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0a18ed6290bb4341/@CPQ-Columbito/8.Floculantes/Semanales/Semana 33/"/>
    </mc:Choice>
  </mc:AlternateContent>
  <xr:revisionPtr revIDLastSave="2371" documentId="8_{FDA8A614-5B96-4E2C-A57C-3B661ABD6CF2}" xr6:coauthVersionLast="47" xr6:coauthVersionMax="47" xr10:uidLastSave="{82FC54C4-83E7-46D2-83D6-343FA70740A7}"/>
  <bookViews>
    <workbookView xWindow="-120" yWindow="-120" windowWidth="29040" windowHeight="17520" firstSheet="2" activeTab="2" xr2:uid="{EFE271E9-4BF4-4D40-A301-FF3D25E56320}"/>
  </bookViews>
  <sheets>
    <sheet name="CARÁTULA de QPS" sheetId="12" state="hidden" r:id="rId1"/>
    <sheet name="CARATULA CPQ - COLUMBITO" sheetId="13" state="hidden" r:id="rId2"/>
    <sheet name="QPS" sheetId="8" r:id="rId3"/>
    <sheet name="APU" sheetId="14" r:id="rId4"/>
    <sheet name="GG" sheetId="17" r:id="rId5"/>
    <sheet name="HH - Reg Civil" sheetId="15" state="hidden" r:id="rId6"/>
    <sheet name="HH - Reg. común" sheetId="16" state="hidden" r:id="rId7"/>
    <sheet name="CARa" sheetId="10" state="hidden" r:id="rId8"/>
    <sheet name="MTO Ref" sheetId="5" state="hidden" r:id="rId9"/>
    <sheet name="MAPEO" sheetId="19" state="hidden" r:id="rId10"/>
    <sheet name="CRONOGRAMA" sheetId="18" state="hidden" r:id="rId11"/>
    <sheet name="CRONOGRAMA CON HH" sheetId="20" state="hidden" r:id="rId12"/>
    <sheet name="Para cargar Actividades" sheetId="21" state="hidden" r:id="rId13"/>
    <sheet name="De QPS" sheetId="22" r:id="rId14"/>
    <sheet name="Para cronograma 2-1" sheetId="23" r:id="rId15"/>
    <sheet name="TASK" sheetId="30" state="hidden" r:id="rId16"/>
    <sheet name="Partidas" sheetId="31" r:id="rId17"/>
    <sheet name="CRONOGRAMA CON HH-1" sheetId="32" r:id="rId18"/>
    <sheet name="Para Histograma" sheetId="33" r:id="rId19"/>
    <sheet name="P6-2" sheetId="45" r:id="rId20"/>
    <sheet name="ACTIVITI_PLAN (LB0)" sheetId="46" r:id="rId21"/>
    <sheet name="Carátula (P)" sheetId="34" r:id="rId22"/>
    <sheet name="PANEL CONTROL" sheetId="35" r:id="rId23"/>
    <sheet name="PROGRAMACION" sheetId="36" r:id="rId24"/>
    <sheet name="METRADO" sheetId="37" r:id="rId25"/>
    <sheet name="COSTO" sheetId="38" r:id="rId26"/>
    <sheet name="PHYSICAL % PROGRESS" sheetId="39" r:id="rId27"/>
    <sheet name="STAFFING TABULATION CHART" sheetId="40" r:id="rId28"/>
    <sheet name="CONSTRUCTION EQUIPMENT SCHE " sheetId="41" r:id="rId29"/>
    <sheet name="RFI" sheetId="42" r:id="rId30"/>
    <sheet name="FCR" sheetId="43" r:id="rId31"/>
    <sheet name="Registro Fot SEM" sheetId="44" r:id="rId32"/>
    <sheet name="Carátula" sheetId="48" r:id="rId33"/>
    <sheet name="PPC " sheetId="49" r:id="rId34"/>
    <sheet name="PPC ANALISIS" sheetId="50" r:id="rId35"/>
    <sheet name="3WLA " sheetId="51" r:id="rId36"/>
    <sheet name="Dashboard" sheetId="52" r:id="rId37"/>
    <sheet name="Analisis de Restricciones" sheetId="53" r:id="rId38"/>
  </sheets>
  <externalReferences>
    <externalReference r:id="rId39"/>
    <externalReference r:id="rId40"/>
  </externalReferences>
  <definedNames>
    <definedName name="\0" localSheetId="31">#REF!</definedName>
    <definedName name="\0">!#REF!</definedName>
    <definedName name="\00">#REF!</definedName>
    <definedName name="\1">#REF!</definedName>
    <definedName name="\44333">#REF!</definedName>
    <definedName name="\a">#N/A</definedName>
    <definedName name="\add9a">#REF!</definedName>
    <definedName name="\b" localSheetId="31">#REF!</definedName>
    <definedName name="\b">!#REF!</definedName>
    <definedName name="\c" localSheetId="31">#REF!</definedName>
    <definedName name="\c">!#REF!</definedName>
    <definedName name="\Convergence">1.79769313486231E+59</definedName>
    <definedName name="\d" localSheetId="31">#REF!</definedName>
    <definedName name="\d">!#REF!</definedName>
    <definedName name="\D2">#N/A</definedName>
    <definedName name="\DA">#N/A</definedName>
    <definedName name="\DA2">#N/A</definedName>
    <definedName name="\e">#N/A</definedName>
    <definedName name="\f" localSheetId="31">#REF!</definedName>
    <definedName name="\f">!#REF!</definedName>
    <definedName name="\g" localSheetId="31">#REF!</definedName>
    <definedName name="\g">!#REF!</definedName>
    <definedName name="\GA">#N/A</definedName>
    <definedName name="\h" localSheetId="31">#REF!</definedName>
    <definedName name="\h">!#REF!</definedName>
    <definedName name="\i" localSheetId="31">#REF!</definedName>
    <definedName name="\i">!#REF!</definedName>
    <definedName name="\IA">#N/A</definedName>
    <definedName name="\IterationCount">0</definedName>
    <definedName name="\j">#REF!</definedName>
    <definedName name="\JA">#N/A</definedName>
    <definedName name="\K" localSheetId="31">#REF!</definedName>
    <definedName name="\K">!#REF!</definedName>
    <definedName name="\L" localSheetId="31">#REF!</definedName>
    <definedName name="\L">!#REF!</definedName>
    <definedName name="\L0">#N/A</definedName>
    <definedName name="\L1">#N/A</definedName>
    <definedName name="\L11">#N/A</definedName>
    <definedName name="\L2">#N/A</definedName>
    <definedName name="\m" localSheetId="31">#REF!</definedName>
    <definedName name="\m">!#REF!</definedName>
    <definedName name="\MACROS">#REF!</definedName>
    <definedName name="\MENU">#REF!</definedName>
    <definedName name="\n" localSheetId="31">#REF!</definedName>
    <definedName name="\n">!#REF!</definedName>
    <definedName name="\ñ" localSheetId="31">#REF!</definedName>
    <definedName name="\ñ">!#REF!</definedName>
    <definedName name="\O">#REF!</definedName>
    <definedName name="\P" localSheetId="31">#REF!</definedName>
    <definedName name="\P">!#REF!</definedName>
    <definedName name="\PRECIOS" localSheetId="31">#REF!</definedName>
    <definedName name="\PRECIOS">!#REF!</definedName>
    <definedName name="\q" localSheetId="31">#REF!</definedName>
    <definedName name="\q">!#REF!</definedName>
    <definedName name="\r">#N/A</definedName>
    <definedName name="\s" localSheetId="31">#REF!</definedName>
    <definedName name="\s">!#REF!</definedName>
    <definedName name="\SA">#N/A</definedName>
    <definedName name="\SALVAR">#N/A</definedName>
    <definedName name="\t">#REF!</definedName>
    <definedName name="\u">#N/A</definedName>
    <definedName name="\V">#REF!</definedName>
    <definedName name="\w" localSheetId="31">#REF!</definedName>
    <definedName name="\w">!#REF!</definedName>
    <definedName name="\W1">#N/A</definedName>
    <definedName name="\W2">#N/A</definedName>
    <definedName name="\W2A">#N/A</definedName>
    <definedName name="\WA">#N/A</definedName>
    <definedName name="\WA1">#N/A</definedName>
    <definedName name="\WorstStream">" "</definedName>
    <definedName name="\x" localSheetId="31">#REF!</definedName>
    <definedName name="\x">!#REF!</definedName>
    <definedName name="\y" localSheetId="31">#REF!</definedName>
    <definedName name="\y">!#REF!</definedName>
    <definedName name="\z" localSheetId="31">#REF!</definedName>
    <definedName name="\z">!#REF!</definedName>
    <definedName name="\zbcdBSA" localSheetId="31">#REF!</definedName>
    <definedName name="\zbcdBSA">!#REF!</definedName>
    <definedName name="\zpr">#REF!</definedName>
    <definedName name="_" localSheetId="37" hidden="1">#REF!</definedName>
    <definedName name="_" localSheetId="36" hidden="1">#REF!</definedName>
    <definedName name="_" localSheetId="33" hidden="1">#REF!</definedName>
    <definedName name="_" localSheetId="34" hidden="1">#REF!</definedName>
    <definedName name="_" hidden="1">#REF!</definedName>
    <definedName name="_????" localSheetId="31">#REF!</definedName>
    <definedName name="_????">!#REF!</definedName>
    <definedName name="_?1066" localSheetId="31">#REF!</definedName>
    <definedName name="_?1066">!#REF!</definedName>
    <definedName name="__" localSheetId="36" hidden="1">#REF!</definedName>
    <definedName name="__" localSheetId="33" hidden="1">#REF!</definedName>
    <definedName name="__" localSheetId="34" hidden="1">#REF!</definedName>
    <definedName name="__" hidden="1">#REF!</definedName>
    <definedName name="__?Crite">#REF!</definedName>
    <definedName name="__?Criteria">#REF!</definedName>
    <definedName name="__?ELECB">#REF!</definedName>
    <definedName name="__?도급_">#REF!</definedName>
    <definedName name="___" localSheetId="36" hidden="1">#REF!</definedName>
    <definedName name="___" localSheetId="33" hidden="1">#REF!</definedName>
    <definedName name="___" localSheetId="34" hidden="1">#REF!</definedName>
    <definedName name="___" hidden="1">#REF!</definedName>
    <definedName name="___???" localSheetId="31">#REF!</definedName>
    <definedName name="___???">!#REF!</definedName>
    <definedName name="____" localSheetId="36" hidden="1">#REF!</definedName>
    <definedName name="____" hidden="1">#REF!</definedName>
    <definedName name="_____" localSheetId="36" hidden="1">#REF!</definedName>
    <definedName name="_____" hidden="1">#REF!</definedName>
    <definedName name="______" localSheetId="36" hidden="1">#REF!</definedName>
    <definedName name="______" hidden="1">#REF!</definedName>
    <definedName name="_______" localSheetId="36" hidden="1">#REF!</definedName>
    <definedName name="_______" hidden="1">#REF!</definedName>
    <definedName name="_________" localSheetId="36" hidden="1">#REF!</definedName>
    <definedName name="_________" hidden="1">#REF!</definedName>
    <definedName name="___________" localSheetId="36" hidden="1">#REF!</definedName>
    <definedName name="___________" hidden="1">#REF!</definedName>
    <definedName name="_____________??" localSheetId="31">#REF!</definedName>
    <definedName name="_____________??">!#REF!</definedName>
    <definedName name="____________________" localSheetId="36" hidden="1">#REF!</definedName>
    <definedName name="____________________" hidden="1">#REF!</definedName>
    <definedName name="___________________________________________________ccr1" localSheetId="31" hidden="1">{#N/A,#N/A,TRUE,"Cover";#N/A,#N/A,TRUE,"Conts";#N/A,#N/A,TRUE,"VOS";#N/A,#N/A,TRUE,"Warrington";#N/A,#N/A,TRUE,"Widnes"}</definedName>
    <definedName name="___________________________________________________ccr1" hidden="1">{#N/A,#N/A,TRUE,"Cover";#N/A,#N/A,TRUE,"Conts";#N/A,#N/A,TRUE,"VOS";#N/A,#N/A,TRUE,"Warrington";#N/A,#N/A,TRUE,"Widnes"}</definedName>
    <definedName name="____________________________________________k2" localSheetId="31">#REF!</definedName>
    <definedName name="____________________________________________k2">!#REF!</definedName>
    <definedName name="____________________________________________k3" localSheetId="31">#REF!</definedName>
    <definedName name="____________________________________________k3">!#REF!</definedName>
    <definedName name="___________________________________________k1" localSheetId="31">#REF!</definedName>
    <definedName name="___________________________________________k1">!#REF!</definedName>
    <definedName name="___________________________________________k2" localSheetId="31">#REF!</definedName>
    <definedName name="___________________________________________k2">!#REF!</definedName>
    <definedName name="___________________________________________k3" localSheetId="31">#REF!</definedName>
    <definedName name="___________________________________________k3">!#REF!</definedName>
    <definedName name="__________________________________________k1" localSheetId="31">#REF!</definedName>
    <definedName name="__________________________________________k1">!#REF!</definedName>
    <definedName name="__________________________________________k2" localSheetId="31">#REF!</definedName>
    <definedName name="__________________________________________k2">!#REF!</definedName>
    <definedName name="__________________________________________k3" localSheetId="31">#REF!</definedName>
    <definedName name="__________________________________________k3">!#REF!</definedName>
    <definedName name="_________________________________________k1" localSheetId="31">#REF!</definedName>
    <definedName name="_________________________________________k1">!#REF!</definedName>
    <definedName name="_________________________________________k2" localSheetId="31">#REF!</definedName>
    <definedName name="_________________________________________k2">!#REF!</definedName>
    <definedName name="_________________________________________k3" localSheetId="31">#REF!</definedName>
    <definedName name="_________________________________________k3">!#REF!</definedName>
    <definedName name="________________________________________k1" localSheetId="31">#REF!</definedName>
    <definedName name="________________________________________k1">!#REF!</definedName>
    <definedName name="________________________________________k2" localSheetId="31">#REF!</definedName>
    <definedName name="________________________________________k2">!#REF!</definedName>
    <definedName name="________________________________________k3" localSheetId="31">#REF!</definedName>
    <definedName name="________________________________________k3">!#REF!</definedName>
    <definedName name="_______________________________________k1" localSheetId="31">#REF!</definedName>
    <definedName name="_______________________________________k1">!#REF!</definedName>
    <definedName name="_______________________________________k2" localSheetId="31">#REF!</definedName>
    <definedName name="_______________________________________k2">!#REF!</definedName>
    <definedName name="_______________________________________k3" localSheetId="31">#REF!</definedName>
    <definedName name="_______________________________________k3">!#REF!</definedName>
    <definedName name="______________________________________k1" localSheetId="31">#REF!</definedName>
    <definedName name="______________________________________k1">!#REF!</definedName>
    <definedName name="______________________________________k2" localSheetId="31">#REF!</definedName>
    <definedName name="______________________________________k2">!#REF!</definedName>
    <definedName name="______________________________________k3" localSheetId="31">#REF!</definedName>
    <definedName name="______________________________________k3">!#REF!</definedName>
    <definedName name="_____________________________________k1" localSheetId="31">#REF!</definedName>
    <definedName name="_____________________________________k1">!#REF!</definedName>
    <definedName name="_____________________________________k2" localSheetId="31">#REF!</definedName>
    <definedName name="_____________________________________k2">!#REF!</definedName>
    <definedName name="_____________________________________k3" localSheetId="31">#REF!</definedName>
    <definedName name="_____________________________________k3">!#REF!</definedName>
    <definedName name="____________________________________k1" localSheetId="31">#REF!</definedName>
    <definedName name="____________________________________k1">!#REF!</definedName>
    <definedName name="____________________________________k2" localSheetId="31">#REF!</definedName>
    <definedName name="____________________________________k2">!#REF!</definedName>
    <definedName name="____________________________________k3" localSheetId="31">#REF!</definedName>
    <definedName name="____________________________________k3">!#REF!</definedName>
    <definedName name="___________________________________k1" localSheetId="31">#REF!</definedName>
    <definedName name="___________________________________k1">!#REF!</definedName>
    <definedName name="___________________________________k2" localSheetId="31">#REF!</definedName>
    <definedName name="___________________________________k2">!#REF!</definedName>
    <definedName name="___________________________________k3" localSheetId="31">#REF!</definedName>
    <definedName name="___________________________________k3">!#REF!</definedName>
    <definedName name="__________________________________f34rfq" localSheetId="31">#REF!</definedName>
    <definedName name="__________________________________f34rfq">!#REF!</definedName>
    <definedName name="__________________________________k1" localSheetId="31">#REF!</definedName>
    <definedName name="__________________________________k1">!#REF!</definedName>
    <definedName name="__________________________________k2" localSheetId="31">#REF!</definedName>
    <definedName name="__________________________________k2">!#REF!</definedName>
    <definedName name="__________________________________k3" localSheetId="31">#REF!</definedName>
    <definedName name="__________________________________k3">!#REF!</definedName>
    <definedName name="_________________________________f34rfq" localSheetId="31">#REF!</definedName>
    <definedName name="_________________________________f34rfq">!#REF!</definedName>
    <definedName name="_________________________________k1" localSheetId="31">#REF!</definedName>
    <definedName name="_________________________________k1">!#REF!</definedName>
    <definedName name="_________________________________k2" localSheetId="31">#REF!</definedName>
    <definedName name="_________________________________k2">!#REF!</definedName>
    <definedName name="_________________________________k3" localSheetId="31">#REF!</definedName>
    <definedName name="_________________________________k3">!#REF!</definedName>
    <definedName name="________________________________f34rfq" localSheetId="31">#REF!</definedName>
    <definedName name="________________________________f34rfq">!#REF!</definedName>
    <definedName name="________________________________k1" localSheetId="31">#REF!</definedName>
    <definedName name="________________________________k1">!#REF!</definedName>
    <definedName name="________________________________k2" localSheetId="31">#REF!</definedName>
    <definedName name="________________________________k2">!#REF!</definedName>
    <definedName name="________________________________k3" localSheetId="31">#REF!</definedName>
    <definedName name="________________________________k3">!#REF!</definedName>
    <definedName name="_______________________________f34rfq" localSheetId="31">#REF!</definedName>
    <definedName name="_______________________________f34rfq">!#REF!</definedName>
    <definedName name="_______________________________k1" localSheetId="31">#REF!</definedName>
    <definedName name="_______________________________k1">!#REF!</definedName>
    <definedName name="_______________________________k2" localSheetId="31">#REF!</definedName>
    <definedName name="_______________________________k2">!#REF!</definedName>
    <definedName name="_______________________________k3" localSheetId="31">#REF!</definedName>
    <definedName name="_______________________________k3">!#REF!</definedName>
    <definedName name="______________________________f34rfq" localSheetId="31">#REF!</definedName>
    <definedName name="______________________________f34rfq">!#REF!</definedName>
    <definedName name="______________________________k1" localSheetId="31">#REF!</definedName>
    <definedName name="______________________________k1">!#REF!</definedName>
    <definedName name="______________________________k2" localSheetId="31">#REF!</definedName>
    <definedName name="______________________________k2">!#REF!</definedName>
    <definedName name="______________________________k3" localSheetId="31">#REF!</definedName>
    <definedName name="______________________________k3">!#REF!</definedName>
    <definedName name="_____________________________f34rfq" localSheetId="31">#REF!</definedName>
    <definedName name="_____________________________f34rfq">!#REF!</definedName>
    <definedName name="_____________________________k1" localSheetId="31">#REF!</definedName>
    <definedName name="_____________________________k1">!#REF!</definedName>
    <definedName name="_____________________________k2" localSheetId="31">#REF!</definedName>
    <definedName name="_____________________________k2">!#REF!</definedName>
    <definedName name="_____________________________k3" localSheetId="31">#REF!</definedName>
    <definedName name="_____________________________k3">!#REF!</definedName>
    <definedName name="____________________________cp010103" localSheetId="35" hidden="1">{#N/A,#N/A,TRUE,"MEMO";#N/A,#N/A,TRUE,"PARAMETROS";#N/A,#N/A,TRUE,"RLI ";#N/A,#N/A,TRUE,"IMPTO.DET.";#N/A,#N/A,TRUE,"FUT-FUNT";#N/A,#N/A,TRUE,"CPI-PATR.";#N/A,#N/A,TRUE,"CM CPI";#N/A,#N/A,TRUE,"PROV";#N/A,#N/A,TRUE,"A FIJO";#N/A,#N/A,TRUE,"LEASING";#N/A,#N/A,TRUE,"VPP";#N/A,#N/A,TRUE,"PPM";#N/A,#N/A,TRUE,"OTROS"}</definedName>
    <definedName name="____________________________cp010103" localSheetId="37" hidden="1">{#N/A,#N/A,TRUE,"MEMO";#N/A,#N/A,TRUE,"PARAMETROS";#N/A,#N/A,TRUE,"RLI ";#N/A,#N/A,TRUE,"IMPTO.DET.";#N/A,#N/A,TRUE,"FUT-FUNT";#N/A,#N/A,TRUE,"CPI-PATR.";#N/A,#N/A,TRUE,"CM CPI";#N/A,#N/A,TRUE,"PROV";#N/A,#N/A,TRUE,"A FIJO";#N/A,#N/A,TRUE,"LEASING";#N/A,#N/A,TRUE,"VPP";#N/A,#N/A,TRUE,"PPM";#N/A,#N/A,TRUE,"OTROS"}</definedName>
    <definedName name="____________________________cp010103" localSheetId="36" hidden="1">{#N/A,#N/A,TRUE,"MEMO";#N/A,#N/A,TRUE,"PARAMETROS";#N/A,#N/A,TRUE,"RLI ";#N/A,#N/A,TRUE,"IMPTO.DET.";#N/A,#N/A,TRUE,"FUT-FUNT";#N/A,#N/A,TRUE,"CPI-PATR.";#N/A,#N/A,TRUE,"CM CPI";#N/A,#N/A,TRUE,"PROV";#N/A,#N/A,TRUE,"A FIJO";#N/A,#N/A,TRUE,"LEASING";#N/A,#N/A,TRUE,"VPP";#N/A,#N/A,TRUE,"PPM";#N/A,#N/A,TRUE,"OTROS"}</definedName>
    <definedName name="____________________________cp010103" localSheetId="33" hidden="1">{#N/A,#N/A,TRUE,"MEMO";#N/A,#N/A,TRUE,"PARAMETROS";#N/A,#N/A,TRUE,"RLI ";#N/A,#N/A,TRUE,"IMPTO.DET.";#N/A,#N/A,TRUE,"FUT-FUNT";#N/A,#N/A,TRUE,"CPI-PATR.";#N/A,#N/A,TRUE,"CM CPI";#N/A,#N/A,TRUE,"PROV";#N/A,#N/A,TRUE,"A FIJO";#N/A,#N/A,TRUE,"LEASING";#N/A,#N/A,TRUE,"VPP";#N/A,#N/A,TRUE,"PPM";#N/A,#N/A,TRUE,"OTROS"}</definedName>
    <definedName name="____________________________cp010103" localSheetId="34" hidden="1">{#N/A,#N/A,TRUE,"MEMO";#N/A,#N/A,TRUE,"PARAMETROS";#N/A,#N/A,TRUE,"RLI ";#N/A,#N/A,TRUE,"IMPTO.DET.";#N/A,#N/A,TRUE,"FUT-FUNT";#N/A,#N/A,TRUE,"CPI-PATR.";#N/A,#N/A,TRUE,"CM CPI";#N/A,#N/A,TRUE,"PROV";#N/A,#N/A,TRUE,"A FIJO";#N/A,#N/A,TRUE,"LEASING";#N/A,#N/A,TRUE,"VPP";#N/A,#N/A,TRUE,"PPM";#N/A,#N/A,TRUE,"OTROS"}</definedName>
    <definedName name="____________________________cp010103" localSheetId="31" hidden="1">{#N/A,#N/A,TRUE,"MEMO";#N/A,#N/A,TRUE,"PARAMETROS";#N/A,#N/A,TRUE,"RLI ";#N/A,#N/A,TRUE,"IMPTO.DET.";#N/A,#N/A,TRUE,"FUT-FUNT";#N/A,#N/A,TRUE,"CPI-PATR.";#N/A,#N/A,TRUE,"CM CPI";#N/A,#N/A,TRUE,"PROV";#N/A,#N/A,TRUE,"A FIJO";#N/A,#N/A,TRUE,"LEASING";#N/A,#N/A,TRUE,"VPP";#N/A,#N/A,TRUE,"PPM";#N/A,#N/A,TRUE,"OTROS"}</definedName>
    <definedName name="____________________________cp010103" hidden="1">{#N/A,#N/A,TRUE,"MEMO";#N/A,#N/A,TRUE,"PARAMETROS";#N/A,#N/A,TRUE,"RLI ";#N/A,#N/A,TRUE,"IMPTO.DET.";#N/A,#N/A,TRUE,"FUT-FUNT";#N/A,#N/A,TRUE,"CPI-PATR.";#N/A,#N/A,TRUE,"CM CPI";#N/A,#N/A,TRUE,"PROV";#N/A,#N/A,TRUE,"A FIJO";#N/A,#N/A,TRUE,"LEASING";#N/A,#N/A,TRUE,"VPP";#N/A,#N/A,TRUE,"PPM";#N/A,#N/A,TRUE,"OTROS"}</definedName>
    <definedName name="____________________________f34rfq" localSheetId="31">#REF!</definedName>
    <definedName name="____________________________f34rfq">!#REF!</definedName>
    <definedName name="____________________________k1" localSheetId="31">#REF!</definedName>
    <definedName name="____________________________k1">!#REF!</definedName>
    <definedName name="____________________________k2" localSheetId="31">#REF!</definedName>
    <definedName name="____________________________k2">!#REF!</definedName>
    <definedName name="____________________________k3" localSheetId="31">#REF!</definedName>
    <definedName name="____________________________k3">!#REF!</definedName>
    <definedName name="____________________________PPM1" localSheetId="35" hidden="1">{#N/A,#N/A,FALSE,"Aging Summary";#N/A,#N/A,FALSE,"Ratio Analysis";#N/A,#N/A,FALSE,"Test 120 Day Accts";#N/A,#N/A,FALSE,"Tickmarks"}</definedName>
    <definedName name="____________________________PPM1" localSheetId="37" hidden="1">{#N/A,#N/A,FALSE,"Aging Summary";#N/A,#N/A,FALSE,"Ratio Analysis";#N/A,#N/A,FALSE,"Test 120 Day Accts";#N/A,#N/A,FALSE,"Tickmarks"}</definedName>
    <definedName name="____________________________PPM1" localSheetId="36" hidden="1">{#N/A,#N/A,FALSE,"Aging Summary";#N/A,#N/A,FALSE,"Ratio Analysis";#N/A,#N/A,FALSE,"Test 120 Day Accts";#N/A,#N/A,FALSE,"Tickmarks"}</definedName>
    <definedName name="____________________________PPM1" localSheetId="33" hidden="1">{#N/A,#N/A,FALSE,"Aging Summary";#N/A,#N/A,FALSE,"Ratio Analysis";#N/A,#N/A,FALSE,"Test 120 Day Accts";#N/A,#N/A,FALSE,"Tickmarks"}</definedName>
    <definedName name="____________________________PPM1" localSheetId="34" hidden="1">{#N/A,#N/A,FALSE,"Aging Summary";#N/A,#N/A,FALSE,"Ratio Analysis";#N/A,#N/A,FALSE,"Test 120 Day Accts";#N/A,#N/A,FALSE,"Tickmarks"}</definedName>
    <definedName name="____________________________PPM1" localSheetId="31" hidden="1">{#N/A,#N/A,FALSE,"Aging Summary";#N/A,#N/A,FALSE,"Ratio Analysis";#N/A,#N/A,FALSE,"Test 120 Day Accts";#N/A,#N/A,FALSE,"Tickmarks"}</definedName>
    <definedName name="____________________________PPM1" hidden="1">{#N/A,#N/A,FALSE,"Aging Summary";#N/A,#N/A,FALSE,"Ratio Analysis";#N/A,#N/A,FALSE,"Test 120 Day Accts";#N/A,#N/A,FALSE,"Tickmarks"}</definedName>
    <definedName name="___________________________cp010103" localSheetId="35" hidden="1">{#N/A,#N/A,TRUE,"MEMO";#N/A,#N/A,TRUE,"PARAMETROS";#N/A,#N/A,TRUE,"RLI ";#N/A,#N/A,TRUE,"IMPTO.DET.";#N/A,#N/A,TRUE,"FUT-FUNT";#N/A,#N/A,TRUE,"CPI-PATR.";#N/A,#N/A,TRUE,"CM CPI";#N/A,#N/A,TRUE,"PROV";#N/A,#N/A,TRUE,"A FIJO";#N/A,#N/A,TRUE,"LEASING";#N/A,#N/A,TRUE,"VPP";#N/A,#N/A,TRUE,"PPM";#N/A,#N/A,TRUE,"OTROS"}</definedName>
    <definedName name="___________________________cp010103" localSheetId="37" hidden="1">{#N/A,#N/A,TRUE,"MEMO";#N/A,#N/A,TRUE,"PARAMETROS";#N/A,#N/A,TRUE,"RLI ";#N/A,#N/A,TRUE,"IMPTO.DET.";#N/A,#N/A,TRUE,"FUT-FUNT";#N/A,#N/A,TRUE,"CPI-PATR.";#N/A,#N/A,TRUE,"CM CPI";#N/A,#N/A,TRUE,"PROV";#N/A,#N/A,TRUE,"A FIJO";#N/A,#N/A,TRUE,"LEASING";#N/A,#N/A,TRUE,"VPP";#N/A,#N/A,TRUE,"PPM";#N/A,#N/A,TRUE,"OTROS"}</definedName>
    <definedName name="___________________________cp010103" localSheetId="36" hidden="1">{#N/A,#N/A,TRUE,"MEMO";#N/A,#N/A,TRUE,"PARAMETROS";#N/A,#N/A,TRUE,"RLI ";#N/A,#N/A,TRUE,"IMPTO.DET.";#N/A,#N/A,TRUE,"FUT-FUNT";#N/A,#N/A,TRUE,"CPI-PATR.";#N/A,#N/A,TRUE,"CM CPI";#N/A,#N/A,TRUE,"PROV";#N/A,#N/A,TRUE,"A FIJO";#N/A,#N/A,TRUE,"LEASING";#N/A,#N/A,TRUE,"VPP";#N/A,#N/A,TRUE,"PPM";#N/A,#N/A,TRUE,"OTROS"}</definedName>
    <definedName name="___________________________cp010103" localSheetId="33" hidden="1">{#N/A,#N/A,TRUE,"MEMO";#N/A,#N/A,TRUE,"PARAMETROS";#N/A,#N/A,TRUE,"RLI ";#N/A,#N/A,TRUE,"IMPTO.DET.";#N/A,#N/A,TRUE,"FUT-FUNT";#N/A,#N/A,TRUE,"CPI-PATR.";#N/A,#N/A,TRUE,"CM CPI";#N/A,#N/A,TRUE,"PROV";#N/A,#N/A,TRUE,"A FIJO";#N/A,#N/A,TRUE,"LEASING";#N/A,#N/A,TRUE,"VPP";#N/A,#N/A,TRUE,"PPM";#N/A,#N/A,TRUE,"OTROS"}</definedName>
    <definedName name="___________________________cp010103" localSheetId="34" hidden="1">{#N/A,#N/A,TRUE,"MEMO";#N/A,#N/A,TRUE,"PARAMETROS";#N/A,#N/A,TRUE,"RLI ";#N/A,#N/A,TRUE,"IMPTO.DET.";#N/A,#N/A,TRUE,"FUT-FUNT";#N/A,#N/A,TRUE,"CPI-PATR.";#N/A,#N/A,TRUE,"CM CPI";#N/A,#N/A,TRUE,"PROV";#N/A,#N/A,TRUE,"A FIJO";#N/A,#N/A,TRUE,"LEASING";#N/A,#N/A,TRUE,"VPP";#N/A,#N/A,TRUE,"PPM";#N/A,#N/A,TRUE,"OTROS"}</definedName>
    <definedName name="___________________________cp010103" localSheetId="31" hidden="1">{#N/A,#N/A,TRUE,"MEMO";#N/A,#N/A,TRUE,"PARAMETROS";#N/A,#N/A,TRUE,"RLI ";#N/A,#N/A,TRUE,"IMPTO.DET.";#N/A,#N/A,TRUE,"FUT-FUNT";#N/A,#N/A,TRUE,"CPI-PATR.";#N/A,#N/A,TRUE,"CM CPI";#N/A,#N/A,TRUE,"PROV";#N/A,#N/A,TRUE,"A FIJO";#N/A,#N/A,TRUE,"LEASING";#N/A,#N/A,TRUE,"VPP";#N/A,#N/A,TRUE,"PPM";#N/A,#N/A,TRUE,"OTROS"}</definedName>
    <definedName name="___________________________cp010103" hidden="1">{#N/A,#N/A,TRUE,"MEMO";#N/A,#N/A,TRUE,"PARAMETROS";#N/A,#N/A,TRUE,"RLI ";#N/A,#N/A,TRUE,"IMPTO.DET.";#N/A,#N/A,TRUE,"FUT-FUNT";#N/A,#N/A,TRUE,"CPI-PATR.";#N/A,#N/A,TRUE,"CM CPI";#N/A,#N/A,TRUE,"PROV";#N/A,#N/A,TRUE,"A FIJO";#N/A,#N/A,TRUE,"LEASING";#N/A,#N/A,TRUE,"VPP";#N/A,#N/A,TRUE,"PPM";#N/A,#N/A,TRUE,"OTROS"}</definedName>
    <definedName name="___________________________f34rfq" localSheetId="31">#REF!</definedName>
    <definedName name="___________________________f34rfq">!#REF!</definedName>
    <definedName name="___________________________k1" localSheetId="31">#REF!</definedName>
    <definedName name="___________________________k1">!#REF!</definedName>
    <definedName name="___________________________k2" localSheetId="31">#REF!</definedName>
    <definedName name="___________________________k2">!#REF!</definedName>
    <definedName name="___________________________k3" localSheetId="31">#REF!</definedName>
    <definedName name="___________________________k3">!#REF!</definedName>
    <definedName name="_____________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_PPM1" localSheetId="35" hidden="1">{#N/A,#N/A,FALSE,"Aging Summary";#N/A,#N/A,FALSE,"Ratio Analysis";#N/A,#N/A,FALSE,"Test 120 Day Accts";#N/A,#N/A,FALSE,"Tickmarks"}</definedName>
    <definedName name="___________________________PPM1" localSheetId="37" hidden="1">{#N/A,#N/A,FALSE,"Aging Summary";#N/A,#N/A,FALSE,"Ratio Analysis";#N/A,#N/A,FALSE,"Test 120 Day Accts";#N/A,#N/A,FALSE,"Tickmarks"}</definedName>
    <definedName name="___________________________PPM1" localSheetId="36" hidden="1">{#N/A,#N/A,FALSE,"Aging Summary";#N/A,#N/A,FALSE,"Ratio Analysis";#N/A,#N/A,FALSE,"Test 120 Day Accts";#N/A,#N/A,FALSE,"Tickmarks"}</definedName>
    <definedName name="___________________________PPM1" localSheetId="33" hidden="1">{#N/A,#N/A,FALSE,"Aging Summary";#N/A,#N/A,FALSE,"Ratio Analysis";#N/A,#N/A,FALSE,"Test 120 Day Accts";#N/A,#N/A,FALSE,"Tickmarks"}</definedName>
    <definedName name="___________________________PPM1" localSheetId="34" hidden="1">{#N/A,#N/A,FALSE,"Aging Summary";#N/A,#N/A,FALSE,"Ratio Analysis";#N/A,#N/A,FALSE,"Test 120 Day Accts";#N/A,#N/A,FALSE,"Tickmarks"}</definedName>
    <definedName name="___________________________PPM1" localSheetId="31" hidden="1">{#N/A,#N/A,FALSE,"Aging Summary";#N/A,#N/A,FALSE,"Ratio Analysis";#N/A,#N/A,FALSE,"Test 120 Day Accts";#N/A,#N/A,FALSE,"Tickmarks"}</definedName>
    <definedName name="___________________________PPM1" hidden="1">{#N/A,#N/A,FALSE,"Aging Summary";#N/A,#N/A,FALSE,"Ratio Analysis";#N/A,#N/A,FALSE,"Test 120 Day Accts";#N/A,#N/A,FALSE,"Tickmarks"}</definedName>
    <definedName name="__________________________A2" localSheetId="35" hidden="1">{#N/A,#N/A,FALSE,"Aging Summary";#N/A,#N/A,FALSE,"Ratio Analysis";#N/A,#N/A,FALSE,"Test 120 Day Accts";#N/A,#N/A,FALSE,"Tickmarks"}</definedName>
    <definedName name="__________________________A2" localSheetId="37" hidden="1">{#N/A,#N/A,FALSE,"Aging Summary";#N/A,#N/A,FALSE,"Ratio Analysis";#N/A,#N/A,FALSE,"Test 120 Day Accts";#N/A,#N/A,FALSE,"Tickmarks"}</definedName>
    <definedName name="__________________________A2" localSheetId="36" hidden="1">{#N/A,#N/A,FALSE,"Aging Summary";#N/A,#N/A,FALSE,"Ratio Analysis";#N/A,#N/A,FALSE,"Test 120 Day Accts";#N/A,#N/A,FALSE,"Tickmarks"}</definedName>
    <definedName name="__________________________A2" localSheetId="33" hidden="1">{#N/A,#N/A,FALSE,"Aging Summary";#N/A,#N/A,FALSE,"Ratio Analysis";#N/A,#N/A,FALSE,"Test 120 Day Accts";#N/A,#N/A,FALSE,"Tickmarks"}</definedName>
    <definedName name="__________________________A2" localSheetId="34" hidden="1">{#N/A,#N/A,FALSE,"Aging Summary";#N/A,#N/A,FALSE,"Ratio Analysis";#N/A,#N/A,FALSE,"Test 120 Day Accts";#N/A,#N/A,FALSE,"Tickmarks"}</definedName>
    <definedName name="__________________________A2" localSheetId="31" hidden="1">{#N/A,#N/A,FALSE,"Aging Summary";#N/A,#N/A,FALSE,"Ratio Analysis";#N/A,#N/A,FALSE,"Test 120 Day Accts";#N/A,#N/A,FALSE,"Tickmarks"}</definedName>
    <definedName name="__________________________A2" hidden="1">{#N/A,#N/A,FALSE,"Aging Summary";#N/A,#N/A,FALSE,"Ratio Analysis";#N/A,#N/A,FALSE,"Test 120 Day Accts";#N/A,#N/A,FALSE,"Tickmarks"}</definedName>
    <definedName name="__________________________cp010103" localSheetId="35" hidden="1">{#N/A,#N/A,TRUE,"MEMO";#N/A,#N/A,TRUE,"PARAMETROS";#N/A,#N/A,TRUE,"RLI ";#N/A,#N/A,TRUE,"IMPTO.DET.";#N/A,#N/A,TRUE,"FUT-FUNT";#N/A,#N/A,TRUE,"CPI-PATR.";#N/A,#N/A,TRUE,"CM CPI";#N/A,#N/A,TRUE,"PROV";#N/A,#N/A,TRUE,"A FIJO";#N/A,#N/A,TRUE,"LEASING";#N/A,#N/A,TRUE,"VPP";#N/A,#N/A,TRUE,"PPM";#N/A,#N/A,TRUE,"OTROS"}</definedName>
    <definedName name="__________________________cp010103" localSheetId="37" hidden="1">{#N/A,#N/A,TRUE,"MEMO";#N/A,#N/A,TRUE,"PARAMETROS";#N/A,#N/A,TRUE,"RLI ";#N/A,#N/A,TRUE,"IMPTO.DET.";#N/A,#N/A,TRUE,"FUT-FUNT";#N/A,#N/A,TRUE,"CPI-PATR.";#N/A,#N/A,TRUE,"CM CPI";#N/A,#N/A,TRUE,"PROV";#N/A,#N/A,TRUE,"A FIJO";#N/A,#N/A,TRUE,"LEASING";#N/A,#N/A,TRUE,"VPP";#N/A,#N/A,TRUE,"PPM";#N/A,#N/A,TRUE,"OTROS"}</definedName>
    <definedName name="__________________________cp010103" localSheetId="36" hidden="1">{#N/A,#N/A,TRUE,"MEMO";#N/A,#N/A,TRUE,"PARAMETROS";#N/A,#N/A,TRUE,"RLI ";#N/A,#N/A,TRUE,"IMPTO.DET.";#N/A,#N/A,TRUE,"FUT-FUNT";#N/A,#N/A,TRUE,"CPI-PATR.";#N/A,#N/A,TRUE,"CM CPI";#N/A,#N/A,TRUE,"PROV";#N/A,#N/A,TRUE,"A FIJO";#N/A,#N/A,TRUE,"LEASING";#N/A,#N/A,TRUE,"VPP";#N/A,#N/A,TRUE,"PPM";#N/A,#N/A,TRUE,"OTROS"}</definedName>
    <definedName name="__________________________cp010103" localSheetId="33" hidden="1">{#N/A,#N/A,TRUE,"MEMO";#N/A,#N/A,TRUE,"PARAMETROS";#N/A,#N/A,TRUE,"RLI ";#N/A,#N/A,TRUE,"IMPTO.DET.";#N/A,#N/A,TRUE,"FUT-FUNT";#N/A,#N/A,TRUE,"CPI-PATR.";#N/A,#N/A,TRUE,"CM CPI";#N/A,#N/A,TRUE,"PROV";#N/A,#N/A,TRUE,"A FIJO";#N/A,#N/A,TRUE,"LEASING";#N/A,#N/A,TRUE,"VPP";#N/A,#N/A,TRUE,"PPM";#N/A,#N/A,TRUE,"OTROS"}</definedName>
    <definedName name="__________________________cp010103" localSheetId="34" hidden="1">{#N/A,#N/A,TRUE,"MEMO";#N/A,#N/A,TRUE,"PARAMETROS";#N/A,#N/A,TRUE,"RLI ";#N/A,#N/A,TRUE,"IMPTO.DET.";#N/A,#N/A,TRUE,"FUT-FUNT";#N/A,#N/A,TRUE,"CPI-PATR.";#N/A,#N/A,TRUE,"CM CPI";#N/A,#N/A,TRUE,"PROV";#N/A,#N/A,TRUE,"A FIJO";#N/A,#N/A,TRUE,"LEASING";#N/A,#N/A,TRUE,"VPP";#N/A,#N/A,TRUE,"PPM";#N/A,#N/A,TRUE,"OTROS"}</definedName>
    <definedName name="__________________________cp010103" localSheetId="31" hidden="1">{#N/A,#N/A,TRUE,"MEMO";#N/A,#N/A,TRUE,"PARAMETROS";#N/A,#N/A,TRUE,"RLI ";#N/A,#N/A,TRUE,"IMPTO.DET.";#N/A,#N/A,TRUE,"FUT-FUNT";#N/A,#N/A,TRUE,"CPI-PATR.";#N/A,#N/A,TRUE,"CM CPI";#N/A,#N/A,TRUE,"PROV";#N/A,#N/A,TRUE,"A FIJO";#N/A,#N/A,TRUE,"LEASING";#N/A,#N/A,TRUE,"VPP";#N/A,#N/A,TRUE,"PPM";#N/A,#N/A,TRUE,"OTROS"}</definedName>
    <definedName name="__________________________cp010103" hidden="1">{#N/A,#N/A,TRUE,"MEMO";#N/A,#N/A,TRUE,"PARAMETROS";#N/A,#N/A,TRUE,"RLI ";#N/A,#N/A,TRUE,"IMPTO.DET.";#N/A,#N/A,TRUE,"FUT-FUNT";#N/A,#N/A,TRUE,"CPI-PATR.";#N/A,#N/A,TRUE,"CM CPI";#N/A,#N/A,TRUE,"PROV";#N/A,#N/A,TRUE,"A FIJO";#N/A,#N/A,TRUE,"LEASING";#N/A,#N/A,TRUE,"VPP";#N/A,#N/A,TRUE,"PPM";#N/A,#N/A,TRUE,"OTROS"}</definedName>
    <definedName name="__________________________f34rfg" localSheetId="31">#REF!</definedName>
    <definedName name="__________________________f34rfg">!#REF!</definedName>
    <definedName name="__________________________f34rfq" localSheetId="31">#REF!</definedName>
    <definedName name="__________________________f34rfq">!#REF!</definedName>
    <definedName name="__________________________gc2" localSheetId="35" hidden="1">{#N/A,#N/A,TRUE,"MEMO";#N/A,#N/A,TRUE,"PARAMETROS";#N/A,#N/A,TRUE,"RLI ";#N/A,#N/A,TRUE,"IMPTO.DET.";#N/A,#N/A,TRUE,"FUT-FUNT";#N/A,#N/A,TRUE,"CPI-PATR.";#N/A,#N/A,TRUE,"CM CPI";#N/A,#N/A,TRUE,"PROV";#N/A,#N/A,TRUE,"A FIJO";#N/A,#N/A,TRUE,"LEASING";#N/A,#N/A,TRUE,"VPP";#N/A,#N/A,TRUE,"PPM";#N/A,#N/A,TRUE,"OTROS"}</definedName>
    <definedName name="__________________________gc2" localSheetId="37" hidden="1">{#N/A,#N/A,TRUE,"MEMO";#N/A,#N/A,TRUE,"PARAMETROS";#N/A,#N/A,TRUE,"RLI ";#N/A,#N/A,TRUE,"IMPTO.DET.";#N/A,#N/A,TRUE,"FUT-FUNT";#N/A,#N/A,TRUE,"CPI-PATR.";#N/A,#N/A,TRUE,"CM CPI";#N/A,#N/A,TRUE,"PROV";#N/A,#N/A,TRUE,"A FIJO";#N/A,#N/A,TRUE,"LEASING";#N/A,#N/A,TRUE,"VPP";#N/A,#N/A,TRUE,"PPM";#N/A,#N/A,TRUE,"OTROS"}</definedName>
    <definedName name="__________________________gc2" localSheetId="36" hidden="1">{#N/A,#N/A,TRUE,"MEMO";#N/A,#N/A,TRUE,"PARAMETROS";#N/A,#N/A,TRUE,"RLI ";#N/A,#N/A,TRUE,"IMPTO.DET.";#N/A,#N/A,TRUE,"FUT-FUNT";#N/A,#N/A,TRUE,"CPI-PATR.";#N/A,#N/A,TRUE,"CM CPI";#N/A,#N/A,TRUE,"PROV";#N/A,#N/A,TRUE,"A FIJO";#N/A,#N/A,TRUE,"LEASING";#N/A,#N/A,TRUE,"VPP";#N/A,#N/A,TRUE,"PPM";#N/A,#N/A,TRUE,"OTROS"}</definedName>
    <definedName name="__________________________gc2" localSheetId="33" hidden="1">{#N/A,#N/A,TRUE,"MEMO";#N/A,#N/A,TRUE,"PARAMETROS";#N/A,#N/A,TRUE,"RLI ";#N/A,#N/A,TRUE,"IMPTO.DET.";#N/A,#N/A,TRUE,"FUT-FUNT";#N/A,#N/A,TRUE,"CPI-PATR.";#N/A,#N/A,TRUE,"CM CPI";#N/A,#N/A,TRUE,"PROV";#N/A,#N/A,TRUE,"A FIJO";#N/A,#N/A,TRUE,"LEASING";#N/A,#N/A,TRUE,"VPP";#N/A,#N/A,TRUE,"PPM";#N/A,#N/A,TRUE,"OTROS"}</definedName>
    <definedName name="__________________________gc2" localSheetId="34" hidden="1">{#N/A,#N/A,TRUE,"MEMO";#N/A,#N/A,TRUE,"PARAMETROS";#N/A,#N/A,TRUE,"RLI ";#N/A,#N/A,TRUE,"IMPTO.DET.";#N/A,#N/A,TRUE,"FUT-FUNT";#N/A,#N/A,TRUE,"CPI-PATR.";#N/A,#N/A,TRUE,"CM CPI";#N/A,#N/A,TRUE,"PROV";#N/A,#N/A,TRUE,"A FIJO";#N/A,#N/A,TRUE,"LEASING";#N/A,#N/A,TRUE,"VPP";#N/A,#N/A,TRUE,"PPM";#N/A,#N/A,TRUE,"OTROS"}</definedName>
    <definedName name="__________________________gc2" localSheetId="31" hidden="1">{#N/A,#N/A,TRUE,"MEMO";#N/A,#N/A,TRUE,"PARAMETROS";#N/A,#N/A,TRUE,"RLI ";#N/A,#N/A,TRUE,"IMPTO.DET.";#N/A,#N/A,TRUE,"FUT-FUNT";#N/A,#N/A,TRUE,"CPI-PATR.";#N/A,#N/A,TRUE,"CM CPI";#N/A,#N/A,TRUE,"PROV";#N/A,#N/A,TRUE,"A FIJO";#N/A,#N/A,TRUE,"LEASING";#N/A,#N/A,TRUE,"VPP";#N/A,#N/A,TRUE,"PPM";#N/A,#N/A,TRUE,"OTROS"}</definedName>
    <definedName name="__________________________gc2" hidden="1">{#N/A,#N/A,TRUE,"MEMO";#N/A,#N/A,TRUE,"PARAMETROS";#N/A,#N/A,TRUE,"RLI ";#N/A,#N/A,TRUE,"IMPTO.DET.";#N/A,#N/A,TRUE,"FUT-FUNT";#N/A,#N/A,TRUE,"CPI-PATR.";#N/A,#N/A,TRUE,"CM CPI";#N/A,#N/A,TRUE,"PROV";#N/A,#N/A,TRUE,"A FIJO";#N/A,#N/A,TRUE,"LEASING";#N/A,#N/A,TRUE,"VPP";#N/A,#N/A,TRUE,"PPM";#N/A,#N/A,TRUE,"OTROS"}</definedName>
    <definedName name="__________________________k1" localSheetId="31">#REF!</definedName>
    <definedName name="__________________________k1">!#REF!</definedName>
    <definedName name="__________________________k2" localSheetId="31">#REF!</definedName>
    <definedName name="__________________________k2">!#REF!</definedName>
    <definedName name="__________________________k3" localSheetId="31">#REF!</definedName>
    <definedName name="__________________________k3">!#REF!</definedName>
    <definedName name="____________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_PPM1" localSheetId="35" hidden="1">{#N/A,#N/A,FALSE,"Aging Summary";#N/A,#N/A,FALSE,"Ratio Analysis";#N/A,#N/A,FALSE,"Test 120 Day Accts";#N/A,#N/A,FALSE,"Tickmarks"}</definedName>
    <definedName name="__________________________PPM1" localSheetId="37" hidden="1">{#N/A,#N/A,FALSE,"Aging Summary";#N/A,#N/A,FALSE,"Ratio Analysis";#N/A,#N/A,FALSE,"Test 120 Day Accts";#N/A,#N/A,FALSE,"Tickmarks"}</definedName>
    <definedName name="__________________________PPM1" localSheetId="36" hidden="1">{#N/A,#N/A,FALSE,"Aging Summary";#N/A,#N/A,FALSE,"Ratio Analysis";#N/A,#N/A,FALSE,"Test 120 Day Accts";#N/A,#N/A,FALSE,"Tickmarks"}</definedName>
    <definedName name="__________________________PPM1" localSheetId="33" hidden="1">{#N/A,#N/A,FALSE,"Aging Summary";#N/A,#N/A,FALSE,"Ratio Analysis";#N/A,#N/A,FALSE,"Test 120 Day Accts";#N/A,#N/A,FALSE,"Tickmarks"}</definedName>
    <definedName name="__________________________PPM1" localSheetId="34" hidden="1">{#N/A,#N/A,FALSE,"Aging Summary";#N/A,#N/A,FALSE,"Ratio Analysis";#N/A,#N/A,FALSE,"Test 120 Day Accts";#N/A,#N/A,FALSE,"Tickmarks"}</definedName>
    <definedName name="__________________________PPM1" localSheetId="31" hidden="1">{#N/A,#N/A,FALSE,"Aging Summary";#N/A,#N/A,FALSE,"Ratio Analysis";#N/A,#N/A,FALSE,"Test 120 Day Accts";#N/A,#N/A,FALSE,"Tickmarks"}</definedName>
    <definedName name="__________________________PPM1" hidden="1">{#N/A,#N/A,FALSE,"Aging Summary";#N/A,#N/A,FALSE,"Ratio Analysis";#N/A,#N/A,FALSE,"Test 120 Day Accts";#N/A,#N/A,FALSE,"Tickmarks"}</definedName>
    <definedName name="_________________________A2" localSheetId="35" hidden="1">{#N/A,#N/A,FALSE,"Aging Summary";#N/A,#N/A,FALSE,"Ratio Analysis";#N/A,#N/A,FALSE,"Test 120 Day Accts";#N/A,#N/A,FALSE,"Tickmarks"}</definedName>
    <definedName name="_________________________A2" localSheetId="37" hidden="1">{#N/A,#N/A,FALSE,"Aging Summary";#N/A,#N/A,FALSE,"Ratio Analysis";#N/A,#N/A,FALSE,"Test 120 Day Accts";#N/A,#N/A,FALSE,"Tickmarks"}</definedName>
    <definedName name="_________________________A2" localSheetId="36" hidden="1">{#N/A,#N/A,FALSE,"Aging Summary";#N/A,#N/A,FALSE,"Ratio Analysis";#N/A,#N/A,FALSE,"Test 120 Day Accts";#N/A,#N/A,FALSE,"Tickmarks"}</definedName>
    <definedName name="_________________________A2" localSheetId="33" hidden="1">{#N/A,#N/A,FALSE,"Aging Summary";#N/A,#N/A,FALSE,"Ratio Analysis";#N/A,#N/A,FALSE,"Test 120 Day Accts";#N/A,#N/A,FALSE,"Tickmarks"}</definedName>
    <definedName name="_________________________A2" localSheetId="34" hidden="1">{#N/A,#N/A,FALSE,"Aging Summary";#N/A,#N/A,FALSE,"Ratio Analysis";#N/A,#N/A,FALSE,"Test 120 Day Accts";#N/A,#N/A,FALSE,"Tickmarks"}</definedName>
    <definedName name="_________________________A2" localSheetId="31" hidden="1">{#N/A,#N/A,FALSE,"Aging Summary";#N/A,#N/A,FALSE,"Ratio Analysis";#N/A,#N/A,FALSE,"Test 120 Day Accts";#N/A,#N/A,FALSE,"Tickmarks"}</definedName>
    <definedName name="_________________________A2" hidden="1">{#N/A,#N/A,FALSE,"Aging Summary";#N/A,#N/A,FALSE,"Ratio Analysis";#N/A,#N/A,FALSE,"Test 120 Day Accts";#N/A,#N/A,FALSE,"Tickmarks"}</definedName>
    <definedName name="_________________________cp010103" localSheetId="35" hidden="1">{#N/A,#N/A,TRUE,"MEMO";#N/A,#N/A,TRUE,"PARAMETROS";#N/A,#N/A,TRUE,"RLI ";#N/A,#N/A,TRUE,"IMPTO.DET.";#N/A,#N/A,TRUE,"FUT-FUNT";#N/A,#N/A,TRUE,"CPI-PATR.";#N/A,#N/A,TRUE,"CM CPI";#N/A,#N/A,TRUE,"PROV";#N/A,#N/A,TRUE,"A FIJO";#N/A,#N/A,TRUE,"LEASING";#N/A,#N/A,TRUE,"VPP";#N/A,#N/A,TRUE,"PPM";#N/A,#N/A,TRUE,"OTROS"}</definedName>
    <definedName name="_________________________cp010103" localSheetId="37" hidden="1">{#N/A,#N/A,TRUE,"MEMO";#N/A,#N/A,TRUE,"PARAMETROS";#N/A,#N/A,TRUE,"RLI ";#N/A,#N/A,TRUE,"IMPTO.DET.";#N/A,#N/A,TRUE,"FUT-FUNT";#N/A,#N/A,TRUE,"CPI-PATR.";#N/A,#N/A,TRUE,"CM CPI";#N/A,#N/A,TRUE,"PROV";#N/A,#N/A,TRUE,"A FIJO";#N/A,#N/A,TRUE,"LEASING";#N/A,#N/A,TRUE,"VPP";#N/A,#N/A,TRUE,"PPM";#N/A,#N/A,TRUE,"OTROS"}</definedName>
    <definedName name="_________________________cp010103" localSheetId="36" hidden="1">{#N/A,#N/A,TRUE,"MEMO";#N/A,#N/A,TRUE,"PARAMETROS";#N/A,#N/A,TRUE,"RLI ";#N/A,#N/A,TRUE,"IMPTO.DET.";#N/A,#N/A,TRUE,"FUT-FUNT";#N/A,#N/A,TRUE,"CPI-PATR.";#N/A,#N/A,TRUE,"CM CPI";#N/A,#N/A,TRUE,"PROV";#N/A,#N/A,TRUE,"A FIJO";#N/A,#N/A,TRUE,"LEASING";#N/A,#N/A,TRUE,"VPP";#N/A,#N/A,TRUE,"PPM";#N/A,#N/A,TRUE,"OTROS"}</definedName>
    <definedName name="_________________________cp010103" localSheetId="33" hidden="1">{#N/A,#N/A,TRUE,"MEMO";#N/A,#N/A,TRUE,"PARAMETROS";#N/A,#N/A,TRUE,"RLI ";#N/A,#N/A,TRUE,"IMPTO.DET.";#N/A,#N/A,TRUE,"FUT-FUNT";#N/A,#N/A,TRUE,"CPI-PATR.";#N/A,#N/A,TRUE,"CM CPI";#N/A,#N/A,TRUE,"PROV";#N/A,#N/A,TRUE,"A FIJO";#N/A,#N/A,TRUE,"LEASING";#N/A,#N/A,TRUE,"VPP";#N/A,#N/A,TRUE,"PPM";#N/A,#N/A,TRUE,"OTROS"}</definedName>
    <definedName name="_________________________cp010103" localSheetId="34" hidden="1">{#N/A,#N/A,TRUE,"MEMO";#N/A,#N/A,TRUE,"PARAMETROS";#N/A,#N/A,TRUE,"RLI ";#N/A,#N/A,TRUE,"IMPTO.DET.";#N/A,#N/A,TRUE,"FUT-FUNT";#N/A,#N/A,TRUE,"CPI-PATR.";#N/A,#N/A,TRUE,"CM CPI";#N/A,#N/A,TRUE,"PROV";#N/A,#N/A,TRUE,"A FIJO";#N/A,#N/A,TRUE,"LEASING";#N/A,#N/A,TRUE,"VPP";#N/A,#N/A,TRUE,"PPM";#N/A,#N/A,TRUE,"OTROS"}</definedName>
    <definedName name="_________________________cp010103" localSheetId="31" hidden="1">{#N/A,#N/A,TRUE,"MEMO";#N/A,#N/A,TRUE,"PARAMETROS";#N/A,#N/A,TRUE,"RLI ";#N/A,#N/A,TRUE,"IMPTO.DET.";#N/A,#N/A,TRUE,"FUT-FUNT";#N/A,#N/A,TRUE,"CPI-PATR.";#N/A,#N/A,TRUE,"CM CPI";#N/A,#N/A,TRUE,"PROV";#N/A,#N/A,TRUE,"A FIJO";#N/A,#N/A,TRUE,"LEASING";#N/A,#N/A,TRUE,"VPP";#N/A,#N/A,TRUE,"PPM";#N/A,#N/A,TRUE,"OTROS"}</definedName>
    <definedName name="_________________________cp010103" hidden="1">{#N/A,#N/A,TRUE,"MEMO";#N/A,#N/A,TRUE,"PARAMETROS";#N/A,#N/A,TRUE,"RLI ";#N/A,#N/A,TRUE,"IMPTO.DET.";#N/A,#N/A,TRUE,"FUT-FUNT";#N/A,#N/A,TRUE,"CPI-PATR.";#N/A,#N/A,TRUE,"CM CPI";#N/A,#N/A,TRUE,"PROV";#N/A,#N/A,TRUE,"A FIJO";#N/A,#N/A,TRUE,"LEASING";#N/A,#N/A,TRUE,"VPP";#N/A,#N/A,TRUE,"PPM";#N/A,#N/A,TRUE,"OTROS"}</definedName>
    <definedName name="_________________________f34rfq" localSheetId="31">#REF!</definedName>
    <definedName name="_________________________f34rfq">!#REF!</definedName>
    <definedName name="_________________________gc2" localSheetId="35" hidden="1">{#N/A,#N/A,TRUE,"MEMO";#N/A,#N/A,TRUE,"PARAMETROS";#N/A,#N/A,TRUE,"RLI ";#N/A,#N/A,TRUE,"IMPTO.DET.";#N/A,#N/A,TRUE,"FUT-FUNT";#N/A,#N/A,TRUE,"CPI-PATR.";#N/A,#N/A,TRUE,"CM CPI";#N/A,#N/A,TRUE,"PROV";#N/A,#N/A,TRUE,"A FIJO";#N/A,#N/A,TRUE,"LEASING";#N/A,#N/A,TRUE,"VPP";#N/A,#N/A,TRUE,"PPM";#N/A,#N/A,TRUE,"OTROS"}</definedName>
    <definedName name="_________________________gc2" localSheetId="37" hidden="1">{#N/A,#N/A,TRUE,"MEMO";#N/A,#N/A,TRUE,"PARAMETROS";#N/A,#N/A,TRUE,"RLI ";#N/A,#N/A,TRUE,"IMPTO.DET.";#N/A,#N/A,TRUE,"FUT-FUNT";#N/A,#N/A,TRUE,"CPI-PATR.";#N/A,#N/A,TRUE,"CM CPI";#N/A,#N/A,TRUE,"PROV";#N/A,#N/A,TRUE,"A FIJO";#N/A,#N/A,TRUE,"LEASING";#N/A,#N/A,TRUE,"VPP";#N/A,#N/A,TRUE,"PPM";#N/A,#N/A,TRUE,"OTROS"}</definedName>
    <definedName name="_________________________gc2" localSheetId="36" hidden="1">{#N/A,#N/A,TRUE,"MEMO";#N/A,#N/A,TRUE,"PARAMETROS";#N/A,#N/A,TRUE,"RLI ";#N/A,#N/A,TRUE,"IMPTO.DET.";#N/A,#N/A,TRUE,"FUT-FUNT";#N/A,#N/A,TRUE,"CPI-PATR.";#N/A,#N/A,TRUE,"CM CPI";#N/A,#N/A,TRUE,"PROV";#N/A,#N/A,TRUE,"A FIJO";#N/A,#N/A,TRUE,"LEASING";#N/A,#N/A,TRUE,"VPP";#N/A,#N/A,TRUE,"PPM";#N/A,#N/A,TRUE,"OTROS"}</definedName>
    <definedName name="_________________________gc2" localSheetId="33" hidden="1">{#N/A,#N/A,TRUE,"MEMO";#N/A,#N/A,TRUE,"PARAMETROS";#N/A,#N/A,TRUE,"RLI ";#N/A,#N/A,TRUE,"IMPTO.DET.";#N/A,#N/A,TRUE,"FUT-FUNT";#N/A,#N/A,TRUE,"CPI-PATR.";#N/A,#N/A,TRUE,"CM CPI";#N/A,#N/A,TRUE,"PROV";#N/A,#N/A,TRUE,"A FIJO";#N/A,#N/A,TRUE,"LEASING";#N/A,#N/A,TRUE,"VPP";#N/A,#N/A,TRUE,"PPM";#N/A,#N/A,TRUE,"OTROS"}</definedName>
    <definedName name="_________________________gc2" localSheetId="34" hidden="1">{#N/A,#N/A,TRUE,"MEMO";#N/A,#N/A,TRUE,"PARAMETROS";#N/A,#N/A,TRUE,"RLI ";#N/A,#N/A,TRUE,"IMPTO.DET.";#N/A,#N/A,TRUE,"FUT-FUNT";#N/A,#N/A,TRUE,"CPI-PATR.";#N/A,#N/A,TRUE,"CM CPI";#N/A,#N/A,TRUE,"PROV";#N/A,#N/A,TRUE,"A FIJO";#N/A,#N/A,TRUE,"LEASING";#N/A,#N/A,TRUE,"VPP";#N/A,#N/A,TRUE,"PPM";#N/A,#N/A,TRUE,"OTROS"}</definedName>
    <definedName name="_________________________gc2" localSheetId="31" hidden="1">{#N/A,#N/A,TRUE,"MEMO";#N/A,#N/A,TRUE,"PARAMETROS";#N/A,#N/A,TRUE,"RLI ";#N/A,#N/A,TRUE,"IMPTO.DET.";#N/A,#N/A,TRUE,"FUT-FUNT";#N/A,#N/A,TRUE,"CPI-PATR.";#N/A,#N/A,TRUE,"CM CPI";#N/A,#N/A,TRUE,"PROV";#N/A,#N/A,TRUE,"A FIJO";#N/A,#N/A,TRUE,"LEASING";#N/A,#N/A,TRUE,"VPP";#N/A,#N/A,TRUE,"PPM";#N/A,#N/A,TRUE,"OTROS"}</definedName>
    <definedName name="_________________________gc2" hidden="1">{#N/A,#N/A,TRUE,"MEMO";#N/A,#N/A,TRUE,"PARAMETROS";#N/A,#N/A,TRUE,"RLI ";#N/A,#N/A,TRUE,"IMPTO.DET.";#N/A,#N/A,TRUE,"FUT-FUNT";#N/A,#N/A,TRUE,"CPI-PATR.";#N/A,#N/A,TRUE,"CM CPI";#N/A,#N/A,TRUE,"PROV";#N/A,#N/A,TRUE,"A FIJO";#N/A,#N/A,TRUE,"LEASING";#N/A,#N/A,TRUE,"VPP";#N/A,#N/A,TRUE,"PPM";#N/A,#N/A,TRUE,"OTROS"}</definedName>
    <definedName name="_________________________k1" localSheetId="31">#REF!</definedName>
    <definedName name="_________________________k1">!#REF!</definedName>
    <definedName name="_________________________k2" localSheetId="31">#REF!</definedName>
    <definedName name="_________________________k2">!#REF!</definedName>
    <definedName name="_________________________k3" localSheetId="31">#REF!</definedName>
    <definedName name="_________________________k3">!#REF!</definedName>
    <definedName name="___________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_PPM1" localSheetId="35" hidden="1">{#N/A,#N/A,FALSE,"Aging Summary";#N/A,#N/A,FALSE,"Ratio Analysis";#N/A,#N/A,FALSE,"Test 120 Day Accts";#N/A,#N/A,FALSE,"Tickmarks"}</definedName>
    <definedName name="_________________________PPM1" localSheetId="37" hidden="1">{#N/A,#N/A,FALSE,"Aging Summary";#N/A,#N/A,FALSE,"Ratio Analysis";#N/A,#N/A,FALSE,"Test 120 Day Accts";#N/A,#N/A,FALSE,"Tickmarks"}</definedName>
    <definedName name="_________________________PPM1" localSheetId="36" hidden="1">{#N/A,#N/A,FALSE,"Aging Summary";#N/A,#N/A,FALSE,"Ratio Analysis";#N/A,#N/A,FALSE,"Test 120 Day Accts";#N/A,#N/A,FALSE,"Tickmarks"}</definedName>
    <definedName name="_________________________PPM1" localSheetId="33" hidden="1">{#N/A,#N/A,FALSE,"Aging Summary";#N/A,#N/A,FALSE,"Ratio Analysis";#N/A,#N/A,FALSE,"Test 120 Day Accts";#N/A,#N/A,FALSE,"Tickmarks"}</definedName>
    <definedName name="_________________________PPM1" localSheetId="34" hidden="1">{#N/A,#N/A,FALSE,"Aging Summary";#N/A,#N/A,FALSE,"Ratio Analysis";#N/A,#N/A,FALSE,"Test 120 Day Accts";#N/A,#N/A,FALSE,"Tickmarks"}</definedName>
    <definedName name="_________________________PPM1" localSheetId="31" hidden="1">{#N/A,#N/A,FALSE,"Aging Summary";#N/A,#N/A,FALSE,"Ratio Analysis";#N/A,#N/A,FALSE,"Test 120 Day Accts";#N/A,#N/A,FALSE,"Tickmarks"}</definedName>
    <definedName name="_________________________PPM1" hidden="1">{#N/A,#N/A,FALSE,"Aging Summary";#N/A,#N/A,FALSE,"Ratio Analysis";#N/A,#N/A,FALSE,"Test 120 Day Accts";#N/A,#N/A,FALSE,"Tickmarks"}</definedName>
    <definedName name="_________________________pt8" localSheetId="35" hidden="1">{#N/A,#N/A,FALSE,"Aging Summary";#N/A,#N/A,FALSE,"Ratio Analysis";#N/A,#N/A,FALSE,"Test 120 Day Accts";#N/A,#N/A,FALSE,"Tickmarks"}</definedName>
    <definedName name="_________________________pt8" localSheetId="37" hidden="1">{#N/A,#N/A,FALSE,"Aging Summary";#N/A,#N/A,FALSE,"Ratio Analysis";#N/A,#N/A,FALSE,"Test 120 Day Accts";#N/A,#N/A,FALSE,"Tickmarks"}</definedName>
    <definedName name="_________________________pt8" localSheetId="36" hidden="1">{#N/A,#N/A,FALSE,"Aging Summary";#N/A,#N/A,FALSE,"Ratio Analysis";#N/A,#N/A,FALSE,"Test 120 Day Accts";#N/A,#N/A,FALSE,"Tickmarks"}</definedName>
    <definedName name="_________________________pt8" localSheetId="33" hidden="1">{#N/A,#N/A,FALSE,"Aging Summary";#N/A,#N/A,FALSE,"Ratio Analysis";#N/A,#N/A,FALSE,"Test 120 Day Accts";#N/A,#N/A,FALSE,"Tickmarks"}</definedName>
    <definedName name="_________________________pt8" localSheetId="34" hidden="1">{#N/A,#N/A,FALSE,"Aging Summary";#N/A,#N/A,FALSE,"Ratio Analysis";#N/A,#N/A,FALSE,"Test 120 Day Accts";#N/A,#N/A,FALSE,"Tickmarks"}</definedName>
    <definedName name="_________________________pt8" localSheetId="31" hidden="1">{#N/A,#N/A,FALSE,"Aging Summary";#N/A,#N/A,FALSE,"Ratio Analysis";#N/A,#N/A,FALSE,"Test 120 Day Accts";#N/A,#N/A,FALSE,"Tickmarks"}</definedName>
    <definedName name="_________________________pt8" hidden="1">{#N/A,#N/A,FALSE,"Aging Summary";#N/A,#N/A,FALSE,"Ratio Analysis";#N/A,#N/A,FALSE,"Test 120 Day Accts";#N/A,#N/A,FALSE,"Tickmarks"}</definedName>
    <definedName name="________________________A2" localSheetId="35" hidden="1">{#N/A,#N/A,FALSE,"Aging Summary";#N/A,#N/A,FALSE,"Ratio Analysis";#N/A,#N/A,FALSE,"Test 120 Day Accts";#N/A,#N/A,FALSE,"Tickmarks"}</definedName>
    <definedName name="________________________A2" localSheetId="37" hidden="1">{#N/A,#N/A,FALSE,"Aging Summary";#N/A,#N/A,FALSE,"Ratio Analysis";#N/A,#N/A,FALSE,"Test 120 Day Accts";#N/A,#N/A,FALSE,"Tickmarks"}</definedName>
    <definedName name="________________________A2" localSheetId="36" hidden="1">{#N/A,#N/A,FALSE,"Aging Summary";#N/A,#N/A,FALSE,"Ratio Analysis";#N/A,#N/A,FALSE,"Test 120 Day Accts";#N/A,#N/A,FALSE,"Tickmarks"}</definedName>
    <definedName name="________________________A2" localSheetId="33" hidden="1">{#N/A,#N/A,FALSE,"Aging Summary";#N/A,#N/A,FALSE,"Ratio Analysis";#N/A,#N/A,FALSE,"Test 120 Day Accts";#N/A,#N/A,FALSE,"Tickmarks"}</definedName>
    <definedName name="________________________A2" localSheetId="34" hidden="1">{#N/A,#N/A,FALSE,"Aging Summary";#N/A,#N/A,FALSE,"Ratio Analysis";#N/A,#N/A,FALSE,"Test 120 Day Accts";#N/A,#N/A,FALSE,"Tickmarks"}</definedName>
    <definedName name="________________________A2" localSheetId="31" hidden="1">{#N/A,#N/A,FALSE,"Aging Summary";#N/A,#N/A,FALSE,"Ratio Analysis";#N/A,#N/A,FALSE,"Test 120 Day Accts";#N/A,#N/A,FALSE,"Tickmarks"}</definedName>
    <definedName name="________________________A2" hidden="1">{#N/A,#N/A,FALSE,"Aging Summary";#N/A,#N/A,FALSE,"Ratio Analysis";#N/A,#N/A,FALSE,"Test 120 Day Accts";#N/A,#N/A,FALSE,"Tickmarks"}</definedName>
    <definedName name="________________________cp010103" localSheetId="35" hidden="1">{#N/A,#N/A,TRUE,"MEMO";#N/A,#N/A,TRUE,"PARAMETROS";#N/A,#N/A,TRUE,"RLI ";#N/A,#N/A,TRUE,"IMPTO.DET.";#N/A,#N/A,TRUE,"FUT-FUNT";#N/A,#N/A,TRUE,"CPI-PATR.";#N/A,#N/A,TRUE,"CM CPI";#N/A,#N/A,TRUE,"PROV";#N/A,#N/A,TRUE,"A FIJO";#N/A,#N/A,TRUE,"LEASING";#N/A,#N/A,TRUE,"VPP";#N/A,#N/A,TRUE,"PPM";#N/A,#N/A,TRUE,"OTROS"}</definedName>
    <definedName name="________________________cp010103" localSheetId="37" hidden="1">{#N/A,#N/A,TRUE,"MEMO";#N/A,#N/A,TRUE,"PARAMETROS";#N/A,#N/A,TRUE,"RLI ";#N/A,#N/A,TRUE,"IMPTO.DET.";#N/A,#N/A,TRUE,"FUT-FUNT";#N/A,#N/A,TRUE,"CPI-PATR.";#N/A,#N/A,TRUE,"CM CPI";#N/A,#N/A,TRUE,"PROV";#N/A,#N/A,TRUE,"A FIJO";#N/A,#N/A,TRUE,"LEASING";#N/A,#N/A,TRUE,"VPP";#N/A,#N/A,TRUE,"PPM";#N/A,#N/A,TRUE,"OTROS"}</definedName>
    <definedName name="________________________cp010103" localSheetId="36" hidden="1">{#N/A,#N/A,TRUE,"MEMO";#N/A,#N/A,TRUE,"PARAMETROS";#N/A,#N/A,TRUE,"RLI ";#N/A,#N/A,TRUE,"IMPTO.DET.";#N/A,#N/A,TRUE,"FUT-FUNT";#N/A,#N/A,TRUE,"CPI-PATR.";#N/A,#N/A,TRUE,"CM CPI";#N/A,#N/A,TRUE,"PROV";#N/A,#N/A,TRUE,"A FIJO";#N/A,#N/A,TRUE,"LEASING";#N/A,#N/A,TRUE,"VPP";#N/A,#N/A,TRUE,"PPM";#N/A,#N/A,TRUE,"OTROS"}</definedName>
    <definedName name="________________________cp010103" localSheetId="33" hidden="1">{#N/A,#N/A,TRUE,"MEMO";#N/A,#N/A,TRUE,"PARAMETROS";#N/A,#N/A,TRUE,"RLI ";#N/A,#N/A,TRUE,"IMPTO.DET.";#N/A,#N/A,TRUE,"FUT-FUNT";#N/A,#N/A,TRUE,"CPI-PATR.";#N/A,#N/A,TRUE,"CM CPI";#N/A,#N/A,TRUE,"PROV";#N/A,#N/A,TRUE,"A FIJO";#N/A,#N/A,TRUE,"LEASING";#N/A,#N/A,TRUE,"VPP";#N/A,#N/A,TRUE,"PPM";#N/A,#N/A,TRUE,"OTROS"}</definedName>
    <definedName name="________________________cp010103" localSheetId="34" hidden="1">{#N/A,#N/A,TRUE,"MEMO";#N/A,#N/A,TRUE,"PARAMETROS";#N/A,#N/A,TRUE,"RLI ";#N/A,#N/A,TRUE,"IMPTO.DET.";#N/A,#N/A,TRUE,"FUT-FUNT";#N/A,#N/A,TRUE,"CPI-PATR.";#N/A,#N/A,TRUE,"CM CPI";#N/A,#N/A,TRUE,"PROV";#N/A,#N/A,TRUE,"A FIJO";#N/A,#N/A,TRUE,"LEASING";#N/A,#N/A,TRUE,"VPP";#N/A,#N/A,TRUE,"PPM";#N/A,#N/A,TRUE,"OTROS"}</definedName>
    <definedName name="________________________cp010103" localSheetId="31" hidden="1">{#N/A,#N/A,TRUE,"MEMO";#N/A,#N/A,TRUE,"PARAMETROS";#N/A,#N/A,TRUE,"RLI ";#N/A,#N/A,TRUE,"IMPTO.DET.";#N/A,#N/A,TRUE,"FUT-FUNT";#N/A,#N/A,TRUE,"CPI-PATR.";#N/A,#N/A,TRUE,"CM CPI";#N/A,#N/A,TRUE,"PROV";#N/A,#N/A,TRUE,"A FIJO";#N/A,#N/A,TRUE,"LEASING";#N/A,#N/A,TRUE,"VPP";#N/A,#N/A,TRUE,"PPM";#N/A,#N/A,TRUE,"OTROS"}</definedName>
    <definedName name="________________________cp010103" hidden="1">{#N/A,#N/A,TRUE,"MEMO";#N/A,#N/A,TRUE,"PARAMETROS";#N/A,#N/A,TRUE,"RLI ";#N/A,#N/A,TRUE,"IMPTO.DET.";#N/A,#N/A,TRUE,"FUT-FUNT";#N/A,#N/A,TRUE,"CPI-PATR.";#N/A,#N/A,TRUE,"CM CPI";#N/A,#N/A,TRUE,"PROV";#N/A,#N/A,TRUE,"A FIJO";#N/A,#N/A,TRUE,"LEASING";#N/A,#N/A,TRUE,"VPP";#N/A,#N/A,TRUE,"PPM";#N/A,#N/A,TRUE,"OTROS"}</definedName>
    <definedName name="________________________f34rfa" localSheetId="31">#REF!</definedName>
    <definedName name="________________________f34rfa">!#REF!</definedName>
    <definedName name="________________________f34rfq" localSheetId="31">#REF!</definedName>
    <definedName name="________________________f34rfq">!#REF!</definedName>
    <definedName name="________________________gc2" localSheetId="35" hidden="1">{#N/A,#N/A,TRUE,"MEMO";#N/A,#N/A,TRUE,"PARAMETROS";#N/A,#N/A,TRUE,"RLI ";#N/A,#N/A,TRUE,"IMPTO.DET.";#N/A,#N/A,TRUE,"FUT-FUNT";#N/A,#N/A,TRUE,"CPI-PATR.";#N/A,#N/A,TRUE,"CM CPI";#N/A,#N/A,TRUE,"PROV";#N/A,#N/A,TRUE,"A FIJO";#N/A,#N/A,TRUE,"LEASING";#N/A,#N/A,TRUE,"VPP";#N/A,#N/A,TRUE,"PPM";#N/A,#N/A,TRUE,"OTROS"}</definedName>
    <definedName name="________________________gc2" localSheetId="37" hidden="1">{#N/A,#N/A,TRUE,"MEMO";#N/A,#N/A,TRUE,"PARAMETROS";#N/A,#N/A,TRUE,"RLI ";#N/A,#N/A,TRUE,"IMPTO.DET.";#N/A,#N/A,TRUE,"FUT-FUNT";#N/A,#N/A,TRUE,"CPI-PATR.";#N/A,#N/A,TRUE,"CM CPI";#N/A,#N/A,TRUE,"PROV";#N/A,#N/A,TRUE,"A FIJO";#N/A,#N/A,TRUE,"LEASING";#N/A,#N/A,TRUE,"VPP";#N/A,#N/A,TRUE,"PPM";#N/A,#N/A,TRUE,"OTROS"}</definedName>
    <definedName name="________________________gc2" localSheetId="36" hidden="1">{#N/A,#N/A,TRUE,"MEMO";#N/A,#N/A,TRUE,"PARAMETROS";#N/A,#N/A,TRUE,"RLI ";#N/A,#N/A,TRUE,"IMPTO.DET.";#N/A,#N/A,TRUE,"FUT-FUNT";#N/A,#N/A,TRUE,"CPI-PATR.";#N/A,#N/A,TRUE,"CM CPI";#N/A,#N/A,TRUE,"PROV";#N/A,#N/A,TRUE,"A FIJO";#N/A,#N/A,TRUE,"LEASING";#N/A,#N/A,TRUE,"VPP";#N/A,#N/A,TRUE,"PPM";#N/A,#N/A,TRUE,"OTROS"}</definedName>
    <definedName name="________________________gc2" localSheetId="33" hidden="1">{#N/A,#N/A,TRUE,"MEMO";#N/A,#N/A,TRUE,"PARAMETROS";#N/A,#N/A,TRUE,"RLI ";#N/A,#N/A,TRUE,"IMPTO.DET.";#N/A,#N/A,TRUE,"FUT-FUNT";#N/A,#N/A,TRUE,"CPI-PATR.";#N/A,#N/A,TRUE,"CM CPI";#N/A,#N/A,TRUE,"PROV";#N/A,#N/A,TRUE,"A FIJO";#N/A,#N/A,TRUE,"LEASING";#N/A,#N/A,TRUE,"VPP";#N/A,#N/A,TRUE,"PPM";#N/A,#N/A,TRUE,"OTROS"}</definedName>
    <definedName name="________________________gc2" localSheetId="34" hidden="1">{#N/A,#N/A,TRUE,"MEMO";#N/A,#N/A,TRUE,"PARAMETROS";#N/A,#N/A,TRUE,"RLI ";#N/A,#N/A,TRUE,"IMPTO.DET.";#N/A,#N/A,TRUE,"FUT-FUNT";#N/A,#N/A,TRUE,"CPI-PATR.";#N/A,#N/A,TRUE,"CM CPI";#N/A,#N/A,TRUE,"PROV";#N/A,#N/A,TRUE,"A FIJO";#N/A,#N/A,TRUE,"LEASING";#N/A,#N/A,TRUE,"VPP";#N/A,#N/A,TRUE,"PPM";#N/A,#N/A,TRUE,"OTROS"}</definedName>
    <definedName name="________________________gc2" localSheetId="31" hidden="1">{#N/A,#N/A,TRUE,"MEMO";#N/A,#N/A,TRUE,"PARAMETROS";#N/A,#N/A,TRUE,"RLI ";#N/A,#N/A,TRUE,"IMPTO.DET.";#N/A,#N/A,TRUE,"FUT-FUNT";#N/A,#N/A,TRUE,"CPI-PATR.";#N/A,#N/A,TRUE,"CM CPI";#N/A,#N/A,TRUE,"PROV";#N/A,#N/A,TRUE,"A FIJO";#N/A,#N/A,TRUE,"LEASING";#N/A,#N/A,TRUE,"VPP";#N/A,#N/A,TRUE,"PPM";#N/A,#N/A,TRUE,"OTROS"}</definedName>
    <definedName name="________________________gc2" hidden="1">{#N/A,#N/A,TRUE,"MEMO";#N/A,#N/A,TRUE,"PARAMETROS";#N/A,#N/A,TRUE,"RLI ";#N/A,#N/A,TRUE,"IMPTO.DET.";#N/A,#N/A,TRUE,"FUT-FUNT";#N/A,#N/A,TRUE,"CPI-PATR.";#N/A,#N/A,TRUE,"CM CPI";#N/A,#N/A,TRUE,"PROV";#N/A,#N/A,TRUE,"A FIJO";#N/A,#N/A,TRUE,"LEASING";#N/A,#N/A,TRUE,"VPP";#N/A,#N/A,TRUE,"PPM";#N/A,#N/A,TRUE,"OTROS"}</definedName>
    <definedName name="________________________k1" localSheetId="31">#REF!</definedName>
    <definedName name="________________________k1">!#REF!</definedName>
    <definedName name="________________________k2" localSheetId="31">#REF!</definedName>
    <definedName name="________________________k2">!#REF!</definedName>
    <definedName name="________________________k3" localSheetId="31">#REF!</definedName>
    <definedName name="________________________k3">!#REF!</definedName>
    <definedName name="__________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_PPM1" localSheetId="35" hidden="1">{#N/A,#N/A,FALSE,"Aging Summary";#N/A,#N/A,FALSE,"Ratio Analysis";#N/A,#N/A,FALSE,"Test 120 Day Accts";#N/A,#N/A,FALSE,"Tickmarks"}</definedName>
    <definedName name="________________________PPM1" localSheetId="37" hidden="1">{#N/A,#N/A,FALSE,"Aging Summary";#N/A,#N/A,FALSE,"Ratio Analysis";#N/A,#N/A,FALSE,"Test 120 Day Accts";#N/A,#N/A,FALSE,"Tickmarks"}</definedName>
    <definedName name="________________________PPM1" localSheetId="36" hidden="1">{#N/A,#N/A,FALSE,"Aging Summary";#N/A,#N/A,FALSE,"Ratio Analysis";#N/A,#N/A,FALSE,"Test 120 Day Accts";#N/A,#N/A,FALSE,"Tickmarks"}</definedName>
    <definedName name="________________________PPM1" localSheetId="33" hidden="1">{#N/A,#N/A,FALSE,"Aging Summary";#N/A,#N/A,FALSE,"Ratio Analysis";#N/A,#N/A,FALSE,"Test 120 Day Accts";#N/A,#N/A,FALSE,"Tickmarks"}</definedName>
    <definedName name="________________________PPM1" localSheetId="34" hidden="1">{#N/A,#N/A,FALSE,"Aging Summary";#N/A,#N/A,FALSE,"Ratio Analysis";#N/A,#N/A,FALSE,"Test 120 Day Accts";#N/A,#N/A,FALSE,"Tickmarks"}</definedName>
    <definedName name="________________________PPM1" localSheetId="31" hidden="1">{#N/A,#N/A,FALSE,"Aging Summary";#N/A,#N/A,FALSE,"Ratio Analysis";#N/A,#N/A,FALSE,"Test 120 Day Accts";#N/A,#N/A,FALSE,"Tickmarks"}</definedName>
    <definedName name="________________________PPM1" hidden="1">{#N/A,#N/A,FALSE,"Aging Summary";#N/A,#N/A,FALSE,"Ratio Analysis";#N/A,#N/A,FALSE,"Test 120 Day Accts";#N/A,#N/A,FALSE,"Tickmarks"}</definedName>
    <definedName name="________________________pt8" localSheetId="35" hidden="1">{#N/A,#N/A,FALSE,"Aging Summary";#N/A,#N/A,FALSE,"Ratio Analysis";#N/A,#N/A,FALSE,"Test 120 Day Accts";#N/A,#N/A,FALSE,"Tickmarks"}</definedName>
    <definedName name="________________________pt8" localSheetId="37" hidden="1">{#N/A,#N/A,FALSE,"Aging Summary";#N/A,#N/A,FALSE,"Ratio Analysis";#N/A,#N/A,FALSE,"Test 120 Day Accts";#N/A,#N/A,FALSE,"Tickmarks"}</definedName>
    <definedName name="________________________pt8" localSheetId="36" hidden="1">{#N/A,#N/A,FALSE,"Aging Summary";#N/A,#N/A,FALSE,"Ratio Analysis";#N/A,#N/A,FALSE,"Test 120 Day Accts";#N/A,#N/A,FALSE,"Tickmarks"}</definedName>
    <definedName name="________________________pt8" localSheetId="33" hidden="1">{#N/A,#N/A,FALSE,"Aging Summary";#N/A,#N/A,FALSE,"Ratio Analysis";#N/A,#N/A,FALSE,"Test 120 Day Accts";#N/A,#N/A,FALSE,"Tickmarks"}</definedName>
    <definedName name="________________________pt8" localSheetId="34" hidden="1">{#N/A,#N/A,FALSE,"Aging Summary";#N/A,#N/A,FALSE,"Ratio Analysis";#N/A,#N/A,FALSE,"Test 120 Day Accts";#N/A,#N/A,FALSE,"Tickmarks"}</definedName>
    <definedName name="________________________pt8" localSheetId="31" hidden="1">{#N/A,#N/A,FALSE,"Aging Summary";#N/A,#N/A,FALSE,"Ratio Analysis";#N/A,#N/A,FALSE,"Test 120 Day Accts";#N/A,#N/A,FALSE,"Tickmarks"}</definedName>
    <definedName name="________________________pt8" hidden="1">{#N/A,#N/A,FALSE,"Aging Summary";#N/A,#N/A,FALSE,"Ratio Analysis";#N/A,#N/A,FALSE,"Test 120 Day Accts";#N/A,#N/A,FALSE,"Tickmarks"}</definedName>
    <definedName name="________________________t4" localSheetId="35" hidden="1">{#N/A,#N/A,FALSE,"Aging Summary";#N/A,#N/A,FALSE,"Ratio Analysis";#N/A,#N/A,FALSE,"Test 120 Day Accts";#N/A,#N/A,FALSE,"Tickmarks"}</definedName>
    <definedName name="________________________t4" localSheetId="37" hidden="1">{#N/A,#N/A,FALSE,"Aging Summary";#N/A,#N/A,FALSE,"Ratio Analysis";#N/A,#N/A,FALSE,"Test 120 Day Accts";#N/A,#N/A,FALSE,"Tickmarks"}</definedName>
    <definedName name="________________________t4" localSheetId="36" hidden="1">{#N/A,#N/A,FALSE,"Aging Summary";#N/A,#N/A,FALSE,"Ratio Analysis";#N/A,#N/A,FALSE,"Test 120 Day Accts";#N/A,#N/A,FALSE,"Tickmarks"}</definedName>
    <definedName name="________________________t4" localSheetId="33" hidden="1">{#N/A,#N/A,FALSE,"Aging Summary";#N/A,#N/A,FALSE,"Ratio Analysis";#N/A,#N/A,FALSE,"Test 120 Day Accts";#N/A,#N/A,FALSE,"Tickmarks"}</definedName>
    <definedName name="________________________t4" localSheetId="34" hidden="1">{#N/A,#N/A,FALSE,"Aging Summary";#N/A,#N/A,FALSE,"Ratio Analysis";#N/A,#N/A,FALSE,"Test 120 Day Accts";#N/A,#N/A,FALSE,"Tickmarks"}</definedName>
    <definedName name="________________________t4" localSheetId="31" hidden="1">{#N/A,#N/A,FALSE,"Aging Summary";#N/A,#N/A,FALSE,"Ratio Analysis";#N/A,#N/A,FALSE,"Test 120 Day Accts";#N/A,#N/A,FALSE,"Tickmarks"}</definedName>
    <definedName name="________________________t4" hidden="1">{#N/A,#N/A,FALSE,"Aging Summary";#N/A,#N/A,FALSE,"Ratio Analysis";#N/A,#N/A,FALSE,"Test 120 Day Accts";#N/A,#N/A,FALSE,"Tickmarks"}</definedName>
    <definedName name="_______________________A2" localSheetId="35" hidden="1">{#N/A,#N/A,FALSE,"Aging Summary";#N/A,#N/A,FALSE,"Ratio Analysis";#N/A,#N/A,FALSE,"Test 120 Day Accts";#N/A,#N/A,FALSE,"Tickmarks"}</definedName>
    <definedName name="_______________________A2" localSheetId="37" hidden="1">{#N/A,#N/A,FALSE,"Aging Summary";#N/A,#N/A,FALSE,"Ratio Analysis";#N/A,#N/A,FALSE,"Test 120 Day Accts";#N/A,#N/A,FALSE,"Tickmarks"}</definedName>
    <definedName name="_______________________A2" localSheetId="36" hidden="1">{#N/A,#N/A,FALSE,"Aging Summary";#N/A,#N/A,FALSE,"Ratio Analysis";#N/A,#N/A,FALSE,"Test 120 Day Accts";#N/A,#N/A,FALSE,"Tickmarks"}</definedName>
    <definedName name="_______________________A2" localSheetId="33" hidden="1">{#N/A,#N/A,FALSE,"Aging Summary";#N/A,#N/A,FALSE,"Ratio Analysis";#N/A,#N/A,FALSE,"Test 120 Day Accts";#N/A,#N/A,FALSE,"Tickmarks"}</definedName>
    <definedName name="_______________________A2" localSheetId="34" hidden="1">{#N/A,#N/A,FALSE,"Aging Summary";#N/A,#N/A,FALSE,"Ratio Analysis";#N/A,#N/A,FALSE,"Test 120 Day Accts";#N/A,#N/A,FALSE,"Tickmarks"}</definedName>
    <definedName name="_______________________A2" localSheetId="31" hidden="1">{#N/A,#N/A,FALSE,"Aging Summary";#N/A,#N/A,FALSE,"Ratio Analysis";#N/A,#N/A,FALSE,"Test 120 Day Accts";#N/A,#N/A,FALSE,"Tickmarks"}</definedName>
    <definedName name="_______________________A2" hidden="1">{#N/A,#N/A,FALSE,"Aging Summary";#N/A,#N/A,FALSE,"Ratio Analysis";#N/A,#N/A,FALSE,"Test 120 Day Accts";#N/A,#N/A,FALSE,"Tickmarks"}</definedName>
    <definedName name="_______________________cp010103" localSheetId="35" hidden="1">{#N/A,#N/A,TRUE,"MEMO";#N/A,#N/A,TRUE,"PARAMETROS";#N/A,#N/A,TRUE,"RLI ";#N/A,#N/A,TRUE,"IMPTO.DET.";#N/A,#N/A,TRUE,"FUT-FUNT";#N/A,#N/A,TRUE,"CPI-PATR.";#N/A,#N/A,TRUE,"CM CPI";#N/A,#N/A,TRUE,"PROV";#N/A,#N/A,TRUE,"A FIJO";#N/A,#N/A,TRUE,"LEASING";#N/A,#N/A,TRUE,"VPP";#N/A,#N/A,TRUE,"PPM";#N/A,#N/A,TRUE,"OTROS"}</definedName>
    <definedName name="_______________________cp010103" localSheetId="37" hidden="1">{#N/A,#N/A,TRUE,"MEMO";#N/A,#N/A,TRUE,"PARAMETROS";#N/A,#N/A,TRUE,"RLI ";#N/A,#N/A,TRUE,"IMPTO.DET.";#N/A,#N/A,TRUE,"FUT-FUNT";#N/A,#N/A,TRUE,"CPI-PATR.";#N/A,#N/A,TRUE,"CM CPI";#N/A,#N/A,TRUE,"PROV";#N/A,#N/A,TRUE,"A FIJO";#N/A,#N/A,TRUE,"LEASING";#N/A,#N/A,TRUE,"VPP";#N/A,#N/A,TRUE,"PPM";#N/A,#N/A,TRUE,"OTROS"}</definedName>
    <definedName name="_______________________cp010103" localSheetId="36" hidden="1">{#N/A,#N/A,TRUE,"MEMO";#N/A,#N/A,TRUE,"PARAMETROS";#N/A,#N/A,TRUE,"RLI ";#N/A,#N/A,TRUE,"IMPTO.DET.";#N/A,#N/A,TRUE,"FUT-FUNT";#N/A,#N/A,TRUE,"CPI-PATR.";#N/A,#N/A,TRUE,"CM CPI";#N/A,#N/A,TRUE,"PROV";#N/A,#N/A,TRUE,"A FIJO";#N/A,#N/A,TRUE,"LEASING";#N/A,#N/A,TRUE,"VPP";#N/A,#N/A,TRUE,"PPM";#N/A,#N/A,TRUE,"OTROS"}</definedName>
    <definedName name="_______________________cp010103" localSheetId="33" hidden="1">{#N/A,#N/A,TRUE,"MEMO";#N/A,#N/A,TRUE,"PARAMETROS";#N/A,#N/A,TRUE,"RLI ";#N/A,#N/A,TRUE,"IMPTO.DET.";#N/A,#N/A,TRUE,"FUT-FUNT";#N/A,#N/A,TRUE,"CPI-PATR.";#N/A,#N/A,TRUE,"CM CPI";#N/A,#N/A,TRUE,"PROV";#N/A,#N/A,TRUE,"A FIJO";#N/A,#N/A,TRUE,"LEASING";#N/A,#N/A,TRUE,"VPP";#N/A,#N/A,TRUE,"PPM";#N/A,#N/A,TRUE,"OTROS"}</definedName>
    <definedName name="_______________________cp010103" localSheetId="34" hidden="1">{#N/A,#N/A,TRUE,"MEMO";#N/A,#N/A,TRUE,"PARAMETROS";#N/A,#N/A,TRUE,"RLI ";#N/A,#N/A,TRUE,"IMPTO.DET.";#N/A,#N/A,TRUE,"FUT-FUNT";#N/A,#N/A,TRUE,"CPI-PATR.";#N/A,#N/A,TRUE,"CM CPI";#N/A,#N/A,TRUE,"PROV";#N/A,#N/A,TRUE,"A FIJO";#N/A,#N/A,TRUE,"LEASING";#N/A,#N/A,TRUE,"VPP";#N/A,#N/A,TRUE,"PPM";#N/A,#N/A,TRUE,"OTROS"}</definedName>
    <definedName name="_______________________cp010103" localSheetId="31" hidden="1">{#N/A,#N/A,TRUE,"MEMO";#N/A,#N/A,TRUE,"PARAMETROS";#N/A,#N/A,TRUE,"RLI ";#N/A,#N/A,TRUE,"IMPTO.DET.";#N/A,#N/A,TRUE,"FUT-FUNT";#N/A,#N/A,TRUE,"CPI-PATR.";#N/A,#N/A,TRUE,"CM CPI";#N/A,#N/A,TRUE,"PROV";#N/A,#N/A,TRUE,"A FIJO";#N/A,#N/A,TRUE,"LEASING";#N/A,#N/A,TRUE,"VPP";#N/A,#N/A,TRUE,"PPM";#N/A,#N/A,TRUE,"OTROS"}</definedName>
    <definedName name="_______________________cp010103" hidden="1">{#N/A,#N/A,TRUE,"MEMO";#N/A,#N/A,TRUE,"PARAMETROS";#N/A,#N/A,TRUE,"RLI ";#N/A,#N/A,TRUE,"IMPTO.DET.";#N/A,#N/A,TRUE,"FUT-FUNT";#N/A,#N/A,TRUE,"CPI-PATR.";#N/A,#N/A,TRUE,"CM CPI";#N/A,#N/A,TRUE,"PROV";#N/A,#N/A,TRUE,"A FIJO";#N/A,#N/A,TRUE,"LEASING";#N/A,#N/A,TRUE,"VPP";#N/A,#N/A,TRUE,"PPM";#N/A,#N/A,TRUE,"OTROS"}</definedName>
    <definedName name="_______________________f34rfq" localSheetId="31">#REF!</definedName>
    <definedName name="_______________________f34rfq">!#REF!</definedName>
    <definedName name="_______________________gc2" localSheetId="35" hidden="1">{#N/A,#N/A,TRUE,"MEMO";#N/A,#N/A,TRUE,"PARAMETROS";#N/A,#N/A,TRUE,"RLI ";#N/A,#N/A,TRUE,"IMPTO.DET.";#N/A,#N/A,TRUE,"FUT-FUNT";#N/A,#N/A,TRUE,"CPI-PATR.";#N/A,#N/A,TRUE,"CM CPI";#N/A,#N/A,TRUE,"PROV";#N/A,#N/A,TRUE,"A FIJO";#N/A,#N/A,TRUE,"LEASING";#N/A,#N/A,TRUE,"VPP";#N/A,#N/A,TRUE,"PPM";#N/A,#N/A,TRUE,"OTROS"}</definedName>
    <definedName name="_______________________gc2" localSheetId="37" hidden="1">{#N/A,#N/A,TRUE,"MEMO";#N/A,#N/A,TRUE,"PARAMETROS";#N/A,#N/A,TRUE,"RLI ";#N/A,#N/A,TRUE,"IMPTO.DET.";#N/A,#N/A,TRUE,"FUT-FUNT";#N/A,#N/A,TRUE,"CPI-PATR.";#N/A,#N/A,TRUE,"CM CPI";#N/A,#N/A,TRUE,"PROV";#N/A,#N/A,TRUE,"A FIJO";#N/A,#N/A,TRUE,"LEASING";#N/A,#N/A,TRUE,"VPP";#N/A,#N/A,TRUE,"PPM";#N/A,#N/A,TRUE,"OTROS"}</definedName>
    <definedName name="_______________________gc2" localSheetId="36" hidden="1">{#N/A,#N/A,TRUE,"MEMO";#N/A,#N/A,TRUE,"PARAMETROS";#N/A,#N/A,TRUE,"RLI ";#N/A,#N/A,TRUE,"IMPTO.DET.";#N/A,#N/A,TRUE,"FUT-FUNT";#N/A,#N/A,TRUE,"CPI-PATR.";#N/A,#N/A,TRUE,"CM CPI";#N/A,#N/A,TRUE,"PROV";#N/A,#N/A,TRUE,"A FIJO";#N/A,#N/A,TRUE,"LEASING";#N/A,#N/A,TRUE,"VPP";#N/A,#N/A,TRUE,"PPM";#N/A,#N/A,TRUE,"OTROS"}</definedName>
    <definedName name="_______________________gc2" localSheetId="33" hidden="1">{#N/A,#N/A,TRUE,"MEMO";#N/A,#N/A,TRUE,"PARAMETROS";#N/A,#N/A,TRUE,"RLI ";#N/A,#N/A,TRUE,"IMPTO.DET.";#N/A,#N/A,TRUE,"FUT-FUNT";#N/A,#N/A,TRUE,"CPI-PATR.";#N/A,#N/A,TRUE,"CM CPI";#N/A,#N/A,TRUE,"PROV";#N/A,#N/A,TRUE,"A FIJO";#N/A,#N/A,TRUE,"LEASING";#N/A,#N/A,TRUE,"VPP";#N/A,#N/A,TRUE,"PPM";#N/A,#N/A,TRUE,"OTROS"}</definedName>
    <definedName name="_______________________gc2" localSheetId="34" hidden="1">{#N/A,#N/A,TRUE,"MEMO";#N/A,#N/A,TRUE,"PARAMETROS";#N/A,#N/A,TRUE,"RLI ";#N/A,#N/A,TRUE,"IMPTO.DET.";#N/A,#N/A,TRUE,"FUT-FUNT";#N/A,#N/A,TRUE,"CPI-PATR.";#N/A,#N/A,TRUE,"CM CPI";#N/A,#N/A,TRUE,"PROV";#N/A,#N/A,TRUE,"A FIJO";#N/A,#N/A,TRUE,"LEASING";#N/A,#N/A,TRUE,"VPP";#N/A,#N/A,TRUE,"PPM";#N/A,#N/A,TRUE,"OTROS"}</definedName>
    <definedName name="_______________________gc2" localSheetId="31" hidden="1">{#N/A,#N/A,TRUE,"MEMO";#N/A,#N/A,TRUE,"PARAMETROS";#N/A,#N/A,TRUE,"RLI ";#N/A,#N/A,TRUE,"IMPTO.DET.";#N/A,#N/A,TRUE,"FUT-FUNT";#N/A,#N/A,TRUE,"CPI-PATR.";#N/A,#N/A,TRUE,"CM CPI";#N/A,#N/A,TRUE,"PROV";#N/A,#N/A,TRUE,"A FIJO";#N/A,#N/A,TRUE,"LEASING";#N/A,#N/A,TRUE,"VPP";#N/A,#N/A,TRUE,"PPM";#N/A,#N/A,TRUE,"OTROS"}</definedName>
    <definedName name="_______________________gc2" hidden="1">{#N/A,#N/A,TRUE,"MEMO";#N/A,#N/A,TRUE,"PARAMETROS";#N/A,#N/A,TRUE,"RLI ";#N/A,#N/A,TRUE,"IMPTO.DET.";#N/A,#N/A,TRUE,"FUT-FUNT";#N/A,#N/A,TRUE,"CPI-PATR.";#N/A,#N/A,TRUE,"CM CPI";#N/A,#N/A,TRUE,"PROV";#N/A,#N/A,TRUE,"A FIJO";#N/A,#N/A,TRUE,"LEASING";#N/A,#N/A,TRUE,"VPP";#N/A,#N/A,TRUE,"PPM";#N/A,#N/A,TRUE,"OTROS"}</definedName>
    <definedName name="_______________________k1" localSheetId="31">#REF!</definedName>
    <definedName name="_______________________k1">!#REF!</definedName>
    <definedName name="_______________________k2" localSheetId="31">#REF!</definedName>
    <definedName name="_______________________k2">!#REF!</definedName>
    <definedName name="_______________________k3" localSheetId="31">#REF!</definedName>
    <definedName name="_______________________k3">!#REF!</definedName>
    <definedName name="_________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_PPM1" localSheetId="35" hidden="1">{#N/A,#N/A,FALSE,"Aging Summary";#N/A,#N/A,FALSE,"Ratio Analysis";#N/A,#N/A,FALSE,"Test 120 Day Accts";#N/A,#N/A,FALSE,"Tickmarks"}</definedName>
    <definedName name="_______________________PPM1" localSheetId="37" hidden="1">{#N/A,#N/A,FALSE,"Aging Summary";#N/A,#N/A,FALSE,"Ratio Analysis";#N/A,#N/A,FALSE,"Test 120 Day Accts";#N/A,#N/A,FALSE,"Tickmarks"}</definedName>
    <definedName name="_______________________PPM1" localSheetId="36" hidden="1">{#N/A,#N/A,FALSE,"Aging Summary";#N/A,#N/A,FALSE,"Ratio Analysis";#N/A,#N/A,FALSE,"Test 120 Day Accts";#N/A,#N/A,FALSE,"Tickmarks"}</definedName>
    <definedName name="_______________________PPM1" localSheetId="33" hidden="1">{#N/A,#N/A,FALSE,"Aging Summary";#N/A,#N/A,FALSE,"Ratio Analysis";#N/A,#N/A,FALSE,"Test 120 Day Accts";#N/A,#N/A,FALSE,"Tickmarks"}</definedName>
    <definedName name="_______________________PPM1" localSheetId="34" hidden="1">{#N/A,#N/A,FALSE,"Aging Summary";#N/A,#N/A,FALSE,"Ratio Analysis";#N/A,#N/A,FALSE,"Test 120 Day Accts";#N/A,#N/A,FALSE,"Tickmarks"}</definedName>
    <definedName name="_______________________PPM1" localSheetId="31" hidden="1">{#N/A,#N/A,FALSE,"Aging Summary";#N/A,#N/A,FALSE,"Ratio Analysis";#N/A,#N/A,FALSE,"Test 120 Day Accts";#N/A,#N/A,FALSE,"Tickmarks"}</definedName>
    <definedName name="_______________________PPM1" hidden="1">{#N/A,#N/A,FALSE,"Aging Summary";#N/A,#N/A,FALSE,"Ratio Analysis";#N/A,#N/A,FALSE,"Test 120 Day Accts";#N/A,#N/A,FALSE,"Tickmarks"}</definedName>
    <definedName name="_______________________pt8" localSheetId="35" hidden="1">{#N/A,#N/A,FALSE,"Aging Summary";#N/A,#N/A,FALSE,"Ratio Analysis";#N/A,#N/A,FALSE,"Test 120 Day Accts";#N/A,#N/A,FALSE,"Tickmarks"}</definedName>
    <definedName name="_______________________pt8" localSheetId="37" hidden="1">{#N/A,#N/A,FALSE,"Aging Summary";#N/A,#N/A,FALSE,"Ratio Analysis";#N/A,#N/A,FALSE,"Test 120 Day Accts";#N/A,#N/A,FALSE,"Tickmarks"}</definedName>
    <definedName name="_______________________pt8" localSheetId="36" hidden="1">{#N/A,#N/A,FALSE,"Aging Summary";#N/A,#N/A,FALSE,"Ratio Analysis";#N/A,#N/A,FALSE,"Test 120 Day Accts";#N/A,#N/A,FALSE,"Tickmarks"}</definedName>
    <definedName name="_______________________pt8" localSheetId="33" hidden="1">{#N/A,#N/A,FALSE,"Aging Summary";#N/A,#N/A,FALSE,"Ratio Analysis";#N/A,#N/A,FALSE,"Test 120 Day Accts";#N/A,#N/A,FALSE,"Tickmarks"}</definedName>
    <definedName name="_______________________pt8" localSheetId="34" hidden="1">{#N/A,#N/A,FALSE,"Aging Summary";#N/A,#N/A,FALSE,"Ratio Analysis";#N/A,#N/A,FALSE,"Test 120 Day Accts";#N/A,#N/A,FALSE,"Tickmarks"}</definedName>
    <definedName name="_______________________pt8" localSheetId="31" hidden="1">{#N/A,#N/A,FALSE,"Aging Summary";#N/A,#N/A,FALSE,"Ratio Analysis";#N/A,#N/A,FALSE,"Test 120 Day Accts";#N/A,#N/A,FALSE,"Tickmarks"}</definedName>
    <definedName name="_______________________pt8" hidden="1">{#N/A,#N/A,FALSE,"Aging Summary";#N/A,#N/A,FALSE,"Ratio Analysis";#N/A,#N/A,FALSE,"Test 120 Day Accts";#N/A,#N/A,FALSE,"Tickmarks"}</definedName>
    <definedName name="_______________________t4" localSheetId="35" hidden="1">{#N/A,#N/A,FALSE,"Aging Summary";#N/A,#N/A,FALSE,"Ratio Analysis";#N/A,#N/A,FALSE,"Test 120 Day Accts";#N/A,#N/A,FALSE,"Tickmarks"}</definedName>
    <definedName name="_______________________t4" localSheetId="37" hidden="1">{#N/A,#N/A,FALSE,"Aging Summary";#N/A,#N/A,FALSE,"Ratio Analysis";#N/A,#N/A,FALSE,"Test 120 Day Accts";#N/A,#N/A,FALSE,"Tickmarks"}</definedName>
    <definedName name="_______________________t4" localSheetId="36" hidden="1">{#N/A,#N/A,FALSE,"Aging Summary";#N/A,#N/A,FALSE,"Ratio Analysis";#N/A,#N/A,FALSE,"Test 120 Day Accts";#N/A,#N/A,FALSE,"Tickmarks"}</definedName>
    <definedName name="_______________________t4" localSheetId="33" hidden="1">{#N/A,#N/A,FALSE,"Aging Summary";#N/A,#N/A,FALSE,"Ratio Analysis";#N/A,#N/A,FALSE,"Test 120 Day Accts";#N/A,#N/A,FALSE,"Tickmarks"}</definedName>
    <definedName name="_______________________t4" localSheetId="34" hidden="1">{#N/A,#N/A,FALSE,"Aging Summary";#N/A,#N/A,FALSE,"Ratio Analysis";#N/A,#N/A,FALSE,"Test 120 Day Accts";#N/A,#N/A,FALSE,"Tickmarks"}</definedName>
    <definedName name="_______________________t4" localSheetId="31" hidden="1">{#N/A,#N/A,FALSE,"Aging Summary";#N/A,#N/A,FALSE,"Ratio Analysis";#N/A,#N/A,FALSE,"Test 120 Day Accts";#N/A,#N/A,FALSE,"Tickmarks"}</definedName>
    <definedName name="_______________________t4" hidden="1">{#N/A,#N/A,FALSE,"Aging Summary";#N/A,#N/A,FALSE,"Ratio Analysis";#N/A,#N/A,FALSE,"Test 120 Day Accts";#N/A,#N/A,FALSE,"Tickmarks"}</definedName>
    <definedName name="______________________A2" localSheetId="35" hidden="1">{#N/A,#N/A,FALSE,"Aging Summary";#N/A,#N/A,FALSE,"Ratio Analysis";#N/A,#N/A,FALSE,"Test 120 Day Accts";#N/A,#N/A,FALSE,"Tickmarks"}</definedName>
    <definedName name="______________________A2" localSheetId="37" hidden="1">{#N/A,#N/A,FALSE,"Aging Summary";#N/A,#N/A,FALSE,"Ratio Analysis";#N/A,#N/A,FALSE,"Test 120 Day Accts";#N/A,#N/A,FALSE,"Tickmarks"}</definedName>
    <definedName name="______________________A2" localSheetId="36" hidden="1">{#N/A,#N/A,FALSE,"Aging Summary";#N/A,#N/A,FALSE,"Ratio Analysis";#N/A,#N/A,FALSE,"Test 120 Day Accts";#N/A,#N/A,FALSE,"Tickmarks"}</definedName>
    <definedName name="______________________A2" localSheetId="33" hidden="1">{#N/A,#N/A,FALSE,"Aging Summary";#N/A,#N/A,FALSE,"Ratio Analysis";#N/A,#N/A,FALSE,"Test 120 Day Accts";#N/A,#N/A,FALSE,"Tickmarks"}</definedName>
    <definedName name="______________________A2" localSheetId="34" hidden="1">{#N/A,#N/A,FALSE,"Aging Summary";#N/A,#N/A,FALSE,"Ratio Analysis";#N/A,#N/A,FALSE,"Test 120 Day Accts";#N/A,#N/A,FALSE,"Tickmarks"}</definedName>
    <definedName name="______________________A2" localSheetId="31" hidden="1">{#N/A,#N/A,FALSE,"Aging Summary";#N/A,#N/A,FALSE,"Ratio Analysis";#N/A,#N/A,FALSE,"Test 120 Day Accts";#N/A,#N/A,FALSE,"Tickmarks"}</definedName>
    <definedName name="______________________A2" hidden="1">{#N/A,#N/A,FALSE,"Aging Summary";#N/A,#N/A,FALSE,"Ratio Analysis";#N/A,#N/A,FALSE,"Test 120 Day Accts";#N/A,#N/A,FALSE,"Tickmarks"}</definedName>
    <definedName name="______________________cp010103" localSheetId="35" hidden="1">{#N/A,#N/A,TRUE,"MEMO";#N/A,#N/A,TRUE,"PARAMETROS";#N/A,#N/A,TRUE,"RLI ";#N/A,#N/A,TRUE,"IMPTO.DET.";#N/A,#N/A,TRUE,"FUT-FUNT";#N/A,#N/A,TRUE,"CPI-PATR.";#N/A,#N/A,TRUE,"CM CPI";#N/A,#N/A,TRUE,"PROV";#N/A,#N/A,TRUE,"A FIJO";#N/A,#N/A,TRUE,"LEASING";#N/A,#N/A,TRUE,"VPP";#N/A,#N/A,TRUE,"PPM";#N/A,#N/A,TRUE,"OTROS"}</definedName>
    <definedName name="______________________cp010103" localSheetId="37" hidden="1">{#N/A,#N/A,TRUE,"MEMO";#N/A,#N/A,TRUE,"PARAMETROS";#N/A,#N/A,TRUE,"RLI ";#N/A,#N/A,TRUE,"IMPTO.DET.";#N/A,#N/A,TRUE,"FUT-FUNT";#N/A,#N/A,TRUE,"CPI-PATR.";#N/A,#N/A,TRUE,"CM CPI";#N/A,#N/A,TRUE,"PROV";#N/A,#N/A,TRUE,"A FIJO";#N/A,#N/A,TRUE,"LEASING";#N/A,#N/A,TRUE,"VPP";#N/A,#N/A,TRUE,"PPM";#N/A,#N/A,TRUE,"OTROS"}</definedName>
    <definedName name="______________________cp010103" localSheetId="36" hidden="1">{#N/A,#N/A,TRUE,"MEMO";#N/A,#N/A,TRUE,"PARAMETROS";#N/A,#N/A,TRUE,"RLI ";#N/A,#N/A,TRUE,"IMPTO.DET.";#N/A,#N/A,TRUE,"FUT-FUNT";#N/A,#N/A,TRUE,"CPI-PATR.";#N/A,#N/A,TRUE,"CM CPI";#N/A,#N/A,TRUE,"PROV";#N/A,#N/A,TRUE,"A FIJO";#N/A,#N/A,TRUE,"LEASING";#N/A,#N/A,TRUE,"VPP";#N/A,#N/A,TRUE,"PPM";#N/A,#N/A,TRUE,"OTROS"}</definedName>
    <definedName name="______________________cp010103" localSheetId="33" hidden="1">{#N/A,#N/A,TRUE,"MEMO";#N/A,#N/A,TRUE,"PARAMETROS";#N/A,#N/A,TRUE,"RLI ";#N/A,#N/A,TRUE,"IMPTO.DET.";#N/A,#N/A,TRUE,"FUT-FUNT";#N/A,#N/A,TRUE,"CPI-PATR.";#N/A,#N/A,TRUE,"CM CPI";#N/A,#N/A,TRUE,"PROV";#N/A,#N/A,TRUE,"A FIJO";#N/A,#N/A,TRUE,"LEASING";#N/A,#N/A,TRUE,"VPP";#N/A,#N/A,TRUE,"PPM";#N/A,#N/A,TRUE,"OTROS"}</definedName>
    <definedName name="______________________cp010103" localSheetId="34" hidden="1">{#N/A,#N/A,TRUE,"MEMO";#N/A,#N/A,TRUE,"PARAMETROS";#N/A,#N/A,TRUE,"RLI ";#N/A,#N/A,TRUE,"IMPTO.DET.";#N/A,#N/A,TRUE,"FUT-FUNT";#N/A,#N/A,TRUE,"CPI-PATR.";#N/A,#N/A,TRUE,"CM CPI";#N/A,#N/A,TRUE,"PROV";#N/A,#N/A,TRUE,"A FIJO";#N/A,#N/A,TRUE,"LEASING";#N/A,#N/A,TRUE,"VPP";#N/A,#N/A,TRUE,"PPM";#N/A,#N/A,TRUE,"OTROS"}</definedName>
    <definedName name="______________________cp010103" localSheetId="31" hidden="1">{#N/A,#N/A,TRUE,"MEMO";#N/A,#N/A,TRUE,"PARAMETROS";#N/A,#N/A,TRUE,"RLI ";#N/A,#N/A,TRUE,"IMPTO.DET.";#N/A,#N/A,TRUE,"FUT-FUNT";#N/A,#N/A,TRUE,"CPI-PATR.";#N/A,#N/A,TRUE,"CM CPI";#N/A,#N/A,TRUE,"PROV";#N/A,#N/A,TRUE,"A FIJO";#N/A,#N/A,TRUE,"LEASING";#N/A,#N/A,TRUE,"VPP";#N/A,#N/A,TRUE,"PPM";#N/A,#N/A,TRUE,"OTROS"}</definedName>
    <definedName name="______________________cp010103" hidden="1">{#N/A,#N/A,TRUE,"MEMO";#N/A,#N/A,TRUE,"PARAMETROS";#N/A,#N/A,TRUE,"RLI ";#N/A,#N/A,TRUE,"IMPTO.DET.";#N/A,#N/A,TRUE,"FUT-FUNT";#N/A,#N/A,TRUE,"CPI-PATR.";#N/A,#N/A,TRUE,"CM CPI";#N/A,#N/A,TRUE,"PROV";#N/A,#N/A,TRUE,"A FIJO";#N/A,#N/A,TRUE,"LEASING";#N/A,#N/A,TRUE,"VPP";#N/A,#N/A,TRUE,"PPM";#N/A,#N/A,TRUE,"OTROS"}</definedName>
    <definedName name="______________________f34rfq" localSheetId="31">#REF!</definedName>
    <definedName name="______________________f34rfq">!#REF!</definedName>
    <definedName name="______________________fut2" localSheetId="35" hidden="1">{#N/A,#N/A,FALSE,"Aging Summary";#N/A,#N/A,FALSE,"Ratio Analysis";#N/A,#N/A,FALSE,"Test 120 Day Accts";#N/A,#N/A,FALSE,"Tickmarks"}</definedName>
    <definedName name="______________________fut2" localSheetId="37" hidden="1">{#N/A,#N/A,FALSE,"Aging Summary";#N/A,#N/A,FALSE,"Ratio Analysis";#N/A,#N/A,FALSE,"Test 120 Day Accts";#N/A,#N/A,FALSE,"Tickmarks"}</definedName>
    <definedName name="______________________fut2" localSheetId="36" hidden="1">{#N/A,#N/A,FALSE,"Aging Summary";#N/A,#N/A,FALSE,"Ratio Analysis";#N/A,#N/A,FALSE,"Test 120 Day Accts";#N/A,#N/A,FALSE,"Tickmarks"}</definedName>
    <definedName name="______________________fut2" localSheetId="33" hidden="1">{#N/A,#N/A,FALSE,"Aging Summary";#N/A,#N/A,FALSE,"Ratio Analysis";#N/A,#N/A,FALSE,"Test 120 Day Accts";#N/A,#N/A,FALSE,"Tickmarks"}</definedName>
    <definedName name="______________________fut2" localSheetId="34" hidden="1">{#N/A,#N/A,FALSE,"Aging Summary";#N/A,#N/A,FALSE,"Ratio Analysis";#N/A,#N/A,FALSE,"Test 120 Day Accts";#N/A,#N/A,FALSE,"Tickmarks"}</definedName>
    <definedName name="______________________fut2" localSheetId="31" hidden="1">{#N/A,#N/A,FALSE,"Aging Summary";#N/A,#N/A,FALSE,"Ratio Analysis";#N/A,#N/A,FALSE,"Test 120 Day Accts";#N/A,#N/A,FALSE,"Tickmarks"}</definedName>
    <definedName name="______________________fut2" hidden="1">{#N/A,#N/A,FALSE,"Aging Summary";#N/A,#N/A,FALSE,"Ratio Analysis";#N/A,#N/A,FALSE,"Test 120 Day Accts";#N/A,#N/A,FALSE,"Tickmarks"}</definedName>
    <definedName name="______________________gc2" localSheetId="35" hidden="1">{#N/A,#N/A,TRUE,"MEMO";#N/A,#N/A,TRUE,"PARAMETROS";#N/A,#N/A,TRUE,"RLI ";#N/A,#N/A,TRUE,"IMPTO.DET.";#N/A,#N/A,TRUE,"FUT-FUNT";#N/A,#N/A,TRUE,"CPI-PATR.";#N/A,#N/A,TRUE,"CM CPI";#N/A,#N/A,TRUE,"PROV";#N/A,#N/A,TRUE,"A FIJO";#N/A,#N/A,TRUE,"LEASING";#N/A,#N/A,TRUE,"VPP";#N/A,#N/A,TRUE,"PPM";#N/A,#N/A,TRUE,"OTROS"}</definedName>
    <definedName name="______________________gc2" localSheetId="37" hidden="1">{#N/A,#N/A,TRUE,"MEMO";#N/A,#N/A,TRUE,"PARAMETROS";#N/A,#N/A,TRUE,"RLI ";#N/A,#N/A,TRUE,"IMPTO.DET.";#N/A,#N/A,TRUE,"FUT-FUNT";#N/A,#N/A,TRUE,"CPI-PATR.";#N/A,#N/A,TRUE,"CM CPI";#N/A,#N/A,TRUE,"PROV";#N/A,#N/A,TRUE,"A FIJO";#N/A,#N/A,TRUE,"LEASING";#N/A,#N/A,TRUE,"VPP";#N/A,#N/A,TRUE,"PPM";#N/A,#N/A,TRUE,"OTROS"}</definedName>
    <definedName name="______________________gc2" localSheetId="36" hidden="1">{#N/A,#N/A,TRUE,"MEMO";#N/A,#N/A,TRUE,"PARAMETROS";#N/A,#N/A,TRUE,"RLI ";#N/A,#N/A,TRUE,"IMPTO.DET.";#N/A,#N/A,TRUE,"FUT-FUNT";#N/A,#N/A,TRUE,"CPI-PATR.";#N/A,#N/A,TRUE,"CM CPI";#N/A,#N/A,TRUE,"PROV";#N/A,#N/A,TRUE,"A FIJO";#N/A,#N/A,TRUE,"LEASING";#N/A,#N/A,TRUE,"VPP";#N/A,#N/A,TRUE,"PPM";#N/A,#N/A,TRUE,"OTROS"}</definedName>
    <definedName name="______________________gc2" localSheetId="33" hidden="1">{#N/A,#N/A,TRUE,"MEMO";#N/A,#N/A,TRUE,"PARAMETROS";#N/A,#N/A,TRUE,"RLI ";#N/A,#N/A,TRUE,"IMPTO.DET.";#N/A,#N/A,TRUE,"FUT-FUNT";#N/A,#N/A,TRUE,"CPI-PATR.";#N/A,#N/A,TRUE,"CM CPI";#N/A,#N/A,TRUE,"PROV";#N/A,#N/A,TRUE,"A FIJO";#N/A,#N/A,TRUE,"LEASING";#N/A,#N/A,TRUE,"VPP";#N/A,#N/A,TRUE,"PPM";#N/A,#N/A,TRUE,"OTROS"}</definedName>
    <definedName name="______________________gc2" localSheetId="34" hidden="1">{#N/A,#N/A,TRUE,"MEMO";#N/A,#N/A,TRUE,"PARAMETROS";#N/A,#N/A,TRUE,"RLI ";#N/A,#N/A,TRUE,"IMPTO.DET.";#N/A,#N/A,TRUE,"FUT-FUNT";#N/A,#N/A,TRUE,"CPI-PATR.";#N/A,#N/A,TRUE,"CM CPI";#N/A,#N/A,TRUE,"PROV";#N/A,#N/A,TRUE,"A FIJO";#N/A,#N/A,TRUE,"LEASING";#N/A,#N/A,TRUE,"VPP";#N/A,#N/A,TRUE,"PPM";#N/A,#N/A,TRUE,"OTROS"}</definedName>
    <definedName name="______________________gc2" localSheetId="31" hidden="1">{#N/A,#N/A,TRUE,"MEMO";#N/A,#N/A,TRUE,"PARAMETROS";#N/A,#N/A,TRUE,"RLI ";#N/A,#N/A,TRUE,"IMPTO.DET.";#N/A,#N/A,TRUE,"FUT-FUNT";#N/A,#N/A,TRUE,"CPI-PATR.";#N/A,#N/A,TRUE,"CM CPI";#N/A,#N/A,TRUE,"PROV";#N/A,#N/A,TRUE,"A FIJO";#N/A,#N/A,TRUE,"LEASING";#N/A,#N/A,TRUE,"VPP";#N/A,#N/A,TRUE,"PPM";#N/A,#N/A,TRUE,"OTROS"}</definedName>
    <definedName name="______________________gc2" hidden="1">{#N/A,#N/A,TRUE,"MEMO";#N/A,#N/A,TRUE,"PARAMETROS";#N/A,#N/A,TRUE,"RLI ";#N/A,#N/A,TRUE,"IMPTO.DET.";#N/A,#N/A,TRUE,"FUT-FUNT";#N/A,#N/A,TRUE,"CPI-PATR.";#N/A,#N/A,TRUE,"CM CPI";#N/A,#N/A,TRUE,"PROV";#N/A,#N/A,TRUE,"A FIJO";#N/A,#N/A,TRUE,"LEASING";#N/A,#N/A,TRUE,"VPP";#N/A,#N/A,TRUE,"PPM";#N/A,#N/A,TRUE,"OTROS"}</definedName>
    <definedName name="______________________k1" localSheetId="31">#REF!</definedName>
    <definedName name="______________________k1">!#REF!</definedName>
    <definedName name="______________________k2" localSheetId="31">#REF!</definedName>
    <definedName name="______________________k2">!#REF!</definedName>
    <definedName name="______________________k3" localSheetId="31">#REF!</definedName>
    <definedName name="______________________k3">!#REF!</definedName>
    <definedName name="________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_PPM1" localSheetId="35" hidden="1">{#N/A,#N/A,FALSE,"Aging Summary";#N/A,#N/A,FALSE,"Ratio Analysis";#N/A,#N/A,FALSE,"Test 120 Day Accts";#N/A,#N/A,FALSE,"Tickmarks"}</definedName>
    <definedName name="______________________PPM1" localSheetId="37" hidden="1">{#N/A,#N/A,FALSE,"Aging Summary";#N/A,#N/A,FALSE,"Ratio Analysis";#N/A,#N/A,FALSE,"Test 120 Day Accts";#N/A,#N/A,FALSE,"Tickmarks"}</definedName>
    <definedName name="______________________PPM1" localSheetId="36" hidden="1">{#N/A,#N/A,FALSE,"Aging Summary";#N/A,#N/A,FALSE,"Ratio Analysis";#N/A,#N/A,FALSE,"Test 120 Day Accts";#N/A,#N/A,FALSE,"Tickmarks"}</definedName>
    <definedName name="______________________PPM1" localSheetId="33" hidden="1">{#N/A,#N/A,FALSE,"Aging Summary";#N/A,#N/A,FALSE,"Ratio Analysis";#N/A,#N/A,FALSE,"Test 120 Day Accts";#N/A,#N/A,FALSE,"Tickmarks"}</definedName>
    <definedName name="______________________PPM1" localSheetId="34" hidden="1">{#N/A,#N/A,FALSE,"Aging Summary";#N/A,#N/A,FALSE,"Ratio Analysis";#N/A,#N/A,FALSE,"Test 120 Day Accts";#N/A,#N/A,FALSE,"Tickmarks"}</definedName>
    <definedName name="______________________PPM1" localSheetId="31" hidden="1">{#N/A,#N/A,FALSE,"Aging Summary";#N/A,#N/A,FALSE,"Ratio Analysis";#N/A,#N/A,FALSE,"Test 120 Day Accts";#N/A,#N/A,FALSE,"Tickmarks"}</definedName>
    <definedName name="______________________PPM1" hidden="1">{#N/A,#N/A,FALSE,"Aging Summary";#N/A,#N/A,FALSE,"Ratio Analysis";#N/A,#N/A,FALSE,"Test 120 Day Accts";#N/A,#N/A,FALSE,"Tickmarks"}</definedName>
    <definedName name="______________________pt8" localSheetId="35" hidden="1">{#N/A,#N/A,FALSE,"Aging Summary";#N/A,#N/A,FALSE,"Ratio Analysis";#N/A,#N/A,FALSE,"Test 120 Day Accts";#N/A,#N/A,FALSE,"Tickmarks"}</definedName>
    <definedName name="______________________pt8" localSheetId="37" hidden="1">{#N/A,#N/A,FALSE,"Aging Summary";#N/A,#N/A,FALSE,"Ratio Analysis";#N/A,#N/A,FALSE,"Test 120 Day Accts";#N/A,#N/A,FALSE,"Tickmarks"}</definedName>
    <definedName name="______________________pt8" localSheetId="36" hidden="1">{#N/A,#N/A,FALSE,"Aging Summary";#N/A,#N/A,FALSE,"Ratio Analysis";#N/A,#N/A,FALSE,"Test 120 Day Accts";#N/A,#N/A,FALSE,"Tickmarks"}</definedName>
    <definedName name="______________________pt8" localSheetId="33" hidden="1">{#N/A,#N/A,FALSE,"Aging Summary";#N/A,#N/A,FALSE,"Ratio Analysis";#N/A,#N/A,FALSE,"Test 120 Day Accts";#N/A,#N/A,FALSE,"Tickmarks"}</definedName>
    <definedName name="______________________pt8" localSheetId="34" hidden="1">{#N/A,#N/A,FALSE,"Aging Summary";#N/A,#N/A,FALSE,"Ratio Analysis";#N/A,#N/A,FALSE,"Test 120 Day Accts";#N/A,#N/A,FALSE,"Tickmarks"}</definedName>
    <definedName name="______________________pt8" localSheetId="31" hidden="1">{#N/A,#N/A,FALSE,"Aging Summary";#N/A,#N/A,FALSE,"Ratio Analysis";#N/A,#N/A,FALSE,"Test 120 Day Accts";#N/A,#N/A,FALSE,"Tickmarks"}</definedName>
    <definedName name="______________________pt8" hidden="1">{#N/A,#N/A,FALSE,"Aging Summary";#N/A,#N/A,FALSE,"Ratio Analysis";#N/A,#N/A,FALSE,"Test 120 Day Accts";#N/A,#N/A,FALSE,"Tickmarks"}</definedName>
    <definedName name="______________________t4" localSheetId="35" hidden="1">{#N/A,#N/A,FALSE,"Aging Summary";#N/A,#N/A,FALSE,"Ratio Analysis";#N/A,#N/A,FALSE,"Test 120 Day Accts";#N/A,#N/A,FALSE,"Tickmarks"}</definedName>
    <definedName name="______________________t4" localSheetId="37" hidden="1">{#N/A,#N/A,FALSE,"Aging Summary";#N/A,#N/A,FALSE,"Ratio Analysis";#N/A,#N/A,FALSE,"Test 120 Day Accts";#N/A,#N/A,FALSE,"Tickmarks"}</definedName>
    <definedName name="______________________t4" localSheetId="36" hidden="1">{#N/A,#N/A,FALSE,"Aging Summary";#N/A,#N/A,FALSE,"Ratio Analysis";#N/A,#N/A,FALSE,"Test 120 Day Accts";#N/A,#N/A,FALSE,"Tickmarks"}</definedName>
    <definedName name="______________________t4" localSheetId="33" hidden="1">{#N/A,#N/A,FALSE,"Aging Summary";#N/A,#N/A,FALSE,"Ratio Analysis";#N/A,#N/A,FALSE,"Test 120 Day Accts";#N/A,#N/A,FALSE,"Tickmarks"}</definedName>
    <definedName name="______________________t4" localSheetId="34" hidden="1">{#N/A,#N/A,FALSE,"Aging Summary";#N/A,#N/A,FALSE,"Ratio Analysis";#N/A,#N/A,FALSE,"Test 120 Day Accts";#N/A,#N/A,FALSE,"Tickmarks"}</definedName>
    <definedName name="______________________t4" localSheetId="31" hidden="1">{#N/A,#N/A,FALSE,"Aging Summary";#N/A,#N/A,FALSE,"Ratio Analysis";#N/A,#N/A,FALSE,"Test 120 Day Accts";#N/A,#N/A,FALSE,"Tickmarks"}</definedName>
    <definedName name="______________________t4" hidden="1">{#N/A,#N/A,FALSE,"Aging Summary";#N/A,#N/A,FALSE,"Ratio Analysis";#N/A,#N/A,FALSE,"Test 120 Day Accts";#N/A,#N/A,FALSE,"Tickmarks"}</definedName>
    <definedName name="_____________________A2" localSheetId="35" hidden="1">{#N/A,#N/A,FALSE,"Aging Summary";#N/A,#N/A,FALSE,"Ratio Analysis";#N/A,#N/A,FALSE,"Test 120 Day Accts";#N/A,#N/A,FALSE,"Tickmarks"}</definedName>
    <definedName name="_____________________A2" localSheetId="37" hidden="1">{#N/A,#N/A,FALSE,"Aging Summary";#N/A,#N/A,FALSE,"Ratio Analysis";#N/A,#N/A,FALSE,"Test 120 Day Accts";#N/A,#N/A,FALSE,"Tickmarks"}</definedName>
    <definedName name="_____________________A2" localSheetId="36" hidden="1">{#N/A,#N/A,FALSE,"Aging Summary";#N/A,#N/A,FALSE,"Ratio Analysis";#N/A,#N/A,FALSE,"Test 120 Day Accts";#N/A,#N/A,FALSE,"Tickmarks"}</definedName>
    <definedName name="_____________________A2" localSheetId="33" hidden="1">{#N/A,#N/A,FALSE,"Aging Summary";#N/A,#N/A,FALSE,"Ratio Analysis";#N/A,#N/A,FALSE,"Test 120 Day Accts";#N/A,#N/A,FALSE,"Tickmarks"}</definedName>
    <definedName name="_____________________A2" localSheetId="34" hidden="1">{#N/A,#N/A,FALSE,"Aging Summary";#N/A,#N/A,FALSE,"Ratio Analysis";#N/A,#N/A,FALSE,"Test 120 Day Accts";#N/A,#N/A,FALSE,"Tickmarks"}</definedName>
    <definedName name="_____________________A2" localSheetId="31" hidden="1">{#N/A,#N/A,FALSE,"Aging Summary";#N/A,#N/A,FALSE,"Ratio Analysis";#N/A,#N/A,FALSE,"Test 120 Day Accts";#N/A,#N/A,FALSE,"Tickmarks"}</definedName>
    <definedName name="_____________________A2" hidden="1">{#N/A,#N/A,FALSE,"Aging Summary";#N/A,#N/A,FALSE,"Ratio Analysis";#N/A,#N/A,FALSE,"Test 120 Day Accts";#N/A,#N/A,FALSE,"Tickmarks"}</definedName>
    <definedName name="_____________________cp010103" localSheetId="35" hidden="1">{#N/A,#N/A,TRUE,"MEMO";#N/A,#N/A,TRUE,"PARAMETROS";#N/A,#N/A,TRUE,"RLI ";#N/A,#N/A,TRUE,"IMPTO.DET.";#N/A,#N/A,TRUE,"FUT-FUNT";#N/A,#N/A,TRUE,"CPI-PATR.";#N/A,#N/A,TRUE,"CM CPI";#N/A,#N/A,TRUE,"PROV";#N/A,#N/A,TRUE,"A FIJO";#N/A,#N/A,TRUE,"LEASING";#N/A,#N/A,TRUE,"VPP";#N/A,#N/A,TRUE,"PPM";#N/A,#N/A,TRUE,"OTROS"}</definedName>
    <definedName name="_____________________cp010103" localSheetId="37" hidden="1">{#N/A,#N/A,TRUE,"MEMO";#N/A,#N/A,TRUE,"PARAMETROS";#N/A,#N/A,TRUE,"RLI ";#N/A,#N/A,TRUE,"IMPTO.DET.";#N/A,#N/A,TRUE,"FUT-FUNT";#N/A,#N/A,TRUE,"CPI-PATR.";#N/A,#N/A,TRUE,"CM CPI";#N/A,#N/A,TRUE,"PROV";#N/A,#N/A,TRUE,"A FIJO";#N/A,#N/A,TRUE,"LEASING";#N/A,#N/A,TRUE,"VPP";#N/A,#N/A,TRUE,"PPM";#N/A,#N/A,TRUE,"OTROS"}</definedName>
    <definedName name="_____________________cp010103" localSheetId="36" hidden="1">{#N/A,#N/A,TRUE,"MEMO";#N/A,#N/A,TRUE,"PARAMETROS";#N/A,#N/A,TRUE,"RLI ";#N/A,#N/A,TRUE,"IMPTO.DET.";#N/A,#N/A,TRUE,"FUT-FUNT";#N/A,#N/A,TRUE,"CPI-PATR.";#N/A,#N/A,TRUE,"CM CPI";#N/A,#N/A,TRUE,"PROV";#N/A,#N/A,TRUE,"A FIJO";#N/A,#N/A,TRUE,"LEASING";#N/A,#N/A,TRUE,"VPP";#N/A,#N/A,TRUE,"PPM";#N/A,#N/A,TRUE,"OTROS"}</definedName>
    <definedName name="_____________________cp010103" localSheetId="33" hidden="1">{#N/A,#N/A,TRUE,"MEMO";#N/A,#N/A,TRUE,"PARAMETROS";#N/A,#N/A,TRUE,"RLI ";#N/A,#N/A,TRUE,"IMPTO.DET.";#N/A,#N/A,TRUE,"FUT-FUNT";#N/A,#N/A,TRUE,"CPI-PATR.";#N/A,#N/A,TRUE,"CM CPI";#N/A,#N/A,TRUE,"PROV";#N/A,#N/A,TRUE,"A FIJO";#N/A,#N/A,TRUE,"LEASING";#N/A,#N/A,TRUE,"VPP";#N/A,#N/A,TRUE,"PPM";#N/A,#N/A,TRUE,"OTROS"}</definedName>
    <definedName name="_____________________cp010103" localSheetId="34" hidden="1">{#N/A,#N/A,TRUE,"MEMO";#N/A,#N/A,TRUE,"PARAMETROS";#N/A,#N/A,TRUE,"RLI ";#N/A,#N/A,TRUE,"IMPTO.DET.";#N/A,#N/A,TRUE,"FUT-FUNT";#N/A,#N/A,TRUE,"CPI-PATR.";#N/A,#N/A,TRUE,"CM CPI";#N/A,#N/A,TRUE,"PROV";#N/A,#N/A,TRUE,"A FIJO";#N/A,#N/A,TRUE,"LEASING";#N/A,#N/A,TRUE,"VPP";#N/A,#N/A,TRUE,"PPM";#N/A,#N/A,TRUE,"OTROS"}</definedName>
    <definedName name="_____________________cp010103" localSheetId="31" hidden="1">{#N/A,#N/A,TRUE,"MEMO";#N/A,#N/A,TRUE,"PARAMETROS";#N/A,#N/A,TRUE,"RLI ";#N/A,#N/A,TRUE,"IMPTO.DET.";#N/A,#N/A,TRUE,"FUT-FUNT";#N/A,#N/A,TRUE,"CPI-PATR.";#N/A,#N/A,TRUE,"CM CPI";#N/A,#N/A,TRUE,"PROV";#N/A,#N/A,TRUE,"A FIJO";#N/A,#N/A,TRUE,"LEASING";#N/A,#N/A,TRUE,"VPP";#N/A,#N/A,TRUE,"PPM";#N/A,#N/A,TRUE,"OTROS"}</definedName>
    <definedName name="_____________________cp010103" hidden="1">{#N/A,#N/A,TRUE,"MEMO";#N/A,#N/A,TRUE,"PARAMETROS";#N/A,#N/A,TRUE,"RLI ";#N/A,#N/A,TRUE,"IMPTO.DET.";#N/A,#N/A,TRUE,"FUT-FUNT";#N/A,#N/A,TRUE,"CPI-PATR.";#N/A,#N/A,TRUE,"CM CPI";#N/A,#N/A,TRUE,"PROV";#N/A,#N/A,TRUE,"A FIJO";#N/A,#N/A,TRUE,"LEASING";#N/A,#N/A,TRUE,"VPP";#N/A,#N/A,TRUE,"PPM";#N/A,#N/A,TRUE,"OTROS"}</definedName>
    <definedName name="_____________________f34rfq" localSheetId="31">#REF!</definedName>
    <definedName name="_____________________f34rfq">!#REF!</definedName>
    <definedName name="_____________________fut2" localSheetId="35" hidden="1">{#N/A,#N/A,FALSE,"Aging Summary";#N/A,#N/A,FALSE,"Ratio Analysis";#N/A,#N/A,FALSE,"Test 120 Day Accts";#N/A,#N/A,FALSE,"Tickmarks"}</definedName>
    <definedName name="_____________________fut2" localSheetId="37" hidden="1">{#N/A,#N/A,FALSE,"Aging Summary";#N/A,#N/A,FALSE,"Ratio Analysis";#N/A,#N/A,FALSE,"Test 120 Day Accts";#N/A,#N/A,FALSE,"Tickmarks"}</definedName>
    <definedName name="_____________________fut2" localSheetId="36" hidden="1">{#N/A,#N/A,FALSE,"Aging Summary";#N/A,#N/A,FALSE,"Ratio Analysis";#N/A,#N/A,FALSE,"Test 120 Day Accts";#N/A,#N/A,FALSE,"Tickmarks"}</definedName>
    <definedName name="_____________________fut2" localSheetId="33" hidden="1">{#N/A,#N/A,FALSE,"Aging Summary";#N/A,#N/A,FALSE,"Ratio Analysis";#N/A,#N/A,FALSE,"Test 120 Day Accts";#N/A,#N/A,FALSE,"Tickmarks"}</definedName>
    <definedName name="_____________________fut2" localSheetId="34" hidden="1">{#N/A,#N/A,FALSE,"Aging Summary";#N/A,#N/A,FALSE,"Ratio Analysis";#N/A,#N/A,FALSE,"Test 120 Day Accts";#N/A,#N/A,FALSE,"Tickmarks"}</definedName>
    <definedName name="_____________________fut2" localSheetId="31" hidden="1">{#N/A,#N/A,FALSE,"Aging Summary";#N/A,#N/A,FALSE,"Ratio Analysis";#N/A,#N/A,FALSE,"Test 120 Day Accts";#N/A,#N/A,FALSE,"Tickmarks"}</definedName>
    <definedName name="_____________________fut2" hidden="1">{#N/A,#N/A,FALSE,"Aging Summary";#N/A,#N/A,FALSE,"Ratio Analysis";#N/A,#N/A,FALSE,"Test 120 Day Accts";#N/A,#N/A,FALSE,"Tickmarks"}</definedName>
    <definedName name="_____________________gc2" localSheetId="35" hidden="1">{#N/A,#N/A,TRUE,"MEMO";#N/A,#N/A,TRUE,"PARAMETROS";#N/A,#N/A,TRUE,"RLI ";#N/A,#N/A,TRUE,"IMPTO.DET.";#N/A,#N/A,TRUE,"FUT-FUNT";#N/A,#N/A,TRUE,"CPI-PATR.";#N/A,#N/A,TRUE,"CM CPI";#N/A,#N/A,TRUE,"PROV";#N/A,#N/A,TRUE,"A FIJO";#N/A,#N/A,TRUE,"LEASING";#N/A,#N/A,TRUE,"VPP";#N/A,#N/A,TRUE,"PPM";#N/A,#N/A,TRUE,"OTROS"}</definedName>
    <definedName name="_____________________gc2" localSheetId="37" hidden="1">{#N/A,#N/A,TRUE,"MEMO";#N/A,#N/A,TRUE,"PARAMETROS";#N/A,#N/A,TRUE,"RLI ";#N/A,#N/A,TRUE,"IMPTO.DET.";#N/A,#N/A,TRUE,"FUT-FUNT";#N/A,#N/A,TRUE,"CPI-PATR.";#N/A,#N/A,TRUE,"CM CPI";#N/A,#N/A,TRUE,"PROV";#N/A,#N/A,TRUE,"A FIJO";#N/A,#N/A,TRUE,"LEASING";#N/A,#N/A,TRUE,"VPP";#N/A,#N/A,TRUE,"PPM";#N/A,#N/A,TRUE,"OTROS"}</definedName>
    <definedName name="_____________________gc2" localSheetId="36" hidden="1">{#N/A,#N/A,TRUE,"MEMO";#N/A,#N/A,TRUE,"PARAMETROS";#N/A,#N/A,TRUE,"RLI ";#N/A,#N/A,TRUE,"IMPTO.DET.";#N/A,#N/A,TRUE,"FUT-FUNT";#N/A,#N/A,TRUE,"CPI-PATR.";#N/A,#N/A,TRUE,"CM CPI";#N/A,#N/A,TRUE,"PROV";#N/A,#N/A,TRUE,"A FIJO";#N/A,#N/A,TRUE,"LEASING";#N/A,#N/A,TRUE,"VPP";#N/A,#N/A,TRUE,"PPM";#N/A,#N/A,TRUE,"OTROS"}</definedName>
    <definedName name="_____________________gc2" localSheetId="33" hidden="1">{#N/A,#N/A,TRUE,"MEMO";#N/A,#N/A,TRUE,"PARAMETROS";#N/A,#N/A,TRUE,"RLI ";#N/A,#N/A,TRUE,"IMPTO.DET.";#N/A,#N/A,TRUE,"FUT-FUNT";#N/A,#N/A,TRUE,"CPI-PATR.";#N/A,#N/A,TRUE,"CM CPI";#N/A,#N/A,TRUE,"PROV";#N/A,#N/A,TRUE,"A FIJO";#N/A,#N/A,TRUE,"LEASING";#N/A,#N/A,TRUE,"VPP";#N/A,#N/A,TRUE,"PPM";#N/A,#N/A,TRUE,"OTROS"}</definedName>
    <definedName name="_____________________gc2" localSheetId="34" hidden="1">{#N/A,#N/A,TRUE,"MEMO";#N/A,#N/A,TRUE,"PARAMETROS";#N/A,#N/A,TRUE,"RLI ";#N/A,#N/A,TRUE,"IMPTO.DET.";#N/A,#N/A,TRUE,"FUT-FUNT";#N/A,#N/A,TRUE,"CPI-PATR.";#N/A,#N/A,TRUE,"CM CPI";#N/A,#N/A,TRUE,"PROV";#N/A,#N/A,TRUE,"A FIJO";#N/A,#N/A,TRUE,"LEASING";#N/A,#N/A,TRUE,"VPP";#N/A,#N/A,TRUE,"PPM";#N/A,#N/A,TRUE,"OTROS"}</definedName>
    <definedName name="_____________________gc2" localSheetId="31" hidden="1">{#N/A,#N/A,TRUE,"MEMO";#N/A,#N/A,TRUE,"PARAMETROS";#N/A,#N/A,TRUE,"RLI ";#N/A,#N/A,TRUE,"IMPTO.DET.";#N/A,#N/A,TRUE,"FUT-FUNT";#N/A,#N/A,TRUE,"CPI-PATR.";#N/A,#N/A,TRUE,"CM CPI";#N/A,#N/A,TRUE,"PROV";#N/A,#N/A,TRUE,"A FIJO";#N/A,#N/A,TRUE,"LEASING";#N/A,#N/A,TRUE,"VPP";#N/A,#N/A,TRUE,"PPM";#N/A,#N/A,TRUE,"OTROS"}</definedName>
    <definedName name="_____________________gc2" hidden="1">{#N/A,#N/A,TRUE,"MEMO";#N/A,#N/A,TRUE,"PARAMETROS";#N/A,#N/A,TRUE,"RLI ";#N/A,#N/A,TRUE,"IMPTO.DET.";#N/A,#N/A,TRUE,"FUT-FUNT";#N/A,#N/A,TRUE,"CPI-PATR.";#N/A,#N/A,TRUE,"CM CPI";#N/A,#N/A,TRUE,"PROV";#N/A,#N/A,TRUE,"A FIJO";#N/A,#N/A,TRUE,"LEASING";#N/A,#N/A,TRUE,"VPP";#N/A,#N/A,TRUE,"PPM";#N/A,#N/A,TRUE,"OTROS"}</definedName>
    <definedName name="_____________________k1" localSheetId="31">#REF!</definedName>
    <definedName name="_____________________k1">!#REF!</definedName>
    <definedName name="_____________________k2" localSheetId="31">#REF!</definedName>
    <definedName name="_____________________k2">!#REF!</definedName>
    <definedName name="_____________________k3" localSheetId="31">#REF!</definedName>
    <definedName name="_____________________k3">!#REF!</definedName>
    <definedName name="_______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_PPM1" localSheetId="35" hidden="1">{#N/A,#N/A,FALSE,"Aging Summary";#N/A,#N/A,FALSE,"Ratio Analysis";#N/A,#N/A,FALSE,"Test 120 Day Accts";#N/A,#N/A,FALSE,"Tickmarks"}</definedName>
    <definedName name="_____________________PPM1" localSheetId="37" hidden="1">{#N/A,#N/A,FALSE,"Aging Summary";#N/A,#N/A,FALSE,"Ratio Analysis";#N/A,#N/A,FALSE,"Test 120 Day Accts";#N/A,#N/A,FALSE,"Tickmarks"}</definedName>
    <definedName name="_____________________PPM1" localSheetId="36" hidden="1">{#N/A,#N/A,FALSE,"Aging Summary";#N/A,#N/A,FALSE,"Ratio Analysis";#N/A,#N/A,FALSE,"Test 120 Day Accts";#N/A,#N/A,FALSE,"Tickmarks"}</definedName>
    <definedName name="_____________________PPM1" localSheetId="33" hidden="1">{#N/A,#N/A,FALSE,"Aging Summary";#N/A,#N/A,FALSE,"Ratio Analysis";#N/A,#N/A,FALSE,"Test 120 Day Accts";#N/A,#N/A,FALSE,"Tickmarks"}</definedName>
    <definedName name="_____________________PPM1" localSheetId="34" hidden="1">{#N/A,#N/A,FALSE,"Aging Summary";#N/A,#N/A,FALSE,"Ratio Analysis";#N/A,#N/A,FALSE,"Test 120 Day Accts";#N/A,#N/A,FALSE,"Tickmarks"}</definedName>
    <definedName name="_____________________PPM1" localSheetId="31" hidden="1">{#N/A,#N/A,FALSE,"Aging Summary";#N/A,#N/A,FALSE,"Ratio Analysis";#N/A,#N/A,FALSE,"Test 120 Day Accts";#N/A,#N/A,FALSE,"Tickmarks"}</definedName>
    <definedName name="_____________________PPM1" hidden="1">{#N/A,#N/A,FALSE,"Aging Summary";#N/A,#N/A,FALSE,"Ratio Analysis";#N/A,#N/A,FALSE,"Test 120 Day Accts";#N/A,#N/A,FALSE,"Tickmarks"}</definedName>
    <definedName name="_____________________pt8" localSheetId="35" hidden="1">{#N/A,#N/A,FALSE,"Aging Summary";#N/A,#N/A,FALSE,"Ratio Analysis";#N/A,#N/A,FALSE,"Test 120 Day Accts";#N/A,#N/A,FALSE,"Tickmarks"}</definedName>
    <definedName name="_____________________pt8" localSheetId="37" hidden="1">{#N/A,#N/A,FALSE,"Aging Summary";#N/A,#N/A,FALSE,"Ratio Analysis";#N/A,#N/A,FALSE,"Test 120 Day Accts";#N/A,#N/A,FALSE,"Tickmarks"}</definedName>
    <definedName name="_____________________pt8" localSheetId="36" hidden="1">{#N/A,#N/A,FALSE,"Aging Summary";#N/A,#N/A,FALSE,"Ratio Analysis";#N/A,#N/A,FALSE,"Test 120 Day Accts";#N/A,#N/A,FALSE,"Tickmarks"}</definedName>
    <definedName name="_____________________pt8" localSheetId="33" hidden="1">{#N/A,#N/A,FALSE,"Aging Summary";#N/A,#N/A,FALSE,"Ratio Analysis";#N/A,#N/A,FALSE,"Test 120 Day Accts";#N/A,#N/A,FALSE,"Tickmarks"}</definedName>
    <definedName name="_____________________pt8" localSheetId="34" hidden="1">{#N/A,#N/A,FALSE,"Aging Summary";#N/A,#N/A,FALSE,"Ratio Analysis";#N/A,#N/A,FALSE,"Test 120 Day Accts";#N/A,#N/A,FALSE,"Tickmarks"}</definedName>
    <definedName name="_____________________pt8" localSheetId="31" hidden="1">{#N/A,#N/A,FALSE,"Aging Summary";#N/A,#N/A,FALSE,"Ratio Analysis";#N/A,#N/A,FALSE,"Test 120 Day Accts";#N/A,#N/A,FALSE,"Tickmarks"}</definedName>
    <definedName name="_____________________pt8" hidden="1">{#N/A,#N/A,FALSE,"Aging Summary";#N/A,#N/A,FALSE,"Ratio Analysis";#N/A,#N/A,FALSE,"Test 120 Day Accts";#N/A,#N/A,FALSE,"Tickmarks"}</definedName>
    <definedName name="_____________________t4" localSheetId="35" hidden="1">{#N/A,#N/A,FALSE,"Aging Summary";#N/A,#N/A,FALSE,"Ratio Analysis";#N/A,#N/A,FALSE,"Test 120 Day Accts";#N/A,#N/A,FALSE,"Tickmarks"}</definedName>
    <definedName name="_____________________t4" localSheetId="37" hidden="1">{#N/A,#N/A,FALSE,"Aging Summary";#N/A,#N/A,FALSE,"Ratio Analysis";#N/A,#N/A,FALSE,"Test 120 Day Accts";#N/A,#N/A,FALSE,"Tickmarks"}</definedName>
    <definedName name="_____________________t4" localSheetId="36" hidden="1">{#N/A,#N/A,FALSE,"Aging Summary";#N/A,#N/A,FALSE,"Ratio Analysis";#N/A,#N/A,FALSE,"Test 120 Day Accts";#N/A,#N/A,FALSE,"Tickmarks"}</definedName>
    <definedName name="_____________________t4" localSheetId="33" hidden="1">{#N/A,#N/A,FALSE,"Aging Summary";#N/A,#N/A,FALSE,"Ratio Analysis";#N/A,#N/A,FALSE,"Test 120 Day Accts";#N/A,#N/A,FALSE,"Tickmarks"}</definedName>
    <definedName name="_____________________t4" localSheetId="34" hidden="1">{#N/A,#N/A,FALSE,"Aging Summary";#N/A,#N/A,FALSE,"Ratio Analysis";#N/A,#N/A,FALSE,"Test 120 Day Accts";#N/A,#N/A,FALSE,"Tickmarks"}</definedName>
    <definedName name="_____________________t4" localSheetId="31" hidden="1">{#N/A,#N/A,FALSE,"Aging Summary";#N/A,#N/A,FALSE,"Ratio Analysis";#N/A,#N/A,FALSE,"Test 120 Day Accts";#N/A,#N/A,FALSE,"Tickmarks"}</definedName>
    <definedName name="_____________________t4" hidden="1">{#N/A,#N/A,FALSE,"Aging Summary";#N/A,#N/A,FALSE,"Ratio Analysis";#N/A,#N/A,FALSE,"Test 120 Day Accts";#N/A,#N/A,FALSE,"Tickmarks"}</definedName>
    <definedName name="____________________A2" localSheetId="35" hidden="1">{#N/A,#N/A,FALSE,"Aging Summary";#N/A,#N/A,FALSE,"Ratio Analysis";#N/A,#N/A,FALSE,"Test 120 Day Accts";#N/A,#N/A,FALSE,"Tickmarks"}</definedName>
    <definedName name="____________________A2" localSheetId="37" hidden="1">{#N/A,#N/A,FALSE,"Aging Summary";#N/A,#N/A,FALSE,"Ratio Analysis";#N/A,#N/A,FALSE,"Test 120 Day Accts";#N/A,#N/A,FALSE,"Tickmarks"}</definedName>
    <definedName name="____________________A2" localSheetId="36" hidden="1">{#N/A,#N/A,FALSE,"Aging Summary";#N/A,#N/A,FALSE,"Ratio Analysis";#N/A,#N/A,FALSE,"Test 120 Day Accts";#N/A,#N/A,FALSE,"Tickmarks"}</definedName>
    <definedName name="____________________A2" localSheetId="33" hidden="1">{#N/A,#N/A,FALSE,"Aging Summary";#N/A,#N/A,FALSE,"Ratio Analysis";#N/A,#N/A,FALSE,"Test 120 Day Accts";#N/A,#N/A,FALSE,"Tickmarks"}</definedName>
    <definedName name="____________________A2" localSheetId="34" hidden="1">{#N/A,#N/A,FALSE,"Aging Summary";#N/A,#N/A,FALSE,"Ratio Analysis";#N/A,#N/A,FALSE,"Test 120 Day Accts";#N/A,#N/A,FALSE,"Tickmarks"}</definedName>
    <definedName name="____________________A2" localSheetId="31" hidden="1">{#N/A,#N/A,FALSE,"Aging Summary";#N/A,#N/A,FALSE,"Ratio Analysis";#N/A,#N/A,FALSE,"Test 120 Day Accts";#N/A,#N/A,FALSE,"Tickmarks"}</definedName>
    <definedName name="____________________A2" hidden="1">{#N/A,#N/A,FALSE,"Aging Summary";#N/A,#N/A,FALSE,"Ratio Analysis";#N/A,#N/A,FALSE,"Test 120 Day Accts";#N/A,#N/A,FALSE,"Tickmarks"}</definedName>
    <definedName name="____________________cp010103" localSheetId="35" hidden="1">{#N/A,#N/A,TRUE,"MEMO";#N/A,#N/A,TRUE,"PARAMETROS";#N/A,#N/A,TRUE,"RLI ";#N/A,#N/A,TRUE,"IMPTO.DET.";#N/A,#N/A,TRUE,"FUT-FUNT";#N/A,#N/A,TRUE,"CPI-PATR.";#N/A,#N/A,TRUE,"CM CPI";#N/A,#N/A,TRUE,"PROV";#N/A,#N/A,TRUE,"A FIJO";#N/A,#N/A,TRUE,"LEASING";#N/A,#N/A,TRUE,"VPP";#N/A,#N/A,TRUE,"PPM";#N/A,#N/A,TRUE,"OTROS"}</definedName>
    <definedName name="____________________cp010103" localSheetId="37" hidden="1">{#N/A,#N/A,TRUE,"MEMO";#N/A,#N/A,TRUE,"PARAMETROS";#N/A,#N/A,TRUE,"RLI ";#N/A,#N/A,TRUE,"IMPTO.DET.";#N/A,#N/A,TRUE,"FUT-FUNT";#N/A,#N/A,TRUE,"CPI-PATR.";#N/A,#N/A,TRUE,"CM CPI";#N/A,#N/A,TRUE,"PROV";#N/A,#N/A,TRUE,"A FIJO";#N/A,#N/A,TRUE,"LEASING";#N/A,#N/A,TRUE,"VPP";#N/A,#N/A,TRUE,"PPM";#N/A,#N/A,TRUE,"OTROS"}</definedName>
    <definedName name="____________________cp010103" localSheetId="36" hidden="1">{#N/A,#N/A,TRUE,"MEMO";#N/A,#N/A,TRUE,"PARAMETROS";#N/A,#N/A,TRUE,"RLI ";#N/A,#N/A,TRUE,"IMPTO.DET.";#N/A,#N/A,TRUE,"FUT-FUNT";#N/A,#N/A,TRUE,"CPI-PATR.";#N/A,#N/A,TRUE,"CM CPI";#N/A,#N/A,TRUE,"PROV";#N/A,#N/A,TRUE,"A FIJO";#N/A,#N/A,TRUE,"LEASING";#N/A,#N/A,TRUE,"VPP";#N/A,#N/A,TRUE,"PPM";#N/A,#N/A,TRUE,"OTROS"}</definedName>
    <definedName name="____________________cp010103" localSheetId="33" hidden="1">{#N/A,#N/A,TRUE,"MEMO";#N/A,#N/A,TRUE,"PARAMETROS";#N/A,#N/A,TRUE,"RLI ";#N/A,#N/A,TRUE,"IMPTO.DET.";#N/A,#N/A,TRUE,"FUT-FUNT";#N/A,#N/A,TRUE,"CPI-PATR.";#N/A,#N/A,TRUE,"CM CPI";#N/A,#N/A,TRUE,"PROV";#N/A,#N/A,TRUE,"A FIJO";#N/A,#N/A,TRUE,"LEASING";#N/A,#N/A,TRUE,"VPP";#N/A,#N/A,TRUE,"PPM";#N/A,#N/A,TRUE,"OTROS"}</definedName>
    <definedName name="____________________cp010103" localSheetId="34" hidden="1">{#N/A,#N/A,TRUE,"MEMO";#N/A,#N/A,TRUE,"PARAMETROS";#N/A,#N/A,TRUE,"RLI ";#N/A,#N/A,TRUE,"IMPTO.DET.";#N/A,#N/A,TRUE,"FUT-FUNT";#N/A,#N/A,TRUE,"CPI-PATR.";#N/A,#N/A,TRUE,"CM CPI";#N/A,#N/A,TRUE,"PROV";#N/A,#N/A,TRUE,"A FIJO";#N/A,#N/A,TRUE,"LEASING";#N/A,#N/A,TRUE,"VPP";#N/A,#N/A,TRUE,"PPM";#N/A,#N/A,TRUE,"OTROS"}</definedName>
    <definedName name="____________________cp010103" localSheetId="31" hidden="1">{#N/A,#N/A,TRUE,"MEMO";#N/A,#N/A,TRUE,"PARAMETROS";#N/A,#N/A,TRUE,"RLI ";#N/A,#N/A,TRUE,"IMPTO.DET.";#N/A,#N/A,TRUE,"FUT-FUNT";#N/A,#N/A,TRUE,"CPI-PATR.";#N/A,#N/A,TRUE,"CM CPI";#N/A,#N/A,TRUE,"PROV";#N/A,#N/A,TRUE,"A FIJO";#N/A,#N/A,TRUE,"LEASING";#N/A,#N/A,TRUE,"VPP";#N/A,#N/A,TRUE,"PPM";#N/A,#N/A,TRUE,"OTROS"}</definedName>
    <definedName name="____________________cp010103" hidden="1">{#N/A,#N/A,TRUE,"MEMO";#N/A,#N/A,TRUE,"PARAMETROS";#N/A,#N/A,TRUE,"RLI ";#N/A,#N/A,TRUE,"IMPTO.DET.";#N/A,#N/A,TRUE,"FUT-FUNT";#N/A,#N/A,TRUE,"CPI-PATR.";#N/A,#N/A,TRUE,"CM CPI";#N/A,#N/A,TRUE,"PROV";#N/A,#N/A,TRUE,"A FIJO";#N/A,#N/A,TRUE,"LEASING";#N/A,#N/A,TRUE,"VPP";#N/A,#N/A,TRUE,"PPM";#N/A,#N/A,TRUE,"OTROS"}</definedName>
    <definedName name="____________________f34rfq" localSheetId="31">#REF!</definedName>
    <definedName name="____________________f34rfq">!#REF!</definedName>
    <definedName name="____________________fut2" localSheetId="35" hidden="1">{#N/A,#N/A,FALSE,"Aging Summary";#N/A,#N/A,FALSE,"Ratio Analysis";#N/A,#N/A,FALSE,"Test 120 Day Accts";#N/A,#N/A,FALSE,"Tickmarks"}</definedName>
    <definedName name="____________________fut2" localSheetId="37" hidden="1">{#N/A,#N/A,FALSE,"Aging Summary";#N/A,#N/A,FALSE,"Ratio Analysis";#N/A,#N/A,FALSE,"Test 120 Day Accts";#N/A,#N/A,FALSE,"Tickmarks"}</definedName>
    <definedName name="____________________fut2" localSheetId="36" hidden="1">{#N/A,#N/A,FALSE,"Aging Summary";#N/A,#N/A,FALSE,"Ratio Analysis";#N/A,#N/A,FALSE,"Test 120 Day Accts";#N/A,#N/A,FALSE,"Tickmarks"}</definedName>
    <definedName name="____________________fut2" localSheetId="33" hidden="1">{#N/A,#N/A,FALSE,"Aging Summary";#N/A,#N/A,FALSE,"Ratio Analysis";#N/A,#N/A,FALSE,"Test 120 Day Accts";#N/A,#N/A,FALSE,"Tickmarks"}</definedName>
    <definedName name="____________________fut2" localSheetId="34" hidden="1">{#N/A,#N/A,FALSE,"Aging Summary";#N/A,#N/A,FALSE,"Ratio Analysis";#N/A,#N/A,FALSE,"Test 120 Day Accts";#N/A,#N/A,FALSE,"Tickmarks"}</definedName>
    <definedName name="____________________fut2" localSheetId="31" hidden="1">{#N/A,#N/A,FALSE,"Aging Summary";#N/A,#N/A,FALSE,"Ratio Analysis";#N/A,#N/A,FALSE,"Test 120 Day Accts";#N/A,#N/A,FALSE,"Tickmarks"}</definedName>
    <definedName name="____________________fut2" hidden="1">{#N/A,#N/A,FALSE,"Aging Summary";#N/A,#N/A,FALSE,"Ratio Analysis";#N/A,#N/A,FALSE,"Test 120 Day Accts";#N/A,#N/A,FALSE,"Tickmarks"}</definedName>
    <definedName name="____________________gc2" localSheetId="35" hidden="1">{#N/A,#N/A,TRUE,"MEMO";#N/A,#N/A,TRUE,"PARAMETROS";#N/A,#N/A,TRUE,"RLI ";#N/A,#N/A,TRUE,"IMPTO.DET.";#N/A,#N/A,TRUE,"FUT-FUNT";#N/A,#N/A,TRUE,"CPI-PATR.";#N/A,#N/A,TRUE,"CM CPI";#N/A,#N/A,TRUE,"PROV";#N/A,#N/A,TRUE,"A FIJO";#N/A,#N/A,TRUE,"LEASING";#N/A,#N/A,TRUE,"VPP";#N/A,#N/A,TRUE,"PPM";#N/A,#N/A,TRUE,"OTROS"}</definedName>
    <definedName name="____________________gc2" localSheetId="37" hidden="1">{#N/A,#N/A,TRUE,"MEMO";#N/A,#N/A,TRUE,"PARAMETROS";#N/A,#N/A,TRUE,"RLI ";#N/A,#N/A,TRUE,"IMPTO.DET.";#N/A,#N/A,TRUE,"FUT-FUNT";#N/A,#N/A,TRUE,"CPI-PATR.";#N/A,#N/A,TRUE,"CM CPI";#N/A,#N/A,TRUE,"PROV";#N/A,#N/A,TRUE,"A FIJO";#N/A,#N/A,TRUE,"LEASING";#N/A,#N/A,TRUE,"VPP";#N/A,#N/A,TRUE,"PPM";#N/A,#N/A,TRUE,"OTROS"}</definedName>
    <definedName name="____________________gc2" localSheetId="36" hidden="1">{#N/A,#N/A,TRUE,"MEMO";#N/A,#N/A,TRUE,"PARAMETROS";#N/A,#N/A,TRUE,"RLI ";#N/A,#N/A,TRUE,"IMPTO.DET.";#N/A,#N/A,TRUE,"FUT-FUNT";#N/A,#N/A,TRUE,"CPI-PATR.";#N/A,#N/A,TRUE,"CM CPI";#N/A,#N/A,TRUE,"PROV";#N/A,#N/A,TRUE,"A FIJO";#N/A,#N/A,TRUE,"LEASING";#N/A,#N/A,TRUE,"VPP";#N/A,#N/A,TRUE,"PPM";#N/A,#N/A,TRUE,"OTROS"}</definedName>
    <definedName name="____________________gc2" localSheetId="33" hidden="1">{#N/A,#N/A,TRUE,"MEMO";#N/A,#N/A,TRUE,"PARAMETROS";#N/A,#N/A,TRUE,"RLI ";#N/A,#N/A,TRUE,"IMPTO.DET.";#N/A,#N/A,TRUE,"FUT-FUNT";#N/A,#N/A,TRUE,"CPI-PATR.";#N/A,#N/A,TRUE,"CM CPI";#N/A,#N/A,TRUE,"PROV";#N/A,#N/A,TRUE,"A FIJO";#N/A,#N/A,TRUE,"LEASING";#N/A,#N/A,TRUE,"VPP";#N/A,#N/A,TRUE,"PPM";#N/A,#N/A,TRUE,"OTROS"}</definedName>
    <definedName name="____________________gc2" localSheetId="34" hidden="1">{#N/A,#N/A,TRUE,"MEMO";#N/A,#N/A,TRUE,"PARAMETROS";#N/A,#N/A,TRUE,"RLI ";#N/A,#N/A,TRUE,"IMPTO.DET.";#N/A,#N/A,TRUE,"FUT-FUNT";#N/A,#N/A,TRUE,"CPI-PATR.";#N/A,#N/A,TRUE,"CM CPI";#N/A,#N/A,TRUE,"PROV";#N/A,#N/A,TRUE,"A FIJO";#N/A,#N/A,TRUE,"LEASING";#N/A,#N/A,TRUE,"VPP";#N/A,#N/A,TRUE,"PPM";#N/A,#N/A,TRUE,"OTROS"}</definedName>
    <definedName name="____________________gc2" localSheetId="31" hidden="1">{#N/A,#N/A,TRUE,"MEMO";#N/A,#N/A,TRUE,"PARAMETROS";#N/A,#N/A,TRUE,"RLI ";#N/A,#N/A,TRUE,"IMPTO.DET.";#N/A,#N/A,TRUE,"FUT-FUNT";#N/A,#N/A,TRUE,"CPI-PATR.";#N/A,#N/A,TRUE,"CM CPI";#N/A,#N/A,TRUE,"PROV";#N/A,#N/A,TRUE,"A FIJO";#N/A,#N/A,TRUE,"LEASING";#N/A,#N/A,TRUE,"VPP";#N/A,#N/A,TRUE,"PPM";#N/A,#N/A,TRUE,"OTROS"}</definedName>
    <definedName name="____________________gc2" hidden="1">{#N/A,#N/A,TRUE,"MEMO";#N/A,#N/A,TRUE,"PARAMETROS";#N/A,#N/A,TRUE,"RLI ";#N/A,#N/A,TRUE,"IMPTO.DET.";#N/A,#N/A,TRUE,"FUT-FUNT";#N/A,#N/A,TRUE,"CPI-PATR.";#N/A,#N/A,TRUE,"CM CPI";#N/A,#N/A,TRUE,"PROV";#N/A,#N/A,TRUE,"A FIJO";#N/A,#N/A,TRUE,"LEASING";#N/A,#N/A,TRUE,"VPP";#N/A,#N/A,TRUE,"PPM";#N/A,#N/A,TRUE,"OTROS"}</definedName>
    <definedName name="____________________k1" localSheetId="31">#REF!</definedName>
    <definedName name="____________________k1">!#REF!</definedName>
    <definedName name="____________________k2" localSheetId="31">#REF!</definedName>
    <definedName name="____________________k2">!#REF!</definedName>
    <definedName name="____________________k3" localSheetId="31">#REF!</definedName>
    <definedName name="____________________k3">!#REF!</definedName>
    <definedName name="______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_PPM1" localSheetId="35" hidden="1">{#N/A,#N/A,FALSE,"Aging Summary";#N/A,#N/A,FALSE,"Ratio Analysis";#N/A,#N/A,FALSE,"Test 120 Day Accts";#N/A,#N/A,FALSE,"Tickmarks"}</definedName>
    <definedName name="____________________PPM1" localSheetId="37" hidden="1">{#N/A,#N/A,FALSE,"Aging Summary";#N/A,#N/A,FALSE,"Ratio Analysis";#N/A,#N/A,FALSE,"Test 120 Day Accts";#N/A,#N/A,FALSE,"Tickmarks"}</definedName>
    <definedName name="____________________PPM1" localSheetId="36" hidden="1">{#N/A,#N/A,FALSE,"Aging Summary";#N/A,#N/A,FALSE,"Ratio Analysis";#N/A,#N/A,FALSE,"Test 120 Day Accts";#N/A,#N/A,FALSE,"Tickmarks"}</definedName>
    <definedName name="____________________PPM1" localSheetId="33" hidden="1">{#N/A,#N/A,FALSE,"Aging Summary";#N/A,#N/A,FALSE,"Ratio Analysis";#N/A,#N/A,FALSE,"Test 120 Day Accts";#N/A,#N/A,FALSE,"Tickmarks"}</definedName>
    <definedName name="____________________PPM1" localSheetId="34" hidden="1">{#N/A,#N/A,FALSE,"Aging Summary";#N/A,#N/A,FALSE,"Ratio Analysis";#N/A,#N/A,FALSE,"Test 120 Day Accts";#N/A,#N/A,FALSE,"Tickmarks"}</definedName>
    <definedName name="____________________PPM1" localSheetId="31" hidden="1">{#N/A,#N/A,FALSE,"Aging Summary";#N/A,#N/A,FALSE,"Ratio Analysis";#N/A,#N/A,FALSE,"Test 120 Day Accts";#N/A,#N/A,FALSE,"Tickmarks"}</definedName>
    <definedName name="____________________PPM1" hidden="1">{#N/A,#N/A,FALSE,"Aging Summary";#N/A,#N/A,FALSE,"Ratio Analysis";#N/A,#N/A,FALSE,"Test 120 Day Accts";#N/A,#N/A,FALSE,"Tickmarks"}</definedName>
    <definedName name="____________________pt8" localSheetId="35" hidden="1">{#N/A,#N/A,FALSE,"Aging Summary";#N/A,#N/A,FALSE,"Ratio Analysis";#N/A,#N/A,FALSE,"Test 120 Day Accts";#N/A,#N/A,FALSE,"Tickmarks"}</definedName>
    <definedName name="____________________pt8" localSheetId="37" hidden="1">{#N/A,#N/A,FALSE,"Aging Summary";#N/A,#N/A,FALSE,"Ratio Analysis";#N/A,#N/A,FALSE,"Test 120 Day Accts";#N/A,#N/A,FALSE,"Tickmarks"}</definedName>
    <definedName name="____________________pt8" localSheetId="36" hidden="1">{#N/A,#N/A,FALSE,"Aging Summary";#N/A,#N/A,FALSE,"Ratio Analysis";#N/A,#N/A,FALSE,"Test 120 Day Accts";#N/A,#N/A,FALSE,"Tickmarks"}</definedName>
    <definedName name="____________________pt8" localSheetId="33" hidden="1">{#N/A,#N/A,FALSE,"Aging Summary";#N/A,#N/A,FALSE,"Ratio Analysis";#N/A,#N/A,FALSE,"Test 120 Day Accts";#N/A,#N/A,FALSE,"Tickmarks"}</definedName>
    <definedName name="____________________pt8" localSheetId="34" hidden="1">{#N/A,#N/A,FALSE,"Aging Summary";#N/A,#N/A,FALSE,"Ratio Analysis";#N/A,#N/A,FALSE,"Test 120 Day Accts";#N/A,#N/A,FALSE,"Tickmarks"}</definedName>
    <definedName name="____________________pt8" localSheetId="31" hidden="1">{#N/A,#N/A,FALSE,"Aging Summary";#N/A,#N/A,FALSE,"Ratio Analysis";#N/A,#N/A,FALSE,"Test 120 Day Accts";#N/A,#N/A,FALSE,"Tickmarks"}</definedName>
    <definedName name="____________________pt8" hidden="1">{#N/A,#N/A,FALSE,"Aging Summary";#N/A,#N/A,FALSE,"Ratio Analysis";#N/A,#N/A,FALSE,"Test 120 Day Accts";#N/A,#N/A,FALSE,"Tickmarks"}</definedName>
    <definedName name="____________________t4" localSheetId="35" hidden="1">{#N/A,#N/A,FALSE,"Aging Summary";#N/A,#N/A,FALSE,"Ratio Analysis";#N/A,#N/A,FALSE,"Test 120 Day Accts";#N/A,#N/A,FALSE,"Tickmarks"}</definedName>
    <definedName name="____________________t4" localSheetId="37" hidden="1">{#N/A,#N/A,FALSE,"Aging Summary";#N/A,#N/A,FALSE,"Ratio Analysis";#N/A,#N/A,FALSE,"Test 120 Day Accts";#N/A,#N/A,FALSE,"Tickmarks"}</definedName>
    <definedName name="____________________t4" localSheetId="36" hidden="1">{#N/A,#N/A,FALSE,"Aging Summary";#N/A,#N/A,FALSE,"Ratio Analysis";#N/A,#N/A,FALSE,"Test 120 Day Accts";#N/A,#N/A,FALSE,"Tickmarks"}</definedName>
    <definedName name="____________________t4" localSheetId="33" hidden="1">{#N/A,#N/A,FALSE,"Aging Summary";#N/A,#N/A,FALSE,"Ratio Analysis";#N/A,#N/A,FALSE,"Test 120 Day Accts";#N/A,#N/A,FALSE,"Tickmarks"}</definedName>
    <definedName name="____________________t4" localSheetId="34" hidden="1">{#N/A,#N/A,FALSE,"Aging Summary";#N/A,#N/A,FALSE,"Ratio Analysis";#N/A,#N/A,FALSE,"Test 120 Day Accts";#N/A,#N/A,FALSE,"Tickmarks"}</definedName>
    <definedName name="____________________t4" localSheetId="31" hidden="1">{#N/A,#N/A,FALSE,"Aging Summary";#N/A,#N/A,FALSE,"Ratio Analysis";#N/A,#N/A,FALSE,"Test 120 Day Accts";#N/A,#N/A,FALSE,"Tickmarks"}</definedName>
    <definedName name="____________________t4" hidden="1">{#N/A,#N/A,FALSE,"Aging Summary";#N/A,#N/A,FALSE,"Ratio Analysis";#N/A,#N/A,FALSE,"Test 120 Day Accts";#N/A,#N/A,FALSE,"Tickmarks"}</definedName>
    <definedName name="___________________A2" localSheetId="35" hidden="1">{#N/A,#N/A,FALSE,"Aging Summary";#N/A,#N/A,FALSE,"Ratio Analysis";#N/A,#N/A,FALSE,"Test 120 Day Accts";#N/A,#N/A,FALSE,"Tickmarks"}</definedName>
    <definedName name="___________________A2" localSheetId="37" hidden="1">{#N/A,#N/A,FALSE,"Aging Summary";#N/A,#N/A,FALSE,"Ratio Analysis";#N/A,#N/A,FALSE,"Test 120 Day Accts";#N/A,#N/A,FALSE,"Tickmarks"}</definedName>
    <definedName name="___________________A2" localSheetId="36" hidden="1">{#N/A,#N/A,FALSE,"Aging Summary";#N/A,#N/A,FALSE,"Ratio Analysis";#N/A,#N/A,FALSE,"Test 120 Day Accts";#N/A,#N/A,FALSE,"Tickmarks"}</definedName>
    <definedName name="___________________A2" localSheetId="33" hidden="1">{#N/A,#N/A,FALSE,"Aging Summary";#N/A,#N/A,FALSE,"Ratio Analysis";#N/A,#N/A,FALSE,"Test 120 Day Accts";#N/A,#N/A,FALSE,"Tickmarks"}</definedName>
    <definedName name="___________________A2" localSheetId="34" hidden="1">{#N/A,#N/A,FALSE,"Aging Summary";#N/A,#N/A,FALSE,"Ratio Analysis";#N/A,#N/A,FALSE,"Test 120 Day Accts";#N/A,#N/A,FALSE,"Tickmarks"}</definedName>
    <definedName name="___________________A2" localSheetId="31" hidden="1">{#N/A,#N/A,FALSE,"Aging Summary";#N/A,#N/A,FALSE,"Ratio Analysis";#N/A,#N/A,FALSE,"Test 120 Day Accts";#N/A,#N/A,FALSE,"Tickmarks"}</definedName>
    <definedName name="___________________A2" hidden="1">{#N/A,#N/A,FALSE,"Aging Summary";#N/A,#N/A,FALSE,"Ratio Analysis";#N/A,#N/A,FALSE,"Test 120 Day Accts";#N/A,#N/A,FALSE,"Tickmarks"}</definedName>
    <definedName name="___________________cp010103" localSheetId="35" hidden="1">{#N/A,#N/A,TRUE,"MEMO";#N/A,#N/A,TRUE,"PARAMETROS";#N/A,#N/A,TRUE,"RLI ";#N/A,#N/A,TRUE,"IMPTO.DET.";#N/A,#N/A,TRUE,"FUT-FUNT";#N/A,#N/A,TRUE,"CPI-PATR.";#N/A,#N/A,TRUE,"CM CPI";#N/A,#N/A,TRUE,"PROV";#N/A,#N/A,TRUE,"A FIJO";#N/A,#N/A,TRUE,"LEASING";#N/A,#N/A,TRUE,"VPP";#N/A,#N/A,TRUE,"PPM";#N/A,#N/A,TRUE,"OTROS"}</definedName>
    <definedName name="___________________cp010103" localSheetId="37" hidden="1">{#N/A,#N/A,TRUE,"MEMO";#N/A,#N/A,TRUE,"PARAMETROS";#N/A,#N/A,TRUE,"RLI ";#N/A,#N/A,TRUE,"IMPTO.DET.";#N/A,#N/A,TRUE,"FUT-FUNT";#N/A,#N/A,TRUE,"CPI-PATR.";#N/A,#N/A,TRUE,"CM CPI";#N/A,#N/A,TRUE,"PROV";#N/A,#N/A,TRUE,"A FIJO";#N/A,#N/A,TRUE,"LEASING";#N/A,#N/A,TRUE,"VPP";#N/A,#N/A,TRUE,"PPM";#N/A,#N/A,TRUE,"OTROS"}</definedName>
    <definedName name="___________________cp010103" localSheetId="36" hidden="1">{#N/A,#N/A,TRUE,"MEMO";#N/A,#N/A,TRUE,"PARAMETROS";#N/A,#N/A,TRUE,"RLI ";#N/A,#N/A,TRUE,"IMPTO.DET.";#N/A,#N/A,TRUE,"FUT-FUNT";#N/A,#N/A,TRUE,"CPI-PATR.";#N/A,#N/A,TRUE,"CM CPI";#N/A,#N/A,TRUE,"PROV";#N/A,#N/A,TRUE,"A FIJO";#N/A,#N/A,TRUE,"LEASING";#N/A,#N/A,TRUE,"VPP";#N/A,#N/A,TRUE,"PPM";#N/A,#N/A,TRUE,"OTROS"}</definedName>
    <definedName name="___________________cp010103" localSheetId="33" hidden="1">{#N/A,#N/A,TRUE,"MEMO";#N/A,#N/A,TRUE,"PARAMETROS";#N/A,#N/A,TRUE,"RLI ";#N/A,#N/A,TRUE,"IMPTO.DET.";#N/A,#N/A,TRUE,"FUT-FUNT";#N/A,#N/A,TRUE,"CPI-PATR.";#N/A,#N/A,TRUE,"CM CPI";#N/A,#N/A,TRUE,"PROV";#N/A,#N/A,TRUE,"A FIJO";#N/A,#N/A,TRUE,"LEASING";#N/A,#N/A,TRUE,"VPP";#N/A,#N/A,TRUE,"PPM";#N/A,#N/A,TRUE,"OTROS"}</definedName>
    <definedName name="___________________cp010103" localSheetId="34" hidden="1">{#N/A,#N/A,TRUE,"MEMO";#N/A,#N/A,TRUE,"PARAMETROS";#N/A,#N/A,TRUE,"RLI ";#N/A,#N/A,TRUE,"IMPTO.DET.";#N/A,#N/A,TRUE,"FUT-FUNT";#N/A,#N/A,TRUE,"CPI-PATR.";#N/A,#N/A,TRUE,"CM CPI";#N/A,#N/A,TRUE,"PROV";#N/A,#N/A,TRUE,"A FIJO";#N/A,#N/A,TRUE,"LEASING";#N/A,#N/A,TRUE,"VPP";#N/A,#N/A,TRUE,"PPM";#N/A,#N/A,TRUE,"OTROS"}</definedName>
    <definedName name="___________________cp010103" localSheetId="31" hidden="1">{#N/A,#N/A,TRUE,"MEMO";#N/A,#N/A,TRUE,"PARAMETROS";#N/A,#N/A,TRUE,"RLI ";#N/A,#N/A,TRUE,"IMPTO.DET.";#N/A,#N/A,TRUE,"FUT-FUNT";#N/A,#N/A,TRUE,"CPI-PATR.";#N/A,#N/A,TRUE,"CM CPI";#N/A,#N/A,TRUE,"PROV";#N/A,#N/A,TRUE,"A FIJO";#N/A,#N/A,TRUE,"LEASING";#N/A,#N/A,TRUE,"VPP";#N/A,#N/A,TRUE,"PPM";#N/A,#N/A,TRUE,"OTROS"}</definedName>
    <definedName name="___________________cp010103" hidden="1">{#N/A,#N/A,TRUE,"MEMO";#N/A,#N/A,TRUE,"PARAMETROS";#N/A,#N/A,TRUE,"RLI ";#N/A,#N/A,TRUE,"IMPTO.DET.";#N/A,#N/A,TRUE,"FUT-FUNT";#N/A,#N/A,TRUE,"CPI-PATR.";#N/A,#N/A,TRUE,"CM CPI";#N/A,#N/A,TRUE,"PROV";#N/A,#N/A,TRUE,"A FIJO";#N/A,#N/A,TRUE,"LEASING";#N/A,#N/A,TRUE,"VPP";#N/A,#N/A,TRUE,"PPM";#N/A,#N/A,TRUE,"OTROS"}</definedName>
    <definedName name="___________________f34rfq" localSheetId="31">#REF!</definedName>
    <definedName name="___________________f34rfq">!#REF!</definedName>
    <definedName name="___________________ftu222" localSheetId="35" hidden="1">{#N/A,#N/A,FALSE,"Aging Summary";#N/A,#N/A,FALSE,"Ratio Analysis";#N/A,#N/A,FALSE,"Test 120 Day Accts";#N/A,#N/A,FALSE,"Tickmarks"}</definedName>
    <definedName name="___________________ftu222" localSheetId="37" hidden="1">{#N/A,#N/A,FALSE,"Aging Summary";#N/A,#N/A,FALSE,"Ratio Analysis";#N/A,#N/A,FALSE,"Test 120 Day Accts";#N/A,#N/A,FALSE,"Tickmarks"}</definedName>
    <definedName name="___________________ftu222" localSheetId="36" hidden="1">{#N/A,#N/A,FALSE,"Aging Summary";#N/A,#N/A,FALSE,"Ratio Analysis";#N/A,#N/A,FALSE,"Test 120 Day Accts";#N/A,#N/A,FALSE,"Tickmarks"}</definedName>
    <definedName name="___________________ftu222" localSheetId="33" hidden="1">{#N/A,#N/A,FALSE,"Aging Summary";#N/A,#N/A,FALSE,"Ratio Analysis";#N/A,#N/A,FALSE,"Test 120 Day Accts";#N/A,#N/A,FALSE,"Tickmarks"}</definedName>
    <definedName name="___________________ftu222" localSheetId="34" hidden="1">{#N/A,#N/A,FALSE,"Aging Summary";#N/A,#N/A,FALSE,"Ratio Analysis";#N/A,#N/A,FALSE,"Test 120 Day Accts";#N/A,#N/A,FALSE,"Tickmarks"}</definedName>
    <definedName name="___________________ftu222" localSheetId="31" hidden="1">{#N/A,#N/A,FALSE,"Aging Summary";#N/A,#N/A,FALSE,"Ratio Analysis";#N/A,#N/A,FALSE,"Test 120 Day Accts";#N/A,#N/A,FALSE,"Tickmarks"}</definedName>
    <definedName name="___________________ftu222" hidden="1">{#N/A,#N/A,FALSE,"Aging Summary";#N/A,#N/A,FALSE,"Ratio Analysis";#N/A,#N/A,FALSE,"Test 120 Day Accts";#N/A,#N/A,FALSE,"Tickmarks"}</definedName>
    <definedName name="___________________fut2" localSheetId="35" hidden="1">{#N/A,#N/A,FALSE,"Aging Summary";#N/A,#N/A,FALSE,"Ratio Analysis";#N/A,#N/A,FALSE,"Test 120 Day Accts";#N/A,#N/A,FALSE,"Tickmarks"}</definedName>
    <definedName name="___________________fut2" localSheetId="37" hidden="1">{#N/A,#N/A,FALSE,"Aging Summary";#N/A,#N/A,FALSE,"Ratio Analysis";#N/A,#N/A,FALSE,"Test 120 Day Accts";#N/A,#N/A,FALSE,"Tickmarks"}</definedName>
    <definedName name="___________________fut2" localSheetId="36" hidden="1">{#N/A,#N/A,FALSE,"Aging Summary";#N/A,#N/A,FALSE,"Ratio Analysis";#N/A,#N/A,FALSE,"Test 120 Day Accts";#N/A,#N/A,FALSE,"Tickmarks"}</definedName>
    <definedName name="___________________fut2" localSheetId="33" hidden="1">{#N/A,#N/A,FALSE,"Aging Summary";#N/A,#N/A,FALSE,"Ratio Analysis";#N/A,#N/A,FALSE,"Test 120 Day Accts";#N/A,#N/A,FALSE,"Tickmarks"}</definedName>
    <definedName name="___________________fut2" localSheetId="34" hidden="1">{#N/A,#N/A,FALSE,"Aging Summary";#N/A,#N/A,FALSE,"Ratio Analysis";#N/A,#N/A,FALSE,"Test 120 Day Accts";#N/A,#N/A,FALSE,"Tickmarks"}</definedName>
    <definedName name="___________________fut2" localSheetId="31" hidden="1">{#N/A,#N/A,FALSE,"Aging Summary";#N/A,#N/A,FALSE,"Ratio Analysis";#N/A,#N/A,FALSE,"Test 120 Day Accts";#N/A,#N/A,FALSE,"Tickmarks"}</definedName>
    <definedName name="___________________fut2" hidden="1">{#N/A,#N/A,FALSE,"Aging Summary";#N/A,#N/A,FALSE,"Ratio Analysis";#N/A,#N/A,FALSE,"Test 120 Day Accts";#N/A,#N/A,FALSE,"Tickmarks"}</definedName>
    <definedName name="___________________gc2" localSheetId="35" hidden="1">{#N/A,#N/A,TRUE,"MEMO";#N/A,#N/A,TRUE,"PARAMETROS";#N/A,#N/A,TRUE,"RLI ";#N/A,#N/A,TRUE,"IMPTO.DET.";#N/A,#N/A,TRUE,"FUT-FUNT";#N/A,#N/A,TRUE,"CPI-PATR.";#N/A,#N/A,TRUE,"CM CPI";#N/A,#N/A,TRUE,"PROV";#N/A,#N/A,TRUE,"A FIJO";#N/A,#N/A,TRUE,"LEASING";#N/A,#N/A,TRUE,"VPP";#N/A,#N/A,TRUE,"PPM";#N/A,#N/A,TRUE,"OTROS"}</definedName>
    <definedName name="___________________gc2" localSheetId="37" hidden="1">{#N/A,#N/A,TRUE,"MEMO";#N/A,#N/A,TRUE,"PARAMETROS";#N/A,#N/A,TRUE,"RLI ";#N/A,#N/A,TRUE,"IMPTO.DET.";#N/A,#N/A,TRUE,"FUT-FUNT";#N/A,#N/A,TRUE,"CPI-PATR.";#N/A,#N/A,TRUE,"CM CPI";#N/A,#N/A,TRUE,"PROV";#N/A,#N/A,TRUE,"A FIJO";#N/A,#N/A,TRUE,"LEASING";#N/A,#N/A,TRUE,"VPP";#N/A,#N/A,TRUE,"PPM";#N/A,#N/A,TRUE,"OTROS"}</definedName>
    <definedName name="___________________gc2" localSheetId="36" hidden="1">{#N/A,#N/A,TRUE,"MEMO";#N/A,#N/A,TRUE,"PARAMETROS";#N/A,#N/A,TRUE,"RLI ";#N/A,#N/A,TRUE,"IMPTO.DET.";#N/A,#N/A,TRUE,"FUT-FUNT";#N/A,#N/A,TRUE,"CPI-PATR.";#N/A,#N/A,TRUE,"CM CPI";#N/A,#N/A,TRUE,"PROV";#N/A,#N/A,TRUE,"A FIJO";#N/A,#N/A,TRUE,"LEASING";#N/A,#N/A,TRUE,"VPP";#N/A,#N/A,TRUE,"PPM";#N/A,#N/A,TRUE,"OTROS"}</definedName>
    <definedName name="___________________gc2" localSheetId="33" hidden="1">{#N/A,#N/A,TRUE,"MEMO";#N/A,#N/A,TRUE,"PARAMETROS";#N/A,#N/A,TRUE,"RLI ";#N/A,#N/A,TRUE,"IMPTO.DET.";#N/A,#N/A,TRUE,"FUT-FUNT";#N/A,#N/A,TRUE,"CPI-PATR.";#N/A,#N/A,TRUE,"CM CPI";#N/A,#N/A,TRUE,"PROV";#N/A,#N/A,TRUE,"A FIJO";#N/A,#N/A,TRUE,"LEASING";#N/A,#N/A,TRUE,"VPP";#N/A,#N/A,TRUE,"PPM";#N/A,#N/A,TRUE,"OTROS"}</definedName>
    <definedName name="___________________gc2" localSheetId="34" hidden="1">{#N/A,#N/A,TRUE,"MEMO";#N/A,#N/A,TRUE,"PARAMETROS";#N/A,#N/A,TRUE,"RLI ";#N/A,#N/A,TRUE,"IMPTO.DET.";#N/A,#N/A,TRUE,"FUT-FUNT";#N/A,#N/A,TRUE,"CPI-PATR.";#N/A,#N/A,TRUE,"CM CPI";#N/A,#N/A,TRUE,"PROV";#N/A,#N/A,TRUE,"A FIJO";#N/A,#N/A,TRUE,"LEASING";#N/A,#N/A,TRUE,"VPP";#N/A,#N/A,TRUE,"PPM";#N/A,#N/A,TRUE,"OTROS"}</definedName>
    <definedName name="___________________gc2" localSheetId="31" hidden="1">{#N/A,#N/A,TRUE,"MEMO";#N/A,#N/A,TRUE,"PARAMETROS";#N/A,#N/A,TRUE,"RLI ";#N/A,#N/A,TRUE,"IMPTO.DET.";#N/A,#N/A,TRUE,"FUT-FUNT";#N/A,#N/A,TRUE,"CPI-PATR.";#N/A,#N/A,TRUE,"CM CPI";#N/A,#N/A,TRUE,"PROV";#N/A,#N/A,TRUE,"A FIJO";#N/A,#N/A,TRUE,"LEASING";#N/A,#N/A,TRUE,"VPP";#N/A,#N/A,TRUE,"PPM";#N/A,#N/A,TRUE,"OTROS"}</definedName>
    <definedName name="___________________gc2" hidden="1">{#N/A,#N/A,TRUE,"MEMO";#N/A,#N/A,TRUE,"PARAMETROS";#N/A,#N/A,TRUE,"RLI ";#N/A,#N/A,TRUE,"IMPTO.DET.";#N/A,#N/A,TRUE,"FUT-FUNT";#N/A,#N/A,TRUE,"CPI-PATR.";#N/A,#N/A,TRUE,"CM CPI";#N/A,#N/A,TRUE,"PROV";#N/A,#N/A,TRUE,"A FIJO";#N/A,#N/A,TRUE,"LEASING";#N/A,#N/A,TRUE,"VPP";#N/A,#N/A,TRUE,"PPM";#N/A,#N/A,TRUE,"OTROS"}</definedName>
    <definedName name="___________________k1" localSheetId="31">#REF!</definedName>
    <definedName name="___________________k1">!#REF!</definedName>
    <definedName name="___________________k2" localSheetId="31">#REF!</definedName>
    <definedName name="___________________k2">!#REF!</definedName>
    <definedName name="___________________k3" localSheetId="31">#REF!</definedName>
    <definedName name="___________________k3">!#REF!</definedName>
    <definedName name="_____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_PPM1" localSheetId="35" hidden="1">{#N/A,#N/A,FALSE,"Aging Summary";#N/A,#N/A,FALSE,"Ratio Analysis";#N/A,#N/A,FALSE,"Test 120 Day Accts";#N/A,#N/A,FALSE,"Tickmarks"}</definedName>
    <definedName name="___________________PPM1" localSheetId="37" hidden="1">{#N/A,#N/A,FALSE,"Aging Summary";#N/A,#N/A,FALSE,"Ratio Analysis";#N/A,#N/A,FALSE,"Test 120 Day Accts";#N/A,#N/A,FALSE,"Tickmarks"}</definedName>
    <definedName name="___________________PPM1" localSheetId="36" hidden="1">{#N/A,#N/A,FALSE,"Aging Summary";#N/A,#N/A,FALSE,"Ratio Analysis";#N/A,#N/A,FALSE,"Test 120 Day Accts";#N/A,#N/A,FALSE,"Tickmarks"}</definedName>
    <definedName name="___________________PPM1" localSheetId="33" hidden="1">{#N/A,#N/A,FALSE,"Aging Summary";#N/A,#N/A,FALSE,"Ratio Analysis";#N/A,#N/A,FALSE,"Test 120 Day Accts";#N/A,#N/A,FALSE,"Tickmarks"}</definedName>
    <definedName name="___________________PPM1" localSheetId="34" hidden="1">{#N/A,#N/A,FALSE,"Aging Summary";#N/A,#N/A,FALSE,"Ratio Analysis";#N/A,#N/A,FALSE,"Test 120 Day Accts";#N/A,#N/A,FALSE,"Tickmarks"}</definedName>
    <definedName name="___________________PPM1" localSheetId="31" hidden="1">{#N/A,#N/A,FALSE,"Aging Summary";#N/A,#N/A,FALSE,"Ratio Analysis";#N/A,#N/A,FALSE,"Test 120 Day Accts";#N/A,#N/A,FALSE,"Tickmarks"}</definedName>
    <definedName name="___________________PPM1" hidden="1">{#N/A,#N/A,FALSE,"Aging Summary";#N/A,#N/A,FALSE,"Ratio Analysis";#N/A,#N/A,FALSE,"Test 120 Day Accts";#N/A,#N/A,FALSE,"Tickmarks"}</definedName>
    <definedName name="___________________pt8" localSheetId="35" hidden="1">{#N/A,#N/A,FALSE,"Aging Summary";#N/A,#N/A,FALSE,"Ratio Analysis";#N/A,#N/A,FALSE,"Test 120 Day Accts";#N/A,#N/A,FALSE,"Tickmarks"}</definedName>
    <definedName name="___________________pt8" localSheetId="37" hidden="1">{#N/A,#N/A,FALSE,"Aging Summary";#N/A,#N/A,FALSE,"Ratio Analysis";#N/A,#N/A,FALSE,"Test 120 Day Accts";#N/A,#N/A,FALSE,"Tickmarks"}</definedName>
    <definedName name="___________________pt8" localSheetId="36" hidden="1">{#N/A,#N/A,FALSE,"Aging Summary";#N/A,#N/A,FALSE,"Ratio Analysis";#N/A,#N/A,FALSE,"Test 120 Day Accts";#N/A,#N/A,FALSE,"Tickmarks"}</definedName>
    <definedName name="___________________pt8" localSheetId="33" hidden="1">{#N/A,#N/A,FALSE,"Aging Summary";#N/A,#N/A,FALSE,"Ratio Analysis";#N/A,#N/A,FALSE,"Test 120 Day Accts";#N/A,#N/A,FALSE,"Tickmarks"}</definedName>
    <definedName name="___________________pt8" localSheetId="34" hidden="1">{#N/A,#N/A,FALSE,"Aging Summary";#N/A,#N/A,FALSE,"Ratio Analysis";#N/A,#N/A,FALSE,"Test 120 Day Accts";#N/A,#N/A,FALSE,"Tickmarks"}</definedName>
    <definedName name="___________________pt8" localSheetId="31" hidden="1">{#N/A,#N/A,FALSE,"Aging Summary";#N/A,#N/A,FALSE,"Ratio Analysis";#N/A,#N/A,FALSE,"Test 120 Day Accts";#N/A,#N/A,FALSE,"Tickmarks"}</definedName>
    <definedName name="___________________pt8" hidden="1">{#N/A,#N/A,FALSE,"Aging Summary";#N/A,#N/A,FALSE,"Ratio Analysis";#N/A,#N/A,FALSE,"Test 120 Day Accts";#N/A,#N/A,FALSE,"Tickmarks"}</definedName>
    <definedName name="___________________t4" localSheetId="35" hidden="1">{#N/A,#N/A,FALSE,"Aging Summary";#N/A,#N/A,FALSE,"Ratio Analysis";#N/A,#N/A,FALSE,"Test 120 Day Accts";#N/A,#N/A,FALSE,"Tickmarks"}</definedName>
    <definedName name="___________________t4" localSheetId="37" hidden="1">{#N/A,#N/A,FALSE,"Aging Summary";#N/A,#N/A,FALSE,"Ratio Analysis";#N/A,#N/A,FALSE,"Test 120 Day Accts";#N/A,#N/A,FALSE,"Tickmarks"}</definedName>
    <definedName name="___________________t4" localSheetId="36" hidden="1">{#N/A,#N/A,FALSE,"Aging Summary";#N/A,#N/A,FALSE,"Ratio Analysis";#N/A,#N/A,FALSE,"Test 120 Day Accts";#N/A,#N/A,FALSE,"Tickmarks"}</definedName>
    <definedName name="___________________t4" localSheetId="33" hidden="1">{#N/A,#N/A,FALSE,"Aging Summary";#N/A,#N/A,FALSE,"Ratio Analysis";#N/A,#N/A,FALSE,"Test 120 Day Accts";#N/A,#N/A,FALSE,"Tickmarks"}</definedName>
    <definedName name="___________________t4" localSheetId="34" hidden="1">{#N/A,#N/A,FALSE,"Aging Summary";#N/A,#N/A,FALSE,"Ratio Analysis";#N/A,#N/A,FALSE,"Test 120 Day Accts";#N/A,#N/A,FALSE,"Tickmarks"}</definedName>
    <definedName name="___________________t4" localSheetId="31" hidden="1">{#N/A,#N/A,FALSE,"Aging Summary";#N/A,#N/A,FALSE,"Ratio Analysis";#N/A,#N/A,FALSE,"Test 120 Day Accts";#N/A,#N/A,FALSE,"Tickmarks"}</definedName>
    <definedName name="___________________t4" hidden="1">{#N/A,#N/A,FALSE,"Aging Summary";#N/A,#N/A,FALSE,"Ratio Analysis";#N/A,#N/A,FALSE,"Test 120 Day Accts";#N/A,#N/A,FALSE,"Tickmarks"}</definedName>
    <definedName name="___________________t81" localSheetId="35" hidden="1">{#N/A,#N/A,FALSE,"Aging Summary";#N/A,#N/A,FALSE,"Ratio Analysis";#N/A,#N/A,FALSE,"Test 120 Day Accts";#N/A,#N/A,FALSE,"Tickmarks"}</definedName>
    <definedName name="___________________t81" localSheetId="37" hidden="1">{#N/A,#N/A,FALSE,"Aging Summary";#N/A,#N/A,FALSE,"Ratio Analysis";#N/A,#N/A,FALSE,"Test 120 Day Accts";#N/A,#N/A,FALSE,"Tickmarks"}</definedName>
    <definedName name="___________________t81" localSheetId="36" hidden="1">{#N/A,#N/A,FALSE,"Aging Summary";#N/A,#N/A,FALSE,"Ratio Analysis";#N/A,#N/A,FALSE,"Test 120 Day Accts";#N/A,#N/A,FALSE,"Tickmarks"}</definedName>
    <definedName name="___________________t81" localSheetId="33" hidden="1">{#N/A,#N/A,FALSE,"Aging Summary";#N/A,#N/A,FALSE,"Ratio Analysis";#N/A,#N/A,FALSE,"Test 120 Day Accts";#N/A,#N/A,FALSE,"Tickmarks"}</definedName>
    <definedName name="___________________t81" localSheetId="34" hidden="1">{#N/A,#N/A,FALSE,"Aging Summary";#N/A,#N/A,FALSE,"Ratio Analysis";#N/A,#N/A,FALSE,"Test 120 Day Accts";#N/A,#N/A,FALSE,"Tickmarks"}</definedName>
    <definedName name="___________________t81" localSheetId="31" hidden="1">{#N/A,#N/A,FALSE,"Aging Summary";#N/A,#N/A,FALSE,"Ratio Analysis";#N/A,#N/A,FALSE,"Test 120 Day Accts";#N/A,#N/A,FALSE,"Tickmarks"}</definedName>
    <definedName name="___________________t81" hidden="1">{#N/A,#N/A,FALSE,"Aging Summary";#N/A,#N/A,FALSE,"Ratio Analysis";#N/A,#N/A,FALSE,"Test 120 Day Accts";#N/A,#N/A,FALSE,"Tickmarks"}</definedName>
    <definedName name="___________________wrn1" localSheetId="35" hidden="1">{#N/A,#N/A,TRUE,"Est. de Fact.";#N/A,#N/A,TRUE,"Capitulo 19";#N/A,#N/A,TRUE,"Proyecto P855"}</definedName>
    <definedName name="___________________wrn1" localSheetId="37" hidden="1">{#N/A,#N/A,TRUE,"Est. de Fact.";#N/A,#N/A,TRUE,"Capitulo 19";#N/A,#N/A,TRUE,"Proyecto P855"}</definedName>
    <definedName name="___________________wrn1" localSheetId="36" hidden="1">{#N/A,#N/A,TRUE,"Est. de Fact.";#N/A,#N/A,TRUE,"Capitulo 19";#N/A,#N/A,TRUE,"Proyecto P855"}</definedName>
    <definedName name="___________________wrn1" localSheetId="33" hidden="1">{#N/A,#N/A,TRUE,"Est. de Fact.";#N/A,#N/A,TRUE,"Capitulo 19";#N/A,#N/A,TRUE,"Proyecto P855"}</definedName>
    <definedName name="___________________wrn1" localSheetId="34" hidden="1">{#N/A,#N/A,TRUE,"Est. de Fact.";#N/A,#N/A,TRUE,"Capitulo 19";#N/A,#N/A,TRUE,"Proyecto P855"}</definedName>
    <definedName name="___________________wrn1" localSheetId="31" hidden="1">{#N/A,#N/A,TRUE,"Est. de Fact.";#N/A,#N/A,TRUE,"Capitulo 19";#N/A,#N/A,TRUE,"Proyecto P855"}</definedName>
    <definedName name="___________________wrn1" hidden="1">{#N/A,#N/A,TRUE,"Est. de Fact.";#N/A,#N/A,TRUE,"Capitulo 19";#N/A,#N/A,TRUE,"Proyecto P855"}</definedName>
    <definedName name="__________________A2" localSheetId="35" hidden="1">{#N/A,#N/A,FALSE,"Aging Summary";#N/A,#N/A,FALSE,"Ratio Analysis";#N/A,#N/A,FALSE,"Test 120 Day Accts";#N/A,#N/A,FALSE,"Tickmarks"}</definedName>
    <definedName name="__________________A2" localSheetId="37" hidden="1">{#N/A,#N/A,FALSE,"Aging Summary";#N/A,#N/A,FALSE,"Ratio Analysis";#N/A,#N/A,FALSE,"Test 120 Day Accts";#N/A,#N/A,FALSE,"Tickmarks"}</definedName>
    <definedName name="__________________A2" localSheetId="36" hidden="1">{#N/A,#N/A,FALSE,"Aging Summary";#N/A,#N/A,FALSE,"Ratio Analysis";#N/A,#N/A,FALSE,"Test 120 Day Accts";#N/A,#N/A,FALSE,"Tickmarks"}</definedName>
    <definedName name="__________________A2" localSheetId="33" hidden="1">{#N/A,#N/A,FALSE,"Aging Summary";#N/A,#N/A,FALSE,"Ratio Analysis";#N/A,#N/A,FALSE,"Test 120 Day Accts";#N/A,#N/A,FALSE,"Tickmarks"}</definedName>
    <definedName name="__________________A2" localSheetId="34" hidden="1">{#N/A,#N/A,FALSE,"Aging Summary";#N/A,#N/A,FALSE,"Ratio Analysis";#N/A,#N/A,FALSE,"Test 120 Day Accts";#N/A,#N/A,FALSE,"Tickmarks"}</definedName>
    <definedName name="__________________A2" localSheetId="31" hidden="1">{#N/A,#N/A,FALSE,"Aging Summary";#N/A,#N/A,FALSE,"Ratio Analysis";#N/A,#N/A,FALSE,"Test 120 Day Accts";#N/A,#N/A,FALSE,"Tickmarks"}</definedName>
    <definedName name="__________________A2" hidden="1">{#N/A,#N/A,FALSE,"Aging Summary";#N/A,#N/A,FALSE,"Ratio Analysis";#N/A,#N/A,FALSE,"Test 120 Day Accts";#N/A,#N/A,FALSE,"Tickmarks"}</definedName>
    <definedName name="__________________cp010103" localSheetId="35" hidden="1">{#N/A,#N/A,TRUE,"MEMO";#N/A,#N/A,TRUE,"PARAMETROS";#N/A,#N/A,TRUE,"RLI ";#N/A,#N/A,TRUE,"IMPTO.DET.";#N/A,#N/A,TRUE,"FUT-FUNT";#N/A,#N/A,TRUE,"CPI-PATR.";#N/A,#N/A,TRUE,"CM CPI";#N/A,#N/A,TRUE,"PROV";#N/A,#N/A,TRUE,"A FIJO";#N/A,#N/A,TRUE,"LEASING";#N/A,#N/A,TRUE,"VPP";#N/A,#N/A,TRUE,"PPM";#N/A,#N/A,TRUE,"OTROS"}</definedName>
    <definedName name="__________________cp010103" localSheetId="37" hidden="1">{#N/A,#N/A,TRUE,"MEMO";#N/A,#N/A,TRUE,"PARAMETROS";#N/A,#N/A,TRUE,"RLI ";#N/A,#N/A,TRUE,"IMPTO.DET.";#N/A,#N/A,TRUE,"FUT-FUNT";#N/A,#N/A,TRUE,"CPI-PATR.";#N/A,#N/A,TRUE,"CM CPI";#N/A,#N/A,TRUE,"PROV";#N/A,#N/A,TRUE,"A FIJO";#N/A,#N/A,TRUE,"LEASING";#N/A,#N/A,TRUE,"VPP";#N/A,#N/A,TRUE,"PPM";#N/A,#N/A,TRUE,"OTROS"}</definedName>
    <definedName name="__________________cp010103" localSheetId="36" hidden="1">{#N/A,#N/A,TRUE,"MEMO";#N/A,#N/A,TRUE,"PARAMETROS";#N/A,#N/A,TRUE,"RLI ";#N/A,#N/A,TRUE,"IMPTO.DET.";#N/A,#N/A,TRUE,"FUT-FUNT";#N/A,#N/A,TRUE,"CPI-PATR.";#N/A,#N/A,TRUE,"CM CPI";#N/A,#N/A,TRUE,"PROV";#N/A,#N/A,TRUE,"A FIJO";#N/A,#N/A,TRUE,"LEASING";#N/A,#N/A,TRUE,"VPP";#N/A,#N/A,TRUE,"PPM";#N/A,#N/A,TRUE,"OTROS"}</definedName>
    <definedName name="__________________cp010103" localSheetId="33" hidden="1">{#N/A,#N/A,TRUE,"MEMO";#N/A,#N/A,TRUE,"PARAMETROS";#N/A,#N/A,TRUE,"RLI ";#N/A,#N/A,TRUE,"IMPTO.DET.";#N/A,#N/A,TRUE,"FUT-FUNT";#N/A,#N/A,TRUE,"CPI-PATR.";#N/A,#N/A,TRUE,"CM CPI";#N/A,#N/A,TRUE,"PROV";#N/A,#N/A,TRUE,"A FIJO";#N/A,#N/A,TRUE,"LEASING";#N/A,#N/A,TRUE,"VPP";#N/A,#N/A,TRUE,"PPM";#N/A,#N/A,TRUE,"OTROS"}</definedName>
    <definedName name="__________________cp010103" localSheetId="34" hidden="1">{#N/A,#N/A,TRUE,"MEMO";#N/A,#N/A,TRUE,"PARAMETROS";#N/A,#N/A,TRUE,"RLI ";#N/A,#N/A,TRUE,"IMPTO.DET.";#N/A,#N/A,TRUE,"FUT-FUNT";#N/A,#N/A,TRUE,"CPI-PATR.";#N/A,#N/A,TRUE,"CM CPI";#N/A,#N/A,TRUE,"PROV";#N/A,#N/A,TRUE,"A FIJO";#N/A,#N/A,TRUE,"LEASING";#N/A,#N/A,TRUE,"VPP";#N/A,#N/A,TRUE,"PPM";#N/A,#N/A,TRUE,"OTROS"}</definedName>
    <definedName name="__________________cp010103" localSheetId="31" hidden="1">{#N/A,#N/A,TRUE,"MEMO";#N/A,#N/A,TRUE,"PARAMETROS";#N/A,#N/A,TRUE,"RLI ";#N/A,#N/A,TRUE,"IMPTO.DET.";#N/A,#N/A,TRUE,"FUT-FUNT";#N/A,#N/A,TRUE,"CPI-PATR.";#N/A,#N/A,TRUE,"CM CPI";#N/A,#N/A,TRUE,"PROV";#N/A,#N/A,TRUE,"A FIJO";#N/A,#N/A,TRUE,"LEASING";#N/A,#N/A,TRUE,"VPP";#N/A,#N/A,TRUE,"PPM";#N/A,#N/A,TRUE,"OTROS"}</definedName>
    <definedName name="__________________cp010103" hidden="1">{#N/A,#N/A,TRUE,"MEMO";#N/A,#N/A,TRUE,"PARAMETROS";#N/A,#N/A,TRUE,"RLI ";#N/A,#N/A,TRUE,"IMPTO.DET.";#N/A,#N/A,TRUE,"FUT-FUNT";#N/A,#N/A,TRUE,"CPI-PATR.";#N/A,#N/A,TRUE,"CM CPI";#N/A,#N/A,TRUE,"PROV";#N/A,#N/A,TRUE,"A FIJO";#N/A,#N/A,TRUE,"LEASING";#N/A,#N/A,TRUE,"VPP";#N/A,#N/A,TRUE,"PPM";#N/A,#N/A,TRUE,"OTROS"}</definedName>
    <definedName name="__________________f34rfq" localSheetId="31">#REF!</definedName>
    <definedName name="__________________f34rfq">!#REF!</definedName>
    <definedName name="__________________ftu222" localSheetId="35" hidden="1">{#N/A,#N/A,FALSE,"Aging Summary";#N/A,#N/A,FALSE,"Ratio Analysis";#N/A,#N/A,FALSE,"Test 120 Day Accts";#N/A,#N/A,FALSE,"Tickmarks"}</definedName>
    <definedName name="__________________ftu222" localSheetId="37" hidden="1">{#N/A,#N/A,FALSE,"Aging Summary";#N/A,#N/A,FALSE,"Ratio Analysis";#N/A,#N/A,FALSE,"Test 120 Day Accts";#N/A,#N/A,FALSE,"Tickmarks"}</definedName>
    <definedName name="__________________ftu222" localSheetId="36" hidden="1">{#N/A,#N/A,FALSE,"Aging Summary";#N/A,#N/A,FALSE,"Ratio Analysis";#N/A,#N/A,FALSE,"Test 120 Day Accts";#N/A,#N/A,FALSE,"Tickmarks"}</definedName>
    <definedName name="__________________ftu222" localSheetId="33" hidden="1">{#N/A,#N/A,FALSE,"Aging Summary";#N/A,#N/A,FALSE,"Ratio Analysis";#N/A,#N/A,FALSE,"Test 120 Day Accts";#N/A,#N/A,FALSE,"Tickmarks"}</definedName>
    <definedName name="__________________ftu222" localSheetId="34" hidden="1">{#N/A,#N/A,FALSE,"Aging Summary";#N/A,#N/A,FALSE,"Ratio Analysis";#N/A,#N/A,FALSE,"Test 120 Day Accts";#N/A,#N/A,FALSE,"Tickmarks"}</definedName>
    <definedName name="__________________ftu222" localSheetId="31" hidden="1">{#N/A,#N/A,FALSE,"Aging Summary";#N/A,#N/A,FALSE,"Ratio Analysis";#N/A,#N/A,FALSE,"Test 120 Day Accts";#N/A,#N/A,FALSE,"Tickmarks"}</definedName>
    <definedName name="__________________ftu222" hidden="1">{#N/A,#N/A,FALSE,"Aging Summary";#N/A,#N/A,FALSE,"Ratio Analysis";#N/A,#N/A,FALSE,"Test 120 Day Accts";#N/A,#N/A,FALSE,"Tickmarks"}</definedName>
    <definedName name="__________________fut2" localSheetId="35" hidden="1">{#N/A,#N/A,FALSE,"Aging Summary";#N/A,#N/A,FALSE,"Ratio Analysis";#N/A,#N/A,FALSE,"Test 120 Day Accts";#N/A,#N/A,FALSE,"Tickmarks"}</definedName>
    <definedName name="__________________fut2" localSheetId="37" hidden="1">{#N/A,#N/A,FALSE,"Aging Summary";#N/A,#N/A,FALSE,"Ratio Analysis";#N/A,#N/A,FALSE,"Test 120 Day Accts";#N/A,#N/A,FALSE,"Tickmarks"}</definedName>
    <definedName name="__________________fut2" localSheetId="36" hidden="1">{#N/A,#N/A,FALSE,"Aging Summary";#N/A,#N/A,FALSE,"Ratio Analysis";#N/A,#N/A,FALSE,"Test 120 Day Accts";#N/A,#N/A,FALSE,"Tickmarks"}</definedName>
    <definedName name="__________________fut2" localSheetId="33" hidden="1">{#N/A,#N/A,FALSE,"Aging Summary";#N/A,#N/A,FALSE,"Ratio Analysis";#N/A,#N/A,FALSE,"Test 120 Day Accts";#N/A,#N/A,FALSE,"Tickmarks"}</definedName>
    <definedName name="__________________fut2" localSheetId="34" hidden="1">{#N/A,#N/A,FALSE,"Aging Summary";#N/A,#N/A,FALSE,"Ratio Analysis";#N/A,#N/A,FALSE,"Test 120 Day Accts";#N/A,#N/A,FALSE,"Tickmarks"}</definedName>
    <definedName name="__________________fut2" localSheetId="31" hidden="1">{#N/A,#N/A,FALSE,"Aging Summary";#N/A,#N/A,FALSE,"Ratio Analysis";#N/A,#N/A,FALSE,"Test 120 Day Accts";#N/A,#N/A,FALSE,"Tickmarks"}</definedName>
    <definedName name="__________________fut2" hidden="1">{#N/A,#N/A,FALSE,"Aging Summary";#N/A,#N/A,FALSE,"Ratio Analysis";#N/A,#N/A,FALSE,"Test 120 Day Accts";#N/A,#N/A,FALSE,"Tickmarks"}</definedName>
    <definedName name="__________________gc2" localSheetId="35" hidden="1">{#N/A,#N/A,TRUE,"MEMO";#N/A,#N/A,TRUE,"PARAMETROS";#N/A,#N/A,TRUE,"RLI ";#N/A,#N/A,TRUE,"IMPTO.DET.";#N/A,#N/A,TRUE,"FUT-FUNT";#N/A,#N/A,TRUE,"CPI-PATR.";#N/A,#N/A,TRUE,"CM CPI";#N/A,#N/A,TRUE,"PROV";#N/A,#N/A,TRUE,"A FIJO";#N/A,#N/A,TRUE,"LEASING";#N/A,#N/A,TRUE,"VPP";#N/A,#N/A,TRUE,"PPM";#N/A,#N/A,TRUE,"OTROS"}</definedName>
    <definedName name="__________________gc2" localSheetId="37" hidden="1">{#N/A,#N/A,TRUE,"MEMO";#N/A,#N/A,TRUE,"PARAMETROS";#N/A,#N/A,TRUE,"RLI ";#N/A,#N/A,TRUE,"IMPTO.DET.";#N/A,#N/A,TRUE,"FUT-FUNT";#N/A,#N/A,TRUE,"CPI-PATR.";#N/A,#N/A,TRUE,"CM CPI";#N/A,#N/A,TRUE,"PROV";#N/A,#N/A,TRUE,"A FIJO";#N/A,#N/A,TRUE,"LEASING";#N/A,#N/A,TRUE,"VPP";#N/A,#N/A,TRUE,"PPM";#N/A,#N/A,TRUE,"OTROS"}</definedName>
    <definedName name="__________________gc2" localSheetId="36" hidden="1">{#N/A,#N/A,TRUE,"MEMO";#N/A,#N/A,TRUE,"PARAMETROS";#N/A,#N/A,TRUE,"RLI ";#N/A,#N/A,TRUE,"IMPTO.DET.";#N/A,#N/A,TRUE,"FUT-FUNT";#N/A,#N/A,TRUE,"CPI-PATR.";#N/A,#N/A,TRUE,"CM CPI";#N/A,#N/A,TRUE,"PROV";#N/A,#N/A,TRUE,"A FIJO";#N/A,#N/A,TRUE,"LEASING";#N/A,#N/A,TRUE,"VPP";#N/A,#N/A,TRUE,"PPM";#N/A,#N/A,TRUE,"OTROS"}</definedName>
    <definedName name="__________________gc2" localSheetId="33" hidden="1">{#N/A,#N/A,TRUE,"MEMO";#N/A,#N/A,TRUE,"PARAMETROS";#N/A,#N/A,TRUE,"RLI ";#N/A,#N/A,TRUE,"IMPTO.DET.";#N/A,#N/A,TRUE,"FUT-FUNT";#N/A,#N/A,TRUE,"CPI-PATR.";#N/A,#N/A,TRUE,"CM CPI";#N/A,#N/A,TRUE,"PROV";#N/A,#N/A,TRUE,"A FIJO";#N/A,#N/A,TRUE,"LEASING";#N/A,#N/A,TRUE,"VPP";#N/A,#N/A,TRUE,"PPM";#N/A,#N/A,TRUE,"OTROS"}</definedName>
    <definedName name="__________________gc2" localSheetId="34" hidden="1">{#N/A,#N/A,TRUE,"MEMO";#N/A,#N/A,TRUE,"PARAMETROS";#N/A,#N/A,TRUE,"RLI ";#N/A,#N/A,TRUE,"IMPTO.DET.";#N/A,#N/A,TRUE,"FUT-FUNT";#N/A,#N/A,TRUE,"CPI-PATR.";#N/A,#N/A,TRUE,"CM CPI";#N/A,#N/A,TRUE,"PROV";#N/A,#N/A,TRUE,"A FIJO";#N/A,#N/A,TRUE,"LEASING";#N/A,#N/A,TRUE,"VPP";#N/A,#N/A,TRUE,"PPM";#N/A,#N/A,TRUE,"OTROS"}</definedName>
    <definedName name="__________________gc2" localSheetId="31" hidden="1">{#N/A,#N/A,TRUE,"MEMO";#N/A,#N/A,TRUE,"PARAMETROS";#N/A,#N/A,TRUE,"RLI ";#N/A,#N/A,TRUE,"IMPTO.DET.";#N/A,#N/A,TRUE,"FUT-FUNT";#N/A,#N/A,TRUE,"CPI-PATR.";#N/A,#N/A,TRUE,"CM CPI";#N/A,#N/A,TRUE,"PROV";#N/A,#N/A,TRUE,"A FIJO";#N/A,#N/A,TRUE,"LEASING";#N/A,#N/A,TRUE,"VPP";#N/A,#N/A,TRUE,"PPM";#N/A,#N/A,TRUE,"OTROS"}</definedName>
    <definedName name="__________________gc2" hidden="1">{#N/A,#N/A,TRUE,"MEMO";#N/A,#N/A,TRUE,"PARAMETROS";#N/A,#N/A,TRUE,"RLI ";#N/A,#N/A,TRUE,"IMPTO.DET.";#N/A,#N/A,TRUE,"FUT-FUNT";#N/A,#N/A,TRUE,"CPI-PATR.";#N/A,#N/A,TRUE,"CM CPI";#N/A,#N/A,TRUE,"PROV";#N/A,#N/A,TRUE,"A FIJO";#N/A,#N/A,TRUE,"LEASING";#N/A,#N/A,TRUE,"VPP";#N/A,#N/A,TRUE,"PPM";#N/A,#N/A,TRUE,"OTROS"}</definedName>
    <definedName name="__________________k1" localSheetId="31">#REF!</definedName>
    <definedName name="__________________k1">!#REF!</definedName>
    <definedName name="__________________k2" localSheetId="31">#REF!</definedName>
    <definedName name="__________________k2">!#REF!</definedName>
    <definedName name="__________________k3" localSheetId="31">#REF!</definedName>
    <definedName name="__________________k3">!#REF!</definedName>
    <definedName name="____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_new10" localSheetId="31">#REF!</definedName>
    <definedName name="__________________new10">!#REF!</definedName>
    <definedName name="__________________new11" localSheetId="31">#REF!</definedName>
    <definedName name="__________________new11">!#REF!</definedName>
    <definedName name="__________________new12" localSheetId="31">#REF!</definedName>
    <definedName name="__________________new12">!#REF!</definedName>
    <definedName name="__________________new13" localSheetId="31">#REF!</definedName>
    <definedName name="__________________new13">!#REF!</definedName>
    <definedName name="__________________new14" localSheetId="31">#REF!</definedName>
    <definedName name="__________________new14">!#REF!</definedName>
    <definedName name="__________________new15" localSheetId="31">#REF!</definedName>
    <definedName name="__________________new15">!#REF!</definedName>
    <definedName name="__________________new16" localSheetId="31">#REF!</definedName>
    <definedName name="__________________new16">!#REF!</definedName>
    <definedName name="__________________new17" localSheetId="31">#REF!</definedName>
    <definedName name="__________________new17">!#REF!</definedName>
    <definedName name="__________________new2" localSheetId="31">#REF!</definedName>
    <definedName name="__________________new2">!#REF!</definedName>
    <definedName name="__________________new3" localSheetId="31">#REF!</definedName>
    <definedName name="__________________new3">!#REF!</definedName>
    <definedName name="__________________new4" localSheetId="31">#REF!</definedName>
    <definedName name="__________________new4">!#REF!</definedName>
    <definedName name="__________________new5" localSheetId="31">#REF!</definedName>
    <definedName name="__________________new5">!#REF!</definedName>
    <definedName name="__________________new6" localSheetId="31">#REF!</definedName>
    <definedName name="__________________new6">!#REF!</definedName>
    <definedName name="__________________new7" localSheetId="31">#REF!</definedName>
    <definedName name="__________________new7">!#REF!</definedName>
    <definedName name="__________________new9" localSheetId="31">#REF!</definedName>
    <definedName name="__________________new9">!#REF!</definedName>
    <definedName name="__________________PPM1" localSheetId="35" hidden="1">{#N/A,#N/A,FALSE,"Aging Summary";#N/A,#N/A,FALSE,"Ratio Analysis";#N/A,#N/A,FALSE,"Test 120 Day Accts";#N/A,#N/A,FALSE,"Tickmarks"}</definedName>
    <definedName name="__________________PPM1" localSheetId="37" hidden="1">{#N/A,#N/A,FALSE,"Aging Summary";#N/A,#N/A,FALSE,"Ratio Analysis";#N/A,#N/A,FALSE,"Test 120 Day Accts";#N/A,#N/A,FALSE,"Tickmarks"}</definedName>
    <definedName name="__________________PPM1" localSheetId="36" hidden="1">{#N/A,#N/A,FALSE,"Aging Summary";#N/A,#N/A,FALSE,"Ratio Analysis";#N/A,#N/A,FALSE,"Test 120 Day Accts";#N/A,#N/A,FALSE,"Tickmarks"}</definedName>
    <definedName name="__________________PPM1" localSheetId="33" hidden="1">{#N/A,#N/A,FALSE,"Aging Summary";#N/A,#N/A,FALSE,"Ratio Analysis";#N/A,#N/A,FALSE,"Test 120 Day Accts";#N/A,#N/A,FALSE,"Tickmarks"}</definedName>
    <definedName name="__________________PPM1" localSheetId="34" hidden="1">{#N/A,#N/A,FALSE,"Aging Summary";#N/A,#N/A,FALSE,"Ratio Analysis";#N/A,#N/A,FALSE,"Test 120 Day Accts";#N/A,#N/A,FALSE,"Tickmarks"}</definedName>
    <definedName name="__________________PPM1" localSheetId="31" hidden="1">{#N/A,#N/A,FALSE,"Aging Summary";#N/A,#N/A,FALSE,"Ratio Analysis";#N/A,#N/A,FALSE,"Test 120 Day Accts";#N/A,#N/A,FALSE,"Tickmarks"}</definedName>
    <definedName name="__________________PPM1" hidden="1">{#N/A,#N/A,FALSE,"Aging Summary";#N/A,#N/A,FALSE,"Ratio Analysis";#N/A,#N/A,FALSE,"Test 120 Day Accts";#N/A,#N/A,FALSE,"Tickmarks"}</definedName>
    <definedName name="__________________pt8" localSheetId="35" hidden="1">{#N/A,#N/A,FALSE,"Aging Summary";#N/A,#N/A,FALSE,"Ratio Analysis";#N/A,#N/A,FALSE,"Test 120 Day Accts";#N/A,#N/A,FALSE,"Tickmarks"}</definedName>
    <definedName name="__________________pt8" localSheetId="37" hidden="1">{#N/A,#N/A,FALSE,"Aging Summary";#N/A,#N/A,FALSE,"Ratio Analysis";#N/A,#N/A,FALSE,"Test 120 Day Accts";#N/A,#N/A,FALSE,"Tickmarks"}</definedName>
    <definedName name="__________________pt8" localSheetId="36" hidden="1">{#N/A,#N/A,FALSE,"Aging Summary";#N/A,#N/A,FALSE,"Ratio Analysis";#N/A,#N/A,FALSE,"Test 120 Day Accts";#N/A,#N/A,FALSE,"Tickmarks"}</definedName>
    <definedName name="__________________pt8" localSheetId="33" hidden="1">{#N/A,#N/A,FALSE,"Aging Summary";#N/A,#N/A,FALSE,"Ratio Analysis";#N/A,#N/A,FALSE,"Test 120 Day Accts";#N/A,#N/A,FALSE,"Tickmarks"}</definedName>
    <definedName name="__________________pt8" localSheetId="34" hidden="1">{#N/A,#N/A,FALSE,"Aging Summary";#N/A,#N/A,FALSE,"Ratio Analysis";#N/A,#N/A,FALSE,"Test 120 Day Accts";#N/A,#N/A,FALSE,"Tickmarks"}</definedName>
    <definedName name="__________________pt8" localSheetId="31" hidden="1">{#N/A,#N/A,FALSE,"Aging Summary";#N/A,#N/A,FALSE,"Ratio Analysis";#N/A,#N/A,FALSE,"Test 120 Day Accts";#N/A,#N/A,FALSE,"Tickmarks"}</definedName>
    <definedName name="__________________pt8" hidden="1">{#N/A,#N/A,FALSE,"Aging Summary";#N/A,#N/A,FALSE,"Ratio Analysis";#N/A,#N/A,FALSE,"Test 120 Day Accts";#N/A,#N/A,FALSE,"Tickmarks"}</definedName>
    <definedName name="__________________t4" localSheetId="35" hidden="1">{#N/A,#N/A,FALSE,"Aging Summary";#N/A,#N/A,FALSE,"Ratio Analysis";#N/A,#N/A,FALSE,"Test 120 Day Accts";#N/A,#N/A,FALSE,"Tickmarks"}</definedName>
    <definedName name="__________________t4" localSheetId="37" hidden="1">{#N/A,#N/A,FALSE,"Aging Summary";#N/A,#N/A,FALSE,"Ratio Analysis";#N/A,#N/A,FALSE,"Test 120 Day Accts";#N/A,#N/A,FALSE,"Tickmarks"}</definedName>
    <definedName name="__________________t4" localSheetId="36" hidden="1">{#N/A,#N/A,FALSE,"Aging Summary";#N/A,#N/A,FALSE,"Ratio Analysis";#N/A,#N/A,FALSE,"Test 120 Day Accts";#N/A,#N/A,FALSE,"Tickmarks"}</definedName>
    <definedName name="__________________t4" localSheetId="33" hidden="1">{#N/A,#N/A,FALSE,"Aging Summary";#N/A,#N/A,FALSE,"Ratio Analysis";#N/A,#N/A,FALSE,"Test 120 Day Accts";#N/A,#N/A,FALSE,"Tickmarks"}</definedName>
    <definedName name="__________________t4" localSheetId="34" hidden="1">{#N/A,#N/A,FALSE,"Aging Summary";#N/A,#N/A,FALSE,"Ratio Analysis";#N/A,#N/A,FALSE,"Test 120 Day Accts";#N/A,#N/A,FALSE,"Tickmarks"}</definedName>
    <definedName name="__________________t4" localSheetId="31" hidden="1">{#N/A,#N/A,FALSE,"Aging Summary";#N/A,#N/A,FALSE,"Ratio Analysis";#N/A,#N/A,FALSE,"Test 120 Day Accts";#N/A,#N/A,FALSE,"Tickmarks"}</definedName>
    <definedName name="__________________t4" hidden="1">{#N/A,#N/A,FALSE,"Aging Summary";#N/A,#N/A,FALSE,"Ratio Analysis";#N/A,#N/A,FALSE,"Test 120 Day Accts";#N/A,#N/A,FALSE,"Tickmarks"}</definedName>
    <definedName name="__________________t81" localSheetId="35" hidden="1">{#N/A,#N/A,FALSE,"Aging Summary";#N/A,#N/A,FALSE,"Ratio Analysis";#N/A,#N/A,FALSE,"Test 120 Day Accts";#N/A,#N/A,FALSE,"Tickmarks"}</definedName>
    <definedName name="__________________t81" localSheetId="37" hidden="1">{#N/A,#N/A,FALSE,"Aging Summary";#N/A,#N/A,FALSE,"Ratio Analysis";#N/A,#N/A,FALSE,"Test 120 Day Accts";#N/A,#N/A,FALSE,"Tickmarks"}</definedName>
    <definedName name="__________________t81" localSheetId="36" hidden="1">{#N/A,#N/A,FALSE,"Aging Summary";#N/A,#N/A,FALSE,"Ratio Analysis";#N/A,#N/A,FALSE,"Test 120 Day Accts";#N/A,#N/A,FALSE,"Tickmarks"}</definedName>
    <definedName name="__________________t81" localSheetId="33" hidden="1">{#N/A,#N/A,FALSE,"Aging Summary";#N/A,#N/A,FALSE,"Ratio Analysis";#N/A,#N/A,FALSE,"Test 120 Day Accts";#N/A,#N/A,FALSE,"Tickmarks"}</definedName>
    <definedName name="__________________t81" localSheetId="34" hidden="1">{#N/A,#N/A,FALSE,"Aging Summary";#N/A,#N/A,FALSE,"Ratio Analysis";#N/A,#N/A,FALSE,"Test 120 Day Accts";#N/A,#N/A,FALSE,"Tickmarks"}</definedName>
    <definedName name="__________________t81" localSheetId="31" hidden="1">{#N/A,#N/A,FALSE,"Aging Summary";#N/A,#N/A,FALSE,"Ratio Analysis";#N/A,#N/A,FALSE,"Test 120 Day Accts";#N/A,#N/A,FALSE,"Tickmarks"}</definedName>
    <definedName name="__________________t81" hidden="1">{#N/A,#N/A,FALSE,"Aging Summary";#N/A,#N/A,FALSE,"Ratio Analysis";#N/A,#N/A,FALSE,"Test 120 Day Accts";#N/A,#N/A,FALSE,"Tickmarks"}</definedName>
    <definedName name="__________________wrn1" localSheetId="35" hidden="1">{#N/A,#N/A,TRUE,"Est. de Fact.";#N/A,#N/A,TRUE,"Capitulo 19";#N/A,#N/A,TRUE,"Proyecto P855"}</definedName>
    <definedName name="__________________wrn1" localSheetId="37" hidden="1">{#N/A,#N/A,TRUE,"Est. de Fact.";#N/A,#N/A,TRUE,"Capitulo 19";#N/A,#N/A,TRUE,"Proyecto P855"}</definedName>
    <definedName name="__________________wrn1" localSheetId="36" hidden="1">{#N/A,#N/A,TRUE,"Est. de Fact.";#N/A,#N/A,TRUE,"Capitulo 19";#N/A,#N/A,TRUE,"Proyecto P855"}</definedName>
    <definedName name="__________________wrn1" localSheetId="33" hidden="1">{#N/A,#N/A,TRUE,"Est. de Fact.";#N/A,#N/A,TRUE,"Capitulo 19";#N/A,#N/A,TRUE,"Proyecto P855"}</definedName>
    <definedName name="__________________wrn1" localSheetId="34" hidden="1">{#N/A,#N/A,TRUE,"Est. de Fact.";#N/A,#N/A,TRUE,"Capitulo 19";#N/A,#N/A,TRUE,"Proyecto P855"}</definedName>
    <definedName name="__________________wrn1" localSheetId="31" hidden="1">{#N/A,#N/A,TRUE,"Est. de Fact.";#N/A,#N/A,TRUE,"Capitulo 19";#N/A,#N/A,TRUE,"Proyecto P855"}</definedName>
    <definedName name="__________________wrn1" hidden="1">{#N/A,#N/A,TRUE,"Est. de Fact.";#N/A,#N/A,TRUE,"Capitulo 19";#N/A,#N/A,TRUE,"Proyecto P855"}</definedName>
    <definedName name="_________________A2" localSheetId="35" hidden="1">{#N/A,#N/A,FALSE,"Aging Summary";#N/A,#N/A,FALSE,"Ratio Analysis";#N/A,#N/A,FALSE,"Test 120 Day Accts";#N/A,#N/A,FALSE,"Tickmarks"}</definedName>
    <definedName name="_________________A2" localSheetId="37" hidden="1">{#N/A,#N/A,FALSE,"Aging Summary";#N/A,#N/A,FALSE,"Ratio Analysis";#N/A,#N/A,FALSE,"Test 120 Day Accts";#N/A,#N/A,FALSE,"Tickmarks"}</definedName>
    <definedName name="_________________A2" localSheetId="36" hidden="1">{#N/A,#N/A,FALSE,"Aging Summary";#N/A,#N/A,FALSE,"Ratio Analysis";#N/A,#N/A,FALSE,"Test 120 Day Accts";#N/A,#N/A,FALSE,"Tickmarks"}</definedName>
    <definedName name="_________________A2" localSheetId="33" hidden="1">{#N/A,#N/A,FALSE,"Aging Summary";#N/A,#N/A,FALSE,"Ratio Analysis";#N/A,#N/A,FALSE,"Test 120 Day Accts";#N/A,#N/A,FALSE,"Tickmarks"}</definedName>
    <definedName name="_________________A2" localSheetId="34" hidden="1">{#N/A,#N/A,FALSE,"Aging Summary";#N/A,#N/A,FALSE,"Ratio Analysis";#N/A,#N/A,FALSE,"Test 120 Day Accts";#N/A,#N/A,FALSE,"Tickmarks"}</definedName>
    <definedName name="_________________A2" localSheetId="31" hidden="1">{#N/A,#N/A,FALSE,"Aging Summary";#N/A,#N/A,FALSE,"Ratio Analysis";#N/A,#N/A,FALSE,"Test 120 Day Accts";#N/A,#N/A,FALSE,"Tickmarks"}</definedName>
    <definedName name="_________________A2" hidden="1">{#N/A,#N/A,FALSE,"Aging Summary";#N/A,#N/A,FALSE,"Ratio Analysis";#N/A,#N/A,FALSE,"Test 120 Day Accts";#N/A,#N/A,FALSE,"Tickmarks"}</definedName>
    <definedName name="_________________cp010103" localSheetId="35" hidden="1">{#N/A,#N/A,TRUE,"MEMO";#N/A,#N/A,TRUE,"PARAMETROS";#N/A,#N/A,TRUE,"RLI ";#N/A,#N/A,TRUE,"IMPTO.DET.";#N/A,#N/A,TRUE,"FUT-FUNT";#N/A,#N/A,TRUE,"CPI-PATR.";#N/A,#N/A,TRUE,"CM CPI";#N/A,#N/A,TRUE,"PROV";#N/A,#N/A,TRUE,"A FIJO";#N/A,#N/A,TRUE,"LEASING";#N/A,#N/A,TRUE,"VPP";#N/A,#N/A,TRUE,"PPM";#N/A,#N/A,TRUE,"OTROS"}</definedName>
    <definedName name="_________________cp010103" localSheetId="37" hidden="1">{#N/A,#N/A,TRUE,"MEMO";#N/A,#N/A,TRUE,"PARAMETROS";#N/A,#N/A,TRUE,"RLI ";#N/A,#N/A,TRUE,"IMPTO.DET.";#N/A,#N/A,TRUE,"FUT-FUNT";#N/A,#N/A,TRUE,"CPI-PATR.";#N/A,#N/A,TRUE,"CM CPI";#N/A,#N/A,TRUE,"PROV";#N/A,#N/A,TRUE,"A FIJO";#N/A,#N/A,TRUE,"LEASING";#N/A,#N/A,TRUE,"VPP";#N/A,#N/A,TRUE,"PPM";#N/A,#N/A,TRUE,"OTROS"}</definedName>
    <definedName name="_________________cp010103" localSheetId="36" hidden="1">{#N/A,#N/A,TRUE,"MEMO";#N/A,#N/A,TRUE,"PARAMETROS";#N/A,#N/A,TRUE,"RLI ";#N/A,#N/A,TRUE,"IMPTO.DET.";#N/A,#N/A,TRUE,"FUT-FUNT";#N/A,#N/A,TRUE,"CPI-PATR.";#N/A,#N/A,TRUE,"CM CPI";#N/A,#N/A,TRUE,"PROV";#N/A,#N/A,TRUE,"A FIJO";#N/A,#N/A,TRUE,"LEASING";#N/A,#N/A,TRUE,"VPP";#N/A,#N/A,TRUE,"PPM";#N/A,#N/A,TRUE,"OTROS"}</definedName>
    <definedName name="_________________cp010103" localSheetId="33" hidden="1">{#N/A,#N/A,TRUE,"MEMO";#N/A,#N/A,TRUE,"PARAMETROS";#N/A,#N/A,TRUE,"RLI ";#N/A,#N/A,TRUE,"IMPTO.DET.";#N/A,#N/A,TRUE,"FUT-FUNT";#N/A,#N/A,TRUE,"CPI-PATR.";#N/A,#N/A,TRUE,"CM CPI";#N/A,#N/A,TRUE,"PROV";#N/A,#N/A,TRUE,"A FIJO";#N/A,#N/A,TRUE,"LEASING";#N/A,#N/A,TRUE,"VPP";#N/A,#N/A,TRUE,"PPM";#N/A,#N/A,TRUE,"OTROS"}</definedName>
    <definedName name="_________________cp010103" localSheetId="34" hidden="1">{#N/A,#N/A,TRUE,"MEMO";#N/A,#N/A,TRUE,"PARAMETROS";#N/A,#N/A,TRUE,"RLI ";#N/A,#N/A,TRUE,"IMPTO.DET.";#N/A,#N/A,TRUE,"FUT-FUNT";#N/A,#N/A,TRUE,"CPI-PATR.";#N/A,#N/A,TRUE,"CM CPI";#N/A,#N/A,TRUE,"PROV";#N/A,#N/A,TRUE,"A FIJO";#N/A,#N/A,TRUE,"LEASING";#N/A,#N/A,TRUE,"VPP";#N/A,#N/A,TRUE,"PPM";#N/A,#N/A,TRUE,"OTROS"}</definedName>
    <definedName name="_________________cp010103" localSheetId="31" hidden="1">{#N/A,#N/A,TRUE,"MEMO";#N/A,#N/A,TRUE,"PARAMETROS";#N/A,#N/A,TRUE,"RLI ";#N/A,#N/A,TRUE,"IMPTO.DET.";#N/A,#N/A,TRUE,"FUT-FUNT";#N/A,#N/A,TRUE,"CPI-PATR.";#N/A,#N/A,TRUE,"CM CPI";#N/A,#N/A,TRUE,"PROV";#N/A,#N/A,TRUE,"A FIJO";#N/A,#N/A,TRUE,"LEASING";#N/A,#N/A,TRUE,"VPP";#N/A,#N/A,TRUE,"PPM";#N/A,#N/A,TRUE,"OTROS"}</definedName>
    <definedName name="_________________cp010103" hidden="1">{#N/A,#N/A,TRUE,"MEMO";#N/A,#N/A,TRUE,"PARAMETROS";#N/A,#N/A,TRUE,"RLI ";#N/A,#N/A,TRUE,"IMPTO.DET.";#N/A,#N/A,TRUE,"FUT-FUNT";#N/A,#N/A,TRUE,"CPI-PATR.";#N/A,#N/A,TRUE,"CM CPI";#N/A,#N/A,TRUE,"PROV";#N/A,#N/A,TRUE,"A FIJO";#N/A,#N/A,TRUE,"LEASING";#N/A,#N/A,TRUE,"VPP";#N/A,#N/A,TRUE,"PPM";#N/A,#N/A,TRUE,"OTROS"}</definedName>
    <definedName name="_________________equ1" localSheetId="35" hidden="1">{#N/A,#N/A,TRUE,"Est. de Fact.";#N/A,#N/A,TRUE,"Capitulo 19";#N/A,#N/A,TRUE,"Proyecto P855"}</definedName>
    <definedName name="_________________equ1" localSheetId="37" hidden="1">{#N/A,#N/A,TRUE,"Est. de Fact.";#N/A,#N/A,TRUE,"Capitulo 19";#N/A,#N/A,TRUE,"Proyecto P855"}</definedName>
    <definedName name="_________________equ1" localSheetId="36" hidden="1">{#N/A,#N/A,TRUE,"Est. de Fact.";#N/A,#N/A,TRUE,"Capitulo 19";#N/A,#N/A,TRUE,"Proyecto P855"}</definedName>
    <definedName name="_________________equ1" localSheetId="33" hidden="1">{#N/A,#N/A,TRUE,"Est. de Fact.";#N/A,#N/A,TRUE,"Capitulo 19";#N/A,#N/A,TRUE,"Proyecto P855"}</definedName>
    <definedName name="_________________equ1" localSheetId="34" hidden="1">{#N/A,#N/A,TRUE,"Est. de Fact.";#N/A,#N/A,TRUE,"Capitulo 19";#N/A,#N/A,TRUE,"Proyecto P855"}</definedName>
    <definedName name="_________________equ1" localSheetId="31" hidden="1">{#N/A,#N/A,TRUE,"Est. de Fact.";#N/A,#N/A,TRUE,"Capitulo 19";#N/A,#N/A,TRUE,"Proyecto P855"}</definedName>
    <definedName name="_________________equ1" hidden="1">{#N/A,#N/A,TRUE,"Est. de Fact.";#N/A,#N/A,TRUE,"Capitulo 19";#N/A,#N/A,TRUE,"Proyecto P855"}</definedName>
    <definedName name="_________________f34rfq" localSheetId="31">#REF!</definedName>
    <definedName name="_________________f34rfq">!#REF!</definedName>
    <definedName name="_________________ftu222" localSheetId="35" hidden="1">{#N/A,#N/A,FALSE,"Aging Summary";#N/A,#N/A,FALSE,"Ratio Analysis";#N/A,#N/A,FALSE,"Test 120 Day Accts";#N/A,#N/A,FALSE,"Tickmarks"}</definedName>
    <definedName name="_________________ftu222" localSheetId="37" hidden="1">{#N/A,#N/A,FALSE,"Aging Summary";#N/A,#N/A,FALSE,"Ratio Analysis";#N/A,#N/A,FALSE,"Test 120 Day Accts";#N/A,#N/A,FALSE,"Tickmarks"}</definedName>
    <definedName name="_________________ftu222" localSheetId="36" hidden="1">{#N/A,#N/A,FALSE,"Aging Summary";#N/A,#N/A,FALSE,"Ratio Analysis";#N/A,#N/A,FALSE,"Test 120 Day Accts";#N/A,#N/A,FALSE,"Tickmarks"}</definedName>
    <definedName name="_________________ftu222" localSheetId="33" hidden="1">{#N/A,#N/A,FALSE,"Aging Summary";#N/A,#N/A,FALSE,"Ratio Analysis";#N/A,#N/A,FALSE,"Test 120 Day Accts";#N/A,#N/A,FALSE,"Tickmarks"}</definedName>
    <definedName name="_________________ftu222" localSheetId="34" hidden="1">{#N/A,#N/A,FALSE,"Aging Summary";#N/A,#N/A,FALSE,"Ratio Analysis";#N/A,#N/A,FALSE,"Test 120 Day Accts";#N/A,#N/A,FALSE,"Tickmarks"}</definedName>
    <definedName name="_________________ftu222" localSheetId="31" hidden="1">{#N/A,#N/A,FALSE,"Aging Summary";#N/A,#N/A,FALSE,"Ratio Analysis";#N/A,#N/A,FALSE,"Test 120 Day Accts";#N/A,#N/A,FALSE,"Tickmarks"}</definedName>
    <definedName name="_________________ftu222" hidden="1">{#N/A,#N/A,FALSE,"Aging Summary";#N/A,#N/A,FALSE,"Ratio Analysis";#N/A,#N/A,FALSE,"Test 120 Day Accts";#N/A,#N/A,FALSE,"Tickmarks"}</definedName>
    <definedName name="_________________fut2" localSheetId="35" hidden="1">{#N/A,#N/A,FALSE,"Aging Summary";#N/A,#N/A,FALSE,"Ratio Analysis";#N/A,#N/A,FALSE,"Test 120 Day Accts";#N/A,#N/A,FALSE,"Tickmarks"}</definedName>
    <definedName name="_________________fut2" localSheetId="37" hidden="1">{#N/A,#N/A,FALSE,"Aging Summary";#N/A,#N/A,FALSE,"Ratio Analysis";#N/A,#N/A,FALSE,"Test 120 Day Accts";#N/A,#N/A,FALSE,"Tickmarks"}</definedName>
    <definedName name="_________________fut2" localSheetId="36" hidden="1">{#N/A,#N/A,FALSE,"Aging Summary";#N/A,#N/A,FALSE,"Ratio Analysis";#N/A,#N/A,FALSE,"Test 120 Day Accts";#N/A,#N/A,FALSE,"Tickmarks"}</definedName>
    <definedName name="_________________fut2" localSheetId="33" hidden="1">{#N/A,#N/A,FALSE,"Aging Summary";#N/A,#N/A,FALSE,"Ratio Analysis";#N/A,#N/A,FALSE,"Test 120 Day Accts";#N/A,#N/A,FALSE,"Tickmarks"}</definedName>
    <definedName name="_________________fut2" localSheetId="34" hidden="1">{#N/A,#N/A,FALSE,"Aging Summary";#N/A,#N/A,FALSE,"Ratio Analysis";#N/A,#N/A,FALSE,"Test 120 Day Accts";#N/A,#N/A,FALSE,"Tickmarks"}</definedName>
    <definedName name="_________________fut2" localSheetId="31" hidden="1">{#N/A,#N/A,FALSE,"Aging Summary";#N/A,#N/A,FALSE,"Ratio Analysis";#N/A,#N/A,FALSE,"Test 120 Day Accts";#N/A,#N/A,FALSE,"Tickmarks"}</definedName>
    <definedName name="_________________fut2" hidden="1">{#N/A,#N/A,FALSE,"Aging Summary";#N/A,#N/A,FALSE,"Ratio Analysis";#N/A,#N/A,FALSE,"Test 120 Day Accts";#N/A,#N/A,FALSE,"Tickmarks"}</definedName>
    <definedName name="_________________gc2" localSheetId="35" hidden="1">{#N/A,#N/A,TRUE,"MEMO";#N/A,#N/A,TRUE,"PARAMETROS";#N/A,#N/A,TRUE,"RLI ";#N/A,#N/A,TRUE,"IMPTO.DET.";#N/A,#N/A,TRUE,"FUT-FUNT";#N/A,#N/A,TRUE,"CPI-PATR.";#N/A,#N/A,TRUE,"CM CPI";#N/A,#N/A,TRUE,"PROV";#N/A,#N/A,TRUE,"A FIJO";#N/A,#N/A,TRUE,"LEASING";#N/A,#N/A,TRUE,"VPP";#N/A,#N/A,TRUE,"PPM";#N/A,#N/A,TRUE,"OTROS"}</definedName>
    <definedName name="_________________gc2" localSheetId="37" hidden="1">{#N/A,#N/A,TRUE,"MEMO";#N/A,#N/A,TRUE,"PARAMETROS";#N/A,#N/A,TRUE,"RLI ";#N/A,#N/A,TRUE,"IMPTO.DET.";#N/A,#N/A,TRUE,"FUT-FUNT";#N/A,#N/A,TRUE,"CPI-PATR.";#N/A,#N/A,TRUE,"CM CPI";#N/A,#N/A,TRUE,"PROV";#N/A,#N/A,TRUE,"A FIJO";#N/A,#N/A,TRUE,"LEASING";#N/A,#N/A,TRUE,"VPP";#N/A,#N/A,TRUE,"PPM";#N/A,#N/A,TRUE,"OTROS"}</definedName>
    <definedName name="_________________gc2" localSheetId="36" hidden="1">{#N/A,#N/A,TRUE,"MEMO";#N/A,#N/A,TRUE,"PARAMETROS";#N/A,#N/A,TRUE,"RLI ";#N/A,#N/A,TRUE,"IMPTO.DET.";#N/A,#N/A,TRUE,"FUT-FUNT";#N/A,#N/A,TRUE,"CPI-PATR.";#N/A,#N/A,TRUE,"CM CPI";#N/A,#N/A,TRUE,"PROV";#N/A,#N/A,TRUE,"A FIJO";#N/A,#N/A,TRUE,"LEASING";#N/A,#N/A,TRUE,"VPP";#N/A,#N/A,TRUE,"PPM";#N/A,#N/A,TRUE,"OTROS"}</definedName>
    <definedName name="_________________gc2" localSheetId="33" hidden="1">{#N/A,#N/A,TRUE,"MEMO";#N/A,#N/A,TRUE,"PARAMETROS";#N/A,#N/A,TRUE,"RLI ";#N/A,#N/A,TRUE,"IMPTO.DET.";#N/A,#N/A,TRUE,"FUT-FUNT";#N/A,#N/A,TRUE,"CPI-PATR.";#N/A,#N/A,TRUE,"CM CPI";#N/A,#N/A,TRUE,"PROV";#N/A,#N/A,TRUE,"A FIJO";#N/A,#N/A,TRUE,"LEASING";#N/A,#N/A,TRUE,"VPP";#N/A,#N/A,TRUE,"PPM";#N/A,#N/A,TRUE,"OTROS"}</definedName>
    <definedName name="_________________gc2" localSheetId="34" hidden="1">{#N/A,#N/A,TRUE,"MEMO";#N/A,#N/A,TRUE,"PARAMETROS";#N/A,#N/A,TRUE,"RLI ";#N/A,#N/A,TRUE,"IMPTO.DET.";#N/A,#N/A,TRUE,"FUT-FUNT";#N/A,#N/A,TRUE,"CPI-PATR.";#N/A,#N/A,TRUE,"CM CPI";#N/A,#N/A,TRUE,"PROV";#N/A,#N/A,TRUE,"A FIJO";#N/A,#N/A,TRUE,"LEASING";#N/A,#N/A,TRUE,"VPP";#N/A,#N/A,TRUE,"PPM";#N/A,#N/A,TRUE,"OTROS"}</definedName>
    <definedName name="_________________gc2" localSheetId="31" hidden="1">{#N/A,#N/A,TRUE,"MEMO";#N/A,#N/A,TRUE,"PARAMETROS";#N/A,#N/A,TRUE,"RLI ";#N/A,#N/A,TRUE,"IMPTO.DET.";#N/A,#N/A,TRUE,"FUT-FUNT";#N/A,#N/A,TRUE,"CPI-PATR.";#N/A,#N/A,TRUE,"CM CPI";#N/A,#N/A,TRUE,"PROV";#N/A,#N/A,TRUE,"A FIJO";#N/A,#N/A,TRUE,"LEASING";#N/A,#N/A,TRUE,"VPP";#N/A,#N/A,TRUE,"PPM";#N/A,#N/A,TRUE,"OTROS"}</definedName>
    <definedName name="_________________gc2" hidden="1">{#N/A,#N/A,TRUE,"MEMO";#N/A,#N/A,TRUE,"PARAMETROS";#N/A,#N/A,TRUE,"RLI ";#N/A,#N/A,TRUE,"IMPTO.DET.";#N/A,#N/A,TRUE,"FUT-FUNT";#N/A,#N/A,TRUE,"CPI-PATR.";#N/A,#N/A,TRUE,"CM CPI";#N/A,#N/A,TRUE,"PROV";#N/A,#N/A,TRUE,"A FIJO";#N/A,#N/A,TRUE,"LEASING";#N/A,#N/A,TRUE,"VPP";#N/A,#N/A,TRUE,"PPM";#N/A,#N/A,TRUE,"OTROS"}</definedName>
    <definedName name="_________________gl1" localSheetId="35" hidden="1">{#N/A,#N/A,FALSE,"Total_OC015";#N/A,#N/A,FALSE,"ADMIN";#N/A,#N/A,FALSE,"PROCES";#N/A,#N/A,FALSE,"mecan";#N/A,#N/A,FALSE,"civil";#N/A,#N/A,FALSE,"CAÑER";#N/A,#N/A,FALSE,"ELEC";#N/A,#N/A,FALSE,"INSTR"}</definedName>
    <definedName name="_________________gl1" localSheetId="37" hidden="1">{#N/A,#N/A,FALSE,"Total_OC015";#N/A,#N/A,FALSE,"ADMIN";#N/A,#N/A,FALSE,"PROCES";#N/A,#N/A,FALSE,"mecan";#N/A,#N/A,FALSE,"civil";#N/A,#N/A,FALSE,"CAÑER";#N/A,#N/A,FALSE,"ELEC";#N/A,#N/A,FALSE,"INSTR"}</definedName>
    <definedName name="_________________gl1" localSheetId="36" hidden="1">{#N/A,#N/A,FALSE,"Total_OC015";#N/A,#N/A,FALSE,"ADMIN";#N/A,#N/A,FALSE,"PROCES";#N/A,#N/A,FALSE,"mecan";#N/A,#N/A,FALSE,"civil";#N/A,#N/A,FALSE,"CAÑER";#N/A,#N/A,FALSE,"ELEC";#N/A,#N/A,FALSE,"INSTR"}</definedName>
    <definedName name="_________________gl1" localSheetId="33" hidden="1">{#N/A,#N/A,FALSE,"Total_OC015";#N/A,#N/A,FALSE,"ADMIN";#N/A,#N/A,FALSE,"PROCES";#N/A,#N/A,FALSE,"mecan";#N/A,#N/A,FALSE,"civil";#N/A,#N/A,FALSE,"CAÑER";#N/A,#N/A,FALSE,"ELEC";#N/A,#N/A,FALSE,"INSTR"}</definedName>
    <definedName name="_________________gl1" localSheetId="34" hidden="1">{#N/A,#N/A,FALSE,"Total_OC015";#N/A,#N/A,FALSE,"ADMIN";#N/A,#N/A,FALSE,"PROCES";#N/A,#N/A,FALSE,"mecan";#N/A,#N/A,FALSE,"civil";#N/A,#N/A,FALSE,"CAÑER";#N/A,#N/A,FALSE,"ELEC";#N/A,#N/A,FALSE,"INSTR"}</definedName>
    <definedName name="_________________gl1" localSheetId="31" hidden="1">{#N/A,#N/A,FALSE,"Total_OC015";#N/A,#N/A,FALSE,"ADMIN";#N/A,#N/A,FALSE,"PROCES";#N/A,#N/A,FALSE,"mecan";#N/A,#N/A,FALSE,"civil";#N/A,#N/A,FALSE,"CAÑER";#N/A,#N/A,FALSE,"ELEC";#N/A,#N/A,FALSE,"INSTR"}</definedName>
    <definedName name="_________________gl1" hidden="1">{#N/A,#N/A,FALSE,"Total_OC015";#N/A,#N/A,FALSE,"ADMIN";#N/A,#N/A,FALSE,"PROCES";#N/A,#N/A,FALSE,"mecan";#N/A,#N/A,FALSE,"civil";#N/A,#N/A,FALSE,"CAÑER";#N/A,#N/A,FALSE,"ELEC";#N/A,#N/A,FALSE,"INSTR"}</definedName>
    <definedName name="_________________jy5" localSheetId="35" hidden="1">{#N/A,#N/A,FALSE,"masez (10)";#N/A,#N/A,FALSE,"masez (7)";#N/A,#N/A,FALSE,"masez (6)";#N/A,#N/A,FALSE,"masez (5)";#N/A,#N/A,FALSE,"masez (4)";#N/A,#N/A,FALSE,"masez (3)";#N/A,#N/A,FALSE,"masez (2)";#N/A,#N/A,FALSE,"GME";#N/A,#N/A,FALSE,"masez"}</definedName>
    <definedName name="_________________jy5" localSheetId="37" hidden="1">{#N/A,#N/A,FALSE,"masez (10)";#N/A,#N/A,FALSE,"masez (7)";#N/A,#N/A,FALSE,"masez (6)";#N/A,#N/A,FALSE,"masez (5)";#N/A,#N/A,FALSE,"masez (4)";#N/A,#N/A,FALSE,"masez (3)";#N/A,#N/A,FALSE,"masez (2)";#N/A,#N/A,FALSE,"GME";#N/A,#N/A,FALSE,"masez"}</definedName>
    <definedName name="_________________jy5" localSheetId="36" hidden="1">{#N/A,#N/A,FALSE,"masez (10)";#N/A,#N/A,FALSE,"masez (7)";#N/A,#N/A,FALSE,"masez (6)";#N/A,#N/A,FALSE,"masez (5)";#N/A,#N/A,FALSE,"masez (4)";#N/A,#N/A,FALSE,"masez (3)";#N/A,#N/A,FALSE,"masez (2)";#N/A,#N/A,FALSE,"GME";#N/A,#N/A,FALSE,"masez"}</definedName>
    <definedName name="_________________jy5" localSheetId="33" hidden="1">{#N/A,#N/A,FALSE,"masez (10)";#N/A,#N/A,FALSE,"masez (7)";#N/A,#N/A,FALSE,"masez (6)";#N/A,#N/A,FALSE,"masez (5)";#N/A,#N/A,FALSE,"masez (4)";#N/A,#N/A,FALSE,"masez (3)";#N/A,#N/A,FALSE,"masez (2)";#N/A,#N/A,FALSE,"GME";#N/A,#N/A,FALSE,"masez"}</definedName>
    <definedName name="_________________jy5" localSheetId="34" hidden="1">{#N/A,#N/A,FALSE,"masez (10)";#N/A,#N/A,FALSE,"masez (7)";#N/A,#N/A,FALSE,"masez (6)";#N/A,#N/A,FALSE,"masez (5)";#N/A,#N/A,FALSE,"masez (4)";#N/A,#N/A,FALSE,"masez (3)";#N/A,#N/A,FALSE,"masez (2)";#N/A,#N/A,FALSE,"GME";#N/A,#N/A,FALSE,"masez"}</definedName>
    <definedName name="_________________jy5" localSheetId="31" hidden="1">{#N/A,#N/A,FALSE,"masez (10)";#N/A,#N/A,FALSE,"masez (7)";#N/A,#N/A,FALSE,"masez (6)";#N/A,#N/A,FALSE,"masez (5)";#N/A,#N/A,FALSE,"masez (4)";#N/A,#N/A,FALSE,"masez (3)";#N/A,#N/A,FALSE,"masez (2)";#N/A,#N/A,FALSE,"GME";#N/A,#N/A,FALSE,"masez"}</definedName>
    <definedName name="_________________jy5" hidden="1">{#N/A,#N/A,FALSE,"masez (10)";#N/A,#N/A,FALSE,"masez (7)";#N/A,#N/A,FALSE,"masez (6)";#N/A,#N/A,FALSE,"masez (5)";#N/A,#N/A,FALSE,"masez (4)";#N/A,#N/A,FALSE,"masez (3)";#N/A,#N/A,FALSE,"masez (2)";#N/A,#N/A,FALSE,"GME";#N/A,#N/A,FALSE,"masez"}</definedName>
    <definedName name="_________________k1" localSheetId="31">#REF!</definedName>
    <definedName name="_________________k1">!#REF!</definedName>
    <definedName name="_________________k2" localSheetId="31">#REF!</definedName>
    <definedName name="_________________k2">!#REF!</definedName>
    <definedName name="_________________k3" localSheetId="31">#REF!</definedName>
    <definedName name="_________________k3">!#REF!</definedName>
    <definedName name="___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_PAG2" localSheetId="31">#REF!</definedName>
    <definedName name="_________________PAG2">!#REF!</definedName>
    <definedName name="_________________PPM1" localSheetId="35" hidden="1">{#N/A,#N/A,FALSE,"Aging Summary";#N/A,#N/A,FALSE,"Ratio Analysis";#N/A,#N/A,FALSE,"Test 120 Day Accts";#N/A,#N/A,FALSE,"Tickmarks"}</definedName>
    <definedName name="_________________PPM1" localSheetId="37" hidden="1">{#N/A,#N/A,FALSE,"Aging Summary";#N/A,#N/A,FALSE,"Ratio Analysis";#N/A,#N/A,FALSE,"Test 120 Day Accts";#N/A,#N/A,FALSE,"Tickmarks"}</definedName>
    <definedName name="_________________PPM1" localSheetId="36" hidden="1">{#N/A,#N/A,FALSE,"Aging Summary";#N/A,#N/A,FALSE,"Ratio Analysis";#N/A,#N/A,FALSE,"Test 120 Day Accts";#N/A,#N/A,FALSE,"Tickmarks"}</definedName>
    <definedName name="_________________PPM1" localSheetId="33" hidden="1">{#N/A,#N/A,FALSE,"Aging Summary";#N/A,#N/A,FALSE,"Ratio Analysis";#N/A,#N/A,FALSE,"Test 120 Day Accts";#N/A,#N/A,FALSE,"Tickmarks"}</definedName>
    <definedName name="_________________PPM1" localSheetId="34" hidden="1">{#N/A,#N/A,FALSE,"Aging Summary";#N/A,#N/A,FALSE,"Ratio Analysis";#N/A,#N/A,FALSE,"Test 120 Day Accts";#N/A,#N/A,FALSE,"Tickmarks"}</definedName>
    <definedName name="_________________PPM1" localSheetId="31" hidden="1">{#N/A,#N/A,FALSE,"Aging Summary";#N/A,#N/A,FALSE,"Ratio Analysis";#N/A,#N/A,FALSE,"Test 120 Day Accts";#N/A,#N/A,FALSE,"Tickmarks"}</definedName>
    <definedName name="_________________PPM1" hidden="1">{#N/A,#N/A,FALSE,"Aging Summary";#N/A,#N/A,FALSE,"Ratio Analysis";#N/A,#N/A,FALSE,"Test 120 Day Accts";#N/A,#N/A,FALSE,"Tickmarks"}</definedName>
    <definedName name="_________________pre01" localSheetId="31">#REF!</definedName>
    <definedName name="_________________pre01">!#REF!</definedName>
    <definedName name="_________________pt8" localSheetId="35" hidden="1">{#N/A,#N/A,FALSE,"Aging Summary";#N/A,#N/A,FALSE,"Ratio Analysis";#N/A,#N/A,FALSE,"Test 120 Day Accts";#N/A,#N/A,FALSE,"Tickmarks"}</definedName>
    <definedName name="_________________pt8" localSheetId="37" hidden="1">{#N/A,#N/A,FALSE,"Aging Summary";#N/A,#N/A,FALSE,"Ratio Analysis";#N/A,#N/A,FALSE,"Test 120 Day Accts";#N/A,#N/A,FALSE,"Tickmarks"}</definedName>
    <definedName name="_________________pt8" localSheetId="36" hidden="1">{#N/A,#N/A,FALSE,"Aging Summary";#N/A,#N/A,FALSE,"Ratio Analysis";#N/A,#N/A,FALSE,"Test 120 Day Accts";#N/A,#N/A,FALSE,"Tickmarks"}</definedName>
    <definedName name="_________________pt8" localSheetId="33" hidden="1">{#N/A,#N/A,FALSE,"Aging Summary";#N/A,#N/A,FALSE,"Ratio Analysis";#N/A,#N/A,FALSE,"Test 120 Day Accts";#N/A,#N/A,FALSE,"Tickmarks"}</definedName>
    <definedName name="_________________pt8" localSheetId="34" hidden="1">{#N/A,#N/A,FALSE,"Aging Summary";#N/A,#N/A,FALSE,"Ratio Analysis";#N/A,#N/A,FALSE,"Test 120 Day Accts";#N/A,#N/A,FALSE,"Tickmarks"}</definedName>
    <definedName name="_________________pt8" localSheetId="31" hidden="1">{#N/A,#N/A,FALSE,"Aging Summary";#N/A,#N/A,FALSE,"Ratio Analysis";#N/A,#N/A,FALSE,"Test 120 Day Accts";#N/A,#N/A,FALSE,"Tickmarks"}</definedName>
    <definedName name="_________________pt8" hidden="1">{#N/A,#N/A,FALSE,"Aging Summary";#N/A,#N/A,FALSE,"Ratio Analysis";#N/A,#N/A,FALSE,"Test 120 Day Accts";#N/A,#N/A,FALSE,"Tickmarks"}</definedName>
    <definedName name="_________________RLI2" localSheetId="35" hidden="1">{#N/A,#N/A,FALSE,"Aging Summary";#N/A,#N/A,FALSE,"Ratio Analysis";#N/A,#N/A,FALSE,"Test 120 Day Accts";#N/A,#N/A,FALSE,"Tickmarks"}</definedName>
    <definedName name="_________________RLI2" localSheetId="37" hidden="1">{#N/A,#N/A,FALSE,"Aging Summary";#N/A,#N/A,FALSE,"Ratio Analysis";#N/A,#N/A,FALSE,"Test 120 Day Accts";#N/A,#N/A,FALSE,"Tickmarks"}</definedName>
    <definedName name="_________________RLI2" localSheetId="36" hidden="1">{#N/A,#N/A,FALSE,"Aging Summary";#N/A,#N/A,FALSE,"Ratio Analysis";#N/A,#N/A,FALSE,"Test 120 Day Accts";#N/A,#N/A,FALSE,"Tickmarks"}</definedName>
    <definedName name="_________________RLI2" localSheetId="33" hidden="1">{#N/A,#N/A,FALSE,"Aging Summary";#N/A,#N/A,FALSE,"Ratio Analysis";#N/A,#N/A,FALSE,"Test 120 Day Accts";#N/A,#N/A,FALSE,"Tickmarks"}</definedName>
    <definedName name="_________________RLI2" localSheetId="34" hidden="1">{#N/A,#N/A,FALSE,"Aging Summary";#N/A,#N/A,FALSE,"Ratio Analysis";#N/A,#N/A,FALSE,"Test 120 Day Accts";#N/A,#N/A,FALSE,"Tickmarks"}</definedName>
    <definedName name="_________________RLI2" localSheetId="31" hidden="1">{#N/A,#N/A,FALSE,"Aging Summary";#N/A,#N/A,FALSE,"Ratio Analysis";#N/A,#N/A,FALSE,"Test 120 Day Accts";#N/A,#N/A,FALSE,"Tickmarks"}</definedName>
    <definedName name="_________________RLI2" hidden="1">{#N/A,#N/A,FALSE,"Aging Summary";#N/A,#N/A,FALSE,"Ratio Analysis";#N/A,#N/A,FALSE,"Test 120 Day Accts";#N/A,#N/A,FALSE,"Tickmarks"}</definedName>
    <definedName name="_________________t4" localSheetId="35" hidden="1">{#N/A,#N/A,FALSE,"Aging Summary";#N/A,#N/A,FALSE,"Ratio Analysis";#N/A,#N/A,FALSE,"Test 120 Day Accts";#N/A,#N/A,FALSE,"Tickmarks"}</definedName>
    <definedName name="_________________t4" localSheetId="37" hidden="1">{#N/A,#N/A,FALSE,"Aging Summary";#N/A,#N/A,FALSE,"Ratio Analysis";#N/A,#N/A,FALSE,"Test 120 Day Accts";#N/A,#N/A,FALSE,"Tickmarks"}</definedName>
    <definedName name="_________________t4" localSheetId="36" hidden="1">{#N/A,#N/A,FALSE,"Aging Summary";#N/A,#N/A,FALSE,"Ratio Analysis";#N/A,#N/A,FALSE,"Test 120 Day Accts";#N/A,#N/A,FALSE,"Tickmarks"}</definedName>
    <definedName name="_________________t4" localSheetId="33" hidden="1">{#N/A,#N/A,FALSE,"Aging Summary";#N/A,#N/A,FALSE,"Ratio Analysis";#N/A,#N/A,FALSE,"Test 120 Day Accts";#N/A,#N/A,FALSE,"Tickmarks"}</definedName>
    <definedName name="_________________t4" localSheetId="34" hidden="1">{#N/A,#N/A,FALSE,"Aging Summary";#N/A,#N/A,FALSE,"Ratio Analysis";#N/A,#N/A,FALSE,"Test 120 Day Accts";#N/A,#N/A,FALSE,"Tickmarks"}</definedName>
    <definedName name="_________________t4" localSheetId="31" hidden="1">{#N/A,#N/A,FALSE,"Aging Summary";#N/A,#N/A,FALSE,"Ratio Analysis";#N/A,#N/A,FALSE,"Test 120 Day Accts";#N/A,#N/A,FALSE,"Tickmarks"}</definedName>
    <definedName name="_________________t4" hidden="1">{#N/A,#N/A,FALSE,"Aging Summary";#N/A,#N/A,FALSE,"Ratio Analysis";#N/A,#N/A,FALSE,"Test 120 Day Accts";#N/A,#N/A,FALSE,"Tickmarks"}</definedName>
    <definedName name="_________________t81" localSheetId="35" hidden="1">{#N/A,#N/A,FALSE,"Aging Summary";#N/A,#N/A,FALSE,"Ratio Analysis";#N/A,#N/A,FALSE,"Test 120 Day Accts";#N/A,#N/A,FALSE,"Tickmarks"}</definedName>
    <definedName name="_________________t81" localSheetId="37" hidden="1">{#N/A,#N/A,FALSE,"Aging Summary";#N/A,#N/A,FALSE,"Ratio Analysis";#N/A,#N/A,FALSE,"Test 120 Day Accts";#N/A,#N/A,FALSE,"Tickmarks"}</definedName>
    <definedName name="_________________t81" localSheetId="36" hidden="1">{#N/A,#N/A,FALSE,"Aging Summary";#N/A,#N/A,FALSE,"Ratio Analysis";#N/A,#N/A,FALSE,"Test 120 Day Accts";#N/A,#N/A,FALSE,"Tickmarks"}</definedName>
    <definedName name="_________________t81" localSheetId="33" hidden="1">{#N/A,#N/A,FALSE,"Aging Summary";#N/A,#N/A,FALSE,"Ratio Analysis";#N/A,#N/A,FALSE,"Test 120 Day Accts";#N/A,#N/A,FALSE,"Tickmarks"}</definedName>
    <definedName name="_________________t81" localSheetId="34" hidden="1">{#N/A,#N/A,FALSE,"Aging Summary";#N/A,#N/A,FALSE,"Ratio Analysis";#N/A,#N/A,FALSE,"Test 120 Day Accts";#N/A,#N/A,FALSE,"Tickmarks"}</definedName>
    <definedName name="_________________t81" localSheetId="31" hidden="1">{#N/A,#N/A,FALSE,"Aging Summary";#N/A,#N/A,FALSE,"Ratio Analysis";#N/A,#N/A,FALSE,"Test 120 Day Accts";#N/A,#N/A,FALSE,"Tickmarks"}</definedName>
    <definedName name="_________________t81" hidden="1">{#N/A,#N/A,FALSE,"Aging Summary";#N/A,#N/A,FALSE,"Ratio Analysis";#N/A,#N/A,FALSE,"Test 120 Day Accts";#N/A,#N/A,FALSE,"Tickmarks"}</definedName>
    <definedName name="_________________tyl2" localSheetId="35" hidden="1">{#N/A,#N/A,FALSE,"masez (10)";#N/A,#N/A,FALSE,"masez (7)";#N/A,#N/A,FALSE,"masez (6)";#N/A,#N/A,FALSE,"masez (5)";#N/A,#N/A,FALSE,"masez (4)";#N/A,#N/A,FALSE,"masez (3)";#N/A,#N/A,FALSE,"masez (2)";#N/A,#N/A,FALSE,"GME";#N/A,#N/A,FALSE,"masez"}</definedName>
    <definedName name="_________________tyl2" localSheetId="37" hidden="1">{#N/A,#N/A,FALSE,"masez (10)";#N/A,#N/A,FALSE,"masez (7)";#N/A,#N/A,FALSE,"masez (6)";#N/A,#N/A,FALSE,"masez (5)";#N/A,#N/A,FALSE,"masez (4)";#N/A,#N/A,FALSE,"masez (3)";#N/A,#N/A,FALSE,"masez (2)";#N/A,#N/A,FALSE,"GME";#N/A,#N/A,FALSE,"masez"}</definedName>
    <definedName name="_________________tyl2" localSheetId="36" hidden="1">{#N/A,#N/A,FALSE,"masez (10)";#N/A,#N/A,FALSE,"masez (7)";#N/A,#N/A,FALSE,"masez (6)";#N/A,#N/A,FALSE,"masez (5)";#N/A,#N/A,FALSE,"masez (4)";#N/A,#N/A,FALSE,"masez (3)";#N/A,#N/A,FALSE,"masez (2)";#N/A,#N/A,FALSE,"GME";#N/A,#N/A,FALSE,"masez"}</definedName>
    <definedName name="_________________tyl2" localSheetId="33" hidden="1">{#N/A,#N/A,FALSE,"masez (10)";#N/A,#N/A,FALSE,"masez (7)";#N/A,#N/A,FALSE,"masez (6)";#N/A,#N/A,FALSE,"masez (5)";#N/A,#N/A,FALSE,"masez (4)";#N/A,#N/A,FALSE,"masez (3)";#N/A,#N/A,FALSE,"masez (2)";#N/A,#N/A,FALSE,"GME";#N/A,#N/A,FALSE,"masez"}</definedName>
    <definedName name="_________________tyl2" localSheetId="34" hidden="1">{#N/A,#N/A,FALSE,"masez (10)";#N/A,#N/A,FALSE,"masez (7)";#N/A,#N/A,FALSE,"masez (6)";#N/A,#N/A,FALSE,"masez (5)";#N/A,#N/A,FALSE,"masez (4)";#N/A,#N/A,FALSE,"masez (3)";#N/A,#N/A,FALSE,"masez (2)";#N/A,#N/A,FALSE,"GME";#N/A,#N/A,FALSE,"masez"}</definedName>
    <definedName name="_________________tyl2" localSheetId="31" hidden="1">{#N/A,#N/A,FALSE,"masez (10)";#N/A,#N/A,FALSE,"masez (7)";#N/A,#N/A,FALSE,"masez (6)";#N/A,#N/A,FALSE,"masez (5)";#N/A,#N/A,FALSE,"masez (4)";#N/A,#N/A,FALSE,"masez (3)";#N/A,#N/A,FALSE,"masez (2)";#N/A,#N/A,FALSE,"GME";#N/A,#N/A,FALSE,"masez"}</definedName>
    <definedName name="_________________tyl2" hidden="1">{#N/A,#N/A,FALSE,"masez (10)";#N/A,#N/A,FALSE,"masez (7)";#N/A,#N/A,FALSE,"masez (6)";#N/A,#N/A,FALSE,"masez (5)";#N/A,#N/A,FALSE,"masez (4)";#N/A,#N/A,FALSE,"masez (3)";#N/A,#N/A,FALSE,"masez (2)";#N/A,#N/A,FALSE,"GME";#N/A,#N/A,FALSE,"masez"}</definedName>
    <definedName name="_________________wrn1" localSheetId="35" hidden="1">{#N/A,#N/A,TRUE,"Est. de Fact.";#N/A,#N/A,TRUE,"Capitulo 19";#N/A,#N/A,TRUE,"Proyecto P855"}</definedName>
    <definedName name="_________________wrn1" localSheetId="37" hidden="1">{#N/A,#N/A,TRUE,"Est. de Fact.";#N/A,#N/A,TRUE,"Capitulo 19";#N/A,#N/A,TRUE,"Proyecto P855"}</definedName>
    <definedName name="_________________wrn1" localSheetId="36" hidden="1">{#N/A,#N/A,TRUE,"Est. de Fact.";#N/A,#N/A,TRUE,"Capitulo 19";#N/A,#N/A,TRUE,"Proyecto P855"}</definedName>
    <definedName name="_________________wrn1" localSheetId="33" hidden="1">{#N/A,#N/A,TRUE,"Est. de Fact.";#N/A,#N/A,TRUE,"Capitulo 19";#N/A,#N/A,TRUE,"Proyecto P855"}</definedName>
    <definedName name="_________________wrn1" localSheetId="34" hidden="1">{#N/A,#N/A,TRUE,"Est. de Fact.";#N/A,#N/A,TRUE,"Capitulo 19";#N/A,#N/A,TRUE,"Proyecto P855"}</definedName>
    <definedName name="_________________wrn1" localSheetId="31" hidden="1">{#N/A,#N/A,TRUE,"Est. de Fact.";#N/A,#N/A,TRUE,"Capitulo 19";#N/A,#N/A,TRUE,"Proyecto P855"}</definedName>
    <definedName name="_________________wrn1" hidden="1">{#N/A,#N/A,TRUE,"Est. de Fact.";#N/A,#N/A,TRUE,"Capitulo 19";#N/A,#N/A,TRUE,"Proyecto P855"}</definedName>
    <definedName name="_________________zx2" localSheetId="35" hidden="1">{#N/A,#N/A,FALSE,"masez (10)";#N/A,#N/A,FALSE,"masez (7)";#N/A,#N/A,FALSE,"masez (6)";#N/A,#N/A,FALSE,"masez (5)";#N/A,#N/A,FALSE,"masez (4)";#N/A,#N/A,FALSE,"masez (3)";#N/A,#N/A,FALSE,"masez (2)";#N/A,#N/A,FALSE,"GME";#N/A,#N/A,FALSE,"masez"}</definedName>
    <definedName name="_________________zx2" localSheetId="37" hidden="1">{#N/A,#N/A,FALSE,"masez (10)";#N/A,#N/A,FALSE,"masez (7)";#N/A,#N/A,FALSE,"masez (6)";#N/A,#N/A,FALSE,"masez (5)";#N/A,#N/A,FALSE,"masez (4)";#N/A,#N/A,FALSE,"masez (3)";#N/A,#N/A,FALSE,"masez (2)";#N/A,#N/A,FALSE,"GME";#N/A,#N/A,FALSE,"masez"}</definedName>
    <definedName name="_________________zx2" localSheetId="36" hidden="1">{#N/A,#N/A,FALSE,"masez (10)";#N/A,#N/A,FALSE,"masez (7)";#N/A,#N/A,FALSE,"masez (6)";#N/A,#N/A,FALSE,"masez (5)";#N/A,#N/A,FALSE,"masez (4)";#N/A,#N/A,FALSE,"masez (3)";#N/A,#N/A,FALSE,"masez (2)";#N/A,#N/A,FALSE,"GME";#N/A,#N/A,FALSE,"masez"}</definedName>
    <definedName name="_________________zx2" localSheetId="33" hidden="1">{#N/A,#N/A,FALSE,"masez (10)";#N/A,#N/A,FALSE,"masez (7)";#N/A,#N/A,FALSE,"masez (6)";#N/A,#N/A,FALSE,"masez (5)";#N/A,#N/A,FALSE,"masez (4)";#N/A,#N/A,FALSE,"masez (3)";#N/A,#N/A,FALSE,"masez (2)";#N/A,#N/A,FALSE,"GME";#N/A,#N/A,FALSE,"masez"}</definedName>
    <definedName name="_________________zx2" localSheetId="34" hidden="1">{#N/A,#N/A,FALSE,"masez (10)";#N/A,#N/A,FALSE,"masez (7)";#N/A,#N/A,FALSE,"masez (6)";#N/A,#N/A,FALSE,"masez (5)";#N/A,#N/A,FALSE,"masez (4)";#N/A,#N/A,FALSE,"masez (3)";#N/A,#N/A,FALSE,"masez (2)";#N/A,#N/A,FALSE,"GME";#N/A,#N/A,FALSE,"masez"}</definedName>
    <definedName name="_________________zx2" localSheetId="31" hidden="1">{#N/A,#N/A,FALSE,"masez (10)";#N/A,#N/A,FALSE,"masez (7)";#N/A,#N/A,FALSE,"masez (6)";#N/A,#N/A,FALSE,"masez (5)";#N/A,#N/A,FALSE,"masez (4)";#N/A,#N/A,FALSE,"masez (3)";#N/A,#N/A,FALSE,"masez (2)";#N/A,#N/A,FALSE,"GME";#N/A,#N/A,FALSE,"masez"}</definedName>
    <definedName name="_________________zx2" hidden="1">{#N/A,#N/A,FALSE,"masez (10)";#N/A,#N/A,FALSE,"masez (7)";#N/A,#N/A,FALSE,"masez (6)";#N/A,#N/A,FALSE,"masez (5)";#N/A,#N/A,FALSE,"masez (4)";#N/A,#N/A,FALSE,"masez (3)";#N/A,#N/A,FALSE,"masez (2)";#N/A,#N/A,FALSE,"GME";#N/A,#N/A,FALSE,"masez"}</definedName>
    <definedName name="________________A2" localSheetId="35" hidden="1">{#N/A,#N/A,FALSE,"Aging Summary";#N/A,#N/A,FALSE,"Ratio Analysis";#N/A,#N/A,FALSE,"Test 120 Day Accts";#N/A,#N/A,FALSE,"Tickmarks"}</definedName>
    <definedName name="________________A2" localSheetId="37" hidden="1">{#N/A,#N/A,FALSE,"Aging Summary";#N/A,#N/A,FALSE,"Ratio Analysis";#N/A,#N/A,FALSE,"Test 120 Day Accts";#N/A,#N/A,FALSE,"Tickmarks"}</definedName>
    <definedName name="________________A2" localSheetId="36" hidden="1">{#N/A,#N/A,FALSE,"Aging Summary";#N/A,#N/A,FALSE,"Ratio Analysis";#N/A,#N/A,FALSE,"Test 120 Day Accts";#N/A,#N/A,FALSE,"Tickmarks"}</definedName>
    <definedName name="________________A2" localSheetId="33" hidden="1">{#N/A,#N/A,FALSE,"Aging Summary";#N/A,#N/A,FALSE,"Ratio Analysis";#N/A,#N/A,FALSE,"Test 120 Day Accts";#N/A,#N/A,FALSE,"Tickmarks"}</definedName>
    <definedName name="________________A2" localSheetId="34" hidden="1">{#N/A,#N/A,FALSE,"Aging Summary";#N/A,#N/A,FALSE,"Ratio Analysis";#N/A,#N/A,FALSE,"Test 120 Day Accts";#N/A,#N/A,FALSE,"Tickmarks"}</definedName>
    <definedName name="________________A2" localSheetId="31" hidden="1">{#N/A,#N/A,FALSE,"Aging Summary";#N/A,#N/A,FALSE,"Ratio Analysis";#N/A,#N/A,FALSE,"Test 120 Day Accts";#N/A,#N/A,FALSE,"Tickmarks"}</definedName>
    <definedName name="________________A2" hidden="1">{#N/A,#N/A,FALSE,"Aging Summary";#N/A,#N/A,FALSE,"Ratio Analysis";#N/A,#N/A,FALSE,"Test 120 Day Accts";#N/A,#N/A,FALSE,"Tickmarks"}</definedName>
    <definedName name="________________cp010103" localSheetId="35" hidden="1">{#N/A,#N/A,TRUE,"MEMO";#N/A,#N/A,TRUE,"PARAMETROS";#N/A,#N/A,TRUE,"RLI ";#N/A,#N/A,TRUE,"IMPTO.DET.";#N/A,#N/A,TRUE,"FUT-FUNT";#N/A,#N/A,TRUE,"CPI-PATR.";#N/A,#N/A,TRUE,"CM CPI";#N/A,#N/A,TRUE,"PROV";#N/A,#N/A,TRUE,"A FIJO";#N/A,#N/A,TRUE,"LEASING";#N/A,#N/A,TRUE,"VPP";#N/A,#N/A,TRUE,"PPM";#N/A,#N/A,TRUE,"OTROS"}</definedName>
    <definedName name="________________cp010103" localSheetId="37" hidden="1">{#N/A,#N/A,TRUE,"MEMO";#N/A,#N/A,TRUE,"PARAMETROS";#N/A,#N/A,TRUE,"RLI ";#N/A,#N/A,TRUE,"IMPTO.DET.";#N/A,#N/A,TRUE,"FUT-FUNT";#N/A,#N/A,TRUE,"CPI-PATR.";#N/A,#N/A,TRUE,"CM CPI";#N/A,#N/A,TRUE,"PROV";#N/A,#N/A,TRUE,"A FIJO";#N/A,#N/A,TRUE,"LEASING";#N/A,#N/A,TRUE,"VPP";#N/A,#N/A,TRUE,"PPM";#N/A,#N/A,TRUE,"OTROS"}</definedName>
    <definedName name="________________cp010103" localSheetId="36" hidden="1">{#N/A,#N/A,TRUE,"MEMO";#N/A,#N/A,TRUE,"PARAMETROS";#N/A,#N/A,TRUE,"RLI ";#N/A,#N/A,TRUE,"IMPTO.DET.";#N/A,#N/A,TRUE,"FUT-FUNT";#N/A,#N/A,TRUE,"CPI-PATR.";#N/A,#N/A,TRUE,"CM CPI";#N/A,#N/A,TRUE,"PROV";#N/A,#N/A,TRUE,"A FIJO";#N/A,#N/A,TRUE,"LEASING";#N/A,#N/A,TRUE,"VPP";#N/A,#N/A,TRUE,"PPM";#N/A,#N/A,TRUE,"OTROS"}</definedName>
    <definedName name="________________cp010103" localSheetId="33" hidden="1">{#N/A,#N/A,TRUE,"MEMO";#N/A,#N/A,TRUE,"PARAMETROS";#N/A,#N/A,TRUE,"RLI ";#N/A,#N/A,TRUE,"IMPTO.DET.";#N/A,#N/A,TRUE,"FUT-FUNT";#N/A,#N/A,TRUE,"CPI-PATR.";#N/A,#N/A,TRUE,"CM CPI";#N/A,#N/A,TRUE,"PROV";#N/A,#N/A,TRUE,"A FIJO";#N/A,#N/A,TRUE,"LEASING";#N/A,#N/A,TRUE,"VPP";#N/A,#N/A,TRUE,"PPM";#N/A,#N/A,TRUE,"OTROS"}</definedName>
    <definedName name="________________cp010103" localSheetId="34" hidden="1">{#N/A,#N/A,TRUE,"MEMO";#N/A,#N/A,TRUE,"PARAMETROS";#N/A,#N/A,TRUE,"RLI ";#N/A,#N/A,TRUE,"IMPTO.DET.";#N/A,#N/A,TRUE,"FUT-FUNT";#N/A,#N/A,TRUE,"CPI-PATR.";#N/A,#N/A,TRUE,"CM CPI";#N/A,#N/A,TRUE,"PROV";#N/A,#N/A,TRUE,"A FIJO";#N/A,#N/A,TRUE,"LEASING";#N/A,#N/A,TRUE,"VPP";#N/A,#N/A,TRUE,"PPM";#N/A,#N/A,TRUE,"OTROS"}</definedName>
    <definedName name="________________cp010103" localSheetId="31" hidden="1">{#N/A,#N/A,TRUE,"MEMO";#N/A,#N/A,TRUE,"PARAMETROS";#N/A,#N/A,TRUE,"RLI ";#N/A,#N/A,TRUE,"IMPTO.DET.";#N/A,#N/A,TRUE,"FUT-FUNT";#N/A,#N/A,TRUE,"CPI-PATR.";#N/A,#N/A,TRUE,"CM CPI";#N/A,#N/A,TRUE,"PROV";#N/A,#N/A,TRUE,"A FIJO";#N/A,#N/A,TRUE,"LEASING";#N/A,#N/A,TRUE,"VPP";#N/A,#N/A,TRUE,"PPM";#N/A,#N/A,TRUE,"OTROS"}</definedName>
    <definedName name="________________cp010103" hidden="1">{#N/A,#N/A,TRUE,"MEMO";#N/A,#N/A,TRUE,"PARAMETROS";#N/A,#N/A,TRUE,"RLI ";#N/A,#N/A,TRUE,"IMPTO.DET.";#N/A,#N/A,TRUE,"FUT-FUNT";#N/A,#N/A,TRUE,"CPI-PATR.";#N/A,#N/A,TRUE,"CM CPI";#N/A,#N/A,TRUE,"PROV";#N/A,#N/A,TRUE,"A FIJO";#N/A,#N/A,TRUE,"LEASING";#N/A,#N/A,TRUE,"VPP";#N/A,#N/A,TRUE,"PPM";#N/A,#N/A,TRUE,"OTROS"}</definedName>
    <definedName name="________________equ1" localSheetId="35" hidden="1">{#N/A,#N/A,TRUE,"Est. de Fact.";#N/A,#N/A,TRUE,"Capitulo 19";#N/A,#N/A,TRUE,"Proyecto P855"}</definedName>
    <definedName name="________________equ1" localSheetId="37" hidden="1">{#N/A,#N/A,TRUE,"Est. de Fact.";#N/A,#N/A,TRUE,"Capitulo 19";#N/A,#N/A,TRUE,"Proyecto P855"}</definedName>
    <definedName name="________________equ1" localSheetId="36" hidden="1">{#N/A,#N/A,TRUE,"Est. de Fact.";#N/A,#N/A,TRUE,"Capitulo 19";#N/A,#N/A,TRUE,"Proyecto P855"}</definedName>
    <definedName name="________________equ1" localSheetId="33" hidden="1">{#N/A,#N/A,TRUE,"Est. de Fact.";#N/A,#N/A,TRUE,"Capitulo 19";#N/A,#N/A,TRUE,"Proyecto P855"}</definedName>
    <definedName name="________________equ1" localSheetId="34" hidden="1">{#N/A,#N/A,TRUE,"Est. de Fact.";#N/A,#N/A,TRUE,"Capitulo 19";#N/A,#N/A,TRUE,"Proyecto P855"}</definedName>
    <definedName name="________________equ1" localSheetId="31" hidden="1">{#N/A,#N/A,TRUE,"Est. de Fact.";#N/A,#N/A,TRUE,"Capitulo 19";#N/A,#N/A,TRUE,"Proyecto P855"}</definedName>
    <definedName name="________________equ1" hidden="1">{#N/A,#N/A,TRUE,"Est. de Fact.";#N/A,#N/A,TRUE,"Capitulo 19";#N/A,#N/A,TRUE,"Proyecto P855"}</definedName>
    <definedName name="________________f34rfq" localSheetId="31">#REF!</definedName>
    <definedName name="________________f34rfq">!#REF!</definedName>
    <definedName name="________________FHE7" localSheetId="35" hidden="1">{#N/A,#N/A,FALSE,"masez (10)";#N/A,#N/A,FALSE,"masez (7)";#N/A,#N/A,FALSE,"masez (6)";#N/A,#N/A,FALSE,"masez (5)";#N/A,#N/A,FALSE,"masez (4)";#N/A,#N/A,FALSE,"masez (3)";#N/A,#N/A,FALSE,"masez (2)";#N/A,#N/A,FALSE,"GME";#N/A,#N/A,FALSE,"masez"}</definedName>
    <definedName name="________________FHE7" localSheetId="37" hidden="1">{#N/A,#N/A,FALSE,"masez (10)";#N/A,#N/A,FALSE,"masez (7)";#N/A,#N/A,FALSE,"masez (6)";#N/A,#N/A,FALSE,"masez (5)";#N/A,#N/A,FALSE,"masez (4)";#N/A,#N/A,FALSE,"masez (3)";#N/A,#N/A,FALSE,"masez (2)";#N/A,#N/A,FALSE,"GME";#N/A,#N/A,FALSE,"masez"}</definedName>
    <definedName name="________________FHE7" localSheetId="36" hidden="1">{#N/A,#N/A,FALSE,"masez (10)";#N/A,#N/A,FALSE,"masez (7)";#N/A,#N/A,FALSE,"masez (6)";#N/A,#N/A,FALSE,"masez (5)";#N/A,#N/A,FALSE,"masez (4)";#N/A,#N/A,FALSE,"masez (3)";#N/A,#N/A,FALSE,"masez (2)";#N/A,#N/A,FALSE,"GME";#N/A,#N/A,FALSE,"masez"}</definedName>
    <definedName name="________________FHE7" localSheetId="33" hidden="1">{#N/A,#N/A,FALSE,"masez (10)";#N/A,#N/A,FALSE,"masez (7)";#N/A,#N/A,FALSE,"masez (6)";#N/A,#N/A,FALSE,"masez (5)";#N/A,#N/A,FALSE,"masez (4)";#N/A,#N/A,FALSE,"masez (3)";#N/A,#N/A,FALSE,"masez (2)";#N/A,#N/A,FALSE,"GME";#N/A,#N/A,FALSE,"masez"}</definedName>
    <definedName name="________________FHE7" localSheetId="34" hidden="1">{#N/A,#N/A,FALSE,"masez (10)";#N/A,#N/A,FALSE,"masez (7)";#N/A,#N/A,FALSE,"masez (6)";#N/A,#N/A,FALSE,"masez (5)";#N/A,#N/A,FALSE,"masez (4)";#N/A,#N/A,FALSE,"masez (3)";#N/A,#N/A,FALSE,"masez (2)";#N/A,#N/A,FALSE,"GME";#N/A,#N/A,FALSE,"masez"}</definedName>
    <definedName name="________________FHE7" localSheetId="31" hidden="1">{#N/A,#N/A,FALSE,"masez (10)";#N/A,#N/A,FALSE,"masez (7)";#N/A,#N/A,FALSE,"masez (6)";#N/A,#N/A,FALSE,"masez (5)";#N/A,#N/A,FALSE,"masez (4)";#N/A,#N/A,FALSE,"masez (3)";#N/A,#N/A,FALSE,"masez (2)";#N/A,#N/A,FALSE,"GME";#N/A,#N/A,FALSE,"masez"}</definedName>
    <definedName name="________________FHE7" hidden="1">{#N/A,#N/A,FALSE,"masez (10)";#N/A,#N/A,FALSE,"masez (7)";#N/A,#N/A,FALSE,"masez (6)";#N/A,#N/A,FALSE,"masez (5)";#N/A,#N/A,FALSE,"masez (4)";#N/A,#N/A,FALSE,"masez (3)";#N/A,#N/A,FALSE,"masez (2)";#N/A,#N/A,FALSE,"GME";#N/A,#N/A,FALSE,"masez"}</definedName>
    <definedName name="________________ftu222" localSheetId="35" hidden="1">{#N/A,#N/A,FALSE,"Aging Summary";#N/A,#N/A,FALSE,"Ratio Analysis";#N/A,#N/A,FALSE,"Test 120 Day Accts";#N/A,#N/A,FALSE,"Tickmarks"}</definedName>
    <definedName name="________________ftu222" localSheetId="37" hidden="1">{#N/A,#N/A,FALSE,"Aging Summary";#N/A,#N/A,FALSE,"Ratio Analysis";#N/A,#N/A,FALSE,"Test 120 Day Accts";#N/A,#N/A,FALSE,"Tickmarks"}</definedName>
    <definedName name="________________ftu222" localSheetId="36" hidden="1">{#N/A,#N/A,FALSE,"Aging Summary";#N/A,#N/A,FALSE,"Ratio Analysis";#N/A,#N/A,FALSE,"Test 120 Day Accts";#N/A,#N/A,FALSE,"Tickmarks"}</definedName>
    <definedName name="________________ftu222" localSheetId="33" hidden="1">{#N/A,#N/A,FALSE,"Aging Summary";#N/A,#N/A,FALSE,"Ratio Analysis";#N/A,#N/A,FALSE,"Test 120 Day Accts";#N/A,#N/A,FALSE,"Tickmarks"}</definedName>
    <definedName name="________________ftu222" localSheetId="34" hidden="1">{#N/A,#N/A,FALSE,"Aging Summary";#N/A,#N/A,FALSE,"Ratio Analysis";#N/A,#N/A,FALSE,"Test 120 Day Accts";#N/A,#N/A,FALSE,"Tickmarks"}</definedName>
    <definedName name="________________ftu222" localSheetId="31" hidden="1">{#N/A,#N/A,FALSE,"Aging Summary";#N/A,#N/A,FALSE,"Ratio Analysis";#N/A,#N/A,FALSE,"Test 120 Day Accts";#N/A,#N/A,FALSE,"Tickmarks"}</definedName>
    <definedName name="________________ftu222" hidden="1">{#N/A,#N/A,FALSE,"Aging Summary";#N/A,#N/A,FALSE,"Ratio Analysis";#N/A,#N/A,FALSE,"Test 120 Day Accts";#N/A,#N/A,FALSE,"Tickmarks"}</definedName>
    <definedName name="________________fut2" localSheetId="35" hidden="1">{#N/A,#N/A,FALSE,"Aging Summary";#N/A,#N/A,FALSE,"Ratio Analysis";#N/A,#N/A,FALSE,"Test 120 Day Accts";#N/A,#N/A,FALSE,"Tickmarks"}</definedName>
    <definedName name="________________fut2" localSheetId="37" hidden="1">{#N/A,#N/A,FALSE,"Aging Summary";#N/A,#N/A,FALSE,"Ratio Analysis";#N/A,#N/A,FALSE,"Test 120 Day Accts";#N/A,#N/A,FALSE,"Tickmarks"}</definedName>
    <definedName name="________________fut2" localSheetId="36" hidden="1">{#N/A,#N/A,FALSE,"Aging Summary";#N/A,#N/A,FALSE,"Ratio Analysis";#N/A,#N/A,FALSE,"Test 120 Day Accts";#N/A,#N/A,FALSE,"Tickmarks"}</definedName>
    <definedName name="________________fut2" localSheetId="33" hidden="1">{#N/A,#N/A,FALSE,"Aging Summary";#N/A,#N/A,FALSE,"Ratio Analysis";#N/A,#N/A,FALSE,"Test 120 Day Accts";#N/A,#N/A,FALSE,"Tickmarks"}</definedName>
    <definedName name="________________fut2" localSheetId="34" hidden="1">{#N/A,#N/A,FALSE,"Aging Summary";#N/A,#N/A,FALSE,"Ratio Analysis";#N/A,#N/A,FALSE,"Test 120 Day Accts";#N/A,#N/A,FALSE,"Tickmarks"}</definedName>
    <definedName name="________________fut2" localSheetId="31" hidden="1">{#N/A,#N/A,FALSE,"Aging Summary";#N/A,#N/A,FALSE,"Ratio Analysis";#N/A,#N/A,FALSE,"Test 120 Day Accts";#N/A,#N/A,FALSE,"Tickmarks"}</definedName>
    <definedName name="________________fut2" hidden="1">{#N/A,#N/A,FALSE,"Aging Summary";#N/A,#N/A,FALSE,"Ratio Analysis";#N/A,#N/A,FALSE,"Test 120 Day Accts";#N/A,#N/A,FALSE,"Tickmarks"}</definedName>
    <definedName name="________________gc2" localSheetId="35" hidden="1">{#N/A,#N/A,TRUE,"MEMO";#N/A,#N/A,TRUE,"PARAMETROS";#N/A,#N/A,TRUE,"RLI ";#N/A,#N/A,TRUE,"IMPTO.DET.";#N/A,#N/A,TRUE,"FUT-FUNT";#N/A,#N/A,TRUE,"CPI-PATR.";#N/A,#N/A,TRUE,"CM CPI";#N/A,#N/A,TRUE,"PROV";#N/A,#N/A,TRUE,"A FIJO";#N/A,#N/A,TRUE,"LEASING";#N/A,#N/A,TRUE,"VPP";#N/A,#N/A,TRUE,"PPM";#N/A,#N/A,TRUE,"OTROS"}</definedName>
    <definedName name="________________gc2" localSheetId="37" hidden="1">{#N/A,#N/A,TRUE,"MEMO";#N/A,#N/A,TRUE,"PARAMETROS";#N/A,#N/A,TRUE,"RLI ";#N/A,#N/A,TRUE,"IMPTO.DET.";#N/A,#N/A,TRUE,"FUT-FUNT";#N/A,#N/A,TRUE,"CPI-PATR.";#N/A,#N/A,TRUE,"CM CPI";#N/A,#N/A,TRUE,"PROV";#N/A,#N/A,TRUE,"A FIJO";#N/A,#N/A,TRUE,"LEASING";#N/A,#N/A,TRUE,"VPP";#N/A,#N/A,TRUE,"PPM";#N/A,#N/A,TRUE,"OTROS"}</definedName>
    <definedName name="________________gc2" localSheetId="36" hidden="1">{#N/A,#N/A,TRUE,"MEMO";#N/A,#N/A,TRUE,"PARAMETROS";#N/A,#N/A,TRUE,"RLI ";#N/A,#N/A,TRUE,"IMPTO.DET.";#N/A,#N/A,TRUE,"FUT-FUNT";#N/A,#N/A,TRUE,"CPI-PATR.";#N/A,#N/A,TRUE,"CM CPI";#N/A,#N/A,TRUE,"PROV";#N/A,#N/A,TRUE,"A FIJO";#N/A,#N/A,TRUE,"LEASING";#N/A,#N/A,TRUE,"VPP";#N/A,#N/A,TRUE,"PPM";#N/A,#N/A,TRUE,"OTROS"}</definedName>
    <definedName name="________________gc2" localSheetId="33" hidden="1">{#N/A,#N/A,TRUE,"MEMO";#N/A,#N/A,TRUE,"PARAMETROS";#N/A,#N/A,TRUE,"RLI ";#N/A,#N/A,TRUE,"IMPTO.DET.";#N/A,#N/A,TRUE,"FUT-FUNT";#N/A,#N/A,TRUE,"CPI-PATR.";#N/A,#N/A,TRUE,"CM CPI";#N/A,#N/A,TRUE,"PROV";#N/A,#N/A,TRUE,"A FIJO";#N/A,#N/A,TRUE,"LEASING";#N/A,#N/A,TRUE,"VPP";#N/A,#N/A,TRUE,"PPM";#N/A,#N/A,TRUE,"OTROS"}</definedName>
    <definedName name="________________gc2" localSheetId="34" hidden="1">{#N/A,#N/A,TRUE,"MEMO";#N/A,#N/A,TRUE,"PARAMETROS";#N/A,#N/A,TRUE,"RLI ";#N/A,#N/A,TRUE,"IMPTO.DET.";#N/A,#N/A,TRUE,"FUT-FUNT";#N/A,#N/A,TRUE,"CPI-PATR.";#N/A,#N/A,TRUE,"CM CPI";#N/A,#N/A,TRUE,"PROV";#N/A,#N/A,TRUE,"A FIJO";#N/A,#N/A,TRUE,"LEASING";#N/A,#N/A,TRUE,"VPP";#N/A,#N/A,TRUE,"PPM";#N/A,#N/A,TRUE,"OTROS"}</definedName>
    <definedName name="________________gc2" localSheetId="31" hidden="1">{#N/A,#N/A,TRUE,"MEMO";#N/A,#N/A,TRUE,"PARAMETROS";#N/A,#N/A,TRUE,"RLI ";#N/A,#N/A,TRUE,"IMPTO.DET.";#N/A,#N/A,TRUE,"FUT-FUNT";#N/A,#N/A,TRUE,"CPI-PATR.";#N/A,#N/A,TRUE,"CM CPI";#N/A,#N/A,TRUE,"PROV";#N/A,#N/A,TRUE,"A FIJO";#N/A,#N/A,TRUE,"LEASING";#N/A,#N/A,TRUE,"VPP";#N/A,#N/A,TRUE,"PPM";#N/A,#N/A,TRUE,"OTROS"}</definedName>
    <definedName name="________________gc2" hidden="1">{#N/A,#N/A,TRUE,"MEMO";#N/A,#N/A,TRUE,"PARAMETROS";#N/A,#N/A,TRUE,"RLI ";#N/A,#N/A,TRUE,"IMPTO.DET.";#N/A,#N/A,TRUE,"FUT-FUNT";#N/A,#N/A,TRUE,"CPI-PATR.";#N/A,#N/A,TRUE,"CM CPI";#N/A,#N/A,TRUE,"PROV";#N/A,#N/A,TRUE,"A FIJO";#N/A,#N/A,TRUE,"LEASING";#N/A,#N/A,TRUE,"VPP";#N/A,#N/A,TRUE,"PPM";#N/A,#N/A,TRUE,"OTROS"}</definedName>
    <definedName name="________________gl1" localSheetId="35" hidden="1">{#N/A,#N/A,FALSE,"Total_OC015";#N/A,#N/A,FALSE,"ADMIN";#N/A,#N/A,FALSE,"PROCES";#N/A,#N/A,FALSE,"mecan";#N/A,#N/A,FALSE,"civil";#N/A,#N/A,FALSE,"CAÑER";#N/A,#N/A,FALSE,"ELEC";#N/A,#N/A,FALSE,"INSTR"}</definedName>
    <definedName name="________________gl1" localSheetId="37" hidden="1">{#N/A,#N/A,FALSE,"Total_OC015";#N/A,#N/A,FALSE,"ADMIN";#N/A,#N/A,FALSE,"PROCES";#N/A,#N/A,FALSE,"mecan";#N/A,#N/A,FALSE,"civil";#N/A,#N/A,FALSE,"CAÑER";#N/A,#N/A,FALSE,"ELEC";#N/A,#N/A,FALSE,"INSTR"}</definedName>
    <definedName name="________________gl1" localSheetId="36" hidden="1">{#N/A,#N/A,FALSE,"Total_OC015";#N/A,#N/A,FALSE,"ADMIN";#N/A,#N/A,FALSE,"PROCES";#N/A,#N/A,FALSE,"mecan";#N/A,#N/A,FALSE,"civil";#N/A,#N/A,FALSE,"CAÑER";#N/A,#N/A,FALSE,"ELEC";#N/A,#N/A,FALSE,"INSTR"}</definedName>
    <definedName name="________________gl1" localSheetId="33" hidden="1">{#N/A,#N/A,FALSE,"Total_OC015";#N/A,#N/A,FALSE,"ADMIN";#N/A,#N/A,FALSE,"PROCES";#N/A,#N/A,FALSE,"mecan";#N/A,#N/A,FALSE,"civil";#N/A,#N/A,FALSE,"CAÑER";#N/A,#N/A,FALSE,"ELEC";#N/A,#N/A,FALSE,"INSTR"}</definedName>
    <definedName name="________________gl1" localSheetId="34" hidden="1">{#N/A,#N/A,FALSE,"Total_OC015";#N/A,#N/A,FALSE,"ADMIN";#N/A,#N/A,FALSE,"PROCES";#N/A,#N/A,FALSE,"mecan";#N/A,#N/A,FALSE,"civil";#N/A,#N/A,FALSE,"CAÑER";#N/A,#N/A,FALSE,"ELEC";#N/A,#N/A,FALSE,"INSTR"}</definedName>
    <definedName name="________________gl1" localSheetId="31" hidden="1">{#N/A,#N/A,FALSE,"Total_OC015";#N/A,#N/A,FALSE,"ADMIN";#N/A,#N/A,FALSE,"PROCES";#N/A,#N/A,FALSE,"mecan";#N/A,#N/A,FALSE,"civil";#N/A,#N/A,FALSE,"CAÑER";#N/A,#N/A,FALSE,"ELEC";#N/A,#N/A,FALSE,"INSTR"}</definedName>
    <definedName name="________________gl1" hidden="1">{#N/A,#N/A,FALSE,"Total_OC015";#N/A,#N/A,FALSE,"ADMIN";#N/A,#N/A,FALSE,"PROCES";#N/A,#N/A,FALSE,"mecan";#N/A,#N/A,FALSE,"civil";#N/A,#N/A,FALSE,"CAÑER";#N/A,#N/A,FALSE,"ELEC";#N/A,#N/A,FALSE,"INSTR"}</definedName>
    <definedName name="________________k1" localSheetId="31">#REF!</definedName>
    <definedName name="________________k1">!#REF!</definedName>
    <definedName name="________________k2" localSheetId="31">#REF!</definedName>
    <definedName name="________________k2">!#REF!</definedName>
    <definedName name="________________k3" localSheetId="31">#REF!</definedName>
    <definedName name="________________k3">!#REF!</definedName>
    <definedName name="__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_PPM1" localSheetId="35" hidden="1">{#N/A,#N/A,FALSE,"Aging Summary";#N/A,#N/A,FALSE,"Ratio Analysis";#N/A,#N/A,FALSE,"Test 120 Day Accts";#N/A,#N/A,FALSE,"Tickmarks"}</definedName>
    <definedName name="________________PPM1" localSheetId="37" hidden="1">{#N/A,#N/A,FALSE,"Aging Summary";#N/A,#N/A,FALSE,"Ratio Analysis";#N/A,#N/A,FALSE,"Test 120 Day Accts";#N/A,#N/A,FALSE,"Tickmarks"}</definedName>
    <definedName name="________________PPM1" localSheetId="36" hidden="1">{#N/A,#N/A,FALSE,"Aging Summary";#N/A,#N/A,FALSE,"Ratio Analysis";#N/A,#N/A,FALSE,"Test 120 Day Accts";#N/A,#N/A,FALSE,"Tickmarks"}</definedName>
    <definedName name="________________PPM1" localSheetId="33" hidden="1">{#N/A,#N/A,FALSE,"Aging Summary";#N/A,#N/A,FALSE,"Ratio Analysis";#N/A,#N/A,FALSE,"Test 120 Day Accts";#N/A,#N/A,FALSE,"Tickmarks"}</definedName>
    <definedName name="________________PPM1" localSheetId="34" hidden="1">{#N/A,#N/A,FALSE,"Aging Summary";#N/A,#N/A,FALSE,"Ratio Analysis";#N/A,#N/A,FALSE,"Test 120 Day Accts";#N/A,#N/A,FALSE,"Tickmarks"}</definedName>
    <definedName name="________________PPM1" localSheetId="31" hidden="1">{#N/A,#N/A,FALSE,"Aging Summary";#N/A,#N/A,FALSE,"Ratio Analysis";#N/A,#N/A,FALSE,"Test 120 Day Accts";#N/A,#N/A,FALSE,"Tickmarks"}</definedName>
    <definedName name="________________PPM1" hidden="1">{#N/A,#N/A,FALSE,"Aging Summary";#N/A,#N/A,FALSE,"Ratio Analysis";#N/A,#N/A,FALSE,"Test 120 Day Accts";#N/A,#N/A,FALSE,"Tickmarks"}</definedName>
    <definedName name="________________pt8" localSheetId="35" hidden="1">{#N/A,#N/A,FALSE,"Aging Summary";#N/A,#N/A,FALSE,"Ratio Analysis";#N/A,#N/A,FALSE,"Test 120 Day Accts";#N/A,#N/A,FALSE,"Tickmarks"}</definedName>
    <definedName name="________________pt8" localSheetId="37" hidden="1">{#N/A,#N/A,FALSE,"Aging Summary";#N/A,#N/A,FALSE,"Ratio Analysis";#N/A,#N/A,FALSE,"Test 120 Day Accts";#N/A,#N/A,FALSE,"Tickmarks"}</definedName>
    <definedName name="________________pt8" localSheetId="36" hidden="1">{#N/A,#N/A,FALSE,"Aging Summary";#N/A,#N/A,FALSE,"Ratio Analysis";#N/A,#N/A,FALSE,"Test 120 Day Accts";#N/A,#N/A,FALSE,"Tickmarks"}</definedName>
    <definedName name="________________pt8" localSheetId="33" hidden="1">{#N/A,#N/A,FALSE,"Aging Summary";#N/A,#N/A,FALSE,"Ratio Analysis";#N/A,#N/A,FALSE,"Test 120 Day Accts";#N/A,#N/A,FALSE,"Tickmarks"}</definedName>
    <definedName name="________________pt8" localSheetId="34" hidden="1">{#N/A,#N/A,FALSE,"Aging Summary";#N/A,#N/A,FALSE,"Ratio Analysis";#N/A,#N/A,FALSE,"Test 120 Day Accts";#N/A,#N/A,FALSE,"Tickmarks"}</definedName>
    <definedName name="________________pt8" localSheetId="31" hidden="1">{#N/A,#N/A,FALSE,"Aging Summary";#N/A,#N/A,FALSE,"Ratio Analysis";#N/A,#N/A,FALSE,"Test 120 Day Accts";#N/A,#N/A,FALSE,"Tickmarks"}</definedName>
    <definedName name="________________pt8" hidden="1">{#N/A,#N/A,FALSE,"Aging Summary";#N/A,#N/A,FALSE,"Ratio Analysis";#N/A,#N/A,FALSE,"Test 120 Day Accts";#N/A,#N/A,FALSE,"Tickmarks"}</definedName>
    <definedName name="________________t4" localSheetId="35" hidden="1">{#N/A,#N/A,FALSE,"Aging Summary";#N/A,#N/A,FALSE,"Ratio Analysis";#N/A,#N/A,FALSE,"Test 120 Day Accts";#N/A,#N/A,FALSE,"Tickmarks"}</definedName>
    <definedName name="________________t4" localSheetId="37" hidden="1">{#N/A,#N/A,FALSE,"Aging Summary";#N/A,#N/A,FALSE,"Ratio Analysis";#N/A,#N/A,FALSE,"Test 120 Day Accts";#N/A,#N/A,FALSE,"Tickmarks"}</definedName>
    <definedName name="________________t4" localSheetId="36" hidden="1">{#N/A,#N/A,FALSE,"Aging Summary";#N/A,#N/A,FALSE,"Ratio Analysis";#N/A,#N/A,FALSE,"Test 120 Day Accts";#N/A,#N/A,FALSE,"Tickmarks"}</definedName>
    <definedName name="________________t4" localSheetId="33" hidden="1">{#N/A,#N/A,FALSE,"Aging Summary";#N/A,#N/A,FALSE,"Ratio Analysis";#N/A,#N/A,FALSE,"Test 120 Day Accts";#N/A,#N/A,FALSE,"Tickmarks"}</definedName>
    <definedName name="________________t4" localSheetId="34" hidden="1">{#N/A,#N/A,FALSE,"Aging Summary";#N/A,#N/A,FALSE,"Ratio Analysis";#N/A,#N/A,FALSE,"Test 120 Day Accts";#N/A,#N/A,FALSE,"Tickmarks"}</definedName>
    <definedName name="________________t4" localSheetId="31" hidden="1">{#N/A,#N/A,FALSE,"Aging Summary";#N/A,#N/A,FALSE,"Ratio Analysis";#N/A,#N/A,FALSE,"Test 120 Day Accts";#N/A,#N/A,FALSE,"Tickmarks"}</definedName>
    <definedName name="________________t4" hidden="1">{#N/A,#N/A,FALSE,"Aging Summary";#N/A,#N/A,FALSE,"Ratio Analysis";#N/A,#N/A,FALSE,"Test 120 Day Accts";#N/A,#N/A,FALSE,"Tickmarks"}</definedName>
    <definedName name="________________t81" localSheetId="35" hidden="1">{#N/A,#N/A,FALSE,"Aging Summary";#N/A,#N/A,FALSE,"Ratio Analysis";#N/A,#N/A,FALSE,"Test 120 Day Accts";#N/A,#N/A,FALSE,"Tickmarks"}</definedName>
    <definedName name="________________t81" localSheetId="37" hidden="1">{#N/A,#N/A,FALSE,"Aging Summary";#N/A,#N/A,FALSE,"Ratio Analysis";#N/A,#N/A,FALSE,"Test 120 Day Accts";#N/A,#N/A,FALSE,"Tickmarks"}</definedName>
    <definedName name="________________t81" localSheetId="36" hidden="1">{#N/A,#N/A,FALSE,"Aging Summary";#N/A,#N/A,FALSE,"Ratio Analysis";#N/A,#N/A,FALSE,"Test 120 Day Accts";#N/A,#N/A,FALSE,"Tickmarks"}</definedName>
    <definedName name="________________t81" localSheetId="33" hidden="1">{#N/A,#N/A,FALSE,"Aging Summary";#N/A,#N/A,FALSE,"Ratio Analysis";#N/A,#N/A,FALSE,"Test 120 Day Accts";#N/A,#N/A,FALSE,"Tickmarks"}</definedName>
    <definedName name="________________t81" localSheetId="34" hidden="1">{#N/A,#N/A,FALSE,"Aging Summary";#N/A,#N/A,FALSE,"Ratio Analysis";#N/A,#N/A,FALSE,"Test 120 Day Accts";#N/A,#N/A,FALSE,"Tickmarks"}</definedName>
    <definedName name="________________t81" localSheetId="31" hidden="1">{#N/A,#N/A,FALSE,"Aging Summary";#N/A,#N/A,FALSE,"Ratio Analysis";#N/A,#N/A,FALSE,"Test 120 Day Accts";#N/A,#N/A,FALSE,"Tickmarks"}</definedName>
    <definedName name="________________t81" hidden="1">{#N/A,#N/A,FALSE,"Aging Summary";#N/A,#N/A,FALSE,"Ratio Analysis";#N/A,#N/A,FALSE,"Test 120 Day Accts";#N/A,#N/A,FALSE,"Tickmarks"}</definedName>
    <definedName name="________________tyl2" localSheetId="35" hidden="1">{#N/A,#N/A,FALSE,"masez (10)";#N/A,#N/A,FALSE,"masez (7)";#N/A,#N/A,FALSE,"masez (6)";#N/A,#N/A,FALSE,"masez (5)";#N/A,#N/A,FALSE,"masez (4)";#N/A,#N/A,FALSE,"masez (3)";#N/A,#N/A,FALSE,"masez (2)";#N/A,#N/A,FALSE,"GME";#N/A,#N/A,FALSE,"masez"}</definedName>
    <definedName name="________________tyl2" localSheetId="37" hidden="1">{#N/A,#N/A,FALSE,"masez (10)";#N/A,#N/A,FALSE,"masez (7)";#N/A,#N/A,FALSE,"masez (6)";#N/A,#N/A,FALSE,"masez (5)";#N/A,#N/A,FALSE,"masez (4)";#N/A,#N/A,FALSE,"masez (3)";#N/A,#N/A,FALSE,"masez (2)";#N/A,#N/A,FALSE,"GME";#N/A,#N/A,FALSE,"masez"}</definedName>
    <definedName name="________________tyl2" localSheetId="36" hidden="1">{#N/A,#N/A,FALSE,"masez (10)";#N/A,#N/A,FALSE,"masez (7)";#N/A,#N/A,FALSE,"masez (6)";#N/A,#N/A,FALSE,"masez (5)";#N/A,#N/A,FALSE,"masez (4)";#N/A,#N/A,FALSE,"masez (3)";#N/A,#N/A,FALSE,"masez (2)";#N/A,#N/A,FALSE,"GME";#N/A,#N/A,FALSE,"masez"}</definedName>
    <definedName name="________________tyl2" localSheetId="33" hidden="1">{#N/A,#N/A,FALSE,"masez (10)";#N/A,#N/A,FALSE,"masez (7)";#N/A,#N/A,FALSE,"masez (6)";#N/A,#N/A,FALSE,"masez (5)";#N/A,#N/A,FALSE,"masez (4)";#N/A,#N/A,FALSE,"masez (3)";#N/A,#N/A,FALSE,"masez (2)";#N/A,#N/A,FALSE,"GME";#N/A,#N/A,FALSE,"masez"}</definedName>
    <definedName name="________________tyl2" localSheetId="34" hidden="1">{#N/A,#N/A,FALSE,"masez (10)";#N/A,#N/A,FALSE,"masez (7)";#N/A,#N/A,FALSE,"masez (6)";#N/A,#N/A,FALSE,"masez (5)";#N/A,#N/A,FALSE,"masez (4)";#N/A,#N/A,FALSE,"masez (3)";#N/A,#N/A,FALSE,"masez (2)";#N/A,#N/A,FALSE,"GME";#N/A,#N/A,FALSE,"masez"}</definedName>
    <definedName name="________________tyl2" localSheetId="31" hidden="1">{#N/A,#N/A,FALSE,"masez (10)";#N/A,#N/A,FALSE,"masez (7)";#N/A,#N/A,FALSE,"masez (6)";#N/A,#N/A,FALSE,"masez (5)";#N/A,#N/A,FALSE,"masez (4)";#N/A,#N/A,FALSE,"masez (3)";#N/A,#N/A,FALSE,"masez (2)";#N/A,#N/A,FALSE,"GME";#N/A,#N/A,FALSE,"masez"}</definedName>
    <definedName name="________________tyl2" hidden="1">{#N/A,#N/A,FALSE,"masez (10)";#N/A,#N/A,FALSE,"masez (7)";#N/A,#N/A,FALSE,"masez (6)";#N/A,#N/A,FALSE,"masez (5)";#N/A,#N/A,FALSE,"masez (4)";#N/A,#N/A,FALSE,"masez (3)";#N/A,#N/A,FALSE,"masez (2)";#N/A,#N/A,FALSE,"GME";#N/A,#N/A,FALSE,"masez"}</definedName>
    <definedName name="________________wrn1" localSheetId="35" hidden="1">{#N/A,#N/A,TRUE,"Est. de Fact.";#N/A,#N/A,TRUE,"Capitulo 19";#N/A,#N/A,TRUE,"Proyecto P855"}</definedName>
    <definedName name="________________wrn1" localSheetId="37" hidden="1">{#N/A,#N/A,TRUE,"Est. de Fact.";#N/A,#N/A,TRUE,"Capitulo 19";#N/A,#N/A,TRUE,"Proyecto P855"}</definedName>
    <definedName name="________________wrn1" localSheetId="36" hidden="1">{#N/A,#N/A,TRUE,"Est. de Fact.";#N/A,#N/A,TRUE,"Capitulo 19";#N/A,#N/A,TRUE,"Proyecto P855"}</definedName>
    <definedName name="________________wrn1" localSheetId="33" hidden="1">{#N/A,#N/A,TRUE,"Est. de Fact.";#N/A,#N/A,TRUE,"Capitulo 19";#N/A,#N/A,TRUE,"Proyecto P855"}</definedName>
    <definedName name="________________wrn1" localSheetId="34" hidden="1">{#N/A,#N/A,TRUE,"Est. de Fact.";#N/A,#N/A,TRUE,"Capitulo 19";#N/A,#N/A,TRUE,"Proyecto P855"}</definedName>
    <definedName name="________________wrn1" localSheetId="31" hidden="1">{#N/A,#N/A,TRUE,"Est. de Fact.";#N/A,#N/A,TRUE,"Capitulo 19";#N/A,#N/A,TRUE,"Proyecto P855"}</definedName>
    <definedName name="________________wrn1" hidden="1">{#N/A,#N/A,TRUE,"Est. de Fact.";#N/A,#N/A,TRUE,"Capitulo 19";#N/A,#N/A,TRUE,"Proyecto P855"}</definedName>
    <definedName name="________________zx2" localSheetId="35" hidden="1">{#N/A,#N/A,FALSE,"masez (10)";#N/A,#N/A,FALSE,"masez (7)";#N/A,#N/A,FALSE,"masez (6)";#N/A,#N/A,FALSE,"masez (5)";#N/A,#N/A,FALSE,"masez (4)";#N/A,#N/A,FALSE,"masez (3)";#N/A,#N/A,FALSE,"masez (2)";#N/A,#N/A,FALSE,"GME";#N/A,#N/A,FALSE,"masez"}</definedName>
    <definedName name="________________zx2" localSheetId="37" hidden="1">{#N/A,#N/A,FALSE,"masez (10)";#N/A,#N/A,FALSE,"masez (7)";#N/A,#N/A,FALSE,"masez (6)";#N/A,#N/A,FALSE,"masez (5)";#N/A,#N/A,FALSE,"masez (4)";#N/A,#N/A,FALSE,"masez (3)";#N/A,#N/A,FALSE,"masez (2)";#N/A,#N/A,FALSE,"GME";#N/A,#N/A,FALSE,"masez"}</definedName>
    <definedName name="________________zx2" localSheetId="36" hidden="1">{#N/A,#N/A,FALSE,"masez (10)";#N/A,#N/A,FALSE,"masez (7)";#N/A,#N/A,FALSE,"masez (6)";#N/A,#N/A,FALSE,"masez (5)";#N/A,#N/A,FALSE,"masez (4)";#N/A,#N/A,FALSE,"masez (3)";#N/A,#N/A,FALSE,"masez (2)";#N/A,#N/A,FALSE,"GME";#N/A,#N/A,FALSE,"masez"}</definedName>
    <definedName name="________________zx2" localSheetId="33" hidden="1">{#N/A,#N/A,FALSE,"masez (10)";#N/A,#N/A,FALSE,"masez (7)";#N/A,#N/A,FALSE,"masez (6)";#N/A,#N/A,FALSE,"masez (5)";#N/A,#N/A,FALSE,"masez (4)";#N/A,#N/A,FALSE,"masez (3)";#N/A,#N/A,FALSE,"masez (2)";#N/A,#N/A,FALSE,"GME";#N/A,#N/A,FALSE,"masez"}</definedName>
    <definedName name="________________zx2" localSheetId="34" hidden="1">{#N/A,#N/A,FALSE,"masez (10)";#N/A,#N/A,FALSE,"masez (7)";#N/A,#N/A,FALSE,"masez (6)";#N/A,#N/A,FALSE,"masez (5)";#N/A,#N/A,FALSE,"masez (4)";#N/A,#N/A,FALSE,"masez (3)";#N/A,#N/A,FALSE,"masez (2)";#N/A,#N/A,FALSE,"GME";#N/A,#N/A,FALSE,"masez"}</definedName>
    <definedName name="________________zx2" localSheetId="31" hidden="1">{#N/A,#N/A,FALSE,"masez (10)";#N/A,#N/A,FALSE,"masez (7)";#N/A,#N/A,FALSE,"masez (6)";#N/A,#N/A,FALSE,"masez (5)";#N/A,#N/A,FALSE,"masez (4)";#N/A,#N/A,FALSE,"masez (3)";#N/A,#N/A,FALSE,"masez (2)";#N/A,#N/A,FALSE,"GME";#N/A,#N/A,FALSE,"masez"}</definedName>
    <definedName name="________________zx2" hidden="1">{#N/A,#N/A,FALSE,"masez (10)";#N/A,#N/A,FALSE,"masez (7)";#N/A,#N/A,FALSE,"masez (6)";#N/A,#N/A,FALSE,"masez (5)";#N/A,#N/A,FALSE,"masez (4)";#N/A,#N/A,FALSE,"masez (3)";#N/A,#N/A,FALSE,"masez (2)";#N/A,#N/A,FALSE,"GME";#N/A,#N/A,FALSE,"masez"}</definedName>
    <definedName name="_______________a1" localSheetId="31" hidden="1">#REF!</definedName>
    <definedName name="_______________a1" hidden="1">#REF!</definedName>
    <definedName name="_______________A2" localSheetId="35" hidden="1">{#N/A,#N/A,FALSE,"Aging Summary";#N/A,#N/A,FALSE,"Ratio Analysis";#N/A,#N/A,FALSE,"Test 120 Day Accts";#N/A,#N/A,FALSE,"Tickmarks"}</definedName>
    <definedName name="_______________A2" localSheetId="37" hidden="1">{#N/A,#N/A,FALSE,"Aging Summary";#N/A,#N/A,FALSE,"Ratio Analysis";#N/A,#N/A,FALSE,"Test 120 Day Accts";#N/A,#N/A,FALSE,"Tickmarks"}</definedName>
    <definedName name="_______________A2" localSheetId="36" hidden="1">{#N/A,#N/A,FALSE,"Aging Summary";#N/A,#N/A,FALSE,"Ratio Analysis";#N/A,#N/A,FALSE,"Test 120 Day Accts";#N/A,#N/A,FALSE,"Tickmarks"}</definedName>
    <definedName name="_______________A2" localSheetId="33" hidden="1">{#N/A,#N/A,FALSE,"Aging Summary";#N/A,#N/A,FALSE,"Ratio Analysis";#N/A,#N/A,FALSE,"Test 120 Day Accts";#N/A,#N/A,FALSE,"Tickmarks"}</definedName>
    <definedName name="_______________A2" localSheetId="34" hidden="1">{#N/A,#N/A,FALSE,"Aging Summary";#N/A,#N/A,FALSE,"Ratio Analysis";#N/A,#N/A,FALSE,"Test 120 Day Accts";#N/A,#N/A,FALSE,"Tickmarks"}</definedName>
    <definedName name="_______________A2" localSheetId="31" hidden="1">{#N/A,#N/A,FALSE,"Aging Summary";#N/A,#N/A,FALSE,"Ratio Analysis";#N/A,#N/A,FALSE,"Test 120 Day Accts";#N/A,#N/A,FALSE,"Tickmarks"}</definedName>
    <definedName name="_______________A2" hidden="1">{#N/A,#N/A,FALSE,"Aging Summary";#N/A,#N/A,FALSE,"Ratio Analysis";#N/A,#N/A,FALSE,"Test 120 Day Accts";#N/A,#N/A,FALSE,"Tickmarks"}</definedName>
    <definedName name="_______________ccr1" localSheetId="31" hidden="1">{#N/A,#N/A,TRUE,"Cover";#N/A,#N/A,TRUE,"Conts";#N/A,#N/A,TRUE,"VOS";#N/A,#N/A,TRUE,"Warrington";#N/A,#N/A,TRUE,"Widnes"}</definedName>
    <definedName name="_______________ccr1" hidden="1">{#N/A,#N/A,TRUE,"Cover";#N/A,#N/A,TRUE,"Conts";#N/A,#N/A,TRUE,"VOS";#N/A,#N/A,TRUE,"Warrington";#N/A,#N/A,TRUE,"Widnes"}</definedName>
    <definedName name="_______________cp010103" localSheetId="35" hidden="1">{#N/A,#N/A,TRUE,"MEMO";#N/A,#N/A,TRUE,"PARAMETROS";#N/A,#N/A,TRUE,"RLI ";#N/A,#N/A,TRUE,"IMPTO.DET.";#N/A,#N/A,TRUE,"FUT-FUNT";#N/A,#N/A,TRUE,"CPI-PATR.";#N/A,#N/A,TRUE,"CM CPI";#N/A,#N/A,TRUE,"PROV";#N/A,#N/A,TRUE,"A FIJO";#N/A,#N/A,TRUE,"LEASING";#N/A,#N/A,TRUE,"VPP";#N/A,#N/A,TRUE,"PPM";#N/A,#N/A,TRUE,"OTROS"}</definedName>
    <definedName name="_______________cp010103" localSheetId="37" hidden="1">{#N/A,#N/A,TRUE,"MEMO";#N/A,#N/A,TRUE,"PARAMETROS";#N/A,#N/A,TRUE,"RLI ";#N/A,#N/A,TRUE,"IMPTO.DET.";#N/A,#N/A,TRUE,"FUT-FUNT";#N/A,#N/A,TRUE,"CPI-PATR.";#N/A,#N/A,TRUE,"CM CPI";#N/A,#N/A,TRUE,"PROV";#N/A,#N/A,TRUE,"A FIJO";#N/A,#N/A,TRUE,"LEASING";#N/A,#N/A,TRUE,"VPP";#N/A,#N/A,TRUE,"PPM";#N/A,#N/A,TRUE,"OTROS"}</definedName>
    <definedName name="_______________cp010103" localSheetId="36" hidden="1">{#N/A,#N/A,TRUE,"MEMO";#N/A,#N/A,TRUE,"PARAMETROS";#N/A,#N/A,TRUE,"RLI ";#N/A,#N/A,TRUE,"IMPTO.DET.";#N/A,#N/A,TRUE,"FUT-FUNT";#N/A,#N/A,TRUE,"CPI-PATR.";#N/A,#N/A,TRUE,"CM CPI";#N/A,#N/A,TRUE,"PROV";#N/A,#N/A,TRUE,"A FIJO";#N/A,#N/A,TRUE,"LEASING";#N/A,#N/A,TRUE,"VPP";#N/A,#N/A,TRUE,"PPM";#N/A,#N/A,TRUE,"OTROS"}</definedName>
    <definedName name="_______________cp010103" localSheetId="33" hidden="1">{#N/A,#N/A,TRUE,"MEMO";#N/A,#N/A,TRUE,"PARAMETROS";#N/A,#N/A,TRUE,"RLI ";#N/A,#N/A,TRUE,"IMPTO.DET.";#N/A,#N/A,TRUE,"FUT-FUNT";#N/A,#N/A,TRUE,"CPI-PATR.";#N/A,#N/A,TRUE,"CM CPI";#N/A,#N/A,TRUE,"PROV";#N/A,#N/A,TRUE,"A FIJO";#N/A,#N/A,TRUE,"LEASING";#N/A,#N/A,TRUE,"VPP";#N/A,#N/A,TRUE,"PPM";#N/A,#N/A,TRUE,"OTROS"}</definedName>
    <definedName name="_______________cp010103" localSheetId="34" hidden="1">{#N/A,#N/A,TRUE,"MEMO";#N/A,#N/A,TRUE,"PARAMETROS";#N/A,#N/A,TRUE,"RLI ";#N/A,#N/A,TRUE,"IMPTO.DET.";#N/A,#N/A,TRUE,"FUT-FUNT";#N/A,#N/A,TRUE,"CPI-PATR.";#N/A,#N/A,TRUE,"CM CPI";#N/A,#N/A,TRUE,"PROV";#N/A,#N/A,TRUE,"A FIJO";#N/A,#N/A,TRUE,"LEASING";#N/A,#N/A,TRUE,"VPP";#N/A,#N/A,TRUE,"PPM";#N/A,#N/A,TRUE,"OTROS"}</definedName>
    <definedName name="_______________cp010103" localSheetId="31" hidden="1">{#N/A,#N/A,TRUE,"MEMO";#N/A,#N/A,TRUE,"PARAMETROS";#N/A,#N/A,TRUE,"RLI ";#N/A,#N/A,TRUE,"IMPTO.DET.";#N/A,#N/A,TRUE,"FUT-FUNT";#N/A,#N/A,TRUE,"CPI-PATR.";#N/A,#N/A,TRUE,"CM CPI";#N/A,#N/A,TRUE,"PROV";#N/A,#N/A,TRUE,"A FIJO";#N/A,#N/A,TRUE,"LEASING";#N/A,#N/A,TRUE,"VPP";#N/A,#N/A,TRUE,"PPM";#N/A,#N/A,TRUE,"OTROS"}</definedName>
    <definedName name="_______________cp010103" hidden="1">{#N/A,#N/A,TRUE,"MEMO";#N/A,#N/A,TRUE,"PARAMETROS";#N/A,#N/A,TRUE,"RLI ";#N/A,#N/A,TRUE,"IMPTO.DET.";#N/A,#N/A,TRUE,"FUT-FUNT";#N/A,#N/A,TRUE,"CPI-PATR.";#N/A,#N/A,TRUE,"CM CPI";#N/A,#N/A,TRUE,"PROV";#N/A,#N/A,TRUE,"A FIJO";#N/A,#N/A,TRUE,"LEASING";#N/A,#N/A,TRUE,"VPP";#N/A,#N/A,TRUE,"PPM";#N/A,#N/A,TRUE,"OTROS"}</definedName>
    <definedName name="_______________equ1" localSheetId="35" hidden="1">{#N/A,#N/A,TRUE,"Est. de Fact.";#N/A,#N/A,TRUE,"Capitulo 19";#N/A,#N/A,TRUE,"Proyecto P855"}</definedName>
    <definedName name="_______________equ1" localSheetId="37" hidden="1">{#N/A,#N/A,TRUE,"Est. de Fact.";#N/A,#N/A,TRUE,"Capitulo 19";#N/A,#N/A,TRUE,"Proyecto P855"}</definedName>
    <definedName name="_______________equ1" localSheetId="36" hidden="1">{#N/A,#N/A,TRUE,"Est. de Fact.";#N/A,#N/A,TRUE,"Capitulo 19";#N/A,#N/A,TRUE,"Proyecto P855"}</definedName>
    <definedName name="_______________equ1" localSheetId="33" hidden="1">{#N/A,#N/A,TRUE,"Est. de Fact.";#N/A,#N/A,TRUE,"Capitulo 19";#N/A,#N/A,TRUE,"Proyecto P855"}</definedName>
    <definedName name="_______________equ1" localSheetId="34" hidden="1">{#N/A,#N/A,TRUE,"Est. de Fact.";#N/A,#N/A,TRUE,"Capitulo 19";#N/A,#N/A,TRUE,"Proyecto P855"}</definedName>
    <definedName name="_______________equ1" localSheetId="31" hidden="1">{#N/A,#N/A,TRUE,"Est. de Fact.";#N/A,#N/A,TRUE,"Capitulo 19";#N/A,#N/A,TRUE,"Proyecto P855"}</definedName>
    <definedName name="_______________equ1" hidden="1">{#N/A,#N/A,TRUE,"Est. de Fact.";#N/A,#N/A,TRUE,"Capitulo 19";#N/A,#N/A,TRUE,"Proyecto P855"}</definedName>
    <definedName name="_______________f34rfq" localSheetId="31">#REF!</definedName>
    <definedName name="_______________f34rfq">!#REF!</definedName>
    <definedName name="_______________FHE7" localSheetId="35" hidden="1">{#N/A,#N/A,FALSE,"masez (10)";#N/A,#N/A,FALSE,"masez (7)";#N/A,#N/A,FALSE,"masez (6)";#N/A,#N/A,FALSE,"masez (5)";#N/A,#N/A,FALSE,"masez (4)";#N/A,#N/A,FALSE,"masez (3)";#N/A,#N/A,FALSE,"masez (2)";#N/A,#N/A,FALSE,"GME";#N/A,#N/A,FALSE,"masez"}</definedName>
    <definedName name="_______________FHE7" localSheetId="37" hidden="1">{#N/A,#N/A,FALSE,"masez (10)";#N/A,#N/A,FALSE,"masez (7)";#N/A,#N/A,FALSE,"masez (6)";#N/A,#N/A,FALSE,"masez (5)";#N/A,#N/A,FALSE,"masez (4)";#N/A,#N/A,FALSE,"masez (3)";#N/A,#N/A,FALSE,"masez (2)";#N/A,#N/A,FALSE,"GME";#N/A,#N/A,FALSE,"masez"}</definedName>
    <definedName name="_______________FHE7" localSheetId="36" hidden="1">{#N/A,#N/A,FALSE,"masez (10)";#N/A,#N/A,FALSE,"masez (7)";#N/A,#N/A,FALSE,"masez (6)";#N/A,#N/A,FALSE,"masez (5)";#N/A,#N/A,FALSE,"masez (4)";#N/A,#N/A,FALSE,"masez (3)";#N/A,#N/A,FALSE,"masez (2)";#N/A,#N/A,FALSE,"GME";#N/A,#N/A,FALSE,"masez"}</definedName>
    <definedName name="_______________FHE7" localSheetId="33" hidden="1">{#N/A,#N/A,FALSE,"masez (10)";#N/A,#N/A,FALSE,"masez (7)";#N/A,#N/A,FALSE,"masez (6)";#N/A,#N/A,FALSE,"masez (5)";#N/A,#N/A,FALSE,"masez (4)";#N/A,#N/A,FALSE,"masez (3)";#N/A,#N/A,FALSE,"masez (2)";#N/A,#N/A,FALSE,"GME";#N/A,#N/A,FALSE,"masez"}</definedName>
    <definedName name="_______________FHE7" localSheetId="34" hidden="1">{#N/A,#N/A,FALSE,"masez (10)";#N/A,#N/A,FALSE,"masez (7)";#N/A,#N/A,FALSE,"masez (6)";#N/A,#N/A,FALSE,"masez (5)";#N/A,#N/A,FALSE,"masez (4)";#N/A,#N/A,FALSE,"masez (3)";#N/A,#N/A,FALSE,"masez (2)";#N/A,#N/A,FALSE,"GME";#N/A,#N/A,FALSE,"masez"}</definedName>
    <definedName name="_______________FHE7" localSheetId="31" hidden="1">{#N/A,#N/A,FALSE,"masez (10)";#N/A,#N/A,FALSE,"masez (7)";#N/A,#N/A,FALSE,"masez (6)";#N/A,#N/A,FALSE,"masez (5)";#N/A,#N/A,FALSE,"masez (4)";#N/A,#N/A,FALSE,"masez (3)";#N/A,#N/A,FALSE,"masez (2)";#N/A,#N/A,FALSE,"GME";#N/A,#N/A,FALSE,"masez"}</definedName>
    <definedName name="_______________FHE7" hidden="1">{#N/A,#N/A,FALSE,"masez (10)";#N/A,#N/A,FALSE,"masez (7)";#N/A,#N/A,FALSE,"masez (6)";#N/A,#N/A,FALSE,"masez (5)";#N/A,#N/A,FALSE,"masez (4)";#N/A,#N/A,FALSE,"masez (3)";#N/A,#N/A,FALSE,"masez (2)";#N/A,#N/A,FALSE,"GME";#N/A,#N/A,FALSE,"masez"}</definedName>
    <definedName name="_______________ftu222" localSheetId="35" hidden="1">{#N/A,#N/A,FALSE,"Aging Summary";#N/A,#N/A,FALSE,"Ratio Analysis";#N/A,#N/A,FALSE,"Test 120 Day Accts";#N/A,#N/A,FALSE,"Tickmarks"}</definedName>
    <definedName name="_______________ftu222" localSheetId="37" hidden="1">{#N/A,#N/A,FALSE,"Aging Summary";#N/A,#N/A,FALSE,"Ratio Analysis";#N/A,#N/A,FALSE,"Test 120 Day Accts";#N/A,#N/A,FALSE,"Tickmarks"}</definedName>
    <definedName name="_______________ftu222" localSheetId="36" hidden="1">{#N/A,#N/A,FALSE,"Aging Summary";#N/A,#N/A,FALSE,"Ratio Analysis";#N/A,#N/A,FALSE,"Test 120 Day Accts";#N/A,#N/A,FALSE,"Tickmarks"}</definedName>
    <definedName name="_______________ftu222" localSheetId="33" hidden="1">{#N/A,#N/A,FALSE,"Aging Summary";#N/A,#N/A,FALSE,"Ratio Analysis";#N/A,#N/A,FALSE,"Test 120 Day Accts";#N/A,#N/A,FALSE,"Tickmarks"}</definedName>
    <definedName name="_______________ftu222" localSheetId="34" hidden="1">{#N/A,#N/A,FALSE,"Aging Summary";#N/A,#N/A,FALSE,"Ratio Analysis";#N/A,#N/A,FALSE,"Test 120 Day Accts";#N/A,#N/A,FALSE,"Tickmarks"}</definedName>
    <definedName name="_______________ftu222" localSheetId="31" hidden="1">{#N/A,#N/A,FALSE,"Aging Summary";#N/A,#N/A,FALSE,"Ratio Analysis";#N/A,#N/A,FALSE,"Test 120 Day Accts";#N/A,#N/A,FALSE,"Tickmarks"}</definedName>
    <definedName name="_______________ftu222" hidden="1">{#N/A,#N/A,FALSE,"Aging Summary";#N/A,#N/A,FALSE,"Ratio Analysis";#N/A,#N/A,FALSE,"Test 120 Day Accts";#N/A,#N/A,FALSE,"Tickmarks"}</definedName>
    <definedName name="_______________fut2" localSheetId="35" hidden="1">{#N/A,#N/A,FALSE,"Aging Summary";#N/A,#N/A,FALSE,"Ratio Analysis";#N/A,#N/A,FALSE,"Test 120 Day Accts";#N/A,#N/A,FALSE,"Tickmarks"}</definedName>
    <definedName name="_______________fut2" localSheetId="37" hidden="1">{#N/A,#N/A,FALSE,"Aging Summary";#N/A,#N/A,FALSE,"Ratio Analysis";#N/A,#N/A,FALSE,"Test 120 Day Accts";#N/A,#N/A,FALSE,"Tickmarks"}</definedName>
    <definedName name="_______________fut2" localSheetId="36" hidden="1">{#N/A,#N/A,FALSE,"Aging Summary";#N/A,#N/A,FALSE,"Ratio Analysis";#N/A,#N/A,FALSE,"Test 120 Day Accts";#N/A,#N/A,FALSE,"Tickmarks"}</definedName>
    <definedName name="_______________fut2" localSheetId="33" hidden="1">{#N/A,#N/A,FALSE,"Aging Summary";#N/A,#N/A,FALSE,"Ratio Analysis";#N/A,#N/A,FALSE,"Test 120 Day Accts";#N/A,#N/A,FALSE,"Tickmarks"}</definedName>
    <definedName name="_______________fut2" localSheetId="34" hidden="1">{#N/A,#N/A,FALSE,"Aging Summary";#N/A,#N/A,FALSE,"Ratio Analysis";#N/A,#N/A,FALSE,"Test 120 Day Accts";#N/A,#N/A,FALSE,"Tickmarks"}</definedName>
    <definedName name="_______________fut2" localSheetId="31" hidden="1">{#N/A,#N/A,FALSE,"Aging Summary";#N/A,#N/A,FALSE,"Ratio Analysis";#N/A,#N/A,FALSE,"Test 120 Day Accts";#N/A,#N/A,FALSE,"Tickmarks"}</definedName>
    <definedName name="_______________fut2" hidden="1">{#N/A,#N/A,FALSE,"Aging Summary";#N/A,#N/A,FALSE,"Ratio Analysis";#N/A,#N/A,FALSE,"Test 120 Day Accts";#N/A,#N/A,FALSE,"Tickmarks"}</definedName>
    <definedName name="_______________gc2" localSheetId="35" hidden="1">{#N/A,#N/A,TRUE,"MEMO";#N/A,#N/A,TRUE,"PARAMETROS";#N/A,#N/A,TRUE,"RLI ";#N/A,#N/A,TRUE,"IMPTO.DET.";#N/A,#N/A,TRUE,"FUT-FUNT";#N/A,#N/A,TRUE,"CPI-PATR.";#N/A,#N/A,TRUE,"CM CPI";#N/A,#N/A,TRUE,"PROV";#N/A,#N/A,TRUE,"A FIJO";#N/A,#N/A,TRUE,"LEASING";#N/A,#N/A,TRUE,"VPP";#N/A,#N/A,TRUE,"PPM";#N/A,#N/A,TRUE,"OTROS"}</definedName>
    <definedName name="_______________gc2" localSheetId="37" hidden="1">{#N/A,#N/A,TRUE,"MEMO";#N/A,#N/A,TRUE,"PARAMETROS";#N/A,#N/A,TRUE,"RLI ";#N/A,#N/A,TRUE,"IMPTO.DET.";#N/A,#N/A,TRUE,"FUT-FUNT";#N/A,#N/A,TRUE,"CPI-PATR.";#N/A,#N/A,TRUE,"CM CPI";#N/A,#N/A,TRUE,"PROV";#N/A,#N/A,TRUE,"A FIJO";#N/A,#N/A,TRUE,"LEASING";#N/A,#N/A,TRUE,"VPP";#N/A,#N/A,TRUE,"PPM";#N/A,#N/A,TRUE,"OTROS"}</definedName>
    <definedName name="_______________gc2" localSheetId="36" hidden="1">{#N/A,#N/A,TRUE,"MEMO";#N/A,#N/A,TRUE,"PARAMETROS";#N/A,#N/A,TRUE,"RLI ";#N/A,#N/A,TRUE,"IMPTO.DET.";#N/A,#N/A,TRUE,"FUT-FUNT";#N/A,#N/A,TRUE,"CPI-PATR.";#N/A,#N/A,TRUE,"CM CPI";#N/A,#N/A,TRUE,"PROV";#N/A,#N/A,TRUE,"A FIJO";#N/A,#N/A,TRUE,"LEASING";#N/A,#N/A,TRUE,"VPP";#N/A,#N/A,TRUE,"PPM";#N/A,#N/A,TRUE,"OTROS"}</definedName>
    <definedName name="_______________gc2" localSheetId="33" hidden="1">{#N/A,#N/A,TRUE,"MEMO";#N/A,#N/A,TRUE,"PARAMETROS";#N/A,#N/A,TRUE,"RLI ";#N/A,#N/A,TRUE,"IMPTO.DET.";#N/A,#N/A,TRUE,"FUT-FUNT";#N/A,#N/A,TRUE,"CPI-PATR.";#N/A,#N/A,TRUE,"CM CPI";#N/A,#N/A,TRUE,"PROV";#N/A,#N/A,TRUE,"A FIJO";#N/A,#N/A,TRUE,"LEASING";#N/A,#N/A,TRUE,"VPP";#N/A,#N/A,TRUE,"PPM";#N/A,#N/A,TRUE,"OTROS"}</definedName>
    <definedName name="_______________gc2" localSheetId="34" hidden="1">{#N/A,#N/A,TRUE,"MEMO";#N/A,#N/A,TRUE,"PARAMETROS";#N/A,#N/A,TRUE,"RLI ";#N/A,#N/A,TRUE,"IMPTO.DET.";#N/A,#N/A,TRUE,"FUT-FUNT";#N/A,#N/A,TRUE,"CPI-PATR.";#N/A,#N/A,TRUE,"CM CPI";#N/A,#N/A,TRUE,"PROV";#N/A,#N/A,TRUE,"A FIJO";#N/A,#N/A,TRUE,"LEASING";#N/A,#N/A,TRUE,"VPP";#N/A,#N/A,TRUE,"PPM";#N/A,#N/A,TRUE,"OTROS"}</definedName>
    <definedName name="_______________gc2" localSheetId="31" hidden="1">{#N/A,#N/A,TRUE,"MEMO";#N/A,#N/A,TRUE,"PARAMETROS";#N/A,#N/A,TRUE,"RLI ";#N/A,#N/A,TRUE,"IMPTO.DET.";#N/A,#N/A,TRUE,"FUT-FUNT";#N/A,#N/A,TRUE,"CPI-PATR.";#N/A,#N/A,TRUE,"CM CPI";#N/A,#N/A,TRUE,"PROV";#N/A,#N/A,TRUE,"A FIJO";#N/A,#N/A,TRUE,"LEASING";#N/A,#N/A,TRUE,"VPP";#N/A,#N/A,TRUE,"PPM";#N/A,#N/A,TRUE,"OTROS"}</definedName>
    <definedName name="_______________gc2" hidden="1">{#N/A,#N/A,TRUE,"MEMO";#N/A,#N/A,TRUE,"PARAMETROS";#N/A,#N/A,TRUE,"RLI ";#N/A,#N/A,TRUE,"IMPTO.DET.";#N/A,#N/A,TRUE,"FUT-FUNT";#N/A,#N/A,TRUE,"CPI-PATR.";#N/A,#N/A,TRUE,"CM CPI";#N/A,#N/A,TRUE,"PROV";#N/A,#N/A,TRUE,"A FIJO";#N/A,#N/A,TRUE,"LEASING";#N/A,#N/A,TRUE,"VPP";#N/A,#N/A,TRUE,"PPM";#N/A,#N/A,TRUE,"OTROS"}</definedName>
    <definedName name="_______________gl1" localSheetId="35" hidden="1">{#N/A,#N/A,FALSE,"Total_OC015";#N/A,#N/A,FALSE,"ADMIN";#N/A,#N/A,FALSE,"PROCES";#N/A,#N/A,FALSE,"mecan";#N/A,#N/A,FALSE,"civil";#N/A,#N/A,FALSE,"CAÑER";#N/A,#N/A,FALSE,"ELEC";#N/A,#N/A,FALSE,"INSTR"}</definedName>
    <definedName name="_______________gl1" localSheetId="37" hidden="1">{#N/A,#N/A,FALSE,"Total_OC015";#N/A,#N/A,FALSE,"ADMIN";#N/A,#N/A,FALSE,"PROCES";#N/A,#N/A,FALSE,"mecan";#N/A,#N/A,FALSE,"civil";#N/A,#N/A,FALSE,"CAÑER";#N/A,#N/A,FALSE,"ELEC";#N/A,#N/A,FALSE,"INSTR"}</definedName>
    <definedName name="_______________gl1" localSheetId="36" hidden="1">{#N/A,#N/A,FALSE,"Total_OC015";#N/A,#N/A,FALSE,"ADMIN";#N/A,#N/A,FALSE,"PROCES";#N/A,#N/A,FALSE,"mecan";#N/A,#N/A,FALSE,"civil";#N/A,#N/A,FALSE,"CAÑER";#N/A,#N/A,FALSE,"ELEC";#N/A,#N/A,FALSE,"INSTR"}</definedName>
    <definedName name="_______________gl1" localSheetId="33" hidden="1">{#N/A,#N/A,FALSE,"Total_OC015";#N/A,#N/A,FALSE,"ADMIN";#N/A,#N/A,FALSE,"PROCES";#N/A,#N/A,FALSE,"mecan";#N/A,#N/A,FALSE,"civil";#N/A,#N/A,FALSE,"CAÑER";#N/A,#N/A,FALSE,"ELEC";#N/A,#N/A,FALSE,"INSTR"}</definedName>
    <definedName name="_______________gl1" localSheetId="34" hidden="1">{#N/A,#N/A,FALSE,"Total_OC015";#N/A,#N/A,FALSE,"ADMIN";#N/A,#N/A,FALSE,"PROCES";#N/A,#N/A,FALSE,"mecan";#N/A,#N/A,FALSE,"civil";#N/A,#N/A,FALSE,"CAÑER";#N/A,#N/A,FALSE,"ELEC";#N/A,#N/A,FALSE,"INSTR"}</definedName>
    <definedName name="_______________gl1" localSheetId="31" hidden="1">{#N/A,#N/A,FALSE,"Total_OC015";#N/A,#N/A,FALSE,"ADMIN";#N/A,#N/A,FALSE,"PROCES";#N/A,#N/A,FALSE,"mecan";#N/A,#N/A,FALSE,"civil";#N/A,#N/A,FALSE,"CAÑER";#N/A,#N/A,FALSE,"ELEC";#N/A,#N/A,FALSE,"INSTR"}</definedName>
    <definedName name="_______________gl1" hidden="1">{#N/A,#N/A,FALSE,"Total_OC015";#N/A,#N/A,FALSE,"ADMIN";#N/A,#N/A,FALSE,"PROCES";#N/A,#N/A,FALSE,"mecan";#N/A,#N/A,FALSE,"civil";#N/A,#N/A,FALSE,"CAÑER";#N/A,#N/A,FALSE,"ELEC";#N/A,#N/A,FALSE,"INSTR"}</definedName>
    <definedName name="_______________jy5" localSheetId="35" hidden="1">{#N/A,#N/A,FALSE,"masez (10)";#N/A,#N/A,FALSE,"masez (7)";#N/A,#N/A,FALSE,"masez (6)";#N/A,#N/A,FALSE,"masez (5)";#N/A,#N/A,FALSE,"masez (4)";#N/A,#N/A,FALSE,"masez (3)";#N/A,#N/A,FALSE,"masez (2)";#N/A,#N/A,FALSE,"GME";#N/A,#N/A,FALSE,"masez"}</definedName>
    <definedName name="_______________jy5" localSheetId="37" hidden="1">{#N/A,#N/A,FALSE,"masez (10)";#N/A,#N/A,FALSE,"masez (7)";#N/A,#N/A,FALSE,"masez (6)";#N/A,#N/A,FALSE,"masez (5)";#N/A,#N/A,FALSE,"masez (4)";#N/A,#N/A,FALSE,"masez (3)";#N/A,#N/A,FALSE,"masez (2)";#N/A,#N/A,FALSE,"GME";#N/A,#N/A,FALSE,"masez"}</definedName>
    <definedName name="_______________jy5" localSheetId="36" hidden="1">{#N/A,#N/A,FALSE,"masez (10)";#N/A,#N/A,FALSE,"masez (7)";#N/A,#N/A,FALSE,"masez (6)";#N/A,#N/A,FALSE,"masez (5)";#N/A,#N/A,FALSE,"masez (4)";#N/A,#N/A,FALSE,"masez (3)";#N/A,#N/A,FALSE,"masez (2)";#N/A,#N/A,FALSE,"GME";#N/A,#N/A,FALSE,"masez"}</definedName>
    <definedName name="_______________jy5" localSheetId="33" hidden="1">{#N/A,#N/A,FALSE,"masez (10)";#N/A,#N/A,FALSE,"masez (7)";#N/A,#N/A,FALSE,"masez (6)";#N/A,#N/A,FALSE,"masez (5)";#N/A,#N/A,FALSE,"masez (4)";#N/A,#N/A,FALSE,"masez (3)";#N/A,#N/A,FALSE,"masez (2)";#N/A,#N/A,FALSE,"GME";#N/A,#N/A,FALSE,"masez"}</definedName>
    <definedName name="_______________jy5" localSheetId="34" hidden="1">{#N/A,#N/A,FALSE,"masez (10)";#N/A,#N/A,FALSE,"masez (7)";#N/A,#N/A,FALSE,"masez (6)";#N/A,#N/A,FALSE,"masez (5)";#N/A,#N/A,FALSE,"masez (4)";#N/A,#N/A,FALSE,"masez (3)";#N/A,#N/A,FALSE,"masez (2)";#N/A,#N/A,FALSE,"GME";#N/A,#N/A,FALSE,"masez"}</definedName>
    <definedName name="_______________jy5" localSheetId="31" hidden="1">{#N/A,#N/A,FALSE,"masez (10)";#N/A,#N/A,FALSE,"masez (7)";#N/A,#N/A,FALSE,"masez (6)";#N/A,#N/A,FALSE,"masez (5)";#N/A,#N/A,FALSE,"masez (4)";#N/A,#N/A,FALSE,"masez (3)";#N/A,#N/A,FALSE,"masez (2)";#N/A,#N/A,FALSE,"GME";#N/A,#N/A,FALSE,"masez"}</definedName>
    <definedName name="_______________jy5" hidden="1">{#N/A,#N/A,FALSE,"masez (10)";#N/A,#N/A,FALSE,"masez (7)";#N/A,#N/A,FALSE,"masez (6)";#N/A,#N/A,FALSE,"masez (5)";#N/A,#N/A,FALSE,"masez (4)";#N/A,#N/A,FALSE,"masez (3)";#N/A,#N/A,FALSE,"masez (2)";#N/A,#N/A,FALSE,"GME";#N/A,#N/A,FALSE,"masez"}</definedName>
    <definedName name="_______________k1" localSheetId="31">#REF!</definedName>
    <definedName name="_______________k1">!#REF!</definedName>
    <definedName name="_______________k2" localSheetId="31">#REF!</definedName>
    <definedName name="_______________k2">!#REF!</definedName>
    <definedName name="_______________k3" localSheetId="31">#REF!</definedName>
    <definedName name="_______________k3">!#REF!</definedName>
    <definedName name="_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_PAG2" localSheetId="31">#REF!</definedName>
    <definedName name="_______________PAG2">!#REF!</definedName>
    <definedName name="_______________PPM1" localSheetId="35" hidden="1">{#N/A,#N/A,FALSE,"Aging Summary";#N/A,#N/A,FALSE,"Ratio Analysis";#N/A,#N/A,FALSE,"Test 120 Day Accts";#N/A,#N/A,FALSE,"Tickmarks"}</definedName>
    <definedName name="_______________PPM1" localSheetId="37" hidden="1">{#N/A,#N/A,FALSE,"Aging Summary";#N/A,#N/A,FALSE,"Ratio Analysis";#N/A,#N/A,FALSE,"Test 120 Day Accts";#N/A,#N/A,FALSE,"Tickmarks"}</definedName>
    <definedName name="_______________PPM1" localSheetId="36" hidden="1">{#N/A,#N/A,FALSE,"Aging Summary";#N/A,#N/A,FALSE,"Ratio Analysis";#N/A,#N/A,FALSE,"Test 120 Day Accts";#N/A,#N/A,FALSE,"Tickmarks"}</definedName>
    <definedName name="_______________PPM1" localSheetId="33" hidden="1">{#N/A,#N/A,FALSE,"Aging Summary";#N/A,#N/A,FALSE,"Ratio Analysis";#N/A,#N/A,FALSE,"Test 120 Day Accts";#N/A,#N/A,FALSE,"Tickmarks"}</definedName>
    <definedName name="_______________PPM1" localSheetId="34" hidden="1">{#N/A,#N/A,FALSE,"Aging Summary";#N/A,#N/A,FALSE,"Ratio Analysis";#N/A,#N/A,FALSE,"Test 120 Day Accts";#N/A,#N/A,FALSE,"Tickmarks"}</definedName>
    <definedName name="_______________PPM1" localSheetId="31" hidden="1">{#N/A,#N/A,FALSE,"Aging Summary";#N/A,#N/A,FALSE,"Ratio Analysis";#N/A,#N/A,FALSE,"Test 120 Day Accts";#N/A,#N/A,FALSE,"Tickmarks"}</definedName>
    <definedName name="_______________PPM1" hidden="1">{#N/A,#N/A,FALSE,"Aging Summary";#N/A,#N/A,FALSE,"Ratio Analysis";#N/A,#N/A,FALSE,"Test 120 Day Accts";#N/A,#N/A,FALSE,"Tickmarks"}</definedName>
    <definedName name="_______________pre01" localSheetId="31">#REF!</definedName>
    <definedName name="_______________pre01">!#REF!</definedName>
    <definedName name="_______________pt8" localSheetId="35" hidden="1">{#N/A,#N/A,FALSE,"Aging Summary";#N/A,#N/A,FALSE,"Ratio Analysis";#N/A,#N/A,FALSE,"Test 120 Day Accts";#N/A,#N/A,FALSE,"Tickmarks"}</definedName>
    <definedName name="_______________pt8" localSheetId="37" hidden="1">{#N/A,#N/A,FALSE,"Aging Summary";#N/A,#N/A,FALSE,"Ratio Analysis";#N/A,#N/A,FALSE,"Test 120 Day Accts";#N/A,#N/A,FALSE,"Tickmarks"}</definedName>
    <definedName name="_______________pt8" localSheetId="36" hidden="1">{#N/A,#N/A,FALSE,"Aging Summary";#N/A,#N/A,FALSE,"Ratio Analysis";#N/A,#N/A,FALSE,"Test 120 Day Accts";#N/A,#N/A,FALSE,"Tickmarks"}</definedName>
    <definedName name="_______________pt8" localSheetId="33" hidden="1">{#N/A,#N/A,FALSE,"Aging Summary";#N/A,#N/A,FALSE,"Ratio Analysis";#N/A,#N/A,FALSE,"Test 120 Day Accts";#N/A,#N/A,FALSE,"Tickmarks"}</definedName>
    <definedName name="_______________pt8" localSheetId="34" hidden="1">{#N/A,#N/A,FALSE,"Aging Summary";#N/A,#N/A,FALSE,"Ratio Analysis";#N/A,#N/A,FALSE,"Test 120 Day Accts";#N/A,#N/A,FALSE,"Tickmarks"}</definedName>
    <definedName name="_______________pt8" localSheetId="31" hidden="1">{#N/A,#N/A,FALSE,"Aging Summary";#N/A,#N/A,FALSE,"Ratio Analysis";#N/A,#N/A,FALSE,"Test 120 Day Accts";#N/A,#N/A,FALSE,"Tickmarks"}</definedName>
    <definedName name="_______________pt8" hidden="1">{#N/A,#N/A,FALSE,"Aging Summary";#N/A,#N/A,FALSE,"Ratio Analysis";#N/A,#N/A,FALSE,"Test 120 Day Accts";#N/A,#N/A,FALSE,"Tickmarks"}</definedName>
    <definedName name="_______________t4" localSheetId="35" hidden="1">{#N/A,#N/A,FALSE,"Aging Summary";#N/A,#N/A,FALSE,"Ratio Analysis";#N/A,#N/A,FALSE,"Test 120 Day Accts";#N/A,#N/A,FALSE,"Tickmarks"}</definedName>
    <definedName name="_______________t4" localSheetId="37" hidden="1">{#N/A,#N/A,FALSE,"Aging Summary";#N/A,#N/A,FALSE,"Ratio Analysis";#N/A,#N/A,FALSE,"Test 120 Day Accts";#N/A,#N/A,FALSE,"Tickmarks"}</definedName>
    <definedName name="_______________t4" localSheetId="36" hidden="1">{#N/A,#N/A,FALSE,"Aging Summary";#N/A,#N/A,FALSE,"Ratio Analysis";#N/A,#N/A,FALSE,"Test 120 Day Accts";#N/A,#N/A,FALSE,"Tickmarks"}</definedName>
    <definedName name="_______________t4" localSheetId="33" hidden="1">{#N/A,#N/A,FALSE,"Aging Summary";#N/A,#N/A,FALSE,"Ratio Analysis";#N/A,#N/A,FALSE,"Test 120 Day Accts";#N/A,#N/A,FALSE,"Tickmarks"}</definedName>
    <definedName name="_______________t4" localSheetId="34" hidden="1">{#N/A,#N/A,FALSE,"Aging Summary";#N/A,#N/A,FALSE,"Ratio Analysis";#N/A,#N/A,FALSE,"Test 120 Day Accts";#N/A,#N/A,FALSE,"Tickmarks"}</definedName>
    <definedName name="_______________t4" localSheetId="31" hidden="1">{#N/A,#N/A,FALSE,"Aging Summary";#N/A,#N/A,FALSE,"Ratio Analysis";#N/A,#N/A,FALSE,"Test 120 Day Accts";#N/A,#N/A,FALSE,"Tickmarks"}</definedName>
    <definedName name="_______________t4" hidden="1">{#N/A,#N/A,FALSE,"Aging Summary";#N/A,#N/A,FALSE,"Ratio Analysis";#N/A,#N/A,FALSE,"Test 120 Day Accts";#N/A,#N/A,FALSE,"Tickmarks"}</definedName>
    <definedName name="_______________t81" localSheetId="35" hidden="1">{#N/A,#N/A,FALSE,"Aging Summary";#N/A,#N/A,FALSE,"Ratio Analysis";#N/A,#N/A,FALSE,"Test 120 Day Accts";#N/A,#N/A,FALSE,"Tickmarks"}</definedName>
    <definedName name="_______________t81" localSheetId="37" hidden="1">{#N/A,#N/A,FALSE,"Aging Summary";#N/A,#N/A,FALSE,"Ratio Analysis";#N/A,#N/A,FALSE,"Test 120 Day Accts";#N/A,#N/A,FALSE,"Tickmarks"}</definedName>
    <definedName name="_______________t81" localSheetId="36" hidden="1">{#N/A,#N/A,FALSE,"Aging Summary";#N/A,#N/A,FALSE,"Ratio Analysis";#N/A,#N/A,FALSE,"Test 120 Day Accts";#N/A,#N/A,FALSE,"Tickmarks"}</definedName>
    <definedName name="_______________t81" localSheetId="33" hidden="1">{#N/A,#N/A,FALSE,"Aging Summary";#N/A,#N/A,FALSE,"Ratio Analysis";#N/A,#N/A,FALSE,"Test 120 Day Accts";#N/A,#N/A,FALSE,"Tickmarks"}</definedName>
    <definedName name="_______________t81" localSheetId="34" hidden="1">{#N/A,#N/A,FALSE,"Aging Summary";#N/A,#N/A,FALSE,"Ratio Analysis";#N/A,#N/A,FALSE,"Test 120 Day Accts";#N/A,#N/A,FALSE,"Tickmarks"}</definedName>
    <definedName name="_______________t81" localSheetId="31" hidden="1">{#N/A,#N/A,FALSE,"Aging Summary";#N/A,#N/A,FALSE,"Ratio Analysis";#N/A,#N/A,FALSE,"Test 120 Day Accts";#N/A,#N/A,FALSE,"Tickmarks"}</definedName>
    <definedName name="_______________t81" hidden="1">{#N/A,#N/A,FALSE,"Aging Summary";#N/A,#N/A,FALSE,"Ratio Analysis";#N/A,#N/A,FALSE,"Test 120 Day Accts";#N/A,#N/A,FALSE,"Tickmarks"}</definedName>
    <definedName name="_______________tyl2" localSheetId="35" hidden="1">{#N/A,#N/A,FALSE,"masez (10)";#N/A,#N/A,FALSE,"masez (7)";#N/A,#N/A,FALSE,"masez (6)";#N/A,#N/A,FALSE,"masez (5)";#N/A,#N/A,FALSE,"masez (4)";#N/A,#N/A,FALSE,"masez (3)";#N/A,#N/A,FALSE,"masez (2)";#N/A,#N/A,FALSE,"GME";#N/A,#N/A,FALSE,"masez"}</definedName>
    <definedName name="_______________tyl2" localSheetId="37" hidden="1">{#N/A,#N/A,FALSE,"masez (10)";#N/A,#N/A,FALSE,"masez (7)";#N/A,#N/A,FALSE,"masez (6)";#N/A,#N/A,FALSE,"masez (5)";#N/A,#N/A,FALSE,"masez (4)";#N/A,#N/A,FALSE,"masez (3)";#N/A,#N/A,FALSE,"masez (2)";#N/A,#N/A,FALSE,"GME";#N/A,#N/A,FALSE,"masez"}</definedName>
    <definedName name="_______________tyl2" localSheetId="36" hidden="1">{#N/A,#N/A,FALSE,"masez (10)";#N/A,#N/A,FALSE,"masez (7)";#N/A,#N/A,FALSE,"masez (6)";#N/A,#N/A,FALSE,"masez (5)";#N/A,#N/A,FALSE,"masez (4)";#N/A,#N/A,FALSE,"masez (3)";#N/A,#N/A,FALSE,"masez (2)";#N/A,#N/A,FALSE,"GME";#N/A,#N/A,FALSE,"masez"}</definedName>
    <definedName name="_______________tyl2" localSheetId="33" hidden="1">{#N/A,#N/A,FALSE,"masez (10)";#N/A,#N/A,FALSE,"masez (7)";#N/A,#N/A,FALSE,"masez (6)";#N/A,#N/A,FALSE,"masez (5)";#N/A,#N/A,FALSE,"masez (4)";#N/A,#N/A,FALSE,"masez (3)";#N/A,#N/A,FALSE,"masez (2)";#N/A,#N/A,FALSE,"GME";#N/A,#N/A,FALSE,"masez"}</definedName>
    <definedName name="_______________tyl2" localSheetId="34" hidden="1">{#N/A,#N/A,FALSE,"masez (10)";#N/A,#N/A,FALSE,"masez (7)";#N/A,#N/A,FALSE,"masez (6)";#N/A,#N/A,FALSE,"masez (5)";#N/A,#N/A,FALSE,"masez (4)";#N/A,#N/A,FALSE,"masez (3)";#N/A,#N/A,FALSE,"masez (2)";#N/A,#N/A,FALSE,"GME";#N/A,#N/A,FALSE,"masez"}</definedName>
    <definedName name="_______________tyl2" localSheetId="31" hidden="1">{#N/A,#N/A,FALSE,"masez (10)";#N/A,#N/A,FALSE,"masez (7)";#N/A,#N/A,FALSE,"masez (6)";#N/A,#N/A,FALSE,"masez (5)";#N/A,#N/A,FALSE,"masez (4)";#N/A,#N/A,FALSE,"masez (3)";#N/A,#N/A,FALSE,"masez (2)";#N/A,#N/A,FALSE,"GME";#N/A,#N/A,FALSE,"masez"}</definedName>
    <definedName name="_______________tyl2" hidden="1">{#N/A,#N/A,FALSE,"masez (10)";#N/A,#N/A,FALSE,"masez (7)";#N/A,#N/A,FALSE,"masez (6)";#N/A,#N/A,FALSE,"masez (5)";#N/A,#N/A,FALSE,"masez (4)";#N/A,#N/A,FALSE,"masez (3)";#N/A,#N/A,FALSE,"masez (2)";#N/A,#N/A,FALSE,"GME";#N/A,#N/A,FALSE,"masez"}</definedName>
    <definedName name="_______________wrn1" localSheetId="35" hidden="1">{#N/A,#N/A,TRUE,"Est. de Fact.";#N/A,#N/A,TRUE,"Capitulo 19";#N/A,#N/A,TRUE,"Proyecto P855"}</definedName>
    <definedName name="_______________wrn1" localSheetId="37" hidden="1">{#N/A,#N/A,TRUE,"Est. de Fact.";#N/A,#N/A,TRUE,"Capitulo 19";#N/A,#N/A,TRUE,"Proyecto P855"}</definedName>
    <definedName name="_______________wrn1" localSheetId="36" hidden="1">{#N/A,#N/A,TRUE,"Est. de Fact.";#N/A,#N/A,TRUE,"Capitulo 19";#N/A,#N/A,TRUE,"Proyecto P855"}</definedName>
    <definedName name="_______________wrn1" localSheetId="33" hidden="1">{#N/A,#N/A,TRUE,"Est. de Fact.";#N/A,#N/A,TRUE,"Capitulo 19";#N/A,#N/A,TRUE,"Proyecto P855"}</definedName>
    <definedName name="_______________wrn1" localSheetId="34" hidden="1">{#N/A,#N/A,TRUE,"Est. de Fact.";#N/A,#N/A,TRUE,"Capitulo 19";#N/A,#N/A,TRUE,"Proyecto P855"}</definedName>
    <definedName name="_______________wrn1" localSheetId="31" hidden="1">{#N/A,#N/A,TRUE,"Est. de Fact.";#N/A,#N/A,TRUE,"Capitulo 19";#N/A,#N/A,TRUE,"Proyecto P855"}</definedName>
    <definedName name="_______________wrn1" hidden="1">{#N/A,#N/A,TRUE,"Est. de Fact.";#N/A,#N/A,TRUE,"Capitulo 19";#N/A,#N/A,TRUE,"Proyecto P855"}</definedName>
    <definedName name="_______________zx2" localSheetId="35" hidden="1">{#N/A,#N/A,FALSE,"masez (10)";#N/A,#N/A,FALSE,"masez (7)";#N/A,#N/A,FALSE,"masez (6)";#N/A,#N/A,FALSE,"masez (5)";#N/A,#N/A,FALSE,"masez (4)";#N/A,#N/A,FALSE,"masez (3)";#N/A,#N/A,FALSE,"masez (2)";#N/A,#N/A,FALSE,"GME";#N/A,#N/A,FALSE,"masez"}</definedName>
    <definedName name="_______________zx2" localSheetId="37" hidden="1">{#N/A,#N/A,FALSE,"masez (10)";#N/A,#N/A,FALSE,"masez (7)";#N/A,#N/A,FALSE,"masez (6)";#N/A,#N/A,FALSE,"masez (5)";#N/A,#N/A,FALSE,"masez (4)";#N/A,#N/A,FALSE,"masez (3)";#N/A,#N/A,FALSE,"masez (2)";#N/A,#N/A,FALSE,"GME";#N/A,#N/A,FALSE,"masez"}</definedName>
    <definedName name="_______________zx2" localSheetId="36" hidden="1">{#N/A,#N/A,FALSE,"masez (10)";#N/A,#N/A,FALSE,"masez (7)";#N/A,#N/A,FALSE,"masez (6)";#N/A,#N/A,FALSE,"masez (5)";#N/A,#N/A,FALSE,"masez (4)";#N/A,#N/A,FALSE,"masez (3)";#N/A,#N/A,FALSE,"masez (2)";#N/A,#N/A,FALSE,"GME";#N/A,#N/A,FALSE,"masez"}</definedName>
    <definedName name="_______________zx2" localSheetId="33" hidden="1">{#N/A,#N/A,FALSE,"masez (10)";#N/A,#N/A,FALSE,"masez (7)";#N/A,#N/A,FALSE,"masez (6)";#N/A,#N/A,FALSE,"masez (5)";#N/A,#N/A,FALSE,"masez (4)";#N/A,#N/A,FALSE,"masez (3)";#N/A,#N/A,FALSE,"masez (2)";#N/A,#N/A,FALSE,"GME";#N/A,#N/A,FALSE,"masez"}</definedName>
    <definedName name="_______________zx2" localSheetId="34" hidden="1">{#N/A,#N/A,FALSE,"masez (10)";#N/A,#N/A,FALSE,"masez (7)";#N/A,#N/A,FALSE,"masez (6)";#N/A,#N/A,FALSE,"masez (5)";#N/A,#N/A,FALSE,"masez (4)";#N/A,#N/A,FALSE,"masez (3)";#N/A,#N/A,FALSE,"masez (2)";#N/A,#N/A,FALSE,"GME";#N/A,#N/A,FALSE,"masez"}</definedName>
    <definedName name="_______________zx2" localSheetId="31" hidden="1">{#N/A,#N/A,FALSE,"masez (10)";#N/A,#N/A,FALSE,"masez (7)";#N/A,#N/A,FALSE,"masez (6)";#N/A,#N/A,FALSE,"masez (5)";#N/A,#N/A,FALSE,"masez (4)";#N/A,#N/A,FALSE,"masez (3)";#N/A,#N/A,FALSE,"masez (2)";#N/A,#N/A,FALSE,"GME";#N/A,#N/A,FALSE,"masez"}</definedName>
    <definedName name="_______________zx2" hidden="1">{#N/A,#N/A,FALSE,"masez (10)";#N/A,#N/A,FALSE,"masez (7)";#N/A,#N/A,FALSE,"masez (6)";#N/A,#N/A,FALSE,"masez (5)";#N/A,#N/A,FALSE,"masez (4)";#N/A,#N/A,FALSE,"masez (3)";#N/A,#N/A,FALSE,"masez (2)";#N/A,#N/A,FALSE,"GME";#N/A,#N/A,FALSE,"masez"}</definedName>
    <definedName name="______________a1" hidden="1">#REF!</definedName>
    <definedName name="______________A2" localSheetId="35" hidden="1">{#N/A,#N/A,FALSE,"Aging Summary";#N/A,#N/A,FALSE,"Ratio Analysis";#N/A,#N/A,FALSE,"Test 120 Day Accts";#N/A,#N/A,FALSE,"Tickmarks"}</definedName>
    <definedName name="______________A2" localSheetId="37" hidden="1">{#N/A,#N/A,FALSE,"Aging Summary";#N/A,#N/A,FALSE,"Ratio Analysis";#N/A,#N/A,FALSE,"Test 120 Day Accts";#N/A,#N/A,FALSE,"Tickmarks"}</definedName>
    <definedName name="______________A2" localSheetId="36" hidden="1">{#N/A,#N/A,FALSE,"Aging Summary";#N/A,#N/A,FALSE,"Ratio Analysis";#N/A,#N/A,FALSE,"Test 120 Day Accts";#N/A,#N/A,FALSE,"Tickmarks"}</definedName>
    <definedName name="______________A2" localSheetId="33" hidden="1">{#N/A,#N/A,FALSE,"Aging Summary";#N/A,#N/A,FALSE,"Ratio Analysis";#N/A,#N/A,FALSE,"Test 120 Day Accts";#N/A,#N/A,FALSE,"Tickmarks"}</definedName>
    <definedName name="______________A2" localSheetId="34" hidden="1">{#N/A,#N/A,FALSE,"Aging Summary";#N/A,#N/A,FALSE,"Ratio Analysis";#N/A,#N/A,FALSE,"Test 120 Day Accts";#N/A,#N/A,FALSE,"Tickmarks"}</definedName>
    <definedName name="______________A2" localSheetId="31" hidden="1">{#N/A,#N/A,FALSE,"Aging Summary";#N/A,#N/A,FALSE,"Ratio Analysis";#N/A,#N/A,FALSE,"Test 120 Day Accts";#N/A,#N/A,FALSE,"Tickmarks"}</definedName>
    <definedName name="______________A2" hidden="1">{#N/A,#N/A,FALSE,"Aging Summary";#N/A,#N/A,FALSE,"Ratio Analysis";#N/A,#N/A,FALSE,"Test 120 Day Accts";#N/A,#N/A,FALSE,"Tickmarks"}</definedName>
    <definedName name="______________cp010103" localSheetId="35" hidden="1">{#N/A,#N/A,TRUE,"MEMO";#N/A,#N/A,TRUE,"PARAMETROS";#N/A,#N/A,TRUE,"RLI ";#N/A,#N/A,TRUE,"IMPTO.DET.";#N/A,#N/A,TRUE,"FUT-FUNT";#N/A,#N/A,TRUE,"CPI-PATR.";#N/A,#N/A,TRUE,"CM CPI";#N/A,#N/A,TRUE,"PROV";#N/A,#N/A,TRUE,"A FIJO";#N/A,#N/A,TRUE,"LEASING";#N/A,#N/A,TRUE,"VPP";#N/A,#N/A,TRUE,"PPM";#N/A,#N/A,TRUE,"OTROS"}</definedName>
    <definedName name="______________cp010103" localSheetId="37" hidden="1">{#N/A,#N/A,TRUE,"MEMO";#N/A,#N/A,TRUE,"PARAMETROS";#N/A,#N/A,TRUE,"RLI ";#N/A,#N/A,TRUE,"IMPTO.DET.";#N/A,#N/A,TRUE,"FUT-FUNT";#N/A,#N/A,TRUE,"CPI-PATR.";#N/A,#N/A,TRUE,"CM CPI";#N/A,#N/A,TRUE,"PROV";#N/A,#N/A,TRUE,"A FIJO";#N/A,#N/A,TRUE,"LEASING";#N/A,#N/A,TRUE,"VPP";#N/A,#N/A,TRUE,"PPM";#N/A,#N/A,TRUE,"OTROS"}</definedName>
    <definedName name="______________cp010103" localSheetId="36" hidden="1">{#N/A,#N/A,TRUE,"MEMO";#N/A,#N/A,TRUE,"PARAMETROS";#N/A,#N/A,TRUE,"RLI ";#N/A,#N/A,TRUE,"IMPTO.DET.";#N/A,#N/A,TRUE,"FUT-FUNT";#N/A,#N/A,TRUE,"CPI-PATR.";#N/A,#N/A,TRUE,"CM CPI";#N/A,#N/A,TRUE,"PROV";#N/A,#N/A,TRUE,"A FIJO";#N/A,#N/A,TRUE,"LEASING";#N/A,#N/A,TRUE,"VPP";#N/A,#N/A,TRUE,"PPM";#N/A,#N/A,TRUE,"OTROS"}</definedName>
    <definedName name="______________cp010103" localSheetId="33" hidden="1">{#N/A,#N/A,TRUE,"MEMO";#N/A,#N/A,TRUE,"PARAMETROS";#N/A,#N/A,TRUE,"RLI ";#N/A,#N/A,TRUE,"IMPTO.DET.";#N/A,#N/A,TRUE,"FUT-FUNT";#N/A,#N/A,TRUE,"CPI-PATR.";#N/A,#N/A,TRUE,"CM CPI";#N/A,#N/A,TRUE,"PROV";#N/A,#N/A,TRUE,"A FIJO";#N/A,#N/A,TRUE,"LEASING";#N/A,#N/A,TRUE,"VPP";#N/A,#N/A,TRUE,"PPM";#N/A,#N/A,TRUE,"OTROS"}</definedName>
    <definedName name="______________cp010103" localSheetId="34" hidden="1">{#N/A,#N/A,TRUE,"MEMO";#N/A,#N/A,TRUE,"PARAMETROS";#N/A,#N/A,TRUE,"RLI ";#N/A,#N/A,TRUE,"IMPTO.DET.";#N/A,#N/A,TRUE,"FUT-FUNT";#N/A,#N/A,TRUE,"CPI-PATR.";#N/A,#N/A,TRUE,"CM CPI";#N/A,#N/A,TRUE,"PROV";#N/A,#N/A,TRUE,"A FIJO";#N/A,#N/A,TRUE,"LEASING";#N/A,#N/A,TRUE,"VPP";#N/A,#N/A,TRUE,"PPM";#N/A,#N/A,TRUE,"OTROS"}</definedName>
    <definedName name="______________cp010103" localSheetId="31" hidden="1">{#N/A,#N/A,TRUE,"MEMO";#N/A,#N/A,TRUE,"PARAMETROS";#N/A,#N/A,TRUE,"RLI ";#N/A,#N/A,TRUE,"IMPTO.DET.";#N/A,#N/A,TRUE,"FUT-FUNT";#N/A,#N/A,TRUE,"CPI-PATR.";#N/A,#N/A,TRUE,"CM CPI";#N/A,#N/A,TRUE,"PROV";#N/A,#N/A,TRUE,"A FIJO";#N/A,#N/A,TRUE,"LEASING";#N/A,#N/A,TRUE,"VPP";#N/A,#N/A,TRUE,"PPM";#N/A,#N/A,TRUE,"OTROS"}</definedName>
    <definedName name="______________cp010103" hidden="1">{#N/A,#N/A,TRUE,"MEMO";#N/A,#N/A,TRUE,"PARAMETROS";#N/A,#N/A,TRUE,"RLI ";#N/A,#N/A,TRUE,"IMPTO.DET.";#N/A,#N/A,TRUE,"FUT-FUNT";#N/A,#N/A,TRUE,"CPI-PATR.";#N/A,#N/A,TRUE,"CM CPI";#N/A,#N/A,TRUE,"PROV";#N/A,#N/A,TRUE,"A FIJO";#N/A,#N/A,TRUE,"LEASING";#N/A,#N/A,TRUE,"VPP";#N/A,#N/A,TRUE,"PPM";#N/A,#N/A,TRUE,"OTROS"}</definedName>
    <definedName name="______________equ1" localSheetId="35" hidden="1">{#N/A,#N/A,TRUE,"Est. de Fact.";#N/A,#N/A,TRUE,"Capitulo 19";#N/A,#N/A,TRUE,"Proyecto P855"}</definedName>
    <definedName name="______________equ1" localSheetId="37" hidden="1">{#N/A,#N/A,TRUE,"Est. de Fact.";#N/A,#N/A,TRUE,"Capitulo 19";#N/A,#N/A,TRUE,"Proyecto P855"}</definedName>
    <definedName name="______________equ1" localSheetId="36" hidden="1">{#N/A,#N/A,TRUE,"Est. de Fact.";#N/A,#N/A,TRUE,"Capitulo 19";#N/A,#N/A,TRUE,"Proyecto P855"}</definedName>
    <definedName name="______________equ1" localSheetId="33" hidden="1">{#N/A,#N/A,TRUE,"Est. de Fact.";#N/A,#N/A,TRUE,"Capitulo 19";#N/A,#N/A,TRUE,"Proyecto P855"}</definedName>
    <definedName name="______________equ1" localSheetId="34" hidden="1">{#N/A,#N/A,TRUE,"Est. de Fact.";#N/A,#N/A,TRUE,"Capitulo 19";#N/A,#N/A,TRUE,"Proyecto P855"}</definedName>
    <definedName name="______________equ1" localSheetId="31" hidden="1">{#N/A,#N/A,TRUE,"Est. de Fact.";#N/A,#N/A,TRUE,"Capitulo 19";#N/A,#N/A,TRUE,"Proyecto P855"}</definedName>
    <definedName name="______________equ1" hidden="1">{#N/A,#N/A,TRUE,"Est. de Fact.";#N/A,#N/A,TRUE,"Capitulo 19";#N/A,#N/A,TRUE,"Proyecto P855"}</definedName>
    <definedName name="______________f34rfq" localSheetId="31">#REF!</definedName>
    <definedName name="______________f34rfq">!#REF!</definedName>
    <definedName name="______________FHE7" localSheetId="35" hidden="1">{#N/A,#N/A,FALSE,"masez (10)";#N/A,#N/A,FALSE,"masez (7)";#N/A,#N/A,FALSE,"masez (6)";#N/A,#N/A,FALSE,"masez (5)";#N/A,#N/A,FALSE,"masez (4)";#N/A,#N/A,FALSE,"masez (3)";#N/A,#N/A,FALSE,"masez (2)";#N/A,#N/A,FALSE,"GME";#N/A,#N/A,FALSE,"masez"}</definedName>
    <definedName name="______________FHE7" localSheetId="37" hidden="1">{#N/A,#N/A,FALSE,"masez (10)";#N/A,#N/A,FALSE,"masez (7)";#N/A,#N/A,FALSE,"masez (6)";#N/A,#N/A,FALSE,"masez (5)";#N/A,#N/A,FALSE,"masez (4)";#N/A,#N/A,FALSE,"masez (3)";#N/A,#N/A,FALSE,"masez (2)";#N/A,#N/A,FALSE,"GME";#N/A,#N/A,FALSE,"masez"}</definedName>
    <definedName name="______________FHE7" localSheetId="36" hidden="1">{#N/A,#N/A,FALSE,"masez (10)";#N/A,#N/A,FALSE,"masez (7)";#N/A,#N/A,FALSE,"masez (6)";#N/A,#N/A,FALSE,"masez (5)";#N/A,#N/A,FALSE,"masez (4)";#N/A,#N/A,FALSE,"masez (3)";#N/A,#N/A,FALSE,"masez (2)";#N/A,#N/A,FALSE,"GME";#N/A,#N/A,FALSE,"masez"}</definedName>
    <definedName name="______________FHE7" localSheetId="33" hidden="1">{#N/A,#N/A,FALSE,"masez (10)";#N/A,#N/A,FALSE,"masez (7)";#N/A,#N/A,FALSE,"masez (6)";#N/A,#N/A,FALSE,"masez (5)";#N/A,#N/A,FALSE,"masez (4)";#N/A,#N/A,FALSE,"masez (3)";#N/A,#N/A,FALSE,"masez (2)";#N/A,#N/A,FALSE,"GME";#N/A,#N/A,FALSE,"masez"}</definedName>
    <definedName name="______________FHE7" localSheetId="34" hidden="1">{#N/A,#N/A,FALSE,"masez (10)";#N/A,#N/A,FALSE,"masez (7)";#N/A,#N/A,FALSE,"masez (6)";#N/A,#N/A,FALSE,"masez (5)";#N/A,#N/A,FALSE,"masez (4)";#N/A,#N/A,FALSE,"masez (3)";#N/A,#N/A,FALSE,"masez (2)";#N/A,#N/A,FALSE,"GME";#N/A,#N/A,FALSE,"masez"}</definedName>
    <definedName name="______________FHE7" localSheetId="31" hidden="1">{#N/A,#N/A,FALSE,"masez (10)";#N/A,#N/A,FALSE,"masez (7)";#N/A,#N/A,FALSE,"masez (6)";#N/A,#N/A,FALSE,"masez (5)";#N/A,#N/A,FALSE,"masez (4)";#N/A,#N/A,FALSE,"masez (3)";#N/A,#N/A,FALSE,"masez (2)";#N/A,#N/A,FALSE,"GME";#N/A,#N/A,FALSE,"masez"}</definedName>
    <definedName name="______________FHE7" hidden="1">{#N/A,#N/A,FALSE,"masez (10)";#N/A,#N/A,FALSE,"masez (7)";#N/A,#N/A,FALSE,"masez (6)";#N/A,#N/A,FALSE,"masez (5)";#N/A,#N/A,FALSE,"masez (4)";#N/A,#N/A,FALSE,"masez (3)";#N/A,#N/A,FALSE,"masez (2)";#N/A,#N/A,FALSE,"GME";#N/A,#N/A,FALSE,"masez"}</definedName>
    <definedName name="______________ftu222" localSheetId="35" hidden="1">{#N/A,#N/A,FALSE,"Aging Summary";#N/A,#N/A,FALSE,"Ratio Analysis";#N/A,#N/A,FALSE,"Test 120 Day Accts";#N/A,#N/A,FALSE,"Tickmarks"}</definedName>
    <definedName name="______________ftu222" localSheetId="37" hidden="1">{#N/A,#N/A,FALSE,"Aging Summary";#N/A,#N/A,FALSE,"Ratio Analysis";#N/A,#N/A,FALSE,"Test 120 Day Accts";#N/A,#N/A,FALSE,"Tickmarks"}</definedName>
    <definedName name="______________ftu222" localSheetId="36" hidden="1">{#N/A,#N/A,FALSE,"Aging Summary";#N/A,#N/A,FALSE,"Ratio Analysis";#N/A,#N/A,FALSE,"Test 120 Day Accts";#N/A,#N/A,FALSE,"Tickmarks"}</definedName>
    <definedName name="______________ftu222" localSheetId="33" hidden="1">{#N/A,#N/A,FALSE,"Aging Summary";#N/A,#N/A,FALSE,"Ratio Analysis";#N/A,#N/A,FALSE,"Test 120 Day Accts";#N/A,#N/A,FALSE,"Tickmarks"}</definedName>
    <definedName name="______________ftu222" localSheetId="34" hidden="1">{#N/A,#N/A,FALSE,"Aging Summary";#N/A,#N/A,FALSE,"Ratio Analysis";#N/A,#N/A,FALSE,"Test 120 Day Accts";#N/A,#N/A,FALSE,"Tickmarks"}</definedName>
    <definedName name="______________ftu222" localSheetId="31" hidden="1">{#N/A,#N/A,FALSE,"Aging Summary";#N/A,#N/A,FALSE,"Ratio Analysis";#N/A,#N/A,FALSE,"Test 120 Day Accts";#N/A,#N/A,FALSE,"Tickmarks"}</definedName>
    <definedName name="______________ftu222" hidden="1">{#N/A,#N/A,FALSE,"Aging Summary";#N/A,#N/A,FALSE,"Ratio Analysis";#N/A,#N/A,FALSE,"Test 120 Day Accts";#N/A,#N/A,FALSE,"Tickmarks"}</definedName>
    <definedName name="______________fut2" localSheetId="35" hidden="1">{#N/A,#N/A,FALSE,"Aging Summary";#N/A,#N/A,FALSE,"Ratio Analysis";#N/A,#N/A,FALSE,"Test 120 Day Accts";#N/A,#N/A,FALSE,"Tickmarks"}</definedName>
    <definedName name="______________fut2" localSheetId="37" hidden="1">{#N/A,#N/A,FALSE,"Aging Summary";#N/A,#N/A,FALSE,"Ratio Analysis";#N/A,#N/A,FALSE,"Test 120 Day Accts";#N/A,#N/A,FALSE,"Tickmarks"}</definedName>
    <definedName name="______________fut2" localSheetId="36" hidden="1">{#N/A,#N/A,FALSE,"Aging Summary";#N/A,#N/A,FALSE,"Ratio Analysis";#N/A,#N/A,FALSE,"Test 120 Day Accts";#N/A,#N/A,FALSE,"Tickmarks"}</definedName>
    <definedName name="______________fut2" localSheetId="33" hidden="1">{#N/A,#N/A,FALSE,"Aging Summary";#N/A,#N/A,FALSE,"Ratio Analysis";#N/A,#N/A,FALSE,"Test 120 Day Accts";#N/A,#N/A,FALSE,"Tickmarks"}</definedName>
    <definedName name="______________fut2" localSheetId="34" hidden="1">{#N/A,#N/A,FALSE,"Aging Summary";#N/A,#N/A,FALSE,"Ratio Analysis";#N/A,#N/A,FALSE,"Test 120 Day Accts";#N/A,#N/A,FALSE,"Tickmarks"}</definedName>
    <definedName name="______________fut2" localSheetId="31" hidden="1">{#N/A,#N/A,FALSE,"Aging Summary";#N/A,#N/A,FALSE,"Ratio Analysis";#N/A,#N/A,FALSE,"Test 120 Day Accts";#N/A,#N/A,FALSE,"Tickmarks"}</definedName>
    <definedName name="______________fut2" hidden="1">{#N/A,#N/A,FALSE,"Aging Summary";#N/A,#N/A,FALSE,"Ratio Analysis";#N/A,#N/A,FALSE,"Test 120 Day Accts";#N/A,#N/A,FALSE,"Tickmarks"}</definedName>
    <definedName name="______________gc2" localSheetId="35" hidden="1">{#N/A,#N/A,TRUE,"MEMO";#N/A,#N/A,TRUE,"PARAMETROS";#N/A,#N/A,TRUE,"RLI ";#N/A,#N/A,TRUE,"IMPTO.DET.";#N/A,#N/A,TRUE,"FUT-FUNT";#N/A,#N/A,TRUE,"CPI-PATR.";#N/A,#N/A,TRUE,"CM CPI";#N/A,#N/A,TRUE,"PROV";#N/A,#N/A,TRUE,"A FIJO";#N/A,#N/A,TRUE,"LEASING";#N/A,#N/A,TRUE,"VPP";#N/A,#N/A,TRUE,"PPM";#N/A,#N/A,TRUE,"OTROS"}</definedName>
    <definedName name="______________gc2" localSheetId="37" hidden="1">{#N/A,#N/A,TRUE,"MEMO";#N/A,#N/A,TRUE,"PARAMETROS";#N/A,#N/A,TRUE,"RLI ";#N/A,#N/A,TRUE,"IMPTO.DET.";#N/A,#N/A,TRUE,"FUT-FUNT";#N/A,#N/A,TRUE,"CPI-PATR.";#N/A,#N/A,TRUE,"CM CPI";#N/A,#N/A,TRUE,"PROV";#N/A,#N/A,TRUE,"A FIJO";#N/A,#N/A,TRUE,"LEASING";#N/A,#N/A,TRUE,"VPP";#N/A,#N/A,TRUE,"PPM";#N/A,#N/A,TRUE,"OTROS"}</definedName>
    <definedName name="______________gc2" localSheetId="36" hidden="1">{#N/A,#N/A,TRUE,"MEMO";#N/A,#N/A,TRUE,"PARAMETROS";#N/A,#N/A,TRUE,"RLI ";#N/A,#N/A,TRUE,"IMPTO.DET.";#N/A,#N/A,TRUE,"FUT-FUNT";#N/A,#N/A,TRUE,"CPI-PATR.";#N/A,#N/A,TRUE,"CM CPI";#N/A,#N/A,TRUE,"PROV";#N/A,#N/A,TRUE,"A FIJO";#N/A,#N/A,TRUE,"LEASING";#N/A,#N/A,TRUE,"VPP";#N/A,#N/A,TRUE,"PPM";#N/A,#N/A,TRUE,"OTROS"}</definedName>
    <definedName name="______________gc2" localSheetId="33" hidden="1">{#N/A,#N/A,TRUE,"MEMO";#N/A,#N/A,TRUE,"PARAMETROS";#N/A,#N/A,TRUE,"RLI ";#N/A,#N/A,TRUE,"IMPTO.DET.";#N/A,#N/A,TRUE,"FUT-FUNT";#N/A,#N/A,TRUE,"CPI-PATR.";#N/A,#N/A,TRUE,"CM CPI";#N/A,#N/A,TRUE,"PROV";#N/A,#N/A,TRUE,"A FIJO";#N/A,#N/A,TRUE,"LEASING";#N/A,#N/A,TRUE,"VPP";#N/A,#N/A,TRUE,"PPM";#N/A,#N/A,TRUE,"OTROS"}</definedName>
    <definedName name="______________gc2" localSheetId="34" hidden="1">{#N/A,#N/A,TRUE,"MEMO";#N/A,#N/A,TRUE,"PARAMETROS";#N/A,#N/A,TRUE,"RLI ";#N/A,#N/A,TRUE,"IMPTO.DET.";#N/A,#N/A,TRUE,"FUT-FUNT";#N/A,#N/A,TRUE,"CPI-PATR.";#N/A,#N/A,TRUE,"CM CPI";#N/A,#N/A,TRUE,"PROV";#N/A,#N/A,TRUE,"A FIJO";#N/A,#N/A,TRUE,"LEASING";#N/A,#N/A,TRUE,"VPP";#N/A,#N/A,TRUE,"PPM";#N/A,#N/A,TRUE,"OTROS"}</definedName>
    <definedName name="______________gc2" localSheetId="31" hidden="1">{#N/A,#N/A,TRUE,"MEMO";#N/A,#N/A,TRUE,"PARAMETROS";#N/A,#N/A,TRUE,"RLI ";#N/A,#N/A,TRUE,"IMPTO.DET.";#N/A,#N/A,TRUE,"FUT-FUNT";#N/A,#N/A,TRUE,"CPI-PATR.";#N/A,#N/A,TRUE,"CM CPI";#N/A,#N/A,TRUE,"PROV";#N/A,#N/A,TRUE,"A FIJO";#N/A,#N/A,TRUE,"LEASING";#N/A,#N/A,TRUE,"VPP";#N/A,#N/A,TRUE,"PPM";#N/A,#N/A,TRUE,"OTROS"}</definedName>
    <definedName name="______________gc2" hidden="1">{#N/A,#N/A,TRUE,"MEMO";#N/A,#N/A,TRUE,"PARAMETROS";#N/A,#N/A,TRUE,"RLI ";#N/A,#N/A,TRUE,"IMPTO.DET.";#N/A,#N/A,TRUE,"FUT-FUNT";#N/A,#N/A,TRUE,"CPI-PATR.";#N/A,#N/A,TRUE,"CM CPI";#N/A,#N/A,TRUE,"PROV";#N/A,#N/A,TRUE,"A FIJO";#N/A,#N/A,TRUE,"LEASING";#N/A,#N/A,TRUE,"VPP";#N/A,#N/A,TRUE,"PPM";#N/A,#N/A,TRUE,"OTROS"}</definedName>
    <definedName name="______________gl1" localSheetId="35" hidden="1">{#N/A,#N/A,FALSE,"Total_OC015";#N/A,#N/A,FALSE,"ADMIN";#N/A,#N/A,FALSE,"PROCES";#N/A,#N/A,FALSE,"mecan";#N/A,#N/A,FALSE,"civil";#N/A,#N/A,FALSE,"CAÑER";#N/A,#N/A,FALSE,"ELEC";#N/A,#N/A,FALSE,"INSTR"}</definedName>
    <definedName name="______________gl1" localSheetId="37" hidden="1">{#N/A,#N/A,FALSE,"Total_OC015";#N/A,#N/A,FALSE,"ADMIN";#N/A,#N/A,FALSE,"PROCES";#N/A,#N/A,FALSE,"mecan";#N/A,#N/A,FALSE,"civil";#N/A,#N/A,FALSE,"CAÑER";#N/A,#N/A,FALSE,"ELEC";#N/A,#N/A,FALSE,"INSTR"}</definedName>
    <definedName name="______________gl1" localSheetId="36" hidden="1">{#N/A,#N/A,FALSE,"Total_OC015";#N/A,#N/A,FALSE,"ADMIN";#N/A,#N/A,FALSE,"PROCES";#N/A,#N/A,FALSE,"mecan";#N/A,#N/A,FALSE,"civil";#N/A,#N/A,FALSE,"CAÑER";#N/A,#N/A,FALSE,"ELEC";#N/A,#N/A,FALSE,"INSTR"}</definedName>
    <definedName name="______________gl1" localSheetId="33" hidden="1">{#N/A,#N/A,FALSE,"Total_OC015";#N/A,#N/A,FALSE,"ADMIN";#N/A,#N/A,FALSE,"PROCES";#N/A,#N/A,FALSE,"mecan";#N/A,#N/A,FALSE,"civil";#N/A,#N/A,FALSE,"CAÑER";#N/A,#N/A,FALSE,"ELEC";#N/A,#N/A,FALSE,"INSTR"}</definedName>
    <definedName name="______________gl1" localSheetId="34" hidden="1">{#N/A,#N/A,FALSE,"Total_OC015";#N/A,#N/A,FALSE,"ADMIN";#N/A,#N/A,FALSE,"PROCES";#N/A,#N/A,FALSE,"mecan";#N/A,#N/A,FALSE,"civil";#N/A,#N/A,FALSE,"CAÑER";#N/A,#N/A,FALSE,"ELEC";#N/A,#N/A,FALSE,"INSTR"}</definedName>
    <definedName name="______________gl1" localSheetId="31" hidden="1">{#N/A,#N/A,FALSE,"Total_OC015";#N/A,#N/A,FALSE,"ADMIN";#N/A,#N/A,FALSE,"PROCES";#N/A,#N/A,FALSE,"mecan";#N/A,#N/A,FALSE,"civil";#N/A,#N/A,FALSE,"CAÑER";#N/A,#N/A,FALSE,"ELEC";#N/A,#N/A,FALSE,"INSTR"}</definedName>
    <definedName name="______________gl1" hidden="1">{#N/A,#N/A,FALSE,"Total_OC015";#N/A,#N/A,FALSE,"ADMIN";#N/A,#N/A,FALSE,"PROCES";#N/A,#N/A,FALSE,"mecan";#N/A,#N/A,FALSE,"civil";#N/A,#N/A,FALSE,"CAÑER";#N/A,#N/A,FALSE,"ELEC";#N/A,#N/A,FALSE,"INSTR"}</definedName>
    <definedName name="______________jy5" localSheetId="35" hidden="1">{#N/A,#N/A,FALSE,"masez (10)";#N/A,#N/A,FALSE,"masez (7)";#N/A,#N/A,FALSE,"masez (6)";#N/A,#N/A,FALSE,"masez (5)";#N/A,#N/A,FALSE,"masez (4)";#N/A,#N/A,FALSE,"masez (3)";#N/A,#N/A,FALSE,"masez (2)";#N/A,#N/A,FALSE,"GME";#N/A,#N/A,FALSE,"masez"}</definedName>
    <definedName name="______________jy5" localSheetId="37" hidden="1">{#N/A,#N/A,FALSE,"masez (10)";#N/A,#N/A,FALSE,"masez (7)";#N/A,#N/A,FALSE,"masez (6)";#N/A,#N/A,FALSE,"masez (5)";#N/A,#N/A,FALSE,"masez (4)";#N/A,#N/A,FALSE,"masez (3)";#N/A,#N/A,FALSE,"masez (2)";#N/A,#N/A,FALSE,"GME";#N/A,#N/A,FALSE,"masez"}</definedName>
    <definedName name="______________jy5" localSheetId="36" hidden="1">{#N/A,#N/A,FALSE,"masez (10)";#N/A,#N/A,FALSE,"masez (7)";#N/A,#N/A,FALSE,"masez (6)";#N/A,#N/A,FALSE,"masez (5)";#N/A,#N/A,FALSE,"masez (4)";#N/A,#N/A,FALSE,"masez (3)";#N/A,#N/A,FALSE,"masez (2)";#N/A,#N/A,FALSE,"GME";#N/A,#N/A,FALSE,"masez"}</definedName>
    <definedName name="______________jy5" localSheetId="33" hidden="1">{#N/A,#N/A,FALSE,"masez (10)";#N/A,#N/A,FALSE,"masez (7)";#N/A,#N/A,FALSE,"masez (6)";#N/A,#N/A,FALSE,"masez (5)";#N/A,#N/A,FALSE,"masez (4)";#N/A,#N/A,FALSE,"masez (3)";#N/A,#N/A,FALSE,"masez (2)";#N/A,#N/A,FALSE,"GME";#N/A,#N/A,FALSE,"masez"}</definedName>
    <definedName name="______________jy5" localSheetId="34" hidden="1">{#N/A,#N/A,FALSE,"masez (10)";#N/A,#N/A,FALSE,"masez (7)";#N/A,#N/A,FALSE,"masez (6)";#N/A,#N/A,FALSE,"masez (5)";#N/A,#N/A,FALSE,"masez (4)";#N/A,#N/A,FALSE,"masez (3)";#N/A,#N/A,FALSE,"masez (2)";#N/A,#N/A,FALSE,"GME";#N/A,#N/A,FALSE,"masez"}</definedName>
    <definedName name="______________jy5" localSheetId="31" hidden="1">{#N/A,#N/A,FALSE,"masez (10)";#N/A,#N/A,FALSE,"masez (7)";#N/A,#N/A,FALSE,"masez (6)";#N/A,#N/A,FALSE,"masez (5)";#N/A,#N/A,FALSE,"masez (4)";#N/A,#N/A,FALSE,"masez (3)";#N/A,#N/A,FALSE,"masez (2)";#N/A,#N/A,FALSE,"GME";#N/A,#N/A,FALSE,"masez"}</definedName>
    <definedName name="______________jy5" hidden="1">{#N/A,#N/A,FALSE,"masez (10)";#N/A,#N/A,FALSE,"masez (7)";#N/A,#N/A,FALSE,"masez (6)";#N/A,#N/A,FALSE,"masez (5)";#N/A,#N/A,FALSE,"masez (4)";#N/A,#N/A,FALSE,"masez (3)";#N/A,#N/A,FALSE,"masez (2)";#N/A,#N/A,FALSE,"GME";#N/A,#N/A,FALSE,"masez"}</definedName>
    <definedName name="______________k1" localSheetId="31">#REF!</definedName>
    <definedName name="______________k1">!#REF!</definedName>
    <definedName name="______________k2" localSheetId="31">#REF!</definedName>
    <definedName name="______________k2">!#REF!</definedName>
    <definedName name="______________k3" localSheetId="31">#REF!</definedName>
    <definedName name="______________k3">!#REF!</definedName>
    <definedName name="_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_PPM1" localSheetId="35" hidden="1">{#N/A,#N/A,FALSE,"Aging Summary";#N/A,#N/A,FALSE,"Ratio Analysis";#N/A,#N/A,FALSE,"Test 120 Day Accts";#N/A,#N/A,FALSE,"Tickmarks"}</definedName>
    <definedName name="______________PPM1" localSheetId="37" hidden="1">{#N/A,#N/A,FALSE,"Aging Summary";#N/A,#N/A,FALSE,"Ratio Analysis";#N/A,#N/A,FALSE,"Test 120 Day Accts";#N/A,#N/A,FALSE,"Tickmarks"}</definedName>
    <definedName name="______________PPM1" localSheetId="36" hidden="1">{#N/A,#N/A,FALSE,"Aging Summary";#N/A,#N/A,FALSE,"Ratio Analysis";#N/A,#N/A,FALSE,"Test 120 Day Accts";#N/A,#N/A,FALSE,"Tickmarks"}</definedName>
    <definedName name="______________PPM1" localSheetId="33" hidden="1">{#N/A,#N/A,FALSE,"Aging Summary";#N/A,#N/A,FALSE,"Ratio Analysis";#N/A,#N/A,FALSE,"Test 120 Day Accts";#N/A,#N/A,FALSE,"Tickmarks"}</definedName>
    <definedName name="______________PPM1" localSheetId="34" hidden="1">{#N/A,#N/A,FALSE,"Aging Summary";#N/A,#N/A,FALSE,"Ratio Analysis";#N/A,#N/A,FALSE,"Test 120 Day Accts";#N/A,#N/A,FALSE,"Tickmarks"}</definedName>
    <definedName name="______________PPM1" localSheetId="31" hidden="1">{#N/A,#N/A,FALSE,"Aging Summary";#N/A,#N/A,FALSE,"Ratio Analysis";#N/A,#N/A,FALSE,"Test 120 Day Accts";#N/A,#N/A,FALSE,"Tickmarks"}</definedName>
    <definedName name="______________PPM1" hidden="1">{#N/A,#N/A,FALSE,"Aging Summary";#N/A,#N/A,FALSE,"Ratio Analysis";#N/A,#N/A,FALSE,"Test 120 Day Accts";#N/A,#N/A,FALSE,"Tickmarks"}</definedName>
    <definedName name="______________pt8" localSheetId="35" hidden="1">{#N/A,#N/A,FALSE,"Aging Summary";#N/A,#N/A,FALSE,"Ratio Analysis";#N/A,#N/A,FALSE,"Test 120 Day Accts";#N/A,#N/A,FALSE,"Tickmarks"}</definedName>
    <definedName name="______________pt8" localSheetId="37" hidden="1">{#N/A,#N/A,FALSE,"Aging Summary";#N/A,#N/A,FALSE,"Ratio Analysis";#N/A,#N/A,FALSE,"Test 120 Day Accts";#N/A,#N/A,FALSE,"Tickmarks"}</definedName>
    <definedName name="______________pt8" localSheetId="36" hidden="1">{#N/A,#N/A,FALSE,"Aging Summary";#N/A,#N/A,FALSE,"Ratio Analysis";#N/A,#N/A,FALSE,"Test 120 Day Accts";#N/A,#N/A,FALSE,"Tickmarks"}</definedName>
    <definedName name="______________pt8" localSheetId="33" hidden="1">{#N/A,#N/A,FALSE,"Aging Summary";#N/A,#N/A,FALSE,"Ratio Analysis";#N/A,#N/A,FALSE,"Test 120 Day Accts";#N/A,#N/A,FALSE,"Tickmarks"}</definedName>
    <definedName name="______________pt8" localSheetId="34" hidden="1">{#N/A,#N/A,FALSE,"Aging Summary";#N/A,#N/A,FALSE,"Ratio Analysis";#N/A,#N/A,FALSE,"Test 120 Day Accts";#N/A,#N/A,FALSE,"Tickmarks"}</definedName>
    <definedName name="______________pt8" localSheetId="31" hidden="1">{#N/A,#N/A,FALSE,"Aging Summary";#N/A,#N/A,FALSE,"Ratio Analysis";#N/A,#N/A,FALSE,"Test 120 Day Accts";#N/A,#N/A,FALSE,"Tickmarks"}</definedName>
    <definedName name="______________pt8" hidden="1">{#N/A,#N/A,FALSE,"Aging Summary";#N/A,#N/A,FALSE,"Ratio Analysis";#N/A,#N/A,FALSE,"Test 120 Day Accts";#N/A,#N/A,FALSE,"Tickmarks"}</definedName>
    <definedName name="______________t4" localSheetId="35" hidden="1">{#N/A,#N/A,FALSE,"Aging Summary";#N/A,#N/A,FALSE,"Ratio Analysis";#N/A,#N/A,FALSE,"Test 120 Day Accts";#N/A,#N/A,FALSE,"Tickmarks"}</definedName>
    <definedName name="______________t4" localSheetId="37" hidden="1">{#N/A,#N/A,FALSE,"Aging Summary";#N/A,#N/A,FALSE,"Ratio Analysis";#N/A,#N/A,FALSE,"Test 120 Day Accts";#N/A,#N/A,FALSE,"Tickmarks"}</definedName>
    <definedName name="______________t4" localSheetId="36" hidden="1">{#N/A,#N/A,FALSE,"Aging Summary";#N/A,#N/A,FALSE,"Ratio Analysis";#N/A,#N/A,FALSE,"Test 120 Day Accts";#N/A,#N/A,FALSE,"Tickmarks"}</definedName>
    <definedName name="______________t4" localSheetId="33" hidden="1">{#N/A,#N/A,FALSE,"Aging Summary";#N/A,#N/A,FALSE,"Ratio Analysis";#N/A,#N/A,FALSE,"Test 120 Day Accts";#N/A,#N/A,FALSE,"Tickmarks"}</definedName>
    <definedName name="______________t4" localSheetId="34" hidden="1">{#N/A,#N/A,FALSE,"Aging Summary";#N/A,#N/A,FALSE,"Ratio Analysis";#N/A,#N/A,FALSE,"Test 120 Day Accts";#N/A,#N/A,FALSE,"Tickmarks"}</definedName>
    <definedName name="______________t4" localSheetId="31" hidden="1">{#N/A,#N/A,FALSE,"Aging Summary";#N/A,#N/A,FALSE,"Ratio Analysis";#N/A,#N/A,FALSE,"Test 120 Day Accts";#N/A,#N/A,FALSE,"Tickmarks"}</definedName>
    <definedName name="______________t4" hidden="1">{#N/A,#N/A,FALSE,"Aging Summary";#N/A,#N/A,FALSE,"Ratio Analysis";#N/A,#N/A,FALSE,"Test 120 Day Accts";#N/A,#N/A,FALSE,"Tickmarks"}</definedName>
    <definedName name="______________t81" localSheetId="35" hidden="1">{#N/A,#N/A,FALSE,"Aging Summary";#N/A,#N/A,FALSE,"Ratio Analysis";#N/A,#N/A,FALSE,"Test 120 Day Accts";#N/A,#N/A,FALSE,"Tickmarks"}</definedName>
    <definedName name="______________t81" localSheetId="37" hidden="1">{#N/A,#N/A,FALSE,"Aging Summary";#N/A,#N/A,FALSE,"Ratio Analysis";#N/A,#N/A,FALSE,"Test 120 Day Accts";#N/A,#N/A,FALSE,"Tickmarks"}</definedName>
    <definedName name="______________t81" localSheetId="36" hidden="1">{#N/A,#N/A,FALSE,"Aging Summary";#N/A,#N/A,FALSE,"Ratio Analysis";#N/A,#N/A,FALSE,"Test 120 Day Accts";#N/A,#N/A,FALSE,"Tickmarks"}</definedName>
    <definedName name="______________t81" localSheetId="33" hidden="1">{#N/A,#N/A,FALSE,"Aging Summary";#N/A,#N/A,FALSE,"Ratio Analysis";#N/A,#N/A,FALSE,"Test 120 Day Accts";#N/A,#N/A,FALSE,"Tickmarks"}</definedName>
    <definedName name="______________t81" localSheetId="34" hidden="1">{#N/A,#N/A,FALSE,"Aging Summary";#N/A,#N/A,FALSE,"Ratio Analysis";#N/A,#N/A,FALSE,"Test 120 Day Accts";#N/A,#N/A,FALSE,"Tickmarks"}</definedName>
    <definedName name="______________t81" localSheetId="31" hidden="1">{#N/A,#N/A,FALSE,"Aging Summary";#N/A,#N/A,FALSE,"Ratio Analysis";#N/A,#N/A,FALSE,"Test 120 Day Accts";#N/A,#N/A,FALSE,"Tickmarks"}</definedName>
    <definedName name="______________t81" hidden="1">{#N/A,#N/A,FALSE,"Aging Summary";#N/A,#N/A,FALSE,"Ratio Analysis";#N/A,#N/A,FALSE,"Test 120 Day Accts";#N/A,#N/A,FALSE,"Tickmarks"}</definedName>
    <definedName name="______________tyl2" localSheetId="35" hidden="1">{#N/A,#N/A,FALSE,"masez (10)";#N/A,#N/A,FALSE,"masez (7)";#N/A,#N/A,FALSE,"masez (6)";#N/A,#N/A,FALSE,"masez (5)";#N/A,#N/A,FALSE,"masez (4)";#N/A,#N/A,FALSE,"masez (3)";#N/A,#N/A,FALSE,"masez (2)";#N/A,#N/A,FALSE,"GME";#N/A,#N/A,FALSE,"masez"}</definedName>
    <definedName name="______________tyl2" localSheetId="37" hidden="1">{#N/A,#N/A,FALSE,"masez (10)";#N/A,#N/A,FALSE,"masez (7)";#N/A,#N/A,FALSE,"masez (6)";#N/A,#N/A,FALSE,"masez (5)";#N/A,#N/A,FALSE,"masez (4)";#N/A,#N/A,FALSE,"masez (3)";#N/A,#N/A,FALSE,"masez (2)";#N/A,#N/A,FALSE,"GME";#N/A,#N/A,FALSE,"masez"}</definedName>
    <definedName name="______________tyl2" localSheetId="36" hidden="1">{#N/A,#N/A,FALSE,"masez (10)";#N/A,#N/A,FALSE,"masez (7)";#N/A,#N/A,FALSE,"masez (6)";#N/A,#N/A,FALSE,"masez (5)";#N/A,#N/A,FALSE,"masez (4)";#N/A,#N/A,FALSE,"masez (3)";#N/A,#N/A,FALSE,"masez (2)";#N/A,#N/A,FALSE,"GME";#N/A,#N/A,FALSE,"masez"}</definedName>
    <definedName name="______________tyl2" localSheetId="33" hidden="1">{#N/A,#N/A,FALSE,"masez (10)";#N/A,#N/A,FALSE,"masez (7)";#N/A,#N/A,FALSE,"masez (6)";#N/A,#N/A,FALSE,"masez (5)";#N/A,#N/A,FALSE,"masez (4)";#N/A,#N/A,FALSE,"masez (3)";#N/A,#N/A,FALSE,"masez (2)";#N/A,#N/A,FALSE,"GME";#N/A,#N/A,FALSE,"masez"}</definedName>
    <definedName name="______________tyl2" localSheetId="34" hidden="1">{#N/A,#N/A,FALSE,"masez (10)";#N/A,#N/A,FALSE,"masez (7)";#N/A,#N/A,FALSE,"masez (6)";#N/A,#N/A,FALSE,"masez (5)";#N/A,#N/A,FALSE,"masez (4)";#N/A,#N/A,FALSE,"masez (3)";#N/A,#N/A,FALSE,"masez (2)";#N/A,#N/A,FALSE,"GME";#N/A,#N/A,FALSE,"masez"}</definedName>
    <definedName name="______________tyl2" localSheetId="31" hidden="1">{#N/A,#N/A,FALSE,"masez (10)";#N/A,#N/A,FALSE,"masez (7)";#N/A,#N/A,FALSE,"masez (6)";#N/A,#N/A,FALSE,"masez (5)";#N/A,#N/A,FALSE,"masez (4)";#N/A,#N/A,FALSE,"masez (3)";#N/A,#N/A,FALSE,"masez (2)";#N/A,#N/A,FALSE,"GME";#N/A,#N/A,FALSE,"masez"}</definedName>
    <definedName name="______________tyl2" hidden="1">{#N/A,#N/A,FALSE,"masez (10)";#N/A,#N/A,FALSE,"masez (7)";#N/A,#N/A,FALSE,"masez (6)";#N/A,#N/A,FALSE,"masez (5)";#N/A,#N/A,FALSE,"masez (4)";#N/A,#N/A,FALSE,"masez (3)";#N/A,#N/A,FALSE,"masez (2)";#N/A,#N/A,FALSE,"GME";#N/A,#N/A,FALSE,"masez"}</definedName>
    <definedName name="______________wrn1" localSheetId="35" hidden="1">{#N/A,#N/A,TRUE,"Est. de Fact.";#N/A,#N/A,TRUE,"Capitulo 19";#N/A,#N/A,TRUE,"Proyecto P855"}</definedName>
    <definedName name="______________wrn1" localSheetId="37" hidden="1">{#N/A,#N/A,TRUE,"Est. de Fact.";#N/A,#N/A,TRUE,"Capitulo 19";#N/A,#N/A,TRUE,"Proyecto P855"}</definedName>
    <definedName name="______________wrn1" localSheetId="36" hidden="1">{#N/A,#N/A,TRUE,"Est. de Fact.";#N/A,#N/A,TRUE,"Capitulo 19";#N/A,#N/A,TRUE,"Proyecto P855"}</definedName>
    <definedName name="______________wrn1" localSheetId="33" hidden="1">{#N/A,#N/A,TRUE,"Est. de Fact.";#N/A,#N/A,TRUE,"Capitulo 19";#N/A,#N/A,TRUE,"Proyecto P855"}</definedName>
    <definedName name="______________wrn1" localSheetId="34" hidden="1">{#N/A,#N/A,TRUE,"Est. de Fact.";#N/A,#N/A,TRUE,"Capitulo 19";#N/A,#N/A,TRUE,"Proyecto P855"}</definedName>
    <definedName name="______________wrn1" localSheetId="31" hidden="1">{#N/A,#N/A,TRUE,"Est. de Fact.";#N/A,#N/A,TRUE,"Capitulo 19";#N/A,#N/A,TRUE,"Proyecto P855"}</definedName>
    <definedName name="______________wrn1" hidden="1">{#N/A,#N/A,TRUE,"Est. de Fact.";#N/A,#N/A,TRUE,"Capitulo 19";#N/A,#N/A,TRUE,"Proyecto P855"}</definedName>
    <definedName name="______________zx2" localSheetId="35" hidden="1">{#N/A,#N/A,FALSE,"masez (10)";#N/A,#N/A,FALSE,"masez (7)";#N/A,#N/A,FALSE,"masez (6)";#N/A,#N/A,FALSE,"masez (5)";#N/A,#N/A,FALSE,"masez (4)";#N/A,#N/A,FALSE,"masez (3)";#N/A,#N/A,FALSE,"masez (2)";#N/A,#N/A,FALSE,"GME";#N/A,#N/A,FALSE,"masez"}</definedName>
    <definedName name="______________zx2" localSheetId="37" hidden="1">{#N/A,#N/A,FALSE,"masez (10)";#N/A,#N/A,FALSE,"masez (7)";#N/A,#N/A,FALSE,"masez (6)";#N/A,#N/A,FALSE,"masez (5)";#N/A,#N/A,FALSE,"masez (4)";#N/A,#N/A,FALSE,"masez (3)";#N/A,#N/A,FALSE,"masez (2)";#N/A,#N/A,FALSE,"GME";#N/A,#N/A,FALSE,"masez"}</definedName>
    <definedName name="______________zx2" localSheetId="36" hidden="1">{#N/A,#N/A,FALSE,"masez (10)";#N/A,#N/A,FALSE,"masez (7)";#N/A,#N/A,FALSE,"masez (6)";#N/A,#N/A,FALSE,"masez (5)";#N/A,#N/A,FALSE,"masez (4)";#N/A,#N/A,FALSE,"masez (3)";#N/A,#N/A,FALSE,"masez (2)";#N/A,#N/A,FALSE,"GME";#N/A,#N/A,FALSE,"masez"}</definedName>
    <definedName name="______________zx2" localSheetId="33" hidden="1">{#N/A,#N/A,FALSE,"masez (10)";#N/A,#N/A,FALSE,"masez (7)";#N/A,#N/A,FALSE,"masez (6)";#N/A,#N/A,FALSE,"masez (5)";#N/A,#N/A,FALSE,"masez (4)";#N/A,#N/A,FALSE,"masez (3)";#N/A,#N/A,FALSE,"masez (2)";#N/A,#N/A,FALSE,"GME";#N/A,#N/A,FALSE,"masez"}</definedName>
    <definedName name="______________zx2" localSheetId="34" hidden="1">{#N/A,#N/A,FALSE,"masez (10)";#N/A,#N/A,FALSE,"masez (7)";#N/A,#N/A,FALSE,"masez (6)";#N/A,#N/A,FALSE,"masez (5)";#N/A,#N/A,FALSE,"masez (4)";#N/A,#N/A,FALSE,"masez (3)";#N/A,#N/A,FALSE,"masez (2)";#N/A,#N/A,FALSE,"GME";#N/A,#N/A,FALSE,"masez"}</definedName>
    <definedName name="______________zx2" localSheetId="31" hidden="1">{#N/A,#N/A,FALSE,"masez (10)";#N/A,#N/A,FALSE,"masez (7)";#N/A,#N/A,FALSE,"masez (6)";#N/A,#N/A,FALSE,"masez (5)";#N/A,#N/A,FALSE,"masez (4)";#N/A,#N/A,FALSE,"masez (3)";#N/A,#N/A,FALSE,"masez (2)";#N/A,#N/A,FALSE,"GME";#N/A,#N/A,FALSE,"masez"}</definedName>
    <definedName name="______________zx2" hidden="1">{#N/A,#N/A,FALSE,"masez (10)";#N/A,#N/A,FALSE,"masez (7)";#N/A,#N/A,FALSE,"masez (6)";#N/A,#N/A,FALSE,"masez (5)";#N/A,#N/A,FALSE,"masez (4)";#N/A,#N/A,FALSE,"masez (3)";#N/A,#N/A,FALSE,"masez (2)";#N/A,#N/A,FALSE,"GME";#N/A,#N/A,FALSE,"masez"}</definedName>
    <definedName name="_____________A2" localSheetId="35" hidden="1">{#N/A,#N/A,FALSE,"Aging Summary";#N/A,#N/A,FALSE,"Ratio Analysis";#N/A,#N/A,FALSE,"Test 120 Day Accts";#N/A,#N/A,FALSE,"Tickmarks"}</definedName>
    <definedName name="_____________A2" localSheetId="37" hidden="1">{#N/A,#N/A,FALSE,"Aging Summary";#N/A,#N/A,FALSE,"Ratio Analysis";#N/A,#N/A,FALSE,"Test 120 Day Accts";#N/A,#N/A,FALSE,"Tickmarks"}</definedName>
    <definedName name="_____________A2" localSheetId="36" hidden="1">{#N/A,#N/A,FALSE,"Aging Summary";#N/A,#N/A,FALSE,"Ratio Analysis";#N/A,#N/A,FALSE,"Test 120 Day Accts";#N/A,#N/A,FALSE,"Tickmarks"}</definedName>
    <definedName name="_____________A2" localSheetId="33" hidden="1">{#N/A,#N/A,FALSE,"Aging Summary";#N/A,#N/A,FALSE,"Ratio Analysis";#N/A,#N/A,FALSE,"Test 120 Day Accts";#N/A,#N/A,FALSE,"Tickmarks"}</definedName>
    <definedName name="_____________A2" localSheetId="34" hidden="1">{#N/A,#N/A,FALSE,"Aging Summary";#N/A,#N/A,FALSE,"Ratio Analysis";#N/A,#N/A,FALSE,"Test 120 Day Accts";#N/A,#N/A,FALSE,"Tickmarks"}</definedName>
    <definedName name="_____________A2" localSheetId="31" hidden="1">{#N/A,#N/A,FALSE,"Aging Summary";#N/A,#N/A,FALSE,"Ratio Analysis";#N/A,#N/A,FALSE,"Test 120 Day Accts";#N/A,#N/A,FALSE,"Tickmarks"}</definedName>
    <definedName name="_____________A2" hidden="1">{#N/A,#N/A,FALSE,"Aging Summary";#N/A,#N/A,FALSE,"Ratio Analysis";#N/A,#N/A,FALSE,"Test 120 Day Accts";#N/A,#N/A,FALSE,"Tickmarks"}</definedName>
    <definedName name="_____________asp2" localSheetId="31">#REF!</definedName>
    <definedName name="_____________asp2">!#REF!</definedName>
    <definedName name="_____________ccr1" localSheetId="31" hidden="1">{#N/A,#N/A,TRUE,"Cover";#N/A,#N/A,TRUE,"Conts";#N/A,#N/A,TRUE,"VOS";#N/A,#N/A,TRUE,"Warrington";#N/A,#N/A,TRUE,"Widnes"}</definedName>
    <definedName name="_____________ccr1" hidden="1">{#N/A,#N/A,TRUE,"Cover";#N/A,#N/A,TRUE,"Conts";#N/A,#N/A,TRUE,"VOS";#N/A,#N/A,TRUE,"Warrington";#N/A,#N/A,TRUE,"Widnes"}</definedName>
    <definedName name="_____________cp010103" localSheetId="35" hidden="1">{#N/A,#N/A,TRUE,"MEMO";#N/A,#N/A,TRUE,"PARAMETROS";#N/A,#N/A,TRUE,"RLI ";#N/A,#N/A,TRUE,"IMPTO.DET.";#N/A,#N/A,TRUE,"FUT-FUNT";#N/A,#N/A,TRUE,"CPI-PATR.";#N/A,#N/A,TRUE,"CM CPI";#N/A,#N/A,TRUE,"PROV";#N/A,#N/A,TRUE,"A FIJO";#N/A,#N/A,TRUE,"LEASING";#N/A,#N/A,TRUE,"VPP";#N/A,#N/A,TRUE,"PPM";#N/A,#N/A,TRUE,"OTROS"}</definedName>
    <definedName name="_____________cp010103" localSheetId="37" hidden="1">{#N/A,#N/A,TRUE,"MEMO";#N/A,#N/A,TRUE,"PARAMETROS";#N/A,#N/A,TRUE,"RLI ";#N/A,#N/A,TRUE,"IMPTO.DET.";#N/A,#N/A,TRUE,"FUT-FUNT";#N/A,#N/A,TRUE,"CPI-PATR.";#N/A,#N/A,TRUE,"CM CPI";#N/A,#N/A,TRUE,"PROV";#N/A,#N/A,TRUE,"A FIJO";#N/A,#N/A,TRUE,"LEASING";#N/A,#N/A,TRUE,"VPP";#N/A,#N/A,TRUE,"PPM";#N/A,#N/A,TRUE,"OTROS"}</definedName>
    <definedName name="_____________cp010103" localSheetId="36" hidden="1">{#N/A,#N/A,TRUE,"MEMO";#N/A,#N/A,TRUE,"PARAMETROS";#N/A,#N/A,TRUE,"RLI ";#N/A,#N/A,TRUE,"IMPTO.DET.";#N/A,#N/A,TRUE,"FUT-FUNT";#N/A,#N/A,TRUE,"CPI-PATR.";#N/A,#N/A,TRUE,"CM CPI";#N/A,#N/A,TRUE,"PROV";#N/A,#N/A,TRUE,"A FIJO";#N/A,#N/A,TRUE,"LEASING";#N/A,#N/A,TRUE,"VPP";#N/A,#N/A,TRUE,"PPM";#N/A,#N/A,TRUE,"OTROS"}</definedName>
    <definedName name="_____________cp010103" localSheetId="33" hidden="1">{#N/A,#N/A,TRUE,"MEMO";#N/A,#N/A,TRUE,"PARAMETROS";#N/A,#N/A,TRUE,"RLI ";#N/A,#N/A,TRUE,"IMPTO.DET.";#N/A,#N/A,TRUE,"FUT-FUNT";#N/A,#N/A,TRUE,"CPI-PATR.";#N/A,#N/A,TRUE,"CM CPI";#N/A,#N/A,TRUE,"PROV";#N/A,#N/A,TRUE,"A FIJO";#N/A,#N/A,TRUE,"LEASING";#N/A,#N/A,TRUE,"VPP";#N/A,#N/A,TRUE,"PPM";#N/A,#N/A,TRUE,"OTROS"}</definedName>
    <definedName name="_____________cp010103" localSheetId="34" hidden="1">{#N/A,#N/A,TRUE,"MEMO";#N/A,#N/A,TRUE,"PARAMETROS";#N/A,#N/A,TRUE,"RLI ";#N/A,#N/A,TRUE,"IMPTO.DET.";#N/A,#N/A,TRUE,"FUT-FUNT";#N/A,#N/A,TRUE,"CPI-PATR.";#N/A,#N/A,TRUE,"CM CPI";#N/A,#N/A,TRUE,"PROV";#N/A,#N/A,TRUE,"A FIJO";#N/A,#N/A,TRUE,"LEASING";#N/A,#N/A,TRUE,"VPP";#N/A,#N/A,TRUE,"PPM";#N/A,#N/A,TRUE,"OTROS"}</definedName>
    <definedName name="_____________cp010103" localSheetId="31" hidden="1">{#N/A,#N/A,TRUE,"MEMO";#N/A,#N/A,TRUE,"PARAMETROS";#N/A,#N/A,TRUE,"RLI ";#N/A,#N/A,TRUE,"IMPTO.DET.";#N/A,#N/A,TRUE,"FUT-FUNT";#N/A,#N/A,TRUE,"CPI-PATR.";#N/A,#N/A,TRUE,"CM CPI";#N/A,#N/A,TRUE,"PROV";#N/A,#N/A,TRUE,"A FIJO";#N/A,#N/A,TRUE,"LEASING";#N/A,#N/A,TRUE,"VPP";#N/A,#N/A,TRUE,"PPM";#N/A,#N/A,TRUE,"OTROS"}</definedName>
    <definedName name="_____________cp010103" hidden="1">{#N/A,#N/A,TRUE,"MEMO";#N/A,#N/A,TRUE,"PARAMETROS";#N/A,#N/A,TRUE,"RLI ";#N/A,#N/A,TRUE,"IMPTO.DET.";#N/A,#N/A,TRUE,"FUT-FUNT";#N/A,#N/A,TRUE,"CPI-PATR.";#N/A,#N/A,TRUE,"CM CPI";#N/A,#N/A,TRUE,"PROV";#N/A,#N/A,TRUE,"A FIJO";#N/A,#N/A,TRUE,"LEASING";#N/A,#N/A,TRUE,"VPP";#N/A,#N/A,TRUE,"PPM";#N/A,#N/A,TRUE,"OTROS"}</definedName>
    <definedName name="_____________equ1" localSheetId="35" hidden="1">{#N/A,#N/A,TRUE,"Est. de Fact.";#N/A,#N/A,TRUE,"Capitulo 19";#N/A,#N/A,TRUE,"Proyecto P855"}</definedName>
    <definedName name="_____________equ1" localSheetId="37" hidden="1">{#N/A,#N/A,TRUE,"Est. de Fact.";#N/A,#N/A,TRUE,"Capitulo 19";#N/A,#N/A,TRUE,"Proyecto P855"}</definedName>
    <definedName name="_____________equ1" localSheetId="36" hidden="1">{#N/A,#N/A,TRUE,"Est. de Fact.";#N/A,#N/A,TRUE,"Capitulo 19";#N/A,#N/A,TRUE,"Proyecto P855"}</definedName>
    <definedName name="_____________equ1" localSheetId="33" hidden="1">{#N/A,#N/A,TRUE,"Est. de Fact.";#N/A,#N/A,TRUE,"Capitulo 19";#N/A,#N/A,TRUE,"Proyecto P855"}</definedName>
    <definedName name="_____________equ1" localSheetId="34" hidden="1">{#N/A,#N/A,TRUE,"Est. de Fact.";#N/A,#N/A,TRUE,"Capitulo 19";#N/A,#N/A,TRUE,"Proyecto P855"}</definedName>
    <definedName name="_____________equ1" localSheetId="31" hidden="1">{#N/A,#N/A,TRUE,"Est. de Fact.";#N/A,#N/A,TRUE,"Capitulo 19";#N/A,#N/A,TRUE,"Proyecto P855"}</definedName>
    <definedName name="_____________equ1" hidden="1">{#N/A,#N/A,TRUE,"Est. de Fact.";#N/A,#N/A,TRUE,"Capitulo 19";#N/A,#N/A,TRUE,"Proyecto P855"}</definedName>
    <definedName name="_____________f34rfq" localSheetId="31">#REF!</definedName>
    <definedName name="_____________f34rfq">!#REF!</definedName>
    <definedName name="_____________FHE7" localSheetId="35" hidden="1">{#N/A,#N/A,FALSE,"masez (10)";#N/A,#N/A,FALSE,"masez (7)";#N/A,#N/A,FALSE,"masez (6)";#N/A,#N/A,FALSE,"masez (5)";#N/A,#N/A,FALSE,"masez (4)";#N/A,#N/A,FALSE,"masez (3)";#N/A,#N/A,FALSE,"masez (2)";#N/A,#N/A,FALSE,"GME";#N/A,#N/A,FALSE,"masez"}</definedName>
    <definedName name="_____________FHE7" localSheetId="37" hidden="1">{#N/A,#N/A,FALSE,"masez (10)";#N/A,#N/A,FALSE,"masez (7)";#N/A,#N/A,FALSE,"masez (6)";#N/A,#N/A,FALSE,"masez (5)";#N/A,#N/A,FALSE,"masez (4)";#N/A,#N/A,FALSE,"masez (3)";#N/A,#N/A,FALSE,"masez (2)";#N/A,#N/A,FALSE,"GME";#N/A,#N/A,FALSE,"masez"}</definedName>
    <definedName name="_____________FHE7" localSheetId="36" hidden="1">{#N/A,#N/A,FALSE,"masez (10)";#N/A,#N/A,FALSE,"masez (7)";#N/A,#N/A,FALSE,"masez (6)";#N/A,#N/A,FALSE,"masez (5)";#N/A,#N/A,FALSE,"masez (4)";#N/A,#N/A,FALSE,"masez (3)";#N/A,#N/A,FALSE,"masez (2)";#N/A,#N/A,FALSE,"GME";#N/A,#N/A,FALSE,"masez"}</definedName>
    <definedName name="_____________FHE7" localSheetId="33" hidden="1">{#N/A,#N/A,FALSE,"masez (10)";#N/A,#N/A,FALSE,"masez (7)";#N/A,#N/A,FALSE,"masez (6)";#N/A,#N/A,FALSE,"masez (5)";#N/A,#N/A,FALSE,"masez (4)";#N/A,#N/A,FALSE,"masez (3)";#N/A,#N/A,FALSE,"masez (2)";#N/A,#N/A,FALSE,"GME";#N/A,#N/A,FALSE,"masez"}</definedName>
    <definedName name="_____________FHE7" localSheetId="34" hidden="1">{#N/A,#N/A,FALSE,"masez (10)";#N/A,#N/A,FALSE,"masez (7)";#N/A,#N/A,FALSE,"masez (6)";#N/A,#N/A,FALSE,"masez (5)";#N/A,#N/A,FALSE,"masez (4)";#N/A,#N/A,FALSE,"masez (3)";#N/A,#N/A,FALSE,"masez (2)";#N/A,#N/A,FALSE,"GME";#N/A,#N/A,FALSE,"masez"}</definedName>
    <definedName name="_____________FHE7" localSheetId="31" hidden="1">{#N/A,#N/A,FALSE,"masez (10)";#N/A,#N/A,FALSE,"masez (7)";#N/A,#N/A,FALSE,"masez (6)";#N/A,#N/A,FALSE,"masez (5)";#N/A,#N/A,FALSE,"masez (4)";#N/A,#N/A,FALSE,"masez (3)";#N/A,#N/A,FALSE,"masez (2)";#N/A,#N/A,FALSE,"GME";#N/A,#N/A,FALSE,"masez"}</definedName>
    <definedName name="_____________FHE7" hidden="1">{#N/A,#N/A,FALSE,"masez (10)";#N/A,#N/A,FALSE,"masez (7)";#N/A,#N/A,FALSE,"masez (6)";#N/A,#N/A,FALSE,"masez (5)";#N/A,#N/A,FALSE,"masez (4)";#N/A,#N/A,FALSE,"masez (3)";#N/A,#N/A,FALSE,"masez (2)";#N/A,#N/A,FALSE,"GME";#N/A,#N/A,FALSE,"masez"}</definedName>
    <definedName name="_____________ftu222" localSheetId="35" hidden="1">{#N/A,#N/A,FALSE,"Aging Summary";#N/A,#N/A,FALSE,"Ratio Analysis";#N/A,#N/A,FALSE,"Test 120 Day Accts";#N/A,#N/A,FALSE,"Tickmarks"}</definedName>
    <definedName name="_____________ftu222" localSheetId="37" hidden="1">{#N/A,#N/A,FALSE,"Aging Summary";#N/A,#N/A,FALSE,"Ratio Analysis";#N/A,#N/A,FALSE,"Test 120 Day Accts";#N/A,#N/A,FALSE,"Tickmarks"}</definedName>
    <definedName name="_____________ftu222" localSheetId="36" hidden="1">{#N/A,#N/A,FALSE,"Aging Summary";#N/A,#N/A,FALSE,"Ratio Analysis";#N/A,#N/A,FALSE,"Test 120 Day Accts";#N/A,#N/A,FALSE,"Tickmarks"}</definedName>
    <definedName name="_____________ftu222" localSheetId="33" hidden="1">{#N/A,#N/A,FALSE,"Aging Summary";#N/A,#N/A,FALSE,"Ratio Analysis";#N/A,#N/A,FALSE,"Test 120 Day Accts";#N/A,#N/A,FALSE,"Tickmarks"}</definedName>
    <definedName name="_____________ftu222" localSheetId="34" hidden="1">{#N/A,#N/A,FALSE,"Aging Summary";#N/A,#N/A,FALSE,"Ratio Analysis";#N/A,#N/A,FALSE,"Test 120 Day Accts";#N/A,#N/A,FALSE,"Tickmarks"}</definedName>
    <definedName name="_____________ftu222" localSheetId="31" hidden="1">{#N/A,#N/A,FALSE,"Aging Summary";#N/A,#N/A,FALSE,"Ratio Analysis";#N/A,#N/A,FALSE,"Test 120 Day Accts";#N/A,#N/A,FALSE,"Tickmarks"}</definedName>
    <definedName name="_____________ftu222" hidden="1">{#N/A,#N/A,FALSE,"Aging Summary";#N/A,#N/A,FALSE,"Ratio Analysis";#N/A,#N/A,FALSE,"Test 120 Day Accts";#N/A,#N/A,FALSE,"Tickmarks"}</definedName>
    <definedName name="_____________fut2" localSheetId="35" hidden="1">{#N/A,#N/A,FALSE,"Aging Summary";#N/A,#N/A,FALSE,"Ratio Analysis";#N/A,#N/A,FALSE,"Test 120 Day Accts";#N/A,#N/A,FALSE,"Tickmarks"}</definedName>
    <definedName name="_____________fut2" localSheetId="37" hidden="1">{#N/A,#N/A,FALSE,"Aging Summary";#N/A,#N/A,FALSE,"Ratio Analysis";#N/A,#N/A,FALSE,"Test 120 Day Accts";#N/A,#N/A,FALSE,"Tickmarks"}</definedName>
    <definedName name="_____________fut2" localSheetId="36" hidden="1">{#N/A,#N/A,FALSE,"Aging Summary";#N/A,#N/A,FALSE,"Ratio Analysis";#N/A,#N/A,FALSE,"Test 120 Day Accts";#N/A,#N/A,FALSE,"Tickmarks"}</definedName>
    <definedName name="_____________fut2" localSheetId="33" hidden="1">{#N/A,#N/A,FALSE,"Aging Summary";#N/A,#N/A,FALSE,"Ratio Analysis";#N/A,#N/A,FALSE,"Test 120 Day Accts";#N/A,#N/A,FALSE,"Tickmarks"}</definedName>
    <definedName name="_____________fut2" localSheetId="34" hidden="1">{#N/A,#N/A,FALSE,"Aging Summary";#N/A,#N/A,FALSE,"Ratio Analysis";#N/A,#N/A,FALSE,"Test 120 Day Accts";#N/A,#N/A,FALSE,"Tickmarks"}</definedName>
    <definedName name="_____________fut2" localSheetId="31" hidden="1">{#N/A,#N/A,FALSE,"Aging Summary";#N/A,#N/A,FALSE,"Ratio Analysis";#N/A,#N/A,FALSE,"Test 120 Day Accts";#N/A,#N/A,FALSE,"Tickmarks"}</definedName>
    <definedName name="_____________fut2" hidden="1">{#N/A,#N/A,FALSE,"Aging Summary";#N/A,#N/A,FALSE,"Ratio Analysis";#N/A,#N/A,FALSE,"Test 120 Day Accts";#N/A,#N/A,FALSE,"Tickmarks"}</definedName>
    <definedName name="_____________gc2" localSheetId="35" hidden="1">{#N/A,#N/A,TRUE,"MEMO";#N/A,#N/A,TRUE,"PARAMETROS";#N/A,#N/A,TRUE,"RLI ";#N/A,#N/A,TRUE,"IMPTO.DET.";#N/A,#N/A,TRUE,"FUT-FUNT";#N/A,#N/A,TRUE,"CPI-PATR.";#N/A,#N/A,TRUE,"CM CPI";#N/A,#N/A,TRUE,"PROV";#N/A,#N/A,TRUE,"A FIJO";#N/A,#N/A,TRUE,"LEASING";#N/A,#N/A,TRUE,"VPP";#N/A,#N/A,TRUE,"PPM";#N/A,#N/A,TRUE,"OTROS"}</definedName>
    <definedName name="_____________gc2" localSheetId="37" hidden="1">{#N/A,#N/A,TRUE,"MEMO";#N/A,#N/A,TRUE,"PARAMETROS";#N/A,#N/A,TRUE,"RLI ";#N/A,#N/A,TRUE,"IMPTO.DET.";#N/A,#N/A,TRUE,"FUT-FUNT";#N/A,#N/A,TRUE,"CPI-PATR.";#N/A,#N/A,TRUE,"CM CPI";#N/A,#N/A,TRUE,"PROV";#N/A,#N/A,TRUE,"A FIJO";#N/A,#N/A,TRUE,"LEASING";#N/A,#N/A,TRUE,"VPP";#N/A,#N/A,TRUE,"PPM";#N/A,#N/A,TRUE,"OTROS"}</definedName>
    <definedName name="_____________gc2" localSheetId="36" hidden="1">{#N/A,#N/A,TRUE,"MEMO";#N/A,#N/A,TRUE,"PARAMETROS";#N/A,#N/A,TRUE,"RLI ";#N/A,#N/A,TRUE,"IMPTO.DET.";#N/A,#N/A,TRUE,"FUT-FUNT";#N/A,#N/A,TRUE,"CPI-PATR.";#N/A,#N/A,TRUE,"CM CPI";#N/A,#N/A,TRUE,"PROV";#N/A,#N/A,TRUE,"A FIJO";#N/A,#N/A,TRUE,"LEASING";#N/A,#N/A,TRUE,"VPP";#N/A,#N/A,TRUE,"PPM";#N/A,#N/A,TRUE,"OTROS"}</definedName>
    <definedName name="_____________gc2" localSheetId="33" hidden="1">{#N/A,#N/A,TRUE,"MEMO";#N/A,#N/A,TRUE,"PARAMETROS";#N/A,#N/A,TRUE,"RLI ";#N/A,#N/A,TRUE,"IMPTO.DET.";#N/A,#N/A,TRUE,"FUT-FUNT";#N/A,#N/A,TRUE,"CPI-PATR.";#N/A,#N/A,TRUE,"CM CPI";#N/A,#N/A,TRUE,"PROV";#N/A,#N/A,TRUE,"A FIJO";#N/A,#N/A,TRUE,"LEASING";#N/A,#N/A,TRUE,"VPP";#N/A,#N/A,TRUE,"PPM";#N/A,#N/A,TRUE,"OTROS"}</definedName>
    <definedName name="_____________gc2" localSheetId="34" hidden="1">{#N/A,#N/A,TRUE,"MEMO";#N/A,#N/A,TRUE,"PARAMETROS";#N/A,#N/A,TRUE,"RLI ";#N/A,#N/A,TRUE,"IMPTO.DET.";#N/A,#N/A,TRUE,"FUT-FUNT";#N/A,#N/A,TRUE,"CPI-PATR.";#N/A,#N/A,TRUE,"CM CPI";#N/A,#N/A,TRUE,"PROV";#N/A,#N/A,TRUE,"A FIJO";#N/A,#N/A,TRUE,"LEASING";#N/A,#N/A,TRUE,"VPP";#N/A,#N/A,TRUE,"PPM";#N/A,#N/A,TRUE,"OTROS"}</definedName>
    <definedName name="_____________gc2" localSheetId="31" hidden="1">{#N/A,#N/A,TRUE,"MEMO";#N/A,#N/A,TRUE,"PARAMETROS";#N/A,#N/A,TRUE,"RLI ";#N/A,#N/A,TRUE,"IMPTO.DET.";#N/A,#N/A,TRUE,"FUT-FUNT";#N/A,#N/A,TRUE,"CPI-PATR.";#N/A,#N/A,TRUE,"CM CPI";#N/A,#N/A,TRUE,"PROV";#N/A,#N/A,TRUE,"A FIJO";#N/A,#N/A,TRUE,"LEASING";#N/A,#N/A,TRUE,"VPP";#N/A,#N/A,TRUE,"PPM";#N/A,#N/A,TRUE,"OTROS"}</definedName>
    <definedName name="_____________gc2" hidden="1">{#N/A,#N/A,TRUE,"MEMO";#N/A,#N/A,TRUE,"PARAMETROS";#N/A,#N/A,TRUE,"RLI ";#N/A,#N/A,TRUE,"IMPTO.DET.";#N/A,#N/A,TRUE,"FUT-FUNT";#N/A,#N/A,TRUE,"CPI-PATR.";#N/A,#N/A,TRUE,"CM CPI";#N/A,#N/A,TRUE,"PROV";#N/A,#N/A,TRUE,"A FIJO";#N/A,#N/A,TRUE,"LEASING";#N/A,#N/A,TRUE,"VPP";#N/A,#N/A,TRUE,"PPM";#N/A,#N/A,TRUE,"OTROS"}</definedName>
    <definedName name="_____________gl1" localSheetId="35" hidden="1">{#N/A,#N/A,FALSE,"Total_OC015";#N/A,#N/A,FALSE,"ADMIN";#N/A,#N/A,FALSE,"PROCES";#N/A,#N/A,FALSE,"mecan";#N/A,#N/A,FALSE,"civil";#N/A,#N/A,FALSE,"CAÑER";#N/A,#N/A,FALSE,"ELEC";#N/A,#N/A,FALSE,"INSTR"}</definedName>
    <definedName name="_____________gl1" localSheetId="37" hidden="1">{#N/A,#N/A,FALSE,"Total_OC015";#N/A,#N/A,FALSE,"ADMIN";#N/A,#N/A,FALSE,"PROCES";#N/A,#N/A,FALSE,"mecan";#N/A,#N/A,FALSE,"civil";#N/A,#N/A,FALSE,"CAÑER";#N/A,#N/A,FALSE,"ELEC";#N/A,#N/A,FALSE,"INSTR"}</definedName>
    <definedName name="_____________gl1" localSheetId="36" hidden="1">{#N/A,#N/A,FALSE,"Total_OC015";#N/A,#N/A,FALSE,"ADMIN";#N/A,#N/A,FALSE,"PROCES";#N/A,#N/A,FALSE,"mecan";#N/A,#N/A,FALSE,"civil";#N/A,#N/A,FALSE,"CAÑER";#N/A,#N/A,FALSE,"ELEC";#N/A,#N/A,FALSE,"INSTR"}</definedName>
    <definedName name="_____________gl1" localSheetId="33" hidden="1">{#N/A,#N/A,FALSE,"Total_OC015";#N/A,#N/A,FALSE,"ADMIN";#N/A,#N/A,FALSE,"PROCES";#N/A,#N/A,FALSE,"mecan";#N/A,#N/A,FALSE,"civil";#N/A,#N/A,FALSE,"CAÑER";#N/A,#N/A,FALSE,"ELEC";#N/A,#N/A,FALSE,"INSTR"}</definedName>
    <definedName name="_____________gl1" localSheetId="34" hidden="1">{#N/A,#N/A,FALSE,"Total_OC015";#N/A,#N/A,FALSE,"ADMIN";#N/A,#N/A,FALSE,"PROCES";#N/A,#N/A,FALSE,"mecan";#N/A,#N/A,FALSE,"civil";#N/A,#N/A,FALSE,"CAÑER";#N/A,#N/A,FALSE,"ELEC";#N/A,#N/A,FALSE,"INSTR"}</definedName>
    <definedName name="_____________gl1" localSheetId="31" hidden="1">{#N/A,#N/A,FALSE,"Total_OC015";#N/A,#N/A,FALSE,"ADMIN";#N/A,#N/A,FALSE,"PROCES";#N/A,#N/A,FALSE,"mecan";#N/A,#N/A,FALSE,"civil";#N/A,#N/A,FALSE,"CAÑER";#N/A,#N/A,FALSE,"ELEC";#N/A,#N/A,FALSE,"INSTR"}</definedName>
    <definedName name="_____________gl1" hidden="1">{#N/A,#N/A,FALSE,"Total_OC015";#N/A,#N/A,FALSE,"ADMIN";#N/A,#N/A,FALSE,"PROCES";#N/A,#N/A,FALSE,"mecan";#N/A,#N/A,FALSE,"civil";#N/A,#N/A,FALSE,"CAÑER";#N/A,#N/A,FALSE,"ELEC";#N/A,#N/A,FALSE,"INSTR"}</definedName>
    <definedName name="_____________jy5" localSheetId="35" hidden="1">{#N/A,#N/A,FALSE,"masez (10)";#N/A,#N/A,FALSE,"masez (7)";#N/A,#N/A,FALSE,"masez (6)";#N/A,#N/A,FALSE,"masez (5)";#N/A,#N/A,FALSE,"masez (4)";#N/A,#N/A,FALSE,"masez (3)";#N/A,#N/A,FALSE,"masez (2)";#N/A,#N/A,FALSE,"GME";#N/A,#N/A,FALSE,"masez"}</definedName>
    <definedName name="_____________jy5" localSheetId="37" hidden="1">{#N/A,#N/A,FALSE,"masez (10)";#N/A,#N/A,FALSE,"masez (7)";#N/A,#N/A,FALSE,"masez (6)";#N/A,#N/A,FALSE,"masez (5)";#N/A,#N/A,FALSE,"masez (4)";#N/A,#N/A,FALSE,"masez (3)";#N/A,#N/A,FALSE,"masez (2)";#N/A,#N/A,FALSE,"GME";#N/A,#N/A,FALSE,"masez"}</definedName>
    <definedName name="_____________jy5" localSheetId="36" hidden="1">{#N/A,#N/A,FALSE,"masez (10)";#N/A,#N/A,FALSE,"masez (7)";#N/A,#N/A,FALSE,"masez (6)";#N/A,#N/A,FALSE,"masez (5)";#N/A,#N/A,FALSE,"masez (4)";#N/A,#N/A,FALSE,"masez (3)";#N/A,#N/A,FALSE,"masez (2)";#N/A,#N/A,FALSE,"GME";#N/A,#N/A,FALSE,"masez"}</definedName>
    <definedName name="_____________jy5" localSheetId="33" hidden="1">{#N/A,#N/A,FALSE,"masez (10)";#N/A,#N/A,FALSE,"masez (7)";#N/A,#N/A,FALSE,"masez (6)";#N/A,#N/A,FALSE,"masez (5)";#N/A,#N/A,FALSE,"masez (4)";#N/A,#N/A,FALSE,"masez (3)";#N/A,#N/A,FALSE,"masez (2)";#N/A,#N/A,FALSE,"GME";#N/A,#N/A,FALSE,"masez"}</definedName>
    <definedName name="_____________jy5" localSheetId="34" hidden="1">{#N/A,#N/A,FALSE,"masez (10)";#N/A,#N/A,FALSE,"masez (7)";#N/A,#N/A,FALSE,"masez (6)";#N/A,#N/A,FALSE,"masez (5)";#N/A,#N/A,FALSE,"masez (4)";#N/A,#N/A,FALSE,"masez (3)";#N/A,#N/A,FALSE,"masez (2)";#N/A,#N/A,FALSE,"GME";#N/A,#N/A,FALSE,"masez"}</definedName>
    <definedName name="_____________jy5" localSheetId="31" hidden="1">{#N/A,#N/A,FALSE,"masez (10)";#N/A,#N/A,FALSE,"masez (7)";#N/A,#N/A,FALSE,"masez (6)";#N/A,#N/A,FALSE,"masez (5)";#N/A,#N/A,FALSE,"masez (4)";#N/A,#N/A,FALSE,"masez (3)";#N/A,#N/A,FALSE,"masez (2)";#N/A,#N/A,FALSE,"GME";#N/A,#N/A,FALSE,"masez"}</definedName>
    <definedName name="_____________jy5" hidden="1">{#N/A,#N/A,FALSE,"masez (10)";#N/A,#N/A,FALSE,"masez (7)";#N/A,#N/A,FALSE,"masez (6)";#N/A,#N/A,FALSE,"masez (5)";#N/A,#N/A,FALSE,"masez (4)";#N/A,#N/A,FALSE,"masez (3)";#N/A,#N/A,FALSE,"masez (2)";#N/A,#N/A,FALSE,"GME";#N/A,#N/A,FALSE,"masez"}</definedName>
    <definedName name="_____________k1" localSheetId="31">#REF!</definedName>
    <definedName name="_____________k1">!#REF!</definedName>
    <definedName name="_____________k2" localSheetId="31">#REF!</definedName>
    <definedName name="_____________k2">!#REF!</definedName>
    <definedName name="_____________k3" localSheetId="31">#REF!</definedName>
    <definedName name="_____________k3">!#REF!</definedName>
    <definedName name="_____________kk1"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2" localSheetId="35" hidden="1">{"FlujoGastos",#N/A,FALSE,"Base";"FlujoGastos",#N/A,FALSE,"Buzón Tren";"FlujoGastos",#N/A,FALSE,"Buzón Camión";"FlujoGastos",#N/A,FALSE,"LHD Camión";"FlujoGastos",#N/A,FALSE,"Cámara Camión"}</definedName>
    <definedName name="_____________kk2" localSheetId="37" hidden="1">{"FlujoGastos",#N/A,FALSE,"Base";"FlujoGastos",#N/A,FALSE,"Buzón Tren";"FlujoGastos",#N/A,FALSE,"Buzón Camión";"FlujoGastos",#N/A,FALSE,"LHD Camión";"FlujoGastos",#N/A,FALSE,"Cámara Camión"}</definedName>
    <definedName name="_____________kk2" localSheetId="36" hidden="1">{"FlujoGastos",#N/A,FALSE,"Base";"FlujoGastos",#N/A,FALSE,"Buzón Tren";"FlujoGastos",#N/A,FALSE,"Buzón Camión";"FlujoGastos",#N/A,FALSE,"LHD Camión";"FlujoGastos",#N/A,FALSE,"Cámara Camión"}</definedName>
    <definedName name="_____________kk2" localSheetId="33" hidden="1">{"FlujoGastos",#N/A,FALSE,"Base";"FlujoGastos",#N/A,FALSE,"Buzón Tren";"FlujoGastos",#N/A,FALSE,"Buzón Camión";"FlujoGastos",#N/A,FALSE,"LHD Camión";"FlujoGastos",#N/A,FALSE,"Cámara Camión"}</definedName>
    <definedName name="_____________kk2" localSheetId="34" hidden="1">{"FlujoGastos",#N/A,FALSE,"Base";"FlujoGastos",#N/A,FALSE,"Buzón Tren";"FlujoGastos",#N/A,FALSE,"Buzón Camión";"FlujoGastos",#N/A,FALSE,"LHD Camión";"FlujoGastos",#N/A,FALSE,"Cámara Camión"}</definedName>
    <definedName name="_____________kk2" localSheetId="31" hidden="1">{"FlujoGastos",#N/A,FALSE,"Base";"FlujoGastos",#N/A,FALSE,"Buzón Tren";"FlujoGastos",#N/A,FALSE,"Buzón Camión";"FlujoGastos",#N/A,FALSE,"LHD Camión";"FlujoGastos",#N/A,FALSE,"Cámara Camión"}</definedName>
    <definedName name="_____________kk2" hidden="1">{"FlujoGastos",#N/A,FALSE,"Base";"FlujoGastos",#N/A,FALSE,"Buzón Tren";"FlujoGastos",#N/A,FALSE,"Buzón Camión";"FlujoGastos",#N/A,FALSE,"LHD Camión";"FlujoGastos",#N/A,FALSE,"Cámara Camión"}</definedName>
    <definedName name="_____________kk3"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4" localSheetId="35" hidden="1">{"desarrollo",#N/A,FALSE,"Cámara Camión";"resumen",#N/A,FALSE,"Cámara Camión";"eqprod",#N/A,FALSE,"Cámara Camión"}</definedName>
    <definedName name="_____________kk4" localSheetId="37" hidden="1">{"desarrollo",#N/A,FALSE,"Cámara Camión";"resumen",#N/A,FALSE,"Cámara Camión";"eqprod",#N/A,FALSE,"Cámara Camión"}</definedName>
    <definedName name="_____________kk4" localSheetId="36" hidden="1">{"desarrollo",#N/A,FALSE,"Cámara Camión";"resumen",#N/A,FALSE,"Cámara Camión";"eqprod",#N/A,FALSE,"Cámara Camión"}</definedName>
    <definedName name="_____________kk4" localSheetId="33" hidden="1">{"desarrollo",#N/A,FALSE,"Cámara Camión";"resumen",#N/A,FALSE,"Cámara Camión";"eqprod",#N/A,FALSE,"Cámara Camión"}</definedName>
    <definedName name="_____________kk4" localSheetId="34" hidden="1">{"desarrollo",#N/A,FALSE,"Cámara Camión";"resumen",#N/A,FALSE,"Cámara Camión";"eqprod",#N/A,FALSE,"Cámara Camión"}</definedName>
    <definedName name="_____________kk4" localSheetId="31" hidden="1">{"desarrollo",#N/A,FALSE,"Cámara Camión";"resumen",#N/A,FALSE,"Cámara Camión";"eqprod",#N/A,FALSE,"Cámara Camión"}</definedName>
    <definedName name="_____________kk4" hidden="1">{"desarrollo",#N/A,FALSE,"Cámara Camión";"resumen",#N/A,FALSE,"Cámara Camión";"eqprod",#N/A,FALSE,"Cámara Camión"}</definedName>
    <definedName name="_____________lot1" localSheetId="35" hidden="1">{#N/A,#N/A,FALSE,"Total_OC015";#N/A,#N/A,FALSE,"ADMIN";#N/A,#N/A,FALSE,"PROCES";#N/A,#N/A,FALSE,"mecan";#N/A,#N/A,FALSE,"civil";#N/A,#N/A,FALSE,"CAÑER";#N/A,#N/A,FALSE,"ELEC";#N/A,#N/A,FALSE,"INSTR"}</definedName>
    <definedName name="_____________lot1" localSheetId="37" hidden="1">{#N/A,#N/A,FALSE,"Total_OC015";#N/A,#N/A,FALSE,"ADMIN";#N/A,#N/A,FALSE,"PROCES";#N/A,#N/A,FALSE,"mecan";#N/A,#N/A,FALSE,"civil";#N/A,#N/A,FALSE,"CAÑER";#N/A,#N/A,FALSE,"ELEC";#N/A,#N/A,FALSE,"INSTR"}</definedName>
    <definedName name="_____________lot1" localSheetId="36" hidden="1">{#N/A,#N/A,FALSE,"Total_OC015";#N/A,#N/A,FALSE,"ADMIN";#N/A,#N/A,FALSE,"PROCES";#N/A,#N/A,FALSE,"mecan";#N/A,#N/A,FALSE,"civil";#N/A,#N/A,FALSE,"CAÑER";#N/A,#N/A,FALSE,"ELEC";#N/A,#N/A,FALSE,"INSTR"}</definedName>
    <definedName name="_____________lot1" localSheetId="33" hidden="1">{#N/A,#N/A,FALSE,"Total_OC015";#N/A,#N/A,FALSE,"ADMIN";#N/A,#N/A,FALSE,"PROCES";#N/A,#N/A,FALSE,"mecan";#N/A,#N/A,FALSE,"civil";#N/A,#N/A,FALSE,"CAÑER";#N/A,#N/A,FALSE,"ELEC";#N/A,#N/A,FALSE,"INSTR"}</definedName>
    <definedName name="_____________lot1" localSheetId="34" hidden="1">{#N/A,#N/A,FALSE,"Total_OC015";#N/A,#N/A,FALSE,"ADMIN";#N/A,#N/A,FALSE,"PROCES";#N/A,#N/A,FALSE,"mecan";#N/A,#N/A,FALSE,"civil";#N/A,#N/A,FALSE,"CAÑER";#N/A,#N/A,FALSE,"ELEC";#N/A,#N/A,FALSE,"INSTR"}</definedName>
    <definedName name="_____________lot1" localSheetId="31" hidden="1">{#N/A,#N/A,FALSE,"Total_OC015";#N/A,#N/A,FALSE,"ADMIN";#N/A,#N/A,FALSE,"PROCES";#N/A,#N/A,FALSE,"mecan";#N/A,#N/A,FALSE,"civil";#N/A,#N/A,FALSE,"CAÑER";#N/A,#N/A,FALSE,"ELEC";#N/A,#N/A,FALSE,"INSTR"}</definedName>
    <definedName name="_____________lot1" hidden="1">{#N/A,#N/A,FALSE,"Total_OC015";#N/A,#N/A,FALSE,"ADMIN";#N/A,#N/A,FALSE,"PROCES";#N/A,#N/A,FALSE,"mecan";#N/A,#N/A,FALSE,"civil";#N/A,#N/A,FALSE,"CAÑER";#N/A,#N/A,FALSE,"ELEC";#N/A,#N/A,FALSE,"INSTR"}</definedName>
    <definedName name="_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_new11" localSheetId="35" hidden="1">{#N/A,#N/A,FALSE,"Global by BU";#N/A,#N/A,FALSE,"U.S. by BU";#N/A,#N/A,FALSE,"Canada by BU";#N/A,#N/A,FALSE,"Europe by BU";#N/A,#N/A,FALSE,"Asia by BU";#N/A,#N/A,FALSE,"Cala by BU"}</definedName>
    <definedName name="_____________new11" localSheetId="37" hidden="1">{#N/A,#N/A,FALSE,"Global by BU";#N/A,#N/A,FALSE,"U.S. by BU";#N/A,#N/A,FALSE,"Canada by BU";#N/A,#N/A,FALSE,"Europe by BU";#N/A,#N/A,FALSE,"Asia by BU";#N/A,#N/A,FALSE,"Cala by BU"}</definedName>
    <definedName name="_____________new11" localSheetId="36" hidden="1">{#N/A,#N/A,FALSE,"Global by BU";#N/A,#N/A,FALSE,"U.S. by BU";#N/A,#N/A,FALSE,"Canada by BU";#N/A,#N/A,FALSE,"Europe by BU";#N/A,#N/A,FALSE,"Asia by BU";#N/A,#N/A,FALSE,"Cala by BU"}</definedName>
    <definedName name="_____________new11" localSheetId="33" hidden="1">{#N/A,#N/A,FALSE,"Global by BU";#N/A,#N/A,FALSE,"U.S. by BU";#N/A,#N/A,FALSE,"Canada by BU";#N/A,#N/A,FALSE,"Europe by BU";#N/A,#N/A,FALSE,"Asia by BU";#N/A,#N/A,FALSE,"Cala by BU"}</definedName>
    <definedName name="_____________new11" localSheetId="34" hidden="1">{#N/A,#N/A,FALSE,"Global by BU";#N/A,#N/A,FALSE,"U.S. by BU";#N/A,#N/A,FALSE,"Canada by BU";#N/A,#N/A,FALSE,"Europe by BU";#N/A,#N/A,FALSE,"Asia by BU";#N/A,#N/A,FALSE,"Cala by BU"}</definedName>
    <definedName name="_____________new11" localSheetId="31" hidden="1">{#N/A,#N/A,FALSE,"Global by BU";#N/A,#N/A,FALSE,"U.S. by BU";#N/A,#N/A,FALSE,"Canada by BU";#N/A,#N/A,FALSE,"Europe by BU";#N/A,#N/A,FALSE,"Asia by BU";#N/A,#N/A,FALSE,"Cala by BU"}</definedName>
    <definedName name="_____________new11" hidden="1">{#N/A,#N/A,FALSE,"Global by BU";#N/A,#N/A,FALSE,"U.S. by BU";#N/A,#N/A,FALSE,"Canada by BU";#N/A,#N/A,FALSE,"Europe by BU";#N/A,#N/A,FALSE,"Asia by BU";#N/A,#N/A,FALSE,"Cala by BU"}</definedName>
    <definedName name="_____________new12" localSheetId="35" hidden="1">{#N/A,#N/A,FALSE,"Global by BU";#N/A,#N/A,FALSE,"U.S. by BU";#N/A,#N/A,FALSE,"Canada by BU";#N/A,#N/A,FALSE,"Europe by BU";#N/A,#N/A,FALSE,"Asia by BU";#N/A,#N/A,FALSE,"Cala by BU"}</definedName>
    <definedName name="_____________new12" localSheetId="37" hidden="1">{#N/A,#N/A,FALSE,"Global by BU";#N/A,#N/A,FALSE,"U.S. by BU";#N/A,#N/A,FALSE,"Canada by BU";#N/A,#N/A,FALSE,"Europe by BU";#N/A,#N/A,FALSE,"Asia by BU";#N/A,#N/A,FALSE,"Cala by BU"}</definedName>
    <definedName name="_____________new12" localSheetId="36" hidden="1">{#N/A,#N/A,FALSE,"Global by BU";#N/A,#N/A,FALSE,"U.S. by BU";#N/A,#N/A,FALSE,"Canada by BU";#N/A,#N/A,FALSE,"Europe by BU";#N/A,#N/A,FALSE,"Asia by BU";#N/A,#N/A,FALSE,"Cala by BU"}</definedName>
    <definedName name="_____________new12" localSheetId="33" hidden="1">{#N/A,#N/A,FALSE,"Global by BU";#N/A,#N/A,FALSE,"U.S. by BU";#N/A,#N/A,FALSE,"Canada by BU";#N/A,#N/A,FALSE,"Europe by BU";#N/A,#N/A,FALSE,"Asia by BU";#N/A,#N/A,FALSE,"Cala by BU"}</definedName>
    <definedName name="_____________new12" localSheetId="34" hidden="1">{#N/A,#N/A,FALSE,"Global by BU";#N/A,#N/A,FALSE,"U.S. by BU";#N/A,#N/A,FALSE,"Canada by BU";#N/A,#N/A,FALSE,"Europe by BU";#N/A,#N/A,FALSE,"Asia by BU";#N/A,#N/A,FALSE,"Cala by BU"}</definedName>
    <definedName name="_____________new12" localSheetId="31" hidden="1">{#N/A,#N/A,FALSE,"Global by BU";#N/A,#N/A,FALSE,"U.S. by BU";#N/A,#N/A,FALSE,"Canada by BU";#N/A,#N/A,FALSE,"Europe by BU";#N/A,#N/A,FALSE,"Asia by BU";#N/A,#N/A,FALSE,"Cala by BU"}</definedName>
    <definedName name="_____________new12" hidden="1">{#N/A,#N/A,FALSE,"Global by BU";#N/A,#N/A,FALSE,"U.S. by BU";#N/A,#N/A,FALSE,"Canada by BU";#N/A,#N/A,FALSE,"Europe by BU";#N/A,#N/A,FALSE,"Asia by BU";#N/A,#N/A,FALSE,"Cala by BU"}</definedName>
    <definedName name="_____________PAG1" localSheetId="31">#REF!</definedName>
    <definedName name="_____________PAG1">!#REF!</definedName>
    <definedName name="_____________PAG2" localSheetId="31">#REF!</definedName>
    <definedName name="_____________PAG2">!#REF!</definedName>
    <definedName name="_____________PPM1" localSheetId="35" hidden="1">{#N/A,#N/A,FALSE,"Aging Summary";#N/A,#N/A,FALSE,"Ratio Analysis";#N/A,#N/A,FALSE,"Test 120 Day Accts";#N/A,#N/A,FALSE,"Tickmarks"}</definedName>
    <definedName name="_____________PPM1" localSheetId="37" hidden="1">{#N/A,#N/A,FALSE,"Aging Summary";#N/A,#N/A,FALSE,"Ratio Analysis";#N/A,#N/A,FALSE,"Test 120 Day Accts";#N/A,#N/A,FALSE,"Tickmarks"}</definedName>
    <definedName name="_____________PPM1" localSheetId="36" hidden="1">{#N/A,#N/A,FALSE,"Aging Summary";#N/A,#N/A,FALSE,"Ratio Analysis";#N/A,#N/A,FALSE,"Test 120 Day Accts";#N/A,#N/A,FALSE,"Tickmarks"}</definedName>
    <definedName name="_____________PPM1" localSheetId="33" hidden="1">{#N/A,#N/A,FALSE,"Aging Summary";#N/A,#N/A,FALSE,"Ratio Analysis";#N/A,#N/A,FALSE,"Test 120 Day Accts";#N/A,#N/A,FALSE,"Tickmarks"}</definedName>
    <definedName name="_____________PPM1" localSheetId="34" hidden="1">{#N/A,#N/A,FALSE,"Aging Summary";#N/A,#N/A,FALSE,"Ratio Analysis";#N/A,#N/A,FALSE,"Test 120 Day Accts";#N/A,#N/A,FALSE,"Tickmarks"}</definedName>
    <definedName name="_____________PPM1" localSheetId="31" hidden="1">{#N/A,#N/A,FALSE,"Aging Summary";#N/A,#N/A,FALSE,"Ratio Analysis";#N/A,#N/A,FALSE,"Test 120 Day Accts";#N/A,#N/A,FALSE,"Tickmarks"}</definedName>
    <definedName name="_____________PPM1" hidden="1">{#N/A,#N/A,FALSE,"Aging Summary";#N/A,#N/A,FALSE,"Ratio Analysis";#N/A,#N/A,FALSE,"Test 120 Day Accts";#N/A,#N/A,FALSE,"Tickmarks"}</definedName>
    <definedName name="_____________pt8" localSheetId="35" hidden="1">{#N/A,#N/A,FALSE,"Aging Summary";#N/A,#N/A,FALSE,"Ratio Analysis";#N/A,#N/A,FALSE,"Test 120 Day Accts";#N/A,#N/A,FALSE,"Tickmarks"}</definedName>
    <definedName name="_____________pt8" localSheetId="37" hidden="1">{#N/A,#N/A,FALSE,"Aging Summary";#N/A,#N/A,FALSE,"Ratio Analysis";#N/A,#N/A,FALSE,"Test 120 Day Accts";#N/A,#N/A,FALSE,"Tickmarks"}</definedName>
    <definedName name="_____________pt8" localSheetId="36" hidden="1">{#N/A,#N/A,FALSE,"Aging Summary";#N/A,#N/A,FALSE,"Ratio Analysis";#N/A,#N/A,FALSE,"Test 120 Day Accts";#N/A,#N/A,FALSE,"Tickmarks"}</definedName>
    <definedName name="_____________pt8" localSheetId="33" hidden="1">{#N/A,#N/A,FALSE,"Aging Summary";#N/A,#N/A,FALSE,"Ratio Analysis";#N/A,#N/A,FALSE,"Test 120 Day Accts";#N/A,#N/A,FALSE,"Tickmarks"}</definedName>
    <definedName name="_____________pt8" localSheetId="34" hidden="1">{#N/A,#N/A,FALSE,"Aging Summary";#N/A,#N/A,FALSE,"Ratio Analysis";#N/A,#N/A,FALSE,"Test 120 Day Accts";#N/A,#N/A,FALSE,"Tickmarks"}</definedName>
    <definedName name="_____________pt8" localSheetId="31" hidden="1">{#N/A,#N/A,FALSE,"Aging Summary";#N/A,#N/A,FALSE,"Ratio Analysis";#N/A,#N/A,FALSE,"Test 120 Day Accts";#N/A,#N/A,FALSE,"Tickmarks"}</definedName>
    <definedName name="_____________pt8" hidden="1">{#N/A,#N/A,FALSE,"Aging Summary";#N/A,#N/A,FALSE,"Ratio Analysis";#N/A,#N/A,FALSE,"Test 120 Day Accts";#N/A,#N/A,FALSE,"Tickmarks"}</definedName>
    <definedName name="_____________r" localSheetId="35" hidden="1">{#N/A,#N/A,FALSE,"Total_OC015";#N/A,#N/A,FALSE,"ADMIN";#N/A,#N/A,FALSE,"PROCES";#N/A,#N/A,FALSE,"mecan";#N/A,#N/A,FALSE,"civil";#N/A,#N/A,FALSE,"CAÑER";#N/A,#N/A,FALSE,"ELEC";#N/A,#N/A,FALSE,"INSTR"}</definedName>
    <definedName name="_____________r" localSheetId="37" hidden="1">{#N/A,#N/A,FALSE,"Total_OC015";#N/A,#N/A,FALSE,"ADMIN";#N/A,#N/A,FALSE,"PROCES";#N/A,#N/A,FALSE,"mecan";#N/A,#N/A,FALSE,"civil";#N/A,#N/A,FALSE,"CAÑER";#N/A,#N/A,FALSE,"ELEC";#N/A,#N/A,FALSE,"INSTR"}</definedName>
    <definedName name="_____________r" localSheetId="36" hidden="1">{#N/A,#N/A,FALSE,"Total_OC015";#N/A,#N/A,FALSE,"ADMIN";#N/A,#N/A,FALSE,"PROCES";#N/A,#N/A,FALSE,"mecan";#N/A,#N/A,FALSE,"civil";#N/A,#N/A,FALSE,"CAÑER";#N/A,#N/A,FALSE,"ELEC";#N/A,#N/A,FALSE,"INSTR"}</definedName>
    <definedName name="_____________r" localSheetId="33" hidden="1">{#N/A,#N/A,FALSE,"Total_OC015";#N/A,#N/A,FALSE,"ADMIN";#N/A,#N/A,FALSE,"PROCES";#N/A,#N/A,FALSE,"mecan";#N/A,#N/A,FALSE,"civil";#N/A,#N/A,FALSE,"CAÑER";#N/A,#N/A,FALSE,"ELEC";#N/A,#N/A,FALSE,"INSTR"}</definedName>
    <definedName name="_____________r" localSheetId="34" hidden="1">{#N/A,#N/A,FALSE,"Total_OC015";#N/A,#N/A,FALSE,"ADMIN";#N/A,#N/A,FALSE,"PROCES";#N/A,#N/A,FALSE,"mecan";#N/A,#N/A,FALSE,"civil";#N/A,#N/A,FALSE,"CAÑER";#N/A,#N/A,FALSE,"ELEC";#N/A,#N/A,FALSE,"INSTR"}</definedName>
    <definedName name="_____________r" localSheetId="31" hidden="1">{#N/A,#N/A,FALSE,"Total_OC015";#N/A,#N/A,FALSE,"ADMIN";#N/A,#N/A,FALSE,"PROCES";#N/A,#N/A,FALSE,"mecan";#N/A,#N/A,FALSE,"civil";#N/A,#N/A,FALSE,"CAÑER";#N/A,#N/A,FALSE,"ELEC";#N/A,#N/A,FALSE,"INSTR"}</definedName>
    <definedName name="_____________r" hidden="1">{#N/A,#N/A,FALSE,"Total_OC015";#N/A,#N/A,FALSE,"ADMIN";#N/A,#N/A,FALSE,"PROCES";#N/A,#N/A,FALSE,"mecan";#N/A,#N/A,FALSE,"civil";#N/A,#N/A,FALSE,"CAÑER";#N/A,#N/A,FALSE,"ELEC";#N/A,#N/A,FALSE,"INSTR"}</definedName>
    <definedName name="_____________t4" localSheetId="35" hidden="1">{#N/A,#N/A,FALSE,"Aging Summary";#N/A,#N/A,FALSE,"Ratio Analysis";#N/A,#N/A,FALSE,"Test 120 Day Accts";#N/A,#N/A,FALSE,"Tickmarks"}</definedName>
    <definedName name="_____________t4" localSheetId="37" hidden="1">{#N/A,#N/A,FALSE,"Aging Summary";#N/A,#N/A,FALSE,"Ratio Analysis";#N/A,#N/A,FALSE,"Test 120 Day Accts";#N/A,#N/A,FALSE,"Tickmarks"}</definedName>
    <definedName name="_____________t4" localSheetId="36" hidden="1">{#N/A,#N/A,FALSE,"Aging Summary";#N/A,#N/A,FALSE,"Ratio Analysis";#N/A,#N/A,FALSE,"Test 120 Day Accts";#N/A,#N/A,FALSE,"Tickmarks"}</definedName>
    <definedName name="_____________t4" localSheetId="33" hidden="1">{#N/A,#N/A,FALSE,"Aging Summary";#N/A,#N/A,FALSE,"Ratio Analysis";#N/A,#N/A,FALSE,"Test 120 Day Accts";#N/A,#N/A,FALSE,"Tickmarks"}</definedName>
    <definedName name="_____________t4" localSheetId="34" hidden="1">{#N/A,#N/A,FALSE,"Aging Summary";#N/A,#N/A,FALSE,"Ratio Analysis";#N/A,#N/A,FALSE,"Test 120 Day Accts";#N/A,#N/A,FALSE,"Tickmarks"}</definedName>
    <definedName name="_____________t4" localSheetId="31" hidden="1">{#N/A,#N/A,FALSE,"Aging Summary";#N/A,#N/A,FALSE,"Ratio Analysis";#N/A,#N/A,FALSE,"Test 120 Day Accts";#N/A,#N/A,FALSE,"Tickmarks"}</definedName>
    <definedName name="_____________t4" hidden="1">{#N/A,#N/A,FALSE,"Aging Summary";#N/A,#N/A,FALSE,"Ratio Analysis";#N/A,#N/A,FALSE,"Test 120 Day Accts";#N/A,#N/A,FALSE,"Tickmarks"}</definedName>
    <definedName name="_____________t81" localSheetId="35" hidden="1">{#N/A,#N/A,FALSE,"Aging Summary";#N/A,#N/A,FALSE,"Ratio Analysis";#N/A,#N/A,FALSE,"Test 120 Day Accts";#N/A,#N/A,FALSE,"Tickmarks"}</definedName>
    <definedName name="_____________t81" localSheetId="37" hidden="1">{#N/A,#N/A,FALSE,"Aging Summary";#N/A,#N/A,FALSE,"Ratio Analysis";#N/A,#N/A,FALSE,"Test 120 Day Accts";#N/A,#N/A,FALSE,"Tickmarks"}</definedName>
    <definedName name="_____________t81" localSheetId="36" hidden="1">{#N/A,#N/A,FALSE,"Aging Summary";#N/A,#N/A,FALSE,"Ratio Analysis";#N/A,#N/A,FALSE,"Test 120 Day Accts";#N/A,#N/A,FALSE,"Tickmarks"}</definedName>
    <definedName name="_____________t81" localSheetId="33" hidden="1">{#N/A,#N/A,FALSE,"Aging Summary";#N/A,#N/A,FALSE,"Ratio Analysis";#N/A,#N/A,FALSE,"Test 120 Day Accts";#N/A,#N/A,FALSE,"Tickmarks"}</definedName>
    <definedName name="_____________t81" localSheetId="34" hidden="1">{#N/A,#N/A,FALSE,"Aging Summary";#N/A,#N/A,FALSE,"Ratio Analysis";#N/A,#N/A,FALSE,"Test 120 Day Accts";#N/A,#N/A,FALSE,"Tickmarks"}</definedName>
    <definedName name="_____________t81" localSheetId="31" hidden="1">{#N/A,#N/A,FALSE,"Aging Summary";#N/A,#N/A,FALSE,"Ratio Analysis";#N/A,#N/A,FALSE,"Test 120 Day Accts";#N/A,#N/A,FALSE,"Tickmarks"}</definedName>
    <definedName name="_____________t81" hidden="1">{#N/A,#N/A,FALSE,"Aging Summary";#N/A,#N/A,FALSE,"Ratio Analysis";#N/A,#N/A,FALSE,"Test 120 Day Accts";#N/A,#N/A,FALSE,"Tickmarks"}</definedName>
    <definedName name="_____________tyl2" localSheetId="35" hidden="1">{#N/A,#N/A,FALSE,"masez (10)";#N/A,#N/A,FALSE,"masez (7)";#N/A,#N/A,FALSE,"masez (6)";#N/A,#N/A,FALSE,"masez (5)";#N/A,#N/A,FALSE,"masez (4)";#N/A,#N/A,FALSE,"masez (3)";#N/A,#N/A,FALSE,"masez (2)";#N/A,#N/A,FALSE,"GME";#N/A,#N/A,FALSE,"masez"}</definedName>
    <definedName name="_____________tyl2" localSheetId="37" hidden="1">{#N/A,#N/A,FALSE,"masez (10)";#N/A,#N/A,FALSE,"masez (7)";#N/A,#N/A,FALSE,"masez (6)";#N/A,#N/A,FALSE,"masez (5)";#N/A,#N/A,FALSE,"masez (4)";#N/A,#N/A,FALSE,"masez (3)";#N/A,#N/A,FALSE,"masez (2)";#N/A,#N/A,FALSE,"GME";#N/A,#N/A,FALSE,"masez"}</definedName>
    <definedName name="_____________tyl2" localSheetId="36" hidden="1">{#N/A,#N/A,FALSE,"masez (10)";#N/A,#N/A,FALSE,"masez (7)";#N/A,#N/A,FALSE,"masez (6)";#N/A,#N/A,FALSE,"masez (5)";#N/A,#N/A,FALSE,"masez (4)";#N/A,#N/A,FALSE,"masez (3)";#N/A,#N/A,FALSE,"masez (2)";#N/A,#N/A,FALSE,"GME";#N/A,#N/A,FALSE,"masez"}</definedName>
    <definedName name="_____________tyl2" localSheetId="33" hidden="1">{#N/A,#N/A,FALSE,"masez (10)";#N/A,#N/A,FALSE,"masez (7)";#N/A,#N/A,FALSE,"masez (6)";#N/A,#N/A,FALSE,"masez (5)";#N/A,#N/A,FALSE,"masez (4)";#N/A,#N/A,FALSE,"masez (3)";#N/A,#N/A,FALSE,"masez (2)";#N/A,#N/A,FALSE,"GME";#N/A,#N/A,FALSE,"masez"}</definedName>
    <definedName name="_____________tyl2" localSheetId="34" hidden="1">{#N/A,#N/A,FALSE,"masez (10)";#N/A,#N/A,FALSE,"masez (7)";#N/A,#N/A,FALSE,"masez (6)";#N/A,#N/A,FALSE,"masez (5)";#N/A,#N/A,FALSE,"masez (4)";#N/A,#N/A,FALSE,"masez (3)";#N/A,#N/A,FALSE,"masez (2)";#N/A,#N/A,FALSE,"GME";#N/A,#N/A,FALSE,"masez"}</definedName>
    <definedName name="_____________tyl2" localSheetId="31" hidden="1">{#N/A,#N/A,FALSE,"masez (10)";#N/A,#N/A,FALSE,"masez (7)";#N/A,#N/A,FALSE,"masez (6)";#N/A,#N/A,FALSE,"masez (5)";#N/A,#N/A,FALSE,"masez (4)";#N/A,#N/A,FALSE,"masez (3)";#N/A,#N/A,FALSE,"masez (2)";#N/A,#N/A,FALSE,"GME";#N/A,#N/A,FALSE,"masez"}</definedName>
    <definedName name="_____________tyl2" hidden="1">{#N/A,#N/A,FALSE,"masez (10)";#N/A,#N/A,FALSE,"masez (7)";#N/A,#N/A,FALSE,"masez (6)";#N/A,#N/A,FALSE,"masez (5)";#N/A,#N/A,FALSE,"masez (4)";#N/A,#N/A,FALSE,"masez (3)";#N/A,#N/A,FALSE,"masez (2)";#N/A,#N/A,FALSE,"GME";#N/A,#N/A,FALSE,"masez"}</definedName>
    <definedName name="_____________wrn1" localSheetId="35" hidden="1">{#N/A,#N/A,TRUE,"Est. de Fact.";#N/A,#N/A,TRUE,"Capitulo 19";#N/A,#N/A,TRUE,"Proyecto P855"}</definedName>
    <definedName name="_____________wrn1" localSheetId="37" hidden="1">{#N/A,#N/A,TRUE,"Est. de Fact.";#N/A,#N/A,TRUE,"Capitulo 19";#N/A,#N/A,TRUE,"Proyecto P855"}</definedName>
    <definedName name="_____________wrn1" localSheetId="36" hidden="1">{#N/A,#N/A,TRUE,"Est. de Fact.";#N/A,#N/A,TRUE,"Capitulo 19";#N/A,#N/A,TRUE,"Proyecto P855"}</definedName>
    <definedName name="_____________wrn1" localSheetId="33" hidden="1">{#N/A,#N/A,TRUE,"Est. de Fact.";#N/A,#N/A,TRUE,"Capitulo 19";#N/A,#N/A,TRUE,"Proyecto P855"}</definedName>
    <definedName name="_____________wrn1" localSheetId="34" hidden="1">{#N/A,#N/A,TRUE,"Est. de Fact.";#N/A,#N/A,TRUE,"Capitulo 19";#N/A,#N/A,TRUE,"Proyecto P855"}</definedName>
    <definedName name="_____________wrn1" localSheetId="31" hidden="1">{#N/A,#N/A,TRUE,"Est. de Fact.";#N/A,#N/A,TRUE,"Capitulo 19";#N/A,#N/A,TRUE,"Proyecto P855"}</definedName>
    <definedName name="_____________wrn1" hidden="1">{#N/A,#N/A,TRUE,"Est. de Fact.";#N/A,#N/A,TRUE,"Capitulo 19";#N/A,#N/A,TRUE,"Proyecto P855"}</definedName>
    <definedName name="_____________wrn2" localSheetId="35" hidden="1">{#N/A,#N/A,TRUE,"Est. de Fact.";#N/A,#N/A,TRUE,"Capitulo 19";#N/A,#N/A,TRUE,"Proyecto P855"}</definedName>
    <definedName name="_____________wrn2" localSheetId="37" hidden="1">{#N/A,#N/A,TRUE,"Est. de Fact.";#N/A,#N/A,TRUE,"Capitulo 19";#N/A,#N/A,TRUE,"Proyecto P855"}</definedName>
    <definedName name="_____________wrn2" localSheetId="36" hidden="1">{#N/A,#N/A,TRUE,"Est. de Fact.";#N/A,#N/A,TRUE,"Capitulo 19";#N/A,#N/A,TRUE,"Proyecto P855"}</definedName>
    <definedName name="_____________wrn2" localSheetId="33" hidden="1">{#N/A,#N/A,TRUE,"Est. de Fact.";#N/A,#N/A,TRUE,"Capitulo 19";#N/A,#N/A,TRUE,"Proyecto P855"}</definedName>
    <definedName name="_____________wrn2" localSheetId="34" hidden="1">{#N/A,#N/A,TRUE,"Est. de Fact.";#N/A,#N/A,TRUE,"Capitulo 19";#N/A,#N/A,TRUE,"Proyecto P855"}</definedName>
    <definedName name="_____________wrn2" localSheetId="31" hidden="1">{#N/A,#N/A,TRUE,"Est. de Fact.";#N/A,#N/A,TRUE,"Capitulo 19";#N/A,#N/A,TRUE,"Proyecto P855"}</definedName>
    <definedName name="_____________wrn2" hidden="1">{#N/A,#N/A,TRUE,"Est. de Fact.";#N/A,#N/A,TRUE,"Capitulo 19";#N/A,#N/A,TRUE,"Proyecto P855"}</definedName>
    <definedName name="_____________wrn3" localSheetId="35" hidden="1">{#N/A,#N/A,FALSE,"Total_OC015";#N/A,#N/A,FALSE,"ADMIN";#N/A,#N/A,FALSE,"PROCES";#N/A,#N/A,FALSE,"mecan";#N/A,#N/A,FALSE,"civil";#N/A,#N/A,FALSE,"CAÑER";#N/A,#N/A,FALSE,"ELEC";#N/A,#N/A,FALSE,"INSTR"}</definedName>
    <definedName name="_____________wrn3" localSheetId="37" hidden="1">{#N/A,#N/A,FALSE,"Total_OC015";#N/A,#N/A,FALSE,"ADMIN";#N/A,#N/A,FALSE,"PROCES";#N/A,#N/A,FALSE,"mecan";#N/A,#N/A,FALSE,"civil";#N/A,#N/A,FALSE,"CAÑER";#N/A,#N/A,FALSE,"ELEC";#N/A,#N/A,FALSE,"INSTR"}</definedName>
    <definedName name="_____________wrn3" localSheetId="36" hidden="1">{#N/A,#N/A,FALSE,"Total_OC015";#N/A,#N/A,FALSE,"ADMIN";#N/A,#N/A,FALSE,"PROCES";#N/A,#N/A,FALSE,"mecan";#N/A,#N/A,FALSE,"civil";#N/A,#N/A,FALSE,"CAÑER";#N/A,#N/A,FALSE,"ELEC";#N/A,#N/A,FALSE,"INSTR"}</definedName>
    <definedName name="_____________wrn3" localSheetId="33" hidden="1">{#N/A,#N/A,FALSE,"Total_OC015";#N/A,#N/A,FALSE,"ADMIN";#N/A,#N/A,FALSE,"PROCES";#N/A,#N/A,FALSE,"mecan";#N/A,#N/A,FALSE,"civil";#N/A,#N/A,FALSE,"CAÑER";#N/A,#N/A,FALSE,"ELEC";#N/A,#N/A,FALSE,"INSTR"}</definedName>
    <definedName name="_____________wrn3" localSheetId="34" hidden="1">{#N/A,#N/A,FALSE,"Total_OC015";#N/A,#N/A,FALSE,"ADMIN";#N/A,#N/A,FALSE,"PROCES";#N/A,#N/A,FALSE,"mecan";#N/A,#N/A,FALSE,"civil";#N/A,#N/A,FALSE,"CAÑER";#N/A,#N/A,FALSE,"ELEC";#N/A,#N/A,FALSE,"INSTR"}</definedName>
    <definedName name="_____________wrn3" localSheetId="31" hidden="1">{#N/A,#N/A,FALSE,"Total_OC015";#N/A,#N/A,FALSE,"ADMIN";#N/A,#N/A,FALSE,"PROCES";#N/A,#N/A,FALSE,"mecan";#N/A,#N/A,FALSE,"civil";#N/A,#N/A,FALSE,"CAÑER";#N/A,#N/A,FALSE,"ELEC";#N/A,#N/A,FALSE,"INSTR"}</definedName>
    <definedName name="_____________wrn3" hidden="1">{#N/A,#N/A,FALSE,"Total_OC015";#N/A,#N/A,FALSE,"ADMIN";#N/A,#N/A,FALSE,"PROCES";#N/A,#N/A,FALSE,"mecan";#N/A,#N/A,FALSE,"civil";#N/A,#N/A,FALSE,"CAÑER";#N/A,#N/A,FALSE,"ELEC";#N/A,#N/A,FALSE,"INSTR"}</definedName>
    <definedName name="_____________wrn5" localSheetId="35" hidden="1">{#N/A,#N/A,FALSE,"minas";#N/A,#N/A,FALSE,"Total_OC015";#N/A,#N/A,FALSE,"ADMIN";#N/A,#N/A,FALSE,"PROCES";#N/A,#N/A,FALSE,"civil";#N/A,#N/A,FALSE,"CAÑER";#N/A,#N/A,FALSE,"ELEC";#N/A,#N/A,FALSE,"INSTR";#N/A,#N/A,FALSE,"PDS";#N/A,#N/A,FALSE,"mecan"}</definedName>
    <definedName name="_____________wrn5" localSheetId="37" hidden="1">{#N/A,#N/A,FALSE,"minas";#N/A,#N/A,FALSE,"Total_OC015";#N/A,#N/A,FALSE,"ADMIN";#N/A,#N/A,FALSE,"PROCES";#N/A,#N/A,FALSE,"civil";#N/A,#N/A,FALSE,"CAÑER";#N/A,#N/A,FALSE,"ELEC";#N/A,#N/A,FALSE,"INSTR";#N/A,#N/A,FALSE,"PDS";#N/A,#N/A,FALSE,"mecan"}</definedName>
    <definedName name="_____________wrn5" localSheetId="36" hidden="1">{#N/A,#N/A,FALSE,"minas";#N/A,#N/A,FALSE,"Total_OC015";#N/A,#N/A,FALSE,"ADMIN";#N/A,#N/A,FALSE,"PROCES";#N/A,#N/A,FALSE,"civil";#N/A,#N/A,FALSE,"CAÑER";#N/A,#N/A,FALSE,"ELEC";#N/A,#N/A,FALSE,"INSTR";#N/A,#N/A,FALSE,"PDS";#N/A,#N/A,FALSE,"mecan"}</definedName>
    <definedName name="_____________wrn5" localSheetId="33" hidden="1">{#N/A,#N/A,FALSE,"minas";#N/A,#N/A,FALSE,"Total_OC015";#N/A,#N/A,FALSE,"ADMIN";#N/A,#N/A,FALSE,"PROCES";#N/A,#N/A,FALSE,"civil";#N/A,#N/A,FALSE,"CAÑER";#N/A,#N/A,FALSE,"ELEC";#N/A,#N/A,FALSE,"INSTR";#N/A,#N/A,FALSE,"PDS";#N/A,#N/A,FALSE,"mecan"}</definedName>
    <definedName name="_____________wrn5" localSheetId="34" hidden="1">{#N/A,#N/A,FALSE,"minas";#N/A,#N/A,FALSE,"Total_OC015";#N/A,#N/A,FALSE,"ADMIN";#N/A,#N/A,FALSE,"PROCES";#N/A,#N/A,FALSE,"civil";#N/A,#N/A,FALSE,"CAÑER";#N/A,#N/A,FALSE,"ELEC";#N/A,#N/A,FALSE,"INSTR";#N/A,#N/A,FALSE,"PDS";#N/A,#N/A,FALSE,"mecan"}</definedName>
    <definedName name="_____________wrn5" localSheetId="31" hidden="1">{#N/A,#N/A,FALSE,"minas";#N/A,#N/A,FALSE,"Total_OC015";#N/A,#N/A,FALSE,"ADMIN";#N/A,#N/A,FALSE,"PROCES";#N/A,#N/A,FALSE,"civil";#N/A,#N/A,FALSE,"CAÑER";#N/A,#N/A,FALSE,"ELEC";#N/A,#N/A,FALSE,"INSTR";#N/A,#N/A,FALSE,"PDS";#N/A,#N/A,FALSE,"mecan"}</definedName>
    <definedName name="_____________wrn5" hidden="1">{#N/A,#N/A,FALSE,"minas";#N/A,#N/A,FALSE,"Total_OC015";#N/A,#N/A,FALSE,"ADMIN";#N/A,#N/A,FALSE,"PROCES";#N/A,#N/A,FALSE,"civil";#N/A,#N/A,FALSE,"CAÑER";#N/A,#N/A,FALSE,"ELEC";#N/A,#N/A,FALSE,"INSTR";#N/A,#N/A,FALSE,"PDS";#N/A,#N/A,FALSE,"mecan"}</definedName>
    <definedName name="_____________zx2" localSheetId="35" hidden="1">{#N/A,#N/A,FALSE,"masez (10)";#N/A,#N/A,FALSE,"masez (7)";#N/A,#N/A,FALSE,"masez (6)";#N/A,#N/A,FALSE,"masez (5)";#N/A,#N/A,FALSE,"masez (4)";#N/A,#N/A,FALSE,"masez (3)";#N/A,#N/A,FALSE,"masez (2)";#N/A,#N/A,FALSE,"GME";#N/A,#N/A,FALSE,"masez"}</definedName>
    <definedName name="_____________zx2" localSheetId="37" hidden="1">{#N/A,#N/A,FALSE,"masez (10)";#N/A,#N/A,FALSE,"masez (7)";#N/A,#N/A,FALSE,"masez (6)";#N/A,#N/A,FALSE,"masez (5)";#N/A,#N/A,FALSE,"masez (4)";#N/A,#N/A,FALSE,"masez (3)";#N/A,#N/A,FALSE,"masez (2)";#N/A,#N/A,FALSE,"GME";#N/A,#N/A,FALSE,"masez"}</definedName>
    <definedName name="_____________zx2" localSheetId="36" hidden="1">{#N/A,#N/A,FALSE,"masez (10)";#N/A,#N/A,FALSE,"masez (7)";#N/A,#N/A,FALSE,"masez (6)";#N/A,#N/A,FALSE,"masez (5)";#N/A,#N/A,FALSE,"masez (4)";#N/A,#N/A,FALSE,"masez (3)";#N/A,#N/A,FALSE,"masez (2)";#N/A,#N/A,FALSE,"GME";#N/A,#N/A,FALSE,"masez"}</definedName>
    <definedName name="_____________zx2" localSheetId="33" hidden="1">{#N/A,#N/A,FALSE,"masez (10)";#N/A,#N/A,FALSE,"masez (7)";#N/A,#N/A,FALSE,"masez (6)";#N/A,#N/A,FALSE,"masez (5)";#N/A,#N/A,FALSE,"masez (4)";#N/A,#N/A,FALSE,"masez (3)";#N/A,#N/A,FALSE,"masez (2)";#N/A,#N/A,FALSE,"GME";#N/A,#N/A,FALSE,"masez"}</definedName>
    <definedName name="_____________zx2" localSheetId="34" hidden="1">{#N/A,#N/A,FALSE,"masez (10)";#N/A,#N/A,FALSE,"masez (7)";#N/A,#N/A,FALSE,"masez (6)";#N/A,#N/A,FALSE,"masez (5)";#N/A,#N/A,FALSE,"masez (4)";#N/A,#N/A,FALSE,"masez (3)";#N/A,#N/A,FALSE,"masez (2)";#N/A,#N/A,FALSE,"GME";#N/A,#N/A,FALSE,"masez"}</definedName>
    <definedName name="_____________zx2" localSheetId="31" hidden="1">{#N/A,#N/A,FALSE,"masez (10)";#N/A,#N/A,FALSE,"masez (7)";#N/A,#N/A,FALSE,"masez (6)";#N/A,#N/A,FALSE,"masez (5)";#N/A,#N/A,FALSE,"masez (4)";#N/A,#N/A,FALSE,"masez (3)";#N/A,#N/A,FALSE,"masez (2)";#N/A,#N/A,FALSE,"GME";#N/A,#N/A,FALSE,"masez"}</definedName>
    <definedName name="_____________zx2" hidden="1">{#N/A,#N/A,FALSE,"masez (10)";#N/A,#N/A,FALSE,"masez (7)";#N/A,#N/A,FALSE,"masez (6)";#N/A,#N/A,FALSE,"masez (5)";#N/A,#N/A,FALSE,"masez (4)";#N/A,#N/A,FALSE,"masez (3)";#N/A,#N/A,FALSE,"masez (2)";#N/A,#N/A,FALSE,"GME";#N/A,#N/A,FALSE,"masez"}</definedName>
    <definedName name="____________a1" hidden="1">#REF!</definedName>
    <definedName name="____________A2" localSheetId="35" hidden="1">{#N/A,#N/A,FALSE,"Aging Summary";#N/A,#N/A,FALSE,"Ratio Analysis";#N/A,#N/A,FALSE,"Test 120 Day Accts";#N/A,#N/A,FALSE,"Tickmarks"}</definedName>
    <definedName name="____________A2" localSheetId="37" hidden="1">{#N/A,#N/A,FALSE,"Aging Summary";#N/A,#N/A,FALSE,"Ratio Analysis";#N/A,#N/A,FALSE,"Test 120 Day Accts";#N/A,#N/A,FALSE,"Tickmarks"}</definedName>
    <definedName name="____________A2" localSheetId="36" hidden="1">{#N/A,#N/A,FALSE,"Aging Summary";#N/A,#N/A,FALSE,"Ratio Analysis";#N/A,#N/A,FALSE,"Test 120 Day Accts";#N/A,#N/A,FALSE,"Tickmarks"}</definedName>
    <definedName name="____________A2" localSheetId="33" hidden="1">{#N/A,#N/A,FALSE,"Aging Summary";#N/A,#N/A,FALSE,"Ratio Analysis";#N/A,#N/A,FALSE,"Test 120 Day Accts";#N/A,#N/A,FALSE,"Tickmarks"}</definedName>
    <definedName name="____________A2" localSheetId="34" hidden="1">{#N/A,#N/A,FALSE,"Aging Summary";#N/A,#N/A,FALSE,"Ratio Analysis";#N/A,#N/A,FALSE,"Test 120 Day Accts";#N/A,#N/A,FALSE,"Tickmarks"}</definedName>
    <definedName name="____________A2" localSheetId="31" hidden="1">{#N/A,#N/A,FALSE,"Aging Summary";#N/A,#N/A,FALSE,"Ratio Analysis";#N/A,#N/A,FALSE,"Test 120 Day Accts";#N/A,#N/A,FALSE,"Tickmarks"}</definedName>
    <definedName name="____________A2" hidden="1">{#N/A,#N/A,FALSE,"Aging Summary";#N/A,#N/A,FALSE,"Ratio Analysis";#N/A,#N/A,FALSE,"Test 120 Day Accts";#N/A,#N/A,FALSE,"Tickmarks"}</definedName>
    <definedName name="____________B19000" localSheetId="31">#REF!</definedName>
    <definedName name="____________B19000">!#REF!</definedName>
    <definedName name="____________B19999" localSheetId="31">#REF!</definedName>
    <definedName name="____________B19999">!#REF!</definedName>
    <definedName name="____________B20000" localSheetId="31">#REF!</definedName>
    <definedName name="____________B20000">!#REF!</definedName>
    <definedName name="____________CAO1" localSheetId="31">#REF!</definedName>
    <definedName name="____________CAO1">!#REF!</definedName>
    <definedName name="____________CAO2" localSheetId="31">#REF!</definedName>
    <definedName name="____________CAO2">!#REF!</definedName>
    <definedName name="____________CAO3" localSheetId="31">#REF!</definedName>
    <definedName name="____________CAO3">!#REF!</definedName>
    <definedName name="____________CAO4" localSheetId="31">#REF!</definedName>
    <definedName name="____________CAO4">!#REF!</definedName>
    <definedName name="____________CAO5" localSheetId="31">#REF!</definedName>
    <definedName name="____________CAO5">!#REF!</definedName>
    <definedName name="____________CAO6" localSheetId="31">#REF!</definedName>
    <definedName name="____________CAO6">!#REF!</definedName>
    <definedName name="____________CAO7" localSheetId="31">#REF!</definedName>
    <definedName name="____________CAO7">!#REF!</definedName>
    <definedName name="____________CAO8" localSheetId="31">#REF!</definedName>
    <definedName name="____________CAO8">!#REF!</definedName>
    <definedName name="____________cp010103" localSheetId="35" hidden="1">{#N/A,#N/A,TRUE,"MEMO";#N/A,#N/A,TRUE,"PARAMETROS";#N/A,#N/A,TRUE,"RLI ";#N/A,#N/A,TRUE,"IMPTO.DET.";#N/A,#N/A,TRUE,"FUT-FUNT";#N/A,#N/A,TRUE,"CPI-PATR.";#N/A,#N/A,TRUE,"CM CPI";#N/A,#N/A,TRUE,"PROV";#N/A,#N/A,TRUE,"A FIJO";#N/A,#N/A,TRUE,"LEASING";#N/A,#N/A,TRUE,"VPP";#N/A,#N/A,TRUE,"PPM";#N/A,#N/A,TRUE,"OTROS"}</definedName>
    <definedName name="____________cp010103" localSheetId="37" hidden="1">{#N/A,#N/A,TRUE,"MEMO";#N/A,#N/A,TRUE,"PARAMETROS";#N/A,#N/A,TRUE,"RLI ";#N/A,#N/A,TRUE,"IMPTO.DET.";#N/A,#N/A,TRUE,"FUT-FUNT";#N/A,#N/A,TRUE,"CPI-PATR.";#N/A,#N/A,TRUE,"CM CPI";#N/A,#N/A,TRUE,"PROV";#N/A,#N/A,TRUE,"A FIJO";#N/A,#N/A,TRUE,"LEASING";#N/A,#N/A,TRUE,"VPP";#N/A,#N/A,TRUE,"PPM";#N/A,#N/A,TRUE,"OTROS"}</definedName>
    <definedName name="____________cp010103" localSheetId="36" hidden="1">{#N/A,#N/A,TRUE,"MEMO";#N/A,#N/A,TRUE,"PARAMETROS";#N/A,#N/A,TRUE,"RLI ";#N/A,#N/A,TRUE,"IMPTO.DET.";#N/A,#N/A,TRUE,"FUT-FUNT";#N/A,#N/A,TRUE,"CPI-PATR.";#N/A,#N/A,TRUE,"CM CPI";#N/A,#N/A,TRUE,"PROV";#N/A,#N/A,TRUE,"A FIJO";#N/A,#N/A,TRUE,"LEASING";#N/A,#N/A,TRUE,"VPP";#N/A,#N/A,TRUE,"PPM";#N/A,#N/A,TRUE,"OTROS"}</definedName>
    <definedName name="____________cp010103" localSheetId="33" hidden="1">{#N/A,#N/A,TRUE,"MEMO";#N/A,#N/A,TRUE,"PARAMETROS";#N/A,#N/A,TRUE,"RLI ";#N/A,#N/A,TRUE,"IMPTO.DET.";#N/A,#N/A,TRUE,"FUT-FUNT";#N/A,#N/A,TRUE,"CPI-PATR.";#N/A,#N/A,TRUE,"CM CPI";#N/A,#N/A,TRUE,"PROV";#N/A,#N/A,TRUE,"A FIJO";#N/A,#N/A,TRUE,"LEASING";#N/A,#N/A,TRUE,"VPP";#N/A,#N/A,TRUE,"PPM";#N/A,#N/A,TRUE,"OTROS"}</definedName>
    <definedName name="____________cp010103" localSheetId="34" hidden="1">{#N/A,#N/A,TRUE,"MEMO";#N/A,#N/A,TRUE,"PARAMETROS";#N/A,#N/A,TRUE,"RLI ";#N/A,#N/A,TRUE,"IMPTO.DET.";#N/A,#N/A,TRUE,"FUT-FUNT";#N/A,#N/A,TRUE,"CPI-PATR.";#N/A,#N/A,TRUE,"CM CPI";#N/A,#N/A,TRUE,"PROV";#N/A,#N/A,TRUE,"A FIJO";#N/A,#N/A,TRUE,"LEASING";#N/A,#N/A,TRUE,"VPP";#N/A,#N/A,TRUE,"PPM";#N/A,#N/A,TRUE,"OTROS"}</definedName>
    <definedName name="____________cp010103" localSheetId="31" hidden="1">{#N/A,#N/A,TRUE,"MEMO";#N/A,#N/A,TRUE,"PARAMETROS";#N/A,#N/A,TRUE,"RLI ";#N/A,#N/A,TRUE,"IMPTO.DET.";#N/A,#N/A,TRUE,"FUT-FUNT";#N/A,#N/A,TRUE,"CPI-PATR.";#N/A,#N/A,TRUE,"CM CPI";#N/A,#N/A,TRUE,"PROV";#N/A,#N/A,TRUE,"A FIJO";#N/A,#N/A,TRUE,"LEASING";#N/A,#N/A,TRUE,"VPP";#N/A,#N/A,TRUE,"PPM";#N/A,#N/A,TRUE,"OTROS"}</definedName>
    <definedName name="____________cp010103" hidden="1">{#N/A,#N/A,TRUE,"MEMO";#N/A,#N/A,TRUE,"PARAMETROS";#N/A,#N/A,TRUE,"RLI ";#N/A,#N/A,TRUE,"IMPTO.DET.";#N/A,#N/A,TRUE,"FUT-FUNT";#N/A,#N/A,TRUE,"CPI-PATR.";#N/A,#N/A,TRUE,"CM CPI";#N/A,#N/A,TRUE,"PROV";#N/A,#N/A,TRUE,"A FIJO";#N/A,#N/A,TRUE,"LEASING";#N/A,#N/A,TRUE,"VPP";#N/A,#N/A,TRUE,"PPM";#N/A,#N/A,TRUE,"OTROS"}</definedName>
    <definedName name="____________e20000" localSheetId="31">#REF!</definedName>
    <definedName name="____________e20000">!#REF!</definedName>
    <definedName name="____________e99991" localSheetId="31">#REF!</definedName>
    <definedName name="____________e99991">!#REF!</definedName>
    <definedName name="____________equ1" localSheetId="35" hidden="1">{#N/A,#N/A,TRUE,"Est. de Fact.";#N/A,#N/A,TRUE,"Capitulo 19";#N/A,#N/A,TRUE,"Proyecto P855"}</definedName>
    <definedName name="____________equ1" localSheetId="37" hidden="1">{#N/A,#N/A,TRUE,"Est. de Fact.";#N/A,#N/A,TRUE,"Capitulo 19";#N/A,#N/A,TRUE,"Proyecto P855"}</definedName>
    <definedName name="____________equ1" localSheetId="36" hidden="1">{#N/A,#N/A,TRUE,"Est. de Fact.";#N/A,#N/A,TRUE,"Capitulo 19";#N/A,#N/A,TRUE,"Proyecto P855"}</definedName>
    <definedName name="____________equ1" localSheetId="33" hidden="1">{#N/A,#N/A,TRUE,"Est. de Fact.";#N/A,#N/A,TRUE,"Capitulo 19";#N/A,#N/A,TRUE,"Proyecto P855"}</definedName>
    <definedName name="____________equ1" localSheetId="34" hidden="1">{#N/A,#N/A,TRUE,"Est. de Fact.";#N/A,#N/A,TRUE,"Capitulo 19";#N/A,#N/A,TRUE,"Proyecto P855"}</definedName>
    <definedName name="____________equ1" localSheetId="31" hidden="1">{#N/A,#N/A,TRUE,"Est. de Fact.";#N/A,#N/A,TRUE,"Capitulo 19";#N/A,#N/A,TRUE,"Proyecto P855"}</definedName>
    <definedName name="____________equ1" hidden="1">{#N/A,#N/A,TRUE,"Est. de Fact.";#N/A,#N/A,TRUE,"Capitulo 19";#N/A,#N/A,TRUE,"Proyecto P855"}</definedName>
    <definedName name="____________f34rfq" localSheetId="31">#REF!</definedName>
    <definedName name="____________f34rfq">!#REF!</definedName>
    <definedName name="____________FHE7" localSheetId="35" hidden="1">{#N/A,#N/A,FALSE,"masez (10)";#N/A,#N/A,FALSE,"masez (7)";#N/A,#N/A,FALSE,"masez (6)";#N/A,#N/A,FALSE,"masez (5)";#N/A,#N/A,FALSE,"masez (4)";#N/A,#N/A,FALSE,"masez (3)";#N/A,#N/A,FALSE,"masez (2)";#N/A,#N/A,FALSE,"GME";#N/A,#N/A,FALSE,"masez"}</definedName>
    <definedName name="____________FHE7" localSheetId="37" hidden="1">{#N/A,#N/A,FALSE,"masez (10)";#N/A,#N/A,FALSE,"masez (7)";#N/A,#N/A,FALSE,"masez (6)";#N/A,#N/A,FALSE,"masez (5)";#N/A,#N/A,FALSE,"masez (4)";#N/A,#N/A,FALSE,"masez (3)";#N/A,#N/A,FALSE,"masez (2)";#N/A,#N/A,FALSE,"GME";#N/A,#N/A,FALSE,"masez"}</definedName>
    <definedName name="____________FHE7" localSheetId="36" hidden="1">{#N/A,#N/A,FALSE,"masez (10)";#N/A,#N/A,FALSE,"masez (7)";#N/A,#N/A,FALSE,"masez (6)";#N/A,#N/A,FALSE,"masez (5)";#N/A,#N/A,FALSE,"masez (4)";#N/A,#N/A,FALSE,"masez (3)";#N/A,#N/A,FALSE,"masez (2)";#N/A,#N/A,FALSE,"GME";#N/A,#N/A,FALSE,"masez"}</definedName>
    <definedName name="____________FHE7" localSheetId="33" hidden="1">{#N/A,#N/A,FALSE,"masez (10)";#N/A,#N/A,FALSE,"masez (7)";#N/A,#N/A,FALSE,"masez (6)";#N/A,#N/A,FALSE,"masez (5)";#N/A,#N/A,FALSE,"masez (4)";#N/A,#N/A,FALSE,"masez (3)";#N/A,#N/A,FALSE,"masez (2)";#N/A,#N/A,FALSE,"GME";#N/A,#N/A,FALSE,"masez"}</definedName>
    <definedName name="____________FHE7" localSheetId="34" hidden="1">{#N/A,#N/A,FALSE,"masez (10)";#N/A,#N/A,FALSE,"masez (7)";#N/A,#N/A,FALSE,"masez (6)";#N/A,#N/A,FALSE,"masez (5)";#N/A,#N/A,FALSE,"masez (4)";#N/A,#N/A,FALSE,"masez (3)";#N/A,#N/A,FALSE,"masez (2)";#N/A,#N/A,FALSE,"GME";#N/A,#N/A,FALSE,"masez"}</definedName>
    <definedName name="____________FHE7" localSheetId="31" hidden="1">{#N/A,#N/A,FALSE,"masez (10)";#N/A,#N/A,FALSE,"masez (7)";#N/A,#N/A,FALSE,"masez (6)";#N/A,#N/A,FALSE,"masez (5)";#N/A,#N/A,FALSE,"masez (4)";#N/A,#N/A,FALSE,"masez (3)";#N/A,#N/A,FALSE,"masez (2)";#N/A,#N/A,FALSE,"GME";#N/A,#N/A,FALSE,"masez"}</definedName>
    <definedName name="____________FHE7" hidden="1">{#N/A,#N/A,FALSE,"masez (10)";#N/A,#N/A,FALSE,"masez (7)";#N/A,#N/A,FALSE,"masez (6)";#N/A,#N/A,FALSE,"masez (5)";#N/A,#N/A,FALSE,"masez (4)";#N/A,#N/A,FALSE,"masez (3)";#N/A,#N/A,FALSE,"masez (2)";#N/A,#N/A,FALSE,"GME";#N/A,#N/A,FALSE,"masez"}</definedName>
    <definedName name="____________ftu222" localSheetId="35" hidden="1">{#N/A,#N/A,FALSE,"Aging Summary";#N/A,#N/A,FALSE,"Ratio Analysis";#N/A,#N/A,FALSE,"Test 120 Day Accts";#N/A,#N/A,FALSE,"Tickmarks"}</definedName>
    <definedName name="____________ftu222" localSheetId="37" hidden="1">{#N/A,#N/A,FALSE,"Aging Summary";#N/A,#N/A,FALSE,"Ratio Analysis";#N/A,#N/A,FALSE,"Test 120 Day Accts";#N/A,#N/A,FALSE,"Tickmarks"}</definedName>
    <definedName name="____________ftu222" localSheetId="36" hidden="1">{#N/A,#N/A,FALSE,"Aging Summary";#N/A,#N/A,FALSE,"Ratio Analysis";#N/A,#N/A,FALSE,"Test 120 Day Accts";#N/A,#N/A,FALSE,"Tickmarks"}</definedName>
    <definedName name="____________ftu222" localSheetId="33" hidden="1">{#N/A,#N/A,FALSE,"Aging Summary";#N/A,#N/A,FALSE,"Ratio Analysis";#N/A,#N/A,FALSE,"Test 120 Day Accts";#N/A,#N/A,FALSE,"Tickmarks"}</definedName>
    <definedName name="____________ftu222" localSheetId="34" hidden="1">{#N/A,#N/A,FALSE,"Aging Summary";#N/A,#N/A,FALSE,"Ratio Analysis";#N/A,#N/A,FALSE,"Test 120 Day Accts";#N/A,#N/A,FALSE,"Tickmarks"}</definedName>
    <definedName name="____________ftu222" localSheetId="31" hidden="1">{#N/A,#N/A,FALSE,"Aging Summary";#N/A,#N/A,FALSE,"Ratio Analysis";#N/A,#N/A,FALSE,"Test 120 Day Accts";#N/A,#N/A,FALSE,"Tickmarks"}</definedName>
    <definedName name="____________ftu222" hidden="1">{#N/A,#N/A,FALSE,"Aging Summary";#N/A,#N/A,FALSE,"Ratio Analysis";#N/A,#N/A,FALSE,"Test 120 Day Accts";#N/A,#N/A,FALSE,"Tickmarks"}</definedName>
    <definedName name="____________fut2" localSheetId="35" hidden="1">{#N/A,#N/A,FALSE,"Aging Summary";#N/A,#N/A,FALSE,"Ratio Analysis";#N/A,#N/A,FALSE,"Test 120 Day Accts";#N/A,#N/A,FALSE,"Tickmarks"}</definedName>
    <definedName name="____________fut2" localSheetId="37" hidden="1">{#N/A,#N/A,FALSE,"Aging Summary";#N/A,#N/A,FALSE,"Ratio Analysis";#N/A,#N/A,FALSE,"Test 120 Day Accts";#N/A,#N/A,FALSE,"Tickmarks"}</definedName>
    <definedName name="____________fut2" localSheetId="36" hidden="1">{#N/A,#N/A,FALSE,"Aging Summary";#N/A,#N/A,FALSE,"Ratio Analysis";#N/A,#N/A,FALSE,"Test 120 Day Accts";#N/A,#N/A,FALSE,"Tickmarks"}</definedName>
    <definedName name="____________fut2" localSheetId="33" hidden="1">{#N/A,#N/A,FALSE,"Aging Summary";#N/A,#N/A,FALSE,"Ratio Analysis";#N/A,#N/A,FALSE,"Test 120 Day Accts";#N/A,#N/A,FALSE,"Tickmarks"}</definedName>
    <definedName name="____________fut2" localSheetId="34" hidden="1">{#N/A,#N/A,FALSE,"Aging Summary";#N/A,#N/A,FALSE,"Ratio Analysis";#N/A,#N/A,FALSE,"Test 120 Day Accts";#N/A,#N/A,FALSE,"Tickmarks"}</definedName>
    <definedName name="____________fut2" localSheetId="31" hidden="1">{#N/A,#N/A,FALSE,"Aging Summary";#N/A,#N/A,FALSE,"Ratio Analysis";#N/A,#N/A,FALSE,"Test 120 Day Accts";#N/A,#N/A,FALSE,"Tickmarks"}</definedName>
    <definedName name="____________fut2" hidden="1">{#N/A,#N/A,FALSE,"Aging Summary";#N/A,#N/A,FALSE,"Ratio Analysis";#N/A,#N/A,FALSE,"Test 120 Day Accts";#N/A,#N/A,FALSE,"Tickmarks"}</definedName>
    <definedName name="____________gc2" localSheetId="35" hidden="1">{#N/A,#N/A,TRUE,"MEMO";#N/A,#N/A,TRUE,"PARAMETROS";#N/A,#N/A,TRUE,"RLI ";#N/A,#N/A,TRUE,"IMPTO.DET.";#N/A,#N/A,TRUE,"FUT-FUNT";#N/A,#N/A,TRUE,"CPI-PATR.";#N/A,#N/A,TRUE,"CM CPI";#N/A,#N/A,TRUE,"PROV";#N/A,#N/A,TRUE,"A FIJO";#N/A,#N/A,TRUE,"LEASING";#N/A,#N/A,TRUE,"VPP";#N/A,#N/A,TRUE,"PPM";#N/A,#N/A,TRUE,"OTROS"}</definedName>
    <definedName name="____________gc2" localSheetId="37" hidden="1">{#N/A,#N/A,TRUE,"MEMO";#N/A,#N/A,TRUE,"PARAMETROS";#N/A,#N/A,TRUE,"RLI ";#N/A,#N/A,TRUE,"IMPTO.DET.";#N/A,#N/A,TRUE,"FUT-FUNT";#N/A,#N/A,TRUE,"CPI-PATR.";#N/A,#N/A,TRUE,"CM CPI";#N/A,#N/A,TRUE,"PROV";#N/A,#N/A,TRUE,"A FIJO";#N/A,#N/A,TRUE,"LEASING";#N/A,#N/A,TRUE,"VPP";#N/A,#N/A,TRUE,"PPM";#N/A,#N/A,TRUE,"OTROS"}</definedName>
    <definedName name="____________gc2" localSheetId="36" hidden="1">{#N/A,#N/A,TRUE,"MEMO";#N/A,#N/A,TRUE,"PARAMETROS";#N/A,#N/A,TRUE,"RLI ";#N/A,#N/A,TRUE,"IMPTO.DET.";#N/A,#N/A,TRUE,"FUT-FUNT";#N/A,#N/A,TRUE,"CPI-PATR.";#N/A,#N/A,TRUE,"CM CPI";#N/A,#N/A,TRUE,"PROV";#N/A,#N/A,TRUE,"A FIJO";#N/A,#N/A,TRUE,"LEASING";#N/A,#N/A,TRUE,"VPP";#N/A,#N/A,TRUE,"PPM";#N/A,#N/A,TRUE,"OTROS"}</definedName>
    <definedName name="____________gc2" localSheetId="33" hidden="1">{#N/A,#N/A,TRUE,"MEMO";#N/A,#N/A,TRUE,"PARAMETROS";#N/A,#N/A,TRUE,"RLI ";#N/A,#N/A,TRUE,"IMPTO.DET.";#N/A,#N/A,TRUE,"FUT-FUNT";#N/A,#N/A,TRUE,"CPI-PATR.";#N/A,#N/A,TRUE,"CM CPI";#N/A,#N/A,TRUE,"PROV";#N/A,#N/A,TRUE,"A FIJO";#N/A,#N/A,TRUE,"LEASING";#N/A,#N/A,TRUE,"VPP";#N/A,#N/A,TRUE,"PPM";#N/A,#N/A,TRUE,"OTROS"}</definedName>
    <definedName name="____________gc2" localSheetId="34" hidden="1">{#N/A,#N/A,TRUE,"MEMO";#N/A,#N/A,TRUE,"PARAMETROS";#N/A,#N/A,TRUE,"RLI ";#N/A,#N/A,TRUE,"IMPTO.DET.";#N/A,#N/A,TRUE,"FUT-FUNT";#N/A,#N/A,TRUE,"CPI-PATR.";#N/A,#N/A,TRUE,"CM CPI";#N/A,#N/A,TRUE,"PROV";#N/A,#N/A,TRUE,"A FIJO";#N/A,#N/A,TRUE,"LEASING";#N/A,#N/A,TRUE,"VPP";#N/A,#N/A,TRUE,"PPM";#N/A,#N/A,TRUE,"OTROS"}</definedName>
    <definedName name="____________gc2" localSheetId="31" hidden="1">{#N/A,#N/A,TRUE,"MEMO";#N/A,#N/A,TRUE,"PARAMETROS";#N/A,#N/A,TRUE,"RLI ";#N/A,#N/A,TRUE,"IMPTO.DET.";#N/A,#N/A,TRUE,"FUT-FUNT";#N/A,#N/A,TRUE,"CPI-PATR.";#N/A,#N/A,TRUE,"CM CPI";#N/A,#N/A,TRUE,"PROV";#N/A,#N/A,TRUE,"A FIJO";#N/A,#N/A,TRUE,"LEASING";#N/A,#N/A,TRUE,"VPP";#N/A,#N/A,TRUE,"PPM";#N/A,#N/A,TRUE,"OTROS"}</definedName>
    <definedName name="____________gc2" hidden="1">{#N/A,#N/A,TRUE,"MEMO";#N/A,#N/A,TRUE,"PARAMETROS";#N/A,#N/A,TRUE,"RLI ";#N/A,#N/A,TRUE,"IMPTO.DET.";#N/A,#N/A,TRUE,"FUT-FUNT";#N/A,#N/A,TRUE,"CPI-PATR.";#N/A,#N/A,TRUE,"CM CPI";#N/A,#N/A,TRUE,"PROV";#N/A,#N/A,TRUE,"A FIJO";#N/A,#N/A,TRUE,"LEASING";#N/A,#N/A,TRUE,"VPP";#N/A,#N/A,TRUE,"PPM";#N/A,#N/A,TRUE,"OTROS"}</definedName>
    <definedName name="____________gl1" localSheetId="35" hidden="1">{#N/A,#N/A,FALSE,"Total_OC015";#N/A,#N/A,FALSE,"ADMIN";#N/A,#N/A,FALSE,"PROCES";#N/A,#N/A,FALSE,"mecan";#N/A,#N/A,FALSE,"civil";#N/A,#N/A,FALSE,"CAÑER";#N/A,#N/A,FALSE,"ELEC";#N/A,#N/A,FALSE,"INSTR"}</definedName>
    <definedName name="____________gl1" localSheetId="37" hidden="1">{#N/A,#N/A,FALSE,"Total_OC015";#N/A,#N/A,FALSE,"ADMIN";#N/A,#N/A,FALSE,"PROCES";#N/A,#N/A,FALSE,"mecan";#N/A,#N/A,FALSE,"civil";#N/A,#N/A,FALSE,"CAÑER";#N/A,#N/A,FALSE,"ELEC";#N/A,#N/A,FALSE,"INSTR"}</definedName>
    <definedName name="____________gl1" localSheetId="36" hidden="1">{#N/A,#N/A,FALSE,"Total_OC015";#N/A,#N/A,FALSE,"ADMIN";#N/A,#N/A,FALSE,"PROCES";#N/A,#N/A,FALSE,"mecan";#N/A,#N/A,FALSE,"civil";#N/A,#N/A,FALSE,"CAÑER";#N/A,#N/A,FALSE,"ELEC";#N/A,#N/A,FALSE,"INSTR"}</definedName>
    <definedName name="____________gl1" localSheetId="33" hidden="1">{#N/A,#N/A,FALSE,"Total_OC015";#N/A,#N/A,FALSE,"ADMIN";#N/A,#N/A,FALSE,"PROCES";#N/A,#N/A,FALSE,"mecan";#N/A,#N/A,FALSE,"civil";#N/A,#N/A,FALSE,"CAÑER";#N/A,#N/A,FALSE,"ELEC";#N/A,#N/A,FALSE,"INSTR"}</definedName>
    <definedName name="____________gl1" localSheetId="34" hidden="1">{#N/A,#N/A,FALSE,"Total_OC015";#N/A,#N/A,FALSE,"ADMIN";#N/A,#N/A,FALSE,"PROCES";#N/A,#N/A,FALSE,"mecan";#N/A,#N/A,FALSE,"civil";#N/A,#N/A,FALSE,"CAÑER";#N/A,#N/A,FALSE,"ELEC";#N/A,#N/A,FALSE,"INSTR"}</definedName>
    <definedName name="____________gl1" localSheetId="31" hidden="1">{#N/A,#N/A,FALSE,"Total_OC015";#N/A,#N/A,FALSE,"ADMIN";#N/A,#N/A,FALSE,"PROCES";#N/A,#N/A,FALSE,"mecan";#N/A,#N/A,FALSE,"civil";#N/A,#N/A,FALSE,"CAÑER";#N/A,#N/A,FALSE,"ELEC";#N/A,#N/A,FALSE,"INSTR"}</definedName>
    <definedName name="____________gl1" hidden="1">{#N/A,#N/A,FALSE,"Total_OC015";#N/A,#N/A,FALSE,"ADMIN";#N/A,#N/A,FALSE,"PROCES";#N/A,#N/A,FALSE,"mecan";#N/A,#N/A,FALSE,"civil";#N/A,#N/A,FALSE,"CAÑER";#N/A,#N/A,FALSE,"ELEC";#N/A,#N/A,FALSE,"INSTR"}</definedName>
    <definedName name="____________GMP1297" hidden="1">#REF!</definedName>
    <definedName name="____________gmp2000" localSheetId="35" hidden="1">#REF!</definedName>
    <definedName name="____________gmp2000" localSheetId="36" hidden="1">#REF!</definedName>
    <definedName name="____________gmp2000" localSheetId="33" hidden="1">#REF!</definedName>
    <definedName name="____________gmp2000" localSheetId="34" hidden="1">#REF!</definedName>
    <definedName name="____________gmp2000" hidden="1">#REF!</definedName>
    <definedName name="____________jy5" localSheetId="35" hidden="1">{#N/A,#N/A,FALSE,"masez (10)";#N/A,#N/A,FALSE,"masez (7)";#N/A,#N/A,FALSE,"masez (6)";#N/A,#N/A,FALSE,"masez (5)";#N/A,#N/A,FALSE,"masez (4)";#N/A,#N/A,FALSE,"masez (3)";#N/A,#N/A,FALSE,"masez (2)";#N/A,#N/A,FALSE,"GME";#N/A,#N/A,FALSE,"masez"}</definedName>
    <definedName name="____________jy5" localSheetId="37" hidden="1">{#N/A,#N/A,FALSE,"masez (10)";#N/A,#N/A,FALSE,"masez (7)";#N/A,#N/A,FALSE,"masez (6)";#N/A,#N/A,FALSE,"masez (5)";#N/A,#N/A,FALSE,"masez (4)";#N/A,#N/A,FALSE,"masez (3)";#N/A,#N/A,FALSE,"masez (2)";#N/A,#N/A,FALSE,"GME";#N/A,#N/A,FALSE,"masez"}</definedName>
    <definedName name="____________jy5" localSheetId="36" hidden="1">{#N/A,#N/A,FALSE,"masez (10)";#N/A,#N/A,FALSE,"masez (7)";#N/A,#N/A,FALSE,"masez (6)";#N/A,#N/A,FALSE,"masez (5)";#N/A,#N/A,FALSE,"masez (4)";#N/A,#N/A,FALSE,"masez (3)";#N/A,#N/A,FALSE,"masez (2)";#N/A,#N/A,FALSE,"GME";#N/A,#N/A,FALSE,"masez"}</definedName>
    <definedName name="____________jy5" localSheetId="33" hidden="1">{#N/A,#N/A,FALSE,"masez (10)";#N/A,#N/A,FALSE,"masez (7)";#N/A,#N/A,FALSE,"masez (6)";#N/A,#N/A,FALSE,"masez (5)";#N/A,#N/A,FALSE,"masez (4)";#N/A,#N/A,FALSE,"masez (3)";#N/A,#N/A,FALSE,"masez (2)";#N/A,#N/A,FALSE,"GME";#N/A,#N/A,FALSE,"masez"}</definedName>
    <definedName name="____________jy5" localSheetId="34" hidden="1">{#N/A,#N/A,FALSE,"masez (10)";#N/A,#N/A,FALSE,"masez (7)";#N/A,#N/A,FALSE,"masez (6)";#N/A,#N/A,FALSE,"masez (5)";#N/A,#N/A,FALSE,"masez (4)";#N/A,#N/A,FALSE,"masez (3)";#N/A,#N/A,FALSE,"masez (2)";#N/A,#N/A,FALSE,"GME";#N/A,#N/A,FALSE,"masez"}</definedName>
    <definedName name="____________jy5" localSheetId="31" hidden="1">{#N/A,#N/A,FALSE,"masez (10)";#N/A,#N/A,FALSE,"masez (7)";#N/A,#N/A,FALSE,"masez (6)";#N/A,#N/A,FALSE,"masez (5)";#N/A,#N/A,FALSE,"masez (4)";#N/A,#N/A,FALSE,"masez (3)";#N/A,#N/A,FALSE,"masez (2)";#N/A,#N/A,FALSE,"GME";#N/A,#N/A,FALSE,"masez"}</definedName>
    <definedName name="____________jy5" hidden="1">{#N/A,#N/A,FALSE,"masez (10)";#N/A,#N/A,FALSE,"masez (7)";#N/A,#N/A,FALSE,"masez (6)";#N/A,#N/A,FALSE,"masez (5)";#N/A,#N/A,FALSE,"masez (4)";#N/A,#N/A,FALSE,"masez (3)";#N/A,#N/A,FALSE,"masez (2)";#N/A,#N/A,FALSE,"GME";#N/A,#N/A,FALSE,"masez"}</definedName>
    <definedName name="____________k1" localSheetId="31">#REF!</definedName>
    <definedName name="____________k1">!#REF!</definedName>
    <definedName name="____________k2" localSheetId="31">#REF!</definedName>
    <definedName name="____________k2">!#REF!</definedName>
    <definedName name="____________k3" localSheetId="31">#REF!</definedName>
    <definedName name="____________k3">!#REF!</definedName>
    <definedName name="____________kk1"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2" localSheetId="35" hidden="1">{"FlujoGastos",#N/A,FALSE,"Base";"FlujoGastos",#N/A,FALSE,"Buzón Tren";"FlujoGastos",#N/A,FALSE,"Buzón Camión";"FlujoGastos",#N/A,FALSE,"LHD Camión";"FlujoGastos",#N/A,FALSE,"Cámara Camión"}</definedName>
    <definedName name="____________kk2" localSheetId="37" hidden="1">{"FlujoGastos",#N/A,FALSE,"Base";"FlujoGastos",#N/A,FALSE,"Buzón Tren";"FlujoGastos",#N/A,FALSE,"Buzón Camión";"FlujoGastos",#N/A,FALSE,"LHD Camión";"FlujoGastos",#N/A,FALSE,"Cámara Camión"}</definedName>
    <definedName name="____________kk2" localSheetId="36" hidden="1">{"FlujoGastos",#N/A,FALSE,"Base";"FlujoGastos",#N/A,FALSE,"Buzón Tren";"FlujoGastos",#N/A,FALSE,"Buzón Camión";"FlujoGastos",#N/A,FALSE,"LHD Camión";"FlujoGastos",#N/A,FALSE,"Cámara Camión"}</definedName>
    <definedName name="____________kk2" localSheetId="33" hidden="1">{"FlujoGastos",#N/A,FALSE,"Base";"FlujoGastos",#N/A,FALSE,"Buzón Tren";"FlujoGastos",#N/A,FALSE,"Buzón Camión";"FlujoGastos",#N/A,FALSE,"LHD Camión";"FlujoGastos",#N/A,FALSE,"Cámara Camión"}</definedName>
    <definedName name="____________kk2" localSheetId="34" hidden="1">{"FlujoGastos",#N/A,FALSE,"Base";"FlujoGastos",#N/A,FALSE,"Buzón Tren";"FlujoGastos",#N/A,FALSE,"Buzón Camión";"FlujoGastos",#N/A,FALSE,"LHD Camión";"FlujoGastos",#N/A,FALSE,"Cámara Camión"}</definedName>
    <definedName name="____________kk2" localSheetId="31" hidden="1">{"FlujoGastos",#N/A,FALSE,"Base";"FlujoGastos",#N/A,FALSE,"Buzón Tren";"FlujoGastos",#N/A,FALSE,"Buzón Camión";"FlujoGastos",#N/A,FALSE,"LHD Camión";"FlujoGastos",#N/A,FALSE,"Cámara Camión"}</definedName>
    <definedName name="____________kk2" hidden="1">{"FlujoGastos",#N/A,FALSE,"Base";"FlujoGastos",#N/A,FALSE,"Buzón Tren";"FlujoGastos",#N/A,FALSE,"Buzón Camión";"FlujoGastos",#N/A,FALSE,"LHD Camión";"FlujoGastos",#N/A,FALSE,"Cámara Camión"}</definedName>
    <definedName name="____________kk3"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4" localSheetId="35" hidden="1">{"desarrollo",#N/A,FALSE,"Cámara Camión";"resumen",#N/A,FALSE,"Cámara Camión";"eqprod",#N/A,FALSE,"Cámara Camión"}</definedName>
    <definedName name="____________kk4" localSheetId="37" hidden="1">{"desarrollo",#N/A,FALSE,"Cámara Camión";"resumen",#N/A,FALSE,"Cámara Camión";"eqprod",#N/A,FALSE,"Cámara Camión"}</definedName>
    <definedName name="____________kk4" localSheetId="36" hidden="1">{"desarrollo",#N/A,FALSE,"Cámara Camión";"resumen",#N/A,FALSE,"Cámara Camión";"eqprod",#N/A,FALSE,"Cámara Camión"}</definedName>
    <definedName name="____________kk4" localSheetId="33" hidden="1">{"desarrollo",#N/A,FALSE,"Cámara Camión";"resumen",#N/A,FALSE,"Cámara Camión";"eqprod",#N/A,FALSE,"Cámara Camión"}</definedName>
    <definedName name="____________kk4" localSheetId="34" hidden="1">{"desarrollo",#N/A,FALSE,"Cámara Camión";"resumen",#N/A,FALSE,"Cámara Camión";"eqprod",#N/A,FALSE,"Cámara Camión"}</definedName>
    <definedName name="____________kk4" localSheetId="31" hidden="1">{"desarrollo",#N/A,FALSE,"Cámara Camión";"resumen",#N/A,FALSE,"Cámara Camión";"eqprod",#N/A,FALSE,"Cámara Camión"}</definedName>
    <definedName name="____________kk4" hidden="1">{"desarrollo",#N/A,FALSE,"Cámara Camión";"resumen",#N/A,FALSE,"Cámara Camión";"eqprod",#N/A,FALSE,"Cámara Camión"}</definedName>
    <definedName name="____________lot1" localSheetId="35" hidden="1">{#N/A,#N/A,FALSE,"Total_OC015";#N/A,#N/A,FALSE,"ADMIN";#N/A,#N/A,FALSE,"PROCES";#N/A,#N/A,FALSE,"mecan";#N/A,#N/A,FALSE,"civil";#N/A,#N/A,FALSE,"CAÑER";#N/A,#N/A,FALSE,"ELEC";#N/A,#N/A,FALSE,"INSTR"}</definedName>
    <definedName name="____________lot1" localSheetId="37" hidden="1">{#N/A,#N/A,FALSE,"Total_OC015";#N/A,#N/A,FALSE,"ADMIN";#N/A,#N/A,FALSE,"PROCES";#N/A,#N/A,FALSE,"mecan";#N/A,#N/A,FALSE,"civil";#N/A,#N/A,FALSE,"CAÑER";#N/A,#N/A,FALSE,"ELEC";#N/A,#N/A,FALSE,"INSTR"}</definedName>
    <definedName name="____________lot1" localSheetId="36" hidden="1">{#N/A,#N/A,FALSE,"Total_OC015";#N/A,#N/A,FALSE,"ADMIN";#N/A,#N/A,FALSE,"PROCES";#N/A,#N/A,FALSE,"mecan";#N/A,#N/A,FALSE,"civil";#N/A,#N/A,FALSE,"CAÑER";#N/A,#N/A,FALSE,"ELEC";#N/A,#N/A,FALSE,"INSTR"}</definedName>
    <definedName name="____________lot1" localSheetId="33" hidden="1">{#N/A,#N/A,FALSE,"Total_OC015";#N/A,#N/A,FALSE,"ADMIN";#N/A,#N/A,FALSE,"PROCES";#N/A,#N/A,FALSE,"mecan";#N/A,#N/A,FALSE,"civil";#N/A,#N/A,FALSE,"CAÑER";#N/A,#N/A,FALSE,"ELEC";#N/A,#N/A,FALSE,"INSTR"}</definedName>
    <definedName name="____________lot1" localSheetId="34" hidden="1">{#N/A,#N/A,FALSE,"Total_OC015";#N/A,#N/A,FALSE,"ADMIN";#N/A,#N/A,FALSE,"PROCES";#N/A,#N/A,FALSE,"mecan";#N/A,#N/A,FALSE,"civil";#N/A,#N/A,FALSE,"CAÑER";#N/A,#N/A,FALSE,"ELEC";#N/A,#N/A,FALSE,"INSTR"}</definedName>
    <definedName name="____________lot1" localSheetId="31" hidden="1">{#N/A,#N/A,FALSE,"Total_OC015";#N/A,#N/A,FALSE,"ADMIN";#N/A,#N/A,FALSE,"PROCES";#N/A,#N/A,FALSE,"mecan";#N/A,#N/A,FALSE,"civil";#N/A,#N/A,FALSE,"CAÑER";#N/A,#N/A,FALSE,"ELEC";#N/A,#N/A,FALSE,"INSTR"}</definedName>
    <definedName name="____________lot1" hidden="1">{#N/A,#N/A,FALSE,"Total_OC015";#N/A,#N/A,FALSE,"ADMIN";#N/A,#N/A,FALSE,"PROCES";#N/A,#N/A,FALSE,"mecan";#N/A,#N/A,FALSE,"civil";#N/A,#N/A,FALSE,"CAÑER";#N/A,#N/A,FALSE,"ELEC";#N/A,#N/A,FALSE,"INSTR"}</definedName>
    <definedName name="_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_MAY94" localSheetId="31">#REF!</definedName>
    <definedName name="____________MAY94">!#REF!</definedName>
    <definedName name="____________new11" localSheetId="35" hidden="1">{#N/A,#N/A,FALSE,"Global by BU";#N/A,#N/A,FALSE,"U.S. by BU";#N/A,#N/A,FALSE,"Canada by BU";#N/A,#N/A,FALSE,"Europe by BU";#N/A,#N/A,FALSE,"Asia by BU";#N/A,#N/A,FALSE,"Cala by BU"}</definedName>
    <definedName name="____________new11" localSheetId="37" hidden="1">{#N/A,#N/A,FALSE,"Global by BU";#N/A,#N/A,FALSE,"U.S. by BU";#N/A,#N/A,FALSE,"Canada by BU";#N/A,#N/A,FALSE,"Europe by BU";#N/A,#N/A,FALSE,"Asia by BU";#N/A,#N/A,FALSE,"Cala by BU"}</definedName>
    <definedName name="____________new11" localSheetId="36" hidden="1">{#N/A,#N/A,FALSE,"Global by BU";#N/A,#N/A,FALSE,"U.S. by BU";#N/A,#N/A,FALSE,"Canada by BU";#N/A,#N/A,FALSE,"Europe by BU";#N/A,#N/A,FALSE,"Asia by BU";#N/A,#N/A,FALSE,"Cala by BU"}</definedName>
    <definedName name="____________new11" localSheetId="33" hidden="1">{#N/A,#N/A,FALSE,"Global by BU";#N/A,#N/A,FALSE,"U.S. by BU";#N/A,#N/A,FALSE,"Canada by BU";#N/A,#N/A,FALSE,"Europe by BU";#N/A,#N/A,FALSE,"Asia by BU";#N/A,#N/A,FALSE,"Cala by BU"}</definedName>
    <definedName name="____________new11" localSheetId="34" hidden="1">{#N/A,#N/A,FALSE,"Global by BU";#N/A,#N/A,FALSE,"U.S. by BU";#N/A,#N/A,FALSE,"Canada by BU";#N/A,#N/A,FALSE,"Europe by BU";#N/A,#N/A,FALSE,"Asia by BU";#N/A,#N/A,FALSE,"Cala by BU"}</definedName>
    <definedName name="____________new11" localSheetId="31" hidden="1">{#N/A,#N/A,FALSE,"Global by BU";#N/A,#N/A,FALSE,"U.S. by BU";#N/A,#N/A,FALSE,"Canada by BU";#N/A,#N/A,FALSE,"Europe by BU";#N/A,#N/A,FALSE,"Asia by BU";#N/A,#N/A,FALSE,"Cala by BU"}</definedName>
    <definedName name="____________new11" hidden="1">{#N/A,#N/A,FALSE,"Global by BU";#N/A,#N/A,FALSE,"U.S. by BU";#N/A,#N/A,FALSE,"Canada by BU";#N/A,#N/A,FALSE,"Europe by BU";#N/A,#N/A,FALSE,"Asia by BU";#N/A,#N/A,FALSE,"Cala by BU"}</definedName>
    <definedName name="____________new12" localSheetId="35" hidden="1">{#N/A,#N/A,FALSE,"Global by BU";#N/A,#N/A,FALSE,"U.S. by BU";#N/A,#N/A,FALSE,"Canada by BU";#N/A,#N/A,FALSE,"Europe by BU";#N/A,#N/A,FALSE,"Asia by BU";#N/A,#N/A,FALSE,"Cala by BU"}</definedName>
    <definedName name="____________new12" localSheetId="37" hidden="1">{#N/A,#N/A,FALSE,"Global by BU";#N/A,#N/A,FALSE,"U.S. by BU";#N/A,#N/A,FALSE,"Canada by BU";#N/A,#N/A,FALSE,"Europe by BU";#N/A,#N/A,FALSE,"Asia by BU";#N/A,#N/A,FALSE,"Cala by BU"}</definedName>
    <definedName name="____________new12" localSheetId="36" hidden="1">{#N/A,#N/A,FALSE,"Global by BU";#N/A,#N/A,FALSE,"U.S. by BU";#N/A,#N/A,FALSE,"Canada by BU";#N/A,#N/A,FALSE,"Europe by BU";#N/A,#N/A,FALSE,"Asia by BU";#N/A,#N/A,FALSE,"Cala by BU"}</definedName>
    <definedName name="____________new12" localSheetId="33" hidden="1">{#N/A,#N/A,FALSE,"Global by BU";#N/A,#N/A,FALSE,"U.S. by BU";#N/A,#N/A,FALSE,"Canada by BU";#N/A,#N/A,FALSE,"Europe by BU";#N/A,#N/A,FALSE,"Asia by BU";#N/A,#N/A,FALSE,"Cala by BU"}</definedName>
    <definedName name="____________new12" localSheetId="34" hidden="1">{#N/A,#N/A,FALSE,"Global by BU";#N/A,#N/A,FALSE,"U.S. by BU";#N/A,#N/A,FALSE,"Canada by BU";#N/A,#N/A,FALSE,"Europe by BU";#N/A,#N/A,FALSE,"Asia by BU";#N/A,#N/A,FALSE,"Cala by BU"}</definedName>
    <definedName name="____________new12" localSheetId="31" hidden="1">{#N/A,#N/A,FALSE,"Global by BU";#N/A,#N/A,FALSE,"U.S. by BU";#N/A,#N/A,FALSE,"Canada by BU";#N/A,#N/A,FALSE,"Europe by BU";#N/A,#N/A,FALSE,"Asia by BU";#N/A,#N/A,FALSE,"Cala by BU"}</definedName>
    <definedName name="____________new12" hidden="1">{#N/A,#N/A,FALSE,"Global by BU";#N/A,#N/A,FALSE,"U.S. by BU";#N/A,#N/A,FALSE,"Canada by BU";#N/A,#N/A,FALSE,"Europe by BU";#N/A,#N/A,FALSE,"Asia by BU";#N/A,#N/A,FALSE,"Cala by BU"}</definedName>
    <definedName name="____________PAG1" localSheetId="31">#REF!</definedName>
    <definedName name="____________PAG1">!#REF!</definedName>
    <definedName name="____________PAG2" localSheetId="31">#REF!</definedName>
    <definedName name="____________PAG2">!#REF!</definedName>
    <definedName name="____________PPM1" localSheetId="35" hidden="1">{#N/A,#N/A,FALSE,"Aging Summary";#N/A,#N/A,FALSE,"Ratio Analysis";#N/A,#N/A,FALSE,"Test 120 Day Accts";#N/A,#N/A,FALSE,"Tickmarks"}</definedName>
    <definedName name="____________PPM1" localSheetId="37" hidden="1">{#N/A,#N/A,FALSE,"Aging Summary";#N/A,#N/A,FALSE,"Ratio Analysis";#N/A,#N/A,FALSE,"Test 120 Day Accts";#N/A,#N/A,FALSE,"Tickmarks"}</definedName>
    <definedName name="____________PPM1" localSheetId="36" hidden="1">{#N/A,#N/A,FALSE,"Aging Summary";#N/A,#N/A,FALSE,"Ratio Analysis";#N/A,#N/A,FALSE,"Test 120 Day Accts";#N/A,#N/A,FALSE,"Tickmarks"}</definedName>
    <definedName name="____________PPM1" localSheetId="33" hidden="1">{#N/A,#N/A,FALSE,"Aging Summary";#N/A,#N/A,FALSE,"Ratio Analysis";#N/A,#N/A,FALSE,"Test 120 Day Accts";#N/A,#N/A,FALSE,"Tickmarks"}</definedName>
    <definedName name="____________PPM1" localSheetId="34" hidden="1">{#N/A,#N/A,FALSE,"Aging Summary";#N/A,#N/A,FALSE,"Ratio Analysis";#N/A,#N/A,FALSE,"Test 120 Day Accts";#N/A,#N/A,FALSE,"Tickmarks"}</definedName>
    <definedName name="____________PPM1" localSheetId="31" hidden="1">{#N/A,#N/A,FALSE,"Aging Summary";#N/A,#N/A,FALSE,"Ratio Analysis";#N/A,#N/A,FALSE,"Test 120 Day Accts";#N/A,#N/A,FALSE,"Tickmarks"}</definedName>
    <definedName name="____________PPM1" hidden="1">{#N/A,#N/A,FALSE,"Aging Summary";#N/A,#N/A,FALSE,"Ratio Analysis";#N/A,#N/A,FALSE,"Test 120 Day Accts";#N/A,#N/A,FALSE,"Tickmarks"}</definedName>
    <definedName name="____________pre02" localSheetId="31">#REF!</definedName>
    <definedName name="____________pre02">!#REF!</definedName>
    <definedName name="____________pre03" localSheetId="31">#REF!</definedName>
    <definedName name="____________pre03">!#REF!</definedName>
    <definedName name="____________pt8" localSheetId="35" hidden="1">{#N/A,#N/A,FALSE,"Aging Summary";#N/A,#N/A,FALSE,"Ratio Analysis";#N/A,#N/A,FALSE,"Test 120 Day Accts";#N/A,#N/A,FALSE,"Tickmarks"}</definedName>
    <definedName name="____________pt8" localSheetId="37" hidden="1">{#N/A,#N/A,FALSE,"Aging Summary";#N/A,#N/A,FALSE,"Ratio Analysis";#N/A,#N/A,FALSE,"Test 120 Day Accts";#N/A,#N/A,FALSE,"Tickmarks"}</definedName>
    <definedName name="____________pt8" localSheetId="36" hidden="1">{#N/A,#N/A,FALSE,"Aging Summary";#N/A,#N/A,FALSE,"Ratio Analysis";#N/A,#N/A,FALSE,"Test 120 Day Accts";#N/A,#N/A,FALSE,"Tickmarks"}</definedName>
    <definedName name="____________pt8" localSheetId="33" hidden="1">{#N/A,#N/A,FALSE,"Aging Summary";#N/A,#N/A,FALSE,"Ratio Analysis";#N/A,#N/A,FALSE,"Test 120 Day Accts";#N/A,#N/A,FALSE,"Tickmarks"}</definedName>
    <definedName name="____________pt8" localSheetId="34" hidden="1">{#N/A,#N/A,FALSE,"Aging Summary";#N/A,#N/A,FALSE,"Ratio Analysis";#N/A,#N/A,FALSE,"Test 120 Day Accts";#N/A,#N/A,FALSE,"Tickmarks"}</definedName>
    <definedName name="____________pt8" localSheetId="31" hidden="1">{#N/A,#N/A,FALSE,"Aging Summary";#N/A,#N/A,FALSE,"Ratio Analysis";#N/A,#N/A,FALSE,"Test 120 Day Accts";#N/A,#N/A,FALSE,"Tickmarks"}</definedName>
    <definedName name="____________pt8" hidden="1">{#N/A,#N/A,FALSE,"Aging Summary";#N/A,#N/A,FALSE,"Ratio Analysis";#N/A,#N/A,FALSE,"Test 120 Day Accts";#N/A,#N/A,FALSE,"Tickmarks"}</definedName>
    <definedName name="____________r" localSheetId="35" hidden="1">{#N/A,#N/A,FALSE,"Total_OC015";#N/A,#N/A,FALSE,"ADMIN";#N/A,#N/A,FALSE,"PROCES";#N/A,#N/A,FALSE,"mecan";#N/A,#N/A,FALSE,"civil";#N/A,#N/A,FALSE,"CAÑER";#N/A,#N/A,FALSE,"ELEC";#N/A,#N/A,FALSE,"INSTR"}</definedName>
    <definedName name="____________r" localSheetId="37" hidden="1">{#N/A,#N/A,FALSE,"Total_OC015";#N/A,#N/A,FALSE,"ADMIN";#N/A,#N/A,FALSE,"PROCES";#N/A,#N/A,FALSE,"mecan";#N/A,#N/A,FALSE,"civil";#N/A,#N/A,FALSE,"CAÑER";#N/A,#N/A,FALSE,"ELEC";#N/A,#N/A,FALSE,"INSTR"}</definedName>
    <definedName name="____________r" localSheetId="36" hidden="1">{#N/A,#N/A,FALSE,"Total_OC015";#N/A,#N/A,FALSE,"ADMIN";#N/A,#N/A,FALSE,"PROCES";#N/A,#N/A,FALSE,"mecan";#N/A,#N/A,FALSE,"civil";#N/A,#N/A,FALSE,"CAÑER";#N/A,#N/A,FALSE,"ELEC";#N/A,#N/A,FALSE,"INSTR"}</definedName>
    <definedName name="____________r" localSheetId="33" hidden="1">{#N/A,#N/A,FALSE,"Total_OC015";#N/A,#N/A,FALSE,"ADMIN";#N/A,#N/A,FALSE,"PROCES";#N/A,#N/A,FALSE,"mecan";#N/A,#N/A,FALSE,"civil";#N/A,#N/A,FALSE,"CAÑER";#N/A,#N/A,FALSE,"ELEC";#N/A,#N/A,FALSE,"INSTR"}</definedName>
    <definedName name="____________r" localSheetId="34" hidden="1">{#N/A,#N/A,FALSE,"Total_OC015";#N/A,#N/A,FALSE,"ADMIN";#N/A,#N/A,FALSE,"PROCES";#N/A,#N/A,FALSE,"mecan";#N/A,#N/A,FALSE,"civil";#N/A,#N/A,FALSE,"CAÑER";#N/A,#N/A,FALSE,"ELEC";#N/A,#N/A,FALSE,"INSTR"}</definedName>
    <definedName name="____________r" localSheetId="31" hidden="1">{#N/A,#N/A,FALSE,"Total_OC015";#N/A,#N/A,FALSE,"ADMIN";#N/A,#N/A,FALSE,"PROCES";#N/A,#N/A,FALSE,"mecan";#N/A,#N/A,FALSE,"civil";#N/A,#N/A,FALSE,"CAÑER";#N/A,#N/A,FALSE,"ELEC";#N/A,#N/A,FALSE,"INSTR"}</definedName>
    <definedName name="____________r" hidden="1">{#N/A,#N/A,FALSE,"Total_OC015";#N/A,#N/A,FALSE,"ADMIN";#N/A,#N/A,FALSE,"PROCES";#N/A,#N/A,FALSE,"mecan";#N/A,#N/A,FALSE,"civil";#N/A,#N/A,FALSE,"CAÑER";#N/A,#N/A,FALSE,"ELEC";#N/A,#N/A,FALSE,"INSTR"}</definedName>
    <definedName name="____________ro1" localSheetId="31">#REF!</definedName>
    <definedName name="____________ro1">!#REF!</definedName>
    <definedName name="____________rox1" localSheetId="35" hidden="1">#REF!</definedName>
    <definedName name="____________rox1" localSheetId="33" hidden="1">#REF!</definedName>
    <definedName name="____________rox1" localSheetId="34" hidden="1">#REF!</definedName>
    <definedName name="____________rox1" hidden="1">#REF!</definedName>
    <definedName name="____________rox2" localSheetId="36" hidden="1">#REF!</definedName>
    <definedName name="____________rox2" hidden="1">#REF!</definedName>
    <definedName name="____________rox3" localSheetId="36" hidden="1">#REF!</definedName>
    <definedName name="____________rox3" hidden="1">#REF!</definedName>
    <definedName name="____________t4" localSheetId="35" hidden="1">{#N/A,#N/A,FALSE,"Aging Summary";#N/A,#N/A,FALSE,"Ratio Analysis";#N/A,#N/A,FALSE,"Test 120 Day Accts";#N/A,#N/A,FALSE,"Tickmarks"}</definedName>
    <definedName name="____________t4" localSheetId="37" hidden="1">{#N/A,#N/A,FALSE,"Aging Summary";#N/A,#N/A,FALSE,"Ratio Analysis";#N/A,#N/A,FALSE,"Test 120 Day Accts";#N/A,#N/A,FALSE,"Tickmarks"}</definedName>
    <definedName name="____________t4" localSheetId="36" hidden="1">{#N/A,#N/A,FALSE,"Aging Summary";#N/A,#N/A,FALSE,"Ratio Analysis";#N/A,#N/A,FALSE,"Test 120 Day Accts";#N/A,#N/A,FALSE,"Tickmarks"}</definedName>
    <definedName name="____________t4" localSheetId="33" hidden="1">{#N/A,#N/A,FALSE,"Aging Summary";#N/A,#N/A,FALSE,"Ratio Analysis";#N/A,#N/A,FALSE,"Test 120 Day Accts";#N/A,#N/A,FALSE,"Tickmarks"}</definedName>
    <definedName name="____________t4" localSheetId="34" hidden="1">{#N/A,#N/A,FALSE,"Aging Summary";#N/A,#N/A,FALSE,"Ratio Analysis";#N/A,#N/A,FALSE,"Test 120 Day Accts";#N/A,#N/A,FALSE,"Tickmarks"}</definedName>
    <definedName name="____________t4" localSheetId="31" hidden="1">{#N/A,#N/A,FALSE,"Aging Summary";#N/A,#N/A,FALSE,"Ratio Analysis";#N/A,#N/A,FALSE,"Test 120 Day Accts";#N/A,#N/A,FALSE,"Tickmarks"}</definedName>
    <definedName name="____________t4" hidden="1">{#N/A,#N/A,FALSE,"Aging Summary";#N/A,#N/A,FALSE,"Ratio Analysis";#N/A,#N/A,FALSE,"Test 120 Day Accts";#N/A,#N/A,FALSE,"Tickmarks"}</definedName>
    <definedName name="____________t81" localSheetId="35" hidden="1">{#N/A,#N/A,FALSE,"Aging Summary";#N/A,#N/A,FALSE,"Ratio Analysis";#N/A,#N/A,FALSE,"Test 120 Day Accts";#N/A,#N/A,FALSE,"Tickmarks"}</definedName>
    <definedName name="____________t81" localSheetId="37" hidden="1">{#N/A,#N/A,FALSE,"Aging Summary";#N/A,#N/A,FALSE,"Ratio Analysis";#N/A,#N/A,FALSE,"Test 120 Day Accts";#N/A,#N/A,FALSE,"Tickmarks"}</definedName>
    <definedName name="____________t81" localSheetId="36" hidden="1">{#N/A,#N/A,FALSE,"Aging Summary";#N/A,#N/A,FALSE,"Ratio Analysis";#N/A,#N/A,FALSE,"Test 120 Day Accts";#N/A,#N/A,FALSE,"Tickmarks"}</definedName>
    <definedName name="____________t81" localSheetId="33" hidden="1">{#N/A,#N/A,FALSE,"Aging Summary";#N/A,#N/A,FALSE,"Ratio Analysis";#N/A,#N/A,FALSE,"Test 120 Day Accts";#N/A,#N/A,FALSE,"Tickmarks"}</definedName>
    <definedName name="____________t81" localSheetId="34" hidden="1">{#N/A,#N/A,FALSE,"Aging Summary";#N/A,#N/A,FALSE,"Ratio Analysis";#N/A,#N/A,FALSE,"Test 120 Day Accts";#N/A,#N/A,FALSE,"Tickmarks"}</definedName>
    <definedName name="____________t81" localSheetId="31" hidden="1">{#N/A,#N/A,FALSE,"Aging Summary";#N/A,#N/A,FALSE,"Ratio Analysis";#N/A,#N/A,FALSE,"Test 120 Day Accts";#N/A,#N/A,FALSE,"Tickmarks"}</definedName>
    <definedName name="____________t81" hidden="1">{#N/A,#N/A,FALSE,"Aging Summary";#N/A,#N/A,FALSE,"Ratio Analysis";#N/A,#N/A,FALSE,"Test 120 Day Accts";#N/A,#N/A,FALSE,"Tickmarks"}</definedName>
    <definedName name="____________ts1" localSheetId="31">#REF!</definedName>
    <definedName name="____________ts1">!#REF!</definedName>
    <definedName name="____________tyl2" localSheetId="35" hidden="1">{#N/A,#N/A,FALSE,"masez (10)";#N/A,#N/A,FALSE,"masez (7)";#N/A,#N/A,FALSE,"masez (6)";#N/A,#N/A,FALSE,"masez (5)";#N/A,#N/A,FALSE,"masez (4)";#N/A,#N/A,FALSE,"masez (3)";#N/A,#N/A,FALSE,"masez (2)";#N/A,#N/A,FALSE,"GME";#N/A,#N/A,FALSE,"masez"}</definedName>
    <definedName name="____________tyl2" localSheetId="37" hidden="1">{#N/A,#N/A,FALSE,"masez (10)";#N/A,#N/A,FALSE,"masez (7)";#N/A,#N/A,FALSE,"masez (6)";#N/A,#N/A,FALSE,"masez (5)";#N/A,#N/A,FALSE,"masez (4)";#N/A,#N/A,FALSE,"masez (3)";#N/A,#N/A,FALSE,"masez (2)";#N/A,#N/A,FALSE,"GME";#N/A,#N/A,FALSE,"masez"}</definedName>
    <definedName name="____________tyl2" localSheetId="36" hidden="1">{#N/A,#N/A,FALSE,"masez (10)";#N/A,#N/A,FALSE,"masez (7)";#N/A,#N/A,FALSE,"masez (6)";#N/A,#N/A,FALSE,"masez (5)";#N/A,#N/A,FALSE,"masez (4)";#N/A,#N/A,FALSE,"masez (3)";#N/A,#N/A,FALSE,"masez (2)";#N/A,#N/A,FALSE,"GME";#N/A,#N/A,FALSE,"masez"}</definedName>
    <definedName name="____________tyl2" localSheetId="33" hidden="1">{#N/A,#N/A,FALSE,"masez (10)";#N/A,#N/A,FALSE,"masez (7)";#N/A,#N/A,FALSE,"masez (6)";#N/A,#N/A,FALSE,"masez (5)";#N/A,#N/A,FALSE,"masez (4)";#N/A,#N/A,FALSE,"masez (3)";#N/A,#N/A,FALSE,"masez (2)";#N/A,#N/A,FALSE,"GME";#N/A,#N/A,FALSE,"masez"}</definedName>
    <definedName name="____________tyl2" localSheetId="34" hidden="1">{#N/A,#N/A,FALSE,"masez (10)";#N/A,#N/A,FALSE,"masez (7)";#N/A,#N/A,FALSE,"masez (6)";#N/A,#N/A,FALSE,"masez (5)";#N/A,#N/A,FALSE,"masez (4)";#N/A,#N/A,FALSE,"masez (3)";#N/A,#N/A,FALSE,"masez (2)";#N/A,#N/A,FALSE,"GME";#N/A,#N/A,FALSE,"masez"}</definedName>
    <definedName name="____________tyl2" localSheetId="31" hidden="1">{#N/A,#N/A,FALSE,"masez (10)";#N/A,#N/A,FALSE,"masez (7)";#N/A,#N/A,FALSE,"masez (6)";#N/A,#N/A,FALSE,"masez (5)";#N/A,#N/A,FALSE,"masez (4)";#N/A,#N/A,FALSE,"masez (3)";#N/A,#N/A,FALSE,"masez (2)";#N/A,#N/A,FALSE,"GME";#N/A,#N/A,FALSE,"masez"}</definedName>
    <definedName name="____________tyl2" hidden="1">{#N/A,#N/A,FALSE,"masez (10)";#N/A,#N/A,FALSE,"masez (7)";#N/A,#N/A,FALSE,"masez (6)";#N/A,#N/A,FALSE,"masez (5)";#N/A,#N/A,FALSE,"masez (4)";#N/A,#N/A,FALSE,"masez (3)";#N/A,#N/A,FALSE,"masez (2)";#N/A,#N/A,FALSE,"GME";#N/A,#N/A,FALSE,"masez"}</definedName>
    <definedName name="____________wrn1" localSheetId="35" hidden="1">{#N/A,#N/A,TRUE,"Est. de Fact.";#N/A,#N/A,TRUE,"Capitulo 19";#N/A,#N/A,TRUE,"Proyecto P855"}</definedName>
    <definedName name="____________wrn1" localSheetId="37" hidden="1">{#N/A,#N/A,TRUE,"Est. de Fact.";#N/A,#N/A,TRUE,"Capitulo 19";#N/A,#N/A,TRUE,"Proyecto P855"}</definedName>
    <definedName name="____________wrn1" localSheetId="36" hidden="1">{#N/A,#N/A,TRUE,"Est. de Fact.";#N/A,#N/A,TRUE,"Capitulo 19";#N/A,#N/A,TRUE,"Proyecto P855"}</definedName>
    <definedName name="____________wrn1" localSheetId="33" hidden="1">{#N/A,#N/A,TRUE,"Est. de Fact.";#N/A,#N/A,TRUE,"Capitulo 19";#N/A,#N/A,TRUE,"Proyecto P855"}</definedName>
    <definedName name="____________wrn1" localSheetId="34" hidden="1">{#N/A,#N/A,TRUE,"Est. de Fact.";#N/A,#N/A,TRUE,"Capitulo 19";#N/A,#N/A,TRUE,"Proyecto P855"}</definedName>
    <definedName name="____________wrn1" localSheetId="31" hidden="1">{#N/A,#N/A,TRUE,"Est. de Fact.";#N/A,#N/A,TRUE,"Capitulo 19";#N/A,#N/A,TRUE,"Proyecto P855"}</definedName>
    <definedName name="____________wrn1" hidden="1">{#N/A,#N/A,TRUE,"Est. de Fact.";#N/A,#N/A,TRUE,"Capitulo 19";#N/A,#N/A,TRUE,"Proyecto P855"}</definedName>
    <definedName name="____________wrn2" localSheetId="35" hidden="1">{#N/A,#N/A,TRUE,"Est. de Fact.";#N/A,#N/A,TRUE,"Capitulo 19";#N/A,#N/A,TRUE,"Proyecto P855"}</definedName>
    <definedName name="____________wrn2" localSheetId="37" hidden="1">{#N/A,#N/A,TRUE,"Est. de Fact.";#N/A,#N/A,TRUE,"Capitulo 19";#N/A,#N/A,TRUE,"Proyecto P855"}</definedName>
    <definedName name="____________wrn2" localSheetId="36" hidden="1">{#N/A,#N/A,TRUE,"Est. de Fact.";#N/A,#N/A,TRUE,"Capitulo 19";#N/A,#N/A,TRUE,"Proyecto P855"}</definedName>
    <definedName name="____________wrn2" localSheetId="33" hidden="1">{#N/A,#N/A,TRUE,"Est. de Fact.";#N/A,#N/A,TRUE,"Capitulo 19";#N/A,#N/A,TRUE,"Proyecto P855"}</definedName>
    <definedName name="____________wrn2" localSheetId="34" hidden="1">{#N/A,#N/A,TRUE,"Est. de Fact.";#N/A,#N/A,TRUE,"Capitulo 19";#N/A,#N/A,TRUE,"Proyecto P855"}</definedName>
    <definedName name="____________wrn2" localSheetId="31" hidden="1">{#N/A,#N/A,TRUE,"Est. de Fact.";#N/A,#N/A,TRUE,"Capitulo 19";#N/A,#N/A,TRUE,"Proyecto P855"}</definedName>
    <definedName name="____________wrn2" hidden="1">{#N/A,#N/A,TRUE,"Est. de Fact.";#N/A,#N/A,TRUE,"Capitulo 19";#N/A,#N/A,TRUE,"Proyecto P855"}</definedName>
    <definedName name="____________wrn3" localSheetId="35" hidden="1">{#N/A,#N/A,FALSE,"Total_OC015";#N/A,#N/A,FALSE,"ADMIN";#N/A,#N/A,FALSE,"PROCES";#N/A,#N/A,FALSE,"mecan";#N/A,#N/A,FALSE,"civil";#N/A,#N/A,FALSE,"CAÑER";#N/A,#N/A,FALSE,"ELEC";#N/A,#N/A,FALSE,"INSTR"}</definedName>
    <definedName name="____________wrn3" localSheetId="37" hidden="1">{#N/A,#N/A,FALSE,"Total_OC015";#N/A,#N/A,FALSE,"ADMIN";#N/A,#N/A,FALSE,"PROCES";#N/A,#N/A,FALSE,"mecan";#N/A,#N/A,FALSE,"civil";#N/A,#N/A,FALSE,"CAÑER";#N/A,#N/A,FALSE,"ELEC";#N/A,#N/A,FALSE,"INSTR"}</definedName>
    <definedName name="____________wrn3" localSheetId="36" hidden="1">{#N/A,#N/A,FALSE,"Total_OC015";#N/A,#N/A,FALSE,"ADMIN";#N/A,#N/A,FALSE,"PROCES";#N/A,#N/A,FALSE,"mecan";#N/A,#N/A,FALSE,"civil";#N/A,#N/A,FALSE,"CAÑER";#N/A,#N/A,FALSE,"ELEC";#N/A,#N/A,FALSE,"INSTR"}</definedName>
    <definedName name="____________wrn3" localSheetId="33" hidden="1">{#N/A,#N/A,FALSE,"Total_OC015";#N/A,#N/A,FALSE,"ADMIN";#N/A,#N/A,FALSE,"PROCES";#N/A,#N/A,FALSE,"mecan";#N/A,#N/A,FALSE,"civil";#N/A,#N/A,FALSE,"CAÑER";#N/A,#N/A,FALSE,"ELEC";#N/A,#N/A,FALSE,"INSTR"}</definedName>
    <definedName name="____________wrn3" localSheetId="34" hidden="1">{#N/A,#N/A,FALSE,"Total_OC015";#N/A,#N/A,FALSE,"ADMIN";#N/A,#N/A,FALSE,"PROCES";#N/A,#N/A,FALSE,"mecan";#N/A,#N/A,FALSE,"civil";#N/A,#N/A,FALSE,"CAÑER";#N/A,#N/A,FALSE,"ELEC";#N/A,#N/A,FALSE,"INSTR"}</definedName>
    <definedName name="____________wrn3" localSheetId="31" hidden="1">{#N/A,#N/A,FALSE,"Total_OC015";#N/A,#N/A,FALSE,"ADMIN";#N/A,#N/A,FALSE,"PROCES";#N/A,#N/A,FALSE,"mecan";#N/A,#N/A,FALSE,"civil";#N/A,#N/A,FALSE,"CAÑER";#N/A,#N/A,FALSE,"ELEC";#N/A,#N/A,FALSE,"INSTR"}</definedName>
    <definedName name="____________wrn3" hidden="1">{#N/A,#N/A,FALSE,"Total_OC015";#N/A,#N/A,FALSE,"ADMIN";#N/A,#N/A,FALSE,"PROCES";#N/A,#N/A,FALSE,"mecan";#N/A,#N/A,FALSE,"civil";#N/A,#N/A,FALSE,"CAÑER";#N/A,#N/A,FALSE,"ELEC";#N/A,#N/A,FALSE,"INSTR"}</definedName>
    <definedName name="____________wrn5" localSheetId="35" hidden="1">{#N/A,#N/A,FALSE,"minas";#N/A,#N/A,FALSE,"Total_OC015";#N/A,#N/A,FALSE,"ADMIN";#N/A,#N/A,FALSE,"PROCES";#N/A,#N/A,FALSE,"civil";#N/A,#N/A,FALSE,"CAÑER";#N/A,#N/A,FALSE,"ELEC";#N/A,#N/A,FALSE,"INSTR";#N/A,#N/A,FALSE,"PDS";#N/A,#N/A,FALSE,"mecan"}</definedName>
    <definedName name="____________wrn5" localSheetId="37" hidden="1">{#N/A,#N/A,FALSE,"minas";#N/A,#N/A,FALSE,"Total_OC015";#N/A,#N/A,FALSE,"ADMIN";#N/A,#N/A,FALSE,"PROCES";#N/A,#N/A,FALSE,"civil";#N/A,#N/A,FALSE,"CAÑER";#N/A,#N/A,FALSE,"ELEC";#N/A,#N/A,FALSE,"INSTR";#N/A,#N/A,FALSE,"PDS";#N/A,#N/A,FALSE,"mecan"}</definedName>
    <definedName name="____________wrn5" localSheetId="36" hidden="1">{#N/A,#N/A,FALSE,"minas";#N/A,#N/A,FALSE,"Total_OC015";#N/A,#N/A,FALSE,"ADMIN";#N/A,#N/A,FALSE,"PROCES";#N/A,#N/A,FALSE,"civil";#N/A,#N/A,FALSE,"CAÑER";#N/A,#N/A,FALSE,"ELEC";#N/A,#N/A,FALSE,"INSTR";#N/A,#N/A,FALSE,"PDS";#N/A,#N/A,FALSE,"mecan"}</definedName>
    <definedName name="____________wrn5" localSheetId="33" hidden="1">{#N/A,#N/A,FALSE,"minas";#N/A,#N/A,FALSE,"Total_OC015";#N/A,#N/A,FALSE,"ADMIN";#N/A,#N/A,FALSE,"PROCES";#N/A,#N/A,FALSE,"civil";#N/A,#N/A,FALSE,"CAÑER";#N/A,#N/A,FALSE,"ELEC";#N/A,#N/A,FALSE,"INSTR";#N/A,#N/A,FALSE,"PDS";#N/A,#N/A,FALSE,"mecan"}</definedName>
    <definedName name="____________wrn5" localSheetId="34" hidden="1">{#N/A,#N/A,FALSE,"minas";#N/A,#N/A,FALSE,"Total_OC015";#N/A,#N/A,FALSE,"ADMIN";#N/A,#N/A,FALSE,"PROCES";#N/A,#N/A,FALSE,"civil";#N/A,#N/A,FALSE,"CAÑER";#N/A,#N/A,FALSE,"ELEC";#N/A,#N/A,FALSE,"INSTR";#N/A,#N/A,FALSE,"PDS";#N/A,#N/A,FALSE,"mecan"}</definedName>
    <definedName name="____________wrn5" localSheetId="31" hidden="1">{#N/A,#N/A,FALSE,"minas";#N/A,#N/A,FALSE,"Total_OC015";#N/A,#N/A,FALSE,"ADMIN";#N/A,#N/A,FALSE,"PROCES";#N/A,#N/A,FALSE,"civil";#N/A,#N/A,FALSE,"CAÑER";#N/A,#N/A,FALSE,"ELEC";#N/A,#N/A,FALSE,"INSTR";#N/A,#N/A,FALSE,"PDS";#N/A,#N/A,FALSE,"mecan"}</definedName>
    <definedName name="____________wrn5" hidden="1">{#N/A,#N/A,FALSE,"minas";#N/A,#N/A,FALSE,"Total_OC015";#N/A,#N/A,FALSE,"ADMIN";#N/A,#N/A,FALSE,"PROCES";#N/A,#N/A,FALSE,"civil";#N/A,#N/A,FALSE,"CAÑER";#N/A,#N/A,FALSE,"ELEC";#N/A,#N/A,FALSE,"INSTR";#N/A,#N/A,FALSE,"PDS";#N/A,#N/A,FALSE,"mecan"}</definedName>
    <definedName name="____________zx2" localSheetId="35" hidden="1">{#N/A,#N/A,FALSE,"masez (10)";#N/A,#N/A,FALSE,"masez (7)";#N/A,#N/A,FALSE,"masez (6)";#N/A,#N/A,FALSE,"masez (5)";#N/A,#N/A,FALSE,"masez (4)";#N/A,#N/A,FALSE,"masez (3)";#N/A,#N/A,FALSE,"masez (2)";#N/A,#N/A,FALSE,"GME";#N/A,#N/A,FALSE,"masez"}</definedName>
    <definedName name="____________zx2" localSheetId="37" hidden="1">{#N/A,#N/A,FALSE,"masez (10)";#N/A,#N/A,FALSE,"masez (7)";#N/A,#N/A,FALSE,"masez (6)";#N/A,#N/A,FALSE,"masez (5)";#N/A,#N/A,FALSE,"masez (4)";#N/A,#N/A,FALSE,"masez (3)";#N/A,#N/A,FALSE,"masez (2)";#N/A,#N/A,FALSE,"GME";#N/A,#N/A,FALSE,"masez"}</definedName>
    <definedName name="____________zx2" localSheetId="36" hidden="1">{#N/A,#N/A,FALSE,"masez (10)";#N/A,#N/A,FALSE,"masez (7)";#N/A,#N/A,FALSE,"masez (6)";#N/A,#N/A,FALSE,"masez (5)";#N/A,#N/A,FALSE,"masez (4)";#N/A,#N/A,FALSE,"masez (3)";#N/A,#N/A,FALSE,"masez (2)";#N/A,#N/A,FALSE,"GME";#N/A,#N/A,FALSE,"masez"}</definedName>
    <definedName name="____________zx2" localSheetId="33" hidden="1">{#N/A,#N/A,FALSE,"masez (10)";#N/A,#N/A,FALSE,"masez (7)";#N/A,#N/A,FALSE,"masez (6)";#N/A,#N/A,FALSE,"masez (5)";#N/A,#N/A,FALSE,"masez (4)";#N/A,#N/A,FALSE,"masez (3)";#N/A,#N/A,FALSE,"masez (2)";#N/A,#N/A,FALSE,"GME";#N/A,#N/A,FALSE,"masez"}</definedName>
    <definedName name="____________zx2" localSheetId="34" hidden="1">{#N/A,#N/A,FALSE,"masez (10)";#N/A,#N/A,FALSE,"masez (7)";#N/A,#N/A,FALSE,"masez (6)";#N/A,#N/A,FALSE,"masez (5)";#N/A,#N/A,FALSE,"masez (4)";#N/A,#N/A,FALSE,"masez (3)";#N/A,#N/A,FALSE,"masez (2)";#N/A,#N/A,FALSE,"GME";#N/A,#N/A,FALSE,"masez"}</definedName>
    <definedName name="____________zx2" localSheetId="31" hidden="1">{#N/A,#N/A,FALSE,"masez (10)";#N/A,#N/A,FALSE,"masez (7)";#N/A,#N/A,FALSE,"masez (6)";#N/A,#N/A,FALSE,"masez (5)";#N/A,#N/A,FALSE,"masez (4)";#N/A,#N/A,FALSE,"masez (3)";#N/A,#N/A,FALSE,"masez (2)";#N/A,#N/A,FALSE,"GME";#N/A,#N/A,FALSE,"masez"}</definedName>
    <definedName name="____________zx2" hidden="1">{#N/A,#N/A,FALSE,"masez (10)";#N/A,#N/A,FALSE,"masez (7)";#N/A,#N/A,FALSE,"masez (6)";#N/A,#N/A,FALSE,"masez (5)";#N/A,#N/A,FALSE,"masez (4)";#N/A,#N/A,FALSE,"masez (3)";#N/A,#N/A,FALSE,"masez (2)";#N/A,#N/A,FALSE,"GME";#N/A,#N/A,FALSE,"masez"}</definedName>
    <definedName name="___________a1" hidden="1">#REF!</definedName>
    <definedName name="___________A2" localSheetId="35" hidden="1">{#N/A,#N/A,FALSE,"Aging Summary";#N/A,#N/A,FALSE,"Ratio Analysis";#N/A,#N/A,FALSE,"Test 120 Day Accts";#N/A,#N/A,FALSE,"Tickmarks"}</definedName>
    <definedName name="___________A2" localSheetId="37" hidden="1">{#N/A,#N/A,FALSE,"Aging Summary";#N/A,#N/A,FALSE,"Ratio Analysis";#N/A,#N/A,FALSE,"Test 120 Day Accts";#N/A,#N/A,FALSE,"Tickmarks"}</definedName>
    <definedName name="___________A2" localSheetId="36" hidden="1">{#N/A,#N/A,FALSE,"Aging Summary";#N/A,#N/A,FALSE,"Ratio Analysis";#N/A,#N/A,FALSE,"Test 120 Day Accts";#N/A,#N/A,FALSE,"Tickmarks"}</definedName>
    <definedName name="___________A2" localSheetId="33" hidden="1">{#N/A,#N/A,FALSE,"Aging Summary";#N/A,#N/A,FALSE,"Ratio Analysis";#N/A,#N/A,FALSE,"Test 120 Day Accts";#N/A,#N/A,FALSE,"Tickmarks"}</definedName>
    <definedName name="___________A2" localSheetId="34" hidden="1">{#N/A,#N/A,FALSE,"Aging Summary";#N/A,#N/A,FALSE,"Ratio Analysis";#N/A,#N/A,FALSE,"Test 120 Day Accts";#N/A,#N/A,FALSE,"Tickmarks"}</definedName>
    <definedName name="___________A2" localSheetId="31" hidden="1">{#N/A,#N/A,FALSE,"Aging Summary";#N/A,#N/A,FALSE,"Ratio Analysis";#N/A,#N/A,FALSE,"Test 120 Day Accts";#N/A,#N/A,FALSE,"Tickmarks"}</definedName>
    <definedName name="___________A2" hidden="1">{#N/A,#N/A,FALSE,"Aging Summary";#N/A,#N/A,FALSE,"Ratio Analysis";#N/A,#N/A,FALSE,"Test 120 Day Accts";#N/A,#N/A,FALSE,"Tickmarks"}</definedName>
    <definedName name="___________asp2" localSheetId="31">#REF!</definedName>
    <definedName name="___________asp2">!#REF!</definedName>
    <definedName name="___________CAO1" localSheetId="31">#REF!</definedName>
    <definedName name="___________CAO1">!#REF!</definedName>
    <definedName name="___________CAO2" localSheetId="31">#REF!</definedName>
    <definedName name="___________CAO2">!#REF!</definedName>
    <definedName name="___________CAO3" localSheetId="31">#REF!</definedName>
    <definedName name="___________CAO3">!#REF!</definedName>
    <definedName name="___________CAO4" localSheetId="31">#REF!</definedName>
    <definedName name="___________CAO4">!#REF!</definedName>
    <definedName name="___________CAO5" localSheetId="31">#REF!</definedName>
    <definedName name="___________CAO5">!#REF!</definedName>
    <definedName name="___________CAO6" localSheetId="31">#REF!</definedName>
    <definedName name="___________CAO6">!#REF!</definedName>
    <definedName name="___________CAO7" localSheetId="31">#REF!</definedName>
    <definedName name="___________CAO7">!#REF!</definedName>
    <definedName name="___________CAO8" localSheetId="31">#REF!</definedName>
    <definedName name="___________CAO8">!#REF!</definedName>
    <definedName name="___________ccr1" localSheetId="31" hidden="1">{#N/A,#N/A,TRUE,"Cover";#N/A,#N/A,TRUE,"Conts";#N/A,#N/A,TRUE,"VOS";#N/A,#N/A,TRUE,"Warrington";#N/A,#N/A,TRUE,"Widnes"}</definedName>
    <definedName name="___________ccr1" hidden="1">{#N/A,#N/A,TRUE,"Cover";#N/A,#N/A,TRUE,"Conts";#N/A,#N/A,TRUE,"VOS";#N/A,#N/A,TRUE,"Warrington";#N/A,#N/A,TRUE,"Widnes"}</definedName>
    <definedName name="___________cp010103" localSheetId="35" hidden="1">{#N/A,#N/A,TRUE,"MEMO";#N/A,#N/A,TRUE,"PARAMETROS";#N/A,#N/A,TRUE,"RLI ";#N/A,#N/A,TRUE,"IMPTO.DET.";#N/A,#N/A,TRUE,"FUT-FUNT";#N/A,#N/A,TRUE,"CPI-PATR.";#N/A,#N/A,TRUE,"CM CPI";#N/A,#N/A,TRUE,"PROV";#N/A,#N/A,TRUE,"A FIJO";#N/A,#N/A,TRUE,"LEASING";#N/A,#N/A,TRUE,"VPP";#N/A,#N/A,TRUE,"PPM";#N/A,#N/A,TRUE,"OTROS"}</definedName>
    <definedName name="___________cp010103" localSheetId="37" hidden="1">{#N/A,#N/A,TRUE,"MEMO";#N/A,#N/A,TRUE,"PARAMETROS";#N/A,#N/A,TRUE,"RLI ";#N/A,#N/A,TRUE,"IMPTO.DET.";#N/A,#N/A,TRUE,"FUT-FUNT";#N/A,#N/A,TRUE,"CPI-PATR.";#N/A,#N/A,TRUE,"CM CPI";#N/A,#N/A,TRUE,"PROV";#N/A,#N/A,TRUE,"A FIJO";#N/A,#N/A,TRUE,"LEASING";#N/A,#N/A,TRUE,"VPP";#N/A,#N/A,TRUE,"PPM";#N/A,#N/A,TRUE,"OTROS"}</definedName>
    <definedName name="___________cp010103" localSheetId="36" hidden="1">{#N/A,#N/A,TRUE,"MEMO";#N/A,#N/A,TRUE,"PARAMETROS";#N/A,#N/A,TRUE,"RLI ";#N/A,#N/A,TRUE,"IMPTO.DET.";#N/A,#N/A,TRUE,"FUT-FUNT";#N/A,#N/A,TRUE,"CPI-PATR.";#N/A,#N/A,TRUE,"CM CPI";#N/A,#N/A,TRUE,"PROV";#N/A,#N/A,TRUE,"A FIJO";#N/A,#N/A,TRUE,"LEASING";#N/A,#N/A,TRUE,"VPP";#N/A,#N/A,TRUE,"PPM";#N/A,#N/A,TRUE,"OTROS"}</definedName>
    <definedName name="___________cp010103" localSheetId="33" hidden="1">{#N/A,#N/A,TRUE,"MEMO";#N/A,#N/A,TRUE,"PARAMETROS";#N/A,#N/A,TRUE,"RLI ";#N/A,#N/A,TRUE,"IMPTO.DET.";#N/A,#N/A,TRUE,"FUT-FUNT";#N/A,#N/A,TRUE,"CPI-PATR.";#N/A,#N/A,TRUE,"CM CPI";#N/A,#N/A,TRUE,"PROV";#N/A,#N/A,TRUE,"A FIJO";#N/A,#N/A,TRUE,"LEASING";#N/A,#N/A,TRUE,"VPP";#N/A,#N/A,TRUE,"PPM";#N/A,#N/A,TRUE,"OTROS"}</definedName>
    <definedName name="___________cp010103" localSheetId="34" hidden="1">{#N/A,#N/A,TRUE,"MEMO";#N/A,#N/A,TRUE,"PARAMETROS";#N/A,#N/A,TRUE,"RLI ";#N/A,#N/A,TRUE,"IMPTO.DET.";#N/A,#N/A,TRUE,"FUT-FUNT";#N/A,#N/A,TRUE,"CPI-PATR.";#N/A,#N/A,TRUE,"CM CPI";#N/A,#N/A,TRUE,"PROV";#N/A,#N/A,TRUE,"A FIJO";#N/A,#N/A,TRUE,"LEASING";#N/A,#N/A,TRUE,"VPP";#N/A,#N/A,TRUE,"PPM";#N/A,#N/A,TRUE,"OTROS"}</definedName>
    <definedName name="___________cp010103" localSheetId="31" hidden="1">{#N/A,#N/A,TRUE,"MEMO";#N/A,#N/A,TRUE,"PARAMETROS";#N/A,#N/A,TRUE,"RLI ";#N/A,#N/A,TRUE,"IMPTO.DET.";#N/A,#N/A,TRUE,"FUT-FUNT";#N/A,#N/A,TRUE,"CPI-PATR.";#N/A,#N/A,TRUE,"CM CPI";#N/A,#N/A,TRUE,"PROV";#N/A,#N/A,TRUE,"A FIJO";#N/A,#N/A,TRUE,"LEASING";#N/A,#N/A,TRUE,"VPP";#N/A,#N/A,TRUE,"PPM";#N/A,#N/A,TRUE,"OTROS"}</definedName>
    <definedName name="___________cp010103" hidden="1">{#N/A,#N/A,TRUE,"MEMO";#N/A,#N/A,TRUE,"PARAMETROS";#N/A,#N/A,TRUE,"RLI ";#N/A,#N/A,TRUE,"IMPTO.DET.";#N/A,#N/A,TRUE,"FUT-FUNT";#N/A,#N/A,TRUE,"CPI-PATR.";#N/A,#N/A,TRUE,"CM CPI";#N/A,#N/A,TRUE,"PROV";#N/A,#N/A,TRUE,"A FIJO";#N/A,#N/A,TRUE,"LEASING";#N/A,#N/A,TRUE,"VPP";#N/A,#N/A,TRUE,"PPM";#N/A,#N/A,TRUE,"OTROS"}</definedName>
    <definedName name="___________eee4" localSheetId="35" hidden="1">{#N/A,#N/A,TRUE,"MES";#N/A,#N/A,TRUE,"ANUAL"}</definedName>
    <definedName name="___________eee4" localSheetId="37" hidden="1">{#N/A,#N/A,TRUE,"MES";#N/A,#N/A,TRUE,"ANUAL"}</definedName>
    <definedName name="___________eee4" localSheetId="36" hidden="1">{#N/A,#N/A,TRUE,"MES";#N/A,#N/A,TRUE,"ANUAL"}</definedName>
    <definedName name="___________eee4" localSheetId="33" hidden="1">{#N/A,#N/A,TRUE,"MES";#N/A,#N/A,TRUE,"ANUAL"}</definedName>
    <definedName name="___________eee4" localSheetId="34" hidden="1">{#N/A,#N/A,TRUE,"MES";#N/A,#N/A,TRUE,"ANUAL"}</definedName>
    <definedName name="___________eee4" localSheetId="31" hidden="1">{#N/A,#N/A,TRUE,"MES";#N/A,#N/A,TRUE,"ANUAL"}</definedName>
    <definedName name="___________eee4" hidden="1">{#N/A,#N/A,TRUE,"MES";#N/A,#N/A,TRUE,"ANUAL"}</definedName>
    <definedName name="___________equ1" localSheetId="35" hidden="1">{#N/A,#N/A,TRUE,"Est. de Fact.";#N/A,#N/A,TRUE,"Capitulo 19";#N/A,#N/A,TRUE,"Proyecto P855"}</definedName>
    <definedName name="___________equ1" localSheetId="37" hidden="1">{#N/A,#N/A,TRUE,"Est. de Fact.";#N/A,#N/A,TRUE,"Capitulo 19";#N/A,#N/A,TRUE,"Proyecto P855"}</definedName>
    <definedName name="___________equ1" localSheetId="36" hidden="1">{#N/A,#N/A,TRUE,"Est. de Fact.";#N/A,#N/A,TRUE,"Capitulo 19";#N/A,#N/A,TRUE,"Proyecto P855"}</definedName>
    <definedName name="___________equ1" localSheetId="33" hidden="1">{#N/A,#N/A,TRUE,"Est. de Fact.";#N/A,#N/A,TRUE,"Capitulo 19";#N/A,#N/A,TRUE,"Proyecto P855"}</definedName>
    <definedName name="___________equ1" localSheetId="34" hidden="1">{#N/A,#N/A,TRUE,"Est. de Fact.";#N/A,#N/A,TRUE,"Capitulo 19";#N/A,#N/A,TRUE,"Proyecto P855"}</definedName>
    <definedName name="___________equ1" localSheetId="31" hidden="1">{#N/A,#N/A,TRUE,"Est. de Fact.";#N/A,#N/A,TRUE,"Capitulo 19";#N/A,#N/A,TRUE,"Proyecto P855"}</definedName>
    <definedName name="___________equ1" hidden="1">{#N/A,#N/A,TRUE,"Est. de Fact.";#N/A,#N/A,TRUE,"Capitulo 19";#N/A,#N/A,TRUE,"Proyecto P855"}</definedName>
    <definedName name="___________f">#REF!</definedName>
    <definedName name="___________f34rfq" localSheetId="31">#REF!</definedName>
    <definedName name="___________f34rfq">!#REF!</definedName>
    <definedName name="___________FHE7" localSheetId="35" hidden="1">{#N/A,#N/A,FALSE,"masez (10)";#N/A,#N/A,FALSE,"masez (7)";#N/A,#N/A,FALSE,"masez (6)";#N/A,#N/A,FALSE,"masez (5)";#N/A,#N/A,FALSE,"masez (4)";#N/A,#N/A,FALSE,"masez (3)";#N/A,#N/A,FALSE,"masez (2)";#N/A,#N/A,FALSE,"GME";#N/A,#N/A,FALSE,"masez"}</definedName>
    <definedName name="___________FHE7" localSheetId="37" hidden="1">{#N/A,#N/A,FALSE,"masez (10)";#N/A,#N/A,FALSE,"masez (7)";#N/A,#N/A,FALSE,"masez (6)";#N/A,#N/A,FALSE,"masez (5)";#N/A,#N/A,FALSE,"masez (4)";#N/A,#N/A,FALSE,"masez (3)";#N/A,#N/A,FALSE,"masez (2)";#N/A,#N/A,FALSE,"GME";#N/A,#N/A,FALSE,"masez"}</definedName>
    <definedName name="___________FHE7" localSheetId="36" hidden="1">{#N/A,#N/A,FALSE,"masez (10)";#N/A,#N/A,FALSE,"masez (7)";#N/A,#N/A,FALSE,"masez (6)";#N/A,#N/A,FALSE,"masez (5)";#N/A,#N/A,FALSE,"masez (4)";#N/A,#N/A,FALSE,"masez (3)";#N/A,#N/A,FALSE,"masez (2)";#N/A,#N/A,FALSE,"GME";#N/A,#N/A,FALSE,"masez"}</definedName>
    <definedName name="___________FHE7" localSheetId="33" hidden="1">{#N/A,#N/A,FALSE,"masez (10)";#N/A,#N/A,FALSE,"masez (7)";#N/A,#N/A,FALSE,"masez (6)";#N/A,#N/A,FALSE,"masez (5)";#N/A,#N/A,FALSE,"masez (4)";#N/A,#N/A,FALSE,"masez (3)";#N/A,#N/A,FALSE,"masez (2)";#N/A,#N/A,FALSE,"GME";#N/A,#N/A,FALSE,"masez"}</definedName>
    <definedName name="___________FHE7" localSheetId="34" hidden="1">{#N/A,#N/A,FALSE,"masez (10)";#N/A,#N/A,FALSE,"masez (7)";#N/A,#N/A,FALSE,"masez (6)";#N/A,#N/A,FALSE,"masez (5)";#N/A,#N/A,FALSE,"masez (4)";#N/A,#N/A,FALSE,"masez (3)";#N/A,#N/A,FALSE,"masez (2)";#N/A,#N/A,FALSE,"GME";#N/A,#N/A,FALSE,"masez"}</definedName>
    <definedName name="___________FHE7" localSheetId="31" hidden="1">{#N/A,#N/A,FALSE,"masez (10)";#N/A,#N/A,FALSE,"masez (7)";#N/A,#N/A,FALSE,"masez (6)";#N/A,#N/A,FALSE,"masez (5)";#N/A,#N/A,FALSE,"masez (4)";#N/A,#N/A,FALSE,"masez (3)";#N/A,#N/A,FALSE,"masez (2)";#N/A,#N/A,FALSE,"GME";#N/A,#N/A,FALSE,"masez"}</definedName>
    <definedName name="___________FHE7" hidden="1">{#N/A,#N/A,FALSE,"masez (10)";#N/A,#N/A,FALSE,"masez (7)";#N/A,#N/A,FALSE,"masez (6)";#N/A,#N/A,FALSE,"masez (5)";#N/A,#N/A,FALSE,"masez (4)";#N/A,#N/A,FALSE,"masez (3)";#N/A,#N/A,FALSE,"masez (2)";#N/A,#N/A,FALSE,"GME";#N/A,#N/A,FALSE,"masez"}</definedName>
    <definedName name="___________ftu222" localSheetId="35" hidden="1">{#N/A,#N/A,FALSE,"Aging Summary";#N/A,#N/A,FALSE,"Ratio Analysis";#N/A,#N/A,FALSE,"Test 120 Day Accts";#N/A,#N/A,FALSE,"Tickmarks"}</definedName>
    <definedName name="___________ftu222" localSheetId="37" hidden="1">{#N/A,#N/A,FALSE,"Aging Summary";#N/A,#N/A,FALSE,"Ratio Analysis";#N/A,#N/A,FALSE,"Test 120 Day Accts";#N/A,#N/A,FALSE,"Tickmarks"}</definedName>
    <definedName name="___________ftu222" localSheetId="36" hidden="1">{#N/A,#N/A,FALSE,"Aging Summary";#N/A,#N/A,FALSE,"Ratio Analysis";#N/A,#N/A,FALSE,"Test 120 Day Accts";#N/A,#N/A,FALSE,"Tickmarks"}</definedName>
    <definedName name="___________ftu222" localSheetId="33" hidden="1">{#N/A,#N/A,FALSE,"Aging Summary";#N/A,#N/A,FALSE,"Ratio Analysis";#N/A,#N/A,FALSE,"Test 120 Day Accts";#N/A,#N/A,FALSE,"Tickmarks"}</definedName>
    <definedName name="___________ftu222" localSheetId="34" hidden="1">{#N/A,#N/A,FALSE,"Aging Summary";#N/A,#N/A,FALSE,"Ratio Analysis";#N/A,#N/A,FALSE,"Test 120 Day Accts";#N/A,#N/A,FALSE,"Tickmarks"}</definedName>
    <definedName name="___________ftu222" localSheetId="31" hidden="1">{#N/A,#N/A,FALSE,"Aging Summary";#N/A,#N/A,FALSE,"Ratio Analysis";#N/A,#N/A,FALSE,"Test 120 Day Accts";#N/A,#N/A,FALSE,"Tickmarks"}</definedName>
    <definedName name="___________ftu222" hidden="1">{#N/A,#N/A,FALSE,"Aging Summary";#N/A,#N/A,FALSE,"Ratio Analysis";#N/A,#N/A,FALSE,"Test 120 Day Accts";#N/A,#N/A,FALSE,"Tickmarks"}</definedName>
    <definedName name="___________fut2" localSheetId="35" hidden="1">{#N/A,#N/A,FALSE,"Aging Summary";#N/A,#N/A,FALSE,"Ratio Analysis";#N/A,#N/A,FALSE,"Test 120 Day Accts";#N/A,#N/A,FALSE,"Tickmarks"}</definedName>
    <definedName name="___________fut2" localSheetId="37" hidden="1">{#N/A,#N/A,FALSE,"Aging Summary";#N/A,#N/A,FALSE,"Ratio Analysis";#N/A,#N/A,FALSE,"Test 120 Day Accts";#N/A,#N/A,FALSE,"Tickmarks"}</definedName>
    <definedName name="___________fut2" localSheetId="36" hidden="1">{#N/A,#N/A,FALSE,"Aging Summary";#N/A,#N/A,FALSE,"Ratio Analysis";#N/A,#N/A,FALSE,"Test 120 Day Accts";#N/A,#N/A,FALSE,"Tickmarks"}</definedName>
    <definedName name="___________fut2" localSheetId="33" hidden="1">{#N/A,#N/A,FALSE,"Aging Summary";#N/A,#N/A,FALSE,"Ratio Analysis";#N/A,#N/A,FALSE,"Test 120 Day Accts";#N/A,#N/A,FALSE,"Tickmarks"}</definedName>
    <definedName name="___________fut2" localSheetId="34" hidden="1">{#N/A,#N/A,FALSE,"Aging Summary";#N/A,#N/A,FALSE,"Ratio Analysis";#N/A,#N/A,FALSE,"Test 120 Day Accts";#N/A,#N/A,FALSE,"Tickmarks"}</definedName>
    <definedName name="___________fut2" localSheetId="31" hidden="1">{#N/A,#N/A,FALSE,"Aging Summary";#N/A,#N/A,FALSE,"Ratio Analysis";#N/A,#N/A,FALSE,"Test 120 Day Accts";#N/A,#N/A,FALSE,"Tickmarks"}</definedName>
    <definedName name="___________fut2" hidden="1">{#N/A,#N/A,FALSE,"Aging Summary";#N/A,#N/A,FALSE,"Ratio Analysis";#N/A,#N/A,FALSE,"Test 120 Day Accts";#N/A,#N/A,FALSE,"Tickmarks"}</definedName>
    <definedName name="___________gc2" localSheetId="35" hidden="1">{#N/A,#N/A,TRUE,"MEMO";#N/A,#N/A,TRUE,"PARAMETROS";#N/A,#N/A,TRUE,"RLI ";#N/A,#N/A,TRUE,"IMPTO.DET.";#N/A,#N/A,TRUE,"FUT-FUNT";#N/A,#N/A,TRUE,"CPI-PATR.";#N/A,#N/A,TRUE,"CM CPI";#N/A,#N/A,TRUE,"PROV";#N/A,#N/A,TRUE,"A FIJO";#N/A,#N/A,TRUE,"LEASING";#N/A,#N/A,TRUE,"VPP";#N/A,#N/A,TRUE,"PPM";#N/A,#N/A,TRUE,"OTROS"}</definedName>
    <definedName name="___________gc2" localSheetId="37" hidden="1">{#N/A,#N/A,TRUE,"MEMO";#N/A,#N/A,TRUE,"PARAMETROS";#N/A,#N/A,TRUE,"RLI ";#N/A,#N/A,TRUE,"IMPTO.DET.";#N/A,#N/A,TRUE,"FUT-FUNT";#N/A,#N/A,TRUE,"CPI-PATR.";#N/A,#N/A,TRUE,"CM CPI";#N/A,#N/A,TRUE,"PROV";#N/A,#N/A,TRUE,"A FIJO";#N/A,#N/A,TRUE,"LEASING";#N/A,#N/A,TRUE,"VPP";#N/A,#N/A,TRUE,"PPM";#N/A,#N/A,TRUE,"OTROS"}</definedName>
    <definedName name="___________gc2" localSheetId="36" hidden="1">{#N/A,#N/A,TRUE,"MEMO";#N/A,#N/A,TRUE,"PARAMETROS";#N/A,#N/A,TRUE,"RLI ";#N/A,#N/A,TRUE,"IMPTO.DET.";#N/A,#N/A,TRUE,"FUT-FUNT";#N/A,#N/A,TRUE,"CPI-PATR.";#N/A,#N/A,TRUE,"CM CPI";#N/A,#N/A,TRUE,"PROV";#N/A,#N/A,TRUE,"A FIJO";#N/A,#N/A,TRUE,"LEASING";#N/A,#N/A,TRUE,"VPP";#N/A,#N/A,TRUE,"PPM";#N/A,#N/A,TRUE,"OTROS"}</definedName>
    <definedName name="___________gc2" localSheetId="33" hidden="1">{#N/A,#N/A,TRUE,"MEMO";#N/A,#N/A,TRUE,"PARAMETROS";#N/A,#N/A,TRUE,"RLI ";#N/A,#N/A,TRUE,"IMPTO.DET.";#N/A,#N/A,TRUE,"FUT-FUNT";#N/A,#N/A,TRUE,"CPI-PATR.";#N/A,#N/A,TRUE,"CM CPI";#N/A,#N/A,TRUE,"PROV";#N/A,#N/A,TRUE,"A FIJO";#N/A,#N/A,TRUE,"LEASING";#N/A,#N/A,TRUE,"VPP";#N/A,#N/A,TRUE,"PPM";#N/A,#N/A,TRUE,"OTROS"}</definedName>
    <definedName name="___________gc2" localSheetId="34" hidden="1">{#N/A,#N/A,TRUE,"MEMO";#N/A,#N/A,TRUE,"PARAMETROS";#N/A,#N/A,TRUE,"RLI ";#N/A,#N/A,TRUE,"IMPTO.DET.";#N/A,#N/A,TRUE,"FUT-FUNT";#N/A,#N/A,TRUE,"CPI-PATR.";#N/A,#N/A,TRUE,"CM CPI";#N/A,#N/A,TRUE,"PROV";#N/A,#N/A,TRUE,"A FIJO";#N/A,#N/A,TRUE,"LEASING";#N/A,#N/A,TRUE,"VPP";#N/A,#N/A,TRUE,"PPM";#N/A,#N/A,TRUE,"OTROS"}</definedName>
    <definedName name="___________gc2" localSheetId="31" hidden="1">{#N/A,#N/A,TRUE,"MEMO";#N/A,#N/A,TRUE,"PARAMETROS";#N/A,#N/A,TRUE,"RLI ";#N/A,#N/A,TRUE,"IMPTO.DET.";#N/A,#N/A,TRUE,"FUT-FUNT";#N/A,#N/A,TRUE,"CPI-PATR.";#N/A,#N/A,TRUE,"CM CPI";#N/A,#N/A,TRUE,"PROV";#N/A,#N/A,TRUE,"A FIJO";#N/A,#N/A,TRUE,"LEASING";#N/A,#N/A,TRUE,"VPP";#N/A,#N/A,TRUE,"PPM";#N/A,#N/A,TRUE,"OTROS"}</definedName>
    <definedName name="___________gc2" hidden="1">{#N/A,#N/A,TRUE,"MEMO";#N/A,#N/A,TRUE,"PARAMETROS";#N/A,#N/A,TRUE,"RLI ";#N/A,#N/A,TRUE,"IMPTO.DET.";#N/A,#N/A,TRUE,"FUT-FUNT";#N/A,#N/A,TRUE,"CPI-PATR.";#N/A,#N/A,TRUE,"CM CPI";#N/A,#N/A,TRUE,"PROV";#N/A,#N/A,TRUE,"A FIJO";#N/A,#N/A,TRUE,"LEASING";#N/A,#N/A,TRUE,"VPP";#N/A,#N/A,TRUE,"PPM";#N/A,#N/A,TRUE,"OTROS"}</definedName>
    <definedName name="___________gl1" localSheetId="35" hidden="1">{#N/A,#N/A,FALSE,"Total_OC015";#N/A,#N/A,FALSE,"ADMIN";#N/A,#N/A,FALSE,"PROCES";#N/A,#N/A,FALSE,"mecan";#N/A,#N/A,FALSE,"civil";#N/A,#N/A,FALSE,"CAÑER";#N/A,#N/A,FALSE,"ELEC";#N/A,#N/A,FALSE,"INSTR"}</definedName>
    <definedName name="___________gl1" localSheetId="37" hidden="1">{#N/A,#N/A,FALSE,"Total_OC015";#N/A,#N/A,FALSE,"ADMIN";#N/A,#N/A,FALSE,"PROCES";#N/A,#N/A,FALSE,"mecan";#N/A,#N/A,FALSE,"civil";#N/A,#N/A,FALSE,"CAÑER";#N/A,#N/A,FALSE,"ELEC";#N/A,#N/A,FALSE,"INSTR"}</definedName>
    <definedName name="___________gl1" localSheetId="36" hidden="1">{#N/A,#N/A,FALSE,"Total_OC015";#N/A,#N/A,FALSE,"ADMIN";#N/A,#N/A,FALSE,"PROCES";#N/A,#N/A,FALSE,"mecan";#N/A,#N/A,FALSE,"civil";#N/A,#N/A,FALSE,"CAÑER";#N/A,#N/A,FALSE,"ELEC";#N/A,#N/A,FALSE,"INSTR"}</definedName>
    <definedName name="___________gl1" localSheetId="33" hidden="1">{#N/A,#N/A,FALSE,"Total_OC015";#N/A,#N/A,FALSE,"ADMIN";#N/A,#N/A,FALSE,"PROCES";#N/A,#N/A,FALSE,"mecan";#N/A,#N/A,FALSE,"civil";#N/A,#N/A,FALSE,"CAÑER";#N/A,#N/A,FALSE,"ELEC";#N/A,#N/A,FALSE,"INSTR"}</definedName>
    <definedName name="___________gl1" localSheetId="34" hidden="1">{#N/A,#N/A,FALSE,"Total_OC015";#N/A,#N/A,FALSE,"ADMIN";#N/A,#N/A,FALSE,"PROCES";#N/A,#N/A,FALSE,"mecan";#N/A,#N/A,FALSE,"civil";#N/A,#N/A,FALSE,"CAÑER";#N/A,#N/A,FALSE,"ELEC";#N/A,#N/A,FALSE,"INSTR"}</definedName>
    <definedName name="___________gl1" localSheetId="31" hidden="1">{#N/A,#N/A,FALSE,"Total_OC015";#N/A,#N/A,FALSE,"ADMIN";#N/A,#N/A,FALSE,"PROCES";#N/A,#N/A,FALSE,"mecan";#N/A,#N/A,FALSE,"civil";#N/A,#N/A,FALSE,"CAÑER";#N/A,#N/A,FALSE,"ELEC";#N/A,#N/A,FALSE,"INSTR"}</definedName>
    <definedName name="___________gl1" hidden="1">{#N/A,#N/A,FALSE,"Total_OC015";#N/A,#N/A,FALSE,"ADMIN";#N/A,#N/A,FALSE,"PROCES";#N/A,#N/A,FALSE,"mecan";#N/A,#N/A,FALSE,"civil";#N/A,#N/A,FALSE,"CAÑER";#N/A,#N/A,FALSE,"ELEC";#N/A,#N/A,FALSE,"INSTR"}</definedName>
    <definedName name="___________GMP1297" hidden="1">#REF!</definedName>
    <definedName name="___________gmp2000" localSheetId="35" hidden="1">#REF!</definedName>
    <definedName name="___________gmp2000" localSheetId="36" hidden="1">#REF!</definedName>
    <definedName name="___________gmp2000" localSheetId="33" hidden="1">#REF!</definedName>
    <definedName name="___________gmp2000" localSheetId="34" hidden="1">#REF!</definedName>
    <definedName name="___________gmp2000" hidden="1">#REF!</definedName>
    <definedName name="___________jy5" localSheetId="35" hidden="1">{#N/A,#N/A,FALSE,"masez (10)";#N/A,#N/A,FALSE,"masez (7)";#N/A,#N/A,FALSE,"masez (6)";#N/A,#N/A,FALSE,"masez (5)";#N/A,#N/A,FALSE,"masez (4)";#N/A,#N/A,FALSE,"masez (3)";#N/A,#N/A,FALSE,"masez (2)";#N/A,#N/A,FALSE,"GME";#N/A,#N/A,FALSE,"masez"}</definedName>
    <definedName name="___________jy5" localSheetId="37" hidden="1">{#N/A,#N/A,FALSE,"masez (10)";#N/A,#N/A,FALSE,"masez (7)";#N/A,#N/A,FALSE,"masez (6)";#N/A,#N/A,FALSE,"masez (5)";#N/A,#N/A,FALSE,"masez (4)";#N/A,#N/A,FALSE,"masez (3)";#N/A,#N/A,FALSE,"masez (2)";#N/A,#N/A,FALSE,"GME";#N/A,#N/A,FALSE,"masez"}</definedName>
    <definedName name="___________jy5" localSheetId="36" hidden="1">{#N/A,#N/A,FALSE,"masez (10)";#N/A,#N/A,FALSE,"masez (7)";#N/A,#N/A,FALSE,"masez (6)";#N/A,#N/A,FALSE,"masez (5)";#N/A,#N/A,FALSE,"masez (4)";#N/A,#N/A,FALSE,"masez (3)";#N/A,#N/A,FALSE,"masez (2)";#N/A,#N/A,FALSE,"GME";#N/A,#N/A,FALSE,"masez"}</definedName>
    <definedName name="___________jy5" localSheetId="33" hidden="1">{#N/A,#N/A,FALSE,"masez (10)";#N/A,#N/A,FALSE,"masez (7)";#N/A,#N/A,FALSE,"masez (6)";#N/A,#N/A,FALSE,"masez (5)";#N/A,#N/A,FALSE,"masez (4)";#N/A,#N/A,FALSE,"masez (3)";#N/A,#N/A,FALSE,"masez (2)";#N/A,#N/A,FALSE,"GME";#N/A,#N/A,FALSE,"masez"}</definedName>
    <definedName name="___________jy5" localSheetId="34" hidden="1">{#N/A,#N/A,FALSE,"masez (10)";#N/A,#N/A,FALSE,"masez (7)";#N/A,#N/A,FALSE,"masez (6)";#N/A,#N/A,FALSE,"masez (5)";#N/A,#N/A,FALSE,"masez (4)";#N/A,#N/A,FALSE,"masez (3)";#N/A,#N/A,FALSE,"masez (2)";#N/A,#N/A,FALSE,"GME";#N/A,#N/A,FALSE,"masez"}</definedName>
    <definedName name="___________jy5" localSheetId="31" hidden="1">{#N/A,#N/A,FALSE,"masez (10)";#N/A,#N/A,FALSE,"masez (7)";#N/A,#N/A,FALSE,"masez (6)";#N/A,#N/A,FALSE,"masez (5)";#N/A,#N/A,FALSE,"masez (4)";#N/A,#N/A,FALSE,"masez (3)";#N/A,#N/A,FALSE,"masez (2)";#N/A,#N/A,FALSE,"GME";#N/A,#N/A,FALSE,"masez"}</definedName>
    <definedName name="___________jy5" hidden="1">{#N/A,#N/A,FALSE,"masez (10)";#N/A,#N/A,FALSE,"masez (7)";#N/A,#N/A,FALSE,"masez (6)";#N/A,#N/A,FALSE,"masez (5)";#N/A,#N/A,FALSE,"masez (4)";#N/A,#N/A,FALSE,"masez (3)";#N/A,#N/A,FALSE,"masez (2)";#N/A,#N/A,FALSE,"GME";#N/A,#N/A,FALSE,"masez"}</definedName>
    <definedName name="___________k1" localSheetId="31">#REF!</definedName>
    <definedName name="___________k1">!#REF!</definedName>
    <definedName name="___________k2" localSheetId="31">#REF!</definedName>
    <definedName name="___________k2">!#REF!</definedName>
    <definedName name="___________k3" localSheetId="31">#REF!</definedName>
    <definedName name="___________k3">!#REF!</definedName>
    <definedName name="___________KEY1" hidden="1">#REF!</definedName>
    <definedName name="___________kk1"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2" localSheetId="35" hidden="1">{"FlujoGastos",#N/A,FALSE,"Base";"FlujoGastos",#N/A,FALSE,"Buzón Tren";"FlujoGastos",#N/A,FALSE,"Buzón Camión";"FlujoGastos",#N/A,FALSE,"LHD Camión";"FlujoGastos",#N/A,FALSE,"Cámara Camión"}</definedName>
    <definedName name="___________kk2" localSheetId="37" hidden="1">{"FlujoGastos",#N/A,FALSE,"Base";"FlujoGastos",#N/A,FALSE,"Buzón Tren";"FlujoGastos",#N/A,FALSE,"Buzón Camión";"FlujoGastos",#N/A,FALSE,"LHD Camión";"FlujoGastos",#N/A,FALSE,"Cámara Camión"}</definedName>
    <definedName name="___________kk2" localSheetId="36" hidden="1">{"FlujoGastos",#N/A,FALSE,"Base";"FlujoGastos",#N/A,FALSE,"Buzón Tren";"FlujoGastos",#N/A,FALSE,"Buzón Camión";"FlujoGastos",#N/A,FALSE,"LHD Camión";"FlujoGastos",#N/A,FALSE,"Cámara Camión"}</definedName>
    <definedName name="___________kk2" localSheetId="33" hidden="1">{"FlujoGastos",#N/A,FALSE,"Base";"FlujoGastos",#N/A,FALSE,"Buzón Tren";"FlujoGastos",#N/A,FALSE,"Buzón Camión";"FlujoGastos",#N/A,FALSE,"LHD Camión";"FlujoGastos",#N/A,FALSE,"Cámara Camión"}</definedName>
    <definedName name="___________kk2" localSheetId="34" hidden="1">{"FlujoGastos",#N/A,FALSE,"Base";"FlujoGastos",#N/A,FALSE,"Buzón Tren";"FlujoGastos",#N/A,FALSE,"Buzón Camión";"FlujoGastos",#N/A,FALSE,"LHD Camión";"FlujoGastos",#N/A,FALSE,"Cámara Camión"}</definedName>
    <definedName name="___________kk2" localSheetId="31" hidden="1">{"FlujoGastos",#N/A,FALSE,"Base";"FlujoGastos",#N/A,FALSE,"Buzón Tren";"FlujoGastos",#N/A,FALSE,"Buzón Camión";"FlujoGastos",#N/A,FALSE,"LHD Camión";"FlujoGastos",#N/A,FALSE,"Cámara Camión"}</definedName>
    <definedName name="___________kk2" hidden="1">{"FlujoGastos",#N/A,FALSE,"Base";"FlujoGastos",#N/A,FALSE,"Buzón Tren";"FlujoGastos",#N/A,FALSE,"Buzón Camión";"FlujoGastos",#N/A,FALSE,"LHD Camión";"FlujoGastos",#N/A,FALSE,"Cámara Camión"}</definedName>
    <definedName name="___________kk3"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4" localSheetId="35" hidden="1">{"desarrollo",#N/A,FALSE,"Cámara Camión";"resumen",#N/A,FALSE,"Cámara Camión";"eqprod",#N/A,FALSE,"Cámara Camión"}</definedName>
    <definedName name="___________kk4" localSheetId="37" hidden="1">{"desarrollo",#N/A,FALSE,"Cámara Camión";"resumen",#N/A,FALSE,"Cámara Camión";"eqprod",#N/A,FALSE,"Cámara Camión"}</definedName>
    <definedName name="___________kk4" localSheetId="36" hidden="1">{"desarrollo",#N/A,FALSE,"Cámara Camión";"resumen",#N/A,FALSE,"Cámara Camión";"eqprod",#N/A,FALSE,"Cámara Camión"}</definedName>
    <definedName name="___________kk4" localSheetId="33" hidden="1">{"desarrollo",#N/A,FALSE,"Cámara Camión";"resumen",#N/A,FALSE,"Cámara Camión";"eqprod",#N/A,FALSE,"Cámara Camión"}</definedName>
    <definedName name="___________kk4" localSheetId="34" hidden="1">{"desarrollo",#N/A,FALSE,"Cámara Camión";"resumen",#N/A,FALSE,"Cámara Camión";"eqprod",#N/A,FALSE,"Cámara Camión"}</definedName>
    <definedName name="___________kk4" localSheetId="31" hidden="1">{"desarrollo",#N/A,FALSE,"Cámara Camión";"resumen",#N/A,FALSE,"Cámara Camión";"eqprod",#N/A,FALSE,"Cámara Camión"}</definedName>
    <definedName name="___________kk4" hidden="1">{"desarrollo",#N/A,FALSE,"Cámara Camión";"resumen",#N/A,FALSE,"Cámara Camión";"eqprod",#N/A,FALSE,"Cámara Camión"}</definedName>
    <definedName name="___________LAS1">#REF!</definedName>
    <definedName name="___________LAS2">#REF!</definedName>
    <definedName name="___________lot1" localSheetId="35" hidden="1">{#N/A,#N/A,FALSE,"Total_OC015";#N/A,#N/A,FALSE,"ADMIN";#N/A,#N/A,FALSE,"PROCES";#N/A,#N/A,FALSE,"mecan";#N/A,#N/A,FALSE,"civil";#N/A,#N/A,FALSE,"CAÑER";#N/A,#N/A,FALSE,"ELEC";#N/A,#N/A,FALSE,"INSTR"}</definedName>
    <definedName name="___________lot1" localSheetId="37" hidden="1">{#N/A,#N/A,FALSE,"Total_OC015";#N/A,#N/A,FALSE,"ADMIN";#N/A,#N/A,FALSE,"PROCES";#N/A,#N/A,FALSE,"mecan";#N/A,#N/A,FALSE,"civil";#N/A,#N/A,FALSE,"CAÑER";#N/A,#N/A,FALSE,"ELEC";#N/A,#N/A,FALSE,"INSTR"}</definedName>
    <definedName name="___________lot1" localSheetId="36" hidden="1">{#N/A,#N/A,FALSE,"Total_OC015";#N/A,#N/A,FALSE,"ADMIN";#N/A,#N/A,FALSE,"PROCES";#N/A,#N/A,FALSE,"mecan";#N/A,#N/A,FALSE,"civil";#N/A,#N/A,FALSE,"CAÑER";#N/A,#N/A,FALSE,"ELEC";#N/A,#N/A,FALSE,"INSTR"}</definedName>
    <definedName name="___________lot1" localSheetId="33" hidden="1">{#N/A,#N/A,FALSE,"Total_OC015";#N/A,#N/A,FALSE,"ADMIN";#N/A,#N/A,FALSE,"PROCES";#N/A,#N/A,FALSE,"mecan";#N/A,#N/A,FALSE,"civil";#N/A,#N/A,FALSE,"CAÑER";#N/A,#N/A,FALSE,"ELEC";#N/A,#N/A,FALSE,"INSTR"}</definedName>
    <definedName name="___________lot1" localSheetId="34" hidden="1">{#N/A,#N/A,FALSE,"Total_OC015";#N/A,#N/A,FALSE,"ADMIN";#N/A,#N/A,FALSE,"PROCES";#N/A,#N/A,FALSE,"mecan";#N/A,#N/A,FALSE,"civil";#N/A,#N/A,FALSE,"CAÑER";#N/A,#N/A,FALSE,"ELEC";#N/A,#N/A,FALSE,"INSTR"}</definedName>
    <definedName name="___________lot1" localSheetId="31" hidden="1">{#N/A,#N/A,FALSE,"Total_OC015";#N/A,#N/A,FALSE,"ADMIN";#N/A,#N/A,FALSE,"PROCES";#N/A,#N/A,FALSE,"mecan";#N/A,#N/A,FALSE,"civil";#N/A,#N/A,FALSE,"CAÑER";#N/A,#N/A,FALSE,"ELEC";#N/A,#N/A,FALSE,"INSTR"}</definedName>
    <definedName name="___________lot1" hidden="1">{#N/A,#N/A,FALSE,"Total_OC015";#N/A,#N/A,FALSE,"ADMIN";#N/A,#N/A,FALSE,"PROCES";#N/A,#N/A,FALSE,"mecan";#N/A,#N/A,FALSE,"civil";#N/A,#N/A,FALSE,"CAÑER";#N/A,#N/A,FALSE,"ELEC";#N/A,#N/A,FALSE,"INSTR"}</definedName>
    <definedName name="_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_MAY94" localSheetId="31">#REF!</definedName>
    <definedName name="___________MAY94">!#REF!</definedName>
    <definedName name="___________new11" localSheetId="35" hidden="1">{#N/A,#N/A,FALSE,"Global by BU";#N/A,#N/A,FALSE,"U.S. by BU";#N/A,#N/A,FALSE,"Canada by BU";#N/A,#N/A,FALSE,"Europe by BU";#N/A,#N/A,FALSE,"Asia by BU";#N/A,#N/A,FALSE,"Cala by BU"}</definedName>
    <definedName name="___________new11" localSheetId="37" hidden="1">{#N/A,#N/A,FALSE,"Global by BU";#N/A,#N/A,FALSE,"U.S. by BU";#N/A,#N/A,FALSE,"Canada by BU";#N/A,#N/A,FALSE,"Europe by BU";#N/A,#N/A,FALSE,"Asia by BU";#N/A,#N/A,FALSE,"Cala by BU"}</definedName>
    <definedName name="___________new11" localSheetId="36" hidden="1">{#N/A,#N/A,FALSE,"Global by BU";#N/A,#N/A,FALSE,"U.S. by BU";#N/A,#N/A,FALSE,"Canada by BU";#N/A,#N/A,FALSE,"Europe by BU";#N/A,#N/A,FALSE,"Asia by BU";#N/A,#N/A,FALSE,"Cala by BU"}</definedName>
    <definedName name="___________new11" localSheetId="33" hidden="1">{#N/A,#N/A,FALSE,"Global by BU";#N/A,#N/A,FALSE,"U.S. by BU";#N/A,#N/A,FALSE,"Canada by BU";#N/A,#N/A,FALSE,"Europe by BU";#N/A,#N/A,FALSE,"Asia by BU";#N/A,#N/A,FALSE,"Cala by BU"}</definedName>
    <definedName name="___________new11" localSheetId="34" hidden="1">{#N/A,#N/A,FALSE,"Global by BU";#N/A,#N/A,FALSE,"U.S. by BU";#N/A,#N/A,FALSE,"Canada by BU";#N/A,#N/A,FALSE,"Europe by BU";#N/A,#N/A,FALSE,"Asia by BU";#N/A,#N/A,FALSE,"Cala by BU"}</definedName>
    <definedName name="___________new11" localSheetId="31" hidden="1">{#N/A,#N/A,FALSE,"Global by BU";#N/A,#N/A,FALSE,"U.S. by BU";#N/A,#N/A,FALSE,"Canada by BU";#N/A,#N/A,FALSE,"Europe by BU";#N/A,#N/A,FALSE,"Asia by BU";#N/A,#N/A,FALSE,"Cala by BU"}</definedName>
    <definedName name="___________new11" hidden="1">{#N/A,#N/A,FALSE,"Global by BU";#N/A,#N/A,FALSE,"U.S. by BU";#N/A,#N/A,FALSE,"Canada by BU";#N/A,#N/A,FALSE,"Europe by BU";#N/A,#N/A,FALSE,"Asia by BU";#N/A,#N/A,FALSE,"Cala by BU"}</definedName>
    <definedName name="___________new12" localSheetId="35" hidden="1">{#N/A,#N/A,FALSE,"Global by BU";#N/A,#N/A,FALSE,"U.S. by BU";#N/A,#N/A,FALSE,"Canada by BU";#N/A,#N/A,FALSE,"Europe by BU";#N/A,#N/A,FALSE,"Asia by BU";#N/A,#N/A,FALSE,"Cala by BU"}</definedName>
    <definedName name="___________new12" localSheetId="37" hidden="1">{#N/A,#N/A,FALSE,"Global by BU";#N/A,#N/A,FALSE,"U.S. by BU";#N/A,#N/A,FALSE,"Canada by BU";#N/A,#N/A,FALSE,"Europe by BU";#N/A,#N/A,FALSE,"Asia by BU";#N/A,#N/A,FALSE,"Cala by BU"}</definedName>
    <definedName name="___________new12" localSheetId="36" hidden="1">{#N/A,#N/A,FALSE,"Global by BU";#N/A,#N/A,FALSE,"U.S. by BU";#N/A,#N/A,FALSE,"Canada by BU";#N/A,#N/A,FALSE,"Europe by BU";#N/A,#N/A,FALSE,"Asia by BU";#N/A,#N/A,FALSE,"Cala by BU"}</definedName>
    <definedName name="___________new12" localSheetId="33" hidden="1">{#N/A,#N/A,FALSE,"Global by BU";#N/A,#N/A,FALSE,"U.S. by BU";#N/A,#N/A,FALSE,"Canada by BU";#N/A,#N/A,FALSE,"Europe by BU";#N/A,#N/A,FALSE,"Asia by BU";#N/A,#N/A,FALSE,"Cala by BU"}</definedName>
    <definedName name="___________new12" localSheetId="34" hidden="1">{#N/A,#N/A,FALSE,"Global by BU";#N/A,#N/A,FALSE,"U.S. by BU";#N/A,#N/A,FALSE,"Canada by BU";#N/A,#N/A,FALSE,"Europe by BU";#N/A,#N/A,FALSE,"Asia by BU";#N/A,#N/A,FALSE,"Cala by BU"}</definedName>
    <definedName name="___________new12" localSheetId="31" hidden="1">{#N/A,#N/A,FALSE,"Global by BU";#N/A,#N/A,FALSE,"U.S. by BU";#N/A,#N/A,FALSE,"Canada by BU";#N/A,#N/A,FALSE,"Europe by BU";#N/A,#N/A,FALSE,"Asia by BU";#N/A,#N/A,FALSE,"Cala by BU"}</definedName>
    <definedName name="___________new12" hidden="1">{#N/A,#N/A,FALSE,"Global by BU";#N/A,#N/A,FALSE,"U.S. by BU";#N/A,#N/A,FALSE,"Canada by BU";#N/A,#N/A,FALSE,"Europe by BU";#N/A,#N/A,FALSE,"Asia by BU";#N/A,#N/A,FALSE,"Cala by BU"}</definedName>
    <definedName name="___________PAG1" localSheetId="31">#REF!</definedName>
    <definedName name="___________PAG1">!#REF!</definedName>
    <definedName name="___________PAG2" localSheetId="31">#REF!</definedName>
    <definedName name="___________PAG2">!#REF!</definedName>
    <definedName name="___________PAG3" localSheetId="31">#REF!</definedName>
    <definedName name="___________PAG3">!#REF!</definedName>
    <definedName name="___________PPM1" localSheetId="35" hidden="1">{#N/A,#N/A,FALSE,"Aging Summary";#N/A,#N/A,FALSE,"Ratio Analysis";#N/A,#N/A,FALSE,"Test 120 Day Accts";#N/A,#N/A,FALSE,"Tickmarks"}</definedName>
    <definedName name="___________PPM1" localSheetId="37" hidden="1">{#N/A,#N/A,FALSE,"Aging Summary";#N/A,#N/A,FALSE,"Ratio Analysis";#N/A,#N/A,FALSE,"Test 120 Day Accts";#N/A,#N/A,FALSE,"Tickmarks"}</definedName>
    <definedName name="___________PPM1" localSheetId="36" hidden="1">{#N/A,#N/A,FALSE,"Aging Summary";#N/A,#N/A,FALSE,"Ratio Analysis";#N/A,#N/A,FALSE,"Test 120 Day Accts";#N/A,#N/A,FALSE,"Tickmarks"}</definedName>
    <definedName name="___________PPM1" localSheetId="33" hidden="1">{#N/A,#N/A,FALSE,"Aging Summary";#N/A,#N/A,FALSE,"Ratio Analysis";#N/A,#N/A,FALSE,"Test 120 Day Accts";#N/A,#N/A,FALSE,"Tickmarks"}</definedName>
    <definedName name="___________PPM1" localSheetId="34" hidden="1">{#N/A,#N/A,FALSE,"Aging Summary";#N/A,#N/A,FALSE,"Ratio Analysis";#N/A,#N/A,FALSE,"Test 120 Day Accts";#N/A,#N/A,FALSE,"Tickmarks"}</definedName>
    <definedName name="___________PPM1" localSheetId="31" hidden="1">{#N/A,#N/A,FALSE,"Aging Summary";#N/A,#N/A,FALSE,"Ratio Analysis";#N/A,#N/A,FALSE,"Test 120 Day Accts";#N/A,#N/A,FALSE,"Tickmarks"}</definedName>
    <definedName name="___________PPM1" hidden="1">{#N/A,#N/A,FALSE,"Aging Summary";#N/A,#N/A,FALSE,"Ratio Analysis";#N/A,#N/A,FALSE,"Test 120 Day Accts";#N/A,#N/A,FALSE,"Tickmarks"}</definedName>
    <definedName name="___________pre02" localSheetId="31">#REF!</definedName>
    <definedName name="___________pre02">!#REF!</definedName>
    <definedName name="___________pre03" localSheetId="31">#REF!</definedName>
    <definedName name="___________pre03">!#REF!</definedName>
    <definedName name="___________pt8" localSheetId="35" hidden="1">{#N/A,#N/A,FALSE,"Aging Summary";#N/A,#N/A,FALSE,"Ratio Analysis";#N/A,#N/A,FALSE,"Test 120 Day Accts";#N/A,#N/A,FALSE,"Tickmarks"}</definedName>
    <definedName name="___________pt8" localSheetId="37" hidden="1">{#N/A,#N/A,FALSE,"Aging Summary";#N/A,#N/A,FALSE,"Ratio Analysis";#N/A,#N/A,FALSE,"Test 120 Day Accts";#N/A,#N/A,FALSE,"Tickmarks"}</definedName>
    <definedName name="___________pt8" localSheetId="36" hidden="1">{#N/A,#N/A,FALSE,"Aging Summary";#N/A,#N/A,FALSE,"Ratio Analysis";#N/A,#N/A,FALSE,"Test 120 Day Accts";#N/A,#N/A,FALSE,"Tickmarks"}</definedName>
    <definedName name="___________pt8" localSheetId="33" hidden="1">{#N/A,#N/A,FALSE,"Aging Summary";#N/A,#N/A,FALSE,"Ratio Analysis";#N/A,#N/A,FALSE,"Test 120 Day Accts";#N/A,#N/A,FALSE,"Tickmarks"}</definedName>
    <definedName name="___________pt8" localSheetId="34" hidden="1">{#N/A,#N/A,FALSE,"Aging Summary";#N/A,#N/A,FALSE,"Ratio Analysis";#N/A,#N/A,FALSE,"Test 120 Day Accts";#N/A,#N/A,FALSE,"Tickmarks"}</definedName>
    <definedName name="___________pt8" localSheetId="31" hidden="1">{#N/A,#N/A,FALSE,"Aging Summary";#N/A,#N/A,FALSE,"Ratio Analysis";#N/A,#N/A,FALSE,"Test 120 Day Accts";#N/A,#N/A,FALSE,"Tickmarks"}</definedName>
    <definedName name="___________pt8" hidden="1">{#N/A,#N/A,FALSE,"Aging Summary";#N/A,#N/A,FALSE,"Ratio Analysis";#N/A,#N/A,FALSE,"Test 120 Day Accts";#N/A,#N/A,FALSE,"Tickmarks"}</definedName>
    <definedName name="___________r" localSheetId="35" hidden="1">{#N/A,#N/A,FALSE,"Total_OC015";#N/A,#N/A,FALSE,"ADMIN";#N/A,#N/A,FALSE,"PROCES";#N/A,#N/A,FALSE,"mecan";#N/A,#N/A,FALSE,"civil";#N/A,#N/A,FALSE,"CAÑER";#N/A,#N/A,FALSE,"ELEC";#N/A,#N/A,FALSE,"INSTR"}</definedName>
    <definedName name="___________r" localSheetId="37" hidden="1">{#N/A,#N/A,FALSE,"Total_OC015";#N/A,#N/A,FALSE,"ADMIN";#N/A,#N/A,FALSE,"PROCES";#N/A,#N/A,FALSE,"mecan";#N/A,#N/A,FALSE,"civil";#N/A,#N/A,FALSE,"CAÑER";#N/A,#N/A,FALSE,"ELEC";#N/A,#N/A,FALSE,"INSTR"}</definedName>
    <definedName name="___________r" localSheetId="36" hidden="1">{#N/A,#N/A,FALSE,"Total_OC015";#N/A,#N/A,FALSE,"ADMIN";#N/A,#N/A,FALSE,"PROCES";#N/A,#N/A,FALSE,"mecan";#N/A,#N/A,FALSE,"civil";#N/A,#N/A,FALSE,"CAÑER";#N/A,#N/A,FALSE,"ELEC";#N/A,#N/A,FALSE,"INSTR"}</definedName>
    <definedName name="___________r" localSheetId="33" hidden="1">{#N/A,#N/A,FALSE,"Total_OC015";#N/A,#N/A,FALSE,"ADMIN";#N/A,#N/A,FALSE,"PROCES";#N/A,#N/A,FALSE,"mecan";#N/A,#N/A,FALSE,"civil";#N/A,#N/A,FALSE,"CAÑER";#N/A,#N/A,FALSE,"ELEC";#N/A,#N/A,FALSE,"INSTR"}</definedName>
    <definedName name="___________r" localSheetId="34" hidden="1">{#N/A,#N/A,FALSE,"Total_OC015";#N/A,#N/A,FALSE,"ADMIN";#N/A,#N/A,FALSE,"PROCES";#N/A,#N/A,FALSE,"mecan";#N/A,#N/A,FALSE,"civil";#N/A,#N/A,FALSE,"CAÑER";#N/A,#N/A,FALSE,"ELEC";#N/A,#N/A,FALSE,"INSTR"}</definedName>
    <definedName name="___________r" localSheetId="31" hidden="1">{#N/A,#N/A,FALSE,"Total_OC015";#N/A,#N/A,FALSE,"ADMIN";#N/A,#N/A,FALSE,"PROCES";#N/A,#N/A,FALSE,"mecan";#N/A,#N/A,FALSE,"civil";#N/A,#N/A,FALSE,"CAÑER";#N/A,#N/A,FALSE,"ELEC";#N/A,#N/A,FALSE,"INSTR"}</definedName>
    <definedName name="___________r" hidden="1">{#N/A,#N/A,FALSE,"Total_OC015";#N/A,#N/A,FALSE,"ADMIN";#N/A,#N/A,FALSE,"PROCES";#N/A,#N/A,FALSE,"mecan";#N/A,#N/A,FALSE,"civil";#N/A,#N/A,FALSE,"CAÑER";#N/A,#N/A,FALSE,"ELEC";#N/A,#N/A,FALSE,"INSTR"}</definedName>
    <definedName name="___________rox1" hidden="1">#REF!</definedName>
    <definedName name="___________rox2" localSheetId="35" hidden="1">#REF!</definedName>
    <definedName name="___________rox2" localSheetId="36" hidden="1">#REF!</definedName>
    <definedName name="___________rox2" localSheetId="33" hidden="1">#REF!</definedName>
    <definedName name="___________rox2" localSheetId="34" hidden="1">#REF!</definedName>
    <definedName name="___________rox2" hidden="1">#REF!</definedName>
    <definedName name="___________rox3" localSheetId="35" hidden="1">#REF!</definedName>
    <definedName name="___________rox3" localSheetId="36" hidden="1">#REF!</definedName>
    <definedName name="___________rox3" localSheetId="33" hidden="1">#REF!</definedName>
    <definedName name="___________rox3" localSheetId="34" hidden="1">#REF!</definedName>
    <definedName name="___________rox3" hidden="1">#REF!</definedName>
    <definedName name="___________t4" localSheetId="35" hidden="1">{#N/A,#N/A,FALSE,"Aging Summary";#N/A,#N/A,FALSE,"Ratio Analysis";#N/A,#N/A,FALSE,"Test 120 Day Accts";#N/A,#N/A,FALSE,"Tickmarks"}</definedName>
    <definedName name="___________t4" localSheetId="37" hidden="1">{#N/A,#N/A,FALSE,"Aging Summary";#N/A,#N/A,FALSE,"Ratio Analysis";#N/A,#N/A,FALSE,"Test 120 Day Accts";#N/A,#N/A,FALSE,"Tickmarks"}</definedName>
    <definedName name="___________t4" localSheetId="36" hidden="1">{#N/A,#N/A,FALSE,"Aging Summary";#N/A,#N/A,FALSE,"Ratio Analysis";#N/A,#N/A,FALSE,"Test 120 Day Accts";#N/A,#N/A,FALSE,"Tickmarks"}</definedName>
    <definedName name="___________t4" localSheetId="33" hidden="1">{#N/A,#N/A,FALSE,"Aging Summary";#N/A,#N/A,FALSE,"Ratio Analysis";#N/A,#N/A,FALSE,"Test 120 Day Accts";#N/A,#N/A,FALSE,"Tickmarks"}</definedName>
    <definedName name="___________t4" localSheetId="34" hidden="1">{#N/A,#N/A,FALSE,"Aging Summary";#N/A,#N/A,FALSE,"Ratio Analysis";#N/A,#N/A,FALSE,"Test 120 Day Accts";#N/A,#N/A,FALSE,"Tickmarks"}</definedName>
    <definedName name="___________t4" localSheetId="31" hidden="1">{#N/A,#N/A,FALSE,"Aging Summary";#N/A,#N/A,FALSE,"Ratio Analysis";#N/A,#N/A,FALSE,"Test 120 Day Accts";#N/A,#N/A,FALSE,"Tickmarks"}</definedName>
    <definedName name="___________t4" hidden="1">{#N/A,#N/A,FALSE,"Aging Summary";#N/A,#N/A,FALSE,"Ratio Analysis";#N/A,#N/A,FALSE,"Test 120 Day Accts";#N/A,#N/A,FALSE,"Tickmarks"}</definedName>
    <definedName name="___________t81" localSheetId="35" hidden="1">{#N/A,#N/A,FALSE,"Aging Summary";#N/A,#N/A,FALSE,"Ratio Analysis";#N/A,#N/A,FALSE,"Test 120 Day Accts";#N/A,#N/A,FALSE,"Tickmarks"}</definedName>
    <definedName name="___________t81" localSheetId="37" hidden="1">{#N/A,#N/A,FALSE,"Aging Summary";#N/A,#N/A,FALSE,"Ratio Analysis";#N/A,#N/A,FALSE,"Test 120 Day Accts";#N/A,#N/A,FALSE,"Tickmarks"}</definedName>
    <definedName name="___________t81" localSheetId="36" hidden="1">{#N/A,#N/A,FALSE,"Aging Summary";#N/A,#N/A,FALSE,"Ratio Analysis";#N/A,#N/A,FALSE,"Test 120 Day Accts";#N/A,#N/A,FALSE,"Tickmarks"}</definedName>
    <definedName name="___________t81" localSheetId="33" hidden="1">{#N/A,#N/A,FALSE,"Aging Summary";#N/A,#N/A,FALSE,"Ratio Analysis";#N/A,#N/A,FALSE,"Test 120 Day Accts";#N/A,#N/A,FALSE,"Tickmarks"}</definedName>
    <definedName name="___________t81" localSheetId="34" hidden="1">{#N/A,#N/A,FALSE,"Aging Summary";#N/A,#N/A,FALSE,"Ratio Analysis";#N/A,#N/A,FALSE,"Test 120 Day Accts";#N/A,#N/A,FALSE,"Tickmarks"}</definedName>
    <definedName name="___________t81" localSheetId="31" hidden="1">{#N/A,#N/A,FALSE,"Aging Summary";#N/A,#N/A,FALSE,"Ratio Analysis";#N/A,#N/A,FALSE,"Test 120 Day Accts";#N/A,#N/A,FALSE,"Tickmarks"}</definedName>
    <definedName name="___________t81" hidden="1">{#N/A,#N/A,FALSE,"Aging Summary";#N/A,#N/A,FALSE,"Ratio Analysis";#N/A,#N/A,FALSE,"Test 120 Day Accts";#N/A,#N/A,FALSE,"Tickmarks"}</definedName>
    <definedName name="___________ts1" localSheetId="31">#REF!</definedName>
    <definedName name="___________ts1">!#REF!</definedName>
    <definedName name="___________tyl2" localSheetId="35" hidden="1">{#N/A,#N/A,FALSE,"masez (10)";#N/A,#N/A,FALSE,"masez (7)";#N/A,#N/A,FALSE,"masez (6)";#N/A,#N/A,FALSE,"masez (5)";#N/A,#N/A,FALSE,"masez (4)";#N/A,#N/A,FALSE,"masez (3)";#N/A,#N/A,FALSE,"masez (2)";#N/A,#N/A,FALSE,"GME";#N/A,#N/A,FALSE,"masez"}</definedName>
    <definedName name="___________tyl2" localSheetId="37" hidden="1">{#N/A,#N/A,FALSE,"masez (10)";#N/A,#N/A,FALSE,"masez (7)";#N/A,#N/A,FALSE,"masez (6)";#N/A,#N/A,FALSE,"masez (5)";#N/A,#N/A,FALSE,"masez (4)";#N/A,#N/A,FALSE,"masez (3)";#N/A,#N/A,FALSE,"masez (2)";#N/A,#N/A,FALSE,"GME";#N/A,#N/A,FALSE,"masez"}</definedName>
    <definedName name="___________tyl2" localSheetId="36" hidden="1">{#N/A,#N/A,FALSE,"masez (10)";#N/A,#N/A,FALSE,"masez (7)";#N/A,#N/A,FALSE,"masez (6)";#N/A,#N/A,FALSE,"masez (5)";#N/A,#N/A,FALSE,"masez (4)";#N/A,#N/A,FALSE,"masez (3)";#N/A,#N/A,FALSE,"masez (2)";#N/A,#N/A,FALSE,"GME";#N/A,#N/A,FALSE,"masez"}</definedName>
    <definedName name="___________tyl2" localSheetId="33" hidden="1">{#N/A,#N/A,FALSE,"masez (10)";#N/A,#N/A,FALSE,"masez (7)";#N/A,#N/A,FALSE,"masez (6)";#N/A,#N/A,FALSE,"masez (5)";#N/A,#N/A,FALSE,"masez (4)";#N/A,#N/A,FALSE,"masez (3)";#N/A,#N/A,FALSE,"masez (2)";#N/A,#N/A,FALSE,"GME";#N/A,#N/A,FALSE,"masez"}</definedName>
    <definedName name="___________tyl2" localSheetId="34" hidden="1">{#N/A,#N/A,FALSE,"masez (10)";#N/A,#N/A,FALSE,"masez (7)";#N/A,#N/A,FALSE,"masez (6)";#N/A,#N/A,FALSE,"masez (5)";#N/A,#N/A,FALSE,"masez (4)";#N/A,#N/A,FALSE,"masez (3)";#N/A,#N/A,FALSE,"masez (2)";#N/A,#N/A,FALSE,"GME";#N/A,#N/A,FALSE,"masez"}</definedName>
    <definedName name="___________tyl2" localSheetId="31" hidden="1">{#N/A,#N/A,FALSE,"masez (10)";#N/A,#N/A,FALSE,"masez (7)";#N/A,#N/A,FALSE,"masez (6)";#N/A,#N/A,FALSE,"masez (5)";#N/A,#N/A,FALSE,"masez (4)";#N/A,#N/A,FALSE,"masez (3)";#N/A,#N/A,FALSE,"masez (2)";#N/A,#N/A,FALSE,"GME";#N/A,#N/A,FALSE,"masez"}</definedName>
    <definedName name="___________tyl2" hidden="1">{#N/A,#N/A,FALSE,"masez (10)";#N/A,#N/A,FALSE,"masez (7)";#N/A,#N/A,FALSE,"masez (6)";#N/A,#N/A,FALSE,"masez (5)";#N/A,#N/A,FALSE,"masez (4)";#N/A,#N/A,FALSE,"masez (3)";#N/A,#N/A,FALSE,"masez (2)";#N/A,#N/A,FALSE,"GME";#N/A,#N/A,FALSE,"masez"}</definedName>
    <definedName name="___________Var1" localSheetId="31">#REF!</definedName>
    <definedName name="___________Var1">!#REF!</definedName>
    <definedName name="___________VMV1">#REF!</definedName>
    <definedName name="___________VMV2">#REF!</definedName>
    <definedName name="___________wrn1" localSheetId="35" hidden="1">{#N/A,#N/A,TRUE,"Est. de Fact.";#N/A,#N/A,TRUE,"Capitulo 19";#N/A,#N/A,TRUE,"Proyecto P855"}</definedName>
    <definedName name="___________wrn1" localSheetId="37" hidden="1">{#N/A,#N/A,TRUE,"Est. de Fact.";#N/A,#N/A,TRUE,"Capitulo 19";#N/A,#N/A,TRUE,"Proyecto P855"}</definedName>
    <definedName name="___________wrn1" localSheetId="36" hidden="1">{#N/A,#N/A,TRUE,"Est. de Fact.";#N/A,#N/A,TRUE,"Capitulo 19";#N/A,#N/A,TRUE,"Proyecto P855"}</definedName>
    <definedName name="___________wrn1" localSheetId="33" hidden="1">{#N/A,#N/A,TRUE,"Est. de Fact.";#N/A,#N/A,TRUE,"Capitulo 19";#N/A,#N/A,TRUE,"Proyecto P855"}</definedName>
    <definedName name="___________wrn1" localSheetId="34" hidden="1">{#N/A,#N/A,TRUE,"Est. de Fact.";#N/A,#N/A,TRUE,"Capitulo 19";#N/A,#N/A,TRUE,"Proyecto P855"}</definedName>
    <definedName name="___________wrn1" localSheetId="31" hidden="1">{#N/A,#N/A,TRUE,"Est. de Fact.";#N/A,#N/A,TRUE,"Capitulo 19";#N/A,#N/A,TRUE,"Proyecto P855"}</definedName>
    <definedName name="___________wrn1" hidden="1">{#N/A,#N/A,TRUE,"Est. de Fact.";#N/A,#N/A,TRUE,"Capitulo 19";#N/A,#N/A,TRUE,"Proyecto P855"}</definedName>
    <definedName name="___________wrn2" localSheetId="35" hidden="1">{#N/A,#N/A,TRUE,"Est. de Fact.";#N/A,#N/A,TRUE,"Capitulo 19";#N/A,#N/A,TRUE,"Proyecto P855"}</definedName>
    <definedName name="___________wrn2" localSheetId="37" hidden="1">{#N/A,#N/A,TRUE,"Est. de Fact.";#N/A,#N/A,TRUE,"Capitulo 19";#N/A,#N/A,TRUE,"Proyecto P855"}</definedName>
    <definedName name="___________wrn2" localSheetId="36" hidden="1">{#N/A,#N/A,TRUE,"Est. de Fact.";#N/A,#N/A,TRUE,"Capitulo 19";#N/A,#N/A,TRUE,"Proyecto P855"}</definedName>
    <definedName name="___________wrn2" localSheetId="33" hidden="1">{#N/A,#N/A,TRUE,"Est. de Fact.";#N/A,#N/A,TRUE,"Capitulo 19";#N/A,#N/A,TRUE,"Proyecto P855"}</definedName>
    <definedName name="___________wrn2" localSheetId="34" hidden="1">{#N/A,#N/A,TRUE,"Est. de Fact.";#N/A,#N/A,TRUE,"Capitulo 19";#N/A,#N/A,TRUE,"Proyecto P855"}</definedName>
    <definedName name="___________wrn2" localSheetId="31" hidden="1">{#N/A,#N/A,TRUE,"Est. de Fact.";#N/A,#N/A,TRUE,"Capitulo 19";#N/A,#N/A,TRUE,"Proyecto P855"}</definedName>
    <definedName name="___________wrn2" hidden="1">{#N/A,#N/A,TRUE,"Est. de Fact.";#N/A,#N/A,TRUE,"Capitulo 19";#N/A,#N/A,TRUE,"Proyecto P855"}</definedName>
    <definedName name="___________wrn3" localSheetId="35" hidden="1">{#N/A,#N/A,FALSE,"Total_OC015";#N/A,#N/A,FALSE,"ADMIN";#N/A,#N/A,FALSE,"PROCES";#N/A,#N/A,FALSE,"mecan";#N/A,#N/A,FALSE,"civil";#N/A,#N/A,FALSE,"CAÑER";#N/A,#N/A,FALSE,"ELEC";#N/A,#N/A,FALSE,"INSTR"}</definedName>
    <definedName name="___________wrn3" localSheetId="37" hidden="1">{#N/A,#N/A,FALSE,"Total_OC015";#N/A,#N/A,FALSE,"ADMIN";#N/A,#N/A,FALSE,"PROCES";#N/A,#N/A,FALSE,"mecan";#N/A,#N/A,FALSE,"civil";#N/A,#N/A,FALSE,"CAÑER";#N/A,#N/A,FALSE,"ELEC";#N/A,#N/A,FALSE,"INSTR"}</definedName>
    <definedName name="___________wrn3" localSheetId="36" hidden="1">{#N/A,#N/A,FALSE,"Total_OC015";#N/A,#N/A,FALSE,"ADMIN";#N/A,#N/A,FALSE,"PROCES";#N/A,#N/A,FALSE,"mecan";#N/A,#N/A,FALSE,"civil";#N/A,#N/A,FALSE,"CAÑER";#N/A,#N/A,FALSE,"ELEC";#N/A,#N/A,FALSE,"INSTR"}</definedName>
    <definedName name="___________wrn3" localSheetId="33" hidden="1">{#N/A,#N/A,FALSE,"Total_OC015";#N/A,#N/A,FALSE,"ADMIN";#N/A,#N/A,FALSE,"PROCES";#N/A,#N/A,FALSE,"mecan";#N/A,#N/A,FALSE,"civil";#N/A,#N/A,FALSE,"CAÑER";#N/A,#N/A,FALSE,"ELEC";#N/A,#N/A,FALSE,"INSTR"}</definedName>
    <definedName name="___________wrn3" localSheetId="34" hidden="1">{#N/A,#N/A,FALSE,"Total_OC015";#N/A,#N/A,FALSE,"ADMIN";#N/A,#N/A,FALSE,"PROCES";#N/A,#N/A,FALSE,"mecan";#N/A,#N/A,FALSE,"civil";#N/A,#N/A,FALSE,"CAÑER";#N/A,#N/A,FALSE,"ELEC";#N/A,#N/A,FALSE,"INSTR"}</definedName>
    <definedName name="___________wrn3" localSheetId="31" hidden="1">{#N/A,#N/A,FALSE,"Total_OC015";#N/A,#N/A,FALSE,"ADMIN";#N/A,#N/A,FALSE,"PROCES";#N/A,#N/A,FALSE,"mecan";#N/A,#N/A,FALSE,"civil";#N/A,#N/A,FALSE,"CAÑER";#N/A,#N/A,FALSE,"ELEC";#N/A,#N/A,FALSE,"INSTR"}</definedName>
    <definedName name="___________wrn3" hidden="1">{#N/A,#N/A,FALSE,"Total_OC015";#N/A,#N/A,FALSE,"ADMIN";#N/A,#N/A,FALSE,"PROCES";#N/A,#N/A,FALSE,"mecan";#N/A,#N/A,FALSE,"civil";#N/A,#N/A,FALSE,"CAÑER";#N/A,#N/A,FALSE,"ELEC";#N/A,#N/A,FALSE,"INSTR"}</definedName>
    <definedName name="___________wrn5" localSheetId="35" hidden="1">{#N/A,#N/A,FALSE,"minas";#N/A,#N/A,FALSE,"Total_OC015";#N/A,#N/A,FALSE,"ADMIN";#N/A,#N/A,FALSE,"PROCES";#N/A,#N/A,FALSE,"civil";#N/A,#N/A,FALSE,"CAÑER";#N/A,#N/A,FALSE,"ELEC";#N/A,#N/A,FALSE,"INSTR";#N/A,#N/A,FALSE,"PDS";#N/A,#N/A,FALSE,"mecan"}</definedName>
    <definedName name="___________wrn5" localSheetId="37" hidden="1">{#N/A,#N/A,FALSE,"minas";#N/A,#N/A,FALSE,"Total_OC015";#N/A,#N/A,FALSE,"ADMIN";#N/A,#N/A,FALSE,"PROCES";#N/A,#N/A,FALSE,"civil";#N/A,#N/A,FALSE,"CAÑER";#N/A,#N/A,FALSE,"ELEC";#N/A,#N/A,FALSE,"INSTR";#N/A,#N/A,FALSE,"PDS";#N/A,#N/A,FALSE,"mecan"}</definedName>
    <definedName name="___________wrn5" localSheetId="36" hidden="1">{#N/A,#N/A,FALSE,"minas";#N/A,#N/A,FALSE,"Total_OC015";#N/A,#N/A,FALSE,"ADMIN";#N/A,#N/A,FALSE,"PROCES";#N/A,#N/A,FALSE,"civil";#N/A,#N/A,FALSE,"CAÑER";#N/A,#N/A,FALSE,"ELEC";#N/A,#N/A,FALSE,"INSTR";#N/A,#N/A,FALSE,"PDS";#N/A,#N/A,FALSE,"mecan"}</definedName>
    <definedName name="___________wrn5" localSheetId="33" hidden="1">{#N/A,#N/A,FALSE,"minas";#N/A,#N/A,FALSE,"Total_OC015";#N/A,#N/A,FALSE,"ADMIN";#N/A,#N/A,FALSE,"PROCES";#N/A,#N/A,FALSE,"civil";#N/A,#N/A,FALSE,"CAÑER";#N/A,#N/A,FALSE,"ELEC";#N/A,#N/A,FALSE,"INSTR";#N/A,#N/A,FALSE,"PDS";#N/A,#N/A,FALSE,"mecan"}</definedName>
    <definedName name="___________wrn5" localSheetId="34" hidden="1">{#N/A,#N/A,FALSE,"minas";#N/A,#N/A,FALSE,"Total_OC015";#N/A,#N/A,FALSE,"ADMIN";#N/A,#N/A,FALSE,"PROCES";#N/A,#N/A,FALSE,"civil";#N/A,#N/A,FALSE,"CAÑER";#N/A,#N/A,FALSE,"ELEC";#N/A,#N/A,FALSE,"INSTR";#N/A,#N/A,FALSE,"PDS";#N/A,#N/A,FALSE,"mecan"}</definedName>
    <definedName name="___________wrn5" localSheetId="31" hidden="1">{#N/A,#N/A,FALSE,"minas";#N/A,#N/A,FALSE,"Total_OC015";#N/A,#N/A,FALSE,"ADMIN";#N/A,#N/A,FALSE,"PROCES";#N/A,#N/A,FALSE,"civil";#N/A,#N/A,FALSE,"CAÑER";#N/A,#N/A,FALSE,"ELEC";#N/A,#N/A,FALSE,"INSTR";#N/A,#N/A,FALSE,"PDS";#N/A,#N/A,FALSE,"mecan"}</definedName>
    <definedName name="___________wrn5" hidden="1">{#N/A,#N/A,FALSE,"minas";#N/A,#N/A,FALSE,"Total_OC015";#N/A,#N/A,FALSE,"ADMIN";#N/A,#N/A,FALSE,"PROCES";#N/A,#N/A,FALSE,"civil";#N/A,#N/A,FALSE,"CAÑER";#N/A,#N/A,FALSE,"ELEC";#N/A,#N/A,FALSE,"INSTR";#N/A,#N/A,FALSE,"PDS";#N/A,#N/A,FALSE,"mecan"}</definedName>
    <definedName name="___________zx2" localSheetId="35" hidden="1">{#N/A,#N/A,FALSE,"masez (10)";#N/A,#N/A,FALSE,"masez (7)";#N/A,#N/A,FALSE,"masez (6)";#N/A,#N/A,FALSE,"masez (5)";#N/A,#N/A,FALSE,"masez (4)";#N/A,#N/A,FALSE,"masez (3)";#N/A,#N/A,FALSE,"masez (2)";#N/A,#N/A,FALSE,"GME";#N/A,#N/A,FALSE,"masez"}</definedName>
    <definedName name="___________zx2" localSheetId="37" hidden="1">{#N/A,#N/A,FALSE,"masez (10)";#N/A,#N/A,FALSE,"masez (7)";#N/A,#N/A,FALSE,"masez (6)";#N/A,#N/A,FALSE,"masez (5)";#N/A,#N/A,FALSE,"masez (4)";#N/A,#N/A,FALSE,"masez (3)";#N/A,#N/A,FALSE,"masez (2)";#N/A,#N/A,FALSE,"GME";#N/A,#N/A,FALSE,"masez"}</definedName>
    <definedName name="___________zx2" localSheetId="36" hidden="1">{#N/A,#N/A,FALSE,"masez (10)";#N/A,#N/A,FALSE,"masez (7)";#N/A,#N/A,FALSE,"masez (6)";#N/A,#N/A,FALSE,"masez (5)";#N/A,#N/A,FALSE,"masez (4)";#N/A,#N/A,FALSE,"masez (3)";#N/A,#N/A,FALSE,"masez (2)";#N/A,#N/A,FALSE,"GME";#N/A,#N/A,FALSE,"masez"}</definedName>
    <definedName name="___________zx2" localSheetId="33" hidden="1">{#N/A,#N/A,FALSE,"masez (10)";#N/A,#N/A,FALSE,"masez (7)";#N/A,#N/A,FALSE,"masez (6)";#N/A,#N/A,FALSE,"masez (5)";#N/A,#N/A,FALSE,"masez (4)";#N/A,#N/A,FALSE,"masez (3)";#N/A,#N/A,FALSE,"masez (2)";#N/A,#N/A,FALSE,"GME";#N/A,#N/A,FALSE,"masez"}</definedName>
    <definedName name="___________zx2" localSheetId="34" hidden="1">{#N/A,#N/A,FALSE,"masez (10)";#N/A,#N/A,FALSE,"masez (7)";#N/A,#N/A,FALSE,"masez (6)";#N/A,#N/A,FALSE,"masez (5)";#N/A,#N/A,FALSE,"masez (4)";#N/A,#N/A,FALSE,"masez (3)";#N/A,#N/A,FALSE,"masez (2)";#N/A,#N/A,FALSE,"GME";#N/A,#N/A,FALSE,"masez"}</definedName>
    <definedName name="___________zx2" localSheetId="31" hidden="1">{#N/A,#N/A,FALSE,"masez (10)";#N/A,#N/A,FALSE,"masez (7)";#N/A,#N/A,FALSE,"masez (6)";#N/A,#N/A,FALSE,"masez (5)";#N/A,#N/A,FALSE,"masez (4)";#N/A,#N/A,FALSE,"masez (3)";#N/A,#N/A,FALSE,"masez (2)";#N/A,#N/A,FALSE,"GME";#N/A,#N/A,FALSE,"masez"}</definedName>
    <definedName name="___________zx2" hidden="1">{#N/A,#N/A,FALSE,"masez (10)";#N/A,#N/A,FALSE,"masez (7)";#N/A,#N/A,FALSE,"masez (6)";#N/A,#N/A,FALSE,"masez (5)";#N/A,#N/A,FALSE,"masez (4)";#N/A,#N/A,FALSE,"masez (3)";#N/A,#N/A,FALSE,"masez (2)";#N/A,#N/A,FALSE,"GME";#N/A,#N/A,FALSE,"masez"}</definedName>
    <definedName name="__________a1" hidden="1">#REF!</definedName>
    <definedName name="__________A2" localSheetId="35" hidden="1">{#N/A,#N/A,FALSE,"Aging Summary";#N/A,#N/A,FALSE,"Ratio Analysis";#N/A,#N/A,FALSE,"Test 120 Day Accts";#N/A,#N/A,FALSE,"Tickmarks"}</definedName>
    <definedName name="__________A2" localSheetId="37" hidden="1">{#N/A,#N/A,FALSE,"Aging Summary";#N/A,#N/A,FALSE,"Ratio Analysis";#N/A,#N/A,FALSE,"Test 120 Day Accts";#N/A,#N/A,FALSE,"Tickmarks"}</definedName>
    <definedName name="__________A2" localSheetId="36" hidden="1">{#N/A,#N/A,FALSE,"Aging Summary";#N/A,#N/A,FALSE,"Ratio Analysis";#N/A,#N/A,FALSE,"Test 120 Day Accts";#N/A,#N/A,FALSE,"Tickmarks"}</definedName>
    <definedName name="__________A2" localSheetId="33" hidden="1">{#N/A,#N/A,FALSE,"Aging Summary";#N/A,#N/A,FALSE,"Ratio Analysis";#N/A,#N/A,FALSE,"Test 120 Day Accts";#N/A,#N/A,FALSE,"Tickmarks"}</definedName>
    <definedName name="__________A2" localSheetId="34" hidden="1">{#N/A,#N/A,FALSE,"Aging Summary";#N/A,#N/A,FALSE,"Ratio Analysis";#N/A,#N/A,FALSE,"Test 120 Day Accts";#N/A,#N/A,FALSE,"Tickmarks"}</definedName>
    <definedName name="__________A2" localSheetId="31" hidden="1">{#N/A,#N/A,FALSE,"Aging Summary";#N/A,#N/A,FALSE,"Ratio Analysis";#N/A,#N/A,FALSE,"Test 120 Day Accts";#N/A,#N/A,FALSE,"Tickmarks"}</definedName>
    <definedName name="__________A2" hidden="1">{#N/A,#N/A,FALSE,"Aging Summary";#N/A,#N/A,FALSE,"Ratio Analysis";#N/A,#N/A,FALSE,"Test 120 Day Accts";#N/A,#N/A,FALSE,"Tickmarks"}</definedName>
    <definedName name="__________asp2" localSheetId="31">#REF!</definedName>
    <definedName name="__________asp2">!#REF!</definedName>
    <definedName name="__________B19000" localSheetId="31">#REF!</definedName>
    <definedName name="__________B19000">!#REF!</definedName>
    <definedName name="__________B19999" localSheetId="31">#REF!</definedName>
    <definedName name="__________B19999">!#REF!</definedName>
    <definedName name="__________B20000" localSheetId="31">#REF!</definedName>
    <definedName name="__________B20000">!#REF!</definedName>
    <definedName name="__________CAO1" localSheetId="31">#REF!</definedName>
    <definedName name="__________CAO1">!#REF!</definedName>
    <definedName name="__________CAO2" localSheetId="31">#REF!</definedName>
    <definedName name="__________CAO2">!#REF!</definedName>
    <definedName name="__________CAO3" localSheetId="31">#REF!</definedName>
    <definedName name="__________CAO3">!#REF!</definedName>
    <definedName name="__________CAO4" localSheetId="31">#REF!</definedName>
    <definedName name="__________CAO4">!#REF!</definedName>
    <definedName name="__________CAO5" localSheetId="31">#REF!</definedName>
    <definedName name="__________CAO5">!#REF!</definedName>
    <definedName name="__________CAO6" localSheetId="31">#REF!</definedName>
    <definedName name="__________CAO6">!#REF!</definedName>
    <definedName name="__________CAO7" localSheetId="31">#REF!</definedName>
    <definedName name="__________CAO7">!#REF!</definedName>
    <definedName name="__________CAO8" localSheetId="31">#REF!</definedName>
    <definedName name="__________CAO8">!#REF!</definedName>
    <definedName name="__________cp010103" localSheetId="35" hidden="1">{#N/A,#N/A,TRUE,"MEMO";#N/A,#N/A,TRUE,"PARAMETROS";#N/A,#N/A,TRUE,"RLI ";#N/A,#N/A,TRUE,"IMPTO.DET.";#N/A,#N/A,TRUE,"FUT-FUNT";#N/A,#N/A,TRUE,"CPI-PATR.";#N/A,#N/A,TRUE,"CM CPI";#N/A,#N/A,TRUE,"PROV";#N/A,#N/A,TRUE,"A FIJO";#N/A,#N/A,TRUE,"LEASING";#N/A,#N/A,TRUE,"VPP";#N/A,#N/A,TRUE,"PPM";#N/A,#N/A,TRUE,"OTROS"}</definedName>
    <definedName name="__________cp010103" localSheetId="37" hidden="1">{#N/A,#N/A,TRUE,"MEMO";#N/A,#N/A,TRUE,"PARAMETROS";#N/A,#N/A,TRUE,"RLI ";#N/A,#N/A,TRUE,"IMPTO.DET.";#N/A,#N/A,TRUE,"FUT-FUNT";#N/A,#N/A,TRUE,"CPI-PATR.";#N/A,#N/A,TRUE,"CM CPI";#N/A,#N/A,TRUE,"PROV";#N/A,#N/A,TRUE,"A FIJO";#N/A,#N/A,TRUE,"LEASING";#N/A,#N/A,TRUE,"VPP";#N/A,#N/A,TRUE,"PPM";#N/A,#N/A,TRUE,"OTROS"}</definedName>
    <definedName name="__________cp010103" localSheetId="36" hidden="1">{#N/A,#N/A,TRUE,"MEMO";#N/A,#N/A,TRUE,"PARAMETROS";#N/A,#N/A,TRUE,"RLI ";#N/A,#N/A,TRUE,"IMPTO.DET.";#N/A,#N/A,TRUE,"FUT-FUNT";#N/A,#N/A,TRUE,"CPI-PATR.";#N/A,#N/A,TRUE,"CM CPI";#N/A,#N/A,TRUE,"PROV";#N/A,#N/A,TRUE,"A FIJO";#N/A,#N/A,TRUE,"LEASING";#N/A,#N/A,TRUE,"VPP";#N/A,#N/A,TRUE,"PPM";#N/A,#N/A,TRUE,"OTROS"}</definedName>
    <definedName name="__________cp010103" localSheetId="33" hidden="1">{#N/A,#N/A,TRUE,"MEMO";#N/A,#N/A,TRUE,"PARAMETROS";#N/A,#N/A,TRUE,"RLI ";#N/A,#N/A,TRUE,"IMPTO.DET.";#N/A,#N/A,TRUE,"FUT-FUNT";#N/A,#N/A,TRUE,"CPI-PATR.";#N/A,#N/A,TRUE,"CM CPI";#N/A,#N/A,TRUE,"PROV";#N/A,#N/A,TRUE,"A FIJO";#N/A,#N/A,TRUE,"LEASING";#N/A,#N/A,TRUE,"VPP";#N/A,#N/A,TRUE,"PPM";#N/A,#N/A,TRUE,"OTROS"}</definedName>
    <definedName name="__________cp010103" localSheetId="34" hidden="1">{#N/A,#N/A,TRUE,"MEMO";#N/A,#N/A,TRUE,"PARAMETROS";#N/A,#N/A,TRUE,"RLI ";#N/A,#N/A,TRUE,"IMPTO.DET.";#N/A,#N/A,TRUE,"FUT-FUNT";#N/A,#N/A,TRUE,"CPI-PATR.";#N/A,#N/A,TRUE,"CM CPI";#N/A,#N/A,TRUE,"PROV";#N/A,#N/A,TRUE,"A FIJO";#N/A,#N/A,TRUE,"LEASING";#N/A,#N/A,TRUE,"VPP";#N/A,#N/A,TRUE,"PPM";#N/A,#N/A,TRUE,"OTROS"}</definedName>
    <definedName name="__________cp010103" localSheetId="31" hidden="1">{#N/A,#N/A,TRUE,"MEMO";#N/A,#N/A,TRUE,"PARAMETROS";#N/A,#N/A,TRUE,"RLI ";#N/A,#N/A,TRUE,"IMPTO.DET.";#N/A,#N/A,TRUE,"FUT-FUNT";#N/A,#N/A,TRUE,"CPI-PATR.";#N/A,#N/A,TRUE,"CM CPI";#N/A,#N/A,TRUE,"PROV";#N/A,#N/A,TRUE,"A FIJO";#N/A,#N/A,TRUE,"LEASING";#N/A,#N/A,TRUE,"VPP";#N/A,#N/A,TRUE,"PPM";#N/A,#N/A,TRUE,"OTROS"}</definedName>
    <definedName name="__________cp010103" hidden="1">{#N/A,#N/A,TRUE,"MEMO";#N/A,#N/A,TRUE,"PARAMETROS";#N/A,#N/A,TRUE,"RLI ";#N/A,#N/A,TRUE,"IMPTO.DET.";#N/A,#N/A,TRUE,"FUT-FUNT";#N/A,#N/A,TRUE,"CPI-PATR.";#N/A,#N/A,TRUE,"CM CPI";#N/A,#N/A,TRUE,"PROV";#N/A,#N/A,TRUE,"A FIJO";#N/A,#N/A,TRUE,"LEASING";#N/A,#N/A,TRUE,"VPP";#N/A,#N/A,TRUE,"PPM";#N/A,#N/A,TRUE,"OTROS"}</definedName>
    <definedName name="__________csc1" localSheetId="31">#REF!</definedName>
    <definedName name="__________csc1">!#REF!</definedName>
    <definedName name="__________e20000" localSheetId="31">#REF!</definedName>
    <definedName name="__________e20000">!#REF!</definedName>
    <definedName name="__________e99991" localSheetId="31">#REF!</definedName>
    <definedName name="__________e99991">!#REF!</definedName>
    <definedName name="__________eee4" localSheetId="35" hidden="1">{#N/A,#N/A,TRUE,"MES";#N/A,#N/A,TRUE,"ANUAL"}</definedName>
    <definedName name="__________eee4" localSheetId="37" hidden="1">{#N/A,#N/A,TRUE,"MES";#N/A,#N/A,TRUE,"ANUAL"}</definedName>
    <definedName name="__________eee4" localSheetId="36" hidden="1">{#N/A,#N/A,TRUE,"MES";#N/A,#N/A,TRUE,"ANUAL"}</definedName>
    <definedName name="__________eee4" localSheetId="33" hidden="1">{#N/A,#N/A,TRUE,"MES";#N/A,#N/A,TRUE,"ANUAL"}</definedName>
    <definedName name="__________eee4" localSheetId="34" hidden="1">{#N/A,#N/A,TRUE,"MES";#N/A,#N/A,TRUE,"ANUAL"}</definedName>
    <definedName name="__________eee4" localSheetId="31" hidden="1">{#N/A,#N/A,TRUE,"MES";#N/A,#N/A,TRUE,"ANUAL"}</definedName>
    <definedName name="__________eee4" hidden="1">{#N/A,#N/A,TRUE,"MES";#N/A,#N/A,TRUE,"ANUAL"}</definedName>
    <definedName name="__________equ1" localSheetId="35" hidden="1">{#N/A,#N/A,TRUE,"Est. de Fact.";#N/A,#N/A,TRUE,"Capitulo 19";#N/A,#N/A,TRUE,"Proyecto P855"}</definedName>
    <definedName name="__________equ1" localSheetId="37" hidden="1">{#N/A,#N/A,TRUE,"Est. de Fact.";#N/A,#N/A,TRUE,"Capitulo 19";#N/A,#N/A,TRUE,"Proyecto P855"}</definedName>
    <definedName name="__________equ1" localSheetId="36" hidden="1">{#N/A,#N/A,TRUE,"Est. de Fact.";#N/A,#N/A,TRUE,"Capitulo 19";#N/A,#N/A,TRUE,"Proyecto P855"}</definedName>
    <definedName name="__________equ1" localSheetId="33" hidden="1">{#N/A,#N/A,TRUE,"Est. de Fact.";#N/A,#N/A,TRUE,"Capitulo 19";#N/A,#N/A,TRUE,"Proyecto P855"}</definedName>
    <definedName name="__________equ1" localSheetId="34" hidden="1">{#N/A,#N/A,TRUE,"Est. de Fact.";#N/A,#N/A,TRUE,"Capitulo 19";#N/A,#N/A,TRUE,"Proyecto P855"}</definedName>
    <definedName name="__________equ1" localSheetId="31" hidden="1">{#N/A,#N/A,TRUE,"Est. de Fact.";#N/A,#N/A,TRUE,"Capitulo 19";#N/A,#N/A,TRUE,"Proyecto P855"}</definedName>
    <definedName name="__________equ1" hidden="1">{#N/A,#N/A,TRUE,"Est. de Fact.";#N/A,#N/A,TRUE,"Capitulo 19";#N/A,#N/A,TRUE,"Proyecto P855"}</definedName>
    <definedName name="__________f">#REF!</definedName>
    <definedName name="__________f34rfq" localSheetId="31">#REF!</definedName>
    <definedName name="__________f34rfq">!#REF!</definedName>
    <definedName name="__________FHE7" localSheetId="35" hidden="1">{#N/A,#N/A,FALSE,"masez (10)";#N/A,#N/A,FALSE,"masez (7)";#N/A,#N/A,FALSE,"masez (6)";#N/A,#N/A,FALSE,"masez (5)";#N/A,#N/A,FALSE,"masez (4)";#N/A,#N/A,FALSE,"masez (3)";#N/A,#N/A,FALSE,"masez (2)";#N/A,#N/A,FALSE,"GME";#N/A,#N/A,FALSE,"masez"}</definedName>
    <definedName name="__________FHE7" localSheetId="37" hidden="1">{#N/A,#N/A,FALSE,"masez (10)";#N/A,#N/A,FALSE,"masez (7)";#N/A,#N/A,FALSE,"masez (6)";#N/A,#N/A,FALSE,"masez (5)";#N/A,#N/A,FALSE,"masez (4)";#N/A,#N/A,FALSE,"masez (3)";#N/A,#N/A,FALSE,"masez (2)";#N/A,#N/A,FALSE,"GME";#N/A,#N/A,FALSE,"masez"}</definedName>
    <definedName name="__________FHE7" localSheetId="36" hidden="1">{#N/A,#N/A,FALSE,"masez (10)";#N/A,#N/A,FALSE,"masez (7)";#N/A,#N/A,FALSE,"masez (6)";#N/A,#N/A,FALSE,"masez (5)";#N/A,#N/A,FALSE,"masez (4)";#N/A,#N/A,FALSE,"masez (3)";#N/A,#N/A,FALSE,"masez (2)";#N/A,#N/A,FALSE,"GME";#N/A,#N/A,FALSE,"masez"}</definedName>
    <definedName name="__________FHE7" localSheetId="33" hidden="1">{#N/A,#N/A,FALSE,"masez (10)";#N/A,#N/A,FALSE,"masez (7)";#N/A,#N/A,FALSE,"masez (6)";#N/A,#N/A,FALSE,"masez (5)";#N/A,#N/A,FALSE,"masez (4)";#N/A,#N/A,FALSE,"masez (3)";#N/A,#N/A,FALSE,"masez (2)";#N/A,#N/A,FALSE,"GME";#N/A,#N/A,FALSE,"masez"}</definedName>
    <definedName name="__________FHE7" localSheetId="34" hidden="1">{#N/A,#N/A,FALSE,"masez (10)";#N/A,#N/A,FALSE,"masez (7)";#N/A,#N/A,FALSE,"masez (6)";#N/A,#N/A,FALSE,"masez (5)";#N/A,#N/A,FALSE,"masez (4)";#N/A,#N/A,FALSE,"masez (3)";#N/A,#N/A,FALSE,"masez (2)";#N/A,#N/A,FALSE,"GME";#N/A,#N/A,FALSE,"masez"}</definedName>
    <definedName name="__________FHE7" localSheetId="31" hidden="1">{#N/A,#N/A,FALSE,"masez (10)";#N/A,#N/A,FALSE,"masez (7)";#N/A,#N/A,FALSE,"masez (6)";#N/A,#N/A,FALSE,"masez (5)";#N/A,#N/A,FALSE,"masez (4)";#N/A,#N/A,FALSE,"masez (3)";#N/A,#N/A,FALSE,"masez (2)";#N/A,#N/A,FALSE,"GME";#N/A,#N/A,FALSE,"masez"}</definedName>
    <definedName name="__________FHE7" hidden="1">{#N/A,#N/A,FALSE,"masez (10)";#N/A,#N/A,FALSE,"masez (7)";#N/A,#N/A,FALSE,"masez (6)";#N/A,#N/A,FALSE,"masez (5)";#N/A,#N/A,FALSE,"masez (4)";#N/A,#N/A,FALSE,"masez (3)";#N/A,#N/A,FALSE,"masez (2)";#N/A,#N/A,FALSE,"GME";#N/A,#N/A,FALSE,"masez"}</definedName>
    <definedName name="__________ftu222" localSheetId="35" hidden="1">{#N/A,#N/A,FALSE,"Aging Summary";#N/A,#N/A,FALSE,"Ratio Analysis";#N/A,#N/A,FALSE,"Test 120 Day Accts";#N/A,#N/A,FALSE,"Tickmarks"}</definedName>
    <definedName name="__________ftu222" localSheetId="37" hidden="1">{#N/A,#N/A,FALSE,"Aging Summary";#N/A,#N/A,FALSE,"Ratio Analysis";#N/A,#N/A,FALSE,"Test 120 Day Accts";#N/A,#N/A,FALSE,"Tickmarks"}</definedName>
    <definedName name="__________ftu222" localSheetId="36" hidden="1">{#N/A,#N/A,FALSE,"Aging Summary";#N/A,#N/A,FALSE,"Ratio Analysis";#N/A,#N/A,FALSE,"Test 120 Day Accts";#N/A,#N/A,FALSE,"Tickmarks"}</definedName>
    <definedName name="__________ftu222" localSheetId="33" hidden="1">{#N/A,#N/A,FALSE,"Aging Summary";#N/A,#N/A,FALSE,"Ratio Analysis";#N/A,#N/A,FALSE,"Test 120 Day Accts";#N/A,#N/A,FALSE,"Tickmarks"}</definedName>
    <definedName name="__________ftu222" localSheetId="34" hidden="1">{#N/A,#N/A,FALSE,"Aging Summary";#N/A,#N/A,FALSE,"Ratio Analysis";#N/A,#N/A,FALSE,"Test 120 Day Accts";#N/A,#N/A,FALSE,"Tickmarks"}</definedName>
    <definedName name="__________ftu222" localSheetId="31" hidden="1">{#N/A,#N/A,FALSE,"Aging Summary";#N/A,#N/A,FALSE,"Ratio Analysis";#N/A,#N/A,FALSE,"Test 120 Day Accts";#N/A,#N/A,FALSE,"Tickmarks"}</definedName>
    <definedName name="__________ftu222" hidden="1">{#N/A,#N/A,FALSE,"Aging Summary";#N/A,#N/A,FALSE,"Ratio Analysis";#N/A,#N/A,FALSE,"Test 120 Day Accts";#N/A,#N/A,FALSE,"Tickmarks"}</definedName>
    <definedName name="__________fut2" localSheetId="35" hidden="1">{#N/A,#N/A,FALSE,"Aging Summary";#N/A,#N/A,FALSE,"Ratio Analysis";#N/A,#N/A,FALSE,"Test 120 Day Accts";#N/A,#N/A,FALSE,"Tickmarks"}</definedName>
    <definedName name="__________fut2" localSheetId="37" hidden="1">{#N/A,#N/A,FALSE,"Aging Summary";#N/A,#N/A,FALSE,"Ratio Analysis";#N/A,#N/A,FALSE,"Test 120 Day Accts";#N/A,#N/A,FALSE,"Tickmarks"}</definedName>
    <definedName name="__________fut2" localSheetId="36" hidden="1">{#N/A,#N/A,FALSE,"Aging Summary";#N/A,#N/A,FALSE,"Ratio Analysis";#N/A,#N/A,FALSE,"Test 120 Day Accts";#N/A,#N/A,FALSE,"Tickmarks"}</definedName>
    <definedName name="__________fut2" localSheetId="33" hidden="1">{#N/A,#N/A,FALSE,"Aging Summary";#N/A,#N/A,FALSE,"Ratio Analysis";#N/A,#N/A,FALSE,"Test 120 Day Accts";#N/A,#N/A,FALSE,"Tickmarks"}</definedName>
    <definedName name="__________fut2" localSheetId="34" hidden="1">{#N/A,#N/A,FALSE,"Aging Summary";#N/A,#N/A,FALSE,"Ratio Analysis";#N/A,#N/A,FALSE,"Test 120 Day Accts";#N/A,#N/A,FALSE,"Tickmarks"}</definedName>
    <definedName name="__________fut2" localSheetId="31" hidden="1">{#N/A,#N/A,FALSE,"Aging Summary";#N/A,#N/A,FALSE,"Ratio Analysis";#N/A,#N/A,FALSE,"Test 120 Day Accts";#N/A,#N/A,FALSE,"Tickmarks"}</definedName>
    <definedName name="__________fut2" hidden="1">{#N/A,#N/A,FALSE,"Aging Summary";#N/A,#N/A,FALSE,"Ratio Analysis";#N/A,#N/A,FALSE,"Test 120 Day Accts";#N/A,#N/A,FALSE,"Tickmarks"}</definedName>
    <definedName name="__________gc2" localSheetId="35" hidden="1">{#N/A,#N/A,TRUE,"MEMO";#N/A,#N/A,TRUE,"PARAMETROS";#N/A,#N/A,TRUE,"RLI ";#N/A,#N/A,TRUE,"IMPTO.DET.";#N/A,#N/A,TRUE,"FUT-FUNT";#N/A,#N/A,TRUE,"CPI-PATR.";#N/A,#N/A,TRUE,"CM CPI";#N/A,#N/A,TRUE,"PROV";#N/A,#N/A,TRUE,"A FIJO";#N/A,#N/A,TRUE,"LEASING";#N/A,#N/A,TRUE,"VPP";#N/A,#N/A,TRUE,"PPM";#N/A,#N/A,TRUE,"OTROS"}</definedName>
    <definedName name="__________gc2" localSheetId="37" hidden="1">{#N/A,#N/A,TRUE,"MEMO";#N/A,#N/A,TRUE,"PARAMETROS";#N/A,#N/A,TRUE,"RLI ";#N/A,#N/A,TRUE,"IMPTO.DET.";#N/A,#N/A,TRUE,"FUT-FUNT";#N/A,#N/A,TRUE,"CPI-PATR.";#N/A,#N/A,TRUE,"CM CPI";#N/A,#N/A,TRUE,"PROV";#N/A,#N/A,TRUE,"A FIJO";#N/A,#N/A,TRUE,"LEASING";#N/A,#N/A,TRUE,"VPP";#N/A,#N/A,TRUE,"PPM";#N/A,#N/A,TRUE,"OTROS"}</definedName>
    <definedName name="__________gc2" localSheetId="36" hidden="1">{#N/A,#N/A,TRUE,"MEMO";#N/A,#N/A,TRUE,"PARAMETROS";#N/A,#N/A,TRUE,"RLI ";#N/A,#N/A,TRUE,"IMPTO.DET.";#N/A,#N/A,TRUE,"FUT-FUNT";#N/A,#N/A,TRUE,"CPI-PATR.";#N/A,#N/A,TRUE,"CM CPI";#N/A,#N/A,TRUE,"PROV";#N/A,#N/A,TRUE,"A FIJO";#N/A,#N/A,TRUE,"LEASING";#N/A,#N/A,TRUE,"VPP";#N/A,#N/A,TRUE,"PPM";#N/A,#N/A,TRUE,"OTROS"}</definedName>
    <definedName name="__________gc2" localSheetId="33" hidden="1">{#N/A,#N/A,TRUE,"MEMO";#N/A,#N/A,TRUE,"PARAMETROS";#N/A,#N/A,TRUE,"RLI ";#N/A,#N/A,TRUE,"IMPTO.DET.";#N/A,#N/A,TRUE,"FUT-FUNT";#N/A,#N/A,TRUE,"CPI-PATR.";#N/A,#N/A,TRUE,"CM CPI";#N/A,#N/A,TRUE,"PROV";#N/A,#N/A,TRUE,"A FIJO";#N/A,#N/A,TRUE,"LEASING";#N/A,#N/A,TRUE,"VPP";#N/A,#N/A,TRUE,"PPM";#N/A,#N/A,TRUE,"OTROS"}</definedName>
    <definedName name="__________gc2" localSheetId="34" hidden="1">{#N/A,#N/A,TRUE,"MEMO";#N/A,#N/A,TRUE,"PARAMETROS";#N/A,#N/A,TRUE,"RLI ";#N/A,#N/A,TRUE,"IMPTO.DET.";#N/A,#N/A,TRUE,"FUT-FUNT";#N/A,#N/A,TRUE,"CPI-PATR.";#N/A,#N/A,TRUE,"CM CPI";#N/A,#N/A,TRUE,"PROV";#N/A,#N/A,TRUE,"A FIJO";#N/A,#N/A,TRUE,"LEASING";#N/A,#N/A,TRUE,"VPP";#N/A,#N/A,TRUE,"PPM";#N/A,#N/A,TRUE,"OTROS"}</definedName>
    <definedName name="__________gc2" localSheetId="31" hidden="1">{#N/A,#N/A,TRUE,"MEMO";#N/A,#N/A,TRUE,"PARAMETROS";#N/A,#N/A,TRUE,"RLI ";#N/A,#N/A,TRUE,"IMPTO.DET.";#N/A,#N/A,TRUE,"FUT-FUNT";#N/A,#N/A,TRUE,"CPI-PATR.";#N/A,#N/A,TRUE,"CM CPI";#N/A,#N/A,TRUE,"PROV";#N/A,#N/A,TRUE,"A FIJO";#N/A,#N/A,TRUE,"LEASING";#N/A,#N/A,TRUE,"VPP";#N/A,#N/A,TRUE,"PPM";#N/A,#N/A,TRUE,"OTROS"}</definedName>
    <definedName name="__________gc2" hidden="1">{#N/A,#N/A,TRUE,"MEMO";#N/A,#N/A,TRUE,"PARAMETROS";#N/A,#N/A,TRUE,"RLI ";#N/A,#N/A,TRUE,"IMPTO.DET.";#N/A,#N/A,TRUE,"FUT-FUNT";#N/A,#N/A,TRUE,"CPI-PATR.";#N/A,#N/A,TRUE,"CM CPI";#N/A,#N/A,TRUE,"PROV";#N/A,#N/A,TRUE,"A FIJO";#N/A,#N/A,TRUE,"LEASING";#N/A,#N/A,TRUE,"VPP";#N/A,#N/A,TRUE,"PPM";#N/A,#N/A,TRUE,"OTROS"}</definedName>
    <definedName name="__________gl1" localSheetId="35" hidden="1">{#N/A,#N/A,FALSE,"Total_OC015";#N/A,#N/A,FALSE,"ADMIN";#N/A,#N/A,FALSE,"PROCES";#N/A,#N/A,FALSE,"mecan";#N/A,#N/A,FALSE,"civil";#N/A,#N/A,FALSE,"CAÑER";#N/A,#N/A,FALSE,"ELEC";#N/A,#N/A,FALSE,"INSTR"}</definedName>
    <definedName name="__________gl1" localSheetId="37" hidden="1">{#N/A,#N/A,FALSE,"Total_OC015";#N/A,#N/A,FALSE,"ADMIN";#N/A,#N/A,FALSE,"PROCES";#N/A,#N/A,FALSE,"mecan";#N/A,#N/A,FALSE,"civil";#N/A,#N/A,FALSE,"CAÑER";#N/A,#N/A,FALSE,"ELEC";#N/A,#N/A,FALSE,"INSTR"}</definedName>
    <definedName name="__________gl1" localSheetId="36" hidden="1">{#N/A,#N/A,FALSE,"Total_OC015";#N/A,#N/A,FALSE,"ADMIN";#N/A,#N/A,FALSE,"PROCES";#N/A,#N/A,FALSE,"mecan";#N/A,#N/A,FALSE,"civil";#N/A,#N/A,FALSE,"CAÑER";#N/A,#N/A,FALSE,"ELEC";#N/A,#N/A,FALSE,"INSTR"}</definedName>
    <definedName name="__________gl1" localSheetId="33" hidden="1">{#N/A,#N/A,FALSE,"Total_OC015";#N/A,#N/A,FALSE,"ADMIN";#N/A,#N/A,FALSE,"PROCES";#N/A,#N/A,FALSE,"mecan";#N/A,#N/A,FALSE,"civil";#N/A,#N/A,FALSE,"CAÑER";#N/A,#N/A,FALSE,"ELEC";#N/A,#N/A,FALSE,"INSTR"}</definedName>
    <definedName name="__________gl1" localSheetId="34" hidden="1">{#N/A,#N/A,FALSE,"Total_OC015";#N/A,#N/A,FALSE,"ADMIN";#N/A,#N/A,FALSE,"PROCES";#N/A,#N/A,FALSE,"mecan";#N/A,#N/A,FALSE,"civil";#N/A,#N/A,FALSE,"CAÑER";#N/A,#N/A,FALSE,"ELEC";#N/A,#N/A,FALSE,"INSTR"}</definedName>
    <definedName name="__________gl1" localSheetId="31" hidden="1">{#N/A,#N/A,FALSE,"Total_OC015";#N/A,#N/A,FALSE,"ADMIN";#N/A,#N/A,FALSE,"PROCES";#N/A,#N/A,FALSE,"mecan";#N/A,#N/A,FALSE,"civil";#N/A,#N/A,FALSE,"CAÑER";#N/A,#N/A,FALSE,"ELEC";#N/A,#N/A,FALSE,"INSTR"}</definedName>
    <definedName name="__________gl1" hidden="1">{#N/A,#N/A,FALSE,"Total_OC015";#N/A,#N/A,FALSE,"ADMIN";#N/A,#N/A,FALSE,"PROCES";#N/A,#N/A,FALSE,"mecan";#N/A,#N/A,FALSE,"civil";#N/A,#N/A,FALSE,"CAÑER";#N/A,#N/A,FALSE,"ELEC";#N/A,#N/A,FALSE,"INSTR"}</definedName>
    <definedName name="__________GMP1297" hidden="1">#REF!</definedName>
    <definedName name="__________gmp2000" localSheetId="35" hidden="1">#REF!</definedName>
    <definedName name="__________gmp2000" localSheetId="36" hidden="1">#REF!</definedName>
    <definedName name="__________gmp2000" localSheetId="33" hidden="1">#REF!</definedName>
    <definedName name="__________gmp2000" localSheetId="34" hidden="1">#REF!</definedName>
    <definedName name="__________gmp2000" hidden="1">#REF!</definedName>
    <definedName name="__________jy5" localSheetId="35" hidden="1">{#N/A,#N/A,FALSE,"masez (10)";#N/A,#N/A,FALSE,"masez (7)";#N/A,#N/A,FALSE,"masez (6)";#N/A,#N/A,FALSE,"masez (5)";#N/A,#N/A,FALSE,"masez (4)";#N/A,#N/A,FALSE,"masez (3)";#N/A,#N/A,FALSE,"masez (2)";#N/A,#N/A,FALSE,"GME";#N/A,#N/A,FALSE,"masez"}</definedName>
    <definedName name="__________jy5" localSheetId="37" hidden="1">{#N/A,#N/A,FALSE,"masez (10)";#N/A,#N/A,FALSE,"masez (7)";#N/A,#N/A,FALSE,"masez (6)";#N/A,#N/A,FALSE,"masez (5)";#N/A,#N/A,FALSE,"masez (4)";#N/A,#N/A,FALSE,"masez (3)";#N/A,#N/A,FALSE,"masez (2)";#N/A,#N/A,FALSE,"GME";#N/A,#N/A,FALSE,"masez"}</definedName>
    <definedName name="__________jy5" localSheetId="36" hidden="1">{#N/A,#N/A,FALSE,"masez (10)";#N/A,#N/A,FALSE,"masez (7)";#N/A,#N/A,FALSE,"masez (6)";#N/A,#N/A,FALSE,"masez (5)";#N/A,#N/A,FALSE,"masez (4)";#N/A,#N/A,FALSE,"masez (3)";#N/A,#N/A,FALSE,"masez (2)";#N/A,#N/A,FALSE,"GME";#N/A,#N/A,FALSE,"masez"}</definedName>
    <definedName name="__________jy5" localSheetId="33" hidden="1">{#N/A,#N/A,FALSE,"masez (10)";#N/A,#N/A,FALSE,"masez (7)";#N/A,#N/A,FALSE,"masez (6)";#N/A,#N/A,FALSE,"masez (5)";#N/A,#N/A,FALSE,"masez (4)";#N/A,#N/A,FALSE,"masez (3)";#N/A,#N/A,FALSE,"masez (2)";#N/A,#N/A,FALSE,"GME";#N/A,#N/A,FALSE,"masez"}</definedName>
    <definedName name="__________jy5" localSheetId="34" hidden="1">{#N/A,#N/A,FALSE,"masez (10)";#N/A,#N/A,FALSE,"masez (7)";#N/A,#N/A,FALSE,"masez (6)";#N/A,#N/A,FALSE,"masez (5)";#N/A,#N/A,FALSE,"masez (4)";#N/A,#N/A,FALSE,"masez (3)";#N/A,#N/A,FALSE,"masez (2)";#N/A,#N/A,FALSE,"GME";#N/A,#N/A,FALSE,"masez"}</definedName>
    <definedName name="__________jy5" localSheetId="31" hidden="1">{#N/A,#N/A,FALSE,"masez (10)";#N/A,#N/A,FALSE,"masez (7)";#N/A,#N/A,FALSE,"masez (6)";#N/A,#N/A,FALSE,"masez (5)";#N/A,#N/A,FALSE,"masez (4)";#N/A,#N/A,FALSE,"masez (3)";#N/A,#N/A,FALSE,"masez (2)";#N/A,#N/A,FALSE,"GME";#N/A,#N/A,FALSE,"masez"}</definedName>
    <definedName name="__________jy5" hidden="1">{#N/A,#N/A,FALSE,"masez (10)";#N/A,#N/A,FALSE,"masez (7)";#N/A,#N/A,FALSE,"masez (6)";#N/A,#N/A,FALSE,"masez (5)";#N/A,#N/A,FALSE,"masez (4)";#N/A,#N/A,FALSE,"masez (3)";#N/A,#N/A,FALSE,"masez (2)";#N/A,#N/A,FALSE,"GME";#N/A,#N/A,FALSE,"masez"}</definedName>
    <definedName name="__________k1" localSheetId="31">#REF!</definedName>
    <definedName name="__________k1">!#REF!</definedName>
    <definedName name="__________k2" localSheetId="31">#REF!</definedName>
    <definedName name="__________k2">!#REF!</definedName>
    <definedName name="__________k3" localSheetId="31">#REF!</definedName>
    <definedName name="__________k3">!#REF!</definedName>
    <definedName name="__________KEY1" hidden="1">#REF!</definedName>
    <definedName name="__________KEY11" hidden="1">#REF!</definedName>
    <definedName name="__________KEY2" hidden="1">#REF!</definedName>
    <definedName name="__________kk1"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2" localSheetId="35" hidden="1">{"FlujoGastos",#N/A,FALSE,"Base";"FlujoGastos",#N/A,FALSE,"Buzón Tren";"FlujoGastos",#N/A,FALSE,"Buzón Camión";"FlujoGastos",#N/A,FALSE,"LHD Camión";"FlujoGastos",#N/A,FALSE,"Cámara Camión"}</definedName>
    <definedName name="__________kk2" localSheetId="37" hidden="1">{"FlujoGastos",#N/A,FALSE,"Base";"FlujoGastos",#N/A,FALSE,"Buzón Tren";"FlujoGastos",#N/A,FALSE,"Buzón Camión";"FlujoGastos",#N/A,FALSE,"LHD Camión";"FlujoGastos",#N/A,FALSE,"Cámara Camión"}</definedName>
    <definedName name="__________kk2" localSheetId="36" hidden="1">{"FlujoGastos",#N/A,FALSE,"Base";"FlujoGastos",#N/A,FALSE,"Buzón Tren";"FlujoGastos",#N/A,FALSE,"Buzón Camión";"FlujoGastos",#N/A,FALSE,"LHD Camión";"FlujoGastos",#N/A,FALSE,"Cámara Camión"}</definedName>
    <definedName name="__________kk2" localSheetId="33" hidden="1">{"FlujoGastos",#N/A,FALSE,"Base";"FlujoGastos",#N/A,FALSE,"Buzón Tren";"FlujoGastos",#N/A,FALSE,"Buzón Camión";"FlujoGastos",#N/A,FALSE,"LHD Camión";"FlujoGastos",#N/A,FALSE,"Cámara Camión"}</definedName>
    <definedName name="__________kk2" localSheetId="34" hidden="1">{"FlujoGastos",#N/A,FALSE,"Base";"FlujoGastos",#N/A,FALSE,"Buzón Tren";"FlujoGastos",#N/A,FALSE,"Buzón Camión";"FlujoGastos",#N/A,FALSE,"LHD Camión";"FlujoGastos",#N/A,FALSE,"Cámara Camión"}</definedName>
    <definedName name="__________kk2" localSheetId="31" hidden="1">{"FlujoGastos",#N/A,FALSE,"Base";"FlujoGastos",#N/A,FALSE,"Buzón Tren";"FlujoGastos",#N/A,FALSE,"Buzón Camión";"FlujoGastos",#N/A,FALSE,"LHD Camión";"FlujoGastos",#N/A,FALSE,"Cámara Camión"}</definedName>
    <definedName name="__________kk2" hidden="1">{"FlujoGastos",#N/A,FALSE,"Base";"FlujoGastos",#N/A,FALSE,"Buzón Tren";"FlujoGastos",#N/A,FALSE,"Buzón Camión";"FlujoGastos",#N/A,FALSE,"LHD Camión";"FlujoGastos",#N/A,FALSE,"Cámara Camión"}</definedName>
    <definedName name="__________kk3"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4" localSheetId="35" hidden="1">{"desarrollo",#N/A,FALSE,"Cámara Camión";"resumen",#N/A,FALSE,"Cámara Camión";"eqprod",#N/A,FALSE,"Cámara Camión"}</definedName>
    <definedName name="__________kk4" localSheetId="37" hidden="1">{"desarrollo",#N/A,FALSE,"Cámara Camión";"resumen",#N/A,FALSE,"Cámara Camión";"eqprod",#N/A,FALSE,"Cámara Camión"}</definedName>
    <definedName name="__________kk4" localSheetId="36" hidden="1">{"desarrollo",#N/A,FALSE,"Cámara Camión";"resumen",#N/A,FALSE,"Cámara Camión";"eqprod",#N/A,FALSE,"Cámara Camión"}</definedName>
    <definedName name="__________kk4" localSheetId="33" hidden="1">{"desarrollo",#N/A,FALSE,"Cámara Camión";"resumen",#N/A,FALSE,"Cámara Camión";"eqprod",#N/A,FALSE,"Cámara Camión"}</definedName>
    <definedName name="__________kk4" localSheetId="34" hidden="1">{"desarrollo",#N/A,FALSE,"Cámara Camión";"resumen",#N/A,FALSE,"Cámara Camión";"eqprod",#N/A,FALSE,"Cámara Camión"}</definedName>
    <definedName name="__________kk4" localSheetId="31" hidden="1">{"desarrollo",#N/A,FALSE,"Cámara Camión";"resumen",#N/A,FALSE,"Cámara Camión";"eqprod",#N/A,FALSE,"Cámara Camión"}</definedName>
    <definedName name="__________kk4" hidden="1">{"desarrollo",#N/A,FALSE,"Cámara Camión";"resumen",#N/A,FALSE,"Cámara Camión";"eqprod",#N/A,FALSE,"Cámara Camión"}</definedName>
    <definedName name="__________LAS1">#REF!</definedName>
    <definedName name="__________LAS2">#REF!</definedName>
    <definedName name="__________lot1" localSheetId="35" hidden="1">{#N/A,#N/A,FALSE,"Total_OC015";#N/A,#N/A,FALSE,"ADMIN";#N/A,#N/A,FALSE,"PROCES";#N/A,#N/A,FALSE,"mecan";#N/A,#N/A,FALSE,"civil";#N/A,#N/A,FALSE,"CAÑER";#N/A,#N/A,FALSE,"ELEC";#N/A,#N/A,FALSE,"INSTR"}</definedName>
    <definedName name="__________lot1" localSheetId="37" hidden="1">{#N/A,#N/A,FALSE,"Total_OC015";#N/A,#N/A,FALSE,"ADMIN";#N/A,#N/A,FALSE,"PROCES";#N/A,#N/A,FALSE,"mecan";#N/A,#N/A,FALSE,"civil";#N/A,#N/A,FALSE,"CAÑER";#N/A,#N/A,FALSE,"ELEC";#N/A,#N/A,FALSE,"INSTR"}</definedName>
    <definedName name="__________lot1" localSheetId="36" hidden="1">{#N/A,#N/A,FALSE,"Total_OC015";#N/A,#N/A,FALSE,"ADMIN";#N/A,#N/A,FALSE,"PROCES";#N/A,#N/A,FALSE,"mecan";#N/A,#N/A,FALSE,"civil";#N/A,#N/A,FALSE,"CAÑER";#N/A,#N/A,FALSE,"ELEC";#N/A,#N/A,FALSE,"INSTR"}</definedName>
    <definedName name="__________lot1" localSheetId="33" hidden="1">{#N/A,#N/A,FALSE,"Total_OC015";#N/A,#N/A,FALSE,"ADMIN";#N/A,#N/A,FALSE,"PROCES";#N/A,#N/A,FALSE,"mecan";#N/A,#N/A,FALSE,"civil";#N/A,#N/A,FALSE,"CAÑER";#N/A,#N/A,FALSE,"ELEC";#N/A,#N/A,FALSE,"INSTR"}</definedName>
    <definedName name="__________lot1" localSheetId="34" hidden="1">{#N/A,#N/A,FALSE,"Total_OC015";#N/A,#N/A,FALSE,"ADMIN";#N/A,#N/A,FALSE,"PROCES";#N/A,#N/A,FALSE,"mecan";#N/A,#N/A,FALSE,"civil";#N/A,#N/A,FALSE,"CAÑER";#N/A,#N/A,FALSE,"ELEC";#N/A,#N/A,FALSE,"INSTR"}</definedName>
    <definedName name="__________lot1" localSheetId="31" hidden="1">{#N/A,#N/A,FALSE,"Total_OC015";#N/A,#N/A,FALSE,"ADMIN";#N/A,#N/A,FALSE,"PROCES";#N/A,#N/A,FALSE,"mecan";#N/A,#N/A,FALSE,"civil";#N/A,#N/A,FALSE,"CAÑER";#N/A,#N/A,FALSE,"ELEC";#N/A,#N/A,FALSE,"INSTR"}</definedName>
    <definedName name="__________lot1" hidden="1">{#N/A,#N/A,FALSE,"Total_OC015";#N/A,#N/A,FALSE,"ADMIN";#N/A,#N/A,FALSE,"PROCES";#N/A,#N/A,FALSE,"mecan";#N/A,#N/A,FALSE,"civil";#N/A,#N/A,FALSE,"CAÑER";#N/A,#N/A,FALSE,"ELEC";#N/A,#N/A,FALSE,"INSTR"}</definedName>
    <definedName name="_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_MAY94" localSheetId="31">#REF!</definedName>
    <definedName name="__________MAY94">!#REF!</definedName>
    <definedName name="__________new11" localSheetId="35" hidden="1">{#N/A,#N/A,FALSE,"Global by BU";#N/A,#N/A,FALSE,"U.S. by BU";#N/A,#N/A,FALSE,"Canada by BU";#N/A,#N/A,FALSE,"Europe by BU";#N/A,#N/A,FALSE,"Asia by BU";#N/A,#N/A,FALSE,"Cala by BU"}</definedName>
    <definedName name="__________new11" localSheetId="37" hidden="1">{#N/A,#N/A,FALSE,"Global by BU";#N/A,#N/A,FALSE,"U.S. by BU";#N/A,#N/A,FALSE,"Canada by BU";#N/A,#N/A,FALSE,"Europe by BU";#N/A,#N/A,FALSE,"Asia by BU";#N/A,#N/A,FALSE,"Cala by BU"}</definedName>
    <definedName name="__________new11" localSheetId="36" hidden="1">{#N/A,#N/A,FALSE,"Global by BU";#N/A,#N/A,FALSE,"U.S. by BU";#N/A,#N/A,FALSE,"Canada by BU";#N/A,#N/A,FALSE,"Europe by BU";#N/A,#N/A,FALSE,"Asia by BU";#N/A,#N/A,FALSE,"Cala by BU"}</definedName>
    <definedName name="__________new11" localSheetId="33" hidden="1">{#N/A,#N/A,FALSE,"Global by BU";#N/A,#N/A,FALSE,"U.S. by BU";#N/A,#N/A,FALSE,"Canada by BU";#N/A,#N/A,FALSE,"Europe by BU";#N/A,#N/A,FALSE,"Asia by BU";#N/A,#N/A,FALSE,"Cala by BU"}</definedName>
    <definedName name="__________new11" localSheetId="34" hidden="1">{#N/A,#N/A,FALSE,"Global by BU";#N/A,#N/A,FALSE,"U.S. by BU";#N/A,#N/A,FALSE,"Canada by BU";#N/A,#N/A,FALSE,"Europe by BU";#N/A,#N/A,FALSE,"Asia by BU";#N/A,#N/A,FALSE,"Cala by BU"}</definedName>
    <definedName name="__________new11" localSheetId="31" hidden="1">{#N/A,#N/A,FALSE,"Global by BU";#N/A,#N/A,FALSE,"U.S. by BU";#N/A,#N/A,FALSE,"Canada by BU";#N/A,#N/A,FALSE,"Europe by BU";#N/A,#N/A,FALSE,"Asia by BU";#N/A,#N/A,FALSE,"Cala by BU"}</definedName>
    <definedName name="__________new11" hidden="1">{#N/A,#N/A,FALSE,"Global by BU";#N/A,#N/A,FALSE,"U.S. by BU";#N/A,#N/A,FALSE,"Canada by BU";#N/A,#N/A,FALSE,"Europe by BU";#N/A,#N/A,FALSE,"Asia by BU";#N/A,#N/A,FALSE,"Cala by BU"}</definedName>
    <definedName name="__________new12" localSheetId="35" hidden="1">{#N/A,#N/A,FALSE,"Global by BU";#N/A,#N/A,FALSE,"U.S. by BU";#N/A,#N/A,FALSE,"Canada by BU";#N/A,#N/A,FALSE,"Europe by BU";#N/A,#N/A,FALSE,"Asia by BU";#N/A,#N/A,FALSE,"Cala by BU"}</definedName>
    <definedName name="__________new12" localSheetId="37" hidden="1">{#N/A,#N/A,FALSE,"Global by BU";#N/A,#N/A,FALSE,"U.S. by BU";#N/A,#N/A,FALSE,"Canada by BU";#N/A,#N/A,FALSE,"Europe by BU";#N/A,#N/A,FALSE,"Asia by BU";#N/A,#N/A,FALSE,"Cala by BU"}</definedName>
    <definedName name="__________new12" localSheetId="36" hidden="1">{#N/A,#N/A,FALSE,"Global by BU";#N/A,#N/A,FALSE,"U.S. by BU";#N/A,#N/A,FALSE,"Canada by BU";#N/A,#N/A,FALSE,"Europe by BU";#N/A,#N/A,FALSE,"Asia by BU";#N/A,#N/A,FALSE,"Cala by BU"}</definedName>
    <definedName name="__________new12" localSheetId="33" hidden="1">{#N/A,#N/A,FALSE,"Global by BU";#N/A,#N/A,FALSE,"U.S. by BU";#N/A,#N/A,FALSE,"Canada by BU";#N/A,#N/A,FALSE,"Europe by BU";#N/A,#N/A,FALSE,"Asia by BU";#N/A,#N/A,FALSE,"Cala by BU"}</definedName>
    <definedName name="__________new12" localSheetId="34" hidden="1">{#N/A,#N/A,FALSE,"Global by BU";#N/A,#N/A,FALSE,"U.S. by BU";#N/A,#N/A,FALSE,"Canada by BU";#N/A,#N/A,FALSE,"Europe by BU";#N/A,#N/A,FALSE,"Asia by BU";#N/A,#N/A,FALSE,"Cala by BU"}</definedName>
    <definedName name="__________new12" localSheetId="31" hidden="1">{#N/A,#N/A,FALSE,"Global by BU";#N/A,#N/A,FALSE,"U.S. by BU";#N/A,#N/A,FALSE,"Canada by BU";#N/A,#N/A,FALSE,"Europe by BU";#N/A,#N/A,FALSE,"Asia by BU";#N/A,#N/A,FALSE,"Cala by BU"}</definedName>
    <definedName name="__________new12" hidden="1">{#N/A,#N/A,FALSE,"Global by BU";#N/A,#N/A,FALSE,"U.S. by BU";#N/A,#N/A,FALSE,"Canada by BU";#N/A,#N/A,FALSE,"Europe by BU";#N/A,#N/A,FALSE,"Asia by BU";#N/A,#N/A,FALSE,"Cala by BU"}</definedName>
    <definedName name="__________PAG1" localSheetId="31">#REF!</definedName>
    <definedName name="__________PAG1">!#REF!</definedName>
    <definedName name="__________PAG2" localSheetId="31">#REF!</definedName>
    <definedName name="__________PAG2">!#REF!</definedName>
    <definedName name="__________PAG3" localSheetId="31">#REF!</definedName>
    <definedName name="__________PAG3">!#REF!</definedName>
    <definedName name="__________PPM1" localSheetId="35" hidden="1">{#N/A,#N/A,FALSE,"Aging Summary";#N/A,#N/A,FALSE,"Ratio Analysis";#N/A,#N/A,FALSE,"Test 120 Day Accts";#N/A,#N/A,FALSE,"Tickmarks"}</definedName>
    <definedName name="__________PPM1" localSheetId="37" hidden="1">{#N/A,#N/A,FALSE,"Aging Summary";#N/A,#N/A,FALSE,"Ratio Analysis";#N/A,#N/A,FALSE,"Test 120 Day Accts";#N/A,#N/A,FALSE,"Tickmarks"}</definedName>
    <definedName name="__________PPM1" localSheetId="36" hidden="1">{#N/A,#N/A,FALSE,"Aging Summary";#N/A,#N/A,FALSE,"Ratio Analysis";#N/A,#N/A,FALSE,"Test 120 Day Accts";#N/A,#N/A,FALSE,"Tickmarks"}</definedName>
    <definedName name="__________PPM1" localSheetId="33" hidden="1">{#N/A,#N/A,FALSE,"Aging Summary";#N/A,#N/A,FALSE,"Ratio Analysis";#N/A,#N/A,FALSE,"Test 120 Day Accts";#N/A,#N/A,FALSE,"Tickmarks"}</definedName>
    <definedName name="__________PPM1" localSheetId="34" hidden="1">{#N/A,#N/A,FALSE,"Aging Summary";#N/A,#N/A,FALSE,"Ratio Analysis";#N/A,#N/A,FALSE,"Test 120 Day Accts";#N/A,#N/A,FALSE,"Tickmarks"}</definedName>
    <definedName name="__________PPM1" localSheetId="31" hidden="1">{#N/A,#N/A,FALSE,"Aging Summary";#N/A,#N/A,FALSE,"Ratio Analysis";#N/A,#N/A,FALSE,"Test 120 Day Accts";#N/A,#N/A,FALSE,"Tickmarks"}</definedName>
    <definedName name="__________PPM1" hidden="1">{#N/A,#N/A,FALSE,"Aging Summary";#N/A,#N/A,FALSE,"Ratio Analysis";#N/A,#N/A,FALSE,"Test 120 Day Accts";#N/A,#N/A,FALSE,"Tickmarks"}</definedName>
    <definedName name="__________pre02" localSheetId="31">#REF!</definedName>
    <definedName name="__________pre02">!#REF!</definedName>
    <definedName name="__________pre03" localSheetId="31">#REF!</definedName>
    <definedName name="__________pre03">!#REF!</definedName>
    <definedName name="__________pt8" localSheetId="35" hidden="1">{#N/A,#N/A,FALSE,"Aging Summary";#N/A,#N/A,FALSE,"Ratio Analysis";#N/A,#N/A,FALSE,"Test 120 Day Accts";#N/A,#N/A,FALSE,"Tickmarks"}</definedName>
    <definedName name="__________pt8" localSheetId="37" hidden="1">{#N/A,#N/A,FALSE,"Aging Summary";#N/A,#N/A,FALSE,"Ratio Analysis";#N/A,#N/A,FALSE,"Test 120 Day Accts";#N/A,#N/A,FALSE,"Tickmarks"}</definedName>
    <definedName name="__________pt8" localSheetId="36" hidden="1">{#N/A,#N/A,FALSE,"Aging Summary";#N/A,#N/A,FALSE,"Ratio Analysis";#N/A,#N/A,FALSE,"Test 120 Day Accts";#N/A,#N/A,FALSE,"Tickmarks"}</definedName>
    <definedName name="__________pt8" localSheetId="33" hidden="1">{#N/A,#N/A,FALSE,"Aging Summary";#N/A,#N/A,FALSE,"Ratio Analysis";#N/A,#N/A,FALSE,"Test 120 Day Accts";#N/A,#N/A,FALSE,"Tickmarks"}</definedName>
    <definedName name="__________pt8" localSheetId="34" hidden="1">{#N/A,#N/A,FALSE,"Aging Summary";#N/A,#N/A,FALSE,"Ratio Analysis";#N/A,#N/A,FALSE,"Test 120 Day Accts";#N/A,#N/A,FALSE,"Tickmarks"}</definedName>
    <definedName name="__________pt8" localSheetId="31" hidden="1">{#N/A,#N/A,FALSE,"Aging Summary";#N/A,#N/A,FALSE,"Ratio Analysis";#N/A,#N/A,FALSE,"Test 120 Day Accts";#N/A,#N/A,FALSE,"Tickmarks"}</definedName>
    <definedName name="__________pt8" hidden="1">{#N/A,#N/A,FALSE,"Aging Summary";#N/A,#N/A,FALSE,"Ratio Analysis";#N/A,#N/A,FALSE,"Test 120 Day Accts";#N/A,#N/A,FALSE,"Tickmarks"}</definedName>
    <definedName name="__________r" localSheetId="35" hidden="1">{"DETALLE_1996",#N/A,FALSE,"flujo";"DETALLE_1997",#N/A,FALSE,"flujo";"GASTOS_INCURRIDOS_1996",#N/A,FALSE,"flujo";"GASTOS_PROGRAMADOS_PARA_1997",#N/A,FALSE,"flujo";#N/A,#N/A,FALSE,"comparat";#N/A,#N/A,FALSE,"costos";#N/A,#N/A,FALSE,"proyctrol"}</definedName>
    <definedName name="__________r" localSheetId="37" hidden="1">{"DETALLE_1996",#N/A,FALSE,"flujo";"DETALLE_1997",#N/A,FALSE,"flujo";"GASTOS_INCURRIDOS_1996",#N/A,FALSE,"flujo";"GASTOS_PROGRAMADOS_PARA_1997",#N/A,FALSE,"flujo";#N/A,#N/A,FALSE,"comparat";#N/A,#N/A,FALSE,"costos";#N/A,#N/A,FALSE,"proyctrol"}</definedName>
    <definedName name="__________r" localSheetId="36" hidden="1">{"DETALLE_1996",#N/A,FALSE,"flujo";"DETALLE_1997",#N/A,FALSE,"flujo";"GASTOS_INCURRIDOS_1996",#N/A,FALSE,"flujo";"GASTOS_PROGRAMADOS_PARA_1997",#N/A,FALSE,"flujo";#N/A,#N/A,FALSE,"comparat";#N/A,#N/A,FALSE,"costos";#N/A,#N/A,FALSE,"proyctrol"}</definedName>
    <definedName name="__________r" localSheetId="33" hidden="1">{"DETALLE_1996",#N/A,FALSE,"flujo";"DETALLE_1997",#N/A,FALSE,"flujo";"GASTOS_INCURRIDOS_1996",#N/A,FALSE,"flujo";"GASTOS_PROGRAMADOS_PARA_1997",#N/A,FALSE,"flujo";#N/A,#N/A,FALSE,"comparat";#N/A,#N/A,FALSE,"costos";#N/A,#N/A,FALSE,"proyctrol"}</definedName>
    <definedName name="__________r" localSheetId="34" hidden="1">{"DETALLE_1996",#N/A,FALSE,"flujo";"DETALLE_1997",#N/A,FALSE,"flujo";"GASTOS_INCURRIDOS_1996",#N/A,FALSE,"flujo";"GASTOS_PROGRAMADOS_PARA_1997",#N/A,FALSE,"flujo";#N/A,#N/A,FALSE,"comparat";#N/A,#N/A,FALSE,"costos";#N/A,#N/A,FALSE,"proyctrol"}</definedName>
    <definedName name="__________r" localSheetId="31" hidden="1">{"DETALLE_1996",#N/A,FALSE,"flujo";"DETALLE_1997",#N/A,FALSE,"flujo";"GASTOS_INCURRIDOS_1996",#N/A,FALSE,"flujo";"GASTOS_PROGRAMADOS_PARA_1997",#N/A,FALSE,"flujo";#N/A,#N/A,FALSE,"comparat";#N/A,#N/A,FALSE,"costos";#N/A,#N/A,FALSE,"proyctrol"}</definedName>
    <definedName name="__________r" hidden="1">{"DETALLE_1996",#N/A,FALSE,"flujo";"DETALLE_1997",#N/A,FALSE,"flujo";"GASTOS_INCURRIDOS_1996",#N/A,FALSE,"flujo";"GASTOS_PROGRAMADOS_PARA_1997",#N/A,FALSE,"flujo";#N/A,#N/A,FALSE,"comparat";#N/A,#N/A,FALSE,"costos";#N/A,#N/A,FALSE,"proyctrol"}</definedName>
    <definedName name="__________ro1" localSheetId="31">#REF!</definedName>
    <definedName name="__________ro1">!#REF!</definedName>
    <definedName name="__________rox1" localSheetId="35" hidden="1">#REF!</definedName>
    <definedName name="__________rox1" localSheetId="33" hidden="1">#REF!</definedName>
    <definedName name="__________rox1" localSheetId="34" hidden="1">#REF!</definedName>
    <definedName name="__________rox1" hidden="1">#REF!</definedName>
    <definedName name="__________rox2" localSheetId="36" hidden="1">#REF!</definedName>
    <definedName name="__________rox2" hidden="1">#REF!</definedName>
    <definedName name="__________rox3" localSheetId="36" hidden="1">#REF!</definedName>
    <definedName name="__________rox3" hidden="1">#REF!</definedName>
    <definedName name="__________t4" localSheetId="35" hidden="1">{#N/A,#N/A,FALSE,"Aging Summary";#N/A,#N/A,FALSE,"Ratio Analysis";#N/A,#N/A,FALSE,"Test 120 Day Accts";#N/A,#N/A,FALSE,"Tickmarks"}</definedName>
    <definedName name="__________t4" localSheetId="37" hidden="1">{#N/A,#N/A,FALSE,"Aging Summary";#N/A,#N/A,FALSE,"Ratio Analysis";#N/A,#N/A,FALSE,"Test 120 Day Accts";#N/A,#N/A,FALSE,"Tickmarks"}</definedName>
    <definedName name="__________t4" localSheetId="36" hidden="1">{#N/A,#N/A,FALSE,"Aging Summary";#N/A,#N/A,FALSE,"Ratio Analysis";#N/A,#N/A,FALSE,"Test 120 Day Accts";#N/A,#N/A,FALSE,"Tickmarks"}</definedName>
    <definedName name="__________t4" localSheetId="33" hidden="1">{#N/A,#N/A,FALSE,"Aging Summary";#N/A,#N/A,FALSE,"Ratio Analysis";#N/A,#N/A,FALSE,"Test 120 Day Accts";#N/A,#N/A,FALSE,"Tickmarks"}</definedName>
    <definedName name="__________t4" localSheetId="34" hidden="1">{#N/A,#N/A,FALSE,"Aging Summary";#N/A,#N/A,FALSE,"Ratio Analysis";#N/A,#N/A,FALSE,"Test 120 Day Accts";#N/A,#N/A,FALSE,"Tickmarks"}</definedName>
    <definedName name="__________t4" localSheetId="31" hidden="1">{#N/A,#N/A,FALSE,"Aging Summary";#N/A,#N/A,FALSE,"Ratio Analysis";#N/A,#N/A,FALSE,"Test 120 Day Accts";#N/A,#N/A,FALSE,"Tickmarks"}</definedName>
    <definedName name="__________t4" hidden="1">{#N/A,#N/A,FALSE,"Aging Summary";#N/A,#N/A,FALSE,"Ratio Analysis";#N/A,#N/A,FALSE,"Test 120 Day Accts";#N/A,#N/A,FALSE,"Tickmarks"}</definedName>
    <definedName name="__________t81" localSheetId="35" hidden="1">{#N/A,#N/A,FALSE,"Aging Summary";#N/A,#N/A,FALSE,"Ratio Analysis";#N/A,#N/A,FALSE,"Test 120 Day Accts";#N/A,#N/A,FALSE,"Tickmarks"}</definedName>
    <definedName name="__________t81" localSheetId="37" hidden="1">{#N/A,#N/A,FALSE,"Aging Summary";#N/A,#N/A,FALSE,"Ratio Analysis";#N/A,#N/A,FALSE,"Test 120 Day Accts";#N/A,#N/A,FALSE,"Tickmarks"}</definedName>
    <definedName name="__________t81" localSheetId="36" hidden="1">{#N/A,#N/A,FALSE,"Aging Summary";#N/A,#N/A,FALSE,"Ratio Analysis";#N/A,#N/A,FALSE,"Test 120 Day Accts";#N/A,#N/A,FALSE,"Tickmarks"}</definedName>
    <definedName name="__________t81" localSheetId="33" hidden="1">{#N/A,#N/A,FALSE,"Aging Summary";#N/A,#N/A,FALSE,"Ratio Analysis";#N/A,#N/A,FALSE,"Test 120 Day Accts";#N/A,#N/A,FALSE,"Tickmarks"}</definedName>
    <definedName name="__________t81" localSheetId="34" hidden="1">{#N/A,#N/A,FALSE,"Aging Summary";#N/A,#N/A,FALSE,"Ratio Analysis";#N/A,#N/A,FALSE,"Test 120 Day Accts";#N/A,#N/A,FALSE,"Tickmarks"}</definedName>
    <definedName name="__________t81" localSheetId="31" hidden="1">{#N/A,#N/A,FALSE,"Aging Summary";#N/A,#N/A,FALSE,"Ratio Analysis";#N/A,#N/A,FALSE,"Test 120 Day Accts";#N/A,#N/A,FALSE,"Tickmarks"}</definedName>
    <definedName name="__________t81" hidden="1">{#N/A,#N/A,FALSE,"Aging Summary";#N/A,#N/A,FALSE,"Ratio Analysis";#N/A,#N/A,FALSE,"Test 120 Day Accts";#N/A,#N/A,FALSE,"Tickmarks"}</definedName>
    <definedName name="__________ts1" localSheetId="31">#REF!</definedName>
    <definedName name="__________ts1">!#REF!</definedName>
    <definedName name="__________tyl2" localSheetId="35" hidden="1">{#N/A,#N/A,FALSE,"masez (10)";#N/A,#N/A,FALSE,"masez (7)";#N/A,#N/A,FALSE,"masez (6)";#N/A,#N/A,FALSE,"masez (5)";#N/A,#N/A,FALSE,"masez (4)";#N/A,#N/A,FALSE,"masez (3)";#N/A,#N/A,FALSE,"masez (2)";#N/A,#N/A,FALSE,"GME";#N/A,#N/A,FALSE,"masez"}</definedName>
    <definedName name="__________tyl2" localSheetId="37" hidden="1">{#N/A,#N/A,FALSE,"masez (10)";#N/A,#N/A,FALSE,"masez (7)";#N/A,#N/A,FALSE,"masez (6)";#N/A,#N/A,FALSE,"masez (5)";#N/A,#N/A,FALSE,"masez (4)";#N/A,#N/A,FALSE,"masez (3)";#N/A,#N/A,FALSE,"masez (2)";#N/A,#N/A,FALSE,"GME";#N/A,#N/A,FALSE,"masez"}</definedName>
    <definedName name="__________tyl2" localSheetId="36" hidden="1">{#N/A,#N/A,FALSE,"masez (10)";#N/A,#N/A,FALSE,"masez (7)";#N/A,#N/A,FALSE,"masez (6)";#N/A,#N/A,FALSE,"masez (5)";#N/A,#N/A,FALSE,"masez (4)";#N/A,#N/A,FALSE,"masez (3)";#N/A,#N/A,FALSE,"masez (2)";#N/A,#N/A,FALSE,"GME";#N/A,#N/A,FALSE,"masez"}</definedName>
    <definedName name="__________tyl2" localSheetId="33" hidden="1">{#N/A,#N/A,FALSE,"masez (10)";#N/A,#N/A,FALSE,"masez (7)";#N/A,#N/A,FALSE,"masez (6)";#N/A,#N/A,FALSE,"masez (5)";#N/A,#N/A,FALSE,"masez (4)";#N/A,#N/A,FALSE,"masez (3)";#N/A,#N/A,FALSE,"masez (2)";#N/A,#N/A,FALSE,"GME";#N/A,#N/A,FALSE,"masez"}</definedName>
    <definedName name="__________tyl2" localSheetId="34" hidden="1">{#N/A,#N/A,FALSE,"masez (10)";#N/A,#N/A,FALSE,"masez (7)";#N/A,#N/A,FALSE,"masez (6)";#N/A,#N/A,FALSE,"masez (5)";#N/A,#N/A,FALSE,"masez (4)";#N/A,#N/A,FALSE,"masez (3)";#N/A,#N/A,FALSE,"masez (2)";#N/A,#N/A,FALSE,"GME";#N/A,#N/A,FALSE,"masez"}</definedName>
    <definedName name="__________tyl2" localSheetId="31" hidden="1">{#N/A,#N/A,FALSE,"masez (10)";#N/A,#N/A,FALSE,"masez (7)";#N/A,#N/A,FALSE,"masez (6)";#N/A,#N/A,FALSE,"masez (5)";#N/A,#N/A,FALSE,"masez (4)";#N/A,#N/A,FALSE,"masez (3)";#N/A,#N/A,FALSE,"masez (2)";#N/A,#N/A,FALSE,"GME";#N/A,#N/A,FALSE,"masez"}</definedName>
    <definedName name="__________tyl2" hidden="1">{#N/A,#N/A,FALSE,"masez (10)";#N/A,#N/A,FALSE,"masez (7)";#N/A,#N/A,FALSE,"masez (6)";#N/A,#N/A,FALSE,"masez (5)";#N/A,#N/A,FALSE,"masez (4)";#N/A,#N/A,FALSE,"masez (3)";#N/A,#N/A,FALSE,"masez (2)";#N/A,#N/A,FALSE,"GME";#N/A,#N/A,FALSE,"masez"}</definedName>
    <definedName name="__________Var1" localSheetId="31">#REF!</definedName>
    <definedName name="__________Var1">!#REF!</definedName>
    <definedName name="__________VMV1">#REF!</definedName>
    <definedName name="__________VMV2">#REF!</definedName>
    <definedName name="__________wrn1" localSheetId="35" hidden="1">{#N/A,#N/A,TRUE,"Est. de Fact.";#N/A,#N/A,TRUE,"Capitulo 19";#N/A,#N/A,TRUE,"Proyecto P855"}</definedName>
    <definedName name="__________wrn1" localSheetId="37" hidden="1">{#N/A,#N/A,TRUE,"Est. de Fact.";#N/A,#N/A,TRUE,"Capitulo 19";#N/A,#N/A,TRUE,"Proyecto P855"}</definedName>
    <definedName name="__________wrn1" localSheetId="36" hidden="1">{#N/A,#N/A,TRUE,"Est. de Fact.";#N/A,#N/A,TRUE,"Capitulo 19";#N/A,#N/A,TRUE,"Proyecto P855"}</definedName>
    <definedName name="__________wrn1" localSheetId="33" hidden="1">{#N/A,#N/A,TRUE,"Est. de Fact.";#N/A,#N/A,TRUE,"Capitulo 19";#N/A,#N/A,TRUE,"Proyecto P855"}</definedName>
    <definedName name="__________wrn1" localSheetId="34" hidden="1">{#N/A,#N/A,TRUE,"Est. de Fact.";#N/A,#N/A,TRUE,"Capitulo 19";#N/A,#N/A,TRUE,"Proyecto P855"}</definedName>
    <definedName name="__________wrn1" localSheetId="31" hidden="1">{#N/A,#N/A,TRUE,"Est. de Fact.";#N/A,#N/A,TRUE,"Capitulo 19";#N/A,#N/A,TRUE,"Proyecto P855"}</definedName>
    <definedName name="__________wrn1" hidden="1">{#N/A,#N/A,TRUE,"Est. de Fact.";#N/A,#N/A,TRUE,"Capitulo 19";#N/A,#N/A,TRUE,"Proyecto P855"}</definedName>
    <definedName name="__________wrn2" localSheetId="35" hidden="1">{#N/A,#N/A,TRUE,"Est. de Fact.";#N/A,#N/A,TRUE,"Capitulo 19";#N/A,#N/A,TRUE,"Proyecto P855"}</definedName>
    <definedName name="__________wrn2" localSheetId="37" hidden="1">{#N/A,#N/A,TRUE,"Est. de Fact.";#N/A,#N/A,TRUE,"Capitulo 19";#N/A,#N/A,TRUE,"Proyecto P855"}</definedName>
    <definedName name="__________wrn2" localSheetId="36" hidden="1">{#N/A,#N/A,TRUE,"Est. de Fact.";#N/A,#N/A,TRUE,"Capitulo 19";#N/A,#N/A,TRUE,"Proyecto P855"}</definedName>
    <definedName name="__________wrn2" localSheetId="33" hidden="1">{#N/A,#N/A,TRUE,"Est. de Fact.";#N/A,#N/A,TRUE,"Capitulo 19";#N/A,#N/A,TRUE,"Proyecto P855"}</definedName>
    <definedName name="__________wrn2" localSheetId="34" hidden="1">{#N/A,#N/A,TRUE,"Est. de Fact.";#N/A,#N/A,TRUE,"Capitulo 19";#N/A,#N/A,TRUE,"Proyecto P855"}</definedName>
    <definedName name="__________wrn2" localSheetId="31" hidden="1">{#N/A,#N/A,TRUE,"Est. de Fact.";#N/A,#N/A,TRUE,"Capitulo 19";#N/A,#N/A,TRUE,"Proyecto P855"}</definedName>
    <definedName name="__________wrn2" hidden="1">{#N/A,#N/A,TRUE,"Est. de Fact.";#N/A,#N/A,TRUE,"Capitulo 19";#N/A,#N/A,TRUE,"Proyecto P855"}</definedName>
    <definedName name="__________wrn3" localSheetId="35" hidden="1">{#N/A,#N/A,FALSE,"Total_OC015";#N/A,#N/A,FALSE,"ADMIN";#N/A,#N/A,FALSE,"PROCES";#N/A,#N/A,FALSE,"mecan";#N/A,#N/A,FALSE,"civil";#N/A,#N/A,FALSE,"CAÑER";#N/A,#N/A,FALSE,"ELEC";#N/A,#N/A,FALSE,"INSTR"}</definedName>
    <definedName name="__________wrn3" localSheetId="37" hidden="1">{#N/A,#N/A,FALSE,"Total_OC015";#N/A,#N/A,FALSE,"ADMIN";#N/A,#N/A,FALSE,"PROCES";#N/A,#N/A,FALSE,"mecan";#N/A,#N/A,FALSE,"civil";#N/A,#N/A,FALSE,"CAÑER";#N/A,#N/A,FALSE,"ELEC";#N/A,#N/A,FALSE,"INSTR"}</definedName>
    <definedName name="__________wrn3" localSheetId="36" hidden="1">{#N/A,#N/A,FALSE,"Total_OC015";#N/A,#N/A,FALSE,"ADMIN";#N/A,#N/A,FALSE,"PROCES";#N/A,#N/A,FALSE,"mecan";#N/A,#N/A,FALSE,"civil";#N/A,#N/A,FALSE,"CAÑER";#N/A,#N/A,FALSE,"ELEC";#N/A,#N/A,FALSE,"INSTR"}</definedName>
    <definedName name="__________wrn3" localSheetId="33" hidden="1">{#N/A,#N/A,FALSE,"Total_OC015";#N/A,#N/A,FALSE,"ADMIN";#N/A,#N/A,FALSE,"PROCES";#N/A,#N/A,FALSE,"mecan";#N/A,#N/A,FALSE,"civil";#N/A,#N/A,FALSE,"CAÑER";#N/A,#N/A,FALSE,"ELEC";#N/A,#N/A,FALSE,"INSTR"}</definedName>
    <definedName name="__________wrn3" localSheetId="34" hidden="1">{#N/A,#N/A,FALSE,"Total_OC015";#N/A,#N/A,FALSE,"ADMIN";#N/A,#N/A,FALSE,"PROCES";#N/A,#N/A,FALSE,"mecan";#N/A,#N/A,FALSE,"civil";#N/A,#N/A,FALSE,"CAÑER";#N/A,#N/A,FALSE,"ELEC";#N/A,#N/A,FALSE,"INSTR"}</definedName>
    <definedName name="__________wrn3" localSheetId="31" hidden="1">{#N/A,#N/A,FALSE,"Total_OC015";#N/A,#N/A,FALSE,"ADMIN";#N/A,#N/A,FALSE,"PROCES";#N/A,#N/A,FALSE,"mecan";#N/A,#N/A,FALSE,"civil";#N/A,#N/A,FALSE,"CAÑER";#N/A,#N/A,FALSE,"ELEC";#N/A,#N/A,FALSE,"INSTR"}</definedName>
    <definedName name="__________wrn3" hidden="1">{#N/A,#N/A,FALSE,"Total_OC015";#N/A,#N/A,FALSE,"ADMIN";#N/A,#N/A,FALSE,"PROCES";#N/A,#N/A,FALSE,"mecan";#N/A,#N/A,FALSE,"civil";#N/A,#N/A,FALSE,"CAÑER";#N/A,#N/A,FALSE,"ELEC";#N/A,#N/A,FALSE,"INSTR"}</definedName>
    <definedName name="__________wrn5" localSheetId="35" hidden="1">{#N/A,#N/A,FALSE,"minas";#N/A,#N/A,FALSE,"Total_OC015";#N/A,#N/A,FALSE,"ADMIN";#N/A,#N/A,FALSE,"PROCES";#N/A,#N/A,FALSE,"civil";#N/A,#N/A,FALSE,"CAÑER";#N/A,#N/A,FALSE,"ELEC";#N/A,#N/A,FALSE,"INSTR";#N/A,#N/A,FALSE,"PDS";#N/A,#N/A,FALSE,"mecan"}</definedName>
    <definedName name="__________wrn5" localSheetId="37" hidden="1">{#N/A,#N/A,FALSE,"minas";#N/A,#N/A,FALSE,"Total_OC015";#N/A,#N/A,FALSE,"ADMIN";#N/A,#N/A,FALSE,"PROCES";#N/A,#N/A,FALSE,"civil";#N/A,#N/A,FALSE,"CAÑER";#N/A,#N/A,FALSE,"ELEC";#N/A,#N/A,FALSE,"INSTR";#N/A,#N/A,FALSE,"PDS";#N/A,#N/A,FALSE,"mecan"}</definedName>
    <definedName name="__________wrn5" localSheetId="36" hidden="1">{#N/A,#N/A,FALSE,"minas";#N/A,#N/A,FALSE,"Total_OC015";#N/A,#N/A,FALSE,"ADMIN";#N/A,#N/A,FALSE,"PROCES";#N/A,#N/A,FALSE,"civil";#N/A,#N/A,FALSE,"CAÑER";#N/A,#N/A,FALSE,"ELEC";#N/A,#N/A,FALSE,"INSTR";#N/A,#N/A,FALSE,"PDS";#N/A,#N/A,FALSE,"mecan"}</definedName>
    <definedName name="__________wrn5" localSheetId="33" hidden="1">{#N/A,#N/A,FALSE,"minas";#N/A,#N/A,FALSE,"Total_OC015";#N/A,#N/A,FALSE,"ADMIN";#N/A,#N/A,FALSE,"PROCES";#N/A,#N/A,FALSE,"civil";#N/A,#N/A,FALSE,"CAÑER";#N/A,#N/A,FALSE,"ELEC";#N/A,#N/A,FALSE,"INSTR";#N/A,#N/A,FALSE,"PDS";#N/A,#N/A,FALSE,"mecan"}</definedName>
    <definedName name="__________wrn5" localSheetId="34" hidden="1">{#N/A,#N/A,FALSE,"minas";#N/A,#N/A,FALSE,"Total_OC015";#N/A,#N/A,FALSE,"ADMIN";#N/A,#N/A,FALSE,"PROCES";#N/A,#N/A,FALSE,"civil";#N/A,#N/A,FALSE,"CAÑER";#N/A,#N/A,FALSE,"ELEC";#N/A,#N/A,FALSE,"INSTR";#N/A,#N/A,FALSE,"PDS";#N/A,#N/A,FALSE,"mecan"}</definedName>
    <definedName name="__________wrn5" localSheetId="31" hidden="1">{#N/A,#N/A,FALSE,"minas";#N/A,#N/A,FALSE,"Total_OC015";#N/A,#N/A,FALSE,"ADMIN";#N/A,#N/A,FALSE,"PROCES";#N/A,#N/A,FALSE,"civil";#N/A,#N/A,FALSE,"CAÑER";#N/A,#N/A,FALSE,"ELEC";#N/A,#N/A,FALSE,"INSTR";#N/A,#N/A,FALSE,"PDS";#N/A,#N/A,FALSE,"mecan"}</definedName>
    <definedName name="__________wrn5" hidden="1">{#N/A,#N/A,FALSE,"minas";#N/A,#N/A,FALSE,"Total_OC015";#N/A,#N/A,FALSE,"ADMIN";#N/A,#N/A,FALSE,"PROCES";#N/A,#N/A,FALSE,"civil";#N/A,#N/A,FALSE,"CAÑER";#N/A,#N/A,FALSE,"ELEC";#N/A,#N/A,FALSE,"INSTR";#N/A,#N/A,FALSE,"PDS";#N/A,#N/A,FALSE,"mecan"}</definedName>
    <definedName name="__________X2" localSheetId="35" hidden="1">{#N/A,#N/A,FALSE,"TEC-01";#N/A,#N/A,FALSE,"TEC - 02";#N/A,#N/A,FALSE,"TEC - 03";#N/A,#N/A,FALSE,"TEC - 04";#N/A,#N/A,FALSE,"TEC-07";#N/A,#N/A,FALSE,"TEC-08";#N/A,#N/A,FALSE,"TEC - 09A";#N/A,#N/A,FALSE,"TEC - 09B";#N/A,#N/A,FALSE,"TEC - 09C";#N/A,#N/A,FALSE,"TEC - 10";#N/A,#N/A,FALSE,"TEC-11"}</definedName>
    <definedName name="__________X2" localSheetId="37" hidden="1">{#N/A,#N/A,FALSE,"TEC-01";#N/A,#N/A,FALSE,"TEC - 02";#N/A,#N/A,FALSE,"TEC - 03";#N/A,#N/A,FALSE,"TEC - 04";#N/A,#N/A,FALSE,"TEC-07";#N/A,#N/A,FALSE,"TEC-08";#N/A,#N/A,FALSE,"TEC - 09A";#N/A,#N/A,FALSE,"TEC - 09B";#N/A,#N/A,FALSE,"TEC - 09C";#N/A,#N/A,FALSE,"TEC - 10";#N/A,#N/A,FALSE,"TEC-11"}</definedName>
    <definedName name="__________X2" localSheetId="36" hidden="1">{#N/A,#N/A,FALSE,"TEC-01";#N/A,#N/A,FALSE,"TEC - 02";#N/A,#N/A,FALSE,"TEC - 03";#N/A,#N/A,FALSE,"TEC - 04";#N/A,#N/A,FALSE,"TEC-07";#N/A,#N/A,FALSE,"TEC-08";#N/A,#N/A,FALSE,"TEC - 09A";#N/A,#N/A,FALSE,"TEC - 09B";#N/A,#N/A,FALSE,"TEC - 09C";#N/A,#N/A,FALSE,"TEC - 10";#N/A,#N/A,FALSE,"TEC-11"}</definedName>
    <definedName name="__________X2" localSheetId="33" hidden="1">{#N/A,#N/A,FALSE,"TEC-01";#N/A,#N/A,FALSE,"TEC - 02";#N/A,#N/A,FALSE,"TEC - 03";#N/A,#N/A,FALSE,"TEC - 04";#N/A,#N/A,FALSE,"TEC-07";#N/A,#N/A,FALSE,"TEC-08";#N/A,#N/A,FALSE,"TEC - 09A";#N/A,#N/A,FALSE,"TEC - 09B";#N/A,#N/A,FALSE,"TEC - 09C";#N/A,#N/A,FALSE,"TEC - 10";#N/A,#N/A,FALSE,"TEC-11"}</definedName>
    <definedName name="__________X2" localSheetId="34" hidden="1">{#N/A,#N/A,FALSE,"TEC-01";#N/A,#N/A,FALSE,"TEC - 02";#N/A,#N/A,FALSE,"TEC - 03";#N/A,#N/A,FALSE,"TEC - 04";#N/A,#N/A,FALSE,"TEC-07";#N/A,#N/A,FALSE,"TEC-08";#N/A,#N/A,FALSE,"TEC - 09A";#N/A,#N/A,FALSE,"TEC - 09B";#N/A,#N/A,FALSE,"TEC - 09C";#N/A,#N/A,FALSE,"TEC - 10";#N/A,#N/A,FALSE,"TEC-11"}</definedName>
    <definedName name="__________X2" localSheetId="31" hidden="1">{#N/A,#N/A,FALSE,"TEC-01";#N/A,#N/A,FALSE,"TEC - 02";#N/A,#N/A,FALSE,"TEC - 03";#N/A,#N/A,FALSE,"TEC - 04";#N/A,#N/A,FALSE,"TEC-07";#N/A,#N/A,FALSE,"TEC-08";#N/A,#N/A,FALSE,"TEC - 09A";#N/A,#N/A,FALSE,"TEC - 09B";#N/A,#N/A,FALSE,"TEC - 09C";#N/A,#N/A,FALSE,"TEC - 10";#N/A,#N/A,FALSE,"TEC-11"}</definedName>
    <definedName name="__________X2" hidden="1">{#N/A,#N/A,FALSE,"TEC-01";#N/A,#N/A,FALSE,"TEC - 02";#N/A,#N/A,FALSE,"TEC - 03";#N/A,#N/A,FALSE,"TEC - 04";#N/A,#N/A,FALSE,"TEC-07";#N/A,#N/A,FALSE,"TEC-08";#N/A,#N/A,FALSE,"TEC - 09A";#N/A,#N/A,FALSE,"TEC - 09B";#N/A,#N/A,FALSE,"TEC - 09C";#N/A,#N/A,FALSE,"TEC - 10";#N/A,#N/A,FALSE,"TEC-11"}</definedName>
    <definedName name="__________zx2" localSheetId="35" hidden="1">{#N/A,#N/A,FALSE,"masez (10)";#N/A,#N/A,FALSE,"masez (7)";#N/A,#N/A,FALSE,"masez (6)";#N/A,#N/A,FALSE,"masez (5)";#N/A,#N/A,FALSE,"masez (4)";#N/A,#N/A,FALSE,"masez (3)";#N/A,#N/A,FALSE,"masez (2)";#N/A,#N/A,FALSE,"GME";#N/A,#N/A,FALSE,"masez"}</definedName>
    <definedName name="__________zx2" localSheetId="37" hidden="1">{#N/A,#N/A,FALSE,"masez (10)";#N/A,#N/A,FALSE,"masez (7)";#N/A,#N/A,FALSE,"masez (6)";#N/A,#N/A,FALSE,"masez (5)";#N/A,#N/A,FALSE,"masez (4)";#N/A,#N/A,FALSE,"masez (3)";#N/A,#N/A,FALSE,"masez (2)";#N/A,#N/A,FALSE,"GME";#N/A,#N/A,FALSE,"masez"}</definedName>
    <definedName name="__________zx2" localSheetId="36" hidden="1">{#N/A,#N/A,FALSE,"masez (10)";#N/A,#N/A,FALSE,"masez (7)";#N/A,#N/A,FALSE,"masez (6)";#N/A,#N/A,FALSE,"masez (5)";#N/A,#N/A,FALSE,"masez (4)";#N/A,#N/A,FALSE,"masez (3)";#N/A,#N/A,FALSE,"masez (2)";#N/A,#N/A,FALSE,"GME";#N/A,#N/A,FALSE,"masez"}</definedName>
    <definedName name="__________zx2" localSheetId="33" hidden="1">{#N/A,#N/A,FALSE,"masez (10)";#N/A,#N/A,FALSE,"masez (7)";#N/A,#N/A,FALSE,"masez (6)";#N/A,#N/A,FALSE,"masez (5)";#N/A,#N/A,FALSE,"masez (4)";#N/A,#N/A,FALSE,"masez (3)";#N/A,#N/A,FALSE,"masez (2)";#N/A,#N/A,FALSE,"GME";#N/A,#N/A,FALSE,"masez"}</definedName>
    <definedName name="__________zx2" localSheetId="34" hidden="1">{#N/A,#N/A,FALSE,"masez (10)";#N/A,#N/A,FALSE,"masez (7)";#N/A,#N/A,FALSE,"masez (6)";#N/A,#N/A,FALSE,"masez (5)";#N/A,#N/A,FALSE,"masez (4)";#N/A,#N/A,FALSE,"masez (3)";#N/A,#N/A,FALSE,"masez (2)";#N/A,#N/A,FALSE,"GME";#N/A,#N/A,FALSE,"masez"}</definedName>
    <definedName name="__________zx2" localSheetId="31" hidden="1">{#N/A,#N/A,FALSE,"masez (10)";#N/A,#N/A,FALSE,"masez (7)";#N/A,#N/A,FALSE,"masez (6)";#N/A,#N/A,FALSE,"masez (5)";#N/A,#N/A,FALSE,"masez (4)";#N/A,#N/A,FALSE,"masez (3)";#N/A,#N/A,FALSE,"masez (2)";#N/A,#N/A,FALSE,"GME";#N/A,#N/A,FALSE,"masez"}</definedName>
    <definedName name="__________zx2" hidden="1">{#N/A,#N/A,FALSE,"masez (10)";#N/A,#N/A,FALSE,"masez (7)";#N/A,#N/A,FALSE,"masez (6)";#N/A,#N/A,FALSE,"masez (5)";#N/A,#N/A,FALSE,"masez (4)";#N/A,#N/A,FALSE,"masez (3)";#N/A,#N/A,FALSE,"masez (2)";#N/A,#N/A,FALSE,"GME";#N/A,#N/A,FALSE,"masez"}</definedName>
    <definedName name="_________a1" hidden="1">#REF!</definedName>
    <definedName name="_________a11" localSheetId="35" hidden="1">{"'장비'!$A$3:$M$12"}</definedName>
    <definedName name="_________a11" localSheetId="37" hidden="1">{"'장비'!$A$3:$M$12"}</definedName>
    <definedName name="_________a11" localSheetId="36" hidden="1">{"'장비'!$A$3:$M$12"}</definedName>
    <definedName name="_________a11" localSheetId="33" hidden="1">{"'장비'!$A$3:$M$12"}</definedName>
    <definedName name="_________a11" localSheetId="34" hidden="1">{"'장비'!$A$3:$M$12"}</definedName>
    <definedName name="_________a11" localSheetId="31" hidden="1">{"'장비'!$A$3:$M$12"}</definedName>
    <definedName name="_________a11" hidden="1">{"'장비'!$A$3:$M$12"}</definedName>
    <definedName name="_________A2" localSheetId="35" hidden="1">{#N/A,#N/A,FALSE,"Aging Summary";#N/A,#N/A,FALSE,"Ratio Analysis";#N/A,#N/A,FALSE,"Test 120 Day Accts";#N/A,#N/A,FALSE,"Tickmarks"}</definedName>
    <definedName name="_________A2" localSheetId="37" hidden="1">{#N/A,#N/A,FALSE,"Aging Summary";#N/A,#N/A,FALSE,"Ratio Analysis";#N/A,#N/A,FALSE,"Test 120 Day Accts";#N/A,#N/A,FALSE,"Tickmarks"}</definedName>
    <definedName name="_________A2" localSheetId="36" hidden="1">{#N/A,#N/A,FALSE,"Aging Summary";#N/A,#N/A,FALSE,"Ratio Analysis";#N/A,#N/A,FALSE,"Test 120 Day Accts";#N/A,#N/A,FALSE,"Tickmarks"}</definedName>
    <definedName name="_________A2" localSheetId="33" hidden="1">{#N/A,#N/A,FALSE,"Aging Summary";#N/A,#N/A,FALSE,"Ratio Analysis";#N/A,#N/A,FALSE,"Test 120 Day Accts";#N/A,#N/A,FALSE,"Tickmarks"}</definedName>
    <definedName name="_________A2" localSheetId="34" hidden="1">{#N/A,#N/A,FALSE,"Aging Summary";#N/A,#N/A,FALSE,"Ratio Analysis";#N/A,#N/A,FALSE,"Test 120 Day Accts";#N/A,#N/A,FALSE,"Tickmarks"}</definedName>
    <definedName name="_________A2" localSheetId="31" hidden="1">{#N/A,#N/A,FALSE,"Aging Summary";#N/A,#N/A,FALSE,"Ratio Analysis";#N/A,#N/A,FALSE,"Test 120 Day Accts";#N/A,#N/A,FALSE,"Tickmarks"}</definedName>
    <definedName name="_________A2" hidden="1">{#N/A,#N/A,FALSE,"Aging Summary";#N/A,#N/A,FALSE,"Ratio Analysis";#N/A,#N/A,FALSE,"Test 120 Day Accts";#N/A,#N/A,FALSE,"Tickmarks"}</definedName>
    <definedName name="_________a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a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a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a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a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a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a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asp2" localSheetId="31">#REF!</definedName>
    <definedName name="_________asp2">!#REF!</definedName>
    <definedName name="_________B19000" localSheetId="31">#REF!</definedName>
    <definedName name="_________B19000">!#REF!</definedName>
    <definedName name="_________B19999" localSheetId="31">#REF!</definedName>
    <definedName name="_________B19999">!#REF!</definedName>
    <definedName name="_________B20000" localSheetId="31">#REF!</definedName>
    <definedName name="_________B20000">!#REF!</definedName>
    <definedName name="_________cal00001" localSheetId="35" hidden="1">{"'NOTES2'!$G$9:$J$27"}</definedName>
    <definedName name="_________cal00001" localSheetId="37" hidden="1">{"'NOTES2'!$G$9:$J$27"}</definedName>
    <definedName name="_________cal00001" localSheetId="36" hidden="1">{"'NOTES2'!$G$9:$J$27"}</definedName>
    <definedName name="_________cal00001" localSheetId="33" hidden="1">{"'NOTES2'!$G$9:$J$27"}</definedName>
    <definedName name="_________cal00001" localSheetId="34" hidden="1">{"'NOTES2'!$G$9:$J$27"}</definedName>
    <definedName name="_________cal00001" localSheetId="31" hidden="1">{"'NOTES2'!$G$9:$J$27"}</definedName>
    <definedName name="_________cal00001" hidden="1">{"'NOTES2'!$G$9:$J$27"}</definedName>
    <definedName name="_________CAO1" localSheetId="31">#REF!</definedName>
    <definedName name="_________CAO1">!#REF!</definedName>
    <definedName name="_________CAO2" localSheetId="31">#REF!</definedName>
    <definedName name="_________CAO2">!#REF!</definedName>
    <definedName name="_________CAO3" localSheetId="31">#REF!</definedName>
    <definedName name="_________CAO3">!#REF!</definedName>
    <definedName name="_________CAO4" localSheetId="31">#REF!</definedName>
    <definedName name="_________CAO4">!#REF!</definedName>
    <definedName name="_________CAO5" localSheetId="31">#REF!</definedName>
    <definedName name="_________CAO5">!#REF!</definedName>
    <definedName name="_________CAO6" localSheetId="31">#REF!</definedName>
    <definedName name="_________CAO6">!#REF!</definedName>
    <definedName name="_________CAO7" localSheetId="31">#REF!</definedName>
    <definedName name="_________CAO7">!#REF!</definedName>
    <definedName name="_________CAO8" localSheetId="31">#REF!</definedName>
    <definedName name="_________CAO8">!#REF!</definedName>
    <definedName name="_________cc1" localSheetId="35" hidden="1">{"DETALLE_1996",#N/A,FALSE,"flujo";"DETALLE_1997",#N/A,FALSE,"flujo";"GASTOS_INCURRIDOS_1996",#N/A,FALSE,"flujo";"GASTOS_PROGRAMADOS_PARA_1997",#N/A,FALSE,"flujo";#N/A,#N/A,FALSE,"comparat";#N/A,#N/A,FALSE,"costos";#N/A,#N/A,FALSE,"proyctrol"}</definedName>
    <definedName name="_________cc1" localSheetId="37" hidden="1">{"DETALLE_1996",#N/A,FALSE,"flujo";"DETALLE_1997",#N/A,FALSE,"flujo";"GASTOS_INCURRIDOS_1996",#N/A,FALSE,"flujo";"GASTOS_PROGRAMADOS_PARA_1997",#N/A,FALSE,"flujo";#N/A,#N/A,FALSE,"comparat";#N/A,#N/A,FALSE,"costos";#N/A,#N/A,FALSE,"proyctrol"}</definedName>
    <definedName name="_________cc1" localSheetId="36" hidden="1">{"DETALLE_1996",#N/A,FALSE,"flujo";"DETALLE_1997",#N/A,FALSE,"flujo";"GASTOS_INCURRIDOS_1996",#N/A,FALSE,"flujo";"GASTOS_PROGRAMADOS_PARA_1997",#N/A,FALSE,"flujo";#N/A,#N/A,FALSE,"comparat";#N/A,#N/A,FALSE,"costos";#N/A,#N/A,FALSE,"proyctrol"}</definedName>
    <definedName name="_________cc1" localSheetId="33" hidden="1">{"DETALLE_1996",#N/A,FALSE,"flujo";"DETALLE_1997",#N/A,FALSE,"flujo";"GASTOS_INCURRIDOS_1996",#N/A,FALSE,"flujo";"GASTOS_PROGRAMADOS_PARA_1997",#N/A,FALSE,"flujo";#N/A,#N/A,FALSE,"comparat";#N/A,#N/A,FALSE,"costos";#N/A,#N/A,FALSE,"proyctrol"}</definedName>
    <definedName name="_________cc1" localSheetId="34" hidden="1">{"DETALLE_1996",#N/A,FALSE,"flujo";"DETALLE_1997",#N/A,FALSE,"flujo";"GASTOS_INCURRIDOS_1996",#N/A,FALSE,"flujo";"GASTOS_PROGRAMADOS_PARA_1997",#N/A,FALSE,"flujo";#N/A,#N/A,FALSE,"comparat";#N/A,#N/A,FALSE,"costos";#N/A,#N/A,FALSE,"proyctrol"}</definedName>
    <definedName name="_________cc1" localSheetId="31" hidden="1">{"DETALLE_1996",#N/A,FALSE,"flujo";"DETALLE_1997",#N/A,FALSE,"flujo";"GASTOS_INCURRIDOS_1996",#N/A,FALSE,"flujo";"GASTOS_PROGRAMADOS_PARA_1997",#N/A,FALSE,"flujo";#N/A,#N/A,FALSE,"comparat";#N/A,#N/A,FALSE,"costos";#N/A,#N/A,FALSE,"proyctrol"}</definedName>
    <definedName name="_________cc1" hidden="1">{"DETALLE_1996",#N/A,FALSE,"flujo";"DETALLE_1997",#N/A,FALSE,"flujo";"GASTOS_INCURRIDOS_1996",#N/A,FALSE,"flujo";"GASTOS_PROGRAMADOS_PARA_1997",#N/A,FALSE,"flujo";#N/A,#N/A,FALSE,"comparat";#N/A,#N/A,FALSE,"costos";#N/A,#N/A,FALSE,"proyctrol"}</definedName>
    <definedName name="_________ccr1" localSheetId="31" hidden="1">{#N/A,#N/A,TRUE,"Cover";#N/A,#N/A,TRUE,"Conts";#N/A,#N/A,TRUE,"VOS";#N/A,#N/A,TRUE,"Warrington";#N/A,#N/A,TRUE,"Widnes"}</definedName>
    <definedName name="_________ccr1" hidden="1">{#N/A,#N/A,TRUE,"Cover";#N/A,#N/A,TRUE,"Conts";#N/A,#N/A,TRUE,"VOS";#N/A,#N/A,TRUE,"Warrington";#N/A,#N/A,TRUE,"Widnes"}</definedName>
    <definedName name="_________cp010103" localSheetId="35" hidden="1">{#N/A,#N/A,TRUE,"MEMO";#N/A,#N/A,TRUE,"PARAMETROS";#N/A,#N/A,TRUE,"RLI ";#N/A,#N/A,TRUE,"IMPTO.DET.";#N/A,#N/A,TRUE,"FUT-FUNT";#N/A,#N/A,TRUE,"CPI-PATR.";#N/A,#N/A,TRUE,"CM CPI";#N/A,#N/A,TRUE,"PROV";#N/A,#N/A,TRUE,"A FIJO";#N/A,#N/A,TRUE,"LEASING";#N/A,#N/A,TRUE,"VPP";#N/A,#N/A,TRUE,"PPM";#N/A,#N/A,TRUE,"OTROS"}</definedName>
    <definedName name="_________cp010103" localSheetId="37" hidden="1">{#N/A,#N/A,TRUE,"MEMO";#N/A,#N/A,TRUE,"PARAMETROS";#N/A,#N/A,TRUE,"RLI ";#N/A,#N/A,TRUE,"IMPTO.DET.";#N/A,#N/A,TRUE,"FUT-FUNT";#N/A,#N/A,TRUE,"CPI-PATR.";#N/A,#N/A,TRUE,"CM CPI";#N/A,#N/A,TRUE,"PROV";#N/A,#N/A,TRUE,"A FIJO";#N/A,#N/A,TRUE,"LEASING";#N/A,#N/A,TRUE,"VPP";#N/A,#N/A,TRUE,"PPM";#N/A,#N/A,TRUE,"OTROS"}</definedName>
    <definedName name="_________cp010103" localSheetId="36" hidden="1">{#N/A,#N/A,TRUE,"MEMO";#N/A,#N/A,TRUE,"PARAMETROS";#N/A,#N/A,TRUE,"RLI ";#N/A,#N/A,TRUE,"IMPTO.DET.";#N/A,#N/A,TRUE,"FUT-FUNT";#N/A,#N/A,TRUE,"CPI-PATR.";#N/A,#N/A,TRUE,"CM CPI";#N/A,#N/A,TRUE,"PROV";#N/A,#N/A,TRUE,"A FIJO";#N/A,#N/A,TRUE,"LEASING";#N/A,#N/A,TRUE,"VPP";#N/A,#N/A,TRUE,"PPM";#N/A,#N/A,TRUE,"OTROS"}</definedName>
    <definedName name="_________cp010103" localSheetId="33" hidden="1">{#N/A,#N/A,TRUE,"MEMO";#N/A,#N/A,TRUE,"PARAMETROS";#N/A,#N/A,TRUE,"RLI ";#N/A,#N/A,TRUE,"IMPTO.DET.";#N/A,#N/A,TRUE,"FUT-FUNT";#N/A,#N/A,TRUE,"CPI-PATR.";#N/A,#N/A,TRUE,"CM CPI";#N/A,#N/A,TRUE,"PROV";#N/A,#N/A,TRUE,"A FIJO";#N/A,#N/A,TRUE,"LEASING";#N/A,#N/A,TRUE,"VPP";#N/A,#N/A,TRUE,"PPM";#N/A,#N/A,TRUE,"OTROS"}</definedName>
    <definedName name="_________cp010103" localSheetId="34" hidden="1">{#N/A,#N/A,TRUE,"MEMO";#N/A,#N/A,TRUE,"PARAMETROS";#N/A,#N/A,TRUE,"RLI ";#N/A,#N/A,TRUE,"IMPTO.DET.";#N/A,#N/A,TRUE,"FUT-FUNT";#N/A,#N/A,TRUE,"CPI-PATR.";#N/A,#N/A,TRUE,"CM CPI";#N/A,#N/A,TRUE,"PROV";#N/A,#N/A,TRUE,"A FIJO";#N/A,#N/A,TRUE,"LEASING";#N/A,#N/A,TRUE,"VPP";#N/A,#N/A,TRUE,"PPM";#N/A,#N/A,TRUE,"OTROS"}</definedName>
    <definedName name="_________cp010103" localSheetId="31" hidden="1">{#N/A,#N/A,TRUE,"MEMO";#N/A,#N/A,TRUE,"PARAMETROS";#N/A,#N/A,TRUE,"RLI ";#N/A,#N/A,TRUE,"IMPTO.DET.";#N/A,#N/A,TRUE,"FUT-FUNT";#N/A,#N/A,TRUE,"CPI-PATR.";#N/A,#N/A,TRUE,"CM CPI";#N/A,#N/A,TRUE,"PROV";#N/A,#N/A,TRUE,"A FIJO";#N/A,#N/A,TRUE,"LEASING";#N/A,#N/A,TRUE,"VPP";#N/A,#N/A,TRUE,"PPM";#N/A,#N/A,TRUE,"OTROS"}</definedName>
    <definedName name="_________cp010103" hidden="1">{#N/A,#N/A,TRUE,"MEMO";#N/A,#N/A,TRUE,"PARAMETROS";#N/A,#N/A,TRUE,"RLI ";#N/A,#N/A,TRUE,"IMPTO.DET.";#N/A,#N/A,TRUE,"FUT-FUNT";#N/A,#N/A,TRUE,"CPI-PATR.";#N/A,#N/A,TRUE,"CM CPI";#N/A,#N/A,TRUE,"PROV";#N/A,#N/A,TRUE,"A FIJO";#N/A,#N/A,TRUE,"LEASING";#N/A,#N/A,TRUE,"VPP";#N/A,#N/A,TRUE,"PPM";#N/A,#N/A,TRUE,"OTROS"}</definedName>
    <definedName name="_________csc1" localSheetId="31">#REF!</definedName>
    <definedName name="_________csc1">!#REF!</definedName>
    <definedName name="_________dep2" localSheetId="31">#REF!</definedName>
    <definedName name="_________dep2">!#REF!</definedName>
    <definedName name="_________dep3" localSheetId="31">#REF!</definedName>
    <definedName name="_________dep3">!#REF!</definedName>
    <definedName name="_________e20000" localSheetId="31">#REF!</definedName>
    <definedName name="_________e20000">!#REF!</definedName>
    <definedName name="_________e99991" localSheetId="31">#REF!</definedName>
    <definedName name="_________e99991">!#REF!</definedName>
    <definedName name="_________eee4" localSheetId="35" hidden="1">{#N/A,#N/A,TRUE,"MES";#N/A,#N/A,TRUE,"ANUAL"}</definedName>
    <definedName name="_________eee4" localSheetId="37" hidden="1">{#N/A,#N/A,TRUE,"MES";#N/A,#N/A,TRUE,"ANUAL"}</definedName>
    <definedName name="_________eee4" localSheetId="36" hidden="1">{#N/A,#N/A,TRUE,"MES";#N/A,#N/A,TRUE,"ANUAL"}</definedName>
    <definedName name="_________eee4" localSheetId="33" hidden="1">{#N/A,#N/A,TRUE,"MES";#N/A,#N/A,TRUE,"ANUAL"}</definedName>
    <definedName name="_________eee4" localSheetId="34" hidden="1">{#N/A,#N/A,TRUE,"MES";#N/A,#N/A,TRUE,"ANUAL"}</definedName>
    <definedName name="_________eee4" localSheetId="31" hidden="1">{#N/A,#N/A,TRUE,"MES";#N/A,#N/A,TRUE,"ANUAL"}</definedName>
    <definedName name="_________eee4" hidden="1">{#N/A,#N/A,TRUE,"MES";#N/A,#N/A,TRUE,"ANUAL"}</definedName>
    <definedName name="_________equ1" localSheetId="35" hidden="1">{#N/A,#N/A,TRUE,"Est. de Fact.";#N/A,#N/A,TRUE,"Capitulo 19";#N/A,#N/A,TRUE,"Proyecto P855"}</definedName>
    <definedName name="_________equ1" localSheetId="37" hidden="1">{#N/A,#N/A,TRUE,"Est. de Fact.";#N/A,#N/A,TRUE,"Capitulo 19";#N/A,#N/A,TRUE,"Proyecto P855"}</definedName>
    <definedName name="_________equ1" localSheetId="36" hidden="1">{#N/A,#N/A,TRUE,"Est. de Fact.";#N/A,#N/A,TRUE,"Capitulo 19";#N/A,#N/A,TRUE,"Proyecto P855"}</definedName>
    <definedName name="_________equ1" localSheetId="33" hidden="1">{#N/A,#N/A,TRUE,"Est. de Fact.";#N/A,#N/A,TRUE,"Capitulo 19";#N/A,#N/A,TRUE,"Proyecto P855"}</definedName>
    <definedName name="_________equ1" localSheetId="34" hidden="1">{#N/A,#N/A,TRUE,"Est. de Fact.";#N/A,#N/A,TRUE,"Capitulo 19";#N/A,#N/A,TRUE,"Proyecto P855"}</definedName>
    <definedName name="_________equ1" localSheetId="31" hidden="1">{#N/A,#N/A,TRUE,"Est. de Fact.";#N/A,#N/A,TRUE,"Capitulo 19";#N/A,#N/A,TRUE,"Proyecto P855"}</definedName>
    <definedName name="_________equ1" hidden="1">{#N/A,#N/A,TRUE,"Est. de Fact.";#N/A,#N/A,TRUE,"Capitulo 19";#N/A,#N/A,TRUE,"Proyecto P855"}</definedName>
    <definedName name="_________ext2" localSheetId="31">#REF!</definedName>
    <definedName name="_________ext2">!#REF!</definedName>
    <definedName name="_________ext3" localSheetId="31">#REF!</definedName>
    <definedName name="_________ext3">!#REF!</definedName>
    <definedName name="_________f">#REF!</definedName>
    <definedName name="_________f34rfq" localSheetId="31">#REF!</definedName>
    <definedName name="_________f34rfq">!#REF!</definedName>
    <definedName name="_________FC" localSheetId="35" hidden="1">{"DETALLE_1996",#N/A,FALSE,"flujo";"DETALLE_1997",#N/A,FALSE,"flujo";"GASTOS_INCURRIDOS_1996",#N/A,FALSE,"flujo";"GASTOS_PROGRAMADOS_PARA_1997",#N/A,FALSE,"flujo";#N/A,#N/A,FALSE,"comparat";#N/A,#N/A,FALSE,"costos";#N/A,#N/A,FALSE,"proyctrol"}</definedName>
    <definedName name="_________FC" localSheetId="37" hidden="1">{"DETALLE_1996",#N/A,FALSE,"flujo";"DETALLE_1997",#N/A,FALSE,"flujo";"GASTOS_INCURRIDOS_1996",#N/A,FALSE,"flujo";"GASTOS_PROGRAMADOS_PARA_1997",#N/A,FALSE,"flujo";#N/A,#N/A,FALSE,"comparat";#N/A,#N/A,FALSE,"costos";#N/A,#N/A,FALSE,"proyctrol"}</definedName>
    <definedName name="_________FC" localSheetId="36" hidden="1">{"DETALLE_1996",#N/A,FALSE,"flujo";"DETALLE_1997",#N/A,FALSE,"flujo";"GASTOS_INCURRIDOS_1996",#N/A,FALSE,"flujo";"GASTOS_PROGRAMADOS_PARA_1997",#N/A,FALSE,"flujo";#N/A,#N/A,FALSE,"comparat";#N/A,#N/A,FALSE,"costos";#N/A,#N/A,FALSE,"proyctrol"}</definedName>
    <definedName name="_________FC" localSheetId="33" hidden="1">{"DETALLE_1996",#N/A,FALSE,"flujo";"DETALLE_1997",#N/A,FALSE,"flujo";"GASTOS_INCURRIDOS_1996",#N/A,FALSE,"flujo";"GASTOS_PROGRAMADOS_PARA_1997",#N/A,FALSE,"flujo";#N/A,#N/A,FALSE,"comparat";#N/A,#N/A,FALSE,"costos";#N/A,#N/A,FALSE,"proyctrol"}</definedName>
    <definedName name="_________FC" localSheetId="34" hidden="1">{"DETALLE_1996",#N/A,FALSE,"flujo";"DETALLE_1997",#N/A,FALSE,"flujo";"GASTOS_INCURRIDOS_1996",#N/A,FALSE,"flujo";"GASTOS_PROGRAMADOS_PARA_1997",#N/A,FALSE,"flujo";#N/A,#N/A,FALSE,"comparat";#N/A,#N/A,FALSE,"costos";#N/A,#N/A,FALSE,"proyctrol"}</definedName>
    <definedName name="_________FC" localSheetId="31" hidden="1">{"DETALLE_1996",#N/A,FALSE,"flujo";"DETALLE_1997",#N/A,FALSE,"flujo";"GASTOS_INCURRIDOS_1996",#N/A,FALSE,"flujo";"GASTOS_PROGRAMADOS_PARA_1997",#N/A,FALSE,"flujo";#N/A,#N/A,FALSE,"comparat";#N/A,#N/A,FALSE,"costos";#N/A,#N/A,FALSE,"proyctrol"}</definedName>
    <definedName name="_________FC" hidden="1">{"DETALLE_1996",#N/A,FALSE,"flujo";"DETALLE_1997",#N/A,FALSE,"flujo";"GASTOS_INCURRIDOS_1996",#N/A,FALSE,"flujo";"GASTOS_PROGRAMADOS_PARA_1997",#N/A,FALSE,"flujo";#N/A,#N/A,FALSE,"comparat";#N/A,#N/A,FALSE,"costos";#N/A,#N/A,FALSE,"proyctrol"}</definedName>
    <definedName name="_________FHE7" localSheetId="35" hidden="1">{#N/A,#N/A,FALSE,"masez (10)";#N/A,#N/A,FALSE,"masez (7)";#N/A,#N/A,FALSE,"masez (6)";#N/A,#N/A,FALSE,"masez (5)";#N/A,#N/A,FALSE,"masez (4)";#N/A,#N/A,FALSE,"masez (3)";#N/A,#N/A,FALSE,"masez (2)";#N/A,#N/A,FALSE,"GME";#N/A,#N/A,FALSE,"masez"}</definedName>
    <definedName name="_________FHE7" localSheetId="37" hidden="1">{#N/A,#N/A,FALSE,"masez (10)";#N/A,#N/A,FALSE,"masez (7)";#N/A,#N/A,FALSE,"masez (6)";#N/A,#N/A,FALSE,"masez (5)";#N/A,#N/A,FALSE,"masez (4)";#N/A,#N/A,FALSE,"masez (3)";#N/A,#N/A,FALSE,"masez (2)";#N/A,#N/A,FALSE,"GME";#N/A,#N/A,FALSE,"masez"}</definedName>
    <definedName name="_________FHE7" localSheetId="36" hidden="1">{#N/A,#N/A,FALSE,"masez (10)";#N/A,#N/A,FALSE,"masez (7)";#N/A,#N/A,FALSE,"masez (6)";#N/A,#N/A,FALSE,"masez (5)";#N/A,#N/A,FALSE,"masez (4)";#N/A,#N/A,FALSE,"masez (3)";#N/A,#N/A,FALSE,"masez (2)";#N/A,#N/A,FALSE,"GME";#N/A,#N/A,FALSE,"masez"}</definedName>
    <definedName name="_________FHE7" localSheetId="33" hidden="1">{#N/A,#N/A,FALSE,"masez (10)";#N/A,#N/A,FALSE,"masez (7)";#N/A,#N/A,FALSE,"masez (6)";#N/A,#N/A,FALSE,"masez (5)";#N/A,#N/A,FALSE,"masez (4)";#N/A,#N/A,FALSE,"masez (3)";#N/A,#N/A,FALSE,"masez (2)";#N/A,#N/A,FALSE,"GME";#N/A,#N/A,FALSE,"masez"}</definedName>
    <definedName name="_________FHE7" localSheetId="34" hidden="1">{#N/A,#N/A,FALSE,"masez (10)";#N/A,#N/A,FALSE,"masez (7)";#N/A,#N/A,FALSE,"masez (6)";#N/A,#N/A,FALSE,"masez (5)";#N/A,#N/A,FALSE,"masez (4)";#N/A,#N/A,FALSE,"masez (3)";#N/A,#N/A,FALSE,"masez (2)";#N/A,#N/A,FALSE,"GME";#N/A,#N/A,FALSE,"masez"}</definedName>
    <definedName name="_________FHE7" localSheetId="31" hidden="1">{#N/A,#N/A,FALSE,"masez (10)";#N/A,#N/A,FALSE,"masez (7)";#N/A,#N/A,FALSE,"masez (6)";#N/A,#N/A,FALSE,"masez (5)";#N/A,#N/A,FALSE,"masez (4)";#N/A,#N/A,FALSE,"masez (3)";#N/A,#N/A,FALSE,"masez (2)";#N/A,#N/A,FALSE,"GME";#N/A,#N/A,FALSE,"masez"}</definedName>
    <definedName name="_________FHE7" hidden="1">{#N/A,#N/A,FALSE,"masez (10)";#N/A,#N/A,FALSE,"masez (7)";#N/A,#N/A,FALSE,"masez (6)";#N/A,#N/A,FALSE,"masez (5)";#N/A,#N/A,FALSE,"masez (4)";#N/A,#N/A,FALSE,"masez (3)";#N/A,#N/A,FALSE,"masez (2)";#N/A,#N/A,FALSE,"GME";#N/A,#N/A,FALSE,"masez"}</definedName>
    <definedName name="_________FR2" localSheetId="35" hidden="1">{#N/A,#N/A,FALSE,"GERAL";#N/A,#N/A,FALSE,"012-96";#N/A,#N/A,FALSE,"018-96";#N/A,#N/A,FALSE,"027-96";#N/A,#N/A,FALSE,"059-96";#N/A,#N/A,FALSE,"076-96";#N/A,#N/A,FALSE,"019-97";#N/A,#N/A,FALSE,"021-97";#N/A,#N/A,FALSE,"022-97";#N/A,#N/A,FALSE,"028-97"}</definedName>
    <definedName name="_________FR2" localSheetId="37" hidden="1">{#N/A,#N/A,FALSE,"GERAL";#N/A,#N/A,FALSE,"012-96";#N/A,#N/A,FALSE,"018-96";#N/A,#N/A,FALSE,"027-96";#N/A,#N/A,FALSE,"059-96";#N/A,#N/A,FALSE,"076-96";#N/A,#N/A,FALSE,"019-97";#N/A,#N/A,FALSE,"021-97";#N/A,#N/A,FALSE,"022-97";#N/A,#N/A,FALSE,"028-97"}</definedName>
    <definedName name="_________FR2" localSheetId="36" hidden="1">{#N/A,#N/A,FALSE,"GERAL";#N/A,#N/A,FALSE,"012-96";#N/A,#N/A,FALSE,"018-96";#N/A,#N/A,FALSE,"027-96";#N/A,#N/A,FALSE,"059-96";#N/A,#N/A,FALSE,"076-96";#N/A,#N/A,FALSE,"019-97";#N/A,#N/A,FALSE,"021-97";#N/A,#N/A,FALSE,"022-97";#N/A,#N/A,FALSE,"028-97"}</definedName>
    <definedName name="_________FR2" localSheetId="33" hidden="1">{#N/A,#N/A,FALSE,"GERAL";#N/A,#N/A,FALSE,"012-96";#N/A,#N/A,FALSE,"018-96";#N/A,#N/A,FALSE,"027-96";#N/A,#N/A,FALSE,"059-96";#N/A,#N/A,FALSE,"076-96";#N/A,#N/A,FALSE,"019-97";#N/A,#N/A,FALSE,"021-97";#N/A,#N/A,FALSE,"022-97";#N/A,#N/A,FALSE,"028-97"}</definedName>
    <definedName name="_________FR2" localSheetId="34" hidden="1">{#N/A,#N/A,FALSE,"GERAL";#N/A,#N/A,FALSE,"012-96";#N/A,#N/A,FALSE,"018-96";#N/A,#N/A,FALSE,"027-96";#N/A,#N/A,FALSE,"059-96";#N/A,#N/A,FALSE,"076-96";#N/A,#N/A,FALSE,"019-97";#N/A,#N/A,FALSE,"021-97";#N/A,#N/A,FALSE,"022-97";#N/A,#N/A,FALSE,"028-97"}</definedName>
    <definedName name="_________FR2" localSheetId="31" hidden="1">{#N/A,#N/A,FALSE,"GERAL";#N/A,#N/A,FALSE,"012-96";#N/A,#N/A,FALSE,"018-96";#N/A,#N/A,FALSE,"027-96";#N/A,#N/A,FALSE,"059-96";#N/A,#N/A,FALSE,"076-96";#N/A,#N/A,FALSE,"019-97";#N/A,#N/A,FALSE,"021-97";#N/A,#N/A,FALSE,"022-97";#N/A,#N/A,FALSE,"028-97"}</definedName>
    <definedName name="_________FR2" hidden="1">{#N/A,#N/A,FALSE,"GERAL";#N/A,#N/A,FALSE,"012-96";#N/A,#N/A,FALSE,"018-96";#N/A,#N/A,FALSE,"027-96";#N/A,#N/A,FALSE,"059-96";#N/A,#N/A,FALSE,"076-96";#N/A,#N/A,FALSE,"019-97";#N/A,#N/A,FALSE,"021-97";#N/A,#N/A,FALSE,"022-97";#N/A,#N/A,FALSE,"028-97"}</definedName>
    <definedName name="_________ftu222" localSheetId="35" hidden="1">{#N/A,#N/A,FALSE,"Aging Summary";#N/A,#N/A,FALSE,"Ratio Analysis";#N/A,#N/A,FALSE,"Test 120 Day Accts";#N/A,#N/A,FALSE,"Tickmarks"}</definedName>
    <definedName name="_________ftu222" localSheetId="37" hidden="1">{#N/A,#N/A,FALSE,"Aging Summary";#N/A,#N/A,FALSE,"Ratio Analysis";#N/A,#N/A,FALSE,"Test 120 Day Accts";#N/A,#N/A,FALSE,"Tickmarks"}</definedName>
    <definedName name="_________ftu222" localSheetId="36" hidden="1">{#N/A,#N/A,FALSE,"Aging Summary";#N/A,#N/A,FALSE,"Ratio Analysis";#N/A,#N/A,FALSE,"Test 120 Day Accts";#N/A,#N/A,FALSE,"Tickmarks"}</definedName>
    <definedName name="_________ftu222" localSheetId="33" hidden="1">{#N/A,#N/A,FALSE,"Aging Summary";#N/A,#N/A,FALSE,"Ratio Analysis";#N/A,#N/A,FALSE,"Test 120 Day Accts";#N/A,#N/A,FALSE,"Tickmarks"}</definedName>
    <definedName name="_________ftu222" localSheetId="34" hidden="1">{#N/A,#N/A,FALSE,"Aging Summary";#N/A,#N/A,FALSE,"Ratio Analysis";#N/A,#N/A,FALSE,"Test 120 Day Accts";#N/A,#N/A,FALSE,"Tickmarks"}</definedName>
    <definedName name="_________ftu222" localSheetId="31" hidden="1">{#N/A,#N/A,FALSE,"Aging Summary";#N/A,#N/A,FALSE,"Ratio Analysis";#N/A,#N/A,FALSE,"Test 120 Day Accts";#N/A,#N/A,FALSE,"Tickmarks"}</definedName>
    <definedName name="_________ftu222" hidden="1">{#N/A,#N/A,FALSE,"Aging Summary";#N/A,#N/A,FALSE,"Ratio Analysis";#N/A,#N/A,FALSE,"Test 120 Day Accts";#N/A,#N/A,FALSE,"Tickmarks"}</definedName>
    <definedName name="_________fut2" localSheetId="35" hidden="1">{#N/A,#N/A,FALSE,"Aging Summary";#N/A,#N/A,FALSE,"Ratio Analysis";#N/A,#N/A,FALSE,"Test 120 Day Accts";#N/A,#N/A,FALSE,"Tickmarks"}</definedName>
    <definedName name="_________fut2" localSheetId="37" hidden="1">{#N/A,#N/A,FALSE,"Aging Summary";#N/A,#N/A,FALSE,"Ratio Analysis";#N/A,#N/A,FALSE,"Test 120 Day Accts";#N/A,#N/A,FALSE,"Tickmarks"}</definedName>
    <definedName name="_________fut2" localSheetId="36" hidden="1">{#N/A,#N/A,FALSE,"Aging Summary";#N/A,#N/A,FALSE,"Ratio Analysis";#N/A,#N/A,FALSE,"Test 120 Day Accts";#N/A,#N/A,FALSE,"Tickmarks"}</definedName>
    <definedName name="_________fut2" localSheetId="33" hidden="1">{#N/A,#N/A,FALSE,"Aging Summary";#N/A,#N/A,FALSE,"Ratio Analysis";#N/A,#N/A,FALSE,"Test 120 Day Accts";#N/A,#N/A,FALSE,"Tickmarks"}</definedName>
    <definedName name="_________fut2" localSheetId="34" hidden="1">{#N/A,#N/A,FALSE,"Aging Summary";#N/A,#N/A,FALSE,"Ratio Analysis";#N/A,#N/A,FALSE,"Test 120 Day Accts";#N/A,#N/A,FALSE,"Tickmarks"}</definedName>
    <definedName name="_________fut2" localSheetId="31" hidden="1">{#N/A,#N/A,FALSE,"Aging Summary";#N/A,#N/A,FALSE,"Ratio Analysis";#N/A,#N/A,FALSE,"Test 120 Day Accts";#N/A,#N/A,FALSE,"Tickmarks"}</definedName>
    <definedName name="_________fut2" hidden="1">{#N/A,#N/A,FALSE,"Aging Summary";#N/A,#N/A,FALSE,"Ratio Analysis";#N/A,#N/A,FALSE,"Test 120 Day Accts";#N/A,#N/A,FALSE,"Tickmarks"}</definedName>
    <definedName name="_________gc2" localSheetId="35" hidden="1">{#N/A,#N/A,TRUE,"MEMO";#N/A,#N/A,TRUE,"PARAMETROS";#N/A,#N/A,TRUE,"RLI ";#N/A,#N/A,TRUE,"IMPTO.DET.";#N/A,#N/A,TRUE,"FUT-FUNT";#N/A,#N/A,TRUE,"CPI-PATR.";#N/A,#N/A,TRUE,"CM CPI";#N/A,#N/A,TRUE,"PROV";#N/A,#N/A,TRUE,"A FIJO";#N/A,#N/A,TRUE,"LEASING";#N/A,#N/A,TRUE,"VPP";#N/A,#N/A,TRUE,"PPM";#N/A,#N/A,TRUE,"OTROS"}</definedName>
    <definedName name="_________gc2" localSheetId="37" hidden="1">{#N/A,#N/A,TRUE,"MEMO";#N/A,#N/A,TRUE,"PARAMETROS";#N/A,#N/A,TRUE,"RLI ";#N/A,#N/A,TRUE,"IMPTO.DET.";#N/A,#N/A,TRUE,"FUT-FUNT";#N/A,#N/A,TRUE,"CPI-PATR.";#N/A,#N/A,TRUE,"CM CPI";#N/A,#N/A,TRUE,"PROV";#N/A,#N/A,TRUE,"A FIJO";#N/A,#N/A,TRUE,"LEASING";#N/A,#N/A,TRUE,"VPP";#N/A,#N/A,TRUE,"PPM";#N/A,#N/A,TRUE,"OTROS"}</definedName>
    <definedName name="_________gc2" localSheetId="36" hidden="1">{#N/A,#N/A,TRUE,"MEMO";#N/A,#N/A,TRUE,"PARAMETROS";#N/A,#N/A,TRUE,"RLI ";#N/A,#N/A,TRUE,"IMPTO.DET.";#N/A,#N/A,TRUE,"FUT-FUNT";#N/A,#N/A,TRUE,"CPI-PATR.";#N/A,#N/A,TRUE,"CM CPI";#N/A,#N/A,TRUE,"PROV";#N/A,#N/A,TRUE,"A FIJO";#N/A,#N/A,TRUE,"LEASING";#N/A,#N/A,TRUE,"VPP";#N/A,#N/A,TRUE,"PPM";#N/A,#N/A,TRUE,"OTROS"}</definedName>
    <definedName name="_________gc2" localSheetId="33" hidden="1">{#N/A,#N/A,TRUE,"MEMO";#N/A,#N/A,TRUE,"PARAMETROS";#N/A,#N/A,TRUE,"RLI ";#N/A,#N/A,TRUE,"IMPTO.DET.";#N/A,#N/A,TRUE,"FUT-FUNT";#N/A,#N/A,TRUE,"CPI-PATR.";#N/A,#N/A,TRUE,"CM CPI";#N/A,#N/A,TRUE,"PROV";#N/A,#N/A,TRUE,"A FIJO";#N/A,#N/A,TRUE,"LEASING";#N/A,#N/A,TRUE,"VPP";#N/A,#N/A,TRUE,"PPM";#N/A,#N/A,TRUE,"OTROS"}</definedName>
    <definedName name="_________gc2" localSheetId="34" hidden="1">{#N/A,#N/A,TRUE,"MEMO";#N/A,#N/A,TRUE,"PARAMETROS";#N/A,#N/A,TRUE,"RLI ";#N/A,#N/A,TRUE,"IMPTO.DET.";#N/A,#N/A,TRUE,"FUT-FUNT";#N/A,#N/A,TRUE,"CPI-PATR.";#N/A,#N/A,TRUE,"CM CPI";#N/A,#N/A,TRUE,"PROV";#N/A,#N/A,TRUE,"A FIJO";#N/A,#N/A,TRUE,"LEASING";#N/A,#N/A,TRUE,"VPP";#N/A,#N/A,TRUE,"PPM";#N/A,#N/A,TRUE,"OTROS"}</definedName>
    <definedName name="_________gc2" localSheetId="31" hidden="1">{#N/A,#N/A,TRUE,"MEMO";#N/A,#N/A,TRUE,"PARAMETROS";#N/A,#N/A,TRUE,"RLI ";#N/A,#N/A,TRUE,"IMPTO.DET.";#N/A,#N/A,TRUE,"FUT-FUNT";#N/A,#N/A,TRUE,"CPI-PATR.";#N/A,#N/A,TRUE,"CM CPI";#N/A,#N/A,TRUE,"PROV";#N/A,#N/A,TRUE,"A FIJO";#N/A,#N/A,TRUE,"LEASING";#N/A,#N/A,TRUE,"VPP";#N/A,#N/A,TRUE,"PPM";#N/A,#N/A,TRUE,"OTROS"}</definedName>
    <definedName name="_________gc2" hidden="1">{#N/A,#N/A,TRUE,"MEMO";#N/A,#N/A,TRUE,"PARAMETROS";#N/A,#N/A,TRUE,"RLI ";#N/A,#N/A,TRUE,"IMPTO.DET.";#N/A,#N/A,TRUE,"FUT-FUNT";#N/A,#N/A,TRUE,"CPI-PATR.";#N/A,#N/A,TRUE,"CM CPI";#N/A,#N/A,TRUE,"PROV";#N/A,#N/A,TRUE,"A FIJO";#N/A,#N/A,TRUE,"LEASING";#N/A,#N/A,TRUE,"VPP";#N/A,#N/A,TRUE,"PPM";#N/A,#N/A,TRUE,"OTROS"}</definedName>
    <definedName name="_________gl1" localSheetId="35" hidden="1">{#N/A,#N/A,FALSE,"Total_OC015";#N/A,#N/A,FALSE,"ADMIN";#N/A,#N/A,FALSE,"PROCES";#N/A,#N/A,FALSE,"mecan";#N/A,#N/A,FALSE,"civil";#N/A,#N/A,FALSE,"CAÑER";#N/A,#N/A,FALSE,"ELEC";#N/A,#N/A,FALSE,"INSTR"}</definedName>
    <definedName name="_________gl1" localSheetId="37" hidden="1">{#N/A,#N/A,FALSE,"Total_OC015";#N/A,#N/A,FALSE,"ADMIN";#N/A,#N/A,FALSE,"PROCES";#N/A,#N/A,FALSE,"mecan";#N/A,#N/A,FALSE,"civil";#N/A,#N/A,FALSE,"CAÑER";#N/A,#N/A,FALSE,"ELEC";#N/A,#N/A,FALSE,"INSTR"}</definedName>
    <definedName name="_________gl1" localSheetId="36" hidden="1">{#N/A,#N/A,FALSE,"Total_OC015";#N/A,#N/A,FALSE,"ADMIN";#N/A,#N/A,FALSE,"PROCES";#N/A,#N/A,FALSE,"mecan";#N/A,#N/A,FALSE,"civil";#N/A,#N/A,FALSE,"CAÑER";#N/A,#N/A,FALSE,"ELEC";#N/A,#N/A,FALSE,"INSTR"}</definedName>
    <definedName name="_________gl1" localSheetId="33" hidden="1">{#N/A,#N/A,FALSE,"Total_OC015";#N/A,#N/A,FALSE,"ADMIN";#N/A,#N/A,FALSE,"PROCES";#N/A,#N/A,FALSE,"mecan";#N/A,#N/A,FALSE,"civil";#N/A,#N/A,FALSE,"CAÑER";#N/A,#N/A,FALSE,"ELEC";#N/A,#N/A,FALSE,"INSTR"}</definedName>
    <definedName name="_________gl1" localSheetId="34" hidden="1">{#N/A,#N/A,FALSE,"Total_OC015";#N/A,#N/A,FALSE,"ADMIN";#N/A,#N/A,FALSE,"PROCES";#N/A,#N/A,FALSE,"mecan";#N/A,#N/A,FALSE,"civil";#N/A,#N/A,FALSE,"CAÑER";#N/A,#N/A,FALSE,"ELEC";#N/A,#N/A,FALSE,"INSTR"}</definedName>
    <definedName name="_________gl1" localSheetId="31" hidden="1">{#N/A,#N/A,FALSE,"Total_OC015";#N/A,#N/A,FALSE,"ADMIN";#N/A,#N/A,FALSE,"PROCES";#N/A,#N/A,FALSE,"mecan";#N/A,#N/A,FALSE,"civil";#N/A,#N/A,FALSE,"CAÑER";#N/A,#N/A,FALSE,"ELEC";#N/A,#N/A,FALSE,"INSTR"}</definedName>
    <definedName name="_________gl1" hidden="1">{#N/A,#N/A,FALSE,"Total_OC015";#N/A,#N/A,FALSE,"ADMIN";#N/A,#N/A,FALSE,"PROCES";#N/A,#N/A,FALSE,"mecan";#N/A,#N/A,FALSE,"civil";#N/A,#N/A,FALSE,"CAÑER";#N/A,#N/A,FALSE,"ELEC";#N/A,#N/A,FALSE,"INSTR"}</definedName>
    <definedName name="_________GMP1297" hidden="1">#REF!</definedName>
    <definedName name="_________gmp2000" localSheetId="35" hidden="1">#REF!</definedName>
    <definedName name="_________gmp2000" localSheetId="36" hidden="1">#REF!</definedName>
    <definedName name="_________gmp2000" localSheetId="33" hidden="1">#REF!</definedName>
    <definedName name="_________gmp2000" localSheetId="34" hidden="1">#REF!</definedName>
    <definedName name="_________gmp2000" hidden="1">#REF!</definedName>
    <definedName name="_________H3" localSheetId="35" hidden="1">{"'장비'!$A$3:$M$12"}</definedName>
    <definedName name="_________H3" localSheetId="37" hidden="1">{"'장비'!$A$3:$M$12"}</definedName>
    <definedName name="_________H3" localSheetId="36" hidden="1">{"'장비'!$A$3:$M$12"}</definedName>
    <definedName name="_________H3" localSheetId="33" hidden="1">{"'장비'!$A$3:$M$12"}</definedName>
    <definedName name="_________H3" localSheetId="34" hidden="1">{"'장비'!$A$3:$M$12"}</definedName>
    <definedName name="_________H3" localSheetId="31" hidden="1">{"'장비'!$A$3:$M$12"}</definedName>
    <definedName name="_________H3" hidden="1">{"'장비'!$A$3:$M$12"}</definedName>
    <definedName name="_________IND1" localSheetId="31">#REF!</definedName>
    <definedName name="_________IND1">!#REF!</definedName>
    <definedName name="_________jy5" localSheetId="35" hidden="1">{#N/A,#N/A,FALSE,"masez (10)";#N/A,#N/A,FALSE,"masez (7)";#N/A,#N/A,FALSE,"masez (6)";#N/A,#N/A,FALSE,"masez (5)";#N/A,#N/A,FALSE,"masez (4)";#N/A,#N/A,FALSE,"masez (3)";#N/A,#N/A,FALSE,"masez (2)";#N/A,#N/A,FALSE,"GME";#N/A,#N/A,FALSE,"masez"}</definedName>
    <definedName name="_________jy5" localSheetId="37" hidden="1">{#N/A,#N/A,FALSE,"masez (10)";#N/A,#N/A,FALSE,"masez (7)";#N/A,#N/A,FALSE,"masez (6)";#N/A,#N/A,FALSE,"masez (5)";#N/A,#N/A,FALSE,"masez (4)";#N/A,#N/A,FALSE,"masez (3)";#N/A,#N/A,FALSE,"masez (2)";#N/A,#N/A,FALSE,"GME";#N/A,#N/A,FALSE,"masez"}</definedName>
    <definedName name="_________jy5" localSheetId="36" hidden="1">{#N/A,#N/A,FALSE,"masez (10)";#N/A,#N/A,FALSE,"masez (7)";#N/A,#N/A,FALSE,"masez (6)";#N/A,#N/A,FALSE,"masez (5)";#N/A,#N/A,FALSE,"masez (4)";#N/A,#N/A,FALSE,"masez (3)";#N/A,#N/A,FALSE,"masez (2)";#N/A,#N/A,FALSE,"GME";#N/A,#N/A,FALSE,"masez"}</definedName>
    <definedName name="_________jy5" localSheetId="33" hidden="1">{#N/A,#N/A,FALSE,"masez (10)";#N/A,#N/A,FALSE,"masez (7)";#N/A,#N/A,FALSE,"masez (6)";#N/A,#N/A,FALSE,"masez (5)";#N/A,#N/A,FALSE,"masez (4)";#N/A,#N/A,FALSE,"masez (3)";#N/A,#N/A,FALSE,"masez (2)";#N/A,#N/A,FALSE,"GME";#N/A,#N/A,FALSE,"masez"}</definedName>
    <definedName name="_________jy5" localSheetId="34" hidden="1">{#N/A,#N/A,FALSE,"masez (10)";#N/A,#N/A,FALSE,"masez (7)";#N/A,#N/A,FALSE,"masez (6)";#N/A,#N/A,FALSE,"masez (5)";#N/A,#N/A,FALSE,"masez (4)";#N/A,#N/A,FALSE,"masez (3)";#N/A,#N/A,FALSE,"masez (2)";#N/A,#N/A,FALSE,"GME";#N/A,#N/A,FALSE,"masez"}</definedName>
    <definedName name="_________jy5" localSheetId="31" hidden="1">{#N/A,#N/A,FALSE,"masez (10)";#N/A,#N/A,FALSE,"masez (7)";#N/A,#N/A,FALSE,"masez (6)";#N/A,#N/A,FALSE,"masez (5)";#N/A,#N/A,FALSE,"masez (4)";#N/A,#N/A,FALSE,"masez (3)";#N/A,#N/A,FALSE,"masez (2)";#N/A,#N/A,FALSE,"GME";#N/A,#N/A,FALSE,"masez"}</definedName>
    <definedName name="_________jy5" hidden="1">{#N/A,#N/A,FALSE,"masez (10)";#N/A,#N/A,FALSE,"masez (7)";#N/A,#N/A,FALSE,"masez (6)";#N/A,#N/A,FALSE,"masez (5)";#N/A,#N/A,FALSE,"masez (4)";#N/A,#N/A,FALSE,"masez (3)";#N/A,#N/A,FALSE,"masez (2)";#N/A,#N/A,FALSE,"GME";#N/A,#N/A,FALSE,"masez"}</definedName>
    <definedName name="_________k1" localSheetId="31">#REF!</definedName>
    <definedName name="_________k1">!#REF!</definedName>
    <definedName name="_________k2" localSheetId="31">#REF!</definedName>
    <definedName name="_________k2">!#REF!</definedName>
    <definedName name="_________k3" localSheetId="31">#REF!</definedName>
    <definedName name="_________k3">!#REF!</definedName>
    <definedName name="_________KEY1" hidden="1">#REF!</definedName>
    <definedName name="_________KEY11" hidden="1">#REF!</definedName>
    <definedName name="_________KEY2" localSheetId="35" hidden="1">#REF!</definedName>
    <definedName name="_________KEY2" localSheetId="36" hidden="1">#REF!</definedName>
    <definedName name="_________KEY2" localSheetId="33" hidden="1">#REF!</definedName>
    <definedName name="_________KEY2" localSheetId="34" hidden="1">#REF!</definedName>
    <definedName name="_________KEY2" hidden="1">#REF!</definedName>
    <definedName name="_________kk1"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2" localSheetId="35" hidden="1">{"FlujoGastos",#N/A,FALSE,"Base";"FlujoGastos",#N/A,FALSE,"Buzón Tren";"FlujoGastos",#N/A,FALSE,"Buzón Camión";"FlujoGastos",#N/A,FALSE,"LHD Camión";"FlujoGastos",#N/A,FALSE,"Cámara Camión"}</definedName>
    <definedName name="_________kk2" localSheetId="37" hidden="1">{"FlujoGastos",#N/A,FALSE,"Base";"FlujoGastos",#N/A,FALSE,"Buzón Tren";"FlujoGastos",#N/A,FALSE,"Buzón Camión";"FlujoGastos",#N/A,FALSE,"LHD Camión";"FlujoGastos",#N/A,FALSE,"Cámara Camión"}</definedName>
    <definedName name="_________kk2" localSheetId="36" hidden="1">{"FlujoGastos",#N/A,FALSE,"Base";"FlujoGastos",#N/A,FALSE,"Buzón Tren";"FlujoGastos",#N/A,FALSE,"Buzón Camión";"FlujoGastos",#N/A,FALSE,"LHD Camión";"FlujoGastos",#N/A,FALSE,"Cámara Camión"}</definedName>
    <definedName name="_________kk2" localSheetId="33" hidden="1">{"FlujoGastos",#N/A,FALSE,"Base";"FlujoGastos",#N/A,FALSE,"Buzón Tren";"FlujoGastos",#N/A,FALSE,"Buzón Camión";"FlujoGastos",#N/A,FALSE,"LHD Camión";"FlujoGastos",#N/A,FALSE,"Cámara Camión"}</definedName>
    <definedName name="_________kk2" localSheetId="34" hidden="1">{"FlujoGastos",#N/A,FALSE,"Base";"FlujoGastos",#N/A,FALSE,"Buzón Tren";"FlujoGastos",#N/A,FALSE,"Buzón Camión";"FlujoGastos",#N/A,FALSE,"LHD Camión";"FlujoGastos",#N/A,FALSE,"Cámara Camión"}</definedName>
    <definedName name="_________kk2" localSheetId="31" hidden="1">{"FlujoGastos",#N/A,FALSE,"Base";"FlujoGastos",#N/A,FALSE,"Buzón Tren";"FlujoGastos",#N/A,FALSE,"Buzón Camión";"FlujoGastos",#N/A,FALSE,"LHD Camión";"FlujoGastos",#N/A,FALSE,"Cámara Camión"}</definedName>
    <definedName name="_________kk2" hidden="1">{"FlujoGastos",#N/A,FALSE,"Base";"FlujoGastos",#N/A,FALSE,"Buzón Tren";"FlujoGastos",#N/A,FALSE,"Buzón Camión";"FlujoGastos",#N/A,FALSE,"LHD Camión";"FlujoGastos",#N/A,FALSE,"Cámara Camión"}</definedName>
    <definedName name="_________kk3"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4" localSheetId="35" hidden="1">{"desarrollo",#N/A,FALSE,"Cámara Camión";"resumen",#N/A,FALSE,"Cámara Camión";"eqprod",#N/A,FALSE,"Cámara Camión"}</definedName>
    <definedName name="_________kk4" localSheetId="37" hidden="1">{"desarrollo",#N/A,FALSE,"Cámara Camión";"resumen",#N/A,FALSE,"Cámara Camión";"eqprod",#N/A,FALSE,"Cámara Camión"}</definedName>
    <definedName name="_________kk4" localSheetId="36" hidden="1">{"desarrollo",#N/A,FALSE,"Cámara Camión";"resumen",#N/A,FALSE,"Cámara Camión";"eqprod",#N/A,FALSE,"Cámara Camión"}</definedName>
    <definedName name="_________kk4" localSheetId="33" hidden="1">{"desarrollo",#N/A,FALSE,"Cámara Camión";"resumen",#N/A,FALSE,"Cámara Camión";"eqprod",#N/A,FALSE,"Cámara Camión"}</definedName>
    <definedName name="_________kk4" localSheetId="34" hidden="1">{"desarrollo",#N/A,FALSE,"Cámara Camión";"resumen",#N/A,FALSE,"Cámara Camión";"eqprod",#N/A,FALSE,"Cámara Camión"}</definedName>
    <definedName name="_________kk4" localSheetId="31" hidden="1">{"desarrollo",#N/A,FALSE,"Cámara Camión";"resumen",#N/A,FALSE,"Cámara Camión";"eqprod",#N/A,FALSE,"Cámara Camión"}</definedName>
    <definedName name="_________kk4" hidden="1">{"desarrollo",#N/A,FALSE,"Cámara Camión";"resumen",#N/A,FALSE,"Cámara Camión";"eqprod",#N/A,FALSE,"Cámara Camión"}</definedName>
    <definedName name="_________LAS1">#REF!</definedName>
    <definedName name="_________LAS2">#REF!</definedName>
    <definedName name="_________len2" localSheetId="31">#REF!</definedName>
    <definedName name="_________len2">!#REF!</definedName>
    <definedName name="_________len3" localSheetId="31">#REF!</definedName>
    <definedName name="_________len3">!#REF!</definedName>
    <definedName name="_________lot1" localSheetId="35" hidden="1">{#N/A,#N/A,FALSE,"Total_OC015";#N/A,#N/A,FALSE,"ADMIN";#N/A,#N/A,FALSE,"PROCES";#N/A,#N/A,FALSE,"mecan";#N/A,#N/A,FALSE,"civil";#N/A,#N/A,FALSE,"CAÑER";#N/A,#N/A,FALSE,"ELEC";#N/A,#N/A,FALSE,"INSTR"}</definedName>
    <definedName name="_________lot1" localSheetId="37" hidden="1">{#N/A,#N/A,FALSE,"Total_OC015";#N/A,#N/A,FALSE,"ADMIN";#N/A,#N/A,FALSE,"PROCES";#N/A,#N/A,FALSE,"mecan";#N/A,#N/A,FALSE,"civil";#N/A,#N/A,FALSE,"CAÑER";#N/A,#N/A,FALSE,"ELEC";#N/A,#N/A,FALSE,"INSTR"}</definedName>
    <definedName name="_________lot1" localSheetId="36" hidden="1">{#N/A,#N/A,FALSE,"Total_OC015";#N/A,#N/A,FALSE,"ADMIN";#N/A,#N/A,FALSE,"PROCES";#N/A,#N/A,FALSE,"mecan";#N/A,#N/A,FALSE,"civil";#N/A,#N/A,FALSE,"CAÑER";#N/A,#N/A,FALSE,"ELEC";#N/A,#N/A,FALSE,"INSTR"}</definedName>
    <definedName name="_________lot1" localSheetId="33" hidden="1">{#N/A,#N/A,FALSE,"Total_OC015";#N/A,#N/A,FALSE,"ADMIN";#N/A,#N/A,FALSE,"PROCES";#N/A,#N/A,FALSE,"mecan";#N/A,#N/A,FALSE,"civil";#N/A,#N/A,FALSE,"CAÑER";#N/A,#N/A,FALSE,"ELEC";#N/A,#N/A,FALSE,"INSTR"}</definedName>
    <definedName name="_________lot1" localSheetId="34" hidden="1">{#N/A,#N/A,FALSE,"Total_OC015";#N/A,#N/A,FALSE,"ADMIN";#N/A,#N/A,FALSE,"PROCES";#N/A,#N/A,FALSE,"mecan";#N/A,#N/A,FALSE,"civil";#N/A,#N/A,FALSE,"CAÑER";#N/A,#N/A,FALSE,"ELEC";#N/A,#N/A,FALSE,"INSTR"}</definedName>
    <definedName name="_________lot1" localSheetId="31" hidden="1">{#N/A,#N/A,FALSE,"Total_OC015";#N/A,#N/A,FALSE,"ADMIN";#N/A,#N/A,FALSE,"PROCES";#N/A,#N/A,FALSE,"mecan";#N/A,#N/A,FALSE,"civil";#N/A,#N/A,FALSE,"CAÑER";#N/A,#N/A,FALSE,"ELEC";#N/A,#N/A,FALSE,"INSTR"}</definedName>
    <definedName name="_________lot1" hidden="1">{#N/A,#N/A,FALSE,"Total_OC015";#N/A,#N/A,FALSE,"ADMIN";#N/A,#N/A,FALSE,"PROCES";#N/A,#N/A,FALSE,"mecan";#N/A,#N/A,FALSE,"civil";#N/A,#N/A,FALSE,"CAÑER";#N/A,#N/A,FALSE,"ELEC";#N/A,#N/A,FALSE,"INSTR"}</definedName>
    <definedName name="_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_MAY94" localSheetId="31">#REF!</definedName>
    <definedName name="_________MAY94">!#REF!</definedName>
    <definedName name="_________new11" localSheetId="35" hidden="1">{#N/A,#N/A,FALSE,"Global by BU";#N/A,#N/A,FALSE,"U.S. by BU";#N/A,#N/A,FALSE,"Canada by BU";#N/A,#N/A,FALSE,"Europe by BU";#N/A,#N/A,FALSE,"Asia by BU";#N/A,#N/A,FALSE,"Cala by BU"}</definedName>
    <definedName name="_________new11" localSheetId="37" hidden="1">{#N/A,#N/A,FALSE,"Global by BU";#N/A,#N/A,FALSE,"U.S. by BU";#N/A,#N/A,FALSE,"Canada by BU";#N/A,#N/A,FALSE,"Europe by BU";#N/A,#N/A,FALSE,"Asia by BU";#N/A,#N/A,FALSE,"Cala by BU"}</definedName>
    <definedName name="_________new11" localSheetId="36" hidden="1">{#N/A,#N/A,FALSE,"Global by BU";#N/A,#N/A,FALSE,"U.S. by BU";#N/A,#N/A,FALSE,"Canada by BU";#N/A,#N/A,FALSE,"Europe by BU";#N/A,#N/A,FALSE,"Asia by BU";#N/A,#N/A,FALSE,"Cala by BU"}</definedName>
    <definedName name="_________new11" localSheetId="33" hidden="1">{#N/A,#N/A,FALSE,"Global by BU";#N/A,#N/A,FALSE,"U.S. by BU";#N/A,#N/A,FALSE,"Canada by BU";#N/A,#N/A,FALSE,"Europe by BU";#N/A,#N/A,FALSE,"Asia by BU";#N/A,#N/A,FALSE,"Cala by BU"}</definedName>
    <definedName name="_________new11" localSheetId="34" hidden="1">{#N/A,#N/A,FALSE,"Global by BU";#N/A,#N/A,FALSE,"U.S. by BU";#N/A,#N/A,FALSE,"Canada by BU";#N/A,#N/A,FALSE,"Europe by BU";#N/A,#N/A,FALSE,"Asia by BU";#N/A,#N/A,FALSE,"Cala by BU"}</definedName>
    <definedName name="_________new11" localSheetId="31" hidden="1">{#N/A,#N/A,FALSE,"Global by BU";#N/A,#N/A,FALSE,"U.S. by BU";#N/A,#N/A,FALSE,"Canada by BU";#N/A,#N/A,FALSE,"Europe by BU";#N/A,#N/A,FALSE,"Asia by BU";#N/A,#N/A,FALSE,"Cala by BU"}</definedName>
    <definedName name="_________new11" hidden="1">{#N/A,#N/A,FALSE,"Global by BU";#N/A,#N/A,FALSE,"U.S. by BU";#N/A,#N/A,FALSE,"Canada by BU";#N/A,#N/A,FALSE,"Europe by BU";#N/A,#N/A,FALSE,"Asia by BU";#N/A,#N/A,FALSE,"Cala by BU"}</definedName>
    <definedName name="_________new12" localSheetId="35" hidden="1">{#N/A,#N/A,FALSE,"Global by BU";#N/A,#N/A,FALSE,"U.S. by BU";#N/A,#N/A,FALSE,"Canada by BU";#N/A,#N/A,FALSE,"Europe by BU";#N/A,#N/A,FALSE,"Asia by BU";#N/A,#N/A,FALSE,"Cala by BU"}</definedName>
    <definedName name="_________new12" localSheetId="37" hidden="1">{#N/A,#N/A,FALSE,"Global by BU";#N/A,#N/A,FALSE,"U.S. by BU";#N/A,#N/A,FALSE,"Canada by BU";#N/A,#N/A,FALSE,"Europe by BU";#N/A,#N/A,FALSE,"Asia by BU";#N/A,#N/A,FALSE,"Cala by BU"}</definedName>
    <definedName name="_________new12" localSheetId="36" hidden="1">{#N/A,#N/A,FALSE,"Global by BU";#N/A,#N/A,FALSE,"U.S. by BU";#N/A,#N/A,FALSE,"Canada by BU";#N/A,#N/A,FALSE,"Europe by BU";#N/A,#N/A,FALSE,"Asia by BU";#N/A,#N/A,FALSE,"Cala by BU"}</definedName>
    <definedName name="_________new12" localSheetId="33" hidden="1">{#N/A,#N/A,FALSE,"Global by BU";#N/A,#N/A,FALSE,"U.S. by BU";#N/A,#N/A,FALSE,"Canada by BU";#N/A,#N/A,FALSE,"Europe by BU";#N/A,#N/A,FALSE,"Asia by BU";#N/A,#N/A,FALSE,"Cala by BU"}</definedName>
    <definedName name="_________new12" localSheetId="34" hidden="1">{#N/A,#N/A,FALSE,"Global by BU";#N/A,#N/A,FALSE,"U.S. by BU";#N/A,#N/A,FALSE,"Canada by BU";#N/A,#N/A,FALSE,"Europe by BU";#N/A,#N/A,FALSE,"Asia by BU";#N/A,#N/A,FALSE,"Cala by BU"}</definedName>
    <definedName name="_________new12" localSheetId="31" hidden="1">{#N/A,#N/A,FALSE,"Global by BU";#N/A,#N/A,FALSE,"U.S. by BU";#N/A,#N/A,FALSE,"Canada by BU";#N/A,#N/A,FALSE,"Europe by BU";#N/A,#N/A,FALSE,"Asia by BU";#N/A,#N/A,FALSE,"Cala by BU"}</definedName>
    <definedName name="_________new12" hidden="1">{#N/A,#N/A,FALSE,"Global by BU";#N/A,#N/A,FALSE,"U.S. by BU";#N/A,#N/A,FALSE,"Canada by BU";#N/A,#N/A,FALSE,"Europe by BU";#N/A,#N/A,FALSE,"Asia by BU";#N/A,#N/A,FALSE,"Cala by BU"}</definedName>
    <definedName name="_________PAG1" localSheetId="31">#REF!</definedName>
    <definedName name="_________PAG1">!#REF!</definedName>
    <definedName name="_________PAG2" localSheetId="31">#REF!</definedName>
    <definedName name="_________PAG2">!#REF!</definedName>
    <definedName name="_________PAG3" localSheetId="31">#REF!</definedName>
    <definedName name="_________PAG3">!#REF!</definedName>
    <definedName name="_________pc1" localSheetId="31">#REF!</definedName>
    <definedName name="_________pc1">!#REF!</definedName>
    <definedName name="_________pc2" localSheetId="31">#REF!</definedName>
    <definedName name="_________pc2">!#REF!</definedName>
    <definedName name="_________pc3" localSheetId="31">#REF!</definedName>
    <definedName name="_________pc3">!#REF!</definedName>
    <definedName name="_________PPM1" localSheetId="35" hidden="1">{#N/A,#N/A,FALSE,"Aging Summary";#N/A,#N/A,FALSE,"Ratio Analysis";#N/A,#N/A,FALSE,"Test 120 Day Accts";#N/A,#N/A,FALSE,"Tickmarks"}</definedName>
    <definedName name="_________PPM1" localSheetId="37" hidden="1">{#N/A,#N/A,FALSE,"Aging Summary";#N/A,#N/A,FALSE,"Ratio Analysis";#N/A,#N/A,FALSE,"Test 120 Day Accts";#N/A,#N/A,FALSE,"Tickmarks"}</definedName>
    <definedName name="_________PPM1" localSheetId="36" hidden="1">{#N/A,#N/A,FALSE,"Aging Summary";#N/A,#N/A,FALSE,"Ratio Analysis";#N/A,#N/A,FALSE,"Test 120 Day Accts";#N/A,#N/A,FALSE,"Tickmarks"}</definedName>
    <definedName name="_________PPM1" localSheetId="33" hidden="1">{#N/A,#N/A,FALSE,"Aging Summary";#N/A,#N/A,FALSE,"Ratio Analysis";#N/A,#N/A,FALSE,"Test 120 Day Accts";#N/A,#N/A,FALSE,"Tickmarks"}</definedName>
    <definedName name="_________PPM1" localSheetId="34" hidden="1">{#N/A,#N/A,FALSE,"Aging Summary";#N/A,#N/A,FALSE,"Ratio Analysis";#N/A,#N/A,FALSE,"Test 120 Day Accts";#N/A,#N/A,FALSE,"Tickmarks"}</definedName>
    <definedName name="_________PPM1" localSheetId="31" hidden="1">{#N/A,#N/A,FALSE,"Aging Summary";#N/A,#N/A,FALSE,"Ratio Analysis";#N/A,#N/A,FALSE,"Test 120 Day Accts";#N/A,#N/A,FALSE,"Tickmarks"}</definedName>
    <definedName name="_________PPM1" hidden="1">{#N/A,#N/A,FALSE,"Aging Summary";#N/A,#N/A,FALSE,"Ratio Analysis";#N/A,#N/A,FALSE,"Test 120 Day Accts";#N/A,#N/A,FALSE,"Tickmarks"}</definedName>
    <definedName name="_________pre02" localSheetId="31">#REF!</definedName>
    <definedName name="_________pre02">!#REF!</definedName>
    <definedName name="_________pre03" localSheetId="31">#REF!</definedName>
    <definedName name="_________pre03">!#REF!</definedName>
    <definedName name="_________pt8" localSheetId="35" hidden="1">{#N/A,#N/A,FALSE,"Aging Summary";#N/A,#N/A,FALSE,"Ratio Analysis";#N/A,#N/A,FALSE,"Test 120 Day Accts";#N/A,#N/A,FALSE,"Tickmarks"}</definedName>
    <definedName name="_________pt8" localSheetId="37" hidden="1">{#N/A,#N/A,FALSE,"Aging Summary";#N/A,#N/A,FALSE,"Ratio Analysis";#N/A,#N/A,FALSE,"Test 120 Day Accts";#N/A,#N/A,FALSE,"Tickmarks"}</definedName>
    <definedName name="_________pt8" localSheetId="36" hidden="1">{#N/A,#N/A,FALSE,"Aging Summary";#N/A,#N/A,FALSE,"Ratio Analysis";#N/A,#N/A,FALSE,"Test 120 Day Accts";#N/A,#N/A,FALSE,"Tickmarks"}</definedName>
    <definedName name="_________pt8" localSheetId="33" hidden="1">{#N/A,#N/A,FALSE,"Aging Summary";#N/A,#N/A,FALSE,"Ratio Analysis";#N/A,#N/A,FALSE,"Test 120 Day Accts";#N/A,#N/A,FALSE,"Tickmarks"}</definedName>
    <definedName name="_________pt8" localSheetId="34" hidden="1">{#N/A,#N/A,FALSE,"Aging Summary";#N/A,#N/A,FALSE,"Ratio Analysis";#N/A,#N/A,FALSE,"Test 120 Day Accts";#N/A,#N/A,FALSE,"Tickmarks"}</definedName>
    <definedName name="_________pt8" localSheetId="31" hidden="1">{#N/A,#N/A,FALSE,"Aging Summary";#N/A,#N/A,FALSE,"Ratio Analysis";#N/A,#N/A,FALSE,"Test 120 Day Accts";#N/A,#N/A,FALSE,"Tickmarks"}</definedName>
    <definedName name="_________pt8" hidden="1">{#N/A,#N/A,FALSE,"Aging Summary";#N/A,#N/A,FALSE,"Ratio Analysis";#N/A,#N/A,FALSE,"Test 120 Day Accts";#N/A,#N/A,FALSE,"Tickmarks"}</definedName>
    <definedName name="_________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__r" localSheetId="35" hidden="1">{"DETALLE_1996",#N/A,FALSE,"flujo";"DETALLE_1997",#N/A,FALSE,"flujo";"GASTOS_INCURRIDOS_1996",#N/A,FALSE,"flujo";"GASTOS_PROGRAMADOS_PARA_1997",#N/A,FALSE,"flujo";#N/A,#N/A,FALSE,"comparat";#N/A,#N/A,FALSE,"costos";#N/A,#N/A,FALSE,"proyctrol"}</definedName>
    <definedName name="_________r" localSheetId="37" hidden="1">{"DETALLE_1996",#N/A,FALSE,"flujo";"DETALLE_1997",#N/A,FALSE,"flujo";"GASTOS_INCURRIDOS_1996",#N/A,FALSE,"flujo";"GASTOS_PROGRAMADOS_PARA_1997",#N/A,FALSE,"flujo";#N/A,#N/A,FALSE,"comparat";#N/A,#N/A,FALSE,"costos";#N/A,#N/A,FALSE,"proyctrol"}</definedName>
    <definedName name="_________r" localSheetId="36" hidden="1">{"DETALLE_1996",#N/A,FALSE,"flujo";"DETALLE_1997",#N/A,FALSE,"flujo";"GASTOS_INCURRIDOS_1996",#N/A,FALSE,"flujo";"GASTOS_PROGRAMADOS_PARA_1997",#N/A,FALSE,"flujo";#N/A,#N/A,FALSE,"comparat";#N/A,#N/A,FALSE,"costos";#N/A,#N/A,FALSE,"proyctrol"}</definedName>
    <definedName name="_________r" localSheetId="33" hidden="1">{"DETALLE_1996",#N/A,FALSE,"flujo";"DETALLE_1997",#N/A,FALSE,"flujo";"GASTOS_INCURRIDOS_1996",#N/A,FALSE,"flujo";"GASTOS_PROGRAMADOS_PARA_1997",#N/A,FALSE,"flujo";#N/A,#N/A,FALSE,"comparat";#N/A,#N/A,FALSE,"costos";#N/A,#N/A,FALSE,"proyctrol"}</definedName>
    <definedName name="_________r" localSheetId="34" hidden="1">{"DETALLE_1996",#N/A,FALSE,"flujo";"DETALLE_1997",#N/A,FALSE,"flujo";"GASTOS_INCURRIDOS_1996",#N/A,FALSE,"flujo";"GASTOS_PROGRAMADOS_PARA_1997",#N/A,FALSE,"flujo";#N/A,#N/A,FALSE,"comparat";#N/A,#N/A,FALSE,"costos";#N/A,#N/A,FALSE,"proyctrol"}</definedName>
    <definedName name="_________r" localSheetId="31" hidden="1">{#N/A,#N/A,FALSE,"masez (10)";#N/A,#N/A,FALSE,"masez (7)";#N/A,#N/A,FALSE,"masez (6)";#N/A,#N/A,FALSE,"masez (5)";#N/A,#N/A,FALSE,"masez (4)";#N/A,#N/A,FALSE,"masez (3)";#N/A,#N/A,FALSE,"masez (2)";#N/A,#N/A,FALSE,"GME";#N/A,#N/A,FALSE,"masez"}</definedName>
    <definedName name="_________r" hidden="1">{#N/A,#N/A,FALSE,"masez (10)";#N/A,#N/A,FALSE,"masez (7)";#N/A,#N/A,FALSE,"masez (6)";#N/A,#N/A,FALSE,"masez (5)";#N/A,#N/A,FALSE,"masez (4)";#N/A,#N/A,FALSE,"masez (3)";#N/A,#N/A,FALSE,"masez (2)";#N/A,#N/A,FALSE,"GME";#N/A,#N/A,FALSE,"masez"}</definedName>
    <definedName name="_________RET5">#REF!</definedName>
    <definedName name="_________RET6">#REF!</definedName>
    <definedName name="_________REV1" localSheetId="35" hidden="1">{"Graf_Carga Trab",#N/A,FALSE,"Grafi_Carga Trab";"Graf_Venta Flujo",#N/A,FALSE,"Grafi_Carga Trab"}</definedName>
    <definedName name="_________REV1" localSheetId="37" hidden="1">{"Graf_Carga Trab",#N/A,FALSE,"Grafi_Carga Trab";"Graf_Venta Flujo",#N/A,FALSE,"Grafi_Carga Trab"}</definedName>
    <definedName name="_________REV1" localSheetId="36" hidden="1">{"Graf_Carga Trab",#N/A,FALSE,"Grafi_Carga Trab";"Graf_Venta Flujo",#N/A,FALSE,"Grafi_Carga Trab"}</definedName>
    <definedName name="_________REV1" localSheetId="33" hidden="1">{"Graf_Carga Trab",#N/A,FALSE,"Grafi_Carga Trab";"Graf_Venta Flujo",#N/A,FALSE,"Grafi_Carga Trab"}</definedName>
    <definedName name="_________REV1" localSheetId="34" hidden="1">{"Graf_Carga Trab",#N/A,FALSE,"Grafi_Carga Trab";"Graf_Venta Flujo",#N/A,FALSE,"Grafi_Carga Trab"}</definedName>
    <definedName name="_________REV1" localSheetId="31" hidden="1">{"Graf_Carga Trab",#N/A,FALSE,"Grafi_Carga Trab";"Graf_Venta Flujo",#N/A,FALSE,"Grafi_Carga Trab"}</definedName>
    <definedName name="_________REV1" hidden="1">{"Graf_Carga Trab",#N/A,FALSE,"Grafi_Carga Trab";"Graf_Venta Flujo",#N/A,FALSE,"Grafi_Carga Trab"}</definedName>
    <definedName name="_________REV11" localSheetId="35" hidden="1">{"Graf_Carga Trab",#N/A,FALSE,"Grafi_Carga Trab";"Graf_Venta Flujo",#N/A,FALSE,"Grafi_Carga Trab"}</definedName>
    <definedName name="_________REV11" localSheetId="37" hidden="1">{"Graf_Carga Trab",#N/A,FALSE,"Grafi_Carga Trab";"Graf_Venta Flujo",#N/A,FALSE,"Grafi_Carga Trab"}</definedName>
    <definedName name="_________REV11" localSheetId="36" hidden="1">{"Graf_Carga Trab",#N/A,FALSE,"Grafi_Carga Trab";"Graf_Venta Flujo",#N/A,FALSE,"Grafi_Carga Trab"}</definedName>
    <definedName name="_________REV11" localSheetId="33" hidden="1">{"Graf_Carga Trab",#N/A,FALSE,"Grafi_Carga Trab";"Graf_Venta Flujo",#N/A,FALSE,"Grafi_Carga Trab"}</definedName>
    <definedName name="_________REV11" localSheetId="34" hidden="1">{"Graf_Carga Trab",#N/A,FALSE,"Grafi_Carga Trab";"Graf_Venta Flujo",#N/A,FALSE,"Grafi_Carga Trab"}</definedName>
    <definedName name="_________REV11" localSheetId="31" hidden="1">{"Graf_Carga Trab",#N/A,FALSE,"Grafi_Carga Trab";"Graf_Venta Flujo",#N/A,FALSE,"Grafi_Carga Trab"}</definedName>
    <definedName name="_________REV11" hidden="1">{"Graf_Carga Trab",#N/A,FALSE,"Grafi_Carga Trab";"Graf_Venta Flujo",#N/A,FALSE,"Grafi_Carga Trab"}</definedName>
    <definedName name="_________ro1" localSheetId="31">#REF!</definedName>
    <definedName name="_________ro1">!#REF!</definedName>
    <definedName name="_________rox1" localSheetId="35" hidden="1">#REF!</definedName>
    <definedName name="_________rox1" localSheetId="33" hidden="1">#REF!</definedName>
    <definedName name="_________rox1" localSheetId="34" hidden="1">#REF!</definedName>
    <definedName name="_________rox1" hidden="1">#REF!</definedName>
    <definedName name="_________rox2" localSheetId="36" hidden="1">#REF!</definedName>
    <definedName name="_________rox2" hidden="1">#REF!</definedName>
    <definedName name="_________rox3" localSheetId="36" hidden="1">#REF!</definedName>
    <definedName name="_________rox3" hidden="1">#REF!</definedName>
    <definedName name="_________t4" localSheetId="35" hidden="1">{#N/A,#N/A,FALSE,"Aging Summary";#N/A,#N/A,FALSE,"Ratio Analysis";#N/A,#N/A,FALSE,"Test 120 Day Accts";#N/A,#N/A,FALSE,"Tickmarks"}</definedName>
    <definedName name="_________t4" localSheetId="37" hidden="1">{#N/A,#N/A,FALSE,"Aging Summary";#N/A,#N/A,FALSE,"Ratio Analysis";#N/A,#N/A,FALSE,"Test 120 Day Accts";#N/A,#N/A,FALSE,"Tickmarks"}</definedName>
    <definedName name="_________t4" localSheetId="36" hidden="1">{#N/A,#N/A,FALSE,"Aging Summary";#N/A,#N/A,FALSE,"Ratio Analysis";#N/A,#N/A,FALSE,"Test 120 Day Accts";#N/A,#N/A,FALSE,"Tickmarks"}</definedName>
    <definedName name="_________t4" localSheetId="33" hidden="1">{#N/A,#N/A,FALSE,"Aging Summary";#N/A,#N/A,FALSE,"Ratio Analysis";#N/A,#N/A,FALSE,"Test 120 Day Accts";#N/A,#N/A,FALSE,"Tickmarks"}</definedName>
    <definedName name="_________t4" localSheetId="34" hidden="1">{#N/A,#N/A,FALSE,"Aging Summary";#N/A,#N/A,FALSE,"Ratio Analysis";#N/A,#N/A,FALSE,"Test 120 Day Accts";#N/A,#N/A,FALSE,"Tickmarks"}</definedName>
    <definedName name="_________t4" localSheetId="31" hidden="1">{#N/A,#N/A,FALSE,"Aging Summary";#N/A,#N/A,FALSE,"Ratio Analysis";#N/A,#N/A,FALSE,"Test 120 Day Accts";#N/A,#N/A,FALSE,"Tickmarks"}</definedName>
    <definedName name="_________t4" hidden="1">{#N/A,#N/A,FALSE,"Aging Summary";#N/A,#N/A,FALSE,"Ratio Analysis";#N/A,#N/A,FALSE,"Test 120 Day Accts";#N/A,#N/A,FALSE,"Tickmarks"}</definedName>
    <definedName name="_________t81" localSheetId="35" hidden="1">{#N/A,#N/A,FALSE,"Aging Summary";#N/A,#N/A,FALSE,"Ratio Analysis";#N/A,#N/A,FALSE,"Test 120 Day Accts";#N/A,#N/A,FALSE,"Tickmarks"}</definedName>
    <definedName name="_________t81" localSheetId="37" hidden="1">{#N/A,#N/A,FALSE,"Aging Summary";#N/A,#N/A,FALSE,"Ratio Analysis";#N/A,#N/A,FALSE,"Test 120 Day Accts";#N/A,#N/A,FALSE,"Tickmarks"}</definedName>
    <definedName name="_________t81" localSheetId="36" hidden="1">{#N/A,#N/A,FALSE,"Aging Summary";#N/A,#N/A,FALSE,"Ratio Analysis";#N/A,#N/A,FALSE,"Test 120 Day Accts";#N/A,#N/A,FALSE,"Tickmarks"}</definedName>
    <definedName name="_________t81" localSheetId="33" hidden="1">{#N/A,#N/A,FALSE,"Aging Summary";#N/A,#N/A,FALSE,"Ratio Analysis";#N/A,#N/A,FALSE,"Test 120 Day Accts";#N/A,#N/A,FALSE,"Tickmarks"}</definedName>
    <definedName name="_________t81" localSheetId="34" hidden="1">{#N/A,#N/A,FALSE,"Aging Summary";#N/A,#N/A,FALSE,"Ratio Analysis";#N/A,#N/A,FALSE,"Test 120 Day Accts";#N/A,#N/A,FALSE,"Tickmarks"}</definedName>
    <definedName name="_________t81" localSheetId="31" hidden="1">{#N/A,#N/A,FALSE,"Aging Summary";#N/A,#N/A,FALSE,"Ratio Analysis";#N/A,#N/A,FALSE,"Test 120 Day Accts";#N/A,#N/A,FALSE,"Tickmarks"}</definedName>
    <definedName name="_________t81" hidden="1">{#N/A,#N/A,FALSE,"Aging Summary";#N/A,#N/A,FALSE,"Ratio Analysis";#N/A,#N/A,FALSE,"Test 120 Day Accts";#N/A,#N/A,FALSE,"Tickmarks"}</definedName>
    <definedName name="_________tbc2" localSheetId="31">#REF!</definedName>
    <definedName name="_________tbc2">!#REF!</definedName>
    <definedName name="_________tbc3" localSheetId="31">#REF!</definedName>
    <definedName name="_________tbc3">!#REF!</definedName>
    <definedName name="_________TCA704">#REF!</definedName>
    <definedName name="_________TOR10">#REF!</definedName>
    <definedName name="_________TOR14">#REF!</definedName>
    <definedName name="_________TR4">#REF!</definedName>
    <definedName name="_________ts1" localSheetId="31">#REF!</definedName>
    <definedName name="_________ts1">!#REF!</definedName>
    <definedName name="_________tyl2" localSheetId="35" hidden="1">{#N/A,#N/A,FALSE,"masez (10)";#N/A,#N/A,FALSE,"masez (7)";#N/A,#N/A,FALSE,"masez (6)";#N/A,#N/A,FALSE,"masez (5)";#N/A,#N/A,FALSE,"masez (4)";#N/A,#N/A,FALSE,"masez (3)";#N/A,#N/A,FALSE,"masez (2)";#N/A,#N/A,FALSE,"GME";#N/A,#N/A,FALSE,"masez"}</definedName>
    <definedName name="_________tyl2" localSheetId="37" hidden="1">{#N/A,#N/A,FALSE,"masez (10)";#N/A,#N/A,FALSE,"masez (7)";#N/A,#N/A,FALSE,"masez (6)";#N/A,#N/A,FALSE,"masez (5)";#N/A,#N/A,FALSE,"masez (4)";#N/A,#N/A,FALSE,"masez (3)";#N/A,#N/A,FALSE,"masez (2)";#N/A,#N/A,FALSE,"GME";#N/A,#N/A,FALSE,"masez"}</definedName>
    <definedName name="_________tyl2" localSheetId="36" hidden="1">{#N/A,#N/A,FALSE,"masez (10)";#N/A,#N/A,FALSE,"masez (7)";#N/A,#N/A,FALSE,"masez (6)";#N/A,#N/A,FALSE,"masez (5)";#N/A,#N/A,FALSE,"masez (4)";#N/A,#N/A,FALSE,"masez (3)";#N/A,#N/A,FALSE,"masez (2)";#N/A,#N/A,FALSE,"GME";#N/A,#N/A,FALSE,"masez"}</definedName>
    <definedName name="_________tyl2" localSheetId="33" hidden="1">{#N/A,#N/A,FALSE,"masez (10)";#N/A,#N/A,FALSE,"masez (7)";#N/A,#N/A,FALSE,"masez (6)";#N/A,#N/A,FALSE,"masez (5)";#N/A,#N/A,FALSE,"masez (4)";#N/A,#N/A,FALSE,"masez (3)";#N/A,#N/A,FALSE,"masez (2)";#N/A,#N/A,FALSE,"GME";#N/A,#N/A,FALSE,"masez"}</definedName>
    <definedName name="_________tyl2" localSheetId="34" hidden="1">{#N/A,#N/A,FALSE,"masez (10)";#N/A,#N/A,FALSE,"masez (7)";#N/A,#N/A,FALSE,"masez (6)";#N/A,#N/A,FALSE,"masez (5)";#N/A,#N/A,FALSE,"masez (4)";#N/A,#N/A,FALSE,"masez (3)";#N/A,#N/A,FALSE,"masez (2)";#N/A,#N/A,FALSE,"GME";#N/A,#N/A,FALSE,"masez"}</definedName>
    <definedName name="_________tyl2" localSheetId="31" hidden="1">{#N/A,#N/A,FALSE,"masez (10)";#N/A,#N/A,FALSE,"masez (7)";#N/A,#N/A,FALSE,"masez (6)";#N/A,#N/A,FALSE,"masez (5)";#N/A,#N/A,FALSE,"masez (4)";#N/A,#N/A,FALSE,"masez (3)";#N/A,#N/A,FALSE,"masez (2)";#N/A,#N/A,FALSE,"GME";#N/A,#N/A,FALSE,"masez"}</definedName>
    <definedName name="_________tyl2" hidden="1">{#N/A,#N/A,FALSE,"masez (10)";#N/A,#N/A,FALSE,"masez (7)";#N/A,#N/A,FALSE,"masez (6)";#N/A,#N/A,FALSE,"masez (5)";#N/A,#N/A,FALSE,"masez (4)";#N/A,#N/A,FALSE,"masez (3)";#N/A,#N/A,FALSE,"masez (2)";#N/A,#N/A,FALSE,"GME";#N/A,#N/A,FALSE,"masez"}</definedName>
    <definedName name="_________U60" localSheetId="31">#REF!</definedName>
    <definedName name="_________U60">!#REF!</definedName>
    <definedName name="_________v3" localSheetId="31" hidden="1">#REF!</definedName>
    <definedName name="_________v3" hidden="1">#REF!</definedName>
    <definedName name="_________Var1" localSheetId="31">#REF!</definedName>
    <definedName name="_________Var1">!#REF!</definedName>
    <definedName name="_________VCP2" localSheetId="35" hidden="1">{#N/A,#N/A,FALSE,"minas";#N/A,#N/A,FALSE,"Total_OC015";#N/A,#N/A,FALSE,"ADMIN";#N/A,#N/A,FALSE,"PROCES";#N/A,#N/A,FALSE,"civil";#N/A,#N/A,FALSE,"CAÑER";#N/A,#N/A,FALSE,"ELEC";#N/A,#N/A,FALSE,"INSTR";#N/A,#N/A,FALSE,"PDS";#N/A,#N/A,FALSE,"mecan"}</definedName>
    <definedName name="_________VCP2" localSheetId="37" hidden="1">{#N/A,#N/A,FALSE,"minas";#N/A,#N/A,FALSE,"Total_OC015";#N/A,#N/A,FALSE,"ADMIN";#N/A,#N/A,FALSE,"PROCES";#N/A,#N/A,FALSE,"civil";#N/A,#N/A,FALSE,"CAÑER";#N/A,#N/A,FALSE,"ELEC";#N/A,#N/A,FALSE,"INSTR";#N/A,#N/A,FALSE,"PDS";#N/A,#N/A,FALSE,"mecan"}</definedName>
    <definedName name="_________VCP2" localSheetId="36" hidden="1">{#N/A,#N/A,FALSE,"minas";#N/A,#N/A,FALSE,"Total_OC015";#N/A,#N/A,FALSE,"ADMIN";#N/A,#N/A,FALSE,"PROCES";#N/A,#N/A,FALSE,"civil";#N/A,#N/A,FALSE,"CAÑER";#N/A,#N/A,FALSE,"ELEC";#N/A,#N/A,FALSE,"INSTR";#N/A,#N/A,FALSE,"PDS";#N/A,#N/A,FALSE,"mecan"}</definedName>
    <definedName name="_________VCP2" localSheetId="33" hidden="1">{#N/A,#N/A,FALSE,"minas";#N/A,#N/A,FALSE,"Total_OC015";#N/A,#N/A,FALSE,"ADMIN";#N/A,#N/A,FALSE,"PROCES";#N/A,#N/A,FALSE,"civil";#N/A,#N/A,FALSE,"CAÑER";#N/A,#N/A,FALSE,"ELEC";#N/A,#N/A,FALSE,"INSTR";#N/A,#N/A,FALSE,"PDS";#N/A,#N/A,FALSE,"mecan"}</definedName>
    <definedName name="_________VCP2" localSheetId="34" hidden="1">{#N/A,#N/A,FALSE,"minas";#N/A,#N/A,FALSE,"Total_OC015";#N/A,#N/A,FALSE,"ADMIN";#N/A,#N/A,FALSE,"PROCES";#N/A,#N/A,FALSE,"civil";#N/A,#N/A,FALSE,"CAÑER";#N/A,#N/A,FALSE,"ELEC";#N/A,#N/A,FALSE,"INSTR";#N/A,#N/A,FALSE,"PDS";#N/A,#N/A,FALSE,"mecan"}</definedName>
    <definedName name="_________VCP2" localSheetId="31" hidden="1">{#N/A,#N/A,FALSE,"minas";#N/A,#N/A,FALSE,"Total_OC015";#N/A,#N/A,FALSE,"ADMIN";#N/A,#N/A,FALSE,"PROCES";#N/A,#N/A,FALSE,"civil";#N/A,#N/A,FALSE,"CAÑER";#N/A,#N/A,FALSE,"ELEC";#N/A,#N/A,FALSE,"INSTR";#N/A,#N/A,FALSE,"PDS";#N/A,#N/A,FALSE,"mecan"}</definedName>
    <definedName name="_________VCP2" hidden="1">{#N/A,#N/A,FALSE,"minas";#N/A,#N/A,FALSE,"Total_OC015";#N/A,#N/A,FALSE,"ADMIN";#N/A,#N/A,FALSE,"PROCES";#N/A,#N/A,FALSE,"civil";#N/A,#N/A,FALSE,"CAÑER";#N/A,#N/A,FALSE,"ELEC";#N/A,#N/A,FALSE,"INSTR";#N/A,#N/A,FALSE,"PDS";#N/A,#N/A,FALSE,"mecan"}</definedName>
    <definedName name="_________VMV1">#REF!</definedName>
    <definedName name="_________VMV2">#REF!</definedName>
    <definedName name="_________wid2" localSheetId="31">#REF!</definedName>
    <definedName name="_________wid2">!#REF!</definedName>
    <definedName name="_________wid3" localSheetId="31">#REF!</definedName>
    <definedName name="_________wid3">!#REF!</definedName>
    <definedName name="_________wrn1" localSheetId="35" hidden="1">{#N/A,#N/A,TRUE,"Est. de Fact.";#N/A,#N/A,TRUE,"Capitulo 19";#N/A,#N/A,TRUE,"Proyecto P855"}</definedName>
    <definedName name="_________wrn1" localSheetId="37" hidden="1">{#N/A,#N/A,TRUE,"Est. de Fact.";#N/A,#N/A,TRUE,"Capitulo 19";#N/A,#N/A,TRUE,"Proyecto P855"}</definedName>
    <definedName name="_________wrn1" localSheetId="36" hidden="1">{#N/A,#N/A,TRUE,"Est. de Fact.";#N/A,#N/A,TRUE,"Capitulo 19";#N/A,#N/A,TRUE,"Proyecto P855"}</definedName>
    <definedName name="_________wrn1" localSheetId="33" hidden="1">{#N/A,#N/A,TRUE,"Est. de Fact.";#N/A,#N/A,TRUE,"Capitulo 19";#N/A,#N/A,TRUE,"Proyecto P855"}</definedName>
    <definedName name="_________wrn1" localSheetId="34" hidden="1">{#N/A,#N/A,TRUE,"Est. de Fact.";#N/A,#N/A,TRUE,"Capitulo 19";#N/A,#N/A,TRUE,"Proyecto P855"}</definedName>
    <definedName name="_________wrn1" localSheetId="31" hidden="1">{#N/A,#N/A,TRUE,"Est. de Fact.";#N/A,#N/A,TRUE,"Capitulo 19";#N/A,#N/A,TRUE,"Proyecto P855"}</definedName>
    <definedName name="_________wrn1" hidden="1">{#N/A,#N/A,TRUE,"Est. de Fact.";#N/A,#N/A,TRUE,"Capitulo 19";#N/A,#N/A,TRUE,"Proyecto P855"}</definedName>
    <definedName name="_________wrn2" localSheetId="35" hidden="1">{#N/A,#N/A,TRUE,"Est. de Fact.";#N/A,#N/A,TRUE,"Capitulo 19";#N/A,#N/A,TRUE,"Proyecto P855"}</definedName>
    <definedName name="_________wrn2" localSheetId="37" hidden="1">{#N/A,#N/A,TRUE,"Est. de Fact.";#N/A,#N/A,TRUE,"Capitulo 19";#N/A,#N/A,TRUE,"Proyecto P855"}</definedName>
    <definedName name="_________wrn2" localSheetId="36" hidden="1">{#N/A,#N/A,TRUE,"Est. de Fact.";#N/A,#N/A,TRUE,"Capitulo 19";#N/A,#N/A,TRUE,"Proyecto P855"}</definedName>
    <definedName name="_________wrn2" localSheetId="33" hidden="1">{#N/A,#N/A,TRUE,"Est. de Fact.";#N/A,#N/A,TRUE,"Capitulo 19";#N/A,#N/A,TRUE,"Proyecto P855"}</definedName>
    <definedName name="_________wrn2" localSheetId="34" hidden="1">{#N/A,#N/A,TRUE,"Est. de Fact.";#N/A,#N/A,TRUE,"Capitulo 19";#N/A,#N/A,TRUE,"Proyecto P855"}</definedName>
    <definedName name="_________wrn2" localSheetId="31" hidden="1">{#N/A,#N/A,TRUE,"Est. de Fact.";#N/A,#N/A,TRUE,"Capitulo 19";#N/A,#N/A,TRUE,"Proyecto P855"}</definedName>
    <definedName name="_________wrn2" hidden="1">{#N/A,#N/A,TRUE,"Est. de Fact.";#N/A,#N/A,TRUE,"Capitulo 19";#N/A,#N/A,TRUE,"Proyecto P855"}</definedName>
    <definedName name="_________wrn3" localSheetId="35" hidden="1">{#N/A,#N/A,FALSE,"Total_OC015";#N/A,#N/A,FALSE,"ADMIN";#N/A,#N/A,FALSE,"PROCES";#N/A,#N/A,FALSE,"mecan";#N/A,#N/A,FALSE,"civil";#N/A,#N/A,FALSE,"CAÑER";#N/A,#N/A,FALSE,"ELEC";#N/A,#N/A,FALSE,"INSTR"}</definedName>
    <definedName name="_________wrn3" localSheetId="37" hidden="1">{#N/A,#N/A,FALSE,"Total_OC015";#N/A,#N/A,FALSE,"ADMIN";#N/A,#N/A,FALSE,"PROCES";#N/A,#N/A,FALSE,"mecan";#N/A,#N/A,FALSE,"civil";#N/A,#N/A,FALSE,"CAÑER";#N/A,#N/A,FALSE,"ELEC";#N/A,#N/A,FALSE,"INSTR"}</definedName>
    <definedName name="_________wrn3" localSheetId="36" hidden="1">{#N/A,#N/A,FALSE,"Total_OC015";#N/A,#N/A,FALSE,"ADMIN";#N/A,#N/A,FALSE,"PROCES";#N/A,#N/A,FALSE,"mecan";#N/A,#N/A,FALSE,"civil";#N/A,#N/A,FALSE,"CAÑER";#N/A,#N/A,FALSE,"ELEC";#N/A,#N/A,FALSE,"INSTR"}</definedName>
    <definedName name="_________wrn3" localSheetId="33" hidden="1">{#N/A,#N/A,FALSE,"Total_OC015";#N/A,#N/A,FALSE,"ADMIN";#N/A,#N/A,FALSE,"PROCES";#N/A,#N/A,FALSE,"mecan";#N/A,#N/A,FALSE,"civil";#N/A,#N/A,FALSE,"CAÑER";#N/A,#N/A,FALSE,"ELEC";#N/A,#N/A,FALSE,"INSTR"}</definedName>
    <definedName name="_________wrn3" localSheetId="34" hidden="1">{#N/A,#N/A,FALSE,"Total_OC015";#N/A,#N/A,FALSE,"ADMIN";#N/A,#N/A,FALSE,"PROCES";#N/A,#N/A,FALSE,"mecan";#N/A,#N/A,FALSE,"civil";#N/A,#N/A,FALSE,"CAÑER";#N/A,#N/A,FALSE,"ELEC";#N/A,#N/A,FALSE,"INSTR"}</definedName>
    <definedName name="_________wrn3" localSheetId="31" hidden="1">{#N/A,#N/A,FALSE,"Total_OC015";#N/A,#N/A,FALSE,"ADMIN";#N/A,#N/A,FALSE,"PROCES";#N/A,#N/A,FALSE,"mecan";#N/A,#N/A,FALSE,"civil";#N/A,#N/A,FALSE,"CAÑER";#N/A,#N/A,FALSE,"ELEC";#N/A,#N/A,FALSE,"INSTR"}</definedName>
    <definedName name="_________wrn3" hidden="1">{#N/A,#N/A,FALSE,"Total_OC015";#N/A,#N/A,FALSE,"ADMIN";#N/A,#N/A,FALSE,"PROCES";#N/A,#N/A,FALSE,"mecan";#N/A,#N/A,FALSE,"civil";#N/A,#N/A,FALSE,"CAÑER";#N/A,#N/A,FALSE,"ELEC";#N/A,#N/A,FALSE,"INSTR"}</definedName>
    <definedName name="_________wrn5" localSheetId="35" hidden="1">{#N/A,#N/A,FALSE,"minas";#N/A,#N/A,FALSE,"Total_OC015";#N/A,#N/A,FALSE,"ADMIN";#N/A,#N/A,FALSE,"PROCES";#N/A,#N/A,FALSE,"civil";#N/A,#N/A,FALSE,"CAÑER";#N/A,#N/A,FALSE,"ELEC";#N/A,#N/A,FALSE,"INSTR";#N/A,#N/A,FALSE,"PDS";#N/A,#N/A,FALSE,"mecan"}</definedName>
    <definedName name="_________wrn5" localSheetId="37" hidden="1">{#N/A,#N/A,FALSE,"minas";#N/A,#N/A,FALSE,"Total_OC015";#N/A,#N/A,FALSE,"ADMIN";#N/A,#N/A,FALSE,"PROCES";#N/A,#N/A,FALSE,"civil";#N/A,#N/A,FALSE,"CAÑER";#N/A,#N/A,FALSE,"ELEC";#N/A,#N/A,FALSE,"INSTR";#N/A,#N/A,FALSE,"PDS";#N/A,#N/A,FALSE,"mecan"}</definedName>
    <definedName name="_________wrn5" localSheetId="36" hidden="1">{#N/A,#N/A,FALSE,"minas";#N/A,#N/A,FALSE,"Total_OC015";#N/A,#N/A,FALSE,"ADMIN";#N/A,#N/A,FALSE,"PROCES";#N/A,#N/A,FALSE,"civil";#N/A,#N/A,FALSE,"CAÑER";#N/A,#N/A,FALSE,"ELEC";#N/A,#N/A,FALSE,"INSTR";#N/A,#N/A,FALSE,"PDS";#N/A,#N/A,FALSE,"mecan"}</definedName>
    <definedName name="_________wrn5" localSheetId="33" hidden="1">{#N/A,#N/A,FALSE,"minas";#N/A,#N/A,FALSE,"Total_OC015";#N/A,#N/A,FALSE,"ADMIN";#N/A,#N/A,FALSE,"PROCES";#N/A,#N/A,FALSE,"civil";#N/A,#N/A,FALSE,"CAÑER";#N/A,#N/A,FALSE,"ELEC";#N/A,#N/A,FALSE,"INSTR";#N/A,#N/A,FALSE,"PDS";#N/A,#N/A,FALSE,"mecan"}</definedName>
    <definedName name="_________wrn5" localSheetId="34" hidden="1">{#N/A,#N/A,FALSE,"minas";#N/A,#N/A,FALSE,"Total_OC015";#N/A,#N/A,FALSE,"ADMIN";#N/A,#N/A,FALSE,"PROCES";#N/A,#N/A,FALSE,"civil";#N/A,#N/A,FALSE,"CAÑER";#N/A,#N/A,FALSE,"ELEC";#N/A,#N/A,FALSE,"INSTR";#N/A,#N/A,FALSE,"PDS";#N/A,#N/A,FALSE,"mecan"}</definedName>
    <definedName name="_________wrn5" localSheetId="31" hidden="1">{#N/A,#N/A,FALSE,"minas";#N/A,#N/A,FALSE,"Total_OC015";#N/A,#N/A,FALSE,"ADMIN";#N/A,#N/A,FALSE,"PROCES";#N/A,#N/A,FALSE,"civil";#N/A,#N/A,FALSE,"CAÑER";#N/A,#N/A,FALSE,"ELEC";#N/A,#N/A,FALSE,"INSTR";#N/A,#N/A,FALSE,"PDS";#N/A,#N/A,FALSE,"mecan"}</definedName>
    <definedName name="_________wrn5" hidden="1">{#N/A,#N/A,FALSE,"minas";#N/A,#N/A,FALSE,"Total_OC015";#N/A,#N/A,FALSE,"ADMIN";#N/A,#N/A,FALSE,"PROCES";#N/A,#N/A,FALSE,"civil";#N/A,#N/A,FALSE,"CAÑER";#N/A,#N/A,FALSE,"ELEC";#N/A,#N/A,FALSE,"INSTR";#N/A,#N/A,FALSE,"PDS";#N/A,#N/A,FALSE,"mecan"}</definedName>
    <definedName name="_________zx2" localSheetId="35" hidden="1">{#N/A,#N/A,FALSE,"masez (10)";#N/A,#N/A,FALSE,"masez (7)";#N/A,#N/A,FALSE,"masez (6)";#N/A,#N/A,FALSE,"masez (5)";#N/A,#N/A,FALSE,"masez (4)";#N/A,#N/A,FALSE,"masez (3)";#N/A,#N/A,FALSE,"masez (2)";#N/A,#N/A,FALSE,"GME";#N/A,#N/A,FALSE,"masez"}</definedName>
    <definedName name="_________zx2" localSheetId="37" hidden="1">{#N/A,#N/A,FALSE,"masez (10)";#N/A,#N/A,FALSE,"masez (7)";#N/A,#N/A,FALSE,"masez (6)";#N/A,#N/A,FALSE,"masez (5)";#N/A,#N/A,FALSE,"masez (4)";#N/A,#N/A,FALSE,"masez (3)";#N/A,#N/A,FALSE,"masez (2)";#N/A,#N/A,FALSE,"GME";#N/A,#N/A,FALSE,"masez"}</definedName>
    <definedName name="_________zx2" localSheetId="36" hidden="1">{#N/A,#N/A,FALSE,"masez (10)";#N/A,#N/A,FALSE,"masez (7)";#N/A,#N/A,FALSE,"masez (6)";#N/A,#N/A,FALSE,"masez (5)";#N/A,#N/A,FALSE,"masez (4)";#N/A,#N/A,FALSE,"masez (3)";#N/A,#N/A,FALSE,"masez (2)";#N/A,#N/A,FALSE,"GME";#N/A,#N/A,FALSE,"masez"}</definedName>
    <definedName name="_________zx2" localSheetId="33" hidden="1">{#N/A,#N/A,FALSE,"masez (10)";#N/A,#N/A,FALSE,"masez (7)";#N/A,#N/A,FALSE,"masez (6)";#N/A,#N/A,FALSE,"masez (5)";#N/A,#N/A,FALSE,"masez (4)";#N/A,#N/A,FALSE,"masez (3)";#N/A,#N/A,FALSE,"masez (2)";#N/A,#N/A,FALSE,"GME";#N/A,#N/A,FALSE,"masez"}</definedName>
    <definedName name="_________zx2" localSheetId="34" hidden="1">{#N/A,#N/A,FALSE,"masez (10)";#N/A,#N/A,FALSE,"masez (7)";#N/A,#N/A,FALSE,"masez (6)";#N/A,#N/A,FALSE,"masez (5)";#N/A,#N/A,FALSE,"masez (4)";#N/A,#N/A,FALSE,"masez (3)";#N/A,#N/A,FALSE,"masez (2)";#N/A,#N/A,FALSE,"GME";#N/A,#N/A,FALSE,"masez"}</definedName>
    <definedName name="_________zx2" localSheetId="31" hidden="1">{#N/A,#N/A,FALSE,"masez (10)";#N/A,#N/A,FALSE,"masez (7)";#N/A,#N/A,FALSE,"masez (6)";#N/A,#N/A,FALSE,"masez (5)";#N/A,#N/A,FALSE,"masez (4)";#N/A,#N/A,FALSE,"masez (3)";#N/A,#N/A,FALSE,"masez (2)";#N/A,#N/A,FALSE,"GME";#N/A,#N/A,FALSE,"masez"}</definedName>
    <definedName name="_________zx2" hidden="1">{#N/A,#N/A,FALSE,"masez (10)";#N/A,#N/A,FALSE,"masez (7)";#N/A,#N/A,FALSE,"masez (6)";#N/A,#N/A,FALSE,"masez (5)";#N/A,#N/A,FALSE,"masez (4)";#N/A,#N/A,FALSE,"masez (3)";#N/A,#N/A,FALSE,"masez (2)";#N/A,#N/A,FALSE,"GME";#N/A,#N/A,FALSE,"masez"}</definedName>
    <definedName name="________a1" hidden="1">#REF!</definedName>
    <definedName name="________A2" localSheetId="35" hidden="1">{#N/A,#N/A,FALSE,"Aging Summary";#N/A,#N/A,FALSE,"Ratio Analysis";#N/A,#N/A,FALSE,"Test 120 Day Accts";#N/A,#N/A,FALSE,"Tickmarks"}</definedName>
    <definedName name="________A2" localSheetId="37" hidden="1">{#N/A,#N/A,FALSE,"Aging Summary";#N/A,#N/A,FALSE,"Ratio Analysis";#N/A,#N/A,FALSE,"Test 120 Day Accts";#N/A,#N/A,FALSE,"Tickmarks"}</definedName>
    <definedName name="________A2" localSheetId="36" hidden="1">{#N/A,#N/A,FALSE,"Aging Summary";#N/A,#N/A,FALSE,"Ratio Analysis";#N/A,#N/A,FALSE,"Test 120 Day Accts";#N/A,#N/A,FALSE,"Tickmarks"}</definedName>
    <definedName name="________A2" localSheetId="33" hidden="1">{#N/A,#N/A,FALSE,"Aging Summary";#N/A,#N/A,FALSE,"Ratio Analysis";#N/A,#N/A,FALSE,"Test 120 Day Accts";#N/A,#N/A,FALSE,"Tickmarks"}</definedName>
    <definedName name="________A2" localSheetId="34" hidden="1">{#N/A,#N/A,FALSE,"Aging Summary";#N/A,#N/A,FALSE,"Ratio Analysis";#N/A,#N/A,FALSE,"Test 120 Day Accts";#N/A,#N/A,FALSE,"Tickmarks"}</definedName>
    <definedName name="________A2" localSheetId="31" hidden="1">{#N/A,#N/A,FALSE,"Aging Summary";#N/A,#N/A,FALSE,"Ratio Analysis";#N/A,#N/A,FALSE,"Test 120 Day Accts";#N/A,#N/A,FALSE,"Tickmarks"}</definedName>
    <definedName name="________A2" hidden="1">{#N/A,#N/A,FALSE,"Aging Summary";#N/A,#N/A,FALSE,"Ratio Analysis";#N/A,#N/A,FALSE,"Test 120 Day Accts";#N/A,#N/A,FALSE,"Tickmarks"}</definedName>
    <definedName name="________ACC53">#REF!</definedName>
    <definedName name="________ACC54">#REF!</definedName>
    <definedName name="________ACC56">#REF!</definedName>
    <definedName name="________asp2" localSheetId="31">#REF!</definedName>
    <definedName name="________asp2">!#REF!</definedName>
    <definedName name="________B19000" localSheetId="31">#REF!</definedName>
    <definedName name="________B19000">!#REF!</definedName>
    <definedName name="________B19999" localSheetId="31">#REF!</definedName>
    <definedName name="________B19999">!#REF!</definedName>
    <definedName name="________B20000" localSheetId="31">#REF!</definedName>
    <definedName name="________B20000">!#REF!</definedName>
    <definedName name="________BUT38">#REF!</definedName>
    <definedName name="________BUT78">#REF!</definedName>
    <definedName name="________cal00001" localSheetId="35" hidden="1">{"'NOTES2'!$G$9:$J$27"}</definedName>
    <definedName name="________cal00001" localSheetId="37" hidden="1">{"'NOTES2'!$G$9:$J$27"}</definedName>
    <definedName name="________cal00001" localSheetId="36" hidden="1">{"'NOTES2'!$G$9:$J$27"}</definedName>
    <definedName name="________cal00001" localSheetId="33" hidden="1">{"'NOTES2'!$G$9:$J$27"}</definedName>
    <definedName name="________cal00001" localSheetId="34" hidden="1">{"'NOTES2'!$G$9:$J$27"}</definedName>
    <definedName name="________cal00001" localSheetId="31" hidden="1">{"'NOTES2'!$G$9:$J$27"}</definedName>
    <definedName name="________cal00001" hidden="1">{"'NOTES2'!$G$9:$J$27"}</definedName>
    <definedName name="________CAO1" localSheetId="31">#REF!</definedName>
    <definedName name="________CAO1">!#REF!</definedName>
    <definedName name="________CAO2" localSheetId="31">#REF!</definedName>
    <definedName name="________CAO2">!#REF!</definedName>
    <definedName name="________CAO3" localSheetId="31">#REF!</definedName>
    <definedName name="________CAO3">!#REF!</definedName>
    <definedName name="________CAO4" localSheetId="31">#REF!</definedName>
    <definedName name="________CAO4">!#REF!</definedName>
    <definedName name="________CAO5" localSheetId="31">#REF!</definedName>
    <definedName name="________CAO5">!#REF!</definedName>
    <definedName name="________CAO6" localSheetId="31">#REF!</definedName>
    <definedName name="________CAO6">!#REF!</definedName>
    <definedName name="________CAO7" localSheetId="31">#REF!</definedName>
    <definedName name="________CAO7">!#REF!</definedName>
    <definedName name="________CAO8" localSheetId="31">#REF!</definedName>
    <definedName name="________CAO8">!#REF!</definedName>
    <definedName name="________cc1" localSheetId="35" hidden="1">{"DETALLE_1996",#N/A,FALSE,"flujo";"DETALLE_1997",#N/A,FALSE,"flujo";"GASTOS_INCURRIDOS_1996",#N/A,FALSE,"flujo";"GASTOS_PROGRAMADOS_PARA_1997",#N/A,FALSE,"flujo";#N/A,#N/A,FALSE,"comparat";#N/A,#N/A,FALSE,"costos";#N/A,#N/A,FALSE,"proyctrol"}</definedName>
    <definedName name="________cc1" localSheetId="37" hidden="1">{"DETALLE_1996",#N/A,FALSE,"flujo";"DETALLE_1997",#N/A,FALSE,"flujo";"GASTOS_INCURRIDOS_1996",#N/A,FALSE,"flujo";"GASTOS_PROGRAMADOS_PARA_1997",#N/A,FALSE,"flujo";#N/A,#N/A,FALSE,"comparat";#N/A,#N/A,FALSE,"costos";#N/A,#N/A,FALSE,"proyctrol"}</definedName>
    <definedName name="________cc1" localSheetId="36" hidden="1">{"DETALLE_1996",#N/A,FALSE,"flujo";"DETALLE_1997",#N/A,FALSE,"flujo";"GASTOS_INCURRIDOS_1996",#N/A,FALSE,"flujo";"GASTOS_PROGRAMADOS_PARA_1997",#N/A,FALSE,"flujo";#N/A,#N/A,FALSE,"comparat";#N/A,#N/A,FALSE,"costos";#N/A,#N/A,FALSE,"proyctrol"}</definedName>
    <definedName name="________cc1" localSheetId="33" hidden="1">{"DETALLE_1996",#N/A,FALSE,"flujo";"DETALLE_1997",#N/A,FALSE,"flujo";"GASTOS_INCURRIDOS_1996",#N/A,FALSE,"flujo";"GASTOS_PROGRAMADOS_PARA_1997",#N/A,FALSE,"flujo";#N/A,#N/A,FALSE,"comparat";#N/A,#N/A,FALSE,"costos";#N/A,#N/A,FALSE,"proyctrol"}</definedName>
    <definedName name="________cc1" localSheetId="34" hidden="1">{"DETALLE_1996",#N/A,FALSE,"flujo";"DETALLE_1997",#N/A,FALSE,"flujo";"GASTOS_INCURRIDOS_1996",#N/A,FALSE,"flujo";"GASTOS_PROGRAMADOS_PARA_1997",#N/A,FALSE,"flujo";#N/A,#N/A,FALSE,"comparat";#N/A,#N/A,FALSE,"costos";#N/A,#N/A,FALSE,"proyctrol"}</definedName>
    <definedName name="________cc1" localSheetId="31" hidden="1">{"DETALLE_1996",#N/A,FALSE,"flujo";"DETALLE_1997",#N/A,FALSE,"flujo";"GASTOS_INCURRIDOS_1996",#N/A,FALSE,"flujo";"GASTOS_PROGRAMADOS_PARA_1997",#N/A,FALSE,"flujo";#N/A,#N/A,FALSE,"comparat";#N/A,#N/A,FALSE,"costos";#N/A,#N/A,FALSE,"proyctrol"}</definedName>
    <definedName name="________cc1" hidden="1">{"DETALLE_1996",#N/A,FALSE,"flujo";"DETALLE_1997",#N/A,FALSE,"flujo";"GASTOS_INCURRIDOS_1996",#N/A,FALSE,"flujo";"GASTOS_PROGRAMADOS_PARA_1997",#N/A,FALSE,"flujo";#N/A,#N/A,FALSE,"comparat";#N/A,#N/A,FALSE,"costos";#N/A,#N/A,FALSE,"proyctrol"}</definedName>
    <definedName name="________cp010103" localSheetId="35" hidden="1">{#N/A,#N/A,TRUE,"MEMO";#N/A,#N/A,TRUE,"PARAMETROS";#N/A,#N/A,TRUE,"RLI ";#N/A,#N/A,TRUE,"IMPTO.DET.";#N/A,#N/A,TRUE,"FUT-FUNT";#N/A,#N/A,TRUE,"CPI-PATR.";#N/A,#N/A,TRUE,"CM CPI";#N/A,#N/A,TRUE,"PROV";#N/A,#N/A,TRUE,"A FIJO";#N/A,#N/A,TRUE,"LEASING";#N/A,#N/A,TRUE,"VPP";#N/A,#N/A,TRUE,"PPM";#N/A,#N/A,TRUE,"OTROS"}</definedName>
    <definedName name="________cp010103" localSheetId="37" hidden="1">{#N/A,#N/A,TRUE,"MEMO";#N/A,#N/A,TRUE,"PARAMETROS";#N/A,#N/A,TRUE,"RLI ";#N/A,#N/A,TRUE,"IMPTO.DET.";#N/A,#N/A,TRUE,"FUT-FUNT";#N/A,#N/A,TRUE,"CPI-PATR.";#N/A,#N/A,TRUE,"CM CPI";#N/A,#N/A,TRUE,"PROV";#N/A,#N/A,TRUE,"A FIJO";#N/A,#N/A,TRUE,"LEASING";#N/A,#N/A,TRUE,"VPP";#N/A,#N/A,TRUE,"PPM";#N/A,#N/A,TRUE,"OTROS"}</definedName>
    <definedName name="________cp010103" localSheetId="36" hidden="1">{#N/A,#N/A,TRUE,"MEMO";#N/A,#N/A,TRUE,"PARAMETROS";#N/A,#N/A,TRUE,"RLI ";#N/A,#N/A,TRUE,"IMPTO.DET.";#N/A,#N/A,TRUE,"FUT-FUNT";#N/A,#N/A,TRUE,"CPI-PATR.";#N/A,#N/A,TRUE,"CM CPI";#N/A,#N/A,TRUE,"PROV";#N/A,#N/A,TRUE,"A FIJO";#N/A,#N/A,TRUE,"LEASING";#N/A,#N/A,TRUE,"VPP";#N/A,#N/A,TRUE,"PPM";#N/A,#N/A,TRUE,"OTROS"}</definedName>
    <definedName name="________cp010103" localSheetId="33" hidden="1">{#N/A,#N/A,TRUE,"MEMO";#N/A,#N/A,TRUE,"PARAMETROS";#N/A,#N/A,TRUE,"RLI ";#N/A,#N/A,TRUE,"IMPTO.DET.";#N/A,#N/A,TRUE,"FUT-FUNT";#N/A,#N/A,TRUE,"CPI-PATR.";#N/A,#N/A,TRUE,"CM CPI";#N/A,#N/A,TRUE,"PROV";#N/A,#N/A,TRUE,"A FIJO";#N/A,#N/A,TRUE,"LEASING";#N/A,#N/A,TRUE,"VPP";#N/A,#N/A,TRUE,"PPM";#N/A,#N/A,TRUE,"OTROS"}</definedName>
    <definedName name="________cp010103" localSheetId="34" hidden="1">{#N/A,#N/A,TRUE,"MEMO";#N/A,#N/A,TRUE,"PARAMETROS";#N/A,#N/A,TRUE,"RLI ";#N/A,#N/A,TRUE,"IMPTO.DET.";#N/A,#N/A,TRUE,"FUT-FUNT";#N/A,#N/A,TRUE,"CPI-PATR.";#N/A,#N/A,TRUE,"CM CPI";#N/A,#N/A,TRUE,"PROV";#N/A,#N/A,TRUE,"A FIJO";#N/A,#N/A,TRUE,"LEASING";#N/A,#N/A,TRUE,"VPP";#N/A,#N/A,TRUE,"PPM";#N/A,#N/A,TRUE,"OTROS"}</definedName>
    <definedName name="________cp010103" localSheetId="31" hidden="1">{#N/A,#N/A,TRUE,"MEMO";#N/A,#N/A,TRUE,"PARAMETROS";#N/A,#N/A,TRUE,"RLI ";#N/A,#N/A,TRUE,"IMPTO.DET.";#N/A,#N/A,TRUE,"FUT-FUNT";#N/A,#N/A,TRUE,"CPI-PATR.";#N/A,#N/A,TRUE,"CM CPI";#N/A,#N/A,TRUE,"PROV";#N/A,#N/A,TRUE,"A FIJO";#N/A,#N/A,TRUE,"LEASING";#N/A,#N/A,TRUE,"VPP";#N/A,#N/A,TRUE,"PPM";#N/A,#N/A,TRUE,"OTROS"}</definedName>
    <definedName name="________cp010103" hidden="1">{#N/A,#N/A,TRUE,"MEMO";#N/A,#N/A,TRUE,"PARAMETROS";#N/A,#N/A,TRUE,"RLI ";#N/A,#N/A,TRUE,"IMPTO.DET.";#N/A,#N/A,TRUE,"FUT-FUNT";#N/A,#N/A,TRUE,"CPI-PATR.";#N/A,#N/A,TRUE,"CM CPI";#N/A,#N/A,TRUE,"PROV";#N/A,#N/A,TRUE,"A FIJO";#N/A,#N/A,TRUE,"LEASING";#N/A,#N/A,TRUE,"VPP";#N/A,#N/A,TRUE,"PPM";#N/A,#N/A,TRUE,"OTROS"}</definedName>
    <definedName name="________csc1" localSheetId="31">#REF!</definedName>
    <definedName name="________csc1">!#REF!</definedName>
    <definedName name="________dep2" localSheetId="31">#REF!</definedName>
    <definedName name="________dep2">!#REF!</definedName>
    <definedName name="________dep3" localSheetId="31">#REF!</definedName>
    <definedName name="________dep3">!#REF!</definedName>
    <definedName name="________e20000" localSheetId="31">#REF!</definedName>
    <definedName name="________e20000">!#REF!</definedName>
    <definedName name="________e99991" localSheetId="31">#REF!</definedName>
    <definedName name="________e99991">!#REF!</definedName>
    <definedName name="________eee4" localSheetId="35" hidden="1">{#N/A,#N/A,TRUE,"MES";#N/A,#N/A,TRUE,"ANUAL"}</definedName>
    <definedName name="________eee4" localSheetId="37" hidden="1">{#N/A,#N/A,TRUE,"MES";#N/A,#N/A,TRUE,"ANUAL"}</definedName>
    <definedName name="________eee4" localSheetId="36" hidden="1">{#N/A,#N/A,TRUE,"MES";#N/A,#N/A,TRUE,"ANUAL"}</definedName>
    <definedName name="________eee4" localSheetId="33" hidden="1">{#N/A,#N/A,TRUE,"MES";#N/A,#N/A,TRUE,"ANUAL"}</definedName>
    <definedName name="________eee4" localSheetId="34" hidden="1">{#N/A,#N/A,TRUE,"MES";#N/A,#N/A,TRUE,"ANUAL"}</definedName>
    <definedName name="________eee4" localSheetId="31" hidden="1">{#N/A,#N/A,TRUE,"MES";#N/A,#N/A,TRUE,"ANUAL"}</definedName>
    <definedName name="________eee4" hidden="1">{#N/A,#N/A,TRUE,"MES";#N/A,#N/A,TRUE,"ANUAL"}</definedName>
    <definedName name="________equ1" localSheetId="35" hidden="1">{#N/A,#N/A,TRUE,"Est. de Fact.";#N/A,#N/A,TRUE,"Capitulo 19";#N/A,#N/A,TRUE,"Proyecto P855"}</definedName>
    <definedName name="________equ1" localSheetId="37" hidden="1">{#N/A,#N/A,TRUE,"Est. de Fact.";#N/A,#N/A,TRUE,"Capitulo 19";#N/A,#N/A,TRUE,"Proyecto P855"}</definedName>
    <definedName name="________equ1" localSheetId="36" hidden="1">{#N/A,#N/A,TRUE,"Est. de Fact.";#N/A,#N/A,TRUE,"Capitulo 19";#N/A,#N/A,TRUE,"Proyecto P855"}</definedName>
    <definedName name="________equ1" localSheetId="33" hidden="1">{#N/A,#N/A,TRUE,"Est. de Fact.";#N/A,#N/A,TRUE,"Capitulo 19";#N/A,#N/A,TRUE,"Proyecto P855"}</definedName>
    <definedName name="________equ1" localSheetId="34" hidden="1">{#N/A,#N/A,TRUE,"Est. de Fact.";#N/A,#N/A,TRUE,"Capitulo 19";#N/A,#N/A,TRUE,"Proyecto P855"}</definedName>
    <definedName name="________equ1" localSheetId="31" hidden="1">{#N/A,#N/A,TRUE,"Est. de Fact.";#N/A,#N/A,TRUE,"Capitulo 19";#N/A,#N/A,TRUE,"Proyecto P855"}</definedName>
    <definedName name="________equ1" hidden="1">{#N/A,#N/A,TRUE,"Est. de Fact.";#N/A,#N/A,TRUE,"Capitulo 19";#N/A,#N/A,TRUE,"Proyecto P855"}</definedName>
    <definedName name="________ext2" localSheetId="31">#REF!</definedName>
    <definedName name="________ext2">!#REF!</definedName>
    <definedName name="________ext3" localSheetId="31">#REF!</definedName>
    <definedName name="________ext3">!#REF!</definedName>
    <definedName name="________F">#REF!</definedName>
    <definedName name="________F15p">#REF!</definedName>
    <definedName name="________f34rfq" localSheetId="31">#REF!</definedName>
    <definedName name="________f34rfq">!#REF!</definedName>
    <definedName name="________FC" localSheetId="35" hidden="1">{"DETALLE_1996",#N/A,FALSE,"flujo";"DETALLE_1997",#N/A,FALSE,"flujo";"GASTOS_INCURRIDOS_1996",#N/A,FALSE,"flujo";"GASTOS_PROGRAMADOS_PARA_1997",#N/A,FALSE,"flujo";#N/A,#N/A,FALSE,"comparat";#N/A,#N/A,FALSE,"costos";#N/A,#N/A,FALSE,"proyctrol"}</definedName>
    <definedName name="________FC" localSheetId="37" hidden="1">{"DETALLE_1996",#N/A,FALSE,"flujo";"DETALLE_1997",#N/A,FALSE,"flujo";"GASTOS_INCURRIDOS_1996",#N/A,FALSE,"flujo";"GASTOS_PROGRAMADOS_PARA_1997",#N/A,FALSE,"flujo";#N/A,#N/A,FALSE,"comparat";#N/A,#N/A,FALSE,"costos";#N/A,#N/A,FALSE,"proyctrol"}</definedName>
    <definedName name="________FC" localSheetId="36" hidden="1">{"DETALLE_1996",#N/A,FALSE,"flujo";"DETALLE_1997",#N/A,FALSE,"flujo";"GASTOS_INCURRIDOS_1996",#N/A,FALSE,"flujo";"GASTOS_PROGRAMADOS_PARA_1997",#N/A,FALSE,"flujo";#N/A,#N/A,FALSE,"comparat";#N/A,#N/A,FALSE,"costos";#N/A,#N/A,FALSE,"proyctrol"}</definedName>
    <definedName name="________FC" localSheetId="33" hidden="1">{"DETALLE_1996",#N/A,FALSE,"flujo";"DETALLE_1997",#N/A,FALSE,"flujo";"GASTOS_INCURRIDOS_1996",#N/A,FALSE,"flujo";"GASTOS_PROGRAMADOS_PARA_1997",#N/A,FALSE,"flujo";#N/A,#N/A,FALSE,"comparat";#N/A,#N/A,FALSE,"costos";#N/A,#N/A,FALSE,"proyctrol"}</definedName>
    <definedName name="________FC" localSheetId="34" hidden="1">{"DETALLE_1996",#N/A,FALSE,"flujo";"DETALLE_1997",#N/A,FALSE,"flujo";"GASTOS_INCURRIDOS_1996",#N/A,FALSE,"flujo";"GASTOS_PROGRAMADOS_PARA_1997",#N/A,FALSE,"flujo";#N/A,#N/A,FALSE,"comparat";#N/A,#N/A,FALSE,"costos";#N/A,#N/A,FALSE,"proyctrol"}</definedName>
    <definedName name="________FC" localSheetId="31" hidden="1">{"DETALLE_1996",#N/A,FALSE,"flujo";"DETALLE_1997",#N/A,FALSE,"flujo";"GASTOS_INCURRIDOS_1996",#N/A,FALSE,"flujo";"GASTOS_PROGRAMADOS_PARA_1997",#N/A,FALSE,"flujo";#N/A,#N/A,FALSE,"comparat";#N/A,#N/A,FALSE,"costos";#N/A,#N/A,FALSE,"proyctrol"}</definedName>
    <definedName name="________FC" hidden="1">{"DETALLE_1996",#N/A,FALSE,"flujo";"DETALLE_1997",#N/A,FALSE,"flujo";"GASTOS_INCURRIDOS_1996",#N/A,FALSE,"flujo";"GASTOS_PROGRAMADOS_PARA_1997",#N/A,FALSE,"flujo";#N/A,#N/A,FALSE,"comparat";#N/A,#N/A,FALSE,"costos";#N/A,#N/A,FALSE,"proyctrol"}</definedName>
    <definedName name="________FHE7" localSheetId="35" hidden="1">{#N/A,#N/A,FALSE,"masez (10)";#N/A,#N/A,FALSE,"masez (7)";#N/A,#N/A,FALSE,"masez (6)";#N/A,#N/A,FALSE,"masez (5)";#N/A,#N/A,FALSE,"masez (4)";#N/A,#N/A,FALSE,"masez (3)";#N/A,#N/A,FALSE,"masez (2)";#N/A,#N/A,FALSE,"GME";#N/A,#N/A,FALSE,"masez"}</definedName>
    <definedName name="________FHE7" localSheetId="37" hidden="1">{#N/A,#N/A,FALSE,"masez (10)";#N/A,#N/A,FALSE,"masez (7)";#N/A,#N/A,FALSE,"masez (6)";#N/A,#N/A,FALSE,"masez (5)";#N/A,#N/A,FALSE,"masez (4)";#N/A,#N/A,FALSE,"masez (3)";#N/A,#N/A,FALSE,"masez (2)";#N/A,#N/A,FALSE,"GME";#N/A,#N/A,FALSE,"masez"}</definedName>
    <definedName name="________FHE7" localSheetId="36" hidden="1">{#N/A,#N/A,FALSE,"masez (10)";#N/A,#N/A,FALSE,"masez (7)";#N/A,#N/A,FALSE,"masez (6)";#N/A,#N/A,FALSE,"masez (5)";#N/A,#N/A,FALSE,"masez (4)";#N/A,#N/A,FALSE,"masez (3)";#N/A,#N/A,FALSE,"masez (2)";#N/A,#N/A,FALSE,"GME";#N/A,#N/A,FALSE,"masez"}</definedName>
    <definedName name="________FHE7" localSheetId="33" hidden="1">{#N/A,#N/A,FALSE,"masez (10)";#N/A,#N/A,FALSE,"masez (7)";#N/A,#N/A,FALSE,"masez (6)";#N/A,#N/A,FALSE,"masez (5)";#N/A,#N/A,FALSE,"masez (4)";#N/A,#N/A,FALSE,"masez (3)";#N/A,#N/A,FALSE,"masez (2)";#N/A,#N/A,FALSE,"GME";#N/A,#N/A,FALSE,"masez"}</definedName>
    <definedName name="________FHE7" localSheetId="34" hidden="1">{#N/A,#N/A,FALSE,"masez (10)";#N/A,#N/A,FALSE,"masez (7)";#N/A,#N/A,FALSE,"masez (6)";#N/A,#N/A,FALSE,"masez (5)";#N/A,#N/A,FALSE,"masez (4)";#N/A,#N/A,FALSE,"masez (3)";#N/A,#N/A,FALSE,"masez (2)";#N/A,#N/A,FALSE,"GME";#N/A,#N/A,FALSE,"masez"}</definedName>
    <definedName name="________FHE7" localSheetId="31" hidden="1">{#N/A,#N/A,FALSE,"masez (10)";#N/A,#N/A,FALSE,"masez (7)";#N/A,#N/A,FALSE,"masez (6)";#N/A,#N/A,FALSE,"masez (5)";#N/A,#N/A,FALSE,"masez (4)";#N/A,#N/A,FALSE,"masez (3)";#N/A,#N/A,FALSE,"masez (2)";#N/A,#N/A,FALSE,"GME";#N/A,#N/A,FALSE,"masez"}</definedName>
    <definedName name="________FHE7" hidden="1">{#N/A,#N/A,FALSE,"masez (10)";#N/A,#N/A,FALSE,"masez (7)";#N/A,#N/A,FALSE,"masez (6)";#N/A,#N/A,FALSE,"masez (5)";#N/A,#N/A,FALSE,"masez (4)";#N/A,#N/A,FALSE,"masez (3)";#N/A,#N/A,FALSE,"masez (2)";#N/A,#N/A,FALSE,"GME";#N/A,#N/A,FALSE,"masez"}</definedName>
    <definedName name="________FR2" localSheetId="35" hidden="1">{#N/A,#N/A,FALSE,"GERAL";#N/A,#N/A,FALSE,"012-96";#N/A,#N/A,FALSE,"018-96";#N/A,#N/A,FALSE,"027-96";#N/A,#N/A,FALSE,"059-96";#N/A,#N/A,FALSE,"076-96";#N/A,#N/A,FALSE,"019-97";#N/A,#N/A,FALSE,"021-97";#N/A,#N/A,FALSE,"022-97";#N/A,#N/A,FALSE,"028-97"}</definedName>
    <definedName name="________FR2" localSheetId="37" hidden="1">{#N/A,#N/A,FALSE,"GERAL";#N/A,#N/A,FALSE,"012-96";#N/A,#N/A,FALSE,"018-96";#N/A,#N/A,FALSE,"027-96";#N/A,#N/A,FALSE,"059-96";#N/A,#N/A,FALSE,"076-96";#N/A,#N/A,FALSE,"019-97";#N/A,#N/A,FALSE,"021-97";#N/A,#N/A,FALSE,"022-97";#N/A,#N/A,FALSE,"028-97"}</definedName>
    <definedName name="________FR2" localSheetId="36" hidden="1">{#N/A,#N/A,FALSE,"GERAL";#N/A,#N/A,FALSE,"012-96";#N/A,#N/A,FALSE,"018-96";#N/A,#N/A,FALSE,"027-96";#N/A,#N/A,FALSE,"059-96";#N/A,#N/A,FALSE,"076-96";#N/A,#N/A,FALSE,"019-97";#N/A,#N/A,FALSE,"021-97";#N/A,#N/A,FALSE,"022-97";#N/A,#N/A,FALSE,"028-97"}</definedName>
    <definedName name="________FR2" localSheetId="33" hidden="1">{#N/A,#N/A,FALSE,"GERAL";#N/A,#N/A,FALSE,"012-96";#N/A,#N/A,FALSE,"018-96";#N/A,#N/A,FALSE,"027-96";#N/A,#N/A,FALSE,"059-96";#N/A,#N/A,FALSE,"076-96";#N/A,#N/A,FALSE,"019-97";#N/A,#N/A,FALSE,"021-97";#N/A,#N/A,FALSE,"022-97";#N/A,#N/A,FALSE,"028-97"}</definedName>
    <definedName name="________FR2" localSheetId="34" hidden="1">{#N/A,#N/A,FALSE,"GERAL";#N/A,#N/A,FALSE,"012-96";#N/A,#N/A,FALSE,"018-96";#N/A,#N/A,FALSE,"027-96";#N/A,#N/A,FALSE,"059-96";#N/A,#N/A,FALSE,"076-96";#N/A,#N/A,FALSE,"019-97";#N/A,#N/A,FALSE,"021-97";#N/A,#N/A,FALSE,"022-97";#N/A,#N/A,FALSE,"028-97"}</definedName>
    <definedName name="________FR2" localSheetId="31" hidden="1">{#N/A,#N/A,FALSE,"GERAL";#N/A,#N/A,FALSE,"012-96";#N/A,#N/A,FALSE,"018-96";#N/A,#N/A,FALSE,"027-96";#N/A,#N/A,FALSE,"059-96";#N/A,#N/A,FALSE,"076-96";#N/A,#N/A,FALSE,"019-97";#N/A,#N/A,FALSE,"021-97";#N/A,#N/A,FALSE,"022-97";#N/A,#N/A,FALSE,"028-97"}</definedName>
    <definedName name="________FR2" hidden="1">{#N/A,#N/A,FALSE,"GERAL";#N/A,#N/A,FALSE,"012-96";#N/A,#N/A,FALSE,"018-96";#N/A,#N/A,FALSE,"027-96";#N/A,#N/A,FALSE,"059-96";#N/A,#N/A,FALSE,"076-96";#N/A,#N/A,FALSE,"019-97";#N/A,#N/A,FALSE,"021-97";#N/A,#N/A,FALSE,"022-97";#N/A,#N/A,FALSE,"028-97"}</definedName>
    <definedName name="________ftu222" localSheetId="35" hidden="1">{#N/A,#N/A,FALSE,"Aging Summary";#N/A,#N/A,FALSE,"Ratio Analysis";#N/A,#N/A,FALSE,"Test 120 Day Accts";#N/A,#N/A,FALSE,"Tickmarks"}</definedName>
    <definedName name="________ftu222" localSheetId="37" hidden="1">{#N/A,#N/A,FALSE,"Aging Summary";#N/A,#N/A,FALSE,"Ratio Analysis";#N/A,#N/A,FALSE,"Test 120 Day Accts";#N/A,#N/A,FALSE,"Tickmarks"}</definedName>
    <definedName name="________ftu222" localSheetId="36" hidden="1">{#N/A,#N/A,FALSE,"Aging Summary";#N/A,#N/A,FALSE,"Ratio Analysis";#N/A,#N/A,FALSE,"Test 120 Day Accts";#N/A,#N/A,FALSE,"Tickmarks"}</definedName>
    <definedName name="________ftu222" localSheetId="33" hidden="1">{#N/A,#N/A,FALSE,"Aging Summary";#N/A,#N/A,FALSE,"Ratio Analysis";#N/A,#N/A,FALSE,"Test 120 Day Accts";#N/A,#N/A,FALSE,"Tickmarks"}</definedName>
    <definedName name="________ftu222" localSheetId="34" hidden="1">{#N/A,#N/A,FALSE,"Aging Summary";#N/A,#N/A,FALSE,"Ratio Analysis";#N/A,#N/A,FALSE,"Test 120 Day Accts";#N/A,#N/A,FALSE,"Tickmarks"}</definedName>
    <definedName name="________ftu222" localSheetId="31" hidden="1">{#N/A,#N/A,FALSE,"Aging Summary";#N/A,#N/A,FALSE,"Ratio Analysis";#N/A,#N/A,FALSE,"Test 120 Day Accts";#N/A,#N/A,FALSE,"Tickmarks"}</definedName>
    <definedName name="________ftu222" hidden="1">{#N/A,#N/A,FALSE,"Aging Summary";#N/A,#N/A,FALSE,"Ratio Analysis";#N/A,#N/A,FALSE,"Test 120 Day Accts";#N/A,#N/A,FALSE,"Tickmarks"}</definedName>
    <definedName name="________fut2" localSheetId="35" hidden="1">{#N/A,#N/A,FALSE,"Aging Summary";#N/A,#N/A,FALSE,"Ratio Analysis";#N/A,#N/A,FALSE,"Test 120 Day Accts";#N/A,#N/A,FALSE,"Tickmarks"}</definedName>
    <definedName name="________fut2" localSheetId="37" hidden="1">{#N/A,#N/A,FALSE,"Aging Summary";#N/A,#N/A,FALSE,"Ratio Analysis";#N/A,#N/A,FALSE,"Test 120 Day Accts";#N/A,#N/A,FALSE,"Tickmarks"}</definedName>
    <definedName name="________fut2" localSheetId="36" hidden="1">{#N/A,#N/A,FALSE,"Aging Summary";#N/A,#N/A,FALSE,"Ratio Analysis";#N/A,#N/A,FALSE,"Test 120 Day Accts";#N/A,#N/A,FALSE,"Tickmarks"}</definedName>
    <definedName name="________fut2" localSheetId="33" hidden="1">{#N/A,#N/A,FALSE,"Aging Summary";#N/A,#N/A,FALSE,"Ratio Analysis";#N/A,#N/A,FALSE,"Test 120 Day Accts";#N/A,#N/A,FALSE,"Tickmarks"}</definedName>
    <definedName name="________fut2" localSheetId="34" hidden="1">{#N/A,#N/A,FALSE,"Aging Summary";#N/A,#N/A,FALSE,"Ratio Analysis";#N/A,#N/A,FALSE,"Test 120 Day Accts";#N/A,#N/A,FALSE,"Tickmarks"}</definedName>
    <definedName name="________fut2" localSheetId="31" hidden="1">{#N/A,#N/A,FALSE,"Aging Summary";#N/A,#N/A,FALSE,"Ratio Analysis";#N/A,#N/A,FALSE,"Test 120 Day Accts";#N/A,#N/A,FALSE,"Tickmarks"}</definedName>
    <definedName name="________fut2" hidden="1">{#N/A,#N/A,FALSE,"Aging Summary";#N/A,#N/A,FALSE,"Ratio Analysis";#N/A,#N/A,FALSE,"Test 120 Day Accts";#N/A,#N/A,FALSE,"Tickmarks"}</definedName>
    <definedName name="________gc2" localSheetId="35" hidden="1">{#N/A,#N/A,TRUE,"MEMO";#N/A,#N/A,TRUE,"PARAMETROS";#N/A,#N/A,TRUE,"RLI ";#N/A,#N/A,TRUE,"IMPTO.DET.";#N/A,#N/A,TRUE,"FUT-FUNT";#N/A,#N/A,TRUE,"CPI-PATR.";#N/A,#N/A,TRUE,"CM CPI";#N/A,#N/A,TRUE,"PROV";#N/A,#N/A,TRUE,"A FIJO";#N/A,#N/A,TRUE,"LEASING";#N/A,#N/A,TRUE,"VPP";#N/A,#N/A,TRUE,"PPM";#N/A,#N/A,TRUE,"OTROS"}</definedName>
    <definedName name="________gc2" localSheetId="37" hidden="1">{#N/A,#N/A,TRUE,"MEMO";#N/A,#N/A,TRUE,"PARAMETROS";#N/A,#N/A,TRUE,"RLI ";#N/A,#N/A,TRUE,"IMPTO.DET.";#N/A,#N/A,TRUE,"FUT-FUNT";#N/A,#N/A,TRUE,"CPI-PATR.";#N/A,#N/A,TRUE,"CM CPI";#N/A,#N/A,TRUE,"PROV";#N/A,#N/A,TRUE,"A FIJO";#N/A,#N/A,TRUE,"LEASING";#N/A,#N/A,TRUE,"VPP";#N/A,#N/A,TRUE,"PPM";#N/A,#N/A,TRUE,"OTROS"}</definedName>
    <definedName name="________gc2" localSheetId="36" hidden="1">{#N/A,#N/A,TRUE,"MEMO";#N/A,#N/A,TRUE,"PARAMETROS";#N/A,#N/A,TRUE,"RLI ";#N/A,#N/A,TRUE,"IMPTO.DET.";#N/A,#N/A,TRUE,"FUT-FUNT";#N/A,#N/A,TRUE,"CPI-PATR.";#N/A,#N/A,TRUE,"CM CPI";#N/A,#N/A,TRUE,"PROV";#N/A,#N/A,TRUE,"A FIJO";#N/A,#N/A,TRUE,"LEASING";#N/A,#N/A,TRUE,"VPP";#N/A,#N/A,TRUE,"PPM";#N/A,#N/A,TRUE,"OTROS"}</definedName>
    <definedName name="________gc2" localSheetId="33" hidden="1">{#N/A,#N/A,TRUE,"MEMO";#N/A,#N/A,TRUE,"PARAMETROS";#N/A,#N/A,TRUE,"RLI ";#N/A,#N/A,TRUE,"IMPTO.DET.";#N/A,#N/A,TRUE,"FUT-FUNT";#N/A,#N/A,TRUE,"CPI-PATR.";#N/A,#N/A,TRUE,"CM CPI";#N/A,#N/A,TRUE,"PROV";#N/A,#N/A,TRUE,"A FIJO";#N/A,#N/A,TRUE,"LEASING";#N/A,#N/A,TRUE,"VPP";#N/A,#N/A,TRUE,"PPM";#N/A,#N/A,TRUE,"OTROS"}</definedName>
    <definedName name="________gc2" localSheetId="34" hidden="1">{#N/A,#N/A,TRUE,"MEMO";#N/A,#N/A,TRUE,"PARAMETROS";#N/A,#N/A,TRUE,"RLI ";#N/A,#N/A,TRUE,"IMPTO.DET.";#N/A,#N/A,TRUE,"FUT-FUNT";#N/A,#N/A,TRUE,"CPI-PATR.";#N/A,#N/A,TRUE,"CM CPI";#N/A,#N/A,TRUE,"PROV";#N/A,#N/A,TRUE,"A FIJO";#N/A,#N/A,TRUE,"LEASING";#N/A,#N/A,TRUE,"VPP";#N/A,#N/A,TRUE,"PPM";#N/A,#N/A,TRUE,"OTROS"}</definedName>
    <definedName name="________gc2" localSheetId="31" hidden="1">{#N/A,#N/A,TRUE,"MEMO";#N/A,#N/A,TRUE,"PARAMETROS";#N/A,#N/A,TRUE,"RLI ";#N/A,#N/A,TRUE,"IMPTO.DET.";#N/A,#N/A,TRUE,"FUT-FUNT";#N/A,#N/A,TRUE,"CPI-PATR.";#N/A,#N/A,TRUE,"CM CPI";#N/A,#N/A,TRUE,"PROV";#N/A,#N/A,TRUE,"A FIJO";#N/A,#N/A,TRUE,"LEASING";#N/A,#N/A,TRUE,"VPP";#N/A,#N/A,TRUE,"PPM";#N/A,#N/A,TRUE,"OTROS"}</definedName>
    <definedName name="________gc2" hidden="1">{#N/A,#N/A,TRUE,"MEMO";#N/A,#N/A,TRUE,"PARAMETROS";#N/A,#N/A,TRUE,"RLI ";#N/A,#N/A,TRUE,"IMPTO.DET.";#N/A,#N/A,TRUE,"FUT-FUNT";#N/A,#N/A,TRUE,"CPI-PATR.";#N/A,#N/A,TRUE,"CM CPI";#N/A,#N/A,TRUE,"PROV";#N/A,#N/A,TRUE,"A FIJO";#N/A,#N/A,TRUE,"LEASING";#N/A,#N/A,TRUE,"VPP";#N/A,#N/A,TRUE,"PPM";#N/A,#N/A,TRUE,"OTROS"}</definedName>
    <definedName name="________gl1" localSheetId="35" hidden="1">{#N/A,#N/A,FALSE,"Total_OC015";#N/A,#N/A,FALSE,"ADMIN";#N/A,#N/A,FALSE,"PROCES";#N/A,#N/A,FALSE,"mecan";#N/A,#N/A,FALSE,"civil";#N/A,#N/A,FALSE,"CAÑER";#N/A,#N/A,FALSE,"ELEC";#N/A,#N/A,FALSE,"INSTR"}</definedName>
    <definedName name="________gl1" localSheetId="37" hidden="1">{#N/A,#N/A,FALSE,"Total_OC015";#N/A,#N/A,FALSE,"ADMIN";#N/A,#N/A,FALSE,"PROCES";#N/A,#N/A,FALSE,"mecan";#N/A,#N/A,FALSE,"civil";#N/A,#N/A,FALSE,"CAÑER";#N/A,#N/A,FALSE,"ELEC";#N/A,#N/A,FALSE,"INSTR"}</definedName>
    <definedName name="________gl1" localSheetId="36" hidden="1">{#N/A,#N/A,FALSE,"Total_OC015";#N/A,#N/A,FALSE,"ADMIN";#N/A,#N/A,FALSE,"PROCES";#N/A,#N/A,FALSE,"mecan";#N/A,#N/A,FALSE,"civil";#N/A,#N/A,FALSE,"CAÑER";#N/A,#N/A,FALSE,"ELEC";#N/A,#N/A,FALSE,"INSTR"}</definedName>
    <definedName name="________gl1" localSheetId="33" hidden="1">{#N/A,#N/A,FALSE,"Total_OC015";#N/A,#N/A,FALSE,"ADMIN";#N/A,#N/A,FALSE,"PROCES";#N/A,#N/A,FALSE,"mecan";#N/A,#N/A,FALSE,"civil";#N/A,#N/A,FALSE,"CAÑER";#N/A,#N/A,FALSE,"ELEC";#N/A,#N/A,FALSE,"INSTR"}</definedName>
    <definedName name="________gl1" localSheetId="34" hidden="1">{#N/A,#N/A,FALSE,"Total_OC015";#N/A,#N/A,FALSE,"ADMIN";#N/A,#N/A,FALSE,"PROCES";#N/A,#N/A,FALSE,"mecan";#N/A,#N/A,FALSE,"civil";#N/A,#N/A,FALSE,"CAÑER";#N/A,#N/A,FALSE,"ELEC";#N/A,#N/A,FALSE,"INSTR"}</definedName>
    <definedName name="________gl1" localSheetId="31" hidden="1">{#N/A,#N/A,FALSE,"Total_OC015";#N/A,#N/A,FALSE,"ADMIN";#N/A,#N/A,FALSE,"PROCES";#N/A,#N/A,FALSE,"mecan";#N/A,#N/A,FALSE,"civil";#N/A,#N/A,FALSE,"CAÑER";#N/A,#N/A,FALSE,"ELEC";#N/A,#N/A,FALSE,"INSTR"}</definedName>
    <definedName name="________gl1" hidden="1">{#N/A,#N/A,FALSE,"Total_OC015";#N/A,#N/A,FALSE,"ADMIN";#N/A,#N/A,FALSE,"PROCES";#N/A,#N/A,FALSE,"mecan";#N/A,#N/A,FALSE,"civil";#N/A,#N/A,FALSE,"CAÑER";#N/A,#N/A,FALSE,"ELEC";#N/A,#N/A,FALSE,"INSTR"}</definedName>
    <definedName name="________GMP1297" hidden="1">#REF!</definedName>
    <definedName name="________gmp2000" localSheetId="35" hidden="1">#REF!</definedName>
    <definedName name="________gmp2000" localSheetId="36" hidden="1">#REF!</definedName>
    <definedName name="________gmp2000" localSheetId="33" hidden="1">#REF!</definedName>
    <definedName name="________gmp2000" localSheetId="34" hidden="1">#REF!</definedName>
    <definedName name="________gmp2000" hidden="1">#REF!</definedName>
    <definedName name="________Ind1">#REF!</definedName>
    <definedName name="________Ind2">#REF!</definedName>
    <definedName name="________Ind3">#REF!</definedName>
    <definedName name="________Ind4">#REF!</definedName>
    <definedName name="________Ind5">#REF!</definedName>
    <definedName name="________jy5" localSheetId="35" hidden="1">{#N/A,#N/A,FALSE,"masez (10)";#N/A,#N/A,FALSE,"masez (7)";#N/A,#N/A,FALSE,"masez (6)";#N/A,#N/A,FALSE,"masez (5)";#N/A,#N/A,FALSE,"masez (4)";#N/A,#N/A,FALSE,"masez (3)";#N/A,#N/A,FALSE,"masez (2)";#N/A,#N/A,FALSE,"GME";#N/A,#N/A,FALSE,"masez"}</definedName>
    <definedName name="________jy5" localSheetId="37" hidden="1">{#N/A,#N/A,FALSE,"masez (10)";#N/A,#N/A,FALSE,"masez (7)";#N/A,#N/A,FALSE,"masez (6)";#N/A,#N/A,FALSE,"masez (5)";#N/A,#N/A,FALSE,"masez (4)";#N/A,#N/A,FALSE,"masez (3)";#N/A,#N/A,FALSE,"masez (2)";#N/A,#N/A,FALSE,"GME";#N/A,#N/A,FALSE,"masez"}</definedName>
    <definedName name="________jy5" localSheetId="36" hidden="1">{#N/A,#N/A,FALSE,"masez (10)";#N/A,#N/A,FALSE,"masez (7)";#N/A,#N/A,FALSE,"masez (6)";#N/A,#N/A,FALSE,"masez (5)";#N/A,#N/A,FALSE,"masez (4)";#N/A,#N/A,FALSE,"masez (3)";#N/A,#N/A,FALSE,"masez (2)";#N/A,#N/A,FALSE,"GME";#N/A,#N/A,FALSE,"masez"}</definedName>
    <definedName name="________jy5" localSheetId="33" hidden="1">{#N/A,#N/A,FALSE,"masez (10)";#N/A,#N/A,FALSE,"masez (7)";#N/A,#N/A,FALSE,"masez (6)";#N/A,#N/A,FALSE,"masez (5)";#N/A,#N/A,FALSE,"masez (4)";#N/A,#N/A,FALSE,"masez (3)";#N/A,#N/A,FALSE,"masez (2)";#N/A,#N/A,FALSE,"GME";#N/A,#N/A,FALSE,"masez"}</definedName>
    <definedName name="________jy5" localSheetId="34" hidden="1">{#N/A,#N/A,FALSE,"masez (10)";#N/A,#N/A,FALSE,"masez (7)";#N/A,#N/A,FALSE,"masez (6)";#N/A,#N/A,FALSE,"masez (5)";#N/A,#N/A,FALSE,"masez (4)";#N/A,#N/A,FALSE,"masez (3)";#N/A,#N/A,FALSE,"masez (2)";#N/A,#N/A,FALSE,"GME";#N/A,#N/A,FALSE,"masez"}</definedName>
    <definedName name="________jy5" localSheetId="31" hidden="1">{#N/A,#N/A,FALSE,"masez (10)";#N/A,#N/A,FALSE,"masez (7)";#N/A,#N/A,FALSE,"masez (6)";#N/A,#N/A,FALSE,"masez (5)";#N/A,#N/A,FALSE,"masez (4)";#N/A,#N/A,FALSE,"masez (3)";#N/A,#N/A,FALSE,"masez (2)";#N/A,#N/A,FALSE,"GME";#N/A,#N/A,FALSE,"masez"}</definedName>
    <definedName name="________jy5" hidden="1">{#N/A,#N/A,FALSE,"masez (10)";#N/A,#N/A,FALSE,"masez (7)";#N/A,#N/A,FALSE,"masez (6)";#N/A,#N/A,FALSE,"masez (5)";#N/A,#N/A,FALSE,"masez (4)";#N/A,#N/A,FALSE,"masez (3)";#N/A,#N/A,FALSE,"masez (2)";#N/A,#N/A,FALSE,"GME";#N/A,#N/A,FALSE,"masez"}</definedName>
    <definedName name="________k1" localSheetId="31">#REF!</definedName>
    <definedName name="________k1">!#REF!</definedName>
    <definedName name="________k2" localSheetId="31">#REF!</definedName>
    <definedName name="________k2">!#REF!</definedName>
    <definedName name="________k3" localSheetId="31">#REF!</definedName>
    <definedName name="________k3">!#REF!</definedName>
    <definedName name="________KEY1" hidden="1">#REF!</definedName>
    <definedName name="________KEY11" hidden="1">#REF!</definedName>
    <definedName name="________KEY2" localSheetId="35" hidden="1">#REF!</definedName>
    <definedName name="________KEY2" localSheetId="36" hidden="1">#REF!</definedName>
    <definedName name="________KEY2" localSheetId="33" hidden="1">#REF!</definedName>
    <definedName name="________KEY2" localSheetId="34" hidden="1">#REF!</definedName>
    <definedName name="________KEY2" hidden="1">#REF!</definedName>
    <definedName name="________kk1"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2" localSheetId="35" hidden="1">{"FlujoGastos",#N/A,FALSE,"Base";"FlujoGastos",#N/A,FALSE,"Buzón Tren";"FlujoGastos",#N/A,FALSE,"Buzón Camión";"FlujoGastos",#N/A,FALSE,"LHD Camión";"FlujoGastos",#N/A,FALSE,"Cámara Camión"}</definedName>
    <definedName name="________kk2" localSheetId="37" hidden="1">{"FlujoGastos",#N/A,FALSE,"Base";"FlujoGastos",#N/A,FALSE,"Buzón Tren";"FlujoGastos",#N/A,FALSE,"Buzón Camión";"FlujoGastos",#N/A,FALSE,"LHD Camión";"FlujoGastos",#N/A,FALSE,"Cámara Camión"}</definedName>
    <definedName name="________kk2" localSheetId="36" hidden="1">{"FlujoGastos",#N/A,FALSE,"Base";"FlujoGastos",#N/A,FALSE,"Buzón Tren";"FlujoGastos",#N/A,FALSE,"Buzón Camión";"FlujoGastos",#N/A,FALSE,"LHD Camión";"FlujoGastos",#N/A,FALSE,"Cámara Camión"}</definedName>
    <definedName name="________kk2" localSheetId="33" hidden="1">{"FlujoGastos",#N/A,FALSE,"Base";"FlujoGastos",#N/A,FALSE,"Buzón Tren";"FlujoGastos",#N/A,FALSE,"Buzón Camión";"FlujoGastos",#N/A,FALSE,"LHD Camión";"FlujoGastos",#N/A,FALSE,"Cámara Camión"}</definedName>
    <definedName name="________kk2" localSheetId="34" hidden="1">{"FlujoGastos",#N/A,FALSE,"Base";"FlujoGastos",#N/A,FALSE,"Buzón Tren";"FlujoGastos",#N/A,FALSE,"Buzón Camión";"FlujoGastos",#N/A,FALSE,"LHD Camión";"FlujoGastos",#N/A,FALSE,"Cámara Camión"}</definedName>
    <definedName name="________kk2" localSheetId="31" hidden="1">{"FlujoGastos",#N/A,FALSE,"Base";"FlujoGastos",#N/A,FALSE,"Buzón Tren";"FlujoGastos",#N/A,FALSE,"Buzón Camión";"FlujoGastos",#N/A,FALSE,"LHD Camión";"FlujoGastos",#N/A,FALSE,"Cámara Camión"}</definedName>
    <definedName name="________kk2" hidden="1">{"FlujoGastos",#N/A,FALSE,"Base";"FlujoGastos",#N/A,FALSE,"Buzón Tren";"FlujoGastos",#N/A,FALSE,"Buzón Camión";"FlujoGastos",#N/A,FALSE,"LHD Camión";"FlujoGastos",#N/A,FALSE,"Cámara Camión"}</definedName>
    <definedName name="________kk3"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4" localSheetId="35" hidden="1">{"desarrollo",#N/A,FALSE,"Cámara Camión";"resumen",#N/A,FALSE,"Cámara Camión";"eqprod",#N/A,FALSE,"Cámara Camión"}</definedName>
    <definedName name="________kk4" localSheetId="37" hidden="1">{"desarrollo",#N/A,FALSE,"Cámara Camión";"resumen",#N/A,FALSE,"Cámara Camión";"eqprod",#N/A,FALSE,"Cámara Camión"}</definedName>
    <definedName name="________kk4" localSheetId="36" hidden="1">{"desarrollo",#N/A,FALSE,"Cámara Camión";"resumen",#N/A,FALSE,"Cámara Camión";"eqprod",#N/A,FALSE,"Cámara Camión"}</definedName>
    <definedName name="________kk4" localSheetId="33" hidden="1">{"desarrollo",#N/A,FALSE,"Cámara Camión";"resumen",#N/A,FALSE,"Cámara Camión";"eqprod",#N/A,FALSE,"Cámara Camión"}</definedName>
    <definedName name="________kk4" localSheetId="34" hidden="1">{"desarrollo",#N/A,FALSE,"Cámara Camión";"resumen",#N/A,FALSE,"Cámara Camión";"eqprod",#N/A,FALSE,"Cámara Camión"}</definedName>
    <definedName name="________kk4" localSheetId="31" hidden="1">{"desarrollo",#N/A,FALSE,"Cámara Camión";"resumen",#N/A,FALSE,"Cámara Camión";"eqprod",#N/A,FALSE,"Cámara Camión"}</definedName>
    <definedName name="________kk4" hidden="1">{"desarrollo",#N/A,FALSE,"Cámara Camión";"resumen",#N/A,FALSE,"Cámara Camión";"eqprod",#N/A,FALSE,"Cámara Camión"}</definedName>
    <definedName name="________LAS1">#REF!</definedName>
    <definedName name="________LAS2">#REF!</definedName>
    <definedName name="________len2" localSheetId="31">#REF!</definedName>
    <definedName name="________len2">!#REF!</definedName>
    <definedName name="________len3" localSheetId="31">#REF!</definedName>
    <definedName name="________len3">!#REF!</definedName>
    <definedName name="________lot1" localSheetId="35" hidden="1">{#N/A,#N/A,FALSE,"Total_OC015";#N/A,#N/A,FALSE,"ADMIN";#N/A,#N/A,FALSE,"PROCES";#N/A,#N/A,FALSE,"mecan";#N/A,#N/A,FALSE,"civil";#N/A,#N/A,FALSE,"CAÑER";#N/A,#N/A,FALSE,"ELEC";#N/A,#N/A,FALSE,"INSTR"}</definedName>
    <definedName name="________lot1" localSheetId="37" hidden="1">{#N/A,#N/A,FALSE,"Total_OC015";#N/A,#N/A,FALSE,"ADMIN";#N/A,#N/A,FALSE,"PROCES";#N/A,#N/A,FALSE,"mecan";#N/A,#N/A,FALSE,"civil";#N/A,#N/A,FALSE,"CAÑER";#N/A,#N/A,FALSE,"ELEC";#N/A,#N/A,FALSE,"INSTR"}</definedName>
    <definedName name="________lot1" localSheetId="36" hidden="1">{#N/A,#N/A,FALSE,"Total_OC015";#N/A,#N/A,FALSE,"ADMIN";#N/A,#N/A,FALSE,"PROCES";#N/A,#N/A,FALSE,"mecan";#N/A,#N/A,FALSE,"civil";#N/A,#N/A,FALSE,"CAÑER";#N/A,#N/A,FALSE,"ELEC";#N/A,#N/A,FALSE,"INSTR"}</definedName>
    <definedName name="________lot1" localSheetId="33" hidden="1">{#N/A,#N/A,FALSE,"Total_OC015";#N/A,#N/A,FALSE,"ADMIN";#N/A,#N/A,FALSE,"PROCES";#N/A,#N/A,FALSE,"mecan";#N/A,#N/A,FALSE,"civil";#N/A,#N/A,FALSE,"CAÑER";#N/A,#N/A,FALSE,"ELEC";#N/A,#N/A,FALSE,"INSTR"}</definedName>
    <definedName name="________lot1" localSheetId="34" hidden="1">{#N/A,#N/A,FALSE,"Total_OC015";#N/A,#N/A,FALSE,"ADMIN";#N/A,#N/A,FALSE,"PROCES";#N/A,#N/A,FALSE,"mecan";#N/A,#N/A,FALSE,"civil";#N/A,#N/A,FALSE,"CAÑER";#N/A,#N/A,FALSE,"ELEC";#N/A,#N/A,FALSE,"INSTR"}</definedName>
    <definedName name="________lot1" localSheetId="31" hidden="1">{#N/A,#N/A,FALSE,"Total_OC015";#N/A,#N/A,FALSE,"ADMIN";#N/A,#N/A,FALSE,"PROCES";#N/A,#N/A,FALSE,"mecan";#N/A,#N/A,FALSE,"civil";#N/A,#N/A,FALSE,"CAÑER";#N/A,#N/A,FALSE,"ELEC";#N/A,#N/A,FALSE,"INSTR"}</definedName>
    <definedName name="________lot1" hidden="1">{#N/A,#N/A,FALSE,"Total_OC015";#N/A,#N/A,FALSE,"ADMIN";#N/A,#N/A,FALSE,"PROCES";#N/A,#N/A,FALSE,"mecan";#N/A,#N/A,FALSE,"civil";#N/A,#N/A,FALSE,"CAÑER";#N/A,#N/A,FALSE,"ELEC";#N/A,#N/A,FALSE,"INSTR"}</definedName>
    <definedName name="_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_MAY94" localSheetId="31">#REF!</definedName>
    <definedName name="________MAY94">!#REF!</definedName>
    <definedName name="________new10" localSheetId="31">#REF!</definedName>
    <definedName name="________new10">!#REF!</definedName>
    <definedName name="________new11" localSheetId="35" hidden="1">{#N/A,#N/A,FALSE,"Global by BU";#N/A,#N/A,FALSE,"U.S. by BU";#N/A,#N/A,FALSE,"Canada by BU";#N/A,#N/A,FALSE,"Europe by BU";#N/A,#N/A,FALSE,"Asia by BU";#N/A,#N/A,FALSE,"Cala by BU"}</definedName>
    <definedName name="________new11" localSheetId="37" hidden="1">{#N/A,#N/A,FALSE,"Global by BU";#N/A,#N/A,FALSE,"U.S. by BU";#N/A,#N/A,FALSE,"Canada by BU";#N/A,#N/A,FALSE,"Europe by BU";#N/A,#N/A,FALSE,"Asia by BU";#N/A,#N/A,FALSE,"Cala by BU"}</definedName>
    <definedName name="________new11" localSheetId="36" hidden="1">{#N/A,#N/A,FALSE,"Global by BU";#N/A,#N/A,FALSE,"U.S. by BU";#N/A,#N/A,FALSE,"Canada by BU";#N/A,#N/A,FALSE,"Europe by BU";#N/A,#N/A,FALSE,"Asia by BU";#N/A,#N/A,FALSE,"Cala by BU"}</definedName>
    <definedName name="________new11" localSheetId="33" hidden="1">{#N/A,#N/A,FALSE,"Global by BU";#N/A,#N/A,FALSE,"U.S. by BU";#N/A,#N/A,FALSE,"Canada by BU";#N/A,#N/A,FALSE,"Europe by BU";#N/A,#N/A,FALSE,"Asia by BU";#N/A,#N/A,FALSE,"Cala by BU"}</definedName>
    <definedName name="________new11" localSheetId="34" hidden="1">{#N/A,#N/A,FALSE,"Global by BU";#N/A,#N/A,FALSE,"U.S. by BU";#N/A,#N/A,FALSE,"Canada by BU";#N/A,#N/A,FALSE,"Europe by BU";#N/A,#N/A,FALSE,"Asia by BU";#N/A,#N/A,FALSE,"Cala by BU"}</definedName>
    <definedName name="________new11" localSheetId="31">#REF!</definedName>
    <definedName name="________new11" hidden="1">{#N/A,#N/A,FALSE,"Global by BU";#N/A,#N/A,FALSE,"U.S. by BU";#N/A,#N/A,FALSE,"Canada by BU";#N/A,#N/A,FALSE,"Europe by BU";#N/A,#N/A,FALSE,"Asia by BU";#N/A,#N/A,FALSE,"Cala by BU"}</definedName>
    <definedName name="________new12" localSheetId="35" hidden="1">{#N/A,#N/A,FALSE,"Global by BU";#N/A,#N/A,FALSE,"U.S. by BU";#N/A,#N/A,FALSE,"Canada by BU";#N/A,#N/A,FALSE,"Europe by BU";#N/A,#N/A,FALSE,"Asia by BU";#N/A,#N/A,FALSE,"Cala by BU"}</definedName>
    <definedName name="________new12" localSheetId="37" hidden="1">{#N/A,#N/A,FALSE,"Global by BU";#N/A,#N/A,FALSE,"U.S. by BU";#N/A,#N/A,FALSE,"Canada by BU";#N/A,#N/A,FALSE,"Europe by BU";#N/A,#N/A,FALSE,"Asia by BU";#N/A,#N/A,FALSE,"Cala by BU"}</definedName>
    <definedName name="________new12" localSheetId="36" hidden="1">{#N/A,#N/A,FALSE,"Global by BU";#N/A,#N/A,FALSE,"U.S. by BU";#N/A,#N/A,FALSE,"Canada by BU";#N/A,#N/A,FALSE,"Europe by BU";#N/A,#N/A,FALSE,"Asia by BU";#N/A,#N/A,FALSE,"Cala by BU"}</definedName>
    <definedName name="________new12" localSheetId="33" hidden="1">{#N/A,#N/A,FALSE,"Global by BU";#N/A,#N/A,FALSE,"U.S. by BU";#N/A,#N/A,FALSE,"Canada by BU";#N/A,#N/A,FALSE,"Europe by BU";#N/A,#N/A,FALSE,"Asia by BU";#N/A,#N/A,FALSE,"Cala by BU"}</definedName>
    <definedName name="________new12" localSheetId="34" hidden="1">{#N/A,#N/A,FALSE,"Global by BU";#N/A,#N/A,FALSE,"U.S. by BU";#N/A,#N/A,FALSE,"Canada by BU";#N/A,#N/A,FALSE,"Europe by BU";#N/A,#N/A,FALSE,"Asia by BU";#N/A,#N/A,FALSE,"Cala by BU"}</definedName>
    <definedName name="________new12" localSheetId="31">#REF!</definedName>
    <definedName name="________new12" hidden="1">{#N/A,#N/A,FALSE,"Global by BU";#N/A,#N/A,FALSE,"U.S. by BU";#N/A,#N/A,FALSE,"Canada by BU";#N/A,#N/A,FALSE,"Europe by BU";#N/A,#N/A,FALSE,"Asia by BU";#N/A,#N/A,FALSE,"Cala by BU"}</definedName>
    <definedName name="________new13" localSheetId="31">#REF!</definedName>
    <definedName name="________new13">!#REF!</definedName>
    <definedName name="________new14" localSheetId="31">#REF!</definedName>
    <definedName name="________new14">!#REF!</definedName>
    <definedName name="________new15" localSheetId="31">#REF!</definedName>
    <definedName name="________new15">!#REF!</definedName>
    <definedName name="________new16" localSheetId="31">#REF!</definedName>
    <definedName name="________new16">!#REF!</definedName>
    <definedName name="________new17" localSheetId="31">#REF!</definedName>
    <definedName name="________new17">!#REF!</definedName>
    <definedName name="________new2" localSheetId="31">#REF!</definedName>
    <definedName name="________new2">!#REF!</definedName>
    <definedName name="________new3" localSheetId="31">#REF!</definedName>
    <definedName name="________new3">!#REF!</definedName>
    <definedName name="________new4" localSheetId="31">#REF!</definedName>
    <definedName name="________new4">!#REF!</definedName>
    <definedName name="________new5" localSheetId="31">#REF!</definedName>
    <definedName name="________new5">!#REF!</definedName>
    <definedName name="________new6" localSheetId="31">#REF!</definedName>
    <definedName name="________new6">!#REF!</definedName>
    <definedName name="________new7" localSheetId="31">#REF!</definedName>
    <definedName name="________new7">!#REF!</definedName>
    <definedName name="________new9" localSheetId="31">#REF!</definedName>
    <definedName name="________new9">!#REF!</definedName>
    <definedName name="________old3" localSheetId="35" hidden="1">{#N/A,#N/A,FALSE,"Summary";#N/A,#N/A,FALSE,"3TJ";#N/A,#N/A,FALSE,"3TN";#N/A,#N/A,FALSE,"3TP";#N/A,#N/A,FALSE,"3SJ";#N/A,#N/A,FALSE,"3CJ";#N/A,#N/A,FALSE,"3CN";#N/A,#N/A,FALSE,"3CP";#N/A,#N/A,FALSE,"3A"}</definedName>
    <definedName name="________old3" localSheetId="37" hidden="1">{#N/A,#N/A,FALSE,"Summary";#N/A,#N/A,FALSE,"3TJ";#N/A,#N/A,FALSE,"3TN";#N/A,#N/A,FALSE,"3TP";#N/A,#N/A,FALSE,"3SJ";#N/A,#N/A,FALSE,"3CJ";#N/A,#N/A,FALSE,"3CN";#N/A,#N/A,FALSE,"3CP";#N/A,#N/A,FALSE,"3A"}</definedName>
    <definedName name="________old3" localSheetId="36" hidden="1">{#N/A,#N/A,FALSE,"Summary";#N/A,#N/A,FALSE,"3TJ";#N/A,#N/A,FALSE,"3TN";#N/A,#N/A,FALSE,"3TP";#N/A,#N/A,FALSE,"3SJ";#N/A,#N/A,FALSE,"3CJ";#N/A,#N/A,FALSE,"3CN";#N/A,#N/A,FALSE,"3CP";#N/A,#N/A,FALSE,"3A"}</definedName>
    <definedName name="________old3" localSheetId="33" hidden="1">{#N/A,#N/A,FALSE,"Summary";#N/A,#N/A,FALSE,"3TJ";#N/A,#N/A,FALSE,"3TN";#N/A,#N/A,FALSE,"3TP";#N/A,#N/A,FALSE,"3SJ";#N/A,#N/A,FALSE,"3CJ";#N/A,#N/A,FALSE,"3CN";#N/A,#N/A,FALSE,"3CP";#N/A,#N/A,FALSE,"3A"}</definedName>
    <definedName name="________old3" localSheetId="34" hidden="1">{#N/A,#N/A,FALSE,"Summary";#N/A,#N/A,FALSE,"3TJ";#N/A,#N/A,FALSE,"3TN";#N/A,#N/A,FALSE,"3TP";#N/A,#N/A,FALSE,"3SJ";#N/A,#N/A,FALSE,"3CJ";#N/A,#N/A,FALSE,"3CN";#N/A,#N/A,FALSE,"3CP";#N/A,#N/A,FALSE,"3A"}</definedName>
    <definedName name="________old3" localSheetId="31" hidden="1">{#N/A,#N/A,FALSE,"Summary";#N/A,#N/A,FALSE,"3TJ";#N/A,#N/A,FALSE,"3TN";#N/A,#N/A,FALSE,"3TP";#N/A,#N/A,FALSE,"3SJ";#N/A,#N/A,FALSE,"3CJ";#N/A,#N/A,FALSE,"3CN";#N/A,#N/A,FALSE,"3CP";#N/A,#N/A,FALSE,"3A"}</definedName>
    <definedName name="________old3" hidden="1">{#N/A,#N/A,FALSE,"Summary";#N/A,#N/A,FALSE,"3TJ";#N/A,#N/A,FALSE,"3TN";#N/A,#N/A,FALSE,"3TP";#N/A,#N/A,FALSE,"3SJ";#N/A,#N/A,FALSE,"3CJ";#N/A,#N/A,FALSE,"3CN";#N/A,#N/A,FALSE,"3CP";#N/A,#N/A,FALSE,"3A"}</definedName>
    <definedName name="________old5" localSheetId="35" hidden="1">{#N/A,#N/A,FALSE,"Summary";#N/A,#N/A,FALSE,"3TJ";#N/A,#N/A,FALSE,"3TN";#N/A,#N/A,FALSE,"3TP";#N/A,#N/A,FALSE,"3SJ";#N/A,#N/A,FALSE,"3CJ";#N/A,#N/A,FALSE,"3CN";#N/A,#N/A,FALSE,"3CP";#N/A,#N/A,FALSE,"3A"}</definedName>
    <definedName name="________old5" localSheetId="37" hidden="1">{#N/A,#N/A,FALSE,"Summary";#N/A,#N/A,FALSE,"3TJ";#N/A,#N/A,FALSE,"3TN";#N/A,#N/A,FALSE,"3TP";#N/A,#N/A,FALSE,"3SJ";#N/A,#N/A,FALSE,"3CJ";#N/A,#N/A,FALSE,"3CN";#N/A,#N/A,FALSE,"3CP";#N/A,#N/A,FALSE,"3A"}</definedName>
    <definedName name="________old5" localSheetId="36" hidden="1">{#N/A,#N/A,FALSE,"Summary";#N/A,#N/A,FALSE,"3TJ";#N/A,#N/A,FALSE,"3TN";#N/A,#N/A,FALSE,"3TP";#N/A,#N/A,FALSE,"3SJ";#N/A,#N/A,FALSE,"3CJ";#N/A,#N/A,FALSE,"3CN";#N/A,#N/A,FALSE,"3CP";#N/A,#N/A,FALSE,"3A"}</definedName>
    <definedName name="________old5" localSheetId="33" hidden="1">{#N/A,#N/A,FALSE,"Summary";#N/A,#N/A,FALSE,"3TJ";#N/A,#N/A,FALSE,"3TN";#N/A,#N/A,FALSE,"3TP";#N/A,#N/A,FALSE,"3SJ";#N/A,#N/A,FALSE,"3CJ";#N/A,#N/A,FALSE,"3CN";#N/A,#N/A,FALSE,"3CP";#N/A,#N/A,FALSE,"3A"}</definedName>
    <definedName name="________old5" localSheetId="34" hidden="1">{#N/A,#N/A,FALSE,"Summary";#N/A,#N/A,FALSE,"3TJ";#N/A,#N/A,FALSE,"3TN";#N/A,#N/A,FALSE,"3TP";#N/A,#N/A,FALSE,"3SJ";#N/A,#N/A,FALSE,"3CJ";#N/A,#N/A,FALSE,"3CN";#N/A,#N/A,FALSE,"3CP";#N/A,#N/A,FALSE,"3A"}</definedName>
    <definedName name="________old5" localSheetId="31" hidden="1">{#N/A,#N/A,FALSE,"Summary";#N/A,#N/A,FALSE,"3TJ";#N/A,#N/A,FALSE,"3TN";#N/A,#N/A,FALSE,"3TP";#N/A,#N/A,FALSE,"3SJ";#N/A,#N/A,FALSE,"3CJ";#N/A,#N/A,FALSE,"3CN";#N/A,#N/A,FALSE,"3CP";#N/A,#N/A,FALSE,"3A"}</definedName>
    <definedName name="________old5" hidden="1">{#N/A,#N/A,FALSE,"Summary";#N/A,#N/A,FALSE,"3TJ";#N/A,#N/A,FALSE,"3TN";#N/A,#N/A,FALSE,"3TP";#N/A,#N/A,FALSE,"3SJ";#N/A,#N/A,FALSE,"3CJ";#N/A,#N/A,FALSE,"3CN";#N/A,#N/A,FALSE,"3CP";#N/A,#N/A,FALSE,"3A"}</definedName>
    <definedName name="________old7" localSheetId="35" hidden="1">{#N/A,#N/A,FALSE,"Summary";#N/A,#N/A,FALSE,"3TJ";#N/A,#N/A,FALSE,"3TN";#N/A,#N/A,FALSE,"3TP";#N/A,#N/A,FALSE,"3SJ";#N/A,#N/A,FALSE,"3CJ";#N/A,#N/A,FALSE,"3CN";#N/A,#N/A,FALSE,"3CP";#N/A,#N/A,FALSE,"3A"}</definedName>
    <definedName name="________old7" localSheetId="37" hidden="1">{#N/A,#N/A,FALSE,"Summary";#N/A,#N/A,FALSE,"3TJ";#N/A,#N/A,FALSE,"3TN";#N/A,#N/A,FALSE,"3TP";#N/A,#N/A,FALSE,"3SJ";#N/A,#N/A,FALSE,"3CJ";#N/A,#N/A,FALSE,"3CN";#N/A,#N/A,FALSE,"3CP";#N/A,#N/A,FALSE,"3A"}</definedName>
    <definedName name="________old7" localSheetId="36" hidden="1">{#N/A,#N/A,FALSE,"Summary";#N/A,#N/A,FALSE,"3TJ";#N/A,#N/A,FALSE,"3TN";#N/A,#N/A,FALSE,"3TP";#N/A,#N/A,FALSE,"3SJ";#N/A,#N/A,FALSE,"3CJ";#N/A,#N/A,FALSE,"3CN";#N/A,#N/A,FALSE,"3CP";#N/A,#N/A,FALSE,"3A"}</definedName>
    <definedName name="________old7" localSheetId="33" hidden="1">{#N/A,#N/A,FALSE,"Summary";#N/A,#N/A,FALSE,"3TJ";#N/A,#N/A,FALSE,"3TN";#N/A,#N/A,FALSE,"3TP";#N/A,#N/A,FALSE,"3SJ";#N/A,#N/A,FALSE,"3CJ";#N/A,#N/A,FALSE,"3CN";#N/A,#N/A,FALSE,"3CP";#N/A,#N/A,FALSE,"3A"}</definedName>
    <definedName name="________old7" localSheetId="34" hidden="1">{#N/A,#N/A,FALSE,"Summary";#N/A,#N/A,FALSE,"3TJ";#N/A,#N/A,FALSE,"3TN";#N/A,#N/A,FALSE,"3TP";#N/A,#N/A,FALSE,"3SJ";#N/A,#N/A,FALSE,"3CJ";#N/A,#N/A,FALSE,"3CN";#N/A,#N/A,FALSE,"3CP";#N/A,#N/A,FALSE,"3A"}</definedName>
    <definedName name="________old7" localSheetId="31" hidden="1">{#N/A,#N/A,FALSE,"Summary";#N/A,#N/A,FALSE,"3TJ";#N/A,#N/A,FALSE,"3TN";#N/A,#N/A,FALSE,"3TP";#N/A,#N/A,FALSE,"3SJ";#N/A,#N/A,FALSE,"3CJ";#N/A,#N/A,FALSE,"3CN";#N/A,#N/A,FALSE,"3CP";#N/A,#N/A,FALSE,"3A"}</definedName>
    <definedName name="________old7" hidden="1">{#N/A,#N/A,FALSE,"Summary";#N/A,#N/A,FALSE,"3TJ";#N/A,#N/A,FALSE,"3TN";#N/A,#N/A,FALSE,"3TP";#N/A,#N/A,FALSE,"3SJ";#N/A,#N/A,FALSE,"3CJ";#N/A,#N/A,FALSE,"3CN";#N/A,#N/A,FALSE,"3CP";#N/A,#N/A,FALSE,"3A"}</definedName>
    <definedName name="________OP1">#REF!</definedName>
    <definedName name="________PA1">#REF!</definedName>
    <definedName name="________PAG1" localSheetId="31">#REF!</definedName>
    <definedName name="________PAG1">!#REF!</definedName>
    <definedName name="________PAG2" localSheetId="31">#REF!</definedName>
    <definedName name="________PAG2">!#REF!</definedName>
    <definedName name="________PAG3" localSheetId="31">#REF!</definedName>
    <definedName name="________PAG3">!#REF!</definedName>
    <definedName name="________pc1" localSheetId="31">#REF!</definedName>
    <definedName name="________pc1">!#REF!</definedName>
    <definedName name="________pc2" localSheetId="31">#REF!</definedName>
    <definedName name="________pc2">!#REF!</definedName>
    <definedName name="________pc3" localSheetId="31">#REF!</definedName>
    <definedName name="________pc3">!#REF!</definedName>
    <definedName name="________PPM1" localSheetId="35" hidden="1">{#N/A,#N/A,FALSE,"Aging Summary";#N/A,#N/A,FALSE,"Ratio Analysis";#N/A,#N/A,FALSE,"Test 120 Day Accts";#N/A,#N/A,FALSE,"Tickmarks"}</definedName>
    <definedName name="________PPM1" localSheetId="37" hidden="1">{#N/A,#N/A,FALSE,"Aging Summary";#N/A,#N/A,FALSE,"Ratio Analysis";#N/A,#N/A,FALSE,"Test 120 Day Accts";#N/A,#N/A,FALSE,"Tickmarks"}</definedName>
    <definedName name="________PPM1" localSheetId="36" hidden="1">{#N/A,#N/A,FALSE,"Aging Summary";#N/A,#N/A,FALSE,"Ratio Analysis";#N/A,#N/A,FALSE,"Test 120 Day Accts";#N/A,#N/A,FALSE,"Tickmarks"}</definedName>
    <definedName name="________PPM1" localSheetId="33" hidden="1">{#N/A,#N/A,FALSE,"Aging Summary";#N/A,#N/A,FALSE,"Ratio Analysis";#N/A,#N/A,FALSE,"Test 120 Day Accts";#N/A,#N/A,FALSE,"Tickmarks"}</definedName>
    <definedName name="________PPM1" localSheetId="34" hidden="1">{#N/A,#N/A,FALSE,"Aging Summary";#N/A,#N/A,FALSE,"Ratio Analysis";#N/A,#N/A,FALSE,"Test 120 Day Accts";#N/A,#N/A,FALSE,"Tickmarks"}</definedName>
    <definedName name="________PPM1" localSheetId="31" hidden="1">{#N/A,#N/A,FALSE,"Aging Summary";#N/A,#N/A,FALSE,"Ratio Analysis";#N/A,#N/A,FALSE,"Test 120 Day Accts";#N/A,#N/A,FALSE,"Tickmarks"}</definedName>
    <definedName name="________PPM1" hidden="1">{#N/A,#N/A,FALSE,"Aging Summary";#N/A,#N/A,FALSE,"Ratio Analysis";#N/A,#N/A,FALSE,"Test 120 Day Accts";#N/A,#N/A,FALSE,"Tickmarks"}</definedName>
    <definedName name="________pre02" localSheetId="31">#REF!</definedName>
    <definedName name="________pre02">!#REF!</definedName>
    <definedName name="________pre03" localSheetId="31">#REF!</definedName>
    <definedName name="________pre03">!#REF!</definedName>
    <definedName name="________pt8" localSheetId="35" hidden="1">{#N/A,#N/A,FALSE,"Aging Summary";#N/A,#N/A,FALSE,"Ratio Analysis";#N/A,#N/A,FALSE,"Test 120 Day Accts";#N/A,#N/A,FALSE,"Tickmarks"}</definedName>
    <definedName name="________pt8" localSheetId="37" hidden="1">{#N/A,#N/A,FALSE,"Aging Summary";#N/A,#N/A,FALSE,"Ratio Analysis";#N/A,#N/A,FALSE,"Test 120 Day Accts";#N/A,#N/A,FALSE,"Tickmarks"}</definedName>
    <definedName name="________pt8" localSheetId="36" hidden="1">{#N/A,#N/A,FALSE,"Aging Summary";#N/A,#N/A,FALSE,"Ratio Analysis";#N/A,#N/A,FALSE,"Test 120 Day Accts";#N/A,#N/A,FALSE,"Tickmarks"}</definedName>
    <definedName name="________pt8" localSheetId="33" hidden="1">{#N/A,#N/A,FALSE,"Aging Summary";#N/A,#N/A,FALSE,"Ratio Analysis";#N/A,#N/A,FALSE,"Test 120 Day Accts";#N/A,#N/A,FALSE,"Tickmarks"}</definedName>
    <definedName name="________pt8" localSheetId="34" hidden="1">{#N/A,#N/A,FALSE,"Aging Summary";#N/A,#N/A,FALSE,"Ratio Analysis";#N/A,#N/A,FALSE,"Test 120 Day Accts";#N/A,#N/A,FALSE,"Tickmarks"}</definedName>
    <definedName name="________pt8" localSheetId="31" hidden="1">{#N/A,#N/A,FALSE,"Aging Summary";#N/A,#N/A,FALSE,"Ratio Analysis";#N/A,#N/A,FALSE,"Test 120 Day Accts";#N/A,#N/A,FALSE,"Tickmarks"}</definedName>
    <definedName name="________pt8" hidden="1">{#N/A,#N/A,FALSE,"Aging Summary";#N/A,#N/A,FALSE,"Ratio Analysis";#N/A,#N/A,FALSE,"Test 120 Day Accts";#N/A,#N/A,FALSE,"Tickmarks"}</definedName>
    <definedName name="________QTY1">#REF!</definedName>
    <definedName name="________r" localSheetId="35" hidden="1">{#N/A,#N/A,FALSE,"Total_OC015";#N/A,#N/A,FALSE,"ADMIN";#N/A,#N/A,FALSE,"PROCES";#N/A,#N/A,FALSE,"mecan";#N/A,#N/A,FALSE,"civil";#N/A,#N/A,FALSE,"CAÑER";#N/A,#N/A,FALSE,"ELEC";#N/A,#N/A,FALSE,"INSTR"}</definedName>
    <definedName name="________r" localSheetId="37" hidden="1">{#N/A,#N/A,FALSE,"Total_OC015";#N/A,#N/A,FALSE,"ADMIN";#N/A,#N/A,FALSE,"PROCES";#N/A,#N/A,FALSE,"mecan";#N/A,#N/A,FALSE,"civil";#N/A,#N/A,FALSE,"CAÑER";#N/A,#N/A,FALSE,"ELEC";#N/A,#N/A,FALSE,"INSTR"}</definedName>
    <definedName name="________r" localSheetId="36" hidden="1">{#N/A,#N/A,FALSE,"Total_OC015";#N/A,#N/A,FALSE,"ADMIN";#N/A,#N/A,FALSE,"PROCES";#N/A,#N/A,FALSE,"mecan";#N/A,#N/A,FALSE,"civil";#N/A,#N/A,FALSE,"CAÑER";#N/A,#N/A,FALSE,"ELEC";#N/A,#N/A,FALSE,"INSTR"}</definedName>
    <definedName name="________r" localSheetId="33" hidden="1">{#N/A,#N/A,FALSE,"Total_OC015";#N/A,#N/A,FALSE,"ADMIN";#N/A,#N/A,FALSE,"PROCES";#N/A,#N/A,FALSE,"mecan";#N/A,#N/A,FALSE,"civil";#N/A,#N/A,FALSE,"CAÑER";#N/A,#N/A,FALSE,"ELEC";#N/A,#N/A,FALSE,"INSTR"}</definedName>
    <definedName name="________r" localSheetId="34" hidden="1">{#N/A,#N/A,FALSE,"Total_OC015";#N/A,#N/A,FALSE,"ADMIN";#N/A,#N/A,FALSE,"PROCES";#N/A,#N/A,FALSE,"mecan";#N/A,#N/A,FALSE,"civil";#N/A,#N/A,FALSE,"CAÑER";#N/A,#N/A,FALSE,"ELEC";#N/A,#N/A,FALSE,"INSTR"}</definedName>
    <definedName name="________r" localSheetId="31" hidden="1">{#N/A,#N/A,FALSE,"masez (10)";#N/A,#N/A,FALSE,"masez (7)";#N/A,#N/A,FALSE,"masez (6)";#N/A,#N/A,FALSE,"masez (5)";#N/A,#N/A,FALSE,"masez (4)";#N/A,#N/A,FALSE,"masez (3)";#N/A,#N/A,FALSE,"masez (2)";#N/A,#N/A,FALSE,"GME";#N/A,#N/A,FALSE,"masez"}</definedName>
    <definedName name="________r" hidden="1">{#N/A,#N/A,FALSE,"masez (10)";#N/A,#N/A,FALSE,"masez (7)";#N/A,#N/A,FALSE,"masez (6)";#N/A,#N/A,FALSE,"masez (5)";#N/A,#N/A,FALSE,"masez (4)";#N/A,#N/A,FALSE,"masez (3)";#N/A,#N/A,FALSE,"masez (2)";#N/A,#N/A,FALSE,"GME";#N/A,#N/A,FALSE,"masez"}</definedName>
    <definedName name="________RET1">#REF!</definedName>
    <definedName name="________RET2">#REF!</definedName>
    <definedName name="________RET3">#REF!</definedName>
    <definedName name="________RET4">#REF!</definedName>
    <definedName name="________RET5">#REF!</definedName>
    <definedName name="________RET6">#REF!</definedName>
    <definedName name="________REV1" localSheetId="35" hidden="1">{"Graf_Carga Trab",#N/A,FALSE,"Grafi_Carga Trab";"Graf_Venta Flujo",#N/A,FALSE,"Grafi_Carga Trab"}</definedName>
    <definedName name="________REV1" localSheetId="37" hidden="1">{"Graf_Carga Trab",#N/A,FALSE,"Grafi_Carga Trab";"Graf_Venta Flujo",#N/A,FALSE,"Grafi_Carga Trab"}</definedName>
    <definedName name="________REV1" localSheetId="36" hidden="1">{"Graf_Carga Trab",#N/A,FALSE,"Grafi_Carga Trab";"Graf_Venta Flujo",#N/A,FALSE,"Grafi_Carga Trab"}</definedName>
    <definedName name="________REV1" localSheetId="33" hidden="1">{"Graf_Carga Trab",#N/A,FALSE,"Grafi_Carga Trab";"Graf_Venta Flujo",#N/A,FALSE,"Grafi_Carga Trab"}</definedName>
    <definedName name="________REV1" localSheetId="34" hidden="1">{"Graf_Carga Trab",#N/A,FALSE,"Grafi_Carga Trab";"Graf_Venta Flujo",#N/A,FALSE,"Grafi_Carga Trab"}</definedName>
    <definedName name="________REV1" localSheetId="31" hidden="1">{"Graf_Carga Trab",#N/A,FALSE,"Grafi_Carga Trab";"Graf_Venta Flujo",#N/A,FALSE,"Grafi_Carga Trab"}</definedName>
    <definedName name="________REV1" hidden="1">{"Graf_Carga Trab",#N/A,FALSE,"Grafi_Carga Trab";"Graf_Venta Flujo",#N/A,FALSE,"Grafi_Carga Trab"}</definedName>
    <definedName name="________REV11" localSheetId="35" hidden="1">{"Graf_Carga Trab",#N/A,FALSE,"Grafi_Carga Trab";"Graf_Venta Flujo",#N/A,FALSE,"Grafi_Carga Trab"}</definedName>
    <definedName name="________REV11" localSheetId="37" hidden="1">{"Graf_Carga Trab",#N/A,FALSE,"Grafi_Carga Trab";"Graf_Venta Flujo",#N/A,FALSE,"Grafi_Carga Trab"}</definedName>
    <definedName name="________REV11" localSheetId="36" hidden="1">{"Graf_Carga Trab",#N/A,FALSE,"Grafi_Carga Trab";"Graf_Venta Flujo",#N/A,FALSE,"Grafi_Carga Trab"}</definedName>
    <definedName name="________REV11" localSheetId="33" hidden="1">{"Graf_Carga Trab",#N/A,FALSE,"Grafi_Carga Trab";"Graf_Venta Flujo",#N/A,FALSE,"Grafi_Carga Trab"}</definedName>
    <definedName name="________REV11" localSheetId="34" hidden="1">{"Graf_Carga Trab",#N/A,FALSE,"Grafi_Carga Trab";"Graf_Venta Flujo",#N/A,FALSE,"Grafi_Carga Trab"}</definedName>
    <definedName name="________REV11" localSheetId="31" hidden="1">{"Graf_Carga Trab",#N/A,FALSE,"Grafi_Carga Trab";"Graf_Venta Flujo",#N/A,FALSE,"Grafi_Carga Trab"}</definedName>
    <definedName name="________REV11" hidden="1">{"Graf_Carga Trab",#N/A,FALSE,"Grafi_Carga Trab";"Graf_Venta Flujo",#N/A,FALSE,"Grafi_Carga Trab"}</definedName>
    <definedName name="________ro1" localSheetId="31">#REF!</definedName>
    <definedName name="________ro1">!#REF!</definedName>
    <definedName name="________rox1" localSheetId="35" hidden="1">#REF!</definedName>
    <definedName name="________rox1" localSheetId="33" hidden="1">#REF!</definedName>
    <definedName name="________rox1" localSheetId="34" hidden="1">#REF!</definedName>
    <definedName name="________rox1" hidden="1">#REF!</definedName>
    <definedName name="________rox2" localSheetId="36" hidden="1">#REF!</definedName>
    <definedName name="________rox2" hidden="1">#REF!</definedName>
    <definedName name="________rox3" localSheetId="36" hidden="1">#REF!</definedName>
    <definedName name="________rox3" hidden="1">#REF!</definedName>
    <definedName name="________t4" localSheetId="35" hidden="1">{#N/A,#N/A,FALSE,"Aging Summary";#N/A,#N/A,FALSE,"Ratio Analysis";#N/A,#N/A,FALSE,"Test 120 Day Accts";#N/A,#N/A,FALSE,"Tickmarks"}</definedName>
    <definedName name="________t4" localSheetId="37" hidden="1">{#N/A,#N/A,FALSE,"Aging Summary";#N/A,#N/A,FALSE,"Ratio Analysis";#N/A,#N/A,FALSE,"Test 120 Day Accts";#N/A,#N/A,FALSE,"Tickmarks"}</definedName>
    <definedName name="________t4" localSheetId="36" hidden="1">{#N/A,#N/A,FALSE,"Aging Summary";#N/A,#N/A,FALSE,"Ratio Analysis";#N/A,#N/A,FALSE,"Test 120 Day Accts";#N/A,#N/A,FALSE,"Tickmarks"}</definedName>
    <definedName name="________t4" localSheetId="33" hidden="1">{#N/A,#N/A,FALSE,"Aging Summary";#N/A,#N/A,FALSE,"Ratio Analysis";#N/A,#N/A,FALSE,"Test 120 Day Accts";#N/A,#N/A,FALSE,"Tickmarks"}</definedName>
    <definedName name="________t4" localSheetId="34" hidden="1">{#N/A,#N/A,FALSE,"Aging Summary";#N/A,#N/A,FALSE,"Ratio Analysis";#N/A,#N/A,FALSE,"Test 120 Day Accts";#N/A,#N/A,FALSE,"Tickmarks"}</definedName>
    <definedName name="________t4" localSheetId="31" hidden="1">{#N/A,#N/A,FALSE,"Aging Summary";#N/A,#N/A,FALSE,"Ratio Analysis";#N/A,#N/A,FALSE,"Test 120 Day Accts";#N/A,#N/A,FALSE,"Tickmarks"}</definedName>
    <definedName name="________t4" hidden="1">{#N/A,#N/A,FALSE,"Aging Summary";#N/A,#N/A,FALSE,"Ratio Analysis";#N/A,#N/A,FALSE,"Test 120 Day Accts";#N/A,#N/A,FALSE,"Tickmarks"}</definedName>
    <definedName name="________t81" localSheetId="35" hidden="1">{#N/A,#N/A,FALSE,"Aging Summary";#N/A,#N/A,FALSE,"Ratio Analysis";#N/A,#N/A,FALSE,"Test 120 Day Accts";#N/A,#N/A,FALSE,"Tickmarks"}</definedName>
    <definedName name="________t81" localSheetId="37" hidden="1">{#N/A,#N/A,FALSE,"Aging Summary";#N/A,#N/A,FALSE,"Ratio Analysis";#N/A,#N/A,FALSE,"Test 120 Day Accts";#N/A,#N/A,FALSE,"Tickmarks"}</definedName>
    <definedName name="________t81" localSheetId="36" hidden="1">{#N/A,#N/A,FALSE,"Aging Summary";#N/A,#N/A,FALSE,"Ratio Analysis";#N/A,#N/A,FALSE,"Test 120 Day Accts";#N/A,#N/A,FALSE,"Tickmarks"}</definedName>
    <definedName name="________t81" localSheetId="33" hidden="1">{#N/A,#N/A,FALSE,"Aging Summary";#N/A,#N/A,FALSE,"Ratio Analysis";#N/A,#N/A,FALSE,"Test 120 Day Accts";#N/A,#N/A,FALSE,"Tickmarks"}</definedName>
    <definedName name="________t81" localSheetId="34" hidden="1">{#N/A,#N/A,FALSE,"Aging Summary";#N/A,#N/A,FALSE,"Ratio Analysis";#N/A,#N/A,FALSE,"Test 120 Day Accts";#N/A,#N/A,FALSE,"Tickmarks"}</definedName>
    <definedName name="________t81" localSheetId="31" hidden="1">{#N/A,#N/A,FALSE,"Aging Summary";#N/A,#N/A,FALSE,"Ratio Analysis";#N/A,#N/A,FALSE,"Test 120 Day Accts";#N/A,#N/A,FALSE,"Tickmarks"}</definedName>
    <definedName name="________t81" hidden="1">{#N/A,#N/A,FALSE,"Aging Summary";#N/A,#N/A,FALSE,"Ratio Analysis";#N/A,#N/A,FALSE,"Test 120 Day Accts";#N/A,#N/A,FALSE,"Tickmarks"}</definedName>
    <definedName name="________tbc2" localSheetId="31">#REF!</definedName>
    <definedName name="________tbc2">!#REF!</definedName>
    <definedName name="________tbc3" localSheetId="31">#REF!</definedName>
    <definedName name="________tbc3">!#REF!</definedName>
    <definedName name="________TCA704">#REF!</definedName>
    <definedName name="________TOR10">#REF!</definedName>
    <definedName name="________TOR14">#REF!</definedName>
    <definedName name="________TR4">#REF!</definedName>
    <definedName name="________ts1" localSheetId="31">#REF!</definedName>
    <definedName name="________ts1">!#REF!</definedName>
    <definedName name="________tyl2" localSheetId="35" hidden="1">{#N/A,#N/A,FALSE,"masez (10)";#N/A,#N/A,FALSE,"masez (7)";#N/A,#N/A,FALSE,"masez (6)";#N/A,#N/A,FALSE,"masez (5)";#N/A,#N/A,FALSE,"masez (4)";#N/A,#N/A,FALSE,"masez (3)";#N/A,#N/A,FALSE,"masez (2)";#N/A,#N/A,FALSE,"GME";#N/A,#N/A,FALSE,"masez"}</definedName>
    <definedName name="________tyl2" localSheetId="37" hidden="1">{#N/A,#N/A,FALSE,"masez (10)";#N/A,#N/A,FALSE,"masez (7)";#N/A,#N/A,FALSE,"masez (6)";#N/A,#N/A,FALSE,"masez (5)";#N/A,#N/A,FALSE,"masez (4)";#N/A,#N/A,FALSE,"masez (3)";#N/A,#N/A,FALSE,"masez (2)";#N/A,#N/A,FALSE,"GME";#N/A,#N/A,FALSE,"masez"}</definedName>
    <definedName name="________tyl2" localSheetId="36" hidden="1">{#N/A,#N/A,FALSE,"masez (10)";#N/A,#N/A,FALSE,"masez (7)";#N/A,#N/A,FALSE,"masez (6)";#N/A,#N/A,FALSE,"masez (5)";#N/A,#N/A,FALSE,"masez (4)";#N/A,#N/A,FALSE,"masez (3)";#N/A,#N/A,FALSE,"masez (2)";#N/A,#N/A,FALSE,"GME";#N/A,#N/A,FALSE,"masez"}</definedName>
    <definedName name="________tyl2" localSheetId="33" hidden="1">{#N/A,#N/A,FALSE,"masez (10)";#N/A,#N/A,FALSE,"masez (7)";#N/A,#N/A,FALSE,"masez (6)";#N/A,#N/A,FALSE,"masez (5)";#N/A,#N/A,FALSE,"masez (4)";#N/A,#N/A,FALSE,"masez (3)";#N/A,#N/A,FALSE,"masez (2)";#N/A,#N/A,FALSE,"GME";#N/A,#N/A,FALSE,"masez"}</definedName>
    <definedName name="________tyl2" localSheetId="34" hidden="1">{#N/A,#N/A,FALSE,"masez (10)";#N/A,#N/A,FALSE,"masez (7)";#N/A,#N/A,FALSE,"masez (6)";#N/A,#N/A,FALSE,"masez (5)";#N/A,#N/A,FALSE,"masez (4)";#N/A,#N/A,FALSE,"masez (3)";#N/A,#N/A,FALSE,"masez (2)";#N/A,#N/A,FALSE,"GME";#N/A,#N/A,FALSE,"masez"}</definedName>
    <definedName name="________tyl2" localSheetId="31" hidden="1">{#N/A,#N/A,FALSE,"masez (10)";#N/A,#N/A,FALSE,"masez (7)";#N/A,#N/A,FALSE,"masez (6)";#N/A,#N/A,FALSE,"masez (5)";#N/A,#N/A,FALSE,"masez (4)";#N/A,#N/A,FALSE,"masez (3)";#N/A,#N/A,FALSE,"masez (2)";#N/A,#N/A,FALSE,"GME";#N/A,#N/A,FALSE,"masez"}</definedName>
    <definedName name="________tyl2" hidden="1">{#N/A,#N/A,FALSE,"masez (10)";#N/A,#N/A,FALSE,"masez (7)";#N/A,#N/A,FALSE,"masez (6)";#N/A,#N/A,FALSE,"masez (5)";#N/A,#N/A,FALSE,"masez (4)";#N/A,#N/A,FALSE,"masez (3)";#N/A,#N/A,FALSE,"masez (2)";#N/A,#N/A,FALSE,"GME";#N/A,#N/A,FALSE,"masez"}</definedName>
    <definedName name="________U14" localSheetId="31">#REF!</definedName>
    <definedName name="________U14">!#REF!</definedName>
    <definedName name="________v2" localSheetId="31" hidden="1">#REF!</definedName>
    <definedName name="________v2" hidden="1">#REF!</definedName>
    <definedName name="________v3" localSheetId="35" hidden="1">#REF!</definedName>
    <definedName name="________v3" localSheetId="36" hidden="1">#REF!</definedName>
    <definedName name="________v3" localSheetId="33" hidden="1">#REF!</definedName>
    <definedName name="________v3" localSheetId="34" hidden="1">#REF!</definedName>
    <definedName name="________v3" localSheetId="31" hidden="1">#REF!</definedName>
    <definedName name="________v3" hidden="1">#REF!</definedName>
    <definedName name="________Var1" localSheetId="31">#REF!</definedName>
    <definedName name="________Var1">!#REF!</definedName>
    <definedName name="________VMV1">#REF!</definedName>
    <definedName name="________VMV2">#REF!</definedName>
    <definedName name="________wid2" localSheetId="31">#REF!</definedName>
    <definedName name="________wid2">!#REF!</definedName>
    <definedName name="________wid3" localSheetId="31">#REF!</definedName>
    <definedName name="________wid3">!#REF!</definedName>
    <definedName name="________wq12" localSheetId="35" hidden="1">{#N/A,#N/A,FALSE,"Total_OC015";#N/A,#N/A,FALSE,"ADMIN";#N/A,#N/A,FALSE,"PROCES";#N/A,#N/A,FALSE,"mecan";#N/A,#N/A,FALSE,"civil";#N/A,#N/A,FALSE,"CAÑER";#N/A,#N/A,FALSE,"ELEC";#N/A,#N/A,FALSE,"INSTR"}</definedName>
    <definedName name="________wq12" localSheetId="37" hidden="1">{#N/A,#N/A,FALSE,"Total_OC015";#N/A,#N/A,FALSE,"ADMIN";#N/A,#N/A,FALSE,"PROCES";#N/A,#N/A,FALSE,"mecan";#N/A,#N/A,FALSE,"civil";#N/A,#N/A,FALSE,"CAÑER";#N/A,#N/A,FALSE,"ELEC";#N/A,#N/A,FALSE,"INSTR"}</definedName>
    <definedName name="________wq12" localSheetId="36" hidden="1">{#N/A,#N/A,FALSE,"Total_OC015";#N/A,#N/A,FALSE,"ADMIN";#N/A,#N/A,FALSE,"PROCES";#N/A,#N/A,FALSE,"mecan";#N/A,#N/A,FALSE,"civil";#N/A,#N/A,FALSE,"CAÑER";#N/A,#N/A,FALSE,"ELEC";#N/A,#N/A,FALSE,"INSTR"}</definedName>
    <definedName name="________wq12" localSheetId="33" hidden="1">{#N/A,#N/A,FALSE,"Total_OC015";#N/A,#N/A,FALSE,"ADMIN";#N/A,#N/A,FALSE,"PROCES";#N/A,#N/A,FALSE,"mecan";#N/A,#N/A,FALSE,"civil";#N/A,#N/A,FALSE,"CAÑER";#N/A,#N/A,FALSE,"ELEC";#N/A,#N/A,FALSE,"INSTR"}</definedName>
    <definedName name="________wq12" localSheetId="34" hidden="1">{#N/A,#N/A,FALSE,"Total_OC015";#N/A,#N/A,FALSE,"ADMIN";#N/A,#N/A,FALSE,"PROCES";#N/A,#N/A,FALSE,"mecan";#N/A,#N/A,FALSE,"civil";#N/A,#N/A,FALSE,"CAÑER";#N/A,#N/A,FALSE,"ELEC";#N/A,#N/A,FALSE,"INSTR"}</definedName>
    <definedName name="________wq12" localSheetId="31" hidden="1">{#N/A,#N/A,FALSE,"Total_OC015";#N/A,#N/A,FALSE,"ADMIN";#N/A,#N/A,FALSE,"PROCES";#N/A,#N/A,FALSE,"mecan";#N/A,#N/A,FALSE,"civil";#N/A,#N/A,FALSE,"CAÑER";#N/A,#N/A,FALSE,"ELEC";#N/A,#N/A,FALSE,"INSTR"}</definedName>
    <definedName name="________wq12" hidden="1">{#N/A,#N/A,FALSE,"Total_OC015";#N/A,#N/A,FALSE,"ADMIN";#N/A,#N/A,FALSE,"PROCES";#N/A,#N/A,FALSE,"mecan";#N/A,#N/A,FALSE,"civil";#N/A,#N/A,FALSE,"CAÑER";#N/A,#N/A,FALSE,"ELEC";#N/A,#N/A,FALSE,"INSTR"}</definedName>
    <definedName name="________wrn1" localSheetId="35" hidden="1">{#N/A,#N/A,TRUE,"Est. de Fact.";#N/A,#N/A,TRUE,"Capitulo 19";#N/A,#N/A,TRUE,"Proyecto P855"}</definedName>
    <definedName name="________wrn1" localSheetId="37" hidden="1">{#N/A,#N/A,TRUE,"Est. de Fact.";#N/A,#N/A,TRUE,"Capitulo 19";#N/A,#N/A,TRUE,"Proyecto P855"}</definedName>
    <definedName name="________wrn1" localSheetId="36" hidden="1">{#N/A,#N/A,TRUE,"Est. de Fact.";#N/A,#N/A,TRUE,"Capitulo 19";#N/A,#N/A,TRUE,"Proyecto P855"}</definedName>
    <definedName name="________wrn1" localSheetId="33" hidden="1">{#N/A,#N/A,TRUE,"Est. de Fact.";#N/A,#N/A,TRUE,"Capitulo 19";#N/A,#N/A,TRUE,"Proyecto P855"}</definedName>
    <definedName name="________wrn1" localSheetId="34" hidden="1">{#N/A,#N/A,TRUE,"Est. de Fact.";#N/A,#N/A,TRUE,"Capitulo 19";#N/A,#N/A,TRUE,"Proyecto P855"}</definedName>
    <definedName name="________wrn1" localSheetId="31" hidden="1">{#N/A,#N/A,TRUE,"Est. de Fact.";#N/A,#N/A,TRUE,"Capitulo 19";#N/A,#N/A,TRUE,"Proyecto P855"}</definedName>
    <definedName name="________wrn1" hidden="1">{#N/A,#N/A,TRUE,"Est. de Fact.";#N/A,#N/A,TRUE,"Capitulo 19";#N/A,#N/A,TRUE,"Proyecto P855"}</definedName>
    <definedName name="________wrn2" localSheetId="35" hidden="1">{#N/A,#N/A,TRUE,"Est. de Fact.";#N/A,#N/A,TRUE,"Capitulo 19";#N/A,#N/A,TRUE,"Proyecto P855"}</definedName>
    <definedName name="________wrn2" localSheetId="37" hidden="1">{#N/A,#N/A,TRUE,"Est. de Fact.";#N/A,#N/A,TRUE,"Capitulo 19";#N/A,#N/A,TRUE,"Proyecto P855"}</definedName>
    <definedName name="________wrn2" localSheetId="36" hidden="1">{#N/A,#N/A,TRUE,"Est. de Fact.";#N/A,#N/A,TRUE,"Capitulo 19";#N/A,#N/A,TRUE,"Proyecto P855"}</definedName>
    <definedName name="________wrn2" localSheetId="33" hidden="1">{#N/A,#N/A,TRUE,"Est. de Fact.";#N/A,#N/A,TRUE,"Capitulo 19";#N/A,#N/A,TRUE,"Proyecto P855"}</definedName>
    <definedName name="________wrn2" localSheetId="34" hidden="1">{#N/A,#N/A,TRUE,"Est. de Fact.";#N/A,#N/A,TRUE,"Capitulo 19";#N/A,#N/A,TRUE,"Proyecto P855"}</definedName>
    <definedName name="________wrn2" localSheetId="31" hidden="1">{#N/A,#N/A,TRUE,"Est. de Fact.";#N/A,#N/A,TRUE,"Capitulo 19";#N/A,#N/A,TRUE,"Proyecto P855"}</definedName>
    <definedName name="________wrn2" hidden="1">{#N/A,#N/A,TRUE,"Est. de Fact.";#N/A,#N/A,TRUE,"Capitulo 19";#N/A,#N/A,TRUE,"Proyecto P855"}</definedName>
    <definedName name="________wrn3" localSheetId="35" hidden="1">{#N/A,#N/A,FALSE,"Total_OC015";#N/A,#N/A,FALSE,"ADMIN";#N/A,#N/A,FALSE,"PROCES";#N/A,#N/A,FALSE,"mecan";#N/A,#N/A,FALSE,"civil";#N/A,#N/A,FALSE,"CAÑER";#N/A,#N/A,FALSE,"ELEC";#N/A,#N/A,FALSE,"INSTR"}</definedName>
    <definedName name="________wrn3" localSheetId="37" hidden="1">{#N/A,#N/A,FALSE,"Total_OC015";#N/A,#N/A,FALSE,"ADMIN";#N/A,#N/A,FALSE,"PROCES";#N/A,#N/A,FALSE,"mecan";#N/A,#N/A,FALSE,"civil";#N/A,#N/A,FALSE,"CAÑER";#N/A,#N/A,FALSE,"ELEC";#N/A,#N/A,FALSE,"INSTR"}</definedName>
    <definedName name="________wrn3" localSheetId="36" hidden="1">{#N/A,#N/A,FALSE,"Total_OC015";#N/A,#N/A,FALSE,"ADMIN";#N/A,#N/A,FALSE,"PROCES";#N/A,#N/A,FALSE,"mecan";#N/A,#N/A,FALSE,"civil";#N/A,#N/A,FALSE,"CAÑER";#N/A,#N/A,FALSE,"ELEC";#N/A,#N/A,FALSE,"INSTR"}</definedName>
    <definedName name="________wrn3" localSheetId="33" hidden="1">{#N/A,#N/A,FALSE,"Total_OC015";#N/A,#N/A,FALSE,"ADMIN";#N/A,#N/A,FALSE,"PROCES";#N/A,#N/A,FALSE,"mecan";#N/A,#N/A,FALSE,"civil";#N/A,#N/A,FALSE,"CAÑER";#N/A,#N/A,FALSE,"ELEC";#N/A,#N/A,FALSE,"INSTR"}</definedName>
    <definedName name="________wrn3" localSheetId="34" hidden="1">{#N/A,#N/A,FALSE,"Total_OC015";#N/A,#N/A,FALSE,"ADMIN";#N/A,#N/A,FALSE,"PROCES";#N/A,#N/A,FALSE,"mecan";#N/A,#N/A,FALSE,"civil";#N/A,#N/A,FALSE,"CAÑER";#N/A,#N/A,FALSE,"ELEC";#N/A,#N/A,FALSE,"INSTR"}</definedName>
    <definedName name="________wrn3" localSheetId="31" hidden="1">{#N/A,#N/A,FALSE,"Total_OC015";#N/A,#N/A,FALSE,"ADMIN";#N/A,#N/A,FALSE,"PROCES";#N/A,#N/A,FALSE,"mecan";#N/A,#N/A,FALSE,"civil";#N/A,#N/A,FALSE,"CAÑER";#N/A,#N/A,FALSE,"ELEC";#N/A,#N/A,FALSE,"INSTR"}</definedName>
    <definedName name="________wrn3" hidden="1">{#N/A,#N/A,FALSE,"Total_OC015";#N/A,#N/A,FALSE,"ADMIN";#N/A,#N/A,FALSE,"PROCES";#N/A,#N/A,FALSE,"mecan";#N/A,#N/A,FALSE,"civil";#N/A,#N/A,FALSE,"CAÑER";#N/A,#N/A,FALSE,"ELEC";#N/A,#N/A,FALSE,"INSTR"}</definedName>
    <definedName name="________wrn5" localSheetId="35" hidden="1">{#N/A,#N/A,FALSE,"minas";#N/A,#N/A,FALSE,"Total_OC015";#N/A,#N/A,FALSE,"ADMIN";#N/A,#N/A,FALSE,"PROCES";#N/A,#N/A,FALSE,"civil";#N/A,#N/A,FALSE,"CAÑER";#N/A,#N/A,FALSE,"ELEC";#N/A,#N/A,FALSE,"INSTR";#N/A,#N/A,FALSE,"PDS";#N/A,#N/A,FALSE,"mecan"}</definedName>
    <definedName name="________wrn5" localSheetId="37" hidden="1">{#N/A,#N/A,FALSE,"minas";#N/A,#N/A,FALSE,"Total_OC015";#N/A,#N/A,FALSE,"ADMIN";#N/A,#N/A,FALSE,"PROCES";#N/A,#N/A,FALSE,"civil";#N/A,#N/A,FALSE,"CAÑER";#N/A,#N/A,FALSE,"ELEC";#N/A,#N/A,FALSE,"INSTR";#N/A,#N/A,FALSE,"PDS";#N/A,#N/A,FALSE,"mecan"}</definedName>
    <definedName name="________wrn5" localSheetId="36" hidden="1">{#N/A,#N/A,FALSE,"minas";#N/A,#N/A,FALSE,"Total_OC015";#N/A,#N/A,FALSE,"ADMIN";#N/A,#N/A,FALSE,"PROCES";#N/A,#N/A,FALSE,"civil";#N/A,#N/A,FALSE,"CAÑER";#N/A,#N/A,FALSE,"ELEC";#N/A,#N/A,FALSE,"INSTR";#N/A,#N/A,FALSE,"PDS";#N/A,#N/A,FALSE,"mecan"}</definedName>
    <definedName name="________wrn5" localSheetId="33" hidden="1">{#N/A,#N/A,FALSE,"minas";#N/A,#N/A,FALSE,"Total_OC015";#N/A,#N/A,FALSE,"ADMIN";#N/A,#N/A,FALSE,"PROCES";#N/A,#N/A,FALSE,"civil";#N/A,#N/A,FALSE,"CAÑER";#N/A,#N/A,FALSE,"ELEC";#N/A,#N/A,FALSE,"INSTR";#N/A,#N/A,FALSE,"PDS";#N/A,#N/A,FALSE,"mecan"}</definedName>
    <definedName name="________wrn5" localSheetId="34" hidden="1">{#N/A,#N/A,FALSE,"minas";#N/A,#N/A,FALSE,"Total_OC015";#N/A,#N/A,FALSE,"ADMIN";#N/A,#N/A,FALSE,"PROCES";#N/A,#N/A,FALSE,"civil";#N/A,#N/A,FALSE,"CAÑER";#N/A,#N/A,FALSE,"ELEC";#N/A,#N/A,FALSE,"INSTR";#N/A,#N/A,FALSE,"PDS";#N/A,#N/A,FALSE,"mecan"}</definedName>
    <definedName name="________wrn5" localSheetId="31" hidden="1">{#N/A,#N/A,FALSE,"minas";#N/A,#N/A,FALSE,"Total_OC015";#N/A,#N/A,FALSE,"ADMIN";#N/A,#N/A,FALSE,"PROCES";#N/A,#N/A,FALSE,"civil";#N/A,#N/A,FALSE,"CAÑER";#N/A,#N/A,FALSE,"ELEC";#N/A,#N/A,FALSE,"INSTR";#N/A,#N/A,FALSE,"PDS";#N/A,#N/A,FALSE,"mecan"}</definedName>
    <definedName name="________wrn5" hidden="1">{#N/A,#N/A,FALSE,"minas";#N/A,#N/A,FALSE,"Total_OC015";#N/A,#N/A,FALSE,"ADMIN";#N/A,#N/A,FALSE,"PROCES";#N/A,#N/A,FALSE,"civil";#N/A,#N/A,FALSE,"CAÑER";#N/A,#N/A,FALSE,"ELEC";#N/A,#N/A,FALSE,"INSTR";#N/A,#N/A,FALSE,"PDS";#N/A,#N/A,FALSE,"mecan"}</definedName>
    <definedName name="________wrn6" localSheetId="35" hidden="1">{#N/A,#N/A,FALSE,"minas";#N/A,#N/A,FALSE,"Total_OC015";#N/A,#N/A,FALSE,"ADMIN";#N/A,#N/A,FALSE,"PROCES";#N/A,#N/A,FALSE,"civil";#N/A,#N/A,FALSE,"CAÑER";#N/A,#N/A,FALSE,"ELEC";#N/A,#N/A,FALSE,"INSTR";#N/A,#N/A,FALSE,"PDS";#N/A,#N/A,FALSE,"mecan"}</definedName>
    <definedName name="________wrn6" localSheetId="37" hidden="1">{#N/A,#N/A,FALSE,"minas";#N/A,#N/A,FALSE,"Total_OC015";#N/A,#N/A,FALSE,"ADMIN";#N/A,#N/A,FALSE,"PROCES";#N/A,#N/A,FALSE,"civil";#N/A,#N/A,FALSE,"CAÑER";#N/A,#N/A,FALSE,"ELEC";#N/A,#N/A,FALSE,"INSTR";#N/A,#N/A,FALSE,"PDS";#N/A,#N/A,FALSE,"mecan"}</definedName>
    <definedName name="________wrn6" localSheetId="36" hidden="1">{#N/A,#N/A,FALSE,"minas";#N/A,#N/A,FALSE,"Total_OC015";#N/A,#N/A,FALSE,"ADMIN";#N/A,#N/A,FALSE,"PROCES";#N/A,#N/A,FALSE,"civil";#N/A,#N/A,FALSE,"CAÑER";#N/A,#N/A,FALSE,"ELEC";#N/A,#N/A,FALSE,"INSTR";#N/A,#N/A,FALSE,"PDS";#N/A,#N/A,FALSE,"mecan"}</definedName>
    <definedName name="________wrn6" localSheetId="33" hidden="1">{#N/A,#N/A,FALSE,"minas";#N/A,#N/A,FALSE,"Total_OC015";#N/A,#N/A,FALSE,"ADMIN";#N/A,#N/A,FALSE,"PROCES";#N/A,#N/A,FALSE,"civil";#N/A,#N/A,FALSE,"CAÑER";#N/A,#N/A,FALSE,"ELEC";#N/A,#N/A,FALSE,"INSTR";#N/A,#N/A,FALSE,"PDS";#N/A,#N/A,FALSE,"mecan"}</definedName>
    <definedName name="________wrn6" localSheetId="34" hidden="1">{#N/A,#N/A,FALSE,"minas";#N/A,#N/A,FALSE,"Total_OC015";#N/A,#N/A,FALSE,"ADMIN";#N/A,#N/A,FALSE,"PROCES";#N/A,#N/A,FALSE,"civil";#N/A,#N/A,FALSE,"CAÑER";#N/A,#N/A,FALSE,"ELEC";#N/A,#N/A,FALSE,"INSTR";#N/A,#N/A,FALSE,"PDS";#N/A,#N/A,FALSE,"mecan"}</definedName>
    <definedName name="________wrn6" localSheetId="31" hidden="1">{#N/A,#N/A,FALSE,"minas";#N/A,#N/A,FALSE,"Total_OC015";#N/A,#N/A,FALSE,"ADMIN";#N/A,#N/A,FALSE,"PROCES";#N/A,#N/A,FALSE,"civil";#N/A,#N/A,FALSE,"CAÑER";#N/A,#N/A,FALSE,"ELEC";#N/A,#N/A,FALSE,"INSTR";#N/A,#N/A,FALSE,"PDS";#N/A,#N/A,FALSE,"mecan"}</definedName>
    <definedName name="________wrn6" hidden="1">{#N/A,#N/A,FALSE,"minas";#N/A,#N/A,FALSE,"Total_OC015";#N/A,#N/A,FALSE,"ADMIN";#N/A,#N/A,FALSE,"PROCES";#N/A,#N/A,FALSE,"civil";#N/A,#N/A,FALSE,"CAÑER";#N/A,#N/A,FALSE,"ELEC";#N/A,#N/A,FALSE,"INSTR";#N/A,#N/A,FALSE,"PDS";#N/A,#N/A,FALSE,"mecan"}</definedName>
    <definedName name="________X2" localSheetId="35" hidden="1">{#N/A,#N/A,FALSE,"TEC-01";#N/A,#N/A,FALSE,"TEC - 02";#N/A,#N/A,FALSE,"TEC - 03";#N/A,#N/A,FALSE,"TEC - 04";#N/A,#N/A,FALSE,"TEC-07";#N/A,#N/A,FALSE,"TEC-08";#N/A,#N/A,FALSE,"TEC - 09A";#N/A,#N/A,FALSE,"TEC - 09B";#N/A,#N/A,FALSE,"TEC - 09C";#N/A,#N/A,FALSE,"TEC - 10";#N/A,#N/A,FALSE,"TEC-11"}</definedName>
    <definedName name="________X2" localSheetId="37" hidden="1">{#N/A,#N/A,FALSE,"TEC-01";#N/A,#N/A,FALSE,"TEC - 02";#N/A,#N/A,FALSE,"TEC - 03";#N/A,#N/A,FALSE,"TEC - 04";#N/A,#N/A,FALSE,"TEC-07";#N/A,#N/A,FALSE,"TEC-08";#N/A,#N/A,FALSE,"TEC - 09A";#N/A,#N/A,FALSE,"TEC - 09B";#N/A,#N/A,FALSE,"TEC - 09C";#N/A,#N/A,FALSE,"TEC - 10";#N/A,#N/A,FALSE,"TEC-11"}</definedName>
    <definedName name="________X2" localSheetId="36" hidden="1">{#N/A,#N/A,FALSE,"TEC-01";#N/A,#N/A,FALSE,"TEC - 02";#N/A,#N/A,FALSE,"TEC - 03";#N/A,#N/A,FALSE,"TEC - 04";#N/A,#N/A,FALSE,"TEC-07";#N/A,#N/A,FALSE,"TEC-08";#N/A,#N/A,FALSE,"TEC - 09A";#N/A,#N/A,FALSE,"TEC - 09B";#N/A,#N/A,FALSE,"TEC - 09C";#N/A,#N/A,FALSE,"TEC - 10";#N/A,#N/A,FALSE,"TEC-11"}</definedName>
    <definedName name="________X2" localSheetId="33" hidden="1">{#N/A,#N/A,FALSE,"TEC-01";#N/A,#N/A,FALSE,"TEC - 02";#N/A,#N/A,FALSE,"TEC - 03";#N/A,#N/A,FALSE,"TEC - 04";#N/A,#N/A,FALSE,"TEC-07";#N/A,#N/A,FALSE,"TEC-08";#N/A,#N/A,FALSE,"TEC - 09A";#N/A,#N/A,FALSE,"TEC - 09B";#N/A,#N/A,FALSE,"TEC - 09C";#N/A,#N/A,FALSE,"TEC - 10";#N/A,#N/A,FALSE,"TEC-11"}</definedName>
    <definedName name="________X2" localSheetId="34" hidden="1">{#N/A,#N/A,FALSE,"TEC-01";#N/A,#N/A,FALSE,"TEC - 02";#N/A,#N/A,FALSE,"TEC - 03";#N/A,#N/A,FALSE,"TEC - 04";#N/A,#N/A,FALSE,"TEC-07";#N/A,#N/A,FALSE,"TEC-08";#N/A,#N/A,FALSE,"TEC - 09A";#N/A,#N/A,FALSE,"TEC - 09B";#N/A,#N/A,FALSE,"TEC - 09C";#N/A,#N/A,FALSE,"TEC - 10";#N/A,#N/A,FALSE,"TEC-11"}</definedName>
    <definedName name="________X2" localSheetId="31" hidden="1">{#N/A,#N/A,FALSE,"TEC-01";#N/A,#N/A,FALSE,"TEC - 02";#N/A,#N/A,FALSE,"TEC - 03";#N/A,#N/A,FALSE,"TEC - 04";#N/A,#N/A,FALSE,"TEC-07";#N/A,#N/A,FALSE,"TEC-08";#N/A,#N/A,FALSE,"TEC - 09A";#N/A,#N/A,FALSE,"TEC - 09B";#N/A,#N/A,FALSE,"TEC - 09C";#N/A,#N/A,FALSE,"TEC - 10";#N/A,#N/A,FALSE,"TEC-11"}</definedName>
    <definedName name="________X2" hidden="1">{#N/A,#N/A,FALSE,"TEC-01";#N/A,#N/A,FALSE,"TEC - 02";#N/A,#N/A,FALSE,"TEC - 03";#N/A,#N/A,FALSE,"TEC - 04";#N/A,#N/A,FALSE,"TEC-07";#N/A,#N/A,FALSE,"TEC-08";#N/A,#N/A,FALSE,"TEC - 09A";#N/A,#N/A,FALSE,"TEC - 09B";#N/A,#N/A,FALSE,"TEC - 09C";#N/A,#N/A,FALSE,"TEC - 10";#N/A,#N/A,FALSE,"TEC-11"}</definedName>
    <definedName name="________zx2" localSheetId="35" hidden="1">{#N/A,#N/A,FALSE,"masez (10)";#N/A,#N/A,FALSE,"masez (7)";#N/A,#N/A,FALSE,"masez (6)";#N/A,#N/A,FALSE,"masez (5)";#N/A,#N/A,FALSE,"masez (4)";#N/A,#N/A,FALSE,"masez (3)";#N/A,#N/A,FALSE,"masez (2)";#N/A,#N/A,FALSE,"GME";#N/A,#N/A,FALSE,"masez"}</definedName>
    <definedName name="________zx2" localSheetId="37" hidden="1">{#N/A,#N/A,FALSE,"masez (10)";#N/A,#N/A,FALSE,"masez (7)";#N/A,#N/A,FALSE,"masez (6)";#N/A,#N/A,FALSE,"masez (5)";#N/A,#N/A,FALSE,"masez (4)";#N/A,#N/A,FALSE,"masez (3)";#N/A,#N/A,FALSE,"masez (2)";#N/A,#N/A,FALSE,"GME";#N/A,#N/A,FALSE,"masez"}</definedName>
    <definedName name="________zx2" localSheetId="36" hidden="1">{#N/A,#N/A,FALSE,"masez (10)";#N/A,#N/A,FALSE,"masez (7)";#N/A,#N/A,FALSE,"masez (6)";#N/A,#N/A,FALSE,"masez (5)";#N/A,#N/A,FALSE,"masez (4)";#N/A,#N/A,FALSE,"masez (3)";#N/A,#N/A,FALSE,"masez (2)";#N/A,#N/A,FALSE,"GME";#N/A,#N/A,FALSE,"masez"}</definedName>
    <definedName name="________zx2" localSheetId="33" hidden="1">{#N/A,#N/A,FALSE,"masez (10)";#N/A,#N/A,FALSE,"masez (7)";#N/A,#N/A,FALSE,"masez (6)";#N/A,#N/A,FALSE,"masez (5)";#N/A,#N/A,FALSE,"masez (4)";#N/A,#N/A,FALSE,"masez (3)";#N/A,#N/A,FALSE,"masez (2)";#N/A,#N/A,FALSE,"GME";#N/A,#N/A,FALSE,"masez"}</definedName>
    <definedName name="________zx2" localSheetId="34" hidden="1">{#N/A,#N/A,FALSE,"masez (10)";#N/A,#N/A,FALSE,"masez (7)";#N/A,#N/A,FALSE,"masez (6)";#N/A,#N/A,FALSE,"masez (5)";#N/A,#N/A,FALSE,"masez (4)";#N/A,#N/A,FALSE,"masez (3)";#N/A,#N/A,FALSE,"masez (2)";#N/A,#N/A,FALSE,"GME";#N/A,#N/A,FALSE,"masez"}</definedName>
    <definedName name="________zx2" localSheetId="31" hidden="1">{#N/A,#N/A,FALSE,"masez (10)";#N/A,#N/A,FALSE,"masez (7)";#N/A,#N/A,FALSE,"masez (6)";#N/A,#N/A,FALSE,"masez (5)";#N/A,#N/A,FALSE,"masez (4)";#N/A,#N/A,FALSE,"masez (3)";#N/A,#N/A,FALSE,"masez (2)";#N/A,#N/A,FALSE,"GME";#N/A,#N/A,FALSE,"masez"}</definedName>
    <definedName name="________zx2" hidden="1">{#N/A,#N/A,FALSE,"masez (10)";#N/A,#N/A,FALSE,"masez (7)";#N/A,#N/A,FALSE,"masez (6)";#N/A,#N/A,FALSE,"masez (5)";#N/A,#N/A,FALSE,"masez (4)";#N/A,#N/A,FALSE,"masez (3)";#N/A,#N/A,FALSE,"masez (2)";#N/A,#N/A,FALSE,"GME";#N/A,#N/A,FALSE,"masez"}</definedName>
    <definedName name="_______a1" hidden="1">#REF!</definedName>
    <definedName name="_______a11" localSheetId="35" hidden="1">{"'장비'!$A$3:$M$12"}</definedName>
    <definedName name="_______a11" localSheetId="37" hidden="1">{"'장비'!$A$3:$M$12"}</definedName>
    <definedName name="_______a11" localSheetId="36" hidden="1">{"'장비'!$A$3:$M$12"}</definedName>
    <definedName name="_______a11" localSheetId="33" hidden="1">{"'장비'!$A$3:$M$12"}</definedName>
    <definedName name="_______a11" localSheetId="34" hidden="1">{"'장비'!$A$3:$M$12"}</definedName>
    <definedName name="_______a11" localSheetId="31" hidden="1">{"'장비'!$A$3:$M$12"}</definedName>
    <definedName name="_______a11" hidden="1">{"'장비'!$A$3:$M$12"}</definedName>
    <definedName name="_______A2" localSheetId="35" hidden="1">{#N/A,#N/A,FALSE,"Aging Summary";#N/A,#N/A,FALSE,"Ratio Analysis";#N/A,#N/A,FALSE,"Test 120 Day Accts";#N/A,#N/A,FALSE,"Tickmarks"}</definedName>
    <definedName name="_______A2" localSheetId="37" hidden="1">{#N/A,#N/A,FALSE,"Aging Summary";#N/A,#N/A,FALSE,"Ratio Analysis";#N/A,#N/A,FALSE,"Test 120 Day Accts";#N/A,#N/A,FALSE,"Tickmarks"}</definedName>
    <definedName name="_______A2" localSheetId="36" hidden="1">{#N/A,#N/A,FALSE,"Aging Summary";#N/A,#N/A,FALSE,"Ratio Analysis";#N/A,#N/A,FALSE,"Test 120 Day Accts";#N/A,#N/A,FALSE,"Tickmarks"}</definedName>
    <definedName name="_______A2" localSheetId="33" hidden="1">{#N/A,#N/A,FALSE,"Aging Summary";#N/A,#N/A,FALSE,"Ratio Analysis";#N/A,#N/A,FALSE,"Test 120 Day Accts";#N/A,#N/A,FALSE,"Tickmarks"}</definedName>
    <definedName name="_______A2" localSheetId="34" hidden="1">{#N/A,#N/A,FALSE,"Aging Summary";#N/A,#N/A,FALSE,"Ratio Analysis";#N/A,#N/A,FALSE,"Test 120 Day Accts";#N/A,#N/A,FALSE,"Tickmarks"}</definedName>
    <definedName name="_______A2" localSheetId="31" hidden="1">{#N/A,#N/A,FALSE,"Aging Summary";#N/A,#N/A,FALSE,"Ratio Analysis";#N/A,#N/A,FALSE,"Test 120 Day Accts";#N/A,#N/A,FALSE,"Tickmarks"}</definedName>
    <definedName name="_______A2" hidden="1">{#N/A,#N/A,FALSE,"Aging Summary";#N/A,#N/A,FALSE,"Ratio Analysis";#N/A,#N/A,FALSE,"Test 120 Day Accts";#N/A,#N/A,FALSE,"Tickmarks"}</definedName>
    <definedName name="_______ACC53">#REF!</definedName>
    <definedName name="_______ACC54">#REF!</definedName>
    <definedName name="_______ACC56">#REF!</definedName>
    <definedName name="_______a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a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a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a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a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a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a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asp2" localSheetId="31">#REF!</definedName>
    <definedName name="_______asp2">!#REF!</definedName>
    <definedName name="_______B19000" localSheetId="31">#REF!</definedName>
    <definedName name="_______B19000">!#REF!</definedName>
    <definedName name="_______B19999" localSheetId="31">#REF!</definedName>
    <definedName name="_______B19999">!#REF!</definedName>
    <definedName name="_______B20000" localSheetId="31">#REF!</definedName>
    <definedName name="_______B20000">!#REF!</definedName>
    <definedName name="_______BLK100" localSheetId="31">#REF!</definedName>
    <definedName name="_______BLK100">!#REF!</definedName>
    <definedName name="_______BNM1" localSheetId="35" hidden="1">{#N/A,#N/A,FALSE,"WBS 1.06";#N/A,#N/A,FALSE,"WBS 1.14";#N/A,#N/A,FALSE,"WBS 1.17";#N/A,#N/A,FALSE,"WBS 1.18"}</definedName>
    <definedName name="_______BNM1" localSheetId="37" hidden="1">{#N/A,#N/A,FALSE,"WBS 1.06";#N/A,#N/A,FALSE,"WBS 1.14";#N/A,#N/A,FALSE,"WBS 1.17";#N/A,#N/A,FALSE,"WBS 1.18"}</definedName>
    <definedName name="_______BNM1" localSheetId="36" hidden="1">{#N/A,#N/A,FALSE,"WBS 1.06";#N/A,#N/A,FALSE,"WBS 1.14";#N/A,#N/A,FALSE,"WBS 1.17";#N/A,#N/A,FALSE,"WBS 1.18"}</definedName>
    <definedName name="_______BNM1" localSheetId="33" hidden="1">{#N/A,#N/A,FALSE,"WBS 1.06";#N/A,#N/A,FALSE,"WBS 1.14";#N/A,#N/A,FALSE,"WBS 1.17";#N/A,#N/A,FALSE,"WBS 1.18"}</definedName>
    <definedName name="_______BNM1" localSheetId="34" hidden="1">{#N/A,#N/A,FALSE,"WBS 1.06";#N/A,#N/A,FALSE,"WBS 1.14";#N/A,#N/A,FALSE,"WBS 1.17";#N/A,#N/A,FALSE,"WBS 1.18"}</definedName>
    <definedName name="_______BNM1" localSheetId="31" hidden="1">{#N/A,#N/A,FALSE,"WBS 1.06";#N/A,#N/A,FALSE,"WBS 1.14";#N/A,#N/A,FALSE,"WBS 1.17";#N/A,#N/A,FALSE,"WBS 1.18"}</definedName>
    <definedName name="_______BNM1" hidden="1">{#N/A,#N/A,FALSE,"WBS 1.06";#N/A,#N/A,FALSE,"WBS 1.14";#N/A,#N/A,FALSE,"WBS 1.17";#N/A,#N/A,FALSE,"WBS 1.18"}</definedName>
    <definedName name="_______BUT38">#REF!</definedName>
    <definedName name="_______BUT78">#REF!</definedName>
    <definedName name="_______cal00001" localSheetId="35" hidden="1">{"'NOTES2'!$G$9:$J$27"}</definedName>
    <definedName name="_______cal00001" localSheetId="37" hidden="1">{"'NOTES2'!$G$9:$J$27"}</definedName>
    <definedName name="_______cal00001" localSheetId="36" hidden="1">{"'NOTES2'!$G$9:$J$27"}</definedName>
    <definedName name="_______cal00001" localSheetId="33" hidden="1">{"'NOTES2'!$G$9:$J$27"}</definedName>
    <definedName name="_______cal00001" localSheetId="34" hidden="1">{"'NOTES2'!$G$9:$J$27"}</definedName>
    <definedName name="_______cal00001" localSheetId="31" hidden="1">{"'NOTES2'!$G$9:$J$27"}</definedName>
    <definedName name="_______cal00001" hidden="1">{"'NOTES2'!$G$9:$J$27"}</definedName>
    <definedName name="_______CAO1" localSheetId="31">#REF!</definedName>
    <definedName name="_______CAO1">!#REF!</definedName>
    <definedName name="_______CAO2" localSheetId="31">#REF!</definedName>
    <definedName name="_______CAO2">!#REF!</definedName>
    <definedName name="_______CAO3" localSheetId="31">#REF!</definedName>
    <definedName name="_______CAO3">!#REF!</definedName>
    <definedName name="_______CAO4" localSheetId="31">#REF!</definedName>
    <definedName name="_______CAO4">!#REF!</definedName>
    <definedName name="_______CAO5" localSheetId="31">#REF!</definedName>
    <definedName name="_______CAO5">!#REF!</definedName>
    <definedName name="_______CAO6" localSheetId="31">#REF!</definedName>
    <definedName name="_______CAO6">!#REF!</definedName>
    <definedName name="_______CAO7" localSheetId="31">#REF!</definedName>
    <definedName name="_______CAO7">!#REF!</definedName>
    <definedName name="_______CAO8" localSheetId="31">#REF!</definedName>
    <definedName name="_______CAO8">!#REF!</definedName>
    <definedName name="_______cc1" localSheetId="35" hidden="1">{"DETALLE_1996",#N/A,FALSE,"flujo";"DETALLE_1997",#N/A,FALSE,"flujo";"GASTOS_INCURRIDOS_1996",#N/A,FALSE,"flujo";"GASTOS_PROGRAMADOS_PARA_1997",#N/A,FALSE,"flujo";#N/A,#N/A,FALSE,"comparat";#N/A,#N/A,FALSE,"costos";#N/A,#N/A,FALSE,"proyctrol"}</definedName>
    <definedName name="_______cc1" localSheetId="37" hidden="1">{"DETALLE_1996",#N/A,FALSE,"flujo";"DETALLE_1997",#N/A,FALSE,"flujo";"GASTOS_INCURRIDOS_1996",#N/A,FALSE,"flujo";"GASTOS_PROGRAMADOS_PARA_1997",#N/A,FALSE,"flujo";#N/A,#N/A,FALSE,"comparat";#N/A,#N/A,FALSE,"costos";#N/A,#N/A,FALSE,"proyctrol"}</definedName>
    <definedName name="_______cc1" localSheetId="36" hidden="1">{"DETALLE_1996",#N/A,FALSE,"flujo";"DETALLE_1997",#N/A,FALSE,"flujo";"GASTOS_INCURRIDOS_1996",#N/A,FALSE,"flujo";"GASTOS_PROGRAMADOS_PARA_1997",#N/A,FALSE,"flujo";#N/A,#N/A,FALSE,"comparat";#N/A,#N/A,FALSE,"costos";#N/A,#N/A,FALSE,"proyctrol"}</definedName>
    <definedName name="_______cc1" localSheetId="33" hidden="1">{"DETALLE_1996",#N/A,FALSE,"flujo";"DETALLE_1997",#N/A,FALSE,"flujo";"GASTOS_INCURRIDOS_1996",#N/A,FALSE,"flujo";"GASTOS_PROGRAMADOS_PARA_1997",#N/A,FALSE,"flujo";#N/A,#N/A,FALSE,"comparat";#N/A,#N/A,FALSE,"costos";#N/A,#N/A,FALSE,"proyctrol"}</definedName>
    <definedName name="_______cc1" localSheetId="34" hidden="1">{"DETALLE_1996",#N/A,FALSE,"flujo";"DETALLE_1997",#N/A,FALSE,"flujo";"GASTOS_INCURRIDOS_1996",#N/A,FALSE,"flujo";"GASTOS_PROGRAMADOS_PARA_1997",#N/A,FALSE,"flujo";#N/A,#N/A,FALSE,"comparat";#N/A,#N/A,FALSE,"costos";#N/A,#N/A,FALSE,"proyctrol"}</definedName>
    <definedName name="_______cc1" localSheetId="31" hidden="1">{"DETALLE_1996",#N/A,FALSE,"flujo";"DETALLE_1997",#N/A,FALSE,"flujo";"GASTOS_INCURRIDOS_1996",#N/A,FALSE,"flujo";"GASTOS_PROGRAMADOS_PARA_1997",#N/A,FALSE,"flujo";#N/A,#N/A,FALSE,"comparat";#N/A,#N/A,FALSE,"costos";#N/A,#N/A,FALSE,"proyctrol"}</definedName>
    <definedName name="_______cc1" hidden="1">{"DETALLE_1996",#N/A,FALSE,"flujo";"DETALLE_1997",#N/A,FALSE,"flujo";"GASTOS_INCURRIDOS_1996",#N/A,FALSE,"flujo";"GASTOS_PROGRAMADOS_PARA_1997",#N/A,FALSE,"flujo";#N/A,#N/A,FALSE,"comparat";#N/A,#N/A,FALSE,"costos";#N/A,#N/A,FALSE,"proyctrol"}</definedName>
    <definedName name="_______ccr1" localSheetId="31" hidden="1">{#N/A,#N/A,TRUE,"Cover";#N/A,#N/A,TRUE,"Conts";#N/A,#N/A,TRUE,"VOS";#N/A,#N/A,TRUE,"Warrington";#N/A,#N/A,TRUE,"Widnes"}</definedName>
    <definedName name="_______ccr1" hidden="1">{#N/A,#N/A,TRUE,"Cover";#N/A,#N/A,TRUE,"Conts";#N/A,#N/A,TRUE,"VOS";#N/A,#N/A,TRUE,"Warrington";#N/A,#N/A,TRUE,"Widnes"}</definedName>
    <definedName name="_______cp010103" localSheetId="35" hidden="1">{#N/A,#N/A,TRUE,"MEMO";#N/A,#N/A,TRUE,"PARAMETROS";#N/A,#N/A,TRUE,"RLI ";#N/A,#N/A,TRUE,"IMPTO.DET.";#N/A,#N/A,TRUE,"FUT-FUNT";#N/A,#N/A,TRUE,"CPI-PATR.";#N/A,#N/A,TRUE,"CM CPI";#N/A,#N/A,TRUE,"PROV";#N/A,#N/A,TRUE,"A FIJO";#N/A,#N/A,TRUE,"LEASING";#N/A,#N/A,TRUE,"VPP";#N/A,#N/A,TRUE,"PPM";#N/A,#N/A,TRUE,"OTROS"}</definedName>
    <definedName name="_______cp010103" localSheetId="37" hidden="1">{#N/A,#N/A,TRUE,"MEMO";#N/A,#N/A,TRUE,"PARAMETROS";#N/A,#N/A,TRUE,"RLI ";#N/A,#N/A,TRUE,"IMPTO.DET.";#N/A,#N/A,TRUE,"FUT-FUNT";#N/A,#N/A,TRUE,"CPI-PATR.";#N/A,#N/A,TRUE,"CM CPI";#N/A,#N/A,TRUE,"PROV";#N/A,#N/A,TRUE,"A FIJO";#N/A,#N/A,TRUE,"LEASING";#N/A,#N/A,TRUE,"VPP";#N/A,#N/A,TRUE,"PPM";#N/A,#N/A,TRUE,"OTROS"}</definedName>
    <definedName name="_______cp010103" localSheetId="36" hidden="1">{#N/A,#N/A,TRUE,"MEMO";#N/A,#N/A,TRUE,"PARAMETROS";#N/A,#N/A,TRUE,"RLI ";#N/A,#N/A,TRUE,"IMPTO.DET.";#N/A,#N/A,TRUE,"FUT-FUNT";#N/A,#N/A,TRUE,"CPI-PATR.";#N/A,#N/A,TRUE,"CM CPI";#N/A,#N/A,TRUE,"PROV";#N/A,#N/A,TRUE,"A FIJO";#N/A,#N/A,TRUE,"LEASING";#N/A,#N/A,TRUE,"VPP";#N/A,#N/A,TRUE,"PPM";#N/A,#N/A,TRUE,"OTROS"}</definedName>
    <definedName name="_______cp010103" localSheetId="33" hidden="1">{#N/A,#N/A,TRUE,"MEMO";#N/A,#N/A,TRUE,"PARAMETROS";#N/A,#N/A,TRUE,"RLI ";#N/A,#N/A,TRUE,"IMPTO.DET.";#N/A,#N/A,TRUE,"FUT-FUNT";#N/A,#N/A,TRUE,"CPI-PATR.";#N/A,#N/A,TRUE,"CM CPI";#N/A,#N/A,TRUE,"PROV";#N/A,#N/A,TRUE,"A FIJO";#N/A,#N/A,TRUE,"LEASING";#N/A,#N/A,TRUE,"VPP";#N/A,#N/A,TRUE,"PPM";#N/A,#N/A,TRUE,"OTROS"}</definedName>
    <definedName name="_______cp010103" localSheetId="34" hidden="1">{#N/A,#N/A,TRUE,"MEMO";#N/A,#N/A,TRUE,"PARAMETROS";#N/A,#N/A,TRUE,"RLI ";#N/A,#N/A,TRUE,"IMPTO.DET.";#N/A,#N/A,TRUE,"FUT-FUNT";#N/A,#N/A,TRUE,"CPI-PATR.";#N/A,#N/A,TRUE,"CM CPI";#N/A,#N/A,TRUE,"PROV";#N/A,#N/A,TRUE,"A FIJO";#N/A,#N/A,TRUE,"LEASING";#N/A,#N/A,TRUE,"VPP";#N/A,#N/A,TRUE,"PPM";#N/A,#N/A,TRUE,"OTROS"}</definedName>
    <definedName name="_______cp010103" localSheetId="31" hidden="1">{#N/A,#N/A,TRUE,"MEMO";#N/A,#N/A,TRUE,"PARAMETROS";#N/A,#N/A,TRUE,"RLI ";#N/A,#N/A,TRUE,"IMPTO.DET.";#N/A,#N/A,TRUE,"FUT-FUNT";#N/A,#N/A,TRUE,"CPI-PATR.";#N/A,#N/A,TRUE,"CM CPI";#N/A,#N/A,TRUE,"PROV";#N/A,#N/A,TRUE,"A FIJO";#N/A,#N/A,TRUE,"LEASING";#N/A,#N/A,TRUE,"VPP";#N/A,#N/A,TRUE,"PPM";#N/A,#N/A,TRUE,"OTROS"}</definedName>
    <definedName name="_______cp010103" hidden="1">{#N/A,#N/A,TRUE,"MEMO";#N/A,#N/A,TRUE,"PARAMETROS";#N/A,#N/A,TRUE,"RLI ";#N/A,#N/A,TRUE,"IMPTO.DET.";#N/A,#N/A,TRUE,"FUT-FUNT";#N/A,#N/A,TRUE,"CPI-PATR.";#N/A,#N/A,TRUE,"CM CPI";#N/A,#N/A,TRUE,"PROV";#N/A,#N/A,TRUE,"A FIJO";#N/A,#N/A,TRUE,"LEASING";#N/A,#N/A,TRUE,"VPP";#N/A,#N/A,TRUE,"PPM";#N/A,#N/A,TRUE,"OTROS"}</definedName>
    <definedName name="_______csc1" localSheetId="31">#REF!</definedName>
    <definedName name="_______csc1">!#REF!</definedName>
    <definedName name="_______dep2" localSheetId="31">#REF!</definedName>
    <definedName name="_______dep2">!#REF!</definedName>
    <definedName name="_______dep3" localSheetId="31">#REF!</definedName>
    <definedName name="_______dep3">!#REF!</definedName>
    <definedName name="_______DPM375" localSheetId="31">#REF!</definedName>
    <definedName name="_______DPM375">!#REF!</definedName>
    <definedName name="_______e20000" localSheetId="31">#REF!</definedName>
    <definedName name="_______e20000">!#REF!</definedName>
    <definedName name="_______e99991" localSheetId="31">#REF!</definedName>
    <definedName name="_______e99991">!#REF!</definedName>
    <definedName name="_______eee4" localSheetId="35" hidden="1">{#N/A,#N/A,TRUE,"MES";#N/A,#N/A,TRUE,"ANUAL"}</definedName>
    <definedName name="_______eee4" localSheetId="37" hidden="1">{#N/A,#N/A,TRUE,"MES";#N/A,#N/A,TRUE,"ANUAL"}</definedName>
    <definedName name="_______eee4" localSheetId="36" hidden="1">{#N/A,#N/A,TRUE,"MES";#N/A,#N/A,TRUE,"ANUAL"}</definedName>
    <definedName name="_______eee4" localSheetId="33" hidden="1">{#N/A,#N/A,TRUE,"MES";#N/A,#N/A,TRUE,"ANUAL"}</definedName>
    <definedName name="_______eee4" localSheetId="34" hidden="1">{#N/A,#N/A,TRUE,"MES";#N/A,#N/A,TRUE,"ANUAL"}</definedName>
    <definedName name="_______eee4" localSheetId="31" hidden="1">{#N/A,#N/A,TRUE,"MES";#N/A,#N/A,TRUE,"ANUAL"}</definedName>
    <definedName name="_______eee4" hidden="1">{#N/A,#N/A,TRUE,"MES";#N/A,#N/A,TRUE,"ANUAL"}</definedName>
    <definedName name="_______equ1" localSheetId="35" hidden="1">{#N/A,#N/A,TRUE,"Est. de Fact.";#N/A,#N/A,TRUE,"Capitulo 19";#N/A,#N/A,TRUE,"Proyecto P855"}</definedName>
    <definedName name="_______equ1" localSheetId="37" hidden="1">{#N/A,#N/A,TRUE,"Est. de Fact.";#N/A,#N/A,TRUE,"Capitulo 19";#N/A,#N/A,TRUE,"Proyecto P855"}</definedName>
    <definedName name="_______equ1" localSheetId="36" hidden="1">{#N/A,#N/A,TRUE,"Est. de Fact.";#N/A,#N/A,TRUE,"Capitulo 19";#N/A,#N/A,TRUE,"Proyecto P855"}</definedName>
    <definedName name="_______equ1" localSheetId="33" hidden="1">{#N/A,#N/A,TRUE,"Est. de Fact.";#N/A,#N/A,TRUE,"Capitulo 19";#N/A,#N/A,TRUE,"Proyecto P855"}</definedName>
    <definedName name="_______equ1" localSheetId="34" hidden="1">{#N/A,#N/A,TRUE,"Est. de Fact.";#N/A,#N/A,TRUE,"Capitulo 19";#N/A,#N/A,TRUE,"Proyecto P855"}</definedName>
    <definedName name="_______equ1" localSheetId="31" hidden="1">{#N/A,#N/A,TRUE,"Est. de Fact.";#N/A,#N/A,TRUE,"Capitulo 19";#N/A,#N/A,TRUE,"Proyecto P855"}</definedName>
    <definedName name="_______equ1" hidden="1">{#N/A,#N/A,TRUE,"Est. de Fact.";#N/A,#N/A,TRUE,"Capitulo 19";#N/A,#N/A,TRUE,"Proyecto P855"}</definedName>
    <definedName name="_______esc1" localSheetId="31">#REF!</definedName>
    <definedName name="_______esc1">!#REF!</definedName>
    <definedName name="_______ext2" localSheetId="31">#REF!</definedName>
    <definedName name="_______ext2">!#REF!</definedName>
    <definedName name="_______ext3" localSheetId="31">#REF!</definedName>
    <definedName name="_______ext3">!#REF!</definedName>
    <definedName name="_______f" localSheetId="35" hidden="1">{#N/A,#N/A,FALSE,"Aging Summary";#N/A,#N/A,FALSE,"Ratio Analysis";#N/A,#N/A,FALSE,"Test 120 Day Accts";#N/A,#N/A,FALSE,"Tickmarks"}</definedName>
    <definedName name="_______f" localSheetId="37" hidden="1">{#N/A,#N/A,FALSE,"Aging Summary";#N/A,#N/A,FALSE,"Ratio Analysis";#N/A,#N/A,FALSE,"Test 120 Day Accts";#N/A,#N/A,FALSE,"Tickmarks"}</definedName>
    <definedName name="_______f" localSheetId="36" hidden="1">{#N/A,#N/A,FALSE,"Aging Summary";#N/A,#N/A,FALSE,"Ratio Analysis";#N/A,#N/A,FALSE,"Test 120 Day Accts";#N/A,#N/A,FALSE,"Tickmarks"}</definedName>
    <definedName name="_______f" localSheetId="33" hidden="1">{#N/A,#N/A,FALSE,"Aging Summary";#N/A,#N/A,FALSE,"Ratio Analysis";#N/A,#N/A,FALSE,"Test 120 Day Accts";#N/A,#N/A,FALSE,"Tickmarks"}</definedName>
    <definedName name="_______f" localSheetId="34" hidden="1">{#N/A,#N/A,FALSE,"Aging Summary";#N/A,#N/A,FALSE,"Ratio Analysis";#N/A,#N/A,FALSE,"Test 120 Day Accts";#N/A,#N/A,FALSE,"Tickmarks"}</definedName>
    <definedName name="_______f" localSheetId="31" hidden="1">{#N/A,#N/A,FALSE,"Aging Summary";#N/A,#N/A,FALSE,"Ratio Analysis";#N/A,#N/A,FALSE,"Test 120 Day Accts";#N/A,#N/A,FALSE,"Tickmarks"}</definedName>
    <definedName name="_______f" hidden="1">{#N/A,#N/A,FALSE,"Aging Summary";#N/A,#N/A,FALSE,"Ratio Analysis";#N/A,#N/A,FALSE,"Test 120 Day Accts";#N/A,#N/A,FALSE,"Tickmarks"}</definedName>
    <definedName name="_______F15p">#REF!</definedName>
    <definedName name="_______f34rfq" localSheetId="31">#REF!</definedName>
    <definedName name="_______f34rfq">!#REF!</definedName>
    <definedName name="_______FC" localSheetId="35" hidden="1">{"DETALLE_1996",#N/A,FALSE,"flujo";"DETALLE_1997",#N/A,FALSE,"flujo";"GASTOS_INCURRIDOS_1996",#N/A,FALSE,"flujo";"GASTOS_PROGRAMADOS_PARA_1997",#N/A,FALSE,"flujo";#N/A,#N/A,FALSE,"comparat";#N/A,#N/A,FALSE,"costos";#N/A,#N/A,FALSE,"proyctrol"}</definedName>
    <definedName name="_______FC" localSheetId="37" hidden="1">{"DETALLE_1996",#N/A,FALSE,"flujo";"DETALLE_1997",#N/A,FALSE,"flujo";"GASTOS_INCURRIDOS_1996",#N/A,FALSE,"flujo";"GASTOS_PROGRAMADOS_PARA_1997",#N/A,FALSE,"flujo";#N/A,#N/A,FALSE,"comparat";#N/A,#N/A,FALSE,"costos";#N/A,#N/A,FALSE,"proyctrol"}</definedName>
    <definedName name="_______FC" localSheetId="36" hidden="1">{"DETALLE_1996",#N/A,FALSE,"flujo";"DETALLE_1997",#N/A,FALSE,"flujo";"GASTOS_INCURRIDOS_1996",#N/A,FALSE,"flujo";"GASTOS_PROGRAMADOS_PARA_1997",#N/A,FALSE,"flujo";#N/A,#N/A,FALSE,"comparat";#N/A,#N/A,FALSE,"costos";#N/A,#N/A,FALSE,"proyctrol"}</definedName>
    <definedName name="_______FC" localSheetId="33" hidden="1">{"DETALLE_1996",#N/A,FALSE,"flujo";"DETALLE_1997",#N/A,FALSE,"flujo";"GASTOS_INCURRIDOS_1996",#N/A,FALSE,"flujo";"GASTOS_PROGRAMADOS_PARA_1997",#N/A,FALSE,"flujo";#N/A,#N/A,FALSE,"comparat";#N/A,#N/A,FALSE,"costos";#N/A,#N/A,FALSE,"proyctrol"}</definedName>
    <definedName name="_______FC" localSheetId="34" hidden="1">{"DETALLE_1996",#N/A,FALSE,"flujo";"DETALLE_1997",#N/A,FALSE,"flujo";"GASTOS_INCURRIDOS_1996",#N/A,FALSE,"flujo";"GASTOS_PROGRAMADOS_PARA_1997",#N/A,FALSE,"flujo";#N/A,#N/A,FALSE,"comparat";#N/A,#N/A,FALSE,"costos";#N/A,#N/A,FALSE,"proyctrol"}</definedName>
    <definedName name="_______FC" localSheetId="31" hidden="1">{"DETALLE_1996",#N/A,FALSE,"flujo";"DETALLE_1997",#N/A,FALSE,"flujo";"GASTOS_INCURRIDOS_1996",#N/A,FALSE,"flujo";"GASTOS_PROGRAMADOS_PARA_1997",#N/A,FALSE,"flujo";#N/A,#N/A,FALSE,"comparat";#N/A,#N/A,FALSE,"costos";#N/A,#N/A,FALSE,"proyctrol"}</definedName>
    <definedName name="_______FC" hidden="1">{"DETALLE_1996",#N/A,FALSE,"flujo";"DETALLE_1997",#N/A,FALSE,"flujo";"GASTOS_INCURRIDOS_1996",#N/A,FALSE,"flujo";"GASTOS_PROGRAMADOS_PARA_1997",#N/A,FALSE,"flujo";#N/A,#N/A,FALSE,"comparat";#N/A,#N/A,FALSE,"costos";#N/A,#N/A,FALSE,"proyctrol"}</definedName>
    <definedName name="_______FHE7" localSheetId="35" hidden="1">{#N/A,#N/A,FALSE,"masez (10)";#N/A,#N/A,FALSE,"masez (7)";#N/A,#N/A,FALSE,"masez (6)";#N/A,#N/A,FALSE,"masez (5)";#N/A,#N/A,FALSE,"masez (4)";#N/A,#N/A,FALSE,"masez (3)";#N/A,#N/A,FALSE,"masez (2)";#N/A,#N/A,FALSE,"GME";#N/A,#N/A,FALSE,"masez"}</definedName>
    <definedName name="_______FHE7" localSheetId="37" hidden="1">{#N/A,#N/A,FALSE,"masez (10)";#N/A,#N/A,FALSE,"masez (7)";#N/A,#N/A,FALSE,"masez (6)";#N/A,#N/A,FALSE,"masez (5)";#N/A,#N/A,FALSE,"masez (4)";#N/A,#N/A,FALSE,"masez (3)";#N/A,#N/A,FALSE,"masez (2)";#N/A,#N/A,FALSE,"GME";#N/A,#N/A,FALSE,"masez"}</definedName>
    <definedName name="_______FHE7" localSheetId="36" hidden="1">{#N/A,#N/A,FALSE,"masez (10)";#N/A,#N/A,FALSE,"masez (7)";#N/A,#N/A,FALSE,"masez (6)";#N/A,#N/A,FALSE,"masez (5)";#N/A,#N/A,FALSE,"masez (4)";#N/A,#N/A,FALSE,"masez (3)";#N/A,#N/A,FALSE,"masez (2)";#N/A,#N/A,FALSE,"GME";#N/A,#N/A,FALSE,"masez"}</definedName>
    <definedName name="_______FHE7" localSheetId="33" hidden="1">{#N/A,#N/A,FALSE,"masez (10)";#N/A,#N/A,FALSE,"masez (7)";#N/A,#N/A,FALSE,"masez (6)";#N/A,#N/A,FALSE,"masez (5)";#N/A,#N/A,FALSE,"masez (4)";#N/A,#N/A,FALSE,"masez (3)";#N/A,#N/A,FALSE,"masez (2)";#N/A,#N/A,FALSE,"GME";#N/A,#N/A,FALSE,"masez"}</definedName>
    <definedName name="_______FHE7" localSheetId="34" hidden="1">{#N/A,#N/A,FALSE,"masez (10)";#N/A,#N/A,FALSE,"masez (7)";#N/A,#N/A,FALSE,"masez (6)";#N/A,#N/A,FALSE,"masez (5)";#N/A,#N/A,FALSE,"masez (4)";#N/A,#N/A,FALSE,"masez (3)";#N/A,#N/A,FALSE,"masez (2)";#N/A,#N/A,FALSE,"GME";#N/A,#N/A,FALSE,"masez"}</definedName>
    <definedName name="_______FHE7" localSheetId="31"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FR2" localSheetId="35" hidden="1">{#N/A,#N/A,FALSE,"GERAL";#N/A,#N/A,FALSE,"012-96";#N/A,#N/A,FALSE,"018-96";#N/A,#N/A,FALSE,"027-96";#N/A,#N/A,FALSE,"059-96";#N/A,#N/A,FALSE,"076-96";#N/A,#N/A,FALSE,"019-97";#N/A,#N/A,FALSE,"021-97";#N/A,#N/A,FALSE,"022-97";#N/A,#N/A,FALSE,"028-97"}</definedName>
    <definedName name="_______FR2" localSheetId="37" hidden="1">{#N/A,#N/A,FALSE,"GERAL";#N/A,#N/A,FALSE,"012-96";#N/A,#N/A,FALSE,"018-96";#N/A,#N/A,FALSE,"027-96";#N/A,#N/A,FALSE,"059-96";#N/A,#N/A,FALSE,"076-96";#N/A,#N/A,FALSE,"019-97";#N/A,#N/A,FALSE,"021-97";#N/A,#N/A,FALSE,"022-97";#N/A,#N/A,FALSE,"028-97"}</definedName>
    <definedName name="_______FR2" localSheetId="36" hidden="1">{#N/A,#N/A,FALSE,"GERAL";#N/A,#N/A,FALSE,"012-96";#N/A,#N/A,FALSE,"018-96";#N/A,#N/A,FALSE,"027-96";#N/A,#N/A,FALSE,"059-96";#N/A,#N/A,FALSE,"076-96";#N/A,#N/A,FALSE,"019-97";#N/A,#N/A,FALSE,"021-97";#N/A,#N/A,FALSE,"022-97";#N/A,#N/A,FALSE,"028-97"}</definedName>
    <definedName name="_______FR2" localSheetId="33" hidden="1">{#N/A,#N/A,FALSE,"GERAL";#N/A,#N/A,FALSE,"012-96";#N/A,#N/A,FALSE,"018-96";#N/A,#N/A,FALSE,"027-96";#N/A,#N/A,FALSE,"059-96";#N/A,#N/A,FALSE,"076-96";#N/A,#N/A,FALSE,"019-97";#N/A,#N/A,FALSE,"021-97";#N/A,#N/A,FALSE,"022-97";#N/A,#N/A,FALSE,"028-97"}</definedName>
    <definedName name="_______FR2" localSheetId="34" hidden="1">{#N/A,#N/A,FALSE,"GERAL";#N/A,#N/A,FALSE,"012-96";#N/A,#N/A,FALSE,"018-96";#N/A,#N/A,FALSE,"027-96";#N/A,#N/A,FALSE,"059-96";#N/A,#N/A,FALSE,"076-96";#N/A,#N/A,FALSE,"019-97";#N/A,#N/A,FALSE,"021-97";#N/A,#N/A,FALSE,"022-97";#N/A,#N/A,FALSE,"028-97"}</definedName>
    <definedName name="_______FR2" localSheetId="31" hidden="1">{#N/A,#N/A,FALSE,"GERAL";#N/A,#N/A,FALSE,"012-96";#N/A,#N/A,FALSE,"018-96";#N/A,#N/A,FALSE,"027-96";#N/A,#N/A,FALSE,"059-96";#N/A,#N/A,FALSE,"076-96";#N/A,#N/A,FALSE,"019-97";#N/A,#N/A,FALSE,"021-97";#N/A,#N/A,FALSE,"022-97";#N/A,#N/A,FALSE,"028-97"}</definedName>
    <definedName name="_______FR2" hidden="1">{#N/A,#N/A,FALSE,"GERAL";#N/A,#N/A,FALSE,"012-96";#N/A,#N/A,FALSE,"018-96";#N/A,#N/A,FALSE,"027-96";#N/A,#N/A,FALSE,"059-96";#N/A,#N/A,FALSE,"076-96";#N/A,#N/A,FALSE,"019-97";#N/A,#N/A,FALSE,"021-97";#N/A,#N/A,FALSE,"022-97";#N/A,#N/A,FALSE,"028-97"}</definedName>
    <definedName name="_______ftu222" localSheetId="35" hidden="1">{#N/A,#N/A,FALSE,"Aging Summary";#N/A,#N/A,FALSE,"Ratio Analysis";#N/A,#N/A,FALSE,"Test 120 Day Accts";#N/A,#N/A,FALSE,"Tickmarks"}</definedName>
    <definedName name="_______ftu222" localSheetId="37" hidden="1">{#N/A,#N/A,FALSE,"Aging Summary";#N/A,#N/A,FALSE,"Ratio Analysis";#N/A,#N/A,FALSE,"Test 120 Day Accts";#N/A,#N/A,FALSE,"Tickmarks"}</definedName>
    <definedName name="_______ftu222" localSheetId="36" hidden="1">{#N/A,#N/A,FALSE,"Aging Summary";#N/A,#N/A,FALSE,"Ratio Analysis";#N/A,#N/A,FALSE,"Test 120 Day Accts";#N/A,#N/A,FALSE,"Tickmarks"}</definedName>
    <definedName name="_______ftu222" localSheetId="33" hidden="1">{#N/A,#N/A,FALSE,"Aging Summary";#N/A,#N/A,FALSE,"Ratio Analysis";#N/A,#N/A,FALSE,"Test 120 Day Accts";#N/A,#N/A,FALSE,"Tickmarks"}</definedName>
    <definedName name="_______ftu222" localSheetId="34" hidden="1">{#N/A,#N/A,FALSE,"Aging Summary";#N/A,#N/A,FALSE,"Ratio Analysis";#N/A,#N/A,FALSE,"Test 120 Day Accts";#N/A,#N/A,FALSE,"Tickmarks"}</definedName>
    <definedName name="_______ftu222" localSheetId="31" hidden="1">{#N/A,#N/A,FALSE,"Aging Summary";#N/A,#N/A,FALSE,"Ratio Analysis";#N/A,#N/A,FALSE,"Test 120 Day Accts";#N/A,#N/A,FALSE,"Tickmarks"}</definedName>
    <definedName name="_______ftu222" hidden="1">{#N/A,#N/A,FALSE,"Aging Summary";#N/A,#N/A,FALSE,"Ratio Analysis";#N/A,#N/A,FALSE,"Test 120 Day Accts";#N/A,#N/A,FALSE,"Tickmarks"}</definedName>
    <definedName name="_______fut2" localSheetId="35" hidden="1">{#N/A,#N/A,FALSE,"Aging Summary";#N/A,#N/A,FALSE,"Ratio Analysis";#N/A,#N/A,FALSE,"Test 120 Day Accts";#N/A,#N/A,FALSE,"Tickmarks"}</definedName>
    <definedName name="_______fut2" localSheetId="37" hidden="1">{#N/A,#N/A,FALSE,"Aging Summary";#N/A,#N/A,FALSE,"Ratio Analysis";#N/A,#N/A,FALSE,"Test 120 Day Accts";#N/A,#N/A,FALSE,"Tickmarks"}</definedName>
    <definedName name="_______fut2" localSheetId="36" hidden="1">{#N/A,#N/A,FALSE,"Aging Summary";#N/A,#N/A,FALSE,"Ratio Analysis";#N/A,#N/A,FALSE,"Test 120 Day Accts";#N/A,#N/A,FALSE,"Tickmarks"}</definedName>
    <definedName name="_______fut2" localSheetId="33" hidden="1">{#N/A,#N/A,FALSE,"Aging Summary";#N/A,#N/A,FALSE,"Ratio Analysis";#N/A,#N/A,FALSE,"Test 120 Day Accts";#N/A,#N/A,FALSE,"Tickmarks"}</definedName>
    <definedName name="_______fut2" localSheetId="34" hidden="1">{#N/A,#N/A,FALSE,"Aging Summary";#N/A,#N/A,FALSE,"Ratio Analysis";#N/A,#N/A,FALSE,"Test 120 Day Accts";#N/A,#N/A,FALSE,"Tickmarks"}</definedName>
    <definedName name="_______fut2" localSheetId="31" hidden="1">{#N/A,#N/A,FALSE,"Aging Summary";#N/A,#N/A,FALSE,"Ratio Analysis";#N/A,#N/A,FALSE,"Test 120 Day Accts";#N/A,#N/A,FALSE,"Tickmarks"}</definedName>
    <definedName name="_______fut2" hidden="1">{#N/A,#N/A,FALSE,"Aging Summary";#N/A,#N/A,FALSE,"Ratio Analysis";#N/A,#N/A,FALSE,"Test 120 Day Accts";#N/A,#N/A,FALSE,"Tickmarks"}</definedName>
    <definedName name="_______gc2" localSheetId="35" hidden="1">{#N/A,#N/A,TRUE,"MEMO";#N/A,#N/A,TRUE,"PARAMETROS";#N/A,#N/A,TRUE,"RLI ";#N/A,#N/A,TRUE,"IMPTO.DET.";#N/A,#N/A,TRUE,"FUT-FUNT";#N/A,#N/A,TRUE,"CPI-PATR.";#N/A,#N/A,TRUE,"CM CPI";#N/A,#N/A,TRUE,"PROV";#N/A,#N/A,TRUE,"A FIJO";#N/A,#N/A,TRUE,"LEASING";#N/A,#N/A,TRUE,"VPP";#N/A,#N/A,TRUE,"PPM";#N/A,#N/A,TRUE,"OTROS"}</definedName>
    <definedName name="_______gc2" localSheetId="37" hidden="1">{#N/A,#N/A,TRUE,"MEMO";#N/A,#N/A,TRUE,"PARAMETROS";#N/A,#N/A,TRUE,"RLI ";#N/A,#N/A,TRUE,"IMPTO.DET.";#N/A,#N/A,TRUE,"FUT-FUNT";#N/A,#N/A,TRUE,"CPI-PATR.";#N/A,#N/A,TRUE,"CM CPI";#N/A,#N/A,TRUE,"PROV";#N/A,#N/A,TRUE,"A FIJO";#N/A,#N/A,TRUE,"LEASING";#N/A,#N/A,TRUE,"VPP";#N/A,#N/A,TRUE,"PPM";#N/A,#N/A,TRUE,"OTROS"}</definedName>
    <definedName name="_______gc2" localSheetId="36" hidden="1">{#N/A,#N/A,TRUE,"MEMO";#N/A,#N/A,TRUE,"PARAMETROS";#N/A,#N/A,TRUE,"RLI ";#N/A,#N/A,TRUE,"IMPTO.DET.";#N/A,#N/A,TRUE,"FUT-FUNT";#N/A,#N/A,TRUE,"CPI-PATR.";#N/A,#N/A,TRUE,"CM CPI";#N/A,#N/A,TRUE,"PROV";#N/A,#N/A,TRUE,"A FIJO";#N/A,#N/A,TRUE,"LEASING";#N/A,#N/A,TRUE,"VPP";#N/A,#N/A,TRUE,"PPM";#N/A,#N/A,TRUE,"OTROS"}</definedName>
    <definedName name="_______gc2" localSheetId="33" hidden="1">{#N/A,#N/A,TRUE,"MEMO";#N/A,#N/A,TRUE,"PARAMETROS";#N/A,#N/A,TRUE,"RLI ";#N/A,#N/A,TRUE,"IMPTO.DET.";#N/A,#N/A,TRUE,"FUT-FUNT";#N/A,#N/A,TRUE,"CPI-PATR.";#N/A,#N/A,TRUE,"CM CPI";#N/A,#N/A,TRUE,"PROV";#N/A,#N/A,TRUE,"A FIJO";#N/A,#N/A,TRUE,"LEASING";#N/A,#N/A,TRUE,"VPP";#N/A,#N/A,TRUE,"PPM";#N/A,#N/A,TRUE,"OTROS"}</definedName>
    <definedName name="_______gc2" localSheetId="34" hidden="1">{#N/A,#N/A,TRUE,"MEMO";#N/A,#N/A,TRUE,"PARAMETROS";#N/A,#N/A,TRUE,"RLI ";#N/A,#N/A,TRUE,"IMPTO.DET.";#N/A,#N/A,TRUE,"FUT-FUNT";#N/A,#N/A,TRUE,"CPI-PATR.";#N/A,#N/A,TRUE,"CM CPI";#N/A,#N/A,TRUE,"PROV";#N/A,#N/A,TRUE,"A FIJO";#N/A,#N/A,TRUE,"LEASING";#N/A,#N/A,TRUE,"VPP";#N/A,#N/A,TRUE,"PPM";#N/A,#N/A,TRUE,"OTROS"}</definedName>
    <definedName name="_______gc2" localSheetId="31" hidden="1">{#N/A,#N/A,TRUE,"MEMO";#N/A,#N/A,TRUE,"PARAMETROS";#N/A,#N/A,TRUE,"RLI ";#N/A,#N/A,TRUE,"IMPTO.DET.";#N/A,#N/A,TRUE,"FUT-FUNT";#N/A,#N/A,TRUE,"CPI-PATR.";#N/A,#N/A,TRUE,"CM CPI";#N/A,#N/A,TRUE,"PROV";#N/A,#N/A,TRUE,"A FIJO";#N/A,#N/A,TRUE,"LEASING";#N/A,#N/A,TRUE,"VPP";#N/A,#N/A,TRUE,"PPM";#N/A,#N/A,TRUE,"OTROS"}</definedName>
    <definedName name="_______gc2" hidden="1">{#N/A,#N/A,TRUE,"MEMO";#N/A,#N/A,TRUE,"PARAMETROS";#N/A,#N/A,TRUE,"RLI ";#N/A,#N/A,TRUE,"IMPTO.DET.";#N/A,#N/A,TRUE,"FUT-FUNT";#N/A,#N/A,TRUE,"CPI-PATR.";#N/A,#N/A,TRUE,"CM CPI";#N/A,#N/A,TRUE,"PROV";#N/A,#N/A,TRUE,"A FIJO";#N/A,#N/A,TRUE,"LEASING";#N/A,#N/A,TRUE,"VPP";#N/A,#N/A,TRUE,"PPM";#N/A,#N/A,TRUE,"OTROS"}</definedName>
    <definedName name="_______gl1" localSheetId="35" hidden="1">{#N/A,#N/A,FALSE,"Total_OC015";#N/A,#N/A,FALSE,"ADMIN";#N/A,#N/A,FALSE,"PROCES";#N/A,#N/A,FALSE,"mecan";#N/A,#N/A,FALSE,"civil";#N/A,#N/A,FALSE,"CAÑER";#N/A,#N/A,FALSE,"ELEC";#N/A,#N/A,FALSE,"INSTR"}</definedName>
    <definedName name="_______gl1" localSheetId="37" hidden="1">{#N/A,#N/A,FALSE,"Total_OC015";#N/A,#N/A,FALSE,"ADMIN";#N/A,#N/A,FALSE,"PROCES";#N/A,#N/A,FALSE,"mecan";#N/A,#N/A,FALSE,"civil";#N/A,#N/A,FALSE,"CAÑER";#N/A,#N/A,FALSE,"ELEC";#N/A,#N/A,FALSE,"INSTR"}</definedName>
    <definedName name="_______gl1" localSheetId="36" hidden="1">{#N/A,#N/A,FALSE,"Total_OC015";#N/A,#N/A,FALSE,"ADMIN";#N/A,#N/A,FALSE,"PROCES";#N/A,#N/A,FALSE,"mecan";#N/A,#N/A,FALSE,"civil";#N/A,#N/A,FALSE,"CAÑER";#N/A,#N/A,FALSE,"ELEC";#N/A,#N/A,FALSE,"INSTR"}</definedName>
    <definedName name="_______gl1" localSheetId="33" hidden="1">{#N/A,#N/A,FALSE,"Total_OC015";#N/A,#N/A,FALSE,"ADMIN";#N/A,#N/A,FALSE,"PROCES";#N/A,#N/A,FALSE,"mecan";#N/A,#N/A,FALSE,"civil";#N/A,#N/A,FALSE,"CAÑER";#N/A,#N/A,FALSE,"ELEC";#N/A,#N/A,FALSE,"INSTR"}</definedName>
    <definedName name="_______gl1" localSheetId="34" hidden="1">{#N/A,#N/A,FALSE,"Total_OC015";#N/A,#N/A,FALSE,"ADMIN";#N/A,#N/A,FALSE,"PROCES";#N/A,#N/A,FALSE,"mecan";#N/A,#N/A,FALSE,"civil";#N/A,#N/A,FALSE,"CAÑER";#N/A,#N/A,FALSE,"ELEC";#N/A,#N/A,FALSE,"INSTR"}</definedName>
    <definedName name="_______gl1" localSheetId="31" hidden="1">{#N/A,#N/A,FALSE,"Total_OC015";#N/A,#N/A,FALSE,"ADMIN";#N/A,#N/A,FALSE,"PROCES";#N/A,#N/A,FALSE,"mecan";#N/A,#N/A,FALSE,"civil";#N/A,#N/A,FALSE,"CAÑER";#N/A,#N/A,FALSE,"ELEC";#N/A,#N/A,FALSE,"INSTR"}</definedName>
    <definedName name="_______gl1" hidden="1">{#N/A,#N/A,FALSE,"Total_OC015";#N/A,#N/A,FALSE,"ADMIN";#N/A,#N/A,FALSE,"PROCES";#N/A,#N/A,FALSE,"mecan";#N/A,#N/A,FALSE,"civil";#N/A,#N/A,FALSE,"CAÑER";#N/A,#N/A,FALSE,"ELEC";#N/A,#N/A,FALSE,"INSTR"}</definedName>
    <definedName name="_______GMP1297" hidden="1">#REF!</definedName>
    <definedName name="_______gmp2000" localSheetId="35" hidden="1">#REF!</definedName>
    <definedName name="_______gmp2000" localSheetId="36" hidden="1">#REF!</definedName>
    <definedName name="_______gmp2000" localSheetId="33" hidden="1">#REF!</definedName>
    <definedName name="_______gmp2000" localSheetId="34" hidden="1">#REF!</definedName>
    <definedName name="_______gmp2000" hidden="1">#REF!</definedName>
    <definedName name="_______H3" localSheetId="35" hidden="1">{"'장비'!$A$3:$M$12"}</definedName>
    <definedName name="_______H3" localSheetId="37" hidden="1">{"'장비'!$A$3:$M$12"}</definedName>
    <definedName name="_______H3" localSheetId="36" hidden="1">{"'장비'!$A$3:$M$12"}</definedName>
    <definedName name="_______H3" localSheetId="33" hidden="1">{"'장비'!$A$3:$M$12"}</definedName>
    <definedName name="_______H3" localSheetId="34" hidden="1">{"'장비'!$A$3:$M$12"}</definedName>
    <definedName name="_______H3" localSheetId="31" hidden="1">{"'장비'!$A$3:$M$12"}</definedName>
    <definedName name="_______H3" hidden="1">{"'장비'!$A$3:$M$12"}</definedName>
    <definedName name="_______IND1" localSheetId="31">#REF!</definedName>
    <definedName name="_______IND1">!#REF!</definedName>
    <definedName name="_______Ind2">#REF!</definedName>
    <definedName name="_______jul02" localSheetId="35" hidden="1">{#N/A,#N/A,FALSE,"MAY96 2260";#N/A,#N/A,FALSE,"system reclass";#N/A,#N/A,FALSE,"Items with no project number"}</definedName>
    <definedName name="_______jul02" localSheetId="37" hidden="1">{#N/A,#N/A,FALSE,"MAY96 2260";#N/A,#N/A,FALSE,"system reclass";#N/A,#N/A,FALSE,"Items with no project number"}</definedName>
    <definedName name="_______jul02" localSheetId="36" hidden="1">{#N/A,#N/A,FALSE,"MAY96 2260";#N/A,#N/A,FALSE,"system reclass";#N/A,#N/A,FALSE,"Items with no project number"}</definedName>
    <definedName name="_______jul02" localSheetId="33" hidden="1">{#N/A,#N/A,FALSE,"MAY96 2260";#N/A,#N/A,FALSE,"system reclass";#N/A,#N/A,FALSE,"Items with no project number"}</definedName>
    <definedName name="_______jul02" localSheetId="34" hidden="1">{#N/A,#N/A,FALSE,"MAY96 2260";#N/A,#N/A,FALSE,"system reclass";#N/A,#N/A,FALSE,"Items with no project number"}</definedName>
    <definedName name="_______jul02" localSheetId="31" hidden="1">{#N/A,#N/A,FALSE,"MAY96 2260";#N/A,#N/A,FALSE,"system reclass";#N/A,#N/A,FALSE,"Items with no project number"}</definedName>
    <definedName name="_______jul02" hidden="1">{#N/A,#N/A,FALSE,"MAY96 2260";#N/A,#N/A,FALSE,"system reclass";#N/A,#N/A,FALSE,"Items with no project number"}</definedName>
    <definedName name="_______jul02_1" localSheetId="35" hidden="1">{#N/A,#N/A,FALSE,"MAY96 2260";#N/A,#N/A,FALSE,"system reclass";#N/A,#N/A,FALSE,"Items with no project number"}</definedName>
    <definedName name="_______jul02_1" localSheetId="37" hidden="1">{#N/A,#N/A,FALSE,"MAY96 2260";#N/A,#N/A,FALSE,"system reclass";#N/A,#N/A,FALSE,"Items with no project number"}</definedName>
    <definedName name="_______jul02_1" localSheetId="36" hidden="1">{#N/A,#N/A,FALSE,"MAY96 2260";#N/A,#N/A,FALSE,"system reclass";#N/A,#N/A,FALSE,"Items with no project number"}</definedName>
    <definedName name="_______jul02_1" localSheetId="33" hidden="1">{#N/A,#N/A,FALSE,"MAY96 2260";#N/A,#N/A,FALSE,"system reclass";#N/A,#N/A,FALSE,"Items with no project number"}</definedName>
    <definedName name="_______jul02_1" localSheetId="34" hidden="1">{#N/A,#N/A,FALSE,"MAY96 2260";#N/A,#N/A,FALSE,"system reclass";#N/A,#N/A,FALSE,"Items with no project number"}</definedName>
    <definedName name="_______jul02_1" localSheetId="31" hidden="1">{#N/A,#N/A,FALSE,"MAY96 2260";#N/A,#N/A,FALSE,"system reclass";#N/A,#N/A,FALSE,"Items with no project number"}</definedName>
    <definedName name="_______jul02_1" hidden="1">{#N/A,#N/A,FALSE,"MAY96 2260";#N/A,#N/A,FALSE,"system reclass";#N/A,#N/A,FALSE,"Items with no project number"}</definedName>
    <definedName name="_______jul02_2" localSheetId="35" hidden="1">{#N/A,#N/A,FALSE,"MAY96 2260";#N/A,#N/A,FALSE,"system reclass";#N/A,#N/A,FALSE,"Items with no project number"}</definedName>
    <definedName name="_______jul02_2" localSheetId="37" hidden="1">{#N/A,#N/A,FALSE,"MAY96 2260";#N/A,#N/A,FALSE,"system reclass";#N/A,#N/A,FALSE,"Items with no project number"}</definedName>
    <definedName name="_______jul02_2" localSheetId="36" hidden="1">{#N/A,#N/A,FALSE,"MAY96 2260";#N/A,#N/A,FALSE,"system reclass";#N/A,#N/A,FALSE,"Items with no project number"}</definedName>
    <definedName name="_______jul02_2" localSheetId="33" hidden="1">{#N/A,#N/A,FALSE,"MAY96 2260";#N/A,#N/A,FALSE,"system reclass";#N/A,#N/A,FALSE,"Items with no project number"}</definedName>
    <definedName name="_______jul02_2" localSheetId="34" hidden="1">{#N/A,#N/A,FALSE,"MAY96 2260";#N/A,#N/A,FALSE,"system reclass";#N/A,#N/A,FALSE,"Items with no project number"}</definedName>
    <definedName name="_______jul02_2" localSheetId="31" hidden="1">{#N/A,#N/A,FALSE,"MAY96 2260";#N/A,#N/A,FALSE,"system reclass";#N/A,#N/A,FALSE,"Items with no project number"}</definedName>
    <definedName name="_______jul02_2" hidden="1">{#N/A,#N/A,FALSE,"MAY96 2260";#N/A,#N/A,FALSE,"system reclass";#N/A,#N/A,FALSE,"Items with no project number"}</definedName>
    <definedName name="_______jul02_3" localSheetId="35" hidden="1">{#N/A,#N/A,FALSE,"MAY96 2260";#N/A,#N/A,FALSE,"system reclass";#N/A,#N/A,FALSE,"Items with no project number"}</definedName>
    <definedName name="_______jul02_3" localSheetId="37" hidden="1">{#N/A,#N/A,FALSE,"MAY96 2260";#N/A,#N/A,FALSE,"system reclass";#N/A,#N/A,FALSE,"Items with no project number"}</definedName>
    <definedName name="_______jul02_3" localSheetId="36" hidden="1">{#N/A,#N/A,FALSE,"MAY96 2260";#N/A,#N/A,FALSE,"system reclass";#N/A,#N/A,FALSE,"Items with no project number"}</definedName>
    <definedName name="_______jul02_3" localSheetId="33" hidden="1">{#N/A,#N/A,FALSE,"MAY96 2260";#N/A,#N/A,FALSE,"system reclass";#N/A,#N/A,FALSE,"Items with no project number"}</definedName>
    <definedName name="_______jul02_3" localSheetId="34" hidden="1">{#N/A,#N/A,FALSE,"MAY96 2260";#N/A,#N/A,FALSE,"system reclass";#N/A,#N/A,FALSE,"Items with no project number"}</definedName>
    <definedName name="_______jul02_3" localSheetId="31" hidden="1">{#N/A,#N/A,FALSE,"MAY96 2260";#N/A,#N/A,FALSE,"system reclass";#N/A,#N/A,FALSE,"Items with no project number"}</definedName>
    <definedName name="_______jul02_3" hidden="1">{#N/A,#N/A,FALSE,"MAY96 2260";#N/A,#N/A,FALSE,"system reclass";#N/A,#N/A,FALSE,"Items with no project number"}</definedName>
    <definedName name="_______jul02_4" localSheetId="35" hidden="1">{#N/A,#N/A,FALSE,"MAY96 2260";#N/A,#N/A,FALSE,"system reclass";#N/A,#N/A,FALSE,"Items with no project number"}</definedName>
    <definedName name="_______jul02_4" localSheetId="37" hidden="1">{#N/A,#N/A,FALSE,"MAY96 2260";#N/A,#N/A,FALSE,"system reclass";#N/A,#N/A,FALSE,"Items with no project number"}</definedName>
    <definedName name="_______jul02_4" localSheetId="36" hidden="1">{#N/A,#N/A,FALSE,"MAY96 2260";#N/A,#N/A,FALSE,"system reclass";#N/A,#N/A,FALSE,"Items with no project number"}</definedName>
    <definedName name="_______jul02_4" localSheetId="33" hidden="1">{#N/A,#N/A,FALSE,"MAY96 2260";#N/A,#N/A,FALSE,"system reclass";#N/A,#N/A,FALSE,"Items with no project number"}</definedName>
    <definedName name="_______jul02_4" localSheetId="34" hidden="1">{#N/A,#N/A,FALSE,"MAY96 2260";#N/A,#N/A,FALSE,"system reclass";#N/A,#N/A,FALSE,"Items with no project number"}</definedName>
    <definedName name="_______jul02_4" localSheetId="31" hidden="1">{#N/A,#N/A,FALSE,"MAY96 2260";#N/A,#N/A,FALSE,"system reclass";#N/A,#N/A,FALSE,"Items with no project number"}</definedName>
    <definedName name="_______jul02_4" hidden="1">{#N/A,#N/A,FALSE,"MAY96 2260";#N/A,#N/A,FALSE,"system reclass";#N/A,#N/A,FALSE,"Items with no project number"}</definedName>
    <definedName name="_______jul02_5" localSheetId="35" hidden="1">{#N/A,#N/A,FALSE,"MAY96 2260";#N/A,#N/A,FALSE,"system reclass";#N/A,#N/A,FALSE,"Items with no project number"}</definedName>
    <definedName name="_______jul02_5" localSheetId="37" hidden="1">{#N/A,#N/A,FALSE,"MAY96 2260";#N/A,#N/A,FALSE,"system reclass";#N/A,#N/A,FALSE,"Items with no project number"}</definedName>
    <definedName name="_______jul02_5" localSheetId="36" hidden="1">{#N/A,#N/A,FALSE,"MAY96 2260";#N/A,#N/A,FALSE,"system reclass";#N/A,#N/A,FALSE,"Items with no project number"}</definedName>
    <definedName name="_______jul02_5" localSheetId="33" hidden="1">{#N/A,#N/A,FALSE,"MAY96 2260";#N/A,#N/A,FALSE,"system reclass";#N/A,#N/A,FALSE,"Items with no project number"}</definedName>
    <definedName name="_______jul02_5" localSheetId="34" hidden="1">{#N/A,#N/A,FALSE,"MAY96 2260";#N/A,#N/A,FALSE,"system reclass";#N/A,#N/A,FALSE,"Items with no project number"}</definedName>
    <definedName name="_______jul02_5" localSheetId="31" hidden="1">{#N/A,#N/A,FALSE,"MAY96 2260";#N/A,#N/A,FALSE,"system reclass";#N/A,#N/A,FALSE,"Items with no project number"}</definedName>
    <definedName name="_______jul02_5" hidden="1">{#N/A,#N/A,FALSE,"MAY96 2260";#N/A,#N/A,FALSE,"system reclass";#N/A,#N/A,FALSE,"Items with no project number"}</definedName>
    <definedName name="_______jy5" localSheetId="35" hidden="1">{#N/A,#N/A,FALSE,"masez (10)";#N/A,#N/A,FALSE,"masez (7)";#N/A,#N/A,FALSE,"masez (6)";#N/A,#N/A,FALSE,"masez (5)";#N/A,#N/A,FALSE,"masez (4)";#N/A,#N/A,FALSE,"masez (3)";#N/A,#N/A,FALSE,"masez (2)";#N/A,#N/A,FALSE,"GME";#N/A,#N/A,FALSE,"masez"}</definedName>
    <definedName name="_______jy5" localSheetId="37" hidden="1">{#N/A,#N/A,FALSE,"masez (10)";#N/A,#N/A,FALSE,"masez (7)";#N/A,#N/A,FALSE,"masez (6)";#N/A,#N/A,FALSE,"masez (5)";#N/A,#N/A,FALSE,"masez (4)";#N/A,#N/A,FALSE,"masez (3)";#N/A,#N/A,FALSE,"masez (2)";#N/A,#N/A,FALSE,"GME";#N/A,#N/A,FALSE,"masez"}</definedName>
    <definedName name="_______jy5" localSheetId="36" hidden="1">{#N/A,#N/A,FALSE,"masez (10)";#N/A,#N/A,FALSE,"masez (7)";#N/A,#N/A,FALSE,"masez (6)";#N/A,#N/A,FALSE,"masez (5)";#N/A,#N/A,FALSE,"masez (4)";#N/A,#N/A,FALSE,"masez (3)";#N/A,#N/A,FALSE,"masez (2)";#N/A,#N/A,FALSE,"GME";#N/A,#N/A,FALSE,"masez"}</definedName>
    <definedName name="_______jy5" localSheetId="33" hidden="1">{#N/A,#N/A,FALSE,"masez (10)";#N/A,#N/A,FALSE,"masez (7)";#N/A,#N/A,FALSE,"masez (6)";#N/A,#N/A,FALSE,"masez (5)";#N/A,#N/A,FALSE,"masez (4)";#N/A,#N/A,FALSE,"masez (3)";#N/A,#N/A,FALSE,"masez (2)";#N/A,#N/A,FALSE,"GME";#N/A,#N/A,FALSE,"masez"}</definedName>
    <definedName name="_______jy5" localSheetId="34" hidden="1">{#N/A,#N/A,FALSE,"masez (10)";#N/A,#N/A,FALSE,"masez (7)";#N/A,#N/A,FALSE,"masez (6)";#N/A,#N/A,FALSE,"masez (5)";#N/A,#N/A,FALSE,"masez (4)";#N/A,#N/A,FALSE,"masez (3)";#N/A,#N/A,FALSE,"masez (2)";#N/A,#N/A,FALSE,"GME";#N/A,#N/A,FALSE,"masez"}</definedName>
    <definedName name="_______jy5" localSheetId="31"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k1" localSheetId="31">#REF!</definedName>
    <definedName name="_______k1">!#REF!</definedName>
    <definedName name="_______k2" localSheetId="31">#REF!</definedName>
    <definedName name="_______k2">!#REF!</definedName>
    <definedName name="_______k3" localSheetId="31">#REF!</definedName>
    <definedName name="_______k3">!#REF!</definedName>
    <definedName name="_______KEY1" hidden="1">#REF!</definedName>
    <definedName name="_______KEY11" localSheetId="35" hidden="1">#REF!</definedName>
    <definedName name="_______KEY11" localSheetId="36" hidden="1">#REF!</definedName>
    <definedName name="_______KEY11" localSheetId="33" hidden="1">#REF!</definedName>
    <definedName name="_______KEY11" localSheetId="34" hidden="1">#REF!</definedName>
    <definedName name="_______KEY11" hidden="1">#REF!</definedName>
    <definedName name="_______KEY2" localSheetId="35" hidden="1">#REF!</definedName>
    <definedName name="_______KEY2" localSheetId="36" hidden="1">#REF!</definedName>
    <definedName name="_______KEY2" localSheetId="33" hidden="1">#REF!</definedName>
    <definedName name="_______KEY2" localSheetId="34" hidden="1">#REF!</definedName>
    <definedName name="_______KEY2" hidden="1">#REF!</definedName>
    <definedName name="_______kk1"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2" localSheetId="35" hidden="1">{"FlujoGastos",#N/A,FALSE,"Base";"FlujoGastos",#N/A,FALSE,"Buzón Tren";"FlujoGastos",#N/A,FALSE,"Buzón Camión";"FlujoGastos",#N/A,FALSE,"LHD Camión";"FlujoGastos",#N/A,FALSE,"Cámara Camión"}</definedName>
    <definedName name="_______kk2" localSheetId="37" hidden="1">{"FlujoGastos",#N/A,FALSE,"Base";"FlujoGastos",#N/A,FALSE,"Buzón Tren";"FlujoGastos",#N/A,FALSE,"Buzón Camión";"FlujoGastos",#N/A,FALSE,"LHD Camión";"FlujoGastos",#N/A,FALSE,"Cámara Camión"}</definedName>
    <definedName name="_______kk2" localSheetId="36" hidden="1">{"FlujoGastos",#N/A,FALSE,"Base";"FlujoGastos",#N/A,FALSE,"Buzón Tren";"FlujoGastos",#N/A,FALSE,"Buzón Camión";"FlujoGastos",#N/A,FALSE,"LHD Camión";"FlujoGastos",#N/A,FALSE,"Cámara Camión"}</definedName>
    <definedName name="_______kk2" localSheetId="33" hidden="1">{"FlujoGastos",#N/A,FALSE,"Base";"FlujoGastos",#N/A,FALSE,"Buzón Tren";"FlujoGastos",#N/A,FALSE,"Buzón Camión";"FlujoGastos",#N/A,FALSE,"LHD Camión";"FlujoGastos",#N/A,FALSE,"Cámara Camión"}</definedName>
    <definedName name="_______kk2" localSheetId="34" hidden="1">{"FlujoGastos",#N/A,FALSE,"Base";"FlujoGastos",#N/A,FALSE,"Buzón Tren";"FlujoGastos",#N/A,FALSE,"Buzón Camión";"FlujoGastos",#N/A,FALSE,"LHD Camión";"FlujoGastos",#N/A,FALSE,"Cámara Camión"}</definedName>
    <definedName name="_______kk2" localSheetId="31" hidden="1">{"FlujoGastos",#N/A,FALSE,"Base";"FlujoGastos",#N/A,FALSE,"Buzón Tren";"FlujoGastos",#N/A,FALSE,"Buzón Camión";"FlujoGastos",#N/A,FALSE,"LHD Camión";"FlujoGastos",#N/A,FALSE,"Cámara Camión"}</definedName>
    <definedName name="_______kk2" hidden="1">{"FlujoGastos",#N/A,FALSE,"Base";"FlujoGastos",#N/A,FALSE,"Buzón Tren";"FlujoGastos",#N/A,FALSE,"Buzón Camión";"FlujoGastos",#N/A,FALSE,"LHD Camión";"FlujoGastos",#N/A,FALSE,"Cámara Camión"}</definedName>
    <definedName name="_______kk3"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4" localSheetId="35" hidden="1">{"desarrollo",#N/A,FALSE,"Cámara Camión";"resumen",#N/A,FALSE,"Cámara Camión";"eqprod",#N/A,FALSE,"Cámara Camión"}</definedName>
    <definedName name="_______kk4" localSheetId="37" hidden="1">{"desarrollo",#N/A,FALSE,"Cámara Camión";"resumen",#N/A,FALSE,"Cámara Camión";"eqprod",#N/A,FALSE,"Cámara Camión"}</definedName>
    <definedName name="_______kk4" localSheetId="36" hidden="1">{"desarrollo",#N/A,FALSE,"Cámara Camión";"resumen",#N/A,FALSE,"Cámara Camión";"eqprod",#N/A,FALSE,"Cámara Camión"}</definedName>
    <definedName name="_______kk4" localSheetId="33" hidden="1">{"desarrollo",#N/A,FALSE,"Cámara Camión";"resumen",#N/A,FALSE,"Cámara Camión";"eqprod",#N/A,FALSE,"Cámara Camión"}</definedName>
    <definedName name="_______kk4" localSheetId="34" hidden="1">{"desarrollo",#N/A,FALSE,"Cámara Camión";"resumen",#N/A,FALSE,"Cámara Camión";"eqprod",#N/A,FALSE,"Cámara Camión"}</definedName>
    <definedName name="_______kk4" localSheetId="31" hidden="1">{"desarrollo",#N/A,FALSE,"Cámara Camión";"resumen",#N/A,FALSE,"Cámara Camión";"eqprod",#N/A,FALSE,"Cámara Camión"}</definedName>
    <definedName name="_______kk4" hidden="1">{"desarrollo",#N/A,FALSE,"Cámara Camión";"resumen",#N/A,FALSE,"Cámara Camión";"eqprod",#N/A,FALSE,"Cámara Camión"}</definedName>
    <definedName name="_______LAS1">#REF!</definedName>
    <definedName name="_______LAS2">#REF!</definedName>
    <definedName name="_______len2" localSheetId="31">#REF!</definedName>
    <definedName name="_______len2">!#REF!</definedName>
    <definedName name="_______len3" localSheetId="31">#REF!</definedName>
    <definedName name="_______len3">!#REF!</definedName>
    <definedName name="_______lot1" localSheetId="35" hidden="1">{#N/A,#N/A,FALSE,"Total_OC015";#N/A,#N/A,FALSE,"ADMIN";#N/A,#N/A,FALSE,"PROCES";#N/A,#N/A,FALSE,"mecan";#N/A,#N/A,FALSE,"civil";#N/A,#N/A,FALSE,"CAÑER";#N/A,#N/A,FALSE,"ELEC";#N/A,#N/A,FALSE,"INSTR"}</definedName>
    <definedName name="_______lot1" localSheetId="37" hidden="1">{#N/A,#N/A,FALSE,"Total_OC015";#N/A,#N/A,FALSE,"ADMIN";#N/A,#N/A,FALSE,"PROCES";#N/A,#N/A,FALSE,"mecan";#N/A,#N/A,FALSE,"civil";#N/A,#N/A,FALSE,"CAÑER";#N/A,#N/A,FALSE,"ELEC";#N/A,#N/A,FALSE,"INSTR"}</definedName>
    <definedName name="_______lot1" localSheetId="36" hidden="1">{#N/A,#N/A,FALSE,"Total_OC015";#N/A,#N/A,FALSE,"ADMIN";#N/A,#N/A,FALSE,"PROCES";#N/A,#N/A,FALSE,"mecan";#N/A,#N/A,FALSE,"civil";#N/A,#N/A,FALSE,"CAÑER";#N/A,#N/A,FALSE,"ELEC";#N/A,#N/A,FALSE,"INSTR"}</definedName>
    <definedName name="_______lot1" localSheetId="33" hidden="1">{#N/A,#N/A,FALSE,"Total_OC015";#N/A,#N/A,FALSE,"ADMIN";#N/A,#N/A,FALSE,"PROCES";#N/A,#N/A,FALSE,"mecan";#N/A,#N/A,FALSE,"civil";#N/A,#N/A,FALSE,"CAÑER";#N/A,#N/A,FALSE,"ELEC";#N/A,#N/A,FALSE,"INSTR"}</definedName>
    <definedName name="_______lot1" localSheetId="34" hidden="1">{#N/A,#N/A,FALSE,"Total_OC015";#N/A,#N/A,FALSE,"ADMIN";#N/A,#N/A,FALSE,"PROCES";#N/A,#N/A,FALSE,"mecan";#N/A,#N/A,FALSE,"civil";#N/A,#N/A,FALSE,"CAÑER";#N/A,#N/A,FALSE,"ELEC";#N/A,#N/A,FALSE,"INSTR"}</definedName>
    <definedName name="_______lot1" localSheetId="31" hidden="1">{#N/A,#N/A,FALSE,"Total_OC015";#N/A,#N/A,FALSE,"ADMIN";#N/A,#N/A,FALSE,"PROCES";#N/A,#N/A,FALSE,"mecan";#N/A,#N/A,FALSE,"civil";#N/A,#N/A,FALSE,"CAÑER";#N/A,#N/A,FALSE,"ELEC";#N/A,#N/A,FALSE,"INSTR"}</definedName>
    <definedName name="_______lot1" hidden="1">{#N/A,#N/A,FALSE,"Total_OC015";#N/A,#N/A,FALSE,"ADMIN";#N/A,#N/A,FALSE,"PROCES";#N/A,#N/A,FALSE,"mecan";#N/A,#N/A,FALSE,"civil";#N/A,#N/A,FALSE,"CAÑER";#N/A,#N/A,FALSE,"ELEC";#N/A,#N/A,FALSE,"INSTR"}</definedName>
    <definedName name="_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_MAY94" localSheetId="31">#REF!</definedName>
    <definedName name="_______MAY94">!#REF!</definedName>
    <definedName name="_______new10" localSheetId="31">#REF!</definedName>
    <definedName name="_______new10">!#REF!</definedName>
    <definedName name="_______new11" localSheetId="35" hidden="1">{#N/A,#N/A,FALSE,"Global by BU";#N/A,#N/A,FALSE,"U.S. by BU";#N/A,#N/A,FALSE,"Canada by BU";#N/A,#N/A,FALSE,"Europe by BU";#N/A,#N/A,FALSE,"Asia by BU";#N/A,#N/A,FALSE,"Cala by BU"}</definedName>
    <definedName name="_______new11" localSheetId="37" hidden="1">{#N/A,#N/A,FALSE,"Global by BU";#N/A,#N/A,FALSE,"U.S. by BU";#N/A,#N/A,FALSE,"Canada by BU";#N/A,#N/A,FALSE,"Europe by BU";#N/A,#N/A,FALSE,"Asia by BU";#N/A,#N/A,FALSE,"Cala by BU"}</definedName>
    <definedName name="_______new11" localSheetId="36" hidden="1">{#N/A,#N/A,FALSE,"Global by BU";#N/A,#N/A,FALSE,"U.S. by BU";#N/A,#N/A,FALSE,"Canada by BU";#N/A,#N/A,FALSE,"Europe by BU";#N/A,#N/A,FALSE,"Asia by BU";#N/A,#N/A,FALSE,"Cala by BU"}</definedName>
    <definedName name="_______new11" localSheetId="33" hidden="1">{#N/A,#N/A,FALSE,"Global by BU";#N/A,#N/A,FALSE,"U.S. by BU";#N/A,#N/A,FALSE,"Canada by BU";#N/A,#N/A,FALSE,"Europe by BU";#N/A,#N/A,FALSE,"Asia by BU";#N/A,#N/A,FALSE,"Cala by BU"}</definedName>
    <definedName name="_______new11" localSheetId="34" hidden="1">{#N/A,#N/A,FALSE,"Global by BU";#N/A,#N/A,FALSE,"U.S. by BU";#N/A,#N/A,FALSE,"Canada by BU";#N/A,#N/A,FALSE,"Europe by BU";#N/A,#N/A,FALSE,"Asia by BU";#N/A,#N/A,FALSE,"Cala by BU"}</definedName>
    <definedName name="_______new11" localSheetId="31">#REF!</definedName>
    <definedName name="_______new11" hidden="1">{#N/A,#N/A,FALSE,"Global by BU";#N/A,#N/A,FALSE,"U.S. by BU";#N/A,#N/A,FALSE,"Canada by BU";#N/A,#N/A,FALSE,"Europe by BU";#N/A,#N/A,FALSE,"Asia by BU";#N/A,#N/A,FALSE,"Cala by BU"}</definedName>
    <definedName name="_______new12" localSheetId="35" hidden="1">{#N/A,#N/A,FALSE,"Global by BU";#N/A,#N/A,FALSE,"U.S. by BU";#N/A,#N/A,FALSE,"Canada by BU";#N/A,#N/A,FALSE,"Europe by BU";#N/A,#N/A,FALSE,"Asia by BU";#N/A,#N/A,FALSE,"Cala by BU"}</definedName>
    <definedName name="_______new12" localSheetId="37" hidden="1">{#N/A,#N/A,FALSE,"Global by BU";#N/A,#N/A,FALSE,"U.S. by BU";#N/A,#N/A,FALSE,"Canada by BU";#N/A,#N/A,FALSE,"Europe by BU";#N/A,#N/A,FALSE,"Asia by BU";#N/A,#N/A,FALSE,"Cala by BU"}</definedName>
    <definedName name="_______new12" localSheetId="36" hidden="1">{#N/A,#N/A,FALSE,"Global by BU";#N/A,#N/A,FALSE,"U.S. by BU";#N/A,#N/A,FALSE,"Canada by BU";#N/A,#N/A,FALSE,"Europe by BU";#N/A,#N/A,FALSE,"Asia by BU";#N/A,#N/A,FALSE,"Cala by BU"}</definedName>
    <definedName name="_______new12" localSheetId="33" hidden="1">{#N/A,#N/A,FALSE,"Global by BU";#N/A,#N/A,FALSE,"U.S. by BU";#N/A,#N/A,FALSE,"Canada by BU";#N/A,#N/A,FALSE,"Europe by BU";#N/A,#N/A,FALSE,"Asia by BU";#N/A,#N/A,FALSE,"Cala by BU"}</definedName>
    <definedName name="_______new12" localSheetId="34" hidden="1">{#N/A,#N/A,FALSE,"Global by BU";#N/A,#N/A,FALSE,"U.S. by BU";#N/A,#N/A,FALSE,"Canada by BU";#N/A,#N/A,FALSE,"Europe by BU";#N/A,#N/A,FALSE,"Asia by BU";#N/A,#N/A,FALSE,"Cala by BU"}</definedName>
    <definedName name="_______new12" localSheetId="31">#REF!</definedName>
    <definedName name="_______new12" hidden="1">{#N/A,#N/A,FALSE,"Global by BU";#N/A,#N/A,FALSE,"U.S. by BU";#N/A,#N/A,FALSE,"Canada by BU";#N/A,#N/A,FALSE,"Europe by BU";#N/A,#N/A,FALSE,"Asia by BU";#N/A,#N/A,FALSE,"Cala by BU"}</definedName>
    <definedName name="_______new13" localSheetId="31">#REF!</definedName>
    <definedName name="_______new13">!#REF!</definedName>
    <definedName name="_______new14" localSheetId="31">#REF!</definedName>
    <definedName name="_______new14">!#REF!</definedName>
    <definedName name="_______new15" localSheetId="31">#REF!</definedName>
    <definedName name="_______new15">!#REF!</definedName>
    <definedName name="_______new16" localSheetId="31">#REF!</definedName>
    <definedName name="_______new16">!#REF!</definedName>
    <definedName name="_______new17" localSheetId="31">#REF!</definedName>
    <definedName name="_______new17">!#REF!</definedName>
    <definedName name="_______new2" localSheetId="31">#REF!</definedName>
    <definedName name="_______new2">!#REF!</definedName>
    <definedName name="_______new3" localSheetId="31">#REF!</definedName>
    <definedName name="_______new3">!#REF!</definedName>
    <definedName name="_______new4" localSheetId="31">#REF!</definedName>
    <definedName name="_______new4">!#REF!</definedName>
    <definedName name="_______new5" localSheetId="31">#REF!</definedName>
    <definedName name="_______new5">!#REF!</definedName>
    <definedName name="_______new6" localSheetId="31">#REF!</definedName>
    <definedName name="_______new6">!#REF!</definedName>
    <definedName name="_______new7" localSheetId="31">#REF!</definedName>
    <definedName name="_______new7">!#REF!</definedName>
    <definedName name="_______new9" localSheetId="31">#REF!</definedName>
    <definedName name="_______new9">!#REF!</definedName>
    <definedName name="_______old3" localSheetId="35" hidden="1">{#N/A,#N/A,FALSE,"Summary";#N/A,#N/A,FALSE,"3TJ";#N/A,#N/A,FALSE,"3TN";#N/A,#N/A,FALSE,"3TP";#N/A,#N/A,FALSE,"3SJ";#N/A,#N/A,FALSE,"3CJ";#N/A,#N/A,FALSE,"3CN";#N/A,#N/A,FALSE,"3CP";#N/A,#N/A,FALSE,"3A"}</definedName>
    <definedName name="_______old3" localSheetId="37" hidden="1">{#N/A,#N/A,FALSE,"Summary";#N/A,#N/A,FALSE,"3TJ";#N/A,#N/A,FALSE,"3TN";#N/A,#N/A,FALSE,"3TP";#N/A,#N/A,FALSE,"3SJ";#N/A,#N/A,FALSE,"3CJ";#N/A,#N/A,FALSE,"3CN";#N/A,#N/A,FALSE,"3CP";#N/A,#N/A,FALSE,"3A"}</definedName>
    <definedName name="_______old3" localSheetId="36" hidden="1">{#N/A,#N/A,FALSE,"Summary";#N/A,#N/A,FALSE,"3TJ";#N/A,#N/A,FALSE,"3TN";#N/A,#N/A,FALSE,"3TP";#N/A,#N/A,FALSE,"3SJ";#N/A,#N/A,FALSE,"3CJ";#N/A,#N/A,FALSE,"3CN";#N/A,#N/A,FALSE,"3CP";#N/A,#N/A,FALSE,"3A"}</definedName>
    <definedName name="_______old3" localSheetId="33" hidden="1">{#N/A,#N/A,FALSE,"Summary";#N/A,#N/A,FALSE,"3TJ";#N/A,#N/A,FALSE,"3TN";#N/A,#N/A,FALSE,"3TP";#N/A,#N/A,FALSE,"3SJ";#N/A,#N/A,FALSE,"3CJ";#N/A,#N/A,FALSE,"3CN";#N/A,#N/A,FALSE,"3CP";#N/A,#N/A,FALSE,"3A"}</definedName>
    <definedName name="_______old3" localSheetId="34" hidden="1">{#N/A,#N/A,FALSE,"Summary";#N/A,#N/A,FALSE,"3TJ";#N/A,#N/A,FALSE,"3TN";#N/A,#N/A,FALSE,"3TP";#N/A,#N/A,FALSE,"3SJ";#N/A,#N/A,FALSE,"3CJ";#N/A,#N/A,FALSE,"3CN";#N/A,#N/A,FALSE,"3CP";#N/A,#N/A,FALSE,"3A"}</definedName>
    <definedName name="_______old3" localSheetId="31" hidden="1">{#N/A,#N/A,FALSE,"Summary";#N/A,#N/A,FALSE,"3TJ";#N/A,#N/A,FALSE,"3TN";#N/A,#N/A,FALSE,"3TP";#N/A,#N/A,FALSE,"3SJ";#N/A,#N/A,FALSE,"3CJ";#N/A,#N/A,FALSE,"3CN";#N/A,#N/A,FALSE,"3CP";#N/A,#N/A,FALSE,"3A"}</definedName>
    <definedName name="_______old3" hidden="1">{#N/A,#N/A,FALSE,"Summary";#N/A,#N/A,FALSE,"3TJ";#N/A,#N/A,FALSE,"3TN";#N/A,#N/A,FALSE,"3TP";#N/A,#N/A,FALSE,"3SJ";#N/A,#N/A,FALSE,"3CJ";#N/A,#N/A,FALSE,"3CN";#N/A,#N/A,FALSE,"3CP";#N/A,#N/A,FALSE,"3A"}</definedName>
    <definedName name="_______old5" localSheetId="35" hidden="1">{#N/A,#N/A,FALSE,"Summary";#N/A,#N/A,FALSE,"3TJ";#N/A,#N/A,FALSE,"3TN";#N/A,#N/A,FALSE,"3TP";#N/A,#N/A,FALSE,"3SJ";#N/A,#N/A,FALSE,"3CJ";#N/A,#N/A,FALSE,"3CN";#N/A,#N/A,FALSE,"3CP";#N/A,#N/A,FALSE,"3A"}</definedName>
    <definedName name="_______old5" localSheetId="37" hidden="1">{#N/A,#N/A,FALSE,"Summary";#N/A,#N/A,FALSE,"3TJ";#N/A,#N/A,FALSE,"3TN";#N/A,#N/A,FALSE,"3TP";#N/A,#N/A,FALSE,"3SJ";#N/A,#N/A,FALSE,"3CJ";#N/A,#N/A,FALSE,"3CN";#N/A,#N/A,FALSE,"3CP";#N/A,#N/A,FALSE,"3A"}</definedName>
    <definedName name="_______old5" localSheetId="36" hidden="1">{#N/A,#N/A,FALSE,"Summary";#N/A,#N/A,FALSE,"3TJ";#N/A,#N/A,FALSE,"3TN";#N/A,#N/A,FALSE,"3TP";#N/A,#N/A,FALSE,"3SJ";#N/A,#N/A,FALSE,"3CJ";#N/A,#N/A,FALSE,"3CN";#N/A,#N/A,FALSE,"3CP";#N/A,#N/A,FALSE,"3A"}</definedName>
    <definedName name="_______old5" localSheetId="33" hidden="1">{#N/A,#N/A,FALSE,"Summary";#N/A,#N/A,FALSE,"3TJ";#N/A,#N/A,FALSE,"3TN";#N/A,#N/A,FALSE,"3TP";#N/A,#N/A,FALSE,"3SJ";#N/A,#N/A,FALSE,"3CJ";#N/A,#N/A,FALSE,"3CN";#N/A,#N/A,FALSE,"3CP";#N/A,#N/A,FALSE,"3A"}</definedName>
    <definedName name="_______old5" localSheetId="34" hidden="1">{#N/A,#N/A,FALSE,"Summary";#N/A,#N/A,FALSE,"3TJ";#N/A,#N/A,FALSE,"3TN";#N/A,#N/A,FALSE,"3TP";#N/A,#N/A,FALSE,"3SJ";#N/A,#N/A,FALSE,"3CJ";#N/A,#N/A,FALSE,"3CN";#N/A,#N/A,FALSE,"3CP";#N/A,#N/A,FALSE,"3A"}</definedName>
    <definedName name="_______old5" localSheetId="31" hidden="1">{#N/A,#N/A,FALSE,"Summary";#N/A,#N/A,FALSE,"3TJ";#N/A,#N/A,FALSE,"3TN";#N/A,#N/A,FALSE,"3TP";#N/A,#N/A,FALSE,"3SJ";#N/A,#N/A,FALSE,"3CJ";#N/A,#N/A,FALSE,"3CN";#N/A,#N/A,FALSE,"3CP";#N/A,#N/A,FALSE,"3A"}</definedName>
    <definedName name="_______old5" hidden="1">{#N/A,#N/A,FALSE,"Summary";#N/A,#N/A,FALSE,"3TJ";#N/A,#N/A,FALSE,"3TN";#N/A,#N/A,FALSE,"3TP";#N/A,#N/A,FALSE,"3SJ";#N/A,#N/A,FALSE,"3CJ";#N/A,#N/A,FALSE,"3CN";#N/A,#N/A,FALSE,"3CP";#N/A,#N/A,FALSE,"3A"}</definedName>
    <definedName name="_______old7" localSheetId="35" hidden="1">{#N/A,#N/A,FALSE,"Summary";#N/A,#N/A,FALSE,"3TJ";#N/A,#N/A,FALSE,"3TN";#N/A,#N/A,FALSE,"3TP";#N/A,#N/A,FALSE,"3SJ";#N/A,#N/A,FALSE,"3CJ";#N/A,#N/A,FALSE,"3CN";#N/A,#N/A,FALSE,"3CP";#N/A,#N/A,FALSE,"3A"}</definedName>
    <definedName name="_______old7" localSheetId="37" hidden="1">{#N/A,#N/A,FALSE,"Summary";#N/A,#N/A,FALSE,"3TJ";#N/A,#N/A,FALSE,"3TN";#N/A,#N/A,FALSE,"3TP";#N/A,#N/A,FALSE,"3SJ";#N/A,#N/A,FALSE,"3CJ";#N/A,#N/A,FALSE,"3CN";#N/A,#N/A,FALSE,"3CP";#N/A,#N/A,FALSE,"3A"}</definedName>
    <definedName name="_______old7" localSheetId="36" hidden="1">{#N/A,#N/A,FALSE,"Summary";#N/A,#N/A,FALSE,"3TJ";#N/A,#N/A,FALSE,"3TN";#N/A,#N/A,FALSE,"3TP";#N/A,#N/A,FALSE,"3SJ";#N/A,#N/A,FALSE,"3CJ";#N/A,#N/A,FALSE,"3CN";#N/A,#N/A,FALSE,"3CP";#N/A,#N/A,FALSE,"3A"}</definedName>
    <definedName name="_______old7" localSheetId="33" hidden="1">{#N/A,#N/A,FALSE,"Summary";#N/A,#N/A,FALSE,"3TJ";#N/A,#N/A,FALSE,"3TN";#N/A,#N/A,FALSE,"3TP";#N/A,#N/A,FALSE,"3SJ";#N/A,#N/A,FALSE,"3CJ";#N/A,#N/A,FALSE,"3CN";#N/A,#N/A,FALSE,"3CP";#N/A,#N/A,FALSE,"3A"}</definedName>
    <definedName name="_______old7" localSheetId="34" hidden="1">{#N/A,#N/A,FALSE,"Summary";#N/A,#N/A,FALSE,"3TJ";#N/A,#N/A,FALSE,"3TN";#N/A,#N/A,FALSE,"3TP";#N/A,#N/A,FALSE,"3SJ";#N/A,#N/A,FALSE,"3CJ";#N/A,#N/A,FALSE,"3CN";#N/A,#N/A,FALSE,"3CP";#N/A,#N/A,FALSE,"3A"}</definedName>
    <definedName name="_______old7" localSheetId="31" hidden="1">{#N/A,#N/A,FALSE,"Summary";#N/A,#N/A,FALSE,"3TJ";#N/A,#N/A,FALSE,"3TN";#N/A,#N/A,FALSE,"3TP";#N/A,#N/A,FALSE,"3SJ";#N/A,#N/A,FALSE,"3CJ";#N/A,#N/A,FALSE,"3CN";#N/A,#N/A,FALSE,"3CP";#N/A,#N/A,FALSE,"3A"}</definedName>
    <definedName name="_______old7" hidden="1">{#N/A,#N/A,FALSE,"Summary";#N/A,#N/A,FALSE,"3TJ";#N/A,#N/A,FALSE,"3TN";#N/A,#N/A,FALSE,"3TP";#N/A,#N/A,FALSE,"3SJ";#N/A,#N/A,FALSE,"3CJ";#N/A,#N/A,FALSE,"3CN";#N/A,#N/A,FALSE,"3CP";#N/A,#N/A,FALSE,"3A"}</definedName>
    <definedName name="_______PAG1" localSheetId="31">#REF!</definedName>
    <definedName name="_______PAG1">!#REF!</definedName>
    <definedName name="_______PAG2" localSheetId="31">#REF!</definedName>
    <definedName name="_______PAG2">!#REF!</definedName>
    <definedName name="_______PAG3" localSheetId="31">#REF!</definedName>
    <definedName name="_______PAG3">!#REF!</definedName>
    <definedName name="_______pc1" localSheetId="31">#REF!</definedName>
    <definedName name="_______pc1">!#REF!</definedName>
    <definedName name="_______pc2" localSheetId="31">#REF!</definedName>
    <definedName name="_______pc2">!#REF!</definedName>
    <definedName name="_______pc3" localSheetId="31">#REF!</definedName>
    <definedName name="_______pc3">!#REF!</definedName>
    <definedName name="_______PE2000" localSheetId="31">#REF!</definedName>
    <definedName name="_______PE2000">!#REF!</definedName>
    <definedName name="_______pp22" localSheetId="35" hidden="1">{#N/A,#N/A,FALSE,"minas";#N/A,#N/A,FALSE,"Total_OC015";#N/A,#N/A,FALSE,"ADMIN";#N/A,#N/A,FALSE,"PROCES";#N/A,#N/A,FALSE,"civil";#N/A,#N/A,FALSE,"CAÑER";#N/A,#N/A,FALSE,"ELEC";#N/A,#N/A,FALSE,"INSTR";#N/A,#N/A,FALSE,"PDS";#N/A,#N/A,FALSE,"mecan"}</definedName>
    <definedName name="_______pp22" localSheetId="37" hidden="1">{#N/A,#N/A,FALSE,"minas";#N/A,#N/A,FALSE,"Total_OC015";#N/A,#N/A,FALSE,"ADMIN";#N/A,#N/A,FALSE,"PROCES";#N/A,#N/A,FALSE,"civil";#N/A,#N/A,FALSE,"CAÑER";#N/A,#N/A,FALSE,"ELEC";#N/A,#N/A,FALSE,"INSTR";#N/A,#N/A,FALSE,"PDS";#N/A,#N/A,FALSE,"mecan"}</definedName>
    <definedName name="_______pp22" localSheetId="36" hidden="1">{#N/A,#N/A,FALSE,"minas";#N/A,#N/A,FALSE,"Total_OC015";#N/A,#N/A,FALSE,"ADMIN";#N/A,#N/A,FALSE,"PROCES";#N/A,#N/A,FALSE,"civil";#N/A,#N/A,FALSE,"CAÑER";#N/A,#N/A,FALSE,"ELEC";#N/A,#N/A,FALSE,"INSTR";#N/A,#N/A,FALSE,"PDS";#N/A,#N/A,FALSE,"mecan"}</definedName>
    <definedName name="_______pp22" localSheetId="33" hidden="1">{#N/A,#N/A,FALSE,"minas";#N/A,#N/A,FALSE,"Total_OC015";#N/A,#N/A,FALSE,"ADMIN";#N/A,#N/A,FALSE,"PROCES";#N/A,#N/A,FALSE,"civil";#N/A,#N/A,FALSE,"CAÑER";#N/A,#N/A,FALSE,"ELEC";#N/A,#N/A,FALSE,"INSTR";#N/A,#N/A,FALSE,"PDS";#N/A,#N/A,FALSE,"mecan"}</definedName>
    <definedName name="_______pp22" localSheetId="34" hidden="1">{#N/A,#N/A,FALSE,"minas";#N/A,#N/A,FALSE,"Total_OC015";#N/A,#N/A,FALSE,"ADMIN";#N/A,#N/A,FALSE,"PROCES";#N/A,#N/A,FALSE,"civil";#N/A,#N/A,FALSE,"CAÑER";#N/A,#N/A,FALSE,"ELEC";#N/A,#N/A,FALSE,"INSTR";#N/A,#N/A,FALSE,"PDS";#N/A,#N/A,FALSE,"mecan"}</definedName>
    <definedName name="_______pp22" localSheetId="31" hidden="1">{#N/A,#N/A,FALSE,"minas";#N/A,#N/A,FALSE,"Total_OC015";#N/A,#N/A,FALSE,"ADMIN";#N/A,#N/A,FALSE,"PROCES";#N/A,#N/A,FALSE,"civil";#N/A,#N/A,FALSE,"CAÑER";#N/A,#N/A,FALSE,"ELEC";#N/A,#N/A,FALSE,"INSTR";#N/A,#N/A,FALSE,"PDS";#N/A,#N/A,FALSE,"mecan"}</definedName>
    <definedName name="_______pp22" hidden="1">{#N/A,#N/A,FALSE,"minas";#N/A,#N/A,FALSE,"Total_OC015";#N/A,#N/A,FALSE,"ADMIN";#N/A,#N/A,FALSE,"PROCES";#N/A,#N/A,FALSE,"civil";#N/A,#N/A,FALSE,"CAÑER";#N/A,#N/A,FALSE,"ELEC";#N/A,#N/A,FALSE,"INSTR";#N/A,#N/A,FALSE,"PDS";#N/A,#N/A,FALSE,"mecan"}</definedName>
    <definedName name="_______PPM1" localSheetId="35" hidden="1">{#N/A,#N/A,FALSE,"Aging Summary";#N/A,#N/A,FALSE,"Ratio Analysis";#N/A,#N/A,FALSE,"Test 120 Day Accts";#N/A,#N/A,FALSE,"Tickmarks"}</definedName>
    <definedName name="_______PPM1" localSheetId="37" hidden="1">{#N/A,#N/A,FALSE,"Aging Summary";#N/A,#N/A,FALSE,"Ratio Analysis";#N/A,#N/A,FALSE,"Test 120 Day Accts";#N/A,#N/A,FALSE,"Tickmarks"}</definedName>
    <definedName name="_______PPM1" localSheetId="36" hidden="1">{#N/A,#N/A,FALSE,"Aging Summary";#N/A,#N/A,FALSE,"Ratio Analysis";#N/A,#N/A,FALSE,"Test 120 Day Accts";#N/A,#N/A,FALSE,"Tickmarks"}</definedName>
    <definedName name="_______PPM1" localSheetId="33" hidden="1">{#N/A,#N/A,FALSE,"Aging Summary";#N/A,#N/A,FALSE,"Ratio Analysis";#N/A,#N/A,FALSE,"Test 120 Day Accts";#N/A,#N/A,FALSE,"Tickmarks"}</definedName>
    <definedName name="_______PPM1" localSheetId="34" hidden="1">{#N/A,#N/A,FALSE,"Aging Summary";#N/A,#N/A,FALSE,"Ratio Analysis";#N/A,#N/A,FALSE,"Test 120 Day Accts";#N/A,#N/A,FALSE,"Tickmarks"}</definedName>
    <definedName name="_______PPM1" localSheetId="31" hidden="1">{#N/A,#N/A,FALSE,"Aging Summary";#N/A,#N/A,FALSE,"Ratio Analysis";#N/A,#N/A,FALSE,"Test 120 Day Accts";#N/A,#N/A,FALSE,"Tickmarks"}</definedName>
    <definedName name="_______PPM1" hidden="1">{#N/A,#N/A,FALSE,"Aging Summary";#N/A,#N/A,FALSE,"Ratio Analysis";#N/A,#N/A,FALSE,"Test 120 Day Accts";#N/A,#N/A,FALSE,"Tickmarks"}</definedName>
    <definedName name="_______pre02" localSheetId="31">#REF!</definedName>
    <definedName name="_______pre02">!#REF!</definedName>
    <definedName name="_______pre03" localSheetId="31">#REF!</definedName>
    <definedName name="_______pre03">!#REF!</definedName>
    <definedName name="_______pt8" localSheetId="35" hidden="1">{#N/A,#N/A,FALSE,"Aging Summary";#N/A,#N/A,FALSE,"Ratio Analysis";#N/A,#N/A,FALSE,"Test 120 Day Accts";#N/A,#N/A,FALSE,"Tickmarks"}</definedName>
    <definedName name="_______pt8" localSheetId="37" hidden="1">{#N/A,#N/A,FALSE,"Aging Summary";#N/A,#N/A,FALSE,"Ratio Analysis";#N/A,#N/A,FALSE,"Test 120 Day Accts";#N/A,#N/A,FALSE,"Tickmarks"}</definedName>
    <definedName name="_______pt8" localSheetId="36" hidden="1">{#N/A,#N/A,FALSE,"Aging Summary";#N/A,#N/A,FALSE,"Ratio Analysis";#N/A,#N/A,FALSE,"Test 120 Day Accts";#N/A,#N/A,FALSE,"Tickmarks"}</definedName>
    <definedName name="_______pt8" localSheetId="33" hidden="1">{#N/A,#N/A,FALSE,"Aging Summary";#N/A,#N/A,FALSE,"Ratio Analysis";#N/A,#N/A,FALSE,"Test 120 Day Accts";#N/A,#N/A,FALSE,"Tickmarks"}</definedName>
    <definedName name="_______pt8" localSheetId="34" hidden="1">{#N/A,#N/A,FALSE,"Aging Summary";#N/A,#N/A,FALSE,"Ratio Analysis";#N/A,#N/A,FALSE,"Test 120 Day Accts";#N/A,#N/A,FALSE,"Tickmarks"}</definedName>
    <definedName name="_______pt8" localSheetId="31" hidden="1">{#N/A,#N/A,FALSE,"Aging Summary";#N/A,#N/A,FALSE,"Ratio Analysis";#N/A,#N/A,FALSE,"Test 120 Day Accts";#N/A,#N/A,FALSE,"Tickmarks"}</definedName>
    <definedName name="_______pt8" hidden="1">{#N/A,#N/A,FALSE,"Aging Summary";#N/A,#N/A,FALSE,"Ratio Analysis";#N/A,#N/A,FALSE,"Test 120 Day Accts";#N/A,#N/A,FALSE,"Tickmarks"}</definedName>
    <definedName name="_______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_r" localSheetId="35" hidden="1">{#N/A,#N/A,FALSE,"masez (10)";#N/A,#N/A,FALSE,"masez (7)";#N/A,#N/A,FALSE,"masez (6)";#N/A,#N/A,FALSE,"masez (5)";#N/A,#N/A,FALSE,"masez (4)";#N/A,#N/A,FALSE,"masez (3)";#N/A,#N/A,FALSE,"masez (2)";#N/A,#N/A,FALSE,"GME";#N/A,#N/A,FALSE,"masez"}</definedName>
    <definedName name="_______r" localSheetId="37" hidden="1">{#N/A,#N/A,FALSE,"masez (10)";#N/A,#N/A,FALSE,"masez (7)";#N/A,#N/A,FALSE,"masez (6)";#N/A,#N/A,FALSE,"masez (5)";#N/A,#N/A,FALSE,"masez (4)";#N/A,#N/A,FALSE,"masez (3)";#N/A,#N/A,FALSE,"masez (2)";#N/A,#N/A,FALSE,"GME";#N/A,#N/A,FALSE,"masez"}</definedName>
    <definedName name="_______r" localSheetId="36" hidden="1">{#N/A,#N/A,FALSE,"masez (10)";#N/A,#N/A,FALSE,"masez (7)";#N/A,#N/A,FALSE,"masez (6)";#N/A,#N/A,FALSE,"masez (5)";#N/A,#N/A,FALSE,"masez (4)";#N/A,#N/A,FALSE,"masez (3)";#N/A,#N/A,FALSE,"masez (2)";#N/A,#N/A,FALSE,"GME";#N/A,#N/A,FALSE,"masez"}</definedName>
    <definedName name="_______r" localSheetId="33" hidden="1">{#N/A,#N/A,FALSE,"masez (10)";#N/A,#N/A,FALSE,"masez (7)";#N/A,#N/A,FALSE,"masez (6)";#N/A,#N/A,FALSE,"masez (5)";#N/A,#N/A,FALSE,"masez (4)";#N/A,#N/A,FALSE,"masez (3)";#N/A,#N/A,FALSE,"masez (2)";#N/A,#N/A,FALSE,"GME";#N/A,#N/A,FALSE,"masez"}</definedName>
    <definedName name="_______r" localSheetId="34" hidden="1">{#N/A,#N/A,FALSE,"masez (10)";#N/A,#N/A,FALSE,"masez (7)";#N/A,#N/A,FALSE,"masez (6)";#N/A,#N/A,FALSE,"masez (5)";#N/A,#N/A,FALSE,"masez (4)";#N/A,#N/A,FALSE,"masez (3)";#N/A,#N/A,FALSE,"masez (2)";#N/A,#N/A,FALSE,"GME";#N/A,#N/A,FALSE,"masez"}</definedName>
    <definedName name="_______R" localSheetId="31" hidden="1">{#N/A,#N/A,FALSE,"GERAL";#N/A,#N/A,FALSE,"012-96";#N/A,#N/A,FALSE,"018-96";#N/A,#N/A,FALSE,"027-96";#N/A,#N/A,FALSE,"059-96";#N/A,#N/A,FALSE,"076-96";#N/A,#N/A,FALSE,"019-97";#N/A,#N/A,FALSE,"021-97";#N/A,#N/A,FALSE,"022-97";#N/A,#N/A,FALSE,"028-97"}</definedName>
    <definedName name="_______R" hidden="1">{#N/A,#N/A,FALSE,"GERAL";#N/A,#N/A,FALSE,"012-96";#N/A,#N/A,FALSE,"018-96";#N/A,#N/A,FALSE,"027-96";#N/A,#N/A,FALSE,"059-96";#N/A,#N/A,FALSE,"076-96";#N/A,#N/A,FALSE,"019-97";#N/A,#N/A,FALSE,"021-97";#N/A,#N/A,FALSE,"022-97";#N/A,#N/A,FALSE,"028-97"}</definedName>
    <definedName name="_______REV1" localSheetId="35" hidden="1">{"Graf_Carga Trab",#N/A,FALSE,"Grafi_Carga Trab";"Graf_Venta Flujo",#N/A,FALSE,"Grafi_Carga Trab"}</definedName>
    <definedName name="_______REV1" localSheetId="37" hidden="1">{"Graf_Carga Trab",#N/A,FALSE,"Grafi_Carga Trab";"Graf_Venta Flujo",#N/A,FALSE,"Grafi_Carga Trab"}</definedName>
    <definedName name="_______REV1" localSheetId="36" hidden="1">{"Graf_Carga Trab",#N/A,FALSE,"Grafi_Carga Trab";"Graf_Venta Flujo",#N/A,FALSE,"Grafi_Carga Trab"}</definedName>
    <definedName name="_______REV1" localSheetId="33" hidden="1">{"Graf_Carga Trab",#N/A,FALSE,"Grafi_Carga Trab";"Graf_Venta Flujo",#N/A,FALSE,"Grafi_Carga Trab"}</definedName>
    <definedName name="_______REV1" localSheetId="34" hidden="1">{"Graf_Carga Trab",#N/A,FALSE,"Grafi_Carga Trab";"Graf_Venta Flujo",#N/A,FALSE,"Grafi_Carga Trab"}</definedName>
    <definedName name="_______REV1" localSheetId="31" hidden="1">{"Graf_Carga Trab",#N/A,FALSE,"Grafi_Carga Trab";"Graf_Venta Flujo",#N/A,FALSE,"Grafi_Carga Trab"}</definedName>
    <definedName name="_______REV1" hidden="1">{"Graf_Carga Trab",#N/A,FALSE,"Grafi_Carga Trab";"Graf_Venta Flujo",#N/A,FALSE,"Grafi_Carga Trab"}</definedName>
    <definedName name="_______REV11" localSheetId="35" hidden="1">{"Graf_Carga Trab",#N/A,FALSE,"Grafi_Carga Trab";"Graf_Venta Flujo",#N/A,FALSE,"Grafi_Carga Trab"}</definedName>
    <definedName name="_______REV11" localSheetId="37" hidden="1">{"Graf_Carga Trab",#N/A,FALSE,"Grafi_Carga Trab";"Graf_Venta Flujo",#N/A,FALSE,"Grafi_Carga Trab"}</definedName>
    <definedName name="_______REV11" localSheetId="36" hidden="1">{"Graf_Carga Trab",#N/A,FALSE,"Grafi_Carga Trab";"Graf_Venta Flujo",#N/A,FALSE,"Grafi_Carga Trab"}</definedName>
    <definedName name="_______REV11" localSheetId="33" hidden="1">{"Graf_Carga Trab",#N/A,FALSE,"Grafi_Carga Trab";"Graf_Venta Flujo",#N/A,FALSE,"Grafi_Carga Trab"}</definedName>
    <definedName name="_______REV11" localSheetId="34" hidden="1">{"Graf_Carga Trab",#N/A,FALSE,"Grafi_Carga Trab";"Graf_Venta Flujo",#N/A,FALSE,"Grafi_Carga Trab"}</definedName>
    <definedName name="_______REV11" localSheetId="31" hidden="1">{"Graf_Carga Trab",#N/A,FALSE,"Grafi_Carga Trab";"Graf_Venta Flujo",#N/A,FALSE,"Grafi_Carga Trab"}</definedName>
    <definedName name="_______REV11" hidden="1">{"Graf_Carga Trab",#N/A,FALSE,"Grafi_Carga Trab";"Graf_Venta Flujo",#N/A,FALSE,"Grafi_Carga Trab"}</definedName>
    <definedName name="_______ro1" localSheetId="31">#REF!</definedName>
    <definedName name="_______ro1">!#REF!</definedName>
    <definedName name="_______rox1" localSheetId="35" hidden="1">#REF!</definedName>
    <definedName name="_______rox1" localSheetId="33" hidden="1">#REF!</definedName>
    <definedName name="_______rox1" localSheetId="34" hidden="1">#REF!</definedName>
    <definedName name="_______rox1" hidden="1">#REF!</definedName>
    <definedName name="_______rox2" localSheetId="36" hidden="1">#REF!</definedName>
    <definedName name="_______rox2" hidden="1">#REF!</definedName>
    <definedName name="_______rox3" localSheetId="36" hidden="1">#REF!</definedName>
    <definedName name="_______rox3" hidden="1">#REF!</definedName>
    <definedName name="_______t4" localSheetId="35" hidden="1">{#N/A,#N/A,FALSE,"Aging Summary";#N/A,#N/A,FALSE,"Ratio Analysis";#N/A,#N/A,FALSE,"Test 120 Day Accts";#N/A,#N/A,FALSE,"Tickmarks"}</definedName>
    <definedName name="_______t4" localSheetId="37" hidden="1">{#N/A,#N/A,FALSE,"Aging Summary";#N/A,#N/A,FALSE,"Ratio Analysis";#N/A,#N/A,FALSE,"Test 120 Day Accts";#N/A,#N/A,FALSE,"Tickmarks"}</definedName>
    <definedName name="_______t4" localSheetId="36" hidden="1">{#N/A,#N/A,FALSE,"Aging Summary";#N/A,#N/A,FALSE,"Ratio Analysis";#N/A,#N/A,FALSE,"Test 120 Day Accts";#N/A,#N/A,FALSE,"Tickmarks"}</definedName>
    <definedName name="_______t4" localSheetId="33" hidden="1">{#N/A,#N/A,FALSE,"Aging Summary";#N/A,#N/A,FALSE,"Ratio Analysis";#N/A,#N/A,FALSE,"Test 120 Day Accts";#N/A,#N/A,FALSE,"Tickmarks"}</definedName>
    <definedName name="_______t4" localSheetId="34" hidden="1">{#N/A,#N/A,FALSE,"Aging Summary";#N/A,#N/A,FALSE,"Ratio Analysis";#N/A,#N/A,FALSE,"Test 120 Day Accts";#N/A,#N/A,FALSE,"Tickmarks"}</definedName>
    <definedName name="_______t4" localSheetId="31" hidden="1">{#N/A,#N/A,FALSE,"Aging Summary";#N/A,#N/A,FALSE,"Ratio Analysis";#N/A,#N/A,FALSE,"Test 120 Day Accts";#N/A,#N/A,FALSE,"Tickmarks"}</definedName>
    <definedName name="_______t4" hidden="1">{#N/A,#N/A,FALSE,"Aging Summary";#N/A,#N/A,FALSE,"Ratio Analysis";#N/A,#N/A,FALSE,"Test 120 Day Accts";#N/A,#N/A,FALSE,"Tickmarks"}</definedName>
    <definedName name="_______t81" localSheetId="35" hidden="1">{#N/A,#N/A,FALSE,"Aging Summary";#N/A,#N/A,FALSE,"Ratio Analysis";#N/A,#N/A,FALSE,"Test 120 Day Accts";#N/A,#N/A,FALSE,"Tickmarks"}</definedName>
    <definedName name="_______t81" localSheetId="37" hidden="1">{#N/A,#N/A,FALSE,"Aging Summary";#N/A,#N/A,FALSE,"Ratio Analysis";#N/A,#N/A,FALSE,"Test 120 Day Accts";#N/A,#N/A,FALSE,"Tickmarks"}</definedName>
    <definedName name="_______t81" localSheetId="36" hidden="1">{#N/A,#N/A,FALSE,"Aging Summary";#N/A,#N/A,FALSE,"Ratio Analysis";#N/A,#N/A,FALSE,"Test 120 Day Accts";#N/A,#N/A,FALSE,"Tickmarks"}</definedName>
    <definedName name="_______t81" localSheetId="33" hidden="1">{#N/A,#N/A,FALSE,"Aging Summary";#N/A,#N/A,FALSE,"Ratio Analysis";#N/A,#N/A,FALSE,"Test 120 Day Accts";#N/A,#N/A,FALSE,"Tickmarks"}</definedName>
    <definedName name="_______t81" localSheetId="34" hidden="1">{#N/A,#N/A,FALSE,"Aging Summary";#N/A,#N/A,FALSE,"Ratio Analysis";#N/A,#N/A,FALSE,"Test 120 Day Accts";#N/A,#N/A,FALSE,"Tickmarks"}</definedName>
    <definedName name="_______t81" localSheetId="31" hidden="1">{#N/A,#N/A,FALSE,"Aging Summary";#N/A,#N/A,FALSE,"Ratio Analysis";#N/A,#N/A,FALSE,"Test 120 Day Accts";#N/A,#N/A,FALSE,"Tickmarks"}</definedName>
    <definedName name="_______t81" hidden="1">{#N/A,#N/A,FALSE,"Aging Summary";#N/A,#N/A,FALSE,"Ratio Analysis";#N/A,#N/A,FALSE,"Test 120 Day Accts";#N/A,#N/A,FALSE,"Tickmarks"}</definedName>
    <definedName name="_______tbc2" localSheetId="31">#REF!</definedName>
    <definedName name="_______tbc2">!#REF!</definedName>
    <definedName name="_______tbc3" localSheetId="31">#REF!</definedName>
    <definedName name="_______tbc3">!#REF!</definedName>
    <definedName name="_______TC2">#N/A</definedName>
    <definedName name="_______ts1" localSheetId="31">#REF!</definedName>
    <definedName name="_______ts1">!#REF!</definedName>
    <definedName name="_______tyl2" localSheetId="35" hidden="1">{#N/A,#N/A,FALSE,"masez (10)";#N/A,#N/A,FALSE,"masez (7)";#N/A,#N/A,FALSE,"masez (6)";#N/A,#N/A,FALSE,"masez (5)";#N/A,#N/A,FALSE,"masez (4)";#N/A,#N/A,FALSE,"masez (3)";#N/A,#N/A,FALSE,"masez (2)";#N/A,#N/A,FALSE,"GME";#N/A,#N/A,FALSE,"masez"}</definedName>
    <definedName name="_______tyl2" localSheetId="37" hidden="1">{#N/A,#N/A,FALSE,"masez (10)";#N/A,#N/A,FALSE,"masez (7)";#N/A,#N/A,FALSE,"masez (6)";#N/A,#N/A,FALSE,"masez (5)";#N/A,#N/A,FALSE,"masez (4)";#N/A,#N/A,FALSE,"masez (3)";#N/A,#N/A,FALSE,"masez (2)";#N/A,#N/A,FALSE,"GME";#N/A,#N/A,FALSE,"masez"}</definedName>
    <definedName name="_______tyl2" localSheetId="36" hidden="1">{#N/A,#N/A,FALSE,"masez (10)";#N/A,#N/A,FALSE,"masez (7)";#N/A,#N/A,FALSE,"masez (6)";#N/A,#N/A,FALSE,"masez (5)";#N/A,#N/A,FALSE,"masez (4)";#N/A,#N/A,FALSE,"masez (3)";#N/A,#N/A,FALSE,"masez (2)";#N/A,#N/A,FALSE,"GME";#N/A,#N/A,FALSE,"masez"}</definedName>
    <definedName name="_______tyl2" localSheetId="33" hidden="1">{#N/A,#N/A,FALSE,"masez (10)";#N/A,#N/A,FALSE,"masez (7)";#N/A,#N/A,FALSE,"masez (6)";#N/A,#N/A,FALSE,"masez (5)";#N/A,#N/A,FALSE,"masez (4)";#N/A,#N/A,FALSE,"masez (3)";#N/A,#N/A,FALSE,"masez (2)";#N/A,#N/A,FALSE,"GME";#N/A,#N/A,FALSE,"masez"}</definedName>
    <definedName name="_______tyl2" localSheetId="34" hidden="1">{#N/A,#N/A,FALSE,"masez (10)";#N/A,#N/A,FALSE,"masez (7)";#N/A,#N/A,FALSE,"masez (6)";#N/A,#N/A,FALSE,"masez (5)";#N/A,#N/A,FALSE,"masez (4)";#N/A,#N/A,FALSE,"masez (3)";#N/A,#N/A,FALSE,"masez (2)";#N/A,#N/A,FALSE,"GME";#N/A,#N/A,FALSE,"masez"}</definedName>
    <definedName name="_______tyl2" localSheetId="31"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U14" localSheetId="31">#REF!</definedName>
    <definedName name="_______U14">!#REF!</definedName>
    <definedName name="_______U60" localSheetId="31">#REF!</definedName>
    <definedName name="_______U60">!#REF!</definedName>
    <definedName name="_______v2" localSheetId="31" hidden="1">#REF!</definedName>
    <definedName name="_______v2" hidden="1">#REF!</definedName>
    <definedName name="_______Var1" localSheetId="31">#REF!</definedName>
    <definedName name="_______Var1">!#REF!</definedName>
    <definedName name="_______VCP2" localSheetId="35" hidden="1">{#N/A,#N/A,FALSE,"minas";#N/A,#N/A,FALSE,"Total_OC015";#N/A,#N/A,FALSE,"ADMIN";#N/A,#N/A,FALSE,"PROCES";#N/A,#N/A,FALSE,"civil";#N/A,#N/A,FALSE,"CAÑER";#N/A,#N/A,FALSE,"ELEC";#N/A,#N/A,FALSE,"INSTR";#N/A,#N/A,FALSE,"PDS";#N/A,#N/A,FALSE,"mecan"}</definedName>
    <definedName name="_______VCP2" localSheetId="37" hidden="1">{#N/A,#N/A,FALSE,"minas";#N/A,#N/A,FALSE,"Total_OC015";#N/A,#N/A,FALSE,"ADMIN";#N/A,#N/A,FALSE,"PROCES";#N/A,#N/A,FALSE,"civil";#N/A,#N/A,FALSE,"CAÑER";#N/A,#N/A,FALSE,"ELEC";#N/A,#N/A,FALSE,"INSTR";#N/A,#N/A,FALSE,"PDS";#N/A,#N/A,FALSE,"mecan"}</definedName>
    <definedName name="_______VCP2" localSheetId="36" hidden="1">{#N/A,#N/A,FALSE,"minas";#N/A,#N/A,FALSE,"Total_OC015";#N/A,#N/A,FALSE,"ADMIN";#N/A,#N/A,FALSE,"PROCES";#N/A,#N/A,FALSE,"civil";#N/A,#N/A,FALSE,"CAÑER";#N/A,#N/A,FALSE,"ELEC";#N/A,#N/A,FALSE,"INSTR";#N/A,#N/A,FALSE,"PDS";#N/A,#N/A,FALSE,"mecan"}</definedName>
    <definedName name="_______VCP2" localSheetId="33" hidden="1">{#N/A,#N/A,FALSE,"minas";#N/A,#N/A,FALSE,"Total_OC015";#N/A,#N/A,FALSE,"ADMIN";#N/A,#N/A,FALSE,"PROCES";#N/A,#N/A,FALSE,"civil";#N/A,#N/A,FALSE,"CAÑER";#N/A,#N/A,FALSE,"ELEC";#N/A,#N/A,FALSE,"INSTR";#N/A,#N/A,FALSE,"PDS";#N/A,#N/A,FALSE,"mecan"}</definedName>
    <definedName name="_______VCP2" localSheetId="34" hidden="1">{#N/A,#N/A,FALSE,"minas";#N/A,#N/A,FALSE,"Total_OC015";#N/A,#N/A,FALSE,"ADMIN";#N/A,#N/A,FALSE,"PROCES";#N/A,#N/A,FALSE,"civil";#N/A,#N/A,FALSE,"CAÑER";#N/A,#N/A,FALSE,"ELEC";#N/A,#N/A,FALSE,"INSTR";#N/A,#N/A,FALSE,"PDS";#N/A,#N/A,FALSE,"mecan"}</definedName>
    <definedName name="_______VCP2" localSheetId="31" hidden="1">{#N/A,#N/A,FALSE,"minas";#N/A,#N/A,FALSE,"Total_OC015";#N/A,#N/A,FALSE,"ADMIN";#N/A,#N/A,FALSE,"PROCES";#N/A,#N/A,FALSE,"civil";#N/A,#N/A,FALSE,"CAÑER";#N/A,#N/A,FALSE,"ELEC";#N/A,#N/A,FALSE,"INSTR";#N/A,#N/A,FALSE,"PDS";#N/A,#N/A,FALSE,"mecan"}</definedName>
    <definedName name="_______VCP2" hidden="1">{#N/A,#N/A,FALSE,"minas";#N/A,#N/A,FALSE,"Total_OC015";#N/A,#N/A,FALSE,"ADMIN";#N/A,#N/A,FALSE,"PROCES";#N/A,#N/A,FALSE,"civil";#N/A,#N/A,FALSE,"CAÑER";#N/A,#N/A,FALSE,"ELEC";#N/A,#N/A,FALSE,"INSTR";#N/A,#N/A,FALSE,"PDS";#N/A,#N/A,FALSE,"mecan"}</definedName>
    <definedName name="_______VMV1">#REF!</definedName>
    <definedName name="_______VMV2">#REF!</definedName>
    <definedName name="_______wid2" localSheetId="31">#REF!</definedName>
    <definedName name="_______wid2">!#REF!</definedName>
    <definedName name="_______wid3" localSheetId="31">#REF!</definedName>
    <definedName name="_______wid3">!#REF!</definedName>
    <definedName name="_______wq12" localSheetId="35" hidden="1">{#N/A,#N/A,FALSE,"Total_OC015";#N/A,#N/A,FALSE,"ADMIN";#N/A,#N/A,FALSE,"PROCES";#N/A,#N/A,FALSE,"mecan";#N/A,#N/A,FALSE,"civil";#N/A,#N/A,FALSE,"CAÑER";#N/A,#N/A,FALSE,"ELEC";#N/A,#N/A,FALSE,"INSTR"}</definedName>
    <definedName name="_______wq12" localSheetId="37" hidden="1">{#N/A,#N/A,FALSE,"Total_OC015";#N/A,#N/A,FALSE,"ADMIN";#N/A,#N/A,FALSE,"PROCES";#N/A,#N/A,FALSE,"mecan";#N/A,#N/A,FALSE,"civil";#N/A,#N/A,FALSE,"CAÑER";#N/A,#N/A,FALSE,"ELEC";#N/A,#N/A,FALSE,"INSTR"}</definedName>
    <definedName name="_______wq12" localSheetId="36" hidden="1">{#N/A,#N/A,FALSE,"Total_OC015";#N/A,#N/A,FALSE,"ADMIN";#N/A,#N/A,FALSE,"PROCES";#N/A,#N/A,FALSE,"mecan";#N/A,#N/A,FALSE,"civil";#N/A,#N/A,FALSE,"CAÑER";#N/A,#N/A,FALSE,"ELEC";#N/A,#N/A,FALSE,"INSTR"}</definedName>
    <definedName name="_______wq12" localSheetId="33" hidden="1">{#N/A,#N/A,FALSE,"Total_OC015";#N/A,#N/A,FALSE,"ADMIN";#N/A,#N/A,FALSE,"PROCES";#N/A,#N/A,FALSE,"mecan";#N/A,#N/A,FALSE,"civil";#N/A,#N/A,FALSE,"CAÑER";#N/A,#N/A,FALSE,"ELEC";#N/A,#N/A,FALSE,"INSTR"}</definedName>
    <definedName name="_______wq12" localSheetId="34" hidden="1">{#N/A,#N/A,FALSE,"Total_OC015";#N/A,#N/A,FALSE,"ADMIN";#N/A,#N/A,FALSE,"PROCES";#N/A,#N/A,FALSE,"mecan";#N/A,#N/A,FALSE,"civil";#N/A,#N/A,FALSE,"CAÑER";#N/A,#N/A,FALSE,"ELEC";#N/A,#N/A,FALSE,"INSTR"}</definedName>
    <definedName name="_______wq12" localSheetId="31" hidden="1">{#N/A,#N/A,FALSE,"Total_OC015";#N/A,#N/A,FALSE,"ADMIN";#N/A,#N/A,FALSE,"PROCES";#N/A,#N/A,FALSE,"mecan";#N/A,#N/A,FALSE,"civil";#N/A,#N/A,FALSE,"CAÑER";#N/A,#N/A,FALSE,"ELEC";#N/A,#N/A,FALSE,"INSTR"}</definedName>
    <definedName name="_______wq12" hidden="1">{#N/A,#N/A,FALSE,"Total_OC015";#N/A,#N/A,FALSE,"ADMIN";#N/A,#N/A,FALSE,"PROCES";#N/A,#N/A,FALSE,"mecan";#N/A,#N/A,FALSE,"civil";#N/A,#N/A,FALSE,"CAÑER";#N/A,#N/A,FALSE,"ELEC";#N/A,#N/A,FALSE,"INSTR"}</definedName>
    <definedName name="_______wrn1" localSheetId="35" hidden="1">{#N/A,#N/A,TRUE,"Est. de Fact.";#N/A,#N/A,TRUE,"Capitulo 19";#N/A,#N/A,TRUE,"Proyecto P855"}</definedName>
    <definedName name="_______wrn1" localSheetId="37" hidden="1">{#N/A,#N/A,TRUE,"Est. de Fact.";#N/A,#N/A,TRUE,"Capitulo 19";#N/A,#N/A,TRUE,"Proyecto P855"}</definedName>
    <definedName name="_______wrn1" localSheetId="36" hidden="1">{#N/A,#N/A,TRUE,"Est. de Fact.";#N/A,#N/A,TRUE,"Capitulo 19";#N/A,#N/A,TRUE,"Proyecto P855"}</definedName>
    <definedName name="_______wrn1" localSheetId="33" hidden="1">{#N/A,#N/A,TRUE,"Est. de Fact.";#N/A,#N/A,TRUE,"Capitulo 19";#N/A,#N/A,TRUE,"Proyecto P855"}</definedName>
    <definedName name="_______wrn1" localSheetId="34" hidden="1">{#N/A,#N/A,TRUE,"Est. de Fact.";#N/A,#N/A,TRUE,"Capitulo 19";#N/A,#N/A,TRUE,"Proyecto P855"}</definedName>
    <definedName name="_______wrn1" localSheetId="31" hidden="1">{#N/A,#N/A,TRUE,"Est. de Fact.";#N/A,#N/A,TRUE,"Capitulo 19";#N/A,#N/A,TRUE,"Proyecto P855"}</definedName>
    <definedName name="_______wrn1" hidden="1">{#N/A,#N/A,TRUE,"Est. de Fact.";#N/A,#N/A,TRUE,"Capitulo 19";#N/A,#N/A,TRUE,"Proyecto P855"}</definedName>
    <definedName name="_______wrn2" localSheetId="35" hidden="1">{#N/A,#N/A,TRUE,"Est. de Fact.";#N/A,#N/A,TRUE,"Capitulo 19";#N/A,#N/A,TRUE,"Proyecto P855"}</definedName>
    <definedName name="_______wrn2" localSheetId="37" hidden="1">{#N/A,#N/A,TRUE,"Est. de Fact.";#N/A,#N/A,TRUE,"Capitulo 19";#N/A,#N/A,TRUE,"Proyecto P855"}</definedName>
    <definedName name="_______wrn2" localSheetId="36" hidden="1">{#N/A,#N/A,TRUE,"Est. de Fact.";#N/A,#N/A,TRUE,"Capitulo 19";#N/A,#N/A,TRUE,"Proyecto P855"}</definedName>
    <definedName name="_______wrn2" localSheetId="33" hidden="1">{#N/A,#N/A,TRUE,"Est. de Fact.";#N/A,#N/A,TRUE,"Capitulo 19";#N/A,#N/A,TRUE,"Proyecto P855"}</definedName>
    <definedName name="_______wrn2" localSheetId="34" hidden="1">{#N/A,#N/A,TRUE,"Est. de Fact.";#N/A,#N/A,TRUE,"Capitulo 19";#N/A,#N/A,TRUE,"Proyecto P855"}</definedName>
    <definedName name="_______wrn2" localSheetId="31" hidden="1">{#N/A,#N/A,TRUE,"Est. de Fact.";#N/A,#N/A,TRUE,"Capitulo 19";#N/A,#N/A,TRUE,"Proyecto P855"}</definedName>
    <definedName name="_______wrn2" hidden="1">{#N/A,#N/A,TRUE,"Est. de Fact.";#N/A,#N/A,TRUE,"Capitulo 19";#N/A,#N/A,TRUE,"Proyecto P855"}</definedName>
    <definedName name="_______wrn3" localSheetId="35" hidden="1">{#N/A,#N/A,FALSE,"Total_OC015";#N/A,#N/A,FALSE,"ADMIN";#N/A,#N/A,FALSE,"PROCES";#N/A,#N/A,FALSE,"mecan";#N/A,#N/A,FALSE,"civil";#N/A,#N/A,FALSE,"CAÑER";#N/A,#N/A,FALSE,"ELEC";#N/A,#N/A,FALSE,"INSTR"}</definedName>
    <definedName name="_______wrn3" localSheetId="37" hidden="1">{#N/A,#N/A,FALSE,"Total_OC015";#N/A,#N/A,FALSE,"ADMIN";#N/A,#N/A,FALSE,"PROCES";#N/A,#N/A,FALSE,"mecan";#N/A,#N/A,FALSE,"civil";#N/A,#N/A,FALSE,"CAÑER";#N/A,#N/A,FALSE,"ELEC";#N/A,#N/A,FALSE,"INSTR"}</definedName>
    <definedName name="_______wrn3" localSheetId="36" hidden="1">{#N/A,#N/A,FALSE,"Total_OC015";#N/A,#N/A,FALSE,"ADMIN";#N/A,#N/A,FALSE,"PROCES";#N/A,#N/A,FALSE,"mecan";#N/A,#N/A,FALSE,"civil";#N/A,#N/A,FALSE,"CAÑER";#N/A,#N/A,FALSE,"ELEC";#N/A,#N/A,FALSE,"INSTR"}</definedName>
    <definedName name="_______wrn3" localSheetId="33" hidden="1">{#N/A,#N/A,FALSE,"Total_OC015";#N/A,#N/A,FALSE,"ADMIN";#N/A,#N/A,FALSE,"PROCES";#N/A,#N/A,FALSE,"mecan";#N/A,#N/A,FALSE,"civil";#N/A,#N/A,FALSE,"CAÑER";#N/A,#N/A,FALSE,"ELEC";#N/A,#N/A,FALSE,"INSTR"}</definedName>
    <definedName name="_______wrn3" localSheetId="34" hidden="1">{#N/A,#N/A,FALSE,"Total_OC015";#N/A,#N/A,FALSE,"ADMIN";#N/A,#N/A,FALSE,"PROCES";#N/A,#N/A,FALSE,"mecan";#N/A,#N/A,FALSE,"civil";#N/A,#N/A,FALSE,"CAÑER";#N/A,#N/A,FALSE,"ELEC";#N/A,#N/A,FALSE,"INSTR"}</definedName>
    <definedName name="_______wrn3" localSheetId="31" hidden="1">{#N/A,#N/A,FALSE,"Total_OC015";#N/A,#N/A,FALSE,"ADMIN";#N/A,#N/A,FALSE,"PROCES";#N/A,#N/A,FALSE,"mecan";#N/A,#N/A,FALSE,"civil";#N/A,#N/A,FALSE,"CAÑER";#N/A,#N/A,FALSE,"ELEC";#N/A,#N/A,FALSE,"INSTR"}</definedName>
    <definedName name="_______wrn3" hidden="1">{#N/A,#N/A,FALSE,"Total_OC015";#N/A,#N/A,FALSE,"ADMIN";#N/A,#N/A,FALSE,"PROCES";#N/A,#N/A,FALSE,"mecan";#N/A,#N/A,FALSE,"civil";#N/A,#N/A,FALSE,"CAÑER";#N/A,#N/A,FALSE,"ELEC";#N/A,#N/A,FALSE,"INSTR"}</definedName>
    <definedName name="_______wrn5" localSheetId="35" hidden="1">{#N/A,#N/A,FALSE,"minas";#N/A,#N/A,FALSE,"Total_OC015";#N/A,#N/A,FALSE,"ADMIN";#N/A,#N/A,FALSE,"PROCES";#N/A,#N/A,FALSE,"civil";#N/A,#N/A,FALSE,"CAÑER";#N/A,#N/A,FALSE,"ELEC";#N/A,#N/A,FALSE,"INSTR";#N/A,#N/A,FALSE,"PDS";#N/A,#N/A,FALSE,"mecan"}</definedName>
    <definedName name="_______wrn5" localSheetId="37" hidden="1">{#N/A,#N/A,FALSE,"minas";#N/A,#N/A,FALSE,"Total_OC015";#N/A,#N/A,FALSE,"ADMIN";#N/A,#N/A,FALSE,"PROCES";#N/A,#N/A,FALSE,"civil";#N/A,#N/A,FALSE,"CAÑER";#N/A,#N/A,FALSE,"ELEC";#N/A,#N/A,FALSE,"INSTR";#N/A,#N/A,FALSE,"PDS";#N/A,#N/A,FALSE,"mecan"}</definedName>
    <definedName name="_______wrn5" localSheetId="36" hidden="1">{#N/A,#N/A,FALSE,"minas";#N/A,#N/A,FALSE,"Total_OC015";#N/A,#N/A,FALSE,"ADMIN";#N/A,#N/A,FALSE,"PROCES";#N/A,#N/A,FALSE,"civil";#N/A,#N/A,FALSE,"CAÑER";#N/A,#N/A,FALSE,"ELEC";#N/A,#N/A,FALSE,"INSTR";#N/A,#N/A,FALSE,"PDS";#N/A,#N/A,FALSE,"mecan"}</definedName>
    <definedName name="_______wrn5" localSheetId="33" hidden="1">{#N/A,#N/A,FALSE,"minas";#N/A,#N/A,FALSE,"Total_OC015";#N/A,#N/A,FALSE,"ADMIN";#N/A,#N/A,FALSE,"PROCES";#N/A,#N/A,FALSE,"civil";#N/A,#N/A,FALSE,"CAÑER";#N/A,#N/A,FALSE,"ELEC";#N/A,#N/A,FALSE,"INSTR";#N/A,#N/A,FALSE,"PDS";#N/A,#N/A,FALSE,"mecan"}</definedName>
    <definedName name="_______wrn5" localSheetId="34" hidden="1">{#N/A,#N/A,FALSE,"minas";#N/A,#N/A,FALSE,"Total_OC015";#N/A,#N/A,FALSE,"ADMIN";#N/A,#N/A,FALSE,"PROCES";#N/A,#N/A,FALSE,"civil";#N/A,#N/A,FALSE,"CAÑER";#N/A,#N/A,FALSE,"ELEC";#N/A,#N/A,FALSE,"INSTR";#N/A,#N/A,FALSE,"PDS";#N/A,#N/A,FALSE,"mecan"}</definedName>
    <definedName name="_______wrn5" localSheetId="31" hidden="1">{#N/A,#N/A,FALSE,"minas";#N/A,#N/A,FALSE,"Total_OC015";#N/A,#N/A,FALSE,"ADMIN";#N/A,#N/A,FALSE,"PROCES";#N/A,#N/A,FALSE,"civil";#N/A,#N/A,FALSE,"CAÑER";#N/A,#N/A,FALSE,"ELEC";#N/A,#N/A,FALSE,"INSTR";#N/A,#N/A,FALSE,"PDS";#N/A,#N/A,FALSE,"mecan"}</definedName>
    <definedName name="_______wrn5" hidden="1">{#N/A,#N/A,FALSE,"minas";#N/A,#N/A,FALSE,"Total_OC015";#N/A,#N/A,FALSE,"ADMIN";#N/A,#N/A,FALSE,"PROCES";#N/A,#N/A,FALSE,"civil";#N/A,#N/A,FALSE,"CAÑER";#N/A,#N/A,FALSE,"ELEC";#N/A,#N/A,FALSE,"INSTR";#N/A,#N/A,FALSE,"PDS";#N/A,#N/A,FALSE,"mecan"}</definedName>
    <definedName name="_______wrn6" localSheetId="35" hidden="1">{#N/A,#N/A,FALSE,"minas";#N/A,#N/A,FALSE,"Total_OC015";#N/A,#N/A,FALSE,"ADMIN";#N/A,#N/A,FALSE,"PROCES";#N/A,#N/A,FALSE,"civil";#N/A,#N/A,FALSE,"CAÑER";#N/A,#N/A,FALSE,"ELEC";#N/A,#N/A,FALSE,"INSTR";#N/A,#N/A,FALSE,"PDS";#N/A,#N/A,FALSE,"mecan"}</definedName>
    <definedName name="_______wrn6" localSheetId="37" hidden="1">{#N/A,#N/A,FALSE,"minas";#N/A,#N/A,FALSE,"Total_OC015";#N/A,#N/A,FALSE,"ADMIN";#N/A,#N/A,FALSE,"PROCES";#N/A,#N/A,FALSE,"civil";#N/A,#N/A,FALSE,"CAÑER";#N/A,#N/A,FALSE,"ELEC";#N/A,#N/A,FALSE,"INSTR";#N/A,#N/A,FALSE,"PDS";#N/A,#N/A,FALSE,"mecan"}</definedName>
    <definedName name="_______wrn6" localSheetId="36" hidden="1">{#N/A,#N/A,FALSE,"minas";#N/A,#N/A,FALSE,"Total_OC015";#N/A,#N/A,FALSE,"ADMIN";#N/A,#N/A,FALSE,"PROCES";#N/A,#N/A,FALSE,"civil";#N/A,#N/A,FALSE,"CAÑER";#N/A,#N/A,FALSE,"ELEC";#N/A,#N/A,FALSE,"INSTR";#N/A,#N/A,FALSE,"PDS";#N/A,#N/A,FALSE,"mecan"}</definedName>
    <definedName name="_______wrn6" localSheetId="33" hidden="1">{#N/A,#N/A,FALSE,"minas";#N/A,#N/A,FALSE,"Total_OC015";#N/A,#N/A,FALSE,"ADMIN";#N/A,#N/A,FALSE,"PROCES";#N/A,#N/A,FALSE,"civil";#N/A,#N/A,FALSE,"CAÑER";#N/A,#N/A,FALSE,"ELEC";#N/A,#N/A,FALSE,"INSTR";#N/A,#N/A,FALSE,"PDS";#N/A,#N/A,FALSE,"mecan"}</definedName>
    <definedName name="_______wrn6" localSheetId="34" hidden="1">{#N/A,#N/A,FALSE,"minas";#N/A,#N/A,FALSE,"Total_OC015";#N/A,#N/A,FALSE,"ADMIN";#N/A,#N/A,FALSE,"PROCES";#N/A,#N/A,FALSE,"civil";#N/A,#N/A,FALSE,"CAÑER";#N/A,#N/A,FALSE,"ELEC";#N/A,#N/A,FALSE,"INSTR";#N/A,#N/A,FALSE,"PDS";#N/A,#N/A,FALSE,"mecan"}</definedName>
    <definedName name="_______wrn6" localSheetId="31" hidden="1">{#N/A,#N/A,FALSE,"minas";#N/A,#N/A,FALSE,"Total_OC015";#N/A,#N/A,FALSE,"ADMIN";#N/A,#N/A,FALSE,"PROCES";#N/A,#N/A,FALSE,"civil";#N/A,#N/A,FALSE,"CAÑER";#N/A,#N/A,FALSE,"ELEC";#N/A,#N/A,FALSE,"INSTR";#N/A,#N/A,FALSE,"PDS";#N/A,#N/A,FALSE,"mecan"}</definedName>
    <definedName name="_______wrn6" hidden="1">{#N/A,#N/A,FALSE,"minas";#N/A,#N/A,FALSE,"Total_OC015";#N/A,#N/A,FALSE,"ADMIN";#N/A,#N/A,FALSE,"PROCES";#N/A,#N/A,FALSE,"civil";#N/A,#N/A,FALSE,"CAÑER";#N/A,#N/A,FALSE,"ELEC";#N/A,#N/A,FALSE,"INSTR";#N/A,#N/A,FALSE,"PDS";#N/A,#N/A,FALSE,"mecan"}</definedName>
    <definedName name="_______X2" localSheetId="35" hidden="1">{#N/A,#N/A,FALSE,"TEC-01";#N/A,#N/A,FALSE,"TEC - 02";#N/A,#N/A,FALSE,"TEC - 03";#N/A,#N/A,FALSE,"TEC - 04";#N/A,#N/A,FALSE,"TEC-07";#N/A,#N/A,FALSE,"TEC-08";#N/A,#N/A,FALSE,"TEC - 09A";#N/A,#N/A,FALSE,"TEC - 09B";#N/A,#N/A,FALSE,"TEC - 09C";#N/A,#N/A,FALSE,"TEC - 10";#N/A,#N/A,FALSE,"TEC-11"}</definedName>
    <definedName name="_______X2" localSheetId="37" hidden="1">{#N/A,#N/A,FALSE,"TEC-01";#N/A,#N/A,FALSE,"TEC - 02";#N/A,#N/A,FALSE,"TEC - 03";#N/A,#N/A,FALSE,"TEC - 04";#N/A,#N/A,FALSE,"TEC-07";#N/A,#N/A,FALSE,"TEC-08";#N/A,#N/A,FALSE,"TEC - 09A";#N/A,#N/A,FALSE,"TEC - 09B";#N/A,#N/A,FALSE,"TEC - 09C";#N/A,#N/A,FALSE,"TEC - 10";#N/A,#N/A,FALSE,"TEC-11"}</definedName>
    <definedName name="_______X2" localSheetId="36" hidden="1">{#N/A,#N/A,FALSE,"TEC-01";#N/A,#N/A,FALSE,"TEC - 02";#N/A,#N/A,FALSE,"TEC - 03";#N/A,#N/A,FALSE,"TEC - 04";#N/A,#N/A,FALSE,"TEC-07";#N/A,#N/A,FALSE,"TEC-08";#N/A,#N/A,FALSE,"TEC - 09A";#N/A,#N/A,FALSE,"TEC - 09B";#N/A,#N/A,FALSE,"TEC - 09C";#N/A,#N/A,FALSE,"TEC - 10";#N/A,#N/A,FALSE,"TEC-11"}</definedName>
    <definedName name="_______X2" localSheetId="33" hidden="1">{#N/A,#N/A,FALSE,"TEC-01";#N/A,#N/A,FALSE,"TEC - 02";#N/A,#N/A,FALSE,"TEC - 03";#N/A,#N/A,FALSE,"TEC - 04";#N/A,#N/A,FALSE,"TEC-07";#N/A,#N/A,FALSE,"TEC-08";#N/A,#N/A,FALSE,"TEC - 09A";#N/A,#N/A,FALSE,"TEC - 09B";#N/A,#N/A,FALSE,"TEC - 09C";#N/A,#N/A,FALSE,"TEC - 10";#N/A,#N/A,FALSE,"TEC-11"}</definedName>
    <definedName name="_______X2" localSheetId="34" hidden="1">{#N/A,#N/A,FALSE,"TEC-01";#N/A,#N/A,FALSE,"TEC - 02";#N/A,#N/A,FALSE,"TEC - 03";#N/A,#N/A,FALSE,"TEC - 04";#N/A,#N/A,FALSE,"TEC-07";#N/A,#N/A,FALSE,"TEC-08";#N/A,#N/A,FALSE,"TEC - 09A";#N/A,#N/A,FALSE,"TEC - 09B";#N/A,#N/A,FALSE,"TEC - 09C";#N/A,#N/A,FALSE,"TEC - 10";#N/A,#N/A,FALSE,"TEC-11"}</definedName>
    <definedName name="_______X2" localSheetId="31" hidden="1">{#N/A,#N/A,FALSE,"TEC-01";#N/A,#N/A,FALSE,"TEC - 02";#N/A,#N/A,FALSE,"TEC - 03";#N/A,#N/A,FALSE,"TEC - 04";#N/A,#N/A,FALSE,"TEC-07";#N/A,#N/A,FALSE,"TEC-08";#N/A,#N/A,FALSE,"TEC - 09A";#N/A,#N/A,FALSE,"TEC - 09B";#N/A,#N/A,FALSE,"TEC - 09C";#N/A,#N/A,FALSE,"TEC - 10";#N/A,#N/A,FALSE,"TEC-11"}</definedName>
    <definedName name="_______X2" hidden="1">{#N/A,#N/A,FALSE,"TEC-01";#N/A,#N/A,FALSE,"TEC - 02";#N/A,#N/A,FALSE,"TEC - 03";#N/A,#N/A,FALSE,"TEC - 04";#N/A,#N/A,FALSE,"TEC-07";#N/A,#N/A,FALSE,"TEC-08";#N/A,#N/A,FALSE,"TEC - 09A";#N/A,#N/A,FALSE,"TEC - 09B";#N/A,#N/A,FALSE,"TEC - 09C";#N/A,#N/A,FALSE,"TEC - 10";#N/A,#N/A,FALSE,"TEC-11"}</definedName>
    <definedName name="_______xlfn.BAHTTEXT" hidden="1">#NAME?</definedName>
    <definedName name="_______xlnm.Print_Area" localSheetId="31">#REF!</definedName>
    <definedName name="_______xlnm.Print_Area">!#REF!</definedName>
    <definedName name="_______xlnm.Print_Area_1" localSheetId="31">#REF!</definedName>
    <definedName name="_______xlnm.Print_Area_1">!#REF!</definedName>
    <definedName name="_______xlnm.Print_Area_4">"#REF!"</definedName>
    <definedName name="_______xlnm.Print_Titles" localSheetId="31">#REF!</definedName>
    <definedName name="_______xlnm.Print_Titles">!#REF!</definedName>
    <definedName name="_______xlnm.Print_Titles_1" localSheetId="31">#REF!</definedName>
    <definedName name="_______xlnm.Print_Titles_1">!#REF!</definedName>
    <definedName name="_______zx2" localSheetId="35" hidden="1">{#N/A,#N/A,FALSE,"masez (10)";#N/A,#N/A,FALSE,"masez (7)";#N/A,#N/A,FALSE,"masez (6)";#N/A,#N/A,FALSE,"masez (5)";#N/A,#N/A,FALSE,"masez (4)";#N/A,#N/A,FALSE,"masez (3)";#N/A,#N/A,FALSE,"masez (2)";#N/A,#N/A,FALSE,"GME";#N/A,#N/A,FALSE,"masez"}</definedName>
    <definedName name="_______zx2" localSheetId="37" hidden="1">{#N/A,#N/A,FALSE,"masez (10)";#N/A,#N/A,FALSE,"masez (7)";#N/A,#N/A,FALSE,"masez (6)";#N/A,#N/A,FALSE,"masez (5)";#N/A,#N/A,FALSE,"masez (4)";#N/A,#N/A,FALSE,"masez (3)";#N/A,#N/A,FALSE,"masez (2)";#N/A,#N/A,FALSE,"GME";#N/A,#N/A,FALSE,"masez"}</definedName>
    <definedName name="_______zx2" localSheetId="36" hidden="1">{#N/A,#N/A,FALSE,"masez (10)";#N/A,#N/A,FALSE,"masez (7)";#N/A,#N/A,FALSE,"masez (6)";#N/A,#N/A,FALSE,"masez (5)";#N/A,#N/A,FALSE,"masez (4)";#N/A,#N/A,FALSE,"masez (3)";#N/A,#N/A,FALSE,"masez (2)";#N/A,#N/A,FALSE,"GME";#N/A,#N/A,FALSE,"masez"}</definedName>
    <definedName name="_______zx2" localSheetId="33" hidden="1">{#N/A,#N/A,FALSE,"masez (10)";#N/A,#N/A,FALSE,"masez (7)";#N/A,#N/A,FALSE,"masez (6)";#N/A,#N/A,FALSE,"masez (5)";#N/A,#N/A,FALSE,"masez (4)";#N/A,#N/A,FALSE,"masez (3)";#N/A,#N/A,FALSE,"masez (2)";#N/A,#N/A,FALSE,"GME";#N/A,#N/A,FALSE,"masez"}</definedName>
    <definedName name="_______zx2" localSheetId="34" hidden="1">{#N/A,#N/A,FALSE,"masez (10)";#N/A,#N/A,FALSE,"masez (7)";#N/A,#N/A,FALSE,"masez (6)";#N/A,#N/A,FALSE,"masez (5)";#N/A,#N/A,FALSE,"masez (4)";#N/A,#N/A,FALSE,"masez (3)";#N/A,#N/A,FALSE,"masez (2)";#N/A,#N/A,FALSE,"GME";#N/A,#N/A,FALSE,"masez"}</definedName>
    <definedName name="_______zx2" localSheetId="31"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a1" hidden="1">#REF!</definedName>
    <definedName name="______a11" localSheetId="35" hidden="1">{"'장비'!$A$3:$M$12"}</definedName>
    <definedName name="______a11" localSheetId="37" hidden="1">{"'장비'!$A$3:$M$12"}</definedName>
    <definedName name="______a11" localSheetId="36" hidden="1">{"'장비'!$A$3:$M$12"}</definedName>
    <definedName name="______a11" localSheetId="33" hidden="1">{"'장비'!$A$3:$M$12"}</definedName>
    <definedName name="______a11" localSheetId="34" hidden="1">{"'장비'!$A$3:$M$12"}</definedName>
    <definedName name="______a11" localSheetId="31" hidden="1">{"'장비'!$A$3:$M$12"}</definedName>
    <definedName name="______a11" hidden="1">{"'장비'!$A$3:$M$12"}</definedName>
    <definedName name="______a12" localSheetId="35" hidden="1">{"'장비'!$A$3:$M$12"}</definedName>
    <definedName name="______a12" localSheetId="37" hidden="1">{"'장비'!$A$3:$M$12"}</definedName>
    <definedName name="______a12" localSheetId="36" hidden="1">{"'장비'!$A$3:$M$12"}</definedName>
    <definedName name="______a12" localSheetId="33" hidden="1">{"'장비'!$A$3:$M$12"}</definedName>
    <definedName name="______a12" localSheetId="34" hidden="1">{"'장비'!$A$3:$M$12"}</definedName>
    <definedName name="______a12" localSheetId="31" hidden="1">{"'장비'!$A$3:$M$12"}</definedName>
    <definedName name="______a12" hidden="1">{"'장비'!$A$3:$M$12"}</definedName>
    <definedName name="______A2" localSheetId="35" hidden="1">{#N/A,#N/A,FALSE,"Aging Summary";#N/A,#N/A,FALSE,"Ratio Analysis";#N/A,#N/A,FALSE,"Test 120 Day Accts";#N/A,#N/A,FALSE,"Tickmarks"}</definedName>
    <definedName name="______A2" localSheetId="37" hidden="1">{#N/A,#N/A,FALSE,"Aging Summary";#N/A,#N/A,FALSE,"Ratio Analysis";#N/A,#N/A,FALSE,"Test 120 Day Accts";#N/A,#N/A,FALSE,"Tickmarks"}</definedName>
    <definedName name="______A2" localSheetId="36" hidden="1">{#N/A,#N/A,FALSE,"Aging Summary";#N/A,#N/A,FALSE,"Ratio Analysis";#N/A,#N/A,FALSE,"Test 120 Day Accts";#N/A,#N/A,FALSE,"Tickmarks"}</definedName>
    <definedName name="______A2" localSheetId="33" hidden="1">{#N/A,#N/A,FALSE,"Aging Summary";#N/A,#N/A,FALSE,"Ratio Analysis";#N/A,#N/A,FALSE,"Test 120 Day Accts";#N/A,#N/A,FALSE,"Tickmarks"}</definedName>
    <definedName name="______A2" localSheetId="34" hidden="1">{#N/A,#N/A,FALSE,"Aging Summary";#N/A,#N/A,FALSE,"Ratio Analysis";#N/A,#N/A,FALSE,"Test 120 Day Accts";#N/A,#N/A,FALSE,"Tickmarks"}</definedName>
    <definedName name="______A2" localSheetId="31" hidden="1">{#N/A,#N/A,FALSE,"Aging Summary";#N/A,#N/A,FALSE,"Ratio Analysis";#N/A,#N/A,FALSE,"Test 120 Day Accts";#N/A,#N/A,FALSE,"Tickmarks"}</definedName>
    <definedName name="______A2" hidden="1">{#N/A,#N/A,FALSE,"Aging Summary";#N/A,#N/A,FALSE,"Ratio Analysis";#N/A,#N/A,FALSE,"Test 120 Day Accts";#N/A,#N/A,FALSE,"Tickmarks"}</definedName>
    <definedName name="______a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a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a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a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a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a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a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asp2" localSheetId="31">#REF!</definedName>
    <definedName name="______asp2">!#REF!</definedName>
    <definedName name="______av2" localSheetId="35" hidden="1">{#N/A,#N/A,FALSE,"subcontract"}</definedName>
    <definedName name="______av2" localSheetId="37" hidden="1">{#N/A,#N/A,FALSE,"subcontract"}</definedName>
    <definedName name="______av2" localSheetId="36" hidden="1">{#N/A,#N/A,FALSE,"subcontract"}</definedName>
    <definedName name="______av2" localSheetId="33" hidden="1">{#N/A,#N/A,FALSE,"subcontract"}</definedName>
    <definedName name="______av2" localSheetId="34" hidden="1">{#N/A,#N/A,FALSE,"subcontract"}</definedName>
    <definedName name="______av2" localSheetId="31" hidden="1">{#N/A,#N/A,FALSE,"subcontract"}</definedName>
    <definedName name="______av2" hidden="1">{#N/A,#N/A,FALSE,"subcontract"}</definedName>
    <definedName name="______B19000" localSheetId="31">#REF!</definedName>
    <definedName name="______B19000">!#REF!</definedName>
    <definedName name="______B19999" localSheetId="31">#REF!</definedName>
    <definedName name="______B19999">!#REF!</definedName>
    <definedName name="______B20000" localSheetId="31">#REF!</definedName>
    <definedName name="______B20000">!#REF!</definedName>
    <definedName name="______BLK100" localSheetId="31">#REF!</definedName>
    <definedName name="______BLK100">!#REF!</definedName>
    <definedName name="______BNM1" localSheetId="35" hidden="1">{#N/A,#N/A,FALSE,"WBS 1.06";#N/A,#N/A,FALSE,"WBS 1.14";#N/A,#N/A,FALSE,"WBS 1.17";#N/A,#N/A,FALSE,"WBS 1.18"}</definedName>
    <definedName name="______BNM1" localSheetId="37" hidden="1">{#N/A,#N/A,FALSE,"WBS 1.06";#N/A,#N/A,FALSE,"WBS 1.14";#N/A,#N/A,FALSE,"WBS 1.17";#N/A,#N/A,FALSE,"WBS 1.18"}</definedName>
    <definedName name="______BNM1" localSheetId="36" hidden="1">{#N/A,#N/A,FALSE,"WBS 1.06";#N/A,#N/A,FALSE,"WBS 1.14";#N/A,#N/A,FALSE,"WBS 1.17";#N/A,#N/A,FALSE,"WBS 1.18"}</definedName>
    <definedName name="______BNM1" localSheetId="33" hidden="1">{#N/A,#N/A,FALSE,"WBS 1.06";#N/A,#N/A,FALSE,"WBS 1.14";#N/A,#N/A,FALSE,"WBS 1.17";#N/A,#N/A,FALSE,"WBS 1.18"}</definedName>
    <definedName name="______BNM1" localSheetId="34" hidden="1">{#N/A,#N/A,FALSE,"WBS 1.06";#N/A,#N/A,FALSE,"WBS 1.14";#N/A,#N/A,FALSE,"WBS 1.17";#N/A,#N/A,FALSE,"WBS 1.18"}</definedName>
    <definedName name="______BNM1" localSheetId="31" hidden="1">{#N/A,#N/A,FALSE,"WBS 1.06";#N/A,#N/A,FALSE,"WBS 1.14";#N/A,#N/A,FALSE,"WBS 1.17";#N/A,#N/A,FALSE,"WBS 1.18"}</definedName>
    <definedName name="______BNM1" hidden="1">{#N/A,#N/A,FALSE,"WBS 1.06";#N/A,#N/A,FALSE,"WBS 1.14";#N/A,#N/A,FALSE,"WBS 1.17";#N/A,#N/A,FALSE,"WBS 1.18"}</definedName>
    <definedName name="______cal00001" localSheetId="35" hidden="1">{"'NOTES2'!$G$9:$J$27"}</definedName>
    <definedName name="______cal00001" localSheetId="37" hidden="1">{"'NOTES2'!$G$9:$J$27"}</definedName>
    <definedName name="______cal00001" localSheetId="36" hidden="1">{"'NOTES2'!$G$9:$J$27"}</definedName>
    <definedName name="______cal00001" localSheetId="33" hidden="1">{"'NOTES2'!$G$9:$J$27"}</definedName>
    <definedName name="______cal00001" localSheetId="34" hidden="1">{"'NOTES2'!$G$9:$J$27"}</definedName>
    <definedName name="______cal00001" localSheetId="31" hidden="1">{"'NOTES2'!$G$9:$J$27"}</definedName>
    <definedName name="______cal00001" hidden="1">{"'NOTES2'!$G$9:$J$27"}</definedName>
    <definedName name="______CAO1" localSheetId="31">#REF!</definedName>
    <definedName name="______CAO1">!#REF!</definedName>
    <definedName name="______CAO2" localSheetId="31">#REF!</definedName>
    <definedName name="______CAO2">!#REF!</definedName>
    <definedName name="______CAO3" localSheetId="31">#REF!</definedName>
    <definedName name="______CAO3">!#REF!</definedName>
    <definedName name="______CAO4" localSheetId="31">#REF!</definedName>
    <definedName name="______CAO4">!#REF!</definedName>
    <definedName name="______CAO5" localSheetId="31">#REF!</definedName>
    <definedName name="______CAO5">!#REF!</definedName>
    <definedName name="______CAO6" localSheetId="31">#REF!</definedName>
    <definedName name="______CAO6">!#REF!</definedName>
    <definedName name="______CAO7" localSheetId="31">#REF!</definedName>
    <definedName name="______CAO7">!#REF!</definedName>
    <definedName name="______CAO8" localSheetId="31">#REF!</definedName>
    <definedName name="______CAO8">!#REF!</definedName>
    <definedName name="______cc1" localSheetId="35" hidden="1">{"DETALLE_1996",#N/A,FALSE,"flujo";"DETALLE_1997",#N/A,FALSE,"flujo";"GASTOS_INCURRIDOS_1996",#N/A,FALSE,"flujo";"GASTOS_PROGRAMADOS_PARA_1997",#N/A,FALSE,"flujo";#N/A,#N/A,FALSE,"comparat";#N/A,#N/A,FALSE,"costos";#N/A,#N/A,FALSE,"proyctrol"}</definedName>
    <definedName name="______cc1" localSheetId="37" hidden="1">{"DETALLE_1996",#N/A,FALSE,"flujo";"DETALLE_1997",#N/A,FALSE,"flujo";"GASTOS_INCURRIDOS_1996",#N/A,FALSE,"flujo";"GASTOS_PROGRAMADOS_PARA_1997",#N/A,FALSE,"flujo";#N/A,#N/A,FALSE,"comparat";#N/A,#N/A,FALSE,"costos";#N/A,#N/A,FALSE,"proyctrol"}</definedName>
    <definedName name="______cc1" localSheetId="36" hidden="1">{"DETALLE_1996",#N/A,FALSE,"flujo";"DETALLE_1997",#N/A,FALSE,"flujo";"GASTOS_INCURRIDOS_1996",#N/A,FALSE,"flujo";"GASTOS_PROGRAMADOS_PARA_1997",#N/A,FALSE,"flujo";#N/A,#N/A,FALSE,"comparat";#N/A,#N/A,FALSE,"costos";#N/A,#N/A,FALSE,"proyctrol"}</definedName>
    <definedName name="______cc1" localSheetId="33" hidden="1">{"DETALLE_1996",#N/A,FALSE,"flujo";"DETALLE_1997",#N/A,FALSE,"flujo";"GASTOS_INCURRIDOS_1996",#N/A,FALSE,"flujo";"GASTOS_PROGRAMADOS_PARA_1997",#N/A,FALSE,"flujo";#N/A,#N/A,FALSE,"comparat";#N/A,#N/A,FALSE,"costos";#N/A,#N/A,FALSE,"proyctrol"}</definedName>
    <definedName name="______cc1" localSheetId="34" hidden="1">{"DETALLE_1996",#N/A,FALSE,"flujo";"DETALLE_1997",#N/A,FALSE,"flujo";"GASTOS_INCURRIDOS_1996",#N/A,FALSE,"flujo";"GASTOS_PROGRAMADOS_PARA_1997",#N/A,FALSE,"flujo";#N/A,#N/A,FALSE,"comparat";#N/A,#N/A,FALSE,"costos";#N/A,#N/A,FALSE,"proyctrol"}</definedName>
    <definedName name="______cc1" localSheetId="31" hidden="1">{"DETALLE_1996",#N/A,FALSE,"flujo";"DETALLE_1997",#N/A,FALSE,"flujo";"GASTOS_INCURRIDOS_1996",#N/A,FALSE,"flujo";"GASTOS_PROGRAMADOS_PARA_1997",#N/A,FALSE,"flujo";#N/A,#N/A,FALSE,"comparat";#N/A,#N/A,FALSE,"costos";#N/A,#N/A,FALSE,"proyctrol"}</definedName>
    <definedName name="______cc1" hidden="1">{"DETALLE_1996",#N/A,FALSE,"flujo";"DETALLE_1997",#N/A,FALSE,"flujo";"GASTOS_INCURRIDOS_1996",#N/A,FALSE,"flujo";"GASTOS_PROGRAMADOS_PARA_1997",#N/A,FALSE,"flujo";#N/A,#N/A,FALSE,"comparat";#N/A,#N/A,FALSE,"costos";#N/A,#N/A,FALSE,"proyctrol"}</definedName>
    <definedName name="______CMU005" localSheetId="31" hidden="1">#REF!</definedName>
    <definedName name="______CMU005" hidden="1">#REF!</definedName>
    <definedName name="______cp010103" localSheetId="35" hidden="1">{#N/A,#N/A,TRUE,"MEMO";#N/A,#N/A,TRUE,"PARAMETROS";#N/A,#N/A,TRUE,"RLI ";#N/A,#N/A,TRUE,"IMPTO.DET.";#N/A,#N/A,TRUE,"FUT-FUNT";#N/A,#N/A,TRUE,"CPI-PATR.";#N/A,#N/A,TRUE,"CM CPI";#N/A,#N/A,TRUE,"PROV";#N/A,#N/A,TRUE,"A FIJO";#N/A,#N/A,TRUE,"LEASING";#N/A,#N/A,TRUE,"VPP";#N/A,#N/A,TRUE,"PPM";#N/A,#N/A,TRUE,"OTROS"}</definedName>
    <definedName name="______cp010103" localSheetId="37" hidden="1">{#N/A,#N/A,TRUE,"MEMO";#N/A,#N/A,TRUE,"PARAMETROS";#N/A,#N/A,TRUE,"RLI ";#N/A,#N/A,TRUE,"IMPTO.DET.";#N/A,#N/A,TRUE,"FUT-FUNT";#N/A,#N/A,TRUE,"CPI-PATR.";#N/A,#N/A,TRUE,"CM CPI";#N/A,#N/A,TRUE,"PROV";#N/A,#N/A,TRUE,"A FIJO";#N/A,#N/A,TRUE,"LEASING";#N/A,#N/A,TRUE,"VPP";#N/A,#N/A,TRUE,"PPM";#N/A,#N/A,TRUE,"OTROS"}</definedName>
    <definedName name="______cp010103" localSheetId="36" hidden="1">{#N/A,#N/A,TRUE,"MEMO";#N/A,#N/A,TRUE,"PARAMETROS";#N/A,#N/A,TRUE,"RLI ";#N/A,#N/A,TRUE,"IMPTO.DET.";#N/A,#N/A,TRUE,"FUT-FUNT";#N/A,#N/A,TRUE,"CPI-PATR.";#N/A,#N/A,TRUE,"CM CPI";#N/A,#N/A,TRUE,"PROV";#N/A,#N/A,TRUE,"A FIJO";#N/A,#N/A,TRUE,"LEASING";#N/A,#N/A,TRUE,"VPP";#N/A,#N/A,TRUE,"PPM";#N/A,#N/A,TRUE,"OTROS"}</definedName>
    <definedName name="______cp010103" localSheetId="33" hidden="1">{#N/A,#N/A,TRUE,"MEMO";#N/A,#N/A,TRUE,"PARAMETROS";#N/A,#N/A,TRUE,"RLI ";#N/A,#N/A,TRUE,"IMPTO.DET.";#N/A,#N/A,TRUE,"FUT-FUNT";#N/A,#N/A,TRUE,"CPI-PATR.";#N/A,#N/A,TRUE,"CM CPI";#N/A,#N/A,TRUE,"PROV";#N/A,#N/A,TRUE,"A FIJO";#N/A,#N/A,TRUE,"LEASING";#N/A,#N/A,TRUE,"VPP";#N/A,#N/A,TRUE,"PPM";#N/A,#N/A,TRUE,"OTROS"}</definedName>
    <definedName name="______cp010103" localSheetId="34" hidden="1">{#N/A,#N/A,TRUE,"MEMO";#N/A,#N/A,TRUE,"PARAMETROS";#N/A,#N/A,TRUE,"RLI ";#N/A,#N/A,TRUE,"IMPTO.DET.";#N/A,#N/A,TRUE,"FUT-FUNT";#N/A,#N/A,TRUE,"CPI-PATR.";#N/A,#N/A,TRUE,"CM CPI";#N/A,#N/A,TRUE,"PROV";#N/A,#N/A,TRUE,"A FIJO";#N/A,#N/A,TRUE,"LEASING";#N/A,#N/A,TRUE,"VPP";#N/A,#N/A,TRUE,"PPM";#N/A,#N/A,TRUE,"OTROS"}</definedName>
    <definedName name="______cp010103" localSheetId="31" hidden="1">{#N/A,#N/A,TRUE,"MEMO";#N/A,#N/A,TRUE,"PARAMETROS";#N/A,#N/A,TRUE,"RLI ";#N/A,#N/A,TRUE,"IMPTO.DET.";#N/A,#N/A,TRUE,"FUT-FUNT";#N/A,#N/A,TRUE,"CPI-PATR.";#N/A,#N/A,TRUE,"CM CPI";#N/A,#N/A,TRUE,"PROV";#N/A,#N/A,TRUE,"A FIJO";#N/A,#N/A,TRUE,"LEASING";#N/A,#N/A,TRUE,"VPP";#N/A,#N/A,TRUE,"PPM";#N/A,#N/A,TRUE,"OTROS"}</definedName>
    <definedName name="______cp010103" hidden="1">{#N/A,#N/A,TRUE,"MEMO";#N/A,#N/A,TRUE,"PARAMETROS";#N/A,#N/A,TRUE,"RLI ";#N/A,#N/A,TRUE,"IMPTO.DET.";#N/A,#N/A,TRUE,"FUT-FUNT";#N/A,#N/A,TRUE,"CPI-PATR.";#N/A,#N/A,TRUE,"CM CPI";#N/A,#N/A,TRUE,"PROV";#N/A,#N/A,TRUE,"A FIJO";#N/A,#N/A,TRUE,"LEASING";#N/A,#N/A,TRUE,"VPP";#N/A,#N/A,TRUE,"PPM";#N/A,#N/A,TRUE,"OTROS"}</definedName>
    <definedName name="______csc1" localSheetId="31">#REF!</definedName>
    <definedName name="______csc1">!#REF!</definedName>
    <definedName name="______dep2" localSheetId="31">#REF!</definedName>
    <definedName name="______dep2">!#REF!</definedName>
    <definedName name="______dep3" localSheetId="31">#REF!</definedName>
    <definedName name="______dep3">!#REF!</definedName>
    <definedName name="______DPM375" localSheetId="31">#REF!</definedName>
    <definedName name="______DPM375">!#REF!</definedName>
    <definedName name="______E1" localSheetId="31">#REF!</definedName>
    <definedName name="______E1">!#REF!</definedName>
    <definedName name="______e20000" localSheetId="31">#REF!</definedName>
    <definedName name="______e20000">!#REF!</definedName>
    <definedName name="______e99991" localSheetId="31">#REF!</definedName>
    <definedName name="______e99991">!#REF!</definedName>
    <definedName name="______ECO052" localSheetId="35" hidden="1">{#N/A,#N/A,FALSE,"masez (10)";#N/A,#N/A,FALSE,"masez (7)";#N/A,#N/A,FALSE,"masez (6)";#N/A,#N/A,FALSE,"masez (5)";#N/A,#N/A,FALSE,"masez (4)";#N/A,#N/A,FALSE,"masez (3)";#N/A,#N/A,FALSE,"masez (2)";#N/A,#N/A,FALSE,"GME";#N/A,#N/A,FALSE,"masez"}</definedName>
    <definedName name="______ECO052" localSheetId="37" hidden="1">{#N/A,#N/A,FALSE,"masez (10)";#N/A,#N/A,FALSE,"masez (7)";#N/A,#N/A,FALSE,"masez (6)";#N/A,#N/A,FALSE,"masez (5)";#N/A,#N/A,FALSE,"masez (4)";#N/A,#N/A,FALSE,"masez (3)";#N/A,#N/A,FALSE,"masez (2)";#N/A,#N/A,FALSE,"GME";#N/A,#N/A,FALSE,"masez"}</definedName>
    <definedName name="______ECO052" localSheetId="36" hidden="1">{#N/A,#N/A,FALSE,"masez (10)";#N/A,#N/A,FALSE,"masez (7)";#N/A,#N/A,FALSE,"masez (6)";#N/A,#N/A,FALSE,"masez (5)";#N/A,#N/A,FALSE,"masez (4)";#N/A,#N/A,FALSE,"masez (3)";#N/A,#N/A,FALSE,"masez (2)";#N/A,#N/A,FALSE,"GME";#N/A,#N/A,FALSE,"masez"}</definedName>
    <definedName name="______ECO052" localSheetId="33" hidden="1">{#N/A,#N/A,FALSE,"masez (10)";#N/A,#N/A,FALSE,"masez (7)";#N/A,#N/A,FALSE,"masez (6)";#N/A,#N/A,FALSE,"masez (5)";#N/A,#N/A,FALSE,"masez (4)";#N/A,#N/A,FALSE,"masez (3)";#N/A,#N/A,FALSE,"masez (2)";#N/A,#N/A,FALSE,"GME";#N/A,#N/A,FALSE,"masez"}</definedName>
    <definedName name="______ECO052" localSheetId="34" hidden="1">{#N/A,#N/A,FALSE,"masez (10)";#N/A,#N/A,FALSE,"masez (7)";#N/A,#N/A,FALSE,"masez (6)";#N/A,#N/A,FALSE,"masez (5)";#N/A,#N/A,FALSE,"masez (4)";#N/A,#N/A,FALSE,"masez (3)";#N/A,#N/A,FALSE,"masez (2)";#N/A,#N/A,FALSE,"GME";#N/A,#N/A,FALSE,"masez"}</definedName>
    <definedName name="______ECO052" localSheetId="31" hidden="1">{#N/A,#N/A,FALSE,"masez (10)";#N/A,#N/A,FALSE,"masez (7)";#N/A,#N/A,FALSE,"masez (6)";#N/A,#N/A,FALSE,"masez (5)";#N/A,#N/A,FALSE,"masez (4)";#N/A,#N/A,FALSE,"masez (3)";#N/A,#N/A,FALSE,"masez (2)";#N/A,#N/A,FALSE,"GME";#N/A,#N/A,FALSE,"masez"}</definedName>
    <definedName name="______ECO052" hidden="1">{#N/A,#N/A,FALSE,"masez (10)";#N/A,#N/A,FALSE,"masez (7)";#N/A,#N/A,FALSE,"masez (6)";#N/A,#N/A,FALSE,"masez (5)";#N/A,#N/A,FALSE,"masez (4)";#N/A,#N/A,FALSE,"masez (3)";#N/A,#N/A,FALSE,"masez (2)";#N/A,#N/A,FALSE,"GME";#N/A,#N/A,FALSE,"masez"}</definedName>
    <definedName name="______eee4" localSheetId="35" hidden="1">{#N/A,#N/A,TRUE,"MES";#N/A,#N/A,TRUE,"ANUAL"}</definedName>
    <definedName name="______eee4" localSheetId="37" hidden="1">{#N/A,#N/A,TRUE,"MES";#N/A,#N/A,TRUE,"ANUAL"}</definedName>
    <definedName name="______eee4" localSheetId="36" hidden="1">{#N/A,#N/A,TRUE,"MES";#N/A,#N/A,TRUE,"ANUAL"}</definedName>
    <definedName name="______eee4" localSheetId="33" hidden="1">{#N/A,#N/A,TRUE,"MES";#N/A,#N/A,TRUE,"ANUAL"}</definedName>
    <definedName name="______eee4" localSheetId="34" hidden="1">{#N/A,#N/A,TRUE,"MES";#N/A,#N/A,TRUE,"ANUAL"}</definedName>
    <definedName name="______eee4" localSheetId="31" hidden="1">{#N/A,#N/A,TRUE,"MES";#N/A,#N/A,TRUE,"ANUAL"}</definedName>
    <definedName name="______eee4" hidden="1">{#N/A,#N/A,TRUE,"MES";#N/A,#N/A,TRUE,"ANUAL"}</definedName>
    <definedName name="______EJE01" localSheetId="31">#REF!</definedName>
    <definedName name="______EJE01">!#REF!</definedName>
    <definedName name="______EJE02" localSheetId="31">#REF!</definedName>
    <definedName name="______EJE02">!#REF!</definedName>
    <definedName name="______EJE03" localSheetId="31">#REF!</definedName>
    <definedName name="______EJE03">!#REF!</definedName>
    <definedName name="______equ1" localSheetId="35" hidden="1">{#N/A,#N/A,TRUE,"Est. de Fact.";#N/A,#N/A,TRUE,"Capitulo 19";#N/A,#N/A,TRUE,"Proyecto P855"}</definedName>
    <definedName name="______equ1" localSheetId="37" hidden="1">{#N/A,#N/A,TRUE,"Est. de Fact.";#N/A,#N/A,TRUE,"Capitulo 19";#N/A,#N/A,TRUE,"Proyecto P855"}</definedName>
    <definedName name="______equ1" localSheetId="36" hidden="1">{#N/A,#N/A,TRUE,"Est. de Fact.";#N/A,#N/A,TRUE,"Capitulo 19";#N/A,#N/A,TRUE,"Proyecto P855"}</definedName>
    <definedName name="______equ1" localSheetId="33" hidden="1">{#N/A,#N/A,TRUE,"Est. de Fact.";#N/A,#N/A,TRUE,"Capitulo 19";#N/A,#N/A,TRUE,"Proyecto P855"}</definedName>
    <definedName name="______equ1" localSheetId="34" hidden="1">{#N/A,#N/A,TRUE,"Est. de Fact.";#N/A,#N/A,TRUE,"Capitulo 19";#N/A,#N/A,TRUE,"Proyecto P855"}</definedName>
    <definedName name="______equ1" localSheetId="31" hidden="1">{#N/A,#N/A,TRUE,"Est. de Fact.";#N/A,#N/A,TRUE,"Capitulo 19";#N/A,#N/A,TRUE,"Proyecto P855"}</definedName>
    <definedName name="______equ1" hidden="1">{#N/A,#N/A,TRUE,"Est. de Fact.";#N/A,#N/A,TRUE,"Capitulo 19";#N/A,#N/A,TRUE,"Proyecto P855"}</definedName>
    <definedName name="______esc1" localSheetId="31">#REF!</definedName>
    <definedName name="______esc1">!#REF!</definedName>
    <definedName name="______ext2" localSheetId="31">#REF!</definedName>
    <definedName name="______ext2">!#REF!</definedName>
    <definedName name="______ext3" localSheetId="31">#REF!</definedName>
    <definedName name="______ext3">!#REF!</definedName>
    <definedName name="______F" localSheetId="35" hidden="1">{#N/A,#N/A,FALSE,"Total_OC015";#N/A,#N/A,FALSE,"ADMIN";#N/A,#N/A,FALSE,"PROCES";#N/A,#N/A,FALSE,"mecan";#N/A,#N/A,FALSE,"civil";#N/A,#N/A,FALSE,"CAÑER";#N/A,#N/A,FALSE,"ELEC";#N/A,#N/A,FALSE,"INSTR"}</definedName>
    <definedName name="______F" localSheetId="37" hidden="1">{#N/A,#N/A,FALSE,"Total_OC015";#N/A,#N/A,FALSE,"ADMIN";#N/A,#N/A,FALSE,"PROCES";#N/A,#N/A,FALSE,"mecan";#N/A,#N/A,FALSE,"civil";#N/A,#N/A,FALSE,"CAÑER";#N/A,#N/A,FALSE,"ELEC";#N/A,#N/A,FALSE,"INSTR"}</definedName>
    <definedName name="______F" localSheetId="36" hidden="1">{#N/A,#N/A,FALSE,"Total_OC015";#N/A,#N/A,FALSE,"ADMIN";#N/A,#N/A,FALSE,"PROCES";#N/A,#N/A,FALSE,"mecan";#N/A,#N/A,FALSE,"civil";#N/A,#N/A,FALSE,"CAÑER";#N/A,#N/A,FALSE,"ELEC";#N/A,#N/A,FALSE,"INSTR"}</definedName>
    <definedName name="______F" localSheetId="33" hidden="1">{#N/A,#N/A,FALSE,"Total_OC015";#N/A,#N/A,FALSE,"ADMIN";#N/A,#N/A,FALSE,"PROCES";#N/A,#N/A,FALSE,"mecan";#N/A,#N/A,FALSE,"civil";#N/A,#N/A,FALSE,"CAÑER";#N/A,#N/A,FALSE,"ELEC";#N/A,#N/A,FALSE,"INSTR"}</definedName>
    <definedName name="______F" localSheetId="34" hidden="1">{#N/A,#N/A,FALSE,"Total_OC015";#N/A,#N/A,FALSE,"ADMIN";#N/A,#N/A,FALSE,"PROCES";#N/A,#N/A,FALSE,"mecan";#N/A,#N/A,FALSE,"civil";#N/A,#N/A,FALSE,"CAÑER";#N/A,#N/A,FALSE,"ELEC";#N/A,#N/A,FALSE,"INSTR"}</definedName>
    <definedName name="______F" localSheetId="31" hidden="1">{#N/A,#N/A,FALSE,"Total_OC015";#N/A,#N/A,FALSE,"ADMIN";#N/A,#N/A,FALSE,"PROCES";#N/A,#N/A,FALSE,"mecan";#N/A,#N/A,FALSE,"civil";#N/A,#N/A,FALSE,"CAÑER";#N/A,#N/A,FALSE,"ELEC";#N/A,#N/A,FALSE,"INSTR"}</definedName>
    <definedName name="______F" hidden="1">{#N/A,#N/A,FALSE,"Total_OC015";#N/A,#N/A,FALSE,"ADMIN";#N/A,#N/A,FALSE,"PROCES";#N/A,#N/A,FALSE,"mecan";#N/A,#N/A,FALSE,"civil";#N/A,#N/A,FALSE,"CAÑER";#N/A,#N/A,FALSE,"ELEC";#N/A,#N/A,FALSE,"INSTR"}</definedName>
    <definedName name="______f34rfq" localSheetId="31">#REF!</definedName>
    <definedName name="______f34rfq">!#REF!</definedName>
    <definedName name="______FC" localSheetId="35" hidden="1">{"DETALLE_1996",#N/A,FALSE,"flujo";"DETALLE_1997",#N/A,FALSE,"flujo";"GASTOS_INCURRIDOS_1996",#N/A,FALSE,"flujo";"GASTOS_PROGRAMADOS_PARA_1997",#N/A,FALSE,"flujo";#N/A,#N/A,FALSE,"comparat";#N/A,#N/A,FALSE,"costos";#N/A,#N/A,FALSE,"proyctrol"}</definedName>
    <definedName name="______FC" localSheetId="37" hidden="1">{"DETALLE_1996",#N/A,FALSE,"flujo";"DETALLE_1997",#N/A,FALSE,"flujo";"GASTOS_INCURRIDOS_1996",#N/A,FALSE,"flujo";"GASTOS_PROGRAMADOS_PARA_1997",#N/A,FALSE,"flujo";#N/A,#N/A,FALSE,"comparat";#N/A,#N/A,FALSE,"costos";#N/A,#N/A,FALSE,"proyctrol"}</definedName>
    <definedName name="______FC" localSheetId="36" hidden="1">{"DETALLE_1996",#N/A,FALSE,"flujo";"DETALLE_1997",#N/A,FALSE,"flujo";"GASTOS_INCURRIDOS_1996",#N/A,FALSE,"flujo";"GASTOS_PROGRAMADOS_PARA_1997",#N/A,FALSE,"flujo";#N/A,#N/A,FALSE,"comparat";#N/A,#N/A,FALSE,"costos";#N/A,#N/A,FALSE,"proyctrol"}</definedName>
    <definedName name="______FC" localSheetId="33" hidden="1">{"DETALLE_1996",#N/A,FALSE,"flujo";"DETALLE_1997",#N/A,FALSE,"flujo";"GASTOS_INCURRIDOS_1996",#N/A,FALSE,"flujo";"GASTOS_PROGRAMADOS_PARA_1997",#N/A,FALSE,"flujo";#N/A,#N/A,FALSE,"comparat";#N/A,#N/A,FALSE,"costos";#N/A,#N/A,FALSE,"proyctrol"}</definedName>
    <definedName name="______FC" localSheetId="34" hidden="1">{"DETALLE_1996",#N/A,FALSE,"flujo";"DETALLE_1997",#N/A,FALSE,"flujo";"GASTOS_INCURRIDOS_1996",#N/A,FALSE,"flujo";"GASTOS_PROGRAMADOS_PARA_1997",#N/A,FALSE,"flujo";#N/A,#N/A,FALSE,"comparat";#N/A,#N/A,FALSE,"costos";#N/A,#N/A,FALSE,"proyctrol"}</definedName>
    <definedName name="______FC" localSheetId="31" hidden="1">{"DETALLE_1996",#N/A,FALSE,"flujo";"DETALLE_1997",#N/A,FALSE,"flujo";"GASTOS_INCURRIDOS_1996",#N/A,FALSE,"flujo";"GASTOS_PROGRAMADOS_PARA_1997",#N/A,FALSE,"flujo";#N/A,#N/A,FALSE,"comparat";#N/A,#N/A,FALSE,"costos";#N/A,#N/A,FALSE,"proyctrol"}</definedName>
    <definedName name="______FC" hidden="1">{"DETALLE_1996",#N/A,FALSE,"flujo";"DETALLE_1997",#N/A,FALSE,"flujo";"GASTOS_INCURRIDOS_1996",#N/A,FALSE,"flujo";"GASTOS_PROGRAMADOS_PARA_1997",#N/A,FALSE,"flujo";#N/A,#N/A,FALSE,"comparat";#N/A,#N/A,FALSE,"costos";#N/A,#N/A,FALSE,"proyctrol"}</definedName>
    <definedName name="______FHE7" localSheetId="35" hidden="1">{#N/A,#N/A,FALSE,"masez (10)";#N/A,#N/A,FALSE,"masez (7)";#N/A,#N/A,FALSE,"masez (6)";#N/A,#N/A,FALSE,"masez (5)";#N/A,#N/A,FALSE,"masez (4)";#N/A,#N/A,FALSE,"masez (3)";#N/A,#N/A,FALSE,"masez (2)";#N/A,#N/A,FALSE,"GME";#N/A,#N/A,FALSE,"masez"}</definedName>
    <definedName name="______FHE7" localSheetId="37" hidden="1">{#N/A,#N/A,FALSE,"masez (10)";#N/A,#N/A,FALSE,"masez (7)";#N/A,#N/A,FALSE,"masez (6)";#N/A,#N/A,FALSE,"masez (5)";#N/A,#N/A,FALSE,"masez (4)";#N/A,#N/A,FALSE,"masez (3)";#N/A,#N/A,FALSE,"masez (2)";#N/A,#N/A,FALSE,"GME";#N/A,#N/A,FALSE,"masez"}</definedName>
    <definedName name="______FHE7" localSheetId="36" hidden="1">{#N/A,#N/A,FALSE,"masez (10)";#N/A,#N/A,FALSE,"masez (7)";#N/A,#N/A,FALSE,"masez (6)";#N/A,#N/A,FALSE,"masez (5)";#N/A,#N/A,FALSE,"masez (4)";#N/A,#N/A,FALSE,"masez (3)";#N/A,#N/A,FALSE,"masez (2)";#N/A,#N/A,FALSE,"GME";#N/A,#N/A,FALSE,"masez"}</definedName>
    <definedName name="______FHE7" localSheetId="33" hidden="1">{#N/A,#N/A,FALSE,"masez (10)";#N/A,#N/A,FALSE,"masez (7)";#N/A,#N/A,FALSE,"masez (6)";#N/A,#N/A,FALSE,"masez (5)";#N/A,#N/A,FALSE,"masez (4)";#N/A,#N/A,FALSE,"masez (3)";#N/A,#N/A,FALSE,"masez (2)";#N/A,#N/A,FALSE,"GME";#N/A,#N/A,FALSE,"masez"}</definedName>
    <definedName name="______FHE7" localSheetId="34" hidden="1">{#N/A,#N/A,FALSE,"masez (10)";#N/A,#N/A,FALSE,"masez (7)";#N/A,#N/A,FALSE,"masez (6)";#N/A,#N/A,FALSE,"masez (5)";#N/A,#N/A,FALSE,"masez (4)";#N/A,#N/A,FALSE,"masez (3)";#N/A,#N/A,FALSE,"masez (2)";#N/A,#N/A,FALSE,"GME";#N/A,#N/A,FALSE,"masez"}</definedName>
    <definedName name="______FHE7" localSheetId="31"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FR2" localSheetId="35" hidden="1">{#N/A,#N/A,FALSE,"GERAL";#N/A,#N/A,FALSE,"012-96";#N/A,#N/A,FALSE,"018-96";#N/A,#N/A,FALSE,"027-96";#N/A,#N/A,FALSE,"059-96";#N/A,#N/A,FALSE,"076-96";#N/A,#N/A,FALSE,"019-97";#N/A,#N/A,FALSE,"021-97";#N/A,#N/A,FALSE,"022-97";#N/A,#N/A,FALSE,"028-97"}</definedName>
    <definedName name="______FR2" localSheetId="37" hidden="1">{#N/A,#N/A,FALSE,"GERAL";#N/A,#N/A,FALSE,"012-96";#N/A,#N/A,FALSE,"018-96";#N/A,#N/A,FALSE,"027-96";#N/A,#N/A,FALSE,"059-96";#N/A,#N/A,FALSE,"076-96";#N/A,#N/A,FALSE,"019-97";#N/A,#N/A,FALSE,"021-97";#N/A,#N/A,FALSE,"022-97";#N/A,#N/A,FALSE,"028-97"}</definedName>
    <definedName name="______FR2" localSheetId="36" hidden="1">{#N/A,#N/A,FALSE,"GERAL";#N/A,#N/A,FALSE,"012-96";#N/A,#N/A,FALSE,"018-96";#N/A,#N/A,FALSE,"027-96";#N/A,#N/A,FALSE,"059-96";#N/A,#N/A,FALSE,"076-96";#N/A,#N/A,FALSE,"019-97";#N/A,#N/A,FALSE,"021-97";#N/A,#N/A,FALSE,"022-97";#N/A,#N/A,FALSE,"028-97"}</definedName>
    <definedName name="______FR2" localSheetId="33" hidden="1">{#N/A,#N/A,FALSE,"GERAL";#N/A,#N/A,FALSE,"012-96";#N/A,#N/A,FALSE,"018-96";#N/A,#N/A,FALSE,"027-96";#N/A,#N/A,FALSE,"059-96";#N/A,#N/A,FALSE,"076-96";#N/A,#N/A,FALSE,"019-97";#N/A,#N/A,FALSE,"021-97";#N/A,#N/A,FALSE,"022-97";#N/A,#N/A,FALSE,"028-97"}</definedName>
    <definedName name="______FR2" localSheetId="34" hidden="1">{#N/A,#N/A,FALSE,"GERAL";#N/A,#N/A,FALSE,"012-96";#N/A,#N/A,FALSE,"018-96";#N/A,#N/A,FALSE,"027-96";#N/A,#N/A,FALSE,"059-96";#N/A,#N/A,FALSE,"076-96";#N/A,#N/A,FALSE,"019-97";#N/A,#N/A,FALSE,"021-97";#N/A,#N/A,FALSE,"022-97";#N/A,#N/A,FALSE,"028-97"}</definedName>
    <definedName name="______FR2" localSheetId="31" hidden="1">{#N/A,#N/A,FALSE,"GERAL";#N/A,#N/A,FALSE,"012-96";#N/A,#N/A,FALSE,"018-96";#N/A,#N/A,FALSE,"027-96";#N/A,#N/A,FALSE,"059-96";#N/A,#N/A,FALSE,"076-96";#N/A,#N/A,FALSE,"019-97";#N/A,#N/A,FALSE,"021-97";#N/A,#N/A,FALSE,"022-97";#N/A,#N/A,FALSE,"028-97"}</definedName>
    <definedName name="______FR2" hidden="1">{#N/A,#N/A,FALSE,"GERAL";#N/A,#N/A,FALSE,"012-96";#N/A,#N/A,FALSE,"018-96";#N/A,#N/A,FALSE,"027-96";#N/A,#N/A,FALSE,"059-96";#N/A,#N/A,FALSE,"076-96";#N/A,#N/A,FALSE,"019-97";#N/A,#N/A,FALSE,"021-97";#N/A,#N/A,FALSE,"022-97";#N/A,#N/A,FALSE,"028-97"}</definedName>
    <definedName name="______ftu222" localSheetId="35" hidden="1">{#N/A,#N/A,FALSE,"Aging Summary";#N/A,#N/A,FALSE,"Ratio Analysis";#N/A,#N/A,FALSE,"Test 120 Day Accts";#N/A,#N/A,FALSE,"Tickmarks"}</definedName>
    <definedName name="______ftu222" localSheetId="37" hidden="1">{#N/A,#N/A,FALSE,"Aging Summary";#N/A,#N/A,FALSE,"Ratio Analysis";#N/A,#N/A,FALSE,"Test 120 Day Accts";#N/A,#N/A,FALSE,"Tickmarks"}</definedName>
    <definedName name="______ftu222" localSheetId="36" hidden="1">{#N/A,#N/A,FALSE,"Aging Summary";#N/A,#N/A,FALSE,"Ratio Analysis";#N/A,#N/A,FALSE,"Test 120 Day Accts";#N/A,#N/A,FALSE,"Tickmarks"}</definedName>
    <definedName name="______ftu222" localSheetId="33" hidden="1">{#N/A,#N/A,FALSE,"Aging Summary";#N/A,#N/A,FALSE,"Ratio Analysis";#N/A,#N/A,FALSE,"Test 120 Day Accts";#N/A,#N/A,FALSE,"Tickmarks"}</definedName>
    <definedName name="______ftu222" localSheetId="34" hidden="1">{#N/A,#N/A,FALSE,"Aging Summary";#N/A,#N/A,FALSE,"Ratio Analysis";#N/A,#N/A,FALSE,"Test 120 Day Accts";#N/A,#N/A,FALSE,"Tickmarks"}</definedName>
    <definedName name="______ftu222" localSheetId="31" hidden="1">{#N/A,#N/A,FALSE,"Aging Summary";#N/A,#N/A,FALSE,"Ratio Analysis";#N/A,#N/A,FALSE,"Test 120 Day Accts";#N/A,#N/A,FALSE,"Tickmarks"}</definedName>
    <definedName name="______ftu222" hidden="1">{#N/A,#N/A,FALSE,"Aging Summary";#N/A,#N/A,FALSE,"Ratio Analysis";#N/A,#N/A,FALSE,"Test 120 Day Accts";#N/A,#N/A,FALSE,"Tickmarks"}</definedName>
    <definedName name="______fut2" localSheetId="35" hidden="1">{#N/A,#N/A,FALSE,"Aging Summary";#N/A,#N/A,FALSE,"Ratio Analysis";#N/A,#N/A,FALSE,"Test 120 Day Accts";#N/A,#N/A,FALSE,"Tickmarks"}</definedName>
    <definedName name="______fut2" localSheetId="37" hidden="1">{#N/A,#N/A,FALSE,"Aging Summary";#N/A,#N/A,FALSE,"Ratio Analysis";#N/A,#N/A,FALSE,"Test 120 Day Accts";#N/A,#N/A,FALSE,"Tickmarks"}</definedName>
    <definedName name="______fut2" localSheetId="36" hidden="1">{#N/A,#N/A,FALSE,"Aging Summary";#N/A,#N/A,FALSE,"Ratio Analysis";#N/A,#N/A,FALSE,"Test 120 Day Accts";#N/A,#N/A,FALSE,"Tickmarks"}</definedName>
    <definedName name="______fut2" localSheetId="33" hidden="1">{#N/A,#N/A,FALSE,"Aging Summary";#N/A,#N/A,FALSE,"Ratio Analysis";#N/A,#N/A,FALSE,"Test 120 Day Accts";#N/A,#N/A,FALSE,"Tickmarks"}</definedName>
    <definedName name="______fut2" localSheetId="34" hidden="1">{#N/A,#N/A,FALSE,"Aging Summary";#N/A,#N/A,FALSE,"Ratio Analysis";#N/A,#N/A,FALSE,"Test 120 Day Accts";#N/A,#N/A,FALSE,"Tickmarks"}</definedName>
    <definedName name="______fut2" localSheetId="31" hidden="1">{#N/A,#N/A,FALSE,"Aging Summary";#N/A,#N/A,FALSE,"Ratio Analysis";#N/A,#N/A,FALSE,"Test 120 Day Accts";#N/A,#N/A,FALSE,"Tickmarks"}</definedName>
    <definedName name="______fut2" hidden="1">{#N/A,#N/A,FALSE,"Aging Summary";#N/A,#N/A,FALSE,"Ratio Analysis";#N/A,#N/A,FALSE,"Test 120 Day Accts";#N/A,#N/A,FALSE,"Tickmarks"}</definedName>
    <definedName name="______gc2" localSheetId="35" hidden="1">{#N/A,#N/A,TRUE,"MEMO";#N/A,#N/A,TRUE,"PARAMETROS";#N/A,#N/A,TRUE,"RLI ";#N/A,#N/A,TRUE,"IMPTO.DET.";#N/A,#N/A,TRUE,"FUT-FUNT";#N/A,#N/A,TRUE,"CPI-PATR.";#N/A,#N/A,TRUE,"CM CPI";#N/A,#N/A,TRUE,"PROV";#N/A,#N/A,TRUE,"A FIJO";#N/A,#N/A,TRUE,"LEASING";#N/A,#N/A,TRUE,"VPP";#N/A,#N/A,TRUE,"PPM";#N/A,#N/A,TRUE,"OTROS"}</definedName>
    <definedName name="______gc2" localSheetId="37" hidden="1">{#N/A,#N/A,TRUE,"MEMO";#N/A,#N/A,TRUE,"PARAMETROS";#N/A,#N/A,TRUE,"RLI ";#N/A,#N/A,TRUE,"IMPTO.DET.";#N/A,#N/A,TRUE,"FUT-FUNT";#N/A,#N/A,TRUE,"CPI-PATR.";#N/A,#N/A,TRUE,"CM CPI";#N/A,#N/A,TRUE,"PROV";#N/A,#N/A,TRUE,"A FIJO";#N/A,#N/A,TRUE,"LEASING";#N/A,#N/A,TRUE,"VPP";#N/A,#N/A,TRUE,"PPM";#N/A,#N/A,TRUE,"OTROS"}</definedName>
    <definedName name="______gc2" localSheetId="36" hidden="1">{#N/A,#N/A,TRUE,"MEMO";#N/A,#N/A,TRUE,"PARAMETROS";#N/A,#N/A,TRUE,"RLI ";#N/A,#N/A,TRUE,"IMPTO.DET.";#N/A,#N/A,TRUE,"FUT-FUNT";#N/A,#N/A,TRUE,"CPI-PATR.";#N/A,#N/A,TRUE,"CM CPI";#N/A,#N/A,TRUE,"PROV";#N/A,#N/A,TRUE,"A FIJO";#N/A,#N/A,TRUE,"LEASING";#N/A,#N/A,TRUE,"VPP";#N/A,#N/A,TRUE,"PPM";#N/A,#N/A,TRUE,"OTROS"}</definedName>
    <definedName name="______gc2" localSheetId="33" hidden="1">{#N/A,#N/A,TRUE,"MEMO";#N/A,#N/A,TRUE,"PARAMETROS";#N/A,#N/A,TRUE,"RLI ";#N/A,#N/A,TRUE,"IMPTO.DET.";#N/A,#N/A,TRUE,"FUT-FUNT";#N/A,#N/A,TRUE,"CPI-PATR.";#N/A,#N/A,TRUE,"CM CPI";#N/A,#N/A,TRUE,"PROV";#N/A,#N/A,TRUE,"A FIJO";#N/A,#N/A,TRUE,"LEASING";#N/A,#N/A,TRUE,"VPP";#N/A,#N/A,TRUE,"PPM";#N/A,#N/A,TRUE,"OTROS"}</definedName>
    <definedName name="______gc2" localSheetId="34" hidden="1">{#N/A,#N/A,TRUE,"MEMO";#N/A,#N/A,TRUE,"PARAMETROS";#N/A,#N/A,TRUE,"RLI ";#N/A,#N/A,TRUE,"IMPTO.DET.";#N/A,#N/A,TRUE,"FUT-FUNT";#N/A,#N/A,TRUE,"CPI-PATR.";#N/A,#N/A,TRUE,"CM CPI";#N/A,#N/A,TRUE,"PROV";#N/A,#N/A,TRUE,"A FIJO";#N/A,#N/A,TRUE,"LEASING";#N/A,#N/A,TRUE,"VPP";#N/A,#N/A,TRUE,"PPM";#N/A,#N/A,TRUE,"OTROS"}</definedName>
    <definedName name="______gc2" localSheetId="31" hidden="1">{#N/A,#N/A,TRUE,"MEMO";#N/A,#N/A,TRUE,"PARAMETROS";#N/A,#N/A,TRUE,"RLI ";#N/A,#N/A,TRUE,"IMPTO.DET.";#N/A,#N/A,TRUE,"FUT-FUNT";#N/A,#N/A,TRUE,"CPI-PATR.";#N/A,#N/A,TRUE,"CM CPI";#N/A,#N/A,TRUE,"PROV";#N/A,#N/A,TRUE,"A FIJO";#N/A,#N/A,TRUE,"LEASING";#N/A,#N/A,TRUE,"VPP";#N/A,#N/A,TRUE,"PPM";#N/A,#N/A,TRUE,"OTROS"}</definedName>
    <definedName name="______gc2" hidden="1">{#N/A,#N/A,TRUE,"MEMO";#N/A,#N/A,TRUE,"PARAMETROS";#N/A,#N/A,TRUE,"RLI ";#N/A,#N/A,TRUE,"IMPTO.DET.";#N/A,#N/A,TRUE,"FUT-FUNT";#N/A,#N/A,TRUE,"CPI-PATR.";#N/A,#N/A,TRUE,"CM CPI";#N/A,#N/A,TRUE,"PROV";#N/A,#N/A,TRUE,"A FIJO";#N/A,#N/A,TRUE,"LEASING";#N/A,#N/A,TRUE,"VPP";#N/A,#N/A,TRUE,"PPM";#N/A,#N/A,TRUE,"OTROS"}</definedName>
    <definedName name="______gl1" localSheetId="35" hidden="1">{#N/A,#N/A,FALSE,"Total_OC015";#N/A,#N/A,FALSE,"ADMIN";#N/A,#N/A,FALSE,"PROCES";#N/A,#N/A,FALSE,"mecan";#N/A,#N/A,FALSE,"civil";#N/A,#N/A,FALSE,"CAÑER";#N/A,#N/A,FALSE,"ELEC";#N/A,#N/A,FALSE,"INSTR"}</definedName>
    <definedName name="______gl1" localSheetId="37" hidden="1">{#N/A,#N/A,FALSE,"Total_OC015";#N/A,#N/A,FALSE,"ADMIN";#N/A,#N/A,FALSE,"PROCES";#N/A,#N/A,FALSE,"mecan";#N/A,#N/A,FALSE,"civil";#N/A,#N/A,FALSE,"CAÑER";#N/A,#N/A,FALSE,"ELEC";#N/A,#N/A,FALSE,"INSTR"}</definedName>
    <definedName name="______gl1" localSheetId="36" hidden="1">{#N/A,#N/A,FALSE,"Total_OC015";#N/A,#N/A,FALSE,"ADMIN";#N/A,#N/A,FALSE,"PROCES";#N/A,#N/A,FALSE,"mecan";#N/A,#N/A,FALSE,"civil";#N/A,#N/A,FALSE,"CAÑER";#N/A,#N/A,FALSE,"ELEC";#N/A,#N/A,FALSE,"INSTR"}</definedName>
    <definedName name="______gl1" localSheetId="33" hidden="1">{#N/A,#N/A,FALSE,"Total_OC015";#N/A,#N/A,FALSE,"ADMIN";#N/A,#N/A,FALSE,"PROCES";#N/A,#N/A,FALSE,"mecan";#N/A,#N/A,FALSE,"civil";#N/A,#N/A,FALSE,"CAÑER";#N/A,#N/A,FALSE,"ELEC";#N/A,#N/A,FALSE,"INSTR"}</definedName>
    <definedName name="______gl1" localSheetId="34" hidden="1">{#N/A,#N/A,FALSE,"Total_OC015";#N/A,#N/A,FALSE,"ADMIN";#N/A,#N/A,FALSE,"PROCES";#N/A,#N/A,FALSE,"mecan";#N/A,#N/A,FALSE,"civil";#N/A,#N/A,FALSE,"CAÑER";#N/A,#N/A,FALSE,"ELEC";#N/A,#N/A,FALSE,"INSTR"}</definedName>
    <definedName name="______gl1" localSheetId="31" hidden="1">{#N/A,#N/A,FALSE,"Total_OC015";#N/A,#N/A,FALSE,"ADMIN";#N/A,#N/A,FALSE,"PROCES";#N/A,#N/A,FALSE,"mecan";#N/A,#N/A,FALSE,"civil";#N/A,#N/A,FALSE,"CAÑER";#N/A,#N/A,FALSE,"ELEC";#N/A,#N/A,FALSE,"INSTR"}</definedName>
    <definedName name="______gl1" hidden="1">{#N/A,#N/A,FALSE,"Total_OC015";#N/A,#N/A,FALSE,"ADMIN";#N/A,#N/A,FALSE,"PROCES";#N/A,#N/A,FALSE,"mecan";#N/A,#N/A,FALSE,"civil";#N/A,#N/A,FALSE,"CAÑER";#N/A,#N/A,FALSE,"ELEC";#N/A,#N/A,FALSE,"INSTR"}</definedName>
    <definedName name="______GMP1297" hidden="1">#REF!</definedName>
    <definedName name="______gmp2000" localSheetId="35" hidden="1">#REF!</definedName>
    <definedName name="______gmp2000" localSheetId="36" hidden="1">#REF!</definedName>
    <definedName name="______gmp2000" localSheetId="33" hidden="1">#REF!</definedName>
    <definedName name="______gmp2000" localSheetId="34" hidden="1">#REF!</definedName>
    <definedName name="______gmp2000" hidden="1">#REF!</definedName>
    <definedName name="______H3" localSheetId="35" hidden="1">{"'장비'!$A$3:$M$12"}</definedName>
    <definedName name="______H3" localSheetId="37" hidden="1">{"'장비'!$A$3:$M$12"}</definedName>
    <definedName name="______H3" localSheetId="36" hidden="1">{"'장비'!$A$3:$M$12"}</definedName>
    <definedName name="______H3" localSheetId="33" hidden="1">{"'장비'!$A$3:$M$12"}</definedName>
    <definedName name="______H3" localSheetId="34" hidden="1">{"'장비'!$A$3:$M$12"}</definedName>
    <definedName name="______H3" localSheetId="31" hidden="1">{"'장비'!$A$3:$M$12"}</definedName>
    <definedName name="______H3" hidden="1">{"'장비'!$A$3:$M$12"}</definedName>
    <definedName name="______IND1" localSheetId="31">#REF!</definedName>
    <definedName name="______IND1">!#REF!</definedName>
    <definedName name="______Ind2" localSheetId="31">#REF!</definedName>
    <definedName name="______Ind2">!#REF!</definedName>
    <definedName name="______Ind3" localSheetId="31">#REF!</definedName>
    <definedName name="______Ind3">!#REF!</definedName>
    <definedName name="______Ind4" localSheetId="31">#REF!</definedName>
    <definedName name="______Ind4">!#REF!</definedName>
    <definedName name="______Ind5" localSheetId="31">#REF!</definedName>
    <definedName name="______Ind5">!#REF!</definedName>
    <definedName name="______JJJ2" hidden="1">{#N/A,#N/A,FALSE,"EL 11";#N/A,#N/A,FALSE,"EL 13";#N/A,#N/A,FALSE,"EL 17";#N/A,#N/A,FALSE,"EL 19";#N/A,#N/A,FALSE,"EL 23";#N/A,#N/A,FALSE,"COMUN.-INCEND."}</definedName>
    <definedName name="______jul02" localSheetId="35" hidden="1">{#N/A,#N/A,FALSE,"MAY96 2260";#N/A,#N/A,FALSE,"system reclass";#N/A,#N/A,FALSE,"Items with no project number"}</definedName>
    <definedName name="______jul02" localSheetId="37" hidden="1">{#N/A,#N/A,FALSE,"MAY96 2260";#N/A,#N/A,FALSE,"system reclass";#N/A,#N/A,FALSE,"Items with no project number"}</definedName>
    <definedName name="______jul02" localSheetId="36" hidden="1">{#N/A,#N/A,FALSE,"MAY96 2260";#N/A,#N/A,FALSE,"system reclass";#N/A,#N/A,FALSE,"Items with no project number"}</definedName>
    <definedName name="______jul02" localSheetId="33" hidden="1">{#N/A,#N/A,FALSE,"MAY96 2260";#N/A,#N/A,FALSE,"system reclass";#N/A,#N/A,FALSE,"Items with no project number"}</definedName>
    <definedName name="______jul02" localSheetId="34" hidden="1">{#N/A,#N/A,FALSE,"MAY96 2260";#N/A,#N/A,FALSE,"system reclass";#N/A,#N/A,FALSE,"Items with no project number"}</definedName>
    <definedName name="______jul02" localSheetId="31" hidden="1">{#N/A,#N/A,FALSE,"MAY96 2260";#N/A,#N/A,FALSE,"system reclass";#N/A,#N/A,FALSE,"Items with no project number"}</definedName>
    <definedName name="______jul02" hidden="1">{#N/A,#N/A,FALSE,"MAY96 2260";#N/A,#N/A,FALSE,"system reclass";#N/A,#N/A,FALSE,"Items with no project number"}</definedName>
    <definedName name="______jul02_1" localSheetId="35" hidden="1">{#N/A,#N/A,FALSE,"MAY96 2260";#N/A,#N/A,FALSE,"system reclass";#N/A,#N/A,FALSE,"Items with no project number"}</definedName>
    <definedName name="______jul02_1" localSheetId="37" hidden="1">{#N/A,#N/A,FALSE,"MAY96 2260";#N/A,#N/A,FALSE,"system reclass";#N/A,#N/A,FALSE,"Items with no project number"}</definedName>
    <definedName name="______jul02_1" localSheetId="36" hidden="1">{#N/A,#N/A,FALSE,"MAY96 2260";#N/A,#N/A,FALSE,"system reclass";#N/A,#N/A,FALSE,"Items with no project number"}</definedName>
    <definedName name="______jul02_1" localSheetId="33" hidden="1">{#N/A,#N/A,FALSE,"MAY96 2260";#N/A,#N/A,FALSE,"system reclass";#N/A,#N/A,FALSE,"Items with no project number"}</definedName>
    <definedName name="______jul02_1" localSheetId="34" hidden="1">{#N/A,#N/A,FALSE,"MAY96 2260";#N/A,#N/A,FALSE,"system reclass";#N/A,#N/A,FALSE,"Items with no project number"}</definedName>
    <definedName name="______jul02_1" localSheetId="31" hidden="1">{#N/A,#N/A,FALSE,"MAY96 2260";#N/A,#N/A,FALSE,"system reclass";#N/A,#N/A,FALSE,"Items with no project number"}</definedName>
    <definedName name="______jul02_1" hidden="1">{#N/A,#N/A,FALSE,"MAY96 2260";#N/A,#N/A,FALSE,"system reclass";#N/A,#N/A,FALSE,"Items with no project number"}</definedName>
    <definedName name="______jul02_2" localSheetId="35" hidden="1">{#N/A,#N/A,FALSE,"MAY96 2260";#N/A,#N/A,FALSE,"system reclass";#N/A,#N/A,FALSE,"Items with no project number"}</definedName>
    <definedName name="______jul02_2" localSheetId="37" hidden="1">{#N/A,#N/A,FALSE,"MAY96 2260";#N/A,#N/A,FALSE,"system reclass";#N/A,#N/A,FALSE,"Items with no project number"}</definedName>
    <definedName name="______jul02_2" localSheetId="36" hidden="1">{#N/A,#N/A,FALSE,"MAY96 2260";#N/A,#N/A,FALSE,"system reclass";#N/A,#N/A,FALSE,"Items with no project number"}</definedName>
    <definedName name="______jul02_2" localSheetId="33" hidden="1">{#N/A,#N/A,FALSE,"MAY96 2260";#N/A,#N/A,FALSE,"system reclass";#N/A,#N/A,FALSE,"Items with no project number"}</definedName>
    <definedName name="______jul02_2" localSheetId="34" hidden="1">{#N/A,#N/A,FALSE,"MAY96 2260";#N/A,#N/A,FALSE,"system reclass";#N/A,#N/A,FALSE,"Items with no project number"}</definedName>
    <definedName name="______jul02_2" localSheetId="31" hidden="1">{#N/A,#N/A,FALSE,"MAY96 2260";#N/A,#N/A,FALSE,"system reclass";#N/A,#N/A,FALSE,"Items with no project number"}</definedName>
    <definedName name="______jul02_2" hidden="1">{#N/A,#N/A,FALSE,"MAY96 2260";#N/A,#N/A,FALSE,"system reclass";#N/A,#N/A,FALSE,"Items with no project number"}</definedName>
    <definedName name="______jul02_3" localSheetId="35" hidden="1">{#N/A,#N/A,FALSE,"MAY96 2260";#N/A,#N/A,FALSE,"system reclass";#N/A,#N/A,FALSE,"Items with no project number"}</definedName>
    <definedName name="______jul02_3" localSheetId="37" hidden="1">{#N/A,#N/A,FALSE,"MAY96 2260";#N/A,#N/A,FALSE,"system reclass";#N/A,#N/A,FALSE,"Items with no project number"}</definedName>
    <definedName name="______jul02_3" localSheetId="36" hidden="1">{#N/A,#N/A,FALSE,"MAY96 2260";#N/A,#N/A,FALSE,"system reclass";#N/A,#N/A,FALSE,"Items with no project number"}</definedName>
    <definedName name="______jul02_3" localSheetId="33" hidden="1">{#N/A,#N/A,FALSE,"MAY96 2260";#N/A,#N/A,FALSE,"system reclass";#N/A,#N/A,FALSE,"Items with no project number"}</definedName>
    <definedName name="______jul02_3" localSheetId="34" hidden="1">{#N/A,#N/A,FALSE,"MAY96 2260";#N/A,#N/A,FALSE,"system reclass";#N/A,#N/A,FALSE,"Items with no project number"}</definedName>
    <definedName name="______jul02_3" localSheetId="31" hidden="1">{#N/A,#N/A,FALSE,"MAY96 2260";#N/A,#N/A,FALSE,"system reclass";#N/A,#N/A,FALSE,"Items with no project number"}</definedName>
    <definedName name="______jul02_3" hidden="1">{#N/A,#N/A,FALSE,"MAY96 2260";#N/A,#N/A,FALSE,"system reclass";#N/A,#N/A,FALSE,"Items with no project number"}</definedName>
    <definedName name="______jul02_4" localSheetId="35" hidden="1">{#N/A,#N/A,FALSE,"MAY96 2260";#N/A,#N/A,FALSE,"system reclass";#N/A,#N/A,FALSE,"Items with no project number"}</definedName>
    <definedName name="______jul02_4" localSheetId="37" hidden="1">{#N/A,#N/A,FALSE,"MAY96 2260";#N/A,#N/A,FALSE,"system reclass";#N/A,#N/A,FALSE,"Items with no project number"}</definedName>
    <definedName name="______jul02_4" localSheetId="36" hidden="1">{#N/A,#N/A,FALSE,"MAY96 2260";#N/A,#N/A,FALSE,"system reclass";#N/A,#N/A,FALSE,"Items with no project number"}</definedName>
    <definedName name="______jul02_4" localSheetId="33" hidden="1">{#N/A,#N/A,FALSE,"MAY96 2260";#N/A,#N/A,FALSE,"system reclass";#N/A,#N/A,FALSE,"Items with no project number"}</definedName>
    <definedName name="______jul02_4" localSheetId="34" hidden="1">{#N/A,#N/A,FALSE,"MAY96 2260";#N/A,#N/A,FALSE,"system reclass";#N/A,#N/A,FALSE,"Items with no project number"}</definedName>
    <definedName name="______jul02_4" localSheetId="31" hidden="1">{#N/A,#N/A,FALSE,"MAY96 2260";#N/A,#N/A,FALSE,"system reclass";#N/A,#N/A,FALSE,"Items with no project number"}</definedName>
    <definedName name="______jul02_4" hidden="1">{#N/A,#N/A,FALSE,"MAY96 2260";#N/A,#N/A,FALSE,"system reclass";#N/A,#N/A,FALSE,"Items with no project number"}</definedName>
    <definedName name="______jul02_5" localSheetId="35" hidden="1">{#N/A,#N/A,FALSE,"MAY96 2260";#N/A,#N/A,FALSE,"system reclass";#N/A,#N/A,FALSE,"Items with no project number"}</definedName>
    <definedName name="______jul02_5" localSheetId="37" hidden="1">{#N/A,#N/A,FALSE,"MAY96 2260";#N/A,#N/A,FALSE,"system reclass";#N/A,#N/A,FALSE,"Items with no project number"}</definedName>
    <definedName name="______jul02_5" localSheetId="36" hidden="1">{#N/A,#N/A,FALSE,"MAY96 2260";#N/A,#N/A,FALSE,"system reclass";#N/A,#N/A,FALSE,"Items with no project number"}</definedName>
    <definedName name="______jul02_5" localSheetId="33" hidden="1">{#N/A,#N/A,FALSE,"MAY96 2260";#N/A,#N/A,FALSE,"system reclass";#N/A,#N/A,FALSE,"Items with no project number"}</definedName>
    <definedName name="______jul02_5" localSheetId="34" hidden="1">{#N/A,#N/A,FALSE,"MAY96 2260";#N/A,#N/A,FALSE,"system reclass";#N/A,#N/A,FALSE,"Items with no project number"}</definedName>
    <definedName name="______jul02_5" localSheetId="31" hidden="1">{#N/A,#N/A,FALSE,"MAY96 2260";#N/A,#N/A,FALSE,"system reclass";#N/A,#N/A,FALSE,"Items with no project number"}</definedName>
    <definedName name="______jul02_5" hidden="1">{#N/A,#N/A,FALSE,"MAY96 2260";#N/A,#N/A,FALSE,"system reclass";#N/A,#N/A,FALSE,"Items with no project number"}</definedName>
    <definedName name="______jy5" localSheetId="35" hidden="1">{#N/A,#N/A,FALSE,"masez (10)";#N/A,#N/A,FALSE,"masez (7)";#N/A,#N/A,FALSE,"masez (6)";#N/A,#N/A,FALSE,"masez (5)";#N/A,#N/A,FALSE,"masez (4)";#N/A,#N/A,FALSE,"masez (3)";#N/A,#N/A,FALSE,"masez (2)";#N/A,#N/A,FALSE,"GME";#N/A,#N/A,FALSE,"masez"}</definedName>
    <definedName name="______jy5" localSheetId="37" hidden="1">{#N/A,#N/A,FALSE,"masez (10)";#N/A,#N/A,FALSE,"masez (7)";#N/A,#N/A,FALSE,"masez (6)";#N/A,#N/A,FALSE,"masez (5)";#N/A,#N/A,FALSE,"masez (4)";#N/A,#N/A,FALSE,"masez (3)";#N/A,#N/A,FALSE,"masez (2)";#N/A,#N/A,FALSE,"GME";#N/A,#N/A,FALSE,"masez"}</definedName>
    <definedName name="______jy5" localSheetId="36" hidden="1">{#N/A,#N/A,FALSE,"masez (10)";#N/A,#N/A,FALSE,"masez (7)";#N/A,#N/A,FALSE,"masez (6)";#N/A,#N/A,FALSE,"masez (5)";#N/A,#N/A,FALSE,"masez (4)";#N/A,#N/A,FALSE,"masez (3)";#N/A,#N/A,FALSE,"masez (2)";#N/A,#N/A,FALSE,"GME";#N/A,#N/A,FALSE,"masez"}</definedName>
    <definedName name="______jy5" localSheetId="33" hidden="1">{#N/A,#N/A,FALSE,"masez (10)";#N/A,#N/A,FALSE,"masez (7)";#N/A,#N/A,FALSE,"masez (6)";#N/A,#N/A,FALSE,"masez (5)";#N/A,#N/A,FALSE,"masez (4)";#N/A,#N/A,FALSE,"masez (3)";#N/A,#N/A,FALSE,"masez (2)";#N/A,#N/A,FALSE,"GME";#N/A,#N/A,FALSE,"masez"}</definedName>
    <definedName name="______jy5" localSheetId="34" hidden="1">{#N/A,#N/A,FALSE,"masez (10)";#N/A,#N/A,FALSE,"masez (7)";#N/A,#N/A,FALSE,"masez (6)";#N/A,#N/A,FALSE,"masez (5)";#N/A,#N/A,FALSE,"masez (4)";#N/A,#N/A,FALSE,"masez (3)";#N/A,#N/A,FALSE,"masez (2)";#N/A,#N/A,FALSE,"GME";#N/A,#N/A,FALSE,"masez"}</definedName>
    <definedName name="______jy5" localSheetId="31"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k1" localSheetId="31">#REF!</definedName>
    <definedName name="______k1">!#REF!</definedName>
    <definedName name="______k2" localSheetId="31">#REF!</definedName>
    <definedName name="______k2">!#REF!</definedName>
    <definedName name="______k3" localSheetId="31">#REF!</definedName>
    <definedName name="______k3">!#REF!</definedName>
    <definedName name="______key1" hidden="1">#REF!</definedName>
    <definedName name="______KEY11" localSheetId="35" hidden="1">#REF!</definedName>
    <definedName name="______KEY11" localSheetId="36" hidden="1">#REF!</definedName>
    <definedName name="______KEY11" localSheetId="33" hidden="1">#REF!</definedName>
    <definedName name="______KEY11" localSheetId="34" hidden="1">#REF!</definedName>
    <definedName name="______KEY11" hidden="1">#REF!</definedName>
    <definedName name="______KEY2" localSheetId="35" hidden="1">#REF!</definedName>
    <definedName name="______KEY2" localSheetId="36" hidden="1">#REF!</definedName>
    <definedName name="______KEY2" localSheetId="33" hidden="1">#REF!</definedName>
    <definedName name="______KEY2" localSheetId="34" hidden="1">#REF!</definedName>
    <definedName name="______KEY2" hidden="1">#REF!</definedName>
    <definedName name="______kk1"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2" localSheetId="35" hidden="1">{"FlujoGastos",#N/A,FALSE,"Base";"FlujoGastos",#N/A,FALSE,"Buzón Tren";"FlujoGastos",#N/A,FALSE,"Buzón Camión";"FlujoGastos",#N/A,FALSE,"LHD Camión";"FlujoGastos",#N/A,FALSE,"Cámara Camión"}</definedName>
    <definedName name="______kk2" localSheetId="37" hidden="1">{"FlujoGastos",#N/A,FALSE,"Base";"FlujoGastos",#N/A,FALSE,"Buzón Tren";"FlujoGastos",#N/A,FALSE,"Buzón Camión";"FlujoGastos",#N/A,FALSE,"LHD Camión";"FlujoGastos",#N/A,FALSE,"Cámara Camión"}</definedName>
    <definedName name="______kk2" localSheetId="36" hidden="1">{"FlujoGastos",#N/A,FALSE,"Base";"FlujoGastos",#N/A,FALSE,"Buzón Tren";"FlujoGastos",#N/A,FALSE,"Buzón Camión";"FlujoGastos",#N/A,FALSE,"LHD Camión";"FlujoGastos",#N/A,FALSE,"Cámara Camión"}</definedName>
    <definedName name="______kk2" localSheetId="33" hidden="1">{"FlujoGastos",#N/A,FALSE,"Base";"FlujoGastos",#N/A,FALSE,"Buzón Tren";"FlujoGastos",#N/A,FALSE,"Buzón Camión";"FlujoGastos",#N/A,FALSE,"LHD Camión";"FlujoGastos",#N/A,FALSE,"Cámara Camión"}</definedName>
    <definedName name="______kk2" localSheetId="34" hidden="1">{"FlujoGastos",#N/A,FALSE,"Base";"FlujoGastos",#N/A,FALSE,"Buzón Tren";"FlujoGastos",#N/A,FALSE,"Buzón Camión";"FlujoGastos",#N/A,FALSE,"LHD Camión";"FlujoGastos",#N/A,FALSE,"Cámara Camión"}</definedName>
    <definedName name="______kk2" localSheetId="31" hidden="1">{"FlujoGastos",#N/A,FALSE,"Base";"FlujoGastos",#N/A,FALSE,"Buzón Tren";"FlujoGastos",#N/A,FALSE,"Buzón Camión";"FlujoGastos",#N/A,FALSE,"LHD Camión";"FlujoGastos",#N/A,FALSE,"Cámara Camión"}</definedName>
    <definedName name="______kk2" hidden="1">{"FlujoGastos",#N/A,FALSE,"Base";"FlujoGastos",#N/A,FALSE,"Buzón Tren";"FlujoGastos",#N/A,FALSE,"Buzón Camión";"FlujoGastos",#N/A,FALSE,"LHD Camión";"FlujoGastos",#N/A,FALSE,"Cámara Camión"}</definedName>
    <definedName name="______kk3"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4" localSheetId="35" hidden="1">{"desarrollo",#N/A,FALSE,"Cámara Camión";"resumen",#N/A,FALSE,"Cámara Camión";"eqprod",#N/A,FALSE,"Cámara Camión"}</definedName>
    <definedName name="______kk4" localSheetId="37" hidden="1">{"desarrollo",#N/A,FALSE,"Cámara Camión";"resumen",#N/A,FALSE,"Cámara Camión";"eqprod",#N/A,FALSE,"Cámara Camión"}</definedName>
    <definedName name="______kk4" localSheetId="36" hidden="1">{"desarrollo",#N/A,FALSE,"Cámara Camión";"resumen",#N/A,FALSE,"Cámara Camión";"eqprod",#N/A,FALSE,"Cámara Camión"}</definedName>
    <definedName name="______kk4" localSheetId="33" hidden="1">{"desarrollo",#N/A,FALSE,"Cámara Camión";"resumen",#N/A,FALSE,"Cámara Camión";"eqprod",#N/A,FALSE,"Cámara Camión"}</definedName>
    <definedName name="______kk4" localSheetId="34" hidden="1">{"desarrollo",#N/A,FALSE,"Cámara Camión";"resumen",#N/A,FALSE,"Cámara Camión";"eqprod",#N/A,FALSE,"Cámara Camión"}</definedName>
    <definedName name="______kk4" localSheetId="31" hidden="1">{"desarrollo",#N/A,FALSE,"Cámara Camión";"resumen",#N/A,FALSE,"Cámara Camión";"eqprod",#N/A,FALSE,"Cámara Camión"}</definedName>
    <definedName name="______kk4" hidden="1">{"desarrollo",#N/A,FALSE,"Cámara Camión";"resumen",#N/A,FALSE,"Cámara Camión";"eqprod",#N/A,FALSE,"Cámara Camión"}</definedName>
    <definedName name="______LAS1">#REF!</definedName>
    <definedName name="______LAS2">#REF!</definedName>
    <definedName name="______len2" localSheetId="31">#REF!</definedName>
    <definedName name="______len2">!#REF!</definedName>
    <definedName name="______len3" localSheetId="31">#REF!</definedName>
    <definedName name="______len3">!#REF!</definedName>
    <definedName name="______LLL1" hidden="1">{#N/A,#N/A,FALSE,"EL 11";#N/A,#N/A,FALSE,"EL 13";#N/A,#N/A,FALSE,"EL 17";#N/A,#N/A,FALSE,"EL 19";#N/A,#N/A,FALSE,"EL 23";#N/A,#N/A,FALSE,"COMUN.-INCEND."}</definedName>
    <definedName name="______lot1" localSheetId="35" hidden="1">{#N/A,#N/A,FALSE,"Total_OC015";#N/A,#N/A,FALSE,"ADMIN";#N/A,#N/A,FALSE,"PROCES";#N/A,#N/A,FALSE,"mecan";#N/A,#N/A,FALSE,"civil";#N/A,#N/A,FALSE,"CAÑER";#N/A,#N/A,FALSE,"ELEC";#N/A,#N/A,FALSE,"INSTR"}</definedName>
    <definedName name="______lot1" localSheetId="37" hidden="1">{#N/A,#N/A,FALSE,"Total_OC015";#N/A,#N/A,FALSE,"ADMIN";#N/A,#N/A,FALSE,"PROCES";#N/A,#N/A,FALSE,"mecan";#N/A,#N/A,FALSE,"civil";#N/A,#N/A,FALSE,"CAÑER";#N/A,#N/A,FALSE,"ELEC";#N/A,#N/A,FALSE,"INSTR"}</definedName>
    <definedName name="______lot1" localSheetId="36" hidden="1">{#N/A,#N/A,FALSE,"Total_OC015";#N/A,#N/A,FALSE,"ADMIN";#N/A,#N/A,FALSE,"PROCES";#N/A,#N/A,FALSE,"mecan";#N/A,#N/A,FALSE,"civil";#N/A,#N/A,FALSE,"CAÑER";#N/A,#N/A,FALSE,"ELEC";#N/A,#N/A,FALSE,"INSTR"}</definedName>
    <definedName name="______lot1" localSheetId="33" hidden="1">{#N/A,#N/A,FALSE,"Total_OC015";#N/A,#N/A,FALSE,"ADMIN";#N/A,#N/A,FALSE,"PROCES";#N/A,#N/A,FALSE,"mecan";#N/A,#N/A,FALSE,"civil";#N/A,#N/A,FALSE,"CAÑER";#N/A,#N/A,FALSE,"ELEC";#N/A,#N/A,FALSE,"INSTR"}</definedName>
    <definedName name="______lot1" localSheetId="34" hidden="1">{#N/A,#N/A,FALSE,"Total_OC015";#N/A,#N/A,FALSE,"ADMIN";#N/A,#N/A,FALSE,"PROCES";#N/A,#N/A,FALSE,"mecan";#N/A,#N/A,FALSE,"civil";#N/A,#N/A,FALSE,"CAÑER";#N/A,#N/A,FALSE,"ELEC";#N/A,#N/A,FALSE,"INSTR"}</definedName>
    <definedName name="______lot1" localSheetId="31" hidden="1">{#N/A,#N/A,FALSE,"Total_OC015";#N/A,#N/A,FALSE,"ADMIN";#N/A,#N/A,FALSE,"PROCES";#N/A,#N/A,FALSE,"mecan";#N/A,#N/A,FALSE,"civil";#N/A,#N/A,FALSE,"CAÑER";#N/A,#N/A,FALSE,"ELEC";#N/A,#N/A,FALSE,"INSTR"}</definedName>
    <definedName name="______lot1" hidden="1">{#N/A,#N/A,FALSE,"Total_OC015";#N/A,#N/A,FALSE,"ADMIN";#N/A,#N/A,FALSE,"PROCES";#N/A,#N/A,FALSE,"mecan";#N/A,#N/A,FALSE,"civil";#N/A,#N/A,FALSE,"CAÑER";#N/A,#N/A,FALSE,"ELEC";#N/A,#N/A,FALSE,"INSTR"}</definedName>
    <definedName name="______lu1" localSheetId="35" hidden="1">{#N/A,#N/A,FALSE,"subcontract"}</definedName>
    <definedName name="______lu1" localSheetId="37" hidden="1">{#N/A,#N/A,FALSE,"subcontract"}</definedName>
    <definedName name="______lu1" localSheetId="36" hidden="1">{#N/A,#N/A,FALSE,"subcontract"}</definedName>
    <definedName name="______lu1" localSheetId="33" hidden="1">{#N/A,#N/A,FALSE,"subcontract"}</definedName>
    <definedName name="______lu1" localSheetId="34" hidden="1">{#N/A,#N/A,FALSE,"subcontract"}</definedName>
    <definedName name="______lu1" localSheetId="31" hidden="1">{#N/A,#N/A,FALSE,"subcontract"}</definedName>
    <definedName name="______lu1" hidden="1">{#N/A,#N/A,FALSE,"subcontract"}</definedName>
    <definedName name="______lu2" localSheetId="35" hidden="1">{#N/A,#N/A,FALSE,"subcontract"}</definedName>
    <definedName name="______lu2" localSheetId="37" hidden="1">{#N/A,#N/A,FALSE,"subcontract"}</definedName>
    <definedName name="______lu2" localSheetId="36" hidden="1">{#N/A,#N/A,FALSE,"subcontract"}</definedName>
    <definedName name="______lu2" localSheetId="33" hidden="1">{#N/A,#N/A,FALSE,"subcontract"}</definedName>
    <definedName name="______lu2" localSheetId="34" hidden="1">{#N/A,#N/A,FALSE,"subcontract"}</definedName>
    <definedName name="______lu2" localSheetId="31" hidden="1">{#N/A,#N/A,FALSE,"subcontract"}</definedName>
    <definedName name="______lu2" hidden="1">{#N/A,#N/A,FALSE,"subcontract"}</definedName>
    <definedName name="______lu222" localSheetId="35" hidden="1">{#N/A,#N/A,FALSE,"subcontract"}</definedName>
    <definedName name="______lu222" localSheetId="37" hidden="1">{#N/A,#N/A,FALSE,"subcontract"}</definedName>
    <definedName name="______lu222" localSheetId="36" hidden="1">{#N/A,#N/A,FALSE,"subcontract"}</definedName>
    <definedName name="______lu222" localSheetId="33" hidden="1">{#N/A,#N/A,FALSE,"subcontract"}</definedName>
    <definedName name="______lu222" localSheetId="34" hidden="1">{#N/A,#N/A,FALSE,"subcontract"}</definedName>
    <definedName name="______lu222" localSheetId="31" hidden="1">{#N/A,#N/A,FALSE,"subcontract"}</definedName>
    <definedName name="______lu222" hidden="1">{#N/A,#N/A,FALSE,"subcontract"}</definedName>
    <definedName name="_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_MAY94" localSheetId="31">#REF!</definedName>
    <definedName name="______MAY94">!#REF!</definedName>
    <definedName name="______mmm1" hidden="1">{#N/A,#N/A,FALSE,"EL 11";#N/A,#N/A,FALSE,"EL 13";#N/A,#N/A,FALSE,"EL 17";#N/A,#N/A,FALSE,"EL 19";#N/A,#N/A,FALSE,"EL 23";#N/A,#N/A,FALSE,"COMUN.-INCEND."}</definedName>
    <definedName name="______new10" localSheetId="31">#REF!</definedName>
    <definedName name="______new10">!#REF!</definedName>
    <definedName name="______new11" localSheetId="35" hidden="1">{#N/A,#N/A,FALSE,"Global by BU";#N/A,#N/A,FALSE,"U.S. by BU";#N/A,#N/A,FALSE,"Canada by BU";#N/A,#N/A,FALSE,"Europe by BU";#N/A,#N/A,FALSE,"Asia by BU";#N/A,#N/A,FALSE,"Cala by BU"}</definedName>
    <definedName name="______new11" localSheetId="37" hidden="1">{#N/A,#N/A,FALSE,"Global by BU";#N/A,#N/A,FALSE,"U.S. by BU";#N/A,#N/A,FALSE,"Canada by BU";#N/A,#N/A,FALSE,"Europe by BU";#N/A,#N/A,FALSE,"Asia by BU";#N/A,#N/A,FALSE,"Cala by BU"}</definedName>
    <definedName name="______new11" localSheetId="36" hidden="1">{#N/A,#N/A,FALSE,"Global by BU";#N/A,#N/A,FALSE,"U.S. by BU";#N/A,#N/A,FALSE,"Canada by BU";#N/A,#N/A,FALSE,"Europe by BU";#N/A,#N/A,FALSE,"Asia by BU";#N/A,#N/A,FALSE,"Cala by BU"}</definedName>
    <definedName name="______new11" localSheetId="33" hidden="1">{#N/A,#N/A,FALSE,"Global by BU";#N/A,#N/A,FALSE,"U.S. by BU";#N/A,#N/A,FALSE,"Canada by BU";#N/A,#N/A,FALSE,"Europe by BU";#N/A,#N/A,FALSE,"Asia by BU";#N/A,#N/A,FALSE,"Cala by BU"}</definedName>
    <definedName name="______new11" localSheetId="34" hidden="1">{#N/A,#N/A,FALSE,"Global by BU";#N/A,#N/A,FALSE,"U.S. by BU";#N/A,#N/A,FALSE,"Canada by BU";#N/A,#N/A,FALSE,"Europe by BU";#N/A,#N/A,FALSE,"Asia by BU";#N/A,#N/A,FALSE,"Cala by BU"}</definedName>
    <definedName name="______new11" localSheetId="31">#REF!</definedName>
    <definedName name="______new11" hidden="1">{#N/A,#N/A,FALSE,"Global by BU";#N/A,#N/A,FALSE,"U.S. by BU";#N/A,#N/A,FALSE,"Canada by BU";#N/A,#N/A,FALSE,"Europe by BU";#N/A,#N/A,FALSE,"Asia by BU";#N/A,#N/A,FALSE,"Cala by BU"}</definedName>
    <definedName name="______new12" localSheetId="35" hidden="1">{#N/A,#N/A,FALSE,"Global by BU";#N/A,#N/A,FALSE,"U.S. by BU";#N/A,#N/A,FALSE,"Canada by BU";#N/A,#N/A,FALSE,"Europe by BU";#N/A,#N/A,FALSE,"Asia by BU";#N/A,#N/A,FALSE,"Cala by BU"}</definedName>
    <definedName name="______new12" localSheetId="37" hidden="1">{#N/A,#N/A,FALSE,"Global by BU";#N/A,#N/A,FALSE,"U.S. by BU";#N/A,#N/A,FALSE,"Canada by BU";#N/A,#N/A,FALSE,"Europe by BU";#N/A,#N/A,FALSE,"Asia by BU";#N/A,#N/A,FALSE,"Cala by BU"}</definedName>
    <definedName name="______new12" localSheetId="36" hidden="1">{#N/A,#N/A,FALSE,"Global by BU";#N/A,#N/A,FALSE,"U.S. by BU";#N/A,#N/A,FALSE,"Canada by BU";#N/A,#N/A,FALSE,"Europe by BU";#N/A,#N/A,FALSE,"Asia by BU";#N/A,#N/A,FALSE,"Cala by BU"}</definedName>
    <definedName name="______new12" localSheetId="33" hidden="1">{#N/A,#N/A,FALSE,"Global by BU";#N/A,#N/A,FALSE,"U.S. by BU";#N/A,#N/A,FALSE,"Canada by BU";#N/A,#N/A,FALSE,"Europe by BU";#N/A,#N/A,FALSE,"Asia by BU";#N/A,#N/A,FALSE,"Cala by BU"}</definedName>
    <definedName name="______new12" localSheetId="34" hidden="1">{#N/A,#N/A,FALSE,"Global by BU";#N/A,#N/A,FALSE,"U.S. by BU";#N/A,#N/A,FALSE,"Canada by BU";#N/A,#N/A,FALSE,"Europe by BU";#N/A,#N/A,FALSE,"Asia by BU";#N/A,#N/A,FALSE,"Cala by BU"}</definedName>
    <definedName name="______new12" localSheetId="31">#REF!</definedName>
    <definedName name="______new12" hidden="1">{#N/A,#N/A,FALSE,"Global by BU";#N/A,#N/A,FALSE,"U.S. by BU";#N/A,#N/A,FALSE,"Canada by BU";#N/A,#N/A,FALSE,"Europe by BU";#N/A,#N/A,FALSE,"Asia by BU";#N/A,#N/A,FALSE,"Cala by BU"}</definedName>
    <definedName name="______new13" localSheetId="31">#REF!</definedName>
    <definedName name="______new13">!#REF!</definedName>
    <definedName name="______new14" localSheetId="31">#REF!</definedName>
    <definedName name="______new14">!#REF!</definedName>
    <definedName name="______new15" localSheetId="31">#REF!</definedName>
    <definedName name="______new15">!#REF!</definedName>
    <definedName name="______new16" localSheetId="31">#REF!</definedName>
    <definedName name="______new16">!#REF!</definedName>
    <definedName name="______new17" localSheetId="31">#REF!</definedName>
    <definedName name="______new17">!#REF!</definedName>
    <definedName name="______new2" localSheetId="31">#REF!</definedName>
    <definedName name="______new2">!#REF!</definedName>
    <definedName name="______new3" localSheetId="31">#REF!</definedName>
    <definedName name="______new3">!#REF!</definedName>
    <definedName name="______new4" localSheetId="31">#REF!</definedName>
    <definedName name="______new4">!#REF!</definedName>
    <definedName name="______new5" localSheetId="31">#REF!</definedName>
    <definedName name="______new5">!#REF!</definedName>
    <definedName name="______new6" localSheetId="31">#REF!</definedName>
    <definedName name="______new6">!#REF!</definedName>
    <definedName name="______new7" localSheetId="31">#REF!</definedName>
    <definedName name="______new7">!#REF!</definedName>
    <definedName name="______new9" localSheetId="31">#REF!</definedName>
    <definedName name="______new9">!#REF!</definedName>
    <definedName name="______nn222" localSheetId="35" hidden="1">{#N/A,#N/A,FALSE,"subcontract"}</definedName>
    <definedName name="______nn222" localSheetId="37" hidden="1">{#N/A,#N/A,FALSE,"subcontract"}</definedName>
    <definedName name="______nn222" localSheetId="36" hidden="1">{#N/A,#N/A,FALSE,"subcontract"}</definedName>
    <definedName name="______nn222" localSheetId="33" hidden="1">{#N/A,#N/A,FALSE,"subcontract"}</definedName>
    <definedName name="______nn222" localSheetId="34" hidden="1">{#N/A,#N/A,FALSE,"subcontract"}</definedName>
    <definedName name="______nn222" localSheetId="31" hidden="1">{#N/A,#N/A,FALSE,"subcontract"}</definedName>
    <definedName name="______nn222" hidden="1">{#N/A,#N/A,FALSE,"subcontract"}</definedName>
    <definedName name="______old3" localSheetId="35" hidden="1">{#N/A,#N/A,FALSE,"Summary";#N/A,#N/A,FALSE,"3TJ";#N/A,#N/A,FALSE,"3TN";#N/A,#N/A,FALSE,"3TP";#N/A,#N/A,FALSE,"3SJ";#N/A,#N/A,FALSE,"3CJ";#N/A,#N/A,FALSE,"3CN";#N/A,#N/A,FALSE,"3CP";#N/A,#N/A,FALSE,"3A"}</definedName>
    <definedName name="______old3" localSheetId="37" hidden="1">{#N/A,#N/A,FALSE,"Summary";#N/A,#N/A,FALSE,"3TJ";#N/A,#N/A,FALSE,"3TN";#N/A,#N/A,FALSE,"3TP";#N/A,#N/A,FALSE,"3SJ";#N/A,#N/A,FALSE,"3CJ";#N/A,#N/A,FALSE,"3CN";#N/A,#N/A,FALSE,"3CP";#N/A,#N/A,FALSE,"3A"}</definedName>
    <definedName name="______old3" localSheetId="36" hidden="1">{#N/A,#N/A,FALSE,"Summary";#N/A,#N/A,FALSE,"3TJ";#N/A,#N/A,FALSE,"3TN";#N/A,#N/A,FALSE,"3TP";#N/A,#N/A,FALSE,"3SJ";#N/A,#N/A,FALSE,"3CJ";#N/A,#N/A,FALSE,"3CN";#N/A,#N/A,FALSE,"3CP";#N/A,#N/A,FALSE,"3A"}</definedName>
    <definedName name="______old3" localSheetId="33" hidden="1">{#N/A,#N/A,FALSE,"Summary";#N/A,#N/A,FALSE,"3TJ";#N/A,#N/A,FALSE,"3TN";#N/A,#N/A,FALSE,"3TP";#N/A,#N/A,FALSE,"3SJ";#N/A,#N/A,FALSE,"3CJ";#N/A,#N/A,FALSE,"3CN";#N/A,#N/A,FALSE,"3CP";#N/A,#N/A,FALSE,"3A"}</definedName>
    <definedName name="______old3" localSheetId="34" hidden="1">{#N/A,#N/A,FALSE,"Summary";#N/A,#N/A,FALSE,"3TJ";#N/A,#N/A,FALSE,"3TN";#N/A,#N/A,FALSE,"3TP";#N/A,#N/A,FALSE,"3SJ";#N/A,#N/A,FALSE,"3CJ";#N/A,#N/A,FALSE,"3CN";#N/A,#N/A,FALSE,"3CP";#N/A,#N/A,FALSE,"3A"}</definedName>
    <definedName name="______old3" localSheetId="31" hidden="1">{#N/A,#N/A,FALSE,"Summary";#N/A,#N/A,FALSE,"3TJ";#N/A,#N/A,FALSE,"3TN";#N/A,#N/A,FALSE,"3TP";#N/A,#N/A,FALSE,"3SJ";#N/A,#N/A,FALSE,"3CJ";#N/A,#N/A,FALSE,"3CN";#N/A,#N/A,FALSE,"3CP";#N/A,#N/A,FALSE,"3A"}</definedName>
    <definedName name="______old3" hidden="1">{#N/A,#N/A,FALSE,"Summary";#N/A,#N/A,FALSE,"3TJ";#N/A,#N/A,FALSE,"3TN";#N/A,#N/A,FALSE,"3TP";#N/A,#N/A,FALSE,"3SJ";#N/A,#N/A,FALSE,"3CJ";#N/A,#N/A,FALSE,"3CN";#N/A,#N/A,FALSE,"3CP";#N/A,#N/A,FALSE,"3A"}</definedName>
    <definedName name="______old5" localSheetId="35" hidden="1">{#N/A,#N/A,FALSE,"Summary";#N/A,#N/A,FALSE,"3TJ";#N/A,#N/A,FALSE,"3TN";#N/A,#N/A,FALSE,"3TP";#N/A,#N/A,FALSE,"3SJ";#N/A,#N/A,FALSE,"3CJ";#N/A,#N/A,FALSE,"3CN";#N/A,#N/A,FALSE,"3CP";#N/A,#N/A,FALSE,"3A"}</definedName>
    <definedName name="______old5" localSheetId="37" hidden="1">{#N/A,#N/A,FALSE,"Summary";#N/A,#N/A,FALSE,"3TJ";#N/A,#N/A,FALSE,"3TN";#N/A,#N/A,FALSE,"3TP";#N/A,#N/A,FALSE,"3SJ";#N/A,#N/A,FALSE,"3CJ";#N/A,#N/A,FALSE,"3CN";#N/A,#N/A,FALSE,"3CP";#N/A,#N/A,FALSE,"3A"}</definedName>
    <definedName name="______old5" localSheetId="36" hidden="1">{#N/A,#N/A,FALSE,"Summary";#N/A,#N/A,FALSE,"3TJ";#N/A,#N/A,FALSE,"3TN";#N/A,#N/A,FALSE,"3TP";#N/A,#N/A,FALSE,"3SJ";#N/A,#N/A,FALSE,"3CJ";#N/A,#N/A,FALSE,"3CN";#N/A,#N/A,FALSE,"3CP";#N/A,#N/A,FALSE,"3A"}</definedName>
    <definedName name="______old5" localSheetId="33" hidden="1">{#N/A,#N/A,FALSE,"Summary";#N/A,#N/A,FALSE,"3TJ";#N/A,#N/A,FALSE,"3TN";#N/A,#N/A,FALSE,"3TP";#N/A,#N/A,FALSE,"3SJ";#N/A,#N/A,FALSE,"3CJ";#N/A,#N/A,FALSE,"3CN";#N/A,#N/A,FALSE,"3CP";#N/A,#N/A,FALSE,"3A"}</definedName>
    <definedName name="______old5" localSheetId="34" hidden="1">{#N/A,#N/A,FALSE,"Summary";#N/A,#N/A,FALSE,"3TJ";#N/A,#N/A,FALSE,"3TN";#N/A,#N/A,FALSE,"3TP";#N/A,#N/A,FALSE,"3SJ";#N/A,#N/A,FALSE,"3CJ";#N/A,#N/A,FALSE,"3CN";#N/A,#N/A,FALSE,"3CP";#N/A,#N/A,FALSE,"3A"}</definedName>
    <definedName name="______old5" localSheetId="31" hidden="1">{#N/A,#N/A,FALSE,"Summary";#N/A,#N/A,FALSE,"3TJ";#N/A,#N/A,FALSE,"3TN";#N/A,#N/A,FALSE,"3TP";#N/A,#N/A,FALSE,"3SJ";#N/A,#N/A,FALSE,"3CJ";#N/A,#N/A,FALSE,"3CN";#N/A,#N/A,FALSE,"3CP";#N/A,#N/A,FALSE,"3A"}</definedName>
    <definedName name="______old5" hidden="1">{#N/A,#N/A,FALSE,"Summary";#N/A,#N/A,FALSE,"3TJ";#N/A,#N/A,FALSE,"3TN";#N/A,#N/A,FALSE,"3TP";#N/A,#N/A,FALSE,"3SJ";#N/A,#N/A,FALSE,"3CJ";#N/A,#N/A,FALSE,"3CN";#N/A,#N/A,FALSE,"3CP";#N/A,#N/A,FALSE,"3A"}</definedName>
    <definedName name="______old7" localSheetId="35" hidden="1">{#N/A,#N/A,FALSE,"Summary";#N/A,#N/A,FALSE,"3TJ";#N/A,#N/A,FALSE,"3TN";#N/A,#N/A,FALSE,"3TP";#N/A,#N/A,FALSE,"3SJ";#N/A,#N/A,FALSE,"3CJ";#N/A,#N/A,FALSE,"3CN";#N/A,#N/A,FALSE,"3CP";#N/A,#N/A,FALSE,"3A"}</definedName>
    <definedName name="______old7" localSheetId="37" hidden="1">{#N/A,#N/A,FALSE,"Summary";#N/A,#N/A,FALSE,"3TJ";#N/A,#N/A,FALSE,"3TN";#N/A,#N/A,FALSE,"3TP";#N/A,#N/A,FALSE,"3SJ";#N/A,#N/A,FALSE,"3CJ";#N/A,#N/A,FALSE,"3CN";#N/A,#N/A,FALSE,"3CP";#N/A,#N/A,FALSE,"3A"}</definedName>
    <definedName name="______old7" localSheetId="36" hidden="1">{#N/A,#N/A,FALSE,"Summary";#N/A,#N/A,FALSE,"3TJ";#N/A,#N/A,FALSE,"3TN";#N/A,#N/A,FALSE,"3TP";#N/A,#N/A,FALSE,"3SJ";#N/A,#N/A,FALSE,"3CJ";#N/A,#N/A,FALSE,"3CN";#N/A,#N/A,FALSE,"3CP";#N/A,#N/A,FALSE,"3A"}</definedName>
    <definedName name="______old7" localSheetId="33" hidden="1">{#N/A,#N/A,FALSE,"Summary";#N/A,#N/A,FALSE,"3TJ";#N/A,#N/A,FALSE,"3TN";#N/A,#N/A,FALSE,"3TP";#N/A,#N/A,FALSE,"3SJ";#N/A,#N/A,FALSE,"3CJ";#N/A,#N/A,FALSE,"3CN";#N/A,#N/A,FALSE,"3CP";#N/A,#N/A,FALSE,"3A"}</definedName>
    <definedName name="______old7" localSheetId="34" hidden="1">{#N/A,#N/A,FALSE,"Summary";#N/A,#N/A,FALSE,"3TJ";#N/A,#N/A,FALSE,"3TN";#N/A,#N/A,FALSE,"3TP";#N/A,#N/A,FALSE,"3SJ";#N/A,#N/A,FALSE,"3CJ";#N/A,#N/A,FALSE,"3CN";#N/A,#N/A,FALSE,"3CP";#N/A,#N/A,FALSE,"3A"}</definedName>
    <definedName name="______old7" localSheetId="31" hidden="1">{#N/A,#N/A,FALSE,"Summary";#N/A,#N/A,FALSE,"3TJ";#N/A,#N/A,FALSE,"3TN";#N/A,#N/A,FALSE,"3TP";#N/A,#N/A,FALSE,"3SJ";#N/A,#N/A,FALSE,"3CJ";#N/A,#N/A,FALSE,"3CN";#N/A,#N/A,FALSE,"3CP";#N/A,#N/A,FALSE,"3A"}</definedName>
    <definedName name="______old7" hidden="1">{#N/A,#N/A,FALSE,"Summary";#N/A,#N/A,FALSE,"3TJ";#N/A,#N/A,FALSE,"3TN";#N/A,#N/A,FALSE,"3TP";#N/A,#N/A,FALSE,"3SJ";#N/A,#N/A,FALSE,"3CJ";#N/A,#N/A,FALSE,"3CN";#N/A,#N/A,FALSE,"3CP";#N/A,#N/A,FALSE,"3A"}</definedName>
    <definedName name="______PAG1" localSheetId="31">#REF!</definedName>
    <definedName name="______PAG1">!#REF!</definedName>
    <definedName name="______PAG2">#REF!</definedName>
    <definedName name="______PAG3" localSheetId="31">#REF!</definedName>
    <definedName name="______PAG3">!#REF!</definedName>
    <definedName name="______pc1" localSheetId="31">#REF!</definedName>
    <definedName name="______pc1">!#REF!</definedName>
    <definedName name="______pc2" localSheetId="31">#REF!</definedName>
    <definedName name="______pc2">!#REF!</definedName>
    <definedName name="______pc3" localSheetId="31">#REF!</definedName>
    <definedName name="______pc3">!#REF!</definedName>
    <definedName name="______PE2000" localSheetId="31">#REF!</definedName>
    <definedName name="______PE2000">!#REF!</definedName>
    <definedName name="______pp22" localSheetId="35" hidden="1">{#N/A,#N/A,FALSE,"minas";#N/A,#N/A,FALSE,"Total_OC015";#N/A,#N/A,FALSE,"ADMIN";#N/A,#N/A,FALSE,"PROCES";#N/A,#N/A,FALSE,"civil";#N/A,#N/A,FALSE,"CAÑER";#N/A,#N/A,FALSE,"ELEC";#N/A,#N/A,FALSE,"INSTR";#N/A,#N/A,FALSE,"PDS";#N/A,#N/A,FALSE,"mecan"}</definedName>
    <definedName name="______pp22" localSheetId="37" hidden="1">{#N/A,#N/A,FALSE,"minas";#N/A,#N/A,FALSE,"Total_OC015";#N/A,#N/A,FALSE,"ADMIN";#N/A,#N/A,FALSE,"PROCES";#N/A,#N/A,FALSE,"civil";#N/A,#N/A,FALSE,"CAÑER";#N/A,#N/A,FALSE,"ELEC";#N/A,#N/A,FALSE,"INSTR";#N/A,#N/A,FALSE,"PDS";#N/A,#N/A,FALSE,"mecan"}</definedName>
    <definedName name="______pp22" localSheetId="36" hidden="1">{#N/A,#N/A,FALSE,"minas";#N/A,#N/A,FALSE,"Total_OC015";#N/A,#N/A,FALSE,"ADMIN";#N/A,#N/A,FALSE,"PROCES";#N/A,#N/A,FALSE,"civil";#N/A,#N/A,FALSE,"CAÑER";#N/A,#N/A,FALSE,"ELEC";#N/A,#N/A,FALSE,"INSTR";#N/A,#N/A,FALSE,"PDS";#N/A,#N/A,FALSE,"mecan"}</definedName>
    <definedName name="______pp22" localSheetId="33" hidden="1">{#N/A,#N/A,FALSE,"minas";#N/A,#N/A,FALSE,"Total_OC015";#N/A,#N/A,FALSE,"ADMIN";#N/A,#N/A,FALSE,"PROCES";#N/A,#N/A,FALSE,"civil";#N/A,#N/A,FALSE,"CAÑER";#N/A,#N/A,FALSE,"ELEC";#N/A,#N/A,FALSE,"INSTR";#N/A,#N/A,FALSE,"PDS";#N/A,#N/A,FALSE,"mecan"}</definedName>
    <definedName name="______pp22" localSheetId="34" hidden="1">{#N/A,#N/A,FALSE,"minas";#N/A,#N/A,FALSE,"Total_OC015";#N/A,#N/A,FALSE,"ADMIN";#N/A,#N/A,FALSE,"PROCES";#N/A,#N/A,FALSE,"civil";#N/A,#N/A,FALSE,"CAÑER";#N/A,#N/A,FALSE,"ELEC";#N/A,#N/A,FALSE,"INSTR";#N/A,#N/A,FALSE,"PDS";#N/A,#N/A,FALSE,"mecan"}</definedName>
    <definedName name="______pp22" localSheetId="31" hidden="1">{#N/A,#N/A,FALSE,"minas";#N/A,#N/A,FALSE,"Total_OC015";#N/A,#N/A,FALSE,"ADMIN";#N/A,#N/A,FALSE,"PROCES";#N/A,#N/A,FALSE,"civil";#N/A,#N/A,FALSE,"CAÑER";#N/A,#N/A,FALSE,"ELEC";#N/A,#N/A,FALSE,"INSTR";#N/A,#N/A,FALSE,"PDS";#N/A,#N/A,FALSE,"mecan"}</definedName>
    <definedName name="______pp22" hidden="1">{#N/A,#N/A,FALSE,"minas";#N/A,#N/A,FALSE,"Total_OC015";#N/A,#N/A,FALSE,"ADMIN";#N/A,#N/A,FALSE,"PROCES";#N/A,#N/A,FALSE,"civil";#N/A,#N/A,FALSE,"CAÑER";#N/A,#N/A,FALSE,"ELEC";#N/A,#N/A,FALSE,"INSTR";#N/A,#N/A,FALSE,"PDS";#N/A,#N/A,FALSE,"mecan"}</definedName>
    <definedName name="______PPM1" localSheetId="35" hidden="1">{#N/A,#N/A,FALSE,"Aging Summary";#N/A,#N/A,FALSE,"Ratio Analysis";#N/A,#N/A,FALSE,"Test 120 Day Accts";#N/A,#N/A,FALSE,"Tickmarks"}</definedName>
    <definedName name="______PPM1" localSheetId="37" hidden="1">{#N/A,#N/A,FALSE,"Aging Summary";#N/A,#N/A,FALSE,"Ratio Analysis";#N/A,#N/A,FALSE,"Test 120 Day Accts";#N/A,#N/A,FALSE,"Tickmarks"}</definedName>
    <definedName name="______PPM1" localSheetId="36" hidden="1">{#N/A,#N/A,FALSE,"Aging Summary";#N/A,#N/A,FALSE,"Ratio Analysis";#N/A,#N/A,FALSE,"Test 120 Day Accts";#N/A,#N/A,FALSE,"Tickmarks"}</definedName>
    <definedName name="______PPM1" localSheetId="33" hidden="1">{#N/A,#N/A,FALSE,"Aging Summary";#N/A,#N/A,FALSE,"Ratio Analysis";#N/A,#N/A,FALSE,"Test 120 Day Accts";#N/A,#N/A,FALSE,"Tickmarks"}</definedName>
    <definedName name="______PPM1" localSheetId="34" hidden="1">{#N/A,#N/A,FALSE,"Aging Summary";#N/A,#N/A,FALSE,"Ratio Analysis";#N/A,#N/A,FALSE,"Test 120 Day Accts";#N/A,#N/A,FALSE,"Tickmarks"}</definedName>
    <definedName name="______PPM1" localSheetId="31" hidden="1">{#N/A,#N/A,FALSE,"Aging Summary";#N/A,#N/A,FALSE,"Ratio Analysis";#N/A,#N/A,FALSE,"Test 120 Day Accts";#N/A,#N/A,FALSE,"Tickmarks"}</definedName>
    <definedName name="______PPM1" hidden="1">{#N/A,#N/A,FALSE,"Aging Summary";#N/A,#N/A,FALSE,"Ratio Analysis";#N/A,#N/A,FALSE,"Test 120 Day Accts";#N/A,#N/A,FALSE,"Tickmarks"}</definedName>
    <definedName name="______pre02" localSheetId="31">#REF!</definedName>
    <definedName name="______pre02">!#REF!</definedName>
    <definedName name="______pre03" localSheetId="31">#REF!</definedName>
    <definedName name="______pre03">!#REF!</definedName>
    <definedName name="______pt8" localSheetId="35" hidden="1">{#N/A,#N/A,FALSE,"Aging Summary";#N/A,#N/A,FALSE,"Ratio Analysis";#N/A,#N/A,FALSE,"Test 120 Day Accts";#N/A,#N/A,FALSE,"Tickmarks"}</definedName>
    <definedName name="______pt8" localSheetId="37" hidden="1">{#N/A,#N/A,FALSE,"Aging Summary";#N/A,#N/A,FALSE,"Ratio Analysis";#N/A,#N/A,FALSE,"Test 120 Day Accts";#N/A,#N/A,FALSE,"Tickmarks"}</definedName>
    <definedName name="______pt8" localSheetId="36" hidden="1">{#N/A,#N/A,FALSE,"Aging Summary";#N/A,#N/A,FALSE,"Ratio Analysis";#N/A,#N/A,FALSE,"Test 120 Day Accts";#N/A,#N/A,FALSE,"Tickmarks"}</definedName>
    <definedName name="______pt8" localSheetId="33" hidden="1">{#N/A,#N/A,FALSE,"Aging Summary";#N/A,#N/A,FALSE,"Ratio Analysis";#N/A,#N/A,FALSE,"Test 120 Day Accts";#N/A,#N/A,FALSE,"Tickmarks"}</definedName>
    <definedName name="______pt8" localSheetId="34" hidden="1">{#N/A,#N/A,FALSE,"Aging Summary";#N/A,#N/A,FALSE,"Ratio Analysis";#N/A,#N/A,FALSE,"Test 120 Day Accts";#N/A,#N/A,FALSE,"Tickmarks"}</definedName>
    <definedName name="______pt8" localSheetId="31" hidden="1">{#N/A,#N/A,FALSE,"Aging Summary";#N/A,#N/A,FALSE,"Ratio Analysis";#N/A,#N/A,FALSE,"Test 120 Day Accts";#N/A,#N/A,FALSE,"Tickmarks"}</definedName>
    <definedName name="______pt8" hidden="1">{#N/A,#N/A,FALSE,"Aging Summary";#N/A,#N/A,FALSE,"Ratio Analysis";#N/A,#N/A,FALSE,"Test 120 Day Accts";#N/A,#N/A,FALSE,"Tickmarks"}</definedName>
    <definedName name="______pv2222" localSheetId="35" hidden="1">{#N/A,#N/A,FALSE,"subcontract"}</definedName>
    <definedName name="______pv2222" localSheetId="37" hidden="1">{#N/A,#N/A,FALSE,"subcontract"}</definedName>
    <definedName name="______pv2222" localSheetId="36" hidden="1">{#N/A,#N/A,FALSE,"subcontract"}</definedName>
    <definedName name="______pv2222" localSheetId="33" hidden="1">{#N/A,#N/A,FALSE,"subcontract"}</definedName>
    <definedName name="______pv2222" localSheetId="34" hidden="1">{#N/A,#N/A,FALSE,"subcontract"}</definedName>
    <definedName name="______pv2222" localSheetId="31" hidden="1">{#N/A,#N/A,FALSE,"subcontract"}</definedName>
    <definedName name="______pv2222" hidden="1">{#N/A,#N/A,FALSE,"subcontract"}</definedName>
    <definedName name="______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_QTY1" localSheetId="31">#REF!</definedName>
    <definedName name="______QTY1">!#REF!</definedName>
    <definedName name="______r" localSheetId="35" hidden="1">{#N/A,#N/A,FALSE,"Total_OC015";#N/A,#N/A,FALSE,"ADMIN";#N/A,#N/A,FALSE,"PROCES";#N/A,#N/A,FALSE,"mecan";#N/A,#N/A,FALSE,"civil";#N/A,#N/A,FALSE,"CAÑER";#N/A,#N/A,FALSE,"ELEC";#N/A,#N/A,FALSE,"INSTR"}</definedName>
    <definedName name="______r" localSheetId="37" hidden="1">{#N/A,#N/A,FALSE,"Total_OC015";#N/A,#N/A,FALSE,"ADMIN";#N/A,#N/A,FALSE,"PROCES";#N/A,#N/A,FALSE,"mecan";#N/A,#N/A,FALSE,"civil";#N/A,#N/A,FALSE,"CAÑER";#N/A,#N/A,FALSE,"ELEC";#N/A,#N/A,FALSE,"INSTR"}</definedName>
    <definedName name="______r" localSheetId="36" hidden="1">{#N/A,#N/A,FALSE,"Total_OC015";#N/A,#N/A,FALSE,"ADMIN";#N/A,#N/A,FALSE,"PROCES";#N/A,#N/A,FALSE,"mecan";#N/A,#N/A,FALSE,"civil";#N/A,#N/A,FALSE,"CAÑER";#N/A,#N/A,FALSE,"ELEC";#N/A,#N/A,FALSE,"INSTR"}</definedName>
    <definedName name="______r" localSheetId="33" hidden="1">{#N/A,#N/A,FALSE,"Total_OC015";#N/A,#N/A,FALSE,"ADMIN";#N/A,#N/A,FALSE,"PROCES";#N/A,#N/A,FALSE,"mecan";#N/A,#N/A,FALSE,"civil";#N/A,#N/A,FALSE,"CAÑER";#N/A,#N/A,FALSE,"ELEC";#N/A,#N/A,FALSE,"INSTR"}</definedName>
    <definedName name="______r" localSheetId="34" hidden="1">{#N/A,#N/A,FALSE,"Total_OC015";#N/A,#N/A,FALSE,"ADMIN";#N/A,#N/A,FALSE,"PROCES";#N/A,#N/A,FALSE,"mecan";#N/A,#N/A,FALSE,"civil";#N/A,#N/A,FALSE,"CAÑER";#N/A,#N/A,FALSE,"ELEC";#N/A,#N/A,FALSE,"INSTR"}</definedName>
    <definedName name="______r" localSheetId="31" hidden="1">{#N/A,#N/A,FALSE,"masez (10)";#N/A,#N/A,FALSE,"masez (7)";#N/A,#N/A,FALSE,"masez (6)";#N/A,#N/A,FALSE,"masez (5)";#N/A,#N/A,FALSE,"masez (4)";#N/A,#N/A,FALSE,"masez (3)";#N/A,#N/A,FALSE,"masez (2)";#N/A,#N/A,FALSE,"GME";#N/A,#N/A,FALSE,"masez"}</definedName>
    <definedName name="______r" hidden="1">{#N/A,#N/A,FALSE,"masez (10)";#N/A,#N/A,FALSE,"masez (7)";#N/A,#N/A,FALSE,"masez (6)";#N/A,#N/A,FALSE,"masez (5)";#N/A,#N/A,FALSE,"masez (4)";#N/A,#N/A,FALSE,"masez (3)";#N/A,#N/A,FALSE,"masez (2)";#N/A,#N/A,FALSE,"GME";#N/A,#N/A,FALSE,"masez"}</definedName>
    <definedName name="______re96" hidden="1">#REF!</definedName>
    <definedName name="______RET1" localSheetId="31">#REF!</definedName>
    <definedName name="______RET1">!#REF!</definedName>
    <definedName name="______RET2" localSheetId="31">#REF!</definedName>
    <definedName name="______RET2">!#REF!</definedName>
    <definedName name="______RET3" localSheetId="31">#REF!</definedName>
    <definedName name="______RET3">!#REF!</definedName>
    <definedName name="______RET4" localSheetId="31">#REF!</definedName>
    <definedName name="______RET4">!#REF!</definedName>
    <definedName name="______RET5" localSheetId="31">#REF!</definedName>
    <definedName name="______RET5">!#REF!</definedName>
    <definedName name="______RET6" localSheetId="31">#REF!</definedName>
    <definedName name="______RET6">!#REF!</definedName>
    <definedName name="______REV1" localSheetId="35" hidden="1">{"Graf_Carga Trab",#N/A,FALSE,"Grafi_Carga Trab";"Graf_Venta Flujo",#N/A,FALSE,"Grafi_Carga Trab"}</definedName>
    <definedName name="______REV1" localSheetId="37" hidden="1">{"Graf_Carga Trab",#N/A,FALSE,"Grafi_Carga Trab";"Graf_Venta Flujo",#N/A,FALSE,"Grafi_Carga Trab"}</definedName>
    <definedName name="______REV1" localSheetId="36" hidden="1">{"Graf_Carga Trab",#N/A,FALSE,"Grafi_Carga Trab";"Graf_Venta Flujo",#N/A,FALSE,"Grafi_Carga Trab"}</definedName>
    <definedName name="______REV1" localSheetId="33" hidden="1">{"Graf_Carga Trab",#N/A,FALSE,"Grafi_Carga Trab";"Graf_Venta Flujo",#N/A,FALSE,"Grafi_Carga Trab"}</definedName>
    <definedName name="______REV1" localSheetId="34" hidden="1">{"Graf_Carga Trab",#N/A,FALSE,"Grafi_Carga Trab";"Graf_Venta Flujo",#N/A,FALSE,"Grafi_Carga Trab"}</definedName>
    <definedName name="______REV1" localSheetId="31" hidden="1">{"Graf_Carga Trab",#N/A,FALSE,"Grafi_Carga Trab";"Graf_Venta Flujo",#N/A,FALSE,"Grafi_Carga Trab"}</definedName>
    <definedName name="______REV1" hidden="1">{"Graf_Carga Trab",#N/A,FALSE,"Grafi_Carga Trab";"Graf_Venta Flujo",#N/A,FALSE,"Grafi_Carga Trab"}</definedName>
    <definedName name="______REV11" localSheetId="35" hidden="1">{"Graf_Carga Trab",#N/A,FALSE,"Grafi_Carga Trab";"Graf_Venta Flujo",#N/A,FALSE,"Grafi_Carga Trab"}</definedName>
    <definedName name="______REV11" localSheetId="37" hidden="1">{"Graf_Carga Trab",#N/A,FALSE,"Grafi_Carga Trab";"Graf_Venta Flujo",#N/A,FALSE,"Grafi_Carga Trab"}</definedName>
    <definedName name="______REV11" localSheetId="36" hidden="1">{"Graf_Carga Trab",#N/A,FALSE,"Grafi_Carga Trab";"Graf_Venta Flujo",#N/A,FALSE,"Grafi_Carga Trab"}</definedName>
    <definedName name="______REV11" localSheetId="33" hidden="1">{"Graf_Carga Trab",#N/A,FALSE,"Grafi_Carga Trab";"Graf_Venta Flujo",#N/A,FALSE,"Grafi_Carga Trab"}</definedName>
    <definedName name="______REV11" localSheetId="34" hidden="1">{"Graf_Carga Trab",#N/A,FALSE,"Grafi_Carga Trab";"Graf_Venta Flujo",#N/A,FALSE,"Grafi_Carga Trab"}</definedName>
    <definedName name="______REV11" localSheetId="31" hidden="1">{"Graf_Carga Trab",#N/A,FALSE,"Grafi_Carga Trab";"Graf_Venta Flujo",#N/A,FALSE,"Grafi_Carga Trab"}</definedName>
    <definedName name="______REV11" hidden="1">{"Graf_Carga Trab",#N/A,FALSE,"Grafi_Carga Trab";"Graf_Venta Flujo",#N/A,FALSE,"Grafi_Carga Trab"}</definedName>
    <definedName name="______ro1" localSheetId="31">#REF!</definedName>
    <definedName name="______ro1">!#REF!</definedName>
    <definedName name="______rox1" hidden="1">#REF!</definedName>
    <definedName name="______rox2" localSheetId="35" hidden="1">#REF!</definedName>
    <definedName name="______rox2" localSheetId="36" hidden="1">#REF!</definedName>
    <definedName name="______rox2" localSheetId="33" hidden="1">#REF!</definedName>
    <definedName name="______rox2" localSheetId="34" hidden="1">#REF!</definedName>
    <definedName name="______rox2" hidden="1">#REF!</definedName>
    <definedName name="______rox3" localSheetId="35" hidden="1">#REF!</definedName>
    <definedName name="______rox3" localSheetId="36" hidden="1">#REF!</definedName>
    <definedName name="______rox3" localSheetId="33" hidden="1">#REF!</definedName>
    <definedName name="______rox3" localSheetId="34" hidden="1">#REF!</definedName>
    <definedName name="______rox3" hidden="1">#REF!</definedName>
    <definedName name="______rr2" localSheetId="35" hidden="1">{"DETALLE_1996",#N/A,FALSE,"flujo";"DETALLE_1997",#N/A,FALSE,"flujo";"GASTOS_INCURRIDOS_1996",#N/A,FALSE,"flujo";"GASTOS_PROGRAMADOS_PARA_1997",#N/A,FALSE,"flujo";#N/A,#N/A,FALSE,"comparat";#N/A,#N/A,FALSE,"costos";#N/A,#N/A,FALSE,"proyctrol"}</definedName>
    <definedName name="______rr2" localSheetId="37" hidden="1">{"DETALLE_1996",#N/A,FALSE,"flujo";"DETALLE_1997",#N/A,FALSE,"flujo";"GASTOS_INCURRIDOS_1996",#N/A,FALSE,"flujo";"GASTOS_PROGRAMADOS_PARA_1997",#N/A,FALSE,"flujo";#N/A,#N/A,FALSE,"comparat";#N/A,#N/A,FALSE,"costos";#N/A,#N/A,FALSE,"proyctrol"}</definedName>
    <definedName name="______rr2" localSheetId="36" hidden="1">{"DETALLE_1996",#N/A,FALSE,"flujo";"DETALLE_1997",#N/A,FALSE,"flujo";"GASTOS_INCURRIDOS_1996",#N/A,FALSE,"flujo";"GASTOS_PROGRAMADOS_PARA_1997",#N/A,FALSE,"flujo";#N/A,#N/A,FALSE,"comparat";#N/A,#N/A,FALSE,"costos";#N/A,#N/A,FALSE,"proyctrol"}</definedName>
    <definedName name="______rr2" localSheetId="33" hidden="1">{"DETALLE_1996",#N/A,FALSE,"flujo";"DETALLE_1997",#N/A,FALSE,"flujo";"GASTOS_INCURRIDOS_1996",#N/A,FALSE,"flujo";"GASTOS_PROGRAMADOS_PARA_1997",#N/A,FALSE,"flujo";#N/A,#N/A,FALSE,"comparat";#N/A,#N/A,FALSE,"costos";#N/A,#N/A,FALSE,"proyctrol"}</definedName>
    <definedName name="______rr2" localSheetId="34" hidden="1">{"DETALLE_1996",#N/A,FALSE,"flujo";"DETALLE_1997",#N/A,FALSE,"flujo";"GASTOS_INCURRIDOS_1996",#N/A,FALSE,"flujo";"GASTOS_PROGRAMADOS_PARA_1997",#N/A,FALSE,"flujo";#N/A,#N/A,FALSE,"comparat";#N/A,#N/A,FALSE,"costos";#N/A,#N/A,FALSE,"proyctrol"}</definedName>
    <definedName name="______rr2" localSheetId="31" hidden="1">{"DETALLE_1996",#N/A,FALSE,"flujo";"DETALLE_1997",#N/A,FALSE,"flujo";"GASTOS_INCURRIDOS_1996",#N/A,FALSE,"flujo";"GASTOS_PROGRAMADOS_PARA_1997",#N/A,FALSE,"flujo";#N/A,#N/A,FALSE,"comparat";#N/A,#N/A,FALSE,"costos";#N/A,#N/A,FALSE,"proyctrol"}</definedName>
    <definedName name="______rr2" hidden="1">{"DETALLE_1996",#N/A,FALSE,"flujo";"DETALLE_1997",#N/A,FALSE,"flujo";"GASTOS_INCURRIDOS_1996",#N/A,FALSE,"flujo";"GASTOS_PROGRAMADOS_PARA_1997",#N/A,FALSE,"flujo";#N/A,#N/A,FALSE,"comparat";#N/A,#N/A,FALSE,"costos";#N/A,#N/A,FALSE,"proyctrol"}</definedName>
    <definedName name="______sp2222" localSheetId="35" hidden="1">{#N/A,#N/A,FALSE,"subcontract"}</definedName>
    <definedName name="______sp2222" localSheetId="37" hidden="1">{#N/A,#N/A,FALSE,"subcontract"}</definedName>
    <definedName name="______sp2222" localSheetId="36" hidden="1">{#N/A,#N/A,FALSE,"subcontract"}</definedName>
    <definedName name="______sp2222" localSheetId="33" hidden="1">{#N/A,#N/A,FALSE,"subcontract"}</definedName>
    <definedName name="______sp2222" localSheetId="34" hidden="1">{#N/A,#N/A,FALSE,"subcontract"}</definedName>
    <definedName name="______sp2222" localSheetId="31" hidden="1">{#N/A,#N/A,FALSE,"subcontract"}</definedName>
    <definedName name="______sp2222" hidden="1">{#N/A,#N/A,FALSE,"subcontract"}</definedName>
    <definedName name="______t4" localSheetId="35" hidden="1">{#N/A,#N/A,FALSE,"Aging Summary";#N/A,#N/A,FALSE,"Ratio Analysis";#N/A,#N/A,FALSE,"Test 120 Day Accts";#N/A,#N/A,FALSE,"Tickmarks"}</definedName>
    <definedName name="______t4" localSheetId="37" hidden="1">{#N/A,#N/A,FALSE,"Aging Summary";#N/A,#N/A,FALSE,"Ratio Analysis";#N/A,#N/A,FALSE,"Test 120 Day Accts";#N/A,#N/A,FALSE,"Tickmarks"}</definedName>
    <definedName name="______t4" localSheetId="36" hidden="1">{#N/A,#N/A,FALSE,"Aging Summary";#N/A,#N/A,FALSE,"Ratio Analysis";#N/A,#N/A,FALSE,"Test 120 Day Accts";#N/A,#N/A,FALSE,"Tickmarks"}</definedName>
    <definedName name="______t4" localSheetId="33" hidden="1">{#N/A,#N/A,FALSE,"Aging Summary";#N/A,#N/A,FALSE,"Ratio Analysis";#N/A,#N/A,FALSE,"Test 120 Day Accts";#N/A,#N/A,FALSE,"Tickmarks"}</definedName>
    <definedName name="______t4" localSheetId="34" hidden="1">{#N/A,#N/A,FALSE,"Aging Summary";#N/A,#N/A,FALSE,"Ratio Analysis";#N/A,#N/A,FALSE,"Test 120 Day Accts";#N/A,#N/A,FALSE,"Tickmarks"}</definedName>
    <definedName name="______t4" localSheetId="31" hidden="1">{#N/A,#N/A,FALSE,"Aging Summary";#N/A,#N/A,FALSE,"Ratio Analysis";#N/A,#N/A,FALSE,"Test 120 Day Accts";#N/A,#N/A,FALSE,"Tickmarks"}</definedName>
    <definedName name="______t4" hidden="1">{#N/A,#N/A,FALSE,"Aging Summary";#N/A,#N/A,FALSE,"Ratio Analysis";#N/A,#N/A,FALSE,"Test 120 Day Accts";#N/A,#N/A,FALSE,"Tickmarks"}</definedName>
    <definedName name="______t81" localSheetId="35" hidden="1">{#N/A,#N/A,FALSE,"Aging Summary";#N/A,#N/A,FALSE,"Ratio Analysis";#N/A,#N/A,FALSE,"Test 120 Day Accts";#N/A,#N/A,FALSE,"Tickmarks"}</definedName>
    <definedName name="______t81" localSheetId="37" hidden="1">{#N/A,#N/A,FALSE,"Aging Summary";#N/A,#N/A,FALSE,"Ratio Analysis";#N/A,#N/A,FALSE,"Test 120 Day Accts";#N/A,#N/A,FALSE,"Tickmarks"}</definedName>
    <definedName name="______t81" localSheetId="36" hidden="1">{#N/A,#N/A,FALSE,"Aging Summary";#N/A,#N/A,FALSE,"Ratio Analysis";#N/A,#N/A,FALSE,"Test 120 Day Accts";#N/A,#N/A,FALSE,"Tickmarks"}</definedName>
    <definedName name="______t81" localSheetId="33" hidden="1">{#N/A,#N/A,FALSE,"Aging Summary";#N/A,#N/A,FALSE,"Ratio Analysis";#N/A,#N/A,FALSE,"Test 120 Day Accts";#N/A,#N/A,FALSE,"Tickmarks"}</definedName>
    <definedName name="______t81" localSheetId="34" hidden="1">{#N/A,#N/A,FALSE,"Aging Summary";#N/A,#N/A,FALSE,"Ratio Analysis";#N/A,#N/A,FALSE,"Test 120 Day Accts";#N/A,#N/A,FALSE,"Tickmarks"}</definedName>
    <definedName name="______t81" localSheetId="31" hidden="1">{#N/A,#N/A,FALSE,"Aging Summary";#N/A,#N/A,FALSE,"Ratio Analysis";#N/A,#N/A,FALSE,"Test 120 Day Accts";#N/A,#N/A,FALSE,"Tickmarks"}</definedName>
    <definedName name="______t81" hidden="1">{#N/A,#N/A,FALSE,"Aging Summary";#N/A,#N/A,FALSE,"Ratio Analysis";#N/A,#N/A,FALSE,"Test 120 Day Accts";#N/A,#N/A,FALSE,"Tickmarks"}</definedName>
    <definedName name="______tbc2" localSheetId="31">#REF!</definedName>
    <definedName name="______tbc2">!#REF!</definedName>
    <definedName name="______tbc3" localSheetId="31">#REF!</definedName>
    <definedName name="______tbc3">!#REF!</definedName>
    <definedName name="______TC2">#N/A</definedName>
    <definedName name="______TCA704">#REF!</definedName>
    <definedName name="______TOR10">#REF!</definedName>
    <definedName name="______TOR14">#REF!</definedName>
    <definedName name="______TR4">#REF!</definedName>
    <definedName name="______ts1" localSheetId="31">#REF!</definedName>
    <definedName name="______ts1">!#REF!</definedName>
    <definedName name="______tyl2" localSheetId="35" hidden="1">{#N/A,#N/A,FALSE,"masez (10)";#N/A,#N/A,FALSE,"masez (7)";#N/A,#N/A,FALSE,"masez (6)";#N/A,#N/A,FALSE,"masez (5)";#N/A,#N/A,FALSE,"masez (4)";#N/A,#N/A,FALSE,"masez (3)";#N/A,#N/A,FALSE,"masez (2)";#N/A,#N/A,FALSE,"GME";#N/A,#N/A,FALSE,"masez"}</definedName>
    <definedName name="______tyl2" localSheetId="37" hidden="1">{#N/A,#N/A,FALSE,"masez (10)";#N/A,#N/A,FALSE,"masez (7)";#N/A,#N/A,FALSE,"masez (6)";#N/A,#N/A,FALSE,"masez (5)";#N/A,#N/A,FALSE,"masez (4)";#N/A,#N/A,FALSE,"masez (3)";#N/A,#N/A,FALSE,"masez (2)";#N/A,#N/A,FALSE,"GME";#N/A,#N/A,FALSE,"masez"}</definedName>
    <definedName name="______tyl2" localSheetId="36" hidden="1">{#N/A,#N/A,FALSE,"masez (10)";#N/A,#N/A,FALSE,"masez (7)";#N/A,#N/A,FALSE,"masez (6)";#N/A,#N/A,FALSE,"masez (5)";#N/A,#N/A,FALSE,"masez (4)";#N/A,#N/A,FALSE,"masez (3)";#N/A,#N/A,FALSE,"masez (2)";#N/A,#N/A,FALSE,"GME";#N/A,#N/A,FALSE,"masez"}</definedName>
    <definedName name="______tyl2" localSheetId="33" hidden="1">{#N/A,#N/A,FALSE,"masez (10)";#N/A,#N/A,FALSE,"masez (7)";#N/A,#N/A,FALSE,"masez (6)";#N/A,#N/A,FALSE,"masez (5)";#N/A,#N/A,FALSE,"masez (4)";#N/A,#N/A,FALSE,"masez (3)";#N/A,#N/A,FALSE,"masez (2)";#N/A,#N/A,FALSE,"GME";#N/A,#N/A,FALSE,"masez"}</definedName>
    <definedName name="______tyl2" localSheetId="34" hidden="1">{#N/A,#N/A,FALSE,"masez (10)";#N/A,#N/A,FALSE,"masez (7)";#N/A,#N/A,FALSE,"masez (6)";#N/A,#N/A,FALSE,"masez (5)";#N/A,#N/A,FALSE,"masez (4)";#N/A,#N/A,FALSE,"masez (3)";#N/A,#N/A,FALSE,"masez (2)";#N/A,#N/A,FALSE,"GME";#N/A,#N/A,FALSE,"masez"}</definedName>
    <definedName name="______tyl2" localSheetId="31"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U14" localSheetId="31">#REF!</definedName>
    <definedName name="______U14">!#REF!</definedName>
    <definedName name="______U60" localSheetId="31">#REF!</definedName>
    <definedName name="______U60">!#REF!</definedName>
    <definedName name="______v2" localSheetId="31" hidden="1">#REF!</definedName>
    <definedName name="______v2" hidden="1">#REF!</definedName>
    <definedName name="______v3" localSheetId="35" hidden="1">#REF!</definedName>
    <definedName name="______v3" localSheetId="36" hidden="1">#REF!</definedName>
    <definedName name="______v3" localSheetId="33" hidden="1">#REF!</definedName>
    <definedName name="______v3" localSheetId="34" hidden="1">#REF!</definedName>
    <definedName name="______v3" hidden="1">#REF!</definedName>
    <definedName name="______Var1" localSheetId="31">#REF!</definedName>
    <definedName name="______Var1">!#REF!</definedName>
    <definedName name="______VCP2" localSheetId="35" hidden="1">{#N/A,#N/A,FALSE,"minas";#N/A,#N/A,FALSE,"Total_OC015";#N/A,#N/A,FALSE,"ADMIN";#N/A,#N/A,FALSE,"PROCES";#N/A,#N/A,FALSE,"civil";#N/A,#N/A,FALSE,"CAÑER";#N/A,#N/A,FALSE,"ELEC";#N/A,#N/A,FALSE,"INSTR";#N/A,#N/A,FALSE,"PDS";#N/A,#N/A,FALSE,"mecan"}</definedName>
    <definedName name="______VCP2" localSheetId="37" hidden="1">{#N/A,#N/A,FALSE,"minas";#N/A,#N/A,FALSE,"Total_OC015";#N/A,#N/A,FALSE,"ADMIN";#N/A,#N/A,FALSE,"PROCES";#N/A,#N/A,FALSE,"civil";#N/A,#N/A,FALSE,"CAÑER";#N/A,#N/A,FALSE,"ELEC";#N/A,#N/A,FALSE,"INSTR";#N/A,#N/A,FALSE,"PDS";#N/A,#N/A,FALSE,"mecan"}</definedName>
    <definedName name="______VCP2" localSheetId="36" hidden="1">{#N/A,#N/A,FALSE,"minas";#N/A,#N/A,FALSE,"Total_OC015";#N/A,#N/A,FALSE,"ADMIN";#N/A,#N/A,FALSE,"PROCES";#N/A,#N/A,FALSE,"civil";#N/A,#N/A,FALSE,"CAÑER";#N/A,#N/A,FALSE,"ELEC";#N/A,#N/A,FALSE,"INSTR";#N/A,#N/A,FALSE,"PDS";#N/A,#N/A,FALSE,"mecan"}</definedName>
    <definedName name="______VCP2" localSheetId="33" hidden="1">{#N/A,#N/A,FALSE,"minas";#N/A,#N/A,FALSE,"Total_OC015";#N/A,#N/A,FALSE,"ADMIN";#N/A,#N/A,FALSE,"PROCES";#N/A,#N/A,FALSE,"civil";#N/A,#N/A,FALSE,"CAÑER";#N/A,#N/A,FALSE,"ELEC";#N/A,#N/A,FALSE,"INSTR";#N/A,#N/A,FALSE,"PDS";#N/A,#N/A,FALSE,"mecan"}</definedName>
    <definedName name="______VCP2" localSheetId="34" hidden="1">{#N/A,#N/A,FALSE,"minas";#N/A,#N/A,FALSE,"Total_OC015";#N/A,#N/A,FALSE,"ADMIN";#N/A,#N/A,FALSE,"PROCES";#N/A,#N/A,FALSE,"civil";#N/A,#N/A,FALSE,"CAÑER";#N/A,#N/A,FALSE,"ELEC";#N/A,#N/A,FALSE,"INSTR";#N/A,#N/A,FALSE,"PDS";#N/A,#N/A,FALSE,"mecan"}</definedName>
    <definedName name="______VCP2" localSheetId="31" hidden="1">{#N/A,#N/A,FALSE,"minas";#N/A,#N/A,FALSE,"Total_OC015";#N/A,#N/A,FALSE,"ADMIN";#N/A,#N/A,FALSE,"PROCES";#N/A,#N/A,FALSE,"civil";#N/A,#N/A,FALSE,"CAÑER";#N/A,#N/A,FALSE,"ELEC";#N/A,#N/A,FALSE,"INSTR";#N/A,#N/A,FALSE,"PDS";#N/A,#N/A,FALSE,"mecan"}</definedName>
    <definedName name="______VCP2" hidden="1">{#N/A,#N/A,FALSE,"minas";#N/A,#N/A,FALSE,"Total_OC015";#N/A,#N/A,FALSE,"ADMIN";#N/A,#N/A,FALSE,"PROCES";#N/A,#N/A,FALSE,"civil";#N/A,#N/A,FALSE,"CAÑER";#N/A,#N/A,FALSE,"ELEC";#N/A,#N/A,FALSE,"INSTR";#N/A,#N/A,FALSE,"PDS";#N/A,#N/A,FALSE,"mecan"}</definedName>
    <definedName name="______VMV1">#REF!</definedName>
    <definedName name="______VMV2">#REF!</definedName>
    <definedName name="______wid2" localSheetId="31">#REF!</definedName>
    <definedName name="______wid2">!#REF!</definedName>
    <definedName name="______wid3" localSheetId="31">#REF!</definedName>
    <definedName name="______wid3">!#REF!</definedName>
    <definedName name="______wq12" localSheetId="35" hidden="1">{#N/A,#N/A,FALSE,"Total_OC015";#N/A,#N/A,FALSE,"ADMIN";#N/A,#N/A,FALSE,"PROCES";#N/A,#N/A,FALSE,"mecan";#N/A,#N/A,FALSE,"civil";#N/A,#N/A,FALSE,"CAÑER";#N/A,#N/A,FALSE,"ELEC";#N/A,#N/A,FALSE,"INSTR"}</definedName>
    <definedName name="______wq12" localSheetId="37" hidden="1">{#N/A,#N/A,FALSE,"Total_OC015";#N/A,#N/A,FALSE,"ADMIN";#N/A,#N/A,FALSE,"PROCES";#N/A,#N/A,FALSE,"mecan";#N/A,#N/A,FALSE,"civil";#N/A,#N/A,FALSE,"CAÑER";#N/A,#N/A,FALSE,"ELEC";#N/A,#N/A,FALSE,"INSTR"}</definedName>
    <definedName name="______wq12" localSheetId="36" hidden="1">{#N/A,#N/A,FALSE,"Total_OC015";#N/A,#N/A,FALSE,"ADMIN";#N/A,#N/A,FALSE,"PROCES";#N/A,#N/A,FALSE,"mecan";#N/A,#N/A,FALSE,"civil";#N/A,#N/A,FALSE,"CAÑER";#N/A,#N/A,FALSE,"ELEC";#N/A,#N/A,FALSE,"INSTR"}</definedName>
    <definedName name="______wq12" localSheetId="33" hidden="1">{#N/A,#N/A,FALSE,"Total_OC015";#N/A,#N/A,FALSE,"ADMIN";#N/A,#N/A,FALSE,"PROCES";#N/A,#N/A,FALSE,"mecan";#N/A,#N/A,FALSE,"civil";#N/A,#N/A,FALSE,"CAÑER";#N/A,#N/A,FALSE,"ELEC";#N/A,#N/A,FALSE,"INSTR"}</definedName>
    <definedName name="______wq12" localSheetId="34" hidden="1">{#N/A,#N/A,FALSE,"Total_OC015";#N/A,#N/A,FALSE,"ADMIN";#N/A,#N/A,FALSE,"PROCES";#N/A,#N/A,FALSE,"mecan";#N/A,#N/A,FALSE,"civil";#N/A,#N/A,FALSE,"CAÑER";#N/A,#N/A,FALSE,"ELEC";#N/A,#N/A,FALSE,"INSTR"}</definedName>
    <definedName name="______wq12" localSheetId="31" hidden="1">{#N/A,#N/A,FALSE,"Total_OC015";#N/A,#N/A,FALSE,"ADMIN";#N/A,#N/A,FALSE,"PROCES";#N/A,#N/A,FALSE,"mecan";#N/A,#N/A,FALSE,"civil";#N/A,#N/A,FALSE,"CAÑER";#N/A,#N/A,FALSE,"ELEC";#N/A,#N/A,FALSE,"INSTR"}</definedName>
    <definedName name="______wq12" hidden="1">{#N/A,#N/A,FALSE,"Total_OC015";#N/A,#N/A,FALSE,"ADMIN";#N/A,#N/A,FALSE,"PROCES";#N/A,#N/A,FALSE,"mecan";#N/A,#N/A,FALSE,"civil";#N/A,#N/A,FALSE,"CAÑER";#N/A,#N/A,FALSE,"ELEC";#N/A,#N/A,FALSE,"INSTR"}</definedName>
    <definedName name="______wrn1" localSheetId="35" hidden="1">{#N/A,#N/A,TRUE,"Est. de Fact.";#N/A,#N/A,TRUE,"Capitulo 19";#N/A,#N/A,TRUE,"Proyecto P855"}</definedName>
    <definedName name="______wrn1" localSheetId="37" hidden="1">{#N/A,#N/A,TRUE,"Est. de Fact.";#N/A,#N/A,TRUE,"Capitulo 19";#N/A,#N/A,TRUE,"Proyecto P855"}</definedName>
    <definedName name="______wrn1" localSheetId="36" hidden="1">{#N/A,#N/A,TRUE,"Est. de Fact.";#N/A,#N/A,TRUE,"Capitulo 19";#N/A,#N/A,TRUE,"Proyecto P855"}</definedName>
    <definedName name="______wrn1" localSheetId="33" hidden="1">{#N/A,#N/A,TRUE,"Est. de Fact.";#N/A,#N/A,TRUE,"Capitulo 19";#N/A,#N/A,TRUE,"Proyecto P855"}</definedName>
    <definedName name="______wrn1" localSheetId="34" hidden="1">{#N/A,#N/A,TRUE,"Est. de Fact.";#N/A,#N/A,TRUE,"Capitulo 19";#N/A,#N/A,TRUE,"Proyecto P855"}</definedName>
    <definedName name="______wrn1" localSheetId="31" hidden="1">{#N/A,#N/A,TRUE,"Est. de Fact.";#N/A,#N/A,TRUE,"Capitulo 19";#N/A,#N/A,TRUE,"Proyecto P855"}</definedName>
    <definedName name="______wrn1" hidden="1">{#N/A,#N/A,TRUE,"Est. de Fact.";#N/A,#N/A,TRUE,"Capitulo 19";#N/A,#N/A,TRUE,"Proyecto P855"}</definedName>
    <definedName name="______wrn2" localSheetId="35" hidden="1">{#N/A,#N/A,TRUE,"Est. de Fact.";#N/A,#N/A,TRUE,"Capitulo 19";#N/A,#N/A,TRUE,"Proyecto P855"}</definedName>
    <definedName name="______wrn2" localSheetId="37" hidden="1">{#N/A,#N/A,TRUE,"Est. de Fact.";#N/A,#N/A,TRUE,"Capitulo 19";#N/A,#N/A,TRUE,"Proyecto P855"}</definedName>
    <definedName name="______wrn2" localSheetId="36" hidden="1">{#N/A,#N/A,TRUE,"Est. de Fact.";#N/A,#N/A,TRUE,"Capitulo 19";#N/A,#N/A,TRUE,"Proyecto P855"}</definedName>
    <definedName name="______wrn2" localSheetId="33" hidden="1">{#N/A,#N/A,TRUE,"Est. de Fact.";#N/A,#N/A,TRUE,"Capitulo 19";#N/A,#N/A,TRUE,"Proyecto P855"}</definedName>
    <definedName name="______wrn2" localSheetId="34" hidden="1">{#N/A,#N/A,TRUE,"Est. de Fact.";#N/A,#N/A,TRUE,"Capitulo 19";#N/A,#N/A,TRUE,"Proyecto P855"}</definedName>
    <definedName name="______wrn2" localSheetId="31" hidden="1">{#N/A,#N/A,TRUE,"Est. de Fact.";#N/A,#N/A,TRUE,"Capitulo 19";#N/A,#N/A,TRUE,"Proyecto P855"}</definedName>
    <definedName name="______wrn2" hidden="1">{#N/A,#N/A,TRUE,"Est. de Fact.";#N/A,#N/A,TRUE,"Capitulo 19";#N/A,#N/A,TRUE,"Proyecto P855"}</definedName>
    <definedName name="______wrn222" localSheetId="35" hidden="1">{#N/A,#N/A,FALSE,"subcontract"}</definedName>
    <definedName name="______wrn222" localSheetId="37" hidden="1">{#N/A,#N/A,FALSE,"subcontract"}</definedName>
    <definedName name="______wrn222" localSheetId="36" hidden="1">{#N/A,#N/A,FALSE,"subcontract"}</definedName>
    <definedName name="______wrn222" localSheetId="33" hidden="1">{#N/A,#N/A,FALSE,"subcontract"}</definedName>
    <definedName name="______wrn222" localSheetId="34" hidden="1">{#N/A,#N/A,FALSE,"subcontract"}</definedName>
    <definedName name="______wrn222" localSheetId="31" hidden="1">{#N/A,#N/A,FALSE,"subcontract"}</definedName>
    <definedName name="______wrn222" hidden="1">{#N/A,#N/A,FALSE,"subcontract"}</definedName>
    <definedName name="______wrn3" localSheetId="35" hidden="1">{#N/A,#N/A,FALSE,"Total_OC015";#N/A,#N/A,FALSE,"ADMIN";#N/A,#N/A,FALSE,"PROCES";#N/A,#N/A,FALSE,"mecan";#N/A,#N/A,FALSE,"civil";#N/A,#N/A,FALSE,"CAÑER";#N/A,#N/A,FALSE,"ELEC";#N/A,#N/A,FALSE,"INSTR"}</definedName>
    <definedName name="______wrn3" localSheetId="37" hidden="1">{#N/A,#N/A,FALSE,"Total_OC015";#N/A,#N/A,FALSE,"ADMIN";#N/A,#N/A,FALSE,"PROCES";#N/A,#N/A,FALSE,"mecan";#N/A,#N/A,FALSE,"civil";#N/A,#N/A,FALSE,"CAÑER";#N/A,#N/A,FALSE,"ELEC";#N/A,#N/A,FALSE,"INSTR"}</definedName>
    <definedName name="______wrn3" localSheetId="36" hidden="1">{#N/A,#N/A,FALSE,"Total_OC015";#N/A,#N/A,FALSE,"ADMIN";#N/A,#N/A,FALSE,"PROCES";#N/A,#N/A,FALSE,"mecan";#N/A,#N/A,FALSE,"civil";#N/A,#N/A,FALSE,"CAÑER";#N/A,#N/A,FALSE,"ELEC";#N/A,#N/A,FALSE,"INSTR"}</definedName>
    <definedName name="______wrn3" localSheetId="33" hidden="1">{#N/A,#N/A,FALSE,"Total_OC015";#N/A,#N/A,FALSE,"ADMIN";#N/A,#N/A,FALSE,"PROCES";#N/A,#N/A,FALSE,"mecan";#N/A,#N/A,FALSE,"civil";#N/A,#N/A,FALSE,"CAÑER";#N/A,#N/A,FALSE,"ELEC";#N/A,#N/A,FALSE,"INSTR"}</definedName>
    <definedName name="______wrn3" localSheetId="34" hidden="1">{#N/A,#N/A,FALSE,"Total_OC015";#N/A,#N/A,FALSE,"ADMIN";#N/A,#N/A,FALSE,"PROCES";#N/A,#N/A,FALSE,"mecan";#N/A,#N/A,FALSE,"civil";#N/A,#N/A,FALSE,"CAÑER";#N/A,#N/A,FALSE,"ELEC";#N/A,#N/A,FALSE,"INSTR"}</definedName>
    <definedName name="______wrn3" localSheetId="31" hidden="1">{#N/A,#N/A,FALSE,"Total_OC015";#N/A,#N/A,FALSE,"ADMIN";#N/A,#N/A,FALSE,"PROCES";#N/A,#N/A,FALSE,"mecan";#N/A,#N/A,FALSE,"civil";#N/A,#N/A,FALSE,"CAÑER";#N/A,#N/A,FALSE,"ELEC";#N/A,#N/A,FALSE,"INSTR"}</definedName>
    <definedName name="______wrn3" hidden="1">{#N/A,#N/A,FALSE,"Total_OC015";#N/A,#N/A,FALSE,"ADMIN";#N/A,#N/A,FALSE,"PROCES";#N/A,#N/A,FALSE,"mecan";#N/A,#N/A,FALSE,"civil";#N/A,#N/A,FALSE,"CAÑER";#N/A,#N/A,FALSE,"ELEC";#N/A,#N/A,FALSE,"INSTR"}</definedName>
    <definedName name="______wrn5" localSheetId="35" hidden="1">{#N/A,#N/A,FALSE,"minas";#N/A,#N/A,FALSE,"Total_OC015";#N/A,#N/A,FALSE,"ADMIN";#N/A,#N/A,FALSE,"PROCES";#N/A,#N/A,FALSE,"civil";#N/A,#N/A,FALSE,"CAÑER";#N/A,#N/A,FALSE,"ELEC";#N/A,#N/A,FALSE,"INSTR";#N/A,#N/A,FALSE,"PDS";#N/A,#N/A,FALSE,"mecan"}</definedName>
    <definedName name="______wrn5" localSheetId="37" hidden="1">{#N/A,#N/A,FALSE,"minas";#N/A,#N/A,FALSE,"Total_OC015";#N/A,#N/A,FALSE,"ADMIN";#N/A,#N/A,FALSE,"PROCES";#N/A,#N/A,FALSE,"civil";#N/A,#N/A,FALSE,"CAÑER";#N/A,#N/A,FALSE,"ELEC";#N/A,#N/A,FALSE,"INSTR";#N/A,#N/A,FALSE,"PDS";#N/A,#N/A,FALSE,"mecan"}</definedName>
    <definedName name="______wrn5" localSheetId="36" hidden="1">{#N/A,#N/A,FALSE,"minas";#N/A,#N/A,FALSE,"Total_OC015";#N/A,#N/A,FALSE,"ADMIN";#N/A,#N/A,FALSE,"PROCES";#N/A,#N/A,FALSE,"civil";#N/A,#N/A,FALSE,"CAÑER";#N/A,#N/A,FALSE,"ELEC";#N/A,#N/A,FALSE,"INSTR";#N/A,#N/A,FALSE,"PDS";#N/A,#N/A,FALSE,"mecan"}</definedName>
    <definedName name="______wrn5" localSheetId="33" hidden="1">{#N/A,#N/A,FALSE,"minas";#N/A,#N/A,FALSE,"Total_OC015";#N/A,#N/A,FALSE,"ADMIN";#N/A,#N/A,FALSE,"PROCES";#N/A,#N/A,FALSE,"civil";#N/A,#N/A,FALSE,"CAÑER";#N/A,#N/A,FALSE,"ELEC";#N/A,#N/A,FALSE,"INSTR";#N/A,#N/A,FALSE,"PDS";#N/A,#N/A,FALSE,"mecan"}</definedName>
    <definedName name="______wrn5" localSheetId="34" hidden="1">{#N/A,#N/A,FALSE,"minas";#N/A,#N/A,FALSE,"Total_OC015";#N/A,#N/A,FALSE,"ADMIN";#N/A,#N/A,FALSE,"PROCES";#N/A,#N/A,FALSE,"civil";#N/A,#N/A,FALSE,"CAÑER";#N/A,#N/A,FALSE,"ELEC";#N/A,#N/A,FALSE,"INSTR";#N/A,#N/A,FALSE,"PDS";#N/A,#N/A,FALSE,"mecan"}</definedName>
    <definedName name="______wrn5" localSheetId="31" hidden="1">{#N/A,#N/A,FALSE,"minas";#N/A,#N/A,FALSE,"Total_OC015";#N/A,#N/A,FALSE,"ADMIN";#N/A,#N/A,FALSE,"PROCES";#N/A,#N/A,FALSE,"civil";#N/A,#N/A,FALSE,"CAÑER";#N/A,#N/A,FALSE,"ELEC";#N/A,#N/A,FALSE,"INSTR";#N/A,#N/A,FALSE,"PDS";#N/A,#N/A,FALSE,"mecan"}</definedName>
    <definedName name="______wrn5" hidden="1">{#N/A,#N/A,FALSE,"minas";#N/A,#N/A,FALSE,"Total_OC015";#N/A,#N/A,FALSE,"ADMIN";#N/A,#N/A,FALSE,"PROCES";#N/A,#N/A,FALSE,"civil";#N/A,#N/A,FALSE,"CAÑER";#N/A,#N/A,FALSE,"ELEC";#N/A,#N/A,FALSE,"INSTR";#N/A,#N/A,FALSE,"PDS";#N/A,#N/A,FALSE,"mecan"}</definedName>
    <definedName name="______wrn6" localSheetId="35" hidden="1">{#N/A,#N/A,FALSE,"minas";#N/A,#N/A,FALSE,"Total_OC015";#N/A,#N/A,FALSE,"ADMIN";#N/A,#N/A,FALSE,"PROCES";#N/A,#N/A,FALSE,"civil";#N/A,#N/A,FALSE,"CAÑER";#N/A,#N/A,FALSE,"ELEC";#N/A,#N/A,FALSE,"INSTR";#N/A,#N/A,FALSE,"PDS";#N/A,#N/A,FALSE,"mecan"}</definedName>
    <definedName name="______wrn6" localSheetId="37" hidden="1">{#N/A,#N/A,FALSE,"minas";#N/A,#N/A,FALSE,"Total_OC015";#N/A,#N/A,FALSE,"ADMIN";#N/A,#N/A,FALSE,"PROCES";#N/A,#N/A,FALSE,"civil";#N/A,#N/A,FALSE,"CAÑER";#N/A,#N/A,FALSE,"ELEC";#N/A,#N/A,FALSE,"INSTR";#N/A,#N/A,FALSE,"PDS";#N/A,#N/A,FALSE,"mecan"}</definedName>
    <definedName name="______wrn6" localSheetId="36" hidden="1">{#N/A,#N/A,FALSE,"minas";#N/A,#N/A,FALSE,"Total_OC015";#N/A,#N/A,FALSE,"ADMIN";#N/A,#N/A,FALSE,"PROCES";#N/A,#N/A,FALSE,"civil";#N/A,#N/A,FALSE,"CAÑER";#N/A,#N/A,FALSE,"ELEC";#N/A,#N/A,FALSE,"INSTR";#N/A,#N/A,FALSE,"PDS";#N/A,#N/A,FALSE,"mecan"}</definedName>
    <definedName name="______wrn6" localSheetId="33" hidden="1">{#N/A,#N/A,FALSE,"minas";#N/A,#N/A,FALSE,"Total_OC015";#N/A,#N/A,FALSE,"ADMIN";#N/A,#N/A,FALSE,"PROCES";#N/A,#N/A,FALSE,"civil";#N/A,#N/A,FALSE,"CAÑER";#N/A,#N/A,FALSE,"ELEC";#N/A,#N/A,FALSE,"INSTR";#N/A,#N/A,FALSE,"PDS";#N/A,#N/A,FALSE,"mecan"}</definedName>
    <definedName name="______wrn6" localSheetId="34" hidden="1">{#N/A,#N/A,FALSE,"minas";#N/A,#N/A,FALSE,"Total_OC015";#N/A,#N/A,FALSE,"ADMIN";#N/A,#N/A,FALSE,"PROCES";#N/A,#N/A,FALSE,"civil";#N/A,#N/A,FALSE,"CAÑER";#N/A,#N/A,FALSE,"ELEC";#N/A,#N/A,FALSE,"INSTR";#N/A,#N/A,FALSE,"PDS";#N/A,#N/A,FALSE,"mecan"}</definedName>
    <definedName name="______wrn6" localSheetId="31" hidden="1">{#N/A,#N/A,FALSE,"minas";#N/A,#N/A,FALSE,"Total_OC015";#N/A,#N/A,FALSE,"ADMIN";#N/A,#N/A,FALSE,"PROCES";#N/A,#N/A,FALSE,"civil";#N/A,#N/A,FALSE,"CAÑER";#N/A,#N/A,FALSE,"ELEC";#N/A,#N/A,FALSE,"INSTR";#N/A,#N/A,FALSE,"PDS";#N/A,#N/A,FALSE,"mecan"}</definedName>
    <definedName name="______wrn6" hidden="1">{#N/A,#N/A,FALSE,"minas";#N/A,#N/A,FALSE,"Total_OC015";#N/A,#N/A,FALSE,"ADMIN";#N/A,#N/A,FALSE,"PROCES";#N/A,#N/A,FALSE,"civil";#N/A,#N/A,FALSE,"CAÑER";#N/A,#N/A,FALSE,"ELEC";#N/A,#N/A,FALSE,"INSTR";#N/A,#N/A,FALSE,"PDS";#N/A,#N/A,FALSE,"mecan"}</definedName>
    <definedName name="______X2" localSheetId="35" hidden="1">{#N/A,#N/A,FALSE,"TEC-01";#N/A,#N/A,FALSE,"TEC - 02";#N/A,#N/A,FALSE,"TEC - 03";#N/A,#N/A,FALSE,"TEC - 04";#N/A,#N/A,FALSE,"TEC-07";#N/A,#N/A,FALSE,"TEC-08";#N/A,#N/A,FALSE,"TEC - 09A";#N/A,#N/A,FALSE,"TEC - 09B";#N/A,#N/A,FALSE,"TEC - 09C";#N/A,#N/A,FALSE,"TEC - 10";#N/A,#N/A,FALSE,"TEC-11"}</definedName>
    <definedName name="______X2" localSheetId="37" hidden="1">{#N/A,#N/A,FALSE,"TEC-01";#N/A,#N/A,FALSE,"TEC - 02";#N/A,#N/A,FALSE,"TEC - 03";#N/A,#N/A,FALSE,"TEC - 04";#N/A,#N/A,FALSE,"TEC-07";#N/A,#N/A,FALSE,"TEC-08";#N/A,#N/A,FALSE,"TEC - 09A";#N/A,#N/A,FALSE,"TEC - 09B";#N/A,#N/A,FALSE,"TEC - 09C";#N/A,#N/A,FALSE,"TEC - 10";#N/A,#N/A,FALSE,"TEC-11"}</definedName>
    <definedName name="______X2" localSheetId="36" hidden="1">{#N/A,#N/A,FALSE,"TEC-01";#N/A,#N/A,FALSE,"TEC - 02";#N/A,#N/A,FALSE,"TEC - 03";#N/A,#N/A,FALSE,"TEC - 04";#N/A,#N/A,FALSE,"TEC-07";#N/A,#N/A,FALSE,"TEC-08";#N/A,#N/A,FALSE,"TEC - 09A";#N/A,#N/A,FALSE,"TEC - 09B";#N/A,#N/A,FALSE,"TEC - 09C";#N/A,#N/A,FALSE,"TEC - 10";#N/A,#N/A,FALSE,"TEC-11"}</definedName>
    <definedName name="______X2" localSheetId="33" hidden="1">{#N/A,#N/A,FALSE,"TEC-01";#N/A,#N/A,FALSE,"TEC - 02";#N/A,#N/A,FALSE,"TEC - 03";#N/A,#N/A,FALSE,"TEC - 04";#N/A,#N/A,FALSE,"TEC-07";#N/A,#N/A,FALSE,"TEC-08";#N/A,#N/A,FALSE,"TEC - 09A";#N/A,#N/A,FALSE,"TEC - 09B";#N/A,#N/A,FALSE,"TEC - 09C";#N/A,#N/A,FALSE,"TEC - 10";#N/A,#N/A,FALSE,"TEC-11"}</definedName>
    <definedName name="______X2" localSheetId="34" hidden="1">{#N/A,#N/A,FALSE,"TEC-01";#N/A,#N/A,FALSE,"TEC - 02";#N/A,#N/A,FALSE,"TEC - 03";#N/A,#N/A,FALSE,"TEC - 04";#N/A,#N/A,FALSE,"TEC-07";#N/A,#N/A,FALSE,"TEC-08";#N/A,#N/A,FALSE,"TEC - 09A";#N/A,#N/A,FALSE,"TEC - 09B";#N/A,#N/A,FALSE,"TEC - 09C";#N/A,#N/A,FALSE,"TEC - 10";#N/A,#N/A,FALSE,"TEC-11"}</definedName>
    <definedName name="______X2" localSheetId="31" hidden="1">{#N/A,#N/A,FALSE,"TEC-01";#N/A,#N/A,FALSE,"TEC - 02";#N/A,#N/A,FALSE,"TEC - 03";#N/A,#N/A,FALSE,"TEC - 04";#N/A,#N/A,FALSE,"TEC-07";#N/A,#N/A,FALSE,"TEC-08";#N/A,#N/A,FALSE,"TEC - 09A";#N/A,#N/A,FALSE,"TEC - 09B";#N/A,#N/A,FALSE,"TEC - 09C";#N/A,#N/A,FALSE,"TEC - 10";#N/A,#N/A,FALSE,"TEC-11"}</definedName>
    <definedName name="______X2" hidden="1">{#N/A,#N/A,FALSE,"TEC-01";#N/A,#N/A,FALSE,"TEC - 02";#N/A,#N/A,FALSE,"TEC - 03";#N/A,#N/A,FALSE,"TEC - 04";#N/A,#N/A,FALSE,"TEC-07";#N/A,#N/A,FALSE,"TEC-08";#N/A,#N/A,FALSE,"TEC - 09A";#N/A,#N/A,FALSE,"TEC - 09B";#N/A,#N/A,FALSE,"TEC - 09C";#N/A,#N/A,FALSE,"TEC - 10";#N/A,#N/A,FALSE,"TEC-11"}</definedName>
    <definedName name="______xlfn.BAHTTEXT" hidden="1">#NAME?</definedName>
    <definedName name="______xlnm.Print_Area" localSheetId="31">#REF!</definedName>
    <definedName name="______xlnm.Print_Area">!#REF!</definedName>
    <definedName name="______xlnm.Print_Area_1" localSheetId="31">#REF!</definedName>
    <definedName name="______xlnm.Print_Area_1">!#REF!</definedName>
    <definedName name="______xlnm.Print_Area_2" localSheetId="31">#REF!</definedName>
    <definedName name="______xlnm.Print_Area_2">!#REF!</definedName>
    <definedName name="______xlnm.Print_Area_4">"#REF!"</definedName>
    <definedName name="______xlnm.Print_Titles" localSheetId="31">#REF!</definedName>
    <definedName name="______xlnm.Print_Titles">!#REF!</definedName>
    <definedName name="______xlnm.Print_Titles_1" localSheetId="31">#REF!</definedName>
    <definedName name="______xlnm.Print_Titles_1">!#REF!</definedName>
    <definedName name="______xlnm.Print_Titles_2" localSheetId="31">#REF!</definedName>
    <definedName name="______xlnm.Print_Titles_2">!#REF!</definedName>
    <definedName name="______zx2" localSheetId="35" hidden="1">{#N/A,#N/A,FALSE,"masez (10)";#N/A,#N/A,FALSE,"masez (7)";#N/A,#N/A,FALSE,"masez (6)";#N/A,#N/A,FALSE,"masez (5)";#N/A,#N/A,FALSE,"masez (4)";#N/A,#N/A,FALSE,"masez (3)";#N/A,#N/A,FALSE,"masez (2)";#N/A,#N/A,FALSE,"GME";#N/A,#N/A,FALSE,"masez"}</definedName>
    <definedName name="______zx2" localSheetId="37" hidden="1">{#N/A,#N/A,FALSE,"masez (10)";#N/A,#N/A,FALSE,"masez (7)";#N/A,#N/A,FALSE,"masez (6)";#N/A,#N/A,FALSE,"masez (5)";#N/A,#N/A,FALSE,"masez (4)";#N/A,#N/A,FALSE,"masez (3)";#N/A,#N/A,FALSE,"masez (2)";#N/A,#N/A,FALSE,"GME";#N/A,#N/A,FALSE,"masez"}</definedName>
    <definedName name="______zx2" localSheetId="36" hidden="1">{#N/A,#N/A,FALSE,"masez (10)";#N/A,#N/A,FALSE,"masez (7)";#N/A,#N/A,FALSE,"masez (6)";#N/A,#N/A,FALSE,"masez (5)";#N/A,#N/A,FALSE,"masez (4)";#N/A,#N/A,FALSE,"masez (3)";#N/A,#N/A,FALSE,"masez (2)";#N/A,#N/A,FALSE,"GME";#N/A,#N/A,FALSE,"masez"}</definedName>
    <definedName name="______zx2" localSheetId="33" hidden="1">{#N/A,#N/A,FALSE,"masez (10)";#N/A,#N/A,FALSE,"masez (7)";#N/A,#N/A,FALSE,"masez (6)";#N/A,#N/A,FALSE,"masez (5)";#N/A,#N/A,FALSE,"masez (4)";#N/A,#N/A,FALSE,"masez (3)";#N/A,#N/A,FALSE,"masez (2)";#N/A,#N/A,FALSE,"GME";#N/A,#N/A,FALSE,"masez"}</definedName>
    <definedName name="______zx2" localSheetId="34" hidden="1">{#N/A,#N/A,FALSE,"masez (10)";#N/A,#N/A,FALSE,"masez (7)";#N/A,#N/A,FALSE,"masez (6)";#N/A,#N/A,FALSE,"masez (5)";#N/A,#N/A,FALSE,"masez (4)";#N/A,#N/A,FALSE,"masez (3)";#N/A,#N/A,FALSE,"masez (2)";#N/A,#N/A,FALSE,"GME";#N/A,#N/A,FALSE,"masez"}</definedName>
    <definedName name="______zx2" localSheetId="31"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1__123Graph_ACart_Utilidad" hidden="1">#REF!</definedName>
    <definedName name="_____2__123Graph_BCart_Utilidad" hidden="1">#REF!</definedName>
    <definedName name="_____3__123Graph_CCart_Utilidad" hidden="1">#REF!</definedName>
    <definedName name="_____4__123Graph_LBL_ACart_Utilidad" hidden="1">#REF!</definedName>
    <definedName name="_____5__123Graph_LBL_BCart_Utilidad" hidden="1">#REF!</definedName>
    <definedName name="_____6__123Graph_LBL_CCart_Utilidad" hidden="1">#REF!</definedName>
    <definedName name="_____7__123Graph_XCart_Utilidad" hidden="1">#REF!</definedName>
    <definedName name="_____a1" localSheetId="35" hidden="1">#REF!</definedName>
    <definedName name="_____a1" localSheetId="37" hidden="1">#REF!</definedName>
    <definedName name="_____a1" localSheetId="36" hidden="1">#REF!</definedName>
    <definedName name="_____a1" localSheetId="33" hidden="1">#REF!</definedName>
    <definedName name="_____a1" localSheetId="34" hidden="1">#REF!</definedName>
    <definedName name="_____a1" hidden="1">#REF!</definedName>
    <definedName name="_____a11" localSheetId="35" hidden="1">{"'장비'!$A$3:$M$12"}</definedName>
    <definedName name="_____a11" localSheetId="37" hidden="1">{"'장비'!$A$3:$M$12"}</definedName>
    <definedName name="_____a11" localSheetId="36" hidden="1">{"'장비'!$A$3:$M$12"}</definedName>
    <definedName name="_____a11" localSheetId="33" hidden="1">{"'장비'!$A$3:$M$12"}</definedName>
    <definedName name="_____a11" localSheetId="34" hidden="1">{"'장비'!$A$3:$M$12"}</definedName>
    <definedName name="_____a11" localSheetId="31" hidden="1">{"'장비'!$A$3:$M$12"}</definedName>
    <definedName name="_____a11" hidden="1">{"'장비'!$A$3:$M$12"}</definedName>
    <definedName name="_____A2" localSheetId="35" hidden="1">{#N/A,#N/A,FALSE,"Aging Summary";#N/A,#N/A,FALSE,"Ratio Analysis";#N/A,#N/A,FALSE,"Test 120 Day Accts";#N/A,#N/A,FALSE,"Tickmarks"}</definedName>
    <definedName name="_____A2" localSheetId="37" hidden="1">{#N/A,#N/A,FALSE,"Aging Summary";#N/A,#N/A,FALSE,"Ratio Analysis";#N/A,#N/A,FALSE,"Test 120 Day Accts";#N/A,#N/A,FALSE,"Tickmarks"}</definedName>
    <definedName name="_____A2" localSheetId="36" hidden="1">{#N/A,#N/A,FALSE,"Aging Summary";#N/A,#N/A,FALSE,"Ratio Analysis";#N/A,#N/A,FALSE,"Test 120 Day Accts";#N/A,#N/A,FALSE,"Tickmarks"}</definedName>
    <definedName name="_____A2" localSheetId="33" hidden="1">{#N/A,#N/A,FALSE,"Aging Summary";#N/A,#N/A,FALSE,"Ratio Analysis";#N/A,#N/A,FALSE,"Test 120 Day Accts";#N/A,#N/A,FALSE,"Tickmarks"}</definedName>
    <definedName name="_____A2" localSheetId="34" hidden="1">{#N/A,#N/A,FALSE,"Aging Summary";#N/A,#N/A,FALSE,"Ratio Analysis";#N/A,#N/A,FALSE,"Test 120 Day Accts";#N/A,#N/A,FALSE,"Tickmarks"}</definedName>
    <definedName name="_____A2" localSheetId="31" hidden="1">{#N/A,#N/A,FALSE,"Aging Summary";#N/A,#N/A,FALSE,"Ratio Analysis";#N/A,#N/A,FALSE,"Test 120 Day Accts";#N/A,#N/A,FALSE,"Tickmarks"}</definedName>
    <definedName name="_____A2" hidden="1">{#N/A,#N/A,FALSE,"Aging Summary";#N/A,#N/A,FALSE,"Ratio Analysis";#N/A,#N/A,FALSE,"Test 120 Day Accts";#N/A,#N/A,FALSE,"Tickmarks"}</definedName>
    <definedName name="_____A68018">#REF!</definedName>
    <definedName name="_____A70000">#REF!</definedName>
    <definedName name="_____A73018">#REF!</definedName>
    <definedName name="_____A83018">#REF!</definedName>
    <definedName name="_____A90000">#REF!</definedName>
    <definedName name="_____AA68936">#REF!</definedName>
    <definedName name="_____AA69375">#REF!</definedName>
    <definedName name="_____AA70517">#REF!</definedName>
    <definedName name="_____AA80220">#REF!</definedName>
    <definedName name="_____AA90088">#REF!</definedName>
    <definedName name="_____AA999999">#REF!</definedName>
    <definedName name="_____ACC2" hidden="1">#REF!</definedName>
    <definedName name="_____ACC53">#REF!</definedName>
    <definedName name="_____ACC54">#REF!</definedName>
    <definedName name="_____ACC56">#REF!</definedName>
    <definedName name="_____a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a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a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a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a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a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a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asp2" localSheetId="31">#REF!</definedName>
    <definedName name="_____asp2">!#REF!</definedName>
    <definedName name="_____B100000">#REF!</definedName>
    <definedName name="_____B1000000">#REF!</definedName>
    <definedName name="_____B19000" localSheetId="31">#REF!</definedName>
    <definedName name="_____B19000">!#REF!</definedName>
    <definedName name="_____B19999" localSheetId="31">#REF!</definedName>
    <definedName name="_____B19999">!#REF!</definedName>
    <definedName name="_____B20000" localSheetId="31">#REF!</definedName>
    <definedName name="_____B20000">!#REF!</definedName>
    <definedName name="_____B69999">#REF!</definedName>
    <definedName name="_____B71837">#REF!</definedName>
    <definedName name="_____B93018">#REF!</definedName>
    <definedName name="_____BLK100" localSheetId="31">#REF!</definedName>
    <definedName name="_____BLK100">!#REF!</definedName>
    <definedName name="_____BNM1" localSheetId="35" hidden="1">{#N/A,#N/A,FALSE,"WBS 1.06";#N/A,#N/A,FALSE,"WBS 1.14";#N/A,#N/A,FALSE,"WBS 1.17";#N/A,#N/A,FALSE,"WBS 1.18"}</definedName>
    <definedName name="_____BNM1" localSheetId="37" hidden="1">{#N/A,#N/A,FALSE,"WBS 1.06";#N/A,#N/A,FALSE,"WBS 1.14";#N/A,#N/A,FALSE,"WBS 1.17";#N/A,#N/A,FALSE,"WBS 1.18"}</definedName>
    <definedName name="_____BNM1" localSheetId="36" hidden="1">{#N/A,#N/A,FALSE,"WBS 1.06";#N/A,#N/A,FALSE,"WBS 1.14";#N/A,#N/A,FALSE,"WBS 1.17";#N/A,#N/A,FALSE,"WBS 1.18"}</definedName>
    <definedName name="_____BNM1" localSheetId="33" hidden="1">{#N/A,#N/A,FALSE,"WBS 1.06";#N/A,#N/A,FALSE,"WBS 1.14";#N/A,#N/A,FALSE,"WBS 1.17";#N/A,#N/A,FALSE,"WBS 1.18"}</definedName>
    <definedName name="_____BNM1" localSheetId="34" hidden="1">{#N/A,#N/A,FALSE,"WBS 1.06";#N/A,#N/A,FALSE,"WBS 1.14";#N/A,#N/A,FALSE,"WBS 1.17";#N/A,#N/A,FALSE,"WBS 1.18"}</definedName>
    <definedName name="_____BNM1" localSheetId="31" hidden="1">{#N/A,#N/A,FALSE,"WBS 1.06";#N/A,#N/A,FALSE,"WBS 1.14";#N/A,#N/A,FALSE,"WBS 1.17";#N/A,#N/A,FALSE,"WBS 1.18"}</definedName>
    <definedName name="_____BNM1" hidden="1">{#N/A,#N/A,FALSE,"WBS 1.06";#N/A,#N/A,FALSE,"WBS 1.14";#N/A,#N/A,FALSE,"WBS 1.17";#N/A,#N/A,FALSE,"WBS 1.18"}</definedName>
    <definedName name="_____BUT38">#REF!</definedName>
    <definedName name="_____BUT78">#REF!</definedName>
    <definedName name="_____cal00001" localSheetId="35" hidden="1">{"'NOTES2'!$G$9:$J$27"}</definedName>
    <definedName name="_____cal00001" localSheetId="37" hidden="1">{"'NOTES2'!$G$9:$J$27"}</definedName>
    <definedName name="_____cal00001" localSheetId="36" hidden="1">{"'NOTES2'!$G$9:$J$27"}</definedName>
    <definedName name="_____cal00001" localSheetId="33" hidden="1">{"'NOTES2'!$G$9:$J$27"}</definedName>
    <definedName name="_____cal00001" localSheetId="34" hidden="1">{"'NOTES2'!$G$9:$J$27"}</definedName>
    <definedName name="_____cal00001" localSheetId="31" hidden="1">{"'NOTES2'!$G$9:$J$27"}</definedName>
    <definedName name="_____cal00001" hidden="1">{"'NOTES2'!$G$9:$J$27"}</definedName>
    <definedName name="_____CAO1" localSheetId="31">#REF!</definedName>
    <definedName name="_____CAO1">!#REF!</definedName>
    <definedName name="_____CAO2" localSheetId="31">#REF!</definedName>
    <definedName name="_____CAO2">!#REF!</definedName>
    <definedName name="_____CAO3" localSheetId="31">#REF!</definedName>
    <definedName name="_____CAO3">!#REF!</definedName>
    <definedName name="_____CAO4" localSheetId="31">#REF!</definedName>
    <definedName name="_____CAO4">!#REF!</definedName>
    <definedName name="_____CAO5" localSheetId="31">#REF!</definedName>
    <definedName name="_____CAO5">!#REF!</definedName>
    <definedName name="_____CAO6" localSheetId="31">#REF!</definedName>
    <definedName name="_____CAO6">!#REF!</definedName>
    <definedName name="_____CAO7" localSheetId="31">#REF!</definedName>
    <definedName name="_____CAO7">!#REF!</definedName>
    <definedName name="_____CAO8" localSheetId="31">#REF!</definedName>
    <definedName name="_____CAO8">!#REF!</definedName>
    <definedName name="_____cc1" localSheetId="35" hidden="1">{"DETALLE_1996",#N/A,FALSE,"flujo";"DETALLE_1997",#N/A,FALSE,"flujo";"GASTOS_INCURRIDOS_1996",#N/A,FALSE,"flujo";"GASTOS_PROGRAMADOS_PARA_1997",#N/A,FALSE,"flujo";#N/A,#N/A,FALSE,"comparat";#N/A,#N/A,FALSE,"costos";#N/A,#N/A,FALSE,"proyctrol"}</definedName>
    <definedName name="_____cc1" localSheetId="37" hidden="1">{"DETALLE_1996",#N/A,FALSE,"flujo";"DETALLE_1997",#N/A,FALSE,"flujo";"GASTOS_INCURRIDOS_1996",#N/A,FALSE,"flujo";"GASTOS_PROGRAMADOS_PARA_1997",#N/A,FALSE,"flujo";#N/A,#N/A,FALSE,"comparat";#N/A,#N/A,FALSE,"costos";#N/A,#N/A,FALSE,"proyctrol"}</definedName>
    <definedName name="_____cc1" localSheetId="36" hidden="1">{"DETALLE_1996",#N/A,FALSE,"flujo";"DETALLE_1997",#N/A,FALSE,"flujo";"GASTOS_INCURRIDOS_1996",#N/A,FALSE,"flujo";"GASTOS_PROGRAMADOS_PARA_1997",#N/A,FALSE,"flujo";#N/A,#N/A,FALSE,"comparat";#N/A,#N/A,FALSE,"costos";#N/A,#N/A,FALSE,"proyctrol"}</definedName>
    <definedName name="_____cc1" localSheetId="33" hidden="1">{"DETALLE_1996",#N/A,FALSE,"flujo";"DETALLE_1997",#N/A,FALSE,"flujo";"GASTOS_INCURRIDOS_1996",#N/A,FALSE,"flujo";"GASTOS_PROGRAMADOS_PARA_1997",#N/A,FALSE,"flujo";#N/A,#N/A,FALSE,"comparat";#N/A,#N/A,FALSE,"costos";#N/A,#N/A,FALSE,"proyctrol"}</definedName>
    <definedName name="_____cc1" localSheetId="34" hidden="1">{"DETALLE_1996",#N/A,FALSE,"flujo";"DETALLE_1997",#N/A,FALSE,"flujo";"GASTOS_INCURRIDOS_1996",#N/A,FALSE,"flujo";"GASTOS_PROGRAMADOS_PARA_1997",#N/A,FALSE,"flujo";#N/A,#N/A,FALSE,"comparat";#N/A,#N/A,FALSE,"costos";#N/A,#N/A,FALSE,"proyctrol"}</definedName>
    <definedName name="_____cc1" localSheetId="31" hidden="1">{"DETALLE_1996",#N/A,FALSE,"flujo";"DETALLE_1997",#N/A,FALSE,"flujo";"GASTOS_INCURRIDOS_1996",#N/A,FALSE,"flujo";"GASTOS_PROGRAMADOS_PARA_1997",#N/A,FALSE,"flujo";#N/A,#N/A,FALSE,"comparat";#N/A,#N/A,FALSE,"costos";#N/A,#N/A,FALSE,"proyctrol"}</definedName>
    <definedName name="_____cc1" hidden="1">{"DETALLE_1996",#N/A,FALSE,"flujo";"DETALLE_1997",#N/A,FALSE,"flujo";"GASTOS_INCURRIDOS_1996",#N/A,FALSE,"flujo";"GASTOS_PROGRAMADOS_PARA_1997",#N/A,FALSE,"flujo";#N/A,#N/A,FALSE,"comparat";#N/A,#N/A,FALSE,"costos";#N/A,#N/A,FALSE,"proyctrol"}</definedName>
    <definedName name="_____ccr1" localSheetId="31" hidden="1">{#N/A,#N/A,TRUE,"Cover";#N/A,#N/A,TRUE,"Conts";#N/A,#N/A,TRUE,"VOS";#N/A,#N/A,TRUE,"Warrington";#N/A,#N/A,TRUE,"Widnes"}</definedName>
    <definedName name="_____ccr1" hidden="1">{#N/A,#N/A,TRUE,"Cover";#N/A,#N/A,TRUE,"Conts";#N/A,#N/A,TRUE,"VOS";#N/A,#N/A,TRUE,"Warrington";#N/A,#N/A,TRUE,"Widnes"}</definedName>
    <definedName name="_____CMU005" localSheetId="31" hidden="1">#REF!</definedName>
    <definedName name="_____CMU005" hidden="1">#REF!</definedName>
    <definedName name="_____cp010103" localSheetId="35" hidden="1">{#N/A,#N/A,TRUE,"MEMO";#N/A,#N/A,TRUE,"PARAMETROS";#N/A,#N/A,TRUE,"RLI ";#N/A,#N/A,TRUE,"IMPTO.DET.";#N/A,#N/A,TRUE,"FUT-FUNT";#N/A,#N/A,TRUE,"CPI-PATR.";#N/A,#N/A,TRUE,"CM CPI";#N/A,#N/A,TRUE,"PROV";#N/A,#N/A,TRUE,"A FIJO";#N/A,#N/A,TRUE,"LEASING";#N/A,#N/A,TRUE,"VPP";#N/A,#N/A,TRUE,"PPM";#N/A,#N/A,TRUE,"OTROS"}</definedName>
    <definedName name="_____cp010103" localSheetId="37" hidden="1">{#N/A,#N/A,TRUE,"MEMO";#N/A,#N/A,TRUE,"PARAMETROS";#N/A,#N/A,TRUE,"RLI ";#N/A,#N/A,TRUE,"IMPTO.DET.";#N/A,#N/A,TRUE,"FUT-FUNT";#N/A,#N/A,TRUE,"CPI-PATR.";#N/A,#N/A,TRUE,"CM CPI";#N/A,#N/A,TRUE,"PROV";#N/A,#N/A,TRUE,"A FIJO";#N/A,#N/A,TRUE,"LEASING";#N/A,#N/A,TRUE,"VPP";#N/A,#N/A,TRUE,"PPM";#N/A,#N/A,TRUE,"OTROS"}</definedName>
    <definedName name="_____cp010103" localSheetId="36" hidden="1">{#N/A,#N/A,TRUE,"MEMO";#N/A,#N/A,TRUE,"PARAMETROS";#N/A,#N/A,TRUE,"RLI ";#N/A,#N/A,TRUE,"IMPTO.DET.";#N/A,#N/A,TRUE,"FUT-FUNT";#N/A,#N/A,TRUE,"CPI-PATR.";#N/A,#N/A,TRUE,"CM CPI";#N/A,#N/A,TRUE,"PROV";#N/A,#N/A,TRUE,"A FIJO";#N/A,#N/A,TRUE,"LEASING";#N/A,#N/A,TRUE,"VPP";#N/A,#N/A,TRUE,"PPM";#N/A,#N/A,TRUE,"OTROS"}</definedName>
    <definedName name="_____cp010103" localSheetId="33" hidden="1">{#N/A,#N/A,TRUE,"MEMO";#N/A,#N/A,TRUE,"PARAMETROS";#N/A,#N/A,TRUE,"RLI ";#N/A,#N/A,TRUE,"IMPTO.DET.";#N/A,#N/A,TRUE,"FUT-FUNT";#N/A,#N/A,TRUE,"CPI-PATR.";#N/A,#N/A,TRUE,"CM CPI";#N/A,#N/A,TRUE,"PROV";#N/A,#N/A,TRUE,"A FIJO";#N/A,#N/A,TRUE,"LEASING";#N/A,#N/A,TRUE,"VPP";#N/A,#N/A,TRUE,"PPM";#N/A,#N/A,TRUE,"OTROS"}</definedName>
    <definedName name="_____cp010103" localSheetId="34" hidden="1">{#N/A,#N/A,TRUE,"MEMO";#N/A,#N/A,TRUE,"PARAMETROS";#N/A,#N/A,TRUE,"RLI ";#N/A,#N/A,TRUE,"IMPTO.DET.";#N/A,#N/A,TRUE,"FUT-FUNT";#N/A,#N/A,TRUE,"CPI-PATR.";#N/A,#N/A,TRUE,"CM CPI";#N/A,#N/A,TRUE,"PROV";#N/A,#N/A,TRUE,"A FIJO";#N/A,#N/A,TRUE,"LEASING";#N/A,#N/A,TRUE,"VPP";#N/A,#N/A,TRUE,"PPM";#N/A,#N/A,TRUE,"OTROS"}</definedName>
    <definedName name="_____cp010103" localSheetId="31" hidden="1">{#N/A,#N/A,TRUE,"MEMO";#N/A,#N/A,TRUE,"PARAMETROS";#N/A,#N/A,TRUE,"RLI ";#N/A,#N/A,TRUE,"IMPTO.DET.";#N/A,#N/A,TRUE,"FUT-FUNT";#N/A,#N/A,TRUE,"CPI-PATR.";#N/A,#N/A,TRUE,"CM CPI";#N/A,#N/A,TRUE,"PROV";#N/A,#N/A,TRUE,"A FIJO";#N/A,#N/A,TRUE,"LEASING";#N/A,#N/A,TRUE,"VPP";#N/A,#N/A,TRUE,"PPM";#N/A,#N/A,TRUE,"OTROS"}</definedName>
    <definedName name="_____cp010103" hidden="1">{#N/A,#N/A,TRUE,"MEMO";#N/A,#N/A,TRUE,"PARAMETROS";#N/A,#N/A,TRUE,"RLI ";#N/A,#N/A,TRUE,"IMPTO.DET.";#N/A,#N/A,TRUE,"FUT-FUNT";#N/A,#N/A,TRUE,"CPI-PATR.";#N/A,#N/A,TRUE,"CM CPI";#N/A,#N/A,TRUE,"PROV";#N/A,#N/A,TRUE,"A FIJO";#N/A,#N/A,TRUE,"LEASING";#N/A,#N/A,TRUE,"VPP";#N/A,#N/A,TRUE,"PPM";#N/A,#N/A,TRUE,"OTROS"}</definedName>
    <definedName name="_____csc1" localSheetId="31">#REF!</definedName>
    <definedName name="_____csc1">!#REF!</definedName>
    <definedName name="_____dep2" localSheetId="31">#REF!</definedName>
    <definedName name="_____dep2">!#REF!</definedName>
    <definedName name="_____dep3" localSheetId="31">#REF!</definedName>
    <definedName name="_____dep3">!#REF!</definedName>
    <definedName name="_____dk1" localSheetId="35" hidden="1">{#N/A,#N/A,FALSE,"COVER.XLS";#N/A,#N/A,FALSE,"RACT1.XLS";#N/A,#N/A,FALSE,"RACT2.XLS";#N/A,#N/A,FALSE,"ECCMP";#N/A,#N/A,FALSE,"WELDER.XLS"}</definedName>
    <definedName name="_____dk1" localSheetId="37" hidden="1">{#N/A,#N/A,FALSE,"COVER.XLS";#N/A,#N/A,FALSE,"RACT1.XLS";#N/A,#N/A,FALSE,"RACT2.XLS";#N/A,#N/A,FALSE,"ECCMP";#N/A,#N/A,FALSE,"WELDER.XLS"}</definedName>
    <definedName name="_____dk1" localSheetId="36" hidden="1">{#N/A,#N/A,FALSE,"COVER.XLS";#N/A,#N/A,FALSE,"RACT1.XLS";#N/A,#N/A,FALSE,"RACT2.XLS";#N/A,#N/A,FALSE,"ECCMP";#N/A,#N/A,FALSE,"WELDER.XLS"}</definedName>
    <definedName name="_____dk1" localSheetId="33" hidden="1">{#N/A,#N/A,FALSE,"COVER.XLS";#N/A,#N/A,FALSE,"RACT1.XLS";#N/A,#N/A,FALSE,"RACT2.XLS";#N/A,#N/A,FALSE,"ECCMP";#N/A,#N/A,FALSE,"WELDER.XLS"}</definedName>
    <definedName name="_____dk1" localSheetId="34" hidden="1">{#N/A,#N/A,FALSE,"COVER.XLS";#N/A,#N/A,FALSE,"RACT1.XLS";#N/A,#N/A,FALSE,"RACT2.XLS";#N/A,#N/A,FALSE,"ECCMP";#N/A,#N/A,FALSE,"WELDER.XLS"}</definedName>
    <definedName name="_____dk1" localSheetId="31" hidden="1">{#N/A,#N/A,FALSE,"COVER.XLS";#N/A,#N/A,FALSE,"RACT1.XLS";#N/A,#N/A,FALSE,"RACT2.XLS";#N/A,#N/A,FALSE,"ECCMP";#N/A,#N/A,FALSE,"WELDER.XLS"}</definedName>
    <definedName name="_____dk1" hidden="1">{#N/A,#N/A,FALSE,"COVER.XLS";#N/A,#N/A,FALSE,"RACT1.XLS";#N/A,#N/A,FALSE,"RACT2.XLS";#N/A,#N/A,FALSE,"ECCMP";#N/A,#N/A,FALSE,"WELDER.XLS"}</definedName>
    <definedName name="_____DPM375" localSheetId="31">#REF!</definedName>
    <definedName name="_____DPM375">!#REF!</definedName>
    <definedName name="_____E1" localSheetId="31">#REF!</definedName>
    <definedName name="_____E1">!#REF!</definedName>
    <definedName name="_____e20000" localSheetId="31">#REF!</definedName>
    <definedName name="_____e20000">!#REF!</definedName>
    <definedName name="_____e99991" localSheetId="31">#REF!</definedName>
    <definedName name="_____e99991">!#REF!</definedName>
    <definedName name="_____eee4" localSheetId="35" hidden="1">{#N/A,#N/A,TRUE,"MES";#N/A,#N/A,TRUE,"ANUAL"}</definedName>
    <definedName name="_____eee4" localSheetId="37" hidden="1">{#N/A,#N/A,TRUE,"MES";#N/A,#N/A,TRUE,"ANUAL"}</definedName>
    <definedName name="_____eee4" localSheetId="36" hidden="1">{#N/A,#N/A,TRUE,"MES";#N/A,#N/A,TRUE,"ANUAL"}</definedName>
    <definedName name="_____eee4" localSheetId="33" hidden="1">{#N/A,#N/A,TRUE,"MES";#N/A,#N/A,TRUE,"ANUAL"}</definedName>
    <definedName name="_____eee4" localSheetId="34" hidden="1">{#N/A,#N/A,TRUE,"MES";#N/A,#N/A,TRUE,"ANUAL"}</definedName>
    <definedName name="_____eee4" localSheetId="31" hidden="1">{#N/A,#N/A,TRUE,"MES";#N/A,#N/A,TRUE,"ANUAL"}</definedName>
    <definedName name="_____eee4" hidden="1">{#N/A,#N/A,TRUE,"MES";#N/A,#N/A,TRUE,"ANUAL"}</definedName>
    <definedName name="_____EJE01" localSheetId="31">#REF!</definedName>
    <definedName name="_____EJE01">!#REF!</definedName>
    <definedName name="_____EJE02" localSheetId="31">#REF!</definedName>
    <definedName name="_____EJE02">!#REF!</definedName>
    <definedName name="_____EJE03" localSheetId="31">#REF!</definedName>
    <definedName name="_____EJE03">!#REF!</definedName>
    <definedName name="_____equ1" localSheetId="35" hidden="1">{#N/A,#N/A,TRUE,"Est. de Fact.";#N/A,#N/A,TRUE,"Capitulo 19";#N/A,#N/A,TRUE,"Proyecto P855"}</definedName>
    <definedName name="_____equ1" localSheetId="37" hidden="1">{#N/A,#N/A,TRUE,"Est. de Fact.";#N/A,#N/A,TRUE,"Capitulo 19";#N/A,#N/A,TRUE,"Proyecto P855"}</definedName>
    <definedName name="_____equ1" localSheetId="36" hidden="1">{#N/A,#N/A,TRUE,"Est. de Fact.";#N/A,#N/A,TRUE,"Capitulo 19";#N/A,#N/A,TRUE,"Proyecto P855"}</definedName>
    <definedName name="_____equ1" localSheetId="33" hidden="1">{#N/A,#N/A,TRUE,"Est. de Fact.";#N/A,#N/A,TRUE,"Capitulo 19";#N/A,#N/A,TRUE,"Proyecto P855"}</definedName>
    <definedName name="_____equ1" localSheetId="34" hidden="1">{#N/A,#N/A,TRUE,"Est. de Fact.";#N/A,#N/A,TRUE,"Capitulo 19";#N/A,#N/A,TRUE,"Proyecto P855"}</definedName>
    <definedName name="_____equ1" localSheetId="31" hidden="1">{#N/A,#N/A,TRUE,"Est. de Fact.";#N/A,#N/A,TRUE,"Capitulo 19";#N/A,#N/A,TRUE,"Proyecto P855"}</definedName>
    <definedName name="_____equ1" hidden="1">{#N/A,#N/A,TRUE,"Est. de Fact.";#N/A,#N/A,TRUE,"Capitulo 19";#N/A,#N/A,TRUE,"Proyecto P855"}</definedName>
    <definedName name="_____ext2" localSheetId="31">#REF!</definedName>
    <definedName name="_____ext2">!#REF!</definedName>
    <definedName name="_____ext3" localSheetId="31">#REF!</definedName>
    <definedName name="_____ext3">!#REF!</definedName>
    <definedName name="_____F" localSheetId="35" hidden="1">{#N/A,#N/A,FALSE,"Total_OC015";#N/A,#N/A,FALSE,"ADMIN";#N/A,#N/A,FALSE,"PROCES";#N/A,#N/A,FALSE,"mecan";#N/A,#N/A,FALSE,"civil";#N/A,#N/A,FALSE,"CAÑER";#N/A,#N/A,FALSE,"ELEC";#N/A,#N/A,FALSE,"INSTR"}</definedName>
    <definedName name="_____F" localSheetId="37" hidden="1">{#N/A,#N/A,FALSE,"Total_OC015";#N/A,#N/A,FALSE,"ADMIN";#N/A,#N/A,FALSE,"PROCES";#N/A,#N/A,FALSE,"mecan";#N/A,#N/A,FALSE,"civil";#N/A,#N/A,FALSE,"CAÑER";#N/A,#N/A,FALSE,"ELEC";#N/A,#N/A,FALSE,"INSTR"}</definedName>
    <definedName name="_____F" localSheetId="36" hidden="1">{#N/A,#N/A,FALSE,"Total_OC015";#N/A,#N/A,FALSE,"ADMIN";#N/A,#N/A,FALSE,"PROCES";#N/A,#N/A,FALSE,"mecan";#N/A,#N/A,FALSE,"civil";#N/A,#N/A,FALSE,"CAÑER";#N/A,#N/A,FALSE,"ELEC";#N/A,#N/A,FALSE,"INSTR"}</definedName>
    <definedName name="_____F" localSheetId="33" hidden="1">{#N/A,#N/A,FALSE,"Total_OC015";#N/A,#N/A,FALSE,"ADMIN";#N/A,#N/A,FALSE,"PROCES";#N/A,#N/A,FALSE,"mecan";#N/A,#N/A,FALSE,"civil";#N/A,#N/A,FALSE,"CAÑER";#N/A,#N/A,FALSE,"ELEC";#N/A,#N/A,FALSE,"INSTR"}</definedName>
    <definedName name="_____F" localSheetId="34" hidden="1">{#N/A,#N/A,FALSE,"Total_OC015";#N/A,#N/A,FALSE,"ADMIN";#N/A,#N/A,FALSE,"PROCES";#N/A,#N/A,FALSE,"mecan";#N/A,#N/A,FALSE,"civil";#N/A,#N/A,FALSE,"CAÑER";#N/A,#N/A,FALSE,"ELEC";#N/A,#N/A,FALSE,"INSTR"}</definedName>
    <definedName name="_____F" localSheetId="31" hidden="1">{#N/A,#N/A,FALSE,"Total_OC015";#N/A,#N/A,FALSE,"ADMIN";#N/A,#N/A,FALSE,"PROCES";#N/A,#N/A,FALSE,"mecan";#N/A,#N/A,FALSE,"civil";#N/A,#N/A,FALSE,"CAÑER";#N/A,#N/A,FALSE,"ELEC";#N/A,#N/A,FALSE,"INSTR"}</definedName>
    <definedName name="_____F" hidden="1">{#N/A,#N/A,FALSE,"Total_OC015";#N/A,#N/A,FALSE,"ADMIN";#N/A,#N/A,FALSE,"PROCES";#N/A,#N/A,FALSE,"mecan";#N/A,#N/A,FALSE,"civil";#N/A,#N/A,FALSE,"CAÑER";#N/A,#N/A,FALSE,"ELEC";#N/A,#N/A,FALSE,"INSTR"}</definedName>
    <definedName name="_____F15p">#REF!</definedName>
    <definedName name="_____f34rfq" localSheetId="31">#REF!</definedName>
    <definedName name="_____f34rfq">!#REF!</definedName>
    <definedName name="_____FC" localSheetId="35" hidden="1">{"DETALLE_1996",#N/A,FALSE,"flujo";"DETALLE_1997",#N/A,FALSE,"flujo";"GASTOS_INCURRIDOS_1996",#N/A,FALSE,"flujo";"GASTOS_PROGRAMADOS_PARA_1997",#N/A,FALSE,"flujo";#N/A,#N/A,FALSE,"comparat";#N/A,#N/A,FALSE,"costos";#N/A,#N/A,FALSE,"proyctrol"}</definedName>
    <definedName name="_____FC" localSheetId="37" hidden="1">{"DETALLE_1996",#N/A,FALSE,"flujo";"DETALLE_1997",#N/A,FALSE,"flujo";"GASTOS_INCURRIDOS_1996",#N/A,FALSE,"flujo";"GASTOS_PROGRAMADOS_PARA_1997",#N/A,FALSE,"flujo";#N/A,#N/A,FALSE,"comparat";#N/A,#N/A,FALSE,"costos";#N/A,#N/A,FALSE,"proyctrol"}</definedName>
    <definedName name="_____FC" localSheetId="36" hidden="1">{"DETALLE_1996",#N/A,FALSE,"flujo";"DETALLE_1997",#N/A,FALSE,"flujo";"GASTOS_INCURRIDOS_1996",#N/A,FALSE,"flujo";"GASTOS_PROGRAMADOS_PARA_1997",#N/A,FALSE,"flujo";#N/A,#N/A,FALSE,"comparat";#N/A,#N/A,FALSE,"costos";#N/A,#N/A,FALSE,"proyctrol"}</definedName>
    <definedName name="_____FC" localSheetId="33" hidden="1">{"DETALLE_1996",#N/A,FALSE,"flujo";"DETALLE_1997",#N/A,FALSE,"flujo";"GASTOS_INCURRIDOS_1996",#N/A,FALSE,"flujo";"GASTOS_PROGRAMADOS_PARA_1997",#N/A,FALSE,"flujo";#N/A,#N/A,FALSE,"comparat";#N/A,#N/A,FALSE,"costos";#N/A,#N/A,FALSE,"proyctrol"}</definedName>
    <definedName name="_____FC" localSheetId="34" hidden="1">{"DETALLE_1996",#N/A,FALSE,"flujo";"DETALLE_1997",#N/A,FALSE,"flujo";"GASTOS_INCURRIDOS_1996",#N/A,FALSE,"flujo";"GASTOS_PROGRAMADOS_PARA_1997",#N/A,FALSE,"flujo";#N/A,#N/A,FALSE,"comparat";#N/A,#N/A,FALSE,"costos";#N/A,#N/A,FALSE,"proyctrol"}</definedName>
    <definedName name="_____FC" localSheetId="31" hidden="1">{"DETALLE_1996",#N/A,FALSE,"flujo";"DETALLE_1997",#N/A,FALSE,"flujo";"GASTOS_INCURRIDOS_1996",#N/A,FALSE,"flujo";"GASTOS_PROGRAMADOS_PARA_1997",#N/A,FALSE,"flujo";#N/A,#N/A,FALSE,"comparat";#N/A,#N/A,FALSE,"costos";#N/A,#N/A,FALSE,"proyctrol"}</definedName>
    <definedName name="_____FC" hidden="1">{"DETALLE_1996",#N/A,FALSE,"flujo";"DETALLE_1997",#N/A,FALSE,"flujo";"GASTOS_INCURRIDOS_1996",#N/A,FALSE,"flujo";"GASTOS_PROGRAMADOS_PARA_1997",#N/A,FALSE,"flujo";#N/A,#N/A,FALSE,"comparat";#N/A,#N/A,FALSE,"costos";#N/A,#N/A,FALSE,"proyctrol"}</definedName>
    <definedName name="_____FHE7" localSheetId="35" hidden="1">{#N/A,#N/A,FALSE,"masez (10)";#N/A,#N/A,FALSE,"masez (7)";#N/A,#N/A,FALSE,"masez (6)";#N/A,#N/A,FALSE,"masez (5)";#N/A,#N/A,FALSE,"masez (4)";#N/A,#N/A,FALSE,"masez (3)";#N/A,#N/A,FALSE,"masez (2)";#N/A,#N/A,FALSE,"GME";#N/A,#N/A,FALSE,"masez"}</definedName>
    <definedName name="_____FHE7" localSheetId="37" hidden="1">{#N/A,#N/A,FALSE,"masez (10)";#N/A,#N/A,FALSE,"masez (7)";#N/A,#N/A,FALSE,"masez (6)";#N/A,#N/A,FALSE,"masez (5)";#N/A,#N/A,FALSE,"masez (4)";#N/A,#N/A,FALSE,"masez (3)";#N/A,#N/A,FALSE,"masez (2)";#N/A,#N/A,FALSE,"GME";#N/A,#N/A,FALSE,"masez"}</definedName>
    <definedName name="_____FHE7" localSheetId="36" hidden="1">{#N/A,#N/A,FALSE,"masez (10)";#N/A,#N/A,FALSE,"masez (7)";#N/A,#N/A,FALSE,"masez (6)";#N/A,#N/A,FALSE,"masez (5)";#N/A,#N/A,FALSE,"masez (4)";#N/A,#N/A,FALSE,"masez (3)";#N/A,#N/A,FALSE,"masez (2)";#N/A,#N/A,FALSE,"GME";#N/A,#N/A,FALSE,"masez"}</definedName>
    <definedName name="_____FHE7" localSheetId="33" hidden="1">{#N/A,#N/A,FALSE,"masez (10)";#N/A,#N/A,FALSE,"masez (7)";#N/A,#N/A,FALSE,"masez (6)";#N/A,#N/A,FALSE,"masez (5)";#N/A,#N/A,FALSE,"masez (4)";#N/A,#N/A,FALSE,"masez (3)";#N/A,#N/A,FALSE,"masez (2)";#N/A,#N/A,FALSE,"GME";#N/A,#N/A,FALSE,"masez"}</definedName>
    <definedName name="_____FHE7" localSheetId="34" hidden="1">{#N/A,#N/A,FALSE,"masez (10)";#N/A,#N/A,FALSE,"masez (7)";#N/A,#N/A,FALSE,"masez (6)";#N/A,#N/A,FALSE,"masez (5)";#N/A,#N/A,FALSE,"masez (4)";#N/A,#N/A,FALSE,"masez (3)";#N/A,#N/A,FALSE,"masez (2)";#N/A,#N/A,FALSE,"GME";#N/A,#N/A,FALSE,"masez"}</definedName>
    <definedName name="_____FHE7" localSheetId="31"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FR2" localSheetId="35" hidden="1">{#N/A,#N/A,FALSE,"GERAL";#N/A,#N/A,FALSE,"012-96";#N/A,#N/A,FALSE,"018-96";#N/A,#N/A,FALSE,"027-96";#N/A,#N/A,FALSE,"059-96";#N/A,#N/A,FALSE,"076-96";#N/A,#N/A,FALSE,"019-97";#N/A,#N/A,FALSE,"021-97";#N/A,#N/A,FALSE,"022-97";#N/A,#N/A,FALSE,"028-97"}</definedName>
    <definedName name="_____FR2" localSheetId="37" hidden="1">{#N/A,#N/A,FALSE,"GERAL";#N/A,#N/A,FALSE,"012-96";#N/A,#N/A,FALSE,"018-96";#N/A,#N/A,FALSE,"027-96";#N/A,#N/A,FALSE,"059-96";#N/A,#N/A,FALSE,"076-96";#N/A,#N/A,FALSE,"019-97";#N/A,#N/A,FALSE,"021-97";#N/A,#N/A,FALSE,"022-97";#N/A,#N/A,FALSE,"028-97"}</definedName>
    <definedName name="_____FR2" localSheetId="36" hidden="1">{#N/A,#N/A,FALSE,"GERAL";#N/A,#N/A,FALSE,"012-96";#N/A,#N/A,FALSE,"018-96";#N/A,#N/A,FALSE,"027-96";#N/A,#N/A,FALSE,"059-96";#N/A,#N/A,FALSE,"076-96";#N/A,#N/A,FALSE,"019-97";#N/A,#N/A,FALSE,"021-97";#N/A,#N/A,FALSE,"022-97";#N/A,#N/A,FALSE,"028-97"}</definedName>
    <definedName name="_____FR2" localSheetId="33" hidden="1">{#N/A,#N/A,FALSE,"GERAL";#N/A,#N/A,FALSE,"012-96";#N/A,#N/A,FALSE,"018-96";#N/A,#N/A,FALSE,"027-96";#N/A,#N/A,FALSE,"059-96";#N/A,#N/A,FALSE,"076-96";#N/A,#N/A,FALSE,"019-97";#N/A,#N/A,FALSE,"021-97";#N/A,#N/A,FALSE,"022-97";#N/A,#N/A,FALSE,"028-97"}</definedName>
    <definedName name="_____FR2" localSheetId="34" hidden="1">{#N/A,#N/A,FALSE,"GERAL";#N/A,#N/A,FALSE,"012-96";#N/A,#N/A,FALSE,"018-96";#N/A,#N/A,FALSE,"027-96";#N/A,#N/A,FALSE,"059-96";#N/A,#N/A,FALSE,"076-96";#N/A,#N/A,FALSE,"019-97";#N/A,#N/A,FALSE,"021-97";#N/A,#N/A,FALSE,"022-97";#N/A,#N/A,FALSE,"028-97"}</definedName>
    <definedName name="_____FR2" localSheetId="31" hidden="1">{#N/A,#N/A,FALSE,"GERAL";#N/A,#N/A,FALSE,"012-96";#N/A,#N/A,FALSE,"018-96";#N/A,#N/A,FALSE,"027-96";#N/A,#N/A,FALSE,"059-96";#N/A,#N/A,FALSE,"076-96";#N/A,#N/A,FALSE,"019-97";#N/A,#N/A,FALSE,"021-97";#N/A,#N/A,FALSE,"022-97";#N/A,#N/A,FALSE,"028-97"}</definedName>
    <definedName name="_____FR2" hidden="1">{#N/A,#N/A,FALSE,"GERAL";#N/A,#N/A,FALSE,"012-96";#N/A,#N/A,FALSE,"018-96";#N/A,#N/A,FALSE,"027-96";#N/A,#N/A,FALSE,"059-96";#N/A,#N/A,FALSE,"076-96";#N/A,#N/A,FALSE,"019-97";#N/A,#N/A,FALSE,"021-97";#N/A,#N/A,FALSE,"022-97";#N/A,#N/A,FALSE,"028-97"}</definedName>
    <definedName name="_____ftu222" localSheetId="35" hidden="1">{#N/A,#N/A,FALSE,"Aging Summary";#N/A,#N/A,FALSE,"Ratio Analysis";#N/A,#N/A,FALSE,"Test 120 Day Accts";#N/A,#N/A,FALSE,"Tickmarks"}</definedName>
    <definedName name="_____ftu222" localSheetId="37" hidden="1">{#N/A,#N/A,FALSE,"Aging Summary";#N/A,#N/A,FALSE,"Ratio Analysis";#N/A,#N/A,FALSE,"Test 120 Day Accts";#N/A,#N/A,FALSE,"Tickmarks"}</definedName>
    <definedName name="_____ftu222" localSheetId="36" hidden="1">{#N/A,#N/A,FALSE,"Aging Summary";#N/A,#N/A,FALSE,"Ratio Analysis";#N/A,#N/A,FALSE,"Test 120 Day Accts";#N/A,#N/A,FALSE,"Tickmarks"}</definedName>
    <definedName name="_____ftu222" localSheetId="33" hidden="1">{#N/A,#N/A,FALSE,"Aging Summary";#N/A,#N/A,FALSE,"Ratio Analysis";#N/A,#N/A,FALSE,"Test 120 Day Accts";#N/A,#N/A,FALSE,"Tickmarks"}</definedName>
    <definedName name="_____ftu222" localSheetId="34" hidden="1">{#N/A,#N/A,FALSE,"Aging Summary";#N/A,#N/A,FALSE,"Ratio Analysis";#N/A,#N/A,FALSE,"Test 120 Day Accts";#N/A,#N/A,FALSE,"Tickmarks"}</definedName>
    <definedName name="_____ftu222" localSheetId="31" hidden="1">{#N/A,#N/A,FALSE,"Aging Summary";#N/A,#N/A,FALSE,"Ratio Analysis";#N/A,#N/A,FALSE,"Test 120 Day Accts";#N/A,#N/A,FALSE,"Tickmarks"}</definedName>
    <definedName name="_____ftu222" hidden="1">{#N/A,#N/A,FALSE,"Aging Summary";#N/A,#N/A,FALSE,"Ratio Analysis";#N/A,#N/A,FALSE,"Test 120 Day Accts";#N/A,#N/A,FALSE,"Tickmarks"}</definedName>
    <definedName name="_____fut2" localSheetId="35" hidden="1">{#N/A,#N/A,FALSE,"Aging Summary";#N/A,#N/A,FALSE,"Ratio Analysis";#N/A,#N/A,FALSE,"Test 120 Day Accts";#N/A,#N/A,FALSE,"Tickmarks"}</definedName>
    <definedName name="_____fut2" localSheetId="37" hidden="1">{#N/A,#N/A,FALSE,"Aging Summary";#N/A,#N/A,FALSE,"Ratio Analysis";#N/A,#N/A,FALSE,"Test 120 Day Accts";#N/A,#N/A,FALSE,"Tickmarks"}</definedName>
    <definedName name="_____fut2" localSheetId="36" hidden="1">{#N/A,#N/A,FALSE,"Aging Summary";#N/A,#N/A,FALSE,"Ratio Analysis";#N/A,#N/A,FALSE,"Test 120 Day Accts";#N/A,#N/A,FALSE,"Tickmarks"}</definedName>
    <definedName name="_____fut2" localSheetId="33" hidden="1">{#N/A,#N/A,FALSE,"Aging Summary";#N/A,#N/A,FALSE,"Ratio Analysis";#N/A,#N/A,FALSE,"Test 120 Day Accts";#N/A,#N/A,FALSE,"Tickmarks"}</definedName>
    <definedName name="_____fut2" localSheetId="34" hidden="1">{#N/A,#N/A,FALSE,"Aging Summary";#N/A,#N/A,FALSE,"Ratio Analysis";#N/A,#N/A,FALSE,"Test 120 Day Accts";#N/A,#N/A,FALSE,"Tickmarks"}</definedName>
    <definedName name="_____fut2" localSheetId="31" hidden="1">{#N/A,#N/A,FALSE,"Aging Summary";#N/A,#N/A,FALSE,"Ratio Analysis";#N/A,#N/A,FALSE,"Test 120 Day Accts";#N/A,#N/A,FALSE,"Tickmarks"}</definedName>
    <definedName name="_____fut2" hidden="1">{#N/A,#N/A,FALSE,"Aging Summary";#N/A,#N/A,FALSE,"Ratio Analysis";#N/A,#N/A,FALSE,"Test 120 Day Accts";#N/A,#N/A,FALSE,"Tickmarks"}</definedName>
    <definedName name="_____gc2" localSheetId="35" hidden="1">{#N/A,#N/A,TRUE,"MEMO";#N/A,#N/A,TRUE,"PARAMETROS";#N/A,#N/A,TRUE,"RLI ";#N/A,#N/A,TRUE,"IMPTO.DET.";#N/A,#N/A,TRUE,"FUT-FUNT";#N/A,#N/A,TRUE,"CPI-PATR.";#N/A,#N/A,TRUE,"CM CPI";#N/A,#N/A,TRUE,"PROV";#N/A,#N/A,TRUE,"A FIJO";#N/A,#N/A,TRUE,"LEASING";#N/A,#N/A,TRUE,"VPP";#N/A,#N/A,TRUE,"PPM";#N/A,#N/A,TRUE,"OTROS"}</definedName>
    <definedName name="_____gc2" localSheetId="37" hidden="1">{#N/A,#N/A,TRUE,"MEMO";#N/A,#N/A,TRUE,"PARAMETROS";#N/A,#N/A,TRUE,"RLI ";#N/A,#N/A,TRUE,"IMPTO.DET.";#N/A,#N/A,TRUE,"FUT-FUNT";#N/A,#N/A,TRUE,"CPI-PATR.";#N/A,#N/A,TRUE,"CM CPI";#N/A,#N/A,TRUE,"PROV";#N/A,#N/A,TRUE,"A FIJO";#N/A,#N/A,TRUE,"LEASING";#N/A,#N/A,TRUE,"VPP";#N/A,#N/A,TRUE,"PPM";#N/A,#N/A,TRUE,"OTROS"}</definedName>
    <definedName name="_____gc2" localSheetId="36" hidden="1">{#N/A,#N/A,TRUE,"MEMO";#N/A,#N/A,TRUE,"PARAMETROS";#N/A,#N/A,TRUE,"RLI ";#N/A,#N/A,TRUE,"IMPTO.DET.";#N/A,#N/A,TRUE,"FUT-FUNT";#N/A,#N/A,TRUE,"CPI-PATR.";#N/A,#N/A,TRUE,"CM CPI";#N/A,#N/A,TRUE,"PROV";#N/A,#N/A,TRUE,"A FIJO";#N/A,#N/A,TRUE,"LEASING";#N/A,#N/A,TRUE,"VPP";#N/A,#N/A,TRUE,"PPM";#N/A,#N/A,TRUE,"OTROS"}</definedName>
    <definedName name="_____gc2" localSheetId="33" hidden="1">{#N/A,#N/A,TRUE,"MEMO";#N/A,#N/A,TRUE,"PARAMETROS";#N/A,#N/A,TRUE,"RLI ";#N/A,#N/A,TRUE,"IMPTO.DET.";#N/A,#N/A,TRUE,"FUT-FUNT";#N/A,#N/A,TRUE,"CPI-PATR.";#N/A,#N/A,TRUE,"CM CPI";#N/A,#N/A,TRUE,"PROV";#N/A,#N/A,TRUE,"A FIJO";#N/A,#N/A,TRUE,"LEASING";#N/A,#N/A,TRUE,"VPP";#N/A,#N/A,TRUE,"PPM";#N/A,#N/A,TRUE,"OTROS"}</definedName>
    <definedName name="_____gc2" localSheetId="34" hidden="1">{#N/A,#N/A,TRUE,"MEMO";#N/A,#N/A,TRUE,"PARAMETROS";#N/A,#N/A,TRUE,"RLI ";#N/A,#N/A,TRUE,"IMPTO.DET.";#N/A,#N/A,TRUE,"FUT-FUNT";#N/A,#N/A,TRUE,"CPI-PATR.";#N/A,#N/A,TRUE,"CM CPI";#N/A,#N/A,TRUE,"PROV";#N/A,#N/A,TRUE,"A FIJO";#N/A,#N/A,TRUE,"LEASING";#N/A,#N/A,TRUE,"VPP";#N/A,#N/A,TRUE,"PPM";#N/A,#N/A,TRUE,"OTROS"}</definedName>
    <definedName name="_____gc2" localSheetId="31" hidden="1">{#N/A,#N/A,TRUE,"MEMO";#N/A,#N/A,TRUE,"PARAMETROS";#N/A,#N/A,TRUE,"RLI ";#N/A,#N/A,TRUE,"IMPTO.DET.";#N/A,#N/A,TRUE,"FUT-FUNT";#N/A,#N/A,TRUE,"CPI-PATR.";#N/A,#N/A,TRUE,"CM CPI";#N/A,#N/A,TRUE,"PROV";#N/A,#N/A,TRUE,"A FIJO";#N/A,#N/A,TRUE,"LEASING";#N/A,#N/A,TRUE,"VPP";#N/A,#N/A,TRUE,"PPM";#N/A,#N/A,TRUE,"OTROS"}</definedName>
    <definedName name="_____gc2" hidden="1">{#N/A,#N/A,TRUE,"MEMO";#N/A,#N/A,TRUE,"PARAMETROS";#N/A,#N/A,TRUE,"RLI ";#N/A,#N/A,TRUE,"IMPTO.DET.";#N/A,#N/A,TRUE,"FUT-FUNT";#N/A,#N/A,TRUE,"CPI-PATR.";#N/A,#N/A,TRUE,"CM CPI";#N/A,#N/A,TRUE,"PROV";#N/A,#N/A,TRUE,"A FIJO";#N/A,#N/A,TRUE,"LEASING";#N/A,#N/A,TRUE,"VPP";#N/A,#N/A,TRUE,"PPM";#N/A,#N/A,TRUE,"OTROS"}</definedName>
    <definedName name="_____gl1" localSheetId="35" hidden="1">{#N/A,#N/A,FALSE,"Total_OC015";#N/A,#N/A,FALSE,"ADMIN";#N/A,#N/A,FALSE,"PROCES";#N/A,#N/A,FALSE,"mecan";#N/A,#N/A,FALSE,"civil";#N/A,#N/A,FALSE,"CAÑER";#N/A,#N/A,FALSE,"ELEC";#N/A,#N/A,FALSE,"INSTR"}</definedName>
    <definedName name="_____gl1" localSheetId="37" hidden="1">{#N/A,#N/A,FALSE,"Total_OC015";#N/A,#N/A,FALSE,"ADMIN";#N/A,#N/A,FALSE,"PROCES";#N/A,#N/A,FALSE,"mecan";#N/A,#N/A,FALSE,"civil";#N/A,#N/A,FALSE,"CAÑER";#N/A,#N/A,FALSE,"ELEC";#N/A,#N/A,FALSE,"INSTR"}</definedName>
    <definedName name="_____gl1" localSheetId="36" hidden="1">{#N/A,#N/A,FALSE,"Total_OC015";#N/A,#N/A,FALSE,"ADMIN";#N/A,#N/A,FALSE,"PROCES";#N/A,#N/A,FALSE,"mecan";#N/A,#N/A,FALSE,"civil";#N/A,#N/A,FALSE,"CAÑER";#N/A,#N/A,FALSE,"ELEC";#N/A,#N/A,FALSE,"INSTR"}</definedName>
    <definedName name="_____gl1" localSheetId="33" hidden="1">{#N/A,#N/A,FALSE,"Total_OC015";#N/A,#N/A,FALSE,"ADMIN";#N/A,#N/A,FALSE,"PROCES";#N/A,#N/A,FALSE,"mecan";#N/A,#N/A,FALSE,"civil";#N/A,#N/A,FALSE,"CAÑER";#N/A,#N/A,FALSE,"ELEC";#N/A,#N/A,FALSE,"INSTR"}</definedName>
    <definedName name="_____gl1" localSheetId="34" hidden="1">{#N/A,#N/A,FALSE,"Total_OC015";#N/A,#N/A,FALSE,"ADMIN";#N/A,#N/A,FALSE,"PROCES";#N/A,#N/A,FALSE,"mecan";#N/A,#N/A,FALSE,"civil";#N/A,#N/A,FALSE,"CAÑER";#N/A,#N/A,FALSE,"ELEC";#N/A,#N/A,FALSE,"INSTR"}</definedName>
    <definedName name="_____gl1" localSheetId="31" hidden="1">{#N/A,#N/A,FALSE,"Total_OC015";#N/A,#N/A,FALSE,"ADMIN";#N/A,#N/A,FALSE,"PROCES";#N/A,#N/A,FALSE,"mecan";#N/A,#N/A,FALSE,"civil";#N/A,#N/A,FALSE,"CAÑER";#N/A,#N/A,FALSE,"ELEC";#N/A,#N/A,FALSE,"INSTR"}</definedName>
    <definedName name="_____gl1" hidden="1">{#N/A,#N/A,FALSE,"Total_OC015";#N/A,#N/A,FALSE,"ADMIN";#N/A,#N/A,FALSE,"PROCES";#N/A,#N/A,FALSE,"mecan";#N/A,#N/A,FALSE,"civil";#N/A,#N/A,FALSE,"CAÑER";#N/A,#N/A,FALSE,"ELEC";#N/A,#N/A,FALSE,"INSTR"}</definedName>
    <definedName name="_____GMP1297" hidden="1">#REF!</definedName>
    <definedName name="_____gmp2000" localSheetId="35" hidden="1">#REF!</definedName>
    <definedName name="_____gmp2000" localSheetId="36" hidden="1">#REF!</definedName>
    <definedName name="_____gmp2000" localSheetId="33" hidden="1">#REF!</definedName>
    <definedName name="_____gmp2000" localSheetId="34" hidden="1">#REF!</definedName>
    <definedName name="_____gmp2000" hidden="1">#REF!</definedName>
    <definedName name="_____Goi8" localSheetId="35" hidden="1">{"'Sheet1'!$L$16"}</definedName>
    <definedName name="_____Goi8" localSheetId="37" hidden="1">{"'Sheet1'!$L$16"}</definedName>
    <definedName name="_____Goi8" localSheetId="36" hidden="1">{"'Sheet1'!$L$16"}</definedName>
    <definedName name="_____Goi8" localSheetId="33" hidden="1">{"'Sheet1'!$L$16"}</definedName>
    <definedName name="_____Goi8" localSheetId="34" hidden="1">{"'Sheet1'!$L$16"}</definedName>
    <definedName name="_____Goi8" localSheetId="31" hidden="1">{"'Sheet1'!$L$16"}</definedName>
    <definedName name="_____Goi8" hidden="1">{"'Sheet1'!$L$16"}</definedName>
    <definedName name="_____H3" localSheetId="35" hidden="1">{"'장비'!$A$3:$M$12"}</definedName>
    <definedName name="_____H3" localSheetId="37" hidden="1">{"'장비'!$A$3:$M$12"}</definedName>
    <definedName name="_____H3" localSheetId="36" hidden="1">{"'장비'!$A$3:$M$12"}</definedName>
    <definedName name="_____H3" localSheetId="33" hidden="1">{"'장비'!$A$3:$M$12"}</definedName>
    <definedName name="_____H3" localSheetId="34" hidden="1">{"'장비'!$A$3:$M$12"}</definedName>
    <definedName name="_____H3" localSheetId="31" hidden="1">{"'장비'!$A$3:$M$12"}</definedName>
    <definedName name="_____H3" hidden="1">{"'장비'!$A$3:$M$12"}</definedName>
    <definedName name="_____IND1" localSheetId="31">#REF!</definedName>
    <definedName name="_____IND1">!#REF!</definedName>
    <definedName name="_____Ind2" localSheetId="31">#REF!</definedName>
    <definedName name="_____Ind2">!#REF!</definedName>
    <definedName name="_____Ind3" localSheetId="31">#REF!</definedName>
    <definedName name="_____Ind3">!#REF!</definedName>
    <definedName name="_____Ind4" localSheetId="31">#REF!</definedName>
    <definedName name="_____Ind4">!#REF!</definedName>
    <definedName name="_____Ind5" localSheetId="31">#REF!</definedName>
    <definedName name="_____Ind5">!#REF!</definedName>
    <definedName name="_____JJJ1" hidden="1">{#N/A,#N/A,FALSE,"EL 11";#N/A,#N/A,FALSE,"EL 13";#N/A,#N/A,FALSE,"EL 17";#N/A,#N/A,FALSE,"EL 19";#N/A,#N/A,FALSE,"EL 23";#N/A,#N/A,FALSE,"COMUN.-INCEND."}</definedName>
    <definedName name="_____jul02" localSheetId="35" hidden="1">{#N/A,#N/A,FALSE,"MAY96 2260";#N/A,#N/A,FALSE,"system reclass";#N/A,#N/A,FALSE,"Items with no project number"}</definedName>
    <definedName name="_____jul02" localSheetId="37" hidden="1">{#N/A,#N/A,FALSE,"MAY96 2260";#N/A,#N/A,FALSE,"system reclass";#N/A,#N/A,FALSE,"Items with no project number"}</definedName>
    <definedName name="_____jul02" localSheetId="36" hidden="1">{#N/A,#N/A,FALSE,"MAY96 2260";#N/A,#N/A,FALSE,"system reclass";#N/A,#N/A,FALSE,"Items with no project number"}</definedName>
    <definedName name="_____jul02" localSheetId="33" hidden="1">{#N/A,#N/A,FALSE,"MAY96 2260";#N/A,#N/A,FALSE,"system reclass";#N/A,#N/A,FALSE,"Items with no project number"}</definedName>
    <definedName name="_____jul02" localSheetId="34" hidden="1">{#N/A,#N/A,FALSE,"MAY96 2260";#N/A,#N/A,FALSE,"system reclass";#N/A,#N/A,FALSE,"Items with no project number"}</definedName>
    <definedName name="_____jul02" localSheetId="31" hidden="1">{#N/A,#N/A,FALSE,"MAY96 2260";#N/A,#N/A,FALSE,"system reclass";#N/A,#N/A,FALSE,"Items with no project number"}</definedName>
    <definedName name="_____jul02" hidden="1">{#N/A,#N/A,FALSE,"MAY96 2260";#N/A,#N/A,FALSE,"system reclass";#N/A,#N/A,FALSE,"Items with no project number"}</definedName>
    <definedName name="_____jul02_1" localSheetId="35" hidden="1">{#N/A,#N/A,FALSE,"MAY96 2260";#N/A,#N/A,FALSE,"system reclass";#N/A,#N/A,FALSE,"Items with no project number"}</definedName>
    <definedName name="_____jul02_1" localSheetId="37" hidden="1">{#N/A,#N/A,FALSE,"MAY96 2260";#N/A,#N/A,FALSE,"system reclass";#N/A,#N/A,FALSE,"Items with no project number"}</definedName>
    <definedName name="_____jul02_1" localSheetId="36" hidden="1">{#N/A,#N/A,FALSE,"MAY96 2260";#N/A,#N/A,FALSE,"system reclass";#N/A,#N/A,FALSE,"Items with no project number"}</definedName>
    <definedName name="_____jul02_1" localSheetId="33" hidden="1">{#N/A,#N/A,FALSE,"MAY96 2260";#N/A,#N/A,FALSE,"system reclass";#N/A,#N/A,FALSE,"Items with no project number"}</definedName>
    <definedName name="_____jul02_1" localSheetId="34" hidden="1">{#N/A,#N/A,FALSE,"MAY96 2260";#N/A,#N/A,FALSE,"system reclass";#N/A,#N/A,FALSE,"Items with no project number"}</definedName>
    <definedName name="_____jul02_1" localSheetId="31" hidden="1">{#N/A,#N/A,FALSE,"MAY96 2260";#N/A,#N/A,FALSE,"system reclass";#N/A,#N/A,FALSE,"Items with no project number"}</definedName>
    <definedName name="_____jul02_1" hidden="1">{#N/A,#N/A,FALSE,"MAY96 2260";#N/A,#N/A,FALSE,"system reclass";#N/A,#N/A,FALSE,"Items with no project number"}</definedName>
    <definedName name="_____jul02_2" localSheetId="35" hidden="1">{#N/A,#N/A,FALSE,"MAY96 2260";#N/A,#N/A,FALSE,"system reclass";#N/A,#N/A,FALSE,"Items with no project number"}</definedName>
    <definedName name="_____jul02_2" localSheetId="37" hidden="1">{#N/A,#N/A,FALSE,"MAY96 2260";#N/A,#N/A,FALSE,"system reclass";#N/A,#N/A,FALSE,"Items with no project number"}</definedName>
    <definedName name="_____jul02_2" localSheetId="36" hidden="1">{#N/A,#N/A,FALSE,"MAY96 2260";#N/A,#N/A,FALSE,"system reclass";#N/A,#N/A,FALSE,"Items with no project number"}</definedName>
    <definedName name="_____jul02_2" localSheetId="33" hidden="1">{#N/A,#N/A,FALSE,"MAY96 2260";#N/A,#N/A,FALSE,"system reclass";#N/A,#N/A,FALSE,"Items with no project number"}</definedName>
    <definedName name="_____jul02_2" localSheetId="34" hidden="1">{#N/A,#N/A,FALSE,"MAY96 2260";#N/A,#N/A,FALSE,"system reclass";#N/A,#N/A,FALSE,"Items with no project number"}</definedName>
    <definedName name="_____jul02_2" localSheetId="31" hidden="1">{#N/A,#N/A,FALSE,"MAY96 2260";#N/A,#N/A,FALSE,"system reclass";#N/A,#N/A,FALSE,"Items with no project number"}</definedName>
    <definedName name="_____jul02_2" hidden="1">{#N/A,#N/A,FALSE,"MAY96 2260";#N/A,#N/A,FALSE,"system reclass";#N/A,#N/A,FALSE,"Items with no project number"}</definedName>
    <definedName name="_____jul02_3" localSheetId="35" hidden="1">{#N/A,#N/A,FALSE,"MAY96 2260";#N/A,#N/A,FALSE,"system reclass";#N/A,#N/A,FALSE,"Items with no project number"}</definedName>
    <definedName name="_____jul02_3" localSheetId="37" hidden="1">{#N/A,#N/A,FALSE,"MAY96 2260";#N/A,#N/A,FALSE,"system reclass";#N/A,#N/A,FALSE,"Items with no project number"}</definedName>
    <definedName name="_____jul02_3" localSheetId="36" hidden="1">{#N/A,#N/A,FALSE,"MAY96 2260";#N/A,#N/A,FALSE,"system reclass";#N/A,#N/A,FALSE,"Items with no project number"}</definedName>
    <definedName name="_____jul02_3" localSheetId="33" hidden="1">{#N/A,#N/A,FALSE,"MAY96 2260";#N/A,#N/A,FALSE,"system reclass";#N/A,#N/A,FALSE,"Items with no project number"}</definedName>
    <definedName name="_____jul02_3" localSheetId="34" hidden="1">{#N/A,#N/A,FALSE,"MAY96 2260";#N/A,#N/A,FALSE,"system reclass";#N/A,#N/A,FALSE,"Items with no project number"}</definedName>
    <definedName name="_____jul02_3" localSheetId="31" hidden="1">{#N/A,#N/A,FALSE,"MAY96 2260";#N/A,#N/A,FALSE,"system reclass";#N/A,#N/A,FALSE,"Items with no project number"}</definedName>
    <definedName name="_____jul02_3" hidden="1">{#N/A,#N/A,FALSE,"MAY96 2260";#N/A,#N/A,FALSE,"system reclass";#N/A,#N/A,FALSE,"Items with no project number"}</definedName>
    <definedName name="_____jul02_4" localSheetId="35" hidden="1">{#N/A,#N/A,FALSE,"MAY96 2260";#N/A,#N/A,FALSE,"system reclass";#N/A,#N/A,FALSE,"Items with no project number"}</definedName>
    <definedName name="_____jul02_4" localSheetId="37" hidden="1">{#N/A,#N/A,FALSE,"MAY96 2260";#N/A,#N/A,FALSE,"system reclass";#N/A,#N/A,FALSE,"Items with no project number"}</definedName>
    <definedName name="_____jul02_4" localSheetId="36" hidden="1">{#N/A,#N/A,FALSE,"MAY96 2260";#N/A,#N/A,FALSE,"system reclass";#N/A,#N/A,FALSE,"Items with no project number"}</definedName>
    <definedName name="_____jul02_4" localSheetId="33" hidden="1">{#N/A,#N/A,FALSE,"MAY96 2260";#N/A,#N/A,FALSE,"system reclass";#N/A,#N/A,FALSE,"Items with no project number"}</definedName>
    <definedName name="_____jul02_4" localSheetId="34" hidden="1">{#N/A,#N/A,FALSE,"MAY96 2260";#N/A,#N/A,FALSE,"system reclass";#N/A,#N/A,FALSE,"Items with no project number"}</definedName>
    <definedName name="_____jul02_4" localSheetId="31" hidden="1">{#N/A,#N/A,FALSE,"MAY96 2260";#N/A,#N/A,FALSE,"system reclass";#N/A,#N/A,FALSE,"Items with no project number"}</definedName>
    <definedName name="_____jul02_4" hidden="1">{#N/A,#N/A,FALSE,"MAY96 2260";#N/A,#N/A,FALSE,"system reclass";#N/A,#N/A,FALSE,"Items with no project number"}</definedName>
    <definedName name="_____jul02_5" localSheetId="35" hidden="1">{#N/A,#N/A,FALSE,"MAY96 2260";#N/A,#N/A,FALSE,"system reclass";#N/A,#N/A,FALSE,"Items with no project number"}</definedName>
    <definedName name="_____jul02_5" localSheetId="37" hidden="1">{#N/A,#N/A,FALSE,"MAY96 2260";#N/A,#N/A,FALSE,"system reclass";#N/A,#N/A,FALSE,"Items with no project number"}</definedName>
    <definedName name="_____jul02_5" localSheetId="36" hidden="1">{#N/A,#N/A,FALSE,"MAY96 2260";#N/A,#N/A,FALSE,"system reclass";#N/A,#N/A,FALSE,"Items with no project number"}</definedName>
    <definedName name="_____jul02_5" localSheetId="33" hidden="1">{#N/A,#N/A,FALSE,"MAY96 2260";#N/A,#N/A,FALSE,"system reclass";#N/A,#N/A,FALSE,"Items with no project number"}</definedName>
    <definedName name="_____jul02_5" localSheetId="34" hidden="1">{#N/A,#N/A,FALSE,"MAY96 2260";#N/A,#N/A,FALSE,"system reclass";#N/A,#N/A,FALSE,"Items with no project number"}</definedName>
    <definedName name="_____jul02_5" localSheetId="31" hidden="1">{#N/A,#N/A,FALSE,"MAY96 2260";#N/A,#N/A,FALSE,"system reclass";#N/A,#N/A,FALSE,"Items with no project number"}</definedName>
    <definedName name="_____jul02_5" hidden="1">{#N/A,#N/A,FALSE,"MAY96 2260";#N/A,#N/A,FALSE,"system reclass";#N/A,#N/A,FALSE,"Items with no project number"}</definedName>
    <definedName name="_____jy5" localSheetId="35" hidden="1">{#N/A,#N/A,FALSE,"masez (10)";#N/A,#N/A,FALSE,"masez (7)";#N/A,#N/A,FALSE,"masez (6)";#N/A,#N/A,FALSE,"masez (5)";#N/A,#N/A,FALSE,"masez (4)";#N/A,#N/A,FALSE,"masez (3)";#N/A,#N/A,FALSE,"masez (2)";#N/A,#N/A,FALSE,"GME";#N/A,#N/A,FALSE,"masez"}</definedName>
    <definedName name="_____jy5" localSheetId="37" hidden="1">{#N/A,#N/A,FALSE,"masez (10)";#N/A,#N/A,FALSE,"masez (7)";#N/A,#N/A,FALSE,"masez (6)";#N/A,#N/A,FALSE,"masez (5)";#N/A,#N/A,FALSE,"masez (4)";#N/A,#N/A,FALSE,"masez (3)";#N/A,#N/A,FALSE,"masez (2)";#N/A,#N/A,FALSE,"GME";#N/A,#N/A,FALSE,"masez"}</definedName>
    <definedName name="_____jy5" localSheetId="36" hidden="1">{#N/A,#N/A,FALSE,"masez (10)";#N/A,#N/A,FALSE,"masez (7)";#N/A,#N/A,FALSE,"masez (6)";#N/A,#N/A,FALSE,"masez (5)";#N/A,#N/A,FALSE,"masez (4)";#N/A,#N/A,FALSE,"masez (3)";#N/A,#N/A,FALSE,"masez (2)";#N/A,#N/A,FALSE,"GME";#N/A,#N/A,FALSE,"masez"}</definedName>
    <definedName name="_____jy5" localSheetId="33" hidden="1">{#N/A,#N/A,FALSE,"masez (10)";#N/A,#N/A,FALSE,"masez (7)";#N/A,#N/A,FALSE,"masez (6)";#N/A,#N/A,FALSE,"masez (5)";#N/A,#N/A,FALSE,"masez (4)";#N/A,#N/A,FALSE,"masez (3)";#N/A,#N/A,FALSE,"masez (2)";#N/A,#N/A,FALSE,"GME";#N/A,#N/A,FALSE,"masez"}</definedName>
    <definedName name="_____jy5" localSheetId="34" hidden="1">{#N/A,#N/A,FALSE,"masez (10)";#N/A,#N/A,FALSE,"masez (7)";#N/A,#N/A,FALSE,"masez (6)";#N/A,#N/A,FALSE,"masez (5)";#N/A,#N/A,FALSE,"masez (4)";#N/A,#N/A,FALSE,"masez (3)";#N/A,#N/A,FALSE,"masez (2)";#N/A,#N/A,FALSE,"GME";#N/A,#N/A,FALSE,"masez"}</definedName>
    <definedName name="_____jy5" localSheetId="31"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k1" localSheetId="31">#REF!</definedName>
    <definedName name="_____k1">!#REF!</definedName>
    <definedName name="_____k2" localSheetId="31">#REF!</definedName>
    <definedName name="_____k2">!#REF!</definedName>
    <definedName name="_____k3" localSheetId="31">#REF!</definedName>
    <definedName name="_____k3">!#REF!</definedName>
    <definedName name="_____key1" hidden="1">#REF!</definedName>
    <definedName name="_____KEY11" localSheetId="35" hidden="1">#REF!</definedName>
    <definedName name="_____KEY11" localSheetId="36" hidden="1">#REF!</definedName>
    <definedName name="_____KEY11" localSheetId="33" hidden="1">#REF!</definedName>
    <definedName name="_____KEY11" localSheetId="34" hidden="1">#REF!</definedName>
    <definedName name="_____KEY11" hidden="1">#REF!</definedName>
    <definedName name="_____KEY2" localSheetId="35" hidden="1">#REF!</definedName>
    <definedName name="_____KEY2" localSheetId="36" hidden="1">#REF!</definedName>
    <definedName name="_____KEY2" localSheetId="33" hidden="1">#REF!</definedName>
    <definedName name="_____KEY2" localSheetId="34" hidden="1">#REF!</definedName>
    <definedName name="_____KEY2" hidden="1">#REF!</definedName>
    <definedName name="_____kk1"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2" localSheetId="35" hidden="1">{"FlujoGastos",#N/A,FALSE,"Base";"FlujoGastos",#N/A,FALSE,"Buzón Tren";"FlujoGastos",#N/A,FALSE,"Buzón Camión";"FlujoGastos",#N/A,FALSE,"LHD Camión";"FlujoGastos",#N/A,FALSE,"Cámara Camión"}</definedName>
    <definedName name="_____kk2" localSheetId="37" hidden="1">{"FlujoGastos",#N/A,FALSE,"Base";"FlujoGastos",#N/A,FALSE,"Buzón Tren";"FlujoGastos",#N/A,FALSE,"Buzón Camión";"FlujoGastos",#N/A,FALSE,"LHD Camión";"FlujoGastos",#N/A,FALSE,"Cámara Camión"}</definedName>
    <definedName name="_____kk2" localSheetId="36" hidden="1">{"FlujoGastos",#N/A,FALSE,"Base";"FlujoGastos",#N/A,FALSE,"Buzón Tren";"FlujoGastos",#N/A,FALSE,"Buzón Camión";"FlujoGastos",#N/A,FALSE,"LHD Camión";"FlujoGastos",#N/A,FALSE,"Cámara Camión"}</definedName>
    <definedName name="_____kk2" localSheetId="33" hidden="1">{"FlujoGastos",#N/A,FALSE,"Base";"FlujoGastos",#N/A,FALSE,"Buzón Tren";"FlujoGastos",#N/A,FALSE,"Buzón Camión";"FlujoGastos",#N/A,FALSE,"LHD Camión";"FlujoGastos",#N/A,FALSE,"Cámara Camión"}</definedName>
    <definedName name="_____kk2" localSheetId="34" hidden="1">{"FlujoGastos",#N/A,FALSE,"Base";"FlujoGastos",#N/A,FALSE,"Buzón Tren";"FlujoGastos",#N/A,FALSE,"Buzón Camión";"FlujoGastos",#N/A,FALSE,"LHD Camión";"FlujoGastos",#N/A,FALSE,"Cámara Camión"}</definedName>
    <definedName name="_____kk2" localSheetId="31" hidden="1">{"FlujoGastos",#N/A,FALSE,"Base";"FlujoGastos",#N/A,FALSE,"Buzón Tren";"FlujoGastos",#N/A,FALSE,"Buzón Camión";"FlujoGastos",#N/A,FALSE,"LHD Camión";"FlujoGastos",#N/A,FALSE,"Cámara Camión"}</definedName>
    <definedName name="_____kk2" hidden="1">{"FlujoGastos",#N/A,FALSE,"Base";"FlujoGastos",#N/A,FALSE,"Buzón Tren";"FlujoGastos",#N/A,FALSE,"Buzón Camión";"FlujoGastos",#N/A,FALSE,"LHD Camión";"FlujoGastos",#N/A,FALSE,"Cámara Camión"}</definedName>
    <definedName name="_____kk3"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4" localSheetId="35" hidden="1">{"desarrollo",#N/A,FALSE,"Cámara Camión";"resumen",#N/A,FALSE,"Cámara Camión";"eqprod",#N/A,FALSE,"Cámara Camión"}</definedName>
    <definedName name="_____kk4" localSheetId="37" hidden="1">{"desarrollo",#N/A,FALSE,"Cámara Camión";"resumen",#N/A,FALSE,"Cámara Camión";"eqprod",#N/A,FALSE,"Cámara Camión"}</definedName>
    <definedName name="_____kk4" localSheetId="36" hidden="1">{"desarrollo",#N/A,FALSE,"Cámara Camión";"resumen",#N/A,FALSE,"Cámara Camión";"eqprod",#N/A,FALSE,"Cámara Camión"}</definedName>
    <definedName name="_____kk4" localSheetId="33" hidden="1">{"desarrollo",#N/A,FALSE,"Cámara Camión";"resumen",#N/A,FALSE,"Cámara Camión";"eqprod",#N/A,FALSE,"Cámara Camión"}</definedName>
    <definedName name="_____kk4" localSheetId="34" hidden="1">{"desarrollo",#N/A,FALSE,"Cámara Camión";"resumen",#N/A,FALSE,"Cámara Camión";"eqprod",#N/A,FALSE,"Cámara Camión"}</definedName>
    <definedName name="_____kk4" localSheetId="31" hidden="1">{"desarrollo",#N/A,FALSE,"Cámara Camión";"resumen",#N/A,FALSE,"Cámara Camión";"eqprod",#N/A,FALSE,"Cámara Camión"}</definedName>
    <definedName name="_____kk4" hidden="1">{"desarrollo",#N/A,FALSE,"Cámara Camión";"resumen",#N/A,FALSE,"Cámara Camión";"eqprod",#N/A,FALSE,"Cámara Camión"}</definedName>
    <definedName name="_____kvs1" localSheetId="35" hidden="1">{#N/A,#N/A,FALSE,"COVER1.XLS ";#N/A,#N/A,FALSE,"RACT1.XLS";#N/A,#N/A,FALSE,"RACT2.XLS";#N/A,#N/A,FALSE,"ECCMP";#N/A,#N/A,FALSE,"WELDER.XLS"}</definedName>
    <definedName name="_____kvs1" localSheetId="37" hidden="1">{#N/A,#N/A,FALSE,"COVER1.XLS ";#N/A,#N/A,FALSE,"RACT1.XLS";#N/A,#N/A,FALSE,"RACT2.XLS";#N/A,#N/A,FALSE,"ECCMP";#N/A,#N/A,FALSE,"WELDER.XLS"}</definedName>
    <definedName name="_____kvs1" localSheetId="36" hidden="1">{#N/A,#N/A,FALSE,"COVER1.XLS ";#N/A,#N/A,FALSE,"RACT1.XLS";#N/A,#N/A,FALSE,"RACT2.XLS";#N/A,#N/A,FALSE,"ECCMP";#N/A,#N/A,FALSE,"WELDER.XLS"}</definedName>
    <definedName name="_____kvs1" localSheetId="33" hidden="1">{#N/A,#N/A,FALSE,"COVER1.XLS ";#N/A,#N/A,FALSE,"RACT1.XLS";#N/A,#N/A,FALSE,"RACT2.XLS";#N/A,#N/A,FALSE,"ECCMP";#N/A,#N/A,FALSE,"WELDER.XLS"}</definedName>
    <definedName name="_____kvs1" localSheetId="34" hidden="1">{#N/A,#N/A,FALSE,"COVER1.XLS ";#N/A,#N/A,FALSE,"RACT1.XLS";#N/A,#N/A,FALSE,"RACT2.XLS";#N/A,#N/A,FALSE,"ECCMP";#N/A,#N/A,FALSE,"WELDER.XLS"}</definedName>
    <definedName name="_____kvs1" localSheetId="31" hidden="1">{#N/A,#N/A,FALSE,"COVER1.XLS ";#N/A,#N/A,FALSE,"RACT1.XLS";#N/A,#N/A,FALSE,"RACT2.XLS";#N/A,#N/A,FALSE,"ECCMP";#N/A,#N/A,FALSE,"WELDER.XLS"}</definedName>
    <definedName name="_____kvs1" hidden="1">{#N/A,#N/A,FALSE,"COVER1.XLS ";#N/A,#N/A,FALSE,"RACT1.XLS";#N/A,#N/A,FALSE,"RACT2.XLS";#N/A,#N/A,FALSE,"ECCMP";#N/A,#N/A,FALSE,"WELDER.XLS"}</definedName>
    <definedName name="_____kvs2" localSheetId="35" hidden="1">{#N/A,#N/A,FALSE,"COVER1.XLS ";#N/A,#N/A,FALSE,"RACT1.XLS";#N/A,#N/A,FALSE,"RACT2.XLS";#N/A,#N/A,FALSE,"ECCMP";#N/A,#N/A,FALSE,"WELDER.XLS"}</definedName>
    <definedName name="_____kvs2" localSheetId="37" hidden="1">{#N/A,#N/A,FALSE,"COVER1.XLS ";#N/A,#N/A,FALSE,"RACT1.XLS";#N/A,#N/A,FALSE,"RACT2.XLS";#N/A,#N/A,FALSE,"ECCMP";#N/A,#N/A,FALSE,"WELDER.XLS"}</definedName>
    <definedName name="_____kvs2" localSheetId="36" hidden="1">{#N/A,#N/A,FALSE,"COVER1.XLS ";#N/A,#N/A,FALSE,"RACT1.XLS";#N/A,#N/A,FALSE,"RACT2.XLS";#N/A,#N/A,FALSE,"ECCMP";#N/A,#N/A,FALSE,"WELDER.XLS"}</definedName>
    <definedName name="_____kvs2" localSheetId="33" hidden="1">{#N/A,#N/A,FALSE,"COVER1.XLS ";#N/A,#N/A,FALSE,"RACT1.XLS";#N/A,#N/A,FALSE,"RACT2.XLS";#N/A,#N/A,FALSE,"ECCMP";#N/A,#N/A,FALSE,"WELDER.XLS"}</definedName>
    <definedName name="_____kvs2" localSheetId="34" hidden="1">{#N/A,#N/A,FALSE,"COVER1.XLS ";#N/A,#N/A,FALSE,"RACT1.XLS";#N/A,#N/A,FALSE,"RACT2.XLS";#N/A,#N/A,FALSE,"ECCMP";#N/A,#N/A,FALSE,"WELDER.XLS"}</definedName>
    <definedName name="_____kvs2" localSheetId="31" hidden="1">{#N/A,#N/A,FALSE,"COVER1.XLS ";#N/A,#N/A,FALSE,"RACT1.XLS";#N/A,#N/A,FALSE,"RACT2.XLS";#N/A,#N/A,FALSE,"ECCMP";#N/A,#N/A,FALSE,"WELDER.XLS"}</definedName>
    <definedName name="_____kvs2" hidden="1">{#N/A,#N/A,FALSE,"COVER1.XLS ";#N/A,#N/A,FALSE,"RACT1.XLS";#N/A,#N/A,FALSE,"RACT2.XLS";#N/A,#N/A,FALSE,"ECCMP";#N/A,#N/A,FALSE,"WELDER.XLS"}</definedName>
    <definedName name="_____kvs5" localSheetId="35" hidden="1">{#N/A,#N/A,FALSE,"COVER.XLS";#N/A,#N/A,FALSE,"RACT1.XLS";#N/A,#N/A,FALSE,"RACT2.XLS";#N/A,#N/A,FALSE,"ECCMP";#N/A,#N/A,FALSE,"WELDER.XLS"}</definedName>
    <definedName name="_____kvs5" localSheetId="37" hidden="1">{#N/A,#N/A,FALSE,"COVER.XLS";#N/A,#N/A,FALSE,"RACT1.XLS";#N/A,#N/A,FALSE,"RACT2.XLS";#N/A,#N/A,FALSE,"ECCMP";#N/A,#N/A,FALSE,"WELDER.XLS"}</definedName>
    <definedName name="_____kvs5" localSheetId="36" hidden="1">{#N/A,#N/A,FALSE,"COVER.XLS";#N/A,#N/A,FALSE,"RACT1.XLS";#N/A,#N/A,FALSE,"RACT2.XLS";#N/A,#N/A,FALSE,"ECCMP";#N/A,#N/A,FALSE,"WELDER.XLS"}</definedName>
    <definedName name="_____kvs5" localSheetId="33" hidden="1">{#N/A,#N/A,FALSE,"COVER.XLS";#N/A,#N/A,FALSE,"RACT1.XLS";#N/A,#N/A,FALSE,"RACT2.XLS";#N/A,#N/A,FALSE,"ECCMP";#N/A,#N/A,FALSE,"WELDER.XLS"}</definedName>
    <definedName name="_____kvs5" localSheetId="34" hidden="1">{#N/A,#N/A,FALSE,"COVER.XLS";#N/A,#N/A,FALSE,"RACT1.XLS";#N/A,#N/A,FALSE,"RACT2.XLS";#N/A,#N/A,FALSE,"ECCMP";#N/A,#N/A,FALSE,"WELDER.XLS"}</definedName>
    <definedName name="_____kvs5" localSheetId="31" hidden="1">{#N/A,#N/A,FALSE,"COVER.XLS";#N/A,#N/A,FALSE,"RACT1.XLS";#N/A,#N/A,FALSE,"RACT2.XLS";#N/A,#N/A,FALSE,"ECCMP";#N/A,#N/A,FALSE,"WELDER.XLS"}</definedName>
    <definedName name="_____kvs5" hidden="1">{#N/A,#N/A,FALSE,"COVER.XLS";#N/A,#N/A,FALSE,"RACT1.XLS";#N/A,#N/A,FALSE,"RACT2.XLS";#N/A,#N/A,FALSE,"ECCMP";#N/A,#N/A,FALSE,"WELDER.XLS"}</definedName>
    <definedName name="_____kvs8" localSheetId="35" hidden="1">{#N/A,#N/A,FALSE,"COVER1.XLS ";#N/A,#N/A,FALSE,"RACT1.XLS";#N/A,#N/A,FALSE,"RACT2.XLS";#N/A,#N/A,FALSE,"ECCMP";#N/A,#N/A,FALSE,"WELDER.XLS"}</definedName>
    <definedName name="_____kvs8" localSheetId="37" hidden="1">{#N/A,#N/A,FALSE,"COVER1.XLS ";#N/A,#N/A,FALSE,"RACT1.XLS";#N/A,#N/A,FALSE,"RACT2.XLS";#N/A,#N/A,FALSE,"ECCMP";#N/A,#N/A,FALSE,"WELDER.XLS"}</definedName>
    <definedName name="_____kvs8" localSheetId="36" hidden="1">{#N/A,#N/A,FALSE,"COVER1.XLS ";#N/A,#N/A,FALSE,"RACT1.XLS";#N/A,#N/A,FALSE,"RACT2.XLS";#N/A,#N/A,FALSE,"ECCMP";#N/A,#N/A,FALSE,"WELDER.XLS"}</definedName>
    <definedName name="_____kvs8" localSheetId="33" hidden="1">{#N/A,#N/A,FALSE,"COVER1.XLS ";#N/A,#N/A,FALSE,"RACT1.XLS";#N/A,#N/A,FALSE,"RACT2.XLS";#N/A,#N/A,FALSE,"ECCMP";#N/A,#N/A,FALSE,"WELDER.XLS"}</definedName>
    <definedName name="_____kvs8" localSheetId="34" hidden="1">{#N/A,#N/A,FALSE,"COVER1.XLS ";#N/A,#N/A,FALSE,"RACT1.XLS";#N/A,#N/A,FALSE,"RACT2.XLS";#N/A,#N/A,FALSE,"ECCMP";#N/A,#N/A,FALSE,"WELDER.XLS"}</definedName>
    <definedName name="_____kvs8" localSheetId="31" hidden="1">{#N/A,#N/A,FALSE,"COVER1.XLS ";#N/A,#N/A,FALSE,"RACT1.XLS";#N/A,#N/A,FALSE,"RACT2.XLS";#N/A,#N/A,FALSE,"ECCMP";#N/A,#N/A,FALSE,"WELDER.XLS"}</definedName>
    <definedName name="_____kvs8" hidden="1">{#N/A,#N/A,FALSE,"COVER1.XLS ";#N/A,#N/A,FALSE,"RACT1.XLS";#N/A,#N/A,FALSE,"RACT2.XLS";#N/A,#N/A,FALSE,"ECCMP";#N/A,#N/A,FALSE,"WELDER.XLS"}</definedName>
    <definedName name="_____LAS1">#REF!</definedName>
    <definedName name="_____LAS2">#REF!</definedName>
    <definedName name="_____len2" localSheetId="31">#REF!</definedName>
    <definedName name="_____len2">!#REF!</definedName>
    <definedName name="_____len3" localSheetId="31">#REF!</definedName>
    <definedName name="_____len3">!#REF!</definedName>
    <definedName name="_____lk1"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ot1" localSheetId="35" hidden="1">{#N/A,#N/A,FALSE,"Total_OC015";#N/A,#N/A,FALSE,"ADMIN";#N/A,#N/A,FALSE,"PROCES";#N/A,#N/A,FALSE,"mecan";#N/A,#N/A,FALSE,"civil";#N/A,#N/A,FALSE,"CAÑER";#N/A,#N/A,FALSE,"ELEC";#N/A,#N/A,FALSE,"INSTR"}</definedName>
    <definedName name="_____lot1" localSheetId="37" hidden="1">{#N/A,#N/A,FALSE,"Total_OC015";#N/A,#N/A,FALSE,"ADMIN";#N/A,#N/A,FALSE,"PROCES";#N/A,#N/A,FALSE,"mecan";#N/A,#N/A,FALSE,"civil";#N/A,#N/A,FALSE,"CAÑER";#N/A,#N/A,FALSE,"ELEC";#N/A,#N/A,FALSE,"INSTR"}</definedName>
    <definedName name="_____lot1" localSheetId="36" hidden="1">{#N/A,#N/A,FALSE,"Total_OC015";#N/A,#N/A,FALSE,"ADMIN";#N/A,#N/A,FALSE,"PROCES";#N/A,#N/A,FALSE,"mecan";#N/A,#N/A,FALSE,"civil";#N/A,#N/A,FALSE,"CAÑER";#N/A,#N/A,FALSE,"ELEC";#N/A,#N/A,FALSE,"INSTR"}</definedName>
    <definedName name="_____lot1" localSheetId="33" hidden="1">{#N/A,#N/A,FALSE,"Total_OC015";#N/A,#N/A,FALSE,"ADMIN";#N/A,#N/A,FALSE,"PROCES";#N/A,#N/A,FALSE,"mecan";#N/A,#N/A,FALSE,"civil";#N/A,#N/A,FALSE,"CAÑER";#N/A,#N/A,FALSE,"ELEC";#N/A,#N/A,FALSE,"INSTR"}</definedName>
    <definedName name="_____lot1" localSheetId="34" hidden="1">{#N/A,#N/A,FALSE,"Total_OC015";#N/A,#N/A,FALSE,"ADMIN";#N/A,#N/A,FALSE,"PROCES";#N/A,#N/A,FALSE,"mecan";#N/A,#N/A,FALSE,"civil";#N/A,#N/A,FALSE,"CAÑER";#N/A,#N/A,FALSE,"ELEC";#N/A,#N/A,FALSE,"INSTR"}</definedName>
    <definedName name="_____lot1" localSheetId="31" hidden="1">{#N/A,#N/A,FALSE,"Total_OC015";#N/A,#N/A,FALSE,"ADMIN";#N/A,#N/A,FALSE,"PROCES";#N/A,#N/A,FALSE,"mecan";#N/A,#N/A,FALSE,"civil";#N/A,#N/A,FALSE,"CAÑER";#N/A,#N/A,FALSE,"ELEC";#N/A,#N/A,FALSE,"INSTR"}</definedName>
    <definedName name="_____lot1" hidden="1">{#N/A,#N/A,FALSE,"Total_OC015";#N/A,#N/A,FALSE,"ADMIN";#N/A,#N/A,FALSE,"PROCES";#N/A,#N/A,FALSE,"mecan";#N/A,#N/A,FALSE,"civil";#N/A,#N/A,FALSE,"CAÑER";#N/A,#N/A,FALSE,"ELEC";#N/A,#N/A,FALSE,"INSTR"}</definedName>
    <definedName name="_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_MAY94" localSheetId="31">#REF!</definedName>
    <definedName name="_____MAY94">!#REF!</definedName>
    <definedName name="_____new10" localSheetId="31">#REF!</definedName>
    <definedName name="_____new10">!#REF!</definedName>
    <definedName name="_____new11" localSheetId="35" hidden="1">{#N/A,#N/A,FALSE,"Global by BU";#N/A,#N/A,FALSE,"U.S. by BU";#N/A,#N/A,FALSE,"Canada by BU";#N/A,#N/A,FALSE,"Europe by BU";#N/A,#N/A,FALSE,"Asia by BU";#N/A,#N/A,FALSE,"Cala by BU"}</definedName>
    <definedName name="_____new11" localSheetId="37" hidden="1">{#N/A,#N/A,FALSE,"Global by BU";#N/A,#N/A,FALSE,"U.S. by BU";#N/A,#N/A,FALSE,"Canada by BU";#N/A,#N/A,FALSE,"Europe by BU";#N/A,#N/A,FALSE,"Asia by BU";#N/A,#N/A,FALSE,"Cala by BU"}</definedName>
    <definedName name="_____new11" localSheetId="36" hidden="1">{#N/A,#N/A,FALSE,"Global by BU";#N/A,#N/A,FALSE,"U.S. by BU";#N/A,#N/A,FALSE,"Canada by BU";#N/A,#N/A,FALSE,"Europe by BU";#N/A,#N/A,FALSE,"Asia by BU";#N/A,#N/A,FALSE,"Cala by BU"}</definedName>
    <definedName name="_____new11" localSheetId="33" hidden="1">{#N/A,#N/A,FALSE,"Global by BU";#N/A,#N/A,FALSE,"U.S. by BU";#N/A,#N/A,FALSE,"Canada by BU";#N/A,#N/A,FALSE,"Europe by BU";#N/A,#N/A,FALSE,"Asia by BU";#N/A,#N/A,FALSE,"Cala by BU"}</definedName>
    <definedName name="_____new11" localSheetId="34" hidden="1">{#N/A,#N/A,FALSE,"Global by BU";#N/A,#N/A,FALSE,"U.S. by BU";#N/A,#N/A,FALSE,"Canada by BU";#N/A,#N/A,FALSE,"Europe by BU";#N/A,#N/A,FALSE,"Asia by BU";#N/A,#N/A,FALSE,"Cala by BU"}</definedName>
    <definedName name="_____new11" localSheetId="31">#REF!</definedName>
    <definedName name="_____new11" hidden="1">{#N/A,#N/A,FALSE,"Global by BU";#N/A,#N/A,FALSE,"U.S. by BU";#N/A,#N/A,FALSE,"Canada by BU";#N/A,#N/A,FALSE,"Europe by BU";#N/A,#N/A,FALSE,"Asia by BU";#N/A,#N/A,FALSE,"Cala by BU"}</definedName>
    <definedName name="_____new12" localSheetId="35" hidden="1">{#N/A,#N/A,FALSE,"Global by BU";#N/A,#N/A,FALSE,"U.S. by BU";#N/A,#N/A,FALSE,"Canada by BU";#N/A,#N/A,FALSE,"Europe by BU";#N/A,#N/A,FALSE,"Asia by BU";#N/A,#N/A,FALSE,"Cala by BU"}</definedName>
    <definedName name="_____new12" localSheetId="37" hidden="1">{#N/A,#N/A,FALSE,"Global by BU";#N/A,#N/A,FALSE,"U.S. by BU";#N/A,#N/A,FALSE,"Canada by BU";#N/A,#N/A,FALSE,"Europe by BU";#N/A,#N/A,FALSE,"Asia by BU";#N/A,#N/A,FALSE,"Cala by BU"}</definedName>
    <definedName name="_____new12" localSheetId="36" hidden="1">{#N/A,#N/A,FALSE,"Global by BU";#N/A,#N/A,FALSE,"U.S. by BU";#N/A,#N/A,FALSE,"Canada by BU";#N/A,#N/A,FALSE,"Europe by BU";#N/A,#N/A,FALSE,"Asia by BU";#N/A,#N/A,FALSE,"Cala by BU"}</definedName>
    <definedName name="_____new12" localSheetId="33" hidden="1">{#N/A,#N/A,FALSE,"Global by BU";#N/A,#N/A,FALSE,"U.S. by BU";#N/A,#N/A,FALSE,"Canada by BU";#N/A,#N/A,FALSE,"Europe by BU";#N/A,#N/A,FALSE,"Asia by BU";#N/A,#N/A,FALSE,"Cala by BU"}</definedName>
    <definedName name="_____new12" localSheetId="34" hidden="1">{#N/A,#N/A,FALSE,"Global by BU";#N/A,#N/A,FALSE,"U.S. by BU";#N/A,#N/A,FALSE,"Canada by BU";#N/A,#N/A,FALSE,"Europe by BU";#N/A,#N/A,FALSE,"Asia by BU";#N/A,#N/A,FALSE,"Cala by BU"}</definedName>
    <definedName name="_____new12" localSheetId="31">#REF!</definedName>
    <definedName name="_____new12" hidden="1">{#N/A,#N/A,FALSE,"Global by BU";#N/A,#N/A,FALSE,"U.S. by BU";#N/A,#N/A,FALSE,"Canada by BU";#N/A,#N/A,FALSE,"Europe by BU";#N/A,#N/A,FALSE,"Asia by BU";#N/A,#N/A,FALSE,"Cala by BU"}</definedName>
    <definedName name="_____new13" localSheetId="31">#REF!</definedName>
    <definedName name="_____new13">!#REF!</definedName>
    <definedName name="_____new14" localSheetId="31">#REF!</definedName>
    <definedName name="_____new14">!#REF!</definedName>
    <definedName name="_____new15" localSheetId="31">#REF!</definedName>
    <definedName name="_____new15">!#REF!</definedName>
    <definedName name="_____new16" localSheetId="31">#REF!</definedName>
    <definedName name="_____new16">!#REF!</definedName>
    <definedName name="_____new17" localSheetId="31">#REF!</definedName>
    <definedName name="_____new17">!#REF!</definedName>
    <definedName name="_____new2" localSheetId="31">#REF!</definedName>
    <definedName name="_____new2">!#REF!</definedName>
    <definedName name="_____new3" localSheetId="31">#REF!</definedName>
    <definedName name="_____new3">!#REF!</definedName>
    <definedName name="_____new4" localSheetId="31">#REF!</definedName>
    <definedName name="_____new4">!#REF!</definedName>
    <definedName name="_____new5" localSheetId="31">#REF!</definedName>
    <definedName name="_____new5">!#REF!</definedName>
    <definedName name="_____new6" localSheetId="31">#REF!</definedName>
    <definedName name="_____new6">!#REF!</definedName>
    <definedName name="_____new7" localSheetId="31">#REF!</definedName>
    <definedName name="_____new7">!#REF!</definedName>
    <definedName name="_____new9" localSheetId="31">#REF!</definedName>
    <definedName name="_____new9">!#REF!</definedName>
    <definedName name="_____ns1" localSheetId="35" hidden="1">{#N/A,#N/A,FALSE,"COVER1.XLS ";#N/A,#N/A,FALSE,"RACT1.XLS";#N/A,#N/A,FALSE,"RACT2.XLS";#N/A,#N/A,FALSE,"ECCMP";#N/A,#N/A,FALSE,"WELDER.XLS"}</definedName>
    <definedName name="_____ns1" localSheetId="37" hidden="1">{#N/A,#N/A,FALSE,"COVER1.XLS ";#N/A,#N/A,FALSE,"RACT1.XLS";#N/A,#N/A,FALSE,"RACT2.XLS";#N/A,#N/A,FALSE,"ECCMP";#N/A,#N/A,FALSE,"WELDER.XLS"}</definedName>
    <definedName name="_____ns1" localSheetId="36" hidden="1">{#N/A,#N/A,FALSE,"COVER1.XLS ";#N/A,#N/A,FALSE,"RACT1.XLS";#N/A,#N/A,FALSE,"RACT2.XLS";#N/A,#N/A,FALSE,"ECCMP";#N/A,#N/A,FALSE,"WELDER.XLS"}</definedName>
    <definedName name="_____ns1" localSheetId="33" hidden="1">{#N/A,#N/A,FALSE,"COVER1.XLS ";#N/A,#N/A,FALSE,"RACT1.XLS";#N/A,#N/A,FALSE,"RACT2.XLS";#N/A,#N/A,FALSE,"ECCMP";#N/A,#N/A,FALSE,"WELDER.XLS"}</definedName>
    <definedName name="_____ns1" localSheetId="34" hidden="1">{#N/A,#N/A,FALSE,"COVER1.XLS ";#N/A,#N/A,FALSE,"RACT1.XLS";#N/A,#N/A,FALSE,"RACT2.XLS";#N/A,#N/A,FALSE,"ECCMP";#N/A,#N/A,FALSE,"WELDER.XLS"}</definedName>
    <definedName name="_____ns1" localSheetId="31" hidden="1">{#N/A,#N/A,FALSE,"COVER1.XLS ";#N/A,#N/A,FALSE,"RACT1.XLS";#N/A,#N/A,FALSE,"RACT2.XLS";#N/A,#N/A,FALSE,"ECCMP";#N/A,#N/A,FALSE,"WELDER.XLS"}</definedName>
    <definedName name="_____ns1" hidden="1">{#N/A,#N/A,FALSE,"COVER1.XLS ";#N/A,#N/A,FALSE,"RACT1.XLS";#N/A,#N/A,FALSE,"RACT2.XLS";#N/A,#N/A,FALSE,"ECCMP";#N/A,#N/A,FALSE,"WELDER.XLS"}</definedName>
    <definedName name="_____old3" localSheetId="35" hidden="1">{#N/A,#N/A,FALSE,"Summary";#N/A,#N/A,FALSE,"3TJ";#N/A,#N/A,FALSE,"3TN";#N/A,#N/A,FALSE,"3TP";#N/A,#N/A,FALSE,"3SJ";#N/A,#N/A,FALSE,"3CJ";#N/A,#N/A,FALSE,"3CN";#N/A,#N/A,FALSE,"3CP";#N/A,#N/A,FALSE,"3A"}</definedName>
    <definedName name="_____old3" localSheetId="37" hidden="1">{#N/A,#N/A,FALSE,"Summary";#N/A,#N/A,FALSE,"3TJ";#N/A,#N/A,FALSE,"3TN";#N/A,#N/A,FALSE,"3TP";#N/A,#N/A,FALSE,"3SJ";#N/A,#N/A,FALSE,"3CJ";#N/A,#N/A,FALSE,"3CN";#N/A,#N/A,FALSE,"3CP";#N/A,#N/A,FALSE,"3A"}</definedName>
    <definedName name="_____old3" localSheetId="36" hidden="1">{#N/A,#N/A,FALSE,"Summary";#N/A,#N/A,FALSE,"3TJ";#N/A,#N/A,FALSE,"3TN";#N/A,#N/A,FALSE,"3TP";#N/A,#N/A,FALSE,"3SJ";#N/A,#N/A,FALSE,"3CJ";#N/A,#N/A,FALSE,"3CN";#N/A,#N/A,FALSE,"3CP";#N/A,#N/A,FALSE,"3A"}</definedName>
    <definedName name="_____old3" localSheetId="33" hidden="1">{#N/A,#N/A,FALSE,"Summary";#N/A,#N/A,FALSE,"3TJ";#N/A,#N/A,FALSE,"3TN";#N/A,#N/A,FALSE,"3TP";#N/A,#N/A,FALSE,"3SJ";#N/A,#N/A,FALSE,"3CJ";#N/A,#N/A,FALSE,"3CN";#N/A,#N/A,FALSE,"3CP";#N/A,#N/A,FALSE,"3A"}</definedName>
    <definedName name="_____old3" localSheetId="34" hidden="1">{#N/A,#N/A,FALSE,"Summary";#N/A,#N/A,FALSE,"3TJ";#N/A,#N/A,FALSE,"3TN";#N/A,#N/A,FALSE,"3TP";#N/A,#N/A,FALSE,"3SJ";#N/A,#N/A,FALSE,"3CJ";#N/A,#N/A,FALSE,"3CN";#N/A,#N/A,FALSE,"3CP";#N/A,#N/A,FALSE,"3A"}</definedName>
    <definedName name="_____old3" localSheetId="31"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35" hidden="1">{#N/A,#N/A,FALSE,"Summary";#N/A,#N/A,FALSE,"3TJ";#N/A,#N/A,FALSE,"3TN";#N/A,#N/A,FALSE,"3TP";#N/A,#N/A,FALSE,"3SJ";#N/A,#N/A,FALSE,"3CJ";#N/A,#N/A,FALSE,"3CN";#N/A,#N/A,FALSE,"3CP";#N/A,#N/A,FALSE,"3A"}</definedName>
    <definedName name="_____old5" localSheetId="37" hidden="1">{#N/A,#N/A,FALSE,"Summary";#N/A,#N/A,FALSE,"3TJ";#N/A,#N/A,FALSE,"3TN";#N/A,#N/A,FALSE,"3TP";#N/A,#N/A,FALSE,"3SJ";#N/A,#N/A,FALSE,"3CJ";#N/A,#N/A,FALSE,"3CN";#N/A,#N/A,FALSE,"3CP";#N/A,#N/A,FALSE,"3A"}</definedName>
    <definedName name="_____old5" localSheetId="36" hidden="1">{#N/A,#N/A,FALSE,"Summary";#N/A,#N/A,FALSE,"3TJ";#N/A,#N/A,FALSE,"3TN";#N/A,#N/A,FALSE,"3TP";#N/A,#N/A,FALSE,"3SJ";#N/A,#N/A,FALSE,"3CJ";#N/A,#N/A,FALSE,"3CN";#N/A,#N/A,FALSE,"3CP";#N/A,#N/A,FALSE,"3A"}</definedName>
    <definedName name="_____old5" localSheetId="33" hidden="1">{#N/A,#N/A,FALSE,"Summary";#N/A,#N/A,FALSE,"3TJ";#N/A,#N/A,FALSE,"3TN";#N/A,#N/A,FALSE,"3TP";#N/A,#N/A,FALSE,"3SJ";#N/A,#N/A,FALSE,"3CJ";#N/A,#N/A,FALSE,"3CN";#N/A,#N/A,FALSE,"3CP";#N/A,#N/A,FALSE,"3A"}</definedName>
    <definedName name="_____old5" localSheetId="34" hidden="1">{#N/A,#N/A,FALSE,"Summary";#N/A,#N/A,FALSE,"3TJ";#N/A,#N/A,FALSE,"3TN";#N/A,#N/A,FALSE,"3TP";#N/A,#N/A,FALSE,"3SJ";#N/A,#N/A,FALSE,"3CJ";#N/A,#N/A,FALSE,"3CN";#N/A,#N/A,FALSE,"3CP";#N/A,#N/A,FALSE,"3A"}</definedName>
    <definedName name="_____old5" localSheetId="31"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35" hidden="1">{#N/A,#N/A,FALSE,"Summary";#N/A,#N/A,FALSE,"3TJ";#N/A,#N/A,FALSE,"3TN";#N/A,#N/A,FALSE,"3TP";#N/A,#N/A,FALSE,"3SJ";#N/A,#N/A,FALSE,"3CJ";#N/A,#N/A,FALSE,"3CN";#N/A,#N/A,FALSE,"3CP";#N/A,#N/A,FALSE,"3A"}</definedName>
    <definedName name="_____old7" localSheetId="37" hidden="1">{#N/A,#N/A,FALSE,"Summary";#N/A,#N/A,FALSE,"3TJ";#N/A,#N/A,FALSE,"3TN";#N/A,#N/A,FALSE,"3TP";#N/A,#N/A,FALSE,"3SJ";#N/A,#N/A,FALSE,"3CJ";#N/A,#N/A,FALSE,"3CN";#N/A,#N/A,FALSE,"3CP";#N/A,#N/A,FALSE,"3A"}</definedName>
    <definedName name="_____old7" localSheetId="36" hidden="1">{#N/A,#N/A,FALSE,"Summary";#N/A,#N/A,FALSE,"3TJ";#N/A,#N/A,FALSE,"3TN";#N/A,#N/A,FALSE,"3TP";#N/A,#N/A,FALSE,"3SJ";#N/A,#N/A,FALSE,"3CJ";#N/A,#N/A,FALSE,"3CN";#N/A,#N/A,FALSE,"3CP";#N/A,#N/A,FALSE,"3A"}</definedName>
    <definedName name="_____old7" localSheetId="33" hidden="1">{#N/A,#N/A,FALSE,"Summary";#N/A,#N/A,FALSE,"3TJ";#N/A,#N/A,FALSE,"3TN";#N/A,#N/A,FALSE,"3TP";#N/A,#N/A,FALSE,"3SJ";#N/A,#N/A,FALSE,"3CJ";#N/A,#N/A,FALSE,"3CN";#N/A,#N/A,FALSE,"3CP";#N/A,#N/A,FALSE,"3A"}</definedName>
    <definedName name="_____old7" localSheetId="34" hidden="1">{#N/A,#N/A,FALSE,"Summary";#N/A,#N/A,FALSE,"3TJ";#N/A,#N/A,FALSE,"3TN";#N/A,#N/A,FALSE,"3TP";#N/A,#N/A,FALSE,"3SJ";#N/A,#N/A,FALSE,"3CJ";#N/A,#N/A,FALSE,"3CN";#N/A,#N/A,FALSE,"3CP";#N/A,#N/A,FALSE,"3A"}</definedName>
    <definedName name="_____old7" localSheetId="31"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PAG1" localSheetId="31">#REF!</definedName>
    <definedName name="_____PAG1">!#REF!</definedName>
    <definedName name="_____PAG2" localSheetId="31">#REF!</definedName>
    <definedName name="_____PAG2">!#REF!</definedName>
    <definedName name="_____PAG3" localSheetId="31">#REF!</definedName>
    <definedName name="_____PAG3">!#REF!</definedName>
    <definedName name="_____pc1" localSheetId="31">#REF!</definedName>
    <definedName name="_____pc1">!#REF!</definedName>
    <definedName name="_____pc2" localSheetId="31">#REF!</definedName>
    <definedName name="_____pc2">!#REF!</definedName>
    <definedName name="_____pc3" localSheetId="31">#REF!</definedName>
    <definedName name="_____pc3">!#REF!</definedName>
    <definedName name="_____PE2000" localSheetId="31">#REF!</definedName>
    <definedName name="_____PE2000">!#REF!</definedName>
    <definedName name="_____pp22" localSheetId="35" hidden="1">{#N/A,#N/A,FALSE,"minas";#N/A,#N/A,FALSE,"Total_OC015";#N/A,#N/A,FALSE,"ADMIN";#N/A,#N/A,FALSE,"PROCES";#N/A,#N/A,FALSE,"civil";#N/A,#N/A,FALSE,"CAÑER";#N/A,#N/A,FALSE,"ELEC";#N/A,#N/A,FALSE,"INSTR";#N/A,#N/A,FALSE,"PDS";#N/A,#N/A,FALSE,"mecan"}</definedName>
    <definedName name="_____pp22" localSheetId="37" hidden="1">{#N/A,#N/A,FALSE,"minas";#N/A,#N/A,FALSE,"Total_OC015";#N/A,#N/A,FALSE,"ADMIN";#N/A,#N/A,FALSE,"PROCES";#N/A,#N/A,FALSE,"civil";#N/A,#N/A,FALSE,"CAÑER";#N/A,#N/A,FALSE,"ELEC";#N/A,#N/A,FALSE,"INSTR";#N/A,#N/A,FALSE,"PDS";#N/A,#N/A,FALSE,"mecan"}</definedName>
    <definedName name="_____pp22" localSheetId="36" hidden="1">{#N/A,#N/A,FALSE,"minas";#N/A,#N/A,FALSE,"Total_OC015";#N/A,#N/A,FALSE,"ADMIN";#N/A,#N/A,FALSE,"PROCES";#N/A,#N/A,FALSE,"civil";#N/A,#N/A,FALSE,"CAÑER";#N/A,#N/A,FALSE,"ELEC";#N/A,#N/A,FALSE,"INSTR";#N/A,#N/A,FALSE,"PDS";#N/A,#N/A,FALSE,"mecan"}</definedName>
    <definedName name="_____pp22" localSheetId="33" hidden="1">{#N/A,#N/A,FALSE,"minas";#N/A,#N/A,FALSE,"Total_OC015";#N/A,#N/A,FALSE,"ADMIN";#N/A,#N/A,FALSE,"PROCES";#N/A,#N/A,FALSE,"civil";#N/A,#N/A,FALSE,"CAÑER";#N/A,#N/A,FALSE,"ELEC";#N/A,#N/A,FALSE,"INSTR";#N/A,#N/A,FALSE,"PDS";#N/A,#N/A,FALSE,"mecan"}</definedName>
    <definedName name="_____pp22" localSheetId="34" hidden="1">{#N/A,#N/A,FALSE,"minas";#N/A,#N/A,FALSE,"Total_OC015";#N/A,#N/A,FALSE,"ADMIN";#N/A,#N/A,FALSE,"PROCES";#N/A,#N/A,FALSE,"civil";#N/A,#N/A,FALSE,"CAÑER";#N/A,#N/A,FALSE,"ELEC";#N/A,#N/A,FALSE,"INSTR";#N/A,#N/A,FALSE,"PDS";#N/A,#N/A,FALSE,"mecan"}</definedName>
    <definedName name="_____pp22" localSheetId="31" hidden="1">{#N/A,#N/A,FALSE,"minas";#N/A,#N/A,FALSE,"Total_OC015";#N/A,#N/A,FALSE,"ADMIN";#N/A,#N/A,FALSE,"PROCES";#N/A,#N/A,FALSE,"civil";#N/A,#N/A,FALSE,"CAÑER";#N/A,#N/A,FALSE,"ELEC";#N/A,#N/A,FALSE,"INSTR";#N/A,#N/A,FALSE,"PDS";#N/A,#N/A,FALSE,"mecan"}</definedName>
    <definedName name="_____pp22" hidden="1">{#N/A,#N/A,FALSE,"minas";#N/A,#N/A,FALSE,"Total_OC015";#N/A,#N/A,FALSE,"ADMIN";#N/A,#N/A,FALSE,"PROCES";#N/A,#N/A,FALSE,"civil";#N/A,#N/A,FALSE,"CAÑER";#N/A,#N/A,FALSE,"ELEC";#N/A,#N/A,FALSE,"INSTR";#N/A,#N/A,FALSE,"PDS";#N/A,#N/A,FALSE,"mecan"}</definedName>
    <definedName name="_____PPM1" localSheetId="35" hidden="1">{#N/A,#N/A,FALSE,"Aging Summary";#N/A,#N/A,FALSE,"Ratio Analysis";#N/A,#N/A,FALSE,"Test 120 Day Accts";#N/A,#N/A,FALSE,"Tickmarks"}</definedName>
    <definedName name="_____PPM1" localSheetId="37" hidden="1">{#N/A,#N/A,FALSE,"Aging Summary";#N/A,#N/A,FALSE,"Ratio Analysis";#N/A,#N/A,FALSE,"Test 120 Day Accts";#N/A,#N/A,FALSE,"Tickmarks"}</definedName>
    <definedName name="_____PPM1" localSheetId="36" hidden="1">{#N/A,#N/A,FALSE,"Aging Summary";#N/A,#N/A,FALSE,"Ratio Analysis";#N/A,#N/A,FALSE,"Test 120 Day Accts";#N/A,#N/A,FALSE,"Tickmarks"}</definedName>
    <definedName name="_____PPM1" localSheetId="33" hidden="1">{#N/A,#N/A,FALSE,"Aging Summary";#N/A,#N/A,FALSE,"Ratio Analysis";#N/A,#N/A,FALSE,"Test 120 Day Accts";#N/A,#N/A,FALSE,"Tickmarks"}</definedName>
    <definedName name="_____PPM1" localSheetId="34" hidden="1">{#N/A,#N/A,FALSE,"Aging Summary";#N/A,#N/A,FALSE,"Ratio Analysis";#N/A,#N/A,FALSE,"Test 120 Day Accts";#N/A,#N/A,FALSE,"Tickmarks"}</definedName>
    <definedName name="_____PPM1" localSheetId="31" hidden="1">{#N/A,#N/A,FALSE,"Aging Summary";#N/A,#N/A,FALSE,"Ratio Analysis";#N/A,#N/A,FALSE,"Test 120 Day Accts";#N/A,#N/A,FALSE,"Tickmarks"}</definedName>
    <definedName name="_____PPM1" hidden="1">{#N/A,#N/A,FALSE,"Aging Summary";#N/A,#N/A,FALSE,"Ratio Analysis";#N/A,#N/A,FALSE,"Test 120 Day Accts";#N/A,#N/A,FALSE,"Tickmarks"}</definedName>
    <definedName name="_____pre02" localSheetId="31">#REF!</definedName>
    <definedName name="_____pre02">!#REF!</definedName>
    <definedName name="_____pre03" localSheetId="31">#REF!</definedName>
    <definedName name="_____pre03">!#REF!</definedName>
    <definedName name="_____PRN1" localSheetId="35" hidden="1">{#N/A,#N/A,FALSE,"COVER.XLS";#N/A,#N/A,FALSE,"RACT1.XLS";#N/A,#N/A,FALSE,"RACT2.XLS";#N/A,#N/A,FALSE,"ECCMP";#N/A,#N/A,FALSE,"WELDER.XLS"}</definedName>
    <definedName name="_____PRN1" localSheetId="37" hidden="1">{#N/A,#N/A,FALSE,"COVER.XLS";#N/A,#N/A,FALSE,"RACT1.XLS";#N/A,#N/A,FALSE,"RACT2.XLS";#N/A,#N/A,FALSE,"ECCMP";#N/A,#N/A,FALSE,"WELDER.XLS"}</definedName>
    <definedName name="_____PRN1" localSheetId="36" hidden="1">{#N/A,#N/A,FALSE,"COVER.XLS";#N/A,#N/A,FALSE,"RACT1.XLS";#N/A,#N/A,FALSE,"RACT2.XLS";#N/A,#N/A,FALSE,"ECCMP";#N/A,#N/A,FALSE,"WELDER.XLS"}</definedName>
    <definedName name="_____PRN1" localSheetId="33" hidden="1">{#N/A,#N/A,FALSE,"COVER.XLS";#N/A,#N/A,FALSE,"RACT1.XLS";#N/A,#N/A,FALSE,"RACT2.XLS";#N/A,#N/A,FALSE,"ECCMP";#N/A,#N/A,FALSE,"WELDER.XLS"}</definedName>
    <definedName name="_____PRN1" localSheetId="34" hidden="1">{#N/A,#N/A,FALSE,"COVER.XLS";#N/A,#N/A,FALSE,"RACT1.XLS";#N/A,#N/A,FALSE,"RACT2.XLS";#N/A,#N/A,FALSE,"ECCMP";#N/A,#N/A,FALSE,"WELDER.XLS"}</definedName>
    <definedName name="_____PRN1" localSheetId="31" hidden="1">{#N/A,#N/A,FALSE,"COVER.XLS";#N/A,#N/A,FALSE,"RACT1.XLS";#N/A,#N/A,FALSE,"RACT2.XLS";#N/A,#N/A,FALSE,"ECCMP";#N/A,#N/A,FALSE,"WELDER.XLS"}</definedName>
    <definedName name="_____PRN1" hidden="1">{#N/A,#N/A,FALSE,"COVER.XLS";#N/A,#N/A,FALSE,"RACT1.XLS";#N/A,#N/A,FALSE,"RACT2.XLS";#N/A,#N/A,FALSE,"ECCMP";#N/A,#N/A,FALSE,"WELDER.XLS"}</definedName>
    <definedName name="_____pt8" localSheetId="35" hidden="1">{#N/A,#N/A,FALSE,"Aging Summary";#N/A,#N/A,FALSE,"Ratio Analysis";#N/A,#N/A,FALSE,"Test 120 Day Accts";#N/A,#N/A,FALSE,"Tickmarks"}</definedName>
    <definedName name="_____pt8" localSheetId="37" hidden="1">{#N/A,#N/A,FALSE,"Aging Summary";#N/A,#N/A,FALSE,"Ratio Analysis";#N/A,#N/A,FALSE,"Test 120 Day Accts";#N/A,#N/A,FALSE,"Tickmarks"}</definedName>
    <definedName name="_____pt8" localSheetId="36" hidden="1">{#N/A,#N/A,FALSE,"Aging Summary";#N/A,#N/A,FALSE,"Ratio Analysis";#N/A,#N/A,FALSE,"Test 120 Day Accts";#N/A,#N/A,FALSE,"Tickmarks"}</definedName>
    <definedName name="_____pt8" localSheetId="33" hidden="1">{#N/A,#N/A,FALSE,"Aging Summary";#N/A,#N/A,FALSE,"Ratio Analysis";#N/A,#N/A,FALSE,"Test 120 Day Accts";#N/A,#N/A,FALSE,"Tickmarks"}</definedName>
    <definedName name="_____pt8" localSheetId="34" hidden="1">{#N/A,#N/A,FALSE,"Aging Summary";#N/A,#N/A,FALSE,"Ratio Analysis";#N/A,#N/A,FALSE,"Test 120 Day Accts";#N/A,#N/A,FALSE,"Tickmarks"}</definedName>
    <definedName name="_____pt8" localSheetId="31" hidden="1">{#N/A,#N/A,FALSE,"Aging Summary";#N/A,#N/A,FALSE,"Ratio Analysis";#N/A,#N/A,FALSE,"Test 120 Day Accts";#N/A,#N/A,FALSE,"Tickmarks"}</definedName>
    <definedName name="_____pt8" hidden="1">{#N/A,#N/A,FALSE,"Aging Summary";#N/A,#N/A,FALSE,"Ratio Analysis";#N/A,#N/A,FALSE,"Test 120 Day Accts";#N/A,#N/A,FALSE,"Tickmarks"}</definedName>
    <definedName name="_____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_QTY1" localSheetId="31">#REF!</definedName>
    <definedName name="_____QTY1">!#REF!</definedName>
    <definedName name="_____r" localSheetId="35" hidden="1">{#N/A,#N/A,FALSE,"Total_OC015";#N/A,#N/A,FALSE,"ADMIN";#N/A,#N/A,FALSE,"PROCES";#N/A,#N/A,FALSE,"mecan";#N/A,#N/A,FALSE,"civil";#N/A,#N/A,FALSE,"CAÑER";#N/A,#N/A,FALSE,"ELEC";#N/A,#N/A,FALSE,"INSTR"}</definedName>
    <definedName name="_____r" localSheetId="37" hidden="1">{#N/A,#N/A,FALSE,"Total_OC015";#N/A,#N/A,FALSE,"ADMIN";#N/A,#N/A,FALSE,"PROCES";#N/A,#N/A,FALSE,"mecan";#N/A,#N/A,FALSE,"civil";#N/A,#N/A,FALSE,"CAÑER";#N/A,#N/A,FALSE,"ELEC";#N/A,#N/A,FALSE,"INSTR"}</definedName>
    <definedName name="_____r" localSheetId="36" hidden="1">{#N/A,#N/A,FALSE,"Total_OC015";#N/A,#N/A,FALSE,"ADMIN";#N/A,#N/A,FALSE,"PROCES";#N/A,#N/A,FALSE,"mecan";#N/A,#N/A,FALSE,"civil";#N/A,#N/A,FALSE,"CAÑER";#N/A,#N/A,FALSE,"ELEC";#N/A,#N/A,FALSE,"INSTR"}</definedName>
    <definedName name="_____r" localSheetId="33" hidden="1">{#N/A,#N/A,FALSE,"Total_OC015";#N/A,#N/A,FALSE,"ADMIN";#N/A,#N/A,FALSE,"PROCES";#N/A,#N/A,FALSE,"mecan";#N/A,#N/A,FALSE,"civil";#N/A,#N/A,FALSE,"CAÑER";#N/A,#N/A,FALSE,"ELEC";#N/A,#N/A,FALSE,"INSTR"}</definedName>
    <definedName name="_____r" localSheetId="34" hidden="1">{#N/A,#N/A,FALSE,"Total_OC015";#N/A,#N/A,FALSE,"ADMIN";#N/A,#N/A,FALSE,"PROCES";#N/A,#N/A,FALSE,"mecan";#N/A,#N/A,FALSE,"civil";#N/A,#N/A,FALSE,"CAÑER";#N/A,#N/A,FALSE,"ELEC";#N/A,#N/A,FALSE,"INSTR"}</definedName>
    <definedName name="_____r" localSheetId="31" hidden="1">{#N/A,#N/A,FALSE,"masez (10)";#N/A,#N/A,FALSE,"masez (7)";#N/A,#N/A,FALSE,"masez (6)";#N/A,#N/A,FALSE,"masez (5)";#N/A,#N/A,FALSE,"masez (4)";#N/A,#N/A,FALSE,"masez (3)";#N/A,#N/A,FALSE,"masez (2)";#N/A,#N/A,FALSE,"GME";#N/A,#N/A,FALSE,"masez"}</definedName>
    <definedName name="_____r" hidden="1">{#N/A,#N/A,FALSE,"masez (10)";#N/A,#N/A,FALSE,"masez (7)";#N/A,#N/A,FALSE,"masez (6)";#N/A,#N/A,FALSE,"masez (5)";#N/A,#N/A,FALSE,"masez (4)";#N/A,#N/A,FALSE,"masez (3)";#N/A,#N/A,FALSE,"masez (2)";#N/A,#N/A,FALSE,"GME";#N/A,#N/A,FALSE,"masez"}</definedName>
    <definedName name="_____re96" hidden="1">#REF!</definedName>
    <definedName name="_____RET1" localSheetId="31">#REF!</definedName>
    <definedName name="_____RET1">!#REF!</definedName>
    <definedName name="_____RET2" localSheetId="31">#REF!</definedName>
    <definedName name="_____RET2">!#REF!</definedName>
    <definedName name="_____RET3" localSheetId="31">#REF!</definedName>
    <definedName name="_____RET3">!#REF!</definedName>
    <definedName name="_____RET4" localSheetId="31">#REF!</definedName>
    <definedName name="_____RET4">!#REF!</definedName>
    <definedName name="_____RET5" localSheetId="31">#REF!</definedName>
    <definedName name="_____RET5">!#REF!</definedName>
    <definedName name="_____RET6" localSheetId="31">#REF!</definedName>
    <definedName name="_____RET6">!#REF!</definedName>
    <definedName name="_____REV1" localSheetId="35" hidden="1">{"Graf_Carga Trab",#N/A,FALSE,"Grafi_Carga Trab";"Graf_Venta Flujo",#N/A,FALSE,"Grafi_Carga Trab"}</definedName>
    <definedName name="_____REV1" localSheetId="37" hidden="1">{"Graf_Carga Trab",#N/A,FALSE,"Grafi_Carga Trab";"Graf_Venta Flujo",#N/A,FALSE,"Grafi_Carga Trab"}</definedName>
    <definedName name="_____REV1" localSheetId="36" hidden="1">{"Graf_Carga Trab",#N/A,FALSE,"Grafi_Carga Trab";"Graf_Venta Flujo",#N/A,FALSE,"Grafi_Carga Trab"}</definedName>
    <definedName name="_____REV1" localSheetId="33" hidden="1">{"Graf_Carga Trab",#N/A,FALSE,"Grafi_Carga Trab";"Graf_Venta Flujo",#N/A,FALSE,"Grafi_Carga Trab"}</definedName>
    <definedName name="_____REV1" localSheetId="34" hidden="1">{"Graf_Carga Trab",#N/A,FALSE,"Grafi_Carga Trab";"Graf_Venta Flujo",#N/A,FALSE,"Grafi_Carga Trab"}</definedName>
    <definedName name="_____REV1" localSheetId="31" hidden="1">{"Graf_Carga Trab",#N/A,FALSE,"Grafi_Carga Trab";"Graf_Venta Flujo",#N/A,FALSE,"Grafi_Carga Trab"}</definedName>
    <definedName name="_____REV1" hidden="1">{"Graf_Carga Trab",#N/A,FALSE,"Grafi_Carga Trab";"Graf_Venta Flujo",#N/A,FALSE,"Grafi_Carga Trab"}</definedName>
    <definedName name="_____REV11" localSheetId="35" hidden="1">{"Graf_Carga Trab",#N/A,FALSE,"Grafi_Carga Trab";"Graf_Venta Flujo",#N/A,FALSE,"Grafi_Carga Trab"}</definedName>
    <definedName name="_____REV11" localSheetId="37" hidden="1">{"Graf_Carga Trab",#N/A,FALSE,"Grafi_Carga Trab";"Graf_Venta Flujo",#N/A,FALSE,"Grafi_Carga Trab"}</definedName>
    <definedName name="_____REV11" localSheetId="36" hidden="1">{"Graf_Carga Trab",#N/A,FALSE,"Grafi_Carga Trab";"Graf_Venta Flujo",#N/A,FALSE,"Grafi_Carga Trab"}</definedName>
    <definedName name="_____REV11" localSheetId="33" hidden="1">{"Graf_Carga Trab",#N/A,FALSE,"Grafi_Carga Trab";"Graf_Venta Flujo",#N/A,FALSE,"Grafi_Carga Trab"}</definedName>
    <definedName name="_____REV11" localSheetId="34" hidden="1">{"Graf_Carga Trab",#N/A,FALSE,"Grafi_Carga Trab";"Graf_Venta Flujo",#N/A,FALSE,"Grafi_Carga Trab"}</definedName>
    <definedName name="_____REV11" localSheetId="31" hidden="1">{"Graf_Carga Trab",#N/A,FALSE,"Grafi_Carga Trab";"Graf_Venta Flujo",#N/A,FALSE,"Grafi_Carga Trab"}</definedName>
    <definedName name="_____REV11" hidden="1">{"Graf_Carga Trab",#N/A,FALSE,"Grafi_Carga Trab";"Graf_Venta Flujo",#N/A,FALSE,"Grafi_Carga Trab"}</definedName>
    <definedName name="_____ro1" localSheetId="31">#REF!</definedName>
    <definedName name="_____ro1">!#REF!</definedName>
    <definedName name="_____rox1" localSheetId="35" hidden="1">#REF!</definedName>
    <definedName name="_____rox1" localSheetId="33" hidden="1">#REF!</definedName>
    <definedName name="_____rox1" localSheetId="34" hidden="1">#REF!</definedName>
    <definedName name="_____rox1" hidden="1">#REF!</definedName>
    <definedName name="_____rox2" localSheetId="36" hidden="1">#REF!</definedName>
    <definedName name="_____rox2" hidden="1">#REF!</definedName>
    <definedName name="_____rox3" localSheetId="36" hidden="1">#REF!</definedName>
    <definedName name="_____rox3" hidden="1">#REF!</definedName>
    <definedName name="_____St1">#REF!</definedName>
    <definedName name="_____st2">#REF!</definedName>
    <definedName name="_____st3">#REF!</definedName>
    <definedName name="_____st4">#REF!</definedName>
    <definedName name="_____st5">#REF!</definedName>
    <definedName name="_____st6">#REF!</definedName>
    <definedName name="_____st7">#REF!</definedName>
    <definedName name="_____st8">#REF!</definedName>
    <definedName name="_____st9">#REF!</definedName>
    <definedName name="_____t4" localSheetId="35" hidden="1">{#N/A,#N/A,FALSE,"Aging Summary";#N/A,#N/A,FALSE,"Ratio Analysis";#N/A,#N/A,FALSE,"Test 120 Day Accts";#N/A,#N/A,FALSE,"Tickmarks"}</definedName>
    <definedName name="_____t4" localSheetId="37" hidden="1">{#N/A,#N/A,FALSE,"Aging Summary";#N/A,#N/A,FALSE,"Ratio Analysis";#N/A,#N/A,FALSE,"Test 120 Day Accts";#N/A,#N/A,FALSE,"Tickmarks"}</definedName>
    <definedName name="_____t4" localSheetId="36" hidden="1">{#N/A,#N/A,FALSE,"Aging Summary";#N/A,#N/A,FALSE,"Ratio Analysis";#N/A,#N/A,FALSE,"Test 120 Day Accts";#N/A,#N/A,FALSE,"Tickmarks"}</definedName>
    <definedName name="_____t4" localSheetId="33" hidden="1">{#N/A,#N/A,FALSE,"Aging Summary";#N/A,#N/A,FALSE,"Ratio Analysis";#N/A,#N/A,FALSE,"Test 120 Day Accts";#N/A,#N/A,FALSE,"Tickmarks"}</definedName>
    <definedName name="_____t4" localSheetId="34" hidden="1">{#N/A,#N/A,FALSE,"Aging Summary";#N/A,#N/A,FALSE,"Ratio Analysis";#N/A,#N/A,FALSE,"Test 120 Day Accts";#N/A,#N/A,FALSE,"Tickmarks"}</definedName>
    <definedName name="_____t4" localSheetId="31" hidden="1">{#N/A,#N/A,FALSE,"Aging Summary";#N/A,#N/A,FALSE,"Ratio Analysis";#N/A,#N/A,FALSE,"Test 120 Day Accts";#N/A,#N/A,FALSE,"Tickmarks"}</definedName>
    <definedName name="_____t4" hidden="1">{#N/A,#N/A,FALSE,"Aging Summary";#N/A,#N/A,FALSE,"Ratio Analysis";#N/A,#N/A,FALSE,"Test 120 Day Accts";#N/A,#N/A,FALSE,"Tickmarks"}</definedName>
    <definedName name="_____t81" localSheetId="35" hidden="1">{#N/A,#N/A,FALSE,"Aging Summary";#N/A,#N/A,FALSE,"Ratio Analysis";#N/A,#N/A,FALSE,"Test 120 Day Accts";#N/A,#N/A,FALSE,"Tickmarks"}</definedName>
    <definedName name="_____t81" localSheetId="37" hidden="1">{#N/A,#N/A,FALSE,"Aging Summary";#N/A,#N/A,FALSE,"Ratio Analysis";#N/A,#N/A,FALSE,"Test 120 Day Accts";#N/A,#N/A,FALSE,"Tickmarks"}</definedName>
    <definedName name="_____t81" localSheetId="36" hidden="1">{#N/A,#N/A,FALSE,"Aging Summary";#N/A,#N/A,FALSE,"Ratio Analysis";#N/A,#N/A,FALSE,"Test 120 Day Accts";#N/A,#N/A,FALSE,"Tickmarks"}</definedName>
    <definedName name="_____t81" localSheetId="33" hidden="1">{#N/A,#N/A,FALSE,"Aging Summary";#N/A,#N/A,FALSE,"Ratio Analysis";#N/A,#N/A,FALSE,"Test 120 Day Accts";#N/A,#N/A,FALSE,"Tickmarks"}</definedName>
    <definedName name="_____t81" localSheetId="34" hidden="1">{#N/A,#N/A,FALSE,"Aging Summary";#N/A,#N/A,FALSE,"Ratio Analysis";#N/A,#N/A,FALSE,"Test 120 Day Accts";#N/A,#N/A,FALSE,"Tickmarks"}</definedName>
    <definedName name="_____t81" localSheetId="31" hidden="1">{#N/A,#N/A,FALSE,"Aging Summary";#N/A,#N/A,FALSE,"Ratio Analysis";#N/A,#N/A,FALSE,"Test 120 Day Accts";#N/A,#N/A,FALSE,"Tickmarks"}</definedName>
    <definedName name="_____t81" hidden="1">{#N/A,#N/A,FALSE,"Aging Summary";#N/A,#N/A,FALSE,"Ratio Analysis";#N/A,#N/A,FALSE,"Test 120 Day Accts";#N/A,#N/A,FALSE,"Tickmarks"}</definedName>
    <definedName name="_____tbc2" localSheetId="31">#REF!</definedName>
    <definedName name="_____tbc2">!#REF!</definedName>
    <definedName name="_____tbc3" localSheetId="31">#REF!</definedName>
    <definedName name="_____tbc3">!#REF!</definedName>
    <definedName name="_____TC2">#N/A</definedName>
    <definedName name="_____tr1"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s1" localSheetId="31">#REF!</definedName>
    <definedName name="_____ts1">!#REF!</definedName>
    <definedName name="_____tyl2" localSheetId="35" hidden="1">{#N/A,#N/A,FALSE,"masez (10)";#N/A,#N/A,FALSE,"masez (7)";#N/A,#N/A,FALSE,"masez (6)";#N/A,#N/A,FALSE,"masez (5)";#N/A,#N/A,FALSE,"masez (4)";#N/A,#N/A,FALSE,"masez (3)";#N/A,#N/A,FALSE,"masez (2)";#N/A,#N/A,FALSE,"GME";#N/A,#N/A,FALSE,"masez"}</definedName>
    <definedName name="_____tyl2" localSheetId="37" hidden="1">{#N/A,#N/A,FALSE,"masez (10)";#N/A,#N/A,FALSE,"masez (7)";#N/A,#N/A,FALSE,"masez (6)";#N/A,#N/A,FALSE,"masez (5)";#N/A,#N/A,FALSE,"masez (4)";#N/A,#N/A,FALSE,"masez (3)";#N/A,#N/A,FALSE,"masez (2)";#N/A,#N/A,FALSE,"GME";#N/A,#N/A,FALSE,"masez"}</definedName>
    <definedName name="_____tyl2" localSheetId="36" hidden="1">{#N/A,#N/A,FALSE,"masez (10)";#N/A,#N/A,FALSE,"masez (7)";#N/A,#N/A,FALSE,"masez (6)";#N/A,#N/A,FALSE,"masez (5)";#N/A,#N/A,FALSE,"masez (4)";#N/A,#N/A,FALSE,"masez (3)";#N/A,#N/A,FALSE,"masez (2)";#N/A,#N/A,FALSE,"GME";#N/A,#N/A,FALSE,"masez"}</definedName>
    <definedName name="_____tyl2" localSheetId="33" hidden="1">{#N/A,#N/A,FALSE,"masez (10)";#N/A,#N/A,FALSE,"masez (7)";#N/A,#N/A,FALSE,"masez (6)";#N/A,#N/A,FALSE,"masez (5)";#N/A,#N/A,FALSE,"masez (4)";#N/A,#N/A,FALSE,"masez (3)";#N/A,#N/A,FALSE,"masez (2)";#N/A,#N/A,FALSE,"GME";#N/A,#N/A,FALSE,"masez"}</definedName>
    <definedName name="_____tyl2" localSheetId="34" hidden="1">{#N/A,#N/A,FALSE,"masez (10)";#N/A,#N/A,FALSE,"masez (7)";#N/A,#N/A,FALSE,"masez (6)";#N/A,#N/A,FALSE,"masez (5)";#N/A,#N/A,FALSE,"masez (4)";#N/A,#N/A,FALSE,"masez (3)";#N/A,#N/A,FALSE,"masez (2)";#N/A,#N/A,FALSE,"GME";#N/A,#N/A,FALSE,"masez"}</definedName>
    <definedName name="_____tyl2" localSheetId="31"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U14" localSheetId="31">#REF!</definedName>
    <definedName name="_____U14">!#REF!</definedName>
    <definedName name="_____U60" localSheetId="31">#REF!</definedName>
    <definedName name="_____U60">!#REF!</definedName>
    <definedName name="_____v2" localSheetId="31" hidden="1">#REF!</definedName>
    <definedName name="_____v2" hidden="1">#REF!</definedName>
    <definedName name="_____v3" localSheetId="35" hidden="1">#REF!</definedName>
    <definedName name="_____v3" localSheetId="36" hidden="1">#REF!</definedName>
    <definedName name="_____v3" localSheetId="33" hidden="1">#REF!</definedName>
    <definedName name="_____v3" localSheetId="34" hidden="1">#REF!</definedName>
    <definedName name="_____v3" hidden="1">#REF!</definedName>
    <definedName name="_____Var1" localSheetId="31">#REF!</definedName>
    <definedName name="_____Var1">!#REF!</definedName>
    <definedName name="_____VCP2" localSheetId="35" hidden="1">{#N/A,#N/A,FALSE,"minas";#N/A,#N/A,FALSE,"Total_OC015";#N/A,#N/A,FALSE,"ADMIN";#N/A,#N/A,FALSE,"PROCES";#N/A,#N/A,FALSE,"civil";#N/A,#N/A,FALSE,"CAÑER";#N/A,#N/A,FALSE,"ELEC";#N/A,#N/A,FALSE,"INSTR";#N/A,#N/A,FALSE,"PDS";#N/A,#N/A,FALSE,"mecan"}</definedName>
    <definedName name="_____VCP2" localSheetId="37" hidden="1">{#N/A,#N/A,FALSE,"minas";#N/A,#N/A,FALSE,"Total_OC015";#N/A,#N/A,FALSE,"ADMIN";#N/A,#N/A,FALSE,"PROCES";#N/A,#N/A,FALSE,"civil";#N/A,#N/A,FALSE,"CAÑER";#N/A,#N/A,FALSE,"ELEC";#N/A,#N/A,FALSE,"INSTR";#N/A,#N/A,FALSE,"PDS";#N/A,#N/A,FALSE,"mecan"}</definedName>
    <definedName name="_____VCP2" localSheetId="36" hidden="1">{#N/A,#N/A,FALSE,"minas";#N/A,#N/A,FALSE,"Total_OC015";#N/A,#N/A,FALSE,"ADMIN";#N/A,#N/A,FALSE,"PROCES";#N/A,#N/A,FALSE,"civil";#N/A,#N/A,FALSE,"CAÑER";#N/A,#N/A,FALSE,"ELEC";#N/A,#N/A,FALSE,"INSTR";#N/A,#N/A,FALSE,"PDS";#N/A,#N/A,FALSE,"mecan"}</definedName>
    <definedName name="_____VCP2" localSheetId="33" hidden="1">{#N/A,#N/A,FALSE,"minas";#N/A,#N/A,FALSE,"Total_OC015";#N/A,#N/A,FALSE,"ADMIN";#N/A,#N/A,FALSE,"PROCES";#N/A,#N/A,FALSE,"civil";#N/A,#N/A,FALSE,"CAÑER";#N/A,#N/A,FALSE,"ELEC";#N/A,#N/A,FALSE,"INSTR";#N/A,#N/A,FALSE,"PDS";#N/A,#N/A,FALSE,"mecan"}</definedName>
    <definedName name="_____VCP2" localSheetId="34" hidden="1">{#N/A,#N/A,FALSE,"minas";#N/A,#N/A,FALSE,"Total_OC015";#N/A,#N/A,FALSE,"ADMIN";#N/A,#N/A,FALSE,"PROCES";#N/A,#N/A,FALSE,"civil";#N/A,#N/A,FALSE,"CAÑER";#N/A,#N/A,FALSE,"ELEC";#N/A,#N/A,FALSE,"INSTR";#N/A,#N/A,FALSE,"PDS";#N/A,#N/A,FALSE,"mecan"}</definedName>
    <definedName name="_____VCP2" localSheetId="31" hidden="1">{#N/A,#N/A,FALSE,"minas";#N/A,#N/A,FALSE,"Total_OC015";#N/A,#N/A,FALSE,"ADMIN";#N/A,#N/A,FALSE,"PROCES";#N/A,#N/A,FALSE,"civil";#N/A,#N/A,FALSE,"CAÑER";#N/A,#N/A,FALSE,"ELEC";#N/A,#N/A,FALSE,"INSTR";#N/A,#N/A,FALSE,"PDS";#N/A,#N/A,FALSE,"mecan"}</definedName>
    <definedName name="_____VCP2" hidden="1">{#N/A,#N/A,FALSE,"minas";#N/A,#N/A,FALSE,"Total_OC015";#N/A,#N/A,FALSE,"ADMIN";#N/A,#N/A,FALSE,"PROCES";#N/A,#N/A,FALSE,"civil";#N/A,#N/A,FALSE,"CAÑER";#N/A,#N/A,FALSE,"ELEC";#N/A,#N/A,FALSE,"INSTR";#N/A,#N/A,FALSE,"PDS";#N/A,#N/A,FALSE,"mecan"}</definedName>
    <definedName name="_____VMV1">#REF!</definedName>
    <definedName name="_____VMV2">#REF!</definedName>
    <definedName name="_____wid2" localSheetId="31">#REF!</definedName>
    <definedName name="_____wid2">!#REF!</definedName>
    <definedName name="_____wid3" localSheetId="31">#REF!</definedName>
    <definedName name="_____wid3">!#REF!</definedName>
    <definedName name="_____wq12" localSheetId="35" hidden="1">{#N/A,#N/A,FALSE,"Total_OC015";#N/A,#N/A,FALSE,"ADMIN";#N/A,#N/A,FALSE,"PROCES";#N/A,#N/A,FALSE,"mecan";#N/A,#N/A,FALSE,"civil";#N/A,#N/A,FALSE,"CAÑER";#N/A,#N/A,FALSE,"ELEC";#N/A,#N/A,FALSE,"INSTR"}</definedName>
    <definedName name="_____wq12" localSheetId="37" hidden="1">{#N/A,#N/A,FALSE,"Total_OC015";#N/A,#N/A,FALSE,"ADMIN";#N/A,#N/A,FALSE,"PROCES";#N/A,#N/A,FALSE,"mecan";#N/A,#N/A,FALSE,"civil";#N/A,#N/A,FALSE,"CAÑER";#N/A,#N/A,FALSE,"ELEC";#N/A,#N/A,FALSE,"INSTR"}</definedName>
    <definedName name="_____wq12" localSheetId="36" hidden="1">{#N/A,#N/A,FALSE,"Total_OC015";#N/A,#N/A,FALSE,"ADMIN";#N/A,#N/A,FALSE,"PROCES";#N/A,#N/A,FALSE,"mecan";#N/A,#N/A,FALSE,"civil";#N/A,#N/A,FALSE,"CAÑER";#N/A,#N/A,FALSE,"ELEC";#N/A,#N/A,FALSE,"INSTR"}</definedName>
    <definedName name="_____wq12" localSheetId="33" hidden="1">{#N/A,#N/A,FALSE,"Total_OC015";#N/A,#N/A,FALSE,"ADMIN";#N/A,#N/A,FALSE,"PROCES";#N/A,#N/A,FALSE,"mecan";#N/A,#N/A,FALSE,"civil";#N/A,#N/A,FALSE,"CAÑER";#N/A,#N/A,FALSE,"ELEC";#N/A,#N/A,FALSE,"INSTR"}</definedName>
    <definedName name="_____wq12" localSheetId="34" hidden="1">{#N/A,#N/A,FALSE,"Total_OC015";#N/A,#N/A,FALSE,"ADMIN";#N/A,#N/A,FALSE,"PROCES";#N/A,#N/A,FALSE,"mecan";#N/A,#N/A,FALSE,"civil";#N/A,#N/A,FALSE,"CAÑER";#N/A,#N/A,FALSE,"ELEC";#N/A,#N/A,FALSE,"INSTR"}</definedName>
    <definedName name="_____wq12" localSheetId="31" hidden="1">{#N/A,#N/A,FALSE,"Total_OC015";#N/A,#N/A,FALSE,"ADMIN";#N/A,#N/A,FALSE,"PROCES";#N/A,#N/A,FALSE,"mecan";#N/A,#N/A,FALSE,"civil";#N/A,#N/A,FALSE,"CAÑER";#N/A,#N/A,FALSE,"ELEC";#N/A,#N/A,FALSE,"INSTR"}</definedName>
    <definedName name="_____wq12" hidden="1">{#N/A,#N/A,FALSE,"Total_OC015";#N/A,#N/A,FALSE,"ADMIN";#N/A,#N/A,FALSE,"PROCES";#N/A,#N/A,FALSE,"mecan";#N/A,#N/A,FALSE,"civil";#N/A,#N/A,FALSE,"CAÑER";#N/A,#N/A,FALSE,"ELEC";#N/A,#N/A,FALSE,"INSTR"}</definedName>
    <definedName name="_____wrn1" localSheetId="35" hidden="1">{#N/A,#N/A,TRUE,"Est. de Fact.";#N/A,#N/A,TRUE,"Capitulo 19";#N/A,#N/A,TRUE,"Proyecto P855"}</definedName>
    <definedName name="_____wrn1" localSheetId="37" hidden="1">{#N/A,#N/A,TRUE,"Est. de Fact.";#N/A,#N/A,TRUE,"Capitulo 19";#N/A,#N/A,TRUE,"Proyecto P855"}</definedName>
    <definedName name="_____wrn1" localSheetId="36" hidden="1">{#N/A,#N/A,TRUE,"Est. de Fact.";#N/A,#N/A,TRUE,"Capitulo 19";#N/A,#N/A,TRUE,"Proyecto P855"}</definedName>
    <definedName name="_____wrn1" localSheetId="33" hidden="1">{#N/A,#N/A,TRUE,"Est. de Fact.";#N/A,#N/A,TRUE,"Capitulo 19";#N/A,#N/A,TRUE,"Proyecto P855"}</definedName>
    <definedName name="_____wrn1" localSheetId="34" hidden="1">{#N/A,#N/A,TRUE,"Est. de Fact.";#N/A,#N/A,TRUE,"Capitulo 19";#N/A,#N/A,TRUE,"Proyecto P855"}</definedName>
    <definedName name="_____wrn1" localSheetId="31" hidden="1">{#N/A,#N/A,TRUE,"Est. de Fact.";#N/A,#N/A,TRUE,"Capitulo 19";#N/A,#N/A,TRUE,"Proyecto P855"}</definedName>
    <definedName name="_____wrn1" hidden="1">{#N/A,#N/A,TRUE,"Est. de Fact.";#N/A,#N/A,TRUE,"Capitulo 19";#N/A,#N/A,TRUE,"Proyecto P855"}</definedName>
    <definedName name="_____WRN2" localSheetId="35" hidden="1">{#N/A,#N/A,FALSE,"COVER1.XLS ";#N/A,#N/A,FALSE,"RACT1.XLS";#N/A,#N/A,FALSE,"RACT2.XLS";#N/A,#N/A,FALSE,"ECCMP";#N/A,#N/A,FALSE,"WELDER.XLS"}</definedName>
    <definedName name="_____WRN2" localSheetId="37" hidden="1">{#N/A,#N/A,FALSE,"COVER1.XLS ";#N/A,#N/A,FALSE,"RACT1.XLS";#N/A,#N/A,FALSE,"RACT2.XLS";#N/A,#N/A,FALSE,"ECCMP";#N/A,#N/A,FALSE,"WELDER.XLS"}</definedName>
    <definedName name="_____WRN2" localSheetId="36" hidden="1">{#N/A,#N/A,FALSE,"COVER1.XLS ";#N/A,#N/A,FALSE,"RACT1.XLS";#N/A,#N/A,FALSE,"RACT2.XLS";#N/A,#N/A,FALSE,"ECCMP";#N/A,#N/A,FALSE,"WELDER.XLS"}</definedName>
    <definedName name="_____WRN2" localSheetId="33" hidden="1">{#N/A,#N/A,FALSE,"COVER1.XLS ";#N/A,#N/A,FALSE,"RACT1.XLS";#N/A,#N/A,FALSE,"RACT2.XLS";#N/A,#N/A,FALSE,"ECCMP";#N/A,#N/A,FALSE,"WELDER.XLS"}</definedName>
    <definedName name="_____WRN2" localSheetId="34" hidden="1">{#N/A,#N/A,FALSE,"COVER1.XLS ";#N/A,#N/A,FALSE,"RACT1.XLS";#N/A,#N/A,FALSE,"RACT2.XLS";#N/A,#N/A,FALSE,"ECCMP";#N/A,#N/A,FALSE,"WELDER.XLS"}</definedName>
    <definedName name="_____wrn2" localSheetId="31" hidden="1">{#N/A,#N/A,TRUE,"Est. de Fact.";#N/A,#N/A,TRUE,"Capitulo 19";#N/A,#N/A,TRUE,"Proyecto P855"}</definedName>
    <definedName name="_____wrn2" hidden="1">{#N/A,#N/A,TRUE,"Est. de Fact.";#N/A,#N/A,TRUE,"Capitulo 19";#N/A,#N/A,TRUE,"Proyecto P855"}</definedName>
    <definedName name="_____WRN3" localSheetId="35" hidden="1">{#N/A,#N/A,FALSE,"consu_cover";#N/A,#N/A,FALSE,"consu_strategy";#N/A,#N/A,FALSE,"consu_flow";#N/A,#N/A,FALSE,"Summary_reqmt";#N/A,#N/A,FALSE,"field_ppg";#N/A,#N/A,FALSE,"ppg_shop";#N/A,#N/A,FALSE,"strl";#N/A,#N/A,FALSE,"tankages";#N/A,#N/A,FALSE,"gases"}</definedName>
    <definedName name="_____WRN3" localSheetId="37" hidden="1">{#N/A,#N/A,FALSE,"consu_cover";#N/A,#N/A,FALSE,"consu_strategy";#N/A,#N/A,FALSE,"consu_flow";#N/A,#N/A,FALSE,"Summary_reqmt";#N/A,#N/A,FALSE,"field_ppg";#N/A,#N/A,FALSE,"ppg_shop";#N/A,#N/A,FALSE,"strl";#N/A,#N/A,FALSE,"tankages";#N/A,#N/A,FALSE,"gases"}</definedName>
    <definedName name="_____WRN3" localSheetId="36" hidden="1">{#N/A,#N/A,FALSE,"consu_cover";#N/A,#N/A,FALSE,"consu_strategy";#N/A,#N/A,FALSE,"consu_flow";#N/A,#N/A,FALSE,"Summary_reqmt";#N/A,#N/A,FALSE,"field_ppg";#N/A,#N/A,FALSE,"ppg_shop";#N/A,#N/A,FALSE,"strl";#N/A,#N/A,FALSE,"tankages";#N/A,#N/A,FALSE,"gases"}</definedName>
    <definedName name="_____WRN3" localSheetId="33" hidden="1">{#N/A,#N/A,FALSE,"consu_cover";#N/A,#N/A,FALSE,"consu_strategy";#N/A,#N/A,FALSE,"consu_flow";#N/A,#N/A,FALSE,"Summary_reqmt";#N/A,#N/A,FALSE,"field_ppg";#N/A,#N/A,FALSE,"ppg_shop";#N/A,#N/A,FALSE,"strl";#N/A,#N/A,FALSE,"tankages";#N/A,#N/A,FALSE,"gases"}</definedName>
    <definedName name="_____WRN3" localSheetId="34" hidden="1">{#N/A,#N/A,FALSE,"consu_cover";#N/A,#N/A,FALSE,"consu_strategy";#N/A,#N/A,FALSE,"consu_flow";#N/A,#N/A,FALSE,"Summary_reqmt";#N/A,#N/A,FALSE,"field_ppg";#N/A,#N/A,FALSE,"ppg_shop";#N/A,#N/A,FALSE,"strl";#N/A,#N/A,FALSE,"tankages";#N/A,#N/A,FALSE,"gases"}</definedName>
    <definedName name="_____wrn3" localSheetId="31" hidden="1">{#N/A,#N/A,FALSE,"Total_OC015";#N/A,#N/A,FALSE,"ADMIN";#N/A,#N/A,FALSE,"PROCES";#N/A,#N/A,FALSE,"mecan";#N/A,#N/A,FALSE,"civil";#N/A,#N/A,FALSE,"CAÑER";#N/A,#N/A,FALSE,"ELEC";#N/A,#N/A,FALSE,"INSTR"}</definedName>
    <definedName name="_____wrn3" hidden="1">{#N/A,#N/A,FALSE,"Total_OC015";#N/A,#N/A,FALSE,"ADMIN";#N/A,#N/A,FALSE,"PROCES";#N/A,#N/A,FALSE,"mecan";#N/A,#N/A,FALSE,"civil";#N/A,#N/A,FALSE,"CAÑER";#N/A,#N/A,FALSE,"ELEC";#N/A,#N/A,FALSE,"INSTR"}</definedName>
    <definedName name="_____wrn5" localSheetId="35" hidden="1">{#N/A,#N/A,FALSE,"minas";#N/A,#N/A,FALSE,"Total_OC015";#N/A,#N/A,FALSE,"ADMIN";#N/A,#N/A,FALSE,"PROCES";#N/A,#N/A,FALSE,"civil";#N/A,#N/A,FALSE,"CAÑER";#N/A,#N/A,FALSE,"ELEC";#N/A,#N/A,FALSE,"INSTR";#N/A,#N/A,FALSE,"PDS";#N/A,#N/A,FALSE,"mecan"}</definedName>
    <definedName name="_____wrn5" localSheetId="37" hidden="1">{#N/A,#N/A,FALSE,"minas";#N/A,#N/A,FALSE,"Total_OC015";#N/A,#N/A,FALSE,"ADMIN";#N/A,#N/A,FALSE,"PROCES";#N/A,#N/A,FALSE,"civil";#N/A,#N/A,FALSE,"CAÑER";#N/A,#N/A,FALSE,"ELEC";#N/A,#N/A,FALSE,"INSTR";#N/A,#N/A,FALSE,"PDS";#N/A,#N/A,FALSE,"mecan"}</definedName>
    <definedName name="_____wrn5" localSheetId="36" hidden="1">{#N/A,#N/A,FALSE,"minas";#N/A,#N/A,FALSE,"Total_OC015";#N/A,#N/A,FALSE,"ADMIN";#N/A,#N/A,FALSE,"PROCES";#N/A,#N/A,FALSE,"civil";#N/A,#N/A,FALSE,"CAÑER";#N/A,#N/A,FALSE,"ELEC";#N/A,#N/A,FALSE,"INSTR";#N/A,#N/A,FALSE,"PDS";#N/A,#N/A,FALSE,"mecan"}</definedName>
    <definedName name="_____wrn5" localSheetId="33" hidden="1">{#N/A,#N/A,FALSE,"minas";#N/A,#N/A,FALSE,"Total_OC015";#N/A,#N/A,FALSE,"ADMIN";#N/A,#N/A,FALSE,"PROCES";#N/A,#N/A,FALSE,"civil";#N/A,#N/A,FALSE,"CAÑER";#N/A,#N/A,FALSE,"ELEC";#N/A,#N/A,FALSE,"INSTR";#N/A,#N/A,FALSE,"PDS";#N/A,#N/A,FALSE,"mecan"}</definedName>
    <definedName name="_____wrn5" localSheetId="34" hidden="1">{#N/A,#N/A,FALSE,"minas";#N/A,#N/A,FALSE,"Total_OC015";#N/A,#N/A,FALSE,"ADMIN";#N/A,#N/A,FALSE,"PROCES";#N/A,#N/A,FALSE,"civil";#N/A,#N/A,FALSE,"CAÑER";#N/A,#N/A,FALSE,"ELEC";#N/A,#N/A,FALSE,"INSTR";#N/A,#N/A,FALSE,"PDS";#N/A,#N/A,FALSE,"mecan"}</definedName>
    <definedName name="_____wrn5" localSheetId="31" hidden="1">{#N/A,#N/A,FALSE,"minas";#N/A,#N/A,FALSE,"Total_OC015";#N/A,#N/A,FALSE,"ADMIN";#N/A,#N/A,FALSE,"PROCES";#N/A,#N/A,FALSE,"civil";#N/A,#N/A,FALSE,"CAÑER";#N/A,#N/A,FALSE,"ELEC";#N/A,#N/A,FALSE,"INSTR";#N/A,#N/A,FALSE,"PDS";#N/A,#N/A,FALSE,"mecan"}</definedName>
    <definedName name="_____wrn5" hidden="1">{#N/A,#N/A,FALSE,"minas";#N/A,#N/A,FALSE,"Total_OC015";#N/A,#N/A,FALSE,"ADMIN";#N/A,#N/A,FALSE,"PROCES";#N/A,#N/A,FALSE,"civil";#N/A,#N/A,FALSE,"CAÑER";#N/A,#N/A,FALSE,"ELEC";#N/A,#N/A,FALSE,"INSTR";#N/A,#N/A,FALSE,"PDS";#N/A,#N/A,FALSE,"mecan"}</definedName>
    <definedName name="_____wrn6" localSheetId="35" hidden="1">{#N/A,#N/A,FALSE,"minas";#N/A,#N/A,FALSE,"Total_OC015";#N/A,#N/A,FALSE,"ADMIN";#N/A,#N/A,FALSE,"PROCES";#N/A,#N/A,FALSE,"civil";#N/A,#N/A,FALSE,"CAÑER";#N/A,#N/A,FALSE,"ELEC";#N/A,#N/A,FALSE,"INSTR";#N/A,#N/A,FALSE,"PDS";#N/A,#N/A,FALSE,"mecan"}</definedName>
    <definedName name="_____wrn6" localSheetId="37" hidden="1">{#N/A,#N/A,FALSE,"minas";#N/A,#N/A,FALSE,"Total_OC015";#N/A,#N/A,FALSE,"ADMIN";#N/A,#N/A,FALSE,"PROCES";#N/A,#N/A,FALSE,"civil";#N/A,#N/A,FALSE,"CAÑER";#N/A,#N/A,FALSE,"ELEC";#N/A,#N/A,FALSE,"INSTR";#N/A,#N/A,FALSE,"PDS";#N/A,#N/A,FALSE,"mecan"}</definedName>
    <definedName name="_____wrn6" localSheetId="36" hidden="1">{#N/A,#N/A,FALSE,"minas";#N/A,#N/A,FALSE,"Total_OC015";#N/A,#N/A,FALSE,"ADMIN";#N/A,#N/A,FALSE,"PROCES";#N/A,#N/A,FALSE,"civil";#N/A,#N/A,FALSE,"CAÑER";#N/A,#N/A,FALSE,"ELEC";#N/A,#N/A,FALSE,"INSTR";#N/A,#N/A,FALSE,"PDS";#N/A,#N/A,FALSE,"mecan"}</definedName>
    <definedName name="_____wrn6" localSheetId="33" hidden="1">{#N/A,#N/A,FALSE,"minas";#N/A,#N/A,FALSE,"Total_OC015";#N/A,#N/A,FALSE,"ADMIN";#N/A,#N/A,FALSE,"PROCES";#N/A,#N/A,FALSE,"civil";#N/A,#N/A,FALSE,"CAÑER";#N/A,#N/A,FALSE,"ELEC";#N/A,#N/A,FALSE,"INSTR";#N/A,#N/A,FALSE,"PDS";#N/A,#N/A,FALSE,"mecan"}</definedName>
    <definedName name="_____wrn6" localSheetId="34" hidden="1">{#N/A,#N/A,FALSE,"minas";#N/A,#N/A,FALSE,"Total_OC015";#N/A,#N/A,FALSE,"ADMIN";#N/A,#N/A,FALSE,"PROCES";#N/A,#N/A,FALSE,"civil";#N/A,#N/A,FALSE,"CAÑER";#N/A,#N/A,FALSE,"ELEC";#N/A,#N/A,FALSE,"INSTR";#N/A,#N/A,FALSE,"PDS";#N/A,#N/A,FALSE,"mecan"}</definedName>
    <definedName name="_____wrn6" localSheetId="31" hidden="1">{#N/A,#N/A,FALSE,"minas";#N/A,#N/A,FALSE,"Total_OC015";#N/A,#N/A,FALSE,"ADMIN";#N/A,#N/A,FALSE,"PROCES";#N/A,#N/A,FALSE,"civil";#N/A,#N/A,FALSE,"CAÑER";#N/A,#N/A,FALSE,"ELEC";#N/A,#N/A,FALSE,"INSTR";#N/A,#N/A,FALSE,"PDS";#N/A,#N/A,FALSE,"mecan"}</definedName>
    <definedName name="_____wrn6" hidden="1">{#N/A,#N/A,FALSE,"minas";#N/A,#N/A,FALSE,"Total_OC015";#N/A,#N/A,FALSE,"ADMIN";#N/A,#N/A,FALSE,"PROCES";#N/A,#N/A,FALSE,"civil";#N/A,#N/A,FALSE,"CAÑER";#N/A,#N/A,FALSE,"ELEC";#N/A,#N/A,FALSE,"INSTR";#N/A,#N/A,FALSE,"PDS";#N/A,#N/A,FALSE,"mecan"}</definedName>
    <definedName name="_____X2" localSheetId="35" hidden="1">{#N/A,#N/A,FALSE,"TEC-01";#N/A,#N/A,FALSE,"TEC - 02";#N/A,#N/A,FALSE,"TEC - 03";#N/A,#N/A,FALSE,"TEC - 04";#N/A,#N/A,FALSE,"TEC-07";#N/A,#N/A,FALSE,"TEC-08";#N/A,#N/A,FALSE,"TEC - 09A";#N/A,#N/A,FALSE,"TEC - 09B";#N/A,#N/A,FALSE,"TEC - 09C";#N/A,#N/A,FALSE,"TEC - 10";#N/A,#N/A,FALSE,"TEC-11"}</definedName>
    <definedName name="_____X2" localSheetId="37" hidden="1">{#N/A,#N/A,FALSE,"TEC-01";#N/A,#N/A,FALSE,"TEC - 02";#N/A,#N/A,FALSE,"TEC - 03";#N/A,#N/A,FALSE,"TEC - 04";#N/A,#N/A,FALSE,"TEC-07";#N/A,#N/A,FALSE,"TEC-08";#N/A,#N/A,FALSE,"TEC - 09A";#N/A,#N/A,FALSE,"TEC - 09B";#N/A,#N/A,FALSE,"TEC - 09C";#N/A,#N/A,FALSE,"TEC - 10";#N/A,#N/A,FALSE,"TEC-11"}</definedName>
    <definedName name="_____X2" localSheetId="36" hidden="1">{#N/A,#N/A,FALSE,"TEC-01";#N/A,#N/A,FALSE,"TEC - 02";#N/A,#N/A,FALSE,"TEC - 03";#N/A,#N/A,FALSE,"TEC - 04";#N/A,#N/A,FALSE,"TEC-07";#N/A,#N/A,FALSE,"TEC-08";#N/A,#N/A,FALSE,"TEC - 09A";#N/A,#N/A,FALSE,"TEC - 09B";#N/A,#N/A,FALSE,"TEC - 09C";#N/A,#N/A,FALSE,"TEC - 10";#N/A,#N/A,FALSE,"TEC-11"}</definedName>
    <definedName name="_____X2" localSheetId="33" hidden="1">{#N/A,#N/A,FALSE,"TEC-01";#N/A,#N/A,FALSE,"TEC - 02";#N/A,#N/A,FALSE,"TEC - 03";#N/A,#N/A,FALSE,"TEC - 04";#N/A,#N/A,FALSE,"TEC-07";#N/A,#N/A,FALSE,"TEC-08";#N/A,#N/A,FALSE,"TEC - 09A";#N/A,#N/A,FALSE,"TEC - 09B";#N/A,#N/A,FALSE,"TEC - 09C";#N/A,#N/A,FALSE,"TEC - 10";#N/A,#N/A,FALSE,"TEC-11"}</definedName>
    <definedName name="_____X2" localSheetId="34" hidden="1">{#N/A,#N/A,FALSE,"TEC-01";#N/A,#N/A,FALSE,"TEC - 02";#N/A,#N/A,FALSE,"TEC - 03";#N/A,#N/A,FALSE,"TEC - 04";#N/A,#N/A,FALSE,"TEC-07";#N/A,#N/A,FALSE,"TEC-08";#N/A,#N/A,FALSE,"TEC - 09A";#N/A,#N/A,FALSE,"TEC - 09B";#N/A,#N/A,FALSE,"TEC - 09C";#N/A,#N/A,FALSE,"TEC - 10";#N/A,#N/A,FALSE,"TEC-11"}</definedName>
    <definedName name="_____X2" localSheetId="31" hidden="1">{#N/A,#N/A,FALSE,"TEC-01";#N/A,#N/A,FALSE,"TEC - 02";#N/A,#N/A,FALSE,"TEC - 03";#N/A,#N/A,FALSE,"TEC - 04";#N/A,#N/A,FALSE,"TEC-07";#N/A,#N/A,FALSE,"TEC-08";#N/A,#N/A,FALSE,"TEC - 09A";#N/A,#N/A,FALSE,"TEC - 09B";#N/A,#N/A,FALSE,"TEC - 09C";#N/A,#N/A,FALSE,"TEC - 10";#N/A,#N/A,FALSE,"TEC-11"}</definedName>
    <definedName name="_____X2" hidden="1">{#N/A,#N/A,FALSE,"TEC-01";#N/A,#N/A,FALSE,"TEC - 02";#N/A,#N/A,FALSE,"TEC - 03";#N/A,#N/A,FALSE,"TEC - 04";#N/A,#N/A,FALSE,"TEC-07";#N/A,#N/A,FALSE,"TEC-08";#N/A,#N/A,FALSE,"TEC - 09A";#N/A,#N/A,FALSE,"TEC - 09B";#N/A,#N/A,FALSE,"TEC - 09C";#N/A,#N/A,FALSE,"TEC - 10";#N/A,#N/A,FALSE,"TEC-11"}</definedName>
    <definedName name="_____xlfn.BAHTTEXT" hidden="1">#NAME?</definedName>
    <definedName name="_____xlnm.Print_Area" localSheetId="31">#REF!</definedName>
    <definedName name="_____xlnm.Print_Area">!#REF!</definedName>
    <definedName name="_____xlnm.Print_Area_1" localSheetId="31">#REF!</definedName>
    <definedName name="_____xlnm.Print_Area_1">!#REF!</definedName>
    <definedName name="_____xlnm.Print_Area_2" localSheetId="31">#REF!</definedName>
    <definedName name="_____xlnm.Print_Area_2">!#REF!</definedName>
    <definedName name="_____xlnm.Print_Area_3" localSheetId="31">#REF!</definedName>
    <definedName name="_____xlnm.Print_Area_3">!#REF!</definedName>
    <definedName name="_____xlnm.Print_Area_4">"#REF!"</definedName>
    <definedName name="_____xlnm.Print_Titles" localSheetId="31">#REF!</definedName>
    <definedName name="_____xlnm.Print_Titles">!#REF!</definedName>
    <definedName name="_____xlnm.Print_Titles_1" localSheetId="31">#REF!</definedName>
    <definedName name="_____xlnm.Print_Titles_1">!#REF!</definedName>
    <definedName name="_____xlnm.Print_Titles_2" localSheetId="31">#REF!</definedName>
    <definedName name="_____xlnm.Print_Titles_2">!#REF!</definedName>
    <definedName name="_____xlnm.Print_Titles_3" localSheetId="31">#REF!</definedName>
    <definedName name="_____xlnm.Print_Titles_3">!#REF!</definedName>
    <definedName name="_____zx2" localSheetId="35" hidden="1">{#N/A,#N/A,FALSE,"masez (10)";#N/A,#N/A,FALSE,"masez (7)";#N/A,#N/A,FALSE,"masez (6)";#N/A,#N/A,FALSE,"masez (5)";#N/A,#N/A,FALSE,"masez (4)";#N/A,#N/A,FALSE,"masez (3)";#N/A,#N/A,FALSE,"masez (2)";#N/A,#N/A,FALSE,"GME";#N/A,#N/A,FALSE,"masez"}</definedName>
    <definedName name="_____zx2" localSheetId="37" hidden="1">{#N/A,#N/A,FALSE,"masez (10)";#N/A,#N/A,FALSE,"masez (7)";#N/A,#N/A,FALSE,"masez (6)";#N/A,#N/A,FALSE,"masez (5)";#N/A,#N/A,FALSE,"masez (4)";#N/A,#N/A,FALSE,"masez (3)";#N/A,#N/A,FALSE,"masez (2)";#N/A,#N/A,FALSE,"GME";#N/A,#N/A,FALSE,"masez"}</definedName>
    <definedName name="_____zx2" localSheetId="36" hidden="1">{#N/A,#N/A,FALSE,"masez (10)";#N/A,#N/A,FALSE,"masez (7)";#N/A,#N/A,FALSE,"masez (6)";#N/A,#N/A,FALSE,"masez (5)";#N/A,#N/A,FALSE,"masez (4)";#N/A,#N/A,FALSE,"masez (3)";#N/A,#N/A,FALSE,"masez (2)";#N/A,#N/A,FALSE,"GME";#N/A,#N/A,FALSE,"masez"}</definedName>
    <definedName name="_____zx2" localSheetId="33" hidden="1">{#N/A,#N/A,FALSE,"masez (10)";#N/A,#N/A,FALSE,"masez (7)";#N/A,#N/A,FALSE,"masez (6)";#N/A,#N/A,FALSE,"masez (5)";#N/A,#N/A,FALSE,"masez (4)";#N/A,#N/A,FALSE,"masez (3)";#N/A,#N/A,FALSE,"masez (2)";#N/A,#N/A,FALSE,"GME";#N/A,#N/A,FALSE,"masez"}</definedName>
    <definedName name="_____zx2" localSheetId="34" hidden="1">{#N/A,#N/A,FALSE,"masez (10)";#N/A,#N/A,FALSE,"masez (7)";#N/A,#N/A,FALSE,"masez (6)";#N/A,#N/A,FALSE,"masez (5)";#N/A,#N/A,FALSE,"masez (4)";#N/A,#N/A,FALSE,"masez (3)";#N/A,#N/A,FALSE,"masez (2)";#N/A,#N/A,FALSE,"GME";#N/A,#N/A,FALSE,"masez"}</definedName>
    <definedName name="_____zx2" localSheetId="31"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1__123Graph_ACart_Utilidad" hidden="1">#REF!</definedName>
    <definedName name="____2__123Graph_BCart_Utilidad" hidden="1">#REF!</definedName>
    <definedName name="____3__123Graph_CCart_Utilidad" hidden="1">#REF!</definedName>
    <definedName name="____4__123Graph_LBL_ACart_Utilidad" hidden="1">#REF!</definedName>
    <definedName name="____5__123Graph_LBL_BCart_Utilidad" hidden="1">#REF!</definedName>
    <definedName name="____6__123Graph_LBL_CCart_Utilidad" hidden="1">#REF!</definedName>
    <definedName name="____7__123Graph_XCart_Utilidad" hidden="1">#REF!</definedName>
    <definedName name="____a1" hidden="1">#REF!</definedName>
    <definedName name="____a11" localSheetId="35" hidden="1">{"'장비'!$A$3:$M$12"}</definedName>
    <definedName name="____a11" localSheetId="37" hidden="1">{"'장비'!$A$3:$M$12"}</definedName>
    <definedName name="____a11" localSheetId="36" hidden="1">{"'장비'!$A$3:$M$12"}</definedName>
    <definedName name="____a11" localSheetId="33" hidden="1">{"'장비'!$A$3:$M$12"}</definedName>
    <definedName name="____a11" localSheetId="34" hidden="1">{"'장비'!$A$3:$M$12"}</definedName>
    <definedName name="____a11" localSheetId="31" hidden="1">{"'장비'!$A$3:$M$12"}</definedName>
    <definedName name="____a11" hidden="1">{"'장비'!$A$3:$M$12"}</definedName>
    <definedName name="____a12" localSheetId="35" hidden="1">{"'장비'!$A$3:$M$12"}</definedName>
    <definedName name="____a12" localSheetId="37" hidden="1">{"'장비'!$A$3:$M$12"}</definedName>
    <definedName name="____a12" localSheetId="36" hidden="1">{"'장비'!$A$3:$M$12"}</definedName>
    <definedName name="____a12" localSheetId="33" hidden="1">{"'장비'!$A$3:$M$12"}</definedName>
    <definedName name="____a12" localSheetId="34" hidden="1">{"'장비'!$A$3:$M$12"}</definedName>
    <definedName name="____a12" localSheetId="31" hidden="1">{"'장비'!$A$3:$M$12"}</definedName>
    <definedName name="____a12" hidden="1">{"'장비'!$A$3:$M$12"}</definedName>
    <definedName name="____A2" localSheetId="35" hidden="1">{#N/A,#N/A,FALSE,"Aging Summary";#N/A,#N/A,FALSE,"Ratio Analysis";#N/A,#N/A,FALSE,"Test 120 Day Accts";#N/A,#N/A,FALSE,"Tickmarks"}</definedName>
    <definedName name="____A2" localSheetId="37" hidden="1">{#N/A,#N/A,FALSE,"Aging Summary";#N/A,#N/A,FALSE,"Ratio Analysis";#N/A,#N/A,FALSE,"Test 120 Day Accts";#N/A,#N/A,FALSE,"Tickmarks"}</definedName>
    <definedName name="____A2" localSheetId="36" hidden="1">{#N/A,#N/A,FALSE,"Aging Summary";#N/A,#N/A,FALSE,"Ratio Analysis";#N/A,#N/A,FALSE,"Test 120 Day Accts";#N/A,#N/A,FALSE,"Tickmarks"}</definedName>
    <definedName name="____A2" localSheetId="33" hidden="1">{#N/A,#N/A,FALSE,"Aging Summary";#N/A,#N/A,FALSE,"Ratio Analysis";#N/A,#N/A,FALSE,"Test 120 Day Accts";#N/A,#N/A,FALSE,"Tickmarks"}</definedName>
    <definedName name="____A2" localSheetId="34" hidden="1">{#N/A,#N/A,FALSE,"Aging Summary";#N/A,#N/A,FALSE,"Ratio Analysis";#N/A,#N/A,FALSE,"Test 120 Day Accts";#N/A,#N/A,FALSE,"Tickmarks"}</definedName>
    <definedName name="____A2" localSheetId="31" hidden="1">{#N/A,#N/A,FALSE,"Aging Summary";#N/A,#N/A,FALSE,"Ratio Analysis";#N/A,#N/A,FALSE,"Test 120 Day Accts";#N/A,#N/A,FALSE,"Tickmarks"}</definedName>
    <definedName name="____A2" hidden="1">{#N/A,#N/A,FALSE,"Aging Summary";#N/A,#N/A,FALSE,"Ratio Analysis";#N/A,#N/A,FALSE,"Test 120 Day Accts";#N/A,#N/A,FALSE,"Tickmarks"}</definedName>
    <definedName name="____A3" hidden="1">#REF!</definedName>
    <definedName name="____A4" hidden="1">#REF!</definedName>
    <definedName name="____A5" hidden="1">#REF!</definedName>
    <definedName name="____A68018">#REF!</definedName>
    <definedName name="____A70000">#REF!</definedName>
    <definedName name="____A73018">#REF!</definedName>
    <definedName name="____A83018">#REF!</definedName>
    <definedName name="____A90000">#REF!</definedName>
    <definedName name="____aaa1" localSheetId="35" hidden="1">{"April",#N/A,FALSE,"April"}</definedName>
    <definedName name="____aaa1" localSheetId="37" hidden="1">{"April",#N/A,FALSE,"April"}</definedName>
    <definedName name="____aaa1" localSheetId="36" hidden="1">{"April",#N/A,FALSE,"April"}</definedName>
    <definedName name="____aaa1" localSheetId="33" hidden="1">{"April",#N/A,FALSE,"April"}</definedName>
    <definedName name="____aaa1" localSheetId="34" hidden="1">{"April",#N/A,FALSE,"April"}</definedName>
    <definedName name="____aaa1" localSheetId="31" hidden="1">{"April",#N/A,FALSE,"April"}</definedName>
    <definedName name="____aaa1" hidden="1">{"April",#N/A,FALSE,"April"}</definedName>
    <definedName name="____aaaaa" localSheetId="31" hidden="1">#REF!</definedName>
    <definedName name="____aaaaa" hidden="1">#REF!</definedName>
    <definedName name="____ab1" localSheetId="35" hidden="1">{#N/A,#N/A,FALSE,"SumD";#N/A,#N/A,FALSE,"ElecD";#N/A,#N/A,FALSE,"MechD";#N/A,#N/A,FALSE,"GeotD";#N/A,#N/A,FALSE,"PrcsD";#N/A,#N/A,FALSE,"TunnD";#N/A,#N/A,FALSE,"CivlD";#N/A,#N/A,FALSE,"NtwkD";#N/A,#N/A,FALSE,"EstgD";#N/A,#N/A,FALSE,"PEngD"}</definedName>
    <definedName name="____ab1" localSheetId="37" hidden="1">{#N/A,#N/A,FALSE,"SumD";#N/A,#N/A,FALSE,"ElecD";#N/A,#N/A,FALSE,"MechD";#N/A,#N/A,FALSE,"GeotD";#N/A,#N/A,FALSE,"PrcsD";#N/A,#N/A,FALSE,"TunnD";#N/A,#N/A,FALSE,"CivlD";#N/A,#N/A,FALSE,"NtwkD";#N/A,#N/A,FALSE,"EstgD";#N/A,#N/A,FALSE,"PEngD"}</definedName>
    <definedName name="____ab1" localSheetId="36" hidden="1">{#N/A,#N/A,FALSE,"SumD";#N/A,#N/A,FALSE,"ElecD";#N/A,#N/A,FALSE,"MechD";#N/A,#N/A,FALSE,"GeotD";#N/A,#N/A,FALSE,"PrcsD";#N/A,#N/A,FALSE,"TunnD";#N/A,#N/A,FALSE,"CivlD";#N/A,#N/A,FALSE,"NtwkD";#N/A,#N/A,FALSE,"EstgD";#N/A,#N/A,FALSE,"PEngD"}</definedName>
    <definedName name="____ab1" localSheetId="33" hidden="1">{#N/A,#N/A,FALSE,"SumD";#N/A,#N/A,FALSE,"ElecD";#N/A,#N/A,FALSE,"MechD";#N/A,#N/A,FALSE,"GeotD";#N/A,#N/A,FALSE,"PrcsD";#N/A,#N/A,FALSE,"TunnD";#N/A,#N/A,FALSE,"CivlD";#N/A,#N/A,FALSE,"NtwkD";#N/A,#N/A,FALSE,"EstgD";#N/A,#N/A,FALSE,"PEngD"}</definedName>
    <definedName name="____ab1" localSheetId="34" hidden="1">{#N/A,#N/A,FALSE,"SumD";#N/A,#N/A,FALSE,"ElecD";#N/A,#N/A,FALSE,"MechD";#N/A,#N/A,FALSE,"GeotD";#N/A,#N/A,FALSE,"PrcsD";#N/A,#N/A,FALSE,"TunnD";#N/A,#N/A,FALSE,"CivlD";#N/A,#N/A,FALSE,"NtwkD";#N/A,#N/A,FALSE,"EstgD";#N/A,#N/A,FALSE,"PEngD"}</definedName>
    <definedName name="____ab1" localSheetId="31"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b2" localSheetId="35" hidden="1">{#N/A,#N/A,FALSE,"SumD";#N/A,#N/A,FALSE,"ElecD";#N/A,#N/A,FALSE,"MechD";#N/A,#N/A,FALSE,"GeotD";#N/A,#N/A,FALSE,"PrcsD";#N/A,#N/A,FALSE,"TunnD";#N/A,#N/A,FALSE,"CivlD";#N/A,#N/A,FALSE,"NtwkD";#N/A,#N/A,FALSE,"EstgD";#N/A,#N/A,FALSE,"PEngD"}</definedName>
    <definedName name="____ab2" localSheetId="37" hidden="1">{#N/A,#N/A,FALSE,"SumD";#N/A,#N/A,FALSE,"ElecD";#N/A,#N/A,FALSE,"MechD";#N/A,#N/A,FALSE,"GeotD";#N/A,#N/A,FALSE,"PrcsD";#N/A,#N/A,FALSE,"TunnD";#N/A,#N/A,FALSE,"CivlD";#N/A,#N/A,FALSE,"NtwkD";#N/A,#N/A,FALSE,"EstgD";#N/A,#N/A,FALSE,"PEngD"}</definedName>
    <definedName name="____ab2" localSheetId="36" hidden="1">{#N/A,#N/A,FALSE,"SumD";#N/A,#N/A,FALSE,"ElecD";#N/A,#N/A,FALSE,"MechD";#N/A,#N/A,FALSE,"GeotD";#N/A,#N/A,FALSE,"PrcsD";#N/A,#N/A,FALSE,"TunnD";#N/A,#N/A,FALSE,"CivlD";#N/A,#N/A,FALSE,"NtwkD";#N/A,#N/A,FALSE,"EstgD";#N/A,#N/A,FALSE,"PEngD"}</definedName>
    <definedName name="____ab2" localSheetId="33" hidden="1">{#N/A,#N/A,FALSE,"SumD";#N/A,#N/A,FALSE,"ElecD";#N/A,#N/A,FALSE,"MechD";#N/A,#N/A,FALSE,"GeotD";#N/A,#N/A,FALSE,"PrcsD";#N/A,#N/A,FALSE,"TunnD";#N/A,#N/A,FALSE,"CivlD";#N/A,#N/A,FALSE,"NtwkD";#N/A,#N/A,FALSE,"EstgD";#N/A,#N/A,FALSE,"PEngD"}</definedName>
    <definedName name="____ab2" localSheetId="34" hidden="1">{#N/A,#N/A,FALSE,"SumD";#N/A,#N/A,FALSE,"ElecD";#N/A,#N/A,FALSE,"MechD";#N/A,#N/A,FALSE,"GeotD";#N/A,#N/A,FALSE,"PrcsD";#N/A,#N/A,FALSE,"TunnD";#N/A,#N/A,FALSE,"CivlD";#N/A,#N/A,FALSE,"NtwkD";#N/A,#N/A,FALSE,"EstgD";#N/A,#N/A,FALSE,"PEngD"}</definedName>
    <definedName name="____ab2" localSheetId="31" hidden="1">{#N/A,#N/A,FALSE,"SumD";#N/A,#N/A,FALSE,"ElecD";#N/A,#N/A,FALSE,"MechD";#N/A,#N/A,FALSE,"GeotD";#N/A,#N/A,FALSE,"PrcsD";#N/A,#N/A,FALSE,"TunnD";#N/A,#N/A,FALSE,"CivlD";#N/A,#N/A,FALSE,"NtwkD";#N/A,#N/A,FALSE,"EstgD";#N/A,#N/A,FALSE,"PEngD"}</definedName>
    <definedName name="____ab2" hidden="1">{#N/A,#N/A,FALSE,"SumD";#N/A,#N/A,FALSE,"ElecD";#N/A,#N/A,FALSE,"MechD";#N/A,#N/A,FALSE,"GeotD";#N/A,#N/A,FALSE,"PrcsD";#N/A,#N/A,FALSE,"TunnD";#N/A,#N/A,FALSE,"CivlD";#N/A,#N/A,FALSE,"NtwkD";#N/A,#N/A,FALSE,"EstgD";#N/A,#N/A,FALSE,"PEngD"}</definedName>
    <definedName name="____ACC2" hidden="1">#REF!</definedName>
    <definedName name="____a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a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a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a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a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a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a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as1" localSheetId="35" hidden="1">{#N/A,#N/A,FALSE,"SumD";#N/A,#N/A,FALSE,"ElecD";#N/A,#N/A,FALSE,"MechD";#N/A,#N/A,FALSE,"GeotD";#N/A,#N/A,FALSE,"PrcsD";#N/A,#N/A,FALSE,"TunnD";#N/A,#N/A,FALSE,"CivlD";#N/A,#N/A,FALSE,"NtwkD";#N/A,#N/A,FALSE,"EstgD";#N/A,#N/A,FALSE,"PEngD"}</definedName>
    <definedName name="____as1" localSheetId="37" hidden="1">{#N/A,#N/A,FALSE,"SumD";#N/A,#N/A,FALSE,"ElecD";#N/A,#N/A,FALSE,"MechD";#N/A,#N/A,FALSE,"GeotD";#N/A,#N/A,FALSE,"PrcsD";#N/A,#N/A,FALSE,"TunnD";#N/A,#N/A,FALSE,"CivlD";#N/A,#N/A,FALSE,"NtwkD";#N/A,#N/A,FALSE,"EstgD";#N/A,#N/A,FALSE,"PEngD"}</definedName>
    <definedName name="____as1" localSheetId="36" hidden="1">{#N/A,#N/A,FALSE,"SumD";#N/A,#N/A,FALSE,"ElecD";#N/A,#N/A,FALSE,"MechD";#N/A,#N/A,FALSE,"GeotD";#N/A,#N/A,FALSE,"PrcsD";#N/A,#N/A,FALSE,"TunnD";#N/A,#N/A,FALSE,"CivlD";#N/A,#N/A,FALSE,"NtwkD";#N/A,#N/A,FALSE,"EstgD";#N/A,#N/A,FALSE,"PEngD"}</definedName>
    <definedName name="____as1" localSheetId="33" hidden="1">{#N/A,#N/A,FALSE,"SumD";#N/A,#N/A,FALSE,"ElecD";#N/A,#N/A,FALSE,"MechD";#N/A,#N/A,FALSE,"GeotD";#N/A,#N/A,FALSE,"PrcsD";#N/A,#N/A,FALSE,"TunnD";#N/A,#N/A,FALSE,"CivlD";#N/A,#N/A,FALSE,"NtwkD";#N/A,#N/A,FALSE,"EstgD";#N/A,#N/A,FALSE,"PEngD"}</definedName>
    <definedName name="____as1" localSheetId="34" hidden="1">{#N/A,#N/A,FALSE,"SumD";#N/A,#N/A,FALSE,"ElecD";#N/A,#N/A,FALSE,"MechD";#N/A,#N/A,FALSE,"GeotD";#N/A,#N/A,FALSE,"PrcsD";#N/A,#N/A,FALSE,"TunnD";#N/A,#N/A,FALSE,"CivlD";#N/A,#N/A,FALSE,"NtwkD";#N/A,#N/A,FALSE,"EstgD";#N/A,#N/A,FALSE,"PEngD"}</definedName>
    <definedName name="____as1" localSheetId="31"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asp2" localSheetId="31">#REF!</definedName>
    <definedName name="____asp2">!#REF!</definedName>
    <definedName name="____av2" localSheetId="35" hidden="1">{#N/A,#N/A,FALSE,"subcontract"}</definedName>
    <definedName name="____av2" localSheetId="37" hidden="1">{#N/A,#N/A,FALSE,"subcontract"}</definedName>
    <definedName name="____av2" localSheetId="36" hidden="1">{#N/A,#N/A,FALSE,"subcontract"}</definedName>
    <definedName name="____av2" localSheetId="33" hidden="1">{#N/A,#N/A,FALSE,"subcontract"}</definedName>
    <definedName name="____av2" localSheetId="34" hidden="1">{#N/A,#N/A,FALSE,"subcontract"}</definedName>
    <definedName name="____av2" localSheetId="31" hidden="1">{#N/A,#N/A,FALSE,"subcontract"}</definedName>
    <definedName name="____av2" hidden="1">{#N/A,#N/A,FALSE,"subcontract"}</definedName>
    <definedName name="____B100000">#REF!</definedName>
    <definedName name="____B1000000">#REF!</definedName>
    <definedName name="____B19000" localSheetId="31">#REF!</definedName>
    <definedName name="____B19000">!#REF!</definedName>
    <definedName name="____B19999" localSheetId="31">#REF!</definedName>
    <definedName name="____B19999">!#REF!</definedName>
    <definedName name="____B20000" localSheetId="31">#REF!</definedName>
    <definedName name="____B20000">!#REF!</definedName>
    <definedName name="____B69999">#REF!</definedName>
    <definedName name="____B71837">#REF!</definedName>
    <definedName name="____B93018">#REF!</definedName>
    <definedName name="____BLK100" localSheetId="31">#REF!</definedName>
    <definedName name="____BLK100">!#REF!</definedName>
    <definedName name="____BNM1" localSheetId="35" hidden="1">{#N/A,#N/A,FALSE,"WBS 1.06";#N/A,#N/A,FALSE,"WBS 1.14";#N/A,#N/A,FALSE,"WBS 1.17";#N/A,#N/A,FALSE,"WBS 1.18"}</definedName>
    <definedName name="____BNM1" localSheetId="37" hidden="1">{#N/A,#N/A,FALSE,"WBS 1.06";#N/A,#N/A,FALSE,"WBS 1.14";#N/A,#N/A,FALSE,"WBS 1.17";#N/A,#N/A,FALSE,"WBS 1.18"}</definedName>
    <definedName name="____BNM1" localSheetId="36" hidden="1">{#N/A,#N/A,FALSE,"WBS 1.06";#N/A,#N/A,FALSE,"WBS 1.14";#N/A,#N/A,FALSE,"WBS 1.17";#N/A,#N/A,FALSE,"WBS 1.18"}</definedName>
    <definedName name="____BNM1" localSheetId="33" hidden="1">{#N/A,#N/A,FALSE,"WBS 1.06";#N/A,#N/A,FALSE,"WBS 1.14";#N/A,#N/A,FALSE,"WBS 1.17";#N/A,#N/A,FALSE,"WBS 1.18"}</definedName>
    <definedName name="____BNM1" localSheetId="34" hidden="1">{#N/A,#N/A,FALSE,"WBS 1.06";#N/A,#N/A,FALSE,"WBS 1.14";#N/A,#N/A,FALSE,"WBS 1.17";#N/A,#N/A,FALSE,"WBS 1.18"}</definedName>
    <definedName name="____BNM1" localSheetId="31" hidden="1">{#N/A,#N/A,FALSE,"WBS 1.06";#N/A,#N/A,FALSE,"WBS 1.14";#N/A,#N/A,FALSE,"WBS 1.17";#N/A,#N/A,FALSE,"WBS 1.18"}</definedName>
    <definedName name="____BNM1" hidden="1">{#N/A,#N/A,FALSE,"WBS 1.06";#N/A,#N/A,FALSE,"WBS 1.14";#N/A,#N/A,FALSE,"WBS 1.17";#N/A,#N/A,FALSE,"WBS 1.18"}</definedName>
    <definedName name="____cal00001" localSheetId="35" hidden="1">{"'NOTES2'!$G$9:$J$27"}</definedName>
    <definedName name="____cal00001" localSheetId="37" hidden="1">{"'NOTES2'!$G$9:$J$27"}</definedName>
    <definedName name="____cal00001" localSheetId="36" hidden="1">{"'NOTES2'!$G$9:$J$27"}</definedName>
    <definedName name="____cal00001" localSheetId="33" hidden="1">{"'NOTES2'!$G$9:$J$27"}</definedName>
    <definedName name="____cal00001" localSheetId="34" hidden="1">{"'NOTES2'!$G$9:$J$27"}</definedName>
    <definedName name="____cal00001" localSheetId="31" hidden="1">{"'NOTES2'!$G$9:$J$27"}</definedName>
    <definedName name="____cal00001" hidden="1">{"'NOTES2'!$G$9:$J$27"}</definedName>
    <definedName name="____CAO1" localSheetId="31">#REF!</definedName>
    <definedName name="____CAO1">!#REF!</definedName>
    <definedName name="____CAO2" localSheetId="31">#REF!</definedName>
    <definedName name="____CAO2">!#REF!</definedName>
    <definedName name="____CAO3" localSheetId="31">#REF!</definedName>
    <definedName name="____CAO3">!#REF!</definedName>
    <definedName name="____CAO4" localSheetId="31">#REF!</definedName>
    <definedName name="____CAO4">!#REF!</definedName>
    <definedName name="____CAO5" localSheetId="31">#REF!</definedName>
    <definedName name="____CAO5">!#REF!</definedName>
    <definedName name="____CAO6" localSheetId="31">#REF!</definedName>
    <definedName name="____CAO6">!#REF!</definedName>
    <definedName name="____CAO7" localSheetId="31">#REF!</definedName>
    <definedName name="____CAO7">!#REF!</definedName>
    <definedName name="____CAO8" localSheetId="31">#REF!</definedName>
    <definedName name="____CAO8">!#REF!</definedName>
    <definedName name="____cc1" localSheetId="35" hidden="1">{"DETALLE_1996",#N/A,FALSE,"flujo";"DETALLE_1997",#N/A,FALSE,"flujo";"GASTOS_INCURRIDOS_1996",#N/A,FALSE,"flujo";"GASTOS_PROGRAMADOS_PARA_1997",#N/A,FALSE,"flujo";#N/A,#N/A,FALSE,"comparat";#N/A,#N/A,FALSE,"costos";#N/A,#N/A,FALSE,"proyctrol"}</definedName>
    <definedName name="____cc1" localSheetId="37" hidden="1">{"DETALLE_1996",#N/A,FALSE,"flujo";"DETALLE_1997",#N/A,FALSE,"flujo";"GASTOS_INCURRIDOS_1996",#N/A,FALSE,"flujo";"GASTOS_PROGRAMADOS_PARA_1997",#N/A,FALSE,"flujo";#N/A,#N/A,FALSE,"comparat";#N/A,#N/A,FALSE,"costos";#N/A,#N/A,FALSE,"proyctrol"}</definedName>
    <definedName name="____cc1" localSheetId="36" hidden="1">{"DETALLE_1996",#N/A,FALSE,"flujo";"DETALLE_1997",#N/A,FALSE,"flujo";"GASTOS_INCURRIDOS_1996",#N/A,FALSE,"flujo";"GASTOS_PROGRAMADOS_PARA_1997",#N/A,FALSE,"flujo";#N/A,#N/A,FALSE,"comparat";#N/A,#N/A,FALSE,"costos";#N/A,#N/A,FALSE,"proyctrol"}</definedName>
    <definedName name="____cc1" localSheetId="33" hidden="1">{"DETALLE_1996",#N/A,FALSE,"flujo";"DETALLE_1997",#N/A,FALSE,"flujo";"GASTOS_INCURRIDOS_1996",#N/A,FALSE,"flujo";"GASTOS_PROGRAMADOS_PARA_1997",#N/A,FALSE,"flujo";#N/A,#N/A,FALSE,"comparat";#N/A,#N/A,FALSE,"costos";#N/A,#N/A,FALSE,"proyctrol"}</definedName>
    <definedName name="____cc1" localSheetId="34" hidden="1">{"DETALLE_1996",#N/A,FALSE,"flujo";"DETALLE_1997",#N/A,FALSE,"flujo";"GASTOS_INCURRIDOS_1996",#N/A,FALSE,"flujo";"GASTOS_PROGRAMADOS_PARA_1997",#N/A,FALSE,"flujo";#N/A,#N/A,FALSE,"comparat";#N/A,#N/A,FALSE,"costos";#N/A,#N/A,FALSE,"proyctrol"}</definedName>
    <definedName name="____cc1" localSheetId="31" hidden="1">{"DETALLE_1996",#N/A,FALSE,"flujo";"DETALLE_1997",#N/A,FALSE,"flujo";"GASTOS_INCURRIDOS_1996",#N/A,FALSE,"flujo";"GASTOS_PROGRAMADOS_PARA_1997",#N/A,FALSE,"flujo";#N/A,#N/A,FALSE,"comparat";#N/A,#N/A,FALSE,"costos";#N/A,#N/A,FALSE,"proyctrol"}</definedName>
    <definedName name="____cc1" hidden="1">{"DETALLE_1996",#N/A,FALSE,"flujo";"DETALLE_1997",#N/A,FALSE,"flujo";"GASTOS_INCURRIDOS_1996",#N/A,FALSE,"flujo";"GASTOS_PROGRAMADOS_PARA_1997",#N/A,FALSE,"flujo";#N/A,#N/A,FALSE,"comparat";#N/A,#N/A,FALSE,"costos";#N/A,#N/A,FALSE,"proyctrol"}</definedName>
    <definedName name="____CMU005" localSheetId="31" hidden="1">#REF!</definedName>
    <definedName name="____CMU005" hidden="1">#REF!</definedName>
    <definedName name="____cp010103" localSheetId="35" hidden="1">{#N/A,#N/A,TRUE,"MEMO";#N/A,#N/A,TRUE,"PARAMETROS";#N/A,#N/A,TRUE,"RLI ";#N/A,#N/A,TRUE,"IMPTO.DET.";#N/A,#N/A,TRUE,"FUT-FUNT";#N/A,#N/A,TRUE,"CPI-PATR.";#N/A,#N/A,TRUE,"CM CPI";#N/A,#N/A,TRUE,"PROV";#N/A,#N/A,TRUE,"A FIJO";#N/A,#N/A,TRUE,"LEASING";#N/A,#N/A,TRUE,"VPP";#N/A,#N/A,TRUE,"PPM";#N/A,#N/A,TRUE,"OTROS"}</definedName>
    <definedName name="____cp010103" localSheetId="37" hidden="1">{#N/A,#N/A,TRUE,"MEMO";#N/A,#N/A,TRUE,"PARAMETROS";#N/A,#N/A,TRUE,"RLI ";#N/A,#N/A,TRUE,"IMPTO.DET.";#N/A,#N/A,TRUE,"FUT-FUNT";#N/A,#N/A,TRUE,"CPI-PATR.";#N/A,#N/A,TRUE,"CM CPI";#N/A,#N/A,TRUE,"PROV";#N/A,#N/A,TRUE,"A FIJO";#N/A,#N/A,TRUE,"LEASING";#N/A,#N/A,TRUE,"VPP";#N/A,#N/A,TRUE,"PPM";#N/A,#N/A,TRUE,"OTROS"}</definedName>
    <definedName name="____cp010103" localSheetId="36" hidden="1">{#N/A,#N/A,TRUE,"MEMO";#N/A,#N/A,TRUE,"PARAMETROS";#N/A,#N/A,TRUE,"RLI ";#N/A,#N/A,TRUE,"IMPTO.DET.";#N/A,#N/A,TRUE,"FUT-FUNT";#N/A,#N/A,TRUE,"CPI-PATR.";#N/A,#N/A,TRUE,"CM CPI";#N/A,#N/A,TRUE,"PROV";#N/A,#N/A,TRUE,"A FIJO";#N/A,#N/A,TRUE,"LEASING";#N/A,#N/A,TRUE,"VPP";#N/A,#N/A,TRUE,"PPM";#N/A,#N/A,TRUE,"OTROS"}</definedName>
    <definedName name="____cp010103" localSheetId="33" hidden="1">{#N/A,#N/A,TRUE,"MEMO";#N/A,#N/A,TRUE,"PARAMETROS";#N/A,#N/A,TRUE,"RLI ";#N/A,#N/A,TRUE,"IMPTO.DET.";#N/A,#N/A,TRUE,"FUT-FUNT";#N/A,#N/A,TRUE,"CPI-PATR.";#N/A,#N/A,TRUE,"CM CPI";#N/A,#N/A,TRUE,"PROV";#N/A,#N/A,TRUE,"A FIJO";#N/A,#N/A,TRUE,"LEASING";#N/A,#N/A,TRUE,"VPP";#N/A,#N/A,TRUE,"PPM";#N/A,#N/A,TRUE,"OTROS"}</definedName>
    <definedName name="____cp010103" localSheetId="34" hidden="1">{#N/A,#N/A,TRUE,"MEMO";#N/A,#N/A,TRUE,"PARAMETROS";#N/A,#N/A,TRUE,"RLI ";#N/A,#N/A,TRUE,"IMPTO.DET.";#N/A,#N/A,TRUE,"FUT-FUNT";#N/A,#N/A,TRUE,"CPI-PATR.";#N/A,#N/A,TRUE,"CM CPI";#N/A,#N/A,TRUE,"PROV";#N/A,#N/A,TRUE,"A FIJO";#N/A,#N/A,TRUE,"LEASING";#N/A,#N/A,TRUE,"VPP";#N/A,#N/A,TRUE,"PPM";#N/A,#N/A,TRUE,"OTROS"}</definedName>
    <definedName name="____cp010103" localSheetId="31" hidden="1">{#N/A,#N/A,TRUE,"MEMO";#N/A,#N/A,TRUE,"PARAMETROS";#N/A,#N/A,TRUE,"RLI ";#N/A,#N/A,TRUE,"IMPTO.DET.";#N/A,#N/A,TRUE,"FUT-FUNT";#N/A,#N/A,TRUE,"CPI-PATR.";#N/A,#N/A,TRUE,"CM CPI";#N/A,#N/A,TRUE,"PROV";#N/A,#N/A,TRUE,"A FIJO";#N/A,#N/A,TRUE,"LEASING";#N/A,#N/A,TRUE,"VPP";#N/A,#N/A,TRUE,"PPM";#N/A,#N/A,TRUE,"OTROS"}</definedName>
    <definedName name="____cp010103" hidden="1">{#N/A,#N/A,TRUE,"MEMO";#N/A,#N/A,TRUE,"PARAMETROS";#N/A,#N/A,TRUE,"RLI ";#N/A,#N/A,TRUE,"IMPTO.DET.";#N/A,#N/A,TRUE,"FUT-FUNT";#N/A,#N/A,TRUE,"CPI-PATR.";#N/A,#N/A,TRUE,"CM CPI";#N/A,#N/A,TRUE,"PROV";#N/A,#N/A,TRUE,"A FIJO";#N/A,#N/A,TRUE,"LEASING";#N/A,#N/A,TRUE,"VPP";#N/A,#N/A,TRUE,"PPM";#N/A,#N/A,TRUE,"OTROS"}</definedName>
    <definedName name="____csc1" localSheetId="31">#REF!</definedName>
    <definedName name="____csc1">!#REF!</definedName>
    <definedName name="____dep2" localSheetId="31">#REF!</definedName>
    <definedName name="____dep2">!#REF!</definedName>
    <definedName name="____dep3" localSheetId="31">#REF!</definedName>
    <definedName name="____dep3">!#REF!</definedName>
    <definedName name="____dk1" localSheetId="35" hidden="1">{#N/A,#N/A,FALSE,"COVER.XLS";#N/A,#N/A,FALSE,"RACT1.XLS";#N/A,#N/A,FALSE,"RACT2.XLS";#N/A,#N/A,FALSE,"ECCMP";#N/A,#N/A,FALSE,"WELDER.XLS"}</definedName>
    <definedName name="____dk1" localSheetId="37" hidden="1">{#N/A,#N/A,FALSE,"COVER.XLS";#N/A,#N/A,FALSE,"RACT1.XLS";#N/A,#N/A,FALSE,"RACT2.XLS";#N/A,#N/A,FALSE,"ECCMP";#N/A,#N/A,FALSE,"WELDER.XLS"}</definedName>
    <definedName name="____dk1" localSheetId="36" hidden="1">{#N/A,#N/A,FALSE,"COVER.XLS";#N/A,#N/A,FALSE,"RACT1.XLS";#N/A,#N/A,FALSE,"RACT2.XLS";#N/A,#N/A,FALSE,"ECCMP";#N/A,#N/A,FALSE,"WELDER.XLS"}</definedName>
    <definedName name="____dk1" localSheetId="33" hidden="1">{#N/A,#N/A,FALSE,"COVER.XLS";#N/A,#N/A,FALSE,"RACT1.XLS";#N/A,#N/A,FALSE,"RACT2.XLS";#N/A,#N/A,FALSE,"ECCMP";#N/A,#N/A,FALSE,"WELDER.XLS"}</definedName>
    <definedName name="____dk1" localSheetId="34" hidden="1">{#N/A,#N/A,FALSE,"COVER.XLS";#N/A,#N/A,FALSE,"RACT1.XLS";#N/A,#N/A,FALSE,"RACT2.XLS";#N/A,#N/A,FALSE,"ECCMP";#N/A,#N/A,FALSE,"WELDER.XLS"}</definedName>
    <definedName name="____dk1" localSheetId="31" hidden="1">{#N/A,#N/A,FALSE,"COVER.XLS";#N/A,#N/A,FALSE,"RACT1.XLS";#N/A,#N/A,FALSE,"RACT2.XLS";#N/A,#N/A,FALSE,"ECCMP";#N/A,#N/A,FALSE,"WELDER.XLS"}</definedName>
    <definedName name="____dk1" hidden="1">{#N/A,#N/A,FALSE,"COVER.XLS";#N/A,#N/A,FALSE,"RACT1.XLS";#N/A,#N/A,FALSE,"RACT2.XLS";#N/A,#N/A,FALSE,"ECCMP";#N/A,#N/A,FALSE,"WELDER.XLS"}</definedName>
    <definedName name="____DPM375" localSheetId="31">#REF!</definedName>
    <definedName name="____DPM375">!#REF!</definedName>
    <definedName name="____E1" localSheetId="31">#REF!</definedName>
    <definedName name="____E1">!#REF!</definedName>
    <definedName name="____e20000" localSheetId="31">#REF!</definedName>
    <definedName name="____e20000">!#REF!</definedName>
    <definedName name="____e99991" localSheetId="31">#REF!</definedName>
    <definedName name="____e99991">!#REF!</definedName>
    <definedName name="____ECO052" localSheetId="35" hidden="1">{#N/A,#N/A,FALSE,"masez (10)";#N/A,#N/A,FALSE,"masez (7)";#N/A,#N/A,FALSE,"masez (6)";#N/A,#N/A,FALSE,"masez (5)";#N/A,#N/A,FALSE,"masez (4)";#N/A,#N/A,FALSE,"masez (3)";#N/A,#N/A,FALSE,"masez (2)";#N/A,#N/A,FALSE,"GME";#N/A,#N/A,FALSE,"masez"}</definedName>
    <definedName name="____ECO052" localSheetId="37" hidden="1">{#N/A,#N/A,FALSE,"masez (10)";#N/A,#N/A,FALSE,"masez (7)";#N/A,#N/A,FALSE,"masez (6)";#N/A,#N/A,FALSE,"masez (5)";#N/A,#N/A,FALSE,"masez (4)";#N/A,#N/A,FALSE,"masez (3)";#N/A,#N/A,FALSE,"masez (2)";#N/A,#N/A,FALSE,"GME";#N/A,#N/A,FALSE,"masez"}</definedName>
    <definedName name="____ECO052" localSheetId="36" hidden="1">{#N/A,#N/A,FALSE,"masez (10)";#N/A,#N/A,FALSE,"masez (7)";#N/A,#N/A,FALSE,"masez (6)";#N/A,#N/A,FALSE,"masez (5)";#N/A,#N/A,FALSE,"masez (4)";#N/A,#N/A,FALSE,"masez (3)";#N/A,#N/A,FALSE,"masez (2)";#N/A,#N/A,FALSE,"GME";#N/A,#N/A,FALSE,"masez"}</definedName>
    <definedName name="____ECO052" localSheetId="33" hidden="1">{#N/A,#N/A,FALSE,"masez (10)";#N/A,#N/A,FALSE,"masez (7)";#N/A,#N/A,FALSE,"masez (6)";#N/A,#N/A,FALSE,"masez (5)";#N/A,#N/A,FALSE,"masez (4)";#N/A,#N/A,FALSE,"masez (3)";#N/A,#N/A,FALSE,"masez (2)";#N/A,#N/A,FALSE,"GME";#N/A,#N/A,FALSE,"masez"}</definedName>
    <definedName name="____ECO052" localSheetId="34" hidden="1">{#N/A,#N/A,FALSE,"masez (10)";#N/A,#N/A,FALSE,"masez (7)";#N/A,#N/A,FALSE,"masez (6)";#N/A,#N/A,FALSE,"masez (5)";#N/A,#N/A,FALSE,"masez (4)";#N/A,#N/A,FALSE,"masez (3)";#N/A,#N/A,FALSE,"masez (2)";#N/A,#N/A,FALSE,"GME";#N/A,#N/A,FALSE,"masez"}</definedName>
    <definedName name="____ECO052" localSheetId="31" hidden="1">{#N/A,#N/A,FALSE,"masez (10)";#N/A,#N/A,FALSE,"masez (7)";#N/A,#N/A,FALSE,"masez (6)";#N/A,#N/A,FALSE,"masez (5)";#N/A,#N/A,FALSE,"masez (4)";#N/A,#N/A,FALSE,"masez (3)";#N/A,#N/A,FALSE,"masez (2)";#N/A,#N/A,FALSE,"GME";#N/A,#N/A,FALSE,"masez"}</definedName>
    <definedName name="____ECO052" hidden="1">{#N/A,#N/A,FALSE,"masez (10)";#N/A,#N/A,FALSE,"masez (7)";#N/A,#N/A,FALSE,"masez (6)";#N/A,#N/A,FALSE,"masez (5)";#N/A,#N/A,FALSE,"masez (4)";#N/A,#N/A,FALSE,"masez (3)";#N/A,#N/A,FALSE,"masez (2)";#N/A,#N/A,FALSE,"GME";#N/A,#N/A,FALSE,"masez"}</definedName>
    <definedName name="____eco3333"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_eco3333"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_eco3333"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_eco3333"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_eco3333"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_eco3333"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_eco33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_eee4" localSheetId="35" hidden="1">{#N/A,#N/A,TRUE,"MES";#N/A,#N/A,TRUE,"ANUAL"}</definedName>
    <definedName name="____eee4" localSheetId="37" hidden="1">{#N/A,#N/A,TRUE,"MES";#N/A,#N/A,TRUE,"ANUAL"}</definedName>
    <definedName name="____eee4" localSheetId="36" hidden="1">{#N/A,#N/A,TRUE,"MES";#N/A,#N/A,TRUE,"ANUAL"}</definedName>
    <definedName name="____eee4" localSheetId="33" hidden="1">{#N/A,#N/A,TRUE,"MES";#N/A,#N/A,TRUE,"ANUAL"}</definedName>
    <definedName name="____eee4" localSheetId="34" hidden="1">{#N/A,#N/A,TRUE,"MES";#N/A,#N/A,TRUE,"ANUAL"}</definedName>
    <definedName name="____eee4" localSheetId="31" hidden="1">{#N/A,#N/A,TRUE,"MES";#N/A,#N/A,TRUE,"ANUAL"}</definedName>
    <definedName name="____eee4" hidden="1">{#N/A,#N/A,TRUE,"MES";#N/A,#N/A,TRUE,"ANUAL"}</definedName>
    <definedName name="____EJE01" localSheetId="31">#REF!</definedName>
    <definedName name="____EJE01">!#REF!</definedName>
    <definedName name="____EJE02" localSheetId="31">#REF!</definedName>
    <definedName name="____EJE02">!#REF!</definedName>
    <definedName name="____EJE03" localSheetId="31">#REF!</definedName>
    <definedName name="____EJE03">!#REF!</definedName>
    <definedName name="____ENA44">#REF!</definedName>
    <definedName name="____ENA63">#REF!</definedName>
    <definedName name="____ENC1475">#REF!</definedName>
    <definedName name="____ent17">#REF!</definedName>
    <definedName name="____equ1" localSheetId="35" hidden="1">{#N/A,#N/A,TRUE,"Est. de Fact.";#N/A,#N/A,TRUE,"Capitulo 19";#N/A,#N/A,TRUE,"Proyecto P855"}</definedName>
    <definedName name="____equ1" localSheetId="37" hidden="1">{#N/A,#N/A,TRUE,"Est. de Fact.";#N/A,#N/A,TRUE,"Capitulo 19";#N/A,#N/A,TRUE,"Proyecto P855"}</definedName>
    <definedName name="____equ1" localSheetId="36" hidden="1">{#N/A,#N/A,TRUE,"Est. de Fact.";#N/A,#N/A,TRUE,"Capitulo 19";#N/A,#N/A,TRUE,"Proyecto P855"}</definedName>
    <definedName name="____equ1" localSheetId="33" hidden="1">{#N/A,#N/A,TRUE,"Est. de Fact.";#N/A,#N/A,TRUE,"Capitulo 19";#N/A,#N/A,TRUE,"Proyecto P855"}</definedName>
    <definedName name="____equ1" localSheetId="34" hidden="1">{#N/A,#N/A,TRUE,"Est. de Fact.";#N/A,#N/A,TRUE,"Capitulo 19";#N/A,#N/A,TRUE,"Proyecto P855"}</definedName>
    <definedName name="____equ1" localSheetId="31" hidden="1">{#N/A,#N/A,TRUE,"Est. de Fact.";#N/A,#N/A,TRUE,"Capitulo 19";#N/A,#N/A,TRUE,"Proyecto P855"}</definedName>
    <definedName name="____equ1" hidden="1">{#N/A,#N/A,TRUE,"Est. de Fact.";#N/A,#N/A,TRUE,"Capitulo 19";#N/A,#N/A,TRUE,"Proyecto P855"}</definedName>
    <definedName name="____esc1" localSheetId="31">#REF!</definedName>
    <definedName name="____esc1">!#REF!</definedName>
    <definedName name="____ext2" localSheetId="31">#REF!</definedName>
    <definedName name="____ext2">!#REF!</definedName>
    <definedName name="____ext3" localSheetId="31">#REF!</definedName>
    <definedName name="____ext3">!#REF!</definedName>
    <definedName name="____F" localSheetId="35" hidden="1">{#N/A,#N/A,FALSE,"Total_OC015";#N/A,#N/A,FALSE,"ADMIN";#N/A,#N/A,FALSE,"PROCES";#N/A,#N/A,FALSE,"mecan";#N/A,#N/A,FALSE,"civil";#N/A,#N/A,FALSE,"CAÑER";#N/A,#N/A,FALSE,"ELEC";#N/A,#N/A,FALSE,"INSTR"}</definedName>
    <definedName name="____F" localSheetId="37" hidden="1">{#N/A,#N/A,FALSE,"Total_OC015";#N/A,#N/A,FALSE,"ADMIN";#N/A,#N/A,FALSE,"PROCES";#N/A,#N/A,FALSE,"mecan";#N/A,#N/A,FALSE,"civil";#N/A,#N/A,FALSE,"CAÑER";#N/A,#N/A,FALSE,"ELEC";#N/A,#N/A,FALSE,"INSTR"}</definedName>
    <definedName name="____F" localSheetId="36" hidden="1">{#N/A,#N/A,FALSE,"Total_OC015";#N/A,#N/A,FALSE,"ADMIN";#N/A,#N/A,FALSE,"PROCES";#N/A,#N/A,FALSE,"mecan";#N/A,#N/A,FALSE,"civil";#N/A,#N/A,FALSE,"CAÑER";#N/A,#N/A,FALSE,"ELEC";#N/A,#N/A,FALSE,"INSTR"}</definedName>
    <definedName name="____F" localSheetId="33" hidden="1">{#N/A,#N/A,FALSE,"Total_OC015";#N/A,#N/A,FALSE,"ADMIN";#N/A,#N/A,FALSE,"PROCES";#N/A,#N/A,FALSE,"mecan";#N/A,#N/A,FALSE,"civil";#N/A,#N/A,FALSE,"CAÑER";#N/A,#N/A,FALSE,"ELEC";#N/A,#N/A,FALSE,"INSTR"}</definedName>
    <definedName name="____F" localSheetId="34" hidden="1">{#N/A,#N/A,FALSE,"Total_OC015";#N/A,#N/A,FALSE,"ADMIN";#N/A,#N/A,FALSE,"PROCES";#N/A,#N/A,FALSE,"mecan";#N/A,#N/A,FALSE,"civil";#N/A,#N/A,FALSE,"CAÑER";#N/A,#N/A,FALSE,"ELEC";#N/A,#N/A,FALSE,"INSTR"}</definedName>
    <definedName name="____F" localSheetId="31" hidden="1">{#N/A,#N/A,FALSE,"Total_OC015";#N/A,#N/A,FALSE,"ADMIN";#N/A,#N/A,FALSE,"PROCES";#N/A,#N/A,FALSE,"mecan";#N/A,#N/A,FALSE,"civil";#N/A,#N/A,FALSE,"CAÑER";#N/A,#N/A,FALSE,"ELEC";#N/A,#N/A,FALSE,"INSTR"}</definedName>
    <definedName name="____F" hidden="1">{#N/A,#N/A,FALSE,"Total_OC015";#N/A,#N/A,FALSE,"ADMIN";#N/A,#N/A,FALSE,"PROCES";#N/A,#N/A,FALSE,"mecan";#N/A,#N/A,FALSE,"civil";#N/A,#N/A,FALSE,"CAÑER";#N/A,#N/A,FALSE,"ELEC";#N/A,#N/A,FALSE,"INSTR"}</definedName>
    <definedName name="____F15p">#REF!</definedName>
    <definedName name="____f34rfq" localSheetId="31">#REF!</definedName>
    <definedName name="____f34rfq">!#REF!</definedName>
    <definedName name="____FC" localSheetId="35" hidden="1">{"DETALLE_1996",#N/A,FALSE,"flujo";"DETALLE_1997",#N/A,FALSE,"flujo";"GASTOS_INCURRIDOS_1996",#N/A,FALSE,"flujo";"GASTOS_PROGRAMADOS_PARA_1997",#N/A,FALSE,"flujo";#N/A,#N/A,FALSE,"comparat";#N/A,#N/A,FALSE,"costos";#N/A,#N/A,FALSE,"proyctrol"}</definedName>
    <definedName name="____FC" localSheetId="37" hidden="1">{"DETALLE_1996",#N/A,FALSE,"flujo";"DETALLE_1997",#N/A,FALSE,"flujo";"GASTOS_INCURRIDOS_1996",#N/A,FALSE,"flujo";"GASTOS_PROGRAMADOS_PARA_1997",#N/A,FALSE,"flujo";#N/A,#N/A,FALSE,"comparat";#N/A,#N/A,FALSE,"costos";#N/A,#N/A,FALSE,"proyctrol"}</definedName>
    <definedName name="____FC" localSheetId="36" hidden="1">{"DETALLE_1996",#N/A,FALSE,"flujo";"DETALLE_1997",#N/A,FALSE,"flujo";"GASTOS_INCURRIDOS_1996",#N/A,FALSE,"flujo";"GASTOS_PROGRAMADOS_PARA_1997",#N/A,FALSE,"flujo";#N/A,#N/A,FALSE,"comparat";#N/A,#N/A,FALSE,"costos";#N/A,#N/A,FALSE,"proyctrol"}</definedName>
    <definedName name="____FC" localSheetId="33" hidden="1">{"DETALLE_1996",#N/A,FALSE,"flujo";"DETALLE_1997",#N/A,FALSE,"flujo";"GASTOS_INCURRIDOS_1996",#N/A,FALSE,"flujo";"GASTOS_PROGRAMADOS_PARA_1997",#N/A,FALSE,"flujo";#N/A,#N/A,FALSE,"comparat";#N/A,#N/A,FALSE,"costos";#N/A,#N/A,FALSE,"proyctrol"}</definedName>
    <definedName name="____FC" localSheetId="34" hidden="1">{"DETALLE_1996",#N/A,FALSE,"flujo";"DETALLE_1997",#N/A,FALSE,"flujo";"GASTOS_INCURRIDOS_1996",#N/A,FALSE,"flujo";"GASTOS_PROGRAMADOS_PARA_1997",#N/A,FALSE,"flujo";#N/A,#N/A,FALSE,"comparat";#N/A,#N/A,FALSE,"costos";#N/A,#N/A,FALSE,"proyctrol"}</definedName>
    <definedName name="____FC" localSheetId="31" hidden="1">{"DETALLE_1996",#N/A,FALSE,"flujo";"DETALLE_1997",#N/A,FALSE,"flujo";"GASTOS_INCURRIDOS_1996",#N/A,FALSE,"flujo";"GASTOS_PROGRAMADOS_PARA_1997",#N/A,FALSE,"flujo";#N/A,#N/A,FALSE,"comparat";#N/A,#N/A,FALSE,"costos";#N/A,#N/A,FALSE,"proyctrol"}</definedName>
    <definedName name="____FC" hidden="1">{"DETALLE_1996",#N/A,FALSE,"flujo";"DETALLE_1997",#N/A,FALSE,"flujo";"GASTOS_INCURRIDOS_1996",#N/A,FALSE,"flujo";"GASTOS_PROGRAMADOS_PARA_1997",#N/A,FALSE,"flujo";#N/A,#N/A,FALSE,"comparat";#N/A,#N/A,FALSE,"costos";#N/A,#N/A,FALSE,"proyctrol"}</definedName>
    <definedName name="____FHE7" localSheetId="35" hidden="1">{#N/A,#N/A,FALSE,"masez (10)";#N/A,#N/A,FALSE,"masez (7)";#N/A,#N/A,FALSE,"masez (6)";#N/A,#N/A,FALSE,"masez (5)";#N/A,#N/A,FALSE,"masez (4)";#N/A,#N/A,FALSE,"masez (3)";#N/A,#N/A,FALSE,"masez (2)";#N/A,#N/A,FALSE,"GME";#N/A,#N/A,FALSE,"masez"}</definedName>
    <definedName name="____FHE7" localSheetId="37" hidden="1">{#N/A,#N/A,FALSE,"masez (10)";#N/A,#N/A,FALSE,"masez (7)";#N/A,#N/A,FALSE,"masez (6)";#N/A,#N/A,FALSE,"masez (5)";#N/A,#N/A,FALSE,"masez (4)";#N/A,#N/A,FALSE,"masez (3)";#N/A,#N/A,FALSE,"masez (2)";#N/A,#N/A,FALSE,"GME";#N/A,#N/A,FALSE,"masez"}</definedName>
    <definedName name="____FHE7" localSheetId="36" hidden="1">{#N/A,#N/A,FALSE,"masez (10)";#N/A,#N/A,FALSE,"masez (7)";#N/A,#N/A,FALSE,"masez (6)";#N/A,#N/A,FALSE,"masez (5)";#N/A,#N/A,FALSE,"masez (4)";#N/A,#N/A,FALSE,"masez (3)";#N/A,#N/A,FALSE,"masez (2)";#N/A,#N/A,FALSE,"GME";#N/A,#N/A,FALSE,"masez"}</definedName>
    <definedName name="____FHE7" localSheetId="33" hidden="1">{#N/A,#N/A,FALSE,"masez (10)";#N/A,#N/A,FALSE,"masez (7)";#N/A,#N/A,FALSE,"masez (6)";#N/A,#N/A,FALSE,"masez (5)";#N/A,#N/A,FALSE,"masez (4)";#N/A,#N/A,FALSE,"masez (3)";#N/A,#N/A,FALSE,"masez (2)";#N/A,#N/A,FALSE,"GME";#N/A,#N/A,FALSE,"masez"}</definedName>
    <definedName name="____FHE7" localSheetId="34" hidden="1">{#N/A,#N/A,FALSE,"masez (10)";#N/A,#N/A,FALSE,"masez (7)";#N/A,#N/A,FALSE,"masez (6)";#N/A,#N/A,FALSE,"masez (5)";#N/A,#N/A,FALSE,"masez (4)";#N/A,#N/A,FALSE,"masez (3)";#N/A,#N/A,FALSE,"masez (2)";#N/A,#N/A,FALSE,"GME";#N/A,#N/A,FALSE,"masez"}</definedName>
    <definedName name="____FHE7" localSheetId="31"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FR2" localSheetId="35" hidden="1">{#N/A,#N/A,FALSE,"GERAL";#N/A,#N/A,FALSE,"012-96";#N/A,#N/A,FALSE,"018-96";#N/A,#N/A,FALSE,"027-96";#N/A,#N/A,FALSE,"059-96";#N/A,#N/A,FALSE,"076-96";#N/A,#N/A,FALSE,"019-97";#N/A,#N/A,FALSE,"021-97";#N/A,#N/A,FALSE,"022-97";#N/A,#N/A,FALSE,"028-97"}</definedName>
    <definedName name="____FR2" localSheetId="37" hidden="1">{#N/A,#N/A,FALSE,"GERAL";#N/A,#N/A,FALSE,"012-96";#N/A,#N/A,FALSE,"018-96";#N/A,#N/A,FALSE,"027-96";#N/A,#N/A,FALSE,"059-96";#N/A,#N/A,FALSE,"076-96";#N/A,#N/A,FALSE,"019-97";#N/A,#N/A,FALSE,"021-97";#N/A,#N/A,FALSE,"022-97";#N/A,#N/A,FALSE,"028-97"}</definedName>
    <definedName name="____FR2" localSheetId="36" hidden="1">{#N/A,#N/A,FALSE,"GERAL";#N/A,#N/A,FALSE,"012-96";#N/A,#N/A,FALSE,"018-96";#N/A,#N/A,FALSE,"027-96";#N/A,#N/A,FALSE,"059-96";#N/A,#N/A,FALSE,"076-96";#N/A,#N/A,FALSE,"019-97";#N/A,#N/A,FALSE,"021-97";#N/A,#N/A,FALSE,"022-97";#N/A,#N/A,FALSE,"028-97"}</definedName>
    <definedName name="____FR2" localSheetId="33" hidden="1">{#N/A,#N/A,FALSE,"GERAL";#N/A,#N/A,FALSE,"012-96";#N/A,#N/A,FALSE,"018-96";#N/A,#N/A,FALSE,"027-96";#N/A,#N/A,FALSE,"059-96";#N/A,#N/A,FALSE,"076-96";#N/A,#N/A,FALSE,"019-97";#N/A,#N/A,FALSE,"021-97";#N/A,#N/A,FALSE,"022-97";#N/A,#N/A,FALSE,"028-97"}</definedName>
    <definedName name="____FR2" localSheetId="34" hidden="1">{#N/A,#N/A,FALSE,"GERAL";#N/A,#N/A,FALSE,"012-96";#N/A,#N/A,FALSE,"018-96";#N/A,#N/A,FALSE,"027-96";#N/A,#N/A,FALSE,"059-96";#N/A,#N/A,FALSE,"076-96";#N/A,#N/A,FALSE,"019-97";#N/A,#N/A,FALSE,"021-97";#N/A,#N/A,FALSE,"022-97";#N/A,#N/A,FALSE,"028-97"}</definedName>
    <definedName name="____FR2" localSheetId="31" hidden="1">{#N/A,#N/A,FALSE,"GERAL";#N/A,#N/A,FALSE,"012-96";#N/A,#N/A,FALSE,"018-96";#N/A,#N/A,FALSE,"027-96";#N/A,#N/A,FALSE,"059-96";#N/A,#N/A,FALSE,"076-96";#N/A,#N/A,FALSE,"019-97";#N/A,#N/A,FALSE,"021-97";#N/A,#N/A,FALSE,"022-97";#N/A,#N/A,FALSE,"028-97"}</definedName>
    <definedName name="____FR2" hidden="1">{#N/A,#N/A,FALSE,"GERAL";#N/A,#N/A,FALSE,"012-96";#N/A,#N/A,FALSE,"018-96";#N/A,#N/A,FALSE,"027-96";#N/A,#N/A,FALSE,"059-96";#N/A,#N/A,FALSE,"076-96";#N/A,#N/A,FALSE,"019-97";#N/A,#N/A,FALSE,"021-97";#N/A,#N/A,FALSE,"022-97";#N/A,#N/A,FALSE,"028-97"}</definedName>
    <definedName name="____ftu222" localSheetId="35" hidden="1">{#N/A,#N/A,FALSE,"Aging Summary";#N/A,#N/A,FALSE,"Ratio Analysis";#N/A,#N/A,FALSE,"Test 120 Day Accts";#N/A,#N/A,FALSE,"Tickmarks"}</definedName>
    <definedName name="____ftu222" localSheetId="37" hidden="1">{#N/A,#N/A,FALSE,"Aging Summary";#N/A,#N/A,FALSE,"Ratio Analysis";#N/A,#N/A,FALSE,"Test 120 Day Accts";#N/A,#N/A,FALSE,"Tickmarks"}</definedName>
    <definedName name="____ftu222" localSheetId="36" hidden="1">{#N/A,#N/A,FALSE,"Aging Summary";#N/A,#N/A,FALSE,"Ratio Analysis";#N/A,#N/A,FALSE,"Test 120 Day Accts";#N/A,#N/A,FALSE,"Tickmarks"}</definedName>
    <definedName name="____ftu222" localSheetId="33" hidden="1">{#N/A,#N/A,FALSE,"Aging Summary";#N/A,#N/A,FALSE,"Ratio Analysis";#N/A,#N/A,FALSE,"Test 120 Day Accts";#N/A,#N/A,FALSE,"Tickmarks"}</definedName>
    <definedName name="____ftu222" localSheetId="34" hidden="1">{#N/A,#N/A,FALSE,"Aging Summary";#N/A,#N/A,FALSE,"Ratio Analysis";#N/A,#N/A,FALSE,"Test 120 Day Accts";#N/A,#N/A,FALSE,"Tickmarks"}</definedName>
    <definedName name="____ftu222" localSheetId="31" hidden="1">{#N/A,#N/A,FALSE,"Aging Summary";#N/A,#N/A,FALSE,"Ratio Analysis";#N/A,#N/A,FALSE,"Test 120 Day Accts";#N/A,#N/A,FALSE,"Tickmarks"}</definedName>
    <definedName name="____ftu222" hidden="1">{#N/A,#N/A,FALSE,"Aging Summary";#N/A,#N/A,FALSE,"Ratio Analysis";#N/A,#N/A,FALSE,"Test 120 Day Accts";#N/A,#N/A,FALSE,"Tickmarks"}</definedName>
    <definedName name="____fut2" localSheetId="35" hidden="1">{#N/A,#N/A,FALSE,"Aging Summary";#N/A,#N/A,FALSE,"Ratio Analysis";#N/A,#N/A,FALSE,"Test 120 Day Accts";#N/A,#N/A,FALSE,"Tickmarks"}</definedName>
    <definedName name="____fut2" localSheetId="37" hidden="1">{#N/A,#N/A,FALSE,"Aging Summary";#N/A,#N/A,FALSE,"Ratio Analysis";#N/A,#N/A,FALSE,"Test 120 Day Accts";#N/A,#N/A,FALSE,"Tickmarks"}</definedName>
    <definedName name="____fut2" localSheetId="36" hidden="1">{#N/A,#N/A,FALSE,"Aging Summary";#N/A,#N/A,FALSE,"Ratio Analysis";#N/A,#N/A,FALSE,"Test 120 Day Accts";#N/A,#N/A,FALSE,"Tickmarks"}</definedName>
    <definedName name="____fut2" localSheetId="33" hidden="1">{#N/A,#N/A,FALSE,"Aging Summary";#N/A,#N/A,FALSE,"Ratio Analysis";#N/A,#N/A,FALSE,"Test 120 Day Accts";#N/A,#N/A,FALSE,"Tickmarks"}</definedName>
    <definedName name="____fut2" localSheetId="34" hidden="1">{#N/A,#N/A,FALSE,"Aging Summary";#N/A,#N/A,FALSE,"Ratio Analysis";#N/A,#N/A,FALSE,"Test 120 Day Accts";#N/A,#N/A,FALSE,"Tickmarks"}</definedName>
    <definedName name="____fut2" localSheetId="31" hidden="1">{#N/A,#N/A,FALSE,"Aging Summary";#N/A,#N/A,FALSE,"Ratio Analysis";#N/A,#N/A,FALSE,"Test 120 Day Accts";#N/A,#N/A,FALSE,"Tickmarks"}</definedName>
    <definedName name="____fut2" hidden="1">{#N/A,#N/A,FALSE,"Aging Summary";#N/A,#N/A,FALSE,"Ratio Analysis";#N/A,#N/A,FALSE,"Test 120 Day Accts";#N/A,#N/A,FALSE,"Tickmarks"}</definedName>
    <definedName name="____gc2" localSheetId="35" hidden="1">{#N/A,#N/A,TRUE,"MEMO";#N/A,#N/A,TRUE,"PARAMETROS";#N/A,#N/A,TRUE,"RLI ";#N/A,#N/A,TRUE,"IMPTO.DET.";#N/A,#N/A,TRUE,"FUT-FUNT";#N/A,#N/A,TRUE,"CPI-PATR.";#N/A,#N/A,TRUE,"CM CPI";#N/A,#N/A,TRUE,"PROV";#N/A,#N/A,TRUE,"A FIJO";#N/A,#N/A,TRUE,"LEASING";#N/A,#N/A,TRUE,"VPP";#N/A,#N/A,TRUE,"PPM";#N/A,#N/A,TRUE,"OTROS"}</definedName>
    <definedName name="____gc2" localSheetId="37" hidden="1">{#N/A,#N/A,TRUE,"MEMO";#N/A,#N/A,TRUE,"PARAMETROS";#N/A,#N/A,TRUE,"RLI ";#N/A,#N/A,TRUE,"IMPTO.DET.";#N/A,#N/A,TRUE,"FUT-FUNT";#N/A,#N/A,TRUE,"CPI-PATR.";#N/A,#N/A,TRUE,"CM CPI";#N/A,#N/A,TRUE,"PROV";#N/A,#N/A,TRUE,"A FIJO";#N/A,#N/A,TRUE,"LEASING";#N/A,#N/A,TRUE,"VPP";#N/A,#N/A,TRUE,"PPM";#N/A,#N/A,TRUE,"OTROS"}</definedName>
    <definedName name="____gc2" localSheetId="36" hidden="1">{#N/A,#N/A,TRUE,"MEMO";#N/A,#N/A,TRUE,"PARAMETROS";#N/A,#N/A,TRUE,"RLI ";#N/A,#N/A,TRUE,"IMPTO.DET.";#N/A,#N/A,TRUE,"FUT-FUNT";#N/A,#N/A,TRUE,"CPI-PATR.";#N/A,#N/A,TRUE,"CM CPI";#N/A,#N/A,TRUE,"PROV";#N/A,#N/A,TRUE,"A FIJO";#N/A,#N/A,TRUE,"LEASING";#N/A,#N/A,TRUE,"VPP";#N/A,#N/A,TRUE,"PPM";#N/A,#N/A,TRUE,"OTROS"}</definedName>
    <definedName name="____gc2" localSheetId="33" hidden="1">{#N/A,#N/A,TRUE,"MEMO";#N/A,#N/A,TRUE,"PARAMETROS";#N/A,#N/A,TRUE,"RLI ";#N/A,#N/A,TRUE,"IMPTO.DET.";#N/A,#N/A,TRUE,"FUT-FUNT";#N/A,#N/A,TRUE,"CPI-PATR.";#N/A,#N/A,TRUE,"CM CPI";#N/A,#N/A,TRUE,"PROV";#N/A,#N/A,TRUE,"A FIJO";#N/A,#N/A,TRUE,"LEASING";#N/A,#N/A,TRUE,"VPP";#N/A,#N/A,TRUE,"PPM";#N/A,#N/A,TRUE,"OTROS"}</definedName>
    <definedName name="____gc2" localSheetId="34" hidden="1">{#N/A,#N/A,TRUE,"MEMO";#N/A,#N/A,TRUE,"PARAMETROS";#N/A,#N/A,TRUE,"RLI ";#N/A,#N/A,TRUE,"IMPTO.DET.";#N/A,#N/A,TRUE,"FUT-FUNT";#N/A,#N/A,TRUE,"CPI-PATR.";#N/A,#N/A,TRUE,"CM CPI";#N/A,#N/A,TRUE,"PROV";#N/A,#N/A,TRUE,"A FIJO";#N/A,#N/A,TRUE,"LEASING";#N/A,#N/A,TRUE,"VPP";#N/A,#N/A,TRUE,"PPM";#N/A,#N/A,TRUE,"OTROS"}</definedName>
    <definedName name="____gc2" localSheetId="31" hidden="1">{#N/A,#N/A,TRUE,"MEMO";#N/A,#N/A,TRUE,"PARAMETROS";#N/A,#N/A,TRUE,"RLI ";#N/A,#N/A,TRUE,"IMPTO.DET.";#N/A,#N/A,TRUE,"FUT-FUNT";#N/A,#N/A,TRUE,"CPI-PATR.";#N/A,#N/A,TRUE,"CM CPI";#N/A,#N/A,TRUE,"PROV";#N/A,#N/A,TRUE,"A FIJO";#N/A,#N/A,TRUE,"LEASING";#N/A,#N/A,TRUE,"VPP";#N/A,#N/A,TRUE,"PPM";#N/A,#N/A,TRUE,"OTROS"}</definedName>
    <definedName name="____gc2" hidden="1">{#N/A,#N/A,TRUE,"MEMO";#N/A,#N/A,TRUE,"PARAMETROS";#N/A,#N/A,TRUE,"RLI ";#N/A,#N/A,TRUE,"IMPTO.DET.";#N/A,#N/A,TRUE,"FUT-FUNT";#N/A,#N/A,TRUE,"CPI-PATR.";#N/A,#N/A,TRUE,"CM CPI";#N/A,#N/A,TRUE,"PROV";#N/A,#N/A,TRUE,"A FIJO";#N/A,#N/A,TRUE,"LEASING";#N/A,#N/A,TRUE,"VPP";#N/A,#N/A,TRUE,"PPM";#N/A,#N/A,TRUE,"OTROS"}</definedName>
    <definedName name="____gl1" localSheetId="35" hidden="1">{#N/A,#N/A,FALSE,"Total_OC015";#N/A,#N/A,FALSE,"ADMIN";#N/A,#N/A,FALSE,"PROCES";#N/A,#N/A,FALSE,"mecan";#N/A,#N/A,FALSE,"civil";#N/A,#N/A,FALSE,"CAÑER";#N/A,#N/A,FALSE,"ELEC";#N/A,#N/A,FALSE,"INSTR"}</definedName>
    <definedName name="____gl1" localSheetId="37" hidden="1">{#N/A,#N/A,FALSE,"Total_OC015";#N/A,#N/A,FALSE,"ADMIN";#N/A,#N/A,FALSE,"PROCES";#N/A,#N/A,FALSE,"mecan";#N/A,#N/A,FALSE,"civil";#N/A,#N/A,FALSE,"CAÑER";#N/A,#N/A,FALSE,"ELEC";#N/A,#N/A,FALSE,"INSTR"}</definedName>
    <definedName name="____gl1" localSheetId="36" hidden="1">{#N/A,#N/A,FALSE,"Total_OC015";#N/A,#N/A,FALSE,"ADMIN";#N/A,#N/A,FALSE,"PROCES";#N/A,#N/A,FALSE,"mecan";#N/A,#N/A,FALSE,"civil";#N/A,#N/A,FALSE,"CAÑER";#N/A,#N/A,FALSE,"ELEC";#N/A,#N/A,FALSE,"INSTR"}</definedName>
    <definedName name="____gl1" localSheetId="33" hidden="1">{#N/A,#N/A,FALSE,"Total_OC015";#N/A,#N/A,FALSE,"ADMIN";#N/A,#N/A,FALSE,"PROCES";#N/A,#N/A,FALSE,"mecan";#N/A,#N/A,FALSE,"civil";#N/A,#N/A,FALSE,"CAÑER";#N/A,#N/A,FALSE,"ELEC";#N/A,#N/A,FALSE,"INSTR"}</definedName>
    <definedName name="____gl1" localSheetId="34" hidden="1">{#N/A,#N/A,FALSE,"Total_OC015";#N/A,#N/A,FALSE,"ADMIN";#N/A,#N/A,FALSE,"PROCES";#N/A,#N/A,FALSE,"mecan";#N/A,#N/A,FALSE,"civil";#N/A,#N/A,FALSE,"CAÑER";#N/A,#N/A,FALSE,"ELEC";#N/A,#N/A,FALSE,"INSTR"}</definedName>
    <definedName name="____gl1" localSheetId="31" hidden="1">{#N/A,#N/A,FALSE,"Total_OC015";#N/A,#N/A,FALSE,"ADMIN";#N/A,#N/A,FALSE,"PROCES";#N/A,#N/A,FALSE,"mecan";#N/A,#N/A,FALSE,"civil";#N/A,#N/A,FALSE,"CAÑER";#N/A,#N/A,FALSE,"ELEC";#N/A,#N/A,FALSE,"INSTR"}</definedName>
    <definedName name="____gl1" hidden="1">{#N/A,#N/A,FALSE,"Total_OC015";#N/A,#N/A,FALSE,"ADMIN";#N/A,#N/A,FALSE,"PROCES";#N/A,#N/A,FALSE,"mecan";#N/A,#N/A,FALSE,"civil";#N/A,#N/A,FALSE,"CAÑER";#N/A,#N/A,FALSE,"ELEC";#N/A,#N/A,FALSE,"INSTR"}</definedName>
    <definedName name="____GMP1297" hidden="1">#REF!</definedName>
    <definedName name="____gmp2000" localSheetId="35" hidden="1">#REF!</definedName>
    <definedName name="____gmp2000" localSheetId="36" hidden="1">#REF!</definedName>
    <definedName name="____gmp2000" localSheetId="33" hidden="1">#REF!</definedName>
    <definedName name="____gmp2000" localSheetId="34" hidden="1">#REF!</definedName>
    <definedName name="____gmp2000" hidden="1">#REF!</definedName>
    <definedName name="____Goi8" localSheetId="35" hidden="1">{"'Sheet1'!$L$16"}</definedName>
    <definedName name="____Goi8" localSheetId="37" hidden="1">{"'Sheet1'!$L$16"}</definedName>
    <definedName name="____Goi8" localSheetId="36" hidden="1">{"'Sheet1'!$L$16"}</definedName>
    <definedName name="____Goi8" localSheetId="33" hidden="1">{"'Sheet1'!$L$16"}</definedName>
    <definedName name="____Goi8" localSheetId="34" hidden="1">{"'Sheet1'!$L$16"}</definedName>
    <definedName name="____Goi8" localSheetId="31" hidden="1">{"'Sheet1'!$L$16"}</definedName>
    <definedName name="____Goi8" hidden="1">{"'Sheet1'!$L$16"}</definedName>
    <definedName name="____H3" localSheetId="35" hidden="1">{"'장비'!$A$3:$M$12"}</definedName>
    <definedName name="____H3" localSheetId="37" hidden="1">{"'장비'!$A$3:$M$12"}</definedName>
    <definedName name="____H3" localSheetId="36" hidden="1">{"'장비'!$A$3:$M$12"}</definedName>
    <definedName name="____H3" localSheetId="33" hidden="1">{"'장비'!$A$3:$M$12"}</definedName>
    <definedName name="____H3" localSheetId="34" hidden="1">{"'장비'!$A$3:$M$12"}</definedName>
    <definedName name="____H3" localSheetId="31" hidden="1">{"'장비'!$A$3:$M$12"}</definedName>
    <definedName name="____H3" hidden="1">{"'장비'!$A$3:$M$12"}</definedName>
    <definedName name="____HED2">#REF!</definedName>
    <definedName name="____IND1" localSheetId="31">#REF!</definedName>
    <definedName name="____IND1">!#REF!</definedName>
    <definedName name="____Ind2" localSheetId="31">#REF!</definedName>
    <definedName name="____Ind2">!#REF!</definedName>
    <definedName name="____Ind3" localSheetId="31">#REF!</definedName>
    <definedName name="____Ind3">!#REF!</definedName>
    <definedName name="____Ind4" localSheetId="31">#REF!</definedName>
    <definedName name="____Ind4">!#REF!</definedName>
    <definedName name="____Ind5" localSheetId="31">#REF!</definedName>
    <definedName name="____Ind5">!#REF!</definedName>
    <definedName name="____JJJ2" hidden="1">{#N/A,#N/A,FALSE,"EL 11";#N/A,#N/A,FALSE,"EL 13";#N/A,#N/A,FALSE,"EL 17";#N/A,#N/A,FALSE,"EL 19";#N/A,#N/A,FALSE,"EL 23";#N/A,#N/A,FALSE,"COMUN.-INCEND."}</definedName>
    <definedName name="____jul02" localSheetId="35" hidden="1">{#N/A,#N/A,FALSE,"MAY96 2260";#N/A,#N/A,FALSE,"system reclass";#N/A,#N/A,FALSE,"Items with no project number"}</definedName>
    <definedName name="____jul02" localSheetId="37" hidden="1">{#N/A,#N/A,FALSE,"MAY96 2260";#N/A,#N/A,FALSE,"system reclass";#N/A,#N/A,FALSE,"Items with no project number"}</definedName>
    <definedName name="____jul02" localSheetId="36" hidden="1">{#N/A,#N/A,FALSE,"MAY96 2260";#N/A,#N/A,FALSE,"system reclass";#N/A,#N/A,FALSE,"Items with no project number"}</definedName>
    <definedName name="____jul02" localSheetId="33" hidden="1">{#N/A,#N/A,FALSE,"MAY96 2260";#N/A,#N/A,FALSE,"system reclass";#N/A,#N/A,FALSE,"Items with no project number"}</definedName>
    <definedName name="____jul02" localSheetId="34" hidden="1">{#N/A,#N/A,FALSE,"MAY96 2260";#N/A,#N/A,FALSE,"system reclass";#N/A,#N/A,FALSE,"Items with no project number"}</definedName>
    <definedName name="____jul02" localSheetId="31" hidden="1">{#N/A,#N/A,FALSE,"MAY96 2260";#N/A,#N/A,FALSE,"system reclass";#N/A,#N/A,FALSE,"Items with no project number"}</definedName>
    <definedName name="____jul02" hidden="1">{#N/A,#N/A,FALSE,"MAY96 2260";#N/A,#N/A,FALSE,"system reclass";#N/A,#N/A,FALSE,"Items with no project number"}</definedName>
    <definedName name="____jul02_1" localSheetId="35" hidden="1">{#N/A,#N/A,FALSE,"MAY96 2260";#N/A,#N/A,FALSE,"system reclass";#N/A,#N/A,FALSE,"Items with no project number"}</definedName>
    <definedName name="____jul02_1" localSheetId="37" hidden="1">{#N/A,#N/A,FALSE,"MAY96 2260";#N/A,#N/A,FALSE,"system reclass";#N/A,#N/A,FALSE,"Items with no project number"}</definedName>
    <definedName name="____jul02_1" localSheetId="36" hidden="1">{#N/A,#N/A,FALSE,"MAY96 2260";#N/A,#N/A,FALSE,"system reclass";#N/A,#N/A,FALSE,"Items with no project number"}</definedName>
    <definedName name="____jul02_1" localSheetId="33" hidden="1">{#N/A,#N/A,FALSE,"MAY96 2260";#N/A,#N/A,FALSE,"system reclass";#N/A,#N/A,FALSE,"Items with no project number"}</definedName>
    <definedName name="____jul02_1" localSheetId="34" hidden="1">{#N/A,#N/A,FALSE,"MAY96 2260";#N/A,#N/A,FALSE,"system reclass";#N/A,#N/A,FALSE,"Items with no project number"}</definedName>
    <definedName name="____jul02_1" localSheetId="31" hidden="1">{#N/A,#N/A,FALSE,"MAY96 2260";#N/A,#N/A,FALSE,"system reclass";#N/A,#N/A,FALSE,"Items with no project number"}</definedName>
    <definedName name="____jul02_1" hidden="1">{#N/A,#N/A,FALSE,"MAY96 2260";#N/A,#N/A,FALSE,"system reclass";#N/A,#N/A,FALSE,"Items with no project number"}</definedName>
    <definedName name="____jul02_2" localSheetId="35" hidden="1">{#N/A,#N/A,FALSE,"MAY96 2260";#N/A,#N/A,FALSE,"system reclass";#N/A,#N/A,FALSE,"Items with no project number"}</definedName>
    <definedName name="____jul02_2" localSheetId="37" hidden="1">{#N/A,#N/A,FALSE,"MAY96 2260";#N/A,#N/A,FALSE,"system reclass";#N/A,#N/A,FALSE,"Items with no project number"}</definedName>
    <definedName name="____jul02_2" localSheetId="36" hidden="1">{#N/A,#N/A,FALSE,"MAY96 2260";#N/A,#N/A,FALSE,"system reclass";#N/A,#N/A,FALSE,"Items with no project number"}</definedName>
    <definedName name="____jul02_2" localSheetId="33" hidden="1">{#N/A,#N/A,FALSE,"MAY96 2260";#N/A,#N/A,FALSE,"system reclass";#N/A,#N/A,FALSE,"Items with no project number"}</definedName>
    <definedName name="____jul02_2" localSheetId="34" hidden="1">{#N/A,#N/A,FALSE,"MAY96 2260";#N/A,#N/A,FALSE,"system reclass";#N/A,#N/A,FALSE,"Items with no project number"}</definedName>
    <definedName name="____jul02_2" localSheetId="31" hidden="1">{#N/A,#N/A,FALSE,"MAY96 2260";#N/A,#N/A,FALSE,"system reclass";#N/A,#N/A,FALSE,"Items with no project number"}</definedName>
    <definedName name="____jul02_2" hidden="1">{#N/A,#N/A,FALSE,"MAY96 2260";#N/A,#N/A,FALSE,"system reclass";#N/A,#N/A,FALSE,"Items with no project number"}</definedName>
    <definedName name="____jul02_3" localSheetId="35" hidden="1">{#N/A,#N/A,FALSE,"MAY96 2260";#N/A,#N/A,FALSE,"system reclass";#N/A,#N/A,FALSE,"Items with no project number"}</definedName>
    <definedName name="____jul02_3" localSheetId="37" hidden="1">{#N/A,#N/A,FALSE,"MAY96 2260";#N/A,#N/A,FALSE,"system reclass";#N/A,#N/A,FALSE,"Items with no project number"}</definedName>
    <definedName name="____jul02_3" localSheetId="36" hidden="1">{#N/A,#N/A,FALSE,"MAY96 2260";#N/A,#N/A,FALSE,"system reclass";#N/A,#N/A,FALSE,"Items with no project number"}</definedName>
    <definedName name="____jul02_3" localSheetId="33" hidden="1">{#N/A,#N/A,FALSE,"MAY96 2260";#N/A,#N/A,FALSE,"system reclass";#N/A,#N/A,FALSE,"Items with no project number"}</definedName>
    <definedName name="____jul02_3" localSheetId="34" hidden="1">{#N/A,#N/A,FALSE,"MAY96 2260";#N/A,#N/A,FALSE,"system reclass";#N/A,#N/A,FALSE,"Items with no project number"}</definedName>
    <definedName name="____jul02_3" localSheetId="31" hidden="1">{#N/A,#N/A,FALSE,"MAY96 2260";#N/A,#N/A,FALSE,"system reclass";#N/A,#N/A,FALSE,"Items with no project number"}</definedName>
    <definedName name="____jul02_3" hidden="1">{#N/A,#N/A,FALSE,"MAY96 2260";#N/A,#N/A,FALSE,"system reclass";#N/A,#N/A,FALSE,"Items with no project number"}</definedName>
    <definedName name="____jul02_4" localSheetId="35" hidden="1">{#N/A,#N/A,FALSE,"MAY96 2260";#N/A,#N/A,FALSE,"system reclass";#N/A,#N/A,FALSE,"Items with no project number"}</definedName>
    <definedName name="____jul02_4" localSheetId="37" hidden="1">{#N/A,#N/A,FALSE,"MAY96 2260";#N/A,#N/A,FALSE,"system reclass";#N/A,#N/A,FALSE,"Items with no project number"}</definedName>
    <definedName name="____jul02_4" localSheetId="36" hidden="1">{#N/A,#N/A,FALSE,"MAY96 2260";#N/A,#N/A,FALSE,"system reclass";#N/A,#N/A,FALSE,"Items with no project number"}</definedName>
    <definedName name="____jul02_4" localSheetId="33" hidden="1">{#N/A,#N/A,FALSE,"MAY96 2260";#N/A,#N/A,FALSE,"system reclass";#N/A,#N/A,FALSE,"Items with no project number"}</definedName>
    <definedName name="____jul02_4" localSheetId="34" hidden="1">{#N/A,#N/A,FALSE,"MAY96 2260";#N/A,#N/A,FALSE,"system reclass";#N/A,#N/A,FALSE,"Items with no project number"}</definedName>
    <definedName name="____jul02_4" localSheetId="31" hidden="1">{#N/A,#N/A,FALSE,"MAY96 2260";#N/A,#N/A,FALSE,"system reclass";#N/A,#N/A,FALSE,"Items with no project number"}</definedName>
    <definedName name="____jul02_4" hidden="1">{#N/A,#N/A,FALSE,"MAY96 2260";#N/A,#N/A,FALSE,"system reclass";#N/A,#N/A,FALSE,"Items with no project number"}</definedName>
    <definedName name="____jul02_5" localSheetId="35" hidden="1">{#N/A,#N/A,FALSE,"MAY96 2260";#N/A,#N/A,FALSE,"system reclass";#N/A,#N/A,FALSE,"Items with no project number"}</definedName>
    <definedName name="____jul02_5" localSheetId="37" hidden="1">{#N/A,#N/A,FALSE,"MAY96 2260";#N/A,#N/A,FALSE,"system reclass";#N/A,#N/A,FALSE,"Items with no project number"}</definedName>
    <definedName name="____jul02_5" localSheetId="36" hidden="1">{#N/A,#N/A,FALSE,"MAY96 2260";#N/A,#N/A,FALSE,"system reclass";#N/A,#N/A,FALSE,"Items with no project number"}</definedName>
    <definedName name="____jul02_5" localSheetId="33" hidden="1">{#N/A,#N/A,FALSE,"MAY96 2260";#N/A,#N/A,FALSE,"system reclass";#N/A,#N/A,FALSE,"Items with no project number"}</definedName>
    <definedName name="____jul02_5" localSheetId="34" hidden="1">{#N/A,#N/A,FALSE,"MAY96 2260";#N/A,#N/A,FALSE,"system reclass";#N/A,#N/A,FALSE,"Items with no project number"}</definedName>
    <definedName name="____jul02_5" localSheetId="31" hidden="1">{#N/A,#N/A,FALSE,"MAY96 2260";#N/A,#N/A,FALSE,"system reclass";#N/A,#N/A,FALSE,"Items with no project number"}</definedName>
    <definedName name="____jul02_5" hidden="1">{#N/A,#N/A,FALSE,"MAY96 2260";#N/A,#N/A,FALSE,"system reclass";#N/A,#N/A,FALSE,"Items with no project number"}</definedName>
    <definedName name="____jy5" localSheetId="35" hidden="1">{#N/A,#N/A,FALSE,"masez (10)";#N/A,#N/A,FALSE,"masez (7)";#N/A,#N/A,FALSE,"masez (6)";#N/A,#N/A,FALSE,"masez (5)";#N/A,#N/A,FALSE,"masez (4)";#N/A,#N/A,FALSE,"masez (3)";#N/A,#N/A,FALSE,"masez (2)";#N/A,#N/A,FALSE,"GME";#N/A,#N/A,FALSE,"masez"}</definedName>
    <definedName name="____jy5" localSheetId="37" hidden="1">{#N/A,#N/A,FALSE,"masez (10)";#N/A,#N/A,FALSE,"masez (7)";#N/A,#N/A,FALSE,"masez (6)";#N/A,#N/A,FALSE,"masez (5)";#N/A,#N/A,FALSE,"masez (4)";#N/A,#N/A,FALSE,"masez (3)";#N/A,#N/A,FALSE,"masez (2)";#N/A,#N/A,FALSE,"GME";#N/A,#N/A,FALSE,"masez"}</definedName>
    <definedName name="____jy5" localSheetId="36" hidden="1">{#N/A,#N/A,FALSE,"masez (10)";#N/A,#N/A,FALSE,"masez (7)";#N/A,#N/A,FALSE,"masez (6)";#N/A,#N/A,FALSE,"masez (5)";#N/A,#N/A,FALSE,"masez (4)";#N/A,#N/A,FALSE,"masez (3)";#N/A,#N/A,FALSE,"masez (2)";#N/A,#N/A,FALSE,"GME";#N/A,#N/A,FALSE,"masez"}</definedName>
    <definedName name="____jy5" localSheetId="33" hidden="1">{#N/A,#N/A,FALSE,"masez (10)";#N/A,#N/A,FALSE,"masez (7)";#N/A,#N/A,FALSE,"masez (6)";#N/A,#N/A,FALSE,"masez (5)";#N/A,#N/A,FALSE,"masez (4)";#N/A,#N/A,FALSE,"masez (3)";#N/A,#N/A,FALSE,"masez (2)";#N/A,#N/A,FALSE,"GME";#N/A,#N/A,FALSE,"masez"}</definedName>
    <definedName name="____jy5" localSheetId="34" hidden="1">{#N/A,#N/A,FALSE,"masez (10)";#N/A,#N/A,FALSE,"masez (7)";#N/A,#N/A,FALSE,"masez (6)";#N/A,#N/A,FALSE,"masez (5)";#N/A,#N/A,FALSE,"masez (4)";#N/A,#N/A,FALSE,"masez (3)";#N/A,#N/A,FALSE,"masez (2)";#N/A,#N/A,FALSE,"GME";#N/A,#N/A,FALSE,"masez"}</definedName>
    <definedName name="____jy5" localSheetId="31"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k1" localSheetId="31">#REF!</definedName>
    <definedName name="____k1">!#REF!</definedName>
    <definedName name="____k2" localSheetId="31">#REF!</definedName>
    <definedName name="____k2">!#REF!</definedName>
    <definedName name="____k3" localSheetId="31">#REF!</definedName>
    <definedName name="____k3">!#REF!</definedName>
    <definedName name="____key1" hidden="1">#REF!</definedName>
    <definedName name="____KEY11" localSheetId="35" hidden="1">#REF!</definedName>
    <definedName name="____KEY11" localSheetId="36" hidden="1">#REF!</definedName>
    <definedName name="____KEY11" localSheetId="33" hidden="1">#REF!</definedName>
    <definedName name="____KEY11" localSheetId="34" hidden="1">#REF!</definedName>
    <definedName name="____KEY11" hidden="1">#REF!</definedName>
    <definedName name="____kk1"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2" localSheetId="35" hidden="1">{"FlujoGastos",#N/A,FALSE,"Base";"FlujoGastos",#N/A,FALSE,"Buzón Tren";"FlujoGastos",#N/A,FALSE,"Buzón Camión";"FlujoGastos",#N/A,FALSE,"LHD Camión";"FlujoGastos",#N/A,FALSE,"Cámara Camión"}</definedName>
    <definedName name="____kk2" localSheetId="37" hidden="1">{"FlujoGastos",#N/A,FALSE,"Base";"FlujoGastos",#N/A,FALSE,"Buzón Tren";"FlujoGastos",#N/A,FALSE,"Buzón Camión";"FlujoGastos",#N/A,FALSE,"LHD Camión";"FlujoGastos",#N/A,FALSE,"Cámara Camión"}</definedName>
    <definedName name="____kk2" localSheetId="36" hidden="1">{"FlujoGastos",#N/A,FALSE,"Base";"FlujoGastos",#N/A,FALSE,"Buzón Tren";"FlujoGastos",#N/A,FALSE,"Buzón Camión";"FlujoGastos",#N/A,FALSE,"LHD Camión";"FlujoGastos",#N/A,FALSE,"Cámara Camión"}</definedName>
    <definedName name="____kk2" localSheetId="33" hidden="1">{"FlujoGastos",#N/A,FALSE,"Base";"FlujoGastos",#N/A,FALSE,"Buzón Tren";"FlujoGastos",#N/A,FALSE,"Buzón Camión";"FlujoGastos",#N/A,FALSE,"LHD Camión";"FlujoGastos",#N/A,FALSE,"Cámara Camión"}</definedName>
    <definedName name="____kk2" localSheetId="34" hidden="1">{"FlujoGastos",#N/A,FALSE,"Base";"FlujoGastos",#N/A,FALSE,"Buzón Tren";"FlujoGastos",#N/A,FALSE,"Buzón Camión";"FlujoGastos",#N/A,FALSE,"LHD Camión";"FlujoGastos",#N/A,FALSE,"Cámara Camión"}</definedName>
    <definedName name="____kk2" localSheetId="31" hidden="1">{"FlujoGastos",#N/A,FALSE,"Base";"FlujoGastos",#N/A,FALSE,"Buzón Tren";"FlujoGastos",#N/A,FALSE,"Buzón Camión";"FlujoGastos",#N/A,FALSE,"LHD Camión";"FlujoGastos",#N/A,FALSE,"Cámara Camión"}</definedName>
    <definedName name="____kk2" hidden="1">{"FlujoGastos",#N/A,FALSE,"Base";"FlujoGastos",#N/A,FALSE,"Buzón Tren";"FlujoGastos",#N/A,FALSE,"Buzón Camión";"FlujoGastos",#N/A,FALSE,"LHD Camión";"FlujoGastos",#N/A,FALSE,"Cámara Camión"}</definedName>
    <definedName name="____kk3"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4" localSheetId="35" hidden="1">{"desarrollo",#N/A,FALSE,"Cámara Camión";"resumen",#N/A,FALSE,"Cámara Camión";"eqprod",#N/A,FALSE,"Cámara Camión"}</definedName>
    <definedName name="____kk4" localSheetId="37" hidden="1">{"desarrollo",#N/A,FALSE,"Cámara Camión";"resumen",#N/A,FALSE,"Cámara Camión";"eqprod",#N/A,FALSE,"Cámara Camión"}</definedName>
    <definedName name="____kk4" localSheetId="36" hidden="1">{"desarrollo",#N/A,FALSE,"Cámara Camión";"resumen",#N/A,FALSE,"Cámara Camión";"eqprod",#N/A,FALSE,"Cámara Camión"}</definedName>
    <definedName name="____kk4" localSheetId="33" hidden="1">{"desarrollo",#N/A,FALSE,"Cámara Camión";"resumen",#N/A,FALSE,"Cámara Camión";"eqprod",#N/A,FALSE,"Cámara Camión"}</definedName>
    <definedName name="____kk4" localSheetId="34" hidden="1">{"desarrollo",#N/A,FALSE,"Cámara Camión";"resumen",#N/A,FALSE,"Cámara Camión";"eqprod",#N/A,FALSE,"Cámara Camión"}</definedName>
    <definedName name="____kk4" localSheetId="31" hidden="1">{"desarrollo",#N/A,FALSE,"Cámara Camión";"resumen",#N/A,FALSE,"Cámara Camión";"eqprod",#N/A,FALSE,"Cámara Camión"}</definedName>
    <definedName name="____kk4" hidden="1">{"desarrollo",#N/A,FALSE,"Cámara Camión";"resumen",#N/A,FALSE,"Cámara Camión";"eqprod",#N/A,FALSE,"Cámara Camión"}</definedName>
    <definedName name="____KM1475">#REF!</definedName>
    <definedName name="____kvs1" localSheetId="35" hidden="1">{#N/A,#N/A,FALSE,"COVER1.XLS ";#N/A,#N/A,FALSE,"RACT1.XLS";#N/A,#N/A,FALSE,"RACT2.XLS";#N/A,#N/A,FALSE,"ECCMP";#N/A,#N/A,FALSE,"WELDER.XLS"}</definedName>
    <definedName name="____kvs1" localSheetId="37" hidden="1">{#N/A,#N/A,FALSE,"COVER1.XLS ";#N/A,#N/A,FALSE,"RACT1.XLS";#N/A,#N/A,FALSE,"RACT2.XLS";#N/A,#N/A,FALSE,"ECCMP";#N/A,#N/A,FALSE,"WELDER.XLS"}</definedName>
    <definedName name="____kvs1" localSheetId="36" hidden="1">{#N/A,#N/A,FALSE,"COVER1.XLS ";#N/A,#N/A,FALSE,"RACT1.XLS";#N/A,#N/A,FALSE,"RACT2.XLS";#N/A,#N/A,FALSE,"ECCMP";#N/A,#N/A,FALSE,"WELDER.XLS"}</definedName>
    <definedName name="____kvs1" localSheetId="33" hidden="1">{#N/A,#N/A,FALSE,"COVER1.XLS ";#N/A,#N/A,FALSE,"RACT1.XLS";#N/A,#N/A,FALSE,"RACT2.XLS";#N/A,#N/A,FALSE,"ECCMP";#N/A,#N/A,FALSE,"WELDER.XLS"}</definedName>
    <definedName name="____kvs1" localSheetId="34" hidden="1">{#N/A,#N/A,FALSE,"COVER1.XLS ";#N/A,#N/A,FALSE,"RACT1.XLS";#N/A,#N/A,FALSE,"RACT2.XLS";#N/A,#N/A,FALSE,"ECCMP";#N/A,#N/A,FALSE,"WELDER.XLS"}</definedName>
    <definedName name="____kvs1" localSheetId="31" hidden="1">{#N/A,#N/A,FALSE,"COVER1.XLS ";#N/A,#N/A,FALSE,"RACT1.XLS";#N/A,#N/A,FALSE,"RACT2.XLS";#N/A,#N/A,FALSE,"ECCMP";#N/A,#N/A,FALSE,"WELDER.XLS"}</definedName>
    <definedName name="____kvs1" hidden="1">{#N/A,#N/A,FALSE,"COVER1.XLS ";#N/A,#N/A,FALSE,"RACT1.XLS";#N/A,#N/A,FALSE,"RACT2.XLS";#N/A,#N/A,FALSE,"ECCMP";#N/A,#N/A,FALSE,"WELDER.XLS"}</definedName>
    <definedName name="____kvs2" localSheetId="35" hidden="1">{#N/A,#N/A,FALSE,"COVER1.XLS ";#N/A,#N/A,FALSE,"RACT1.XLS";#N/A,#N/A,FALSE,"RACT2.XLS";#N/A,#N/A,FALSE,"ECCMP";#N/A,#N/A,FALSE,"WELDER.XLS"}</definedName>
    <definedName name="____kvs2" localSheetId="37" hidden="1">{#N/A,#N/A,FALSE,"COVER1.XLS ";#N/A,#N/A,FALSE,"RACT1.XLS";#N/A,#N/A,FALSE,"RACT2.XLS";#N/A,#N/A,FALSE,"ECCMP";#N/A,#N/A,FALSE,"WELDER.XLS"}</definedName>
    <definedName name="____kvs2" localSheetId="36" hidden="1">{#N/A,#N/A,FALSE,"COVER1.XLS ";#N/A,#N/A,FALSE,"RACT1.XLS";#N/A,#N/A,FALSE,"RACT2.XLS";#N/A,#N/A,FALSE,"ECCMP";#N/A,#N/A,FALSE,"WELDER.XLS"}</definedName>
    <definedName name="____kvs2" localSheetId="33" hidden="1">{#N/A,#N/A,FALSE,"COVER1.XLS ";#N/A,#N/A,FALSE,"RACT1.XLS";#N/A,#N/A,FALSE,"RACT2.XLS";#N/A,#N/A,FALSE,"ECCMP";#N/A,#N/A,FALSE,"WELDER.XLS"}</definedName>
    <definedName name="____kvs2" localSheetId="34" hidden="1">{#N/A,#N/A,FALSE,"COVER1.XLS ";#N/A,#N/A,FALSE,"RACT1.XLS";#N/A,#N/A,FALSE,"RACT2.XLS";#N/A,#N/A,FALSE,"ECCMP";#N/A,#N/A,FALSE,"WELDER.XLS"}</definedName>
    <definedName name="____kvs2" localSheetId="31" hidden="1">{#N/A,#N/A,FALSE,"COVER1.XLS ";#N/A,#N/A,FALSE,"RACT1.XLS";#N/A,#N/A,FALSE,"RACT2.XLS";#N/A,#N/A,FALSE,"ECCMP";#N/A,#N/A,FALSE,"WELDER.XLS"}</definedName>
    <definedName name="____kvs2" hidden="1">{#N/A,#N/A,FALSE,"COVER1.XLS ";#N/A,#N/A,FALSE,"RACT1.XLS";#N/A,#N/A,FALSE,"RACT2.XLS";#N/A,#N/A,FALSE,"ECCMP";#N/A,#N/A,FALSE,"WELDER.XLS"}</definedName>
    <definedName name="____kvs5" localSheetId="35" hidden="1">{#N/A,#N/A,FALSE,"COVER.XLS";#N/A,#N/A,FALSE,"RACT1.XLS";#N/A,#N/A,FALSE,"RACT2.XLS";#N/A,#N/A,FALSE,"ECCMP";#N/A,#N/A,FALSE,"WELDER.XLS"}</definedName>
    <definedName name="____kvs5" localSheetId="37" hidden="1">{#N/A,#N/A,FALSE,"COVER.XLS";#N/A,#N/A,FALSE,"RACT1.XLS";#N/A,#N/A,FALSE,"RACT2.XLS";#N/A,#N/A,FALSE,"ECCMP";#N/A,#N/A,FALSE,"WELDER.XLS"}</definedName>
    <definedName name="____kvs5" localSheetId="36" hidden="1">{#N/A,#N/A,FALSE,"COVER.XLS";#N/A,#N/A,FALSE,"RACT1.XLS";#N/A,#N/A,FALSE,"RACT2.XLS";#N/A,#N/A,FALSE,"ECCMP";#N/A,#N/A,FALSE,"WELDER.XLS"}</definedName>
    <definedName name="____kvs5" localSheetId="33" hidden="1">{#N/A,#N/A,FALSE,"COVER.XLS";#N/A,#N/A,FALSE,"RACT1.XLS";#N/A,#N/A,FALSE,"RACT2.XLS";#N/A,#N/A,FALSE,"ECCMP";#N/A,#N/A,FALSE,"WELDER.XLS"}</definedName>
    <definedName name="____kvs5" localSheetId="34" hidden="1">{#N/A,#N/A,FALSE,"COVER.XLS";#N/A,#N/A,FALSE,"RACT1.XLS";#N/A,#N/A,FALSE,"RACT2.XLS";#N/A,#N/A,FALSE,"ECCMP";#N/A,#N/A,FALSE,"WELDER.XLS"}</definedName>
    <definedName name="____kvs5" localSheetId="31" hidden="1">{#N/A,#N/A,FALSE,"COVER.XLS";#N/A,#N/A,FALSE,"RACT1.XLS";#N/A,#N/A,FALSE,"RACT2.XLS";#N/A,#N/A,FALSE,"ECCMP";#N/A,#N/A,FALSE,"WELDER.XLS"}</definedName>
    <definedName name="____kvs5" hidden="1">{#N/A,#N/A,FALSE,"COVER.XLS";#N/A,#N/A,FALSE,"RACT1.XLS";#N/A,#N/A,FALSE,"RACT2.XLS";#N/A,#N/A,FALSE,"ECCMP";#N/A,#N/A,FALSE,"WELDER.XLS"}</definedName>
    <definedName name="____kvs8" localSheetId="35" hidden="1">{#N/A,#N/A,FALSE,"COVER1.XLS ";#N/A,#N/A,FALSE,"RACT1.XLS";#N/A,#N/A,FALSE,"RACT2.XLS";#N/A,#N/A,FALSE,"ECCMP";#N/A,#N/A,FALSE,"WELDER.XLS"}</definedName>
    <definedName name="____kvs8" localSheetId="37" hidden="1">{#N/A,#N/A,FALSE,"COVER1.XLS ";#N/A,#N/A,FALSE,"RACT1.XLS";#N/A,#N/A,FALSE,"RACT2.XLS";#N/A,#N/A,FALSE,"ECCMP";#N/A,#N/A,FALSE,"WELDER.XLS"}</definedName>
    <definedName name="____kvs8" localSheetId="36" hidden="1">{#N/A,#N/A,FALSE,"COVER1.XLS ";#N/A,#N/A,FALSE,"RACT1.XLS";#N/A,#N/A,FALSE,"RACT2.XLS";#N/A,#N/A,FALSE,"ECCMP";#N/A,#N/A,FALSE,"WELDER.XLS"}</definedName>
    <definedName name="____kvs8" localSheetId="33" hidden="1">{#N/A,#N/A,FALSE,"COVER1.XLS ";#N/A,#N/A,FALSE,"RACT1.XLS";#N/A,#N/A,FALSE,"RACT2.XLS";#N/A,#N/A,FALSE,"ECCMP";#N/A,#N/A,FALSE,"WELDER.XLS"}</definedName>
    <definedName name="____kvs8" localSheetId="34" hidden="1">{#N/A,#N/A,FALSE,"COVER1.XLS ";#N/A,#N/A,FALSE,"RACT1.XLS";#N/A,#N/A,FALSE,"RACT2.XLS";#N/A,#N/A,FALSE,"ECCMP";#N/A,#N/A,FALSE,"WELDER.XLS"}</definedName>
    <definedName name="____kvs8" localSheetId="31" hidden="1">{#N/A,#N/A,FALSE,"COVER1.XLS ";#N/A,#N/A,FALSE,"RACT1.XLS";#N/A,#N/A,FALSE,"RACT2.XLS";#N/A,#N/A,FALSE,"ECCMP";#N/A,#N/A,FALSE,"WELDER.XLS"}</definedName>
    <definedName name="____kvs8" hidden="1">{#N/A,#N/A,FALSE,"COVER1.XLS ";#N/A,#N/A,FALSE,"RACT1.XLS";#N/A,#N/A,FALSE,"RACT2.XLS";#N/A,#N/A,FALSE,"ECCMP";#N/A,#N/A,FALSE,"WELDER.XLS"}</definedName>
    <definedName name="____LAS1">#REF!</definedName>
    <definedName name="____LAS2">#REF!</definedName>
    <definedName name="____len2" localSheetId="31">#REF!</definedName>
    <definedName name="____len2">!#REF!</definedName>
    <definedName name="____len3" localSheetId="31">#REF!</definedName>
    <definedName name="____len3">!#REF!</definedName>
    <definedName name="____lk1"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LL1" hidden="1">{#N/A,#N/A,FALSE,"EL 11";#N/A,#N/A,FALSE,"EL 13";#N/A,#N/A,FALSE,"EL 17";#N/A,#N/A,FALSE,"EL 19";#N/A,#N/A,FALSE,"EL 23";#N/A,#N/A,FALSE,"COMUN.-INCEND."}</definedName>
    <definedName name="____lot1" localSheetId="35" hidden="1">{#N/A,#N/A,FALSE,"Total_OC015";#N/A,#N/A,FALSE,"ADMIN";#N/A,#N/A,FALSE,"PROCES";#N/A,#N/A,FALSE,"mecan";#N/A,#N/A,FALSE,"civil";#N/A,#N/A,FALSE,"CAÑER";#N/A,#N/A,FALSE,"ELEC";#N/A,#N/A,FALSE,"INSTR"}</definedName>
    <definedName name="____lot1" localSheetId="37" hidden="1">{#N/A,#N/A,FALSE,"Total_OC015";#N/A,#N/A,FALSE,"ADMIN";#N/A,#N/A,FALSE,"PROCES";#N/A,#N/A,FALSE,"mecan";#N/A,#N/A,FALSE,"civil";#N/A,#N/A,FALSE,"CAÑER";#N/A,#N/A,FALSE,"ELEC";#N/A,#N/A,FALSE,"INSTR"}</definedName>
    <definedName name="____lot1" localSheetId="36" hidden="1">{#N/A,#N/A,FALSE,"Total_OC015";#N/A,#N/A,FALSE,"ADMIN";#N/A,#N/A,FALSE,"PROCES";#N/A,#N/A,FALSE,"mecan";#N/A,#N/A,FALSE,"civil";#N/A,#N/A,FALSE,"CAÑER";#N/A,#N/A,FALSE,"ELEC";#N/A,#N/A,FALSE,"INSTR"}</definedName>
    <definedName name="____lot1" localSheetId="33" hidden="1">{#N/A,#N/A,FALSE,"Total_OC015";#N/A,#N/A,FALSE,"ADMIN";#N/A,#N/A,FALSE,"PROCES";#N/A,#N/A,FALSE,"mecan";#N/A,#N/A,FALSE,"civil";#N/A,#N/A,FALSE,"CAÑER";#N/A,#N/A,FALSE,"ELEC";#N/A,#N/A,FALSE,"INSTR"}</definedName>
    <definedName name="____lot1" localSheetId="34" hidden="1">{#N/A,#N/A,FALSE,"Total_OC015";#N/A,#N/A,FALSE,"ADMIN";#N/A,#N/A,FALSE,"PROCES";#N/A,#N/A,FALSE,"mecan";#N/A,#N/A,FALSE,"civil";#N/A,#N/A,FALSE,"CAÑER";#N/A,#N/A,FALSE,"ELEC";#N/A,#N/A,FALSE,"INSTR"}</definedName>
    <definedName name="____lot1" localSheetId="31" hidden="1">{#N/A,#N/A,FALSE,"Total_OC015";#N/A,#N/A,FALSE,"ADMIN";#N/A,#N/A,FALSE,"PROCES";#N/A,#N/A,FALSE,"mecan";#N/A,#N/A,FALSE,"civil";#N/A,#N/A,FALSE,"CAÑER";#N/A,#N/A,FALSE,"ELEC";#N/A,#N/A,FALSE,"INSTR"}</definedName>
    <definedName name="____lot1" hidden="1">{#N/A,#N/A,FALSE,"Total_OC015";#N/A,#N/A,FALSE,"ADMIN";#N/A,#N/A,FALSE,"PROCES";#N/A,#N/A,FALSE,"mecan";#N/A,#N/A,FALSE,"civil";#N/A,#N/A,FALSE,"CAÑER";#N/A,#N/A,FALSE,"ELEC";#N/A,#N/A,FALSE,"INSTR"}</definedName>
    <definedName name="____lu1" localSheetId="35" hidden="1">{#N/A,#N/A,FALSE,"subcontract"}</definedName>
    <definedName name="____lu1" localSheetId="37" hidden="1">{#N/A,#N/A,FALSE,"subcontract"}</definedName>
    <definedName name="____lu1" localSheetId="36" hidden="1">{#N/A,#N/A,FALSE,"subcontract"}</definedName>
    <definedName name="____lu1" localSheetId="33" hidden="1">{#N/A,#N/A,FALSE,"subcontract"}</definedName>
    <definedName name="____lu1" localSheetId="34" hidden="1">{#N/A,#N/A,FALSE,"subcontract"}</definedName>
    <definedName name="____lu1" localSheetId="31" hidden="1">{#N/A,#N/A,FALSE,"subcontract"}</definedName>
    <definedName name="____lu1" hidden="1">{#N/A,#N/A,FALSE,"subcontract"}</definedName>
    <definedName name="____lu2" localSheetId="35" hidden="1">{#N/A,#N/A,FALSE,"subcontract"}</definedName>
    <definedName name="____lu2" localSheetId="37" hidden="1">{#N/A,#N/A,FALSE,"subcontract"}</definedName>
    <definedName name="____lu2" localSheetId="36" hidden="1">{#N/A,#N/A,FALSE,"subcontract"}</definedName>
    <definedName name="____lu2" localSheetId="33" hidden="1">{#N/A,#N/A,FALSE,"subcontract"}</definedName>
    <definedName name="____lu2" localSheetId="34" hidden="1">{#N/A,#N/A,FALSE,"subcontract"}</definedName>
    <definedName name="____lu2" localSheetId="31" hidden="1">{#N/A,#N/A,FALSE,"subcontract"}</definedName>
    <definedName name="____lu2" hidden="1">{#N/A,#N/A,FALSE,"subcontract"}</definedName>
    <definedName name="____lu222" localSheetId="35" hidden="1">{#N/A,#N/A,FALSE,"subcontract"}</definedName>
    <definedName name="____lu222" localSheetId="37" hidden="1">{#N/A,#N/A,FALSE,"subcontract"}</definedName>
    <definedName name="____lu222" localSheetId="36" hidden="1">{#N/A,#N/A,FALSE,"subcontract"}</definedName>
    <definedName name="____lu222" localSheetId="33" hidden="1">{#N/A,#N/A,FALSE,"subcontract"}</definedName>
    <definedName name="____lu222" localSheetId="34" hidden="1">{#N/A,#N/A,FALSE,"subcontract"}</definedName>
    <definedName name="____lu222" localSheetId="31" hidden="1">{#N/A,#N/A,FALSE,"subcontract"}</definedName>
    <definedName name="____lu222" hidden="1">{#N/A,#N/A,FALSE,"subcontract"}</definedName>
    <definedName name="_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2" localSheetId="35" hidden="1">{#N/A,#N/A,FALSE,"TEC-01";#N/A,#N/A,FALSE,"TEC - 02";#N/A,#N/A,FALSE,"TEC - 03";#N/A,#N/A,FALSE,"TEC - 04";#N/A,#N/A,FALSE,"TEC-07";#N/A,#N/A,FALSE,"TEC-08";#N/A,#N/A,FALSE,"TEC - 09A";#N/A,#N/A,FALSE,"TEC - 09B";#N/A,#N/A,FALSE,"TEC - 09C";#N/A,#N/A,FALSE,"TEC - 10";#N/A,#N/A,FALSE,"TEC-11"}</definedName>
    <definedName name="____M2" localSheetId="37" hidden="1">{#N/A,#N/A,FALSE,"TEC-01";#N/A,#N/A,FALSE,"TEC - 02";#N/A,#N/A,FALSE,"TEC - 03";#N/A,#N/A,FALSE,"TEC - 04";#N/A,#N/A,FALSE,"TEC-07";#N/A,#N/A,FALSE,"TEC-08";#N/A,#N/A,FALSE,"TEC - 09A";#N/A,#N/A,FALSE,"TEC - 09B";#N/A,#N/A,FALSE,"TEC - 09C";#N/A,#N/A,FALSE,"TEC - 10";#N/A,#N/A,FALSE,"TEC-11"}</definedName>
    <definedName name="____M2" localSheetId="36" hidden="1">{#N/A,#N/A,FALSE,"TEC-01";#N/A,#N/A,FALSE,"TEC - 02";#N/A,#N/A,FALSE,"TEC - 03";#N/A,#N/A,FALSE,"TEC - 04";#N/A,#N/A,FALSE,"TEC-07";#N/A,#N/A,FALSE,"TEC-08";#N/A,#N/A,FALSE,"TEC - 09A";#N/A,#N/A,FALSE,"TEC - 09B";#N/A,#N/A,FALSE,"TEC - 09C";#N/A,#N/A,FALSE,"TEC - 10";#N/A,#N/A,FALSE,"TEC-11"}</definedName>
    <definedName name="____M2" localSheetId="33" hidden="1">{#N/A,#N/A,FALSE,"TEC-01";#N/A,#N/A,FALSE,"TEC - 02";#N/A,#N/A,FALSE,"TEC - 03";#N/A,#N/A,FALSE,"TEC - 04";#N/A,#N/A,FALSE,"TEC-07";#N/A,#N/A,FALSE,"TEC-08";#N/A,#N/A,FALSE,"TEC - 09A";#N/A,#N/A,FALSE,"TEC - 09B";#N/A,#N/A,FALSE,"TEC - 09C";#N/A,#N/A,FALSE,"TEC - 10";#N/A,#N/A,FALSE,"TEC-11"}</definedName>
    <definedName name="____M2" localSheetId="34" hidden="1">{#N/A,#N/A,FALSE,"TEC-01";#N/A,#N/A,FALSE,"TEC - 02";#N/A,#N/A,FALSE,"TEC - 03";#N/A,#N/A,FALSE,"TEC - 04";#N/A,#N/A,FALSE,"TEC-07";#N/A,#N/A,FALSE,"TEC-08";#N/A,#N/A,FALSE,"TEC - 09A";#N/A,#N/A,FALSE,"TEC - 09B";#N/A,#N/A,FALSE,"TEC - 09C";#N/A,#N/A,FALSE,"TEC - 10";#N/A,#N/A,FALSE,"TEC-11"}</definedName>
    <definedName name="____M2" localSheetId="31" hidden="1">{#N/A,#N/A,FALSE,"TEC-01";#N/A,#N/A,FALSE,"TEC - 02";#N/A,#N/A,FALSE,"TEC - 03";#N/A,#N/A,FALSE,"TEC - 04";#N/A,#N/A,FALSE,"TEC-07";#N/A,#N/A,FALSE,"TEC-08";#N/A,#N/A,FALSE,"TEC - 09A";#N/A,#N/A,FALSE,"TEC - 09B";#N/A,#N/A,FALSE,"TEC - 09C";#N/A,#N/A,FALSE,"TEC - 10";#N/A,#N/A,FALSE,"TEC-11"}</definedName>
    <definedName name="____M2" hidden="1">{#N/A,#N/A,FALSE,"TEC-01";#N/A,#N/A,FALSE,"TEC - 02";#N/A,#N/A,FALSE,"TEC - 03";#N/A,#N/A,FALSE,"TEC - 04";#N/A,#N/A,FALSE,"TEC-07";#N/A,#N/A,FALSE,"TEC-08";#N/A,#N/A,FALSE,"TEC - 09A";#N/A,#N/A,FALSE,"TEC - 09B";#N/A,#N/A,FALSE,"TEC - 09C";#N/A,#N/A,FALSE,"TEC - 10";#N/A,#N/A,FALSE,"TEC-11"}</definedName>
    <definedName name="_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_mat2">#REF!</definedName>
    <definedName name="____MAY94" localSheetId="31">#REF!</definedName>
    <definedName name="____MAY94">!#REF!</definedName>
    <definedName name="____mmm1" hidden="1">{#N/A,#N/A,FALSE,"EL 11";#N/A,#N/A,FALSE,"EL 13";#N/A,#N/A,FALSE,"EL 17";#N/A,#N/A,FALSE,"EL 19";#N/A,#N/A,FALSE,"EL 23";#N/A,#N/A,FALSE,"COMUN.-INCEND."}</definedName>
    <definedName name="____n1" hidden="1">#REF!</definedName>
    <definedName name="____n2" hidden="1">#REF!</definedName>
    <definedName name="____new10" localSheetId="31">#REF!</definedName>
    <definedName name="____new10">!#REF!</definedName>
    <definedName name="____new11" localSheetId="35" hidden="1">{#N/A,#N/A,FALSE,"Global by BU";#N/A,#N/A,FALSE,"U.S. by BU";#N/A,#N/A,FALSE,"Canada by BU";#N/A,#N/A,FALSE,"Europe by BU";#N/A,#N/A,FALSE,"Asia by BU";#N/A,#N/A,FALSE,"Cala by BU"}</definedName>
    <definedName name="____new11" localSheetId="37" hidden="1">{#N/A,#N/A,FALSE,"Global by BU";#N/A,#N/A,FALSE,"U.S. by BU";#N/A,#N/A,FALSE,"Canada by BU";#N/A,#N/A,FALSE,"Europe by BU";#N/A,#N/A,FALSE,"Asia by BU";#N/A,#N/A,FALSE,"Cala by BU"}</definedName>
    <definedName name="____new11" localSheetId="36" hidden="1">{#N/A,#N/A,FALSE,"Global by BU";#N/A,#N/A,FALSE,"U.S. by BU";#N/A,#N/A,FALSE,"Canada by BU";#N/A,#N/A,FALSE,"Europe by BU";#N/A,#N/A,FALSE,"Asia by BU";#N/A,#N/A,FALSE,"Cala by BU"}</definedName>
    <definedName name="____new11" localSheetId="33" hidden="1">{#N/A,#N/A,FALSE,"Global by BU";#N/A,#N/A,FALSE,"U.S. by BU";#N/A,#N/A,FALSE,"Canada by BU";#N/A,#N/A,FALSE,"Europe by BU";#N/A,#N/A,FALSE,"Asia by BU";#N/A,#N/A,FALSE,"Cala by BU"}</definedName>
    <definedName name="____new11" localSheetId="34" hidden="1">{#N/A,#N/A,FALSE,"Global by BU";#N/A,#N/A,FALSE,"U.S. by BU";#N/A,#N/A,FALSE,"Canada by BU";#N/A,#N/A,FALSE,"Europe by BU";#N/A,#N/A,FALSE,"Asia by BU";#N/A,#N/A,FALSE,"Cala by BU"}</definedName>
    <definedName name="____new11" localSheetId="31">#REF!</definedName>
    <definedName name="____new11" hidden="1">{#N/A,#N/A,FALSE,"Global by BU";#N/A,#N/A,FALSE,"U.S. by BU";#N/A,#N/A,FALSE,"Canada by BU";#N/A,#N/A,FALSE,"Europe by BU";#N/A,#N/A,FALSE,"Asia by BU";#N/A,#N/A,FALSE,"Cala by BU"}</definedName>
    <definedName name="____new12" localSheetId="35" hidden="1">{#N/A,#N/A,FALSE,"Global by BU";#N/A,#N/A,FALSE,"U.S. by BU";#N/A,#N/A,FALSE,"Canada by BU";#N/A,#N/A,FALSE,"Europe by BU";#N/A,#N/A,FALSE,"Asia by BU";#N/A,#N/A,FALSE,"Cala by BU"}</definedName>
    <definedName name="____new12" localSheetId="37" hidden="1">{#N/A,#N/A,FALSE,"Global by BU";#N/A,#N/A,FALSE,"U.S. by BU";#N/A,#N/A,FALSE,"Canada by BU";#N/A,#N/A,FALSE,"Europe by BU";#N/A,#N/A,FALSE,"Asia by BU";#N/A,#N/A,FALSE,"Cala by BU"}</definedName>
    <definedName name="____new12" localSheetId="36" hidden="1">{#N/A,#N/A,FALSE,"Global by BU";#N/A,#N/A,FALSE,"U.S. by BU";#N/A,#N/A,FALSE,"Canada by BU";#N/A,#N/A,FALSE,"Europe by BU";#N/A,#N/A,FALSE,"Asia by BU";#N/A,#N/A,FALSE,"Cala by BU"}</definedName>
    <definedName name="____new12" localSheetId="33" hidden="1">{#N/A,#N/A,FALSE,"Global by BU";#N/A,#N/A,FALSE,"U.S. by BU";#N/A,#N/A,FALSE,"Canada by BU";#N/A,#N/A,FALSE,"Europe by BU";#N/A,#N/A,FALSE,"Asia by BU";#N/A,#N/A,FALSE,"Cala by BU"}</definedName>
    <definedName name="____new12" localSheetId="34" hidden="1">{#N/A,#N/A,FALSE,"Global by BU";#N/A,#N/A,FALSE,"U.S. by BU";#N/A,#N/A,FALSE,"Canada by BU";#N/A,#N/A,FALSE,"Europe by BU";#N/A,#N/A,FALSE,"Asia by BU";#N/A,#N/A,FALSE,"Cala by BU"}</definedName>
    <definedName name="____new12" localSheetId="31">#REF!</definedName>
    <definedName name="____new12" hidden="1">{#N/A,#N/A,FALSE,"Global by BU";#N/A,#N/A,FALSE,"U.S. by BU";#N/A,#N/A,FALSE,"Canada by BU";#N/A,#N/A,FALSE,"Europe by BU";#N/A,#N/A,FALSE,"Asia by BU";#N/A,#N/A,FALSE,"Cala by BU"}</definedName>
    <definedName name="____new13" localSheetId="31">#REF!</definedName>
    <definedName name="____new13">!#REF!</definedName>
    <definedName name="____new14" localSheetId="31">#REF!</definedName>
    <definedName name="____new14">!#REF!</definedName>
    <definedName name="____new15" localSheetId="31">#REF!</definedName>
    <definedName name="____new15">!#REF!</definedName>
    <definedName name="____new16" localSheetId="31">#REF!</definedName>
    <definedName name="____new16">!#REF!</definedName>
    <definedName name="____new17" localSheetId="31">#REF!</definedName>
    <definedName name="____new17">!#REF!</definedName>
    <definedName name="____new2" localSheetId="31">#REF!</definedName>
    <definedName name="____new2">!#REF!</definedName>
    <definedName name="____new3" localSheetId="31">#REF!</definedName>
    <definedName name="____new3">!#REF!</definedName>
    <definedName name="____new4" localSheetId="31">#REF!</definedName>
    <definedName name="____new4">!#REF!</definedName>
    <definedName name="____new5" localSheetId="31">#REF!</definedName>
    <definedName name="____new5">!#REF!</definedName>
    <definedName name="____new6" localSheetId="31">#REF!</definedName>
    <definedName name="____new6">!#REF!</definedName>
    <definedName name="____new7" localSheetId="31">#REF!</definedName>
    <definedName name="____new7">!#REF!</definedName>
    <definedName name="____new9" localSheetId="31">#REF!</definedName>
    <definedName name="____new9">!#REF!</definedName>
    <definedName name="____nn222" localSheetId="35" hidden="1">{#N/A,#N/A,FALSE,"subcontract"}</definedName>
    <definedName name="____nn222" localSheetId="37" hidden="1">{#N/A,#N/A,FALSE,"subcontract"}</definedName>
    <definedName name="____nn222" localSheetId="36" hidden="1">{#N/A,#N/A,FALSE,"subcontract"}</definedName>
    <definedName name="____nn222" localSheetId="33" hidden="1">{#N/A,#N/A,FALSE,"subcontract"}</definedName>
    <definedName name="____nn222" localSheetId="34" hidden="1">{#N/A,#N/A,FALSE,"subcontract"}</definedName>
    <definedName name="____nn222" localSheetId="31" hidden="1">{#N/A,#N/A,FALSE,"subcontract"}</definedName>
    <definedName name="____nn222" hidden="1">{#N/A,#N/A,FALSE,"subcontract"}</definedName>
    <definedName name="____ns1" localSheetId="35" hidden="1">{#N/A,#N/A,FALSE,"COVER1.XLS ";#N/A,#N/A,FALSE,"RACT1.XLS";#N/A,#N/A,FALSE,"RACT2.XLS";#N/A,#N/A,FALSE,"ECCMP";#N/A,#N/A,FALSE,"WELDER.XLS"}</definedName>
    <definedName name="____ns1" localSheetId="37" hidden="1">{#N/A,#N/A,FALSE,"COVER1.XLS ";#N/A,#N/A,FALSE,"RACT1.XLS";#N/A,#N/A,FALSE,"RACT2.XLS";#N/A,#N/A,FALSE,"ECCMP";#N/A,#N/A,FALSE,"WELDER.XLS"}</definedName>
    <definedName name="____ns1" localSheetId="36" hidden="1">{#N/A,#N/A,FALSE,"COVER1.XLS ";#N/A,#N/A,FALSE,"RACT1.XLS";#N/A,#N/A,FALSE,"RACT2.XLS";#N/A,#N/A,FALSE,"ECCMP";#N/A,#N/A,FALSE,"WELDER.XLS"}</definedName>
    <definedName name="____ns1" localSheetId="33" hidden="1">{#N/A,#N/A,FALSE,"COVER1.XLS ";#N/A,#N/A,FALSE,"RACT1.XLS";#N/A,#N/A,FALSE,"RACT2.XLS";#N/A,#N/A,FALSE,"ECCMP";#N/A,#N/A,FALSE,"WELDER.XLS"}</definedName>
    <definedName name="____ns1" localSheetId="34" hidden="1">{#N/A,#N/A,FALSE,"COVER1.XLS ";#N/A,#N/A,FALSE,"RACT1.XLS";#N/A,#N/A,FALSE,"RACT2.XLS";#N/A,#N/A,FALSE,"ECCMP";#N/A,#N/A,FALSE,"WELDER.XLS"}</definedName>
    <definedName name="____ns1" localSheetId="31" hidden="1">{#N/A,#N/A,FALSE,"COVER1.XLS ";#N/A,#N/A,FALSE,"RACT1.XLS";#N/A,#N/A,FALSE,"RACT2.XLS";#N/A,#N/A,FALSE,"ECCMP";#N/A,#N/A,FALSE,"WELDER.XLS"}</definedName>
    <definedName name="____ns1" hidden="1">{#N/A,#N/A,FALSE,"COVER1.XLS ";#N/A,#N/A,FALSE,"RACT1.XLS";#N/A,#N/A,FALSE,"RACT2.XLS";#N/A,#N/A,FALSE,"ECCMP";#N/A,#N/A,FALSE,"WELDER.XLS"}</definedName>
    <definedName name="____old3" localSheetId="35" hidden="1">{#N/A,#N/A,FALSE,"Summary";#N/A,#N/A,FALSE,"3TJ";#N/A,#N/A,FALSE,"3TN";#N/A,#N/A,FALSE,"3TP";#N/A,#N/A,FALSE,"3SJ";#N/A,#N/A,FALSE,"3CJ";#N/A,#N/A,FALSE,"3CN";#N/A,#N/A,FALSE,"3CP";#N/A,#N/A,FALSE,"3A"}</definedName>
    <definedName name="____old3" localSheetId="37" hidden="1">{#N/A,#N/A,FALSE,"Summary";#N/A,#N/A,FALSE,"3TJ";#N/A,#N/A,FALSE,"3TN";#N/A,#N/A,FALSE,"3TP";#N/A,#N/A,FALSE,"3SJ";#N/A,#N/A,FALSE,"3CJ";#N/A,#N/A,FALSE,"3CN";#N/A,#N/A,FALSE,"3CP";#N/A,#N/A,FALSE,"3A"}</definedName>
    <definedName name="____old3" localSheetId="36" hidden="1">{#N/A,#N/A,FALSE,"Summary";#N/A,#N/A,FALSE,"3TJ";#N/A,#N/A,FALSE,"3TN";#N/A,#N/A,FALSE,"3TP";#N/A,#N/A,FALSE,"3SJ";#N/A,#N/A,FALSE,"3CJ";#N/A,#N/A,FALSE,"3CN";#N/A,#N/A,FALSE,"3CP";#N/A,#N/A,FALSE,"3A"}</definedName>
    <definedName name="____old3" localSheetId="33" hidden="1">{#N/A,#N/A,FALSE,"Summary";#N/A,#N/A,FALSE,"3TJ";#N/A,#N/A,FALSE,"3TN";#N/A,#N/A,FALSE,"3TP";#N/A,#N/A,FALSE,"3SJ";#N/A,#N/A,FALSE,"3CJ";#N/A,#N/A,FALSE,"3CN";#N/A,#N/A,FALSE,"3CP";#N/A,#N/A,FALSE,"3A"}</definedName>
    <definedName name="____old3" localSheetId="34" hidden="1">{#N/A,#N/A,FALSE,"Summary";#N/A,#N/A,FALSE,"3TJ";#N/A,#N/A,FALSE,"3TN";#N/A,#N/A,FALSE,"3TP";#N/A,#N/A,FALSE,"3SJ";#N/A,#N/A,FALSE,"3CJ";#N/A,#N/A,FALSE,"3CN";#N/A,#N/A,FALSE,"3CP";#N/A,#N/A,FALSE,"3A"}</definedName>
    <definedName name="____old3" localSheetId="31"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35" hidden="1">{#N/A,#N/A,FALSE,"Summary";#N/A,#N/A,FALSE,"3TJ";#N/A,#N/A,FALSE,"3TN";#N/A,#N/A,FALSE,"3TP";#N/A,#N/A,FALSE,"3SJ";#N/A,#N/A,FALSE,"3CJ";#N/A,#N/A,FALSE,"3CN";#N/A,#N/A,FALSE,"3CP";#N/A,#N/A,FALSE,"3A"}</definedName>
    <definedName name="____old5" localSheetId="37" hidden="1">{#N/A,#N/A,FALSE,"Summary";#N/A,#N/A,FALSE,"3TJ";#N/A,#N/A,FALSE,"3TN";#N/A,#N/A,FALSE,"3TP";#N/A,#N/A,FALSE,"3SJ";#N/A,#N/A,FALSE,"3CJ";#N/A,#N/A,FALSE,"3CN";#N/A,#N/A,FALSE,"3CP";#N/A,#N/A,FALSE,"3A"}</definedName>
    <definedName name="____old5" localSheetId="36" hidden="1">{#N/A,#N/A,FALSE,"Summary";#N/A,#N/A,FALSE,"3TJ";#N/A,#N/A,FALSE,"3TN";#N/A,#N/A,FALSE,"3TP";#N/A,#N/A,FALSE,"3SJ";#N/A,#N/A,FALSE,"3CJ";#N/A,#N/A,FALSE,"3CN";#N/A,#N/A,FALSE,"3CP";#N/A,#N/A,FALSE,"3A"}</definedName>
    <definedName name="____old5" localSheetId="33" hidden="1">{#N/A,#N/A,FALSE,"Summary";#N/A,#N/A,FALSE,"3TJ";#N/A,#N/A,FALSE,"3TN";#N/A,#N/A,FALSE,"3TP";#N/A,#N/A,FALSE,"3SJ";#N/A,#N/A,FALSE,"3CJ";#N/A,#N/A,FALSE,"3CN";#N/A,#N/A,FALSE,"3CP";#N/A,#N/A,FALSE,"3A"}</definedName>
    <definedName name="____old5" localSheetId="34" hidden="1">{#N/A,#N/A,FALSE,"Summary";#N/A,#N/A,FALSE,"3TJ";#N/A,#N/A,FALSE,"3TN";#N/A,#N/A,FALSE,"3TP";#N/A,#N/A,FALSE,"3SJ";#N/A,#N/A,FALSE,"3CJ";#N/A,#N/A,FALSE,"3CN";#N/A,#N/A,FALSE,"3CP";#N/A,#N/A,FALSE,"3A"}</definedName>
    <definedName name="____old5" localSheetId="31"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35" hidden="1">{#N/A,#N/A,FALSE,"Summary";#N/A,#N/A,FALSE,"3TJ";#N/A,#N/A,FALSE,"3TN";#N/A,#N/A,FALSE,"3TP";#N/A,#N/A,FALSE,"3SJ";#N/A,#N/A,FALSE,"3CJ";#N/A,#N/A,FALSE,"3CN";#N/A,#N/A,FALSE,"3CP";#N/A,#N/A,FALSE,"3A"}</definedName>
    <definedName name="____old7" localSheetId="37" hidden="1">{#N/A,#N/A,FALSE,"Summary";#N/A,#N/A,FALSE,"3TJ";#N/A,#N/A,FALSE,"3TN";#N/A,#N/A,FALSE,"3TP";#N/A,#N/A,FALSE,"3SJ";#N/A,#N/A,FALSE,"3CJ";#N/A,#N/A,FALSE,"3CN";#N/A,#N/A,FALSE,"3CP";#N/A,#N/A,FALSE,"3A"}</definedName>
    <definedName name="____old7" localSheetId="36" hidden="1">{#N/A,#N/A,FALSE,"Summary";#N/A,#N/A,FALSE,"3TJ";#N/A,#N/A,FALSE,"3TN";#N/A,#N/A,FALSE,"3TP";#N/A,#N/A,FALSE,"3SJ";#N/A,#N/A,FALSE,"3CJ";#N/A,#N/A,FALSE,"3CN";#N/A,#N/A,FALSE,"3CP";#N/A,#N/A,FALSE,"3A"}</definedName>
    <definedName name="____old7" localSheetId="33" hidden="1">{#N/A,#N/A,FALSE,"Summary";#N/A,#N/A,FALSE,"3TJ";#N/A,#N/A,FALSE,"3TN";#N/A,#N/A,FALSE,"3TP";#N/A,#N/A,FALSE,"3SJ";#N/A,#N/A,FALSE,"3CJ";#N/A,#N/A,FALSE,"3CN";#N/A,#N/A,FALSE,"3CP";#N/A,#N/A,FALSE,"3A"}</definedName>
    <definedName name="____old7" localSheetId="34" hidden="1">{#N/A,#N/A,FALSE,"Summary";#N/A,#N/A,FALSE,"3TJ";#N/A,#N/A,FALSE,"3TN";#N/A,#N/A,FALSE,"3TP";#N/A,#N/A,FALSE,"3SJ";#N/A,#N/A,FALSE,"3CJ";#N/A,#N/A,FALSE,"3CN";#N/A,#N/A,FALSE,"3CP";#N/A,#N/A,FALSE,"3A"}</definedName>
    <definedName name="____old7" localSheetId="31"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OP1" localSheetId="31">#REF!</definedName>
    <definedName name="____OP1">!#REF!</definedName>
    <definedName name="____OP2" localSheetId="31">#REF!</definedName>
    <definedName name="____OP2">!#REF!</definedName>
    <definedName name="____OP3" localSheetId="31">#REF!</definedName>
    <definedName name="____OP3">!#REF!</definedName>
    <definedName name="____p2" localSheetId="31">#REF!</definedName>
    <definedName name="____p2">!#REF!</definedName>
    <definedName name="____PA1" localSheetId="31">#REF!</definedName>
    <definedName name="____PA1">!#REF!</definedName>
    <definedName name="____PAG1" localSheetId="31">#REF!</definedName>
    <definedName name="____PAG1">!#REF!</definedName>
    <definedName name="____PAG2" localSheetId="31">#REF!</definedName>
    <definedName name="____PAG2">!#REF!</definedName>
    <definedName name="____PAG3" localSheetId="31">#REF!</definedName>
    <definedName name="____PAG3">!#REF!</definedName>
    <definedName name="____pc1" localSheetId="31">#REF!</definedName>
    <definedName name="____pc1">!#REF!</definedName>
    <definedName name="____pc2" localSheetId="31">#REF!</definedName>
    <definedName name="____pc2">!#REF!</definedName>
    <definedName name="____pc3" localSheetId="31">#REF!</definedName>
    <definedName name="____pc3">!#REF!</definedName>
    <definedName name="____PE2000" localSheetId="31">#REF!</definedName>
    <definedName name="____PE2000">!#REF!</definedName>
    <definedName name="____pp22" localSheetId="35" hidden="1">{#N/A,#N/A,FALSE,"minas";#N/A,#N/A,FALSE,"Total_OC015";#N/A,#N/A,FALSE,"ADMIN";#N/A,#N/A,FALSE,"PROCES";#N/A,#N/A,FALSE,"civil";#N/A,#N/A,FALSE,"CAÑER";#N/A,#N/A,FALSE,"ELEC";#N/A,#N/A,FALSE,"INSTR";#N/A,#N/A,FALSE,"PDS";#N/A,#N/A,FALSE,"mecan"}</definedName>
    <definedName name="____pp22" localSheetId="37" hidden="1">{#N/A,#N/A,FALSE,"minas";#N/A,#N/A,FALSE,"Total_OC015";#N/A,#N/A,FALSE,"ADMIN";#N/A,#N/A,FALSE,"PROCES";#N/A,#N/A,FALSE,"civil";#N/A,#N/A,FALSE,"CAÑER";#N/A,#N/A,FALSE,"ELEC";#N/A,#N/A,FALSE,"INSTR";#N/A,#N/A,FALSE,"PDS";#N/A,#N/A,FALSE,"mecan"}</definedName>
    <definedName name="____pp22" localSheetId="36" hidden="1">{#N/A,#N/A,FALSE,"minas";#N/A,#N/A,FALSE,"Total_OC015";#N/A,#N/A,FALSE,"ADMIN";#N/A,#N/A,FALSE,"PROCES";#N/A,#N/A,FALSE,"civil";#N/A,#N/A,FALSE,"CAÑER";#N/A,#N/A,FALSE,"ELEC";#N/A,#N/A,FALSE,"INSTR";#N/A,#N/A,FALSE,"PDS";#N/A,#N/A,FALSE,"mecan"}</definedName>
    <definedName name="____pp22" localSheetId="33" hidden="1">{#N/A,#N/A,FALSE,"minas";#N/A,#N/A,FALSE,"Total_OC015";#N/A,#N/A,FALSE,"ADMIN";#N/A,#N/A,FALSE,"PROCES";#N/A,#N/A,FALSE,"civil";#N/A,#N/A,FALSE,"CAÑER";#N/A,#N/A,FALSE,"ELEC";#N/A,#N/A,FALSE,"INSTR";#N/A,#N/A,FALSE,"PDS";#N/A,#N/A,FALSE,"mecan"}</definedName>
    <definedName name="____pp22" localSheetId="34" hidden="1">{#N/A,#N/A,FALSE,"minas";#N/A,#N/A,FALSE,"Total_OC015";#N/A,#N/A,FALSE,"ADMIN";#N/A,#N/A,FALSE,"PROCES";#N/A,#N/A,FALSE,"civil";#N/A,#N/A,FALSE,"CAÑER";#N/A,#N/A,FALSE,"ELEC";#N/A,#N/A,FALSE,"INSTR";#N/A,#N/A,FALSE,"PDS";#N/A,#N/A,FALSE,"mecan"}</definedName>
    <definedName name="____pp22" localSheetId="31" hidden="1">{#N/A,#N/A,FALSE,"minas";#N/A,#N/A,FALSE,"Total_OC015";#N/A,#N/A,FALSE,"ADMIN";#N/A,#N/A,FALSE,"PROCES";#N/A,#N/A,FALSE,"civil";#N/A,#N/A,FALSE,"CAÑER";#N/A,#N/A,FALSE,"ELEC";#N/A,#N/A,FALSE,"INSTR";#N/A,#N/A,FALSE,"PDS";#N/A,#N/A,FALSE,"mecan"}</definedName>
    <definedName name="____pp22" hidden="1">{#N/A,#N/A,FALSE,"minas";#N/A,#N/A,FALSE,"Total_OC015";#N/A,#N/A,FALSE,"ADMIN";#N/A,#N/A,FALSE,"PROCES";#N/A,#N/A,FALSE,"civil";#N/A,#N/A,FALSE,"CAÑER";#N/A,#N/A,FALSE,"ELEC";#N/A,#N/A,FALSE,"INSTR";#N/A,#N/A,FALSE,"PDS";#N/A,#N/A,FALSE,"mecan"}</definedName>
    <definedName name="____PPM1" localSheetId="35" hidden="1">{#N/A,#N/A,FALSE,"Aging Summary";#N/A,#N/A,FALSE,"Ratio Analysis";#N/A,#N/A,FALSE,"Test 120 Day Accts";#N/A,#N/A,FALSE,"Tickmarks"}</definedName>
    <definedName name="____PPM1" localSheetId="37" hidden="1">{#N/A,#N/A,FALSE,"Aging Summary";#N/A,#N/A,FALSE,"Ratio Analysis";#N/A,#N/A,FALSE,"Test 120 Day Accts";#N/A,#N/A,FALSE,"Tickmarks"}</definedName>
    <definedName name="____PPM1" localSheetId="36" hidden="1">{#N/A,#N/A,FALSE,"Aging Summary";#N/A,#N/A,FALSE,"Ratio Analysis";#N/A,#N/A,FALSE,"Test 120 Day Accts";#N/A,#N/A,FALSE,"Tickmarks"}</definedName>
    <definedName name="____PPM1" localSheetId="33" hidden="1">{#N/A,#N/A,FALSE,"Aging Summary";#N/A,#N/A,FALSE,"Ratio Analysis";#N/A,#N/A,FALSE,"Test 120 Day Accts";#N/A,#N/A,FALSE,"Tickmarks"}</definedName>
    <definedName name="____PPM1" localSheetId="34" hidden="1">{#N/A,#N/A,FALSE,"Aging Summary";#N/A,#N/A,FALSE,"Ratio Analysis";#N/A,#N/A,FALSE,"Test 120 Day Accts";#N/A,#N/A,FALSE,"Tickmarks"}</definedName>
    <definedName name="____PPM1" localSheetId="31" hidden="1">{#N/A,#N/A,FALSE,"Aging Summary";#N/A,#N/A,FALSE,"Ratio Analysis";#N/A,#N/A,FALSE,"Test 120 Day Accts";#N/A,#N/A,FALSE,"Tickmarks"}</definedName>
    <definedName name="____PPM1" hidden="1">{#N/A,#N/A,FALSE,"Aging Summary";#N/A,#N/A,FALSE,"Ratio Analysis";#N/A,#N/A,FALSE,"Test 120 Day Accts";#N/A,#N/A,FALSE,"Tickmarks"}</definedName>
    <definedName name="____pre02" localSheetId="31">#REF!</definedName>
    <definedName name="____pre02">!#REF!</definedName>
    <definedName name="____pre03" localSheetId="31">#REF!</definedName>
    <definedName name="____pre03">!#REF!</definedName>
    <definedName name="____PRN1" localSheetId="35" hidden="1">{#N/A,#N/A,FALSE,"COVER.XLS";#N/A,#N/A,FALSE,"RACT1.XLS";#N/A,#N/A,FALSE,"RACT2.XLS";#N/A,#N/A,FALSE,"ECCMP";#N/A,#N/A,FALSE,"WELDER.XLS"}</definedName>
    <definedName name="____PRN1" localSheetId="37" hidden="1">{#N/A,#N/A,FALSE,"COVER.XLS";#N/A,#N/A,FALSE,"RACT1.XLS";#N/A,#N/A,FALSE,"RACT2.XLS";#N/A,#N/A,FALSE,"ECCMP";#N/A,#N/A,FALSE,"WELDER.XLS"}</definedName>
    <definedName name="____PRN1" localSheetId="36" hidden="1">{#N/A,#N/A,FALSE,"COVER.XLS";#N/A,#N/A,FALSE,"RACT1.XLS";#N/A,#N/A,FALSE,"RACT2.XLS";#N/A,#N/A,FALSE,"ECCMP";#N/A,#N/A,FALSE,"WELDER.XLS"}</definedName>
    <definedName name="____PRN1" localSheetId="33" hidden="1">{#N/A,#N/A,FALSE,"COVER.XLS";#N/A,#N/A,FALSE,"RACT1.XLS";#N/A,#N/A,FALSE,"RACT2.XLS";#N/A,#N/A,FALSE,"ECCMP";#N/A,#N/A,FALSE,"WELDER.XLS"}</definedName>
    <definedName name="____PRN1" localSheetId="34" hidden="1">{#N/A,#N/A,FALSE,"COVER.XLS";#N/A,#N/A,FALSE,"RACT1.XLS";#N/A,#N/A,FALSE,"RACT2.XLS";#N/A,#N/A,FALSE,"ECCMP";#N/A,#N/A,FALSE,"WELDER.XLS"}</definedName>
    <definedName name="____PRN1" localSheetId="31" hidden="1">{#N/A,#N/A,FALSE,"COVER.XLS";#N/A,#N/A,FALSE,"RACT1.XLS";#N/A,#N/A,FALSE,"RACT2.XLS";#N/A,#N/A,FALSE,"ECCMP";#N/A,#N/A,FALSE,"WELDER.XLS"}</definedName>
    <definedName name="____PRN1" hidden="1">{#N/A,#N/A,FALSE,"COVER.XLS";#N/A,#N/A,FALSE,"RACT1.XLS";#N/A,#N/A,FALSE,"RACT2.XLS";#N/A,#N/A,FALSE,"ECCMP";#N/A,#N/A,FALSE,"WELDER.XLS"}</definedName>
    <definedName name="____pt8" localSheetId="35" hidden="1">{#N/A,#N/A,FALSE,"Aging Summary";#N/A,#N/A,FALSE,"Ratio Analysis";#N/A,#N/A,FALSE,"Test 120 Day Accts";#N/A,#N/A,FALSE,"Tickmarks"}</definedName>
    <definedName name="____pt8" localSheetId="37" hidden="1">{#N/A,#N/A,FALSE,"Aging Summary";#N/A,#N/A,FALSE,"Ratio Analysis";#N/A,#N/A,FALSE,"Test 120 Day Accts";#N/A,#N/A,FALSE,"Tickmarks"}</definedName>
    <definedName name="____pt8" localSheetId="36" hidden="1">{#N/A,#N/A,FALSE,"Aging Summary";#N/A,#N/A,FALSE,"Ratio Analysis";#N/A,#N/A,FALSE,"Test 120 Day Accts";#N/A,#N/A,FALSE,"Tickmarks"}</definedName>
    <definedName name="____pt8" localSheetId="33" hidden="1">{#N/A,#N/A,FALSE,"Aging Summary";#N/A,#N/A,FALSE,"Ratio Analysis";#N/A,#N/A,FALSE,"Test 120 Day Accts";#N/A,#N/A,FALSE,"Tickmarks"}</definedName>
    <definedName name="____pt8" localSheetId="34" hidden="1">{#N/A,#N/A,FALSE,"Aging Summary";#N/A,#N/A,FALSE,"Ratio Analysis";#N/A,#N/A,FALSE,"Test 120 Day Accts";#N/A,#N/A,FALSE,"Tickmarks"}</definedName>
    <definedName name="____pt8" localSheetId="31" hidden="1">{#N/A,#N/A,FALSE,"Aging Summary";#N/A,#N/A,FALSE,"Ratio Analysis";#N/A,#N/A,FALSE,"Test 120 Day Accts";#N/A,#N/A,FALSE,"Tickmarks"}</definedName>
    <definedName name="____pt8" hidden="1">{#N/A,#N/A,FALSE,"Aging Summary";#N/A,#N/A,FALSE,"Ratio Analysis";#N/A,#N/A,FALSE,"Test 120 Day Accts";#N/A,#N/A,FALSE,"Tickmarks"}</definedName>
    <definedName name="____pv2222" localSheetId="35" hidden="1">{#N/A,#N/A,FALSE,"subcontract"}</definedName>
    <definedName name="____pv2222" localSheetId="37" hidden="1">{#N/A,#N/A,FALSE,"subcontract"}</definedName>
    <definedName name="____pv2222" localSheetId="36" hidden="1">{#N/A,#N/A,FALSE,"subcontract"}</definedName>
    <definedName name="____pv2222" localSheetId="33" hidden="1">{#N/A,#N/A,FALSE,"subcontract"}</definedName>
    <definedName name="____pv2222" localSheetId="34" hidden="1">{#N/A,#N/A,FALSE,"subcontract"}</definedName>
    <definedName name="____pv2222" localSheetId="31" hidden="1">{#N/A,#N/A,FALSE,"subcontract"}</definedName>
    <definedName name="____pv2222" hidden="1">{#N/A,#N/A,FALSE,"subcontract"}</definedName>
    <definedName name="____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QTY1" localSheetId="31">#REF!</definedName>
    <definedName name="____QTY1">!#REF!</definedName>
    <definedName name="____r" localSheetId="35" hidden="1">{#N/A,#N/A,FALSE,"Total_OC015";#N/A,#N/A,FALSE,"ADMIN";#N/A,#N/A,FALSE,"PROCES";#N/A,#N/A,FALSE,"mecan";#N/A,#N/A,FALSE,"civil";#N/A,#N/A,FALSE,"CAÑER";#N/A,#N/A,FALSE,"ELEC";#N/A,#N/A,FALSE,"INSTR"}</definedName>
    <definedName name="____r" localSheetId="37" hidden="1">{#N/A,#N/A,FALSE,"Total_OC015";#N/A,#N/A,FALSE,"ADMIN";#N/A,#N/A,FALSE,"PROCES";#N/A,#N/A,FALSE,"mecan";#N/A,#N/A,FALSE,"civil";#N/A,#N/A,FALSE,"CAÑER";#N/A,#N/A,FALSE,"ELEC";#N/A,#N/A,FALSE,"INSTR"}</definedName>
    <definedName name="____r" localSheetId="36" hidden="1">{#N/A,#N/A,FALSE,"Total_OC015";#N/A,#N/A,FALSE,"ADMIN";#N/A,#N/A,FALSE,"PROCES";#N/A,#N/A,FALSE,"mecan";#N/A,#N/A,FALSE,"civil";#N/A,#N/A,FALSE,"CAÑER";#N/A,#N/A,FALSE,"ELEC";#N/A,#N/A,FALSE,"INSTR"}</definedName>
    <definedName name="____r" localSheetId="33" hidden="1">{#N/A,#N/A,FALSE,"Total_OC015";#N/A,#N/A,FALSE,"ADMIN";#N/A,#N/A,FALSE,"PROCES";#N/A,#N/A,FALSE,"mecan";#N/A,#N/A,FALSE,"civil";#N/A,#N/A,FALSE,"CAÑER";#N/A,#N/A,FALSE,"ELEC";#N/A,#N/A,FALSE,"INSTR"}</definedName>
    <definedName name="____r" localSheetId="34" hidden="1">{#N/A,#N/A,FALSE,"Total_OC015";#N/A,#N/A,FALSE,"ADMIN";#N/A,#N/A,FALSE,"PROCES";#N/A,#N/A,FALSE,"mecan";#N/A,#N/A,FALSE,"civil";#N/A,#N/A,FALSE,"CAÑER";#N/A,#N/A,FALSE,"ELEC";#N/A,#N/A,FALSE,"INSTR"}</definedName>
    <definedName name="____r" localSheetId="31" hidden="1">{#N/A,#N/A,FALSE,"Total_OC015";#N/A,#N/A,FALSE,"ADMIN";#N/A,#N/A,FALSE,"PROCES";#N/A,#N/A,FALSE,"mecan";#N/A,#N/A,FALSE,"civil";#N/A,#N/A,FALSE,"CAÑER";#N/A,#N/A,FALSE,"ELEC";#N/A,#N/A,FALSE,"INSTR"}</definedName>
    <definedName name="____r" hidden="1">{#N/A,#N/A,FALSE,"Total_OC015";#N/A,#N/A,FALSE,"ADMIN";#N/A,#N/A,FALSE,"PROCES";#N/A,#N/A,FALSE,"mecan";#N/A,#N/A,FALSE,"civil";#N/A,#N/A,FALSE,"CAÑER";#N/A,#N/A,FALSE,"ELEC";#N/A,#N/A,FALSE,"INSTR"}</definedName>
    <definedName name="____re96" hidden="1">#REF!</definedName>
    <definedName name="____RET1" localSheetId="31">#REF!</definedName>
    <definedName name="____RET1">!#REF!</definedName>
    <definedName name="____RET2" localSheetId="31">#REF!</definedName>
    <definedName name="____RET2">!#REF!</definedName>
    <definedName name="____RET3" localSheetId="31">#REF!</definedName>
    <definedName name="____RET3">!#REF!</definedName>
    <definedName name="____RET4" localSheetId="31">#REF!</definedName>
    <definedName name="____RET4">!#REF!</definedName>
    <definedName name="____RET5" localSheetId="31">#REF!</definedName>
    <definedName name="____RET5">!#REF!</definedName>
    <definedName name="____RET6" localSheetId="31">#REF!</definedName>
    <definedName name="____RET6">!#REF!</definedName>
    <definedName name="____REV1" localSheetId="35" hidden="1">{"Graf_Carga Trab",#N/A,FALSE,"Grafi_Carga Trab";"Graf_Venta Flujo",#N/A,FALSE,"Grafi_Carga Trab"}</definedName>
    <definedName name="____REV1" localSheetId="37" hidden="1">{"Graf_Carga Trab",#N/A,FALSE,"Grafi_Carga Trab";"Graf_Venta Flujo",#N/A,FALSE,"Grafi_Carga Trab"}</definedName>
    <definedName name="____REV1" localSheetId="36" hidden="1">{"Graf_Carga Trab",#N/A,FALSE,"Grafi_Carga Trab";"Graf_Venta Flujo",#N/A,FALSE,"Grafi_Carga Trab"}</definedName>
    <definedName name="____REV1" localSheetId="33" hidden="1">{"Graf_Carga Trab",#N/A,FALSE,"Grafi_Carga Trab";"Graf_Venta Flujo",#N/A,FALSE,"Grafi_Carga Trab"}</definedName>
    <definedName name="____REV1" localSheetId="34" hidden="1">{"Graf_Carga Trab",#N/A,FALSE,"Grafi_Carga Trab";"Graf_Venta Flujo",#N/A,FALSE,"Grafi_Carga Trab"}</definedName>
    <definedName name="____REV1" localSheetId="31" hidden="1">{"Graf_Carga Trab",#N/A,FALSE,"Grafi_Carga Trab";"Graf_Venta Flujo",#N/A,FALSE,"Grafi_Carga Trab"}</definedName>
    <definedName name="____REV1" hidden="1">{"Graf_Carga Trab",#N/A,FALSE,"Grafi_Carga Trab";"Graf_Venta Flujo",#N/A,FALSE,"Grafi_Carga Trab"}</definedName>
    <definedName name="____REV11" localSheetId="35" hidden="1">{"Graf_Carga Trab",#N/A,FALSE,"Grafi_Carga Trab";"Graf_Venta Flujo",#N/A,FALSE,"Grafi_Carga Trab"}</definedName>
    <definedName name="____REV11" localSheetId="37" hidden="1">{"Graf_Carga Trab",#N/A,FALSE,"Grafi_Carga Trab";"Graf_Venta Flujo",#N/A,FALSE,"Grafi_Carga Trab"}</definedName>
    <definedName name="____REV11" localSheetId="36" hidden="1">{"Graf_Carga Trab",#N/A,FALSE,"Grafi_Carga Trab";"Graf_Venta Flujo",#N/A,FALSE,"Grafi_Carga Trab"}</definedName>
    <definedName name="____REV11" localSheetId="33" hidden="1">{"Graf_Carga Trab",#N/A,FALSE,"Grafi_Carga Trab";"Graf_Venta Flujo",#N/A,FALSE,"Grafi_Carga Trab"}</definedName>
    <definedName name="____REV11" localSheetId="34" hidden="1">{"Graf_Carga Trab",#N/A,FALSE,"Grafi_Carga Trab";"Graf_Venta Flujo",#N/A,FALSE,"Grafi_Carga Trab"}</definedName>
    <definedName name="____REV11" localSheetId="31" hidden="1">{"Graf_Carga Trab",#N/A,FALSE,"Grafi_Carga Trab";"Graf_Venta Flujo",#N/A,FALSE,"Grafi_Carga Trab"}</definedName>
    <definedName name="____REV11" hidden="1">{"Graf_Carga Trab",#N/A,FALSE,"Grafi_Carga Trab";"Graf_Venta Flujo",#N/A,FALSE,"Grafi_Carga Trab"}</definedName>
    <definedName name="____ro1" localSheetId="31">#REF!</definedName>
    <definedName name="____ro1">!#REF!</definedName>
    <definedName name="____rox1" localSheetId="35" hidden="1">#REF!</definedName>
    <definedName name="____rox1" localSheetId="33" hidden="1">#REF!</definedName>
    <definedName name="____rox1" localSheetId="34" hidden="1">#REF!</definedName>
    <definedName name="____rox1" hidden="1">#REF!</definedName>
    <definedName name="____rox2" localSheetId="36" hidden="1">#REF!</definedName>
    <definedName name="____rox2" hidden="1">#REF!</definedName>
    <definedName name="____rox3" localSheetId="36" hidden="1">#REF!</definedName>
    <definedName name="____rox3" hidden="1">#REF!</definedName>
    <definedName name="____rr2" localSheetId="35" hidden="1">{"DETALLE_1996",#N/A,FALSE,"flujo";"DETALLE_1997",#N/A,FALSE,"flujo";"GASTOS_INCURRIDOS_1996",#N/A,FALSE,"flujo";"GASTOS_PROGRAMADOS_PARA_1997",#N/A,FALSE,"flujo";#N/A,#N/A,FALSE,"comparat";#N/A,#N/A,FALSE,"costos";#N/A,#N/A,FALSE,"proyctrol"}</definedName>
    <definedName name="____rr2" localSheetId="37" hidden="1">{"DETALLE_1996",#N/A,FALSE,"flujo";"DETALLE_1997",#N/A,FALSE,"flujo";"GASTOS_INCURRIDOS_1996",#N/A,FALSE,"flujo";"GASTOS_PROGRAMADOS_PARA_1997",#N/A,FALSE,"flujo";#N/A,#N/A,FALSE,"comparat";#N/A,#N/A,FALSE,"costos";#N/A,#N/A,FALSE,"proyctrol"}</definedName>
    <definedName name="____rr2" localSheetId="36" hidden="1">{"DETALLE_1996",#N/A,FALSE,"flujo";"DETALLE_1997",#N/A,FALSE,"flujo";"GASTOS_INCURRIDOS_1996",#N/A,FALSE,"flujo";"GASTOS_PROGRAMADOS_PARA_1997",#N/A,FALSE,"flujo";#N/A,#N/A,FALSE,"comparat";#N/A,#N/A,FALSE,"costos";#N/A,#N/A,FALSE,"proyctrol"}</definedName>
    <definedName name="____rr2" localSheetId="33" hidden="1">{"DETALLE_1996",#N/A,FALSE,"flujo";"DETALLE_1997",#N/A,FALSE,"flujo";"GASTOS_INCURRIDOS_1996",#N/A,FALSE,"flujo";"GASTOS_PROGRAMADOS_PARA_1997",#N/A,FALSE,"flujo";#N/A,#N/A,FALSE,"comparat";#N/A,#N/A,FALSE,"costos";#N/A,#N/A,FALSE,"proyctrol"}</definedName>
    <definedName name="____rr2" localSheetId="34" hidden="1">{"DETALLE_1996",#N/A,FALSE,"flujo";"DETALLE_1997",#N/A,FALSE,"flujo";"GASTOS_INCURRIDOS_1996",#N/A,FALSE,"flujo";"GASTOS_PROGRAMADOS_PARA_1997",#N/A,FALSE,"flujo";#N/A,#N/A,FALSE,"comparat";#N/A,#N/A,FALSE,"costos";#N/A,#N/A,FALSE,"proyctrol"}</definedName>
    <definedName name="____rr2" localSheetId="31" hidden="1">{"DETALLE_1996",#N/A,FALSE,"flujo";"DETALLE_1997",#N/A,FALSE,"flujo";"GASTOS_INCURRIDOS_1996",#N/A,FALSE,"flujo";"GASTOS_PROGRAMADOS_PARA_1997",#N/A,FALSE,"flujo";#N/A,#N/A,FALSE,"comparat";#N/A,#N/A,FALSE,"costos";#N/A,#N/A,FALSE,"proyctrol"}</definedName>
    <definedName name="____rr2" hidden="1">{"DETALLE_1996",#N/A,FALSE,"flujo";"DETALLE_1997",#N/A,FALSE,"flujo";"GASTOS_INCURRIDOS_1996",#N/A,FALSE,"flujo";"GASTOS_PROGRAMADOS_PARA_1997",#N/A,FALSE,"flujo";#N/A,#N/A,FALSE,"comparat";#N/A,#N/A,FALSE,"costos";#N/A,#N/A,FALSE,"proyctrol"}</definedName>
    <definedName name="____S1" hidden="1">#REF!</definedName>
    <definedName name="____sp2222" localSheetId="35" hidden="1">{#N/A,#N/A,FALSE,"subcontract"}</definedName>
    <definedName name="____sp2222" localSheetId="37" hidden="1">{#N/A,#N/A,FALSE,"subcontract"}</definedName>
    <definedName name="____sp2222" localSheetId="36" hidden="1">{#N/A,#N/A,FALSE,"subcontract"}</definedName>
    <definedName name="____sp2222" localSheetId="33" hidden="1">{#N/A,#N/A,FALSE,"subcontract"}</definedName>
    <definedName name="____sp2222" localSheetId="34" hidden="1">{#N/A,#N/A,FALSE,"subcontract"}</definedName>
    <definedName name="____sp2222" localSheetId="31" hidden="1">{#N/A,#N/A,FALSE,"subcontract"}</definedName>
    <definedName name="____sp2222" hidden="1">{#N/A,#N/A,FALSE,"subcontract"}</definedName>
    <definedName name="____St1">#REF!</definedName>
    <definedName name="____st2">#REF!</definedName>
    <definedName name="____st3">#REF!</definedName>
    <definedName name="____st4">#REF!</definedName>
    <definedName name="____st5">#REF!</definedName>
    <definedName name="____st6">#REF!</definedName>
    <definedName name="____st7">#REF!</definedName>
    <definedName name="____st8">#REF!</definedName>
    <definedName name="____st9">#REF!</definedName>
    <definedName name="____t4" localSheetId="35" hidden="1">{#N/A,#N/A,FALSE,"Aging Summary";#N/A,#N/A,FALSE,"Ratio Analysis";#N/A,#N/A,FALSE,"Test 120 Day Accts";#N/A,#N/A,FALSE,"Tickmarks"}</definedName>
    <definedName name="____t4" localSheetId="37" hidden="1">{#N/A,#N/A,FALSE,"Aging Summary";#N/A,#N/A,FALSE,"Ratio Analysis";#N/A,#N/A,FALSE,"Test 120 Day Accts";#N/A,#N/A,FALSE,"Tickmarks"}</definedName>
    <definedName name="____t4" localSheetId="36" hidden="1">{#N/A,#N/A,FALSE,"Aging Summary";#N/A,#N/A,FALSE,"Ratio Analysis";#N/A,#N/A,FALSE,"Test 120 Day Accts";#N/A,#N/A,FALSE,"Tickmarks"}</definedName>
    <definedName name="____t4" localSheetId="33" hidden="1">{#N/A,#N/A,FALSE,"Aging Summary";#N/A,#N/A,FALSE,"Ratio Analysis";#N/A,#N/A,FALSE,"Test 120 Day Accts";#N/A,#N/A,FALSE,"Tickmarks"}</definedName>
    <definedName name="____t4" localSheetId="34" hidden="1">{#N/A,#N/A,FALSE,"Aging Summary";#N/A,#N/A,FALSE,"Ratio Analysis";#N/A,#N/A,FALSE,"Test 120 Day Accts";#N/A,#N/A,FALSE,"Tickmarks"}</definedName>
    <definedName name="____t4" localSheetId="31" hidden="1">{#N/A,#N/A,FALSE,"Aging Summary";#N/A,#N/A,FALSE,"Ratio Analysis";#N/A,#N/A,FALSE,"Test 120 Day Accts";#N/A,#N/A,FALSE,"Tickmarks"}</definedName>
    <definedName name="____t4" hidden="1">{#N/A,#N/A,FALSE,"Aging Summary";#N/A,#N/A,FALSE,"Ratio Analysis";#N/A,#N/A,FALSE,"Test 120 Day Accts";#N/A,#N/A,FALSE,"Tickmarks"}</definedName>
    <definedName name="____t81" localSheetId="35" hidden="1">{#N/A,#N/A,FALSE,"Aging Summary";#N/A,#N/A,FALSE,"Ratio Analysis";#N/A,#N/A,FALSE,"Test 120 Day Accts";#N/A,#N/A,FALSE,"Tickmarks"}</definedName>
    <definedName name="____t81" localSheetId="37" hidden="1">{#N/A,#N/A,FALSE,"Aging Summary";#N/A,#N/A,FALSE,"Ratio Analysis";#N/A,#N/A,FALSE,"Test 120 Day Accts";#N/A,#N/A,FALSE,"Tickmarks"}</definedName>
    <definedName name="____t81" localSheetId="36" hidden="1">{#N/A,#N/A,FALSE,"Aging Summary";#N/A,#N/A,FALSE,"Ratio Analysis";#N/A,#N/A,FALSE,"Test 120 Day Accts";#N/A,#N/A,FALSE,"Tickmarks"}</definedName>
    <definedName name="____t81" localSheetId="33" hidden="1">{#N/A,#N/A,FALSE,"Aging Summary";#N/A,#N/A,FALSE,"Ratio Analysis";#N/A,#N/A,FALSE,"Test 120 Day Accts";#N/A,#N/A,FALSE,"Tickmarks"}</definedName>
    <definedName name="____t81" localSheetId="34" hidden="1">{#N/A,#N/A,FALSE,"Aging Summary";#N/A,#N/A,FALSE,"Ratio Analysis";#N/A,#N/A,FALSE,"Test 120 Day Accts";#N/A,#N/A,FALSE,"Tickmarks"}</definedName>
    <definedName name="____t81" localSheetId="31" hidden="1">{#N/A,#N/A,FALSE,"Aging Summary";#N/A,#N/A,FALSE,"Ratio Analysis";#N/A,#N/A,FALSE,"Test 120 Day Accts";#N/A,#N/A,FALSE,"Tickmarks"}</definedName>
    <definedName name="____t81" hidden="1">{#N/A,#N/A,FALSE,"Aging Summary";#N/A,#N/A,FALSE,"Ratio Analysis";#N/A,#N/A,FALSE,"Test 120 Day Accts";#N/A,#N/A,FALSE,"Tickmarks"}</definedName>
    <definedName name="____TA400">#REF!</definedName>
    <definedName name="____tbc2" localSheetId="31">#REF!</definedName>
    <definedName name="____tbc2">!#REF!</definedName>
    <definedName name="____tbc3" localSheetId="31">#REF!</definedName>
    <definedName name="____tbc3">!#REF!</definedName>
    <definedName name="____TC2">#N/A</definedName>
    <definedName name="____TCA704">#REF!</definedName>
    <definedName name="____TMA400">#REF!</definedName>
    <definedName name="____TOR10">#REF!</definedName>
    <definedName name="____TOR14">#REF!</definedName>
    <definedName name="____tr1"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4">#REF!</definedName>
    <definedName name="____ts1" localSheetId="31">#REF!</definedName>
    <definedName name="____ts1">!#REF!</definedName>
    <definedName name="____TSA400">#REF!</definedName>
    <definedName name="____TSP4">#REF!</definedName>
    <definedName name="____tyl2" localSheetId="35" hidden="1">{#N/A,#N/A,FALSE,"masez (10)";#N/A,#N/A,FALSE,"masez (7)";#N/A,#N/A,FALSE,"masez (6)";#N/A,#N/A,FALSE,"masez (5)";#N/A,#N/A,FALSE,"masez (4)";#N/A,#N/A,FALSE,"masez (3)";#N/A,#N/A,FALSE,"masez (2)";#N/A,#N/A,FALSE,"GME";#N/A,#N/A,FALSE,"masez"}</definedName>
    <definedName name="____tyl2" localSheetId="37" hidden="1">{#N/A,#N/A,FALSE,"masez (10)";#N/A,#N/A,FALSE,"masez (7)";#N/A,#N/A,FALSE,"masez (6)";#N/A,#N/A,FALSE,"masez (5)";#N/A,#N/A,FALSE,"masez (4)";#N/A,#N/A,FALSE,"masez (3)";#N/A,#N/A,FALSE,"masez (2)";#N/A,#N/A,FALSE,"GME";#N/A,#N/A,FALSE,"masez"}</definedName>
    <definedName name="____tyl2" localSheetId="36" hidden="1">{#N/A,#N/A,FALSE,"masez (10)";#N/A,#N/A,FALSE,"masez (7)";#N/A,#N/A,FALSE,"masez (6)";#N/A,#N/A,FALSE,"masez (5)";#N/A,#N/A,FALSE,"masez (4)";#N/A,#N/A,FALSE,"masez (3)";#N/A,#N/A,FALSE,"masez (2)";#N/A,#N/A,FALSE,"GME";#N/A,#N/A,FALSE,"masez"}</definedName>
    <definedName name="____tyl2" localSheetId="33" hidden="1">{#N/A,#N/A,FALSE,"masez (10)";#N/A,#N/A,FALSE,"masez (7)";#N/A,#N/A,FALSE,"masez (6)";#N/A,#N/A,FALSE,"masez (5)";#N/A,#N/A,FALSE,"masez (4)";#N/A,#N/A,FALSE,"masez (3)";#N/A,#N/A,FALSE,"masez (2)";#N/A,#N/A,FALSE,"GME";#N/A,#N/A,FALSE,"masez"}</definedName>
    <definedName name="____tyl2" localSheetId="34" hidden="1">{#N/A,#N/A,FALSE,"masez (10)";#N/A,#N/A,FALSE,"masez (7)";#N/A,#N/A,FALSE,"masez (6)";#N/A,#N/A,FALSE,"masez (5)";#N/A,#N/A,FALSE,"masez (4)";#N/A,#N/A,FALSE,"masez (3)";#N/A,#N/A,FALSE,"masez (2)";#N/A,#N/A,FALSE,"GME";#N/A,#N/A,FALSE,"masez"}</definedName>
    <definedName name="____tyl2" localSheetId="31"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U14" localSheetId="31">#REF!</definedName>
    <definedName name="____U14">!#REF!</definedName>
    <definedName name="____U60" localSheetId="31">#REF!</definedName>
    <definedName name="____U60">!#REF!</definedName>
    <definedName name="____us96">#N/A</definedName>
    <definedName name="____v2" localSheetId="31" hidden="1">#REF!</definedName>
    <definedName name="____v2" hidden="1">#REF!</definedName>
    <definedName name="____v3" localSheetId="35" hidden="1">#REF!</definedName>
    <definedName name="____v3" localSheetId="36" hidden="1">#REF!</definedName>
    <definedName name="____v3" localSheetId="33" hidden="1">#REF!</definedName>
    <definedName name="____v3" localSheetId="34" hidden="1">#REF!</definedName>
    <definedName name="____v3" hidden="1">#REF!</definedName>
    <definedName name="____val10">#REF!</definedName>
    <definedName name="____Var1" localSheetId="31">#REF!</definedName>
    <definedName name="____Var1">!#REF!</definedName>
    <definedName name="____VCP2" localSheetId="35" hidden="1">{#N/A,#N/A,FALSE,"minas";#N/A,#N/A,FALSE,"Total_OC015";#N/A,#N/A,FALSE,"ADMIN";#N/A,#N/A,FALSE,"PROCES";#N/A,#N/A,FALSE,"civil";#N/A,#N/A,FALSE,"CAÑER";#N/A,#N/A,FALSE,"ELEC";#N/A,#N/A,FALSE,"INSTR";#N/A,#N/A,FALSE,"PDS";#N/A,#N/A,FALSE,"mecan"}</definedName>
    <definedName name="____VCP2" localSheetId="37" hidden="1">{#N/A,#N/A,FALSE,"minas";#N/A,#N/A,FALSE,"Total_OC015";#N/A,#N/A,FALSE,"ADMIN";#N/A,#N/A,FALSE,"PROCES";#N/A,#N/A,FALSE,"civil";#N/A,#N/A,FALSE,"CAÑER";#N/A,#N/A,FALSE,"ELEC";#N/A,#N/A,FALSE,"INSTR";#N/A,#N/A,FALSE,"PDS";#N/A,#N/A,FALSE,"mecan"}</definedName>
    <definedName name="____VCP2" localSheetId="36" hidden="1">{#N/A,#N/A,FALSE,"minas";#N/A,#N/A,FALSE,"Total_OC015";#N/A,#N/A,FALSE,"ADMIN";#N/A,#N/A,FALSE,"PROCES";#N/A,#N/A,FALSE,"civil";#N/A,#N/A,FALSE,"CAÑER";#N/A,#N/A,FALSE,"ELEC";#N/A,#N/A,FALSE,"INSTR";#N/A,#N/A,FALSE,"PDS";#N/A,#N/A,FALSE,"mecan"}</definedName>
    <definedName name="____VCP2" localSheetId="33" hidden="1">{#N/A,#N/A,FALSE,"minas";#N/A,#N/A,FALSE,"Total_OC015";#N/A,#N/A,FALSE,"ADMIN";#N/A,#N/A,FALSE,"PROCES";#N/A,#N/A,FALSE,"civil";#N/A,#N/A,FALSE,"CAÑER";#N/A,#N/A,FALSE,"ELEC";#N/A,#N/A,FALSE,"INSTR";#N/A,#N/A,FALSE,"PDS";#N/A,#N/A,FALSE,"mecan"}</definedName>
    <definedName name="____VCP2" localSheetId="34" hidden="1">{#N/A,#N/A,FALSE,"minas";#N/A,#N/A,FALSE,"Total_OC015";#N/A,#N/A,FALSE,"ADMIN";#N/A,#N/A,FALSE,"PROCES";#N/A,#N/A,FALSE,"civil";#N/A,#N/A,FALSE,"CAÑER";#N/A,#N/A,FALSE,"ELEC";#N/A,#N/A,FALSE,"INSTR";#N/A,#N/A,FALSE,"PDS";#N/A,#N/A,FALSE,"mecan"}</definedName>
    <definedName name="____VCP2" localSheetId="31" hidden="1">{#N/A,#N/A,FALSE,"minas";#N/A,#N/A,FALSE,"Total_OC015";#N/A,#N/A,FALSE,"ADMIN";#N/A,#N/A,FALSE,"PROCES";#N/A,#N/A,FALSE,"civil";#N/A,#N/A,FALSE,"CAÑER";#N/A,#N/A,FALSE,"ELEC";#N/A,#N/A,FALSE,"INSTR";#N/A,#N/A,FALSE,"PDS";#N/A,#N/A,FALSE,"mecan"}</definedName>
    <definedName name="____VCP2" hidden="1">{#N/A,#N/A,FALSE,"minas";#N/A,#N/A,FALSE,"Total_OC015";#N/A,#N/A,FALSE,"ADMIN";#N/A,#N/A,FALSE,"PROCES";#N/A,#N/A,FALSE,"civil";#N/A,#N/A,FALSE,"CAÑER";#N/A,#N/A,FALSE,"ELEC";#N/A,#N/A,FALSE,"INSTR";#N/A,#N/A,FALSE,"PDS";#N/A,#N/A,FALSE,"mecan"}</definedName>
    <definedName name="____VIZ4">#REF!</definedName>
    <definedName name="____VIZ7">#REF!</definedName>
    <definedName name="____VMV1">#REF!</definedName>
    <definedName name="____VMV2">#REF!</definedName>
    <definedName name="____VOL25" localSheetId="31">#REF!</definedName>
    <definedName name="____VOL25">!#REF!</definedName>
    <definedName name="____wid2" localSheetId="31">#REF!</definedName>
    <definedName name="____wid2">!#REF!</definedName>
    <definedName name="____wid3" localSheetId="31">#REF!</definedName>
    <definedName name="____wid3">!#REF!</definedName>
    <definedName name="____wq12" localSheetId="35" hidden="1">{#N/A,#N/A,FALSE,"Total_OC015";#N/A,#N/A,FALSE,"ADMIN";#N/A,#N/A,FALSE,"PROCES";#N/A,#N/A,FALSE,"mecan";#N/A,#N/A,FALSE,"civil";#N/A,#N/A,FALSE,"CAÑER";#N/A,#N/A,FALSE,"ELEC";#N/A,#N/A,FALSE,"INSTR"}</definedName>
    <definedName name="____wq12" localSheetId="37" hidden="1">{#N/A,#N/A,FALSE,"Total_OC015";#N/A,#N/A,FALSE,"ADMIN";#N/A,#N/A,FALSE,"PROCES";#N/A,#N/A,FALSE,"mecan";#N/A,#N/A,FALSE,"civil";#N/A,#N/A,FALSE,"CAÑER";#N/A,#N/A,FALSE,"ELEC";#N/A,#N/A,FALSE,"INSTR"}</definedName>
    <definedName name="____wq12" localSheetId="36" hidden="1">{#N/A,#N/A,FALSE,"Total_OC015";#N/A,#N/A,FALSE,"ADMIN";#N/A,#N/A,FALSE,"PROCES";#N/A,#N/A,FALSE,"mecan";#N/A,#N/A,FALSE,"civil";#N/A,#N/A,FALSE,"CAÑER";#N/A,#N/A,FALSE,"ELEC";#N/A,#N/A,FALSE,"INSTR"}</definedName>
    <definedName name="____wq12" localSheetId="33" hidden="1">{#N/A,#N/A,FALSE,"Total_OC015";#N/A,#N/A,FALSE,"ADMIN";#N/A,#N/A,FALSE,"PROCES";#N/A,#N/A,FALSE,"mecan";#N/A,#N/A,FALSE,"civil";#N/A,#N/A,FALSE,"CAÑER";#N/A,#N/A,FALSE,"ELEC";#N/A,#N/A,FALSE,"INSTR"}</definedName>
    <definedName name="____wq12" localSheetId="34" hidden="1">{#N/A,#N/A,FALSE,"Total_OC015";#N/A,#N/A,FALSE,"ADMIN";#N/A,#N/A,FALSE,"PROCES";#N/A,#N/A,FALSE,"mecan";#N/A,#N/A,FALSE,"civil";#N/A,#N/A,FALSE,"CAÑER";#N/A,#N/A,FALSE,"ELEC";#N/A,#N/A,FALSE,"INSTR"}</definedName>
    <definedName name="____wq12" localSheetId="31" hidden="1">{#N/A,#N/A,FALSE,"Total_OC015";#N/A,#N/A,FALSE,"ADMIN";#N/A,#N/A,FALSE,"PROCES";#N/A,#N/A,FALSE,"mecan";#N/A,#N/A,FALSE,"civil";#N/A,#N/A,FALSE,"CAÑER";#N/A,#N/A,FALSE,"ELEC";#N/A,#N/A,FALSE,"INSTR"}</definedName>
    <definedName name="____wq12" hidden="1">{#N/A,#N/A,FALSE,"Total_OC015";#N/A,#N/A,FALSE,"ADMIN";#N/A,#N/A,FALSE,"PROCES";#N/A,#N/A,FALSE,"mecan";#N/A,#N/A,FALSE,"civil";#N/A,#N/A,FALSE,"CAÑER";#N/A,#N/A,FALSE,"ELEC";#N/A,#N/A,FALSE,"INSTR"}</definedName>
    <definedName name="____wrn1" localSheetId="35" hidden="1">{#N/A,#N/A,TRUE,"Est. de Fact.";#N/A,#N/A,TRUE,"Capitulo 19";#N/A,#N/A,TRUE,"Proyecto P855"}</definedName>
    <definedName name="____wrn1" localSheetId="37" hidden="1">{#N/A,#N/A,TRUE,"Est. de Fact.";#N/A,#N/A,TRUE,"Capitulo 19";#N/A,#N/A,TRUE,"Proyecto P855"}</definedName>
    <definedName name="____wrn1" localSheetId="36" hidden="1">{#N/A,#N/A,TRUE,"Est. de Fact.";#N/A,#N/A,TRUE,"Capitulo 19";#N/A,#N/A,TRUE,"Proyecto P855"}</definedName>
    <definedName name="____wrn1" localSheetId="33" hidden="1">{#N/A,#N/A,TRUE,"Est. de Fact.";#N/A,#N/A,TRUE,"Capitulo 19";#N/A,#N/A,TRUE,"Proyecto P855"}</definedName>
    <definedName name="____wrn1" localSheetId="34" hidden="1">{#N/A,#N/A,TRUE,"Est. de Fact.";#N/A,#N/A,TRUE,"Capitulo 19";#N/A,#N/A,TRUE,"Proyecto P855"}</definedName>
    <definedName name="____wrn1" localSheetId="31" hidden="1">{#N/A,#N/A,TRUE,"Est. de Fact.";#N/A,#N/A,TRUE,"Capitulo 19";#N/A,#N/A,TRUE,"Proyecto P855"}</definedName>
    <definedName name="____wrn1" hidden="1">{#N/A,#N/A,TRUE,"Est. de Fact.";#N/A,#N/A,TRUE,"Capitulo 19";#N/A,#N/A,TRUE,"Proyecto P855"}</definedName>
    <definedName name="____WRN2" localSheetId="35" hidden="1">{#N/A,#N/A,FALSE,"COVER1.XLS ";#N/A,#N/A,FALSE,"RACT1.XLS";#N/A,#N/A,FALSE,"RACT2.XLS";#N/A,#N/A,FALSE,"ECCMP";#N/A,#N/A,FALSE,"WELDER.XLS"}</definedName>
    <definedName name="____WRN2" localSheetId="37" hidden="1">{#N/A,#N/A,FALSE,"COVER1.XLS ";#N/A,#N/A,FALSE,"RACT1.XLS";#N/A,#N/A,FALSE,"RACT2.XLS";#N/A,#N/A,FALSE,"ECCMP";#N/A,#N/A,FALSE,"WELDER.XLS"}</definedName>
    <definedName name="____WRN2" localSheetId="36" hidden="1">{#N/A,#N/A,FALSE,"COVER1.XLS ";#N/A,#N/A,FALSE,"RACT1.XLS";#N/A,#N/A,FALSE,"RACT2.XLS";#N/A,#N/A,FALSE,"ECCMP";#N/A,#N/A,FALSE,"WELDER.XLS"}</definedName>
    <definedName name="____WRN2" localSheetId="33" hidden="1">{#N/A,#N/A,FALSE,"COVER1.XLS ";#N/A,#N/A,FALSE,"RACT1.XLS";#N/A,#N/A,FALSE,"RACT2.XLS";#N/A,#N/A,FALSE,"ECCMP";#N/A,#N/A,FALSE,"WELDER.XLS"}</definedName>
    <definedName name="____WRN2" localSheetId="34" hidden="1">{#N/A,#N/A,FALSE,"COVER1.XLS ";#N/A,#N/A,FALSE,"RACT1.XLS";#N/A,#N/A,FALSE,"RACT2.XLS";#N/A,#N/A,FALSE,"ECCMP";#N/A,#N/A,FALSE,"WELDER.XLS"}</definedName>
    <definedName name="____wrn2" localSheetId="31" hidden="1">{#N/A,#N/A,TRUE,"Est. de Fact.";#N/A,#N/A,TRUE,"Capitulo 19";#N/A,#N/A,TRUE,"Proyecto P855"}</definedName>
    <definedName name="____wrn2" hidden="1">{#N/A,#N/A,TRUE,"Est. de Fact.";#N/A,#N/A,TRUE,"Capitulo 19";#N/A,#N/A,TRUE,"Proyecto P855"}</definedName>
    <definedName name="____wrn222" localSheetId="35" hidden="1">{#N/A,#N/A,FALSE,"subcontract"}</definedName>
    <definedName name="____wrn222" localSheetId="37" hidden="1">{#N/A,#N/A,FALSE,"subcontract"}</definedName>
    <definedName name="____wrn222" localSheetId="36" hidden="1">{#N/A,#N/A,FALSE,"subcontract"}</definedName>
    <definedName name="____wrn222" localSheetId="33" hidden="1">{#N/A,#N/A,FALSE,"subcontract"}</definedName>
    <definedName name="____wrn222" localSheetId="34" hidden="1">{#N/A,#N/A,FALSE,"subcontract"}</definedName>
    <definedName name="____wrn222" localSheetId="31" hidden="1">{#N/A,#N/A,FALSE,"subcontract"}</definedName>
    <definedName name="____wrn222" hidden="1">{#N/A,#N/A,FALSE,"subcontract"}</definedName>
    <definedName name="____WRN3" localSheetId="35" hidden="1">{#N/A,#N/A,FALSE,"consu_cover";#N/A,#N/A,FALSE,"consu_strategy";#N/A,#N/A,FALSE,"consu_flow";#N/A,#N/A,FALSE,"Summary_reqmt";#N/A,#N/A,FALSE,"field_ppg";#N/A,#N/A,FALSE,"ppg_shop";#N/A,#N/A,FALSE,"strl";#N/A,#N/A,FALSE,"tankages";#N/A,#N/A,FALSE,"gases"}</definedName>
    <definedName name="____WRN3" localSheetId="37" hidden="1">{#N/A,#N/A,FALSE,"consu_cover";#N/A,#N/A,FALSE,"consu_strategy";#N/A,#N/A,FALSE,"consu_flow";#N/A,#N/A,FALSE,"Summary_reqmt";#N/A,#N/A,FALSE,"field_ppg";#N/A,#N/A,FALSE,"ppg_shop";#N/A,#N/A,FALSE,"strl";#N/A,#N/A,FALSE,"tankages";#N/A,#N/A,FALSE,"gases"}</definedName>
    <definedName name="____WRN3" localSheetId="36" hidden="1">{#N/A,#N/A,FALSE,"consu_cover";#N/A,#N/A,FALSE,"consu_strategy";#N/A,#N/A,FALSE,"consu_flow";#N/A,#N/A,FALSE,"Summary_reqmt";#N/A,#N/A,FALSE,"field_ppg";#N/A,#N/A,FALSE,"ppg_shop";#N/A,#N/A,FALSE,"strl";#N/A,#N/A,FALSE,"tankages";#N/A,#N/A,FALSE,"gases"}</definedName>
    <definedName name="____WRN3" localSheetId="33" hidden="1">{#N/A,#N/A,FALSE,"consu_cover";#N/A,#N/A,FALSE,"consu_strategy";#N/A,#N/A,FALSE,"consu_flow";#N/A,#N/A,FALSE,"Summary_reqmt";#N/A,#N/A,FALSE,"field_ppg";#N/A,#N/A,FALSE,"ppg_shop";#N/A,#N/A,FALSE,"strl";#N/A,#N/A,FALSE,"tankages";#N/A,#N/A,FALSE,"gases"}</definedName>
    <definedName name="____WRN3" localSheetId="34" hidden="1">{#N/A,#N/A,FALSE,"consu_cover";#N/A,#N/A,FALSE,"consu_strategy";#N/A,#N/A,FALSE,"consu_flow";#N/A,#N/A,FALSE,"Summary_reqmt";#N/A,#N/A,FALSE,"field_ppg";#N/A,#N/A,FALSE,"ppg_shop";#N/A,#N/A,FALSE,"strl";#N/A,#N/A,FALSE,"tankages";#N/A,#N/A,FALSE,"gases"}</definedName>
    <definedName name="____wrn3" localSheetId="31" hidden="1">{#N/A,#N/A,FALSE,"Total_OC015";#N/A,#N/A,FALSE,"ADMIN";#N/A,#N/A,FALSE,"PROCES";#N/A,#N/A,FALSE,"mecan";#N/A,#N/A,FALSE,"civil";#N/A,#N/A,FALSE,"CAÑER";#N/A,#N/A,FALSE,"ELEC";#N/A,#N/A,FALSE,"INSTR"}</definedName>
    <definedName name="____wrn3" hidden="1">{#N/A,#N/A,FALSE,"Total_OC015";#N/A,#N/A,FALSE,"ADMIN";#N/A,#N/A,FALSE,"PROCES";#N/A,#N/A,FALSE,"mecan";#N/A,#N/A,FALSE,"civil";#N/A,#N/A,FALSE,"CAÑER";#N/A,#N/A,FALSE,"ELEC";#N/A,#N/A,FALSE,"INSTR"}</definedName>
    <definedName name="____wrn5" localSheetId="35" hidden="1">{#N/A,#N/A,FALSE,"minas";#N/A,#N/A,FALSE,"Total_OC015";#N/A,#N/A,FALSE,"ADMIN";#N/A,#N/A,FALSE,"PROCES";#N/A,#N/A,FALSE,"civil";#N/A,#N/A,FALSE,"CAÑER";#N/A,#N/A,FALSE,"ELEC";#N/A,#N/A,FALSE,"INSTR";#N/A,#N/A,FALSE,"PDS";#N/A,#N/A,FALSE,"mecan"}</definedName>
    <definedName name="____wrn5" localSheetId="37" hidden="1">{#N/A,#N/A,FALSE,"minas";#N/A,#N/A,FALSE,"Total_OC015";#N/A,#N/A,FALSE,"ADMIN";#N/A,#N/A,FALSE,"PROCES";#N/A,#N/A,FALSE,"civil";#N/A,#N/A,FALSE,"CAÑER";#N/A,#N/A,FALSE,"ELEC";#N/A,#N/A,FALSE,"INSTR";#N/A,#N/A,FALSE,"PDS";#N/A,#N/A,FALSE,"mecan"}</definedName>
    <definedName name="____wrn5" localSheetId="36" hidden="1">{#N/A,#N/A,FALSE,"minas";#N/A,#N/A,FALSE,"Total_OC015";#N/A,#N/A,FALSE,"ADMIN";#N/A,#N/A,FALSE,"PROCES";#N/A,#N/A,FALSE,"civil";#N/A,#N/A,FALSE,"CAÑER";#N/A,#N/A,FALSE,"ELEC";#N/A,#N/A,FALSE,"INSTR";#N/A,#N/A,FALSE,"PDS";#N/A,#N/A,FALSE,"mecan"}</definedName>
    <definedName name="____wrn5" localSheetId="33" hidden="1">{#N/A,#N/A,FALSE,"minas";#N/A,#N/A,FALSE,"Total_OC015";#N/A,#N/A,FALSE,"ADMIN";#N/A,#N/A,FALSE,"PROCES";#N/A,#N/A,FALSE,"civil";#N/A,#N/A,FALSE,"CAÑER";#N/A,#N/A,FALSE,"ELEC";#N/A,#N/A,FALSE,"INSTR";#N/A,#N/A,FALSE,"PDS";#N/A,#N/A,FALSE,"mecan"}</definedName>
    <definedName name="____wrn5" localSheetId="34" hidden="1">{#N/A,#N/A,FALSE,"minas";#N/A,#N/A,FALSE,"Total_OC015";#N/A,#N/A,FALSE,"ADMIN";#N/A,#N/A,FALSE,"PROCES";#N/A,#N/A,FALSE,"civil";#N/A,#N/A,FALSE,"CAÑER";#N/A,#N/A,FALSE,"ELEC";#N/A,#N/A,FALSE,"INSTR";#N/A,#N/A,FALSE,"PDS";#N/A,#N/A,FALSE,"mecan"}</definedName>
    <definedName name="____wrn5" localSheetId="31" hidden="1">{#N/A,#N/A,FALSE,"minas";#N/A,#N/A,FALSE,"Total_OC015";#N/A,#N/A,FALSE,"ADMIN";#N/A,#N/A,FALSE,"PROCES";#N/A,#N/A,FALSE,"civil";#N/A,#N/A,FALSE,"CAÑER";#N/A,#N/A,FALSE,"ELEC";#N/A,#N/A,FALSE,"INSTR";#N/A,#N/A,FALSE,"PDS";#N/A,#N/A,FALSE,"mecan"}</definedName>
    <definedName name="____wrn5" hidden="1">{#N/A,#N/A,FALSE,"minas";#N/A,#N/A,FALSE,"Total_OC015";#N/A,#N/A,FALSE,"ADMIN";#N/A,#N/A,FALSE,"PROCES";#N/A,#N/A,FALSE,"civil";#N/A,#N/A,FALSE,"CAÑER";#N/A,#N/A,FALSE,"ELEC";#N/A,#N/A,FALSE,"INSTR";#N/A,#N/A,FALSE,"PDS";#N/A,#N/A,FALSE,"mecan"}</definedName>
    <definedName name="____wrn6" localSheetId="35" hidden="1">{#N/A,#N/A,FALSE,"minas";#N/A,#N/A,FALSE,"Total_OC015";#N/A,#N/A,FALSE,"ADMIN";#N/A,#N/A,FALSE,"PROCES";#N/A,#N/A,FALSE,"civil";#N/A,#N/A,FALSE,"CAÑER";#N/A,#N/A,FALSE,"ELEC";#N/A,#N/A,FALSE,"INSTR";#N/A,#N/A,FALSE,"PDS";#N/A,#N/A,FALSE,"mecan"}</definedName>
    <definedName name="____wrn6" localSheetId="37" hidden="1">{#N/A,#N/A,FALSE,"minas";#N/A,#N/A,FALSE,"Total_OC015";#N/A,#N/A,FALSE,"ADMIN";#N/A,#N/A,FALSE,"PROCES";#N/A,#N/A,FALSE,"civil";#N/A,#N/A,FALSE,"CAÑER";#N/A,#N/A,FALSE,"ELEC";#N/A,#N/A,FALSE,"INSTR";#N/A,#N/A,FALSE,"PDS";#N/A,#N/A,FALSE,"mecan"}</definedName>
    <definedName name="____wrn6" localSheetId="36" hidden="1">{#N/A,#N/A,FALSE,"minas";#N/A,#N/A,FALSE,"Total_OC015";#N/A,#N/A,FALSE,"ADMIN";#N/A,#N/A,FALSE,"PROCES";#N/A,#N/A,FALSE,"civil";#N/A,#N/A,FALSE,"CAÑER";#N/A,#N/A,FALSE,"ELEC";#N/A,#N/A,FALSE,"INSTR";#N/A,#N/A,FALSE,"PDS";#N/A,#N/A,FALSE,"mecan"}</definedName>
    <definedName name="____wrn6" localSheetId="33" hidden="1">{#N/A,#N/A,FALSE,"minas";#N/A,#N/A,FALSE,"Total_OC015";#N/A,#N/A,FALSE,"ADMIN";#N/A,#N/A,FALSE,"PROCES";#N/A,#N/A,FALSE,"civil";#N/A,#N/A,FALSE,"CAÑER";#N/A,#N/A,FALSE,"ELEC";#N/A,#N/A,FALSE,"INSTR";#N/A,#N/A,FALSE,"PDS";#N/A,#N/A,FALSE,"mecan"}</definedName>
    <definedName name="____wrn6" localSheetId="34" hidden="1">{#N/A,#N/A,FALSE,"minas";#N/A,#N/A,FALSE,"Total_OC015";#N/A,#N/A,FALSE,"ADMIN";#N/A,#N/A,FALSE,"PROCES";#N/A,#N/A,FALSE,"civil";#N/A,#N/A,FALSE,"CAÑER";#N/A,#N/A,FALSE,"ELEC";#N/A,#N/A,FALSE,"INSTR";#N/A,#N/A,FALSE,"PDS";#N/A,#N/A,FALSE,"mecan"}</definedName>
    <definedName name="____wrn6" localSheetId="31" hidden="1">{#N/A,#N/A,FALSE,"minas";#N/A,#N/A,FALSE,"Total_OC015";#N/A,#N/A,FALSE,"ADMIN";#N/A,#N/A,FALSE,"PROCES";#N/A,#N/A,FALSE,"civil";#N/A,#N/A,FALSE,"CAÑER";#N/A,#N/A,FALSE,"ELEC";#N/A,#N/A,FALSE,"INSTR";#N/A,#N/A,FALSE,"PDS";#N/A,#N/A,FALSE,"mecan"}</definedName>
    <definedName name="____wrn6" hidden="1">{#N/A,#N/A,FALSE,"minas";#N/A,#N/A,FALSE,"Total_OC015";#N/A,#N/A,FALSE,"ADMIN";#N/A,#N/A,FALSE,"PROCES";#N/A,#N/A,FALSE,"civil";#N/A,#N/A,FALSE,"CAÑER";#N/A,#N/A,FALSE,"ELEC";#N/A,#N/A,FALSE,"INSTR";#N/A,#N/A,FALSE,"PDS";#N/A,#N/A,FALSE,"mecan"}</definedName>
    <definedName name="____X2" localSheetId="35" hidden="1">{#N/A,#N/A,FALSE,"TEC-01";#N/A,#N/A,FALSE,"TEC - 02";#N/A,#N/A,FALSE,"TEC - 03";#N/A,#N/A,FALSE,"TEC - 04";#N/A,#N/A,FALSE,"TEC-07";#N/A,#N/A,FALSE,"TEC-08";#N/A,#N/A,FALSE,"TEC - 09A";#N/A,#N/A,FALSE,"TEC - 09B";#N/A,#N/A,FALSE,"TEC - 09C";#N/A,#N/A,FALSE,"TEC - 10";#N/A,#N/A,FALSE,"TEC-11"}</definedName>
    <definedName name="____X2" localSheetId="37" hidden="1">{#N/A,#N/A,FALSE,"TEC-01";#N/A,#N/A,FALSE,"TEC - 02";#N/A,#N/A,FALSE,"TEC - 03";#N/A,#N/A,FALSE,"TEC - 04";#N/A,#N/A,FALSE,"TEC-07";#N/A,#N/A,FALSE,"TEC-08";#N/A,#N/A,FALSE,"TEC - 09A";#N/A,#N/A,FALSE,"TEC - 09B";#N/A,#N/A,FALSE,"TEC - 09C";#N/A,#N/A,FALSE,"TEC - 10";#N/A,#N/A,FALSE,"TEC-11"}</definedName>
    <definedName name="____X2" localSheetId="36" hidden="1">{#N/A,#N/A,FALSE,"TEC-01";#N/A,#N/A,FALSE,"TEC - 02";#N/A,#N/A,FALSE,"TEC - 03";#N/A,#N/A,FALSE,"TEC - 04";#N/A,#N/A,FALSE,"TEC-07";#N/A,#N/A,FALSE,"TEC-08";#N/A,#N/A,FALSE,"TEC - 09A";#N/A,#N/A,FALSE,"TEC - 09B";#N/A,#N/A,FALSE,"TEC - 09C";#N/A,#N/A,FALSE,"TEC - 10";#N/A,#N/A,FALSE,"TEC-11"}</definedName>
    <definedName name="____X2" localSheetId="33" hidden="1">{#N/A,#N/A,FALSE,"TEC-01";#N/A,#N/A,FALSE,"TEC - 02";#N/A,#N/A,FALSE,"TEC - 03";#N/A,#N/A,FALSE,"TEC - 04";#N/A,#N/A,FALSE,"TEC-07";#N/A,#N/A,FALSE,"TEC-08";#N/A,#N/A,FALSE,"TEC - 09A";#N/A,#N/A,FALSE,"TEC - 09B";#N/A,#N/A,FALSE,"TEC - 09C";#N/A,#N/A,FALSE,"TEC - 10";#N/A,#N/A,FALSE,"TEC-11"}</definedName>
    <definedName name="____X2" localSheetId="34" hidden="1">{#N/A,#N/A,FALSE,"TEC-01";#N/A,#N/A,FALSE,"TEC - 02";#N/A,#N/A,FALSE,"TEC - 03";#N/A,#N/A,FALSE,"TEC - 04";#N/A,#N/A,FALSE,"TEC-07";#N/A,#N/A,FALSE,"TEC-08";#N/A,#N/A,FALSE,"TEC - 09A";#N/A,#N/A,FALSE,"TEC - 09B";#N/A,#N/A,FALSE,"TEC - 09C";#N/A,#N/A,FALSE,"TEC - 10";#N/A,#N/A,FALSE,"TEC-11"}</definedName>
    <definedName name="____X2" localSheetId="31" hidden="1">{#N/A,#N/A,FALSE,"TEC-01";#N/A,#N/A,FALSE,"TEC - 02";#N/A,#N/A,FALSE,"TEC - 03";#N/A,#N/A,FALSE,"TEC - 04";#N/A,#N/A,FALSE,"TEC-07";#N/A,#N/A,FALSE,"TEC-08";#N/A,#N/A,FALSE,"TEC - 09A";#N/A,#N/A,FALSE,"TEC - 09B";#N/A,#N/A,FALSE,"TEC - 09C";#N/A,#N/A,FALSE,"TEC - 10";#N/A,#N/A,FALSE,"TEC-11"}</definedName>
    <definedName name="____X2" hidden="1">{#N/A,#N/A,FALSE,"TEC-01";#N/A,#N/A,FALSE,"TEC - 02";#N/A,#N/A,FALSE,"TEC - 03";#N/A,#N/A,FALSE,"TEC - 04";#N/A,#N/A,FALSE,"TEC-07";#N/A,#N/A,FALSE,"TEC-08";#N/A,#N/A,FALSE,"TEC - 09A";#N/A,#N/A,FALSE,"TEC - 09B";#N/A,#N/A,FALSE,"TEC - 09C";#N/A,#N/A,FALSE,"TEC - 10";#N/A,#N/A,FALSE,"TEC-11"}</definedName>
    <definedName name="____xlfn.BAHTTEXT" hidden="1">#NAME?</definedName>
    <definedName name="____xlnm.Print_Area" localSheetId="31">#REF!</definedName>
    <definedName name="____xlnm.Print_Area">!#REF!</definedName>
    <definedName name="____xlnm.Print_Area_1" localSheetId="31">#REF!</definedName>
    <definedName name="____xlnm.Print_Area_1">!#REF!</definedName>
    <definedName name="____xlnm.Print_Area_2" localSheetId="31">#REF!</definedName>
    <definedName name="____xlnm.Print_Area_2">!#REF!</definedName>
    <definedName name="____xlnm.Print_Area_3" localSheetId="31">#REF!</definedName>
    <definedName name="____xlnm.Print_Area_3">!#REF!</definedName>
    <definedName name="____xlnm.Print_Area_4">"#REF!"</definedName>
    <definedName name="____xlnm.Print_Titles" localSheetId="31">#REF!</definedName>
    <definedName name="____xlnm.Print_Titles">!#REF!</definedName>
    <definedName name="____xlnm.Print_Titles_1" localSheetId="31">#REF!</definedName>
    <definedName name="____xlnm.Print_Titles_1">!#REF!</definedName>
    <definedName name="____xlnm.Print_Titles_2" localSheetId="31">#REF!</definedName>
    <definedName name="____xlnm.Print_Titles_2">!#REF!</definedName>
    <definedName name="____xlnm.Print_Titles_3" localSheetId="31">#REF!</definedName>
    <definedName name="____xlnm.Print_Titles_3">!#REF!</definedName>
    <definedName name="____ZC1" localSheetId="31">#REF!</definedName>
    <definedName name="____ZC1">!#REF!</definedName>
    <definedName name="____ZE1" localSheetId="31">#REF!</definedName>
    <definedName name="____ZE1">!#REF!</definedName>
    <definedName name="____ZE2" localSheetId="31">#REF!</definedName>
    <definedName name="____ZE2">!#REF!</definedName>
    <definedName name="____ZE3" localSheetId="31">#REF!</definedName>
    <definedName name="____ZE3">!#REF!</definedName>
    <definedName name="____ZE4" localSheetId="31">#REF!</definedName>
    <definedName name="____ZE4">!#REF!</definedName>
    <definedName name="____ZE5" localSheetId="31">#REF!</definedName>
    <definedName name="____ZE5">!#REF!</definedName>
    <definedName name="____ZE6" localSheetId="31">#REF!</definedName>
    <definedName name="____ZE6">!#REF!</definedName>
    <definedName name="____zx2" localSheetId="35" hidden="1">{#N/A,#N/A,FALSE,"masez (10)";#N/A,#N/A,FALSE,"masez (7)";#N/A,#N/A,FALSE,"masez (6)";#N/A,#N/A,FALSE,"masez (5)";#N/A,#N/A,FALSE,"masez (4)";#N/A,#N/A,FALSE,"masez (3)";#N/A,#N/A,FALSE,"masez (2)";#N/A,#N/A,FALSE,"GME";#N/A,#N/A,FALSE,"masez"}</definedName>
    <definedName name="____zx2" localSheetId="37" hidden="1">{#N/A,#N/A,FALSE,"masez (10)";#N/A,#N/A,FALSE,"masez (7)";#N/A,#N/A,FALSE,"masez (6)";#N/A,#N/A,FALSE,"masez (5)";#N/A,#N/A,FALSE,"masez (4)";#N/A,#N/A,FALSE,"masez (3)";#N/A,#N/A,FALSE,"masez (2)";#N/A,#N/A,FALSE,"GME";#N/A,#N/A,FALSE,"masez"}</definedName>
    <definedName name="____zx2" localSheetId="36" hidden="1">{#N/A,#N/A,FALSE,"masez (10)";#N/A,#N/A,FALSE,"masez (7)";#N/A,#N/A,FALSE,"masez (6)";#N/A,#N/A,FALSE,"masez (5)";#N/A,#N/A,FALSE,"masez (4)";#N/A,#N/A,FALSE,"masez (3)";#N/A,#N/A,FALSE,"masez (2)";#N/A,#N/A,FALSE,"GME";#N/A,#N/A,FALSE,"masez"}</definedName>
    <definedName name="____zx2" localSheetId="33" hidden="1">{#N/A,#N/A,FALSE,"masez (10)";#N/A,#N/A,FALSE,"masez (7)";#N/A,#N/A,FALSE,"masez (6)";#N/A,#N/A,FALSE,"masez (5)";#N/A,#N/A,FALSE,"masez (4)";#N/A,#N/A,FALSE,"masez (3)";#N/A,#N/A,FALSE,"masez (2)";#N/A,#N/A,FALSE,"GME";#N/A,#N/A,FALSE,"masez"}</definedName>
    <definedName name="____zx2" localSheetId="34" hidden="1">{#N/A,#N/A,FALSE,"masez (10)";#N/A,#N/A,FALSE,"masez (7)";#N/A,#N/A,FALSE,"masez (6)";#N/A,#N/A,FALSE,"masez (5)";#N/A,#N/A,FALSE,"masez (4)";#N/A,#N/A,FALSE,"masez (3)";#N/A,#N/A,FALSE,"masez (2)";#N/A,#N/A,FALSE,"GME";#N/A,#N/A,FALSE,"masez"}</definedName>
    <definedName name="____zx2" localSheetId="31"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1__123Graph_A__200__BPF" hidden="1">#REF!</definedName>
    <definedName name="___1__123Graph_ACart_Utilidad" hidden="1">#REF!</definedName>
    <definedName name="___1__123Graph_AChart_1A" localSheetId="35" hidden="1">#REF!</definedName>
    <definedName name="___1__123Graph_AChart_1A" localSheetId="36" hidden="1">#REF!</definedName>
    <definedName name="___1__123Graph_AChart_1A" localSheetId="33" hidden="1">#REF!</definedName>
    <definedName name="___1__123Graph_AChart_1A" localSheetId="34" hidden="1">#REF!</definedName>
    <definedName name="___1__123Graph_AChart_1A" hidden="1">#REF!</definedName>
    <definedName name="___10__123Graph_C__200__D50" localSheetId="35" hidden="1">#REF!</definedName>
    <definedName name="___10__123Graph_C__200__D50" localSheetId="36" hidden="1">#REF!</definedName>
    <definedName name="___10__123Graph_C__200__D50" localSheetId="33" hidden="1">#REF!</definedName>
    <definedName name="___10__123Graph_C__200__D50" localSheetId="34" hidden="1">#REF!</definedName>
    <definedName name="___10__123Graph_C__200__D50" hidden="1">#REF!</definedName>
    <definedName name="___11__123Graph_CGRANULOMETRIA_1" localSheetId="36" hidden="1">#REF!</definedName>
    <definedName name="___11__123Graph_CGRANULOMETRIA_1" hidden="1">#REF!</definedName>
    <definedName name="___12__123Graph_D__200__BPF" localSheetId="36" hidden="1">#REF!</definedName>
    <definedName name="___12__123Graph_D__200__BPF" hidden="1">#REF!</definedName>
    <definedName name="___123Graph__AA" localSheetId="36" hidden="1">#REF!</definedName>
    <definedName name="___123Graph__AA" hidden="1">#REF!</definedName>
    <definedName name="___13__123Graph_D__200__D50" localSheetId="36" hidden="1">#REF!</definedName>
    <definedName name="___13__123Graph_D__200__D50" hidden="1">#REF!</definedName>
    <definedName name="___14__123Graph_E__200__BPF" localSheetId="36" hidden="1">#REF!</definedName>
    <definedName name="___14__123Graph_E__200__BPF" hidden="1">#REF!</definedName>
    <definedName name="___15__123Graph_E__200__D50" localSheetId="36" hidden="1">#REF!</definedName>
    <definedName name="___15__123Graph_E__200__D50" hidden="1">#REF!</definedName>
    <definedName name="___16__123Graph_F__200__BPF" localSheetId="36" hidden="1">#REF!</definedName>
    <definedName name="___16__123Graph_F__200__BPF" hidden="1">#REF!</definedName>
    <definedName name="___17__123Graph_F__200__D50" localSheetId="36" hidden="1">#REF!</definedName>
    <definedName name="___17__123Graph_F__200__D50" hidden="1">#REF!</definedName>
    <definedName name="___18__123Graph_X__200__BPF" localSheetId="36" hidden="1">#REF!</definedName>
    <definedName name="___18__123Graph_X__200__BPF" hidden="1">#REF!</definedName>
    <definedName name="___19__123Graph_X__200__D50" localSheetId="36" hidden="1">#REF!</definedName>
    <definedName name="___19__123Graph_X__200__D50" hidden="1">#REF!</definedName>
    <definedName name="___2__123Graph_A__200__D50" localSheetId="36" hidden="1">#REF!</definedName>
    <definedName name="___2__123Graph_A__200__D50" localSheetId="31" hidden="1">#REF!</definedName>
    <definedName name="___2__123Graph_A__200__D50" hidden="1">#REF!</definedName>
    <definedName name="___2__123Graph_BCart_Utilidad" hidden="1">#REF!</definedName>
    <definedName name="___2__123Graph_BChart_1A" localSheetId="36" hidden="1">#REF!</definedName>
    <definedName name="___2__123Graph_BChart_1A" hidden="1">#REF!</definedName>
    <definedName name="___20__123Graph_XEFICIENCIA_1" localSheetId="36" hidden="1">#REF!</definedName>
    <definedName name="___20__123Graph_XEFICIENCIA_1" hidden="1">#REF!</definedName>
    <definedName name="___21__123Graph_XGRANULOMETRIA_1" localSheetId="36" hidden="1">#REF!</definedName>
    <definedName name="___21__123Graph_XGRANULOMETRIA_1" hidden="1">#REF!</definedName>
    <definedName name="___3__123Graph_AEFICIENCIA_1" localSheetId="36" hidden="1">#REF!</definedName>
    <definedName name="___3__123Graph_AEFICIENCIA_1" hidden="1">#REF!</definedName>
    <definedName name="___3__123Graph_CCart_Utilidad" hidden="1">#REF!</definedName>
    <definedName name="___3__123Graph_CChart_1A" localSheetId="36" hidden="1">#REF!</definedName>
    <definedName name="___3__123Graph_CChart_1A" hidden="1">#REF!</definedName>
    <definedName name="___4__123Graph_AGRANULOMETRIA_1" localSheetId="36" hidden="1">#REF!</definedName>
    <definedName name="___4__123Graph_AGRANULOMETRIA_1" hidden="1">#REF!</definedName>
    <definedName name="___4__123Graph_DChart_1A" localSheetId="36" hidden="1">#REF!</definedName>
    <definedName name="___4__123Graph_DChart_1A" hidden="1">#REF!</definedName>
    <definedName name="___4__123Graph_LBL_ACart_Utilidad" hidden="1">#REF!</definedName>
    <definedName name="___5__123Graph_B__200__BPF" localSheetId="36" hidden="1">#REF!</definedName>
    <definedName name="___5__123Graph_B__200__BPF" hidden="1">#REF!</definedName>
    <definedName name="___5__123Graph_EChart_1A" localSheetId="36" hidden="1">#REF!</definedName>
    <definedName name="___5__123Graph_EChart_1A" hidden="1">#REF!</definedName>
    <definedName name="___5__123Graph_LBL_BCart_Utilidad" hidden="1">#REF!</definedName>
    <definedName name="___6__123Graph_B__200__D50" localSheetId="36" hidden="1">#REF!</definedName>
    <definedName name="___6__123Graph_B__200__D50" hidden="1">#REF!</definedName>
    <definedName name="___6__123Graph_FChart_1A" localSheetId="36" hidden="1">#REF!</definedName>
    <definedName name="___6__123Graph_FChart_1A" hidden="1">#REF!</definedName>
    <definedName name="___6__123Graph_LBL_CCart_Utilidad" hidden="1">#REF!</definedName>
    <definedName name="___7__123Graph_BEFICIENCIA_1" localSheetId="36" hidden="1">#REF!</definedName>
    <definedName name="___7__123Graph_BEFICIENCIA_1" hidden="1">#REF!</definedName>
    <definedName name="___7__123Graph_XCart_Utilidad" hidden="1">#REF!</definedName>
    <definedName name="___7__123Graph_XChart_1A" localSheetId="36" hidden="1">#REF!</definedName>
    <definedName name="___7__123Graph_XChart_1A" hidden="1">#REF!</definedName>
    <definedName name="___8__123Graph_BGRANULOMETRIA_1" localSheetId="36" hidden="1">#REF!</definedName>
    <definedName name="___8__123Graph_BGRANULOMETRIA_1" hidden="1">#REF!</definedName>
    <definedName name="___9__123Graph_C__200__BPF" localSheetId="36" hidden="1">#REF!</definedName>
    <definedName name="___9__123Graph_C__200__BPF" hidden="1">#REF!</definedName>
    <definedName name="___a1" localSheetId="36" hidden="1">#REF!</definedName>
    <definedName name="___a1" hidden="1">#REF!</definedName>
    <definedName name="___a11" localSheetId="35" hidden="1">{"'장비'!$A$3:$M$12"}</definedName>
    <definedName name="___a11" localSheetId="37" hidden="1">{"'장비'!$A$3:$M$12"}</definedName>
    <definedName name="___a11" localSheetId="36" hidden="1">{"'장비'!$A$3:$M$12"}</definedName>
    <definedName name="___a11" localSheetId="33" hidden="1">{"'장비'!$A$3:$M$12"}</definedName>
    <definedName name="___a11" localSheetId="34" hidden="1">{"'장비'!$A$3:$M$12"}</definedName>
    <definedName name="___a11" localSheetId="31" hidden="1">{"'장비'!$A$3:$M$12"}</definedName>
    <definedName name="___a11" hidden="1">{"'장비'!$A$3:$M$12"}</definedName>
    <definedName name="___A2" localSheetId="35" hidden="1">{#N/A,#N/A,FALSE,"Aging Summary";#N/A,#N/A,FALSE,"Ratio Analysis";#N/A,#N/A,FALSE,"Test 120 Day Accts";#N/A,#N/A,FALSE,"Tickmarks"}</definedName>
    <definedName name="___A2" localSheetId="37" hidden="1">{#N/A,#N/A,FALSE,"Aging Summary";#N/A,#N/A,FALSE,"Ratio Analysis";#N/A,#N/A,FALSE,"Test 120 Day Accts";#N/A,#N/A,FALSE,"Tickmarks"}</definedName>
    <definedName name="___A2" localSheetId="36" hidden="1">{#N/A,#N/A,FALSE,"Aging Summary";#N/A,#N/A,FALSE,"Ratio Analysis";#N/A,#N/A,FALSE,"Test 120 Day Accts";#N/A,#N/A,FALSE,"Tickmarks"}</definedName>
    <definedName name="___A2" localSheetId="33" hidden="1">{#N/A,#N/A,FALSE,"Aging Summary";#N/A,#N/A,FALSE,"Ratio Analysis";#N/A,#N/A,FALSE,"Test 120 Day Accts";#N/A,#N/A,FALSE,"Tickmarks"}</definedName>
    <definedName name="___A2" localSheetId="34" hidden="1">{#N/A,#N/A,FALSE,"Aging Summary";#N/A,#N/A,FALSE,"Ratio Analysis";#N/A,#N/A,FALSE,"Test 120 Day Accts";#N/A,#N/A,FALSE,"Tickmarks"}</definedName>
    <definedName name="___A2" localSheetId="31" hidden="1">{#N/A,#N/A,FALSE,"Aging Summary";#N/A,#N/A,FALSE,"Ratio Analysis";#N/A,#N/A,FALSE,"Test 120 Day Accts";#N/A,#N/A,FALSE,"Tickmarks"}</definedName>
    <definedName name="___A2" hidden="1">{#N/A,#N/A,FALSE,"Aging Summary";#N/A,#N/A,FALSE,"Ratio Analysis";#N/A,#N/A,FALSE,"Test 120 Day Accts";#N/A,#N/A,FALSE,"Tickmarks"}</definedName>
    <definedName name="___A3" hidden="1">#REF!</definedName>
    <definedName name="___A4" hidden="1">#REF!</definedName>
    <definedName name="___A5" hidden="1">#REF!</definedName>
    <definedName name="___AA68936">#REF!</definedName>
    <definedName name="___AA69375" localSheetId="31">#REF!</definedName>
    <definedName name="___AA69375">!#REF!</definedName>
    <definedName name="___AA70517" localSheetId="31">#REF!</definedName>
    <definedName name="___AA70517">!#REF!</definedName>
    <definedName name="___AA80220" localSheetId="31">#REF!</definedName>
    <definedName name="___AA80220">!#REF!</definedName>
    <definedName name="___AA90088" localSheetId="31">#REF!</definedName>
    <definedName name="___AA90088">!#REF!</definedName>
    <definedName name="___AA999999" localSheetId="31">#REF!</definedName>
    <definedName name="___AA999999">!#REF!</definedName>
    <definedName name="___aaa1" localSheetId="35" hidden="1">{"April",#N/A,FALSE,"April"}</definedName>
    <definedName name="___aaa1" localSheetId="37" hidden="1">{"April",#N/A,FALSE,"April"}</definedName>
    <definedName name="___aaa1" localSheetId="36" hidden="1">{"April",#N/A,FALSE,"April"}</definedName>
    <definedName name="___aaa1" localSheetId="33" hidden="1">{"April",#N/A,FALSE,"April"}</definedName>
    <definedName name="___aaa1" localSheetId="34" hidden="1">{"April",#N/A,FALSE,"April"}</definedName>
    <definedName name="___aaa1" localSheetId="31" hidden="1">{"April",#N/A,FALSE,"April"}</definedName>
    <definedName name="___aaa1" hidden="1">{"April",#N/A,FALSE,"April"}</definedName>
    <definedName name="___ACC2" hidden="1">#REF!</definedName>
    <definedName name="___ACC53" localSheetId="31">#REF!</definedName>
    <definedName name="___ACC53">!#REF!</definedName>
    <definedName name="___ACC54">#REF!</definedName>
    <definedName name="___ACC56" localSheetId="31">#REF!</definedName>
    <definedName name="___ACC56">!#REF!</definedName>
    <definedName name="___AOU1">#REF!</definedName>
    <definedName name="___AOU2">#REF!</definedName>
    <definedName name="___a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a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a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a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a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a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a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as1" localSheetId="35" hidden="1">{#N/A,#N/A,FALSE,"SumD";#N/A,#N/A,FALSE,"ElecD";#N/A,#N/A,FALSE,"MechD";#N/A,#N/A,FALSE,"GeotD";#N/A,#N/A,FALSE,"PrcsD";#N/A,#N/A,FALSE,"TunnD";#N/A,#N/A,FALSE,"CivlD";#N/A,#N/A,FALSE,"NtwkD";#N/A,#N/A,FALSE,"EstgD";#N/A,#N/A,FALSE,"PEngD"}</definedName>
    <definedName name="___as1" localSheetId="37" hidden="1">{#N/A,#N/A,FALSE,"SumD";#N/A,#N/A,FALSE,"ElecD";#N/A,#N/A,FALSE,"MechD";#N/A,#N/A,FALSE,"GeotD";#N/A,#N/A,FALSE,"PrcsD";#N/A,#N/A,FALSE,"TunnD";#N/A,#N/A,FALSE,"CivlD";#N/A,#N/A,FALSE,"NtwkD";#N/A,#N/A,FALSE,"EstgD";#N/A,#N/A,FALSE,"PEngD"}</definedName>
    <definedName name="___as1" localSheetId="36" hidden="1">{#N/A,#N/A,FALSE,"SumD";#N/A,#N/A,FALSE,"ElecD";#N/A,#N/A,FALSE,"MechD";#N/A,#N/A,FALSE,"GeotD";#N/A,#N/A,FALSE,"PrcsD";#N/A,#N/A,FALSE,"TunnD";#N/A,#N/A,FALSE,"CivlD";#N/A,#N/A,FALSE,"NtwkD";#N/A,#N/A,FALSE,"EstgD";#N/A,#N/A,FALSE,"PEngD"}</definedName>
    <definedName name="___as1" localSheetId="33" hidden="1">{#N/A,#N/A,FALSE,"SumD";#N/A,#N/A,FALSE,"ElecD";#N/A,#N/A,FALSE,"MechD";#N/A,#N/A,FALSE,"GeotD";#N/A,#N/A,FALSE,"PrcsD";#N/A,#N/A,FALSE,"TunnD";#N/A,#N/A,FALSE,"CivlD";#N/A,#N/A,FALSE,"NtwkD";#N/A,#N/A,FALSE,"EstgD";#N/A,#N/A,FALSE,"PEngD"}</definedName>
    <definedName name="___as1" localSheetId="34" hidden="1">{#N/A,#N/A,FALSE,"SumD";#N/A,#N/A,FALSE,"ElecD";#N/A,#N/A,FALSE,"MechD";#N/A,#N/A,FALSE,"GeotD";#N/A,#N/A,FALSE,"PrcsD";#N/A,#N/A,FALSE,"TunnD";#N/A,#N/A,FALSE,"CivlD";#N/A,#N/A,FALSE,"NtwkD";#N/A,#N/A,FALSE,"EstgD";#N/A,#N/A,FALSE,"PEngD"}</definedName>
    <definedName name="___as1" localSheetId="3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asp2" localSheetId="31">#REF!</definedName>
    <definedName name="___asp2">!#REF!</definedName>
    <definedName name="___AVR1">#REF!</definedName>
    <definedName name="___AVR2">#REF!</definedName>
    <definedName name="___B19000" localSheetId="31">#REF!</definedName>
    <definedName name="___B19000">!#REF!</definedName>
    <definedName name="___B19999" localSheetId="31">#REF!</definedName>
    <definedName name="___B19999">!#REF!</definedName>
    <definedName name="___B20000" localSheetId="31">#REF!</definedName>
    <definedName name="___B20000">!#REF!</definedName>
    <definedName name="___BAS1">#REF!</definedName>
    <definedName name="___BLK100" localSheetId="31">#REF!</definedName>
    <definedName name="___BLK100">!#REF!</definedName>
    <definedName name="___BNM1" localSheetId="35" hidden="1">{#N/A,#N/A,FALSE,"WBS 1.06";#N/A,#N/A,FALSE,"WBS 1.14";#N/A,#N/A,FALSE,"WBS 1.17";#N/A,#N/A,FALSE,"WBS 1.18"}</definedName>
    <definedName name="___BNM1" localSheetId="37" hidden="1">{#N/A,#N/A,FALSE,"WBS 1.06";#N/A,#N/A,FALSE,"WBS 1.14";#N/A,#N/A,FALSE,"WBS 1.17";#N/A,#N/A,FALSE,"WBS 1.18"}</definedName>
    <definedName name="___BNM1" localSheetId="36" hidden="1">{#N/A,#N/A,FALSE,"WBS 1.06";#N/A,#N/A,FALSE,"WBS 1.14";#N/A,#N/A,FALSE,"WBS 1.17";#N/A,#N/A,FALSE,"WBS 1.18"}</definedName>
    <definedName name="___BNM1" localSheetId="33" hidden="1">{#N/A,#N/A,FALSE,"WBS 1.06";#N/A,#N/A,FALSE,"WBS 1.14";#N/A,#N/A,FALSE,"WBS 1.17";#N/A,#N/A,FALSE,"WBS 1.18"}</definedName>
    <definedName name="___BNM1" localSheetId="34" hidden="1">{#N/A,#N/A,FALSE,"WBS 1.06";#N/A,#N/A,FALSE,"WBS 1.14";#N/A,#N/A,FALSE,"WBS 1.17";#N/A,#N/A,FALSE,"WBS 1.18"}</definedName>
    <definedName name="___BNM1" localSheetId="31" hidden="1">{#N/A,#N/A,FALSE,"WBS 1.06";#N/A,#N/A,FALSE,"WBS 1.14";#N/A,#N/A,FALSE,"WBS 1.17";#N/A,#N/A,FALSE,"WBS 1.18"}</definedName>
    <definedName name="___BNM1" hidden="1">{#N/A,#N/A,FALSE,"WBS 1.06";#N/A,#N/A,FALSE,"WBS 1.14";#N/A,#N/A,FALSE,"WBS 1.17";#N/A,#N/A,FALSE,"WBS 1.18"}</definedName>
    <definedName name="___BUT38" localSheetId="31">#REF!</definedName>
    <definedName name="___BUT38">!#REF!</definedName>
    <definedName name="___BUT78" localSheetId="31">#REF!</definedName>
    <definedName name="___BUT78">!#REF!</definedName>
    <definedName name="___cal00001" localSheetId="35" hidden="1">{"'NOTES2'!$G$9:$J$27"}</definedName>
    <definedName name="___cal00001" localSheetId="37" hidden="1">{"'NOTES2'!$G$9:$J$27"}</definedName>
    <definedName name="___cal00001" localSheetId="36" hidden="1">{"'NOTES2'!$G$9:$J$27"}</definedName>
    <definedName name="___cal00001" localSheetId="33" hidden="1">{"'NOTES2'!$G$9:$J$27"}</definedName>
    <definedName name="___cal00001" localSheetId="34" hidden="1">{"'NOTES2'!$G$9:$J$27"}</definedName>
    <definedName name="___cal00001" localSheetId="31" hidden="1">{"'NOTES2'!$G$9:$J$27"}</definedName>
    <definedName name="___cal00001" hidden="1">{"'NOTES2'!$G$9:$J$27"}</definedName>
    <definedName name="___CAO1" localSheetId="31">#REF!</definedName>
    <definedName name="___CAO1">!#REF!</definedName>
    <definedName name="___CAO2" localSheetId="31">#REF!</definedName>
    <definedName name="___CAO2">!#REF!</definedName>
    <definedName name="___CAO3" localSheetId="31">#REF!</definedName>
    <definedName name="___CAO3">!#REF!</definedName>
    <definedName name="___CAO4" localSheetId="31">#REF!</definedName>
    <definedName name="___CAO4">!#REF!</definedName>
    <definedName name="___CAO5" localSheetId="31">#REF!</definedName>
    <definedName name="___CAO5">!#REF!</definedName>
    <definedName name="___CAO6" localSheetId="31">#REF!</definedName>
    <definedName name="___CAO6">!#REF!</definedName>
    <definedName name="___CAO7" localSheetId="31">#REF!</definedName>
    <definedName name="___CAO7">!#REF!</definedName>
    <definedName name="___CAO8" localSheetId="31">#REF!</definedName>
    <definedName name="___CAO8">!#REF!</definedName>
    <definedName name="___cc1" localSheetId="35" hidden="1">{"DETALLE_1996",#N/A,FALSE,"flujo";"DETALLE_1997",#N/A,FALSE,"flujo";"GASTOS_INCURRIDOS_1996",#N/A,FALSE,"flujo";"GASTOS_PROGRAMADOS_PARA_1997",#N/A,FALSE,"flujo";#N/A,#N/A,FALSE,"comparat";#N/A,#N/A,FALSE,"costos";#N/A,#N/A,FALSE,"proyctrol"}</definedName>
    <definedName name="___cc1" localSheetId="37" hidden="1">{"DETALLE_1996",#N/A,FALSE,"flujo";"DETALLE_1997",#N/A,FALSE,"flujo";"GASTOS_INCURRIDOS_1996",#N/A,FALSE,"flujo";"GASTOS_PROGRAMADOS_PARA_1997",#N/A,FALSE,"flujo";#N/A,#N/A,FALSE,"comparat";#N/A,#N/A,FALSE,"costos";#N/A,#N/A,FALSE,"proyctrol"}</definedName>
    <definedName name="___cc1" localSheetId="36" hidden="1">{"DETALLE_1996",#N/A,FALSE,"flujo";"DETALLE_1997",#N/A,FALSE,"flujo";"GASTOS_INCURRIDOS_1996",#N/A,FALSE,"flujo";"GASTOS_PROGRAMADOS_PARA_1997",#N/A,FALSE,"flujo";#N/A,#N/A,FALSE,"comparat";#N/A,#N/A,FALSE,"costos";#N/A,#N/A,FALSE,"proyctrol"}</definedName>
    <definedName name="___cc1" localSheetId="33" hidden="1">{"DETALLE_1996",#N/A,FALSE,"flujo";"DETALLE_1997",#N/A,FALSE,"flujo";"GASTOS_INCURRIDOS_1996",#N/A,FALSE,"flujo";"GASTOS_PROGRAMADOS_PARA_1997",#N/A,FALSE,"flujo";#N/A,#N/A,FALSE,"comparat";#N/A,#N/A,FALSE,"costos";#N/A,#N/A,FALSE,"proyctrol"}</definedName>
    <definedName name="___cc1" localSheetId="34" hidden="1">{"DETALLE_1996",#N/A,FALSE,"flujo";"DETALLE_1997",#N/A,FALSE,"flujo";"GASTOS_INCURRIDOS_1996",#N/A,FALSE,"flujo";"GASTOS_PROGRAMADOS_PARA_1997",#N/A,FALSE,"flujo";#N/A,#N/A,FALSE,"comparat";#N/A,#N/A,FALSE,"costos";#N/A,#N/A,FALSE,"proyctrol"}</definedName>
    <definedName name="___cc1" localSheetId="31" hidden="1">{"DETALLE_1996",#N/A,FALSE,"flujo";"DETALLE_1997",#N/A,FALSE,"flujo";"GASTOS_INCURRIDOS_1996",#N/A,FALSE,"flujo";"GASTOS_PROGRAMADOS_PARA_1997",#N/A,FALSE,"flujo";#N/A,#N/A,FALSE,"comparat";#N/A,#N/A,FALSE,"costos";#N/A,#N/A,FALSE,"proyctrol"}</definedName>
    <definedName name="___cc1" hidden="1">{"DETALLE_1996",#N/A,FALSE,"flujo";"DETALLE_1997",#N/A,FALSE,"flujo";"GASTOS_INCURRIDOS_1996",#N/A,FALSE,"flujo";"GASTOS_PROGRAMADOS_PARA_1997",#N/A,FALSE,"flujo";#N/A,#N/A,FALSE,"comparat";#N/A,#N/A,FALSE,"costos";#N/A,#N/A,FALSE,"proyctrol"}</definedName>
    <definedName name="___ccr1" localSheetId="31" hidden="1">{#N/A,#N/A,TRUE,"Cover";#N/A,#N/A,TRUE,"Conts";#N/A,#N/A,TRUE,"VOS";#N/A,#N/A,TRUE,"Warrington";#N/A,#N/A,TRUE,"Widnes"}</definedName>
    <definedName name="___ccr1" hidden="1">{#N/A,#N/A,TRUE,"Cover";#N/A,#N/A,TRUE,"Conts";#N/A,#N/A,TRUE,"VOS";#N/A,#N/A,TRUE,"Warrington";#N/A,#N/A,TRUE,"Widnes"}</definedName>
    <definedName name="___CMU005" localSheetId="31" hidden="1">#REF!</definedName>
    <definedName name="___CMU005" hidden="1">#REF!</definedName>
    <definedName name="___COM1180">#REF!</definedName>
    <definedName name="___cp010103" localSheetId="35" hidden="1">{#N/A,#N/A,TRUE,"MEMO";#N/A,#N/A,TRUE,"PARAMETROS";#N/A,#N/A,TRUE,"RLI ";#N/A,#N/A,TRUE,"IMPTO.DET.";#N/A,#N/A,TRUE,"FUT-FUNT";#N/A,#N/A,TRUE,"CPI-PATR.";#N/A,#N/A,TRUE,"CM CPI";#N/A,#N/A,TRUE,"PROV";#N/A,#N/A,TRUE,"A FIJO";#N/A,#N/A,TRUE,"LEASING";#N/A,#N/A,TRUE,"VPP";#N/A,#N/A,TRUE,"PPM";#N/A,#N/A,TRUE,"OTROS"}</definedName>
    <definedName name="___cp010103" localSheetId="37" hidden="1">{#N/A,#N/A,TRUE,"MEMO";#N/A,#N/A,TRUE,"PARAMETROS";#N/A,#N/A,TRUE,"RLI ";#N/A,#N/A,TRUE,"IMPTO.DET.";#N/A,#N/A,TRUE,"FUT-FUNT";#N/A,#N/A,TRUE,"CPI-PATR.";#N/A,#N/A,TRUE,"CM CPI";#N/A,#N/A,TRUE,"PROV";#N/A,#N/A,TRUE,"A FIJO";#N/A,#N/A,TRUE,"LEASING";#N/A,#N/A,TRUE,"VPP";#N/A,#N/A,TRUE,"PPM";#N/A,#N/A,TRUE,"OTROS"}</definedName>
    <definedName name="___cp010103" localSheetId="36" hidden="1">{#N/A,#N/A,TRUE,"MEMO";#N/A,#N/A,TRUE,"PARAMETROS";#N/A,#N/A,TRUE,"RLI ";#N/A,#N/A,TRUE,"IMPTO.DET.";#N/A,#N/A,TRUE,"FUT-FUNT";#N/A,#N/A,TRUE,"CPI-PATR.";#N/A,#N/A,TRUE,"CM CPI";#N/A,#N/A,TRUE,"PROV";#N/A,#N/A,TRUE,"A FIJO";#N/A,#N/A,TRUE,"LEASING";#N/A,#N/A,TRUE,"VPP";#N/A,#N/A,TRUE,"PPM";#N/A,#N/A,TRUE,"OTROS"}</definedName>
    <definedName name="___cp010103" localSheetId="33" hidden="1">{#N/A,#N/A,TRUE,"MEMO";#N/A,#N/A,TRUE,"PARAMETROS";#N/A,#N/A,TRUE,"RLI ";#N/A,#N/A,TRUE,"IMPTO.DET.";#N/A,#N/A,TRUE,"FUT-FUNT";#N/A,#N/A,TRUE,"CPI-PATR.";#N/A,#N/A,TRUE,"CM CPI";#N/A,#N/A,TRUE,"PROV";#N/A,#N/A,TRUE,"A FIJO";#N/A,#N/A,TRUE,"LEASING";#N/A,#N/A,TRUE,"VPP";#N/A,#N/A,TRUE,"PPM";#N/A,#N/A,TRUE,"OTROS"}</definedName>
    <definedName name="___cp010103" localSheetId="34" hidden="1">{#N/A,#N/A,TRUE,"MEMO";#N/A,#N/A,TRUE,"PARAMETROS";#N/A,#N/A,TRUE,"RLI ";#N/A,#N/A,TRUE,"IMPTO.DET.";#N/A,#N/A,TRUE,"FUT-FUNT";#N/A,#N/A,TRUE,"CPI-PATR.";#N/A,#N/A,TRUE,"CM CPI";#N/A,#N/A,TRUE,"PROV";#N/A,#N/A,TRUE,"A FIJO";#N/A,#N/A,TRUE,"LEASING";#N/A,#N/A,TRUE,"VPP";#N/A,#N/A,TRUE,"PPM";#N/A,#N/A,TRUE,"OTROS"}</definedName>
    <definedName name="___cp010103" localSheetId="31" hidden="1">{#N/A,#N/A,TRUE,"MEMO";#N/A,#N/A,TRUE,"PARAMETROS";#N/A,#N/A,TRUE,"RLI ";#N/A,#N/A,TRUE,"IMPTO.DET.";#N/A,#N/A,TRUE,"FUT-FUNT";#N/A,#N/A,TRUE,"CPI-PATR.";#N/A,#N/A,TRUE,"CM CPI";#N/A,#N/A,TRUE,"PROV";#N/A,#N/A,TRUE,"A FIJO";#N/A,#N/A,TRUE,"LEASING";#N/A,#N/A,TRUE,"VPP";#N/A,#N/A,TRUE,"PPM";#N/A,#N/A,TRUE,"OTROS"}</definedName>
    <definedName name="___cp010103" hidden="1">{#N/A,#N/A,TRUE,"MEMO";#N/A,#N/A,TRUE,"PARAMETROS";#N/A,#N/A,TRUE,"RLI ";#N/A,#N/A,TRUE,"IMPTO.DET.";#N/A,#N/A,TRUE,"FUT-FUNT";#N/A,#N/A,TRUE,"CPI-PATR.";#N/A,#N/A,TRUE,"CM CPI";#N/A,#N/A,TRUE,"PROV";#N/A,#N/A,TRUE,"A FIJO";#N/A,#N/A,TRUE,"LEASING";#N/A,#N/A,TRUE,"VPP";#N/A,#N/A,TRUE,"PPM";#N/A,#N/A,TRUE,"OTROS"}</definedName>
    <definedName name="___CZK1">#REF!</definedName>
    <definedName name="___DAT1">#REF!</definedName>
    <definedName name="___DAT10">#REF!</definedName>
    <definedName name="___DAT11">#REF!</definedName>
    <definedName name="___DAT12">#REF!</definedName>
    <definedName name="___DAT13">#REF!</definedName>
    <definedName name="___DAT1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1">#REF!</definedName>
    <definedName name="___DEC2">#REF!</definedName>
    <definedName name="___dep2" localSheetId="31">#REF!</definedName>
    <definedName name="___dep2">!#REF!</definedName>
    <definedName name="___dep3" localSheetId="31">#REF!</definedName>
    <definedName name="___dep3">!#REF!</definedName>
    <definedName name="___DIC98">#REF!</definedName>
    <definedName name="___dk1" localSheetId="35" hidden="1">{#N/A,#N/A,FALSE,"COVER.XLS";#N/A,#N/A,FALSE,"RACT1.XLS";#N/A,#N/A,FALSE,"RACT2.XLS";#N/A,#N/A,FALSE,"ECCMP";#N/A,#N/A,FALSE,"WELDER.XLS"}</definedName>
    <definedName name="___dk1" localSheetId="37" hidden="1">{#N/A,#N/A,FALSE,"COVER.XLS";#N/A,#N/A,FALSE,"RACT1.XLS";#N/A,#N/A,FALSE,"RACT2.XLS";#N/A,#N/A,FALSE,"ECCMP";#N/A,#N/A,FALSE,"WELDER.XLS"}</definedName>
    <definedName name="___dk1" localSheetId="36" hidden="1">{#N/A,#N/A,FALSE,"COVER.XLS";#N/A,#N/A,FALSE,"RACT1.XLS";#N/A,#N/A,FALSE,"RACT2.XLS";#N/A,#N/A,FALSE,"ECCMP";#N/A,#N/A,FALSE,"WELDER.XLS"}</definedName>
    <definedName name="___dk1" localSheetId="33" hidden="1">{#N/A,#N/A,FALSE,"COVER.XLS";#N/A,#N/A,FALSE,"RACT1.XLS";#N/A,#N/A,FALSE,"RACT2.XLS";#N/A,#N/A,FALSE,"ECCMP";#N/A,#N/A,FALSE,"WELDER.XLS"}</definedName>
    <definedName name="___dk1" localSheetId="34" hidden="1">{#N/A,#N/A,FALSE,"COVER.XLS";#N/A,#N/A,FALSE,"RACT1.XLS";#N/A,#N/A,FALSE,"RACT2.XLS";#N/A,#N/A,FALSE,"ECCMP";#N/A,#N/A,FALSE,"WELDER.XLS"}</definedName>
    <definedName name="___dk1" localSheetId="31" hidden="1">{#N/A,#N/A,FALSE,"COVER.XLS";#N/A,#N/A,FALSE,"RACT1.XLS";#N/A,#N/A,FALSE,"RACT2.XLS";#N/A,#N/A,FALSE,"ECCMP";#N/A,#N/A,FALSE,"WELDER.XLS"}</definedName>
    <definedName name="___dk1" hidden="1">{#N/A,#N/A,FALSE,"COVER.XLS";#N/A,#N/A,FALSE,"RACT1.XLS";#N/A,#N/A,FALSE,"RACT2.XLS";#N/A,#N/A,FALSE,"ECCMP";#N/A,#N/A,FALSE,"WELDER.XLS"}</definedName>
    <definedName name="___dol2">#REF!</definedName>
    <definedName name="___DPM375" localSheetId="31">#REF!</definedName>
    <definedName name="___DPM375">!#REF!</definedName>
    <definedName name="___DVC4">#REF!</definedName>
    <definedName name="___E1" localSheetId="31">#REF!</definedName>
    <definedName name="___E1">!#REF!</definedName>
    <definedName name="___e20000" localSheetId="31">#REF!</definedName>
    <definedName name="___e20000">!#REF!</definedName>
    <definedName name="___e99991" localSheetId="31">#REF!</definedName>
    <definedName name="___e99991">!#REF!</definedName>
    <definedName name="___eco2" localSheetId="35" hidden="1">{#N/A,#N/A,FALSE,"TEC-01";#N/A,#N/A,FALSE,"TEC - 02";#N/A,#N/A,FALSE,"TEC - 03";#N/A,#N/A,FALSE,"TEC - 04";#N/A,#N/A,FALSE,"TEC-07";#N/A,#N/A,FALSE,"TEC-08";#N/A,#N/A,FALSE,"TEC - 09A";#N/A,#N/A,FALSE,"TEC - 09B";#N/A,#N/A,FALSE,"TEC - 09C";#N/A,#N/A,FALSE,"TEC - 10";#N/A,#N/A,FALSE,"TEC-11"}</definedName>
    <definedName name="___eco2" localSheetId="37" hidden="1">{#N/A,#N/A,FALSE,"TEC-01";#N/A,#N/A,FALSE,"TEC - 02";#N/A,#N/A,FALSE,"TEC - 03";#N/A,#N/A,FALSE,"TEC - 04";#N/A,#N/A,FALSE,"TEC-07";#N/A,#N/A,FALSE,"TEC-08";#N/A,#N/A,FALSE,"TEC - 09A";#N/A,#N/A,FALSE,"TEC - 09B";#N/A,#N/A,FALSE,"TEC - 09C";#N/A,#N/A,FALSE,"TEC - 10";#N/A,#N/A,FALSE,"TEC-11"}</definedName>
    <definedName name="___eco2" localSheetId="36" hidden="1">{#N/A,#N/A,FALSE,"TEC-01";#N/A,#N/A,FALSE,"TEC - 02";#N/A,#N/A,FALSE,"TEC - 03";#N/A,#N/A,FALSE,"TEC - 04";#N/A,#N/A,FALSE,"TEC-07";#N/A,#N/A,FALSE,"TEC-08";#N/A,#N/A,FALSE,"TEC - 09A";#N/A,#N/A,FALSE,"TEC - 09B";#N/A,#N/A,FALSE,"TEC - 09C";#N/A,#N/A,FALSE,"TEC - 10";#N/A,#N/A,FALSE,"TEC-11"}</definedName>
    <definedName name="___eco2" localSheetId="33" hidden="1">{#N/A,#N/A,FALSE,"TEC-01";#N/A,#N/A,FALSE,"TEC - 02";#N/A,#N/A,FALSE,"TEC - 03";#N/A,#N/A,FALSE,"TEC - 04";#N/A,#N/A,FALSE,"TEC-07";#N/A,#N/A,FALSE,"TEC-08";#N/A,#N/A,FALSE,"TEC - 09A";#N/A,#N/A,FALSE,"TEC - 09B";#N/A,#N/A,FALSE,"TEC - 09C";#N/A,#N/A,FALSE,"TEC - 10";#N/A,#N/A,FALSE,"TEC-11"}</definedName>
    <definedName name="___eco2" localSheetId="34" hidden="1">{#N/A,#N/A,FALSE,"TEC-01";#N/A,#N/A,FALSE,"TEC - 02";#N/A,#N/A,FALSE,"TEC - 03";#N/A,#N/A,FALSE,"TEC - 04";#N/A,#N/A,FALSE,"TEC-07";#N/A,#N/A,FALSE,"TEC-08";#N/A,#N/A,FALSE,"TEC - 09A";#N/A,#N/A,FALSE,"TEC - 09B";#N/A,#N/A,FALSE,"TEC - 09C";#N/A,#N/A,FALSE,"TEC - 10";#N/A,#N/A,FALSE,"TEC-11"}</definedName>
    <definedName name="___eco2" localSheetId="31" hidden="1">{#N/A,#N/A,FALSE,"TEC-01";#N/A,#N/A,FALSE,"TEC - 02";#N/A,#N/A,FALSE,"TEC - 03";#N/A,#N/A,FALSE,"TEC - 04";#N/A,#N/A,FALSE,"TEC-07";#N/A,#N/A,FALSE,"TEC-08";#N/A,#N/A,FALSE,"TEC - 09A";#N/A,#N/A,FALSE,"TEC - 09B";#N/A,#N/A,FALSE,"TEC - 09C";#N/A,#N/A,FALSE,"TEC - 10";#N/A,#N/A,FALSE,"TEC-11"}</definedName>
    <definedName name="___eco2" hidden="1">{#N/A,#N/A,FALSE,"TEC-01";#N/A,#N/A,FALSE,"TEC - 02";#N/A,#N/A,FALSE,"TEC - 03";#N/A,#N/A,FALSE,"TEC - 04";#N/A,#N/A,FALSE,"TEC-07";#N/A,#N/A,FALSE,"TEC-08";#N/A,#N/A,FALSE,"TEC - 09A";#N/A,#N/A,FALSE,"TEC - 09B";#N/A,#N/A,FALSE,"TEC - 09C";#N/A,#N/A,FALSE,"TEC - 10";#N/A,#N/A,FALSE,"TEC-11"}</definedName>
    <definedName name="___eco3333"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eco3333"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eco3333"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eco3333"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eco3333"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eco3333"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eco33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_eee4" localSheetId="35" hidden="1">{#N/A,#N/A,TRUE,"MES";#N/A,#N/A,TRUE,"ANUAL"}</definedName>
    <definedName name="___eee4" localSheetId="37" hidden="1">{#N/A,#N/A,TRUE,"MES";#N/A,#N/A,TRUE,"ANUAL"}</definedName>
    <definedName name="___eee4" localSheetId="36" hidden="1">{#N/A,#N/A,TRUE,"MES";#N/A,#N/A,TRUE,"ANUAL"}</definedName>
    <definedName name="___eee4" localSheetId="33" hidden="1">{#N/A,#N/A,TRUE,"MES";#N/A,#N/A,TRUE,"ANUAL"}</definedName>
    <definedName name="___eee4" localSheetId="34" hidden="1">{#N/A,#N/A,TRUE,"MES";#N/A,#N/A,TRUE,"ANUAL"}</definedName>
    <definedName name="___eee4" localSheetId="31" hidden="1">{#N/A,#N/A,TRUE,"MES";#N/A,#N/A,TRUE,"ANUAL"}</definedName>
    <definedName name="___eee4" hidden="1">{#N/A,#N/A,TRUE,"MES";#N/A,#N/A,TRUE,"ANUAL"}</definedName>
    <definedName name="___EJE01" localSheetId="31">#REF!</definedName>
    <definedName name="___EJE01">!#REF!</definedName>
    <definedName name="___EJE02" localSheetId="31">#REF!</definedName>
    <definedName name="___EJE02">!#REF!</definedName>
    <definedName name="___EJE03" localSheetId="31">#REF!</definedName>
    <definedName name="___EJE03">!#REF!</definedName>
    <definedName name="___ENA44">#REF!</definedName>
    <definedName name="___ENA63">#REF!</definedName>
    <definedName name="___ENC1475">#REF!</definedName>
    <definedName name="___ent17">#REF!</definedName>
    <definedName name="___ENT2000">#REF!</definedName>
    <definedName name="___ENZ2000">#REF!</definedName>
    <definedName name="___equ1" localSheetId="35" hidden="1">{#N/A,#N/A,TRUE,"Est. de Fact.";#N/A,#N/A,TRUE,"Capitulo 19";#N/A,#N/A,TRUE,"Proyecto P855"}</definedName>
    <definedName name="___equ1" localSheetId="37" hidden="1">{#N/A,#N/A,TRUE,"Est. de Fact.";#N/A,#N/A,TRUE,"Capitulo 19";#N/A,#N/A,TRUE,"Proyecto P855"}</definedName>
    <definedName name="___equ1" localSheetId="36" hidden="1">{#N/A,#N/A,TRUE,"Est. de Fact.";#N/A,#N/A,TRUE,"Capitulo 19";#N/A,#N/A,TRUE,"Proyecto P855"}</definedName>
    <definedName name="___equ1" localSheetId="33" hidden="1">{#N/A,#N/A,TRUE,"Est. de Fact.";#N/A,#N/A,TRUE,"Capitulo 19";#N/A,#N/A,TRUE,"Proyecto P855"}</definedName>
    <definedName name="___equ1" localSheetId="34" hidden="1">{#N/A,#N/A,TRUE,"Est. de Fact.";#N/A,#N/A,TRUE,"Capitulo 19";#N/A,#N/A,TRUE,"Proyecto P855"}</definedName>
    <definedName name="___equ1" localSheetId="31" hidden="1">{#N/A,#N/A,TRUE,"Est. de Fact.";#N/A,#N/A,TRUE,"Capitulo 19";#N/A,#N/A,TRUE,"Proyecto P855"}</definedName>
    <definedName name="___equ1" hidden="1">{#N/A,#N/A,TRUE,"Est. de Fact.";#N/A,#N/A,TRUE,"Capitulo 19";#N/A,#N/A,TRUE,"Proyecto P855"}</definedName>
    <definedName name="___esc1" localSheetId="31">#REF!</definedName>
    <definedName name="___esc1">!#REF!</definedName>
    <definedName name="___ext2" localSheetId="31">#REF!</definedName>
    <definedName name="___ext2">!#REF!</definedName>
    <definedName name="___ext3" localSheetId="31">#REF!</definedName>
    <definedName name="___ext3">!#REF!</definedName>
    <definedName name="___F" localSheetId="35" hidden="1">{#N/A,#N/A,FALSE,"Total_OC015";#N/A,#N/A,FALSE,"ADMIN";#N/A,#N/A,FALSE,"PROCES";#N/A,#N/A,FALSE,"mecan";#N/A,#N/A,FALSE,"civil";#N/A,#N/A,FALSE,"CAÑER";#N/A,#N/A,FALSE,"ELEC";#N/A,#N/A,FALSE,"INSTR"}</definedName>
    <definedName name="___F" localSheetId="33" hidden="1">{#N/A,#N/A,FALSE,"Total_OC015";#N/A,#N/A,FALSE,"ADMIN";#N/A,#N/A,FALSE,"PROCES";#N/A,#N/A,FALSE,"mecan";#N/A,#N/A,FALSE,"civil";#N/A,#N/A,FALSE,"CAÑER";#N/A,#N/A,FALSE,"ELEC";#N/A,#N/A,FALSE,"INSTR"}</definedName>
    <definedName name="___F" localSheetId="34" hidden="1">{#N/A,#N/A,FALSE,"Total_OC015";#N/A,#N/A,FALSE,"ADMIN";#N/A,#N/A,FALSE,"PROCES";#N/A,#N/A,FALSE,"mecan";#N/A,#N/A,FALSE,"civil";#N/A,#N/A,FALSE,"CAÑER";#N/A,#N/A,FALSE,"ELEC";#N/A,#N/A,FALSE,"INSTR"}</definedName>
    <definedName name="___F" localSheetId="31" hidden="1">{#N/A,#N/A,FALSE,"Total_OC015";#N/A,#N/A,FALSE,"ADMIN";#N/A,#N/A,FALSE,"PROCES";#N/A,#N/A,FALSE,"mecan";#N/A,#N/A,FALSE,"civil";#N/A,#N/A,FALSE,"CAÑER";#N/A,#N/A,FALSE,"ELEC";#N/A,#N/A,FALSE,"INSTR"}</definedName>
    <definedName name="___f">#REF!</definedName>
    <definedName name="___F15p" localSheetId="31">#REF!</definedName>
    <definedName name="___F15p">!#REF!</definedName>
    <definedName name="___f34rfq" localSheetId="31">#REF!</definedName>
    <definedName name="___f34rfq">!#REF!</definedName>
    <definedName name="___FC" localSheetId="35" hidden="1">{"DETALLE_1996",#N/A,FALSE,"flujo";"DETALLE_1997",#N/A,FALSE,"flujo";"GASTOS_INCURRIDOS_1996",#N/A,FALSE,"flujo";"GASTOS_PROGRAMADOS_PARA_1997",#N/A,FALSE,"flujo";#N/A,#N/A,FALSE,"comparat";#N/A,#N/A,FALSE,"costos";#N/A,#N/A,FALSE,"proyctrol"}</definedName>
    <definedName name="___FC" localSheetId="37" hidden="1">{"DETALLE_1996",#N/A,FALSE,"flujo";"DETALLE_1997",#N/A,FALSE,"flujo";"GASTOS_INCURRIDOS_1996",#N/A,FALSE,"flujo";"GASTOS_PROGRAMADOS_PARA_1997",#N/A,FALSE,"flujo";#N/A,#N/A,FALSE,"comparat";#N/A,#N/A,FALSE,"costos";#N/A,#N/A,FALSE,"proyctrol"}</definedName>
    <definedName name="___FC" localSheetId="36" hidden="1">{"DETALLE_1996",#N/A,FALSE,"flujo";"DETALLE_1997",#N/A,FALSE,"flujo";"GASTOS_INCURRIDOS_1996",#N/A,FALSE,"flujo";"GASTOS_PROGRAMADOS_PARA_1997",#N/A,FALSE,"flujo";#N/A,#N/A,FALSE,"comparat";#N/A,#N/A,FALSE,"costos";#N/A,#N/A,FALSE,"proyctrol"}</definedName>
    <definedName name="___FC" localSheetId="33" hidden="1">{"DETALLE_1996",#N/A,FALSE,"flujo";"DETALLE_1997",#N/A,FALSE,"flujo";"GASTOS_INCURRIDOS_1996",#N/A,FALSE,"flujo";"GASTOS_PROGRAMADOS_PARA_1997",#N/A,FALSE,"flujo";#N/A,#N/A,FALSE,"comparat";#N/A,#N/A,FALSE,"costos";#N/A,#N/A,FALSE,"proyctrol"}</definedName>
    <definedName name="___FC" localSheetId="34" hidden="1">{"DETALLE_1996",#N/A,FALSE,"flujo";"DETALLE_1997",#N/A,FALSE,"flujo";"GASTOS_INCURRIDOS_1996",#N/A,FALSE,"flujo";"GASTOS_PROGRAMADOS_PARA_1997",#N/A,FALSE,"flujo";#N/A,#N/A,FALSE,"comparat";#N/A,#N/A,FALSE,"costos";#N/A,#N/A,FALSE,"proyctrol"}</definedName>
    <definedName name="___FC" localSheetId="31" hidden="1">{"DETALLE_1996",#N/A,FALSE,"flujo";"DETALLE_1997",#N/A,FALSE,"flujo";"GASTOS_INCURRIDOS_1996",#N/A,FALSE,"flujo";"GASTOS_PROGRAMADOS_PARA_1997",#N/A,FALSE,"flujo";#N/A,#N/A,FALSE,"comparat";#N/A,#N/A,FALSE,"costos";#N/A,#N/A,FALSE,"proyctrol"}</definedName>
    <definedName name="___FC" hidden="1">{"DETALLE_1996",#N/A,FALSE,"flujo";"DETALLE_1997",#N/A,FALSE,"flujo";"GASTOS_INCURRIDOS_1996",#N/A,FALSE,"flujo";"GASTOS_PROGRAMADOS_PARA_1997",#N/A,FALSE,"flujo";#N/A,#N/A,FALSE,"comparat";#N/A,#N/A,FALSE,"costos";#N/A,#N/A,FALSE,"proyctrol"}</definedName>
    <definedName name="___FC1" localSheetId="35" hidden="1">{"DETALLE_1996",#N/A,FALSE,"flujo";"DETALLE_1997",#N/A,FALSE,"flujo";"GASTOS_INCURRIDOS_1996",#N/A,FALSE,"flujo";"GASTOS_PROGRAMADOS_PARA_1997",#N/A,FALSE,"flujo";#N/A,#N/A,FALSE,"comparat";#N/A,#N/A,FALSE,"costos";#N/A,#N/A,FALSE,"proyctrol"}</definedName>
    <definedName name="___FC1" localSheetId="37" hidden="1">{"DETALLE_1996",#N/A,FALSE,"flujo";"DETALLE_1997",#N/A,FALSE,"flujo";"GASTOS_INCURRIDOS_1996",#N/A,FALSE,"flujo";"GASTOS_PROGRAMADOS_PARA_1997",#N/A,FALSE,"flujo";#N/A,#N/A,FALSE,"comparat";#N/A,#N/A,FALSE,"costos";#N/A,#N/A,FALSE,"proyctrol"}</definedName>
    <definedName name="___FC1" localSheetId="36" hidden="1">{"DETALLE_1996",#N/A,FALSE,"flujo";"DETALLE_1997",#N/A,FALSE,"flujo";"GASTOS_INCURRIDOS_1996",#N/A,FALSE,"flujo";"GASTOS_PROGRAMADOS_PARA_1997",#N/A,FALSE,"flujo";#N/A,#N/A,FALSE,"comparat";#N/A,#N/A,FALSE,"costos";#N/A,#N/A,FALSE,"proyctrol"}</definedName>
    <definedName name="___FC1" localSheetId="33" hidden="1">{"DETALLE_1996",#N/A,FALSE,"flujo";"DETALLE_1997",#N/A,FALSE,"flujo";"GASTOS_INCURRIDOS_1996",#N/A,FALSE,"flujo";"GASTOS_PROGRAMADOS_PARA_1997",#N/A,FALSE,"flujo";#N/A,#N/A,FALSE,"comparat";#N/A,#N/A,FALSE,"costos";#N/A,#N/A,FALSE,"proyctrol"}</definedName>
    <definedName name="___FC1" localSheetId="34" hidden="1">{"DETALLE_1996",#N/A,FALSE,"flujo";"DETALLE_1997",#N/A,FALSE,"flujo";"GASTOS_INCURRIDOS_1996",#N/A,FALSE,"flujo";"GASTOS_PROGRAMADOS_PARA_1997",#N/A,FALSE,"flujo";#N/A,#N/A,FALSE,"comparat";#N/A,#N/A,FALSE,"costos";#N/A,#N/A,FALSE,"proyctrol"}</definedName>
    <definedName name="___FC1" localSheetId="31" hidden="1">{"DETALLE_1996",#N/A,FALSE,"flujo";"DETALLE_1997",#N/A,FALSE,"flujo";"GASTOS_INCURRIDOS_1996",#N/A,FALSE,"flujo";"GASTOS_PROGRAMADOS_PARA_1997",#N/A,FALSE,"flujo";#N/A,#N/A,FALSE,"comparat";#N/A,#N/A,FALSE,"costos";#N/A,#N/A,FALSE,"proyctrol"}</definedName>
    <definedName name="___FC1" hidden="1">{"DETALLE_1996",#N/A,FALSE,"flujo";"DETALLE_1997",#N/A,FALSE,"flujo";"GASTOS_INCURRIDOS_1996",#N/A,FALSE,"flujo";"GASTOS_PROGRAMADOS_PARA_1997",#N/A,FALSE,"flujo";#N/A,#N/A,FALSE,"comparat";#N/A,#N/A,FALSE,"costos";#N/A,#N/A,FALSE,"proyctrol"}</definedName>
    <definedName name="___FEV1">#REF!</definedName>
    <definedName name="___FEV2">#REF!</definedName>
    <definedName name="___FHE7" localSheetId="35" hidden="1">{#N/A,#N/A,FALSE,"masez (10)";#N/A,#N/A,FALSE,"masez (7)";#N/A,#N/A,FALSE,"masez (6)";#N/A,#N/A,FALSE,"masez (5)";#N/A,#N/A,FALSE,"masez (4)";#N/A,#N/A,FALSE,"masez (3)";#N/A,#N/A,FALSE,"masez (2)";#N/A,#N/A,FALSE,"GME";#N/A,#N/A,FALSE,"masez"}</definedName>
    <definedName name="___FHE7" localSheetId="37" hidden="1">{#N/A,#N/A,FALSE,"masez (10)";#N/A,#N/A,FALSE,"masez (7)";#N/A,#N/A,FALSE,"masez (6)";#N/A,#N/A,FALSE,"masez (5)";#N/A,#N/A,FALSE,"masez (4)";#N/A,#N/A,FALSE,"masez (3)";#N/A,#N/A,FALSE,"masez (2)";#N/A,#N/A,FALSE,"GME";#N/A,#N/A,FALSE,"masez"}</definedName>
    <definedName name="___FHE7" localSheetId="36" hidden="1">{#N/A,#N/A,FALSE,"masez (10)";#N/A,#N/A,FALSE,"masez (7)";#N/A,#N/A,FALSE,"masez (6)";#N/A,#N/A,FALSE,"masez (5)";#N/A,#N/A,FALSE,"masez (4)";#N/A,#N/A,FALSE,"masez (3)";#N/A,#N/A,FALSE,"masez (2)";#N/A,#N/A,FALSE,"GME";#N/A,#N/A,FALSE,"masez"}</definedName>
    <definedName name="___FHE7" localSheetId="33" hidden="1">{#N/A,#N/A,FALSE,"masez (10)";#N/A,#N/A,FALSE,"masez (7)";#N/A,#N/A,FALSE,"masez (6)";#N/A,#N/A,FALSE,"masez (5)";#N/A,#N/A,FALSE,"masez (4)";#N/A,#N/A,FALSE,"masez (3)";#N/A,#N/A,FALSE,"masez (2)";#N/A,#N/A,FALSE,"GME";#N/A,#N/A,FALSE,"masez"}</definedName>
    <definedName name="___FHE7" localSheetId="34" hidden="1">{#N/A,#N/A,FALSE,"masez (10)";#N/A,#N/A,FALSE,"masez (7)";#N/A,#N/A,FALSE,"masez (6)";#N/A,#N/A,FALSE,"masez (5)";#N/A,#N/A,FALSE,"masez (4)";#N/A,#N/A,FALSE,"masez (3)";#N/A,#N/A,FALSE,"masez (2)";#N/A,#N/A,FALSE,"GME";#N/A,#N/A,FALSE,"masez"}</definedName>
    <definedName name="___FHE7" localSheetId="31"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FHE71" localSheetId="35" hidden="1">{#N/A,#N/A,FALSE,"masez (10)";#N/A,#N/A,FALSE,"masez (7)";#N/A,#N/A,FALSE,"masez (6)";#N/A,#N/A,FALSE,"masez (5)";#N/A,#N/A,FALSE,"masez (4)";#N/A,#N/A,FALSE,"masez (3)";#N/A,#N/A,FALSE,"masez (2)";#N/A,#N/A,FALSE,"GME";#N/A,#N/A,FALSE,"masez"}</definedName>
    <definedName name="___FHE71" localSheetId="37" hidden="1">{#N/A,#N/A,FALSE,"masez (10)";#N/A,#N/A,FALSE,"masez (7)";#N/A,#N/A,FALSE,"masez (6)";#N/A,#N/A,FALSE,"masez (5)";#N/A,#N/A,FALSE,"masez (4)";#N/A,#N/A,FALSE,"masez (3)";#N/A,#N/A,FALSE,"masez (2)";#N/A,#N/A,FALSE,"GME";#N/A,#N/A,FALSE,"masez"}</definedName>
    <definedName name="___FHE71" localSheetId="36" hidden="1">{#N/A,#N/A,FALSE,"masez (10)";#N/A,#N/A,FALSE,"masez (7)";#N/A,#N/A,FALSE,"masez (6)";#N/A,#N/A,FALSE,"masez (5)";#N/A,#N/A,FALSE,"masez (4)";#N/A,#N/A,FALSE,"masez (3)";#N/A,#N/A,FALSE,"masez (2)";#N/A,#N/A,FALSE,"GME";#N/A,#N/A,FALSE,"masez"}</definedName>
    <definedName name="___FHE71" localSheetId="33" hidden="1">{#N/A,#N/A,FALSE,"masez (10)";#N/A,#N/A,FALSE,"masez (7)";#N/A,#N/A,FALSE,"masez (6)";#N/A,#N/A,FALSE,"masez (5)";#N/A,#N/A,FALSE,"masez (4)";#N/A,#N/A,FALSE,"masez (3)";#N/A,#N/A,FALSE,"masez (2)";#N/A,#N/A,FALSE,"GME";#N/A,#N/A,FALSE,"masez"}</definedName>
    <definedName name="___FHE71" localSheetId="34" hidden="1">{#N/A,#N/A,FALSE,"masez (10)";#N/A,#N/A,FALSE,"masez (7)";#N/A,#N/A,FALSE,"masez (6)";#N/A,#N/A,FALSE,"masez (5)";#N/A,#N/A,FALSE,"masez (4)";#N/A,#N/A,FALSE,"masez (3)";#N/A,#N/A,FALSE,"masez (2)";#N/A,#N/A,FALSE,"GME";#N/A,#N/A,FALSE,"masez"}</definedName>
    <definedName name="___FHE71" localSheetId="31" hidden="1">{#N/A,#N/A,FALSE,"masez (10)";#N/A,#N/A,FALSE,"masez (7)";#N/A,#N/A,FALSE,"masez (6)";#N/A,#N/A,FALSE,"masez (5)";#N/A,#N/A,FALSE,"masez (4)";#N/A,#N/A,FALSE,"masez (3)";#N/A,#N/A,FALSE,"masez (2)";#N/A,#N/A,FALSE,"GME";#N/A,#N/A,FALSE,"masez"}</definedName>
    <definedName name="___FHE71" hidden="1">{#N/A,#N/A,FALSE,"masez (10)";#N/A,#N/A,FALSE,"masez (7)";#N/A,#N/A,FALSE,"masez (6)";#N/A,#N/A,FALSE,"masez (5)";#N/A,#N/A,FALSE,"masez (4)";#N/A,#N/A,FALSE,"masez (3)";#N/A,#N/A,FALSE,"masez (2)";#N/A,#N/A,FALSE,"GME";#N/A,#N/A,FALSE,"masez"}</definedName>
    <definedName name="___FR2" localSheetId="35" hidden="1">{#N/A,#N/A,FALSE,"GERAL";#N/A,#N/A,FALSE,"012-96";#N/A,#N/A,FALSE,"018-96";#N/A,#N/A,FALSE,"027-96";#N/A,#N/A,FALSE,"059-96";#N/A,#N/A,FALSE,"076-96";#N/A,#N/A,FALSE,"019-97";#N/A,#N/A,FALSE,"021-97";#N/A,#N/A,FALSE,"022-97";#N/A,#N/A,FALSE,"028-97"}</definedName>
    <definedName name="___FR2" localSheetId="37" hidden="1">{#N/A,#N/A,FALSE,"GERAL";#N/A,#N/A,FALSE,"012-96";#N/A,#N/A,FALSE,"018-96";#N/A,#N/A,FALSE,"027-96";#N/A,#N/A,FALSE,"059-96";#N/A,#N/A,FALSE,"076-96";#N/A,#N/A,FALSE,"019-97";#N/A,#N/A,FALSE,"021-97";#N/A,#N/A,FALSE,"022-97";#N/A,#N/A,FALSE,"028-97"}</definedName>
    <definedName name="___FR2" localSheetId="36" hidden="1">{#N/A,#N/A,FALSE,"GERAL";#N/A,#N/A,FALSE,"012-96";#N/A,#N/A,FALSE,"018-96";#N/A,#N/A,FALSE,"027-96";#N/A,#N/A,FALSE,"059-96";#N/A,#N/A,FALSE,"076-96";#N/A,#N/A,FALSE,"019-97";#N/A,#N/A,FALSE,"021-97";#N/A,#N/A,FALSE,"022-97";#N/A,#N/A,FALSE,"028-97"}</definedName>
    <definedName name="___FR2" localSheetId="33" hidden="1">{#N/A,#N/A,FALSE,"GERAL";#N/A,#N/A,FALSE,"012-96";#N/A,#N/A,FALSE,"018-96";#N/A,#N/A,FALSE,"027-96";#N/A,#N/A,FALSE,"059-96";#N/A,#N/A,FALSE,"076-96";#N/A,#N/A,FALSE,"019-97";#N/A,#N/A,FALSE,"021-97";#N/A,#N/A,FALSE,"022-97";#N/A,#N/A,FALSE,"028-97"}</definedName>
    <definedName name="___FR2" localSheetId="34" hidden="1">{#N/A,#N/A,FALSE,"GERAL";#N/A,#N/A,FALSE,"012-96";#N/A,#N/A,FALSE,"018-96";#N/A,#N/A,FALSE,"027-96";#N/A,#N/A,FALSE,"059-96";#N/A,#N/A,FALSE,"076-96";#N/A,#N/A,FALSE,"019-97";#N/A,#N/A,FALSE,"021-97";#N/A,#N/A,FALSE,"022-97";#N/A,#N/A,FALSE,"028-97"}</definedName>
    <definedName name="___FR2" localSheetId="31" hidden="1">{#N/A,#N/A,FALSE,"GERAL";#N/A,#N/A,FALSE,"012-96";#N/A,#N/A,FALSE,"018-96";#N/A,#N/A,FALSE,"027-96";#N/A,#N/A,FALSE,"059-96";#N/A,#N/A,FALSE,"076-96";#N/A,#N/A,FALSE,"019-97";#N/A,#N/A,FALSE,"021-97";#N/A,#N/A,FALSE,"022-97";#N/A,#N/A,FALSE,"028-97"}</definedName>
    <definedName name="___FR2" hidden="1">{#N/A,#N/A,FALSE,"GERAL";#N/A,#N/A,FALSE,"012-96";#N/A,#N/A,FALSE,"018-96";#N/A,#N/A,FALSE,"027-96";#N/A,#N/A,FALSE,"059-96";#N/A,#N/A,FALSE,"076-96";#N/A,#N/A,FALSE,"019-97";#N/A,#N/A,FALSE,"021-97";#N/A,#N/A,FALSE,"022-97";#N/A,#N/A,FALSE,"028-97"}</definedName>
    <definedName name="___ftu222" localSheetId="35" hidden="1">{#N/A,#N/A,FALSE,"Aging Summary";#N/A,#N/A,FALSE,"Ratio Analysis";#N/A,#N/A,FALSE,"Test 120 Day Accts";#N/A,#N/A,FALSE,"Tickmarks"}</definedName>
    <definedName name="___ftu222" localSheetId="37" hidden="1">{#N/A,#N/A,FALSE,"Aging Summary";#N/A,#N/A,FALSE,"Ratio Analysis";#N/A,#N/A,FALSE,"Test 120 Day Accts";#N/A,#N/A,FALSE,"Tickmarks"}</definedName>
    <definedName name="___ftu222" localSheetId="36" hidden="1">{#N/A,#N/A,FALSE,"Aging Summary";#N/A,#N/A,FALSE,"Ratio Analysis";#N/A,#N/A,FALSE,"Test 120 Day Accts";#N/A,#N/A,FALSE,"Tickmarks"}</definedName>
    <definedName name="___ftu222" localSheetId="33" hidden="1">{#N/A,#N/A,FALSE,"Aging Summary";#N/A,#N/A,FALSE,"Ratio Analysis";#N/A,#N/A,FALSE,"Test 120 Day Accts";#N/A,#N/A,FALSE,"Tickmarks"}</definedName>
    <definedName name="___ftu222" localSheetId="34" hidden="1">{#N/A,#N/A,FALSE,"Aging Summary";#N/A,#N/A,FALSE,"Ratio Analysis";#N/A,#N/A,FALSE,"Test 120 Day Accts";#N/A,#N/A,FALSE,"Tickmarks"}</definedName>
    <definedName name="___ftu222" localSheetId="31" hidden="1">{#N/A,#N/A,FALSE,"Aging Summary";#N/A,#N/A,FALSE,"Ratio Analysis";#N/A,#N/A,FALSE,"Test 120 Day Accts";#N/A,#N/A,FALSE,"Tickmarks"}</definedName>
    <definedName name="___ftu222" hidden="1">{#N/A,#N/A,FALSE,"Aging Summary";#N/A,#N/A,FALSE,"Ratio Analysis";#N/A,#N/A,FALSE,"Test 120 Day Accts";#N/A,#N/A,FALSE,"Tickmarks"}</definedName>
    <definedName name="___fut2" localSheetId="35" hidden="1">{#N/A,#N/A,FALSE,"Aging Summary";#N/A,#N/A,FALSE,"Ratio Analysis";#N/A,#N/A,FALSE,"Test 120 Day Accts";#N/A,#N/A,FALSE,"Tickmarks"}</definedName>
    <definedName name="___fut2" localSheetId="37" hidden="1">{#N/A,#N/A,FALSE,"Aging Summary";#N/A,#N/A,FALSE,"Ratio Analysis";#N/A,#N/A,FALSE,"Test 120 Day Accts";#N/A,#N/A,FALSE,"Tickmarks"}</definedName>
    <definedName name="___fut2" localSheetId="36" hidden="1">{#N/A,#N/A,FALSE,"Aging Summary";#N/A,#N/A,FALSE,"Ratio Analysis";#N/A,#N/A,FALSE,"Test 120 Day Accts";#N/A,#N/A,FALSE,"Tickmarks"}</definedName>
    <definedName name="___fut2" localSheetId="33" hidden="1">{#N/A,#N/A,FALSE,"Aging Summary";#N/A,#N/A,FALSE,"Ratio Analysis";#N/A,#N/A,FALSE,"Test 120 Day Accts";#N/A,#N/A,FALSE,"Tickmarks"}</definedName>
    <definedName name="___fut2" localSheetId="34" hidden="1">{#N/A,#N/A,FALSE,"Aging Summary";#N/A,#N/A,FALSE,"Ratio Analysis";#N/A,#N/A,FALSE,"Test 120 Day Accts";#N/A,#N/A,FALSE,"Tickmarks"}</definedName>
    <definedName name="___fut2" localSheetId="31" hidden="1">{#N/A,#N/A,FALSE,"Aging Summary";#N/A,#N/A,FALSE,"Ratio Analysis";#N/A,#N/A,FALSE,"Test 120 Day Accts";#N/A,#N/A,FALSE,"Tickmarks"}</definedName>
    <definedName name="___fut2" hidden="1">{#N/A,#N/A,FALSE,"Aging Summary";#N/A,#N/A,FALSE,"Ratio Analysis";#N/A,#N/A,FALSE,"Test 120 Day Accts";#N/A,#N/A,FALSE,"Tickmarks"}</definedName>
    <definedName name="___gc2" localSheetId="35" hidden="1">{#N/A,#N/A,TRUE,"MEMO";#N/A,#N/A,TRUE,"PARAMETROS";#N/A,#N/A,TRUE,"RLI ";#N/A,#N/A,TRUE,"IMPTO.DET.";#N/A,#N/A,TRUE,"FUT-FUNT";#N/A,#N/A,TRUE,"CPI-PATR.";#N/A,#N/A,TRUE,"CM CPI";#N/A,#N/A,TRUE,"PROV";#N/A,#N/A,TRUE,"A FIJO";#N/A,#N/A,TRUE,"LEASING";#N/A,#N/A,TRUE,"VPP";#N/A,#N/A,TRUE,"PPM";#N/A,#N/A,TRUE,"OTROS"}</definedName>
    <definedName name="___gc2" localSheetId="37" hidden="1">{#N/A,#N/A,TRUE,"MEMO";#N/A,#N/A,TRUE,"PARAMETROS";#N/A,#N/A,TRUE,"RLI ";#N/A,#N/A,TRUE,"IMPTO.DET.";#N/A,#N/A,TRUE,"FUT-FUNT";#N/A,#N/A,TRUE,"CPI-PATR.";#N/A,#N/A,TRUE,"CM CPI";#N/A,#N/A,TRUE,"PROV";#N/A,#N/A,TRUE,"A FIJO";#N/A,#N/A,TRUE,"LEASING";#N/A,#N/A,TRUE,"VPP";#N/A,#N/A,TRUE,"PPM";#N/A,#N/A,TRUE,"OTROS"}</definedName>
    <definedName name="___gc2" localSheetId="36" hidden="1">{#N/A,#N/A,TRUE,"MEMO";#N/A,#N/A,TRUE,"PARAMETROS";#N/A,#N/A,TRUE,"RLI ";#N/A,#N/A,TRUE,"IMPTO.DET.";#N/A,#N/A,TRUE,"FUT-FUNT";#N/A,#N/A,TRUE,"CPI-PATR.";#N/A,#N/A,TRUE,"CM CPI";#N/A,#N/A,TRUE,"PROV";#N/A,#N/A,TRUE,"A FIJO";#N/A,#N/A,TRUE,"LEASING";#N/A,#N/A,TRUE,"VPP";#N/A,#N/A,TRUE,"PPM";#N/A,#N/A,TRUE,"OTROS"}</definedName>
    <definedName name="___gc2" localSheetId="33" hidden="1">{#N/A,#N/A,TRUE,"MEMO";#N/A,#N/A,TRUE,"PARAMETROS";#N/A,#N/A,TRUE,"RLI ";#N/A,#N/A,TRUE,"IMPTO.DET.";#N/A,#N/A,TRUE,"FUT-FUNT";#N/A,#N/A,TRUE,"CPI-PATR.";#N/A,#N/A,TRUE,"CM CPI";#N/A,#N/A,TRUE,"PROV";#N/A,#N/A,TRUE,"A FIJO";#N/A,#N/A,TRUE,"LEASING";#N/A,#N/A,TRUE,"VPP";#N/A,#N/A,TRUE,"PPM";#N/A,#N/A,TRUE,"OTROS"}</definedName>
    <definedName name="___gc2" localSheetId="34" hidden="1">{#N/A,#N/A,TRUE,"MEMO";#N/A,#N/A,TRUE,"PARAMETROS";#N/A,#N/A,TRUE,"RLI ";#N/A,#N/A,TRUE,"IMPTO.DET.";#N/A,#N/A,TRUE,"FUT-FUNT";#N/A,#N/A,TRUE,"CPI-PATR.";#N/A,#N/A,TRUE,"CM CPI";#N/A,#N/A,TRUE,"PROV";#N/A,#N/A,TRUE,"A FIJO";#N/A,#N/A,TRUE,"LEASING";#N/A,#N/A,TRUE,"VPP";#N/A,#N/A,TRUE,"PPM";#N/A,#N/A,TRUE,"OTROS"}</definedName>
    <definedName name="___gc2" localSheetId="31" hidden="1">{#N/A,#N/A,TRUE,"MEMO";#N/A,#N/A,TRUE,"PARAMETROS";#N/A,#N/A,TRUE,"RLI ";#N/A,#N/A,TRUE,"IMPTO.DET.";#N/A,#N/A,TRUE,"FUT-FUNT";#N/A,#N/A,TRUE,"CPI-PATR.";#N/A,#N/A,TRUE,"CM CPI";#N/A,#N/A,TRUE,"PROV";#N/A,#N/A,TRUE,"A FIJO";#N/A,#N/A,TRUE,"LEASING";#N/A,#N/A,TRUE,"VPP";#N/A,#N/A,TRUE,"PPM";#N/A,#N/A,TRUE,"OTROS"}</definedName>
    <definedName name="___gc2" hidden="1">{#N/A,#N/A,TRUE,"MEMO";#N/A,#N/A,TRUE,"PARAMETROS";#N/A,#N/A,TRUE,"RLI ";#N/A,#N/A,TRUE,"IMPTO.DET.";#N/A,#N/A,TRUE,"FUT-FUNT";#N/A,#N/A,TRUE,"CPI-PATR.";#N/A,#N/A,TRUE,"CM CPI";#N/A,#N/A,TRUE,"PROV";#N/A,#N/A,TRUE,"A FIJO";#N/A,#N/A,TRUE,"LEASING";#N/A,#N/A,TRUE,"VPP";#N/A,#N/A,TRUE,"PPM";#N/A,#N/A,TRUE,"OTROS"}</definedName>
    <definedName name="___gg1">#REF!</definedName>
    <definedName name="___gl1" localSheetId="35" hidden="1">{#N/A,#N/A,FALSE,"Total_OC015";#N/A,#N/A,FALSE,"ADMIN";#N/A,#N/A,FALSE,"PROCES";#N/A,#N/A,FALSE,"mecan";#N/A,#N/A,FALSE,"civil";#N/A,#N/A,FALSE,"CAÑER";#N/A,#N/A,FALSE,"ELEC";#N/A,#N/A,FALSE,"INSTR"}</definedName>
    <definedName name="___gl1" localSheetId="37" hidden="1">{#N/A,#N/A,FALSE,"Total_OC015";#N/A,#N/A,FALSE,"ADMIN";#N/A,#N/A,FALSE,"PROCES";#N/A,#N/A,FALSE,"mecan";#N/A,#N/A,FALSE,"civil";#N/A,#N/A,FALSE,"CAÑER";#N/A,#N/A,FALSE,"ELEC";#N/A,#N/A,FALSE,"INSTR"}</definedName>
    <definedName name="___gl1" localSheetId="36" hidden="1">{#N/A,#N/A,FALSE,"Total_OC015";#N/A,#N/A,FALSE,"ADMIN";#N/A,#N/A,FALSE,"PROCES";#N/A,#N/A,FALSE,"mecan";#N/A,#N/A,FALSE,"civil";#N/A,#N/A,FALSE,"CAÑER";#N/A,#N/A,FALSE,"ELEC";#N/A,#N/A,FALSE,"INSTR"}</definedName>
    <definedName name="___gl1" localSheetId="33" hidden="1">{#N/A,#N/A,FALSE,"Total_OC015";#N/A,#N/A,FALSE,"ADMIN";#N/A,#N/A,FALSE,"PROCES";#N/A,#N/A,FALSE,"mecan";#N/A,#N/A,FALSE,"civil";#N/A,#N/A,FALSE,"CAÑER";#N/A,#N/A,FALSE,"ELEC";#N/A,#N/A,FALSE,"INSTR"}</definedName>
    <definedName name="___gl1" localSheetId="34" hidden="1">{#N/A,#N/A,FALSE,"Total_OC015";#N/A,#N/A,FALSE,"ADMIN";#N/A,#N/A,FALSE,"PROCES";#N/A,#N/A,FALSE,"mecan";#N/A,#N/A,FALSE,"civil";#N/A,#N/A,FALSE,"CAÑER";#N/A,#N/A,FALSE,"ELEC";#N/A,#N/A,FALSE,"INSTR"}</definedName>
    <definedName name="___gl1" localSheetId="31" hidden="1">{#N/A,#N/A,FALSE,"Total_OC015";#N/A,#N/A,FALSE,"ADMIN";#N/A,#N/A,FALSE,"PROCES";#N/A,#N/A,FALSE,"mecan";#N/A,#N/A,FALSE,"civil";#N/A,#N/A,FALSE,"CAÑER";#N/A,#N/A,FALSE,"ELEC";#N/A,#N/A,FALSE,"INSTR"}</definedName>
    <definedName name="___gl1" hidden="1">{#N/A,#N/A,FALSE,"Total_OC015";#N/A,#N/A,FALSE,"ADMIN";#N/A,#N/A,FALSE,"PROCES";#N/A,#N/A,FALSE,"mecan";#N/A,#N/A,FALSE,"civil";#N/A,#N/A,FALSE,"CAÑER";#N/A,#N/A,FALSE,"ELEC";#N/A,#N/A,FALSE,"INSTR"}</definedName>
    <definedName name="___gmd1" localSheetId="35" hidden="1">{#N/A,#N/A,FALSE,"Matrix";#N/A,#N/A,FALSE,"Executive";#N/A,#N/A,FALSE,"Summary"}</definedName>
    <definedName name="___gmd1" localSheetId="37" hidden="1">{#N/A,#N/A,FALSE,"Matrix";#N/A,#N/A,FALSE,"Executive";#N/A,#N/A,FALSE,"Summary"}</definedName>
    <definedName name="___gmd1" localSheetId="36" hidden="1">{#N/A,#N/A,FALSE,"Matrix";#N/A,#N/A,FALSE,"Executive";#N/A,#N/A,FALSE,"Summary"}</definedName>
    <definedName name="___gmd1" localSheetId="33" hidden="1">{#N/A,#N/A,FALSE,"Matrix";#N/A,#N/A,FALSE,"Executive";#N/A,#N/A,FALSE,"Summary"}</definedName>
    <definedName name="___gmd1" localSheetId="34" hidden="1">{#N/A,#N/A,FALSE,"Matrix";#N/A,#N/A,FALSE,"Executive";#N/A,#N/A,FALSE,"Summary"}</definedName>
    <definedName name="___gmd1" localSheetId="31" hidden="1">{#N/A,#N/A,FALSE,"Matrix";#N/A,#N/A,FALSE,"Executive";#N/A,#N/A,FALSE,"Summary"}</definedName>
    <definedName name="___gmd1" hidden="1">{#N/A,#N/A,FALSE,"Matrix";#N/A,#N/A,FALSE,"Executive";#N/A,#N/A,FALSE,"Summary"}</definedName>
    <definedName name="___GMP1297" hidden="1">#REF!</definedName>
    <definedName name="___gmp2000" localSheetId="35" hidden="1">#REF!</definedName>
    <definedName name="___gmp2000" localSheetId="36" hidden="1">#REF!</definedName>
    <definedName name="___gmp2000" localSheetId="33" hidden="1">#REF!</definedName>
    <definedName name="___gmp2000" localSheetId="34" hidden="1">#REF!</definedName>
    <definedName name="___gmp2000" hidden="1">#REF!</definedName>
    <definedName name="___H3" localSheetId="35" hidden="1">{"'장비'!$A$3:$M$12"}</definedName>
    <definedName name="___H3" localSheetId="37" hidden="1">{"'장비'!$A$3:$M$12"}</definedName>
    <definedName name="___H3" localSheetId="36" hidden="1">{"'장비'!$A$3:$M$12"}</definedName>
    <definedName name="___H3" localSheetId="33" hidden="1">{"'장비'!$A$3:$M$12"}</definedName>
    <definedName name="___H3" localSheetId="34" hidden="1">{"'장비'!$A$3:$M$12"}</definedName>
    <definedName name="___H3" localSheetId="31" hidden="1">{"'장비'!$A$3:$M$12"}</definedName>
    <definedName name="___H3" hidden="1">{"'장비'!$A$3:$M$12"}</definedName>
    <definedName name="___HED2" localSheetId="31">#REF!</definedName>
    <definedName name="___HED2">!#REF!</definedName>
    <definedName name="___IAR3">#REF!</definedName>
    <definedName name="___IFQ2">#REF!</definedName>
    <definedName name="___IND1" localSheetId="31">#REF!</definedName>
    <definedName name="___IND1">!#REF!</definedName>
    <definedName name="___Ind2" localSheetId="31">#REF!</definedName>
    <definedName name="___Ind2">!#REF!</definedName>
    <definedName name="___Ind3" localSheetId="31">#REF!</definedName>
    <definedName name="___Ind3">!#REF!</definedName>
    <definedName name="___Ind4" localSheetId="31">#REF!</definedName>
    <definedName name="___Ind4">!#REF!</definedName>
    <definedName name="___Ind5" localSheetId="31">#REF!</definedName>
    <definedName name="___Ind5">!#REF!</definedName>
    <definedName name="___INDEX_SHEET___ASAP_Utilities">#REF!</definedName>
    <definedName name="___j1" localSheetId="35" hidden="1">{#N/A,#N/A,FALSE,"E-1";#N/A,#N/A,FALSE,"E-2";#N/A,#N/A,FALSE,"F-1";#N/A,#N/A,FALSE,"F-2";#N/A,#N/A,FALSE,"F-3";#N/A,#N/A,FALSE,"F-4";#N/A,#N/A,FALSE,"F-5";#N/A,#N/A,FALSE,"F-6";#N/A,#N/A,FALSE,"Matrix"}</definedName>
    <definedName name="___j1" localSheetId="37" hidden="1">{#N/A,#N/A,FALSE,"E-1";#N/A,#N/A,FALSE,"E-2";#N/A,#N/A,FALSE,"F-1";#N/A,#N/A,FALSE,"F-2";#N/A,#N/A,FALSE,"F-3";#N/A,#N/A,FALSE,"F-4";#N/A,#N/A,FALSE,"F-5";#N/A,#N/A,FALSE,"F-6";#N/A,#N/A,FALSE,"Matrix"}</definedName>
    <definedName name="___j1" localSheetId="36" hidden="1">{#N/A,#N/A,FALSE,"E-1";#N/A,#N/A,FALSE,"E-2";#N/A,#N/A,FALSE,"F-1";#N/A,#N/A,FALSE,"F-2";#N/A,#N/A,FALSE,"F-3";#N/A,#N/A,FALSE,"F-4";#N/A,#N/A,FALSE,"F-5";#N/A,#N/A,FALSE,"F-6";#N/A,#N/A,FALSE,"Matrix"}</definedName>
    <definedName name="___j1" localSheetId="33" hidden="1">{#N/A,#N/A,FALSE,"E-1";#N/A,#N/A,FALSE,"E-2";#N/A,#N/A,FALSE,"F-1";#N/A,#N/A,FALSE,"F-2";#N/A,#N/A,FALSE,"F-3";#N/A,#N/A,FALSE,"F-4";#N/A,#N/A,FALSE,"F-5";#N/A,#N/A,FALSE,"F-6";#N/A,#N/A,FALSE,"Matrix"}</definedName>
    <definedName name="___j1" localSheetId="34" hidden="1">{#N/A,#N/A,FALSE,"E-1";#N/A,#N/A,FALSE,"E-2";#N/A,#N/A,FALSE,"F-1";#N/A,#N/A,FALSE,"F-2";#N/A,#N/A,FALSE,"F-3";#N/A,#N/A,FALSE,"F-4";#N/A,#N/A,FALSE,"F-5";#N/A,#N/A,FALSE,"F-6";#N/A,#N/A,FALSE,"Matrix"}</definedName>
    <definedName name="___j1" localSheetId="31" hidden="1">{#N/A,#N/A,FALSE,"E-1";#N/A,#N/A,FALSE,"E-2";#N/A,#N/A,FALSE,"F-1";#N/A,#N/A,FALSE,"F-2";#N/A,#N/A,FALSE,"F-3";#N/A,#N/A,FALSE,"F-4";#N/A,#N/A,FALSE,"F-5";#N/A,#N/A,FALSE,"F-6";#N/A,#N/A,FALSE,"Matrix"}</definedName>
    <definedName name="___j1" hidden="1">{#N/A,#N/A,FALSE,"E-1";#N/A,#N/A,FALSE,"E-2";#N/A,#N/A,FALSE,"F-1";#N/A,#N/A,FALSE,"F-2";#N/A,#N/A,FALSE,"F-3";#N/A,#N/A,FALSE,"F-4";#N/A,#N/A,FALSE,"F-5";#N/A,#N/A,FALSE,"F-6";#N/A,#N/A,FALSE,"Matrix"}</definedName>
    <definedName name="___JA5" hidden="1">{"PAGE1",#N/A,FALSE,"CHART12";"PAGE2",#N/A,FALSE,"CHART12"}</definedName>
    <definedName name="___JAN1">#REF!</definedName>
    <definedName name="___JAN2">#REF!</definedName>
    <definedName name="___JJJ1" hidden="1">{#N/A,#N/A,FALSE,"EL 11";#N/A,#N/A,FALSE,"EL 13";#N/A,#N/A,FALSE,"EL 17";#N/A,#N/A,FALSE,"EL 19";#N/A,#N/A,FALSE,"EL 23";#N/A,#N/A,FALSE,"COMUN.-INCEND."}</definedName>
    <definedName name="___JJJ2" hidden="1">{#N/A,#N/A,FALSE,"EL 11";#N/A,#N/A,FALSE,"EL 13";#N/A,#N/A,FALSE,"EL 17";#N/A,#N/A,FALSE,"EL 19";#N/A,#N/A,FALSE,"EL 23";#N/A,#N/A,FALSE,"COMUN.-INCEND."}</definedName>
    <definedName name="___jul02" localSheetId="35" hidden="1">{#N/A,#N/A,FALSE,"MAY96 2260";#N/A,#N/A,FALSE,"system reclass";#N/A,#N/A,FALSE,"Items with no project number"}</definedName>
    <definedName name="___jul02" localSheetId="37" hidden="1">{#N/A,#N/A,FALSE,"MAY96 2260";#N/A,#N/A,FALSE,"system reclass";#N/A,#N/A,FALSE,"Items with no project number"}</definedName>
    <definedName name="___jul02" localSheetId="36" hidden="1">{#N/A,#N/A,FALSE,"MAY96 2260";#N/A,#N/A,FALSE,"system reclass";#N/A,#N/A,FALSE,"Items with no project number"}</definedName>
    <definedName name="___jul02" localSheetId="33" hidden="1">{#N/A,#N/A,FALSE,"MAY96 2260";#N/A,#N/A,FALSE,"system reclass";#N/A,#N/A,FALSE,"Items with no project number"}</definedName>
    <definedName name="___jul02" localSheetId="34" hidden="1">{#N/A,#N/A,FALSE,"MAY96 2260";#N/A,#N/A,FALSE,"system reclass";#N/A,#N/A,FALSE,"Items with no project number"}</definedName>
    <definedName name="___jul02" localSheetId="31" hidden="1">{#N/A,#N/A,FALSE,"MAY96 2260";#N/A,#N/A,FALSE,"system reclass";#N/A,#N/A,FALSE,"Items with no project number"}</definedName>
    <definedName name="___jul02" hidden="1">{#N/A,#N/A,FALSE,"MAY96 2260";#N/A,#N/A,FALSE,"system reclass";#N/A,#N/A,FALSE,"Items with no project number"}</definedName>
    <definedName name="___jul02_1" localSheetId="35" hidden="1">{#N/A,#N/A,FALSE,"MAY96 2260";#N/A,#N/A,FALSE,"system reclass";#N/A,#N/A,FALSE,"Items with no project number"}</definedName>
    <definedName name="___jul02_1" localSheetId="37" hidden="1">{#N/A,#N/A,FALSE,"MAY96 2260";#N/A,#N/A,FALSE,"system reclass";#N/A,#N/A,FALSE,"Items with no project number"}</definedName>
    <definedName name="___jul02_1" localSheetId="36" hidden="1">{#N/A,#N/A,FALSE,"MAY96 2260";#N/A,#N/A,FALSE,"system reclass";#N/A,#N/A,FALSE,"Items with no project number"}</definedName>
    <definedName name="___jul02_1" localSheetId="33" hidden="1">{#N/A,#N/A,FALSE,"MAY96 2260";#N/A,#N/A,FALSE,"system reclass";#N/A,#N/A,FALSE,"Items with no project number"}</definedName>
    <definedName name="___jul02_1" localSheetId="34" hidden="1">{#N/A,#N/A,FALSE,"MAY96 2260";#N/A,#N/A,FALSE,"system reclass";#N/A,#N/A,FALSE,"Items with no project number"}</definedName>
    <definedName name="___jul02_1" localSheetId="31" hidden="1">{#N/A,#N/A,FALSE,"MAY96 2260";#N/A,#N/A,FALSE,"system reclass";#N/A,#N/A,FALSE,"Items with no project number"}</definedName>
    <definedName name="___jul02_1" hidden="1">{#N/A,#N/A,FALSE,"MAY96 2260";#N/A,#N/A,FALSE,"system reclass";#N/A,#N/A,FALSE,"Items with no project number"}</definedName>
    <definedName name="___jul02_2" localSheetId="35" hidden="1">{#N/A,#N/A,FALSE,"MAY96 2260";#N/A,#N/A,FALSE,"system reclass";#N/A,#N/A,FALSE,"Items with no project number"}</definedName>
    <definedName name="___jul02_2" localSheetId="37" hidden="1">{#N/A,#N/A,FALSE,"MAY96 2260";#N/A,#N/A,FALSE,"system reclass";#N/A,#N/A,FALSE,"Items with no project number"}</definedName>
    <definedName name="___jul02_2" localSheetId="36" hidden="1">{#N/A,#N/A,FALSE,"MAY96 2260";#N/A,#N/A,FALSE,"system reclass";#N/A,#N/A,FALSE,"Items with no project number"}</definedName>
    <definedName name="___jul02_2" localSheetId="33" hidden="1">{#N/A,#N/A,FALSE,"MAY96 2260";#N/A,#N/A,FALSE,"system reclass";#N/A,#N/A,FALSE,"Items with no project number"}</definedName>
    <definedName name="___jul02_2" localSheetId="34" hidden="1">{#N/A,#N/A,FALSE,"MAY96 2260";#N/A,#N/A,FALSE,"system reclass";#N/A,#N/A,FALSE,"Items with no project number"}</definedName>
    <definedName name="___jul02_2" localSheetId="31" hidden="1">{#N/A,#N/A,FALSE,"MAY96 2260";#N/A,#N/A,FALSE,"system reclass";#N/A,#N/A,FALSE,"Items with no project number"}</definedName>
    <definedName name="___jul02_2" hidden="1">{#N/A,#N/A,FALSE,"MAY96 2260";#N/A,#N/A,FALSE,"system reclass";#N/A,#N/A,FALSE,"Items with no project number"}</definedName>
    <definedName name="___jul02_3" localSheetId="35" hidden="1">{#N/A,#N/A,FALSE,"MAY96 2260";#N/A,#N/A,FALSE,"system reclass";#N/A,#N/A,FALSE,"Items with no project number"}</definedName>
    <definedName name="___jul02_3" localSheetId="37" hidden="1">{#N/A,#N/A,FALSE,"MAY96 2260";#N/A,#N/A,FALSE,"system reclass";#N/A,#N/A,FALSE,"Items with no project number"}</definedName>
    <definedName name="___jul02_3" localSheetId="36" hidden="1">{#N/A,#N/A,FALSE,"MAY96 2260";#N/A,#N/A,FALSE,"system reclass";#N/A,#N/A,FALSE,"Items with no project number"}</definedName>
    <definedName name="___jul02_3" localSheetId="33" hidden="1">{#N/A,#N/A,FALSE,"MAY96 2260";#N/A,#N/A,FALSE,"system reclass";#N/A,#N/A,FALSE,"Items with no project number"}</definedName>
    <definedName name="___jul02_3" localSheetId="34" hidden="1">{#N/A,#N/A,FALSE,"MAY96 2260";#N/A,#N/A,FALSE,"system reclass";#N/A,#N/A,FALSE,"Items with no project number"}</definedName>
    <definedName name="___jul02_3" localSheetId="31" hidden="1">{#N/A,#N/A,FALSE,"MAY96 2260";#N/A,#N/A,FALSE,"system reclass";#N/A,#N/A,FALSE,"Items with no project number"}</definedName>
    <definedName name="___jul02_3" hidden="1">{#N/A,#N/A,FALSE,"MAY96 2260";#N/A,#N/A,FALSE,"system reclass";#N/A,#N/A,FALSE,"Items with no project number"}</definedName>
    <definedName name="___jul02_4" localSheetId="35" hidden="1">{#N/A,#N/A,FALSE,"MAY96 2260";#N/A,#N/A,FALSE,"system reclass";#N/A,#N/A,FALSE,"Items with no project number"}</definedName>
    <definedName name="___jul02_4" localSheetId="37" hidden="1">{#N/A,#N/A,FALSE,"MAY96 2260";#N/A,#N/A,FALSE,"system reclass";#N/A,#N/A,FALSE,"Items with no project number"}</definedName>
    <definedName name="___jul02_4" localSheetId="36" hidden="1">{#N/A,#N/A,FALSE,"MAY96 2260";#N/A,#N/A,FALSE,"system reclass";#N/A,#N/A,FALSE,"Items with no project number"}</definedName>
    <definedName name="___jul02_4" localSheetId="33" hidden="1">{#N/A,#N/A,FALSE,"MAY96 2260";#N/A,#N/A,FALSE,"system reclass";#N/A,#N/A,FALSE,"Items with no project number"}</definedName>
    <definedName name="___jul02_4" localSheetId="34" hidden="1">{#N/A,#N/A,FALSE,"MAY96 2260";#N/A,#N/A,FALSE,"system reclass";#N/A,#N/A,FALSE,"Items with no project number"}</definedName>
    <definedName name="___jul02_4" localSheetId="31" hidden="1">{#N/A,#N/A,FALSE,"MAY96 2260";#N/A,#N/A,FALSE,"system reclass";#N/A,#N/A,FALSE,"Items with no project number"}</definedName>
    <definedName name="___jul02_4" hidden="1">{#N/A,#N/A,FALSE,"MAY96 2260";#N/A,#N/A,FALSE,"system reclass";#N/A,#N/A,FALSE,"Items with no project number"}</definedName>
    <definedName name="___jul02_5" localSheetId="35" hidden="1">{#N/A,#N/A,FALSE,"MAY96 2260";#N/A,#N/A,FALSE,"system reclass";#N/A,#N/A,FALSE,"Items with no project number"}</definedName>
    <definedName name="___jul02_5" localSheetId="37" hidden="1">{#N/A,#N/A,FALSE,"MAY96 2260";#N/A,#N/A,FALSE,"system reclass";#N/A,#N/A,FALSE,"Items with no project number"}</definedName>
    <definedName name="___jul02_5" localSheetId="36" hidden="1">{#N/A,#N/A,FALSE,"MAY96 2260";#N/A,#N/A,FALSE,"system reclass";#N/A,#N/A,FALSE,"Items with no project number"}</definedName>
    <definedName name="___jul02_5" localSheetId="33" hidden="1">{#N/A,#N/A,FALSE,"MAY96 2260";#N/A,#N/A,FALSE,"system reclass";#N/A,#N/A,FALSE,"Items with no project number"}</definedName>
    <definedName name="___jul02_5" localSheetId="34" hidden="1">{#N/A,#N/A,FALSE,"MAY96 2260";#N/A,#N/A,FALSE,"system reclass";#N/A,#N/A,FALSE,"Items with no project number"}</definedName>
    <definedName name="___jul02_5" localSheetId="31" hidden="1">{#N/A,#N/A,FALSE,"MAY96 2260";#N/A,#N/A,FALSE,"system reclass";#N/A,#N/A,FALSE,"Items with no project number"}</definedName>
    <definedName name="___jul02_5" hidden="1">{#N/A,#N/A,FALSE,"MAY96 2260";#N/A,#N/A,FALSE,"system reclass";#N/A,#N/A,FALSE,"Items with no project number"}</definedName>
    <definedName name="___JUL1">#REF!</definedName>
    <definedName name="___JUL2">#REF!</definedName>
    <definedName name="___JUL97">#REF!</definedName>
    <definedName name="___JUN1">#REF!</definedName>
    <definedName name="___JUN2">#REF!</definedName>
    <definedName name="___jy3" localSheetId="35" hidden="1">{#N/A,#N/A,FALSE,"masez (10)";#N/A,#N/A,FALSE,"masez (7)";#N/A,#N/A,FALSE,"masez (6)";#N/A,#N/A,FALSE,"masez (5)";#N/A,#N/A,FALSE,"masez (4)";#N/A,#N/A,FALSE,"masez (3)";#N/A,#N/A,FALSE,"masez (2)";#N/A,#N/A,FALSE,"GME";#N/A,#N/A,FALSE,"masez"}</definedName>
    <definedName name="___jy3" localSheetId="37" hidden="1">{#N/A,#N/A,FALSE,"masez (10)";#N/A,#N/A,FALSE,"masez (7)";#N/A,#N/A,FALSE,"masez (6)";#N/A,#N/A,FALSE,"masez (5)";#N/A,#N/A,FALSE,"masez (4)";#N/A,#N/A,FALSE,"masez (3)";#N/A,#N/A,FALSE,"masez (2)";#N/A,#N/A,FALSE,"GME";#N/A,#N/A,FALSE,"masez"}</definedName>
    <definedName name="___jy3" localSheetId="36" hidden="1">{#N/A,#N/A,FALSE,"masez (10)";#N/A,#N/A,FALSE,"masez (7)";#N/A,#N/A,FALSE,"masez (6)";#N/A,#N/A,FALSE,"masez (5)";#N/A,#N/A,FALSE,"masez (4)";#N/A,#N/A,FALSE,"masez (3)";#N/A,#N/A,FALSE,"masez (2)";#N/A,#N/A,FALSE,"GME";#N/A,#N/A,FALSE,"masez"}</definedName>
    <definedName name="___jy3" localSheetId="33" hidden="1">{#N/A,#N/A,FALSE,"masez (10)";#N/A,#N/A,FALSE,"masez (7)";#N/A,#N/A,FALSE,"masez (6)";#N/A,#N/A,FALSE,"masez (5)";#N/A,#N/A,FALSE,"masez (4)";#N/A,#N/A,FALSE,"masez (3)";#N/A,#N/A,FALSE,"masez (2)";#N/A,#N/A,FALSE,"GME";#N/A,#N/A,FALSE,"masez"}</definedName>
    <definedName name="___jy3" localSheetId="34" hidden="1">{#N/A,#N/A,FALSE,"masez (10)";#N/A,#N/A,FALSE,"masez (7)";#N/A,#N/A,FALSE,"masez (6)";#N/A,#N/A,FALSE,"masez (5)";#N/A,#N/A,FALSE,"masez (4)";#N/A,#N/A,FALSE,"masez (3)";#N/A,#N/A,FALSE,"masez (2)";#N/A,#N/A,FALSE,"GME";#N/A,#N/A,FALSE,"masez"}</definedName>
    <definedName name="___jy3" localSheetId="31" hidden="1">{#N/A,#N/A,FALSE,"masez (10)";#N/A,#N/A,FALSE,"masez (7)";#N/A,#N/A,FALSE,"masez (6)";#N/A,#N/A,FALSE,"masez (5)";#N/A,#N/A,FALSE,"masez (4)";#N/A,#N/A,FALSE,"masez (3)";#N/A,#N/A,FALSE,"masez (2)";#N/A,#N/A,FALSE,"GME";#N/A,#N/A,FALSE,"masez"}</definedName>
    <definedName name="___jy3" hidden="1">{#N/A,#N/A,FALSE,"masez (10)";#N/A,#N/A,FALSE,"masez (7)";#N/A,#N/A,FALSE,"masez (6)";#N/A,#N/A,FALSE,"masez (5)";#N/A,#N/A,FALSE,"masez (4)";#N/A,#N/A,FALSE,"masez (3)";#N/A,#N/A,FALSE,"masez (2)";#N/A,#N/A,FALSE,"GME";#N/A,#N/A,FALSE,"masez"}</definedName>
    <definedName name="___jy5" localSheetId="35" hidden="1">{#N/A,#N/A,FALSE,"masez (10)";#N/A,#N/A,FALSE,"masez (7)";#N/A,#N/A,FALSE,"masez (6)";#N/A,#N/A,FALSE,"masez (5)";#N/A,#N/A,FALSE,"masez (4)";#N/A,#N/A,FALSE,"masez (3)";#N/A,#N/A,FALSE,"masez (2)";#N/A,#N/A,FALSE,"GME";#N/A,#N/A,FALSE,"masez"}</definedName>
    <definedName name="___jy5" localSheetId="37" hidden="1">{#N/A,#N/A,FALSE,"masez (10)";#N/A,#N/A,FALSE,"masez (7)";#N/A,#N/A,FALSE,"masez (6)";#N/A,#N/A,FALSE,"masez (5)";#N/A,#N/A,FALSE,"masez (4)";#N/A,#N/A,FALSE,"masez (3)";#N/A,#N/A,FALSE,"masez (2)";#N/A,#N/A,FALSE,"GME";#N/A,#N/A,FALSE,"masez"}</definedName>
    <definedName name="___jy5" localSheetId="36" hidden="1">{#N/A,#N/A,FALSE,"masez (10)";#N/A,#N/A,FALSE,"masez (7)";#N/A,#N/A,FALSE,"masez (6)";#N/A,#N/A,FALSE,"masez (5)";#N/A,#N/A,FALSE,"masez (4)";#N/A,#N/A,FALSE,"masez (3)";#N/A,#N/A,FALSE,"masez (2)";#N/A,#N/A,FALSE,"GME";#N/A,#N/A,FALSE,"masez"}</definedName>
    <definedName name="___jy5" localSheetId="33" hidden="1">{#N/A,#N/A,FALSE,"masez (10)";#N/A,#N/A,FALSE,"masez (7)";#N/A,#N/A,FALSE,"masez (6)";#N/A,#N/A,FALSE,"masez (5)";#N/A,#N/A,FALSE,"masez (4)";#N/A,#N/A,FALSE,"masez (3)";#N/A,#N/A,FALSE,"masez (2)";#N/A,#N/A,FALSE,"GME";#N/A,#N/A,FALSE,"masez"}</definedName>
    <definedName name="___jy5" localSheetId="34" hidden="1">{#N/A,#N/A,FALSE,"masez (10)";#N/A,#N/A,FALSE,"masez (7)";#N/A,#N/A,FALSE,"masez (6)";#N/A,#N/A,FALSE,"masez (5)";#N/A,#N/A,FALSE,"masez (4)";#N/A,#N/A,FALSE,"masez (3)";#N/A,#N/A,FALSE,"masez (2)";#N/A,#N/A,FALSE,"GME";#N/A,#N/A,FALSE,"masez"}</definedName>
    <definedName name="___jy5" localSheetId="31"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k1" localSheetId="31">#REF!</definedName>
    <definedName name="___k1">!#REF!</definedName>
    <definedName name="___k2" localSheetId="31">#REF!</definedName>
    <definedName name="___k2">!#REF!</definedName>
    <definedName name="___k3" localSheetId="31">#REF!</definedName>
    <definedName name="___k3">!#REF!</definedName>
    <definedName name="___key1" hidden="1">#REF!</definedName>
    <definedName name="___KEY11" localSheetId="35" hidden="1">#REF!</definedName>
    <definedName name="___KEY11" localSheetId="36" hidden="1">#REF!</definedName>
    <definedName name="___KEY11" localSheetId="33" hidden="1">#REF!</definedName>
    <definedName name="___KEY11" localSheetId="34" hidden="1">#REF!</definedName>
    <definedName name="___KEY11" hidden="1">#REF!</definedName>
    <definedName name="___KJ1" hidden="1">#REF!</definedName>
    <definedName name="___kk1"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2" localSheetId="35" hidden="1">{"FlujoGastos",#N/A,FALSE,"Base";"FlujoGastos",#N/A,FALSE,"Buzón Tren";"FlujoGastos",#N/A,FALSE,"Buzón Camión";"FlujoGastos",#N/A,FALSE,"LHD Camión";"FlujoGastos",#N/A,FALSE,"Cámara Camión"}</definedName>
    <definedName name="___kk2" localSheetId="37" hidden="1">{"FlujoGastos",#N/A,FALSE,"Base";"FlujoGastos",#N/A,FALSE,"Buzón Tren";"FlujoGastos",#N/A,FALSE,"Buzón Camión";"FlujoGastos",#N/A,FALSE,"LHD Camión";"FlujoGastos",#N/A,FALSE,"Cámara Camión"}</definedName>
    <definedName name="___kk2" localSheetId="36" hidden="1">{"FlujoGastos",#N/A,FALSE,"Base";"FlujoGastos",#N/A,FALSE,"Buzón Tren";"FlujoGastos",#N/A,FALSE,"Buzón Camión";"FlujoGastos",#N/A,FALSE,"LHD Camión";"FlujoGastos",#N/A,FALSE,"Cámara Camión"}</definedName>
    <definedName name="___kk2" localSheetId="33" hidden="1">{"FlujoGastos",#N/A,FALSE,"Base";"FlujoGastos",#N/A,FALSE,"Buzón Tren";"FlujoGastos",#N/A,FALSE,"Buzón Camión";"FlujoGastos",#N/A,FALSE,"LHD Camión";"FlujoGastos",#N/A,FALSE,"Cámara Camión"}</definedName>
    <definedName name="___kk2" localSheetId="34" hidden="1">{"FlujoGastos",#N/A,FALSE,"Base";"FlujoGastos",#N/A,FALSE,"Buzón Tren";"FlujoGastos",#N/A,FALSE,"Buzón Camión";"FlujoGastos",#N/A,FALSE,"LHD Camión";"FlujoGastos",#N/A,FALSE,"Cámara Camión"}</definedName>
    <definedName name="___kk2" localSheetId="31" hidden="1">{"FlujoGastos",#N/A,FALSE,"Base";"FlujoGastos",#N/A,FALSE,"Buzón Tren";"FlujoGastos",#N/A,FALSE,"Buzón Camión";"FlujoGastos",#N/A,FALSE,"LHD Camión";"FlujoGastos",#N/A,FALSE,"Cámara Camión"}</definedName>
    <definedName name="___kk2" hidden="1">{"FlujoGastos",#N/A,FALSE,"Base";"FlujoGastos",#N/A,FALSE,"Buzón Tren";"FlujoGastos",#N/A,FALSE,"Buzón Camión";"FlujoGastos",#N/A,FALSE,"LHD Camión";"FlujoGastos",#N/A,FALSE,"Cámara Camión"}</definedName>
    <definedName name="___kk3"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4" localSheetId="35" hidden="1">{"desarrollo",#N/A,FALSE,"Cámara Camión";"resumen",#N/A,FALSE,"Cámara Camión";"eqprod",#N/A,FALSE,"Cámara Camión"}</definedName>
    <definedName name="___kk4" localSheetId="37" hidden="1">{"desarrollo",#N/A,FALSE,"Cámara Camión";"resumen",#N/A,FALSE,"Cámara Camión";"eqprod",#N/A,FALSE,"Cámara Camión"}</definedName>
    <definedName name="___kk4" localSheetId="36" hidden="1">{"desarrollo",#N/A,FALSE,"Cámara Camión";"resumen",#N/A,FALSE,"Cámara Camión";"eqprod",#N/A,FALSE,"Cámara Camión"}</definedName>
    <definedName name="___kk4" localSheetId="33" hidden="1">{"desarrollo",#N/A,FALSE,"Cámara Camión";"resumen",#N/A,FALSE,"Cámara Camión";"eqprod",#N/A,FALSE,"Cámara Camión"}</definedName>
    <definedName name="___kk4" localSheetId="34" hidden="1">{"desarrollo",#N/A,FALSE,"Cámara Camión";"resumen",#N/A,FALSE,"Cámara Camión";"eqprod",#N/A,FALSE,"Cámara Camión"}</definedName>
    <definedName name="___kk4" localSheetId="31" hidden="1">{"desarrollo",#N/A,FALSE,"Cámara Camión";"resumen",#N/A,FALSE,"Cámara Camión";"eqprod",#N/A,FALSE,"Cámara Camión"}</definedName>
    <definedName name="___kk4" hidden="1">{"desarrollo",#N/A,FALSE,"Cámara Camión";"resumen",#N/A,FALSE,"Cámara Camión";"eqprod",#N/A,FALSE,"Cámara Camión"}</definedName>
    <definedName name="___KM1475">#REF!</definedName>
    <definedName name="___kvs1" localSheetId="35" hidden="1">{#N/A,#N/A,FALSE,"COVER1.XLS ";#N/A,#N/A,FALSE,"RACT1.XLS";#N/A,#N/A,FALSE,"RACT2.XLS";#N/A,#N/A,FALSE,"ECCMP";#N/A,#N/A,FALSE,"WELDER.XLS"}</definedName>
    <definedName name="___kvs1" localSheetId="37" hidden="1">{#N/A,#N/A,FALSE,"COVER1.XLS ";#N/A,#N/A,FALSE,"RACT1.XLS";#N/A,#N/A,FALSE,"RACT2.XLS";#N/A,#N/A,FALSE,"ECCMP";#N/A,#N/A,FALSE,"WELDER.XLS"}</definedName>
    <definedName name="___kvs1" localSheetId="36" hidden="1">{#N/A,#N/A,FALSE,"COVER1.XLS ";#N/A,#N/A,FALSE,"RACT1.XLS";#N/A,#N/A,FALSE,"RACT2.XLS";#N/A,#N/A,FALSE,"ECCMP";#N/A,#N/A,FALSE,"WELDER.XLS"}</definedName>
    <definedName name="___kvs1" localSheetId="33" hidden="1">{#N/A,#N/A,FALSE,"COVER1.XLS ";#N/A,#N/A,FALSE,"RACT1.XLS";#N/A,#N/A,FALSE,"RACT2.XLS";#N/A,#N/A,FALSE,"ECCMP";#N/A,#N/A,FALSE,"WELDER.XLS"}</definedName>
    <definedName name="___kvs1" localSheetId="34" hidden="1">{#N/A,#N/A,FALSE,"COVER1.XLS ";#N/A,#N/A,FALSE,"RACT1.XLS";#N/A,#N/A,FALSE,"RACT2.XLS";#N/A,#N/A,FALSE,"ECCMP";#N/A,#N/A,FALSE,"WELDER.XLS"}</definedName>
    <definedName name="___kvs1" localSheetId="31" hidden="1">{#N/A,#N/A,FALSE,"COVER1.XLS ";#N/A,#N/A,FALSE,"RACT1.XLS";#N/A,#N/A,FALSE,"RACT2.XLS";#N/A,#N/A,FALSE,"ECCMP";#N/A,#N/A,FALSE,"WELDER.XLS"}</definedName>
    <definedName name="___kvs1" hidden="1">{#N/A,#N/A,FALSE,"COVER1.XLS ";#N/A,#N/A,FALSE,"RACT1.XLS";#N/A,#N/A,FALSE,"RACT2.XLS";#N/A,#N/A,FALSE,"ECCMP";#N/A,#N/A,FALSE,"WELDER.XLS"}</definedName>
    <definedName name="___kvs2" localSheetId="35" hidden="1">{#N/A,#N/A,FALSE,"COVER1.XLS ";#N/A,#N/A,FALSE,"RACT1.XLS";#N/A,#N/A,FALSE,"RACT2.XLS";#N/A,#N/A,FALSE,"ECCMP";#N/A,#N/A,FALSE,"WELDER.XLS"}</definedName>
    <definedName name="___kvs2" localSheetId="37" hidden="1">{#N/A,#N/A,FALSE,"COVER1.XLS ";#N/A,#N/A,FALSE,"RACT1.XLS";#N/A,#N/A,FALSE,"RACT2.XLS";#N/A,#N/A,FALSE,"ECCMP";#N/A,#N/A,FALSE,"WELDER.XLS"}</definedName>
    <definedName name="___kvs2" localSheetId="36" hidden="1">{#N/A,#N/A,FALSE,"COVER1.XLS ";#N/A,#N/A,FALSE,"RACT1.XLS";#N/A,#N/A,FALSE,"RACT2.XLS";#N/A,#N/A,FALSE,"ECCMP";#N/A,#N/A,FALSE,"WELDER.XLS"}</definedName>
    <definedName name="___kvs2" localSheetId="33" hidden="1">{#N/A,#N/A,FALSE,"COVER1.XLS ";#N/A,#N/A,FALSE,"RACT1.XLS";#N/A,#N/A,FALSE,"RACT2.XLS";#N/A,#N/A,FALSE,"ECCMP";#N/A,#N/A,FALSE,"WELDER.XLS"}</definedName>
    <definedName name="___kvs2" localSheetId="34" hidden="1">{#N/A,#N/A,FALSE,"COVER1.XLS ";#N/A,#N/A,FALSE,"RACT1.XLS";#N/A,#N/A,FALSE,"RACT2.XLS";#N/A,#N/A,FALSE,"ECCMP";#N/A,#N/A,FALSE,"WELDER.XLS"}</definedName>
    <definedName name="___kvs2" localSheetId="31" hidden="1">{#N/A,#N/A,FALSE,"COVER1.XLS ";#N/A,#N/A,FALSE,"RACT1.XLS";#N/A,#N/A,FALSE,"RACT2.XLS";#N/A,#N/A,FALSE,"ECCMP";#N/A,#N/A,FALSE,"WELDER.XLS"}</definedName>
    <definedName name="___kvs2" hidden="1">{#N/A,#N/A,FALSE,"COVER1.XLS ";#N/A,#N/A,FALSE,"RACT1.XLS";#N/A,#N/A,FALSE,"RACT2.XLS";#N/A,#N/A,FALSE,"ECCMP";#N/A,#N/A,FALSE,"WELDER.XLS"}</definedName>
    <definedName name="___kvs5" localSheetId="35" hidden="1">{#N/A,#N/A,FALSE,"COVER.XLS";#N/A,#N/A,FALSE,"RACT1.XLS";#N/A,#N/A,FALSE,"RACT2.XLS";#N/A,#N/A,FALSE,"ECCMP";#N/A,#N/A,FALSE,"WELDER.XLS"}</definedName>
    <definedName name="___kvs5" localSheetId="37" hidden="1">{#N/A,#N/A,FALSE,"COVER.XLS";#N/A,#N/A,FALSE,"RACT1.XLS";#N/A,#N/A,FALSE,"RACT2.XLS";#N/A,#N/A,FALSE,"ECCMP";#N/A,#N/A,FALSE,"WELDER.XLS"}</definedName>
    <definedName name="___kvs5" localSheetId="36" hidden="1">{#N/A,#N/A,FALSE,"COVER.XLS";#N/A,#N/A,FALSE,"RACT1.XLS";#N/A,#N/A,FALSE,"RACT2.XLS";#N/A,#N/A,FALSE,"ECCMP";#N/A,#N/A,FALSE,"WELDER.XLS"}</definedName>
    <definedName name="___kvs5" localSheetId="33" hidden="1">{#N/A,#N/A,FALSE,"COVER.XLS";#N/A,#N/A,FALSE,"RACT1.XLS";#N/A,#N/A,FALSE,"RACT2.XLS";#N/A,#N/A,FALSE,"ECCMP";#N/A,#N/A,FALSE,"WELDER.XLS"}</definedName>
    <definedName name="___kvs5" localSheetId="34" hidden="1">{#N/A,#N/A,FALSE,"COVER.XLS";#N/A,#N/A,FALSE,"RACT1.XLS";#N/A,#N/A,FALSE,"RACT2.XLS";#N/A,#N/A,FALSE,"ECCMP";#N/A,#N/A,FALSE,"WELDER.XLS"}</definedName>
    <definedName name="___kvs5" localSheetId="31" hidden="1">{#N/A,#N/A,FALSE,"COVER.XLS";#N/A,#N/A,FALSE,"RACT1.XLS";#N/A,#N/A,FALSE,"RACT2.XLS";#N/A,#N/A,FALSE,"ECCMP";#N/A,#N/A,FALSE,"WELDER.XLS"}</definedName>
    <definedName name="___kvs5" hidden="1">{#N/A,#N/A,FALSE,"COVER.XLS";#N/A,#N/A,FALSE,"RACT1.XLS";#N/A,#N/A,FALSE,"RACT2.XLS";#N/A,#N/A,FALSE,"ECCMP";#N/A,#N/A,FALSE,"WELDER.XLS"}</definedName>
    <definedName name="___kvs8" localSheetId="35" hidden="1">{#N/A,#N/A,FALSE,"COVER1.XLS ";#N/A,#N/A,FALSE,"RACT1.XLS";#N/A,#N/A,FALSE,"RACT2.XLS";#N/A,#N/A,FALSE,"ECCMP";#N/A,#N/A,FALSE,"WELDER.XLS"}</definedName>
    <definedName name="___kvs8" localSheetId="37" hidden="1">{#N/A,#N/A,FALSE,"COVER1.XLS ";#N/A,#N/A,FALSE,"RACT1.XLS";#N/A,#N/A,FALSE,"RACT2.XLS";#N/A,#N/A,FALSE,"ECCMP";#N/A,#N/A,FALSE,"WELDER.XLS"}</definedName>
    <definedName name="___kvs8" localSheetId="36" hidden="1">{#N/A,#N/A,FALSE,"COVER1.XLS ";#N/A,#N/A,FALSE,"RACT1.XLS";#N/A,#N/A,FALSE,"RACT2.XLS";#N/A,#N/A,FALSE,"ECCMP";#N/A,#N/A,FALSE,"WELDER.XLS"}</definedName>
    <definedName name="___kvs8" localSheetId="33" hidden="1">{#N/A,#N/A,FALSE,"COVER1.XLS ";#N/A,#N/A,FALSE,"RACT1.XLS";#N/A,#N/A,FALSE,"RACT2.XLS";#N/A,#N/A,FALSE,"ECCMP";#N/A,#N/A,FALSE,"WELDER.XLS"}</definedName>
    <definedName name="___kvs8" localSheetId="34" hidden="1">{#N/A,#N/A,FALSE,"COVER1.XLS ";#N/A,#N/A,FALSE,"RACT1.XLS";#N/A,#N/A,FALSE,"RACT2.XLS";#N/A,#N/A,FALSE,"ECCMP";#N/A,#N/A,FALSE,"WELDER.XLS"}</definedName>
    <definedName name="___kvs8" localSheetId="31" hidden="1">{#N/A,#N/A,FALSE,"COVER1.XLS ";#N/A,#N/A,FALSE,"RACT1.XLS";#N/A,#N/A,FALSE,"RACT2.XLS";#N/A,#N/A,FALSE,"ECCMP";#N/A,#N/A,FALSE,"WELDER.XLS"}</definedName>
    <definedName name="___kvs8" hidden="1">{#N/A,#N/A,FALSE,"COVER1.XLS ";#N/A,#N/A,FALSE,"RACT1.XLS";#N/A,#N/A,FALSE,"RACT2.XLS";#N/A,#N/A,FALSE,"ECCMP";#N/A,#N/A,FALSE,"WELDER.XLS"}</definedName>
    <definedName name="___Lan1" localSheetId="35" hidden="1">{"'Sheet1'!$L$16"}</definedName>
    <definedName name="___Lan1" localSheetId="37" hidden="1">{"'Sheet1'!$L$16"}</definedName>
    <definedName name="___Lan1" localSheetId="36" hidden="1">{"'Sheet1'!$L$16"}</definedName>
    <definedName name="___Lan1" localSheetId="33" hidden="1">{"'Sheet1'!$L$16"}</definedName>
    <definedName name="___Lan1" localSheetId="34" hidden="1">{"'Sheet1'!$L$16"}</definedName>
    <definedName name="___Lan1" localSheetId="31" hidden="1">{"'Sheet1'!$L$16"}</definedName>
    <definedName name="___Lan1" hidden="1">{"'Sheet1'!$L$16"}</definedName>
    <definedName name="___LAN3" localSheetId="35" hidden="1">{"'Sheet1'!$L$16"}</definedName>
    <definedName name="___LAN3" localSheetId="37" hidden="1">{"'Sheet1'!$L$16"}</definedName>
    <definedName name="___LAN3" localSheetId="36" hidden="1">{"'Sheet1'!$L$16"}</definedName>
    <definedName name="___LAN3" localSheetId="33" hidden="1">{"'Sheet1'!$L$16"}</definedName>
    <definedName name="___LAN3" localSheetId="34" hidden="1">{"'Sheet1'!$L$16"}</definedName>
    <definedName name="___LAN3" localSheetId="31" hidden="1">{"'Sheet1'!$L$16"}</definedName>
    <definedName name="___LAN3" hidden="1">{"'Sheet1'!$L$16"}</definedName>
    <definedName name="___LAS1">#REF!</definedName>
    <definedName name="___LAS2">#REF!</definedName>
    <definedName name="___len2" localSheetId="31">#REF!</definedName>
    <definedName name="___len2">!#REF!</definedName>
    <definedName name="___len3" localSheetId="31">#REF!</definedName>
    <definedName name="___len3">!#REF!</definedName>
    <definedName name="___ley1">#REF!</definedName>
    <definedName name="___lk1"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LL1" hidden="1">{#N/A,#N/A,FALSE,"EL 11";#N/A,#N/A,FALSE,"EL 13";#N/A,#N/A,FALSE,"EL 17";#N/A,#N/A,FALSE,"EL 19";#N/A,#N/A,FALSE,"EL 23";#N/A,#N/A,FALSE,"COMUN.-INCEND."}</definedName>
    <definedName name="___lot1" localSheetId="35" hidden="1">{#N/A,#N/A,FALSE,"Total_OC015";#N/A,#N/A,FALSE,"ADMIN";#N/A,#N/A,FALSE,"PROCES";#N/A,#N/A,FALSE,"mecan";#N/A,#N/A,FALSE,"civil";#N/A,#N/A,FALSE,"CAÑER";#N/A,#N/A,FALSE,"ELEC";#N/A,#N/A,FALSE,"INSTR"}</definedName>
    <definedName name="___lot1" localSheetId="37" hidden="1">{#N/A,#N/A,FALSE,"Total_OC015";#N/A,#N/A,FALSE,"ADMIN";#N/A,#N/A,FALSE,"PROCES";#N/A,#N/A,FALSE,"mecan";#N/A,#N/A,FALSE,"civil";#N/A,#N/A,FALSE,"CAÑER";#N/A,#N/A,FALSE,"ELEC";#N/A,#N/A,FALSE,"INSTR"}</definedName>
    <definedName name="___lot1" localSheetId="36" hidden="1">{#N/A,#N/A,FALSE,"Total_OC015";#N/A,#N/A,FALSE,"ADMIN";#N/A,#N/A,FALSE,"PROCES";#N/A,#N/A,FALSE,"mecan";#N/A,#N/A,FALSE,"civil";#N/A,#N/A,FALSE,"CAÑER";#N/A,#N/A,FALSE,"ELEC";#N/A,#N/A,FALSE,"INSTR"}</definedName>
    <definedName name="___lot1" localSheetId="33" hidden="1">{#N/A,#N/A,FALSE,"Total_OC015";#N/A,#N/A,FALSE,"ADMIN";#N/A,#N/A,FALSE,"PROCES";#N/A,#N/A,FALSE,"mecan";#N/A,#N/A,FALSE,"civil";#N/A,#N/A,FALSE,"CAÑER";#N/A,#N/A,FALSE,"ELEC";#N/A,#N/A,FALSE,"INSTR"}</definedName>
    <definedName name="___lot1" localSheetId="34" hidden="1">{#N/A,#N/A,FALSE,"Total_OC015";#N/A,#N/A,FALSE,"ADMIN";#N/A,#N/A,FALSE,"PROCES";#N/A,#N/A,FALSE,"mecan";#N/A,#N/A,FALSE,"civil";#N/A,#N/A,FALSE,"CAÑER";#N/A,#N/A,FALSE,"ELEC";#N/A,#N/A,FALSE,"INSTR"}</definedName>
    <definedName name="___lot1" localSheetId="31" hidden="1">{#N/A,#N/A,FALSE,"Total_OC015";#N/A,#N/A,FALSE,"ADMIN";#N/A,#N/A,FALSE,"PROCES";#N/A,#N/A,FALSE,"mecan";#N/A,#N/A,FALSE,"civil";#N/A,#N/A,FALSE,"CAÑER";#N/A,#N/A,FALSE,"ELEC";#N/A,#N/A,FALSE,"INSTR"}</definedName>
    <definedName name="___lot1" hidden="1">{#N/A,#N/A,FALSE,"Total_OC015";#N/A,#N/A,FALSE,"ADMIN";#N/A,#N/A,FALSE,"PROCES";#N/A,#N/A,FALSE,"mecan";#N/A,#N/A,FALSE,"civil";#N/A,#N/A,FALSE,"CAÑER";#N/A,#N/A,FALSE,"ELEC";#N/A,#N/A,FALSE,"INSTR"}</definedName>
    <definedName name="___LQ3">#REF!</definedName>
    <definedName name="_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_MAD1">#REF!</definedName>
    <definedName name="___MAI1">#REF!</definedName>
    <definedName name="___MAI2">#REF!</definedName>
    <definedName name="___MAR1">#REF!</definedName>
    <definedName name="___MAR2">#REF!</definedName>
    <definedName name="___mat2">#REF!</definedName>
    <definedName name="___MAY94" localSheetId="31">#REF!</definedName>
    <definedName name="___MAY94">!#REF!</definedName>
    <definedName name="___MBB108">#REF!</definedName>
    <definedName name="___MBB1214">#REF!</definedName>
    <definedName name="___MBB1616">#REF!</definedName>
    <definedName name="___MET1">#REF!</definedName>
    <definedName name="___mmm1" hidden="1">{#N/A,#N/A,FALSE,"EL 11";#N/A,#N/A,FALSE,"EL 13";#N/A,#N/A,FALSE,"EL 17";#N/A,#N/A,FALSE,"EL 19";#N/A,#N/A,FALSE,"EL 23";#N/A,#N/A,FALSE,"COMUN.-INCEND."}</definedName>
    <definedName name="___MTE10">#REF!</definedName>
    <definedName name="___MTE5">#REF!</definedName>
    <definedName name="___n1" hidden="1">#REF!</definedName>
    <definedName name="___n2" hidden="1">#REF!</definedName>
    <definedName name="___new11" localSheetId="35" hidden="1">{#N/A,#N/A,FALSE,"Global by BU";#N/A,#N/A,FALSE,"U.S. by BU";#N/A,#N/A,FALSE,"Canada by BU";#N/A,#N/A,FALSE,"Europe by BU";#N/A,#N/A,FALSE,"Asia by BU";#N/A,#N/A,FALSE,"Cala by BU"}</definedName>
    <definedName name="___new11" localSheetId="37" hidden="1">{#N/A,#N/A,FALSE,"Global by BU";#N/A,#N/A,FALSE,"U.S. by BU";#N/A,#N/A,FALSE,"Canada by BU";#N/A,#N/A,FALSE,"Europe by BU";#N/A,#N/A,FALSE,"Asia by BU";#N/A,#N/A,FALSE,"Cala by BU"}</definedName>
    <definedName name="___new11" localSheetId="36" hidden="1">{#N/A,#N/A,FALSE,"Global by BU";#N/A,#N/A,FALSE,"U.S. by BU";#N/A,#N/A,FALSE,"Canada by BU";#N/A,#N/A,FALSE,"Europe by BU";#N/A,#N/A,FALSE,"Asia by BU";#N/A,#N/A,FALSE,"Cala by BU"}</definedName>
    <definedName name="___new11" localSheetId="33" hidden="1">{#N/A,#N/A,FALSE,"Global by BU";#N/A,#N/A,FALSE,"U.S. by BU";#N/A,#N/A,FALSE,"Canada by BU";#N/A,#N/A,FALSE,"Europe by BU";#N/A,#N/A,FALSE,"Asia by BU";#N/A,#N/A,FALSE,"Cala by BU"}</definedName>
    <definedName name="___new11" localSheetId="34" hidden="1">{#N/A,#N/A,FALSE,"Global by BU";#N/A,#N/A,FALSE,"U.S. by BU";#N/A,#N/A,FALSE,"Canada by BU";#N/A,#N/A,FALSE,"Europe by BU";#N/A,#N/A,FALSE,"Asia by BU";#N/A,#N/A,FALSE,"Cala by BU"}</definedName>
    <definedName name="___new11" localSheetId="31"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35" hidden="1">{#N/A,#N/A,FALSE,"Global by BU";#N/A,#N/A,FALSE,"U.S. by BU";#N/A,#N/A,FALSE,"Canada by BU";#N/A,#N/A,FALSE,"Europe by BU";#N/A,#N/A,FALSE,"Asia by BU";#N/A,#N/A,FALSE,"Cala by BU"}</definedName>
    <definedName name="___new12" localSheetId="37" hidden="1">{#N/A,#N/A,FALSE,"Global by BU";#N/A,#N/A,FALSE,"U.S. by BU";#N/A,#N/A,FALSE,"Canada by BU";#N/A,#N/A,FALSE,"Europe by BU";#N/A,#N/A,FALSE,"Asia by BU";#N/A,#N/A,FALSE,"Cala by BU"}</definedName>
    <definedName name="___new12" localSheetId="36" hidden="1">{#N/A,#N/A,FALSE,"Global by BU";#N/A,#N/A,FALSE,"U.S. by BU";#N/A,#N/A,FALSE,"Canada by BU";#N/A,#N/A,FALSE,"Europe by BU";#N/A,#N/A,FALSE,"Asia by BU";#N/A,#N/A,FALSE,"Cala by BU"}</definedName>
    <definedName name="___new12" localSheetId="33" hidden="1">{#N/A,#N/A,FALSE,"Global by BU";#N/A,#N/A,FALSE,"U.S. by BU";#N/A,#N/A,FALSE,"Canada by BU";#N/A,#N/A,FALSE,"Europe by BU";#N/A,#N/A,FALSE,"Asia by BU";#N/A,#N/A,FALSE,"Cala by BU"}</definedName>
    <definedName name="___new12" localSheetId="34" hidden="1">{#N/A,#N/A,FALSE,"Global by BU";#N/A,#N/A,FALSE,"U.S. by BU";#N/A,#N/A,FALSE,"Canada by BU";#N/A,#N/A,FALSE,"Europe by BU";#N/A,#N/A,FALSE,"Asia by BU";#N/A,#N/A,FALSE,"Cala by BU"}</definedName>
    <definedName name="___new12" localSheetId="31"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new2" localSheetId="35" hidden="1">{#N/A,#N/A,TRUE,"Cover";#N/A,#N/A,TRUE,"Summary";#N/A,#N/A,TRUE,"Cost plan";#N/A,#N/A,TRUE,"Qualifications"}</definedName>
    <definedName name="___new2" localSheetId="37" hidden="1">{#N/A,#N/A,TRUE,"Cover";#N/A,#N/A,TRUE,"Summary";#N/A,#N/A,TRUE,"Cost plan";#N/A,#N/A,TRUE,"Qualifications"}</definedName>
    <definedName name="___new2" localSheetId="32" hidden="1">{#N/A,#N/A,TRUE,"Cover";#N/A,#N/A,TRUE,"Summary";#N/A,#N/A,TRUE,"Cost plan";#N/A,#N/A,TRUE,"Qualifications"}</definedName>
    <definedName name="___new2" localSheetId="21" hidden="1">{#N/A,#N/A,TRUE,"Cover";#N/A,#N/A,TRUE,"Summary";#N/A,#N/A,TRUE,"Cost plan";#N/A,#N/A,TRUE,"Qualifications"}</definedName>
    <definedName name="___new2" localSheetId="36" hidden="1">{#N/A,#N/A,TRUE,"Cover";#N/A,#N/A,TRUE,"Summary";#N/A,#N/A,TRUE,"Cost plan";#N/A,#N/A,TRUE,"Qualifications"}</definedName>
    <definedName name="___new2" localSheetId="33" hidden="1">{#N/A,#N/A,TRUE,"Cover";#N/A,#N/A,TRUE,"Summary";#N/A,#N/A,TRUE,"Cost plan";#N/A,#N/A,TRUE,"Qualifications"}</definedName>
    <definedName name="___new2" localSheetId="34" hidden="1">{#N/A,#N/A,TRUE,"Cover";#N/A,#N/A,TRUE,"Summary";#N/A,#N/A,TRUE,"Cost plan";#N/A,#N/A,TRUE,"Qualifications"}</definedName>
    <definedName name="___new2" localSheetId="31" hidden="1">{#N/A,#N/A,TRUE,"Cover";#N/A,#N/A,TRUE,"Summary";#N/A,#N/A,TRUE,"Cost plan";#N/A,#N/A,TRUE,"Qualifications"}</definedName>
    <definedName name="___new2" hidden="1">{#N/A,#N/A,TRUE,"Cover";#N/A,#N/A,TRUE,"Summary";#N/A,#N/A,TRUE,"Cost plan";#N/A,#N/A,TRUE,"Qualifications"}</definedName>
    <definedName name="___NOV1">#REF!</definedName>
    <definedName name="___NOV2">#REF!</definedName>
    <definedName name="___ns1" localSheetId="35" hidden="1">{#N/A,#N/A,FALSE,"COVER1.XLS ";#N/A,#N/A,FALSE,"RACT1.XLS";#N/A,#N/A,FALSE,"RACT2.XLS";#N/A,#N/A,FALSE,"ECCMP";#N/A,#N/A,FALSE,"WELDER.XLS"}</definedName>
    <definedName name="___ns1" localSheetId="37" hidden="1">{#N/A,#N/A,FALSE,"COVER1.XLS ";#N/A,#N/A,FALSE,"RACT1.XLS";#N/A,#N/A,FALSE,"RACT2.XLS";#N/A,#N/A,FALSE,"ECCMP";#N/A,#N/A,FALSE,"WELDER.XLS"}</definedName>
    <definedName name="___ns1" localSheetId="36" hidden="1">{#N/A,#N/A,FALSE,"COVER1.XLS ";#N/A,#N/A,FALSE,"RACT1.XLS";#N/A,#N/A,FALSE,"RACT2.XLS";#N/A,#N/A,FALSE,"ECCMP";#N/A,#N/A,FALSE,"WELDER.XLS"}</definedName>
    <definedName name="___ns1" localSheetId="33" hidden="1">{#N/A,#N/A,FALSE,"COVER1.XLS ";#N/A,#N/A,FALSE,"RACT1.XLS";#N/A,#N/A,FALSE,"RACT2.XLS";#N/A,#N/A,FALSE,"ECCMP";#N/A,#N/A,FALSE,"WELDER.XLS"}</definedName>
    <definedName name="___ns1" localSheetId="34" hidden="1">{#N/A,#N/A,FALSE,"COVER1.XLS ";#N/A,#N/A,FALSE,"RACT1.XLS";#N/A,#N/A,FALSE,"RACT2.XLS";#N/A,#N/A,FALSE,"ECCMP";#N/A,#N/A,FALSE,"WELDER.XLS"}</definedName>
    <definedName name="___ns1" localSheetId="31" hidden="1">{#N/A,#N/A,FALSE,"COVER1.XLS ";#N/A,#N/A,FALSE,"RACT1.XLS";#N/A,#N/A,FALSE,"RACT2.XLS";#N/A,#N/A,FALSE,"ECCMP";#N/A,#N/A,FALSE,"WELDER.XLS"}</definedName>
    <definedName name="___ns1" hidden="1">{#N/A,#N/A,FALSE,"COVER1.XLS ";#N/A,#N/A,FALSE,"RACT1.XLS";#N/A,#N/A,FALSE,"RACT2.XLS";#N/A,#N/A,FALSE,"ECCMP";#N/A,#N/A,FALSE,"WELDER.XLS"}</definedName>
    <definedName name="___num115">#REF!</definedName>
    <definedName name="___num120">#REF!</definedName>
    <definedName name="___num130">#REF!</definedName>
    <definedName name="___OCT1">#REF!</definedName>
    <definedName name="___OCT2">#REF!</definedName>
    <definedName name="___old3" localSheetId="35" hidden="1">{#N/A,#N/A,FALSE,"Summary";#N/A,#N/A,FALSE,"3TJ";#N/A,#N/A,FALSE,"3TN";#N/A,#N/A,FALSE,"3TP";#N/A,#N/A,FALSE,"3SJ";#N/A,#N/A,FALSE,"3CJ";#N/A,#N/A,FALSE,"3CN";#N/A,#N/A,FALSE,"3CP";#N/A,#N/A,FALSE,"3A"}</definedName>
    <definedName name="___old3" localSheetId="37" hidden="1">{#N/A,#N/A,FALSE,"Summary";#N/A,#N/A,FALSE,"3TJ";#N/A,#N/A,FALSE,"3TN";#N/A,#N/A,FALSE,"3TP";#N/A,#N/A,FALSE,"3SJ";#N/A,#N/A,FALSE,"3CJ";#N/A,#N/A,FALSE,"3CN";#N/A,#N/A,FALSE,"3CP";#N/A,#N/A,FALSE,"3A"}</definedName>
    <definedName name="___old3" localSheetId="36" hidden="1">{#N/A,#N/A,FALSE,"Summary";#N/A,#N/A,FALSE,"3TJ";#N/A,#N/A,FALSE,"3TN";#N/A,#N/A,FALSE,"3TP";#N/A,#N/A,FALSE,"3SJ";#N/A,#N/A,FALSE,"3CJ";#N/A,#N/A,FALSE,"3CN";#N/A,#N/A,FALSE,"3CP";#N/A,#N/A,FALSE,"3A"}</definedName>
    <definedName name="___old3" localSheetId="33" hidden="1">{#N/A,#N/A,FALSE,"Summary";#N/A,#N/A,FALSE,"3TJ";#N/A,#N/A,FALSE,"3TN";#N/A,#N/A,FALSE,"3TP";#N/A,#N/A,FALSE,"3SJ";#N/A,#N/A,FALSE,"3CJ";#N/A,#N/A,FALSE,"3CN";#N/A,#N/A,FALSE,"3CP";#N/A,#N/A,FALSE,"3A"}</definedName>
    <definedName name="___old3" localSheetId="34" hidden="1">{#N/A,#N/A,FALSE,"Summary";#N/A,#N/A,FALSE,"3TJ";#N/A,#N/A,FALSE,"3TN";#N/A,#N/A,FALSE,"3TP";#N/A,#N/A,FALSE,"3SJ";#N/A,#N/A,FALSE,"3CJ";#N/A,#N/A,FALSE,"3CN";#N/A,#N/A,FALSE,"3CP";#N/A,#N/A,FALSE,"3A"}</definedName>
    <definedName name="___old3" localSheetId="31"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35" hidden="1">{#N/A,#N/A,FALSE,"Summary";#N/A,#N/A,FALSE,"3TJ";#N/A,#N/A,FALSE,"3TN";#N/A,#N/A,FALSE,"3TP";#N/A,#N/A,FALSE,"3SJ";#N/A,#N/A,FALSE,"3CJ";#N/A,#N/A,FALSE,"3CN";#N/A,#N/A,FALSE,"3CP";#N/A,#N/A,FALSE,"3A"}</definedName>
    <definedName name="___old5" localSheetId="37" hidden="1">{#N/A,#N/A,FALSE,"Summary";#N/A,#N/A,FALSE,"3TJ";#N/A,#N/A,FALSE,"3TN";#N/A,#N/A,FALSE,"3TP";#N/A,#N/A,FALSE,"3SJ";#N/A,#N/A,FALSE,"3CJ";#N/A,#N/A,FALSE,"3CN";#N/A,#N/A,FALSE,"3CP";#N/A,#N/A,FALSE,"3A"}</definedName>
    <definedName name="___old5" localSheetId="36" hidden="1">{#N/A,#N/A,FALSE,"Summary";#N/A,#N/A,FALSE,"3TJ";#N/A,#N/A,FALSE,"3TN";#N/A,#N/A,FALSE,"3TP";#N/A,#N/A,FALSE,"3SJ";#N/A,#N/A,FALSE,"3CJ";#N/A,#N/A,FALSE,"3CN";#N/A,#N/A,FALSE,"3CP";#N/A,#N/A,FALSE,"3A"}</definedName>
    <definedName name="___old5" localSheetId="33" hidden="1">{#N/A,#N/A,FALSE,"Summary";#N/A,#N/A,FALSE,"3TJ";#N/A,#N/A,FALSE,"3TN";#N/A,#N/A,FALSE,"3TP";#N/A,#N/A,FALSE,"3SJ";#N/A,#N/A,FALSE,"3CJ";#N/A,#N/A,FALSE,"3CN";#N/A,#N/A,FALSE,"3CP";#N/A,#N/A,FALSE,"3A"}</definedName>
    <definedName name="___old5" localSheetId="34" hidden="1">{#N/A,#N/A,FALSE,"Summary";#N/A,#N/A,FALSE,"3TJ";#N/A,#N/A,FALSE,"3TN";#N/A,#N/A,FALSE,"3TP";#N/A,#N/A,FALSE,"3SJ";#N/A,#N/A,FALSE,"3CJ";#N/A,#N/A,FALSE,"3CN";#N/A,#N/A,FALSE,"3CP";#N/A,#N/A,FALSE,"3A"}</definedName>
    <definedName name="___old5" localSheetId="31"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35" hidden="1">{#N/A,#N/A,FALSE,"Summary";#N/A,#N/A,FALSE,"3TJ";#N/A,#N/A,FALSE,"3TN";#N/A,#N/A,FALSE,"3TP";#N/A,#N/A,FALSE,"3SJ";#N/A,#N/A,FALSE,"3CJ";#N/A,#N/A,FALSE,"3CN";#N/A,#N/A,FALSE,"3CP";#N/A,#N/A,FALSE,"3A"}</definedName>
    <definedName name="___old7" localSheetId="37" hidden="1">{#N/A,#N/A,FALSE,"Summary";#N/A,#N/A,FALSE,"3TJ";#N/A,#N/A,FALSE,"3TN";#N/A,#N/A,FALSE,"3TP";#N/A,#N/A,FALSE,"3SJ";#N/A,#N/A,FALSE,"3CJ";#N/A,#N/A,FALSE,"3CN";#N/A,#N/A,FALSE,"3CP";#N/A,#N/A,FALSE,"3A"}</definedName>
    <definedName name="___old7" localSheetId="36" hidden="1">{#N/A,#N/A,FALSE,"Summary";#N/A,#N/A,FALSE,"3TJ";#N/A,#N/A,FALSE,"3TN";#N/A,#N/A,FALSE,"3TP";#N/A,#N/A,FALSE,"3SJ";#N/A,#N/A,FALSE,"3CJ";#N/A,#N/A,FALSE,"3CN";#N/A,#N/A,FALSE,"3CP";#N/A,#N/A,FALSE,"3A"}</definedName>
    <definedName name="___old7" localSheetId="33" hidden="1">{#N/A,#N/A,FALSE,"Summary";#N/A,#N/A,FALSE,"3TJ";#N/A,#N/A,FALSE,"3TN";#N/A,#N/A,FALSE,"3TP";#N/A,#N/A,FALSE,"3SJ";#N/A,#N/A,FALSE,"3CJ";#N/A,#N/A,FALSE,"3CN";#N/A,#N/A,FALSE,"3CP";#N/A,#N/A,FALSE,"3A"}</definedName>
    <definedName name="___old7" localSheetId="34" hidden="1">{#N/A,#N/A,FALSE,"Summary";#N/A,#N/A,FALSE,"3TJ";#N/A,#N/A,FALSE,"3TN";#N/A,#N/A,FALSE,"3TP";#N/A,#N/A,FALSE,"3SJ";#N/A,#N/A,FALSE,"3CJ";#N/A,#N/A,FALSE,"3CN";#N/A,#N/A,FALSE,"3CP";#N/A,#N/A,FALSE,"3A"}</definedName>
    <definedName name="___old7" localSheetId="31"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OP1" localSheetId="31">#REF!</definedName>
    <definedName name="___OP1">!#REF!</definedName>
    <definedName name="___OP2" localSheetId="31">#REF!</definedName>
    <definedName name="___OP2">!#REF!</definedName>
    <definedName name="___OP3" localSheetId="31">#REF!</definedName>
    <definedName name="___OP3">!#REF!</definedName>
    <definedName name="___p2" localSheetId="31">#REF!</definedName>
    <definedName name="___p2">!#REF!</definedName>
    <definedName name="___PA1">#N/A</definedName>
    <definedName name="___PA10">#REF!</definedName>
    <definedName name="___PA11">#REF!</definedName>
    <definedName name="___PA12">#REF!</definedName>
    <definedName name="___PA13">#REF!</definedName>
    <definedName name="___PA14">#REF!</definedName>
    <definedName name="___PA15">#REF!</definedName>
    <definedName name="___PA16">#REF!</definedName>
    <definedName name="___PA17">#REF!</definedName>
    <definedName name="___PA18">#REF!</definedName>
    <definedName name="___PA19">#REF!</definedName>
    <definedName name="___PA2">#REF!</definedName>
    <definedName name="___PA3" localSheetId="35" hidden="1">{"'Sheet1'!$L$16"}</definedName>
    <definedName name="___PA3" localSheetId="37" hidden="1">{"'Sheet1'!$L$16"}</definedName>
    <definedName name="___PA3" localSheetId="36" hidden="1">{"'Sheet1'!$L$16"}</definedName>
    <definedName name="___PA3" localSheetId="33" hidden="1">{"'Sheet1'!$L$16"}</definedName>
    <definedName name="___PA3" localSheetId="34" hidden="1">{"'Sheet1'!$L$16"}</definedName>
    <definedName name="___PA3" localSheetId="31" hidden="1">{"'Sheet1'!$L$16"}</definedName>
    <definedName name="___PA3" hidden="1">{"'Sheet1'!$L$16"}</definedName>
    <definedName name="___PA4">#REF!</definedName>
    <definedName name="___PA5">#REF!</definedName>
    <definedName name="___PA6">#REF!</definedName>
    <definedName name="___PA7">#REF!</definedName>
    <definedName name="___PA8">#REF!</definedName>
    <definedName name="___PA9">#REF!</definedName>
    <definedName name="___PAG1" localSheetId="31">#REF!</definedName>
    <definedName name="___PAG1">!#REF!</definedName>
    <definedName name="___PAG15">#REF!</definedName>
    <definedName name="___PAG16">#REF!</definedName>
    <definedName name="___PAG23">#REF!</definedName>
    <definedName name="___PAG24">#REF!</definedName>
    <definedName name="___PAG26">#REF!</definedName>
    <definedName name="___PAG3" localSheetId="31">#REF!</definedName>
    <definedName name="___PAG3">!#REF!</definedName>
    <definedName name="___pc1" localSheetId="31">#REF!</definedName>
    <definedName name="___pc1">!#REF!</definedName>
    <definedName name="___pc2" localSheetId="31">#REF!</definedName>
    <definedName name="___pc2">!#REF!</definedName>
    <definedName name="___pc3" localSheetId="31">#REF!</definedName>
    <definedName name="___pc3">!#REF!</definedName>
    <definedName name="___pc95">#REF!</definedName>
    <definedName name="___pc96">#REF!</definedName>
    <definedName name="___Pg1">#REF!</definedName>
    <definedName name="___PL2" hidden="1">{#N/A,#N/A,FALSE,"form7200";#N/A,#N/A,FALSE,"FORM4534";#N/A,#N/A,FALSE,"FORM11053";#N/A,#N/A,FALSE,"FORM11082";#N/A,#N/A,FALSE,"FORM7280";#N/A,#N/A,FALSE,"FORM7214";#N/A,#N/A,FALSE,"FORM7263";#N/A,#N/A,FALSE,"FORM7266";#N/A,#N/A,FALSE,"FORM11053"}</definedName>
    <definedName name="___pp22" localSheetId="35" hidden="1">{#N/A,#N/A,FALSE,"minas";#N/A,#N/A,FALSE,"Total_OC015";#N/A,#N/A,FALSE,"ADMIN";#N/A,#N/A,FALSE,"PROCES";#N/A,#N/A,FALSE,"civil";#N/A,#N/A,FALSE,"CAÑER";#N/A,#N/A,FALSE,"ELEC";#N/A,#N/A,FALSE,"INSTR";#N/A,#N/A,FALSE,"PDS";#N/A,#N/A,FALSE,"mecan"}</definedName>
    <definedName name="___pp22" localSheetId="37" hidden="1">{#N/A,#N/A,FALSE,"minas";#N/A,#N/A,FALSE,"Total_OC015";#N/A,#N/A,FALSE,"ADMIN";#N/A,#N/A,FALSE,"PROCES";#N/A,#N/A,FALSE,"civil";#N/A,#N/A,FALSE,"CAÑER";#N/A,#N/A,FALSE,"ELEC";#N/A,#N/A,FALSE,"INSTR";#N/A,#N/A,FALSE,"PDS";#N/A,#N/A,FALSE,"mecan"}</definedName>
    <definedName name="___pp22" localSheetId="36" hidden="1">{#N/A,#N/A,FALSE,"minas";#N/A,#N/A,FALSE,"Total_OC015";#N/A,#N/A,FALSE,"ADMIN";#N/A,#N/A,FALSE,"PROCES";#N/A,#N/A,FALSE,"civil";#N/A,#N/A,FALSE,"CAÑER";#N/A,#N/A,FALSE,"ELEC";#N/A,#N/A,FALSE,"INSTR";#N/A,#N/A,FALSE,"PDS";#N/A,#N/A,FALSE,"mecan"}</definedName>
    <definedName name="___pp22" localSheetId="33" hidden="1">{#N/A,#N/A,FALSE,"minas";#N/A,#N/A,FALSE,"Total_OC015";#N/A,#N/A,FALSE,"ADMIN";#N/A,#N/A,FALSE,"PROCES";#N/A,#N/A,FALSE,"civil";#N/A,#N/A,FALSE,"CAÑER";#N/A,#N/A,FALSE,"ELEC";#N/A,#N/A,FALSE,"INSTR";#N/A,#N/A,FALSE,"PDS";#N/A,#N/A,FALSE,"mecan"}</definedName>
    <definedName name="___pp22" localSheetId="34" hidden="1">{#N/A,#N/A,FALSE,"minas";#N/A,#N/A,FALSE,"Total_OC015";#N/A,#N/A,FALSE,"ADMIN";#N/A,#N/A,FALSE,"PROCES";#N/A,#N/A,FALSE,"civil";#N/A,#N/A,FALSE,"CAÑER";#N/A,#N/A,FALSE,"ELEC";#N/A,#N/A,FALSE,"INSTR";#N/A,#N/A,FALSE,"PDS";#N/A,#N/A,FALSE,"mecan"}</definedName>
    <definedName name="___pp22" localSheetId="31" hidden="1">{#N/A,#N/A,FALSE,"minas";#N/A,#N/A,FALSE,"Total_OC015";#N/A,#N/A,FALSE,"ADMIN";#N/A,#N/A,FALSE,"PROCES";#N/A,#N/A,FALSE,"civil";#N/A,#N/A,FALSE,"CAÑER";#N/A,#N/A,FALSE,"ELEC";#N/A,#N/A,FALSE,"INSTR";#N/A,#N/A,FALSE,"PDS";#N/A,#N/A,FALSE,"mecan"}</definedName>
    <definedName name="___pp22" hidden="1">{#N/A,#N/A,FALSE,"minas";#N/A,#N/A,FALSE,"Total_OC015";#N/A,#N/A,FALSE,"ADMIN";#N/A,#N/A,FALSE,"PROCES";#N/A,#N/A,FALSE,"civil";#N/A,#N/A,FALSE,"CAÑER";#N/A,#N/A,FALSE,"ELEC";#N/A,#N/A,FALSE,"INSTR";#N/A,#N/A,FALSE,"PDS";#N/A,#N/A,FALSE,"mecan"}</definedName>
    <definedName name="___PPM1" localSheetId="35" hidden="1">{#N/A,#N/A,FALSE,"Aging Summary";#N/A,#N/A,FALSE,"Ratio Analysis";#N/A,#N/A,FALSE,"Test 120 Day Accts";#N/A,#N/A,FALSE,"Tickmarks"}</definedName>
    <definedName name="___PPM1" localSheetId="37" hidden="1">{#N/A,#N/A,FALSE,"Aging Summary";#N/A,#N/A,FALSE,"Ratio Analysis";#N/A,#N/A,FALSE,"Test 120 Day Accts";#N/A,#N/A,FALSE,"Tickmarks"}</definedName>
    <definedName name="___PPM1" localSheetId="36" hidden="1">{#N/A,#N/A,FALSE,"Aging Summary";#N/A,#N/A,FALSE,"Ratio Analysis";#N/A,#N/A,FALSE,"Test 120 Day Accts";#N/A,#N/A,FALSE,"Tickmarks"}</definedName>
    <definedName name="___PPM1" localSheetId="33" hidden="1">{#N/A,#N/A,FALSE,"Aging Summary";#N/A,#N/A,FALSE,"Ratio Analysis";#N/A,#N/A,FALSE,"Test 120 Day Accts";#N/A,#N/A,FALSE,"Tickmarks"}</definedName>
    <definedName name="___PPM1" localSheetId="34" hidden="1">{#N/A,#N/A,FALSE,"Aging Summary";#N/A,#N/A,FALSE,"Ratio Analysis";#N/A,#N/A,FALSE,"Test 120 Day Accts";#N/A,#N/A,FALSE,"Tickmarks"}</definedName>
    <definedName name="___PPM1" localSheetId="31" hidden="1">{#N/A,#N/A,FALSE,"Aging Summary";#N/A,#N/A,FALSE,"Ratio Analysis";#N/A,#N/A,FALSE,"Test 120 Day Accts";#N/A,#N/A,FALSE,"Tickmarks"}</definedName>
    <definedName name="___PPM1" hidden="1">{#N/A,#N/A,FALSE,"Aging Summary";#N/A,#N/A,FALSE,"Ratio Analysis";#N/A,#N/A,FALSE,"Test 120 Day Accts";#N/A,#N/A,FALSE,"Tickmarks"}</definedName>
    <definedName name="___pre01" localSheetId="31">#REF!</definedName>
    <definedName name="___pre01">!#REF!</definedName>
    <definedName name="___pre02" localSheetId="31">#REF!</definedName>
    <definedName name="___pre02">!#REF!</definedName>
    <definedName name="___pre03" localSheetId="31">#REF!</definedName>
    <definedName name="___pre03">!#REF!</definedName>
    <definedName name="___PRN1" localSheetId="35" hidden="1">{#N/A,#N/A,FALSE,"COVER.XLS";#N/A,#N/A,FALSE,"RACT1.XLS";#N/A,#N/A,FALSE,"RACT2.XLS";#N/A,#N/A,FALSE,"ECCMP";#N/A,#N/A,FALSE,"WELDER.XLS"}</definedName>
    <definedName name="___PRN1" localSheetId="37" hidden="1">{#N/A,#N/A,FALSE,"COVER.XLS";#N/A,#N/A,FALSE,"RACT1.XLS";#N/A,#N/A,FALSE,"RACT2.XLS";#N/A,#N/A,FALSE,"ECCMP";#N/A,#N/A,FALSE,"WELDER.XLS"}</definedName>
    <definedName name="___PRN1" localSheetId="36" hidden="1">{#N/A,#N/A,FALSE,"COVER.XLS";#N/A,#N/A,FALSE,"RACT1.XLS";#N/A,#N/A,FALSE,"RACT2.XLS";#N/A,#N/A,FALSE,"ECCMP";#N/A,#N/A,FALSE,"WELDER.XLS"}</definedName>
    <definedName name="___PRN1" localSheetId="33" hidden="1">{#N/A,#N/A,FALSE,"COVER.XLS";#N/A,#N/A,FALSE,"RACT1.XLS";#N/A,#N/A,FALSE,"RACT2.XLS";#N/A,#N/A,FALSE,"ECCMP";#N/A,#N/A,FALSE,"WELDER.XLS"}</definedName>
    <definedName name="___PRN1" localSheetId="34" hidden="1">{#N/A,#N/A,FALSE,"COVER.XLS";#N/A,#N/A,FALSE,"RACT1.XLS";#N/A,#N/A,FALSE,"RACT2.XLS";#N/A,#N/A,FALSE,"ECCMP";#N/A,#N/A,FALSE,"WELDER.XLS"}</definedName>
    <definedName name="___PRN1" localSheetId="31" hidden="1">{#N/A,#N/A,FALSE,"COVER.XLS";#N/A,#N/A,FALSE,"RACT1.XLS";#N/A,#N/A,FALSE,"RACT2.XLS";#N/A,#N/A,FALSE,"ECCMP";#N/A,#N/A,FALSE,"WELDER.XLS"}</definedName>
    <definedName name="___PRN1" hidden="1">{#N/A,#N/A,FALSE,"COVER.XLS";#N/A,#N/A,FALSE,"RACT1.XLS";#N/A,#N/A,FALSE,"RACT2.XLS";#N/A,#N/A,FALSE,"ECCMP";#N/A,#N/A,FALSE,"WELDER.XLS"}</definedName>
    <definedName name="___pt8" localSheetId="35" hidden="1">{#N/A,#N/A,FALSE,"Aging Summary";#N/A,#N/A,FALSE,"Ratio Analysis";#N/A,#N/A,FALSE,"Test 120 Day Accts";#N/A,#N/A,FALSE,"Tickmarks"}</definedName>
    <definedName name="___pt8" localSheetId="37" hidden="1">{#N/A,#N/A,FALSE,"Aging Summary";#N/A,#N/A,FALSE,"Ratio Analysis";#N/A,#N/A,FALSE,"Test 120 Day Accts";#N/A,#N/A,FALSE,"Tickmarks"}</definedName>
    <definedName name="___pt8" localSheetId="36" hidden="1">{#N/A,#N/A,FALSE,"Aging Summary";#N/A,#N/A,FALSE,"Ratio Analysis";#N/A,#N/A,FALSE,"Test 120 Day Accts";#N/A,#N/A,FALSE,"Tickmarks"}</definedName>
    <definedName name="___pt8" localSheetId="33" hidden="1">{#N/A,#N/A,FALSE,"Aging Summary";#N/A,#N/A,FALSE,"Ratio Analysis";#N/A,#N/A,FALSE,"Test 120 Day Accts";#N/A,#N/A,FALSE,"Tickmarks"}</definedName>
    <definedName name="___pt8" localSheetId="34" hidden="1">{#N/A,#N/A,FALSE,"Aging Summary";#N/A,#N/A,FALSE,"Ratio Analysis";#N/A,#N/A,FALSE,"Test 120 Day Accts";#N/A,#N/A,FALSE,"Tickmarks"}</definedName>
    <definedName name="___pt8" localSheetId="31" hidden="1">{#N/A,#N/A,FALSE,"Aging Summary";#N/A,#N/A,FALSE,"Ratio Analysis";#N/A,#N/A,FALSE,"Test 120 Day Accts";#N/A,#N/A,FALSE,"Tickmarks"}</definedName>
    <definedName name="___pt8" hidden="1">{#N/A,#N/A,FALSE,"Aging Summary";#N/A,#N/A,FALSE,"Ratio Analysis";#N/A,#N/A,FALSE,"Test 120 Day Accts";#N/A,#N/A,FALSE,"Tickmarks"}</definedName>
    <definedName name="___pu1">#REF!</definedName>
    <definedName name="___pu11">#REF!</definedName>
    <definedName name="___pu12">#REF!</definedName>
    <definedName name="___pu2">#REF!</definedName>
    <definedName name="___pu3">#REF!</definedName>
    <definedName name="___pu4">#REF!</definedName>
    <definedName name="___pu5">#REF!</definedName>
    <definedName name="___pu8">#REF!</definedName>
    <definedName name="___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QTY1" localSheetId="31">#REF!</definedName>
    <definedName name="___QTY1">!#REF!</definedName>
    <definedName name="___r" localSheetId="35" hidden="1">{#N/A,#N/A,FALSE,"Total_OC015";#N/A,#N/A,FALSE,"ADMIN";#N/A,#N/A,FALSE,"PROCES";#N/A,#N/A,FALSE,"mecan";#N/A,#N/A,FALSE,"civil";#N/A,#N/A,FALSE,"CAÑER";#N/A,#N/A,FALSE,"ELEC";#N/A,#N/A,FALSE,"INSTR"}</definedName>
    <definedName name="___r" localSheetId="37" hidden="1">{#N/A,#N/A,FALSE,"Total_OC015";#N/A,#N/A,FALSE,"ADMIN";#N/A,#N/A,FALSE,"PROCES";#N/A,#N/A,FALSE,"mecan";#N/A,#N/A,FALSE,"civil";#N/A,#N/A,FALSE,"CAÑER";#N/A,#N/A,FALSE,"ELEC";#N/A,#N/A,FALSE,"INSTR"}</definedName>
    <definedName name="___r" localSheetId="36" hidden="1">{#N/A,#N/A,FALSE,"Total_OC015";#N/A,#N/A,FALSE,"ADMIN";#N/A,#N/A,FALSE,"PROCES";#N/A,#N/A,FALSE,"mecan";#N/A,#N/A,FALSE,"civil";#N/A,#N/A,FALSE,"CAÑER";#N/A,#N/A,FALSE,"ELEC";#N/A,#N/A,FALSE,"INSTR"}</definedName>
    <definedName name="___r" localSheetId="33" hidden="1">{#N/A,#N/A,FALSE,"Total_OC015";#N/A,#N/A,FALSE,"ADMIN";#N/A,#N/A,FALSE,"PROCES";#N/A,#N/A,FALSE,"mecan";#N/A,#N/A,FALSE,"civil";#N/A,#N/A,FALSE,"CAÑER";#N/A,#N/A,FALSE,"ELEC";#N/A,#N/A,FALSE,"INSTR"}</definedName>
    <definedName name="___r" localSheetId="34" hidden="1">{#N/A,#N/A,FALSE,"Total_OC015";#N/A,#N/A,FALSE,"ADMIN";#N/A,#N/A,FALSE,"PROCES";#N/A,#N/A,FALSE,"mecan";#N/A,#N/A,FALSE,"civil";#N/A,#N/A,FALSE,"CAÑER";#N/A,#N/A,FALSE,"ELEC";#N/A,#N/A,FALSE,"INSTR"}</definedName>
    <definedName name="___r" localSheetId="31" hidden="1">{#N/A,#N/A,FALSE,"Total_OC015";#N/A,#N/A,FALSE,"ADMIN";#N/A,#N/A,FALSE,"PROCES";#N/A,#N/A,FALSE,"mecan";#N/A,#N/A,FALSE,"civil";#N/A,#N/A,FALSE,"CAÑER";#N/A,#N/A,FALSE,"ELEC";#N/A,#N/A,FALSE,"INSTR"}</definedName>
    <definedName name="___r" hidden="1">{#N/A,#N/A,FALSE,"Total_OC015";#N/A,#N/A,FALSE,"ADMIN";#N/A,#N/A,FALSE,"PROCES";#N/A,#N/A,FALSE,"mecan";#N/A,#N/A,FALSE,"civil";#N/A,#N/A,FALSE,"CAÑER";#N/A,#N/A,FALSE,"ELEC";#N/A,#N/A,FALSE,"INSTR"}</definedName>
    <definedName name="___r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3" hidden="1">{"vista1",#N/A,FALSE,"Tarifas_Teoricas_May_97";"vista2",#N/A,FALSE,"Tarifas_Teoricas_May_97";"vista1",#N/A,FALSE,"Tarifas_Barra_May_97";"vista2",#N/A,FALSE,"Tarifas_Barra_May_97"}</definedName>
    <definedName name="___re96" hidden="1">#REF!</definedName>
    <definedName name="___ref2" localSheetId="35" hidden="1">#REF!</definedName>
    <definedName name="___ref2" localSheetId="36" hidden="1">#REF!</definedName>
    <definedName name="___ref2" localSheetId="33" hidden="1">#REF!</definedName>
    <definedName name="___ref2" localSheetId="34" hidden="1">#REF!</definedName>
    <definedName name="___ref2" localSheetId="31" hidden="1">#REF!</definedName>
    <definedName name="___ref2" hidden="1">#REF!</definedName>
    <definedName name="___RET1" localSheetId="31">#REF!</definedName>
    <definedName name="___RET1">!#REF!</definedName>
    <definedName name="___RET2" localSheetId="31">#REF!</definedName>
    <definedName name="___RET2">!#REF!</definedName>
    <definedName name="___RET3" localSheetId="31">#REF!</definedName>
    <definedName name="___RET3">!#REF!</definedName>
    <definedName name="___RET4" localSheetId="31">#REF!</definedName>
    <definedName name="___RET4">!#REF!</definedName>
    <definedName name="___RET5" localSheetId="31">#REF!</definedName>
    <definedName name="___RET5">!#REF!</definedName>
    <definedName name="___RET6" localSheetId="31">#REF!</definedName>
    <definedName name="___RET6">!#REF!</definedName>
    <definedName name="___REV1" localSheetId="35" hidden="1">{"Graf_Carga Trab",#N/A,FALSE,"Grafi_Carga Trab";"Graf_Venta Flujo",#N/A,FALSE,"Grafi_Carga Trab"}</definedName>
    <definedName name="___REV1" localSheetId="37" hidden="1">{"Graf_Carga Trab",#N/A,FALSE,"Grafi_Carga Trab";"Graf_Venta Flujo",#N/A,FALSE,"Grafi_Carga Trab"}</definedName>
    <definedName name="___REV1" localSheetId="36" hidden="1">{"Graf_Carga Trab",#N/A,FALSE,"Grafi_Carga Trab";"Graf_Venta Flujo",#N/A,FALSE,"Grafi_Carga Trab"}</definedName>
    <definedName name="___REV1" localSheetId="33" hidden="1">{"Graf_Carga Trab",#N/A,FALSE,"Grafi_Carga Trab";"Graf_Venta Flujo",#N/A,FALSE,"Grafi_Carga Trab"}</definedName>
    <definedName name="___REV1" localSheetId="34" hidden="1">{"Graf_Carga Trab",#N/A,FALSE,"Grafi_Carga Trab";"Graf_Venta Flujo",#N/A,FALSE,"Grafi_Carga Trab"}</definedName>
    <definedName name="___REV1" localSheetId="31" hidden="1">{"Graf_Carga Trab",#N/A,FALSE,"Grafi_Carga Trab";"Graf_Venta Flujo",#N/A,FALSE,"Grafi_Carga Trab"}</definedName>
    <definedName name="___REV1" hidden="1">{"Graf_Carga Trab",#N/A,FALSE,"Grafi_Carga Trab";"Graf_Venta Flujo",#N/A,FALSE,"Grafi_Carga Trab"}</definedName>
    <definedName name="___REV11" localSheetId="35" hidden="1">{"Graf_Carga Trab",#N/A,FALSE,"Grafi_Carga Trab";"Graf_Venta Flujo",#N/A,FALSE,"Grafi_Carga Trab"}</definedName>
    <definedName name="___REV11" localSheetId="37" hidden="1">{"Graf_Carga Trab",#N/A,FALSE,"Grafi_Carga Trab";"Graf_Venta Flujo",#N/A,FALSE,"Grafi_Carga Trab"}</definedName>
    <definedName name="___REV11" localSheetId="36" hidden="1">{"Graf_Carga Trab",#N/A,FALSE,"Grafi_Carga Trab";"Graf_Venta Flujo",#N/A,FALSE,"Grafi_Carga Trab"}</definedName>
    <definedName name="___REV11" localSheetId="33" hidden="1">{"Graf_Carga Trab",#N/A,FALSE,"Grafi_Carga Trab";"Graf_Venta Flujo",#N/A,FALSE,"Grafi_Carga Trab"}</definedName>
    <definedName name="___REV11" localSheetId="34" hidden="1">{"Graf_Carga Trab",#N/A,FALSE,"Grafi_Carga Trab";"Graf_Venta Flujo",#N/A,FALSE,"Grafi_Carga Trab"}</definedName>
    <definedName name="___REV11" localSheetId="31" hidden="1">{"Graf_Carga Trab",#N/A,FALSE,"Grafi_Carga Trab";"Graf_Venta Flujo",#N/A,FALSE,"Grafi_Carga Trab"}</definedName>
    <definedName name="___REV11" hidden="1">{"Graf_Carga Trab",#N/A,FALSE,"Grafi_Carga Trab";"Graf_Venta Flujo",#N/A,FALSE,"Grafi_Carga Trab"}</definedName>
    <definedName name="___RNF1">#REF!</definedName>
    <definedName name="___ro1" localSheetId="31">#REF!</definedName>
    <definedName name="___ro1">!#REF!</definedName>
    <definedName name="___rox1" localSheetId="35" hidden="1">#REF!</definedName>
    <definedName name="___rox1" localSheetId="33" hidden="1">#REF!</definedName>
    <definedName name="___rox1" localSheetId="34" hidden="1">#REF!</definedName>
    <definedName name="___rox1" hidden="1">#REF!</definedName>
    <definedName name="___rox2" localSheetId="36" hidden="1">#REF!</definedName>
    <definedName name="___rox2" hidden="1">#REF!</definedName>
    <definedName name="___rox3" localSheetId="36" hidden="1">#REF!</definedName>
    <definedName name="___rox3" hidden="1">#REF!</definedName>
    <definedName name="___rr2" localSheetId="35" hidden="1">{"DETALLE_1996",#N/A,FALSE,"flujo";"DETALLE_1997",#N/A,FALSE,"flujo";"GASTOS_INCURRIDOS_1996",#N/A,FALSE,"flujo";"GASTOS_PROGRAMADOS_PARA_1997",#N/A,FALSE,"flujo";#N/A,#N/A,FALSE,"comparat";#N/A,#N/A,FALSE,"costos";#N/A,#N/A,FALSE,"proyctrol"}</definedName>
    <definedName name="___rr2" localSheetId="37" hidden="1">{"DETALLE_1996",#N/A,FALSE,"flujo";"DETALLE_1997",#N/A,FALSE,"flujo";"GASTOS_INCURRIDOS_1996",#N/A,FALSE,"flujo";"GASTOS_PROGRAMADOS_PARA_1997",#N/A,FALSE,"flujo";#N/A,#N/A,FALSE,"comparat";#N/A,#N/A,FALSE,"costos";#N/A,#N/A,FALSE,"proyctrol"}</definedName>
    <definedName name="___rr2" localSheetId="36" hidden="1">{"DETALLE_1996",#N/A,FALSE,"flujo";"DETALLE_1997",#N/A,FALSE,"flujo";"GASTOS_INCURRIDOS_1996",#N/A,FALSE,"flujo";"GASTOS_PROGRAMADOS_PARA_1997",#N/A,FALSE,"flujo";#N/A,#N/A,FALSE,"comparat";#N/A,#N/A,FALSE,"costos";#N/A,#N/A,FALSE,"proyctrol"}</definedName>
    <definedName name="___rr2" localSheetId="33" hidden="1">{"DETALLE_1996",#N/A,FALSE,"flujo";"DETALLE_1997",#N/A,FALSE,"flujo";"GASTOS_INCURRIDOS_1996",#N/A,FALSE,"flujo";"GASTOS_PROGRAMADOS_PARA_1997",#N/A,FALSE,"flujo";#N/A,#N/A,FALSE,"comparat";#N/A,#N/A,FALSE,"costos";#N/A,#N/A,FALSE,"proyctrol"}</definedName>
    <definedName name="___rr2" localSheetId="34" hidden="1">{"DETALLE_1996",#N/A,FALSE,"flujo";"DETALLE_1997",#N/A,FALSE,"flujo";"GASTOS_INCURRIDOS_1996",#N/A,FALSE,"flujo";"GASTOS_PROGRAMADOS_PARA_1997",#N/A,FALSE,"flujo";#N/A,#N/A,FALSE,"comparat";#N/A,#N/A,FALSE,"costos";#N/A,#N/A,FALSE,"proyctrol"}</definedName>
    <definedName name="___rr2" localSheetId="31" hidden="1">{"DETALLE_1996",#N/A,FALSE,"flujo";"DETALLE_1997",#N/A,FALSE,"flujo";"GASTOS_INCURRIDOS_1996",#N/A,FALSE,"flujo";"GASTOS_PROGRAMADOS_PARA_1997",#N/A,FALSE,"flujo";#N/A,#N/A,FALSE,"comparat";#N/A,#N/A,FALSE,"costos";#N/A,#N/A,FALSE,"proyctrol"}</definedName>
    <definedName name="___rr2" hidden="1">{"DETALLE_1996",#N/A,FALSE,"flujo";"DETALLE_1997",#N/A,FALSE,"flujo";"GASTOS_INCURRIDOS_1996",#N/A,FALSE,"flujo";"GASTOS_PROGRAMADOS_PARA_1997",#N/A,FALSE,"flujo";#N/A,#N/A,FALSE,"comparat";#N/A,#N/A,FALSE,"costos";#N/A,#N/A,FALSE,"proyctrol"}</definedName>
    <definedName name="___S1" hidden="1">#REF!</definedName>
    <definedName name="___SAP2009" localSheetId="35" hidden="1">{#N/A,#N/A,TRUE,"Est. de Fact.";#N/A,#N/A,TRUE,"Capitulo 19";#N/A,#N/A,TRUE,"Proyecto P855"}</definedName>
    <definedName name="___SAP2009" localSheetId="37" hidden="1">{#N/A,#N/A,TRUE,"Est. de Fact.";#N/A,#N/A,TRUE,"Capitulo 19";#N/A,#N/A,TRUE,"Proyecto P855"}</definedName>
    <definedName name="___SAP2009" localSheetId="36" hidden="1">{#N/A,#N/A,TRUE,"Est. de Fact.";#N/A,#N/A,TRUE,"Capitulo 19";#N/A,#N/A,TRUE,"Proyecto P855"}</definedName>
    <definedName name="___SAP2009" localSheetId="33" hidden="1">{#N/A,#N/A,TRUE,"Est. de Fact.";#N/A,#N/A,TRUE,"Capitulo 19";#N/A,#N/A,TRUE,"Proyecto P855"}</definedName>
    <definedName name="___SAP2009" localSheetId="34" hidden="1">{#N/A,#N/A,TRUE,"Est. de Fact.";#N/A,#N/A,TRUE,"Capitulo 19";#N/A,#N/A,TRUE,"Proyecto P855"}</definedName>
    <definedName name="___SAP2009" localSheetId="31" hidden="1">{#N/A,#N/A,TRUE,"Est. de Fact.";#N/A,#N/A,TRUE,"Capitulo 19";#N/A,#N/A,TRUE,"Proyecto P855"}</definedName>
    <definedName name="___SAP2009" hidden="1">{#N/A,#N/A,TRUE,"Est. de Fact.";#N/A,#N/A,TRUE,"Capitulo 19";#N/A,#N/A,TRUE,"Proyecto P855"}</definedName>
    <definedName name="___SEK1">#REF!</definedName>
    <definedName name="___SEP1">#REF!</definedName>
    <definedName name="___SEP2">#REF!</definedName>
    <definedName name="___SIT1">#REF!</definedName>
    <definedName name="___SKK1">#REF!</definedName>
    <definedName name="___St1">#REF!</definedName>
    <definedName name="___st2">#REF!</definedName>
    <definedName name="___st3">#REF!</definedName>
    <definedName name="___st4">#REF!</definedName>
    <definedName name="___st5">#REF!</definedName>
    <definedName name="___st6">#REF!</definedName>
    <definedName name="___st7">#REF!</definedName>
    <definedName name="___st8">#REF!</definedName>
    <definedName name="___st9">#REF!</definedName>
    <definedName name="___SUB11" hidden="1">#REF!</definedName>
    <definedName name="___SUB12" hidden="1">#REF!</definedName>
    <definedName name="___SUB13" hidden="1">#REF!</definedName>
    <definedName name="___SUB14" hidden="1">#REF!</definedName>
    <definedName name="___SUB15" hidden="1">#REF!</definedName>
    <definedName name="___SUB16" hidden="1">#REF!</definedName>
    <definedName name="___SUB17" hidden="1">#REF!</definedName>
    <definedName name="___SUB18" hidden="1">#REF!</definedName>
    <definedName name="___SUB19" hidden="1">#REF!</definedName>
    <definedName name="___SUB2" hidden="1">#REF!</definedName>
    <definedName name="___SUB22" hidden="1">#REF!</definedName>
    <definedName name="___SUB3" hidden="1">#REF!</definedName>
    <definedName name="___SUB7" hidden="1">#REF!</definedName>
    <definedName name="___SUB9" hidden="1">#REF!</definedName>
    <definedName name="___t4" localSheetId="35" hidden="1">{#N/A,#N/A,FALSE,"Aging Summary";#N/A,#N/A,FALSE,"Ratio Analysis";#N/A,#N/A,FALSE,"Test 120 Day Accts";#N/A,#N/A,FALSE,"Tickmarks"}</definedName>
    <definedName name="___t4" localSheetId="37" hidden="1">{#N/A,#N/A,FALSE,"Aging Summary";#N/A,#N/A,FALSE,"Ratio Analysis";#N/A,#N/A,FALSE,"Test 120 Day Accts";#N/A,#N/A,FALSE,"Tickmarks"}</definedName>
    <definedName name="___t4" localSheetId="36" hidden="1">{#N/A,#N/A,FALSE,"Aging Summary";#N/A,#N/A,FALSE,"Ratio Analysis";#N/A,#N/A,FALSE,"Test 120 Day Accts";#N/A,#N/A,FALSE,"Tickmarks"}</definedName>
    <definedName name="___t4" localSheetId="33" hidden="1">{#N/A,#N/A,FALSE,"Aging Summary";#N/A,#N/A,FALSE,"Ratio Analysis";#N/A,#N/A,FALSE,"Test 120 Day Accts";#N/A,#N/A,FALSE,"Tickmarks"}</definedName>
    <definedName name="___t4" localSheetId="34" hidden="1">{#N/A,#N/A,FALSE,"Aging Summary";#N/A,#N/A,FALSE,"Ratio Analysis";#N/A,#N/A,FALSE,"Test 120 Day Accts";#N/A,#N/A,FALSE,"Tickmarks"}</definedName>
    <definedName name="___t4" localSheetId="31" hidden="1">{#N/A,#N/A,FALSE,"Aging Summary";#N/A,#N/A,FALSE,"Ratio Analysis";#N/A,#N/A,FALSE,"Test 120 Day Accts";#N/A,#N/A,FALSE,"Tickmarks"}</definedName>
    <definedName name="___t4" hidden="1">{#N/A,#N/A,FALSE,"Aging Summary";#N/A,#N/A,FALSE,"Ratio Analysis";#N/A,#N/A,FALSE,"Test 120 Day Accts";#N/A,#N/A,FALSE,"Tickmarks"}</definedName>
    <definedName name="___t81" localSheetId="35" hidden="1">{#N/A,#N/A,FALSE,"Aging Summary";#N/A,#N/A,FALSE,"Ratio Analysis";#N/A,#N/A,FALSE,"Test 120 Day Accts";#N/A,#N/A,FALSE,"Tickmarks"}</definedName>
    <definedName name="___t81" localSheetId="37" hidden="1">{#N/A,#N/A,FALSE,"Aging Summary";#N/A,#N/A,FALSE,"Ratio Analysis";#N/A,#N/A,FALSE,"Test 120 Day Accts";#N/A,#N/A,FALSE,"Tickmarks"}</definedName>
    <definedName name="___t81" localSheetId="36" hidden="1">{#N/A,#N/A,FALSE,"Aging Summary";#N/A,#N/A,FALSE,"Ratio Analysis";#N/A,#N/A,FALSE,"Test 120 Day Accts";#N/A,#N/A,FALSE,"Tickmarks"}</definedName>
    <definedName name="___t81" localSheetId="33" hidden="1">{#N/A,#N/A,FALSE,"Aging Summary";#N/A,#N/A,FALSE,"Ratio Analysis";#N/A,#N/A,FALSE,"Test 120 Day Accts";#N/A,#N/A,FALSE,"Tickmarks"}</definedName>
    <definedName name="___t81" localSheetId="34" hidden="1">{#N/A,#N/A,FALSE,"Aging Summary";#N/A,#N/A,FALSE,"Ratio Analysis";#N/A,#N/A,FALSE,"Test 120 Day Accts";#N/A,#N/A,FALSE,"Tickmarks"}</definedName>
    <definedName name="___t81" localSheetId="31" hidden="1">{#N/A,#N/A,FALSE,"Aging Summary";#N/A,#N/A,FALSE,"Ratio Analysis";#N/A,#N/A,FALSE,"Test 120 Day Accts";#N/A,#N/A,FALSE,"Tickmarks"}</definedName>
    <definedName name="___t81" hidden="1">{#N/A,#N/A,FALSE,"Aging Summary";#N/A,#N/A,FALSE,"Ratio Analysis";#N/A,#N/A,FALSE,"Test 120 Day Accts";#N/A,#N/A,FALSE,"Tickmarks"}</definedName>
    <definedName name="___TA400">#REF!</definedName>
    <definedName name="___TB1">#REF!</definedName>
    <definedName name="___TB2">#REF!</definedName>
    <definedName name="___TB3">#REF!</definedName>
    <definedName name="___TB4">#REF!</definedName>
    <definedName name="___tbc2" localSheetId="31">#REF!</definedName>
    <definedName name="___tbc2">!#REF!</definedName>
    <definedName name="___tbc3" localSheetId="31">#REF!</definedName>
    <definedName name="___tbc3">!#REF!</definedName>
    <definedName name="___TC2">#N/A</definedName>
    <definedName name="___TCA704" localSheetId="31">#REF!</definedName>
    <definedName name="___TCA704">!#REF!</definedName>
    <definedName name="___TEC07" localSheetId="35" hidden="1">{#N/A,#N/A,FALSE,"TEC-01";#N/A,#N/A,FALSE,"TEC - 02";#N/A,#N/A,FALSE,"TEC - 03";#N/A,#N/A,FALSE,"TEC - 04";#N/A,#N/A,FALSE,"TEC-07";#N/A,#N/A,FALSE,"TEC-08";#N/A,#N/A,FALSE,"TEC - 09A";#N/A,#N/A,FALSE,"TEC - 09B";#N/A,#N/A,FALSE,"TEC - 09C";#N/A,#N/A,FALSE,"TEC - 10";#N/A,#N/A,FALSE,"TEC-11"}</definedName>
    <definedName name="___TEC07" localSheetId="37" hidden="1">{#N/A,#N/A,FALSE,"TEC-01";#N/A,#N/A,FALSE,"TEC - 02";#N/A,#N/A,FALSE,"TEC - 03";#N/A,#N/A,FALSE,"TEC - 04";#N/A,#N/A,FALSE,"TEC-07";#N/A,#N/A,FALSE,"TEC-08";#N/A,#N/A,FALSE,"TEC - 09A";#N/A,#N/A,FALSE,"TEC - 09B";#N/A,#N/A,FALSE,"TEC - 09C";#N/A,#N/A,FALSE,"TEC - 10";#N/A,#N/A,FALSE,"TEC-11"}</definedName>
    <definedName name="___TEC07" localSheetId="36" hidden="1">{#N/A,#N/A,FALSE,"TEC-01";#N/A,#N/A,FALSE,"TEC - 02";#N/A,#N/A,FALSE,"TEC - 03";#N/A,#N/A,FALSE,"TEC - 04";#N/A,#N/A,FALSE,"TEC-07";#N/A,#N/A,FALSE,"TEC-08";#N/A,#N/A,FALSE,"TEC - 09A";#N/A,#N/A,FALSE,"TEC - 09B";#N/A,#N/A,FALSE,"TEC - 09C";#N/A,#N/A,FALSE,"TEC - 10";#N/A,#N/A,FALSE,"TEC-11"}</definedName>
    <definedName name="___TEC07" localSheetId="33" hidden="1">{#N/A,#N/A,FALSE,"TEC-01";#N/A,#N/A,FALSE,"TEC - 02";#N/A,#N/A,FALSE,"TEC - 03";#N/A,#N/A,FALSE,"TEC - 04";#N/A,#N/A,FALSE,"TEC-07";#N/A,#N/A,FALSE,"TEC-08";#N/A,#N/A,FALSE,"TEC - 09A";#N/A,#N/A,FALSE,"TEC - 09B";#N/A,#N/A,FALSE,"TEC - 09C";#N/A,#N/A,FALSE,"TEC - 10";#N/A,#N/A,FALSE,"TEC-11"}</definedName>
    <definedName name="___TEC07" localSheetId="34" hidden="1">{#N/A,#N/A,FALSE,"TEC-01";#N/A,#N/A,FALSE,"TEC - 02";#N/A,#N/A,FALSE,"TEC - 03";#N/A,#N/A,FALSE,"TEC - 04";#N/A,#N/A,FALSE,"TEC-07";#N/A,#N/A,FALSE,"TEC-08";#N/A,#N/A,FALSE,"TEC - 09A";#N/A,#N/A,FALSE,"TEC - 09B";#N/A,#N/A,FALSE,"TEC - 09C";#N/A,#N/A,FALSE,"TEC - 10";#N/A,#N/A,FALSE,"TEC-11"}</definedName>
    <definedName name="___TEC07" localSheetId="31" hidden="1">{#N/A,#N/A,FALSE,"TEC-01";#N/A,#N/A,FALSE,"TEC - 02";#N/A,#N/A,FALSE,"TEC - 03";#N/A,#N/A,FALSE,"TEC - 04";#N/A,#N/A,FALSE,"TEC-07";#N/A,#N/A,FALSE,"TEC-08";#N/A,#N/A,FALSE,"TEC - 09A";#N/A,#N/A,FALSE,"TEC - 09B";#N/A,#N/A,FALSE,"TEC - 09C";#N/A,#N/A,FALSE,"TEC - 10";#N/A,#N/A,FALSE,"TEC-11"}</definedName>
    <definedName name="___TEC07" hidden="1">{#N/A,#N/A,FALSE,"TEC-01";#N/A,#N/A,FALSE,"TEC - 02";#N/A,#N/A,FALSE,"TEC - 03";#N/A,#N/A,FALSE,"TEC - 04";#N/A,#N/A,FALSE,"TEC-07";#N/A,#N/A,FALSE,"TEC-08";#N/A,#N/A,FALSE,"TEC - 09A";#N/A,#N/A,FALSE,"TEC - 09B";#N/A,#N/A,FALSE,"TEC - 09C";#N/A,#N/A,FALSE,"TEC - 10";#N/A,#N/A,FALSE,"TEC-11"}</definedName>
    <definedName name="___tem1">#REF!</definedName>
    <definedName name="___thinkcell72y7Gj2r90aBpIH5OdDYkA" hidden="1">#REF!</definedName>
    <definedName name="___thinkcellbRaacW1uKUa3Kz5bIwnnvg" localSheetId="35" hidden="1">#REF!</definedName>
    <definedName name="___thinkcellbRaacW1uKUa3Kz5bIwnnvg" localSheetId="36" hidden="1">#REF!</definedName>
    <definedName name="___thinkcellbRaacW1uKUa3Kz5bIwnnvg" localSheetId="33" hidden="1">#REF!</definedName>
    <definedName name="___thinkcellbRaacW1uKUa3Kz5bIwnnvg" localSheetId="34" hidden="1">#REF!</definedName>
    <definedName name="___thinkcellbRaacW1uKUa3Kz5bIwnnvg" hidden="1">#REF!</definedName>
    <definedName name="___thinkcello1tA_2J1n0OLvZgvxtzXnQ" localSheetId="35" hidden="1">#REF!</definedName>
    <definedName name="___thinkcello1tA_2J1n0OLvZgvxtzXnQ" localSheetId="37" hidden="1">#REF!</definedName>
    <definedName name="___thinkcello1tA_2J1n0OLvZgvxtzXnQ" localSheetId="36" hidden="1">#REF!</definedName>
    <definedName name="___thinkcello1tA_2J1n0OLvZgvxtzXnQ" localSheetId="33" hidden="1">#REF!</definedName>
    <definedName name="___thinkcello1tA_2J1n0OLvZgvxtzXnQ" localSheetId="34" hidden="1">#REF!</definedName>
    <definedName name="___thinkcello1tA_2J1n0OLvZgvxtzXnQ" localSheetId="31" hidden="1">#REF!</definedName>
    <definedName name="___thinkcello1tA_2J1n0OLvZgvxtzXnQ" hidden="1">#REF!</definedName>
    <definedName name="___thinkcellOXYHo3nJ10uZP.Bb3thfpQ" localSheetId="36" hidden="1">#REF!</definedName>
    <definedName name="___thinkcellOXYHo3nJ10uZP.Bb3thfpQ" localSheetId="31" hidden="1">#REF!</definedName>
    <definedName name="___thinkcellOXYHo3nJ10uZP.Bb3thfpQ" hidden="1">#REF!</definedName>
    <definedName name="___thinkcellvZ7ShqV0dkWj98tpZsWYlw" localSheetId="36" hidden="1">#REF!</definedName>
    <definedName name="___thinkcellvZ7ShqV0dkWj98tpZsWYlw" localSheetId="31" hidden="1">#REF!</definedName>
    <definedName name="___thinkcellvZ7ShqV0dkWj98tpZsWYlw" hidden="1">#REF!</definedName>
    <definedName name="___tm12">#REF!</definedName>
    <definedName name="___TM2" localSheetId="35" hidden="1">{"'Sheet1'!$L$16"}</definedName>
    <definedName name="___TM2" localSheetId="37" hidden="1">{"'Sheet1'!$L$16"}</definedName>
    <definedName name="___TM2" localSheetId="36" hidden="1">{"'Sheet1'!$L$16"}</definedName>
    <definedName name="___TM2" localSheetId="33" hidden="1">{"'Sheet1'!$L$16"}</definedName>
    <definedName name="___TM2" localSheetId="34" hidden="1">{"'Sheet1'!$L$16"}</definedName>
    <definedName name="___TM2" localSheetId="31" hidden="1">{"'Sheet1'!$L$16"}</definedName>
    <definedName name="___TM2" hidden="1">{"'Sheet1'!$L$16"}</definedName>
    <definedName name="___TMA400">#REF!</definedName>
    <definedName name="___tms1">#REF!</definedName>
    <definedName name="___tms12">#REF!</definedName>
    <definedName name="___TOR10" localSheetId="31">#REF!</definedName>
    <definedName name="___TOR10">!#REF!</definedName>
    <definedName name="___TOR14" localSheetId="31">#REF!</definedName>
    <definedName name="___TOR14">!#REF!</definedName>
    <definedName name="___TP001">#REF!</definedName>
    <definedName name="___TP002">#REF!</definedName>
    <definedName name="___TP003">#REF!</definedName>
    <definedName name="___TP004">#REF!</definedName>
    <definedName name="___TP005">#REF!</definedName>
    <definedName name="___TP006">#REF!</definedName>
    <definedName name="___TP007">#REF!</definedName>
    <definedName name="___TP008">#REF!</definedName>
    <definedName name="___TP009">#REF!</definedName>
    <definedName name="___TP010">#REF!</definedName>
    <definedName name="___TP011">#REF!</definedName>
    <definedName name="___TP013">#REF!</definedName>
    <definedName name="___TP014">#REF!</definedName>
    <definedName name="___TP015">#REF!</definedName>
    <definedName name="___TP016">#REF!</definedName>
    <definedName name="___tr1"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4" localSheetId="31">#REF!</definedName>
    <definedName name="___TR4">!#REF!</definedName>
    <definedName name="___ts1" localSheetId="31">#REF!</definedName>
    <definedName name="___ts1">!#REF!</definedName>
    <definedName name="___TSA400">#REF!</definedName>
    <definedName name="___TSP4">#REF!</definedName>
    <definedName name="___tt3" localSheetId="35" hidden="1">{"'Sheet1'!$L$16"}</definedName>
    <definedName name="___tt3" localSheetId="37" hidden="1">{"'Sheet1'!$L$16"}</definedName>
    <definedName name="___tt3" localSheetId="36" hidden="1">{"'Sheet1'!$L$16"}</definedName>
    <definedName name="___tt3" localSheetId="33" hidden="1">{"'Sheet1'!$L$16"}</definedName>
    <definedName name="___tt3" localSheetId="34" hidden="1">{"'Sheet1'!$L$16"}</definedName>
    <definedName name="___tt3" localSheetId="31" hidden="1">{"'Sheet1'!$L$16"}</definedName>
    <definedName name="___tt3" hidden="1">{"'Sheet1'!$L$16"}</definedName>
    <definedName name="___TVN2000">#REF!</definedName>
    <definedName name="___tyl2" localSheetId="35" hidden="1">{#N/A,#N/A,FALSE,"masez (10)";#N/A,#N/A,FALSE,"masez (7)";#N/A,#N/A,FALSE,"masez (6)";#N/A,#N/A,FALSE,"masez (5)";#N/A,#N/A,FALSE,"masez (4)";#N/A,#N/A,FALSE,"masez (3)";#N/A,#N/A,FALSE,"masez (2)";#N/A,#N/A,FALSE,"GME";#N/A,#N/A,FALSE,"masez"}</definedName>
    <definedName name="___tyl2" localSheetId="37" hidden="1">{#N/A,#N/A,FALSE,"masez (10)";#N/A,#N/A,FALSE,"masez (7)";#N/A,#N/A,FALSE,"masez (6)";#N/A,#N/A,FALSE,"masez (5)";#N/A,#N/A,FALSE,"masez (4)";#N/A,#N/A,FALSE,"masez (3)";#N/A,#N/A,FALSE,"masez (2)";#N/A,#N/A,FALSE,"GME";#N/A,#N/A,FALSE,"masez"}</definedName>
    <definedName name="___tyl2" localSheetId="36" hidden="1">{#N/A,#N/A,FALSE,"masez (10)";#N/A,#N/A,FALSE,"masez (7)";#N/A,#N/A,FALSE,"masez (6)";#N/A,#N/A,FALSE,"masez (5)";#N/A,#N/A,FALSE,"masez (4)";#N/A,#N/A,FALSE,"masez (3)";#N/A,#N/A,FALSE,"masez (2)";#N/A,#N/A,FALSE,"GME";#N/A,#N/A,FALSE,"masez"}</definedName>
    <definedName name="___tyl2" localSheetId="33" hidden="1">{#N/A,#N/A,FALSE,"masez (10)";#N/A,#N/A,FALSE,"masez (7)";#N/A,#N/A,FALSE,"masez (6)";#N/A,#N/A,FALSE,"masez (5)";#N/A,#N/A,FALSE,"masez (4)";#N/A,#N/A,FALSE,"masez (3)";#N/A,#N/A,FALSE,"masez (2)";#N/A,#N/A,FALSE,"GME";#N/A,#N/A,FALSE,"masez"}</definedName>
    <definedName name="___tyl2" localSheetId="34" hidden="1">{#N/A,#N/A,FALSE,"masez (10)";#N/A,#N/A,FALSE,"masez (7)";#N/A,#N/A,FALSE,"masez (6)";#N/A,#N/A,FALSE,"masez (5)";#N/A,#N/A,FALSE,"masez (4)";#N/A,#N/A,FALSE,"masez (3)";#N/A,#N/A,FALSE,"masez (2)";#N/A,#N/A,FALSE,"GME";#N/A,#N/A,FALSE,"masez"}</definedName>
    <definedName name="___tyl2" localSheetId="31"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U14" localSheetId="31">#REF!</definedName>
    <definedName name="___U14">!#REF!</definedName>
    <definedName name="___U60" localSheetId="31">#REF!</definedName>
    <definedName name="___U60">!#REF!</definedName>
    <definedName name="___us96">#N/A</definedName>
    <definedName name="___v2" localSheetId="31" hidden="1">#REF!</definedName>
    <definedName name="___v2" hidden="1">#REF!</definedName>
    <definedName name="___v3" localSheetId="35" hidden="1">#REF!</definedName>
    <definedName name="___v3" localSheetId="36" hidden="1">#REF!</definedName>
    <definedName name="___v3" localSheetId="33" hidden="1">#REF!</definedName>
    <definedName name="___v3" localSheetId="34" hidden="1">#REF!</definedName>
    <definedName name="___v3" hidden="1">#REF!</definedName>
    <definedName name="___val10">#REF!</definedName>
    <definedName name="___Var1" localSheetId="31">#REF!</definedName>
    <definedName name="___Var1">!#REF!</definedName>
    <definedName name="___VCP2" localSheetId="35" hidden="1">{#N/A,#N/A,FALSE,"minas";#N/A,#N/A,FALSE,"Total_OC015";#N/A,#N/A,FALSE,"ADMIN";#N/A,#N/A,FALSE,"PROCES";#N/A,#N/A,FALSE,"civil";#N/A,#N/A,FALSE,"CAÑER";#N/A,#N/A,FALSE,"ELEC";#N/A,#N/A,FALSE,"INSTR";#N/A,#N/A,FALSE,"PDS";#N/A,#N/A,FALSE,"mecan"}</definedName>
    <definedName name="___VCP2" localSheetId="37" hidden="1">{#N/A,#N/A,FALSE,"minas";#N/A,#N/A,FALSE,"Total_OC015";#N/A,#N/A,FALSE,"ADMIN";#N/A,#N/A,FALSE,"PROCES";#N/A,#N/A,FALSE,"civil";#N/A,#N/A,FALSE,"CAÑER";#N/A,#N/A,FALSE,"ELEC";#N/A,#N/A,FALSE,"INSTR";#N/A,#N/A,FALSE,"PDS";#N/A,#N/A,FALSE,"mecan"}</definedName>
    <definedName name="___VCP2" localSheetId="36" hidden="1">{#N/A,#N/A,FALSE,"minas";#N/A,#N/A,FALSE,"Total_OC015";#N/A,#N/A,FALSE,"ADMIN";#N/A,#N/A,FALSE,"PROCES";#N/A,#N/A,FALSE,"civil";#N/A,#N/A,FALSE,"CAÑER";#N/A,#N/A,FALSE,"ELEC";#N/A,#N/A,FALSE,"INSTR";#N/A,#N/A,FALSE,"PDS";#N/A,#N/A,FALSE,"mecan"}</definedName>
    <definedName name="___VCP2" localSheetId="33" hidden="1">{#N/A,#N/A,FALSE,"minas";#N/A,#N/A,FALSE,"Total_OC015";#N/A,#N/A,FALSE,"ADMIN";#N/A,#N/A,FALSE,"PROCES";#N/A,#N/A,FALSE,"civil";#N/A,#N/A,FALSE,"CAÑER";#N/A,#N/A,FALSE,"ELEC";#N/A,#N/A,FALSE,"INSTR";#N/A,#N/A,FALSE,"PDS";#N/A,#N/A,FALSE,"mecan"}</definedName>
    <definedName name="___VCP2" localSheetId="34" hidden="1">{#N/A,#N/A,FALSE,"minas";#N/A,#N/A,FALSE,"Total_OC015";#N/A,#N/A,FALSE,"ADMIN";#N/A,#N/A,FALSE,"PROCES";#N/A,#N/A,FALSE,"civil";#N/A,#N/A,FALSE,"CAÑER";#N/A,#N/A,FALSE,"ELEC";#N/A,#N/A,FALSE,"INSTR";#N/A,#N/A,FALSE,"PDS";#N/A,#N/A,FALSE,"mecan"}</definedName>
    <definedName name="___VCP2" localSheetId="31" hidden="1">{#N/A,#N/A,FALSE,"minas";#N/A,#N/A,FALSE,"Total_OC015";#N/A,#N/A,FALSE,"ADMIN";#N/A,#N/A,FALSE,"PROCES";#N/A,#N/A,FALSE,"civil";#N/A,#N/A,FALSE,"CAÑER";#N/A,#N/A,FALSE,"ELEC";#N/A,#N/A,FALSE,"INSTR";#N/A,#N/A,FALSE,"PDS";#N/A,#N/A,FALSE,"mecan"}</definedName>
    <definedName name="___VCP2" hidden="1">{#N/A,#N/A,FALSE,"minas";#N/A,#N/A,FALSE,"Total_OC015";#N/A,#N/A,FALSE,"ADMIN";#N/A,#N/A,FALSE,"PROCES";#N/A,#N/A,FALSE,"civil";#N/A,#N/A,FALSE,"CAÑER";#N/A,#N/A,FALSE,"ELEC";#N/A,#N/A,FALSE,"INSTR";#N/A,#N/A,FALSE,"PDS";#N/A,#N/A,FALSE,"mecan"}</definedName>
    <definedName name="___VIZ4">#REF!</definedName>
    <definedName name="___VIZ7">#REF!</definedName>
    <definedName name="___VMV1">#REF!</definedName>
    <definedName name="___VMV2">#REF!</definedName>
    <definedName name="___VOL25" localSheetId="31">#REF!</definedName>
    <definedName name="___VOL25">!#REF!</definedName>
    <definedName name="___vt0800">#REF!</definedName>
    <definedName name="___wid2" localSheetId="31">#REF!</definedName>
    <definedName name="___wid2">!#REF!</definedName>
    <definedName name="___wid3" localSheetId="31">#REF!</definedName>
    <definedName name="___wid3">!#REF!</definedName>
    <definedName name="___wq12" localSheetId="35" hidden="1">{#N/A,#N/A,FALSE,"Total_OC015";#N/A,#N/A,FALSE,"ADMIN";#N/A,#N/A,FALSE,"PROCES";#N/A,#N/A,FALSE,"mecan";#N/A,#N/A,FALSE,"civil";#N/A,#N/A,FALSE,"CAÑER";#N/A,#N/A,FALSE,"ELEC";#N/A,#N/A,FALSE,"INSTR"}</definedName>
    <definedName name="___wq12" localSheetId="37" hidden="1">{#N/A,#N/A,FALSE,"Total_OC015";#N/A,#N/A,FALSE,"ADMIN";#N/A,#N/A,FALSE,"PROCES";#N/A,#N/A,FALSE,"mecan";#N/A,#N/A,FALSE,"civil";#N/A,#N/A,FALSE,"CAÑER";#N/A,#N/A,FALSE,"ELEC";#N/A,#N/A,FALSE,"INSTR"}</definedName>
    <definedName name="___wq12" localSheetId="36" hidden="1">{#N/A,#N/A,FALSE,"Total_OC015";#N/A,#N/A,FALSE,"ADMIN";#N/A,#N/A,FALSE,"PROCES";#N/A,#N/A,FALSE,"mecan";#N/A,#N/A,FALSE,"civil";#N/A,#N/A,FALSE,"CAÑER";#N/A,#N/A,FALSE,"ELEC";#N/A,#N/A,FALSE,"INSTR"}</definedName>
    <definedName name="___wq12" localSheetId="33" hidden="1">{#N/A,#N/A,FALSE,"Total_OC015";#N/A,#N/A,FALSE,"ADMIN";#N/A,#N/A,FALSE,"PROCES";#N/A,#N/A,FALSE,"mecan";#N/A,#N/A,FALSE,"civil";#N/A,#N/A,FALSE,"CAÑER";#N/A,#N/A,FALSE,"ELEC";#N/A,#N/A,FALSE,"INSTR"}</definedName>
    <definedName name="___wq12" localSheetId="34" hidden="1">{#N/A,#N/A,FALSE,"Total_OC015";#N/A,#N/A,FALSE,"ADMIN";#N/A,#N/A,FALSE,"PROCES";#N/A,#N/A,FALSE,"mecan";#N/A,#N/A,FALSE,"civil";#N/A,#N/A,FALSE,"CAÑER";#N/A,#N/A,FALSE,"ELEC";#N/A,#N/A,FALSE,"INSTR"}</definedName>
    <definedName name="___wq12" localSheetId="31" hidden="1">{#N/A,#N/A,FALSE,"Total_OC015";#N/A,#N/A,FALSE,"ADMIN";#N/A,#N/A,FALSE,"PROCES";#N/A,#N/A,FALSE,"mecan";#N/A,#N/A,FALSE,"civil";#N/A,#N/A,FALSE,"CAÑER";#N/A,#N/A,FALSE,"ELEC";#N/A,#N/A,FALSE,"INSTR"}</definedName>
    <definedName name="___wq12" hidden="1">{#N/A,#N/A,FALSE,"Total_OC015";#N/A,#N/A,FALSE,"ADMIN";#N/A,#N/A,FALSE,"PROCES";#N/A,#N/A,FALSE,"mecan";#N/A,#N/A,FALSE,"civil";#N/A,#N/A,FALSE,"CAÑER";#N/A,#N/A,FALSE,"ELEC";#N/A,#N/A,FALSE,"INSTR"}</definedName>
    <definedName name="___wrn1" localSheetId="35" hidden="1">{#N/A,#N/A,TRUE,"Est. de Fact.";#N/A,#N/A,TRUE,"Capitulo 19";#N/A,#N/A,TRUE,"Proyecto P855"}</definedName>
    <definedName name="___wrn1" localSheetId="37" hidden="1">{#N/A,#N/A,TRUE,"Est. de Fact.";#N/A,#N/A,TRUE,"Capitulo 19";#N/A,#N/A,TRUE,"Proyecto P855"}</definedName>
    <definedName name="___wrn1" localSheetId="36" hidden="1">{#N/A,#N/A,TRUE,"Est. de Fact.";#N/A,#N/A,TRUE,"Capitulo 19";#N/A,#N/A,TRUE,"Proyecto P855"}</definedName>
    <definedName name="___wrn1" localSheetId="33" hidden="1">{#N/A,#N/A,TRUE,"Est. de Fact.";#N/A,#N/A,TRUE,"Capitulo 19";#N/A,#N/A,TRUE,"Proyecto P855"}</definedName>
    <definedName name="___wrn1" localSheetId="34" hidden="1">{#N/A,#N/A,TRUE,"Est. de Fact.";#N/A,#N/A,TRUE,"Capitulo 19";#N/A,#N/A,TRUE,"Proyecto P855"}</definedName>
    <definedName name="___wrn1" localSheetId="31" hidden="1">{#N/A,#N/A,TRUE,"Est. de Fact.";#N/A,#N/A,TRUE,"Capitulo 19";#N/A,#N/A,TRUE,"Proyecto P855"}</definedName>
    <definedName name="___wrn1" hidden="1">{#N/A,#N/A,TRUE,"Est. de Fact.";#N/A,#N/A,TRUE,"Capitulo 19";#N/A,#N/A,TRUE,"Proyecto P855"}</definedName>
    <definedName name="___wrn2" localSheetId="35" hidden="1">{#N/A,#N/A,TRUE,"Est. de Fact.";#N/A,#N/A,TRUE,"Capitulo 19";#N/A,#N/A,TRUE,"Proyecto P855"}</definedName>
    <definedName name="___wrn2" localSheetId="37" hidden="1">{#N/A,#N/A,TRUE,"Est. de Fact.";#N/A,#N/A,TRUE,"Capitulo 19";#N/A,#N/A,TRUE,"Proyecto P855"}</definedName>
    <definedName name="___wrn2" localSheetId="36" hidden="1">{#N/A,#N/A,TRUE,"Est. de Fact.";#N/A,#N/A,TRUE,"Capitulo 19";#N/A,#N/A,TRUE,"Proyecto P855"}</definedName>
    <definedName name="___wrn2" localSheetId="33" hidden="1">{#N/A,#N/A,TRUE,"Est. de Fact.";#N/A,#N/A,TRUE,"Capitulo 19";#N/A,#N/A,TRUE,"Proyecto P855"}</definedName>
    <definedName name="___wrn2" localSheetId="34" hidden="1">{#N/A,#N/A,TRUE,"Est. de Fact.";#N/A,#N/A,TRUE,"Capitulo 19";#N/A,#N/A,TRUE,"Proyecto P855"}</definedName>
    <definedName name="___wrn2" localSheetId="31" hidden="1">{#N/A,#N/A,TRUE,"Est. de Fact.";#N/A,#N/A,TRUE,"Capitulo 19";#N/A,#N/A,TRUE,"Proyecto P855"}</definedName>
    <definedName name="___wrn2" hidden="1">{#N/A,#N/A,TRUE,"Est. de Fact.";#N/A,#N/A,TRUE,"Capitulo 19";#N/A,#N/A,TRUE,"Proyecto P855"}</definedName>
    <definedName name="___wrn3" localSheetId="35" hidden="1">{#N/A,#N/A,FALSE,"Total_OC015";#N/A,#N/A,FALSE,"ADMIN";#N/A,#N/A,FALSE,"PROCES";#N/A,#N/A,FALSE,"mecan";#N/A,#N/A,FALSE,"civil";#N/A,#N/A,FALSE,"CAÑER";#N/A,#N/A,FALSE,"ELEC";#N/A,#N/A,FALSE,"INSTR"}</definedName>
    <definedName name="___wrn3" localSheetId="37" hidden="1">{#N/A,#N/A,FALSE,"Total_OC015";#N/A,#N/A,FALSE,"ADMIN";#N/A,#N/A,FALSE,"PROCES";#N/A,#N/A,FALSE,"mecan";#N/A,#N/A,FALSE,"civil";#N/A,#N/A,FALSE,"CAÑER";#N/A,#N/A,FALSE,"ELEC";#N/A,#N/A,FALSE,"INSTR"}</definedName>
    <definedName name="___wrn3" localSheetId="36" hidden="1">{#N/A,#N/A,FALSE,"Total_OC015";#N/A,#N/A,FALSE,"ADMIN";#N/A,#N/A,FALSE,"PROCES";#N/A,#N/A,FALSE,"mecan";#N/A,#N/A,FALSE,"civil";#N/A,#N/A,FALSE,"CAÑER";#N/A,#N/A,FALSE,"ELEC";#N/A,#N/A,FALSE,"INSTR"}</definedName>
    <definedName name="___wrn3" localSheetId="33" hidden="1">{#N/A,#N/A,FALSE,"Total_OC015";#N/A,#N/A,FALSE,"ADMIN";#N/A,#N/A,FALSE,"PROCES";#N/A,#N/A,FALSE,"mecan";#N/A,#N/A,FALSE,"civil";#N/A,#N/A,FALSE,"CAÑER";#N/A,#N/A,FALSE,"ELEC";#N/A,#N/A,FALSE,"INSTR"}</definedName>
    <definedName name="___wrn3" localSheetId="34" hidden="1">{#N/A,#N/A,FALSE,"Total_OC015";#N/A,#N/A,FALSE,"ADMIN";#N/A,#N/A,FALSE,"PROCES";#N/A,#N/A,FALSE,"mecan";#N/A,#N/A,FALSE,"civil";#N/A,#N/A,FALSE,"CAÑER";#N/A,#N/A,FALSE,"ELEC";#N/A,#N/A,FALSE,"INSTR"}</definedName>
    <definedName name="___wrn3" localSheetId="31" hidden="1">{#N/A,#N/A,FALSE,"Total_OC015";#N/A,#N/A,FALSE,"ADMIN";#N/A,#N/A,FALSE,"PROCES";#N/A,#N/A,FALSE,"mecan";#N/A,#N/A,FALSE,"civil";#N/A,#N/A,FALSE,"CAÑER";#N/A,#N/A,FALSE,"ELEC";#N/A,#N/A,FALSE,"INSTR"}</definedName>
    <definedName name="___wrn3" hidden="1">{#N/A,#N/A,FALSE,"Total_OC015";#N/A,#N/A,FALSE,"ADMIN";#N/A,#N/A,FALSE,"PROCES";#N/A,#N/A,FALSE,"mecan";#N/A,#N/A,FALSE,"civil";#N/A,#N/A,FALSE,"CAÑER";#N/A,#N/A,FALSE,"ELEC";#N/A,#N/A,FALSE,"INSTR"}</definedName>
    <definedName name="___wrn5" localSheetId="35" hidden="1">{#N/A,#N/A,FALSE,"minas";#N/A,#N/A,FALSE,"Total_OC015";#N/A,#N/A,FALSE,"ADMIN";#N/A,#N/A,FALSE,"PROCES";#N/A,#N/A,FALSE,"civil";#N/A,#N/A,FALSE,"CAÑER";#N/A,#N/A,FALSE,"ELEC";#N/A,#N/A,FALSE,"INSTR";#N/A,#N/A,FALSE,"PDS";#N/A,#N/A,FALSE,"mecan"}</definedName>
    <definedName name="___wrn5" localSheetId="37" hidden="1">{#N/A,#N/A,FALSE,"minas";#N/A,#N/A,FALSE,"Total_OC015";#N/A,#N/A,FALSE,"ADMIN";#N/A,#N/A,FALSE,"PROCES";#N/A,#N/A,FALSE,"civil";#N/A,#N/A,FALSE,"CAÑER";#N/A,#N/A,FALSE,"ELEC";#N/A,#N/A,FALSE,"INSTR";#N/A,#N/A,FALSE,"PDS";#N/A,#N/A,FALSE,"mecan"}</definedName>
    <definedName name="___wrn5" localSheetId="36" hidden="1">{#N/A,#N/A,FALSE,"minas";#N/A,#N/A,FALSE,"Total_OC015";#N/A,#N/A,FALSE,"ADMIN";#N/A,#N/A,FALSE,"PROCES";#N/A,#N/A,FALSE,"civil";#N/A,#N/A,FALSE,"CAÑER";#N/A,#N/A,FALSE,"ELEC";#N/A,#N/A,FALSE,"INSTR";#N/A,#N/A,FALSE,"PDS";#N/A,#N/A,FALSE,"mecan"}</definedName>
    <definedName name="___wrn5" localSheetId="33" hidden="1">{#N/A,#N/A,FALSE,"minas";#N/A,#N/A,FALSE,"Total_OC015";#N/A,#N/A,FALSE,"ADMIN";#N/A,#N/A,FALSE,"PROCES";#N/A,#N/A,FALSE,"civil";#N/A,#N/A,FALSE,"CAÑER";#N/A,#N/A,FALSE,"ELEC";#N/A,#N/A,FALSE,"INSTR";#N/A,#N/A,FALSE,"PDS";#N/A,#N/A,FALSE,"mecan"}</definedName>
    <definedName name="___wrn5" localSheetId="34" hidden="1">{#N/A,#N/A,FALSE,"minas";#N/A,#N/A,FALSE,"Total_OC015";#N/A,#N/A,FALSE,"ADMIN";#N/A,#N/A,FALSE,"PROCES";#N/A,#N/A,FALSE,"civil";#N/A,#N/A,FALSE,"CAÑER";#N/A,#N/A,FALSE,"ELEC";#N/A,#N/A,FALSE,"INSTR";#N/A,#N/A,FALSE,"PDS";#N/A,#N/A,FALSE,"mecan"}</definedName>
    <definedName name="___wrn5" localSheetId="31" hidden="1">{#N/A,#N/A,FALSE,"minas";#N/A,#N/A,FALSE,"Total_OC015";#N/A,#N/A,FALSE,"ADMIN";#N/A,#N/A,FALSE,"PROCES";#N/A,#N/A,FALSE,"civil";#N/A,#N/A,FALSE,"CAÑER";#N/A,#N/A,FALSE,"ELEC";#N/A,#N/A,FALSE,"INSTR";#N/A,#N/A,FALSE,"PDS";#N/A,#N/A,FALSE,"mecan"}</definedName>
    <definedName name="___wrn5" hidden="1">{#N/A,#N/A,FALSE,"minas";#N/A,#N/A,FALSE,"Total_OC015";#N/A,#N/A,FALSE,"ADMIN";#N/A,#N/A,FALSE,"PROCES";#N/A,#N/A,FALSE,"civil";#N/A,#N/A,FALSE,"CAÑER";#N/A,#N/A,FALSE,"ELEC";#N/A,#N/A,FALSE,"INSTR";#N/A,#N/A,FALSE,"PDS";#N/A,#N/A,FALSE,"mecan"}</definedName>
    <definedName name="___wrn6" localSheetId="35" hidden="1">{#N/A,#N/A,FALSE,"minas";#N/A,#N/A,FALSE,"Total_OC015";#N/A,#N/A,FALSE,"ADMIN";#N/A,#N/A,FALSE,"PROCES";#N/A,#N/A,FALSE,"civil";#N/A,#N/A,FALSE,"CAÑER";#N/A,#N/A,FALSE,"ELEC";#N/A,#N/A,FALSE,"INSTR";#N/A,#N/A,FALSE,"PDS";#N/A,#N/A,FALSE,"mecan"}</definedName>
    <definedName name="___wrn6" localSheetId="37" hidden="1">{#N/A,#N/A,FALSE,"minas";#N/A,#N/A,FALSE,"Total_OC015";#N/A,#N/A,FALSE,"ADMIN";#N/A,#N/A,FALSE,"PROCES";#N/A,#N/A,FALSE,"civil";#N/A,#N/A,FALSE,"CAÑER";#N/A,#N/A,FALSE,"ELEC";#N/A,#N/A,FALSE,"INSTR";#N/A,#N/A,FALSE,"PDS";#N/A,#N/A,FALSE,"mecan"}</definedName>
    <definedName name="___wrn6" localSheetId="36" hidden="1">{#N/A,#N/A,FALSE,"minas";#N/A,#N/A,FALSE,"Total_OC015";#N/A,#N/A,FALSE,"ADMIN";#N/A,#N/A,FALSE,"PROCES";#N/A,#N/A,FALSE,"civil";#N/A,#N/A,FALSE,"CAÑER";#N/A,#N/A,FALSE,"ELEC";#N/A,#N/A,FALSE,"INSTR";#N/A,#N/A,FALSE,"PDS";#N/A,#N/A,FALSE,"mecan"}</definedName>
    <definedName name="___wrn6" localSheetId="33" hidden="1">{#N/A,#N/A,FALSE,"minas";#N/A,#N/A,FALSE,"Total_OC015";#N/A,#N/A,FALSE,"ADMIN";#N/A,#N/A,FALSE,"PROCES";#N/A,#N/A,FALSE,"civil";#N/A,#N/A,FALSE,"CAÑER";#N/A,#N/A,FALSE,"ELEC";#N/A,#N/A,FALSE,"INSTR";#N/A,#N/A,FALSE,"PDS";#N/A,#N/A,FALSE,"mecan"}</definedName>
    <definedName name="___wrn6" localSheetId="34" hidden="1">{#N/A,#N/A,FALSE,"minas";#N/A,#N/A,FALSE,"Total_OC015";#N/A,#N/A,FALSE,"ADMIN";#N/A,#N/A,FALSE,"PROCES";#N/A,#N/A,FALSE,"civil";#N/A,#N/A,FALSE,"CAÑER";#N/A,#N/A,FALSE,"ELEC";#N/A,#N/A,FALSE,"INSTR";#N/A,#N/A,FALSE,"PDS";#N/A,#N/A,FALSE,"mecan"}</definedName>
    <definedName name="___wrn6" localSheetId="31" hidden="1">{#N/A,#N/A,FALSE,"minas";#N/A,#N/A,FALSE,"Total_OC015";#N/A,#N/A,FALSE,"ADMIN";#N/A,#N/A,FALSE,"PROCES";#N/A,#N/A,FALSE,"civil";#N/A,#N/A,FALSE,"CAÑER";#N/A,#N/A,FALSE,"ELEC";#N/A,#N/A,FALSE,"INSTR";#N/A,#N/A,FALSE,"PDS";#N/A,#N/A,FALSE,"mecan"}</definedName>
    <definedName name="___wrn6" hidden="1">{#N/A,#N/A,FALSE,"minas";#N/A,#N/A,FALSE,"Total_OC015";#N/A,#N/A,FALSE,"ADMIN";#N/A,#N/A,FALSE,"PROCES";#N/A,#N/A,FALSE,"civil";#N/A,#N/A,FALSE,"CAÑER";#N/A,#N/A,FALSE,"ELEC";#N/A,#N/A,FALSE,"INSTR";#N/A,#N/A,FALSE,"PDS";#N/A,#N/A,FALSE,"mecan"}</definedName>
    <definedName name="___X2" localSheetId="35" hidden="1">{#N/A,#N/A,FALSE,"TEC-01";#N/A,#N/A,FALSE,"TEC - 02";#N/A,#N/A,FALSE,"TEC - 03";#N/A,#N/A,FALSE,"TEC - 04";#N/A,#N/A,FALSE,"TEC-07";#N/A,#N/A,FALSE,"TEC-08";#N/A,#N/A,FALSE,"TEC - 09A";#N/A,#N/A,FALSE,"TEC - 09B";#N/A,#N/A,FALSE,"TEC - 09C";#N/A,#N/A,FALSE,"TEC - 10";#N/A,#N/A,FALSE,"TEC-11"}</definedName>
    <definedName name="___X2" localSheetId="37" hidden="1">{#N/A,#N/A,FALSE,"TEC-01";#N/A,#N/A,FALSE,"TEC - 02";#N/A,#N/A,FALSE,"TEC - 03";#N/A,#N/A,FALSE,"TEC - 04";#N/A,#N/A,FALSE,"TEC-07";#N/A,#N/A,FALSE,"TEC-08";#N/A,#N/A,FALSE,"TEC - 09A";#N/A,#N/A,FALSE,"TEC - 09B";#N/A,#N/A,FALSE,"TEC - 09C";#N/A,#N/A,FALSE,"TEC - 10";#N/A,#N/A,FALSE,"TEC-11"}</definedName>
    <definedName name="___X2" localSheetId="36" hidden="1">{#N/A,#N/A,FALSE,"TEC-01";#N/A,#N/A,FALSE,"TEC - 02";#N/A,#N/A,FALSE,"TEC - 03";#N/A,#N/A,FALSE,"TEC - 04";#N/A,#N/A,FALSE,"TEC-07";#N/A,#N/A,FALSE,"TEC-08";#N/A,#N/A,FALSE,"TEC - 09A";#N/A,#N/A,FALSE,"TEC - 09B";#N/A,#N/A,FALSE,"TEC - 09C";#N/A,#N/A,FALSE,"TEC - 10";#N/A,#N/A,FALSE,"TEC-11"}</definedName>
    <definedName name="___X2" localSheetId="33" hidden="1">{#N/A,#N/A,FALSE,"TEC-01";#N/A,#N/A,FALSE,"TEC - 02";#N/A,#N/A,FALSE,"TEC - 03";#N/A,#N/A,FALSE,"TEC - 04";#N/A,#N/A,FALSE,"TEC-07";#N/A,#N/A,FALSE,"TEC-08";#N/A,#N/A,FALSE,"TEC - 09A";#N/A,#N/A,FALSE,"TEC - 09B";#N/A,#N/A,FALSE,"TEC - 09C";#N/A,#N/A,FALSE,"TEC - 10";#N/A,#N/A,FALSE,"TEC-11"}</definedName>
    <definedName name="___X2" localSheetId="34" hidden="1">{#N/A,#N/A,FALSE,"TEC-01";#N/A,#N/A,FALSE,"TEC - 02";#N/A,#N/A,FALSE,"TEC - 03";#N/A,#N/A,FALSE,"TEC - 04";#N/A,#N/A,FALSE,"TEC-07";#N/A,#N/A,FALSE,"TEC-08";#N/A,#N/A,FALSE,"TEC - 09A";#N/A,#N/A,FALSE,"TEC - 09B";#N/A,#N/A,FALSE,"TEC - 09C";#N/A,#N/A,FALSE,"TEC - 10";#N/A,#N/A,FALSE,"TEC-11"}</definedName>
    <definedName name="___X2" localSheetId="31" hidden="1">{#N/A,#N/A,FALSE,"TEC-01";#N/A,#N/A,FALSE,"TEC - 02";#N/A,#N/A,FALSE,"TEC - 03";#N/A,#N/A,FALSE,"TEC - 04";#N/A,#N/A,FALSE,"TEC-07";#N/A,#N/A,FALSE,"TEC-08";#N/A,#N/A,FALSE,"TEC - 09A";#N/A,#N/A,FALSE,"TEC - 09B";#N/A,#N/A,FALSE,"TEC - 09C";#N/A,#N/A,FALSE,"TEC - 10";#N/A,#N/A,FALSE,"TEC-11"}</definedName>
    <definedName name="___X2" hidden="1">{#N/A,#N/A,FALSE,"TEC-01";#N/A,#N/A,FALSE,"TEC - 02";#N/A,#N/A,FALSE,"TEC - 03";#N/A,#N/A,FALSE,"TEC - 04";#N/A,#N/A,FALSE,"TEC-07";#N/A,#N/A,FALSE,"TEC-08";#N/A,#N/A,FALSE,"TEC - 09A";#N/A,#N/A,FALSE,"TEC - 09B";#N/A,#N/A,FALSE,"TEC - 09C";#N/A,#N/A,FALSE,"TEC - 10";#N/A,#N/A,FALSE,"TEC-11"}</definedName>
    <definedName name="___xlfn.BAHTTEXT" hidden="1">#NAME?</definedName>
    <definedName name="___xlfn.SUMIFS" hidden="1">#NAME?</definedName>
    <definedName name="___xlnm.Print_Area" localSheetId="31">#REF!</definedName>
    <definedName name="___xlnm.Print_Area">!#REF!</definedName>
    <definedName name="___xlnm.Print_Area_1" localSheetId="31">#REF!</definedName>
    <definedName name="___xlnm.Print_Area_1">!#REF!</definedName>
    <definedName name="___xlnm.Print_Area_2" localSheetId="31">#REF!</definedName>
    <definedName name="___xlnm.Print_Area_2">!#REF!</definedName>
    <definedName name="___xlnm.Print_Area_3" localSheetId="31">#REF!</definedName>
    <definedName name="___xlnm.Print_Area_3">!#REF!</definedName>
    <definedName name="___xlnm.Print_Area_4">"#REF!"</definedName>
    <definedName name="___xlnm.Print_Titles" localSheetId="31">#REF!</definedName>
    <definedName name="___xlnm.Print_Titles">!#REF!</definedName>
    <definedName name="___xlnm.Print_Titles_1" localSheetId="31">#REF!</definedName>
    <definedName name="___xlnm.Print_Titles_1">!#REF!</definedName>
    <definedName name="___xlnm.Print_Titles_2" localSheetId="31">#REF!</definedName>
    <definedName name="___xlnm.Print_Titles_2">!#REF!</definedName>
    <definedName name="___xlnm.Print_Titles_3" localSheetId="31">#REF!</definedName>
    <definedName name="___xlnm.Print_Titles_3">!#REF!</definedName>
    <definedName name="___ZC1" localSheetId="31">#REF!</definedName>
    <definedName name="___ZC1">!#REF!</definedName>
    <definedName name="___ZE1" localSheetId="31">#REF!</definedName>
    <definedName name="___ZE1">!#REF!</definedName>
    <definedName name="___ZE2" localSheetId="31">#REF!</definedName>
    <definedName name="___ZE2">!#REF!</definedName>
    <definedName name="___ZE3" localSheetId="31">#REF!</definedName>
    <definedName name="___ZE3">!#REF!</definedName>
    <definedName name="___ZE4" localSheetId="31">#REF!</definedName>
    <definedName name="___ZE4">!#REF!</definedName>
    <definedName name="___ZE5" localSheetId="31">#REF!</definedName>
    <definedName name="___ZE5">!#REF!</definedName>
    <definedName name="___ZE6" localSheetId="31">#REF!</definedName>
    <definedName name="___ZE6">!#REF!</definedName>
    <definedName name="___zx2" localSheetId="35" hidden="1">{#N/A,#N/A,FALSE,"masez (10)";#N/A,#N/A,FALSE,"masez (7)";#N/A,#N/A,FALSE,"masez (6)";#N/A,#N/A,FALSE,"masez (5)";#N/A,#N/A,FALSE,"masez (4)";#N/A,#N/A,FALSE,"masez (3)";#N/A,#N/A,FALSE,"masez (2)";#N/A,#N/A,FALSE,"GME";#N/A,#N/A,FALSE,"masez"}</definedName>
    <definedName name="___zx2" localSheetId="37" hidden="1">{#N/A,#N/A,FALSE,"masez (10)";#N/A,#N/A,FALSE,"masez (7)";#N/A,#N/A,FALSE,"masez (6)";#N/A,#N/A,FALSE,"masez (5)";#N/A,#N/A,FALSE,"masez (4)";#N/A,#N/A,FALSE,"masez (3)";#N/A,#N/A,FALSE,"masez (2)";#N/A,#N/A,FALSE,"GME";#N/A,#N/A,FALSE,"masez"}</definedName>
    <definedName name="___zx2" localSheetId="36" hidden="1">{#N/A,#N/A,FALSE,"masez (10)";#N/A,#N/A,FALSE,"masez (7)";#N/A,#N/A,FALSE,"masez (6)";#N/A,#N/A,FALSE,"masez (5)";#N/A,#N/A,FALSE,"masez (4)";#N/A,#N/A,FALSE,"masez (3)";#N/A,#N/A,FALSE,"masez (2)";#N/A,#N/A,FALSE,"GME";#N/A,#N/A,FALSE,"masez"}</definedName>
    <definedName name="___zx2" localSheetId="33" hidden="1">{#N/A,#N/A,FALSE,"masez (10)";#N/A,#N/A,FALSE,"masez (7)";#N/A,#N/A,FALSE,"masez (6)";#N/A,#N/A,FALSE,"masez (5)";#N/A,#N/A,FALSE,"masez (4)";#N/A,#N/A,FALSE,"masez (3)";#N/A,#N/A,FALSE,"masez (2)";#N/A,#N/A,FALSE,"GME";#N/A,#N/A,FALSE,"masez"}</definedName>
    <definedName name="___zx2" localSheetId="34" hidden="1">{#N/A,#N/A,FALSE,"masez (10)";#N/A,#N/A,FALSE,"masez (7)";#N/A,#N/A,FALSE,"masez (6)";#N/A,#N/A,FALSE,"masez (5)";#N/A,#N/A,FALSE,"masez (4)";#N/A,#N/A,FALSE,"masez (3)";#N/A,#N/A,FALSE,"masez (2)";#N/A,#N/A,FALSE,"GME";#N/A,#N/A,FALSE,"masez"}</definedName>
    <definedName name="___zx2" localSheetId="31"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_____123Graph_A__200__BPF" localSheetId="31" hidden="1">#REF!</definedName>
    <definedName name="__1_____123Graph_A__200__BPF" hidden="1">#REF!</definedName>
    <definedName name="__1__123Graph_A__200__BPF" localSheetId="35" hidden="1">#REF!</definedName>
    <definedName name="__1__123Graph_A__200__BPF" localSheetId="36" hidden="1">#REF!</definedName>
    <definedName name="__1__123Graph_A__200__BPF" localSheetId="33" hidden="1">#REF!</definedName>
    <definedName name="__1__123Graph_A__200__BPF" localSheetId="34" hidden="1">#REF!</definedName>
    <definedName name="__1__123Graph_A__200__BPF" localSheetId="31" hidden="1">#REF!</definedName>
    <definedName name="__1__123Graph_A__200__BPF" hidden="1">#REF!</definedName>
    <definedName name="__1__123Graph_ACart_Utilidad" hidden="1">#REF!</definedName>
    <definedName name="__1__123Graph_AChart_1A" localSheetId="35" hidden="1">#REF!</definedName>
    <definedName name="__1__123Graph_AChart_1A" localSheetId="36" hidden="1">#REF!</definedName>
    <definedName name="__1__123Graph_AChart_1A" localSheetId="33" hidden="1">#REF!</definedName>
    <definedName name="__1__123Graph_AChart_1A" localSheetId="34" hidden="1">#REF!</definedName>
    <definedName name="__1__123Graph_AChart_1A" localSheetId="31" hidden="1">#REF!</definedName>
    <definedName name="__1__123Graph_AChart_1A" hidden="1">#REF!</definedName>
    <definedName name="__1__123Graph_ASEPTA_1" hidden="1">#REF!</definedName>
    <definedName name="__1_0Swvu.Cover._.Pa" localSheetId="36" hidden="1">#REF!</definedName>
    <definedName name="__1_0Swvu.Cover._.Pa" hidden="1">#REF!</definedName>
    <definedName name="__10_____123Graph_C__200__D50" localSheetId="36" hidden="1">#REF!</definedName>
    <definedName name="__10_____123Graph_C__200__D50" hidden="1">#REF!</definedName>
    <definedName name="__10___123Graph_AGRANULOMETRIA_1" localSheetId="36" hidden="1">#REF!</definedName>
    <definedName name="__10___123Graph_AGRANULOMETRIA_1" hidden="1">#REF!</definedName>
    <definedName name="__10__123Graph_BGRANULOMETRIA_1" localSheetId="36" hidden="1">#REF!</definedName>
    <definedName name="__10__123Graph_BGRANULOMETRIA_1" hidden="1">#REF!</definedName>
    <definedName name="__10__123Graph_C__200__D50" localSheetId="36" hidden="1">#REF!</definedName>
    <definedName name="__10__123Graph_C__200__D50" hidden="1">#REF!</definedName>
    <definedName name="__10__123Graph_EChart_1A" localSheetId="36" hidden="1">#REF!</definedName>
    <definedName name="__10__123Graph_EChart_1A" hidden="1">#REF!</definedName>
    <definedName name="__10HIDRAND" localSheetId="31">#REF!</definedName>
    <definedName name="__10HIDRAND">!#REF!</definedName>
    <definedName name="__11_____123Graph_CGRANULOMETRIA_1" localSheetId="36" hidden="1">#REF!</definedName>
    <definedName name="__11_____123Graph_CGRANULOMETRIA_1" hidden="1">#REF!</definedName>
    <definedName name="__11___123Graph_B__200__BPF" localSheetId="36" hidden="1">#REF!</definedName>
    <definedName name="__11___123Graph_B__200__BPF" hidden="1">#REF!</definedName>
    <definedName name="__11__123Graph_C__200__BPF" localSheetId="36" hidden="1">#REF!</definedName>
    <definedName name="__11__123Graph_C__200__BPF" hidden="1">#REF!</definedName>
    <definedName name="__11__123Graph_CGRANULOMETRIA_1" localSheetId="36" hidden="1">#REF!</definedName>
    <definedName name="__11__123Graph_CGRANULOMETRIA_1" hidden="1">#REF!</definedName>
    <definedName name="__11S" localSheetId="31">#REF!</definedName>
    <definedName name="__11S">!#REF!</definedName>
    <definedName name="__12_____123Graph_D__200__BPF" localSheetId="36" hidden="1">#REF!</definedName>
    <definedName name="__12_____123Graph_D__200__BPF" hidden="1">#REF!</definedName>
    <definedName name="__12___123Graph_B__200__D50" localSheetId="36" hidden="1">#REF!</definedName>
    <definedName name="__12___123Graph_B__200__D50" hidden="1">#REF!</definedName>
    <definedName name="__12__123Graph_C__200__D50" localSheetId="36" hidden="1">#REF!</definedName>
    <definedName name="__12__123Graph_C__200__D50" hidden="1">#REF!</definedName>
    <definedName name="__12__123Graph_D__200__BPF" localSheetId="36" hidden="1">#REF!</definedName>
    <definedName name="__12__123Graph_D__200__BPF" hidden="1">#REF!</definedName>
    <definedName name="__12__123Graph_FChart_1A" localSheetId="36" hidden="1">#REF!</definedName>
    <definedName name="__12__123Graph_FChart_1A" hidden="1">#REF!</definedName>
    <definedName name="__123" hidden="1">#REF!</definedName>
    <definedName name="__123Grapgh__s" localSheetId="36" hidden="1">#REF!</definedName>
    <definedName name="__123Grapgh__s" hidden="1">#REF!</definedName>
    <definedName name="__123Graph_A" localSheetId="36" hidden="1">#REF!</definedName>
    <definedName name="__123Graph_A" localSheetId="30" hidden="1">#REF!</definedName>
    <definedName name="__123Graph_A" localSheetId="22" hidden="1">#REF!</definedName>
    <definedName name="__123Graph_A" localSheetId="29" hidden="1">#REF!</definedName>
    <definedName name="__123Graph_A" hidden="1">#REF!</definedName>
    <definedName name="__123Graph_AA" localSheetId="36" hidden="1">#REF!</definedName>
    <definedName name="__123Graph_AA" hidden="1">#REF!</definedName>
    <definedName name="__123Graph_AANIDRO" hidden="1">#REF!</definedName>
    <definedName name="__123Graph_AARCHMANPWR" localSheetId="36" hidden="1">#REF!</definedName>
    <definedName name="__123Graph_AARCHMANPWR" hidden="1">#REF!</definedName>
    <definedName name="__123Graph_AARCHPROG" localSheetId="36" hidden="1">#REF!</definedName>
    <definedName name="__123Graph_AARCHPROG" hidden="1">#REF!</definedName>
    <definedName name="__123Graph_AB" localSheetId="36" hidden="1">#REF!</definedName>
    <definedName name="__123Graph_AB" hidden="1">#REF!</definedName>
    <definedName name="__123Graph_AC" localSheetId="36" hidden="1">#REF!</definedName>
    <definedName name="__123Graph_AC" hidden="1">#REF!</definedName>
    <definedName name="__123Graph_Acaja" hidden="1">#REF!</definedName>
    <definedName name="__123Graph_ACart_AnticAdic" hidden="1">#REF!</definedName>
    <definedName name="__123Graph_AChart1" localSheetId="36" hidden="1">#REF!</definedName>
    <definedName name="__123Graph_AChart1" hidden="1">#REF!</definedName>
    <definedName name="__123Graph_AChart11" localSheetId="36" hidden="1">#REF!</definedName>
    <definedName name="__123Graph_AChart11" hidden="1">#REF!</definedName>
    <definedName name="__123Graph_AChart12" localSheetId="36" hidden="1">#REF!</definedName>
    <definedName name="__123Graph_AChart12" hidden="1">#REF!</definedName>
    <definedName name="__123Graph_AChart13" localSheetId="36" hidden="1">#REF!</definedName>
    <definedName name="__123Graph_AChart13" hidden="1">#REF!</definedName>
    <definedName name="__123Graph_AChart4" localSheetId="36" hidden="1">#REF!</definedName>
    <definedName name="__123Graph_AChart4" hidden="1">#REF!</definedName>
    <definedName name="__123Graph_ACIV" localSheetId="36" hidden="1">#REF!</definedName>
    <definedName name="__123Graph_ACIV" hidden="1">#REF!</definedName>
    <definedName name="__123Graph_ACIVILMANPWR" localSheetId="36" hidden="1">#REF!</definedName>
    <definedName name="__123Graph_ACIVILMANPWR" hidden="1">#REF!</definedName>
    <definedName name="__123Graph_ACIVILPROG" localSheetId="36" hidden="1">#REF!</definedName>
    <definedName name="__123Graph_ACIVILPROG" hidden="1">#REF!</definedName>
    <definedName name="__123Graph_ACORNU" localSheetId="36" hidden="1">#REF!</definedName>
    <definedName name="__123Graph_ACORNU" hidden="1">#REF!</definedName>
    <definedName name="__123Graph_ACOSTO" localSheetId="36" hidden="1">#REF!</definedName>
    <definedName name="__123Graph_ACOSTO" hidden="1">#REF!</definedName>
    <definedName name="__123Graph_ACurrent" localSheetId="36" hidden="1">#REF!</definedName>
    <definedName name="__123Graph_ACurrent" hidden="1">#REF!</definedName>
    <definedName name="__123Graph_ACURVE" localSheetId="36" hidden="1">#REF!</definedName>
    <definedName name="__123Graph_ACURVE" hidden="1">#REF!</definedName>
    <definedName name="__123Graph_AD" localSheetId="36" hidden="1">#REF!</definedName>
    <definedName name="__123Graph_AD" hidden="1">#REF!</definedName>
    <definedName name="__123Graph_AE" localSheetId="36" hidden="1">#REF!</definedName>
    <definedName name="__123Graph_AE" hidden="1">#REF!</definedName>
    <definedName name="__123Graph_AELECTMANPWR" localSheetId="36" hidden="1">#REF!</definedName>
    <definedName name="__123Graph_AELECTMANPWR" hidden="1">#REF!</definedName>
    <definedName name="__123Graph_AELECTPROG" localSheetId="36" hidden="1">#REF!</definedName>
    <definedName name="__123Graph_AELECTPROG" hidden="1">#REF!</definedName>
    <definedName name="__123Graph_AF" localSheetId="36" hidden="1">#REF!</definedName>
    <definedName name="__123Graph_AF" hidden="1">#REF!</definedName>
    <definedName name="__123Graph_AFACTURAC" hidden="1">#REF!</definedName>
    <definedName name="__123Graph_AG" localSheetId="36" hidden="1">#REF!</definedName>
    <definedName name="__123Graph_AG" hidden="1">#REF!</definedName>
    <definedName name="__123Graph_AGPH" localSheetId="36" hidden="1">#REF!</definedName>
    <definedName name="__123Graph_AGPH" hidden="1">#REF!</definedName>
    <definedName name="__123Graph_AGraph1" localSheetId="36" hidden="1">#REF!</definedName>
    <definedName name="__123Graph_AGraph1" hidden="1">#REF!</definedName>
    <definedName name="__123Graph_AGraph10" localSheetId="36" hidden="1">#REF!</definedName>
    <definedName name="__123Graph_AGraph10" localSheetId="31" hidden="1">#REF!</definedName>
    <definedName name="__123Graph_AGraph10" hidden="1">#REF!</definedName>
    <definedName name="__123Graph_AGraph11" localSheetId="36" hidden="1">#REF!</definedName>
    <definedName name="__123Graph_AGraph11" localSheetId="31" hidden="1">#REF!</definedName>
    <definedName name="__123Graph_AGraph11" hidden="1">#REF!</definedName>
    <definedName name="__123Graph_AGraph12" localSheetId="36" hidden="1">#REF!</definedName>
    <definedName name="__123Graph_AGraph12" localSheetId="31" hidden="1">#REF!</definedName>
    <definedName name="__123Graph_AGraph12" hidden="1">#REF!</definedName>
    <definedName name="__123Graph_AGraph13" localSheetId="36" hidden="1">#REF!</definedName>
    <definedName name="__123Graph_AGraph13" localSheetId="31" hidden="1">#REF!</definedName>
    <definedName name="__123Graph_AGraph13" hidden="1">#REF!</definedName>
    <definedName name="__123Graph_AGraph14" localSheetId="36" hidden="1">#REF!</definedName>
    <definedName name="__123Graph_AGraph14" localSheetId="31" hidden="1">#REF!</definedName>
    <definedName name="__123Graph_AGraph14" hidden="1">#REF!</definedName>
    <definedName name="__123Graph_AGraph15" localSheetId="36" hidden="1">#REF!</definedName>
    <definedName name="__123Graph_AGraph15" localSheetId="31" hidden="1">#REF!</definedName>
    <definedName name="__123Graph_AGraph15" hidden="1">#REF!</definedName>
    <definedName name="__123Graph_AGraph16" localSheetId="36" hidden="1">#REF!</definedName>
    <definedName name="__123Graph_AGraph16" localSheetId="31" hidden="1">#REF!</definedName>
    <definedName name="__123Graph_AGraph16" hidden="1">#REF!</definedName>
    <definedName name="__123Graph_AGraph17" localSheetId="36" hidden="1">#REF!</definedName>
    <definedName name="__123Graph_AGraph17" localSheetId="31" hidden="1">#REF!</definedName>
    <definedName name="__123Graph_AGraph17" hidden="1">#REF!</definedName>
    <definedName name="__123Graph_AGraph18" localSheetId="36" hidden="1">#REF!</definedName>
    <definedName name="__123Graph_AGraph18" localSheetId="31" hidden="1">#REF!</definedName>
    <definedName name="__123Graph_AGraph18" hidden="1">#REF!</definedName>
    <definedName name="__123Graph_AGraph2" localSheetId="36" hidden="1">#REF!</definedName>
    <definedName name="__123Graph_AGraph2" localSheetId="31" hidden="1">#REF!</definedName>
    <definedName name="__123Graph_AGraph2" hidden="1">#REF!</definedName>
    <definedName name="__123Graph_AGraph3" localSheetId="36" hidden="1">#REF!</definedName>
    <definedName name="__123Graph_AGraph3" localSheetId="31" hidden="1">#REF!</definedName>
    <definedName name="__123Graph_AGraph3" hidden="1">#REF!</definedName>
    <definedName name="__123Graph_AGraph4" localSheetId="36" hidden="1">#REF!</definedName>
    <definedName name="__123Graph_AGraph4" localSheetId="31" hidden="1">#REF!</definedName>
    <definedName name="__123Graph_AGraph4" hidden="1">#REF!</definedName>
    <definedName name="__123Graph_AGraph5" localSheetId="36" hidden="1">#REF!</definedName>
    <definedName name="__123Graph_AGraph5" localSheetId="31" hidden="1">#REF!</definedName>
    <definedName name="__123Graph_AGraph5" hidden="1">#REF!</definedName>
    <definedName name="__123Graph_AGraph6" localSheetId="36" hidden="1">#REF!</definedName>
    <definedName name="__123Graph_AGraph6" localSheetId="31" hidden="1">#REF!</definedName>
    <definedName name="__123Graph_AGraph6" hidden="1">#REF!</definedName>
    <definedName name="__123Graph_AGraph7" localSheetId="36" hidden="1">#REF!</definedName>
    <definedName name="__123Graph_AGraph7" localSheetId="31" hidden="1">#REF!</definedName>
    <definedName name="__123Graph_AGraph7" hidden="1">#REF!</definedName>
    <definedName name="__123Graph_AGraph8" localSheetId="36" hidden="1">#REF!</definedName>
    <definedName name="__123Graph_AGraph8" localSheetId="31" hidden="1">#REF!</definedName>
    <definedName name="__123Graph_AGraph8" hidden="1">#REF!</definedName>
    <definedName name="__123Graph_AGraph9" localSheetId="36" hidden="1">#REF!</definedName>
    <definedName name="__123Graph_AGraph9" localSheetId="31" hidden="1">#REF!</definedName>
    <definedName name="__123Graph_AGraph9" hidden="1">#REF!</definedName>
    <definedName name="__123Graph_AHIALCOOL" hidden="1">#REF!</definedName>
    <definedName name="__123Graph_AHIDRATADO" hidden="1">#REF!</definedName>
    <definedName name="__123Graph_AINSTMANPWR" localSheetId="36" hidden="1">#REF!</definedName>
    <definedName name="__123Graph_AINSTMANPWR" hidden="1">#REF!</definedName>
    <definedName name="__123Graph_AINSTPROG" localSheetId="36" hidden="1">#REF!</definedName>
    <definedName name="__123Graph_AINSTPROG" hidden="1">#REF!</definedName>
    <definedName name="__123Graph_AKW10" localSheetId="36" hidden="1">#REF!</definedName>
    <definedName name="__123Graph_AKW10" hidden="1">#REF!</definedName>
    <definedName name="__123Graph_AKW20" localSheetId="36" hidden="1">#REF!</definedName>
    <definedName name="__123Graph_AKW20" hidden="1">#REF!</definedName>
    <definedName name="__123Graph_AKW30" localSheetId="36" hidden="1">#REF!</definedName>
    <definedName name="__123Graph_AKW30" hidden="1">#REF!</definedName>
    <definedName name="__123Graph_AKW40" localSheetId="36" hidden="1">#REF!</definedName>
    <definedName name="__123Graph_AKW40" hidden="1">#REF!</definedName>
    <definedName name="__123Graph_ALRPP2" hidden="1">#REF!</definedName>
    <definedName name="__123Graph_AMANPOWER" localSheetId="36" hidden="1">#REF!</definedName>
    <definedName name="__123Graph_AMANPOWER" hidden="1">#REF!</definedName>
    <definedName name="__123Graph_AMECHENGMANPWR" localSheetId="36" hidden="1">#REF!</definedName>
    <definedName name="__123Graph_AMECHENGMANPWR" hidden="1">#REF!</definedName>
    <definedName name="__123Graph_AMECHENGPROG" localSheetId="36" hidden="1">#REF!</definedName>
    <definedName name="__123Graph_AMECHENGPROG" hidden="1">#REF!</definedName>
    <definedName name="__123Graph_AMECHSERVMANPWR" localSheetId="36" hidden="1">#REF!</definedName>
    <definedName name="__123Graph_AMECHSERVMANPWR" hidden="1">#REF!</definedName>
    <definedName name="__123Graph_AMECHSERVPROG" localSheetId="36" hidden="1">#REF!</definedName>
    <definedName name="__123Graph_AMECHSERVPROG" hidden="1">#REF!</definedName>
    <definedName name="__123Graph_ANONMAN" localSheetId="36" hidden="1">#REF!</definedName>
    <definedName name="__123Graph_ANONMAN" hidden="1">#REF!</definedName>
    <definedName name="__123Graph_ANORMAL" localSheetId="36" hidden="1">#REF!</definedName>
    <definedName name="__123Graph_ANORMAL" hidden="1">#REF!</definedName>
    <definedName name="__123Graph_APAY" localSheetId="36" hidden="1">#REF!</definedName>
    <definedName name="__123Graph_APAY" hidden="1">#REF!</definedName>
    <definedName name="__123Graph_APERFORM" localSheetId="36" hidden="1">#REF!</definedName>
    <definedName name="__123Graph_APERFORM" hidden="1">#REF!</definedName>
    <definedName name="__123Graph_APERFORMANCE" localSheetId="36" hidden="1">#REF!</definedName>
    <definedName name="__123Graph_APERFORMANCE" hidden="1">#REF!</definedName>
    <definedName name="__123Graph_APETER" localSheetId="36" hidden="1">#REF!</definedName>
    <definedName name="__123Graph_APETER" hidden="1">#REF!</definedName>
    <definedName name="__123Graph_APIL" localSheetId="36" hidden="1">#REF!</definedName>
    <definedName name="__123Graph_APIL" hidden="1">#REF!</definedName>
    <definedName name="__123Graph_APIPPROG" localSheetId="36" hidden="1">#REF!</definedName>
    <definedName name="__123Graph_APIPPROG" hidden="1">#REF!</definedName>
    <definedName name="__123Graph_APPCONC" localSheetId="36" hidden="1">#REF!</definedName>
    <definedName name="__123Graph_APPCONC" hidden="1">#REF!</definedName>
    <definedName name="__123Graph_APROCMANPWR" localSheetId="36" hidden="1">#REF!</definedName>
    <definedName name="__123Graph_APROCMANPWR" hidden="1">#REF!</definedName>
    <definedName name="__123Graph_APROCPROG" localSheetId="36" hidden="1">#REF!</definedName>
    <definedName name="__123Graph_APROCPROG" hidden="1">#REF!</definedName>
    <definedName name="__123Graph_APROGRESS" localSheetId="36" hidden="1">#REF!</definedName>
    <definedName name="__123Graph_APROGRESS" hidden="1">#REF!</definedName>
    <definedName name="__123Graph_ASACAS" hidden="1">#REF!</definedName>
    <definedName name="__123Graph_ASISTEMAS" localSheetId="36" hidden="1">#REF!</definedName>
    <definedName name="__123Graph_ASISTEMAS" hidden="1">#REF!</definedName>
    <definedName name="__123Graph_ASTATPROG" localSheetId="36" hidden="1">#REF!</definedName>
    <definedName name="__123Graph_ASTATPROG" hidden="1">#REF!</definedName>
    <definedName name="__123Graph_ASTRUCTMANPWR" localSheetId="36" hidden="1">#REF!</definedName>
    <definedName name="__123Graph_ASTRUCTMANPWR" hidden="1">#REF!</definedName>
    <definedName name="__123Graph_ASTRUCTPROG" localSheetId="36" hidden="1">#REF!</definedName>
    <definedName name="__123Graph_ASTRUCTPROG" hidden="1">#REF!</definedName>
    <definedName name="__123Graph_ASUMRYMANPWR" localSheetId="36" hidden="1">#REF!</definedName>
    <definedName name="__123Graph_ASUMRYMANPWR" hidden="1">#REF!</definedName>
    <definedName name="__123Graph_ASUMRYPROG" localSheetId="36" hidden="1">#REF!</definedName>
    <definedName name="__123Graph_ASUMRYPROG" hidden="1">#REF!</definedName>
    <definedName name="__123Graph_ATOTALPP" localSheetId="36" hidden="1">#REF!</definedName>
    <definedName name="__123Graph_ATOTALPP" hidden="1">#REF!</definedName>
    <definedName name="__123Graph_Aｶﾚﾝﾄ" localSheetId="36" hidden="1">#REF!</definedName>
    <definedName name="__123Graph_Aｶﾚﾝﾄ" hidden="1">#REF!</definedName>
    <definedName name="__123Graph_B" localSheetId="36" hidden="1">#REF!</definedName>
    <definedName name="__123Graph_B" hidden="1">#REF!</definedName>
    <definedName name="__123Graph_BARCHMANPWR" localSheetId="36" hidden="1">#REF!</definedName>
    <definedName name="__123Graph_BARCHMANPWR" hidden="1">#REF!</definedName>
    <definedName name="__123Graph_BARCHPROG" localSheetId="36" hidden="1">#REF!</definedName>
    <definedName name="__123Graph_BARCHPROG" hidden="1">#REF!</definedName>
    <definedName name="__123Graph_Bcaja" hidden="1">#REF!</definedName>
    <definedName name="__123Graph_BCart_AnticAdic" hidden="1">#REF!</definedName>
    <definedName name="__123Graph_BChart" localSheetId="36" hidden="1">#REF!</definedName>
    <definedName name="__123Graph_BChart" hidden="1">#REF!</definedName>
    <definedName name="__123Graph_BChart1" localSheetId="36" hidden="1">#REF!</definedName>
    <definedName name="__123Graph_BChart1" hidden="1">#REF!</definedName>
    <definedName name="__123Graph_BChart11" localSheetId="36" hidden="1">#REF!</definedName>
    <definedName name="__123Graph_BChart11" hidden="1">#REF!</definedName>
    <definedName name="__123Graph_BChart12" localSheetId="36" hidden="1">#REF!</definedName>
    <definedName name="__123Graph_BChart12" hidden="1">#REF!</definedName>
    <definedName name="__123Graph_BChart13" localSheetId="36" hidden="1">#REF!</definedName>
    <definedName name="__123Graph_BChart13" hidden="1">#REF!</definedName>
    <definedName name="__123Graph_BCHART2" localSheetId="36" hidden="1">#REF!</definedName>
    <definedName name="__123Graph_BCHART2" hidden="1">#REF!</definedName>
    <definedName name="__123Graph_BChart4" localSheetId="36" hidden="1">#REF!</definedName>
    <definedName name="__123Graph_BChart4" hidden="1">#REF!</definedName>
    <definedName name="__123Graph_BCIV" localSheetId="36" hidden="1">#REF!</definedName>
    <definedName name="__123Graph_BCIV" hidden="1">#REF!</definedName>
    <definedName name="__123Graph_BCIVILMANPWR" localSheetId="36" hidden="1">#REF!</definedName>
    <definedName name="__123Graph_BCIVILMANPWR" hidden="1">#REF!</definedName>
    <definedName name="__123Graph_BCIVILPROG" localSheetId="36" hidden="1">#REF!</definedName>
    <definedName name="__123Graph_BCIVILPROG" hidden="1">#REF!</definedName>
    <definedName name="__123Graph_BCOSTO" localSheetId="36" hidden="1">#REF!</definedName>
    <definedName name="__123Graph_BCOSTO" hidden="1">#REF!</definedName>
    <definedName name="__123Graph_BCurrent" localSheetId="36" hidden="1">#REF!</definedName>
    <definedName name="__123Graph_BCurrent" hidden="1">#REF!</definedName>
    <definedName name="__123Graph_BELECTMANPWR" localSheetId="36" hidden="1">#REF!</definedName>
    <definedName name="__123Graph_BELECTMANPWR" hidden="1">#REF!</definedName>
    <definedName name="__123Graph_BELECTPROG" localSheetId="36" hidden="1">#REF!</definedName>
    <definedName name="__123Graph_BELECTPROG" hidden="1">#REF!</definedName>
    <definedName name="__123Graph_BGraph1" localSheetId="36" hidden="1">#REF!</definedName>
    <definedName name="__123Graph_BGraph1" hidden="1">#REF!</definedName>
    <definedName name="__123Graph_BGraph10" hidden="1">#REF!</definedName>
    <definedName name="__123Graph_BGraph11" hidden="1">#REF!</definedName>
    <definedName name="__123Graph_BGraph12" hidden="1">#REF!</definedName>
    <definedName name="__123Graph_BGraph13" hidden="1">#REF!</definedName>
    <definedName name="__123Graph_BGraph14" hidden="1">#REF!</definedName>
    <definedName name="__123Graph_BGraph15" hidden="1">#REF!</definedName>
    <definedName name="__123Graph_BGraph16" hidden="1">#REF!</definedName>
    <definedName name="__123Graph_BGraph17" hidden="1">#REF!</definedName>
    <definedName name="__123Graph_BGraph18" hidden="1">#REF!</definedName>
    <definedName name="__123Graph_BGraph2" localSheetId="36" hidden="1">#REF!</definedName>
    <definedName name="__123Graph_BGraph2" hidden="1">#REF!</definedName>
    <definedName name="__123Graph_BGraph3" hidden="1">#REF!</definedName>
    <definedName name="__123Graph_BGraph4" hidden="1">#REF!</definedName>
    <definedName name="__123Graph_BGraph5" hidden="1">#REF!</definedName>
    <definedName name="__123Graph_BGraph6" hidden="1">#REF!</definedName>
    <definedName name="__123Graph_BGraph8" hidden="1">#REF!</definedName>
    <definedName name="__123Graph_BGraph9" hidden="1">#REF!</definedName>
    <definedName name="__123Graph_BINSTMANPWR" localSheetId="36" hidden="1">#REF!</definedName>
    <definedName name="__123Graph_BINSTMANPWR" hidden="1">#REF!</definedName>
    <definedName name="__123Graph_BINSTPROG" localSheetId="36" hidden="1">#REF!</definedName>
    <definedName name="__123Graph_BINSTPROG" hidden="1">#REF!</definedName>
    <definedName name="__123Graph_BKW20" localSheetId="36" hidden="1">#REF!</definedName>
    <definedName name="__123Graph_BKW20" hidden="1">#REF!</definedName>
    <definedName name="__123Graph_BKW30" localSheetId="36" hidden="1">#REF!</definedName>
    <definedName name="__123Graph_BKW30" hidden="1">#REF!</definedName>
    <definedName name="__123Graph_BKW40" localSheetId="36" hidden="1">#REF!</definedName>
    <definedName name="__123Graph_BKW40" hidden="1">#REF!</definedName>
    <definedName name="__123Graph_BMANPOWER" localSheetId="36" hidden="1">#REF!</definedName>
    <definedName name="__123Graph_BMANPOWER" hidden="1">#REF!</definedName>
    <definedName name="__123Graph_BMECHENGMANPWR" localSheetId="36" hidden="1">#REF!</definedName>
    <definedName name="__123Graph_BMECHENGMANPWR" hidden="1">#REF!</definedName>
    <definedName name="__123Graph_BMECHENGPROG" localSheetId="36" hidden="1">#REF!</definedName>
    <definedName name="__123Graph_BMECHENGPROG" hidden="1">#REF!</definedName>
    <definedName name="__123Graph_BMECHSERVMANPWR" localSheetId="36" hidden="1">#REF!</definedName>
    <definedName name="__123Graph_BMECHSERVMANPWR" hidden="1">#REF!</definedName>
    <definedName name="__123Graph_BMECHSERVPROG" localSheetId="36" hidden="1">#REF!</definedName>
    <definedName name="__123Graph_BMECHSERVPROG" hidden="1">#REF!</definedName>
    <definedName name="__123Graph_BNONMAN" localSheetId="36" hidden="1">#REF!</definedName>
    <definedName name="__123Graph_BNONMAN" hidden="1">#REF!</definedName>
    <definedName name="__123Graph_BPERFORM" localSheetId="36" hidden="1">#REF!</definedName>
    <definedName name="__123Graph_BPERFORM" hidden="1">#REF!</definedName>
    <definedName name="__123Graph_BPERFORMANCE" localSheetId="36" hidden="1">#REF!</definedName>
    <definedName name="__123Graph_BPERFORMANCE" hidden="1">#REF!</definedName>
    <definedName name="__123Graph_BPIL" localSheetId="36" hidden="1">#REF!</definedName>
    <definedName name="__123Graph_BPIL" hidden="1">#REF!</definedName>
    <definedName name="__123Graph_BPIPPROG" localSheetId="36" hidden="1">#REF!</definedName>
    <definedName name="__123Graph_BPIPPROG" hidden="1">#REF!</definedName>
    <definedName name="__123Graph_BPPCONC" localSheetId="36" hidden="1">#REF!</definedName>
    <definedName name="__123Graph_BPPCONC" hidden="1">#REF!</definedName>
    <definedName name="__123Graph_BPROCMANPWR" localSheetId="36" hidden="1">#REF!</definedName>
    <definedName name="__123Graph_BPROCMANPWR" hidden="1">#REF!</definedName>
    <definedName name="__123Graph_BPROCPROG" localSheetId="36" hidden="1">#REF!</definedName>
    <definedName name="__123Graph_BPROCPROG" hidden="1">#REF!</definedName>
    <definedName name="__123Graph_BPROGRESS" localSheetId="36" hidden="1">#REF!</definedName>
    <definedName name="__123Graph_BPROGRESS" hidden="1">#REF!</definedName>
    <definedName name="__123Graph_BSTRUCTMANPWR" localSheetId="36" hidden="1">#REF!</definedName>
    <definedName name="__123Graph_BSTRUCTMANPWR" hidden="1">#REF!</definedName>
    <definedName name="__123Graph_BSTRUCTPROG" localSheetId="36" hidden="1">#REF!</definedName>
    <definedName name="__123Graph_BSTRUCTPROG" hidden="1">#REF!</definedName>
    <definedName name="__123Graph_BSUMRYMANPWR" localSheetId="36" hidden="1">#REF!</definedName>
    <definedName name="__123Graph_BSUMRYMANPWR" hidden="1">#REF!</definedName>
    <definedName name="__123Graph_BSUMRYPROG" localSheetId="36" hidden="1">#REF!</definedName>
    <definedName name="__123Graph_BSUMRYPROG" hidden="1">#REF!</definedName>
    <definedName name="__123Graph_BTOTALPP" localSheetId="36" hidden="1">#REF!</definedName>
    <definedName name="__123Graph_BTOTALPP" hidden="1">#REF!</definedName>
    <definedName name="__123Graph_Bｶﾚﾝﾄ" localSheetId="36" hidden="1">#REF!</definedName>
    <definedName name="__123Graph_Bｶﾚﾝﾄ" hidden="1">#REF!</definedName>
    <definedName name="__123Graph_C" localSheetId="36" hidden="1">#REF!</definedName>
    <definedName name="__123Graph_C" localSheetId="31" hidden="1">#REF!</definedName>
    <definedName name="__123Graph_C" hidden="1">#REF!</definedName>
    <definedName name="__123Graph_CARCHMANPWR" localSheetId="36" hidden="1">#REF!</definedName>
    <definedName name="__123Graph_CARCHMANPWR" hidden="1">#REF!</definedName>
    <definedName name="__123Graph_Ccaja" hidden="1">#REF!</definedName>
    <definedName name="__123Graph_CCart_AnticAdic" hidden="1">#REF!</definedName>
    <definedName name="__123Graph_CChart1" localSheetId="36" hidden="1">#REF!</definedName>
    <definedName name="__123Graph_CChart1" hidden="1">#REF!</definedName>
    <definedName name="__123Graph_CChart11" localSheetId="36" hidden="1">#REF!</definedName>
    <definedName name="__123Graph_CChart11" hidden="1">#REF!</definedName>
    <definedName name="__123Graph_CChart12" localSheetId="36" hidden="1">#REF!</definedName>
    <definedName name="__123Graph_CChart12" hidden="1">#REF!</definedName>
    <definedName name="__123Graph_CChart13" localSheetId="36" hidden="1">#REF!</definedName>
    <definedName name="__123Graph_CChart13" hidden="1">#REF!</definedName>
    <definedName name="__123Graph_CChart4" localSheetId="36" hidden="1">#REF!</definedName>
    <definedName name="__123Graph_CChart4" hidden="1">#REF!</definedName>
    <definedName name="__123Graph_CCIVILMANPWR" localSheetId="36" hidden="1">#REF!</definedName>
    <definedName name="__123Graph_CCIVILMANPWR" hidden="1">#REF!</definedName>
    <definedName name="__123Graph_CCONT" localSheetId="36" hidden="1">#REF!</definedName>
    <definedName name="__123Graph_CCONT" hidden="1">#REF!</definedName>
    <definedName name="__123Graph_CCOST" localSheetId="36" hidden="1">#REF!</definedName>
    <definedName name="__123Graph_CCOST" hidden="1">#REF!</definedName>
    <definedName name="__123Graph_CCurrent" localSheetId="36" hidden="1">#REF!</definedName>
    <definedName name="__123Graph_CCurrent" hidden="1">#REF!</definedName>
    <definedName name="__123Graph_CELECTMANPWR" localSheetId="36" hidden="1">#REF!</definedName>
    <definedName name="__123Graph_CELECTMANPWR" hidden="1">#REF!</definedName>
    <definedName name="__123Graph_CGM" localSheetId="36" hidden="1">#REF!</definedName>
    <definedName name="__123Graph_CGM" hidden="1">#REF!</definedName>
    <definedName name="__123Graph_CGraph1" localSheetId="36" hidden="1">#REF!</definedName>
    <definedName name="__123Graph_CGraph1" hidden="1">#REF!</definedName>
    <definedName name="__123Graph_CGraph2" localSheetId="36" hidden="1">#REF!</definedName>
    <definedName name="__123Graph_CGraph2" hidden="1">#REF!</definedName>
    <definedName name="__123Graph_CGraph3" hidden="1">#REF!</definedName>
    <definedName name="__123Graph_CGraph4" hidden="1">#REF!</definedName>
    <definedName name="__123Graph_CINSTMANPWR" localSheetId="36" hidden="1">#REF!</definedName>
    <definedName name="__123Graph_CINSTMANPWR" hidden="1">#REF!</definedName>
    <definedName name="__123Graph_CMANPOWER" localSheetId="36" hidden="1">#REF!</definedName>
    <definedName name="__123Graph_CMANPOWER" localSheetId="31" hidden="1">#REF!</definedName>
    <definedName name="__123Graph_CMANPOWER" hidden="1">#REF!</definedName>
    <definedName name="__123Graph_CMECHENGMANPWR" localSheetId="36" hidden="1">#REF!</definedName>
    <definedName name="__123Graph_CMECHENGMANPWR" hidden="1">#REF!</definedName>
    <definedName name="__123Graph_CMECHSERVMANPWR" localSheetId="36" hidden="1">#REF!</definedName>
    <definedName name="__123Graph_CMECHSERVMANPWR" hidden="1">#REF!</definedName>
    <definedName name="__123Graph_CPERFORM" localSheetId="36" hidden="1">#REF!</definedName>
    <definedName name="__123Graph_CPERFORM" hidden="1">#REF!</definedName>
    <definedName name="__123Graph_CPPCONC" localSheetId="36" hidden="1">#REF!</definedName>
    <definedName name="__123Graph_CPPCONC" hidden="1">#REF!</definedName>
    <definedName name="__123Graph_CPROCMANPWR" localSheetId="36" hidden="1">#REF!</definedName>
    <definedName name="__123Graph_CPROCMANPWR" hidden="1">#REF!</definedName>
    <definedName name="__123Graph_CPROCPROG" localSheetId="36" hidden="1">#REF!</definedName>
    <definedName name="__123Graph_CPROCPROG" hidden="1">#REF!</definedName>
    <definedName name="__123Graph_CPROD.MENSUAL" hidden="1">#REF!</definedName>
    <definedName name="__123Graph_CPROGRESS" localSheetId="36" hidden="1">#REF!</definedName>
    <definedName name="__123Graph_CPROGRESS" hidden="1">#REF!</definedName>
    <definedName name="__123Graph_CREV" localSheetId="36" hidden="1">#REF!</definedName>
    <definedName name="__123Graph_CREV" hidden="1">#REF!</definedName>
    <definedName name="__123Graph_CSTRUCTMANPWR" localSheetId="36" hidden="1">#REF!</definedName>
    <definedName name="__123Graph_CSTRUCTMANPWR" hidden="1">#REF!</definedName>
    <definedName name="__123Graph_CSUMRYMANPWR" localSheetId="36" hidden="1">#REF!</definedName>
    <definedName name="__123Graph_CSUMRYMANPWR" hidden="1">#REF!</definedName>
    <definedName name="__123Graph_CSUMRYPROG" localSheetId="36" hidden="1">#REF!</definedName>
    <definedName name="__123Graph_CSUMRYPROG" hidden="1">#REF!</definedName>
    <definedName name="__123Graph_CTOTALPP" localSheetId="36" hidden="1">#REF!</definedName>
    <definedName name="__123Graph_CTOTALPP" hidden="1">#REF!</definedName>
    <definedName name="__123Graph_Cｶﾚﾝﾄ" localSheetId="36" hidden="1">#REF!</definedName>
    <definedName name="__123Graph_Cｶﾚﾝﾄ" hidden="1">#REF!</definedName>
    <definedName name="__123Graph_D" localSheetId="36" hidden="1">#REF!</definedName>
    <definedName name="__123Graph_D" localSheetId="31" hidden="1">#REF!</definedName>
    <definedName name="__123Graph_D" hidden="1">#REF!</definedName>
    <definedName name="__123Graph_Dcaja" hidden="1">#REF!</definedName>
    <definedName name="__123Graph_DCart_AnticAdic" hidden="1">#REF!</definedName>
    <definedName name="__123Graph_DChart1" localSheetId="36" hidden="1">#REF!</definedName>
    <definedName name="__123Graph_DChart1" hidden="1">#REF!</definedName>
    <definedName name="__123Graph_DChart11" localSheetId="36" hidden="1">#REF!</definedName>
    <definedName name="__123Graph_DChart11" hidden="1">#REF!</definedName>
    <definedName name="__123Graph_DChart12" localSheetId="36" hidden="1">#REF!</definedName>
    <definedName name="__123Graph_DChart12" hidden="1">#REF!</definedName>
    <definedName name="__123Graph_DChart13" localSheetId="36" hidden="1">#REF!</definedName>
    <definedName name="__123Graph_DChart13" hidden="1">#REF!</definedName>
    <definedName name="__123Graph_DCHART2" localSheetId="36" hidden="1">#REF!</definedName>
    <definedName name="__123Graph_DCHART2" hidden="1">#REF!</definedName>
    <definedName name="__123Graph_DChart4" localSheetId="36" hidden="1">#REF!</definedName>
    <definedName name="__123Graph_DChart4" hidden="1">#REF!</definedName>
    <definedName name="__123Graph_DCurrent" localSheetId="36" hidden="1">#REF!</definedName>
    <definedName name="__123Graph_DCurrent" hidden="1">#REF!</definedName>
    <definedName name="__123Graph_DGraph1" localSheetId="36" hidden="1">#REF!</definedName>
    <definedName name="__123Graph_DGraph1" hidden="1">#REF!</definedName>
    <definedName name="__123Graph_DGraph2" localSheetId="36" hidden="1">#REF!</definedName>
    <definedName name="__123Graph_DGraph2" hidden="1">#REF!</definedName>
    <definedName name="__123Graph_DGraph3" hidden="1">#REF!</definedName>
    <definedName name="__123Graph_DGraph4" hidden="1">#REF!</definedName>
    <definedName name="__123Graph_DPPCONC" localSheetId="36" hidden="1">#REF!</definedName>
    <definedName name="__123Graph_DPPCONC" hidden="1">#REF!</definedName>
    <definedName name="__123Graph_DPROCMANPWR" localSheetId="36" hidden="1">#REF!</definedName>
    <definedName name="__123Graph_DPROCMANPWR" hidden="1">#REF!</definedName>
    <definedName name="__123Graph_DPROD.MENSUAL" hidden="1">#REF!</definedName>
    <definedName name="__123Graph_DSUMRYMANPWR" localSheetId="36" hidden="1">#REF!</definedName>
    <definedName name="__123Graph_DSUMRYMANPWR" hidden="1">#REF!</definedName>
    <definedName name="__123Graph_DSUMRYPROG" localSheetId="36" hidden="1">#REF!</definedName>
    <definedName name="__123Graph_DSUMRYPROG" hidden="1">#REF!</definedName>
    <definedName name="__123Graph_DTOTALPP" localSheetId="36" hidden="1">#REF!</definedName>
    <definedName name="__123Graph_DTOTALPP" hidden="1">#REF!</definedName>
    <definedName name="__123Graph_Dｶﾚﾝﾄ" localSheetId="36" hidden="1">#REF!</definedName>
    <definedName name="__123Graph_Dｶﾚﾝﾄ" hidden="1">#REF!</definedName>
    <definedName name="__123Graph_E" localSheetId="36" hidden="1">#REF!</definedName>
    <definedName name="__123Graph_E" localSheetId="31" hidden="1">#REF!</definedName>
    <definedName name="__123Graph_E" hidden="1">#REF!</definedName>
    <definedName name="__123Graph_ECart_AnticAdic" hidden="1">#REF!</definedName>
    <definedName name="__123Graph_EChart1" localSheetId="36" hidden="1">#REF!</definedName>
    <definedName name="__123Graph_EChart1" hidden="1">#REF!</definedName>
    <definedName name="__123Graph_EChart11" localSheetId="36" hidden="1">#REF!</definedName>
    <definedName name="__123Graph_EChart11" hidden="1">#REF!</definedName>
    <definedName name="__123Graph_EChart12" localSheetId="36" hidden="1">#REF!</definedName>
    <definedName name="__123Graph_EChart12" hidden="1">#REF!</definedName>
    <definedName name="__123Graph_EChart13" localSheetId="36" hidden="1">#REF!</definedName>
    <definedName name="__123Graph_EChart13" hidden="1">#REF!</definedName>
    <definedName name="__123Graph_EChart4" localSheetId="36" hidden="1">#REF!</definedName>
    <definedName name="__123Graph_EChart4" hidden="1">#REF!</definedName>
    <definedName name="__123Graph_ECurrent" localSheetId="36" hidden="1">#REF!</definedName>
    <definedName name="__123Graph_ECurrent" hidden="1">#REF!</definedName>
    <definedName name="__123Graph_EGraph1" localSheetId="36" hidden="1">#REF!</definedName>
    <definedName name="__123Graph_EGraph1" hidden="1">#REF!</definedName>
    <definedName name="__123Graph_EGraph2" localSheetId="36" hidden="1">#REF!</definedName>
    <definedName name="__123Graph_EGraph2" hidden="1">#REF!</definedName>
    <definedName name="__123Graph_EGraph3" hidden="1">#REF!</definedName>
    <definedName name="__123Graph_EGraph4" hidden="1">#REF!</definedName>
    <definedName name="__123Graph_EPPCONC" localSheetId="36" hidden="1">#REF!</definedName>
    <definedName name="__123Graph_EPPCONC" hidden="1">#REF!</definedName>
    <definedName name="__123Graph_ETOTALPP" localSheetId="36" hidden="1">#REF!</definedName>
    <definedName name="__123Graph_ETOTALPP" hidden="1">#REF!</definedName>
    <definedName name="__123Graph_Eｶﾚﾝﾄ" localSheetId="36" hidden="1">#REF!</definedName>
    <definedName name="__123Graph_Eｶﾚﾝﾄ" hidden="1">#REF!</definedName>
    <definedName name="__123Graph_F" localSheetId="36" hidden="1">#REF!</definedName>
    <definedName name="__123Graph_F" localSheetId="31" hidden="1">#REF!</definedName>
    <definedName name="__123Graph_F" hidden="1">#REF!</definedName>
    <definedName name="__123Graph_FChart1" localSheetId="36" hidden="1">#REF!</definedName>
    <definedName name="__123Graph_FChart1" hidden="1">#REF!</definedName>
    <definedName name="__123Graph_FChart11" localSheetId="36" hidden="1">#REF!</definedName>
    <definedName name="__123Graph_FChart11" hidden="1">#REF!</definedName>
    <definedName name="__123Graph_FChart12" localSheetId="36" hidden="1">#REF!</definedName>
    <definedName name="__123Graph_FChart12" hidden="1">#REF!</definedName>
    <definedName name="__123Graph_FChart13" localSheetId="36" hidden="1">#REF!</definedName>
    <definedName name="__123Graph_FChart13" hidden="1">#REF!</definedName>
    <definedName name="__123Graph_FCHART2" localSheetId="36" hidden="1">#REF!</definedName>
    <definedName name="__123Graph_FCHART2" hidden="1">#REF!</definedName>
    <definedName name="__123Graph_FChart4" localSheetId="36" hidden="1">#REF!</definedName>
    <definedName name="__123Graph_FChart4" hidden="1">#REF!</definedName>
    <definedName name="__123Graph_FCurrent" localSheetId="36" hidden="1">#REF!</definedName>
    <definedName name="__123Graph_FCurrent" hidden="1">#REF!</definedName>
    <definedName name="__123Graph_FGraph1" localSheetId="36" hidden="1">#REF!</definedName>
    <definedName name="__123Graph_FGraph1" hidden="1">#REF!</definedName>
    <definedName name="__123Graph_FGraph2" localSheetId="36" hidden="1">#REF!</definedName>
    <definedName name="__123Graph_FGraph2" hidden="1">#REF!</definedName>
    <definedName name="__123Graph_FGraph3" hidden="1">#REF!</definedName>
    <definedName name="__123Graph_FPPCONC" localSheetId="36" hidden="1">#REF!</definedName>
    <definedName name="__123Graph_FPPCONC" hidden="1">#REF!</definedName>
    <definedName name="__123Graph_FTOTALPP" localSheetId="36" hidden="1">#REF!</definedName>
    <definedName name="__123Graph_FTOTALPP" hidden="1">#REF!</definedName>
    <definedName name="__123Graph_Fｶﾚﾝﾄ" localSheetId="36" hidden="1">#REF!</definedName>
    <definedName name="__123Graph_Fｶﾚﾝﾄ" hidden="1">#REF!</definedName>
    <definedName name="__123Graph_LBL_A" localSheetId="37" hidden="1">#REF!</definedName>
    <definedName name="__123Graph_LBL_A" localSheetId="32" hidden="1">#REF!</definedName>
    <definedName name="__123Graph_LBL_A" localSheetId="21" hidden="1">#REF!</definedName>
    <definedName name="__123Graph_LBL_A" hidden="1">#N/A</definedName>
    <definedName name="__123Graph_LBL_ACart_AnticAdic" hidden="1">#REF!</definedName>
    <definedName name="__123Graph_LBL_AGraph1" hidden="1">#N/A</definedName>
    <definedName name="__123Graph_LBL_B" localSheetId="35" hidden="1">#REF!</definedName>
    <definedName name="__123Graph_LBL_B" localSheetId="37" hidden="1">#REF!</definedName>
    <definedName name="__123Graph_LBL_B" localSheetId="36" hidden="1">#REF!</definedName>
    <definedName name="__123Graph_LBL_B" localSheetId="33" hidden="1">#REF!</definedName>
    <definedName name="__123Graph_LBL_B" localSheetId="34" hidden="1">#REF!</definedName>
    <definedName name="__123Graph_LBL_B" hidden="1">#REF!</definedName>
    <definedName name="__123Graph_LBL_BGraph1" hidden="1">#N/A</definedName>
    <definedName name="__123Graph_LBL_C" localSheetId="35" hidden="1">#REF!</definedName>
    <definedName name="__123Graph_LBL_C" localSheetId="37" hidden="1">#REF!</definedName>
    <definedName name="__123Graph_LBL_C" localSheetId="36" hidden="1">#REF!</definedName>
    <definedName name="__123Graph_LBL_C" localSheetId="33" hidden="1">#REF!</definedName>
    <definedName name="__123Graph_LBL_C" localSheetId="34" hidden="1">#REF!</definedName>
    <definedName name="__123Graph_LBL_C" hidden="1">#REF!</definedName>
    <definedName name="__123Graph_LBL_Ccaja" hidden="1">#REF!</definedName>
    <definedName name="__123Graph_LBL_CCONT" localSheetId="35" hidden="1">#REF!</definedName>
    <definedName name="__123Graph_LBL_CCONT" localSheetId="37" hidden="1">#REF!</definedName>
    <definedName name="__123Graph_LBL_CCONT" localSheetId="36" hidden="1">#REF!</definedName>
    <definedName name="__123Graph_LBL_CCONT" localSheetId="33" hidden="1">#REF!</definedName>
    <definedName name="__123Graph_LBL_CCONT" localSheetId="34" hidden="1">#REF!</definedName>
    <definedName name="__123Graph_LBL_CCONT" hidden="1">#REF!</definedName>
    <definedName name="__123Graph_LBL_CCOST" localSheetId="35" hidden="1">#REF!</definedName>
    <definedName name="__123Graph_LBL_CCOST" localSheetId="37" hidden="1">#REF!</definedName>
    <definedName name="__123Graph_LBL_CCOST" localSheetId="36" hidden="1">#REF!</definedName>
    <definedName name="__123Graph_LBL_CCOST" localSheetId="33" hidden="1">#REF!</definedName>
    <definedName name="__123Graph_LBL_CCOST" localSheetId="34" hidden="1">#REF!</definedName>
    <definedName name="__123Graph_LBL_CCOST" hidden="1">#REF!</definedName>
    <definedName name="__123Graph_LBL_CGM" localSheetId="36" hidden="1">#REF!</definedName>
    <definedName name="__123Graph_LBL_CGM" hidden="1">#REF!</definedName>
    <definedName name="__123Graph_LBL_CREV" localSheetId="36" hidden="1">#REF!</definedName>
    <definedName name="__123Graph_LBL_CREV" hidden="1">#REF!</definedName>
    <definedName name="__123Graph_LBL_DCart_AnticAdic" hidden="1">#REF!</definedName>
    <definedName name="__123Graph_X" localSheetId="36" hidden="1">#REF!</definedName>
    <definedName name="__123Graph_X" localSheetId="30" hidden="1">#REF!</definedName>
    <definedName name="__123Graph_X" localSheetId="22" hidden="1">#REF!</definedName>
    <definedName name="__123Graph_X" localSheetId="29" hidden="1">#REF!</definedName>
    <definedName name="__123Graph_X" hidden="1">#REF!</definedName>
    <definedName name="__123Graph_XA" localSheetId="36" hidden="1">#REF!</definedName>
    <definedName name="__123Graph_XA" hidden="1">#REF!</definedName>
    <definedName name="__123Graph_XANIDRO" hidden="1">#REF!</definedName>
    <definedName name="__123Graph_XB" localSheetId="36" hidden="1">#REF!</definedName>
    <definedName name="__123Graph_XB" hidden="1">#REF!</definedName>
    <definedName name="__123Graph_XC" localSheetId="36" hidden="1">#REF!</definedName>
    <definedName name="__123Graph_XC" hidden="1">#REF!</definedName>
    <definedName name="__123Graph_Xcaja" hidden="1">#REF!</definedName>
    <definedName name="__123Graph_XChart1" localSheetId="36" hidden="1">#REF!</definedName>
    <definedName name="__123Graph_XChart1" hidden="1">#REF!</definedName>
    <definedName name="__123Graph_XChart11" localSheetId="36" hidden="1">#REF!</definedName>
    <definedName name="__123Graph_XChart11" hidden="1">#REF!</definedName>
    <definedName name="__123Graph_XChart12" localSheetId="36" hidden="1">#REF!</definedName>
    <definedName name="__123Graph_XChart12" hidden="1">#REF!</definedName>
    <definedName name="__123Graph_XChart13" localSheetId="36" hidden="1">#REF!</definedName>
    <definedName name="__123Graph_XChart13" hidden="1">#REF!</definedName>
    <definedName name="__123Graph_XCHART2" localSheetId="36" hidden="1">#REF!</definedName>
    <definedName name="__123Graph_XCHART2" hidden="1">#REF!</definedName>
    <definedName name="__123Graph_XChart4" localSheetId="36" hidden="1">#REF!</definedName>
    <definedName name="__123Graph_XChart4" hidden="1">#REF!</definedName>
    <definedName name="__123Graph_XCIVILMANPWR" localSheetId="36" hidden="1">#REF!</definedName>
    <definedName name="__123Graph_XCIVILMANPWR" hidden="1">#REF!</definedName>
    <definedName name="__123Graph_XCONT" localSheetId="36" hidden="1">#REF!</definedName>
    <definedName name="__123Graph_XCONT" hidden="1">#REF!</definedName>
    <definedName name="__123Graph_XCORNU" localSheetId="36" hidden="1">#REF!</definedName>
    <definedName name="__123Graph_XCORNU" hidden="1">#REF!</definedName>
    <definedName name="__123Graph_XCOST" localSheetId="36" hidden="1">#REF!</definedName>
    <definedName name="__123Graph_XCOST" hidden="1">#REF!</definedName>
    <definedName name="__123Graph_XCurrent" localSheetId="36" hidden="1">#REF!</definedName>
    <definedName name="__123Graph_XCurrent" hidden="1">#REF!</definedName>
    <definedName name="__123Graph_XCURVE" localSheetId="36" hidden="1">#REF!</definedName>
    <definedName name="__123Graph_XCURVE" hidden="1">#REF!</definedName>
    <definedName name="__123Graph_XD" localSheetId="36" hidden="1">#REF!</definedName>
    <definedName name="__123Graph_XD" hidden="1">#REF!</definedName>
    <definedName name="__123Graph_XE" localSheetId="36" hidden="1">#REF!</definedName>
    <definedName name="__123Graph_XE" hidden="1">#REF!</definedName>
    <definedName name="__123Graph_XF" localSheetId="36" hidden="1">#REF!</definedName>
    <definedName name="__123Graph_XF" hidden="1">#REF!</definedName>
    <definedName name="__123Graph_XG" localSheetId="36" hidden="1">#REF!</definedName>
    <definedName name="__123Graph_XG" hidden="1">#REF!</definedName>
    <definedName name="__123Graph_XGM" localSheetId="36" hidden="1">#REF!</definedName>
    <definedName name="__123Graph_XGM" hidden="1">#REF!</definedName>
    <definedName name="__123Graph_XGPH" localSheetId="36" hidden="1">#REF!</definedName>
    <definedName name="__123Graph_XGPH" hidden="1">#REF!</definedName>
    <definedName name="__123Graph_XGRA1" localSheetId="36" hidden="1">#REF!</definedName>
    <definedName name="__123Graph_XGRA1" hidden="1">#REF!</definedName>
    <definedName name="__123Graph_XGRA2" localSheetId="36" hidden="1">#REF!</definedName>
    <definedName name="__123Graph_XGRA2" hidden="1">#REF!</definedName>
    <definedName name="__123Graph_XGraph1" hidden="1">#REF!</definedName>
    <definedName name="__123Graph_XGraph10" localSheetId="36" hidden="1">#REF!</definedName>
    <definedName name="__123Graph_XGraph10" localSheetId="31" hidden="1">#REF!</definedName>
    <definedName name="__123Graph_XGraph10" hidden="1">#REF!</definedName>
    <definedName name="__123Graph_XGraph11" localSheetId="36" hidden="1">#REF!</definedName>
    <definedName name="__123Graph_XGraph11" localSheetId="31" hidden="1">#REF!</definedName>
    <definedName name="__123Graph_XGraph11" hidden="1">#REF!</definedName>
    <definedName name="__123Graph_XGraph12" localSheetId="36" hidden="1">#REF!</definedName>
    <definedName name="__123Graph_XGraph12" localSheetId="31" hidden="1">#REF!</definedName>
    <definedName name="__123Graph_XGraph12" hidden="1">#REF!</definedName>
    <definedName name="__123Graph_XGraph13" localSheetId="36" hidden="1">#REF!</definedName>
    <definedName name="__123Graph_XGraph13" localSheetId="31" hidden="1">#REF!</definedName>
    <definedName name="__123Graph_XGraph13" hidden="1">#REF!</definedName>
    <definedName name="__123Graph_XGraph14" localSheetId="36" hidden="1">#REF!</definedName>
    <definedName name="__123Graph_XGraph14" localSheetId="31" hidden="1">#REF!</definedName>
    <definedName name="__123Graph_XGraph14" hidden="1">#REF!</definedName>
    <definedName name="__123Graph_XGraph15" localSheetId="36" hidden="1">#REF!</definedName>
    <definedName name="__123Graph_XGraph15" localSheetId="31" hidden="1">#REF!</definedName>
    <definedName name="__123Graph_XGraph15" hidden="1">#REF!</definedName>
    <definedName name="__123Graph_XGraph16" localSheetId="36" hidden="1">#REF!</definedName>
    <definedName name="__123Graph_XGraph16" localSheetId="31" hidden="1">#REF!</definedName>
    <definedName name="__123Graph_XGraph16" hidden="1">#REF!</definedName>
    <definedName name="__123Graph_XGraph17" localSheetId="36" hidden="1">#REF!</definedName>
    <definedName name="__123Graph_XGraph17" localSheetId="31" hidden="1">#REF!</definedName>
    <definedName name="__123Graph_XGraph17" hidden="1">#REF!</definedName>
    <definedName name="__123Graph_XGraph18" localSheetId="36" hidden="1">#REF!</definedName>
    <definedName name="__123Graph_XGraph18" localSheetId="31" hidden="1">#REF!</definedName>
    <definedName name="__123Graph_XGraph18" hidden="1">#REF!</definedName>
    <definedName name="__123Graph_XGraph2" hidden="1">#REF!</definedName>
    <definedName name="__123Graph_XGraph3" localSheetId="36" hidden="1">#REF!</definedName>
    <definedName name="__123Graph_XGraph3" localSheetId="31" hidden="1">#REF!</definedName>
    <definedName name="__123Graph_XGraph3" hidden="1">#REF!</definedName>
    <definedName name="__123Graph_XGraph4" localSheetId="36" hidden="1">#REF!</definedName>
    <definedName name="__123Graph_XGraph4" localSheetId="31" hidden="1">#REF!</definedName>
    <definedName name="__123Graph_XGraph4" hidden="1">#REF!</definedName>
    <definedName name="__123Graph_XGraph5" localSheetId="36" hidden="1">#REF!</definedName>
    <definedName name="__123Graph_XGraph5" localSheetId="31" hidden="1">#REF!</definedName>
    <definedName name="__123Graph_XGraph5" hidden="1">#REF!</definedName>
    <definedName name="__123Graph_XGraph6" localSheetId="36" hidden="1">#REF!</definedName>
    <definedName name="__123Graph_XGraph6" localSheetId="31" hidden="1">#REF!</definedName>
    <definedName name="__123Graph_XGraph6" hidden="1">#REF!</definedName>
    <definedName name="__123Graph_XGraph7" localSheetId="36" hidden="1">#REF!</definedName>
    <definedName name="__123Graph_XGraph7" localSheetId="31" hidden="1">#REF!</definedName>
    <definedName name="__123Graph_XGraph7" hidden="1">#REF!</definedName>
    <definedName name="__123Graph_XGraph8" localSheetId="36" hidden="1">#REF!</definedName>
    <definedName name="__123Graph_XGraph8" localSheetId="31" hidden="1">#REF!</definedName>
    <definedName name="__123Graph_XGraph8" hidden="1">#REF!</definedName>
    <definedName name="__123Graph_XGraph9" localSheetId="36" hidden="1">#REF!</definedName>
    <definedName name="__123Graph_XGraph9" localSheetId="31" hidden="1">#REF!</definedName>
    <definedName name="__123Graph_XGraph9" hidden="1">#REF!</definedName>
    <definedName name="__123Graph_XHIALCOOL" hidden="1">#REF!</definedName>
    <definedName name="__123Graph_XHIDRATADO" hidden="1">#REF!</definedName>
    <definedName name="__123Graph_XKW10" localSheetId="36" hidden="1">#REF!</definedName>
    <definedName name="__123Graph_XKW10" hidden="1">#REF!</definedName>
    <definedName name="__123Graph_XKW20" localSheetId="36" hidden="1">#REF!</definedName>
    <definedName name="__123Graph_XKW20" hidden="1">#REF!</definedName>
    <definedName name="__123Graph_XKW30" localSheetId="36" hidden="1">#REF!</definedName>
    <definedName name="__123Graph_XKW30" hidden="1">#REF!</definedName>
    <definedName name="__123Graph_XKW40" localSheetId="36" hidden="1">#REF!</definedName>
    <definedName name="__123Graph_XKW40" hidden="1">#REF!</definedName>
    <definedName name="__123Graph_XLRPP2" hidden="1">#REF!</definedName>
    <definedName name="__123Graph_XMANPOWER" localSheetId="36" hidden="1">#REF!</definedName>
    <definedName name="__123Graph_XMANPOWER" hidden="1">#REF!</definedName>
    <definedName name="__123Graph_XMECHENGMANPWR" localSheetId="36" hidden="1">#REF!</definedName>
    <definedName name="__123Graph_XMECHENGMANPWR" hidden="1">#REF!</definedName>
    <definedName name="__123Graph_XNORMAL" localSheetId="36" hidden="1">#REF!</definedName>
    <definedName name="__123Graph_XNORMAL" hidden="1">#REF!</definedName>
    <definedName name="__123Graph_XPAY" localSheetId="36" hidden="1">#REF!</definedName>
    <definedName name="__123Graph_XPAY" hidden="1">#REF!</definedName>
    <definedName name="__123Graph_XPERFORM" localSheetId="36" hidden="1">#REF!</definedName>
    <definedName name="__123Graph_XPERFORM" hidden="1">#REF!</definedName>
    <definedName name="__123Graph_XPERFORMANCE" localSheetId="36" hidden="1">#REF!</definedName>
    <definedName name="__123Graph_XPERFORMANCE" hidden="1">#REF!</definedName>
    <definedName name="__123Graph_XPETER" localSheetId="36" hidden="1">#REF!</definedName>
    <definedName name="__123Graph_XPETER" hidden="1">#REF!</definedName>
    <definedName name="__123Graph_XPPCONC" localSheetId="36" hidden="1">#REF!</definedName>
    <definedName name="__123Graph_XPPCONC" hidden="1">#REF!</definedName>
    <definedName name="__123Graph_XPROD.MENSUAL" hidden="1">#REF!</definedName>
    <definedName name="__123Graph_XPROGRESS" localSheetId="36" hidden="1">#REF!</definedName>
    <definedName name="__123Graph_XPROGRESS" hidden="1">#REF!</definedName>
    <definedName name="__123Graph_XREV" localSheetId="36" hidden="1">#REF!</definedName>
    <definedName name="__123Graph_XREV" hidden="1">#REF!</definedName>
    <definedName name="__123Graph_XSACAS" hidden="1">#REF!</definedName>
    <definedName name="__123Graph_XSTATPROG" localSheetId="36" hidden="1">#REF!</definedName>
    <definedName name="__123Graph_XSTATPROG" hidden="1">#REF!</definedName>
    <definedName name="__123Graph_XTOTALPP" localSheetId="36" hidden="1">#REF!</definedName>
    <definedName name="__123Graph_XTOTALPP" hidden="1">#REF!</definedName>
    <definedName name="__13_____123Graph_D__200__D50" localSheetId="36" hidden="1">#REF!</definedName>
    <definedName name="__13_____123Graph_D__200__D50" hidden="1">#REF!</definedName>
    <definedName name="__13___123Graph_BEFICIENCIA_1" localSheetId="36" hidden="1">#REF!</definedName>
    <definedName name="__13___123Graph_BEFICIENCIA_1" hidden="1">#REF!</definedName>
    <definedName name="__13__123Graph_CChart_1A" localSheetId="36" hidden="1">#REF!</definedName>
    <definedName name="__13__123Graph_CChart_1A" hidden="1">#REF!</definedName>
    <definedName name="__13__123Graph_D__200__D50" localSheetId="36" hidden="1">#REF!</definedName>
    <definedName name="__13__123Graph_D__200__D50" hidden="1">#REF!</definedName>
    <definedName name="__14_____123Graph_E__200__BPF" localSheetId="36" hidden="1">#REF!</definedName>
    <definedName name="__14_____123Graph_E__200__BPF" hidden="1">#REF!</definedName>
    <definedName name="__14__123Graph_CGRANULOMETRIA_1" localSheetId="36" hidden="1">#REF!</definedName>
    <definedName name="__14__123Graph_CGRANULOMETRIA_1" hidden="1">#REF!</definedName>
    <definedName name="__14__123Graph_E__200__BPF" localSheetId="36" hidden="1">#REF!</definedName>
    <definedName name="__14__123Graph_E__200__BPF" hidden="1">#REF!</definedName>
    <definedName name="__14__123Graph_XChart_1A" localSheetId="36" hidden="1">#REF!</definedName>
    <definedName name="__14__123Graph_XChart_1A" hidden="1">#REF!</definedName>
    <definedName name="__15_____123Graph_E__200__D50" localSheetId="36" hidden="1">#REF!</definedName>
    <definedName name="__15_____123Graph_E__200__D50" hidden="1">#REF!</definedName>
    <definedName name="__15__123Graph_D__200__BPF" localSheetId="36" hidden="1">#REF!</definedName>
    <definedName name="__15__123Graph_D__200__BPF" hidden="1">#REF!</definedName>
    <definedName name="__15__123Graph_E__200__D50" localSheetId="36" hidden="1">#REF!</definedName>
    <definedName name="__15__123Graph_E__200__D50" hidden="1">#REF!</definedName>
    <definedName name="__16_____123Graph_F__200__BPF" localSheetId="36" hidden="1">#REF!</definedName>
    <definedName name="__16_____123Graph_F__200__BPF" hidden="1">#REF!</definedName>
    <definedName name="__16__123Graph_D__200__D50" localSheetId="36" hidden="1">#REF!</definedName>
    <definedName name="__16__123Graph_D__200__D50" hidden="1">#REF!</definedName>
    <definedName name="__16__123Graph_F__200__BPF" localSheetId="36" hidden="1">#REF!</definedName>
    <definedName name="__16__123Graph_F__200__BPF" hidden="1">#REF!</definedName>
    <definedName name="__17_____123Graph_F__200__D50" localSheetId="36" hidden="1">#REF!</definedName>
    <definedName name="__17_____123Graph_F__200__D50" hidden="1">#REF!</definedName>
    <definedName name="__17___123Graph_C__200__BPF" localSheetId="36" hidden="1">#REF!</definedName>
    <definedName name="__17___123Graph_C__200__BPF" hidden="1">#REF!</definedName>
    <definedName name="__17__123Graph_DChart_1A" localSheetId="36" hidden="1">#REF!</definedName>
    <definedName name="__17__123Graph_DChart_1A" hidden="1">#REF!</definedName>
    <definedName name="__17__123Graph_F__200__D50" localSheetId="36" hidden="1">#REF!</definedName>
    <definedName name="__17__123Graph_F__200__D50" hidden="1">#REF!</definedName>
    <definedName name="__18_____123Graph_X__200__BPF" localSheetId="36" hidden="1">#REF!</definedName>
    <definedName name="__18_____123Graph_X__200__BPF" hidden="1">#REF!</definedName>
    <definedName name="__18___123Graph_C__200__D50" localSheetId="36" hidden="1">#REF!</definedName>
    <definedName name="__18___123Graph_C__200__D50" hidden="1">#REF!</definedName>
    <definedName name="__18__123Graph_E__200__BPF" localSheetId="36" hidden="1">#REF!</definedName>
    <definedName name="__18__123Graph_E__200__BPF" hidden="1">#REF!</definedName>
    <definedName name="__18__123Graph_X__200__BPF" localSheetId="36" hidden="1">#REF!</definedName>
    <definedName name="__18__123Graph_X__200__BPF" hidden="1">#REF!</definedName>
    <definedName name="__19_____123Graph_X__200__D50" localSheetId="36" hidden="1">#REF!</definedName>
    <definedName name="__19_____123Graph_X__200__D50" hidden="1">#REF!</definedName>
    <definedName name="__19__123Graph_E__200__D50" localSheetId="36" hidden="1">#REF!</definedName>
    <definedName name="__19__123Graph_E__200__D50" hidden="1">#REF!</definedName>
    <definedName name="__19__123Graph_X__200__D50" localSheetId="36" hidden="1">#REF!</definedName>
    <definedName name="__19__123Graph_X__200__D50" hidden="1">#REF!</definedName>
    <definedName name="__1EL" localSheetId="31">#REF!</definedName>
    <definedName name="__1EL">!#REF!</definedName>
    <definedName name="__1F" localSheetId="36" hidden="1">#REF!</definedName>
    <definedName name="__1F" hidden="1">#REF!</definedName>
    <definedName name="__2_____123Graph_A__200__D50" localSheetId="36" hidden="1">#REF!</definedName>
    <definedName name="__2_____123Graph_A__200__D50" hidden="1">#REF!</definedName>
    <definedName name="__2__123Graph_A__200__D50" localSheetId="36" hidden="1">#REF!</definedName>
    <definedName name="__2__123Graph_A__200__D50" hidden="1">#REF!</definedName>
    <definedName name="__2__123Graph_AChart_1A" localSheetId="36" hidden="1">#REF!</definedName>
    <definedName name="__2__123Graph_AChart_1A" hidden="1">#REF!</definedName>
    <definedName name="__2__123Graph_BCart_Utilidad" hidden="1">#REF!</definedName>
    <definedName name="__2__123Graph_BChart_1A" localSheetId="36" hidden="1">#REF!</definedName>
    <definedName name="__2__123Graph_BChart_1A" hidden="1">#REF!</definedName>
    <definedName name="__2__123Graph_DSEPTA_1" hidden="1">#REF!</definedName>
    <definedName name="__2_0_0_F" localSheetId="36" hidden="1">#REF!</definedName>
    <definedName name="__2_0_0_F" hidden="1">#REF!</definedName>
    <definedName name="__2_0_S" localSheetId="36" hidden="1">#REF!</definedName>
    <definedName name="__2_0_S" hidden="1">#REF!</definedName>
    <definedName name="__20_____123Graph_XEFICIENCIA_1" localSheetId="36" hidden="1">#REF!</definedName>
    <definedName name="__20_____123Graph_XEFICIENCIA_1" hidden="1">#REF!</definedName>
    <definedName name="__20__123Graph_EChart_1A" localSheetId="36" hidden="1">#REF!</definedName>
    <definedName name="__20__123Graph_EChart_1A" hidden="1">#REF!</definedName>
    <definedName name="__20__123Graph_XEFICIENCIA_1" localSheetId="36" hidden="1">#REF!</definedName>
    <definedName name="__20__123Graph_XEFICIENCIA_1" hidden="1">#REF!</definedName>
    <definedName name="__21_____123Graph_XGRANULOMETRIA_1" localSheetId="36" hidden="1">#REF!</definedName>
    <definedName name="__21_____123Graph_XGRANULOMETRIA_1" hidden="1">#REF!</definedName>
    <definedName name="__21___123Graph_CGRANULOMETRIA_1" localSheetId="36" hidden="1">#REF!</definedName>
    <definedName name="__21___123Graph_CGRANULOMETRIA_1" hidden="1">#REF!</definedName>
    <definedName name="__21__123Graph_F__200__BPF" localSheetId="36" hidden="1">#REF!</definedName>
    <definedName name="__21__123Graph_F__200__BPF" hidden="1">#REF!</definedName>
    <definedName name="__21__123Graph_XGRANULOMETRIA_1" localSheetId="36" hidden="1">#REF!</definedName>
    <definedName name="__21__123Graph_XGRANULOMETRIA_1" hidden="1">#REF!</definedName>
    <definedName name="__22____123Graph_A__200__BPF" localSheetId="36" hidden="1">#REF!</definedName>
    <definedName name="__22____123Graph_A__200__BPF" hidden="1">#REF!</definedName>
    <definedName name="__22___123Graph_D__200__BPF" localSheetId="36" hidden="1">#REF!</definedName>
    <definedName name="__22___123Graph_D__200__BPF" hidden="1">#REF!</definedName>
    <definedName name="__22__123Graph_F__200__D50" localSheetId="36" hidden="1">#REF!</definedName>
    <definedName name="__22__123Graph_F__200__D50" hidden="1">#REF!</definedName>
    <definedName name="__23____123Graph_A__200__D50" localSheetId="36" hidden="1">#REF!</definedName>
    <definedName name="__23____123Graph_A__200__D50" hidden="1">#REF!</definedName>
    <definedName name="__23___123Graph_D__200__D50" localSheetId="36" hidden="1">#REF!</definedName>
    <definedName name="__23___123Graph_D__200__D50" hidden="1">#REF!</definedName>
    <definedName name="__23__123Graph_FChart_1A" localSheetId="36" hidden="1">#REF!</definedName>
    <definedName name="__23__123Graph_FChart_1A" hidden="1">#REF!</definedName>
    <definedName name="__24____123Graph_AEFICIENCIA_1" localSheetId="36" hidden="1">#REF!</definedName>
    <definedName name="__24____123Graph_AEFICIENCIA_1" hidden="1">#REF!</definedName>
    <definedName name="__24___123Graph_E__200__BPF" localSheetId="36" hidden="1">#REF!</definedName>
    <definedName name="__24___123Graph_E__200__BPF" hidden="1">#REF!</definedName>
    <definedName name="__24__123Graph_X__200__BPF" localSheetId="36" hidden="1">#REF!</definedName>
    <definedName name="__24__123Graph_X__200__BPF" hidden="1">#REF!</definedName>
    <definedName name="__25____123Graph_AGRANULOMETRIA_1" localSheetId="36" hidden="1">#REF!</definedName>
    <definedName name="__25____123Graph_AGRANULOMETRIA_1" hidden="1">#REF!</definedName>
    <definedName name="__25___123Graph_E__200__D50" localSheetId="36" hidden="1">#REF!</definedName>
    <definedName name="__25___123Graph_E__200__D50" hidden="1">#REF!</definedName>
    <definedName name="__25__123Graph_X__200__D50" localSheetId="36" hidden="1">#REF!</definedName>
    <definedName name="__25__123Graph_X__200__D50" hidden="1">#REF!</definedName>
    <definedName name="__26____123Graph_B__200__BPF" localSheetId="36" hidden="1">#REF!</definedName>
    <definedName name="__26____123Graph_B__200__BPF" hidden="1">#REF!</definedName>
    <definedName name="__26___123Graph_F__200__BPF" localSheetId="36" hidden="1">#REF!</definedName>
    <definedName name="__26___123Graph_F__200__BPF" hidden="1">#REF!</definedName>
    <definedName name="__26__123Graph_XChart_1A" localSheetId="36" hidden="1">#REF!</definedName>
    <definedName name="__26__123Graph_XChart_1A" hidden="1">#REF!</definedName>
    <definedName name="__27____123Graph_B__200__D50" localSheetId="36" hidden="1">#REF!</definedName>
    <definedName name="__27____123Graph_B__200__D50" hidden="1">#REF!</definedName>
    <definedName name="__27___123Graph_F__200__D50" localSheetId="36" hidden="1">#REF!</definedName>
    <definedName name="__27___123Graph_F__200__D50" hidden="1">#REF!</definedName>
    <definedName name="__27__123Graph_XEFICIENCIA_1" localSheetId="36" hidden="1">#REF!</definedName>
    <definedName name="__27__123Graph_XEFICIENCIA_1" hidden="1">#REF!</definedName>
    <definedName name="__28____123Graph_BEFICIENCIA_1" localSheetId="36" hidden="1">#REF!</definedName>
    <definedName name="__28____123Graph_BEFICIENCIA_1" hidden="1">#REF!</definedName>
    <definedName name="__28___123Graph_X__200__BPF" localSheetId="36" hidden="1">#REF!</definedName>
    <definedName name="__28___123Graph_X__200__BPF" hidden="1">#REF!</definedName>
    <definedName name="__28__123Graph_XGRANULOMETRIA_1" localSheetId="36" hidden="1">#REF!</definedName>
    <definedName name="__28__123Graph_XGRANULOMETRIA_1" hidden="1">#REF!</definedName>
    <definedName name="__29____123Graph_BGRANULOMETRIA_1" localSheetId="36" hidden="1">#REF!</definedName>
    <definedName name="__29____123Graph_BGRANULOMETRIA_1" hidden="1">#REF!</definedName>
    <definedName name="__29___123Graph_X__200__D50" localSheetId="36" hidden="1">#REF!</definedName>
    <definedName name="__29___123Graph_X__200__D50" hidden="1">#REF!</definedName>
    <definedName name="__2ELCEN" localSheetId="31">#REF!</definedName>
    <definedName name="__2ELCEN">!#REF!</definedName>
    <definedName name="__3_____123Graph_AEFICIENCIA_1" localSheetId="36" hidden="1">#REF!</definedName>
    <definedName name="__3_____123Graph_AEFICIENCIA_1" hidden="1">#REF!</definedName>
    <definedName name="__3___123Graph_ACHART_1" localSheetId="36" hidden="1">#REF!</definedName>
    <definedName name="__3___123Graph_ACHART_1" hidden="1">#REF!</definedName>
    <definedName name="__3__123Graph_AChart_1A" localSheetId="36" hidden="1">#REF!</definedName>
    <definedName name="__3__123Graph_AChart_1A" hidden="1">#REF!</definedName>
    <definedName name="__3__123Graph_AEFICIENCIA_1" localSheetId="36" hidden="1">#REF!</definedName>
    <definedName name="__3__123Graph_AEFICIENCIA_1" hidden="1">#REF!</definedName>
    <definedName name="__3__123Graph_CCart_Utilidad" hidden="1">#REF!</definedName>
    <definedName name="__3__123Graph_CChart_1A" localSheetId="36" hidden="1">#REF!</definedName>
    <definedName name="__3__123Graph_CChart_1A" hidden="1">#REF!</definedName>
    <definedName name="__3__123Graph_ESEPTA_1" hidden="1">#REF!</definedName>
    <definedName name="__3_0_0_F" hidden="1">#REF!</definedName>
    <definedName name="__30____123Graph_C__200__BPF" localSheetId="36" hidden="1">#REF!</definedName>
    <definedName name="__30____123Graph_C__200__BPF" hidden="1">#REF!</definedName>
    <definedName name="__30___123Graph_XCHART_1" localSheetId="36" hidden="1">#REF!</definedName>
    <definedName name="__30___123Graph_XCHART_1" hidden="1">#REF!</definedName>
    <definedName name="__31____123Graph_C__200__D50" localSheetId="36" hidden="1">#REF!</definedName>
    <definedName name="__31____123Graph_C__200__D50" hidden="1">#REF!</definedName>
    <definedName name="__32____123Graph_CGRANULOMETRIA_1" localSheetId="36" hidden="1">#REF!</definedName>
    <definedName name="__32____123Graph_CGRANULOMETRIA_1" hidden="1">#REF!</definedName>
    <definedName name="__33____123Graph_D__200__BPF" localSheetId="36" hidden="1">#REF!</definedName>
    <definedName name="__33____123Graph_D__200__BPF" hidden="1">#REF!</definedName>
    <definedName name="__34____123Graph_D__200__D50" localSheetId="36" hidden="1">#REF!</definedName>
    <definedName name="__34____123Graph_D__200__D50" hidden="1">#REF!</definedName>
    <definedName name="__35____123Graph_E__200__BPF" localSheetId="36" hidden="1">#REF!</definedName>
    <definedName name="__35____123Graph_E__200__BPF" hidden="1">#REF!</definedName>
    <definedName name="__36____123Graph_E__200__D50" localSheetId="36" hidden="1">#REF!</definedName>
    <definedName name="__36____123Graph_E__200__D50" hidden="1">#REF!</definedName>
    <definedName name="__37____123Graph_F__200__BPF" localSheetId="36" hidden="1">#REF!</definedName>
    <definedName name="__37____123Graph_F__200__BPF" hidden="1">#REF!</definedName>
    <definedName name="__37___123Graph_XGRAFICO_3" localSheetId="36" hidden="1">#REF!</definedName>
    <definedName name="__37___123Graph_XGRAFICO_3" hidden="1">#REF!</definedName>
    <definedName name="__38____123Graph_F__200__D50" localSheetId="36" hidden="1">#REF!</definedName>
    <definedName name="__38____123Graph_F__200__D50" hidden="1">#REF!</definedName>
    <definedName name="__38___123Graph_XGRANULOMETRIA_1" localSheetId="36" hidden="1">#REF!</definedName>
    <definedName name="__38___123Graph_XGRANULOMETRIA_1" hidden="1">#REF!</definedName>
    <definedName name="__39____123Graph_X__200__BPF" localSheetId="36" hidden="1">#REF!</definedName>
    <definedName name="__39____123Graph_X__200__BPF" hidden="1">#REF!</definedName>
    <definedName name="__3ELECSURE" localSheetId="31">#REF!</definedName>
    <definedName name="__3ELECSURE">!#REF!</definedName>
    <definedName name="__4_____123Graph_AGRANULOMETRIA_1" localSheetId="36" hidden="1">#REF!</definedName>
    <definedName name="__4_____123Graph_AGRANULOMETRIA_1" hidden="1">#REF!</definedName>
    <definedName name="__4___123Graph_ACHART_2" localSheetId="36" hidden="1">#REF!</definedName>
    <definedName name="__4___123Graph_ACHART_2" hidden="1">#REF!</definedName>
    <definedName name="__4__123Graph_ACHART_12" hidden="1">#REF!</definedName>
    <definedName name="__4__123Graph_AChart_1A" localSheetId="36" hidden="1">#REF!</definedName>
    <definedName name="__4__123Graph_AChart_1A" hidden="1">#REF!</definedName>
    <definedName name="__4__123Graph_AEFICIENCIA_1" localSheetId="36" hidden="1">#REF!</definedName>
    <definedName name="__4__123Graph_AEFICIENCIA_1" hidden="1">#REF!</definedName>
    <definedName name="__4__123Graph_AGRANULOMETRIA_1" localSheetId="36" hidden="1">#REF!</definedName>
    <definedName name="__4__123Graph_AGRANULOMETRIA_1" hidden="1">#REF!</definedName>
    <definedName name="__4__123Graph_BChart_1A" localSheetId="36" hidden="1">#REF!</definedName>
    <definedName name="__4__123Graph_BChart_1A" hidden="1">#REF!</definedName>
    <definedName name="__4__123Graph_DChart_1A" localSheetId="36" hidden="1">#REF!</definedName>
    <definedName name="__4__123Graph_DChart_1A" hidden="1">#REF!</definedName>
    <definedName name="__4__123Graph_LBL_ACart_Utilidad" hidden="1">#REF!</definedName>
    <definedName name="__4__123Graph_XSEPTA_1" hidden="1">#REF!</definedName>
    <definedName name="__40____123Graph_X__200__D50" localSheetId="36" hidden="1">#REF!</definedName>
    <definedName name="__40____123Graph_X__200__D50" hidden="1">#REF!</definedName>
    <definedName name="__41____123Graph_XEFICIENCIA_1" localSheetId="36" hidden="1">#REF!</definedName>
    <definedName name="__41____123Graph_XEFICIENCIA_1" hidden="1">#REF!</definedName>
    <definedName name="__42____123Graph_XGRANULOMETRIA_1" localSheetId="36" hidden="1">#REF!</definedName>
    <definedName name="__42____123Graph_XGRANULOMETRIA_1" hidden="1">#REF!</definedName>
    <definedName name="__43___123Graph_A__200__BPF" localSheetId="36" hidden="1">#REF!</definedName>
    <definedName name="__43___123Graph_A__200__BPF" hidden="1">#REF!</definedName>
    <definedName name="__44___123Graph_A__200__D50" localSheetId="36" hidden="1">#REF!</definedName>
    <definedName name="__44___123Graph_A__200__D50" hidden="1">#REF!</definedName>
    <definedName name="__45___123Graph_AEFICIENCIA_1" localSheetId="36" hidden="1">#REF!</definedName>
    <definedName name="__45___123Graph_AEFICIENCIA_1" hidden="1">#REF!</definedName>
    <definedName name="__46___123Graph_AGRANULOMETRIA_1" localSheetId="36" hidden="1">#REF!</definedName>
    <definedName name="__46___123Graph_AGRANULOMETRIA_1" hidden="1">#REF!</definedName>
    <definedName name="__47___123Graph_B__200__BPF" localSheetId="36" hidden="1">#REF!</definedName>
    <definedName name="__47___123Graph_B__200__BPF" hidden="1">#REF!</definedName>
    <definedName name="__48___123Graph_B__200__D50" localSheetId="36" hidden="1">#REF!</definedName>
    <definedName name="__48___123Graph_B__200__D50" hidden="1">#REF!</definedName>
    <definedName name="__49___123Graph_BEFICIENCIA_1" localSheetId="36" hidden="1">#REF!</definedName>
    <definedName name="__49___123Graph_BEFICIENCIA_1" hidden="1">#REF!</definedName>
    <definedName name="__4ELECSURME" localSheetId="31">#REF!</definedName>
    <definedName name="__4ELECSURME">!#REF!</definedName>
    <definedName name="__5_____123Graph_B__200__BPF" localSheetId="36" hidden="1">#REF!</definedName>
    <definedName name="__5_____123Graph_B__200__BPF" hidden="1">#REF!</definedName>
    <definedName name="__5___123Graph_AEFICIENCIA_1" localSheetId="36" hidden="1">#REF!</definedName>
    <definedName name="__5___123Graph_AEFICIENCIA_1" hidden="1">#REF!</definedName>
    <definedName name="__5__123Graph_AGRANULOMETRIA_1" localSheetId="36" hidden="1">#REF!</definedName>
    <definedName name="__5__123Graph_AGRANULOMETRIA_1" hidden="1">#REF!</definedName>
    <definedName name="__5__123Graph_B__200__BPF" localSheetId="36" hidden="1">#REF!</definedName>
    <definedName name="__5__123Graph_B__200__BPF" hidden="1">#REF!</definedName>
    <definedName name="__5__123Graph_EChart_1A" localSheetId="36" hidden="1">#REF!</definedName>
    <definedName name="__5__123Graph_EChart_1A" hidden="1">#REF!</definedName>
    <definedName name="__5__123Graph_LBL_BCart_Utilidad" hidden="1">#REF!</definedName>
    <definedName name="__50___123Graph_BGRANULOMETRIA_1" localSheetId="36" hidden="1">#REF!</definedName>
    <definedName name="__50___123Graph_BGRANULOMETRIA_1" hidden="1">#REF!</definedName>
    <definedName name="__51___123Graph_C__200__BPF" localSheetId="36" hidden="1">#REF!</definedName>
    <definedName name="__51___123Graph_C__200__BPF" hidden="1">#REF!</definedName>
    <definedName name="__52___123Graph_C__200__D50" localSheetId="36" hidden="1">#REF!</definedName>
    <definedName name="__52___123Graph_C__200__D50" hidden="1">#REF!</definedName>
    <definedName name="__53___123Graph_CGRANULOMETRIA_1" localSheetId="36" hidden="1">#REF!</definedName>
    <definedName name="__53___123Graph_CGRANULOMETRIA_1" hidden="1">#REF!</definedName>
    <definedName name="__54___123Graph_D__200__BPF" localSheetId="36" hidden="1">#REF!</definedName>
    <definedName name="__54___123Graph_D__200__BPF" hidden="1">#REF!</definedName>
    <definedName name="__55___123Graph_D__200__D50" localSheetId="36" hidden="1">#REF!</definedName>
    <definedName name="__55___123Graph_D__200__D50" hidden="1">#REF!</definedName>
    <definedName name="__56___123Graph_E__200__BPF" localSheetId="36" hidden="1">#REF!</definedName>
    <definedName name="__56___123Graph_E__200__BPF" hidden="1">#REF!</definedName>
    <definedName name="__57___123Graph_E__200__D50" localSheetId="36" hidden="1">#REF!</definedName>
    <definedName name="__57___123Graph_E__200__D50" hidden="1">#REF!</definedName>
    <definedName name="__58___123Graph_F__200__BPF" localSheetId="36" hidden="1">#REF!</definedName>
    <definedName name="__58___123Graph_F__200__BPF" hidden="1">#REF!</definedName>
    <definedName name="__59___123Graph_F__200__D50" localSheetId="36" hidden="1">#REF!</definedName>
    <definedName name="__59___123Graph_F__200__D50" hidden="1">#REF!</definedName>
    <definedName name="__5ELECT" localSheetId="31">#REF!</definedName>
    <definedName name="__5ELECT">!#REF!</definedName>
    <definedName name="__6_____123Graph_B__200__D50" localSheetId="36" hidden="1">#REF!</definedName>
    <definedName name="__6_____123Graph_B__200__D50" hidden="1">#REF!</definedName>
    <definedName name="__6__123Graph_B__200__BPF" localSheetId="36" hidden="1">#REF!</definedName>
    <definedName name="__6__123Graph_B__200__BPF" hidden="1">#REF!</definedName>
    <definedName name="__6__123Graph_B__200__D50" localSheetId="36" hidden="1">#REF!</definedName>
    <definedName name="__6__123Graph_B__200__D50" hidden="1">#REF!</definedName>
    <definedName name="__6__123Graph_CChart_1A" localSheetId="36" hidden="1">#REF!</definedName>
    <definedName name="__6__123Graph_CChart_1A" hidden="1">#REF!</definedName>
    <definedName name="__6__123Graph_FChart_1A" localSheetId="36" hidden="1">#REF!</definedName>
    <definedName name="__6__123Graph_FChart_1A" hidden="1">#REF!</definedName>
    <definedName name="__6__123Graph_LBL_CCart_Utilidad" hidden="1">#REF!</definedName>
    <definedName name="__6_0_0_F" localSheetId="36" hidden="1">#REF!</definedName>
    <definedName name="__6_0_0_F" hidden="1">#REF!</definedName>
    <definedName name="__60___123Graph_X__200__BPF" localSheetId="36" hidden="1">#REF!</definedName>
    <definedName name="__60___123Graph_X__200__BPF" hidden="1">#REF!</definedName>
    <definedName name="__61___123Graph_X__200__D50" localSheetId="36" hidden="1">#REF!</definedName>
    <definedName name="__61___123Graph_X__200__D50" hidden="1">#REF!</definedName>
    <definedName name="__62___123Graph_XEFICIENCIA_1" localSheetId="36" hidden="1">#REF!</definedName>
    <definedName name="__62___123Graph_XEFICIENCIA_1" hidden="1">#REF!</definedName>
    <definedName name="__63___123Graph_XGRANULOMETRIA_1" localSheetId="36" hidden="1">#REF!</definedName>
    <definedName name="__63___123Graph_XGRANULOMETRIA_1" hidden="1">#REF!</definedName>
    <definedName name="__64__123Graph_A__200__BPF" localSheetId="36" hidden="1">#REF!</definedName>
    <definedName name="__64__123Graph_A__200__BPF" hidden="1">#REF!</definedName>
    <definedName name="__65__123Graph_A__200__D50" localSheetId="36" hidden="1">#REF!</definedName>
    <definedName name="__65__123Graph_A__200__D50" hidden="1">#REF!</definedName>
    <definedName name="__66__123Graph_AEFICIENCIA_1" localSheetId="36" hidden="1">#REF!</definedName>
    <definedName name="__66__123Graph_AEFICIENCIA_1" hidden="1">#REF!</definedName>
    <definedName name="__67__123Graph_AGRANULOMETRIA_1" localSheetId="36" hidden="1">#REF!</definedName>
    <definedName name="__67__123Graph_AGRANULOMETRIA_1" hidden="1">#REF!</definedName>
    <definedName name="__68__123Graph_B__200__BPF" localSheetId="36" hidden="1">#REF!</definedName>
    <definedName name="__68__123Graph_B__200__BPF" hidden="1">#REF!</definedName>
    <definedName name="__69__123Graph_B__200__D50" localSheetId="36" hidden="1">#REF!</definedName>
    <definedName name="__69__123Graph_B__200__D50" hidden="1">#REF!</definedName>
    <definedName name="__6ELECTROL" localSheetId="31">#REF!</definedName>
    <definedName name="__6ELECTROL">!#REF!</definedName>
    <definedName name="__7_____123Graph_BEFICIENCIA_1" localSheetId="36" hidden="1">#REF!</definedName>
    <definedName name="__7_____123Graph_BEFICIENCIA_1" hidden="1">#REF!</definedName>
    <definedName name="__7__123Graph_B__200__D50" localSheetId="36" hidden="1">#REF!</definedName>
    <definedName name="__7__123Graph_B__200__D50" hidden="1">#REF!</definedName>
    <definedName name="__7__123Graph_BEFICIENCIA_1" localSheetId="36" hidden="1">#REF!</definedName>
    <definedName name="__7__123Graph_BEFICIENCIA_1" hidden="1">#REF!</definedName>
    <definedName name="__7__123Graph_XCart_Utilidad" hidden="1">#REF!</definedName>
    <definedName name="__7__123Graph_XChart_1A" localSheetId="36" hidden="1">#REF!</definedName>
    <definedName name="__7__123Graph_XChart_1A" hidden="1">#REF!</definedName>
    <definedName name="__70__123Graph_BEFICIENCIA_1" localSheetId="36" hidden="1">#REF!</definedName>
    <definedName name="__70__123Graph_BEFICIENCIA_1" hidden="1">#REF!</definedName>
    <definedName name="__71__123Graph_BGRANULOMETRIA_1" localSheetId="36" hidden="1">#REF!</definedName>
    <definedName name="__71__123Graph_BGRANULOMETRIA_1" hidden="1">#REF!</definedName>
    <definedName name="__72__123Graph_C__200__BPF" localSheetId="36" hidden="1">#REF!</definedName>
    <definedName name="__72__123Graph_C__200__BPF" hidden="1">#REF!</definedName>
    <definedName name="__73__123Graph_C__200__D50" localSheetId="36" hidden="1">#REF!</definedName>
    <definedName name="__73__123Graph_C__200__D50" hidden="1">#REF!</definedName>
    <definedName name="__74__123Graph_CGRANULOMETRIA_1" localSheetId="36" hidden="1">#REF!</definedName>
    <definedName name="__74__123Graph_CGRANULOMETRIA_1" hidden="1">#REF!</definedName>
    <definedName name="__75__123Graph_D__200__BPF" localSheetId="36" hidden="1">#REF!</definedName>
    <definedName name="__75__123Graph_D__200__BPF" hidden="1">#REF!</definedName>
    <definedName name="__76__123Graph_D__200__D50" localSheetId="36" hidden="1">#REF!</definedName>
    <definedName name="__76__123Graph_D__200__D50" hidden="1">#REF!</definedName>
    <definedName name="__77__123Graph_E__200__BPF" localSheetId="36" hidden="1">#REF!</definedName>
    <definedName name="__77__123Graph_E__200__BPF" hidden="1">#REF!</definedName>
    <definedName name="__78__123Graph_E__200__D50" localSheetId="36" hidden="1">#REF!</definedName>
    <definedName name="__78__123Graph_E__200__D50" hidden="1">#REF!</definedName>
    <definedName name="__79__123Graph_F__200__BPF" localSheetId="36" hidden="1">#REF!</definedName>
    <definedName name="__79__123Graph_F__200__BPF" hidden="1">#REF!</definedName>
    <definedName name="__7ELEORIE" localSheetId="31">#REF!</definedName>
    <definedName name="__7ELEORIE">!#REF!</definedName>
    <definedName name="__8_____123Graph_BGRANULOMETRIA_1" localSheetId="36" hidden="1">#REF!</definedName>
    <definedName name="__8_____123Graph_BGRANULOMETRIA_1" hidden="1">#REF!</definedName>
    <definedName name="__8__123Graph_BChart_1A" localSheetId="36" hidden="1">#REF!</definedName>
    <definedName name="__8__123Graph_BChart_1A" hidden="1">#REF!</definedName>
    <definedName name="__8__123Graph_BGRANULOMETRIA_1" localSheetId="36" hidden="1">#REF!</definedName>
    <definedName name="__8__123Graph_BGRANULOMETRIA_1" hidden="1">#REF!</definedName>
    <definedName name="__8__123Graph_DChart_1A" localSheetId="36" hidden="1">#REF!</definedName>
    <definedName name="__8__123Graph_DChart_1A" hidden="1">#REF!</definedName>
    <definedName name="__80__123Graph_F__200__D50" localSheetId="36" hidden="1">#REF!</definedName>
    <definedName name="__80__123Graph_F__200__D50" hidden="1">#REF!</definedName>
    <definedName name="__81__123Graph_X__200__BPF" localSheetId="36" hidden="1">#REF!</definedName>
    <definedName name="__81__123Graph_X__200__BPF" hidden="1">#REF!</definedName>
    <definedName name="__82__123Graph_X__200__D50" localSheetId="36" hidden="1">#REF!</definedName>
    <definedName name="__82__123Graph_X__200__D50" hidden="1">#REF!</definedName>
    <definedName name="__83__123Graph_XEFICIENCIA_1" localSheetId="36" hidden="1">#REF!</definedName>
    <definedName name="__83__123Graph_XEFICIENCIA_1" hidden="1">#REF!</definedName>
    <definedName name="__84__123Graph_XGRANULOMETRIA_1" localSheetId="36" hidden="1">#REF!</definedName>
    <definedName name="__84__123Graph_XGRANULOMETRIA_1" hidden="1">#REF!</definedName>
    <definedName name="__8ELNO" localSheetId="31">#REF!</definedName>
    <definedName name="__8ELNO">!#REF!</definedName>
    <definedName name="__9_____123Graph_C__200__BPF" localSheetId="36" hidden="1">#REF!</definedName>
    <definedName name="__9_____123Graph_C__200__BPF" hidden="1">#REF!</definedName>
    <definedName name="__9___123Graph_AGRAFICO_3" localSheetId="36" hidden="1">#REF!</definedName>
    <definedName name="__9___123Graph_AGRAFICO_3" hidden="1">#REF!</definedName>
    <definedName name="__9__123Graph_BEFICIENCIA_1" localSheetId="36" hidden="1">#REF!</definedName>
    <definedName name="__9__123Graph_BEFICIENCIA_1" hidden="1">#REF!</definedName>
    <definedName name="__9__123Graph_C__200__BPF" localSheetId="36" hidden="1">#REF!</definedName>
    <definedName name="__9__123Graph_C__200__BPF" hidden="1">#REF!</definedName>
    <definedName name="__9ELSURE" localSheetId="31">#REF!</definedName>
    <definedName name="__9ELSURE">!#REF!</definedName>
    <definedName name="__a1" localSheetId="36" hidden="1">#REF!</definedName>
    <definedName name="__a1" hidden="1">#REF!</definedName>
    <definedName name="__A10" localSheetId="35" hidden="1">{"RESULTADOS REAIS",#N/A,FALSE,"Dem.Res.R$";"RESULTADOS DOLARES",#N/A,FALSE,"Dem.Res.US$";"PERCENTUAIS REAIS",#N/A,FALSE,"Percentuais R$";"PERCENTUAIS DOLARES",#N/A,FALSE,"Percentuais US$"}</definedName>
    <definedName name="__A10" localSheetId="37" hidden="1">{"RESULTADOS REAIS",#N/A,FALSE,"Dem.Res.R$";"RESULTADOS DOLARES",#N/A,FALSE,"Dem.Res.US$";"PERCENTUAIS REAIS",#N/A,FALSE,"Percentuais R$";"PERCENTUAIS DOLARES",#N/A,FALSE,"Percentuais US$"}</definedName>
    <definedName name="__A10" localSheetId="36" hidden="1">{"RESULTADOS REAIS",#N/A,FALSE,"Dem.Res.R$";"RESULTADOS DOLARES",#N/A,FALSE,"Dem.Res.US$";"PERCENTUAIS REAIS",#N/A,FALSE,"Percentuais R$";"PERCENTUAIS DOLARES",#N/A,FALSE,"Percentuais US$"}</definedName>
    <definedName name="__A10" localSheetId="33" hidden="1">{"RESULTADOS REAIS",#N/A,FALSE,"Dem.Res.R$";"RESULTADOS DOLARES",#N/A,FALSE,"Dem.Res.US$";"PERCENTUAIS REAIS",#N/A,FALSE,"Percentuais R$";"PERCENTUAIS DOLARES",#N/A,FALSE,"Percentuais US$"}</definedName>
    <definedName name="__A10" localSheetId="34" hidden="1">{"RESULTADOS REAIS",#N/A,FALSE,"Dem.Res.R$";"RESULTADOS DOLARES",#N/A,FALSE,"Dem.Res.US$";"PERCENTUAIS REAIS",#N/A,FALSE,"Percentuais R$";"PERCENTUAIS DOLARES",#N/A,FALSE,"Percentuais US$"}</definedName>
    <definedName name="__A10" localSheetId="31" hidden="1">{"RESULTADOS REAIS",#N/A,FALSE,"Dem.Res.R$";"RESULTADOS DOLARES",#N/A,FALSE,"Dem.Res.US$";"PERCENTUAIS REAIS",#N/A,FALSE,"Percentuais R$";"PERCENTUAIS DOLARES",#N/A,FALSE,"Percentuais US$"}</definedName>
    <definedName name="__A10" hidden="1">{"RESULTADOS REAIS",#N/A,FALSE,"Dem.Res.R$";"RESULTADOS DOLARES",#N/A,FALSE,"Dem.Res.US$";"PERCENTUAIS REAIS",#N/A,FALSE,"Percentuais R$";"PERCENTUAIS DOLARES",#N/A,FALSE,"Percentuais US$"}</definedName>
    <definedName name="__a11" localSheetId="35" hidden="1">{"'장비'!$A$3:$M$12"}</definedName>
    <definedName name="__a11" localSheetId="37" hidden="1">{"'장비'!$A$3:$M$12"}</definedName>
    <definedName name="__a11" localSheetId="36" hidden="1">{"'장비'!$A$3:$M$12"}</definedName>
    <definedName name="__a11" localSheetId="33" hidden="1">{"'장비'!$A$3:$M$12"}</definedName>
    <definedName name="__a11" localSheetId="34" hidden="1">{"'장비'!$A$3:$M$12"}</definedName>
    <definedName name="__a11" localSheetId="31" hidden="1">{"'장비'!$A$3:$M$12"}</definedName>
    <definedName name="__a11" hidden="1">{"'장비'!$A$3:$M$12"}</definedName>
    <definedName name="__a12" localSheetId="35" hidden="1">{"'장비'!$A$3:$M$12"}</definedName>
    <definedName name="__a12" localSheetId="37" hidden="1">{"'장비'!$A$3:$M$12"}</definedName>
    <definedName name="__a12" localSheetId="36" hidden="1">{"'장비'!$A$3:$M$12"}</definedName>
    <definedName name="__a12" localSheetId="33" hidden="1">{"'장비'!$A$3:$M$12"}</definedName>
    <definedName name="__a12" localSheetId="34" hidden="1">{"'장비'!$A$3:$M$12"}</definedName>
    <definedName name="__a12" localSheetId="31" hidden="1">{"'장비'!$A$3:$M$12"}</definedName>
    <definedName name="__a12" hidden="1">{"'장비'!$A$3:$M$12"}</definedName>
    <definedName name="__A2" localSheetId="35" hidden="1">{#N/A,#N/A,FALSE,"Aging Summary";#N/A,#N/A,FALSE,"Ratio Analysis";#N/A,#N/A,FALSE,"Test 120 Day Accts";#N/A,#N/A,FALSE,"Tickmarks"}</definedName>
    <definedName name="__A2" localSheetId="37" hidden="1">{#N/A,#N/A,FALSE,"Aging Summary";#N/A,#N/A,FALSE,"Ratio Analysis";#N/A,#N/A,FALSE,"Test 120 Day Accts";#N/A,#N/A,FALSE,"Tickmarks"}</definedName>
    <definedName name="__A2" localSheetId="36" hidden="1">{#N/A,#N/A,FALSE,"Aging Summary";#N/A,#N/A,FALSE,"Ratio Analysis";#N/A,#N/A,FALSE,"Test 120 Day Accts";#N/A,#N/A,FALSE,"Tickmarks"}</definedName>
    <definedName name="__A2" localSheetId="33" hidden="1">{#N/A,#N/A,FALSE,"Aging Summary";#N/A,#N/A,FALSE,"Ratio Analysis";#N/A,#N/A,FALSE,"Test 120 Day Accts";#N/A,#N/A,FALSE,"Tickmarks"}</definedName>
    <definedName name="__A2" localSheetId="34" hidden="1">{#N/A,#N/A,FALSE,"Aging Summary";#N/A,#N/A,FALSE,"Ratio Analysis";#N/A,#N/A,FALSE,"Test 120 Day Accts";#N/A,#N/A,FALSE,"Tickmarks"}</definedName>
    <definedName name="__A2" localSheetId="31" hidden="1">{#N/A,#N/A,FALSE,"Aging Summary";#N/A,#N/A,FALSE,"Ratio Analysis";#N/A,#N/A,FALSE,"Test 120 Day Accts";#N/A,#N/A,FALSE,"Tickmarks"}</definedName>
    <definedName name="__A2" hidden="1">{#N/A,#N/A,FALSE,"Aging Summary";#N/A,#N/A,FALSE,"Ratio Analysis";#N/A,#N/A,FALSE,"Test 120 Day Accts";#N/A,#N/A,FALSE,"Tickmarks"}</definedName>
    <definedName name="__A3" localSheetId="35" hidden="1">{#N/A,#N/A,TRUE,"ComparativoII"}</definedName>
    <definedName name="__A3" localSheetId="37" hidden="1">{#N/A,#N/A,TRUE,"ComparativoII"}</definedName>
    <definedName name="__A3" localSheetId="36" hidden="1">{#N/A,#N/A,TRUE,"ComparativoII"}</definedName>
    <definedName name="__A3" localSheetId="33" hidden="1">{#N/A,#N/A,TRUE,"ComparativoII"}</definedName>
    <definedName name="__A3" localSheetId="34" hidden="1">{#N/A,#N/A,TRUE,"ComparativoII"}</definedName>
    <definedName name="__A3" localSheetId="31" hidden="1">{#N/A,#N/A,TRUE,"ComparativoII"}</definedName>
    <definedName name="__A3" hidden="1">{#N/A,#N/A,TRUE,"ComparativoII"}</definedName>
    <definedName name="__A4" localSheetId="35" hidden="1">{"balanço dolares",#N/A,FALSE,"SIGADR$";"AUT BAL REAIS",#N/A,FALSE,"SIGADR$";"QUOCIENTES REAIS",#N/A,FALSE,"QUOCIENTES";"JUNH QUOCI DOLARES",#N/A,FALSE,"QUOCIENTES"}</definedName>
    <definedName name="__A4" localSheetId="37" hidden="1">{"balanço dolares",#N/A,FALSE,"SIGADR$";"AUT BAL REAIS",#N/A,FALSE,"SIGADR$";"QUOCIENTES REAIS",#N/A,FALSE,"QUOCIENTES";"JUNH QUOCI DOLARES",#N/A,FALSE,"QUOCIENTES"}</definedName>
    <definedName name="__A4" localSheetId="36" hidden="1">{"balanço dolares",#N/A,FALSE,"SIGADR$";"AUT BAL REAIS",#N/A,FALSE,"SIGADR$";"QUOCIENTES REAIS",#N/A,FALSE,"QUOCIENTES";"JUNH QUOCI DOLARES",#N/A,FALSE,"QUOCIENTES"}</definedName>
    <definedName name="__A4" localSheetId="33" hidden="1">{"balanço dolares",#N/A,FALSE,"SIGADR$";"AUT BAL REAIS",#N/A,FALSE,"SIGADR$";"QUOCIENTES REAIS",#N/A,FALSE,"QUOCIENTES";"JUNH QUOCI DOLARES",#N/A,FALSE,"QUOCIENTES"}</definedName>
    <definedName name="__A4" localSheetId="34" hidden="1">{"balanço dolares",#N/A,FALSE,"SIGADR$";"AUT BAL REAIS",#N/A,FALSE,"SIGADR$";"QUOCIENTES REAIS",#N/A,FALSE,"QUOCIENTES";"JUNH QUOCI DOLARES",#N/A,FALSE,"QUOCIENTES"}</definedName>
    <definedName name="__A4" localSheetId="31" hidden="1">{"balanço dolares",#N/A,FALSE,"SIGADR$";"AUT BAL REAIS",#N/A,FALSE,"SIGADR$";"QUOCIENTES REAIS",#N/A,FALSE,"QUOCIENTES";"JUNH QUOCI DOLARES",#N/A,FALSE,"QUOCIENTES"}</definedName>
    <definedName name="__A4" hidden="1">{"balanço dolares",#N/A,FALSE,"SIGADR$";"AUT BAL REAIS",#N/A,FALSE,"SIGADR$";"QUOCIENTES REAIS",#N/A,FALSE,"QUOCIENTES";"JUNH QUOCI DOLARES",#N/A,FALSE,"QUOCIENTES"}</definedName>
    <definedName name="__A5" localSheetId="35" hidden="1">{"AUT ANALISE DESP",#N/A,TRUE,"AN.DESP. MR$"}</definedName>
    <definedName name="__A5" localSheetId="37" hidden="1">{"AUT ANALISE DESP",#N/A,TRUE,"AN.DESP. MR$"}</definedName>
    <definedName name="__A5" localSheetId="36" hidden="1">{"AUT ANALISE DESP",#N/A,TRUE,"AN.DESP. MR$"}</definedName>
    <definedName name="__A5" localSheetId="33" hidden="1">{"AUT ANALISE DESP",#N/A,TRUE,"AN.DESP. MR$"}</definedName>
    <definedName name="__A5" localSheetId="34" hidden="1">{"AUT ANALISE DESP",#N/A,TRUE,"AN.DESP. MR$"}</definedName>
    <definedName name="__A5" localSheetId="31" hidden="1">{"AUT ANALISE DESP",#N/A,TRUE,"AN.DESP. MR$"}</definedName>
    <definedName name="__A5" hidden="1">{"AUT ANALISE DESP",#N/A,TRUE,"AN.DESP. MR$"}</definedName>
    <definedName name="__A6" localSheetId="35" hidden="1">{#N/A,#N/A,TRUE,"ComparativoII"}</definedName>
    <definedName name="__A6" localSheetId="37" hidden="1">{#N/A,#N/A,TRUE,"ComparativoII"}</definedName>
    <definedName name="__A6" localSheetId="36" hidden="1">{#N/A,#N/A,TRUE,"ComparativoII"}</definedName>
    <definedName name="__A6" localSheetId="33" hidden="1">{#N/A,#N/A,TRUE,"ComparativoII"}</definedName>
    <definedName name="__A6" localSheetId="34" hidden="1">{#N/A,#N/A,TRUE,"ComparativoII"}</definedName>
    <definedName name="__A6" localSheetId="31" hidden="1">{#N/A,#N/A,TRUE,"ComparativoII"}</definedName>
    <definedName name="__A6" hidden="1">{#N/A,#N/A,TRUE,"ComparativoII"}</definedName>
    <definedName name="__A68018">#REF!</definedName>
    <definedName name="__A7" localSheetId="35" hidden="1">{"RESULTADOS REAIS",#N/A,FALSE,"Dem.Res.R$";"RESULTADOS DOLARES",#N/A,FALSE,"Dem.Res.US$";"PERCENTUAIS REAIS",#N/A,FALSE,"Percentuais R$";"PERCENTUAIS DOLARES",#N/A,FALSE,"Percentuais US$"}</definedName>
    <definedName name="__A7" localSheetId="37" hidden="1">{"RESULTADOS REAIS",#N/A,FALSE,"Dem.Res.R$";"RESULTADOS DOLARES",#N/A,FALSE,"Dem.Res.US$";"PERCENTUAIS REAIS",#N/A,FALSE,"Percentuais R$";"PERCENTUAIS DOLARES",#N/A,FALSE,"Percentuais US$"}</definedName>
    <definedName name="__A7" localSheetId="36" hidden="1">{"RESULTADOS REAIS",#N/A,FALSE,"Dem.Res.R$";"RESULTADOS DOLARES",#N/A,FALSE,"Dem.Res.US$";"PERCENTUAIS REAIS",#N/A,FALSE,"Percentuais R$";"PERCENTUAIS DOLARES",#N/A,FALSE,"Percentuais US$"}</definedName>
    <definedName name="__A7" localSheetId="33" hidden="1">{"RESULTADOS REAIS",#N/A,FALSE,"Dem.Res.R$";"RESULTADOS DOLARES",#N/A,FALSE,"Dem.Res.US$";"PERCENTUAIS REAIS",#N/A,FALSE,"Percentuais R$";"PERCENTUAIS DOLARES",#N/A,FALSE,"Percentuais US$"}</definedName>
    <definedName name="__A7" localSheetId="34" hidden="1">{"RESULTADOS REAIS",#N/A,FALSE,"Dem.Res.R$";"RESULTADOS DOLARES",#N/A,FALSE,"Dem.Res.US$";"PERCENTUAIS REAIS",#N/A,FALSE,"Percentuais R$";"PERCENTUAIS DOLARES",#N/A,FALSE,"Percentuais US$"}</definedName>
    <definedName name="__A7" localSheetId="31" hidden="1">{"RESULTADOS REAIS",#N/A,FALSE,"Dem.Res.R$";"RESULTADOS DOLARES",#N/A,FALSE,"Dem.Res.US$";"PERCENTUAIS REAIS",#N/A,FALSE,"Percentuais R$";"PERCENTUAIS DOLARES",#N/A,FALSE,"Percentuais US$"}</definedName>
    <definedName name="__A7" hidden="1">{"RESULTADOS REAIS",#N/A,FALSE,"Dem.Res.R$";"RESULTADOS DOLARES",#N/A,FALSE,"Dem.Res.US$";"PERCENTUAIS REAIS",#N/A,FALSE,"Percentuais R$";"PERCENTUAIS DOLARES",#N/A,FALSE,"Percentuais US$"}</definedName>
    <definedName name="__A70000">#REF!</definedName>
    <definedName name="__A73018">#REF!</definedName>
    <definedName name="__A8" localSheetId="35" hidden="1">{#N/A,#N/A,TRUE,"ComparativoII"}</definedName>
    <definedName name="__A8" localSheetId="37" hidden="1">{#N/A,#N/A,TRUE,"ComparativoII"}</definedName>
    <definedName name="__A8" localSheetId="36" hidden="1">{#N/A,#N/A,TRUE,"ComparativoII"}</definedName>
    <definedName name="__A8" localSheetId="33" hidden="1">{#N/A,#N/A,TRUE,"ComparativoII"}</definedName>
    <definedName name="__A8" localSheetId="34" hidden="1">{#N/A,#N/A,TRUE,"ComparativoII"}</definedName>
    <definedName name="__A8" localSheetId="31" hidden="1">{#N/A,#N/A,TRUE,"ComparativoII"}</definedName>
    <definedName name="__A8" hidden="1">{#N/A,#N/A,TRUE,"ComparativoII"}</definedName>
    <definedName name="__A83018">#REF!</definedName>
    <definedName name="__A9" localSheetId="35" hidden="1">{"AUT ANALISE DESP",#N/A,TRUE,"AN.DESP. MR$"}</definedName>
    <definedName name="__A9" localSheetId="37" hidden="1">{"AUT ANALISE DESP",#N/A,TRUE,"AN.DESP. MR$"}</definedName>
    <definedName name="__A9" localSheetId="36" hidden="1">{"AUT ANALISE DESP",#N/A,TRUE,"AN.DESP. MR$"}</definedName>
    <definedName name="__A9" localSheetId="33" hidden="1">{"AUT ANALISE DESP",#N/A,TRUE,"AN.DESP. MR$"}</definedName>
    <definedName name="__A9" localSheetId="34" hidden="1">{"AUT ANALISE DESP",#N/A,TRUE,"AN.DESP. MR$"}</definedName>
    <definedName name="__A9" localSheetId="31" hidden="1">{"AUT ANALISE DESP",#N/A,TRUE,"AN.DESP. MR$"}</definedName>
    <definedName name="__A9" hidden="1">{"AUT ANALISE DESP",#N/A,TRUE,"AN.DESP. MR$"}</definedName>
    <definedName name="__A90000">#REF!</definedName>
    <definedName name="__AA68936" localSheetId="31">#REF!</definedName>
    <definedName name="__AA68936">!#REF!</definedName>
    <definedName name="__AA69375" localSheetId="31">#REF!</definedName>
    <definedName name="__AA69375">!#REF!</definedName>
    <definedName name="__AA70517" localSheetId="31">#REF!</definedName>
    <definedName name="__AA70517">!#REF!</definedName>
    <definedName name="__AA80220" localSheetId="31">#REF!</definedName>
    <definedName name="__AA80220">!#REF!</definedName>
    <definedName name="__AA90088" localSheetId="31">#REF!</definedName>
    <definedName name="__AA90088">!#REF!</definedName>
    <definedName name="__AA999999" localSheetId="31">#REF!</definedName>
    <definedName name="__AA999999">!#REF!</definedName>
    <definedName name="__aaa1" localSheetId="35" hidden="1">{"April",#N/A,FALSE,"April"}</definedName>
    <definedName name="__aaa1" localSheetId="37" hidden="1">{"April",#N/A,FALSE,"April"}</definedName>
    <definedName name="__aaa1" localSheetId="36" hidden="1">{"April",#N/A,FALSE,"April"}</definedName>
    <definedName name="__aaa1" localSheetId="33" hidden="1">{"April",#N/A,FALSE,"April"}</definedName>
    <definedName name="__aaa1" localSheetId="34" hidden="1">{"April",#N/A,FALSE,"April"}</definedName>
    <definedName name="__aaa1" localSheetId="31" hidden="1">{"April",#N/A,FALSE,"April"}</definedName>
    <definedName name="__aaa1" hidden="1">{"April",#N/A,FALSE,"April"}</definedName>
    <definedName name="__ab1" localSheetId="35" hidden="1">{#N/A,#N/A,FALSE,"SumD";#N/A,#N/A,FALSE,"ElecD";#N/A,#N/A,FALSE,"MechD";#N/A,#N/A,FALSE,"GeotD";#N/A,#N/A,FALSE,"PrcsD";#N/A,#N/A,FALSE,"TunnD";#N/A,#N/A,FALSE,"CivlD";#N/A,#N/A,FALSE,"NtwkD";#N/A,#N/A,FALSE,"EstgD";#N/A,#N/A,FALSE,"PEngD"}</definedName>
    <definedName name="__ab1" localSheetId="37" hidden="1">{#N/A,#N/A,FALSE,"SumD";#N/A,#N/A,FALSE,"ElecD";#N/A,#N/A,FALSE,"MechD";#N/A,#N/A,FALSE,"GeotD";#N/A,#N/A,FALSE,"PrcsD";#N/A,#N/A,FALSE,"TunnD";#N/A,#N/A,FALSE,"CivlD";#N/A,#N/A,FALSE,"NtwkD";#N/A,#N/A,FALSE,"EstgD";#N/A,#N/A,FALSE,"PEngD"}</definedName>
    <definedName name="__ab1" localSheetId="36" hidden="1">{#N/A,#N/A,FALSE,"SumD";#N/A,#N/A,FALSE,"ElecD";#N/A,#N/A,FALSE,"MechD";#N/A,#N/A,FALSE,"GeotD";#N/A,#N/A,FALSE,"PrcsD";#N/A,#N/A,FALSE,"TunnD";#N/A,#N/A,FALSE,"CivlD";#N/A,#N/A,FALSE,"NtwkD";#N/A,#N/A,FALSE,"EstgD";#N/A,#N/A,FALSE,"PEngD"}</definedName>
    <definedName name="__ab1" localSheetId="33" hidden="1">{#N/A,#N/A,FALSE,"SumD";#N/A,#N/A,FALSE,"ElecD";#N/A,#N/A,FALSE,"MechD";#N/A,#N/A,FALSE,"GeotD";#N/A,#N/A,FALSE,"PrcsD";#N/A,#N/A,FALSE,"TunnD";#N/A,#N/A,FALSE,"CivlD";#N/A,#N/A,FALSE,"NtwkD";#N/A,#N/A,FALSE,"EstgD";#N/A,#N/A,FALSE,"PEngD"}</definedName>
    <definedName name="__ab1" localSheetId="34" hidden="1">{#N/A,#N/A,FALSE,"SumD";#N/A,#N/A,FALSE,"ElecD";#N/A,#N/A,FALSE,"MechD";#N/A,#N/A,FALSE,"GeotD";#N/A,#N/A,FALSE,"PrcsD";#N/A,#N/A,FALSE,"TunnD";#N/A,#N/A,FALSE,"CivlD";#N/A,#N/A,FALSE,"NtwkD";#N/A,#N/A,FALSE,"EstgD";#N/A,#N/A,FALSE,"PEngD"}</definedName>
    <definedName name="__ab1" localSheetId="31" hidden="1">{#N/A,#N/A,FALSE,"SumD";#N/A,#N/A,FALSE,"ElecD";#N/A,#N/A,FALSE,"MechD";#N/A,#N/A,FALSE,"GeotD";#N/A,#N/A,FALSE,"PrcsD";#N/A,#N/A,FALSE,"TunnD";#N/A,#N/A,FALSE,"CivlD";#N/A,#N/A,FALSE,"NtwkD";#N/A,#N/A,FALSE,"EstgD";#N/A,#N/A,FALSE,"PEngD"}</definedName>
    <definedName name="__ab1" hidden="1">{#N/A,#N/A,FALSE,"SumD";#N/A,#N/A,FALSE,"ElecD";#N/A,#N/A,FALSE,"MechD";#N/A,#N/A,FALSE,"GeotD";#N/A,#N/A,FALSE,"PrcsD";#N/A,#N/A,FALSE,"TunnD";#N/A,#N/A,FALSE,"CivlD";#N/A,#N/A,FALSE,"NtwkD";#N/A,#N/A,FALSE,"EstgD";#N/A,#N/A,FALSE,"PEngD"}</definedName>
    <definedName name="__ab2" localSheetId="35" hidden="1">{#N/A,#N/A,FALSE,"SumD";#N/A,#N/A,FALSE,"ElecD";#N/A,#N/A,FALSE,"MechD";#N/A,#N/A,FALSE,"GeotD";#N/A,#N/A,FALSE,"PrcsD";#N/A,#N/A,FALSE,"TunnD";#N/A,#N/A,FALSE,"CivlD";#N/A,#N/A,FALSE,"NtwkD";#N/A,#N/A,FALSE,"EstgD";#N/A,#N/A,FALSE,"PEngD"}</definedName>
    <definedName name="__ab2" localSheetId="37" hidden="1">{#N/A,#N/A,FALSE,"SumD";#N/A,#N/A,FALSE,"ElecD";#N/A,#N/A,FALSE,"MechD";#N/A,#N/A,FALSE,"GeotD";#N/A,#N/A,FALSE,"PrcsD";#N/A,#N/A,FALSE,"TunnD";#N/A,#N/A,FALSE,"CivlD";#N/A,#N/A,FALSE,"NtwkD";#N/A,#N/A,FALSE,"EstgD";#N/A,#N/A,FALSE,"PEngD"}</definedName>
    <definedName name="__ab2" localSheetId="36" hidden="1">{#N/A,#N/A,FALSE,"SumD";#N/A,#N/A,FALSE,"ElecD";#N/A,#N/A,FALSE,"MechD";#N/A,#N/A,FALSE,"GeotD";#N/A,#N/A,FALSE,"PrcsD";#N/A,#N/A,FALSE,"TunnD";#N/A,#N/A,FALSE,"CivlD";#N/A,#N/A,FALSE,"NtwkD";#N/A,#N/A,FALSE,"EstgD";#N/A,#N/A,FALSE,"PEngD"}</definedName>
    <definedName name="__ab2" localSheetId="33" hidden="1">{#N/A,#N/A,FALSE,"SumD";#N/A,#N/A,FALSE,"ElecD";#N/A,#N/A,FALSE,"MechD";#N/A,#N/A,FALSE,"GeotD";#N/A,#N/A,FALSE,"PrcsD";#N/A,#N/A,FALSE,"TunnD";#N/A,#N/A,FALSE,"CivlD";#N/A,#N/A,FALSE,"NtwkD";#N/A,#N/A,FALSE,"EstgD";#N/A,#N/A,FALSE,"PEngD"}</definedName>
    <definedName name="__ab2" localSheetId="34" hidden="1">{#N/A,#N/A,FALSE,"SumD";#N/A,#N/A,FALSE,"ElecD";#N/A,#N/A,FALSE,"MechD";#N/A,#N/A,FALSE,"GeotD";#N/A,#N/A,FALSE,"PrcsD";#N/A,#N/A,FALSE,"TunnD";#N/A,#N/A,FALSE,"CivlD";#N/A,#N/A,FALSE,"NtwkD";#N/A,#N/A,FALSE,"EstgD";#N/A,#N/A,FALSE,"PEngD"}</definedName>
    <definedName name="__ab2" localSheetId="31" hidden="1">{#N/A,#N/A,FALSE,"SumD";#N/A,#N/A,FALSE,"ElecD";#N/A,#N/A,FALSE,"MechD";#N/A,#N/A,FALSE,"GeotD";#N/A,#N/A,FALSE,"PrcsD";#N/A,#N/A,FALSE,"TunnD";#N/A,#N/A,FALSE,"CivlD";#N/A,#N/A,FALSE,"NtwkD";#N/A,#N/A,FALSE,"EstgD";#N/A,#N/A,FALSE,"PEngD"}</definedName>
    <definedName name="__ab2" hidden="1">{#N/A,#N/A,FALSE,"SumD";#N/A,#N/A,FALSE,"ElecD";#N/A,#N/A,FALSE,"MechD";#N/A,#N/A,FALSE,"GeotD";#N/A,#N/A,FALSE,"PrcsD";#N/A,#N/A,FALSE,"TunnD";#N/A,#N/A,FALSE,"CivlD";#N/A,#N/A,FALSE,"NtwkD";#N/A,#N/A,FALSE,"EstgD";#N/A,#N/A,FALSE,"PEngD"}</definedName>
    <definedName name="__ACC2" hidden="1">#REF!</definedName>
    <definedName name="__ACC53" localSheetId="31">#REF!</definedName>
    <definedName name="__ACC53">!#REF!</definedName>
    <definedName name="__ACC54" localSheetId="31">#REF!</definedName>
    <definedName name="__ACC54">!#REF!</definedName>
    <definedName name="__ACC56" localSheetId="31">#REF!</definedName>
    <definedName name="__ACC56">!#REF!</definedName>
    <definedName name="__AOU1">#REF!</definedName>
    <definedName name="__AOU2">#REF!</definedName>
    <definedName name="__a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s1" localSheetId="35" hidden="1">{#N/A,#N/A,FALSE,"SumD";#N/A,#N/A,FALSE,"ElecD";#N/A,#N/A,FALSE,"MechD";#N/A,#N/A,FALSE,"GeotD";#N/A,#N/A,FALSE,"PrcsD";#N/A,#N/A,FALSE,"TunnD";#N/A,#N/A,FALSE,"CivlD";#N/A,#N/A,FALSE,"NtwkD";#N/A,#N/A,FALSE,"EstgD";#N/A,#N/A,FALSE,"PEngD"}</definedName>
    <definedName name="__as1" localSheetId="37" hidden="1">{#N/A,#N/A,FALSE,"SumD";#N/A,#N/A,FALSE,"ElecD";#N/A,#N/A,FALSE,"MechD";#N/A,#N/A,FALSE,"GeotD";#N/A,#N/A,FALSE,"PrcsD";#N/A,#N/A,FALSE,"TunnD";#N/A,#N/A,FALSE,"CivlD";#N/A,#N/A,FALSE,"NtwkD";#N/A,#N/A,FALSE,"EstgD";#N/A,#N/A,FALSE,"PEngD"}</definedName>
    <definedName name="__as1" localSheetId="36" hidden="1">{#N/A,#N/A,FALSE,"SumD";#N/A,#N/A,FALSE,"ElecD";#N/A,#N/A,FALSE,"MechD";#N/A,#N/A,FALSE,"GeotD";#N/A,#N/A,FALSE,"PrcsD";#N/A,#N/A,FALSE,"TunnD";#N/A,#N/A,FALSE,"CivlD";#N/A,#N/A,FALSE,"NtwkD";#N/A,#N/A,FALSE,"EstgD";#N/A,#N/A,FALSE,"PEngD"}</definedName>
    <definedName name="__as1" localSheetId="33" hidden="1">{#N/A,#N/A,FALSE,"SumD";#N/A,#N/A,FALSE,"ElecD";#N/A,#N/A,FALSE,"MechD";#N/A,#N/A,FALSE,"GeotD";#N/A,#N/A,FALSE,"PrcsD";#N/A,#N/A,FALSE,"TunnD";#N/A,#N/A,FALSE,"CivlD";#N/A,#N/A,FALSE,"NtwkD";#N/A,#N/A,FALSE,"EstgD";#N/A,#N/A,FALSE,"PEngD"}</definedName>
    <definedName name="__as1" localSheetId="34" hidden="1">{#N/A,#N/A,FALSE,"SumD";#N/A,#N/A,FALSE,"ElecD";#N/A,#N/A,FALSE,"MechD";#N/A,#N/A,FALSE,"GeotD";#N/A,#N/A,FALSE,"PrcsD";#N/A,#N/A,FALSE,"TunnD";#N/A,#N/A,FALSE,"CivlD";#N/A,#N/A,FALSE,"NtwkD";#N/A,#N/A,FALSE,"EstgD";#N/A,#N/A,FALSE,"PEngD"}</definedName>
    <definedName name="__as1" localSheetId="31"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asp2" localSheetId="31">#REF!</definedName>
    <definedName name="__asp2">!#REF!</definedName>
    <definedName name="__av2" localSheetId="35" hidden="1">{#N/A,#N/A,FALSE,"subcontract"}</definedName>
    <definedName name="__av2" localSheetId="37" hidden="1">{#N/A,#N/A,FALSE,"subcontract"}</definedName>
    <definedName name="__av2" localSheetId="36" hidden="1">{#N/A,#N/A,FALSE,"subcontract"}</definedName>
    <definedName name="__av2" localSheetId="33" hidden="1">{#N/A,#N/A,FALSE,"subcontract"}</definedName>
    <definedName name="__av2" localSheetId="34" hidden="1">{#N/A,#N/A,FALSE,"subcontract"}</definedName>
    <definedName name="__av2" localSheetId="31" hidden="1">{#N/A,#N/A,FALSE,"subcontract"}</definedName>
    <definedName name="__av2" hidden="1">{#N/A,#N/A,FALSE,"subcontract"}</definedName>
    <definedName name="__AVR1">#REF!</definedName>
    <definedName name="__AVR2">#REF!</definedName>
    <definedName name="__B100000">#REF!</definedName>
    <definedName name="__B1000000">#REF!</definedName>
    <definedName name="__B19000" localSheetId="31">#REF!</definedName>
    <definedName name="__B19000">!#REF!</definedName>
    <definedName name="__B19999" localSheetId="31">#REF!</definedName>
    <definedName name="__B19999">!#REF!</definedName>
    <definedName name="__B20000" localSheetId="31">#REF!</definedName>
    <definedName name="__B20000">!#REF!</definedName>
    <definedName name="__B69999">#REF!</definedName>
    <definedName name="__B71837">#REF!</definedName>
    <definedName name="__B93018">#REF!</definedName>
    <definedName name="__BAS1">#REF!</definedName>
    <definedName name="__bk1">#REF!</definedName>
    <definedName name="__BNM1" localSheetId="35" hidden="1">{#N/A,#N/A,FALSE,"WBS 1.06";#N/A,#N/A,FALSE,"WBS 1.14";#N/A,#N/A,FALSE,"WBS 1.17";#N/A,#N/A,FALSE,"WBS 1.18"}</definedName>
    <definedName name="__BNM1" localSheetId="37" hidden="1">{#N/A,#N/A,FALSE,"WBS 1.06";#N/A,#N/A,FALSE,"WBS 1.14";#N/A,#N/A,FALSE,"WBS 1.17";#N/A,#N/A,FALSE,"WBS 1.18"}</definedName>
    <definedName name="__BNM1" localSheetId="36" hidden="1">{#N/A,#N/A,FALSE,"WBS 1.06";#N/A,#N/A,FALSE,"WBS 1.14";#N/A,#N/A,FALSE,"WBS 1.17";#N/A,#N/A,FALSE,"WBS 1.18"}</definedName>
    <definedName name="__BNM1" localSheetId="33" hidden="1">{#N/A,#N/A,FALSE,"WBS 1.06";#N/A,#N/A,FALSE,"WBS 1.14";#N/A,#N/A,FALSE,"WBS 1.17";#N/A,#N/A,FALSE,"WBS 1.18"}</definedName>
    <definedName name="__BNM1" localSheetId="34" hidden="1">{#N/A,#N/A,FALSE,"WBS 1.06";#N/A,#N/A,FALSE,"WBS 1.14";#N/A,#N/A,FALSE,"WBS 1.17";#N/A,#N/A,FALSE,"WBS 1.18"}</definedName>
    <definedName name="__BNM1" localSheetId="31" hidden="1">{#N/A,#N/A,FALSE,"WBS 1.06";#N/A,#N/A,FALSE,"WBS 1.14";#N/A,#N/A,FALSE,"WBS 1.17";#N/A,#N/A,FALSE,"WBS 1.18"}</definedName>
    <definedName name="__BNM1" hidden="1">{#N/A,#N/A,FALSE,"WBS 1.06";#N/A,#N/A,FALSE,"WBS 1.14";#N/A,#N/A,FALSE,"WBS 1.17";#N/A,#N/A,FALSE,"WBS 1.18"}</definedName>
    <definedName name="__BUT38" localSheetId="31">#REF!</definedName>
    <definedName name="__BUT38">!#REF!</definedName>
    <definedName name="__BUT78" localSheetId="31">#REF!</definedName>
    <definedName name="__BUT78">!#REF!</definedName>
    <definedName name="__cal00001" localSheetId="35" hidden="1">{"'NOTES2'!$G$9:$J$27"}</definedName>
    <definedName name="__cal00001" localSheetId="37" hidden="1">{"'NOTES2'!$G$9:$J$27"}</definedName>
    <definedName name="__cal00001" localSheetId="36" hidden="1">{"'NOTES2'!$G$9:$J$27"}</definedName>
    <definedName name="__cal00001" localSheetId="33" hidden="1">{"'NOTES2'!$G$9:$J$27"}</definedName>
    <definedName name="__cal00001" localSheetId="34" hidden="1">{"'NOTES2'!$G$9:$J$27"}</definedName>
    <definedName name="__cal00001" localSheetId="31" hidden="1">{"'NOTES2'!$G$9:$J$27"}</definedName>
    <definedName name="__cal00001" hidden="1">{"'NOTES2'!$G$9:$J$27"}</definedName>
    <definedName name="__CAM1">#REF!</definedName>
    <definedName name="__CAO1" localSheetId="31">#REF!</definedName>
    <definedName name="__CAO1">!#REF!</definedName>
    <definedName name="__CAO2" localSheetId="31">#REF!</definedName>
    <definedName name="__CAO2">!#REF!</definedName>
    <definedName name="__CAO3" localSheetId="31">#REF!</definedName>
    <definedName name="__CAO3">!#REF!</definedName>
    <definedName name="__CAO4" localSheetId="31">#REF!</definedName>
    <definedName name="__CAO4">!#REF!</definedName>
    <definedName name="__CAO5" localSheetId="31">#REF!</definedName>
    <definedName name="__CAO5">!#REF!</definedName>
    <definedName name="__CAO6" localSheetId="31">#REF!</definedName>
    <definedName name="__CAO6">!#REF!</definedName>
    <definedName name="__CAO7" localSheetId="31">#REF!</definedName>
    <definedName name="__CAO7">!#REF!</definedName>
    <definedName name="__CAO8" localSheetId="31">#REF!</definedName>
    <definedName name="__CAO8">!#REF!</definedName>
    <definedName name="__CAT4">#N/A</definedName>
    <definedName name="__cc1" localSheetId="35" hidden="1">{"DETALLE_1996",#N/A,FALSE,"flujo";"DETALLE_1997",#N/A,FALSE,"flujo";"GASTOS_INCURRIDOS_1996",#N/A,FALSE,"flujo";"GASTOS_PROGRAMADOS_PARA_1997",#N/A,FALSE,"flujo";#N/A,#N/A,FALSE,"comparat";#N/A,#N/A,FALSE,"costos";#N/A,#N/A,FALSE,"proyctrol"}</definedName>
    <definedName name="__cc1" localSheetId="37" hidden="1">{"DETALLE_1996",#N/A,FALSE,"flujo";"DETALLE_1997",#N/A,FALSE,"flujo";"GASTOS_INCURRIDOS_1996",#N/A,FALSE,"flujo";"GASTOS_PROGRAMADOS_PARA_1997",#N/A,FALSE,"flujo";#N/A,#N/A,FALSE,"comparat";#N/A,#N/A,FALSE,"costos";#N/A,#N/A,FALSE,"proyctrol"}</definedName>
    <definedName name="__cc1" localSheetId="36" hidden="1">{"DETALLE_1996",#N/A,FALSE,"flujo";"DETALLE_1997",#N/A,FALSE,"flujo";"GASTOS_INCURRIDOS_1996",#N/A,FALSE,"flujo";"GASTOS_PROGRAMADOS_PARA_1997",#N/A,FALSE,"flujo";#N/A,#N/A,FALSE,"comparat";#N/A,#N/A,FALSE,"costos";#N/A,#N/A,FALSE,"proyctrol"}</definedName>
    <definedName name="__cc1" localSheetId="33" hidden="1">{"DETALLE_1996",#N/A,FALSE,"flujo";"DETALLE_1997",#N/A,FALSE,"flujo";"GASTOS_INCURRIDOS_1996",#N/A,FALSE,"flujo";"GASTOS_PROGRAMADOS_PARA_1997",#N/A,FALSE,"flujo";#N/A,#N/A,FALSE,"comparat";#N/A,#N/A,FALSE,"costos";#N/A,#N/A,FALSE,"proyctrol"}</definedName>
    <definedName name="__cc1" localSheetId="34" hidden="1">{"DETALLE_1996",#N/A,FALSE,"flujo";"DETALLE_1997",#N/A,FALSE,"flujo";"GASTOS_INCURRIDOS_1996",#N/A,FALSE,"flujo";"GASTOS_PROGRAMADOS_PARA_1997",#N/A,FALSE,"flujo";#N/A,#N/A,FALSE,"comparat";#N/A,#N/A,FALSE,"costos";#N/A,#N/A,FALSE,"proyctrol"}</definedName>
    <definedName name="__cc1" localSheetId="31" hidden="1">{"DETALLE_1996",#N/A,FALSE,"flujo";"DETALLE_1997",#N/A,FALSE,"flujo";"GASTOS_INCURRIDOS_1996",#N/A,FALSE,"flujo";"GASTOS_PROGRAMADOS_PARA_1997",#N/A,FALSE,"flujo";#N/A,#N/A,FALSE,"comparat";#N/A,#N/A,FALSE,"costos";#N/A,#N/A,FALSE,"proyctrol"}</definedName>
    <definedName name="__cc1" hidden="1">{"DETALLE_1996",#N/A,FALSE,"flujo";"DETALLE_1997",#N/A,FALSE,"flujo";"GASTOS_INCURRIDOS_1996",#N/A,FALSE,"flujo";"GASTOS_PROGRAMADOS_PARA_1997",#N/A,FALSE,"flujo";#N/A,#N/A,FALSE,"comparat";#N/A,#N/A,FALSE,"costos";#N/A,#N/A,FALSE,"proyctrol"}</definedName>
    <definedName name="__ccr1" localSheetId="31" hidden="1">{#N/A,#N/A,TRUE,"Cover";#N/A,#N/A,TRUE,"Conts";#N/A,#N/A,TRUE,"VOS";#N/A,#N/A,TRUE,"Warrington";#N/A,#N/A,TRUE,"Widnes"}</definedName>
    <definedName name="__ccr1" hidden="1">{#N/A,#N/A,TRUE,"Cover";#N/A,#N/A,TRUE,"Conts";#N/A,#N/A,TRUE,"VOS";#N/A,#N/A,TRUE,"Warrington";#N/A,#N/A,TRUE,"Widnes"}</definedName>
    <definedName name="__CMU005" localSheetId="31" hidden="1">#REF!</definedName>
    <definedName name="__CMU005" hidden="1">#REF!</definedName>
    <definedName name="__COM1180">#REF!</definedName>
    <definedName name="__cp010103" localSheetId="35" hidden="1">{#N/A,#N/A,TRUE,"MEMO";#N/A,#N/A,TRUE,"PARAMETROS";#N/A,#N/A,TRUE,"RLI ";#N/A,#N/A,TRUE,"IMPTO.DET.";#N/A,#N/A,TRUE,"FUT-FUNT";#N/A,#N/A,TRUE,"CPI-PATR.";#N/A,#N/A,TRUE,"CM CPI";#N/A,#N/A,TRUE,"PROV";#N/A,#N/A,TRUE,"A FIJO";#N/A,#N/A,TRUE,"LEASING";#N/A,#N/A,TRUE,"VPP";#N/A,#N/A,TRUE,"PPM";#N/A,#N/A,TRUE,"OTROS"}</definedName>
    <definedName name="__cp010103" localSheetId="37" hidden="1">{#N/A,#N/A,TRUE,"MEMO";#N/A,#N/A,TRUE,"PARAMETROS";#N/A,#N/A,TRUE,"RLI ";#N/A,#N/A,TRUE,"IMPTO.DET.";#N/A,#N/A,TRUE,"FUT-FUNT";#N/A,#N/A,TRUE,"CPI-PATR.";#N/A,#N/A,TRUE,"CM CPI";#N/A,#N/A,TRUE,"PROV";#N/A,#N/A,TRUE,"A FIJO";#N/A,#N/A,TRUE,"LEASING";#N/A,#N/A,TRUE,"VPP";#N/A,#N/A,TRUE,"PPM";#N/A,#N/A,TRUE,"OTROS"}</definedName>
    <definedName name="__cp010103" localSheetId="36" hidden="1">{#N/A,#N/A,TRUE,"MEMO";#N/A,#N/A,TRUE,"PARAMETROS";#N/A,#N/A,TRUE,"RLI ";#N/A,#N/A,TRUE,"IMPTO.DET.";#N/A,#N/A,TRUE,"FUT-FUNT";#N/A,#N/A,TRUE,"CPI-PATR.";#N/A,#N/A,TRUE,"CM CPI";#N/A,#N/A,TRUE,"PROV";#N/A,#N/A,TRUE,"A FIJO";#N/A,#N/A,TRUE,"LEASING";#N/A,#N/A,TRUE,"VPP";#N/A,#N/A,TRUE,"PPM";#N/A,#N/A,TRUE,"OTROS"}</definedName>
    <definedName name="__cp010103" localSheetId="33" hidden="1">{#N/A,#N/A,TRUE,"MEMO";#N/A,#N/A,TRUE,"PARAMETROS";#N/A,#N/A,TRUE,"RLI ";#N/A,#N/A,TRUE,"IMPTO.DET.";#N/A,#N/A,TRUE,"FUT-FUNT";#N/A,#N/A,TRUE,"CPI-PATR.";#N/A,#N/A,TRUE,"CM CPI";#N/A,#N/A,TRUE,"PROV";#N/A,#N/A,TRUE,"A FIJO";#N/A,#N/A,TRUE,"LEASING";#N/A,#N/A,TRUE,"VPP";#N/A,#N/A,TRUE,"PPM";#N/A,#N/A,TRUE,"OTROS"}</definedName>
    <definedName name="__cp010103" localSheetId="34" hidden="1">{#N/A,#N/A,TRUE,"MEMO";#N/A,#N/A,TRUE,"PARAMETROS";#N/A,#N/A,TRUE,"RLI ";#N/A,#N/A,TRUE,"IMPTO.DET.";#N/A,#N/A,TRUE,"FUT-FUNT";#N/A,#N/A,TRUE,"CPI-PATR.";#N/A,#N/A,TRUE,"CM CPI";#N/A,#N/A,TRUE,"PROV";#N/A,#N/A,TRUE,"A FIJO";#N/A,#N/A,TRUE,"LEASING";#N/A,#N/A,TRUE,"VPP";#N/A,#N/A,TRUE,"PPM";#N/A,#N/A,TRUE,"OTROS"}</definedName>
    <definedName name="__cp010103" localSheetId="31" hidden="1">{#N/A,#N/A,TRUE,"MEMO";#N/A,#N/A,TRUE,"PARAMETROS";#N/A,#N/A,TRUE,"RLI ";#N/A,#N/A,TRUE,"IMPTO.DET.";#N/A,#N/A,TRUE,"FUT-FUNT";#N/A,#N/A,TRUE,"CPI-PATR.";#N/A,#N/A,TRUE,"CM CPI";#N/A,#N/A,TRUE,"PROV";#N/A,#N/A,TRUE,"A FIJO";#N/A,#N/A,TRUE,"LEASING";#N/A,#N/A,TRUE,"VPP";#N/A,#N/A,TRUE,"PPM";#N/A,#N/A,TRUE,"OTROS"}</definedName>
    <definedName name="__cp010103" hidden="1">{#N/A,#N/A,TRUE,"MEMO";#N/A,#N/A,TRUE,"PARAMETROS";#N/A,#N/A,TRUE,"RLI ";#N/A,#N/A,TRUE,"IMPTO.DET.";#N/A,#N/A,TRUE,"FUT-FUNT";#N/A,#N/A,TRUE,"CPI-PATR.";#N/A,#N/A,TRUE,"CM CPI";#N/A,#N/A,TRUE,"PROV";#N/A,#N/A,TRUE,"A FIJO";#N/A,#N/A,TRUE,"LEASING";#N/A,#N/A,TRUE,"VPP";#N/A,#N/A,TRUE,"PPM";#N/A,#N/A,TRUE,"OTROS"}</definedName>
    <definedName name="__CUN1" localSheetId="31">#REF!</definedName>
    <definedName name="__CUN1">!#REF!</definedName>
    <definedName name="__CZK1">#REF!</definedName>
    <definedName name="__d2" localSheetId="35" hidden="1">{"NORMAL",#N/A,FALSE,"02"}</definedName>
    <definedName name="__d2" localSheetId="37" hidden="1">{"NORMAL",#N/A,FALSE,"02"}</definedName>
    <definedName name="__d2" localSheetId="36" hidden="1">{"NORMAL",#N/A,FALSE,"02"}</definedName>
    <definedName name="__d2" localSheetId="33" hidden="1">{"NORMAL",#N/A,FALSE,"02"}</definedName>
    <definedName name="__d2" localSheetId="34" hidden="1">{"NORMAL",#N/A,FALSE,"02"}</definedName>
    <definedName name="__d2" localSheetId="31"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1">#REF!</definedName>
    <definedName name="__DEC2">#REF!</definedName>
    <definedName name="__dep2" localSheetId="31">#REF!</definedName>
    <definedName name="__dep2">!#REF!</definedName>
    <definedName name="__dep3" localSheetId="31">#REF!</definedName>
    <definedName name="__dep3">!#REF!</definedName>
    <definedName name="__DIC98">#REF!</definedName>
    <definedName name="__DIS1" localSheetId="31">#REF!</definedName>
    <definedName name="__DIS1">!#REF!</definedName>
    <definedName name="__DIS2" localSheetId="31">#REF!</definedName>
    <definedName name="__DIS2">!#REF!</definedName>
    <definedName name="__dk1" localSheetId="35" hidden="1">{#N/A,#N/A,FALSE,"COVER.XLS";#N/A,#N/A,FALSE,"RACT1.XLS";#N/A,#N/A,FALSE,"RACT2.XLS";#N/A,#N/A,FALSE,"ECCMP";#N/A,#N/A,FALSE,"WELDER.XLS"}</definedName>
    <definedName name="__dk1" localSheetId="37" hidden="1">{#N/A,#N/A,FALSE,"COVER.XLS";#N/A,#N/A,FALSE,"RACT1.XLS";#N/A,#N/A,FALSE,"RACT2.XLS";#N/A,#N/A,FALSE,"ECCMP";#N/A,#N/A,FALSE,"WELDER.XLS"}</definedName>
    <definedName name="__dk1" localSheetId="36" hidden="1">{#N/A,#N/A,FALSE,"COVER.XLS";#N/A,#N/A,FALSE,"RACT1.XLS";#N/A,#N/A,FALSE,"RACT2.XLS";#N/A,#N/A,FALSE,"ECCMP";#N/A,#N/A,FALSE,"WELDER.XLS"}</definedName>
    <definedName name="__dk1" localSheetId="33" hidden="1">{#N/A,#N/A,FALSE,"COVER.XLS";#N/A,#N/A,FALSE,"RACT1.XLS";#N/A,#N/A,FALSE,"RACT2.XLS";#N/A,#N/A,FALSE,"ECCMP";#N/A,#N/A,FALSE,"WELDER.XLS"}</definedName>
    <definedName name="__dk1" localSheetId="34" hidden="1">{#N/A,#N/A,FALSE,"COVER.XLS";#N/A,#N/A,FALSE,"RACT1.XLS";#N/A,#N/A,FALSE,"RACT2.XLS";#N/A,#N/A,FALSE,"ECCMP";#N/A,#N/A,FALSE,"WELDER.XLS"}</definedName>
    <definedName name="__dk1" localSheetId="31" hidden="1">{#N/A,#N/A,FALSE,"COVER.XLS";#N/A,#N/A,FALSE,"RACT1.XLS";#N/A,#N/A,FALSE,"RACT2.XLS";#N/A,#N/A,FALSE,"ECCMP";#N/A,#N/A,FALSE,"WELDER.XLS"}</definedName>
    <definedName name="__dk1" hidden="1">{#N/A,#N/A,FALSE,"COVER.XLS";#N/A,#N/A,FALSE,"RACT1.XLS";#N/A,#N/A,FALSE,"RACT2.XLS";#N/A,#N/A,FALSE,"ECCMP";#N/A,#N/A,FALSE,"WELDER.XLS"}</definedName>
    <definedName name="__dol2">#REF!</definedName>
    <definedName name="__DRE0700" hidden="1">{"'PXR_6500'!$A$1:$I$124"}</definedName>
    <definedName name="__DVC4">#REF!</definedName>
    <definedName name="__dzd10">#REF!</definedName>
    <definedName name="__dzd8">#REF!</definedName>
    <definedName name="__E1" localSheetId="31">#REF!</definedName>
    <definedName name="__E1">!#REF!</definedName>
    <definedName name="__e20000" localSheetId="31">#REF!</definedName>
    <definedName name="__e20000">!#REF!</definedName>
    <definedName name="__e323" localSheetId="35" hidden="1">{#N/A,#N/A,FALSE,"TEC-01";#N/A,#N/A,FALSE,"TEC - 02";#N/A,#N/A,FALSE,"TEC - 03";#N/A,#N/A,FALSE,"TEC - 04";#N/A,#N/A,FALSE,"TEC-07";#N/A,#N/A,FALSE,"TEC-08";#N/A,#N/A,FALSE,"TEC - 09A";#N/A,#N/A,FALSE,"TEC - 09B";#N/A,#N/A,FALSE,"TEC - 09C";#N/A,#N/A,FALSE,"TEC - 10";#N/A,#N/A,FALSE,"TEC-11"}</definedName>
    <definedName name="__e323" localSheetId="37" hidden="1">{#N/A,#N/A,FALSE,"TEC-01";#N/A,#N/A,FALSE,"TEC - 02";#N/A,#N/A,FALSE,"TEC - 03";#N/A,#N/A,FALSE,"TEC - 04";#N/A,#N/A,FALSE,"TEC-07";#N/A,#N/A,FALSE,"TEC-08";#N/A,#N/A,FALSE,"TEC - 09A";#N/A,#N/A,FALSE,"TEC - 09B";#N/A,#N/A,FALSE,"TEC - 09C";#N/A,#N/A,FALSE,"TEC - 10";#N/A,#N/A,FALSE,"TEC-11"}</definedName>
    <definedName name="__e323" localSheetId="36" hidden="1">{#N/A,#N/A,FALSE,"TEC-01";#N/A,#N/A,FALSE,"TEC - 02";#N/A,#N/A,FALSE,"TEC - 03";#N/A,#N/A,FALSE,"TEC - 04";#N/A,#N/A,FALSE,"TEC-07";#N/A,#N/A,FALSE,"TEC-08";#N/A,#N/A,FALSE,"TEC - 09A";#N/A,#N/A,FALSE,"TEC - 09B";#N/A,#N/A,FALSE,"TEC - 09C";#N/A,#N/A,FALSE,"TEC - 10";#N/A,#N/A,FALSE,"TEC-11"}</definedName>
    <definedName name="__e323" localSheetId="33" hidden="1">{#N/A,#N/A,FALSE,"TEC-01";#N/A,#N/A,FALSE,"TEC - 02";#N/A,#N/A,FALSE,"TEC - 03";#N/A,#N/A,FALSE,"TEC - 04";#N/A,#N/A,FALSE,"TEC-07";#N/A,#N/A,FALSE,"TEC-08";#N/A,#N/A,FALSE,"TEC - 09A";#N/A,#N/A,FALSE,"TEC - 09B";#N/A,#N/A,FALSE,"TEC - 09C";#N/A,#N/A,FALSE,"TEC - 10";#N/A,#N/A,FALSE,"TEC-11"}</definedName>
    <definedName name="__e323" localSheetId="34" hidden="1">{#N/A,#N/A,FALSE,"TEC-01";#N/A,#N/A,FALSE,"TEC - 02";#N/A,#N/A,FALSE,"TEC - 03";#N/A,#N/A,FALSE,"TEC - 04";#N/A,#N/A,FALSE,"TEC-07";#N/A,#N/A,FALSE,"TEC-08";#N/A,#N/A,FALSE,"TEC - 09A";#N/A,#N/A,FALSE,"TEC - 09B";#N/A,#N/A,FALSE,"TEC - 09C";#N/A,#N/A,FALSE,"TEC - 10";#N/A,#N/A,FALSE,"TEC-11"}</definedName>
    <definedName name="__e323" localSheetId="31" hidden="1">{#N/A,#N/A,FALSE,"TEC-01";#N/A,#N/A,FALSE,"TEC - 02";#N/A,#N/A,FALSE,"TEC - 03";#N/A,#N/A,FALSE,"TEC - 04";#N/A,#N/A,FALSE,"TEC-07";#N/A,#N/A,FALSE,"TEC-08";#N/A,#N/A,FALSE,"TEC - 09A";#N/A,#N/A,FALSE,"TEC - 09B";#N/A,#N/A,FALSE,"TEC - 09C";#N/A,#N/A,FALSE,"TEC - 10";#N/A,#N/A,FALSE,"TEC-11"}</definedName>
    <definedName name="__e323" hidden="1">{#N/A,#N/A,FALSE,"TEC-01";#N/A,#N/A,FALSE,"TEC - 02";#N/A,#N/A,FALSE,"TEC - 03";#N/A,#N/A,FALSE,"TEC - 04";#N/A,#N/A,FALSE,"TEC-07";#N/A,#N/A,FALSE,"TEC-08";#N/A,#N/A,FALSE,"TEC - 09A";#N/A,#N/A,FALSE,"TEC - 09B";#N/A,#N/A,FALSE,"TEC - 09C";#N/A,#N/A,FALSE,"TEC - 10";#N/A,#N/A,FALSE,"TEC-11"}</definedName>
    <definedName name="__e99991" localSheetId="31">#REF!</definedName>
    <definedName name="__e99991">!#REF!</definedName>
    <definedName name="__ECO052" localSheetId="35" hidden="1">{#N/A,#N/A,FALSE,"masez (10)";#N/A,#N/A,FALSE,"masez (7)";#N/A,#N/A,FALSE,"masez (6)";#N/A,#N/A,FALSE,"masez (5)";#N/A,#N/A,FALSE,"masez (4)";#N/A,#N/A,FALSE,"masez (3)";#N/A,#N/A,FALSE,"masez (2)";#N/A,#N/A,FALSE,"GME";#N/A,#N/A,FALSE,"masez"}</definedName>
    <definedName name="__ECO052" localSheetId="37" hidden="1">{#N/A,#N/A,FALSE,"masez (10)";#N/A,#N/A,FALSE,"masez (7)";#N/A,#N/A,FALSE,"masez (6)";#N/A,#N/A,FALSE,"masez (5)";#N/A,#N/A,FALSE,"masez (4)";#N/A,#N/A,FALSE,"masez (3)";#N/A,#N/A,FALSE,"masez (2)";#N/A,#N/A,FALSE,"GME";#N/A,#N/A,FALSE,"masez"}</definedName>
    <definedName name="__ECO052" localSheetId="36" hidden="1">{#N/A,#N/A,FALSE,"masez (10)";#N/A,#N/A,FALSE,"masez (7)";#N/A,#N/A,FALSE,"masez (6)";#N/A,#N/A,FALSE,"masez (5)";#N/A,#N/A,FALSE,"masez (4)";#N/A,#N/A,FALSE,"masez (3)";#N/A,#N/A,FALSE,"masez (2)";#N/A,#N/A,FALSE,"GME";#N/A,#N/A,FALSE,"masez"}</definedName>
    <definedName name="__ECO052" localSheetId="33" hidden="1">{#N/A,#N/A,FALSE,"masez (10)";#N/A,#N/A,FALSE,"masez (7)";#N/A,#N/A,FALSE,"masez (6)";#N/A,#N/A,FALSE,"masez (5)";#N/A,#N/A,FALSE,"masez (4)";#N/A,#N/A,FALSE,"masez (3)";#N/A,#N/A,FALSE,"masez (2)";#N/A,#N/A,FALSE,"GME";#N/A,#N/A,FALSE,"masez"}</definedName>
    <definedName name="__ECO052" localSheetId="34" hidden="1">{#N/A,#N/A,FALSE,"masez (10)";#N/A,#N/A,FALSE,"masez (7)";#N/A,#N/A,FALSE,"masez (6)";#N/A,#N/A,FALSE,"masez (5)";#N/A,#N/A,FALSE,"masez (4)";#N/A,#N/A,FALSE,"masez (3)";#N/A,#N/A,FALSE,"masez (2)";#N/A,#N/A,FALSE,"GME";#N/A,#N/A,FALSE,"masez"}</definedName>
    <definedName name="__ECO052" localSheetId="31" hidden="1">{#N/A,#N/A,FALSE,"masez (10)";#N/A,#N/A,FALSE,"masez (7)";#N/A,#N/A,FALSE,"masez (6)";#N/A,#N/A,FALSE,"masez (5)";#N/A,#N/A,FALSE,"masez (4)";#N/A,#N/A,FALSE,"masez (3)";#N/A,#N/A,FALSE,"masez (2)";#N/A,#N/A,FALSE,"GME";#N/A,#N/A,FALSE,"masez"}</definedName>
    <definedName name="__ECO052" hidden="1">{#N/A,#N/A,FALSE,"masez (10)";#N/A,#N/A,FALSE,"masez (7)";#N/A,#N/A,FALSE,"masez (6)";#N/A,#N/A,FALSE,"masez (5)";#N/A,#N/A,FALSE,"masez (4)";#N/A,#N/A,FALSE,"masez (3)";#N/A,#N/A,FALSE,"masez (2)";#N/A,#N/A,FALSE,"GME";#N/A,#N/A,FALSE,"masez"}</definedName>
    <definedName name="__eco2" localSheetId="35" hidden="1">{#N/A,#N/A,FALSE,"TEC-01";#N/A,#N/A,FALSE,"TEC - 02";#N/A,#N/A,FALSE,"TEC - 03";#N/A,#N/A,FALSE,"TEC - 04";#N/A,#N/A,FALSE,"TEC-07";#N/A,#N/A,FALSE,"TEC-08";#N/A,#N/A,FALSE,"TEC - 09A";#N/A,#N/A,FALSE,"TEC - 09B";#N/A,#N/A,FALSE,"TEC - 09C";#N/A,#N/A,FALSE,"TEC - 10";#N/A,#N/A,FALSE,"TEC-11"}</definedName>
    <definedName name="__eco2" localSheetId="37" hidden="1">{#N/A,#N/A,FALSE,"TEC-01";#N/A,#N/A,FALSE,"TEC - 02";#N/A,#N/A,FALSE,"TEC - 03";#N/A,#N/A,FALSE,"TEC - 04";#N/A,#N/A,FALSE,"TEC-07";#N/A,#N/A,FALSE,"TEC-08";#N/A,#N/A,FALSE,"TEC - 09A";#N/A,#N/A,FALSE,"TEC - 09B";#N/A,#N/A,FALSE,"TEC - 09C";#N/A,#N/A,FALSE,"TEC - 10";#N/A,#N/A,FALSE,"TEC-11"}</definedName>
    <definedName name="__eco2" localSheetId="36" hidden="1">{#N/A,#N/A,FALSE,"TEC-01";#N/A,#N/A,FALSE,"TEC - 02";#N/A,#N/A,FALSE,"TEC - 03";#N/A,#N/A,FALSE,"TEC - 04";#N/A,#N/A,FALSE,"TEC-07";#N/A,#N/A,FALSE,"TEC-08";#N/A,#N/A,FALSE,"TEC - 09A";#N/A,#N/A,FALSE,"TEC - 09B";#N/A,#N/A,FALSE,"TEC - 09C";#N/A,#N/A,FALSE,"TEC - 10";#N/A,#N/A,FALSE,"TEC-11"}</definedName>
    <definedName name="__eco2" localSheetId="33" hidden="1">{#N/A,#N/A,FALSE,"TEC-01";#N/A,#N/A,FALSE,"TEC - 02";#N/A,#N/A,FALSE,"TEC - 03";#N/A,#N/A,FALSE,"TEC - 04";#N/A,#N/A,FALSE,"TEC-07";#N/A,#N/A,FALSE,"TEC-08";#N/A,#N/A,FALSE,"TEC - 09A";#N/A,#N/A,FALSE,"TEC - 09B";#N/A,#N/A,FALSE,"TEC - 09C";#N/A,#N/A,FALSE,"TEC - 10";#N/A,#N/A,FALSE,"TEC-11"}</definedName>
    <definedName name="__eco2" localSheetId="34" hidden="1">{#N/A,#N/A,FALSE,"TEC-01";#N/A,#N/A,FALSE,"TEC - 02";#N/A,#N/A,FALSE,"TEC - 03";#N/A,#N/A,FALSE,"TEC - 04";#N/A,#N/A,FALSE,"TEC-07";#N/A,#N/A,FALSE,"TEC-08";#N/A,#N/A,FALSE,"TEC - 09A";#N/A,#N/A,FALSE,"TEC - 09B";#N/A,#N/A,FALSE,"TEC - 09C";#N/A,#N/A,FALSE,"TEC - 10";#N/A,#N/A,FALSE,"TEC-11"}</definedName>
    <definedName name="__eco2" localSheetId="31" hidden="1">{#N/A,#N/A,FALSE,"TEC-01";#N/A,#N/A,FALSE,"TEC - 02";#N/A,#N/A,FALSE,"TEC - 03";#N/A,#N/A,FALSE,"TEC - 04";#N/A,#N/A,FALSE,"TEC-07";#N/A,#N/A,FALSE,"TEC-08";#N/A,#N/A,FALSE,"TEC - 09A";#N/A,#N/A,FALSE,"TEC - 09B";#N/A,#N/A,FALSE,"TEC - 09C";#N/A,#N/A,FALSE,"TEC - 10";#N/A,#N/A,FALSE,"TEC-11"}</definedName>
    <definedName name="__eco2" hidden="1">{#N/A,#N/A,FALSE,"TEC-01";#N/A,#N/A,FALSE,"TEC - 02";#N/A,#N/A,FALSE,"TEC - 03";#N/A,#N/A,FALSE,"TEC - 04";#N/A,#N/A,FALSE,"TEC-07";#N/A,#N/A,FALSE,"TEC-08";#N/A,#N/A,FALSE,"TEC - 09A";#N/A,#N/A,FALSE,"TEC - 09B";#N/A,#N/A,FALSE,"TEC - 09C";#N/A,#N/A,FALSE,"TEC - 10";#N/A,#N/A,FALSE,"TEC-11"}</definedName>
    <definedName name="__eco3333"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ee4" localSheetId="35" hidden="1">{#N/A,#N/A,TRUE,"MES";#N/A,#N/A,TRUE,"ANUAL"}</definedName>
    <definedName name="__eee4" localSheetId="37" hidden="1">{#N/A,#N/A,TRUE,"MES";#N/A,#N/A,TRUE,"ANUAL"}</definedName>
    <definedName name="__eee4" localSheetId="36" hidden="1">{#N/A,#N/A,TRUE,"MES";#N/A,#N/A,TRUE,"ANUAL"}</definedName>
    <definedName name="__eee4" localSheetId="33" hidden="1">{#N/A,#N/A,TRUE,"MES";#N/A,#N/A,TRUE,"ANUAL"}</definedName>
    <definedName name="__eee4" localSheetId="34" hidden="1">{#N/A,#N/A,TRUE,"MES";#N/A,#N/A,TRUE,"ANUAL"}</definedName>
    <definedName name="__eee4" localSheetId="31" hidden="1">{#N/A,#N/A,TRUE,"MES";#N/A,#N/A,TRUE,"ANUAL"}</definedName>
    <definedName name="__eee4" hidden="1">{#N/A,#N/A,TRUE,"MES";#N/A,#N/A,TRUE,"ANUAL"}</definedName>
    <definedName name="__EJE01" localSheetId="31">#REF!</definedName>
    <definedName name="__EJE01">!#REF!</definedName>
    <definedName name="__EJE02" localSheetId="31">#REF!</definedName>
    <definedName name="__EJE02">!#REF!</definedName>
    <definedName name="__EJE03" localSheetId="31">#REF!</definedName>
    <definedName name="__EJE03">!#REF!</definedName>
    <definedName name="__ENA44">#REF!</definedName>
    <definedName name="__ENA63">#REF!</definedName>
    <definedName name="__ENC1475">#REF!</definedName>
    <definedName name="__end1" localSheetId="35" hidden="1">{"Equipment cost",#N/A,FALSE,"bulks"}</definedName>
    <definedName name="__end1" localSheetId="37" hidden="1">{"Equipment cost",#N/A,FALSE,"bulks"}</definedName>
    <definedName name="__end1" localSheetId="32" hidden="1">{"Equipment cost",#N/A,FALSE,"bulks"}</definedName>
    <definedName name="__end1" localSheetId="21" hidden="1">{"Equipment cost",#N/A,FALSE,"bulks"}</definedName>
    <definedName name="__end1" localSheetId="36" hidden="1">{"Equipment cost",#N/A,FALSE,"bulks"}</definedName>
    <definedName name="__end1" localSheetId="33" hidden="1">{"Equipment cost",#N/A,FALSE,"bulks"}</definedName>
    <definedName name="__end1" localSheetId="34" hidden="1">{"Equipment cost",#N/A,FALSE,"bulks"}</definedName>
    <definedName name="__end1" localSheetId="31" hidden="1">{"Equipment cost",#N/A,FALSE,"bulks"}</definedName>
    <definedName name="__end1" hidden="1">{"Equipment cost",#N/A,FALSE,"bulks"}</definedName>
    <definedName name="__end2" localSheetId="35" hidden="1">{"Equipment cost",#N/A,FALSE,"bulks"}</definedName>
    <definedName name="__end2" localSheetId="37" hidden="1">{"Equipment cost",#N/A,FALSE,"bulks"}</definedName>
    <definedName name="__end2" localSheetId="32" hidden="1">{"Equipment cost",#N/A,FALSE,"bulks"}</definedName>
    <definedName name="__end2" localSheetId="21" hidden="1">{"Equipment cost",#N/A,FALSE,"bulks"}</definedName>
    <definedName name="__end2" localSheetId="36" hidden="1">{"Equipment cost",#N/A,FALSE,"bulks"}</definedName>
    <definedName name="__end2" localSheetId="33" hidden="1">{"Equipment cost",#N/A,FALSE,"bulks"}</definedName>
    <definedName name="__end2" localSheetId="34" hidden="1">{"Equipment cost",#N/A,FALSE,"bulks"}</definedName>
    <definedName name="__end2" localSheetId="31" hidden="1">{"Equipment cost",#N/A,FALSE,"bulks"}</definedName>
    <definedName name="__end2" hidden="1">{"Equipment cost",#N/A,FALSE,"bulks"}</definedName>
    <definedName name="__ent17">#REF!</definedName>
    <definedName name="__ENT2000">#REF!</definedName>
    <definedName name="__ENZ2000">#REF!</definedName>
    <definedName name="__epp2" localSheetId="31">#REF!</definedName>
    <definedName name="__epp2">!#REF!</definedName>
    <definedName name="__equ1" localSheetId="35" hidden="1">{#N/A,#N/A,TRUE,"Est. de Fact.";#N/A,#N/A,TRUE,"Capitulo 19";#N/A,#N/A,TRUE,"Proyecto P855"}</definedName>
    <definedName name="__equ1" localSheetId="37" hidden="1">{#N/A,#N/A,TRUE,"Est. de Fact.";#N/A,#N/A,TRUE,"Capitulo 19";#N/A,#N/A,TRUE,"Proyecto P855"}</definedName>
    <definedName name="__equ1" localSheetId="36" hidden="1">{#N/A,#N/A,TRUE,"Est. de Fact.";#N/A,#N/A,TRUE,"Capitulo 19";#N/A,#N/A,TRUE,"Proyecto P855"}</definedName>
    <definedName name="__equ1" localSheetId="33" hidden="1">{#N/A,#N/A,TRUE,"Est. de Fact.";#N/A,#N/A,TRUE,"Capitulo 19";#N/A,#N/A,TRUE,"Proyecto P855"}</definedName>
    <definedName name="__equ1" localSheetId="34" hidden="1">{#N/A,#N/A,TRUE,"Est. de Fact.";#N/A,#N/A,TRUE,"Capitulo 19";#N/A,#N/A,TRUE,"Proyecto P855"}</definedName>
    <definedName name="__equ1" localSheetId="31" hidden="1">{#N/A,#N/A,TRUE,"Est. de Fact.";#N/A,#N/A,TRUE,"Capitulo 19";#N/A,#N/A,TRUE,"Proyecto P855"}</definedName>
    <definedName name="__equ1" hidden="1">{#N/A,#N/A,TRUE,"Est. de Fact.";#N/A,#N/A,TRUE,"Capitulo 19";#N/A,#N/A,TRUE,"Proyecto P855"}</definedName>
    <definedName name="__esc1" localSheetId="31">#REF!</definedName>
    <definedName name="__esc1">!#REF!</definedName>
    <definedName name="__ev2">#REF!</definedName>
    <definedName name="__ext2" localSheetId="31">#REF!</definedName>
    <definedName name="__ext2">!#REF!</definedName>
    <definedName name="__ext3" localSheetId="31">#REF!</definedName>
    <definedName name="__ext3">!#REF!</definedName>
    <definedName name="__f">0.8</definedName>
    <definedName name="__F15p" localSheetId="31">#REF!</definedName>
    <definedName name="__F15p">!#REF!</definedName>
    <definedName name="__f34rfq" localSheetId="31">#REF!</definedName>
    <definedName name="__f34rfq">!#REF!</definedName>
    <definedName name="__FC" localSheetId="35" hidden="1">{"DETALLE_1996",#N/A,FALSE,"flujo";"DETALLE_1997",#N/A,FALSE,"flujo";"GASTOS_INCURRIDOS_1996",#N/A,FALSE,"flujo";"GASTOS_PROGRAMADOS_PARA_1997",#N/A,FALSE,"flujo";#N/A,#N/A,FALSE,"comparat";#N/A,#N/A,FALSE,"costos";#N/A,#N/A,FALSE,"proyctrol"}</definedName>
    <definedName name="__FC" localSheetId="37" hidden="1">{"DETALLE_1996",#N/A,FALSE,"flujo";"DETALLE_1997",#N/A,FALSE,"flujo";"GASTOS_INCURRIDOS_1996",#N/A,FALSE,"flujo";"GASTOS_PROGRAMADOS_PARA_1997",#N/A,FALSE,"flujo";#N/A,#N/A,FALSE,"comparat";#N/A,#N/A,FALSE,"costos";#N/A,#N/A,FALSE,"proyctrol"}</definedName>
    <definedName name="__FC" localSheetId="36" hidden="1">{"DETALLE_1996",#N/A,FALSE,"flujo";"DETALLE_1997",#N/A,FALSE,"flujo";"GASTOS_INCURRIDOS_1996",#N/A,FALSE,"flujo";"GASTOS_PROGRAMADOS_PARA_1997",#N/A,FALSE,"flujo";#N/A,#N/A,FALSE,"comparat";#N/A,#N/A,FALSE,"costos";#N/A,#N/A,FALSE,"proyctrol"}</definedName>
    <definedName name="__FC" localSheetId="33" hidden="1">{"DETALLE_1996",#N/A,FALSE,"flujo";"DETALLE_1997",#N/A,FALSE,"flujo";"GASTOS_INCURRIDOS_1996",#N/A,FALSE,"flujo";"GASTOS_PROGRAMADOS_PARA_1997",#N/A,FALSE,"flujo";#N/A,#N/A,FALSE,"comparat";#N/A,#N/A,FALSE,"costos";#N/A,#N/A,FALSE,"proyctrol"}</definedName>
    <definedName name="__FC" localSheetId="34" hidden="1">{"DETALLE_1996",#N/A,FALSE,"flujo";"DETALLE_1997",#N/A,FALSE,"flujo";"GASTOS_INCURRIDOS_1996",#N/A,FALSE,"flujo";"GASTOS_PROGRAMADOS_PARA_1997",#N/A,FALSE,"flujo";#N/A,#N/A,FALSE,"comparat";#N/A,#N/A,FALSE,"costos";#N/A,#N/A,FALSE,"proyctrol"}</definedName>
    <definedName name="__FC" localSheetId="31" hidden="1">{"DETALLE_1996",#N/A,FALSE,"flujo";"DETALLE_1997",#N/A,FALSE,"flujo";"GASTOS_INCURRIDOS_1996",#N/A,FALSE,"flujo";"GASTOS_PROGRAMADOS_PARA_1997",#N/A,FALSE,"flujo";#N/A,#N/A,FALSE,"comparat";#N/A,#N/A,FALSE,"costos";#N/A,#N/A,FALSE,"proyctrol"}</definedName>
    <definedName name="__FC" hidden="1">{"DETALLE_1996",#N/A,FALSE,"flujo";"DETALLE_1997",#N/A,FALSE,"flujo";"GASTOS_INCURRIDOS_1996",#N/A,FALSE,"flujo";"GASTOS_PROGRAMADOS_PARA_1997",#N/A,FALSE,"flujo";#N/A,#N/A,FALSE,"comparat";#N/A,#N/A,FALSE,"costos";#N/A,#N/A,FALSE,"proyctrol"}</definedName>
    <definedName name="__FDS_HYPERLINK_TOGGLE_STATE__" hidden="1">"ON"</definedName>
    <definedName name="__fel992">#REF!</definedName>
    <definedName name="__FEV1">#REF!</definedName>
    <definedName name="__FEV2">#REF!</definedName>
    <definedName name="__FG1">#REF!</definedName>
    <definedName name="__FHE7" localSheetId="35" hidden="1">{#N/A,#N/A,FALSE,"masez (10)";#N/A,#N/A,FALSE,"masez (7)";#N/A,#N/A,FALSE,"masez (6)";#N/A,#N/A,FALSE,"masez (5)";#N/A,#N/A,FALSE,"masez (4)";#N/A,#N/A,FALSE,"masez (3)";#N/A,#N/A,FALSE,"masez (2)";#N/A,#N/A,FALSE,"GME";#N/A,#N/A,FALSE,"masez"}</definedName>
    <definedName name="__FHE7" localSheetId="37" hidden="1">{#N/A,#N/A,FALSE,"masez (10)";#N/A,#N/A,FALSE,"masez (7)";#N/A,#N/A,FALSE,"masez (6)";#N/A,#N/A,FALSE,"masez (5)";#N/A,#N/A,FALSE,"masez (4)";#N/A,#N/A,FALSE,"masez (3)";#N/A,#N/A,FALSE,"masez (2)";#N/A,#N/A,FALSE,"GME";#N/A,#N/A,FALSE,"masez"}</definedName>
    <definedName name="__FHE7" localSheetId="36" hidden="1">{#N/A,#N/A,FALSE,"masez (10)";#N/A,#N/A,FALSE,"masez (7)";#N/A,#N/A,FALSE,"masez (6)";#N/A,#N/A,FALSE,"masez (5)";#N/A,#N/A,FALSE,"masez (4)";#N/A,#N/A,FALSE,"masez (3)";#N/A,#N/A,FALSE,"masez (2)";#N/A,#N/A,FALSE,"GME";#N/A,#N/A,FALSE,"masez"}</definedName>
    <definedName name="__FHE7" localSheetId="33" hidden="1">{#N/A,#N/A,FALSE,"masez (10)";#N/A,#N/A,FALSE,"masez (7)";#N/A,#N/A,FALSE,"masez (6)";#N/A,#N/A,FALSE,"masez (5)";#N/A,#N/A,FALSE,"masez (4)";#N/A,#N/A,FALSE,"masez (3)";#N/A,#N/A,FALSE,"masez (2)";#N/A,#N/A,FALSE,"GME";#N/A,#N/A,FALSE,"masez"}</definedName>
    <definedName name="__FHE7" localSheetId="34" hidden="1">{#N/A,#N/A,FALSE,"masez (10)";#N/A,#N/A,FALSE,"masez (7)";#N/A,#N/A,FALSE,"masez (6)";#N/A,#N/A,FALSE,"masez (5)";#N/A,#N/A,FALSE,"masez (4)";#N/A,#N/A,FALSE,"masez (3)";#N/A,#N/A,FALSE,"masez (2)";#N/A,#N/A,FALSE,"GME";#N/A,#N/A,FALSE,"masez"}</definedName>
    <definedName name="__FHE7" localSheetId="31"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FR2" localSheetId="35" hidden="1">{#N/A,#N/A,FALSE,"GERAL";#N/A,#N/A,FALSE,"012-96";#N/A,#N/A,FALSE,"018-96";#N/A,#N/A,FALSE,"027-96";#N/A,#N/A,FALSE,"059-96";#N/A,#N/A,FALSE,"076-96";#N/A,#N/A,FALSE,"019-97";#N/A,#N/A,FALSE,"021-97";#N/A,#N/A,FALSE,"022-97";#N/A,#N/A,FALSE,"028-97"}</definedName>
    <definedName name="__FR2" localSheetId="37" hidden="1">{#N/A,#N/A,FALSE,"GERAL";#N/A,#N/A,FALSE,"012-96";#N/A,#N/A,FALSE,"018-96";#N/A,#N/A,FALSE,"027-96";#N/A,#N/A,FALSE,"059-96";#N/A,#N/A,FALSE,"076-96";#N/A,#N/A,FALSE,"019-97";#N/A,#N/A,FALSE,"021-97";#N/A,#N/A,FALSE,"022-97";#N/A,#N/A,FALSE,"028-97"}</definedName>
    <definedName name="__FR2" localSheetId="36" hidden="1">{#N/A,#N/A,FALSE,"GERAL";#N/A,#N/A,FALSE,"012-96";#N/A,#N/A,FALSE,"018-96";#N/A,#N/A,FALSE,"027-96";#N/A,#N/A,FALSE,"059-96";#N/A,#N/A,FALSE,"076-96";#N/A,#N/A,FALSE,"019-97";#N/A,#N/A,FALSE,"021-97";#N/A,#N/A,FALSE,"022-97";#N/A,#N/A,FALSE,"028-97"}</definedName>
    <definedName name="__FR2" localSheetId="33" hidden="1">{#N/A,#N/A,FALSE,"GERAL";#N/A,#N/A,FALSE,"012-96";#N/A,#N/A,FALSE,"018-96";#N/A,#N/A,FALSE,"027-96";#N/A,#N/A,FALSE,"059-96";#N/A,#N/A,FALSE,"076-96";#N/A,#N/A,FALSE,"019-97";#N/A,#N/A,FALSE,"021-97";#N/A,#N/A,FALSE,"022-97";#N/A,#N/A,FALSE,"028-97"}</definedName>
    <definedName name="__FR2" localSheetId="34" hidden="1">{#N/A,#N/A,FALSE,"GERAL";#N/A,#N/A,FALSE,"012-96";#N/A,#N/A,FALSE,"018-96";#N/A,#N/A,FALSE,"027-96";#N/A,#N/A,FALSE,"059-96";#N/A,#N/A,FALSE,"076-96";#N/A,#N/A,FALSE,"019-97";#N/A,#N/A,FALSE,"021-97";#N/A,#N/A,FALSE,"022-97";#N/A,#N/A,FALSE,"028-97"}</definedName>
    <definedName name="__FR2" localSheetId="31" hidden="1">{#N/A,#N/A,FALSE,"GERAL";#N/A,#N/A,FALSE,"012-96";#N/A,#N/A,FALSE,"018-96";#N/A,#N/A,FALSE,"027-96";#N/A,#N/A,FALSE,"059-96";#N/A,#N/A,FALSE,"076-96";#N/A,#N/A,FALSE,"019-97";#N/A,#N/A,FALSE,"021-97";#N/A,#N/A,FALSE,"022-97";#N/A,#N/A,FALSE,"028-97"}</definedName>
    <definedName name="__FR2" hidden="1">{#N/A,#N/A,FALSE,"GERAL";#N/A,#N/A,FALSE,"012-96";#N/A,#N/A,FALSE,"018-96";#N/A,#N/A,FALSE,"027-96";#N/A,#N/A,FALSE,"059-96";#N/A,#N/A,FALSE,"076-96";#N/A,#N/A,FALSE,"019-97";#N/A,#N/A,FALSE,"021-97";#N/A,#N/A,FALSE,"022-97";#N/A,#N/A,FALSE,"028-97"}</definedName>
    <definedName name="__ftu222" localSheetId="35" hidden="1">{#N/A,#N/A,FALSE,"Aging Summary";#N/A,#N/A,FALSE,"Ratio Analysis";#N/A,#N/A,FALSE,"Test 120 Day Accts";#N/A,#N/A,FALSE,"Tickmarks"}</definedName>
    <definedName name="__ftu222" localSheetId="37" hidden="1">{#N/A,#N/A,FALSE,"Aging Summary";#N/A,#N/A,FALSE,"Ratio Analysis";#N/A,#N/A,FALSE,"Test 120 Day Accts";#N/A,#N/A,FALSE,"Tickmarks"}</definedName>
    <definedName name="__ftu222" localSheetId="36" hidden="1">{#N/A,#N/A,FALSE,"Aging Summary";#N/A,#N/A,FALSE,"Ratio Analysis";#N/A,#N/A,FALSE,"Test 120 Day Accts";#N/A,#N/A,FALSE,"Tickmarks"}</definedName>
    <definedName name="__ftu222" localSheetId="33" hidden="1">{#N/A,#N/A,FALSE,"Aging Summary";#N/A,#N/A,FALSE,"Ratio Analysis";#N/A,#N/A,FALSE,"Test 120 Day Accts";#N/A,#N/A,FALSE,"Tickmarks"}</definedName>
    <definedName name="__ftu222" localSheetId="34" hidden="1">{#N/A,#N/A,FALSE,"Aging Summary";#N/A,#N/A,FALSE,"Ratio Analysis";#N/A,#N/A,FALSE,"Test 120 Day Accts";#N/A,#N/A,FALSE,"Tickmarks"}</definedName>
    <definedName name="__ftu222" localSheetId="31" hidden="1">{#N/A,#N/A,FALSE,"Aging Summary";#N/A,#N/A,FALSE,"Ratio Analysis";#N/A,#N/A,FALSE,"Test 120 Day Accts";#N/A,#N/A,FALSE,"Tickmarks"}</definedName>
    <definedName name="__ftu222" hidden="1">{#N/A,#N/A,FALSE,"Aging Summary";#N/A,#N/A,FALSE,"Ratio Analysis";#N/A,#N/A,FALSE,"Test 120 Day Accts";#N/A,#N/A,FALSE,"Tickmarks"}</definedName>
    <definedName name="__fut2" localSheetId="35" hidden="1">{#N/A,#N/A,FALSE,"Aging Summary";#N/A,#N/A,FALSE,"Ratio Analysis";#N/A,#N/A,FALSE,"Test 120 Day Accts";#N/A,#N/A,FALSE,"Tickmarks"}</definedName>
    <definedName name="__fut2" localSheetId="37" hidden="1">{#N/A,#N/A,FALSE,"Aging Summary";#N/A,#N/A,FALSE,"Ratio Analysis";#N/A,#N/A,FALSE,"Test 120 Day Accts";#N/A,#N/A,FALSE,"Tickmarks"}</definedName>
    <definedName name="__fut2" localSheetId="36" hidden="1">{#N/A,#N/A,FALSE,"Aging Summary";#N/A,#N/A,FALSE,"Ratio Analysis";#N/A,#N/A,FALSE,"Test 120 Day Accts";#N/A,#N/A,FALSE,"Tickmarks"}</definedName>
    <definedName name="__fut2" localSheetId="33" hidden="1">{#N/A,#N/A,FALSE,"Aging Summary";#N/A,#N/A,FALSE,"Ratio Analysis";#N/A,#N/A,FALSE,"Test 120 Day Accts";#N/A,#N/A,FALSE,"Tickmarks"}</definedName>
    <definedName name="__fut2" localSheetId="34" hidden="1">{#N/A,#N/A,FALSE,"Aging Summary";#N/A,#N/A,FALSE,"Ratio Analysis";#N/A,#N/A,FALSE,"Test 120 Day Accts";#N/A,#N/A,FALSE,"Tickmarks"}</definedName>
    <definedName name="__fut2" localSheetId="31" hidden="1">{#N/A,#N/A,FALSE,"Aging Summary";#N/A,#N/A,FALSE,"Ratio Analysis";#N/A,#N/A,FALSE,"Test 120 Day Accts";#N/A,#N/A,FALSE,"Tickmarks"}</definedName>
    <definedName name="__fut2" hidden="1">{#N/A,#N/A,FALSE,"Aging Summary";#N/A,#N/A,FALSE,"Ratio Analysis";#N/A,#N/A,FALSE,"Test 120 Day Accts";#N/A,#N/A,FALSE,"Tickmarks"}</definedName>
    <definedName name="__gc2" localSheetId="35" hidden="1">{#N/A,#N/A,TRUE,"MEMO";#N/A,#N/A,TRUE,"PARAMETROS";#N/A,#N/A,TRUE,"RLI ";#N/A,#N/A,TRUE,"IMPTO.DET.";#N/A,#N/A,TRUE,"FUT-FUNT";#N/A,#N/A,TRUE,"CPI-PATR.";#N/A,#N/A,TRUE,"CM CPI";#N/A,#N/A,TRUE,"PROV";#N/A,#N/A,TRUE,"A FIJO";#N/A,#N/A,TRUE,"LEASING";#N/A,#N/A,TRUE,"VPP";#N/A,#N/A,TRUE,"PPM";#N/A,#N/A,TRUE,"OTROS"}</definedName>
    <definedName name="__gc2" localSheetId="37" hidden="1">{#N/A,#N/A,TRUE,"MEMO";#N/A,#N/A,TRUE,"PARAMETROS";#N/A,#N/A,TRUE,"RLI ";#N/A,#N/A,TRUE,"IMPTO.DET.";#N/A,#N/A,TRUE,"FUT-FUNT";#N/A,#N/A,TRUE,"CPI-PATR.";#N/A,#N/A,TRUE,"CM CPI";#N/A,#N/A,TRUE,"PROV";#N/A,#N/A,TRUE,"A FIJO";#N/A,#N/A,TRUE,"LEASING";#N/A,#N/A,TRUE,"VPP";#N/A,#N/A,TRUE,"PPM";#N/A,#N/A,TRUE,"OTROS"}</definedName>
    <definedName name="__gc2" localSheetId="36" hidden="1">{#N/A,#N/A,TRUE,"MEMO";#N/A,#N/A,TRUE,"PARAMETROS";#N/A,#N/A,TRUE,"RLI ";#N/A,#N/A,TRUE,"IMPTO.DET.";#N/A,#N/A,TRUE,"FUT-FUNT";#N/A,#N/A,TRUE,"CPI-PATR.";#N/A,#N/A,TRUE,"CM CPI";#N/A,#N/A,TRUE,"PROV";#N/A,#N/A,TRUE,"A FIJO";#N/A,#N/A,TRUE,"LEASING";#N/A,#N/A,TRUE,"VPP";#N/A,#N/A,TRUE,"PPM";#N/A,#N/A,TRUE,"OTROS"}</definedName>
    <definedName name="__gc2" localSheetId="33" hidden="1">{#N/A,#N/A,TRUE,"MEMO";#N/A,#N/A,TRUE,"PARAMETROS";#N/A,#N/A,TRUE,"RLI ";#N/A,#N/A,TRUE,"IMPTO.DET.";#N/A,#N/A,TRUE,"FUT-FUNT";#N/A,#N/A,TRUE,"CPI-PATR.";#N/A,#N/A,TRUE,"CM CPI";#N/A,#N/A,TRUE,"PROV";#N/A,#N/A,TRUE,"A FIJO";#N/A,#N/A,TRUE,"LEASING";#N/A,#N/A,TRUE,"VPP";#N/A,#N/A,TRUE,"PPM";#N/A,#N/A,TRUE,"OTROS"}</definedName>
    <definedName name="__gc2" localSheetId="34" hidden="1">{#N/A,#N/A,TRUE,"MEMO";#N/A,#N/A,TRUE,"PARAMETROS";#N/A,#N/A,TRUE,"RLI ";#N/A,#N/A,TRUE,"IMPTO.DET.";#N/A,#N/A,TRUE,"FUT-FUNT";#N/A,#N/A,TRUE,"CPI-PATR.";#N/A,#N/A,TRUE,"CM CPI";#N/A,#N/A,TRUE,"PROV";#N/A,#N/A,TRUE,"A FIJO";#N/A,#N/A,TRUE,"LEASING";#N/A,#N/A,TRUE,"VPP";#N/A,#N/A,TRUE,"PPM";#N/A,#N/A,TRUE,"OTROS"}</definedName>
    <definedName name="__gc2" localSheetId="31" hidden="1">{#N/A,#N/A,TRUE,"MEMO";#N/A,#N/A,TRUE,"PARAMETROS";#N/A,#N/A,TRUE,"RLI ";#N/A,#N/A,TRUE,"IMPTO.DET.";#N/A,#N/A,TRUE,"FUT-FUNT";#N/A,#N/A,TRUE,"CPI-PATR.";#N/A,#N/A,TRUE,"CM CPI";#N/A,#N/A,TRUE,"PROV";#N/A,#N/A,TRUE,"A FIJO";#N/A,#N/A,TRUE,"LEASING";#N/A,#N/A,TRUE,"VPP";#N/A,#N/A,TRUE,"PPM";#N/A,#N/A,TRUE,"OTROS"}</definedName>
    <definedName name="__gc2" hidden="1">{#N/A,#N/A,TRUE,"MEMO";#N/A,#N/A,TRUE,"PARAMETROS";#N/A,#N/A,TRUE,"RLI ";#N/A,#N/A,TRUE,"IMPTO.DET.";#N/A,#N/A,TRUE,"FUT-FUNT";#N/A,#N/A,TRUE,"CPI-PATR.";#N/A,#N/A,TRUE,"CM CPI";#N/A,#N/A,TRUE,"PROV";#N/A,#N/A,TRUE,"A FIJO";#N/A,#N/A,TRUE,"LEASING";#N/A,#N/A,TRUE,"VPP";#N/A,#N/A,TRUE,"PPM";#N/A,#N/A,TRUE,"OTROS"}</definedName>
    <definedName name="__gg1">#REF!</definedName>
    <definedName name="__gl1" localSheetId="35" hidden="1">{#N/A,#N/A,FALSE,"Total_OC015";#N/A,#N/A,FALSE,"ADMIN";#N/A,#N/A,FALSE,"PROCES";#N/A,#N/A,FALSE,"mecan";#N/A,#N/A,FALSE,"civil";#N/A,#N/A,FALSE,"CAÑER";#N/A,#N/A,FALSE,"ELEC";#N/A,#N/A,FALSE,"INSTR"}</definedName>
    <definedName name="__gl1" localSheetId="37" hidden="1">{#N/A,#N/A,FALSE,"Total_OC015";#N/A,#N/A,FALSE,"ADMIN";#N/A,#N/A,FALSE,"PROCES";#N/A,#N/A,FALSE,"mecan";#N/A,#N/A,FALSE,"civil";#N/A,#N/A,FALSE,"CAÑER";#N/A,#N/A,FALSE,"ELEC";#N/A,#N/A,FALSE,"INSTR"}</definedName>
    <definedName name="__gl1" localSheetId="36" hidden="1">{#N/A,#N/A,FALSE,"Total_OC015";#N/A,#N/A,FALSE,"ADMIN";#N/A,#N/A,FALSE,"PROCES";#N/A,#N/A,FALSE,"mecan";#N/A,#N/A,FALSE,"civil";#N/A,#N/A,FALSE,"CAÑER";#N/A,#N/A,FALSE,"ELEC";#N/A,#N/A,FALSE,"INSTR"}</definedName>
    <definedName name="__gl1" localSheetId="33" hidden="1">{#N/A,#N/A,FALSE,"Total_OC015";#N/A,#N/A,FALSE,"ADMIN";#N/A,#N/A,FALSE,"PROCES";#N/A,#N/A,FALSE,"mecan";#N/A,#N/A,FALSE,"civil";#N/A,#N/A,FALSE,"CAÑER";#N/A,#N/A,FALSE,"ELEC";#N/A,#N/A,FALSE,"INSTR"}</definedName>
    <definedName name="__gl1" localSheetId="34" hidden="1">{#N/A,#N/A,FALSE,"Total_OC015";#N/A,#N/A,FALSE,"ADMIN";#N/A,#N/A,FALSE,"PROCES";#N/A,#N/A,FALSE,"mecan";#N/A,#N/A,FALSE,"civil";#N/A,#N/A,FALSE,"CAÑER";#N/A,#N/A,FALSE,"ELEC";#N/A,#N/A,FALSE,"INSTR"}</definedName>
    <definedName name="__gl1" localSheetId="31" hidden="1">{#N/A,#N/A,FALSE,"Total_OC015";#N/A,#N/A,FALSE,"ADMIN";#N/A,#N/A,FALSE,"PROCES";#N/A,#N/A,FALSE,"mecan";#N/A,#N/A,FALSE,"civil";#N/A,#N/A,FALSE,"CAÑER";#N/A,#N/A,FALSE,"ELEC";#N/A,#N/A,FALSE,"INSTR"}</definedName>
    <definedName name="__gl1" hidden="1">{#N/A,#N/A,FALSE,"Total_OC015";#N/A,#N/A,FALSE,"ADMIN";#N/A,#N/A,FALSE,"PROCES";#N/A,#N/A,FALSE,"mecan";#N/A,#N/A,FALSE,"civil";#N/A,#N/A,FALSE,"CAÑER";#N/A,#N/A,FALSE,"ELEC";#N/A,#N/A,FALSE,"INSTR"}</definedName>
    <definedName name="__gmd1" localSheetId="35" hidden="1">{#N/A,#N/A,FALSE,"Matrix";#N/A,#N/A,FALSE,"Executive";#N/A,#N/A,FALSE,"Summary"}</definedName>
    <definedName name="__gmd1" localSheetId="37" hidden="1">{#N/A,#N/A,FALSE,"Matrix";#N/A,#N/A,FALSE,"Executive";#N/A,#N/A,FALSE,"Summary"}</definedName>
    <definedName name="__gmd1" localSheetId="36" hidden="1">{#N/A,#N/A,FALSE,"Matrix";#N/A,#N/A,FALSE,"Executive";#N/A,#N/A,FALSE,"Summary"}</definedName>
    <definedName name="__gmd1" localSheetId="33" hidden="1">{#N/A,#N/A,FALSE,"Matrix";#N/A,#N/A,FALSE,"Executive";#N/A,#N/A,FALSE,"Summary"}</definedName>
    <definedName name="__gmd1" localSheetId="34" hidden="1">{#N/A,#N/A,FALSE,"Matrix";#N/A,#N/A,FALSE,"Executive";#N/A,#N/A,FALSE,"Summary"}</definedName>
    <definedName name="__gmd1" localSheetId="31" hidden="1">{#N/A,#N/A,FALSE,"Matrix";#N/A,#N/A,FALSE,"Executive";#N/A,#N/A,FALSE,"Summary"}</definedName>
    <definedName name="__gmd1" hidden="1">{#N/A,#N/A,FALSE,"Matrix";#N/A,#N/A,FALSE,"Executive";#N/A,#N/A,FALSE,"Summary"}</definedName>
    <definedName name="__GMP1297" hidden="1">#REF!</definedName>
    <definedName name="__gmp2000" localSheetId="35" hidden="1">#REF!</definedName>
    <definedName name="__gmp2000" localSheetId="36" hidden="1">#REF!</definedName>
    <definedName name="__gmp2000" localSheetId="33" hidden="1">#REF!</definedName>
    <definedName name="__gmp2000" localSheetId="34" hidden="1">#REF!</definedName>
    <definedName name="__gmp2000" hidden="1">#REF!</definedName>
    <definedName name="__GRUP__">#REF!</definedName>
    <definedName name="__H13" localSheetId="35" hidden="1">{"'장비'!$A$3:$M$12"}</definedName>
    <definedName name="__H13" localSheetId="37" hidden="1">{"'장비'!$A$3:$M$12"}</definedName>
    <definedName name="__H13" localSheetId="36" hidden="1">{"'장비'!$A$3:$M$12"}</definedName>
    <definedName name="__H13" localSheetId="33" hidden="1">{"'장비'!$A$3:$M$12"}</definedName>
    <definedName name="__H13" localSheetId="34" hidden="1">{"'장비'!$A$3:$M$12"}</definedName>
    <definedName name="__H13" localSheetId="31" hidden="1">{"'장비'!$A$3:$M$12"}</definedName>
    <definedName name="__H13" hidden="1">{"'장비'!$A$3:$M$12"}</definedName>
    <definedName name="__H3" localSheetId="35" hidden="1">{"'장비'!$A$3:$M$12"}</definedName>
    <definedName name="__H3" localSheetId="37" hidden="1">{"'장비'!$A$3:$M$12"}</definedName>
    <definedName name="__H3" localSheetId="36" hidden="1">{"'장비'!$A$3:$M$12"}</definedName>
    <definedName name="__H3" localSheetId="33" hidden="1">{"'장비'!$A$3:$M$12"}</definedName>
    <definedName name="__H3" localSheetId="34" hidden="1">{"'장비'!$A$3:$M$12"}</definedName>
    <definedName name="__H3" localSheetId="31" hidden="1">{"'장비'!$A$3:$M$12"}</definedName>
    <definedName name="__H3" hidden="1">{"'장비'!$A$3:$M$12"}</definedName>
    <definedName name="__HED2" localSheetId="31">#REF!</definedName>
    <definedName name="__HED2">!#REF!</definedName>
    <definedName name="__IAR3">#REF!</definedName>
    <definedName name="__IFQ2">#REF!</definedName>
    <definedName name="__IND1" localSheetId="31">#REF!</definedName>
    <definedName name="__IND1">!#REF!</definedName>
    <definedName name="__Ind2" localSheetId="31">#REF!</definedName>
    <definedName name="__Ind2">!#REF!</definedName>
    <definedName name="__Ind3" localSheetId="31">#REF!</definedName>
    <definedName name="__Ind3">!#REF!</definedName>
    <definedName name="__Ind4" localSheetId="31">#REF!</definedName>
    <definedName name="__Ind4">!#REF!</definedName>
    <definedName name="__Ind5" localSheetId="31">#REF!</definedName>
    <definedName name="__Ind5">!#REF!</definedName>
    <definedName name="__Inf06">#REF!</definedName>
    <definedName name="__Inf07">#REF!</definedName>
    <definedName name="__Inf08">#REF!</definedName>
    <definedName name="__Inf09">#REF!</definedName>
    <definedName name="__Inf10">#REF!</definedName>
    <definedName name="__inf11">#REF!</definedName>
    <definedName name="__Inf12">#REF!</definedName>
    <definedName name="__Inf13">#REF!</definedName>
    <definedName name="__Inf14">#REF!</definedName>
    <definedName name="__Inf15">#REF!</definedName>
    <definedName name="__inf9">#REF!</definedName>
    <definedName name="__IntlFixup" hidden="1">TRUE</definedName>
    <definedName name="__IntlFixupTable" localSheetId="31" hidden="1">#REF!</definedName>
    <definedName name="__IntlFixupTable" hidden="1">#REF!</definedName>
    <definedName name="__inv3">#REF!</definedName>
    <definedName name="__ir6">#REF!</definedName>
    <definedName name="__ird2">#REF!</definedName>
    <definedName name="__IV100000" localSheetId="31">#REF!</definedName>
    <definedName name="__IV100000">!#REF!</definedName>
    <definedName name="__JA5" hidden="1">{"PAGE1",#N/A,FALSE,"CHART12";"PAGE2",#N/A,FALSE,"CHART12"}</definedName>
    <definedName name="__JAN1">#REF!</definedName>
    <definedName name="__JAN2">#REF!</definedName>
    <definedName name="__JJJ1" hidden="1">{#N/A,#N/A,FALSE,"EL 11";#N/A,#N/A,FALSE,"EL 13";#N/A,#N/A,FALSE,"EL 17";#N/A,#N/A,FALSE,"EL 19";#N/A,#N/A,FALSE,"EL 23";#N/A,#N/A,FALSE,"COMUN.-INCEND."}</definedName>
    <definedName name="__joe1" localSheetId="35" hidden="1">{"details",#N/A,FALSE,"Summary"}</definedName>
    <definedName name="__joe1" localSheetId="37" hidden="1">{"details",#N/A,FALSE,"Summary"}</definedName>
    <definedName name="__joe1" localSheetId="36" hidden="1">{"details",#N/A,FALSE,"Summary"}</definedName>
    <definedName name="__joe1" localSheetId="33" hidden="1">{"details",#N/A,FALSE,"Summary"}</definedName>
    <definedName name="__joe1" localSheetId="34" hidden="1">{"details",#N/A,FALSE,"Summary"}</definedName>
    <definedName name="__joe1" localSheetId="31" hidden="1">{"details",#N/A,FALSE,"Summary"}</definedName>
    <definedName name="__joe1" hidden="1">{"details",#N/A,FALSE,"Summary"}</definedName>
    <definedName name="__joe2" localSheetId="35" hidden="1">{"summary",#N/A,FALSE,"Summary"}</definedName>
    <definedName name="__joe2" localSheetId="37" hidden="1">{"summary",#N/A,FALSE,"Summary"}</definedName>
    <definedName name="__joe2" localSheetId="36" hidden="1">{"summary",#N/A,FALSE,"Summary"}</definedName>
    <definedName name="__joe2" localSheetId="33" hidden="1">{"summary",#N/A,FALSE,"Summary"}</definedName>
    <definedName name="__joe2" localSheetId="34" hidden="1">{"summary",#N/A,FALSE,"Summary"}</definedName>
    <definedName name="__joe2" localSheetId="31" hidden="1">{"summary",#N/A,FALSE,"Summary"}</definedName>
    <definedName name="__joe2" hidden="1">{"summary",#N/A,FALSE,"Summary"}</definedName>
    <definedName name="__jul02" localSheetId="35" hidden="1">{#N/A,#N/A,FALSE,"MAY96 2260";#N/A,#N/A,FALSE,"system reclass";#N/A,#N/A,FALSE,"Items with no project number"}</definedName>
    <definedName name="__jul02" localSheetId="37" hidden="1">{#N/A,#N/A,FALSE,"MAY96 2260";#N/A,#N/A,FALSE,"system reclass";#N/A,#N/A,FALSE,"Items with no project number"}</definedName>
    <definedName name="__jul02" localSheetId="36" hidden="1">{#N/A,#N/A,FALSE,"MAY96 2260";#N/A,#N/A,FALSE,"system reclass";#N/A,#N/A,FALSE,"Items with no project number"}</definedName>
    <definedName name="__jul02" localSheetId="33" hidden="1">{#N/A,#N/A,FALSE,"MAY96 2260";#N/A,#N/A,FALSE,"system reclass";#N/A,#N/A,FALSE,"Items with no project number"}</definedName>
    <definedName name="__jul02" localSheetId="34" hidden="1">{#N/A,#N/A,FALSE,"MAY96 2260";#N/A,#N/A,FALSE,"system reclass";#N/A,#N/A,FALSE,"Items with no project number"}</definedName>
    <definedName name="__jul02" localSheetId="31" hidden="1">{#N/A,#N/A,FALSE,"MAY96 2260";#N/A,#N/A,FALSE,"system reclass";#N/A,#N/A,FALSE,"Items with no project number"}</definedName>
    <definedName name="__jul02" hidden="1">{#N/A,#N/A,FALSE,"MAY96 2260";#N/A,#N/A,FALSE,"system reclass";#N/A,#N/A,FALSE,"Items with no project number"}</definedName>
    <definedName name="__jul02_1" localSheetId="35" hidden="1">{#N/A,#N/A,FALSE,"MAY96 2260";#N/A,#N/A,FALSE,"system reclass";#N/A,#N/A,FALSE,"Items with no project number"}</definedName>
    <definedName name="__jul02_1" localSheetId="37" hidden="1">{#N/A,#N/A,FALSE,"MAY96 2260";#N/A,#N/A,FALSE,"system reclass";#N/A,#N/A,FALSE,"Items with no project number"}</definedName>
    <definedName name="__jul02_1" localSheetId="36" hidden="1">{#N/A,#N/A,FALSE,"MAY96 2260";#N/A,#N/A,FALSE,"system reclass";#N/A,#N/A,FALSE,"Items with no project number"}</definedName>
    <definedName name="__jul02_1" localSheetId="33" hidden="1">{#N/A,#N/A,FALSE,"MAY96 2260";#N/A,#N/A,FALSE,"system reclass";#N/A,#N/A,FALSE,"Items with no project number"}</definedName>
    <definedName name="__jul02_1" localSheetId="34" hidden="1">{#N/A,#N/A,FALSE,"MAY96 2260";#N/A,#N/A,FALSE,"system reclass";#N/A,#N/A,FALSE,"Items with no project number"}</definedName>
    <definedName name="__jul02_1" localSheetId="31" hidden="1">{#N/A,#N/A,FALSE,"MAY96 2260";#N/A,#N/A,FALSE,"system reclass";#N/A,#N/A,FALSE,"Items with no project number"}</definedName>
    <definedName name="__jul02_1" hidden="1">{#N/A,#N/A,FALSE,"MAY96 2260";#N/A,#N/A,FALSE,"system reclass";#N/A,#N/A,FALSE,"Items with no project number"}</definedName>
    <definedName name="__jul02_2" localSheetId="35" hidden="1">{#N/A,#N/A,FALSE,"MAY96 2260";#N/A,#N/A,FALSE,"system reclass";#N/A,#N/A,FALSE,"Items with no project number"}</definedName>
    <definedName name="__jul02_2" localSheetId="37" hidden="1">{#N/A,#N/A,FALSE,"MAY96 2260";#N/A,#N/A,FALSE,"system reclass";#N/A,#N/A,FALSE,"Items with no project number"}</definedName>
    <definedName name="__jul02_2" localSheetId="36" hidden="1">{#N/A,#N/A,FALSE,"MAY96 2260";#N/A,#N/A,FALSE,"system reclass";#N/A,#N/A,FALSE,"Items with no project number"}</definedName>
    <definedName name="__jul02_2" localSheetId="33" hidden="1">{#N/A,#N/A,FALSE,"MAY96 2260";#N/A,#N/A,FALSE,"system reclass";#N/A,#N/A,FALSE,"Items with no project number"}</definedName>
    <definedName name="__jul02_2" localSheetId="34" hidden="1">{#N/A,#N/A,FALSE,"MAY96 2260";#N/A,#N/A,FALSE,"system reclass";#N/A,#N/A,FALSE,"Items with no project number"}</definedName>
    <definedName name="__jul02_2" localSheetId="31" hidden="1">{#N/A,#N/A,FALSE,"MAY96 2260";#N/A,#N/A,FALSE,"system reclass";#N/A,#N/A,FALSE,"Items with no project number"}</definedName>
    <definedName name="__jul02_2" hidden="1">{#N/A,#N/A,FALSE,"MAY96 2260";#N/A,#N/A,FALSE,"system reclass";#N/A,#N/A,FALSE,"Items with no project number"}</definedName>
    <definedName name="__jul02_3" localSheetId="35" hidden="1">{#N/A,#N/A,FALSE,"MAY96 2260";#N/A,#N/A,FALSE,"system reclass";#N/A,#N/A,FALSE,"Items with no project number"}</definedName>
    <definedName name="__jul02_3" localSheetId="37" hidden="1">{#N/A,#N/A,FALSE,"MAY96 2260";#N/A,#N/A,FALSE,"system reclass";#N/A,#N/A,FALSE,"Items with no project number"}</definedName>
    <definedName name="__jul02_3" localSheetId="36" hidden="1">{#N/A,#N/A,FALSE,"MAY96 2260";#N/A,#N/A,FALSE,"system reclass";#N/A,#N/A,FALSE,"Items with no project number"}</definedName>
    <definedName name="__jul02_3" localSheetId="33" hidden="1">{#N/A,#N/A,FALSE,"MAY96 2260";#N/A,#N/A,FALSE,"system reclass";#N/A,#N/A,FALSE,"Items with no project number"}</definedName>
    <definedName name="__jul02_3" localSheetId="34" hidden="1">{#N/A,#N/A,FALSE,"MAY96 2260";#N/A,#N/A,FALSE,"system reclass";#N/A,#N/A,FALSE,"Items with no project number"}</definedName>
    <definedName name="__jul02_3" localSheetId="31" hidden="1">{#N/A,#N/A,FALSE,"MAY96 2260";#N/A,#N/A,FALSE,"system reclass";#N/A,#N/A,FALSE,"Items with no project number"}</definedName>
    <definedName name="__jul02_3" hidden="1">{#N/A,#N/A,FALSE,"MAY96 2260";#N/A,#N/A,FALSE,"system reclass";#N/A,#N/A,FALSE,"Items with no project number"}</definedName>
    <definedName name="__jul02_4" localSheetId="35" hidden="1">{#N/A,#N/A,FALSE,"MAY96 2260";#N/A,#N/A,FALSE,"system reclass";#N/A,#N/A,FALSE,"Items with no project number"}</definedName>
    <definedName name="__jul02_4" localSheetId="37" hidden="1">{#N/A,#N/A,FALSE,"MAY96 2260";#N/A,#N/A,FALSE,"system reclass";#N/A,#N/A,FALSE,"Items with no project number"}</definedName>
    <definedName name="__jul02_4" localSheetId="36" hidden="1">{#N/A,#N/A,FALSE,"MAY96 2260";#N/A,#N/A,FALSE,"system reclass";#N/A,#N/A,FALSE,"Items with no project number"}</definedName>
    <definedName name="__jul02_4" localSheetId="33" hidden="1">{#N/A,#N/A,FALSE,"MAY96 2260";#N/A,#N/A,FALSE,"system reclass";#N/A,#N/A,FALSE,"Items with no project number"}</definedName>
    <definedName name="__jul02_4" localSheetId="34" hidden="1">{#N/A,#N/A,FALSE,"MAY96 2260";#N/A,#N/A,FALSE,"system reclass";#N/A,#N/A,FALSE,"Items with no project number"}</definedName>
    <definedName name="__jul02_4" localSheetId="31" hidden="1">{#N/A,#N/A,FALSE,"MAY96 2260";#N/A,#N/A,FALSE,"system reclass";#N/A,#N/A,FALSE,"Items with no project number"}</definedName>
    <definedName name="__jul02_4" hidden="1">{#N/A,#N/A,FALSE,"MAY96 2260";#N/A,#N/A,FALSE,"system reclass";#N/A,#N/A,FALSE,"Items with no project number"}</definedName>
    <definedName name="__jul02_5" localSheetId="35" hidden="1">{#N/A,#N/A,FALSE,"MAY96 2260";#N/A,#N/A,FALSE,"system reclass";#N/A,#N/A,FALSE,"Items with no project number"}</definedName>
    <definedName name="__jul02_5" localSheetId="37" hidden="1">{#N/A,#N/A,FALSE,"MAY96 2260";#N/A,#N/A,FALSE,"system reclass";#N/A,#N/A,FALSE,"Items with no project number"}</definedName>
    <definedName name="__jul02_5" localSheetId="36" hidden="1">{#N/A,#N/A,FALSE,"MAY96 2260";#N/A,#N/A,FALSE,"system reclass";#N/A,#N/A,FALSE,"Items with no project number"}</definedName>
    <definedName name="__jul02_5" localSheetId="33" hidden="1">{#N/A,#N/A,FALSE,"MAY96 2260";#N/A,#N/A,FALSE,"system reclass";#N/A,#N/A,FALSE,"Items with no project number"}</definedName>
    <definedName name="__jul02_5" localSheetId="34" hidden="1">{#N/A,#N/A,FALSE,"MAY96 2260";#N/A,#N/A,FALSE,"system reclass";#N/A,#N/A,FALSE,"Items with no project number"}</definedName>
    <definedName name="__jul02_5" localSheetId="31" hidden="1">{#N/A,#N/A,FALSE,"MAY96 2260";#N/A,#N/A,FALSE,"system reclass";#N/A,#N/A,FALSE,"Items with no project number"}</definedName>
    <definedName name="__jul02_5" hidden="1">{#N/A,#N/A,FALSE,"MAY96 2260";#N/A,#N/A,FALSE,"system reclass";#N/A,#N/A,FALSE,"Items with no project number"}</definedName>
    <definedName name="__JUL1">#REF!</definedName>
    <definedName name="__JUL2">#REF!</definedName>
    <definedName name="__JUL97">#REF!</definedName>
    <definedName name="__JUN1">#REF!</definedName>
    <definedName name="__JUN2">#REF!</definedName>
    <definedName name="__jy5" localSheetId="35" hidden="1">{#N/A,#N/A,FALSE,"masez (10)";#N/A,#N/A,FALSE,"masez (7)";#N/A,#N/A,FALSE,"masez (6)";#N/A,#N/A,FALSE,"masez (5)";#N/A,#N/A,FALSE,"masez (4)";#N/A,#N/A,FALSE,"masez (3)";#N/A,#N/A,FALSE,"masez (2)";#N/A,#N/A,FALSE,"GME";#N/A,#N/A,FALSE,"masez"}</definedName>
    <definedName name="__jy5" localSheetId="37" hidden="1">{#N/A,#N/A,FALSE,"masez (10)";#N/A,#N/A,FALSE,"masez (7)";#N/A,#N/A,FALSE,"masez (6)";#N/A,#N/A,FALSE,"masez (5)";#N/A,#N/A,FALSE,"masez (4)";#N/A,#N/A,FALSE,"masez (3)";#N/A,#N/A,FALSE,"masez (2)";#N/A,#N/A,FALSE,"GME";#N/A,#N/A,FALSE,"masez"}</definedName>
    <definedName name="__jy5" localSheetId="36" hidden="1">{#N/A,#N/A,FALSE,"masez (10)";#N/A,#N/A,FALSE,"masez (7)";#N/A,#N/A,FALSE,"masez (6)";#N/A,#N/A,FALSE,"masez (5)";#N/A,#N/A,FALSE,"masez (4)";#N/A,#N/A,FALSE,"masez (3)";#N/A,#N/A,FALSE,"masez (2)";#N/A,#N/A,FALSE,"GME";#N/A,#N/A,FALSE,"masez"}</definedName>
    <definedName name="__jy5" localSheetId="33" hidden="1">{#N/A,#N/A,FALSE,"masez (10)";#N/A,#N/A,FALSE,"masez (7)";#N/A,#N/A,FALSE,"masez (6)";#N/A,#N/A,FALSE,"masez (5)";#N/A,#N/A,FALSE,"masez (4)";#N/A,#N/A,FALSE,"masez (3)";#N/A,#N/A,FALSE,"masez (2)";#N/A,#N/A,FALSE,"GME";#N/A,#N/A,FALSE,"masez"}</definedName>
    <definedName name="__jy5" localSheetId="34" hidden="1">{#N/A,#N/A,FALSE,"masez (10)";#N/A,#N/A,FALSE,"masez (7)";#N/A,#N/A,FALSE,"masez (6)";#N/A,#N/A,FALSE,"masez (5)";#N/A,#N/A,FALSE,"masez (4)";#N/A,#N/A,FALSE,"masez (3)";#N/A,#N/A,FALSE,"masez (2)";#N/A,#N/A,FALSE,"GME";#N/A,#N/A,FALSE,"masez"}</definedName>
    <definedName name="__jy5" localSheetId="31"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jy5213123" localSheetId="35" hidden="1">{#N/A,#N/A,FALSE,"masez (10)";#N/A,#N/A,FALSE,"masez (7)";#N/A,#N/A,FALSE,"masez (6)";#N/A,#N/A,FALSE,"masez (5)";#N/A,#N/A,FALSE,"masez (4)";#N/A,#N/A,FALSE,"masez (3)";#N/A,#N/A,FALSE,"masez (2)";#N/A,#N/A,FALSE,"GME";#N/A,#N/A,FALSE,"masez"}</definedName>
    <definedName name="__jy5213123" localSheetId="37" hidden="1">{#N/A,#N/A,FALSE,"masez (10)";#N/A,#N/A,FALSE,"masez (7)";#N/A,#N/A,FALSE,"masez (6)";#N/A,#N/A,FALSE,"masez (5)";#N/A,#N/A,FALSE,"masez (4)";#N/A,#N/A,FALSE,"masez (3)";#N/A,#N/A,FALSE,"masez (2)";#N/A,#N/A,FALSE,"GME";#N/A,#N/A,FALSE,"masez"}</definedName>
    <definedName name="__jy5213123" localSheetId="36" hidden="1">{#N/A,#N/A,FALSE,"masez (10)";#N/A,#N/A,FALSE,"masez (7)";#N/A,#N/A,FALSE,"masez (6)";#N/A,#N/A,FALSE,"masez (5)";#N/A,#N/A,FALSE,"masez (4)";#N/A,#N/A,FALSE,"masez (3)";#N/A,#N/A,FALSE,"masez (2)";#N/A,#N/A,FALSE,"GME";#N/A,#N/A,FALSE,"masez"}</definedName>
    <definedName name="__jy5213123" localSheetId="33" hidden="1">{#N/A,#N/A,FALSE,"masez (10)";#N/A,#N/A,FALSE,"masez (7)";#N/A,#N/A,FALSE,"masez (6)";#N/A,#N/A,FALSE,"masez (5)";#N/A,#N/A,FALSE,"masez (4)";#N/A,#N/A,FALSE,"masez (3)";#N/A,#N/A,FALSE,"masez (2)";#N/A,#N/A,FALSE,"GME";#N/A,#N/A,FALSE,"masez"}</definedName>
    <definedName name="__jy5213123" localSheetId="34" hidden="1">{#N/A,#N/A,FALSE,"masez (10)";#N/A,#N/A,FALSE,"masez (7)";#N/A,#N/A,FALSE,"masez (6)";#N/A,#N/A,FALSE,"masez (5)";#N/A,#N/A,FALSE,"masez (4)";#N/A,#N/A,FALSE,"masez (3)";#N/A,#N/A,FALSE,"masez (2)";#N/A,#N/A,FALSE,"GME";#N/A,#N/A,FALSE,"masez"}</definedName>
    <definedName name="__jy5213123" localSheetId="31" hidden="1">{#N/A,#N/A,FALSE,"masez (10)";#N/A,#N/A,FALSE,"masez (7)";#N/A,#N/A,FALSE,"masez (6)";#N/A,#N/A,FALSE,"masez (5)";#N/A,#N/A,FALSE,"masez (4)";#N/A,#N/A,FALSE,"masez (3)";#N/A,#N/A,FALSE,"masez (2)";#N/A,#N/A,FALSE,"GME";#N/A,#N/A,FALSE,"masez"}</definedName>
    <definedName name="__jy5213123" hidden="1">{#N/A,#N/A,FALSE,"masez (10)";#N/A,#N/A,FALSE,"masez (7)";#N/A,#N/A,FALSE,"masez (6)";#N/A,#N/A,FALSE,"masez (5)";#N/A,#N/A,FALSE,"masez (4)";#N/A,#N/A,FALSE,"masez (3)";#N/A,#N/A,FALSE,"masez (2)";#N/A,#N/A,FALSE,"GME";#N/A,#N/A,FALSE,"masez"}</definedName>
    <definedName name="__jy6" localSheetId="35" hidden="1">{#N/A,#N/A,FALSE,"masez (10)";#N/A,#N/A,FALSE,"masez (7)";#N/A,#N/A,FALSE,"masez (6)";#N/A,#N/A,FALSE,"masez (5)";#N/A,#N/A,FALSE,"masez (4)";#N/A,#N/A,FALSE,"masez (3)";#N/A,#N/A,FALSE,"masez (2)";#N/A,#N/A,FALSE,"GME";#N/A,#N/A,FALSE,"masez"}</definedName>
    <definedName name="__jy6" localSheetId="37" hidden="1">{#N/A,#N/A,FALSE,"masez (10)";#N/A,#N/A,FALSE,"masez (7)";#N/A,#N/A,FALSE,"masez (6)";#N/A,#N/A,FALSE,"masez (5)";#N/A,#N/A,FALSE,"masez (4)";#N/A,#N/A,FALSE,"masez (3)";#N/A,#N/A,FALSE,"masez (2)";#N/A,#N/A,FALSE,"GME";#N/A,#N/A,FALSE,"masez"}</definedName>
    <definedName name="__jy6" localSheetId="36" hidden="1">{#N/A,#N/A,FALSE,"masez (10)";#N/A,#N/A,FALSE,"masez (7)";#N/A,#N/A,FALSE,"masez (6)";#N/A,#N/A,FALSE,"masez (5)";#N/A,#N/A,FALSE,"masez (4)";#N/A,#N/A,FALSE,"masez (3)";#N/A,#N/A,FALSE,"masez (2)";#N/A,#N/A,FALSE,"GME";#N/A,#N/A,FALSE,"masez"}</definedName>
    <definedName name="__jy6" localSheetId="33" hidden="1">{#N/A,#N/A,FALSE,"masez (10)";#N/A,#N/A,FALSE,"masez (7)";#N/A,#N/A,FALSE,"masez (6)";#N/A,#N/A,FALSE,"masez (5)";#N/A,#N/A,FALSE,"masez (4)";#N/A,#N/A,FALSE,"masez (3)";#N/A,#N/A,FALSE,"masez (2)";#N/A,#N/A,FALSE,"GME";#N/A,#N/A,FALSE,"masez"}</definedName>
    <definedName name="__jy6" localSheetId="34" hidden="1">{#N/A,#N/A,FALSE,"masez (10)";#N/A,#N/A,FALSE,"masez (7)";#N/A,#N/A,FALSE,"masez (6)";#N/A,#N/A,FALSE,"masez (5)";#N/A,#N/A,FALSE,"masez (4)";#N/A,#N/A,FALSE,"masez (3)";#N/A,#N/A,FALSE,"masez (2)";#N/A,#N/A,FALSE,"GME";#N/A,#N/A,FALSE,"masez"}</definedName>
    <definedName name="__jy6" localSheetId="31" hidden="1">{#N/A,#N/A,FALSE,"masez (10)";#N/A,#N/A,FALSE,"masez (7)";#N/A,#N/A,FALSE,"masez (6)";#N/A,#N/A,FALSE,"masez (5)";#N/A,#N/A,FALSE,"masez (4)";#N/A,#N/A,FALSE,"masez (3)";#N/A,#N/A,FALSE,"masez (2)";#N/A,#N/A,FALSE,"GME";#N/A,#N/A,FALSE,"masez"}</definedName>
    <definedName name="__jy6" hidden="1">{#N/A,#N/A,FALSE,"masez (10)";#N/A,#N/A,FALSE,"masez (7)";#N/A,#N/A,FALSE,"masez (6)";#N/A,#N/A,FALSE,"masez (5)";#N/A,#N/A,FALSE,"masez (4)";#N/A,#N/A,FALSE,"masez (3)";#N/A,#N/A,FALSE,"masez (2)";#N/A,#N/A,FALSE,"GME";#N/A,#N/A,FALSE,"masez"}</definedName>
    <definedName name="__k1" localSheetId="31">#REF!</definedName>
    <definedName name="__k1">!#REF!</definedName>
    <definedName name="__k2" localSheetId="31">#REF!</definedName>
    <definedName name="__k2">!#REF!</definedName>
    <definedName name="__k3" localSheetId="31">#REF!</definedName>
    <definedName name="__k3">!#REF!</definedName>
    <definedName name="__key1" localSheetId="35" hidden="1">#REF!</definedName>
    <definedName name="__key1" localSheetId="37" hidden="1">#REF!</definedName>
    <definedName name="__key1" localSheetId="36" hidden="1">#REF!</definedName>
    <definedName name="__key1" localSheetId="33" hidden="1">#REF!</definedName>
    <definedName name="__key1" localSheetId="34" hidden="1">#REF!</definedName>
    <definedName name="__key1" hidden="1">#REF!</definedName>
    <definedName name="__KEY11" localSheetId="35" hidden="1">#REF!</definedName>
    <definedName name="__KEY11" localSheetId="37" hidden="1">#REF!</definedName>
    <definedName name="__KEY11" localSheetId="36" hidden="1">#REF!</definedName>
    <definedName name="__KEY11" localSheetId="33" hidden="1">#REF!</definedName>
    <definedName name="__KEY11" localSheetId="34" hidden="1">#REF!</definedName>
    <definedName name="__KEY11" hidden="1">#REF!</definedName>
    <definedName name="__KEY2" localSheetId="35" hidden="1">#REF!</definedName>
    <definedName name="__KEY2" localSheetId="37" hidden="1">#REF!</definedName>
    <definedName name="__KEY2" localSheetId="36" hidden="1">#REF!</definedName>
    <definedName name="__KEY2" localSheetId="33" hidden="1">#REF!</definedName>
    <definedName name="__KEY2" localSheetId="34" hidden="1">#REF!</definedName>
    <definedName name="__KEY2" hidden="1">#REF!</definedName>
    <definedName name="__KJ1" hidden="1">#REF!</definedName>
    <definedName name="__kk1"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2" localSheetId="35" hidden="1">{"FlujoGastos",#N/A,FALSE,"Base";"FlujoGastos",#N/A,FALSE,"Buzón Tren";"FlujoGastos",#N/A,FALSE,"Buzón Camión";"FlujoGastos",#N/A,FALSE,"LHD Camión";"FlujoGastos",#N/A,FALSE,"Cámara Camión"}</definedName>
    <definedName name="__kk2" localSheetId="37" hidden="1">{"FlujoGastos",#N/A,FALSE,"Base";"FlujoGastos",#N/A,FALSE,"Buzón Tren";"FlujoGastos",#N/A,FALSE,"Buzón Camión";"FlujoGastos",#N/A,FALSE,"LHD Camión";"FlujoGastos",#N/A,FALSE,"Cámara Camión"}</definedName>
    <definedName name="__kk2" localSheetId="36" hidden="1">{"FlujoGastos",#N/A,FALSE,"Base";"FlujoGastos",#N/A,FALSE,"Buzón Tren";"FlujoGastos",#N/A,FALSE,"Buzón Camión";"FlujoGastos",#N/A,FALSE,"LHD Camión";"FlujoGastos",#N/A,FALSE,"Cámara Camión"}</definedName>
    <definedName name="__kk2" localSheetId="33" hidden="1">{"FlujoGastos",#N/A,FALSE,"Base";"FlujoGastos",#N/A,FALSE,"Buzón Tren";"FlujoGastos",#N/A,FALSE,"Buzón Camión";"FlujoGastos",#N/A,FALSE,"LHD Camión";"FlujoGastos",#N/A,FALSE,"Cámara Camión"}</definedName>
    <definedName name="__kk2" localSheetId="34" hidden="1">{"FlujoGastos",#N/A,FALSE,"Base";"FlujoGastos",#N/A,FALSE,"Buzón Tren";"FlujoGastos",#N/A,FALSE,"Buzón Camión";"FlujoGastos",#N/A,FALSE,"LHD Camión";"FlujoGastos",#N/A,FALSE,"Cámara Camión"}</definedName>
    <definedName name="__kk2" localSheetId="31" hidden="1">{"FlujoGastos",#N/A,FALSE,"Base";"FlujoGastos",#N/A,FALSE,"Buzón Tren";"FlujoGastos",#N/A,FALSE,"Buzón Camión";"FlujoGastos",#N/A,FALSE,"LHD Camión";"FlujoGastos",#N/A,FALSE,"Cámara Camión"}</definedName>
    <definedName name="__kk2" hidden="1">{"FlujoGastos",#N/A,FALSE,"Base";"FlujoGastos",#N/A,FALSE,"Buzón Tren";"FlujoGastos",#N/A,FALSE,"Buzón Camión";"FlujoGastos",#N/A,FALSE,"LHD Camión";"FlujoGastos",#N/A,FALSE,"Cámara Camión"}</definedName>
    <definedName name="__kk3"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4" localSheetId="35" hidden="1">{"desarrollo",#N/A,FALSE,"Cámara Camión";"resumen",#N/A,FALSE,"Cámara Camión";"eqprod",#N/A,FALSE,"Cámara Camión"}</definedName>
    <definedName name="__kk4" localSheetId="37" hidden="1">{"desarrollo",#N/A,FALSE,"Cámara Camión";"resumen",#N/A,FALSE,"Cámara Camión";"eqprod",#N/A,FALSE,"Cámara Camión"}</definedName>
    <definedName name="__kk4" localSheetId="36" hidden="1">{"desarrollo",#N/A,FALSE,"Cámara Camión";"resumen",#N/A,FALSE,"Cámara Camión";"eqprod",#N/A,FALSE,"Cámara Camión"}</definedName>
    <definedName name="__kk4" localSheetId="33" hidden="1">{"desarrollo",#N/A,FALSE,"Cámara Camión";"resumen",#N/A,FALSE,"Cámara Camión";"eqprod",#N/A,FALSE,"Cámara Camión"}</definedName>
    <definedName name="__kk4" localSheetId="34" hidden="1">{"desarrollo",#N/A,FALSE,"Cámara Camión";"resumen",#N/A,FALSE,"Cámara Camión";"eqprod",#N/A,FALSE,"Cámara Camión"}</definedName>
    <definedName name="__kk4" localSheetId="31" hidden="1">{"desarrollo",#N/A,FALSE,"Cámara Camión";"resumen",#N/A,FALSE,"Cámara Camión";"eqprod",#N/A,FALSE,"Cámara Camión"}</definedName>
    <definedName name="__kk4" hidden="1">{"desarrollo",#N/A,FALSE,"Cámara Camión";"resumen",#N/A,FALSE,"Cámara Camión";"eqprod",#N/A,FALSE,"Cámara Camión"}</definedName>
    <definedName name="__KM1475">#REF!</definedName>
    <definedName name="__kvs1" localSheetId="35" hidden="1">{#N/A,#N/A,FALSE,"COVER1.XLS ";#N/A,#N/A,FALSE,"RACT1.XLS";#N/A,#N/A,FALSE,"RACT2.XLS";#N/A,#N/A,FALSE,"ECCMP";#N/A,#N/A,FALSE,"WELDER.XLS"}</definedName>
    <definedName name="__kvs1" localSheetId="37" hidden="1">{#N/A,#N/A,FALSE,"COVER1.XLS ";#N/A,#N/A,FALSE,"RACT1.XLS";#N/A,#N/A,FALSE,"RACT2.XLS";#N/A,#N/A,FALSE,"ECCMP";#N/A,#N/A,FALSE,"WELDER.XLS"}</definedName>
    <definedName name="__kvs1" localSheetId="36" hidden="1">{#N/A,#N/A,FALSE,"COVER1.XLS ";#N/A,#N/A,FALSE,"RACT1.XLS";#N/A,#N/A,FALSE,"RACT2.XLS";#N/A,#N/A,FALSE,"ECCMP";#N/A,#N/A,FALSE,"WELDER.XLS"}</definedName>
    <definedName name="__kvs1" localSheetId="33" hidden="1">{#N/A,#N/A,FALSE,"COVER1.XLS ";#N/A,#N/A,FALSE,"RACT1.XLS";#N/A,#N/A,FALSE,"RACT2.XLS";#N/A,#N/A,FALSE,"ECCMP";#N/A,#N/A,FALSE,"WELDER.XLS"}</definedName>
    <definedName name="__kvs1" localSheetId="34" hidden="1">{#N/A,#N/A,FALSE,"COVER1.XLS ";#N/A,#N/A,FALSE,"RACT1.XLS";#N/A,#N/A,FALSE,"RACT2.XLS";#N/A,#N/A,FALSE,"ECCMP";#N/A,#N/A,FALSE,"WELDER.XLS"}</definedName>
    <definedName name="__kvs1" localSheetId="31" hidden="1">{#N/A,#N/A,FALSE,"COVER1.XLS ";#N/A,#N/A,FALSE,"RACT1.XLS";#N/A,#N/A,FALSE,"RACT2.XLS";#N/A,#N/A,FALSE,"ECCMP";#N/A,#N/A,FALSE,"WELDER.XLS"}</definedName>
    <definedName name="__kvs1" hidden="1">{#N/A,#N/A,FALSE,"COVER1.XLS ";#N/A,#N/A,FALSE,"RACT1.XLS";#N/A,#N/A,FALSE,"RACT2.XLS";#N/A,#N/A,FALSE,"ECCMP";#N/A,#N/A,FALSE,"WELDER.XLS"}</definedName>
    <definedName name="__kvs2" localSheetId="35" hidden="1">{#N/A,#N/A,FALSE,"COVER1.XLS ";#N/A,#N/A,FALSE,"RACT1.XLS";#N/A,#N/A,FALSE,"RACT2.XLS";#N/A,#N/A,FALSE,"ECCMP";#N/A,#N/A,FALSE,"WELDER.XLS"}</definedName>
    <definedName name="__kvs2" localSheetId="37" hidden="1">{#N/A,#N/A,FALSE,"COVER1.XLS ";#N/A,#N/A,FALSE,"RACT1.XLS";#N/A,#N/A,FALSE,"RACT2.XLS";#N/A,#N/A,FALSE,"ECCMP";#N/A,#N/A,FALSE,"WELDER.XLS"}</definedName>
    <definedName name="__kvs2" localSheetId="36" hidden="1">{#N/A,#N/A,FALSE,"COVER1.XLS ";#N/A,#N/A,FALSE,"RACT1.XLS";#N/A,#N/A,FALSE,"RACT2.XLS";#N/A,#N/A,FALSE,"ECCMP";#N/A,#N/A,FALSE,"WELDER.XLS"}</definedName>
    <definedName name="__kvs2" localSheetId="33" hidden="1">{#N/A,#N/A,FALSE,"COVER1.XLS ";#N/A,#N/A,FALSE,"RACT1.XLS";#N/A,#N/A,FALSE,"RACT2.XLS";#N/A,#N/A,FALSE,"ECCMP";#N/A,#N/A,FALSE,"WELDER.XLS"}</definedName>
    <definedName name="__kvs2" localSheetId="34" hidden="1">{#N/A,#N/A,FALSE,"COVER1.XLS ";#N/A,#N/A,FALSE,"RACT1.XLS";#N/A,#N/A,FALSE,"RACT2.XLS";#N/A,#N/A,FALSE,"ECCMP";#N/A,#N/A,FALSE,"WELDER.XLS"}</definedName>
    <definedName name="__kvs2" localSheetId="31" hidden="1">{#N/A,#N/A,FALSE,"COVER1.XLS ";#N/A,#N/A,FALSE,"RACT1.XLS";#N/A,#N/A,FALSE,"RACT2.XLS";#N/A,#N/A,FALSE,"ECCMP";#N/A,#N/A,FALSE,"WELDER.XLS"}</definedName>
    <definedName name="__kvs2" hidden="1">{#N/A,#N/A,FALSE,"COVER1.XLS ";#N/A,#N/A,FALSE,"RACT1.XLS";#N/A,#N/A,FALSE,"RACT2.XLS";#N/A,#N/A,FALSE,"ECCMP";#N/A,#N/A,FALSE,"WELDER.XLS"}</definedName>
    <definedName name="__kvs5" localSheetId="35" hidden="1">{#N/A,#N/A,FALSE,"COVER.XLS";#N/A,#N/A,FALSE,"RACT1.XLS";#N/A,#N/A,FALSE,"RACT2.XLS";#N/A,#N/A,FALSE,"ECCMP";#N/A,#N/A,FALSE,"WELDER.XLS"}</definedName>
    <definedName name="__kvs5" localSheetId="37" hidden="1">{#N/A,#N/A,FALSE,"COVER.XLS";#N/A,#N/A,FALSE,"RACT1.XLS";#N/A,#N/A,FALSE,"RACT2.XLS";#N/A,#N/A,FALSE,"ECCMP";#N/A,#N/A,FALSE,"WELDER.XLS"}</definedName>
    <definedName name="__kvs5" localSheetId="36" hidden="1">{#N/A,#N/A,FALSE,"COVER.XLS";#N/A,#N/A,FALSE,"RACT1.XLS";#N/A,#N/A,FALSE,"RACT2.XLS";#N/A,#N/A,FALSE,"ECCMP";#N/A,#N/A,FALSE,"WELDER.XLS"}</definedName>
    <definedName name="__kvs5" localSheetId="33" hidden="1">{#N/A,#N/A,FALSE,"COVER.XLS";#N/A,#N/A,FALSE,"RACT1.XLS";#N/A,#N/A,FALSE,"RACT2.XLS";#N/A,#N/A,FALSE,"ECCMP";#N/A,#N/A,FALSE,"WELDER.XLS"}</definedName>
    <definedName name="__kvs5" localSheetId="34" hidden="1">{#N/A,#N/A,FALSE,"COVER.XLS";#N/A,#N/A,FALSE,"RACT1.XLS";#N/A,#N/A,FALSE,"RACT2.XLS";#N/A,#N/A,FALSE,"ECCMP";#N/A,#N/A,FALSE,"WELDER.XLS"}</definedName>
    <definedName name="__kvs5" localSheetId="31" hidden="1">{#N/A,#N/A,FALSE,"COVER.XLS";#N/A,#N/A,FALSE,"RACT1.XLS";#N/A,#N/A,FALSE,"RACT2.XLS";#N/A,#N/A,FALSE,"ECCMP";#N/A,#N/A,FALSE,"WELDER.XLS"}</definedName>
    <definedName name="__kvs5" hidden="1">{#N/A,#N/A,FALSE,"COVER.XLS";#N/A,#N/A,FALSE,"RACT1.XLS";#N/A,#N/A,FALSE,"RACT2.XLS";#N/A,#N/A,FALSE,"ECCMP";#N/A,#N/A,FALSE,"WELDER.XLS"}</definedName>
    <definedName name="__kvs8" localSheetId="35" hidden="1">{#N/A,#N/A,FALSE,"COVER1.XLS ";#N/A,#N/A,FALSE,"RACT1.XLS";#N/A,#N/A,FALSE,"RACT2.XLS";#N/A,#N/A,FALSE,"ECCMP";#N/A,#N/A,FALSE,"WELDER.XLS"}</definedName>
    <definedName name="__kvs8" localSheetId="37" hidden="1">{#N/A,#N/A,FALSE,"COVER1.XLS ";#N/A,#N/A,FALSE,"RACT1.XLS";#N/A,#N/A,FALSE,"RACT2.XLS";#N/A,#N/A,FALSE,"ECCMP";#N/A,#N/A,FALSE,"WELDER.XLS"}</definedName>
    <definedName name="__kvs8" localSheetId="36" hidden="1">{#N/A,#N/A,FALSE,"COVER1.XLS ";#N/A,#N/A,FALSE,"RACT1.XLS";#N/A,#N/A,FALSE,"RACT2.XLS";#N/A,#N/A,FALSE,"ECCMP";#N/A,#N/A,FALSE,"WELDER.XLS"}</definedName>
    <definedName name="__kvs8" localSheetId="33" hidden="1">{#N/A,#N/A,FALSE,"COVER1.XLS ";#N/A,#N/A,FALSE,"RACT1.XLS";#N/A,#N/A,FALSE,"RACT2.XLS";#N/A,#N/A,FALSE,"ECCMP";#N/A,#N/A,FALSE,"WELDER.XLS"}</definedName>
    <definedName name="__kvs8" localSheetId="34" hidden="1">{#N/A,#N/A,FALSE,"COVER1.XLS ";#N/A,#N/A,FALSE,"RACT1.XLS";#N/A,#N/A,FALSE,"RACT2.XLS";#N/A,#N/A,FALSE,"ECCMP";#N/A,#N/A,FALSE,"WELDER.XLS"}</definedName>
    <definedName name="__kvs8" localSheetId="31" hidden="1">{#N/A,#N/A,FALSE,"COVER1.XLS ";#N/A,#N/A,FALSE,"RACT1.XLS";#N/A,#N/A,FALSE,"RACT2.XLS";#N/A,#N/A,FALSE,"ECCMP";#N/A,#N/A,FALSE,"WELDER.XLS"}</definedName>
    <definedName name="__kvs8" hidden="1">{#N/A,#N/A,FALSE,"COVER1.XLS ";#N/A,#N/A,FALSE,"RACT1.XLS";#N/A,#N/A,FALSE,"RACT2.XLS";#N/A,#N/A,FALSE,"ECCMP";#N/A,#N/A,FALSE,"WELDER.XLS"}</definedName>
    <definedName name="__Lan1" localSheetId="35" hidden="1">{"'Sheet1'!$L$16"}</definedName>
    <definedName name="__Lan1" localSheetId="37" hidden="1">{"'Sheet1'!$L$16"}</definedName>
    <definedName name="__Lan1" localSheetId="36" hidden="1">{"'Sheet1'!$L$16"}</definedName>
    <definedName name="__Lan1" localSheetId="33" hidden="1">{"'Sheet1'!$L$16"}</definedName>
    <definedName name="__Lan1" localSheetId="34" hidden="1">{"'Sheet1'!$L$16"}</definedName>
    <definedName name="__Lan1" localSheetId="31" hidden="1">{"'Sheet1'!$L$16"}</definedName>
    <definedName name="__Lan1" hidden="1">{"'Sheet1'!$L$16"}</definedName>
    <definedName name="__LAN3" localSheetId="35" hidden="1">{"'Sheet1'!$L$16"}</definedName>
    <definedName name="__LAN3" localSheetId="37" hidden="1">{"'Sheet1'!$L$16"}</definedName>
    <definedName name="__LAN3" localSheetId="36" hidden="1">{"'Sheet1'!$L$16"}</definedName>
    <definedName name="__LAN3" localSheetId="33" hidden="1">{"'Sheet1'!$L$16"}</definedName>
    <definedName name="__LAN3" localSheetId="34" hidden="1">{"'Sheet1'!$L$16"}</definedName>
    <definedName name="__LAN3" localSheetId="31" hidden="1">{"'Sheet1'!$L$16"}</definedName>
    <definedName name="__LAN3" hidden="1">{"'Sheet1'!$L$16"}</definedName>
    <definedName name="__LAS1">#REF!</definedName>
    <definedName name="__LAS2">#REF!</definedName>
    <definedName name="__len2" localSheetId="31">#REF!</definedName>
    <definedName name="__len2">!#REF!</definedName>
    <definedName name="__len3" localSheetId="31">#REF!</definedName>
    <definedName name="__len3">!#REF!</definedName>
    <definedName name="__ley1" localSheetId="31">#REF!</definedName>
    <definedName name="__ley1">!#REF!</definedName>
    <definedName name="__lk1"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ot1" localSheetId="35" hidden="1">{#N/A,#N/A,FALSE,"Total_OC015";#N/A,#N/A,FALSE,"ADMIN";#N/A,#N/A,FALSE,"PROCES";#N/A,#N/A,FALSE,"mecan";#N/A,#N/A,FALSE,"civil";#N/A,#N/A,FALSE,"CAÑER";#N/A,#N/A,FALSE,"ELEC";#N/A,#N/A,FALSE,"INSTR"}</definedName>
    <definedName name="__lot1" localSheetId="37" hidden="1">{#N/A,#N/A,FALSE,"Total_OC015";#N/A,#N/A,FALSE,"ADMIN";#N/A,#N/A,FALSE,"PROCES";#N/A,#N/A,FALSE,"mecan";#N/A,#N/A,FALSE,"civil";#N/A,#N/A,FALSE,"CAÑER";#N/A,#N/A,FALSE,"ELEC";#N/A,#N/A,FALSE,"INSTR"}</definedName>
    <definedName name="__lot1" localSheetId="36" hidden="1">{#N/A,#N/A,FALSE,"Total_OC015";#N/A,#N/A,FALSE,"ADMIN";#N/A,#N/A,FALSE,"PROCES";#N/A,#N/A,FALSE,"mecan";#N/A,#N/A,FALSE,"civil";#N/A,#N/A,FALSE,"CAÑER";#N/A,#N/A,FALSE,"ELEC";#N/A,#N/A,FALSE,"INSTR"}</definedName>
    <definedName name="__lot1" localSheetId="33" hidden="1">{#N/A,#N/A,FALSE,"Total_OC015";#N/A,#N/A,FALSE,"ADMIN";#N/A,#N/A,FALSE,"PROCES";#N/A,#N/A,FALSE,"mecan";#N/A,#N/A,FALSE,"civil";#N/A,#N/A,FALSE,"CAÑER";#N/A,#N/A,FALSE,"ELEC";#N/A,#N/A,FALSE,"INSTR"}</definedName>
    <definedName name="__lot1" localSheetId="34" hidden="1">{#N/A,#N/A,FALSE,"Total_OC015";#N/A,#N/A,FALSE,"ADMIN";#N/A,#N/A,FALSE,"PROCES";#N/A,#N/A,FALSE,"mecan";#N/A,#N/A,FALSE,"civil";#N/A,#N/A,FALSE,"CAÑER";#N/A,#N/A,FALSE,"ELEC";#N/A,#N/A,FALSE,"INSTR"}</definedName>
    <definedName name="__lot1" localSheetId="31" hidden="1">{#N/A,#N/A,FALSE,"Total_OC015";#N/A,#N/A,FALSE,"ADMIN";#N/A,#N/A,FALSE,"PROCES";#N/A,#N/A,FALSE,"mecan";#N/A,#N/A,FALSE,"civil";#N/A,#N/A,FALSE,"CAÑER";#N/A,#N/A,FALSE,"ELEC";#N/A,#N/A,FALSE,"INSTR"}</definedName>
    <definedName name="__lot1" hidden="1">{#N/A,#N/A,FALSE,"Total_OC015";#N/A,#N/A,FALSE,"ADMIN";#N/A,#N/A,FALSE,"PROCES";#N/A,#N/A,FALSE,"mecan";#N/A,#N/A,FALSE,"civil";#N/A,#N/A,FALSE,"CAÑER";#N/A,#N/A,FALSE,"ELEC";#N/A,#N/A,FALSE,"INSTR"}</definedName>
    <definedName name="__LQ3">#REF!</definedName>
    <definedName name="__lu1" localSheetId="35" hidden="1">{#N/A,#N/A,FALSE,"subcontract"}</definedName>
    <definedName name="__lu1" localSheetId="37" hidden="1">{#N/A,#N/A,FALSE,"subcontract"}</definedName>
    <definedName name="__lu1" localSheetId="36" hidden="1">{#N/A,#N/A,FALSE,"subcontract"}</definedName>
    <definedName name="__lu1" localSheetId="33" hidden="1">{#N/A,#N/A,FALSE,"subcontract"}</definedName>
    <definedName name="__lu1" localSheetId="34" hidden="1">{#N/A,#N/A,FALSE,"subcontract"}</definedName>
    <definedName name="__lu1" localSheetId="31" hidden="1">{#N/A,#N/A,FALSE,"subcontract"}</definedName>
    <definedName name="__lu1" hidden="1">{#N/A,#N/A,FALSE,"subcontract"}</definedName>
    <definedName name="__lu2" localSheetId="35" hidden="1">{#N/A,#N/A,FALSE,"subcontract"}</definedName>
    <definedName name="__lu2" localSheetId="37" hidden="1">{#N/A,#N/A,FALSE,"subcontract"}</definedName>
    <definedName name="__lu2" localSheetId="36" hidden="1">{#N/A,#N/A,FALSE,"subcontract"}</definedName>
    <definedName name="__lu2" localSheetId="33" hidden="1">{#N/A,#N/A,FALSE,"subcontract"}</definedName>
    <definedName name="__lu2" localSheetId="34" hidden="1">{#N/A,#N/A,FALSE,"subcontract"}</definedName>
    <definedName name="__lu2" localSheetId="31" hidden="1">{#N/A,#N/A,FALSE,"subcontract"}</definedName>
    <definedName name="__lu2" hidden="1">{#N/A,#N/A,FALSE,"subcontract"}</definedName>
    <definedName name="__lu222" localSheetId="35" hidden="1">{#N/A,#N/A,FALSE,"subcontract"}</definedName>
    <definedName name="__lu222" localSheetId="37" hidden="1">{#N/A,#N/A,FALSE,"subcontract"}</definedName>
    <definedName name="__lu222" localSheetId="36" hidden="1">{#N/A,#N/A,FALSE,"subcontract"}</definedName>
    <definedName name="__lu222" localSheetId="33" hidden="1">{#N/A,#N/A,FALSE,"subcontract"}</definedName>
    <definedName name="__lu222" localSheetId="34" hidden="1">{#N/A,#N/A,FALSE,"subcontract"}</definedName>
    <definedName name="__lu222" localSheetId="31" hidden="1">{#N/A,#N/A,FALSE,"subcontract"}</definedName>
    <definedName name="__lu222" hidden="1">{#N/A,#N/A,FALSE,"subcontract"}</definedName>
    <definedName name="_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2" localSheetId="35" hidden="1">{#N/A,#N/A,FALSE,"TEC-01";#N/A,#N/A,FALSE,"TEC - 02";#N/A,#N/A,FALSE,"TEC - 03";#N/A,#N/A,FALSE,"TEC - 04";#N/A,#N/A,FALSE,"TEC-07";#N/A,#N/A,FALSE,"TEC-08";#N/A,#N/A,FALSE,"TEC - 09A";#N/A,#N/A,FALSE,"TEC - 09B";#N/A,#N/A,FALSE,"TEC - 09C";#N/A,#N/A,FALSE,"TEC - 10";#N/A,#N/A,FALSE,"TEC-11"}</definedName>
    <definedName name="__M2" localSheetId="37" hidden="1">{#N/A,#N/A,FALSE,"TEC-01";#N/A,#N/A,FALSE,"TEC - 02";#N/A,#N/A,FALSE,"TEC - 03";#N/A,#N/A,FALSE,"TEC - 04";#N/A,#N/A,FALSE,"TEC-07";#N/A,#N/A,FALSE,"TEC-08";#N/A,#N/A,FALSE,"TEC - 09A";#N/A,#N/A,FALSE,"TEC - 09B";#N/A,#N/A,FALSE,"TEC - 09C";#N/A,#N/A,FALSE,"TEC - 10";#N/A,#N/A,FALSE,"TEC-11"}</definedName>
    <definedName name="__M2" localSheetId="36" hidden="1">{#N/A,#N/A,FALSE,"TEC-01";#N/A,#N/A,FALSE,"TEC - 02";#N/A,#N/A,FALSE,"TEC - 03";#N/A,#N/A,FALSE,"TEC - 04";#N/A,#N/A,FALSE,"TEC-07";#N/A,#N/A,FALSE,"TEC-08";#N/A,#N/A,FALSE,"TEC - 09A";#N/A,#N/A,FALSE,"TEC - 09B";#N/A,#N/A,FALSE,"TEC - 09C";#N/A,#N/A,FALSE,"TEC - 10";#N/A,#N/A,FALSE,"TEC-11"}</definedName>
    <definedName name="__M2" localSheetId="33" hidden="1">{#N/A,#N/A,FALSE,"TEC-01";#N/A,#N/A,FALSE,"TEC - 02";#N/A,#N/A,FALSE,"TEC - 03";#N/A,#N/A,FALSE,"TEC - 04";#N/A,#N/A,FALSE,"TEC-07";#N/A,#N/A,FALSE,"TEC-08";#N/A,#N/A,FALSE,"TEC - 09A";#N/A,#N/A,FALSE,"TEC - 09B";#N/A,#N/A,FALSE,"TEC - 09C";#N/A,#N/A,FALSE,"TEC - 10";#N/A,#N/A,FALSE,"TEC-11"}</definedName>
    <definedName name="__M2" localSheetId="34" hidden="1">{#N/A,#N/A,FALSE,"TEC-01";#N/A,#N/A,FALSE,"TEC - 02";#N/A,#N/A,FALSE,"TEC - 03";#N/A,#N/A,FALSE,"TEC - 04";#N/A,#N/A,FALSE,"TEC-07";#N/A,#N/A,FALSE,"TEC-08";#N/A,#N/A,FALSE,"TEC - 09A";#N/A,#N/A,FALSE,"TEC - 09B";#N/A,#N/A,FALSE,"TEC - 09C";#N/A,#N/A,FALSE,"TEC - 10";#N/A,#N/A,FALSE,"TEC-11"}</definedName>
    <definedName name="__M2" localSheetId="31" hidden="1">{#N/A,#N/A,FALSE,"TEC-01";#N/A,#N/A,FALSE,"TEC - 02";#N/A,#N/A,FALSE,"TEC - 03";#N/A,#N/A,FALSE,"TEC - 04";#N/A,#N/A,FALSE,"TEC-07";#N/A,#N/A,FALSE,"TEC-08";#N/A,#N/A,FALSE,"TEC - 09A";#N/A,#N/A,FALSE,"TEC - 09B";#N/A,#N/A,FALSE,"TEC - 09C";#N/A,#N/A,FALSE,"TEC - 10";#N/A,#N/A,FALSE,"TEC-11"}</definedName>
    <definedName name="__M2" hidden="1">{#N/A,#N/A,FALSE,"TEC-01";#N/A,#N/A,FALSE,"TEC - 02";#N/A,#N/A,FALSE,"TEC - 03";#N/A,#N/A,FALSE,"TEC - 04";#N/A,#N/A,FALSE,"TEC-07";#N/A,#N/A,FALSE,"TEC-08";#N/A,#N/A,FALSE,"TEC - 09A";#N/A,#N/A,FALSE,"TEC - 09B";#N/A,#N/A,FALSE,"TEC - 09C";#N/A,#N/A,FALSE,"TEC - 10";#N/A,#N/A,FALSE,"TEC-11"}</definedName>
    <definedName name="_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_MAD1">#REF!</definedName>
    <definedName name="__MAI1">#REF!</definedName>
    <definedName name="__MAI2">#REF!</definedName>
    <definedName name="__MAIN__">#REF!</definedName>
    <definedName name="__MAR1">#REF!</definedName>
    <definedName name="__MAR2">#REF!</definedName>
    <definedName name="__MAT1">#REF!</definedName>
    <definedName name="__mat2">#REF!</definedName>
    <definedName name="__MAY94" localSheetId="31">#REF!</definedName>
    <definedName name="__MAY94">!#REF!</definedName>
    <definedName name="__MBB108">#REF!</definedName>
    <definedName name="__MBB1214">#REF!</definedName>
    <definedName name="__MBB1616">#REF!</definedName>
    <definedName name="__MES1">#REF!</definedName>
    <definedName name="__MES2">#REF!</definedName>
    <definedName name="__MES3">#REF!</definedName>
    <definedName name="__MET1">#REF!</definedName>
    <definedName name="__MET2">#REF!</definedName>
    <definedName name="__MTE10">#REF!</definedName>
    <definedName name="__MTE5">#REF!</definedName>
    <definedName name="__n1" localSheetId="35" hidden="1">{#N/A,#N/A,FALSE,"Vessel1 1";#N/A,#N/A,FALSE,"Vessel1 2";#N/A,#N/A,FALSE,"Vessel1 3";#N/A,#N/A,FALSE,"Vessel1 4";#N/A,#N/A,FALSE,"Vessel1 5";#N/A,#N/A,FALSE,"Vessel1 6";#N/A,#N/A,FALSE,"Vessel1 7";#N/A,#N/A,FALSE,"Vessel1 8";#N/A,#N/A,FALSE,"Vessel1 9";#N/A,#N/A,FALSE,"Vessel1 10";#N/A,#N/A,FALSE,"Vessel1 11"}</definedName>
    <definedName name="__n1" localSheetId="37" hidden="1">{#N/A,#N/A,FALSE,"Vessel1 1";#N/A,#N/A,FALSE,"Vessel1 2";#N/A,#N/A,FALSE,"Vessel1 3";#N/A,#N/A,FALSE,"Vessel1 4";#N/A,#N/A,FALSE,"Vessel1 5";#N/A,#N/A,FALSE,"Vessel1 6";#N/A,#N/A,FALSE,"Vessel1 7";#N/A,#N/A,FALSE,"Vessel1 8";#N/A,#N/A,FALSE,"Vessel1 9";#N/A,#N/A,FALSE,"Vessel1 10";#N/A,#N/A,FALSE,"Vessel1 11"}</definedName>
    <definedName name="__n1" localSheetId="36" hidden="1">{#N/A,#N/A,FALSE,"Vessel1 1";#N/A,#N/A,FALSE,"Vessel1 2";#N/A,#N/A,FALSE,"Vessel1 3";#N/A,#N/A,FALSE,"Vessel1 4";#N/A,#N/A,FALSE,"Vessel1 5";#N/A,#N/A,FALSE,"Vessel1 6";#N/A,#N/A,FALSE,"Vessel1 7";#N/A,#N/A,FALSE,"Vessel1 8";#N/A,#N/A,FALSE,"Vessel1 9";#N/A,#N/A,FALSE,"Vessel1 10";#N/A,#N/A,FALSE,"Vessel1 11"}</definedName>
    <definedName name="__n1" localSheetId="33" hidden="1">{#N/A,#N/A,FALSE,"Vessel1 1";#N/A,#N/A,FALSE,"Vessel1 2";#N/A,#N/A,FALSE,"Vessel1 3";#N/A,#N/A,FALSE,"Vessel1 4";#N/A,#N/A,FALSE,"Vessel1 5";#N/A,#N/A,FALSE,"Vessel1 6";#N/A,#N/A,FALSE,"Vessel1 7";#N/A,#N/A,FALSE,"Vessel1 8";#N/A,#N/A,FALSE,"Vessel1 9";#N/A,#N/A,FALSE,"Vessel1 10";#N/A,#N/A,FALSE,"Vessel1 11"}</definedName>
    <definedName name="__n1" localSheetId="34" hidden="1">{#N/A,#N/A,FALSE,"Vessel1 1";#N/A,#N/A,FALSE,"Vessel1 2";#N/A,#N/A,FALSE,"Vessel1 3";#N/A,#N/A,FALSE,"Vessel1 4";#N/A,#N/A,FALSE,"Vessel1 5";#N/A,#N/A,FALSE,"Vessel1 6";#N/A,#N/A,FALSE,"Vessel1 7";#N/A,#N/A,FALSE,"Vessel1 8";#N/A,#N/A,FALSE,"Vessel1 9";#N/A,#N/A,FALSE,"Vessel1 10";#N/A,#N/A,FALSE,"Vessel1 11"}</definedName>
    <definedName name="__n1" localSheetId="31" hidden="1">{#N/A,#N/A,FALSE,"Vessel1 1";#N/A,#N/A,FALSE,"Vessel1 2";#N/A,#N/A,FALSE,"Vessel1 3";#N/A,#N/A,FALSE,"Vessel1 4";#N/A,#N/A,FALSE,"Vessel1 5";#N/A,#N/A,FALSE,"Vessel1 6";#N/A,#N/A,FALSE,"Vessel1 7";#N/A,#N/A,FALSE,"Vessel1 8";#N/A,#N/A,FALSE,"Vessel1 9";#N/A,#N/A,FALSE,"Vessel1 10";#N/A,#N/A,FALSE,"Vessel1 11"}</definedName>
    <definedName name="__n1" hidden="1">{#N/A,#N/A,FALSE,"Vessel1 1";#N/A,#N/A,FALSE,"Vessel1 2";#N/A,#N/A,FALSE,"Vessel1 3";#N/A,#N/A,FALSE,"Vessel1 4";#N/A,#N/A,FALSE,"Vessel1 5";#N/A,#N/A,FALSE,"Vessel1 6";#N/A,#N/A,FALSE,"Vessel1 7";#N/A,#N/A,FALSE,"Vessel1 8";#N/A,#N/A,FALSE,"Vessel1 9";#N/A,#N/A,FALSE,"Vessel1 10";#N/A,#N/A,FALSE,"Vessel1 11"}</definedName>
    <definedName name="__n2" localSheetId="35" hidden="1">{#N/A,#N/A,FALSE,"Vessel1 1";#N/A,#N/A,FALSE,"Vessel1 2";#N/A,#N/A,FALSE,"Vessel1 3";#N/A,#N/A,FALSE,"Vessel1 4";#N/A,#N/A,FALSE,"Vessel1 5";#N/A,#N/A,FALSE,"Vessel1 6";#N/A,#N/A,FALSE,"Vessel1 7";#N/A,#N/A,FALSE,"Vessel1 8";#N/A,#N/A,FALSE,"Vessel1 9";#N/A,#N/A,FALSE,"Vessel1 10";#N/A,#N/A,FALSE,"Vessel1 11"}</definedName>
    <definedName name="__n2" localSheetId="37" hidden="1">{#N/A,#N/A,FALSE,"Vessel1 1";#N/A,#N/A,FALSE,"Vessel1 2";#N/A,#N/A,FALSE,"Vessel1 3";#N/A,#N/A,FALSE,"Vessel1 4";#N/A,#N/A,FALSE,"Vessel1 5";#N/A,#N/A,FALSE,"Vessel1 6";#N/A,#N/A,FALSE,"Vessel1 7";#N/A,#N/A,FALSE,"Vessel1 8";#N/A,#N/A,FALSE,"Vessel1 9";#N/A,#N/A,FALSE,"Vessel1 10";#N/A,#N/A,FALSE,"Vessel1 11"}</definedName>
    <definedName name="__n2" localSheetId="36" hidden="1">{#N/A,#N/A,FALSE,"Vessel1 1";#N/A,#N/A,FALSE,"Vessel1 2";#N/A,#N/A,FALSE,"Vessel1 3";#N/A,#N/A,FALSE,"Vessel1 4";#N/A,#N/A,FALSE,"Vessel1 5";#N/A,#N/A,FALSE,"Vessel1 6";#N/A,#N/A,FALSE,"Vessel1 7";#N/A,#N/A,FALSE,"Vessel1 8";#N/A,#N/A,FALSE,"Vessel1 9";#N/A,#N/A,FALSE,"Vessel1 10";#N/A,#N/A,FALSE,"Vessel1 11"}</definedName>
    <definedName name="__n2" localSheetId="33" hidden="1">{#N/A,#N/A,FALSE,"Vessel1 1";#N/A,#N/A,FALSE,"Vessel1 2";#N/A,#N/A,FALSE,"Vessel1 3";#N/A,#N/A,FALSE,"Vessel1 4";#N/A,#N/A,FALSE,"Vessel1 5";#N/A,#N/A,FALSE,"Vessel1 6";#N/A,#N/A,FALSE,"Vessel1 7";#N/A,#N/A,FALSE,"Vessel1 8";#N/A,#N/A,FALSE,"Vessel1 9";#N/A,#N/A,FALSE,"Vessel1 10";#N/A,#N/A,FALSE,"Vessel1 11"}</definedName>
    <definedName name="__n2" localSheetId="34" hidden="1">{#N/A,#N/A,FALSE,"Vessel1 1";#N/A,#N/A,FALSE,"Vessel1 2";#N/A,#N/A,FALSE,"Vessel1 3";#N/A,#N/A,FALSE,"Vessel1 4";#N/A,#N/A,FALSE,"Vessel1 5";#N/A,#N/A,FALSE,"Vessel1 6";#N/A,#N/A,FALSE,"Vessel1 7";#N/A,#N/A,FALSE,"Vessel1 8";#N/A,#N/A,FALSE,"Vessel1 9";#N/A,#N/A,FALSE,"Vessel1 10";#N/A,#N/A,FALSE,"Vessel1 11"}</definedName>
    <definedName name="__n2" localSheetId="31" hidden="1">{#N/A,#N/A,FALSE,"Vessel1 1";#N/A,#N/A,FALSE,"Vessel1 2";#N/A,#N/A,FALSE,"Vessel1 3";#N/A,#N/A,FALSE,"Vessel1 4";#N/A,#N/A,FALSE,"Vessel1 5";#N/A,#N/A,FALSE,"Vessel1 6";#N/A,#N/A,FALSE,"Vessel1 7";#N/A,#N/A,FALSE,"Vessel1 8";#N/A,#N/A,FALSE,"Vessel1 9";#N/A,#N/A,FALSE,"Vessel1 10";#N/A,#N/A,FALSE,"Vessel1 11"}</definedName>
    <definedName name="__n2" hidden="1">{#N/A,#N/A,FALSE,"Vessel1 1";#N/A,#N/A,FALSE,"Vessel1 2";#N/A,#N/A,FALSE,"Vessel1 3";#N/A,#N/A,FALSE,"Vessel1 4";#N/A,#N/A,FALSE,"Vessel1 5";#N/A,#N/A,FALSE,"Vessel1 6";#N/A,#N/A,FALSE,"Vessel1 7";#N/A,#N/A,FALSE,"Vessel1 8";#N/A,#N/A,FALSE,"Vessel1 9";#N/A,#N/A,FALSE,"Vessel1 10";#N/A,#N/A,FALSE,"Vessel1 11"}</definedName>
    <definedName name="__new10" localSheetId="31">#REF!</definedName>
    <definedName name="__new10">!#REF!</definedName>
    <definedName name="__new11" localSheetId="35" hidden="1">{#N/A,#N/A,FALSE,"Global by BU";#N/A,#N/A,FALSE,"U.S. by BU";#N/A,#N/A,FALSE,"Canada by BU";#N/A,#N/A,FALSE,"Europe by BU";#N/A,#N/A,FALSE,"Asia by BU";#N/A,#N/A,FALSE,"Cala by BU"}</definedName>
    <definedName name="__new11" localSheetId="37" hidden="1">{#N/A,#N/A,FALSE,"Global by BU";#N/A,#N/A,FALSE,"U.S. by BU";#N/A,#N/A,FALSE,"Canada by BU";#N/A,#N/A,FALSE,"Europe by BU";#N/A,#N/A,FALSE,"Asia by BU";#N/A,#N/A,FALSE,"Cala by BU"}</definedName>
    <definedName name="__new11" localSheetId="36" hidden="1">{#N/A,#N/A,FALSE,"Global by BU";#N/A,#N/A,FALSE,"U.S. by BU";#N/A,#N/A,FALSE,"Canada by BU";#N/A,#N/A,FALSE,"Europe by BU";#N/A,#N/A,FALSE,"Asia by BU";#N/A,#N/A,FALSE,"Cala by BU"}</definedName>
    <definedName name="__new11" localSheetId="33" hidden="1">{#N/A,#N/A,FALSE,"Global by BU";#N/A,#N/A,FALSE,"U.S. by BU";#N/A,#N/A,FALSE,"Canada by BU";#N/A,#N/A,FALSE,"Europe by BU";#N/A,#N/A,FALSE,"Asia by BU";#N/A,#N/A,FALSE,"Cala by BU"}</definedName>
    <definedName name="__new11" localSheetId="34" hidden="1">{#N/A,#N/A,FALSE,"Global by BU";#N/A,#N/A,FALSE,"U.S. by BU";#N/A,#N/A,FALSE,"Canada by BU";#N/A,#N/A,FALSE,"Europe by BU";#N/A,#N/A,FALSE,"Asia by BU";#N/A,#N/A,FALSE,"Cala by BU"}</definedName>
    <definedName name="__new11" localSheetId="31">#REF!</definedName>
    <definedName name="__new11" hidden="1">{#N/A,#N/A,FALSE,"Global by BU";#N/A,#N/A,FALSE,"U.S. by BU";#N/A,#N/A,FALSE,"Canada by BU";#N/A,#N/A,FALSE,"Europe by BU";#N/A,#N/A,FALSE,"Asia by BU";#N/A,#N/A,FALSE,"Cala by BU"}</definedName>
    <definedName name="__new12" localSheetId="35" hidden="1">{#N/A,#N/A,FALSE,"Global by BU";#N/A,#N/A,FALSE,"U.S. by BU";#N/A,#N/A,FALSE,"Canada by BU";#N/A,#N/A,FALSE,"Europe by BU";#N/A,#N/A,FALSE,"Asia by BU";#N/A,#N/A,FALSE,"Cala by BU"}</definedName>
    <definedName name="__new12" localSheetId="37" hidden="1">{#N/A,#N/A,FALSE,"Global by BU";#N/A,#N/A,FALSE,"U.S. by BU";#N/A,#N/A,FALSE,"Canada by BU";#N/A,#N/A,FALSE,"Europe by BU";#N/A,#N/A,FALSE,"Asia by BU";#N/A,#N/A,FALSE,"Cala by BU"}</definedName>
    <definedName name="__new12" localSheetId="36" hidden="1">{#N/A,#N/A,FALSE,"Global by BU";#N/A,#N/A,FALSE,"U.S. by BU";#N/A,#N/A,FALSE,"Canada by BU";#N/A,#N/A,FALSE,"Europe by BU";#N/A,#N/A,FALSE,"Asia by BU";#N/A,#N/A,FALSE,"Cala by BU"}</definedName>
    <definedName name="__new12" localSheetId="33" hidden="1">{#N/A,#N/A,FALSE,"Global by BU";#N/A,#N/A,FALSE,"U.S. by BU";#N/A,#N/A,FALSE,"Canada by BU";#N/A,#N/A,FALSE,"Europe by BU";#N/A,#N/A,FALSE,"Asia by BU";#N/A,#N/A,FALSE,"Cala by BU"}</definedName>
    <definedName name="__new12" localSheetId="34" hidden="1">{#N/A,#N/A,FALSE,"Global by BU";#N/A,#N/A,FALSE,"U.S. by BU";#N/A,#N/A,FALSE,"Canada by BU";#N/A,#N/A,FALSE,"Europe by BU";#N/A,#N/A,FALSE,"Asia by BU";#N/A,#N/A,FALSE,"Cala by BU"}</definedName>
    <definedName name="__new12" localSheetId="31">#REF!</definedName>
    <definedName name="__new12" hidden="1">{#N/A,#N/A,FALSE,"Global by BU";#N/A,#N/A,FALSE,"U.S. by BU";#N/A,#N/A,FALSE,"Canada by BU";#N/A,#N/A,FALSE,"Europe by BU";#N/A,#N/A,FALSE,"Asia by BU";#N/A,#N/A,FALSE,"Cala by BU"}</definedName>
    <definedName name="__new13" localSheetId="31">#REF!</definedName>
    <definedName name="__new13">!#REF!</definedName>
    <definedName name="__new14" localSheetId="31">#REF!</definedName>
    <definedName name="__new14">!#REF!</definedName>
    <definedName name="__new15" localSheetId="31">#REF!</definedName>
    <definedName name="__new15">!#REF!</definedName>
    <definedName name="__new16" localSheetId="31">#REF!</definedName>
    <definedName name="__new16">!#REF!</definedName>
    <definedName name="__new17" localSheetId="31">#REF!</definedName>
    <definedName name="__new17">!#REF!</definedName>
    <definedName name="__new2" localSheetId="31">#REF!</definedName>
    <definedName name="__new2">!#REF!</definedName>
    <definedName name="__new3" localSheetId="31">#REF!</definedName>
    <definedName name="__new3">!#REF!</definedName>
    <definedName name="__new4" localSheetId="31">#REF!</definedName>
    <definedName name="__new4">!#REF!</definedName>
    <definedName name="__new5" localSheetId="31">#REF!</definedName>
    <definedName name="__new5">!#REF!</definedName>
    <definedName name="__new6" localSheetId="31">#REF!</definedName>
    <definedName name="__new6">!#REF!</definedName>
    <definedName name="__new7" localSheetId="31">#REF!</definedName>
    <definedName name="__new7">!#REF!</definedName>
    <definedName name="__new9" localSheetId="31">#REF!</definedName>
    <definedName name="__new9">!#REF!</definedName>
    <definedName name="__nfm1">#REF!</definedName>
    <definedName name="__nn222" localSheetId="35" hidden="1">{#N/A,#N/A,FALSE,"subcontract"}</definedName>
    <definedName name="__nn222" localSheetId="37" hidden="1">{#N/A,#N/A,FALSE,"subcontract"}</definedName>
    <definedName name="__nn222" localSheetId="36" hidden="1">{#N/A,#N/A,FALSE,"subcontract"}</definedName>
    <definedName name="__nn222" localSheetId="33" hidden="1">{#N/A,#N/A,FALSE,"subcontract"}</definedName>
    <definedName name="__nn222" localSheetId="34" hidden="1">{#N/A,#N/A,FALSE,"subcontract"}</definedName>
    <definedName name="__nn222" localSheetId="31" hidden="1">{#N/A,#N/A,FALSE,"subcontract"}</definedName>
    <definedName name="__nn222" hidden="1">{#N/A,#N/A,FALSE,"subcontract"}</definedName>
    <definedName name="__NOV1">#REF!</definedName>
    <definedName name="__NOV2">#REF!</definedName>
    <definedName name="__ns1" localSheetId="35" hidden="1">{#N/A,#N/A,FALSE,"COVER1.XLS ";#N/A,#N/A,FALSE,"RACT1.XLS";#N/A,#N/A,FALSE,"RACT2.XLS";#N/A,#N/A,FALSE,"ECCMP";#N/A,#N/A,FALSE,"WELDER.XLS"}</definedName>
    <definedName name="__ns1" localSheetId="37" hidden="1">{#N/A,#N/A,FALSE,"COVER1.XLS ";#N/A,#N/A,FALSE,"RACT1.XLS";#N/A,#N/A,FALSE,"RACT2.XLS";#N/A,#N/A,FALSE,"ECCMP";#N/A,#N/A,FALSE,"WELDER.XLS"}</definedName>
    <definedName name="__ns1" localSheetId="36" hidden="1">{#N/A,#N/A,FALSE,"COVER1.XLS ";#N/A,#N/A,FALSE,"RACT1.XLS";#N/A,#N/A,FALSE,"RACT2.XLS";#N/A,#N/A,FALSE,"ECCMP";#N/A,#N/A,FALSE,"WELDER.XLS"}</definedName>
    <definedName name="__ns1" localSheetId="33" hidden="1">{#N/A,#N/A,FALSE,"COVER1.XLS ";#N/A,#N/A,FALSE,"RACT1.XLS";#N/A,#N/A,FALSE,"RACT2.XLS";#N/A,#N/A,FALSE,"ECCMP";#N/A,#N/A,FALSE,"WELDER.XLS"}</definedName>
    <definedName name="__ns1" localSheetId="34" hidden="1">{#N/A,#N/A,FALSE,"COVER1.XLS ";#N/A,#N/A,FALSE,"RACT1.XLS";#N/A,#N/A,FALSE,"RACT2.XLS";#N/A,#N/A,FALSE,"ECCMP";#N/A,#N/A,FALSE,"WELDER.XLS"}</definedName>
    <definedName name="__ns1" localSheetId="31" hidden="1">{#N/A,#N/A,FALSE,"COVER1.XLS ";#N/A,#N/A,FALSE,"RACT1.XLS";#N/A,#N/A,FALSE,"RACT2.XLS";#N/A,#N/A,FALSE,"ECCMP";#N/A,#N/A,FALSE,"WELDER.XLS"}</definedName>
    <definedName name="__ns1" hidden="1">{#N/A,#N/A,FALSE,"COVER1.XLS ";#N/A,#N/A,FALSE,"RACT1.XLS";#N/A,#N/A,FALSE,"RACT2.XLS";#N/A,#N/A,FALSE,"ECCMP";#N/A,#N/A,FALSE,"WELDER.XLS"}</definedName>
    <definedName name="__OCT1">#REF!</definedName>
    <definedName name="__OCT2">#REF!</definedName>
    <definedName name="__odc1" localSheetId="35" hidden="1">{#N/A,#N/A,FALSE,"Matrix";#N/A,#N/A,FALSE,"Executive";#N/A,#N/A,FALSE,"Summary"}</definedName>
    <definedName name="__odc1" localSheetId="37" hidden="1">{#N/A,#N/A,FALSE,"Matrix";#N/A,#N/A,FALSE,"Executive";#N/A,#N/A,FALSE,"Summary"}</definedName>
    <definedName name="__odc1" localSheetId="36" hidden="1">{#N/A,#N/A,FALSE,"Matrix";#N/A,#N/A,FALSE,"Executive";#N/A,#N/A,FALSE,"Summary"}</definedName>
    <definedName name="__odc1" localSheetId="33" hidden="1">{#N/A,#N/A,FALSE,"Matrix";#N/A,#N/A,FALSE,"Executive";#N/A,#N/A,FALSE,"Summary"}</definedName>
    <definedName name="__odc1" localSheetId="34" hidden="1">{#N/A,#N/A,FALSE,"Matrix";#N/A,#N/A,FALSE,"Executive";#N/A,#N/A,FALSE,"Summary"}</definedName>
    <definedName name="__odc1" localSheetId="31" hidden="1">{#N/A,#N/A,FALSE,"Matrix";#N/A,#N/A,FALSE,"Executive";#N/A,#N/A,FALSE,"Summary"}</definedName>
    <definedName name="__odc1" hidden="1">{#N/A,#N/A,FALSE,"Matrix";#N/A,#N/A,FALSE,"Executive";#N/A,#N/A,FALSE,"Summary"}</definedName>
    <definedName name="__old3" localSheetId="35" hidden="1">{#N/A,#N/A,FALSE,"Summary";#N/A,#N/A,FALSE,"3TJ";#N/A,#N/A,FALSE,"3TN";#N/A,#N/A,FALSE,"3TP";#N/A,#N/A,FALSE,"3SJ";#N/A,#N/A,FALSE,"3CJ";#N/A,#N/A,FALSE,"3CN";#N/A,#N/A,FALSE,"3CP";#N/A,#N/A,FALSE,"3A"}</definedName>
    <definedName name="__old3" localSheetId="37" hidden="1">{#N/A,#N/A,FALSE,"Summary";#N/A,#N/A,FALSE,"3TJ";#N/A,#N/A,FALSE,"3TN";#N/A,#N/A,FALSE,"3TP";#N/A,#N/A,FALSE,"3SJ";#N/A,#N/A,FALSE,"3CJ";#N/A,#N/A,FALSE,"3CN";#N/A,#N/A,FALSE,"3CP";#N/A,#N/A,FALSE,"3A"}</definedName>
    <definedName name="__old3" localSheetId="36" hidden="1">{#N/A,#N/A,FALSE,"Summary";#N/A,#N/A,FALSE,"3TJ";#N/A,#N/A,FALSE,"3TN";#N/A,#N/A,FALSE,"3TP";#N/A,#N/A,FALSE,"3SJ";#N/A,#N/A,FALSE,"3CJ";#N/A,#N/A,FALSE,"3CN";#N/A,#N/A,FALSE,"3CP";#N/A,#N/A,FALSE,"3A"}</definedName>
    <definedName name="__old3" localSheetId="33" hidden="1">{#N/A,#N/A,FALSE,"Summary";#N/A,#N/A,FALSE,"3TJ";#N/A,#N/A,FALSE,"3TN";#N/A,#N/A,FALSE,"3TP";#N/A,#N/A,FALSE,"3SJ";#N/A,#N/A,FALSE,"3CJ";#N/A,#N/A,FALSE,"3CN";#N/A,#N/A,FALSE,"3CP";#N/A,#N/A,FALSE,"3A"}</definedName>
    <definedName name="__old3" localSheetId="34" hidden="1">{#N/A,#N/A,FALSE,"Summary";#N/A,#N/A,FALSE,"3TJ";#N/A,#N/A,FALSE,"3TN";#N/A,#N/A,FALSE,"3TP";#N/A,#N/A,FALSE,"3SJ";#N/A,#N/A,FALSE,"3CJ";#N/A,#N/A,FALSE,"3CN";#N/A,#N/A,FALSE,"3CP";#N/A,#N/A,FALSE,"3A"}</definedName>
    <definedName name="__old3" localSheetId="31" hidden="1">{#N/A,#N/A,FALSE,"Summary";#N/A,#N/A,FALSE,"3TJ";#N/A,#N/A,FALSE,"3TN";#N/A,#N/A,FALSE,"3TP";#N/A,#N/A,FALSE,"3SJ";#N/A,#N/A,FALSE,"3CJ";#N/A,#N/A,FALSE,"3CN";#N/A,#N/A,FALSE,"3CP";#N/A,#N/A,FALSE,"3A"}</definedName>
    <definedName name="__old3" hidden="1">{#N/A,#N/A,FALSE,"Summary";#N/A,#N/A,FALSE,"3TJ";#N/A,#N/A,FALSE,"3TN";#N/A,#N/A,FALSE,"3TP";#N/A,#N/A,FALSE,"3SJ";#N/A,#N/A,FALSE,"3CJ";#N/A,#N/A,FALSE,"3CN";#N/A,#N/A,FALSE,"3CP";#N/A,#N/A,FALSE,"3A"}</definedName>
    <definedName name="__old5" localSheetId="35" hidden="1">{#N/A,#N/A,FALSE,"Summary";#N/A,#N/A,FALSE,"3TJ";#N/A,#N/A,FALSE,"3TN";#N/A,#N/A,FALSE,"3TP";#N/A,#N/A,FALSE,"3SJ";#N/A,#N/A,FALSE,"3CJ";#N/A,#N/A,FALSE,"3CN";#N/A,#N/A,FALSE,"3CP";#N/A,#N/A,FALSE,"3A"}</definedName>
    <definedName name="__old5" localSheetId="37" hidden="1">{#N/A,#N/A,FALSE,"Summary";#N/A,#N/A,FALSE,"3TJ";#N/A,#N/A,FALSE,"3TN";#N/A,#N/A,FALSE,"3TP";#N/A,#N/A,FALSE,"3SJ";#N/A,#N/A,FALSE,"3CJ";#N/A,#N/A,FALSE,"3CN";#N/A,#N/A,FALSE,"3CP";#N/A,#N/A,FALSE,"3A"}</definedName>
    <definedName name="__old5" localSheetId="36" hidden="1">{#N/A,#N/A,FALSE,"Summary";#N/A,#N/A,FALSE,"3TJ";#N/A,#N/A,FALSE,"3TN";#N/A,#N/A,FALSE,"3TP";#N/A,#N/A,FALSE,"3SJ";#N/A,#N/A,FALSE,"3CJ";#N/A,#N/A,FALSE,"3CN";#N/A,#N/A,FALSE,"3CP";#N/A,#N/A,FALSE,"3A"}</definedName>
    <definedName name="__old5" localSheetId="33" hidden="1">{#N/A,#N/A,FALSE,"Summary";#N/A,#N/A,FALSE,"3TJ";#N/A,#N/A,FALSE,"3TN";#N/A,#N/A,FALSE,"3TP";#N/A,#N/A,FALSE,"3SJ";#N/A,#N/A,FALSE,"3CJ";#N/A,#N/A,FALSE,"3CN";#N/A,#N/A,FALSE,"3CP";#N/A,#N/A,FALSE,"3A"}</definedName>
    <definedName name="__old5" localSheetId="34" hidden="1">{#N/A,#N/A,FALSE,"Summary";#N/A,#N/A,FALSE,"3TJ";#N/A,#N/A,FALSE,"3TN";#N/A,#N/A,FALSE,"3TP";#N/A,#N/A,FALSE,"3SJ";#N/A,#N/A,FALSE,"3CJ";#N/A,#N/A,FALSE,"3CN";#N/A,#N/A,FALSE,"3CP";#N/A,#N/A,FALSE,"3A"}</definedName>
    <definedName name="__old5" localSheetId="31"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localSheetId="35" hidden="1">{#N/A,#N/A,FALSE,"Summary";#N/A,#N/A,FALSE,"3TJ";#N/A,#N/A,FALSE,"3TN";#N/A,#N/A,FALSE,"3TP";#N/A,#N/A,FALSE,"3SJ";#N/A,#N/A,FALSE,"3CJ";#N/A,#N/A,FALSE,"3CN";#N/A,#N/A,FALSE,"3CP";#N/A,#N/A,FALSE,"3A"}</definedName>
    <definedName name="__old7" localSheetId="37" hidden="1">{#N/A,#N/A,FALSE,"Summary";#N/A,#N/A,FALSE,"3TJ";#N/A,#N/A,FALSE,"3TN";#N/A,#N/A,FALSE,"3TP";#N/A,#N/A,FALSE,"3SJ";#N/A,#N/A,FALSE,"3CJ";#N/A,#N/A,FALSE,"3CN";#N/A,#N/A,FALSE,"3CP";#N/A,#N/A,FALSE,"3A"}</definedName>
    <definedName name="__old7" localSheetId="36" hidden="1">{#N/A,#N/A,FALSE,"Summary";#N/A,#N/A,FALSE,"3TJ";#N/A,#N/A,FALSE,"3TN";#N/A,#N/A,FALSE,"3TP";#N/A,#N/A,FALSE,"3SJ";#N/A,#N/A,FALSE,"3CJ";#N/A,#N/A,FALSE,"3CN";#N/A,#N/A,FALSE,"3CP";#N/A,#N/A,FALSE,"3A"}</definedName>
    <definedName name="__old7" localSheetId="33" hidden="1">{#N/A,#N/A,FALSE,"Summary";#N/A,#N/A,FALSE,"3TJ";#N/A,#N/A,FALSE,"3TN";#N/A,#N/A,FALSE,"3TP";#N/A,#N/A,FALSE,"3SJ";#N/A,#N/A,FALSE,"3CJ";#N/A,#N/A,FALSE,"3CN";#N/A,#N/A,FALSE,"3CP";#N/A,#N/A,FALSE,"3A"}</definedName>
    <definedName name="__old7" localSheetId="34" hidden="1">{#N/A,#N/A,FALSE,"Summary";#N/A,#N/A,FALSE,"3TJ";#N/A,#N/A,FALSE,"3TN";#N/A,#N/A,FALSE,"3TP";#N/A,#N/A,FALSE,"3SJ";#N/A,#N/A,FALSE,"3CJ";#N/A,#N/A,FALSE,"3CN";#N/A,#N/A,FALSE,"3CP";#N/A,#N/A,FALSE,"3A"}</definedName>
    <definedName name="__old7" localSheetId="31"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OP1" localSheetId="31">#REF!</definedName>
    <definedName name="__OP1">!#REF!</definedName>
    <definedName name="__OP2" localSheetId="31">#REF!</definedName>
    <definedName name="__OP2">!#REF!</definedName>
    <definedName name="__OP3" localSheetId="31">#REF!</definedName>
    <definedName name="__OP3">!#REF!</definedName>
    <definedName name="__p2" localSheetId="31">#REF!</definedName>
    <definedName name="__p2">!#REF!</definedName>
    <definedName name="__p3" localSheetId="31">#REF!</definedName>
    <definedName name="__p3">!#REF!</definedName>
    <definedName name="__PA1" localSheetId="31">#REF!</definedName>
    <definedName name="__PA1">!#REF!</definedName>
    <definedName name="__PA10">#REF!</definedName>
    <definedName name="__PA11">#REF!</definedName>
    <definedName name="__PA12">#REF!</definedName>
    <definedName name="__PA13">#REF!</definedName>
    <definedName name="__PA14">#REF!</definedName>
    <definedName name="__PA15">#REF!</definedName>
    <definedName name="__PA16">#REF!</definedName>
    <definedName name="__PA17">#REF!</definedName>
    <definedName name="__PA18">#REF!</definedName>
    <definedName name="__PA19">#REF!</definedName>
    <definedName name="__PA2">#REF!</definedName>
    <definedName name="__PA3" localSheetId="35" hidden="1">{"'Sheet1'!$L$16"}</definedName>
    <definedName name="__PA3" localSheetId="37" hidden="1">{"'Sheet1'!$L$16"}</definedName>
    <definedName name="__PA3" localSheetId="36" hidden="1">{"'Sheet1'!$L$16"}</definedName>
    <definedName name="__PA3" localSheetId="33" hidden="1">{"'Sheet1'!$L$16"}</definedName>
    <definedName name="__PA3" localSheetId="34" hidden="1">{"'Sheet1'!$L$16"}</definedName>
    <definedName name="__PA3" localSheetId="31" hidden="1">{"'Sheet1'!$L$16"}</definedName>
    <definedName name="__PA3" hidden="1">{"'Sheet1'!$L$16"}</definedName>
    <definedName name="__PA4">#REF!</definedName>
    <definedName name="__PA5">#REF!</definedName>
    <definedName name="__PA6">#REF!</definedName>
    <definedName name="__PA7">#REF!</definedName>
    <definedName name="__PA8">#REF!</definedName>
    <definedName name="__PA9">#REF!</definedName>
    <definedName name="__PAG02">#REF!</definedName>
    <definedName name="__PAG03">#REF!</definedName>
    <definedName name="__PAG04">#REF!</definedName>
    <definedName name="__PAG05">#REF!</definedName>
    <definedName name="__PAG1" localSheetId="31">#REF!</definedName>
    <definedName name="__PAG1">!#REF!</definedName>
    <definedName name="__PAG15">#REF!</definedName>
    <definedName name="__PAG16">#REF!</definedName>
    <definedName name="__PAG2" localSheetId="31">#REF!</definedName>
    <definedName name="__PAG2">!#REF!</definedName>
    <definedName name="__PAG23">#REF!</definedName>
    <definedName name="__PAG24">#REF!</definedName>
    <definedName name="__PAG26">#REF!</definedName>
    <definedName name="__PAG3" localSheetId="31">#REF!</definedName>
    <definedName name="__PAG3">!#REF!</definedName>
    <definedName name="__pc1" localSheetId="31">#REF!</definedName>
    <definedName name="__pc1">!#REF!</definedName>
    <definedName name="__pc2" localSheetId="31">#REF!</definedName>
    <definedName name="__pc2">!#REF!</definedName>
    <definedName name="__pc3" localSheetId="31">#REF!</definedName>
    <definedName name="__pc3">!#REF!</definedName>
    <definedName name="__pc95">#REF!</definedName>
    <definedName name="__pc96">#REF!</definedName>
    <definedName name="__pd2">2.9</definedName>
    <definedName name="__pem2004" localSheetId="31">#REF!</definedName>
    <definedName name="__pem2004">!#REF!</definedName>
    <definedName name="__Pg1">#REF!</definedName>
    <definedName name="__ph1">#REF!</definedName>
    <definedName name="__Pj1" localSheetId="31">#REF!</definedName>
    <definedName name="__Pj1">!#REF!</definedName>
    <definedName name="__POR2" localSheetId="31">#REF!</definedName>
    <definedName name="__POR2">!#REF!</definedName>
    <definedName name="__POR3" localSheetId="31">#REF!</definedName>
    <definedName name="__POR3">!#REF!</definedName>
    <definedName name="__POR4" localSheetId="31">#REF!</definedName>
    <definedName name="__POR4">!#REF!</definedName>
    <definedName name="__POR5" localSheetId="31">#REF!</definedName>
    <definedName name="__POR5">!#REF!</definedName>
    <definedName name="__POR6" localSheetId="31">#REF!</definedName>
    <definedName name="__POR6">!#REF!</definedName>
    <definedName name="__POR7" localSheetId="31">#REF!</definedName>
    <definedName name="__POR7">!#REF!</definedName>
    <definedName name="__pp22" localSheetId="35" hidden="1">{#N/A,#N/A,FALSE,"minas";#N/A,#N/A,FALSE,"Total_OC015";#N/A,#N/A,FALSE,"ADMIN";#N/A,#N/A,FALSE,"PROCES";#N/A,#N/A,FALSE,"civil";#N/A,#N/A,FALSE,"CAÑER";#N/A,#N/A,FALSE,"ELEC";#N/A,#N/A,FALSE,"INSTR";#N/A,#N/A,FALSE,"PDS";#N/A,#N/A,FALSE,"mecan"}</definedName>
    <definedName name="__pp22" localSheetId="37" hidden="1">{#N/A,#N/A,FALSE,"minas";#N/A,#N/A,FALSE,"Total_OC015";#N/A,#N/A,FALSE,"ADMIN";#N/A,#N/A,FALSE,"PROCES";#N/A,#N/A,FALSE,"civil";#N/A,#N/A,FALSE,"CAÑER";#N/A,#N/A,FALSE,"ELEC";#N/A,#N/A,FALSE,"INSTR";#N/A,#N/A,FALSE,"PDS";#N/A,#N/A,FALSE,"mecan"}</definedName>
    <definedName name="__pp22" localSheetId="36" hidden="1">{#N/A,#N/A,FALSE,"minas";#N/A,#N/A,FALSE,"Total_OC015";#N/A,#N/A,FALSE,"ADMIN";#N/A,#N/A,FALSE,"PROCES";#N/A,#N/A,FALSE,"civil";#N/A,#N/A,FALSE,"CAÑER";#N/A,#N/A,FALSE,"ELEC";#N/A,#N/A,FALSE,"INSTR";#N/A,#N/A,FALSE,"PDS";#N/A,#N/A,FALSE,"mecan"}</definedName>
    <definedName name="__pp22" localSheetId="33" hidden="1">{#N/A,#N/A,FALSE,"minas";#N/A,#N/A,FALSE,"Total_OC015";#N/A,#N/A,FALSE,"ADMIN";#N/A,#N/A,FALSE,"PROCES";#N/A,#N/A,FALSE,"civil";#N/A,#N/A,FALSE,"CAÑER";#N/A,#N/A,FALSE,"ELEC";#N/A,#N/A,FALSE,"INSTR";#N/A,#N/A,FALSE,"PDS";#N/A,#N/A,FALSE,"mecan"}</definedName>
    <definedName name="__pp22" localSheetId="34" hidden="1">{#N/A,#N/A,FALSE,"minas";#N/A,#N/A,FALSE,"Total_OC015";#N/A,#N/A,FALSE,"ADMIN";#N/A,#N/A,FALSE,"PROCES";#N/A,#N/A,FALSE,"civil";#N/A,#N/A,FALSE,"CAÑER";#N/A,#N/A,FALSE,"ELEC";#N/A,#N/A,FALSE,"INSTR";#N/A,#N/A,FALSE,"PDS";#N/A,#N/A,FALSE,"mecan"}</definedName>
    <definedName name="__pp22" localSheetId="31" hidden="1">{#N/A,#N/A,FALSE,"minas";#N/A,#N/A,FALSE,"Total_OC015";#N/A,#N/A,FALSE,"ADMIN";#N/A,#N/A,FALSE,"PROCES";#N/A,#N/A,FALSE,"civil";#N/A,#N/A,FALSE,"CAÑER";#N/A,#N/A,FALSE,"ELEC";#N/A,#N/A,FALSE,"INSTR";#N/A,#N/A,FALSE,"PDS";#N/A,#N/A,FALSE,"mecan"}</definedName>
    <definedName name="__pp22" hidden="1">{#N/A,#N/A,FALSE,"minas";#N/A,#N/A,FALSE,"Total_OC015";#N/A,#N/A,FALSE,"ADMIN";#N/A,#N/A,FALSE,"PROCES";#N/A,#N/A,FALSE,"civil";#N/A,#N/A,FALSE,"CAÑER";#N/A,#N/A,FALSE,"ELEC";#N/A,#N/A,FALSE,"INSTR";#N/A,#N/A,FALSE,"PDS";#N/A,#N/A,FALSE,"mecan"}</definedName>
    <definedName name="__PPM1" localSheetId="35" hidden="1">{#N/A,#N/A,FALSE,"Aging Summary";#N/A,#N/A,FALSE,"Ratio Analysis";#N/A,#N/A,FALSE,"Test 120 Day Accts";#N/A,#N/A,FALSE,"Tickmarks"}</definedName>
    <definedName name="__PPM1" localSheetId="37" hidden="1">{#N/A,#N/A,FALSE,"Aging Summary";#N/A,#N/A,FALSE,"Ratio Analysis";#N/A,#N/A,FALSE,"Test 120 Day Accts";#N/A,#N/A,FALSE,"Tickmarks"}</definedName>
    <definedName name="__PPM1" localSheetId="36" hidden="1">{#N/A,#N/A,FALSE,"Aging Summary";#N/A,#N/A,FALSE,"Ratio Analysis";#N/A,#N/A,FALSE,"Test 120 Day Accts";#N/A,#N/A,FALSE,"Tickmarks"}</definedName>
    <definedName name="__PPM1" localSheetId="33" hidden="1">{#N/A,#N/A,FALSE,"Aging Summary";#N/A,#N/A,FALSE,"Ratio Analysis";#N/A,#N/A,FALSE,"Test 120 Day Accts";#N/A,#N/A,FALSE,"Tickmarks"}</definedName>
    <definedName name="__PPM1" localSheetId="34" hidden="1">{#N/A,#N/A,FALSE,"Aging Summary";#N/A,#N/A,FALSE,"Ratio Analysis";#N/A,#N/A,FALSE,"Test 120 Day Accts";#N/A,#N/A,FALSE,"Tickmarks"}</definedName>
    <definedName name="__PPM1" localSheetId="31" hidden="1">{#N/A,#N/A,FALSE,"Aging Summary";#N/A,#N/A,FALSE,"Ratio Analysis";#N/A,#N/A,FALSE,"Test 120 Day Accts";#N/A,#N/A,FALSE,"Tickmarks"}</definedName>
    <definedName name="__PPM1" hidden="1">{#N/A,#N/A,FALSE,"Aging Summary";#N/A,#N/A,FALSE,"Ratio Analysis";#N/A,#N/A,FALSE,"Test 120 Day Accts";#N/A,#N/A,FALSE,"Tickmarks"}</definedName>
    <definedName name="__pre01" localSheetId="31">#REF!</definedName>
    <definedName name="__pre01">!#REF!</definedName>
    <definedName name="__pre02" localSheetId="31">#REF!</definedName>
    <definedName name="__pre02">!#REF!</definedName>
    <definedName name="__pre03" localSheetId="31">#REF!</definedName>
    <definedName name="__pre03">!#REF!</definedName>
    <definedName name="__Pre2001">#REF!</definedName>
    <definedName name="__PRN1" localSheetId="35" hidden="1">{#N/A,#N/A,FALSE,"COVER.XLS";#N/A,#N/A,FALSE,"RACT1.XLS";#N/A,#N/A,FALSE,"RACT2.XLS";#N/A,#N/A,FALSE,"ECCMP";#N/A,#N/A,FALSE,"WELDER.XLS"}</definedName>
    <definedName name="__PRN1" localSheetId="37" hidden="1">{#N/A,#N/A,FALSE,"COVER.XLS";#N/A,#N/A,FALSE,"RACT1.XLS";#N/A,#N/A,FALSE,"RACT2.XLS";#N/A,#N/A,FALSE,"ECCMP";#N/A,#N/A,FALSE,"WELDER.XLS"}</definedName>
    <definedName name="__PRN1" localSheetId="36" hidden="1">{#N/A,#N/A,FALSE,"COVER.XLS";#N/A,#N/A,FALSE,"RACT1.XLS";#N/A,#N/A,FALSE,"RACT2.XLS";#N/A,#N/A,FALSE,"ECCMP";#N/A,#N/A,FALSE,"WELDER.XLS"}</definedName>
    <definedName name="__PRN1" localSheetId="33" hidden="1">{#N/A,#N/A,FALSE,"COVER.XLS";#N/A,#N/A,FALSE,"RACT1.XLS";#N/A,#N/A,FALSE,"RACT2.XLS";#N/A,#N/A,FALSE,"ECCMP";#N/A,#N/A,FALSE,"WELDER.XLS"}</definedName>
    <definedName name="__PRN1" localSheetId="34" hidden="1">{#N/A,#N/A,FALSE,"COVER.XLS";#N/A,#N/A,FALSE,"RACT1.XLS";#N/A,#N/A,FALSE,"RACT2.XLS";#N/A,#N/A,FALSE,"ECCMP";#N/A,#N/A,FALSE,"WELDER.XLS"}</definedName>
    <definedName name="__PRN1" localSheetId="31" hidden="1">{#N/A,#N/A,FALSE,"COVER.XLS";#N/A,#N/A,FALSE,"RACT1.XLS";#N/A,#N/A,FALSE,"RACT2.XLS";#N/A,#N/A,FALSE,"ECCMP";#N/A,#N/A,FALSE,"WELDER.XLS"}</definedName>
    <definedName name="__PRN1" hidden="1">{#N/A,#N/A,FALSE,"COVER.XLS";#N/A,#N/A,FALSE,"RACT1.XLS";#N/A,#N/A,FALSE,"RACT2.XLS";#N/A,#N/A,FALSE,"ECCMP";#N/A,#N/A,FALSE,"WELDER.XLS"}</definedName>
    <definedName name="__pt8" localSheetId="35" hidden="1">{#N/A,#N/A,FALSE,"Aging Summary";#N/A,#N/A,FALSE,"Ratio Analysis";#N/A,#N/A,FALSE,"Test 120 Day Accts";#N/A,#N/A,FALSE,"Tickmarks"}</definedName>
    <definedName name="__pt8" localSheetId="37" hidden="1">{#N/A,#N/A,FALSE,"Aging Summary";#N/A,#N/A,FALSE,"Ratio Analysis";#N/A,#N/A,FALSE,"Test 120 Day Accts";#N/A,#N/A,FALSE,"Tickmarks"}</definedName>
    <definedName name="__pt8" localSheetId="36" hidden="1">{#N/A,#N/A,FALSE,"Aging Summary";#N/A,#N/A,FALSE,"Ratio Analysis";#N/A,#N/A,FALSE,"Test 120 Day Accts";#N/A,#N/A,FALSE,"Tickmarks"}</definedName>
    <definedName name="__pt8" localSheetId="33" hidden="1">{#N/A,#N/A,FALSE,"Aging Summary";#N/A,#N/A,FALSE,"Ratio Analysis";#N/A,#N/A,FALSE,"Test 120 Day Accts";#N/A,#N/A,FALSE,"Tickmarks"}</definedName>
    <definedName name="__pt8" localSheetId="34" hidden="1">{#N/A,#N/A,FALSE,"Aging Summary";#N/A,#N/A,FALSE,"Ratio Analysis";#N/A,#N/A,FALSE,"Test 120 Day Accts";#N/A,#N/A,FALSE,"Tickmarks"}</definedName>
    <definedName name="__pt8" localSheetId="31" hidden="1">{#N/A,#N/A,FALSE,"Aging Summary";#N/A,#N/A,FALSE,"Ratio Analysis";#N/A,#N/A,FALSE,"Test 120 Day Accts";#N/A,#N/A,FALSE,"Tickmarks"}</definedName>
    <definedName name="__pt8" hidden="1">{#N/A,#N/A,FALSE,"Aging Summary";#N/A,#N/A,FALSE,"Ratio Analysis";#N/A,#N/A,FALSE,"Test 120 Day Accts";#N/A,#N/A,FALSE,"Tickmarks"}</definedName>
    <definedName name="__pu1">#REF!</definedName>
    <definedName name="__pu11">#REF!</definedName>
    <definedName name="__pu12">#REF!</definedName>
    <definedName name="__pu2">#REF!</definedName>
    <definedName name="__pu3">#REF!</definedName>
    <definedName name="__pu4">#REF!</definedName>
    <definedName name="__pu5">#REF!</definedName>
    <definedName name="__pu6">#REF!</definedName>
    <definedName name="__pu8">#REF!</definedName>
    <definedName name="__pv2222" localSheetId="35" hidden="1">{#N/A,#N/A,FALSE,"subcontract"}</definedName>
    <definedName name="__pv2222" localSheetId="37" hidden="1">{#N/A,#N/A,FALSE,"subcontract"}</definedName>
    <definedName name="__pv2222" localSheetId="36" hidden="1">{#N/A,#N/A,FALSE,"subcontract"}</definedName>
    <definedName name="__pv2222" localSheetId="33" hidden="1">{#N/A,#N/A,FALSE,"subcontract"}</definedName>
    <definedName name="__pv2222" localSheetId="34" hidden="1">{#N/A,#N/A,FALSE,"subcontract"}</definedName>
    <definedName name="__pv2222" localSheetId="31" hidden="1">{#N/A,#N/A,FALSE,"subcontract"}</definedName>
    <definedName name="__pv2222" hidden="1">{#N/A,#N/A,FALSE,"subcontract"}</definedName>
    <definedName name="__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TY1" localSheetId="31">#REF!</definedName>
    <definedName name="__QTY1">!#REF!</definedName>
    <definedName name="__r" localSheetId="35" hidden="1">{#N/A,#N/A,FALSE,"Total_OC015";#N/A,#N/A,FALSE,"ADMIN";#N/A,#N/A,FALSE,"PROCES";#N/A,#N/A,FALSE,"mecan";#N/A,#N/A,FALSE,"civil";#N/A,#N/A,FALSE,"CAÑER";#N/A,#N/A,FALSE,"ELEC";#N/A,#N/A,FALSE,"INSTR"}</definedName>
    <definedName name="__r" localSheetId="37" hidden="1">{#N/A,#N/A,FALSE,"Total_OC015";#N/A,#N/A,FALSE,"ADMIN";#N/A,#N/A,FALSE,"PROCES";#N/A,#N/A,FALSE,"mecan";#N/A,#N/A,FALSE,"civil";#N/A,#N/A,FALSE,"CAÑER";#N/A,#N/A,FALSE,"ELEC";#N/A,#N/A,FALSE,"INSTR"}</definedName>
    <definedName name="__r" localSheetId="36" hidden="1">{#N/A,#N/A,FALSE,"Total_OC015";#N/A,#N/A,FALSE,"ADMIN";#N/A,#N/A,FALSE,"PROCES";#N/A,#N/A,FALSE,"mecan";#N/A,#N/A,FALSE,"civil";#N/A,#N/A,FALSE,"CAÑER";#N/A,#N/A,FALSE,"ELEC";#N/A,#N/A,FALSE,"INSTR"}</definedName>
    <definedName name="__r" localSheetId="33" hidden="1">{#N/A,#N/A,FALSE,"Total_OC015";#N/A,#N/A,FALSE,"ADMIN";#N/A,#N/A,FALSE,"PROCES";#N/A,#N/A,FALSE,"mecan";#N/A,#N/A,FALSE,"civil";#N/A,#N/A,FALSE,"CAÑER";#N/A,#N/A,FALSE,"ELEC";#N/A,#N/A,FALSE,"INSTR"}</definedName>
    <definedName name="__r" localSheetId="34" hidden="1">{#N/A,#N/A,FALSE,"Total_OC015";#N/A,#N/A,FALSE,"ADMIN";#N/A,#N/A,FALSE,"PROCES";#N/A,#N/A,FALSE,"mecan";#N/A,#N/A,FALSE,"civil";#N/A,#N/A,FALSE,"CAÑER";#N/A,#N/A,FALSE,"ELEC";#N/A,#N/A,FALSE,"INSTR"}</definedName>
    <definedName name="__r" localSheetId="31" hidden="1">{#N/A,#N/A,FALSE,"Total_OC015";#N/A,#N/A,FALSE,"ADMIN";#N/A,#N/A,FALSE,"PROCES";#N/A,#N/A,FALSE,"mecan";#N/A,#N/A,FALSE,"civil";#N/A,#N/A,FALSE,"CAÑER";#N/A,#N/A,FALSE,"ELEC";#N/A,#N/A,FALSE,"INSTR"}</definedName>
    <definedName name="__r" hidden="1">{#N/A,#N/A,FALSE,"Total_OC015";#N/A,#N/A,FALSE,"ADMIN";#N/A,#N/A,FALSE,"PROCES";#N/A,#N/A,FALSE,"mecan";#N/A,#N/A,FALSE,"civil";#N/A,#N/A,FALSE,"CAÑER";#N/A,#N/A,FALSE,"ELEC";#N/A,#N/A,FALSE,"INSTR"}</definedName>
    <definedName name="__r2" localSheetId="35"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37"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36"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33"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34"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31"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3" localSheetId="35" hidden="1">{"vista1",#N/A,FALSE,"Tarifas_Teoricas_May_97";"vista2",#N/A,FALSE,"Tarifas_Teoricas_May_97";"vista1",#N/A,FALSE,"Tarifas_Barra_May_97";"vista2",#N/A,FALSE,"Tarifas_Barra_May_97"}</definedName>
    <definedName name="__r3" localSheetId="37" hidden="1">{"vista1",#N/A,FALSE,"Tarifas_Teoricas_May_97";"vista2",#N/A,FALSE,"Tarifas_Teoricas_May_97";"vista1",#N/A,FALSE,"Tarifas_Barra_May_97";"vista2",#N/A,FALSE,"Tarifas_Barra_May_97"}</definedName>
    <definedName name="__r3" localSheetId="36" hidden="1">{"vista1",#N/A,FALSE,"Tarifas_Teoricas_May_97";"vista2",#N/A,FALSE,"Tarifas_Teoricas_May_97";"vista1",#N/A,FALSE,"Tarifas_Barra_May_97";"vista2",#N/A,FALSE,"Tarifas_Barra_May_97"}</definedName>
    <definedName name="__r3" localSheetId="33" hidden="1">{"vista1",#N/A,FALSE,"Tarifas_Teoricas_May_97";"vista2",#N/A,FALSE,"Tarifas_Teoricas_May_97";"vista1",#N/A,FALSE,"Tarifas_Barra_May_97";"vista2",#N/A,FALSE,"Tarifas_Barra_May_97"}</definedName>
    <definedName name="__r3" localSheetId="34" hidden="1">{"vista1",#N/A,FALSE,"Tarifas_Teoricas_May_97";"vista2",#N/A,FALSE,"Tarifas_Teoricas_May_97";"vista1",#N/A,FALSE,"Tarifas_Barra_May_97";"vista2",#N/A,FALSE,"Tarifas_Barra_May_97"}</definedName>
    <definedName name="__r3" localSheetId="31" hidden="1">{"vista1",#N/A,FALSE,"Tarifas_Teoricas_May_97";"vista2",#N/A,FALSE,"Tarifas_Teoricas_May_97";"vista1",#N/A,FALSE,"Tarifas_Barra_May_97";"vista2",#N/A,FALSE,"Tarifas_Barra_May_97"}</definedName>
    <definedName name="__r3" hidden="1">{"vista1",#N/A,FALSE,"Tarifas_Teoricas_May_97";"vista2",#N/A,FALSE,"Tarifas_Teoricas_May_97";"vista1",#N/A,FALSE,"Tarifas_Barra_May_97";"vista2",#N/A,FALSE,"Tarifas_Barra_May_97"}</definedName>
    <definedName name="__RE2" localSheetId="31">#REF!</definedName>
    <definedName name="__RE2">!#REF!</definedName>
    <definedName name="__re96" localSheetId="35" hidden="1">#REF!</definedName>
    <definedName name="__re96" localSheetId="33" hidden="1">#REF!</definedName>
    <definedName name="__re96" localSheetId="34" hidden="1">#REF!</definedName>
    <definedName name="__re96" hidden="1">#REF!</definedName>
    <definedName name="__REC1" localSheetId="31">#REF!</definedName>
    <definedName name="__REC1">!#REF!</definedName>
    <definedName name="__ref2" localSheetId="35" hidden="1">#REF!</definedName>
    <definedName name="__ref2" localSheetId="36" hidden="1">#REF!</definedName>
    <definedName name="__ref2" localSheetId="33" hidden="1">#REF!</definedName>
    <definedName name="__ref2" localSheetId="34" hidden="1">#REF!</definedName>
    <definedName name="__ref2" localSheetId="31" hidden="1">#REF!</definedName>
    <definedName name="__ref2" hidden="1">#REF!</definedName>
    <definedName name="__rei3">#REF!</definedName>
    <definedName name="__rep1">#REF!</definedName>
    <definedName name="__rep2">#REF!</definedName>
    <definedName name="__RET1" localSheetId="31">#REF!</definedName>
    <definedName name="__RET1">!#REF!</definedName>
    <definedName name="__RET2" localSheetId="31">#REF!</definedName>
    <definedName name="__RET2">!#REF!</definedName>
    <definedName name="__RET3" localSheetId="31">#REF!</definedName>
    <definedName name="__RET3">!#REF!</definedName>
    <definedName name="__RET4" localSheetId="31">#REF!</definedName>
    <definedName name="__RET4">!#REF!</definedName>
    <definedName name="__RET5" localSheetId="31">#REF!</definedName>
    <definedName name="__RET5">!#REF!</definedName>
    <definedName name="__RET6" localSheetId="31">#REF!</definedName>
    <definedName name="__RET6">!#REF!</definedName>
    <definedName name="__REV1" localSheetId="35" hidden="1">{"Graf_Carga Trab",#N/A,FALSE,"Grafi_Carga Trab";"Graf_Venta Flujo",#N/A,FALSE,"Grafi_Carga Trab"}</definedName>
    <definedName name="__REV1" localSheetId="37" hidden="1">{"Graf_Carga Trab",#N/A,FALSE,"Grafi_Carga Trab";"Graf_Venta Flujo",#N/A,FALSE,"Grafi_Carga Trab"}</definedName>
    <definedName name="__REV1" localSheetId="36" hidden="1">{"Graf_Carga Trab",#N/A,FALSE,"Grafi_Carga Trab";"Graf_Venta Flujo",#N/A,FALSE,"Grafi_Carga Trab"}</definedName>
    <definedName name="__REV1" localSheetId="33" hidden="1">{"Graf_Carga Trab",#N/A,FALSE,"Grafi_Carga Trab";"Graf_Venta Flujo",#N/A,FALSE,"Grafi_Carga Trab"}</definedName>
    <definedName name="__REV1" localSheetId="34" hidden="1">{"Graf_Carga Trab",#N/A,FALSE,"Grafi_Carga Trab";"Graf_Venta Flujo",#N/A,FALSE,"Grafi_Carga Trab"}</definedName>
    <definedName name="__REV1" localSheetId="31" hidden="1">{"Graf_Carga Trab",#N/A,FALSE,"Grafi_Carga Trab";"Graf_Venta Flujo",#N/A,FALSE,"Grafi_Carga Trab"}</definedName>
    <definedName name="__REV1" hidden="1">{"Graf_Carga Trab",#N/A,FALSE,"Grafi_Carga Trab";"Graf_Venta Flujo",#N/A,FALSE,"Grafi_Carga Trab"}</definedName>
    <definedName name="__REV11" localSheetId="35" hidden="1">{"Graf_Carga Trab",#N/A,FALSE,"Grafi_Carga Trab";"Graf_Venta Flujo",#N/A,FALSE,"Grafi_Carga Trab"}</definedName>
    <definedName name="__REV11" localSheetId="37" hidden="1">{"Graf_Carga Trab",#N/A,FALSE,"Grafi_Carga Trab";"Graf_Venta Flujo",#N/A,FALSE,"Grafi_Carga Trab"}</definedName>
    <definedName name="__REV11" localSheetId="36" hidden="1">{"Graf_Carga Trab",#N/A,FALSE,"Grafi_Carga Trab";"Graf_Venta Flujo",#N/A,FALSE,"Grafi_Carga Trab"}</definedName>
    <definedName name="__REV11" localSheetId="33" hidden="1">{"Graf_Carga Trab",#N/A,FALSE,"Grafi_Carga Trab";"Graf_Venta Flujo",#N/A,FALSE,"Grafi_Carga Trab"}</definedName>
    <definedName name="__REV11" localSheetId="34" hidden="1">{"Graf_Carga Trab",#N/A,FALSE,"Grafi_Carga Trab";"Graf_Venta Flujo",#N/A,FALSE,"Grafi_Carga Trab"}</definedName>
    <definedName name="__REV11" localSheetId="31" hidden="1">{"Graf_Carga Trab",#N/A,FALSE,"Grafi_Carga Trab";"Graf_Venta Flujo",#N/A,FALSE,"Grafi_Carga Trab"}</definedName>
    <definedName name="__REV11" hidden="1">{"Graf_Carga Trab",#N/A,FALSE,"Grafi_Carga Trab";"Graf_Venta Flujo",#N/A,FALSE,"Grafi_Carga Trab"}</definedName>
    <definedName name="__RL1" hidden="1">#REF!</definedName>
    <definedName name="__rl2"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rl2"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rl2"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rl2"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rl2"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rl2"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rl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RNF1">#REF!</definedName>
    <definedName name="__ro1" localSheetId="31">#REF!</definedName>
    <definedName name="__ro1">!#REF!</definedName>
    <definedName name="__rox1" localSheetId="35" hidden="1">#REF!</definedName>
    <definedName name="__rox1" localSheetId="33" hidden="1">#REF!</definedName>
    <definedName name="__rox1" localSheetId="34" hidden="1">#REF!</definedName>
    <definedName name="__rox1" hidden="1">#REF!</definedName>
    <definedName name="__rox2" localSheetId="36" hidden="1">#REF!</definedName>
    <definedName name="__rox2" hidden="1">#REF!</definedName>
    <definedName name="__rox3" localSheetId="36" hidden="1">#REF!</definedName>
    <definedName name="__rox3" hidden="1">#REF!</definedName>
    <definedName name="__rr2" localSheetId="35" hidden="1">{"DETALLE_1996",#N/A,FALSE,"flujo";"DETALLE_1997",#N/A,FALSE,"flujo";"GASTOS_INCURRIDOS_1996",#N/A,FALSE,"flujo";"GASTOS_PROGRAMADOS_PARA_1997",#N/A,FALSE,"flujo";#N/A,#N/A,FALSE,"comparat";#N/A,#N/A,FALSE,"costos";#N/A,#N/A,FALSE,"proyctrol"}</definedName>
    <definedName name="__rr2" localSheetId="37" hidden="1">{"DETALLE_1996",#N/A,FALSE,"flujo";"DETALLE_1997",#N/A,FALSE,"flujo";"GASTOS_INCURRIDOS_1996",#N/A,FALSE,"flujo";"GASTOS_PROGRAMADOS_PARA_1997",#N/A,FALSE,"flujo";#N/A,#N/A,FALSE,"comparat";#N/A,#N/A,FALSE,"costos";#N/A,#N/A,FALSE,"proyctrol"}</definedName>
    <definedName name="__rr2" localSheetId="36" hidden="1">{"DETALLE_1996",#N/A,FALSE,"flujo";"DETALLE_1997",#N/A,FALSE,"flujo";"GASTOS_INCURRIDOS_1996",#N/A,FALSE,"flujo";"GASTOS_PROGRAMADOS_PARA_1997",#N/A,FALSE,"flujo";#N/A,#N/A,FALSE,"comparat";#N/A,#N/A,FALSE,"costos";#N/A,#N/A,FALSE,"proyctrol"}</definedName>
    <definedName name="__rr2" localSheetId="33" hidden="1">{"DETALLE_1996",#N/A,FALSE,"flujo";"DETALLE_1997",#N/A,FALSE,"flujo";"GASTOS_INCURRIDOS_1996",#N/A,FALSE,"flujo";"GASTOS_PROGRAMADOS_PARA_1997",#N/A,FALSE,"flujo";#N/A,#N/A,FALSE,"comparat";#N/A,#N/A,FALSE,"costos";#N/A,#N/A,FALSE,"proyctrol"}</definedName>
    <definedName name="__rr2" localSheetId="34" hidden="1">{"DETALLE_1996",#N/A,FALSE,"flujo";"DETALLE_1997",#N/A,FALSE,"flujo";"GASTOS_INCURRIDOS_1996",#N/A,FALSE,"flujo";"GASTOS_PROGRAMADOS_PARA_1997",#N/A,FALSE,"flujo";#N/A,#N/A,FALSE,"comparat";#N/A,#N/A,FALSE,"costos";#N/A,#N/A,FALSE,"proyctrol"}</definedName>
    <definedName name="__rr2" localSheetId="31" hidden="1">{"DETALLE_1996",#N/A,FALSE,"flujo";"DETALLE_1997",#N/A,FALSE,"flujo";"GASTOS_INCURRIDOS_1996",#N/A,FALSE,"flujo";"GASTOS_PROGRAMADOS_PARA_1997",#N/A,FALSE,"flujo";#N/A,#N/A,FALSE,"comparat";#N/A,#N/A,FALSE,"costos";#N/A,#N/A,FALSE,"proyctrol"}</definedName>
    <definedName name="__rr2" hidden="1">{"DETALLE_1996",#N/A,FALSE,"flujo";"DETALLE_1997",#N/A,FALSE,"flujo";"GASTOS_INCURRIDOS_1996",#N/A,FALSE,"flujo";"GASTOS_PROGRAMADOS_PARA_1997",#N/A,FALSE,"flujo";#N/A,#N/A,FALSE,"comparat";#N/A,#N/A,FALSE,"costos";#N/A,#N/A,FALSE,"proyctrol"}</definedName>
    <definedName name="__rv1">#REF!</definedName>
    <definedName name="__rv2">#REF!</definedName>
    <definedName name="__rv3">#REF!</definedName>
    <definedName name="__rv4">#REF!</definedName>
    <definedName name="__rv6">#REF!</definedName>
    <definedName name="__rv7">#REF!</definedName>
    <definedName name="__rv8">#REF!</definedName>
    <definedName name="__S1" hidden="1">#REF!</definedName>
    <definedName name="__s2" localSheetId="35" hidden="1">{#N/A,#N/A,FALSE,"Vessel1 1";#N/A,#N/A,FALSE,"Vessel1 2";#N/A,#N/A,FALSE,"Vessel1 3";#N/A,#N/A,FALSE,"Vessel1 4";#N/A,#N/A,FALSE,"Vessel1 5";#N/A,#N/A,FALSE,"Vessel1 6";#N/A,#N/A,FALSE,"Vessel1 7";#N/A,#N/A,FALSE,"Vessel1 8";#N/A,#N/A,FALSE,"Vessel1 9";#N/A,#N/A,FALSE,"Vessel1 10";#N/A,#N/A,FALSE,"Vessel1 11"}</definedName>
    <definedName name="__s2" localSheetId="37" hidden="1">{#N/A,#N/A,FALSE,"Vessel1 1";#N/A,#N/A,FALSE,"Vessel1 2";#N/A,#N/A,FALSE,"Vessel1 3";#N/A,#N/A,FALSE,"Vessel1 4";#N/A,#N/A,FALSE,"Vessel1 5";#N/A,#N/A,FALSE,"Vessel1 6";#N/A,#N/A,FALSE,"Vessel1 7";#N/A,#N/A,FALSE,"Vessel1 8";#N/A,#N/A,FALSE,"Vessel1 9";#N/A,#N/A,FALSE,"Vessel1 10";#N/A,#N/A,FALSE,"Vessel1 11"}</definedName>
    <definedName name="__s2" localSheetId="36" hidden="1">{#N/A,#N/A,FALSE,"Vessel1 1";#N/A,#N/A,FALSE,"Vessel1 2";#N/A,#N/A,FALSE,"Vessel1 3";#N/A,#N/A,FALSE,"Vessel1 4";#N/A,#N/A,FALSE,"Vessel1 5";#N/A,#N/A,FALSE,"Vessel1 6";#N/A,#N/A,FALSE,"Vessel1 7";#N/A,#N/A,FALSE,"Vessel1 8";#N/A,#N/A,FALSE,"Vessel1 9";#N/A,#N/A,FALSE,"Vessel1 10";#N/A,#N/A,FALSE,"Vessel1 11"}</definedName>
    <definedName name="__s2" localSheetId="33" hidden="1">{#N/A,#N/A,FALSE,"Vessel1 1";#N/A,#N/A,FALSE,"Vessel1 2";#N/A,#N/A,FALSE,"Vessel1 3";#N/A,#N/A,FALSE,"Vessel1 4";#N/A,#N/A,FALSE,"Vessel1 5";#N/A,#N/A,FALSE,"Vessel1 6";#N/A,#N/A,FALSE,"Vessel1 7";#N/A,#N/A,FALSE,"Vessel1 8";#N/A,#N/A,FALSE,"Vessel1 9";#N/A,#N/A,FALSE,"Vessel1 10";#N/A,#N/A,FALSE,"Vessel1 11"}</definedName>
    <definedName name="__s2" localSheetId="34" hidden="1">{#N/A,#N/A,FALSE,"Vessel1 1";#N/A,#N/A,FALSE,"Vessel1 2";#N/A,#N/A,FALSE,"Vessel1 3";#N/A,#N/A,FALSE,"Vessel1 4";#N/A,#N/A,FALSE,"Vessel1 5";#N/A,#N/A,FALSE,"Vessel1 6";#N/A,#N/A,FALSE,"Vessel1 7";#N/A,#N/A,FALSE,"Vessel1 8";#N/A,#N/A,FALSE,"Vessel1 9";#N/A,#N/A,FALSE,"Vessel1 10";#N/A,#N/A,FALSE,"Vessel1 11"}</definedName>
    <definedName name="__s2" localSheetId="31" hidden="1">{#N/A,#N/A,FALSE,"Vessel1 1";#N/A,#N/A,FALSE,"Vessel1 2";#N/A,#N/A,FALSE,"Vessel1 3";#N/A,#N/A,FALSE,"Vessel1 4";#N/A,#N/A,FALSE,"Vessel1 5";#N/A,#N/A,FALSE,"Vessel1 6";#N/A,#N/A,FALSE,"Vessel1 7";#N/A,#N/A,FALSE,"Vessel1 8";#N/A,#N/A,FALSE,"Vessel1 9";#N/A,#N/A,FALSE,"Vessel1 10";#N/A,#N/A,FALSE,"Vessel1 11"}</definedName>
    <definedName name="__s2" hidden="1">{#N/A,#N/A,FALSE,"Vessel1 1";#N/A,#N/A,FALSE,"Vessel1 2";#N/A,#N/A,FALSE,"Vessel1 3";#N/A,#N/A,FALSE,"Vessel1 4";#N/A,#N/A,FALSE,"Vessel1 5";#N/A,#N/A,FALSE,"Vessel1 6";#N/A,#N/A,FALSE,"Vessel1 7";#N/A,#N/A,FALSE,"Vessel1 8";#N/A,#N/A,FALSE,"Vessel1 9";#N/A,#N/A,FALSE,"Vessel1 10";#N/A,#N/A,FALSE,"Vessel1 11"}</definedName>
    <definedName name="__SAP2009" localSheetId="35" hidden="1">{#N/A,#N/A,TRUE,"Est. de Fact.";#N/A,#N/A,TRUE,"Capitulo 19";#N/A,#N/A,TRUE,"Proyecto P855"}</definedName>
    <definedName name="__SAP2009" localSheetId="37" hidden="1">{#N/A,#N/A,TRUE,"Est. de Fact.";#N/A,#N/A,TRUE,"Capitulo 19";#N/A,#N/A,TRUE,"Proyecto P855"}</definedName>
    <definedName name="__SAP2009" localSheetId="36" hidden="1">{#N/A,#N/A,TRUE,"Est. de Fact.";#N/A,#N/A,TRUE,"Capitulo 19";#N/A,#N/A,TRUE,"Proyecto P855"}</definedName>
    <definedName name="__SAP2009" localSheetId="33" hidden="1">{#N/A,#N/A,TRUE,"Est. de Fact.";#N/A,#N/A,TRUE,"Capitulo 19";#N/A,#N/A,TRUE,"Proyecto P855"}</definedName>
    <definedName name="__SAP2009" localSheetId="34" hidden="1">{#N/A,#N/A,TRUE,"Est. de Fact.";#N/A,#N/A,TRUE,"Capitulo 19";#N/A,#N/A,TRUE,"Proyecto P855"}</definedName>
    <definedName name="__SAP2009" localSheetId="31" hidden="1">{#N/A,#N/A,TRUE,"Est. de Fact.";#N/A,#N/A,TRUE,"Capitulo 19";#N/A,#N/A,TRUE,"Proyecto P855"}</definedName>
    <definedName name="__SAP2009" hidden="1">{#N/A,#N/A,TRUE,"Est. de Fact.";#N/A,#N/A,TRUE,"Capitulo 19";#N/A,#N/A,TRUE,"Proyecto P855"}</definedName>
    <definedName name="__SC1">#REF!</definedName>
    <definedName name="__SC2">#REF!</definedName>
    <definedName name="__SEK1">#REF!</definedName>
    <definedName name="__SEP1">#REF!</definedName>
    <definedName name="__SEP2">#REF!</definedName>
    <definedName name="__Ser1" hidden="1">{#N/A,#N/A,FALSE,"Pricing";#N/A,#N/A,FALSE,"Summary";#N/A,#N/A,FALSE,"CompProd";#N/A,#N/A,FALSE,"CompJobhrs";#N/A,#N/A,FALSE,"Escalation";#N/A,#N/A,FALSE,"Contingency";#N/A,#N/A,FALSE,"GM";#N/A,#N/A,FALSE,"CompWage";#N/A,#N/A,FALSE,"costSum"}</definedName>
    <definedName name="__SIT1">#REF!</definedName>
    <definedName name="__SKK1">#REF!</definedName>
    <definedName name="__sp2222" localSheetId="35" hidden="1">{#N/A,#N/A,FALSE,"subcontract"}</definedName>
    <definedName name="__sp2222" localSheetId="37" hidden="1">{#N/A,#N/A,FALSE,"subcontract"}</definedName>
    <definedName name="__sp2222" localSheetId="36" hidden="1">{#N/A,#N/A,FALSE,"subcontract"}</definedName>
    <definedName name="__sp2222" localSheetId="33" hidden="1">{#N/A,#N/A,FALSE,"subcontract"}</definedName>
    <definedName name="__sp2222" localSheetId="34" hidden="1">{#N/A,#N/A,FALSE,"subcontract"}</definedName>
    <definedName name="__sp2222" localSheetId="31" hidden="1">{#N/A,#N/A,FALSE,"subcontract"}</definedName>
    <definedName name="__sp2222" hidden="1">{#N/A,#N/A,FALSE,"subcontract"}</definedName>
    <definedName name="__St1">#REF!</definedName>
    <definedName name="__st2">#REF!</definedName>
    <definedName name="__st3">#REF!</definedName>
    <definedName name="__st4">#REF!</definedName>
    <definedName name="__st5">#REF!</definedName>
    <definedName name="__st6">#REF!</definedName>
    <definedName name="__st7">#REF!</definedName>
    <definedName name="__st8">#REF!</definedName>
    <definedName name="__st9">#REF!</definedName>
    <definedName name="__SUB11" hidden="1">#REF!</definedName>
    <definedName name="__SUB12" hidden="1">#REF!</definedName>
    <definedName name="__SUB13" hidden="1">#REF!</definedName>
    <definedName name="__SUB14" hidden="1">#REF!</definedName>
    <definedName name="__SUB15" hidden="1">#REF!</definedName>
    <definedName name="__SUB16" hidden="1">#REF!</definedName>
    <definedName name="__SUB17" hidden="1">#REF!</definedName>
    <definedName name="__SUB18" hidden="1">#REF!</definedName>
    <definedName name="__SUB19" hidden="1">#REF!</definedName>
    <definedName name="__SUB2" hidden="1">#REF!</definedName>
    <definedName name="__SUB22" hidden="1">#REF!</definedName>
    <definedName name="__SUB3" hidden="1">#REF!</definedName>
    <definedName name="__SUB7" hidden="1">#REF!</definedName>
    <definedName name="__SUB9" hidden="1">#REF!</definedName>
    <definedName name="__t4" localSheetId="35" hidden="1">{#N/A,#N/A,FALSE,"Aging Summary";#N/A,#N/A,FALSE,"Ratio Analysis";#N/A,#N/A,FALSE,"Test 120 Day Accts";#N/A,#N/A,FALSE,"Tickmarks"}</definedName>
    <definedName name="__t4" localSheetId="37" hidden="1">{#N/A,#N/A,FALSE,"Aging Summary";#N/A,#N/A,FALSE,"Ratio Analysis";#N/A,#N/A,FALSE,"Test 120 Day Accts";#N/A,#N/A,FALSE,"Tickmarks"}</definedName>
    <definedName name="__t4" localSheetId="36" hidden="1">{#N/A,#N/A,FALSE,"Aging Summary";#N/A,#N/A,FALSE,"Ratio Analysis";#N/A,#N/A,FALSE,"Test 120 Day Accts";#N/A,#N/A,FALSE,"Tickmarks"}</definedName>
    <definedName name="__t4" localSheetId="33" hidden="1">{#N/A,#N/A,FALSE,"Aging Summary";#N/A,#N/A,FALSE,"Ratio Analysis";#N/A,#N/A,FALSE,"Test 120 Day Accts";#N/A,#N/A,FALSE,"Tickmarks"}</definedName>
    <definedName name="__t4" localSheetId="34" hidden="1">{#N/A,#N/A,FALSE,"Aging Summary";#N/A,#N/A,FALSE,"Ratio Analysis";#N/A,#N/A,FALSE,"Test 120 Day Accts";#N/A,#N/A,FALSE,"Tickmarks"}</definedName>
    <definedName name="__t4" localSheetId="31" hidden="1">{#N/A,#N/A,FALSE,"Aging Summary";#N/A,#N/A,FALSE,"Ratio Analysis";#N/A,#N/A,FALSE,"Test 120 Day Accts";#N/A,#N/A,FALSE,"Tickmarks"}</definedName>
    <definedName name="__t4" hidden="1">{#N/A,#N/A,FALSE,"Aging Summary";#N/A,#N/A,FALSE,"Ratio Analysis";#N/A,#N/A,FALSE,"Test 120 Day Accts";#N/A,#N/A,FALSE,"Tickmarks"}</definedName>
    <definedName name="__t81" localSheetId="35" hidden="1">{#N/A,#N/A,FALSE,"Aging Summary";#N/A,#N/A,FALSE,"Ratio Analysis";#N/A,#N/A,FALSE,"Test 120 Day Accts";#N/A,#N/A,FALSE,"Tickmarks"}</definedName>
    <definedName name="__t81" localSheetId="37" hidden="1">{#N/A,#N/A,FALSE,"Aging Summary";#N/A,#N/A,FALSE,"Ratio Analysis";#N/A,#N/A,FALSE,"Test 120 Day Accts";#N/A,#N/A,FALSE,"Tickmarks"}</definedName>
    <definedName name="__t81" localSheetId="36" hidden="1">{#N/A,#N/A,FALSE,"Aging Summary";#N/A,#N/A,FALSE,"Ratio Analysis";#N/A,#N/A,FALSE,"Test 120 Day Accts";#N/A,#N/A,FALSE,"Tickmarks"}</definedName>
    <definedName name="__t81" localSheetId="33" hidden="1">{#N/A,#N/A,FALSE,"Aging Summary";#N/A,#N/A,FALSE,"Ratio Analysis";#N/A,#N/A,FALSE,"Test 120 Day Accts";#N/A,#N/A,FALSE,"Tickmarks"}</definedName>
    <definedName name="__t81" localSheetId="34" hidden="1">{#N/A,#N/A,FALSE,"Aging Summary";#N/A,#N/A,FALSE,"Ratio Analysis";#N/A,#N/A,FALSE,"Test 120 Day Accts";#N/A,#N/A,FALSE,"Tickmarks"}</definedName>
    <definedName name="__t81" localSheetId="31" hidden="1">{#N/A,#N/A,FALSE,"Aging Summary";#N/A,#N/A,FALSE,"Ratio Analysis";#N/A,#N/A,FALSE,"Test 120 Day Accts";#N/A,#N/A,FALSE,"Tickmarks"}</definedName>
    <definedName name="__t81" hidden="1">{#N/A,#N/A,FALSE,"Aging Summary";#N/A,#N/A,FALSE,"Ratio Analysis";#N/A,#N/A,FALSE,"Test 120 Day Accts";#N/A,#N/A,FALSE,"Tickmarks"}</definedName>
    <definedName name="__TA400">#REF!</definedName>
    <definedName name="__TB1" localSheetId="31">#REF!</definedName>
    <definedName name="__TB1">!#REF!</definedName>
    <definedName name="__TB10" localSheetId="31">#REF!</definedName>
    <definedName name="__TB10">!#REF!</definedName>
    <definedName name="__TB2" localSheetId="31">#REF!</definedName>
    <definedName name="__TB2">!#REF!</definedName>
    <definedName name="__TB3" localSheetId="31">#REF!</definedName>
    <definedName name="__TB3">!#REF!</definedName>
    <definedName name="__TB4" localSheetId="31">#REF!</definedName>
    <definedName name="__TB4">!#REF!</definedName>
    <definedName name="__tb5" localSheetId="31">#REF!</definedName>
    <definedName name="__tb5">!#REF!</definedName>
    <definedName name="__tbc2" localSheetId="31">#REF!</definedName>
    <definedName name="__tbc2">!#REF!</definedName>
    <definedName name="__tbc3" localSheetId="31">#REF!</definedName>
    <definedName name="__tbc3">!#REF!</definedName>
    <definedName name="__TC2">#N/A</definedName>
    <definedName name="__TCA704" localSheetId="31">#REF!</definedName>
    <definedName name="__TCA704">!#REF!</definedName>
    <definedName name="__tem1" localSheetId="31">#REF!</definedName>
    <definedName name="__tem1">!#REF!</definedName>
    <definedName name="__TM1" localSheetId="31">#REF!</definedName>
    <definedName name="__TM1">!#REF!</definedName>
    <definedName name="__tm12">#REF!</definedName>
    <definedName name="__TM2" localSheetId="31">#REF!</definedName>
    <definedName name="__TM2">!#REF!</definedName>
    <definedName name="__TMA400">#REF!</definedName>
    <definedName name="__TOR10" localSheetId="31">#REF!</definedName>
    <definedName name="__TOR10">!#REF!</definedName>
    <definedName name="__TOR14" localSheetId="31">#REF!</definedName>
    <definedName name="__TOR14">!#REF!</definedName>
    <definedName name="__TP001">#REF!</definedName>
    <definedName name="__TP002">#REF!</definedName>
    <definedName name="__TP003">#REF!</definedName>
    <definedName name="__TP004">#REF!</definedName>
    <definedName name="__TP005">#REF!</definedName>
    <definedName name="__TP006">#REF!</definedName>
    <definedName name="__TP007">#REF!</definedName>
    <definedName name="__TP008">#REF!</definedName>
    <definedName name="__TP009">#REF!</definedName>
    <definedName name="__TP010">#REF!</definedName>
    <definedName name="__TP011">#REF!</definedName>
    <definedName name="__TP013">#REF!</definedName>
    <definedName name="__TP014">#REF!</definedName>
    <definedName name="__TP015">#REF!</definedName>
    <definedName name="__TP016">#REF!</definedName>
    <definedName name="__tr1"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4" localSheetId="31">#REF!</definedName>
    <definedName name="__TR4">!#REF!</definedName>
    <definedName name="__ts1" localSheetId="31">#REF!</definedName>
    <definedName name="__ts1">!#REF!</definedName>
    <definedName name="__TSA400">#REF!</definedName>
    <definedName name="__TSP4" localSheetId="31">#REF!</definedName>
    <definedName name="__TSP4">!#REF!</definedName>
    <definedName name="__tt3" localSheetId="35" hidden="1">{"'Sheet1'!$L$16"}</definedName>
    <definedName name="__tt3" localSheetId="37" hidden="1">{"'Sheet1'!$L$16"}</definedName>
    <definedName name="__tt3" localSheetId="36" hidden="1">{"'Sheet1'!$L$16"}</definedName>
    <definedName name="__tt3" localSheetId="33" hidden="1">{"'Sheet1'!$L$16"}</definedName>
    <definedName name="__tt3" localSheetId="34" hidden="1">{"'Sheet1'!$L$16"}</definedName>
    <definedName name="__tt3" localSheetId="31" hidden="1">{"'Sheet1'!$L$16"}</definedName>
    <definedName name="__tt3" hidden="1">{"'Sheet1'!$L$16"}</definedName>
    <definedName name="__TVN2000">#REF!</definedName>
    <definedName name="__tyl2" localSheetId="35" hidden="1">{#N/A,#N/A,FALSE,"masez (10)";#N/A,#N/A,FALSE,"masez (7)";#N/A,#N/A,FALSE,"masez (6)";#N/A,#N/A,FALSE,"masez (5)";#N/A,#N/A,FALSE,"masez (4)";#N/A,#N/A,FALSE,"masez (3)";#N/A,#N/A,FALSE,"masez (2)";#N/A,#N/A,FALSE,"GME";#N/A,#N/A,FALSE,"masez"}</definedName>
    <definedName name="__tyl2" localSheetId="37" hidden="1">{#N/A,#N/A,FALSE,"masez (10)";#N/A,#N/A,FALSE,"masez (7)";#N/A,#N/A,FALSE,"masez (6)";#N/A,#N/A,FALSE,"masez (5)";#N/A,#N/A,FALSE,"masez (4)";#N/A,#N/A,FALSE,"masez (3)";#N/A,#N/A,FALSE,"masez (2)";#N/A,#N/A,FALSE,"GME";#N/A,#N/A,FALSE,"masez"}</definedName>
    <definedName name="__tyl2" localSheetId="36" hidden="1">{#N/A,#N/A,FALSE,"masez (10)";#N/A,#N/A,FALSE,"masez (7)";#N/A,#N/A,FALSE,"masez (6)";#N/A,#N/A,FALSE,"masez (5)";#N/A,#N/A,FALSE,"masez (4)";#N/A,#N/A,FALSE,"masez (3)";#N/A,#N/A,FALSE,"masez (2)";#N/A,#N/A,FALSE,"GME";#N/A,#N/A,FALSE,"masez"}</definedName>
    <definedName name="__tyl2" localSheetId="33" hidden="1">{#N/A,#N/A,FALSE,"masez (10)";#N/A,#N/A,FALSE,"masez (7)";#N/A,#N/A,FALSE,"masez (6)";#N/A,#N/A,FALSE,"masez (5)";#N/A,#N/A,FALSE,"masez (4)";#N/A,#N/A,FALSE,"masez (3)";#N/A,#N/A,FALSE,"masez (2)";#N/A,#N/A,FALSE,"GME";#N/A,#N/A,FALSE,"masez"}</definedName>
    <definedName name="__tyl2" localSheetId="34" hidden="1">{#N/A,#N/A,FALSE,"masez (10)";#N/A,#N/A,FALSE,"masez (7)";#N/A,#N/A,FALSE,"masez (6)";#N/A,#N/A,FALSE,"masez (5)";#N/A,#N/A,FALSE,"masez (4)";#N/A,#N/A,FALSE,"masez (3)";#N/A,#N/A,FALSE,"masez (2)";#N/A,#N/A,FALSE,"GME";#N/A,#N/A,FALSE,"masez"}</definedName>
    <definedName name="__tyl2" localSheetId="31"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14" localSheetId="31">#REF!</definedName>
    <definedName name="__U14">!#REF!</definedName>
    <definedName name="__U60" localSheetId="31">#REF!</definedName>
    <definedName name="__U60">!#REF!</definedName>
    <definedName name="__us96" localSheetId="31">#REF!</definedName>
    <definedName name="__us96">!#REF!</definedName>
    <definedName name="__v2" localSheetId="31" hidden="1">#REF!</definedName>
    <definedName name="__v2" hidden="1">#REF!</definedName>
    <definedName name="__v3" localSheetId="35" hidden="1">#REF!</definedName>
    <definedName name="__v3" localSheetId="36" hidden="1">#REF!</definedName>
    <definedName name="__v3" localSheetId="33" hidden="1">#REF!</definedName>
    <definedName name="__v3" localSheetId="34" hidden="1">#REF!</definedName>
    <definedName name="__v3" hidden="1">#REF!</definedName>
    <definedName name="__val10">#REF!</definedName>
    <definedName name="__Var1" localSheetId="31">#REF!</definedName>
    <definedName name="__Var1">!#REF!</definedName>
    <definedName name="__VCP2" localSheetId="35" hidden="1">{#N/A,#N/A,FALSE,"minas";#N/A,#N/A,FALSE,"Total_OC015";#N/A,#N/A,FALSE,"ADMIN";#N/A,#N/A,FALSE,"PROCES";#N/A,#N/A,FALSE,"civil";#N/A,#N/A,FALSE,"CAÑER";#N/A,#N/A,FALSE,"ELEC";#N/A,#N/A,FALSE,"INSTR";#N/A,#N/A,FALSE,"PDS";#N/A,#N/A,FALSE,"mecan"}</definedName>
    <definedName name="__VCP2" localSheetId="37" hidden="1">{#N/A,#N/A,FALSE,"minas";#N/A,#N/A,FALSE,"Total_OC015";#N/A,#N/A,FALSE,"ADMIN";#N/A,#N/A,FALSE,"PROCES";#N/A,#N/A,FALSE,"civil";#N/A,#N/A,FALSE,"CAÑER";#N/A,#N/A,FALSE,"ELEC";#N/A,#N/A,FALSE,"INSTR";#N/A,#N/A,FALSE,"PDS";#N/A,#N/A,FALSE,"mecan"}</definedName>
    <definedName name="__VCP2" localSheetId="36" hidden="1">{#N/A,#N/A,FALSE,"minas";#N/A,#N/A,FALSE,"Total_OC015";#N/A,#N/A,FALSE,"ADMIN";#N/A,#N/A,FALSE,"PROCES";#N/A,#N/A,FALSE,"civil";#N/A,#N/A,FALSE,"CAÑER";#N/A,#N/A,FALSE,"ELEC";#N/A,#N/A,FALSE,"INSTR";#N/A,#N/A,FALSE,"PDS";#N/A,#N/A,FALSE,"mecan"}</definedName>
    <definedName name="__VCP2" localSheetId="33" hidden="1">{#N/A,#N/A,FALSE,"minas";#N/A,#N/A,FALSE,"Total_OC015";#N/A,#N/A,FALSE,"ADMIN";#N/A,#N/A,FALSE,"PROCES";#N/A,#N/A,FALSE,"civil";#N/A,#N/A,FALSE,"CAÑER";#N/A,#N/A,FALSE,"ELEC";#N/A,#N/A,FALSE,"INSTR";#N/A,#N/A,FALSE,"PDS";#N/A,#N/A,FALSE,"mecan"}</definedName>
    <definedName name="__VCP2" localSheetId="34" hidden="1">{#N/A,#N/A,FALSE,"minas";#N/A,#N/A,FALSE,"Total_OC015";#N/A,#N/A,FALSE,"ADMIN";#N/A,#N/A,FALSE,"PROCES";#N/A,#N/A,FALSE,"civil";#N/A,#N/A,FALSE,"CAÑER";#N/A,#N/A,FALSE,"ELEC";#N/A,#N/A,FALSE,"INSTR";#N/A,#N/A,FALSE,"PDS";#N/A,#N/A,FALSE,"mecan"}</definedName>
    <definedName name="__VCP2" localSheetId="31" hidden="1">{#N/A,#N/A,FALSE,"minas";#N/A,#N/A,FALSE,"Total_OC015";#N/A,#N/A,FALSE,"ADMIN";#N/A,#N/A,FALSE,"PROCES";#N/A,#N/A,FALSE,"civil";#N/A,#N/A,FALSE,"CAÑER";#N/A,#N/A,FALSE,"ELEC";#N/A,#N/A,FALSE,"INSTR";#N/A,#N/A,FALSE,"PDS";#N/A,#N/A,FALSE,"mecan"}</definedName>
    <definedName name="__VCP2" hidden="1">{#N/A,#N/A,FALSE,"minas";#N/A,#N/A,FALSE,"Total_OC015";#N/A,#N/A,FALSE,"ADMIN";#N/A,#N/A,FALSE,"PROCES";#N/A,#N/A,FALSE,"civil";#N/A,#N/A,FALSE,"CAÑER";#N/A,#N/A,FALSE,"ELEC";#N/A,#N/A,FALSE,"INSTR";#N/A,#N/A,FALSE,"PDS";#N/A,#N/A,FALSE,"mecan"}</definedName>
    <definedName name="__VIZ4" localSheetId="31">#REF!</definedName>
    <definedName name="__VIZ4">!#REF!</definedName>
    <definedName name="__VIZ7" localSheetId="31">#REF!</definedName>
    <definedName name="__VIZ7">!#REF!</definedName>
    <definedName name="__VMV1">#REF!</definedName>
    <definedName name="__VMV2">#REF!</definedName>
    <definedName name="__VOL25" localSheetId="31">#REF!</definedName>
    <definedName name="__VOL25">!#REF!</definedName>
    <definedName name="__vt0800">#REF!</definedName>
    <definedName name="__wei2" localSheetId="35" hidden="1">{#N/A,#N/A,FALSE,"Vessel1 1";#N/A,#N/A,FALSE,"Vessel1 2";#N/A,#N/A,FALSE,"Vessel1 3";#N/A,#N/A,FALSE,"Vessel1 4";#N/A,#N/A,FALSE,"Vessel1 5";#N/A,#N/A,FALSE,"Vessel1 6";#N/A,#N/A,FALSE,"Vessel1 7";#N/A,#N/A,FALSE,"Vessel1 8";#N/A,#N/A,FALSE,"Vessel1 9";#N/A,#N/A,FALSE,"Vessel1 10";#N/A,#N/A,FALSE,"Vessel1 11"}</definedName>
    <definedName name="__wei2" localSheetId="37" hidden="1">{#N/A,#N/A,FALSE,"Vessel1 1";#N/A,#N/A,FALSE,"Vessel1 2";#N/A,#N/A,FALSE,"Vessel1 3";#N/A,#N/A,FALSE,"Vessel1 4";#N/A,#N/A,FALSE,"Vessel1 5";#N/A,#N/A,FALSE,"Vessel1 6";#N/A,#N/A,FALSE,"Vessel1 7";#N/A,#N/A,FALSE,"Vessel1 8";#N/A,#N/A,FALSE,"Vessel1 9";#N/A,#N/A,FALSE,"Vessel1 10";#N/A,#N/A,FALSE,"Vessel1 11"}</definedName>
    <definedName name="__wei2" localSheetId="36" hidden="1">{#N/A,#N/A,FALSE,"Vessel1 1";#N/A,#N/A,FALSE,"Vessel1 2";#N/A,#N/A,FALSE,"Vessel1 3";#N/A,#N/A,FALSE,"Vessel1 4";#N/A,#N/A,FALSE,"Vessel1 5";#N/A,#N/A,FALSE,"Vessel1 6";#N/A,#N/A,FALSE,"Vessel1 7";#N/A,#N/A,FALSE,"Vessel1 8";#N/A,#N/A,FALSE,"Vessel1 9";#N/A,#N/A,FALSE,"Vessel1 10";#N/A,#N/A,FALSE,"Vessel1 11"}</definedName>
    <definedName name="__wei2" localSheetId="33" hidden="1">{#N/A,#N/A,FALSE,"Vessel1 1";#N/A,#N/A,FALSE,"Vessel1 2";#N/A,#N/A,FALSE,"Vessel1 3";#N/A,#N/A,FALSE,"Vessel1 4";#N/A,#N/A,FALSE,"Vessel1 5";#N/A,#N/A,FALSE,"Vessel1 6";#N/A,#N/A,FALSE,"Vessel1 7";#N/A,#N/A,FALSE,"Vessel1 8";#N/A,#N/A,FALSE,"Vessel1 9";#N/A,#N/A,FALSE,"Vessel1 10";#N/A,#N/A,FALSE,"Vessel1 11"}</definedName>
    <definedName name="__wei2" localSheetId="34" hidden="1">{#N/A,#N/A,FALSE,"Vessel1 1";#N/A,#N/A,FALSE,"Vessel1 2";#N/A,#N/A,FALSE,"Vessel1 3";#N/A,#N/A,FALSE,"Vessel1 4";#N/A,#N/A,FALSE,"Vessel1 5";#N/A,#N/A,FALSE,"Vessel1 6";#N/A,#N/A,FALSE,"Vessel1 7";#N/A,#N/A,FALSE,"Vessel1 8";#N/A,#N/A,FALSE,"Vessel1 9";#N/A,#N/A,FALSE,"Vessel1 10";#N/A,#N/A,FALSE,"Vessel1 11"}</definedName>
    <definedName name="__wei2" localSheetId="31" hidden="1">{#N/A,#N/A,FALSE,"Vessel1 1";#N/A,#N/A,FALSE,"Vessel1 2";#N/A,#N/A,FALSE,"Vessel1 3";#N/A,#N/A,FALSE,"Vessel1 4";#N/A,#N/A,FALSE,"Vessel1 5";#N/A,#N/A,FALSE,"Vessel1 6";#N/A,#N/A,FALSE,"Vessel1 7";#N/A,#N/A,FALSE,"Vessel1 8";#N/A,#N/A,FALSE,"Vessel1 9";#N/A,#N/A,FALSE,"Vessel1 10";#N/A,#N/A,FALSE,"Vessel1 11"}</definedName>
    <definedName name="__wei2" hidden="1">{#N/A,#N/A,FALSE,"Vessel1 1";#N/A,#N/A,FALSE,"Vessel1 2";#N/A,#N/A,FALSE,"Vessel1 3";#N/A,#N/A,FALSE,"Vessel1 4";#N/A,#N/A,FALSE,"Vessel1 5";#N/A,#N/A,FALSE,"Vessel1 6";#N/A,#N/A,FALSE,"Vessel1 7";#N/A,#N/A,FALSE,"Vessel1 8";#N/A,#N/A,FALSE,"Vessel1 9";#N/A,#N/A,FALSE,"Vessel1 10";#N/A,#N/A,FALSE,"Vessel1 11"}</definedName>
    <definedName name="__wid2" localSheetId="31">#REF!</definedName>
    <definedName name="__wid2">!#REF!</definedName>
    <definedName name="__wid3" localSheetId="31">#REF!</definedName>
    <definedName name="__wid3">!#REF!</definedName>
    <definedName name="__wq12" localSheetId="35" hidden="1">{#N/A,#N/A,FALSE,"Total_OC015";#N/A,#N/A,FALSE,"ADMIN";#N/A,#N/A,FALSE,"PROCES";#N/A,#N/A,FALSE,"mecan";#N/A,#N/A,FALSE,"civil";#N/A,#N/A,FALSE,"CAÑER";#N/A,#N/A,FALSE,"ELEC";#N/A,#N/A,FALSE,"INSTR"}</definedName>
    <definedName name="__wq12" localSheetId="37" hidden="1">{#N/A,#N/A,FALSE,"Total_OC015";#N/A,#N/A,FALSE,"ADMIN";#N/A,#N/A,FALSE,"PROCES";#N/A,#N/A,FALSE,"mecan";#N/A,#N/A,FALSE,"civil";#N/A,#N/A,FALSE,"CAÑER";#N/A,#N/A,FALSE,"ELEC";#N/A,#N/A,FALSE,"INSTR"}</definedName>
    <definedName name="__wq12" localSheetId="36" hidden="1">{#N/A,#N/A,FALSE,"Total_OC015";#N/A,#N/A,FALSE,"ADMIN";#N/A,#N/A,FALSE,"PROCES";#N/A,#N/A,FALSE,"mecan";#N/A,#N/A,FALSE,"civil";#N/A,#N/A,FALSE,"CAÑER";#N/A,#N/A,FALSE,"ELEC";#N/A,#N/A,FALSE,"INSTR"}</definedName>
    <definedName name="__wq12" localSheetId="33" hidden="1">{#N/A,#N/A,FALSE,"Total_OC015";#N/A,#N/A,FALSE,"ADMIN";#N/A,#N/A,FALSE,"PROCES";#N/A,#N/A,FALSE,"mecan";#N/A,#N/A,FALSE,"civil";#N/A,#N/A,FALSE,"CAÑER";#N/A,#N/A,FALSE,"ELEC";#N/A,#N/A,FALSE,"INSTR"}</definedName>
    <definedName name="__wq12" localSheetId="34" hidden="1">{#N/A,#N/A,FALSE,"Total_OC015";#N/A,#N/A,FALSE,"ADMIN";#N/A,#N/A,FALSE,"PROCES";#N/A,#N/A,FALSE,"mecan";#N/A,#N/A,FALSE,"civil";#N/A,#N/A,FALSE,"CAÑER";#N/A,#N/A,FALSE,"ELEC";#N/A,#N/A,FALSE,"INSTR"}</definedName>
    <definedName name="__wq12" localSheetId="31" hidden="1">{#N/A,#N/A,FALSE,"Total_OC015";#N/A,#N/A,FALSE,"ADMIN";#N/A,#N/A,FALSE,"PROCES";#N/A,#N/A,FALSE,"mecan";#N/A,#N/A,FALSE,"civil";#N/A,#N/A,FALSE,"CAÑER";#N/A,#N/A,FALSE,"ELEC";#N/A,#N/A,FALSE,"INSTR"}</definedName>
    <definedName name="__wq12" hidden="1">{#N/A,#N/A,FALSE,"Total_OC015";#N/A,#N/A,FALSE,"ADMIN";#N/A,#N/A,FALSE,"PROCES";#N/A,#N/A,FALSE,"mecan";#N/A,#N/A,FALSE,"civil";#N/A,#N/A,FALSE,"CAÑER";#N/A,#N/A,FALSE,"ELEC";#N/A,#N/A,FALSE,"INSTR"}</definedName>
    <definedName name="__wrn1" localSheetId="35" hidden="1">{#N/A,#N/A,TRUE,"Est. de Fact.";#N/A,#N/A,TRUE,"Capitulo 19";#N/A,#N/A,TRUE,"Proyecto P855"}</definedName>
    <definedName name="__wrn1" localSheetId="37" hidden="1">{#N/A,#N/A,TRUE,"Est. de Fact.";#N/A,#N/A,TRUE,"Capitulo 19";#N/A,#N/A,TRUE,"Proyecto P855"}</definedName>
    <definedName name="__wrn1" localSheetId="36" hidden="1">{#N/A,#N/A,TRUE,"Est. de Fact.";#N/A,#N/A,TRUE,"Capitulo 19";#N/A,#N/A,TRUE,"Proyecto P855"}</definedName>
    <definedName name="__wrn1" localSheetId="33" hidden="1">{#N/A,#N/A,TRUE,"Est. de Fact.";#N/A,#N/A,TRUE,"Capitulo 19";#N/A,#N/A,TRUE,"Proyecto P855"}</definedName>
    <definedName name="__wrn1" localSheetId="34" hidden="1">{#N/A,#N/A,TRUE,"Est. de Fact.";#N/A,#N/A,TRUE,"Capitulo 19";#N/A,#N/A,TRUE,"Proyecto P855"}</definedName>
    <definedName name="__wrn1" localSheetId="31" hidden="1">{#N/A,#N/A,TRUE,"Est. de Fact.";#N/A,#N/A,TRUE,"Capitulo 19";#N/A,#N/A,TRUE,"Proyecto P855"}</definedName>
    <definedName name="__wrn1" hidden="1">{#N/A,#N/A,TRUE,"Est. de Fact.";#N/A,#N/A,TRUE,"Capitulo 19";#N/A,#N/A,TRUE,"Proyecto P855"}</definedName>
    <definedName name="__wrn2" localSheetId="35" hidden="1">{#N/A,#N/A,TRUE,"Est. de Fact.";#N/A,#N/A,TRUE,"Capitulo 19";#N/A,#N/A,TRUE,"Proyecto P855"}</definedName>
    <definedName name="__wrn2" localSheetId="37" hidden="1">{#N/A,#N/A,TRUE,"Est. de Fact.";#N/A,#N/A,TRUE,"Capitulo 19";#N/A,#N/A,TRUE,"Proyecto P855"}</definedName>
    <definedName name="__wrn2" localSheetId="36" hidden="1">{#N/A,#N/A,TRUE,"Est. de Fact.";#N/A,#N/A,TRUE,"Capitulo 19";#N/A,#N/A,TRUE,"Proyecto P855"}</definedName>
    <definedName name="__wrn2" localSheetId="33" hidden="1">{#N/A,#N/A,TRUE,"Est. de Fact.";#N/A,#N/A,TRUE,"Capitulo 19";#N/A,#N/A,TRUE,"Proyecto P855"}</definedName>
    <definedName name="__wrn2" localSheetId="34" hidden="1">{#N/A,#N/A,TRUE,"Est. de Fact.";#N/A,#N/A,TRUE,"Capitulo 19";#N/A,#N/A,TRUE,"Proyecto P855"}</definedName>
    <definedName name="__wrn2" localSheetId="31" hidden="1">{#N/A,#N/A,TRUE,"Est. de Fact.";#N/A,#N/A,TRUE,"Capitulo 19";#N/A,#N/A,TRUE,"Proyecto P855"}</definedName>
    <definedName name="__wrn2" hidden="1">{#N/A,#N/A,TRUE,"Est. de Fact.";#N/A,#N/A,TRUE,"Capitulo 19";#N/A,#N/A,TRUE,"Proyecto P855"}</definedName>
    <definedName name="__wrn222" localSheetId="35" hidden="1">{#N/A,#N/A,FALSE,"subcontract"}</definedName>
    <definedName name="__wrn222" localSheetId="37" hidden="1">{#N/A,#N/A,FALSE,"subcontract"}</definedName>
    <definedName name="__wrn222" localSheetId="36" hidden="1">{#N/A,#N/A,FALSE,"subcontract"}</definedName>
    <definedName name="__wrn222" localSheetId="33" hidden="1">{#N/A,#N/A,FALSE,"subcontract"}</definedName>
    <definedName name="__wrn222" localSheetId="34" hidden="1">{#N/A,#N/A,FALSE,"subcontract"}</definedName>
    <definedName name="__wrn222" localSheetId="31" hidden="1">{#N/A,#N/A,FALSE,"subcontract"}</definedName>
    <definedName name="__wrn222" hidden="1">{#N/A,#N/A,FALSE,"subcontract"}</definedName>
    <definedName name="__wrn3" localSheetId="35" hidden="1">{#N/A,#N/A,FALSE,"Total_OC015";#N/A,#N/A,FALSE,"ADMIN";#N/A,#N/A,FALSE,"PROCES";#N/A,#N/A,FALSE,"mecan";#N/A,#N/A,FALSE,"civil";#N/A,#N/A,FALSE,"CAÑER";#N/A,#N/A,FALSE,"ELEC";#N/A,#N/A,FALSE,"INSTR"}</definedName>
    <definedName name="__wrn3" localSheetId="37" hidden="1">{#N/A,#N/A,FALSE,"Total_OC015";#N/A,#N/A,FALSE,"ADMIN";#N/A,#N/A,FALSE,"PROCES";#N/A,#N/A,FALSE,"mecan";#N/A,#N/A,FALSE,"civil";#N/A,#N/A,FALSE,"CAÑER";#N/A,#N/A,FALSE,"ELEC";#N/A,#N/A,FALSE,"INSTR"}</definedName>
    <definedName name="__wrn3" localSheetId="36" hidden="1">{#N/A,#N/A,FALSE,"Total_OC015";#N/A,#N/A,FALSE,"ADMIN";#N/A,#N/A,FALSE,"PROCES";#N/A,#N/A,FALSE,"mecan";#N/A,#N/A,FALSE,"civil";#N/A,#N/A,FALSE,"CAÑER";#N/A,#N/A,FALSE,"ELEC";#N/A,#N/A,FALSE,"INSTR"}</definedName>
    <definedName name="__wrn3" localSheetId="33" hidden="1">{#N/A,#N/A,FALSE,"Total_OC015";#N/A,#N/A,FALSE,"ADMIN";#N/A,#N/A,FALSE,"PROCES";#N/A,#N/A,FALSE,"mecan";#N/A,#N/A,FALSE,"civil";#N/A,#N/A,FALSE,"CAÑER";#N/A,#N/A,FALSE,"ELEC";#N/A,#N/A,FALSE,"INSTR"}</definedName>
    <definedName name="__wrn3" localSheetId="34" hidden="1">{#N/A,#N/A,FALSE,"Total_OC015";#N/A,#N/A,FALSE,"ADMIN";#N/A,#N/A,FALSE,"PROCES";#N/A,#N/A,FALSE,"mecan";#N/A,#N/A,FALSE,"civil";#N/A,#N/A,FALSE,"CAÑER";#N/A,#N/A,FALSE,"ELEC";#N/A,#N/A,FALSE,"INSTR"}</definedName>
    <definedName name="__wrn3" localSheetId="31" hidden="1">{#N/A,#N/A,FALSE,"Total_OC015";#N/A,#N/A,FALSE,"ADMIN";#N/A,#N/A,FALSE,"PROCES";#N/A,#N/A,FALSE,"mecan";#N/A,#N/A,FALSE,"civil";#N/A,#N/A,FALSE,"CAÑER";#N/A,#N/A,FALSE,"ELEC";#N/A,#N/A,FALSE,"INSTR"}</definedName>
    <definedName name="__wrn3" hidden="1">{#N/A,#N/A,FALSE,"Total_OC015";#N/A,#N/A,FALSE,"ADMIN";#N/A,#N/A,FALSE,"PROCES";#N/A,#N/A,FALSE,"mecan";#N/A,#N/A,FALSE,"civil";#N/A,#N/A,FALSE,"CAÑER";#N/A,#N/A,FALSE,"ELEC";#N/A,#N/A,FALSE,"INSTR"}</definedName>
    <definedName name="__wrn5" localSheetId="35" hidden="1">{#N/A,#N/A,FALSE,"minas";#N/A,#N/A,FALSE,"Total_OC015";#N/A,#N/A,FALSE,"ADMIN";#N/A,#N/A,FALSE,"PROCES";#N/A,#N/A,FALSE,"civil";#N/A,#N/A,FALSE,"CAÑER";#N/A,#N/A,FALSE,"ELEC";#N/A,#N/A,FALSE,"INSTR";#N/A,#N/A,FALSE,"PDS";#N/A,#N/A,FALSE,"mecan"}</definedName>
    <definedName name="__wrn5" localSheetId="37" hidden="1">{#N/A,#N/A,FALSE,"minas";#N/A,#N/A,FALSE,"Total_OC015";#N/A,#N/A,FALSE,"ADMIN";#N/A,#N/A,FALSE,"PROCES";#N/A,#N/A,FALSE,"civil";#N/A,#N/A,FALSE,"CAÑER";#N/A,#N/A,FALSE,"ELEC";#N/A,#N/A,FALSE,"INSTR";#N/A,#N/A,FALSE,"PDS";#N/A,#N/A,FALSE,"mecan"}</definedName>
    <definedName name="__wrn5" localSheetId="36" hidden="1">{#N/A,#N/A,FALSE,"minas";#N/A,#N/A,FALSE,"Total_OC015";#N/A,#N/A,FALSE,"ADMIN";#N/A,#N/A,FALSE,"PROCES";#N/A,#N/A,FALSE,"civil";#N/A,#N/A,FALSE,"CAÑER";#N/A,#N/A,FALSE,"ELEC";#N/A,#N/A,FALSE,"INSTR";#N/A,#N/A,FALSE,"PDS";#N/A,#N/A,FALSE,"mecan"}</definedName>
    <definedName name="__wrn5" localSheetId="33" hidden="1">{#N/A,#N/A,FALSE,"minas";#N/A,#N/A,FALSE,"Total_OC015";#N/A,#N/A,FALSE,"ADMIN";#N/A,#N/A,FALSE,"PROCES";#N/A,#N/A,FALSE,"civil";#N/A,#N/A,FALSE,"CAÑER";#N/A,#N/A,FALSE,"ELEC";#N/A,#N/A,FALSE,"INSTR";#N/A,#N/A,FALSE,"PDS";#N/A,#N/A,FALSE,"mecan"}</definedName>
    <definedName name="__wrn5" localSheetId="34" hidden="1">{#N/A,#N/A,FALSE,"minas";#N/A,#N/A,FALSE,"Total_OC015";#N/A,#N/A,FALSE,"ADMIN";#N/A,#N/A,FALSE,"PROCES";#N/A,#N/A,FALSE,"civil";#N/A,#N/A,FALSE,"CAÑER";#N/A,#N/A,FALSE,"ELEC";#N/A,#N/A,FALSE,"INSTR";#N/A,#N/A,FALSE,"PDS";#N/A,#N/A,FALSE,"mecan"}</definedName>
    <definedName name="__wrn5" localSheetId="31" hidden="1">{#N/A,#N/A,FALSE,"minas";#N/A,#N/A,FALSE,"Total_OC015";#N/A,#N/A,FALSE,"ADMIN";#N/A,#N/A,FALSE,"PROCES";#N/A,#N/A,FALSE,"civil";#N/A,#N/A,FALSE,"CAÑER";#N/A,#N/A,FALSE,"ELEC";#N/A,#N/A,FALSE,"INSTR";#N/A,#N/A,FALSE,"PDS";#N/A,#N/A,FALSE,"mecan"}</definedName>
    <definedName name="__wrn5" hidden="1">{#N/A,#N/A,FALSE,"minas";#N/A,#N/A,FALSE,"Total_OC015";#N/A,#N/A,FALSE,"ADMIN";#N/A,#N/A,FALSE,"PROCES";#N/A,#N/A,FALSE,"civil";#N/A,#N/A,FALSE,"CAÑER";#N/A,#N/A,FALSE,"ELEC";#N/A,#N/A,FALSE,"INSTR";#N/A,#N/A,FALSE,"PDS";#N/A,#N/A,FALSE,"mecan"}</definedName>
    <definedName name="__wrn6" localSheetId="35" hidden="1">{#N/A,#N/A,FALSE,"minas";#N/A,#N/A,FALSE,"Total_OC015";#N/A,#N/A,FALSE,"ADMIN";#N/A,#N/A,FALSE,"PROCES";#N/A,#N/A,FALSE,"civil";#N/A,#N/A,FALSE,"CAÑER";#N/A,#N/A,FALSE,"ELEC";#N/A,#N/A,FALSE,"INSTR";#N/A,#N/A,FALSE,"PDS";#N/A,#N/A,FALSE,"mecan"}</definedName>
    <definedName name="__wrn6" localSheetId="37" hidden="1">{#N/A,#N/A,FALSE,"minas";#N/A,#N/A,FALSE,"Total_OC015";#N/A,#N/A,FALSE,"ADMIN";#N/A,#N/A,FALSE,"PROCES";#N/A,#N/A,FALSE,"civil";#N/A,#N/A,FALSE,"CAÑER";#N/A,#N/A,FALSE,"ELEC";#N/A,#N/A,FALSE,"INSTR";#N/A,#N/A,FALSE,"PDS";#N/A,#N/A,FALSE,"mecan"}</definedName>
    <definedName name="__wrn6" localSheetId="36" hidden="1">{#N/A,#N/A,FALSE,"minas";#N/A,#N/A,FALSE,"Total_OC015";#N/A,#N/A,FALSE,"ADMIN";#N/A,#N/A,FALSE,"PROCES";#N/A,#N/A,FALSE,"civil";#N/A,#N/A,FALSE,"CAÑER";#N/A,#N/A,FALSE,"ELEC";#N/A,#N/A,FALSE,"INSTR";#N/A,#N/A,FALSE,"PDS";#N/A,#N/A,FALSE,"mecan"}</definedName>
    <definedName name="__wrn6" localSheetId="33" hidden="1">{#N/A,#N/A,FALSE,"minas";#N/A,#N/A,FALSE,"Total_OC015";#N/A,#N/A,FALSE,"ADMIN";#N/A,#N/A,FALSE,"PROCES";#N/A,#N/A,FALSE,"civil";#N/A,#N/A,FALSE,"CAÑER";#N/A,#N/A,FALSE,"ELEC";#N/A,#N/A,FALSE,"INSTR";#N/A,#N/A,FALSE,"PDS";#N/A,#N/A,FALSE,"mecan"}</definedName>
    <definedName name="__wrn6" localSheetId="34" hidden="1">{#N/A,#N/A,FALSE,"minas";#N/A,#N/A,FALSE,"Total_OC015";#N/A,#N/A,FALSE,"ADMIN";#N/A,#N/A,FALSE,"PROCES";#N/A,#N/A,FALSE,"civil";#N/A,#N/A,FALSE,"CAÑER";#N/A,#N/A,FALSE,"ELEC";#N/A,#N/A,FALSE,"INSTR";#N/A,#N/A,FALSE,"PDS";#N/A,#N/A,FALSE,"mecan"}</definedName>
    <definedName name="__wrn6" localSheetId="31" hidden="1">{#N/A,#N/A,FALSE,"minas";#N/A,#N/A,FALSE,"Total_OC015";#N/A,#N/A,FALSE,"ADMIN";#N/A,#N/A,FALSE,"PROCES";#N/A,#N/A,FALSE,"civil";#N/A,#N/A,FALSE,"CAÑER";#N/A,#N/A,FALSE,"ELEC";#N/A,#N/A,FALSE,"INSTR";#N/A,#N/A,FALSE,"PDS";#N/A,#N/A,FALSE,"mecan"}</definedName>
    <definedName name="__wrn6" hidden="1">{#N/A,#N/A,FALSE,"minas";#N/A,#N/A,FALSE,"Total_OC015";#N/A,#N/A,FALSE,"ADMIN";#N/A,#N/A,FALSE,"PROCES";#N/A,#N/A,FALSE,"civil";#N/A,#N/A,FALSE,"CAÑER";#N/A,#N/A,FALSE,"ELEC";#N/A,#N/A,FALSE,"INSTR";#N/A,#N/A,FALSE,"PDS";#N/A,#N/A,FALSE,"mecan"}</definedName>
    <definedName name="__X2" localSheetId="35" hidden="1">{#N/A,#N/A,FALSE,"TEC-01";#N/A,#N/A,FALSE,"TEC - 02";#N/A,#N/A,FALSE,"TEC - 03";#N/A,#N/A,FALSE,"TEC - 04";#N/A,#N/A,FALSE,"TEC-07";#N/A,#N/A,FALSE,"TEC-08";#N/A,#N/A,FALSE,"TEC - 09A";#N/A,#N/A,FALSE,"TEC - 09B";#N/A,#N/A,FALSE,"TEC - 09C";#N/A,#N/A,FALSE,"TEC - 10";#N/A,#N/A,FALSE,"TEC-11"}</definedName>
    <definedName name="__X2" localSheetId="37" hidden="1">{#N/A,#N/A,FALSE,"TEC-01";#N/A,#N/A,FALSE,"TEC - 02";#N/A,#N/A,FALSE,"TEC - 03";#N/A,#N/A,FALSE,"TEC - 04";#N/A,#N/A,FALSE,"TEC-07";#N/A,#N/A,FALSE,"TEC-08";#N/A,#N/A,FALSE,"TEC - 09A";#N/A,#N/A,FALSE,"TEC - 09B";#N/A,#N/A,FALSE,"TEC - 09C";#N/A,#N/A,FALSE,"TEC - 10";#N/A,#N/A,FALSE,"TEC-11"}</definedName>
    <definedName name="__X2" localSheetId="36" hidden="1">{#N/A,#N/A,FALSE,"TEC-01";#N/A,#N/A,FALSE,"TEC - 02";#N/A,#N/A,FALSE,"TEC - 03";#N/A,#N/A,FALSE,"TEC - 04";#N/A,#N/A,FALSE,"TEC-07";#N/A,#N/A,FALSE,"TEC-08";#N/A,#N/A,FALSE,"TEC - 09A";#N/A,#N/A,FALSE,"TEC - 09B";#N/A,#N/A,FALSE,"TEC - 09C";#N/A,#N/A,FALSE,"TEC - 10";#N/A,#N/A,FALSE,"TEC-11"}</definedName>
    <definedName name="__X2" localSheetId="33" hidden="1">{#N/A,#N/A,FALSE,"TEC-01";#N/A,#N/A,FALSE,"TEC - 02";#N/A,#N/A,FALSE,"TEC - 03";#N/A,#N/A,FALSE,"TEC - 04";#N/A,#N/A,FALSE,"TEC-07";#N/A,#N/A,FALSE,"TEC-08";#N/A,#N/A,FALSE,"TEC - 09A";#N/A,#N/A,FALSE,"TEC - 09B";#N/A,#N/A,FALSE,"TEC - 09C";#N/A,#N/A,FALSE,"TEC - 10";#N/A,#N/A,FALSE,"TEC-11"}</definedName>
    <definedName name="__X2" localSheetId="34" hidden="1">{#N/A,#N/A,FALSE,"TEC-01";#N/A,#N/A,FALSE,"TEC - 02";#N/A,#N/A,FALSE,"TEC - 03";#N/A,#N/A,FALSE,"TEC - 04";#N/A,#N/A,FALSE,"TEC-07";#N/A,#N/A,FALSE,"TEC-08";#N/A,#N/A,FALSE,"TEC - 09A";#N/A,#N/A,FALSE,"TEC - 09B";#N/A,#N/A,FALSE,"TEC - 09C";#N/A,#N/A,FALSE,"TEC - 10";#N/A,#N/A,FALSE,"TEC-11"}</definedName>
    <definedName name="__X2" localSheetId="31" hidden="1">{#N/A,#N/A,FALSE,"TEC-01";#N/A,#N/A,FALSE,"TEC - 02";#N/A,#N/A,FALSE,"TEC - 03";#N/A,#N/A,FALSE,"TEC - 04";#N/A,#N/A,FALSE,"TEC-07";#N/A,#N/A,FALSE,"TEC-08";#N/A,#N/A,FALSE,"TEC - 09A";#N/A,#N/A,FALSE,"TEC - 09B";#N/A,#N/A,FALSE,"TEC - 09C";#N/A,#N/A,FALSE,"TEC - 10";#N/A,#N/A,FALSE,"TEC-11"}</definedName>
    <definedName name="__X2" hidden="1">{#N/A,#N/A,FALSE,"TEC-01";#N/A,#N/A,FALSE,"TEC - 02";#N/A,#N/A,FALSE,"TEC - 03";#N/A,#N/A,FALSE,"TEC - 04";#N/A,#N/A,FALSE,"TEC-07";#N/A,#N/A,FALSE,"TEC-08";#N/A,#N/A,FALSE,"TEC - 09A";#N/A,#N/A,FALSE,"TEC - 09B";#N/A,#N/A,FALSE,"TEC - 09C";#N/A,#N/A,FALSE,"TEC - 10";#N/A,#N/A,FALSE,"TEC-11"}</definedName>
    <definedName name="__xlfn.BAHTTEXT" hidden="1">#NAME?</definedName>
    <definedName name="__xlfn.IFERROR" hidden="1">#NAME?</definedName>
    <definedName name="__xlfn.SUMIFS" hidden="1">#NAME?</definedName>
    <definedName name="__xlnm.Print_Area" localSheetId="31">#REF!</definedName>
    <definedName name="__xlnm.Print_Area">!#REF!</definedName>
    <definedName name="__xlnm.Print_Area_1" localSheetId="31">#REF!</definedName>
    <definedName name="__xlnm.Print_Area_1">!#REF!</definedName>
    <definedName name="__xlnm.Print_Area_2" localSheetId="31">#REF!</definedName>
    <definedName name="__xlnm.Print_Area_2">!#REF!</definedName>
    <definedName name="__xlnm.Print_Area_4">"#REF!"</definedName>
    <definedName name="__xlnm.Print_Titles" localSheetId="31">#REF!</definedName>
    <definedName name="__xlnm.Print_Titles">!#REF!</definedName>
    <definedName name="__xlnm.Print_Titles_1" localSheetId="31">#REF!</definedName>
    <definedName name="__xlnm.Print_Titles_1">!#REF!</definedName>
    <definedName name="__xlnm.Print_Titles_2" localSheetId="31">#REF!</definedName>
    <definedName name="__xlnm.Print_Titles_2">!#REF!</definedName>
    <definedName name="__YM__">#REF!</definedName>
    <definedName name="__YMBM__">#REF!</definedName>
    <definedName name="__YMNAK__">#REF!</definedName>
    <definedName name="__ZC1" localSheetId="31">#REF!</definedName>
    <definedName name="__ZC1">!#REF!</definedName>
    <definedName name="__ZE1" localSheetId="31">#REF!</definedName>
    <definedName name="__ZE1">!#REF!</definedName>
    <definedName name="__ZE2" localSheetId="31">#REF!</definedName>
    <definedName name="__ZE2">!#REF!</definedName>
    <definedName name="__ZE3" localSheetId="31">#REF!</definedName>
    <definedName name="__ZE3">!#REF!</definedName>
    <definedName name="__ZE4" localSheetId="31">#REF!</definedName>
    <definedName name="__ZE4">!#REF!</definedName>
    <definedName name="__ZE5" localSheetId="31">#REF!</definedName>
    <definedName name="__ZE5">!#REF!</definedName>
    <definedName name="__ZE6" localSheetId="31">#REF!</definedName>
    <definedName name="__ZE6">!#REF!</definedName>
    <definedName name="__zx2" localSheetId="35" hidden="1">{#N/A,#N/A,FALSE,"masez (10)";#N/A,#N/A,FALSE,"masez (7)";#N/A,#N/A,FALSE,"masez (6)";#N/A,#N/A,FALSE,"masez (5)";#N/A,#N/A,FALSE,"masez (4)";#N/A,#N/A,FALSE,"masez (3)";#N/A,#N/A,FALSE,"masez (2)";#N/A,#N/A,FALSE,"GME";#N/A,#N/A,FALSE,"masez"}</definedName>
    <definedName name="__zx2" localSheetId="37" hidden="1">{#N/A,#N/A,FALSE,"masez (10)";#N/A,#N/A,FALSE,"masez (7)";#N/A,#N/A,FALSE,"masez (6)";#N/A,#N/A,FALSE,"masez (5)";#N/A,#N/A,FALSE,"masez (4)";#N/A,#N/A,FALSE,"masez (3)";#N/A,#N/A,FALSE,"masez (2)";#N/A,#N/A,FALSE,"GME";#N/A,#N/A,FALSE,"masez"}</definedName>
    <definedName name="__zx2" localSheetId="36" hidden="1">{#N/A,#N/A,FALSE,"masez (10)";#N/A,#N/A,FALSE,"masez (7)";#N/A,#N/A,FALSE,"masez (6)";#N/A,#N/A,FALSE,"masez (5)";#N/A,#N/A,FALSE,"masez (4)";#N/A,#N/A,FALSE,"masez (3)";#N/A,#N/A,FALSE,"masez (2)";#N/A,#N/A,FALSE,"GME";#N/A,#N/A,FALSE,"masez"}</definedName>
    <definedName name="__zx2" localSheetId="33" hidden="1">{#N/A,#N/A,FALSE,"masez (10)";#N/A,#N/A,FALSE,"masez (7)";#N/A,#N/A,FALSE,"masez (6)";#N/A,#N/A,FALSE,"masez (5)";#N/A,#N/A,FALSE,"masez (4)";#N/A,#N/A,FALSE,"masez (3)";#N/A,#N/A,FALSE,"masez (2)";#N/A,#N/A,FALSE,"GME";#N/A,#N/A,FALSE,"masez"}</definedName>
    <definedName name="__zx2" localSheetId="34" hidden="1">{#N/A,#N/A,FALSE,"masez (10)";#N/A,#N/A,FALSE,"masez (7)";#N/A,#N/A,FALSE,"masez (6)";#N/A,#N/A,FALSE,"masez (5)";#N/A,#N/A,FALSE,"masez (4)";#N/A,#N/A,FALSE,"masez (3)";#N/A,#N/A,FALSE,"masez (2)";#N/A,#N/A,FALSE,"GME";#N/A,#N/A,FALSE,"masez"}</definedName>
    <definedName name="__zx2" localSheetId="31"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 localSheetId="31">#REF!</definedName>
    <definedName name="_0">!#REF!</definedName>
    <definedName name="_0.5h_JORNADA_MIXTA" localSheetId="31">#REF!</definedName>
    <definedName name="_0.5h_JORNADA_MIXTA">!#REF!</definedName>
    <definedName name="_0___0" localSheetId="31">#REF!</definedName>
    <definedName name="_0___0">!#REF!</definedName>
    <definedName name="_001"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 localSheetId="31">#REF!</definedName>
    <definedName name="_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TC">#REF!</definedName>
    <definedName name="_02" localSheetId="31">#REF!</definedName>
    <definedName name="_02">!#REF!</definedName>
    <definedName name="_03" localSheetId="31">#REF!</definedName>
    <definedName name="_03">!#REF!</definedName>
    <definedName name="_04" localSheetId="31">#REF!</definedName>
    <definedName name="_04">!#REF!</definedName>
    <definedName name="_05" localSheetId="31">#REF!</definedName>
    <definedName name="_05">!#REF!</definedName>
    <definedName name="_06" localSheetId="31">#REF!</definedName>
    <definedName name="_06">!#REF!</definedName>
    <definedName name="_07" localSheetId="31">#REF!</definedName>
    <definedName name="_07">!#REF!</definedName>
    <definedName name="_08" localSheetId="31">#REF!</definedName>
    <definedName name="_08">!#REF!</definedName>
    <definedName name="_08.PLAZO">12</definedName>
    <definedName name="_09" localSheetId="31">#REF!</definedName>
    <definedName name="_09">!#REF!</definedName>
    <definedName name="_1" localSheetId="31">#REF!</definedName>
    <definedName name="_1" hidden="1">#REF!</definedName>
    <definedName name="_1.0___COMMUNICATIONS_FORMS" localSheetId="31">#REF!</definedName>
    <definedName name="_1.0___COMMUNICATIONS_FORMS">!#REF!</definedName>
    <definedName name="_1_______0Swvu.Cover._.Pa" localSheetId="35" hidden="1">#REF!</definedName>
    <definedName name="_1_______0Swvu.Cover._.Pa" localSheetId="36" hidden="1">#REF!</definedName>
    <definedName name="_1_______0Swvu.Cover._.Pa" localSheetId="33" hidden="1">#REF!</definedName>
    <definedName name="_1_______0Swvu.Cover._.Pa" localSheetId="34" hidden="1">#REF!</definedName>
    <definedName name="_1_______0Swvu.Cover._.Pa" hidden="1">#REF!</definedName>
    <definedName name="_1_____123Graph_A__200__BPF" localSheetId="35" hidden="1">#REF!</definedName>
    <definedName name="_1_____123Graph_A__200__BPF" localSheetId="36" hidden="1">#REF!</definedName>
    <definedName name="_1_____123Graph_A__200__BPF" localSheetId="33" hidden="1">#REF!</definedName>
    <definedName name="_1_____123Graph_A__200__BPF" localSheetId="34" hidden="1">#REF!</definedName>
    <definedName name="_1_____123Graph_A__200__BPF" hidden="1">#REF!</definedName>
    <definedName name="_1____123Graph_A__200__BPF" localSheetId="36" hidden="1">#REF!</definedName>
    <definedName name="_1____123Graph_A__200__BPF" hidden="1">#REF!</definedName>
    <definedName name="_1___123Graph_A__200__BPF" localSheetId="36" hidden="1">#REF!</definedName>
    <definedName name="_1___123Graph_A__200__BPF" hidden="1">#REF!</definedName>
    <definedName name="_1___123Graph_BChart_1A" localSheetId="36" hidden="1">#REF!</definedName>
    <definedName name="_1___123Graph_BChart_1A" hidden="1">#REF!</definedName>
    <definedName name="_1__123Graph_A__200__BPF" localSheetId="36" hidden="1">#REF!</definedName>
    <definedName name="_1__123Graph_A__200__BPF" hidden="1">#REF!</definedName>
    <definedName name="_1__123Graph_A01_STUFE_1" localSheetId="36" hidden="1">#REF!</definedName>
    <definedName name="_1__123Graph_A01_STUFE_1" hidden="1">#REF!</definedName>
    <definedName name="_1__123Graph_A121_2_A" localSheetId="36" hidden="1">#REF!</definedName>
    <definedName name="_1__123Graph_A121_2_A" hidden="1">#REF!</definedName>
    <definedName name="_1__123Graph_ACart_Utilidad" hidden="1">#REF!</definedName>
    <definedName name="_1__123Graph_ACHART_1" localSheetId="36" hidden="1">#REF!</definedName>
    <definedName name="_1__123Graph_ACHART_1" hidden="1">#REF!</definedName>
    <definedName name="_1__123Graph_ACHART_11" localSheetId="36" hidden="1">#REF!</definedName>
    <definedName name="_1__123Graph_ACHART_11" hidden="1">#REF!</definedName>
    <definedName name="_1__123Graph_ACHART_12" hidden="1">#REF!</definedName>
    <definedName name="_1__123Graph_ACHART_14" localSheetId="36" hidden="1">#REF!</definedName>
    <definedName name="_1__123Graph_ACHART_14" hidden="1">#REF!</definedName>
    <definedName name="_1__123Graph_ACHART_15" localSheetId="36" hidden="1">#REF!</definedName>
    <definedName name="_1__123Graph_ACHART_15" hidden="1">#REF!</definedName>
    <definedName name="_1__123Graph_AChart_1A" localSheetId="36" hidden="1">#REF!</definedName>
    <definedName name="_1__123Graph_AChart_1A" hidden="1">#REF!</definedName>
    <definedName name="_1__123Graph_ACHART_3" localSheetId="36" hidden="1">#REF!</definedName>
    <definedName name="_1__123Graph_ACHART_3" hidden="1">#REF!</definedName>
    <definedName name="_1__123Graph_ADIAGRAMM_3" hidden="1">#REF!</definedName>
    <definedName name="_1__123Graph_AENER_ARM" localSheetId="36" hidden="1">#REF!</definedName>
    <definedName name="_1__123Graph_AENER_ARM" hidden="1">#REF!</definedName>
    <definedName name="_1__123Graph_AGRAFICO_1" localSheetId="36" hidden="1">#REF!</definedName>
    <definedName name="_1__123Graph_AGRAFICO_1" hidden="1">#REF!</definedName>
    <definedName name="_1__123Graph_AMES_EP" localSheetId="36" hidden="1">#REF!</definedName>
    <definedName name="_1__123Graph_AMES_EP" hidden="1">#REF!</definedName>
    <definedName name="_1__123Graph_ANIGR_REC" localSheetId="36" hidden="1">#REF!</definedName>
    <definedName name="_1__123Graph_ANIGR_REC" hidden="1">#REF!</definedName>
    <definedName name="_1__123Graph_ASEPTA_1" hidden="1">#REF!</definedName>
    <definedName name="_1__123Graph_BGRAFICO_1" localSheetId="36" hidden="1">#REF!</definedName>
    <definedName name="_1__123Graph_BGRAFICO_1" hidden="1">#REF!</definedName>
    <definedName name="_1__123Graph_FCURRENT" hidden="1">#REF!</definedName>
    <definedName name="_1_0_0_F" localSheetId="36" hidden="1">#REF!</definedName>
    <definedName name="_1_0_0_F" hidden="1">#REF!</definedName>
    <definedName name="_1_0_S" localSheetId="36" hidden="1">#REF!</definedName>
    <definedName name="_1_0_S" hidden="1">#REF!</definedName>
    <definedName name="_1_0A">#REF!</definedName>
    <definedName name="_1_0EL">#REF!</definedName>
    <definedName name="_1_0out">#REF!</definedName>
    <definedName name="_1_0Swvu.Cover._.Pa" localSheetId="36" hidden="1">#REF!</definedName>
    <definedName name="_1_0Swvu.Cover._.Pa" hidden="1">#REF!</definedName>
    <definedName name="_1_2_5_p" localSheetId="36" hidden="1">#REF!</definedName>
    <definedName name="_1_2_5_p" hidden="1">#REF!</definedName>
    <definedName name="_10" localSheetId="36" hidden="1">#REF!</definedName>
    <definedName name="_10" hidden="1">#REF!</definedName>
    <definedName name="_10_????" localSheetId="31">#REF!</definedName>
    <definedName name="_10_????">!#REF!</definedName>
    <definedName name="_10______123Graph_ANET_ACUM" localSheetId="36" hidden="1">#REF!</definedName>
    <definedName name="_10______123Graph_ANET_ACUM" hidden="1">#REF!</definedName>
    <definedName name="_10_____123Graph_C__200__D50" localSheetId="36" hidden="1">#REF!</definedName>
    <definedName name="_10_____123Graph_C__200__D50" hidden="1">#REF!</definedName>
    <definedName name="_10____123Graph_C__200__D50" localSheetId="36" hidden="1">#REF!</definedName>
    <definedName name="_10____123Graph_C__200__D50" hidden="1">#REF!</definedName>
    <definedName name="_10____123Graph_EChart_1A" localSheetId="36" hidden="1">#REF!</definedName>
    <definedName name="_10____123Graph_EChart_1A" hidden="1">#REF!</definedName>
    <definedName name="_10___123Graph_AGRAFICO_3" localSheetId="36" hidden="1">#REF!</definedName>
    <definedName name="_10___123Graph_AGRAFICO_3" hidden="1">#REF!</definedName>
    <definedName name="_10___123Graph_C__200__D50" localSheetId="36" hidden="1">#REF!</definedName>
    <definedName name="_10___123Graph_C__200__D50" hidden="1">#REF!</definedName>
    <definedName name="_10__123Graph_A__200__BPF" localSheetId="36" hidden="1">#REF!</definedName>
    <definedName name="_10__123Graph_A__200__BPF" hidden="1">#REF!</definedName>
    <definedName name="_10__123Graph_A351D_B" localSheetId="36" hidden="1">#REF!</definedName>
    <definedName name="_10__123Graph_A351D_B" hidden="1">#REF!</definedName>
    <definedName name="_10__123Graph_ACHART_16" localSheetId="36" hidden="1">#REF!</definedName>
    <definedName name="_10__123Graph_ACHART_16" hidden="1">#REF!</definedName>
    <definedName name="_10__123Graph_ACHART_18" hidden="1">#REF!</definedName>
    <definedName name="_10__123Graph_ACHART_5" localSheetId="36" hidden="1">#REF!</definedName>
    <definedName name="_10__123Graph_ACHART_5" hidden="1">#REF!</definedName>
    <definedName name="_10__123Graph_ACHART_6" hidden="1">#REF!</definedName>
    <definedName name="_10__123Graph_ACHART_9" hidden="1">#REF!</definedName>
    <definedName name="_10__123Graph_AEFICIENCIA_1" localSheetId="36" hidden="1">#REF!</definedName>
    <definedName name="_10__123Graph_AEFICIENCIA_1" hidden="1">#REF!</definedName>
    <definedName name="_10__123Graph_AGRAFICO_3" localSheetId="36" hidden="1">#REF!</definedName>
    <definedName name="_10__123Graph_AGRAFICO_3" hidden="1">#REF!</definedName>
    <definedName name="_10__123Graph_AGRANULOMETRIA_1" localSheetId="36" hidden="1">#REF!</definedName>
    <definedName name="_10__123Graph_AGRANULOMETRIA_1" hidden="1">#REF!</definedName>
    <definedName name="_10__123Graph_B__200__BPF" localSheetId="36" hidden="1">#REF!</definedName>
    <definedName name="_10__123Graph_B__200__BPF" hidden="1">#REF!</definedName>
    <definedName name="_10__123Graph_B__200__D50" localSheetId="36" hidden="1">#REF!</definedName>
    <definedName name="_10__123Graph_B__200__D50" hidden="1">#REF!</definedName>
    <definedName name="_10__123Graph_BCHART_16" hidden="1">#REF!</definedName>
    <definedName name="_10__123Graph_BChart_1A" localSheetId="36" hidden="1">#REF!</definedName>
    <definedName name="_10__123Graph_BChart_1A" hidden="1">#REF!</definedName>
    <definedName name="_10__123Graph_BCHART_4" localSheetId="36" hidden="1">#REF!</definedName>
    <definedName name="_10__123Graph_BCHART_4" hidden="1">#REF!</definedName>
    <definedName name="_10__123Graph_BEFICIENCIA_1" localSheetId="36" hidden="1">#REF!</definedName>
    <definedName name="_10__123Graph_BEFICIENCIA_1" hidden="1">#REF!</definedName>
    <definedName name="_10__123Graph_BGRANULOMETRIA_1" localSheetId="36" hidden="1">#REF!</definedName>
    <definedName name="_10__123Graph_BGRANULOMETRIA_1" hidden="1">#REF!</definedName>
    <definedName name="_10__123Graph_C__200__D50" localSheetId="36" hidden="1">#REF!</definedName>
    <definedName name="_10__123Graph_C__200__D50" hidden="1">#REF!</definedName>
    <definedName name="_10__123Graph_CCHART_1" localSheetId="36" hidden="1">#REF!</definedName>
    <definedName name="_10__123Graph_CCHART_1" hidden="1">#REF!</definedName>
    <definedName name="_10__123Graph_CCHART_12" localSheetId="36" hidden="1">#REF!</definedName>
    <definedName name="_10__123Graph_CCHART_12" hidden="1">#REF!</definedName>
    <definedName name="_10__123Graph_DDIAGRAMM_3" hidden="1">#REF!</definedName>
    <definedName name="_10__123Graph_EChart_1A" localSheetId="36" hidden="1">#REF!</definedName>
    <definedName name="_10__123Graph_EChart_1A" hidden="1">#REF!</definedName>
    <definedName name="_10__123Graph_EGRAFICO_1" localSheetId="36" hidden="1">#REF!</definedName>
    <definedName name="_10__123Graph_EGRAFICO_1" hidden="1">#REF!</definedName>
    <definedName name="_10__123Graph_XCHART_15" localSheetId="36" hidden="1">#REF!</definedName>
    <definedName name="_10__123Graph_XCHART_15" hidden="1">#REF!</definedName>
    <definedName name="_10__123Graph_XENER_ARM" localSheetId="36" hidden="1">#REF!</definedName>
    <definedName name="_10__123Graph_XENER_ARM" hidden="1">#REF!</definedName>
    <definedName name="_10__123Graph_XGRAFICO_1" localSheetId="36" hidden="1">#REF!</definedName>
    <definedName name="_10__123Graph_XGRAFICO_1" hidden="1">#REF!</definedName>
    <definedName name="_10__123Graph_XGRAFICO_2" hidden="1">#REF!</definedName>
    <definedName name="_10_0_0_F" localSheetId="36" hidden="1">#REF!</definedName>
    <definedName name="_10_0_0_F" hidden="1">#REF!</definedName>
    <definedName name="_10_0_S" localSheetId="36" hidden="1">#REF!</definedName>
    <definedName name="_10_0_S" hidden="1">#REF!</definedName>
    <definedName name="_10_0A">#REF!</definedName>
    <definedName name="_10_0HIDRAND">#REF!</definedName>
    <definedName name="_10_2__OPTI">#REF!</definedName>
    <definedName name="_100" localSheetId="31">#REF!</definedName>
    <definedName name="_100">!#REF!</definedName>
    <definedName name="_100__123Graph_AEAP205_A" localSheetId="36" hidden="1">#REF!</definedName>
    <definedName name="_100__123Graph_AEAP205_A" hidden="1">#REF!</definedName>
    <definedName name="_100__123Graph_C__200__D50" localSheetId="36" hidden="1">#REF!</definedName>
    <definedName name="_100__123Graph_C__200__D50" hidden="1">#REF!</definedName>
    <definedName name="_1000A01">#N/A</definedName>
    <definedName name="_101___123Graph_ANET_ACUM" localSheetId="36" hidden="1">#REF!</definedName>
    <definedName name="_101___123Graph_ANET_ACUM" hidden="1">#REF!</definedName>
    <definedName name="_101__123Graph_AEAP205_B" localSheetId="36" hidden="1">#REF!</definedName>
    <definedName name="_101__123Graph_AEAP205_B" hidden="1">#REF!</definedName>
    <definedName name="_101__123Graph_FChart_1A" localSheetId="36" hidden="1">#REF!</definedName>
    <definedName name="_101__123Graph_FChart_1A" hidden="1">#REF!</definedName>
    <definedName name="_102___123Graph_B__200__BPF" localSheetId="36" hidden="1">#REF!</definedName>
    <definedName name="_102___123Graph_B__200__BPF" hidden="1">#REF!</definedName>
    <definedName name="_102__123Graph_AEAP205_C" localSheetId="36" hidden="1">#REF!</definedName>
    <definedName name="_102__123Graph_AEAP205_C" hidden="1">#REF!</definedName>
    <definedName name="_102__123Graph_X__200__BPF" localSheetId="36" hidden="1">#REF!</definedName>
    <definedName name="_102__123Graph_X__200__BPF" hidden="1">#REF!</definedName>
    <definedName name="_103___123Graph_B__200__D50" localSheetId="36" hidden="1">#REF!</definedName>
    <definedName name="_103___123Graph_B__200__D50" hidden="1">#REF!</definedName>
    <definedName name="_103__123Graph_AEAP205_D" localSheetId="36" hidden="1">#REF!</definedName>
    <definedName name="_103__123Graph_AEAP205_D" hidden="1">#REF!</definedName>
    <definedName name="_103__123Graph_X__200__D50" localSheetId="36" hidden="1">#REF!</definedName>
    <definedName name="_103__123Graph_X__200__D50" hidden="1">#REF!</definedName>
    <definedName name="_104___123Graph_BEFICIENCIA_1" localSheetId="36" hidden="1">#REF!</definedName>
    <definedName name="_104___123Graph_BEFICIENCIA_1" hidden="1">#REF!</definedName>
    <definedName name="_104__123Graph_AEAP208_A" localSheetId="36" hidden="1">#REF!</definedName>
    <definedName name="_104__123Graph_AEAP208_A" hidden="1">#REF!</definedName>
    <definedName name="_105___123Graph_BGRANULOMETRIA_1" localSheetId="36" hidden="1">#REF!</definedName>
    <definedName name="_105___123Graph_BGRANULOMETRIA_1" hidden="1">#REF!</definedName>
    <definedName name="_105__123Graph_AEAP208_B" localSheetId="36" hidden="1">#REF!</definedName>
    <definedName name="_105__123Graph_AEAP208_B" hidden="1">#REF!</definedName>
    <definedName name="_106__123Graph_AEAP208_C" localSheetId="36" hidden="1">#REF!</definedName>
    <definedName name="_106__123Graph_AEAP208_C" hidden="1">#REF!</definedName>
    <definedName name="_107___123Graph_BNET_ACUM" localSheetId="36" hidden="1">#REF!</definedName>
    <definedName name="_107___123Graph_BNET_ACUM" hidden="1">#REF!</definedName>
    <definedName name="_107__123Graph_AEAP208_D" localSheetId="36" hidden="1">#REF!</definedName>
    <definedName name="_107__123Graph_AEAP208_D" hidden="1">#REF!</definedName>
    <definedName name="_108___123Graph_C__200__BPF" localSheetId="36" hidden="1">#REF!</definedName>
    <definedName name="_108___123Graph_C__200__BPF" hidden="1">#REF!</definedName>
    <definedName name="_108__123Graph_AEAP411_A" localSheetId="36" hidden="1">#REF!</definedName>
    <definedName name="_108__123Graph_AEAP411_A" hidden="1">#REF!</definedName>
    <definedName name="_109___123Graph_C__200__D50" localSheetId="36" hidden="1">#REF!</definedName>
    <definedName name="_109___123Graph_C__200__D50" hidden="1">#REF!</definedName>
    <definedName name="_109__123Graph_AEAP411_B" localSheetId="36" hidden="1">#REF!</definedName>
    <definedName name="_109__123Graph_AEAP411_B" hidden="1">#REF!</definedName>
    <definedName name="_10a12_" localSheetId="35" hidden="1">{"'장비'!$A$3:$M$12"}</definedName>
    <definedName name="_10a12_" localSheetId="37" hidden="1">{"'장비'!$A$3:$M$12"}</definedName>
    <definedName name="_10a12_" localSheetId="36" hidden="1">{"'장비'!$A$3:$M$12"}</definedName>
    <definedName name="_10a12_" localSheetId="33" hidden="1">{"'장비'!$A$3:$M$12"}</definedName>
    <definedName name="_10a12_" localSheetId="34" hidden="1">{"'장비'!$A$3:$M$12"}</definedName>
    <definedName name="_10a12_" localSheetId="31" hidden="1">{"'장비'!$A$3:$M$12"}</definedName>
    <definedName name="_10a12_" hidden="1">{"'장비'!$A$3:$M$12"}</definedName>
    <definedName name="_10HIDRAND" localSheetId="31">#REF!</definedName>
    <definedName name="_10HIDRAND">!#REF!</definedName>
    <definedName name="_11" hidden="1">#REF!</definedName>
    <definedName name="_11_?1066" localSheetId="31">#REF!</definedName>
    <definedName name="_11_?1066">!#REF!</definedName>
    <definedName name="_11______123Graph_B__200__BPF" localSheetId="36" hidden="1">#REF!</definedName>
    <definedName name="_11______123Graph_B__200__BPF" hidden="1">#REF!</definedName>
    <definedName name="_11_____123Graph_CGRANULOMETRIA_1" localSheetId="36" hidden="1">#REF!</definedName>
    <definedName name="_11_____123Graph_CGRANULOMETRIA_1" hidden="1">#REF!</definedName>
    <definedName name="_11____123Graph_CGRANULOMETRIA_1" localSheetId="36" hidden="1">#REF!</definedName>
    <definedName name="_11____123Graph_CGRANULOMETRIA_1" hidden="1">#REF!</definedName>
    <definedName name="_11___123Graph_AGRANULOMETRIA_1" localSheetId="36" hidden="1">#REF!</definedName>
    <definedName name="_11___123Graph_AGRANULOMETRIA_1" hidden="1">#REF!</definedName>
    <definedName name="_11___123Graph_CGRANULOMETRIA_1" localSheetId="36" hidden="1">#REF!</definedName>
    <definedName name="_11___123Graph_CGRANULOMETRIA_1" hidden="1">#REF!</definedName>
    <definedName name="_11__123Graph_A351D_C" localSheetId="36" hidden="1">#REF!</definedName>
    <definedName name="_11__123Graph_A351D_C" hidden="1">#REF!</definedName>
    <definedName name="_11__123Graph_AChart_1A" localSheetId="36" hidden="1">#REF!</definedName>
    <definedName name="_11__123Graph_AChart_1A" hidden="1">#REF!</definedName>
    <definedName name="_11__123Graph_AChart_1G" localSheetId="36" hidden="1">#REF!</definedName>
    <definedName name="_11__123Graph_AChart_1G" hidden="1">#REF!</definedName>
    <definedName name="_11__123Graph_ACHART_6" localSheetId="36" hidden="1">#REF!</definedName>
    <definedName name="_11__123Graph_ACHART_6" hidden="1">#REF!</definedName>
    <definedName name="_11__123Graph_ACHART_7" hidden="1">#REF!</definedName>
    <definedName name="_11__123Graph_AGRANULOMETRIA_1" localSheetId="36" hidden="1">#REF!</definedName>
    <definedName name="_11__123Graph_AGRANULOMETRIA_1" hidden="1">#REF!</definedName>
    <definedName name="_11__123Graph_B__200__BPF" localSheetId="36" hidden="1">#REF!</definedName>
    <definedName name="_11__123Graph_B__200__BPF" hidden="1">#REF!</definedName>
    <definedName name="_11__123Graph_BCHART_17" hidden="1">#REF!</definedName>
    <definedName name="_11__123Graph_BCHART_3" localSheetId="36" hidden="1">#REF!</definedName>
    <definedName name="_11__123Graph_BCHART_3" hidden="1">#REF!</definedName>
    <definedName name="_11__123Graph_BEFICIENCIA_1" localSheetId="36" hidden="1">#REF!</definedName>
    <definedName name="_11__123Graph_BEFICIENCIA_1" hidden="1">#REF!</definedName>
    <definedName name="_11__123Graph_BGRAFICO_1" localSheetId="36" hidden="1">#REF!</definedName>
    <definedName name="_11__123Graph_BGRAFICO_1" hidden="1">#REF!</definedName>
    <definedName name="_11__123Graph_BGRAFICO_2" localSheetId="36" hidden="1">#REF!</definedName>
    <definedName name="_11__123Graph_BGRAFICO_2" hidden="1">#REF!</definedName>
    <definedName name="_11__123Graph_C__200__BPF" localSheetId="36" hidden="1">#REF!</definedName>
    <definedName name="_11__123Graph_C__200__BPF" hidden="1">#REF!</definedName>
    <definedName name="_11__123Graph_CCHART_15" localSheetId="36" hidden="1">#REF!</definedName>
    <definedName name="_11__123Graph_CCHART_15" hidden="1">#REF!</definedName>
    <definedName name="_11__123Graph_CGRAFICO_2" localSheetId="36" hidden="1">#REF!</definedName>
    <definedName name="_11__123Graph_CGRAFICO_2" hidden="1">#REF!</definedName>
    <definedName name="_11__123Graph_CGRANULOMETRIA_1" localSheetId="36" hidden="1">#REF!</definedName>
    <definedName name="_11__123Graph_CGRANULOMETRIA_1" hidden="1">#REF!</definedName>
    <definedName name="_11__123Graph_DDIAGRAMM_4" hidden="1">#REF!</definedName>
    <definedName name="_11__123Graph_XENERG_51" localSheetId="36" hidden="1">#REF!</definedName>
    <definedName name="_11__123Graph_XENERG_51" hidden="1">#REF!</definedName>
    <definedName name="_11__123Graph_XGRAFICO_2" localSheetId="36" hidden="1">#REF!</definedName>
    <definedName name="_11__123Graph_XGRAFICO_2" hidden="1">#REF!</definedName>
    <definedName name="_11__123Graph_XGRAFICO_3" hidden="1">#REF!</definedName>
    <definedName name="_11_0_0_F" localSheetId="36" hidden="1">#REF!</definedName>
    <definedName name="_11_0_0_F" hidden="1">#REF!</definedName>
    <definedName name="_11_02_2026">'Registro Fot SEM'!#REF!</definedName>
    <definedName name="_11_0A">#REF!</definedName>
    <definedName name="_11_0S">#REF!</definedName>
    <definedName name="_110___123Graph_CGRANULOMETRIA_1" localSheetId="36" hidden="1">#REF!</definedName>
    <definedName name="_110___123Graph_CGRANULOMETRIA_1" hidden="1">#REF!</definedName>
    <definedName name="_110__123Graph_AEAP411_C" localSheetId="36" hidden="1">#REF!</definedName>
    <definedName name="_110__123Graph_AEAP411_C" hidden="1">#REF!</definedName>
    <definedName name="_110__123Graph_CGRANULOMETRIA_1" localSheetId="36" hidden="1">#REF!</definedName>
    <definedName name="_110__123Graph_CGRANULOMETRIA_1" hidden="1">#REF!</definedName>
    <definedName name="_110__123Graph_EChart_1A" localSheetId="36" hidden="1">#REF!</definedName>
    <definedName name="_110__123Graph_EChart_1A" hidden="1">#REF!</definedName>
    <definedName name="_111___123Graph_D__200__BPF" localSheetId="36" hidden="1">#REF!</definedName>
    <definedName name="_111___123Graph_D__200__BPF" hidden="1">#REF!</definedName>
    <definedName name="_111__123Graph_AEAP411_D" localSheetId="36" hidden="1">#REF!</definedName>
    <definedName name="_111__123Graph_AEAP411_D" hidden="1">#REF!</definedName>
    <definedName name="_11111" localSheetId="36" hidden="1">#REF!</definedName>
    <definedName name="_11111" hidden="1">#REF!</definedName>
    <definedName name="_112___123Graph_D__200__D50" localSheetId="36" hidden="1">#REF!</definedName>
    <definedName name="_112___123Graph_D__200__D50" hidden="1">#REF!</definedName>
    <definedName name="_112__123Graph_AEAP413_A" localSheetId="36" hidden="1">#REF!</definedName>
    <definedName name="_112__123Graph_AEAP413_A" hidden="1">#REF!</definedName>
    <definedName name="_112_0_0_F" localSheetId="36" hidden="1">#REF!</definedName>
    <definedName name="_112_0_0_F" hidden="1">#REF!</definedName>
    <definedName name="_113___123Graph_E__200__BPF" localSheetId="36" hidden="1">#REF!</definedName>
    <definedName name="_113___123Graph_E__200__BPF" hidden="1">#REF!</definedName>
    <definedName name="_113__123Graph_AEAP413_B" localSheetId="36" hidden="1">#REF!</definedName>
    <definedName name="_113__123Graph_AEAP413_B" hidden="1">#REF!</definedName>
    <definedName name="_114___123Graph_E__200__D50" localSheetId="36" hidden="1">#REF!</definedName>
    <definedName name="_114___123Graph_E__200__D50" hidden="1">#REF!</definedName>
    <definedName name="_114__123Graph_AEAP413_C" localSheetId="36" hidden="1">#REF!</definedName>
    <definedName name="_114__123Graph_AEAP413_C" hidden="1">#REF!</definedName>
    <definedName name="_115___123Graph_F__200__BPF" localSheetId="36" hidden="1">#REF!</definedName>
    <definedName name="_115___123Graph_F__200__BPF" hidden="1">#REF!</definedName>
    <definedName name="_115__123Graph_AEAP413_D" localSheetId="36" hidden="1">#REF!</definedName>
    <definedName name="_115__123Graph_AEAP413_D" hidden="1">#REF!</definedName>
    <definedName name="_115__123Graph_EChart_1A" localSheetId="36" hidden="1">#REF!</definedName>
    <definedName name="_115__123Graph_EChart_1A" hidden="1">#REF!</definedName>
    <definedName name="_116___123Graph_F__200__D50" localSheetId="36" hidden="1">#REF!</definedName>
    <definedName name="_116___123Graph_F__200__D50" hidden="1">#REF!</definedName>
    <definedName name="_116__123Graph_AFAEP_A" localSheetId="36" hidden="1">#REF!</definedName>
    <definedName name="_116__123Graph_AFAEP_A" hidden="1">#REF!</definedName>
    <definedName name="_117___123Graph_X__200__BPF" localSheetId="36" hidden="1">#REF!</definedName>
    <definedName name="_117___123Graph_X__200__BPF" hidden="1">#REF!</definedName>
    <definedName name="_117__123Graph_AFAEP_B" localSheetId="36" hidden="1">#REF!</definedName>
    <definedName name="_117__123Graph_AFAEP_B" hidden="1">#REF!</definedName>
    <definedName name="_117__123Graph_XChart_1A" localSheetId="36" hidden="1">#REF!</definedName>
    <definedName name="_117__123Graph_XChart_1A" hidden="1">#REF!</definedName>
    <definedName name="_118___123Graph_X__200__D50" localSheetId="36" hidden="1">#REF!</definedName>
    <definedName name="_118___123Graph_X__200__D50" hidden="1">#REF!</definedName>
    <definedName name="_118__123Graph_AFAEP_C" localSheetId="36" hidden="1">#REF!</definedName>
    <definedName name="_118__123Graph_AFAEP_C" hidden="1">#REF!</definedName>
    <definedName name="_118__123Graph_XEFICIENCIA_1" localSheetId="36" hidden="1">#REF!</definedName>
    <definedName name="_118__123Graph_XEFICIENCIA_1" hidden="1">#REF!</definedName>
    <definedName name="_119___123Graph_XEFICIENCIA_1" localSheetId="36" hidden="1">#REF!</definedName>
    <definedName name="_119___123Graph_XEFICIENCIA_1" hidden="1">#REF!</definedName>
    <definedName name="_119__123Graph_AFAEP_D" localSheetId="36" hidden="1">#REF!</definedName>
    <definedName name="_119__123Graph_AFAEP_D" hidden="1">#REF!</definedName>
    <definedName name="_119__123Graph_XGRANULOMETRIA_1" localSheetId="36" hidden="1">#REF!</definedName>
    <definedName name="_119__123Graph_XGRANULOMETRIA_1" hidden="1">#REF!</definedName>
    <definedName name="_11S" localSheetId="31">#REF!</definedName>
    <definedName name="_11S">!#REF!</definedName>
    <definedName name="_12" localSheetId="36" hidden="1">#REF!</definedName>
    <definedName name="_12" hidden="1">#REF!</definedName>
    <definedName name="_12______123Graph_B__200__D50" localSheetId="36" hidden="1">#REF!</definedName>
    <definedName name="_12______123Graph_B__200__D50" hidden="1">#REF!</definedName>
    <definedName name="_12_____123Graph_D__200__BPF" localSheetId="36" hidden="1">#REF!</definedName>
    <definedName name="_12_____123Graph_D__200__BPF" hidden="1">#REF!</definedName>
    <definedName name="_12____123Graph_D__200__BPF" localSheetId="36" hidden="1">#REF!</definedName>
    <definedName name="_12____123Graph_D__200__BPF" hidden="1">#REF!</definedName>
    <definedName name="_12____123Graph_FChart_1A" localSheetId="36" hidden="1">#REF!</definedName>
    <definedName name="_12____123Graph_FChart_1A" hidden="1">#REF!</definedName>
    <definedName name="_12___123Graph_B__200__BPF" localSheetId="36" hidden="1">#REF!</definedName>
    <definedName name="_12___123Graph_B__200__BPF" hidden="1">#REF!</definedName>
    <definedName name="_12___123Graph_D__200__BPF" localSheetId="36" hidden="1">#REF!</definedName>
    <definedName name="_12___123Graph_D__200__BPF" hidden="1">#REF!</definedName>
    <definedName name="_12__123Graph_A351D_D" localSheetId="36" hidden="1">#REF!</definedName>
    <definedName name="_12__123Graph_A351D_D" hidden="1">#REF!</definedName>
    <definedName name="_12__123Graph_ACHART_19" hidden="1">#REF!</definedName>
    <definedName name="_12__123Graph_AChart_1A" localSheetId="36" hidden="1">#REF!</definedName>
    <definedName name="_12__123Graph_AChart_1A" hidden="1">#REF!</definedName>
    <definedName name="_12__123Graph_ACHART_2" localSheetId="36" hidden="1">#REF!</definedName>
    <definedName name="_12__123Graph_ACHART_2" hidden="1">#REF!</definedName>
    <definedName name="_12__123Graph_ACHART_7" localSheetId="36" hidden="1">#REF!</definedName>
    <definedName name="_12__123Graph_ACHART_7" hidden="1">#REF!</definedName>
    <definedName name="_12__123Graph_ACHART_8" hidden="1">#REF!</definedName>
    <definedName name="_12__123Graph_B__200__BPF" localSheetId="36" hidden="1">#REF!</definedName>
    <definedName name="_12__123Graph_B__200__BPF" hidden="1">#REF!</definedName>
    <definedName name="_12__123Graph_B__200__D50" localSheetId="36" hidden="1">#REF!</definedName>
    <definedName name="_12__123Graph_B__200__D50" hidden="1">#REF!</definedName>
    <definedName name="_12__123Graph_BCHART_15" hidden="1">#REF!</definedName>
    <definedName name="_12__123Graph_BChart_1A" localSheetId="36" hidden="1">#REF!</definedName>
    <definedName name="_12__123Graph_BChart_1A" hidden="1">#REF!</definedName>
    <definedName name="_12__123Graph_BCHART_22" hidden="1">#REF!</definedName>
    <definedName name="_12__123Graph_BGRAFICO_2" localSheetId="36" hidden="1">#REF!</definedName>
    <definedName name="_12__123Graph_BGRAFICO_2" hidden="1">#REF!</definedName>
    <definedName name="_12__123Graph_BGRANULOMETRIA_1" localSheetId="36" hidden="1">#REF!</definedName>
    <definedName name="_12__123Graph_BGRANULOMETRIA_1" hidden="1">#REF!</definedName>
    <definedName name="_12__123Graph_C__200__D50" localSheetId="36" hidden="1">#REF!</definedName>
    <definedName name="_12__123Graph_C__200__D50" hidden="1">#REF!</definedName>
    <definedName name="_12__123Graph_CCHART_16" localSheetId="36" hidden="1">#REF!</definedName>
    <definedName name="_12__123Graph_CCHART_16" hidden="1">#REF!</definedName>
    <definedName name="_12__123Graph_CChart_1A" localSheetId="36" hidden="1">#REF!</definedName>
    <definedName name="_12__123Graph_CChart_1A" hidden="1">#REF!</definedName>
    <definedName name="_12__123Graph_D__200__BPF" localSheetId="36" hidden="1">#REF!</definedName>
    <definedName name="_12__123Graph_D__200__BPF" hidden="1">#REF!</definedName>
    <definedName name="_12__123Graph_DChart_1A" localSheetId="36" hidden="1">#REF!</definedName>
    <definedName name="_12__123Graph_DChart_1A" hidden="1">#REF!</definedName>
    <definedName name="_12__123Graph_DDIAGRAMM_6" hidden="1">#REF!</definedName>
    <definedName name="_12__123Graph_DGRAFICO_1" hidden="1">#REF!</definedName>
    <definedName name="_12__123Graph_FChart_1A" localSheetId="36" hidden="1">#REF!</definedName>
    <definedName name="_12__123Graph_FChart_1A" hidden="1">#REF!</definedName>
    <definedName name="_12__123Graph_LBL_BKW_H" localSheetId="36" hidden="1">#REF!</definedName>
    <definedName name="_12__123Graph_LBL_BKW_H" hidden="1">#REF!</definedName>
    <definedName name="_12__123Graph_XENER_MEP" localSheetId="36" hidden="1">#REF!</definedName>
    <definedName name="_12__123Graph_XENER_MEP" hidden="1">#REF!</definedName>
    <definedName name="_12__123Graph_XGRAFICO_3" localSheetId="36" hidden="1">#REF!</definedName>
    <definedName name="_12__123Graph_XGRAFICO_3" hidden="1">#REF!</definedName>
    <definedName name="_12__123Graph_XGRAFICO_4" hidden="1">#REF!</definedName>
    <definedName name="_12_0_0_F" localSheetId="36" hidden="1">#REF!</definedName>
    <definedName name="_12_0_0_F" hidden="1">#REF!</definedName>
    <definedName name="_12_0ABR">#REF!</definedName>
    <definedName name="_120___123Graph_XGRANULOMETRIA_1" localSheetId="36" hidden="1">#REF!</definedName>
    <definedName name="_120___123Graph_XGRANULOMETRIA_1" hidden="1">#REF!</definedName>
    <definedName name="_120__123Graph_ANORTH_FLUME_A" localSheetId="36" hidden="1">#REF!</definedName>
    <definedName name="_120__123Graph_ANORTH_FLUME_A" hidden="1">#REF!</definedName>
    <definedName name="_120__123Graph_D__200__BPF" localSheetId="36" hidden="1">#REF!</definedName>
    <definedName name="_120__123Graph_D__200__BPF" hidden="1">#REF!</definedName>
    <definedName name="_121__123Graph_ANORTH_FLUME_B" localSheetId="36" hidden="1">#REF!</definedName>
    <definedName name="_121__123Graph_ANORTH_FLUME_B" hidden="1">#REF!</definedName>
    <definedName name="_122___123Graph_XMES_EP" localSheetId="36" hidden="1">#REF!</definedName>
    <definedName name="_122___123Graph_XMES_EP" hidden="1">#REF!</definedName>
    <definedName name="_122__123Graph_ANORTH_FLUME_C" localSheetId="36" hidden="1">#REF!</definedName>
    <definedName name="_122__123Graph_ANORTH_FLUME_C" hidden="1">#REF!</definedName>
    <definedName name="_123" hidden="1">#REF!</definedName>
    <definedName name="_123__123Graph_ANORTH_FLUME_D" localSheetId="36" hidden="1">#REF!</definedName>
    <definedName name="_123__123Graph_ANORTH_FLUME_D" hidden="1">#REF!</definedName>
    <definedName name="_123Graph_A" localSheetId="36" hidden="1">#REF!</definedName>
    <definedName name="_123Graph_A" hidden="1">#REF!</definedName>
    <definedName name="_123Graph_Agraph10" hidden="1">#REF!</definedName>
    <definedName name="_123Graph_AGraph14" hidden="1">#REF!</definedName>
    <definedName name="_123Graph_B" localSheetId="36" hidden="1">#REF!</definedName>
    <definedName name="_123Graph_B" hidden="1">#REF!</definedName>
    <definedName name="_123Graph_D" hidden="1">#N/A</definedName>
    <definedName name="_123Graph_D_1" localSheetId="35" hidden="1">#REF!</definedName>
    <definedName name="_123Graph_D_1" localSheetId="36" hidden="1">#REF!</definedName>
    <definedName name="_123Graph_D_1" localSheetId="33" hidden="1">#REF!</definedName>
    <definedName name="_123Graph_D_1" localSheetId="34" hidden="1">#REF!</definedName>
    <definedName name="_123Graph_D_1" hidden="1">#REF!</definedName>
    <definedName name="_124" localSheetId="35" hidden="1">#REF!</definedName>
    <definedName name="_124" localSheetId="36" hidden="1">#REF!</definedName>
    <definedName name="_124" localSheetId="33" hidden="1">#REF!</definedName>
    <definedName name="_124" localSheetId="34" hidden="1">#REF!</definedName>
    <definedName name="_124" localSheetId="31" hidden="1">#REF!</definedName>
    <definedName name="_124" hidden="1">#REF!</definedName>
    <definedName name="_124___123Graph_XNET_ACUM" localSheetId="35" hidden="1">#REF!</definedName>
    <definedName name="_124___123Graph_XNET_ACUM" localSheetId="36" hidden="1">#REF!</definedName>
    <definedName name="_124___123Graph_XNET_ACUM" localSheetId="33" hidden="1">#REF!</definedName>
    <definedName name="_124___123Graph_XNET_ACUM" localSheetId="34" hidden="1">#REF!</definedName>
    <definedName name="_124___123Graph_XNET_ACUM" localSheetId="31" hidden="1">#REF!</definedName>
    <definedName name="_124___123Graph_XNET_ACUM" hidden="1">#REF!</definedName>
    <definedName name="_124__123Graph_APBR_FLUME_A" localSheetId="36" hidden="1">#REF!</definedName>
    <definedName name="_124__123Graph_APBR_FLUME_A" localSheetId="31" hidden="1">#REF!</definedName>
    <definedName name="_124__123Graph_APBR_FLUME_A" hidden="1">#REF!</definedName>
    <definedName name="_124Graph_E" localSheetId="36" hidden="1">#REF!</definedName>
    <definedName name="_124Graph_E" hidden="1">#REF!</definedName>
    <definedName name="_125__123Graph_APBR_FLUME_B" localSheetId="36" hidden="1">#REF!</definedName>
    <definedName name="_125__123Graph_APBR_FLUME_B" hidden="1">#REF!</definedName>
    <definedName name="_125_0_S" localSheetId="36" hidden="1">#REF!</definedName>
    <definedName name="_125_0_S" hidden="1">#REF!</definedName>
    <definedName name="_126__123Graph_APBR_FLUME_C" localSheetId="36" hidden="1">#REF!</definedName>
    <definedName name="_126__123Graph_APBR_FLUME_C" hidden="1">#REF!</definedName>
    <definedName name="_127__123Graph_APBR_FLUME_D" localSheetId="36" hidden="1">#REF!</definedName>
    <definedName name="_127__123Graph_APBR_FLUME_D" hidden="1">#REF!</definedName>
    <definedName name="_128__123Graph_APW702_A" localSheetId="36" hidden="1">#REF!</definedName>
    <definedName name="_128__123Graph_APW702_A" hidden="1">#REF!</definedName>
    <definedName name="_129__123Graph_APW702_B" localSheetId="36" hidden="1">#REF!</definedName>
    <definedName name="_129__123Graph_APW702_B" hidden="1">#REF!</definedName>
    <definedName name="_12H13_" localSheetId="35" hidden="1">{"'장비'!$A$3:$M$12"}</definedName>
    <definedName name="_12H13_" localSheetId="37" hidden="1">{"'장비'!$A$3:$M$12"}</definedName>
    <definedName name="_12H13_" localSheetId="36" hidden="1">{"'장비'!$A$3:$M$12"}</definedName>
    <definedName name="_12H13_" localSheetId="33" hidden="1">{"'장비'!$A$3:$M$12"}</definedName>
    <definedName name="_12H13_" localSheetId="34" hidden="1">{"'장비'!$A$3:$M$12"}</definedName>
    <definedName name="_12H13_" localSheetId="31" hidden="1">{"'장비'!$A$3:$M$12"}</definedName>
    <definedName name="_12H13_" hidden="1">{"'장비'!$A$3:$M$12"}</definedName>
    <definedName name="_13" hidden="1">#REF!</definedName>
    <definedName name="_13______123Graph_BEFICIENCIA_1" localSheetId="36" hidden="1">#REF!</definedName>
    <definedName name="_13______123Graph_BEFICIENCIA_1" hidden="1">#REF!</definedName>
    <definedName name="_13_____123Graph_D__200__D50" localSheetId="36" hidden="1">#REF!</definedName>
    <definedName name="_13_____123Graph_D__200__D50" hidden="1">#REF!</definedName>
    <definedName name="_13____123Graph_D__200__D50" localSheetId="36" hidden="1">#REF!</definedName>
    <definedName name="_13____123Graph_D__200__D50" hidden="1">#REF!</definedName>
    <definedName name="_13___123Graph_B__200__D50" localSheetId="36" hidden="1">#REF!</definedName>
    <definedName name="_13___123Graph_B__200__D50" hidden="1">#REF!</definedName>
    <definedName name="_13___123Graph_D__200__D50" localSheetId="36" hidden="1">#REF!</definedName>
    <definedName name="_13___123Graph_D__200__D50" hidden="1">#REF!</definedName>
    <definedName name="_13__123Graph_A353T_A" localSheetId="36" hidden="1">#REF!</definedName>
    <definedName name="_13__123Graph_A353T_A" hidden="1">#REF!</definedName>
    <definedName name="_13__123Graph_AChart_2G" localSheetId="36" hidden="1">#REF!</definedName>
    <definedName name="_13__123Graph_AChart_2G" hidden="1">#REF!</definedName>
    <definedName name="_13__123Graph_ACHART_9" hidden="1">#REF!</definedName>
    <definedName name="_13__123Graph_AEFICIENCIA_1" localSheetId="36" hidden="1">#REF!</definedName>
    <definedName name="_13__123Graph_AEFICIENCIA_1" hidden="1">#REF!</definedName>
    <definedName name="_13__123Graph_B__200__D50" localSheetId="36" hidden="1">#REF!</definedName>
    <definedName name="_13__123Graph_B__200__D50" hidden="1">#REF!</definedName>
    <definedName name="_13__123Graph_BChart_1A" localSheetId="36" hidden="1">#REF!</definedName>
    <definedName name="_13__123Graph_BChart_1A" hidden="1">#REF!</definedName>
    <definedName name="_13__123Graph_BCHART_8" localSheetId="36" hidden="1">#REF!</definedName>
    <definedName name="_13__123Graph_BCHART_8" hidden="1">#REF!</definedName>
    <definedName name="_13__123Graph_BEFICIENCIA_1" localSheetId="36" hidden="1">#REF!</definedName>
    <definedName name="_13__123Graph_BEFICIENCIA_1" hidden="1">#REF!</definedName>
    <definedName name="_13__123Graph_BGRAFICO_3" localSheetId="36" hidden="1">#REF!</definedName>
    <definedName name="_13__123Graph_BGRAFICO_3" hidden="1">#REF!</definedName>
    <definedName name="_13__123Graph_BGRANULOMETRIA_1" localSheetId="36" hidden="1">#REF!</definedName>
    <definedName name="_13__123Graph_BGRANULOMETRIA_1" hidden="1">#REF!</definedName>
    <definedName name="_13__123Graph_C__200__BPF" localSheetId="36" hidden="1">#REF!</definedName>
    <definedName name="_13__123Graph_C__200__BPF" hidden="1">#REF!</definedName>
    <definedName name="_13__123Graph_CCHART_15" hidden="1">#REF!</definedName>
    <definedName name="_13__123Graph_CChart_1A" localSheetId="36" hidden="1">#REF!</definedName>
    <definedName name="_13__123Graph_CChart_1A" hidden="1">#REF!</definedName>
    <definedName name="_13__123Graph_D__200__D50" localSheetId="36" hidden="1">#REF!</definedName>
    <definedName name="_13__123Graph_D__200__D50" hidden="1">#REF!</definedName>
    <definedName name="_13__123Graph_DCHART_15" localSheetId="36" hidden="1">#REF!</definedName>
    <definedName name="_13__123Graph_DCHART_15" hidden="1">#REF!</definedName>
    <definedName name="_13__123Graph_EDIAGRAMM_3" hidden="1">#REF!</definedName>
    <definedName name="_13_0AGO">#REF!</definedName>
    <definedName name="_130__123Graph_APW702_C" localSheetId="36" hidden="1">#REF!</definedName>
    <definedName name="_130__123Graph_APW702_C" hidden="1">#REF!</definedName>
    <definedName name="_130__123Graph_D__200__D50" localSheetId="36" hidden="1">#REF!</definedName>
    <definedName name="_130__123Graph_D__200__D50" hidden="1">#REF!</definedName>
    <definedName name="_131__123Graph_APW702_D" localSheetId="36" hidden="1">#REF!</definedName>
    <definedName name="_131__123Graph_APW702_D" hidden="1">#REF!</definedName>
    <definedName name="_132__123Graph_APW704_A" localSheetId="36" hidden="1">#REF!</definedName>
    <definedName name="_132__123Graph_APW704_A" hidden="1">#REF!</definedName>
    <definedName name="_132__123Graph_FChart_1A" localSheetId="36" hidden="1">#REF!</definedName>
    <definedName name="_132__123Graph_FChart_1A" hidden="1">#REF!</definedName>
    <definedName name="_133__123Graph_APW704_B" localSheetId="36" hidden="1">#REF!</definedName>
    <definedName name="_133__123Graph_APW704_B" hidden="1">#REF!</definedName>
    <definedName name="_134__123Graph_APW704_C" localSheetId="36" hidden="1">#REF!</definedName>
    <definedName name="_134__123Graph_APW704_C" hidden="1">#REF!</definedName>
    <definedName name="_135__123Graph_APW704_D" localSheetId="36" hidden="1">#REF!</definedName>
    <definedName name="_135__123Graph_APW704_D" hidden="1">#REF!</definedName>
    <definedName name="_136__123Graph_APW705_A" localSheetId="36" hidden="1">#REF!</definedName>
    <definedName name="_136__123Graph_APW705_A" hidden="1">#REF!</definedName>
    <definedName name="_137__123Graph_APW705_B" localSheetId="36" hidden="1">#REF!</definedName>
    <definedName name="_137__123Graph_APW705_B" hidden="1">#REF!</definedName>
    <definedName name="_1370F">#REF!</definedName>
    <definedName name="_1370Q">#REF!</definedName>
    <definedName name="_138__123Graph_APW705_C" localSheetId="36" hidden="1">#REF!</definedName>
    <definedName name="_138__123Graph_APW705_C" hidden="1">#REF!</definedName>
    <definedName name="_138__123Graph_FChart_1A" localSheetId="36" hidden="1">#REF!</definedName>
    <definedName name="_138__123Graph_FChart_1A" hidden="1">#REF!</definedName>
    <definedName name="_1380F">#REF!</definedName>
    <definedName name="_1380Q">#REF!</definedName>
    <definedName name="_139__123Graph_APW705_D" localSheetId="36" hidden="1">#REF!</definedName>
    <definedName name="_139__123Graph_APW705_D" hidden="1">#REF!</definedName>
    <definedName name="_14" localSheetId="31">#REF!</definedName>
    <definedName name="_14">!#REF!</definedName>
    <definedName name="_14______123Graph_BGRANULOMETRIA_1" localSheetId="36" hidden="1">#REF!</definedName>
    <definedName name="_14______123Graph_BGRANULOMETRIA_1" hidden="1">#REF!</definedName>
    <definedName name="_14_____123Graph_E__200__BPF" localSheetId="36" hidden="1">#REF!</definedName>
    <definedName name="_14_____123Graph_E__200__BPF" hidden="1">#REF!</definedName>
    <definedName name="_14____123Graph_E__200__BPF" localSheetId="36" hidden="1">#REF!</definedName>
    <definedName name="_14____123Graph_E__200__BPF" hidden="1">#REF!</definedName>
    <definedName name="_14____123Graph_XChart_1A" localSheetId="36" hidden="1">#REF!</definedName>
    <definedName name="_14____123Graph_XChart_1A" hidden="1">#REF!</definedName>
    <definedName name="_14___123Graph_BChart_1A" localSheetId="36" hidden="1">#REF!</definedName>
    <definedName name="_14___123Graph_BChart_1A" hidden="1">#REF!</definedName>
    <definedName name="_14___123Graph_BEFICIENCIA_1" localSheetId="36" hidden="1">#REF!</definedName>
    <definedName name="_14___123Graph_BEFICIENCIA_1" hidden="1">#REF!</definedName>
    <definedName name="_14___123Graph_E__200__BPF" localSheetId="36" hidden="1">#REF!</definedName>
    <definedName name="_14___123Graph_E__200__BPF" hidden="1">#REF!</definedName>
    <definedName name="_14__123Graph_A353T_B" localSheetId="36" hidden="1">#REF!</definedName>
    <definedName name="_14__123Graph_A353T_B" hidden="1">#REF!</definedName>
    <definedName name="_14__123Graph_AChart_1A" localSheetId="36" hidden="1">#REF!</definedName>
    <definedName name="_14__123Graph_AChart_1A" hidden="1">#REF!</definedName>
    <definedName name="_14__123Graph_ACHART_21" hidden="1">#REF!</definedName>
    <definedName name="_14__123Graph_ACHART_3" localSheetId="36" hidden="1">#REF!</definedName>
    <definedName name="_14__123Graph_ACHART_3" hidden="1">#REF!</definedName>
    <definedName name="_14__123Graph_AEFICIENCIA_1" hidden="1">#REF!</definedName>
    <definedName name="_14__123Graph_AGRANULOMETRIA_1" localSheetId="36" hidden="1">#REF!</definedName>
    <definedName name="_14__123Graph_AGRANULOMETRIA_1" hidden="1">#REF!</definedName>
    <definedName name="_14__123Graph_BCHART_16" hidden="1">#REF!</definedName>
    <definedName name="_14__123Graph_BChart_1A" localSheetId="36" hidden="1">#REF!</definedName>
    <definedName name="_14__123Graph_BChart_1A" hidden="1">#REF!</definedName>
    <definedName name="_14__123Graph_BCHART_4" localSheetId="36" hidden="1">#REF!</definedName>
    <definedName name="_14__123Graph_BCHART_4" hidden="1">#REF!</definedName>
    <definedName name="_14__123Graph_BEFICIENCIA_1" localSheetId="36" hidden="1">#REF!</definedName>
    <definedName name="_14__123Graph_BEFICIENCIA_1" hidden="1">#REF!</definedName>
    <definedName name="_14__123Graph_BGRAFICO_4" localSheetId="36" hidden="1">#REF!</definedName>
    <definedName name="_14__123Graph_BGRAFICO_4" hidden="1">#REF!</definedName>
    <definedName name="_14__123Graph_BGRANULOMETRIA_1" localSheetId="36" hidden="1">#REF!</definedName>
    <definedName name="_14__123Graph_BGRANULOMETRIA_1" hidden="1">#REF!</definedName>
    <definedName name="_14__123Graph_C__200__BPF" localSheetId="36" hidden="1">#REF!</definedName>
    <definedName name="_14__123Graph_C__200__BPF" hidden="1">#REF!</definedName>
    <definedName name="_14__123Graph_C__200__D50" localSheetId="36" hidden="1">#REF!</definedName>
    <definedName name="_14__123Graph_C__200__D50" hidden="1">#REF!</definedName>
    <definedName name="_14__123Graph_CCHART_1" localSheetId="36" hidden="1">#REF!</definedName>
    <definedName name="_14__123Graph_CCHART_1" hidden="1">#REF!</definedName>
    <definedName name="_14__123Graph_CCHART_16" hidden="1">#REF!</definedName>
    <definedName name="_14__123Graph_CGRANULOMETRIA_1" localSheetId="36" hidden="1">#REF!</definedName>
    <definedName name="_14__123Graph_CGRANULOMETRIA_1" hidden="1">#REF!</definedName>
    <definedName name="_14__123Graph_DCHART_1" localSheetId="36" hidden="1">#REF!</definedName>
    <definedName name="_14__123Graph_DCHART_1" hidden="1">#REF!</definedName>
    <definedName name="_14__123Graph_E__200__BPF" localSheetId="36" hidden="1">#REF!</definedName>
    <definedName name="_14__123Graph_E__200__BPF" hidden="1">#REF!</definedName>
    <definedName name="_14__123Graph_ECHART_15" localSheetId="36" hidden="1">#REF!</definedName>
    <definedName name="_14__123Graph_ECHART_15" hidden="1">#REF!</definedName>
    <definedName name="_14__123Graph_EDIAGRAMM_4" hidden="1">#REF!</definedName>
    <definedName name="_14__123Graph_XChart_1A" localSheetId="36" hidden="1">#REF!</definedName>
    <definedName name="_14__123Graph_XChart_1A" hidden="1">#REF!</definedName>
    <definedName name="_14__123Graph_XGRAFICO_1" localSheetId="36" hidden="1">#REF!</definedName>
    <definedName name="_14__123Graph_XGRAFICO_1" hidden="1">#REF!</definedName>
    <definedName name="_14_0AN">#REF!</definedName>
    <definedName name="_140__123Graph_APW708_A" localSheetId="36" hidden="1">#REF!</definedName>
    <definedName name="_140__123Graph_APW708_A" hidden="1">#REF!</definedName>
    <definedName name="_140__123Graph_E__200__BPF" localSheetId="36" hidden="1">#REF!</definedName>
    <definedName name="_140__123Graph_E__200__BPF" hidden="1">#REF!</definedName>
    <definedName name="_141__123Graph_APW708_B" localSheetId="36" hidden="1">#REF!</definedName>
    <definedName name="_141__123Graph_APW708_B" hidden="1">#REF!</definedName>
    <definedName name="_142__123Graph_APW708_C" localSheetId="36" hidden="1">#REF!</definedName>
    <definedName name="_142__123Graph_APW708_C" hidden="1">#REF!</definedName>
    <definedName name="_143__123Graph_APW708_D" localSheetId="36" hidden="1">#REF!</definedName>
    <definedName name="_143__123Graph_APW708_D" hidden="1">#REF!</definedName>
    <definedName name="_144__123Graph_APW709_A" localSheetId="36" hidden="1">#REF!</definedName>
    <definedName name="_144__123Graph_APW709_A" hidden="1">#REF!</definedName>
    <definedName name="_145__123Graph_APW709_B" localSheetId="36" hidden="1">#REF!</definedName>
    <definedName name="_145__123Graph_APW709_B" hidden="1">#REF!</definedName>
    <definedName name="_146__123Graph_APW709_C" localSheetId="36" hidden="1">#REF!</definedName>
    <definedName name="_146__123Graph_APW709_C" hidden="1">#REF!</definedName>
    <definedName name="_147__123Graph_APW709_D" localSheetId="36" hidden="1">#REF!</definedName>
    <definedName name="_147__123Graph_APW709_D" hidden="1">#REF!</definedName>
    <definedName name="_148__123Graph_APW712_A" localSheetId="36" hidden="1">#REF!</definedName>
    <definedName name="_148__123Graph_APW712_A" hidden="1">#REF!</definedName>
    <definedName name="_149__123Graph_APW712_B" localSheetId="36" hidden="1">#REF!</definedName>
    <definedName name="_149__123Graph_APW712_B" hidden="1">#REF!</definedName>
    <definedName name="_14EL">#REF!</definedName>
    <definedName name="_14ELCEN">#REF!</definedName>
    <definedName name="_14H3_" localSheetId="35" hidden="1">{"'장비'!$A$3:$M$12"}</definedName>
    <definedName name="_14H3_" localSheetId="37" hidden="1">{"'장비'!$A$3:$M$12"}</definedName>
    <definedName name="_14H3_" localSheetId="36" hidden="1">{"'장비'!$A$3:$M$12"}</definedName>
    <definedName name="_14H3_" localSheetId="33" hidden="1">{"'장비'!$A$3:$M$12"}</definedName>
    <definedName name="_14H3_" localSheetId="34" hidden="1">{"'장비'!$A$3:$M$12"}</definedName>
    <definedName name="_14H3_" localSheetId="31" hidden="1">{"'장비'!$A$3:$M$12"}</definedName>
    <definedName name="_14H3_" hidden="1">{"'장비'!$A$3:$M$12"}</definedName>
    <definedName name="_15" hidden="1">#REF!</definedName>
    <definedName name="_15_____123Graph_E__200__D50" localSheetId="36" hidden="1">#REF!</definedName>
    <definedName name="_15_____123Graph_E__200__D50" hidden="1">#REF!</definedName>
    <definedName name="_15____123Graph_E__200__D50" localSheetId="36" hidden="1">#REF!</definedName>
    <definedName name="_15____123Graph_E__200__D50" hidden="1">#REF!</definedName>
    <definedName name="_15___123Graph_E__200__D50" localSheetId="36" hidden="1">#REF!</definedName>
    <definedName name="_15___123Graph_E__200__D50" hidden="1">#REF!</definedName>
    <definedName name="_15__123Graph_A353T_C" localSheetId="36" hidden="1">#REF!</definedName>
    <definedName name="_15__123Graph_A353T_C" hidden="1">#REF!</definedName>
    <definedName name="_15__123Graph_ACHART_4" localSheetId="36" hidden="1">#REF!</definedName>
    <definedName name="_15__123Graph_ACHART_4" hidden="1">#REF!</definedName>
    <definedName name="_15__123Graph_AGRAFICO_2" localSheetId="36" hidden="1">#REF!</definedName>
    <definedName name="_15__123Graph_AGRAFICO_2" hidden="1">#REF!</definedName>
    <definedName name="_15__123Graph_AGRANULOMETRIA_1" hidden="1">#REF!</definedName>
    <definedName name="_15__123Graph_B__200__BPF" localSheetId="36" hidden="1">#REF!</definedName>
    <definedName name="_15__123Graph_B__200__BPF" hidden="1">#REF!</definedName>
    <definedName name="_15__123Graph_BCHART_5" localSheetId="36" hidden="1">#REF!</definedName>
    <definedName name="_15__123Graph_BCHART_5" hidden="1">#REF!</definedName>
    <definedName name="_15__123Graph_BGRAFICO_2" localSheetId="36" hidden="1">#REF!</definedName>
    <definedName name="_15__123Graph_BGRAFICO_2" hidden="1">#REF!</definedName>
    <definedName name="_15__123Graph_BGRAFICO_5" localSheetId="36" hidden="1">#REF!</definedName>
    <definedName name="_15__123Graph_BGRAFICO_5" hidden="1">#REF!</definedName>
    <definedName name="_15__123Graph_C__200__BPF" localSheetId="36" hidden="1">#REF!</definedName>
    <definedName name="_15__123Graph_C__200__BPF" hidden="1">#REF!</definedName>
    <definedName name="_15__123Graph_C__200__D50" localSheetId="36" hidden="1">#REF!</definedName>
    <definedName name="_15__123Graph_C__200__D50" hidden="1">#REF!</definedName>
    <definedName name="_15__123Graph_CCHART_17" hidden="1">#REF!</definedName>
    <definedName name="_15__123Graph_CChart_1A" localSheetId="36" hidden="1">#REF!</definedName>
    <definedName name="_15__123Graph_CChart_1A" hidden="1">#REF!</definedName>
    <definedName name="_15__123Graph_CGRAFICO_2" localSheetId="36" hidden="1">#REF!</definedName>
    <definedName name="_15__123Graph_CGRAFICO_2" hidden="1">#REF!</definedName>
    <definedName name="_15__123Graph_D__200__BPF" localSheetId="36" hidden="1">#REF!</definedName>
    <definedName name="_15__123Graph_D__200__BPF" hidden="1">#REF!</definedName>
    <definedName name="_15__123Graph_E__200__D50" localSheetId="36" hidden="1">#REF!</definedName>
    <definedName name="_15__123Graph_E__200__D50" hidden="1">#REF!</definedName>
    <definedName name="_15__123Graph_EChart_1A" localSheetId="36" hidden="1">#REF!</definedName>
    <definedName name="_15__123Graph_EChart_1A" hidden="1">#REF!</definedName>
    <definedName name="_15__123Graph_FDIAGRAMM_3" hidden="1">#REF!</definedName>
    <definedName name="_15__123Graph_XCHART_12" localSheetId="36" hidden="1">#REF!</definedName>
    <definedName name="_15__123Graph_XCHART_12" hidden="1">#REF!</definedName>
    <definedName name="_15__123Graph_XGRAFICO_1" hidden="1">#REF!</definedName>
    <definedName name="_15__123Graph_XGRAFICO_2" localSheetId="36" hidden="1">#REF!</definedName>
    <definedName name="_15__123Graph_XGRAFICO_2" hidden="1">#REF!</definedName>
    <definedName name="_15_0AN">#REF!</definedName>
    <definedName name="_150__123Graph_APW712_C" localSheetId="36" hidden="1">#REF!</definedName>
    <definedName name="_150__123Graph_APW712_C" hidden="1">#REF!</definedName>
    <definedName name="_150__123Graph_E__200__D50" localSheetId="36" hidden="1">#REF!</definedName>
    <definedName name="_150__123Graph_E__200__D50" hidden="1">#REF!</definedName>
    <definedName name="_151__123Graph_APW712_D" localSheetId="36" hidden="1">#REF!</definedName>
    <definedName name="_151__123Graph_APW712_D" hidden="1">#REF!</definedName>
    <definedName name="_152__123Graph_APW713_A" localSheetId="36" hidden="1">#REF!</definedName>
    <definedName name="_152__123Graph_APW713_A" hidden="1">#REF!</definedName>
    <definedName name="_153__123Graph_APW713_B" localSheetId="36" hidden="1">#REF!</definedName>
    <definedName name="_153__123Graph_APW713_B" hidden="1">#REF!</definedName>
    <definedName name="_154__123Graph_APW713_C" localSheetId="36" hidden="1">#REF!</definedName>
    <definedName name="_154__123Graph_APW713_C" hidden="1">#REF!</definedName>
    <definedName name="_154__123Graph_XChart_1A" localSheetId="36" hidden="1">#REF!</definedName>
    <definedName name="_154__123Graph_XChart_1A" hidden="1">#REF!</definedName>
    <definedName name="_155__123Graph_APW713_D" localSheetId="36" hidden="1">#REF!</definedName>
    <definedName name="_155__123Graph_APW713_D" hidden="1">#REF!</definedName>
    <definedName name="_156__123Graph_APW715_A" localSheetId="36" hidden="1">#REF!</definedName>
    <definedName name="_156__123Graph_APW715_A" hidden="1">#REF!</definedName>
    <definedName name="_157__123Graph_APW715_B" localSheetId="36" hidden="1">#REF!</definedName>
    <definedName name="_157__123Graph_APW715_B" hidden="1">#REF!</definedName>
    <definedName name="_158__123Graph_APW715_C" localSheetId="36" hidden="1">#REF!</definedName>
    <definedName name="_158__123Graph_APW715_C" hidden="1">#REF!</definedName>
    <definedName name="_159__123Graph_APW715_D" localSheetId="36" hidden="1">#REF!</definedName>
    <definedName name="_159__123Graph_APW715_D" hidden="1">#REF!</definedName>
    <definedName name="_16" localSheetId="36" hidden="1">#REF!</definedName>
    <definedName name="_16" hidden="1">#REF!</definedName>
    <definedName name="_16_??" localSheetId="35" hidden="1">{#N/A,#N/A,FALSE,"Cover (Japan)";#N/A,#N/A,FALSE,"Index";#N/A,#N/A,FALSE,"Comment sum"}</definedName>
    <definedName name="_16_??" localSheetId="37" hidden="1">{#N/A,#N/A,FALSE,"Cover (Japan)";#N/A,#N/A,FALSE,"Index";#N/A,#N/A,FALSE,"Comment sum"}</definedName>
    <definedName name="_16_??" localSheetId="36" hidden="1">{#N/A,#N/A,FALSE,"Cover (Japan)";#N/A,#N/A,FALSE,"Index";#N/A,#N/A,FALSE,"Comment sum"}</definedName>
    <definedName name="_16_??" localSheetId="33" hidden="1">{#N/A,#N/A,FALSE,"Cover (Japan)";#N/A,#N/A,FALSE,"Index";#N/A,#N/A,FALSE,"Comment sum"}</definedName>
    <definedName name="_16_??" localSheetId="34" hidden="1">{#N/A,#N/A,FALSE,"Cover (Japan)";#N/A,#N/A,FALSE,"Index";#N/A,#N/A,FALSE,"Comment sum"}</definedName>
    <definedName name="_16_??" localSheetId="31" hidden="1">{#N/A,#N/A,FALSE,"Cover (Japan)";#N/A,#N/A,FALSE,"Index";#N/A,#N/A,FALSE,"Comment sum"}</definedName>
    <definedName name="_16_??" hidden="1">{#N/A,#N/A,FALSE,"Cover (Japan)";#N/A,#N/A,FALSE,"Index";#N/A,#N/A,FALSE,"Comment sum"}</definedName>
    <definedName name="_16______123Graph_BNET_ACUM" localSheetId="31" hidden="1">#REF!</definedName>
    <definedName name="_16______123Graph_BNET_ACUM" hidden="1">#REF!</definedName>
    <definedName name="_16_____123Graph_F__200__BPF" localSheetId="35" hidden="1">#REF!</definedName>
    <definedName name="_16_____123Graph_F__200__BPF" localSheetId="36" hidden="1">#REF!</definedName>
    <definedName name="_16_____123Graph_F__200__BPF" localSheetId="33" hidden="1">#REF!</definedName>
    <definedName name="_16_____123Graph_F__200__BPF" localSheetId="34" hidden="1">#REF!</definedName>
    <definedName name="_16_____123Graph_F__200__BPF" hidden="1">#REF!</definedName>
    <definedName name="_16____123Graph_F__200__BPF" localSheetId="35" hidden="1">#REF!</definedName>
    <definedName name="_16____123Graph_F__200__BPF" localSheetId="36" hidden="1">#REF!</definedName>
    <definedName name="_16____123Graph_F__200__BPF" localSheetId="33" hidden="1">#REF!</definedName>
    <definedName name="_16____123Graph_F__200__BPF" localSheetId="34" hidden="1">#REF!</definedName>
    <definedName name="_16____123Graph_F__200__BPF" hidden="1">#REF!</definedName>
    <definedName name="_16___123Graph_ACHART_1" localSheetId="36" hidden="1">#REF!</definedName>
    <definedName name="_16___123Graph_ACHART_1" hidden="1">#REF!</definedName>
    <definedName name="_16___123Graph_F__200__BPF" localSheetId="36" hidden="1">#REF!</definedName>
    <definedName name="_16___123Graph_F__200__BPF" hidden="1">#REF!</definedName>
    <definedName name="_16__123Graph_A353T_D" localSheetId="36" hidden="1">#REF!</definedName>
    <definedName name="_16__123Graph_A353T_D" hidden="1">#REF!</definedName>
    <definedName name="_16__123Graph_AChart_1A" localSheetId="36" hidden="1">#REF!</definedName>
    <definedName name="_16__123Graph_AChart_1A" hidden="1">#REF!</definedName>
    <definedName name="_16__123Graph_ACHART_5" localSheetId="36" hidden="1">#REF!</definedName>
    <definedName name="_16__123Graph_ACHART_5" hidden="1">#REF!</definedName>
    <definedName name="_16__123Graph_AGRAFICO_3" localSheetId="36" hidden="1">#REF!</definedName>
    <definedName name="_16__123Graph_AGRAFICO_3" hidden="1">#REF!</definedName>
    <definedName name="_16__123Graph_ASEG_PIE" hidden="1">#REF!</definedName>
    <definedName name="_16__123Graph_B__200__BPF" hidden="1">#REF!</definedName>
    <definedName name="_16__123Graph_B__200__D50" localSheetId="36" hidden="1">#REF!</definedName>
    <definedName name="_16__123Graph_B__200__D50" hidden="1">#REF!</definedName>
    <definedName name="_16__123Graph_BChart_1A" localSheetId="36" hidden="1">#REF!</definedName>
    <definedName name="_16__123Graph_BChart_1A" hidden="1">#REF!</definedName>
    <definedName name="_16__123Graph_BCHART_6" localSheetId="36" hidden="1">#REF!</definedName>
    <definedName name="_16__123Graph_BCHART_6" hidden="1">#REF!</definedName>
    <definedName name="_16__123Graph_BCHART_9" hidden="1">#REF!</definedName>
    <definedName name="_16__123Graph_BGRAFICO_6" localSheetId="36" hidden="1">#REF!</definedName>
    <definedName name="_16__123Graph_BGRAFICO_6" hidden="1">#REF!</definedName>
    <definedName name="_16__123Graph_BGRANULOMETRIA_1" localSheetId="36" hidden="1">#REF!</definedName>
    <definedName name="_16__123Graph_BGRANULOMETRIA_1" hidden="1">#REF!</definedName>
    <definedName name="_16__123Graph_C__200__D50" localSheetId="36" hidden="1">#REF!</definedName>
    <definedName name="_16__123Graph_C__200__D50" hidden="1">#REF!</definedName>
    <definedName name="_16__123Graph_CCHART_22" hidden="1">#REF!</definedName>
    <definedName name="_16__123Graph_CCHART_3" localSheetId="36" hidden="1">#REF!</definedName>
    <definedName name="_16__123Graph_CCHART_3" hidden="1">#REF!</definedName>
    <definedName name="_16__123Graph_CGRAFICO_2" localSheetId="36" hidden="1">#REF!</definedName>
    <definedName name="_16__123Graph_CGRAFICO_2" hidden="1">#REF!</definedName>
    <definedName name="_16__123Graph_CGRANULOMETRIA_1" localSheetId="36" hidden="1">#REF!</definedName>
    <definedName name="_16__123Graph_CGRANULOMETRIA_1" hidden="1">#REF!</definedName>
    <definedName name="_16__123Graph_D__200__D50" localSheetId="36" hidden="1">#REF!</definedName>
    <definedName name="_16__123Graph_D__200__D50" hidden="1">#REF!</definedName>
    <definedName name="_16__123Graph_DChart_1A" localSheetId="36" hidden="1">#REF!</definedName>
    <definedName name="_16__123Graph_DChart_1A" hidden="1">#REF!</definedName>
    <definedName name="_16__123Graph_F__200__BPF" localSheetId="36" hidden="1">#REF!</definedName>
    <definedName name="_16__123Graph_F__200__BPF" hidden="1">#REF!</definedName>
    <definedName name="_16__123Graph_FDIAGRAMM_4" hidden="1">#REF!</definedName>
    <definedName name="_16__123Graph_XCHART_15" localSheetId="36" hidden="1">#REF!</definedName>
    <definedName name="_16__123Graph_XCHART_15" hidden="1">#REF!</definedName>
    <definedName name="_16__123Graph_XGRAFICO_3" localSheetId="36" hidden="1">#REF!</definedName>
    <definedName name="_16__123Graph_XGRAFICO_3" hidden="1">#REF!</definedName>
    <definedName name="_160__123Graph_APW716_A" localSheetId="36" hidden="1">#REF!</definedName>
    <definedName name="_160__123Graph_APW716_A" hidden="1">#REF!</definedName>
    <definedName name="_160__123Graph_F__200__BPF" localSheetId="36" hidden="1">#REF!</definedName>
    <definedName name="_160__123Graph_F__200__BPF" hidden="1">#REF!</definedName>
    <definedName name="_161__123Graph_APW716_B" localSheetId="36" hidden="1">#REF!</definedName>
    <definedName name="_161__123Graph_APW716_B" hidden="1">#REF!</definedName>
    <definedName name="_161__123Graph_XChart_1A" localSheetId="36" hidden="1">#REF!</definedName>
    <definedName name="_161__123Graph_XChart_1A" hidden="1">#REF!</definedName>
    <definedName name="_162__123Graph_APW716_C" localSheetId="36" hidden="1">#REF!</definedName>
    <definedName name="_162__123Graph_APW716_C" hidden="1">#REF!</definedName>
    <definedName name="_163__123Graph_APW716_D" localSheetId="36" hidden="1">#REF!</definedName>
    <definedName name="_163__123Graph_APW716_D" hidden="1">#REF!</definedName>
    <definedName name="_164__123Graph_ASOUTH_FLUME_A" localSheetId="36" hidden="1">#REF!</definedName>
    <definedName name="_164__123Graph_ASOUTH_FLUME_A" hidden="1">#REF!</definedName>
    <definedName name="_165__123Graph_ASOUTH_FLUME_B" localSheetId="36" hidden="1">#REF!</definedName>
    <definedName name="_165__123Graph_ASOUTH_FLUME_B" hidden="1">#REF!</definedName>
    <definedName name="_166__123Graph_ASOUTH_FLUME_C" localSheetId="36" hidden="1">#REF!</definedName>
    <definedName name="_166__123Graph_ASOUTH_FLUME_C" hidden="1">#REF!</definedName>
    <definedName name="_167__123Graph_ASOUTH_FLUME_D" localSheetId="36" hidden="1">#REF!</definedName>
    <definedName name="_167__123Graph_ASOUTH_FLUME_D" hidden="1">#REF!</definedName>
    <definedName name="_168__123Graph_ASUMP_STAGE2_A" localSheetId="36" hidden="1">#REF!</definedName>
    <definedName name="_168__123Graph_ASUMP_STAGE2_A" hidden="1">#REF!</definedName>
    <definedName name="_169__123Graph_ASUMP_STAGE2_B" localSheetId="36" hidden="1">#REF!</definedName>
    <definedName name="_169__123Graph_ASUMP_STAGE2_B" hidden="1">#REF!</definedName>
    <definedName name="_17" localSheetId="31">#REF!</definedName>
    <definedName name="_17">!#REF!</definedName>
    <definedName name="_17______123Graph_C__200__BPF" localSheetId="36" hidden="1">#REF!</definedName>
    <definedName name="_17______123Graph_C__200__BPF" hidden="1">#REF!</definedName>
    <definedName name="_17_____123Graph_F__200__D50" localSheetId="36" hidden="1">#REF!</definedName>
    <definedName name="_17_____123Graph_F__200__D50" hidden="1">#REF!</definedName>
    <definedName name="_17____123Graph_F__200__D50" localSheetId="36" hidden="1">#REF!</definedName>
    <definedName name="_17____123Graph_F__200__D50" hidden="1">#REF!</definedName>
    <definedName name="_17___123Graph_BGRAFICO_2" localSheetId="36" hidden="1">#REF!</definedName>
    <definedName name="_17___123Graph_BGRAFICO_2" hidden="1">#REF!</definedName>
    <definedName name="_17___123Graph_F__200__D50" localSheetId="36" hidden="1">#REF!</definedName>
    <definedName name="_17___123Graph_F__200__D50" hidden="1">#REF!</definedName>
    <definedName name="_17__123Graph_A354D_A" localSheetId="36" hidden="1">#REF!</definedName>
    <definedName name="_17__123Graph_A354D_A" hidden="1">#REF!</definedName>
    <definedName name="_17__123Graph_ACHART_6" localSheetId="36" hidden="1">#REF!</definedName>
    <definedName name="_17__123Graph_ACHART_6" hidden="1">#REF!</definedName>
    <definedName name="_17__123Graph_AEFICIENCIA_1" localSheetId="36" hidden="1">#REF!</definedName>
    <definedName name="_17__123Graph_AEFICIENCIA_1" hidden="1">#REF!</definedName>
    <definedName name="_17__123Graph_B__200__D50" hidden="1">#REF!</definedName>
    <definedName name="_17__123Graph_BCHART_2" localSheetId="36" hidden="1">#REF!</definedName>
    <definedName name="_17__123Graph_BCHART_2" hidden="1">#REF!</definedName>
    <definedName name="_17__123Graph_BCHART_7" localSheetId="36" hidden="1">#REF!</definedName>
    <definedName name="_17__123Graph_BCHART_7" hidden="1">#REF!</definedName>
    <definedName name="_17__123Graph_C__200__BPF" localSheetId="36" hidden="1">#REF!</definedName>
    <definedName name="_17__123Graph_C__200__BPF" hidden="1">#REF!</definedName>
    <definedName name="_17__123Graph_CCHART_3" localSheetId="36" hidden="1">#REF!</definedName>
    <definedName name="_17__123Graph_CCHART_3" hidden="1">#REF!</definedName>
    <definedName name="_17__123Graph_CGRAFICO_2" localSheetId="36" hidden="1">#REF!</definedName>
    <definedName name="_17__123Graph_CGRAFICO_2" hidden="1">#REF!</definedName>
    <definedName name="_17__123Graph_CGRANULOMETRIA_1" localSheetId="36" hidden="1">#REF!</definedName>
    <definedName name="_17__123Graph_CGRANULOMETRIA_1" hidden="1">#REF!</definedName>
    <definedName name="_17__123Graph_CSEG_PIE" hidden="1">#REF!</definedName>
    <definedName name="_17__123Graph_D__200__BPF" localSheetId="36" hidden="1">#REF!</definedName>
    <definedName name="_17__123Graph_D__200__BPF" hidden="1">#REF!</definedName>
    <definedName name="_17__123Graph_DChart_1A" localSheetId="36" hidden="1">#REF!</definedName>
    <definedName name="_17__123Graph_DChart_1A" hidden="1">#REF!</definedName>
    <definedName name="_17__123Graph_F__200__D50" localSheetId="36" hidden="1">#REF!</definedName>
    <definedName name="_17__123Graph_F__200__D50" hidden="1">#REF!</definedName>
    <definedName name="_17__123Graph_XCHART_16" localSheetId="36" hidden="1">#REF!</definedName>
    <definedName name="_17__123Graph_XCHART_16" hidden="1">#REF!</definedName>
    <definedName name="_17__123Graph_XDIAGRAMM_3" hidden="1">#REF!</definedName>
    <definedName name="_17_de_Junio_de_2002">#REF!</definedName>
    <definedName name="_170__123Graph_ASUMP_STAGE2_C" localSheetId="36" hidden="1">#REF!</definedName>
    <definedName name="_170__123Graph_ASUMP_STAGE2_C" hidden="1">#REF!</definedName>
    <definedName name="_170__123Graph_F__200__D50" localSheetId="36" hidden="1">#REF!</definedName>
    <definedName name="_170__123Graph_F__200__D50" hidden="1">#REF!</definedName>
    <definedName name="_171__123Graph_ASUMP_STAGE2_D" localSheetId="36" hidden="1">#REF!</definedName>
    <definedName name="_171__123Graph_ASUMP_STAGE2_D" hidden="1">#REF!</definedName>
    <definedName name="_172__123Graph_B121_2_A" localSheetId="36" hidden="1">#REF!</definedName>
    <definedName name="_172__123Graph_B121_2_A" hidden="1">#REF!</definedName>
    <definedName name="_173__123Graph_B121_2_B" localSheetId="36" hidden="1">#REF!</definedName>
    <definedName name="_173__123Graph_B121_2_B" hidden="1">#REF!</definedName>
    <definedName name="_174__123Graph_B350D_A" localSheetId="36" hidden="1">#REF!</definedName>
    <definedName name="_174__123Graph_B350D_A" hidden="1">#REF!</definedName>
    <definedName name="_175__123Graph_B350D_B" localSheetId="36" hidden="1">#REF!</definedName>
    <definedName name="_175__123Graph_B350D_B" hidden="1">#REF!</definedName>
    <definedName name="_176__123Graph_B351D_A" localSheetId="36" hidden="1">#REF!</definedName>
    <definedName name="_176__123Graph_B351D_A" hidden="1">#REF!</definedName>
    <definedName name="_177__123Graph_B351D_B" localSheetId="36" hidden="1">#REF!</definedName>
    <definedName name="_177__123Graph_B351D_B" hidden="1">#REF!</definedName>
    <definedName name="_178__123Graph_B353T_A" localSheetId="36" hidden="1">#REF!</definedName>
    <definedName name="_178__123Graph_B353T_A" hidden="1">#REF!</definedName>
    <definedName name="_179__123Graph_B353T_B" localSheetId="36" hidden="1">#REF!</definedName>
    <definedName name="_179__123Graph_B353T_B" hidden="1">#REF!</definedName>
    <definedName name="_17ELCEN">#REF!</definedName>
    <definedName name="_18" localSheetId="31">#REF!</definedName>
    <definedName name="_18">!#REF!</definedName>
    <definedName name="_18______123Graph_C__200__D50" localSheetId="36" hidden="1">#REF!</definedName>
    <definedName name="_18______123Graph_C__200__D50" hidden="1">#REF!</definedName>
    <definedName name="_18_____123Graph_X__200__BPF" localSheetId="36" hidden="1">#REF!</definedName>
    <definedName name="_18_____123Graph_X__200__BPF" hidden="1">#REF!</definedName>
    <definedName name="_18____123Graph_X__200__BPF" localSheetId="36" hidden="1">#REF!</definedName>
    <definedName name="_18____123Graph_X__200__BPF" hidden="1">#REF!</definedName>
    <definedName name="_18___123Graph_ACHART_4" localSheetId="36" hidden="1">#REF!</definedName>
    <definedName name="_18___123Graph_ACHART_4" hidden="1">#REF!</definedName>
    <definedName name="_18___123Graph_BGRANULOMETRIA_1" localSheetId="36" hidden="1">#REF!</definedName>
    <definedName name="_18___123Graph_BGRANULOMETRIA_1" hidden="1">#REF!</definedName>
    <definedName name="_18___123Graph_X__200__BPF" localSheetId="36" hidden="1">#REF!</definedName>
    <definedName name="_18___123Graph_X__200__BPF" hidden="1">#REF!</definedName>
    <definedName name="_18__123Graph_A354D_B" localSheetId="36" hidden="1">#REF!</definedName>
    <definedName name="_18__123Graph_A354D_B" hidden="1">#REF!</definedName>
    <definedName name="_18__123Graph_ACHART_7" localSheetId="36" hidden="1">#REF!</definedName>
    <definedName name="_18__123Graph_ACHART_7" hidden="1">#REF!</definedName>
    <definedName name="_18__123Graph_AGRANULOMETRIA_1" localSheetId="36" hidden="1">#REF!</definedName>
    <definedName name="_18__123Graph_AGRANULOMETRIA_1" hidden="1">#REF!</definedName>
    <definedName name="_18__123Graph_BCHART_15" hidden="1">#REF!</definedName>
    <definedName name="_18__123Graph_BChart_1A" localSheetId="36" hidden="1">#REF!</definedName>
    <definedName name="_18__123Graph_BChart_1A" hidden="1">#REF!</definedName>
    <definedName name="_18__123Graph_BCHART_3" localSheetId="36" hidden="1">#REF!</definedName>
    <definedName name="_18__123Graph_BCHART_3" hidden="1">#REF!</definedName>
    <definedName name="_18__123Graph_BEFICIENCIA_1" localSheetId="36" hidden="1">#REF!</definedName>
    <definedName name="_18__123Graph_BEFICIENCIA_1" hidden="1">#REF!</definedName>
    <definedName name="_18__123Graph_C__200__BPF" localSheetId="36" hidden="1">#REF!</definedName>
    <definedName name="_18__123Graph_C__200__BPF" hidden="1">#REF!</definedName>
    <definedName name="_18__123Graph_C__200__D50" localSheetId="36" hidden="1">#REF!</definedName>
    <definedName name="_18__123Graph_C__200__D50" hidden="1">#REF!</definedName>
    <definedName name="_18__123Graph_CCHART_11" hidden="1">#REF!</definedName>
    <definedName name="_18__123Graph_CChart_1A" localSheetId="36" hidden="1">#REF!</definedName>
    <definedName name="_18__123Graph_CChart_1A" hidden="1">#REF!</definedName>
    <definedName name="_18__123Graph_CCHART_4" localSheetId="36" hidden="1">#REF!</definedName>
    <definedName name="_18__123Graph_CCHART_4" hidden="1">#REF!</definedName>
    <definedName name="_18__123Graph_CCHART_8" localSheetId="36" hidden="1">#REF!</definedName>
    <definedName name="_18__123Graph_CCHART_8" hidden="1">#REF!</definedName>
    <definedName name="_18__123Graph_D__200__BPF" localSheetId="36" hidden="1">#REF!</definedName>
    <definedName name="_18__123Graph_D__200__BPF" hidden="1">#REF!</definedName>
    <definedName name="_18__123Graph_D__200__D50" localSheetId="36" hidden="1">#REF!</definedName>
    <definedName name="_18__123Graph_D__200__D50" hidden="1">#REF!</definedName>
    <definedName name="_18__123Graph_DCHART_15" hidden="1">#REF!</definedName>
    <definedName name="_18__123Graph_E__200__BPF" localSheetId="36" hidden="1">#REF!</definedName>
    <definedName name="_18__123Graph_E__200__BPF" hidden="1">#REF!</definedName>
    <definedName name="_18__123Graph_FChart_1A" localSheetId="36" hidden="1">#REF!</definedName>
    <definedName name="_18__123Graph_FChart_1A" hidden="1">#REF!</definedName>
    <definedName name="_18__123Graph_X__200__BPF" localSheetId="36" hidden="1">#REF!</definedName>
    <definedName name="_18__123Graph_X__200__BPF" hidden="1">#REF!</definedName>
    <definedName name="_180__123Graph_B354D_A" localSheetId="36" hidden="1">#REF!</definedName>
    <definedName name="_180__123Graph_B354D_A" hidden="1">#REF!</definedName>
    <definedName name="_180__123Graph_X__200__BPF" localSheetId="36" hidden="1">#REF!</definedName>
    <definedName name="_180__123Graph_X__200__BPF" hidden="1">#REF!</definedName>
    <definedName name="_181__123Graph_B354D_B" localSheetId="36" hidden="1">#REF!</definedName>
    <definedName name="_181__123Graph_B354D_B" hidden="1">#REF!</definedName>
    <definedName name="_182__123Graph_B355D_A" localSheetId="36" hidden="1">#REF!</definedName>
    <definedName name="_182__123Graph_B355D_A" hidden="1">#REF!</definedName>
    <definedName name="_183__123Graph_B355D_B" localSheetId="36" hidden="1">#REF!</definedName>
    <definedName name="_183__123Graph_B355D_B" hidden="1">#REF!</definedName>
    <definedName name="_184__123Graph_B356D_A" localSheetId="36" hidden="1">#REF!</definedName>
    <definedName name="_184__123Graph_B356D_A" hidden="1">#REF!</definedName>
    <definedName name="_185" localSheetId="31">#REF!</definedName>
    <definedName name="_185">!#REF!</definedName>
    <definedName name="_185__123Graph_B356D_B" localSheetId="36" hidden="1">#REF!</definedName>
    <definedName name="_185__123Graph_B356D_B" hidden="1">#REF!</definedName>
    <definedName name="_186__123Graph_B357A_A" localSheetId="36" hidden="1">#REF!</definedName>
    <definedName name="_186__123Graph_B357A_A" hidden="1">#REF!</definedName>
    <definedName name="_187__123Graph_B357A_B" localSheetId="36" hidden="1">#REF!</definedName>
    <definedName name="_187__123Graph_B357A_B" hidden="1">#REF!</definedName>
    <definedName name="_188__123Graph_B358D_A" localSheetId="36" hidden="1">#REF!</definedName>
    <definedName name="_188__123Graph_B358D_A" hidden="1">#REF!</definedName>
    <definedName name="_189__123Graph_B358D_B" localSheetId="36" hidden="1">#REF!</definedName>
    <definedName name="_189__123Graph_B358D_B" hidden="1">#REF!</definedName>
    <definedName name="_19" localSheetId="31">#REF!</definedName>
    <definedName name="_19">!#REF!</definedName>
    <definedName name="_19______123Graph_CGRANULOMETRIA_1" localSheetId="36" hidden="1">#REF!</definedName>
    <definedName name="_19______123Graph_CGRANULOMETRIA_1" hidden="1">#REF!</definedName>
    <definedName name="_19_____123Graph_X__200__D50" localSheetId="36" hidden="1">#REF!</definedName>
    <definedName name="_19_____123Graph_X__200__D50" hidden="1">#REF!</definedName>
    <definedName name="_19____123Graph_X__200__D50" localSheetId="36" hidden="1">#REF!</definedName>
    <definedName name="_19____123Graph_X__200__D50" hidden="1">#REF!</definedName>
    <definedName name="_19___123Graph_C__200__BPF" localSheetId="36" hidden="1">#REF!</definedName>
    <definedName name="_19___123Graph_C__200__BPF" hidden="1">#REF!</definedName>
    <definedName name="_19___123Graph_X__200__D50" localSheetId="36" hidden="1">#REF!</definedName>
    <definedName name="_19___123Graph_X__200__D50" hidden="1">#REF!</definedName>
    <definedName name="_19__123Graph_A354D_C" localSheetId="36" hidden="1">#REF!</definedName>
    <definedName name="_19__123Graph_A354D_C" hidden="1">#REF!</definedName>
    <definedName name="_19__123Graph_ACHART_8" localSheetId="36" hidden="1">#REF!</definedName>
    <definedName name="_19__123Graph_ACHART_8" hidden="1">#REF!</definedName>
    <definedName name="_19__123Graph_B__200__BPF" localSheetId="36" hidden="1">#REF!</definedName>
    <definedName name="_19__123Graph_B__200__BPF" hidden="1">#REF!</definedName>
    <definedName name="_19__123Graph_BCHART_16" hidden="1">#REF!</definedName>
    <definedName name="_19__123Graph_BGRANULOMETRIA_1" localSheetId="36" hidden="1">#REF!</definedName>
    <definedName name="_19__123Graph_BGRANULOMETRIA_1" hidden="1">#REF!</definedName>
    <definedName name="_19__123Graph_CChart_1A" localSheetId="36" hidden="1">#REF!</definedName>
    <definedName name="_19__123Graph_CChart_1A" hidden="1">#REF!</definedName>
    <definedName name="_19__123Graph_CGRAFICO_2" localSheetId="36" hidden="1">#REF!</definedName>
    <definedName name="_19__123Graph_CGRAFICO_2" hidden="1">#REF!</definedName>
    <definedName name="_19__123Graph_CGRAFICO_3" localSheetId="36" hidden="1">#REF!</definedName>
    <definedName name="_19__123Graph_CGRAFICO_3" hidden="1">#REF!</definedName>
    <definedName name="_19__123Graph_D__200__D50" localSheetId="36" hidden="1">#REF!</definedName>
    <definedName name="_19__123Graph_D__200__D50" hidden="1">#REF!</definedName>
    <definedName name="_19__123Graph_DCHART_16" hidden="1">#REF!</definedName>
    <definedName name="_19__123Graph_DCHART_3" localSheetId="36" hidden="1">#REF!</definedName>
    <definedName name="_19__123Graph_DCHART_3" hidden="1">#REF!</definedName>
    <definedName name="_19__123Graph_E__200__BPF" localSheetId="36" hidden="1">#REF!</definedName>
    <definedName name="_19__123Graph_E__200__BPF" hidden="1">#REF!</definedName>
    <definedName name="_19__123Graph_E__200__D50" localSheetId="36" hidden="1">#REF!</definedName>
    <definedName name="_19__123Graph_E__200__D50" hidden="1">#REF!</definedName>
    <definedName name="_19__123Graph_X__200__D50" localSheetId="36" hidden="1">#REF!</definedName>
    <definedName name="_19__123Graph_X__200__D50" hidden="1">#REF!</definedName>
    <definedName name="_19_0_0_F" localSheetId="36" hidden="1">#REF!</definedName>
    <definedName name="_19_0_0_F" hidden="1">#REF!</definedName>
    <definedName name="_190__123Graph_B359D_A" localSheetId="36" hidden="1">#REF!</definedName>
    <definedName name="_190__123Graph_B359D_A" hidden="1">#REF!</definedName>
    <definedName name="_190__123Graph_X__200__D50" localSheetId="36" hidden="1">#REF!</definedName>
    <definedName name="_190__123Graph_X__200__D50" hidden="1">#REF!</definedName>
    <definedName name="_191__123Graph_B359D_B" localSheetId="36" hidden="1">#REF!</definedName>
    <definedName name="_191__123Graph_B359D_B" hidden="1">#REF!</definedName>
    <definedName name="_192__123Graph_B360A_A" localSheetId="36" hidden="1">#REF!</definedName>
    <definedName name="_192__123Graph_B360A_A" hidden="1">#REF!</definedName>
    <definedName name="_193__123Graph_B360A_B" localSheetId="36" hidden="1">#REF!</definedName>
    <definedName name="_193__123Graph_B360A_B" hidden="1">#REF!</definedName>
    <definedName name="_1932_CR_002" localSheetId="31">#REF!</definedName>
    <definedName name="_1932_CR_002">!#REF!</definedName>
    <definedName name="_194__123Graph_B361D_A" localSheetId="36" hidden="1">#REF!</definedName>
    <definedName name="_194__123Graph_B361D_A" hidden="1">#REF!</definedName>
    <definedName name="_195__123Graph_B361D_B" localSheetId="36" hidden="1">#REF!</definedName>
    <definedName name="_195__123Graph_B361D_B" hidden="1">#REF!</definedName>
    <definedName name="_196__123Graph_B362D_A" localSheetId="36" hidden="1">#REF!</definedName>
    <definedName name="_196__123Graph_B362D_A" hidden="1">#REF!</definedName>
    <definedName name="_197__123Graph_B362D_B" localSheetId="36" hidden="1">#REF!</definedName>
    <definedName name="_197__123Graph_B362D_B" hidden="1">#REF!</definedName>
    <definedName name="_198__123Graph_B364D_A" localSheetId="36" hidden="1">#REF!</definedName>
    <definedName name="_198__123Graph_B364D_A" hidden="1">#REF!</definedName>
    <definedName name="_199__123Graph_B364D_B" localSheetId="36" hidden="1">#REF!</definedName>
    <definedName name="_199__123Graph_B364D_B" hidden="1">#REF!</definedName>
    <definedName name="_1A">#REF!</definedName>
    <definedName name="_1ACCINV䂟ᄻȀༀ_̀䀀____Ā_________䄏____Ā___永䄂____剠䃡____̃___谀䃌________谀䃌____Ā___谀䃌____ꂀ섊____̃___誠섁____Ā___誠섁____ﳀ샟____̃___햀샔____Ā___햀샔">#REF!</definedName>
    <definedName name="_1ACCINV䂟ᄻȀༀ_̀䀀____Ā__________xd8b8_䄏____Ā___永䄂____剠䃡____̃___谀䃌________谀䃌____Ā___谀䃌____ꂀ섊____̃___誠섁____Ā___誠섁____ﳀ샟____̃___햀샔____Ā___햀샔">#REF!</definedName>
    <definedName name="_1B">#REF!</definedName>
    <definedName name="_1EL" localSheetId="31">#REF!</definedName>
    <definedName name="_1EL">!#REF!</definedName>
    <definedName name="_1Excel_BuiltIn_Print_Area_2_1_1_1_1_1_1" localSheetId="31">#REF!</definedName>
    <definedName name="_1Excel_BuiltIn_Print_Area_2_1_1_1_1_1_1">!#REF!</definedName>
    <definedName name="_1F" localSheetId="36" hidden="1">#REF!</definedName>
    <definedName name="_1F" hidden="1">#REF!</definedName>
    <definedName name="_1h_JORNADA_NOCT" localSheetId="31">#REF!</definedName>
    <definedName name="_1h_JORNADA_NOCT">!#REF!</definedName>
    <definedName name="_1h_JORNADA_NOCTURNA" localSheetId="31">#REF!</definedName>
    <definedName name="_1h_JORNADA_NOCTURNA">!#REF!</definedName>
    <definedName name="_1K" localSheetId="36" hidden="1">#REF!</definedName>
    <definedName name="_1K" hidden="1">#REF!</definedName>
    <definedName name="_1도급">#REF!</definedName>
    <definedName name="_2" localSheetId="31">#REF!</definedName>
    <definedName name="_2">!#REF!</definedName>
    <definedName name="_2_____123Graph_A__200__D50" localSheetId="36" hidden="1">#REF!</definedName>
    <definedName name="_2_____123Graph_A__200__D50" hidden="1">#REF!</definedName>
    <definedName name="_2____0Swvu.Cover._.Pa" localSheetId="36" hidden="1">#REF!</definedName>
    <definedName name="_2____0Swvu.Cover._.Pa" hidden="1">#REF!</definedName>
    <definedName name="_2____123Graph_A__200__D50" localSheetId="36" hidden="1">#REF!</definedName>
    <definedName name="_2____123Graph_A__200__D50" hidden="1">#REF!</definedName>
    <definedName name="_2____123Graph_AChart_1A" localSheetId="36" hidden="1">#REF!</definedName>
    <definedName name="_2____123Graph_AChart_1A" hidden="1">#REF!</definedName>
    <definedName name="_2___123Graph_A__200__D50" localSheetId="36" hidden="1">#REF!</definedName>
    <definedName name="_2___123Graph_A__200__D50" hidden="1">#REF!</definedName>
    <definedName name="_2__0_0_F" localSheetId="36" hidden="1">#REF!</definedName>
    <definedName name="_2__0_0_F" hidden="1">#REF!</definedName>
    <definedName name="_2__123Graph_A__200__BPF" localSheetId="36" hidden="1">#REF!</definedName>
    <definedName name="_2__123Graph_A__200__BPF" hidden="1">#REF!</definedName>
    <definedName name="_2__123Graph_A__200__D50" localSheetId="36" hidden="1">#REF!</definedName>
    <definedName name="_2__123Graph_A__200__D50" hidden="1">#REF!</definedName>
    <definedName name="_2__123Graph_A121_2_B" localSheetId="36" hidden="1">#REF!</definedName>
    <definedName name="_2__123Graph_A121_2_B" hidden="1">#REF!</definedName>
    <definedName name="_2__123Graph_ACHART_11" hidden="1">#REF!</definedName>
    <definedName name="_2__123Graph_ACHART_12" localSheetId="36" hidden="1">#REF!</definedName>
    <definedName name="_2__123Graph_ACHART_12" hidden="1">#REF!</definedName>
    <definedName name="_2__123Graph_ACHART_15" hidden="1">#REF!</definedName>
    <definedName name="_2__123Graph_AChart_1A" localSheetId="36" hidden="1">#REF!</definedName>
    <definedName name="_2__123Graph_AChart_1A" hidden="1">#REF!</definedName>
    <definedName name="_2__123Graph_ACHART_2" hidden="1">#REF!</definedName>
    <definedName name="_2__123Graph_ACHART_4" localSheetId="36" hidden="1">#REF!</definedName>
    <definedName name="_2__123Graph_ACHART_4" hidden="1">#REF!</definedName>
    <definedName name="_2__123Graph_ADIAGRAMM_4" hidden="1">#REF!</definedName>
    <definedName name="_2__123Graph_AENERG_51" localSheetId="36" hidden="1">#REF!</definedName>
    <definedName name="_2__123Graph_AENERG_51" hidden="1">#REF!</definedName>
    <definedName name="_2__123Graph_AGRAFICO_1" localSheetId="36" hidden="1">#REF!</definedName>
    <definedName name="_2__123Graph_AGRAFICO_1" hidden="1">#REF!</definedName>
    <definedName name="_2__123Graph_AGRAFICO_2" localSheetId="36" hidden="1">#REF!</definedName>
    <definedName name="_2__123Graph_AGRAFICO_2" hidden="1">#REF!</definedName>
    <definedName name="_2__123Graph_ANET_ACUM" localSheetId="36" hidden="1">#REF!</definedName>
    <definedName name="_2__123Graph_ANET_ACUM" hidden="1">#REF!</definedName>
    <definedName name="_2__123Graph_APO_PN" localSheetId="36" hidden="1">#REF!</definedName>
    <definedName name="_2__123Graph_APO_PN" hidden="1">#REF!</definedName>
    <definedName name="_2__123Graph_B01_STUFE_1" localSheetId="36" hidden="1">#REF!</definedName>
    <definedName name="_2__123Graph_B01_STUFE_1" hidden="1">#REF!</definedName>
    <definedName name="_2__123Graph_BCart_Utilidad" hidden="1">#REF!</definedName>
    <definedName name="_2__123Graph_BCHART_1" localSheetId="36" hidden="1">#REF!</definedName>
    <definedName name="_2__123Graph_BCHART_1" hidden="1">#REF!</definedName>
    <definedName name="_2__123Graph_BCHART_10" localSheetId="36" hidden="1">#REF!</definedName>
    <definedName name="_2__123Graph_BCHART_10" hidden="1">#REF!</definedName>
    <definedName name="_2__123Graph_BCHART_14" localSheetId="36" hidden="1">#REF!</definedName>
    <definedName name="_2__123Graph_BCHART_14" hidden="1">#REF!</definedName>
    <definedName name="_2__123Graph_BChart_1A" localSheetId="36" hidden="1">#REF!</definedName>
    <definedName name="_2__123Graph_BChart_1A" hidden="1">#REF!</definedName>
    <definedName name="_2__123Graph_BGRAFICO_1" localSheetId="36" hidden="1">#REF!</definedName>
    <definedName name="_2__123Graph_BGRAFICO_1" hidden="1">#REF!</definedName>
    <definedName name="_2__123Graph_CGRAFICO_1" localSheetId="36" hidden="1">#REF!</definedName>
    <definedName name="_2__123Graph_CGRAFICO_1" hidden="1">#REF!</definedName>
    <definedName name="_2__123Graph_DSEPTA_1" hidden="1">#REF!</definedName>
    <definedName name="_2_0_0_F" localSheetId="36" hidden="1">#REF!</definedName>
    <definedName name="_2_0_0_F" hidden="1">#REF!</definedName>
    <definedName name="_2_0_S" localSheetId="36" hidden="1">#REF!</definedName>
    <definedName name="_2_0_S" hidden="1">#REF!</definedName>
    <definedName name="_2_000____0ÿ_†0Ro">#REF!,#REF!,#REF!,#REF!,#REF!,#REF!</definedName>
    <definedName name="_2_0ELCEN">#REF!</definedName>
    <definedName name="_2_0out">#REF!</definedName>
    <definedName name="_2_0Swvu.Cover._.Pa" localSheetId="36" hidden="1">#REF!</definedName>
    <definedName name="_2_0Swvu.Cover._.Pa" hidden="1">#REF!</definedName>
    <definedName name="_20" localSheetId="31">#REF!</definedName>
    <definedName name="_20">!#REF!</definedName>
    <definedName name="_20______123Graph_D__200__BPF" localSheetId="36" hidden="1">#REF!</definedName>
    <definedName name="_20______123Graph_D__200__BPF" hidden="1">#REF!</definedName>
    <definedName name="_20_____123Graph_XEFICIENCIA_1" localSheetId="36" hidden="1">#REF!</definedName>
    <definedName name="_20_____123Graph_XEFICIENCIA_1" hidden="1">#REF!</definedName>
    <definedName name="_20____123Graph_XEFICIENCIA_1" localSheetId="36" hidden="1">#REF!</definedName>
    <definedName name="_20____123Graph_XEFICIENCIA_1" hidden="1">#REF!</definedName>
    <definedName name="_20___123Graph_ACHART_5" localSheetId="36" hidden="1">#REF!</definedName>
    <definedName name="_20___123Graph_ACHART_5" hidden="1">#REF!</definedName>
    <definedName name="_20___123Graph_C__200__D50" localSheetId="36" hidden="1">#REF!</definedName>
    <definedName name="_20___123Graph_C__200__D50" hidden="1">#REF!</definedName>
    <definedName name="_20___123Graph_XEFICIENCIA_1" localSheetId="36" hidden="1">#REF!</definedName>
    <definedName name="_20___123Graph_XEFICIENCIA_1" hidden="1">#REF!</definedName>
    <definedName name="_20__123Graph_A__200__D50" localSheetId="36" hidden="1">#REF!</definedName>
    <definedName name="_20__123Graph_A__200__D50" hidden="1">#REF!</definedName>
    <definedName name="_20__123Graph_A354D_D" localSheetId="36" hidden="1">#REF!</definedName>
    <definedName name="_20__123Graph_A354D_D" hidden="1">#REF!</definedName>
    <definedName name="_20__123Graph_ACHART_9" localSheetId="36" hidden="1">#REF!</definedName>
    <definedName name="_20__123Graph_ACHART_9" hidden="1">#REF!</definedName>
    <definedName name="_20__123Graph_B__200__D50" localSheetId="36" hidden="1">#REF!</definedName>
    <definedName name="_20__123Graph_B__200__D50" hidden="1">#REF!</definedName>
    <definedName name="_20__123Graph_BCHART_16" hidden="1">#REF!</definedName>
    <definedName name="_20__123Graph_BChart_1A" localSheetId="36" hidden="1">#REF!</definedName>
    <definedName name="_20__123Graph_BChart_1A" hidden="1">#REF!</definedName>
    <definedName name="_20__123Graph_BCHART_9" hidden="1">#REF!</definedName>
    <definedName name="_20__123Graph_C__200__BPF" localSheetId="36" hidden="1">#REF!</definedName>
    <definedName name="_20__123Graph_C__200__BPF" hidden="1">#REF!</definedName>
    <definedName name="_20__123Graph_C__200__D50" localSheetId="36" hidden="1">#REF!</definedName>
    <definedName name="_20__123Graph_C__200__D50" hidden="1">#REF!</definedName>
    <definedName name="_20__123Graph_CCHART_12" hidden="1">#REF!</definedName>
    <definedName name="_20__123Graph_CGRAFICO_4" localSheetId="36" hidden="1">#REF!</definedName>
    <definedName name="_20__123Graph_CGRAFICO_4" hidden="1">#REF!</definedName>
    <definedName name="_20__123Graph_CGRANULOMETRIA_1" localSheetId="36" hidden="1">#REF!</definedName>
    <definedName name="_20__123Graph_CGRANULOMETRIA_1" hidden="1">#REF!</definedName>
    <definedName name="_20__123Graph_DCHART_17" hidden="1">#REF!</definedName>
    <definedName name="_20__123Graph_DChart_1A" localSheetId="36" hidden="1">#REF!</definedName>
    <definedName name="_20__123Graph_DChart_1A" hidden="1">#REF!</definedName>
    <definedName name="_20__123Graph_E__200__BPF" localSheetId="36" hidden="1">#REF!</definedName>
    <definedName name="_20__123Graph_E__200__BPF" hidden="1">#REF!</definedName>
    <definedName name="_20__123Graph_E__200__D50" localSheetId="36" hidden="1">#REF!</definedName>
    <definedName name="_20__123Graph_E__200__D50" hidden="1">#REF!</definedName>
    <definedName name="_20__123Graph_EChart_1A" localSheetId="36" hidden="1">#REF!</definedName>
    <definedName name="_20__123Graph_EChart_1A" hidden="1">#REF!</definedName>
    <definedName name="_20__123Graph_ECHART_3" localSheetId="36" hidden="1">#REF!</definedName>
    <definedName name="_20__123Graph_ECHART_3" hidden="1">#REF!</definedName>
    <definedName name="_20__123Graph_XEFICIENCIA_1" localSheetId="36" hidden="1">#REF!</definedName>
    <definedName name="_20__123Graph_XEFICIENCIA_1" hidden="1">#REF!</definedName>
    <definedName name="_200__123Graph_B365S_A" localSheetId="36" hidden="1">#REF!</definedName>
    <definedName name="_200__123Graph_B365S_A" hidden="1">#REF!</definedName>
    <definedName name="_200__123Graph_XEFICIENCIA_1" localSheetId="36" hidden="1">#REF!</definedName>
    <definedName name="_200__123Graph_XEFICIENCIA_1" hidden="1">#REF!</definedName>
    <definedName name="_2000_Dev_locale">#REF!</definedName>
    <definedName name="_2000_Devises_locales">#REF!</definedName>
    <definedName name="_2000_Euro">#REF!</definedName>
    <definedName name="_2000_RTDL">#REF!</definedName>
    <definedName name="_2000_USD">#REF!</definedName>
    <definedName name="_2001_Dev_locale">#REF!</definedName>
    <definedName name="_2001_Euro">#REF!</definedName>
    <definedName name="_2001_RTDL">#REF!</definedName>
    <definedName name="_2001_USD">#REF!</definedName>
    <definedName name="_201__123Graph_B365S_B" localSheetId="36" hidden="1">#REF!</definedName>
    <definedName name="_201__123Graph_B365S_B" hidden="1">#REF!</definedName>
    <definedName name="_202__123Graph_B366S_A" localSheetId="36" hidden="1">#REF!</definedName>
    <definedName name="_202__123Graph_B366S_A" hidden="1">#REF!</definedName>
    <definedName name="_203__123Graph_B366S_B" localSheetId="36" hidden="1">#REF!</definedName>
    <definedName name="_203__123Graph_B366S_B" hidden="1">#REF!</definedName>
    <definedName name="_204__123Graph_B367D_A" localSheetId="36" hidden="1">#REF!</definedName>
    <definedName name="_204__123Graph_B367D_A" hidden="1">#REF!</definedName>
    <definedName name="_205__123Graph_B367D_B" localSheetId="36" hidden="1">#REF!</definedName>
    <definedName name="_205__123Graph_B367D_B" hidden="1">#REF!</definedName>
    <definedName name="_206__123Graph_B368D_A" localSheetId="36" hidden="1">#REF!</definedName>
    <definedName name="_206__123Graph_B368D_A" hidden="1">#REF!</definedName>
    <definedName name="_207__123Graph_B368D_B" localSheetId="36" hidden="1">#REF!</definedName>
    <definedName name="_207__123Graph_B368D_B" hidden="1">#REF!</definedName>
    <definedName name="_208__123Graph_B369D_A" localSheetId="36" hidden="1">#REF!</definedName>
    <definedName name="_208__123Graph_B369D_A" hidden="1">#REF!</definedName>
    <definedName name="_209__123Graph_B369D_B" localSheetId="36" hidden="1">#REF!</definedName>
    <definedName name="_209__123Graph_B369D_B" hidden="1">#REF!</definedName>
    <definedName name="_20ELECSURE">#REF!</definedName>
    <definedName name="_21" localSheetId="31">#REF!</definedName>
    <definedName name="_21">!#REF!</definedName>
    <definedName name="_21______123Graph_D__200__D50" localSheetId="36" hidden="1">#REF!</definedName>
    <definedName name="_21______123Graph_D__200__D50" hidden="1">#REF!</definedName>
    <definedName name="_21_____123Graph_XGRANULOMETRIA_1" localSheetId="36" hidden="1">#REF!</definedName>
    <definedName name="_21_____123Graph_XGRANULOMETRIA_1" hidden="1">#REF!</definedName>
    <definedName name="_21____123Graph_XGRANULOMETRIA_1" localSheetId="36" hidden="1">#REF!</definedName>
    <definedName name="_21____123Graph_XGRANULOMETRIA_1" hidden="1">#REF!</definedName>
    <definedName name="_21___123Graph_XGRANULOMETRIA_1" localSheetId="36" hidden="1">#REF!</definedName>
    <definedName name="_21___123Graph_XGRANULOMETRIA_1" hidden="1">#REF!</definedName>
    <definedName name="_21__123Graph_A355D_A" localSheetId="36" hidden="1">#REF!</definedName>
    <definedName name="_21__123Graph_A355D_A" hidden="1">#REF!</definedName>
    <definedName name="_21__123Graph_AEFICIENCIA_1" localSheetId="36" hidden="1">#REF!</definedName>
    <definedName name="_21__123Graph_AEFICIENCIA_1" hidden="1">#REF!</definedName>
    <definedName name="_21__123Graph_BChart_1A" localSheetId="36" hidden="1">#REF!</definedName>
    <definedName name="_21__123Graph_BChart_1A" hidden="1">#REF!</definedName>
    <definedName name="_21__123Graph_BEFICIENCIA_1" localSheetId="36" hidden="1">#REF!</definedName>
    <definedName name="_21__123Graph_BEFICIENCIA_1" hidden="1">#REF!</definedName>
    <definedName name="_21__123Graph_C__200__D50" localSheetId="36" hidden="1">#REF!</definedName>
    <definedName name="_21__123Graph_C__200__D50" hidden="1">#REF!</definedName>
    <definedName name="_21__123Graph_CChart_1A" localSheetId="36" hidden="1">#REF!</definedName>
    <definedName name="_21__123Graph_CChart_1A" hidden="1">#REF!</definedName>
    <definedName name="_21__123Graph_CGRAFICO_5" localSheetId="36" hidden="1">#REF!</definedName>
    <definedName name="_21__123Graph_CGRAFICO_5" hidden="1">#REF!</definedName>
    <definedName name="_21__123Graph_D__200__BPF" localSheetId="36" hidden="1">#REF!</definedName>
    <definedName name="_21__123Graph_D__200__BPF" hidden="1">#REF!</definedName>
    <definedName name="_21__123Graph_DCHART_22" hidden="1">#REF!</definedName>
    <definedName name="_21__123Graph_E__200__D50" localSheetId="36" hidden="1">#REF!</definedName>
    <definedName name="_21__123Graph_E__200__D50" hidden="1">#REF!</definedName>
    <definedName name="_21__123Graph_F__200__BPF" localSheetId="36" hidden="1">#REF!</definedName>
    <definedName name="_21__123Graph_F__200__BPF" hidden="1">#REF!</definedName>
    <definedName name="_21__123Graph_FCHART_3" localSheetId="36" hidden="1">#REF!</definedName>
    <definedName name="_21__123Graph_FCHART_3" hidden="1">#REF!</definedName>
    <definedName name="_21__123Graph_XChart_1A" localSheetId="36" hidden="1">#REF!</definedName>
    <definedName name="_21__123Graph_XChart_1A" hidden="1">#REF!</definedName>
    <definedName name="_21__123Graph_XGRANULOMETRIA_1" localSheetId="36" hidden="1">#REF!</definedName>
    <definedName name="_21__123Graph_XGRANULOMETRIA_1" hidden="1">#REF!</definedName>
    <definedName name="_210__123Graph_B370D_A" localSheetId="36" hidden="1">#REF!</definedName>
    <definedName name="_210__123Graph_B370D_A" hidden="1">#REF!</definedName>
    <definedName name="_210__123Graph_XGRANULOMETRIA_1" localSheetId="36" hidden="1">#REF!</definedName>
    <definedName name="_210__123Graph_XGRANULOMETRIA_1" hidden="1">#REF!</definedName>
    <definedName name="_211__123Graph_B370D_B" localSheetId="36" hidden="1">#REF!</definedName>
    <definedName name="_211__123Graph_B370D_B" hidden="1">#REF!</definedName>
    <definedName name="_212__123Graph_B371D_A" localSheetId="36" hidden="1">#REF!</definedName>
    <definedName name="_212__123Graph_B371D_A" hidden="1">#REF!</definedName>
    <definedName name="_213__123Graph_B371D_B" localSheetId="36" hidden="1">#REF!</definedName>
    <definedName name="_213__123Graph_B371D_B" hidden="1">#REF!</definedName>
    <definedName name="_214__123Graph_B372D_A" localSheetId="36" hidden="1">#REF!</definedName>
    <definedName name="_214__123Graph_B372D_A" hidden="1">#REF!</definedName>
    <definedName name="_215__123Graph_B372D_B" localSheetId="36" hidden="1">#REF!</definedName>
    <definedName name="_215__123Graph_B372D_B" hidden="1">#REF!</definedName>
    <definedName name="_216__123Graph_B373D_A" localSheetId="36" hidden="1">#REF!</definedName>
    <definedName name="_216__123Graph_B373D_A" hidden="1">#REF!</definedName>
    <definedName name="_217__123Graph_B373D_B" localSheetId="36" hidden="1">#REF!</definedName>
    <definedName name="_217__123Graph_B373D_B" hidden="1">#REF!</definedName>
    <definedName name="_218__123Graph_B374S_A" localSheetId="36" hidden="1">#REF!</definedName>
    <definedName name="_218__123Graph_B374S_A" hidden="1">#REF!</definedName>
    <definedName name="_219__123Graph_B374S_B" localSheetId="36" hidden="1">#REF!</definedName>
    <definedName name="_219__123Graph_B374S_B" hidden="1">#REF!</definedName>
    <definedName name="_21ELECSURE">#REF!</definedName>
    <definedName name="_22" localSheetId="31">#REF!</definedName>
    <definedName name="_22">!#REF!</definedName>
    <definedName name="_22______123Graph_E__200__BPF" localSheetId="36" hidden="1">#REF!</definedName>
    <definedName name="_22______123Graph_E__200__BPF" hidden="1">#REF!</definedName>
    <definedName name="_22____123Graph_A__200__BPF" localSheetId="36" hidden="1">#REF!</definedName>
    <definedName name="_22____123Graph_A__200__BPF" hidden="1">#REF!</definedName>
    <definedName name="_22___123Graph_A__200__BPF" localSheetId="36" hidden="1">#REF!</definedName>
    <definedName name="_22___123Graph_A__200__BPF" hidden="1">#REF!</definedName>
    <definedName name="_22___123Graph_ACHART_6" localSheetId="36" hidden="1">#REF!</definedName>
    <definedName name="_22___123Graph_ACHART_6" hidden="1">#REF!</definedName>
    <definedName name="_22__123Graph_A__200__BPF" localSheetId="36" hidden="1">#REF!</definedName>
    <definedName name="_22__123Graph_A__200__BPF" hidden="1">#REF!</definedName>
    <definedName name="_22__123Graph_A355D_B" localSheetId="36" hidden="1">#REF!</definedName>
    <definedName name="_22__123Graph_A355D_B" hidden="1">#REF!</definedName>
    <definedName name="_22__123Graph_AChart_1A" localSheetId="36" hidden="1">#REF!</definedName>
    <definedName name="_22__123Graph_AChart_1A" hidden="1">#REF!</definedName>
    <definedName name="_22__123Graph_AGRANULOMETRIA_1" localSheetId="36" hidden="1">#REF!</definedName>
    <definedName name="_22__123Graph_AGRANULOMETRIA_1" hidden="1">#REF!</definedName>
    <definedName name="_22__123Graph_BCHART_17" hidden="1">#REF!</definedName>
    <definedName name="_22__123Graph_BChart_1A" localSheetId="36" hidden="1">#REF!</definedName>
    <definedName name="_22__123Graph_BChart_1A" hidden="1">#REF!</definedName>
    <definedName name="_22__123Graph_BCHART_4" localSheetId="36" hidden="1">#REF!</definedName>
    <definedName name="_22__123Graph_BCHART_4" hidden="1">#REF!</definedName>
    <definedName name="_22__123Graph_BGRANULOMETRIA_1" localSheetId="36" hidden="1">#REF!</definedName>
    <definedName name="_22__123Graph_BGRANULOMETRIA_1" hidden="1">#REF!</definedName>
    <definedName name="_22__123Graph_CCHART_15" hidden="1">#REF!</definedName>
    <definedName name="_22__123Graph_CChart_1A" localSheetId="36" hidden="1">#REF!</definedName>
    <definedName name="_22__123Graph_CChart_1A" hidden="1">#REF!</definedName>
    <definedName name="_22__123Graph_CGRAFICO_1" localSheetId="36" hidden="1">#REF!</definedName>
    <definedName name="_22__123Graph_CGRAFICO_1" hidden="1">#REF!</definedName>
    <definedName name="_22__123Graph_CGRAFICO_6" localSheetId="36" hidden="1">#REF!</definedName>
    <definedName name="_22__123Graph_CGRAFICO_6" hidden="1">#REF!</definedName>
    <definedName name="_22__123Graph_CGRANULOMETRIA_1" localSheetId="36" hidden="1">#REF!</definedName>
    <definedName name="_22__123Graph_CGRANULOMETRIA_1" hidden="1">#REF!</definedName>
    <definedName name="_22__123Graph_D__200__D50" localSheetId="36" hidden="1">#REF!</definedName>
    <definedName name="_22__123Graph_D__200__D50" hidden="1">#REF!</definedName>
    <definedName name="_22__123Graph_ECHART_15" hidden="1">#REF!</definedName>
    <definedName name="_22__123Graph_F__200__BPF" localSheetId="36" hidden="1">#REF!</definedName>
    <definedName name="_22__123Graph_F__200__BPF" hidden="1">#REF!</definedName>
    <definedName name="_22__123Graph_F__200__D50" localSheetId="36" hidden="1">#REF!</definedName>
    <definedName name="_22__123Graph_F__200__D50" hidden="1">#REF!</definedName>
    <definedName name="_22__123Graph_XGRAFICO_1" localSheetId="36" hidden="1">#REF!</definedName>
    <definedName name="_22__123Graph_XGRAFICO_1" hidden="1">#REF!</definedName>
    <definedName name="_220__123Graph_BEAP119_A" localSheetId="36" hidden="1">#REF!</definedName>
    <definedName name="_220__123Graph_BEAP119_A" hidden="1">#REF!</definedName>
    <definedName name="_221__123Graph_BEAP119_B" localSheetId="36" hidden="1">#REF!</definedName>
    <definedName name="_221__123Graph_BEAP119_B" hidden="1">#REF!</definedName>
    <definedName name="_222__123Graph_BEAP205_A" localSheetId="36" hidden="1">#REF!</definedName>
    <definedName name="_222__123Graph_BEAP205_A" hidden="1">#REF!</definedName>
    <definedName name="_22222" localSheetId="36" hidden="1">#REF!</definedName>
    <definedName name="_22222" hidden="1">#REF!</definedName>
    <definedName name="_223__123Graph_BEAP205_B" localSheetId="36" hidden="1">#REF!</definedName>
    <definedName name="_223__123Graph_BEAP205_B" hidden="1">#REF!</definedName>
    <definedName name="_224__123Graph_BEAP208_A" localSheetId="36" hidden="1">#REF!</definedName>
    <definedName name="_224__123Graph_BEAP208_A" hidden="1">#REF!</definedName>
    <definedName name="_225__123Graph_BEAP208_B" localSheetId="36" hidden="1">#REF!</definedName>
    <definedName name="_225__123Graph_BEAP208_B" hidden="1">#REF!</definedName>
    <definedName name="_226__123Graph_BEAP411_A" localSheetId="36" hidden="1">#REF!</definedName>
    <definedName name="_226__123Graph_BEAP411_A" hidden="1">#REF!</definedName>
    <definedName name="_227__123Graph_BEAP411_B" localSheetId="36" hidden="1">#REF!</definedName>
    <definedName name="_227__123Graph_BEAP411_B" hidden="1">#REF!</definedName>
    <definedName name="_228__123Graph_BEAP413_A" localSheetId="36" hidden="1">#REF!</definedName>
    <definedName name="_228__123Graph_BEAP413_A" hidden="1">#REF!</definedName>
    <definedName name="_229__123Graph_BEAP413_B" localSheetId="36" hidden="1">#REF!</definedName>
    <definedName name="_229__123Graph_BEAP413_B" hidden="1">#REF!</definedName>
    <definedName name="_23" localSheetId="31">#REF!</definedName>
    <definedName name="_23">!#REF!</definedName>
    <definedName name="_23______123Graph_E__200__D50" localSheetId="36" hidden="1">#REF!</definedName>
    <definedName name="_23______123Graph_E__200__D50" hidden="1">#REF!</definedName>
    <definedName name="_23____123Graph_A__200__D50" localSheetId="36" hidden="1">#REF!</definedName>
    <definedName name="_23____123Graph_A__200__D50" hidden="1">#REF!</definedName>
    <definedName name="_23___123Graph_A__200__D50" localSheetId="36" hidden="1">#REF!</definedName>
    <definedName name="_23___123Graph_A__200__D50" hidden="1">#REF!</definedName>
    <definedName name="_23___123Graph_CGRAFICO_2" localSheetId="36" hidden="1">#REF!</definedName>
    <definedName name="_23___123Graph_CGRAFICO_2" hidden="1">#REF!</definedName>
    <definedName name="_23__123Graph_A__200__D50" localSheetId="36" hidden="1">#REF!</definedName>
    <definedName name="_23__123Graph_A__200__D50" hidden="1">#REF!</definedName>
    <definedName name="_23__123Graph_A355D_C" localSheetId="36" hidden="1">#REF!</definedName>
    <definedName name="_23__123Graph_A355D_C" hidden="1">#REF!</definedName>
    <definedName name="_23__123Graph_AChart_1A" localSheetId="36" hidden="1">#REF!</definedName>
    <definedName name="_23__123Graph_AChart_1A" hidden="1">#REF!</definedName>
    <definedName name="_23__123Graph_B__200__BPF" localSheetId="36" hidden="1">#REF!</definedName>
    <definedName name="_23__123Graph_B__200__BPF" hidden="1">#REF!</definedName>
    <definedName name="_23__123Graph_BCHART_5" localSheetId="36" hidden="1">#REF!</definedName>
    <definedName name="_23__123Graph_BCHART_5" hidden="1">#REF!</definedName>
    <definedName name="_23__123Graph_C__200__BPF" localSheetId="36" hidden="1">#REF!</definedName>
    <definedName name="_23__123Graph_C__200__BPF" hidden="1">#REF!</definedName>
    <definedName name="_23__123Graph_CGRANULOMETRIA_1" localSheetId="36" hidden="1">#REF!</definedName>
    <definedName name="_23__123Graph_CGRANULOMETRIA_1" hidden="1">#REF!</definedName>
    <definedName name="_23__123Graph_DGRAFICO_4" localSheetId="36" hidden="1">#REF!</definedName>
    <definedName name="_23__123Graph_DGRAFICO_4" hidden="1">#REF!</definedName>
    <definedName name="_23__123Graph_E__200__BPF" localSheetId="36" hidden="1">#REF!</definedName>
    <definedName name="_23__123Graph_E__200__BPF" hidden="1">#REF!</definedName>
    <definedName name="_23__123Graph_ECHART_16" hidden="1">#REF!</definedName>
    <definedName name="_23__123Graph_F__200__D50" localSheetId="36" hidden="1">#REF!</definedName>
    <definedName name="_23__123Graph_F__200__D50" hidden="1">#REF!</definedName>
    <definedName name="_23__123Graph_FChart_1A" localSheetId="36" hidden="1">#REF!</definedName>
    <definedName name="_23__123Graph_FChart_1A" hidden="1">#REF!</definedName>
    <definedName name="_23__123Graph_X__200__BPF" localSheetId="36" hidden="1">#REF!</definedName>
    <definedName name="_23__123Graph_X__200__BPF" hidden="1">#REF!</definedName>
    <definedName name="_23__123Graph_XGRAFICO_2" localSheetId="36" hidden="1">#REF!</definedName>
    <definedName name="_23__123Graph_XGRAFICO_2" hidden="1">#REF!</definedName>
    <definedName name="_230__123Graph_BFAEP_A" localSheetId="36" hidden="1">#REF!</definedName>
    <definedName name="_230__123Graph_BFAEP_A" hidden="1">#REF!</definedName>
    <definedName name="_231__123Graph_BFAEP_B" localSheetId="36" hidden="1">#REF!</definedName>
    <definedName name="_231__123Graph_BFAEP_B" hidden="1">#REF!</definedName>
    <definedName name="_2310F">#REF!</definedName>
    <definedName name="_2310Q">#REF!</definedName>
    <definedName name="_232__123Graph_BNORTH_FLUME_A" localSheetId="36" hidden="1">#REF!</definedName>
    <definedName name="_232__123Graph_BNORTH_FLUME_A" hidden="1">#REF!</definedName>
    <definedName name="_2320F">#REF!</definedName>
    <definedName name="_2320Q">#REF!</definedName>
    <definedName name="_233__123Graph_BNORTH_FLUME_B" localSheetId="36" hidden="1">#REF!</definedName>
    <definedName name="_233__123Graph_BNORTH_FLUME_B" hidden="1">#REF!</definedName>
    <definedName name="_2330F">#REF!</definedName>
    <definedName name="_2330Q">#REF!</definedName>
    <definedName name="_234__123Graph_BPBR_FLUME_A" localSheetId="36" hidden="1">#REF!</definedName>
    <definedName name="_234__123Graph_BPBR_FLUME_A" hidden="1">#REF!</definedName>
    <definedName name="_2340F">#REF!</definedName>
    <definedName name="_2340Q">#REF!</definedName>
    <definedName name="_234Grapgh_a" localSheetId="36" hidden="1">#REF!</definedName>
    <definedName name="_234Grapgh_a" hidden="1">#REF!</definedName>
    <definedName name="_234Graph_AB" localSheetId="36" hidden="1">#REF!</definedName>
    <definedName name="_234Graph_AB" hidden="1">#REF!</definedName>
    <definedName name="_234Graph_B" localSheetId="36" hidden="1">#REF!</definedName>
    <definedName name="_234Graph_B" hidden="1">#REF!</definedName>
    <definedName name="_234Graph_C" localSheetId="36" hidden="1">#REF!</definedName>
    <definedName name="_234Graph_C" hidden="1">#REF!</definedName>
    <definedName name="_234Graph_D" localSheetId="36" hidden="1">#REF!</definedName>
    <definedName name="_234Graph_D" hidden="1">#REF!</definedName>
    <definedName name="_234Graph_E" localSheetId="36" hidden="1">#REF!</definedName>
    <definedName name="_234Graph_E" hidden="1">#REF!</definedName>
    <definedName name="_235__123Graph_BPBR_FLUME_B" localSheetId="36" hidden="1">#REF!</definedName>
    <definedName name="_235__123Graph_BPBR_FLUME_B" hidden="1">#REF!</definedName>
    <definedName name="_236__123Graph_BPW702_A" localSheetId="36" hidden="1">#REF!</definedName>
    <definedName name="_236__123Graph_BPW702_A" hidden="1">#REF!</definedName>
    <definedName name="_237__123Graph_BPW702_B" localSheetId="36" hidden="1">#REF!</definedName>
    <definedName name="_237__123Graph_BPW702_B" hidden="1">#REF!</definedName>
    <definedName name="_238__123Graph_BPW704_A" localSheetId="36" hidden="1">#REF!</definedName>
    <definedName name="_238__123Graph_BPW704_A" hidden="1">#REF!</definedName>
    <definedName name="_239__123Graph_BPW704_B" localSheetId="36" hidden="1">#REF!</definedName>
    <definedName name="_239__123Graph_BPW704_B" hidden="1">#REF!</definedName>
    <definedName name="_23ELECSURME">#REF!</definedName>
    <definedName name="_24" localSheetId="31">#REF!</definedName>
    <definedName name="_24">!#REF!</definedName>
    <definedName name="_24______123Graph_F__200__BPF" localSheetId="36" hidden="1">#REF!</definedName>
    <definedName name="_24______123Graph_F__200__BPF" hidden="1">#REF!</definedName>
    <definedName name="_24____123Graph_AEFICIENCIA_1" localSheetId="36" hidden="1">#REF!</definedName>
    <definedName name="_24____123Graph_AEFICIENCIA_1" hidden="1">#REF!</definedName>
    <definedName name="_24___123Graph_ACHART_7" localSheetId="36" hidden="1">#REF!</definedName>
    <definedName name="_24___123Graph_ACHART_7" hidden="1">#REF!</definedName>
    <definedName name="_24___123Graph_AEFICIENCIA_1" localSheetId="36" hidden="1">#REF!</definedName>
    <definedName name="_24___123Graph_AEFICIENCIA_1" hidden="1">#REF!</definedName>
    <definedName name="_24___123Graph_CGRANULOMETRIA_1" localSheetId="36" hidden="1">#REF!</definedName>
    <definedName name="_24___123Graph_CGRANULOMETRIA_1" hidden="1">#REF!</definedName>
    <definedName name="_24__123Graph_A355D_D" localSheetId="36" hidden="1">#REF!</definedName>
    <definedName name="_24__123Graph_A355D_D" hidden="1">#REF!</definedName>
    <definedName name="_24__123Graph_AEFICIENCIA_1" localSheetId="36" hidden="1">#REF!</definedName>
    <definedName name="_24__123Graph_AEFICIENCIA_1" hidden="1">#REF!</definedName>
    <definedName name="_24__123Graph_B__200__D50" localSheetId="36" hidden="1">#REF!</definedName>
    <definedName name="_24__123Graph_B__200__D50" hidden="1">#REF!</definedName>
    <definedName name="_24__123Graph_BChart_1A" localSheetId="36" hidden="1">#REF!</definedName>
    <definedName name="_24__123Graph_BChart_1A" hidden="1">#REF!</definedName>
    <definedName name="_24__123Graph_BCHART_22" hidden="1">#REF!</definedName>
    <definedName name="_24__123Graph_BCHART_6" localSheetId="36" hidden="1">#REF!</definedName>
    <definedName name="_24__123Graph_BCHART_6" hidden="1">#REF!</definedName>
    <definedName name="_24__123Graph_C__200__D50" localSheetId="36" hidden="1">#REF!</definedName>
    <definedName name="_24__123Graph_C__200__D50" hidden="1">#REF!</definedName>
    <definedName name="_24__123Graph_CCHART_16" hidden="1">#REF!</definedName>
    <definedName name="_24__123Graph_CChart_1A" localSheetId="36" hidden="1">#REF!</definedName>
    <definedName name="_24__123Graph_CChart_1A" hidden="1">#REF!</definedName>
    <definedName name="_24__123Graph_D__200__BPF" localSheetId="36" hidden="1">#REF!</definedName>
    <definedName name="_24__123Graph_D__200__BPF" hidden="1">#REF!</definedName>
    <definedName name="_24__123Graph_DChart_1A" localSheetId="36" hidden="1">#REF!</definedName>
    <definedName name="_24__123Graph_DChart_1A" hidden="1">#REF!</definedName>
    <definedName name="_24__123Graph_DGRAFICO_5" localSheetId="36" hidden="1">#REF!</definedName>
    <definedName name="_24__123Graph_DGRAFICO_5" hidden="1">#REF!</definedName>
    <definedName name="_24__123Graph_E__200__D50" localSheetId="36" hidden="1">#REF!</definedName>
    <definedName name="_24__123Graph_E__200__D50" hidden="1">#REF!</definedName>
    <definedName name="_24__123Graph_ECHART_17" hidden="1">#REF!</definedName>
    <definedName name="_24__123Graph_FChart_1A" localSheetId="36" hidden="1">#REF!</definedName>
    <definedName name="_24__123Graph_FChart_1A" hidden="1">#REF!</definedName>
    <definedName name="_24__123Graph_X__200__BPF" localSheetId="36" hidden="1">#REF!</definedName>
    <definedName name="_24__123Graph_X__200__BPF" hidden="1">#REF!</definedName>
    <definedName name="_24__123Graph_X__200__D50" localSheetId="36" hidden="1">#REF!</definedName>
    <definedName name="_24__123Graph_X__200__D50" hidden="1">#REF!</definedName>
    <definedName name="_24__123Graph_XGRAFICO_3" localSheetId="36" hidden="1">#REF!</definedName>
    <definedName name="_24__123Graph_XGRAFICO_3" hidden="1">#REF!</definedName>
    <definedName name="_240__123Graph_BPW705_A" localSheetId="36" hidden="1">#REF!</definedName>
    <definedName name="_240__123Graph_BPW705_A" hidden="1">#REF!</definedName>
    <definedName name="_241__123Graph_BPW705_B" localSheetId="36" hidden="1">#REF!</definedName>
    <definedName name="_241__123Graph_BPW705_B" hidden="1">#REF!</definedName>
    <definedName name="_2410F">#REF!</definedName>
    <definedName name="_2410Q">#REF!</definedName>
    <definedName name="_242__123Graph_BPW708_A" localSheetId="36" hidden="1">#REF!</definedName>
    <definedName name="_242__123Graph_BPW708_A" hidden="1">#REF!</definedName>
    <definedName name="_243__123Graph_BPW708_B" localSheetId="36" hidden="1">#REF!</definedName>
    <definedName name="_243__123Graph_BPW708_B" hidden="1">#REF!</definedName>
    <definedName name="_2430F">#REF!</definedName>
    <definedName name="_2430Q">#REF!</definedName>
    <definedName name="_244__123Graph_BPW709_A" localSheetId="36" hidden="1">#REF!</definedName>
    <definedName name="_244__123Graph_BPW709_A" hidden="1">#REF!</definedName>
    <definedName name="_2440F">#REF!</definedName>
    <definedName name="_2440Q">#REF!</definedName>
    <definedName name="_245__123Graph_BPW709_B" localSheetId="36" hidden="1">#REF!</definedName>
    <definedName name="_245__123Graph_BPW709_B" hidden="1">#REF!</definedName>
    <definedName name="_246__123Graph_BPW712_A" localSheetId="36" hidden="1">#REF!</definedName>
    <definedName name="_246__123Graph_BPW712_A" hidden="1">#REF!</definedName>
    <definedName name="_247__123Graph_BPW712_B" localSheetId="36" hidden="1">#REF!</definedName>
    <definedName name="_247__123Graph_BPW712_B" hidden="1">#REF!</definedName>
    <definedName name="_248__123Graph_BPW713_A" localSheetId="36" hidden="1">#REF!</definedName>
    <definedName name="_248__123Graph_BPW713_A" hidden="1">#REF!</definedName>
    <definedName name="_249__123Graph_BPW713_B" localSheetId="36" hidden="1">#REF!</definedName>
    <definedName name="_249__123Graph_BPW713_B" hidden="1">#REF!</definedName>
    <definedName name="_25" localSheetId="31">#REF!</definedName>
    <definedName name="_25">!#REF!</definedName>
    <definedName name="_25______123Graph_F__200__D50" localSheetId="36" hidden="1">#REF!</definedName>
    <definedName name="_25______123Graph_F__200__D50" hidden="1">#REF!</definedName>
    <definedName name="_25____123Graph_AGRANULOMETRIA_1" localSheetId="36" hidden="1">#REF!</definedName>
    <definedName name="_25____123Graph_AGRANULOMETRIA_1" hidden="1">#REF!</definedName>
    <definedName name="_25___123Graph_AGRANULOMETRIA_1" localSheetId="36" hidden="1">#REF!</definedName>
    <definedName name="_25___123Graph_AGRANULOMETRIA_1" hidden="1">#REF!</definedName>
    <definedName name="_25___123Graph_D__200__BPF" localSheetId="36" hidden="1">#REF!</definedName>
    <definedName name="_25___123Graph_D__200__BPF" hidden="1">#REF!</definedName>
    <definedName name="_25__123Graph_A356D_A" localSheetId="36" hidden="1">#REF!</definedName>
    <definedName name="_25__123Graph_A356D_A" hidden="1">#REF!</definedName>
    <definedName name="_25__123Graph_AGRANULOMETRIA_1" localSheetId="36" hidden="1">#REF!</definedName>
    <definedName name="_25__123Graph_AGRANULOMETRIA_1" hidden="1">#REF!</definedName>
    <definedName name="_25__123Graph_BChart_1A" localSheetId="36" hidden="1">#REF!</definedName>
    <definedName name="_25__123Graph_BChart_1A" hidden="1">#REF!</definedName>
    <definedName name="_25__123Graph_BCHART_7" localSheetId="36" hidden="1">#REF!</definedName>
    <definedName name="_25__123Graph_BCHART_7" hidden="1">#REF!</definedName>
    <definedName name="_25__123Graph_BEFICIENCIA_1" localSheetId="36" hidden="1">#REF!</definedName>
    <definedName name="_25__123Graph_BEFICIENCIA_1" hidden="1">#REF!</definedName>
    <definedName name="_25__123Graph_CCHART_11" hidden="1">#REF!</definedName>
    <definedName name="_25__123Graph_D__200__D50" localSheetId="36" hidden="1">#REF!</definedName>
    <definedName name="_25__123Graph_D__200__D50" hidden="1">#REF!</definedName>
    <definedName name="_25__123Graph_DChart_1A" localSheetId="36" hidden="1">#REF!</definedName>
    <definedName name="_25__123Graph_DChart_1A" hidden="1">#REF!</definedName>
    <definedName name="_25__123Graph_DGRAFICO_6" localSheetId="36" hidden="1">#REF!</definedName>
    <definedName name="_25__123Graph_DGRAFICO_6" hidden="1">#REF!</definedName>
    <definedName name="_25__123Graph_EChart_1A" localSheetId="36" hidden="1">#REF!</definedName>
    <definedName name="_25__123Graph_EChart_1A" hidden="1">#REF!</definedName>
    <definedName name="_25__123Graph_ECHART_22" hidden="1">#REF!</definedName>
    <definedName name="_25__123Graph_F__200__BPF" localSheetId="36" hidden="1">#REF!</definedName>
    <definedName name="_25__123Graph_F__200__BPF" hidden="1">#REF!</definedName>
    <definedName name="_25__123Graph_X__200__D50" localSheetId="36" hidden="1">#REF!</definedName>
    <definedName name="_25__123Graph_X__200__D50" hidden="1">#REF!</definedName>
    <definedName name="_25__123Graph_XEFICIENCIA_1" localSheetId="36" hidden="1">#REF!</definedName>
    <definedName name="_25__123Graph_XEFICIENCIA_1" hidden="1">#REF!</definedName>
    <definedName name="_25_1" localSheetId="31">#REF!</definedName>
    <definedName name="_25_1">!#REF!</definedName>
    <definedName name="_250__123Graph_BPW715_A" localSheetId="36" hidden="1">#REF!</definedName>
    <definedName name="_250__123Graph_BPW715_A" hidden="1">#REF!</definedName>
    <definedName name="_251__123Graph_BPW715_B" localSheetId="36" hidden="1">#REF!</definedName>
    <definedName name="_251__123Graph_BPW715_B" hidden="1">#REF!</definedName>
    <definedName name="_252__123Graph_BPW716_A" localSheetId="36" hidden="1">#REF!</definedName>
    <definedName name="_252__123Graph_BPW716_A" hidden="1">#REF!</definedName>
    <definedName name="_253__123Graph_BPW716_B" localSheetId="36" hidden="1">#REF!</definedName>
    <definedName name="_253__123Graph_BPW716_B" hidden="1">#REF!</definedName>
    <definedName name="_254__123Graph_BSOUTH_FLUME_A" localSheetId="36" hidden="1">#REF!</definedName>
    <definedName name="_254__123Graph_BSOUTH_FLUME_A" hidden="1">#REF!</definedName>
    <definedName name="_255__123Graph_BSOUTH_FLUME_B" localSheetId="36" hidden="1">#REF!</definedName>
    <definedName name="_255__123Graph_BSOUTH_FLUME_B" hidden="1">#REF!</definedName>
    <definedName name="_256__123Graph_BSUMP_STAGE2_A" localSheetId="36" hidden="1">#REF!</definedName>
    <definedName name="_256__123Graph_BSUMP_STAGE2_A" hidden="1">#REF!</definedName>
    <definedName name="_257__123Graph_BSUMP_STAGE2_B" localSheetId="36" hidden="1">#REF!</definedName>
    <definedName name="_257__123Graph_BSUMP_STAGE2_B" hidden="1">#REF!</definedName>
    <definedName name="_258__123Graph_C121_2_A" localSheetId="36" hidden="1">#REF!</definedName>
    <definedName name="_258__123Graph_C121_2_A" hidden="1">#REF!</definedName>
    <definedName name="_259__123Graph_C121_2_B" localSheetId="36" hidden="1">#REF!</definedName>
    <definedName name="_259__123Graph_C121_2_B" hidden="1">#REF!</definedName>
    <definedName name="_26" localSheetId="31">#REF!</definedName>
    <definedName name="_26">!#REF!</definedName>
    <definedName name="_26______123Graph_X__200__BPF" localSheetId="36" hidden="1">#REF!</definedName>
    <definedName name="_26______123Graph_X__200__BPF" hidden="1">#REF!</definedName>
    <definedName name="_26____123Graph_B__200__BPF" localSheetId="36" hidden="1">#REF!</definedName>
    <definedName name="_26____123Graph_B__200__BPF" hidden="1">#REF!</definedName>
    <definedName name="_26___123Graph_B__200__BPF" localSheetId="36" hidden="1">#REF!</definedName>
    <definedName name="_26___123Graph_B__200__BPF" hidden="1">#REF!</definedName>
    <definedName name="_26___123Graph_BCHART_4" localSheetId="36" hidden="1">#REF!</definedName>
    <definedName name="_26___123Graph_BCHART_4" hidden="1">#REF!</definedName>
    <definedName name="_26___123Graph_D__200__D50" localSheetId="36" hidden="1">#REF!</definedName>
    <definedName name="_26___123Graph_D__200__D50" hidden="1">#REF!</definedName>
    <definedName name="_26__123Graph_A356D_B" localSheetId="36" hidden="1">#REF!</definedName>
    <definedName name="_26__123Graph_A356D_B" hidden="1">#REF!</definedName>
    <definedName name="_26__123Graph_B__200__BPF" localSheetId="36" hidden="1">#REF!</definedName>
    <definedName name="_26__123Graph_B__200__BPF" hidden="1">#REF!</definedName>
    <definedName name="_26__123Graph_BChart_1A" localSheetId="36" hidden="1">#REF!</definedName>
    <definedName name="_26__123Graph_BChart_1A" hidden="1">#REF!</definedName>
    <definedName name="_26__123Graph_BEFICIENCIA_1" localSheetId="36" hidden="1">#REF!</definedName>
    <definedName name="_26__123Graph_BEFICIENCIA_1" hidden="1">#REF!</definedName>
    <definedName name="_26__123Graph_BGRANULOMETRIA_1" localSheetId="36" hidden="1">#REF!</definedName>
    <definedName name="_26__123Graph_BGRANULOMETRIA_1" hidden="1">#REF!</definedName>
    <definedName name="_26__123Graph_CCHART_12" hidden="1">#REF!</definedName>
    <definedName name="_26__123Graph_CCHART_15" hidden="1">#REF!</definedName>
    <definedName name="_26__123Graph_D__200__D50" localSheetId="36" hidden="1">#REF!</definedName>
    <definedName name="_26__123Graph_D__200__D50" hidden="1">#REF!</definedName>
    <definedName name="_26__123Graph_DCHART_15" hidden="1">#REF!</definedName>
    <definedName name="_26__123Graph_DChart_1A" localSheetId="36" hidden="1">#REF!</definedName>
    <definedName name="_26__123Graph_DChart_1A" hidden="1">#REF!</definedName>
    <definedName name="_26__123Graph_E__200__BPF" localSheetId="36" hidden="1">#REF!</definedName>
    <definedName name="_26__123Graph_E__200__BPF" hidden="1">#REF!</definedName>
    <definedName name="_26__123Graph_F__200__D50" localSheetId="36" hidden="1">#REF!</definedName>
    <definedName name="_26__123Graph_F__200__D50" hidden="1">#REF!</definedName>
    <definedName name="_26__123Graph_FCHART_15" hidden="1">#REF!</definedName>
    <definedName name="_26__123Graph_XChart_1A" localSheetId="36" hidden="1">#REF!</definedName>
    <definedName name="_26__123Graph_XChart_1A" hidden="1">#REF!</definedName>
    <definedName name="_26__123Graph_XCHART_4" localSheetId="36" hidden="1">#REF!</definedName>
    <definedName name="_26__123Graph_XCHART_4" hidden="1">#REF!</definedName>
    <definedName name="_26__123Graph_XEFICIENCIA_1" localSheetId="36" hidden="1">#REF!</definedName>
    <definedName name="_26__123Graph_XEFICIENCIA_1" hidden="1">#REF!</definedName>
    <definedName name="_26__123Graph_XGRAFICO_1" localSheetId="36" hidden="1">#REF!</definedName>
    <definedName name="_26__123Graph_XGRAFICO_1" hidden="1">#REF!</definedName>
    <definedName name="_26_DE_SETIEMBRE_DEL_2001">#REF!</definedName>
    <definedName name="_26_Mar" localSheetId="31">#REF!</definedName>
    <definedName name="_26_Mar">!#REF!</definedName>
    <definedName name="_260__123Graph_C350D_A" localSheetId="36" hidden="1">#REF!</definedName>
    <definedName name="_260__123Graph_C350D_A" hidden="1">#REF!</definedName>
    <definedName name="_261__123Graph_C350D_B" localSheetId="36" hidden="1">#REF!</definedName>
    <definedName name="_261__123Graph_C350D_B" hidden="1">#REF!</definedName>
    <definedName name="_262__123Graph_C351D_A" localSheetId="36" hidden="1">#REF!</definedName>
    <definedName name="_262__123Graph_C351D_A" hidden="1">#REF!</definedName>
    <definedName name="_263__123Graph_C351D_B" localSheetId="36" hidden="1">#REF!</definedName>
    <definedName name="_263__123Graph_C351D_B" hidden="1">#REF!</definedName>
    <definedName name="_264__123Graph_C353T_A" localSheetId="36" hidden="1">#REF!</definedName>
    <definedName name="_264__123Graph_C353T_A" hidden="1">#REF!</definedName>
    <definedName name="_265__123Graph_C353T_B" localSheetId="36" hidden="1">#REF!</definedName>
    <definedName name="_265__123Graph_C353T_B" hidden="1">#REF!</definedName>
    <definedName name="_266__123Graph_C354D_A" localSheetId="36" hidden="1">#REF!</definedName>
    <definedName name="_266__123Graph_C354D_A" hidden="1">#REF!</definedName>
    <definedName name="_267__123Graph_C354D_B" localSheetId="36" hidden="1">#REF!</definedName>
    <definedName name="_267__123Graph_C354D_B" hidden="1">#REF!</definedName>
    <definedName name="_268__123Graph_C355D_A" localSheetId="36" hidden="1">#REF!</definedName>
    <definedName name="_268__123Graph_C355D_A" hidden="1">#REF!</definedName>
    <definedName name="_269__123Graph_C355D_B" localSheetId="36" hidden="1">#REF!</definedName>
    <definedName name="_269__123Graph_C355D_B" hidden="1">#REF!</definedName>
    <definedName name="_26ELECT">#REF!</definedName>
    <definedName name="_27" localSheetId="31">#REF!</definedName>
    <definedName name="_27">!#REF!</definedName>
    <definedName name="_27______123Graph_X__200__D50" localSheetId="36" hidden="1">#REF!</definedName>
    <definedName name="_27______123Graph_X__200__D50" hidden="1">#REF!</definedName>
    <definedName name="_27____123Graph_B__200__D50" localSheetId="36" hidden="1">#REF!</definedName>
    <definedName name="_27____123Graph_B__200__D50" hidden="1">#REF!</definedName>
    <definedName name="_27___123Graph_B__200__D50" localSheetId="36" hidden="1">#REF!</definedName>
    <definedName name="_27___123Graph_B__200__D50" hidden="1">#REF!</definedName>
    <definedName name="_27___123Graph_E__200__BPF" localSheetId="36" hidden="1">#REF!</definedName>
    <definedName name="_27___123Graph_E__200__BPF" hidden="1">#REF!</definedName>
    <definedName name="_27__123Graph_A356D_C" localSheetId="36" hidden="1">#REF!</definedName>
    <definedName name="_27__123Graph_A356D_C" hidden="1">#REF!</definedName>
    <definedName name="_27__123Graph_B__200__D50" localSheetId="36" hidden="1">#REF!</definedName>
    <definedName name="_27__123Graph_B__200__D50" hidden="1">#REF!</definedName>
    <definedName name="_27__123Graph_BEFICIENCIA_1" localSheetId="36" hidden="1">#REF!</definedName>
    <definedName name="_27__123Graph_BEFICIENCIA_1" hidden="1">#REF!</definedName>
    <definedName name="_27__123Graph_BGRANULOMETRIA_1" localSheetId="36" hidden="1">#REF!</definedName>
    <definedName name="_27__123Graph_BGRANULOMETRIA_1" hidden="1">#REF!</definedName>
    <definedName name="_27__123Graph_C__200__BPF" localSheetId="36" hidden="1">#REF!</definedName>
    <definedName name="_27__123Graph_C__200__BPF" hidden="1">#REF!</definedName>
    <definedName name="_27__123Graph_CCHART_15" hidden="1">#REF!</definedName>
    <definedName name="_27__123Graph_E__200__BPF" localSheetId="36" hidden="1">#REF!</definedName>
    <definedName name="_27__123Graph_E__200__BPF" hidden="1">#REF!</definedName>
    <definedName name="_27__123Graph_E__200__D50" localSheetId="36" hidden="1">#REF!</definedName>
    <definedName name="_27__123Graph_E__200__D50" hidden="1">#REF!</definedName>
    <definedName name="_27__123Graph_FCHART_16" hidden="1">#REF!</definedName>
    <definedName name="_27__123Graph_X__200__BPF" localSheetId="36" hidden="1">#REF!</definedName>
    <definedName name="_27__123Graph_X__200__BPF" hidden="1">#REF!</definedName>
    <definedName name="_27__123Graph_XCHART_3" localSheetId="36" hidden="1">#REF!</definedName>
    <definedName name="_27__123Graph_XCHART_3" hidden="1">#REF!</definedName>
    <definedName name="_27__123Graph_XEFICIENCIA_1" localSheetId="36" hidden="1">#REF!</definedName>
    <definedName name="_27__123Graph_XEFICIENCIA_1" hidden="1">#REF!</definedName>
    <definedName name="_27__123Graph_XGRAFICO_1" localSheetId="36" hidden="1">#REF!</definedName>
    <definedName name="_27__123Graph_XGRAFICO_1" hidden="1">#REF!</definedName>
    <definedName name="_27__123Graph_XGRAFICO_2" localSheetId="36" hidden="1">#REF!</definedName>
    <definedName name="_27__123Graph_XGRAFICO_2" hidden="1">#REF!</definedName>
    <definedName name="_270__123Graph_C356D_A" localSheetId="36" hidden="1">#REF!</definedName>
    <definedName name="_270__123Graph_C356D_A" hidden="1">#REF!</definedName>
    <definedName name="_271__123Graph_C356D_B" localSheetId="36" hidden="1">#REF!</definedName>
    <definedName name="_271__123Graph_C356D_B" hidden="1">#REF!</definedName>
    <definedName name="_272__123Graph_C357A_A" localSheetId="36" hidden="1">#REF!</definedName>
    <definedName name="_272__123Graph_C357A_A" hidden="1">#REF!</definedName>
    <definedName name="_273__123Graph_C357A_B" localSheetId="36" hidden="1">#REF!</definedName>
    <definedName name="_273__123Graph_C357A_B" hidden="1">#REF!</definedName>
    <definedName name="_274__123Graph_C358D_A" localSheetId="36" hidden="1">#REF!</definedName>
    <definedName name="_274__123Graph_C358D_A" hidden="1">#REF!</definedName>
    <definedName name="_275__123Graph_C358D_B" localSheetId="36" hidden="1">#REF!</definedName>
    <definedName name="_275__123Graph_C358D_B" hidden="1">#REF!</definedName>
    <definedName name="_276__123Graph_C359D_A" localSheetId="36" hidden="1">#REF!</definedName>
    <definedName name="_276__123Graph_C359D_A" hidden="1">#REF!</definedName>
    <definedName name="_277__123Graph_C359D_B" localSheetId="36" hidden="1">#REF!</definedName>
    <definedName name="_277__123Graph_C359D_B" hidden="1">#REF!</definedName>
    <definedName name="_278__123Graph_C360A_A" localSheetId="36" hidden="1">#REF!</definedName>
    <definedName name="_278__123Graph_C360A_A" hidden="1">#REF!</definedName>
    <definedName name="_279__123Graph_C360A_B" localSheetId="36" hidden="1">#REF!</definedName>
    <definedName name="_279__123Graph_C360A_B" hidden="1">#REF!</definedName>
    <definedName name="_28" localSheetId="31">#REF!</definedName>
    <definedName name="_28">!#REF!</definedName>
    <definedName name="_28______123Graph_XEFICIENCIA_1" localSheetId="36" hidden="1">#REF!</definedName>
    <definedName name="_28______123Graph_XEFICIENCIA_1" hidden="1">#REF!</definedName>
    <definedName name="_28____123Graph_BEFICIENCIA_1" localSheetId="36" hidden="1">#REF!</definedName>
    <definedName name="_28____123Graph_BEFICIENCIA_1" hidden="1">#REF!</definedName>
    <definedName name="_28___123Graph_BCHART_5" localSheetId="36" hidden="1">#REF!</definedName>
    <definedName name="_28___123Graph_BCHART_5" hidden="1">#REF!</definedName>
    <definedName name="_28___123Graph_BEFICIENCIA_1" localSheetId="36" hidden="1">#REF!</definedName>
    <definedName name="_28___123Graph_BEFICIENCIA_1" hidden="1">#REF!</definedName>
    <definedName name="_28___123Graph_E__200__D50" localSheetId="36" hidden="1">#REF!</definedName>
    <definedName name="_28___123Graph_E__200__D50" hidden="1">#REF!</definedName>
    <definedName name="_28__123Graph_A356D_D" localSheetId="36" hidden="1">#REF!</definedName>
    <definedName name="_28__123Graph_A356D_D" hidden="1">#REF!</definedName>
    <definedName name="_28__123Graph_BEFICIENCIA_1" localSheetId="36" hidden="1">#REF!</definedName>
    <definedName name="_28__123Graph_BEFICIENCIA_1" hidden="1">#REF!</definedName>
    <definedName name="_28__123Graph_BGRANULOMETRIA_1" localSheetId="36" hidden="1">#REF!</definedName>
    <definedName name="_28__123Graph_BGRANULOMETRIA_1" hidden="1">#REF!</definedName>
    <definedName name="_28__123Graph_C__200__BPF" localSheetId="36" hidden="1">#REF!</definedName>
    <definedName name="_28__123Graph_C__200__BPF" hidden="1">#REF!</definedName>
    <definedName name="_28__123Graph_C__200__D50" localSheetId="36" hidden="1">#REF!</definedName>
    <definedName name="_28__123Graph_C__200__D50" hidden="1">#REF!</definedName>
    <definedName name="_28__123Graph_CCHART_16" hidden="1">#REF!</definedName>
    <definedName name="_28__123Graph_DChart_1A" localSheetId="36" hidden="1">#REF!</definedName>
    <definedName name="_28__123Graph_DChart_1A" hidden="1">#REF!</definedName>
    <definedName name="_28__123Graph_E__200__BPF" localSheetId="36" hidden="1">#REF!</definedName>
    <definedName name="_28__123Graph_E__200__BPF" hidden="1">#REF!</definedName>
    <definedName name="_28__123Graph_E__200__D50" localSheetId="36" hidden="1">#REF!</definedName>
    <definedName name="_28__123Graph_E__200__D50" hidden="1">#REF!</definedName>
    <definedName name="_28__123Graph_ECHART_15" hidden="1">#REF!</definedName>
    <definedName name="_28__123Graph_FCHART_17" hidden="1">#REF!</definedName>
    <definedName name="_28__123Graph_X__200__D50" localSheetId="36" hidden="1">#REF!</definedName>
    <definedName name="_28__123Graph_X__200__D50" hidden="1">#REF!</definedName>
    <definedName name="_28__123Graph_XChart_1A" localSheetId="36" hidden="1">#REF!</definedName>
    <definedName name="_28__123Graph_XChart_1A" hidden="1">#REF!</definedName>
    <definedName name="_28__123Graph_XGRAFICO_2" localSheetId="36" hidden="1">#REF!</definedName>
    <definedName name="_28__123Graph_XGRAFICO_2" hidden="1">#REF!</definedName>
    <definedName name="_28__123Graph_XGRAFICO_3" localSheetId="36" hidden="1">#REF!</definedName>
    <definedName name="_28__123Graph_XGRAFICO_3" hidden="1">#REF!</definedName>
    <definedName name="_28__123Graph_XGRANULOMETRIA_1" localSheetId="36" hidden="1">#REF!</definedName>
    <definedName name="_28__123Graph_XGRANULOMETRIA_1" hidden="1">#REF!</definedName>
    <definedName name="_280__123Graph_C361D_A" localSheetId="36" hidden="1">#REF!</definedName>
    <definedName name="_280__123Graph_C361D_A" hidden="1">#REF!</definedName>
    <definedName name="_281__123Graph_C361D_B" localSheetId="36" hidden="1">#REF!</definedName>
    <definedName name="_281__123Graph_C361D_B" hidden="1">#REF!</definedName>
    <definedName name="_282__123Graph_C362D_A" localSheetId="36" hidden="1">#REF!</definedName>
    <definedName name="_282__123Graph_C362D_A" hidden="1">#REF!</definedName>
    <definedName name="_283__123Graph_C362D_B" localSheetId="36" hidden="1">#REF!</definedName>
    <definedName name="_283__123Graph_C362D_B" hidden="1">#REF!</definedName>
    <definedName name="_284__123Graph_C364D_A" localSheetId="36" hidden="1">#REF!</definedName>
    <definedName name="_284__123Graph_C364D_A" hidden="1">#REF!</definedName>
    <definedName name="_285__123Graph_C364D_B" localSheetId="36" hidden="1">#REF!</definedName>
    <definedName name="_285__123Graph_C364D_B" hidden="1">#REF!</definedName>
    <definedName name="_286__123Graph_C365S_A" localSheetId="36" hidden="1">#REF!</definedName>
    <definedName name="_286__123Graph_C365S_A" hidden="1">#REF!</definedName>
    <definedName name="_287__123Graph_C365S_B" localSheetId="36" hidden="1">#REF!</definedName>
    <definedName name="_287__123Graph_C365S_B" hidden="1">#REF!</definedName>
    <definedName name="_288__123Graph_C366S_A" localSheetId="36" hidden="1">#REF!</definedName>
    <definedName name="_288__123Graph_C366S_A" hidden="1">#REF!</definedName>
    <definedName name="_289__123Graph_C366S_B" localSheetId="36" hidden="1">#REF!</definedName>
    <definedName name="_289__123Graph_C366S_B" hidden="1">#REF!</definedName>
    <definedName name="_28ELECSURME">#REF!</definedName>
    <definedName name="_29" localSheetId="31">#REF!</definedName>
    <definedName name="_29">!#REF!</definedName>
    <definedName name="_29______123Graph_XGRANULOMETRIA_1" localSheetId="36" hidden="1">#REF!</definedName>
    <definedName name="_29______123Graph_XGRANULOMETRIA_1" hidden="1">#REF!</definedName>
    <definedName name="_29____123Graph_BGRANULOMETRIA_1" localSheetId="36" hidden="1">#REF!</definedName>
    <definedName name="_29____123Graph_BGRANULOMETRIA_1" hidden="1">#REF!</definedName>
    <definedName name="_29___123Graph_BGRANULOMETRIA_1" localSheetId="36" hidden="1">#REF!</definedName>
    <definedName name="_29___123Graph_BGRANULOMETRIA_1" hidden="1">#REF!</definedName>
    <definedName name="_29___123Graph_F__200__BPF" localSheetId="36" hidden="1">#REF!</definedName>
    <definedName name="_29___123Graph_F__200__BPF" hidden="1">#REF!</definedName>
    <definedName name="_29__0_0_F" localSheetId="36" hidden="1">#REF!</definedName>
    <definedName name="_29__0_0_F" hidden="1">#REF!</definedName>
    <definedName name="_29__123Graph_A357A_A" localSheetId="36" hidden="1">#REF!</definedName>
    <definedName name="_29__123Graph_A357A_A" hidden="1">#REF!</definedName>
    <definedName name="_29__123Graph_BGRANULOMETRIA_1" localSheetId="36" hidden="1">#REF!</definedName>
    <definedName name="_29__123Graph_BGRANULOMETRIA_1" hidden="1">#REF!</definedName>
    <definedName name="_29__123Graph_C__200__BPF" localSheetId="36" hidden="1">#REF!</definedName>
    <definedName name="_29__123Graph_C__200__BPF" hidden="1">#REF!</definedName>
    <definedName name="_29__123Graph_C__200__D50" localSheetId="36" hidden="1">#REF!</definedName>
    <definedName name="_29__123Graph_C__200__D50" hidden="1">#REF!</definedName>
    <definedName name="_29__123Graph_CGRANULOMETRIA_1" localSheetId="36" hidden="1">#REF!</definedName>
    <definedName name="_29__123Graph_CGRANULOMETRIA_1" hidden="1">#REF!</definedName>
    <definedName name="_29__123Graph_EChart_1A" localSheetId="36" hidden="1">#REF!</definedName>
    <definedName name="_29__123Graph_EChart_1A" hidden="1">#REF!</definedName>
    <definedName name="_29__123Graph_FCHART_22" hidden="1">#REF!</definedName>
    <definedName name="_29__123Graph_XEFICIENCIA_1" localSheetId="36" hidden="1">#REF!</definedName>
    <definedName name="_29__123Graph_XEFICIENCIA_1" hidden="1">#REF!</definedName>
    <definedName name="_29__123Graph_XGRAFICO_3" localSheetId="36" hidden="1">#REF!</definedName>
    <definedName name="_29__123Graph_XGRAFICO_3" hidden="1">#REF!</definedName>
    <definedName name="_29__123Graph_XGRAFICO_4" localSheetId="36" hidden="1">#REF!</definedName>
    <definedName name="_29__123Graph_XGRAFICO_4" hidden="1">#REF!</definedName>
    <definedName name="_29__123Graph_XGRANULOMETRIA_1" localSheetId="36" hidden="1">#REF!</definedName>
    <definedName name="_29__123Graph_XGRANULOMETRIA_1" hidden="1">#REF!</definedName>
    <definedName name="_29_0_S" localSheetId="36" hidden="1">#REF!</definedName>
    <definedName name="_29_0_S" hidden="1">#REF!</definedName>
    <definedName name="_290__123Graph_C367D_A" localSheetId="36" hidden="1">#REF!</definedName>
    <definedName name="_290__123Graph_C367D_A" hidden="1">#REF!</definedName>
    <definedName name="_291__123Graph_C367D_B" localSheetId="36" hidden="1">#REF!</definedName>
    <definedName name="_291__123Graph_C367D_B" hidden="1">#REF!</definedName>
    <definedName name="_292__123Graph_C368D_A" localSheetId="36" hidden="1">#REF!</definedName>
    <definedName name="_292__123Graph_C368D_A" hidden="1">#REF!</definedName>
    <definedName name="_293__123Graph_C368D_B" localSheetId="36" hidden="1">#REF!</definedName>
    <definedName name="_293__123Graph_C368D_B" hidden="1">#REF!</definedName>
    <definedName name="_294__123Graph_C369D_A" localSheetId="36" hidden="1">#REF!</definedName>
    <definedName name="_294__123Graph_C369D_A" hidden="1">#REF!</definedName>
    <definedName name="_295__123Graph_C369D_B" localSheetId="36" hidden="1">#REF!</definedName>
    <definedName name="_295__123Graph_C369D_B" hidden="1">#REF!</definedName>
    <definedName name="_296__123Graph_C370D_A" localSheetId="36" hidden="1">#REF!</definedName>
    <definedName name="_296__123Graph_C370D_A" hidden="1">#REF!</definedName>
    <definedName name="_297__123Graph_C370D_B" localSheetId="36" hidden="1">#REF!</definedName>
    <definedName name="_297__123Graph_C370D_B" hidden="1">#REF!</definedName>
    <definedName name="_298__123Graph_C371D_A" localSheetId="36" hidden="1">#REF!</definedName>
    <definedName name="_298__123Graph_C371D_A" hidden="1">#REF!</definedName>
    <definedName name="_299__123Graph_C371D_B" localSheetId="36" hidden="1">#REF!</definedName>
    <definedName name="_299__123Graph_C371D_B" hidden="1">#REF!</definedName>
    <definedName name="_29ELECTROL">#REF!</definedName>
    <definedName name="_2A">#REF!</definedName>
    <definedName name="_2A1_" localSheetId="35" hidden="1">{#N/A,#N/A,TRUE,"Basic";#N/A,#N/A,TRUE,"EXT-TABLE";#N/A,#N/A,TRUE,"STEEL";#N/A,#N/A,TRUE,"INT-Table";#N/A,#N/A,TRUE,"STEEL";#N/A,#N/A,TRUE,"Door"}</definedName>
    <definedName name="_2A1_" localSheetId="37" hidden="1">{#N/A,#N/A,TRUE,"Basic";#N/A,#N/A,TRUE,"EXT-TABLE";#N/A,#N/A,TRUE,"STEEL";#N/A,#N/A,TRUE,"INT-Table";#N/A,#N/A,TRUE,"STEEL";#N/A,#N/A,TRUE,"Door"}</definedName>
    <definedName name="_2A1_" localSheetId="36" hidden="1">{#N/A,#N/A,TRUE,"Basic";#N/A,#N/A,TRUE,"EXT-TABLE";#N/A,#N/A,TRUE,"STEEL";#N/A,#N/A,TRUE,"INT-Table";#N/A,#N/A,TRUE,"STEEL";#N/A,#N/A,TRUE,"Door"}</definedName>
    <definedName name="_2A1_" localSheetId="33" hidden="1">{#N/A,#N/A,TRUE,"Basic";#N/A,#N/A,TRUE,"EXT-TABLE";#N/A,#N/A,TRUE,"STEEL";#N/A,#N/A,TRUE,"INT-Table";#N/A,#N/A,TRUE,"STEEL";#N/A,#N/A,TRUE,"Door"}</definedName>
    <definedName name="_2A1_" localSheetId="34" hidden="1">{#N/A,#N/A,TRUE,"Basic";#N/A,#N/A,TRUE,"EXT-TABLE";#N/A,#N/A,TRUE,"STEEL";#N/A,#N/A,TRUE,"INT-Table";#N/A,#N/A,TRUE,"STEEL";#N/A,#N/A,TRUE,"Door"}</definedName>
    <definedName name="_2A1_" localSheetId="31" hidden="1">{#N/A,#N/A,TRUE,"Basic";#N/A,#N/A,TRUE,"EXT-TABLE";#N/A,#N/A,TRUE,"STEEL";#N/A,#N/A,TRUE,"INT-Table";#N/A,#N/A,TRUE,"STEEL";#N/A,#N/A,TRUE,"Door"}</definedName>
    <definedName name="_2A1_" hidden="1">{#N/A,#N/A,TRUE,"Basic";#N/A,#N/A,TRUE,"EXT-TABLE";#N/A,#N/A,TRUE,"STEEL";#N/A,#N/A,TRUE,"INT-Table";#N/A,#N/A,TRUE,"STEEL";#N/A,#N/A,TRUE,"Door"}</definedName>
    <definedName name="_2B">#REF!</definedName>
    <definedName name="_2ELCEN" localSheetId="31">#REF!</definedName>
    <definedName name="_2ELCEN">!#REF!</definedName>
    <definedName name="_2F" localSheetId="35" hidden="1">#REF!</definedName>
    <definedName name="_2F" localSheetId="37" hidden="1">#REF!</definedName>
    <definedName name="_2F" localSheetId="36" hidden="1">#REF!</definedName>
    <definedName name="_2F" localSheetId="33" hidden="1">#REF!</definedName>
    <definedName name="_2F" localSheetId="34" hidden="1">#REF!</definedName>
    <definedName name="_2F" hidden="1">#REF!</definedName>
    <definedName name="_2gc09_" localSheetId="35" hidden="1">{#N/A,#N/A,TRUE,"arnitower";#N/A,#N/A,TRUE,"arnigarage "}</definedName>
    <definedName name="_2gc09_" localSheetId="37" hidden="1">{#N/A,#N/A,TRUE,"arnitower";#N/A,#N/A,TRUE,"arnigarage "}</definedName>
    <definedName name="_2gc09_" localSheetId="36" hidden="1">{#N/A,#N/A,TRUE,"arnitower";#N/A,#N/A,TRUE,"arnigarage "}</definedName>
    <definedName name="_2gc09_" localSheetId="33" hidden="1">{#N/A,#N/A,TRUE,"arnitower";#N/A,#N/A,TRUE,"arnigarage "}</definedName>
    <definedName name="_2gc09_" localSheetId="34" hidden="1">{#N/A,#N/A,TRUE,"arnitower";#N/A,#N/A,TRUE,"arnigarage "}</definedName>
    <definedName name="_2gc09_" localSheetId="31" hidden="1">{#N/A,#N/A,TRUE,"arnitower";#N/A,#N/A,TRUE,"arnigarage "}</definedName>
    <definedName name="_2gc09_" hidden="1">{#N/A,#N/A,TRUE,"arnitower";#N/A,#N/A,TRUE,"arnigarage "}</definedName>
    <definedName name="_2S" hidden="1">#REF!</definedName>
    <definedName name="_2Swvu.Cover._.Pa" localSheetId="35" hidden="1">#REF!</definedName>
    <definedName name="_2Swvu.Cover._.Pa" localSheetId="36" hidden="1">#REF!</definedName>
    <definedName name="_2Swvu.Cover._.Pa" localSheetId="33" hidden="1">#REF!</definedName>
    <definedName name="_2Swvu.Cover._.Pa" localSheetId="34" hidden="1">#REF!</definedName>
    <definedName name="_2Swvu.Cover._.Pa" localSheetId="31" hidden="1">#REF!</definedName>
    <definedName name="_2Swvu.Cover._.Pa" hidden="1">#REF!</definedName>
    <definedName name="_2ÿ_†_Ro">#REF!,#REF!,#REF!,#REF!,#REF!,#REF!</definedName>
    <definedName name="_3" localSheetId="31">#REF!</definedName>
    <definedName name="_3">!#REF!</definedName>
    <definedName name="_3______123Graph_A__200__BPF" localSheetId="35" hidden="1">#REF!</definedName>
    <definedName name="_3______123Graph_A__200__BPF" localSheetId="36" hidden="1">#REF!</definedName>
    <definedName name="_3______123Graph_A__200__BPF" localSheetId="33" hidden="1">#REF!</definedName>
    <definedName name="_3______123Graph_A__200__BPF" localSheetId="34" hidden="1">#REF!</definedName>
    <definedName name="_3______123Graph_A__200__BPF" localSheetId="31" hidden="1">#REF!</definedName>
    <definedName name="_3______123Graph_A__200__BPF" hidden="1">#REF!</definedName>
    <definedName name="_3_____123Graph_AEFICIENCIA_1" localSheetId="36" hidden="1">#REF!</definedName>
    <definedName name="_3_____123Graph_AEFICIENCIA_1" hidden="1">#REF!</definedName>
    <definedName name="_3____123Graph_AEFICIENCIA_1" localSheetId="36" hidden="1">#REF!</definedName>
    <definedName name="_3____123Graph_AEFICIENCIA_1" hidden="1">#REF!</definedName>
    <definedName name="_3___123Graph_ACHART_1" localSheetId="36" hidden="1">#REF!</definedName>
    <definedName name="_3___123Graph_ACHART_1" hidden="1">#REF!</definedName>
    <definedName name="_3___123Graph_AEFICIENCIA_1" localSheetId="36" hidden="1">#REF!</definedName>
    <definedName name="_3___123Graph_AEFICIENCIA_1" hidden="1">#REF!</definedName>
    <definedName name="_3___123Graph_BChart_1A" localSheetId="36" hidden="1">#REF!</definedName>
    <definedName name="_3___123Graph_BChart_1A" hidden="1">#REF!</definedName>
    <definedName name="_3__0_0_F" localSheetId="36" hidden="1">#REF!</definedName>
    <definedName name="_3__0_0_F" hidden="1">#REF!</definedName>
    <definedName name="_3__123Graph_A__200__D50" localSheetId="36" hidden="1">#REF!</definedName>
    <definedName name="_3__123Graph_A__200__D50" hidden="1">#REF!</definedName>
    <definedName name="_3__123Graph_A121_2_C" localSheetId="36" hidden="1">#REF!</definedName>
    <definedName name="_3__123Graph_A121_2_C" hidden="1">#REF!</definedName>
    <definedName name="_3__123Graph_ACHART_1" localSheetId="36" hidden="1">#REF!</definedName>
    <definedName name="_3__123Graph_ACHART_1" hidden="1">#REF!</definedName>
    <definedName name="_3__123Graph_ACHART_11" hidden="1">#REF!</definedName>
    <definedName name="_3__123Graph_ACHART_15" localSheetId="36" hidden="1">#REF!</definedName>
    <definedName name="_3__123Graph_ACHART_15" hidden="1">#REF!</definedName>
    <definedName name="_3__123Graph_ACHART_16" hidden="1">#REF!</definedName>
    <definedName name="_3__123Graph_AChart_1A" localSheetId="36" hidden="1">#REF!</definedName>
    <definedName name="_3__123Graph_AChart_1A" hidden="1">#REF!</definedName>
    <definedName name="_3__123Graph_ACHART_3" localSheetId="36" hidden="1">#REF!</definedName>
    <definedName name="_3__123Graph_ACHART_3" hidden="1">#REF!</definedName>
    <definedName name="_3__123Graph_ADIAGRAMM_6" hidden="1">#REF!</definedName>
    <definedName name="_3__123Graph_AEFICIENCIA_1" localSheetId="36" hidden="1">#REF!</definedName>
    <definedName name="_3__123Graph_AEFICIENCIA_1" hidden="1">#REF!</definedName>
    <definedName name="_3__123Graph_AENER_MEP" localSheetId="36" hidden="1">#REF!</definedName>
    <definedName name="_3__123Graph_AENER_MEP" hidden="1">#REF!</definedName>
    <definedName name="_3__123Graph_AGRAFICO_1" localSheetId="36" hidden="1">#REF!</definedName>
    <definedName name="_3__123Graph_AGRAFICO_1" hidden="1">#REF!</definedName>
    <definedName name="_3__123Graph_AGRAFICO_2" localSheetId="36" hidden="1">#REF!</definedName>
    <definedName name="_3__123Graph_AGRAFICO_2" hidden="1">#REF!</definedName>
    <definedName name="_3__123Graph_AGRAFICO_3" localSheetId="36" hidden="1">#REF!</definedName>
    <definedName name="_3__123Graph_AGRAFICO_3" hidden="1">#REF!</definedName>
    <definedName name="_3__123Graph_B06_STUFE_7" localSheetId="36" hidden="1">#REF!</definedName>
    <definedName name="_3__123Graph_B06_STUFE_7" hidden="1">#REF!</definedName>
    <definedName name="_3__123Graph_BCHART_13" localSheetId="36" hidden="1">#REF!</definedName>
    <definedName name="_3__123Graph_BCHART_13" hidden="1">#REF!</definedName>
    <definedName name="_3__123Graph_BCHART_2" hidden="1">#REF!</definedName>
    <definedName name="_3__123Graph_BNET_ACUM" localSheetId="36" hidden="1">#REF!</definedName>
    <definedName name="_3__123Graph_BNET_ACUM" hidden="1">#REF!</definedName>
    <definedName name="_3__123Graph_CCart_Utilidad" hidden="1">#REF!</definedName>
    <definedName name="_3__123Graph_CCHART_1" localSheetId="36" hidden="1">#REF!</definedName>
    <definedName name="_3__123Graph_CCHART_1" hidden="1">#REF!</definedName>
    <definedName name="_3__123Graph_CCHART_14" localSheetId="36" hidden="1">#REF!</definedName>
    <definedName name="_3__123Graph_CCHART_14" hidden="1">#REF!</definedName>
    <definedName name="_3__123Graph_CChart_1A" localSheetId="36" hidden="1">#REF!</definedName>
    <definedName name="_3__123Graph_CChart_1A" hidden="1">#REF!</definedName>
    <definedName name="_3__123Graph_CKW_H" localSheetId="36" hidden="1">#REF!</definedName>
    <definedName name="_3__123Graph_CKW_H" hidden="1">#REF!</definedName>
    <definedName name="_3__123Graph_ESEPTA_1" hidden="1">#REF!</definedName>
    <definedName name="_3__123Graph_XCHART_1" localSheetId="36" hidden="1">#REF!</definedName>
    <definedName name="_3__123Graph_XCHART_1" hidden="1">#REF!</definedName>
    <definedName name="_3__123Graph_XNIGR_REC" localSheetId="36" hidden="1">#REF!</definedName>
    <definedName name="_3__123Graph_XNIGR_REC" hidden="1">#REF!</definedName>
    <definedName name="_3_0_0_F" localSheetId="36" hidden="1">#REF!</definedName>
    <definedName name="_3_0_0_F" hidden="1">#REF!</definedName>
    <definedName name="_3_0_0_K" localSheetId="36" hidden="1">#REF!</definedName>
    <definedName name="_3_0_0_K" hidden="1">#REF!</definedName>
    <definedName name="_3_0ELECSURE">#REF!</definedName>
    <definedName name="_3_0Swvu.Cover._.Pa" localSheetId="36" hidden="1">#REF!</definedName>
    <definedName name="_3_0Swvu.Cover._.Pa" hidden="1">#REF!</definedName>
    <definedName name="_3_3__Crite">#REF!</definedName>
    <definedName name="_30____123Graph_C__200__BPF" localSheetId="36" hidden="1">#REF!</definedName>
    <definedName name="_30____123Graph_C__200__BPF" hidden="1">#REF!</definedName>
    <definedName name="_30___123Graph_BCHART_6" localSheetId="36" hidden="1">#REF!</definedName>
    <definedName name="_30___123Graph_BCHART_6" hidden="1">#REF!</definedName>
    <definedName name="_30___123Graph_C__200__BPF" localSheetId="36" hidden="1">#REF!</definedName>
    <definedName name="_30___123Graph_C__200__BPF" hidden="1">#REF!</definedName>
    <definedName name="_30___123Graph_F__200__D50" localSheetId="36" hidden="1">#REF!</definedName>
    <definedName name="_30___123Graph_F__200__D50" hidden="1">#REF!</definedName>
    <definedName name="_30__123Graph_A357A_B" localSheetId="36" hidden="1">#REF!</definedName>
    <definedName name="_30__123Graph_A357A_B" hidden="1">#REF!</definedName>
    <definedName name="_30__123Graph_AEFICIENCIA_1" localSheetId="36" hidden="1">#REF!</definedName>
    <definedName name="_30__123Graph_AEFICIENCIA_1" hidden="1">#REF!</definedName>
    <definedName name="_30__123Graph_C__200__BPF" localSheetId="36" hidden="1">#REF!</definedName>
    <definedName name="_30__123Graph_C__200__BPF" hidden="1">#REF!</definedName>
    <definedName name="_30__123Graph_C__200__D50" localSheetId="36" hidden="1">#REF!</definedName>
    <definedName name="_30__123Graph_C__200__D50" hidden="1">#REF!</definedName>
    <definedName name="_30__123Graph_CCHART_17" hidden="1">#REF!</definedName>
    <definedName name="_30__123Graph_D__200__BPF" localSheetId="36" hidden="1">#REF!</definedName>
    <definedName name="_30__123Graph_D__200__BPF" hidden="1">#REF!</definedName>
    <definedName name="_30__123Graph_E__200__D50" localSheetId="36" hidden="1">#REF!</definedName>
    <definedName name="_30__123Graph_E__200__D50" hidden="1">#REF!</definedName>
    <definedName name="_30__123Graph_EChart_1A" localSheetId="36" hidden="1">#REF!</definedName>
    <definedName name="_30__123Graph_EChart_1A" hidden="1">#REF!</definedName>
    <definedName name="_30__123Graph_F__200__BPF" localSheetId="36" hidden="1">#REF!</definedName>
    <definedName name="_30__123Graph_F__200__BPF" hidden="1">#REF!</definedName>
    <definedName name="_30__123Graph_FChart_1A" localSheetId="36" hidden="1">#REF!</definedName>
    <definedName name="_30__123Graph_FChart_1A" hidden="1">#REF!</definedName>
    <definedName name="_30__123Graph_XCHART_12" hidden="1">#REF!</definedName>
    <definedName name="_30__123Graph_XCHART_15" hidden="1">#REF!</definedName>
    <definedName name="_30__123Graph_XGRAFICO_1" localSheetId="36" hidden="1">#REF!</definedName>
    <definedName name="_30__123Graph_XGRAFICO_1" hidden="1">#REF!</definedName>
    <definedName name="_30__123Graph_XGRAFICO_5" localSheetId="36" hidden="1">#REF!</definedName>
    <definedName name="_30__123Graph_XGRAFICO_5" hidden="1">#REF!</definedName>
    <definedName name="_30__123Graph_XGRANULOMETRIA_1" localSheetId="36" hidden="1">#REF!</definedName>
    <definedName name="_30__123Graph_XGRANULOMETRIA_1" hidden="1">#REF!</definedName>
    <definedName name="_300__123Graph_C372D_A" localSheetId="36" hidden="1">#REF!</definedName>
    <definedName name="_300__123Graph_C372D_A" hidden="1">#REF!</definedName>
    <definedName name="_301__123Graph_C372D_B" localSheetId="36" hidden="1">#REF!</definedName>
    <definedName name="_301__123Graph_C372D_B" hidden="1">#REF!</definedName>
    <definedName name="_302__123Graph_C373D_A" localSheetId="36" hidden="1">#REF!</definedName>
    <definedName name="_302__123Graph_C373D_A" hidden="1">#REF!</definedName>
    <definedName name="_303__123Graph_C373D_B" localSheetId="36" hidden="1">#REF!</definedName>
    <definedName name="_303__123Graph_C373D_B" hidden="1">#REF!</definedName>
    <definedName name="_304__123Graph_C374S_A" localSheetId="36" hidden="1">#REF!</definedName>
    <definedName name="_304__123Graph_C374S_A" hidden="1">#REF!</definedName>
    <definedName name="_305__123Graph_C374S_B" localSheetId="36" hidden="1">#REF!</definedName>
    <definedName name="_305__123Graph_C374S_B" hidden="1">#REF!</definedName>
    <definedName name="_306__123Graph_CEAP119_A" localSheetId="36" hidden="1">#REF!</definedName>
    <definedName name="_306__123Graph_CEAP119_A" hidden="1">#REF!</definedName>
    <definedName name="_307__123Graph_CEAP119_B" localSheetId="36" hidden="1">#REF!</definedName>
    <definedName name="_307__123Graph_CEAP119_B" hidden="1">#REF!</definedName>
    <definedName name="_308__123Graph_CEAP205_A" localSheetId="36" hidden="1">#REF!</definedName>
    <definedName name="_308__123Graph_CEAP205_A" hidden="1">#REF!</definedName>
    <definedName name="_309__123Graph_CEAP205_B" localSheetId="36" hidden="1">#REF!</definedName>
    <definedName name="_309__123Graph_CEAP205_B" hidden="1">#REF!</definedName>
    <definedName name="_31" localSheetId="31">#REF!</definedName>
    <definedName name="_31">!#REF!</definedName>
    <definedName name="_31______123Graph_XMES_EP" localSheetId="36" hidden="1">#REF!</definedName>
    <definedName name="_31______123Graph_XMES_EP" hidden="1">#REF!</definedName>
    <definedName name="_31____123Graph_C__200__D50" localSheetId="36" hidden="1">#REF!</definedName>
    <definedName name="_31____123Graph_C__200__D50" hidden="1">#REF!</definedName>
    <definedName name="_31___123Graph_C__200__D50" localSheetId="36" hidden="1">#REF!</definedName>
    <definedName name="_31___123Graph_C__200__D50" hidden="1">#REF!</definedName>
    <definedName name="_31___123Graph_X__200__BPF" localSheetId="36" hidden="1">#REF!</definedName>
    <definedName name="_31___123Graph_X__200__BPF" hidden="1">#REF!</definedName>
    <definedName name="_31__123Graph_A357A_C" localSheetId="36" hidden="1">#REF!</definedName>
    <definedName name="_31__123Graph_A357A_C" hidden="1">#REF!</definedName>
    <definedName name="_31__123Graph_C__200__D50" localSheetId="36" hidden="1">#REF!</definedName>
    <definedName name="_31__123Graph_C__200__D50" hidden="1">#REF!</definedName>
    <definedName name="_31__123Graph_CChart_1A" localSheetId="36" hidden="1">#REF!</definedName>
    <definedName name="_31__123Graph_CChart_1A" hidden="1">#REF!</definedName>
    <definedName name="_31__123Graph_D__200__D50" localSheetId="36" hidden="1">#REF!</definedName>
    <definedName name="_31__123Graph_D__200__D50" hidden="1">#REF!</definedName>
    <definedName name="_31__123Graph_F__200__BPF" localSheetId="36" hidden="1">#REF!</definedName>
    <definedName name="_31__123Graph_F__200__BPF" hidden="1">#REF!</definedName>
    <definedName name="_31__123Graph_F__200__D50" localSheetId="36" hidden="1">#REF!</definedName>
    <definedName name="_31__123Graph_F__200__D50" hidden="1">#REF!</definedName>
    <definedName name="_31__123Graph_XCHART_16" hidden="1">#REF!</definedName>
    <definedName name="_31__123Graph_XGRAFICO_2" localSheetId="36" hidden="1">#REF!</definedName>
    <definedName name="_31__123Graph_XGRAFICO_2" hidden="1">#REF!</definedName>
    <definedName name="_31__123Graph_XGRAFICO_6" localSheetId="36" hidden="1">#REF!</definedName>
    <definedName name="_31__123Graph_XGRAFICO_6" hidden="1">#REF!</definedName>
    <definedName name="_31_Mar_02">#REF!</definedName>
    <definedName name="_310__123Graph_CEAP208_A" localSheetId="36" hidden="1">#REF!</definedName>
    <definedName name="_310__123Graph_CEAP208_A" hidden="1">#REF!</definedName>
    <definedName name="_311__123Graph_CEAP208_B" localSheetId="36" hidden="1">#REF!</definedName>
    <definedName name="_311__123Graph_CEAP208_B" hidden="1">#REF!</definedName>
    <definedName name="_312__123Graph_CEAP411_A" localSheetId="36" hidden="1">#REF!</definedName>
    <definedName name="_312__123Graph_CEAP411_A" hidden="1">#REF!</definedName>
    <definedName name="_313__123Graph_CEAP411_B" localSheetId="36" hidden="1">#REF!</definedName>
    <definedName name="_313__123Graph_CEAP411_B" hidden="1">#REF!</definedName>
    <definedName name="_314__123Graph_CEAP413_A" localSheetId="36" hidden="1">#REF!</definedName>
    <definedName name="_314__123Graph_CEAP413_A" hidden="1">#REF!</definedName>
    <definedName name="_315__123Graph_CEAP413_B" localSheetId="36" hidden="1">#REF!</definedName>
    <definedName name="_315__123Graph_CEAP413_B" hidden="1">#REF!</definedName>
    <definedName name="_316__123Graph_CFAEP_A" localSheetId="36" hidden="1">#REF!</definedName>
    <definedName name="_316__123Graph_CFAEP_A" hidden="1">#REF!</definedName>
    <definedName name="_317__123Graph_CFAEP_B" localSheetId="36" hidden="1">#REF!</definedName>
    <definedName name="_317__123Graph_CFAEP_B" hidden="1">#REF!</definedName>
    <definedName name="_318__123Graph_CNORTH_FLUME_A" localSheetId="36" hidden="1">#REF!</definedName>
    <definedName name="_318__123Graph_CNORTH_FLUME_A" hidden="1">#REF!</definedName>
    <definedName name="_319__123Graph_CNORTH_FLUME_B" localSheetId="36" hidden="1">#REF!</definedName>
    <definedName name="_319__123Graph_CNORTH_FLUME_B" hidden="1">#REF!</definedName>
    <definedName name="_32" localSheetId="31">#REF!</definedName>
    <definedName name="_32">!#REF!</definedName>
    <definedName name="_32____123Graph_CGRANULOMETRIA_1" localSheetId="36" hidden="1">#REF!</definedName>
    <definedName name="_32____123Graph_CGRANULOMETRIA_1" hidden="1">#REF!</definedName>
    <definedName name="_32___123Graph_BCHART_7" localSheetId="36" hidden="1">#REF!</definedName>
    <definedName name="_32___123Graph_BCHART_7" hidden="1">#REF!</definedName>
    <definedName name="_32___123Graph_CGRANULOMETRIA_1" localSheetId="36" hidden="1">#REF!</definedName>
    <definedName name="_32___123Graph_CGRANULOMETRIA_1" hidden="1">#REF!</definedName>
    <definedName name="_32___123Graph_X__200__D50" localSheetId="36" hidden="1">#REF!</definedName>
    <definedName name="_32___123Graph_X__200__D50" hidden="1">#REF!</definedName>
    <definedName name="_32__123Graph_A357A_D" localSheetId="36" hidden="1">#REF!</definedName>
    <definedName name="_32__123Graph_A357A_D" hidden="1">#REF!</definedName>
    <definedName name="_32__123Graph_BChart_1A" localSheetId="36" hidden="1">#REF!</definedName>
    <definedName name="_32__123Graph_BChart_1A" hidden="1">#REF!</definedName>
    <definedName name="_32__123Graph_CCHART_22" hidden="1">#REF!</definedName>
    <definedName name="_32__123Graph_CGRANULOMETRIA_1" localSheetId="36" hidden="1">#REF!</definedName>
    <definedName name="_32__123Graph_CGRANULOMETRIA_1" hidden="1">#REF!</definedName>
    <definedName name="_32__123Graph_DCHART_15" hidden="1">#REF!</definedName>
    <definedName name="_32__123Graph_DChart_1A" localSheetId="36" hidden="1">#REF!</definedName>
    <definedName name="_32__123Graph_DChart_1A" hidden="1">#REF!</definedName>
    <definedName name="_32__123Graph_E__200__BPF" localSheetId="36" hidden="1">#REF!</definedName>
    <definedName name="_32__123Graph_E__200__BPF" hidden="1">#REF!</definedName>
    <definedName name="_32__123Graph_F__200__BPF" localSheetId="36" hidden="1">#REF!</definedName>
    <definedName name="_32__123Graph_F__200__BPF" hidden="1">#REF!</definedName>
    <definedName name="_32__123Graph_F__200__D50" localSheetId="36" hidden="1">#REF!</definedName>
    <definedName name="_32__123Graph_F__200__D50" hidden="1">#REF!</definedName>
    <definedName name="_32__123Graph_FChart_1A" localSheetId="36" hidden="1">#REF!</definedName>
    <definedName name="_32__123Graph_FChart_1A" hidden="1">#REF!</definedName>
    <definedName name="_32__123Graph_XCHART_15" hidden="1">#REF!</definedName>
    <definedName name="_32__123Graph_XCHART_17" hidden="1">#REF!</definedName>
    <definedName name="_32__123Graph_XGRAFICO_3" localSheetId="36" hidden="1">#REF!</definedName>
    <definedName name="_32__123Graph_XGRAFICO_3" hidden="1">#REF!</definedName>
    <definedName name="_320__123Graph_CPBR_FLUME_A" localSheetId="36" hidden="1">#REF!</definedName>
    <definedName name="_320__123Graph_CPBR_FLUME_A" hidden="1">#REF!</definedName>
    <definedName name="_321__123Graph_CPBR_FLUME_B" localSheetId="36" hidden="1">#REF!</definedName>
    <definedName name="_321__123Graph_CPBR_FLUME_B" hidden="1">#REF!</definedName>
    <definedName name="_322__123Graph_CPW702_A" localSheetId="36" hidden="1">#REF!</definedName>
    <definedName name="_322__123Graph_CPW702_A" hidden="1">#REF!</definedName>
    <definedName name="_323__123Graph_CPW702_B" localSheetId="36" hidden="1">#REF!</definedName>
    <definedName name="_323__123Graph_CPW702_B" hidden="1">#REF!</definedName>
    <definedName name="_324__123Graph_CPW704_A" localSheetId="36" hidden="1">#REF!</definedName>
    <definedName name="_324__123Graph_CPW704_A" hidden="1">#REF!</definedName>
    <definedName name="_325__123Graph_CPW704_B" localSheetId="36" hidden="1">#REF!</definedName>
    <definedName name="_325__123Graph_CPW704_B" hidden="1">#REF!</definedName>
    <definedName name="_326__123Graph_CPW705_A" localSheetId="36" hidden="1">#REF!</definedName>
    <definedName name="_326__123Graph_CPW705_A" hidden="1">#REF!</definedName>
    <definedName name="_327__123Graph_CPW705_B" localSheetId="36" hidden="1">#REF!</definedName>
    <definedName name="_327__123Graph_CPW705_B" hidden="1">#REF!</definedName>
    <definedName name="_328__123Graph_CPW708_A" localSheetId="36" hidden="1">#REF!</definedName>
    <definedName name="_328__123Graph_CPW708_A" hidden="1">#REF!</definedName>
    <definedName name="_329__123Graph_CPW708_B" localSheetId="36" hidden="1">#REF!</definedName>
    <definedName name="_329__123Graph_CPW708_B" hidden="1">#REF!</definedName>
    <definedName name="_32ELEORIE">#REF!</definedName>
    <definedName name="_33" localSheetId="31">#REF!</definedName>
    <definedName name="_33">!#REF!</definedName>
    <definedName name="_33______123Graph_XNET_ACUM" localSheetId="36" hidden="1">#REF!</definedName>
    <definedName name="_33______123Graph_XNET_ACUM" hidden="1">#REF!</definedName>
    <definedName name="_33____123Graph_D__200__BPF" localSheetId="36" hidden="1">#REF!</definedName>
    <definedName name="_33____123Graph_D__200__BPF" hidden="1">#REF!</definedName>
    <definedName name="_33___123Graph_D__200__BPF" localSheetId="36" hidden="1">#REF!</definedName>
    <definedName name="_33___123Graph_D__200__BPF" hidden="1">#REF!</definedName>
    <definedName name="_33___123Graph_XCHART_1" localSheetId="36" hidden="1">#REF!</definedName>
    <definedName name="_33___123Graph_XCHART_1" hidden="1">#REF!</definedName>
    <definedName name="_33__123Graph_A358D_A" localSheetId="36" hidden="1">#REF!</definedName>
    <definedName name="_33__123Graph_A358D_A" hidden="1">#REF!</definedName>
    <definedName name="_33__123Graph_CChart_1A" localSheetId="36" hidden="1">#REF!</definedName>
    <definedName name="_33__123Graph_CChart_1A" hidden="1">#REF!</definedName>
    <definedName name="_33__123Graph_CKW_H" localSheetId="36" hidden="1">#REF!</definedName>
    <definedName name="_33__123Graph_CKW_H" hidden="1">#REF!</definedName>
    <definedName name="_33__123Graph_D__200__BPF" localSheetId="36" hidden="1">#REF!</definedName>
    <definedName name="_33__123Graph_D__200__BPF" hidden="1">#REF!</definedName>
    <definedName name="_33__123Graph_E__200__BPF" hidden="1">#REF!</definedName>
    <definedName name="_33__123Graph_E__200__D50" localSheetId="36" hidden="1">#REF!</definedName>
    <definedName name="_33__123Graph_E__200__D50" hidden="1">#REF!</definedName>
    <definedName name="_33__123Graph_X__200__BPF" localSheetId="36" hidden="1">#REF!</definedName>
    <definedName name="_33__123Graph_X__200__BPF" hidden="1">#REF!</definedName>
    <definedName name="_33__123Graph_XCHART_18" hidden="1">#REF!</definedName>
    <definedName name="_33__123Graph_XGRANULOMETRIA_1" localSheetId="36" hidden="1">#REF!</definedName>
    <definedName name="_33__123Graph_XGRANULOMETRIA_1" hidden="1">#REF!</definedName>
    <definedName name="_330__123Graph_CPW709_A" localSheetId="36" hidden="1">#REF!</definedName>
    <definedName name="_330__123Graph_CPW709_A" hidden="1">#REF!</definedName>
    <definedName name="_331__123Graph_CPW709_B" localSheetId="36" hidden="1">#REF!</definedName>
    <definedName name="_331__123Graph_CPW709_B" hidden="1">#REF!</definedName>
    <definedName name="_332__123Graph_CPW712_A" localSheetId="36" hidden="1">#REF!</definedName>
    <definedName name="_332__123Graph_CPW712_A" hidden="1">#REF!</definedName>
    <definedName name="_333__123Graph_CPW712_B" localSheetId="36" hidden="1">#REF!</definedName>
    <definedName name="_333__123Graph_CPW712_B" hidden="1">#REF!</definedName>
    <definedName name="_3333" localSheetId="36" hidden="1">#REF!</definedName>
    <definedName name="_3333" hidden="1">#REF!</definedName>
    <definedName name="_334__123Graph_CPW713_A" localSheetId="36" hidden="1">#REF!</definedName>
    <definedName name="_334__123Graph_CPW713_A" hidden="1">#REF!</definedName>
    <definedName name="_335__123Graph_CPW713_B" localSheetId="36" hidden="1">#REF!</definedName>
    <definedName name="_335__123Graph_CPW713_B" hidden="1">#REF!</definedName>
    <definedName name="_336__123Graph_CPW715_A" localSheetId="36" hidden="1">#REF!</definedName>
    <definedName name="_336__123Graph_CPW715_A" hidden="1">#REF!</definedName>
    <definedName name="_337__123Graph_CPW715_B" localSheetId="36" hidden="1">#REF!</definedName>
    <definedName name="_337__123Graph_CPW715_B" hidden="1">#REF!</definedName>
    <definedName name="_338__123Graph_CPW716_A" localSheetId="36" hidden="1">#REF!</definedName>
    <definedName name="_338__123Graph_CPW716_A" hidden="1">#REF!</definedName>
    <definedName name="_339__123Graph_CPW716_B" localSheetId="36" hidden="1">#REF!</definedName>
    <definedName name="_339__123Graph_CPW716_B" hidden="1">#REF!</definedName>
    <definedName name="_34" localSheetId="31">#REF!</definedName>
    <definedName name="_34">!#REF!</definedName>
    <definedName name="_34____123Graph_D__200__D50" localSheetId="36" hidden="1">#REF!</definedName>
    <definedName name="_34____123Graph_D__200__D50" hidden="1">#REF!</definedName>
    <definedName name="_34___123Graph_D__200__D50" localSheetId="36" hidden="1">#REF!</definedName>
    <definedName name="_34___123Graph_D__200__D50" hidden="1">#REF!</definedName>
    <definedName name="_34___123Graph_XCHART_5" localSheetId="36" hidden="1">#REF!</definedName>
    <definedName name="_34___123Graph_XCHART_5" hidden="1">#REF!</definedName>
    <definedName name="_34__123Graph_A358D_B" localSheetId="36" hidden="1">#REF!</definedName>
    <definedName name="_34__123Graph_A358D_B" hidden="1">#REF!</definedName>
    <definedName name="_34__123Graph_BChart_1A" localSheetId="36" hidden="1">#REF!</definedName>
    <definedName name="_34__123Graph_BChart_1A" hidden="1">#REF!</definedName>
    <definedName name="_34__123Graph_CChart_1A" localSheetId="36" hidden="1">#REF!</definedName>
    <definedName name="_34__123Graph_CChart_1A" hidden="1">#REF!</definedName>
    <definedName name="_34__123Graph_CSEG_PIE" hidden="1">#REF!</definedName>
    <definedName name="_34__123Graph_D__200__D50" localSheetId="36" hidden="1">#REF!</definedName>
    <definedName name="_34__123Graph_D__200__D50" hidden="1">#REF!</definedName>
    <definedName name="_34__123Graph_E__200__D50" hidden="1">#REF!</definedName>
    <definedName name="_34__123Graph_F__200__BPF" localSheetId="36" hidden="1">#REF!</definedName>
    <definedName name="_34__123Graph_F__200__BPF" hidden="1">#REF!</definedName>
    <definedName name="_34__123Graph_F__200__D50" localSheetId="36" hidden="1">#REF!</definedName>
    <definedName name="_34__123Graph_F__200__D50" hidden="1">#REF!</definedName>
    <definedName name="_34__123Graph_X__200__D50" localSheetId="36" hidden="1">#REF!</definedName>
    <definedName name="_34__123Graph_X__200__D50" hidden="1">#REF!</definedName>
    <definedName name="_34__123Graph_XCHART_16" hidden="1">#REF!</definedName>
    <definedName name="_34__123Graph_XCHART_19" hidden="1">#REF!</definedName>
    <definedName name="_340__123Graph_CSOUTH_FLUME_A" localSheetId="36" hidden="1">#REF!</definedName>
    <definedName name="_340__123Graph_CSOUTH_FLUME_A" hidden="1">#REF!</definedName>
    <definedName name="_341__123Graph_CSOUTH_FLUME_B" localSheetId="36" hidden="1">#REF!</definedName>
    <definedName name="_341__123Graph_CSOUTH_FLUME_B" hidden="1">#REF!</definedName>
    <definedName name="_342__123Graph_CSUMP_STAGE2_A" localSheetId="36" hidden="1">#REF!</definedName>
    <definedName name="_342__123Graph_CSUMP_STAGE2_A" hidden="1">#REF!</definedName>
    <definedName name="_343__123Graph_CSUMP_STAGE2_B" localSheetId="36" hidden="1">#REF!</definedName>
    <definedName name="_343__123Graph_CSUMP_STAGE2_B" hidden="1">#REF!</definedName>
    <definedName name="_3430F">#REF!</definedName>
    <definedName name="_3430Q">#REF!</definedName>
    <definedName name="_344__123Graph_X121_2_A" localSheetId="36" hidden="1">#REF!</definedName>
    <definedName name="_344__123Graph_X121_2_A" hidden="1">#REF!</definedName>
    <definedName name="_345__123Graph_X121_2_B" localSheetId="36" hidden="1">#REF!</definedName>
    <definedName name="_345__123Graph_X121_2_B" hidden="1">#REF!</definedName>
    <definedName name="_346__123Graph_X121_2_C" localSheetId="36" hidden="1">#REF!</definedName>
    <definedName name="_346__123Graph_X121_2_C" hidden="1">#REF!</definedName>
    <definedName name="_347__123Graph_X121_2_D" localSheetId="36" hidden="1">#REF!</definedName>
    <definedName name="_347__123Graph_X121_2_D" hidden="1">#REF!</definedName>
    <definedName name="_348__123Graph_X350D_A" localSheetId="36" hidden="1">#REF!</definedName>
    <definedName name="_348__123Graph_X350D_A" hidden="1">#REF!</definedName>
    <definedName name="_349__123Graph_X350D_B" localSheetId="36" hidden="1">#REF!</definedName>
    <definedName name="_349__123Graph_X350D_B" hidden="1">#REF!</definedName>
    <definedName name="_35____123Graph_E__200__BPF" localSheetId="36" hidden="1">#REF!</definedName>
    <definedName name="_35____123Graph_E__200__BPF" hidden="1">#REF!</definedName>
    <definedName name="_35___123Graph_E__200__BPF" localSheetId="36" hidden="1">#REF!</definedName>
    <definedName name="_35___123Graph_E__200__BPF" hidden="1">#REF!</definedName>
    <definedName name="_35__123Graph_A358D_C" localSheetId="36" hidden="1">#REF!</definedName>
    <definedName name="_35__123Graph_A358D_C" hidden="1">#REF!</definedName>
    <definedName name="_35__123Graph_BEFICIENCIA_1" localSheetId="36" hidden="1">#REF!</definedName>
    <definedName name="_35__123Graph_BEFICIENCIA_1" hidden="1">#REF!</definedName>
    <definedName name="_35__123Graph_CGRANULOMETRIA_1" localSheetId="36" hidden="1">#REF!</definedName>
    <definedName name="_35__123Graph_CGRANULOMETRIA_1" hidden="1">#REF!</definedName>
    <definedName name="_35__123Graph_E__200__BPF" localSheetId="36" hidden="1">#REF!</definedName>
    <definedName name="_35__123Graph_E__200__BPF" hidden="1">#REF!</definedName>
    <definedName name="_35__123Graph_ECHART_15" hidden="1">#REF!</definedName>
    <definedName name="_35__123Graph_EChart_1A" localSheetId="36" hidden="1">#REF!</definedName>
    <definedName name="_35__123Graph_EChart_1A" hidden="1">#REF!</definedName>
    <definedName name="_35__123Graph_F__200__D50" localSheetId="36" hidden="1">#REF!</definedName>
    <definedName name="_35__123Graph_F__200__D50" hidden="1">#REF!</definedName>
    <definedName name="_35__123Graph_FChart_1A" localSheetId="36" hidden="1">#REF!</definedName>
    <definedName name="_35__123Graph_FChart_1A" hidden="1">#REF!</definedName>
    <definedName name="_35__123Graph_XChart_1A" localSheetId="36" hidden="1">#REF!</definedName>
    <definedName name="_35__123Graph_XChart_1A" hidden="1">#REF!</definedName>
    <definedName name="_35__123Graph_XCHART_22" hidden="1">#REF!</definedName>
    <definedName name="_350__123Graph_X350D_C" localSheetId="36" hidden="1">#REF!</definedName>
    <definedName name="_350__123Graph_X350D_C" hidden="1">#REF!</definedName>
    <definedName name="_351__123Graph_X350D_D" localSheetId="36" hidden="1">#REF!</definedName>
    <definedName name="_351__123Graph_X350D_D" hidden="1">#REF!</definedName>
    <definedName name="_352__123Graph_X351D_A" localSheetId="36" hidden="1">#REF!</definedName>
    <definedName name="_352__123Graph_X351D_A" hidden="1">#REF!</definedName>
    <definedName name="_353__123Graph_X351D_B" localSheetId="36" hidden="1">#REF!</definedName>
    <definedName name="_353__123Graph_X351D_B" hidden="1">#REF!</definedName>
    <definedName name="_354__123Graph_X351D_C" localSheetId="36" hidden="1">#REF!</definedName>
    <definedName name="_354__123Graph_X351D_C" hidden="1">#REF!</definedName>
    <definedName name="_355__123Graph_X351D_D" localSheetId="36" hidden="1">#REF!</definedName>
    <definedName name="_355__123Graph_X351D_D" hidden="1">#REF!</definedName>
    <definedName name="_356__123Graph_X353T_A" localSheetId="36" hidden="1">#REF!</definedName>
    <definedName name="_356__123Graph_X353T_A" hidden="1">#REF!</definedName>
    <definedName name="_357__123Graph_X353T_B" localSheetId="36" hidden="1">#REF!</definedName>
    <definedName name="_357__123Graph_X353T_B" hidden="1">#REF!</definedName>
    <definedName name="_358__123Graph_X353T_C" localSheetId="36" hidden="1">#REF!</definedName>
    <definedName name="_358__123Graph_X353T_C" hidden="1">#REF!</definedName>
    <definedName name="_359__123Graph_X353T_D" localSheetId="36" hidden="1">#REF!</definedName>
    <definedName name="_359__123Graph_X353T_D" hidden="1">#REF!</definedName>
    <definedName name="_35ELECT">#REF!</definedName>
    <definedName name="_35ELNO">#REF!</definedName>
    <definedName name="_36" localSheetId="31">#REF!</definedName>
    <definedName name="_36">!#REF!</definedName>
    <definedName name="_36_____123Graph_A__200__BPF" localSheetId="36" hidden="1">#REF!</definedName>
    <definedName name="_36_____123Graph_A__200__BPF" hidden="1">#REF!</definedName>
    <definedName name="_36____123Graph_E__200__D50" localSheetId="36" hidden="1">#REF!</definedName>
    <definedName name="_36____123Graph_E__200__D50" hidden="1">#REF!</definedName>
    <definedName name="_36___123Graph_E__200__D50" localSheetId="36" hidden="1">#REF!</definedName>
    <definedName name="_36___123Graph_E__200__D50" hidden="1">#REF!</definedName>
    <definedName name="_36___123Graph_XCHART_2" localSheetId="36" hidden="1">#REF!</definedName>
    <definedName name="_36___123Graph_XCHART_2" hidden="1">#REF!</definedName>
    <definedName name="_36___123Graph_XCHART_7" localSheetId="36" hidden="1">#REF!</definedName>
    <definedName name="_36___123Graph_XCHART_7" hidden="1">#REF!</definedName>
    <definedName name="_36__123Graph_A358D_D" localSheetId="36" hidden="1">#REF!</definedName>
    <definedName name="_36__123Graph_A358D_D" hidden="1">#REF!</definedName>
    <definedName name="_36__123Graph_BGRANULOMETRIA_1" localSheetId="36" hidden="1">#REF!</definedName>
    <definedName name="_36__123Graph_BGRANULOMETRIA_1" hidden="1">#REF!</definedName>
    <definedName name="_36__123Graph_CChart_1A" localSheetId="36" hidden="1">#REF!</definedName>
    <definedName name="_36__123Graph_CChart_1A" hidden="1">#REF!</definedName>
    <definedName name="_36__123Graph_D__200__BPF" localSheetId="36" hidden="1">#REF!</definedName>
    <definedName name="_36__123Graph_D__200__BPF" hidden="1">#REF!</definedName>
    <definedName name="_36__123Graph_DCHART_15" hidden="1">#REF!</definedName>
    <definedName name="_36__123Graph_E__200__D50" localSheetId="36" hidden="1">#REF!</definedName>
    <definedName name="_36__123Graph_E__200__D50" hidden="1">#REF!</definedName>
    <definedName name="_36__123Graph_F__200__BPF" hidden="1">#REF!</definedName>
    <definedName name="_36__123Graph_FChart_1A" localSheetId="36" hidden="1">#REF!</definedName>
    <definedName name="_36__123Graph_FChart_1A" hidden="1">#REF!</definedName>
    <definedName name="_36__123Graph_LBL_ACHART_5" localSheetId="36" hidden="1">#REF!</definedName>
    <definedName name="_36__123Graph_LBL_ACHART_5" hidden="1">#REF!</definedName>
    <definedName name="_36__123Graph_X__200__BPF" localSheetId="36" hidden="1">#REF!</definedName>
    <definedName name="_36__123Graph_X__200__BPF" hidden="1">#REF!</definedName>
    <definedName name="_36__123Graph_XCHART_5" localSheetId="36" hidden="1">#REF!</definedName>
    <definedName name="_36__123Graph_XCHART_5" hidden="1">#REF!</definedName>
    <definedName name="_36__123Graph_XSEG_PIE" hidden="1">#REF!</definedName>
    <definedName name="_360__123Graph_X354D_A" localSheetId="36" hidden="1">#REF!</definedName>
    <definedName name="_360__123Graph_X354D_A" hidden="1">#REF!</definedName>
    <definedName name="_361__123Graph_X354D_B" localSheetId="36" hidden="1">#REF!</definedName>
    <definedName name="_361__123Graph_X354D_B" hidden="1">#REF!</definedName>
    <definedName name="_362__123Graph_X354D_C" localSheetId="36" hidden="1">#REF!</definedName>
    <definedName name="_362__123Graph_X354D_C" hidden="1">#REF!</definedName>
    <definedName name="_363__123Graph_X354D_D" localSheetId="36" hidden="1">#REF!</definedName>
    <definedName name="_363__123Graph_X354D_D" hidden="1">#REF!</definedName>
    <definedName name="_364__123Graph_X355D_A" localSheetId="36" hidden="1">#REF!</definedName>
    <definedName name="_364__123Graph_X355D_A" hidden="1">#REF!</definedName>
    <definedName name="_365__123Graph_X355D_B" localSheetId="36" hidden="1">#REF!</definedName>
    <definedName name="_365__123Graph_X355D_B" hidden="1">#REF!</definedName>
    <definedName name="_366__123Graph_X355D_C" localSheetId="36" hidden="1">#REF!</definedName>
    <definedName name="_366__123Graph_X355D_C" hidden="1">#REF!</definedName>
    <definedName name="_367__123Graph_X355D_D" localSheetId="36" hidden="1">#REF!</definedName>
    <definedName name="_367__123Graph_X355D_D" hidden="1">#REF!</definedName>
    <definedName name="_368__123Graph_X356D_A" localSheetId="36" hidden="1">#REF!</definedName>
    <definedName name="_368__123Graph_X356D_A" hidden="1">#REF!</definedName>
    <definedName name="_369__123Graph_X356D_B" localSheetId="36" hidden="1">#REF!</definedName>
    <definedName name="_369__123Graph_X356D_B" hidden="1">#REF!</definedName>
    <definedName name="_37" localSheetId="31">#REF!</definedName>
    <definedName name="_37">!#REF!</definedName>
    <definedName name="_37_____123Graph_A__200__D50" localSheetId="36" hidden="1">#REF!</definedName>
    <definedName name="_37_____123Graph_A__200__D50" hidden="1">#REF!</definedName>
    <definedName name="_37____123Graph_F__200__BPF" localSheetId="36" hidden="1">#REF!</definedName>
    <definedName name="_37____123Graph_F__200__BPF" hidden="1">#REF!</definedName>
    <definedName name="_37___123Graph_F__200__BPF" localSheetId="36" hidden="1">#REF!</definedName>
    <definedName name="_37___123Graph_F__200__BPF" hidden="1">#REF!</definedName>
    <definedName name="_37___123Graph_XEFICIENCIA_1" localSheetId="36" hidden="1">#REF!</definedName>
    <definedName name="_37___123Graph_XEFICIENCIA_1" hidden="1">#REF!</definedName>
    <definedName name="_37__123Graph_A359D_A" localSheetId="36" hidden="1">#REF!</definedName>
    <definedName name="_37__123Graph_A359D_A" hidden="1">#REF!</definedName>
    <definedName name="_37__123Graph_C__200__BPF" localSheetId="36" hidden="1">#REF!</definedName>
    <definedName name="_37__123Graph_C__200__BPF" hidden="1">#REF!</definedName>
    <definedName name="_37__123Graph_D__200__D50" localSheetId="36" hidden="1">#REF!</definedName>
    <definedName name="_37__123Graph_D__200__D50" hidden="1">#REF!</definedName>
    <definedName name="_37__123Graph_F__200__BPF" localSheetId="36" hidden="1">#REF!</definedName>
    <definedName name="_37__123Graph_F__200__BPF" hidden="1">#REF!</definedName>
    <definedName name="_37__123Graph_F__200__D50" hidden="1">#REF!</definedName>
    <definedName name="_37__123Graph_LBL_ACHART_6" localSheetId="36" hidden="1">#REF!</definedName>
    <definedName name="_37__123Graph_LBL_ACHART_6" hidden="1">#REF!</definedName>
    <definedName name="_37__123Graph_X__200__D50" localSheetId="36" hidden="1">#REF!</definedName>
    <definedName name="_37__123Graph_X__200__D50" hidden="1">#REF!</definedName>
    <definedName name="_37__123Graph_XCHART_7" localSheetId="36" hidden="1">#REF!</definedName>
    <definedName name="_37__123Graph_XCHART_7" hidden="1">#REF!</definedName>
    <definedName name="_370__123Graph_X356D_C" localSheetId="36" hidden="1">#REF!</definedName>
    <definedName name="_370__123Graph_X356D_C" hidden="1">#REF!</definedName>
    <definedName name="_371__123Graph_X356D_D" localSheetId="36" hidden="1">#REF!</definedName>
    <definedName name="_371__123Graph_X356D_D" hidden="1">#REF!</definedName>
    <definedName name="_372__123Graph_X357A_A" localSheetId="36" hidden="1">#REF!</definedName>
    <definedName name="_372__123Graph_X357A_A" hidden="1">#REF!</definedName>
    <definedName name="_373__123Graph_X357A_B" localSheetId="36" hidden="1">#REF!</definedName>
    <definedName name="_373__123Graph_X357A_B" hidden="1">#REF!</definedName>
    <definedName name="_374__123Graph_X357A_C" localSheetId="36" hidden="1">#REF!</definedName>
    <definedName name="_374__123Graph_X357A_C" hidden="1">#REF!</definedName>
    <definedName name="_375__123Graph_X357A_D" localSheetId="36" hidden="1">#REF!</definedName>
    <definedName name="_375__123Graph_X357A_D" hidden="1">#REF!</definedName>
    <definedName name="_376__123Graph_X358D_A" localSheetId="36" hidden="1">#REF!</definedName>
    <definedName name="_376__123Graph_X358D_A" hidden="1">#REF!</definedName>
    <definedName name="_377__123Graph_X358D_B" localSheetId="36" hidden="1">#REF!</definedName>
    <definedName name="_377__123Graph_X358D_B" hidden="1">#REF!</definedName>
    <definedName name="_378__123Graph_X358D_C" localSheetId="36" hidden="1">#REF!</definedName>
    <definedName name="_378__123Graph_X358D_C" hidden="1">#REF!</definedName>
    <definedName name="_379__123Graph_X358D_D" localSheetId="36" hidden="1">#REF!</definedName>
    <definedName name="_379__123Graph_X358D_D" hidden="1">#REF!</definedName>
    <definedName name="_38_____123Graph_AEFICIENCIA_1" localSheetId="36" hidden="1">#REF!</definedName>
    <definedName name="_38_____123Graph_AEFICIENCIA_1" hidden="1">#REF!</definedName>
    <definedName name="_38____123Graph_F__200__D50" localSheetId="36" hidden="1">#REF!</definedName>
    <definedName name="_38____123Graph_F__200__D50" hidden="1">#REF!</definedName>
    <definedName name="_38___123Graph_F__200__D50" localSheetId="36" hidden="1">#REF!</definedName>
    <definedName name="_38___123Graph_F__200__D50" hidden="1">#REF!</definedName>
    <definedName name="_38__123Graph_A359D_B" localSheetId="36" hidden="1">#REF!</definedName>
    <definedName name="_38__123Graph_A359D_B" hidden="1">#REF!</definedName>
    <definedName name="_38__123Graph_C__200__D50" localSheetId="36" hidden="1">#REF!</definedName>
    <definedName name="_38__123Graph_C__200__D50" hidden="1">#REF!</definedName>
    <definedName name="_38__123Graph_DCHART_16" hidden="1">#REF!</definedName>
    <definedName name="_38__123Graph_F__200__D50" localSheetId="36" hidden="1">#REF!</definedName>
    <definedName name="_38__123Graph_F__200__D50" hidden="1">#REF!</definedName>
    <definedName name="_38__123Graph_LBL_ACHART_5" hidden="1">#REF!</definedName>
    <definedName name="_38__123Graph_LBL_ACHART_7" localSheetId="36" hidden="1">#REF!</definedName>
    <definedName name="_38__123Graph_LBL_ACHART_7" hidden="1">#REF!</definedName>
    <definedName name="_38__123Graph_X__200__D50" localSheetId="36" hidden="1">#REF!</definedName>
    <definedName name="_38__123Graph_X__200__D50" hidden="1">#REF!</definedName>
    <definedName name="_38__123Graph_XEFICIENCIA_1" localSheetId="36" hidden="1">#REF!</definedName>
    <definedName name="_38__123Graph_XEFICIENCIA_1" hidden="1">#REF!</definedName>
    <definedName name="_380__123Graph_X359D_A" localSheetId="36" hidden="1">#REF!</definedName>
    <definedName name="_380__123Graph_X359D_A" hidden="1">#REF!</definedName>
    <definedName name="_381__123Graph_X359D_B" localSheetId="36" hidden="1">#REF!</definedName>
    <definedName name="_381__123Graph_X359D_B" hidden="1">#REF!</definedName>
    <definedName name="_3810F">#REF!</definedName>
    <definedName name="_3810Q">#REF!</definedName>
    <definedName name="_382__123Graph_X359D_C" localSheetId="36" hidden="1">#REF!</definedName>
    <definedName name="_382__123Graph_X359D_C" hidden="1">#REF!</definedName>
    <definedName name="_3820F">#REF!</definedName>
    <definedName name="_3820Q">#REF!</definedName>
    <definedName name="_383__123Graph_X359D_D" localSheetId="36" hidden="1">#REF!</definedName>
    <definedName name="_383__123Graph_X359D_D" hidden="1">#REF!</definedName>
    <definedName name="_3830F">#REF!</definedName>
    <definedName name="_3830Q">#REF!</definedName>
    <definedName name="_384__123Graph_X360A_A" localSheetId="36" hidden="1">#REF!</definedName>
    <definedName name="_384__123Graph_X360A_A" hidden="1">#REF!</definedName>
    <definedName name="_385__123Graph_X360A_B" localSheetId="36" hidden="1">#REF!</definedName>
    <definedName name="_385__123Graph_X360A_B" hidden="1">#REF!</definedName>
    <definedName name="_386__123Graph_X360A_C" localSheetId="36" hidden="1">#REF!</definedName>
    <definedName name="_386__123Graph_X360A_C" hidden="1">#REF!</definedName>
    <definedName name="_387__123Graph_X360A_D" localSheetId="36" hidden="1">#REF!</definedName>
    <definedName name="_387__123Graph_X360A_D" hidden="1">#REF!</definedName>
    <definedName name="_388__123Graph_X361D_A" localSheetId="36" hidden="1">#REF!</definedName>
    <definedName name="_388__123Graph_X361D_A" hidden="1">#REF!</definedName>
    <definedName name="_389__123Graph_X361D_B" localSheetId="36" hidden="1">#REF!</definedName>
    <definedName name="_389__123Graph_X361D_B" hidden="1">#REF!</definedName>
    <definedName name="_38ELSURE">#REF!</definedName>
    <definedName name="_39_____123Graph_AGRANULOMETRIA_1" localSheetId="36" hidden="1">#REF!</definedName>
    <definedName name="_39_____123Graph_AGRANULOMETRIA_1" hidden="1">#REF!</definedName>
    <definedName name="_39____123Graph_X__200__BPF" localSheetId="36" hidden="1">#REF!</definedName>
    <definedName name="_39____123Graph_X__200__BPF" hidden="1">#REF!</definedName>
    <definedName name="_39___123Graph_X__200__BPF" localSheetId="36" hidden="1">#REF!</definedName>
    <definedName name="_39___123Graph_X__200__BPF" hidden="1">#REF!</definedName>
    <definedName name="_39__123Graph_A359D_C" localSheetId="36" hidden="1">#REF!</definedName>
    <definedName name="_39__123Graph_A359D_C" hidden="1">#REF!</definedName>
    <definedName name="_39__123Graph_LBL_ACHART_6" hidden="1">#REF!</definedName>
    <definedName name="_39__123Graph_X__200__BPF" localSheetId="36" hidden="1">#REF!</definedName>
    <definedName name="_39__123Graph_X__200__BPF" hidden="1">#REF!</definedName>
    <definedName name="_39__123Graph_XGRANULOMETRIA_1" localSheetId="36" hidden="1">#REF!</definedName>
    <definedName name="_39__123Graph_XGRANULOMETRIA_1" hidden="1">#REF!</definedName>
    <definedName name="_390__123Graph_X361D_D" localSheetId="36" hidden="1">#REF!</definedName>
    <definedName name="_390__123Graph_X361D_D" hidden="1">#REF!</definedName>
    <definedName name="_391__123Graph_X362D_A" localSheetId="36" hidden="1">#REF!</definedName>
    <definedName name="_391__123Graph_X362D_A" hidden="1">#REF!</definedName>
    <definedName name="_392__123Graph_X362D_B" localSheetId="36" hidden="1">#REF!</definedName>
    <definedName name="_392__123Graph_X362D_B" hidden="1">#REF!</definedName>
    <definedName name="_393__123Graph_X362D_C" localSheetId="36" hidden="1">#REF!</definedName>
    <definedName name="_393__123Graph_X362D_C" hidden="1">#REF!</definedName>
    <definedName name="_394__123Graph_X362D_D" localSheetId="36" hidden="1">#REF!</definedName>
    <definedName name="_394__123Graph_X362D_D" hidden="1">#REF!</definedName>
    <definedName name="_395__123Graph_X364D_A" localSheetId="36" hidden="1">#REF!</definedName>
    <definedName name="_395__123Graph_X364D_A" hidden="1">#REF!</definedName>
    <definedName name="_396__123Graph_X364D_B" localSheetId="36" hidden="1">#REF!</definedName>
    <definedName name="_396__123Graph_X364D_B" hidden="1">#REF!</definedName>
    <definedName name="_397__123Graph_X364D_C" localSheetId="36" hidden="1">#REF!</definedName>
    <definedName name="_397__123Graph_X364D_C" hidden="1">#REF!</definedName>
    <definedName name="_398__123Graph_X364D_D" localSheetId="36" hidden="1">#REF!</definedName>
    <definedName name="_398__123Graph_X364D_D" hidden="1">#REF!</definedName>
    <definedName name="_399__123Graph_X365S_A" localSheetId="36" hidden="1">#REF!</definedName>
    <definedName name="_399__123Graph_X365S_A" hidden="1">#REF!</definedName>
    <definedName name="_3A">#REF!</definedName>
    <definedName name="_3A1_" localSheetId="35" hidden="1">{#N/A,#N/A,TRUE,"Basic";#N/A,#N/A,TRUE,"EXT-TABLE";#N/A,#N/A,TRUE,"STEEL";#N/A,#N/A,TRUE,"INT-Table";#N/A,#N/A,TRUE,"STEEL";#N/A,#N/A,TRUE,"Door"}</definedName>
    <definedName name="_3A1_" localSheetId="37" hidden="1">{#N/A,#N/A,TRUE,"Basic";#N/A,#N/A,TRUE,"EXT-TABLE";#N/A,#N/A,TRUE,"STEEL";#N/A,#N/A,TRUE,"INT-Table";#N/A,#N/A,TRUE,"STEEL";#N/A,#N/A,TRUE,"Door"}</definedName>
    <definedName name="_3A1_" localSheetId="36" hidden="1">{#N/A,#N/A,TRUE,"Basic";#N/A,#N/A,TRUE,"EXT-TABLE";#N/A,#N/A,TRUE,"STEEL";#N/A,#N/A,TRUE,"INT-Table";#N/A,#N/A,TRUE,"STEEL";#N/A,#N/A,TRUE,"Door"}</definedName>
    <definedName name="_3A1_" localSheetId="33" hidden="1">{#N/A,#N/A,TRUE,"Basic";#N/A,#N/A,TRUE,"EXT-TABLE";#N/A,#N/A,TRUE,"STEEL";#N/A,#N/A,TRUE,"INT-Table";#N/A,#N/A,TRUE,"STEEL";#N/A,#N/A,TRUE,"Door"}</definedName>
    <definedName name="_3A1_" localSheetId="34" hidden="1">{#N/A,#N/A,TRUE,"Basic";#N/A,#N/A,TRUE,"EXT-TABLE";#N/A,#N/A,TRUE,"STEEL";#N/A,#N/A,TRUE,"INT-Table";#N/A,#N/A,TRUE,"STEEL";#N/A,#N/A,TRUE,"Door"}</definedName>
    <definedName name="_3A1_" localSheetId="31" hidden="1">{#N/A,#N/A,TRUE,"Basic";#N/A,#N/A,TRUE,"EXT-TABLE";#N/A,#N/A,TRUE,"STEEL";#N/A,#N/A,TRUE,"INT-Table";#N/A,#N/A,TRUE,"STEEL";#N/A,#N/A,TRUE,"Door"}</definedName>
    <definedName name="_3A1_" hidden="1">{#N/A,#N/A,TRUE,"Basic";#N/A,#N/A,TRUE,"EXT-TABLE";#N/A,#N/A,TRUE,"STEEL";#N/A,#N/A,TRUE,"INT-Table";#N/A,#N/A,TRUE,"STEEL";#N/A,#N/A,TRUE,"Door"}</definedName>
    <definedName name="_3B">#REF!</definedName>
    <definedName name="_3C">#REF!</definedName>
    <definedName name="_3ELECSURE" localSheetId="31">#REF!</definedName>
    <definedName name="_3ELECSURE">!#REF!</definedName>
    <definedName name="_3F" localSheetId="35" hidden="1">#REF!</definedName>
    <definedName name="_3F" localSheetId="37" hidden="1">#REF!</definedName>
    <definedName name="_3F" localSheetId="36" hidden="1">#REF!</definedName>
    <definedName name="_3F" localSheetId="33" hidden="1">#REF!</definedName>
    <definedName name="_3F" localSheetId="34" hidden="1">#REF!</definedName>
    <definedName name="_3F" hidden="1">#REF!</definedName>
    <definedName name="_4" localSheetId="31">#REF!</definedName>
    <definedName name="_4">!#REF!</definedName>
    <definedName name="_4______123Graph_A__200__D50" localSheetId="35" hidden="1">#REF!</definedName>
    <definedName name="_4______123Graph_A__200__D50" localSheetId="37" hidden="1">#REF!</definedName>
    <definedName name="_4______123Graph_A__200__D50" localSheetId="36" hidden="1">#REF!</definedName>
    <definedName name="_4______123Graph_A__200__D50" localSheetId="33" hidden="1">#REF!</definedName>
    <definedName name="_4______123Graph_A__200__D50" localSheetId="34" hidden="1">#REF!</definedName>
    <definedName name="_4______123Graph_A__200__D50" hidden="1">#REF!</definedName>
    <definedName name="_4_____123Graph_AGRANULOMETRIA_1" localSheetId="35" hidden="1">#REF!</definedName>
    <definedName name="_4_____123Graph_AGRANULOMETRIA_1" localSheetId="37" hidden="1">#REF!</definedName>
    <definedName name="_4_____123Graph_AGRANULOMETRIA_1" localSheetId="36" hidden="1">#REF!</definedName>
    <definedName name="_4_____123Graph_AGRANULOMETRIA_1" localSheetId="33" hidden="1">#REF!</definedName>
    <definedName name="_4_____123Graph_AGRANULOMETRIA_1" localSheetId="34" hidden="1">#REF!</definedName>
    <definedName name="_4_____123Graph_AGRANULOMETRIA_1" hidden="1">#REF!</definedName>
    <definedName name="_4____123Graph_AGRANULOMETRIA_1" localSheetId="36" hidden="1">#REF!</definedName>
    <definedName name="_4____123Graph_AGRANULOMETRIA_1" hidden="1">#REF!</definedName>
    <definedName name="_4____123Graph_BChart_1A" localSheetId="36" hidden="1">#REF!</definedName>
    <definedName name="_4____123Graph_BChart_1A" hidden="1">#REF!</definedName>
    <definedName name="_4___123Graph_ACHART_2" localSheetId="36" hidden="1">#REF!</definedName>
    <definedName name="_4___123Graph_ACHART_2" hidden="1">#REF!</definedName>
    <definedName name="_4___123Graph_AGRANULOMETRIA_1" localSheetId="36" hidden="1">#REF!</definedName>
    <definedName name="_4___123Graph_AGRANULOMETRIA_1" hidden="1">#REF!</definedName>
    <definedName name="_4__123Graph_A__200__D50" localSheetId="36" hidden="1">#REF!</definedName>
    <definedName name="_4__123Graph_A__200__D50" hidden="1">#REF!</definedName>
    <definedName name="_4__123Graph_A121_2_D" localSheetId="36" hidden="1">#REF!</definedName>
    <definedName name="_4__123Graph_A121_2_D" hidden="1">#REF!</definedName>
    <definedName name="_4__123Graph_ACHART_10" localSheetId="36" hidden="1">#REF!</definedName>
    <definedName name="_4__123Graph_ACHART_10" hidden="1">#REF!</definedName>
    <definedName name="_4__123Graph_ACHART_12" hidden="1">#REF!</definedName>
    <definedName name="_4__123Graph_ACHART_15" hidden="1">#REF!</definedName>
    <definedName name="_4__123Graph_ACHART_16" localSheetId="36" hidden="1">#REF!</definedName>
    <definedName name="_4__123Graph_ACHART_16" hidden="1">#REF!</definedName>
    <definedName name="_4__123Graph_ACHART_17" hidden="1">#REF!</definedName>
    <definedName name="_4__123Graph_AChart_1A" localSheetId="36" hidden="1">#REF!</definedName>
    <definedName name="_4__123Graph_AChart_1A" hidden="1">#REF!</definedName>
    <definedName name="_4__123Graph_AChart_1AJ" hidden="1">#REF!</definedName>
    <definedName name="_4__123Graph_AEFICIENCIA_1" localSheetId="36" hidden="1">#REF!</definedName>
    <definedName name="_4__123Graph_AEFICIENCIA_1" hidden="1">#REF!</definedName>
    <definedName name="_4__123Graph_AGRAFICO_1" localSheetId="36" hidden="1">#REF!</definedName>
    <definedName name="_4__123Graph_AGRAFICO_1" hidden="1">#REF!</definedName>
    <definedName name="_4__123Graph_AGRAFICO_2" localSheetId="36" hidden="1">#REF!</definedName>
    <definedName name="_4__123Graph_AGRAFICO_2" hidden="1">#REF!</definedName>
    <definedName name="_4__123Graph_AGRAFICO_3" localSheetId="36" hidden="1">#REF!</definedName>
    <definedName name="_4__123Graph_AGRAFICO_3" hidden="1">#REF!</definedName>
    <definedName name="_4__123Graph_AGRAFICO_4" hidden="1">#REF!</definedName>
    <definedName name="_4__123Graph_AGRANULOMETRIA_1" localSheetId="36" hidden="1">#REF!</definedName>
    <definedName name="_4__123Graph_AGRANULOMETRIA_1" hidden="1">#REF!</definedName>
    <definedName name="_4__123Graph_B08_PIPERACK" localSheetId="36" hidden="1">#REF!</definedName>
    <definedName name="_4__123Graph_B08_PIPERACK" hidden="1">#REF!</definedName>
    <definedName name="_4__123Graph_BCHART_15" localSheetId="36" hidden="1">#REF!</definedName>
    <definedName name="_4__123Graph_BCHART_15" hidden="1">#REF!</definedName>
    <definedName name="_4__123Graph_BChart_1A" localSheetId="36" hidden="1">#REF!</definedName>
    <definedName name="_4__123Graph_BChart_1A" hidden="1">#REF!</definedName>
    <definedName name="_4__123Graph_BDIAGRAMM_3" hidden="1">#REF!</definedName>
    <definedName name="_4__123Graph_BENER_ARM" localSheetId="36" hidden="1">#REF!</definedName>
    <definedName name="_4__123Graph_BENER_ARM" hidden="1">#REF!</definedName>
    <definedName name="_4__123Graph_BGRAFICO_2" localSheetId="36" hidden="1">#REF!</definedName>
    <definedName name="_4__123Graph_BGRAFICO_2" hidden="1">#REF!</definedName>
    <definedName name="_4__123Graph_CCHART_1" hidden="1">#REF!</definedName>
    <definedName name="_4__123Graph_CGRAFICO_1" localSheetId="36" hidden="1">#REF!</definedName>
    <definedName name="_4__123Graph_CGRAFICO_1" hidden="1">#REF!</definedName>
    <definedName name="_4__123Graph_DCHART_1" localSheetId="36" hidden="1">#REF!</definedName>
    <definedName name="_4__123Graph_DCHART_1" hidden="1">#REF!</definedName>
    <definedName name="_4__123Graph_DCHART_14" localSheetId="36" hidden="1">#REF!</definedName>
    <definedName name="_4__123Graph_DCHART_14" hidden="1">#REF!</definedName>
    <definedName name="_4__123Graph_DChart_1A" localSheetId="36" hidden="1">#REF!</definedName>
    <definedName name="_4__123Graph_DChart_1A" hidden="1">#REF!</definedName>
    <definedName name="_4__123Graph_DGRAFICO_1" localSheetId="36" hidden="1">#REF!</definedName>
    <definedName name="_4__123Graph_DGRAFICO_1" hidden="1">#REF!</definedName>
    <definedName name="_4__123Graph_FCURRENT" localSheetId="36" hidden="1">#REF!</definedName>
    <definedName name="_4__123Graph_FCURRENT" hidden="1">#REF!</definedName>
    <definedName name="_4__123Graph_LBL_ACart_Utilidad" hidden="1">#REF!</definedName>
    <definedName name="_4__123Graph_XMES_EP" localSheetId="36" hidden="1">#REF!</definedName>
    <definedName name="_4__123Graph_XMES_EP" hidden="1">#REF!</definedName>
    <definedName name="_4__123Graph_XPO_PN" localSheetId="36" hidden="1">#REF!</definedName>
    <definedName name="_4__123Graph_XPO_PN" hidden="1">#REF!</definedName>
    <definedName name="_4__123Graph_XSEPTA_1" hidden="1">#REF!</definedName>
    <definedName name="_4_0_0_F" localSheetId="36" hidden="1">#REF!</definedName>
    <definedName name="_4_0_0_F" hidden="1">#REF!</definedName>
    <definedName name="_4_0_0_S" localSheetId="36" hidden="1">#REF!</definedName>
    <definedName name="_4_0_0_S" hidden="1">#REF!</definedName>
    <definedName name="_4_000____0ÿ_†0Ro">#REF!,#REF!,#REF!,#REF!,#REF!,#REF!</definedName>
    <definedName name="_4_0ELECSURME">#REF!</definedName>
    <definedName name="_4_0Swvu.Cover._.Pa" localSheetId="36" hidden="1">#REF!</definedName>
    <definedName name="_4_0Swvu.Cover._.Pa" hidden="1">#REF!</definedName>
    <definedName name="_4_3__Criteria">#REF!</definedName>
    <definedName name="_40____123Graph_X__200__D50" localSheetId="36" hidden="1">#REF!</definedName>
    <definedName name="_40____123Graph_X__200__D50" hidden="1">#REF!</definedName>
    <definedName name="_40___123Graph_X__200__D50" localSheetId="36" hidden="1">#REF!</definedName>
    <definedName name="_40___123Graph_X__200__D50" hidden="1">#REF!</definedName>
    <definedName name="_40___123Graph_XGRAFICO_1" localSheetId="36" hidden="1">#REF!</definedName>
    <definedName name="_40___123Graph_XGRAFICO_1" hidden="1">#REF!</definedName>
    <definedName name="_40__123Graph_A359D_D" localSheetId="36" hidden="1">#REF!</definedName>
    <definedName name="_40__123Graph_A359D_D" hidden="1">#REF!</definedName>
    <definedName name="_40__123Graph_AGRANULOMETRIA_1" localSheetId="36" hidden="1">#REF!</definedName>
    <definedName name="_40__123Graph_AGRANULOMETRIA_1" hidden="1">#REF!</definedName>
    <definedName name="_40__123Graph_CChart_1A" localSheetId="36" hidden="1">#REF!</definedName>
    <definedName name="_40__123Graph_CChart_1A" hidden="1">#REF!</definedName>
    <definedName name="_40__123Graph_DCHART_17" hidden="1">#REF!</definedName>
    <definedName name="_40__123Graph_EChart_1A" localSheetId="36" hidden="1">#REF!</definedName>
    <definedName name="_40__123Graph_EChart_1A" hidden="1">#REF!</definedName>
    <definedName name="_40__123Graph_LBL_ACHART_7" hidden="1">#REF!</definedName>
    <definedName name="_40__123Graph_X__200__D50" localSheetId="36" hidden="1">#REF!</definedName>
    <definedName name="_40__123Graph_X__200__D50" hidden="1">#REF!</definedName>
    <definedName name="_40__123Graph_XChart_1A" localSheetId="36" hidden="1">#REF!</definedName>
    <definedName name="_40__123Graph_XChart_1A" hidden="1">#REF!</definedName>
    <definedName name="_40__123Graph_XEFICIENCIA_1" localSheetId="36" hidden="1">#REF!</definedName>
    <definedName name="_40__123Graph_XEFICIENCIA_1" hidden="1">#REF!</definedName>
    <definedName name="_400__123Graph_X365S_B" localSheetId="36" hidden="1">#REF!</definedName>
    <definedName name="_400__123Graph_X365S_B" hidden="1">#REF!</definedName>
    <definedName name="_401__123Graph_X365S_C" localSheetId="36" hidden="1">#REF!</definedName>
    <definedName name="_401__123Graph_X365S_C" hidden="1">#REF!</definedName>
    <definedName name="_402__123Graph_X365S_D" localSheetId="36" hidden="1">#REF!</definedName>
    <definedName name="_402__123Graph_X365S_D" hidden="1">#REF!</definedName>
    <definedName name="_403__123Graph_X366S_A" localSheetId="36" hidden="1">#REF!</definedName>
    <definedName name="_403__123Graph_X366S_A" hidden="1">#REF!</definedName>
    <definedName name="_404__123Graph_X366S_B" localSheetId="36" hidden="1">#REF!</definedName>
    <definedName name="_404__123Graph_X366S_B" hidden="1">#REF!</definedName>
    <definedName name="_405__123Graph_X366S_C" localSheetId="36" hidden="1">#REF!</definedName>
    <definedName name="_405__123Graph_X366S_C" hidden="1">#REF!</definedName>
    <definedName name="_406__123Graph_X366S_D" localSheetId="36" hidden="1">#REF!</definedName>
    <definedName name="_406__123Graph_X366S_D" hidden="1">#REF!</definedName>
    <definedName name="_407__123Graph_X367D_A" localSheetId="36" hidden="1">#REF!</definedName>
    <definedName name="_407__123Graph_X367D_A" hidden="1">#REF!</definedName>
    <definedName name="_408__123Graph_X367D_B" localSheetId="36" hidden="1">#REF!</definedName>
    <definedName name="_408__123Graph_X367D_B" hidden="1">#REF!</definedName>
    <definedName name="_409__123Graph_X367D_C" localSheetId="36" hidden="1">#REF!</definedName>
    <definedName name="_409__123Graph_X367D_C" hidden="1">#REF!</definedName>
    <definedName name="_41_____123Graph_AMES_EP" localSheetId="36" hidden="1">#REF!</definedName>
    <definedName name="_41_____123Graph_AMES_EP" hidden="1">#REF!</definedName>
    <definedName name="_41____123Graph_XEFICIENCIA_1" localSheetId="36" hidden="1">#REF!</definedName>
    <definedName name="_41____123Graph_XEFICIENCIA_1" hidden="1">#REF!</definedName>
    <definedName name="_41___123Graph_XEFICIENCIA_1" localSheetId="36" hidden="1">#REF!</definedName>
    <definedName name="_41___123Graph_XEFICIENCIA_1" hidden="1">#REF!</definedName>
    <definedName name="_41___123Graph_XGRAFICO_2" localSheetId="36" hidden="1">#REF!</definedName>
    <definedName name="_41___123Graph_XGRAFICO_2" hidden="1">#REF!</definedName>
    <definedName name="_41__123Graph_A360A_A" localSheetId="36" hidden="1">#REF!</definedName>
    <definedName name="_41__123Graph_A360A_A" hidden="1">#REF!</definedName>
    <definedName name="_41__123Graph_CGRANULOMETRIA_1" localSheetId="36" hidden="1">#REF!</definedName>
    <definedName name="_41__123Graph_CGRANULOMETRIA_1" hidden="1">#REF!</definedName>
    <definedName name="_41__123Graph_DChart_1A" localSheetId="36" hidden="1">#REF!</definedName>
    <definedName name="_41__123Graph_DChart_1A" hidden="1">#REF!</definedName>
    <definedName name="_41__123Graph_X__200__BPF" hidden="1">#REF!</definedName>
    <definedName name="_41__123Graph_XCHART_10" localSheetId="36" hidden="1">#REF!</definedName>
    <definedName name="_41__123Graph_XCHART_10" hidden="1">#REF!</definedName>
    <definedName name="_41__123Graph_XEFICIENCIA_1" localSheetId="36" hidden="1">#REF!</definedName>
    <definedName name="_41__123Graph_XEFICIENCIA_1" hidden="1">#REF!</definedName>
    <definedName name="_410__123Graph_X367D_D" localSheetId="36" hidden="1">#REF!</definedName>
    <definedName name="_410__123Graph_X367D_D" hidden="1">#REF!</definedName>
    <definedName name="_411__123Graph_X368D_A" localSheetId="36" hidden="1">#REF!</definedName>
    <definedName name="_411__123Graph_X368D_A" hidden="1">#REF!</definedName>
    <definedName name="_412__123Graph_X368D_B" localSheetId="36" hidden="1">#REF!</definedName>
    <definedName name="_412__123Graph_X368D_B" hidden="1">#REF!</definedName>
    <definedName name="_413__123Graph_X368D_C" localSheetId="36" hidden="1">#REF!</definedName>
    <definedName name="_413__123Graph_X368D_C" hidden="1">#REF!</definedName>
    <definedName name="_414__123Graph_X368D_D" localSheetId="36" hidden="1">#REF!</definedName>
    <definedName name="_414__123Graph_X368D_D" hidden="1">#REF!</definedName>
    <definedName name="_415__123Graph_X369D_A" localSheetId="36" hidden="1">#REF!</definedName>
    <definedName name="_415__123Graph_X369D_A" hidden="1">#REF!</definedName>
    <definedName name="_416__123Graph_X369D_B" localSheetId="36" hidden="1">#REF!</definedName>
    <definedName name="_416__123Graph_X369D_B" hidden="1">#REF!</definedName>
    <definedName name="_417__123Graph_X369D_C" localSheetId="36" hidden="1">#REF!</definedName>
    <definedName name="_417__123Graph_X369D_C" hidden="1">#REF!</definedName>
    <definedName name="_418__123Graph_X369D_D" localSheetId="36" hidden="1">#REF!</definedName>
    <definedName name="_418__123Graph_X369D_D" hidden="1">#REF!</definedName>
    <definedName name="_419__123Graph_X370D_A" localSheetId="36" hidden="1">#REF!</definedName>
    <definedName name="_419__123Graph_X370D_A" hidden="1">#REF!</definedName>
    <definedName name="_41HIDRAND">#REF!</definedName>
    <definedName name="_42____123Graph_XGRANULOMETRIA_1" localSheetId="36" hidden="1">#REF!</definedName>
    <definedName name="_42____123Graph_XGRANULOMETRIA_1" hidden="1">#REF!</definedName>
    <definedName name="_42___123Graph_XGRAFICO_3" localSheetId="36" hidden="1">#REF!</definedName>
    <definedName name="_42___123Graph_XGRAFICO_3" hidden="1">#REF!</definedName>
    <definedName name="_42___123Graph_XGRANULOMETRIA_1" localSheetId="36" hidden="1">#REF!</definedName>
    <definedName name="_42___123Graph_XGRANULOMETRIA_1" hidden="1">#REF!</definedName>
    <definedName name="_42__123Graph_A360A_B" localSheetId="36" hidden="1">#REF!</definedName>
    <definedName name="_42__123Graph_A360A_B" hidden="1">#REF!</definedName>
    <definedName name="_42__123Graph_D__200__BPF" localSheetId="36" hidden="1">#REF!</definedName>
    <definedName name="_42__123Graph_D__200__BPF" hidden="1">#REF!</definedName>
    <definedName name="_42__123Graph_DChart_1A" localSheetId="36" hidden="1">#REF!</definedName>
    <definedName name="_42__123Graph_DChart_1A" hidden="1">#REF!</definedName>
    <definedName name="_42__123Graph_DCHART_22" hidden="1">#REF!</definedName>
    <definedName name="_42__123Graph_E__200__BPF" localSheetId="36" hidden="1">#REF!</definedName>
    <definedName name="_42__123Graph_E__200__BPF" hidden="1">#REF!</definedName>
    <definedName name="_42__123Graph_FChart_1A" localSheetId="36" hidden="1">#REF!</definedName>
    <definedName name="_42__123Graph_FChart_1A" hidden="1">#REF!</definedName>
    <definedName name="_42__123Graph_X__200__D50" hidden="1">#REF!</definedName>
    <definedName name="_42__123Graph_XCHART_11" localSheetId="36" hidden="1">#REF!</definedName>
    <definedName name="_42__123Graph_XCHART_11" hidden="1">#REF!</definedName>
    <definedName name="_42__123Graph_XChart_1A" localSheetId="36" hidden="1">#REF!</definedName>
    <definedName name="_42__123Graph_XChart_1A" hidden="1">#REF!</definedName>
    <definedName name="_42__123Graph_XGRANULOMETRIA_1" localSheetId="36" hidden="1">#REF!</definedName>
    <definedName name="_42__123Graph_XGRANULOMETRIA_1" hidden="1">#REF!</definedName>
    <definedName name="_420__123Graph_X370D_B" localSheetId="36" hidden="1">#REF!</definedName>
    <definedName name="_420__123Graph_X370D_B" hidden="1">#REF!</definedName>
    <definedName name="_421__123Graph_X370D_C" localSheetId="36" hidden="1">#REF!</definedName>
    <definedName name="_421__123Graph_X370D_C" hidden="1">#REF!</definedName>
    <definedName name="_422__123Graph_X370D_D" localSheetId="36" hidden="1">#REF!</definedName>
    <definedName name="_422__123Graph_X370D_D" hidden="1">#REF!</definedName>
    <definedName name="_423__123Graph_X371D_A" localSheetId="36" hidden="1">#REF!</definedName>
    <definedName name="_423__123Graph_X371D_A" hidden="1">#REF!</definedName>
    <definedName name="_4230F">#REF!</definedName>
    <definedName name="_4230Q">#REF!</definedName>
    <definedName name="_424__123Graph_X371D_B" localSheetId="36" hidden="1">#REF!</definedName>
    <definedName name="_424__123Graph_X371D_B" hidden="1">#REF!</definedName>
    <definedName name="_4240F">#REF!</definedName>
    <definedName name="_4240Q">#REF!</definedName>
    <definedName name="_425__123Graph_X371D_C" localSheetId="36" hidden="1">#REF!</definedName>
    <definedName name="_425__123Graph_X371D_C" hidden="1">#REF!</definedName>
    <definedName name="_4250F">#REF!</definedName>
    <definedName name="_4250Q">#REF!</definedName>
    <definedName name="_426__123Graph_X371D_D" localSheetId="36" hidden="1">#REF!</definedName>
    <definedName name="_426__123Graph_X371D_D" hidden="1">#REF!</definedName>
    <definedName name="_427__123Graph_X372D_A" localSheetId="36" hidden="1">#REF!</definedName>
    <definedName name="_427__123Graph_X372D_A" hidden="1">#REF!</definedName>
    <definedName name="_428__123Graph_X372D_B" localSheetId="36" hidden="1">#REF!</definedName>
    <definedName name="_428__123Graph_X372D_B" hidden="1">#REF!</definedName>
    <definedName name="_429__123Graph_X372D_C" localSheetId="36" hidden="1">#REF!</definedName>
    <definedName name="_429__123Graph_X372D_C" hidden="1">#REF!</definedName>
    <definedName name="_42ELECTROL">#REF!</definedName>
    <definedName name="_43_____123Graph_ANET_ACUM" localSheetId="36" hidden="1">#REF!</definedName>
    <definedName name="_43_____123Graph_ANET_ACUM" hidden="1">#REF!</definedName>
    <definedName name="_43___123Graph_A__200__BPF" localSheetId="36" hidden="1">#REF!</definedName>
    <definedName name="_43___123Graph_A__200__BPF" hidden="1">#REF!</definedName>
    <definedName name="_43___123Graph_XGRANULOMETRIA_1" localSheetId="36" hidden="1">#REF!</definedName>
    <definedName name="_43___123Graph_XGRANULOMETRIA_1" hidden="1">#REF!</definedName>
    <definedName name="_43__123Graph_A__200__BPF" localSheetId="36" hidden="1">#REF!</definedName>
    <definedName name="_43__123Graph_A__200__BPF" hidden="1">#REF!</definedName>
    <definedName name="_43__123Graph_A360A_C" localSheetId="36" hidden="1">#REF!</definedName>
    <definedName name="_43__123Graph_A360A_C" hidden="1">#REF!</definedName>
    <definedName name="_43__123Graph_D__200__D50" localSheetId="36" hidden="1">#REF!</definedName>
    <definedName name="_43__123Graph_D__200__D50" hidden="1">#REF!</definedName>
    <definedName name="_43__123Graph_E__200__BPF" localSheetId="36" hidden="1">#REF!</definedName>
    <definedName name="_43__123Graph_E__200__BPF" hidden="1">#REF!</definedName>
    <definedName name="_43__123Graph_E__200__D50" localSheetId="36" hidden="1">#REF!</definedName>
    <definedName name="_43__123Graph_E__200__D50" hidden="1">#REF!</definedName>
    <definedName name="_43__123Graph_XCHART_10" hidden="1">#REF!</definedName>
    <definedName name="_43__123Graph_XCHART_12" localSheetId="36" hidden="1">#REF!</definedName>
    <definedName name="_43__123Graph_XCHART_12" hidden="1">#REF!</definedName>
    <definedName name="_43_0_S" localSheetId="36" hidden="1">#REF!</definedName>
    <definedName name="_43_0_S" hidden="1">#REF!</definedName>
    <definedName name="_430__123Graph_X372D_D" localSheetId="36" hidden="1">#REF!</definedName>
    <definedName name="_430__123Graph_X372D_D" hidden="1">#REF!</definedName>
    <definedName name="_431__123Graph_X373D_A" localSheetId="36" hidden="1">#REF!</definedName>
    <definedName name="_431__123Graph_X373D_A" hidden="1">#REF!</definedName>
    <definedName name="_432__123Graph_X373D_B" localSheetId="36" hidden="1">#REF!</definedName>
    <definedName name="_432__123Graph_X373D_B" hidden="1">#REF!</definedName>
    <definedName name="_433__123Graph_X373D_C" localSheetId="36" hidden="1">#REF!</definedName>
    <definedName name="_433__123Graph_X373D_C" hidden="1">#REF!</definedName>
    <definedName name="_434__123Graph_X373D_D" localSheetId="36" hidden="1">#REF!</definedName>
    <definedName name="_434__123Graph_X373D_D" hidden="1">#REF!</definedName>
    <definedName name="_435__123Graph_X374S_A" localSheetId="36" hidden="1">#REF!</definedName>
    <definedName name="_435__123Graph_X374S_A" hidden="1">#REF!</definedName>
    <definedName name="_436__123Graph_X374S_B" localSheetId="36" hidden="1">#REF!</definedName>
    <definedName name="_436__123Graph_X374S_B" hidden="1">#REF!</definedName>
    <definedName name="_437__123Graph_X374S_C" localSheetId="36" hidden="1">#REF!</definedName>
    <definedName name="_437__123Graph_X374S_C" hidden="1">#REF!</definedName>
    <definedName name="_438__123Graph_X374S_D" localSheetId="36" hidden="1">#REF!</definedName>
    <definedName name="_438__123Graph_X374S_D" hidden="1">#REF!</definedName>
    <definedName name="_439__123Graph_XEAP119_A" localSheetId="36" hidden="1">#REF!</definedName>
    <definedName name="_439__123Graph_XEAP119_A" hidden="1">#REF!</definedName>
    <definedName name="_44_____123Graph_B__200__BPF" localSheetId="36" hidden="1">#REF!</definedName>
    <definedName name="_44_____123Graph_B__200__BPF" hidden="1">#REF!</definedName>
    <definedName name="_44___123Graph_A__200__D50" localSheetId="36" hidden="1">#REF!</definedName>
    <definedName name="_44___123Graph_A__200__D50" hidden="1">#REF!</definedName>
    <definedName name="_44__123Graph_A__200__D50" localSheetId="36" hidden="1">#REF!</definedName>
    <definedName name="_44__123Graph_A__200__D50" hidden="1">#REF!</definedName>
    <definedName name="_44__123Graph_A360A_D" localSheetId="36" hidden="1">#REF!</definedName>
    <definedName name="_44__123Graph_A360A_D" hidden="1">#REF!</definedName>
    <definedName name="_44__123Graph_AChart_1A" localSheetId="36" hidden="1">#REF!</definedName>
    <definedName name="_44__123Graph_AChart_1A" hidden="1">#REF!</definedName>
    <definedName name="_44__123Graph_BChart_1A" localSheetId="36" hidden="1">#REF!</definedName>
    <definedName name="_44__123Graph_BChart_1A" hidden="1">#REF!</definedName>
    <definedName name="_44__123Graph_DChart_1A" localSheetId="36" hidden="1">#REF!</definedName>
    <definedName name="_44__123Graph_DChart_1A" hidden="1">#REF!</definedName>
    <definedName name="_44__123Graph_DGRAFICO_1" localSheetId="36" hidden="1">#REF!</definedName>
    <definedName name="_44__123Graph_DGRAFICO_1" hidden="1">#REF!</definedName>
    <definedName name="_44__123Graph_E__200__D50" localSheetId="36" hidden="1">#REF!</definedName>
    <definedName name="_44__123Graph_E__200__D50" hidden="1">#REF!</definedName>
    <definedName name="_44__123Graph_ECHART_15" hidden="1">#REF!</definedName>
    <definedName name="_44__123Graph_XCHART_11" hidden="1">#REF!</definedName>
    <definedName name="_44__123Graph_XCHART_13" localSheetId="36" hidden="1">#REF!</definedName>
    <definedName name="_44__123Graph_XCHART_13" hidden="1">#REF!</definedName>
    <definedName name="_44_0_S" localSheetId="36" hidden="1">#REF!</definedName>
    <definedName name="_44_0_S" hidden="1">#REF!</definedName>
    <definedName name="_440__123Graph_XEAP119_B" localSheetId="36" hidden="1">#REF!</definedName>
    <definedName name="_440__123Graph_XEAP119_B" hidden="1">#REF!</definedName>
    <definedName name="_441__123Graph_XEAP119_C" localSheetId="36" hidden="1">#REF!</definedName>
    <definedName name="_441__123Graph_XEAP119_C" hidden="1">#REF!</definedName>
    <definedName name="_442__123Graph_XEAP119_D" localSheetId="36" hidden="1">#REF!</definedName>
    <definedName name="_442__123Graph_XEAP119_D" hidden="1">#REF!</definedName>
    <definedName name="_443__123Graph_XEAP205_A" localSheetId="36" hidden="1">#REF!</definedName>
    <definedName name="_443__123Graph_XEAP205_A" hidden="1">#REF!</definedName>
    <definedName name="_444__123Graph_XEAP205_B" localSheetId="36" hidden="1">#REF!</definedName>
    <definedName name="_444__123Graph_XEAP205_B" hidden="1">#REF!</definedName>
    <definedName name="_445__123Graph_XEAP205_C" localSheetId="36" hidden="1">#REF!</definedName>
    <definedName name="_445__123Graph_XEAP205_C" hidden="1">#REF!</definedName>
    <definedName name="_446__123Graph_XEAP205_D" localSheetId="36" hidden="1">#REF!</definedName>
    <definedName name="_446__123Graph_XEAP205_D" hidden="1">#REF!</definedName>
    <definedName name="_447__123Graph_XEAP208_A" localSheetId="36" hidden="1">#REF!</definedName>
    <definedName name="_447__123Graph_XEAP208_A" hidden="1">#REF!</definedName>
    <definedName name="_448__123Graph_XEAP208_B" localSheetId="36" hidden="1">#REF!</definedName>
    <definedName name="_448__123Graph_XEAP208_B" hidden="1">#REF!</definedName>
    <definedName name="_449__123Graph_XEAP208_C" localSheetId="36" hidden="1">#REF!</definedName>
    <definedName name="_449__123Graph_XEAP208_C" hidden="1">#REF!</definedName>
    <definedName name="_44S">#REF!</definedName>
    <definedName name="_45_____123Graph_B__200__D50" localSheetId="36" hidden="1">#REF!</definedName>
    <definedName name="_45_____123Graph_B__200__D50" hidden="1">#REF!</definedName>
    <definedName name="_45___123Graph_AEFICIENCIA_1" localSheetId="36" hidden="1">#REF!</definedName>
    <definedName name="_45___123Graph_AEFICIENCIA_1" hidden="1">#REF!</definedName>
    <definedName name="_45__123Graph_A361D_A" localSheetId="36" hidden="1">#REF!</definedName>
    <definedName name="_45__123Graph_A361D_A" hidden="1">#REF!</definedName>
    <definedName name="_45__123Graph_AEFICIENCIA_1" localSheetId="36" hidden="1">#REF!</definedName>
    <definedName name="_45__123Graph_AEFICIENCIA_1" hidden="1">#REF!</definedName>
    <definedName name="_45__123Graph_XCHART_12" hidden="1">#REF!</definedName>
    <definedName name="_45__123Graph_XCHART_14" localSheetId="36" hidden="1">#REF!</definedName>
    <definedName name="_45__123Graph_XCHART_14" hidden="1">#REF!</definedName>
    <definedName name="_450__123Graph_XEAP208_D" localSheetId="36" hidden="1">#REF!</definedName>
    <definedName name="_450__123Graph_XEAP208_D" hidden="1">#REF!</definedName>
    <definedName name="_451__123Graph_XEAP411_A" localSheetId="36" hidden="1">#REF!</definedName>
    <definedName name="_451__123Graph_XEAP411_A" hidden="1">#REF!</definedName>
    <definedName name="_452__123Graph_XEAP411_B" localSheetId="36" hidden="1">#REF!</definedName>
    <definedName name="_452__123Graph_XEAP411_B" hidden="1">#REF!</definedName>
    <definedName name="_453__123Graph_XEAP411_C" localSheetId="36" hidden="1">#REF!</definedName>
    <definedName name="_453__123Graph_XEAP411_C" hidden="1">#REF!</definedName>
    <definedName name="_454__123Graph_XEAP411_D" localSheetId="36" hidden="1">#REF!</definedName>
    <definedName name="_454__123Graph_XEAP411_D" hidden="1">#REF!</definedName>
    <definedName name="_455__123Graph_XEAP413_A" localSheetId="36" hidden="1">#REF!</definedName>
    <definedName name="_455__123Graph_XEAP413_A" hidden="1">#REF!</definedName>
    <definedName name="_456" hidden="1">#REF!</definedName>
    <definedName name="_456__123Graph_XEAP413_B" localSheetId="36" hidden="1">#REF!</definedName>
    <definedName name="_456__123Graph_XEAP413_B" hidden="1">#REF!</definedName>
    <definedName name="_457__123Graph_XEAP413_C" localSheetId="36" hidden="1">#REF!</definedName>
    <definedName name="_457__123Graph_XEAP413_C" hidden="1">#REF!</definedName>
    <definedName name="_458__123Graph_XEAP413_D" localSheetId="36" hidden="1">#REF!</definedName>
    <definedName name="_458__123Graph_XEAP413_D" hidden="1">#REF!</definedName>
    <definedName name="_459__123Graph_XFAEP_A" localSheetId="36" hidden="1">#REF!</definedName>
    <definedName name="_459__123Graph_XFAEP_A" hidden="1">#REF!</definedName>
    <definedName name="_46_____123Graph_BEFICIENCIA_1" localSheetId="36" hidden="1">#REF!</definedName>
    <definedName name="_46_____123Graph_BEFICIENCIA_1" hidden="1">#REF!</definedName>
    <definedName name="_46___123Graph_AGRANULOMETRIA_1" localSheetId="36" hidden="1">#REF!</definedName>
    <definedName name="_46___123Graph_AGRANULOMETRIA_1" hidden="1">#REF!</definedName>
    <definedName name="_46__123Graph_A361D_B" localSheetId="36" hidden="1">#REF!</definedName>
    <definedName name="_46__123Graph_A361D_B" hidden="1">#REF!</definedName>
    <definedName name="_46__123Graph_AGRANULOMETRIA_1" localSheetId="36" hidden="1">#REF!</definedName>
    <definedName name="_46__123Graph_AGRANULOMETRIA_1" hidden="1">#REF!</definedName>
    <definedName name="_46__123Graph_BChart_1A" localSheetId="36" hidden="1">#REF!</definedName>
    <definedName name="_46__123Graph_BChart_1A" hidden="1">#REF!</definedName>
    <definedName name="_46__123Graph_ECHART_16" hidden="1">#REF!</definedName>
    <definedName name="_46__123Graph_XCHART_13" hidden="1">#REF!</definedName>
    <definedName name="_46__123Graph_XCHART_15" localSheetId="36" hidden="1">#REF!</definedName>
    <definedName name="_46__123Graph_XCHART_15" hidden="1">#REF!</definedName>
    <definedName name="_460__123Graph_XFAEP_B" localSheetId="36" hidden="1">#REF!</definedName>
    <definedName name="_460__123Graph_XFAEP_B" hidden="1">#REF!</definedName>
    <definedName name="_461__123Graph_XFAEP_C" localSheetId="36" hidden="1">#REF!</definedName>
    <definedName name="_461__123Graph_XFAEP_C" hidden="1">#REF!</definedName>
    <definedName name="_462__123Graph_XFAEP_D" localSheetId="36" hidden="1">#REF!</definedName>
    <definedName name="_462__123Graph_XFAEP_D" hidden="1">#REF!</definedName>
    <definedName name="_463__123Graph_XNORTH_FLUME_A" localSheetId="36" hidden="1">#REF!</definedName>
    <definedName name="_463__123Graph_XNORTH_FLUME_A" hidden="1">#REF!</definedName>
    <definedName name="_464__123Graph_XNORTH_FLUME_B" localSheetId="36" hidden="1">#REF!</definedName>
    <definedName name="_464__123Graph_XNORTH_FLUME_B" hidden="1">#REF!</definedName>
    <definedName name="_465__123Graph_XNORTH_FLUME_C" localSheetId="36" hidden="1">#REF!</definedName>
    <definedName name="_465__123Graph_XNORTH_FLUME_C" hidden="1">#REF!</definedName>
    <definedName name="_466__123Graph_XNORTH_FLUME_D" localSheetId="36" hidden="1">#REF!</definedName>
    <definedName name="_466__123Graph_XNORTH_FLUME_D" hidden="1">#REF!</definedName>
    <definedName name="_467__123Graph_XPBR_FLUME_A" localSheetId="36" hidden="1">#REF!</definedName>
    <definedName name="_467__123Graph_XPBR_FLUME_A" hidden="1">#REF!</definedName>
    <definedName name="_468__123Graph_XPBR_FLUME_B" localSheetId="36" hidden="1">#REF!</definedName>
    <definedName name="_468__123Graph_XPBR_FLUME_B" hidden="1">#REF!</definedName>
    <definedName name="_469__123Graph_XPBR_FLUME_C" localSheetId="36" hidden="1">#REF!</definedName>
    <definedName name="_469__123Graph_XPBR_FLUME_C" hidden="1">#REF!</definedName>
    <definedName name="_47_____123Graph_BGRANULOMETRIA_1" localSheetId="36" hidden="1">#REF!</definedName>
    <definedName name="_47_____123Graph_BGRANULOMETRIA_1" hidden="1">#REF!</definedName>
    <definedName name="_47___123Graph_B__200__BPF" localSheetId="36" hidden="1">#REF!</definedName>
    <definedName name="_47___123Graph_B__200__BPF" hidden="1">#REF!</definedName>
    <definedName name="_47__123Graph_A361D_D" localSheetId="36" hidden="1">#REF!</definedName>
    <definedName name="_47__123Graph_A361D_D" hidden="1">#REF!</definedName>
    <definedName name="_47__123Graph_B__200__BPF" localSheetId="36" hidden="1">#REF!</definedName>
    <definedName name="_47__123Graph_B__200__BPF" hidden="1">#REF!</definedName>
    <definedName name="_47__123Graph_XCHART_14" hidden="1">#REF!</definedName>
    <definedName name="_47__123Graph_XCHART_16" localSheetId="36" hidden="1">#REF!</definedName>
    <definedName name="_47__123Graph_XCHART_16" hidden="1">#REF!</definedName>
    <definedName name="_470__123Graph_XPBR_FLUME_D" localSheetId="36" hidden="1">#REF!</definedName>
    <definedName name="_470__123Graph_XPBR_FLUME_D" hidden="1">#REF!</definedName>
    <definedName name="_471__123Graph_XPW702_A" localSheetId="36" hidden="1">#REF!</definedName>
    <definedName name="_471__123Graph_XPW702_A" hidden="1">#REF!</definedName>
    <definedName name="_472__123Graph_XPW702_B" localSheetId="36" hidden="1">#REF!</definedName>
    <definedName name="_472__123Graph_XPW702_B" hidden="1">#REF!</definedName>
    <definedName name="_473__123Graph_XPW702_C" localSheetId="36" hidden="1">#REF!</definedName>
    <definedName name="_473__123Graph_XPW702_C" hidden="1">#REF!</definedName>
    <definedName name="_474__123Graph_XPW702_D" localSheetId="36" hidden="1">#REF!</definedName>
    <definedName name="_474__123Graph_XPW702_D" hidden="1">#REF!</definedName>
    <definedName name="_475__123Graph_XPW704_A" localSheetId="36" hidden="1">#REF!</definedName>
    <definedName name="_475__123Graph_XPW704_A" hidden="1">#REF!</definedName>
    <definedName name="_476__123Graph_XPW704_B" localSheetId="36" hidden="1">#REF!</definedName>
    <definedName name="_476__123Graph_XPW704_B" hidden="1">#REF!</definedName>
    <definedName name="_477__123Graph_XPW704_C" localSheetId="36" hidden="1">#REF!</definedName>
    <definedName name="_477__123Graph_XPW704_C" hidden="1">#REF!</definedName>
    <definedName name="_478__123Graph_XPW704_D" localSheetId="36" hidden="1">#REF!</definedName>
    <definedName name="_478__123Graph_XPW704_D" hidden="1">#REF!</definedName>
    <definedName name="_479__123Graph_XPW705_A" localSheetId="36" hidden="1">#REF!</definedName>
    <definedName name="_479__123Graph_XPW705_A" hidden="1">#REF!</definedName>
    <definedName name="_48___123Graph_B__200__D50" localSheetId="36" hidden="1">#REF!</definedName>
    <definedName name="_48___123Graph_B__200__D50" hidden="1">#REF!</definedName>
    <definedName name="_48__123Graph_A362D_A" localSheetId="36" hidden="1">#REF!</definedName>
    <definedName name="_48__123Graph_A362D_A" hidden="1">#REF!</definedName>
    <definedName name="_48__123Graph_B__200__D50" localSheetId="36" hidden="1">#REF!</definedName>
    <definedName name="_48__123Graph_B__200__D50" hidden="1">#REF!</definedName>
    <definedName name="_48__123Graph_CChart_1A" localSheetId="36" hidden="1">#REF!</definedName>
    <definedName name="_48__123Graph_CChart_1A" hidden="1">#REF!</definedName>
    <definedName name="_48__123Graph_DChart_1A" localSheetId="36" hidden="1">#REF!</definedName>
    <definedName name="_48__123Graph_DChart_1A" hidden="1">#REF!</definedName>
    <definedName name="_48__123Graph_ECHART_17" hidden="1">#REF!</definedName>
    <definedName name="_48__123Graph_FChart_1A" localSheetId="36" hidden="1">#REF!</definedName>
    <definedName name="_48__123Graph_FChart_1A" hidden="1">#REF!</definedName>
    <definedName name="_48__123Graph_XCHART_15" hidden="1">#REF!</definedName>
    <definedName name="_48__123Graph_XCHART_2" localSheetId="36" hidden="1">#REF!</definedName>
    <definedName name="_48__123Graph_XCHART_2" hidden="1">#REF!</definedName>
    <definedName name="_480__123Graph_XPW705_B" localSheetId="36" hidden="1">#REF!</definedName>
    <definedName name="_480__123Graph_XPW705_B" hidden="1">#REF!</definedName>
    <definedName name="_481__123Graph_XPW705_C" localSheetId="36" hidden="1">#REF!</definedName>
    <definedName name="_481__123Graph_XPW705_C" hidden="1">#REF!</definedName>
    <definedName name="_482__123Graph_XPW705_D" localSheetId="36" hidden="1">#REF!</definedName>
    <definedName name="_482__123Graph_XPW705_D" hidden="1">#REF!</definedName>
    <definedName name="_483__123Graph_XPW708_A" localSheetId="36" hidden="1">#REF!</definedName>
    <definedName name="_483__123Graph_XPW708_A" hidden="1">#REF!</definedName>
    <definedName name="_484__123Graph_XPW708_B" localSheetId="36" hidden="1">#REF!</definedName>
    <definedName name="_484__123Graph_XPW708_B" hidden="1">#REF!</definedName>
    <definedName name="_485__123Graph_XPW708_C" localSheetId="36" hidden="1">#REF!</definedName>
    <definedName name="_485__123Graph_XPW708_C" hidden="1">#REF!</definedName>
    <definedName name="_486__123Graph_XPW708_D" localSheetId="36" hidden="1">#REF!</definedName>
    <definedName name="_486__123Graph_XPW708_D" hidden="1">#REF!</definedName>
    <definedName name="_487__123Graph_XPW709_A" localSheetId="36" hidden="1">#REF!</definedName>
    <definedName name="_487__123Graph_XPW709_A" hidden="1">#REF!</definedName>
    <definedName name="_488__123Graph_XPW709_B" localSheetId="36" hidden="1">#REF!</definedName>
    <definedName name="_488__123Graph_XPW709_B" hidden="1">#REF!</definedName>
    <definedName name="_489__123Graph_XPW709_C" localSheetId="36" hidden="1">#REF!</definedName>
    <definedName name="_489__123Graph_XPW709_C" hidden="1">#REF!</definedName>
    <definedName name="_49_____123Graph_BNET_ACUM" localSheetId="36" hidden="1">#REF!</definedName>
    <definedName name="_49_____123Graph_BNET_ACUM" hidden="1">#REF!</definedName>
    <definedName name="_49___123Graph_BEFICIENCIA_1" localSheetId="36" hidden="1">#REF!</definedName>
    <definedName name="_49___123Graph_BEFICIENCIA_1" hidden="1">#REF!</definedName>
    <definedName name="_49__123Graph_A362D_B" localSheetId="36" hidden="1">#REF!</definedName>
    <definedName name="_49__123Graph_A362D_B" hidden="1">#REF!</definedName>
    <definedName name="_49__123Graph_BEFICIENCIA_1" localSheetId="36" hidden="1">#REF!</definedName>
    <definedName name="_49__123Graph_BEFICIENCIA_1" hidden="1">#REF!</definedName>
    <definedName name="_49__123Graph_EChart_1A" localSheetId="36" hidden="1">#REF!</definedName>
    <definedName name="_49__123Graph_EChart_1A" hidden="1">#REF!</definedName>
    <definedName name="_49__123Graph_XCHART_16" hidden="1">#REF!</definedName>
    <definedName name="_49__123Graph_XChart_1A" localSheetId="36" hidden="1">#REF!</definedName>
    <definedName name="_49__123Graph_XChart_1A" hidden="1">#REF!</definedName>
    <definedName name="_49__123Graph_XChart_2G" localSheetId="36" hidden="1">#REF!</definedName>
    <definedName name="_49__123Graph_XChart_2G" hidden="1">#REF!</definedName>
    <definedName name="_490__123Graph_XPW709_D" localSheetId="36" hidden="1">#REF!</definedName>
    <definedName name="_490__123Graph_XPW709_D" hidden="1">#REF!</definedName>
    <definedName name="_491__123Graph_XPW712_A" localSheetId="36" hidden="1">#REF!</definedName>
    <definedName name="_491__123Graph_XPW712_A" hidden="1">#REF!</definedName>
    <definedName name="_492__123Graph_XPW712_B" localSheetId="36" hidden="1">#REF!</definedName>
    <definedName name="_492__123Graph_XPW712_B" hidden="1">#REF!</definedName>
    <definedName name="_493__123Graph_XPW712_C" localSheetId="36" hidden="1">#REF!</definedName>
    <definedName name="_493__123Graph_XPW712_C" hidden="1">#REF!</definedName>
    <definedName name="_494__123Graph_XPW712_D" localSheetId="36" hidden="1">#REF!</definedName>
    <definedName name="_494__123Graph_XPW712_D" hidden="1">#REF!</definedName>
    <definedName name="_495__123Graph_XPW713_A" localSheetId="36" hidden="1">#REF!</definedName>
    <definedName name="_495__123Graph_XPW713_A" hidden="1">#REF!</definedName>
    <definedName name="_496__123Graph_XPW713_B" localSheetId="36" hidden="1">#REF!</definedName>
    <definedName name="_496__123Graph_XPW713_B" hidden="1">#REF!</definedName>
    <definedName name="_497__123Graph_XPW713_C" localSheetId="36" hidden="1">#REF!</definedName>
    <definedName name="_497__123Graph_XPW713_C" hidden="1">#REF!</definedName>
    <definedName name="_498__123Graph_XPW713_D" localSheetId="36" hidden="1">#REF!</definedName>
    <definedName name="_498__123Graph_XPW713_D" hidden="1">#REF!</definedName>
    <definedName name="_499__123Graph_XPW715_A" localSheetId="36" hidden="1">#REF!</definedName>
    <definedName name="_499__123Graph_XPW715_A" hidden="1">#REF!</definedName>
    <definedName name="_49ELEORIE">#REF!</definedName>
    <definedName name="_4C_x">#REF!</definedName>
    <definedName name="_4ELECSURME" localSheetId="31">#REF!</definedName>
    <definedName name="_4ELECSURME">!#REF!</definedName>
    <definedName name="_4gc09_" localSheetId="35" hidden="1">{#N/A,#N/A,TRUE,"arnitower";#N/A,#N/A,TRUE,"arnigarage "}</definedName>
    <definedName name="_4gc09_" localSheetId="37" hidden="1">{#N/A,#N/A,TRUE,"arnitower";#N/A,#N/A,TRUE,"arnigarage "}</definedName>
    <definedName name="_4gc09_" localSheetId="36" hidden="1">{#N/A,#N/A,TRUE,"arnitower";#N/A,#N/A,TRUE,"arnigarage "}</definedName>
    <definedName name="_4gc09_" localSheetId="33" hidden="1">{#N/A,#N/A,TRUE,"arnitower";#N/A,#N/A,TRUE,"arnigarage "}</definedName>
    <definedName name="_4gc09_" localSheetId="34" hidden="1">{#N/A,#N/A,TRUE,"arnitower";#N/A,#N/A,TRUE,"arnigarage "}</definedName>
    <definedName name="_4gc09_" localSheetId="31" hidden="1">{#N/A,#N/A,TRUE,"arnitower";#N/A,#N/A,TRUE,"arnigarage "}</definedName>
    <definedName name="_4gc09_" hidden="1">{#N/A,#N/A,TRUE,"arnitower";#N/A,#N/A,TRUE,"arnigarage "}</definedName>
    <definedName name="_5" localSheetId="31">#REF!</definedName>
    <definedName name="_5" hidden="1">#REF!</definedName>
    <definedName name="_5______123Graph_AEFICIENCIA_1" localSheetId="35" hidden="1">#REF!</definedName>
    <definedName name="_5______123Graph_AEFICIENCIA_1" localSheetId="36" hidden="1">#REF!</definedName>
    <definedName name="_5______123Graph_AEFICIENCIA_1" localSheetId="33" hidden="1">#REF!</definedName>
    <definedName name="_5______123Graph_AEFICIENCIA_1" localSheetId="34" hidden="1">#REF!</definedName>
    <definedName name="_5______123Graph_AEFICIENCIA_1" localSheetId="31" hidden="1">#REF!</definedName>
    <definedName name="_5______123Graph_AEFICIENCIA_1" hidden="1">#REF!</definedName>
    <definedName name="_5_____123Graph_B__200__BPF" localSheetId="35" hidden="1">#REF!</definedName>
    <definedName name="_5_____123Graph_B__200__BPF" localSheetId="36" hidden="1">#REF!</definedName>
    <definedName name="_5_____123Graph_B__200__BPF" localSheetId="33" hidden="1">#REF!</definedName>
    <definedName name="_5_____123Graph_B__200__BPF" localSheetId="34" hidden="1">#REF!</definedName>
    <definedName name="_5_____123Graph_B__200__BPF" hidden="1">#REF!</definedName>
    <definedName name="_5____123Graph_B__200__BPF" localSheetId="35" hidden="1">#REF!</definedName>
    <definedName name="_5____123Graph_B__200__BPF" localSheetId="36" hidden="1">#REF!</definedName>
    <definedName name="_5____123Graph_B__200__BPF" localSheetId="33" hidden="1">#REF!</definedName>
    <definedName name="_5____123Graph_B__200__BPF" localSheetId="34" hidden="1">#REF!</definedName>
    <definedName name="_5____123Graph_B__200__BPF" hidden="1">#REF!</definedName>
    <definedName name="_5___123Graph_AEFICIENCIA_1" localSheetId="36" hidden="1">#REF!</definedName>
    <definedName name="_5___123Graph_AEFICIENCIA_1" hidden="1">#REF!</definedName>
    <definedName name="_5___123Graph_B__200__BPF" localSheetId="36" hidden="1">#REF!</definedName>
    <definedName name="_5___123Graph_B__200__BPF" hidden="1">#REF!</definedName>
    <definedName name="_5__123Graph_A__200__BPF" localSheetId="36" hidden="1">#REF!</definedName>
    <definedName name="_5__123Graph_A__200__BPF" hidden="1">#REF!</definedName>
    <definedName name="_5__123Graph_A350D_A" localSheetId="36" hidden="1">#REF!</definedName>
    <definedName name="_5__123Graph_A350D_A" hidden="1">#REF!</definedName>
    <definedName name="_5__123Graph_ACHART_11" localSheetId="36" hidden="1">#REF!</definedName>
    <definedName name="_5__123Graph_ACHART_11" hidden="1">#REF!</definedName>
    <definedName name="_5__123Graph_ACHART_15" hidden="1">#REF!</definedName>
    <definedName name="_5__123Graph_ACHART_18" hidden="1">#REF!</definedName>
    <definedName name="_5__123Graph_AChart_1A" localSheetId="36" hidden="1">#REF!</definedName>
    <definedName name="_5__123Graph_AChart_1A" hidden="1">#REF!</definedName>
    <definedName name="_5__123Graph_AChart_1Q" hidden="1">#REF!</definedName>
    <definedName name="_5__123Graph_ACHART_2" localSheetId="36" hidden="1">#REF!</definedName>
    <definedName name="_5__123Graph_ACHART_2" hidden="1">#REF!</definedName>
    <definedName name="_5__123Graph_ACHART_4" localSheetId="36" hidden="1">#REF!</definedName>
    <definedName name="_5__123Graph_ACHART_4" hidden="1">#REF!</definedName>
    <definedName name="_5__123Graph_ACHART_9" localSheetId="36" hidden="1">#REF!</definedName>
    <definedName name="_5__123Graph_ACHART_9" hidden="1">#REF!</definedName>
    <definedName name="_5__123Graph_AGRAFICO_1" localSheetId="36" hidden="1">#REF!</definedName>
    <definedName name="_5__123Graph_AGRAFICO_1" hidden="1">#REF!</definedName>
    <definedName name="_5__123Graph_AGRAFICO_2" localSheetId="36" hidden="1">#REF!</definedName>
    <definedName name="_5__123Graph_AGRAFICO_2" hidden="1">#REF!</definedName>
    <definedName name="_5__123Graph_AGRAFICO_3" localSheetId="36" hidden="1">#REF!</definedName>
    <definedName name="_5__123Graph_AGRAFICO_3" hidden="1">#REF!</definedName>
    <definedName name="_5__123Graph_AGRANULOMETRIA_1" localSheetId="36" hidden="1">#REF!</definedName>
    <definedName name="_5__123Graph_AGRANULOMETRIA_1" hidden="1">#REF!</definedName>
    <definedName name="_5__123Graph_B__200__BPF" localSheetId="36" hidden="1">#REF!</definedName>
    <definedName name="_5__123Graph_B__200__BPF" hidden="1">#REF!</definedName>
    <definedName name="_5__123Graph_B10_OVERALL_CONS" localSheetId="36" hidden="1">#REF!</definedName>
    <definedName name="_5__123Graph_B10_OVERALL_CONS" hidden="1">#REF!</definedName>
    <definedName name="_5__123Graph_BChart_1A" localSheetId="36" hidden="1">#REF!</definedName>
    <definedName name="_5__123Graph_BChart_1A" hidden="1">#REF!</definedName>
    <definedName name="_5__123Graph_BDIAGRAMM_4" hidden="1">#REF!</definedName>
    <definedName name="_5__123Graph_BENER_MEP" localSheetId="36" hidden="1">#REF!</definedName>
    <definedName name="_5__123Graph_BENER_MEP" hidden="1">#REF!</definedName>
    <definedName name="_5__123Graph_BGRAFICO_1" hidden="1">#REF!</definedName>
    <definedName name="_5__123Graph_BGRAFICO_2" localSheetId="36" hidden="1">#REF!</definedName>
    <definedName name="_5__123Graph_BGRAFICO_2" hidden="1">#REF!</definedName>
    <definedName name="_5__123Graph_CCHART_10" localSheetId="36" hidden="1">#REF!</definedName>
    <definedName name="_5__123Graph_CCHART_10" hidden="1">#REF!</definedName>
    <definedName name="_5__123Graph_CGRAFICO_2" localSheetId="36" hidden="1">#REF!</definedName>
    <definedName name="_5__123Graph_CGRAFICO_2" hidden="1">#REF!</definedName>
    <definedName name="_5__123Graph_DCHART_1" hidden="1">#REF!</definedName>
    <definedName name="_5__123Graph_ECHART_1" localSheetId="36" hidden="1">#REF!</definedName>
    <definedName name="_5__123Graph_ECHART_1" hidden="1">#REF!</definedName>
    <definedName name="_5__123Graph_ECHART_14" localSheetId="36" hidden="1">#REF!</definedName>
    <definedName name="_5__123Graph_ECHART_14" hidden="1">#REF!</definedName>
    <definedName name="_5__123Graph_EChart_1A" localSheetId="36" hidden="1">#REF!</definedName>
    <definedName name="_5__123Graph_EChart_1A" hidden="1">#REF!</definedName>
    <definedName name="_5__123Graph_EGRAFICO_1" localSheetId="36" hidden="1">#REF!</definedName>
    <definedName name="_5__123Graph_EGRAFICO_1" hidden="1">#REF!</definedName>
    <definedName name="_5__123Graph_LBL_BCart_Utilidad" hidden="1">#REF!</definedName>
    <definedName name="_5__123Graph_XNET_ACUM" localSheetId="36" hidden="1">#REF!</definedName>
    <definedName name="_5__123Graph_XNET_ACUM" hidden="1">#REF!</definedName>
    <definedName name="_5_0_0_F" localSheetId="36" hidden="1">#REF!</definedName>
    <definedName name="_5_0_0_F" hidden="1">#REF!</definedName>
    <definedName name="_5_0_0K" localSheetId="36" hidden="1">#REF!</definedName>
    <definedName name="_5_0_0K" hidden="1">#REF!</definedName>
    <definedName name="_5_0ELECT">#REF!</definedName>
    <definedName name="_50_____123Graph_C__200__BPF" localSheetId="36" hidden="1">#REF!</definedName>
    <definedName name="_50_____123Graph_C__200__BPF" hidden="1">#REF!</definedName>
    <definedName name="_50___123Graph_BGRANULOMETRIA_1" localSheetId="36" hidden="1">#REF!</definedName>
    <definedName name="_50___123Graph_BGRANULOMETRIA_1" hidden="1">#REF!</definedName>
    <definedName name="_50__123Graph_A362D_C" localSheetId="36" hidden="1">#REF!</definedName>
    <definedName name="_50__123Graph_A362D_C" hidden="1">#REF!</definedName>
    <definedName name="_50__123Graph_B__200__BPF" localSheetId="36" hidden="1">#REF!</definedName>
    <definedName name="_50__123Graph_B__200__BPF" hidden="1">#REF!</definedName>
    <definedName name="_50__123Graph_BGRANULOMETRIA_1" localSheetId="36" hidden="1">#REF!</definedName>
    <definedName name="_50__123Graph_BGRANULOMETRIA_1" hidden="1">#REF!</definedName>
    <definedName name="_50__123Graph_DChart_1A" localSheetId="36" hidden="1">#REF!</definedName>
    <definedName name="_50__123Graph_DChart_1A" hidden="1">#REF!</definedName>
    <definedName name="_50__123Graph_EChart_1A" localSheetId="36" hidden="1">#REF!</definedName>
    <definedName name="_50__123Graph_EChart_1A" hidden="1">#REF!</definedName>
    <definedName name="_50__123Graph_ECHART_22" hidden="1">#REF!</definedName>
    <definedName name="_50__123Graph_F__200__BPF" localSheetId="36" hidden="1">#REF!</definedName>
    <definedName name="_50__123Graph_F__200__BPF" hidden="1">#REF!</definedName>
    <definedName name="_50__123Graph_XCHART_2" hidden="1">#REF!</definedName>
    <definedName name="_50__123Graph_XCHART_3" localSheetId="36" hidden="1">#REF!</definedName>
    <definedName name="_50__123Graph_XCHART_3" hidden="1">#REF!</definedName>
    <definedName name="_500__123Graph_XPW715_B" localSheetId="36" hidden="1">#REF!</definedName>
    <definedName name="_500__123Graph_XPW715_B" hidden="1">#REF!</definedName>
    <definedName name="_501__123Graph_XPW715_C" localSheetId="36" hidden="1">#REF!</definedName>
    <definedName name="_501__123Graph_XPW715_C" hidden="1">#REF!</definedName>
    <definedName name="_502__123Graph_XPW715_D" localSheetId="36" hidden="1">#REF!</definedName>
    <definedName name="_502__123Graph_XPW715_D" hidden="1">#REF!</definedName>
    <definedName name="_503__123Graph_XPW716_A" localSheetId="36" hidden="1">#REF!</definedName>
    <definedName name="_503__123Graph_XPW716_A" hidden="1">#REF!</definedName>
    <definedName name="_504__123Graph_XPW716_B" localSheetId="36" hidden="1">#REF!</definedName>
    <definedName name="_504__123Graph_XPW716_B" hidden="1">#REF!</definedName>
    <definedName name="_505__123Graph_XPW716_C" localSheetId="36" hidden="1">#REF!</definedName>
    <definedName name="_505__123Graph_XPW716_C" hidden="1">#REF!</definedName>
    <definedName name="_506__123Graph_XPW716_D" localSheetId="36" hidden="1">#REF!</definedName>
    <definedName name="_506__123Graph_XPW716_D" hidden="1">#REF!</definedName>
    <definedName name="_507__123Graph_XSOUTH_FLUME_A" localSheetId="36" hidden="1">#REF!</definedName>
    <definedName name="_507__123Graph_XSOUTH_FLUME_A" hidden="1">#REF!</definedName>
    <definedName name="_508__123Graph_XSOUTH_FLUME_B" localSheetId="36" hidden="1">#REF!</definedName>
    <definedName name="_508__123Graph_XSOUTH_FLUME_B" hidden="1">#REF!</definedName>
    <definedName name="_509__123Graph_XSOUTH_FLUME_C" localSheetId="36" hidden="1">#REF!</definedName>
    <definedName name="_509__123Graph_XSOUTH_FLUME_C" hidden="1">#REF!</definedName>
    <definedName name="_51_____123Graph_C__200__D50" localSheetId="36" hidden="1">#REF!</definedName>
    <definedName name="_51_____123Graph_C__200__D50" hidden="1">#REF!</definedName>
    <definedName name="_51___123Graph_C__200__BPF" localSheetId="36" hidden="1">#REF!</definedName>
    <definedName name="_51___123Graph_C__200__BPF" hidden="1">#REF!</definedName>
    <definedName name="_51__123Graph_A362D_D" localSheetId="36" hidden="1">#REF!</definedName>
    <definedName name="_51__123Graph_A362D_D" hidden="1">#REF!</definedName>
    <definedName name="_51__123Graph_C__200__BPF" localSheetId="36" hidden="1">#REF!</definedName>
    <definedName name="_51__123Graph_C__200__BPF" hidden="1">#REF!</definedName>
    <definedName name="_51__123Graph_F__200__BPF" localSheetId="36" hidden="1">#REF!</definedName>
    <definedName name="_51__123Graph_F__200__BPF" hidden="1">#REF!</definedName>
    <definedName name="_51__123Graph_F__200__D50" localSheetId="36" hidden="1">#REF!</definedName>
    <definedName name="_51__123Graph_F__200__D50" hidden="1">#REF!</definedName>
    <definedName name="_51__123Graph_XChart_2G" hidden="1">#REF!</definedName>
    <definedName name="_51__123Graph_XCHART_4" localSheetId="36" hidden="1">#REF!</definedName>
    <definedName name="_51__123Graph_XCHART_4" hidden="1">#REF!</definedName>
    <definedName name="_510__123Graph_XSOUTH_FLUME_D" localSheetId="36" hidden="1">#REF!</definedName>
    <definedName name="_510__123Graph_XSOUTH_FLUME_D" hidden="1">#REF!</definedName>
    <definedName name="_511__123Graph_XSUMP_STAGE2_A" localSheetId="36" hidden="1">#REF!</definedName>
    <definedName name="_511__123Graph_XSUMP_STAGE2_A" hidden="1">#REF!</definedName>
    <definedName name="_512__123Graph_XSUMP_STAGE2_B" localSheetId="36" hidden="1">#REF!</definedName>
    <definedName name="_512__123Graph_XSUMP_STAGE2_B" hidden="1">#REF!</definedName>
    <definedName name="_513__123Graph_XSUMP_STAGE2_C" localSheetId="36" hidden="1">#REF!</definedName>
    <definedName name="_513__123Graph_XSUMP_STAGE2_C" hidden="1">#REF!</definedName>
    <definedName name="_514__123Graph_XSUMP_STAGE2_D" localSheetId="36" hidden="1">#REF!</definedName>
    <definedName name="_514__123Graph_XSUMP_STAGE2_D" hidden="1">#REF!</definedName>
    <definedName name="_52_____123Graph_CGRANULOMETRIA_1" localSheetId="36" hidden="1">#REF!</definedName>
    <definedName name="_52_____123Graph_CGRANULOMETRIA_1" hidden="1">#REF!</definedName>
    <definedName name="_52___123Graph_C__200__D50" localSheetId="36" hidden="1">#REF!</definedName>
    <definedName name="_52___123Graph_C__200__D50" hidden="1">#REF!</definedName>
    <definedName name="_52__123Graph_A364D_A" localSheetId="36" hidden="1">#REF!</definedName>
    <definedName name="_52__123Graph_A364D_A" hidden="1">#REF!</definedName>
    <definedName name="_52__123Graph_C__200__D50" localSheetId="36" hidden="1">#REF!</definedName>
    <definedName name="_52__123Graph_C__200__D50" hidden="1">#REF!</definedName>
    <definedName name="_52__123Graph_CChart_1A" localSheetId="36" hidden="1">#REF!</definedName>
    <definedName name="_52__123Graph_CChart_1A" hidden="1">#REF!</definedName>
    <definedName name="_52__123Graph_EChart_1A" localSheetId="36" hidden="1">#REF!</definedName>
    <definedName name="_52__123Graph_EChart_1A" hidden="1">#REF!</definedName>
    <definedName name="_52__123Graph_F__200__D50" localSheetId="36" hidden="1">#REF!</definedName>
    <definedName name="_52__123Graph_F__200__D50" hidden="1">#REF!</definedName>
    <definedName name="_52__123Graph_FCHART_15" hidden="1">#REF!</definedName>
    <definedName name="_52__123Graph_XCHART_3" hidden="1">#REF!</definedName>
    <definedName name="_52__123Graph_XCHART_5" localSheetId="36" hidden="1">#REF!</definedName>
    <definedName name="_52__123Graph_XCHART_5" hidden="1">#REF!</definedName>
    <definedName name="_5210F">#REF!</definedName>
    <definedName name="_5210Q">#REF!</definedName>
    <definedName name="_5250F">#REF!</definedName>
    <definedName name="_5250Q">#REF!</definedName>
    <definedName name="_5280F">#REF!</definedName>
    <definedName name="_5280Q">#REF!</definedName>
    <definedName name="_53_____123Graph_D__200__BPF" localSheetId="36" hidden="1">#REF!</definedName>
    <definedName name="_53_____123Graph_D__200__BPF" hidden="1">#REF!</definedName>
    <definedName name="_53___123Graph_CGRANULOMETRIA_1" localSheetId="36" hidden="1">#REF!</definedName>
    <definedName name="_53___123Graph_CGRANULOMETRIA_1" hidden="1">#REF!</definedName>
    <definedName name="_53__123Graph_A364D_B" localSheetId="36" hidden="1">#REF!</definedName>
    <definedName name="_53__123Graph_A364D_B" hidden="1">#REF!</definedName>
    <definedName name="_53__123Graph_CGRANULOMETRIA_1" localSheetId="36" hidden="1">#REF!</definedName>
    <definedName name="_53__123Graph_CGRANULOMETRIA_1" hidden="1">#REF!</definedName>
    <definedName name="_53__123Graph_DChart_1A" localSheetId="36" hidden="1">#REF!</definedName>
    <definedName name="_53__123Graph_DChart_1A" hidden="1">#REF!</definedName>
    <definedName name="_53__123Graph_XCHART_4" hidden="1">#REF!</definedName>
    <definedName name="_53__123Graph_XCHART_6" localSheetId="36" hidden="1">#REF!</definedName>
    <definedName name="_53__123Graph_XCHART_6" hidden="1">#REF!</definedName>
    <definedName name="_5310F">#REF!</definedName>
    <definedName name="_5310Q">#REF!</definedName>
    <definedName name="_5320F">#REF!</definedName>
    <definedName name="_5320Q">#REF!</definedName>
    <definedName name="_5330F">#REF!</definedName>
    <definedName name="_5330Q">#REF!</definedName>
    <definedName name="_5340F">#REF!</definedName>
    <definedName name="_5340Q">#REF!</definedName>
    <definedName name="_54_____123Graph_D__200__D50" localSheetId="36" hidden="1">#REF!</definedName>
    <definedName name="_54_____123Graph_D__200__D50" hidden="1">#REF!</definedName>
    <definedName name="_54___123Graph_D__200__BPF" localSheetId="36" hidden="1">#REF!</definedName>
    <definedName name="_54___123Graph_D__200__BPF" hidden="1">#REF!</definedName>
    <definedName name="_54__123Graph_A364D_C" localSheetId="36" hidden="1">#REF!</definedName>
    <definedName name="_54__123Graph_A364D_C" hidden="1">#REF!</definedName>
    <definedName name="_54__123Graph_D__200__BPF" localSheetId="36" hidden="1">#REF!</definedName>
    <definedName name="_54__123Graph_D__200__BPF" hidden="1">#REF!</definedName>
    <definedName name="_54__123Graph_E__200__BPF" localSheetId="36" hidden="1">#REF!</definedName>
    <definedName name="_54__123Graph_E__200__BPF" hidden="1">#REF!</definedName>
    <definedName name="_54__123Graph_FCHART_16" hidden="1">#REF!</definedName>
    <definedName name="_54__123Graph_FChart_1A" localSheetId="36" hidden="1">#REF!</definedName>
    <definedName name="_54__123Graph_FChart_1A" hidden="1">#REF!</definedName>
    <definedName name="_54__123Graph_XCHART_5" hidden="1">#REF!</definedName>
    <definedName name="_54__123Graph_XCHART_7" localSheetId="36" hidden="1">#REF!</definedName>
    <definedName name="_54__123Graph_XCHART_7" hidden="1">#REF!</definedName>
    <definedName name="_55_____123Graph_E__200__BPF" localSheetId="36" hidden="1">#REF!</definedName>
    <definedName name="_55_____123Graph_E__200__BPF" hidden="1">#REF!</definedName>
    <definedName name="_55___123Graph_D__200__D50" localSheetId="36" hidden="1">#REF!</definedName>
    <definedName name="_55___123Graph_D__200__D50" hidden="1">#REF!</definedName>
    <definedName name="_55__123Graph_A364D_D" localSheetId="36" hidden="1">#REF!</definedName>
    <definedName name="_55__123Graph_A364D_D" hidden="1">#REF!</definedName>
    <definedName name="_55__123Graph_D__200__D50" localSheetId="36" hidden="1">#REF!</definedName>
    <definedName name="_55__123Graph_D__200__D50" hidden="1">#REF!</definedName>
    <definedName name="_55__123Graph_E__200__D50" localSheetId="36" hidden="1">#REF!</definedName>
    <definedName name="_55__123Graph_E__200__D50" hidden="1">#REF!</definedName>
    <definedName name="_55__123Graph_EChart_1A" localSheetId="36" hidden="1">#REF!</definedName>
    <definedName name="_55__123Graph_EChart_1A" hidden="1">#REF!</definedName>
    <definedName name="_55__123Graph_EGRAFICO_1" localSheetId="36" hidden="1">#REF!</definedName>
    <definedName name="_55__123Graph_EGRAFICO_1" hidden="1">#REF!</definedName>
    <definedName name="_55__123Graph_XCHART_6" hidden="1">#REF!</definedName>
    <definedName name="_55__123Graph_XCHART_8" localSheetId="36" hidden="1">#REF!</definedName>
    <definedName name="_55__123Graph_XCHART_8" hidden="1">#REF!</definedName>
    <definedName name="_55_123" localSheetId="36" hidden="1">#REF!</definedName>
    <definedName name="_55_123" hidden="1">#REF!</definedName>
    <definedName name="_555" localSheetId="36" hidden="1">#REF!</definedName>
    <definedName name="_555" hidden="1">#REF!</definedName>
    <definedName name="_5555" localSheetId="36" hidden="1">#REF!</definedName>
    <definedName name="_5555" hidden="1">#REF!</definedName>
    <definedName name="_55551" localSheetId="36" hidden="1">#REF!</definedName>
    <definedName name="_55551" hidden="1">#REF!</definedName>
    <definedName name="_5560F">#REF!</definedName>
    <definedName name="_5560Q">#REF!</definedName>
    <definedName name="_56_____123Graph_E__200__D50" localSheetId="36" hidden="1">#REF!</definedName>
    <definedName name="_56_____123Graph_E__200__D50" hidden="1">#REF!</definedName>
    <definedName name="_56___123Graph_E__200__BPF" localSheetId="36" hidden="1">#REF!</definedName>
    <definedName name="_56___123Graph_E__200__BPF" hidden="1">#REF!</definedName>
    <definedName name="_56__123Graph_A365S_A" localSheetId="36" hidden="1">#REF!</definedName>
    <definedName name="_56__123Graph_A365S_A" hidden="1">#REF!</definedName>
    <definedName name="_56__123Graph_E__200__BPF" localSheetId="36" hidden="1">#REF!</definedName>
    <definedName name="_56__123Graph_E__200__BPF" hidden="1">#REF!</definedName>
    <definedName name="_56__123Graph_FCHART_17" hidden="1">#REF!</definedName>
    <definedName name="_56__123Graph_FChart_1A" localSheetId="36" hidden="1">#REF!</definedName>
    <definedName name="_56__123Graph_FChart_1A" hidden="1">#REF!</definedName>
    <definedName name="_56__123Graph_XChart_1A" localSheetId="36" hidden="1">#REF!</definedName>
    <definedName name="_56__123Graph_XChart_1A" hidden="1">#REF!</definedName>
    <definedName name="_56__123Graph_XCHART_7" hidden="1">#REF!</definedName>
    <definedName name="_56__123Graph_XCHART_9" localSheetId="36" hidden="1">#REF!</definedName>
    <definedName name="_56__123Graph_XCHART_9" hidden="1">#REF!</definedName>
    <definedName name="_56ELNO">#REF!</definedName>
    <definedName name="_57_____123Graph_F__200__BPF" localSheetId="36" hidden="1">#REF!</definedName>
    <definedName name="_57_____123Graph_F__200__BPF" hidden="1">#REF!</definedName>
    <definedName name="_57___123Graph_E__200__D50" localSheetId="36" hidden="1">#REF!</definedName>
    <definedName name="_57___123Graph_E__200__D50" hidden="1">#REF!</definedName>
    <definedName name="_57__123Graph_A365S_B" localSheetId="36" hidden="1">#REF!</definedName>
    <definedName name="_57__123Graph_A365S_B" hidden="1">#REF!</definedName>
    <definedName name="_57__123Graph_E__200__D50" localSheetId="36" hidden="1">#REF!</definedName>
    <definedName name="_57__123Graph_E__200__D50" hidden="1">#REF!</definedName>
    <definedName name="_57__123Graph_X__200__BPF" localSheetId="36" hidden="1">#REF!</definedName>
    <definedName name="_57__123Graph_X__200__BPF" hidden="1">#REF!</definedName>
    <definedName name="_57__123Graph_XCHART_8" hidden="1">#REF!</definedName>
    <definedName name="_57__123Graph_XEFICIENCIA_1" localSheetId="36" hidden="1">#REF!</definedName>
    <definedName name="_57__123Graph_XEFICIENCIA_1" hidden="1">#REF!</definedName>
    <definedName name="_58_____123Graph_F__200__D50" localSheetId="36" hidden="1">#REF!</definedName>
    <definedName name="_58_____123Graph_F__200__D50" hidden="1">#REF!</definedName>
    <definedName name="_58___123Graph_F__200__BPF" localSheetId="36" hidden="1">#REF!</definedName>
    <definedName name="_58___123Graph_F__200__BPF" hidden="1">#REF!</definedName>
    <definedName name="_58__123Graph_A365S_C" localSheetId="36" hidden="1">#REF!</definedName>
    <definedName name="_58__123Graph_A365S_C" hidden="1">#REF!</definedName>
    <definedName name="_58__123Graph_F__200__BPF" localSheetId="36" hidden="1">#REF!</definedName>
    <definedName name="_58__123Graph_F__200__BPF" hidden="1">#REF!</definedName>
    <definedName name="_58__123Graph_FCHART_22" hidden="1">#REF!</definedName>
    <definedName name="_58__123Graph_X__200__D50" localSheetId="36" hidden="1">#REF!</definedName>
    <definedName name="_58__123Graph_X__200__D50" hidden="1">#REF!</definedName>
    <definedName name="_58__123Graph_XCHART_9" hidden="1">#REF!</definedName>
    <definedName name="_58__123Graph_XGRANULOMETRIA_1" localSheetId="36" hidden="1">#REF!</definedName>
    <definedName name="_58__123Graph_XGRANULOMETRIA_1" hidden="1">#REF!</definedName>
    <definedName name="_58_0_0_F" localSheetId="36" hidden="1">#REF!</definedName>
    <definedName name="_58_0_0_F" hidden="1">#REF!</definedName>
    <definedName name="_59_____123Graph_X__200__BPF" localSheetId="36" hidden="1">#REF!</definedName>
    <definedName name="_59_____123Graph_X__200__BPF" hidden="1">#REF!</definedName>
    <definedName name="_59___123Graph_F__200__D50" localSheetId="36" hidden="1">#REF!</definedName>
    <definedName name="_59___123Graph_F__200__D50" hidden="1">#REF!</definedName>
    <definedName name="_59__123Graph_A365S_D" localSheetId="36" hidden="1">#REF!</definedName>
    <definedName name="_59__123Graph_A365S_D" hidden="1">#REF!</definedName>
    <definedName name="_59__123Graph_F__200__D50" localSheetId="36" hidden="1">#REF!</definedName>
    <definedName name="_59__123Graph_F__200__D50" hidden="1">#REF!</definedName>
    <definedName name="_59__123Graph_FChart_1A" localSheetId="36" hidden="1">#REF!</definedName>
    <definedName name="_59__123Graph_FChart_1A" hidden="1">#REF!</definedName>
    <definedName name="_59__123Graph_XEFICIENCIA_1" hidden="1">#REF!</definedName>
    <definedName name="_59F" localSheetId="36" hidden="1">#REF!</definedName>
    <definedName name="_59F" hidden="1">#REF!</definedName>
    <definedName name="_5a11_" localSheetId="35" hidden="1">{"'장비'!$A$3:$M$12"}</definedName>
    <definedName name="_5a11_" localSheetId="37" hidden="1">{"'장비'!$A$3:$M$12"}</definedName>
    <definedName name="_5a11_" localSheetId="36" hidden="1">{"'장비'!$A$3:$M$12"}</definedName>
    <definedName name="_5a11_" localSheetId="33" hidden="1">{"'장비'!$A$3:$M$12"}</definedName>
    <definedName name="_5a11_" localSheetId="34" hidden="1">{"'장비'!$A$3:$M$12"}</definedName>
    <definedName name="_5a11_" localSheetId="31" hidden="1">{"'장비'!$A$3:$M$12"}</definedName>
    <definedName name="_5a11_" hidden="1">{"'장비'!$A$3:$M$12"}</definedName>
    <definedName name="_5ELECB">#REF!</definedName>
    <definedName name="_5ELECT" localSheetId="31">#REF!</definedName>
    <definedName name="_5ELECT">!#REF!</definedName>
    <definedName name="_5F" hidden="1">#REF!</definedName>
    <definedName name="_6" localSheetId="31">#REF!</definedName>
    <definedName name="_6">!#REF!</definedName>
    <definedName name="_6______123Graph_AGRANULOMETRIA_1" localSheetId="36" hidden="1">#REF!</definedName>
    <definedName name="_6______123Graph_AGRANULOMETRIA_1" hidden="1">#REF!</definedName>
    <definedName name="_6_____123Graph_B__200__D50" localSheetId="36" hidden="1">#REF!</definedName>
    <definedName name="_6_____123Graph_B__200__D50" hidden="1">#REF!</definedName>
    <definedName name="_6____123Graph_B__200__D50" localSheetId="36" hidden="1">#REF!</definedName>
    <definedName name="_6____123Graph_B__200__D50" hidden="1">#REF!</definedName>
    <definedName name="_6____123Graph_CChart_1A" localSheetId="36" hidden="1">#REF!</definedName>
    <definedName name="_6____123Graph_CChart_1A" hidden="1">#REF!</definedName>
    <definedName name="_6___123Graph_B__200__D50" localSheetId="36" hidden="1">#REF!</definedName>
    <definedName name="_6___123Graph_B__200__D50" hidden="1">#REF!</definedName>
    <definedName name="_6__123Graph_A__200__D50" localSheetId="36" hidden="1">#REF!</definedName>
    <definedName name="_6__123Graph_A__200__D50" hidden="1">#REF!</definedName>
    <definedName name="_6__123Graph_A350D_B" localSheetId="36" hidden="1">#REF!</definedName>
    <definedName name="_6__123Graph_A350D_B" hidden="1">#REF!</definedName>
    <definedName name="_6__123Graph_ACHART_1" localSheetId="36" hidden="1">#REF!</definedName>
    <definedName name="_6__123Graph_ACHART_1" hidden="1">#REF!</definedName>
    <definedName name="_6__123Graph_ACHART_12" localSheetId="36" hidden="1">#REF!</definedName>
    <definedName name="_6__123Graph_ACHART_12" hidden="1">#REF!</definedName>
    <definedName name="_6__123Graph_ACHART_15" hidden="1">#REF!</definedName>
    <definedName name="_6__123Graph_ACHART_16" hidden="1">#REF!</definedName>
    <definedName name="_6__123Graph_ACHART_19" hidden="1">#REF!</definedName>
    <definedName name="_6__123Graph_AChart_1A" localSheetId="36" hidden="1">#REF!</definedName>
    <definedName name="_6__123Graph_AChart_1A" hidden="1">#REF!</definedName>
    <definedName name="_6__123Graph_ACHART_5" localSheetId="36" hidden="1">#REF!</definedName>
    <definedName name="_6__123Graph_ACHART_5" hidden="1">#REF!</definedName>
    <definedName name="_6__123Graph_AEFICIENCIA_1" localSheetId="36" hidden="1">#REF!</definedName>
    <definedName name="_6__123Graph_AEFICIENCIA_1" hidden="1">#REF!</definedName>
    <definedName name="_6__123Graph_AGRAFICO_2" localSheetId="36" hidden="1">#REF!</definedName>
    <definedName name="_6__123Graph_AGRAFICO_2" hidden="1">#REF!</definedName>
    <definedName name="_6__123Graph_AGRAFICO_3" localSheetId="36" hidden="1">#REF!</definedName>
    <definedName name="_6__123Graph_AGRAFICO_3" hidden="1">#REF!</definedName>
    <definedName name="_6__123Graph_AGRAFICO_4" localSheetId="36" hidden="1">#REF!</definedName>
    <definedName name="_6__123Graph_AGRAFICO_4" hidden="1">#REF!</definedName>
    <definedName name="_6__123Graph_B__200__BPF" localSheetId="36" hidden="1">#REF!</definedName>
    <definedName name="_6__123Graph_B__200__BPF" hidden="1">#REF!</definedName>
    <definedName name="_6__123Graph_B__200__D50" localSheetId="36" hidden="1">#REF!</definedName>
    <definedName name="_6__123Graph_B__200__D50" hidden="1">#REF!</definedName>
    <definedName name="_6__123Graph_BCHART_15" localSheetId="36" hidden="1">#REF!</definedName>
    <definedName name="_6__123Graph_BCHART_15" hidden="1">#REF!</definedName>
    <definedName name="_6__123Graph_BChart_1A" localSheetId="36" hidden="1">#REF!</definedName>
    <definedName name="_6__123Graph_BChart_1A" hidden="1">#REF!</definedName>
    <definedName name="_6__123Graph_BChart_1Q" hidden="1">#REF!</definedName>
    <definedName name="_6__123Graph_BDIAGRAMM_6" hidden="1">#REF!</definedName>
    <definedName name="_6__123Graph_BGRAFICO_1" hidden="1">#REF!</definedName>
    <definedName name="_6__123Graph_BGRAFICO_2" localSheetId="36" hidden="1">#REF!</definedName>
    <definedName name="_6__123Graph_BGRAFICO_2" hidden="1">#REF!</definedName>
    <definedName name="_6__123Graph_CCHART_13" localSheetId="36" hidden="1">#REF!</definedName>
    <definedName name="_6__123Graph_CCHART_13" hidden="1">#REF!</definedName>
    <definedName name="_6__123Graph_CChart_1A" localSheetId="36" hidden="1">#REF!</definedName>
    <definedName name="_6__123Graph_CChart_1A" hidden="1">#REF!</definedName>
    <definedName name="_6__123Graph_CENER_ARM" localSheetId="36" hidden="1">#REF!</definedName>
    <definedName name="_6__123Graph_CENER_ARM" hidden="1">#REF!</definedName>
    <definedName name="_6__123Graph_CGRAFICO_2" localSheetId="36" hidden="1">#REF!</definedName>
    <definedName name="_6__123Graph_CGRAFICO_2" hidden="1">#REF!</definedName>
    <definedName name="_6__123Graph_CKW_H" localSheetId="36" hidden="1">#REF!</definedName>
    <definedName name="_6__123Graph_CKW_H" hidden="1">#REF!</definedName>
    <definedName name="_6__123Graph_FCHART_14" localSheetId="36" hidden="1">#REF!</definedName>
    <definedName name="_6__123Graph_FCHART_14" hidden="1">#REF!</definedName>
    <definedName name="_6__123Graph_FChart_1A" localSheetId="36" hidden="1">#REF!</definedName>
    <definedName name="_6__123Graph_FChart_1A" hidden="1">#REF!</definedName>
    <definedName name="_6__123Graph_FCURRENT" localSheetId="36" hidden="1">#REF!</definedName>
    <definedName name="_6__123Graph_FCURRENT" hidden="1">#REF!</definedName>
    <definedName name="_6__123Graph_LBL_BKW_H" localSheetId="36" hidden="1">#REF!</definedName>
    <definedName name="_6__123Graph_LBL_BKW_H" hidden="1">#REF!</definedName>
    <definedName name="_6__123Graph_LBL_CCart_Utilidad" hidden="1">#REF!</definedName>
    <definedName name="_6__123Graph_XCHART_1" localSheetId="36" hidden="1">#REF!</definedName>
    <definedName name="_6__123Graph_XCHART_1" hidden="1">#REF!</definedName>
    <definedName name="_6__123Graph_XGRAFICO_1" localSheetId="36" hidden="1">#REF!</definedName>
    <definedName name="_6__123Graph_XGRAFICO_1" hidden="1">#REF!</definedName>
    <definedName name="_6_0_0_F" localSheetId="36" hidden="1">#REF!</definedName>
    <definedName name="_6_0_0_F" hidden="1">#REF!</definedName>
    <definedName name="_6_0_0SO" localSheetId="36" hidden="1">#REF!</definedName>
    <definedName name="_6_0_0SO" hidden="1">#REF!</definedName>
    <definedName name="_6_0ELECTROL">#REF!</definedName>
    <definedName name="_60_____123Graph_X__200__D50" localSheetId="36" hidden="1">#REF!</definedName>
    <definedName name="_60_____123Graph_X__200__D50" hidden="1">#REF!</definedName>
    <definedName name="_60___123Graph_X__200__BPF" localSheetId="36" hidden="1">#REF!</definedName>
    <definedName name="_60___123Graph_X__200__BPF" hidden="1">#REF!</definedName>
    <definedName name="_60__123Graph_A366S_A" localSheetId="36" hidden="1">#REF!</definedName>
    <definedName name="_60__123Graph_A366S_A" hidden="1">#REF!</definedName>
    <definedName name="_60__123Graph_B__200__D50" localSheetId="36" hidden="1">#REF!</definedName>
    <definedName name="_60__123Graph_B__200__D50" hidden="1">#REF!</definedName>
    <definedName name="_60__123Graph_EChart_1A" localSheetId="36" hidden="1">#REF!</definedName>
    <definedName name="_60__123Graph_EChart_1A" hidden="1">#REF!</definedName>
    <definedName name="_60__123Graph_X__200__BPF" localSheetId="36" hidden="1">#REF!</definedName>
    <definedName name="_60__123Graph_X__200__BPF" hidden="1">#REF!</definedName>
    <definedName name="_60__123Graph_XCHART_15" hidden="1">#REF!</definedName>
    <definedName name="_60__123Graph_XGRANULOMETRIA_1" hidden="1">#REF!</definedName>
    <definedName name="_61_____123Graph_XEFICIENCIA_1" localSheetId="36" hidden="1">#REF!</definedName>
    <definedName name="_61_____123Graph_XEFICIENCIA_1" hidden="1">#REF!</definedName>
    <definedName name="_61___123Graph_X__200__D50" localSheetId="36" hidden="1">#REF!</definedName>
    <definedName name="_61___123Graph_X__200__D50" hidden="1">#REF!</definedName>
    <definedName name="_61__123Graph_A366S_B" localSheetId="36" hidden="1">#REF!</definedName>
    <definedName name="_61__123Graph_A366S_B" hidden="1">#REF!</definedName>
    <definedName name="_61__123Graph_X__200__D50" localSheetId="36" hidden="1">#REF!</definedName>
    <definedName name="_61__123Graph_X__200__D50" hidden="1">#REF!</definedName>
    <definedName name="_62_____123Graph_XGRANULOMETRIA_1" localSheetId="36" hidden="1">#REF!</definedName>
    <definedName name="_62_____123Graph_XGRANULOMETRIA_1" hidden="1">#REF!</definedName>
    <definedName name="_62___123Graph_XEFICIENCIA_1" localSheetId="36" hidden="1">#REF!</definedName>
    <definedName name="_62___123Graph_XEFICIENCIA_1" hidden="1">#REF!</definedName>
    <definedName name="_62__123Graph_A366S_C" localSheetId="36" hidden="1">#REF!</definedName>
    <definedName name="_62__123Graph_A366S_C" hidden="1">#REF!</definedName>
    <definedName name="_62__123Graph_XCHART_16" hidden="1">#REF!</definedName>
    <definedName name="_62__123Graph_XEFICIENCIA_1" localSheetId="36" hidden="1">#REF!</definedName>
    <definedName name="_62__123Graph_XEFICIENCIA_1" hidden="1">#REF!</definedName>
    <definedName name="_63___123Graph_XGRANULOMETRIA_1" localSheetId="36" hidden="1">#REF!</definedName>
    <definedName name="_63___123Graph_XGRANULOMETRIA_1" hidden="1">#REF!</definedName>
    <definedName name="_63__123Graph_A366S_D" localSheetId="36" hidden="1">#REF!</definedName>
    <definedName name="_63__123Graph_A366S_D" hidden="1">#REF!</definedName>
    <definedName name="_63__123Graph_XChart_1A" localSheetId="36" hidden="1">#REF!</definedName>
    <definedName name="_63__123Graph_XChart_1A" hidden="1">#REF!</definedName>
    <definedName name="_63__123Graph_XGRANULOMETRIA_1" localSheetId="36" hidden="1">#REF!</definedName>
    <definedName name="_63__123Graph_XGRANULOMETRIA_1" hidden="1">#REF!</definedName>
    <definedName name="_63ELSURE">#REF!</definedName>
    <definedName name="_64_____123Graph_XMES_EP" localSheetId="36" hidden="1">#REF!</definedName>
    <definedName name="_64_____123Graph_XMES_EP" hidden="1">#REF!</definedName>
    <definedName name="_64__123Graph_A__200__BPF" localSheetId="36" hidden="1">#REF!</definedName>
    <definedName name="_64__123Graph_A__200__BPF" hidden="1">#REF!</definedName>
    <definedName name="_64__123Graph_A367D_A" localSheetId="36" hidden="1">#REF!</definedName>
    <definedName name="_64__123Graph_A367D_A" hidden="1">#REF!</definedName>
    <definedName name="_64__123Graph_XCHART_17" hidden="1">#REF!</definedName>
    <definedName name="_64__123Graph_XCHART_5" localSheetId="36" hidden="1">#REF!</definedName>
    <definedName name="_64__123Graph_XCHART_5" hidden="1">#REF!</definedName>
    <definedName name="_65__123Graph_A__200__D50" localSheetId="36" hidden="1">#REF!</definedName>
    <definedName name="_65__123Graph_A__200__D50" hidden="1">#REF!</definedName>
    <definedName name="_65__123Graph_A367D_B" localSheetId="36" hidden="1">#REF!</definedName>
    <definedName name="_65__123Graph_A367D_B" hidden="1">#REF!</definedName>
    <definedName name="_65__123Graph_EChart_1A" localSheetId="36" hidden="1">#REF!</definedName>
    <definedName name="_65__123Graph_EChart_1A" hidden="1">#REF!</definedName>
    <definedName name="_65__123Graph_XCHART_7" localSheetId="36" hidden="1">#REF!</definedName>
    <definedName name="_65__123Graph_XCHART_7" hidden="1">#REF!</definedName>
    <definedName name="_66_____123Graph_XNET_ACUM" localSheetId="36" hidden="1">#REF!</definedName>
    <definedName name="_66_____123Graph_XNET_ACUM" hidden="1">#REF!</definedName>
    <definedName name="_66__123Graph_A367D_C" localSheetId="36" hidden="1">#REF!</definedName>
    <definedName name="_66__123Graph_A367D_C" hidden="1">#REF!</definedName>
    <definedName name="_66__123Graph_AEFICIENCIA_1" localSheetId="36" hidden="1">#REF!</definedName>
    <definedName name="_66__123Graph_AEFICIENCIA_1" hidden="1">#REF!</definedName>
    <definedName name="_66__123Graph_CChart_1A" localSheetId="36" hidden="1">#REF!</definedName>
    <definedName name="_66__123Graph_CChart_1A" hidden="1">#REF!</definedName>
    <definedName name="_66__123Graph_F__200__BPF" localSheetId="36" hidden="1">#REF!</definedName>
    <definedName name="_66__123Graph_F__200__BPF" hidden="1">#REF!</definedName>
    <definedName name="_66__123Graph_FChart_1A" localSheetId="36" hidden="1">#REF!</definedName>
    <definedName name="_66__123Graph_FChart_1A" hidden="1">#REF!</definedName>
    <definedName name="_66__123Graph_LBL_BKW_H" localSheetId="36" hidden="1">#REF!</definedName>
    <definedName name="_66__123Graph_LBL_BKW_H" hidden="1">#REF!</definedName>
    <definedName name="_66__123Graph_XCHART_18" hidden="1">#REF!</definedName>
    <definedName name="_66__123Graph_XEFICIENCIA_1" localSheetId="36" hidden="1">#REF!</definedName>
    <definedName name="_66__123Graph_XEFICIENCIA_1" hidden="1">#REF!</definedName>
    <definedName name="_67__123Graph_A367D_D" localSheetId="36" hidden="1">#REF!</definedName>
    <definedName name="_67__123Graph_A367D_D" hidden="1">#REF!</definedName>
    <definedName name="_67__123Graph_AGRANULOMETRIA_1" localSheetId="36" hidden="1">#REF!</definedName>
    <definedName name="_67__123Graph_AGRANULOMETRIA_1" hidden="1">#REF!</definedName>
    <definedName name="_67__123Graph_F__200__D50" localSheetId="36" hidden="1">#REF!</definedName>
    <definedName name="_67__123Graph_F__200__D50" hidden="1">#REF!</definedName>
    <definedName name="_67__123Graph_XGRAFICO_2" localSheetId="36" hidden="1">#REF!</definedName>
    <definedName name="_67__123Graph_XGRAFICO_2" hidden="1">#REF!</definedName>
    <definedName name="_67__123Graph_XGRANULOMETRIA_1" localSheetId="36" hidden="1">#REF!</definedName>
    <definedName name="_67__123Graph_XGRANULOMETRIA_1" hidden="1">#REF!</definedName>
    <definedName name="_68__123Graph_A368D_A" localSheetId="36" hidden="1">#REF!</definedName>
    <definedName name="_68__123Graph_A368D_A" hidden="1">#REF!</definedName>
    <definedName name="_68__123Graph_B__200__BPF" localSheetId="36" hidden="1">#REF!</definedName>
    <definedName name="_68__123Graph_B__200__BPF" hidden="1">#REF!</definedName>
    <definedName name="_68__123Graph_XCHART_19" hidden="1">#REF!</definedName>
    <definedName name="_68__123Graph_XChart_1A" localSheetId="36" hidden="1">#REF!</definedName>
    <definedName name="_68__123Graph_XChart_1A" hidden="1">#REF!</definedName>
    <definedName name="_68__123Graph_XGRAFICO_3" localSheetId="36" hidden="1">#REF!</definedName>
    <definedName name="_68__123Graph_XGRAFICO_3" hidden="1">#REF!</definedName>
    <definedName name="_69____123Graph_A__200__BPF" localSheetId="36" hidden="1">#REF!</definedName>
    <definedName name="_69____123Graph_A__200__BPF" hidden="1">#REF!</definedName>
    <definedName name="_69__123Graph_A368D_B" localSheetId="36" hidden="1">#REF!</definedName>
    <definedName name="_69__123Graph_A368D_B" hidden="1">#REF!</definedName>
    <definedName name="_69__123Graph_B__200__D50" localSheetId="36" hidden="1">#REF!</definedName>
    <definedName name="_69__123Graph_B__200__D50" hidden="1">#REF!</definedName>
    <definedName name="_69__123Graph_CChart_1A" localSheetId="36" hidden="1">#REF!</definedName>
    <definedName name="_69__123Graph_CChart_1A" hidden="1">#REF!</definedName>
    <definedName name="_69__123Graph_DChart_1A" localSheetId="36" hidden="1">#REF!</definedName>
    <definedName name="_69__123Graph_DChart_1A" hidden="1">#REF!</definedName>
    <definedName name="_69__123Graph_XEFICIENCIA_1" localSheetId="36" hidden="1">#REF!</definedName>
    <definedName name="_69__123Graph_XEFICIENCIA_1" hidden="1">#REF!</definedName>
    <definedName name="_6ELECTROL" localSheetId="31">#REF!</definedName>
    <definedName name="_6ELECTROL">!#REF!</definedName>
    <definedName name="_6F" localSheetId="36" hidden="1">#REF!</definedName>
    <definedName name="_6F" hidden="1">#REF!</definedName>
    <definedName name="_6G__Extr">#REF!</definedName>
    <definedName name="_7" localSheetId="31">#REF!</definedName>
    <definedName name="_7">!#REF!</definedName>
    <definedName name="_7_??" localSheetId="31">#REF!</definedName>
    <definedName name="_7_??">!#REF!</definedName>
    <definedName name="_7_____123Graph_BEFICIENCIA_1" localSheetId="36" hidden="1">#REF!</definedName>
    <definedName name="_7_____123Graph_BEFICIENCIA_1" hidden="1">#REF!</definedName>
    <definedName name="_7____123Graph_BEFICIENCIA_1" localSheetId="36" hidden="1">#REF!</definedName>
    <definedName name="_7____123Graph_BEFICIENCIA_1" hidden="1">#REF!</definedName>
    <definedName name="_7___123Graph_AChart_1A" localSheetId="36" hidden="1">#REF!</definedName>
    <definedName name="_7___123Graph_AChart_1A" hidden="1">#REF!</definedName>
    <definedName name="_7___123Graph_BEFICIENCIA_1" localSheetId="36" hidden="1">#REF!</definedName>
    <definedName name="_7___123Graph_BEFICIENCIA_1" hidden="1">#REF!</definedName>
    <definedName name="_7__123Graph_A350D_C" localSheetId="36" hidden="1">#REF!</definedName>
    <definedName name="_7__123Graph_A350D_C" hidden="1">#REF!</definedName>
    <definedName name="_7__123Graph_ACHART_13" localSheetId="36" hidden="1">#REF!</definedName>
    <definedName name="_7__123Graph_ACHART_13" hidden="1">#REF!</definedName>
    <definedName name="_7__123Graph_AChart_1A" localSheetId="36" hidden="1">#REF!</definedName>
    <definedName name="_7__123Graph_AChart_1A" hidden="1">#REF!</definedName>
    <definedName name="_7__123Graph_ACHART_2" localSheetId="36" hidden="1">#REF!</definedName>
    <definedName name="_7__123Graph_ACHART_2" hidden="1">#REF!</definedName>
    <definedName name="_7__123Graph_ACHART_21" hidden="1">#REF!</definedName>
    <definedName name="_7__123Graph_ACHART_3" hidden="1">#REF!</definedName>
    <definedName name="_7__123Graph_ACHART_6" localSheetId="36" hidden="1">#REF!</definedName>
    <definedName name="_7__123Graph_ACHART_6" hidden="1">#REF!</definedName>
    <definedName name="_7__123Graph_AEFICIENCIA_1" localSheetId="36" hidden="1">#REF!</definedName>
    <definedName name="_7__123Graph_AEFICIENCIA_1" hidden="1">#REF!</definedName>
    <definedName name="_7__123Graph_AGRAFICO_3" localSheetId="36" hidden="1">#REF!</definedName>
    <definedName name="_7__123Graph_AGRAFICO_3" hidden="1">#REF!</definedName>
    <definedName name="_7__123Graph_AGRAFICO_5" localSheetId="36" hidden="1">#REF!</definedName>
    <definedName name="_7__123Graph_AGRAFICO_5" hidden="1">#REF!</definedName>
    <definedName name="_7__123Graph_AGRANULOMETRIA_1" localSheetId="36" hidden="1">#REF!</definedName>
    <definedName name="_7__123Graph_AGRANULOMETRIA_1" hidden="1">#REF!</definedName>
    <definedName name="_7__123Graph_B__200__D50" localSheetId="36" hidden="1">#REF!</definedName>
    <definedName name="_7__123Graph_B__200__D50" hidden="1">#REF!</definedName>
    <definedName name="_7__123Graph_BCHART_16" localSheetId="36" hidden="1">#REF!</definedName>
    <definedName name="_7__123Graph_BCHART_16" hidden="1">#REF!</definedName>
    <definedName name="_7__123Graph_BEFICIENCIA_1" localSheetId="36" hidden="1">#REF!</definedName>
    <definedName name="_7__123Graph_BEFICIENCIA_1" hidden="1">#REF!</definedName>
    <definedName name="_7__123Graph_BGRAFICO_3" hidden="1">#REF!</definedName>
    <definedName name="_7__123Graph_CCHART_15" localSheetId="36" hidden="1">#REF!</definedName>
    <definedName name="_7__123Graph_CCHART_15" hidden="1">#REF!</definedName>
    <definedName name="_7__123Graph_CDIAGRAMM_3" hidden="1">#REF!</definedName>
    <definedName name="_7__123Graph_CENER_MEP" localSheetId="36" hidden="1">#REF!</definedName>
    <definedName name="_7__123Graph_CENER_MEP" hidden="1">#REF!</definedName>
    <definedName name="_7__123Graph_XCart_Utilidad" hidden="1">#REF!</definedName>
    <definedName name="_7__123Graph_XChart_1A" localSheetId="36" hidden="1">#REF!</definedName>
    <definedName name="_7__123Graph_XChart_1A" hidden="1">#REF!</definedName>
    <definedName name="_7__123Graph_XGRAFICO_1" localSheetId="36" hidden="1">#REF!</definedName>
    <definedName name="_7__123Graph_XGRAFICO_1" hidden="1">#REF!</definedName>
    <definedName name="_7__123Graph_XGRAFICO_2" localSheetId="36" hidden="1">#REF!</definedName>
    <definedName name="_7__123Graph_XGRAFICO_2" hidden="1">#REF!</definedName>
    <definedName name="_7_0_0_F" localSheetId="36" hidden="1">#REF!</definedName>
    <definedName name="_7_0_0_F" hidden="1">#REF!</definedName>
    <definedName name="_7_0_S" localSheetId="36" hidden="1">#REF!</definedName>
    <definedName name="_7_0_S" hidden="1">#REF!</definedName>
    <definedName name="_7_0ELEORIE">#REF!</definedName>
    <definedName name="_70____123Graph_A__200__D50" localSheetId="36" hidden="1">#REF!</definedName>
    <definedName name="_70____123Graph_A__200__D50" hidden="1">#REF!</definedName>
    <definedName name="_70__123Graph_A368D_C" localSheetId="36" hidden="1">#REF!</definedName>
    <definedName name="_70__123Graph_A368D_C" hidden="1">#REF!</definedName>
    <definedName name="_70__123Graph_BEFICIENCIA_1" localSheetId="36" hidden="1">#REF!</definedName>
    <definedName name="_70__123Graph_BEFICIENCIA_1" hidden="1">#REF!</definedName>
    <definedName name="_70__123Graph_E__200__BPF" localSheetId="36" hidden="1">#REF!</definedName>
    <definedName name="_70__123Graph_E__200__BPF" hidden="1">#REF!</definedName>
    <definedName name="_70__123Graph_XCHART_22" hidden="1">#REF!</definedName>
    <definedName name="_70__123Graph_XGRANULOMETRIA_1" localSheetId="36" hidden="1">#REF!</definedName>
    <definedName name="_70__123Graph_XGRANULOMETRIA_1" hidden="1">#REF!</definedName>
    <definedName name="_70HIDRAND">#REF!</definedName>
    <definedName name="_71____123Graph_AEFICIENCIA_1" localSheetId="36" hidden="1">#REF!</definedName>
    <definedName name="_71____123Graph_AEFICIENCIA_1" hidden="1">#REF!</definedName>
    <definedName name="_71__123Graph_A368D_D" localSheetId="36" hidden="1">#REF!</definedName>
    <definedName name="_71__123Graph_A368D_D" hidden="1">#REF!</definedName>
    <definedName name="_71__123Graph_BGRANULOMETRIA_1" localSheetId="36" hidden="1">#REF!</definedName>
    <definedName name="_71__123Graph_BGRANULOMETRIA_1" hidden="1">#REF!</definedName>
    <definedName name="_71__123Graph_E__200__D50" localSheetId="36" hidden="1">#REF!</definedName>
    <definedName name="_71__123Graph_E__200__D50" hidden="1">#REF!</definedName>
    <definedName name="_71_0_S" localSheetId="36" hidden="1">#REF!</definedName>
    <definedName name="_71_0_S" hidden="1">#REF!</definedName>
    <definedName name="_7110F">#REF!</definedName>
    <definedName name="_7110Q">#REF!</definedName>
    <definedName name="_7160F">#REF!</definedName>
    <definedName name="_7160Q">#REF!</definedName>
    <definedName name="_72____123Graph_AGRANULOMETRIA_1" localSheetId="36" hidden="1">#REF!</definedName>
    <definedName name="_72____123Graph_AGRANULOMETRIA_1" hidden="1">#REF!</definedName>
    <definedName name="_72__123Graph_A369D_A" localSheetId="36" hidden="1">#REF!</definedName>
    <definedName name="_72__123Graph_A369D_A" hidden="1">#REF!</definedName>
    <definedName name="_72__123Graph_C__200__BPF" localSheetId="36" hidden="1">#REF!</definedName>
    <definedName name="_72__123Graph_C__200__BPF" hidden="1">#REF!</definedName>
    <definedName name="_72__123Graph_FChart_1A" localSheetId="36" hidden="1">#REF!</definedName>
    <definedName name="_72__123Graph_FChart_1A" hidden="1">#REF!</definedName>
    <definedName name="_72__123Graph_XSEG_PIE" hidden="1">#REF!</definedName>
    <definedName name="_7210F">#REF!</definedName>
    <definedName name="_7210Q">#REF!</definedName>
    <definedName name="_73____123Graph_B__200__BPF" localSheetId="36" hidden="1">#REF!</definedName>
    <definedName name="_73____123Graph_B__200__BPF" hidden="1">#REF!</definedName>
    <definedName name="_73__123Graph_A369D_B" localSheetId="36" hidden="1">#REF!</definedName>
    <definedName name="_73__123Graph_A369D_B" hidden="1">#REF!</definedName>
    <definedName name="_73__123Graph_C__200__D50" localSheetId="36" hidden="1">#REF!</definedName>
    <definedName name="_73__123Graph_C__200__D50" hidden="1">#REF!</definedName>
    <definedName name="_74____123Graph_B__200__D50" localSheetId="36" hidden="1">#REF!</definedName>
    <definedName name="_74____123Graph_B__200__D50" hidden="1">#REF!</definedName>
    <definedName name="_74__123Graph_A369D_C" localSheetId="36" hidden="1">#REF!</definedName>
    <definedName name="_74__123Graph_A369D_C" hidden="1">#REF!</definedName>
    <definedName name="_74__123Graph_CGRANULOMETRIA_1" localSheetId="36" hidden="1">#REF!</definedName>
    <definedName name="_74__123Graph_CGRANULOMETRIA_1" hidden="1">#REF!</definedName>
    <definedName name="_75____123Graph_BEFICIENCIA_1" localSheetId="36" hidden="1">#REF!</definedName>
    <definedName name="_75____123Graph_BEFICIENCIA_1" hidden="1">#REF!</definedName>
    <definedName name="_75__123Graph_A369D_D" localSheetId="36" hidden="1">#REF!</definedName>
    <definedName name="_75__123Graph_A369D_D" hidden="1">#REF!</definedName>
    <definedName name="_75__123Graph_D__200__BPF" localSheetId="36" hidden="1">#REF!</definedName>
    <definedName name="_75__123Graph_D__200__BPF" hidden="1">#REF!</definedName>
    <definedName name="_76____123Graph_BGRANULOMETRIA_1" localSheetId="36" hidden="1">#REF!</definedName>
    <definedName name="_76____123Graph_BGRANULOMETRIA_1" hidden="1">#REF!</definedName>
    <definedName name="_76__123Graph_A370D_A" localSheetId="36" hidden="1">#REF!</definedName>
    <definedName name="_76__123Graph_A370D_A" hidden="1">#REF!</definedName>
    <definedName name="_76__123Graph_D__200__D50" localSheetId="36" hidden="1">#REF!</definedName>
    <definedName name="_76__123Graph_D__200__D50" hidden="1">#REF!</definedName>
    <definedName name="_7630F">#REF!</definedName>
    <definedName name="_7630Q">#REF!</definedName>
    <definedName name="_77____123Graph_C__200__BPF" localSheetId="36" hidden="1">#REF!</definedName>
    <definedName name="_77____123Graph_C__200__BPF" hidden="1">#REF!</definedName>
    <definedName name="_77__123Graph_A370D_B" localSheetId="36" hidden="1">#REF!</definedName>
    <definedName name="_77__123Graph_A370D_B" hidden="1">#REF!</definedName>
    <definedName name="_77__123Graph_E__200__BPF" localSheetId="36" hidden="1">#REF!</definedName>
    <definedName name="_77__123Graph_E__200__BPF" hidden="1">#REF!</definedName>
    <definedName name="_77__123Graph_FChart_1A" localSheetId="36" hidden="1">#REF!</definedName>
    <definedName name="_77__123Graph_FChart_1A" hidden="1">#REF!</definedName>
    <definedName name="_77__123Graph_XChart_1A" localSheetId="36" hidden="1">#REF!</definedName>
    <definedName name="_77__123Graph_XChart_1A" hidden="1">#REF!</definedName>
    <definedName name="_77S">#REF!</definedName>
    <definedName name="_78____123Graph_C__200__D50" localSheetId="36" hidden="1">#REF!</definedName>
    <definedName name="_78____123Graph_C__200__D50" hidden="1">#REF!</definedName>
    <definedName name="_78__123Graph_A370D_C" localSheetId="36" hidden="1">#REF!</definedName>
    <definedName name="_78__123Graph_A370D_C" hidden="1">#REF!</definedName>
    <definedName name="_78__123Graph_E__200__D50" localSheetId="36" hidden="1">#REF!</definedName>
    <definedName name="_78__123Graph_E__200__D50" hidden="1">#REF!</definedName>
    <definedName name="_78__123Graph_X__200__BPF" localSheetId="36" hidden="1">#REF!</definedName>
    <definedName name="_78__123Graph_X__200__BPF" hidden="1">#REF!</definedName>
    <definedName name="_79____123Graph_CGRANULOMETRIA_1" localSheetId="36" hidden="1">#REF!</definedName>
    <definedName name="_79____123Graph_CGRANULOMETRIA_1" hidden="1">#REF!</definedName>
    <definedName name="_79__123Graph_A370D_D" localSheetId="36" hidden="1">#REF!</definedName>
    <definedName name="_79__123Graph_A370D_D" hidden="1">#REF!</definedName>
    <definedName name="_79__123Graph_F__200__BPF" localSheetId="36" hidden="1">#REF!</definedName>
    <definedName name="_79__123Graph_F__200__BPF" hidden="1">#REF!</definedName>
    <definedName name="_79__123Graph_X__200__D50" localSheetId="36" hidden="1">#REF!</definedName>
    <definedName name="_79__123Graph_X__200__D50" hidden="1">#REF!</definedName>
    <definedName name="_7EL">#REF!</definedName>
    <definedName name="_7ELEORIE" localSheetId="31">#REF!</definedName>
    <definedName name="_7ELEORIE">!#REF!</definedName>
    <definedName name="_7G__Extract">#REF!</definedName>
    <definedName name="_7K" localSheetId="36" hidden="1">#REF!</definedName>
    <definedName name="_7K" hidden="1">#REF!</definedName>
    <definedName name="_8" localSheetId="31">#REF!</definedName>
    <definedName name="_8">!#REF!</definedName>
    <definedName name="_8______123Graph_AMES_EP" localSheetId="36" hidden="1">#REF!</definedName>
    <definedName name="_8______123Graph_AMES_EP" hidden="1">#REF!</definedName>
    <definedName name="_8_____123Graph_BGRANULOMETRIA_1" localSheetId="36" hidden="1">#REF!</definedName>
    <definedName name="_8_____123Graph_BGRANULOMETRIA_1" hidden="1">#REF!</definedName>
    <definedName name="_8____123Graph_BGRANULOMETRIA_1" localSheetId="36" hidden="1">#REF!</definedName>
    <definedName name="_8____123Graph_BGRANULOMETRIA_1" hidden="1">#REF!</definedName>
    <definedName name="_8____123Graph_DChart_1A" localSheetId="36" hidden="1">#REF!</definedName>
    <definedName name="_8____123Graph_DChart_1A" hidden="1">#REF!</definedName>
    <definedName name="_8___123Graph_AGRAFICO_1" localSheetId="36" hidden="1">#REF!</definedName>
    <definedName name="_8___123Graph_AGRAFICO_1" hidden="1">#REF!</definedName>
    <definedName name="_8___123Graph_BGRANULOMETRIA_1" localSheetId="36" hidden="1">#REF!</definedName>
    <definedName name="_8___123Graph_BGRANULOMETRIA_1" hidden="1">#REF!</definedName>
    <definedName name="_8__123Graph_A350D_D" localSheetId="36" hidden="1">#REF!</definedName>
    <definedName name="_8__123Graph_A350D_D" hidden="1">#REF!</definedName>
    <definedName name="_8__123Graph_ACHART_14" localSheetId="36" hidden="1">#REF!</definedName>
    <definedName name="_8__123Graph_ACHART_14" hidden="1">#REF!</definedName>
    <definedName name="_8__123Graph_ACHART_16" hidden="1">#REF!</definedName>
    <definedName name="_8__123Graph_ACHART_17" hidden="1">#REF!</definedName>
    <definedName name="_8__123Graph_AChart_1A" localSheetId="36" hidden="1">#REF!</definedName>
    <definedName name="_8__123Graph_AChart_1A" hidden="1">#REF!</definedName>
    <definedName name="_8__123Graph_ACHART_3" localSheetId="36" hidden="1">#REF!</definedName>
    <definedName name="_8__123Graph_ACHART_3" hidden="1">#REF!</definedName>
    <definedName name="_8__123Graph_ACHART_4" hidden="1">#REF!</definedName>
    <definedName name="_8__123Graph_ACHART_7" localSheetId="36" hidden="1">#REF!</definedName>
    <definedName name="_8__123Graph_ACHART_7" hidden="1">#REF!</definedName>
    <definedName name="_8__123Graph_ACHART_8" localSheetId="36" hidden="1">#REF!</definedName>
    <definedName name="_8__123Graph_ACHART_8" hidden="1">#REF!</definedName>
    <definedName name="_8__123Graph_AGRAFICO_1" localSheetId="36" hidden="1">#REF!</definedName>
    <definedName name="_8__123Graph_AGRAFICO_1" hidden="1">#REF!</definedName>
    <definedName name="_8__123Graph_AGRAFICO_6" localSheetId="36" hidden="1">#REF!</definedName>
    <definedName name="_8__123Graph_AGRAFICO_6" hidden="1">#REF!</definedName>
    <definedName name="_8__123Graph_AGRANULOMETRIA_1" localSheetId="36" hidden="1">#REF!</definedName>
    <definedName name="_8__123Graph_AGRANULOMETRIA_1" hidden="1">#REF!</definedName>
    <definedName name="_8__123Graph_ASEG_PIE" hidden="1">#REF!</definedName>
    <definedName name="_8__123Graph_B__200__BPF" localSheetId="36" hidden="1">#REF!</definedName>
    <definedName name="_8__123Graph_B__200__BPF" hidden="1">#REF!</definedName>
    <definedName name="_8__123Graph_BChart_1A" localSheetId="36" hidden="1">#REF!</definedName>
    <definedName name="_8__123Graph_BChart_1A" hidden="1">#REF!</definedName>
    <definedName name="_8__123Graph_BCHART_9" localSheetId="36" hidden="1">#REF!</definedName>
    <definedName name="_8__123Graph_BCHART_9" hidden="1">#REF!</definedName>
    <definedName name="_8__123Graph_BGRAFICO_2" localSheetId="36" hidden="1">#REF!</definedName>
    <definedName name="_8__123Graph_BGRAFICO_2" hidden="1">#REF!</definedName>
    <definedName name="_8__123Graph_BGRAFICO_4" hidden="1">#REF!</definedName>
    <definedName name="_8__123Graph_BGRANULOMETRIA_1" localSheetId="36" hidden="1">#REF!</definedName>
    <definedName name="_8__123Graph_BGRANULOMETRIA_1" hidden="1">#REF!</definedName>
    <definedName name="_8__123Graph_CDIAGRAMM_4" hidden="1">#REF!</definedName>
    <definedName name="_8__123Graph_CGRAFICO_2" localSheetId="36" hidden="1">#REF!</definedName>
    <definedName name="_8__123Graph_CGRAFICO_2" hidden="1">#REF!</definedName>
    <definedName name="_8__123Graph_DChart_1A" localSheetId="36" hidden="1">#REF!</definedName>
    <definedName name="_8__123Graph_DChart_1A" hidden="1">#REF!</definedName>
    <definedName name="_8__123Graph_DENER_ARM" localSheetId="36" hidden="1">#REF!</definedName>
    <definedName name="_8__123Graph_DENER_ARM" hidden="1">#REF!</definedName>
    <definedName name="_8__123Graph_DGRAFICO_1" localSheetId="36" hidden="1">#REF!</definedName>
    <definedName name="_8__123Graph_DGRAFICO_1" hidden="1">#REF!</definedName>
    <definedName name="_8__123Graph_XCHART_10" localSheetId="36" hidden="1">#REF!</definedName>
    <definedName name="_8__123Graph_XCHART_10" hidden="1">#REF!</definedName>
    <definedName name="_8__123Graph_XGRAFICO_2" localSheetId="36" hidden="1">#REF!</definedName>
    <definedName name="_8__123Graph_XGRAFICO_2" hidden="1">#REF!</definedName>
    <definedName name="_8__123Graph_XGRAFICO_3" localSheetId="36" hidden="1">#REF!</definedName>
    <definedName name="_8__123Graph_XGRAFICO_3" hidden="1">#REF!</definedName>
    <definedName name="_8_0_0_F" localSheetId="36" hidden="1">#REF!</definedName>
    <definedName name="_8_0_0_F" hidden="1">#REF!</definedName>
    <definedName name="_8_0ELNO">#REF!</definedName>
    <definedName name="_80____123Graph_D__200__BPF" localSheetId="36" hidden="1">#REF!</definedName>
    <definedName name="_80____123Graph_D__200__BPF" hidden="1">#REF!</definedName>
    <definedName name="_80__123Graph_A371D_A" localSheetId="36" hidden="1">#REF!</definedName>
    <definedName name="_80__123Graph_A371D_A" hidden="1">#REF!</definedName>
    <definedName name="_80__123Graph_BGRANULOMETRIA_1" localSheetId="36" hidden="1">#REF!</definedName>
    <definedName name="_80__123Graph_BGRANULOMETRIA_1" hidden="1">#REF!</definedName>
    <definedName name="_80__123Graph_F__200__D50" localSheetId="36" hidden="1">#REF!</definedName>
    <definedName name="_80__123Graph_F__200__D50" hidden="1">#REF!</definedName>
    <definedName name="_81____123Graph_D__200__D50" localSheetId="36" hidden="1">#REF!</definedName>
    <definedName name="_81____123Graph_D__200__D50" hidden="1">#REF!</definedName>
    <definedName name="_81__123Graph_A371D_B" localSheetId="36" hidden="1">#REF!</definedName>
    <definedName name="_81__123Graph_A371D_B" hidden="1">#REF!</definedName>
    <definedName name="_81__123Graph_X__200__BPF" localSheetId="36" hidden="1">#REF!</definedName>
    <definedName name="_81__123Graph_X__200__BPF" hidden="1">#REF!</definedName>
    <definedName name="_82____123Graph_E__200__BPF" localSheetId="36" hidden="1">#REF!</definedName>
    <definedName name="_82____123Graph_E__200__BPF" hidden="1">#REF!</definedName>
    <definedName name="_82__123Graph_A371D_C" localSheetId="36" hidden="1">#REF!</definedName>
    <definedName name="_82__123Graph_A371D_C" hidden="1">#REF!</definedName>
    <definedName name="_82__123Graph_X__200__D50" localSheetId="36" hidden="1">#REF!</definedName>
    <definedName name="_82__123Graph_X__200__D50" hidden="1">#REF!</definedName>
    <definedName name="_83____123Graph_E__200__D50" localSheetId="36" hidden="1">#REF!</definedName>
    <definedName name="_83____123Graph_E__200__D50" hidden="1">#REF!</definedName>
    <definedName name="_83__123Graph_A371D_D" localSheetId="36" hidden="1">#REF!</definedName>
    <definedName name="_83__123Graph_A371D_D" hidden="1">#REF!</definedName>
    <definedName name="_83__123Graph_XEFICIENCIA_1" localSheetId="36" hidden="1">#REF!</definedName>
    <definedName name="_83__123Graph_XEFICIENCIA_1" hidden="1">#REF!</definedName>
    <definedName name="_84____123Graph_F__200__BPF" localSheetId="36" hidden="1">#REF!</definedName>
    <definedName name="_84____123Graph_F__200__BPF" hidden="1">#REF!</definedName>
    <definedName name="_84__123Graph_A372D_A" localSheetId="36" hidden="1">#REF!</definedName>
    <definedName name="_84__123Graph_A372D_A" hidden="1">#REF!</definedName>
    <definedName name="_84__123Graph_XChart_1A" localSheetId="36" hidden="1">#REF!</definedName>
    <definedName name="_84__123Graph_XChart_1A" hidden="1">#REF!</definedName>
    <definedName name="_84__123Graph_XGRANULOMETRIA_1" localSheetId="36" hidden="1">#REF!</definedName>
    <definedName name="_84__123Graph_XGRANULOMETRIA_1" hidden="1">#REF!</definedName>
    <definedName name="_85____123Graph_F__200__D50" localSheetId="36" hidden="1">#REF!</definedName>
    <definedName name="_85____123Graph_F__200__D50" hidden="1">#REF!</definedName>
    <definedName name="_85__123Graph_A372D_B" localSheetId="36" hidden="1">#REF!</definedName>
    <definedName name="_85__123Graph_A372D_B" hidden="1">#REF!</definedName>
    <definedName name="_85__123Graph_EChart_1A" localSheetId="36" hidden="1">#REF!</definedName>
    <definedName name="_85__123Graph_EChart_1A" hidden="1">#REF!</definedName>
    <definedName name="_86____123Graph_X__200__BPF" localSheetId="36" hidden="1">#REF!</definedName>
    <definedName name="_86____123Graph_X__200__BPF" hidden="1">#REF!</definedName>
    <definedName name="_86__123Graph_A372D_C" localSheetId="36" hidden="1">#REF!</definedName>
    <definedName name="_86__123Graph_A372D_C" hidden="1">#REF!</definedName>
    <definedName name="_86__123Graph_F__200__BPF" localSheetId="36" hidden="1">#REF!</definedName>
    <definedName name="_86__123Graph_F__200__BPF" hidden="1">#REF!</definedName>
    <definedName name="_87____123Graph_X__200__D50" localSheetId="36" hidden="1">#REF!</definedName>
    <definedName name="_87____123Graph_X__200__D50" hidden="1">#REF!</definedName>
    <definedName name="_87__123Graph_A372D_D" localSheetId="36" hidden="1">#REF!</definedName>
    <definedName name="_87__123Graph_A372D_D" hidden="1">#REF!</definedName>
    <definedName name="_87__123Graph_F__200__D50" localSheetId="36" hidden="1">#REF!</definedName>
    <definedName name="_87__123Graph_F__200__D50" hidden="1">#REF!</definedName>
    <definedName name="_88____123Graph_XEFICIENCIA_1" localSheetId="36" hidden="1">#REF!</definedName>
    <definedName name="_88____123Graph_XEFICIENCIA_1" hidden="1">#REF!</definedName>
    <definedName name="_88__123Graph_A373D_A" localSheetId="36" hidden="1">#REF!</definedName>
    <definedName name="_88__123Graph_A373D_A" hidden="1">#REF!</definedName>
    <definedName name="_88__123Graph_DChart_1A" localSheetId="36" hidden="1">#REF!</definedName>
    <definedName name="_88__123Graph_DChart_1A" hidden="1">#REF!</definedName>
    <definedName name="_89____123Graph_XGRANULOMETRIA_1" localSheetId="36" hidden="1">#REF!</definedName>
    <definedName name="_89____123Graph_XGRANULOMETRIA_1" hidden="1">#REF!</definedName>
    <definedName name="_89__123Graph_A373D_B" localSheetId="36" hidden="1">#REF!</definedName>
    <definedName name="_89__123Graph_A373D_B" hidden="1">#REF!</definedName>
    <definedName name="_89__123Graph_XChart_1A" localSheetId="36" hidden="1">#REF!</definedName>
    <definedName name="_89__123Graph_XChart_1A" hidden="1">#REF!</definedName>
    <definedName name="_8a11_" localSheetId="35" hidden="1">{"'장비'!$A$3:$M$12"}</definedName>
    <definedName name="_8a11_" localSheetId="37" hidden="1">{"'장비'!$A$3:$M$12"}</definedName>
    <definedName name="_8a11_" localSheetId="36" hidden="1">{"'장비'!$A$3:$M$12"}</definedName>
    <definedName name="_8a11_" localSheetId="33" hidden="1">{"'장비'!$A$3:$M$12"}</definedName>
    <definedName name="_8a11_" localSheetId="34" hidden="1">{"'장비'!$A$3:$M$12"}</definedName>
    <definedName name="_8a11_" localSheetId="31" hidden="1">{"'장비'!$A$3:$M$12"}</definedName>
    <definedName name="_8a11_" hidden="1">{"'장비'!$A$3:$M$12"}</definedName>
    <definedName name="_8ELNO" localSheetId="31">#REF!</definedName>
    <definedName name="_8ELNO">!#REF!</definedName>
    <definedName name="_8SO" hidden="1">#REF!</definedName>
    <definedName name="_9" localSheetId="36" hidden="1">#REF!</definedName>
    <definedName name="_9" hidden="1">#REF!</definedName>
    <definedName name="_9_???" localSheetId="31">#REF!</definedName>
    <definedName name="_9_???">!#REF!</definedName>
    <definedName name="_9_____123Graph_C__200__BPF" localSheetId="36" hidden="1">#REF!</definedName>
    <definedName name="_9_____123Graph_C__200__BPF" hidden="1">#REF!</definedName>
    <definedName name="_9____123Graph_C__200__BPF" localSheetId="36" hidden="1">#REF!</definedName>
    <definedName name="_9____123Graph_C__200__BPF" hidden="1">#REF!</definedName>
    <definedName name="_9___123Graph_AGRAFICO_2" localSheetId="36" hidden="1">#REF!</definedName>
    <definedName name="_9___123Graph_AGRAFICO_2" hidden="1">#REF!</definedName>
    <definedName name="_9___123Graph_C__200__BPF" localSheetId="36" hidden="1">#REF!</definedName>
    <definedName name="_9___123Graph_C__200__BPF" hidden="1">#REF!</definedName>
    <definedName name="_9__123Graph_A351D_A" localSheetId="36" hidden="1">#REF!</definedName>
    <definedName name="_9__123Graph_A351D_A" hidden="1">#REF!</definedName>
    <definedName name="_9__123Graph_ACHART_15" localSheetId="36" hidden="1">#REF!</definedName>
    <definedName name="_9__123Graph_ACHART_15" hidden="1">#REF!</definedName>
    <definedName name="_9__123Graph_AChart_1A" localSheetId="36" hidden="1">#REF!</definedName>
    <definedName name="_9__123Graph_AChart_1A" hidden="1">#REF!</definedName>
    <definedName name="_9__123Graph_ACHART_4" localSheetId="36" hidden="1">#REF!</definedName>
    <definedName name="_9__123Graph_ACHART_4" hidden="1">#REF!</definedName>
    <definedName name="_9__123Graph_ACHART_5" hidden="1">#REF!</definedName>
    <definedName name="_9__123Graph_AEFICIENCIA_1" localSheetId="36" hidden="1">#REF!</definedName>
    <definedName name="_9__123Graph_AEFICIENCIA_1" hidden="1">#REF!</definedName>
    <definedName name="_9__123Graph_AGRAFICO_2" localSheetId="36" hidden="1">#REF!</definedName>
    <definedName name="_9__123Graph_AGRAFICO_2" hidden="1">#REF!</definedName>
    <definedName name="_9__123Graph_B__200__BPF" localSheetId="36" hidden="1">#REF!</definedName>
    <definedName name="_9__123Graph_B__200__BPF" hidden="1">#REF!</definedName>
    <definedName name="_9__123Graph_B__200__D50" localSheetId="36" hidden="1">#REF!</definedName>
    <definedName name="_9__123Graph_B__200__D50" hidden="1">#REF!</definedName>
    <definedName name="_9__123Graph_BCHART_1" localSheetId="36" hidden="1">#REF!</definedName>
    <definedName name="_9__123Graph_BCHART_1" hidden="1">#REF!</definedName>
    <definedName name="_9__123Graph_BCHART_15" hidden="1">#REF!</definedName>
    <definedName name="_9__123Graph_BCHART_2" localSheetId="36" hidden="1">#REF!</definedName>
    <definedName name="_9__123Graph_BCHART_2" hidden="1">#REF!</definedName>
    <definedName name="_9__123Graph_BCHART_3" localSheetId="36" hidden="1">#REF!</definedName>
    <definedName name="_9__123Graph_BCHART_3" hidden="1">#REF!</definedName>
    <definedName name="_9__123Graph_BEFICIENCIA_1" localSheetId="36" hidden="1">#REF!</definedName>
    <definedName name="_9__123Graph_BEFICIENCIA_1" hidden="1">#REF!</definedName>
    <definedName name="_9__123Graph_C__200__BPF" localSheetId="36" hidden="1">#REF!</definedName>
    <definedName name="_9__123Graph_C__200__BPF" hidden="1">#REF!</definedName>
    <definedName name="_9__123Graph_CCHART_11" localSheetId="36" hidden="1">#REF!</definedName>
    <definedName name="_9__123Graph_CCHART_11" hidden="1">#REF!</definedName>
    <definedName name="_9__123Graph_CChart_1A" localSheetId="36" hidden="1">#REF!</definedName>
    <definedName name="_9__123Graph_CChart_1A" hidden="1">#REF!</definedName>
    <definedName name="_9__123Graph_CDIAGRAMM_6" hidden="1">#REF!</definedName>
    <definedName name="_9__123Graph_CGRAFICO_1" hidden="1">#REF!</definedName>
    <definedName name="_9__123Graph_DENER_MEP" localSheetId="36" hidden="1">#REF!</definedName>
    <definedName name="_9__123Graph_DENER_MEP" hidden="1">#REF!</definedName>
    <definedName name="_9__123Graph_XCHART_13" localSheetId="36" hidden="1">#REF!</definedName>
    <definedName name="_9__123Graph_XCHART_13" hidden="1">#REF!</definedName>
    <definedName name="_9__123Graph_XGRAFICO_1" hidden="1">#REF!</definedName>
    <definedName name="_9__123Graph_XGRAFICO_3" localSheetId="36" hidden="1">#REF!</definedName>
    <definedName name="_9__123Graph_XGRAFICO_3" hidden="1">#REF!</definedName>
    <definedName name="_9_0_0_F" localSheetId="36" hidden="1">#REF!</definedName>
    <definedName name="_9_0_0_F" hidden="1">#REF!</definedName>
    <definedName name="_9_0ELSURE">#REF!</definedName>
    <definedName name="_9_2_0OPTI">#REF!</definedName>
    <definedName name="_90__123Graph_A373D_C" localSheetId="36" hidden="1">#REF!</definedName>
    <definedName name="_90__123Graph_A373D_C" hidden="1">#REF!</definedName>
    <definedName name="_90__123Graph_C__200__BPF" localSheetId="36" hidden="1">#REF!</definedName>
    <definedName name="_90__123Graph_C__200__BPF" hidden="1">#REF!</definedName>
    <definedName name="_90__123Graph_XEFICIENCIA_1" localSheetId="36" hidden="1">#REF!</definedName>
    <definedName name="_90__123Graph_XEFICIENCIA_1" hidden="1">#REF!</definedName>
    <definedName name="_91__123Graph_A373D_D" localSheetId="36" hidden="1">#REF!</definedName>
    <definedName name="_91__123Graph_A373D_D" hidden="1">#REF!</definedName>
    <definedName name="_91__123Graph_XGRANULOMETRIA_1" localSheetId="36" hidden="1">#REF!</definedName>
    <definedName name="_91__123Graph_XGRANULOMETRIA_1" hidden="1">#REF!</definedName>
    <definedName name="_92__123Graph_A374S_A" localSheetId="36" hidden="1">#REF!</definedName>
    <definedName name="_92__123Graph_A374S_A" hidden="1">#REF!</definedName>
    <definedName name="_92__123Graph_DChart_1A" localSheetId="36" hidden="1">#REF!</definedName>
    <definedName name="_92__123Graph_DChart_1A" hidden="1">#REF!</definedName>
    <definedName name="_93__123Graph_A374S_B" localSheetId="36" hidden="1">#REF!</definedName>
    <definedName name="_93__123Graph_A374S_B" hidden="1">#REF!</definedName>
    <definedName name="_94___123Graph_A__200__BPF" localSheetId="36" hidden="1">#REF!</definedName>
    <definedName name="_94___123Graph_A__200__BPF" hidden="1">#REF!</definedName>
    <definedName name="_94__123Graph_A374S_C" localSheetId="36" hidden="1">#REF!</definedName>
    <definedName name="_94__123Graph_A374S_C" hidden="1">#REF!</definedName>
    <definedName name="_95___123Graph_A__200__D50" localSheetId="36" hidden="1">#REF!</definedName>
    <definedName name="_95___123Graph_A__200__D50" hidden="1">#REF!</definedName>
    <definedName name="_95__123Graph_A374S_D" localSheetId="36" hidden="1">#REF!</definedName>
    <definedName name="_95__123Graph_A374S_D" hidden="1">#REF!</definedName>
    <definedName name="_96___123Graph_AEFICIENCIA_1" localSheetId="36" hidden="1">#REF!</definedName>
    <definedName name="_96___123Graph_AEFICIENCIA_1" hidden="1">#REF!</definedName>
    <definedName name="_96__123Graph_AEAP119_A" localSheetId="36" hidden="1">#REF!</definedName>
    <definedName name="_96__123Graph_AEAP119_A" hidden="1">#REF!</definedName>
    <definedName name="_97___123Graph_AGRANULOMETRIA_1" localSheetId="36" hidden="1">#REF!</definedName>
    <definedName name="_97___123Graph_AGRANULOMETRIA_1" hidden="1">#REF!</definedName>
    <definedName name="_97__123Graph_AEAP119_B" localSheetId="36" hidden="1">#REF!</definedName>
    <definedName name="_97__123Graph_AEAP119_B" hidden="1">#REF!</definedName>
    <definedName name="_98__123Graph_AEAP119_C" localSheetId="36" hidden="1">#REF!</definedName>
    <definedName name="_98__123Graph_AEAP119_C" hidden="1">#REF!</definedName>
    <definedName name="_99___123Graph_AMES_EP" localSheetId="36" hidden="1">#REF!</definedName>
    <definedName name="_99___123Graph_AMES_EP" hidden="1">#REF!</definedName>
    <definedName name="_99__123Graph_AEAP119_D" localSheetId="36" hidden="1">#REF!</definedName>
    <definedName name="_99__123Graph_AEAP119_D" hidden="1">#REF!</definedName>
    <definedName name="_9ELSURE" localSheetId="31">#REF!</definedName>
    <definedName name="_9ELSURE">!#REF!</definedName>
    <definedName name="_9F" localSheetId="36" hidden="1">#REF!</definedName>
    <definedName name="_9F" hidden="1">#REF!</definedName>
    <definedName name="_9H3_" localSheetId="35" hidden="1">{"'장비'!$A$3:$M$12"}</definedName>
    <definedName name="_9H3_" localSheetId="37" hidden="1">{"'장비'!$A$3:$M$12"}</definedName>
    <definedName name="_9H3_" localSheetId="36" hidden="1">{"'장비'!$A$3:$M$12"}</definedName>
    <definedName name="_9H3_" localSheetId="33" hidden="1">{"'장비'!$A$3:$M$12"}</definedName>
    <definedName name="_9H3_" localSheetId="34" hidden="1">{"'장비'!$A$3:$M$12"}</definedName>
    <definedName name="_9H3_" localSheetId="31" hidden="1">{"'장비'!$A$3:$M$12"}</definedName>
    <definedName name="_9H3_" hidden="1">{"'장비'!$A$3:$M$12"}</definedName>
    <definedName name="_a">NA()</definedName>
    <definedName name="_a1" localSheetId="31">#REF!</definedName>
    <definedName name="_a1" hidden="1">#REF!</definedName>
    <definedName name="_a11" localSheetId="35" hidden="1">{"'장비'!$A$3:$M$12"}</definedName>
    <definedName name="_a11" localSheetId="37" hidden="1">{"'장비'!$A$3:$M$12"}</definedName>
    <definedName name="_a11" localSheetId="36" hidden="1">{"'장비'!$A$3:$M$12"}</definedName>
    <definedName name="_a11" localSheetId="33" hidden="1">{"'장비'!$A$3:$M$12"}</definedName>
    <definedName name="_a11" localSheetId="34" hidden="1">{"'장비'!$A$3:$M$12"}</definedName>
    <definedName name="_a11" localSheetId="31" hidden="1">{"'장비'!$A$3:$M$12"}</definedName>
    <definedName name="_a11" hidden="1">{"'장비'!$A$3:$M$12"}</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hidden="1">#REF!</definedName>
    <definedName name="_A3" hidden="1">#REF!</definedName>
    <definedName name="_A4" hidden="1">#REF!</definedName>
    <definedName name="_a45555" localSheetId="35" hidden="1">{#N/A,#N/A,FALSE,"Costos_Elem_Hid";#N/A,#N/A,FALSE,"Costos_Elem_Hid";#N/A,#N/A,FALSE,"Costos_Elem_Hid"}</definedName>
    <definedName name="_a45555" localSheetId="37" hidden="1">{#N/A,#N/A,FALSE,"Costos_Elem_Hid";#N/A,#N/A,FALSE,"Costos_Elem_Hid";#N/A,#N/A,FALSE,"Costos_Elem_Hid"}</definedName>
    <definedName name="_a45555" localSheetId="36" hidden="1">{#N/A,#N/A,FALSE,"Costos_Elem_Hid";#N/A,#N/A,FALSE,"Costos_Elem_Hid";#N/A,#N/A,FALSE,"Costos_Elem_Hid"}</definedName>
    <definedName name="_a45555" localSheetId="33" hidden="1">{#N/A,#N/A,FALSE,"Costos_Elem_Hid";#N/A,#N/A,FALSE,"Costos_Elem_Hid";#N/A,#N/A,FALSE,"Costos_Elem_Hid"}</definedName>
    <definedName name="_a45555" localSheetId="34" hidden="1">{#N/A,#N/A,FALSE,"Costos_Elem_Hid";#N/A,#N/A,FALSE,"Costos_Elem_Hid";#N/A,#N/A,FALSE,"Costos_Elem_Hid"}</definedName>
    <definedName name="_a45555" localSheetId="31" hidden="1">{#N/A,#N/A,FALSE,"Costos_Elem_Hid";#N/A,#N/A,FALSE,"Costos_Elem_Hid";#N/A,#N/A,FALSE,"Costos_Elem_Hid"}</definedName>
    <definedName name="_a45555" hidden="1">{#N/A,#N/A,FALSE,"Costos_Elem_Hid";#N/A,#N/A,FALSE,"Costos_Elem_Hid";#N/A,#N/A,FALSE,"Costos_Elem_Hid"}</definedName>
    <definedName name="_A5" hidden="1">#REF!</definedName>
    <definedName name="_A70000">#REF!</definedName>
    <definedName name="_AA502400">#REF!</definedName>
    <definedName name="_AA503100">#REF!</definedName>
    <definedName name="_AA503101">#REF!</definedName>
    <definedName name="_AA503107">#REF!</definedName>
    <definedName name="_AA503114">#REF!</definedName>
    <definedName name="_AA503115">#REF!</definedName>
    <definedName name="_AA503306">#REF!</definedName>
    <definedName name="_AA68936" localSheetId="31">#REF!</definedName>
    <definedName name="_AA68936">!#REF!</definedName>
    <definedName name="_AA69375" localSheetId="31">#REF!</definedName>
    <definedName name="_AA69375">!#REF!</definedName>
    <definedName name="_AA70517" localSheetId="31">#REF!</definedName>
    <definedName name="_AA70517">!#REF!</definedName>
    <definedName name="_AA80220" localSheetId="31">#REF!</definedName>
    <definedName name="_AA80220">!#REF!</definedName>
    <definedName name="_AA90088" localSheetId="31">#REF!</definedName>
    <definedName name="_AA90088">!#REF!</definedName>
    <definedName name="_AA999999" localSheetId="31">#REF!</definedName>
    <definedName name="_AA999999">!#REF!</definedName>
    <definedName name="_aaa1" localSheetId="35" hidden="1">{"April",#N/A,FALSE,"April"}</definedName>
    <definedName name="_aaa1" localSheetId="37" hidden="1">{"April",#N/A,FALSE,"April"}</definedName>
    <definedName name="_aaa1" localSheetId="36" hidden="1">{"April",#N/A,FALSE,"April"}</definedName>
    <definedName name="_aaa1" localSheetId="33" hidden="1">{"April",#N/A,FALSE,"April"}</definedName>
    <definedName name="_aaa1" localSheetId="34" hidden="1">{"April",#N/A,FALSE,"April"}</definedName>
    <definedName name="_aaa1" localSheetId="31" hidden="1">{"April",#N/A,FALSE,"April"}</definedName>
    <definedName name="_aaa1" hidden="1">{"April",#N/A,FALSE,"April"}</definedName>
    <definedName name="_ab1" localSheetId="35" hidden="1">{#N/A,#N/A,FALSE,"SumD";#N/A,#N/A,FALSE,"ElecD";#N/A,#N/A,FALSE,"MechD";#N/A,#N/A,FALSE,"GeotD";#N/A,#N/A,FALSE,"PrcsD";#N/A,#N/A,FALSE,"TunnD";#N/A,#N/A,FALSE,"CivlD";#N/A,#N/A,FALSE,"NtwkD";#N/A,#N/A,FALSE,"EstgD";#N/A,#N/A,FALSE,"PEngD"}</definedName>
    <definedName name="_ab1" localSheetId="37" hidden="1">{#N/A,#N/A,FALSE,"SumD";#N/A,#N/A,FALSE,"ElecD";#N/A,#N/A,FALSE,"MechD";#N/A,#N/A,FALSE,"GeotD";#N/A,#N/A,FALSE,"PrcsD";#N/A,#N/A,FALSE,"TunnD";#N/A,#N/A,FALSE,"CivlD";#N/A,#N/A,FALSE,"NtwkD";#N/A,#N/A,FALSE,"EstgD";#N/A,#N/A,FALSE,"PEngD"}</definedName>
    <definedName name="_ab1" localSheetId="36" hidden="1">{#N/A,#N/A,FALSE,"SumD";#N/A,#N/A,FALSE,"ElecD";#N/A,#N/A,FALSE,"MechD";#N/A,#N/A,FALSE,"GeotD";#N/A,#N/A,FALSE,"PrcsD";#N/A,#N/A,FALSE,"TunnD";#N/A,#N/A,FALSE,"CivlD";#N/A,#N/A,FALSE,"NtwkD";#N/A,#N/A,FALSE,"EstgD";#N/A,#N/A,FALSE,"PEngD"}</definedName>
    <definedName name="_ab1" localSheetId="33" hidden="1">{#N/A,#N/A,FALSE,"SumD";#N/A,#N/A,FALSE,"ElecD";#N/A,#N/A,FALSE,"MechD";#N/A,#N/A,FALSE,"GeotD";#N/A,#N/A,FALSE,"PrcsD";#N/A,#N/A,FALSE,"TunnD";#N/A,#N/A,FALSE,"CivlD";#N/A,#N/A,FALSE,"NtwkD";#N/A,#N/A,FALSE,"EstgD";#N/A,#N/A,FALSE,"PEngD"}</definedName>
    <definedName name="_ab1" localSheetId="34" hidden="1">{#N/A,#N/A,FALSE,"SumD";#N/A,#N/A,FALSE,"ElecD";#N/A,#N/A,FALSE,"MechD";#N/A,#N/A,FALSE,"GeotD";#N/A,#N/A,FALSE,"PrcsD";#N/A,#N/A,FALSE,"TunnD";#N/A,#N/A,FALSE,"CivlD";#N/A,#N/A,FALSE,"NtwkD";#N/A,#N/A,FALSE,"EstgD";#N/A,#N/A,FALSE,"PEngD"}</definedName>
    <definedName name="_ab1" localSheetId="31"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1111" localSheetId="35" hidden="1">{#N/A,#N/A,FALSE,"SumD";#N/A,#N/A,FALSE,"ElecD";#N/A,#N/A,FALSE,"MechD";#N/A,#N/A,FALSE,"GeotD";#N/A,#N/A,FALSE,"PrcsD";#N/A,#N/A,FALSE,"TunnD";#N/A,#N/A,FALSE,"CivlD";#N/A,#N/A,FALSE,"NtwkD";#N/A,#N/A,FALSE,"EstgD";#N/A,#N/A,FALSE,"PEngD"}</definedName>
    <definedName name="_ab1111" localSheetId="37" hidden="1">{#N/A,#N/A,FALSE,"SumD";#N/A,#N/A,FALSE,"ElecD";#N/A,#N/A,FALSE,"MechD";#N/A,#N/A,FALSE,"GeotD";#N/A,#N/A,FALSE,"PrcsD";#N/A,#N/A,FALSE,"TunnD";#N/A,#N/A,FALSE,"CivlD";#N/A,#N/A,FALSE,"NtwkD";#N/A,#N/A,FALSE,"EstgD";#N/A,#N/A,FALSE,"PEngD"}</definedName>
    <definedName name="_ab1111" localSheetId="36" hidden="1">{#N/A,#N/A,FALSE,"SumD";#N/A,#N/A,FALSE,"ElecD";#N/A,#N/A,FALSE,"MechD";#N/A,#N/A,FALSE,"GeotD";#N/A,#N/A,FALSE,"PrcsD";#N/A,#N/A,FALSE,"TunnD";#N/A,#N/A,FALSE,"CivlD";#N/A,#N/A,FALSE,"NtwkD";#N/A,#N/A,FALSE,"EstgD";#N/A,#N/A,FALSE,"PEngD"}</definedName>
    <definedName name="_ab1111" localSheetId="33" hidden="1">{#N/A,#N/A,FALSE,"SumD";#N/A,#N/A,FALSE,"ElecD";#N/A,#N/A,FALSE,"MechD";#N/A,#N/A,FALSE,"GeotD";#N/A,#N/A,FALSE,"PrcsD";#N/A,#N/A,FALSE,"TunnD";#N/A,#N/A,FALSE,"CivlD";#N/A,#N/A,FALSE,"NtwkD";#N/A,#N/A,FALSE,"EstgD";#N/A,#N/A,FALSE,"PEngD"}</definedName>
    <definedName name="_ab1111" localSheetId="34" hidden="1">{#N/A,#N/A,FALSE,"SumD";#N/A,#N/A,FALSE,"ElecD";#N/A,#N/A,FALSE,"MechD";#N/A,#N/A,FALSE,"GeotD";#N/A,#N/A,FALSE,"PrcsD";#N/A,#N/A,FALSE,"TunnD";#N/A,#N/A,FALSE,"CivlD";#N/A,#N/A,FALSE,"NtwkD";#N/A,#N/A,FALSE,"EstgD";#N/A,#N/A,FALSE,"PEngD"}</definedName>
    <definedName name="_ab1111" localSheetId="31" hidden="1">{#N/A,#N/A,FALSE,"SumD";#N/A,#N/A,FALSE,"ElecD";#N/A,#N/A,FALSE,"MechD";#N/A,#N/A,FALSE,"GeotD";#N/A,#N/A,FALSE,"PrcsD";#N/A,#N/A,FALSE,"TunnD";#N/A,#N/A,FALSE,"CivlD";#N/A,#N/A,FALSE,"NtwkD";#N/A,#N/A,FALSE,"EstgD";#N/A,#N/A,FALSE,"PEngD"}</definedName>
    <definedName name="_ab1111" hidden="1">{#N/A,#N/A,FALSE,"SumD";#N/A,#N/A,FALSE,"ElecD";#N/A,#N/A,FALSE,"MechD";#N/A,#N/A,FALSE,"GeotD";#N/A,#N/A,FALSE,"PrcsD";#N/A,#N/A,FALSE,"TunnD";#N/A,#N/A,FALSE,"CivlD";#N/A,#N/A,FALSE,"NtwkD";#N/A,#N/A,FALSE,"EstgD";#N/A,#N/A,FALSE,"PEngD"}</definedName>
    <definedName name="_ABC" hidden="1">#REF!</definedName>
    <definedName name="_ACC2" localSheetId="35" hidden="1">#REF!</definedName>
    <definedName name="_ACC2" localSheetId="36" hidden="1">#REF!</definedName>
    <definedName name="_ACC2" localSheetId="33" hidden="1">#REF!</definedName>
    <definedName name="_ACC2" localSheetId="34" hidden="1">#REF!</definedName>
    <definedName name="_ACC2" localSheetId="31" hidden="1">#REF!</definedName>
    <definedName name="_ACC2" hidden="1">#REF!</definedName>
    <definedName name="_ACC53" localSheetId="31">#REF!</definedName>
    <definedName name="_ACC53">!#REF!</definedName>
    <definedName name="_ACC54" localSheetId="31">#REF!</definedName>
    <definedName name="_ACC54">!#REF!</definedName>
    <definedName name="_ACC56" localSheetId="31">#REF!</definedName>
    <definedName name="_ACC56">!#REF!</definedName>
    <definedName name="_AFSE123" localSheetId="35" hidden="1">{#N/A,#N/A,FALSE,"Matrix";#N/A,#N/A,FALSE,"Executive";#N/A,#N/A,FALSE,"Summary";#N/A,#N/A,FALSE,"Office1";#N/A,#N/A,FALSE,"Office2";#N/A,#N/A,FALSE,"Office3";#N/A,#N/A,FALSE,"Office4";#N/A,#N/A,FALSE,"Office5";#N/A,#N/A,FALSE,"Office6";#N/A,#N/A,FALSE,"Office7";#N/A,#N/A,FALSE,"Labor"}</definedName>
    <definedName name="_AFSE123" localSheetId="37" hidden="1">{#N/A,#N/A,FALSE,"Matrix";#N/A,#N/A,FALSE,"Executive";#N/A,#N/A,FALSE,"Summary";#N/A,#N/A,FALSE,"Office1";#N/A,#N/A,FALSE,"Office2";#N/A,#N/A,FALSE,"Office3";#N/A,#N/A,FALSE,"Office4";#N/A,#N/A,FALSE,"Office5";#N/A,#N/A,FALSE,"Office6";#N/A,#N/A,FALSE,"Office7";#N/A,#N/A,FALSE,"Labor"}</definedName>
    <definedName name="_AFSE123" localSheetId="36" hidden="1">{#N/A,#N/A,FALSE,"Matrix";#N/A,#N/A,FALSE,"Executive";#N/A,#N/A,FALSE,"Summary";#N/A,#N/A,FALSE,"Office1";#N/A,#N/A,FALSE,"Office2";#N/A,#N/A,FALSE,"Office3";#N/A,#N/A,FALSE,"Office4";#N/A,#N/A,FALSE,"Office5";#N/A,#N/A,FALSE,"Office6";#N/A,#N/A,FALSE,"Office7";#N/A,#N/A,FALSE,"Labor"}</definedName>
    <definedName name="_AFSE123" localSheetId="33" hidden="1">{#N/A,#N/A,FALSE,"Matrix";#N/A,#N/A,FALSE,"Executive";#N/A,#N/A,FALSE,"Summary";#N/A,#N/A,FALSE,"Office1";#N/A,#N/A,FALSE,"Office2";#N/A,#N/A,FALSE,"Office3";#N/A,#N/A,FALSE,"Office4";#N/A,#N/A,FALSE,"Office5";#N/A,#N/A,FALSE,"Office6";#N/A,#N/A,FALSE,"Office7";#N/A,#N/A,FALSE,"Labor"}</definedName>
    <definedName name="_AFSE123" localSheetId="34" hidden="1">{#N/A,#N/A,FALSE,"Matrix";#N/A,#N/A,FALSE,"Executive";#N/A,#N/A,FALSE,"Summary";#N/A,#N/A,FALSE,"Office1";#N/A,#N/A,FALSE,"Office2";#N/A,#N/A,FALSE,"Office3";#N/A,#N/A,FALSE,"Office4";#N/A,#N/A,FALSE,"Office5";#N/A,#N/A,FALSE,"Office6";#N/A,#N/A,FALSE,"Office7";#N/A,#N/A,FALSE,"Labor"}</definedName>
    <definedName name="_AFSE123" localSheetId="31" hidden="1">{#N/A,#N/A,FALSE,"Matrix";#N/A,#N/A,FALSE,"Executive";#N/A,#N/A,FALSE,"Summary";#N/A,#N/A,FALSE,"Office1";#N/A,#N/A,FALSE,"Office2";#N/A,#N/A,FALSE,"Office3";#N/A,#N/A,FALSE,"Office4";#N/A,#N/A,FALSE,"Office5";#N/A,#N/A,FALSE,"Office6";#N/A,#N/A,FALSE,"Office7";#N/A,#N/A,FALSE,"Labor"}</definedName>
    <definedName name="_AFSE123" hidden="1">{#N/A,#N/A,FALSE,"Matrix";#N/A,#N/A,FALSE,"Executive";#N/A,#N/A,FALSE,"Summary";#N/A,#N/A,FALSE,"Office1";#N/A,#N/A,FALSE,"Office2";#N/A,#N/A,FALSE,"Office3";#N/A,#N/A,FALSE,"Office4";#N/A,#N/A,FALSE,"Office5";#N/A,#N/A,FALSE,"Office6";#N/A,#N/A,FALSE,"Office7";#N/A,#N/A,FALSE,"Labor"}</definedName>
    <definedName name="_ah1" localSheetId="35" hidden="1">{#N/A,#N/A,FALSE,"Sheet1"}</definedName>
    <definedName name="_ah1" localSheetId="37" hidden="1">{#N/A,#N/A,FALSE,"Sheet1"}</definedName>
    <definedName name="_ah1" localSheetId="36" hidden="1">{#N/A,#N/A,FALSE,"Sheet1"}</definedName>
    <definedName name="_ah1" localSheetId="33" hidden="1">{#N/A,#N/A,FALSE,"Sheet1"}</definedName>
    <definedName name="_ah1" localSheetId="34" hidden="1">{#N/A,#N/A,FALSE,"Sheet1"}</definedName>
    <definedName name="_ah1" localSheetId="31" hidden="1">{#N/A,#N/A,FALSE,"Sheet1"}</definedName>
    <definedName name="_ah1" hidden="1">{#N/A,#N/A,FALSE,"Sheet1"}</definedName>
    <definedName name="_ai2" localSheetId="31">#REF!</definedName>
    <definedName name="_ai2">!#REF!</definedName>
    <definedName name="_al2" localSheetId="31">#REF!</definedName>
    <definedName name="_al2">!#REF!</definedName>
    <definedName name="_al4" localSheetId="31">#REF!</definedName>
    <definedName name="_al4">!#REF!</definedName>
    <definedName name="_all1">#REF!</definedName>
    <definedName name="_alt1" localSheetId="31">#REF!</definedName>
    <definedName name="_alt1">!#REF!</definedName>
    <definedName name="_ALT2">#REF!</definedName>
    <definedName name="_ANE1" localSheetId="31">#REF!</definedName>
    <definedName name="_ANE1">!#REF!</definedName>
    <definedName name="_ANE2" localSheetId="31">#REF!</definedName>
    <definedName name="_ANE2">!#REF!</definedName>
    <definedName name="_ANE3" localSheetId="31">#REF!</definedName>
    <definedName name="_ANE3">!#REF!</definedName>
    <definedName name="_ANE4" localSheetId="31">#REF!</definedName>
    <definedName name="_ANE4">!#REF!</definedName>
    <definedName name="_ANE5" localSheetId="31">#REF!</definedName>
    <definedName name="_ANE5">!#REF!</definedName>
    <definedName name="_ANE7" localSheetId="31">#REF!</definedName>
    <definedName name="_ANE7">!#REF!</definedName>
    <definedName name="_AOU1">#REF!</definedName>
    <definedName name="_AOU2">#REF!</definedName>
    <definedName name="_a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s1" localSheetId="35" hidden="1">{#N/A,#N/A,FALSE,"SumD";#N/A,#N/A,FALSE,"ElecD";#N/A,#N/A,FALSE,"MechD";#N/A,#N/A,FALSE,"GeotD";#N/A,#N/A,FALSE,"PrcsD";#N/A,#N/A,FALSE,"TunnD";#N/A,#N/A,FALSE,"CivlD";#N/A,#N/A,FALSE,"NtwkD";#N/A,#N/A,FALSE,"EstgD";#N/A,#N/A,FALSE,"PEngD"}</definedName>
    <definedName name="_as1" localSheetId="37" hidden="1">{#N/A,#N/A,FALSE,"SumD";#N/A,#N/A,FALSE,"ElecD";#N/A,#N/A,FALSE,"MechD";#N/A,#N/A,FALSE,"GeotD";#N/A,#N/A,FALSE,"PrcsD";#N/A,#N/A,FALSE,"TunnD";#N/A,#N/A,FALSE,"CivlD";#N/A,#N/A,FALSE,"NtwkD";#N/A,#N/A,FALSE,"EstgD";#N/A,#N/A,FALSE,"PEngD"}</definedName>
    <definedName name="_as1" localSheetId="36" hidden="1">{#N/A,#N/A,FALSE,"SumD";#N/A,#N/A,FALSE,"ElecD";#N/A,#N/A,FALSE,"MechD";#N/A,#N/A,FALSE,"GeotD";#N/A,#N/A,FALSE,"PrcsD";#N/A,#N/A,FALSE,"TunnD";#N/A,#N/A,FALSE,"CivlD";#N/A,#N/A,FALSE,"NtwkD";#N/A,#N/A,FALSE,"EstgD";#N/A,#N/A,FALSE,"PEngD"}</definedName>
    <definedName name="_as1" localSheetId="33" hidden="1">{#N/A,#N/A,FALSE,"SumD";#N/A,#N/A,FALSE,"ElecD";#N/A,#N/A,FALSE,"MechD";#N/A,#N/A,FALSE,"GeotD";#N/A,#N/A,FALSE,"PrcsD";#N/A,#N/A,FALSE,"TunnD";#N/A,#N/A,FALSE,"CivlD";#N/A,#N/A,FALSE,"NtwkD";#N/A,#N/A,FALSE,"EstgD";#N/A,#N/A,FALSE,"PEngD"}</definedName>
    <definedName name="_as1" localSheetId="34" hidden="1">{#N/A,#N/A,FALSE,"SumD";#N/A,#N/A,FALSE,"ElecD";#N/A,#N/A,FALSE,"MechD";#N/A,#N/A,FALSE,"GeotD";#N/A,#N/A,FALSE,"PrcsD";#N/A,#N/A,FALSE,"TunnD";#N/A,#N/A,FALSE,"CivlD";#N/A,#N/A,FALSE,"NtwkD";#N/A,#N/A,FALSE,"EstgD";#N/A,#N/A,FALSE,"PEngD"}</definedName>
    <definedName name="_as1" localSheetId="31"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sp2" localSheetId="31">#REF!</definedName>
    <definedName name="_asp2">!#REF!</definedName>
    <definedName name="_ASP3" localSheetId="31">#REF!</definedName>
    <definedName name="_ASP3">!#REF!</definedName>
    <definedName name="_AtRisk_FitDataRange_FIT_11E03_BD04E" hidden="1">#REF!</definedName>
    <definedName name="_AtRisk_FitDataRange_FIT_5A13F_2EE36" hidden="1">#REF!</definedName>
    <definedName name="_AtRisk_FitDataRange_FIT_77C4_55CFA" hidden="1">#REF!</definedName>
    <definedName name="_AtRisk_FitDataRange_FIT_82FCD_C02BD" hidden="1">#REF!</definedName>
    <definedName name="_AtRisk_FitDataRange_FIT_86042_CAEF2" hidden="1">#REF!</definedName>
    <definedName name="_AtRisk_FitDataRange_FIT_876A2_49B3F" hidden="1">#REF!</definedName>
    <definedName name="_AtRisk_FitDataRange_FIT_8CD52_68A7E" hidden="1">#REF!</definedName>
    <definedName name="_AtRisk_FitDataRange_FIT_9009E_43DFA" hidden="1">#REF!</definedName>
    <definedName name="_AtRisk_FitDataRange_FIT_A0713_CB591" hidden="1">#REF!</definedName>
    <definedName name="_AtRisk_FitDataRange_FIT_C32FB_15271" hidden="1">#REF!</definedName>
    <definedName name="_AtRisk_FitDataRange_FIT_C603F_71842" hidden="1">#REF!</definedName>
    <definedName name="_AtRisk_FitDataRange_FIT_F004_DC844" hidden="1">#REF!</definedName>
    <definedName name="_AtRisk_SimSetting_AutomaticallyGenerateReports" hidden="1">FALSE</definedName>
    <definedName name="_AtRisk_SimSetting_AutomaticResultsDisplayMode" hidden="1">0</definedName>
    <definedName name="_AtRisk_SimSetting_AutomaticResultsDisplayMode_1" hidden="1">0</definedName>
    <definedName name="_AtRisk_SimSetting_ConvergenceConfidenceLevel" hidden="1">0.95</definedName>
    <definedName name="_AtRisk_SimSetting_ConvergencePercentileToTest" localSheetId="35" hidden="1">0.95</definedName>
    <definedName name="_AtRisk_SimSetting_ConvergencePercentileToTest" localSheetId="37" hidden="1">0.9</definedName>
    <definedName name="_AtRisk_SimSetting_ConvergencePercentileToTest" localSheetId="32" hidden="1">0.9</definedName>
    <definedName name="_AtRisk_SimSetting_ConvergencePercentileToTest" localSheetId="21" hidden="1">0.9</definedName>
    <definedName name="_AtRisk_SimSetting_ConvergencePercentileToTest" localSheetId="33" hidden="1">0.95</definedName>
    <definedName name="_AtRisk_SimSetting_ConvergencePercentileToTest" localSheetId="34" hidden="1">0.95</definedName>
    <definedName name="_AtRisk_SimSetting_ConvergencePercentileToTest" hidden="1">0.9</definedName>
    <definedName name="_AtRisk_SimSetting_ConvergencePerformMeanTest" hidden="1">TRUE</definedName>
    <definedName name="_AtRisk_SimSetting_ConvergencePerformPercentileTest" localSheetId="35" hidden="1">TRUE</definedName>
    <definedName name="_AtRisk_SimSetting_ConvergencePerformPercentileTest" localSheetId="37" hidden="1">FALSE</definedName>
    <definedName name="_AtRisk_SimSetting_ConvergencePerformPercentileTest" localSheetId="32" hidden="1">FALSE</definedName>
    <definedName name="_AtRisk_SimSetting_ConvergencePerformPercentileTest" localSheetId="21" hidden="1">FALSE</definedName>
    <definedName name="_AtRisk_SimSetting_ConvergencePerformPercentileTest" localSheetId="33" hidden="1">TRUE</definedName>
    <definedName name="_AtRisk_SimSetting_ConvergencePerformPercentileTest" localSheetId="34" hidden="1">TRUE</definedName>
    <definedName name="_AtRisk_SimSetting_ConvergencePerformPercentileTest" hidden="1">FALSE</definedName>
    <definedName name="_AtRisk_SimSetting_ConvergencePerformStdDeviationTest" localSheetId="35" hidden="1">TRUE</definedName>
    <definedName name="_AtRisk_SimSetting_ConvergencePerformStdDeviationTest" localSheetId="37" hidden="1">FALSE</definedName>
    <definedName name="_AtRisk_SimSetting_ConvergencePerformStdDeviationTest" localSheetId="32" hidden="1">FALSE</definedName>
    <definedName name="_AtRisk_SimSetting_ConvergencePerformStdDeviationTest" localSheetId="21" hidden="1">FALSE</definedName>
    <definedName name="_AtRisk_SimSetting_ConvergencePerformStdDeviationTest" localSheetId="33" hidden="1">TRUE</definedName>
    <definedName name="_AtRisk_SimSetting_ConvergencePerformStdDeviationTest" localSheetId="34" hidden="1">TRUE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LiveUpdate_1" hidden="1">TRUE</definedName>
    <definedName name="_AtRisk_SimSetting_LiveUpdatePeriod" hidden="1">-1</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anualCount" hidden="1">8</definedName>
    <definedName name="_AtRisk_SimSetting_MultipleCPUMode" localSheetId="37" hidden="1">2</definedName>
    <definedName name="_AtRisk_SimSetting_MultipleCPUMode" localSheetId="32" hidden="1">2</definedName>
    <definedName name="_AtRisk_SimSetting_MultipleCPUMode" localSheetId="21" hidden="1">2</definedName>
    <definedName name="_AtRisk_SimSetting_MultipleCPUMode" hidden="1">0</definedName>
    <definedName name="_AtRisk_SimSetting_MultipleCPUModeV8" hidden="1">2</definedName>
    <definedName name="_AtRisk_SimSetting_RandomNumberGenerator" localSheetId="35" hidden="1">0</definedName>
    <definedName name="_AtRisk_SimSetting_RandomNumberGenerator" localSheetId="33" hidden="1">0</definedName>
    <definedName name="_AtRisk_SimSetting_RandomNumberGenerator" localSheetId="34" hidden="1">0</definedName>
    <definedName name="_AtRisk_SimSetting_RandomNumberGenerator" hidden="1">7</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localSheetId="37" hidden="1">6</definedName>
    <definedName name="_AtRisk_SimSetting_ReportOptionCustomItemsCount" localSheetId="32" hidden="1">6</definedName>
    <definedName name="_AtRisk_SimSetting_ReportOptionCustomItemsCount" localSheetId="21" hidden="1">6</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localSheetId="37" hidden="1">1</definedName>
    <definedName name="_AtRisk_SimSetting_ReportOptionCustomItemSummaryGraphType01" localSheetId="32" hidden="1">1</definedName>
    <definedName name="_AtRisk_SimSetting_ReportOptionCustomItemSummaryGraphType01" localSheetId="21" hidden="1">1</definedName>
    <definedName name="_AtRisk_SimSetting_ReportOptionCustomItemSummaryGraphType01" hidden="1">0</definedName>
    <definedName name="_AtRisk_SimSetting_ReportOptionCustomItemSummaryGraphType02" localSheetId="37" hidden="1">1</definedName>
    <definedName name="_AtRisk_SimSetting_ReportOptionCustomItemSummaryGraphType02" localSheetId="32" hidden="1">1</definedName>
    <definedName name="_AtRisk_SimSetting_ReportOptionCustomItemSummaryGraphType02" localSheetId="21" hidden="1">1</definedName>
    <definedName name="_AtRisk_SimSetting_ReportOptionCustomItemSummaryGraphType02" hidden="1">0</definedName>
    <definedName name="_AtRisk_SimSetting_ReportOptionCustomItemSummaryGraphType03" localSheetId="37" hidden="1">1</definedName>
    <definedName name="_AtRisk_SimSetting_ReportOptionCustomItemSummaryGraphType03" localSheetId="32" hidden="1">1</definedName>
    <definedName name="_AtRisk_SimSetting_ReportOptionCustomItemSummaryGraphType03" localSheetId="21" hidden="1">1</definedName>
    <definedName name="_AtRisk_SimSetting_ReportOptionCustomItemSummaryGraphType03" hidden="1">0</definedName>
    <definedName name="_AtRisk_SimSetting_ReportOptionCustomItemSummaryGraphType04" localSheetId="37" hidden="1">1</definedName>
    <definedName name="_AtRisk_SimSetting_ReportOptionCustomItemSummaryGraphType04" localSheetId="32" hidden="1">1</definedName>
    <definedName name="_AtRisk_SimSetting_ReportOptionCustomItemSummaryGraphType04" localSheetId="21" hidden="1">1</definedName>
    <definedName name="_AtRisk_SimSetting_ReportOptionCustomItemSummaryGraphType04" hidden="1">0</definedName>
    <definedName name="_AtRisk_SimSetting_ReportOptionCustomItemSummaryGraphType05" localSheetId="37" hidden="1">1</definedName>
    <definedName name="_AtRisk_SimSetting_ReportOptionCustomItemSummaryGraphType05" localSheetId="32" hidden="1">1</definedName>
    <definedName name="_AtRisk_SimSetting_ReportOptionCustomItemSummaryGraphType05" localSheetId="21" hidden="1">1</definedName>
    <definedName name="_AtRisk_SimSetting_ReportOptionCustomItemSummaryGraphType05" hidden="1">0</definedName>
    <definedName name="_AtRisk_SimSetting_ReportOptionCustomItemSummaryGraphType06" localSheetId="37" hidden="1">1</definedName>
    <definedName name="_AtRisk_SimSetting_ReportOptionCustomItemSummaryGraphType06" localSheetId="32" hidden="1">1</definedName>
    <definedName name="_AtRisk_SimSetting_ReportOptionCustomItemSummaryGraphType06" localSheetId="21" hidden="1">1</definedName>
    <definedName name="_AtRisk_SimSetting_ReportOptionCustomItemSummaryGraphType06" hidden="1">0</definedName>
    <definedName name="_AtRisk_SimSetting_ReportOptionDataMode" hidden="1">1</definedName>
    <definedName name="_AtRisk_SimSetting_ReportOptionReportMultiSimType" hidden="1">0</definedName>
    <definedName name="_AtRisk_SimSetting_ReportOptionReportPlacement" hidden="1">1</definedName>
    <definedName name="_AtRisk_SimSetting_ReportOptionReportSelection" localSheetId="37" hidden="1">129</definedName>
    <definedName name="_AtRisk_SimSetting_ReportOptionReportSelection" localSheetId="32" hidden="1">129</definedName>
    <definedName name="_AtRisk_SimSetting_ReportOptionReportSelection" localSheetId="21" hidden="1">129</definedName>
    <definedName name="_AtRisk_SimSetting_ReportOptionReportSelection" hidden="1">0</definedName>
    <definedName name="_AtRisk_SimSetting_ReportOptionReportsFileType" hidden="1">1</definedName>
    <definedName name="_AtRisk_SimSetting_ReportOptionReportStyle" hidden="1">2</definedName>
    <definedName name="_AtRisk_SimSetting_ReportOptionSelectiveQR" hidden="1">FALSE</definedName>
    <definedName name="_AtRisk_SimSetting_ReportsList" localSheetId="35" hidden="1">1090</definedName>
    <definedName name="_AtRisk_SimSetting_ReportsList" localSheetId="37" hidden="1">8</definedName>
    <definedName name="_AtRisk_SimSetting_ReportsList" localSheetId="32" hidden="1">8</definedName>
    <definedName name="_AtRisk_SimSetting_ReportsList" localSheetId="21" hidden="1">8</definedName>
    <definedName name="_AtRisk_SimSetting_ReportsList" localSheetId="33" hidden="1">1090</definedName>
    <definedName name="_AtRisk_SimSetting_ReportsList" localSheetId="34" hidden="1">1090</definedName>
    <definedName name="_AtRisk_SimSetting_ReportsList" hidden="1">0</definedName>
    <definedName name="_AtRisk_SimSetting_ReportsList_1" hidden="1">0</definedName>
    <definedName name="_AtRisk_SimSetting_ShowSimulationProgressWindow" hidden="1">TRUE</definedName>
    <definedName name="_AtRisk_SimSetting_SimName001" hidden="1">"Nula"</definedName>
    <definedName name="_AtRisk_SimSetting_SimName002" hidden="1">"Baja"</definedName>
    <definedName name="_AtRisk_SimSetting_SimName003" hidden="1">"Media"</definedName>
    <definedName name="_AtRisk_SimSetting_SimName004" hidden="1">"Alta"</definedName>
    <definedName name="_AtRisk_SimSetting_SimName005" hidden="1">"Muy alta"</definedName>
    <definedName name="_AtRisk_SimSetting_SimNameCount" hidden="1">0</definedName>
    <definedName name="_AtRisk_SimSetting_SmartSensitivityAnalysisEnabled" localSheetId="35" hidden="1">TRUE</definedName>
    <definedName name="_AtRisk_SimSetting_SmartSensitivityAnalysisEnabled" localSheetId="33" hidden="1">TRUE</definedName>
    <definedName name="_AtRisk_SimSetting_SmartSensitivityAnalysisEnabled" localSheetId="34" hidden="1">TRUE</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localSheetId="35" hidden="1">1</definedName>
    <definedName name="_AtRisk_SimSetting_StdRecalcBehavior" localSheetId="37" hidden="1">0</definedName>
    <definedName name="_AtRisk_SimSetting_StdRecalcBehavior" localSheetId="32" hidden="1">0</definedName>
    <definedName name="_AtRisk_SimSetting_StdRecalcBehavior" localSheetId="21" hidden="1">0</definedName>
    <definedName name="_AtRisk_SimSetting_StdRecalcBehavior" localSheetId="33" hidden="1">1</definedName>
    <definedName name="_AtRisk_SimSetting_StdRecalcBehavior" localSheetId="34" hidden="1">1</definedName>
    <definedName name="_AtRisk_SimSetting_StdRecalcBehavior" hidden="1">0</definedName>
    <definedName name="_AtRisk_SimSetting_StdRecalcBehavior_1" hidden="1">0</definedName>
    <definedName name="_AtRisk_SimSetting_StdRecalcWithoutRiskStatic" hidden="1">0</definedName>
    <definedName name="_AtRisk_SimSetting_StdRecalcWithoutRiskStaticPercentile" hidden="1">0.5</definedName>
    <definedName name="_AUX3">#REF!</definedName>
    <definedName name="_av2" localSheetId="35" hidden="1">{#N/A,#N/A,FALSE,"subcontract"}</definedName>
    <definedName name="_av2" localSheetId="37" hidden="1">{#N/A,#N/A,FALSE,"subcontract"}</definedName>
    <definedName name="_av2" localSheetId="36" hidden="1">{#N/A,#N/A,FALSE,"subcontract"}</definedName>
    <definedName name="_av2" localSheetId="33" hidden="1">{#N/A,#N/A,FALSE,"subcontract"}</definedName>
    <definedName name="_av2" localSheetId="34" hidden="1">{#N/A,#N/A,FALSE,"subcontract"}</definedName>
    <definedName name="_av2" localSheetId="31" hidden="1">{#N/A,#N/A,FALSE,"subcontract"}</definedName>
    <definedName name="_av2" hidden="1">{#N/A,#N/A,FALSE,"subcontract"}</definedName>
    <definedName name="_AVR1">#REF!</definedName>
    <definedName name="_AVR2">#REF!</definedName>
    <definedName name="_b">NA()</definedName>
    <definedName name="_b111121" localSheetId="31">#REF!</definedName>
    <definedName name="_b111121">!#REF!</definedName>
    <definedName name="_B19000" localSheetId="31">#REF!</definedName>
    <definedName name="_B19000">!#REF!</definedName>
    <definedName name="_B19999" localSheetId="31">#REF!</definedName>
    <definedName name="_B19999">!#REF!</definedName>
    <definedName name="_B20000" localSheetId="31">#REF!</definedName>
    <definedName name="_B20000">!#REF!</definedName>
    <definedName name="_B23677">#REF!</definedName>
    <definedName name="_BAS1">#REF!</definedName>
    <definedName name="_Base_datos_a_filtrar" hidden="1">#REF!</definedName>
    <definedName name="_bb1"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B3" localSheetId="35"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 localSheetId="37"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 localSheetId="36"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 localSheetId="3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 localSheetId="34"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 localSheetId="3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z3" localSheetId="35" hidden="1">{#N/A,#N/A,FALSE,"masez (10)";#N/A,#N/A,FALSE,"masez (7)";#N/A,#N/A,FALSE,"masez (6)";#N/A,#N/A,FALSE,"masez (5)";#N/A,#N/A,FALSE,"masez (4)";#N/A,#N/A,FALSE,"masez (3)";#N/A,#N/A,FALSE,"masez (2)";#N/A,#N/A,FALSE,"GME";#N/A,#N/A,FALSE,"masez"}</definedName>
    <definedName name="_Bbz3" localSheetId="37" hidden="1">{#N/A,#N/A,FALSE,"masez (10)";#N/A,#N/A,FALSE,"masez (7)";#N/A,#N/A,FALSE,"masez (6)";#N/A,#N/A,FALSE,"masez (5)";#N/A,#N/A,FALSE,"masez (4)";#N/A,#N/A,FALSE,"masez (3)";#N/A,#N/A,FALSE,"masez (2)";#N/A,#N/A,FALSE,"GME";#N/A,#N/A,FALSE,"masez"}</definedName>
    <definedName name="_Bbz3" localSheetId="36" hidden="1">{#N/A,#N/A,FALSE,"masez (10)";#N/A,#N/A,FALSE,"masez (7)";#N/A,#N/A,FALSE,"masez (6)";#N/A,#N/A,FALSE,"masez (5)";#N/A,#N/A,FALSE,"masez (4)";#N/A,#N/A,FALSE,"masez (3)";#N/A,#N/A,FALSE,"masez (2)";#N/A,#N/A,FALSE,"GME";#N/A,#N/A,FALSE,"masez"}</definedName>
    <definedName name="_Bbz3" localSheetId="33" hidden="1">{#N/A,#N/A,FALSE,"masez (10)";#N/A,#N/A,FALSE,"masez (7)";#N/A,#N/A,FALSE,"masez (6)";#N/A,#N/A,FALSE,"masez (5)";#N/A,#N/A,FALSE,"masez (4)";#N/A,#N/A,FALSE,"masez (3)";#N/A,#N/A,FALSE,"masez (2)";#N/A,#N/A,FALSE,"GME";#N/A,#N/A,FALSE,"masez"}</definedName>
    <definedName name="_Bbz3" localSheetId="34" hidden="1">{#N/A,#N/A,FALSE,"masez (10)";#N/A,#N/A,FALSE,"masez (7)";#N/A,#N/A,FALSE,"masez (6)";#N/A,#N/A,FALSE,"masez (5)";#N/A,#N/A,FALSE,"masez (4)";#N/A,#N/A,FALSE,"masez (3)";#N/A,#N/A,FALSE,"masez (2)";#N/A,#N/A,FALSE,"GME";#N/A,#N/A,FALSE,"masez"}</definedName>
    <definedName name="_Bbz3" localSheetId="31" hidden="1">{#N/A,#N/A,FALSE,"masez (10)";#N/A,#N/A,FALSE,"masez (7)";#N/A,#N/A,FALSE,"masez (6)";#N/A,#N/A,FALSE,"masez (5)";#N/A,#N/A,FALSE,"masez (4)";#N/A,#N/A,FALSE,"masez (3)";#N/A,#N/A,FALSE,"masez (2)";#N/A,#N/A,FALSE,"GME";#N/A,#N/A,FALSE,"masez"}</definedName>
    <definedName name="_Bbz3" hidden="1">{#N/A,#N/A,FALSE,"masez (10)";#N/A,#N/A,FALSE,"masez (7)";#N/A,#N/A,FALSE,"masez (6)";#N/A,#N/A,FALSE,"masez (5)";#N/A,#N/A,FALSE,"masez (4)";#N/A,#N/A,FALSE,"masez (3)";#N/A,#N/A,FALSE,"masez (2)";#N/A,#N/A,FALSE,"GME";#N/A,#N/A,FALSE,"masez"}</definedName>
    <definedName name="_BDR1">#REF!</definedName>
    <definedName name="_BDR2">#REF!</definedName>
    <definedName name="_bgf5" localSheetId="35" hidden="1">{"MO(BASE)",#N/A,FALSE,"MO(BASE)";"MO(BASE)1",#N/A,FALSE,"MO(BASE)";"MO(BASE)2",#N/A,FALSE,"MO(BASE)"}</definedName>
    <definedName name="_bgf5" localSheetId="37" hidden="1">{"MO(BASE)",#N/A,FALSE,"MO(BASE)";"MO(BASE)1",#N/A,FALSE,"MO(BASE)";"MO(BASE)2",#N/A,FALSE,"MO(BASE)"}</definedName>
    <definedName name="_bgf5" localSheetId="36" hidden="1">{"MO(BASE)",#N/A,FALSE,"MO(BASE)";"MO(BASE)1",#N/A,FALSE,"MO(BASE)";"MO(BASE)2",#N/A,FALSE,"MO(BASE)"}</definedName>
    <definedName name="_bgf5" localSheetId="33" hidden="1">{"MO(BASE)",#N/A,FALSE,"MO(BASE)";"MO(BASE)1",#N/A,FALSE,"MO(BASE)";"MO(BASE)2",#N/A,FALSE,"MO(BASE)"}</definedName>
    <definedName name="_bgf5" localSheetId="34" hidden="1">{"MO(BASE)",#N/A,FALSE,"MO(BASE)";"MO(BASE)1",#N/A,FALSE,"MO(BASE)";"MO(BASE)2",#N/A,FALSE,"MO(BASE)"}</definedName>
    <definedName name="_bgf5" localSheetId="31" hidden="1">{"MO(BASE)",#N/A,FALSE,"MO(BASE)";"MO(BASE)1",#N/A,FALSE,"MO(BASE)";"MO(BASE)2",#N/A,FALSE,"MO(BASE)"}</definedName>
    <definedName name="_bgf5" hidden="1">{"MO(BASE)",#N/A,FALSE,"MO(BASE)";"MO(BASE)1",#N/A,FALSE,"MO(BASE)";"MO(BASE)2",#N/A,FALSE,"MO(BASE)"}</definedName>
    <definedName name="_bk1">#REF!</definedName>
    <definedName name="_blk4" localSheetId="31">#REF!</definedName>
    <definedName name="_blk4">!#REF!</definedName>
    <definedName name="_BNM1" localSheetId="35" hidden="1">{#N/A,#N/A,FALSE,"WBS 1.06";#N/A,#N/A,FALSE,"WBS 1.14";#N/A,#N/A,FALSE,"WBS 1.17";#N/A,#N/A,FALSE,"WBS 1.18"}</definedName>
    <definedName name="_BNM1" localSheetId="37" hidden="1">{#N/A,#N/A,FALSE,"WBS 1.06";#N/A,#N/A,FALSE,"WBS 1.14";#N/A,#N/A,FALSE,"WBS 1.17";#N/A,#N/A,FALSE,"WBS 1.18"}</definedName>
    <definedName name="_BNM1" localSheetId="36" hidden="1">{#N/A,#N/A,FALSE,"WBS 1.06";#N/A,#N/A,FALSE,"WBS 1.14";#N/A,#N/A,FALSE,"WBS 1.17";#N/A,#N/A,FALSE,"WBS 1.18"}</definedName>
    <definedName name="_BNM1" localSheetId="33" hidden="1">{#N/A,#N/A,FALSE,"WBS 1.06";#N/A,#N/A,FALSE,"WBS 1.14";#N/A,#N/A,FALSE,"WBS 1.17";#N/A,#N/A,FALSE,"WBS 1.18"}</definedName>
    <definedName name="_BNM1" localSheetId="34" hidden="1">{#N/A,#N/A,FALSE,"WBS 1.06";#N/A,#N/A,FALSE,"WBS 1.14";#N/A,#N/A,FALSE,"WBS 1.17";#N/A,#N/A,FALSE,"WBS 1.18"}</definedName>
    <definedName name="_BNM1" localSheetId="31" hidden="1">{#N/A,#N/A,FALSE,"WBS 1.06";#N/A,#N/A,FALSE,"WBS 1.14";#N/A,#N/A,FALSE,"WBS 1.17";#N/A,#N/A,FALSE,"WBS 1.18"}</definedName>
    <definedName name="_BNM1" hidden="1">{#N/A,#N/A,FALSE,"WBS 1.06";#N/A,#N/A,FALSE,"WBS 1.14";#N/A,#N/A,FALSE,"WBS 1.17";#N/A,#N/A,FALSE,"WBS 1.18"}</definedName>
    <definedName name="_boq1">#REF!</definedName>
    <definedName name="_BQ4.1" hidden="1">#REF!</definedName>
    <definedName name="_bs34" localSheetId="35" hidden="1">{"CI+GG(BASE)",#N/A,FALSE,"CI+GG(BASE)";"GG",#N/A,FALSE,"CI+GG(BASE)";"CI",#N/A,FALSE,"CI+GG(BASE)"}</definedName>
    <definedName name="_bs34" localSheetId="37" hidden="1">{"CI+GG(BASE)",#N/A,FALSE,"CI+GG(BASE)";"GG",#N/A,FALSE,"CI+GG(BASE)";"CI",#N/A,FALSE,"CI+GG(BASE)"}</definedName>
    <definedName name="_bs34" localSheetId="36" hidden="1">{"CI+GG(BASE)",#N/A,FALSE,"CI+GG(BASE)";"GG",#N/A,FALSE,"CI+GG(BASE)";"CI",#N/A,FALSE,"CI+GG(BASE)"}</definedName>
    <definedName name="_bs34" localSheetId="33" hidden="1">{"CI+GG(BASE)",#N/A,FALSE,"CI+GG(BASE)";"GG",#N/A,FALSE,"CI+GG(BASE)";"CI",#N/A,FALSE,"CI+GG(BASE)"}</definedName>
    <definedName name="_bs34" localSheetId="34" hidden="1">{"CI+GG(BASE)",#N/A,FALSE,"CI+GG(BASE)";"GG",#N/A,FALSE,"CI+GG(BASE)";"CI",#N/A,FALSE,"CI+GG(BASE)"}</definedName>
    <definedName name="_bs34" localSheetId="31" hidden="1">{"CI+GG(BASE)",#N/A,FALSE,"CI+GG(BASE)";"GG",#N/A,FALSE,"CI+GG(BASE)";"CI",#N/A,FALSE,"CI+GG(BASE)"}</definedName>
    <definedName name="_bs34" hidden="1">{"CI+GG(BASE)",#N/A,FALSE,"CI+GG(BASE)";"GG",#N/A,FALSE,"CI+GG(BASE)";"CI",#N/A,FALSE,"CI+GG(BASE)"}</definedName>
    <definedName name="_BUT38" localSheetId="31">#REF!</definedName>
    <definedName name="_BUT38">!#REF!</definedName>
    <definedName name="_BUT78" localSheetId="31">#REF!</definedName>
    <definedName name="_BUT78">!#REF!</definedName>
    <definedName name="_C" localSheetId="31">#REF!</definedName>
    <definedName name="_C">!#REF!</definedName>
    <definedName name="_C___0" localSheetId="31">#REF!</definedName>
    <definedName name="_C___0">!#REF!</definedName>
    <definedName name="_C___13" localSheetId="31">#REF!</definedName>
    <definedName name="_C___13">!#REF!</definedName>
    <definedName name="_cal00001" localSheetId="35" hidden="1">{"'NOTES2'!$G$9:$J$27"}</definedName>
    <definedName name="_cal00001" localSheetId="37" hidden="1">{"'NOTES2'!$G$9:$J$27"}</definedName>
    <definedName name="_cal00001" localSheetId="36" hidden="1">{"'NOTES2'!$G$9:$J$27"}</definedName>
    <definedName name="_cal00001" localSheetId="33" hidden="1">{"'NOTES2'!$G$9:$J$27"}</definedName>
    <definedName name="_cal00001" localSheetId="34" hidden="1">{"'NOTES2'!$G$9:$J$27"}</definedName>
    <definedName name="_cal00001" localSheetId="31" hidden="1">{"'NOTES2'!$G$9:$J$27"}</definedName>
    <definedName name="_cal00001" hidden="1">{"'NOTES2'!$G$9:$J$27"}</definedName>
    <definedName name="_CAM1">#REF!</definedName>
    <definedName name="_CAO1" localSheetId="31">#REF!</definedName>
    <definedName name="_CAO1">!#REF!</definedName>
    <definedName name="_CAO2" localSheetId="31">#REF!</definedName>
    <definedName name="_CAO2">!#REF!</definedName>
    <definedName name="_CAO3" localSheetId="31">#REF!</definedName>
    <definedName name="_CAO3">!#REF!</definedName>
    <definedName name="_CAO4" localSheetId="31">#REF!</definedName>
    <definedName name="_CAO4">!#REF!</definedName>
    <definedName name="_CAO5" localSheetId="31">#REF!</definedName>
    <definedName name="_CAO5">!#REF!</definedName>
    <definedName name="_CAO6" localSheetId="31">#REF!</definedName>
    <definedName name="_CAO6">!#REF!</definedName>
    <definedName name="_CAO7" localSheetId="31">#REF!</definedName>
    <definedName name="_CAO7">!#REF!</definedName>
    <definedName name="_CAO8" localSheetId="31">#REF!</definedName>
    <definedName name="_CAO8">!#REF!</definedName>
    <definedName name="_cap1">#REF!</definedName>
    <definedName name="_CAT4">#N/A</definedName>
    <definedName name="_cc1" localSheetId="35" hidden="1">{"DETALLE_1996",#N/A,FALSE,"flujo";"DETALLE_1997",#N/A,FALSE,"flujo";"GASTOS_INCURRIDOS_1996",#N/A,FALSE,"flujo";"GASTOS_PROGRAMADOS_PARA_1997",#N/A,FALSE,"flujo";#N/A,#N/A,FALSE,"comparat";#N/A,#N/A,FALSE,"costos";#N/A,#N/A,FALSE,"proyctrol"}</definedName>
    <definedName name="_cc1" localSheetId="37" hidden="1">{"DETALLE_1996",#N/A,FALSE,"flujo";"DETALLE_1997",#N/A,FALSE,"flujo";"GASTOS_INCURRIDOS_1996",#N/A,FALSE,"flujo";"GASTOS_PROGRAMADOS_PARA_1997",#N/A,FALSE,"flujo";#N/A,#N/A,FALSE,"comparat";#N/A,#N/A,FALSE,"costos";#N/A,#N/A,FALSE,"proyctrol"}</definedName>
    <definedName name="_cc1" localSheetId="36" hidden="1">{"DETALLE_1996",#N/A,FALSE,"flujo";"DETALLE_1997",#N/A,FALSE,"flujo";"GASTOS_INCURRIDOS_1996",#N/A,FALSE,"flujo";"GASTOS_PROGRAMADOS_PARA_1997",#N/A,FALSE,"flujo";#N/A,#N/A,FALSE,"comparat";#N/A,#N/A,FALSE,"costos";#N/A,#N/A,FALSE,"proyctrol"}</definedName>
    <definedName name="_cc1" localSheetId="33" hidden="1">{"DETALLE_1996",#N/A,FALSE,"flujo";"DETALLE_1997",#N/A,FALSE,"flujo";"GASTOS_INCURRIDOS_1996",#N/A,FALSE,"flujo";"GASTOS_PROGRAMADOS_PARA_1997",#N/A,FALSE,"flujo";#N/A,#N/A,FALSE,"comparat";#N/A,#N/A,FALSE,"costos";#N/A,#N/A,FALSE,"proyctrol"}</definedName>
    <definedName name="_cc1" localSheetId="34" hidden="1">{"DETALLE_1996",#N/A,FALSE,"flujo";"DETALLE_1997",#N/A,FALSE,"flujo";"GASTOS_INCURRIDOS_1996",#N/A,FALSE,"flujo";"GASTOS_PROGRAMADOS_PARA_1997",#N/A,FALSE,"flujo";#N/A,#N/A,FALSE,"comparat";#N/A,#N/A,FALSE,"costos";#N/A,#N/A,FALSE,"proyctrol"}</definedName>
    <definedName name="_cc1" localSheetId="31" hidden="1">{"DETALLE_1996",#N/A,FALSE,"flujo";"DETALLE_1997",#N/A,FALSE,"flujo";"GASTOS_INCURRIDOS_1996",#N/A,FALSE,"flujo";"GASTOS_PROGRAMADOS_PARA_1997",#N/A,FALSE,"flujo";#N/A,#N/A,FALSE,"comparat";#N/A,#N/A,FALSE,"costos";#N/A,#N/A,FALSE,"proyctrol"}</definedName>
    <definedName name="_cc1" hidden="1">{"DETALLE_1996",#N/A,FALSE,"flujo";"DETALLE_1997",#N/A,FALSE,"flujo";"GASTOS_INCURRIDOS_1996",#N/A,FALSE,"flujo";"GASTOS_PROGRAMADOS_PARA_1997",#N/A,FALSE,"flujo";#N/A,#N/A,FALSE,"comparat";#N/A,#N/A,FALSE,"costos";#N/A,#N/A,FALSE,"proyctrol"}</definedName>
    <definedName name="_ccc1" localSheetId="35" hidden="1">{#N/A,#N/A,FALSE,"SumD";#N/A,#N/A,FALSE,"ElecD";#N/A,#N/A,FALSE,"MechD";#N/A,#N/A,FALSE,"GeotD";#N/A,#N/A,FALSE,"PrcsD";#N/A,#N/A,FALSE,"TunnD";#N/A,#N/A,FALSE,"CivlD";#N/A,#N/A,FALSE,"NtwkD";#N/A,#N/A,FALSE,"EstgD";#N/A,#N/A,FALSE,"PEngD"}</definedName>
    <definedName name="_ccc1" localSheetId="37" hidden="1">{#N/A,#N/A,FALSE,"SumD";#N/A,#N/A,FALSE,"ElecD";#N/A,#N/A,FALSE,"MechD";#N/A,#N/A,FALSE,"GeotD";#N/A,#N/A,FALSE,"PrcsD";#N/A,#N/A,FALSE,"TunnD";#N/A,#N/A,FALSE,"CivlD";#N/A,#N/A,FALSE,"NtwkD";#N/A,#N/A,FALSE,"EstgD";#N/A,#N/A,FALSE,"PEngD"}</definedName>
    <definedName name="_ccc1" localSheetId="36" hidden="1">{#N/A,#N/A,FALSE,"SumD";#N/A,#N/A,FALSE,"ElecD";#N/A,#N/A,FALSE,"MechD";#N/A,#N/A,FALSE,"GeotD";#N/A,#N/A,FALSE,"PrcsD";#N/A,#N/A,FALSE,"TunnD";#N/A,#N/A,FALSE,"CivlD";#N/A,#N/A,FALSE,"NtwkD";#N/A,#N/A,FALSE,"EstgD";#N/A,#N/A,FALSE,"PEngD"}</definedName>
    <definedName name="_ccc1" localSheetId="33" hidden="1">{#N/A,#N/A,FALSE,"SumD";#N/A,#N/A,FALSE,"ElecD";#N/A,#N/A,FALSE,"MechD";#N/A,#N/A,FALSE,"GeotD";#N/A,#N/A,FALSE,"PrcsD";#N/A,#N/A,FALSE,"TunnD";#N/A,#N/A,FALSE,"CivlD";#N/A,#N/A,FALSE,"NtwkD";#N/A,#N/A,FALSE,"EstgD";#N/A,#N/A,FALSE,"PEngD"}</definedName>
    <definedName name="_ccc1" localSheetId="34" hidden="1">{#N/A,#N/A,FALSE,"SumD";#N/A,#N/A,FALSE,"ElecD";#N/A,#N/A,FALSE,"MechD";#N/A,#N/A,FALSE,"GeotD";#N/A,#N/A,FALSE,"PrcsD";#N/A,#N/A,FALSE,"TunnD";#N/A,#N/A,FALSE,"CivlD";#N/A,#N/A,FALSE,"NtwkD";#N/A,#N/A,FALSE,"EstgD";#N/A,#N/A,FALSE,"PEngD"}</definedName>
    <definedName name="_ccc1" localSheetId="31" hidden="1">{#N/A,#N/A,FALSE,"SumD";#N/A,#N/A,FALSE,"ElecD";#N/A,#N/A,FALSE,"MechD";#N/A,#N/A,FALSE,"GeotD";#N/A,#N/A,FALSE,"PrcsD";#N/A,#N/A,FALSE,"TunnD";#N/A,#N/A,FALSE,"CivlD";#N/A,#N/A,FALSE,"NtwkD";#N/A,#N/A,FALSE,"EstgD";#N/A,#N/A,FALSE,"PEngD"}</definedName>
    <definedName name="_ccc1" hidden="1">{#N/A,#N/A,FALSE,"SumD";#N/A,#N/A,FALSE,"ElecD";#N/A,#N/A,FALSE,"MechD";#N/A,#N/A,FALSE,"GeotD";#N/A,#N/A,FALSE,"PrcsD";#N/A,#N/A,FALSE,"TunnD";#N/A,#N/A,FALSE,"CivlD";#N/A,#N/A,FALSE,"NtwkD";#N/A,#N/A,FALSE,"EstgD";#N/A,#N/A,FALSE,"PEngD"}</definedName>
    <definedName name="_ccr1" localSheetId="35" hidden="1">{#N/A,#N/A,TRUE,"Cover";#N/A,#N/A,TRUE,"Conts";#N/A,#N/A,TRUE,"VOS";#N/A,#N/A,TRUE,"Warrington";#N/A,#N/A,TRUE,"Widnes"}</definedName>
    <definedName name="_ccr1" localSheetId="37" hidden="1">{#N/A,#N/A,TRUE,"Cover";#N/A,#N/A,TRUE,"Conts";#N/A,#N/A,TRUE,"VOS";#N/A,#N/A,TRUE,"Warrington";#N/A,#N/A,TRUE,"Widnes"}</definedName>
    <definedName name="_ccr1" localSheetId="36" hidden="1">{#N/A,#N/A,TRUE,"Cover";#N/A,#N/A,TRUE,"Conts";#N/A,#N/A,TRUE,"VOS";#N/A,#N/A,TRUE,"Warrington";#N/A,#N/A,TRUE,"Widnes"}</definedName>
    <definedName name="_ccr1" localSheetId="33" hidden="1">{#N/A,#N/A,TRUE,"Cover";#N/A,#N/A,TRUE,"Conts";#N/A,#N/A,TRUE,"VOS";#N/A,#N/A,TRUE,"Warrington";#N/A,#N/A,TRUE,"Widnes"}</definedName>
    <definedName name="_ccr1" localSheetId="34" hidden="1">{#N/A,#N/A,TRUE,"Cover";#N/A,#N/A,TRUE,"Conts";#N/A,#N/A,TRUE,"VOS";#N/A,#N/A,TRUE,"Warrington";#N/A,#N/A,TRUE,"Widnes"}</definedName>
    <definedName name="_ccr1" localSheetId="31" hidden="1">{#N/A,#N/A,TRUE,"Cover";#N/A,#N/A,TRUE,"Conts";#N/A,#N/A,TRUE,"VOS";#N/A,#N/A,TRUE,"Warrington";#N/A,#N/A,TRUE,"Widnes"}</definedName>
    <definedName name="_ccr1" hidden="1">{#N/A,#N/A,TRUE,"Cover";#N/A,#N/A,TRUE,"Conts";#N/A,#N/A,TRUE,"VOS";#N/A,#N/A,TRUE,"Warrington";#N/A,#N/A,TRUE,"Widnes"}</definedName>
    <definedName name="_ccr1_1">NA()</definedName>
    <definedName name="_ccr1_2">NA()</definedName>
    <definedName name="_ccr1_3">NA()</definedName>
    <definedName name="_ccr1_4">NA()</definedName>
    <definedName name="_CDA6">#REF!</definedName>
    <definedName name="_chart1" hidden="1">#REF!</definedName>
    <definedName name="_chart10" localSheetId="35" hidden="1">#REF!</definedName>
    <definedName name="_chart10" localSheetId="36" hidden="1">#REF!</definedName>
    <definedName name="_chart10" localSheetId="33" hidden="1">#REF!</definedName>
    <definedName name="_chart10" localSheetId="34" hidden="1">#REF!</definedName>
    <definedName name="_chart10" hidden="1">#REF!</definedName>
    <definedName name="_chart11" localSheetId="35" hidden="1">#REF!</definedName>
    <definedName name="_chart11" localSheetId="36" hidden="1">#REF!</definedName>
    <definedName name="_chart11" localSheetId="33" hidden="1">#REF!</definedName>
    <definedName name="_chart11" localSheetId="34" hidden="1">#REF!</definedName>
    <definedName name="_chart11" hidden="1">#REF!</definedName>
    <definedName name="_chart12" localSheetId="36" hidden="1">#REF!</definedName>
    <definedName name="_chart12" hidden="1">#REF!</definedName>
    <definedName name="_chart13" localSheetId="36" hidden="1">#REF!</definedName>
    <definedName name="_chart13" hidden="1">#REF!</definedName>
    <definedName name="_chart14" localSheetId="36" hidden="1">#REF!</definedName>
    <definedName name="_chart14" hidden="1">#REF!</definedName>
    <definedName name="_chart15" localSheetId="36" hidden="1">#REF!</definedName>
    <definedName name="_chart15" hidden="1">#REF!</definedName>
    <definedName name="_chart16" localSheetId="36" hidden="1">#REF!</definedName>
    <definedName name="_chart16" hidden="1">#REF!</definedName>
    <definedName name="_chart2" localSheetId="36" hidden="1">#REF!</definedName>
    <definedName name="_chart2" hidden="1">#REF!</definedName>
    <definedName name="_chart3" localSheetId="36" hidden="1">#REF!</definedName>
    <definedName name="_chart3" hidden="1">#REF!</definedName>
    <definedName name="_chart4" localSheetId="36" hidden="1">#REF!</definedName>
    <definedName name="_chart4" hidden="1">#REF!</definedName>
    <definedName name="_chart5" localSheetId="36" hidden="1">#REF!</definedName>
    <definedName name="_chart5" hidden="1">#REF!</definedName>
    <definedName name="_chart6" localSheetId="36" hidden="1">#REF!</definedName>
    <definedName name="_chart6" hidden="1">#REF!</definedName>
    <definedName name="_chart7" localSheetId="36" hidden="1">#REF!</definedName>
    <definedName name="_chart7" hidden="1">#REF!</definedName>
    <definedName name="_chart8" localSheetId="36" hidden="1">#REF!</definedName>
    <definedName name="_chart8" hidden="1">#REF!</definedName>
    <definedName name="_chart9" localSheetId="36" hidden="1">#REF!</definedName>
    <definedName name="_chart9" hidden="1">#REF!</definedName>
    <definedName name="_CMU005" localSheetId="36" hidden="1">#REF!</definedName>
    <definedName name="_CMU005" localSheetId="31" hidden="1">#REF!</definedName>
    <definedName name="_CMU005" hidden="1">#REF!</definedName>
    <definedName name="_Co50" localSheetId="30" hidden="1">{#N/A,"DR",FALSE,"increm pf";#N/A,"MAMSI",FALSE,"increm pf";#N/A,"MAXI",FALSE,"increm pf";#N/A,"PCAM",FALSE,"increm pf";#N/A,"PHSV",FALSE,"increm pf";#N/A,"SIE",FALSE,"increm pf"}</definedName>
    <definedName name="_Co50" localSheetId="29" hidden="1">{#N/A,"DR",FALSE,"increm pf";#N/A,"MAMSI",FALSE,"increm pf";#N/A,"MAXI",FALSE,"increm pf";#N/A,"PCAM",FALSE,"increm pf";#N/A,"PHSV",FALSE,"increm pf";#N/A,"SIE",FALSE,"increm pf"}</definedName>
    <definedName name="_Co50" hidden="1">{#N/A,"DR",FALSE,"increm pf";#N/A,"MAMSI",FALSE,"increm pf";#N/A,"MAXI",FALSE,"increm pf";#N/A,"PCAM",FALSE,"increm pf";#N/A,"PHSV",FALSE,"increm pf";#N/A,"SIE",FALSE,"increm pf"}</definedName>
    <definedName name="_COM1180">#REF!</definedName>
    <definedName name="_Com2" localSheetId="35" hidden="1">{#N/A,#N/A,FALSE,"Sheet1"}</definedName>
    <definedName name="_Com2" localSheetId="37" hidden="1">{#N/A,#N/A,FALSE,"Sheet1"}</definedName>
    <definedName name="_Com2" localSheetId="36" hidden="1">{#N/A,#N/A,FALSE,"Sheet1"}</definedName>
    <definedName name="_Com2" localSheetId="33" hidden="1">{#N/A,#N/A,FALSE,"Sheet1"}</definedName>
    <definedName name="_Com2" localSheetId="34" hidden="1">{#N/A,#N/A,FALSE,"Sheet1"}</definedName>
    <definedName name="_Com2" localSheetId="31" hidden="1">{#N/A,#N/A,FALSE,"Sheet1"}</definedName>
    <definedName name="_Com2" hidden="1">{#N/A,#N/A,FALSE,"Sheet1"}</definedName>
    <definedName name="_cp010103" localSheetId="35" hidden="1">{#N/A,#N/A,TRUE,"MEMO";#N/A,#N/A,TRUE,"PARAMETROS";#N/A,#N/A,TRUE,"RLI ";#N/A,#N/A,TRUE,"IMPTO.DET.";#N/A,#N/A,TRUE,"FUT-FUNT";#N/A,#N/A,TRUE,"CPI-PATR.";#N/A,#N/A,TRUE,"CM CPI";#N/A,#N/A,TRUE,"PROV";#N/A,#N/A,TRUE,"A FIJO";#N/A,#N/A,TRUE,"LEASING";#N/A,#N/A,TRUE,"VPP";#N/A,#N/A,TRUE,"PPM";#N/A,#N/A,TRUE,"OTROS"}</definedName>
    <definedName name="_cp010103" localSheetId="37" hidden="1">{#N/A,#N/A,TRUE,"MEMO";#N/A,#N/A,TRUE,"PARAMETROS";#N/A,#N/A,TRUE,"RLI ";#N/A,#N/A,TRUE,"IMPTO.DET.";#N/A,#N/A,TRUE,"FUT-FUNT";#N/A,#N/A,TRUE,"CPI-PATR.";#N/A,#N/A,TRUE,"CM CPI";#N/A,#N/A,TRUE,"PROV";#N/A,#N/A,TRUE,"A FIJO";#N/A,#N/A,TRUE,"LEASING";#N/A,#N/A,TRUE,"VPP";#N/A,#N/A,TRUE,"PPM";#N/A,#N/A,TRUE,"OTROS"}</definedName>
    <definedName name="_cp010103" localSheetId="36" hidden="1">{#N/A,#N/A,TRUE,"MEMO";#N/A,#N/A,TRUE,"PARAMETROS";#N/A,#N/A,TRUE,"RLI ";#N/A,#N/A,TRUE,"IMPTO.DET.";#N/A,#N/A,TRUE,"FUT-FUNT";#N/A,#N/A,TRUE,"CPI-PATR.";#N/A,#N/A,TRUE,"CM CPI";#N/A,#N/A,TRUE,"PROV";#N/A,#N/A,TRUE,"A FIJO";#N/A,#N/A,TRUE,"LEASING";#N/A,#N/A,TRUE,"VPP";#N/A,#N/A,TRUE,"PPM";#N/A,#N/A,TRUE,"OTROS"}</definedName>
    <definedName name="_cp010103" localSheetId="33" hidden="1">{#N/A,#N/A,TRUE,"MEMO";#N/A,#N/A,TRUE,"PARAMETROS";#N/A,#N/A,TRUE,"RLI ";#N/A,#N/A,TRUE,"IMPTO.DET.";#N/A,#N/A,TRUE,"FUT-FUNT";#N/A,#N/A,TRUE,"CPI-PATR.";#N/A,#N/A,TRUE,"CM CPI";#N/A,#N/A,TRUE,"PROV";#N/A,#N/A,TRUE,"A FIJO";#N/A,#N/A,TRUE,"LEASING";#N/A,#N/A,TRUE,"VPP";#N/A,#N/A,TRUE,"PPM";#N/A,#N/A,TRUE,"OTROS"}</definedName>
    <definedName name="_cp010103" localSheetId="34" hidden="1">{#N/A,#N/A,TRUE,"MEMO";#N/A,#N/A,TRUE,"PARAMETROS";#N/A,#N/A,TRUE,"RLI ";#N/A,#N/A,TRUE,"IMPTO.DET.";#N/A,#N/A,TRUE,"FUT-FUNT";#N/A,#N/A,TRUE,"CPI-PATR.";#N/A,#N/A,TRUE,"CM CPI";#N/A,#N/A,TRUE,"PROV";#N/A,#N/A,TRUE,"A FIJO";#N/A,#N/A,TRUE,"LEASING";#N/A,#N/A,TRUE,"VPP";#N/A,#N/A,TRUE,"PPM";#N/A,#N/A,TRUE,"OTROS"}</definedName>
    <definedName name="_cp010103" localSheetId="31" hidden="1">{#N/A,#N/A,TRUE,"MEMO";#N/A,#N/A,TRUE,"PARAMETROS";#N/A,#N/A,TRUE,"RLI ";#N/A,#N/A,TRUE,"IMPTO.DET.";#N/A,#N/A,TRUE,"FUT-FUNT";#N/A,#N/A,TRUE,"CPI-PATR.";#N/A,#N/A,TRUE,"CM CPI";#N/A,#N/A,TRUE,"PROV";#N/A,#N/A,TRUE,"A FIJO";#N/A,#N/A,TRUE,"LEASING";#N/A,#N/A,TRUE,"VPP";#N/A,#N/A,TRUE,"PPM";#N/A,#N/A,TRUE,"OTROS"}</definedName>
    <definedName name="_cp010103" hidden="1">{#N/A,#N/A,TRUE,"MEMO";#N/A,#N/A,TRUE,"PARAMETROS";#N/A,#N/A,TRUE,"RLI ";#N/A,#N/A,TRUE,"IMPTO.DET.";#N/A,#N/A,TRUE,"FUT-FUNT";#N/A,#N/A,TRUE,"CPI-PATR.";#N/A,#N/A,TRUE,"CM CPI";#N/A,#N/A,TRUE,"PROV";#N/A,#N/A,TRUE,"A FIJO";#N/A,#N/A,TRUE,"LEASING";#N/A,#N/A,TRUE,"VPP";#N/A,#N/A,TRUE,"PPM";#N/A,#N/A,TRUE,"OTROS"}</definedName>
    <definedName name="_CPI1" localSheetId="35" hidden="1">{#N/A,#N/A,FALSE,"Aging Summary";#N/A,#N/A,FALSE,"Ratio Analysis";#N/A,#N/A,FALSE,"Test 120 Day Accts";#N/A,#N/A,FALSE,"Tickmarks"}</definedName>
    <definedName name="_CPI1" localSheetId="37" hidden="1">{#N/A,#N/A,FALSE,"Aging Summary";#N/A,#N/A,FALSE,"Ratio Analysis";#N/A,#N/A,FALSE,"Test 120 Day Accts";#N/A,#N/A,FALSE,"Tickmarks"}</definedName>
    <definedName name="_CPI1" localSheetId="36" hidden="1">{#N/A,#N/A,FALSE,"Aging Summary";#N/A,#N/A,FALSE,"Ratio Analysis";#N/A,#N/A,FALSE,"Test 120 Day Accts";#N/A,#N/A,FALSE,"Tickmarks"}</definedName>
    <definedName name="_CPI1" localSheetId="33" hidden="1">{#N/A,#N/A,FALSE,"Aging Summary";#N/A,#N/A,FALSE,"Ratio Analysis";#N/A,#N/A,FALSE,"Test 120 Day Accts";#N/A,#N/A,FALSE,"Tickmarks"}</definedName>
    <definedName name="_CPI1" localSheetId="34" hidden="1">{#N/A,#N/A,FALSE,"Aging Summary";#N/A,#N/A,FALSE,"Ratio Analysis";#N/A,#N/A,FALSE,"Test 120 Day Accts";#N/A,#N/A,FALSE,"Tickmarks"}</definedName>
    <definedName name="_CPI1" localSheetId="31" hidden="1">{#N/A,#N/A,FALSE,"Aging Summary";#N/A,#N/A,FALSE,"Ratio Analysis";#N/A,#N/A,FALSE,"Test 120 Day Accts";#N/A,#N/A,FALSE,"Tickmarks"}</definedName>
    <definedName name="_CPI1" hidden="1">{#N/A,#N/A,FALSE,"Aging Summary";#N/A,#N/A,FALSE,"Ratio Analysis";#N/A,#N/A,FALSE,"Test 120 Day Accts";#N/A,#N/A,FALSE,"Tickmarks"}</definedName>
    <definedName name="_cre1">#REF!</definedName>
    <definedName name="_cre10">#REF!</definedName>
    <definedName name="_cre2">#REF!</definedName>
    <definedName name="_cre3">#REF!</definedName>
    <definedName name="_cre4">#REF!</definedName>
    <definedName name="_csc1" localSheetId="31">#REF!</definedName>
    <definedName name="_csc1">!#REF!</definedName>
    <definedName name="_csc2" localSheetId="31">#REF!</definedName>
    <definedName name="_csc2">!#REF!</definedName>
    <definedName name="_CUN1" localSheetId="31">#REF!</definedName>
    <definedName name="_CUN1">!#REF!</definedName>
    <definedName name="_CZK1">#REF!</definedName>
    <definedName name="_d">#REF!</definedName>
    <definedName name="_d2" localSheetId="35" hidden="1">{"NORMAL",#N/A,FALSE,"02"}</definedName>
    <definedName name="_d2" localSheetId="37" hidden="1">{"NORMAL",#N/A,FALSE,"02"}</definedName>
    <definedName name="_d2" localSheetId="36" hidden="1">{"NORMAL",#N/A,FALSE,"02"}</definedName>
    <definedName name="_d2" localSheetId="33" hidden="1">{"NORMAL",#N/A,FALSE,"02"}</definedName>
    <definedName name="_d2" localSheetId="34" hidden="1">{"NORMAL",#N/A,FALSE,"02"}</definedName>
    <definedName name="_d2" localSheetId="31" hidden="1">{"NORMAL",#N/A,FALSE,"02"}</definedName>
    <definedName name="_d2" hidden="1">{"NORMAL",#N/A,FALSE,"02"}</definedName>
    <definedName name="_d4" localSheetId="35" hidden="1">{#N/A,#N/A,TRUE,"1842CWN0"}</definedName>
    <definedName name="_d4" localSheetId="37" hidden="1">{#N/A,#N/A,TRUE,"1842CWN0"}</definedName>
    <definedName name="_d4" localSheetId="36" hidden="1">{#N/A,#N/A,TRUE,"1842CWN0"}</definedName>
    <definedName name="_d4" localSheetId="33" hidden="1">{#N/A,#N/A,TRUE,"1842CWN0"}</definedName>
    <definedName name="_d4" localSheetId="34" hidden="1">{#N/A,#N/A,TRUE,"1842CWN0"}</definedName>
    <definedName name="_d4" localSheetId="31" hidden="1">{#N/A,#N/A,TRUE,"1842CWN0"}</definedName>
    <definedName name="_d4" hidden="1">{#N/A,#N/A,TRUE,"1842CWN0"}</definedName>
    <definedName name="_d8" localSheetId="35" hidden="1">{#N/A,#N/A,TRUE,"1842CWN0"}</definedName>
    <definedName name="_d8" localSheetId="37" hidden="1">{#N/A,#N/A,TRUE,"1842CWN0"}</definedName>
    <definedName name="_d8" localSheetId="36" hidden="1">{#N/A,#N/A,TRUE,"1842CWN0"}</definedName>
    <definedName name="_d8" localSheetId="33" hidden="1">{#N/A,#N/A,TRUE,"1842CWN0"}</definedName>
    <definedName name="_d8" localSheetId="34" hidden="1">{#N/A,#N/A,TRUE,"1842CWN0"}</definedName>
    <definedName name="_d8" localSheetId="31" hidden="1">{#N/A,#N/A,TRUE,"1842CWN0"}</definedName>
    <definedName name="_d8" hidden="1">{#N/A,#N/A,TRUE,"1842CWN0"}</definedName>
    <definedName name="_das2" localSheetId="30"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29"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T1" localSheetId="31">#REF!</definedName>
    <definedName name="_DAT1">!#REF!</definedName>
    <definedName name="_DAT10" localSheetId="31">#REF!</definedName>
    <definedName name="_DAT10">!#REF!</definedName>
    <definedName name="_DAT11" localSheetId="31">#REF!</definedName>
    <definedName name="_DAT11">!#REF!</definedName>
    <definedName name="_DAT12" localSheetId="31">#REF!</definedName>
    <definedName name="_DAT12">!#REF!</definedName>
    <definedName name="_DAT13">#REF!</definedName>
    <definedName name="_DAT14">#REF!</definedName>
    <definedName name="_DAT2" localSheetId="31">#REF!</definedName>
    <definedName name="_DAT2">!#REF!</definedName>
    <definedName name="_DAT3" localSheetId="31">#REF!</definedName>
    <definedName name="_DAT3">!#REF!</definedName>
    <definedName name="_DAT4" localSheetId="31">#REF!</definedName>
    <definedName name="_DAT4">!#REF!</definedName>
    <definedName name="_DAT5" localSheetId="31">#REF!</definedName>
    <definedName name="_DAT5">!#REF!</definedName>
    <definedName name="_DAT6" localSheetId="31">#REF!</definedName>
    <definedName name="_DAT6">!#REF!</definedName>
    <definedName name="_DAT601">#REF!</definedName>
    <definedName name="_DAT603">#REF!</definedName>
    <definedName name="_DAT605">#REF!</definedName>
    <definedName name="_DAT641">#REF!</definedName>
    <definedName name="_DAT642">#REF!</definedName>
    <definedName name="_DAT644">#REF!</definedName>
    <definedName name="_DAT645">#REF!</definedName>
    <definedName name="_DAT646">#REF!</definedName>
    <definedName name="_DAT7" localSheetId="31">#REF!</definedName>
    <definedName name="_DAT7">!#REF!</definedName>
    <definedName name="_DAT8" localSheetId="31">#REF!</definedName>
    <definedName name="_DAT8">!#REF!</definedName>
    <definedName name="_DAT9" localSheetId="31">#REF!</definedName>
    <definedName name="_DAT9">!#REF!</definedName>
    <definedName name="_dbs1">#REF!</definedName>
    <definedName name="_dbs11">#REF!</definedName>
    <definedName name="_dbs76">#REF!</definedName>
    <definedName name="_DCF1" localSheetId="30" hidden="1">{#N/A,#N/A,FALSE,"DCF Summary";#N/A,#N/A,FALSE,"Casema";#N/A,#N/A,FALSE,"Casema NoTel";#N/A,#N/A,FALSE,"UK";#N/A,#N/A,FALSE,"RCF";#N/A,#N/A,FALSE,"Intercable CZ";#N/A,#N/A,FALSE,"Interkabel P"}</definedName>
    <definedName name="_DCF1" localSheetId="29" hidden="1">{#N/A,#N/A,FALSE,"DCF Summary";#N/A,#N/A,FALSE,"Casema";#N/A,#N/A,FALSE,"Casema NoTel";#N/A,#N/A,FALSE,"UK";#N/A,#N/A,FALSE,"RCF";#N/A,#N/A,FALSE,"Intercable CZ";#N/A,#N/A,FALSE,"Interkabel P"}</definedName>
    <definedName name="_DCF1" hidden="1">{#N/A,#N/A,FALSE,"DCF Summary";#N/A,#N/A,FALSE,"Casema";#N/A,#N/A,FALSE,"Casema NoTel";#N/A,#N/A,FALSE,"UK";#N/A,#N/A,FALSE,"RCF";#N/A,#N/A,FALSE,"Intercable CZ";#N/A,#N/A,FALSE,"Interkabel P"}</definedName>
    <definedName name="_DE42" localSheetId="35" hidden="1">{"CI+GG(BASE)",#N/A,FALSE,"CI+GG(BASE)";"GG",#N/A,FALSE,"CI+GG(BASE)";"CI",#N/A,FALSE,"CI+GG(BASE)"}</definedName>
    <definedName name="_DE42" localSheetId="37" hidden="1">{"CI+GG(BASE)",#N/A,FALSE,"CI+GG(BASE)";"GG",#N/A,FALSE,"CI+GG(BASE)";"CI",#N/A,FALSE,"CI+GG(BASE)"}</definedName>
    <definedName name="_DE42" localSheetId="36" hidden="1">{"CI+GG(BASE)",#N/A,FALSE,"CI+GG(BASE)";"GG",#N/A,FALSE,"CI+GG(BASE)";"CI",#N/A,FALSE,"CI+GG(BASE)"}</definedName>
    <definedName name="_DE42" localSheetId="33" hidden="1">{"CI+GG(BASE)",#N/A,FALSE,"CI+GG(BASE)";"GG",#N/A,FALSE,"CI+GG(BASE)";"CI",#N/A,FALSE,"CI+GG(BASE)"}</definedName>
    <definedName name="_DE42" localSheetId="34" hidden="1">{"CI+GG(BASE)",#N/A,FALSE,"CI+GG(BASE)";"GG",#N/A,FALSE,"CI+GG(BASE)";"CI",#N/A,FALSE,"CI+GG(BASE)"}</definedName>
    <definedName name="_DE42" localSheetId="31" hidden="1">{"CI+GG(BASE)",#N/A,FALSE,"CI+GG(BASE)";"GG",#N/A,FALSE,"CI+GG(BASE)";"CI",#N/A,FALSE,"CI+GG(BASE)"}</definedName>
    <definedName name="_DE42" hidden="1">{"CI+GG(BASE)",#N/A,FALSE,"CI+GG(BASE)";"GG",#N/A,FALSE,"CI+GG(BASE)";"CI",#N/A,FALSE,"CI+GG(BASE)"}</definedName>
    <definedName name="_DE43" localSheetId="35" hidden="1">{"CI+GG(BASE)",#N/A,FALSE,"CI+GG(BASE)";"GG",#N/A,FALSE,"CI+GG(BASE)";"CI",#N/A,FALSE,"CI+GG(BASE)"}</definedName>
    <definedName name="_DE43" localSheetId="37" hidden="1">{"CI+GG(BASE)",#N/A,FALSE,"CI+GG(BASE)";"GG",#N/A,FALSE,"CI+GG(BASE)";"CI",#N/A,FALSE,"CI+GG(BASE)"}</definedName>
    <definedName name="_DE43" localSheetId="36" hidden="1">{"CI+GG(BASE)",#N/A,FALSE,"CI+GG(BASE)";"GG",#N/A,FALSE,"CI+GG(BASE)";"CI",#N/A,FALSE,"CI+GG(BASE)"}</definedName>
    <definedName name="_DE43" localSheetId="33" hidden="1">{"CI+GG(BASE)",#N/A,FALSE,"CI+GG(BASE)";"GG",#N/A,FALSE,"CI+GG(BASE)";"CI",#N/A,FALSE,"CI+GG(BASE)"}</definedName>
    <definedName name="_DE43" localSheetId="34" hidden="1">{"CI+GG(BASE)",#N/A,FALSE,"CI+GG(BASE)";"GG",#N/A,FALSE,"CI+GG(BASE)";"CI",#N/A,FALSE,"CI+GG(BASE)"}</definedName>
    <definedName name="_DE43" localSheetId="31" hidden="1">{"CI+GG(BASE)",#N/A,FALSE,"CI+GG(BASE)";"GG",#N/A,FALSE,"CI+GG(BASE)";"CI",#N/A,FALSE,"CI+GG(BASE)"}</definedName>
    <definedName name="_DE43" hidden="1">{"CI+GG(BASE)",#N/A,FALSE,"CI+GG(BASE)";"GG",#N/A,FALSE,"CI+GG(BASE)";"CI",#N/A,FALSE,"CI+GG(BASE)"}</definedName>
    <definedName name="_DEC1">#REF!</definedName>
    <definedName name="_DEC2">#REF!</definedName>
    <definedName name="_dep2" localSheetId="31">#REF!</definedName>
    <definedName name="_dep2">!#REF!</definedName>
    <definedName name="_dep3" localSheetId="31">#REF!</definedName>
    <definedName name="_dep3">!#REF!</definedName>
    <definedName name="_df5" localSheetId="35" hidden="1">{#N/A,#N/A,FALSE,"PEND INC";#N/A,#N/A,FALSE,"PEND MINM"}</definedName>
    <definedName name="_df5" localSheetId="37" hidden="1">{#N/A,#N/A,FALSE,"PEND INC";#N/A,#N/A,FALSE,"PEND MINM"}</definedName>
    <definedName name="_df5" localSheetId="36" hidden="1">{#N/A,#N/A,FALSE,"PEND INC";#N/A,#N/A,FALSE,"PEND MINM"}</definedName>
    <definedName name="_df5" localSheetId="33" hidden="1">{#N/A,#N/A,FALSE,"PEND INC";#N/A,#N/A,FALSE,"PEND MINM"}</definedName>
    <definedName name="_df5" localSheetId="34" hidden="1">{#N/A,#N/A,FALSE,"PEND INC";#N/A,#N/A,FALSE,"PEND MINM"}</definedName>
    <definedName name="_df5" localSheetId="31" hidden="1">{#N/A,#N/A,FALSE,"PEND INC";#N/A,#N/A,FALSE,"PEND MINM"}</definedName>
    <definedName name="_df5" hidden="1">{#N/A,#N/A,FALSE,"PEND INC";#N/A,#N/A,FALSE,"PEND MINM"}</definedName>
    <definedName name="_df8"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9" localSheetId="35" hidden="1">{#N/A,#N/A,TRUE,"1842CWN0"}</definedName>
    <definedName name="_df9" localSheetId="37" hidden="1">{#N/A,#N/A,TRUE,"1842CWN0"}</definedName>
    <definedName name="_df9" localSheetId="36" hidden="1">{#N/A,#N/A,TRUE,"1842CWN0"}</definedName>
    <definedName name="_df9" localSheetId="33" hidden="1">{#N/A,#N/A,TRUE,"1842CWN0"}</definedName>
    <definedName name="_df9" localSheetId="34" hidden="1">{#N/A,#N/A,TRUE,"1842CWN0"}</definedName>
    <definedName name="_df9" localSheetId="31" hidden="1">{#N/A,#N/A,TRUE,"1842CWN0"}</definedName>
    <definedName name="_df9" hidden="1">{#N/A,#N/A,TRUE,"1842CWN0"}</definedName>
    <definedName name="_Dia13">#REF!</definedName>
    <definedName name="_dia14">#REF!</definedName>
    <definedName name="_dia15">#REF!</definedName>
    <definedName name="_dia16">#REF!</definedName>
    <definedName name="_dia19">#REF!</definedName>
    <definedName name="_dia5">#REF!</definedName>
    <definedName name="_DIASMES">26</definedName>
    <definedName name="_DIC98">#REF!</definedName>
    <definedName name="_DIS1" localSheetId="31">#REF!</definedName>
    <definedName name="_DIS1">!#REF!</definedName>
    <definedName name="_DIS2" localSheetId="31">#REF!</definedName>
    <definedName name="_DIS2">!#REF!</definedName>
    <definedName name="_Dist_Bin" localSheetId="35" hidden="1">#REF!</definedName>
    <definedName name="_Dist_Bin" localSheetId="33" hidden="1">#REF!</definedName>
    <definedName name="_Dist_Bin" localSheetId="34" hidden="1">#REF!</definedName>
    <definedName name="_Dist_Bin" localSheetId="31" hidden="1">#REF!</definedName>
    <definedName name="_Dist_Bin" hidden="1">#REF!</definedName>
    <definedName name="_Dist_Values" localSheetId="35" hidden="1">#REF!</definedName>
    <definedName name="_Dist_Values" localSheetId="36" hidden="1">#REF!</definedName>
    <definedName name="_Dist_Values" localSheetId="33" hidden="1">#REF!</definedName>
    <definedName name="_Dist_Values" localSheetId="34" hidden="1">#REF!</definedName>
    <definedName name="_Dist_Values" localSheetId="31" hidden="1">#REF!</definedName>
    <definedName name="_Dist_Values" hidden="1">#REF!</definedName>
    <definedName name="_DIV1">#REF!</definedName>
    <definedName name="_dk1" localSheetId="35" hidden="1">{#N/A,#N/A,FALSE,"COVER.XLS";#N/A,#N/A,FALSE,"RACT1.XLS";#N/A,#N/A,FALSE,"RACT2.XLS";#N/A,#N/A,FALSE,"ECCMP";#N/A,#N/A,FALSE,"WELDER.XLS"}</definedName>
    <definedName name="_dk1" localSheetId="37" hidden="1">{#N/A,#N/A,FALSE,"COVER.XLS";#N/A,#N/A,FALSE,"RACT1.XLS";#N/A,#N/A,FALSE,"RACT2.XLS";#N/A,#N/A,FALSE,"ECCMP";#N/A,#N/A,FALSE,"WELDER.XLS"}</definedName>
    <definedName name="_dk1" localSheetId="36" hidden="1">{#N/A,#N/A,FALSE,"COVER.XLS";#N/A,#N/A,FALSE,"RACT1.XLS";#N/A,#N/A,FALSE,"RACT2.XLS";#N/A,#N/A,FALSE,"ECCMP";#N/A,#N/A,FALSE,"WELDER.XLS"}</definedName>
    <definedName name="_dk1" localSheetId="33" hidden="1">{#N/A,#N/A,FALSE,"COVER.XLS";#N/A,#N/A,FALSE,"RACT1.XLS";#N/A,#N/A,FALSE,"RACT2.XLS";#N/A,#N/A,FALSE,"ECCMP";#N/A,#N/A,FALSE,"WELDER.XLS"}</definedName>
    <definedName name="_dk1" localSheetId="34" hidden="1">{#N/A,#N/A,FALSE,"COVER.XLS";#N/A,#N/A,FALSE,"RACT1.XLS";#N/A,#N/A,FALSE,"RACT2.XLS";#N/A,#N/A,FALSE,"ECCMP";#N/A,#N/A,FALSE,"WELDER.XLS"}</definedName>
    <definedName name="_dk1" localSheetId="31" hidden="1">{#N/A,#N/A,FALSE,"COVER.XLS";#N/A,#N/A,FALSE,"RACT1.XLS";#N/A,#N/A,FALSE,"RACT2.XLS";#N/A,#N/A,FALSE,"ECCMP";#N/A,#N/A,FALSE,"WELDER.XLS"}</definedName>
    <definedName name="_dk1" hidden="1">{#N/A,#N/A,FALSE,"COVER.XLS";#N/A,#N/A,FALSE,"RACT1.XLS";#N/A,#N/A,FALSE,"RACT2.XLS";#N/A,#N/A,FALSE,"ECCMP";#N/A,#N/A,FALSE,"WELDER.XLS"}</definedName>
    <definedName name="_dlp3" localSheetId="31">#REF!</definedName>
    <definedName name="_dlp3">!#REF!</definedName>
    <definedName name="_doc_name" localSheetId="31">#REF!</definedName>
    <definedName name="_doc_name">!#REF!</definedName>
    <definedName name="_dol2">#REF!</definedName>
    <definedName name="_DRE0700" hidden="1">{"'PXR_6500'!$A$1:$I$124"}</definedName>
    <definedName name="_DSD4" localSheetId="35" hidden="1">{#N/A,#N/A,FALSE,"PEND INC";#N/A,#N/A,FALSE,"PEND MINM"}</definedName>
    <definedName name="_DSD4" localSheetId="37" hidden="1">{#N/A,#N/A,FALSE,"PEND INC";#N/A,#N/A,FALSE,"PEND MINM"}</definedName>
    <definedName name="_DSD4" localSheetId="36" hidden="1">{#N/A,#N/A,FALSE,"PEND INC";#N/A,#N/A,FALSE,"PEND MINM"}</definedName>
    <definedName name="_DSD4" localSheetId="33" hidden="1">{#N/A,#N/A,FALSE,"PEND INC";#N/A,#N/A,FALSE,"PEND MINM"}</definedName>
    <definedName name="_DSD4" localSheetId="34" hidden="1">{#N/A,#N/A,FALSE,"PEND INC";#N/A,#N/A,FALSE,"PEND MINM"}</definedName>
    <definedName name="_DSD4" localSheetId="31" hidden="1">{#N/A,#N/A,FALSE,"PEND INC";#N/A,#N/A,FALSE,"PEND MINM"}</definedName>
    <definedName name="_DSD4" hidden="1">{#N/A,#N/A,FALSE,"PEND INC";#N/A,#N/A,FALSE,"PEND MINM"}</definedName>
    <definedName name="_dud2" localSheetId="35" hidden="1">{#N/A,#N/A,FALSE,"Year_1_2";#N/A,#N/A,FALSE,"Year_3_4";#N/A,#N/A,FALSE,"Year_5_6";#N/A,#N/A,FALSE,"Year_7_8";#N/A,#N/A,FALSE,"Year_9_10";#N/A,#N/A,FALSE,"Year_11_12"}</definedName>
    <definedName name="_dud2" localSheetId="37" hidden="1">{#N/A,#N/A,FALSE,"Year_1_2";#N/A,#N/A,FALSE,"Year_3_4";#N/A,#N/A,FALSE,"Year_5_6";#N/A,#N/A,FALSE,"Year_7_8";#N/A,#N/A,FALSE,"Year_9_10";#N/A,#N/A,FALSE,"Year_11_12"}</definedName>
    <definedName name="_dud2" localSheetId="36" hidden="1">{#N/A,#N/A,FALSE,"Year_1_2";#N/A,#N/A,FALSE,"Year_3_4";#N/A,#N/A,FALSE,"Year_5_6";#N/A,#N/A,FALSE,"Year_7_8";#N/A,#N/A,FALSE,"Year_9_10";#N/A,#N/A,FALSE,"Year_11_12"}</definedName>
    <definedName name="_dud2" localSheetId="33" hidden="1">{#N/A,#N/A,FALSE,"Year_1_2";#N/A,#N/A,FALSE,"Year_3_4";#N/A,#N/A,FALSE,"Year_5_6";#N/A,#N/A,FALSE,"Year_7_8";#N/A,#N/A,FALSE,"Year_9_10";#N/A,#N/A,FALSE,"Year_11_12"}</definedName>
    <definedName name="_dud2" localSheetId="34" hidden="1">{#N/A,#N/A,FALSE,"Year_1_2";#N/A,#N/A,FALSE,"Year_3_4";#N/A,#N/A,FALSE,"Year_5_6";#N/A,#N/A,FALSE,"Year_7_8";#N/A,#N/A,FALSE,"Year_9_10";#N/A,#N/A,FALSE,"Year_11_12"}</definedName>
    <definedName name="_dud2" localSheetId="31" hidden="1">{#N/A,#N/A,FALSE,"Year_1_2";#N/A,#N/A,FALSE,"Year_3_4";#N/A,#N/A,FALSE,"Year_5_6";#N/A,#N/A,FALSE,"Year_7_8";#N/A,#N/A,FALSE,"Year_9_10";#N/A,#N/A,FALSE,"Year_11_12"}</definedName>
    <definedName name="_dud2" hidden="1">{#N/A,#N/A,FALSE,"Year_1_2";#N/A,#N/A,FALSE,"Year_3_4";#N/A,#N/A,FALSE,"Year_5_6";#N/A,#N/A,FALSE,"Year_7_8";#N/A,#N/A,FALSE,"Year_9_10";#N/A,#N/A,FALSE,"Year_11_12"}</definedName>
    <definedName name="_dud3" localSheetId="35" hidden="1">{#N/A,#N/A,TRUE,"Summary Forecast";#N/A,#N/A,TRUE,"Input Data";#N/A,#N/A,TRUE,"Gberg Plan";#N/A,#N/A,TRUE,"Uground Plan"}</definedName>
    <definedName name="_dud3" localSheetId="37" hidden="1">{#N/A,#N/A,TRUE,"Summary Forecast";#N/A,#N/A,TRUE,"Input Data";#N/A,#N/A,TRUE,"Gberg Plan";#N/A,#N/A,TRUE,"Uground Plan"}</definedName>
    <definedName name="_dud3" localSheetId="36" hidden="1">{#N/A,#N/A,TRUE,"Summary Forecast";#N/A,#N/A,TRUE,"Input Data";#N/A,#N/A,TRUE,"Gberg Plan";#N/A,#N/A,TRUE,"Uground Plan"}</definedName>
    <definedName name="_dud3" localSheetId="33" hidden="1">{#N/A,#N/A,TRUE,"Summary Forecast";#N/A,#N/A,TRUE,"Input Data";#N/A,#N/A,TRUE,"Gberg Plan";#N/A,#N/A,TRUE,"Uground Plan"}</definedName>
    <definedName name="_dud3" localSheetId="34" hidden="1">{#N/A,#N/A,TRUE,"Summary Forecast";#N/A,#N/A,TRUE,"Input Data";#N/A,#N/A,TRUE,"Gberg Plan";#N/A,#N/A,TRUE,"Uground Plan"}</definedName>
    <definedName name="_dud3" localSheetId="31" hidden="1">{#N/A,#N/A,TRUE,"Summary Forecast";#N/A,#N/A,TRUE,"Input Data";#N/A,#N/A,TRUE,"Gberg Plan";#N/A,#N/A,TRUE,"Uground Plan"}</definedName>
    <definedName name="_dud3" hidden="1">{#N/A,#N/A,TRUE,"Summary Forecast";#N/A,#N/A,TRUE,"Input Data";#N/A,#N/A,TRUE,"Gberg Plan";#N/A,#N/A,TRUE,"Uground Plan"}</definedName>
    <definedName name="_dud4" localSheetId="35" hidden="1">{#N/A,#N/A,TRUE,"Summary Forecast";#N/A,#N/A,TRUE,"Input Data";#N/A,#N/A,TRUE,"Gberg Plan";#N/A,#N/A,TRUE,"Uground Plan"}</definedName>
    <definedName name="_dud4" localSheetId="37" hidden="1">{#N/A,#N/A,TRUE,"Summary Forecast";#N/A,#N/A,TRUE,"Input Data";#N/A,#N/A,TRUE,"Gberg Plan";#N/A,#N/A,TRUE,"Uground Plan"}</definedName>
    <definedName name="_dud4" localSheetId="36" hidden="1">{#N/A,#N/A,TRUE,"Summary Forecast";#N/A,#N/A,TRUE,"Input Data";#N/A,#N/A,TRUE,"Gberg Plan";#N/A,#N/A,TRUE,"Uground Plan"}</definedName>
    <definedName name="_dud4" localSheetId="33" hidden="1">{#N/A,#N/A,TRUE,"Summary Forecast";#N/A,#N/A,TRUE,"Input Data";#N/A,#N/A,TRUE,"Gberg Plan";#N/A,#N/A,TRUE,"Uground Plan"}</definedName>
    <definedName name="_dud4" localSheetId="34" hidden="1">{#N/A,#N/A,TRUE,"Summary Forecast";#N/A,#N/A,TRUE,"Input Data";#N/A,#N/A,TRUE,"Gberg Plan";#N/A,#N/A,TRUE,"Uground Plan"}</definedName>
    <definedName name="_dud4" localSheetId="31" hidden="1">{#N/A,#N/A,TRUE,"Summary Forecast";#N/A,#N/A,TRUE,"Input Data";#N/A,#N/A,TRUE,"Gberg Plan";#N/A,#N/A,TRUE,"Uground Plan"}</definedName>
    <definedName name="_dud4" hidden="1">{#N/A,#N/A,TRUE,"Summary Forecast";#N/A,#N/A,TRUE,"Input Data";#N/A,#N/A,TRUE,"Gberg Plan";#N/A,#N/A,TRUE,"Uground Plan"}</definedName>
    <definedName name="_DVC4">#REF!</definedName>
    <definedName name="_DWG2" localSheetId="35" hidden="1">{#N/A,#N/A,FALSE,"Vessel1 1";#N/A,#N/A,FALSE,"Vessel1 2";#N/A,#N/A,FALSE,"Vessel1 3";#N/A,#N/A,FALSE,"Vessel1 4";#N/A,#N/A,FALSE,"Vessel1 5";#N/A,#N/A,FALSE,"Vessel1 6";#N/A,#N/A,FALSE,"Vessel1 7";#N/A,#N/A,FALSE,"Vessel1 8";#N/A,#N/A,FALSE,"Vessel1 9";#N/A,#N/A,FALSE,"Vessel1 10";#N/A,#N/A,FALSE,"Vessel1 11"}</definedName>
    <definedName name="_DWG2" localSheetId="37" hidden="1">{#N/A,#N/A,FALSE,"Vessel1 1";#N/A,#N/A,FALSE,"Vessel1 2";#N/A,#N/A,FALSE,"Vessel1 3";#N/A,#N/A,FALSE,"Vessel1 4";#N/A,#N/A,FALSE,"Vessel1 5";#N/A,#N/A,FALSE,"Vessel1 6";#N/A,#N/A,FALSE,"Vessel1 7";#N/A,#N/A,FALSE,"Vessel1 8";#N/A,#N/A,FALSE,"Vessel1 9";#N/A,#N/A,FALSE,"Vessel1 10";#N/A,#N/A,FALSE,"Vessel1 11"}</definedName>
    <definedName name="_DWG2" localSheetId="36" hidden="1">{#N/A,#N/A,FALSE,"Vessel1 1";#N/A,#N/A,FALSE,"Vessel1 2";#N/A,#N/A,FALSE,"Vessel1 3";#N/A,#N/A,FALSE,"Vessel1 4";#N/A,#N/A,FALSE,"Vessel1 5";#N/A,#N/A,FALSE,"Vessel1 6";#N/A,#N/A,FALSE,"Vessel1 7";#N/A,#N/A,FALSE,"Vessel1 8";#N/A,#N/A,FALSE,"Vessel1 9";#N/A,#N/A,FALSE,"Vessel1 10";#N/A,#N/A,FALSE,"Vessel1 11"}</definedName>
    <definedName name="_DWG2" localSheetId="33" hidden="1">{#N/A,#N/A,FALSE,"Vessel1 1";#N/A,#N/A,FALSE,"Vessel1 2";#N/A,#N/A,FALSE,"Vessel1 3";#N/A,#N/A,FALSE,"Vessel1 4";#N/A,#N/A,FALSE,"Vessel1 5";#N/A,#N/A,FALSE,"Vessel1 6";#N/A,#N/A,FALSE,"Vessel1 7";#N/A,#N/A,FALSE,"Vessel1 8";#N/A,#N/A,FALSE,"Vessel1 9";#N/A,#N/A,FALSE,"Vessel1 10";#N/A,#N/A,FALSE,"Vessel1 11"}</definedName>
    <definedName name="_DWG2" localSheetId="34" hidden="1">{#N/A,#N/A,FALSE,"Vessel1 1";#N/A,#N/A,FALSE,"Vessel1 2";#N/A,#N/A,FALSE,"Vessel1 3";#N/A,#N/A,FALSE,"Vessel1 4";#N/A,#N/A,FALSE,"Vessel1 5";#N/A,#N/A,FALSE,"Vessel1 6";#N/A,#N/A,FALSE,"Vessel1 7";#N/A,#N/A,FALSE,"Vessel1 8";#N/A,#N/A,FALSE,"Vessel1 9";#N/A,#N/A,FALSE,"Vessel1 10";#N/A,#N/A,FALSE,"Vessel1 11"}</definedName>
    <definedName name="_DWG2" localSheetId="31" hidden="1">{#N/A,#N/A,FALSE,"Vessel1 1";#N/A,#N/A,FALSE,"Vessel1 2";#N/A,#N/A,FALSE,"Vessel1 3";#N/A,#N/A,FALSE,"Vessel1 4";#N/A,#N/A,FALSE,"Vessel1 5";#N/A,#N/A,FALSE,"Vessel1 6";#N/A,#N/A,FALSE,"Vessel1 7";#N/A,#N/A,FALSE,"Vessel1 8";#N/A,#N/A,FALSE,"Vessel1 9";#N/A,#N/A,FALSE,"Vessel1 10";#N/A,#N/A,FALSE,"Vessel1 11"}</definedName>
    <definedName name="_DWG2" hidden="1">{#N/A,#N/A,FALSE,"Vessel1 1";#N/A,#N/A,FALSE,"Vessel1 2";#N/A,#N/A,FALSE,"Vessel1 3";#N/A,#N/A,FALSE,"Vessel1 4";#N/A,#N/A,FALSE,"Vessel1 5";#N/A,#N/A,FALSE,"Vessel1 6";#N/A,#N/A,FALSE,"Vessel1 7";#N/A,#N/A,FALSE,"Vessel1 8";#N/A,#N/A,FALSE,"Vessel1 9";#N/A,#N/A,FALSE,"Vessel1 10";#N/A,#N/A,FALSE,"Vessel1 11"}</definedName>
    <definedName name="_dzd10">#REF!</definedName>
    <definedName name="_dzd8">#REF!</definedName>
    <definedName name="_e">#REF!</definedName>
    <definedName name="_E1" localSheetId="31">#REF!</definedName>
    <definedName name="_E1">!#REF!</definedName>
    <definedName name="_e20000" localSheetId="31">#REF!</definedName>
    <definedName name="_e20000">!#REF!</definedName>
    <definedName name="_e3" localSheetId="30" hidden="1">{#N/A,#N/A,TRUE,"DCF Summary";#N/A,#N/A,TRUE,"Casema";#N/A,#N/A,TRUE,"UK";#N/A,#N/A,TRUE,"RCF";#N/A,#N/A,TRUE,"Intercable CZ";#N/A,#N/A,TRUE,"Interkabel P";#N/A,#N/A,TRUE,"LBO-Total";#N/A,#N/A,TRUE,"LBO-Casema"}</definedName>
    <definedName name="_e3" localSheetId="29" hidden="1">{#N/A,#N/A,TRUE,"DCF Summary";#N/A,#N/A,TRUE,"Casema";#N/A,#N/A,TRUE,"UK";#N/A,#N/A,TRUE,"RCF";#N/A,#N/A,TRUE,"Intercable CZ";#N/A,#N/A,TRUE,"Interkabel P";#N/A,#N/A,TRUE,"LBO-Total";#N/A,#N/A,TRUE,"LBO-Casema"}</definedName>
    <definedName name="_e3" hidden="1">{#N/A,#N/A,TRUE,"DCF Summary";#N/A,#N/A,TRUE,"Casema";#N/A,#N/A,TRUE,"UK";#N/A,#N/A,TRUE,"RCF";#N/A,#N/A,TRUE,"Intercable CZ";#N/A,#N/A,TRUE,"Interkabel P";#N/A,#N/A,TRUE,"LBO-Total";#N/A,#N/A,TRUE,"LBO-Casema"}</definedName>
    <definedName name="_e99991" localSheetId="31">#REF!</definedName>
    <definedName name="_e99991">!#REF!</definedName>
    <definedName name="_ECO052" localSheetId="35" hidden="1">{#N/A,#N/A,FALSE,"masez (10)";#N/A,#N/A,FALSE,"masez (7)";#N/A,#N/A,FALSE,"masez (6)";#N/A,#N/A,FALSE,"masez (5)";#N/A,#N/A,FALSE,"masez (4)";#N/A,#N/A,FALSE,"masez (3)";#N/A,#N/A,FALSE,"masez (2)";#N/A,#N/A,FALSE,"GME";#N/A,#N/A,FALSE,"masez"}</definedName>
    <definedName name="_ECO052" localSheetId="37" hidden="1">{#N/A,#N/A,FALSE,"masez (10)";#N/A,#N/A,FALSE,"masez (7)";#N/A,#N/A,FALSE,"masez (6)";#N/A,#N/A,FALSE,"masez (5)";#N/A,#N/A,FALSE,"masez (4)";#N/A,#N/A,FALSE,"masez (3)";#N/A,#N/A,FALSE,"masez (2)";#N/A,#N/A,FALSE,"GME";#N/A,#N/A,FALSE,"masez"}</definedName>
    <definedName name="_ECO052" localSheetId="36" hidden="1">{#N/A,#N/A,FALSE,"masez (10)";#N/A,#N/A,FALSE,"masez (7)";#N/A,#N/A,FALSE,"masez (6)";#N/A,#N/A,FALSE,"masez (5)";#N/A,#N/A,FALSE,"masez (4)";#N/A,#N/A,FALSE,"masez (3)";#N/A,#N/A,FALSE,"masez (2)";#N/A,#N/A,FALSE,"GME";#N/A,#N/A,FALSE,"masez"}</definedName>
    <definedName name="_ECO052" localSheetId="33" hidden="1">{#N/A,#N/A,FALSE,"masez (10)";#N/A,#N/A,FALSE,"masez (7)";#N/A,#N/A,FALSE,"masez (6)";#N/A,#N/A,FALSE,"masez (5)";#N/A,#N/A,FALSE,"masez (4)";#N/A,#N/A,FALSE,"masez (3)";#N/A,#N/A,FALSE,"masez (2)";#N/A,#N/A,FALSE,"GME";#N/A,#N/A,FALSE,"masez"}</definedName>
    <definedName name="_ECO052" localSheetId="34" hidden="1">{#N/A,#N/A,FALSE,"masez (10)";#N/A,#N/A,FALSE,"masez (7)";#N/A,#N/A,FALSE,"masez (6)";#N/A,#N/A,FALSE,"masez (5)";#N/A,#N/A,FALSE,"masez (4)";#N/A,#N/A,FALSE,"masez (3)";#N/A,#N/A,FALSE,"masez (2)";#N/A,#N/A,FALSE,"GME";#N/A,#N/A,FALSE,"masez"}</definedName>
    <definedName name="_ECO052" localSheetId="31" hidden="1">{#N/A,#N/A,FALSE,"masez (10)";#N/A,#N/A,FALSE,"masez (7)";#N/A,#N/A,FALSE,"masez (6)";#N/A,#N/A,FALSE,"masez (5)";#N/A,#N/A,FALSE,"masez (4)";#N/A,#N/A,FALSE,"masez (3)";#N/A,#N/A,FALSE,"masez (2)";#N/A,#N/A,FALSE,"GME";#N/A,#N/A,FALSE,"masez"}</definedName>
    <definedName name="_ECO052" hidden="1">{#N/A,#N/A,FALSE,"masez (10)";#N/A,#N/A,FALSE,"masez (7)";#N/A,#N/A,FALSE,"masez (6)";#N/A,#N/A,FALSE,"masez (5)";#N/A,#N/A,FALSE,"masez (4)";#N/A,#N/A,FALSE,"masez (3)";#N/A,#N/A,FALSE,"masez (2)";#N/A,#N/A,FALSE,"GME";#N/A,#N/A,FALSE,"masez"}</definedName>
    <definedName name="_eco2" localSheetId="35" hidden="1">{#N/A,#N/A,FALSE,"TEC-01";#N/A,#N/A,FALSE,"TEC - 02";#N/A,#N/A,FALSE,"TEC - 03";#N/A,#N/A,FALSE,"TEC - 04";#N/A,#N/A,FALSE,"TEC-07";#N/A,#N/A,FALSE,"TEC-08";#N/A,#N/A,FALSE,"TEC - 09A";#N/A,#N/A,FALSE,"TEC - 09B";#N/A,#N/A,FALSE,"TEC - 09C";#N/A,#N/A,FALSE,"TEC - 10";#N/A,#N/A,FALSE,"TEC-11"}</definedName>
    <definedName name="_eco2" localSheetId="37" hidden="1">{#N/A,#N/A,FALSE,"TEC-01";#N/A,#N/A,FALSE,"TEC - 02";#N/A,#N/A,FALSE,"TEC - 03";#N/A,#N/A,FALSE,"TEC - 04";#N/A,#N/A,FALSE,"TEC-07";#N/A,#N/A,FALSE,"TEC-08";#N/A,#N/A,FALSE,"TEC - 09A";#N/A,#N/A,FALSE,"TEC - 09B";#N/A,#N/A,FALSE,"TEC - 09C";#N/A,#N/A,FALSE,"TEC - 10";#N/A,#N/A,FALSE,"TEC-11"}</definedName>
    <definedName name="_eco2" localSheetId="36" hidden="1">{#N/A,#N/A,FALSE,"TEC-01";#N/A,#N/A,FALSE,"TEC - 02";#N/A,#N/A,FALSE,"TEC - 03";#N/A,#N/A,FALSE,"TEC - 04";#N/A,#N/A,FALSE,"TEC-07";#N/A,#N/A,FALSE,"TEC-08";#N/A,#N/A,FALSE,"TEC - 09A";#N/A,#N/A,FALSE,"TEC - 09B";#N/A,#N/A,FALSE,"TEC - 09C";#N/A,#N/A,FALSE,"TEC - 10";#N/A,#N/A,FALSE,"TEC-11"}</definedName>
    <definedName name="_eco2" localSheetId="33" hidden="1">{#N/A,#N/A,FALSE,"TEC-01";#N/A,#N/A,FALSE,"TEC - 02";#N/A,#N/A,FALSE,"TEC - 03";#N/A,#N/A,FALSE,"TEC - 04";#N/A,#N/A,FALSE,"TEC-07";#N/A,#N/A,FALSE,"TEC-08";#N/A,#N/A,FALSE,"TEC - 09A";#N/A,#N/A,FALSE,"TEC - 09B";#N/A,#N/A,FALSE,"TEC - 09C";#N/A,#N/A,FALSE,"TEC - 10";#N/A,#N/A,FALSE,"TEC-11"}</definedName>
    <definedName name="_eco2" localSheetId="34" hidden="1">{#N/A,#N/A,FALSE,"TEC-01";#N/A,#N/A,FALSE,"TEC - 02";#N/A,#N/A,FALSE,"TEC - 03";#N/A,#N/A,FALSE,"TEC - 04";#N/A,#N/A,FALSE,"TEC-07";#N/A,#N/A,FALSE,"TEC-08";#N/A,#N/A,FALSE,"TEC - 09A";#N/A,#N/A,FALSE,"TEC - 09B";#N/A,#N/A,FALSE,"TEC - 09C";#N/A,#N/A,FALSE,"TEC - 10";#N/A,#N/A,FALSE,"TEC-11"}</definedName>
    <definedName name="_eco2" localSheetId="31" hidden="1">{#N/A,#N/A,FALSE,"TEC-01";#N/A,#N/A,FALSE,"TEC - 02";#N/A,#N/A,FALSE,"TEC - 03";#N/A,#N/A,FALSE,"TEC - 04";#N/A,#N/A,FALSE,"TEC-07";#N/A,#N/A,FALSE,"TEC-08";#N/A,#N/A,FALSE,"TEC - 09A";#N/A,#N/A,FALSE,"TEC - 09B";#N/A,#N/A,FALSE,"TEC - 09C";#N/A,#N/A,FALSE,"TEC - 10";#N/A,#N/A,FALSE,"TEC-11"}</definedName>
    <definedName name="_eco2" hidden="1">{#N/A,#N/A,FALSE,"TEC-01";#N/A,#N/A,FALSE,"TEC - 02";#N/A,#N/A,FALSE,"TEC - 03";#N/A,#N/A,FALSE,"TEC - 04";#N/A,#N/A,FALSE,"TEC-07";#N/A,#N/A,FALSE,"TEC-08";#N/A,#N/A,FALSE,"TEC - 09A";#N/A,#N/A,FALSE,"TEC - 09B";#N/A,#N/A,FALSE,"TEC - 09C";#N/A,#N/A,FALSE,"TEC - 10";#N/A,#N/A,FALSE,"TEC-11"}</definedName>
    <definedName name="_eco3333"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eco3333"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eco3333"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eco3333"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eco3333"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eco3333"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eco33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edp9">#REF!</definedName>
    <definedName name="_eee4" localSheetId="35" hidden="1">{#N/A,#N/A,TRUE,"MES";#N/A,#N/A,TRUE,"ANUAL"}</definedName>
    <definedName name="_eee4" localSheetId="37" hidden="1">{#N/A,#N/A,TRUE,"MES";#N/A,#N/A,TRUE,"ANUAL"}</definedName>
    <definedName name="_eee4" localSheetId="36" hidden="1">{#N/A,#N/A,TRUE,"MES";#N/A,#N/A,TRUE,"ANUAL"}</definedName>
    <definedName name="_eee4" localSheetId="33" hidden="1">{#N/A,#N/A,TRUE,"MES";#N/A,#N/A,TRUE,"ANUAL"}</definedName>
    <definedName name="_eee4" localSheetId="34" hidden="1">{#N/A,#N/A,TRUE,"MES";#N/A,#N/A,TRUE,"ANUAL"}</definedName>
    <definedName name="_eee4" localSheetId="31" hidden="1">{#N/A,#N/A,TRUE,"MES";#N/A,#N/A,TRUE,"ANUAL"}</definedName>
    <definedName name="_eee4" hidden="1">{#N/A,#N/A,TRUE,"MES";#N/A,#N/A,TRUE,"ANUAL"}</definedName>
    <definedName name="_eff2">#REF!</definedName>
    <definedName name="_EJE01" localSheetId="31">#REF!</definedName>
    <definedName name="_EJE01">!#REF!</definedName>
    <definedName name="_EJE02" localSheetId="31">#REF!</definedName>
    <definedName name="_EJE02">!#REF!</definedName>
    <definedName name="_EJE03" localSheetId="31">#REF!</definedName>
    <definedName name="_EJE03">!#REF!</definedName>
    <definedName name="_ELL45">#REF!</definedName>
    <definedName name="_ELL90">#REF!</definedName>
    <definedName name="_ENA44">#REF!</definedName>
    <definedName name="_ENA63">#REF!</definedName>
    <definedName name="_end1" localSheetId="35" hidden="1">{"Equipment cost",#N/A,FALSE,"bulks"}</definedName>
    <definedName name="_end1" localSheetId="37" hidden="1">{"Equipment cost",#N/A,FALSE,"bulks"}</definedName>
    <definedName name="_end1" localSheetId="32" hidden="1">{"Equipment cost",#N/A,FALSE,"bulks"}</definedName>
    <definedName name="_end1" localSheetId="21" hidden="1">{"Equipment cost",#N/A,FALSE,"bulks"}</definedName>
    <definedName name="_end1" localSheetId="36" hidden="1">{"Equipment cost",#N/A,FALSE,"bulks"}</definedName>
    <definedName name="_end1" localSheetId="33" hidden="1">{"Equipment cost",#N/A,FALSE,"bulks"}</definedName>
    <definedName name="_end1" localSheetId="34" hidden="1">{"Equipment cost",#N/A,FALSE,"bulks"}</definedName>
    <definedName name="_end1" localSheetId="31" hidden="1">{"Equipment cost",#N/A,FALSE,"bulks"}</definedName>
    <definedName name="_end1" hidden="1">{"Equipment cost",#N/A,FALSE,"bulks"}</definedName>
    <definedName name="_end2" localSheetId="35" hidden="1">{"Equipment cost",#N/A,FALSE,"bulks"}</definedName>
    <definedName name="_end2" localSheetId="37" hidden="1">{"Equipment cost",#N/A,FALSE,"bulks"}</definedName>
    <definedName name="_end2" localSheetId="32" hidden="1">{"Equipment cost",#N/A,FALSE,"bulks"}</definedName>
    <definedName name="_end2" localSheetId="21" hidden="1">{"Equipment cost",#N/A,FALSE,"bulks"}</definedName>
    <definedName name="_end2" localSheetId="36" hidden="1">{"Equipment cost",#N/A,FALSE,"bulks"}</definedName>
    <definedName name="_end2" localSheetId="33" hidden="1">{"Equipment cost",#N/A,FALSE,"bulks"}</definedName>
    <definedName name="_end2" localSheetId="34" hidden="1">{"Equipment cost",#N/A,FALSE,"bulks"}</definedName>
    <definedName name="_end2" localSheetId="31" hidden="1">{"Equipment cost",#N/A,FALSE,"bulks"}</definedName>
    <definedName name="_end2" hidden="1">{"Equipment cost",#N/A,FALSE,"bulks"}</definedName>
    <definedName name="_ent17">#REF!</definedName>
    <definedName name="_ENT2000">#REF!</definedName>
    <definedName name="_ENZ2000">#REF!</definedName>
    <definedName name="_EPD15">#REF!</definedName>
    <definedName name="_epp2" localSheetId="31">#REF!</definedName>
    <definedName name="_epp2">!#REF!</definedName>
    <definedName name="_EQF10">#REF!</definedName>
    <definedName name="_EQF11">#REF!</definedName>
    <definedName name="_EQF13">#REF!</definedName>
    <definedName name="_EQF14">#REF!</definedName>
    <definedName name="_EQF15">#REF!</definedName>
    <definedName name="_EQF16">#REF!</definedName>
    <definedName name="_EQF17">#REF!</definedName>
    <definedName name="_EQF18">#REF!</definedName>
    <definedName name="_EQF19">#REF!</definedName>
    <definedName name="_EQF20">#REF!</definedName>
    <definedName name="_EQF21">#REF!</definedName>
    <definedName name="_EQF22">#REF!</definedName>
    <definedName name="_EQF23">#REF!</definedName>
    <definedName name="_EQF24">#REF!</definedName>
    <definedName name="_EQF25">#REF!</definedName>
    <definedName name="_EQF60">#REF!</definedName>
    <definedName name="_EQF70">#REF!</definedName>
    <definedName name="_EQF80">#REF!</definedName>
    <definedName name="_EQF89">#REF!</definedName>
    <definedName name="_EQF90">#REF!</definedName>
    <definedName name="_equ1" localSheetId="35" hidden="1">{#N/A,#N/A,TRUE,"Est. de Fact.";#N/A,#N/A,TRUE,"Capitulo 19";#N/A,#N/A,TRUE,"Proyecto P855"}</definedName>
    <definedName name="_equ1" localSheetId="37" hidden="1">{#N/A,#N/A,TRUE,"Est. de Fact.";#N/A,#N/A,TRUE,"Capitulo 19";#N/A,#N/A,TRUE,"Proyecto P855"}</definedName>
    <definedName name="_equ1" localSheetId="36" hidden="1">{#N/A,#N/A,TRUE,"Est. de Fact.";#N/A,#N/A,TRUE,"Capitulo 19";#N/A,#N/A,TRUE,"Proyecto P855"}</definedName>
    <definedName name="_equ1" localSheetId="33" hidden="1">{#N/A,#N/A,TRUE,"Est. de Fact.";#N/A,#N/A,TRUE,"Capitulo 19";#N/A,#N/A,TRUE,"Proyecto P855"}</definedName>
    <definedName name="_equ1" localSheetId="34" hidden="1">{#N/A,#N/A,TRUE,"Est. de Fact.";#N/A,#N/A,TRUE,"Capitulo 19";#N/A,#N/A,TRUE,"Proyecto P855"}</definedName>
    <definedName name="_equ1" localSheetId="31" hidden="1">{#N/A,#N/A,TRUE,"Est. de Fact.";#N/A,#N/A,TRUE,"Capitulo 19";#N/A,#N/A,TRUE,"Proyecto P855"}</definedName>
    <definedName name="_equ1" hidden="1">{#N/A,#N/A,TRUE,"Est. de Fact.";#N/A,#N/A,TRUE,"Capitulo 19";#N/A,#N/A,TRUE,"Proyecto P855"}</definedName>
    <definedName name="_erd23" localSheetId="35" hidden="1">{#N/A,#N/A,FALSE,"masez (10)";#N/A,#N/A,FALSE,"masez (7)";#N/A,#N/A,FALSE,"masez (6)";#N/A,#N/A,FALSE,"masez (5)";#N/A,#N/A,FALSE,"masez (4)";#N/A,#N/A,FALSE,"masez (3)";#N/A,#N/A,FALSE,"masez (2)";#N/A,#N/A,FALSE,"GME";#N/A,#N/A,FALSE,"masez"}</definedName>
    <definedName name="_erd23" localSheetId="37" hidden="1">{#N/A,#N/A,FALSE,"masez (10)";#N/A,#N/A,FALSE,"masez (7)";#N/A,#N/A,FALSE,"masez (6)";#N/A,#N/A,FALSE,"masez (5)";#N/A,#N/A,FALSE,"masez (4)";#N/A,#N/A,FALSE,"masez (3)";#N/A,#N/A,FALSE,"masez (2)";#N/A,#N/A,FALSE,"GME";#N/A,#N/A,FALSE,"masez"}</definedName>
    <definedName name="_erd23" localSheetId="36" hidden="1">{#N/A,#N/A,FALSE,"masez (10)";#N/A,#N/A,FALSE,"masez (7)";#N/A,#N/A,FALSE,"masez (6)";#N/A,#N/A,FALSE,"masez (5)";#N/A,#N/A,FALSE,"masez (4)";#N/A,#N/A,FALSE,"masez (3)";#N/A,#N/A,FALSE,"masez (2)";#N/A,#N/A,FALSE,"GME";#N/A,#N/A,FALSE,"masez"}</definedName>
    <definedName name="_erd23" localSheetId="33" hidden="1">{#N/A,#N/A,FALSE,"masez (10)";#N/A,#N/A,FALSE,"masez (7)";#N/A,#N/A,FALSE,"masez (6)";#N/A,#N/A,FALSE,"masez (5)";#N/A,#N/A,FALSE,"masez (4)";#N/A,#N/A,FALSE,"masez (3)";#N/A,#N/A,FALSE,"masez (2)";#N/A,#N/A,FALSE,"GME";#N/A,#N/A,FALSE,"masez"}</definedName>
    <definedName name="_erd23" localSheetId="34" hidden="1">{#N/A,#N/A,FALSE,"masez (10)";#N/A,#N/A,FALSE,"masez (7)";#N/A,#N/A,FALSE,"masez (6)";#N/A,#N/A,FALSE,"masez (5)";#N/A,#N/A,FALSE,"masez (4)";#N/A,#N/A,FALSE,"masez (3)";#N/A,#N/A,FALSE,"masez (2)";#N/A,#N/A,FALSE,"GME";#N/A,#N/A,FALSE,"masez"}</definedName>
    <definedName name="_erd23" localSheetId="31" hidden="1">{#N/A,#N/A,FALSE,"masez (10)";#N/A,#N/A,FALSE,"masez (7)";#N/A,#N/A,FALSE,"masez (6)";#N/A,#N/A,FALSE,"masez (5)";#N/A,#N/A,FALSE,"masez (4)";#N/A,#N/A,FALSE,"masez (3)";#N/A,#N/A,FALSE,"masez (2)";#N/A,#N/A,FALSE,"GME";#N/A,#N/A,FALSE,"masez"}</definedName>
    <definedName name="_erd23" hidden="1">{#N/A,#N/A,FALSE,"masez (10)";#N/A,#N/A,FALSE,"masez (7)";#N/A,#N/A,FALSE,"masez (6)";#N/A,#N/A,FALSE,"masez (5)";#N/A,#N/A,FALSE,"masez (4)";#N/A,#N/A,FALSE,"masez (3)";#N/A,#N/A,FALSE,"masez (2)";#N/A,#N/A,FALSE,"GME";#N/A,#N/A,FALSE,"masez"}</definedName>
    <definedName name="_ERI" localSheetId="31" hidden="1">#REF!</definedName>
    <definedName name="_ERI" hidden="1">#REF!</definedName>
    <definedName name="_esc1" localSheetId="31">#REF!</definedName>
    <definedName name="_esc1">!#REF!</definedName>
    <definedName name="_ev2" localSheetId="31">#REF!</definedName>
    <definedName name="_ev2">!#REF!</definedName>
    <definedName name="_ewk4" localSheetId="31">#REF!</definedName>
    <definedName name="_ewk4">!#REF!</definedName>
    <definedName name="_ex2" localSheetId="31">#REF!</definedName>
    <definedName name="_ex2">!#REF!</definedName>
    <definedName name="_exc1" localSheetId="31">#REF!</definedName>
    <definedName name="_exc1">!#REF!</definedName>
    <definedName name="_exc11" localSheetId="31">#REF!</definedName>
    <definedName name="_exc11">!#REF!</definedName>
    <definedName name="_exc2" localSheetId="31">#REF!</definedName>
    <definedName name="_exc2">!#REF!</definedName>
    <definedName name="_EXC3" localSheetId="31">#REF!</definedName>
    <definedName name="_EXC3">!#REF!</definedName>
    <definedName name="_EXC4" localSheetId="31">#REF!</definedName>
    <definedName name="_EXC4">!#REF!</definedName>
    <definedName name="_ext2" localSheetId="31">#REF!</definedName>
    <definedName name="_ext2">!#REF!</definedName>
    <definedName name="_ext3" localSheetId="31">#REF!</definedName>
    <definedName name="_ext3">!#REF!</definedName>
    <definedName name="_f">#REF!</definedName>
    <definedName name="_F1">#REF!</definedName>
    <definedName name="_F1_PlanOperativo">#REF!</definedName>
    <definedName name="_F15p" localSheetId="31">#REF!</definedName>
    <definedName name="_F15p">!#REF!</definedName>
    <definedName name="_F2_">#REF!</definedName>
    <definedName name="_F2_Metas_Mensuales">#REF!</definedName>
    <definedName name="_F2_MetasTrimestrales">#REF!</definedName>
    <definedName name="_F20_">#REF!</definedName>
    <definedName name="_F2F9">#REF!</definedName>
    <definedName name="_F3">#REF!</definedName>
    <definedName name="_F3_BalanceEnergía">#REF!</definedName>
    <definedName name="_F30_">#REF!</definedName>
    <definedName name="_F31_">#REF!</definedName>
    <definedName name="_F32_">#N/A</definedName>
    <definedName name="_F33_">#REF!</definedName>
    <definedName name="_F34_">#REF!</definedName>
    <definedName name="_f34rfq" localSheetId="31">#REF!</definedName>
    <definedName name="_f34rfq">!#REF!</definedName>
    <definedName name="_F35_">#N/A</definedName>
    <definedName name="_F4_FacturaciónCobranza">#REF!</definedName>
    <definedName name="_F41_">#N/A</definedName>
    <definedName name="_F42_">#REF!</definedName>
    <definedName name="_F43_">#REF!</definedName>
    <definedName name="_f5" localSheetId="35" hidden="1">{#N/A,#N/A,TRUE,"ComparativoII"}</definedName>
    <definedName name="_f5" localSheetId="37" hidden="1">{#N/A,#N/A,TRUE,"ComparativoII"}</definedName>
    <definedName name="_f5" localSheetId="36" hidden="1">{#N/A,#N/A,TRUE,"ComparativoII"}</definedName>
    <definedName name="_f5" localSheetId="33" hidden="1">{#N/A,#N/A,TRUE,"ComparativoII"}</definedName>
    <definedName name="_f5" localSheetId="34" hidden="1">{#N/A,#N/A,TRUE,"ComparativoII"}</definedName>
    <definedName name="_f5" localSheetId="31" hidden="1">{#N/A,#N/A,TRUE,"ComparativoII"}</definedName>
    <definedName name="_f5" hidden="1">{#N/A,#N/A,TRUE,"ComparativoII"}</definedName>
    <definedName name="_F50_">#REF!</definedName>
    <definedName name="_F51_PptoEgresos">#REF!</definedName>
    <definedName name="_F52_PptoEgresos">#REF!</definedName>
    <definedName name="_F56_">#REF!</definedName>
    <definedName name="_F6_BalanceGeneral">#REF!</definedName>
    <definedName name="_F62_">#REF!</definedName>
    <definedName name="_F63_">#REF!</definedName>
    <definedName name="_F7_EPGnaturaleza">#REF!</definedName>
    <definedName name="_F72_">#REF!</definedName>
    <definedName name="_F7a_DetalleIngresosEPG">#REF!</definedName>
    <definedName name="_F8_EPGdestino">#REF!</definedName>
    <definedName name="_F9_FlujoCaja">#REF!</definedName>
    <definedName name="_F99_Summary">#REF!</definedName>
    <definedName name="_fac1" localSheetId="31">#REF!</definedName>
    <definedName name="_fac1">!#REF!</definedName>
    <definedName name="_fac2" localSheetId="31">#REF!</definedName>
    <definedName name="_fac2">!#REF!</definedName>
    <definedName name="_fac3" localSheetId="31">#REF!</definedName>
    <definedName name="_fac3">!#REF!</definedName>
    <definedName name="_fac4" localSheetId="31">#REF!</definedName>
    <definedName name="_fac4">!#REF!</definedName>
    <definedName name="_fac5" localSheetId="31">#REF!</definedName>
    <definedName name="_fac5">!#REF!</definedName>
    <definedName name="_fac6" localSheetId="31">#REF!</definedName>
    <definedName name="_fac6">!#REF!</definedName>
    <definedName name="_fac7" localSheetId="31">#REF!</definedName>
    <definedName name="_fac7">!#REF!</definedName>
    <definedName name="_FBX_234" localSheetId="35" hidden="1">{#N/A,#N/A,FALSE,"Matrix";#N/A,#N/A,FALSE,"Executive";#N/A,#N/A,FALSE,"Summary";#N/A,#N/A,FALSE,"Office1";#N/A,#N/A,FALSE,"Office2";#N/A,#N/A,FALSE,"Office3";#N/A,#N/A,FALSE,"Office4";#N/A,#N/A,FALSE,"Office5";#N/A,#N/A,FALSE,"Office6";#N/A,#N/A,FALSE,"Office7";#N/A,#N/A,FALSE,"Labor"}</definedName>
    <definedName name="_FBX_234" localSheetId="37" hidden="1">{#N/A,#N/A,FALSE,"Matrix";#N/A,#N/A,FALSE,"Executive";#N/A,#N/A,FALSE,"Summary";#N/A,#N/A,FALSE,"Office1";#N/A,#N/A,FALSE,"Office2";#N/A,#N/A,FALSE,"Office3";#N/A,#N/A,FALSE,"Office4";#N/A,#N/A,FALSE,"Office5";#N/A,#N/A,FALSE,"Office6";#N/A,#N/A,FALSE,"Office7";#N/A,#N/A,FALSE,"Labor"}</definedName>
    <definedName name="_FBX_234" localSheetId="36" hidden="1">{#N/A,#N/A,FALSE,"Matrix";#N/A,#N/A,FALSE,"Executive";#N/A,#N/A,FALSE,"Summary";#N/A,#N/A,FALSE,"Office1";#N/A,#N/A,FALSE,"Office2";#N/A,#N/A,FALSE,"Office3";#N/A,#N/A,FALSE,"Office4";#N/A,#N/A,FALSE,"Office5";#N/A,#N/A,FALSE,"Office6";#N/A,#N/A,FALSE,"Office7";#N/A,#N/A,FALSE,"Labor"}</definedName>
    <definedName name="_FBX_234" localSheetId="33" hidden="1">{#N/A,#N/A,FALSE,"Matrix";#N/A,#N/A,FALSE,"Executive";#N/A,#N/A,FALSE,"Summary";#N/A,#N/A,FALSE,"Office1";#N/A,#N/A,FALSE,"Office2";#N/A,#N/A,FALSE,"Office3";#N/A,#N/A,FALSE,"Office4";#N/A,#N/A,FALSE,"Office5";#N/A,#N/A,FALSE,"Office6";#N/A,#N/A,FALSE,"Office7";#N/A,#N/A,FALSE,"Labor"}</definedName>
    <definedName name="_FBX_234" localSheetId="34" hidden="1">{#N/A,#N/A,FALSE,"Matrix";#N/A,#N/A,FALSE,"Executive";#N/A,#N/A,FALSE,"Summary";#N/A,#N/A,FALSE,"Office1";#N/A,#N/A,FALSE,"Office2";#N/A,#N/A,FALSE,"Office3";#N/A,#N/A,FALSE,"Office4";#N/A,#N/A,FALSE,"Office5";#N/A,#N/A,FALSE,"Office6";#N/A,#N/A,FALSE,"Office7";#N/A,#N/A,FALSE,"Labor"}</definedName>
    <definedName name="_FBX_234" localSheetId="31" hidden="1">{#N/A,#N/A,FALSE,"Matrix";#N/A,#N/A,FALSE,"Executive";#N/A,#N/A,FALSE,"Summary";#N/A,#N/A,FALSE,"Office1";#N/A,#N/A,FALSE,"Office2";#N/A,#N/A,FALSE,"Office3";#N/A,#N/A,FALSE,"Office4";#N/A,#N/A,FALSE,"Office5";#N/A,#N/A,FALSE,"Office6";#N/A,#N/A,FALSE,"Office7";#N/A,#N/A,FALSE,"Labor"}</definedName>
    <definedName name="_FBX_234" hidden="1">{#N/A,#N/A,FALSE,"Matrix";#N/A,#N/A,FALSE,"Executive";#N/A,#N/A,FALSE,"Summary";#N/A,#N/A,FALSE,"Office1";#N/A,#N/A,FALSE,"Office2";#N/A,#N/A,FALSE,"Office3";#N/A,#N/A,FALSE,"Office4";#N/A,#N/A,FALSE,"Office5";#N/A,#N/A,FALSE,"Office6";#N/A,#N/A,FALSE,"Office7";#N/A,#N/A,FALSE,"Labor"}</definedName>
    <definedName name="_FC" localSheetId="35" hidden="1">{"DETALLE_1996",#N/A,FALSE,"flujo";"DETALLE_1997",#N/A,FALSE,"flujo";"GASTOS_INCURRIDOS_1996",#N/A,FALSE,"flujo";"GASTOS_PROGRAMADOS_PARA_1997",#N/A,FALSE,"flujo";#N/A,#N/A,FALSE,"comparat";#N/A,#N/A,FALSE,"costos";#N/A,#N/A,FALSE,"proyctrol"}</definedName>
    <definedName name="_FC" localSheetId="37" hidden="1">{"DETALLE_1996",#N/A,FALSE,"flujo";"DETALLE_1997",#N/A,FALSE,"flujo";"GASTOS_INCURRIDOS_1996",#N/A,FALSE,"flujo";"GASTOS_PROGRAMADOS_PARA_1997",#N/A,FALSE,"flujo";#N/A,#N/A,FALSE,"comparat";#N/A,#N/A,FALSE,"costos";#N/A,#N/A,FALSE,"proyctrol"}</definedName>
    <definedName name="_FC" localSheetId="36" hidden="1">{"DETALLE_1996",#N/A,FALSE,"flujo";"DETALLE_1997",#N/A,FALSE,"flujo";"GASTOS_INCURRIDOS_1996",#N/A,FALSE,"flujo";"GASTOS_PROGRAMADOS_PARA_1997",#N/A,FALSE,"flujo";#N/A,#N/A,FALSE,"comparat";#N/A,#N/A,FALSE,"costos";#N/A,#N/A,FALSE,"proyctrol"}</definedName>
    <definedName name="_FC" localSheetId="33" hidden="1">{"DETALLE_1996",#N/A,FALSE,"flujo";"DETALLE_1997",#N/A,FALSE,"flujo";"GASTOS_INCURRIDOS_1996",#N/A,FALSE,"flujo";"GASTOS_PROGRAMADOS_PARA_1997",#N/A,FALSE,"flujo";#N/A,#N/A,FALSE,"comparat";#N/A,#N/A,FALSE,"costos";#N/A,#N/A,FALSE,"proyctrol"}</definedName>
    <definedName name="_FC" localSheetId="34" hidden="1">{"DETALLE_1996",#N/A,FALSE,"flujo";"DETALLE_1997",#N/A,FALSE,"flujo";"GASTOS_INCURRIDOS_1996",#N/A,FALSE,"flujo";"GASTOS_PROGRAMADOS_PARA_1997",#N/A,FALSE,"flujo";#N/A,#N/A,FALSE,"comparat";#N/A,#N/A,FALSE,"costos";#N/A,#N/A,FALSE,"proyctrol"}</definedName>
    <definedName name="_FC" localSheetId="31" hidden="1">{"DETALLE_1996",#N/A,FALSE,"flujo";"DETALLE_1997",#N/A,FALSE,"flujo";"GASTOS_INCURRIDOS_1996",#N/A,FALSE,"flujo";"GASTOS_PROGRAMADOS_PARA_1997",#N/A,FALSE,"flujo";#N/A,#N/A,FALSE,"comparat";#N/A,#N/A,FALSE,"costos";#N/A,#N/A,FALSE,"proyctrol"}</definedName>
    <definedName name="_FC" hidden="1">{"DETALLE_1996",#N/A,FALSE,"flujo";"DETALLE_1997",#N/A,FALSE,"flujo";"GASTOS_INCURRIDOS_1996",#N/A,FALSE,"flujo";"GASTOS_PROGRAMADOS_PARA_1997",#N/A,FALSE,"flujo";#N/A,#N/A,FALSE,"comparat";#N/A,#N/A,FALSE,"costos";#N/A,#N/A,FALSE,"proyctrol"}</definedName>
    <definedName name="_fel992">#REF!</definedName>
    <definedName name="_FER4" localSheetId="35" hidden="1">{"MO(BASE)",#N/A,FALSE,"MO(BASE)";"MO(BASE)1",#N/A,FALSE,"MO(BASE)";"MO(BASE)2",#N/A,FALSE,"MO(BASE)"}</definedName>
    <definedName name="_FER4" localSheetId="37" hidden="1">{"MO(BASE)",#N/A,FALSE,"MO(BASE)";"MO(BASE)1",#N/A,FALSE,"MO(BASE)";"MO(BASE)2",#N/A,FALSE,"MO(BASE)"}</definedName>
    <definedName name="_FER4" localSheetId="36" hidden="1">{"MO(BASE)",#N/A,FALSE,"MO(BASE)";"MO(BASE)1",#N/A,FALSE,"MO(BASE)";"MO(BASE)2",#N/A,FALSE,"MO(BASE)"}</definedName>
    <definedName name="_FER4" localSheetId="33" hidden="1">{"MO(BASE)",#N/A,FALSE,"MO(BASE)";"MO(BASE)1",#N/A,FALSE,"MO(BASE)";"MO(BASE)2",#N/A,FALSE,"MO(BASE)"}</definedName>
    <definedName name="_FER4" localSheetId="34" hidden="1">{"MO(BASE)",#N/A,FALSE,"MO(BASE)";"MO(BASE)1",#N/A,FALSE,"MO(BASE)";"MO(BASE)2",#N/A,FALSE,"MO(BASE)"}</definedName>
    <definedName name="_FER4" localSheetId="31" hidden="1">{"MO(BASE)",#N/A,FALSE,"MO(BASE)";"MO(BASE)1",#N/A,FALSE,"MO(BASE)";"MO(BASE)2",#N/A,FALSE,"MO(BASE)"}</definedName>
    <definedName name="_FER4" hidden="1">{"MO(BASE)",#N/A,FALSE,"MO(BASE)";"MO(BASE)1",#N/A,FALSE,"MO(BASE)";"MO(BASE)2",#N/A,FALSE,"MO(BASE)"}</definedName>
    <definedName name="_FEV1">#REF!</definedName>
    <definedName name="_FEV2">#REF!</definedName>
    <definedName name="_FF" hidden="1">#REF!</definedName>
    <definedName name="_FF3">#REF!</definedName>
    <definedName name="_fff10">#REF!</definedName>
    <definedName name="_fff11">#REF!</definedName>
    <definedName name="_fff12">#REF!</definedName>
    <definedName name="_fff17">#REF!</definedName>
    <definedName name="_fff19">#REF!</definedName>
    <definedName name="_fff21">#REF!</definedName>
    <definedName name="_fff24">#REF!</definedName>
    <definedName name="_fff26">#REF!</definedName>
    <definedName name="_fff3">#REF!</definedName>
    <definedName name="_fff30">#REF!</definedName>
    <definedName name="_fff38">#REF!</definedName>
    <definedName name="_fff39">#REF!</definedName>
    <definedName name="_fff40">#REF!</definedName>
    <definedName name="_fff43">#REF!</definedName>
    <definedName name="_fff47">#REF!</definedName>
    <definedName name="_fff48">#REF!</definedName>
    <definedName name="_fff49">#REF!</definedName>
    <definedName name="_fff5">#REF!</definedName>
    <definedName name="_FFF50">#REF!</definedName>
    <definedName name="_fff54">#REF!</definedName>
    <definedName name="_fff56">#REF!</definedName>
    <definedName name="_fff62">#REF!</definedName>
    <definedName name="_fff65">#REF!</definedName>
    <definedName name="_fff7">#REF!</definedName>
    <definedName name="_fff72">#REF!</definedName>
    <definedName name="_fff77">#REF!</definedName>
    <definedName name="_FG1">#REF!</definedName>
    <definedName name="_FHE7" localSheetId="35" hidden="1">{#N/A,#N/A,FALSE,"masez (10)";#N/A,#N/A,FALSE,"masez (7)";#N/A,#N/A,FALSE,"masez (6)";#N/A,#N/A,FALSE,"masez (5)";#N/A,#N/A,FALSE,"masez (4)";#N/A,#N/A,FALSE,"masez (3)";#N/A,#N/A,FALSE,"masez (2)";#N/A,#N/A,FALSE,"GME";#N/A,#N/A,FALSE,"masez"}</definedName>
    <definedName name="_FHE7" localSheetId="37" hidden="1">{#N/A,#N/A,FALSE,"masez (10)";#N/A,#N/A,FALSE,"masez (7)";#N/A,#N/A,FALSE,"masez (6)";#N/A,#N/A,FALSE,"masez (5)";#N/A,#N/A,FALSE,"masez (4)";#N/A,#N/A,FALSE,"masez (3)";#N/A,#N/A,FALSE,"masez (2)";#N/A,#N/A,FALSE,"GME";#N/A,#N/A,FALSE,"masez"}</definedName>
    <definedName name="_FHE7" localSheetId="36" hidden="1">{#N/A,#N/A,FALSE,"masez (10)";#N/A,#N/A,FALSE,"masez (7)";#N/A,#N/A,FALSE,"masez (6)";#N/A,#N/A,FALSE,"masez (5)";#N/A,#N/A,FALSE,"masez (4)";#N/A,#N/A,FALSE,"masez (3)";#N/A,#N/A,FALSE,"masez (2)";#N/A,#N/A,FALSE,"GME";#N/A,#N/A,FALSE,"masez"}</definedName>
    <definedName name="_FHE7" localSheetId="30" hidden="1">{#N/A,#N/A,FALSE,"masez (10)";#N/A,#N/A,FALSE,"masez (7)";#N/A,#N/A,FALSE,"masez (6)";#N/A,#N/A,FALSE,"masez (5)";#N/A,#N/A,FALSE,"masez (4)";#N/A,#N/A,FALSE,"masez (3)";#N/A,#N/A,FALSE,"masez (2)";#N/A,#N/A,FALSE,"GME";#N/A,#N/A,FALSE,"masez"}</definedName>
    <definedName name="_FHE7" localSheetId="33" hidden="1">{#N/A,#N/A,FALSE,"masez (10)";#N/A,#N/A,FALSE,"masez (7)";#N/A,#N/A,FALSE,"masez (6)";#N/A,#N/A,FALSE,"masez (5)";#N/A,#N/A,FALSE,"masez (4)";#N/A,#N/A,FALSE,"masez (3)";#N/A,#N/A,FALSE,"masez (2)";#N/A,#N/A,FALSE,"GME";#N/A,#N/A,FALSE,"masez"}</definedName>
    <definedName name="_FHE7" localSheetId="34" hidden="1">{#N/A,#N/A,FALSE,"masez (10)";#N/A,#N/A,FALSE,"masez (7)";#N/A,#N/A,FALSE,"masez (6)";#N/A,#N/A,FALSE,"masez (5)";#N/A,#N/A,FALSE,"masez (4)";#N/A,#N/A,FALSE,"masez (3)";#N/A,#N/A,FALSE,"masez (2)";#N/A,#N/A,FALSE,"GME";#N/A,#N/A,FALSE,"masez"}</definedName>
    <definedName name="_FHE7" localSheetId="31" hidden="1">{#N/A,#N/A,FALSE,"masez (10)";#N/A,#N/A,FALSE,"masez (7)";#N/A,#N/A,FALSE,"masez (6)";#N/A,#N/A,FALSE,"masez (5)";#N/A,#N/A,FALSE,"masez (4)";#N/A,#N/A,FALSE,"masez (3)";#N/A,#N/A,FALSE,"masez (2)";#N/A,#N/A,FALSE,"GME";#N/A,#N/A,FALSE,"masez"}</definedName>
    <definedName name="_FHE7" localSheetId="29"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HE7_1" localSheetId="35" hidden="1">{#N/A,#N/A,FALSE,"masez (10)";#N/A,#N/A,FALSE,"masez (7)";#N/A,#N/A,FALSE,"masez (6)";#N/A,#N/A,FALSE,"masez (5)";#N/A,#N/A,FALSE,"masez (4)";#N/A,#N/A,FALSE,"masez (3)";#N/A,#N/A,FALSE,"masez (2)";#N/A,#N/A,FALSE,"GME";#N/A,#N/A,FALSE,"masez"}</definedName>
    <definedName name="_FHE7_1" localSheetId="37" hidden="1">{#N/A,#N/A,FALSE,"masez (10)";#N/A,#N/A,FALSE,"masez (7)";#N/A,#N/A,FALSE,"masez (6)";#N/A,#N/A,FALSE,"masez (5)";#N/A,#N/A,FALSE,"masez (4)";#N/A,#N/A,FALSE,"masez (3)";#N/A,#N/A,FALSE,"masez (2)";#N/A,#N/A,FALSE,"GME";#N/A,#N/A,FALSE,"masez"}</definedName>
    <definedName name="_FHE7_1" localSheetId="36" hidden="1">{#N/A,#N/A,FALSE,"masez (10)";#N/A,#N/A,FALSE,"masez (7)";#N/A,#N/A,FALSE,"masez (6)";#N/A,#N/A,FALSE,"masez (5)";#N/A,#N/A,FALSE,"masez (4)";#N/A,#N/A,FALSE,"masez (3)";#N/A,#N/A,FALSE,"masez (2)";#N/A,#N/A,FALSE,"GME";#N/A,#N/A,FALSE,"masez"}</definedName>
    <definedName name="_FHE7_1" localSheetId="33" hidden="1">{#N/A,#N/A,FALSE,"masez (10)";#N/A,#N/A,FALSE,"masez (7)";#N/A,#N/A,FALSE,"masez (6)";#N/A,#N/A,FALSE,"masez (5)";#N/A,#N/A,FALSE,"masez (4)";#N/A,#N/A,FALSE,"masez (3)";#N/A,#N/A,FALSE,"masez (2)";#N/A,#N/A,FALSE,"GME";#N/A,#N/A,FALSE,"masez"}</definedName>
    <definedName name="_FHE7_1" localSheetId="34" hidden="1">{#N/A,#N/A,FALSE,"masez (10)";#N/A,#N/A,FALSE,"masez (7)";#N/A,#N/A,FALSE,"masez (6)";#N/A,#N/A,FALSE,"masez (5)";#N/A,#N/A,FALSE,"masez (4)";#N/A,#N/A,FALSE,"masez (3)";#N/A,#N/A,FALSE,"masez (2)";#N/A,#N/A,FALSE,"GME";#N/A,#N/A,FALSE,"masez"}</definedName>
    <definedName name="_FHE7_1" localSheetId="31" hidden="1">{#N/A,#N/A,FALSE,"masez (10)";#N/A,#N/A,FALSE,"masez (7)";#N/A,#N/A,FALSE,"masez (6)";#N/A,#N/A,FALSE,"masez (5)";#N/A,#N/A,FALSE,"masez (4)";#N/A,#N/A,FALSE,"masez (3)";#N/A,#N/A,FALSE,"masez (2)";#N/A,#N/A,FALSE,"GME";#N/A,#N/A,FALSE,"masez"}</definedName>
    <definedName name="_FHE7_1" hidden="1">{#N/A,#N/A,FALSE,"masez (10)";#N/A,#N/A,FALSE,"masez (7)";#N/A,#N/A,FALSE,"masez (6)";#N/A,#N/A,FALSE,"masez (5)";#N/A,#N/A,FALSE,"masez (4)";#N/A,#N/A,FALSE,"masez (3)";#N/A,#N/A,FALSE,"masez (2)";#N/A,#N/A,FALSE,"GME";#N/A,#N/A,FALSE,"masez"}</definedName>
    <definedName name="_FHE8" localSheetId="35" hidden="1">{#N/A,#N/A,FALSE,"masez (10)";#N/A,#N/A,FALSE,"masez (7)";#N/A,#N/A,FALSE,"masez (6)";#N/A,#N/A,FALSE,"masez (5)";#N/A,#N/A,FALSE,"masez (4)";#N/A,#N/A,FALSE,"masez (3)";#N/A,#N/A,FALSE,"masez (2)";#N/A,#N/A,FALSE,"GME";#N/A,#N/A,FALSE,"masez"}</definedName>
    <definedName name="_FHE8" localSheetId="37" hidden="1">{#N/A,#N/A,FALSE,"masez (10)";#N/A,#N/A,FALSE,"masez (7)";#N/A,#N/A,FALSE,"masez (6)";#N/A,#N/A,FALSE,"masez (5)";#N/A,#N/A,FALSE,"masez (4)";#N/A,#N/A,FALSE,"masez (3)";#N/A,#N/A,FALSE,"masez (2)";#N/A,#N/A,FALSE,"GME";#N/A,#N/A,FALSE,"masez"}</definedName>
    <definedName name="_FHE8" localSheetId="36" hidden="1">{#N/A,#N/A,FALSE,"masez (10)";#N/A,#N/A,FALSE,"masez (7)";#N/A,#N/A,FALSE,"masez (6)";#N/A,#N/A,FALSE,"masez (5)";#N/A,#N/A,FALSE,"masez (4)";#N/A,#N/A,FALSE,"masez (3)";#N/A,#N/A,FALSE,"masez (2)";#N/A,#N/A,FALSE,"GME";#N/A,#N/A,FALSE,"masez"}</definedName>
    <definedName name="_FHE8" localSheetId="33" hidden="1">{#N/A,#N/A,FALSE,"masez (10)";#N/A,#N/A,FALSE,"masez (7)";#N/A,#N/A,FALSE,"masez (6)";#N/A,#N/A,FALSE,"masez (5)";#N/A,#N/A,FALSE,"masez (4)";#N/A,#N/A,FALSE,"masez (3)";#N/A,#N/A,FALSE,"masez (2)";#N/A,#N/A,FALSE,"GME";#N/A,#N/A,FALSE,"masez"}</definedName>
    <definedName name="_FHE8" localSheetId="34" hidden="1">{#N/A,#N/A,FALSE,"masez (10)";#N/A,#N/A,FALSE,"masez (7)";#N/A,#N/A,FALSE,"masez (6)";#N/A,#N/A,FALSE,"masez (5)";#N/A,#N/A,FALSE,"masez (4)";#N/A,#N/A,FALSE,"masez (3)";#N/A,#N/A,FALSE,"masez (2)";#N/A,#N/A,FALSE,"GME";#N/A,#N/A,FALSE,"masez"}</definedName>
    <definedName name="_FHE8" localSheetId="31" hidden="1">{#N/A,#N/A,FALSE,"masez (10)";#N/A,#N/A,FALSE,"masez (7)";#N/A,#N/A,FALSE,"masez (6)";#N/A,#N/A,FALSE,"masez (5)";#N/A,#N/A,FALSE,"masez (4)";#N/A,#N/A,FALSE,"masez (3)";#N/A,#N/A,FALSE,"masez (2)";#N/A,#N/A,FALSE,"GME";#N/A,#N/A,FALSE,"masez"}</definedName>
    <definedName name="_FHE8" hidden="1">{#N/A,#N/A,FALSE,"masez (10)";#N/A,#N/A,FALSE,"masez (7)";#N/A,#N/A,FALSE,"masez (6)";#N/A,#N/A,FALSE,"masez (5)";#N/A,#N/A,FALSE,"masez (4)";#N/A,#N/A,FALSE,"masez (3)";#N/A,#N/A,FALSE,"masez (2)";#N/A,#N/A,FALSE,"GME";#N/A,#N/A,FALSE,"masez"}</definedName>
    <definedName name="_FHE8WLAF" localSheetId="35" hidden="1">{#N/A,#N/A,FALSE,"masez (10)";#N/A,#N/A,FALSE,"masez (7)";#N/A,#N/A,FALSE,"masez (6)";#N/A,#N/A,FALSE,"masez (5)";#N/A,#N/A,FALSE,"masez (4)";#N/A,#N/A,FALSE,"masez (3)";#N/A,#N/A,FALSE,"masez (2)";#N/A,#N/A,FALSE,"GME";#N/A,#N/A,FALSE,"masez"}</definedName>
    <definedName name="_FHE8WLAF" localSheetId="37" hidden="1">{#N/A,#N/A,FALSE,"masez (10)";#N/A,#N/A,FALSE,"masez (7)";#N/A,#N/A,FALSE,"masez (6)";#N/A,#N/A,FALSE,"masez (5)";#N/A,#N/A,FALSE,"masez (4)";#N/A,#N/A,FALSE,"masez (3)";#N/A,#N/A,FALSE,"masez (2)";#N/A,#N/A,FALSE,"GME";#N/A,#N/A,FALSE,"masez"}</definedName>
    <definedName name="_FHE8WLAF" localSheetId="36" hidden="1">{#N/A,#N/A,FALSE,"masez (10)";#N/A,#N/A,FALSE,"masez (7)";#N/A,#N/A,FALSE,"masez (6)";#N/A,#N/A,FALSE,"masez (5)";#N/A,#N/A,FALSE,"masez (4)";#N/A,#N/A,FALSE,"masez (3)";#N/A,#N/A,FALSE,"masez (2)";#N/A,#N/A,FALSE,"GME";#N/A,#N/A,FALSE,"masez"}</definedName>
    <definedName name="_FHE8WLAF" localSheetId="33" hidden="1">{#N/A,#N/A,FALSE,"masez (10)";#N/A,#N/A,FALSE,"masez (7)";#N/A,#N/A,FALSE,"masez (6)";#N/A,#N/A,FALSE,"masez (5)";#N/A,#N/A,FALSE,"masez (4)";#N/A,#N/A,FALSE,"masez (3)";#N/A,#N/A,FALSE,"masez (2)";#N/A,#N/A,FALSE,"GME";#N/A,#N/A,FALSE,"masez"}</definedName>
    <definedName name="_FHE8WLAF" localSheetId="34" hidden="1">{#N/A,#N/A,FALSE,"masez (10)";#N/A,#N/A,FALSE,"masez (7)";#N/A,#N/A,FALSE,"masez (6)";#N/A,#N/A,FALSE,"masez (5)";#N/A,#N/A,FALSE,"masez (4)";#N/A,#N/A,FALSE,"masez (3)";#N/A,#N/A,FALSE,"masez (2)";#N/A,#N/A,FALSE,"GME";#N/A,#N/A,FALSE,"masez"}</definedName>
    <definedName name="_FHE8WLAF" localSheetId="31" hidden="1">{#N/A,#N/A,FALSE,"masez (10)";#N/A,#N/A,FALSE,"masez (7)";#N/A,#N/A,FALSE,"masez (6)";#N/A,#N/A,FALSE,"masez (5)";#N/A,#N/A,FALSE,"masez (4)";#N/A,#N/A,FALSE,"masez (3)";#N/A,#N/A,FALSE,"masez (2)";#N/A,#N/A,FALSE,"GME";#N/A,#N/A,FALSE,"masez"}</definedName>
    <definedName name="_FHE8WLAF" hidden="1">{#N/A,#N/A,FALSE,"masez (10)";#N/A,#N/A,FALSE,"masez (7)";#N/A,#N/A,FALSE,"masez (6)";#N/A,#N/A,FALSE,"masez (5)";#N/A,#N/A,FALSE,"masez (4)";#N/A,#N/A,FALSE,"masez (3)";#N/A,#N/A,FALSE,"masez (2)";#N/A,#N/A,FALSE,"GME";#N/A,#N/A,FALSE,"masez"}</definedName>
    <definedName name="_Fill" localSheetId="35" hidden="1">#REF!</definedName>
    <definedName name="_Fill" localSheetId="25" hidden="1">#REF!</definedName>
    <definedName name="_Fill" localSheetId="36" hidden="1">#REF!</definedName>
    <definedName name="_Fill" localSheetId="24" hidden="1">#REF!</definedName>
    <definedName name="_Fill" localSheetId="33" hidden="1">#REF!</definedName>
    <definedName name="_Fill" localSheetId="34" hidden="1">#REF!</definedName>
    <definedName name="_Fill" localSheetId="31" hidden="1">#REF!</definedName>
    <definedName name="_Fill" hidden="1">#REF!</definedName>
    <definedName name="_FILL1" localSheetId="36" hidden="1">#REF!</definedName>
    <definedName name="_FILL1" localSheetId="33" hidden="1">#REF!</definedName>
    <definedName name="_FILL1" localSheetId="34" hidden="1">#REF!</definedName>
    <definedName name="_FILL1" hidden="1">#REF!</definedName>
    <definedName name="_Fill2" localSheetId="36" hidden="1">#REF!</definedName>
    <definedName name="_Fill2" localSheetId="33" hidden="1">#REF!</definedName>
    <definedName name="_Fill2" localSheetId="34" hidden="1">#REF!</definedName>
    <definedName name="_Fill2" hidden="1">#REF!</definedName>
    <definedName name="_Fill3" localSheetId="36" hidden="1">#REF!</definedName>
    <definedName name="_Fill3" hidden="1">#REF!</definedName>
    <definedName name="_Fill6" localSheetId="36" hidden="1">#REF!</definedName>
    <definedName name="_Fill6" hidden="1">#REF!</definedName>
    <definedName name="_Filll" localSheetId="36" hidden="1">#REF!</definedName>
    <definedName name="_Filll" hidden="1">#REF!</definedName>
    <definedName name="_xlnm._FilterDatabase" localSheetId="35" hidden="1">'3WLA '!$B$7:$BA$120</definedName>
    <definedName name="_xlnm._FilterDatabase" localSheetId="37" hidden="1">'Analisis de Restricciones'!$B$8:$Q$18</definedName>
    <definedName name="_xlnm._FilterDatabase" localSheetId="3" hidden="1">APU!$A$1:$P$3495</definedName>
    <definedName name="_xlnm._FilterDatabase" localSheetId="28" hidden="1">'CONSTRUCTION EQUIPMENT SCHE '!$B$12:$P$68</definedName>
    <definedName name="_xlnm._FilterDatabase" localSheetId="25" hidden="1">COSTO!$A$5:$T$145</definedName>
    <definedName name="_xlnm._FilterDatabase" localSheetId="36" hidden="1">#REF!</definedName>
    <definedName name="_xlnm._FilterDatabase" localSheetId="24" hidden="1">METRADO!$A$8:$Y$148</definedName>
    <definedName name="_xlnm._FilterDatabase" localSheetId="26" hidden="1">'PHYSICAL % PROGRESS'!$A$8:$AB$263</definedName>
    <definedName name="_xlnm._FilterDatabase" localSheetId="33" hidden="1">'PPC '!$B$10:$AM$126</definedName>
    <definedName name="_xlnm._FilterDatabase" localSheetId="23" hidden="1">PROGRAMACION!$A$8:$W$148</definedName>
    <definedName name="_xlnm._FilterDatabase" localSheetId="31">#REF!</definedName>
    <definedName name="_xlnm._FilterDatabase" localSheetId="27" hidden="1">'STAFFING TABULATION CHART'!$B$9:$N$80</definedName>
    <definedName name="_xlnm._FilterDatabase" hidden="1">#REF!</definedName>
    <definedName name="_FilterDatabase1" localSheetId="35" hidden="1">#REF!</definedName>
    <definedName name="_FilterDatabase1" localSheetId="37" hidden="1">#REF!</definedName>
    <definedName name="_FilterDatabase1" localSheetId="36" hidden="1">#REF!</definedName>
    <definedName name="_FilterDatabase1" localSheetId="33" hidden="1">#REF!</definedName>
    <definedName name="_FilterDatabase1" localSheetId="34" hidden="1">#REF!</definedName>
    <definedName name="_FilterDatabase1" hidden="1">#REF!</definedName>
    <definedName name="_FILTERDATABASE154" localSheetId="36" hidden="1">#REF!</definedName>
    <definedName name="_FILTERDATABASE154" hidden="1">#REF!</definedName>
    <definedName name="_FilterDatabase3" localSheetId="36" hidden="1">#REF!</definedName>
    <definedName name="_FilterDatabase3" localSheetId="33" hidden="1">#REF!</definedName>
    <definedName name="_FilterDatabase3" localSheetId="34" hidden="1">#REF!</definedName>
    <definedName name="_FilterDatabase3" hidden="1">#REF!</definedName>
    <definedName name="_FilterDatabase4" localSheetId="36" hidden="1">#REF!</definedName>
    <definedName name="_FilterDatabase4" hidden="1">#REF!</definedName>
    <definedName name="_FilterDatabase6" localSheetId="36" hidden="1">#REF!</definedName>
    <definedName name="_FilterDatabase6" hidden="1">#REF!</definedName>
    <definedName name="_FL1" localSheetId="31">#REF!</definedName>
    <definedName name="_FL1">!#REF!</definedName>
    <definedName name="_flu1" localSheetId="31">#REF!</definedName>
    <definedName name="_flu1">!#REF!</definedName>
    <definedName name="_foo1" localSheetId="31">#REF!</definedName>
    <definedName name="_foo1">!#REF!</definedName>
    <definedName name="_foo2" localSheetId="31">#REF!</definedName>
    <definedName name="_foo2">!#REF!</definedName>
    <definedName name="_foo3" localSheetId="31">#REF!</definedName>
    <definedName name="_foo3">!#REF!</definedName>
    <definedName name="_FOO4" localSheetId="31">#REF!</definedName>
    <definedName name="_FOO4">!#REF!</definedName>
    <definedName name="_fos1">#REF!</definedName>
    <definedName name="_FR2" localSheetId="35" hidden="1">{#N/A,#N/A,FALSE,"GERAL";#N/A,#N/A,FALSE,"012-96";#N/A,#N/A,FALSE,"018-96";#N/A,#N/A,FALSE,"027-96";#N/A,#N/A,FALSE,"059-96";#N/A,#N/A,FALSE,"076-96";#N/A,#N/A,FALSE,"019-97";#N/A,#N/A,FALSE,"021-97";#N/A,#N/A,FALSE,"022-97";#N/A,#N/A,FALSE,"028-97"}</definedName>
    <definedName name="_FR2" localSheetId="37" hidden="1">{#N/A,#N/A,FALSE,"GERAL";#N/A,#N/A,FALSE,"012-96";#N/A,#N/A,FALSE,"018-96";#N/A,#N/A,FALSE,"027-96";#N/A,#N/A,FALSE,"059-96";#N/A,#N/A,FALSE,"076-96";#N/A,#N/A,FALSE,"019-97";#N/A,#N/A,FALSE,"021-97";#N/A,#N/A,FALSE,"022-97";#N/A,#N/A,FALSE,"028-97"}</definedName>
    <definedName name="_FR2" localSheetId="36" hidden="1">{#N/A,#N/A,FALSE,"GERAL";#N/A,#N/A,FALSE,"012-96";#N/A,#N/A,FALSE,"018-96";#N/A,#N/A,FALSE,"027-96";#N/A,#N/A,FALSE,"059-96";#N/A,#N/A,FALSE,"076-96";#N/A,#N/A,FALSE,"019-97";#N/A,#N/A,FALSE,"021-97";#N/A,#N/A,FALSE,"022-97";#N/A,#N/A,FALSE,"028-97"}</definedName>
    <definedName name="_FR2" localSheetId="33" hidden="1">{#N/A,#N/A,FALSE,"GERAL";#N/A,#N/A,FALSE,"012-96";#N/A,#N/A,FALSE,"018-96";#N/A,#N/A,FALSE,"027-96";#N/A,#N/A,FALSE,"059-96";#N/A,#N/A,FALSE,"076-96";#N/A,#N/A,FALSE,"019-97";#N/A,#N/A,FALSE,"021-97";#N/A,#N/A,FALSE,"022-97";#N/A,#N/A,FALSE,"028-97"}</definedName>
    <definedName name="_FR2" localSheetId="34" hidden="1">{#N/A,#N/A,FALSE,"GERAL";#N/A,#N/A,FALSE,"012-96";#N/A,#N/A,FALSE,"018-96";#N/A,#N/A,FALSE,"027-96";#N/A,#N/A,FALSE,"059-96";#N/A,#N/A,FALSE,"076-96";#N/A,#N/A,FALSE,"019-97";#N/A,#N/A,FALSE,"021-97";#N/A,#N/A,FALSE,"022-97";#N/A,#N/A,FALSE,"028-97"}</definedName>
    <definedName name="_FR2" localSheetId="31" hidden="1">{#N/A,#N/A,FALSE,"GERAL";#N/A,#N/A,FALSE,"012-96";#N/A,#N/A,FALSE,"018-96";#N/A,#N/A,FALSE,"027-96";#N/A,#N/A,FALSE,"059-96";#N/A,#N/A,FALSE,"076-96";#N/A,#N/A,FALSE,"019-97";#N/A,#N/A,FALSE,"021-97";#N/A,#N/A,FALSE,"022-97";#N/A,#N/A,FALSE,"028-97"}</definedName>
    <definedName name="_FR2" hidden="1">{#N/A,#N/A,FALSE,"GERAL";#N/A,#N/A,FALSE,"012-96";#N/A,#N/A,FALSE,"018-96";#N/A,#N/A,FALSE,"027-96";#N/A,#N/A,FALSE,"059-96";#N/A,#N/A,FALSE,"076-96";#N/A,#N/A,FALSE,"019-97";#N/A,#N/A,FALSE,"021-97";#N/A,#N/A,FALSE,"022-97";#N/A,#N/A,FALSE,"028-97"}</definedName>
    <definedName name="_ftu222" localSheetId="35" hidden="1">{#N/A,#N/A,FALSE,"Aging Summary";#N/A,#N/A,FALSE,"Ratio Analysis";#N/A,#N/A,FALSE,"Test 120 Day Accts";#N/A,#N/A,FALSE,"Tickmarks"}</definedName>
    <definedName name="_ftu222" localSheetId="37" hidden="1">{#N/A,#N/A,FALSE,"Aging Summary";#N/A,#N/A,FALSE,"Ratio Analysis";#N/A,#N/A,FALSE,"Test 120 Day Accts";#N/A,#N/A,FALSE,"Tickmarks"}</definedName>
    <definedName name="_ftu222" localSheetId="36" hidden="1">{#N/A,#N/A,FALSE,"Aging Summary";#N/A,#N/A,FALSE,"Ratio Analysis";#N/A,#N/A,FALSE,"Test 120 Day Accts";#N/A,#N/A,FALSE,"Tickmarks"}</definedName>
    <definedName name="_ftu222" localSheetId="33" hidden="1">{#N/A,#N/A,FALSE,"Aging Summary";#N/A,#N/A,FALSE,"Ratio Analysis";#N/A,#N/A,FALSE,"Test 120 Day Accts";#N/A,#N/A,FALSE,"Tickmarks"}</definedName>
    <definedName name="_ftu222" localSheetId="34" hidden="1">{#N/A,#N/A,FALSE,"Aging Summary";#N/A,#N/A,FALSE,"Ratio Analysis";#N/A,#N/A,FALSE,"Test 120 Day Accts";#N/A,#N/A,FALSE,"Tickmarks"}</definedName>
    <definedName name="_ftu222" localSheetId="31" hidden="1">{#N/A,#N/A,FALSE,"Aging Summary";#N/A,#N/A,FALSE,"Ratio Analysis";#N/A,#N/A,FALSE,"Test 120 Day Accts";#N/A,#N/A,FALSE,"Tickmarks"}</definedName>
    <definedName name="_ftu222" hidden="1">{#N/A,#N/A,FALSE,"Aging Summary";#N/A,#N/A,FALSE,"Ratio Analysis";#N/A,#N/A,FALSE,"Test 120 Day Accts";#N/A,#N/A,FALSE,"Tickmarks"}</definedName>
    <definedName name="_fut2" localSheetId="35" hidden="1">{#N/A,#N/A,FALSE,"Aging Summary";#N/A,#N/A,FALSE,"Ratio Analysis";#N/A,#N/A,FALSE,"Test 120 Day Accts";#N/A,#N/A,FALSE,"Tickmarks"}</definedName>
    <definedName name="_fut2" localSheetId="37" hidden="1">{#N/A,#N/A,FALSE,"Aging Summary";#N/A,#N/A,FALSE,"Ratio Analysis";#N/A,#N/A,FALSE,"Test 120 Day Accts";#N/A,#N/A,FALSE,"Tickmarks"}</definedName>
    <definedName name="_fut2" localSheetId="36" hidden="1">{#N/A,#N/A,FALSE,"Aging Summary";#N/A,#N/A,FALSE,"Ratio Analysis";#N/A,#N/A,FALSE,"Test 120 Day Accts";#N/A,#N/A,FALSE,"Tickmarks"}</definedName>
    <definedName name="_fut2" localSheetId="33" hidden="1">{#N/A,#N/A,FALSE,"Aging Summary";#N/A,#N/A,FALSE,"Ratio Analysis";#N/A,#N/A,FALSE,"Test 120 Day Accts";#N/A,#N/A,FALSE,"Tickmarks"}</definedName>
    <definedName name="_fut2" localSheetId="34" hidden="1">{#N/A,#N/A,FALSE,"Aging Summary";#N/A,#N/A,FALSE,"Ratio Analysis";#N/A,#N/A,FALSE,"Test 120 Day Accts";#N/A,#N/A,FALSE,"Tickmarks"}</definedName>
    <definedName name="_fut2" localSheetId="31" hidden="1">{#N/A,#N/A,FALSE,"Aging Summary";#N/A,#N/A,FALSE,"Ratio Analysis";#N/A,#N/A,FALSE,"Test 120 Day Accts";#N/A,#N/A,FALSE,"Tickmarks"}</definedName>
    <definedName name="_fut2" hidden="1">{#N/A,#N/A,FALSE,"Aging Summary";#N/A,#N/A,FALSE,"Ratio Analysis";#N/A,#N/A,FALSE,"Test 120 Day Accts";#N/A,#N/A,FALSE,"Tickmarks"}</definedName>
    <definedName name="_gbv2" localSheetId="35" hidden="1">{#N/A,#N/A,FALSE,"DEF1";#N/A,#N/A,FALSE,"DEF2";#N/A,#N/A,FALSE,"DEF3"}</definedName>
    <definedName name="_gbv2" localSheetId="37" hidden="1">{#N/A,#N/A,FALSE,"DEF1";#N/A,#N/A,FALSE,"DEF2";#N/A,#N/A,FALSE,"DEF3"}</definedName>
    <definedName name="_gbv2" localSheetId="36" hidden="1">{#N/A,#N/A,FALSE,"DEF1";#N/A,#N/A,FALSE,"DEF2";#N/A,#N/A,FALSE,"DEF3"}</definedName>
    <definedName name="_gbv2" localSheetId="33" hidden="1">{#N/A,#N/A,FALSE,"DEF1";#N/A,#N/A,FALSE,"DEF2";#N/A,#N/A,FALSE,"DEF3"}</definedName>
    <definedName name="_gbv2" localSheetId="34" hidden="1">{#N/A,#N/A,FALSE,"DEF1";#N/A,#N/A,FALSE,"DEF2";#N/A,#N/A,FALSE,"DEF3"}</definedName>
    <definedName name="_gbv2" localSheetId="31" hidden="1">{#N/A,#N/A,FALSE,"DEF1";#N/A,#N/A,FALSE,"DEF2";#N/A,#N/A,FALSE,"DEF3"}</definedName>
    <definedName name="_gbv2" hidden="1">{#N/A,#N/A,FALSE,"DEF1";#N/A,#N/A,FALSE,"DEF2";#N/A,#N/A,FALSE,"DEF3"}</definedName>
    <definedName name="_gc09" localSheetId="35" hidden="1">{#N/A,#N/A,TRUE,"arnitower";#N/A,#N/A,TRUE,"arnigarage "}</definedName>
    <definedName name="_gc09" localSheetId="37" hidden="1">{#N/A,#N/A,TRUE,"arnitower";#N/A,#N/A,TRUE,"arnigarage "}</definedName>
    <definedName name="_gc09" localSheetId="36" hidden="1">{#N/A,#N/A,TRUE,"arnitower";#N/A,#N/A,TRUE,"arnigarage "}</definedName>
    <definedName name="_gc09" localSheetId="33" hidden="1">{#N/A,#N/A,TRUE,"arnitower";#N/A,#N/A,TRUE,"arnigarage "}</definedName>
    <definedName name="_gc09" localSheetId="34" hidden="1">{#N/A,#N/A,TRUE,"arnitower";#N/A,#N/A,TRUE,"arnigarage "}</definedName>
    <definedName name="_gc09" localSheetId="31" hidden="1">{#N/A,#N/A,TRUE,"arnitower";#N/A,#N/A,TRUE,"arnigarage "}</definedName>
    <definedName name="_gc09" hidden="1">{#N/A,#N/A,TRUE,"arnitower";#N/A,#N/A,TRUE,"arnigarage "}</definedName>
    <definedName name="_gc2" localSheetId="35" hidden="1">{#N/A,#N/A,TRUE,"MEMO";#N/A,#N/A,TRUE,"PARAMETROS";#N/A,#N/A,TRUE,"RLI ";#N/A,#N/A,TRUE,"IMPTO.DET.";#N/A,#N/A,TRUE,"FUT-FUNT";#N/A,#N/A,TRUE,"CPI-PATR.";#N/A,#N/A,TRUE,"CM CPI";#N/A,#N/A,TRUE,"PROV";#N/A,#N/A,TRUE,"A FIJO";#N/A,#N/A,TRUE,"LEASING";#N/A,#N/A,TRUE,"VPP";#N/A,#N/A,TRUE,"PPM";#N/A,#N/A,TRUE,"OTROS"}</definedName>
    <definedName name="_gc2" localSheetId="37" hidden="1">{#N/A,#N/A,TRUE,"MEMO";#N/A,#N/A,TRUE,"PARAMETROS";#N/A,#N/A,TRUE,"RLI ";#N/A,#N/A,TRUE,"IMPTO.DET.";#N/A,#N/A,TRUE,"FUT-FUNT";#N/A,#N/A,TRUE,"CPI-PATR.";#N/A,#N/A,TRUE,"CM CPI";#N/A,#N/A,TRUE,"PROV";#N/A,#N/A,TRUE,"A FIJO";#N/A,#N/A,TRUE,"LEASING";#N/A,#N/A,TRUE,"VPP";#N/A,#N/A,TRUE,"PPM";#N/A,#N/A,TRUE,"OTROS"}</definedName>
    <definedName name="_gc2" localSheetId="36" hidden="1">{#N/A,#N/A,TRUE,"MEMO";#N/A,#N/A,TRUE,"PARAMETROS";#N/A,#N/A,TRUE,"RLI ";#N/A,#N/A,TRUE,"IMPTO.DET.";#N/A,#N/A,TRUE,"FUT-FUNT";#N/A,#N/A,TRUE,"CPI-PATR.";#N/A,#N/A,TRUE,"CM CPI";#N/A,#N/A,TRUE,"PROV";#N/A,#N/A,TRUE,"A FIJO";#N/A,#N/A,TRUE,"LEASING";#N/A,#N/A,TRUE,"VPP";#N/A,#N/A,TRUE,"PPM";#N/A,#N/A,TRUE,"OTROS"}</definedName>
    <definedName name="_gc2" localSheetId="33" hidden="1">{#N/A,#N/A,TRUE,"MEMO";#N/A,#N/A,TRUE,"PARAMETROS";#N/A,#N/A,TRUE,"RLI ";#N/A,#N/A,TRUE,"IMPTO.DET.";#N/A,#N/A,TRUE,"FUT-FUNT";#N/A,#N/A,TRUE,"CPI-PATR.";#N/A,#N/A,TRUE,"CM CPI";#N/A,#N/A,TRUE,"PROV";#N/A,#N/A,TRUE,"A FIJO";#N/A,#N/A,TRUE,"LEASING";#N/A,#N/A,TRUE,"VPP";#N/A,#N/A,TRUE,"PPM";#N/A,#N/A,TRUE,"OTROS"}</definedName>
    <definedName name="_gc2" localSheetId="34" hidden="1">{#N/A,#N/A,TRUE,"MEMO";#N/A,#N/A,TRUE,"PARAMETROS";#N/A,#N/A,TRUE,"RLI ";#N/A,#N/A,TRUE,"IMPTO.DET.";#N/A,#N/A,TRUE,"FUT-FUNT";#N/A,#N/A,TRUE,"CPI-PATR.";#N/A,#N/A,TRUE,"CM CPI";#N/A,#N/A,TRUE,"PROV";#N/A,#N/A,TRUE,"A FIJO";#N/A,#N/A,TRUE,"LEASING";#N/A,#N/A,TRUE,"VPP";#N/A,#N/A,TRUE,"PPM";#N/A,#N/A,TRUE,"OTROS"}</definedName>
    <definedName name="_gc2" localSheetId="31" hidden="1">{#N/A,#N/A,TRUE,"MEMO";#N/A,#N/A,TRUE,"PARAMETROS";#N/A,#N/A,TRUE,"RLI ";#N/A,#N/A,TRUE,"IMPTO.DET.";#N/A,#N/A,TRUE,"FUT-FUNT";#N/A,#N/A,TRUE,"CPI-PATR.";#N/A,#N/A,TRUE,"CM CPI";#N/A,#N/A,TRUE,"PROV";#N/A,#N/A,TRUE,"A FIJO";#N/A,#N/A,TRUE,"LEASING";#N/A,#N/A,TRUE,"VPP";#N/A,#N/A,TRUE,"PPM";#N/A,#N/A,TRUE,"OTROS"}</definedName>
    <definedName name="_gc2" hidden="1">{#N/A,#N/A,TRUE,"MEMO";#N/A,#N/A,TRUE,"PARAMETROS";#N/A,#N/A,TRUE,"RLI ";#N/A,#N/A,TRUE,"IMPTO.DET.";#N/A,#N/A,TRUE,"FUT-FUNT";#N/A,#N/A,TRUE,"CPI-PATR.";#N/A,#N/A,TRUE,"CM CPI";#N/A,#N/A,TRUE,"PROV";#N/A,#N/A,TRUE,"A FIJO";#N/A,#N/A,TRUE,"LEASING";#N/A,#N/A,TRUE,"VPP";#N/A,#N/A,TRUE,"PPM";#N/A,#N/A,TRUE,"OTROS"}</definedName>
    <definedName name="_gg1">#REF!</definedName>
    <definedName name="_gl1" localSheetId="35" hidden="1">{#N/A,#N/A,FALSE,"Total_OC015";#N/A,#N/A,FALSE,"ADMIN";#N/A,#N/A,FALSE,"PROCES";#N/A,#N/A,FALSE,"mecan";#N/A,#N/A,FALSE,"civil";#N/A,#N/A,FALSE,"CAÑER";#N/A,#N/A,FALSE,"ELEC";#N/A,#N/A,FALSE,"INSTR"}</definedName>
    <definedName name="_gl1" localSheetId="37" hidden="1">{#N/A,#N/A,FALSE,"Total_OC015";#N/A,#N/A,FALSE,"ADMIN";#N/A,#N/A,FALSE,"PROCES";#N/A,#N/A,FALSE,"mecan";#N/A,#N/A,FALSE,"civil";#N/A,#N/A,FALSE,"CAÑER";#N/A,#N/A,FALSE,"ELEC";#N/A,#N/A,FALSE,"INSTR"}</definedName>
    <definedName name="_gl1" localSheetId="36" hidden="1">{#N/A,#N/A,FALSE,"Total_OC015";#N/A,#N/A,FALSE,"ADMIN";#N/A,#N/A,FALSE,"PROCES";#N/A,#N/A,FALSE,"mecan";#N/A,#N/A,FALSE,"civil";#N/A,#N/A,FALSE,"CAÑER";#N/A,#N/A,FALSE,"ELEC";#N/A,#N/A,FALSE,"INSTR"}</definedName>
    <definedName name="_gl1" localSheetId="33" hidden="1">{#N/A,#N/A,FALSE,"Total_OC015";#N/A,#N/A,FALSE,"ADMIN";#N/A,#N/A,FALSE,"PROCES";#N/A,#N/A,FALSE,"mecan";#N/A,#N/A,FALSE,"civil";#N/A,#N/A,FALSE,"CAÑER";#N/A,#N/A,FALSE,"ELEC";#N/A,#N/A,FALSE,"INSTR"}</definedName>
    <definedName name="_gl1" localSheetId="34" hidden="1">{#N/A,#N/A,FALSE,"Total_OC015";#N/A,#N/A,FALSE,"ADMIN";#N/A,#N/A,FALSE,"PROCES";#N/A,#N/A,FALSE,"mecan";#N/A,#N/A,FALSE,"civil";#N/A,#N/A,FALSE,"CAÑER";#N/A,#N/A,FALSE,"ELEC";#N/A,#N/A,FALSE,"INSTR"}</definedName>
    <definedName name="_gl1" localSheetId="31"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gl2" localSheetId="35" hidden="1">{#N/A,#N/A,FALSE,"Total_OC015";#N/A,#N/A,FALSE,"ADMIN";#N/A,#N/A,FALSE,"PROCES";#N/A,#N/A,FALSE,"mecan";#N/A,#N/A,FALSE,"civil";#N/A,#N/A,FALSE,"CAÑER";#N/A,#N/A,FALSE,"ELEC";#N/A,#N/A,FALSE,"INSTR"}</definedName>
    <definedName name="_gl2" localSheetId="37" hidden="1">{#N/A,#N/A,FALSE,"Total_OC015";#N/A,#N/A,FALSE,"ADMIN";#N/A,#N/A,FALSE,"PROCES";#N/A,#N/A,FALSE,"mecan";#N/A,#N/A,FALSE,"civil";#N/A,#N/A,FALSE,"CAÑER";#N/A,#N/A,FALSE,"ELEC";#N/A,#N/A,FALSE,"INSTR"}</definedName>
    <definedName name="_gl2" localSheetId="36" hidden="1">{#N/A,#N/A,FALSE,"Total_OC015";#N/A,#N/A,FALSE,"ADMIN";#N/A,#N/A,FALSE,"PROCES";#N/A,#N/A,FALSE,"mecan";#N/A,#N/A,FALSE,"civil";#N/A,#N/A,FALSE,"CAÑER";#N/A,#N/A,FALSE,"ELEC";#N/A,#N/A,FALSE,"INSTR"}</definedName>
    <definedName name="_gl2" localSheetId="33" hidden="1">{#N/A,#N/A,FALSE,"Total_OC015";#N/A,#N/A,FALSE,"ADMIN";#N/A,#N/A,FALSE,"PROCES";#N/A,#N/A,FALSE,"mecan";#N/A,#N/A,FALSE,"civil";#N/A,#N/A,FALSE,"CAÑER";#N/A,#N/A,FALSE,"ELEC";#N/A,#N/A,FALSE,"INSTR"}</definedName>
    <definedName name="_gl2" localSheetId="34" hidden="1">{#N/A,#N/A,FALSE,"Total_OC015";#N/A,#N/A,FALSE,"ADMIN";#N/A,#N/A,FALSE,"PROCES";#N/A,#N/A,FALSE,"mecan";#N/A,#N/A,FALSE,"civil";#N/A,#N/A,FALSE,"CAÑER";#N/A,#N/A,FALSE,"ELEC";#N/A,#N/A,FALSE,"INSTR"}</definedName>
    <definedName name="_gl2" localSheetId="31" hidden="1">{#N/A,#N/A,FALSE,"Total_OC015";#N/A,#N/A,FALSE,"ADMIN";#N/A,#N/A,FALSE,"PROCES";#N/A,#N/A,FALSE,"mecan";#N/A,#N/A,FALSE,"civil";#N/A,#N/A,FALSE,"CAÑER";#N/A,#N/A,FALSE,"ELEC";#N/A,#N/A,FALSE,"INSTR"}</definedName>
    <definedName name="_gl2" hidden="1">{#N/A,#N/A,FALSE,"Total_OC015";#N/A,#N/A,FALSE,"ADMIN";#N/A,#N/A,FALSE,"PROCES";#N/A,#N/A,FALSE,"mecan";#N/A,#N/A,FALSE,"civil";#N/A,#N/A,FALSE,"CAÑER";#N/A,#N/A,FALSE,"ELEC";#N/A,#N/A,FALSE,"INSTR"}</definedName>
    <definedName name="_gl3" localSheetId="35" hidden="1">{#N/A,#N/A,FALSE,"Total_OC015";#N/A,#N/A,FALSE,"ADMIN";#N/A,#N/A,FALSE,"PROCES";#N/A,#N/A,FALSE,"mecan";#N/A,#N/A,FALSE,"civil";#N/A,#N/A,FALSE,"CAÑER";#N/A,#N/A,FALSE,"ELEC";#N/A,#N/A,FALSE,"INSTR"}</definedName>
    <definedName name="_gl3" localSheetId="37" hidden="1">{#N/A,#N/A,FALSE,"Total_OC015";#N/A,#N/A,FALSE,"ADMIN";#N/A,#N/A,FALSE,"PROCES";#N/A,#N/A,FALSE,"mecan";#N/A,#N/A,FALSE,"civil";#N/A,#N/A,FALSE,"CAÑER";#N/A,#N/A,FALSE,"ELEC";#N/A,#N/A,FALSE,"INSTR"}</definedName>
    <definedName name="_gl3" localSheetId="36" hidden="1">{#N/A,#N/A,FALSE,"Total_OC015";#N/A,#N/A,FALSE,"ADMIN";#N/A,#N/A,FALSE,"PROCES";#N/A,#N/A,FALSE,"mecan";#N/A,#N/A,FALSE,"civil";#N/A,#N/A,FALSE,"CAÑER";#N/A,#N/A,FALSE,"ELEC";#N/A,#N/A,FALSE,"INSTR"}</definedName>
    <definedName name="_gl3" localSheetId="33" hidden="1">{#N/A,#N/A,FALSE,"Total_OC015";#N/A,#N/A,FALSE,"ADMIN";#N/A,#N/A,FALSE,"PROCES";#N/A,#N/A,FALSE,"mecan";#N/A,#N/A,FALSE,"civil";#N/A,#N/A,FALSE,"CAÑER";#N/A,#N/A,FALSE,"ELEC";#N/A,#N/A,FALSE,"INSTR"}</definedName>
    <definedName name="_gl3" localSheetId="34" hidden="1">{#N/A,#N/A,FALSE,"Total_OC015";#N/A,#N/A,FALSE,"ADMIN";#N/A,#N/A,FALSE,"PROCES";#N/A,#N/A,FALSE,"mecan";#N/A,#N/A,FALSE,"civil";#N/A,#N/A,FALSE,"CAÑER";#N/A,#N/A,FALSE,"ELEC";#N/A,#N/A,FALSE,"INSTR"}</definedName>
    <definedName name="_gl3" localSheetId="31" hidden="1">{#N/A,#N/A,FALSE,"Total_OC015";#N/A,#N/A,FALSE,"ADMIN";#N/A,#N/A,FALSE,"PROCES";#N/A,#N/A,FALSE,"mecan";#N/A,#N/A,FALSE,"civil";#N/A,#N/A,FALSE,"CAÑER";#N/A,#N/A,FALSE,"ELEC";#N/A,#N/A,FALSE,"INSTR"}</definedName>
    <definedName name="_gl3" hidden="1">{#N/A,#N/A,FALSE,"Total_OC015";#N/A,#N/A,FALSE,"ADMIN";#N/A,#N/A,FALSE,"PROCES";#N/A,#N/A,FALSE,"mecan";#N/A,#N/A,FALSE,"civil";#N/A,#N/A,FALSE,"CAÑER";#N/A,#N/A,FALSE,"ELEC";#N/A,#N/A,FALSE,"INSTR"}</definedName>
    <definedName name="_gmd1" localSheetId="35" hidden="1">{#N/A,#N/A,FALSE,"Matrix";#N/A,#N/A,FALSE,"Executive";#N/A,#N/A,FALSE,"Summary"}</definedName>
    <definedName name="_gmd1" localSheetId="37" hidden="1">{#N/A,#N/A,FALSE,"Matrix";#N/A,#N/A,FALSE,"Executive";#N/A,#N/A,FALSE,"Summary"}</definedName>
    <definedName name="_gmd1" localSheetId="36" hidden="1">{#N/A,#N/A,FALSE,"Matrix";#N/A,#N/A,FALSE,"Executive";#N/A,#N/A,FALSE,"Summary"}</definedName>
    <definedName name="_gmd1" localSheetId="33" hidden="1">{#N/A,#N/A,FALSE,"Matrix";#N/A,#N/A,FALSE,"Executive";#N/A,#N/A,FALSE,"Summary"}</definedName>
    <definedName name="_gmd1" localSheetId="34" hidden="1">{#N/A,#N/A,FALSE,"Matrix";#N/A,#N/A,FALSE,"Executive";#N/A,#N/A,FALSE,"Summary"}</definedName>
    <definedName name="_gmd1" localSheetId="31" hidden="1">{#N/A,#N/A,FALSE,"Matrix";#N/A,#N/A,FALSE,"Executive";#N/A,#N/A,FALSE,"Summary"}</definedName>
    <definedName name="_gmd1" hidden="1">{#N/A,#N/A,FALSE,"Matrix";#N/A,#N/A,FALSE,"Executive";#N/A,#N/A,FALSE,"Summary"}</definedName>
    <definedName name="_GMP1297" hidden="1">#REF!</definedName>
    <definedName name="_gmp2000" localSheetId="35" hidden="1">#REF!</definedName>
    <definedName name="_gmp2000" localSheetId="36" hidden="1">#REF!</definedName>
    <definedName name="_gmp2000" localSheetId="33" hidden="1">#REF!</definedName>
    <definedName name="_gmp2000" localSheetId="34" hidden="1">#REF!</definedName>
    <definedName name="_gmp2000" hidden="1">#REF!</definedName>
    <definedName name="_Goi8" hidden="1">{"'Sheet1'!$L$16"}</definedName>
    <definedName name="_GRF55" localSheetId="35" hidden="1">{"MO(BASE)",#N/A,FALSE,"MO(BASE)";"MO(BASE)1",#N/A,FALSE,"MO(BASE)";"MO(BASE)2",#N/A,FALSE,"MO(BASE)"}</definedName>
    <definedName name="_GRF55" localSheetId="37" hidden="1">{"MO(BASE)",#N/A,FALSE,"MO(BASE)";"MO(BASE)1",#N/A,FALSE,"MO(BASE)";"MO(BASE)2",#N/A,FALSE,"MO(BASE)"}</definedName>
    <definedName name="_GRF55" localSheetId="36" hidden="1">{"MO(BASE)",#N/A,FALSE,"MO(BASE)";"MO(BASE)1",#N/A,FALSE,"MO(BASE)";"MO(BASE)2",#N/A,FALSE,"MO(BASE)"}</definedName>
    <definedName name="_GRF55" localSheetId="33" hidden="1">{"MO(BASE)",#N/A,FALSE,"MO(BASE)";"MO(BASE)1",#N/A,FALSE,"MO(BASE)";"MO(BASE)2",#N/A,FALSE,"MO(BASE)"}</definedName>
    <definedName name="_GRF55" localSheetId="34" hidden="1">{"MO(BASE)",#N/A,FALSE,"MO(BASE)";"MO(BASE)1",#N/A,FALSE,"MO(BASE)";"MO(BASE)2",#N/A,FALSE,"MO(BASE)"}</definedName>
    <definedName name="_GRF55" localSheetId="31" hidden="1">{"MO(BASE)",#N/A,FALSE,"MO(BASE)";"MO(BASE)1",#N/A,FALSE,"MO(BASE)";"MO(BASE)2",#N/A,FALSE,"MO(BASE)"}</definedName>
    <definedName name="_GRF55" hidden="1">{"MO(BASE)",#N/A,FALSE,"MO(BASE)";"MO(BASE)1",#N/A,FALSE,"MO(BASE)";"MO(BASE)2",#N/A,FALSE,"MO(BASE)"}</definedName>
    <definedName name="_gvs4" localSheetId="35" hidden="1">{#N/A,#N/A,FALSE,"PEND INC";#N/A,#N/A,FALSE,"PEND MINM"}</definedName>
    <definedName name="_gvs4" localSheetId="37" hidden="1">{#N/A,#N/A,FALSE,"PEND INC";#N/A,#N/A,FALSE,"PEND MINM"}</definedName>
    <definedName name="_gvs4" localSheetId="36" hidden="1">{#N/A,#N/A,FALSE,"PEND INC";#N/A,#N/A,FALSE,"PEND MINM"}</definedName>
    <definedName name="_gvs4" localSheetId="33" hidden="1">{#N/A,#N/A,FALSE,"PEND INC";#N/A,#N/A,FALSE,"PEND MINM"}</definedName>
    <definedName name="_gvs4" localSheetId="34" hidden="1">{#N/A,#N/A,FALSE,"PEND INC";#N/A,#N/A,FALSE,"PEND MINM"}</definedName>
    <definedName name="_gvs4" localSheetId="31" hidden="1">{#N/A,#N/A,FALSE,"PEND INC";#N/A,#N/A,FALSE,"PEND MINM"}</definedName>
    <definedName name="_gvs4" hidden="1">{#N/A,#N/A,FALSE,"PEND INC";#N/A,#N/A,FALSE,"PEND MINM"}</definedName>
    <definedName name="_GYP2" localSheetId="31">#REF!</definedName>
    <definedName name="_GYP2">!#REF!</definedName>
    <definedName name="_gyp3" localSheetId="31">#REF!</definedName>
    <definedName name="_gyp3">!#REF!</definedName>
    <definedName name="_H3" localSheetId="35" hidden="1">{"'장비'!$A$3:$M$12"}</definedName>
    <definedName name="_H3" localSheetId="37" hidden="1">{"'장비'!$A$3:$M$12"}</definedName>
    <definedName name="_H3" localSheetId="36" hidden="1">{"'장비'!$A$3:$M$12"}</definedName>
    <definedName name="_H3" localSheetId="33" hidden="1">{"'장비'!$A$3:$M$12"}</definedName>
    <definedName name="_H3" localSheetId="34" hidden="1">{"'장비'!$A$3:$M$12"}</definedName>
    <definedName name="_H3" localSheetId="31" hidden="1">{"'장비'!$A$3:$M$12"}</definedName>
    <definedName name="_H3" hidden="1">{"'장비'!$A$3:$M$12"}</definedName>
    <definedName name="_HED2" localSheetId="31">#REF!</definedName>
    <definedName name="_HED2">!#REF!</definedName>
    <definedName name="_hno2">#REF!</definedName>
    <definedName name="_hp10" localSheetId="31"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hsm2">1.1289</definedName>
    <definedName name="_i">#REF!</definedName>
    <definedName name="_ı9">#REF!</definedName>
    <definedName name="_IAR3" localSheetId="31">#REF!</definedName>
    <definedName name="_IAR3">!#REF!</definedName>
    <definedName name="_ice4" localSheetId="31">#REF!</definedName>
    <definedName name="_ice4">!#REF!</definedName>
    <definedName name="_icm104280">#REF!</definedName>
    <definedName name="_IFQ2">#REF!</definedName>
    <definedName name="_iii10">#REF!</definedName>
    <definedName name="_iii11">#REF!</definedName>
    <definedName name="_iii12">#REF!</definedName>
    <definedName name="_iii17">#REF!</definedName>
    <definedName name="_iii19">#REF!</definedName>
    <definedName name="_iii21">#REF!</definedName>
    <definedName name="_iii24">#REF!</definedName>
    <definedName name="_iii26">#REF!</definedName>
    <definedName name="_iii3">#REF!</definedName>
    <definedName name="_iii30">#REF!</definedName>
    <definedName name="_iii38">#REF!</definedName>
    <definedName name="_iii39">#REF!</definedName>
    <definedName name="_iii40">#REF!</definedName>
    <definedName name="_iii43">#REF!</definedName>
    <definedName name="_iii47">#REF!</definedName>
    <definedName name="_iii48">#REF!</definedName>
    <definedName name="_iii49">#REF!</definedName>
    <definedName name="_iii5">#REF!</definedName>
    <definedName name="_iii54">#REF!</definedName>
    <definedName name="_iii56">#REF!</definedName>
    <definedName name="_iii62">#REF!</definedName>
    <definedName name="_iii65">#REF!</definedName>
    <definedName name="_iii7">#REF!</definedName>
    <definedName name="_iii72">#REF!</definedName>
    <definedName name="_iii77">#REF!</definedName>
    <definedName name="_IND1" localSheetId="31">#REF!</definedName>
    <definedName name="_IND1">!#REF!</definedName>
    <definedName name="_Ind2" localSheetId="31">#REF!</definedName>
    <definedName name="_Ind2">!#REF!</definedName>
    <definedName name="_Ind3" localSheetId="31">#REF!</definedName>
    <definedName name="_Ind3">!#REF!</definedName>
    <definedName name="_Ind4" localSheetId="31">#REF!</definedName>
    <definedName name="_Ind4">!#REF!</definedName>
    <definedName name="_Ind5" localSheetId="31">#REF!</definedName>
    <definedName name="_Ind5">!#REF!</definedName>
    <definedName name="_Inf06">#REF!</definedName>
    <definedName name="_Inf07">#REF!</definedName>
    <definedName name="_Inf08">#REF!</definedName>
    <definedName name="_Inf09">#REF!</definedName>
    <definedName name="_Inf10">#REF!</definedName>
    <definedName name="_inf11">#REF!</definedName>
    <definedName name="_Inf12">#REF!</definedName>
    <definedName name="_Inf13">#REF!</definedName>
    <definedName name="_Inf14">#REF!</definedName>
    <definedName name="_Inf15">#REF!</definedName>
    <definedName name="_inf9">#REF!</definedName>
    <definedName name="_INS1">#REF!</definedName>
    <definedName name="_inv3">#REF!</definedName>
    <definedName name="_ir6" localSheetId="31">#REF!</definedName>
    <definedName name="_ir6">!#REF!</definedName>
    <definedName name="_ird2" localSheetId="31">#REF!</definedName>
    <definedName name="_ird2">!#REF!</definedName>
    <definedName name="_IV100000" localSheetId="31">#REF!</definedName>
    <definedName name="_IV100000">!#REF!</definedName>
    <definedName name="_j">#REF!</definedName>
    <definedName name="_j1" localSheetId="35" hidden="1">{#N/A,#N/A,FALSE,"E-1";#N/A,#N/A,FALSE,"E-2";#N/A,#N/A,FALSE,"F-1";#N/A,#N/A,FALSE,"F-2";#N/A,#N/A,FALSE,"F-3";#N/A,#N/A,FALSE,"F-4";#N/A,#N/A,FALSE,"F-5";#N/A,#N/A,FALSE,"F-6";#N/A,#N/A,FALSE,"Matrix"}</definedName>
    <definedName name="_j1" localSheetId="37" hidden="1">{#N/A,#N/A,FALSE,"E-1";#N/A,#N/A,FALSE,"E-2";#N/A,#N/A,FALSE,"F-1";#N/A,#N/A,FALSE,"F-2";#N/A,#N/A,FALSE,"F-3";#N/A,#N/A,FALSE,"F-4";#N/A,#N/A,FALSE,"F-5";#N/A,#N/A,FALSE,"F-6";#N/A,#N/A,FALSE,"Matrix"}</definedName>
    <definedName name="_j1" localSheetId="36" hidden="1">{#N/A,#N/A,FALSE,"E-1";#N/A,#N/A,FALSE,"E-2";#N/A,#N/A,FALSE,"F-1";#N/A,#N/A,FALSE,"F-2";#N/A,#N/A,FALSE,"F-3";#N/A,#N/A,FALSE,"F-4";#N/A,#N/A,FALSE,"F-5";#N/A,#N/A,FALSE,"F-6";#N/A,#N/A,FALSE,"Matrix"}</definedName>
    <definedName name="_j1" localSheetId="33" hidden="1">{#N/A,#N/A,FALSE,"E-1";#N/A,#N/A,FALSE,"E-2";#N/A,#N/A,FALSE,"F-1";#N/A,#N/A,FALSE,"F-2";#N/A,#N/A,FALSE,"F-3";#N/A,#N/A,FALSE,"F-4";#N/A,#N/A,FALSE,"F-5";#N/A,#N/A,FALSE,"F-6";#N/A,#N/A,FALSE,"Matrix"}</definedName>
    <definedName name="_j1" localSheetId="34" hidden="1">{#N/A,#N/A,FALSE,"E-1";#N/A,#N/A,FALSE,"E-2";#N/A,#N/A,FALSE,"F-1";#N/A,#N/A,FALSE,"F-2";#N/A,#N/A,FALSE,"F-3";#N/A,#N/A,FALSE,"F-4";#N/A,#N/A,FALSE,"F-5";#N/A,#N/A,FALSE,"F-6";#N/A,#N/A,FALSE,"Matrix"}</definedName>
    <definedName name="_j1" localSheetId="31" hidden="1">{#N/A,#N/A,FALSE,"E-1";#N/A,#N/A,FALSE,"E-2";#N/A,#N/A,FALSE,"F-1";#N/A,#N/A,FALSE,"F-2";#N/A,#N/A,FALSE,"F-3";#N/A,#N/A,FALSE,"F-4";#N/A,#N/A,FALSE,"F-5";#N/A,#N/A,FALSE,"F-6";#N/A,#N/A,FALSE,"Matrix"}</definedName>
    <definedName name="_j1" hidden="1">{#N/A,#N/A,FALSE,"E-1";#N/A,#N/A,FALSE,"E-2";#N/A,#N/A,FALSE,"F-1";#N/A,#N/A,FALSE,"F-2";#N/A,#N/A,FALSE,"F-3";#N/A,#N/A,FALSE,"F-4";#N/A,#N/A,FALSE,"F-5";#N/A,#N/A,FALSE,"F-6";#N/A,#N/A,FALSE,"Matrix"}</definedName>
    <definedName name="_JA5" hidden="1">{"PAGE1",#N/A,FALSE,"CHART12";"PAGE2",#N/A,FALSE,"CHART12"}</definedName>
    <definedName name="_JAN1">#REF!</definedName>
    <definedName name="_JAN2">#REF!</definedName>
    <definedName name="_JJJ2" hidden="1">{#N/A,#N/A,FALSE,"EL 11";#N/A,#N/A,FALSE,"EL 13";#N/A,#N/A,FALSE,"EL 17";#N/A,#N/A,FALSE,"EL 19";#N/A,#N/A,FALSE,"EL 23";#N/A,#N/A,FALSE,"COMUN.-INCEND."}</definedName>
    <definedName name="_jkhjk" localSheetId="35" hidden="1">{#N/A,#N/A,FALSE,"Bericht 2";#N/A,#N/A,FALSE,"Bericht 3";#N/A,#N/A,FALSE,"Bericht 1"}</definedName>
    <definedName name="_jkhjk" localSheetId="37" hidden="1">{#N/A,#N/A,FALSE,"Bericht 2";#N/A,#N/A,FALSE,"Bericht 3";#N/A,#N/A,FALSE,"Bericht 1"}</definedName>
    <definedName name="_jkhjk" localSheetId="32" hidden="1">{#N/A,#N/A,FALSE,"Bericht 2";#N/A,#N/A,FALSE,"Bericht 3";#N/A,#N/A,FALSE,"Bericht 1"}</definedName>
    <definedName name="_jkhjk" localSheetId="21" hidden="1">{#N/A,#N/A,FALSE,"Bericht 2";#N/A,#N/A,FALSE,"Bericht 3";#N/A,#N/A,FALSE,"Bericht 1"}</definedName>
    <definedName name="_jkhjk" localSheetId="36" hidden="1">{#N/A,#N/A,FALSE,"Bericht 2";#N/A,#N/A,FALSE,"Bericht 3";#N/A,#N/A,FALSE,"Bericht 1"}</definedName>
    <definedName name="_jkhjk" localSheetId="33" hidden="1">{#N/A,#N/A,FALSE,"Bericht 2";#N/A,#N/A,FALSE,"Bericht 3";#N/A,#N/A,FALSE,"Bericht 1"}</definedName>
    <definedName name="_jkhjk" localSheetId="34" hidden="1">{#N/A,#N/A,FALSE,"Bericht 2";#N/A,#N/A,FALSE,"Bericht 3";#N/A,#N/A,FALSE,"Bericht 1"}</definedName>
    <definedName name="_jkhjk" localSheetId="31" hidden="1">{#N/A,#N/A,FALSE,"Bericht 2";#N/A,#N/A,FALSE,"Bericht 3";#N/A,#N/A,FALSE,"Bericht 1"}</definedName>
    <definedName name="_jkhjk" hidden="1">{#N/A,#N/A,FALSE,"Bericht 2";#N/A,#N/A,FALSE,"Bericht 3";#N/A,#N/A,FALSE,"Bericht 1"}</definedName>
    <definedName name="_jkhjk1" localSheetId="35" hidden="1">{#N/A,#N/A,FALSE,"Bericht 2";#N/A,#N/A,FALSE,"Bericht 3";#N/A,#N/A,FALSE,"Bericht 1"}</definedName>
    <definedName name="_jkhjk1" localSheetId="37" hidden="1">{#N/A,#N/A,FALSE,"Bericht 2";#N/A,#N/A,FALSE,"Bericht 3";#N/A,#N/A,FALSE,"Bericht 1"}</definedName>
    <definedName name="_jkhjk1" localSheetId="32" hidden="1">{#N/A,#N/A,FALSE,"Bericht 2";#N/A,#N/A,FALSE,"Bericht 3";#N/A,#N/A,FALSE,"Bericht 1"}</definedName>
    <definedName name="_jkhjk1" localSheetId="21" hidden="1">{#N/A,#N/A,FALSE,"Bericht 2";#N/A,#N/A,FALSE,"Bericht 3";#N/A,#N/A,FALSE,"Bericht 1"}</definedName>
    <definedName name="_jkhjk1" localSheetId="36" hidden="1">{#N/A,#N/A,FALSE,"Bericht 2";#N/A,#N/A,FALSE,"Bericht 3";#N/A,#N/A,FALSE,"Bericht 1"}</definedName>
    <definedName name="_jkhjk1" localSheetId="33" hidden="1">{#N/A,#N/A,FALSE,"Bericht 2";#N/A,#N/A,FALSE,"Bericht 3";#N/A,#N/A,FALSE,"Bericht 1"}</definedName>
    <definedName name="_jkhjk1" localSheetId="34" hidden="1">{#N/A,#N/A,FALSE,"Bericht 2";#N/A,#N/A,FALSE,"Bericht 3";#N/A,#N/A,FALSE,"Bericht 1"}</definedName>
    <definedName name="_jkhjk1" localSheetId="31" hidden="1">{#N/A,#N/A,FALSE,"Bericht 2";#N/A,#N/A,FALSE,"Bericht 3";#N/A,#N/A,FALSE,"Bericht 1"}</definedName>
    <definedName name="_jkhjk1" hidden="1">{#N/A,#N/A,FALSE,"Bericht 2";#N/A,#N/A,FALSE,"Bericht 3";#N/A,#N/A,FALSE,"Bericht 1"}</definedName>
    <definedName name="_JL">8</definedName>
    <definedName name="_jsa" localSheetId="31">#REF!</definedName>
    <definedName name="_jsa">!#REF!</definedName>
    <definedName name="_JUI" localSheetId="35" hidden="1">#REF!</definedName>
    <definedName name="_JUI" localSheetId="33" hidden="1">#REF!</definedName>
    <definedName name="_JUI" localSheetId="34" hidden="1">#REF!</definedName>
    <definedName name="_JUI" hidden="1">#REF!</definedName>
    <definedName name="_jul02" localSheetId="35" hidden="1">{#N/A,#N/A,FALSE,"MAY96 2260";#N/A,#N/A,FALSE,"system reclass";#N/A,#N/A,FALSE,"Items with no project number"}</definedName>
    <definedName name="_jul02" localSheetId="37" hidden="1">{#N/A,#N/A,FALSE,"MAY96 2260";#N/A,#N/A,FALSE,"system reclass";#N/A,#N/A,FALSE,"Items with no project number"}</definedName>
    <definedName name="_jul02" localSheetId="36" hidden="1">{#N/A,#N/A,FALSE,"MAY96 2260";#N/A,#N/A,FALSE,"system reclass";#N/A,#N/A,FALSE,"Items with no project number"}</definedName>
    <definedName name="_jul02" localSheetId="33" hidden="1">{#N/A,#N/A,FALSE,"MAY96 2260";#N/A,#N/A,FALSE,"system reclass";#N/A,#N/A,FALSE,"Items with no project number"}</definedName>
    <definedName name="_jul02" localSheetId="34" hidden="1">{#N/A,#N/A,FALSE,"MAY96 2260";#N/A,#N/A,FALSE,"system reclass";#N/A,#N/A,FALSE,"Items with no project number"}</definedName>
    <definedName name="_jul02" localSheetId="31" hidden="1">{#N/A,#N/A,FALSE,"MAY96 2260";#N/A,#N/A,FALSE,"system reclass";#N/A,#N/A,FALSE,"Items with no project number"}</definedName>
    <definedName name="_jul02" hidden="1">{#N/A,#N/A,FALSE,"MAY96 2260";#N/A,#N/A,FALSE,"system reclass";#N/A,#N/A,FALSE,"Items with no project number"}</definedName>
    <definedName name="_jul02_1" localSheetId="35" hidden="1">{#N/A,#N/A,FALSE,"MAY96 2260";#N/A,#N/A,FALSE,"system reclass";#N/A,#N/A,FALSE,"Items with no project number"}</definedName>
    <definedName name="_jul02_1" localSheetId="37" hidden="1">{#N/A,#N/A,FALSE,"MAY96 2260";#N/A,#N/A,FALSE,"system reclass";#N/A,#N/A,FALSE,"Items with no project number"}</definedName>
    <definedName name="_jul02_1" localSheetId="36" hidden="1">{#N/A,#N/A,FALSE,"MAY96 2260";#N/A,#N/A,FALSE,"system reclass";#N/A,#N/A,FALSE,"Items with no project number"}</definedName>
    <definedName name="_jul02_1" localSheetId="33" hidden="1">{#N/A,#N/A,FALSE,"MAY96 2260";#N/A,#N/A,FALSE,"system reclass";#N/A,#N/A,FALSE,"Items with no project number"}</definedName>
    <definedName name="_jul02_1" localSheetId="34" hidden="1">{#N/A,#N/A,FALSE,"MAY96 2260";#N/A,#N/A,FALSE,"system reclass";#N/A,#N/A,FALSE,"Items with no project number"}</definedName>
    <definedName name="_jul02_1" localSheetId="31" hidden="1">{#N/A,#N/A,FALSE,"MAY96 2260";#N/A,#N/A,FALSE,"system reclass";#N/A,#N/A,FALSE,"Items with no project number"}</definedName>
    <definedName name="_jul02_1" hidden="1">{#N/A,#N/A,FALSE,"MAY96 2260";#N/A,#N/A,FALSE,"system reclass";#N/A,#N/A,FALSE,"Items with no project number"}</definedName>
    <definedName name="_jul02_2" localSheetId="35" hidden="1">{#N/A,#N/A,FALSE,"MAY96 2260";#N/A,#N/A,FALSE,"system reclass";#N/A,#N/A,FALSE,"Items with no project number"}</definedName>
    <definedName name="_jul02_2" localSheetId="37" hidden="1">{#N/A,#N/A,FALSE,"MAY96 2260";#N/A,#N/A,FALSE,"system reclass";#N/A,#N/A,FALSE,"Items with no project number"}</definedName>
    <definedName name="_jul02_2" localSheetId="36" hidden="1">{#N/A,#N/A,FALSE,"MAY96 2260";#N/A,#N/A,FALSE,"system reclass";#N/A,#N/A,FALSE,"Items with no project number"}</definedName>
    <definedName name="_jul02_2" localSheetId="33" hidden="1">{#N/A,#N/A,FALSE,"MAY96 2260";#N/A,#N/A,FALSE,"system reclass";#N/A,#N/A,FALSE,"Items with no project number"}</definedName>
    <definedName name="_jul02_2" localSheetId="34" hidden="1">{#N/A,#N/A,FALSE,"MAY96 2260";#N/A,#N/A,FALSE,"system reclass";#N/A,#N/A,FALSE,"Items with no project number"}</definedName>
    <definedName name="_jul02_2" localSheetId="31" hidden="1">{#N/A,#N/A,FALSE,"MAY96 2260";#N/A,#N/A,FALSE,"system reclass";#N/A,#N/A,FALSE,"Items with no project number"}</definedName>
    <definedName name="_jul02_2" hidden="1">{#N/A,#N/A,FALSE,"MAY96 2260";#N/A,#N/A,FALSE,"system reclass";#N/A,#N/A,FALSE,"Items with no project number"}</definedName>
    <definedName name="_jul02_3" localSheetId="35" hidden="1">{#N/A,#N/A,FALSE,"MAY96 2260";#N/A,#N/A,FALSE,"system reclass";#N/A,#N/A,FALSE,"Items with no project number"}</definedName>
    <definedName name="_jul02_3" localSheetId="37" hidden="1">{#N/A,#N/A,FALSE,"MAY96 2260";#N/A,#N/A,FALSE,"system reclass";#N/A,#N/A,FALSE,"Items with no project number"}</definedName>
    <definedName name="_jul02_3" localSheetId="36" hidden="1">{#N/A,#N/A,FALSE,"MAY96 2260";#N/A,#N/A,FALSE,"system reclass";#N/A,#N/A,FALSE,"Items with no project number"}</definedName>
    <definedName name="_jul02_3" localSheetId="33" hidden="1">{#N/A,#N/A,FALSE,"MAY96 2260";#N/A,#N/A,FALSE,"system reclass";#N/A,#N/A,FALSE,"Items with no project number"}</definedName>
    <definedName name="_jul02_3" localSheetId="34" hidden="1">{#N/A,#N/A,FALSE,"MAY96 2260";#N/A,#N/A,FALSE,"system reclass";#N/A,#N/A,FALSE,"Items with no project number"}</definedName>
    <definedName name="_jul02_3" localSheetId="31" hidden="1">{#N/A,#N/A,FALSE,"MAY96 2260";#N/A,#N/A,FALSE,"system reclass";#N/A,#N/A,FALSE,"Items with no project number"}</definedName>
    <definedName name="_jul02_3" hidden="1">{#N/A,#N/A,FALSE,"MAY96 2260";#N/A,#N/A,FALSE,"system reclass";#N/A,#N/A,FALSE,"Items with no project number"}</definedName>
    <definedName name="_jul02_4" localSheetId="35" hidden="1">{#N/A,#N/A,FALSE,"MAY96 2260";#N/A,#N/A,FALSE,"system reclass";#N/A,#N/A,FALSE,"Items with no project number"}</definedName>
    <definedName name="_jul02_4" localSheetId="37" hidden="1">{#N/A,#N/A,FALSE,"MAY96 2260";#N/A,#N/A,FALSE,"system reclass";#N/A,#N/A,FALSE,"Items with no project number"}</definedName>
    <definedName name="_jul02_4" localSheetId="36" hidden="1">{#N/A,#N/A,FALSE,"MAY96 2260";#N/A,#N/A,FALSE,"system reclass";#N/A,#N/A,FALSE,"Items with no project number"}</definedName>
    <definedName name="_jul02_4" localSheetId="33" hidden="1">{#N/A,#N/A,FALSE,"MAY96 2260";#N/A,#N/A,FALSE,"system reclass";#N/A,#N/A,FALSE,"Items with no project number"}</definedName>
    <definedName name="_jul02_4" localSheetId="34" hidden="1">{#N/A,#N/A,FALSE,"MAY96 2260";#N/A,#N/A,FALSE,"system reclass";#N/A,#N/A,FALSE,"Items with no project number"}</definedName>
    <definedName name="_jul02_4" localSheetId="31" hidden="1">{#N/A,#N/A,FALSE,"MAY96 2260";#N/A,#N/A,FALSE,"system reclass";#N/A,#N/A,FALSE,"Items with no project number"}</definedName>
    <definedName name="_jul02_4" hidden="1">{#N/A,#N/A,FALSE,"MAY96 2260";#N/A,#N/A,FALSE,"system reclass";#N/A,#N/A,FALSE,"Items with no project number"}</definedName>
    <definedName name="_jul02_5" localSheetId="35" hidden="1">{#N/A,#N/A,FALSE,"MAY96 2260";#N/A,#N/A,FALSE,"system reclass";#N/A,#N/A,FALSE,"Items with no project number"}</definedName>
    <definedName name="_jul02_5" localSheetId="37" hidden="1">{#N/A,#N/A,FALSE,"MAY96 2260";#N/A,#N/A,FALSE,"system reclass";#N/A,#N/A,FALSE,"Items with no project number"}</definedName>
    <definedName name="_jul02_5" localSheetId="36" hidden="1">{#N/A,#N/A,FALSE,"MAY96 2260";#N/A,#N/A,FALSE,"system reclass";#N/A,#N/A,FALSE,"Items with no project number"}</definedName>
    <definedName name="_jul02_5" localSheetId="33" hidden="1">{#N/A,#N/A,FALSE,"MAY96 2260";#N/A,#N/A,FALSE,"system reclass";#N/A,#N/A,FALSE,"Items with no project number"}</definedName>
    <definedName name="_jul02_5" localSheetId="34" hidden="1">{#N/A,#N/A,FALSE,"MAY96 2260";#N/A,#N/A,FALSE,"system reclass";#N/A,#N/A,FALSE,"Items with no project number"}</definedName>
    <definedName name="_jul02_5" localSheetId="31" hidden="1">{#N/A,#N/A,FALSE,"MAY96 2260";#N/A,#N/A,FALSE,"system reclass";#N/A,#N/A,FALSE,"Items with no project number"}</definedName>
    <definedName name="_jul02_5" hidden="1">{#N/A,#N/A,FALSE,"MAY96 2260";#N/A,#N/A,FALSE,"system reclass";#N/A,#N/A,FALSE,"Items with no project number"}</definedName>
    <definedName name="_JUL1">#REF!</definedName>
    <definedName name="_JUL2">#REF!</definedName>
    <definedName name="_JUL97">#REF!</definedName>
    <definedName name="_JUN1">#REF!</definedName>
    <definedName name="_JUN2">#REF!</definedName>
    <definedName name="_jy5" localSheetId="35" hidden="1">{#N/A,#N/A,FALSE,"masez (10)";#N/A,#N/A,FALSE,"masez (7)";#N/A,#N/A,FALSE,"masez (6)";#N/A,#N/A,FALSE,"masez (5)";#N/A,#N/A,FALSE,"masez (4)";#N/A,#N/A,FALSE,"masez (3)";#N/A,#N/A,FALSE,"masez (2)";#N/A,#N/A,FALSE,"GME";#N/A,#N/A,FALSE,"masez"}</definedName>
    <definedName name="_jy5" localSheetId="37" hidden="1">{#N/A,#N/A,FALSE,"masez (10)";#N/A,#N/A,FALSE,"masez (7)";#N/A,#N/A,FALSE,"masez (6)";#N/A,#N/A,FALSE,"masez (5)";#N/A,#N/A,FALSE,"masez (4)";#N/A,#N/A,FALSE,"masez (3)";#N/A,#N/A,FALSE,"masez (2)";#N/A,#N/A,FALSE,"GME";#N/A,#N/A,FALSE,"masez"}</definedName>
    <definedName name="_jy5" localSheetId="36" hidden="1">{#N/A,#N/A,FALSE,"masez (10)";#N/A,#N/A,FALSE,"masez (7)";#N/A,#N/A,FALSE,"masez (6)";#N/A,#N/A,FALSE,"masez (5)";#N/A,#N/A,FALSE,"masez (4)";#N/A,#N/A,FALSE,"masez (3)";#N/A,#N/A,FALSE,"masez (2)";#N/A,#N/A,FALSE,"GME";#N/A,#N/A,FALSE,"masez"}</definedName>
    <definedName name="_jy5" localSheetId="30" hidden="1">{#N/A,#N/A,FALSE,"masez (10)";#N/A,#N/A,FALSE,"masez (7)";#N/A,#N/A,FALSE,"masez (6)";#N/A,#N/A,FALSE,"masez (5)";#N/A,#N/A,FALSE,"masez (4)";#N/A,#N/A,FALSE,"masez (3)";#N/A,#N/A,FALSE,"masez (2)";#N/A,#N/A,FALSE,"GME";#N/A,#N/A,FALSE,"masez"}</definedName>
    <definedName name="_jy5" localSheetId="33" hidden="1">{#N/A,#N/A,FALSE,"masez (10)";#N/A,#N/A,FALSE,"masez (7)";#N/A,#N/A,FALSE,"masez (6)";#N/A,#N/A,FALSE,"masez (5)";#N/A,#N/A,FALSE,"masez (4)";#N/A,#N/A,FALSE,"masez (3)";#N/A,#N/A,FALSE,"masez (2)";#N/A,#N/A,FALSE,"GME";#N/A,#N/A,FALSE,"masez"}</definedName>
    <definedName name="_jy5" localSheetId="34" hidden="1">{#N/A,#N/A,FALSE,"masez (10)";#N/A,#N/A,FALSE,"masez (7)";#N/A,#N/A,FALSE,"masez (6)";#N/A,#N/A,FALSE,"masez (5)";#N/A,#N/A,FALSE,"masez (4)";#N/A,#N/A,FALSE,"masez (3)";#N/A,#N/A,FALSE,"masez (2)";#N/A,#N/A,FALSE,"GME";#N/A,#N/A,FALSE,"masez"}</definedName>
    <definedName name="_jy5" localSheetId="31" hidden="1">{#N/A,#N/A,FALSE,"masez (10)";#N/A,#N/A,FALSE,"masez (7)";#N/A,#N/A,FALSE,"masez (6)";#N/A,#N/A,FALSE,"masez (5)";#N/A,#N/A,FALSE,"masez (4)";#N/A,#N/A,FALSE,"masez (3)";#N/A,#N/A,FALSE,"masez (2)";#N/A,#N/A,FALSE,"GME";#N/A,#N/A,FALSE,"masez"}</definedName>
    <definedName name="_jy5" localSheetId="29"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jy5_1" localSheetId="35" hidden="1">{#N/A,#N/A,FALSE,"masez (10)";#N/A,#N/A,FALSE,"masez (7)";#N/A,#N/A,FALSE,"masez (6)";#N/A,#N/A,FALSE,"masez (5)";#N/A,#N/A,FALSE,"masez (4)";#N/A,#N/A,FALSE,"masez (3)";#N/A,#N/A,FALSE,"masez (2)";#N/A,#N/A,FALSE,"GME";#N/A,#N/A,FALSE,"masez"}</definedName>
    <definedName name="_jy5_1" localSheetId="37" hidden="1">{#N/A,#N/A,FALSE,"masez (10)";#N/A,#N/A,FALSE,"masez (7)";#N/A,#N/A,FALSE,"masez (6)";#N/A,#N/A,FALSE,"masez (5)";#N/A,#N/A,FALSE,"masez (4)";#N/A,#N/A,FALSE,"masez (3)";#N/A,#N/A,FALSE,"masez (2)";#N/A,#N/A,FALSE,"GME";#N/A,#N/A,FALSE,"masez"}</definedName>
    <definedName name="_jy5_1" localSheetId="36" hidden="1">{#N/A,#N/A,FALSE,"masez (10)";#N/A,#N/A,FALSE,"masez (7)";#N/A,#N/A,FALSE,"masez (6)";#N/A,#N/A,FALSE,"masez (5)";#N/A,#N/A,FALSE,"masez (4)";#N/A,#N/A,FALSE,"masez (3)";#N/A,#N/A,FALSE,"masez (2)";#N/A,#N/A,FALSE,"GME";#N/A,#N/A,FALSE,"masez"}</definedName>
    <definedName name="_jy5_1" localSheetId="33" hidden="1">{#N/A,#N/A,FALSE,"masez (10)";#N/A,#N/A,FALSE,"masez (7)";#N/A,#N/A,FALSE,"masez (6)";#N/A,#N/A,FALSE,"masez (5)";#N/A,#N/A,FALSE,"masez (4)";#N/A,#N/A,FALSE,"masez (3)";#N/A,#N/A,FALSE,"masez (2)";#N/A,#N/A,FALSE,"GME";#N/A,#N/A,FALSE,"masez"}</definedName>
    <definedName name="_jy5_1" localSheetId="34" hidden="1">{#N/A,#N/A,FALSE,"masez (10)";#N/A,#N/A,FALSE,"masez (7)";#N/A,#N/A,FALSE,"masez (6)";#N/A,#N/A,FALSE,"masez (5)";#N/A,#N/A,FALSE,"masez (4)";#N/A,#N/A,FALSE,"masez (3)";#N/A,#N/A,FALSE,"masez (2)";#N/A,#N/A,FALSE,"GME";#N/A,#N/A,FALSE,"masez"}</definedName>
    <definedName name="_jy5_1" localSheetId="31" hidden="1">{#N/A,#N/A,FALSE,"masez (10)";#N/A,#N/A,FALSE,"masez (7)";#N/A,#N/A,FALSE,"masez (6)";#N/A,#N/A,FALSE,"masez (5)";#N/A,#N/A,FALSE,"masez (4)";#N/A,#N/A,FALSE,"masez (3)";#N/A,#N/A,FALSE,"masez (2)";#N/A,#N/A,FALSE,"GME";#N/A,#N/A,FALSE,"masez"}</definedName>
    <definedName name="_jy5_1" hidden="1">{#N/A,#N/A,FALSE,"masez (10)";#N/A,#N/A,FALSE,"masez (7)";#N/A,#N/A,FALSE,"masez (6)";#N/A,#N/A,FALSE,"masez (5)";#N/A,#N/A,FALSE,"masez (4)";#N/A,#N/A,FALSE,"masez (3)";#N/A,#N/A,FALSE,"masez (2)";#N/A,#N/A,FALSE,"GME";#N/A,#N/A,FALSE,"masez"}</definedName>
    <definedName name="_JY554" localSheetId="35" hidden="1">{#N/A,#N/A,FALSE,"masez (10)";#N/A,#N/A,FALSE,"masez (7)";#N/A,#N/A,FALSE,"masez (6)";#N/A,#N/A,FALSE,"masez (5)";#N/A,#N/A,FALSE,"masez (4)";#N/A,#N/A,FALSE,"masez (3)";#N/A,#N/A,FALSE,"masez (2)";#N/A,#N/A,FALSE,"GME";#N/A,#N/A,FALSE,"masez"}</definedName>
    <definedName name="_JY554" localSheetId="37" hidden="1">{#N/A,#N/A,FALSE,"masez (10)";#N/A,#N/A,FALSE,"masez (7)";#N/A,#N/A,FALSE,"masez (6)";#N/A,#N/A,FALSE,"masez (5)";#N/A,#N/A,FALSE,"masez (4)";#N/A,#N/A,FALSE,"masez (3)";#N/A,#N/A,FALSE,"masez (2)";#N/A,#N/A,FALSE,"GME";#N/A,#N/A,FALSE,"masez"}</definedName>
    <definedName name="_JY554" localSheetId="36" hidden="1">{#N/A,#N/A,FALSE,"masez (10)";#N/A,#N/A,FALSE,"masez (7)";#N/A,#N/A,FALSE,"masez (6)";#N/A,#N/A,FALSE,"masez (5)";#N/A,#N/A,FALSE,"masez (4)";#N/A,#N/A,FALSE,"masez (3)";#N/A,#N/A,FALSE,"masez (2)";#N/A,#N/A,FALSE,"GME";#N/A,#N/A,FALSE,"masez"}</definedName>
    <definedName name="_JY554" localSheetId="33" hidden="1">{#N/A,#N/A,FALSE,"masez (10)";#N/A,#N/A,FALSE,"masez (7)";#N/A,#N/A,FALSE,"masez (6)";#N/A,#N/A,FALSE,"masez (5)";#N/A,#N/A,FALSE,"masez (4)";#N/A,#N/A,FALSE,"masez (3)";#N/A,#N/A,FALSE,"masez (2)";#N/A,#N/A,FALSE,"GME";#N/A,#N/A,FALSE,"masez"}</definedName>
    <definedName name="_JY554" localSheetId="34" hidden="1">{#N/A,#N/A,FALSE,"masez (10)";#N/A,#N/A,FALSE,"masez (7)";#N/A,#N/A,FALSE,"masez (6)";#N/A,#N/A,FALSE,"masez (5)";#N/A,#N/A,FALSE,"masez (4)";#N/A,#N/A,FALSE,"masez (3)";#N/A,#N/A,FALSE,"masez (2)";#N/A,#N/A,FALSE,"GME";#N/A,#N/A,FALSE,"masez"}</definedName>
    <definedName name="_JY554" localSheetId="31" hidden="1">{#N/A,#N/A,FALSE,"masez (10)";#N/A,#N/A,FALSE,"masez (7)";#N/A,#N/A,FALSE,"masez (6)";#N/A,#N/A,FALSE,"masez (5)";#N/A,#N/A,FALSE,"masez (4)";#N/A,#N/A,FALSE,"masez (3)";#N/A,#N/A,FALSE,"masez (2)";#N/A,#N/A,FALSE,"GME";#N/A,#N/A,FALSE,"masez"}</definedName>
    <definedName name="_JY554" hidden="1">{#N/A,#N/A,FALSE,"masez (10)";#N/A,#N/A,FALSE,"masez (7)";#N/A,#N/A,FALSE,"masez (6)";#N/A,#N/A,FALSE,"masez (5)";#N/A,#N/A,FALSE,"masez (4)";#N/A,#N/A,FALSE,"masez (3)";#N/A,#N/A,FALSE,"masez (2)";#N/A,#N/A,FALSE,"GME";#N/A,#N/A,FALSE,"masez"}</definedName>
    <definedName name="_jy6" localSheetId="35" hidden="1">{#N/A,#N/A,FALSE,"masez (10)";#N/A,#N/A,FALSE,"masez (7)";#N/A,#N/A,FALSE,"masez (6)";#N/A,#N/A,FALSE,"masez (5)";#N/A,#N/A,FALSE,"masez (4)";#N/A,#N/A,FALSE,"masez (3)";#N/A,#N/A,FALSE,"masez (2)";#N/A,#N/A,FALSE,"GME";#N/A,#N/A,FALSE,"masez"}</definedName>
    <definedName name="_jy6" localSheetId="37" hidden="1">{#N/A,#N/A,FALSE,"masez (10)";#N/A,#N/A,FALSE,"masez (7)";#N/A,#N/A,FALSE,"masez (6)";#N/A,#N/A,FALSE,"masez (5)";#N/A,#N/A,FALSE,"masez (4)";#N/A,#N/A,FALSE,"masez (3)";#N/A,#N/A,FALSE,"masez (2)";#N/A,#N/A,FALSE,"GME";#N/A,#N/A,FALSE,"masez"}</definedName>
    <definedName name="_jy6" localSheetId="36" hidden="1">{#N/A,#N/A,FALSE,"masez (10)";#N/A,#N/A,FALSE,"masez (7)";#N/A,#N/A,FALSE,"masez (6)";#N/A,#N/A,FALSE,"masez (5)";#N/A,#N/A,FALSE,"masez (4)";#N/A,#N/A,FALSE,"masez (3)";#N/A,#N/A,FALSE,"masez (2)";#N/A,#N/A,FALSE,"GME";#N/A,#N/A,FALSE,"masez"}</definedName>
    <definedName name="_jy6" localSheetId="33" hidden="1">{#N/A,#N/A,FALSE,"masez (10)";#N/A,#N/A,FALSE,"masez (7)";#N/A,#N/A,FALSE,"masez (6)";#N/A,#N/A,FALSE,"masez (5)";#N/A,#N/A,FALSE,"masez (4)";#N/A,#N/A,FALSE,"masez (3)";#N/A,#N/A,FALSE,"masez (2)";#N/A,#N/A,FALSE,"GME";#N/A,#N/A,FALSE,"masez"}</definedName>
    <definedName name="_jy6" localSheetId="34" hidden="1">{#N/A,#N/A,FALSE,"masez (10)";#N/A,#N/A,FALSE,"masez (7)";#N/A,#N/A,FALSE,"masez (6)";#N/A,#N/A,FALSE,"masez (5)";#N/A,#N/A,FALSE,"masez (4)";#N/A,#N/A,FALSE,"masez (3)";#N/A,#N/A,FALSE,"masez (2)";#N/A,#N/A,FALSE,"GME";#N/A,#N/A,FALSE,"masez"}</definedName>
    <definedName name="_jy6" localSheetId="31" hidden="1">{#N/A,#N/A,FALSE,"masez (10)";#N/A,#N/A,FALSE,"masez (7)";#N/A,#N/A,FALSE,"masez (6)";#N/A,#N/A,FALSE,"masez (5)";#N/A,#N/A,FALSE,"masez (4)";#N/A,#N/A,FALSE,"masez (3)";#N/A,#N/A,FALSE,"masez (2)";#N/A,#N/A,FALSE,"GME";#N/A,#N/A,FALSE,"masez"}</definedName>
    <definedName name="_jy6" hidden="1">{#N/A,#N/A,FALSE,"masez (10)";#N/A,#N/A,FALSE,"masez (7)";#N/A,#N/A,FALSE,"masez (6)";#N/A,#N/A,FALSE,"masez (5)";#N/A,#N/A,FALSE,"masez (4)";#N/A,#N/A,FALSE,"masez (3)";#N/A,#N/A,FALSE,"masez (2)";#N/A,#N/A,FALSE,"GME";#N/A,#N/A,FALSE,"masez"}</definedName>
    <definedName name="_k">#REF!</definedName>
    <definedName name="_k1" localSheetId="31">#REF!</definedName>
    <definedName name="_k1" hidden="1">#REF!</definedName>
    <definedName name="_k2" localSheetId="31">#REF!</definedName>
    <definedName name="_k2">!#REF!</definedName>
    <definedName name="_k3" localSheetId="31">#REF!</definedName>
    <definedName name="_k3">!#REF!</definedName>
    <definedName name="_Key01" hidden="1">#N/A</definedName>
    <definedName name="_Key1" localSheetId="35" hidden="1">#REF!</definedName>
    <definedName name="_Key1" localSheetId="37" hidden="1">#REF!</definedName>
    <definedName name="_Key1" localSheetId="25" hidden="1">#REF!</definedName>
    <definedName name="_Key1" localSheetId="36" hidden="1">#REF!</definedName>
    <definedName name="_Key1" localSheetId="30" hidden="1">#REF!</definedName>
    <definedName name="_Key1" localSheetId="24" hidden="1">#REF!</definedName>
    <definedName name="_Key1" localSheetId="22" hidden="1">#REF!</definedName>
    <definedName name="_Key1" localSheetId="33" hidden="1">#REF!</definedName>
    <definedName name="_Key1" localSheetId="34" hidden="1">#REF!</definedName>
    <definedName name="_Key1" localSheetId="31" hidden="1">#REF!</definedName>
    <definedName name="_Key1" localSheetId="29" hidden="1">#REF!</definedName>
    <definedName name="_Key1" hidden="1">#REF!</definedName>
    <definedName name="_Key10" localSheetId="35" hidden="1">#REF!</definedName>
    <definedName name="_Key10" localSheetId="37" hidden="1">#REF!</definedName>
    <definedName name="_Key10" localSheetId="36" hidden="1">#REF!</definedName>
    <definedName name="_Key10" localSheetId="33" hidden="1">#REF!</definedName>
    <definedName name="_Key10" localSheetId="34" hidden="1">#REF!</definedName>
    <definedName name="_Key10" hidden="1">#REF!</definedName>
    <definedName name="_Key11" localSheetId="35" hidden="1">#REF!</definedName>
    <definedName name="_Key11" localSheetId="37" hidden="1">#REF!</definedName>
    <definedName name="_Key11" localSheetId="36" hidden="1">#REF!</definedName>
    <definedName name="_Key11" localSheetId="33" hidden="1">#REF!</definedName>
    <definedName name="_Key11" localSheetId="34" hidden="1">#REF!</definedName>
    <definedName name="_KEY11" hidden="1">#REF!</definedName>
    <definedName name="_key12" localSheetId="36" hidden="1">#REF!</definedName>
    <definedName name="_key12" hidden="1">#REF!</definedName>
    <definedName name="_Key1a" localSheetId="36" hidden="1">#REF!</definedName>
    <definedName name="_Key1a" hidden="1">#REF!</definedName>
    <definedName name="_Key2" localSheetId="25" hidden="1">#REF!</definedName>
    <definedName name="_Key2" localSheetId="36" hidden="1">#REF!</definedName>
    <definedName name="_Key2" localSheetId="30" hidden="1">#REF!</definedName>
    <definedName name="_Key2" localSheetId="24" hidden="1">#REF!</definedName>
    <definedName name="_Key2" localSheetId="22" hidden="1">#REF!</definedName>
    <definedName name="_Key2" localSheetId="31" hidden="1">#REF!</definedName>
    <definedName name="_Key2" localSheetId="29" hidden="1">#REF!</definedName>
    <definedName name="_Key2" hidden="1">#REF!</definedName>
    <definedName name="_Key2a" localSheetId="36" hidden="1">#REF!</definedName>
    <definedName name="_Key2a" hidden="1">#REF!</definedName>
    <definedName name="_key3" localSheetId="36" hidden="1">#REF!</definedName>
    <definedName name="_key3" hidden="1">#REF!</definedName>
    <definedName name="_Key4" localSheetId="36" hidden="1">#REF!</definedName>
    <definedName name="_Key4" hidden="1">#REF!</definedName>
    <definedName name="_KEYL" localSheetId="36" hidden="1">#REF!</definedName>
    <definedName name="_KEYL" hidden="1">#REF!</definedName>
    <definedName name="_kEYYA" hidden="1">#REF!</definedName>
    <definedName name="_kfkf" localSheetId="36" hidden="1">#REF!</definedName>
    <definedName name="_kfkf" hidden="1">#REF!</definedName>
    <definedName name="_Ki1" localSheetId="31">#REF!</definedName>
    <definedName name="_Ki1">!#REF!</definedName>
    <definedName name="_Ki2" localSheetId="31">#REF!</definedName>
    <definedName name="_Ki2">!#REF!</definedName>
    <definedName name="_KJ1" hidden="1">#REF!</definedName>
    <definedName name="_kk1"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35" hidden="1">{"FlujoGastos",#N/A,FALSE,"Base";"FlujoGastos",#N/A,FALSE,"Buzón Tren";"FlujoGastos",#N/A,FALSE,"Buzón Camión";"FlujoGastos",#N/A,FALSE,"LHD Camión";"FlujoGastos",#N/A,FALSE,"Cámara Camión"}</definedName>
    <definedName name="_kk2" localSheetId="37" hidden="1">{"FlujoGastos",#N/A,FALSE,"Base";"FlujoGastos",#N/A,FALSE,"Buzón Tren";"FlujoGastos",#N/A,FALSE,"Buzón Camión";"FlujoGastos",#N/A,FALSE,"LHD Camión";"FlujoGastos",#N/A,FALSE,"Cámara Camión"}</definedName>
    <definedName name="_kk2" localSheetId="36" hidden="1">{"FlujoGastos",#N/A,FALSE,"Base";"FlujoGastos",#N/A,FALSE,"Buzón Tren";"FlujoGastos",#N/A,FALSE,"Buzón Camión";"FlujoGastos",#N/A,FALSE,"LHD Camión";"FlujoGastos",#N/A,FALSE,"Cámara Camión"}</definedName>
    <definedName name="_kk2" localSheetId="33" hidden="1">{"FlujoGastos",#N/A,FALSE,"Base";"FlujoGastos",#N/A,FALSE,"Buzón Tren";"FlujoGastos",#N/A,FALSE,"Buzón Camión";"FlujoGastos",#N/A,FALSE,"LHD Camión";"FlujoGastos",#N/A,FALSE,"Cámara Camión"}</definedName>
    <definedName name="_kk2" localSheetId="34" hidden="1">{"FlujoGastos",#N/A,FALSE,"Base";"FlujoGastos",#N/A,FALSE,"Buzón Tren";"FlujoGastos",#N/A,FALSE,"Buzón Camión";"FlujoGastos",#N/A,FALSE,"LHD Camión";"FlujoGastos",#N/A,FALSE,"Cámara Camión"}</definedName>
    <definedName name="_kk2" localSheetId="31"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35" hidden="1">{"desarrollo",#N/A,FALSE,"Cámara Camión";"resumen",#N/A,FALSE,"Cámara Camión";"eqprod",#N/A,FALSE,"Cámara Camión"}</definedName>
    <definedName name="_kk4" localSheetId="37" hidden="1">{"desarrollo",#N/A,FALSE,"Cámara Camión";"resumen",#N/A,FALSE,"Cámara Camión";"eqprod",#N/A,FALSE,"Cámara Camión"}</definedName>
    <definedName name="_kk4" localSheetId="36" hidden="1">{"desarrollo",#N/A,FALSE,"Cámara Camión";"resumen",#N/A,FALSE,"Cámara Camión";"eqprod",#N/A,FALSE,"Cámara Camión"}</definedName>
    <definedName name="_kk4" localSheetId="33" hidden="1">{"desarrollo",#N/A,FALSE,"Cámara Camión";"resumen",#N/A,FALSE,"Cámara Camión";"eqprod",#N/A,FALSE,"Cámara Camión"}</definedName>
    <definedName name="_kk4" localSheetId="34" hidden="1">{"desarrollo",#N/A,FALSE,"Cámara Camión";"resumen",#N/A,FALSE,"Cámara Camión";"eqprod",#N/A,FALSE,"Cámara Camión"}</definedName>
    <definedName name="_kk4" localSheetId="31" hidden="1">{"desarrollo",#N/A,FALSE,"Cámara Camión";"resumen",#N/A,FALSE,"Cámara Camión";"eqprod",#N/A,FALSE,"Cámara Camión"}</definedName>
    <definedName name="_kk4" hidden="1">{"desarrollo",#N/A,FALSE,"Cámara Camión";"resumen",#N/A,FALSE,"Cámara Camión";"eqprod",#N/A,FALSE,"Cámara Camión"}</definedName>
    <definedName name="_kvs1" localSheetId="35" hidden="1">{#N/A,#N/A,FALSE,"COVER1.XLS ";#N/A,#N/A,FALSE,"RACT1.XLS";#N/A,#N/A,FALSE,"RACT2.XLS";#N/A,#N/A,FALSE,"ECCMP";#N/A,#N/A,FALSE,"WELDER.XLS"}</definedName>
    <definedName name="_kvs1" localSheetId="37" hidden="1">{#N/A,#N/A,FALSE,"COVER1.XLS ";#N/A,#N/A,FALSE,"RACT1.XLS";#N/A,#N/A,FALSE,"RACT2.XLS";#N/A,#N/A,FALSE,"ECCMP";#N/A,#N/A,FALSE,"WELDER.XLS"}</definedName>
    <definedName name="_kvs1" localSheetId="36" hidden="1">{#N/A,#N/A,FALSE,"COVER1.XLS ";#N/A,#N/A,FALSE,"RACT1.XLS";#N/A,#N/A,FALSE,"RACT2.XLS";#N/A,#N/A,FALSE,"ECCMP";#N/A,#N/A,FALSE,"WELDER.XLS"}</definedName>
    <definedName name="_kvs1" localSheetId="33" hidden="1">{#N/A,#N/A,FALSE,"COVER1.XLS ";#N/A,#N/A,FALSE,"RACT1.XLS";#N/A,#N/A,FALSE,"RACT2.XLS";#N/A,#N/A,FALSE,"ECCMP";#N/A,#N/A,FALSE,"WELDER.XLS"}</definedName>
    <definedName name="_kvs1" localSheetId="34" hidden="1">{#N/A,#N/A,FALSE,"COVER1.XLS ";#N/A,#N/A,FALSE,"RACT1.XLS";#N/A,#N/A,FALSE,"RACT2.XLS";#N/A,#N/A,FALSE,"ECCMP";#N/A,#N/A,FALSE,"WELDER.XLS"}</definedName>
    <definedName name="_kvs1" localSheetId="31" hidden="1">{#N/A,#N/A,FALSE,"COVER1.XLS ";#N/A,#N/A,FALSE,"RACT1.XLS";#N/A,#N/A,FALSE,"RACT2.XLS";#N/A,#N/A,FALSE,"ECCMP";#N/A,#N/A,FALSE,"WELDER.XLS"}</definedName>
    <definedName name="_kvs1" hidden="1">{#N/A,#N/A,FALSE,"COVER1.XLS ";#N/A,#N/A,FALSE,"RACT1.XLS";#N/A,#N/A,FALSE,"RACT2.XLS";#N/A,#N/A,FALSE,"ECCMP";#N/A,#N/A,FALSE,"WELDER.XLS"}</definedName>
    <definedName name="_kvs2" localSheetId="35" hidden="1">{#N/A,#N/A,FALSE,"COVER1.XLS ";#N/A,#N/A,FALSE,"RACT1.XLS";#N/A,#N/A,FALSE,"RACT2.XLS";#N/A,#N/A,FALSE,"ECCMP";#N/A,#N/A,FALSE,"WELDER.XLS"}</definedName>
    <definedName name="_kvs2" localSheetId="37" hidden="1">{#N/A,#N/A,FALSE,"COVER1.XLS ";#N/A,#N/A,FALSE,"RACT1.XLS";#N/A,#N/A,FALSE,"RACT2.XLS";#N/A,#N/A,FALSE,"ECCMP";#N/A,#N/A,FALSE,"WELDER.XLS"}</definedName>
    <definedName name="_kvs2" localSheetId="36" hidden="1">{#N/A,#N/A,FALSE,"COVER1.XLS ";#N/A,#N/A,FALSE,"RACT1.XLS";#N/A,#N/A,FALSE,"RACT2.XLS";#N/A,#N/A,FALSE,"ECCMP";#N/A,#N/A,FALSE,"WELDER.XLS"}</definedName>
    <definedName name="_kvs2" localSheetId="33" hidden="1">{#N/A,#N/A,FALSE,"COVER1.XLS ";#N/A,#N/A,FALSE,"RACT1.XLS";#N/A,#N/A,FALSE,"RACT2.XLS";#N/A,#N/A,FALSE,"ECCMP";#N/A,#N/A,FALSE,"WELDER.XLS"}</definedName>
    <definedName name="_kvs2" localSheetId="34" hidden="1">{#N/A,#N/A,FALSE,"COVER1.XLS ";#N/A,#N/A,FALSE,"RACT1.XLS";#N/A,#N/A,FALSE,"RACT2.XLS";#N/A,#N/A,FALSE,"ECCMP";#N/A,#N/A,FALSE,"WELDER.XLS"}</definedName>
    <definedName name="_kvs2" localSheetId="31" hidden="1">{#N/A,#N/A,FALSE,"COVER1.XLS ";#N/A,#N/A,FALSE,"RACT1.XLS";#N/A,#N/A,FALSE,"RACT2.XLS";#N/A,#N/A,FALSE,"ECCMP";#N/A,#N/A,FALSE,"WELDER.XLS"}</definedName>
    <definedName name="_kvs2" hidden="1">{#N/A,#N/A,FALSE,"COVER1.XLS ";#N/A,#N/A,FALSE,"RACT1.XLS";#N/A,#N/A,FALSE,"RACT2.XLS";#N/A,#N/A,FALSE,"ECCMP";#N/A,#N/A,FALSE,"WELDER.XLS"}</definedName>
    <definedName name="_kvs5" localSheetId="35" hidden="1">{#N/A,#N/A,FALSE,"COVER.XLS";#N/A,#N/A,FALSE,"RACT1.XLS";#N/A,#N/A,FALSE,"RACT2.XLS";#N/A,#N/A,FALSE,"ECCMP";#N/A,#N/A,FALSE,"WELDER.XLS"}</definedName>
    <definedName name="_kvs5" localSheetId="37" hidden="1">{#N/A,#N/A,FALSE,"COVER.XLS";#N/A,#N/A,FALSE,"RACT1.XLS";#N/A,#N/A,FALSE,"RACT2.XLS";#N/A,#N/A,FALSE,"ECCMP";#N/A,#N/A,FALSE,"WELDER.XLS"}</definedName>
    <definedName name="_kvs5" localSheetId="36" hidden="1">{#N/A,#N/A,FALSE,"COVER.XLS";#N/A,#N/A,FALSE,"RACT1.XLS";#N/A,#N/A,FALSE,"RACT2.XLS";#N/A,#N/A,FALSE,"ECCMP";#N/A,#N/A,FALSE,"WELDER.XLS"}</definedName>
    <definedName name="_kvs5" localSheetId="33" hidden="1">{#N/A,#N/A,FALSE,"COVER.XLS";#N/A,#N/A,FALSE,"RACT1.XLS";#N/A,#N/A,FALSE,"RACT2.XLS";#N/A,#N/A,FALSE,"ECCMP";#N/A,#N/A,FALSE,"WELDER.XLS"}</definedName>
    <definedName name="_kvs5" localSheetId="34" hidden="1">{#N/A,#N/A,FALSE,"COVER.XLS";#N/A,#N/A,FALSE,"RACT1.XLS";#N/A,#N/A,FALSE,"RACT2.XLS";#N/A,#N/A,FALSE,"ECCMP";#N/A,#N/A,FALSE,"WELDER.XLS"}</definedName>
    <definedName name="_kvs5" localSheetId="31" hidden="1">{#N/A,#N/A,FALSE,"COVER.XLS";#N/A,#N/A,FALSE,"RACT1.XLS";#N/A,#N/A,FALSE,"RACT2.XLS";#N/A,#N/A,FALSE,"ECCMP";#N/A,#N/A,FALSE,"WELDER.XLS"}</definedName>
    <definedName name="_kvs5" hidden="1">{#N/A,#N/A,FALSE,"COVER.XLS";#N/A,#N/A,FALSE,"RACT1.XLS";#N/A,#N/A,FALSE,"RACT2.XLS";#N/A,#N/A,FALSE,"ECCMP";#N/A,#N/A,FALSE,"WELDER.XLS"}</definedName>
    <definedName name="_kvs8" localSheetId="35" hidden="1">{#N/A,#N/A,FALSE,"COVER1.XLS ";#N/A,#N/A,FALSE,"RACT1.XLS";#N/A,#N/A,FALSE,"RACT2.XLS";#N/A,#N/A,FALSE,"ECCMP";#N/A,#N/A,FALSE,"WELDER.XLS"}</definedName>
    <definedName name="_kvs8" localSheetId="37" hidden="1">{#N/A,#N/A,FALSE,"COVER1.XLS ";#N/A,#N/A,FALSE,"RACT1.XLS";#N/A,#N/A,FALSE,"RACT2.XLS";#N/A,#N/A,FALSE,"ECCMP";#N/A,#N/A,FALSE,"WELDER.XLS"}</definedName>
    <definedName name="_kvs8" localSheetId="36" hidden="1">{#N/A,#N/A,FALSE,"COVER1.XLS ";#N/A,#N/A,FALSE,"RACT1.XLS";#N/A,#N/A,FALSE,"RACT2.XLS";#N/A,#N/A,FALSE,"ECCMP";#N/A,#N/A,FALSE,"WELDER.XLS"}</definedName>
    <definedName name="_kvs8" localSheetId="33" hidden="1">{#N/A,#N/A,FALSE,"COVER1.XLS ";#N/A,#N/A,FALSE,"RACT1.XLS";#N/A,#N/A,FALSE,"RACT2.XLS";#N/A,#N/A,FALSE,"ECCMP";#N/A,#N/A,FALSE,"WELDER.XLS"}</definedName>
    <definedName name="_kvs8" localSheetId="34" hidden="1">{#N/A,#N/A,FALSE,"COVER1.XLS ";#N/A,#N/A,FALSE,"RACT1.XLS";#N/A,#N/A,FALSE,"RACT2.XLS";#N/A,#N/A,FALSE,"ECCMP";#N/A,#N/A,FALSE,"WELDER.XLS"}</definedName>
    <definedName name="_kvs8" localSheetId="31" hidden="1">{#N/A,#N/A,FALSE,"COVER1.XLS ";#N/A,#N/A,FALSE,"RACT1.XLS";#N/A,#N/A,FALSE,"RACT2.XLS";#N/A,#N/A,FALSE,"ECCMP";#N/A,#N/A,FALSE,"WELDER.XLS"}</definedName>
    <definedName name="_kvs8" hidden="1">{#N/A,#N/A,FALSE,"COVER1.XLS ";#N/A,#N/A,FALSE,"RACT1.XLS";#N/A,#N/A,FALSE,"RACT2.XLS";#N/A,#N/A,FALSE,"ECCMP";#N/A,#N/A,FALSE,"WELDER.XLS"}</definedName>
    <definedName name="_l">#REF!</definedName>
    <definedName name="_Lan1" hidden="1">{"'Sheet1'!$L$16"}</definedName>
    <definedName name="_LAN3" hidden="1">{"'Sheet1'!$L$16"}</definedName>
    <definedName name="_le3" localSheetId="31" hidden="1">{"'Break down'!$A$4"}</definedName>
    <definedName name="_le3" hidden="1">{"'Break down'!$A$4"}</definedName>
    <definedName name="_len2" localSheetId="31">#REF!</definedName>
    <definedName name="_len2">!#REF!</definedName>
    <definedName name="_len3" localSheetId="31">#REF!</definedName>
    <definedName name="_len3">!#REF!</definedName>
    <definedName name="_ley1" localSheetId="31">#REF!</definedName>
    <definedName name="_ley1">!#REF!</definedName>
    <definedName name="_lk1"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l1" localSheetId="35"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ll1" localSheetId="37"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ll1" localSheetId="36"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ll1" localSheetId="3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ll1" localSheetId="3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ll1" localSheetId="3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ll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lll1" localSheetId="35" hidden="1">{#N/A,#N/A,FALSE,"voz corporativa";#N/A,#N/A,FALSE,"Transmisión de datos";#N/A,#N/A,FALSE,"Videoconferencia";#N/A,#N/A,FALSE,"Correo electrónico";#N/A,#N/A,FALSE,"Correo de voz";#N/A,#N/A,FALSE,"Megafax";#N/A,#N/A,FALSE,"Edi";#N/A,#N/A,FALSE,"Internet";#N/A,#N/A,FALSE,"VSAT";#N/A,#N/A,FALSE,"ing ult. milla"}</definedName>
    <definedName name="_lll1" localSheetId="37" hidden="1">{#N/A,#N/A,FALSE,"voz corporativa";#N/A,#N/A,FALSE,"Transmisión de datos";#N/A,#N/A,FALSE,"Videoconferencia";#N/A,#N/A,FALSE,"Correo electrónico";#N/A,#N/A,FALSE,"Correo de voz";#N/A,#N/A,FALSE,"Megafax";#N/A,#N/A,FALSE,"Edi";#N/A,#N/A,FALSE,"Internet";#N/A,#N/A,FALSE,"VSAT";#N/A,#N/A,FALSE,"ing ult. milla"}</definedName>
    <definedName name="_lll1" localSheetId="36" hidden="1">{#N/A,#N/A,FALSE,"voz corporativa";#N/A,#N/A,FALSE,"Transmisión de datos";#N/A,#N/A,FALSE,"Videoconferencia";#N/A,#N/A,FALSE,"Correo electrónico";#N/A,#N/A,FALSE,"Correo de voz";#N/A,#N/A,FALSE,"Megafax";#N/A,#N/A,FALSE,"Edi";#N/A,#N/A,FALSE,"Internet";#N/A,#N/A,FALSE,"VSAT";#N/A,#N/A,FALSE,"ing ult. milla"}</definedName>
    <definedName name="_lll1" localSheetId="33" hidden="1">{#N/A,#N/A,FALSE,"voz corporativa";#N/A,#N/A,FALSE,"Transmisión de datos";#N/A,#N/A,FALSE,"Videoconferencia";#N/A,#N/A,FALSE,"Correo electrónico";#N/A,#N/A,FALSE,"Correo de voz";#N/A,#N/A,FALSE,"Megafax";#N/A,#N/A,FALSE,"Edi";#N/A,#N/A,FALSE,"Internet";#N/A,#N/A,FALSE,"VSAT";#N/A,#N/A,FALSE,"ing ult. milla"}</definedName>
    <definedName name="_lll1" localSheetId="34" hidden="1">{#N/A,#N/A,FALSE,"voz corporativa";#N/A,#N/A,FALSE,"Transmisión de datos";#N/A,#N/A,FALSE,"Videoconferencia";#N/A,#N/A,FALSE,"Correo electrónico";#N/A,#N/A,FALSE,"Correo de voz";#N/A,#N/A,FALSE,"Megafax";#N/A,#N/A,FALSE,"Edi";#N/A,#N/A,FALSE,"Internet";#N/A,#N/A,FALSE,"VSAT";#N/A,#N/A,FALSE,"ing ult. milla"}</definedName>
    <definedName name="_lll1" localSheetId="31" hidden="1">{#N/A,#N/A,FALSE,"voz corporativa";#N/A,#N/A,FALSE,"Transmisión de datos";#N/A,#N/A,FALSE,"Videoconferencia";#N/A,#N/A,FALSE,"Correo electrónico";#N/A,#N/A,FALSE,"Correo de voz";#N/A,#N/A,FALSE,"Megafax";#N/A,#N/A,FALSE,"Edi";#N/A,#N/A,FALSE,"Internet";#N/A,#N/A,FALSE,"VSAT";#N/A,#N/A,FALSE,"ing ult. milla"}</definedName>
    <definedName name="_lll1" hidden="1">{#N/A,#N/A,FALSE,"voz corporativa";#N/A,#N/A,FALSE,"Transmisión de datos";#N/A,#N/A,FALSE,"Videoconferencia";#N/A,#N/A,FALSE,"Correo electrónico";#N/A,#N/A,FALSE,"Correo de voz";#N/A,#N/A,FALSE,"Megafax";#N/A,#N/A,FALSE,"Edi";#N/A,#N/A,FALSE,"Internet";#N/A,#N/A,FALSE,"VSAT";#N/A,#N/A,FALSE,"ing ult. milla"}</definedName>
    <definedName name="_lns72" localSheetId="35" hidden="1">{#N/A,#N/A,TRUE,"1842CWN0"}</definedName>
    <definedName name="_lns72" localSheetId="37" hidden="1">{#N/A,#N/A,TRUE,"1842CWN0"}</definedName>
    <definedName name="_lns72" localSheetId="36" hidden="1">{#N/A,#N/A,TRUE,"1842CWN0"}</definedName>
    <definedName name="_lns72" localSheetId="33" hidden="1">{#N/A,#N/A,TRUE,"1842CWN0"}</definedName>
    <definedName name="_lns72" localSheetId="34" hidden="1">{#N/A,#N/A,TRUE,"1842CWN0"}</definedName>
    <definedName name="_lns72" localSheetId="31" hidden="1">{#N/A,#N/A,TRUE,"1842CWN0"}</definedName>
    <definedName name="_lns72" hidden="1">{#N/A,#N/A,TRUE,"1842CWN0"}</definedName>
    <definedName name="_LOP1">#REF!</definedName>
    <definedName name="_lot1" localSheetId="35" hidden="1">{#N/A,#N/A,FALSE,"Total_OC015";#N/A,#N/A,FALSE,"ADMIN";#N/A,#N/A,FALSE,"PROCES";#N/A,#N/A,FALSE,"mecan";#N/A,#N/A,FALSE,"civil";#N/A,#N/A,FALSE,"CAÑER";#N/A,#N/A,FALSE,"ELEC";#N/A,#N/A,FALSE,"INSTR"}</definedName>
    <definedName name="_lot1" localSheetId="37" hidden="1">{#N/A,#N/A,FALSE,"Total_OC015";#N/A,#N/A,FALSE,"ADMIN";#N/A,#N/A,FALSE,"PROCES";#N/A,#N/A,FALSE,"mecan";#N/A,#N/A,FALSE,"civil";#N/A,#N/A,FALSE,"CAÑER";#N/A,#N/A,FALSE,"ELEC";#N/A,#N/A,FALSE,"INSTR"}</definedName>
    <definedName name="_lot1" localSheetId="36" hidden="1">{#N/A,#N/A,FALSE,"Total_OC015";#N/A,#N/A,FALSE,"ADMIN";#N/A,#N/A,FALSE,"PROCES";#N/A,#N/A,FALSE,"mecan";#N/A,#N/A,FALSE,"civil";#N/A,#N/A,FALSE,"CAÑER";#N/A,#N/A,FALSE,"ELEC";#N/A,#N/A,FALSE,"INSTR"}</definedName>
    <definedName name="_lot1" localSheetId="33" hidden="1">{#N/A,#N/A,FALSE,"Total_OC015";#N/A,#N/A,FALSE,"ADMIN";#N/A,#N/A,FALSE,"PROCES";#N/A,#N/A,FALSE,"mecan";#N/A,#N/A,FALSE,"civil";#N/A,#N/A,FALSE,"CAÑER";#N/A,#N/A,FALSE,"ELEC";#N/A,#N/A,FALSE,"INSTR"}</definedName>
    <definedName name="_lot1" localSheetId="34" hidden="1">{#N/A,#N/A,FALSE,"Total_OC015";#N/A,#N/A,FALSE,"ADMIN";#N/A,#N/A,FALSE,"PROCES";#N/A,#N/A,FALSE,"mecan";#N/A,#N/A,FALSE,"civil";#N/A,#N/A,FALSE,"CAÑER";#N/A,#N/A,FALSE,"ELEC";#N/A,#N/A,FALSE,"INSTR"}</definedName>
    <definedName name="_lot1" localSheetId="31"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LQ3">#REF!</definedName>
    <definedName name="_lq5" localSheetId="31">#REF!</definedName>
    <definedName name="_lq5">!#REF!</definedName>
    <definedName name="_lu1" localSheetId="35" hidden="1">{#N/A,#N/A,FALSE,"subcontract"}</definedName>
    <definedName name="_lu1" localSheetId="37" hidden="1">{#N/A,#N/A,FALSE,"subcontract"}</definedName>
    <definedName name="_lu1" localSheetId="36" hidden="1">{#N/A,#N/A,FALSE,"subcontract"}</definedName>
    <definedName name="_lu1" localSheetId="33" hidden="1">{#N/A,#N/A,FALSE,"subcontract"}</definedName>
    <definedName name="_lu1" localSheetId="34" hidden="1">{#N/A,#N/A,FALSE,"subcontract"}</definedName>
    <definedName name="_lu1" localSheetId="31" hidden="1">{#N/A,#N/A,FALSE,"subcontract"}</definedName>
    <definedName name="_lu1" hidden="1">{#N/A,#N/A,FALSE,"subcontract"}</definedName>
    <definedName name="_lu2" localSheetId="35" hidden="1">{#N/A,#N/A,FALSE,"subcontract"}</definedName>
    <definedName name="_lu2" localSheetId="37" hidden="1">{#N/A,#N/A,FALSE,"subcontract"}</definedName>
    <definedName name="_lu2" localSheetId="36" hidden="1">{#N/A,#N/A,FALSE,"subcontract"}</definedName>
    <definedName name="_lu2" localSheetId="33" hidden="1">{#N/A,#N/A,FALSE,"subcontract"}</definedName>
    <definedName name="_lu2" localSheetId="34" hidden="1">{#N/A,#N/A,FALSE,"subcontract"}</definedName>
    <definedName name="_lu2" localSheetId="31" hidden="1">{#N/A,#N/A,FALSE,"subcontract"}</definedName>
    <definedName name="_lu2" hidden="1">{#N/A,#N/A,FALSE,"subcontract"}</definedName>
    <definedName name="_lu222" localSheetId="35" hidden="1">{#N/A,#N/A,FALSE,"subcontract"}</definedName>
    <definedName name="_lu222" localSheetId="37" hidden="1">{#N/A,#N/A,FALSE,"subcontract"}</definedName>
    <definedName name="_lu222" localSheetId="36" hidden="1">{#N/A,#N/A,FALSE,"subcontract"}</definedName>
    <definedName name="_lu222" localSheetId="33" hidden="1">{#N/A,#N/A,FALSE,"subcontract"}</definedName>
    <definedName name="_lu222" localSheetId="34" hidden="1">{#N/A,#N/A,FALSE,"subcontract"}</definedName>
    <definedName name="_lu222" localSheetId="31" hidden="1">{#N/A,#N/A,FALSE,"subcontract"}</definedName>
    <definedName name="_lu222" hidden="1">{#N/A,#N/A,FALSE,"subcontract"}</definedName>
    <definedName name="_M" localSheetId="31">#REF!</definedName>
    <definedName name="_M">!#REF!</definedName>
    <definedName name="_M13600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13600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13600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13600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13600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13600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13600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2" localSheetId="35" hidden="1">{#N/A,#N/A,FALSE,"TEC-01";#N/A,#N/A,FALSE,"TEC - 02";#N/A,#N/A,FALSE,"TEC - 03";#N/A,#N/A,FALSE,"TEC - 04";#N/A,#N/A,FALSE,"TEC-07";#N/A,#N/A,FALSE,"TEC-08";#N/A,#N/A,FALSE,"TEC - 09A";#N/A,#N/A,FALSE,"TEC - 09B";#N/A,#N/A,FALSE,"TEC - 09C";#N/A,#N/A,FALSE,"TEC - 10";#N/A,#N/A,FALSE,"TEC-11"}</definedName>
    <definedName name="_M2" localSheetId="37" hidden="1">{#N/A,#N/A,FALSE,"TEC-01";#N/A,#N/A,FALSE,"TEC - 02";#N/A,#N/A,FALSE,"TEC - 03";#N/A,#N/A,FALSE,"TEC - 04";#N/A,#N/A,FALSE,"TEC-07";#N/A,#N/A,FALSE,"TEC-08";#N/A,#N/A,FALSE,"TEC - 09A";#N/A,#N/A,FALSE,"TEC - 09B";#N/A,#N/A,FALSE,"TEC - 09C";#N/A,#N/A,FALSE,"TEC - 10";#N/A,#N/A,FALSE,"TEC-11"}</definedName>
    <definedName name="_M2" localSheetId="36" hidden="1">{#N/A,#N/A,FALSE,"TEC-01";#N/A,#N/A,FALSE,"TEC - 02";#N/A,#N/A,FALSE,"TEC - 03";#N/A,#N/A,FALSE,"TEC - 04";#N/A,#N/A,FALSE,"TEC-07";#N/A,#N/A,FALSE,"TEC-08";#N/A,#N/A,FALSE,"TEC - 09A";#N/A,#N/A,FALSE,"TEC - 09B";#N/A,#N/A,FALSE,"TEC - 09C";#N/A,#N/A,FALSE,"TEC - 10";#N/A,#N/A,FALSE,"TEC-11"}</definedName>
    <definedName name="_M2" localSheetId="33" hidden="1">{#N/A,#N/A,FALSE,"TEC-01";#N/A,#N/A,FALSE,"TEC - 02";#N/A,#N/A,FALSE,"TEC - 03";#N/A,#N/A,FALSE,"TEC - 04";#N/A,#N/A,FALSE,"TEC-07";#N/A,#N/A,FALSE,"TEC-08";#N/A,#N/A,FALSE,"TEC - 09A";#N/A,#N/A,FALSE,"TEC - 09B";#N/A,#N/A,FALSE,"TEC - 09C";#N/A,#N/A,FALSE,"TEC - 10";#N/A,#N/A,FALSE,"TEC-11"}</definedName>
    <definedName name="_M2" localSheetId="34" hidden="1">{#N/A,#N/A,FALSE,"TEC-01";#N/A,#N/A,FALSE,"TEC - 02";#N/A,#N/A,FALSE,"TEC - 03";#N/A,#N/A,FALSE,"TEC - 04";#N/A,#N/A,FALSE,"TEC-07";#N/A,#N/A,FALSE,"TEC-08";#N/A,#N/A,FALSE,"TEC - 09A";#N/A,#N/A,FALSE,"TEC - 09B";#N/A,#N/A,FALSE,"TEC - 09C";#N/A,#N/A,FALSE,"TEC - 10";#N/A,#N/A,FALSE,"TEC-11"}</definedName>
    <definedName name="_M2" localSheetId="31" hidden="1">{#N/A,#N/A,FALSE,"TEC-01";#N/A,#N/A,FALSE,"TEC - 02";#N/A,#N/A,FALSE,"TEC - 03";#N/A,#N/A,FALSE,"TEC - 04";#N/A,#N/A,FALSE,"TEC-07";#N/A,#N/A,FALSE,"TEC-08";#N/A,#N/A,FALSE,"TEC - 09A";#N/A,#N/A,FALSE,"TEC - 09B";#N/A,#N/A,FALSE,"TEC - 09C";#N/A,#N/A,FALSE,"TEC - 10";#N/A,#N/A,FALSE,"TEC-11"}</definedName>
    <definedName name="_M2" hidden="1">{#N/A,#N/A,FALSE,"TEC-01";#N/A,#N/A,FALSE,"TEC - 02";#N/A,#N/A,FALSE,"TEC - 03";#N/A,#N/A,FALSE,"TEC - 04";#N/A,#N/A,FALSE,"TEC-07";#N/A,#N/A,FALSE,"TEC-08";#N/A,#N/A,FALSE,"TEC - 09A";#N/A,#N/A,FALSE,"TEC - 09B";#N/A,#N/A,FALSE,"TEC - 09C";#N/A,#N/A,FALSE,"TEC - 10";#N/A,#N/A,FALSE,"TEC-11"}</definedName>
    <definedName name="_M851105"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851105"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851105"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851105"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851105"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851105"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85110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_ma5">#REF!</definedName>
    <definedName name="_MAD1">#REF!</definedName>
    <definedName name="_MAI1">#REF!</definedName>
    <definedName name="_MAI2">#REF!</definedName>
    <definedName name="_MAN1" localSheetId="31">#REF!</definedName>
    <definedName name="_MAN1">!#REF!</definedName>
    <definedName name="_manufact" localSheetId="31">#REF!</definedName>
    <definedName name="_manufact">!#REF!</definedName>
    <definedName name="_manufactr" localSheetId="31">#REF!</definedName>
    <definedName name="_manufactr">!#REF!</definedName>
    <definedName name="_MAR1">#REF!</definedName>
    <definedName name="_MAR2">#REF!</definedName>
    <definedName name="_MAT1">#REF!</definedName>
    <definedName name="_mat2">#REF!</definedName>
    <definedName name="_MatInverse_In" localSheetId="35" hidden="1">#REF!</definedName>
    <definedName name="_MatInverse_In" localSheetId="33" hidden="1">#REF!</definedName>
    <definedName name="_MatInverse_In" localSheetId="34" hidden="1">#REF!</definedName>
    <definedName name="_MatInverse_In" localSheetId="31" hidden="1">#REF!</definedName>
    <definedName name="_MatInverse_In" hidden="1">#REF!</definedName>
    <definedName name="_MatMult_A" localSheetId="35" hidden="1">#REF!</definedName>
    <definedName name="_MatMult_A" localSheetId="36" hidden="1">#REF!</definedName>
    <definedName name="_MatMult_A" localSheetId="33" hidden="1">#REF!</definedName>
    <definedName name="_MatMult_A" localSheetId="34" hidden="1">#REF!</definedName>
    <definedName name="_MatMult_A" hidden="1">#REF!</definedName>
    <definedName name="_MatMult_AxB" localSheetId="36" hidden="1">#REF!</definedName>
    <definedName name="_MatMult_AxB" hidden="1">#REF!</definedName>
    <definedName name="_MatMult_B" localSheetId="36" hidden="1">#REF!</definedName>
    <definedName name="_MatMult_B" hidden="1">#REF!</definedName>
    <definedName name="_may03">#REF!</definedName>
    <definedName name="_may05">#REF!</definedName>
    <definedName name="_may07">#REF!</definedName>
    <definedName name="_may10">#REF!</definedName>
    <definedName name="_MAY94" localSheetId="31">#REF!</definedName>
    <definedName name="_MAY94">!#REF!</definedName>
    <definedName name="_MBB108">#REF!</definedName>
    <definedName name="_MBB1214">#REF!</definedName>
    <definedName name="_MBB1616">#REF!</definedName>
    <definedName name="_MdC8">#REF!</definedName>
    <definedName name="_me2" localSheetId="31">#REF!</definedName>
    <definedName name="_me2">!#REF!</definedName>
    <definedName name="_MES1">#REF!</definedName>
    <definedName name="_MES2">#REF!</definedName>
    <definedName name="_MES3">#REF!</definedName>
    <definedName name="_MET1">#REF!</definedName>
    <definedName name="_MET2">#REF!</definedName>
    <definedName name="_mkojuh" hidden="1">#REF!</definedName>
    <definedName name="_mmm1" hidden="1">{#N/A,#N/A,FALSE,"EL 11";#N/A,#N/A,FALSE,"EL 13";#N/A,#N/A,FALSE,"EL 17";#N/A,#N/A,FALSE,"EL 19";#N/A,#N/A,FALSE,"EL 23";#N/A,#N/A,FALSE,"COMUN.-INCEND."}</definedName>
    <definedName name="_MO1">#REF!</definedName>
    <definedName name="_MOD" hidden="1">#REF!</definedName>
    <definedName name="_model" localSheetId="31">#REF!</definedName>
    <definedName name="_model">!#REF!</definedName>
    <definedName name="_MT1">#REF!</definedName>
    <definedName name="_MT2">#REF!</definedName>
    <definedName name="_MTE10">#REF!</definedName>
    <definedName name="_MTE5">#REF!</definedName>
    <definedName name="_mw1">#REF!</definedName>
    <definedName name="_mwh2">#REF!</definedName>
    <definedName name="_n">#REF!</definedName>
    <definedName name="_n1" localSheetId="35" hidden="1">{#N/A,#N/A,FALSE,"Vessel1 1";#N/A,#N/A,FALSE,"Vessel1 2";#N/A,#N/A,FALSE,"Vessel1 3";#N/A,#N/A,FALSE,"Vessel1 4";#N/A,#N/A,FALSE,"Vessel1 5";#N/A,#N/A,FALSE,"Vessel1 6";#N/A,#N/A,FALSE,"Vessel1 7";#N/A,#N/A,FALSE,"Vessel1 8";#N/A,#N/A,FALSE,"Vessel1 9";#N/A,#N/A,FALSE,"Vessel1 10";#N/A,#N/A,FALSE,"Vessel1 11"}</definedName>
    <definedName name="_n1" localSheetId="37" hidden="1">{#N/A,#N/A,FALSE,"Vessel1 1";#N/A,#N/A,FALSE,"Vessel1 2";#N/A,#N/A,FALSE,"Vessel1 3";#N/A,#N/A,FALSE,"Vessel1 4";#N/A,#N/A,FALSE,"Vessel1 5";#N/A,#N/A,FALSE,"Vessel1 6";#N/A,#N/A,FALSE,"Vessel1 7";#N/A,#N/A,FALSE,"Vessel1 8";#N/A,#N/A,FALSE,"Vessel1 9";#N/A,#N/A,FALSE,"Vessel1 10";#N/A,#N/A,FALSE,"Vessel1 11"}</definedName>
    <definedName name="_n1" localSheetId="36" hidden="1">{#N/A,#N/A,FALSE,"Vessel1 1";#N/A,#N/A,FALSE,"Vessel1 2";#N/A,#N/A,FALSE,"Vessel1 3";#N/A,#N/A,FALSE,"Vessel1 4";#N/A,#N/A,FALSE,"Vessel1 5";#N/A,#N/A,FALSE,"Vessel1 6";#N/A,#N/A,FALSE,"Vessel1 7";#N/A,#N/A,FALSE,"Vessel1 8";#N/A,#N/A,FALSE,"Vessel1 9";#N/A,#N/A,FALSE,"Vessel1 10";#N/A,#N/A,FALSE,"Vessel1 11"}</definedName>
    <definedName name="_n1" localSheetId="33" hidden="1">{#N/A,#N/A,FALSE,"Vessel1 1";#N/A,#N/A,FALSE,"Vessel1 2";#N/A,#N/A,FALSE,"Vessel1 3";#N/A,#N/A,FALSE,"Vessel1 4";#N/A,#N/A,FALSE,"Vessel1 5";#N/A,#N/A,FALSE,"Vessel1 6";#N/A,#N/A,FALSE,"Vessel1 7";#N/A,#N/A,FALSE,"Vessel1 8";#N/A,#N/A,FALSE,"Vessel1 9";#N/A,#N/A,FALSE,"Vessel1 10";#N/A,#N/A,FALSE,"Vessel1 11"}</definedName>
    <definedName name="_n1" localSheetId="34" hidden="1">{#N/A,#N/A,FALSE,"Vessel1 1";#N/A,#N/A,FALSE,"Vessel1 2";#N/A,#N/A,FALSE,"Vessel1 3";#N/A,#N/A,FALSE,"Vessel1 4";#N/A,#N/A,FALSE,"Vessel1 5";#N/A,#N/A,FALSE,"Vessel1 6";#N/A,#N/A,FALSE,"Vessel1 7";#N/A,#N/A,FALSE,"Vessel1 8";#N/A,#N/A,FALSE,"Vessel1 9";#N/A,#N/A,FALSE,"Vessel1 10";#N/A,#N/A,FALSE,"Vessel1 11"}</definedName>
    <definedName name="_n1" localSheetId="31" hidden="1">{#N/A,#N/A,FALSE,"Vessel1 1";#N/A,#N/A,FALSE,"Vessel1 2";#N/A,#N/A,FALSE,"Vessel1 3";#N/A,#N/A,FALSE,"Vessel1 4";#N/A,#N/A,FALSE,"Vessel1 5";#N/A,#N/A,FALSE,"Vessel1 6";#N/A,#N/A,FALSE,"Vessel1 7";#N/A,#N/A,FALSE,"Vessel1 8";#N/A,#N/A,FALSE,"Vessel1 9";#N/A,#N/A,FALSE,"Vessel1 10";#N/A,#N/A,FALSE,"Vessel1 11"}</definedName>
    <definedName name="_n1" hidden="1">{#N/A,#N/A,FALSE,"Vessel1 1";#N/A,#N/A,FALSE,"Vessel1 2";#N/A,#N/A,FALSE,"Vessel1 3";#N/A,#N/A,FALSE,"Vessel1 4";#N/A,#N/A,FALSE,"Vessel1 5";#N/A,#N/A,FALSE,"Vessel1 6";#N/A,#N/A,FALSE,"Vessel1 7";#N/A,#N/A,FALSE,"Vessel1 8";#N/A,#N/A,FALSE,"Vessel1 9";#N/A,#N/A,FALSE,"Vessel1 10";#N/A,#N/A,FALSE,"Vessel1 11"}</definedName>
    <definedName name="_n2" localSheetId="35" hidden="1">{#N/A,#N/A,FALSE,"Vessel1 1";#N/A,#N/A,FALSE,"Vessel1 2";#N/A,#N/A,FALSE,"Vessel1 3";#N/A,#N/A,FALSE,"Vessel1 4";#N/A,#N/A,FALSE,"Vessel1 5";#N/A,#N/A,FALSE,"Vessel1 6";#N/A,#N/A,FALSE,"Vessel1 7";#N/A,#N/A,FALSE,"Vessel1 8";#N/A,#N/A,FALSE,"Vessel1 9";#N/A,#N/A,FALSE,"Vessel1 10";#N/A,#N/A,FALSE,"Vessel1 11"}</definedName>
    <definedName name="_n2" localSheetId="37" hidden="1">{#N/A,#N/A,FALSE,"Vessel1 1";#N/A,#N/A,FALSE,"Vessel1 2";#N/A,#N/A,FALSE,"Vessel1 3";#N/A,#N/A,FALSE,"Vessel1 4";#N/A,#N/A,FALSE,"Vessel1 5";#N/A,#N/A,FALSE,"Vessel1 6";#N/A,#N/A,FALSE,"Vessel1 7";#N/A,#N/A,FALSE,"Vessel1 8";#N/A,#N/A,FALSE,"Vessel1 9";#N/A,#N/A,FALSE,"Vessel1 10";#N/A,#N/A,FALSE,"Vessel1 11"}</definedName>
    <definedName name="_n2" localSheetId="36" hidden="1">{#N/A,#N/A,FALSE,"Vessel1 1";#N/A,#N/A,FALSE,"Vessel1 2";#N/A,#N/A,FALSE,"Vessel1 3";#N/A,#N/A,FALSE,"Vessel1 4";#N/A,#N/A,FALSE,"Vessel1 5";#N/A,#N/A,FALSE,"Vessel1 6";#N/A,#N/A,FALSE,"Vessel1 7";#N/A,#N/A,FALSE,"Vessel1 8";#N/A,#N/A,FALSE,"Vessel1 9";#N/A,#N/A,FALSE,"Vessel1 10";#N/A,#N/A,FALSE,"Vessel1 11"}</definedName>
    <definedName name="_n2" localSheetId="33" hidden="1">{#N/A,#N/A,FALSE,"Vessel1 1";#N/A,#N/A,FALSE,"Vessel1 2";#N/A,#N/A,FALSE,"Vessel1 3";#N/A,#N/A,FALSE,"Vessel1 4";#N/A,#N/A,FALSE,"Vessel1 5";#N/A,#N/A,FALSE,"Vessel1 6";#N/A,#N/A,FALSE,"Vessel1 7";#N/A,#N/A,FALSE,"Vessel1 8";#N/A,#N/A,FALSE,"Vessel1 9";#N/A,#N/A,FALSE,"Vessel1 10";#N/A,#N/A,FALSE,"Vessel1 11"}</definedName>
    <definedName name="_n2" localSheetId="34" hidden="1">{#N/A,#N/A,FALSE,"Vessel1 1";#N/A,#N/A,FALSE,"Vessel1 2";#N/A,#N/A,FALSE,"Vessel1 3";#N/A,#N/A,FALSE,"Vessel1 4";#N/A,#N/A,FALSE,"Vessel1 5";#N/A,#N/A,FALSE,"Vessel1 6";#N/A,#N/A,FALSE,"Vessel1 7";#N/A,#N/A,FALSE,"Vessel1 8";#N/A,#N/A,FALSE,"Vessel1 9";#N/A,#N/A,FALSE,"Vessel1 10";#N/A,#N/A,FALSE,"Vessel1 11"}</definedName>
    <definedName name="_n2" localSheetId="31" hidden="1">{#N/A,#N/A,FALSE,"Vessel1 1";#N/A,#N/A,FALSE,"Vessel1 2";#N/A,#N/A,FALSE,"Vessel1 3";#N/A,#N/A,FALSE,"Vessel1 4";#N/A,#N/A,FALSE,"Vessel1 5";#N/A,#N/A,FALSE,"Vessel1 6";#N/A,#N/A,FALSE,"Vessel1 7";#N/A,#N/A,FALSE,"Vessel1 8";#N/A,#N/A,FALSE,"Vessel1 9";#N/A,#N/A,FALSE,"Vessel1 10";#N/A,#N/A,FALSE,"Vessel1 11"}</definedName>
    <definedName name="_n2" hidden="1">{#N/A,#N/A,FALSE,"Vessel1 1";#N/A,#N/A,FALSE,"Vessel1 2";#N/A,#N/A,FALSE,"Vessel1 3";#N/A,#N/A,FALSE,"Vessel1 4";#N/A,#N/A,FALSE,"Vessel1 5";#N/A,#N/A,FALSE,"Vessel1 6";#N/A,#N/A,FALSE,"Vessel1 7";#N/A,#N/A,FALSE,"Vessel1 8";#N/A,#N/A,FALSE,"Vessel1 9";#N/A,#N/A,FALSE,"Vessel1 10";#N/A,#N/A,FALSE,"Vessel1 11"}</definedName>
    <definedName name="_new10" localSheetId="31">#REF!</definedName>
    <definedName name="_new10">!#REF!</definedName>
    <definedName name="_new11" localSheetId="35" hidden="1">{#N/A,#N/A,FALSE,"Global by BU";#N/A,#N/A,FALSE,"U.S. by BU";#N/A,#N/A,FALSE,"Canada by BU";#N/A,#N/A,FALSE,"Europe by BU";#N/A,#N/A,FALSE,"Asia by BU";#N/A,#N/A,FALSE,"Cala by BU"}</definedName>
    <definedName name="_new11" localSheetId="37" hidden="1">{#N/A,#N/A,FALSE,"Global by BU";#N/A,#N/A,FALSE,"U.S. by BU";#N/A,#N/A,FALSE,"Canada by BU";#N/A,#N/A,FALSE,"Europe by BU";#N/A,#N/A,FALSE,"Asia by BU";#N/A,#N/A,FALSE,"Cala by BU"}</definedName>
    <definedName name="_new11" localSheetId="36" hidden="1">{#N/A,#N/A,FALSE,"Global by BU";#N/A,#N/A,FALSE,"U.S. by BU";#N/A,#N/A,FALSE,"Canada by BU";#N/A,#N/A,FALSE,"Europe by BU";#N/A,#N/A,FALSE,"Asia by BU";#N/A,#N/A,FALSE,"Cala by BU"}</definedName>
    <definedName name="_new11" localSheetId="33" hidden="1">{#N/A,#N/A,FALSE,"Global by BU";#N/A,#N/A,FALSE,"U.S. by BU";#N/A,#N/A,FALSE,"Canada by BU";#N/A,#N/A,FALSE,"Europe by BU";#N/A,#N/A,FALSE,"Asia by BU";#N/A,#N/A,FALSE,"Cala by BU"}</definedName>
    <definedName name="_new11" localSheetId="34" hidden="1">{#N/A,#N/A,FALSE,"Global by BU";#N/A,#N/A,FALSE,"U.S. by BU";#N/A,#N/A,FALSE,"Canada by BU";#N/A,#N/A,FALSE,"Europe by BU";#N/A,#N/A,FALSE,"Asia by BU";#N/A,#N/A,FALSE,"Cala by BU"}</definedName>
    <definedName name="_new11" localSheetId="31">#REF!</definedName>
    <definedName name="_new11" hidden="1">{#N/A,#N/A,FALSE,"Global by BU";#N/A,#N/A,FALSE,"U.S. by BU";#N/A,#N/A,FALSE,"Canada by BU";#N/A,#N/A,FALSE,"Europe by BU";#N/A,#N/A,FALSE,"Asia by BU";#N/A,#N/A,FALSE,"Cala by BU"}</definedName>
    <definedName name="_new12" localSheetId="35" hidden="1">{#N/A,#N/A,FALSE,"Global by BU";#N/A,#N/A,FALSE,"U.S. by BU";#N/A,#N/A,FALSE,"Canada by BU";#N/A,#N/A,FALSE,"Europe by BU";#N/A,#N/A,FALSE,"Asia by BU";#N/A,#N/A,FALSE,"Cala by BU"}</definedName>
    <definedName name="_new12" localSheetId="37" hidden="1">{#N/A,#N/A,FALSE,"Global by BU";#N/A,#N/A,FALSE,"U.S. by BU";#N/A,#N/A,FALSE,"Canada by BU";#N/A,#N/A,FALSE,"Europe by BU";#N/A,#N/A,FALSE,"Asia by BU";#N/A,#N/A,FALSE,"Cala by BU"}</definedName>
    <definedName name="_new12" localSheetId="36" hidden="1">{#N/A,#N/A,FALSE,"Global by BU";#N/A,#N/A,FALSE,"U.S. by BU";#N/A,#N/A,FALSE,"Canada by BU";#N/A,#N/A,FALSE,"Europe by BU";#N/A,#N/A,FALSE,"Asia by BU";#N/A,#N/A,FALSE,"Cala by BU"}</definedName>
    <definedName name="_new12" localSheetId="33" hidden="1">{#N/A,#N/A,FALSE,"Global by BU";#N/A,#N/A,FALSE,"U.S. by BU";#N/A,#N/A,FALSE,"Canada by BU";#N/A,#N/A,FALSE,"Europe by BU";#N/A,#N/A,FALSE,"Asia by BU";#N/A,#N/A,FALSE,"Cala by BU"}</definedName>
    <definedName name="_new12" localSheetId="34" hidden="1">{#N/A,#N/A,FALSE,"Global by BU";#N/A,#N/A,FALSE,"U.S. by BU";#N/A,#N/A,FALSE,"Canada by BU";#N/A,#N/A,FALSE,"Europe by BU";#N/A,#N/A,FALSE,"Asia by BU";#N/A,#N/A,FALSE,"Cala by BU"}</definedName>
    <definedName name="_new12" localSheetId="31">#REF!</definedName>
    <definedName name="_new12" hidden="1">{#N/A,#N/A,FALSE,"Global by BU";#N/A,#N/A,FALSE,"U.S. by BU";#N/A,#N/A,FALSE,"Canada by BU";#N/A,#N/A,FALSE,"Europe by BU";#N/A,#N/A,FALSE,"Asia by BU";#N/A,#N/A,FALSE,"Cala by BU"}</definedName>
    <definedName name="_new13" localSheetId="31">#REF!</definedName>
    <definedName name="_new13">!#REF!</definedName>
    <definedName name="_new14" localSheetId="31">#REF!</definedName>
    <definedName name="_new14">!#REF!</definedName>
    <definedName name="_new15" localSheetId="31">#REF!</definedName>
    <definedName name="_new15">!#REF!</definedName>
    <definedName name="_new16" localSheetId="31">#REF!</definedName>
    <definedName name="_new16">!#REF!</definedName>
    <definedName name="_new17" localSheetId="31">#REF!</definedName>
    <definedName name="_new17">!#REF!</definedName>
    <definedName name="_new2" localSheetId="35" hidden="1">{#N/A,#N/A,TRUE,"Cover";#N/A,#N/A,TRUE,"Summary";#N/A,#N/A,TRUE,"Cost plan";#N/A,#N/A,TRUE,"Qualifications"}</definedName>
    <definedName name="_new2" localSheetId="37" hidden="1">{#N/A,#N/A,TRUE,"Cover";#N/A,#N/A,TRUE,"Summary";#N/A,#N/A,TRUE,"Cost plan";#N/A,#N/A,TRUE,"Qualifications"}</definedName>
    <definedName name="_new2" localSheetId="32" hidden="1">{#N/A,#N/A,TRUE,"Cover";#N/A,#N/A,TRUE,"Summary";#N/A,#N/A,TRUE,"Cost plan";#N/A,#N/A,TRUE,"Qualifications"}</definedName>
    <definedName name="_new2" localSheetId="21" hidden="1">{#N/A,#N/A,TRUE,"Cover";#N/A,#N/A,TRUE,"Summary";#N/A,#N/A,TRUE,"Cost plan";#N/A,#N/A,TRUE,"Qualifications"}</definedName>
    <definedName name="_new2" localSheetId="36" hidden="1">{#N/A,#N/A,TRUE,"Cover";#N/A,#N/A,TRUE,"Summary";#N/A,#N/A,TRUE,"Cost plan";#N/A,#N/A,TRUE,"Qualifications"}</definedName>
    <definedName name="_new2" localSheetId="33" hidden="1">{#N/A,#N/A,TRUE,"Cover";#N/A,#N/A,TRUE,"Summary";#N/A,#N/A,TRUE,"Cost plan";#N/A,#N/A,TRUE,"Qualifications"}</definedName>
    <definedName name="_new2" localSheetId="34" hidden="1">{#N/A,#N/A,TRUE,"Cover";#N/A,#N/A,TRUE,"Summary";#N/A,#N/A,TRUE,"Cost plan";#N/A,#N/A,TRUE,"Qualifications"}</definedName>
    <definedName name="_new2" localSheetId="31">#REF!</definedName>
    <definedName name="_new2" hidden="1">{#N/A,#N/A,TRUE,"Cover";#N/A,#N/A,TRUE,"Summary";#N/A,#N/A,TRUE,"Cost plan";#N/A,#N/A,TRUE,"Qualifications"}</definedName>
    <definedName name="_new3" localSheetId="31">#REF!</definedName>
    <definedName name="_new3">!#REF!</definedName>
    <definedName name="_new4" localSheetId="31">#REF!</definedName>
    <definedName name="_new4">!#REF!</definedName>
    <definedName name="_new5" localSheetId="31">#REF!</definedName>
    <definedName name="_new5">!#REF!</definedName>
    <definedName name="_new6" localSheetId="31">#REF!</definedName>
    <definedName name="_new6">!#REF!</definedName>
    <definedName name="_new7" localSheetId="31">#REF!</definedName>
    <definedName name="_new7">!#REF!</definedName>
    <definedName name="_new9" localSheetId="31">#REF!</definedName>
    <definedName name="_new9">!#REF!</definedName>
    <definedName name="_nfm1">#REF!</definedName>
    <definedName name="_nh2" hidden="1">#REF!</definedName>
    <definedName name="_NM2" localSheetId="35" hidden="1">#REF!</definedName>
    <definedName name="_NM2" localSheetId="36" hidden="1">#REF!</definedName>
    <definedName name="_NM2" localSheetId="33" hidden="1">#REF!</definedName>
    <definedName name="_NM2" localSheetId="34" hidden="1">#REF!</definedName>
    <definedName name="_NM2" hidden="1">#REF!</definedName>
    <definedName name="_nn222" localSheetId="35" hidden="1">{#N/A,#N/A,FALSE,"subcontract"}</definedName>
    <definedName name="_nn222" localSheetId="37" hidden="1">{#N/A,#N/A,FALSE,"subcontract"}</definedName>
    <definedName name="_nn222" localSheetId="36" hidden="1">{#N/A,#N/A,FALSE,"subcontract"}</definedName>
    <definedName name="_nn222" localSheetId="33" hidden="1">{#N/A,#N/A,FALSE,"subcontract"}</definedName>
    <definedName name="_nn222" localSheetId="34" hidden="1">{#N/A,#N/A,FALSE,"subcontract"}</definedName>
    <definedName name="_nn222" localSheetId="31" hidden="1">{#N/A,#N/A,FALSE,"subcontract"}</definedName>
    <definedName name="_nn222" hidden="1">{#N/A,#N/A,FALSE,"subcontract"}</definedName>
    <definedName name="_No1" localSheetId="31">#REF!</definedName>
    <definedName name="_No1">!#REF!</definedName>
    <definedName name="_No2" localSheetId="31">#REF!</definedName>
    <definedName name="_No2">!#REF!</definedName>
    <definedName name="_No3" localSheetId="31">#REF!</definedName>
    <definedName name="_No3">!#REF!</definedName>
    <definedName name="_NOV1">#REF!</definedName>
    <definedName name="_NOV2">#REF!</definedName>
    <definedName name="_ns1" localSheetId="35" hidden="1">{#N/A,#N/A,FALSE,"COVER1.XLS ";#N/A,#N/A,FALSE,"RACT1.XLS";#N/A,#N/A,FALSE,"RACT2.XLS";#N/A,#N/A,FALSE,"ECCMP";#N/A,#N/A,FALSE,"WELDER.XLS"}</definedName>
    <definedName name="_ns1" localSheetId="37" hidden="1">{#N/A,#N/A,FALSE,"COVER1.XLS ";#N/A,#N/A,FALSE,"RACT1.XLS";#N/A,#N/A,FALSE,"RACT2.XLS";#N/A,#N/A,FALSE,"ECCMP";#N/A,#N/A,FALSE,"WELDER.XLS"}</definedName>
    <definedName name="_ns1" localSheetId="36" hidden="1">{#N/A,#N/A,FALSE,"COVER1.XLS ";#N/A,#N/A,FALSE,"RACT1.XLS";#N/A,#N/A,FALSE,"RACT2.XLS";#N/A,#N/A,FALSE,"ECCMP";#N/A,#N/A,FALSE,"WELDER.XLS"}</definedName>
    <definedName name="_ns1" localSheetId="33" hidden="1">{#N/A,#N/A,FALSE,"COVER1.XLS ";#N/A,#N/A,FALSE,"RACT1.XLS";#N/A,#N/A,FALSE,"RACT2.XLS";#N/A,#N/A,FALSE,"ECCMP";#N/A,#N/A,FALSE,"WELDER.XLS"}</definedName>
    <definedName name="_ns1" localSheetId="34" hidden="1">{#N/A,#N/A,FALSE,"COVER1.XLS ";#N/A,#N/A,FALSE,"RACT1.XLS";#N/A,#N/A,FALSE,"RACT2.XLS";#N/A,#N/A,FALSE,"ECCMP";#N/A,#N/A,FALSE,"WELDER.XLS"}</definedName>
    <definedName name="_ns1" localSheetId="31" hidden="1">{#N/A,#N/A,FALSE,"COVER1.XLS ";#N/A,#N/A,FALSE,"RACT1.XLS";#N/A,#N/A,FALSE,"RACT2.XLS";#N/A,#N/A,FALSE,"ECCMP";#N/A,#N/A,FALSE,"WELDER.XLS"}</definedName>
    <definedName name="_ns1" hidden="1">{#N/A,#N/A,FALSE,"COVER1.XLS ";#N/A,#N/A,FALSE,"RACT1.XLS";#N/A,#N/A,FALSE,"RACT2.XLS";#N/A,#N/A,FALSE,"ECCMP";#N/A,#N/A,FALSE,"WELDER.XLS"}</definedName>
    <definedName name="_NVO1">#REF!</definedName>
    <definedName name="_NVO10">#REF!</definedName>
    <definedName name="_NVO11">#REF!</definedName>
    <definedName name="_NVO12">#REF!</definedName>
    <definedName name="_NVO2">#REF!</definedName>
    <definedName name="_NVO3">#REF!</definedName>
    <definedName name="_NVO4">#REF!</definedName>
    <definedName name="_NVO5">#REF!</definedName>
    <definedName name="_NVO6">#REF!</definedName>
    <definedName name="_NVO7">#REF!</definedName>
    <definedName name="_NVO8">#REF!</definedName>
    <definedName name="_NVO9">#REF!</definedName>
    <definedName name="_o">#REF!</definedName>
    <definedName name="_OCT1">#REF!</definedName>
    <definedName name="_OCT2">#REF!</definedName>
    <definedName name="_odc1" localSheetId="35" hidden="1">{#N/A,#N/A,FALSE,"Matrix";#N/A,#N/A,FALSE,"Executive";#N/A,#N/A,FALSE,"Summary"}</definedName>
    <definedName name="_odc1" localSheetId="37" hidden="1">{#N/A,#N/A,FALSE,"Matrix";#N/A,#N/A,FALSE,"Executive";#N/A,#N/A,FALSE,"Summary"}</definedName>
    <definedName name="_odc1" localSheetId="36" hidden="1">{#N/A,#N/A,FALSE,"Matrix";#N/A,#N/A,FALSE,"Executive";#N/A,#N/A,FALSE,"Summary"}</definedName>
    <definedName name="_odc1" localSheetId="33" hidden="1">{#N/A,#N/A,FALSE,"Matrix";#N/A,#N/A,FALSE,"Executive";#N/A,#N/A,FALSE,"Summary"}</definedName>
    <definedName name="_odc1" localSheetId="34" hidden="1">{#N/A,#N/A,FALSE,"Matrix";#N/A,#N/A,FALSE,"Executive";#N/A,#N/A,FALSE,"Summary"}</definedName>
    <definedName name="_odc1" localSheetId="31" hidden="1">{#N/A,#N/A,FALSE,"Matrix";#N/A,#N/A,FALSE,"Executive";#N/A,#N/A,FALSE,"Summary"}</definedName>
    <definedName name="_odc1" hidden="1">{#N/A,#N/A,FALSE,"Matrix";#N/A,#N/A,FALSE,"Executive";#N/A,#N/A,FALSE,"Summary"}</definedName>
    <definedName name="_of_sheet" localSheetId="31">#REF!</definedName>
    <definedName name="_of_sheet">!#REF!</definedName>
    <definedName name="_ofi1">#REF!</definedName>
    <definedName name="_old1" localSheetId="35"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 localSheetId="37"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 localSheetId="36"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 localSheetId="33"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 localSheetId="34"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 localSheetId="3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2" localSheetId="35"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 localSheetId="37"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 localSheetId="36"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 localSheetId="33"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 localSheetId="34"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 localSheetId="31"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3" localSheetId="35" hidden="1">{#N/A,#N/A,FALSE,"Summary";#N/A,#N/A,FALSE,"3TJ";#N/A,#N/A,FALSE,"3TN";#N/A,#N/A,FALSE,"3TP";#N/A,#N/A,FALSE,"3SJ";#N/A,#N/A,FALSE,"3CJ";#N/A,#N/A,FALSE,"3CN";#N/A,#N/A,FALSE,"3CP";#N/A,#N/A,FALSE,"3A"}</definedName>
    <definedName name="_old3" localSheetId="37" hidden="1">{#N/A,#N/A,FALSE,"Summary";#N/A,#N/A,FALSE,"3TJ";#N/A,#N/A,FALSE,"3TN";#N/A,#N/A,FALSE,"3TP";#N/A,#N/A,FALSE,"3SJ";#N/A,#N/A,FALSE,"3CJ";#N/A,#N/A,FALSE,"3CN";#N/A,#N/A,FALSE,"3CP";#N/A,#N/A,FALSE,"3A"}</definedName>
    <definedName name="_old3" localSheetId="36" hidden="1">{#N/A,#N/A,FALSE,"Summary";#N/A,#N/A,FALSE,"3TJ";#N/A,#N/A,FALSE,"3TN";#N/A,#N/A,FALSE,"3TP";#N/A,#N/A,FALSE,"3SJ";#N/A,#N/A,FALSE,"3CJ";#N/A,#N/A,FALSE,"3CN";#N/A,#N/A,FALSE,"3CP";#N/A,#N/A,FALSE,"3A"}</definedName>
    <definedName name="_old3" localSheetId="33" hidden="1">{#N/A,#N/A,FALSE,"Summary";#N/A,#N/A,FALSE,"3TJ";#N/A,#N/A,FALSE,"3TN";#N/A,#N/A,FALSE,"3TP";#N/A,#N/A,FALSE,"3SJ";#N/A,#N/A,FALSE,"3CJ";#N/A,#N/A,FALSE,"3CN";#N/A,#N/A,FALSE,"3CP";#N/A,#N/A,FALSE,"3A"}</definedName>
    <definedName name="_old3" localSheetId="34" hidden="1">{#N/A,#N/A,FALSE,"Summary";#N/A,#N/A,FALSE,"3TJ";#N/A,#N/A,FALSE,"3TN";#N/A,#N/A,FALSE,"3TP";#N/A,#N/A,FALSE,"3SJ";#N/A,#N/A,FALSE,"3CJ";#N/A,#N/A,FALSE,"3CN";#N/A,#N/A,FALSE,"3CP";#N/A,#N/A,FALSE,"3A"}</definedName>
    <definedName name="_old3" localSheetId="31"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4">#REF!</definedName>
    <definedName name="_old5" localSheetId="35" hidden="1">{#N/A,#N/A,FALSE,"Summary";#N/A,#N/A,FALSE,"3TJ";#N/A,#N/A,FALSE,"3TN";#N/A,#N/A,FALSE,"3TP";#N/A,#N/A,FALSE,"3SJ";#N/A,#N/A,FALSE,"3CJ";#N/A,#N/A,FALSE,"3CN";#N/A,#N/A,FALSE,"3CP";#N/A,#N/A,FALSE,"3A"}</definedName>
    <definedName name="_old5" localSheetId="37" hidden="1">{#N/A,#N/A,FALSE,"Summary";#N/A,#N/A,FALSE,"3TJ";#N/A,#N/A,FALSE,"3TN";#N/A,#N/A,FALSE,"3TP";#N/A,#N/A,FALSE,"3SJ";#N/A,#N/A,FALSE,"3CJ";#N/A,#N/A,FALSE,"3CN";#N/A,#N/A,FALSE,"3CP";#N/A,#N/A,FALSE,"3A"}</definedName>
    <definedName name="_old5" localSheetId="36" hidden="1">{#N/A,#N/A,FALSE,"Summary";#N/A,#N/A,FALSE,"3TJ";#N/A,#N/A,FALSE,"3TN";#N/A,#N/A,FALSE,"3TP";#N/A,#N/A,FALSE,"3SJ";#N/A,#N/A,FALSE,"3CJ";#N/A,#N/A,FALSE,"3CN";#N/A,#N/A,FALSE,"3CP";#N/A,#N/A,FALSE,"3A"}</definedName>
    <definedName name="_old5" localSheetId="33" hidden="1">{#N/A,#N/A,FALSE,"Summary";#N/A,#N/A,FALSE,"3TJ";#N/A,#N/A,FALSE,"3TN";#N/A,#N/A,FALSE,"3TP";#N/A,#N/A,FALSE,"3SJ";#N/A,#N/A,FALSE,"3CJ";#N/A,#N/A,FALSE,"3CN";#N/A,#N/A,FALSE,"3CP";#N/A,#N/A,FALSE,"3A"}</definedName>
    <definedName name="_old5" localSheetId="34" hidden="1">{#N/A,#N/A,FALSE,"Summary";#N/A,#N/A,FALSE,"3TJ";#N/A,#N/A,FALSE,"3TN";#N/A,#N/A,FALSE,"3TP";#N/A,#N/A,FALSE,"3SJ";#N/A,#N/A,FALSE,"3CJ";#N/A,#N/A,FALSE,"3CN";#N/A,#N/A,FALSE,"3CP";#N/A,#N/A,FALSE,"3A"}</definedName>
    <definedName name="_old5" localSheetId="31"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6">#REF!</definedName>
    <definedName name="_old7" localSheetId="35" hidden="1">{#N/A,#N/A,FALSE,"Summary";#N/A,#N/A,FALSE,"3TJ";#N/A,#N/A,FALSE,"3TN";#N/A,#N/A,FALSE,"3TP";#N/A,#N/A,FALSE,"3SJ";#N/A,#N/A,FALSE,"3CJ";#N/A,#N/A,FALSE,"3CN";#N/A,#N/A,FALSE,"3CP";#N/A,#N/A,FALSE,"3A"}</definedName>
    <definedName name="_old7" localSheetId="37" hidden="1">{#N/A,#N/A,FALSE,"Summary";#N/A,#N/A,FALSE,"3TJ";#N/A,#N/A,FALSE,"3TN";#N/A,#N/A,FALSE,"3TP";#N/A,#N/A,FALSE,"3SJ";#N/A,#N/A,FALSE,"3CJ";#N/A,#N/A,FALSE,"3CN";#N/A,#N/A,FALSE,"3CP";#N/A,#N/A,FALSE,"3A"}</definedName>
    <definedName name="_old7" localSheetId="36" hidden="1">{#N/A,#N/A,FALSE,"Summary";#N/A,#N/A,FALSE,"3TJ";#N/A,#N/A,FALSE,"3TN";#N/A,#N/A,FALSE,"3TP";#N/A,#N/A,FALSE,"3SJ";#N/A,#N/A,FALSE,"3CJ";#N/A,#N/A,FALSE,"3CN";#N/A,#N/A,FALSE,"3CP";#N/A,#N/A,FALSE,"3A"}</definedName>
    <definedName name="_old7" localSheetId="33" hidden="1">{#N/A,#N/A,FALSE,"Summary";#N/A,#N/A,FALSE,"3TJ";#N/A,#N/A,FALSE,"3TN";#N/A,#N/A,FALSE,"3TP";#N/A,#N/A,FALSE,"3SJ";#N/A,#N/A,FALSE,"3CJ";#N/A,#N/A,FALSE,"3CN";#N/A,#N/A,FALSE,"3CP";#N/A,#N/A,FALSE,"3A"}</definedName>
    <definedName name="_old7" localSheetId="34" hidden="1">{#N/A,#N/A,FALSE,"Summary";#N/A,#N/A,FALSE,"3TJ";#N/A,#N/A,FALSE,"3TN";#N/A,#N/A,FALSE,"3TP";#N/A,#N/A,FALSE,"3SJ";#N/A,#N/A,FALSE,"3CJ";#N/A,#N/A,FALSE,"3CN";#N/A,#N/A,FALSE,"3CP";#N/A,#N/A,FALSE,"3A"}</definedName>
    <definedName name="_old7" localSheetId="31"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m9">#REF!</definedName>
    <definedName name="_OP1" localSheetId="31">#REF!</definedName>
    <definedName name="_OP1">!#REF!</definedName>
    <definedName name="_OP2" localSheetId="31">#REF!</definedName>
    <definedName name="_OP2">!#REF!</definedName>
    <definedName name="_OP3" localSheetId="31">#REF!</definedName>
    <definedName name="_OP3">!#REF!</definedName>
    <definedName name="_Order1" localSheetId="35" hidden="1">0</definedName>
    <definedName name="_Order1" localSheetId="37" hidden="1">255</definedName>
    <definedName name="_Order1" localSheetId="32" hidden="1">255</definedName>
    <definedName name="_Order1" localSheetId="21" hidden="1">255</definedName>
    <definedName name="_Order1" localSheetId="33" hidden="1">0</definedName>
    <definedName name="_Order1" localSheetId="34" hidden="1">0</definedName>
    <definedName name="_Order1" hidden="1">255</definedName>
    <definedName name="_Order2" localSheetId="35" hidden="1">0</definedName>
    <definedName name="_Order2" localSheetId="33" hidden="1">0</definedName>
    <definedName name="_Order2" localSheetId="34" hidden="1">0</definedName>
    <definedName name="_Order2" hidden="1">255</definedName>
    <definedName name="_Order2_1" hidden="1">255</definedName>
    <definedName name="_OS13">#REF!</definedName>
    <definedName name="_p" hidden="1">#REF!</definedName>
    <definedName name="_p_order" localSheetId="31">#REF!</definedName>
    <definedName name="_p_order">!#REF!</definedName>
    <definedName name="_P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 localSheetId="31">#REF!</definedName>
    <definedName name="_p2">!#REF!</definedName>
    <definedName name="_p3" localSheetId="31">#REF!</definedName>
    <definedName name="_p3">!#REF!</definedName>
    <definedName name="_P4">#REF!</definedName>
    <definedName name="_P5">#REF!</definedName>
    <definedName name="_P6">#REF!</definedName>
    <definedName name="_P7">#REF!</definedName>
    <definedName name="_P8">#REF!</definedName>
    <definedName name="_P9">#REF!</definedName>
    <definedName name="_PA1" localSheetId="31">#REF!</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 hidden="1">{"'Sheet1'!$L$16"}</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31">#REF!</definedName>
    <definedName name="_PAG1">!#REF!</definedName>
    <definedName name="_PAG15">#REF!</definedName>
    <definedName name="_PAG16">#REF!</definedName>
    <definedName name="_pag2" localSheetId="31">#REF!</definedName>
    <definedName name="_pag2">!#REF!</definedName>
    <definedName name="_PAG23">#REF!</definedName>
    <definedName name="_PAG24">#REF!</definedName>
    <definedName name="_PAG26">#REF!</definedName>
    <definedName name="_pag3" localSheetId="31">#REF!</definedName>
    <definedName name="_pag3">!#REF!</definedName>
    <definedName name="_pag4" localSheetId="31">#REF!</definedName>
    <definedName name="_pag4">!#REF!</definedName>
    <definedName name="_pag5" localSheetId="31">#REF!</definedName>
    <definedName name="_pag5">!#REF!</definedName>
    <definedName name="_pag6" localSheetId="31">#REF!</definedName>
    <definedName name="_pag6">!#REF!</definedName>
    <definedName name="_pag7" localSheetId="31">#REF!</definedName>
    <definedName name="_pag7">!#REF!</definedName>
    <definedName name="_Parse_In" localSheetId="35" hidden="1">#REF!</definedName>
    <definedName name="_Parse_In" localSheetId="36" hidden="1">#REF!</definedName>
    <definedName name="_Parse_In" localSheetId="33" hidden="1">#REF!</definedName>
    <definedName name="_Parse_In" localSheetId="34" hidden="1">#REF!</definedName>
    <definedName name="_Parse_In" localSheetId="31" hidden="1">#REF!</definedName>
    <definedName name="_Parse_In" hidden="1">#REF!</definedName>
    <definedName name="_Parse_Out" localSheetId="25" hidden="1">#REF!</definedName>
    <definedName name="_Parse_Out" localSheetId="36" hidden="1">#REF!</definedName>
    <definedName name="_Parse_Out" localSheetId="24" hidden="1">#REF!</definedName>
    <definedName name="_Parse_Out" localSheetId="31" hidden="1">#REF!</definedName>
    <definedName name="_Parse_Out" hidden="1">#REF!</definedName>
    <definedName name="_Parse_Out1698" localSheetId="36" hidden="1">#REF!</definedName>
    <definedName name="_Parse_Out1698" hidden="1">#REF!</definedName>
    <definedName name="_PB1" localSheetId="31">#REF!</definedName>
    <definedName name="_PB1">!#REF!</definedName>
    <definedName name="_pc1" localSheetId="31">#REF!</definedName>
    <definedName name="_pc1">!#REF!</definedName>
    <definedName name="_pc2" localSheetId="31">#REF!</definedName>
    <definedName name="_pc2">!#REF!</definedName>
    <definedName name="_pc3" localSheetId="31">#REF!</definedName>
    <definedName name="_pc3">!#REF!</definedName>
    <definedName name="_pc95">#REF!</definedName>
    <definedName name="_pc96">#REF!</definedName>
    <definedName name="_pcc1" localSheetId="31">#REF!</definedName>
    <definedName name="_pcc1">!#REF!</definedName>
    <definedName name="_pcc2" localSheetId="31">#REF!</definedName>
    <definedName name="_pcc2">!#REF!</definedName>
    <definedName name="_pcc3" localSheetId="31">#REF!</definedName>
    <definedName name="_pcc3">!#REF!</definedName>
    <definedName name="_PCC4" localSheetId="31">#REF!</definedName>
    <definedName name="_PCC4">!#REF!</definedName>
    <definedName name="_PD2">1.7</definedName>
    <definedName name="_pem2004" localSheetId="31">#REF!</definedName>
    <definedName name="_pem2004">!#REF!</definedName>
    <definedName name="_PER1">#REF!</definedName>
    <definedName name="_PER2">#REF!</definedName>
    <definedName name="_PER3">#REF!</definedName>
    <definedName name="_PETROLEOD2">2.74</definedName>
    <definedName name="_Pg1">#REF!</definedName>
    <definedName name="_ph1">#REF!</definedName>
    <definedName name="_pid_no" localSheetId="31">#REF!</definedName>
    <definedName name="_pid_no">!#REF!</definedName>
    <definedName name="_pl" hidden="1">#REF!</definedName>
    <definedName name="_PL2" hidden="1">{#N/A,#N/A,FALSE,"form7200";#N/A,#N/A,FALSE,"FORM4534";#N/A,#N/A,FALSE,"FORM11053";#N/A,#N/A,FALSE,"FORM11082";#N/A,#N/A,FALSE,"FORM7280";#N/A,#N/A,FALSE,"FORM7214";#N/A,#N/A,FALSE,"FORM7263";#N/A,#N/A,FALSE,"FORM7266";#N/A,#N/A,FALSE,"FORM11053"}</definedName>
    <definedName name="_pl4" localSheetId="31">#REF!</definedName>
    <definedName name="_pl4">!#REF!</definedName>
    <definedName name="_PLAZO">6.5</definedName>
    <definedName name="_plb1" localSheetId="31">#REF!</definedName>
    <definedName name="_plb1">!#REF!</definedName>
    <definedName name="_plb2" localSheetId="31">#REF!</definedName>
    <definedName name="_plb2">!#REF!</definedName>
    <definedName name="_plb3" localSheetId="31">#REF!</definedName>
    <definedName name="_plb3">!#REF!</definedName>
    <definedName name="_plb4" localSheetId="31">#REF!</definedName>
    <definedName name="_plb4">!#REF!</definedName>
    <definedName name="_pls4" localSheetId="31">#REF!</definedName>
    <definedName name="_pls4">!#REF!</definedName>
    <definedName name="_pmf01">#REF!</definedName>
    <definedName name="_pmf02">#REF!</definedName>
    <definedName name="_pmf03">#REF!</definedName>
    <definedName name="_pmf04">#REF!</definedName>
    <definedName name="_pmf05">#REF!</definedName>
    <definedName name="_pmf06">#REF!</definedName>
    <definedName name="_pmf07">#REF!</definedName>
    <definedName name="_pmf08">#REF!</definedName>
    <definedName name="_pmf09">#REF!</definedName>
    <definedName name="_pmf10">#REF!</definedName>
    <definedName name="_pmf11">#REF!</definedName>
    <definedName name="_pmf12">#REF!</definedName>
    <definedName name="_pmf13">#REF!</definedName>
    <definedName name="_pod_mm" localSheetId="31">#REF!</definedName>
    <definedName name="_pod_mm">!#REF!</definedName>
    <definedName name="_POR2" localSheetId="31">#REF!</definedName>
    <definedName name="_POR2">!#REF!</definedName>
    <definedName name="_POR3" localSheetId="31">#REF!</definedName>
    <definedName name="_POR3">!#REF!</definedName>
    <definedName name="_POR4" localSheetId="31">#REF!</definedName>
    <definedName name="_POR4">!#REF!</definedName>
    <definedName name="_POR5" localSheetId="31">#REF!</definedName>
    <definedName name="_POR5">!#REF!</definedName>
    <definedName name="_POR6" localSheetId="31">#REF!</definedName>
    <definedName name="_POR6">!#REF!</definedName>
    <definedName name="_POR7" localSheetId="31">#REF!</definedName>
    <definedName name="_POR7">!#REF!</definedName>
    <definedName name="_pp1" localSheetId="35" hidden="1">{#N/A,#N/A,FALSE,"Costos_Elem_Hid";#N/A,#N/A,FALSE,"Costos_Elem_Hid";#N/A,#N/A,FALSE,"Costos_Elem_Hid"}</definedName>
    <definedName name="_pp1" localSheetId="37" hidden="1">{#N/A,#N/A,FALSE,"Costos_Elem_Hid";#N/A,#N/A,FALSE,"Costos_Elem_Hid";#N/A,#N/A,FALSE,"Costos_Elem_Hid"}</definedName>
    <definedName name="_pp1" localSheetId="36" hidden="1">{#N/A,#N/A,FALSE,"Costos_Elem_Hid";#N/A,#N/A,FALSE,"Costos_Elem_Hid";#N/A,#N/A,FALSE,"Costos_Elem_Hid"}</definedName>
    <definedName name="_pp1" localSheetId="33" hidden="1">{#N/A,#N/A,FALSE,"Costos_Elem_Hid";#N/A,#N/A,FALSE,"Costos_Elem_Hid";#N/A,#N/A,FALSE,"Costos_Elem_Hid"}</definedName>
    <definedName name="_pp1" localSheetId="34" hidden="1">{#N/A,#N/A,FALSE,"Costos_Elem_Hid";#N/A,#N/A,FALSE,"Costos_Elem_Hid";#N/A,#N/A,FALSE,"Costos_Elem_Hid"}</definedName>
    <definedName name="_pp1" localSheetId="31" hidden="1">{#N/A,#N/A,FALSE,"Costos_Elem_Hid";#N/A,#N/A,FALSE,"Costos_Elem_Hid";#N/A,#N/A,FALSE,"Costos_Elem_Hid"}</definedName>
    <definedName name="_pp1" hidden="1">{#N/A,#N/A,FALSE,"Costos_Elem_Hid";#N/A,#N/A,FALSE,"Costos_Elem_Hid";#N/A,#N/A,FALSE,"Costos_Elem_Hid"}</definedName>
    <definedName name="_pp22" localSheetId="35" hidden="1">{#N/A,#N/A,FALSE,"minas";#N/A,#N/A,FALSE,"Total_OC015";#N/A,#N/A,FALSE,"ADMIN";#N/A,#N/A,FALSE,"PROCES";#N/A,#N/A,FALSE,"civil";#N/A,#N/A,FALSE,"CAÑER";#N/A,#N/A,FALSE,"ELEC";#N/A,#N/A,FALSE,"INSTR";#N/A,#N/A,FALSE,"PDS";#N/A,#N/A,FALSE,"mecan"}</definedName>
    <definedName name="_pp22" localSheetId="37" hidden="1">{#N/A,#N/A,FALSE,"minas";#N/A,#N/A,FALSE,"Total_OC015";#N/A,#N/A,FALSE,"ADMIN";#N/A,#N/A,FALSE,"PROCES";#N/A,#N/A,FALSE,"civil";#N/A,#N/A,FALSE,"CAÑER";#N/A,#N/A,FALSE,"ELEC";#N/A,#N/A,FALSE,"INSTR";#N/A,#N/A,FALSE,"PDS";#N/A,#N/A,FALSE,"mecan"}</definedName>
    <definedName name="_pp22" localSheetId="36" hidden="1">{#N/A,#N/A,FALSE,"minas";#N/A,#N/A,FALSE,"Total_OC015";#N/A,#N/A,FALSE,"ADMIN";#N/A,#N/A,FALSE,"PROCES";#N/A,#N/A,FALSE,"civil";#N/A,#N/A,FALSE,"CAÑER";#N/A,#N/A,FALSE,"ELEC";#N/A,#N/A,FALSE,"INSTR";#N/A,#N/A,FALSE,"PDS";#N/A,#N/A,FALSE,"mecan"}</definedName>
    <definedName name="_pp22" localSheetId="33" hidden="1">{#N/A,#N/A,FALSE,"minas";#N/A,#N/A,FALSE,"Total_OC015";#N/A,#N/A,FALSE,"ADMIN";#N/A,#N/A,FALSE,"PROCES";#N/A,#N/A,FALSE,"civil";#N/A,#N/A,FALSE,"CAÑER";#N/A,#N/A,FALSE,"ELEC";#N/A,#N/A,FALSE,"INSTR";#N/A,#N/A,FALSE,"PDS";#N/A,#N/A,FALSE,"mecan"}</definedName>
    <definedName name="_pp22" localSheetId="34" hidden="1">{#N/A,#N/A,FALSE,"minas";#N/A,#N/A,FALSE,"Total_OC015";#N/A,#N/A,FALSE,"ADMIN";#N/A,#N/A,FALSE,"PROCES";#N/A,#N/A,FALSE,"civil";#N/A,#N/A,FALSE,"CAÑER";#N/A,#N/A,FALSE,"ELEC";#N/A,#N/A,FALSE,"INSTR";#N/A,#N/A,FALSE,"PDS";#N/A,#N/A,FALSE,"mecan"}</definedName>
    <definedName name="_pp22" localSheetId="31" hidden="1">{#N/A,#N/A,FALSE,"minas";#N/A,#N/A,FALSE,"Total_OC015";#N/A,#N/A,FALSE,"ADMIN";#N/A,#N/A,FALSE,"PROCES";#N/A,#N/A,FALSE,"civil";#N/A,#N/A,FALSE,"CAÑER";#N/A,#N/A,FALSE,"ELEC";#N/A,#N/A,FALSE,"INSTR";#N/A,#N/A,FALSE,"PDS";#N/A,#N/A,FALSE,"mecan"}</definedName>
    <definedName name="_pp22" hidden="1">{#N/A,#N/A,FALSE,"minas";#N/A,#N/A,FALSE,"Total_OC015";#N/A,#N/A,FALSE,"ADMIN";#N/A,#N/A,FALSE,"PROCES";#N/A,#N/A,FALSE,"civil";#N/A,#N/A,FALSE,"CAÑER";#N/A,#N/A,FALSE,"ELEC";#N/A,#N/A,FALSE,"INSTR";#N/A,#N/A,FALSE,"PDS";#N/A,#N/A,FALSE,"mecan"}</definedName>
    <definedName name="_PPM1" localSheetId="35" hidden="1">{#N/A,#N/A,FALSE,"Aging Summary";#N/A,#N/A,FALSE,"Ratio Analysis";#N/A,#N/A,FALSE,"Test 120 Day Accts";#N/A,#N/A,FALSE,"Tickmarks"}</definedName>
    <definedName name="_PPM1" localSheetId="37" hidden="1">{#N/A,#N/A,FALSE,"Aging Summary";#N/A,#N/A,FALSE,"Ratio Analysis";#N/A,#N/A,FALSE,"Test 120 Day Accts";#N/A,#N/A,FALSE,"Tickmarks"}</definedName>
    <definedName name="_PPM1" localSheetId="36" hidden="1">{#N/A,#N/A,FALSE,"Aging Summary";#N/A,#N/A,FALSE,"Ratio Analysis";#N/A,#N/A,FALSE,"Test 120 Day Accts";#N/A,#N/A,FALSE,"Tickmarks"}</definedName>
    <definedName name="_PPM1" localSheetId="33" hidden="1">{#N/A,#N/A,FALSE,"Aging Summary";#N/A,#N/A,FALSE,"Ratio Analysis";#N/A,#N/A,FALSE,"Test 120 Day Accts";#N/A,#N/A,FALSE,"Tickmarks"}</definedName>
    <definedName name="_PPM1" localSheetId="34" hidden="1">{#N/A,#N/A,FALSE,"Aging Summary";#N/A,#N/A,FALSE,"Ratio Analysis";#N/A,#N/A,FALSE,"Test 120 Day Accts";#N/A,#N/A,FALSE,"Tickmarks"}</definedName>
    <definedName name="_PPM1" localSheetId="31" hidden="1">{#N/A,#N/A,FALSE,"Aging Summary";#N/A,#N/A,FALSE,"Ratio Analysis";#N/A,#N/A,FALSE,"Test 120 Day Accts";#N/A,#N/A,FALSE,"Tickmarks"}</definedName>
    <definedName name="_PPM1" hidden="1">{#N/A,#N/A,FALSE,"Aging Summary";#N/A,#N/A,FALSE,"Ratio Analysis";#N/A,#N/A,FALSE,"Test 120 Day Accts";#N/A,#N/A,FALSE,"Tickmarks"}</definedName>
    <definedName name="_pppprr" localSheetId="31">#REF!</definedName>
    <definedName name="_pppprr">!#REF!</definedName>
    <definedName name="_pre01">#REF!</definedName>
    <definedName name="_pre02" localSheetId="31">#REF!</definedName>
    <definedName name="_pre02">!#REF!</definedName>
    <definedName name="_pre03" localSheetId="31">#REF!</definedName>
    <definedName name="_pre03">!#REF!</definedName>
    <definedName name="_Pre2001">#REF!</definedName>
    <definedName name="_PRN1" localSheetId="35" hidden="1">{#N/A,#N/A,FALSE,"COVER.XLS";#N/A,#N/A,FALSE,"RACT1.XLS";#N/A,#N/A,FALSE,"RACT2.XLS";#N/A,#N/A,FALSE,"ECCMP";#N/A,#N/A,FALSE,"WELDER.XLS"}</definedName>
    <definedName name="_PRN1" localSheetId="37" hidden="1">{#N/A,#N/A,FALSE,"COVER.XLS";#N/A,#N/A,FALSE,"RACT1.XLS";#N/A,#N/A,FALSE,"RACT2.XLS";#N/A,#N/A,FALSE,"ECCMP";#N/A,#N/A,FALSE,"WELDER.XLS"}</definedName>
    <definedName name="_PRN1" localSheetId="36" hidden="1">{#N/A,#N/A,FALSE,"COVER.XLS";#N/A,#N/A,FALSE,"RACT1.XLS";#N/A,#N/A,FALSE,"RACT2.XLS";#N/A,#N/A,FALSE,"ECCMP";#N/A,#N/A,FALSE,"WELDER.XLS"}</definedName>
    <definedName name="_PRN1" localSheetId="33" hidden="1">{#N/A,#N/A,FALSE,"COVER.XLS";#N/A,#N/A,FALSE,"RACT1.XLS";#N/A,#N/A,FALSE,"RACT2.XLS";#N/A,#N/A,FALSE,"ECCMP";#N/A,#N/A,FALSE,"WELDER.XLS"}</definedName>
    <definedName name="_PRN1" localSheetId="34" hidden="1">{#N/A,#N/A,FALSE,"COVER.XLS";#N/A,#N/A,FALSE,"RACT1.XLS";#N/A,#N/A,FALSE,"RACT2.XLS";#N/A,#N/A,FALSE,"ECCMP";#N/A,#N/A,FALSE,"WELDER.XLS"}</definedName>
    <definedName name="_PRN1" localSheetId="31" hidden="1">{#N/A,#N/A,FALSE,"COVER.XLS";#N/A,#N/A,FALSE,"RACT1.XLS";#N/A,#N/A,FALSE,"RACT2.XLS";#N/A,#N/A,FALSE,"ECCMP";#N/A,#N/A,FALSE,"WELDER.XLS"}</definedName>
    <definedName name="_PRN1" hidden="1">{#N/A,#N/A,FALSE,"COVER.XLS";#N/A,#N/A,FALSE,"RACT1.XLS";#N/A,#N/A,FALSE,"RACT2.XLS";#N/A,#N/A,FALSE,"ECCMP";#N/A,#N/A,FALSE,"WELDER.XLS"}</definedName>
    <definedName name="_projectDescript" localSheetId="31">#REF!</definedName>
    <definedName name="_projectDescript">!#REF!</definedName>
    <definedName name="_ps4" localSheetId="31">#REF!</definedName>
    <definedName name="_ps4">!#REF!</definedName>
    <definedName name="_pt8" localSheetId="35" hidden="1">{#N/A,#N/A,FALSE,"Aging Summary";#N/A,#N/A,FALSE,"Ratio Analysis";#N/A,#N/A,FALSE,"Test 120 Day Accts";#N/A,#N/A,FALSE,"Tickmarks"}</definedName>
    <definedName name="_pt8" localSheetId="37" hidden="1">{#N/A,#N/A,FALSE,"Aging Summary";#N/A,#N/A,FALSE,"Ratio Analysis";#N/A,#N/A,FALSE,"Test 120 Day Accts";#N/A,#N/A,FALSE,"Tickmarks"}</definedName>
    <definedName name="_pt8" localSheetId="36" hidden="1">{#N/A,#N/A,FALSE,"Aging Summary";#N/A,#N/A,FALSE,"Ratio Analysis";#N/A,#N/A,FALSE,"Test 120 Day Accts";#N/A,#N/A,FALSE,"Tickmarks"}</definedName>
    <definedName name="_pt8" localSheetId="33" hidden="1">{#N/A,#N/A,FALSE,"Aging Summary";#N/A,#N/A,FALSE,"Ratio Analysis";#N/A,#N/A,FALSE,"Test 120 Day Accts";#N/A,#N/A,FALSE,"Tickmarks"}</definedName>
    <definedName name="_pt8" localSheetId="34" hidden="1">{#N/A,#N/A,FALSE,"Aging Summary";#N/A,#N/A,FALSE,"Ratio Analysis";#N/A,#N/A,FALSE,"Test 120 Day Accts";#N/A,#N/A,FALSE,"Tickmarks"}</definedName>
    <definedName name="_pt8" localSheetId="31" hidden="1">{#N/A,#N/A,FALSE,"Aging Summary";#N/A,#N/A,FALSE,"Ratio Analysis";#N/A,#N/A,FALSE,"Test 120 Day Accts";#N/A,#N/A,FALSE,"Tickmarks"}</definedName>
    <definedName name="_pt8" hidden="1">{#N/A,#N/A,FALSE,"Aging Summary";#N/A,#N/A,FALSE,"Ratio Analysis";#N/A,#N/A,FALSE,"Test 120 Day Accts";#N/A,#N/A,FALSE,"Tickmarks"}</definedName>
    <definedName name="_pu1">#REF!</definedName>
    <definedName name="_PU1000">#REF!</definedName>
    <definedName name="_PU10000">#REF!</definedName>
    <definedName name="_PU10001">#REF!</definedName>
    <definedName name="_PU10002">#REF!</definedName>
    <definedName name="_PU10003">#REF!</definedName>
    <definedName name="_PU10004">#REF!</definedName>
    <definedName name="_PU10005">#REF!</definedName>
    <definedName name="_PU1001">#REF!</definedName>
    <definedName name="_PU1002">#REF!</definedName>
    <definedName name="_PU1003">#REF!</definedName>
    <definedName name="_PU1004">#REF!</definedName>
    <definedName name="_PU1005">#REF!</definedName>
    <definedName name="_PU1006">#REF!</definedName>
    <definedName name="_PU1007">#REF!</definedName>
    <definedName name="_PU1008">#REF!</definedName>
    <definedName name="_PU1009">#REF!</definedName>
    <definedName name="_PU10125">#REF!</definedName>
    <definedName name="_pu11">#REF!</definedName>
    <definedName name="_PU1125">#REF!</definedName>
    <definedName name="_pu12">#REF!</definedName>
    <definedName name="_pu15000">#REF!</definedName>
    <definedName name="_pu2">#REF!</definedName>
    <definedName name="_PU2000">#REF!</definedName>
    <definedName name="_PU2001">#REF!</definedName>
    <definedName name="_PU2002">#REF!</definedName>
    <definedName name="_PU2003">#REF!</definedName>
    <definedName name="_PU2004">#REF!</definedName>
    <definedName name="_PU2005">#REF!</definedName>
    <definedName name="_PU2006">#REF!</definedName>
    <definedName name="_PU2007">#REF!</definedName>
    <definedName name="_PU2008">#REF!</definedName>
    <definedName name="_pu3">#REF!</definedName>
    <definedName name="_PU3000">#REF!</definedName>
    <definedName name="_PU3001">#REF!</definedName>
    <definedName name="_PU3002">#REF!</definedName>
    <definedName name="_PU3003">#REF!</definedName>
    <definedName name="_PU3004">#REF!</definedName>
    <definedName name="_PU3005">#REF!</definedName>
    <definedName name="_PU3006">#REF!</definedName>
    <definedName name="_PU3007">#REF!</definedName>
    <definedName name="_PU3008">#REF!</definedName>
    <definedName name="_PU3009">#REF!</definedName>
    <definedName name="_PU3010">#REF!</definedName>
    <definedName name="_PU3011">#REF!</definedName>
    <definedName name="_PU3012">#REF!</definedName>
    <definedName name="_PU3013">#REF!</definedName>
    <definedName name="_PU3014">#REF!</definedName>
    <definedName name="_PU3015">#REF!</definedName>
    <definedName name="_PU3016">#REF!</definedName>
    <definedName name="_PU3017">#REF!</definedName>
    <definedName name="_PU3018">#REF!</definedName>
    <definedName name="_PU3019">#REF!</definedName>
    <definedName name="_PU3020">#REF!</definedName>
    <definedName name="_PU3021">#REF!</definedName>
    <definedName name="_PU3022">#REF!</definedName>
    <definedName name="_PU3023">#REF!</definedName>
    <definedName name="_PU3024">#REF!</definedName>
    <definedName name="_pu4">#REF!</definedName>
    <definedName name="_PU4000">#REF!</definedName>
    <definedName name="_PU4001">#REF!</definedName>
    <definedName name="_PU4002">#REF!</definedName>
    <definedName name="_PU4003">#REF!</definedName>
    <definedName name="_PU4004">#REF!</definedName>
    <definedName name="_PU4005">#REF!</definedName>
    <definedName name="_PU4006">#REF!</definedName>
    <definedName name="_PU4007">#REF!</definedName>
    <definedName name="_PU4008">#REF!</definedName>
    <definedName name="_PU4009">#REF!</definedName>
    <definedName name="_PU4010">#REF!</definedName>
    <definedName name="_PU4011">#REF!</definedName>
    <definedName name="_PU4012">#REF!</definedName>
    <definedName name="_PU4013">#REF!</definedName>
    <definedName name="_PU4014">#REF!</definedName>
    <definedName name="_PU4015">#REF!</definedName>
    <definedName name="_pu5">#REF!</definedName>
    <definedName name="_PU5000">#REF!</definedName>
    <definedName name="_PU5001">#REF!</definedName>
    <definedName name="_PU5002">#REF!</definedName>
    <definedName name="_PU5003">#REF!</definedName>
    <definedName name="_PU5004">#REF!</definedName>
    <definedName name="_PU5005">#REF!</definedName>
    <definedName name="_PU5006">#REF!</definedName>
    <definedName name="_PU5007">#REF!</definedName>
    <definedName name="_PU5008">#REF!</definedName>
    <definedName name="_PU5009">#REF!</definedName>
    <definedName name="_PU5010">#REF!</definedName>
    <definedName name="_PU5011">#REF!</definedName>
    <definedName name="_PU5012">#REF!</definedName>
    <definedName name="_PU5013">#REF!</definedName>
    <definedName name="_PU5014">#REF!</definedName>
    <definedName name="_pu6">#REF!</definedName>
    <definedName name="_PU6000">#REF!</definedName>
    <definedName name="_PU6001">#REF!</definedName>
    <definedName name="_PU6002">#REF!</definedName>
    <definedName name="_PU6003">#REF!</definedName>
    <definedName name="_PU6004">#REF!</definedName>
    <definedName name="_PU6005">#REF!</definedName>
    <definedName name="_PU6006">#REF!</definedName>
    <definedName name="_PU6007">#REF!</definedName>
    <definedName name="_PU6008">#REF!</definedName>
    <definedName name="_PU6009">#REF!</definedName>
    <definedName name="_PU6010">#REF!</definedName>
    <definedName name="_PU6011">#REF!</definedName>
    <definedName name="_PU6012">#REF!</definedName>
    <definedName name="_PU6013">#REF!</definedName>
    <definedName name="_PU6014">#REF!</definedName>
    <definedName name="_PU6015">#REF!</definedName>
    <definedName name="_PU6016">#REF!</definedName>
    <definedName name="_PU6017">#REF!</definedName>
    <definedName name="_PU6018">#REF!</definedName>
    <definedName name="_PU7000">#REF!</definedName>
    <definedName name="_PU7001">#REF!</definedName>
    <definedName name="_PU7002">#REF!</definedName>
    <definedName name="_PU7003">#REF!</definedName>
    <definedName name="_PU7004">#REF!</definedName>
    <definedName name="_PU7005">#REF!</definedName>
    <definedName name="_PU7006">#REF!</definedName>
    <definedName name="_PU7007">#REF!</definedName>
    <definedName name="_PU7008">#REF!</definedName>
    <definedName name="_PU7009">#REF!</definedName>
    <definedName name="_PU7010">#REF!</definedName>
    <definedName name="_PU7011">#REF!</definedName>
    <definedName name="_PU7012">#REF!</definedName>
    <definedName name="_PU7013">#REF!</definedName>
    <definedName name="_PU7014">#REF!</definedName>
    <definedName name="_PU7015">#REF!</definedName>
    <definedName name="_PU7016">#REF!</definedName>
    <definedName name="_PU7017">#REF!</definedName>
    <definedName name="_PU7018">#REF!</definedName>
    <definedName name="_PU7019">#REF!</definedName>
    <definedName name="_PU7020">#REF!</definedName>
    <definedName name="_PU7021">#REF!</definedName>
    <definedName name="_PU7022">#REF!</definedName>
    <definedName name="_PU7023">#REF!</definedName>
    <definedName name="_PU7024">#REF!</definedName>
    <definedName name="_pu8">#REF!</definedName>
    <definedName name="_PU8000">#REF!</definedName>
    <definedName name="_PU8001">#REF!</definedName>
    <definedName name="_PU8002">#REF!</definedName>
    <definedName name="_PU8003">#REF!</definedName>
    <definedName name="_PU8004">#REF!</definedName>
    <definedName name="_PU8005">#REF!</definedName>
    <definedName name="_PU8006">#REF!</definedName>
    <definedName name="_PU8007">#REF!</definedName>
    <definedName name="_PU8008">#REF!</definedName>
    <definedName name="_PU8009">#REF!</definedName>
    <definedName name="_PU8010">#REF!</definedName>
    <definedName name="_PU8011">#REF!</definedName>
    <definedName name="_PU8012">#REF!</definedName>
    <definedName name="_PU8013">#REF!</definedName>
    <definedName name="_PU8014">#REF!</definedName>
    <definedName name="_PU8015">#REF!</definedName>
    <definedName name="_PU8125">#REF!</definedName>
    <definedName name="_PU9000">#REF!</definedName>
    <definedName name="_PU9001">#REF!</definedName>
    <definedName name="_PU9002">#REF!</definedName>
    <definedName name="_PU9003">#REF!</definedName>
    <definedName name="_PU9004">#REF!</definedName>
    <definedName name="_PU9005">#REF!</definedName>
    <definedName name="_PU9006">#REF!</definedName>
    <definedName name="_PU9007">#REF!</definedName>
    <definedName name="_PU9008">#REF!</definedName>
    <definedName name="_PU9009">#REF!</definedName>
    <definedName name="_PU9010">#REF!</definedName>
    <definedName name="_PU9011">#REF!</definedName>
    <definedName name="_PU9012">#REF!</definedName>
    <definedName name="_PU9013">#REF!</definedName>
    <definedName name="_PU9014">#REF!</definedName>
    <definedName name="_PU9015">#REF!</definedName>
    <definedName name="_PU9016">#REF!</definedName>
    <definedName name="_PU9017">#REF!</definedName>
    <definedName name="_PU9018">#REF!</definedName>
    <definedName name="_PU9019">#REF!</definedName>
    <definedName name="_PU9020">#REF!</definedName>
    <definedName name="_PU9021">#REF!</definedName>
    <definedName name="_PU9022">#REF!</definedName>
    <definedName name="_PU9023">#REF!</definedName>
    <definedName name="_PU9024">#REF!</definedName>
    <definedName name="_PU9025">#REF!</definedName>
    <definedName name="_PU9026">#REF!</definedName>
    <definedName name="_PU9027">#REF!</definedName>
    <definedName name="_PU9028">#REF!</definedName>
    <definedName name="_pv2222" localSheetId="35" hidden="1">{#N/A,#N/A,FALSE,"subcontract"}</definedName>
    <definedName name="_pv2222" localSheetId="37" hidden="1">{#N/A,#N/A,FALSE,"subcontract"}</definedName>
    <definedName name="_pv2222" localSheetId="36" hidden="1">{#N/A,#N/A,FALSE,"subcontract"}</definedName>
    <definedName name="_pv2222" localSheetId="33" hidden="1">{#N/A,#N/A,FALSE,"subcontract"}</definedName>
    <definedName name="_pv2222" localSheetId="34" hidden="1">{#N/A,#N/A,FALSE,"subcontract"}</definedName>
    <definedName name="_pv2222" localSheetId="31" hidden="1">{#N/A,#N/A,FALSE,"subcontract"}</definedName>
    <definedName name="_pv2222" hidden="1">{#N/A,#N/A,FALSE,"subcontract"}</definedName>
    <definedName name="_PVC1">#REF!</definedName>
    <definedName name="_PVC2">#REF!</definedName>
    <definedName name="_q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TY1" localSheetId="31">#REF!</definedName>
    <definedName name="_QTY1">!#REF!</definedName>
    <definedName name="_r" localSheetId="35" hidden="1">{#N/A,#N/A,FALSE,"Total_OC015";#N/A,#N/A,FALSE,"ADMIN";#N/A,#N/A,FALSE,"PROCES";#N/A,#N/A,FALSE,"mecan";#N/A,#N/A,FALSE,"civil";#N/A,#N/A,FALSE,"CAÑER";#N/A,#N/A,FALSE,"ELEC";#N/A,#N/A,FALSE,"INSTR"}</definedName>
    <definedName name="_r" localSheetId="37" hidden="1">{#N/A,#N/A,FALSE,"Total_OC015";#N/A,#N/A,FALSE,"ADMIN";#N/A,#N/A,FALSE,"PROCES";#N/A,#N/A,FALSE,"mecan";#N/A,#N/A,FALSE,"civil";#N/A,#N/A,FALSE,"CAÑER";#N/A,#N/A,FALSE,"ELEC";#N/A,#N/A,FALSE,"INSTR"}</definedName>
    <definedName name="_r" localSheetId="36" hidden="1">{#N/A,#N/A,FALSE,"Total_OC015";#N/A,#N/A,FALSE,"ADMIN";#N/A,#N/A,FALSE,"PROCES";#N/A,#N/A,FALSE,"mecan";#N/A,#N/A,FALSE,"civil";#N/A,#N/A,FALSE,"CAÑER";#N/A,#N/A,FALSE,"ELEC";#N/A,#N/A,FALSE,"INSTR"}</definedName>
    <definedName name="_r" localSheetId="33" hidden="1">{#N/A,#N/A,FALSE,"Total_OC015";#N/A,#N/A,FALSE,"ADMIN";#N/A,#N/A,FALSE,"PROCES";#N/A,#N/A,FALSE,"mecan";#N/A,#N/A,FALSE,"civil";#N/A,#N/A,FALSE,"CAÑER";#N/A,#N/A,FALSE,"ELEC";#N/A,#N/A,FALSE,"INSTR"}</definedName>
    <definedName name="_r" localSheetId="34" hidden="1">{#N/A,#N/A,FALSE,"Total_OC015";#N/A,#N/A,FALSE,"ADMIN";#N/A,#N/A,FALSE,"PROCES";#N/A,#N/A,FALSE,"mecan";#N/A,#N/A,FALSE,"civil";#N/A,#N/A,FALSE,"CAÑER";#N/A,#N/A,FALSE,"ELEC";#N/A,#N/A,FALSE,"INSTR"}</definedName>
    <definedName name="_r" localSheetId="31"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2" localSheetId="35"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37"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36"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33"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34"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31"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3" localSheetId="35" hidden="1">{"vista1",#N/A,FALSE,"Tarifas_Teoricas_May_97";"vista2",#N/A,FALSE,"Tarifas_Teoricas_May_97";"vista1",#N/A,FALSE,"Tarifas_Barra_May_97";"vista2",#N/A,FALSE,"Tarifas_Barra_May_97"}</definedName>
    <definedName name="_r3" localSheetId="37" hidden="1">{"vista1",#N/A,FALSE,"Tarifas_Teoricas_May_97";"vista2",#N/A,FALSE,"Tarifas_Teoricas_May_97";"vista1",#N/A,FALSE,"Tarifas_Barra_May_97";"vista2",#N/A,FALSE,"Tarifas_Barra_May_97"}</definedName>
    <definedName name="_r3" localSheetId="36" hidden="1">{"vista1",#N/A,FALSE,"Tarifas_Teoricas_May_97";"vista2",#N/A,FALSE,"Tarifas_Teoricas_May_97";"vista1",#N/A,FALSE,"Tarifas_Barra_May_97";"vista2",#N/A,FALSE,"Tarifas_Barra_May_97"}</definedName>
    <definedName name="_r3" localSheetId="33" hidden="1">{"vista1",#N/A,FALSE,"Tarifas_Teoricas_May_97";"vista2",#N/A,FALSE,"Tarifas_Teoricas_May_97";"vista1",#N/A,FALSE,"Tarifas_Barra_May_97";"vista2",#N/A,FALSE,"Tarifas_Barra_May_97"}</definedName>
    <definedName name="_r3" localSheetId="34" hidden="1">{"vista1",#N/A,FALSE,"Tarifas_Teoricas_May_97";"vista2",#N/A,FALSE,"Tarifas_Teoricas_May_97";"vista1",#N/A,FALSE,"Tarifas_Barra_May_97";"vista2",#N/A,FALSE,"Tarifas_Barra_May_97"}</definedName>
    <definedName name="_r3" localSheetId="31" hidden="1">{"vista1",#N/A,FALSE,"Tarifas_Teoricas_May_97";"vista2",#N/A,FALSE,"Tarifas_Teoricas_May_97";"vista1",#N/A,FALSE,"Tarifas_Barra_May_97";"vista2",#N/A,FALSE,"Tarifas_Barra_May_97"}</definedName>
    <definedName name="_r3" hidden="1">{"vista1",#N/A,FALSE,"Tarifas_Teoricas_May_97";"vista2",#N/A,FALSE,"Tarifas_Teoricas_May_97";"vista1",#N/A,FALSE,"Tarifas_Barra_May_97";"vista2",#N/A,FALSE,"Tarifas_Barra_May_97"}</definedName>
    <definedName name="_r4f2g4gfg" localSheetId="35" hidden="1">{#N/A,#N/A,FALSE,"TEC-01";#N/A,#N/A,FALSE,"TEC - 02";#N/A,#N/A,FALSE,"TEC - 03";#N/A,#N/A,FALSE,"TEC - 04";#N/A,#N/A,FALSE,"TEC-07";#N/A,#N/A,FALSE,"TEC-08";#N/A,#N/A,FALSE,"TEC - 09A";#N/A,#N/A,FALSE,"TEC - 09B";#N/A,#N/A,FALSE,"TEC - 09C";#N/A,#N/A,FALSE,"TEC - 10";#N/A,#N/A,FALSE,"TEC-11"}</definedName>
    <definedName name="_r4f2g4gfg" localSheetId="37" hidden="1">{#N/A,#N/A,FALSE,"TEC-01";#N/A,#N/A,FALSE,"TEC - 02";#N/A,#N/A,FALSE,"TEC - 03";#N/A,#N/A,FALSE,"TEC - 04";#N/A,#N/A,FALSE,"TEC-07";#N/A,#N/A,FALSE,"TEC-08";#N/A,#N/A,FALSE,"TEC - 09A";#N/A,#N/A,FALSE,"TEC - 09B";#N/A,#N/A,FALSE,"TEC - 09C";#N/A,#N/A,FALSE,"TEC - 10";#N/A,#N/A,FALSE,"TEC-11"}</definedName>
    <definedName name="_r4f2g4gfg" localSheetId="36" hidden="1">{#N/A,#N/A,FALSE,"TEC-01";#N/A,#N/A,FALSE,"TEC - 02";#N/A,#N/A,FALSE,"TEC - 03";#N/A,#N/A,FALSE,"TEC - 04";#N/A,#N/A,FALSE,"TEC-07";#N/A,#N/A,FALSE,"TEC-08";#N/A,#N/A,FALSE,"TEC - 09A";#N/A,#N/A,FALSE,"TEC - 09B";#N/A,#N/A,FALSE,"TEC - 09C";#N/A,#N/A,FALSE,"TEC - 10";#N/A,#N/A,FALSE,"TEC-11"}</definedName>
    <definedName name="_r4f2g4gfg" localSheetId="33" hidden="1">{#N/A,#N/A,FALSE,"TEC-01";#N/A,#N/A,FALSE,"TEC - 02";#N/A,#N/A,FALSE,"TEC - 03";#N/A,#N/A,FALSE,"TEC - 04";#N/A,#N/A,FALSE,"TEC-07";#N/A,#N/A,FALSE,"TEC-08";#N/A,#N/A,FALSE,"TEC - 09A";#N/A,#N/A,FALSE,"TEC - 09B";#N/A,#N/A,FALSE,"TEC - 09C";#N/A,#N/A,FALSE,"TEC - 10";#N/A,#N/A,FALSE,"TEC-11"}</definedName>
    <definedName name="_r4f2g4gfg" localSheetId="34" hidden="1">{#N/A,#N/A,FALSE,"TEC-01";#N/A,#N/A,FALSE,"TEC - 02";#N/A,#N/A,FALSE,"TEC - 03";#N/A,#N/A,FALSE,"TEC - 04";#N/A,#N/A,FALSE,"TEC-07";#N/A,#N/A,FALSE,"TEC-08";#N/A,#N/A,FALSE,"TEC - 09A";#N/A,#N/A,FALSE,"TEC - 09B";#N/A,#N/A,FALSE,"TEC - 09C";#N/A,#N/A,FALSE,"TEC - 10";#N/A,#N/A,FALSE,"TEC-11"}</definedName>
    <definedName name="_r4f2g4gfg" localSheetId="31" hidden="1">{#N/A,#N/A,FALSE,"TEC-01";#N/A,#N/A,FALSE,"TEC - 02";#N/A,#N/A,FALSE,"TEC - 03";#N/A,#N/A,FALSE,"TEC - 04";#N/A,#N/A,FALSE,"TEC-07";#N/A,#N/A,FALSE,"TEC-08";#N/A,#N/A,FALSE,"TEC - 09A";#N/A,#N/A,FALSE,"TEC - 09B";#N/A,#N/A,FALSE,"TEC - 09C";#N/A,#N/A,FALSE,"TEC - 10";#N/A,#N/A,FALSE,"TEC-11"}</definedName>
    <definedName name="_r4f2g4gfg" hidden="1">{#N/A,#N/A,FALSE,"TEC-01";#N/A,#N/A,FALSE,"TEC - 02";#N/A,#N/A,FALSE,"TEC - 03";#N/A,#N/A,FALSE,"TEC - 04";#N/A,#N/A,FALSE,"TEC-07";#N/A,#N/A,FALSE,"TEC-08";#N/A,#N/A,FALSE,"TEC - 09A";#N/A,#N/A,FALSE,"TEC - 09B";#N/A,#N/A,FALSE,"TEC - 09C";#N/A,#N/A,FALSE,"TEC - 10";#N/A,#N/A,FALSE,"TEC-11"}</definedName>
    <definedName name="_RAA1" localSheetId="31">#REF!</definedName>
    <definedName name="_RAA1">!#REF!</definedName>
    <definedName name="_RAA2" localSheetId="31">#REF!</definedName>
    <definedName name="_RAA2">!#REF!</definedName>
    <definedName name="_RBS1">#REF!</definedName>
    <definedName name="_RC">#REF!</definedName>
    <definedName name="_RE100">#REF!</definedName>
    <definedName name="_RE104">#REF!</definedName>
    <definedName name="_RE112">#REF!</definedName>
    <definedName name="_RE2" localSheetId="31">#REF!</definedName>
    <definedName name="_RE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 localSheetId="35" hidden="1">#REF!</definedName>
    <definedName name="_re96" localSheetId="33" hidden="1">#REF!</definedName>
    <definedName name="_re96" localSheetId="34" hidden="1">#REF!</definedName>
    <definedName name="_re96" hidden="1">#REF!</definedName>
    <definedName name="_REC1" localSheetId="31">#REF!</definedName>
    <definedName name="_REC1">!#REF!</definedName>
    <definedName name="_rec2">#REF!</definedName>
    <definedName name="_ref1" hidden="1">#REF!</definedName>
    <definedName name="_ref2" localSheetId="35" hidden="1">#REF!</definedName>
    <definedName name="_ref2" localSheetId="36" hidden="1">#REF!</definedName>
    <definedName name="_ref2" localSheetId="33" hidden="1">#REF!</definedName>
    <definedName name="_ref2" localSheetId="34" hidden="1">#REF!</definedName>
    <definedName name="_ref2" localSheetId="31" hidden="1">#REF!</definedName>
    <definedName name="_ref2" hidden="1">#REF!</definedName>
    <definedName name="_REF34" localSheetId="36" hidden="1">#REF!</definedName>
    <definedName name="_REF34" hidden="1">#REF!</definedName>
    <definedName name="_Regre_out" localSheetId="36" hidden="1">#REF!</definedName>
    <definedName name="_Regre_out" localSheetId="31" hidden="1">#REF!</definedName>
    <definedName name="_Regre_out" hidden="1">#REF!</definedName>
    <definedName name="_Regression_Int" hidden="1">1</definedName>
    <definedName name="_Regression_Out" localSheetId="35" hidden="1">#REF!</definedName>
    <definedName name="_Regression_Out" localSheetId="25" hidden="1">#REF!</definedName>
    <definedName name="_Regression_Out" localSheetId="36" hidden="1">#REF!</definedName>
    <definedName name="_Regression_Out" localSheetId="24" hidden="1">#REF!</definedName>
    <definedName name="_Regression_Out" localSheetId="33" hidden="1">#REF!</definedName>
    <definedName name="_Regression_Out" localSheetId="34" hidden="1">#REF!</definedName>
    <definedName name="_Regression_Out" localSheetId="31" hidden="1">#REF!</definedName>
    <definedName name="_Regression_Out" hidden="1">#REF!</definedName>
    <definedName name="_Regression_X" localSheetId="35" hidden="1">#REF!</definedName>
    <definedName name="_Regression_X" localSheetId="25" hidden="1">#REF!</definedName>
    <definedName name="_Regression_X" localSheetId="36" hidden="1">#REF!</definedName>
    <definedName name="_Regression_X" localSheetId="24" hidden="1">#REF!</definedName>
    <definedName name="_Regression_X" localSheetId="33" hidden="1">#REF!</definedName>
    <definedName name="_Regression_X" localSheetId="34" hidden="1">#REF!</definedName>
    <definedName name="_Regression_X" localSheetId="31" hidden="1">#REF!</definedName>
    <definedName name="_Regression_X" hidden="1">#REF!</definedName>
    <definedName name="_Regression_Y" localSheetId="35" hidden="1">#REF!</definedName>
    <definedName name="_Regression_Y" localSheetId="25" hidden="1">#REF!</definedName>
    <definedName name="_Regression_Y" localSheetId="36" hidden="1">#REF!</definedName>
    <definedName name="_Regression_Y" localSheetId="24" hidden="1">#REF!</definedName>
    <definedName name="_Regression_Y" localSheetId="33" hidden="1">#REF!</definedName>
    <definedName name="_Regression_Y" localSheetId="34" hidden="1">#REF!</definedName>
    <definedName name="_Regression_Y" localSheetId="31" hidden="1">#REF!</definedName>
    <definedName name="_Regression_Y" hidden="1">#REF!</definedName>
    <definedName name="_rei3" localSheetId="31">#REF!</definedName>
    <definedName name="_rei3">!#REF!</definedName>
    <definedName name="_REP1">#REF!</definedName>
    <definedName name="_rep2">#REF!</definedName>
    <definedName name="_req_no" localSheetId="31">#REF!</definedName>
    <definedName name="_req_no">!#REF!</definedName>
    <definedName name="_RES1">#REF!</definedName>
    <definedName name="_RES2">#REF!</definedName>
    <definedName name="_RET1" localSheetId="31">#REF!</definedName>
    <definedName name="_RET1">!#REF!</definedName>
    <definedName name="_RET2" localSheetId="31">#REF!</definedName>
    <definedName name="_RET2">!#REF!</definedName>
    <definedName name="_RET3" localSheetId="31">#REF!</definedName>
    <definedName name="_RET3">!#REF!</definedName>
    <definedName name="_RET4" localSheetId="31">#REF!</definedName>
    <definedName name="_RET4">!#REF!</definedName>
    <definedName name="_RET5" localSheetId="31">#REF!</definedName>
    <definedName name="_RET5">!#REF!</definedName>
    <definedName name="_RET6" localSheetId="31">#REF!</definedName>
    <definedName name="_RET6">!#REF!</definedName>
    <definedName name="_rev" localSheetId="31">#REF!</definedName>
    <definedName name="_rev">!#REF!</definedName>
    <definedName name="_Rev08" localSheetId="37" hidden="1">{#N/A,#N/A,FALSE,"PJT STATUS RVW";#N/A,#N/A,FALSE,"MAPS CKLIST";#N/A,#N/A,FALSE,"HOPSR-BASE-IHOCS";#N/A,#N/A,FALSE,"HOPSR-BASE FOR REPORT";#N/A,#N/A,FALSE,"GEN SERVICES";#N/A,#N/A,FALSE,"FINANCIAL";#N/A,#N/A,FALSE,"CONTRACT CURVES";#N/A,#N/A,FALSE,"JEG GRAPH";#N/A,#N/A,FALSE,"JEG GRAPH (2)"}</definedName>
    <definedName name="_Rev08" localSheetId="36" hidden="1">{#N/A,#N/A,FALSE,"PJT STATUS RVW";#N/A,#N/A,FALSE,"MAPS CKLIST";#N/A,#N/A,FALSE,"HOPSR-BASE-IHOCS";#N/A,#N/A,FALSE,"HOPSR-BASE FOR REPORT";#N/A,#N/A,FALSE,"GEN SERVICES";#N/A,#N/A,FALSE,"FINANCIAL";#N/A,#N/A,FALSE,"CONTRACT CURVES";#N/A,#N/A,FALSE,"JEG GRAPH";#N/A,#N/A,FALSE,"JEG GRAPH (2)"}</definedName>
    <definedName name="_Rev08" localSheetId="31" hidden="1">{#N/A,#N/A,FALSE,"PJT STATUS RVW";#N/A,#N/A,FALSE,"MAPS CKLIST";#N/A,#N/A,FALSE,"HOPSR-BASE-IHOCS";#N/A,#N/A,FALSE,"HOPSR-BASE FOR REPORT";#N/A,#N/A,FALSE,"GEN SERVICES";#N/A,#N/A,FALSE,"FINANCIAL";#N/A,#N/A,FALSE,"CONTRACT CURVES";#N/A,#N/A,FALSE,"JEG GRAPH";#N/A,#N/A,FALSE,"JEG GRAPH (2)"}</definedName>
    <definedName name="_Rev08" hidden="1">{#N/A,#N/A,FALSE,"PJT STATUS RVW";#N/A,#N/A,FALSE,"MAPS CKLIST";#N/A,#N/A,FALSE,"HOPSR-BASE-IHOCS";#N/A,#N/A,FALSE,"HOPSR-BASE FOR REPORT";#N/A,#N/A,FALSE,"GEN SERVICES";#N/A,#N/A,FALSE,"FINANCIAL";#N/A,#N/A,FALSE,"CONTRACT CURVES";#N/A,#N/A,FALSE,"JEG GRAPH";#N/A,#N/A,FALSE,"JEG GRAPH (2)"}</definedName>
    <definedName name="_REV1" localSheetId="35" hidden="1">{"Graf_Carga Trab",#N/A,FALSE,"Grafi_Carga Trab";"Graf_Venta Flujo",#N/A,FALSE,"Grafi_Carga Trab"}</definedName>
    <definedName name="_REV1" localSheetId="37" hidden="1">{"Graf_Carga Trab",#N/A,FALSE,"Grafi_Carga Trab";"Graf_Venta Flujo",#N/A,FALSE,"Grafi_Carga Trab"}</definedName>
    <definedName name="_REV1" localSheetId="36" hidden="1">{"Graf_Carga Trab",#N/A,FALSE,"Grafi_Carga Trab";"Graf_Venta Flujo",#N/A,FALSE,"Grafi_Carga Trab"}</definedName>
    <definedName name="_REV1" localSheetId="33" hidden="1">{"Graf_Carga Trab",#N/A,FALSE,"Grafi_Carga Trab";"Graf_Venta Flujo",#N/A,FALSE,"Grafi_Carga Trab"}</definedName>
    <definedName name="_REV1" localSheetId="34" hidden="1">{"Graf_Carga Trab",#N/A,FALSE,"Grafi_Carga Trab";"Graf_Venta Flujo",#N/A,FALSE,"Grafi_Carga Trab"}</definedName>
    <definedName name="_REV1" localSheetId="31" hidden="1">{"Graf_Carga Trab",#N/A,FALSE,"Grafi_Carga Trab";"Graf_Venta Flujo",#N/A,FALSE,"Grafi_Carga Trab"}</definedName>
    <definedName name="_REV1" hidden="1">{"Graf_Carga Trab",#N/A,FALSE,"Grafi_Carga Trab";"Graf_Venta Flujo",#N/A,FALSE,"Grafi_Carga Trab"}</definedName>
    <definedName name="_REV11" localSheetId="35" hidden="1">{"Graf_Carga Trab",#N/A,FALSE,"Grafi_Carga Trab";"Graf_Venta Flujo",#N/A,FALSE,"Grafi_Carga Trab"}</definedName>
    <definedName name="_REV11" localSheetId="37" hidden="1">{"Graf_Carga Trab",#N/A,FALSE,"Grafi_Carga Trab";"Graf_Venta Flujo",#N/A,FALSE,"Grafi_Carga Trab"}</definedName>
    <definedName name="_REV11" localSheetId="36" hidden="1">{"Graf_Carga Trab",#N/A,FALSE,"Grafi_Carga Trab";"Graf_Venta Flujo",#N/A,FALSE,"Grafi_Carga Trab"}</definedName>
    <definedName name="_REV11" localSheetId="33" hidden="1">{"Graf_Carga Trab",#N/A,FALSE,"Grafi_Carga Trab";"Graf_Venta Flujo",#N/A,FALSE,"Grafi_Carga Trab"}</definedName>
    <definedName name="_REV11" localSheetId="34" hidden="1">{"Graf_Carga Trab",#N/A,FALSE,"Grafi_Carga Trab";"Graf_Venta Flujo",#N/A,FALSE,"Grafi_Carga Trab"}</definedName>
    <definedName name="_REV11" localSheetId="31" hidden="1">{"Graf_Carga Trab",#N/A,FALSE,"Grafi_Carga Trab";"Graf_Venta Flujo",#N/A,FALSE,"Grafi_Carga Trab"}</definedName>
    <definedName name="_REV11" hidden="1">{"Graf_Carga Trab",#N/A,FALSE,"Grafi_Carga Trab";"Graf_Venta Flujo",#N/A,FALSE,"Grafi_Carga Trab"}</definedName>
    <definedName name="_rev3">#REF!</definedName>
    <definedName name="_rev4">#REF!</definedName>
    <definedName name="_rev5">#REF!</definedName>
    <definedName name="_rev6">#REF!</definedName>
    <definedName name="_RHH1" localSheetId="31">#REF!</definedName>
    <definedName name="_RHH1">!#REF!</definedName>
    <definedName name="_RHH2" localSheetId="31">#REF!</definedName>
    <definedName name="_RHH2">!#REF!</definedName>
    <definedName name="_RL1" localSheetId="35" hidden="1">#REF!</definedName>
    <definedName name="_RL1" localSheetId="33" hidden="1">#REF!</definedName>
    <definedName name="_RL1" localSheetId="34" hidden="1">#REF!</definedName>
    <definedName name="_RL1" hidden="1">#REF!</definedName>
    <definedName name="_rl2"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rl2"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rl2"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rl2"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rl2"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rl2"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rl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RLI2" localSheetId="35" hidden="1">{#N/A,#N/A,FALSE,"Aging Summary";#N/A,#N/A,FALSE,"Ratio Analysis";#N/A,#N/A,FALSE,"Test 120 Day Accts";#N/A,#N/A,FALSE,"Tickmarks"}</definedName>
    <definedName name="_RLI2" localSheetId="37" hidden="1">{#N/A,#N/A,FALSE,"Aging Summary";#N/A,#N/A,FALSE,"Ratio Analysis";#N/A,#N/A,FALSE,"Test 120 Day Accts";#N/A,#N/A,FALSE,"Tickmarks"}</definedName>
    <definedName name="_RLI2" localSheetId="36" hidden="1">{#N/A,#N/A,FALSE,"Aging Summary";#N/A,#N/A,FALSE,"Ratio Analysis";#N/A,#N/A,FALSE,"Test 120 Day Accts";#N/A,#N/A,FALSE,"Tickmarks"}</definedName>
    <definedName name="_RLI2" localSheetId="33" hidden="1">{#N/A,#N/A,FALSE,"Aging Summary";#N/A,#N/A,FALSE,"Ratio Analysis";#N/A,#N/A,FALSE,"Test 120 Day Accts";#N/A,#N/A,FALSE,"Tickmarks"}</definedName>
    <definedName name="_RLI2" localSheetId="34" hidden="1">{#N/A,#N/A,FALSE,"Aging Summary";#N/A,#N/A,FALSE,"Ratio Analysis";#N/A,#N/A,FALSE,"Test 120 Day Accts";#N/A,#N/A,FALSE,"Tickmarks"}</definedName>
    <definedName name="_RLI2" localSheetId="31" hidden="1">{#N/A,#N/A,FALSE,"Aging Summary";#N/A,#N/A,FALSE,"Ratio Analysis";#N/A,#N/A,FALSE,"Test 120 Day Accts";#N/A,#N/A,FALSE,"Tickmarks"}</definedName>
    <definedName name="_RLI2" hidden="1">{#N/A,#N/A,FALSE,"Aging Summary";#N/A,#N/A,FALSE,"Ratio Analysis";#N/A,#N/A,FALSE,"Test 120 Day Accts";#N/A,#N/A,FALSE,"Tickmarks"}</definedName>
    <definedName name="_RMV">850</definedName>
    <definedName name="_RN1">#REF!</definedName>
    <definedName name="_RN2">#REF!</definedName>
    <definedName name="_RNF1">#REF!</definedName>
    <definedName name="_ro1" localSheetId="31">#REF!</definedName>
    <definedName name="_ro1">!#REF!</definedName>
    <definedName name="_rox1" localSheetId="35" hidden="1">#REF!</definedName>
    <definedName name="_rox1" localSheetId="33" hidden="1">#REF!</definedName>
    <definedName name="_rox1" localSheetId="34" hidden="1">#REF!</definedName>
    <definedName name="_rox1" hidden="1">#REF!</definedName>
    <definedName name="_rox2" localSheetId="36" hidden="1">#REF!</definedName>
    <definedName name="_rox2" hidden="1">#REF!</definedName>
    <definedName name="_rox3" localSheetId="36" hidden="1">#REF!</definedName>
    <definedName name="_rox3" hidden="1">#REF!</definedName>
    <definedName name="_rr1" localSheetId="35" hidden="1">{#N/A,#N/A,FALSE,"JACKETS (1100 t) (1)"}</definedName>
    <definedName name="_rr1" localSheetId="37" hidden="1">{#N/A,#N/A,FALSE,"JACKETS (1100 t) (1)"}</definedName>
    <definedName name="_rr1" localSheetId="36" hidden="1">{#N/A,#N/A,FALSE,"JACKETS (1100 t) (1)"}</definedName>
    <definedName name="_rr1" localSheetId="33" hidden="1">{#N/A,#N/A,FALSE,"JACKETS (1100 t) (1)"}</definedName>
    <definedName name="_rr1" localSheetId="34" hidden="1">{#N/A,#N/A,FALSE,"JACKETS (1100 t) (1)"}</definedName>
    <definedName name="_rr1" localSheetId="31" hidden="1">{#N/A,#N/A,FALSE,"JACKETS (1100 t) (1)"}</definedName>
    <definedName name="_rr1" hidden="1">{#N/A,#N/A,FALSE,"JACKETS (1100 t) (1)"}</definedName>
    <definedName name="_rr2" localSheetId="35" hidden="1">{"DETALLE_1996",#N/A,FALSE,"flujo";"DETALLE_1997",#N/A,FALSE,"flujo";"GASTOS_INCURRIDOS_1996",#N/A,FALSE,"flujo";"GASTOS_PROGRAMADOS_PARA_1997",#N/A,FALSE,"flujo";#N/A,#N/A,FALSE,"comparat";#N/A,#N/A,FALSE,"costos";#N/A,#N/A,FALSE,"proyctrol"}</definedName>
    <definedName name="_rr2" localSheetId="37" hidden="1">{"DETALLE_1996",#N/A,FALSE,"flujo";"DETALLE_1997",#N/A,FALSE,"flujo";"GASTOS_INCURRIDOS_1996",#N/A,FALSE,"flujo";"GASTOS_PROGRAMADOS_PARA_1997",#N/A,FALSE,"flujo";#N/A,#N/A,FALSE,"comparat";#N/A,#N/A,FALSE,"costos";#N/A,#N/A,FALSE,"proyctrol"}</definedName>
    <definedName name="_rr2" localSheetId="36" hidden="1">{"DETALLE_1996",#N/A,FALSE,"flujo";"DETALLE_1997",#N/A,FALSE,"flujo";"GASTOS_INCURRIDOS_1996",#N/A,FALSE,"flujo";"GASTOS_PROGRAMADOS_PARA_1997",#N/A,FALSE,"flujo";#N/A,#N/A,FALSE,"comparat";#N/A,#N/A,FALSE,"costos";#N/A,#N/A,FALSE,"proyctrol"}</definedName>
    <definedName name="_rr2" localSheetId="33" hidden="1">{"DETALLE_1996",#N/A,FALSE,"flujo";"DETALLE_1997",#N/A,FALSE,"flujo";"GASTOS_INCURRIDOS_1996",#N/A,FALSE,"flujo";"GASTOS_PROGRAMADOS_PARA_1997",#N/A,FALSE,"flujo";#N/A,#N/A,FALSE,"comparat";#N/A,#N/A,FALSE,"costos";#N/A,#N/A,FALSE,"proyctrol"}</definedName>
    <definedName name="_rr2" localSheetId="34" hidden="1">{"DETALLE_1996",#N/A,FALSE,"flujo";"DETALLE_1997",#N/A,FALSE,"flujo";"GASTOS_INCURRIDOS_1996",#N/A,FALSE,"flujo";"GASTOS_PROGRAMADOS_PARA_1997",#N/A,FALSE,"flujo";#N/A,#N/A,FALSE,"comparat";#N/A,#N/A,FALSE,"costos";#N/A,#N/A,FALSE,"proyctrol"}</definedName>
    <definedName name="_rr2" localSheetId="31" hidden="1">{"DETALLE_1996",#N/A,FALSE,"flujo";"DETALLE_1997",#N/A,FALSE,"flujo";"GASTOS_INCURRIDOS_1996",#N/A,FALSE,"flujo";"GASTOS_PROGRAMADOS_PARA_1997",#N/A,FALSE,"flujo";#N/A,#N/A,FALSE,"comparat";#N/A,#N/A,FALSE,"costos";#N/A,#N/A,FALSE,"proyctrol"}</definedName>
    <definedName name="_rr2" hidden="1">{"DETALLE_1996",#N/A,FALSE,"flujo";"DETALLE_1997",#N/A,FALSE,"flujo";"GASTOS_INCURRIDOS_1996",#N/A,FALSE,"flujo";"GASTOS_PROGRAMADOS_PARA_1997",#N/A,FALSE,"flujo";#N/A,#N/A,FALSE,"comparat";#N/A,#N/A,FALSE,"costos";#N/A,#N/A,FALSE,"proyctrol"}</definedName>
    <definedName name="_rs1">#REF!</definedName>
    <definedName name="_rv1">#REF!</definedName>
    <definedName name="_rv2">#REF!</definedName>
    <definedName name="_rv3">#REF!</definedName>
    <definedName name="_rv4">#REF!</definedName>
    <definedName name="_rv5">#REF!</definedName>
    <definedName name="_rv6">#REF!</definedName>
    <definedName name="_rv7">#REF!</definedName>
    <definedName name="_rv8">#REF!</definedName>
    <definedName name="_S" localSheetId="35" hidden="1">#REF!</definedName>
    <definedName name="_S" localSheetId="37" hidden="1">#REF!</definedName>
    <definedName name="_S" localSheetId="36" hidden="1">#REF!</definedName>
    <definedName name="_S" localSheetId="33" hidden="1">#REF!</definedName>
    <definedName name="_S" localSheetId="34" hidden="1">#REF!</definedName>
    <definedName name="_S" localSheetId="31" hidden="1">#REF!</definedName>
    <definedName name="_S" hidden="1">#REF!</definedName>
    <definedName name="_S1" hidden="1">#REF!</definedName>
    <definedName name="_s2" localSheetId="35" hidden="1">{#N/A,#N/A,FALSE,"Vessel1 1";#N/A,#N/A,FALSE,"Vessel1 2";#N/A,#N/A,FALSE,"Vessel1 3";#N/A,#N/A,FALSE,"Vessel1 4";#N/A,#N/A,FALSE,"Vessel1 5";#N/A,#N/A,FALSE,"Vessel1 6";#N/A,#N/A,FALSE,"Vessel1 7";#N/A,#N/A,FALSE,"Vessel1 8";#N/A,#N/A,FALSE,"Vessel1 9";#N/A,#N/A,FALSE,"Vessel1 10";#N/A,#N/A,FALSE,"Vessel1 11"}</definedName>
    <definedName name="_s2" localSheetId="37" hidden="1">{#N/A,#N/A,FALSE,"Vessel1 1";#N/A,#N/A,FALSE,"Vessel1 2";#N/A,#N/A,FALSE,"Vessel1 3";#N/A,#N/A,FALSE,"Vessel1 4";#N/A,#N/A,FALSE,"Vessel1 5";#N/A,#N/A,FALSE,"Vessel1 6";#N/A,#N/A,FALSE,"Vessel1 7";#N/A,#N/A,FALSE,"Vessel1 8";#N/A,#N/A,FALSE,"Vessel1 9";#N/A,#N/A,FALSE,"Vessel1 10";#N/A,#N/A,FALSE,"Vessel1 11"}</definedName>
    <definedName name="_s2" localSheetId="36" hidden="1">{#N/A,#N/A,FALSE,"Vessel1 1";#N/A,#N/A,FALSE,"Vessel1 2";#N/A,#N/A,FALSE,"Vessel1 3";#N/A,#N/A,FALSE,"Vessel1 4";#N/A,#N/A,FALSE,"Vessel1 5";#N/A,#N/A,FALSE,"Vessel1 6";#N/A,#N/A,FALSE,"Vessel1 7";#N/A,#N/A,FALSE,"Vessel1 8";#N/A,#N/A,FALSE,"Vessel1 9";#N/A,#N/A,FALSE,"Vessel1 10";#N/A,#N/A,FALSE,"Vessel1 11"}</definedName>
    <definedName name="_s2" localSheetId="33" hidden="1">{#N/A,#N/A,FALSE,"Vessel1 1";#N/A,#N/A,FALSE,"Vessel1 2";#N/A,#N/A,FALSE,"Vessel1 3";#N/A,#N/A,FALSE,"Vessel1 4";#N/A,#N/A,FALSE,"Vessel1 5";#N/A,#N/A,FALSE,"Vessel1 6";#N/A,#N/A,FALSE,"Vessel1 7";#N/A,#N/A,FALSE,"Vessel1 8";#N/A,#N/A,FALSE,"Vessel1 9";#N/A,#N/A,FALSE,"Vessel1 10";#N/A,#N/A,FALSE,"Vessel1 11"}</definedName>
    <definedName name="_s2" localSheetId="34" hidden="1">{#N/A,#N/A,FALSE,"Vessel1 1";#N/A,#N/A,FALSE,"Vessel1 2";#N/A,#N/A,FALSE,"Vessel1 3";#N/A,#N/A,FALSE,"Vessel1 4";#N/A,#N/A,FALSE,"Vessel1 5";#N/A,#N/A,FALSE,"Vessel1 6";#N/A,#N/A,FALSE,"Vessel1 7";#N/A,#N/A,FALSE,"Vessel1 8";#N/A,#N/A,FALSE,"Vessel1 9";#N/A,#N/A,FALSE,"Vessel1 10";#N/A,#N/A,FALSE,"Vessel1 11"}</definedName>
    <definedName name="_s2" localSheetId="31" hidden="1">{#N/A,#N/A,FALSE,"Vessel1 1";#N/A,#N/A,FALSE,"Vessel1 2";#N/A,#N/A,FALSE,"Vessel1 3";#N/A,#N/A,FALSE,"Vessel1 4";#N/A,#N/A,FALSE,"Vessel1 5";#N/A,#N/A,FALSE,"Vessel1 6";#N/A,#N/A,FALSE,"Vessel1 7";#N/A,#N/A,FALSE,"Vessel1 8";#N/A,#N/A,FALSE,"Vessel1 9";#N/A,#N/A,FALSE,"Vessel1 10";#N/A,#N/A,FALSE,"Vessel1 11"}</definedName>
    <definedName name="_s2" hidden="1">{#N/A,#N/A,FALSE,"Vessel1 1";#N/A,#N/A,FALSE,"Vessel1 2";#N/A,#N/A,FALSE,"Vessel1 3";#N/A,#N/A,FALSE,"Vessel1 4";#N/A,#N/A,FALSE,"Vessel1 5";#N/A,#N/A,FALSE,"Vessel1 6";#N/A,#N/A,FALSE,"Vessel1 7";#N/A,#N/A,FALSE,"Vessel1 8";#N/A,#N/A,FALSE,"Vessel1 9";#N/A,#N/A,FALSE,"Vessel1 10";#N/A,#N/A,FALSE,"Vessel1 11"}</definedName>
    <definedName name="_SAP2009" localSheetId="35" hidden="1">{#N/A,#N/A,TRUE,"Est. de Fact.";#N/A,#N/A,TRUE,"Capitulo 19";#N/A,#N/A,TRUE,"Proyecto P855"}</definedName>
    <definedName name="_SAP2009" localSheetId="37" hidden="1">{#N/A,#N/A,TRUE,"Est. de Fact.";#N/A,#N/A,TRUE,"Capitulo 19";#N/A,#N/A,TRUE,"Proyecto P855"}</definedName>
    <definedName name="_SAP2009" localSheetId="36" hidden="1">{#N/A,#N/A,TRUE,"Est. de Fact.";#N/A,#N/A,TRUE,"Capitulo 19";#N/A,#N/A,TRUE,"Proyecto P855"}</definedName>
    <definedName name="_SAP2009" localSheetId="33" hidden="1">{#N/A,#N/A,TRUE,"Est. de Fact.";#N/A,#N/A,TRUE,"Capitulo 19";#N/A,#N/A,TRUE,"Proyecto P855"}</definedName>
    <definedName name="_SAP2009" localSheetId="34" hidden="1">{#N/A,#N/A,TRUE,"Est. de Fact.";#N/A,#N/A,TRUE,"Capitulo 19";#N/A,#N/A,TRUE,"Proyecto P855"}</definedName>
    <definedName name="_SAP2009" localSheetId="31" hidden="1">{#N/A,#N/A,TRUE,"Est. de Fact.";#N/A,#N/A,TRUE,"Capitulo 19";#N/A,#N/A,TRUE,"Proyecto P855"}</definedName>
    <definedName name="_SAP2009" hidden="1">{#N/A,#N/A,TRUE,"Est. de Fact.";#N/A,#N/A,TRUE,"Capitulo 19";#N/A,#N/A,TRUE,"Proyecto P855"}</definedName>
    <definedName name="_sc" localSheetId="31">#REF!</definedName>
    <definedName name="_sc">!#REF!</definedName>
    <definedName name="_SC1" localSheetId="35" hidden="1">{#N/A,#N/A,FALSE,"Sheet1"}</definedName>
    <definedName name="_SC1" localSheetId="37" hidden="1">{#N/A,#N/A,FALSE,"Sheet1"}</definedName>
    <definedName name="_SC1" localSheetId="36" hidden="1">{#N/A,#N/A,FALSE,"Sheet1"}</definedName>
    <definedName name="_SC1" localSheetId="33" hidden="1">{#N/A,#N/A,FALSE,"Sheet1"}</definedName>
    <definedName name="_SC1" localSheetId="34" hidden="1">{#N/A,#N/A,FALSE,"Sheet1"}</definedName>
    <definedName name="_SC1" localSheetId="31" hidden="1">{#N/A,#N/A,FALSE,"Sheet1"}</definedName>
    <definedName name="_SC1" hidden="1">{#N/A,#N/A,FALSE,"Sheet1"}</definedName>
    <definedName name="_SC2">#REF!</definedName>
    <definedName name="_sc6">60</definedName>
    <definedName name="_SCH10">#REF!</definedName>
    <definedName name="_SCH40">#REF!</definedName>
    <definedName name="_SDS_WB_TYPE" hidden="1">1</definedName>
    <definedName name="_SEK1">#REF!</definedName>
    <definedName name="_SEP1">#REF!</definedName>
    <definedName name="_SEP2">#REF!</definedName>
    <definedName name="_service" localSheetId="31">#REF!</definedName>
    <definedName name="_service">!#REF!</definedName>
    <definedName name="_set1" localSheetId="31">#REF!,#REF!,#REF!,#REF!,#REF!,#REF!,#REF!,#REF!,#REF!,#REF!,#REF!,#REF!,#REF!,#REF!,#REF!,#REF!,#REF!,#REF!</definedName>
    <definedName name="_set1">!#REF!,!#REF!,!#REF!,!#REF!,!#REF!,!#REF!,!#REF!,!#REF!,!#REF!,!#REF!,!#REF!,!#REF!,!#REF!,!#REF!,!#REF!,!#REF!,!#REF!,!#REF!</definedName>
    <definedName name="_Sh010" localSheetId="35" hidden="1">{#N/A,#N/A,FALSE,"Vessel1 1";#N/A,#N/A,FALSE,"Vessel1 2";#N/A,#N/A,FALSE,"Vessel1 3";#N/A,#N/A,FALSE,"Vessel1 4";#N/A,#N/A,FALSE,"Vessel1 5";#N/A,#N/A,FALSE,"Vessel1 6";#N/A,#N/A,FALSE,"Vessel1 7";#N/A,#N/A,FALSE,"Vessel1 8";#N/A,#N/A,FALSE,"Vessel1 9";#N/A,#N/A,FALSE,"Vessel1 10";#N/A,#N/A,FALSE,"Vessel1 11"}</definedName>
    <definedName name="_Sh010" localSheetId="37" hidden="1">{#N/A,#N/A,FALSE,"Vessel1 1";#N/A,#N/A,FALSE,"Vessel1 2";#N/A,#N/A,FALSE,"Vessel1 3";#N/A,#N/A,FALSE,"Vessel1 4";#N/A,#N/A,FALSE,"Vessel1 5";#N/A,#N/A,FALSE,"Vessel1 6";#N/A,#N/A,FALSE,"Vessel1 7";#N/A,#N/A,FALSE,"Vessel1 8";#N/A,#N/A,FALSE,"Vessel1 9";#N/A,#N/A,FALSE,"Vessel1 10";#N/A,#N/A,FALSE,"Vessel1 11"}</definedName>
    <definedName name="_Sh010" localSheetId="36" hidden="1">{#N/A,#N/A,FALSE,"Vessel1 1";#N/A,#N/A,FALSE,"Vessel1 2";#N/A,#N/A,FALSE,"Vessel1 3";#N/A,#N/A,FALSE,"Vessel1 4";#N/A,#N/A,FALSE,"Vessel1 5";#N/A,#N/A,FALSE,"Vessel1 6";#N/A,#N/A,FALSE,"Vessel1 7";#N/A,#N/A,FALSE,"Vessel1 8";#N/A,#N/A,FALSE,"Vessel1 9";#N/A,#N/A,FALSE,"Vessel1 10";#N/A,#N/A,FALSE,"Vessel1 11"}</definedName>
    <definedName name="_Sh010" localSheetId="33" hidden="1">{#N/A,#N/A,FALSE,"Vessel1 1";#N/A,#N/A,FALSE,"Vessel1 2";#N/A,#N/A,FALSE,"Vessel1 3";#N/A,#N/A,FALSE,"Vessel1 4";#N/A,#N/A,FALSE,"Vessel1 5";#N/A,#N/A,FALSE,"Vessel1 6";#N/A,#N/A,FALSE,"Vessel1 7";#N/A,#N/A,FALSE,"Vessel1 8";#N/A,#N/A,FALSE,"Vessel1 9";#N/A,#N/A,FALSE,"Vessel1 10";#N/A,#N/A,FALSE,"Vessel1 11"}</definedName>
    <definedName name="_Sh010" localSheetId="34" hidden="1">{#N/A,#N/A,FALSE,"Vessel1 1";#N/A,#N/A,FALSE,"Vessel1 2";#N/A,#N/A,FALSE,"Vessel1 3";#N/A,#N/A,FALSE,"Vessel1 4";#N/A,#N/A,FALSE,"Vessel1 5";#N/A,#N/A,FALSE,"Vessel1 6";#N/A,#N/A,FALSE,"Vessel1 7";#N/A,#N/A,FALSE,"Vessel1 8";#N/A,#N/A,FALSE,"Vessel1 9";#N/A,#N/A,FALSE,"Vessel1 10";#N/A,#N/A,FALSE,"Vessel1 11"}</definedName>
    <definedName name="_Sh010" localSheetId="31" hidden="1">{#N/A,#N/A,FALSE,"Vessel1 1";#N/A,#N/A,FALSE,"Vessel1 2";#N/A,#N/A,FALSE,"Vessel1 3";#N/A,#N/A,FALSE,"Vessel1 4";#N/A,#N/A,FALSE,"Vessel1 5";#N/A,#N/A,FALSE,"Vessel1 6";#N/A,#N/A,FALSE,"Vessel1 7";#N/A,#N/A,FALSE,"Vessel1 8";#N/A,#N/A,FALSE,"Vessel1 9";#N/A,#N/A,FALSE,"Vessel1 10";#N/A,#N/A,FALSE,"Vessel1 11"}</definedName>
    <definedName name="_Sh010" hidden="1">{#N/A,#N/A,FALSE,"Vessel1 1";#N/A,#N/A,FALSE,"Vessel1 2";#N/A,#N/A,FALSE,"Vessel1 3";#N/A,#N/A,FALSE,"Vessel1 4";#N/A,#N/A,FALSE,"Vessel1 5";#N/A,#N/A,FALSE,"Vessel1 6";#N/A,#N/A,FALSE,"Vessel1 7";#N/A,#N/A,FALSE,"Vessel1 8";#N/A,#N/A,FALSE,"Vessel1 9";#N/A,#N/A,FALSE,"Vessel1 10";#N/A,#N/A,FALSE,"Vessel1 11"}</definedName>
    <definedName name="_Sh7" localSheetId="35" hidden="1">{#N/A,#N/A,FALSE,"Vessel1 1";#N/A,#N/A,FALSE,"Vessel1 2";#N/A,#N/A,FALSE,"Vessel1 3";#N/A,#N/A,FALSE,"Vessel1 4";#N/A,#N/A,FALSE,"Vessel1 5";#N/A,#N/A,FALSE,"Vessel1 6";#N/A,#N/A,FALSE,"Vessel1 7";#N/A,#N/A,FALSE,"Vessel1 8";#N/A,#N/A,FALSE,"Vessel1 9";#N/A,#N/A,FALSE,"Vessel1 10";#N/A,#N/A,FALSE,"Vessel1 11"}</definedName>
    <definedName name="_Sh7" localSheetId="37" hidden="1">{#N/A,#N/A,FALSE,"Vessel1 1";#N/A,#N/A,FALSE,"Vessel1 2";#N/A,#N/A,FALSE,"Vessel1 3";#N/A,#N/A,FALSE,"Vessel1 4";#N/A,#N/A,FALSE,"Vessel1 5";#N/A,#N/A,FALSE,"Vessel1 6";#N/A,#N/A,FALSE,"Vessel1 7";#N/A,#N/A,FALSE,"Vessel1 8";#N/A,#N/A,FALSE,"Vessel1 9";#N/A,#N/A,FALSE,"Vessel1 10";#N/A,#N/A,FALSE,"Vessel1 11"}</definedName>
    <definedName name="_Sh7" localSheetId="36" hidden="1">{#N/A,#N/A,FALSE,"Vessel1 1";#N/A,#N/A,FALSE,"Vessel1 2";#N/A,#N/A,FALSE,"Vessel1 3";#N/A,#N/A,FALSE,"Vessel1 4";#N/A,#N/A,FALSE,"Vessel1 5";#N/A,#N/A,FALSE,"Vessel1 6";#N/A,#N/A,FALSE,"Vessel1 7";#N/A,#N/A,FALSE,"Vessel1 8";#N/A,#N/A,FALSE,"Vessel1 9";#N/A,#N/A,FALSE,"Vessel1 10";#N/A,#N/A,FALSE,"Vessel1 11"}</definedName>
    <definedName name="_Sh7" localSheetId="33" hidden="1">{#N/A,#N/A,FALSE,"Vessel1 1";#N/A,#N/A,FALSE,"Vessel1 2";#N/A,#N/A,FALSE,"Vessel1 3";#N/A,#N/A,FALSE,"Vessel1 4";#N/A,#N/A,FALSE,"Vessel1 5";#N/A,#N/A,FALSE,"Vessel1 6";#N/A,#N/A,FALSE,"Vessel1 7";#N/A,#N/A,FALSE,"Vessel1 8";#N/A,#N/A,FALSE,"Vessel1 9";#N/A,#N/A,FALSE,"Vessel1 10";#N/A,#N/A,FALSE,"Vessel1 11"}</definedName>
    <definedName name="_Sh7" localSheetId="34" hidden="1">{#N/A,#N/A,FALSE,"Vessel1 1";#N/A,#N/A,FALSE,"Vessel1 2";#N/A,#N/A,FALSE,"Vessel1 3";#N/A,#N/A,FALSE,"Vessel1 4";#N/A,#N/A,FALSE,"Vessel1 5";#N/A,#N/A,FALSE,"Vessel1 6";#N/A,#N/A,FALSE,"Vessel1 7";#N/A,#N/A,FALSE,"Vessel1 8";#N/A,#N/A,FALSE,"Vessel1 9";#N/A,#N/A,FALSE,"Vessel1 10";#N/A,#N/A,FALSE,"Vessel1 11"}</definedName>
    <definedName name="_Sh7" localSheetId="31"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8" localSheetId="35" hidden="1">{#N/A,#N/A,FALSE,"Vessel1 1";#N/A,#N/A,FALSE,"Vessel1 2";#N/A,#N/A,FALSE,"Vessel1 3";#N/A,#N/A,FALSE,"Vessel1 4";#N/A,#N/A,FALSE,"Vessel1 5";#N/A,#N/A,FALSE,"Vessel1 6";#N/A,#N/A,FALSE,"Vessel1 7";#N/A,#N/A,FALSE,"Vessel1 8";#N/A,#N/A,FALSE,"Vessel1 9";#N/A,#N/A,FALSE,"Vessel1 10";#N/A,#N/A,FALSE,"Vessel1 11"}</definedName>
    <definedName name="_Sh8" localSheetId="37" hidden="1">{#N/A,#N/A,FALSE,"Vessel1 1";#N/A,#N/A,FALSE,"Vessel1 2";#N/A,#N/A,FALSE,"Vessel1 3";#N/A,#N/A,FALSE,"Vessel1 4";#N/A,#N/A,FALSE,"Vessel1 5";#N/A,#N/A,FALSE,"Vessel1 6";#N/A,#N/A,FALSE,"Vessel1 7";#N/A,#N/A,FALSE,"Vessel1 8";#N/A,#N/A,FALSE,"Vessel1 9";#N/A,#N/A,FALSE,"Vessel1 10";#N/A,#N/A,FALSE,"Vessel1 11"}</definedName>
    <definedName name="_Sh8" localSheetId="36" hidden="1">{#N/A,#N/A,FALSE,"Vessel1 1";#N/A,#N/A,FALSE,"Vessel1 2";#N/A,#N/A,FALSE,"Vessel1 3";#N/A,#N/A,FALSE,"Vessel1 4";#N/A,#N/A,FALSE,"Vessel1 5";#N/A,#N/A,FALSE,"Vessel1 6";#N/A,#N/A,FALSE,"Vessel1 7";#N/A,#N/A,FALSE,"Vessel1 8";#N/A,#N/A,FALSE,"Vessel1 9";#N/A,#N/A,FALSE,"Vessel1 10";#N/A,#N/A,FALSE,"Vessel1 11"}</definedName>
    <definedName name="_Sh8" localSheetId="33" hidden="1">{#N/A,#N/A,FALSE,"Vessel1 1";#N/A,#N/A,FALSE,"Vessel1 2";#N/A,#N/A,FALSE,"Vessel1 3";#N/A,#N/A,FALSE,"Vessel1 4";#N/A,#N/A,FALSE,"Vessel1 5";#N/A,#N/A,FALSE,"Vessel1 6";#N/A,#N/A,FALSE,"Vessel1 7";#N/A,#N/A,FALSE,"Vessel1 8";#N/A,#N/A,FALSE,"Vessel1 9";#N/A,#N/A,FALSE,"Vessel1 10";#N/A,#N/A,FALSE,"Vessel1 11"}</definedName>
    <definedName name="_Sh8" localSheetId="34" hidden="1">{#N/A,#N/A,FALSE,"Vessel1 1";#N/A,#N/A,FALSE,"Vessel1 2";#N/A,#N/A,FALSE,"Vessel1 3";#N/A,#N/A,FALSE,"Vessel1 4";#N/A,#N/A,FALSE,"Vessel1 5";#N/A,#N/A,FALSE,"Vessel1 6";#N/A,#N/A,FALSE,"Vessel1 7";#N/A,#N/A,FALSE,"Vessel1 8";#N/A,#N/A,FALSE,"Vessel1 9";#N/A,#N/A,FALSE,"Vessel1 10";#N/A,#N/A,FALSE,"Vessel1 11"}</definedName>
    <definedName name="_Sh8" localSheetId="31" hidden="1">{#N/A,#N/A,FALSE,"Vessel1 1";#N/A,#N/A,FALSE,"Vessel1 2";#N/A,#N/A,FALSE,"Vessel1 3";#N/A,#N/A,FALSE,"Vessel1 4";#N/A,#N/A,FALSE,"Vessel1 5";#N/A,#N/A,FALSE,"Vessel1 6";#N/A,#N/A,FALSE,"Vessel1 7";#N/A,#N/A,FALSE,"Vessel1 8";#N/A,#N/A,FALSE,"Vessel1 9";#N/A,#N/A,FALSE,"Vessel1 10";#N/A,#N/A,FALSE,"Vessel1 11"}</definedName>
    <definedName name="_Sh8" hidden="1">{#N/A,#N/A,FALSE,"Vessel1 1";#N/A,#N/A,FALSE,"Vessel1 2";#N/A,#N/A,FALSE,"Vessel1 3";#N/A,#N/A,FALSE,"Vessel1 4";#N/A,#N/A,FALSE,"Vessel1 5";#N/A,#N/A,FALSE,"Vessel1 6";#N/A,#N/A,FALSE,"Vessel1 7";#N/A,#N/A,FALSE,"Vessel1 8";#N/A,#N/A,FALSE,"Vessel1 9";#N/A,#N/A,FALSE,"Vessel1 10";#N/A,#N/A,FALSE,"Vessel1 11"}</definedName>
    <definedName name="_sheet_no" localSheetId="31">#REF!</definedName>
    <definedName name="_sheet_no">!#REF!</definedName>
    <definedName name="_SIT1">#REF!</definedName>
    <definedName name="_SK13">#REF!</definedName>
    <definedName name="_skf45" localSheetId="35" hidden="1">{#N/A,#N/A,TRUE,"1842CWN0"}</definedName>
    <definedName name="_skf45" localSheetId="37" hidden="1">{#N/A,#N/A,TRUE,"1842CWN0"}</definedName>
    <definedName name="_skf45" localSheetId="36" hidden="1">{#N/A,#N/A,TRUE,"1842CWN0"}</definedName>
    <definedName name="_skf45" localSheetId="33" hidden="1">{#N/A,#N/A,TRUE,"1842CWN0"}</definedName>
    <definedName name="_skf45" localSheetId="34" hidden="1">{#N/A,#N/A,TRUE,"1842CWN0"}</definedName>
    <definedName name="_skf45" localSheetId="31" hidden="1">{#N/A,#N/A,TRUE,"1842CWN0"}</definedName>
    <definedName name="_skf45" hidden="1">{#N/A,#N/A,TRUE,"1842CWN0"}</definedName>
    <definedName name="_SKI13">#REF!</definedName>
    <definedName name="_SKK1">#REF!</definedName>
    <definedName name="_sL2" localSheetId="35" hidden="1">{#N/A,#N/A,FALSE,"GERAL";#N/A,#N/A,FALSE,"012-96";#N/A,#N/A,FALSE,"018-96";#N/A,#N/A,FALSE,"027-96";#N/A,#N/A,FALSE,"059-96";#N/A,#N/A,FALSE,"076-96";#N/A,#N/A,FALSE,"019-97";#N/A,#N/A,FALSE,"021-97";#N/A,#N/A,FALSE,"022-97";#N/A,#N/A,FALSE,"028-97"}</definedName>
    <definedName name="_sL2" localSheetId="37" hidden="1">{#N/A,#N/A,FALSE,"GERAL";#N/A,#N/A,FALSE,"012-96";#N/A,#N/A,FALSE,"018-96";#N/A,#N/A,FALSE,"027-96";#N/A,#N/A,FALSE,"059-96";#N/A,#N/A,FALSE,"076-96";#N/A,#N/A,FALSE,"019-97";#N/A,#N/A,FALSE,"021-97";#N/A,#N/A,FALSE,"022-97";#N/A,#N/A,FALSE,"028-97"}</definedName>
    <definedName name="_sL2" localSheetId="36" hidden="1">{#N/A,#N/A,FALSE,"GERAL";#N/A,#N/A,FALSE,"012-96";#N/A,#N/A,FALSE,"018-96";#N/A,#N/A,FALSE,"027-96";#N/A,#N/A,FALSE,"059-96";#N/A,#N/A,FALSE,"076-96";#N/A,#N/A,FALSE,"019-97";#N/A,#N/A,FALSE,"021-97";#N/A,#N/A,FALSE,"022-97";#N/A,#N/A,FALSE,"028-97"}</definedName>
    <definedName name="_sL2" localSheetId="33" hidden="1">{#N/A,#N/A,FALSE,"GERAL";#N/A,#N/A,FALSE,"012-96";#N/A,#N/A,FALSE,"018-96";#N/A,#N/A,FALSE,"027-96";#N/A,#N/A,FALSE,"059-96";#N/A,#N/A,FALSE,"076-96";#N/A,#N/A,FALSE,"019-97";#N/A,#N/A,FALSE,"021-97";#N/A,#N/A,FALSE,"022-97";#N/A,#N/A,FALSE,"028-97"}</definedName>
    <definedName name="_sL2" localSheetId="34" hidden="1">{#N/A,#N/A,FALSE,"GERAL";#N/A,#N/A,FALSE,"012-96";#N/A,#N/A,FALSE,"018-96";#N/A,#N/A,FALSE,"027-96";#N/A,#N/A,FALSE,"059-96";#N/A,#N/A,FALSE,"076-96";#N/A,#N/A,FALSE,"019-97";#N/A,#N/A,FALSE,"021-97";#N/A,#N/A,FALSE,"022-97";#N/A,#N/A,FALSE,"028-97"}</definedName>
    <definedName name="_sL2" localSheetId="31" hidden="1">{#N/A,#N/A,FALSE,"GERAL";#N/A,#N/A,FALSE,"012-96";#N/A,#N/A,FALSE,"018-96";#N/A,#N/A,FALSE,"027-96";#N/A,#N/A,FALSE,"059-96";#N/A,#N/A,FALSE,"076-96";#N/A,#N/A,FALSE,"019-97";#N/A,#N/A,FALSE,"021-97";#N/A,#N/A,FALSE,"022-97";#N/A,#N/A,FALSE,"028-97"}</definedName>
    <definedName name="_sL2" hidden="1">{#N/A,#N/A,FALSE,"GERAL";#N/A,#N/A,FALSE,"012-96";#N/A,#N/A,FALSE,"018-96";#N/A,#N/A,FALSE,"027-96";#N/A,#N/A,FALSE,"059-96";#N/A,#N/A,FALSE,"076-96";#N/A,#N/A,FALSE,"019-97";#N/A,#N/A,FALSE,"021-97";#N/A,#N/A,FALSE,"022-97";#N/A,#N/A,FALSE,"028-97"}</definedName>
    <definedName name="_SORP" localSheetId="31" hidden="1">#REF!</definedName>
    <definedName name="_SORP" hidden="1">#REF!</definedName>
    <definedName name="_Sort" localSheetId="35" hidden="1">#REF!</definedName>
    <definedName name="_Sort" localSheetId="37" hidden="1">#REF!</definedName>
    <definedName name="_Sort" localSheetId="25" hidden="1">#REF!</definedName>
    <definedName name="_Sort" localSheetId="36" hidden="1">#REF!</definedName>
    <definedName name="_Sort" localSheetId="30" hidden="1">#REF!</definedName>
    <definedName name="_Sort" localSheetId="24" hidden="1">#REF!</definedName>
    <definedName name="_Sort" localSheetId="22" hidden="1">#REF!</definedName>
    <definedName name="_Sort" localSheetId="33" hidden="1">#REF!</definedName>
    <definedName name="_Sort" localSheetId="34" hidden="1">#REF!</definedName>
    <definedName name="_Sort" localSheetId="31" hidden="1">#REF!</definedName>
    <definedName name="_Sort" localSheetId="29" hidden="1">#REF!</definedName>
    <definedName name="_Sort" hidden="1">#REF!</definedName>
    <definedName name="_Sort01" hidden="1">#N/A</definedName>
    <definedName name="_Sort2" localSheetId="35" hidden="1">#REF!</definedName>
    <definedName name="_Sort2" localSheetId="37" hidden="1">#REF!</definedName>
    <definedName name="_Sort2" localSheetId="36" hidden="1">#REF!</definedName>
    <definedName name="_Sort2" localSheetId="33" hidden="1">#REF!</definedName>
    <definedName name="_Sort2" localSheetId="34" hidden="1">#REF!</definedName>
    <definedName name="_Sort2" hidden="1">#REF!</definedName>
    <definedName name="_Sorta" localSheetId="35" hidden="1">#REF!</definedName>
    <definedName name="_Sorta" localSheetId="37" hidden="1">#REF!</definedName>
    <definedName name="_Sorta" localSheetId="36" hidden="1">#REF!</definedName>
    <definedName name="_Sorta" localSheetId="33" hidden="1">#REF!</definedName>
    <definedName name="_Sorta" localSheetId="34" hidden="1">#REF!</definedName>
    <definedName name="_Sorta" hidden="1">#REF!</definedName>
    <definedName name="_sp13">#REF!</definedName>
    <definedName name="_sp14">#REF!</definedName>
    <definedName name="_sp15">#REF!</definedName>
    <definedName name="_sp16">#REF!</definedName>
    <definedName name="_sp19">#REF!</definedName>
    <definedName name="_sp2222" localSheetId="35" hidden="1">{#N/A,#N/A,FALSE,"subcontract"}</definedName>
    <definedName name="_sp2222" localSheetId="37" hidden="1">{#N/A,#N/A,FALSE,"subcontract"}</definedName>
    <definedName name="_sp2222" localSheetId="36" hidden="1">{#N/A,#N/A,FALSE,"subcontract"}</definedName>
    <definedName name="_sp2222" localSheetId="33" hidden="1">{#N/A,#N/A,FALSE,"subcontract"}</definedName>
    <definedName name="_sp2222" localSheetId="34" hidden="1">{#N/A,#N/A,FALSE,"subcontract"}</definedName>
    <definedName name="_sp2222" localSheetId="31" hidden="1">{#N/A,#N/A,FALSE,"subcontract"}</definedName>
    <definedName name="_sp2222" hidden="1">{#N/A,#N/A,FALSE,"subcontract"}</definedName>
    <definedName name="_sp5">#REF!</definedName>
    <definedName name="_sr51" localSheetId="35" hidden="1">{#N/A,#N/A,TRUE,"INGENIERIA";#N/A,#N/A,TRUE,"COMPRAS";#N/A,#N/A,TRUE,"DIRECCION";#N/A,#N/A,TRUE,"RESUMEN"}</definedName>
    <definedName name="_sr51" localSheetId="37" hidden="1">{#N/A,#N/A,TRUE,"INGENIERIA";#N/A,#N/A,TRUE,"COMPRAS";#N/A,#N/A,TRUE,"DIRECCION";#N/A,#N/A,TRUE,"RESUMEN"}</definedName>
    <definedName name="_sr51" localSheetId="36" hidden="1">{#N/A,#N/A,TRUE,"INGENIERIA";#N/A,#N/A,TRUE,"COMPRAS";#N/A,#N/A,TRUE,"DIRECCION";#N/A,#N/A,TRUE,"RESUMEN"}</definedName>
    <definedName name="_sr51" localSheetId="33" hidden="1">{#N/A,#N/A,TRUE,"INGENIERIA";#N/A,#N/A,TRUE,"COMPRAS";#N/A,#N/A,TRUE,"DIRECCION";#N/A,#N/A,TRUE,"RESUMEN"}</definedName>
    <definedName name="_sr51" localSheetId="34" hidden="1">{#N/A,#N/A,TRUE,"INGENIERIA";#N/A,#N/A,TRUE,"COMPRAS";#N/A,#N/A,TRUE,"DIRECCION";#N/A,#N/A,TRUE,"RESUMEN"}</definedName>
    <definedName name="_sr51" localSheetId="31" hidden="1">{#N/A,#N/A,TRUE,"INGENIERIA";#N/A,#N/A,TRUE,"COMPRAS";#N/A,#N/A,TRUE,"DIRECCION";#N/A,#N/A,TRUE,"RESUMEN"}</definedName>
    <definedName name="_sr51" hidden="1">{#N/A,#N/A,TRUE,"INGENIERIA";#N/A,#N/A,TRUE,"COMPRAS";#N/A,#N/A,TRUE,"DIRECCION";#N/A,#N/A,TRUE,"RESUMEN"}</definedName>
    <definedName name="_SS_AC_1754883556" comment="Advanced Comment Name" hidden="1">#REF!</definedName>
    <definedName name="_SSK1">#REF!</definedName>
    <definedName name="_ST13">#REF!</definedName>
    <definedName name="_st2">#REF!</definedName>
    <definedName name="_st3">#REF!</definedName>
    <definedName name="_st4">#REF!</definedName>
    <definedName name="_st5">#REF!</definedName>
    <definedName name="_st7">#REF!</definedName>
    <definedName name="_st9">#REF!</definedName>
    <definedName name="_SUB11" hidden="1">#REF!</definedName>
    <definedName name="_SUB12" hidden="1">#REF!</definedName>
    <definedName name="_SUB13" hidden="1">#REF!</definedName>
    <definedName name="_SUB14" hidden="1">#REF!</definedName>
    <definedName name="_SUB15" hidden="1">#REF!</definedName>
    <definedName name="_SUB16" hidden="1">#REF!</definedName>
    <definedName name="_SUB17" hidden="1">#REF!</definedName>
    <definedName name="_SUB18" hidden="1">#REF!</definedName>
    <definedName name="_SUB19" hidden="1">#REF!</definedName>
    <definedName name="_SUB2" localSheetId="31">#REF!</definedName>
    <definedName name="_SUB2">!#REF!</definedName>
    <definedName name="_SUB22" hidden="1">#REF!</definedName>
    <definedName name="_SUB3" hidden="1">#REF!</definedName>
    <definedName name="_SUB7" hidden="1">#REF!</definedName>
    <definedName name="_SUB9" hidden="1">#REF!</definedName>
    <definedName name="_Sum1" localSheetId="31">#REF!</definedName>
    <definedName name="_Sum1">!#REF!</definedName>
    <definedName name="_sw4" localSheetId="31">#REF!</definedName>
    <definedName name="_sw4">!#REF!</definedName>
    <definedName name="_T" localSheetId="31">#REF!</definedName>
    <definedName name="_T">!#REF!</definedName>
    <definedName name="_t1" localSheetId="35" hidden="1">#REF!</definedName>
    <definedName name="_t1" localSheetId="33" hidden="1">#REF!</definedName>
    <definedName name="_t1" localSheetId="34" hidden="1">#REF!</definedName>
    <definedName name="_t1" hidden="1">#REF!</definedName>
    <definedName name="_t2" localSheetId="36" hidden="1">#REF!</definedName>
    <definedName name="_t2" hidden="1">#REF!</definedName>
    <definedName name="_t4" localSheetId="35" hidden="1">{#N/A,#N/A,FALSE,"Aging Summary";#N/A,#N/A,FALSE,"Ratio Analysis";#N/A,#N/A,FALSE,"Test 120 Day Accts";#N/A,#N/A,FALSE,"Tickmarks"}</definedName>
    <definedName name="_t4" localSheetId="37" hidden="1">{#N/A,#N/A,FALSE,"Aging Summary";#N/A,#N/A,FALSE,"Ratio Analysis";#N/A,#N/A,FALSE,"Test 120 Day Accts";#N/A,#N/A,FALSE,"Tickmarks"}</definedName>
    <definedName name="_t4" localSheetId="36" hidden="1">{#N/A,#N/A,FALSE,"Aging Summary";#N/A,#N/A,FALSE,"Ratio Analysis";#N/A,#N/A,FALSE,"Test 120 Day Accts";#N/A,#N/A,FALSE,"Tickmarks"}</definedName>
    <definedName name="_t4" localSheetId="33" hidden="1">{#N/A,#N/A,FALSE,"Aging Summary";#N/A,#N/A,FALSE,"Ratio Analysis";#N/A,#N/A,FALSE,"Test 120 Day Accts";#N/A,#N/A,FALSE,"Tickmarks"}</definedName>
    <definedName name="_t4" localSheetId="34" hidden="1">{#N/A,#N/A,FALSE,"Aging Summary";#N/A,#N/A,FALSE,"Ratio Analysis";#N/A,#N/A,FALSE,"Test 120 Day Accts";#N/A,#N/A,FALSE,"Tickmarks"}</definedName>
    <definedName name="_t4" localSheetId="31" hidden="1">{#N/A,#N/A,FALSE,"Aging Summary";#N/A,#N/A,FALSE,"Ratio Analysis";#N/A,#N/A,FALSE,"Test 120 Day Accts";#N/A,#N/A,FALSE,"Tickmarks"}</definedName>
    <definedName name="_t4" hidden="1">{#N/A,#N/A,FALSE,"Aging Summary";#N/A,#N/A,FALSE,"Ratio Analysis";#N/A,#N/A,FALSE,"Test 120 Day Accts";#N/A,#N/A,FALSE,"Tickmarks"}</definedName>
    <definedName name="_t81" localSheetId="35" hidden="1">{#N/A,#N/A,FALSE,"Aging Summary";#N/A,#N/A,FALSE,"Ratio Analysis";#N/A,#N/A,FALSE,"Test 120 Day Accts";#N/A,#N/A,FALSE,"Tickmarks"}</definedName>
    <definedName name="_t81" localSheetId="37" hidden="1">{#N/A,#N/A,FALSE,"Aging Summary";#N/A,#N/A,FALSE,"Ratio Analysis";#N/A,#N/A,FALSE,"Test 120 Day Accts";#N/A,#N/A,FALSE,"Tickmarks"}</definedName>
    <definedName name="_t81" localSheetId="36" hidden="1">{#N/A,#N/A,FALSE,"Aging Summary";#N/A,#N/A,FALSE,"Ratio Analysis";#N/A,#N/A,FALSE,"Test 120 Day Accts";#N/A,#N/A,FALSE,"Tickmarks"}</definedName>
    <definedName name="_t81" localSheetId="33" hidden="1">{#N/A,#N/A,FALSE,"Aging Summary";#N/A,#N/A,FALSE,"Ratio Analysis";#N/A,#N/A,FALSE,"Test 120 Day Accts";#N/A,#N/A,FALSE,"Tickmarks"}</definedName>
    <definedName name="_t81" localSheetId="34" hidden="1">{#N/A,#N/A,FALSE,"Aging Summary";#N/A,#N/A,FALSE,"Ratio Analysis";#N/A,#N/A,FALSE,"Test 120 Day Accts";#N/A,#N/A,FALSE,"Tickmarks"}</definedName>
    <definedName name="_t81" localSheetId="31" hidden="1">{#N/A,#N/A,FALSE,"Aging Summary";#N/A,#N/A,FALSE,"Ratio Analysis";#N/A,#N/A,FALSE,"Test 120 Day Accts";#N/A,#N/A,FALSE,"Tickmarks"}</definedName>
    <definedName name="_t81" hidden="1">{#N/A,#N/A,FALSE,"Aging Summary";#N/A,#N/A,FALSE,"Ratio Analysis";#N/A,#N/A,FALSE,"Test 120 Day Accts";#N/A,#N/A,FALSE,"Tickmarks"}</definedName>
    <definedName name="_TA400">#REF!</definedName>
    <definedName name="_TAB11">#REF!</definedName>
    <definedName name="_Table1_In1" localSheetId="31" hidden="1">#REF!</definedName>
    <definedName name="_Table1_In1" hidden="1">#REF!</definedName>
    <definedName name="_Table1_in1236" localSheetId="35" hidden="1">#REF!</definedName>
    <definedName name="_Table1_in1236" localSheetId="36" hidden="1">#REF!</definedName>
    <definedName name="_Table1_in1236" localSheetId="33" hidden="1">#REF!</definedName>
    <definedName name="_Table1_in1236" localSheetId="34" hidden="1">#REF!</definedName>
    <definedName name="_Table1_in1236" hidden="1">#REF!</definedName>
    <definedName name="_Table1_Out" localSheetId="35" hidden="1">#REF!</definedName>
    <definedName name="_Table1_Out" localSheetId="36" hidden="1">#REF!</definedName>
    <definedName name="_Table1_Out" localSheetId="33" hidden="1">#REF!</definedName>
    <definedName name="_Table1_Out" localSheetId="34" hidden="1">#REF!</definedName>
    <definedName name="_Table1_Out" localSheetId="31" hidden="1">#REF!</definedName>
    <definedName name="_Table1_Out" hidden="1">#REF!</definedName>
    <definedName name="_Table2_In1" localSheetId="36" hidden="1">#REF!</definedName>
    <definedName name="_Table2_In1" localSheetId="31" hidden="1">#REF!</definedName>
    <definedName name="_Table2_In1" hidden="1">#REF!</definedName>
    <definedName name="_Table2_In123" localSheetId="36" hidden="1">#REF!</definedName>
    <definedName name="_Table2_In123" hidden="1">#REF!</definedName>
    <definedName name="_Table2_In2" localSheetId="36" hidden="1">#REF!</definedName>
    <definedName name="_Table2_In2" localSheetId="31" hidden="1">#REF!</definedName>
    <definedName name="_Table2_In2" hidden="1">#REF!</definedName>
    <definedName name="_Table2_In3" localSheetId="36" hidden="1">#REF!</definedName>
    <definedName name="_Table2_In3" hidden="1">#REF!</definedName>
    <definedName name="_Table2_In4" localSheetId="36" hidden="1">#REF!</definedName>
    <definedName name="_Table2_In4" hidden="1">#REF!</definedName>
    <definedName name="_Table2_n26497" localSheetId="36" hidden="1">#REF!</definedName>
    <definedName name="_Table2_n26497" hidden="1">#REF!</definedName>
    <definedName name="_Table2_Out" localSheetId="36" hidden="1">#REF!</definedName>
    <definedName name="_Table2_Out" localSheetId="31" hidden="1">#REF!</definedName>
    <definedName name="_Table2_Out" hidden="1">#REF!</definedName>
    <definedName name="_Table2z_Out" localSheetId="36" hidden="1">#REF!</definedName>
    <definedName name="_Table2z_Out" hidden="1">#REF!</definedName>
    <definedName name="_tag_no" localSheetId="31">#REF!</definedName>
    <definedName name="_tag_no">!#REF!</definedName>
    <definedName name="_TB1" localSheetId="31">#REF!</definedName>
    <definedName name="_TB1">!#REF!</definedName>
    <definedName name="_TB10" localSheetId="31">#REF!</definedName>
    <definedName name="_TB10">!#REF!</definedName>
    <definedName name="_TB2" localSheetId="31">#REF!</definedName>
    <definedName name="_TB2">!#REF!</definedName>
    <definedName name="_TB3" localSheetId="31">#REF!</definedName>
    <definedName name="_TB3">!#REF!</definedName>
    <definedName name="_TB4" localSheetId="31">#REF!</definedName>
    <definedName name="_TB4">!#REF!</definedName>
    <definedName name="_tbc2" localSheetId="31">#REF!</definedName>
    <definedName name="_tbc2">!#REF!</definedName>
    <definedName name="_tbc3" localSheetId="31">#REF!</definedName>
    <definedName name="_tbc3">!#REF!</definedName>
    <definedName name="_TC" localSheetId="31">#REF!</definedName>
    <definedName name="_TC">!#REF!</definedName>
    <definedName name="_tc1">3.57</definedName>
    <definedName name="_TC2">#N/A</definedName>
    <definedName name="_TCA704" localSheetId="31">#REF!</definedName>
    <definedName name="_TCA704">!#REF!</definedName>
    <definedName name="_TCD" localSheetId="31">#REF!</definedName>
    <definedName name="_TCD">!#REF!</definedName>
    <definedName name="_TCE6">3.305</definedName>
    <definedName name="_TCF6">3.282</definedName>
    <definedName name="_TCM6">3.35</definedName>
    <definedName name="_TD" localSheetId="31">#REF!</definedName>
    <definedName name="_TD">!#REF!</definedName>
    <definedName name="_TEC07" localSheetId="35" hidden="1">{#N/A,#N/A,FALSE,"TEC-01";#N/A,#N/A,FALSE,"TEC - 02";#N/A,#N/A,FALSE,"TEC - 03";#N/A,#N/A,FALSE,"TEC - 04";#N/A,#N/A,FALSE,"TEC-07";#N/A,#N/A,FALSE,"TEC-08";#N/A,#N/A,FALSE,"TEC - 09A";#N/A,#N/A,FALSE,"TEC - 09B";#N/A,#N/A,FALSE,"TEC - 09C";#N/A,#N/A,FALSE,"TEC - 10";#N/A,#N/A,FALSE,"TEC-11"}</definedName>
    <definedName name="_TEC07" localSheetId="37" hidden="1">{#N/A,#N/A,FALSE,"TEC-01";#N/A,#N/A,FALSE,"TEC - 02";#N/A,#N/A,FALSE,"TEC - 03";#N/A,#N/A,FALSE,"TEC - 04";#N/A,#N/A,FALSE,"TEC-07";#N/A,#N/A,FALSE,"TEC-08";#N/A,#N/A,FALSE,"TEC - 09A";#N/A,#N/A,FALSE,"TEC - 09B";#N/A,#N/A,FALSE,"TEC - 09C";#N/A,#N/A,FALSE,"TEC - 10";#N/A,#N/A,FALSE,"TEC-11"}</definedName>
    <definedName name="_TEC07" localSheetId="36" hidden="1">{#N/A,#N/A,FALSE,"TEC-01";#N/A,#N/A,FALSE,"TEC - 02";#N/A,#N/A,FALSE,"TEC - 03";#N/A,#N/A,FALSE,"TEC - 04";#N/A,#N/A,FALSE,"TEC-07";#N/A,#N/A,FALSE,"TEC-08";#N/A,#N/A,FALSE,"TEC - 09A";#N/A,#N/A,FALSE,"TEC - 09B";#N/A,#N/A,FALSE,"TEC - 09C";#N/A,#N/A,FALSE,"TEC - 10";#N/A,#N/A,FALSE,"TEC-11"}</definedName>
    <definedName name="_TEC07" localSheetId="33" hidden="1">{#N/A,#N/A,FALSE,"TEC-01";#N/A,#N/A,FALSE,"TEC - 02";#N/A,#N/A,FALSE,"TEC - 03";#N/A,#N/A,FALSE,"TEC - 04";#N/A,#N/A,FALSE,"TEC-07";#N/A,#N/A,FALSE,"TEC-08";#N/A,#N/A,FALSE,"TEC - 09A";#N/A,#N/A,FALSE,"TEC - 09B";#N/A,#N/A,FALSE,"TEC - 09C";#N/A,#N/A,FALSE,"TEC - 10";#N/A,#N/A,FALSE,"TEC-11"}</definedName>
    <definedName name="_TEC07" localSheetId="34" hidden="1">{#N/A,#N/A,FALSE,"TEC-01";#N/A,#N/A,FALSE,"TEC - 02";#N/A,#N/A,FALSE,"TEC - 03";#N/A,#N/A,FALSE,"TEC - 04";#N/A,#N/A,FALSE,"TEC-07";#N/A,#N/A,FALSE,"TEC-08";#N/A,#N/A,FALSE,"TEC - 09A";#N/A,#N/A,FALSE,"TEC - 09B";#N/A,#N/A,FALSE,"TEC - 09C";#N/A,#N/A,FALSE,"TEC - 10";#N/A,#N/A,FALSE,"TEC-11"}</definedName>
    <definedName name="_TEC07" localSheetId="31" hidden="1">{#N/A,#N/A,FALSE,"TEC-01";#N/A,#N/A,FALSE,"TEC - 02";#N/A,#N/A,FALSE,"TEC - 03";#N/A,#N/A,FALSE,"TEC - 04";#N/A,#N/A,FALSE,"TEC-07";#N/A,#N/A,FALSE,"TEC-08";#N/A,#N/A,FALSE,"TEC - 09A";#N/A,#N/A,FALSE,"TEC - 09B";#N/A,#N/A,FALSE,"TEC - 09C";#N/A,#N/A,FALSE,"TEC - 10";#N/A,#N/A,FALSE,"TEC-11"}</definedName>
    <definedName name="_TEC07" hidden="1">{#N/A,#N/A,FALSE,"TEC-01";#N/A,#N/A,FALSE,"TEC - 02";#N/A,#N/A,FALSE,"TEC - 03";#N/A,#N/A,FALSE,"TEC - 04";#N/A,#N/A,FALSE,"TEC-07";#N/A,#N/A,FALSE,"TEC-08";#N/A,#N/A,FALSE,"TEC - 09A";#N/A,#N/A,FALSE,"TEC - 09B";#N/A,#N/A,FALSE,"TEC - 09C";#N/A,#N/A,FALSE,"TEC - 10";#N/A,#N/A,FALSE,"TEC-11"}</definedName>
    <definedName name="_tem1" localSheetId="31">#REF!</definedName>
    <definedName name="_tem1">!#REF!</definedName>
    <definedName name="_tgt25">#REF!</definedName>
    <definedName name="_tim1">#REF!</definedName>
    <definedName name="_tim2">#REF!</definedName>
    <definedName name="_tim3">#REF!</definedName>
    <definedName name="_tim4">#REF!</definedName>
    <definedName name="_tly213" localSheetId="35" hidden="1">{#N/A,#N/A,FALSE,"masez (10)";#N/A,#N/A,FALSE,"masez (7)";#N/A,#N/A,FALSE,"masez (6)";#N/A,#N/A,FALSE,"masez (5)";#N/A,#N/A,FALSE,"masez (4)";#N/A,#N/A,FALSE,"masez (3)";#N/A,#N/A,FALSE,"masez (2)";#N/A,#N/A,FALSE,"GME";#N/A,#N/A,FALSE,"masez"}</definedName>
    <definedName name="_tly213" localSheetId="37" hidden="1">{#N/A,#N/A,FALSE,"masez (10)";#N/A,#N/A,FALSE,"masez (7)";#N/A,#N/A,FALSE,"masez (6)";#N/A,#N/A,FALSE,"masez (5)";#N/A,#N/A,FALSE,"masez (4)";#N/A,#N/A,FALSE,"masez (3)";#N/A,#N/A,FALSE,"masez (2)";#N/A,#N/A,FALSE,"GME";#N/A,#N/A,FALSE,"masez"}</definedName>
    <definedName name="_tly213" localSheetId="36" hidden="1">{#N/A,#N/A,FALSE,"masez (10)";#N/A,#N/A,FALSE,"masez (7)";#N/A,#N/A,FALSE,"masez (6)";#N/A,#N/A,FALSE,"masez (5)";#N/A,#N/A,FALSE,"masez (4)";#N/A,#N/A,FALSE,"masez (3)";#N/A,#N/A,FALSE,"masez (2)";#N/A,#N/A,FALSE,"GME";#N/A,#N/A,FALSE,"masez"}</definedName>
    <definedName name="_tly213" localSheetId="33" hidden="1">{#N/A,#N/A,FALSE,"masez (10)";#N/A,#N/A,FALSE,"masez (7)";#N/A,#N/A,FALSE,"masez (6)";#N/A,#N/A,FALSE,"masez (5)";#N/A,#N/A,FALSE,"masez (4)";#N/A,#N/A,FALSE,"masez (3)";#N/A,#N/A,FALSE,"masez (2)";#N/A,#N/A,FALSE,"GME";#N/A,#N/A,FALSE,"masez"}</definedName>
    <definedName name="_tly213" localSheetId="34" hidden="1">{#N/A,#N/A,FALSE,"masez (10)";#N/A,#N/A,FALSE,"masez (7)";#N/A,#N/A,FALSE,"masez (6)";#N/A,#N/A,FALSE,"masez (5)";#N/A,#N/A,FALSE,"masez (4)";#N/A,#N/A,FALSE,"masez (3)";#N/A,#N/A,FALSE,"masez (2)";#N/A,#N/A,FALSE,"GME";#N/A,#N/A,FALSE,"masez"}</definedName>
    <definedName name="_tly213" localSheetId="31" hidden="1">{#N/A,#N/A,FALSE,"masez (10)";#N/A,#N/A,FALSE,"masez (7)";#N/A,#N/A,FALSE,"masez (6)";#N/A,#N/A,FALSE,"masez (5)";#N/A,#N/A,FALSE,"masez (4)";#N/A,#N/A,FALSE,"masez (3)";#N/A,#N/A,FALSE,"masez (2)";#N/A,#N/A,FALSE,"GME";#N/A,#N/A,FALSE,"masez"}</definedName>
    <definedName name="_tly213" hidden="1">{#N/A,#N/A,FALSE,"masez (10)";#N/A,#N/A,FALSE,"masez (7)";#N/A,#N/A,FALSE,"masez (6)";#N/A,#N/A,FALSE,"masez (5)";#N/A,#N/A,FALSE,"masez (4)";#N/A,#N/A,FALSE,"masez (3)";#N/A,#N/A,FALSE,"masez (2)";#N/A,#N/A,FALSE,"GME";#N/A,#N/A,FALSE,"masez"}</definedName>
    <definedName name="_TM1" localSheetId="31">#REF!</definedName>
    <definedName name="_TM1">!#REF!</definedName>
    <definedName name="_TM2" localSheetId="31">#REF!</definedName>
    <definedName name="_TM2" hidden="1">{"'Sheet1'!$L$16"}</definedName>
    <definedName name="_TMA400">#REF!</definedName>
    <definedName name="_TMC292426" localSheetId="31">#REF!</definedName>
    <definedName name="_TMC292426">!#REF!</definedName>
    <definedName name="_Ton97">#REF!</definedName>
    <definedName name="_TOR10" localSheetId="31">#REF!</definedName>
    <definedName name="_TOR10">!#REF!</definedName>
    <definedName name="_TOR14" localSheetId="31">#REF!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 localSheetId="31">#REF!</definedName>
    <definedName name="_TP001">!#REF!</definedName>
    <definedName name="_TP002" localSheetId="31">#REF!</definedName>
    <definedName name="_TP002">!#REF!</definedName>
    <definedName name="_TP003" localSheetId="31">#REF!</definedName>
    <definedName name="_TP003">!#REF!</definedName>
    <definedName name="_TP004" localSheetId="31">#REF!</definedName>
    <definedName name="_TP004">!#REF!</definedName>
    <definedName name="_TP005" localSheetId="31">#REF!</definedName>
    <definedName name="_TP005">!#REF!</definedName>
    <definedName name="_TP006" localSheetId="31">#REF!</definedName>
    <definedName name="_TP006">!#REF!</definedName>
    <definedName name="_TP007" localSheetId="31">#REF!</definedName>
    <definedName name="_TP007">!#REF!</definedName>
    <definedName name="_TP008" localSheetId="31">#REF!</definedName>
    <definedName name="_TP008">!#REF!</definedName>
    <definedName name="_TP009" localSheetId="31">#REF!</definedName>
    <definedName name="_TP009">!#REF!</definedName>
    <definedName name="_TP010" localSheetId="31">#REF!</definedName>
    <definedName name="_TP010">!#REF!</definedName>
    <definedName name="_TP011" localSheetId="31">#REF!</definedName>
    <definedName name="_TP011">!#REF!</definedName>
    <definedName name="_TP013" localSheetId="31">#REF!</definedName>
    <definedName name="_TP013">!#REF!</definedName>
    <definedName name="_TP014" localSheetId="31">#REF!</definedName>
    <definedName name="_TP014">!#REF!</definedName>
    <definedName name="_TP015" localSheetId="31">#REF!</definedName>
    <definedName name="_TP015">!#REF!</definedName>
    <definedName name="_TP016" localSheetId="31">#REF!</definedName>
    <definedName name="_TP016">!#REF!</definedName>
    <definedName name="_tr1"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2">#REF!</definedName>
    <definedName name="_tr3">#REF!</definedName>
    <definedName name="_TR4" localSheetId="31">#REF!</definedName>
    <definedName name="_TR4">!#REF!</definedName>
    <definedName name="_tr5">#REF!</definedName>
    <definedName name="_ts1" localSheetId="31">#REF!</definedName>
    <definedName name="_ts1">!#REF!</definedName>
    <definedName name="_TSA400">#REF!</definedName>
    <definedName name="_TSP4" localSheetId="31">#REF!</definedName>
    <definedName name="_TSP4">!#REF!</definedName>
    <definedName name="_tt3" hidden="1">{"'Sheet1'!$L$16"}</definedName>
    <definedName name="_TVN2000">#REF!</definedName>
    <definedName name="_tyl2" localSheetId="35" hidden="1">{#N/A,#N/A,FALSE,"masez (10)";#N/A,#N/A,FALSE,"masez (7)";#N/A,#N/A,FALSE,"masez (6)";#N/A,#N/A,FALSE,"masez (5)";#N/A,#N/A,FALSE,"masez (4)";#N/A,#N/A,FALSE,"masez (3)";#N/A,#N/A,FALSE,"masez (2)";#N/A,#N/A,FALSE,"GME";#N/A,#N/A,FALSE,"masez"}</definedName>
    <definedName name="_tyl2" localSheetId="37" hidden="1">{#N/A,#N/A,FALSE,"masez (10)";#N/A,#N/A,FALSE,"masez (7)";#N/A,#N/A,FALSE,"masez (6)";#N/A,#N/A,FALSE,"masez (5)";#N/A,#N/A,FALSE,"masez (4)";#N/A,#N/A,FALSE,"masez (3)";#N/A,#N/A,FALSE,"masez (2)";#N/A,#N/A,FALSE,"GME";#N/A,#N/A,FALSE,"masez"}</definedName>
    <definedName name="_tyl2" localSheetId="36" hidden="1">{#N/A,#N/A,FALSE,"masez (10)";#N/A,#N/A,FALSE,"masez (7)";#N/A,#N/A,FALSE,"masez (6)";#N/A,#N/A,FALSE,"masez (5)";#N/A,#N/A,FALSE,"masez (4)";#N/A,#N/A,FALSE,"masez (3)";#N/A,#N/A,FALSE,"masez (2)";#N/A,#N/A,FALSE,"GME";#N/A,#N/A,FALSE,"masez"}</definedName>
    <definedName name="_tyl2" localSheetId="30" hidden="1">{#N/A,#N/A,FALSE,"masez (10)";#N/A,#N/A,FALSE,"masez (7)";#N/A,#N/A,FALSE,"masez (6)";#N/A,#N/A,FALSE,"masez (5)";#N/A,#N/A,FALSE,"masez (4)";#N/A,#N/A,FALSE,"masez (3)";#N/A,#N/A,FALSE,"masez (2)";#N/A,#N/A,FALSE,"GME";#N/A,#N/A,FALSE,"masez"}</definedName>
    <definedName name="_tyl2" localSheetId="33" hidden="1">{#N/A,#N/A,FALSE,"masez (10)";#N/A,#N/A,FALSE,"masez (7)";#N/A,#N/A,FALSE,"masez (6)";#N/A,#N/A,FALSE,"masez (5)";#N/A,#N/A,FALSE,"masez (4)";#N/A,#N/A,FALSE,"masez (3)";#N/A,#N/A,FALSE,"masez (2)";#N/A,#N/A,FALSE,"GME";#N/A,#N/A,FALSE,"masez"}</definedName>
    <definedName name="_tyl2" localSheetId="34" hidden="1">{#N/A,#N/A,FALSE,"masez (10)";#N/A,#N/A,FALSE,"masez (7)";#N/A,#N/A,FALSE,"masez (6)";#N/A,#N/A,FALSE,"masez (5)";#N/A,#N/A,FALSE,"masez (4)";#N/A,#N/A,FALSE,"masez (3)";#N/A,#N/A,FALSE,"masez (2)";#N/A,#N/A,FALSE,"GME";#N/A,#N/A,FALSE,"masez"}</definedName>
    <definedName name="_tyl2" localSheetId="31" hidden="1">{#N/A,#N/A,FALSE,"masez (10)";#N/A,#N/A,FALSE,"masez (7)";#N/A,#N/A,FALSE,"masez (6)";#N/A,#N/A,FALSE,"masez (5)";#N/A,#N/A,FALSE,"masez (4)";#N/A,#N/A,FALSE,"masez (3)";#N/A,#N/A,FALSE,"masez (2)";#N/A,#N/A,FALSE,"GME";#N/A,#N/A,FALSE,"masez"}</definedName>
    <definedName name="_tyl2" localSheetId="29"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tyl2_1" localSheetId="35" hidden="1">{#N/A,#N/A,FALSE,"masez (10)";#N/A,#N/A,FALSE,"masez (7)";#N/A,#N/A,FALSE,"masez (6)";#N/A,#N/A,FALSE,"masez (5)";#N/A,#N/A,FALSE,"masez (4)";#N/A,#N/A,FALSE,"masez (3)";#N/A,#N/A,FALSE,"masez (2)";#N/A,#N/A,FALSE,"GME";#N/A,#N/A,FALSE,"masez"}</definedName>
    <definedName name="_tyl2_1" localSheetId="37" hidden="1">{#N/A,#N/A,FALSE,"masez (10)";#N/A,#N/A,FALSE,"masez (7)";#N/A,#N/A,FALSE,"masez (6)";#N/A,#N/A,FALSE,"masez (5)";#N/A,#N/A,FALSE,"masez (4)";#N/A,#N/A,FALSE,"masez (3)";#N/A,#N/A,FALSE,"masez (2)";#N/A,#N/A,FALSE,"GME";#N/A,#N/A,FALSE,"masez"}</definedName>
    <definedName name="_tyl2_1" localSheetId="36" hidden="1">{#N/A,#N/A,FALSE,"masez (10)";#N/A,#N/A,FALSE,"masez (7)";#N/A,#N/A,FALSE,"masez (6)";#N/A,#N/A,FALSE,"masez (5)";#N/A,#N/A,FALSE,"masez (4)";#N/A,#N/A,FALSE,"masez (3)";#N/A,#N/A,FALSE,"masez (2)";#N/A,#N/A,FALSE,"GME";#N/A,#N/A,FALSE,"masez"}</definedName>
    <definedName name="_tyl2_1" localSheetId="33" hidden="1">{#N/A,#N/A,FALSE,"masez (10)";#N/A,#N/A,FALSE,"masez (7)";#N/A,#N/A,FALSE,"masez (6)";#N/A,#N/A,FALSE,"masez (5)";#N/A,#N/A,FALSE,"masez (4)";#N/A,#N/A,FALSE,"masez (3)";#N/A,#N/A,FALSE,"masez (2)";#N/A,#N/A,FALSE,"GME";#N/A,#N/A,FALSE,"masez"}</definedName>
    <definedName name="_tyl2_1" localSheetId="34" hidden="1">{#N/A,#N/A,FALSE,"masez (10)";#N/A,#N/A,FALSE,"masez (7)";#N/A,#N/A,FALSE,"masez (6)";#N/A,#N/A,FALSE,"masez (5)";#N/A,#N/A,FALSE,"masez (4)";#N/A,#N/A,FALSE,"masez (3)";#N/A,#N/A,FALSE,"masez (2)";#N/A,#N/A,FALSE,"GME";#N/A,#N/A,FALSE,"masez"}</definedName>
    <definedName name="_tyl2_1" localSheetId="31" hidden="1">{#N/A,#N/A,FALSE,"masez (10)";#N/A,#N/A,FALSE,"masez (7)";#N/A,#N/A,FALSE,"masez (6)";#N/A,#N/A,FALSE,"masez (5)";#N/A,#N/A,FALSE,"masez (4)";#N/A,#N/A,FALSE,"masez (3)";#N/A,#N/A,FALSE,"masez (2)";#N/A,#N/A,FALSE,"GME";#N/A,#N/A,FALSE,"masez"}</definedName>
    <definedName name="_tyl2_1" hidden="1">{#N/A,#N/A,FALSE,"masez (10)";#N/A,#N/A,FALSE,"masez (7)";#N/A,#N/A,FALSE,"masez (6)";#N/A,#N/A,FALSE,"masez (5)";#N/A,#N/A,FALSE,"masez (4)";#N/A,#N/A,FALSE,"masez (3)";#N/A,#N/A,FALSE,"masez (2)";#N/A,#N/A,FALSE,"GME";#N/A,#N/A,FALSE,"masez"}</definedName>
    <definedName name="_U14" localSheetId="31">#REF!</definedName>
    <definedName name="_U14">!#REF!</definedName>
    <definedName name="_U60" localSheetId="31">#REF!</definedName>
    <definedName name="_U60">!#REF!</definedName>
    <definedName name="_UIM1">#REF!</definedName>
    <definedName name="_UIM2">#REF!</definedName>
    <definedName name="_UIT">3950</definedName>
    <definedName name="_UIT1">#REF!</definedName>
    <definedName name="_UIT2">#REF!</definedName>
    <definedName name="_UIT3">#REF!</definedName>
    <definedName name="_UIT4">#REF!</definedName>
    <definedName name="_UND2">#REF!</definedName>
    <definedName name="_us96" localSheetId="31">#REF!</definedName>
    <definedName name="_us96">!#REF!</definedName>
    <definedName name="_ut1">#REF!</definedName>
    <definedName name="_UT2">#REF!</definedName>
    <definedName name="_UT3">#REF!</definedName>
    <definedName name="_UT4">#REF!</definedName>
    <definedName name="_UTI" localSheetId="31">#REF!</definedName>
    <definedName name="_UTI">!#REF!</definedName>
    <definedName name="_v2" localSheetId="35" hidden="1">#REF!</definedName>
    <definedName name="_v2" localSheetId="33" hidden="1">#REF!</definedName>
    <definedName name="_v2" localSheetId="34" hidden="1">#REF!</definedName>
    <definedName name="_v2" localSheetId="31" hidden="1">#REF!</definedName>
    <definedName name="_v2" hidden="1">#REF!</definedName>
    <definedName name="_v3" localSheetId="36" hidden="1">#REF!</definedName>
    <definedName name="_v3" localSheetId="31" hidden="1">#REF!</definedName>
    <definedName name="_v3" hidden="1">#REF!</definedName>
    <definedName name="_val1" localSheetId="31">#REF!</definedName>
    <definedName name="_val1">!#REF!</definedName>
    <definedName name="_val10">#REF!</definedName>
    <definedName name="_val2" localSheetId="31">#REF!</definedName>
    <definedName name="_val2">!#REF!</definedName>
    <definedName name="_Var1" localSheetId="31">#REF!</definedName>
    <definedName name="_Var1">!#REF!</definedName>
    <definedName name="_VCP2" localSheetId="35" hidden="1">{#N/A,#N/A,FALSE,"minas";#N/A,#N/A,FALSE,"Total_OC015";#N/A,#N/A,FALSE,"ADMIN";#N/A,#N/A,FALSE,"PROCES";#N/A,#N/A,FALSE,"civil";#N/A,#N/A,FALSE,"CAÑER";#N/A,#N/A,FALSE,"ELEC";#N/A,#N/A,FALSE,"INSTR";#N/A,#N/A,FALSE,"PDS";#N/A,#N/A,FALSE,"mecan"}</definedName>
    <definedName name="_VCP2" localSheetId="37" hidden="1">{#N/A,#N/A,FALSE,"minas";#N/A,#N/A,FALSE,"Total_OC015";#N/A,#N/A,FALSE,"ADMIN";#N/A,#N/A,FALSE,"PROCES";#N/A,#N/A,FALSE,"civil";#N/A,#N/A,FALSE,"CAÑER";#N/A,#N/A,FALSE,"ELEC";#N/A,#N/A,FALSE,"INSTR";#N/A,#N/A,FALSE,"PDS";#N/A,#N/A,FALSE,"mecan"}</definedName>
    <definedName name="_VCP2" localSheetId="36" hidden="1">{#N/A,#N/A,FALSE,"minas";#N/A,#N/A,FALSE,"Total_OC015";#N/A,#N/A,FALSE,"ADMIN";#N/A,#N/A,FALSE,"PROCES";#N/A,#N/A,FALSE,"civil";#N/A,#N/A,FALSE,"CAÑER";#N/A,#N/A,FALSE,"ELEC";#N/A,#N/A,FALSE,"INSTR";#N/A,#N/A,FALSE,"PDS";#N/A,#N/A,FALSE,"mecan"}</definedName>
    <definedName name="_VCP2" localSheetId="33" hidden="1">{#N/A,#N/A,FALSE,"minas";#N/A,#N/A,FALSE,"Total_OC015";#N/A,#N/A,FALSE,"ADMIN";#N/A,#N/A,FALSE,"PROCES";#N/A,#N/A,FALSE,"civil";#N/A,#N/A,FALSE,"CAÑER";#N/A,#N/A,FALSE,"ELEC";#N/A,#N/A,FALSE,"INSTR";#N/A,#N/A,FALSE,"PDS";#N/A,#N/A,FALSE,"mecan"}</definedName>
    <definedName name="_VCP2" localSheetId="34" hidden="1">{#N/A,#N/A,FALSE,"minas";#N/A,#N/A,FALSE,"Total_OC015";#N/A,#N/A,FALSE,"ADMIN";#N/A,#N/A,FALSE,"PROCES";#N/A,#N/A,FALSE,"civil";#N/A,#N/A,FALSE,"CAÑER";#N/A,#N/A,FALSE,"ELEC";#N/A,#N/A,FALSE,"INSTR";#N/A,#N/A,FALSE,"PDS";#N/A,#N/A,FALSE,"mecan"}</definedName>
    <definedName name="_VCP2" localSheetId="31" hidden="1">{#N/A,#N/A,FALSE,"minas";#N/A,#N/A,FALSE,"Total_OC015";#N/A,#N/A,FALSE,"ADMIN";#N/A,#N/A,FALSE,"PROCES";#N/A,#N/A,FALSE,"civil";#N/A,#N/A,FALSE,"CAÑER";#N/A,#N/A,FALSE,"ELEC";#N/A,#N/A,FALSE,"INSTR";#N/A,#N/A,FALSE,"PDS";#N/A,#N/A,FALSE,"mecan"}</definedName>
    <definedName name="_VCP2" hidden="1">{#N/A,#N/A,FALSE,"minas";#N/A,#N/A,FALSE,"Total_OC015";#N/A,#N/A,FALSE,"ADMIN";#N/A,#N/A,FALSE,"PROCES";#N/A,#N/A,FALSE,"civil";#N/A,#N/A,FALSE,"CAÑER";#N/A,#N/A,FALSE,"ELEC";#N/A,#N/A,FALSE,"INSTR";#N/A,#N/A,FALSE,"PDS";#N/A,#N/A,FALSE,"mecan"}</definedName>
    <definedName name="_VEF10">#REF!</definedName>
    <definedName name="_VEF11">#REF!</definedName>
    <definedName name="_VEF13">#REF!</definedName>
    <definedName name="_VEF14">#REF!</definedName>
    <definedName name="_VEF15">#REF!</definedName>
    <definedName name="_VEF16">#REF!</definedName>
    <definedName name="_VEF17">#REF!</definedName>
    <definedName name="_VEF18">#REF!</definedName>
    <definedName name="_VEF19">#REF!</definedName>
    <definedName name="_VEF20">#REF!</definedName>
    <definedName name="_VEF21">#REF!</definedName>
    <definedName name="_VEF22">#REF!</definedName>
    <definedName name="_VEF23">#REF!</definedName>
    <definedName name="_VEF24">#REF!</definedName>
    <definedName name="_VEF25">#REF!</definedName>
    <definedName name="_VEF60">#REF!</definedName>
    <definedName name="_VEF70">#REF!</definedName>
    <definedName name="_VEF80">#REF!</definedName>
    <definedName name="_VEF89">#REF!</definedName>
    <definedName name="_VEF90">#REF!</definedName>
    <definedName name="_VIZ4" localSheetId="31">#REF!</definedName>
    <definedName name="_VIZ4">!#REF!</definedName>
    <definedName name="_VIZ7" localSheetId="31">#REF!</definedName>
    <definedName name="_VIZ7">!#REF!</definedName>
    <definedName name="_VOL25" localSheetId="31">#REF!</definedName>
    <definedName name="_VOL25">!#REF!</definedName>
    <definedName name="_vt0800">#REF!</definedName>
    <definedName name="_wei2" localSheetId="35" hidden="1">{#N/A,#N/A,FALSE,"Vessel1 1";#N/A,#N/A,FALSE,"Vessel1 2";#N/A,#N/A,FALSE,"Vessel1 3";#N/A,#N/A,FALSE,"Vessel1 4";#N/A,#N/A,FALSE,"Vessel1 5";#N/A,#N/A,FALSE,"Vessel1 6";#N/A,#N/A,FALSE,"Vessel1 7";#N/A,#N/A,FALSE,"Vessel1 8";#N/A,#N/A,FALSE,"Vessel1 9";#N/A,#N/A,FALSE,"Vessel1 10";#N/A,#N/A,FALSE,"Vessel1 11"}</definedName>
    <definedName name="_wei2" localSheetId="37" hidden="1">{#N/A,#N/A,FALSE,"Vessel1 1";#N/A,#N/A,FALSE,"Vessel1 2";#N/A,#N/A,FALSE,"Vessel1 3";#N/A,#N/A,FALSE,"Vessel1 4";#N/A,#N/A,FALSE,"Vessel1 5";#N/A,#N/A,FALSE,"Vessel1 6";#N/A,#N/A,FALSE,"Vessel1 7";#N/A,#N/A,FALSE,"Vessel1 8";#N/A,#N/A,FALSE,"Vessel1 9";#N/A,#N/A,FALSE,"Vessel1 10";#N/A,#N/A,FALSE,"Vessel1 11"}</definedName>
    <definedName name="_wei2" localSheetId="36" hidden="1">{#N/A,#N/A,FALSE,"Vessel1 1";#N/A,#N/A,FALSE,"Vessel1 2";#N/A,#N/A,FALSE,"Vessel1 3";#N/A,#N/A,FALSE,"Vessel1 4";#N/A,#N/A,FALSE,"Vessel1 5";#N/A,#N/A,FALSE,"Vessel1 6";#N/A,#N/A,FALSE,"Vessel1 7";#N/A,#N/A,FALSE,"Vessel1 8";#N/A,#N/A,FALSE,"Vessel1 9";#N/A,#N/A,FALSE,"Vessel1 10";#N/A,#N/A,FALSE,"Vessel1 11"}</definedName>
    <definedName name="_wei2" localSheetId="33" hidden="1">{#N/A,#N/A,FALSE,"Vessel1 1";#N/A,#N/A,FALSE,"Vessel1 2";#N/A,#N/A,FALSE,"Vessel1 3";#N/A,#N/A,FALSE,"Vessel1 4";#N/A,#N/A,FALSE,"Vessel1 5";#N/A,#N/A,FALSE,"Vessel1 6";#N/A,#N/A,FALSE,"Vessel1 7";#N/A,#N/A,FALSE,"Vessel1 8";#N/A,#N/A,FALSE,"Vessel1 9";#N/A,#N/A,FALSE,"Vessel1 10";#N/A,#N/A,FALSE,"Vessel1 11"}</definedName>
    <definedName name="_wei2" localSheetId="34" hidden="1">{#N/A,#N/A,FALSE,"Vessel1 1";#N/A,#N/A,FALSE,"Vessel1 2";#N/A,#N/A,FALSE,"Vessel1 3";#N/A,#N/A,FALSE,"Vessel1 4";#N/A,#N/A,FALSE,"Vessel1 5";#N/A,#N/A,FALSE,"Vessel1 6";#N/A,#N/A,FALSE,"Vessel1 7";#N/A,#N/A,FALSE,"Vessel1 8";#N/A,#N/A,FALSE,"Vessel1 9";#N/A,#N/A,FALSE,"Vessel1 10";#N/A,#N/A,FALSE,"Vessel1 11"}</definedName>
    <definedName name="_wei2" localSheetId="31" hidden="1">{#N/A,#N/A,FALSE,"Vessel1 1";#N/A,#N/A,FALSE,"Vessel1 2";#N/A,#N/A,FALSE,"Vessel1 3";#N/A,#N/A,FALSE,"Vessel1 4";#N/A,#N/A,FALSE,"Vessel1 5";#N/A,#N/A,FALSE,"Vessel1 6";#N/A,#N/A,FALSE,"Vessel1 7";#N/A,#N/A,FALSE,"Vessel1 8";#N/A,#N/A,FALSE,"Vessel1 9";#N/A,#N/A,FALSE,"Vessel1 10";#N/A,#N/A,FALSE,"Vessel1 11"}</definedName>
    <definedName name="_wei2" hidden="1">{#N/A,#N/A,FALSE,"Vessel1 1";#N/A,#N/A,FALSE,"Vessel1 2";#N/A,#N/A,FALSE,"Vessel1 3";#N/A,#N/A,FALSE,"Vessel1 4";#N/A,#N/A,FALSE,"Vessel1 5";#N/A,#N/A,FALSE,"Vessel1 6";#N/A,#N/A,FALSE,"Vessel1 7";#N/A,#N/A,FALSE,"Vessel1 8";#N/A,#N/A,FALSE,"Vessel1 9";#N/A,#N/A,FALSE,"Vessel1 10";#N/A,#N/A,FALSE,"Vessel1 11"}</definedName>
    <definedName name="_wid2" localSheetId="31">#REF!</definedName>
    <definedName name="_wid2">!#REF!</definedName>
    <definedName name="_wid3" localSheetId="31">#REF!</definedName>
    <definedName name="_wid3">!#REF!</definedName>
    <definedName name="_woogi" hidden="1">#REF!</definedName>
    <definedName name="_woogi2" localSheetId="35" hidden="1">#REF!</definedName>
    <definedName name="_woogi2" localSheetId="36" hidden="1">#REF!</definedName>
    <definedName name="_woogi2" localSheetId="33" hidden="1">#REF!</definedName>
    <definedName name="_woogi2" localSheetId="34" hidden="1">#REF!</definedName>
    <definedName name="_woogi2" hidden="1">#REF!</definedName>
    <definedName name="_woogi24" localSheetId="35" hidden="1">#REF!</definedName>
    <definedName name="_woogi24" localSheetId="36" hidden="1">#REF!</definedName>
    <definedName name="_woogi24" localSheetId="33" hidden="1">#REF!</definedName>
    <definedName name="_woogi24" localSheetId="34" hidden="1">#REF!</definedName>
    <definedName name="_woogi24" hidden="1">#REF!</definedName>
    <definedName name="_woogi3" localSheetId="36" hidden="1">#REF!</definedName>
    <definedName name="_woogi3" hidden="1">#REF!</definedName>
    <definedName name="_WP1">#REF!</definedName>
    <definedName name="_wq12" localSheetId="35" hidden="1">{#N/A,#N/A,FALSE,"Total_OC015";#N/A,#N/A,FALSE,"ADMIN";#N/A,#N/A,FALSE,"PROCES";#N/A,#N/A,FALSE,"mecan";#N/A,#N/A,FALSE,"civil";#N/A,#N/A,FALSE,"CAÑER";#N/A,#N/A,FALSE,"ELEC";#N/A,#N/A,FALSE,"INSTR"}</definedName>
    <definedName name="_wq12" localSheetId="37" hidden="1">{#N/A,#N/A,FALSE,"Total_OC015";#N/A,#N/A,FALSE,"ADMIN";#N/A,#N/A,FALSE,"PROCES";#N/A,#N/A,FALSE,"mecan";#N/A,#N/A,FALSE,"civil";#N/A,#N/A,FALSE,"CAÑER";#N/A,#N/A,FALSE,"ELEC";#N/A,#N/A,FALSE,"INSTR"}</definedName>
    <definedName name="_wq12" localSheetId="36" hidden="1">{#N/A,#N/A,FALSE,"Total_OC015";#N/A,#N/A,FALSE,"ADMIN";#N/A,#N/A,FALSE,"PROCES";#N/A,#N/A,FALSE,"mecan";#N/A,#N/A,FALSE,"civil";#N/A,#N/A,FALSE,"CAÑER";#N/A,#N/A,FALSE,"ELEC";#N/A,#N/A,FALSE,"INSTR"}</definedName>
    <definedName name="_wq12" localSheetId="33" hidden="1">{#N/A,#N/A,FALSE,"Total_OC015";#N/A,#N/A,FALSE,"ADMIN";#N/A,#N/A,FALSE,"PROCES";#N/A,#N/A,FALSE,"mecan";#N/A,#N/A,FALSE,"civil";#N/A,#N/A,FALSE,"CAÑER";#N/A,#N/A,FALSE,"ELEC";#N/A,#N/A,FALSE,"INSTR"}</definedName>
    <definedName name="_wq12" localSheetId="34" hidden="1">{#N/A,#N/A,FALSE,"Total_OC015";#N/A,#N/A,FALSE,"ADMIN";#N/A,#N/A,FALSE,"PROCES";#N/A,#N/A,FALSE,"mecan";#N/A,#N/A,FALSE,"civil";#N/A,#N/A,FALSE,"CAÑER";#N/A,#N/A,FALSE,"ELEC";#N/A,#N/A,FALSE,"INSTR"}</definedName>
    <definedName name="_wq12" localSheetId="31" hidden="1">{#N/A,#N/A,FALSE,"Total_OC015";#N/A,#N/A,FALSE,"ADMIN";#N/A,#N/A,FALSE,"PROCES";#N/A,#N/A,FALSE,"mecan";#N/A,#N/A,FALSE,"civil";#N/A,#N/A,FALSE,"CAÑER";#N/A,#N/A,FALSE,"ELEC";#N/A,#N/A,FALSE,"INSTR"}</definedName>
    <definedName name="_wq12" hidden="1">{#N/A,#N/A,FALSE,"Total_OC015";#N/A,#N/A,FALSE,"ADMIN";#N/A,#N/A,FALSE,"PROCES";#N/A,#N/A,FALSE,"mecan";#N/A,#N/A,FALSE,"civil";#N/A,#N/A,FALSE,"CAÑER";#N/A,#N/A,FALSE,"ELEC";#N/A,#N/A,FALSE,"INSTR"}</definedName>
    <definedName name="_WR2" localSheetId="35" hidden="1">{"MO(BASE)",#N/A,FALSE,"MO(BASE)";"MO(BASE)1",#N/A,FALSE,"MO(BASE)";"MO(BASE)2",#N/A,FALSE,"MO(BASE)"}</definedName>
    <definedName name="_WR2" localSheetId="37" hidden="1">{"MO(BASE)",#N/A,FALSE,"MO(BASE)";"MO(BASE)1",#N/A,FALSE,"MO(BASE)";"MO(BASE)2",#N/A,FALSE,"MO(BASE)"}</definedName>
    <definedName name="_WR2" localSheetId="36" hidden="1">{"MO(BASE)",#N/A,FALSE,"MO(BASE)";"MO(BASE)1",#N/A,FALSE,"MO(BASE)";"MO(BASE)2",#N/A,FALSE,"MO(BASE)"}</definedName>
    <definedName name="_WR2" localSheetId="33" hidden="1">{"MO(BASE)",#N/A,FALSE,"MO(BASE)";"MO(BASE)1",#N/A,FALSE,"MO(BASE)";"MO(BASE)2",#N/A,FALSE,"MO(BASE)"}</definedName>
    <definedName name="_WR2" localSheetId="34" hidden="1">{"MO(BASE)",#N/A,FALSE,"MO(BASE)";"MO(BASE)1",#N/A,FALSE,"MO(BASE)";"MO(BASE)2",#N/A,FALSE,"MO(BASE)"}</definedName>
    <definedName name="_WR2" localSheetId="31" hidden="1">{"MO(BASE)",#N/A,FALSE,"MO(BASE)";"MO(BASE)1",#N/A,FALSE,"MO(BASE)";"MO(BASE)2",#N/A,FALSE,"MO(BASE)"}</definedName>
    <definedName name="_WR2" hidden="1">{"MO(BASE)",#N/A,FALSE,"MO(BASE)";"MO(BASE)1",#N/A,FALSE,"MO(BASE)";"MO(BASE)2",#N/A,FALSE,"MO(BASE)"}</definedName>
    <definedName name="_wrn.pendencias" localSheetId="35" hidden="1">{#N/A,#N/A,FALSE,"GERAL";#N/A,#N/A,FALSE,"012-96";#N/A,#N/A,FALSE,"018-96";#N/A,#N/A,FALSE,"027-96";#N/A,#N/A,FALSE,"059-96";#N/A,#N/A,FALSE,"076-96";#N/A,#N/A,FALSE,"019-97";#N/A,#N/A,FALSE,"021-97";#N/A,#N/A,FALSE,"022-97";#N/A,#N/A,FALSE,"028-97"}</definedName>
    <definedName name="_wrn.pendencias" localSheetId="37" hidden="1">{#N/A,#N/A,FALSE,"GERAL";#N/A,#N/A,FALSE,"012-96";#N/A,#N/A,FALSE,"018-96";#N/A,#N/A,FALSE,"027-96";#N/A,#N/A,FALSE,"059-96";#N/A,#N/A,FALSE,"076-96";#N/A,#N/A,FALSE,"019-97";#N/A,#N/A,FALSE,"021-97";#N/A,#N/A,FALSE,"022-97";#N/A,#N/A,FALSE,"028-97"}</definedName>
    <definedName name="_wrn.pendencias" localSheetId="36" hidden="1">{#N/A,#N/A,FALSE,"GERAL";#N/A,#N/A,FALSE,"012-96";#N/A,#N/A,FALSE,"018-96";#N/A,#N/A,FALSE,"027-96";#N/A,#N/A,FALSE,"059-96";#N/A,#N/A,FALSE,"076-96";#N/A,#N/A,FALSE,"019-97";#N/A,#N/A,FALSE,"021-97";#N/A,#N/A,FALSE,"022-97";#N/A,#N/A,FALSE,"028-97"}</definedName>
    <definedName name="_wrn.pendencias" localSheetId="33" hidden="1">{#N/A,#N/A,FALSE,"GERAL";#N/A,#N/A,FALSE,"012-96";#N/A,#N/A,FALSE,"018-96";#N/A,#N/A,FALSE,"027-96";#N/A,#N/A,FALSE,"059-96";#N/A,#N/A,FALSE,"076-96";#N/A,#N/A,FALSE,"019-97";#N/A,#N/A,FALSE,"021-97";#N/A,#N/A,FALSE,"022-97";#N/A,#N/A,FALSE,"028-97"}</definedName>
    <definedName name="_wrn.pendencias" localSheetId="34" hidden="1">{#N/A,#N/A,FALSE,"GERAL";#N/A,#N/A,FALSE,"012-96";#N/A,#N/A,FALSE,"018-96";#N/A,#N/A,FALSE,"027-96";#N/A,#N/A,FALSE,"059-96";#N/A,#N/A,FALSE,"076-96";#N/A,#N/A,FALSE,"019-97";#N/A,#N/A,FALSE,"021-97";#N/A,#N/A,FALSE,"022-97";#N/A,#N/A,FALSE,"028-97"}</definedName>
    <definedName name="_wrn.pendencias" localSheetId="31" hidden="1">{#N/A,#N/A,FALSE,"GERAL";#N/A,#N/A,FALSE,"012-96";#N/A,#N/A,FALSE,"018-96";#N/A,#N/A,FALSE,"027-96";#N/A,#N/A,FALSE,"059-96";#N/A,#N/A,FALSE,"076-96";#N/A,#N/A,FALSE,"019-97";#N/A,#N/A,FALSE,"021-97";#N/A,#N/A,FALSE,"022-97";#N/A,#N/A,FALSE,"028-97"}</definedName>
    <definedName name="_wrn.pendencias" hidden="1">{#N/A,#N/A,FALSE,"GERAL";#N/A,#N/A,FALSE,"012-96";#N/A,#N/A,FALSE,"018-96";#N/A,#N/A,FALSE,"027-96";#N/A,#N/A,FALSE,"059-96";#N/A,#N/A,FALSE,"076-96";#N/A,#N/A,FALSE,"019-97";#N/A,#N/A,FALSE,"021-97";#N/A,#N/A,FALSE,"022-97";#N/A,#N/A,FALSE,"028-97"}</definedName>
    <definedName name="_wrn1" localSheetId="35" hidden="1">{#N/A,#N/A,TRUE,"Est. de Fact.";#N/A,#N/A,TRUE,"Capitulo 19";#N/A,#N/A,TRUE,"Proyecto P855"}</definedName>
    <definedName name="_wrn1" localSheetId="37" hidden="1">{#N/A,#N/A,TRUE,"Est. de Fact.";#N/A,#N/A,TRUE,"Capitulo 19";#N/A,#N/A,TRUE,"Proyecto P855"}</definedName>
    <definedName name="_wrn1" localSheetId="36" hidden="1">{#N/A,#N/A,TRUE,"Est. de Fact.";#N/A,#N/A,TRUE,"Capitulo 19";#N/A,#N/A,TRUE,"Proyecto P855"}</definedName>
    <definedName name="_wrn1" localSheetId="33" hidden="1">{#N/A,#N/A,TRUE,"Est. de Fact.";#N/A,#N/A,TRUE,"Capitulo 19";#N/A,#N/A,TRUE,"Proyecto P855"}</definedName>
    <definedName name="_wrn1" localSheetId="34" hidden="1">{#N/A,#N/A,TRUE,"Est. de Fact.";#N/A,#N/A,TRUE,"Capitulo 19";#N/A,#N/A,TRUE,"Proyecto P855"}</definedName>
    <definedName name="_wrn1" localSheetId="31" hidden="1">{#N/A,#N/A,TRUE,"Est. de Fact.";#N/A,#N/A,TRUE,"Capitulo 19";#N/A,#N/A,TRUE,"Proyecto P855"}</definedName>
    <definedName name="_wrn1" hidden="1">{#N/A,#N/A,TRUE,"Est. de Fact.";#N/A,#N/A,TRUE,"Capitulo 19";#N/A,#N/A,TRUE,"Proyecto P855"}</definedName>
    <definedName name="_wrn2" localSheetId="35" hidden="1">{#N/A,#N/A,TRUE,"Est. de Fact.";#N/A,#N/A,TRUE,"Capitulo 19";#N/A,#N/A,TRUE,"Proyecto P855"}</definedName>
    <definedName name="_wrn2" localSheetId="37" hidden="1">{#N/A,#N/A,TRUE,"Est. de Fact.";#N/A,#N/A,TRUE,"Capitulo 19";#N/A,#N/A,TRUE,"Proyecto P855"}</definedName>
    <definedName name="_wrn2" localSheetId="36" hidden="1">{#N/A,#N/A,TRUE,"Est. de Fact.";#N/A,#N/A,TRUE,"Capitulo 19";#N/A,#N/A,TRUE,"Proyecto P855"}</definedName>
    <definedName name="_wrn2" localSheetId="33" hidden="1">{#N/A,#N/A,TRUE,"Est. de Fact.";#N/A,#N/A,TRUE,"Capitulo 19";#N/A,#N/A,TRUE,"Proyecto P855"}</definedName>
    <definedName name="_wrn2" localSheetId="34" hidden="1">{#N/A,#N/A,TRUE,"Est. de Fact.";#N/A,#N/A,TRUE,"Capitulo 19";#N/A,#N/A,TRUE,"Proyecto P855"}</definedName>
    <definedName name="_wrn2" localSheetId="31" hidden="1">{#N/A,#N/A,TRUE,"Est. de Fact.";#N/A,#N/A,TRUE,"Capitulo 19";#N/A,#N/A,TRUE,"Proyecto P855"}</definedName>
    <definedName name="_wrn2" hidden="1">{#N/A,#N/A,TRUE,"Est. de Fact.";#N/A,#N/A,TRUE,"Capitulo 19";#N/A,#N/A,TRUE,"Proyecto P855"}</definedName>
    <definedName name="_wrn222" localSheetId="35" hidden="1">{#N/A,#N/A,FALSE,"subcontract"}</definedName>
    <definedName name="_wrn222" localSheetId="37" hidden="1">{#N/A,#N/A,FALSE,"subcontract"}</definedName>
    <definedName name="_wrn222" localSheetId="36" hidden="1">{#N/A,#N/A,FALSE,"subcontract"}</definedName>
    <definedName name="_wrn222" localSheetId="33" hidden="1">{#N/A,#N/A,FALSE,"subcontract"}</definedName>
    <definedName name="_wrn222" localSheetId="34" hidden="1">{#N/A,#N/A,FALSE,"subcontract"}</definedName>
    <definedName name="_wrn222" localSheetId="31" hidden="1">{#N/A,#N/A,FALSE,"subcontract"}</definedName>
    <definedName name="_wrn222" hidden="1">{#N/A,#N/A,FALSE,"subcontract"}</definedName>
    <definedName name="_wrn3" localSheetId="35" hidden="1">{#N/A,#N/A,FALSE,"Total_OC015";#N/A,#N/A,FALSE,"ADMIN";#N/A,#N/A,FALSE,"PROCES";#N/A,#N/A,FALSE,"mecan";#N/A,#N/A,FALSE,"civil";#N/A,#N/A,FALSE,"CAÑER";#N/A,#N/A,FALSE,"ELEC";#N/A,#N/A,FALSE,"INSTR"}</definedName>
    <definedName name="_wrn3" localSheetId="37" hidden="1">{#N/A,#N/A,FALSE,"Total_OC015";#N/A,#N/A,FALSE,"ADMIN";#N/A,#N/A,FALSE,"PROCES";#N/A,#N/A,FALSE,"mecan";#N/A,#N/A,FALSE,"civil";#N/A,#N/A,FALSE,"CAÑER";#N/A,#N/A,FALSE,"ELEC";#N/A,#N/A,FALSE,"INSTR"}</definedName>
    <definedName name="_wrn3" localSheetId="36" hidden="1">{#N/A,#N/A,FALSE,"Total_OC015";#N/A,#N/A,FALSE,"ADMIN";#N/A,#N/A,FALSE,"PROCES";#N/A,#N/A,FALSE,"mecan";#N/A,#N/A,FALSE,"civil";#N/A,#N/A,FALSE,"CAÑER";#N/A,#N/A,FALSE,"ELEC";#N/A,#N/A,FALSE,"INSTR"}</definedName>
    <definedName name="_wrn3" localSheetId="33" hidden="1">{#N/A,#N/A,FALSE,"Total_OC015";#N/A,#N/A,FALSE,"ADMIN";#N/A,#N/A,FALSE,"PROCES";#N/A,#N/A,FALSE,"mecan";#N/A,#N/A,FALSE,"civil";#N/A,#N/A,FALSE,"CAÑER";#N/A,#N/A,FALSE,"ELEC";#N/A,#N/A,FALSE,"INSTR"}</definedName>
    <definedName name="_wrn3" localSheetId="34" hidden="1">{#N/A,#N/A,FALSE,"Total_OC015";#N/A,#N/A,FALSE,"ADMIN";#N/A,#N/A,FALSE,"PROCES";#N/A,#N/A,FALSE,"mecan";#N/A,#N/A,FALSE,"civil";#N/A,#N/A,FALSE,"CAÑER";#N/A,#N/A,FALSE,"ELEC";#N/A,#N/A,FALSE,"INSTR"}</definedName>
    <definedName name="_wrn3" localSheetId="31"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35" hidden="1">{#N/A,#N/A,FALSE,"minas";#N/A,#N/A,FALSE,"Total_OC015";#N/A,#N/A,FALSE,"ADMIN";#N/A,#N/A,FALSE,"PROCES";#N/A,#N/A,FALSE,"civil";#N/A,#N/A,FALSE,"CAÑER";#N/A,#N/A,FALSE,"ELEC";#N/A,#N/A,FALSE,"INSTR";#N/A,#N/A,FALSE,"PDS";#N/A,#N/A,FALSE,"mecan"}</definedName>
    <definedName name="_wrn5" localSheetId="37" hidden="1">{#N/A,#N/A,FALSE,"minas";#N/A,#N/A,FALSE,"Total_OC015";#N/A,#N/A,FALSE,"ADMIN";#N/A,#N/A,FALSE,"PROCES";#N/A,#N/A,FALSE,"civil";#N/A,#N/A,FALSE,"CAÑER";#N/A,#N/A,FALSE,"ELEC";#N/A,#N/A,FALSE,"INSTR";#N/A,#N/A,FALSE,"PDS";#N/A,#N/A,FALSE,"mecan"}</definedName>
    <definedName name="_wrn5" localSheetId="36" hidden="1">{#N/A,#N/A,FALSE,"minas";#N/A,#N/A,FALSE,"Total_OC015";#N/A,#N/A,FALSE,"ADMIN";#N/A,#N/A,FALSE,"PROCES";#N/A,#N/A,FALSE,"civil";#N/A,#N/A,FALSE,"CAÑER";#N/A,#N/A,FALSE,"ELEC";#N/A,#N/A,FALSE,"INSTR";#N/A,#N/A,FALSE,"PDS";#N/A,#N/A,FALSE,"mecan"}</definedName>
    <definedName name="_wrn5" localSheetId="33" hidden="1">{#N/A,#N/A,FALSE,"minas";#N/A,#N/A,FALSE,"Total_OC015";#N/A,#N/A,FALSE,"ADMIN";#N/A,#N/A,FALSE,"PROCES";#N/A,#N/A,FALSE,"civil";#N/A,#N/A,FALSE,"CAÑER";#N/A,#N/A,FALSE,"ELEC";#N/A,#N/A,FALSE,"INSTR";#N/A,#N/A,FALSE,"PDS";#N/A,#N/A,FALSE,"mecan"}</definedName>
    <definedName name="_wrn5" localSheetId="34" hidden="1">{#N/A,#N/A,FALSE,"minas";#N/A,#N/A,FALSE,"Total_OC015";#N/A,#N/A,FALSE,"ADMIN";#N/A,#N/A,FALSE,"PROCES";#N/A,#N/A,FALSE,"civil";#N/A,#N/A,FALSE,"CAÑER";#N/A,#N/A,FALSE,"ELEC";#N/A,#N/A,FALSE,"INSTR";#N/A,#N/A,FALSE,"PDS";#N/A,#N/A,FALSE,"mecan"}</definedName>
    <definedName name="_wrn5" localSheetId="31"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wrn6" localSheetId="35" hidden="1">{#N/A,#N/A,FALSE,"minas";#N/A,#N/A,FALSE,"Total_OC015";#N/A,#N/A,FALSE,"ADMIN";#N/A,#N/A,FALSE,"PROCES";#N/A,#N/A,FALSE,"civil";#N/A,#N/A,FALSE,"CAÑER";#N/A,#N/A,FALSE,"ELEC";#N/A,#N/A,FALSE,"INSTR";#N/A,#N/A,FALSE,"PDS";#N/A,#N/A,FALSE,"mecan"}</definedName>
    <definedName name="_wrn6" localSheetId="37" hidden="1">{#N/A,#N/A,FALSE,"minas";#N/A,#N/A,FALSE,"Total_OC015";#N/A,#N/A,FALSE,"ADMIN";#N/A,#N/A,FALSE,"PROCES";#N/A,#N/A,FALSE,"civil";#N/A,#N/A,FALSE,"CAÑER";#N/A,#N/A,FALSE,"ELEC";#N/A,#N/A,FALSE,"INSTR";#N/A,#N/A,FALSE,"PDS";#N/A,#N/A,FALSE,"mecan"}</definedName>
    <definedName name="_wrn6" localSheetId="36" hidden="1">{#N/A,#N/A,FALSE,"minas";#N/A,#N/A,FALSE,"Total_OC015";#N/A,#N/A,FALSE,"ADMIN";#N/A,#N/A,FALSE,"PROCES";#N/A,#N/A,FALSE,"civil";#N/A,#N/A,FALSE,"CAÑER";#N/A,#N/A,FALSE,"ELEC";#N/A,#N/A,FALSE,"INSTR";#N/A,#N/A,FALSE,"PDS";#N/A,#N/A,FALSE,"mecan"}</definedName>
    <definedName name="_wrn6" localSheetId="33" hidden="1">{#N/A,#N/A,FALSE,"minas";#N/A,#N/A,FALSE,"Total_OC015";#N/A,#N/A,FALSE,"ADMIN";#N/A,#N/A,FALSE,"PROCES";#N/A,#N/A,FALSE,"civil";#N/A,#N/A,FALSE,"CAÑER";#N/A,#N/A,FALSE,"ELEC";#N/A,#N/A,FALSE,"INSTR";#N/A,#N/A,FALSE,"PDS";#N/A,#N/A,FALSE,"mecan"}</definedName>
    <definedName name="_wrn6" localSheetId="34" hidden="1">{#N/A,#N/A,FALSE,"minas";#N/A,#N/A,FALSE,"Total_OC015";#N/A,#N/A,FALSE,"ADMIN";#N/A,#N/A,FALSE,"PROCES";#N/A,#N/A,FALSE,"civil";#N/A,#N/A,FALSE,"CAÑER";#N/A,#N/A,FALSE,"ELEC";#N/A,#N/A,FALSE,"INSTR";#N/A,#N/A,FALSE,"PDS";#N/A,#N/A,FALSE,"mecan"}</definedName>
    <definedName name="_wrn6" localSheetId="31" hidden="1">{#N/A,#N/A,FALSE,"minas";#N/A,#N/A,FALSE,"Total_OC015";#N/A,#N/A,FALSE,"ADMIN";#N/A,#N/A,FALSE,"PROCES";#N/A,#N/A,FALSE,"civil";#N/A,#N/A,FALSE,"CAÑER";#N/A,#N/A,FALSE,"ELEC";#N/A,#N/A,FALSE,"INSTR";#N/A,#N/A,FALSE,"PDS";#N/A,#N/A,FALSE,"mecan"}</definedName>
    <definedName name="_wrn6" hidden="1">{#N/A,#N/A,FALSE,"minas";#N/A,#N/A,FALSE,"Total_OC015";#N/A,#N/A,FALSE,"ADMIN";#N/A,#N/A,FALSE,"PROCES";#N/A,#N/A,FALSE,"civil";#N/A,#N/A,FALSE,"CAÑER";#N/A,#N/A,FALSE,"ELEC";#N/A,#N/A,FALSE,"INSTR";#N/A,#N/A,FALSE,"PDS";#N/A,#N/A,FALSE,"mecan"}</definedName>
    <definedName name="_wtf2" localSheetId="35" hidden="1">{#N/A,#N/A,FALSE,"F.ROSTO";#N/A,#N/A,FALSE,"REL.MENSAL";#N/A,#N/A,FALSE,"MAPA RESUMO";#N/A,#N/A,FALSE,"CORR.NAT.";#N/A,#N/A,FALSE,"ANEXO1";#N/A,#N/A,FALSE,"ANEXO2";#N/A,#N/A,FALSE,"CRON-FIN";#N/A,#N/A,FALSE,"GRAF-CI";#N/A,#N/A,FALSE,"Mapa de Adjudicações";#N/A,#N/A,FALSE,"Análise de Actividades"}</definedName>
    <definedName name="_wtf2" localSheetId="37" hidden="1">{#N/A,#N/A,FALSE,"F.ROSTO";#N/A,#N/A,FALSE,"REL.MENSAL";#N/A,#N/A,FALSE,"MAPA RESUMO";#N/A,#N/A,FALSE,"CORR.NAT.";#N/A,#N/A,FALSE,"ANEXO1";#N/A,#N/A,FALSE,"ANEXO2";#N/A,#N/A,FALSE,"CRON-FIN";#N/A,#N/A,FALSE,"GRAF-CI";#N/A,#N/A,FALSE,"Mapa de Adjudicações";#N/A,#N/A,FALSE,"Análise de Actividades"}</definedName>
    <definedName name="_wtf2" localSheetId="36" hidden="1">{#N/A,#N/A,FALSE,"F.ROSTO";#N/A,#N/A,FALSE,"REL.MENSAL";#N/A,#N/A,FALSE,"MAPA RESUMO";#N/A,#N/A,FALSE,"CORR.NAT.";#N/A,#N/A,FALSE,"ANEXO1";#N/A,#N/A,FALSE,"ANEXO2";#N/A,#N/A,FALSE,"CRON-FIN";#N/A,#N/A,FALSE,"GRAF-CI";#N/A,#N/A,FALSE,"Mapa de Adjudicações";#N/A,#N/A,FALSE,"Análise de Actividades"}</definedName>
    <definedName name="_wtf2" localSheetId="30" hidden="1">{#N/A,#N/A,FALSE,"F.ROSTO";#N/A,#N/A,FALSE,"REL.MENSAL";#N/A,#N/A,FALSE,"MAPA RESUMO";#N/A,#N/A,FALSE,"CORR.NAT.";#N/A,#N/A,FALSE,"ANEXO1";#N/A,#N/A,FALSE,"ANEXO2";#N/A,#N/A,FALSE,"CRON-FIN";#N/A,#N/A,FALSE,"GRAF-CI";#N/A,#N/A,FALSE,"Mapa de Adjudicações";#N/A,#N/A,FALSE,"Análise de Actividades"}</definedName>
    <definedName name="_wtf2" localSheetId="33" hidden="1">{#N/A,#N/A,FALSE,"F.ROSTO";#N/A,#N/A,FALSE,"REL.MENSAL";#N/A,#N/A,FALSE,"MAPA RESUMO";#N/A,#N/A,FALSE,"CORR.NAT.";#N/A,#N/A,FALSE,"ANEXO1";#N/A,#N/A,FALSE,"ANEXO2";#N/A,#N/A,FALSE,"CRON-FIN";#N/A,#N/A,FALSE,"GRAF-CI";#N/A,#N/A,FALSE,"Mapa de Adjudicações";#N/A,#N/A,FALSE,"Análise de Actividades"}</definedName>
    <definedName name="_wtf2" localSheetId="34" hidden="1">{#N/A,#N/A,FALSE,"F.ROSTO";#N/A,#N/A,FALSE,"REL.MENSAL";#N/A,#N/A,FALSE,"MAPA RESUMO";#N/A,#N/A,FALSE,"CORR.NAT.";#N/A,#N/A,FALSE,"ANEXO1";#N/A,#N/A,FALSE,"ANEXO2";#N/A,#N/A,FALSE,"CRON-FIN";#N/A,#N/A,FALSE,"GRAF-CI";#N/A,#N/A,FALSE,"Mapa de Adjudicações";#N/A,#N/A,FALSE,"Análise de Actividades"}</definedName>
    <definedName name="_wtf2" localSheetId="31" hidden="1">{#N/A,#N/A,FALSE,"F.ROSTO";#N/A,#N/A,FALSE,"REL.MENSAL";#N/A,#N/A,FALSE,"MAPA RESUMO";#N/A,#N/A,FALSE,"CORR.NAT.";#N/A,#N/A,FALSE,"ANEXO1";#N/A,#N/A,FALSE,"ANEXO2";#N/A,#N/A,FALSE,"CRON-FIN";#N/A,#N/A,FALSE,"GRAF-CI";#N/A,#N/A,FALSE,"Mapa de Adjudicações";#N/A,#N/A,FALSE,"Análise de Actividades"}</definedName>
    <definedName name="_wtf2" localSheetId="29" hidden="1">{#N/A,#N/A,FALSE,"F.ROSTO";#N/A,#N/A,FALSE,"REL.MENSAL";#N/A,#N/A,FALSE,"MAPA RESUMO";#N/A,#N/A,FALSE,"CORR.NAT.";#N/A,#N/A,FALSE,"ANEXO1";#N/A,#N/A,FALSE,"ANEXO2";#N/A,#N/A,FALSE,"CRON-FIN";#N/A,#N/A,FALSE,"GRAF-CI";#N/A,#N/A,FALSE,"Mapa de Adjudicações";#N/A,#N/A,FALSE,"Análise de Actividades"}</definedName>
    <definedName name="_wtf2" hidden="1">{#N/A,#N/A,FALSE,"F.ROSTO";#N/A,#N/A,FALSE,"REL.MENSAL";#N/A,#N/A,FALSE,"MAPA RESUMO";#N/A,#N/A,FALSE,"CORR.NAT.";#N/A,#N/A,FALSE,"ANEXO1";#N/A,#N/A,FALSE,"ANEXO2";#N/A,#N/A,FALSE,"CRON-FIN";#N/A,#N/A,FALSE,"GRAF-CI";#N/A,#N/A,FALSE,"Mapa de Adjudicações";#N/A,#N/A,FALSE,"Análise de Actividades"}</definedName>
    <definedName name="_wtf23432" localSheetId="35" hidden="1">{#N/A,#N/A,FALSE,"F.ROSTO";#N/A,#N/A,FALSE,"REL.MENSAL";#N/A,#N/A,FALSE,"MAPA RESUMO";#N/A,#N/A,FALSE,"CORR.NAT.";#N/A,#N/A,FALSE,"ANEXO1";#N/A,#N/A,FALSE,"ANEXO2";#N/A,#N/A,FALSE,"CRON-FIN";#N/A,#N/A,FALSE,"GRAF-CI";#N/A,#N/A,FALSE,"Mapa de Adjudicações";#N/A,#N/A,FALSE,"Análise de Actividades"}</definedName>
    <definedName name="_wtf23432" localSheetId="37" hidden="1">{#N/A,#N/A,FALSE,"F.ROSTO";#N/A,#N/A,FALSE,"REL.MENSAL";#N/A,#N/A,FALSE,"MAPA RESUMO";#N/A,#N/A,FALSE,"CORR.NAT.";#N/A,#N/A,FALSE,"ANEXO1";#N/A,#N/A,FALSE,"ANEXO2";#N/A,#N/A,FALSE,"CRON-FIN";#N/A,#N/A,FALSE,"GRAF-CI";#N/A,#N/A,FALSE,"Mapa de Adjudicações";#N/A,#N/A,FALSE,"Análise de Actividades"}</definedName>
    <definedName name="_wtf23432" localSheetId="36" hidden="1">{#N/A,#N/A,FALSE,"F.ROSTO";#N/A,#N/A,FALSE,"REL.MENSAL";#N/A,#N/A,FALSE,"MAPA RESUMO";#N/A,#N/A,FALSE,"CORR.NAT.";#N/A,#N/A,FALSE,"ANEXO1";#N/A,#N/A,FALSE,"ANEXO2";#N/A,#N/A,FALSE,"CRON-FIN";#N/A,#N/A,FALSE,"GRAF-CI";#N/A,#N/A,FALSE,"Mapa de Adjudicações";#N/A,#N/A,FALSE,"Análise de Actividades"}</definedName>
    <definedName name="_wtf23432" localSheetId="33" hidden="1">{#N/A,#N/A,FALSE,"F.ROSTO";#N/A,#N/A,FALSE,"REL.MENSAL";#N/A,#N/A,FALSE,"MAPA RESUMO";#N/A,#N/A,FALSE,"CORR.NAT.";#N/A,#N/A,FALSE,"ANEXO1";#N/A,#N/A,FALSE,"ANEXO2";#N/A,#N/A,FALSE,"CRON-FIN";#N/A,#N/A,FALSE,"GRAF-CI";#N/A,#N/A,FALSE,"Mapa de Adjudicações";#N/A,#N/A,FALSE,"Análise de Actividades"}</definedName>
    <definedName name="_wtf23432" localSheetId="34" hidden="1">{#N/A,#N/A,FALSE,"F.ROSTO";#N/A,#N/A,FALSE,"REL.MENSAL";#N/A,#N/A,FALSE,"MAPA RESUMO";#N/A,#N/A,FALSE,"CORR.NAT.";#N/A,#N/A,FALSE,"ANEXO1";#N/A,#N/A,FALSE,"ANEXO2";#N/A,#N/A,FALSE,"CRON-FIN";#N/A,#N/A,FALSE,"GRAF-CI";#N/A,#N/A,FALSE,"Mapa de Adjudicações";#N/A,#N/A,FALSE,"Análise de Actividades"}</definedName>
    <definedName name="_wtf23432" localSheetId="31" hidden="1">{#N/A,#N/A,FALSE,"F.ROSTO";#N/A,#N/A,FALSE,"REL.MENSAL";#N/A,#N/A,FALSE,"MAPA RESUMO";#N/A,#N/A,FALSE,"CORR.NAT.";#N/A,#N/A,FALSE,"ANEXO1";#N/A,#N/A,FALSE,"ANEXO2";#N/A,#N/A,FALSE,"CRON-FIN";#N/A,#N/A,FALSE,"GRAF-CI";#N/A,#N/A,FALSE,"Mapa de Adjudicações";#N/A,#N/A,FALSE,"Análise de Actividades"}</definedName>
    <definedName name="_wtf23432" hidden="1">{#N/A,#N/A,FALSE,"F.ROSTO";#N/A,#N/A,FALSE,"REL.MENSAL";#N/A,#N/A,FALSE,"MAPA RESUMO";#N/A,#N/A,FALSE,"CORR.NAT.";#N/A,#N/A,FALSE,"ANEXO1";#N/A,#N/A,FALSE,"ANEXO2";#N/A,#N/A,FALSE,"CRON-FIN";#N/A,#N/A,FALSE,"GRAF-CI";#N/A,#N/A,FALSE,"Mapa de Adjudicações";#N/A,#N/A,FALSE,"Análise de Actividades"}</definedName>
    <definedName name="_X">#REF!</definedName>
    <definedName name="_x1" localSheetId="31">#REF!</definedName>
    <definedName name="_x1">!#REF!</definedName>
    <definedName name="_X2" localSheetId="35" hidden="1">{#N/A,#N/A,FALSE,"TEC-01";#N/A,#N/A,FALSE,"TEC - 02";#N/A,#N/A,FALSE,"TEC - 03";#N/A,#N/A,FALSE,"TEC - 04";#N/A,#N/A,FALSE,"TEC-07";#N/A,#N/A,FALSE,"TEC-08";#N/A,#N/A,FALSE,"TEC - 09A";#N/A,#N/A,FALSE,"TEC - 09B";#N/A,#N/A,FALSE,"TEC - 09C";#N/A,#N/A,FALSE,"TEC - 10";#N/A,#N/A,FALSE,"TEC-11"}</definedName>
    <definedName name="_X2" localSheetId="37" hidden="1">{#N/A,#N/A,FALSE,"TEC-01";#N/A,#N/A,FALSE,"TEC - 02";#N/A,#N/A,FALSE,"TEC - 03";#N/A,#N/A,FALSE,"TEC - 04";#N/A,#N/A,FALSE,"TEC-07";#N/A,#N/A,FALSE,"TEC-08";#N/A,#N/A,FALSE,"TEC - 09A";#N/A,#N/A,FALSE,"TEC - 09B";#N/A,#N/A,FALSE,"TEC - 09C";#N/A,#N/A,FALSE,"TEC - 10";#N/A,#N/A,FALSE,"TEC-11"}</definedName>
    <definedName name="_X2" localSheetId="36" hidden="1">{#N/A,#N/A,FALSE,"TEC-01";#N/A,#N/A,FALSE,"TEC - 02";#N/A,#N/A,FALSE,"TEC - 03";#N/A,#N/A,FALSE,"TEC - 04";#N/A,#N/A,FALSE,"TEC-07";#N/A,#N/A,FALSE,"TEC-08";#N/A,#N/A,FALSE,"TEC - 09A";#N/A,#N/A,FALSE,"TEC - 09B";#N/A,#N/A,FALSE,"TEC - 09C";#N/A,#N/A,FALSE,"TEC - 10";#N/A,#N/A,FALSE,"TEC-11"}</definedName>
    <definedName name="_X2" localSheetId="33" hidden="1">{#N/A,#N/A,FALSE,"TEC-01";#N/A,#N/A,FALSE,"TEC - 02";#N/A,#N/A,FALSE,"TEC - 03";#N/A,#N/A,FALSE,"TEC - 04";#N/A,#N/A,FALSE,"TEC-07";#N/A,#N/A,FALSE,"TEC-08";#N/A,#N/A,FALSE,"TEC - 09A";#N/A,#N/A,FALSE,"TEC - 09B";#N/A,#N/A,FALSE,"TEC - 09C";#N/A,#N/A,FALSE,"TEC - 10";#N/A,#N/A,FALSE,"TEC-11"}</definedName>
    <definedName name="_X2" localSheetId="34" hidden="1">{#N/A,#N/A,FALSE,"TEC-01";#N/A,#N/A,FALSE,"TEC - 02";#N/A,#N/A,FALSE,"TEC - 03";#N/A,#N/A,FALSE,"TEC - 04";#N/A,#N/A,FALSE,"TEC-07";#N/A,#N/A,FALSE,"TEC-08";#N/A,#N/A,FALSE,"TEC - 09A";#N/A,#N/A,FALSE,"TEC - 09B";#N/A,#N/A,FALSE,"TEC - 09C";#N/A,#N/A,FALSE,"TEC - 10";#N/A,#N/A,FALSE,"TEC-11"}</definedName>
    <definedName name="_x2" localSheetId="31">#REF!</definedName>
    <definedName name="_X2" hidden="1">{#N/A,#N/A,FALSE,"TEC-01";#N/A,#N/A,FALSE,"TEC - 02";#N/A,#N/A,FALSE,"TEC - 03";#N/A,#N/A,FALSE,"TEC - 04";#N/A,#N/A,FALSE,"TEC-07";#N/A,#N/A,FALSE,"TEC-08";#N/A,#N/A,FALSE,"TEC - 09A";#N/A,#N/A,FALSE,"TEC - 09B";#N/A,#N/A,FALSE,"TEC - 09C";#N/A,#N/A,FALSE,"TEC - 10";#N/A,#N/A,FALSE,"TEC-11"}</definedName>
    <definedName name="_xc12" localSheetId="35" hidden="1">{#N/A,#N/A,FALSE,"Global by BU";#N/A,#N/A,FALSE,"U.S. by BU";#N/A,#N/A,FALSE,"Canada by BU";#N/A,#N/A,FALSE,"Europe by BU";#N/A,#N/A,FALSE,"Asia by BU";#N/A,#N/A,FALSE,"Cala by BU"}</definedName>
    <definedName name="_xc12" localSheetId="37" hidden="1">{#N/A,#N/A,FALSE,"Global by BU";#N/A,#N/A,FALSE,"U.S. by BU";#N/A,#N/A,FALSE,"Canada by BU";#N/A,#N/A,FALSE,"Europe by BU";#N/A,#N/A,FALSE,"Asia by BU";#N/A,#N/A,FALSE,"Cala by BU"}</definedName>
    <definedName name="_xc12" localSheetId="36" hidden="1">{#N/A,#N/A,FALSE,"Global by BU";#N/A,#N/A,FALSE,"U.S. by BU";#N/A,#N/A,FALSE,"Canada by BU";#N/A,#N/A,FALSE,"Europe by BU";#N/A,#N/A,FALSE,"Asia by BU";#N/A,#N/A,FALSE,"Cala by BU"}</definedName>
    <definedName name="_xc12" localSheetId="33" hidden="1">{#N/A,#N/A,FALSE,"Global by BU";#N/A,#N/A,FALSE,"U.S. by BU";#N/A,#N/A,FALSE,"Canada by BU";#N/A,#N/A,FALSE,"Europe by BU";#N/A,#N/A,FALSE,"Asia by BU";#N/A,#N/A,FALSE,"Cala by BU"}</definedName>
    <definedName name="_xc12" localSheetId="34" hidden="1">{#N/A,#N/A,FALSE,"Global by BU";#N/A,#N/A,FALSE,"U.S. by BU";#N/A,#N/A,FALSE,"Canada by BU";#N/A,#N/A,FALSE,"Europe by BU";#N/A,#N/A,FALSE,"Asia by BU";#N/A,#N/A,FALSE,"Cala by BU"}</definedName>
    <definedName name="_xc12" localSheetId="31" hidden="1">{#N/A,#N/A,FALSE,"Global by BU";#N/A,#N/A,FALSE,"U.S. by BU";#N/A,#N/A,FALSE,"Canada by BU";#N/A,#N/A,FALSE,"Europe by BU";#N/A,#N/A,FALSE,"Asia by BU";#N/A,#N/A,FALSE,"Cala by BU"}</definedName>
    <definedName name="_xc12" hidden="1">{#N/A,#N/A,FALSE,"Global by BU";#N/A,#N/A,FALSE,"U.S. by BU";#N/A,#N/A,FALSE,"Canada by BU";#N/A,#N/A,FALSE,"Europe by BU";#N/A,#N/A,FALSE,"Asia by BU";#N/A,#N/A,FALSE,"Cala by BU"}</definedName>
    <definedName name="_xd2" localSheetId="35" hidden="1">{#N/A,#N/A,TRUE,"Est. de Fact.";#N/A,#N/A,TRUE,"Capitulo 19";#N/A,#N/A,TRUE,"Proyecto P855"}</definedName>
    <definedName name="_xd2" localSheetId="37" hidden="1">{#N/A,#N/A,TRUE,"Est. de Fact.";#N/A,#N/A,TRUE,"Capitulo 19";#N/A,#N/A,TRUE,"Proyecto P855"}</definedName>
    <definedName name="_xd2" localSheetId="36" hidden="1">{#N/A,#N/A,TRUE,"Est. de Fact.";#N/A,#N/A,TRUE,"Capitulo 19";#N/A,#N/A,TRUE,"Proyecto P855"}</definedName>
    <definedName name="_xd2" localSheetId="33" hidden="1">{#N/A,#N/A,TRUE,"Est. de Fact.";#N/A,#N/A,TRUE,"Capitulo 19";#N/A,#N/A,TRUE,"Proyecto P855"}</definedName>
    <definedName name="_xd2" localSheetId="34" hidden="1">{#N/A,#N/A,TRUE,"Est. de Fact.";#N/A,#N/A,TRUE,"Capitulo 19";#N/A,#N/A,TRUE,"Proyecto P855"}</definedName>
    <definedName name="_xd2" localSheetId="31" hidden="1">{#N/A,#N/A,TRUE,"Est. de Fact.";#N/A,#N/A,TRUE,"Capitulo 19";#N/A,#N/A,TRUE,"Proyecto P855"}</definedName>
    <definedName name="_xd2" hidden="1">{#N/A,#N/A,TRUE,"Est. de Fact.";#N/A,#N/A,TRUE,"Capitulo 19";#N/A,#N/A,TRUE,"Proyecto P855"}</definedName>
    <definedName name="_xf2"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s7" localSheetId="35" hidden="1">{#N/A,#N/A,TRUE,"INGENIERIA";#N/A,#N/A,TRUE,"COMPRAS";#N/A,#N/A,TRUE,"DIRECCION";#N/A,#N/A,TRUE,"RESUMEN"}</definedName>
    <definedName name="_xs7" localSheetId="37" hidden="1">{#N/A,#N/A,TRUE,"INGENIERIA";#N/A,#N/A,TRUE,"COMPRAS";#N/A,#N/A,TRUE,"DIRECCION";#N/A,#N/A,TRUE,"RESUMEN"}</definedName>
    <definedName name="_xs7" localSheetId="36" hidden="1">{#N/A,#N/A,TRUE,"INGENIERIA";#N/A,#N/A,TRUE,"COMPRAS";#N/A,#N/A,TRUE,"DIRECCION";#N/A,#N/A,TRUE,"RESUMEN"}</definedName>
    <definedName name="_xs7" localSheetId="33" hidden="1">{#N/A,#N/A,TRUE,"INGENIERIA";#N/A,#N/A,TRUE,"COMPRAS";#N/A,#N/A,TRUE,"DIRECCION";#N/A,#N/A,TRUE,"RESUMEN"}</definedName>
    <definedName name="_xs7" localSheetId="34" hidden="1">{#N/A,#N/A,TRUE,"INGENIERIA";#N/A,#N/A,TRUE,"COMPRAS";#N/A,#N/A,TRUE,"DIRECCION";#N/A,#N/A,TRUE,"RESUMEN"}</definedName>
    <definedName name="_xs7" localSheetId="31" hidden="1">{#N/A,#N/A,TRUE,"INGENIERIA";#N/A,#N/A,TRUE,"COMPRAS";#N/A,#N/A,TRUE,"DIRECCION";#N/A,#N/A,TRUE,"RESUMEN"}</definedName>
    <definedName name="_xs7" hidden="1">{#N/A,#N/A,TRUE,"INGENIERIA";#N/A,#N/A,TRUE,"COMPRAS";#N/A,#N/A,TRUE,"DIRECCION";#N/A,#N/A,TRUE,"RESUMEN"}</definedName>
    <definedName name="_xx2" localSheetId="35" hidden="1">{#N/A,#N/A,FALSE,"Total_OC015";#N/A,#N/A,FALSE,"ADMIN";#N/A,#N/A,FALSE,"PROCES";#N/A,#N/A,FALSE,"mecan";#N/A,#N/A,FALSE,"civil";#N/A,#N/A,FALSE,"CAÑER";#N/A,#N/A,FALSE,"ELEC";#N/A,#N/A,FALSE,"INSTR"}</definedName>
    <definedName name="_xx2" localSheetId="37" hidden="1">{#N/A,#N/A,FALSE,"Total_OC015";#N/A,#N/A,FALSE,"ADMIN";#N/A,#N/A,FALSE,"PROCES";#N/A,#N/A,FALSE,"mecan";#N/A,#N/A,FALSE,"civil";#N/A,#N/A,FALSE,"CAÑER";#N/A,#N/A,FALSE,"ELEC";#N/A,#N/A,FALSE,"INSTR"}</definedName>
    <definedName name="_xx2" localSheetId="36" hidden="1">{#N/A,#N/A,FALSE,"Total_OC015";#N/A,#N/A,FALSE,"ADMIN";#N/A,#N/A,FALSE,"PROCES";#N/A,#N/A,FALSE,"mecan";#N/A,#N/A,FALSE,"civil";#N/A,#N/A,FALSE,"CAÑER";#N/A,#N/A,FALSE,"ELEC";#N/A,#N/A,FALSE,"INSTR"}</definedName>
    <definedName name="_xx2" localSheetId="33" hidden="1">{#N/A,#N/A,FALSE,"Total_OC015";#N/A,#N/A,FALSE,"ADMIN";#N/A,#N/A,FALSE,"PROCES";#N/A,#N/A,FALSE,"mecan";#N/A,#N/A,FALSE,"civil";#N/A,#N/A,FALSE,"CAÑER";#N/A,#N/A,FALSE,"ELEC";#N/A,#N/A,FALSE,"INSTR"}</definedName>
    <definedName name="_xx2" localSheetId="34" hidden="1">{#N/A,#N/A,FALSE,"Total_OC015";#N/A,#N/A,FALSE,"ADMIN";#N/A,#N/A,FALSE,"PROCES";#N/A,#N/A,FALSE,"mecan";#N/A,#N/A,FALSE,"civil";#N/A,#N/A,FALSE,"CAÑER";#N/A,#N/A,FALSE,"ELEC";#N/A,#N/A,FALSE,"INSTR"}</definedName>
    <definedName name="_xx2" localSheetId="31" hidden="1">{#N/A,#N/A,FALSE,"Total_OC015";#N/A,#N/A,FALSE,"ADMIN";#N/A,#N/A,FALSE,"PROCES";#N/A,#N/A,FALSE,"mecan";#N/A,#N/A,FALSE,"civil";#N/A,#N/A,FALSE,"CAÑER";#N/A,#N/A,FALSE,"ELEC";#N/A,#N/A,FALSE,"INSTR"}</definedName>
    <definedName name="_xx2" hidden="1">{#N/A,#N/A,FALSE,"Total_OC015";#N/A,#N/A,FALSE,"ADMIN";#N/A,#N/A,FALSE,"PROCES";#N/A,#N/A,FALSE,"mecan";#N/A,#N/A,FALSE,"civil";#N/A,#N/A,FALSE,"CAÑER";#N/A,#N/A,FALSE,"ELEC";#N/A,#N/A,FALSE,"INSTR"}</definedName>
    <definedName name="_Z">#REF!</definedName>
    <definedName name="_ZC1" localSheetId="31">#REF!</definedName>
    <definedName name="_ZC1">!#REF!</definedName>
    <definedName name="_ZE1" localSheetId="31">#REF!</definedName>
    <definedName name="_ZE1">!#REF!</definedName>
    <definedName name="_ZE2" localSheetId="31">#REF!</definedName>
    <definedName name="_ZE2">!#REF!</definedName>
    <definedName name="_ZE3" localSheetId="31">#REF!</definedName>
    <definedName name="_ZE3">!#REF!</definedName>
    <definedName name="_ZE4" localSheetId="31">#REF!</definedName>
    <definedName name="_ZE4">!#REF!</definedName>
    <definedName name="_ZE5" localSheetId="31">#REF!</definedName>
    <definedName name="_ZE5">!#REF!</definedName>
    <definedName name="_ZE6" localSheetId="31">#REF!</definedName>
    <definedName name="_ZE6">!#REF!</definedName>
    <definedName name="_ZOrder" hidden="1">0</definedName>
    <definedName name="_zx2" localSheetId="35" hidden="1">{#N/A,#N/A,FALSE,"masez (10)";#N/A,#N/A,FALSE,"masez (7)";#N/A,#N/A,FALSE,"masez (6)";#N/A,#N/A,FALSE,"masez (5)";#N/A,#N/A,FALSE,"masez (4)";#N/A,#N/A,FALSE,"masez (3)";#N/A,#N/A,FALSE,"masez (2)";#N/A,#N/A,FALSE,"GME";#N/A,#N/A,FALSE,"masez"}</definedName>
    <definedName name="_zx2" localSheetId="37" hidden="1">{#N/A,#N/A,FALSE,"masez (10)";#N/A,#N/A,FALSE,"masez (7)";#N/A,#N/A,FALSE,"masez (6)";#N/A,#N/A,FALSE,"masez (5)";#N/A,#N/A,FALSE,"masez (4)";#N/A,#N/A,FALSE,"masez (3)";#N/A,#N/A,FALSE,"masez (2)";#N/A,#N/A,FALSE,"GME";#N/A,#N/A,FALSE,"masez"}</definedName>
    <definedName name="_zx2" localSheetId="36" hidden="1">{#N/A,#N/A,FALSE,"masez (10)";#N/A,#N/A,FALSE,"masez (7)";#N/A,#N/A,FALSE,"masez (6)";#N/A,#N/A,FALSE,"masez (5)";#N/A,#N/A,FALSE,"masez (4)";#N/A,#N/A,FALSE,"masez (3)";#N/A,#N/A,FALSE,"masez (2)";#N/A,#N/A,FALSE,"GME";#N/A,#N/A,FALSE,"masez"}</definedName>
    <definedName name="_zx2" localSheetId="30" hidden="1">{#N/A,#N/A,FALSE,"masez (10)";#N/A,#N/A,FALSE,"masez (7)";#N/A,#N/A,FALSE,"masez (6)";#N/A,#N/A,FALSE,"masez (5)";#N/A,#N/A,FALSE,"masez (4)";#N/A,#N/A,FALSE,"masez (3)";#N/A,#N/A,FALSE,"masez (2)";#N/A,#N/A,FALSE,"GME";#N/A,#N/A,FALSE,"masez"}</definedName>
    <definedName name="_zx2" localSheetId="33" hidden="1">{#N/A,#N/A,FALSE,"masez (10)";#N/A,#N/A,FALSE,"masez (7)";#N/A,#N/A,FALSE,"masez (6)";#N/A,#N/A,FALSE,"masez (5)";#N/A,#N/A,FALSE,"masez (4)";#N/A,#N/A,FALSE,"masez (3)";#N/A,#N/A,FALSE,"masez (2)";#N/A,#N/A,FALSE,"GME";#N/A,#N/A,FALSE,"masez"}</definedName>
    <definedName name="_zx2" localSheetId="34" hidden="1">{#N/A,#N/A,FALSE,"masez (10)";#N/A,#N/A,FALSE,"masez (7)";#N/A,#N/A,FALSE,"masez (6)";#N/A,#N/A,FALSE,"masez (5)";#N/A,#N/A,FALSE,"masez (4)";#N/A,#N/A,FALSE,"masez (3)";#N/A,#N/A,FALSE,"masez (2)";#N/A,#N/A,FALSE,"GME";#N/A,#N/A,FALSE,"masez"}</definedName>
    <definedName name="_zx2" localSheetId="31" hidden="1">{#N/A,#N/A,FALSE,"masez (10)";#N/A,#N/A,FALSE,"masez (7)";#N/A,#N/A,FALSE,"masez (6)";#N/A,#N/A,FALSE,"masez (5)";#N/A,#N/A,FALSE,"masez (4)";#N/A,#N/A,FALSE,"masez (3)";#N/A,#N/A,FALSE,"masez (2)";#N/A,#N/A,FALSE,"GME";#N/A,#N/A,FALSE,"masez"}</definedName>
    <definedName name="_zx2" localSheetId="29"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_zx2_1" localSheetId="35" hidden="1">{#N/A,#N/A,FALSE,"masez (10)";#N/A,#N/A,FALSE,"masez (7)";#N/A,#N/A,FALSE,"masez (6)";#N/A,#N/A,FALSE,"masez (5)";#N/A,#N/A,FALSE,"masez (4)";#N/A,#N/A,FALSE,"masez (3)";#N/A,#N/A,FALSE,"masez (2)";#N/A,#N/A,FALSE,"GME";#N/A,#N/A,FALSE,"masez"}</definedName>
    <definedName name="_zx2_1" localSheetId="37" hidden="1">{#N/A,#N/A,FALSE,"masez (10)";#N/A,#N/A,FALSE,"masez (7)";#N/A,#N/A,FALSE,"masez (6)";#N/A,#N/A,FALSE,"masez (5)";#N/A,#N/A,FALSE,"masez (4)";#N/A,#N/A,FALSE,"masez (3)";#N/A,#N/A,FALSE,"masez (2)";#N/A,#N/A,FALSE,"GME";#N/A,#N/A,FALSE,"masez"}</definedName>
    <definedName name="_zx2_1" localSheetId="36" hidden="1">{#N/A,#N/A,FALSE,"masez (10)";#N/A,#N/A,FALSE,"masez (7)";#N/A,#N/A,FALSE,"masez (6)";#N/A,#N/A,FALSE,"masez (5)";#N/A,#N/A,FALSE,"masez (4)";#N/A,#N/A,FALSE,"masez (3)";#N/A,#N/A,FALSE,"masez (2)";#N/A,#N/A,FALSE,"GME";#N/A,#N/A,FALSE,"masez"}</definedName>
    <definedName name="_zx2_1" localSheetId="33" hidden="1">{#N/A,#N/A,FALSE,"masez (10)";#N/A,#N/A,FALSE,"masez (7)";#N/A,#N/A,FALSE,"masez (6)";#N/A,#N/A,FALSE,"masez (5)";#N/A,#N/A,FALSE,"masez (4)";#N/A,#N/A,FALSE,"masez (3)";#N/A,#N/A,FALSE,"masez (2)";#N/A,#N/A,FALSE,"GME";#N/A,#N/A,FALSE,"masez"}</definedName>
    <definedName name="_zx2_1" localSheetId="34" hidden="1">{#N/A,#N/A,FALSE,"masez (10)";#N/A,#N/A,FALSE,"masez (7)";#N/A,#N/A,FALSE,"masez (6)";#N/A,#N/A,FALSE,"masez (5)";#N/A,#N/A,FALSE,"masez (4)";#N/A,#N/A,FALSE,"masez (3)";#N/A,#N/A,FALSE,"masez (2)";#N/A,#N/A,FALSE,"GME";#N/A,#N/A,FALSE,"masez"}</definedName>
    <definedName name="_zx2_1" localSheetId="31" hidden="1">{#N/A,#N/A,FALSE,"masez (10)";#N/A,#N/A,FALSE,"masez (7)";#N/A,#N/A,FALSE,"masez (6)";#N/A,#N/A,FALSE,"masez (5)";#N/A,#N/A,FALSE,"masez (4)";#N/A,#N/A,FALSE,"masez (3)";#N/A,#N/A,FALSE,"masez (2)";#N/A,#N/A,FALSE,"GME";#N/A,#N/A,FALSE,"masez"}</definedName>
    <definedName name="_zx2_1" hidden="1">{#N/A,#N/A,FALSE,"masez (10)";#N/A,#N/A,FALSE,"masez (7)";#N/A,#N/A,FALSE,"masez (6)";#N/A,#N/A,FALSE,"masez (5)";#N/A,#N/A,FALSE,"masez (4)";#N/A,#N/A,FALSE,"masez (3)";#N/A,#N/A,FALSE,"masez (2)";#N/A,#N/A,FALSE,"GME";#N/A,#N/A,FALSE,"masez"}</definedName>
    <definedName name="_zx234" localSheetId="35" hidden="1">{#N/A,#N/A,FALSE,"masez (10)";#N/A,#N/A,FALSE,"masez (7)";#N/A,#N/A,FALSE,"masez (6)";#N/A,#N/A,FALSE,"masez (5)";#N/A,#N/A,FALSE,"masez (4)";#N/A,#N/A,FALSE,"masez (3)";#N/A,#N/A,FALSE,"masez (2)";#N/A,#N/A,FALSE,"GME";#N/A,#N/A,FALSE,"masez"}</definedName>
    <definedName name="_zx234" localSheetId="37" hidden="1">{#N/A,#N/A,FALSE,"masez (10)";#N/A,#N/A,FALSE,"masez (7)";#N/A,#N/A,FALSE,"masez (6)";#N/A,#N/A,FALSE,"masez (5)";#N/A,#N/A,FALSE,"masez (4)";#N/A,#N/A,FALSE,"masez (3)";#N/A,#N/A,FALSE,"masez (2)";#N/A,#N/A,FALSE,"GME";#N/A,#N/A,FALSE,"masez"}</definedName>
    <definedName name="_zx234" localSheetId="36" hidden="1">{#N/A,#N/A,FALSE,"masez (10)";#N/A,#N/A,FALSE,"masez (7)";#N/A,#N/A,FALSE,"masez (6)";#N/A,#N/A,FALSE,"masez (5)";#N/A,#N/A,FALSE,"masez (4)";#N/A,#N/A,FALSE,"masez (3)";#N/A,#N/A,FALSE,"masez (2)";#N/A,#N/A,FALSE,"GME";#N/A,#N/A,FALSE,"masez"}</definedName>
    <definedName name="_zx234" localSheetId="33" hidden="1">{#N/A,#N/A,FALSE,"masez (10)";#N/A,#N/A,FALSE,"masez (7)";#N/A,#N/A,FALSE,"masez (6)";#N/A,#N/A,FALSE,"masez (5)";#N/A,#N/A,FALSE,"masez (4)";#N/A,#N/A,FALSE,"masez (3)";#N/A,#N/A,FALSE,"masez (2)";#N/A,#N/A,FALSE,"GME";#N/A,#N/A,FALSE,"masez"}</definedName>
    <definedName name="_zx234" localSheetId="34" hidden="1">{#N/A,#N/A,FALSE,"masez (10)";#N/A,#N/A,FALSE,"masez (7)";#N/A,#N/A,FALSE,"masez (6)";#N/A,#N/A,FALSE,"masez (5)";#N/A,#N/A,FALSE,"masez (4)";#N/A,#N/A,FALSE,"masez (3)";#N/A,#N/A,FALSE,"masez (2)";#N/A,#N/A,FALSE,"GME";#N/A,#N/A,FALSE,"masez"}</definedName>
    <definedName name="_zx234" localSheetId="31" hidden="1">{#N/A,#N/A,FALSE,"masez (10)";#N/A,#N/A,FALSE,"masez (7)";#N/A,#N/A,FALSE,"masez (6)";#N/A,#N/A,FALSE,"masez (5)";#N/A,#N/A,FALSE,"masez (4)";#N/A,#N/A,FALSE,"masez (3)";#N/A,#N/A,FALSE,"masez (2)";#N/A,#N/A,FALSE,"GME";#N/A,#N/A,FALSE,"masez"}</definedName>
    <definedName name="_zx234" hidden="1">{#N/A,#N/A,FALSE,"masez (10)";#N/A,#N/A,FALSE,"masez (7)";#N/A,#N/A,FALSE,"masez (6)";#N/A,#N/A,FALSE,"masez (5)";#N/A,#N/A,FALSE,"masez (4)";#N/A,#N/A,FALSE,"masez (3)";#N/A,#N/A,FALSE,"masez (2)";#N/A,#N/A,FALSE,"GME";#N/A,#N/A,FALSE,"masez"}</definedName>
    <definedName name="_ZX3" hidden="1">{#N/A,#N/A,FALSE,"masez (10)";#N/A,#N/A,FALSE,"masez (7)";#N/A,#N/A,FALSE,"masez (6)";#N/A,#N/A,FALSE,"masez (5)";#N/A,#N/A,FALSE,"masez (4)";#N/A,#N/A,FALSE,"masez (3)";#N/A,#N/A,FALSE,"masez (2)";#N/A,#N/A,FALSE,"GME";#N/A,#N/A,FALSE,"masez"}</definedName>
    <definedName name="_재ㅐ햐" hidden="1">#REF!</definedName>
    <definedName name="´cAE°eE¹" localSheetId="35" hidden="1">#REF!</definedName>
    <definedName name="´cAE°eE¹" localSheetId="36" hidden="1">#REF!</definedName>
    <definedName name="´cAE°eE¹" localSheetId="33" hidden="1">#REF!</definedName>
    <definedName name="´cAE°eE¹" localSheetId="34" hidden="1">#REF!</definedName>
    <definedName name="´cAE°eE¹" hidden="1">#REF!</definedName>
    <definedName name="￠￥cAE¡ÆeEⓒo" localSheetId="35" hidden="1">#REF!</definedName>
    <definedName name="￠￥cAE¡ÆeEⓒo" localSheetId="36" hidden="1">#REF!</definedName>
    <definedName name="￠￥cAE¡ÆeEⓒo" localSheetId="33" hidden="1">#REF!</definedName>
    <definedName name="￠￥cAE¡ÆeEⓒo" localSheetId="34" hidden="1">#REF!</definedName>
    <definedName name="￠￥cAE¡ÆeEⓒo" hidden="1">#REF!</definedName>
    <definedName name="a" localSheetId="35" hidden="1">{"Sin detalle",#N/A,FALSE,"Flujo (redondeado)";"Detallado",#N/A,FALSE,"Flujo (redondeado)"}</definedName>
    <definedName name="a" localSheetId="33" hidden="1">{"Sin detalle",#N/A,FALSE,"Flujo (redondeado)";"Detallado",#N/A,FALSE,"Flujo (redondeado)"}</definedName>
    <definedName name="a" localSheetId="34" hidden="1">{"Sin detalle",#N/A,FALSE,"Flujo (redondeado)";"Detallado",#N/A,FALSE,"Flujo (redondeado)"}</definedName>
    <definedName name="A" localSheetId="31">#REF!</definedName>
    <definedName name="A">!#REF!</definedName>
    <definedName name="A." localSheetId="31">#REF!</definedName>
    <definedName name="A.">!#REF!</definedName>
    <definedName name="A.A">#REF!</definedName>
    <definedName name="a\" localSheetId="31">#REF!</definedName>
    <definedName name="a\">!#REF!</definedName>
    <definedName name="A_" localSheetId="31" hidden="1">#REF!</definedName>
    <definedName name="A_" hidden="1">#REF!</definedName>
    <definedName name="a___0" localSheetId="31">#REF!</definedName>
    <definedName name="a___0">!#REF!</definedName>
    <definedName name="a___13" localSheetId="31">#REF!</definedName>
    <definedName name="a___13">!#REF!</definedName>
    <definedName name="A___18" localSheetId="31">#REF!</definedName>
    <definedName name="A___18">!#REF!</definedName>
    <definedName name="A_001">#REF!</definedName>
    <definedName name="A_002">#REF!</definedName>
    <definedName name="A_003">#REF!</definedName>
    <definedName name="A_004">#REF!</definedName>
    <definedName name="A_005">#REF!</definedName>
    <definedName name="A_006">#REF!</definedName>
    <definedName name="A_007">#REF!</definedName>
    <definedName name="A_008">#REF!</definedName>
    <definedName name="A_009">#REF!</definedName>
    <definedName name="A_1" localSheetId="35" hidden="1">{#N/A,#N/A,FALSE,"Total_OC015";#N/A,#N/A,FALSE,"ADMIN";#N/A,#N/A,FALSE,"PROCES";#N/A,#N/A,FALSE,"mecan";#N/A,#N/A,FALSE,"civil";#N/A,#N/A,FALSE,"CAÑER";#N/A,#N/A,FALSE,"ELEC";#N/A,#N/A,FALSE,"INSTR"}</definedName>
    <definedName name="A_1" localSheetId="37" hidden="1">{#N/A,#N/A,FALSE,"Total_OC015";#N/A,#N/A,FALSE,"ADMIN";#N/A,#N/A,FALSE,"PROCES";#N/A,#N/A,FALSE,"mecan";#N/A,#N/A,FALSE,"civil";#N/A,#N/A,FALSE,"CAÑER";#N/A,#N/A,FALSE,"ELEC";#N/A,#N/A,FALSE,"INSTR"}</definedName>
    <definedName name="A_1" localSheetId="36" hidden="1">{#N/A,#N/A,FALSE,"Total_OC015";#N/A,#N/A,FALSE,"ADMIN";#N/A,#N/A,FALSE,"PROCES";#N/A,#N/A,FALSE,"mecan";#N/A,#N/A,FALSE,"civil";#N/A,#N/A,FALSE,"CAÑER";#N/A,#N/A,FALSE,"ELEC";#N/A,#N/A,FALSE,"INSTR"}</definedName>
    <definedName name="A_1" localSheetId="33" hidden="1">{#N/A,#N/A,FALSE,"Total_OC015";#N/A,#N/A,FALSE,"ADMIN";#N/A,#N/A,FALSE,"PROCES";#N/A,#N/A,FALSE,"mecan";#N/A,#N/A,FALSE,"civil";#N/A,#N/A,FALSE,"CAÑER";#N/A,#N/A,FALSE,"ELEC";#N/A,#N/A,FALSE,"INSTR"}</definedName>
    <definedName name="A_1" localSheetId="34" hidden="1">{#N/A,#N/A,FALSE,"Total_OC015";#N/A,#N/A,FALSE,"ADMIN";#N/A,#N/A,FALSE,"PROCES";#N/A,#N/A,FALSE,"mecan";#N/A,#N/A,FALSE,"civil";#N/A,#N/A,FALSE,"CAÑER";#N/A,#N/A,FALSE,"ELEC";#N/A,#N/A,FALSE,"INSTR"}</definedName>
    <definedName name="a_1" localSheetId="31">NA()</definedName>
    <definedName name="A_1" hidden="1">{#N/A,#N/A,FALSE,"Total_OC015";#N/A,#N/A,FALSE,"ADMIN";#N/A,#N/A,FALSE,"PROCES";#N/A,#N/A,FALSE,"mecan";#N/A,#N/A,FALSE,"civil";#N/A,#N/A,FALSE,"CAÑER";#N/A,#N/A,FALSE,"ELEC";#N/A,#N/A,FALSE,"INSTR"}</definedName>
    <definedName name="A_10">#REF!</definedName>
    <definedName name="A_11">#REF!</definedName>
    <definedName name="A_12">#REF!</definedName>
    <definedName name="A_13">#REF!</definedName>
    <definedName name="A_14">#REF!</definedName>
    <definedName name="A_15">#REF!</definedName>
    <definedName name="A_16">#REF!</definedName>
    <definedName name="A_17">#REF!</definedName>
    <definedName name="A_18">#REF!</definedName>
    <definedName name="A_19">#REF!</definedName>
    <definedName name="A_2" localSheetId="35" hidden="1">{#N/A,#N/A,TRUE,"Cover";#N/A,#N/A,TRUE,"Sched 2";#N/A,#N/A,TRUE,"Sched 3";#N/A,#N/A,TRUE,"Sched 4";#N/A,#N/A,TRUE,"Sched 9"}</definedName>
    <definedName name="A_2" localSheetId="37" hidden="1">{#N/A,#N/A,TRUE,"Cover";#N/A,#N/A,TRUE,"Sched 2";#N/A,#N/A,TRUE,"Sched 3";#N/A,#N/A,TRUE,"Sched 4";#N/A,#N/A,TRUE,"Sched 9"}</definedName>
    <definedName name="A_2" localSheetId="36" hidden="1">{#N/A,#N/A,TRUE,"Cover";#N/A,#N/A,TRUE,"Sched 2";#N/A,#N/A,TRUE,"Sched 3";#N/A,#N/A,TRUE,"Sched 4";#N/A,#N/A,TRUE,"Sched 9"}</definedName>
    <definedName name="A_2" localSheetId="33" hidden="1">{#N/A,#N/A,TRUE,"Cover";#N/A,#N/A,TRUE,"Sched 2";#N/A,#N/A,TRUE,"Sched 3";#N/A,#N/A,TRUE,"Sched 4";#N/A,#N/A,TRUE,"Sched 9"}</definedName>
    <definedName name="A_2" localSheetId="34" hidden="1">{#N/A,#N/A,TRUE,"Cover";#N/A,#N/A,TRUE,"Sched 2";#N/A,#N/A,TRUE,"Sched 3";#N/A,#N/A,TRUE,"Sched 4";#N/A,#N/A,TRUE,"Sched 9"}</definedName>
    <definedName name="a_2" localSheetId="31">NA()</definedName>
    <definedName name="A_2" hidden="1">{#N/A,#N/A,TRUE,"Cover";#N/A,#N/A,TRUE,"Sched 2";#N/A,#N/A,TRUE,"Sched 3";#N/A,#N/A,TRUE,"Sched 4";#N/A,#N/A,TRUE,"Sched 9"}</definedName>
    <definedName name="A_20">#REF!</definedName>
    <definedName name="A_2000_Concrete" localSheetId="31">#REF!</definedName>
    <definedName name="A_2000_Concrete">!#REF!</definedName>
    <definedName name="A_21">#REF!</definedName>
    <definedName name="A_22" localSheetId="31">#REF!</definedName>
    <definedName name="A_22">!#REF!</definedName>
    <definedName name="A_2500_Concrete" localSheetId="31">#REF!</definedName>
    <definedName name="A_2500_Concrete">!#REF!</definedName>
    <definedName name="A_3" localSheetId="35" hidden="1">{#N/A,#N/A,TRUE,"Cover";#N/A,#N/A,TRUE,"Sched 2";#N/A,#N/A,TRUE,"Sched 3";#N/A,#N/A,TRUE,"Sched 4";#N/A,#N/A,TRUE,"Sched 9"}</definedName>
    <definedName name="A_3" localSheetId="37" hidden="1">{#N/A,#N/A,TRUE,"Cover";#N/A,#N/A,TRUE,"Sched 2";#N/A,#N/A,TRUE,"Sched 3";#N/A,#N/A,TRUE,"Sched 4";#N/A,#N/A,TRUE,"Sched 9"}</definedName>
    <definedName name="A_3" localSheetId="36" hidden="1">{#N/A,#N/A,TRUE,"Cover";#N/A,#N/A,TRUE,"Sched 2";#N/A,#N/A,TRUE,"Sched 3";#N/A,#N/A,TRUE,"Sched 4";#N/A,#N/A,TRUE,"Sched 9"}</definedName>
    <definedName name="A_3" localSheetId="33" hidden="1">{#N/A,#N/A,TRUE,"Cover";#N/A,#N/A,TRUE,"Sched 2";#N/A,#N/A,TRUE,"Sched 3";#N/A,#N/A,TRUE,"Sched 4";#N/A,#N/A,TRUE,"Sched 9"}</definedName>
    <definedName name="A_3" localSheetId="34" hidden="1">{#N/A,#N/A,TRUE,"Cover";#N/A,#N/A,TRUE,"Sched 2";#N/A,#N/A,TRUE,"Sched 3";#N/A,#N/A,TRUE,"Sched 4";#N/A,#N/A,TRUE,"Sched 9"}</definedName>
    <definedName name="a_3" localSheetId="31">NA()</definedName>
    <definedName name="A_3" hidden="1">{#N/A,#N/A,TRUE,"Cover";#N/A,#N/A,TRUE,"Sched 2";#N/A,#N/A,TRUE,"Sched 3";#N/A,#N/A,TRUE,"Sched 4";#N/A,#N/A,TRUE,"Sched 9"}</definedName>
    <definedName name="a_32">#REF!</definedName>
    <definedName name="A_4" localSheetId="35" hidden="1">{#N/A,#N/A,TRUE,"Cover";#N/A,#N/A,TRUE,"Sched 2";#N/A,#N/A,TRUE,"Sched 3";#N/A,#N/A,TRUE,"Sched 4";#N/A,#N/A,TRUE,"Sched 9"}</definedName>
    <definedName name="A_4" localSheetId="37" hidden="1">{#N/A,#N/A,TRUE,"Cover";#N/A,#N/A,TRUE,"Sched 2";#N/A,#N/A,TRUE,"Sched 3";#N/A,#N/A,TRUE,"Sched 4";#N/A,#N/A,TRUE,"Sched 9"}</definedName>
    <definedName name="A_4" localSheetId="36" hidden="1">{#N/A,#N/A,TRUE,"Cover";#N/A,#N/A,TRUE,"Sched 2";#N/A,#N/A,TRUE,"Sched 3";#N/A,#N/A,TRUE,"Sched 4";#N/A,#N/A,TRUE,"Sched 9"}</definedName>
    <definedName name="A_4" localSheetId="33" hidden="1">{#N/A,#N/A,TRUE,"Cover";#N/A,#N/A,TRUE,"Sched 2";#N/A,#N/A,TRUE,"Sched 3";#N/A,#N/A,TRUE,"Sched 4";#N/A,#N/A,TRUE,"Sched 9"}</definedName>
    <definedName name="A_4" localSheetId="34" hidden="1">{#N/A,#N/A,TRUE,"Cover";#N/A,#N/A,TRUE,"Sched 2";#N/A,#N/A,TRUE,"Sched 3";#N/A,#N/A,TRUE,"Sched 4";#N/A,#N/A,TRUE,"Sched 9"}</definedName>
    <definedName name="a_4" localSheetId="31">NA()</definedName>
    <definedName name="A_4" hidden="1">{#N/A,#N/A,TRUE,"Cover";#N/A,#N/A,TRUE,"Sched 2";#N/A,#N/A,TRUE,"Sched 3";#N/A,#N/A,TRUE,"Sched 4";#N/A,#N/A,TRUE,"Sched 9"}</definedName>
    <definedName name="A_5" localSheetId="31">#REF!</definedName>
    <definedName name="A_5">!#REF!</definedName>
    <definedName name="A_512">#REF!</definedName>
    <definedName name="A_6" localSheetId="31">#REF!</definedName>
    <definedName name="A_6">!#REF!</definedName>
    <definedName name="A_7">#REF!</definedName>
    <definedName name="A_8">#REF!</definedName>
    <definedName name="A_9">#REF!</definedName>
    <definedName name="A_Angle_Screed" localSheetId="31">#REF!</definedName>
    <definedName name="A_Angle_Screed">!#REF!</definedName>
    <definedName name="A_Concrete_Ang.Connection" localSheetId="31">#REF!</definedName>
    <definedName name="A_Concrete_Ang.Connection">!#REF!</definedName>
    <definedName name="A_Drain_Length" localSheetId="31">#REF!</definedName>
    <definedName name="A_Drain_Length">!#REF!</definedName>
    <definedName name="A_edif_final">#REF!</definedName>
    <definedName name="A_ENC" localSheetId="31">#REF!</definedName>
    <definedName name="A_ENC">!#REF!</definedName>
    <definedName name="A_ENC_2">#REF!</definedName>
    <definedName name="A_Hor.Screed" localSheetId="31">#REF!</definedName>
    <definedName name="A_Hor.Screed">!#REF!</definedName>
    <definedName name="A_IMPRESI_N_IM" localSheetId="31">#REF!</definedName>
    <definedName name="A_IMPRESI_N_IM">!#REF!</definedName>
    <definedName name="A_impresión_IM" localSheetId="31">#REF!</definedName>
    <definedName name="A_impresión_IM">!#REF!</definedName>
    <definedName name="A_Prelims" localSheetId="31">#REF!</definedName>
    <definedName name="A_Prelims">!#REF!</definedName>
    <definedName name="A_Raft_Edge_Length" localSheetId="31">#REF!</definedName>
    <definedName name="A_Raft_Edge_Length">!#REF!</definedName>
    <definedName name="A_raft_ver.Concrete" localSheetId="31">#REF!</definedName>
    <definedName name="A_raft_ver.Concrete">!#REF!</definedName>
    <definedName name="A_Side_FW" localSheetId="31">#REF!</definedName>
    <definedName name="A_Side_FW">!#REF!</definedName>
    <definedName name="A_sot_final">#REF!</definedName>
    <definedName name="A_SStrip_L" localSheetId="31">#REF!</definedName>
    <definedName name="A_SStrip_L">!#REF!</definedName>
    <definedName name="A_Sstrip_Side_Area" localSheetId="31">#REF!</definedName>
    <definedName name="A_Sstrip_Side_Area">!#REF!</definedName>
    <definedName name="A_suivre_pour_une_régul">#REF!</definedName>
    <definedName name="A_T12RF" localSheetId="31">#REF!</definedName>
    <definedName name="A_T12RF">!#REF!</definedName>
    <definedName name="A_T16RF" localSheetId="31">#REF!</definedName>
    <definedName name="A_T16RF">!#REF!</definedName>
    <definedName name="A_T25RF" localSheetId="31">#REF!</definedName>
    <definedName name="A_T25RF">!#REF!</definedName>
    <definedName name="A_T32RF" localSheetId="31">#REF!</definedName>
    <definedName name="A_T32RF">!#REF!</definedName>
    <definedName name="A_Waterproofing_Ver" localSheetId="31">#REF!</definedName>
    <definedName name="A_Waterproofing_Ver">!#REF!</definedName>
    <definedName name="A0" localSheetId="35" hidden="1">{#N/A,#N/A,TRUE,"ComparativoII"}</definedName>
    <definedName name="A0" localSheetId="37" hidden="1">{#N/A,#N/A,TRUE,"ComparativoII"}</definedName>
    <definedName name="A0" localSheetId="36" hidden="1">{#N/A,#N/A,TRUE,"ComparativoII"}</definedName>
    <definedName name="A0" localSheetId="33" hidden="1">{#N/A,#N/A,TRUE,"ComparativoII"}</definedName>
    <definedName name="A0" localSheetId="34" hidden="1">{#N/A,#N/A,TRUE,"ComparativoII"}</definedName>
    <definedName name="A0" localSheetId="31" hidden="1">{#N/A,#N/A,TRUE,"ComparativoII"}</definedName>
    <definedName name="A0" hidden="1">{#N/A,#N/A,TRUE,"ComparativoII"}</definedName>
    <definedName name="A0_1" localSheetId="35" hidden="1">{#N/A,#N/A,TRUE,"ComparativoII"}</definedName>
    <definedName name="A0_1" localSheetId="37" hidden="1">{#N/A,#N/A,TRUE,"ComparativoII"}</definedName>
    <definedName name="A0_1" localSheetId="36" hidden="1">{#N/A,#N/A,TRUE,"ComparativoII"}</definedName>
    <definedName name="A0_1" localSheetId="33" hidden="1">{#N/A,#N/A,TRUE,"ComparativoII"}</definedName>
    <definedName name="A0_1" localSheetId="34" hidden="1">{#N/A,#N/A,TRUE,"ComparativoII"}</definedName>
    <definedName name="A0_1" localSheetId="31" hidden="1">{#N/A,#N/A,TRUE,"ComparativoII"}</definedName>
    <definedName name="A0_1" hidden="1">{#N/A,#N/A,TRUE,"ComparativoII"}</definedName>
    <definedName name="A01_">#N/A</definedName>
    <definedName name="A01AC">#N/A</definedName>
    <definedName name="A01CAT">#N/A</definedName>
    <definedName name="A01CODE">#N/A</definedName>
    <definedName name="A01DATA">#N/A</definedName>
    <definedName name="A01MI">#N/A</definedName>
    <definedName name="A01TO">#N/A</definedName>
    <definedName name="A02M310" localSheetId="35" hidden="1">{"DETALLE_1996",#N/A,FALSE,"flujo";"DETALLE_1997",#N/A,FALSE,"flujo";"GASTOS_INCURRIDOS_1996",#N/A,FALSE,"flujo";"GASTOS_PROGRAMADOS_PARA_1997",#N/A,FALSE,"flujo";#N/A,#N/A,FALSE,"comparat";#N/A,#N/A,FALSE,"costos";#N/A,#N/A,FALSE,"proyctrol"}</definedName>
    <definedName name="A02M310" localSheetId="37" hidden="1">{"DETALLE_1996",#N/A,FALSE,"flujo";"DETALLE_1997",#N/A,FALSE,"flujo";"GASTOS_INCURRIDOS_1996",#N/A,FALSE,"flujo";"GASTOS_PROGRAMADOS_PARA_1997",#N/A,FALSE,"flujo";#N/A,#N/A,FALSE,"comparat";#N/A,#N/A,FALSE,"costos";#N/A,#N/A,FALSE,"proyctrol"}</definedName>
    <definedName name="A02M310" localSheetId="36" hidden="1">{"DETALLE_1996",#N/A,FALSE,"flujo";"DETALLE_1997",#N/A,FALSE,"flujo";"GASTOS_INCURRIDOS_1996",#N/A,FALSE,"flujo";"GASTOS_PROGRAMADOS_PARA_1997",#N/A,FALSE,"flujo";#N/A,#N/A,FALSE,"comparat";#N/A,#N/A,FALSE,"costos";#N/A,#N/A,FALSE,"proyctrol"}</definedName>
    <definedName name="A02M310" localSheetId="33" hidden="1">{"DETALLE_1996",#N/A,FALSE,"flujo";"DETALLE_1997",#N/A,FALSE,"flujo";"GASTOS_INCURRIDOS_1996",#N/A,FALSE,"flujo";"GASTOS_PROGRAMADOS_PARA_1997",#N/A,FALSE,"flujo";#N/A,#N/A,FALSE,"comparat";#N/A,#N/A,FALSE,"costos";#N/A,#N/A,FALSE,"proyctrol"}</definedName>
    <definedName name="A02M310" localSheetId="34" hidden="1">{"DETALLE_1996",#N/A,FALSE,"flujo";"DETALLE_1997",#N/A,FALSE,"flujo";"GASTOS_INCURRIDOS_1996",#N/A,FALSE,"flujo";"GASTOS_PROGRAMADOS_PARA_1997",#N/A,FALSE,"flujo";#N/A,#N/A,FALSE,"comparat";#N/A,#N/A,FALSE,"costos";#N/A,#N/A,FALSE,"proyctrol"}</definedName>
    <definedName name="A02M310" localSheetId="31" hidden="1">{"DETALLE_1996",#N/A,FALSE,"flujo";"DETALLE_1997",#N/A,FALSE,"flujo";"GASTOS_INCURRIDOS_1996",#N/A,FALSE,"flujo";"GASTOS_PROGRAMADOS_PARA_1997",#N/A,FALSE,"flujo";#N/A,#N/A,FALSE,"comparat";#N/A,#N/A,FALSE,"costos";#N/A,#N/A,FALSE,"proyctrol"}</definedName>
    <definedName name="A02M310" hidden="1">{"DETALLE_1996",#N/A,FALSE,"flujo";"DETALLE_1997",#N/A,FALSE,"flujo";"GASTOS_INCURRIDOS_1996",#N/A,FALSE,"flujo";"GASTOS_PROGRAMADOS_PARA_1997",#N/A,FALSE,"flujo";#N/A,#N/A,FALSE,"comparat";#N/A,#N/A,FALSE,"costos";#N/A,#N/A,FALSE,"proyctrol"}</definedName>
    <definedName name="A03M406" localSheetId="35" hidden="1">{#N/A,#N/A,FALSE,"Total_OC015";#N/A,#N/A,FALSE,"ADMIN";#N/A,#N/A,FALSE,"PROCES";#N/A,#N/A,FALSE,"mecan";#N/A,#N/A,FALSE,"civil";#N/A,#N/A,FALSE,"CAÑER";#N/A,#N/A,FALSE,"ELEC";#N/A,#N/A,FALSE,"INSTR"}</definedName>
    <definedName name="A03M406" localSheetId="37" hidden="1">{#N/A,#N/A,FALSE,"Total_OC015";#N/A,#N/A,FALSE,"ADMIN";#N/A,#N/A,FALSE,"PROCES";#N/A,#N/A,FALSE,"mecan";#N/A,#N/A,FALSE,"civil";#N/A,#N/A,FALSE,"CAÑER";#N/A,#N/A,FALSE,"ELEC";#N/A,#N/A,FALSE,"INSTR"}</definedName>
    <definedName name="A03M406" localSheetId="36" hidden="1">{#N/A,#N/A,FALSE,"Total_OC015";#N/A,#N/A,FALSE,"ADMIN";#N/A,#N/A,FALSE,"PROCES";#N/A,#N/A,FALSE,"mecan";#N/A,#N/A,FALSE,"civil";#N/A,#N/A,FALSE,"CAÑER";#N/A,#N/A,FALSE,"ELEC";#N/A,#N/A,FALSE,"INSTR"}</definedName>
    <definedName name="A03M406" localSheetId="33" hidden="1">{#N/A,#N/A,FALSE,"Total_OC015";#N/A,#N/A,FALSE,"ADMIN";#N/A,#N/A,FALSE,"PROCES";#N/A,#N/A,FALSE,"mecan";#N/A,#N/A,FALSE,"civil";#N/A,#N/A,FALSE,"CAÑER";#N/A,#N/A,FALSE,"ELEC";#N/A,#N/A,FALSE,"INSTR"}</definedName>
    <definedName name="A03M406" localSheetId="34" hidden="1">{#N/A,#N/A,FALSE,"Total_OC015";#N/A,#N/A,FALSE,"ADMIN";#N/A,#N/A,FALSE,"PROCES";#N/A,#N/A,FALSE,"mecan";#N/A,#N/A,FALSE,"civil";#N/A,#N/A,FALSE,"CAÑER";#N/A,#N/A,FALSE,"ELEC";#N/A,#N/A,FALSE,"INSTR"}</definedName>
    <definedName name="A03M406" localSheetId="31" hidden="1">{#N/A,#N/A,FALSE,"Total_OC015";#N/A,#N/A,FALSE,"ADMIN";#N/A,#N/A,FALSE,"PROCES";#N/A,#N/A,FALSE,"mecan";#N/A,#N/A,FALSE,"civil";#N/A,#N/A,FALSE,"CAÑER";#N/A,#N/A,FALSE,"ELEC";#N/A,#N/A,FALSE,"INSTR"}</definedName>
    <definedName name="A03M406" hidden="1">{#N/A,#N/A,FALSE,"Total_OC015";#N/A,#N/A,FALSE,"ADMIN";#N/A,#N/A,FALSE,"PROCES";#N/A,#N/A,FALSE,"mecan";#N/A,#N/A,FALSE,"civil";#N/A,#N/A,FALSE,"CAÑER";#N/A,#N/A,FALSE,"ELEC";#N/A,#N/A,FALSE,"INSTR"}</definedName>
    <definedName name="A0V">#REF!</definedName>
    <definedName name="A1_" localSheetId="31">#REF!</definedName>
    <definedName name="A1_">!#REF!</definedName>
    <definedName name="A1____0" localSheetId="31">#REF!</definedName>
    <definedName name="A1____0">!#REF!</definedName>
    <definedName name="A1____13" localSheetId="31">#REF!</definedName>
    <definedName name="A1____13">!#REF!</definedName>
    <definedName name="A10_" localSheetId="31">#REF!</definedName>
    <definedName name="A10_">!#REF!</definedName>
    <definedName name="A10____0" localSheetId="31">#REF!</definedName>
    <definedName name="A10____0">!#REF!</definedName>
    <definedName name="A10____13" localSheetId="31">#REF!</definedName>
    <definedName name="A10____13">!#REF!</definedName>
    <definedName name="A13_" localSheetId="31">#REF!</definedName>
    <definedName name="A13_">!#REF!</definedName>
    <definedName name="A13____0" localSheetId="31">#REF!</definedName>
    <definedName name="A13____0">!#REF!</definedName>
    <definedName name="A13____13" localSheetId="31">#REF!</definedName>
    <definedName name="A13____13">!#REF!</definedName>
    <definedName name="A1p" localSheetId="35" hidden="1">{#N/A,#N/A,TRUE,"ComparativoII"}</definedName>
    <definedName name="A1p" localSheetId="37" hidden="1">{#N/A,#N/A,TRUE,"ComparativoII"}</definedName>
    <definedName name="A1p" localSheetId="36" hidden="1">{#N/A,#N/A,TRUE,"ComparativoII"}</definedName>
    <definedName name="A1p" localSheetId="33" hidden="1">{#N/A,#N/A,TRUE,"ComparativoII"}</definedName>
    <definedName name="A1p" localSheetId="34" hidden="1">{#N/A,#N/A,TRUE,"ComparativoII"}</definedName>
    <definedName name="A1p" localSheetId="31" hidden="1">{#N/A,#N/A,TRUE,"ComparativoII"}</definedName>
    <definedName name="A1p" hidden="1">{#N/A,#N/A,TRUE,"ComparativoII"}</definedName>
    <definedName name="A1p_1" localSheetId="35" hidden="1">{#N/A,#N/A,TRUE,"ComparativoII"}</definedName>
    <definedName name="A1p_1" localSheetId="37" hidden="1">{#N/A,#N/A,TRUE,"ComparativoII"}</definedName>
    <definedName name="A1p_1" localSheetId="36" hidden="1">{#N/A,#N/A,TRUE,"ComparativoII"}</definedName>
    <definedName name="A1p_1" localSheetId="33" hidden="1">{#N/A,#N/A,TRUE,"ComparativoII"}</definedName>
    <definedName name="A1p_1" localSheetId="34" hidden="1">{#N/A,#N/A,TRUE,"ComparativoII"}</definedName>
    <definedName name="A1p_1" localSheetId="31" hidden="1">{#N/A,#N/A,TRUE,"ComparativoII"}</definedName>
    <definedName name="A1p_1" hidden="1">{#N/A,#N/A,TRUE,"ComparativoII"}</definedName>
    <definedName name="A1Presu" localSheetId="35" hidden="1">INDEX(codematch,1,20)</definedName>
    <definedName name="A1Presu" localSheetId="37" hidden="1">INDEX(codematch,1,20)</definedName>
    <definedName name="A1Presu" localSheetId="21" hidden="1">INDEX(codematch,1,20)</definedName>
    <definedName name="A1Presu" localSheetId="36" hidden="1">INDEX(codematch,1,20)</definedName>
    <definedName name="A1Presu" localSheetId="33" hidden="1">INDEX(codematch,1,20)</definedName>
    <definedName name="A1Presu" localSheetId="34" hidden="1">INDEX(codematch,1,20)</definedName>
    <definedName name="A1Presu" localSheetId="31" hidden="1">INDEX(codematch,1,20)</definedName>
    <definedName name="A1Presu" hidden="1">INDEX(codematch,1,20)</definedName>
    <definedName name="a1pRESU1" localSheetId="35" hidden="1">INDEX(codematch,1,20)</definedName>
    <definedName name="a1pRESU1" localSheetId="37" hidden="1">INDEX(codematch,1,20)</definedName>
    <definedName name="a1pRESU1" localSheetId="21" hidden="1">INDEX(codematch,1,20)</definedName>
    <definedName name="a1pRESU1" localSheetId="36" hidden="1">INDEX(codematch,1,20)</definedName>
    <definedName name="a1pRESU1" localSheetId="33" hidden="1">INDEX(codematch,1,20)</definedName>
    <definedName name="a1pRESU1" localSheetId="34" hidden="1">INDEX(codematch,1,20)</definedName>
    <definedName name="a1pRESU1" localSheetId="31" hidden="1">INDEX(codematch,1,20)</definedName>
    <definedName name="a1pRESU1" hidden="1">INDEX(codematch,1,20)</definedName>
    <definedName name="A1V">#REF!</definedName>
    <definedName name="A2_" localSheetId="31">#REF!</definedName>
    <definedName name="A2_">!#REF!</definedName>
    <definedName name="A2____0" localSheetId="31">#REF!</definedName>
    <definedName name="A2____0">!#REF!</definedName>
    <definedName name="A2____13" localSheetId="31">#REF!</definedName>
    <definedName name="A2____13">!#REF!</definedName>
    <definedName name="A3_" localSheetId="31">#REF!</definedName>
    <definedName name="A3_">!#REF!</definedName>
    <definedName name="A3____0" localSheetId="31">#REF!</definedName>
    <definedName name="A3____0">!#REF!</definedName>
    <definedName name="A3____13" localSheetId="31">#REF!</definedName>
    <definedName name="A3____13">!#REF!</definedName>
    <definedName name="A4_" localSheetId="31">#REF!</definedName>
    <definedName name="A4_">!#REF!</definedName>
    <definedName name="A4____0" localSheetId="31">#REF!</definedName>
    <definedName name="A4____0">!#REF!</definedName>
    <definedName name="A4____13" localSheetId="31">#REF!</definedName>
    <definedName name="A4____13">!#REF!</definedName>
    <definedName name="A4A" localSheetId="35" hidden="1">{"balanço dolares",#N/A,FALSE,"SIGADR$";"AUT BAL REAIS",#N/A,FALSE,"SIGADR$";"QUOCIENTES REAIS",#N/A,FALSE,"QUOCIENTES";"JUNH QUOCI DOLARES",#N/A,FALSE,"QUOCIENTES"}</definedName>
    <definedName name="A4A" localSheetId="37" hidden="1">{"balanço dolares",#N/A,FALSE,"SIGADR$";"AUT BAL REAIS",#N/A,FALSE,"SIGADR$";"QUOCIENTES REAIS",#N/A,FALSE,"QUOCIENTES";"JUNH QUOCI DOLARES",#N/A,FALSE,"QUOCIENTES"}</definedName>
    <definedName name="A4A" localSheetId="36" hidden="1">{"balanço dolares",#N/A,FALSE,"SIGADR$";"AUT BAL REAIS",#N/A,FALSE,"SIGADR$";"QUOCIENTES REAIS",#N/A,FALSE,"QUOCIENTES";"JUNH QUOCI DOLARES",#N/A,FALSE,"QUOCIENTES"}</definedName>
    <definedName name="A4A" localSheetId="33" hidden="1">{"balanço dolares",#N/A,FALSE,"SIGADR$";"AUT BAL REAIS",#N/A,FALSE,"SIGADR$";"QUOCIENTES REAIS",#N/A,FALSE,"QUOCIENTES";"JUNH QUOCI DOLARES",#N/A,FALSE,"QUOCIENTES"}</definedName>
    <definedName name="A4A" localSheetId="34" hidden="1">{"balanço dolares",#N/A,FALSE,"SIGADR$";"AUT BAL REAIS",#N/A,FALSE,"SIGADR$";"QUOCIENTES REAIS",#N/A,FALSE,"QUOCIENTES";"JUNH QUOCI DOLARES",#N/A,FALSE,"QUOCIENTES"}</definedName>
    <definedName name="A4A" localSheetId="31" hidden="1">{"balanço dolares",#N/A,FALSE,"SIGADR$";"AUT BAL REAIS",#N/A,FALSE,"SIGADR$";"QUOCIENTES REAIS",#N/A,FALSE,"QUOCIENTES";"JUNH QUOCI DOLARES",#N/A,FALSE,"QUOCIENTES"}</definedName>
    <definedName name="A4A" hidden="1">{"balanço dolares",#N/A,FALSE,"SIGADR$";"AUT BAL REAIS",#N/A,FALSE,"SIGADR$";"QUOCIENTES REAIS",#N/A,FALSE,"QUOCIENTES";"JUNH QUOCI DOLARES",#N/A,FALSE,"QUOCIENTES"}</definedName>
    <definedName name="A4A_1" localSheetId="35" hidden="1">{"balanço dolares",#N/A,FALSE,"SIGADR$";"AUT BAL REAIS",#N/A,FALSE,"SIGADR$";"QUOCIENTES REAIS",#N/A,FALSE,"QUOCIENTES";"JUNH QUOCI DOLARES",#N/A,FALSE,"QUOCIENTES"}</definedName>
    <definedName name="A4A_1" localSheetId="37" hidden="1">{"balanço dolares",#N/A,FALSE,"SIGADR$";"AUT BAL REAIS",#N/A,FALSE,"SIGADR$";"QUOCIENTES REAIS",#N/A,FALSE,"QUOCIENTES";"JUNH QUOCI DOLARES",#N/A,FALSE,"QUOCIENTES"}</definedName>
    <definedName name="A4A_1" localSheetId="36" hidden="1">{"balanço dolares",#N/A,FALSE,"SIGADR$";"AUT BAL REAIS",#N/A,FALSE,"SIGADR$";"QUOCIENTES REAIS",#N/A,FALSE,"QUOCIENTES";"JUNH QUOCI DOLARES",#N/A,FALSE,"QUOCIENTES"}</definedName>
    <definedName name="A4A_1" localSheetId="33" hidden="1">{"balanço dolares",#N/A,FALSE,"SIGADR$";"AUT BAL REAIS",#N/A,FALSE,"SIGADR$";"QUOCIENTES REAIS",#N/A,FALSE,"QUOCIENTES";"JUNH QUOCI DOLARES",#N/A,FALSE,"QUOCIENTES"}</definedName>
    <definedName name="A4A_1" localSheetId="34" hidden="1">{"balanço dolares",#N/A,FALSE,"SIGADR$";"AUT BAL REAIS",#N/A,FALSE,"SIGADR$";"QUOCIENTES REAIS",#N/A,FALSE,"QUOCIENTES";"JUNH QUOCI DOLARES",#N/A,FALSE,"QUOCIENTES"}</definedName>
    <definedName name="A4A_1" localSheetId="31" hidden="1">{"balanço dolares",#N/A,FALSE,"SIGADR$";"AUT BAL REAIS",#N/A,FALSE,"SIGADR$";"QUOCIENTES REAIS",#N/A,FALSE,"QUOCIENTES";"JUNH QUOCI DOLARES",#N/A,FALSE,"QUOCIENTES"}</definedName>
    <definedName name="A4A_1" hidden="1">{"balanço dolares",#N/A,FALSE,"SIGADR$";"AUT BAL REAIS",#N/A,FALSE,"SIGADR$";"QUOCIENTES REAIS",#N/A,FALSE,"QUOCIENTES";"JUNH QUOCI DOLARES",#N/A,FALSE,"QUOCIENTES"}</definedName>
    <definedName name="A4V">#REF!</definedName>
    <definedName name="A5_" localSheetId="31">#REF!</definedName>
    <definedName name="A5_">!#REF!</definedName>
    <definedName name="A5____0" localSheetId="31">#REF!</definedName>
    <definedName name="A5____0">!#REF!</definedName>
    <definedName name="A5____13" localSheetId="31">#REF!</definedName>
    <definedName name="A5____13">!#REF!</definedName>
    <definedName name="A5A" localSheetId="35" hidden="1">{"AUT ANALISE DESP",#N/A,TRUE,"AN.DESP. MR$"}</definedName>
    <definedName name="A5A" localSheetId="37" hidden="1">{"AUT ANALISE DESP",#N/A,TRUE,"AN.DESP. MR$"}</definedName>
    <definedName name="A5A" localSheetId="36" hidden="1">{"AUT ANALISE DESP",#N/A,TRUE,"AN.DESP. MR$"}</definedName>
    <definedName name="A5A" localSheetId="33" hidden="1">{"AUT ANALISE DESP",#N/A,TRUE,"AN.DESP. MR$"}</definedName>
    <definedName name="A5A" localSheetId="34" hidden="1">{"AUT ANALISE DESP",#N/A,TRUE,"AN.DESP. MR$"}</definedName>
    <definedName name="A5A" localSheetId="31" hidden="1">{"AUT ANALISE DESP",#N/A,TRUE,"AN.DESP. MR$"}</definedName>
    <definedName name="A5A" hidden="1">{"AUT ANALISE DESP",#N/A,TRUE,"AN.DESP. MR$"}</definedName>
    <definedName name="A5A_1" localSheetId="35" hidden="1">{"AUT ANALISE DESP",#N/A,TRUE,"AN.DESP. MR$"}</definedName>
    <definedName name="A5A_1" localSheetId="37" hidden="1">{"AUT ANALISE DESP",#N/A,TRUE,"AN.DESP. MR$"}</definedName>
    <definedName name="A5A_1" localSheetId="36" hidden="1">{"AUT ANALISE DESP",#N/A,TRUE,"AN.DESP. MR$"}</definedName>
    <definedName name="A5A_1" localSheetId="33" hidden="1">{"AUT ANALISE DESP",#N/A,TRUE,"AN.DESP. MR$"}</definedName>
    <definedName name="A5A_1" localSheetId="34" hidden="1">{"AUT ANALISE DESP",#N/A,TRUE,"AN.DESP. MR$"}</definedName>
    <definedName name="A5A_1" localSheetId="31" hidden="1">{"AUT ANALISE DESP",#N/A,TRUE,"AN.DESP. MR$"}</definedName>
    <definedName name="A5A_1" hidden="1">{"AUT ANALISE DESP",#N/A,TRUE,"AN.DESP. MR$"}</definedName>
    <definedName name="A6_" localSheetId="31">#REF!</definedName>
    <definedName name="A6_">!#REF!</definedName>
    <definedName name="A6____0" localSheetId="31">#REF!</definedName>
    <definedName name="A6____0">!#REF!</definedName>
    <definedName name="A6____13" localSheetId="31">#REF!</definedName>
    <definedName name="A6____13">!#REF!</definedName>
    <definedName name="A7_" localSheetId="31">#REF!</definedName>
    <definedName name="A7_">!#REF!</definedName>
    <definedName name="A7____0" localSheetId="31">#REF!</definedName>
    <definedName name="A7____0">!#REF!</definedName>
    <definedName name="A7____13" localSheetId="31">#REF!</definedName>
    <definedName name="A7____13">!#REF!</definedName>
    <definedName name="A8_" localSheetId="31">#REF!</definedName>
    <definedName name="A8_">!#REF!</definedName>
    <definedName name="A8____0" localSheetId="31">#REF!</definedName>
    <definedName name="A8____0">!#REF!</definedName>
    <definedName name="A8____13" localSheetId="31">#REF!</definedName>
    <definedName name="A8____13">!#REF!</definedName>
    <definedName name="A9_" localSheetId="31">#REF!</definedName>
    <definedName name="A9_">!#REF!</definedName>
    <definedName name="A9____0" localSheetId="31">#REF!</definedName>
    <definedName name="A9____0">!#REF!</definedName>
    <definedName name="A9____13" localSheetId="31">#REF!</definedName>
    <definedName name="A9____13">!#REF!</definedName>
    <definedName name="aa" localSheetId="35" hidden="1">{"Sin detalle",#N/A,FALSE,"Flujo (redondeado)";"Detallado",#N/A,FALSE,"Flujo (redondeado)"}</definedName>
    <definedName name="aa" localSheetId="37" hidden="1">{#N/A,#N/A,FALSE,"OAS";#N/A,#N/A,FALSE,"OBG";#N/A,#N/A,FALSE,"OCZ";#N/A,#N/A,FALSE,"OFR";#N/A,#N/A,FALSE,"OGR";#N/A,#N/A,FALSE,"OGY";#N/A,#N/A,FALSE,"OHY ";#N/A,#N/A,FALSE,"OLX";#N/A,#N/A,FALSE,"ONL";#N/A,#N/A,FALSE,"OPO";#N/A,#N/A,FALSE,"OPL";#N/A,#N/A,FALSE,"OSK";#N/A,#N/A,FALSE,"OSP";#N/A,#N/A,FALSE,"OSZ";#N/A,#N/A,FALSE,"OTU";#N/A,#N/A,FALSE,"OUK"}</definedName>
    <definedName name="aa" localSheetId="32" hidden="1">{#N/A,#N/A,FALSE,"OAS";#N/A,#N/A,FALSE,"OBG";#N/A,#N/A,FALSE,"OCZ";#N/A,#N/A,FALSE,"OFR";#N/A,#N/A,FALSE,"OGR";#N/A,#N/A,FALSE,"OGY";#N/A,#N/A,FALSE,"OHY ";#N/A,#N/A,FALSE,"OLX";#N/A,#N/A,FALSE,"ONL";#N/A,#N/A,FALSE,"OPO";#N/A,#N/A,FALSE,"OPL";#N/A,#N/A,FALSE,"OSK";#N/A,#N/A,FALSE,"OSP";#N/A,#N/A,FALSE,"OSZ";#N/A,#N/A,FALSE,"OTU";#N/A,#N/A,FALSE,"OUK"}</definedName>
    <definedName name="aa" localSheetId="21" hidden="1">{#N/A,#N/A,FALSE,"OAS";#N/A,#N/A,FALSE,"OBG";#N/A,#N/A,FALSE,"OCZ";#N/A,#N/A,FALSE,"OFR";#N/A,#N/A,FALSE,"OGR";#N/A,#N/A,FALSE,"OGY";#N/A,#N/A,FALSE,"OHY ";#N/A,#N/A,FALSE,"OLX";#N/A,#N/A,FALSE,"ONL";#N/A,#N/A,FALSE,"OPO";#N/A,#N/A,FALSE,"OPL";#N/A,#N/A,FALSE,"OSK";#N/A,#N/A,FALSE,"OSP";#N/A,#N/A,FALSE,"OSZ";#N/A,#N/A,FALSE,"OTU";#N/A,#N/A,FALSE,"OUK"}</definedName>
    <definedName name="aa" localSheetId="36" hidden="1">{"Sin detalle",#N/A,FALSE,"Flujo (redondeado)";"Detallado",#N/A,FALSE,"Flujo (redondeado)"}</definedName>
    <definedName name="aa" localSheetId="33" hidden="1">{"Sin detalle",#N/A,FALSE,"Flujo (redondeado)";"Detallado",#N/A,FALSE,"Flujo (redondeado)"}</definedName>
    <definedName name="aa" localSheetId="34" hidden="1">{"Sin detalle",#N/A,FALSE,"Flujo (redondeado)";"Detallado",#N/A,FALSE,"Flujo (redondeado)"}</definedName>
    <definedName name="aa" localSheetId="31">#REF!</definedName>
    <definedName name="aa" hidden="1">{"Sin detalle",#N/A,FALSE,"Flujo (redondeado)";"Detallado",#N/A,FALSE,"Flujo (redondeado)"}</definedName>
    <definedName name="aa_1" localSheetId="35" hidden="1">{#N/A,#N/A,FALSE,"masez (10)";#N/A,#N/A,FALSE,"masez (7)";#N/A,#N/A,FALSE,"masez (6)";#N/A,#N/A,FALSE,"masez (5)";#N/A,#N/A,FALSE,"masez (4)";#N/A,#N/A,FALSE,"masez (3)";#N/A,#N/A,FALSE,"masez (2)";#N/A,#N/A,FALSE,"GME";#N/A,#N/A,FALSE,"masez"}</definedName>
    <definedName name="aa_1" localSheetId="37" hidden="1">{#N/A,#N/A,FALSE,"masez (10)";#N/A,#N/A,FALSE,"masez (7)";#N/A,#N/A,FALSE,"masez (6)";#N/A,#N/A,FALSE,"masez (5)";#N/A,#N/A,FALSE,"masez (4)";#N/A,#N/A,FALSE,"masez (3)";#N/A,#N/A,FALSE,"masez (2)";#N/A,#N/A,FALSE,"GME";#N/A,#N/A,FALSE,"masez"}</definedName>
    <definedName name="aa_1" localSheetId="36" hidden="1">{#N/A,#N/A,FALSE,"masez (10)";#N/A,#N/A,FALSE,"masez (7)";#N/A,#N/A,FALSE,"masez (6)";#N/A,#N/A,FALSE,"masez (5)";#N/A,#N/A,FALSE,"masez (4)";#N/A,#N/A,FALSE,"masez (3)";#N/A,#N/A,FALSE,"masez (2)";#N/A,#N/A,FALSE,"GME";#N/A,#N/A,FALSE,"masez"}</definedName>
    <definedName name="aa_1" localSheetId="33" hidden="1">{#N/A,#N/A,FALSE,"masez (10)";#N/A,#N/A,FALSE,"masez (7)";#N/A,#N/A,FALSE,"masez (6)";#N/A,#N/A,FALSE,"masez (5)";#N/A,#N/A,FALSE,"masez (4)";#N/A,#N/A,FALSE,"masez (3)";#N/A,#N/A,FALSE,"masez (2)";#N/A,#N/A,FALSE,"GME";#N/A,#N/A,FALSE,"masez"}</definedName>
    <definedName name="aa_1" localSheetId="34" hidden="1">{#N/A,#N/A,FALSE,"masez (10)";#N/A,#N/A,FALSE,"masez (7)";#N/A,#N/A,FALSE,"masez (6)";#N/A,#N/A,FALSE,"masez (5)";#N/A,#N/A,FALSE,"masez (4)";#N/A,#N/A,FALSE,"masez (3)";#N/A,#N/A,FALSE,"masez (2)";#N/A,#N/A,FALSE,"GME";#N/A,#N/A,FALSE,"masez"}</definedName>
    <definedName name="AA_1" localSheetId="31" hidden="1">{"MO(BASE)",#N/A,FALSE,"MO(BASE)";"MO(BASE)1",#N/A,FALSE,"MO(BASE)";"MO(BASE)2",#N/A,FALSE,"MO(BASE)"}</definedName>
    <definedName name="AA_1" hidden="1">{"MO(BASE)",#N/A,FALSE,"MO(BASE)";"MO(BASE)1",#N/A,FALSE,"MO(BASE)";"MO(BASE)2",#N/A,FALSE,"MO(BASE)"}</definedName>
    <definedName name="AA_2" localSheetId="35" hidden="1">{#N/A,#N/A,TRUE,"Cover";#N/A,#N/A,TRUE,"Sched 2";#N/A,#N/A,TRUE,"Sched 3";#N/A,#N/A,TRUE,"Sched 4";#N/A,#N/A,TRUE,"Sched 9"}</definedName>
    <definedName name="AA_2" localSheetId="37" hidden="1">{#N/A,#N/A,TRUE,"Cover";#N/A,#N/A,TRUE,"Sched 2";#N/A,#N/A,TRUE,"Sched 3";#N/A,#N/A,TRUE,"Sched 4";#N/A,#N/A,TRUE,"Sched 9"}</definedName>
    <definedName name="AA_2" localSheetId="36" hidden="1">{#N/A,#N/A,TRUE,"Cover";#N/A,#N/A,TRUE,"Sched 2";#N/A,#N/A,TRUE,"Sched 3";#N/A,#N/A,TRUE,"Sched 4";#N/A,#N/A,TRUE,"Sched 9"}</definedName>
    <definedName name="AA_2" localSheetId="33" hidden="1">{#N/A,#N/A,TRUE,"Cover";#N/A,#N/A,TRUE,"Sched 2";#N/A,#N/A,TRUE,"Sched 3";#N/A,#N/A,TRUE,"Sched 4";#N/A,#N/A,TRUE,"Sched 9"}</definedName>
    <definedName name="AA_2" localSheetId="34" hidden="1">{#N/A,#N/A,TRUE,"Cover";#N/A,#N/A,TRUE,"Sched 2";#N/A,#N/A,TRUE,"Sched 3";#N/A,#N/A,TRUE,"Sched 4";#N/A,#N/A,TRUE,"Sched 9"}</definedName>
    <definedName name="AA_2" localSheetId="31" hidden="1">{"MO(BASE)",#N/A,FALSE,"MO(BASE)";"MO(BASE)1",#N/A,FALSE,"MO(BASE)";"MO(BASE)2",#N/A,FALSE,"MO(BASE)"}</definedName>
    <definedName name="AA_2" hidden="1">{"MO(BASE)",#N/A,FALSE,"MO(BASE)";"MO(BASE)1",#N/A,FALSE,"MO(BASE)";"MO(BASE)2",#N/A,FALSE,"MO(BASE)"}</definedName>
    <definedName name="AA_22" localSheetId="31">#REF!</definedName>
    <definedName name="AA_22">!#REF!</definedName>
    <definedName name="AA_3" localSheetId="35" hidden="1">{#N/A,#N/A,TRUE,"Cover";#N/A,#N/A,TRUE,"Sched 2";#N/A,#N/A,TRUE,"Sched 3";#N/A,#N/A,TRUE,"Sched 4";#N/A,#N/A,TRUE,"Sched 9"}</definedName>
    <definedName name="AA_3" localSheetId="37" hidden="1">{#N/A,#N/A,TRUE,"Cover";#N/A,#N/A,TRUE,"Sched 2";#N/A,#N/A,TRUE,"Sched 3";#N/A,#N/A,TRUE,"Sched 4";#N/A,#N/A,TRUE,"Sched 9"}</definedName>
    <definedName name="AA_3" localSheetId="36" hidden="1">{#N/A,#N/A,TRUE,"Cover";#N/A,#N/A,TRUE,"Sched 2";#N/A,#N/A,TRUE,"Sched 3";#N/A,#N/A,TRUE,"Sched 4";#N/A,#N/A,TRUE,"Sched 9"}</definedName>
    <definedName name="AA_3" localSheetId="33" hidden="1">{#N/A,#N/A,TRUE,"Cover";#N/A,#N/A,TRUE,"Sched 2";#N/A,#N/A,TRUE,"Sched 3";#N/A,#N/A,TRUE,"Sched 4";#N/A,#N/A,TRUE,"Sched 9"}</definedName>
    <definedName name="AA_3" localSheetId="34" hidden="1">{#N/A,#N/A,TRUE,"Cover";#N/A,#N/A,TRUE,"Sched 2";#N/A,#N/A,TRUE,"Sched 3";#N/A,#N/A,TRUE,"Sched 4";#N/A,#N/A,TRUE,"Sched 9"}</definedName>
    <definedName name="AA_3" localSheetId="31" hidden="1">{"MO(BASE)",#N/A,FALSE,"MO(BASE)";"MO(BASE)1",#N/A,FALSE,"MO(BASE)";"MO(BASE)2",#N/A,FALSE,"MO(BASE)"}</definedName>
    <definedName name="AA_3" hidden="1">{"MO(BASE)",#N/A,FALSE,"MO(BASE)";"MO(BASE)1",#N/A,FALSE,"MO(BASE)";"MO(BASE)2",#N/A,FALSE,"MO(BASE)"}</definedName>
    <definedName name="AA_4" localSheetId="35" hidden="1">{#N/A,#N/A,TRUE,"Cover";#N/A,#N/A,TRUE,"Sched 2";#N/A,#N/A,TRUE,"Sched 3";#N/A,#N/A,TRUE,"Sched 4";#N/A,#N/A,TRUE,"Sched 9"}</definedName>
    <definedName name="AA_4" localSheetId="37" hidden="1">{#N/A,#N/A,TRUE,"Cover";#N/A,#N/A,TRUE,"Sched 2";#N/A,#N/A,TRUE,"Sched 3";#N/A,#N/A,TRUE,"Sched 4";#N/A,#N/A,TRUE,"Sched 9"}</definedName>
    <definedName name="AA_4" localSheetId="36" hidden="1">{#N/A,#N/A,TRUE,"Cover";#N/A,#N/A,TRUE,"Sched 2";#N/A,#N/A,TRUE,"Sched 3";#N/A,#N/A,TRUE,"Sched 4";#N/A,#N/A,TRUE,"Sched 9"}</definedName>
    <definedName name="AA_4" localSheetId="33" hidden="1">{#N/A,#N/A,TRUE,"Cover";#N/A,#N/A,TRUE,"Sched 2";#N/A,#N/A,TRUE,"Sched 3";#N/A,#N/A,TRUE,"Sched 4";#N/A,#N/A,TRUE,"Sched 9"}</definedName>
    <definedName name="AA_4" localSheetId="34" hidden="1">{#N/A,#N/A,TRUE,"Cover";#N/A,#N/A,TRUE,"Sched 2";#N/A,#N/A,TRUE,"Sched 3";#N/A,#N/A,TRUE,"Sched 4";#N/A,#N/A,TRUE,"Sched 9"}</definedName>
    <definedName name="AA_4" localSheetId="31" hidden="1">{"MO(BASE)",#N/A,FALSE,"MO(BASE)";"MO(BASE)1",#N/A,FALSE,"MO(BASE)";"MO(BASE)2",#N/A,FALSE,"MO(BASE)"}</definedName>
    <definedName name="AA_4" hidden="1">{"MO(BASE)",#N/A,FALSE,"MO(BASE)";"MO(BASE)1",#N/A,FALSE,"MO(BASE)";"MO(BASE)2",#N/A,FALSE,"MO(BASE)"}</definedName>
    <definedName name="AA_5" localSheetId="35" hidden="1">{"MO(BASE)",#N/A,FALSE,"MO(BASE)";"MO(BASE)1",#N/A,FALSE,"MO(BASE)";"MO(BASE)2",#N/A,FALSE,"MO(BASE)"}</definedName>
    <definedName name="AA_5" localSheetId="37" hidden="1">{"MO(BASE)",#N/A,FALSE,"MO(BASE)";"MO(BASE)1",#N/A,FALSE,"MO(BASE)";"MO(BASE)2",#N/A,FALSE,"MO(BASE)"}</definedName>
    <definedName name="AA_5" localSheetId="36" hidden="1">{"MO(BASE)",#N/A,FALSE,"MO(BASE)";"MO(BASE)1",#N/A,FALSE,"MO(BASE)";"MO(BASE)2",#N/A,FALSE,"MO(BASE)"}</definedName>
    <definedName name="AA_5" localSheetId="33" hidden="1">{"MO(BASE)",#N/A,FALSE,"MO(BASE)";"MO(BASE)1",#N/A,FALSE,"MO(BASE)";"MO(BASE)2",#N/A,FALSE,"MO(BASE)"}</definedName>
    <definedName name="AA_5" localSheetId="34" hidden="1">{"MO(BASE)",#N/A,FALSE,"MO(BASE)";"MO(BASE)1",#N/A,FALSE,"MO(BASE)";"MO(BASE)2",#N/A,FALSE,"MO(BASE)"}</definedName>
    <definedName name="AA_5" localSheetId="31" hidden="1">{"MO(BASE)",#N/A,FALSE,"MO(BASE)";"MO(BASE)1",#N/A,FALSE,"MO(BASE)";"MO(BASE)2",#N/A,FALSE,"MO(BASE)"}</definedName>
    <definedName name="AA_5" hidden="1">{"MO(BASE)",#N/A,FALSE,"MO(BASE)";"MO(BASE)1",#N/A,FALSE,"MO(BASE)";"MO(BASE)2",#N/A,FALSE,"MO(BASE)"}</definedName>
    <definedName name="AA_ENC">#REF!</definedName>
    <definedName name="AA_ENC_2">#REF!</definedName>
    <definedName name="AA5010a">#REF!</definedName>
    <definedName name="AA503104A">#REF!</definedName>
    <definedName name="AA503104C">#REF!</definedName>
    <definedName name="AA5051901A">#REF!</definedName>
    <definedName name="AA5051901B">#REF!</definedName>
    <definedName name="AA5051901C">#REF!</definedName>
    <definedName name="AA5051901D">#REF!</definedName>
    <definedName name="AA5051901E">#REF!</definedName>
    <definedName name="aaa" localSheetId="35" hidden="1">{#N/A,#N/A,FALSE,"minas";#N/A,#N/A,FALSE,"Total_OC015";#N/A,#N/A,FALSE,"ADMIN";#N/A,#N/A,FALSE,"PROCES";#N/A,#N/A,FALSE,"civil";#N/A,#N/A,FALSE,"CAÑER";#N/A,#N/A,FALSE,"ELEC";#N/A,#N/A,FALSE,"INSTR";#N/A,#N/A,FALSE,"PDS";#N/A,#N/A,FALSE,"mecan"}</definedName>
    <definedName name="AAA" localSheetId="37" hidden="1">#REF!</definedName>
    <definedName name="AAA" localSheetId="32" hidden="1">#REF!</definedName>
    <definedName name="AAA" localSheetId="21" hidden="1">#REF!</definedName>
    <definedName name="aaa" localSheetId="36" hidden="1">{#N/A,#N/A,FALSE,"Resumen"}</definedName>
    <definedName name="aaa" localSheetId="30" hidden="1">{#N/A,#N/A,FALSE,"Resumen"}</definedName>
    <definedName name="aaa" localSheetId="22" hidden="1">{#N/A,#N/A,FALSE,"Resumen"}</definedName>
    <definedName name="aaa" localSheetId="33" hidden="1">{#N/A,#N/A,FALSE,"minas";#N/A,#N/A,FALSE,"Total_OC015";#N/A,#N/A,FALSE,"ADMIN";#N/A,#N/A,FALSE,"PROCES";#N/A,#N/A,FALSE,"civil";#N/A,#N/A,FALSE,"CAÑER";#N/A,#N/A,FALSE,"ELEC";#N/A,#N/A,FALSE,"INSTR";#N/A,#N/A,FALSE,"PDS";#N/A,#N/A,FALSE,"mecan"}</definedName>
    <definedName name="aaa" localSheetId="34" hidden="1">{#N/A,#N/A,FALSE,"minas";#N/A,#N/A,FALSE,"Total_OC015";#N/A,#N/A,FALSE,"ADMIN";#N/A,#N/A,FALSE,"PROCES";#N/A,#N/A,FALSE,"civil";#N/A,#N/A,FALSE,"CAÑER";#N/A,#N/A,FALSE,"ELEC";#N/A,#N/A,FALSE,"INSTR";#N/A,#N/A,FALSE,"PDS";#N/A,#N/A,FALSE,"mecan"}</definedName>
    <definedName name="aaa" localSheetId="31" hidden="1">{#N/A,#N/A,FALSE,"Resumen"}</definedName>
    <definedName name="aaa" localSheetId="29" hidden="1">{#N/A,#N/A,FALSE,"Resumen"}</definedName>
    <definedName name="aaa" hidden="1">{#N/A,#N/A,FALSE,"Resumen"}</definedName>
    <definedName name="aaa_1" localSheetId="35" hidden="1">{#N/A,#N/A,FALSE,"masez (10)";#N/A,#N/A,FALSE,"masez (7)";#N/A,#N/A,FALSE,"masez (6)";#N/A,#N/A,FALSE,"masez (5)";#N/A,#N/A,FALSE,"masez (4)";#N/A,#N/A,FALSE,"masez (3)";#N/A,#N/A,FALSE,"masez (2)";#N/A,#N/A,FALSE,"GME";#N/A,#N/A,FALSE,"masez"}</definedName>
    <definedName name="aaa_1" localSheetId="37" hidden="1">{#N/A,#N/A,FALSE,"masez (10)";#N/A,#N/A,FALSE,"masez (7)";#N/A,#N/A,FALSE,"masez (6)";#N/A,#N/A,FALSE,"masez (5)";#N/A,#N/A,FALSE,"masez (4)";#N/A,#N/A,FALSE,"masez (3)";#N/A,#N/A,FALSE,"masez (2)";#N/A,#N/A,FALSE,"GME";#N/A,#N/A,FALSE,"masez"}</definedName>
    <definedName name="aaa_1" localSheetId="36" hidden="1">{#N/A,#N/A,FALSE,"masez (10)";#N/A,#N/A,FALSE,"masez (7)";#N/A,#N/A,FALSE,"masez (6)";#N/A,#N/A,FALSE,"masez (5)";#N/A,#N/A,FALSE,"masez (4)";#N/A,#N/A,FALSE,"masez (3)";#N/A,#N/A,FALSE,"masez (2)";#N/A,#N/A,FALSE,"GME";#N/A,#N/A,FALSE,"masez"}</definedName>
    <definedName name="aaa_1" localSheetId="33" hidden="1">{#N/A,#N/A,FALSE,"masez (10)";#N/A,#N/A,FALSE,"masez (7)";#N/A,#N/A,FALSE,"masez (6)";#N/A,#N/A,FALSE,"masez (5)";#N/A,#N/A,FALSE,"masez (4)";#N/A,#N/A,FALSE,"masez (3)";#N/A,#N/A,FALSE,"masez (2)";#N/A,#N/A,FALSE,"GME";#N/A,#N/A,FALSE,"masez"}</definedName>
    <definedName name="aaa_1" localSheetId="34" hidden="1">{#N/A,#N/A,FALSE,"masez (10)";#N/A,#N/A,FALSE,"masez (7)";#N/A,#N/A,FALSE,"masez (6)";#N/A,#N/A,FALSE,"masez (5)";#N/A,#N/A,FALSE,"masez (4)";#N/A,#N/A,FALSE,"masez (3)";#N/A,#N/A,FALSE,"masez (2)";#N/A,#N/A,FALSE,"GME";#N/A,#N/A,FALSE,"masez"}</definedName>
    <definedName name="aaa_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a_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a_2" localSheetId="35" hidden="1">{#N/A,#N/A,FALSE,"MAY96 2260";#N/A,#N/A,FALSE,"system reclass";#N/A,#N/A,FALSE,"Items with no project number"}</definedName>
    <definedName name="aaa_2" localSheetId="37" hidden="1">{#N/A,#N/A,FALSE,"MAY96 2260";#N/A,#N/A,FALSE,"system reclass";#N/A,#N/A,FALSE,"Items with no project number"}</definedName>
    <definedName name="aaa_2" localSheetId="36" hidden="1">{#N/A,#N/A,FALSE,"MAY96 2260";#N/A,#N/A,FALSE,"system reclass";#N/A,#N/A,FALSE,"Items with no project number"}</definedName>
    <definedName name="aaa_2" localSheetId="33" hidden="1">{#N/A,#N/A,FALSE,"MAY96 2260";#N/A,#N/A,FALSE,"system reclass";#N/A,#N/A,FALSE,"Items with no project number"}</definedName>
    <definedName name="aaa_2" localSheetId="34" hidden="1">{#N/A,#N/A,FALSE,"MAY96 2260";#N/A,#N/A,FALSE,"system reclass";#N/A,#N/A,FALSE,"Items with no project number"}</definedName>
    <definedName name="aaa_2" localSheetId="31" hidden="1">{#N/A,#N/A,FALSE,"MAY96 2260";#N/A,#N/A,FALSE,"system reclass";#N/A,#N/A,FALSE,"Items with no project number"}</definedName>
    <definedName name="aaa_2" hidden="1">{#N/A,#N/A,FALSE,"MAY96 2260";#N/A,#N/A,FALSE,"system reclass";#N/A,#N/A,FALSE,"Items with no project number"}</definedName>
    <definedName name="aaa_3" localSheetId="35" hidden="1">{#N/A,#N/A,FALSE,"MAY96 2260";#N/A,#N/A,FALSE,"system reclass";#N/A,#N/A,FALSE,"Items with no project number"}</definedName>
    <definedName name="aaa_3" localSheetId="37" hidden="1">{#N/A,#N/A,FALSE,"MAY96 2260";#N/A,#N/A,FALSE,"system reclass";#N/A,#N/A,FALSE,"Items with no project number"}</definedName>
    <definedName name="aaa_3" localSheetId="36" hidden="1">{#N/A,#N/A,FALSE,"MAY96 2260";#N/A,#N/A,FALSE,"system reclass";#N/A,#N/A,FALSE,"Items with no project number"}</definedName>
    <definedName name="aaa_3" localSheetId="33" hidden="1">{#N/A,#N/A,FALSE,"MAY96 2260";#N/A,#N/A,FALSE,"system reclass";#N/A,#N/A,FALSE,"Items with no project number"}</definedName>
    <definedName name="aaa_3" localSheetId="34" hidden="1">{#N/A,#N/A,FALSE,"MAY96 2260";#N/A,#N/A,FALSE,"system reclass";#N/A,#N/A,FALSE,"Items with no project number"}</definedName>
    <definedName name="aaa_3" localSheetId="31" hidden="1">{#N/A,#N/A,FALSE,"MAY96 2260";#N/A,#N/A,FALSE,"system reclass";#N/A,#N/A,FALSE,"Items with no project number"}</definedName>
    <definedName name="aaa_3" hidden="1">{#N/A,#N/A,FALSE,"MAY96 2260";#N/A,#N/A,FALSE,"system reclass";#N/A,#N/A,FALSE,"Items with no project number"}</definedName>
    <definedName name="aaa_4" localSheetId="35" hidden="1">{#N/A,#N/A,FALSE,"MAY96 2260";#N/A,#N/A,FALSE,"system reclass";#N/A,#N/A,FALSE,"Items with no project number"}</definedName>
    <definedName name="aaa_4" localSheetId="37" hidden="1">{#N/A,#N/A,FALSE,"MAY96 2260";#N/A,#N/A,FALSE,"system reclass";#N/A,#N/A,FALSE,"Items with no project number"}</definedName>
    <definedName name="aaa_4" localSheetId="36" hidden="1">{#N/A,#N/A,FALSE,"MAY96 2260";#N/A,#N/A,FALSE,"system reclass";#N/A,#N/A,FALSE,"Items with no project number"}</definedName>
    <definedName name="aaa_4" localSheetId="33" hidden="1">{#N/A,#N/A,FALSE,"MAY96 2260";#N/A,#N/A,FALSE,"system reclass";#N/A,#N/A,FALSE,"Items with no project number"}</definedName>
    <definedName name="aaa_4" localSheetId="34" hidden="1">{#N/A,#N/A,FALSE,"MAY96 2260";#N/A,#N/A,FALSE,"system reclass";#N/A,#N/A,FALSE,"Items with no project number"}</definedName>
    <definedName name="aaa_4" localSheetId="31" hidden="1">{#N/A,#N/A,FALSE,"MAY96 2260";#N/A,#N/A,FALSE,"system reclass";#N/A,#N/A,FALSE,"Items with no project number"}</definedName>
    <definedName name="aaa_4" hidden="1">{#N/A,#N/A,FALSE,"MAY96 2260";#N/A,#N/A,FALSE,"system reclass";#N/A,#N/A,FALSE,"Items with no project number"}</definedName>
    <definedName name="aaa_5" localSheetId="35" hidden="1">{#N/A,#N/A,FALSE,"MAY96 2260";#N/A,#N/A,FALSE,"system reclass";#N/A,#N/A,FALSE,"Items with no project number"}</definedName>
    <definedName name="aaa_5" localSheetId="37" hidden="1">{#N/A,#N/A,FALSE,"MAY96 2260";#N/A,#N/A,FALSE,"system reclass";#N/A,#N/A,FALSE,"Items with no project number"}</definedName>
    <definedName name="aaa_5" localSheetId="36" hidden="1">{#N/A,#N/A,FALSE,"MAY96 2260";#N/A,#N/A,FALSE,"system reclass";#N/A,#N/A,FALSE,"Items with no project number"}</definedName>
    <definedName name="aaa_5" localSheetId="33" hidden="1">{#N/A,#N/A,FALSE,"MAY96 2260";#N/A,#N/A,FALSE,"system reclass";#N/A,#N/A,FALSE,"Items with no project number"}</definedName>
    <definedName name="aaa_5" localSheetId="34" hidden="1">{#N/A,#N/A,FALSE,"MAY96 2260";#N/A,#N/A,FALSE,"system reclass";#N/A,#N/A,FALSE,"Items with no project number"}</definedName>
    <definedName name="aaa_5" localSheetId="31" hidden="1">{#N/A,#N/A,FALSE,"MAY96 2260";#N/A,#N/A,FALSE,"system reclass";#N/A,#N/A,FALSE,"Items with no project number"}</definedName>
    <definedName name="aaa_5" hidden="1">{#N/A,#N/A,FALSE,"MAY96 2260";#N/A,#N/A,FALSE,"system reclass";#N/A,#N/A,FALSE,"Items with no project number"}</definedName>
    <definedName name="AAA_DOCTOPS" hidden="1">"AAA_SET"</definedName>
    <definedName name="AAA_duser" hidden="1">"OFF"</definedName>
    <definedName name="AAA1AA1" hidden="1">#REF!</definedName>
    <definedName name="aaaa" localSheetId="35" hidden="1">{#N/A,#N/A,FALSE,"Total_OC015";#N/A,#N/A,FALSE,"ADMIN";#N/A,#N/A,FALSE,"PROCES";#N/A,#N/A,FALSE,"mecan";#N/A,#N/A,FALSE,"civil";#N/A,#N/A,FALSE,"CAÑER";#N/A,#N/A,FALSE,"ELEC";#N/A,#N/A,FALSE,"INSTR"}</definedName>
    <definedName name="aaaa" localSheetId="37" hidden="1">{#N/A,#N/A,FALSE,"1 PSS";#N/A,#N/A,FALSE,"2 PSS";#N/A,#N/A,FALSE,"CLIENT";#N/A,#N/A,FALSE,"SUM PSS&amp;GM ORIG"}</definedName>
    <definedName name="aaaa" localSheetId="36" hidden="1">{#N/A,#N/A,FALSE,"1 PSS";#N/A,#N/A,FALSE,"2 PSS";#N/A,#N/A,FALSE,"CLIENT";#N/A,#N/A,FALSE,"SUM PSS&amp;GM ORIG"}</definedName>
    <definedName name="aaaa" localSheetId="30" hidden="1">{#N/A,#N/A,FALSE,"summary";#N/A,#N/A,FALSE,"SumGraph"}</definedName>
    <definedName name="aaaa" localSheetId="33" hidden="1">{#N/A,#N/A,FALSE,"Total_OC015";#N/A,#N/A,FALSE,"ADMIN";#N/A,#N/A,FALSE,"PROCES";#N/A,#N/A,FALSE,"mecan";#N/A,#N/A,FALSE,"civil";#N/A,#N/A,FALSE,"CAÑER";#N/A,#N/A,FALSE,"ELEC";#N/A,#N/A,FALSE,"INSTR"}</definedName>
    <definedName name="aaaa" localSheetId="34" hidden="1">{#N/A,#N/A,FALSE,"Total_OC015";#N/A,#N/A,FALSE,"ADMIN";#N/A,#N/A,FALSE,"PROCES";#N/A,#N/A,FALSE,"mecan";#N/A,#N/A,FALSE,"civil";#N/A,#N/A,FALSE,"CAÑER";#N/A,#N/A,FALSE,"ELEC";#N/A,#N/A,FALSE,"INSTR"}</definedName>
    <definedName name="aaaa" localSheetId="31">#REF!</definedName>
    <definedName name="aaaa" localSheetId="29" hidden="1">{#N/A,#N/A,FALSE,"summary";#N/A,#N/A,FALSE,"SumGraph"}</definedName>
    <definedName name="aaaa" hidden="1">{#N/A,#N/A,FALSE,"summary";#N/A,#N/A,FALSE,"SumGraph"}</definedName>
    <definedName name="aaaa_1" localSheetId="35" hidden="1">{#N/A,#N/A,FALSE,"summary";#N/A,#N/A,FALSE,"SumGraph"}</definedName>
    <definedName name="aaaa_1" localSheetId="37" hidden="1">{#N/A,#N/A,FALSE,"summary";#N/A,#N/A,FALSE,"SumGraph"}</definedName>
    <definedName name="aaaa_1" localSheetId="36" hidden="1">{#N/A,#N/A,FALSE,"summary";#N/A,#N/A,FALSE,"SumGraph"}</definedName>
    <definedName name="aaaa_1" localSheetId="33" hidden="1">{#N/A,#N/A,FALSE,"summary";#N/A,#N/A,FALSE,"SumGraph"}</definedName>
    <definedName name="aaaa_1" localSheetId="34" hidden="1">{#N/A,#N/A,FALSE,"summary";#N/A,#N/A,FALSE,"SumGraph"}</definedName>
    <definedName name="aaaa_1" localSheetId="31" hidden="1">{#N/A,#N/A,FALSE,"summary";#N/A,#N/A,FALSE,"SumGraph"}</definedName>
    <definedName name="aaaa_1" hidden="1">{#N/A,#N/A,FALSE,"summary";#N/A,#N/A,FALSE,"SumGraph"}</definedName>
    <definedName name="aaaa1" localSheetId="35" hidden="1">{#N/A,#N/A,TRUE,"Basic";#N/A,#N/A,TRUE,"EXT-TABLE";#N/A,#N/A,TRUE,"STEEL";#N/A,#N/A,TRUE,"INT-Table";#N/A,#N/A,TRUE,"STEEL";#N/A,#N/A,TRUE,"Door"}</definedName>
    <definedName name="aaaa1" localSheetId="37" hidden="1">{#N/A,#N/A,TRUE,"Basic";#N/A,#N/A,TRUE,"EXT-TABLE";#N/A,#N/A,TRUE,"STEEL";#N/A,#N/A,TRUE,"INT-Table";#N/A,#N/A,TRUE,"STEEL";#N/A,#N/A,TRUE,"Door"}</definedName>
    <definedName name="aaaa1" localSheetId="36" hidden="1">{#N/A,#N/A,TRUE,"Basic";#N/A,#N/A,TRUE,"EXT-TABLE";#N/A,#N/A,TRUE,"STEEL";#N/A,#N/A,TRUE,"INT-Table";#N/A,#N/A,TRUE,"STEEL";#N/A,#N/A,TRUE,"Door"}</definedName>
    <definedName name="aaaa1" localSheetId="33" hidden="1">{#N/A,#N/A,TRUE,"Basic";#N/A,#N/A,TRUE,"EXT-TABLE";#N/A,#N/A,TRUE,"STEEL";#N/A,#N/A,TRUE,"INT-Table";#N/A,#N/A,TRUE,"STEEL";#N/A,#N/A,TRUE,"Door"}</definedName>
    <definedName name="aaaa1" localSheetId="34" hidden="1">{#N/A,#N/A,TRUE,"Basic";#N/A,#N/A,TRUE,"EXT-TABLE";#N/A,#N/A,TRUE,"STEEL";#N/A,#N/A,TRUE,"INT-Table";#N/A,#N/A,TRUE,"STEEL";#N/A,#N/A,TRUE,"Door"}</definedName>
    <definedName name="aaaa1" localSheetId="31" hidden="1">{#N/A,#N/A,TRUE,"Basic";#N/A,#N/A,TRUE,"EXT-TABLE";#N/A,#N/A,TRUE,"STEEL";#N/A,#N/A,TRUE,"INT-Table";#N/A,#N/A,TRUE,"STEEL";#N/A,#N/A,TRUE,"Door"}</definedName>
    <definedName name="aaaa1" hidden="1">{#N/A,#N/A,TRUE,"Basic";#N/A,#N/A,TRUE,"EXT-TABLE";#N/A,#N/A,TRUE,"STEEL";#N/A,#N/A,TRUE,"INT-Table";#N/A,#N/A,TRUE,"STEEL";#N/A,#N/A,TRUE,"Door"}</definedName>
    <definedName name="aaaaa" localSheetId="35" hidden="1">{#N/A,#N/A,FALSE,"Matrix";#N/A,#N/A,FALSE,"Executive";#N/A,#N/A,FALSE,"Summary";#N/A,#N/A,FALSE,"Office1";#N/A,#N/A,FALSE,"Office2";#N/A,#N/A,FALSE,"Office3";#N/A,#N/A,FALSE,"Office4";#N/A,#N/A,FALSE,"Office5";#N/A,#N/A,FALSE,"Office6";#N/A,#N/A,FALSE,"Office7";#N/A,#N/A,FALSE,"Labor"}</definedName>
    <definedName name="aaaaa" localSheetId="37" hidden="1">{#N/A,#N/A,FALSE,"OAS";#N/A,#N/A,FALSE,"OBG";#N/A,#N/A,FALSE,"OCZ";#N/A,#N/A,FALSE,"OFR";#N/A,#N/A,FALSE,"OGR";#N/A,#N/A,FALSE,"OGY";#N/A,#N/A,FALSE,"OHY ";#N/A,#N/A,FALSE,"OLX";#N/A,#N/A,FALSE,"ONL";#N/A,#N/A,FALSE,"OPO";#N/A,#N/A,FALSE,"OPL";#N/A,#N/A,FALSE,"OSK";#N/A,#N/A,FALSE,"OSP";#N/A,#N/A,FALSE,"OSZ";#N/A,#N/A,FALSE,"OTU";#N/A,#N/A,FALSE,"OUK"}</definedName>
    <definedName name="aaaaa" localSheetId="32" hidden="1">{#N/A,#N/A,FALSE,"OAS";#N/A,#N/A,FALSE,"OBG";#N/A,#N/A,FALSE,"OCZ";#N/A,#N/A,FALSE,"OFR";#N/A,#N/A,FALSE,"OGR";#N/A,#N/A,FALSE,"OGY";#N/A,#N/A,FALSE,"OHY ";#N/A,#N/A,FALSE,"OLX";#N/A,#N/A,FALSE,"ONL";#N/A,#N/A,FALSE,"OPO";#N/A,#N/A,FALSE,"OPL";#N/A,#N/A,FALSE,"OSK";#N/A,#N/A,FALSE,"OSP";#N/A,#N/A,FALSE,"OSZ";#N/A,#N/A,FALSE,"OTU";#N/A,#N/A,FALSE,"OUK"}</definedName>
    <definedName name="aaaaa" localSheetId="21" hidden="1">{#N/A,#N/A,FALSE,"OAS";#N/A,#N/A,FALSE,"OBG";#N/A,#N/A,FALSE,"OCZ";#N/A,#N/A,FALSE,"OFR";#N/A,#N/A,FALSE,"OGR";#N/A,#N/A,FALSE,"OGY";#N/A,#N/A,FALSE,"OHY ";#N/A,#N/A,FALSE,"OLX";#N/A,#N/A,FALSE,"ONL";#N/A,#N/A,FALSE,"OPO";#N/A,#N/A,FALSE,"OPL";#N/A,#N/A,FALSE,"OSK";#N/A,#N/A,FALSE,"OSP";#N/A,#N/A,FALSE,"OSZ";#N/A,#N/A,FALSE,"OTU";#N/A,#N/A,FALSE,"OUK"}</definedName>
    <definedName name="aaaaa" localSheetId="33" hidden="1">{#N/A,#N/A,FALSE,"Matrix";#N/A,#N/A,FALSE,"Executive";#N/A,#N/A,FALSE,"Summary";#N/A,#N/A,FALSE,"Office1";#N/A,#N/A,FALSE,"Office2";#N/A,#N/A,FALSE,"Office3";#N/A,#N/A,FALSE,"Office4";#N/A,#N/A,FALSE,"Office5";#N/A,#N/A,FALSE,"Office6";#N/A,#N/A,FALSE,"Office7";#N/A,#N/A,FALSE,"Labor"}</definedName>
    <definedName name="aaaaa" localSheetId="34" hidden="1">{#N/A,#N/A,FALSE,"Matrix";#N/A,#N/A,FALSE,"Executive";#N/A,#N/A,FALSE,"Summary";#N/A,#N/A,FALSE,"Office1";#N/A,#N/A,FALSE,"Office2";#N/A,#N/A,FALSE,"Office3";#N/A,#N/A,FALSE,"Office4";#N/A,#N/A,FALSE,"Office5";#N/A,#N/A,FALSE,"Office6";#N/A,#N/A,FALSE,"Office7";#N/A,#N/A,FALSE,"Labor"}</definedName>
    <definedName name="aaaaa" localSheetId="31">#REF!</definedName>
    <definedName name="aaaaa">!#REF!</definedName>
    <definedName name="AAAAA1" localSheetId="35" hidden="1">{#N/A,#N/A,TRUE,"Basic";#N/A,#N/A,TRUE,"EXT-TABLE";#N/A,#N/A,TRUE,"STEEL";#N/A,#N/A,TRUE,"INT-Table";#N/A,#N/A,TRUE,"STEEL";#N/A,#N/A,TRUE,"Door"}</definedName>
    <definedName name="aaaaa1" localSheetId="37" hidden="1">{"April",#N/A,FALSE,"April"}</definedName>
    <definedName name="aaaaa1" localSheetId="36" hidden="1">{"April",#N/A,FALSE,"April"}</definedName>
    <definedName name="AAAAA1" localSheetId="33" hidden="1">{#N/A,#N/A,TRUE,"Basic";#N/A,#N/A,TRUE,"EXT-TABLE";#N/A,#N/A,TRUE,"STEEL";#N/A,#N/A,TRUE,"INT-Table";#N/A,#N/A,TRUE,"STEEL";#N/A,#N/A,TRUE,"Door"}</definedName>
    <definedName name="AAAAA1" localSheetId="34" hidden="1">{#N/A,#N/A,TRUE,"Basic";#N/A,#N/A,TRUE,"EXT-TABLE";#N/A,#N/A,TRUE,"STEEL";#N/A,#N/A,TRUE,"INT-Table";#N/A,#N/A,TRUE,"STEEL";#N/A,#N/A,TRUE,"Door"}</definedName>
    <definedName name="aaaaa1" localSheetId="31" hidden="1">{"April",#N/A,FALSE,"April"}</definedName>
    <definedName name="aaaaa1" hidden="1">{"April",#N/A,FALSE,"April"}</definedName>
    <definedName name="aaaaaa" localSheetId="35" hidden="1">{#N/A,#N/A,FALSE,"Matrix";#N/A,#N/A,FALSE,"Executive";#N/A,#N/A,FALSE,"Summary";#N/A,#N/A,FALSE,"Office1";#N/A,#N/A,FALSE,"Office2";#N/A,#N/A,FALSE,"Office3";#N/A,#N/A,FALSE,"Office4";#N/A,#N/A,FALSE,"Office5";#N/A,#N/A,FALSE,"Office6";#N/A,#N/A,FALSE,"Office7";#N/A,#N/A,FALSE,"Labor"}</definedName>
    <definedName name="AAAAAA" localSheetId="37" hidden="1">{#N/A,#N/A,FALSE,"OAS";#N/A,#N/A,FALSE,"OBG";#N/A,#N/A,FALSE,"OCZ";#N/A,#N/A,FALSE,"OFR";#N/A,#N/A,FALSE,"OGR";#N/A,#N/A,FALSE,"OGY";#N/A,#N/A,FALSE,"OHY ";#N/A,#N/A,FALSE,"OLX";#N/A,#N/A,FALSE,"ONL";#N/A,#N/A,FALSE,"OPO";#N/A,#N/A,FALSE,"OPL";#N/A,#N/A,FALSE,"OSK";#N/A,#N/A,FALSE,"OSP";#N/A,#N/A,FALSE,"OSZ";#N/A,#N/A,FALSE,"OTU";#N/A,#N/A,FALSE,"OUK"}</definedName>
    <definedName name="AAAAAA" localSheetId="32" hidden="1">{#N/A,#N/A,FALSE,"OAS";#N/A,#N/A,FALSE,"OBG";#N/A,#N/A,FALSE,"OCZ";#N/A,#N/A,FALSE,"OFR";#N/A,#N/A,FALSE,"OGR";#N/A,#N/A,FALSE,"OGY";#N/A,#N/A,FALSE,"OHY ";#N/A,#N/A,FALSE,"OLX";#N/A,#N/A,FALSE,"ONL";#N/A,#N/A,FALSE,"OPO";#N/A,#N/A,FALSE,"OPL";#N/A,#N/A,FALSE,"OSK";#N/A,#N/A,FALSE,"OSP";#N/A,#N/A,FALSE,"OSZ";#N/A,#N/A,FALSE,"OTU";#N/A,#N/A,FALSE,"OUK"}</definedName>
    <definedName name="AAAAAA" localSheetId="21" hidden="1">{#N/A,#N/A,FALSE,"OAS";#N/A,#N/A,FALSE,"OBG";#N/A,#N/A,FALSE,"OCZ";#N/A,#N/A,FALSE,"OFR";#N/A,#N/A,FALSE,"OGR";#N/A,#N/A,FALSE,"OGY";#N/A,#N/A,FALSE,"OHY ";#N/A,#N/A,FALSE,"OLX";#N/A,#N/A,FALSE,"ONL";#N/A,#N/A,FALSE,"OPO";#N/A,#N/A,FALSE,"OPL";#N/A,#N/A,FALSE,"OSK";#N/A,#N/A,FALSE,"OSP";#N/A,#N/A,FALSE,"OSZ";#N/A,#N/A,FALSE,"OTU";#N/A,#N/A,FALSE,"OUK"}</definedName>
    <definedName name="aaaaaa" localSheetId="36" hidden="1">{#N/A,#N/A,FALSE,"Matrix";#N/A,#N/A,FALSE,"Executive";#N/A,#N/A,FALSE,"Summary";#N/A,#N/A,FALSE,"Office1";#N/A,#N/A,FALSE,"Office2";#N/A,#N/A,FALSE,"Office3";#N/A,#N/A,FALSE,"Office4";#N/A,#N/A,FALSE,"Office5";#N/A,#N/A,FALSE,"Office6";#N/A,#N/A,FALSE,"Office7";#N/A,#N/A,FALSE,"Labor"}</definedName>
    <definedName name="aaaaaa" localSheetId="30" hidden="1">{#N/A,#N/A,FALSE,"Matrix";#N/A,#N/A,FALSE,"Executive";#N/A,#N/A,FALSE,"Summary";#N/A,#N/A,FALSE,"Office1";#N/A,#N/A,FALSE,"Office2";#N/A,#N/A,FALSE,"Office3";#N/A,#N/A,FALSE,"Office4";#N/A,#N/A,FALSE,"Office5";#N/A,#N/A,FALSE,"Office6";#N/A,#N/A,FALSE,"Office7";#N/A,#N/A,FALSE,"Labor"}</definedName>
    <definedName name="aaaaaa" localSheetId="33" hidden="1">{#N/A,#N/A,FALSE,"Matrix";#N/A,#N/A,FALSE,"Executive";#N/A,#N/A,FALSE,"Summary";#N/A,#N/A,FALSE,"Office1";#N/A,#N/A,FALSE,"Office2";#N/A,#N/A,FALSE,"Office3";#N/A,#N/A,FALSE,"Office4";#N/A,#N/A,FALSE,"Office5";#N/A,#N/A,FALSE,"Office6";#N/A,#N/A,FALSE,"Office7";#N/A,#N/A,FALSE,"Labor"}</definedName>
    <definedName name="aaaaaa" localSheetId="34" hidden="1">{#N/A,#N/A,FALSE,"Matrix";#N/A,#N/A,FALSE,"Executive";#N/A,#N/A,FALSE,"Summary";#N/A,#N/A,FALSE,"Office1";#N/A,#N/A,FALSE,"Office2";#N/A,#N/A,FALSE,"Office3";#N/A,#N/A,FALSE,"Office4";#N/A,#N/A,FALSE,"Office5";#N/A,#N/A,FALSE,"Office6";#N/A,#N/A,FALSE,"Office7";#N/A,#N/A,FALSE,"Labor"}</definedName>
    <definedName name="AAAAAA" localSheetId="31" hidden="1">{"DETALLE_1996",#N/A,FALSE,"flujo";"DETALLE_1997",#N/A,FALSE,"flujo";"GASTOS_INCURRIDOS_1996",#N/A,FALSE,"flujo";"GASTOS_PROGRAMADOS_PARA_1997",#N/A,FALSE,"flujo";#N/A,#N/A,FALSE,"comparat";#N/A,#N/A,FALSE,"costos";#N/A,#N/A,FALSE,"proyctrol"}</definedName>
    <definedName name="aaaaaa" localSheetId="29" hidden="1">{#N/A,#N/A,FALSE,"Matrix";#N/A,#N/A,FALSE,"Executive";#N/A,#N/A,FALSE,"Summary";#N/A,#N/A,FALSE,"Office1";#N/A,#N/A,FALSE,"Office2";#N/A,#N/A,FALSE,"Office3";#N/A,#N/A,FALSE,"Office4";#N/A,#N/A,FALSE,"Office5";#N/A,#N/A,FALSE,"Office6";#N/A,#N/A,FALSE,"Office7";#N/A,#N/A,FALSE,"Labor"}</definedName>
    <definedName name="aaaaaa" hidden="1">{#N/A,#N/A,FALSE,"Matrix";#N/A,#N/A,FALSE,"Executive";#N/A,#N/A,FALSE,"Summary";#N/A,#N/A,FALSE,"Office1";#N/A,#N/A,FALSE,"Office2";#N/A,#N/A,FALSE,"Office3";#N/A,#N/A,FALSE,"Office4";#N/A,#N/A,FALSE,"Office5";#N/A,#N/A,FALSE,"Office6";#N/A,#N/A,FALSE,"Office7";#N/A,#N/A,FALSE,"Labor"}</definedName>
    <definedName name="aaaaaa1" localSheetId="35" hidden="1">{"April",#N/A,FALSE,"April"}</definedName>
    <definedName name="aaaaaa1" localSheetId="37" hidden="1">{"April",#N/A,FALSE,"April"}</definedName>
    <definedName name="aaaaaa1" localSheetId="36" hidden="1">{"April",#N/A,FALSE,"April"}</definedName>
    <definedName name="aaaaaa1" localSheetId="33" hidden="1">{"April",#N/A,FALSE,"April"}</definedName>
    <definedName name="aaaaaa1" localSheetId="34" hidden="1">{"April",#N/A,FALSE,"April"}</definedName>
    <definedName name="aaaaaa1" localSheetId="31" hidden="1">{"April",#N/A,FALSE,"April"}</definedName>
    <definedName name="aaaaaa1" hidden="1">{"April",#N/A,FALSE,"April"}</definedName>
    <definedName name="aaaaaaa" localSheetId="35" hidden="1">{#N/A,#N/A,FALSE,"COVER.XLS";#N/A,#N/A,FALSE,"RACT1.XLS";#N/A,#N/A,FALSE,"RACT2.XLS";#N/A,#N/A,FALSE,"ECCMP";#N/A,#N/A,FALSE,"WELDER.XLS"}</definedName>
    <definedName name="aaaaaaa" localSheetId="37" hidden="1">{#N/A,#N/A,FALSE,"COVER.XLS";#N/A,#N/A,FALSE,"RACT1.XLS";#N/A,#N/A,FALSE,"RACT2.XLS";#N/A,#N/A,FALSE,"ECCMP";#N/A,#N/A,FALSE,"WELDER.XLS"}</definedName>
    <definedName name="aaaaaaa" localSheetId="36" hidden="1">{#N/A,#N/A,FALSE,"COVER.XLS";#N/A,#N/A,FALSE,"RACT1.XLS";#N/A,#N/A,FALSE,"RACT2.XLS";#N/A,#N/A,FALSE,"ECCMP";#N/A,#N/A,FALSE,"WELDER.XLS"}</definedName>
    <definedName name="aaaaaaa" localSheetId="33" hidden="1">{#N/A,#N/A,FALSE,"COVER.XLS";#N/A,#N/A,FALSE,"RACT1.XLS";#N/A,#N/A,FALSE,"RACT2.XLS";#N/A,#N/A,FALSE,"ECCMP";#N/A,#N/A,FALSE,"WELDER.XLS"}</definedName>
    <definedName name="aaaaaaa" localSheetId="34" hidden="1">{#N/A,#N/A,FALSE,"COVER.XLS";#N/A,#N/A,FALSE,"RACT1.XLS";#N/A,#N/A,FALSE,"RACT2.XLS";#N/A,#N/A,FALSE,"ECCMP";#N/A,#N/A,FALSE,"WELDER.XLS"}</definedName>
    <definedName name="aaaaaaa" localSheetId="31">#REF!</definedName>
    <definedName name="aaaaaaa" hidden="1">{"DETALLE_1996",#N/A,FALSE,"flujo";"DETALLE_1997",#N/A,FALSE,"flujo";"GASTOS_INCURRIDOS_1996",#N/A,FALSE,"flujo";"GASTOS_PROGRAMADOS_PARA_1997",#N/A,FALSE,"flujo";#N/A,#N/A,FALSE,"comparat";#N/A,#N/A,FALSE,"costos";#N/A,#N/A,FALSE,"proyctrol"}</definedName>
    <definedName name="aaaaaaaa" localSheetId="35" hidden="1">{#N/A,#N/A,FALSE,"minas";#N/A,#N/A,FALSE,"Total_OC015";#N/A,#N/A,FALSE,"ADMIN";#N/A,#N/A,FALSE,"PROCES";#N/A,#N/A,FALSE,"civil";#N/A,#N/A,FALSE,"CAÑER";#N/A,#N/A,FALSE,"ELEC";#N/A,#N/A,FALSE,"INSTR";#N/A,#N/A,FALSE,"PDS";#N/A,#N/A,FALSE,"mecan"}</definedName>
    <definedName name="aaaaaaaa" localSheetId="37" hidden="1">{#N/A,#N/A,FALSE,"OAS";#N/A,#N/A,FALSE,"OBG";#N/A,#N/A,FALSE,"OCZ";#N/A,#N/A,FALSE,"OFR";#N/A,#N/A,FALSE,"OGR";#N/A,#N/A,FALSE,"OGY";#N/A,#N/A,FALSE,"OHY ";#N/A,#N/A,FALSE,"OLX";#N/A,#N/A,FALSE,"ONL";#N/A,#N/A,FALSE,"OPO";#N/A,#N/A,FALSE,"OPL";#N/A,#N/A,FALSE,"OSK";#N/A,#N/A,FALSE,"OSP";#N/A,#N/A,FALSE,"OSZ";#N/A,#N/A,FALSE,"OTU";#N/A,#N/A,FALSE,"OUK"}</definedName>
    <definedName name="aaaaaaaa" localSheetId="32" hidden="1">{#N/A,#N/A,FALSE,"OAS";#N/A,#N/A,FALSE,"OBG";#N/A,#N/A,FALSE,"OCZ";#N/A,#N/A,FALSE,"OFR";#N/A,#N/A,FALSE,"OGR";#N/A,#N/A,FALSE,"OGY";#N/A,#N/A,FALSE,"OHY ";#N/A,#N/A,FALSE,"OLX";#N/A,#N/A,FALSE,"ONL";#N/A,#N/A,FALSE,"OPO";#N/A,#N/A,FALSE,"OPL";#N/A,#N/A,FALSE,"OSK";#N/A,#N/A,FALSE,"OSP";#N/A,#N/A,FALSE,"OSZ";#N/A,#N/A,FALSE,"OTU";#N/A,#N/A,FALSE,"OUK"}</definedName>
    <definedName name="aaaaaaaa" localSheetId="21" hidden="1">{#N/A,#N/A,FALSE,"OAS";#N/A,#N/A,FALSE,"OBG";#N/A,#N/A,FALSE,"OCZ";#N/A,#N/A,FALSE,"OFR";#N/A,#N/A,FALSE,"OGR";#N/A,#N/A,FALSE,"OGY";#N/A,#N/A,FALSE,"OHY ";#N/A,#N/A,FALSE,"OLX";#N/A,#N/A,FALSE,"ONL";#N/A,#N/A,FALSE,"OPO";#N/A,#N/A,FALSE,"OPL";#N/A,#N/A,FALSE,"OSK";#N/A,#N/A,FALSE,"OSP";#N/A,#N/A,FALSE,"OSZ";#N/A,#N/A,FALSE,"OTU";#N/A,#N/A,FALSE,"OUK"}</definedName>
    <definedName name="aaaaaaaa" localSheetId="36" hidden="1">{#N/A,#N/A,FALSE,"minas";#N/A,#N/A,FALSE,"Total_OC015";#N/A,#N/A,FALSE,"ADMIN";#N/A,#N/A,FALSE,"PROCES";#N/A,#N/A,FALSE,"civil";#N/A,#N/A,FALSE,"CAÑER";#N/A,#N/A,FALSE,"ELEC";#N/A,#N/A,FALSE,"INSTR";#N/A,#N/A,FALSE,"PDS";#N/A,#N/A,FALSE,"mecan"}</definedName>
    <definedName name="aaaaaaaa" localSheetId="33" hidden="1">{#N/A,#N/A,FALSE,"minas";#N/A,#N/A,FALSE,"Total_OC015";#N/A,#N/A,FALSE,"ADMIN";#N/A,#N/A,FALSE,"PROCES";#N/A,#N/A,FALSE,"civil";#N/A,#N/A,FALSE,"CAÑER";#N/A,#N/A,FALSE,"ELEC";#N/A,#N/A,FALSE,"INSTR";#N/A,#N/A,FALSE,"PDS";#N/A,#N/A,FALSE,"mecan"}</definedName>
    <definedName name="aaaaaaaa" localSheetId="34" hidden="1">{#N/A,#N/A,FALSE,"minas";#N/A,#N/A,FALSE,"Total_OC015";#N/A,#N/A,FALSE,"ADMIN";#N/A,#N/A,FALSE,"PROCES";#N/A,#N/A,FALSE,"civil";#N/A,#N/A,FALSE,"CAÑER";#N/A,#N/A,FALSE,"ELEC";#N/A,#N/A,FALSE,"INSTR";#N/A,#N/A,FALSE,"PDS";#N/A,#N/A,FALSE,"mecan"}</definedName>
    <definedName name="aaaaaaaa" localSheetId="31" hidden="1">{#N/A,#N/A,TRUE,"Cover";#N/A,#N/A,TRUE,"Conts";#N/A,#N/A,TRUE,"VOS";#N/A,#N/A,TRUE,"Warrington";#N/A,#N/A,TRUE,"Widnes"}</definedName>
    <definedName name="aaaaaaaa" hidden="1">{#N/A,#N/A,FALSE,"minas";#N/A,#N/A,FALSE,"Total_OC015";#N/A,#N/A,FALSE,"ADMIN";#N/A,#N/A,FALSE,"PROCES";#N/A,#N/A,FALSE,"civil";#N/A,#N/A,FALSE,"CAÑER";#N/A,#N/A,FALSE,"ELEC";#N/A,#N/A,FALSE,"INSTR";#N/A,#N/A,FALSE,"PDS";#N/A,#N/A,FALSE,"mecan"}</definedName>
    <definedName name="aaaaaaaaa" localSheetId="35" hidden="1">{#N/A,#N/A,FALSE,"MAINTENANCE"}</definedName>
    <definedName name="aaaaaaaaa" localSheetId="37" hidden="1">{#N/A,#N/A,FALSE,"MAINTENANCE"}</definedName>
    <definedName name="aaaaaaaaa" localSheetId="32" hidden="1">{#N/A,#N/A,FALSE,"MAINTENANCE"}</definedName>
    <definedName name="aaaaaaaaa" localSheetId="21" hidden="1">{#N/A,#N/A,FALSE,"MAINTENANCE"}</definedName>
    <definedName name="aaaaaaaaa" localSheetId="36" hidden="1">{#N/A,#N/A,FALSE,"MAINTENANCE"}</definedName>
    <definedName name="aaaaaaaaa" localSheetId="33" hidden="1">{#N/A,#N/A,FALSE,"MAINTENANCE"}</definedName>
    <definedName name="aaaaaaaaa" localSheetId="34" hidden="1">{#N/A,#N/A,FALSE,"MAINTENANCE"}</definedName>
    <definedName name="aaaaaaaaa" localSheetId="31">#REF!</definedName>
    <definedName name="aaaaaaaaa" hidden="1">{#N/A,#N/A,FALSE,"MAINTENANCE"}</definedName>
    <definedName name="aaaaaaaaaa" localSheetId="35" hidden="1">{#N/A,#N/A,FALSE,"masez (10)";#N/A,#N/A,FALSE,"masez (7)";#N/A,#N/A,FALSE,"masez (6)";#N/A,#N/A,FALSE,"masez (5)";#N/A,#N/A,FALSE,"masez (4)";#N/A,#N/A,FALSE,"masez (3)";#N/A,#N/A,FALSE,"masez (2)";#N/A,#N/A,FALSE,"GME";#N/A,#N/A,FALSE,"masez"}</definedName>
    <definedName name="aaaaaaaaaa" localSheetId="37" hidden="1">{#N/A,#N/A,FALSE,"ORGANISATION"}</definedName>
    <definedName name="aaaaaaaaaa" localSheetId="32" hidden="1">{#N/A,#N/A,FALSE,"ORGANISATION"}</definedName>
    <definedName name="aaaaaaaaaa" localSheetId="21" hidden="1">{#N/A,#N/A,FALSE,"ORGANISATION"}</definedName>
    <definedName name="aaaaaaaaaa" localSheetId="36" hidden="1">{#N/A,#N/A,FALSE,"masez (10)";#N/A,#N/A,FALSE,"masez (7)";#N/A,#N/A,FALSE,"masez (6)";#N/A,#N/A,FALSE,"masez (5)";#N/A,#N/A,FALSE,"masez (4)";#N/A,#N/A,FALSE,"masez (3)";#N/A,#N/A,FALSE,"masez (2)";#N/A,#N/A,FALSE,"GME";#N/A,#N/A,FALSE,"masez"}</definedName>
    <definedName name="aaaaaaaaaa" localSheetId="33" hidden="1">{#N/A,#N/A,FALSE,"masez (10)";#N/A,#N/A,FALSE,"masez (7)";#N/A,#N/A,FALSE,"masez (6)";#N/A,#N/A,FALSE,"masez (5)";#N/A,#N/A,FALSE,"masez (4)";#N/A,#N/A,FALSE,"masez (3)";#N/A,#N/A,FALSE,"masez (2)";#N/A,#N/A,FALSE,"GME";#N/A,#N/A,FALSE,"masez"}</definedName>
    <definedName name="aaaaaaaaaa" localSheetId="34" hidden="1">{#N/A,#N/A,FALSE,"masez (10)";#N/A,#N/A,FALSE,"masez (7)";#N/A,#N/A,FALSE,"masez (6)";#N/A,#N/A,FALSE,"masez (5)";#N/A,#N/A,FALSE,"masez (4)";#N/A,#N/A,FALSE,"masez (3)";#N/A,#N/A,FALSE,"masez (2)";#N/A,#N/A,FALSE,"GME";#N/A,#N/A,FALSE,"masez"}</definedName>
    <definedName name="aaaaaaaaaa" localSheetId="31" hidden="1">{#N/A,#N/A,FALSE,"masez (10)";#N/A,#N/A,FALSE,"masez (7)";#N/A,#N/A,FALSE,"masez (6)";#N/A,#N/A,FALSE,"masez (5)";#N/A,#N/A,FALSE,"masez (4)";#N/A,#N/A,FALSE,"masez (3)";#N/A,#N/A,FALSE,"masez (2)";#N/A,#N/A,FALSE,"GME";#N/A,#N/A,FALSE,"masez"}</definedName>
    <definedName name="aaaaaaaaaa" hidden="1">{#N/A,#N/A,FALSE,"masez (10)";#N/A,#N/A,FALSE,"masez (7)";#N/A,#N/A,FALSE,"masez (6)";#N/A,#N/A,FALSE,"masez (5)";#N/A,#N/A,FALSE,"masez (4)";#N/A,#N/A,FALSE,"masez (3)";#N/A,#N/A,FALSE,"masez (2)";#N/A,#N/A,FALSE,"GME";#N/A,#N/A,FALSE,"masez"}</definedName>
    <definedName name="aaaaaaaaaaa" localSheetId="35" hidden="1">{#N/A,#N/A,FALSE,"SITE NUMBERS 1995"}</definedName>
    <definedName name="aaaaaaaaaaa" localSheetId="37" hidden="1">{#N/A,#N/A,FALSE,"SITE NUMBERS 1995"}</definedName>
    <definedName name="aaaaaaaaaaa" localSheetId="32" hidden="1">{#N/A,#N/A,FALSE,"SITE NUMBERS 1995"}</definedName>
    <definedName name="aaaaaaaaaaa" localSheetId="21" hidden="1">{#N/A,#N/A,FALSE,"SITE NUMBERS 1995"}</definedName>
    <definedName name="aaaaaaaaaaa" localSheetId="36" hidden="1">{#N/A,#N/A,FALSE,"SITE NUMBERS 1995"}</definedName>
    <definedName name="aaaaaaaaaaa" localSheetId="33" hidden="1">{#N/A,#N/A,FALSE,"SITE NUMBERS 1995"}</definedName>
    <definedName name="aaaaaaaaaaa" localSheetId="34" hidden="1">{#N/A,#N/A,FALSE,"SITE NUMBERS 1995"}</definedName>
    <definedName name="aaaaaaaaaaa" localSheetId="31">#REF!</definedName>
    <definedName name="aaaaaaaaaaa" hidden="1">{#N/A,#N/A,FALSE,"SITE NUMBERS 1995"}</definedName>
    <definedName name="aaaaaaaaaaaa" localSheetId="35" hidden="1">{#N/A,#N/A,FALSE,"SITE NUMBERS 1996"}</definedName>
    <definedName name="aaaaaaaaaaaa" localSheetId="37" hidden="1">{#N/A,#N/A,FALSE,"SITE NUMBERS 1996"}</definedName>
    <definedName name="aaaaaaaaaaaa" localSheetId="32" hidden="1">{#N/A,#N/A,FALSE,"SITE NUMBERS 1996"}</definedName>
    <definedName name="aaaaaaaaaaaa" localSheetId="21" hidden="1">{#N/A,#N/A,FALSE,"SITE NUMBERS 1996"}</definedName>
    <definedName name="aaaaaaaaaaaa" localSheetId="36" hidden="1">{#N/A,#N/A,FALSE,"SITE NUMBERS 1996"}</definedName>
    <definedName name="aaaaaaaaaaaa" localSheetId="33" hidden="1">{#N/A,#N/A,FALSE,"SITE NUMBERS 1996"}</definedName>
    <definedName name="aaaaaaaaaaaa" localSheetId="34" hidden="1">{#N/A,#N/A,FALSE,"SITE NUMBERS 1996"}</definedName>
    <definedName name="aaaaaaaaaaaa" localSheetId="31" hidden="1">{#N/A,#N/A,FALSE,"SITE NUMBERS 1996"}</definedName>
    <definedName name="aaaaaaaaaaaa" hidden="1">{#N/A,#N/A,FALSE,"SITE NUMBERS 1996"}</definedName>
    <definedName name="aaaaaaaaaaaaa" localSheetId="35" hidden="1">{#N/A,#N/A,FALSE,"SUSTAINING"}</definedName>
    <definedName name="aaaaaaaaaaaaa" localSheetId="37" hidden="1">{#N/A,#N/A,FALSE,"SUSTAINING"}</definedName>
    <definedName name="aaaaaaaaaaaaa" localSheetId="32" hidden="1">{#N/A,#N/A,FALSE,"SUSTAINING"}</definedName>
    <definedName name="aaaaaaaaaaaaa" localSheetId="21" hidden="1">{#N/A,#N/A,FALSE,"SUSTAINING"}</definedName>
    <definedName name="aaaaaaaaaaaaa" localSheetId="36" hidden="1">{#N/A,#N/A,FALSE,"SUSTAINING"}</definedName>
    <definedName name="aaaaaaaaaaaaa" localSheetId="33" hidden="1">{#N/A,#N/A,FALSE,"SUSTAINING"}</definedName>
    <definedName name="aaaaaaaaaaaaa" localSheetId="34" hidden="1">{#N/A,#N/A,FALSE,"SUSTAINING"}</definedName>
    <definedName name="aaaaaaaaaaaaa" localSheetId="31">#REF!</definedName>
    <definedName name="aaaaaaaaaaaaa" hidden="1">#REF!</definedName>
    <definedName name="AAAAAAAAAAAAA_2">#REF!</definedName>
    <definedName name="aaaaaaaaaaaaaa" localSheetId="35" hidden="1">{#N/A,#N/A,FALSE,"ORGANISATION"}</definedName>
    <definedName name="aaaaaaaaaaaaaa" localSheetId="37" hidden="1">{#N/A,#N/A,FALSE,"ORGANISATION"}</definedName>
    <definedName name="aaaaaaaaaaaaaa" localSheetId="32" hidden="1">{#N/A,#N/A,FALSE,"ORGANISATION"}</definedName>
    <definedName name="aaaaaaaaaaaaaa" localSheetId="21" hidden="1">{#N/A,#N/A,FALSE,"ORGANISATION"}</definedName>
    <definedName name="aaaaaaaaaaaaaa" localSheetId="36" hidden="1">{#N/A,#N/A,FALSE,"ORGANISATION"}</definedName>
    <definedName name="aaaaaaaaaaaaaa" localSheetId="33" hidden="1">{#N/A,#N/A,FALSE,"ORGANISATION"}</definedName>
    <definedName name="aaaaaaaaaaaaaa" localSheetId="34" hidden="1">{#N/A,#N/A,FALSE,"ORGANISATION"}</definedName>
    <definedName name="aaaaaaaaaaaaaa" localSheetId="31" hidden="1">{#N/A,#N/A,FALSE,"ORGANISATION"}</definedName>
    <definedName name="aaaaaaaaaaaaaa" hidden="1">{#N/A,#N/A,FALSE,"ORGANISATION"}</definedName>
    <definedName name="aaaaaaaaaaaaaaaa">#REF!</definedName>
    <definedName name="aaaaaaaaaaaaaaaaa" localSheetId="31">#REF!</definedName>
    <definedName name="aaaaaaaaaaaaaaaaa">!#REF!</definedName>
    <definedName name="aaaaaaaaaaaaaaaaaaa"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 localSheetId="35" hidden="1">{#N/A,#N/A,FALSE,"str_title";#N/A,#N/A,FALSE,"SUM";#N/A,#N/A,FALSE,"Scope";#N/A,#N/A,FALSE,"PIE-Jn";#N/A,#N/A,FALSE,"PIE-Jn_Hz";#N/A,#N/A,FALSE,"Liq_Plan";#N/A,#N/A,FALSE,"S_Curve";#N/A,#N/A,FALSE,"Liq_Prof";#N/A,#N/A,FALSE,"Man_Pwr";#N/A,#N/A,FALSE,"Man_Prof"}</definedName>
    <definedName name="aaaaaaaaaaaaaaaaaaaa" localSheetId="37" hidden="1">{#N/A,#N/A,FALSE,"str_title";#N/A,#N/A,FALSE,"SUM";#N/A,#N/A,FALSE,"Scope";#N/A,#N/A,FALSE,"PIE-Jn";#N/A,#N/A,FALSE,"PIE-Jn_Hz";#N/A,#N/A,FALSE,"Liq_Plan";#N/A,#N/A,FALSE,"S_Curve";#N/A,#N/A,FALSE,"Liq_Prof";#N/A,#N/A,FALSE,"Man_Pwr";#N/A,#N/A,FALSE,"Man_Prof"}</definedName>
    <definedName name="aaaaaaaaaaaaaaaaaaaa" localSheetId="36" hidden="1">{#N/A,#N/A,FALSE,"str_title";#N/A,#N/A,FALSE,"SUM";#N/A,#N/A,FALSE,"Scope";#N/A,#N/A,FALSE,"PIE-Jn";#N/A,#N/A,FALSE,"PIE-Jn_Hz";#N/A,#N/A,FALSE,"Liq_Plan";#N/A,#N/A,FALSE,"S_Curve";#N/A,#N/A,FALSE,"Liq_Prof";#N/A,#N/A,FALSE,"Man_Pwr";#N/A,#N/A,FALSE,"Man_Prof"}</definedName>
    <definedName name="aaaaaaaaaaaaaaaaaaaa" localSheetId="33" hidden="1">{#N/A,#N/A,FALSE,"str_title";#N/A,#N/A,FALSE,"SUM";#N/A,#N/A,FALSE,"Scope";#N/A,#N/A,FALSE,"PIE-Jn";#N/A,#N/A,FALSE,"PIE-Jn_Hz";#N/A,#N/A,FALSE,"Liq_Plan";#N/A,#N/A,FALSE,"S_Curve";#N/A,#N/A,FALSE,"Liq_Prof";#N/A,#N/A,FALSE,"Man_Pwr";#N/A,#N/A,FALSE,"Man_Prof"}</definedName>
    <definedName name="aaaaaaaaaaaaaaaaaaaa" localSheetId="34" hidden="1">{#N/A,#N/A,FALSE,"str_title";#N/A,#N/A,FALSE,"SUM";#N/A,#N/A,FALSE,"Scope";#N/A,#N/A,FALSE,"PIE-Jn";#N/A,#N/A,FALSE,"PIE-Jn_Hz";#N/A,#N/A,FALSE,"Liq_Plan";#N/A,#N/A,FALSE,"S_Curve";#N/A,#N/A,FALSE,"Liq_Prof";#N/A,#N/A,FALSE,"Man_Pwr";#N/A,#N/A,FALSE,"Man_Prof"}</definedName>
    <definedName name="aaaaaaaaaaaaaaaaaaaa" localSheetId="31" hidden="1">{#N/A,#N/A,FALSE,"str_title";#N/A,#N/A,FALSE,"SUM";#N/A,#N/A,FALSE,"Scope";#N/A,#N/A,FALSE,"PIE-Jn";#N/A,#N/A,FALSE,"PIE-Jn_Hz";#N/A,#N/A,FALSE,"Liq_Plan";#N/A,#N/A,FALSE,"S_Curve";#N/A,#N/A,FALSE,"Liq_Prof";#N/A,#N/A,FALSE,"Man_Pwr";#N/A,#N/A,FALSE,"Man_Prof"}</definedName>
    <definedName name="aaaaaaaaaaaaaaaaaaaa" hidden="1">{#N/A,#N/A,FALSE,"str_title";#N/A,#N/A,FALSE,"SUM";#N/A,#N/A,FALSE,"Scope";#N/A,#N/A,FALSE,"PIE-Jn";#N/A,#N/A,FALSE,"PIE-Jn_Hz";#N/A,#N/A,FALSE,"Liq_Plan";#N/A,#N/A,FALSE,"S_Curve";#N/A,#N/A,FALSE,"Liq_Prof";#N/A,#N/A,FALSE,"Man_Pwr";#N/A,#N/A,FALSE,"Man_Prof"}</definedName>
    <definedName name="aaaaaaaaaaaaaaaaaaaaa" localSheetId="31" hidden="1">#REF!</definedName>
    <definedName name="aaaaaaaaaaaaaaaaaaaaa" hidden="1">#REF!</definedName>
    <definedName name="aaaaaaaaaaaaaaaaaaaaaaaaaaaa"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a" hidden="1">#REF!</definedName>
    <definedName name="aaaaaaaaaaaaaaaaaaaaaaaaaaaaaaaaaaaaaaaaaa" localSheetId="35" hidden="1">#REF!</definedName>
    <definedName name="aaaaaaaaaaaaaaaaaaaaaaaaaaaaaaaaaaaaaaaaaa" localSheetId="36" hidden="1">#REF!</definedName>
    <definedName name="aaaaaaaaaaaaaaaaaaaaaaaaaaaaaaaaaaaaaaaaaa" localSheetId="33" hidden="1">#REF!</definedName>
    <definedName name="aaaaaaaaaaaaaaaaaaaaaaaaaaaaaaaaaaaaaaaaaa" localSheetId="34" hidden="1">#REF!</definedName>
    <definedName name="aaaaaaaaaaaaaaaaaaaaaaaaaaaaaaaaaaaaaaaaaa" localSheetId="31" hidden="1">#REF!</definedName>
    <definedName name="aaaaaaaaaaaaaaaaaaaaaaaaaaaaaaaaaaaaaaaaaa" hidden="1">#REF!</definedName>
    <definedName name="aaaaaaaaaaaaas" localSheetId="35" hidden="1">{#N/A,#N/A,FALSE,"Ejector 1";#N/A,#N/A,FALSE,"Ejector 2"}</definedName>
    <definedName name="aaaaaaaaaaaaas" localSheetId="37" hidden="1">{#N/A,#N/A,FALSE,"Ejector 1";#N/A,#N/A,FALSE,"Ejector 2"}</definedName>
    <definedName name="aaaaaaaaaaaaas" localSheetId="36" hidden="1">{#N/A,#N/A,FALSE,"Ejector 1";#N/A,#N/A,FALSE,"Ejector 2"}</definedName>
    <definedName name="aaaaaaaaaaaaas" localSheetId="33" hidden="1">{#N/A,#N/A,FALSE,"Ejector 1";#N/A,#N/A,FALSE,"Ejector 2"}</definedName>
    <definedName name="aaaaaaaaaaaaas" localSheetId="34" hidden="1">{#N/A,#N/A,FALSE,"Ejector 1";#N/A,#N/A,FALSE,"Ejector 2"}</definedName>
    <definedName name="aaaaaaaaaaaaas" localSheetId="31" hidden="1">{#N/A,#N/A,FALSE,"Ejector 1";#N/A,#N/A,FALSE,"Ejector 2"}</definedName>
    <definedName name="aaaaaaaaaaaaas" hidden="1">{#N/A,#N/A,FALSE,"Ejector 1";#N/A,#N/A,FALSE,"Ejector 2"}</definedName>
    <definedName name="AAAADDDAD" localSheetId="31" hidden="1">#REF!</definedName>
    <definedName name="AAAADDDAD" hidden="1">#REF!</definedName>
    <definedName name="aaaasdfad" localSheetId="35" hidden="1">{"April",#N/A,FALSE,"April"}</definedName>
    <definedName name="aaaasdfad" localSheetId="37" hidden="1">{"April",#N/A,FALSE,"April"}</definedName>
    <definedName name="aaaasdfad" localSheetId="36" hidden="1">{"April",#N/A,FALSE,"April"}</definedName>
    <definedName name="aaaasdfad" localSheetId="33" hidden="1">{"April",#N/A,FALSE,"April"}</definedName>
    <definedName name="aaaasdfad" localSheetId="34" hidden="1">{"April",#N/A,FALSE,"April"}</definedName>
    <definedName name="aaaasdfad" localSheetId="31" hidden="1">{"April",#N/A,FALSE,"April"}</definedName>
    <definedName name="aaaasdfad" hidden="1">{"April",#N/A,FALSE,"April"}</definedName>
    <definedName name="aaafff" localSheetId="35" hidden="1">{"'장비'!$A$3:$M$12"}</definedName>
    <definedName name="aaafff" localSheetId="37" hidden="1">{"'장비'!$A$3:$M$12"}</definedName>
    <definedName name="aaafff" localSheetId="36" hidden="1">{"'장비'!$A$3:$M$12"}</definedName>
    <definedName name="aaafff" localSheetId="33" hidden="1">{"'장비'!$A$3:$M$12"}</definedName>
    <definedName name="aaafff" localSheetId="34" hidden="1">{"'장비'!$A$3:$M$12"}</definedName>
    <definedName name="aaafff" localSheetId="31" hidden="1">{"'장비'!$A$3:$M$12"}</definedName>
    <definedName name="aaafff" hidden="1">{"'장비'!$A$3:$M$12"}</definedName>
    <definedName name="aaaq" localSheetId="35" hidden="1">{#N/A,#N/A,FALSE,"E-1";#N/A,#N/A,FALSE,"E-2";#N/A,#N/A,FALSE,"F-1";#N/A,#N/A,FALSE,"F-2";#N/A,#N/A,FALSE,"F-3";#N/A,#N/A,FALSE,"F-4";#N/A,#N/A,FALSE,"F-5";#N/A,#N/A,FALSE,"F-6";#N/A,#N/A,FALSE,"Matrix"}</definedName>
    <definedName name="aaaq" localSheetId="37" hidden="1">{#N/A,#N/A,FALSE,"E-1";#N/A,#N/A,FALSE,"E-2";#N/A,#N/A,FALSE,"F-1";#N/A,#N/A,FALSE,"F-2";#N/A,#N/A,FALSE,"F-3";#N/A,#N/A,FALSE,"F-4";#N/A,#N/A,FALSE,"F-5";#N/A,#N/A,FALSE,"F-6";#N/A,#N/A,FALSE,"Matrix"}</definedName>
    <definedName name="aaaq" localSheetId="36" hidden="1">{#N/A,#N/A,FALSE,"E-1";#N/A,#N/A,FALSE,"E-2";#N/A,#N/A,FALSE,"F-1";#N/A,#N/A,FALSE,"F-2";#N/A,#N/A,FALSE,"F-3";#N/A,#N/A,FALSE,"F-4";#N/A,#N/A,FALSE,"F-5";#N/A,#N/A,FALSE,"F-6";#N/A,#N/A,FALSE,"Matrix"}</definedName>
    <definedName name="aaaq" localSheetId="33" hidden="1">{#N/A,#N/A,FALSE,"E-1";#N/A,#N/A,FALSE,"E-2";#N/A,#N/A,FALSE,"F-1";#N/A,#N/A,FALSE,"F-2";#N/A,#N/A,FALSE,"F-3";#N/A,#N/A,FALSE,"F-4";#N/A,#N/A,FALSE,"F-5";#N/A,#N/A,FALSE,"F-6";#N/A,#N/A,FALSE,"Matrix"}</definedName>
    <definedName name="aaaq" localSheetId="34" hidden="1">{#N/A,#N/A,FALSE,"E-1";#N/A,#N/A,FALSE,"E-2";#N/A,#N/A,FALSE,"F-1";#N/A,#N/A,FALSE,"F-2";#N/A,#N/A,FALSE,"F-3";#N/A,#N/A,FALSE,"F-4";#N/A,#N/A,FALSE,"F-5";#N/A,#N/A,FALSE,"F-6";#N/A,#N/A,FALSE,"Matrix"}</definedName>
    <definedName name="aaaq" localSheetId="31" hidden="1">{#N/A,#N/A,FALSE,"E-1";#N/A,#N/A,FALSE,"E-2";#N/A,#N/A,FALSE,"F-1";#N/A,#N/A,FALSE,"F-2";#N/A,#N/A,FALSE,"F-3";#N/A,#N/A,FALSE,"F-4";#N/A,#N/A,FALSE,"F-5";#N/A,#N/A,FALSE,"F-6";#N/A,#N/A,FALSE,"Matrix"}</definedName>
    <definedName name="aaaq" hidden="1">{#N/A,#N/A,FALSE,"E-1";#N/A,#N/A,FALSE,"E-2";#N/A,#N/A,FALSE,"F-1";#N/A,#N/A,FALSE,"F-2";#N/A,#N/A,FALSE,"F-3";#N/A,#N/A,FALSE,"F-4";#N/A,#N/A,FALSE,"F-5";#N/A,#N/A,FALSE,"F-6";#N/A,#N/A,FALSE,"Matrix"}</definedName>
    <definedName name="aaasds"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b" localSheetId="35" hidden="1">{#N/A,#N/A,FALSE,"masez (10)";#N/A,#N/A,FALSE,"masez (7)";#N/A,#N/A,FALSE,"masez (6)";#N/A,#N/A,FALSE,"masez (5)";#N/A,#N/A,FALSE,"masez (4)";#N/A,#N/A,FALSE,"masez (3)";#N/A,#N/A,FALSE,"masez (2)";#N/A,#N/A,FALSE,"GME";#N/A,#N/A,FALSE,"masez"}</definedName>
    <definedName name="aab" localSheetId="37" hidden="1">{#N/A,#N/A,FALSE,"masez (10)";#N/A,#N/A,FALSE,"masez (7)";#N/A,#N/A,FALSE,"masez (6)";#N/A,#N/A,FALSE,"masez (5)";#N/A,#N/A,FALSE,"masez (4)";#N/A,#N/A,FALSE,"masez (3)";#N/A,#N/A,FALSE,"masez (2)";#N/A,#N/A,FALSE,"GME";#N/A,#N/A,FALSE,"masez"}</definedName>
    <definedName name="aab" localSheetId="36" hidden="1">{#N/A,#N/A,FALSE,"masez (10)";#N/A,#N/A,FALSE,"masez (7)";#N/A,#N/A,FALSE,"masez (6)";#N/A,#N/A,FALSE,"masez (5)";#N/A,#N/A,FALSE,"masez (4)";#N/A,#N/A,FALSE,"masez (3)";#N/A,#N/A,FALSE,"masez (2)";#N/A,#N/A,FALSE,"GME";#N/A,#N/A,FALSE,"masez"}</definedName>
    <definedName name="aab" localSheetId="33" hidden="1">{#N/A,#N/A,FALSE,"masez (10)";#N/A,#N/A,FALSE,"masez (7)";#N/A,#N/A,FALSE,"masez (6)";#N/A,#N/A,FALSE,"masez (5)";#N/A,#N/A,FALSE,"masez (4)";#N/A,#N/A,FALSE,"masez (3)";#N/A,#N/A,FALSE,"masez (2)";#N/A,#N/A,FALSE,"GME";#N/A,#N/A,FALSE,"masez"}</definedName>
    <definedName name="aab" localSheetId="34" hidden="1">{#N/A,#N/A,FALSE,"masez (10)";#N/A,#N/A,FALSE,"masez (7)";#N/A,#N/A,FALSE,"masez (6)";#N/A,#N/A,FALSE,"masez (5)";#N/A,#N/A,FALSE,"masez (4)";#N/A,#N/A,FALSE,"masez (3)";#N/A,#N/A,FALSE,"masez (2)";#N/A,#N/A,FALSE,"GME";#N/A,#N/A,FALSE,"masez"}</definedName>
    <definedName name="AAB" localSheetId="31">#REF!</definedName>
    <definedName name="aab" hidden="1">{#N/A,#N/A,FALSE,"masez (10)";#N/A,#N/A,FALSE,"masez (7)";#N/A,#N/A,FALSE,"masez (6)";#N/A,#N/A,FALSE,"masez (5)";#N/A,#N/A,FALSE,"masez (4)";#N/A,#N/A,FALSE,"masez (3)";#N/A,#N/A,FALSE,"masez (2)";#N/A,#N/A,FALSE,"GME";#N/A,#N/A,FALSE,"masez"}</definedName>
    <definedName name="AAB_Addin5" hidden="1">"AAB_Description for addin 5,Description for addin 5,Description for addin 5,Description for addin 5,Description for addin 5,Description for addin 5"</definedName>
    <definedName name="AAC" localSheetId="31">#REF!</definedName>
    <definedName name="AAC">!#REF!</definedName>
    <definedName name="AAD" localSheetId="31">#REF!</definedName>
    <definedName name="AAD">!#REF!</definedName>
    <definedName name="AAE" localSheetId="31">#REF!</definedName>
    <definedName name="AAE">!#REF!</definedName>
    <definedName name="AAF" localSheetId="31">#REF!</definedName>
    <definedName name="AAF">!#REF!</definedName>
    <definedName name="aaffa" localSheetId="35" hidden="1">{#N/A,#N/A,FALSE,"COVER.XLS";#N/A,#N/A,FALSE,"RACT1.XLS";#N/A,#N/A,FALSE,"RACT2.XLS";#N/A,#N/A,FALSE,"ECCMP";#N/A,#N/A,FALSE,"WELDER.XLS"}</definedName>
    <definedName name="aaffa" localSheetId="37" hidden="1">{#N/A,#N/A,FALSE,"COVER.XLS";#N/A,#N/A,FALSE,"RACT1.XLS";#N/A,#N/A,FALSE,"RACT2.XLS";#N/A,#N/A,FALSE,"ECCMP";#N/A,#N/A,FALSE,"WELDER.XLS"}</definedName>
    <definedName name="aaffa" localSheetId="36" hidden="1">{#N/A,#N/A,FALSE,"COVER.XLS";#N/A,#N/A,FALSE,"RACT1.XLS";#N/A,#N/A,FALSE,"RACT2.XLS";#N/A,#N/A,FALSE,"ECCMP";#N/A,#N/A,FALSE,"WELDER.XLS"}</definedName>
    <definedName name="aaffa" localSheetId="33" hidden="1">{#N/A,#N/A,FALSE,"COVER.XLS";#N/A,#N/A,FALSE,"RACT1.XLS";#N/A,#N/A,FALSE,"RACT2.XLS";#N/A,#N/A,FALSE,"ECCMP";#N/A,#N/A,FALSE,"WELDER.XLS"}</definedName>
    <definedName name="aaffa" localSheetId="34" hidden="1">{#N/A,#N/A,FALSE,"COVER.XLS";#N/A,#N/A,FALSE,"RACT1.XLS";#N/A,#N/A,FALSE,"RACT2.XLS";#N/A,#N/A,FALSE,"ECCMP";#N/A,#N/A,FALSE,"WELDER.XLS"}</definedName>
    <definedName name="aaffa" localSheetId="31" hidden="1">{#N/A,#N/A,FALSE,"COVER.XLS";#N/A,#N/A,FALSE,"RACT1.XLS";#N/A,#N/A,FALSE,"RACT2.XLS";#N/A,#N/A,FALSE,"ECCMP";#N/A,#N/A,FALSE,"WELDER.XLS"}</definedName>
    <definedName name="aaffa" hidden="1">{#N/A,#N/A,FALSE,"COVER.XLS";#N/A,#N/A,FALSE,"RACT1.XLS";#N/A,#N/A,FALSE,"RACT2.XLS";#N/A,#N/A,FALSE,"ECCMP";#N/A,#N/A,FALSE,"WELDER.XLS"}</definedName>
    <definedName name="AAM">#REF!</definedName>
    <definedName name="AAº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pp" localSheetId="31">#REF!</definedName>
    <definedName name="Aapp">!#REF!</definedName>
    <definedName name="aaq">#REF!</definedName>
    <definedName name="aaqwww" localSheetId="35" hidden="1">{#N/A,#N/A,FALSE,"Final";#N/A,#N/A,FALSE,"PBI Anual";#N/A,#N/A,FALSE,"PBI 95-96";#N/A,#N/A,FALSE,"Gasto Agregado";#N/A,#N/A,FALSE,"Gob. Central";#N/A,#N/A,FALSE,"Bza. Pagos";#N/A,#N/A,FALSE,"Bza. Comercial";#N/A,#N/A,FALSE,"IPC vs DEV"}</definedName>
    <definedName name="aaqwww" localSheetId="37" hidden="1">{#N/A,#N/A,FALSE,"Final";#N/A,#N/A,FALSE,"PBI Anual";#N/A,#N/A,FALSE,"PBI 95-96";#N/A,#N/A,FALSE,"Gasto Agregado";#N/A,#N/A,FALSE,"Gob. Central";#N/A,#N/A,FALSE,"Bza. Pagos";#N/A,#N/A,FALSE,"Bza. Comercial";#N/A,#N/A,FALSE,"IPC vs DEV"}</definedName>
    <definedName name="aaqwww" localSheetId="36" hidden="1">{#N/A,#N/A,FALSE,"Final";#N/A,#N/A,FALSE,"PBI Anual";#N/A,#N/A,FALSE,"PBI 95-96";#N/A,#N/A,FALSE,"Gasto Agregado";#N/A,#N/A,FALSE,"Gob. Central";#N/A,#N/A,FALSE,"Bza. Pagos";#N/A,#N/A,FALSE,"Bza. Comercial";#N/A,#N/A,FALSE,"IPC vs DEV"}</definedName>
    <definedName name="aaqwww" localSheetId="33" hidden="1">{#N/A,#N/A,FALSE,"Final";#N/A,#N/A,FALSE,"PBI Anual";#N/A,#N/A,FALSE,"PBI 95-96";#N/A,#N/A,FALSE,"Gasto Agregado";#N/A,#N/A,FALSE,"Gob. Central";#N/A,#N/A,FALSE,"Bza. Pagos";#N/A,#N/A,FALSE,"Bza. Comercial";#N/A,#N/A,FALSE,"IPC vs DEV"}</definedName>
    <definedName name="aaqwww" localSheetId="34" hidden="1">{#N/A,#N/A,FALSE,"Final";#N/A,#N/A,FALSE,"PBI Anual";#N/A,#N/A,FALSE,"PBI 95-96";#N/A,#N/A,FALSE,"Gasto Agregado";#N/A,#N/A,FALSE,"Gob. Central";#N/A,#N/A,FALSE,"Bza. Pagos";#N/A,#N/A,FALSE,"Bza. Comercial";#N/A,#N/A,FALSE,"IPC vs DEV"}</definedName>
    <definedName name="aaqwww" localSheetId="31" hidden="1">{#N/A,#N/A,FALSE,"Final";#N/A,#N/A,FALSE,"PBI Anual";#N/A,#N/A,FALSE,"PBI 95-96";#N/A,#N/A,FALSE,"Gasto Agregado";#N/A,#N/A,FALSE,"Gob. Central";#N/A,#N/A,FALSE,"Bza. Pagos";#N/A,#N/A,FALSE,"Bza. Comercial";#N/A,#N/A,FALSE,"IPC vs DEV"}</definedName>
    <definedName name="aaqwww" hidden="1">{#N/A,#N/A,FALSE,"Final";#N/A,#N/A,FALSE,"PBI Anual";#N/A,#N/A,FALSE,"PBI 95-96";#N/A,#N/A,FALSE,"Gasto Agregado";#N/A,#N/A,FALSE,"Gob. Central";#N/A,#N/A,FALSE,"Bza. Pagos";#N/A,#N/A,FALSE,"Bza. Comercial";#N/A,#N/A,FALSE,"IPC vs DEV"}</definedName>
    <definedName name="AAR1E">#REF!</definedName>
    <definedName name="AAR1N">#REF!</definedName>
    <definedName name="aas" hidden="1">#REF!</definedName>
    <definedName name="AASA" hidden="1">#REF!</definedName>
    <definedName name="aasas" localSheetId="35" hidden="1">#REF!</definedName>
    <definedName name="aasas" localSheetId="36" hidden="1">#REF!</definedName>
    <definedName name="aasas" localSheetId="33" hidden="1">#REF!</definedName>
    <definedName name="aasas" localSheetId="34" hidden="1">#REF!</definedName>
    <definedName name="aasas" hidden="1">#REF!</definedName>
    <definedName name="AASASA" hidden="1">#REF!</definedName>
    <definedName name="AASDD" localSheetId="35" hidden="1">#REF!</definedName>
    <definedName name="AASDD" localSheetId="36" hidden="1">#REF!</definedName>
    <definedName name="AASDD" localSheetId="33" hidden="1">#REF!</definedName>
    <definedName name="AASDD" localSheetId="34" hidden="1">#REF!</definedName>
    <definedName name="AASDD" localSheetId="31" hidden="1">#REF!</definedName>
    <definedName name="AASDD" hidden="1">#REF!</definedName>
    <definedName name="AASS" localSheetId="35" hidden="1">{"Sin detalle",#N/A,FALSE,"Flujo (redondeado)";"Detallado",#N/A,FALSE,"Flujo (redondeado)"}</definedName>
    <definedName name="AASS" localSheetId="37" hidden="1">{"Sin detalle",#N/A,FALSE,"Flujo (redondeado)";"Detallado",#N/A,FALSE,"Flujo (redondeado)"}</definedName>
    <definedName name="AASS" localSheetId="36" hidden="1">{"Sin detalle",#N/A,FALSE,"Flujo (redondeado)";"Detallado",#N/A,FALSE,"Flujo (redondeado)"}</definedName>
    <definedName name="AASS" localSheetId="33" hidden="1">{"Sin detalle",#N/A,FALSE,"Flujo (redondeado)";"Detallado",#N/A,FALSE,"Flujo (redondeado)"}</definedName>
    <definedName name="AASS" localSheetId="34" hidden="1">{"Sin detalle",#N/A,FALSE,"Flujo (redondeado)";"Detallado",#N/A,FALSE,"Flujo (redondeado)"}</definedName>
    <definedName name="AASS" localSheetId="31" hidden="1">{"Sin detalle",#N/A,FALSE,"Flujo (redondeado)";"Detallado",#N/A,FALSE,"Flujo (redondeado)"}</definedName>
    <definedName name="AASS" hidden="1">{"Sin detalle",#N/A,FALSE,"Flujo (redondeado)";"Detallado",#N/A,FALSE,"Flujo (redondeado)"}</definedName>
    <definedName name="aasss" localSheetId="31">#REF!</definedName>
    <definedName name="aasss">!#REF!</definedName>
    <definedName name="ab" localSheetId="35" hidden="1">{#N/A,#N/A,FALSE,"masez (10)";#N/A,#N/A,FALSE,"masez (7)";#N/A,#N/A,FALSE,"masez (6)";#N/A,#N/A,FALSE,"masez (5)";#N/A,#N/A,FALSE,"masez (4)";#N/A,#N/A,FALSE,"masez (3)";#N/A,#N/A,FALSE,"masez (2)";#N/A,#N/A,FALSE,"GME";#N/A,#N/A,FALSE,"masez"}</definedName>
    <definedName name="ab" localSheetId="37" hidden="1">{#N/A,#N/A,FALSE,"masez (10)";#N/A,#N/A,FALSE,"masez (7)";#N/A,#N/A,FALSE,"masez (6)";#N/A,#N/A,FALSE,"masez (5)";#N/A,#N/A,FALSE,"masez (4)";#N/A,#N/A,FALSE,"masez (3)";#N/A,#N/A,FALSE,"masez (2)";#N/A,#N/A,FALSE,"GME";#N/A,#N/A,FALSE,"masez"}</definedName>
    <definedName name="ab" localSheetId="36" hidden="1">{#N/A,#N/A,FALSE,"masez (10)";#N/A,#N/A,FALSE,"masez (7)";#N/A,#N/A,FALSE,"masez (6)";#N/A,#N/A,FALSE,"masez (5)";#N/A,#N/A,FALSE,"masez (4)";#N/A,#N/A,FALSE,"masez (3)";#N/A,#N/A,FALSE,"masez (2)";#N/A,#N/A,FALSE,"GME";#N/A,#N/A,FALSE,"masez"}</definedName>
    <definedName name="ab" localSheetId="30" hidden="1">{#N/A,#N/A,FALSE,"masez (10)";#N/A,#N/A,FALSE,"masez (7)";#N/A,#N/A,FALSE,"masez (6)";#N/A,#N/A,FALSE,"masez (5)";#N/A,#N/A,FALSE,"masez (4)";#N/A,#N/A,FALSE,"masez (3)";#N/A,#N/A,FALSE,"masez (2)";#N/A,#N/A,FALSE,"GME";#N/A,#N/A,FALSE,"masez"}</definedName>
    <definedName name="ab" localSheetId="33" hidden="1">{#N/A,#N/A,FALSE,"masez (10)";#N/A,#N/A,FALSE,"masez (7)";#N/A,#N/A,FALSE,"masez (6)";#N/A,#N/A,FALSE,"masez (5)";#N/A,#N/A,FALSE,"masez (4)";#N/A,#N/A,FALSE,"masez (3)";#N/A,#N/A,FALSE,"masez (2)";#N/A,#N/A,FALSE,"GME";#N/A,#N/A,FALSE,"masez"}</definedName>
    <definedName name="ab" localSheetId="34" hidden="1">{#N/A,#N/A,FALSE,"masez (10)";#N/A,#N/A,FALSE,"masez (7)";#N/A,#N/A,FALSE,"masez (6)";#N/A,#N/A,FALSE,"masez (5)";#N/A,#N/A,FALSE,"masez (4)";#N/A,#N/A,FALSE,"masez (3)";#N/A,#N/A,FALSE,"masez (2)";#N/A,#N/A,FALSE,"GME";#N/A,#N/A,FALSE,"masez"}</definedName>
    <definedName name="ab" localSheetId="31" hidden="1">{#N/A,#N/A,FALSE,"masez (10)";#N/A,#N/A,FALSE,"masez (7)";#N/A,#N/A,FALSE,"masez (6)";#N/A,#N/A,FALSE,"masez (5)";#N/A,#N/A,FALSE,"masez (4)";#N/A,#N/A,FALSE,"masez (3)";#N/A,#N/A,FALSE,"masez (2)";#N/A,#N/A,FALSE,"GME";#N/A,#N/A,FALSE,"masez"}</definedName>
    <definedName name="ab" localSheetId="29" hidden="1">{#N/A,#N/A,FALSE,"masez (10)";#N/A,#N/A,FALSE,"masez (7)";#N/A,#N/A,FALSE,"masez (6)";#N/A,#N/A,FALSE,"masez (5)";#N/A,#N/A,FALSE,"masez (4)";#N/A,#N/A,FALSE,"masez (3)";#N/A,#N/A,FALSE,"masez (2)";#N/A,#N/A,FALSE,"GME";#N/A,#N/A,FALSE,"masez"}</definedName>
    <definedName name="ab" hidden="1">{#N/A,#N/A,FALSE,"masez (10)";#N/A,#N/A,FALSE,"masez (7)";#N/A,#N/A,FALSE,"masez (6)";#N/A,#N/A,FALSE,"masez (5)";#N/A,#N/A,FALSE,"masez (4)";#N/A,#N/A,FALSE,"masez (3)";#N/A,#N/A,FALSE,"masez (2)";#N/A,#N/A,FALSE,"GME";#N/A,#N/A,FALSE,"masez"}</definedName>
    <definedName name="ab_1" localSheetId="35" hidden="1">{#N/A,#N/A,FALSE,"masez (10)";#N/A,#N/A,FALSE,"masez (7)";#N/A,#N/A,FALSE,"masez (6)";#N/A,#N/A,FALSE,"masez (5)";#N/A,#N/A,FALSE,"masez (4)";#N/A,#N/A,FALSE,"masez (3)";#N/A,#N/A,FALSE,"masez (2)";#N/A,#N/A,FALSE,"GME";#N/A,#N/A,FALSE,"masez"}</definedName>
    <definedName name="ab_1" localSheetId="37" hidden="1">{#N/A,#N/A,FALSE,"masez (10)";#N/A,#N/A,FALSE,"masez (7)";#N/A,#N/A,FALSE,"masez (6)";#N/A,#N/A,FALSE,"masez (5)";#N/A,#N/A,FALSE,"masez (4)";#N/A,#N/A,FALSE,"masez (3)";#N/A,#N/A,FALSE,"masez (2)";#N/A,#N/A,FALSE,"GME";#N/A,#N/A,FALSE,"masez"}</definedName>
    <definedName name="ab_1" localSheetId="36" hidden="1">{#N/A,#N/A,FALSE,"masez (10)";#N/A,#N/A,FALSE,"masez (7)";#N/A,#N/A,FALSE,"masez (6)";#N/A,#N/A,FALSE,"masez (5)";#N/A,#N/A,FALSE,"masez (4)";#N/A,#N/A,FALSE,"masez (3)";#N/A,#N/A,FALSE,"masez (2)";#N/A,#N/A,FALSE,"GME";#N/A,#N/A,FALSE,"masez"}</definedName>
    <definedName name="ab_1" localSheetId="33" hidden="1">{#N/A,#N/A,FALSE,"masez (10)";#N/A,#N/A,FALSE,"masez (7)";#N/A,#N/A,FALSE,"masez (6)";#N/A,#N/A,FALSE,"masez (5)";#N/A,#N/A,FALSE,"masez (4)";#N/A,#N/A,FALSE,"masez (3)";#N/A,#N/A,FALSE,"masez (2)";#N/A,#N/A,FALSE,"GME";#N/A,#N/A,FALSE,"masez"}</definedName>
    <definedName name="ab_1" localSheetId="34" hidden="1">{#N/A,#N/A,FALSE,"masez (10)";#N/A,#N/A,FALSE,"masez (7)";#N/A,#N/A,FALSE,"masez (6)";#N/A,#N/A,FALSE,"masez (5)";#N/A,#N/A,FALSE,"masez (4)";#N/A,#N/A,FALSE,"masez (3)";#N/A,#N/A,FALSE,"masez (2)";#N/A,#N/A,FALSE,"GME";#N/A,#N/A,FALSE,"masez"}</definedName>
    <definedName name="ab_1" localSheetId="31" hidden="1">{#N/A,#N/A,FALSE,"masez (10)";#N/A,#N/A,FALSE,"masez (7)";#N/A,#N/A,FALSE,"masez (6)";#N/A,#N/A,FALSE,"masez (5)";#N/A,#N/A,FALSE,"masez (4)";#N/A,#N/A,FALSE,"masez (3)";#N/A,#N/A,FALSE,"masez (2)";#N/A,#N/A,FALSE,"GME";#N/A,#N/A,FALSE,"masez"}</definedName>
    <definedName name="ab_1" hidden="1">{#N/A,#N/A,FALSE,"masez (10)";#N/A,#N/A,FALSE,"masez (7)";#N/A,#N/A,FALSE,"masez (6)";#N/A,#N/A,FALSE,"masez (5)";#N/A,#N/A,FALSE,"masez (4)";#N/A,#N/A,FALSE,"masez (3)";#N/A,#N/A,FALSE,"masez (2)";#N/A,#N/A,FALSE,"GME";#N/A,#N/A,FALSE,"masez"}</definedName>
    <definedName name="ab_3423" localSheetId="35" hidden="1">{#N/A,#N/A,FALSE,"masez (10)";#N/A,#N/A,FALSE,"masez (7)";#N/A,#N/A,FALSE,"masez (6)";#N/A,#N/A,FALSE,"masez (5)";#N/A,#N/A,FALSE,"masez (4)";#N/A,#N/A,FALSE,"masez (3)";#N/A,#N/A,FALSE,"masez (2)";#N/A,#N/A,FALSE,"GME";#N/A,#N/A,FALSE,"masez"}</definedName>
    <definedName name="ab_3423" localSheetId="37" hidden="1">{#N/A,#N/A,FALSE,"masez (10)";#N/A,#N/A,FALSE,"masez (7)";#N/A,#N/A,FALSE,"masez (6)";#N/A,#N/A,FALSE,"masez (5)";#N/A,#N/A,FALSE,"masez (4)";#N/A,#N/A,FALSE,"masez (3)";#N/A,#N/A,FALSE,"masez (2)";#N/A,#N/A,FALSE,"GME";#N/A,#N/A,FALSE,"masez"}</definedName>
    <definedName name="ab_3423" localSheetId="36" hidden="1">{#N/A,#N/A,FALSE,"masez (10)";#N/A,#N/A,FALSE,"masez (7)";#N/A,#N/A,FALSE,"masez (6)";#N/A,#N/A,FALSE,"masez (5)";#N/A,#N/A,FALSE,"masez (4)";#N/A,#N/A,FALSE,"masez (3)";#N/A,#N/A,FALSE,"masez (2)";#N/A,#N/A,FALSE,"GME";#N/A,#N/A,FALSE,"masez"}</definedName>
    <definedName name="ab_3423" localSheetId="33" hidden="1">{#N/A,#N/A,FALSE,"masez (10)";#N/A,#N/A,FALSE,"masez (7)";#N/A,#N/A,FALSE,"masez (6)";#N/A,#N/A,FALSE,"masez (5)";#N/A,#N/A,FALSE,"masez (4)";#N/A,#N/A,FALSE,"masez (3)";#N/A,#N/A,FALSE,"masez (2)";#N/A,#N/A,FALSE,"GME";#N/A,#N/A,FALSE,"masez"}</definedName>
    <definedName name="ab_3423" localSheetId="34" hidden="1">{#N/A,#N/A,FALSE,"masez (10)";#N/A,#N/A,FALSE,"masez (7)";#N/A,#N/A,FALSE,"masez (6)";#N/A,#N/A,FALSE,"masez (5)";#N/A,#N/A,FALSE,"masez (4)";#N/A,#N/A,FALSE,"masez (3)";#N/A,#N/A,FALSE,"masez (2)";#N/A,#N/A,FALSE,"GME";#N/A,#N/A,FALSE,"masez"}</definedName>
    <definedName name="ab_3423" localSheetId="31" hidden="1">{#N/A,#N/A,FALSE,"masez (10)";#N/A,#N/A,FALSE,"masez (7)";#N/A,#N/A,FALSE,"masez (6)";#N/A,#N/A,FALSE,"masez (5)";#N/A,#N/A,FALSE,"masez (4)";#N/A,#N/A,FALSE,"masez (3)";#N/A,#N/A,FALSE,"masez (2)";#N/A,#N/A,FALSE,"GME";#N/A,#N/A,FALSE,"masez"}</definedName>
    <definedName name="ab_3423" hidden="1">{#N/A,#N/A,FALSE,"masez (10)";#N/A,#N/A,FALSE,"masez (7)";#N/A,#N/A,FALSE,"masez (6)";#N/A,#N/A,FALSE,"masez (5)";#N/A,#N/A,FALSE,"masez (4)";#N/A,#N/A,FALSE,"masez (3)";#N/A,#N/A,FALSE,"masez (2)";#N/A,#N/A,FALSE,"GME";#N/A,#N/A,FALSE,"masez"}</definedName>
    <definedName name="ab_R_BREAKDOWN_PART1">#REF!</definedName>
    <definedName name="ab_R_BREAKDOWN_PART2">#REF!</definedName>
    <definedName name="aba" localSheetId="35" hidden="1">{#N/A,#N/A,FALSE,"COVER1.XLS ";#N/A,#N/A,FALSE,"RACT1.XLS";#N/A,#N/A,FALSE,"RACT2.XLS";#N/A,#N/A,FALSE,"ECCMP";#N/A,#N/A,FALSE,"WELDER.XLS"}</definedName>
    <definedName name="aba" localSheetId="37" hidden="1">{#N/A,#N/A,FALSE,"COVER1.XLS ";#N/A,#N/A,FALSE,"RACT1.XLS";#N/A,#N/A,FALSE,"RACT2.XLS";#N/A,#N/A,FALSE,"ECCMP";#N/A,#N/A,FALSE,"WELDER.XLS"}</definedName>
    <definedName name="aba" localSheetId="36" hidden="1">{#N/A,#N/A,FALSE,"COVER1.XLS ";#N/A,#N/A,FALSE,"RACT1.XLS";#N/A,#N/A,FALSE,"RACT2.XLS";#N/A,#N/A,FALSE,"ECCMP";#N/A,#N/A,FALSE,"WELDER.XLS"}</definedName>
    <definedName name="aba" localSheetId="33" hidden="1">{#N/A,#N/A,FALSE,"COVER1.XLS ";#N/A,#N/A,FALSE,"RACT1.XLS";#N/A,#N/A,FALSE,"RACT2.XLS";#N/A,#N/A,FALSE,"ECCMP";#N/A,#N/A,FALSE,"WELDER.XLS"}</definedName>
    <definedName name="aba" localSheetId="34" hidden="1">{#N/A,#N/A,FALSE,"COVER1.XLS ";#N/A,#N/A,FALSE,"RACT1.XLS";#N/A,#N/A,FALSE,"RACT2.XLS";#N/A,#N/A,FALSE,"ECCMP";#N/A,#N/A,FALSE,"WELDER.XLS"}</definedName>
    <definedName name="aba" localSheetId="31" hidden="1">{#N/A,#N/A,FALSE,"COVER1.XLS ";#N/A,#N/A,FALSE,"RACT1.XLS";#N/A,#N/A,FALSE,"RACT2.XLS";#N/A,#N/A,FALSE,"ECCMP";#N/A,#N/A,FALSE,"WELDER.XLS"}</definedName>
    <definedName name="aba" hidden="1">{#N/A,#N/A,FALSE,"COVER1.XLS ";#N/A,#N/A,FALSE,"RACT1.XLS";#N/A,#N/A,FALSE,"RACT2.XLS";#N/A,#N/A,FALSE,"ECCMP";#N/A,#N/A,FALSE,"WELDER.XLS"}</definedName>
    <definedName name="ABARTH" localSheetId="35" hidden="1">{#N/A,#N/A,FALSE,"TEC-01";#N/A,#N/A,FALSE,"TEC - 02";#N/A,#N/A,FALSE,"TEC - 03";#N/A,#N/A,FALSE,"TEC - 04";#N/A,#N/A,FALSE,"TEC-07";#N/A,#N/A,FALSE,"TEC-08";#N/A,#N/A,FALSE,"TEC - 09A";#N/A,#N/A,FALSE,"TEC - 09B";#N/A,#N/A,FALSE,"TEC - 09C";#N/A,#N/A,FALSE,"TEC - 10";#N/A,#N/A,FALSE,"TEC-11"}</definedName>
    <definedName name="ABARTH" localSheetId="37" hidden="1">{#N/A,#N/A,FALSE,"TEC-01";#N/A,#N/A,FALSE,"TEC - 02";#N/A,#N/A,FALSE,"TEC - 03";#N/A,#N/A,FALSE,"TEC - 04";#N/A,#N/A,FALSE,"TEC-07";#N/A,#N/A,FALSE,"TEC-08";#N/A,#N/A,FALSE,"TEC - 09A";#N/A,#N/A,FALSE,"TEC - 09B";#N/A,#N/A,FALSE,"TEC - 09C";#N/A,#N/A,FALSE,"TEC - 10";#N/A,#N/A,FALSE,"TEC-11"}</definedName>
    <definedName name="ABARTH" localSheetId="36" hidden="1">{#N/A,#N/A,FALSE,"TEC-01";#N/A,#N/A,FALSE,"TEC - 02";#N/A,#N/A,FALSE,"TEC - 03";#N/A,#N/A,FALSE,"TEC - 04";#N/A,#N/A,FALSE,"TEC-07";#N/A,#N/A,FALSE,"TEC-08";#N/A,#N/A,FALSE,"TEC - 09A";#N/A,#N/A,FALSE,"TEC - 09B";#N/A,#N/A,FALSE,"TEC - 09C";#N/A,#N/A,FALSE,"TEC - 10";#N/A,#N/A,FALSE,"TEC-11"}</definedName>
    <definedName name="ABARTH" localSheetId="33" hidden="1">{#N/A,#N/A,FALSE,"TEC-01";#N/A,#N/A,FALSE,"TEC - 02";#N/A,#N/A,FALSE,"TEC - 03";#N/A,#N/A,FALSE,"TEC - 04";#N/A,#N/A,FALSE,"TEC-07";#N/A,#N/A,FALSE,"TEC-08";#N/A,#N/A,FALSE,"TEC - 09A";#N/A,#N/A,FALSE,"TEC - 09B";#N/A,#N/A,FALSE,"TEC - 09C";#N/A,#N/A,FALSE,"TEC - 10";#N/A,#N/A,FALSE,"TEC-11"}</definedName>
    <definedName name="ABARTH" localSheetId="34" hidden="1">{#N/A,#N/A,FALSE,"TEC-01";#N/A,#N/A,FALSE,"TEC - 02";#N/A,#N/A,FALSE,"TEC - 03";#N/A,#N/A,FALSE,"TEC - 04";#N/A,#N/A,FALSE,"TEC-07";#N/A,#N/A,FALSE,"TEC-08";#N/A,#N/A,FALSE,"TEC - 09A";#N/A,#N/A,FALSE,"TEC - 09B";#N/A,#N/A,FALSE,"TEC - 09C";#N/A,#N/A,FALSE,"TEC - 10";#N/A,#N/A,FALSE,"TEC-11"}</definedName>
    <definedName name="ABARTH" localSheetId="31" hidden="1">{#N/A,#N/A,FALSE,"TEC-01";#N/A,#N/A,FALSE,"TEC - 02";#N/A,#N/A,FALSE,"TEC - 03";#N/A,#N/A,FALSE,"TEC - 04";#N/A,#N/A,FALSE,"TEC-07";#N/A,#N/A,FALSE,"TEC-08";#N/A,#N/A,FALSE,"TEC - 09A";#N/A,#N/A,FALSE,"TEC - 09B";#N/A,#N/A,FALSE,"TEC - 09C";#N/A,#N/A,FALSE,"TEC - 10";#N/A,#N/A,FALSE,"TEC-11"}</definedName>
    <definedName name="ABARTH" hidden="1">{#N/A,#N/A,FALSE,"TEC-01";#N/A,#N/A,FALSE,"TEC - 02";#N/A,#N/A,FALSE,"TEC - 03";#N/A,#N/A,FALSE,"TEC - 04";#N/A,#N/A,FALSE,"TEC-07";#N/A,#N/A,FALSE,"TEC-08";#N/A,#N/A,FALSE,"TEC - 09A";#N/A,#N/A,FALSE,"TEC - 09B";#N/A,#N/A,FALSE,"TEC - 09C";#N/A,#N/A,FALSE,"TEC - 10";#N/A,#N/A,FALSE,"TEC-11"}</definedName>
    <definedName name="abarth_1" localSheetId="35" hidden="1">{#N/A,#N/A,FALSE,"TEC-01";#N/A,#N/A,FALSE,"TEC - 02";#N/A,#N/A,FALSE,"TEC - 03";#N/A,#N/A,FALSE,"TEC - 04";#N/A,#N/A,FALSE,"TEC-07";#N/A,#N/A,FALSE,"TEC-08";#N/A,#N/A,FALSE,"TEC - 09A";#N/A,#N/A,FALSE,"TEC - 09B";#N/A,#N/A,FALSE,"TEC - 09C";#N/A,#N/A,FALSE,"TEC - 10";#N/A,#N/A,FALSE,"TEC-11"}</definedName>
    <definedName name="abarth_1" localSheetId="37" hidden="1">{#N/A,#N/A,FALSE,"TEC-01";#N/A,#N/A,FALSE,"TEC - 02";#N/A,#N/A,FALSE,"TEC - 03";#N/A,#N/A,FALSE,"TEC - 04";#N/A,#N/A,FALSE,"TEC-07";#N/A,#N/A,FALSE,"TEC-08";#N/A,#N/A,FALSE,"TEC - 09A";#N/A,#N/A,FALSE,"TEC - 09B";#N/A,#N/A,FALSE,"TEC - 09C";#N/A,#N/A,FALSE,"TEC - 10";#N/A,#N/A,FALSE,"TEC-11"}</definedName>
    <definedName name="abarth_1" localSheetId="36" hidden="1">{#N/A,#N/A,FALSE,"TEC-01";#N/A,#N/A,FALSE,"TEC - 02";#N/A,#N/A,FALSE,"TEC - 03";#N/A,#N/A,FALSE,"TEC - 04";#N/A,#N/A,FALSE,"TEC-07";#N/A,#N/A,FALSE,"TEC-08";#N/A,#N/A,FALSE,"TEC - 09A";#N/A,#N/A,FALSE,"TEC - 09B";#N/A,#N/A,FALSE,"TEC - 09C";#N/A,#N/A,FALSE,"TEC - 10";#N/A,#N/A,FALSE,"TEC-11"}</definedName>
    <definedName name="abarth_1" localSheetId="33" hidden="1">{#N/A,#N/A,FALSE,"TEC-01";#N/A,#N/A,FALSE,"TEC - 02";#N/A,#N/A,FALSE,"TEC - 03";#N/A,#N/A,FALSE,"TEC - 04";#N/A,#N/A,FALSE,"TEC-07";#N/A,#N/A,FALSE,"TEC-08";#N/A,#N/A,FALSE,"TEC - 09A";#N/A,#N/A,FALSE,"TEC - 09B";#N/A,#N/A,FALSE,"TEC - 09C";#N/A,#N/A,FALSE,"TEC - 10";#N/A,#N/A,FALSE,"TEC-11"}</definedName>
    <definedName name="abarth_1" localSheetId="34" hidden="1">{#N/A,#N/A,FALSE,"TEC-01";#N/A,#N/A,FALSE,"TEC - 02";#N/A,#N/A,FALSE,"TEC - 03";#N/A,#N/A,FALSE,"TEC - 04";#N/A,#N/A,FALSE,"TEC-07";#N/A,#N/A,FALSE,"TEC-08";#N/A,#N/A,FALSE,"TEC - 09A";#N/A,#N/A,FALSE,"TEC - 09B";#N/A,#N/A,FALSE,"TEC - 09C";#N/A,#N/A,FALSE,"TEC - 10";#N/A,#N/A,FALSE,"TEC-11"}</definedName>
    <definedName name="abarth_1" localSheetId="31" hidden="1">{#N/A,#N/A,FALSE,"TEC-01";#N/A,#N/A,FALSE,"TEC - 02";#N/A,#N/A,FALSE,"TEC - 03";#N/A,#N/A,FALSE,"TEC - 04";#N/A,#N/A,FALSE,"TEC-07";#N/A,#N/A,FALSE,"TEC-08";#N/A,#N/A,FALSE,"TEC - 09A";#N/A,#N/A,FALSE,"TEC - 09B";#N/A,#N/A,FALSE,"TEC - 09C";#N/A,#N/A,FALSE,"TEC - 10";#N/A,#N/A,FALSE,"TEC-11"}</definedName>
    <definedName name="abarth_1" hidden="1">{#N/A,#N/A,FALSE,"TEC-01";#N/A,#N/A,FALSE,"TEC - 02";#N/A,#N/A,FALSE,"TEC - 03";#N/A,#N/A,FALSE,"TEC - 04";#N/A,#N/A,FALSE,"TEC-07";#N/A,#N/A,FALSE,"TEC-08";#N/A,#N/A,FALSE,"TEC - 09A";#N/A,#N/A,FALSE,"TEC - 09B";#N/A,#N/A,FALSE,"TEC - 09C";#N/A,#N/A,FALSE,"TEC - 10";#N/A,#N/A,FALSE,"TEC-11"}</definedName>
    <definedName name="abarth1" localSheetId="35" hidden="1">{#N/A,#N/A,FALSE,"TEC-01";#N/A,#N/A,FALSE,"TEC - 02";#N/A,#N/A,FALSE,"TEC - 03";#N/A,#N/A,FALSE,"TEC - 04";#N/A,#N/A,FALSE,"TEC-07";#N/A,#N/A,FALSE,"TEC-08";#N/A,#N/A,FALSE,"TEC - 09A";#N/A,#N/A,FALSE,"TEC - 09B";#N/A,#N/A,FALSE,"TEC - 09C";#N/A,#N/A,FALSE,"TEC - 10";#N/A,#N/A,FALSE,"TEC-11"}</definedName>
    <definedName name="abarth1" localSheetId="37" hidden="1">{#N/A,#N/A,FALSE,"TEC-01";#N/A,#N/A,FALSE,"TEC - 02";#N/A,#N/A,FALSE,"TEC - 03";#N/A,#N/A,FALSE,"TEC - 04";#N/A,#N/A,FALSE,"TEC-07";#N/A,#N/A,FALSE,"TEC-08";#N/A,#N/A,FALSE,"TEC - 09A";#N/A,#N/A,FALSE,"TEC - 09B";#N/A,#N/A,FALSE,"TEC - 09C";#N/A,#N/A,FALSE,"TEC - 10";#N/A,#N/A,FALSE,"TEC-11"}</definedName>
    <definedName name="abarth1" localSheetId="36" hidden="1">{#N/A,#N/A,FALSE,"TEC-01";#N/A,#N/A,FALSE,"TEC - 02";#N/A,#N/A,FALSE,"TEC - 03";#N/A,#N/A,FALSE,"TEC - 04";#N/A,#N/A,FALSE,"TEC-07";#N/A,#N/A,FALSE,"TEC-08";#N/A,#N/A,FALSE,"TEC - 09A";#N/A,#N/A,FALSE,"TEC - 09B";#N/A,#N/A,FALSE,"TEC - 09C";#N/A,#N/A,FALSE,"TEC - 10";#N/A,#N/A,FALSE,"TEC-11"}</definedName>
    <definedName name="abarth1" localSheetId="33" hidden="1">{#N/A,#N/A,FALSE,"TEC-01";#N/A,#N/A,FALSE,"TEC - 02";#N/A,#N/A,FALSE,"TEC - 03";#N/A,#N/A,FALSE,"TEC - 04";#N/A,#N/A,FALSE,"TEC-07";#N/A,#N/A,FALSE,"TEC-08";#N/A,#N/A,FALSE,"TEC - 09A";#N/A,#N/A,FALSE,"TEC - 09B";#N/A,#N/A,FALSE,"TEC - 09C";#N/A,#N/A,FALSE,"TEC - 10";#N/A,#N/A,FALSE,"TEC-11"}</definedName>
    <definedName name="abarth1" localSheetId="34" hidden="1">{#N/A,#N/A,FALSE,"TEC-01";#N/A,#N/A,FALSE,"TEC - 02";#N/A,#N/A,FALSE,"TEC - 03";#N/A,#N/A,FALSE,"TEC - 04";#N/A,#N/A,FALSE,"TEC-07";#N/A,#N/A,FALSE,"TEC-08";#N/A,#N/A,FALSE,"TEC - 09A";#N/A,#N/A,FALSE,"TEC - 09B";#N/A,#N/A,FALSE,"TEC - 09C";#N/A,#N/A,FALSE,"TEC - 10";#N/A,#N/A,FALSE,"TEC-11"}</definedName>
    <definedName name="abarth1" localSheetId="31" hidden="1">{#N/A,#N/A,FALSE,"TEC-01";#N/A,#N/A,FALSE,"TEC - 02";#N/A,#N/A,FALSE,"TEC - 03";#N/A,#N/A,FALSE,"TEC - 04";#N/A,#N/A,FALSE,"TEC-07";#N/A,#N/A,FALSE,"TEC-08";#N/A,#N/A,FALSE,"TEC - 09A";#N/A,#N/A,FALSE,"TEC - 09B";#N/A,#N/A,FALSE,"TEC - 09C";#N/A,#N/A,FALSE,"TEC - 10";#N/A,#N/A,FALSE,"TEC-11"}</definedName>
    <definedName name="abarth1" hidden="1">{#N/A,#N/A,FALSE,"TEC-01";#N/A,#N/A,FALSE,"TEC - 02";#N/A,#N/A,FALSE,"TEC - 03";#N/A,#N/A,FALSE,"TEC - 04";#N/A,#N/A,FALSE,"TEC-07";#N/A,#N/A,FALSE,"TEC-08";#N/A,#N/A,FALSE,"TEC - 09A";#N/A,#N/A,FALSE,"TEC - 09B";#N/A,#N/A,FALSE,"TEC - 09C";#N/A,#N/A,FALSE,"TEC - 10";#N/A,#N/A,FALSE,"TEC-11"}</definedName>
    <definedName name="abb"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bb"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bb"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bb"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bb"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bb"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bb"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bba"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35" hidden="1">{#N/A,#N/A,FALSE,"SumD";#N/A,#N/A,FALSE,"ElecD";#N/A,#N/A,FALSE,"MechD";#N/A,#N/A,FALSE,"GeotD";#N/A,#N/A,FALSE,"PrcsD";#N/A,#N/A,FALSE,"TunnD";#N/A,#N/A,FALSE,"CivlD";#N/A,#N/A,FALSE,"NtwkD";#N/A,#N/A,FALSE,"EstgD";#N/A,#N/A,FALSE,"PEngD"}</definedName>
    <definedName name="abbb" localSheetId="37" hidden="1">{#N/A,#N/A,FALSE,"SumD";#N/A,#N/A,FALSE,"ElecD";#N/A,#N/A,FALSE,"MechD";#N/A,#N/A,FALSE,"GeotD";#N/A,#N/A,FALSE,"PrcsD";#N/A,#N/A,FALSE,"TunnD";#N/A,#N/A,FALSE,"CivlD";#N/A,#N/A,FALSE,"NtwkD";#N/A,#N/A,FALSE,"EstgD";#N/A,#N/A,FALSE,"PEngD"}</definedName>
    <definedName name="abbb" localSheetId="36" hidden="1">{#N/A,#N/A,FALSE,"SumD";#N/A,#N/A,FALSE,"ElecD";#N/A,#N/A,FALSE,"MechD";#N/A,#N/A,FALSE,"GeotD";#N/A,#N/A,FALSE,"PrcsD";#N/A,#N/A,FALSE,"TunnD";#N/A,#N/A,FALSE,"CivlD";#N/A,#N/A,FALSE,"NtwkD";#N/A,#N/A,FALSE,"EstgD";#N/A,#N/A,FALSE,"PEngD"}</definedName>
    <definedName name="abbb" localSheetId="33" hidden="1">{#N/A,#N/A,FALSE,"SumD";#N/A,#N/A,FALSE,"ElecD";#N/A,#N/A,FALSE,"MechD";#N/A,#N/A,FALSE,"GeotD";#N/A,#N/A,FALSE,"PrcsD";#N/A,#N/A,FALSE,"TunnD";#N/A,#N/A,FALSE,"CivlD";#N/A,#N/A,FALSE,"NtwkD";#N/A,#N/A,FALSE,"EstgD";#N/A,#N/A,FALSE,"PEngD"}</definedName>
    <definedName name="abbb" localSheetId="34" hidden="1">{#N/A,#N/A,FALSE,"SumD";#N/A,#N/A,FALSE,"ElecD";#N/A,#N/A,FALSE,"MechD";#N/A,#N/A,FALSE,"GeotD";#N/A,#N/A,FALSE,"PrcsD";#N/A,#N/A,FALSE,"TunnD";#N/A,#N/A,FALSE,"CivlD";#N/A,#N/A,FALSE,"NtwkD";#N/A,#N/A,FALSE,"EstgD";#N/A,#N/A,FALSE,"PEngD"}</definedName>
    <definedName name="abbb" localSheetId="31" hidden="1">{#N/A,#N/A,FALSE,"SumD";#N/A,#N/A,FALSE,"ElecD";#N/A,#N/A,FALSE,"MechD";#N/A,#N/A,FALSE,"GeotD";#N/A,#N/A,FALSE,"PrcsD";#N/A,#N/A,FALSE,"TunnD";#N/A,#N/A,FALSE,"CivlD";#N/A,#N/A,FALSE,"NtwkD";#N/A,#N/A,FALSE,"EstgD";#N/A,#N/A,FALSE,"PEngD"}</definedName>
    <definedName name="abbb" hidden="1">{#N/A,#N/A,FALSE,"SumD";#N/A,#N/A,FALSE,"ElecD";#N/A,#N/A,FALSE,"MechD";#N/A,#N/A,FALSE,"GeotD";#N/A,#N/A,FALSE,"PrcsD";#N/A,#N/A,FALSE,"TunnD";#N/A,#N/A,FALSE,"CivlD";#N/A,#N/A,FALSE,"NtwkD";#N/A,#N/A,FALSE,"EstgD";#N/A,#N/A,FALSE,"PEngD"}</definedName>
    <definedName name="abbbd" localSheetId="35" hidden="1">{#N/A,#N/A,FALSE,"SumD";#N/A,#N/A,FALSE,"ElecD";#N/A,#N/A,FALSE,"MechD";#N/A,#N/A,FALSE,"GeotD";#N/A,#N/A,FALSE,"PrcsD";#N/A,#N/A,FALSE,"TunnD";#N/A,#N/A,FALSE,"CivlD";#N/A,#N/A,FALSE,"NtwkD";#N/A,#N/A,FALSE,"EstgD";#N/A,#N/A,FALSE,"PEngD"}</definedName>
    <definedName name="abbbd" localSheetId="37" hidden="1">{#N/A,#N/A,FALSE,"SumD";#N/A,#N/A,FALSE,"ElecD";#N/A,#N/A,FALSE,"MechD";#N/A,#N/A,FALSE,"GeotD";#N/A,#N/A,FALSE,"PrcsD";#N/A,#N/A,FALSE,"TunnD";#N/A,#N/A,FALSE,"CivlD";#N/A,#N/A,FALSE,"NtwkD";#N/A,#N/A,FALSE,"EstgD";#N/A,#N/A,FALSE,"PEngD"}</definedName>
    <definedName name="abbbd" localSheetId="36" hidden="1">{#N/A,#N/A,FALSE,"SumD";#N/A,#N/A,FALSE,"ElecD";#N/A,#N/A,FALSE,"MechD";#N/A,#N/A,FALSE,"GeotD";#N/A,#N/A,FALSE,"PrcsD";#N/A,#N/A,FALSE,"TunnD";#N/A,#N/A,FALSE,"CivlD";#N/A,#N/A,FALSE,"NtwkD";#N/A,#N/A,FALSE,"EstgD";#N/A,#N/A,FALSE,"PEngD"}</definedName>
    <definedName name="abbbd" localSheetId="33" hidden="1">{#N/A,#N/A,FALSE,"SumD";#N/A,#N/A,FALSE,"ElecD";#N/A,#N/A,FALSE,"MechD";#N/A,#N/A,FALSE,"GeotD";#N/A,#N/A,FALSE,"PrcsD";#N/A,#N/A,FALSE,"TunnD";#N/A,#N/A,FALSE,"CivlD";#N/A,#N/A,FALSE,"NtwkD";#N/A,#N/A,FALSE,"EstgD";#N/A,#N/A,FALSE,"PEngD"}</definedName>
    <definedName name="abbbd" localSheetId="34" hidden="1">{#N/A,#N/A,FALSE,"SumD";#N/A,#N/A,FALSE,"ElecD";#N/A,#N/A,FALSE,"MechD";#N/A,#N/A,FALSE,"GeotD";#N/A,#N/A,FALSE,"PrcsD";#N/A,#N/A,FALSE,"TunnD";#N/A,#N/A,FALSE,"CivlD";#N/A,#N/A,FALSE,"NtwkD";#N/A,#N/A,FALSE,"EstgD";#N/A,#N/A,FALSE,"PEngD"}</definedName>
    <definedName name="abbbd" localSheetId="31" hidden="1">{#N/A,#N/A,FALSE,"SumD";#N/A,#N/A,FALSE,"ElecD";#N/A,#N/A,FALSE,"MechD";#N/A,#N/A,FALSE,"GeotD";#N/A,#N/A,FALSE,"PrcsD";#N/A,#N/A,FALSE,"TunnD";#N/A,#N/A,FALSE,"CivlD";#N/A,#N/A,FALSE,"NtwkD";#N/A,#N/A,FALSE,"EstgD";#N/A,#N/A,FALSE,"PEngD"}</definedName>
    <definedName name="abbbd" hidden="1">{#N/A,#N/A,FALSE,"SumD";#N/A,#N/A,FALSE,"ElecD";#N/A,#N/A,FALSE,"MechD";#N/A,#N/A,FALSE,"GeotD";#N/A,#N/A,FALSE,"PrcsD";#N/A,#N/A,FALSE,"TunnD";#N/A,#N/A,FALSE,"CivlD";#N/A,#N/A,FALSE,"NtwkD";#N/A,#N/A,FALSE,"EstgD";#N/A,#N/A,FALSE,"PEngD"}</definedName>
    <definedName name="ABC" localSheetId="35" hidden="1">{#N/A,#N/A,FALSE,"Total_OC015";#N/A,#N/A,FALSE,"ADMIN";#N/A,#N/A,FALSE,"PROCES";#N/A,#N/A,FALSE,"mecan";#N/A,#N/A,FALSE,"civil";#N/A,#N/A,FALSE,"CAÑER";#N/A,#N/A,FALSE,"ELEC";#N/A,#N/A,FALSE,"INSTR"}</definedName>
    <definedName name="ABC" localSheetId="37" hidden="1">{#N/A,#N/A,FALSE,"Total_OC015";#N/A,#N/A,FALSE,"ADMIN";#N/A,#N/A,FALSE,"PROCES";#N/A,#N/A,FALSE,"mecan";#N/A,#N/A,FALSE,"civil";#N/A,#N/A,FALSE,"CAÑER";#N/A,#N/A,FALSE,"ELEC";#N/A,#N/A,FALSE,"INSTR"}</definedName>
    <definedName name="ABC" localSheetId="36" hidden="1">{#N/A,#N/A,FALSE,"Total_OC015";#N/A,#N/A,FALSE,"ADMIN";#N/A,#N/A,FALSE,"PROCES";#N/A,#N/A,FALSE,"mecan";#N/A,#N/A,FALSE,"civil";#N/A,#N/A,FALSE,"CAÑER";#N/A,#N/A,FALSE,"ELEC";#N/A,#N/A,FALSE,"INSTR"}</definedName>
    <definedName name="abc" localSheetId="3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 localSheetId="33" hidden="1">{#N/A,#N/A,FALSE,"Total_OC015";#N/A,#N/A,FALSE,"ADMIN";#N/A,#N/A,FALSE,"PROCES";#N/A,#N/A,FALSE,"mecan";#N/A,#N/A,FALSE,"civil";#N/A,#N/A,FALSE,"CAÑER";#N/A,#N/A,FALSE,"ELEC";#N/A,#N/A,FALSE,"INSTR"}</definedName>
    <definedName name="ABC" localSheetId="34" hidden="1">{#N/A,#N/A,FALSE,"Total_OC015";#N/A,#N/A,FALSE,"ADMIN";#N/A,#N/A,FALSE,"PROCES";#N/A,#N/A,FALSE,"mecan";#N/A,#N/A,FALSE,"civil";#N/A,#N/A,FALSE,"CAÑER";#N/A,#N/A,FALSE,"ELEC";#N/A,#N/A,FALSE,"INSTR"}</definedName>
    <definedName name="abc" localSheetId="31">#REF!</definedName>
    <definedName name="abc" localSheetId="2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_1" localSheetId="35" hidden="1">{#N/A,#N/A,FALSE,"Total_OC015";#N/A,#N/A,FALSE,"ADMIN";#N/A,#N/A,FALSE,"PROCES";#N/A,#N/A,FALSE,"mecan";#N/A,#N/A,FALSE,"civil";#N/A,#N/A,FALSE,"CAÑER";#N/A,#N/A,FALSE,"ELEC";#N/A,#N/A,FALSE,"INSTR"}</definedName>
    <definedName name="ABC_1" localSheetId="37" hidden="1">{#N/A,#N/A,FALSE,"Total_OC015";#N/A,#N/A,FALSE,"ADMIN";#N/A,#N/A,FALSE,"PROCES";#N/A,#N/A,FALSE,"mecan";#N/A,#N/A,FALSE,"civil";#N/A,#N/A,FALSE,"CAÑER";#N/A,#N/A,FALSE,"ELEC";#N/A,#N/A,FALSE,"INSTR"}</definedName>
    <definedName name="ABC_1" localSheetId="36" hidden="1">{#N/A,#N/A,FALSE,"Total_OC015";#N/A,#N/A,FALSE,"ADMIN";#N/A,#N/A,FALSE,"PROCES";#N/A,#N/A,FALSE,"mecan";#N/A,#N/A,FALSE,"civil";#N/A,#N/A,FALSE,"CAÑER";#N/A,#N/A,FALSE,"ELEC";#N/A,#N/A,FALSE,"INSTR"}</definedName>
    <definedName name="ABC_1" localSheetId="33" hidden="1">{#N/A,#N/A,FALSE,"Total_OC015";#N/A,#N/A,FALSE,"ADMIN";#N/A,#N/A,FALSE,"PROCES";#N/A,#N/A,FALSE,"mecan";#N/A,#N/A,FALSE,"civil";#N/A,#N/A,FALSE,"CAÑER";#N/A,#N/A,FALSE,"ELEC";#N/A,#N/A,FALSE,"INSTR"}</definedName>
    <definedName name="ABC_1" localSheetId="34" hidden="1">{#N/A,#N/A,FALSE,"Total_OC015";#N/A,#N/A,FALSE,"ADMIN";#N/A,#N/A,FALSE,"PROCES";#N/A,#N/A,FALSE,"mecan";#N/A,#N/A,FALSE,"civil";#N/A,#N/A,FALSE,"CAÑER";#N/A,#N/A,FALSE,"ELEC";#N/A,#N/A,FALSE,"INSTR"}</definedName>
    <definedName name="ABC_1" localSheetId="31" hidden="1">{#N/A,#N/A,FALSE,"Total_OC015";#N/A,#N/A,FALSE,"ADMIN";#N/A,#N/A,FALSE,"PROCES";#N/A,#N/A,FALSE,"mecan";#N/A,#N/A,FALSE,"civil";#N/A,#N/A,FALSE,"CAÑER";#N/A,#N/A,FALSE,"ELEC";#N/A,#N/A,FALSE,"INSTR"}</definedName>
    <definedName name="ABC_1" hidden="1">{#N/A,#N/A,FALSE,"Total_OC015";#N/A,#N/A,FALSE,"ADMIN";#N/A,#N/A,FALSE,"PROCES";#N/A,#N/A,FALSE,"mecan";#N/A,#N/A,FALSE,"civil";#N/A,#N/A,FALSE,"CAÑER";#N/A,#N/A,FALSE,"ELEC";#N/A,#N/A,FALSE,"INSTR"}</definedName>
    <definedName name="ABCCXBCXB" localSheetId="35" hidden="1">{#N/A,#N/A,TRUE,"1842CWN0"}</definedName>
    <definedName name="ABCCXBCXB" localSheetId="37" hidden="1">{#N/A,#N/A,TRUE,"1842CWN0"}</definedName>
    <definedName name="ABCCXBCXB" localSheetId="36" hidden="1">{#N/A,#N/A,TRUE,"1842CWN0"}</definedName>
    <definedName name="ABCCXBCXB" localSheetId="33" hidden="1">{#N/A,#N/A,TRUE,"1842CWN0"}</definedName>
    <definedName name="ABCCXBCXB" localSheetId="34" hidden="1">{#N/A,#N/A,TRUE,"1842CWN0"}</definedName>
    <definedName name="ABCCXBCXB" localSheetId="31" hidden="1">{#N/A,#N/A,TRUE,"1842CWN0"}</definedName>
    <definedName name="ABCCXBCXB" hidden="1">{#N/A,#N/A,TRUE,"1842CWN0"}</definedName>
    <definedName name="abcd" localSheetId="31">#REF!</definedName>
    <definedName name="ABCD" hidden="1">#REF!</definedName>
    <definedName name="abcd1234">#REF!</definedName>
    <definedName name="abcdef" hidden="1">{"'PXR_6500'!$A$1:$I$124"}</definedName>
    <definedName name="Abhimanyu" localSheetId="35" hidden="1">{#N/A,#N/A,FALSE,"COVER1.XLS ";#N/A,#N/A,FALSE,"RACT1.XLS";#N/A,#N/A,FALSE,"RACT2.XLS";#N/A,#N/A,FALSE,"ECCMP";#N/A,#N/A,FALSE,"WELDER.XLS"}</definedName>
    <definedName name="Abhimanyu" localSheetId="37" hidden="1">{#N/A,#N/A,FALSE,"COVER1.XLS ";#N/A,#N/A,FALSE,"RACT1.XLS";#N/A,#N/A,FALSE,"RACT2.XLS";#N/A,#N/A,FALSE,"ECCMP";#N/A,#N/A,FALSE,"WELDER.XLS"}</definedName>
    <definedName name="Abhimanyu" localSheetId="36" hidden="1">{#N/A,#N/A,FALSE,"COVER1.XLS ";#N/A,#N/A,FALSE,"RACT1.XLS";#N/A,#N/A,FALSE,"RACT2.XLS";#N/A,#N/A,FALSE,"ECCMP";#N/A,#N/A,FALSE,"WELDER.XLS"}</definedName>
    <definedName name="Abhimanyu" localSheetId="33" hidden="1">{#N/A,#N/A,FALSE,"COVER1.XLS ";#N/A,#N/A,FALSE,"RACT1.XLS";#N/A,#N/A,FALSE,"RACT2.XLS";#N/A,#N/A,FALSE,"ECCMP";#N/A,#N/A,FALSE,"WELDER.XLS"}</definedName>
    <definedName name="Abhimanyu" localSheetId="34" hidden="1">{#N/A,#N/A,FALSE,"COVER1.XLS ";#N/A,#N/A,FALSE,"RACT1.XLS";#N/A,#N/A,FALSE,"RACT2.XLS";#N/A,#N/A,FALSE,"ECCMP";#N/A,#N/A,FALSE,"WELDER.XLS"}</definedName>
    <definedName name="Abhimanyu" localSheetId="31" hidden="1">{#N/A,#N/A,FALSE,"COVER1.XLS ";#N/A,#N/A,FALSE,"RACT1.XLS";#N/A,#N/A,FALSE,"RACT2.XLS";#N/A,#N/A,FALSE,"ECCMP";#N/A,#N/A,FALSE,"WELDER.XLS"}</definedName>
    <definedName name="Abhimanyu" hidden="1">{#N/A,#N/A,FALSE,"COVER1.XLS ";#N/A,#N/A,FALSE,"RACT1.XLS";#N/A,#N/A,FALSE,"RACT2.XLS";#N/A,#N/A,FALSE,"ECCMP";#N/A,#N/A,FALSE,"WELDER.XLS"}</definedName>
    <definedName name="ABN" hidden="1">{"'PXR_6500'!$A$1:$I$124"}</definedName>
    <definedName name="ABNMJG64" localSheetId="35"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ABNMJG64" localSheetId="37"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ABNMJG64" localSheetId="36"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ABNMJG64" localSheetId="33"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ABNMJG64" localSheetId="34"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ABNMJG64" localSheetId="31"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ABNMJG64"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aboaaaa"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boaaaa"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boaaaa"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boaaaa"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boaaaa"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boaaaa"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boaaa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BR">#REF!</definedName>
    <definedName name="ABRACT">#REF!</definedName>
    <definedName name="ABRANT">#REF!</definedName>
    <definedName name="ABRASIVO" localSheetId="31">#REF!</definedName>
    <definedName name="ABRASIVO">!#REF!</definedName>
    <definedName name="ABRASIVO01" localSheetId="31">#REF!</definedName>
    <definedName name="ABRASIVO01">!#REF!</definedName>
    <definedName name="ABRASIVO02" localSheetId="31">#REF!</definedName>
    <definedName name="ABRASIVO02">!#REF!</definedName>
    <definedName name="ABRAZ" localSheetId="31">#REF!</definedName>
    <definedName name="ABRAZ">!#REF!</definedName>
    <definedName name="abril" localSheetId="35" hidden="1">{#N/A,#N/A,FALSE,"SumD";#N/A,#N/A,FALSE,"ElecD";#N/A,#N/A,FALSE,"MechD";#N/A,#N/A,FALSE,"GeotD";#N/A,#N/A,FALSE,"PrcsD";#N/A,#N/A,FALSE,"TunnD";#N/A,#N/A,FALSE,"CivlD";#N/A,#N/A,FALSE,"NtwkD";#N/A,#N/A,FALSE,"EstgD";#N/A,#N/A,FALSE,"PEngD"}</definedName>
    <definedName name="abril" localSheetId="37" hidden="1">{#N/A,#N/A,FALSE,"SumD";#N/A,#N/A,FALSE,"ElecD";#N/A,#N/A,FALSE,"MechD";#N/A,#N/A,FALSE,"GeotD";#N/A,#N/A,FALSE,"PrcsD";#N/A,#N/A,FALSE,"TunnD";#N/A,#N/A,FALSE,"CivlD";#N/A,#N/A,FALSE,"NtwkD";#N/A,#N/A,FALSE,"EstgD";#N/A,#N/A,FALSE,"PEngD"}</definedName>
    <definedName name="abril" localSheetId="36" hidden="1">{#N/A,#N/A,FALSE,"SumD";#N/A,#N/A,FALSE,"ElecD";#N/A,#N/A,FALSE,"MechD";#N/A,#N/A,FALSE,"GeotD";#N/A,#N/A,FALSE,"PrcsD";#N/A,#N/A,FALSE,"TunnD";#N/A,#N/A,FALSE,"CivlD";#N/A,#N/A,FALSE,"NtwkD";#N/A,#N/A,FALSE,"EstgD";#N/A,#N/A,FALSE,"PEngD"}</definedName>
    <definedName name="abril" localSheetId="33" hidden="1">{#N/A,#N/A,FALSE,"SumD";#N/A,#N/A,FALSE,"ElecD";#N/A,#N/A,FALSE,"MechD";#N/A,#N/A,FALSE,"GeotD";#N/A,#N/A,FALSE,"PrcsD";#N/A,#N/A,FALSE,"TunnD";#N/A,#N/A,FALSE,"CivlD";#N/A,#N/A,FALSE,"NtwkD";#N/A,#N/A,FALSE,"EstgD";#N/A,#N/A,FALSE,"PEngD"}</definedName>
    <definedName name="abril" localSheetId="34" hidden="1">{#N/A,#N/A,FALSE,"SumD";#N/A,#N/A,FALSE,"ElecD";#N/A,#N/A,FALSE,"MechD";#N/A,#N/A,FALSE,"GeotD";#N/A,#N/A,FALSE,"PrcsD";#N/A,#N/A,FALSE,"TunnD";#N/A,#N/A,FALSE,"CivlD";#N/A,#N/A,FALSE,"NtwkD";#N/A,#N/A,FALSE,"EstgD";#N/A,#N/A,FALSE,"PEngD"}</definedName>
    <definedName name="abril" localSheetId="31" hidden="1">{#N/A,#N/A,FALSE,"SumD";#N/A,#N/A,FALSE,"ElecD";#N/A,#N/A,FALSE,"MechD";#N/A,#N/A,FALSE,"GeotD";#N/A,#N/A,FALSE,"PrcsD";#N/A,#N/A,FALSE,"TunnD";#N/A,#N/A,FALSE,"CivlD";#N/A,#N/A,FALSE,"NtwkD";#N/A,#N/A,FALSE,"EstgD";#N/A,#N/A,FALSE,"PEngD"}</definedName>
    <definedName name="abril" hidden="1">{#N/A,#N/A,FALSE,"SumD";#N/A,#N/A,FALSE,"ElecD";#N/A,#N/A,FALSE,"MechD";#N/A,#N/A,FALSE,"GeotD";#N/A,#N/A,FALSE,"PrcsD";#N/A,#N/A,FALSE,"TunnD";#N/A,#N/A,FALSE,"CivlD";#N/A,#N/A,FALSE,"NtwkD";#N/A,#N/A,FALSE,"EstgD";#N/A,#N/A,FALSE,"PEngD"}</definedName>
    <definedName name="abril1" localSheetId="35" hidden="1">{#N/A,#N/A,FALSE,"SumD";#N/A,#N/A,FALSE,"ElecD";#N/A,#N/A,FALSE,"MechD";#N/A,#N/A,FALSE,"GeotD";#N/A,#N/A,FALSE,"PrcsD";#N/A,#N/A,FALSE,"TunnD";#N/A,#N/A,FALSE,"CivlD";#N/A,#N/A,FALSE,"NtwkD";#N/A,#N/A,FALSE,"EstgD";#N/A,#N/A,FALSE,"PEngD"}</definedName>
    <definedName name="abril1" localSheetId="37" hidden="1">{#N/A,#N/A,FALSE,"SumD";#N/A,#N/A,FALSE,"ElecD";#N/A,#N/A,FALSE,"MechD";#N/A,#N/A,FALSE,"GeotD";#N/A,#N/A,FALSE,"PrcsD";#N/A,#N/A,FALSE,"TunnD";#N/A,#N/A,FALSE,"CivlD";#N/A,#N/A,FALSE,"NtwkD";#N/A,#N/A,FALSE,"EstgD";#N/A,#N/A,FALSE,"PEngD"}</definedName>
    <definedName name="abril1" localSheetId="36" hidden="1">{#N/A,#N/A,FALSE,"SumD";#N/A,#N/A,FALSE,"ElecD";#N/A,#N/A,FALSE,"MechD";#N/A,#N/A,FALSE,"GeotD";#N/A,#N/A,FALSE,"PrcsD";#N/A,#N/A,FALSE,"TunnD";#N/A,#N/A,FALSE,"CivlD";#N/A,#N/A,FALSE,"NtwkD";#N/A,#N/A,FALSE,"EstgD";#N/A,#N/A,FALSE,"PEngD"}</definedName>
    <definedName name="abril1" localSheetId="33" hidden="1">{#N/A,#N/A,FALSE,"SumD";#N/A,#N/A,FALSE,"ElecD";#N/A,#N/A,FALSE,"MechD";#N/A,#N/A,FALSE,"GeotD";#N/A,#N/A,FALSE,"PrcsD";#N/A,#N/A,FALSE,"TunnD";#N/A,#N/A,FALSE,"CivlD";#N/A,#N/A,FALSE,"NtwkD";#N/A,#N/A,FALSE,"EstgD";#N/A,#N/A,FALSE,"PEngD"}</definedName>
    <definedName name="abril1" localSheetId="34" hidden="1">{#N/A,#N/A,FALSE,"SumD";#N/A,#N/A,FALSE,"ElecD";#N/A,#N/A,FALSE,"MechD";#N/A,#N/A,FALSE,"GeotD";#N/A,#N/A,FALSE,"PrcsD";#N/A,#N/A,FALSE,"TunnD";#N/A,#N/A,FALSE,"CivlD";#N/A,#N/A,FALSE,"NtwkD";#N/A,#N/A,FALSE,"EstgD";#N/A,#N/A,FALSE,"PEngD"}</definedName>
    <definedName name="abril1" localSheetId="31" hidden="1">{#N/A,#N/A,FALSE,"SumD";#N/A,#N/A,FALSE,"ElecD";#N/A,#N/A,FALSE,"MechD";#N/A,#N/A,FALSE,"GeotD";#N/A,#N/A,FALSE,"PrcsD";#N/A,#N/A,FALSE,"TunnD";#N/A,#N/A,FALSE,"CivlD";#N/A,#N/A,FALSE,"NtwkD";#N/A,#N/A,FALSE,"EstgD";#N/A,#N/A,FALSE,"PEngD"}</definedName>
    <definedName name="abril1" hidden="1">{#N/A,#N/A,FALSE,"SumD";#N/A,#N/A,FALSE,"ElecD";#N/A,#N/A,FALSE,"MechD";#N/A,#N/A,FALSE,"GeotD";#N/A,#N/A,FALSE,"PrcsD";#N/A,#N/A,FALSE,"TunnD";#N/A,#N/A,FALSE,"CivlD";#N/A,#N/A,FALSE,"NtwkD";#N/A,#N/A,FALSE,"EstgD";#N/A,#N/A,FALSE,"PEngD"}</definedName>
    <definedName name="Abrio">#REF!</definedName>
    <definedName name="Abrio1234">#REF!</definedName>
    <definedName name="ABRNVO">#REF!</definedName>
    <definedName name="ABRUTA">#REF!</definedName>
    <definedName name="abs"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tarea" localSheetId="31">#REF!</definedName>
    <definedName name="abtarea">!#REF!</definedName>
    <definedName name="abtends" localSheetId="31">#REF!</definedName>
    <definedName name="abtends">!#REF!</definedName>
    <definedName name="abtpi" localSheetId="31">#REF!</definedName>
    <definedName name="abtpi">!#REF!</definedName>
    <definedName name="abtpiledia" localSheetId="31">#REF!</definedName>
    <definedName name="abtpiledia">!#REF!</definedName>
    <definedName name="abutpiles" localSheetId="31">#REF!</definedName>
    <definedName name="abutpiles">!#REF!</definedName>
    <definedName name="Ac" localSheetId="31">#REF!</definedName>
    <definedName name="ac" hidden="1">#REF!</definedName>
    <definedName name="AC.ANT1">#REF!</definedName>
    <definedName name="AC.ANT10">#REF!</definedName>
    <definedName name="AC.ANT11">#REF!</definedName>
    <definedName name="AC.ANT12">#REF!</definedName>
    <definedName name="AC.ANT2">#REF!</definedName>
    <definedName name="AC.ANT3">#REF!</definedName>
    <definedName name="AC.ANT4">#REF!</definedName>
    <definedName name="AC.ANT5">#REF!</definedName>
    <definedName name="AC.ANT6">#REF!</definedName>
    <definedName name="AC.ANT7">#REF!</definedName>
    <definedName name="AC.ANT8">#REF!</definedName>
    <definedName name="AC.ANT9">#REF!</definedName>
    <definedName name="AC.NVO1">#REF!</definedName>
    <definedName name="AC.NVO10">#REF!</definedName>
    <definedName name="AC.NVO11">#REF!</definedName>
    <definedName name="AC.NVO12">#REF!</definedName>
    <definedName name="AC.NVO2">#REF!</definedName>
    <definedName name="AC.NVO3">#REF!</definedName>
    <definedName name="AC.NVO4">#REF!</definedName>
    <definedName name="AC.NVO5">#REF!</definedName>
    <definedName name="AC.NVO6">#REF!</definedName>
    <definedName name="AC.NVO7">#REF!</definedName>
    <definedName name="AC.NVO8">#REF!</definedName>
    <definedName name="AC.NVO9">#REF!</definedName>
    <definedName name="AC.PPTO1">#REF!</definedName>
    <definedName name="AC.PPTO10">#REF!</definedName>
    <definedName name="AC.PPTO11">#REF!</definedName>
    <definedName name="AC.PPTO12">#REF!</definedName>
    <definedName name="AC.PPTO2">#REF!</definedName>
    <definedName name="AC.PPTO3">#REF!</definedName>
    <definedName name="AC.PPTO4">#REF!</definedName>
    <definedName name="AC.PPTO5">#REF!</definedName>
    <definedName name="AC.PPTO6">#REF!</definedName>
    <definedName name="AC.PPTO7">#REF!</definedName>
    <definedName name="AC.PPTO8">#REF!</definedName>
    <definedName name="AC.PPTO9">#REF!</definedName>
    <definedName name="AC_PUMPS">#REF!</definedName>
    <definedName name="AC010_">#REF!</definedName>
    <definedName name="AC020_">#REF!</definedName>
    <definedName name="AC030_">#REF!</definedName>
    <definedName name="AC040_">#REF!</definedName>
    <definedName name="AC050_">#REF!</definedName>
    <definedName name="AC060_">#REF!</definedName>
    <definedName name="AC070_">#REF!</definedName>
    <definedName name="AC080_">#REF!</definedName>
    <definedName name="AC090_">#REF!</definedName>
    <definedName name="AC100_">#REF!</definedName>
    <definedName name="AC110_">#REF!</definedName>
    <definedName name="AC120_">#REF!</definedName>
    <definedName name="AC130_">#REF!</definedName>
    <definedName name="AC140_">#REF!</definedName>
    <definedName name="AC150_">#REF!</definedName>
    <definedName name="AC160_">#REF!</definedName>
    <definedName name="AC170_">#REF!</definedName>
    <definedName name="AC180_">#REF!</definedName>
    <definedName name="AC190_">#REF!</definedName>
    <definedName name="AC200_">#REF!</definedName>
    <definedName name="AC210_">#REF!</definedName>
    <definedName name="AC220_">#REF!</definedName>
    <definedName name="AC230_">#REF!</definedName>
    <definedName name="AC920_">#REF!</definedName>
    <definedName name="AC940_">#REF!</definedName>
    <definedName name="AC950_">#REF!</definedName>
    <definedName name="AC960_">#REF!</definedName>
    <definedName name="AC970_">#REF!</definedName>
    <definedName name="ACA" localSheetId="31">#REF!</definedName>
    <definedName name="ACA">!#REF!</definedName>
    <definedName name="acab">#REF!</definedName>
    <definedName name="ACABADO" localSheetId="31">#REF!</definedName>
    <definedName name="ACABADO">!#REF!</definedName>
    <definedName name="ACAD" localSheetId="35" hidden="1">#REF!</definedName>
    <definedName name="ACAD" localSheetId="36" hidden="1">#REF!</definedName>
    <definedName name="ACAD" localSheetId="33" hidden="1">#REF!</definedName>
    <definedName name="ACAD" localSheetId="34" hidden="1">#REF!</definedName>
    <definedName name="ACAD" hidden="1">#REF!</definedName>
    <definedName name="Acap" localSheetId="31">#REF!</definedName>
    <definedName name="Acap">!#REF!</definedName>
    <definedName name="Acarreo" localSheetId="31">#REF!</definedName>
    <definedName name="Acarreo">!#REF!</definedName>
    <definedName name="ACAVADO" localSheetId="31">#REF!</definedName>
    <definedName name="ACAVADO">!#REF!</definedName>
    <definedName name="ACC" localSheetId="35" hidden="1">{#N/A,#N/A,FALSE,"Cargas"}</definedName>
    <definedName name="ACC" localSheetId="37" hidden="1">{#N/A,#N/A,FALSE,"Cargas"}</definedName>
    <definedName name="ACC" localSheetId="36" hidden="1">{#N/A,#N/A,FALSE,"Cargas"}</definedName>
    <definedName name="ACC" localSheetId="33" hidden="1">{#N/A,#N/A,FALSE,"Cargas"}</definedName>
    <definedName name="ACC" localSheetId="34" hidden="1">{#N/A,#N/A,FALSE,"Cargas"}</definedName>
    <definedName name="ACC" localSheetId="31" hidden="1">{#N/A,#N/A,FALSE,"Cargas"}</definedName>
    <definedName name="ACC" hidden="1">{#N/A,#N/A,FALSE,"Cargas"}</definedName>
    <definedName name="acccccccccccccccccc" localSheetId="31">#REF!</definedName>
    <definedName name="acccccccccccccccccc">!#REF!</definedName>
    <definedName name="acceso">#REF!</definedName>
    <definedName name="ACCESORIOS">#REF!</definedName>
    <definedName name="Access_Button" hidden="1">"Equip_21512_List"</definedName>
    <definedName name="AccessDatabase" localSheetId="37" hidden="1">"Z:\Project Cost Plan Data\Project Cost Plan 20001023.mdb"</definedName>
    <definedName name="AccessDatabase" localSheetId="32" hidden="1">"Z:\Project Cost Plan Data\Project Cost Plan 20001023.mdb"</definedName>
    <definedName name="AccessDatabase" localSheetId="21" hidden="1">"Z:\Project Cost Plan Data\Project Cost Plan 20001023.mdb"</definedName>
    <definedName name="AccessDatabase" localSheetId="31" hidden="1">"C:\Old D\planning\Master Project Cost Format.mdb"</definedName>
    <definedName name="AccessDatabase" hidden="1">"C:\C-314\VOLUMENES\volfin4.mdb"</definedName>
    <definedName name="ACCNT_10">#REF!</definedName>
    <definedName name="ACCNT_10THRU95">#REF!</definedName>
    <definedName name="ACCNT_11">#REF!</definedName>
    <definedName name="ACCNT_12">#REF!</definedName>
    <definedName name="ACCNT_13">#REF!</definedName>
    <definedName name="ACCNT_14">#REF!</definedName>
    <definedName name="ACCNT_15">#REF!</definedName>
    <definedName name="ACCNT_15.11">#REF!</definedName>
    <definedName name="ACCNT_15.12">#REF!</definedName>
    <definedName name="ACCNT_15.14">#REF!</definedName>
    <definedName name="ACCNT_15.22">#REF!</definedName>
    <definedName name="ACCNT_16">#REF!</definedName>
    <definedName name="ACCNT_20">#REF!</definedName>
    <definedName name="ACCNT_21">#REF!</definedName>
    <definedName name="accnt_21.01">#REF!</definedName>
    <definedName name="accnt_21.02">#REF!</definedName>
    <definedName name="ACCNT_22">#REF!</definedName>
    <definedName name="ACCNT_22.9">#REF!</definedName>
    <definedName name="ACCNT_23">#REF!</definedName>
    <definedName name="ACCNT_25">#REF!</definedName>
    <definedName name="ACCNT_25.4">#REF!</definedName>
    <definedName name="ACCNT_25.6">#REF!</definedName>
    <definedName name="ACCNT_26">#REF!</definedName>
    <definedName name="ACCNT_26.2">#REF!</definedName>
    <definedName name="ACCNT_26.3">#REF!</definedName>
    <definedName name="ACCNT_27.1">#REF!</definedName>
    <definedName name="ACCNT_27.2">#REF!</definedName>
    <definedName name="ACCNT_28">#REF!</definedName>
    <definedName name="ACCNT_28.6">#REF!</definedName>
    <definedName name="ACCNT_29">#REF!</definedName>
    <definedName name="ACCNT_30">#REF!</definedName>
    <definedName name="ACCNT_40">#REF!</definedName>
    <definedName name="ACCNT_41">#REF!</definedName>
    <definedName name="ACCNT_41.1">#REF!</definedName>
    <definedName name="ACCNT_42">#REF!</definedName>
    <definedName name="ACCNT_43">#REF!</definedName>
    <definedName name="ACCNT_44">#REF!</definedName>
    <definedName name="ACCNT_45">#REF!</definedName>
    <definedName name="ACCNT_46">#REF!</definedName>
    <definedName name="ACCNT_47">#REF!</definedName>
    <definedName name="ACCNT_47.1">#REF!</definedName>
    <definedName name="ACCNT_47.3">#REF!</definedName>
    <definedName name="ACCNT_47.4">#REF!</definedName>
    <definedName name="ACCNT_47.8">#REF!</definedName>
    <definedName name="ACCNT_48">#REF!</definedName>
    <definedName name="ACCNT_48.5">#REF!</definedName>
    <definedName name="ACCNT_48.9">#REF!</definedName>
    <definedName name="ACCNT_49">#REF!</definedName>
    <definedName name="ACCNT_50">#REF!</definedName>
    <definedName name="ACCNT_50_54_AF_YARD">#REF!</definedName>
    <definedName name="ACCNT_50_54_AFPB">#REF!</definedName>
    <definedName name="ACCNT_50_54_C1PB">#REF!</definedName>
    <definedName name="ACCNT_50_54_C1YARD">#REF!</definedName>
    <definedName name="ACCNT_50_54_CPB">#REF!</definedName>
    <definedName name="ACCNT_50_54_CRPB">#REF!</definedName>
    <definedName name="ACCNT_50_54_CRPB_HG">#REF!</definedName>
    <definedName name="ACCNT_50_54_CRPBAG">#REF!</definedName>
    <definedName name="ACCNT_50_54_CRYARDAG">#REF!</definedName>
    <definedName name="ACCNT_50_54_CYARD">#REF!</definedName>
    <definedName name="ACCNT_50_54_HISTORY">#REF!</definedName>
    <definedName name="ACCNT_50_54_KPB">#REF!</definedName>
    <definedName name="ACCNT_50_54_KYARD">#REF!</definedName>
    <definedName name="ACCNT_50_54_LBAG">#REF!</definedName>
    <definedName name="ACCNT_50_54_OFFSITE">#REF!</definedName>
    <definedName name="ACCNT_50_54_PAINT">#REF!</definedName>
    <definedName name="ACCNT_50_54_PB">#REF!</definedName>
    <definedName name="ACCNT_50_54_PBAG">#REF!</definedName>
    <definedName name="ACCNT_50_54_SPB">#REF!</definedName>
    <definedName name="ACCNT_50_54_SPPB">#REF!</definedName>
    <definedName name="ACCNT_50_54_SPYARD">#REF!</definedName>
    <definedName name="ACCNT_50_54_SYARD">#REF!</definedName>
    <definedName name="ACCNT_50_54_YARD">#REF!</definedName>
    <definedName name="ACCNT_50_54_YARDAG">#REF!</definedName>
    <definedName name="ACCNT_51.6">#REF!</definedName>
    <definedName name="ACCNT_51.7">#REF!</definedName>
    <definedName name="ACCNT_51.8">#REF!</definedName>
    <definedName name="ACCNT_51BOP">#REF!</definedName>
    <definedName name="ACCNT_51HP">#REF!</definedName>
    <definedName name="ACCNT_51OFFSITE">#REF!</definedName>
    <definedName name="ACCNT_51YARD">#REF!</definedName>
    <definedName name="ACCNT_52BOP">#REF!</definedName>
    <definedName name="ACCNT_52HP">#REF!</definedName>
    <definedName name="ACCNT_52OFFSITE">#REF!</definedName>
    <definedName name="ACCNT_52YARD">#REF!</definedName>
    <definedName name="ACCNT_53">#REF!</definedName>
    <definedName name="ACCNT_54">#REF!</definedName>
    <definedName name="ACCNT_54.1">#REF!</definedName>
    <definedName name="ACCNT_54.11">#REF!</definedName>
    <definedName name="ACCNT_54.12">#REF!</definedName>
    <definedName name="ACCNT_54.13">#REF!</definedName>
    <definedName name="ACCNT_54.14">#REF!</definedName>
    <definedName name="ACCNT_54.15">#REF!</definedName>
    <definedName name="ACCNT_54.19">#REF!</definedName>
    <definedName name="ACCNT_54.9">#REF!</definedName>
    <definedName name="ACCNT_55">#REF!</definedName>
    <definedName name="ACCNT_55.1">#REF!</definedName>
    <definedName name="ACCNT_55.2">#REF!</definedName>
    <definedName name="ACCNT_55.3">#REF!</definedName>
    <definedName name="ACCNT_55.4">#REF!</definedName>
    <definedName name="ACCNT_55.5">#REF!</definedName>
    <definedName name="ACCNT_55.9">#REF!</definedName>
    <definedName name="ACCNT_55_DISCOUNT">#REF!</definedName>
    <definedName name="ACCNT_55_HANGER">#REF!</definedName>
    <definedName name="ACCNT_55_HISTCHK">#REF!</definedName>
    <definedName name="ACCNT_55_PAINT">#REF!</definedName>
    <definedName name="ACCNT_55_VALVES">#REF!</definedName>
    <definedName name="ACCNT_57">#REF!</definedName>
    <definedName name="ACCNT_57_AG">#REF!</definedName>
    <definedName name="ACCNT_58">#REF!</definedName>
    <definedName name="ACCNT_58.1">#REF!</definedName>
    <definedName name="ACCNT_58.7">#REF!</definedName>
    <definedName name="ACCNT_59">#REF!</definedName>
    <definedName name="ACCNT_59.1">#REF!</definedName>
    <definedName name="ACCNT_59_NDE">#REF!</definedName>
    <definedName name="ACCNT_59_STRESS">#REF!</definedName>
    <definedName name="ACCNT_60">#REF!</definedName>
    <definedName name="ACCNT_61">#REF!</definedName>
    <definedName name="ACCNT_62">#REF!</definedName>
    <definedName name="ACCNT_62.2">#REF!</definedName>
    <definedName name="ACCNT_62.5">#REF!</definedName>
    <definedName name="ACCNT_63">#REF!</definedName>
    <definedName name="ACCNT_70">#REF!</definedName>
    <definedName name="ACCNT_71">#REF!</definedName>
    <definedName name="accnt_71.9">#REF!</definedName>
    <definedName name="ACCNT_72">#REF!</definedName>
    <definedName name="ACCNT_72.1">#REF!</definedName>
    <definedName name="ACCNT_72.2">#REF!</definedName>
    <definedName name="ACCNT_72.3">#REF!</definedName>
    <definedName name="ACCNT_72.33">#REF!</definedName>
    <definedName name="ACCNT_72.4">#REF!</definedName>
    <definedName name="ACCNT_73">#REF!</definedName>
    <definedName name="ACCNT_74">#REF!</definedName>
    <definedName name="ACCNT_74.3">#REF!</definedName>
    <definedName name="ACCNT_75">#REF!</definedName>
    <definedName name="ACCNT_75.1">#REF!</definedName>
    <definedName name="ACCNT_75.11">#REF!</definedName>
    <definedName name="ACCNT_76">#REF!</definedName>
    <definedName name="ACCNT_76.5">#REF!</definedName>
    <definedName name="ACCNT_76.70_ANODE">#REF!</definedName>
    <definedName name="ACCNT_76.70_JB">#REF!</definedName>
    <definedName name="ACCNT_77">#REF!</definedName>
    <definedName name="ACCNT_78">#REF!</definedName>
    <definedName name="ACCNT_78.761">#REF!</definedName>
    <definedName name="ACCNT_78.762">#REF!</definedName>
    <definedName name="ACCNT_78.81">#REF!</definedName>
    <definedName name="ACCNT_78.821">#REF!</definedName>
    <definedName name="ACCNT_78.827">#REF!</definedName>
    <definedName name="ACCNT_78.8275">#REF!</definedName>
    <definedName name="ACCNT_78.828">#REF!</definedName>
    <definedName name="ACCNT_78.83">#REF!</definedName>
    <definedName name="ACCNT_78.84">#REF!</definedName>
    <definedName name="ACCNT_78.85">#REF!</definedName>
    <definedName name="ACCNT_78.861">#REF!</definedName>
    <definedName name="ACCNT_78.862">#REF!</definedName>
    <definedName name="ACCNT_79">#REF!</definedName>
    <definedName name="ACCNT_80">#REF!</definedName>
    <definedName name="ACCNT_81">#REF!</definedName>
    <definedName name="ACCNT_82">#REF!</definedName>
    <definedName name="ACCNT_82.2">#REF!</definedName>
    <definedName name="ACCNT_82.7">#REF!</definedName>
    <definedName name="ACCNT_82.72">#REF!</definedName>
    <definedName name="ACCNT_82.80">#REF!</definedName>
    <definedName name="ACCNT_83">#REF!</definedName>
    <definedName name="ACCNT_83.1">#REF!</definedName>
    <definedName name="ACCNT_84">#REF!</definedName>
    <definedName name="ACCNT_84.1">#REF!</definedName>
    <definedName name="ACCNT_84.3">#REF!</definedName>
    <definedName name="ACCNT_84.4">#REF!</definedName>
    <definedName name="ACCNT_84.6">#REF!</definedName>
    <definedName name="ACCNT_85">#REF!</definedName>
    <definedName name="ACCNT_86">#REF!</definedName>
    <definedName name="ACCNT_87">#REF!</definedName>
    <definedName name="ACCNT_90">#REF!</definedName>
    <definedName name="ACCNT_91">#REF!</definedName>
    <definedName name="ACCNT_91.1">#REF!</definedName>
    <definedName name="ACCNT_91.2">#REF!</definedName>
    <definedName name="ACCNT_91.3">#REF!</definedName>
    <definedName name="ACCNT_91.5">#REF!</definedName>
    <definedName name="ACCNT_91.55">#REF!</definedName>
    <definedName name="ACCNT_91.6">#REF!</definedName>
    <definedName name="ACCNT_91.7">#REF!</definedName>
    <definedName name="ACCNT_91THRU93">#REF!</definedName>
    <definedName name="ACCNT_91THRU95">#REF!</definedName>
    <definedName name="ACCNT_92">#REF!</definedName>
    <definedName name="ACCNT_92.1">#REF!</definedName>
    <definedName name="ACCNT_92.2">#REF!</definedName>
    <definedName name="ACCNT_92.3">#REF!</definedName>
    <definedName name="ACCNT_92.5">#REF!</definedName>
    <definedName name="ACCNT_92.6">#REF!</definedName>
    <definedName name="ACCNT_92.7">#REF!</definedName>
    <definedName name="ACCNT_92.8">#REF!</definedName>
    <definedName name="ACCNT_92.81">#REF!</definedName>
    <definedName name="ACCNT_92.82">#REF!</definedName>
    <definedName name="ACCNT_92.83">#REF!</definedName>
    <definedName name="ACCNT_92.84">#REF!</definedName>
    <definedName name="ACCNT_93">#REF!</definedName>
    <definedName name="ACCNT_94">#REF!</definedName>
    <definedName name="ACCNT_94.01">#REF!</definedName>
    <definedName name="ACCNT_94.02">#REF!</definedName>
    <definedName name="ACCNT_94.03">#REF!</definedName>
    <definedName name="ACCNT_94.04">#REF!</definedName>
    <definedName name="ACCNT_94.05">#REF!</definedName>
    <definedName name="ACCNT_94.09">#REF!</definedName>
    <definedName name="ACCNT_94.11">#REF!</definedName>
    <definedName name="ACCNT_94.12">#REF!</definedName>
    <definedName name="ACCNT_94.13">#REF!</definedName>
    <definedName name="ACCNT_94.14">#REF!</definedName>
    <definedName name="ACCNT_94.15">#REF!</definedName>
    <definedName name="ACCNT_94.16">#REF!</definedName>
    <definedName name="ACCNT_94.17">#REF!</definedName>
    <definedName name="ACCNT_94.18">#REF!</definedName>
    <definedName name="ACCNT_94.19">#REF!</definedName>
    <definedName name="ACCNT_94FCN">#REF!</definedName>
    <definedName name="ACCNT_94IS">#REF!</definedName>
    <definedName name="ACCNT_94LOCAL">#REF!</definedName>
    <definedName name="ACCNT_94US">#REF!</definedName>
    <definedName name="ACCNT_95">#REF!</definedName>
    <definedName name="ACCNT_95.1">#REF!</definedName>
    <definedName name="ACCNT_95.1FCN">#REF!</definedName>
    <definedName name="ACCNT_95.1IS">#REF!</definedName>
    <definedName name="ACCNT_95.1LOCAL">#REF!</definedName>
    <definedName name="ACCNT_95.1US">#REF!</definedName>
    <definedName name="ACCNT_95.3">#REF!</definedName>
    <definedName name="ACCNT_96">#REF!</definedName>
    <definedName name="ACCNT_97">#REF!</definedName>
    <definedName name="ACCNT_98">#REF!</definedName>
    <definedName name="ACCNT_98.1">#REF!</definedName>
    <definedName name="ACCNT_98.10THRU30">#REF!</definedName>
    <definedName name="ACCNT_98.11">#REF!</definedName>
    <definedName name="ACCNT_98.12">#REF!</definedName>
    <definedName name="ACCNT_98.13">#REF!</definedName>
    <definedName name="ACCNT_98.131">#REF!</definedName>
    <definedName name="ACCNT_98.14">#REF!</definedName>
    <definedName name="ACCNT_98.15">#REF!</definedName>
    <definedName name="ACCNT_98.16">#REF!</definedName>
    <definedName name="ACCNT_98.17">#REF!</definedName>
    <definedName name="ACCNT_98.18">#REF!</definedName>
    <definedName name="ACCNT_98.19">#REF!</definedName>
    <definedName name="ACCNT_98.191">#REF!</definedName>
    <definedName name="ACCNT_98.192">#REF!</definedName>
    <definedName name="ACCNT_98.2">#REF!</definedName>
    <definedName name="ACCNT_98.21">#REF!</definedName>
    <definedName name="ACCNT_98.22">#REF!</definedName>
    <definedName name="ACCNT_98.23">#REF!</definedName>
    <definedName name="ACCNT_98.24">#REF!</definedName>
    <definedName name="ACCNT_98.26">#REF!</definedName>
    <definedName name="ACCNT_98.3">#REF!</definedName>
    <definedName name="ACCNT_98.4">#REF!</definedName>
    <definedName name="ACCNT_98.40THRU90">#REF!</definedName>
    <definedName name="ACCNT_98.5">#REF!</definedName>
    <definedName name="ACCNT_98.51">#REF!</definedName>
    <definedName name="ACCNT_98.52">#REF!</definedName>
    <definedName name="ACCNT_98.6">#REF!</definedName>
    <definedName name="ACCNT_98.7">#REF!</definedName>
    <definedName name="ACCNT_98.8">#REF!</definedName>
    <definedName name="ACCNT_98.9">#REF!</definedName>
    <definedName name="ACCNT_98.91">#REF!</definedName>
    <definedName name="ACCNT_98.92">#REF!</definedName>
    <definedName name="ACCNT_98.93">#REF!</definedName>
    <definedName name="ACCNT_98.94">#REF!</definedName>
    <definedName name="ACCNT_99">#REF!</definedName>
    <definedName name="ACCNT_TOT">#REF!</definedName>
    <definedName name="account">#REF!</definedName>
    <definedName name="accountcodes" localSheetId="31">#REF!</definedName>
    <definedName name="accountcodes">!#REF!</definedName>
    <definedName name="AccountDescription" localSheetId="31">#REF!</definedName>
    <definedName name="AccountDescription">!#REF!</definedName>
    <definedName name="AcctDescrip" localSheetId="31">#REF!</definedName>
    <definedName name="AcctDescrip">!#REF!</definedName>
    <definedName name="acctlist">#REF!</definedName>
    <definedName name="accumulateamt" localSheetId="31">#REF!</definedName>
    <definedName name="accumulateamt">!#REF!</definedName>
    <definedName name="acd" localSheetId="35" hidden="1">{#N/A,#N/A,TRUE,"Prog. Overview Strategic Input";#N/A,#N/A,TRUE,"Program Overview Financials";#N/A,#N/A,TRUE,"Technology Summary Input";#N/A,#N/A,TRUE,"Mkt &amp; Sales Summary Input";#N/A,#N/A,TRUE,"Delivery Summary Input";#N/A,#N/A,TRUE,"Revenue Assump Input";#N/A,#N/A,TRUE,"Financial Summary"}</definedName>
    <definedName name="acd" localSheetId="37" hidden="1">{#N/A,#N/A,TRUE,"Prog. Overview Strategic Input";#N/A,#N/A,TRUE,"Program Overview Financials";#N/A,#N/A,TRUE,"Technology Summary Input";#N/A,#N/A,TRUE,"Mkt &amp; Sales Summary Input";#N/A,#N/A,TRUE,"Delivery Summary Input";#N/A,#N/A,TRUE,"Revenue Assump Input";#N/A,#N/A,TRUE,"Financial Summary"}</definedName>
    <definedName name="acd" localSheetId="36" hidden="1">{#N/A,#N/A,TRUE,"Prog. Overview Strategic Input";#N/A,#N/A,TRUE,"Program Overview Financials";#N/A,#N/A,TRUE,"Technology Summary Input";#N/A,#N/A,TRUE,"Mkt &amp; Sales Summary Input";#N/A,#N/A,TRUE,"Delivery Summary Input";#N/A,#N/A,TRUE,"Revenue Assump Input";#N/A,#N/A,TRUE,"Financial Summary"}</definedName>
    <definedName name="acd" localSheetId="33" hidden="1">{#N/A,#N/A,TRUE,"Prog. Overview Strategic Input";#N/A,#N/A,TRUE,"Program Overview Financials";#N/A,#N/A,TRUE,"Technology Summary Input";#N/A,#N/A,TRUE,"Mkt &amp; Sales Summary Input";#N/A,#N/A,TRUE,"Delivery Summary Input";#N/A,#N/A,TRUE,"Revenue Assump Input";#N/A,#N/A,TRUE,"Financial Summary"}</definedName>
    <definedName name="acd" localSheetId="34" hidden="1">{#N/A,#N/A,TRUE,"Prog. Overview Strategic Input";#N/A,#N/A,TRUE,"Program Overview Financials";#N/A,#N/A,TRUE,"Technology Summary Input";#N/A,#N/A,TRUE,"Mkt &amp; Sales Summary Input";#N/A,#N/A,TRUE,"Delivery Summary Input";#N/A,#N/A,TRUE,"Revenue Assump Input";#N/A,#N/A,TRUE,"Financial Summary"}</definedName>
    <definedName name="ACD" localSheetId="31" hidden="1">{#N/A,#N/A,FALSE,"Cargas"}</definedName>
    <definedName name="ACD" hidden="1">{#N/A,#N/A,FALSE,"Cargas"}</definedName>
    <definedName name="ACE">#REF!</definedName>
    <definedName name="ACE1E">#REF!</definedName>
    <definedName name="ACE1N">#REF!</definedName>
    <definedName name="aceites" localSheetId="35" hidden="1">{"MO(BASE)",#N/A,FALSE,"MO(BASE)";"MO(BASE)1",#N/A,FALSE,"MO(BASE)";"MO(BASE)2",#N/A,FALSE,"MO(BASE)"}</definedName>
    <definedName name="aceites" localSheetId="37" hidden="1">{"MO(BASE)",#N/A,FALSE,"MO(BASE)";"MO(BASE)1",#N/A,FALSE,"MO(BASE)";"MO(BASE)2",#N/A,FALSE,"MO(BASE)"}</definedName>
    <definedName name="aceites" localSheetId="36" hidden="1">{"MO(BASE)",#N/A,FALSE,"MO(BASE)";"MO(BASE)1",#N/A,FALSE,"MO(BASE)";"MO(BASE)2",#N/A,FALSE,"MO(BASE)"}</definedName>
    <definedName name="aceites" localSheetId="33" hidden="1">{"MO(BASE)",#N/A,FALSE,"MO(BASE)";"MO(BASE)1",#N/A,FALSE,"MO(BASE)";"MO(BASE)2",#N/A,FALSE,"MO(BASE)"}</definedName>
    <definedName name="aceites" localSheetId="34" hidden="1">{"MO(BASE)",#N/A,FALSE,"MO(BASE)";"MO(BASE)1",#N/A,FALSE,"MO(BASE)";"MO(BASE)2",#N/A,FALSE,"MO(BASE)"}</definedName>
    <definedName name="aceites" localSheetId="31" hidden="1">{"MO(BASE)",#N/A,FALSE,"MO(BASE)";"MO(BASE)1",#N/A,FALSE,"MO(BASE)";"MO(BASE)2",#N/A,FALSE,"MO(BASE)"}</definedName>
    <definedName name="aceites" hidden="1">{"MO(BASE)",#N/A,FALSE,"MO(BASE)";"MO(BASE)1",#N/A,FALSE,"MO(BASE)";"MO(BASE)2",#N/A,FALSE,"MO(BASE)"}</definedName>
    <definedName name="aceites_1" localSheetId="35" hidden="1">{"MO(BASE)",#N/A,FALSE,"MO(BASE)";"MO(BASE)1",#N/A,FALSE,"MO(BASE)";"MO(BASE)2",#N/A,FALSE,"MO(BASE)"}</definedName>
    <definedName name="aceites_1" localSheetId="37" hidden="1">{"MO(BASE)",#N/A,FALSE,"MO(BASE)";"MO(BASE)1",#N/A,FALSE,"MO(BASE)";"MO(BASE)2",#N/A,FALSE,"MO(BASE)"}</definedName>
    <definedName name="aceites_1" localSheetId="36" hidden="1">{"MO(BASE)",#N/A,FALSE,"MO(BASE)";"MO(BASE)1",#N/A,FALSE,"MO(BASE)";"MO(BASE)2",#N/A,FALSE,"MO(BASE)"}</definedName>
    <definedName name="aceites_1" localSheetId="33" hidden="1">{"MO(BASE)",#N/A,FALSE,"MO(BASE)";"MO(BASE)1",#N/A,FALSE,"MO(BASE)";"MO(BASE)2",#N/A,FALSE,"MO(BASE)"}</definedName>
    <definedName name="aceites_1" localSheetId="34" hidden="1">{"MO(BASE)",#N/A,FALSE,"MO(BASE)";"MO(BASE)1",#N/A,FALSE,"MO(BASE)";"MO(BASE)2",#N/A,FALSE,"MO(BASE)"}</definedName>
    <definedName name="aceites_1" localSheetId="31" hidden="1">{"MO(BASE)",#N/A,FALSE,"MO(BASE)";"MO(BASE)1",#N/A,FALSE,"MO(BASE)";"MO(BASE)2",#N/A,FALSE,"MO(BASE)"}</definedName>
    <definedName name="aceites_1" hidden="1">{"MO(BASE)",#N/A,FALSE,"MO(BASE)";"MO(BASE)1",#N/A,FALSE,"MO(BASE)";"MO(BASE)2",#N/A,FALSE,"MO(BASE)"}</definedName>
    <definedName name="aceites_2" localSheetId="35" hidden="1">{"MO(BASE)",#N/A,FALSE,"MO(BASE)";"MO(BASE)1",#N/A,FALSE,"MO(BASE)";"MO(BASE)2",#N/A,FALSE,"MO(BASE)"}</definedName>
    <definedName name="aceites_2" localSheetId="37" hidden="1">{"MO(BASE)",#N/A,FALSE,"MO(BASE)";"MO(BASE)1",#N/A,FALSE,"MO(BASE)";"MO(BASE)2",#N/A,FALSE,"MO(BASE)"}</definedName>
    <definedName name="aceites_2" localSheetId="36" hidden="1">{"MO(BASE)",#N/A,FALSE,"MO(BASE)";"MO(BASE)1",#N/A,FALSE,"MO(BASE)";"MO(BASE)2",#N/A,FALSE,"MO(BASE)"}</definedName>
    <definedName name="aceites_2" localSheetId="33" hidden="1">{"MO(BASE)",#N/A,FALSE,"MO(BASE)";"MO(BASE)1",#N/A,FALSE,"MO(BASE)";"MO(BASE)2",#N/A,FALSE,"MO(BASE)"}</definedName>
    <definedName name="aceites_2" localSheetId="34" hidden="1">{"MO(BASE)",#N/A,FALSE,"MO(BASE)";"MO(BASE)1",#N/A,FALSE,"MO(BASE)";"MO(BASE)2",#N/A,FALSE,"MO(BASE)"}</definedName>
    <definedName name="aceites_2" localSheetId="31" hidden="1">{"MO(BASE)",#N/A,FALSE,"MO(BASE)";"MO(BASE)1",#N/A,FALSE,"MO(BASE)";"MO(BASE)2",#N/A,FALSE,"MO(BASE)"}</definedName>
    <definedName name="aceites_2" hidden="1">{"MO(BASE)",#N/A,FALSE,"MO(BASE)";"MO(BASE)1",#N/A,FALSE,"MO(BASE)";"MO(BASE)2",#N/A,FALSE,"MO(BASE)"}</definedName>
    <definedName name="aceites_3" localSheetId="35" hidden="1">{"MO(BASE)",#N/A,FALSE,"MO(BASE)";"MO(BASE)1",#N/A,FALSE,"MO(BASE)";"MO(BASE)2",#N/A,FALSE,"MO(BASE)"}</definedName>
    <definedName name="aceites_3" localSheetId="37" hidden="1">{"MO(BASE)",#N/A,FALSE,"MO(BASE)";"MO(BASE)1",#N/A,FALSE,"MO(BASE)";"MO(BASE)2",#N/A,FALSE,"MO(BASE)"}</definedName>
    <definedName name="aceites_3" localSheetId="36" hidden="1">{"MO(BASE)",#N/A,FALSE,"MO(BASE)";"MO(BASE)1",#N/A,FALSE,"MO(BASE)";"MO(BASE)2",#N/A,FALSE,"MO(BASE)"}</definedName>
    <definedName name="aceites_3" localSheetId="33" hidden="1">{"MO(BASE)",#N/A,FALSE,"MO(BASE)";"MO(BASE)1",#N/A,FALSE,"MO(BASE)";"MO(BASE)2",#N/A,FALSE,"MO(BASE)"}</definedName>
    <definedName name="aceites_3" localSheetId="34" hidden="1">{"MO(BASE)",#N/A,FALSE,"MO(BASE)";"MO(BASE)1",#N/A,FALSE,"MO(BASE)";"MO(BASE)2",#N/A,FALSE,"MO(BASE)"}</definedName>
    <definedName name="aceites_3" localSheetId="31" hidden="1">{"MO(BASE)",#N/A,FALSE,"MO(BASE)";"MO(BASE)1",#N/A,FALSE,"MO(BASE)";"MO(BASE)2",#N/A,FALSE,"MO(BASE)"}</definedName>
    <definedName name="aceites_3" hidden="1">{"MO(BASE)",#N/A,FALSE,"MO(BASE)";"MO(BASE)1",#N/A,FALSE,"MO(BASE)";"MO(BASE)2",#N/A,FALSE,"MO(BASE)"}</definedName>
    <definedName name="aceites_4" localSheetId="35" hidden="1">{"MO(BASE)",#N/A,FALSE,"MO(BASE)";"MO(BASE)1",#N/A,FALSE,"MO(BASE)";"MO(BASE)2",#N/A,FALSE,"MO(BASE)"}</definedName>
    <definedName name="aceites_4" localSheetId="37" hidden="1">{"MO(BASE)",#N/A,FALSE,"MO(BASE)";"MO(BASE)1",#N/A,FALSE,"MO(BASE)";"MO(BASE)2",#N/A,FALSE,"MO(BASE)"}</definedName>
    <definedName name="aceites_4" localSheetId="36" hidden="1">{"MO(BASE)",#N/A,FALSE,"MO(BASE)";"MO(BASE)1",#N/A,FALSE,"MO(BASE)";"MO(BASE)2",#N/A,FALSE,"MO(BASE)"}</definedName>
    <definedName name="aceites_4" localSheetId="33" hidden="1">{"MO(BASE)",#N/A,FALSE,"MO(BASE)";"MO(BASE)1",#N/A,FALSE,"MO(BASE)";"MO(BASE)2",#N/A,FALSE,"MO(BASE)"}</definedName>
    <definedName name="aceites_4" localSheetId="34" hidden="1">{"MO(BASE)",#N/A,FALSE,"MO(BASE)";"MO(BASE)1",#N/A,FALSE,"MO(BASE)";"MO(BASE)2",#N/A,FALSE,"MO(BASE)"}</definedName>
    <definedName name="aceites_4" localSheetId="31" hidden="1">{"MO(BASE)",#N/A,FALSE,"MO(BASE)";"MO(BASE)1",#N/A,FALSE,"MO(BASE)";"MO(BASE)2",#N/A,FALSE,"MO(BASE)"}</definedName>
    <definedName name="aceites_4" hidden="1">{"MO(BASE)",#N/A,FALSE,"MO(BASE)";"MO(BASE)1",#N/A,FALSE,"MO(BASE)";"MO(BASE)2",#N/A,FALSE,"MO(BASE)"}</definedName>
    <definedName name="aceites_5" localSheetId="35" hidden="1">{"MO(BASE)",#N/A,FALSE,"MO(BASE)";"MO(BASE)1",#N/A,FALSE,"MO(BASE)";"MO(BASE)2",#N/A,FALSE,"MO(BASE)"}</definedName>
    <definedName name="aceites_5" localSheetId="37" hidden="1">{"MO(BASE)",#N/A,FALSE,"MO(BASE)";"MO(BASE)1",#N/A,FALSE,"MO(BASE)";"MO(BASE)2",#N/A,FALSE,"MO(BASE)"}</definedName>
    <definedName name="aceites_5" localSheetId="36" hidden="1">{"MO(BASE)",#N/A,FALSE,"MO(BASE)";"MO(BASE)1",#N/A,FALSE,"MO(BASE)";"MO(BASE)2",#N/A,FALSE,"MO(BASE)"}</definedName>
    <definedName name="aceites_5" localSheetId="33" hidden="1">{"MO(BASE)",#N/A,FALSE,"MO(BASE)";"MO(BASE)1",#N/A,FALSE,"MO(BASE)";"MO(BASE)2",#N/A,FALSE,"MO(BASE)"}</definedName>
    <definedName name="aceites_5" localSheetId="34" hidden="1">{"MO(BASE)",#N/A,FALSE,"MO(BASE)";"MO(BASE)1",#N/A,FALSE,"MO(BASE)";"MO(BASE)2",#N/A,FALSE,"MO(BASE)"}</definedName>
    <definedName name="aceites_5" localSheetId="31" hidden="1">{"MO(BASE)",#N/A,FALSE,"MO(BASE)";"MO(BASE)1",#N/A,FALSE,"MO(BASE)";"MO(BASE)2",#N/A,FALSE,"MO(BASE)"}</definedName>
    <definedName name="aceites_5" hidden="1">{"MO(BASE)",#N/A,FALSE,"MO(BASE)";"MO(BASE)1",#N/A,FALSE,"MO(BASE)";"MO(BASE)2",#N/A,FALSE,"MO(BASE)"}</definedName>
    <definedName name="ACER." localSheetId="31">#REF!</definedName>
    <definedName name="ACER.">!#REF!</definedName>
    <definedName name="ACERO" localSheetId="31">#REF!</definedName>
    <definedName name="ACERO">!#REF!</definedName>
    <definedName name="acero1">#REF!</definedName>
    <definedName name="ACOM_CC">#REF!</definedName>
    <definedName name="ACOM_SC">#REF!</definedName>
    <definedName name="ACOMAIN">#REF!</definedName>
    <definedName name="ACOMALTATENSIONCONTRA" localSheetId="31">#REF!</definedName>
    <definedName name="ACOMALTATENSIONCONTRA">!#REF!</definedName>
    <definedName name="ACOMDEPLANTANUEAEQUIPO800ACONTRA" localSheetId="31">#REF!</definedName>
    <definedName name="ACOMDEPLANTANUEAEQUIPO800ACONTRA">!#REF!</definedName>
    <definedName name="ACOMDESDEEQUIPOAPANELAA" localSheetId="31">#REF!</definedName>
    <definedName name="ACOMDESDEEQUIPOAPANELAA">!#REF!</definedName>
    <definedName name="ACOMELEC" localSheetId="31">#REF!</definedName>
    <definedName name="ACOMELEC">!#REF!</definedName>
    <definedName name="ACOMEQUIPOAPANELBOMBACONTRA" localSheetId="31">#REF!</definedName>
    <definedName name="ACOMEQUIPOAPANELBOMBACONTRA">!#REF!</definedName>
    <definedName name="ACOMEQUIPOAPANELLUCESPARQCONTRA" localSheetId="31">#REF!</definedName>
    <definedName name="ACOMEQUIPOAPANELLUCESPARQCONTRA">!#REF!</definedName>
    <definedName name="ACOMPRIDEPOSTEATRANSF750CONTRA" localSheetId="31">#REF!</definedName>
    <definedName name="ACOMPRIDEPOSTEATRANSF750CONTRA">!#REF!</definedName>
    <definedName name="ACOMSECDEEQUIPOAPANLUCESYTC" localSheetId="31">#REF!</definedName>
    <definedName name="ACOMSECDEEQUIPOAPANLUCESYTC">!#REF!</definedName>
    <definedName name="ACOMSECDEPLANUEAEQUI800CONTRA" localSheetId="31">#REF!</definedName>
    <definedName name="ACOMSECDEPLANUEAEQUI800CONTRA">!#REF!</definedName>
    <definedName name="ACOMSECDETRANSF750AREGBCONTRA" localSheetId="31">#REF!</definedName>
    <definedName name="ACOMSECDETRANSF750AREGBCONTRA">!#REF!</definedName>
    <definedName name="ACOMSECTRANSFAEQUIPOCONTRA" localSheetId="31">#REF!</definedName>
    <definedName name="ACOMSECTRANSFAEQUIPOCONTRA">!#REF!</definedName>
    <definedName name="ACON">#REF!</definedName>
    <definedName name="ACOSTOS" localSheetId="31">#REF!</definedName>
    <definedName name="ACOSTOS">!#REF!</definedName>
    <definedName name="ACOSTOUNIT" localSheetId="31">#REF!</definedName>
    <definedName name="ACOSTOUNIT">!#REF!</definedName>
    <definedName name="ACPM">#REF!</definedName>
    <definedName name="ACT" localSheetId="31">#REF!</definedName>
    <definedName name="ACT">!#REF!</definedName>
    <definedName name="ACT_1" localSheetId="35" hidden="1">{"MO(BASE)",#N/A,FALSE,"MO(BASE)";"MO(BASE)1",#N/A,FALSE,"MO(BASE)";"MO(BASE)2",#N/A,FALSE,"MO(BASE)"}</definedName>
    <definedName name="ACT_1" localSheetId="37" hidden="1">{"MO(BASE)",#N/A,FALSE,"MO(BASE)";"MO(BASE)1",#N/A,FALSE,"MO(BASE)";"MO(BASE)2",#N/A,FALSE,"MO(BASE)"}</definedName>
    <definedName name="ACT_1" localSheetId="36" hidden="1">{"MO(BASE)",#N/A,FALSE,"MO(BASE)";"MO(BASE)1",#N/A,FALSE,"MO(BASE)";"MO(BASE)2",#N/A,FALSE,"MO(BASE)"}</definedName>
    <definedName name="ACT_1" localSheetId="33" hidden="1">{"MO(BASE)",#N/A,FALSE,"MO(BASE)";"MO(BASE)1",#N/A,FALSE,"MO(BASE)";"MO(BASE)2",#N/A,FALSE,"MO(BASE)"}</definedName>
    <definedName name="ACT_1" localSheetId="34" hidden="1">{"MO(BASE)",#N/A,FALSE,"MO(BASE)";"MO(BASE)1",#N/A,FALSE,"MO(BASE)";"MO(BASE)2",#N/A,FALSE,"MO(BASE)"}</definedName>
    <definedName name="ACT_1" localSheetId="31" hidden="1">{"MO(BASE)",#N/A,FALSE,"MO(BASE)";"MO(BASE)1",#N/A,FALSE,"MO(BASE)";"MO(BASE)2",#N/A,FALSE,"MO(BASE)"}</definedName>
    <definedName name="ACT_1" hidden="1">{"MO(BASE)",#N/A,FALSE,"MO(BASE)";"MO(BASE)1",#N/A,FALSE,"MO(BASE)";"MO(BASE)2",#N/A,FALSE,"MO(BASE)"}</definedName>
    <definedName name="ACT_2" localSheetId="35" hidden="1">{"MO(BASE)",#N/A,FALSE,"MO(BASE)";"MO(BASE)1",#N/A,FALSE,"MO(BASE)";"MO(BASE)2",#N/A,FALSE,"MO(BASE)"}</definedName>
    <definedName name="ACT_2" localSheetId="37" hidden="1">{"MO(BASE)",#N/A,FALSE,"MO(BASE)";"MO(BASE)1",#N/A,FALSE,"MO(BASE)";"MO(BASE)2",#N/A,FALSE,"MO(BASE)"}</definedName>
    <definedName name="ACT_2" localSheetId="36" hidden="1">{"MO(BASE)",#N/A,FALSE,"MO(BASE)";"MO(BASE)1",#N/A,FALSE,"MO(BASE)";"MO(BASE)2",#N/A,FALSE,"MO(BASE)"}</definedName>
    <definedName name="ACT_2" localSheetId="33" hidden="1">{"MO(BASE)",#N/A,FALSE,"MO(BASE)";"MO(BASE)1",#N/A,FALSE,"MO(BASE)";"MO(BASE)2",#N/A,FALSE,"MO(BASE)"}</definedName>
    <definedName name="ACT_2" localSheetId="34" hidden="1">{"MO(BASE)",#N/A,FALSE,"MO(BASE)";"MO(BASE)1",#N/A,FALSE,"MO(BASE)";"MO(BASE)2",#N/A,FALSE,"MO(BASE)"}</definedName>
    <definedName name="ACT_2" localSheetId="31" hidden="1">{"MO(BASE)",#N/A,FALSE,"MO(BASE)";"MO(BASE)1",#N/A,FALSE,"MO(BASE)";"MO(BASE)2",#N/A,FALSE,"MO(BASE)"}</definedName>
    <definedName name="ACT_2" hidden="1">{"MO(BASE)",#N/A,FALSE,"MO(BASE)";"MO(BASE)1",#N/A,FALSE,"MO(BASE)";"MO(BASE)2",#N/A,FALSE,"MO(BASE)"}</definedName>
    <definedName name="ACT_3" localSheetId="35" hidden="1">{"MO(BASE)",#N/A,FALSE,"MO(BASE)";"MO(BASE)1",#N/A,FALSE,"MO(BASE)";"MO(BASE)2",#N/A,FALSE,"MO(BASE)"}</definedName>
    <definedName name="ACT_3" localSheetId="37" hidden="1">{"MO(BASE)",#N/A,FALSE,"MO(BASE)";"MO(BASE)1",#N/A,FALSE,"MO(BASE)";"MO(BASE)2",#N/A,FALSE,"MO(BASE)"}</definedName>
    <definedName name="ACT_3" localSheetId="36" hidden="1">{"MO(BASE)",#N/A,FALSE,"MO(BASE)";"MO(BASE)1",#N/A,FALSE,"MO(BASE)";"MO(BASE)2",#N/A,FALSE,"MO(BASE)"}</definedName>
    <definedName name="ACT_3" localSheetId="33" hidden="1">{"MO(BASE)",#N/A,FALSE,"MO(BASE)";"MO(BASE)1",#N/A,FALSE,"MO(BASE)";"MO(BASE)2",#N/A,FALSE,"MO(BASE)"}</definedName>
    <definedName name="ACT_3" localSheetId="34" hidden="1">{"MO(BASE)",#N/A,FALSE,"MO(BASE)";"MO(BASE)1",#N/A,FALSE,"MO(BASE)";"MO(BASE)2",#N/A,FALSE,"MO(BASE)"}</definedName>
    <definedName name="ACT_3" localSheetId="31" hidden="1">{"MO(BASE)",#N/A,FALSE,"MO(BASE)";"MO(BASE)1",#N/A,FALSE,"MO(BASE)";"MO(BASE)2",#N/A,FALSE,"MO(BASE)"}</definedName>
    <definedName name="ACT_3" hidden="1">{"MO(BASE)",#N/A,FALSE,"MO(BASE)";"MO(BASE)1",#N/A,FALSE,"MO(BASE)";"MO(BASE)2",#N/A,FALSE,"MO(BASE)"}</definedName>
    <definedName name="ACT_4" localSheetId="35" hidden="1">{"MO(BASE)",#N/A,FALSE,"MO(BASE)";"MO(BASE)1",#N/A,FALSE,"MO(BASE)";"MO(BASE)2",#N/A,FALSE,"MO(BASE)"}</definedName>
    <definedName name="ACT_4" localSheetId="37" hidden="1">{"MO(BASE)",#N/A,FALSE,"MO(BASE)";"MO(BASE)1",#N/A,FALSE,"MO(BASE)";"MO(BASE)2",#N/A,FALSE,"MO(BASE)"}</definedName>
    <definedName name="ACT_4" localSheetId="36" hidden="1">{"MO(BASE)",#N/A,FALSE,"MO(BASE)";"MO(BASE)1",#N/A,FALSE,"MO(BASE)";"MO(BASE)2",#N/A,FALSE,"MO(BASE)"}</definedName>
    <definedName name="ACT_4" localSheetId="33" hidden="1">{"MO(BASE)",#N/A,FALSE,"MO(BASE)";"MO(BASE)1",#N/A,FALSE,"MO(BASE)";"MO(BASE)2",#N/A,FALSE,"MO(BASE)"}</definedName>
    <definedName name="ACT_4" localSheetId="34" hidden="1">{"MO(BASE)",#N/A,FALSE,"MO(BASE)";"MO(BASE)1",#N/A,FALSE,"MO(BASE)";"MO(BASE)2",#N/A,FALSE,"MO(BASE)"}</definedName>
    <definedName name="ACT_4" localSheetId="31" hidden="1">{"MO(BASE)",#N/A,FALSE,"MO(BASE)";"MO(BASE)1",#N/A,FALSE,"MO(BASE)";"MO(BASE)2",#N/A,FALSE,"MO(BASE)"}</definedName>
    <definedName name="ACT_4" hidden="1">{"MO(BASE)",#N/A,FALSE,"MO(BASE)";"MO(BASE)1",#N/A,FALSE,"MO(BASE)";"MO(BASE)2",#N/A,FALSE,"MO(BASE)"}</definedName>
    <definedName name="ACT_5" localSheetId="35" hidden="1">{"MO(BASE)",#N/A,FALSE,"MO(BASE)";"MO(BASE)1",#N/A,FALSE,"MO(BASE)";"MO(BASE)2",#N/A,FALSE,"MO(BASE)"}</definedName>
    <definedName name="ACT_5" localSheetId="37" hidden="1">{"MO(BASE)",#N/A,FALSE,"MO(BASE)";"MO(BASE)1",#N/A,FALSE,"MO(BASE)";"MO(BASE)2",#N/A,FALSE,"MO(BASE)"}</definedName>
    <definedName name="ACT_5" localSheetId="36" hidden="1">{"MO(BASE)",#N/A,FALSE,"MO(BASE)";"MO(BASE)1",#N/A,FALSE,"MO(BASE)";"MO(BASE)2",#N/A,FALSE,"MO(BASE)"}</definedName>
    <definedName name="ACT_5" localSheetId="33" hidden="1">{"MO(BASE)",#N/A,FALSE,"MO(BASE)";"MO(BASE)1",#N/A,FALSE,"MO(BASE)";"MO(BASE)2",#N/A,FALSE,"MO(BASE)"}</definedName>
    <definedName name="ACT_5" localSheetId="34" hidden="1">{"MO(BASE)",#N/A,FALSE,"MO(BASE)";"MO(BASE)1",#N/A,FALSE,"MO(BASE)";"MO(BASE)2",#N/A,FALSE,"MO(BASE)"}</definedName>
    <definedName name="ACT_5" localSheetId="31" hidden="1">{"MO(BASE)",#N/A,FALSE,"MO(BASE)";"MO(BASE)1",#N/A,FALSE,"MO(BASE)";"MO(BASE)2",#N/A,FALSE,"MO(BASE)"}</definedName>
    <definedName name="ACT_5" hidden="1">{"MO(BASE)",#N/A,FALSE,"MO(BASE)";"MO(BASE)1",#N/A,FALSE,"MO(BASE)";"MO(BASE)2",#N/A,FALSE,"MO(BASE)"}</definedName>
    <definedName name="ACT_DolCum" localSheetId="31">#REF!</definedName>
    <definedName name="ACT_DolCum">!#REF!</definedName>
    <definedName name="ACT_DolIncr" localSheetId="31">#REF!</definedName>
    <definedName name="ACT_DolIncr">!#REF!</definedName>
    <definedName name="ACT_JhrCum" localSheetId="31">#REF!</definedName>
    <definedName name="ACT_JhrCum">!#REF!</definedName>
    <definedName name="ACT_JhrIncr" localSheetId="31">#REF!</definedName>
    <definedName name="ACT_JhrIncr">!#REF!</definedName>
    <definedName name="ACT_MatlCum" localSheetId="31">#REF!</definedName>
    <definedName name="ACT_MatlCum">!#REF!</definedName>
    <definedName name="ACT_MatlIncr" localSheetId="31">#REF!</definedName>
    <definedName name="ACT_MatlIncr">!#REF!</definedName>
    <definedName name="actcum" localSheetId="31">OFFSET(#REF!,0,0,COUNTA(#REF!),1)</definedName>
    <definedName name="actcum">OFFSET(!#REF!,0,0,COUNTA(!#REF!),1)</definedName>
    <definedName name="actcum1" localSheetId="31">OFFSET(#REF!,0,0,COUNTA(#REF!),1)</definedName>
    <definedName name="actcum1">OFFSET(!#REF!,0,0,COUNTA(!#REF!),1)</definedName>
    <definedName name="Actg_Cgry_Code6" hidden="1">#REF!</definedName>
    <definedName name="Actg_Cgry_Code8" hidden="1">#REF!</definedName>
    <definedName name="ACTING">#REF!</definedName>
    <definedName name="action" localSheetId="31">#REF!</definedName>
    <definedName name="action">!#REF!</definedName>
    <definedName name="actions">#REF!</definedName>
    <definedName name="ActivePriceScenarios">#REF!</definedName>
    <definedName name="Actividad" localSheetId="31">#REF!</definedName>
    <definedName name="Actividad">!#REF!</definedName>
    <definedName name="Actividades" localSheetId="31">#REF!</definedName>
    <definedName name="Actividades">!#REF!</definedName>
    <definedName name="ACTIVITY_5">#REF!</definedName>
    <definedName name="ACTIVITY_6">#REF!</definedName>
    <definedName name="activoII" localSheetId="35" hidden="1">{#N/A,#N/A,FALSE,"Aging Summary";#N/A,#N/A,FALSE,"Ratio Analysis";#N/A,#N/A,FALSE,"Test 120 Day Accts";#N/A,#N/A,FALSE,"Tickmarks"}</definedName>
    <definedName name="activoII" localSheetId="37" hidden="1">{#N/A,#N/A,FALSE,"Aging Summary";#N/A,#N/A,FALSE,"Ratio Analysis";#N/A,#N/A,FALSE,"Test 120 Day Accts";#N/A,#N/A,FALSE,"Tickmarks"}</definedName>
    <definedName name="activoII" localSheetId="36" hidden="1">{#N/A,#N/A,FALSE,"Aging Summary";#N/A,#N/A,FALSE,"Ratio Analysis";#N/A,#N/A,FALSE,"Test 120 Day Accts";#N/A,#N/A,FALSE,"Tickmarks"}</definedName>
    <definedName name="activoII" localSheetId="33" hidden="1">{#N/A,#N/A,FALSE,"Aging Summary";#N/A,#N/A,FALSE,"Ratio Analysis";#N/A,#N/A,FALSE,"Test 120 Day Accts";#N/A,#N/A,FALSE,"Tickmarks"}</definedName>
    <definedName name="activoII" localSheetId="34" hidden="1">{#N/A,#N/A,FALSE,"Aging Summary";#N/A,#N/A,FALSE,"Ratio Analysis";#N/A,#N/A,FALSE,"Test 120 Day Accts";#N/A,#N/A,FALSE,"Tickmarks"}</definedName>
    <definedName name="activoII" localSheetId="31" hidden="1">{#N/A,#N/A,FALSE,"Aging Summary";#N/A,#N/A,FALSE,"Ratio Analysis";#N/A,#N/A,FALSE,"Test 120 Day Accts";#N/A,#N/A,FALSE,"Tickmarks"}</definedName>
    <definedName name="activoII" hidden="1">{#N/A,#N/A,FALSE,"Aging Summary";#N/A,#N/A,FALSE,"Ratio Analysis";#N/A,#N/A,FALSE,"Test 120 Day Accts";#N/A,#N/A,FALSE,"Tickmarks"}</definedName>
    <definedName name="actmonth" localSheetId="31">OFFSET(#REF!,0,0,COUNTA(#REF!),1)</definedName>
    <definedName name="actmonth">OFFSET(!#REF!,0,0,COUNTA(!#REF!),1)</definedName>
    <definedName name="actmonth1" localSheetId="31">OFFSET(#REF!,0,0,COUNTA(#REF!),1)</definedName>
    <definedName name="actmonth1">OFFSET(!#REF!,0,0,COUNTA(!#REF!),1)</definedName>
    <definedName name="ActServicios" localSheetId="31">#REF!</definedName>
    <definedName name="ActServicios">!#REF!</definedName>
    <definedName name="Actual_1999">#REF!</definedName>
    <definedName name="actual_bldg_steel_cost">#REF!</definedName>
    <definedName name="actual_bo_steel_cost">#REF!</definedName>
    <definedName name="Actual_Cum_Cost_Summary">#REF!</definedName>
    <definedName name="Actual_Cum_Mhrs_Summary">#REF!</definedName>
    <definedName name="actual_elect_cost">#REF!</definedName>
    <definedName name="actual_elect_wt">#REF!</definedName>
    <definedName name="actual_fab_steel_cost">#REF!</definedName>
    <definedName name="actual_mech_cost">#REF!</definedName>
    <definedName name="actual_mech_steel_cost">#REF!</definedName>
    <definedName name="actual_mech_wt">#REF!</definedName>
    <definedName name="Actual_Monthly">#REF!</definedName>
    <definedName name="actual_rate" localSheetId="31">#REF!</definedName>
    <definedName name="actual_rate">!#REF!</definedName>
    <definedName name="actual_shop_asbly_cost">#REF!</definedName>
    <definedName name="ActualBeyond">#N/A</definedName>
    <definedName name="actualiweek" localSheetId="31">#REF!</definedName>
    <definedName name="actualiweek">!#REF!</definedName>
    <definedName name="ActVentilacion" localSheetId="31">#REF!</definedName>
    <definedName name="ActVentilacion">!#REF!</definedName>
    <definedName name="acum" localSheetId="31">#REF!</definedName>
    <definedName name="acum">!#REF!</definedName>
    <definedName name="ACUM.ANT">#REF!</definedName>
    <definedName name="ACUM.NVO">#REF!</definedName>
    <definedName name="ACUM.PPTO">#REF!</definedName>
    <definedName name="Acumul01" localSheetId="31">#REF!</definedName>
    <definedName name="Acumul01">!#REF!</definedName>
    <definedName name="Acumul02" localSheetId="31">#REF!</definedName>
    <definedName name="Acumul02">!#REF!</definedName>
    <definedName name="Acumul03" localSheetId="31">#REF!</definedName>
    <definedName name="Acumul03">!#REF!</definedName>
    <definedName name="ACUMULADO" localSheetId="31">#REF!</definedName>
    <definedName name="ACUMULADO">!#REF!</definedName>
    <definedName name="ACUMULADO_ACTUAL" localSheetId="31">#REF!</definedName>
    <definedName name="ACUMULADO_ACTUAL">!#REF!</definedName>
    <definedName name="ACUMULADO_ANTERIOR" localSheetId="31">#REF!</definedName>
    <definedName name="ACUMULADO_ANTERIOR">!#REF!</definedName>
    <definedName name="ACUMULADOS" localSheetId="31">#REF!</definedName>
    <definedName name="ACUMULADOS">!#REF!</definedName>
    <definedName name="Acumulados_2000" localSheetId="31">#REF!</definedName>
    <definedName name="Acumulados_2000">!#REF!</definedName>
    <definedName name="acvfh" localSheetId="35" hidden="1">{"FEB_DEC",#N/A,FALSE,"February"}</definedName>
    <definedName name="acvfh" localSheetId="37" hidden="1">{"FEB_DEC",#N/A,FALSE,"February"}</definedName>
    <definedName name="acvfh" localSheetId="36" hidden="1">{"FEB_DEC",#N/A,FALSE,"February"}</definedName>
    <definedName name="acvfh" localSheetId="33" hidden="1">{"FEB_DEC",#N/A,FALSE,"February"}</definedName>
    <definedName name="acvfh" localSheetId="34" hidden="1">{"FEB_DEC",#N/A,FALSE,"February"}</definedName>
    <definedName name="acvfh" localSheetId="31" hidden="1">{"FEB_DEC",#N/A,FALSE,"February"}</definedName>
    <definedName name="acvfh" hidden="1">{"FEB_DEC",#N/A,FALSE,"February"}</definedName>
    <definedName name="acvgds" localSheetId="35" hidden="1">{#N/A,#N/A,FALSE,"COVER.XLS";#N/A,#N/A,FALSE,"RACT1.XLS";#N/A,#N/A,FALSE,"RACT2.XLS";#N/A,#N/A,FALSE,"ECCMP";#N/A,#N/A,FALSE,"WELDER.XLS"}</definedName>
    <definedName name="acvgds" localSheetId="37" hidden="1">{#N/A,#N/A,FALSE,"COVER.XLS";#N/A,#N/A,FALSE,"RACT1.XLS";#N/A,#N/A,FALSE,"RACT2.XLS";#N/A,#N/A,FALSE,"ECCMP";#N/A,#N/A,FALSE,"WELDER.XLS"}</definedName>
    <definedName name="acvgds" localSheetId="36" hidden="1">{#N/A,#N/A,FALSE,"COVER.XLS";#N/A,#N/A,FALSE,"RACT1.XLS";#N/A,#N/A,FALSE,"RACT2.XLS";#N/A,#N/A,FALSE,"ECCMP";#N/A,#N/A,FALSE,"WELDER.XLS"}</definedName>
    <definedName name="acvgds" localSheetId="33" hidden="1">{#N/A,#N/A,FALSE,"COVER.XLS";#N/A,#N/A,FALSE,"RACT1.XLS";#N/A,#N/A,FALSE,"RACT2.XLS";#N/A,#N/A,FALSE,"ECCMP";#N/A,#N/A,FALSE,"WELDER.XLS"}</definedName>
    <definedName name="acvgds" localSheetId="34" hidden="1">{#N/A,#N/A,FALSE,"COVER.XLS";#N/A,#N/A,FALSE,"RACT1.XLS";#N/A,#N/A,FALSE,"RACT2.XLS";#N/A,#N/A,FALSE,"ECCMP";#N/A,#N/A,FALSE,"WELDER.XLS"}</definedName>
    <definedName name="acvgds" localSheetId="31" hidden="1">{#N/A,#N/A,FALSE,"COVER.XLS";#N/A,#N/A,FALSE,"RACT1.XLS";#N/A,#N/A,FALSE,"RACT2.XLS";#N/A,#N/A,FALSE,"ECCMP";#N/A,#N/A,FALSE,"WELDER.XLS"}</definedName>
    <definedName name="acvgds" hidden="1">{#N/A,#N/A,FALSE,"COVER.XLS";#N/A,#N/A,FALSE,"RACT1.XLS";#N/A,#N/A,FALSE,"RACT2.XLS";#N/A,#N/A,FALSE,"ECCMP";#N/A,#N/A,FALSE,"WELDER.XLS"}</definedName>
    <definedName name="ACwvu.DETT.._.COSTI." hidden="1">#REF!</definedName>
    <definedName name="ACwvu.EQUIP." localSheetId="35" hidden="1">#REF!</definedName>
    <definedName name="ACwvu.EQUIP." localSheetId="36" hidden="1">#REF!</definedName>
    <definedName name="ACwvu.EQUIP." localSheetId="33" hidden="1">#REF!</definedName>
    <definedName name="ACwvu.EQUIP." localSheetId="34" hidden="1">#REF!</definedName>
    <definedName name="ACwvu.EQUIP." localSheetId="31" hidden="1">#REF!</definedName>
    <definedName name="ACwvu.EQUIP." hidden="1">#REF!</definedName>
    <definedName name="ACwvu.GAITHERSBURG._.OFFICE." localSheetId="35" hidden="1">#REF!</definedName>
    <definedName name="ACwvu.GAITHERSBURG._.OFFICE." localSheetId="37" hidden="1">#REF!</definedName>
    <definedName name="ACwvu.GAITHERSBURG._.OFFICE." localSheetId="36" hidden="1">#REF!</definedName>
    <definedName name="ACwvu.GAITHERSBURG._.OFFICE." localSheetId="33" hidden="1">#REF!</definedName>
    <definedName name="ACwvu.GAITHERSBURG._.OFFICE." localSheetId="34" hidden="1">#REF!</definedName>
    <definedName name="ACwvu.GAITHERSBURG._.OFFICE." hidden="1">#REF!</definedName>
    <definedName name="ACwvu.garo_graph." localSheetId="36" hidden="1">#REF!</definedName>
    <definedName name="ACwvu.garo_graph." hidden="1">#REF!</definedName>
    <definedName name="ACwvu.garo_personnel." localSheetId="36" hidden="1">#REF!</definedName>
    <definedName name="ACwvu.garo_personnel." hidden="1">#REF!</definedName>
    <definedName name="ACwvu.headcount._.change." localSheetId="36" hidden="1">#REF!</definedName>
    <definedName name="ACwvu.headcount._.change." hidden="1">#REF!</definedName>
    <definedName name="ACwvu.inputs._.raw._.data." hidden="1">#REF!</definedName>
    <definedName name="ACwvu.personnel._.by._.location." localSheetId="36" hidden="1">#REF!</definedName>
    <definedName name="ACwvu.personnel._.by._.location." hidden="1">#REF!</definedName>
    <definedName name="ACwvu.RIEPIL.." localSheetId="36" hidden="1">#REF!</definedName>
    <definedName name="ACwvu.RIEPIL.." hidden="1">#REF!</definedName>
    <definedName name="ACwvu.summary1." hidden="1">#REF!</definedName>
    <definedName name="ACwvu.summary2." hidden="1">#REF!</definedName>
    <definedName name="ACwvu.summary3." hidden="1">#REF!</definedName>
    <definedName name="ad"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37" hidden="1">#REF!</definedName>
    <definedName name="AD" localSheetId="36" hidden="1">#REF!</definedName>
    <definedName name="ad"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_EN">#REF!</definedName>
    <definedName name="Ad_Sp">#REF!</definedName>
    <definedName name="ada" localSheetId="35" hidden="1">{#N/A,#N/A,FALSE,"str_title";#N/A,#N/A,FALSE,"SUM";#N/A,#N/A,FALSE,"Scope";#N/A,#N/A,FALSE,"PIE-Jn";#N/A,#N/A,FALSE,"PIE-Jn_Hz";#N/A,#N/A,FALSE,"Liq_Plan";#N/A,#N/A,FALSE,"S_Curve";#N/A,#N/A,FALSE,"Liq_Prof";#N/A,#N/A,FALSE,"Man_Pwr";#N/A,#N/A,FALSE,"Man_Prof"}</definedName>
    <definedName name="ada" localSheetId="37" hidden="1">{#N/A,#N/A,FALSE,"str_title";#N/A,#N/A,FALSE,"SUM";#N/A,#N/A,FALSE,"Scope";#N/A,#N/A,FALSE,"PIE-Jn";#N/A,#N/A,FALSE,"PIE-Jn_Hz";#N/A,#N/A,FALSE,"Liq_Plan";#N/A,#N/A,FALSE,"S_Curve";#N/A,#N/A,FALSE,"Liq_Prof";#N/A,#N/A,FALSE,"Man_Pwr";#N/A,#N/A,FALSE,"Man_Prof"}</definedName>
    <definedName name="ada" localSheetId="36" hidden="1">{#N/A,#N/A,FALSE,"str_title";#N/A,#N/A,FALSE,"SUM";#N/A,#N/A,FALSE,"Scope";#N/A,#N/A,FALSE,"PIE-Jn";#N/A,#N/A,FALSE,"PIE-Jn_Hz";#N/A,#N/A,FALSE,"Liq_Plan";#N/A,#N/A,FALSE,"S_Curve";#N/A,#N/A,FALSE,"Liq_Prof";#N/A,#N/A,FALSE,"Man_Pwr";#N/A,#N/A,FALSE,"Man_Prof"}</definedName>
    <definedName name="ada" localSheetId="33" hidden="1">{#N/A,#N/A,FALSE,"str_title";#N/A,#N/A,FALSE,"SUM";#N/A,#N/A,FALSE,"Scope";#N/A,#N/A,FALSE,"PIE-Jn";#N/A,#N/A,FALSE,"PIE-Jn_Hz";#N/A,#N/A,FALSE,"Liq_Plan";#N/A,#N/A,FALSE,"S_Curve";#N/A,#N/A,FALSE,"Liq_Prof";#N/A,#N/A,FALSE,"Man_Pwr";#N/A,#N/A,FALSE,"Man_Prof"}</definedName>
    <definedName name="ada" localSheetId="34" hidden="1">{#N/A,#N/A,FALSE,"str_title";#N/A,#N/A,FALSE,"SUM";#N/A,#N/A,FALSE,"Scope";#N/A,#N/A,FALSE,"PIE-Jn";#N/A,#N/A,FALSE,"PIE-Jn_Hz";#N/A,#N/A,FALSE,"Liq_Plan";#N/A,#N/A,FALSE,"S_Curve";#N/A,#N/A,FALSE,"Liq_Prof";#N/A,#N/A,FALSE,"Man_Pwr";#N/A,#N/A,FALSE,"Man_Prof"}</definedName>
    <definedName name="ada" localSheetId="3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31" hidden="1">#REF!</definedName>
    <definedName name="ADAD" hidden="1">#REF!</definedName>
    <definedName name="adadafdsfads" localSheetId="35" hidden="1">#REF!</definedName>
    <definedName name="adadafdsfads" localSheetId="36" hidden="1">#REF!</definedName>
    <definedName name="adadafdsfads" localSheetId="33" hidden="1">#REF!</definedName>
    <definedName name="adadafdsfads" localSheetId="34" hidden="1">#REF!</definedName>
    <definedName name="adadafdsfads" localSheetId="31" hidden="1">#REF!</definedName>
    <definedName name="adadafdsfads" hidden="1">#REF!</definedName>
    <definedName name="adadasa" localSheetId="35" hidden="1">#REF!</definedName>
    <definedName name="adadasa" localSheetId="36" hidden="1">#REF!</definedName>
    <definedName name="adadasa" localSheetId="33" hidden="1">#REF!</definedName>
    <definedName name="adadasa" localSheetId="34" hidden="1">#REF!</definedName>
    <definedName name="adadasa" localSheetId="31" hidden="1">#REF!</definedName>
    <definedName name="adadasa" hidden="1">#REF!</definedName>
    <definedName name="adadd" localSheetId="35" hidden="1">{#N/A,#N/A,FALSE,"COVER1.XLS ";#N/A,#N/A,FALSE,"RACT1.XLS";#N/A,#N/A,FALSE,"RACT2.XLS";#N/A,#N/A,FALSE,"ECCMP";#N/A,#N/A,FALSE,"WELDER.XLS"}</definedName>
    <definedName name="adadd" localSheetId="37" hidden="1">{#N/A,#N/A,FALSE,"COVER1.XLS ";#N/A,#N/A,FALSE,"RACT1.XLS";#N/A,#N/A,FALSE,"RACT2.XLS";#N/A,#N/A,FALSE,"ECCMP";#N/A,#N/A,FALSE,"WELDER.XLS"}</definedName>
    <definedName name="adadd" localSheetId="36" hidden="1">{#N/A,#N/A,FALSE,"COVER1.XLS ";#N/A,#N/A,FALSE,"RACT1.XLS";#N/A,#N/A,FALSE,"RACT2.XLS";#N/A,#N/A,FALSE,"ECCMP";#N/A,#N/A,FALSE,"WELDER.XLS"}</definedName>
    <definedName name="adadd" localSheetId="33" hidden="1">{#N/A,#N/A,FALSE,"COVER1.XLS ";#N/A,#N/A,FALSE,"RACT1.XLS";#N/A,#N/A,FALSE,"RACT2.XLS";#N/A,#N/A,FALSE,"ECCMP";#N/A,#N/A,FALSE,"WELDER.XLS"}</definedName>
    <definedName name="adadd" localSheetId="34" hidden="1">{#N/A,#N/A,FALSE,"COVER1.XLS ";#N/A,#N/A,FALSE,"RACT1.XLS";#N/A,#N/A,FALSE,"RACT2.XLS";#N/A,#N/A,FALSE,"ECCMP";#N/A,#N/A,FALSE,"WELDER.XLS"}</definedName>
    <definedName name="adadd" localSheetId="31" hidden="1">{#N/A,#N/A,FALSE,"COVER1.XLS ";#N/A,#N/A,FALSE,"RACT1.XLS";#N/A,#N/A,FALSE,"RACT2.XLS";#N/A,#N/A,FALSE,"ECCMP";#N/A,#N/A,FALSE,"WELDER.XLS"}</definedName>
    <definedName name="adadd" hidden="1">{#N/A,#N/A,FALSE,"COVER1.XLS ";#N/A,#N/A,FALSE,"RACT1.XLS";#N/A,#N/A,FALSE,"RACT2.XLS";#N/A,#N/A,FALSE,"ECCMP";#N/A,#N/A,FALSE,"WELDER.XLS"}</definedName>
    <definedName name="adaf" localSheetId="35" hidden="1">{#N/A,#N/A,FALSE,"SumD";#N/A,#N/A,FALSE,"ElecD";#N/A,#N/A,FALSE,"MechD";#N/A,#N/A,FALSE,"GeotD";#N/A,#N/A,FALSE,"PrcsD";#N/A,#N/A,FALSE,"TunnD";#N/A,#N/A,FALSE,"CivlD";#N/A,#N/A,FALSE,"NtwkD";#N/A,#N/A,FALSE,"EstgD";#N/A,#N/A,FALSE,"PEngD"}</definedName>
    <definedName name="adaf" localSheetId="37" hidden="1">{#N/A,#N/A,FALSE,"SumD";#N/A,#N/A,FALSE,"ElecD";#N/A,#N/A,FALSE,"MechD";#N/A,#N/A,FALSE,"GeotD";#N/A,#N/A,FALSE,"PrcsD";#N/A,#N/A,FALSE,"TunnD";#N/A,#N/A,FALSE,"CivlD";#N/A,#N/A,FALSE,"NtwkD";#N/A,#N/A,FALSE,"EstgD";#N/A,#N/A,FALSE,"PEngD"}</definedName>
    <definedName name="adaf" localSheetId="36" hidden="1">{#N/A,#N/A,FALSE,"SumD";#N/A,#N/A,FALSE,"ElecD";#N/A,#N/A,FALSE,"MechD";#N/A,#N/A,FALSE,"GeotD";#N/A,#N/A,FALSE,"PrcsD";#N/A,#N/A,FALSE,"TunnD";#N/A,#N/A,FALSE,"CivlD";#N/A,#N/A,FALSE,"NtwkD";#N/A,#N/A,FALSE,"EstgD";#N/A,#N/A,FALSE,"PEngD"}</definedName>
    <definedName name="adaf" localSheetId="33" hidden="1">{#N/A,#N/A,FALSE,"SumD";#N/A,#N/A,FALSE,"ElecD";#N/A,#N/A,FALSE,"MechD";#N/A,#N/A,FALSE,"GeotD";#N/A,#N/A,FALSE,"PrcsD";#N/A,#N/A,FALSE,"TunnD";#N/A,#N/A,FALSE,"CivlD";#N/A,#N/A,FALSE,"NtwkD";#N/A,#N/A,FALSE,"EstgD";#N/A,#N/A,FALSE,"PEngD"}</definedName>
    <definedName name="adaf" localSheetId="34" hidden="1">{#N/A,#N/A,FALSE,"SumD";#N/A,#N/A,FALSE,"ElecD";#N/A,#N/A,FALSE,"MechD";#N/A,#N/A,FALSE,"GeotD";#N/A,#N/A,FALSE,"PrcsD";#N/A,#N/A,FALSE,"TunnD";#N/A,#N/A,FALSE,"CivlD";#N/A,#N/A,FALSE,"NtwkD";#N/A,#N/A,FALSE,"EstgD";#N/A,#N/A,FALSE,"PEngD"}</definedName>
    <definedName name="adaf" localSheetId="31" hidden="1">{#N/A,#N/A,FALSE,"SumD";#N/A,#N/A,FALSE,"ElecD";#N/A,#N/A,FALSE,"MechD";#N/A,#N/A,FALSE,"GeotD";#N/A,#N/A,FALSE,"PrcsD";#N/A,#N/A,FALSE,"TunnD";#N/A,#N/A,FALSE,"CivlD";#N/A,#N/A,FALSE,"NtwkD";#N/A,#N/A,FALSE,"EstgD";#N/A,#N/A,FALSE,"PEngD"}</definedName>
    <definedName name="adaf" hidden="1">{#N/A,#N/A,FALSE,"SumD";#N/A,#N/A,FALSE,"ElecD";#N/A,#N/A,FALSE,"MechD";#N/A,#N/A,FALSE,"GeotD";#N/A,#N/A,FALSE,"PrcsD";#N/A,#N/A,FALSE,"TunnD";#N/A,#N/A,FALSE,"CivlD";#N/A,#N/A,FALSE,"NtwkD";#N/A,#N/A,FALSE,"EstgD";#N/A,#N/A,FALSE,"PEngD"}</definedName>
    <definedName name="adas" localSheetId="35" hidden="1">{#N/A,#N/A,FALSE,"masez (10)";#N/A,#N/A,FALSE,"masez (7)";#N/A,#N/A,FALSE,"masez (6)";#N/A,#N/A,FALSE,"masez (5)";#N/A,#N/A,FALSE,"masez (4)";#N/A,#N/A,FALSE,"masez (3)";#N/A,#N/A,FALSE,"masez (2)";#N/A,#N/A,FALSE,"GME";#N/A,#N/A,FALSE,"masez"}</definedName>
    <definedName name="adas" localSheetId="37" hidden="1">{#N/A,#N/A,FALSE,"masez (10)";#N/A,#N/A,FALSE,"masez (7)";#N/A,#N/A,FALSE,"masez (6)";#N/A,#N/A,FALSE,"masez (5)";#N/A,#N/A,FALSE,"masez (4)";#N/A,#N/A,FALSE,"masez (3)";#N/A,#N/A,FALSE,"masez (2)";#N/A,#N/A,FALSE,"GME";#N/A,#N/A,FALSE,"masez"}</definedName>
    <definedName name="adas" localSheetId="36" hidden="1">{#N/A,#N/A,FALSE,"masez (10)";#N/A,#N/A,FALSE,"masez (7)";#N/A,#N/A,FALSE,"masez (6)";#N/A,#N/A,FALSE,"masez (5)";#N/A,#N/A,FALSE,"masez (4)";#N/A,#N/A,FALSE,"masez (3)";#N/A,#N/A,FALSE,"masez (2)";#N/A,#N/A,FALSE,"GME";#N/A,#N/A,FALSE,"masez"}</definedName>
    <definedName name="adas" localSheetId="33" hidden="1">{#N/A,#N/A,FALSE,"masez (10)";#N/A,#N/A,FALSE,"masez (7)";#N/A,#N/A,FALSE,"masez (6)";#N/A,#N/A,FALSE,"masez (5)";#N/A,#N/A,FALSE,"masez (4)";#N/A,#N/A,FALSE,"masez (3)";#N/A,#N/A,FALSE,"masez (2)";#N/A,#N/A,FALSE,"GME";#N/A,#N/A,FALSE,"masez"}</definedName>
    <definedName name="adas" localSheetId="34" hidden="1">{#N/A,#N/A,FALSE,"masez (10)";#N/A,#N/A,FALSE,"masez (7)";#N/A,#N/A,FALSE,"masez (6)";#N/A,#N/A,FALSE,"masez (5)";#N/A,#N/A,FALSE,"masez (4)";#N/A,#N/A,FALSE,"masez (3)";#N/A,#N/A,FALSE,"masez (2)";#N/A,#N/A,FALSE,"GME";#N/A,#N/A,FALSE,"masez"}</definedName>
    <definedName name="adas" localSheetId="31" hidden="1">{#N/A,#N/A,FALSE,"masez (10)";#N/A,#N/A,FALSE,"masez (7)";#N/A,#N/A,FALSE,"masez (6)";#N/A,#N/A,FALSE,"masez (5)";#N/A,#N/A,FALSE,"masez (4)";#N/A,#N/A,FALSE,"masez (3)";#N/A,#N/A,FALSE,"masez (2)";#N/A,#N/A,FALSE,"GME";#N/A,#N/A,FALSE,"masez"}</definedName>
    <definedName name="adas" hidden="1">{#N/A,#N/A,FALSE,"masez (10)";#N/A,#N/A,FALSE,"masez (7)";#N/A,#N/A,FALSE,"masez (6)";#N/A,#N/A,FALSE,"masez (5)";#N/A,#N/A,FALSE,"masez (4)";#N/A,#N/A,FALSE,"masez (3)";#N/A,#N/A,FALSE,"masez (2)";#N/A,#N/A,FALSE,"GME";#N/A,#N/A,FALSE,"masez"}</definedName>
    <definedName name="adasda" localSheetId="35" hidden="1">{#N/A,#N/A,FALSE,"TEC-01";#N/A,#N/A,FALSE,"TEC - 02";#N/A,#N/A,FALSE,"TEC - 03";#N/A,#N/A,FALSE,"TEC - 04";#N/A,#N/A,FALSE,"TEC-07";#N/A,#N/A,FALSE,"TEC-08";#N/A,#N/A,FALSE,"TEC - 09A";#N/A,#N/A,FALSE,"TEC - 09B";#N/A,#N/A,FALSE,"TEC - 09C";#N/A,#N/A,FALSE,"TEC - 10";#N/A,#N/A,FALSE,"TEC-11"}</definedName>
    <definedName name="adasda" localSheetId="37" hidden="1">{#N/A,#N/A,FALSE,"TEC-01";#N/A,#N/A,FALSE,"TEC - 02";#N/A,#N/A,FALSE,"TEC - 03";#N/A,#N/A,FALSE,"TEC - 04";#N/A,#N/A,FALSE,"TEC-07";#N/A,#N/A,FALSE,"TEC-08";#N/A,#N/A,FALSE,"TEC - 09A";#N/A,#N/A,FALSE,"TEC - 09B";#N/A,#N/A,FALSE,"TEC - 09C";#N/A,#N/A,FALSE,"TEC - 10";#N/A,#N/A,FALSE,"TEC-11"}</definedName>
    <definedName name="adasda" localSheetId="36" hidden="1">{#N/A,#N/A,FALSE,"TEC-01";#N/A,#N/A,FALSE,"TEC - 02";#N/A,#N/A,FALSE,"TEC - 03";#N/A,#N/A,FALSE,"TEC - 04";#N/A,#N/A,FALSE,"TEC-07";#N/A,#N/A,FALSE,"TEC-08";#N/A,#N/A,FALSE,"TEC - 09A";#N/A,#N/A,FALSE,"TEC - 09B";#N/A,#N/A,FALSE,"TEC - 09C";#N/A,#N/A,FALSE,"TEC - 10";#N/A,#N/A,FALSE,"TEC-11"}</definedName>
    <definedName name="adasda" localSheetId="33" hidden="1">{#N/A,#N/A,FALSE,"TEC-01";#N/A,#N/A,FALSE,"TEC - 02";#N/A,#N/A,FALSE,"TEC - 03";#N/A,#N/A,FALSE,"TEC - 04";#N/A,#N/A,FALSE,"TEC-07";#N/A,#N/A,FALSE,"TEC-08";#N/A,#N/A,FALSE,"TEC - 09A";#N/A,#N/A,FALSE,"TEC - 09B";#N/A,#N/A,FALSE,"TEC - 09C";#N/A,#N/A,FALSE,"TEC - 10";#N/A,#N/A,FALSE,"TEC-11"}</definedName>
    <definedName name="adasda" localSheetId="34" hidden="1">{#N/A,#N/A,FALSE,"TEC-01";#N/A,#N/A,FALSE,"TEC - 02";#N/A,#N/A,FALSE,"TEC - 03";#N/A,#N/A,FALSE,"TEC - 04";#N/A,#N/A,FALSE,"TEC-07";#N/A,#N/A,FALSE,"TEC-08";#N/A,#N/A,FALSE,"TEC - 09A";#N/A,#N/A,FALSE,"TEC - 09B";#N/A,#N/A,FALSE,"TEC - 09C";#N/A,#N/A,FALSE,"TEC - 10";#N/A,#N/A,FALSE,"TEC-11"}</definedName>
    <definedName name="adasda" localSheetId="31" hidden="1">{#N/A,#N/A,FALSE,"TEC-01";#N/A,#N/A,FALSE,"TEC - 02";#N/A,#N/A,FALSE,"TEC - 03";#N/A,#N/A,FALSE,"TEC - 04";#N/A,#N/A,FALSE,"TEC-07";#N/A,#N/A,FALSE,"TEC-08";#N/A,#N/A,FALSE,"TEC - 09A";#N/A,#N/A,FALSE,"TEC - 09B";#N/A,#N/A,FALSE,"TEC - 09C";#N/A,#N/A,FALSE,"TEC - 10";#N/A,#N/A,FALSE,"TEC-11"}</definedName>
    <definedName name="adasda" hidden="1">{#N/A,#N/A,FALSE,"TEC-01";#N/A,#N/A,FALSE,"TEC - 02";#N/A,#N/A,FALSE,"TEC - 03";#N/A,#N/A,FALSE,"TEC - 04";#N/A,#N/A,FALSE,"TEC-07";#N/A,#N/A,FALSE,"TEC-08";#N/A,#N/A,FALSE,"TEC - 09A";#N/A,#N/A,FALSE,"TEC - 09B";#N/A,#N/A,FALSE,"TEC - 09C";#N/A,#N/A,FALSE,"TEC - 10";#N/A,#N/A,FALSE,"TEC-11"}</definedName>
    <definedName name="adasss" hidden="1">{"CONCABL1.1",#N/A,FALSE,"1.1.1a1.1.3 ACSR";"AISL1.2",#N/A,FALSE,"1.1.1a1.1.3 ACSR";"torr1.1.3",#N/A,FALSE,"1.1.1a1.1.3 ACSR";"cm1.2",#N/A,FALSE,"1.2 ACSR";"cm2.2",#N/A,FALSE,"1.2 ACSR";#N/A,#N/A,FALSE,"1.3 ACSR";#N/A,#N/A,FALSE,"2.1.1A2.1.3 ACAR";"ac2.1",#N/A,FALSE,"1.2 ACAR";"ac2.2",#N/A,FALSE,"1.2 ACAR";#N/A,#N/A,FALSE,"2.3 ACAR"}</definedName>
    <definedName name="adawe" localSheetId="31" hidden="1">#REF!</definedName>
    <definedName name="adawe" hidden="1">#REF!</definedName>
    <definedName name="adawfwfw" localSheetId="35" hidden="1">{#N/A,#N/A,FALSE,"SumD";#N/A,#N/A,FALSE,"ElecD";#N/A,#N/A,FALSE,"MechD";#N/A,#N/A,FALSE,"GeotD";#N/A,#N/A,FALSE,"PrcsD";#N/A,#N/A,FALSE,"TunnD";#N/A,#N/A,FALSE,"CivlD";#N/A,#N/A,FALSE,"NtwkD";#N/A,#N/A,FALSE,"EstgD";#N/A,#N/A,FALSE,"PEngD"}</definedName>
    <definedName name="adawfwfw" localSheetId="37" hidden="1">{#N/A,#N/A,FALSE,"SumD";#N/A,#N/A,FALSE,"ElecD";#N/A,#N/A,FALSE,"MechD";#N/A,#N/A,FALSE,"GeotD";#N/A,#N/A,FALSE,"PrcsD";#N/A,#N/A,FALSE,"TunnD";#N/A,#N/A,FALSE,"CivlD";#N/A,#N/A,FALSE,"NtwkD";#N/A,#N/A,FALSE,"EstgD";#N/A,#N/A,FALSE,"PEngD"}</definedName>
    <definedName name="adawfwfw" localSheetId="36" hidden="1">{#N/A,#N/A,FALSE,"SumD";#N/A,#N/A,FALSE,"ElecD";#N/A,#N/A,FALSE,"MechD";#N/A,#N/A,FALSE,"GeotD";#N/A,#N/A,FALSE,"PrcsD";#N/A,#N/A,FALSE,"TunnD";#N/A,#N/A,FALSE,"CivlD";#N/A,#N/A,FALSE,"NtwkD";#N/A,#N/A,FALSE,"EstgD";#N/A,#N/A,FALSE,"PEngD"}</definedName>
    <definedName name="adawfwfw" localSheetId="33" hidden="1">{#N/A,#N/A,FALSE,"SumD";#N/A,#N/A,FALSE,"ElecD";#N/A,#N/A,FALSE,"MechD";#N/A,#N/A,FALSE,"GeotD";#N/A,#N/A,FALSE,"PrcsD";#N/A,#N/A,FALSE,"TunnD";#N/A,#N/A,FALSE,"CivlD";#N/A,#N/A,FALSE,"NtwkD";#N/A,#N/A,FALSE,"EstgD";#N/A,#N/A,FALSE,"PEngD"}</definedName>
    <definedName name="adawfwfw" localSheetId="34" hidden="1">{#N/A,#N/A,FALSE,"SumD";#N/A,#N/A,FALSE,"ElecD";#N/A,#N/A,FALSE,"MechD";#N/A,#N/A,FALSE,"GeotD";#N/A,#N/A,FALSE,"PrcsD";#N/A,#N/A,FALSE,"TunnD";#N/A,#N/A,FALSE,"CivlD";#N/A,#N/A,FALSE,"NtwkD";#N/A,#N/A,FALSE,"EstgD";#N/A,#N/A,FALSE,"PEngD"}</definedName>
    <definedName name="adawfwfw" localSheetId="31" hidden="1">{#N/A,#N/A,FALSE,"SumD";#N/A,#N/A,FALSE,"ElecD";#N/A,#N/A,FALSE,"MechD";#N/A,#N/A,FALSE,"GeotD";#N/A,#N/A,FALSE,"PrcsD";#N/A,#N/A,FALSE,"TunnD";#N/A,#N/A,FALSE,"CivlD";#N/A,#N/A,FALSE,"NtwkD";#N/A,#N/A,FALSE,"EstgD";#N/A,#N/A,FALSE,"PEngD"}</definedName>
    <definedName name="adawfwfw" hidden="1">{#N/A,#N/A,FALSE,"SumD";#N/A,#N/A,FALSE,"ElecD";#N/A,#N/A,FALSE,"MechD";#N/A,#N/A,FALSE,"GeotD";#N/A,#N/A,FALSE,"PrcsD";#N/A,#N/A,FALSE,"TunnD";#N/A,#N/A,FALSE,"CivlD";#N/A,#N/A,FALSE,"NtwkD";#N/A,#N/A,FALSE,"EstgD";#N/A,#N/A,FALSE,"PEngD"}</definedName>
    <definedName name="adcd" localSheetId="31">#REF!</definedName>
    <definedName name="adcd">!#REF!</definedName>
    <definedName name="ADD" localSheetId="31">#REF!</definedName>
    <definedName name="ADD">!#REF!</definedName>
    <definedName name="addbeam" localSheetId="31">#REF!</definedName>
    <definedName name="addbeam">!#REF!</definedName>
    <definedName name="ADDDA">#REF!</definedName>
    <definedName name="Additional_Revenue">#REF!</definedName>
    <definedName name="Address" localSheetId="31">#REF!</definedName>
    <definedName name="Address">!#REF!</definedName>
    <definedName name="adds" localSheetId="35" hidden="1">{#N/A,#N/A,FALSE,"TEC-01";#N/A,#N/A,FALSE,"TEC - 02";#N/A,#N/A,FALSE,"TEC - 03";#N/A,#N/A,FALSE,"TEC - 04";#N/A,#N/A,FALSE,"TEC-07";#N/A,#N/A,FALSE,"TEC-08";#N/A,#N/A,FALSE,"TEC - 09A";#N/A,#N/A,FALSE,"TEC - 09B";#N/A,#N/A,FALSE,"TEC - 09C";#N/A,#N/A,FALSE,"TEC - 10";#N/A,#N/A,FALSE,"TEC-11"}</definedName>
    <definedName name="adds" localSheetId="37" hidden="1">{#N/A,#N/A,FALSE,"TEC-01";#N/A,#N/A,FALSE,"TEC - 02";#N/A,#N/A,FALSE,"TEC - 03";#N/A,#N/A,FALSE,"TEC - 04";#N/A,#N/A,FALSE,"TEC-07";#N/A,#N/A,FALSE,"TEC-08";#N/A,#N/A,FALSE,"TEC - 09A";#N/A,#N/A,FALSE,"TEC - 09B";#N/A,#N/A,FALSE,"TEC - 09C";#N/A,#N/A,FALSE,"TEC - 10";#N/A,#N/A,FALSE,"TEC-11"}</definedName>
    <definedName name="adds" localSheetId="36" hidden="1">{#N/A,#N/A,FALSE,"TEC-01";#N/A,#N/A,FALSE,"TEC - 02";#N/A,#N/A,FALSE,"TEC - 03";#N/A,#N/A,FALSE,"TEC - 04";#N/A,#N/A,FALSE,"TEC-07";#N/A,#N/A,FALSE,"TEC-08";#N/A,#N/A,FALSE,"TEC - 09A";#N/A,#N/A,FALSE,"TEC - 09B";#N/A,#N/A,FALSE,"TEC - 09C";#N/A,#N/A,FALSE,"TEC - 10";#N/A,#N/A,FALSE,"TEC-11"}</definedName>
    <definedName name="adds" localSheetId="33" hidden="1">{#N/A,#N/A,FALSE,"TEC-01";#N/A,#N/A,FALSE,"TEC - 02";#N/A,#N/A,FALSE,"TEC - 03";#N/A,#N/A,FALSE,"TEC - 04";#N/A,#N/A,FALSE,"TEC-07";#N/A,#N/A,FALSE,"TEC-08";#N/A,#N/A,FALSE,"TEC - 09A";#N/A,#N/A,FALSE,"TEC - 09B";#N/A,#N/A,FALSE,"TEC - 09C";#N/A,#N/A,FALSE,"TEC - 10";#N/A,#N/A,FALSE,"TEC-11"}</definedName>
    <definedName name="adds" localSheetId="34" hidden="1">{#N/A,#N/A,FALSE,"TEC-01";#N/A,#N/A,FALSE,"TEC - 02";#N/A,#N/A,FALSE,"TEC - 03";#N/A,#N/A,FALSE,"TEC - 04";#N/A,#N/A,FALSE,"TEC-07";#N/A,#N/A,FALSE,"TEC-08";#N/A,#N/A,FALSE,"TEC - 09A";#N/A,#N/A,FALSE,"TEC - 09B";#N/A,#N/A,FALSE,"TEC - 09C";#N/A,#N/A,FALSE,"TEC - 10";#N/A,#N/A,FALSE,"TEC-11"}</definedName>
    <definedName name="adds" localSheetId="31" hidden="1">{#N/A,#N/A,FALSE,"TEC-01";#N/A,#N/A,FALSE,"TEC - 02";#N/A,#N/A,FALSE,"TEC - 03";#N/A,#N/A,FALSE,"TEC - 04";#N/A,#N/A,FALSE,"TEC-07";#N/A,#N/A,FALSE,"TEC-08";#N/A,#N/A,FALSE,"TEC - 09A";#N/A,#N/A,FALSE,"TEC - 09B";#N/A,#N/A,FALSE,"TEC - 09C";#N/A,#N/A,FALSE,"TEC - 10";#N/A,#N/A,FALSE,"TEC-11"}</definedName>
    <definedName name="adds" hidden="1">{#N/A,#N/A,FALSE,"TEC-01";#N/A,#N/A,FALSE,"TEC - 02";#N/A,#N/A,FALSE,"TEC - 03";#N/A,#N/A,FALSE,"TEC - 04";#N/A,#N/A,FALSE,"TEC-07";#N/A,#N/A,FALSE,"TEC-08";#N/A,#N/A,FALSE,"TEC - 09A";#N/A,#N/A,FALSE,"TEC - 09B";#N/A,#N/A,FALSE,"TEC - 09C";#N/A,#N/A,FALSE,"TEC - 10";#N/A,#N/A,FALSE,"TEC-11"}</definedName>
    <definedName name="AddwkAmt" localSheetId="31">#REF!</definedName>
    <definedName name="AddwkAmt">!#REF!</definedName>
    <definedName name="ade" localSheetId="31">#REF!</definedName>
    <definedName name="ade">!#REF!</definedName>
    <definedName name="adect45">#REF!</definedName>
    <definedName name="ADEDQ" localSheetId="35" hidden="1">{"'장비'!$A$3:$M$12"}</definedName>
    <definedName name="ADEDQ" localSheetId="37" hidden="1">{"'장비'!$A$3:$M$12"}</definedName>
    <definedName name="ADEDQ" localSheetId="36" hidden="1">{"'장비'!$A$3:$M$12"}</definedName>
    <definedName name="ADEDQ" localSheetId="33" hidden="1">{"'장비'!$A$3:$M$12"}</definedName>
    <definedName name="ADEDQ" localSheetId="34" hidden="1">{"'장비'!$A$3:$M$12"}</definedName>
    <definedName name="ADEDQ" localSheetId="31" hidden="1">{"'장비'!$A$3:$M$12"}</definedName>
    <definedName name="ADEDQ" hidden="1">{"'장비'!$A$3:$M$12"}</definedName>
    <definedName name="adelanto" localSheetId="31">#REF!</definedName>
    <definedName name="adelanto">!#REF!</definedName>
    <definedName name="ADEMCO">#REF!</definedName>
    <definedName name="ADer">#REF!</definedName>
    <definedName name="adere" localSheetId="31">#REF!</definedName>
    <definedName name="adere">!#REF!</definedName>
    <definedName name="aderft" localSheetId="31">#REF!</definedName>
    <definedName name="aderft">!#REF!</definedName>
    <definedName name="aders" localSheetId="31">#REF!</definedName>
    <definedName name="aders">!#REF!</definedName>
    <definedName name="adf" localSheetId="35" hidden="1">{#N/A,#N/A,FALSE,"COVER1.XLS ";#N/A,#N/A,FALSE,"RACT1.XLS";#N/A,#N/A,FALSE,"RACT2.XLS";#N/A,#N/A,FALSE,"ECCMP";#N/A,#N/A,FALSE,"WELDER.XLS"}</definedName>
    <definedName name="adf" localSheetId="37" hidden="1">{#N/A,#N/A,FALSE,"COVER1.XLS ";#N/A,#N/A,FALSE,"RACT1.XLS";#N/A,#N/A,FALSE,"RACT2.XLS";#N/A,#N/A,FALSE,"ECCMP";#N/A,#N/A,FALSE,"WELDER.XLS"}</definedName>
    <definedName name="adf" localSheetId="36" hidden="1">{#N/A,#N/A,FALSE,"COVER1.XLS ";#N/A,#N/A,FALSE,"RACT1.XLS";#N/A,#N/A,FALSE,"RACT2.XLS";#N/A,#N/A,FALSE,"ECCMP";#N/A,#N/A,FALSE,"WELDER.XLS"}</definedName>
    <definedName name="adf" localSheetId="33" hidden="1">{#N/A,#N/A,FALSE,"COVER1.XLS ";#N/A,#N/A,FALSE,"RACT1.XLS";#N/A,#N/A,FALSE,"RACT2.XLS";#N/A,#N/A,FALSE,"ECCMP";#N/A,#N/A,FALSE,"WELDER.XLS"}</definedName>
    <definedName name="adf" localSheetId="34" hidden="1">{#N/A,#N/A,FALSE,"COVER1.XLS ";#N/A,#N/A,FALSE,"RACT1.XLS";#N/A,#N/A,FALSE,"RACT2.XLS";#N/A,#N/A,FALSE,"ECCMP";#N/A,#N/A,FALSE,"WELDER.XLS"}</definedName>
    <definedName name="adf" localSheetId="31" hidden="1">{#N/A,#N/A,FALSE,"COVER1.XLS ";#N/A,#N/A,FALSE,"RACT1.XLS";#N/A,#N/A,FALSE,"RACT2.XLS";#N/A,#N/A,FALSE,"ECCMP";#N/A,#N/A,FALSE,"WELDER.XLS"}</definedName>
    <definedName name="adf" hidden="1">{#N/A,#N/A,FALSE,"COVER1.XLS ";#N/A,#N/A,FALSE,"RACT1.XLS";#N/A,#N/A,FALSE,"RACT2.XLS";#N/A,#N/A,FALSE,"ECCMP";#N/A,#N/A,FALSE,"WELDER.XLS"}</definedName>
    <definedName name="adfadf" localSheetId="35" hidden="1">{#N/A,#N/A,FALSE,"Aging Summary";#N/A,#N/A,FALSE,"Ratio Analysis";#N/A,#N/A,FALSE,"Test 120 Day Accts";#N/A,#N/A,FALSE,"Tickmarks"}</definedName>
    <definedName name="adfadf" localSheetId="37" hidden="1">{#N/A,#N/A,FALSE,"Aging Summary";#N/A,#N/A,FALSE,"Ratio Analysis";#N/A,#N/A,FALSE,"Test 120 Day Accts";#N/A,#N/A,FALSE,"Tickmarks"}</definedName>
    <definedName name="adfadf" localSheetId="36" hidden="1">{#N/A,#N/A,FALSE,"Aging Summary";#N/A,#N/A,FALSE,"Ratio Analysis";#N/A,#N/A,FALSE,"Test 120 Day Accts";#N/A,#N/A,FALSE,"Tickmarks"}</definedName>
    <definedName name="adfadf" localSheetId="33" hidden="1">{#N/A,#N/A,FALSE,"Aging Summary";#N/A,#N/A,FALSE,"Ratio Analysis";#N/A,#N/A,FALSE,"Test 120 Day Accts";#N/A,#N/A,FALSE,"Tickmarks"}</definedName>
    <definedName name="adfadf" localSheetId="34" hidden="1">{#N/A,#N/A,FALSE,"Aging Summary";#N/A,#N/A,FALSE,"Ratio Analysis";#N/A,#N/A,FALSE,"Test 120 Day Accts";#N/A,#N/A,FALSE,"Tickmarks"}</definedName>
    <definedName name="adfadf" localSheetId="31" hidden="1">{#N/A,#N/A,FALSE,"Aging Summary";#N/A,#N/A,FALSE,"Ratio Analysis";#N/A,#N/A,FALSE,"Test 120 Day Accts";#N/A,#N/A,FALSE,"Tickmarks"}</definedName>
    <definedName name="adfadf" hidden="1">{#N/A,#N/A,FALSE,"Aging Summary";#N/A,#N/A,FALSE,"Ratio Analysis";#N/A,#N/A,FALSE,"Test 120 Day Accts";#N/A,#N/A,FALSE,"Tickmarks"}</definedName>
    <definedName name="ADFASD" hidden="1">#REF!</definedName>
    <definedName name="adfasef" localSheetId="35" hidden="1">{#N/A,#N/A,FALSE,"SumD";#N/A,#N/A,FALSE,"ElecD";#N/A,#N/A,FALSE,"MechD";#N/A,#N/A,FALSE,"GeotD";#N/A,#N/A,FALSE,"PrcsD";#N/A,#N/A,FALSE,"TunnD";#N/A,#N/A,FALSE,"CivlD";#N/A,#N/A,FALSE,"NtwkD";#N/A,#N/A,FALSE,"EstgD";#N/A,#N/A,FALSE,"PEngD"}</definedName>
    <definedName name="adfasef" localSheetId="37" hidden="1">{#N/A,#N/A,FALSE,"SumD";#N/A,#N/A,FALSE,"ElecD";#N/A,#N/A,FALSE,"MechD";#N/A,#N/A,FALSE,"GeotD";#N/A,#N/A,FALSE,"PrcsD";#N/A,#N/A,FALSE,"TunnD";#N/A,#N/A,FALSE,"CivlD";#N/A,#N/A,FALSE,"NtwkD";#N/A,#N/A,FALSE,"EstgD";#N/A,#N/A,FALSE,"PEngD"}</definedName>
    <definedName name="adfasef" localSheetId="36" hidden="1">{#N/A,#N/A,FALSE,"SumD";#N/A,#N/A,FALSE,"ElecD";#N/A,#N/A,FALSE,"MechD";#N/A,#N/A,FALSE,"GeotD";#N/A,#N/A,FALSE,"PrcsD";#N/A,#N/A,FALSE,"TunnD";#N/A,#N/A,FALSE,"CivlD";#N/A,#N/A,FALSE,"NtwkD";#N/A,#N/A,FALSE,"EstgD";#N/A,#N/A,FALSE,"PEngD"}</definedName>
    <definedName name="adfasef" localSheetId="33" hidden="1">{#N/A,#N/A,FALSE,"SumD";#N/A,#N/A,FALSE,"ElecD";#N/A,#N/A,FALSE,"MechD";#N/A,#N/A,FALSE,"GeotD";#N/A,#N/A,FALSE,"PrcsD";#N/A,#N/A,FALSE,"TunnD";#N/A,#N/A,FALSE,"CivlD";#N/A,#N/A,FALSE,"NtwkD";#N/A,#N/A,FALSE,"EstgD";#N/A,#N/A,FALSE,"PEngD"}</definedName>
    <definedName name="adfasef" localSheetId="34" hidden="1">{#N/A,#N/A,FALSE,"SumD";#N/A,#N/A,FALSE,"ElecD";#N/A,#N/A,FALSE,"MechD";#N/A,#N/A,FALSE,"GeotD";#N/A,#N/A,FALSE,"PrcsD";#N/A,#N/A,FALSE,"TunnD";#N/A,#N/A,FALSE,"CivlD";#N/A,#N/A,FALSE,"NtwkD";#N/A,#N/A,FALSE,"EstgD";#N/A,#N/A,FALSE,"PEngD"}</definedName>
    <definedName name="adfasef" localSheetId="31" hidden="1">{#N/A,#N/A,FALSE,"SumD";#N/A,#N/A,FALSE,"ElecD";#N/A,#N/A,FALSE,"MechD";#N/A,#N/A,FALSE,"GeotD";#N/A,#N/A,FALSE,"PrcsD";#N/A,#N/A,FALSE,"TunnD";#N/A,#N/A,FALSE,"CivlD";#N/A,#N/A,FALSE,"NtwkD";#N/A,#N/A,FALSE,"EstgD";#N/A,#N/A,FALSE,"PEngD"}</definedName>
    <definedName name="adfasef" hidden="1">{#N/A,#N/A,FALSE,"SumD";#N/A,#N/A,FALSE,"ElecD";#N/A,#N/A,FALSE,"MechD";#N/A,#N/A,FALSE,"GeotD";#N/A,#N/A,FALSE,"PrcsD";#N/A,#N/A,FALSE,"TunnD";#N/A,#N/A,FALSE,"CivlD";#N/A,#N/A,FALSE,"NtwkD";#N/A,#N/A,FALSE,"EstgD";#N/A,#N/A,FALSE,"PEngD"}</definedName>
    <definedName name="ADFASFAF">#REF!</definedName>
    <definedName name="adfdfa" localSheetId="35" hidden="1">{#N/A,#N/A,FALSE,"GERAL";#N/A,#N/A,FALSE,"012-96";#N/A,#N/A,FALSE,"018-96";#N/A,#N/A,FALSE,"027-96";#N/A,#N/A,FALSE,"059-96";#N/A,#N/A,FALSE,"076-96";#N/A,#N/A,FALSE,"019-97";#N/A,#N/A,FALSE,"021-97";#N/A,#N/A,FALSE,"022-97";#N/A,#N/A,FALSE,"028-97"}</definedName>
    <definedName name="adfdfa" localSheetId="37" hidden="1">{#N/A,#N/A,FALSE,"GERAL";#N/A,#N/A,FALSE,"012-96";#N/A,#N/A,FALSE,"018-96";#N/A,#N/A,FALSE,"027-96";#N/A,#N/A,FALSE,"059-96";#N/A,#N/A,FALSE,"076-96";#N/A,#N/A,FALSE,"019-97";#N/A,#N/A,FALSE,"021-97";#N/A,#N/A,FALSE,"022-97";#N/A,#N/A,FALSE,"028-97"}</definedName>
    <definedName name="adfdfa" localSheetId="36" hidden="1">{#N/A,#N/A,FALSE,"GERAL";#N/A,#N/A,FALSE,"012-96";#N/A,#N/A,FALSE,"018-96";#N/A,#N/A,FALSE,"027-96";#N/A,#N/A,FALSE,"059-96";#N/A,#N/A,FALSE,"076-96";#N/A,#N/A,FALSE,"019-97";#N/A,#N/A,FALSE,"021-97";#N/A,#N/A,FALSE,"022-97";#N/A,#N/A,FALSE,"028-97"}</definedName>
    <definedName name="adfdfa" localSheetId="33" hidden="1">{#N/A,#N/A,FALSE,"GERAL";#N/A,#N/A,FALSE,"012-96";#N/A,#N/A,FALSE,"018-96";#N/A,#N/A,FALSE,"027-96";#N/A,#N/A,FALSE,"059-96";#N/A,#N/A,FALSE,"076-96";#N/A,#N/A,FALSE,"019-97";#N/A,#N/A,FALSE,"021-97";#N/A,#N/A,FALSE,"022-97";#N/A,#N/A,FALSE,"028-97"}</definedName>
    <definedName name="adfdfa" localSheetId="34" hidden="1">{#N/A,#N/A,FALSE,"GERAL";#N/A,#N/A,FALSE,"012-96";#N/A,#N/A,FALSE,"018-96";#N/A,#N/A,FALSE,"027-96";#N/A,#N/A,FALSE,"059-96";#N/A,#N/A,FALSE,"076-96";#N/A,#N/A,FALSE,"019-97";#N/A,#N/A,FALSE,"021-97";#N/A,#N/A,FALSE,"022-97";#N/A,#N/A,FALSE,"028-97"}</definedName>
    <definedName name="adfdfa" localSheetId="31" hidden="1">{#N/A,#N/A,FALSE,"GERAL";#N/A,#N/A,FALSE,"012-96";#N/A,#N/A,FALSE,"018-96";#N/A,#N/A,FALSE,"027-96";#N/A,#N/A,FALSE,"059-96";#N/A,#N/A,FALSE,"076-96";#N/A,#N/A,FALSE,"019-97";#N/A,#N/A,FALSE,"021-97";#N/A,#N/A,FALSE,"022-97";#N/A,#N/A,FALSE,"028-97"}</definedName>
    <definedName name="adfdfa" hidden="1">{#N/A,#N/A,FALSE,"GERAL";#N/A,#N/A,FALSE,"012-96";#N/A,#N/A,FALSE,"018-96";#N/A,#N/A,FALSE,"027-96";#N/A,#N/A,FALSE,"059-96";#N/A,#N/A,FALSE,"076-96";#N/A,#N/A,FALSE,"019-97";#N/A,#N/A,FALSE,"021-97";#N/A,#N/A,FALSE,"022-97";#N/A,#N/A,FALSE,"028-97"}</definedName>
    <definedName name="adfqerf" hidden="1">#REF!</definedName>
    <definedName name="ADFR" localSheetId="35" hidden="1">#REF!</definedName>
    <definedName name="ADFR" localSheetId="36" hidden="1">#REF!</definedName>
    <definedName name="ADFR" localSheetId="33" hidden="1">#REF!</definedName>
    <definedName name="ADFR" localSheetId="34" hidden="1">#REF!</definedName>
    <definedName name="ADFR" localSheetId="31" hidden="1">#REF!</definedName>
    <definedName name="ADFR" hidden="1">#REF!</definedName>
    <definedName name="adfrs" localSheetId="35" hidden="1">{#N/A,#N/A,FALSE,"COVER.XLS";#N/A,#N/A,FALSE,"RACT1.XLS";#N/A,#N/A,FALSE,"RACT2.XLS";#N/A,#N/A,FALSE,"ECCMP";#N/A,#N/A,FALSE,"WELDER.XLS"}</definedName>
    <definedName name="adfrs" localSheetId="37" hidden="1">{#N/A,#N/A,FALSE,"COVER.XLS";#N/A,#N/A,FALSE,"RACT1.XLS";#N/A,#N/A,FALSE,"RACT2.XLS";#N/A,#N/A,FALSE,"ECCMP";#N/A,#N/A,FALSE,"WELDER.XLS"}</definedName>
    <definedName name="adfrs" localSheetId="36" hidden="1">{#N/A,#N/A,FALSE,"COVER.XLS";#N/A,#N/A,FALSE,"RACT1.XLS";#N/A,#N/A,FALSE,"RACT2.XLS";#N/A,#N/A,FALSE,"ECCMP";#N/A,#N/A,FALSE,"WELDER.XLS"}</definedName>
    <definedName name="adfrs" localSheetId="33" hidden="1">{#N/A,#N/A,FALSE,"COVER.XLS";#N/A,#N/A,FALSE,"RACT1.XLS";#N/A,#N/A,FALSE,"RACT2.XLS";#N/A,#N/A,FALSE,"ECCMP";#N/A,#N/A,FALSE,"WELDER.XLS"}</definedName>
    <definedName name="adfrs" localSheetId="34" hidden="1">{#N/A,#N/A,FALSE,"COVER.XLS";#N/A,#N/A,FALSE,"RACT1.XLS";#N/A,#N/A,FALSE,"RACT2.XLS";#N/A,#N/A,FALSE,"ECCMP";#N/A,#N/A,FALSE,"WELDER.XLS"}</definedName>
    <definedName name="adfrs" localSheetId="31" hidden="1">{#N/A,#N/A,FALSE,"COVER.XLS";#N/A,#N/A,FALSE,"RACT1.XLS";#N/A,#N/A,FALSE,"RACT2.XLS";#N/A,#N/A,FALSE,"ECCMP";#N/A,#N/A,FALSE,"WELDER.XLS"}</definedName>
    <definedName name="adfrs" hidden="1">{#N/A,#N/A,FALSE,"COVER.XLS";#N/A,#N/A,FALSE,"RACT1.XLS";#N/A,#N/A,FALSE,"RACT2.XLS";#N/A,#N/A,FALSE,"ECCMP";#N/A,#N/A,FALSE,"WELDER.XLS"}</definedName>
    <definedName name="adfsad" localSheetId="35" hidden="1">{#N/A,#N/A,FALSE,"COVER1.XLS ";#N/A,#N/A,FALSE,"RACT1.XLS";#N/A,#N/A,FALSE,"RACT2.XLS";#N/A,#N/A,FALSE,"ECCMP";#N/A,#N/A,FALSE,"WELDER.XLS"}</definedName>
    <definedName name="adfsad" localSheetId="37" hidden="1">{#N/A,#N/A,FALSE,"COVER1.XLS ";#N/A,#N/A,FALSE,"RACT1.XLS";#N/A,#N/A,FALSE,"RACT2.XLS";#N/A,#N/A,FALSE,"ECCMP";#N/A,#N/A,FALSE,"WELDER.XLS"}</definedName>
    <definedName name="adfsad" localSheetId="36" hidden="1">{#N/A,#N/A,FALSE,"COVER1.XLS ";#N/A,#N/A,FALSE,"RACT1.XLS";#N/A,#N/A,FALSE,"RACT2.XLS";#N/A,#N/A,FALSE,"ECCMP";#N/A,#N/A,FALSE,"WELDER.XLS"}</definedName>
    <definedName name="adfsad" localSheetId="33" hidden="1">{#N/A,#N/A,FALSE,"COVER1.XLS ";#N/A,#N/A,FALSE,"RACT1.XLS";#N/A,#N/A,FALSE,"RACT2.XLS";#N/A,#N/A,FALSE,"ECCMP";#N/A,#N/A,FALSE,"WELDER.XLS"}</definedName>
    <definedName name="adfsad" localSheetId="34" hidden="1">{#N/A,#N/A,FALSE,"COVER1.XLS ";#N/A,#N/A,FALSE,"RACT1.XLS";#N/A,#N/A,FALSE,"RACT2.XLS";#N/A,#N/A,FALSE,"ECCMP";#N/A,#N/A,FALSE,"WELDER.XLS"}</definedName>
    <definedName name="adfsad" localSheetId="31" hidden="1">{#N/A,#N/A,FALSE,"COVER1.XLS ";#N/A,#N/A,FALSE,"RACT1.XLS";#N/A,#N/A,FALSE,"RACT2.XLS";#N/A,#N/A,FALSE,"ECCMP";#N/A,#N/A,FALSE,"WELDER.XLS"}</definedName>
    <definedName name="adfsad" hidden="1">{#N/A,#N/A,FALSE,"COVER1.XLS ";#N/A,#N/A,FALSE,"RACT1.XLS";#N/A,#N/A,FALSE,"RACT2.XLS";#N/A,#N/A,FALSE,"ECCMP";#N/A,#N/A,FALSE,"WELDER.XLS"}</definedName>
    <definedName name="ADFSAFD">#REF!</definedName>
    <definedName name="ADHJTYH" localSheetId="35" hidden="1">{#N/A,#N/A,FALSE,"COVER1.XLS ";#N/A,#N/A,FALSE,"RACT1.XLS";#N/A,#N/A,FALSE,"RACT2.XLS";#N/A,#N/A,FALSE,"ECCMP";#N/A,#N/A,FALSE,"WELDER.XLS"}</definedName>
    <definedName name="ADHJTYH" localSheetId="37" hidden="1">{#N/A,#N/A,FALSE,"COVER1.XLS ";#N/A,#N/A,FALSE,"RACT1.XLS";#N/A,#N/A,FALSE,"RACT2.XLS";#N/A,#N/A,FALSE,"ECCMP";#N/A,#N/A,FALSE,"WELDER.XLS"}</definedName>
    <definedName name="ADHJTYH" localSheetId="36" hidden="1">{#N/A,#N/A,FALSE,"COVER1.XLS ";#N/A,#N/A,FALSE,"RACT1.XLS";#N/A,#N/A,FALSE,"RACT2.XLS";#N/A,#N/A,FALSE,"ECCMP";#N/A,#N/A,FALSE,"WELDER.XLS"}</definedName>
    <definedName name="ADHJTYH" localSheetId="33" hidden="1">{#N/A,#N/A,FALSE,"COVER1.XLS ";#N/A,#N/A,FALSE,"RACT1.XLS";#N/A,#N/A,FALSE,"RACT2.XLS";#N/A,#N/A,FALSE,"ECCMP";#N/A,#N/A,FALSE,"WELDER.XLS"}</definedName>
    <definedName name="ADHJTYH" localSheetId="34" hidden="1">{#N/A,#N/A,FALSE,"COVER1.XLS ";#N/A,#N/A,FALSE,"RACT1.XLS";#N/A,#N/A,FALSE,"RACT2.XLS";#N/A,#N/A,FALSE,"ECCMP";#N/A,#N/A,FALSE,"WELDER.XLS"}</definedName>
    <definedName name="ADHJTYH" localSheetId="31" hidden="1">{#N/A,#N/A,FALSE,"COVER1.XLS ";#N/A,#N/A,FALSE,"RACT1.XLS";#N/A,#N/A,FALSE,"RACT2.XLS";#N/A,#N/A,FALSE,"ECCMP";#N/A,#N/A,FALSE,"WELDER.XLS"}</definedName>
    <definedName name="ADHJTYH" hidden="1">{#N/A,#N/A,FALSE,"COVER1.XLS ";#N/A,#N/A,FALSE,"RACT1.XLS";#N/A,#N/A,FALSE,"RACT2.XLS";#N/A,#N/A,FALSE,"ECCMP";#N/A,#N/A,FALSE,"WELDER.XLS"}</definedName>
    <definedName name="ADI" hidden="1">#REF!</definedName>
    <definedName name="ADICIONAL" localSheetId="31">#REF!</definedName>
    <definedName name="ADICIONAL">!#REF!</definedName>
    <definedName name="Adicionales">#REF!</definedName>
    <definedName name="adios" localSheetId="35" hidden="1">{"ARA1",#N/A,FALSE,"ENG-ARA";"ARAhours",#N/A,FALSE,"ENG-ARA";"ARA$",#N/A,FALSE,"ENG-ARA"}</definedName>
    <definedName name="adios" localSheetId="37" hidden="1">{"ARA1",#N/A,FALSE,"ENG-ARA";"ARAhours",#N/A,FALSE,"ENG-ARA";"ARA$",#N/A,FALSE,"ENG-ARA"}</definedName>
    <definedName name="adios" localSheetId="36" hidden="1">{"ARA1",#N/A,FALSE,"ENG-ARA";"ARAhours",#N/A,FALSE,"ENG-ARA";"ARA$",#N/A,FALSE,"ENG-ARA"}</definedName>
    <definedName name="adios" localSheetId="30" hidden="1">{"ARA1",#N/A,FALSE,"ENG-ARA";"ARAhours",#N/A,FALSE,"ENG-ARA";"ARA$",#N/A,FALSE,"ENG-ARA"}</definedName>
    <definedName name="adios" localSheetId="33" hidden="1">{"ARA1",#N/A,FALSE,"ENG-ARA";"ARAhours",#N/A,FALSE,"ENG-ARA";"ARA$",#N/A,FALSE,"ENG-ARA"}</definedName>
    <definedName name="adios" localSheetId="34" hidden="1">{"ARA1",#N/A,FALSE,"ENG-ARA";"ARAhours",#N/A,FALSE,"ENG-ARA";"ARA$",#N/A,FALSE,"ENG-ARA"}</definedName>
    <definedName name="adios" localSheetId="31" hidden="1">{"ARA1",#N/A,FALSE,"ENG-ARA";"ARAhours",#N/A,FALSE,"ENG-ARA";"ARA$",#N/A,FALSE,"ENG-ARA"}</definedName>
    <definedName name="adios" localSheetId="29" hidden="1">{"ARA1",#N/A,FALSE,"ENG-ARA";"ARAhours",#N/A,FALSE,"ENG-ARA";"ARA$",#N/A,FALSE,"ENG-ARA"}</definedName>
    <definedName name="adios" hidden="1">{"ARA1",#N/A,FALSE,"ENG-ARA";"ARAhours",#N/A,FALSE,"ENG-ARA";"ARA$",#N/A,FALSE,"ENG-ARA"}</definedName>
    <definedName name="ADITION" localSheetId="35" hidden="1">{"'장비'!$A$3:$M$12"}</definedName>
    <definedName name="ADITION" localSheetId="37" hidden="1">{"'장비'!$A$3:$M$12"}</definedName>
    <definedName name="ADITION" localSheetId="36" hidden="1">{"'장비'!$A$3:$M$12"}</definedName>
    <definedName name="ADITION" localSheetId="33" hidden="1">{"'장비'!$A$3:$M$12"}</definedName>
    <definedName name="ADITION" localSheetId="34" hidden="1">{"'장비'!$A$3:$M$12"}</definedName>
    <definedName name="ADITION" localSheetId="31" hidden="1">{"'장비'!$A$3:$M$12"}</definedName>
    <definedName name="ADITION" hidden="1">{"'장비'!$A$3:$M$12"}</definedName>
    <definedName name="ADJ">#REF!</definedName>
    <definedName name="adjus">#REF!</definedName>
    <definedName name="ADJUSMENT" localSheetId="31">#REF!</definedName>
    <definedName name="ADJUSMENT">!#REF!</definedName>
    <definedName name="adjust">#REF!</definedName>
    <definedName name="adjustment" localSheetId="31">#REF!</definedName>
    <definedName name="adjustment">!#REF!</definedName>
    <definedName name="Adm">#REF!</definedName>
    <definedName name="ADM.RRHH" localSheetId="31">#REF!</definedName>
    <definedName name="ADM.RRHH">!#REF!</definedName>
    <definedName name="Admin">#REF!</definedName>
    <definedName name="admin1">#REF!</definedName>
    <definedName name="admin2">#REF!</definedName>
    <definedName name="Administrador.Obra">"Adm. Manuel Rojas"</definedName>
    <definedName name="AdminPrintRange">#REF!:#REF!</definedName>
    <definedName name="AdminSens">#REF!</definedName>
    <definedName name="ADN" hidden="1">{#N/A,#N/A,FALSE,"PXP-TOTAL Modif";"vis2",#N/A,FALSE,"PXP-AÑO";"Vis1",#N/A,FALSE,"PXP-AÑO"}</definedName>
    <definedName name="adorys" localSheetId="31">#REF!</definedName>
    <definedName name="adorys">!#REF!</definedName>
    <definedName name="adpvol" localSheetId="31">#REF!</definedName>
    <definedName name="adpvol">!#REF!</definedName>
    <definedName name="ADQAD" localSheetId="35" hidden="1">#REF!</definedName>
    <definedName name="ADQAD" localSheetId="33" hidden="1">#REF!</definedName>
    <definedName name="ADQAD" localSheetId="34" hidden="1">#REF!</definedName>
    <definedName name="ADQAD" hidden="1">#REF!</definedName>
    <definedName name="adqwer" localSheetId="35" hidden="1">{#N/A,#N/A,FALSE,"Matrix";#N/A,#N/A,FALSE,"Executive";#N/A,#N/A,FALSE,"Summary"}</definedName>
    <definedName name="adqwer" localSheetId="37" hidden="1">{#N/A,#N/A,FALSE,"Matrix";#N/A,#N/A,FALSE,"Executive";#N/A,#N/A,FALSE,"Summary"}</definedName>
    <definedName name="adqwer" localSheetId="36" hidden="1">{#N/A,#N/A,FALSE,"Matrix";#N/A,#N/A,FALSE,"Executive";#N/A,#N/A,FALSE,"Summary"}</definedName>
    <definedName name="adqwer" localSheetId="33" hidden="1">{#N/A,#N/A,FALSE,"Matrix";#N/A,#N/A,FALSE,"Executive";#N/A,#N/A,FALSE,"Summary"}</definedName>
    <definedName name="adqwer" localSheetId="34" hidden="1">{#N/A,#N/A,FALSE,"Matrix";#N/A,#N/A,FALSE,"Executive";#N/A,#N/A,FALSE,"Summary"}</definedName>
    <definedName name="adqwer" localSheetId="31" hidden="1">{#N/A,#N/A,FALSE,"Matrix";#N/A,#N/A,FALSE,"Executive";#N/A,#N/A,FALSE,"Summary"}</definedName>
    <definedName name="adqwer" hidden="1">{#N/A,#N/A,FALSE,"Matrix";#N/A,#N/A,FALSE,"Executive";#N/A,#N/A,FALSE,"Summary"}</definedName>
    <definedName name="ADS" hidden="1">#REF!</definedName>
    <definedName name="adsa" localSheetId="35"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adsa" localSheetId="37"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adsa" localSheetId="36"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adsa" localSheetId="33"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adsa" localSheetId="34"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adsa" localSheetId="31"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adsa"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adsasda">#REF!</definedName>
    <definedName name="adsd" localSheetId="35" hidden="1">{#N/A,#N/A,FALSE,"Costos_Elem_Hid";#N/A,#N/A,FALSE,"Costos_Elem_Hid";#N/A,#N/A,FALSE,"Costos_Elem_Hid"}</definedName>
    <definedName name="adsd" localSheetId="37" hidden="1">{#N/A,#N/A,FALSE,"Costos_Elem_Hid";#N/A,#N/A,FALSE,"Costos_Elem_Hid";#N/A,#N/A,FALSE,"Costos_Elem_Hid"}</definedName>
    <definedName name="adsd" localSheetId="36" hidden="1">{#N/A,#N/A,FALSE,"Costos_Elem_Hid";#N/A,#N/A,FALSE,"Costos_Elem_Hid";#N/A,#N/A,FALSE,"Costos_Elem_Hid"}</definedName>
    <definedName name="adsd" localSheetId="33" hidden="1">{#N/A,#N/A,FALSE,"Costos_Elem_Hid";#N/A,#N/A,FALSE,"Costos_Elem_Hid";#N/A,#N/A,FALSE,"Costos_Elem_Hid"}</definedName>
    <definedName name="adsd" localSheetId="34" hidden="1">{#N/A,#N/A,FALSE,"Costos_Elem_Hid";#N/A,#N/A,FALSE,"Costos_Elem_Hid";#N/A,#N/A,FALSE,"Costos_Elem_Hid"}</definedName>
    <definedName name="adsd" localSheetId="31" hidden="1">{#N/A,#N/A,FALSE,"Costos_Elem_Hid";#N/A,#N/A,FALSE,"Costos_Elem_Hid";#N/A,#N/A,FALSE,"Costos_Elem_Hid"}</definedName>
    <definedName name="adsd" hidden="1">{#N/A,#N/A,FALSE,"Costos_Elem_Hid";#N/A,#N/A,FALSE,"Costos_Elem_Hid";#N/A,#N/A,FALSE,"Costos_Elem_Hid"}</definedName>
    <definedName name="adsda" localSheetId="35" hidden="1">{#N/A,#N/A,FALSE,"masez (10)";#N/A,#N/A,FALSE,"masez (7)";#N/A,#N/A,FALSE,"masez (6)";#N/A,#N/A,FALSE,"masez (5)";#N/A,#N/A,FALSE,"masez (4)";#N/A,#N/A,FALSE,"masez (3)";#N/A,#N/A,FALSE,"masez (2)";#N/A,#N/A,FALSE,"GME";#N/A,#N/A,FALSE,"masez"}</definedName>
    <definedName name="adsda" localSheetId="37" hidden="1">{#N/A,#N/A,FALSE,"masez (10)";#N/A,#N/A,FALSE,"masez (7)";#N/A,#N/A,FALSE,"masez (6)";#N/A,#N/A,FALSE,"masez (5)";#N/A,#N/A,FALSE,"masez (4)";#N/A,#N/A,FALSE,"masez (3)";#N/A,#N/A,FALSE,"masez (2)";#N/A,#N/A,FALSE,"GME";#N/A,#N/A,FALSE,"masez"}</definedName>
    <definedName name="adsda" localSheetId="36" hidden="1">{#N/A,#N/A,FALSE,"masez (10)";#N/A,#N/A,FALSE,"masez (7)";#N/A,#N/A,FALSE,"masez (6)";#N/A,#N/A,FALSE,"masez (5)";#N/A,#N/A,FALSE,"masez (4)";#N/A,#N/A,FALSE,"masez (3)";#N/A,#N/A,FALSE,"masez (2)";#N/A,#N/A,FALSE,"GME";#N/A,#N/A,FALSE,"masez"}</definedName>
    <definedName name="adsda" localSheetId="33" hidden="1">{#N/A,#N/A,FALSE,"masez (10)";#N/A,#N/A,FALSE,"masez (7)";#N/A,#N/A,FALSE,"masez (6)";#N/A,#N/A,FALSE,"masez (5)";#N/A,#N/A,FALSE,"masez (4)";#N/A,#N/A,FALSE,"masez (3)";#N/A,#N/A,FALSE,"masez (2)";#N/A,#N/A,FALSE,"GME";#N/A,#N/A,FALSE,"masez"}</definedName>
    <definedName name="adsda" localSheetId="34" hidden="1">{#N/A,#N/A,FALSE,"masez (10)";#N/A,#N/A,FALSE,"masez (7)";#N/A,#N/A,FALSE,"masez (6)";#N/A,#N/A,FALSE,"masez (5)";#N/A,#N/A,FALSE,"masez (4)";#N/A,#N/A,FALSE,"masez (3)";#N/A,#N/A,FALSE,"masez (2)";#N/A,#N/A,FALSE,"GME";#N/A,#N/A,FALSE,"masez"}</definedName>
    <definedName name="adsda" localSheetId="31" hidden="1">{#N/A,#N/A,FALSE,"masez (10)";#N/A,#N/A,FALSE,"masez (7)";#N/A,#N/A,FALSE,"masez (6)";#N/A,#N/A,FALSE,"masez (5)";#N/A,#N/A,FALSE,"masez (4)";#N/A,#N/A,FALSE,"masez (3)";#N/A,#N/A,FALSE,"masez (2)";#N/A,#N/A,FALSE,"GME";#N/A,#N/A,FALSE,"masez"}</definedName>
    <definedName name="adsda" hidden="1">{#N/A,#N/A,FALSE,"masez (10)";#N/A,#N/A,FALSE,"masez (7)";#N/A,#N/A,FALSE,"masez (6)";#N/A,#N/A,FALSE,"masez (5)";#N/A,#N/A,FALSE,"masez (4)";#N/A,#N/A,FALSE,"masez (3)";#N/A,#N/A,FALSE,"masez (2)";#N/A,#N/A,FALSE,"GME";#N/A,#N/A,FALSE,"masez"}</definedName>
    <definedName name="ADSF" localSheetId="35" hidden="1">{"Sin detalle",#N/A,FALSE,"Flujo (redondeado)"}</definedName>
    <definedName name="ADSF" localSheetId="37" hidden="1">{"Sin detalle",#N/A,FALSE,"Flujo (redondeado)"}</definedName>
    <definedName name="ADSF" localSheetId="36" hidden="1">{"Sin detalle",#N/A,FALSE,"Flujo (redondeado)"}</definedName>
    <definedName name="ADSF" localSheetId="33" hidden="1">{"Sin detalle",#N/A,FALSE,"Flujo (redondeado)"}</definedName>
    <definedName name="ADSF" localSheetId="34" hidden="1">{"Sin detalle",#N/A,FALSE,"Flujo (redondeado)"}</definedName>
    <definedName name="ADSF" localSheetId="31" hidden="1">{"Sin detalle",#N/A,FALSE,"Flujo (redondeado)"}</definedName>
    <definedName name="ADSF" hidden="1">{"Sin detalle",#N/A,FALSE,"Flujo (redondeado)"}</definedName>
    <definedName name="adsfad" localSheetId="35" hidden="1">{#N/A,#N/A,FALSE,"GERAL";#N/A,#N/A,FALSE,"012-96";#N/A,#N/A,FALSE,"018-96";#N/A,#N/A,FALSE,"027-96";#N/A,#N/A,FALSE,"059-96";#N/A,#N/A,FALSE,"076-96";#N/A,#N/A,FALSE,"019-97";#N/A,#N/A,FALSE,"021-97";#N/A,#N/A,FALSE,"022-97";#N/A,#N/A,FALSE,"028-97"}</definedName>
    <definedName name="adsfad" localSheetId="37" hidden="1">{#N/A,#N/A,FALSE,"GERAL";#N/A,#N/A,FALSE,"012-96";#N/A,#N/A,FALSE,"018-96";#N/A,#N/A,FALSE,"027-96";#N/A,#N/A,FALSE,"059-96";#N/A,#N/A,FALSE,"076-96";#N/A,#N/A,FALSE,"019-97";#N/A,#N/A,FALSE,"021-97";#N/A,#N/A,FALSE,"022-97";#N/A,#N/A,FALSE,"028-97"}</definedName>
    <definedName name="adsfad" localSheetId="36" hidden="1">{#N/A,#N/A,FALSE,"GERAL";#N/A,#N/A,FALSE,"012-96";#N/A,#N/A,FALSE,"018-96";#N/A,#N/A,FALSE,"027-96";#N/A,#N/A,FALSE,"059-96";#N/A,#N/A,FALSE,"076-96";#N/A,#N/A,FALSE,"019-97";#N/A,#N/A,FALSE,"021-97";#N/A,#N/A,FALSE,"022-97";#N/A,#N/A,FALSE,"028-97"}</definedName>
    <definedName name="adsfad" localSheetId="33" hidden="1">{#N/A,#N/A,FALSE,"GERAL";#N/A,#N/A,FALSE,"012-96";#N/A,#N/A,FALSE,"018-96";#N/A,#N/A,FALSE,"027-96";#N/A,#N/A,FALSE,"059-96";#N/A,#N/A,FALSE,"076-96";#N/A,#N/A,FALSE,"019-97";#N/A,#N/A,FALSE,"021-97";#N/A,#N/A,FALSE,"022-97";#N/A,#N/A,FALSE,"028-97"}</definedName>
    <definedName name="adsfad" localSheetId="34" hidden="1">{#N/A,#N/A,FALSE,"GERAL";#N/A,#N/A,FALSE,"012-96";#N/A,#N/A,FALSE,"018-96";#N/A,#N/A,FALSE,"027-96";#N/A,#N/A,FALSE,"059-96";#N/A,#N/A,FALSE,"076-96";#N/A,#N/A,FALSE,"019-97";#N/A,#N/A,FALSE,"021-97";#N/A,#N/A,FALSE,"022-97";#N/A,#N/A,FALSE,"028-97"}</definedName>
    <definedName name="adsfad" localSheetId="31" hidden="1">{#N/A,#N/A,FALSE,"GERAL";#N/A,#N/A,FALSE,"012-96";#N/A,#N/A,FALSE,"018-96";#N/A,#N/A,FALSE,"027-96";#N/A,#N/A,FALSE,"059-96";#N/A,#N/A,FALSE,"076-96";#N/A,#N/A,FALSE,"019-97";#N/A,#N/A,FALSE,"021-97";#N/A,#N/A,FALSE,"022-97";#N/A,#N/A,FALSE,"028-97"}</definedName>
    <definedName name="adsfad" hidden="1">{#N/A,#N/A,FALSE,"GERAL";#N/A,#N/A,FALSE,"012-96";#N/A,#N/A,FALSE,"018-96";#N/A,#N/A,FALSE,"027-96";#N/A,#N/A,FALSE,"059-96";#N/A,#N/A,FALSE,"076-96";#N/A,#N/A,FALSE,"019-97";#N/A,#N/A,FALSE,"021-97";#N/A,#N/A,FALSE,"022-97";#N/A,#N/A,FALSE,"028-97"}</definedName>
    <definedName name="adssa">#REF!</definedName>
    <definedName name="ADV">#REF!</definedName>
    <definedName name="ADVANCE" localSheetId="31">#REF!</definedName>
    <definedName name="ADVANCE">!#REF!</definedName>
    <definedName name="ae" localSheetId="31">#REF!</definedName>
    <definedName name="AE" hidden="1">#REF!</definedName>
    <definedName name="aec" localSheetId="35" hidden="1">{#N/A,#N/A,FALSE,"summary";#N/A,#N/A,FALSE,"SumGraph"}</definedName>
    <definedName name="aec" localSheetId="37" hidden="1">{#N/A,#N/A,FALSE,"summary";#N/A,#N/A,FALSE,"SumGraph"}</definedName>
    <definedName name="aec" localSheetId="36" hidden="1">{#N/A,#N/A,FALSE,"summary";#N/A,#N/A,FALSE,"SumGraph"}</definedName>
    <definedName name="aec" localSheetId="33" hidden="1">{#N/A,#N/A,FALSE,"summary";#N/A,#N/A,FALSE,"SumGraph"}</definedName>
    <definedName name="aec" localSheetId="34" hidden="1">{#N/A,#N/A,FALSE,"summary";#N/A,#N/A,FALSE,"SumGraph"}</definedName>
    <definedName name="aec" localSheetId="31" hidden="1">{#N/A,#N/A,FALSE,"summary";#N/A,#N/A,FALSE,"SumGraph"}</definedName>
    <definedName name="aec" hidden="1">{#N/A,#N/A,FALSE,"summary";#N/A,#N/A,FALSE,"SumGraph"}</definedName>
    <definedName name="Aefe" localSheetId="31" hidden="1">#REF!</definedName>
    <definedName name="Aefe" hidden="1">#REF!</definedName>
    <definedName name="aegrgas" localSheetId="31" hidden="1">{#N/A,#N/A,TRUE,"Cover";#N/A,#N/A,TRUE,"Conts";#N/A,#N/A,TRUE,"VOS";#N/A,#N/A,TRUE,"Warrington";#N/A,#N/A,TRUE,"Widnes"}</definedName>
    <definedName name="aegrgas" hidden="1">{#N/A,#N/A,TRUE,"Cover";#N/A,#N/A,TRUE,"Conts";#N/A,#N/A,TRUE,"VOS";#N/A,#N/A,TRUE,"Warrington";#N/A,#N/A,TRUE,"Widnes"}</definedName>
    <definedName name="AEGSADFG" localSheetId="35" hidden="1">{#N/A,#N/A,FALSE,"subcontract"}</definedName>
    <definedName name="AEGSADFG" localSheetId="37" hidden="1">{#N/A,#N/A,FALSE,"subcontract"}</definedName>
    <definedName name="AEGSADFG" localSheetId="36" hidden="1">{#N/A,#N/A,FALSE,"subcontract"}</definedName>
    <definedName name="AEGSADFG" localSheetId="33" hidden="1">{#N/A,#N/A,FALSE,"subcontract"}</definedName>
    <definedName name="AEGSADFG" localSheetId="34" hidden="1">{#N/A,#N/A,FALSE,"subcontract"}</definedName>
    <definedName name="AEGSADFG" localSheetId="31" hidden="1">{#N/A,#N/A,FALSE,"subcontract"}</definedName>
    <definedName name="AEGSADFG" hidden="1">{#N/A,#N/A,FALSE,"subcontract"}</definedName>
    <definedName name="aer" localSheetId="35" hidden="1">{#N/A,#N/A,FALSE,"SumD";#N/A,#N/A,FALSE,"ElecD";#N/A,#N/A,FALSE,"MechD";#N/A,#N/A,FALSE,"GeotD";#N/A,#N/A,FALSE,"PrcsD";#N/A,#N/A,FALSE,"TunnD";#N/A,#N/A,FALSE,"CivlD";#N/A,#N/A,FALSE,"NtwkD";#N/A,#N/A,FALSE,"EstgD";#N/A,#N/A,FALSE,"PEngD"}</definedName>
    <definedName name="aer" localSheetId="37" hidden="1">{#N/A,#N/A,FALSE,"SumD";#N/A,#N/A,FALSE,"ElecD";#N/A,#N/A,FALSE,"MechD";#N/A,#N/A,FALSE,"GeotD";#N/A,#N/A,FALSE,"PrcsD";#N/A,#N/A,FALSE,"TunnD";#N/A,#N/A,FALSE,"CivlD";#N/A,#N/A,FALSE,"NtwkD";#N/A,#N/A,FALSE,"EstgD";#N/A,#N/A,FALSE,"PEngD"}</definedName>
    <definedName name="aer" localSheetId="36" hidden="1">{#N/A,#N/A,FALSE,"SumD";#N/A,#N/A,FALSE,"ElecD";#N/A,#N/A,FALSE,"MechD";#N/A,#N/A,FALSE,"GeotD";#N/A,#N/A,FALSE,"PrcsD";#N/A,#N/A,FALSE,"TunnD";#N/A,#N/A,FALSE,"CivlD";#N/A,#N/A,FALSE,"NtwkD";#N/A,#N/A,FALSE,"EstgD";#N/A,#N/A,FALSE,"PEngD"}</definedName>
    <definedName name="aer" localSheetId="33" hidden="1">{#N/A,#N/A,FALSE,"SumD";#N/A,#N/A,FALSE,"ElecD";#N/A,#N/A,FALSE,"MechD";#N/A,#N/A,FALSE,"GeotD";#N/A,#N/A,FALSE,"PrcsD";#N/A,#N/A,FALSE,"TunnD";#N/A,#N/A,FALSE,"CivlD";#N/A,#N/A,FALSE,"NtwkD";#N/A,#N/A,FALSE,"EstgD";#N/A,#N/A,FALSE,"PEngD"}</definedName>
    <definedName name="aer" localSheetId="34" hidden="1">{#N/A,#N/A,FALSE,"SumD";#N/A,#N/A,FALSE,"ElecD";#N/A,#N/A,FALSE,"MechD";#N/A,#N/A,FALSE,"GeotD";#N/A,#N/A,FALSE,"PrcsD";#N/A,#N/A,FALSE,"TunnD";#N/A,#N/A,FALSE,"CivlD";#N/A,#N/A,FALSE,"NtwkD";#N/A,#N/A,FALSE,"EstgD";#N/A,#N/A,FALSE,"PEngD"}</definedName>
    <definedName name="aer" localSheetId="31" hidden="1">{#N/A,#N/A,FALSE,"SumD";#N/A,#N/A,FALSE,"ElecD";#N/A,#N/A,FALSE,"MechD";#N/A,#N/A,FALSE,"GeotD";#N/A,#N/A,FALSE,"PrcsD";#N/A,#N/A,FALSE,"TunnD";#N/A,#N/A,FALSE,"CivlD";#N/A,#N/A,FALSE,"NtwkD";#N/A,#N/A,FALSE,"EstgD";#N/A,#N/A,FALSE,"PEngD"}</definedName>
    <definedName name="aer" hidden="1">{#N/A,#N/A,FALSE,"SumD";#N/A,#N/A,FALSE,"ElecD";#N/A,#N/A,FALSE,"MechD";#N/A,#N/A,FALSE,"GeotD";#N/A,#N/A,FALSE,"PrcsD";#N/A,#N/A,FALSE,"TunnD";#N/A,#N/A,FALSE,"CivlD";#N/A,#N/A,FALSE,"NtwkD";#N/A,#N/A,FALSE,"EstgD";#N/A,#N/A,FALSE,"PEngD"}</definedName>
    <definedName name="AER1E">#REF!</definedName>
    <definedName name="AER1N">#REF!</definedName>
    <definedName name="AERAFG" localSheetId="31" hidden="1">{#N/A,#N/A,TRUE,"Cover";#N/A,#N/A,TRUE,"Conts";#N/A,#N/A,TRUE,"VOS";#N/A,#N/A,TRUE,"Warrington";#N/A,#N/A,TRUE,"Widnes"}</definedName>
    <definedName name="AERAFG" hidden="1">{#N/A,#N/A,TRUE,"Cover";#N/A,#N/A,TRUE,"Conts";#N/A,#N/A,TRUE,"VOS";#N/A,#N/A,TRUE,"Warrington";#N/A,#N/A,TRUE,"Widnes"}</definedName>
    <definedName name="aertes" localSheetId="31" hidden="1">{#N/A,#N/A,TRUE,"Cover";#N/A,#N/A,TRUE,"Conts";#N/A,#N/A,TRUE,"VOS";#N/A,#N/A,TRUE,"Warrington";#N/A,#N/A,TRUE,"Widnes"}</definedName>
    <definedName name="aertes" hidden="1">{#N/A,#N/A,TRUE,"Cover";#N/A,#N/A,TRUE,"Conts";#N/A,#N/A,TRUE,"VOS";#N/A,#N/A,TRUE,"Warrington";#N/A,#N/A,TRUE,"Widnes"}</definedName>
    <definedName name="aes" localSheetId="35" hidden="1">{"CONSEJO",#N/A,FALSE,"Dist p0";"CONSEJO",#N/A,FALSE,"Ficha CODICE"}</definedName>
    <definedName name="aes" localSheetId="37" hidden="1">{"CONSEJO",#N/A,FALSE,"Dist p0";"CONSEJO",#N/A,FALSE,"Ficha CODICE"}</definedName>
    <definedName name="aes" localSheetId="36" hidden="1">{"CONSEJO",#N/A,FALSE,"Dist p0";"CONSEJO",#N/A,FALSE,"Ficha CODICE"}</definedName>
    <definedName name="aes" localSheetId="33" hidden="1">{"CONSEJO",#N/A,FALSE,"Dist p0";"CONSEJO",#N/A,FALSE,"Ficha CODICE"}</definedName>
    <definedName name="aes" localSheetId="34" hidden="1">{"CONSEJO",#N/A,FALSE,"Dist p0";"CONSEJO",#N/A,FALSE,"Ficha CODICE"}</definedName>
    <definedName name="aes" localSheetId="31" hidden="1">{"CONSEJO",#N/A,FALSE,"Dist p0";"CONSEJO",#N/A,FALSE,"Ficha CODICE"}</definedName>
    <definedName name="aes" hidden="1">{"CONSEJO",#N/A,FALSE,"Dist p0";"CONSEJO",#N/A,FALSE,"Ficha CODICE"}</definedName>
    <definedName name="aetertryh" localSheetId="31" hidden="1">{#N/A,#N/A,TRUE,"Cover";#N/A,#N/A,TRUE,"Conts";#N/A,#N/A,TRUE,"VOS";#N/A,#N/A,TRUE,"Warrington";#N/A,#N/A,TRUE,"Widnes"}</definedName>
    <definedName name="aetertryh" hidden="1">{#N/A,#N/A,TRUE,"Cover";#N/A,#N/A,TRUE,"Conts";#N/A,#N/A,TRUE,"VOS";#N/A,#N/A,TRUE,"Warrington";#N/A,#N/A,TRUE,"Widnes"}</definedName>
    <definedName name="aethet"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w" localSheetId="35" hidden="1">{#N/A,#N/A,TRUE,"LOADCOVE";#N/A,#N/A,TRUE,"PAGE001";#N/A,#N/A,TRUE,"PAGE002";#N/A,#N/A,TRUE,"PAGE003";#N/A,#N/A,TRUE,"PAGE004";#N/A,#N/A,TRUE,"PAGE005";#N/A,#N/A,TRUE,"PAGE006";#N/A,#N/A,TRUE,"PAGE007";#N/A,#N/A,TRUE,"PAGE008";#N/A,#N/A,TRUE,"PAGE009";#N/A,#N/A,TRUE,"PAGE010";#N/A,#N/A,TRUE,"PAGE011";#N/A,#N/A,TRUE,"PAGE012";#N/A,#N/A,TRUE,"PAGE013"}</definedName>
    <definedName name="aew" localSheetId="37" hidden="1">{#N/A,#N/A,TRUE,"LOADCOVE";#N/A,#N/A,TRUE,"PAGE001";#N/A,#N/A,TRUE,"PAGE002";#N/A,#N/A,TRUE,"PAGE003";#N/A,#N/A,TRUE,"PAGE004";#N/A,#N/A,TRUE,"PAGE005";#N/A,#N/A,TRUE,"PAGE006";#N/A,#N/A,TRUE,"PAGE007";#N/A,#N/A,TRUE,"PAGE008";#N/A,#N/A,TRUE,"PAGE009";#N/A,#N/A,TRUE,"PAGE010";#N/A,#N/A,TRUE,"PAGE011";#N/A,#N/A,TRUE,"PAGE012";#N/A,#N/A,TRUE,"PAGE013"}</definedName>
    <definedName name="aew" localSheetId="36" hidden="1">{#N/A,#N/A,TRUE,"LOADCOVE";#N/A,#N/A,TRUE,"PAGE001";#N/A,#N/A,TRUE,"PAGE002";#N/A,#N/A,TRUE,"PAGE003";#N/A,#N/A,TRUE,"PAGE004";#N/A,#N/A,TRUE,"PAGE005";#N/A,#N/A,TRUE,"PAGE006";#N/A,#N/A,TRUE,"PAGE007";#N/A,#N/A,TRUE,"PAGE008";#N/A,#N/A,TRUE,"PAGE009";#N/A,#N/A,TRUE,"PAGE010";#N/A,#N/A,TRUE,"PAGE011";#N/A,#N/A,TRUE,"PAGE012";#N/A,#N/A,TRUE,"PAGE013"}</definedName>
    <definedName name="aew" localSheetId="33" hidden="1">{#N/A,#N/A,TRUE,"LOADCOVE";#N/A,#N/A,TRUE,"PAGE001";#N/A,#N/A,TRUE,"PAGE002";#N/A,#N/A,TRUE,"PAGE003";#N/A,#N/A,TRUE,"PAGE004";#N/A,#N/A,TRUE,"PAGE005";#N/A,#N/A,TRUE,"PAGE006";#N/A,#N/A,TRUE,"PAGE007";#N/A,#N/A,TRUE,"PAGE008";#N/A,#N/A,TRUE,"PAGE009";#N/A,#N/A,TRUE,"PAGE010";#N/A,#N/A,TRUE,"PAGE011";#N/A,#N/A,TRUE,"PAGE012";#N/A,#N/A,TRUE,"PAGE013"}</definedName>
    <definedName name="aew" localSheetId="34" hidden="1">{#N/A,#N/A,TRUE,"LOADCOVE";#N/A,#N/A,TRUE,"PAGE001";#N/A,#N/A,TRUE,"PAGE002";#N/A,#N/A,TRUE,"PAGE003";#N/A,#N/A,TRUE,"PAGE004";#N/A,#N/A,TRUE,"PAGE005";#N/A,#N/A,TRUE,"PAGE006";#N/A,#N/A,TRUE,"PAGE007";#N/A,#N/A,TRUE,"PAGE008";#N/A,#N/A,TRUE,"PAGE009";#N/A,#N/A,TRUE,"PAGE010";#N/A,#N/A,TRUE,"PAGE011";#N/A,#N/A,TRUE,"PAGE012";#N/A,#N/A,TRUE,"PAGE013"}</definedName>
    <definedName name="aew" localSheetId="31" hidden="1">{#N/A,#N/A,TRUE,"LOADCOVE";#N/A,#N/A,TRUE,"PAGE001";#N/A,#N/A,TRUE,"PAGE002";#N/A,#N/A,TRUE,"PAGE003";#N/A,#N/A,TRUE,"PAGE004";#N/A,#N/A,TRUE,"PAGE005";#N/A,#N/A,TRUE,"PAGE006";#N/A,#N/A,TRUE,"PAGE007";#N/A,#N/A,TRUE,"PAGE008";#N/A,#N/A,TRUE,"PAGE009";#N/A,#N/A,TRUE,"PAGE010";#N/A,#N/A,TRUE,"PAGE011";#N/A,#N/A,TRUE,"PAGE012";#N/A,#N/A,TRUE,"PAGE013"}</definedName>
    <definedName name="aew" hidden="1">{#N/A,#N/A,TRUE,"LOADCOVE";#N/A,#N/A,TRUE,"PAGE001";#N/A,#N/A,TRUE,"PAGE002";#N/A,#N/A,TRUE,"PAGE003";#N/A,#N/A,TRUE,"PAGE004";#N/A,#N/A,TRUE,"PAGE005";#N/A,#N/A,TRUE,"PAGE006";#N/A,#N/A,TRUE,"PAGE007";#N/A,#N/A,TRUE,"PAGE008";#N/A,#N/A,TRUE,"PAGE009";#N/A,#N/A,TRUE,"PAGE010";#N/A,#N/A,TRUE,"PAGE011";#N/A,#N/A,TRUE,"PAGE012";#N/A,#N/A,TRUE,"PAGE013"}</definedName>
    <definedName name="AEX1E">#REF!</definedName>
    <definedName name="AEX1N">#REF!</definedName>
    <definedName name="AEX2E">#REF!</definedName>
    <definedName name="AEX2N">#REF!</definedName>
    <definedName name="AEX3E">#REF!</definedName>
    <definedName name="AEX3N">#REF!</definedName>
    <definedName name="af" localSheetId="35" hidden="1">{#N/A,#N/A,FALSE,"masez (10)";#N/A,#N/A,FALSE,"masez (7)";#N/A,#N/A,FALSE,"masez (6)";#N/A,#N/A,FALSE,"masez (5)";#N/A,#N/A,FALSE,"masez (4)";#N/A,#N/A,FALSE,"masez (3)";#N/A,#N/A,FALSE,"masez (2)";#N/A,#N/A,FALSE,"GME";#N/A,#N/A,FALSE,"masez"}</definedName>
    <definedName name="af" localSheetId="37" hidden="1">{#N/A,#N/A,FALSE,"masez (10)";#N/A,#N/A,FALSE,"masez (7)";#N/A,#N/A,FALSE,"masez (6)";#N/A,#N/A,FALSE,"masez (5)";#N/A,#N/A,FALSE,"masez (4)";#N/A,#N/A,FALSE,"masez (3)";#N/A,#N/A,FALSE,"masez (2)";#N/A,#N/A,FALSE,"GME";#N/A,#N/A,FALSE,"masez"}</definedName>
    <definedName name="af" localSheetId="36" hidden="1">{#N/A,#N/A,FALSE,"masez (10)";#N/A,#N/A,FALSE,"masez (7)";#N/A,#N/A,FALSE,"masez (6)";#N/A,#N/A,FALSE,"masez (5)";#N/A,#N/A,FALSE,"masez (4)";#N/A,#N/A,FALSE,"masez (3)";#N/A,#N/A,FALSE,"masez (2)";#N/A,#N/A,FALSE,"GME";#N/A,#N/A,FALSE,"masez"}</definedName>
    <definedName name="af" localSheetId="33" hidden="1">{#N/A,#N/A,FALSE,"masez (10)";#N/A,#N/A,FALSE,"masez (7)";#N/A,#N/A,FALSE,"masez (6)";#N/A,#N/A,FALSE,"masez (5)";#N/A,#N/A,FALSE,"masez (4)";#N/A,#N/A,FALSE,"masez (3)";#N/A,#N/A,FALSE,"masez (2)";#N/A,#N/A,FALSE,"GME";#N/A,#N/A,FALSE,"masez"}</definedName>
    <definedName name="af" localSheetId="34" hidden="1">{#N/A,#N/A,FALSE,"masez (10)";#N/A,#N/A,FALSE,"masez (7)";#N/A,#N/A,FALSE,"masez (6)";#N/A,#N/A,FALSE,"masez (5)";#N/A,#N/A,FALSE,"masez (4)";#N/A,#N/A,FALSE,"masez (3)";#N/A,#N/A,FALSE,"masez (2)";#N/A,#N/A,FALSE,"GME";#N/A,#N/A,FALSE,"masez"}</definedName>
    <definedName name="af" localSheetId="31" hidden="1">{#N/A,#N/A,FALSE,"masez (10)";#N/A,#N/A,FALSE,"masez (7)";#N/A,#N/A,FALSE,"masez (6)";#N/A,#N/A,FALSE,"masez (5)";#N/A,#N/A,FALSE,"masez (4)";#N/A,#N/A,FALSE,"masez (3)";#N/A,#N/A,FALSE,"masez (2)";#N/A,#N/A,FALSE,"GME";#N/A,#N/A,FALSE,"masez"}</definedName>
    <definedName name="af" hidden="1">{#N/A,#N/A,FALSE,"masez (10)";#N/A,#N/A,FALSE,"masez (7)";#N/A,#N/A,FALSE,"masez (6)";#N/A,#N/A,FALSE,"masez (5)";#N/A,#N/A,FALSE,"masez (4)";#N/A,#N/A,FALSE,"masez (3)";#N/A,#N/A,FALSE,"masez (2)";#N/A,#N/A,FALSE,"GME";#N/A,#N/A,FALSE,"masez"}</definedName>
    <definedName name="afaefae" localSheetId="35" hidden="1">{#N/A,#N/A,FALSE,"SumG";#N/A,#N/A,FALSE,"ElecG";#N/A,#N/A,FALSE,"MechG";#N/A,#N/A,FALSE,"GeotG";#N/A,#N/A,FALSE,"PrcsG";#N/A,#N/A,FALSE,"TunnG";#N/A,#N/A,FALSE,"CivlG";#N/A,#N/A,FALSE,"NtwkG";#N/A,#N/A,FALSE,"EstgG";#N/A,#N/A,FALSE,"PEngG"}</definedName>
    <definedName name="afaefae" localSheetId="37" hidden="1">{#N/A,#N/A,FALSE,"SumG";#N/A,#N/A,FALSE,"ElecG";#N/A,#N/A,FALSE,"MechG";#N/A,#N/A,FALSE,"GeotG";#N/A,#N/A,FALSE,"PrcsG";#N/A,#N/A,FALSE,"TunnG";#N/A,#N/A,FALSE,"CivlG";#N/A,#N/A,FALSE,"NtwkG";#N/A,#N/A,FALSE,"EstgG";#N/A,#N/A,FALSE,"PEngG"}</definedName>
    <definedName name="afaefae" localSheetId="36" hidden="1">{#N/A,#N/A,FALSE,"SumG";#N/A,#N/A,FALSE,"ElecG";#N/A,#N/A,FALSE,"MechG";#N/A,#N/A,FALSE,"GeotG";#N/A,#N/A,FALSE,"PrcsG";#N/A,#N/A,FALSE,"TunnG";#N/A,#N/A,FALSE,"CivlG";#N/A,#N/A,FALSE,"NtwkG";#N/A,#N/A,FALSE,"EstgG";#N/A,#N/A,FALSE,"PEngG"}</definedName>
    <definedName name="afaefae" localSheetId="33" hidden="1">{#N/A,#N/A,FALSE,"SumG";#N/A,#N/A,FALSE,"ElecG";#N/A,#N/A,FALSE,"MechG";#N/A,#N/A,FALSE,"GeotG";#N/A,#N/A,FALSE,"PrcsG";#N/A,#N/A,FALSE,"TunnG";#N/A,#N/A,FALSE,"CivlG";#N/A,#N/A,FALSE,"NtwkG";#N/A,#N/A,FALSE,"EstgG";#N/A,#N/A,FALSE,"PEngG"}</definedName>
    <definedName name="afaefae" localSheetId="34" hidden="1">{#N/A,#N/A,FALSE,"SumG";#N/A,#N/A,FALSE,"ElecG";#N/A,#N/A,FALSE,"MechG";#N/A,#N/A,FALSE,"GeotG";#N/A,#N/A,FALSE,"PrcsG";#N/A,#N/A,FALSE,"TunnG";#N/A,#N/A,FALSE,"CivlG";#N/A,#N/A,FALSE,"NtwkG";#N/A,#N/A,FALSE,"EstgG";#N/A,#N/A,FALSE,"PEngG"}</definedName>
    <definedName name="afaefae" localSheetId="31" hidden="1">{#N/A,#N/A,FALSE,"SumG";#N/A,#N/A,FALSE,"ElecG";#N/A,#N/A,FALSE,"MechG";#N/A,#N/A,FALSE,"GeotG";#N/A,#N/A,FALSE,"PrcsG";#N/A,#N/A,FALSE,"TunnG";#N/A,#N/A,FALSE,"CivlG";#N/A,#N/A,FALSE,"NtwkG";#N/A,#N/A,FALSE,"EstgG";#N/A,#N/A,FALSE,"PEngG"}</definedName>
    <definedName name="afaefae" hidden="1">{#N/A,#N/A,FALSE,"SumG";#N/A,#N/A,FALSE,"ElecG";#N/A,#N/A,FALSE,"MechG";#N/A,#N/A,FALSE,"GeotG";#N/A,#N/A,FALSE,"PrcsG";#N/A,#N/A,FALSE,"TunnG";#N/A,#N/A,FALSE,"CivlG";#N/A,#N/A,FALSE,"NtwkG";#N/A,#N/A,FALSE,"EstgG";#N/A,#N/A,FALSE,"PEngG"}</definedName>
    <definedName name="AFAF" localSheetId="31" hidden="1">#REF!</definedName>
    <definedName name="AFAF" hidden="1">#REF!</definedName>
    <definedName name="AFAFDAD" localSheetId="35" hidden="1">#REF!</definedName>
    <definedName name="AFAFDAD" localSheetId="36" hidden="1">#REF!</definedName>
    <definedName name="AFAFDAD" localSheetId="33" hidden="1">#REF!</definedName>
    <definedName name="AFAFDAD" localSheetId="34" hidden="1">#REF!</definedName>
    <definedName name="AFAFDAD" localSheetId="31" hidden="1">#REF!</definedName>
    <definedName name="AFAFDAD" hidden="1">#REF!</definedName>
    <definedName name="afaff" localSheetId="35" hidden="1">{#N/A,#N/A,FALSE,"SumG";#N/A,#N/A,FALSE,"ElecG";#N/A,#N/A,FALSE,"MechG";#N/A,#N/A,FALSE,"GeotG";#N/A,#N/A,FALSE,"PrcsG";#N/A,#N/A,FALSE,"TunnG";#N/A,#N/A,FALSE,"CivlG";#N/A,#N/A,FALSE,"NtwkG";#N/A,#N/A,FALSE,"EstgG";#N/A,#N/A,FALSE,"PEngG"}</definedName>
    <definedName name="afaff" localSheetId="37" hidden="1">{#N/A,#N/A,FALSE,"SumG";#N/A,#N/A,FALSE,"ElecG";#N/A,#N/A,FALSE,"MechG";#N/A,#N/A,FALSE,"GeotG";#N/A,#N/A,FALSE,"PrcsG";#N/A,#N/A,FALSE,"TunnG";#N/A,#N/A,FALSE,"CivlG";#N/A,#N/A,FALSE,"NtwkG";#N/A,#N/A,FALSE,"EstgG";#N/A,#N/A,FALSE,"PEngG"}</definedName>
    <definedName name="afaff" localSheetId="36" hidden="1">{#N/A,#N/A,FALSE,"SumG";#N/A,#N/A,FALSE,"ElecG";#N/A,#N/A,FALSE,"MechG";#N/A,#N/A,FALSE,"GeotG";#N/A,#N/A,FALSE,"PrcsG";#N/A,#N/A,FALSE,"TunnG";#N/A,#N/A,FALSE,"CivlG";#N/A,#N/A,FALSE,"NtwkG";#N/A,#N/A,FALSE,"EstgG";#N/A,#N/A,FALSE,"PEngG"}</definedName>
    <definedName name="afaff" localSheetId="33" hidden="1">{#N/A,#N/A,FALSE,"SumG";#N/A,#N/A,FALSE,"ElecG";#N/A,#N/A,FALSE,"MechG";#N/A,#N/A,FALSE,"GeotG";#N/A,#N/A,FALSE,"PrcsG";#N/A,#N/A,FALSE,"TunnG";#N/A,#N/A,FALSE,"CivlG";#N/A,#N/A,FALSE,"NtwkG";#N/A,#N/A,FALSE,"EstgG";#N/A,#N/A,FALSE,"PEngG"}</definedName>
    <definedName name="afaff" localSheetId="34" hidden="1">{#N/A,#N/A,FALSE,"SumG";#N/A,#N/A,FALSE,"ElecG";#N/A,#N/A,FALSE,"MechG";#N/A,#N/A,FALSE,"GeotG";#N/A,#N/A,FALSE,"PrcsG";#N/A,#N/A,FALSE,"TunnG";#N/A,#N/A,FALSE,"CivlG";#N/A,#N/A,FALSE,"NtwkG";#N/A,#N/A,FALSE,"EstgG";#N/A,#N/A,FALSE,"PEngG"}</definedName>
    <definedName name="afaff" localSheetId="31" hidden="1">{#N/A,#N/A,FALSE,"SumG";#N/A,#N/A,FALSE,"ElecG";#N/A,#N/A,FALSE,"MechG";#N/A,#N/A,FALSE,"GeotG";#N/A,#N/A,FALSE,"PrcsG";#N/A,#N/A,FALSE,"TunnG";#N/A,#N/A,FALSE,"CivlG";#N/A,#N/A,FALSE,"NtwkG";#N/A,#N/A,FALSE,"EstgG";#N/A,#N/A,FALSE,"PEngG"}</definedName>
    <definedName name="afaff" hidden="1">{#N/A,#N/A,FALSE,"SumG";#N/A,#N/A,FALSE,"ElecG";#N/A,#N/A,FALSE,"MechG";#N/A,#N/A,FALSE,"GeotG";#N/A,#N/A,FALSE,"PrcsG";#N/A,#N/A,FALSE,"TunnG";#N/A,#N/A,FALSE,"CivlG";#N/A,#N/A,FALSE,"NtwkG";#N/A,#N/A,FALSE,"EstgG";#N/A,#N/A,FALSE,"PEngG"}</definedName>
    <definedName name="afasd" localSheetId="35" hidden="1">{#N/A,#N/A,FALSE,"단가표지"}</definedName>
    <definedName name="afasd" localSheetId="37" hidden="1">{#N/A,#N/A,FALSE,"단가표지"}</definedName>
    <definedName name="afasd" localSheetId="36" hidden="1">{#N/A,#N/A,FALSE,"단가표지"}</definedName>
    <definedName name="afasd" localSheetId="33" hidden="1">{#N/A,#N/A,FALSE,"단가표지"}</definedName>
    <definedName name="afasd" localSheetId="34" hidden="1">{#N/A,#N/A,FALSE,"단가표지"}</definedName>
    <definedName name="afasd" localSheetId="31" hidden="1">{#N/A,#N/A,FALSE,"단가표지"}</definedName>
    <definedName name="afasd" hidden="1">{#N/A,#N/A,FALSE,"단가표지"}</definedName>
    <definedName name="AFASRGASRGER" localSheetId="3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AFASRGASRGER" localSheetId="37"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AFASRGASRGER" localSheetId="3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AFASRGASRGER" localSheetId="3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AFASRGASRGER" localSheetId="3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AFASRGASRGER" localSheetId="3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AFASRGASRGER"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AFD" localSheetId="35" hidden="1">{#N/A,#N/A,FALSE,"CCTV"}</definedName>
    <definedName name="AFD" localSheetId="37" hidden="1">{#N/A,#N/A,FALSE,"CCTV"}</definedName>
    <definedName name="AFD" localSheetId="36" hidden="1">{#N/A,#N/A,FALSE,"CCTV"}</definedName>
    <definedName name="AFD" localSheetId="33" hidden="1">{#N/A,#N/A,FALSE,"CCTV"}</definedName>
    <definedName name="AFD" localSheetId="34" hidden="1">{#N/A,#N/A,FALSE,"CCTV"}</definedName>
    <definedName name="AFD" localSheetId="31" hidden="1">{#N/A,#N/A,FALSE,"CCTV"}</definedName>
    <definedName name="AFD" hidden="1">{#N/A,#N/A,FALSE,"CCTV"}</definedName>
    <definedName name="afdasgh" localSheetId="35" hidden="1">{#N/A,#N/A,FALSE,"CCTV"}</definedName>
    <definedName name="afdasgh" localSheetId="37" hidden="1">{#N/A,#N/A,FALSE,"CCTV"}</definedName>
    <definedName name="afdasgh" localSheetId="36" hidden="1">{#N/A,#N/A,FALSE,"CCTV"}</definedName>
    <definedName name="afdasgh" localSheetId="33" hidden="1">{#N/A,#N/A,FALSE,"CCTV"}</definedName>
    <definedName name="afdasgh" localSheetId="34" hidden="1">{#N/A,#N/A,FALSE,"CCTV"}</definedName>
    <definedName name="afdasgh" localSheetId="31" hidden="1">{#N/A,#N/A,FALSE,"CCTV"}</definedName>
    <definedName name="afdasgh" hidden="1">{#N/A,#N/A,FALSE,"CCTV"}</definedName>
    <definedName name="afdfd" localSheetId="35" hidden="1">{#N/A,#N/A,FALSE,"GERAL";#N/A,#N/A,FALSE,"012-96";#N/A,#N/A,FALSE,"018-96";#N/A,#N/A,FALSE,"027-96";#N/A,#N/A,FALSE,"059-96";#N/A,#N/A,FALSE,"076-96";#N/A,#N/A,FALSE,"019-97";#N/A,#N/A,FALSE,"021-97";#N/A,#N/A,FALSE,"022-97";#N/A,#N/A,FALSE,"028-97"}</definedName>
    <definedName name="afdfd" localSheetId="37" hidden="1">{#N/A,#N/A,FALSE,"GERAL";#N/A,#N/A,FALSE,"012-96";#N/A,#N/A,FALSE,"018-96";#N/A,#N/A,FALSE,"027-96";#N/A,#N/A,FALSE,"059-96";#N/A,#N/A,FALSE,"076-96";#N/A,#N/A,FALSE,"019-97";#N/A,#N/A,FALSE,"021-97";#N/A,#N/A,FALSE,"022-97";#N/A,#N/A,FALSE,"028-97"}</definedName>
    <definedName name="afdfd" localSheetId="36" hidden="1">{#N/A,#N/A,FALSE,"GERAL";#N/A,#N/A,FALSE,"012-96";#N/A,#N/A,FALSE,"018-96";#N/A,#N/A,FALSE,"027-96";#N/A,#N/A,FALSE,"059-96";#N/A,#N/A,FALSE,"076-96";#N/A,#N/A,FALSE,"019-97";#N/A,#N/A,FALSE,"021-97";#N/A,#N/A,FALSE,"022-97";#N/A,#N/A,FALSE,"028-97"}</definedName>
    <definedName name="afdfd" localSheetId="33" hidden="1">{#N/A,#N/A,FALSE,"GERAL";#N/A,#N/A,FALSE,"012-96";#N/A,#N/A,FALSE,"018-96";#N/A,#N/A,FALSE,"027-96";#N/A,#N/A,FALSE,"059-96";#N/A,#N/A,FALSE,"076-96";#N/A,#N/A,FALSE,"019-97";#N/A,#N/A,FALSE,"021-97";#N/A,#N/A,FALSE,"022-97";#N/A,#N/A,FALSE,"028-97"}</definedName>
    <definedName name="afdfd" localSheetId="34" hidden="1">{#N/A,#N/A,FALSE,"GERAL";#N/A,#N/A,FALSE,"012-96";#N/A,#N/A,FALSE,"018-96";#N/A,#N/A,FALSE,"027-96";#N/A,#N/A,FALSE,"059-96";#N/A,#N/A,FALSE,"076-96";#N/A,#N/A,FALSE,"019-97";#N/A,#N/A,FALSE,"021-97";#N/A,#N/A,FALSE,"022-97";#N/A,#N/A,FALSE,"028-97"}</definedName>
    <definedName name="afdfd" localSheetId="31" hidden="1">{#N/A,#N/A,FALSE,"GERAL";#N/A,#N/A,FALSE,"012-96";#N/A,#N/A,FALSE,"018-96";#N/A,#N/A,FALSE,"027-96";#N/A,#N/A,FALSE,"059-96";#N/A,#N/A,FALSE,"076-96";#N/A,#N/A,FALSE,"019-97";#N/A,#N/A,FALSE,"021-97";#N/A,#N/A,FALSE,"022-97";#N/A,#N/A,FALSE,"028-97"}</definedName>
    <definedName name="afdfd" hidden="1">{#N/A,#N/A,FALSE,"GERAL";#N/A,#N/A,FALSE,"012-96";#N/A,#N/A,FALSE,"018-96";#N/A,#N/A,FALSE,"027-96";#N/A,#N/A,FALSE,"059-96";#N/A,#N/A,FALSE,"076-96";#N/A,#N/A,FALSE,"019-97";#N/A,#N/A,FALSE,"021-97";#N/A,#N/A,FALSE,"022-97";#N/A,#N/A,FALSE,"028-97"}</definedName>
    <definedName name="afdsadsa" hidden="1">{"CONCABL1.1",#N/A,FALSE,"1.1.1a1.1.3 ACSR";"AISL1.2",#N/A,FALSE,"1.1.1a1.1.3 ACSR";"torr1.1.3",#N/A,FALSE,"1.1.1a1.1.3 ACSR";"cm1.2",#N/A,FALSE,"1.2 ACSR";"cm2.2",#N/A,FALSE,"1.2 ACSR";#N/A,#N/A,FALSE,"1.3 ACSR";#N/A,#N/A,FALSE,"2.1.1A2.1.3 ACAR";"ac2.1",#N/A,FALSE,"1.2 ACAR";"ac2.2",#N/A,FALSE,"1.2 ACAR";#N/A,#N/A,FALSE,"2.3 ACAR"}</definedName>
    <definedName name="afdsfdg" localSheetId="35" hidden="1">{#N/A,#N/A,FALSE,"CCTV"}</definedName>
    <definedName name="afdsfdg" localSheetId="37" hidden="1">{#N/A,#N/A,FALSE,"CCTV"}</definedName>
    <definedName name="afdsfdg" localSheetId="36" hidden="1">{#N/A,#N/A,FALSE,"CCTV"}</definedName>
    <definedName name="afdsfdg" localSheetId="33" hidden="1">{#N/A,#N/A,FALSE,"CCTV"}</definedName>
    <definedName name="afdsfdg" localSheetId="34" hidden="1">{#N/A,#N/A,FALSE,"CCTV"}</definedName>
    <definedName name="afdsfdg" localSheetId="31" hidden="1">{#N/A,#N/A,FALSE,"CCTV"}</definedName>
    <definedName name="afdsfdg" hidden="1">{#N/A,#N/A,FALSE,"CCTV"}</definedName>
    <definedName name="afe" hidden="1">#REF!</definedName>
    <definedName name="AFEtable">#REF!</definedName>
    <definedName name="AFF" localSheetId="31">#REF!</definedName>
    <definedName name="aff" hidden="1">#REF!</definedName>
    <definedName name="afffgff" localSheetId="35" hidden="1">{#N/A,#N/A,FALSE,"CCTV"}</definedName>
    <definedName name="afffgff" localSheetId="37" hidden="1">{#N/A,#N/A,FALSE,"CCTV"}</definedName>
    <definedName name="afffgff" localSheetId="36" hidden="1">{#N/A,#N/A,FALSE,"CCTV"}</definedName>
    <definedName name="afffgff" localSheetId="33" hidden="1">{#N/A,#N/A,FALSE,"CCTV"}</definedName>
    <definedName name="afffgff" localSheetId="34" hidden="1">{#N/A,#N/A,FALSE,"CCTV"}</definedName>
    <definedName name="afffgff" localSheetId="31" hidden="1">{#N/A,#N/A,FALSE,"CCTV"}</definedName>
    <definedName name="afffgff" hidden="1">{#N/A,#N/A,FALSE,"CCTV"}</definedName>
    <definedName name="afg" localSheetId="35" hidden="1">{#N/A,#N/A,TRUE,"MES";#N/A,#N/A,TRUE,"ANUAL"}</definedName>
    <definedName name="afg" localSheetId="37" hidden="1">{#N/A,#N/A,TRUE,"MES";#N/A,#N/A,TRUE,"ANUAL"}</definedName>
    <definedName name="afg" localSheetId="36" hidden="1">{#N/A,#N/A,TRUE,"MES";#N/A,#N/A,TRUE,"ANUAL"}</definedName>
    <definedName name="afg" localSheetId="33" hidden="1">{#N/A,#N/A,TRUE,"MES";#N/A,#N/A,TRUE,"ANUAL"}</definedName>
    <definedName name="afg" localSheetId="34" hidden="1">{#N/A,#N/A,TRUE,"MES";#N/A,#N/A,TRUE,"ANUAL"}</definedName>
    <definedName name="afg" localSheetId="31" hidden="1">{#N/A,#N/A,TRUE,"MES";#N/A,#N/A,TRUE,"ANUAL"}</definedName>
    <definedName name="afg" hidden="1">{#N/A,#N/A,TRUE,"MES";#N/A,#N/A,TRUE,"ANUAL"}</definedName>
    <definedName name="AFGIS_ELECT">#REF!</definedName>
    <definedName name="afgsgwg" localSheetId="35" hidden="1">{#N/A,#N/A,FALSE,"SumD";#N/A,#N/A,FALSE,"ElecD";#N/A,#N/A,FALSE,"MechD";#N/A,#N/A,FALSE,"GeotD";#N/A,#N/A,FALSE,"PrcsD";#N/A,#N/A,FALSE,"TunnD";#N/A,#N/A,FALSE,"CivlD";#N/A,#N/A,FALSE,"NtwkD";#N/A,#N/A,FALSE,"EstgD";#N/A,#N/A,FALSE,"PEngD"}</definedName>
    <definedName name="afgsgwg" localSheetId="37" hidden="1">{#N/A,#N/A,FALSE,"SumD";#N/A,#N/A,FALSE,"ElecD";#N/A,#N/A,FALSE,"MechD";#N/A,#N/A,FALSE,"GeotD";#N/A,#N/A,FALSE,"PrcsD";#N/A,#N/A,FALSE,"TunnD";#N/A,#N/A,FALSE,"CivlD";#N/A,#N/A,FALSE,"NtwkD";#N/A,#N/A,FALSE,"EstgD";#N/A,#N/A,FALSE,"PEngD"}</definedName>
    <definedName name="afgsgwg" localSheetId="36" hidden="1">{#N/A,#N/A,FALSE,"SumD";#N/A,#N/A,FALSE,"ElecD";#N/A,#N/A,FALSE,"MechD";#N/A,#N/A,FALSE,"GeotD";#N/A,#N/A,FALSE,"PrcsD";#N/A,#N/A,FALSE,"TunnD";#N/A,#N/A,FALSE,"CivlD";#N/A,#N/A,FALSE,"NtwkD";#N/A,#N/A,FALSE,"EstgD";#N/A,#N/A,FALSE,"PEngD"}</definedName>
    <definedName name="afgsgwg" localSheetId="33" hidden="1">{#N/A,#N/A,FALSE,"SumD";#N/A,#N/A,FALSE,"ElecD";#N/A,#N/A,FALSE,"MechD";#N/A,#N/A,FALSE,"GeotD";#N/A,#N/A,FALSE,"PrcsD";#N/A,#N/A,FALSE,"TunnD";#N/A,#N/A,FALSE,"CivlD";#N/A,#N/A,FALSE,"NtwkD";#N/A,#N/A,FALSE,"EstgD";#N/A,#N/A,FALSE,"PEngD"}</definedName>
    <definedName name="afgsgwg" localSheetId="34" hidden="1">{#N/A,#N/A,FALSE,"SumD";#N/A,#N/A,FALSE,"ElecD";#N/A,#N/A,FALSE,"MechD";#N/A,#N/A,FALSE,"GeotD";#N/A,#N/A,FALSE,"PrcsD";#N/A,#N/A,FALSE,"TunnD";#N/A,#N/A,FALSE,"CivlD";#N/A,#N/A,FALSE,"NtwkD";#N/A,#N/A,FALSE,"EstgD";#N/A,#N/A,FALSE,"PEngD"}</definedName>
    <definedName name="afgsgwg" localSheetId="31" hidden="1">{#N/A,#N/A,FALSE,"SumD";#N/A,#N/A,FALSE,"ElecD";#N/A,#N/A,FALSE,"MechD";#N/A,#N/A,FALSE,"GeotD";#N/A,#N/A,FALSE,"PrcsD";#N/A,#N/A,FALSE,"TunnD";#N/A,#N/A,FALSE,"CivlD";#N/A,#N/A,FALSE,"NtwkD";#N/A,#N/A,FALSE,"EstgD";#N/A,#N/A,FALSE,"PEngD"}</definedName>
    <definedName name="afgsgwg" hidden="1">{#N/A,#N/A,FALSE,"SumD";#N/A,#N/A,FALSE,"ElecD";#N/A,#N/A,FALSE,"MechD";#N/A,#N/A,FALSE,"GeotD";#N/A,#N/A,FALSE,"PrcsD";#N/A,#N/A,FALSE,"TunnD";#N/A,#N/A,FALSE,"CivlD";#N/A,#N/A,FALSE,"NtwkD";#N/A,#N/A,FALSE,"EstgD";#N/A,#N/A,FALSE,"PEngD"}</definedName>
    <definedName name="afh" localSheetId="35" hidden="1">{#N/A,#N/A,FALSE,"Aging Summary";#N/A,#N/A,FALSE,"Ratio Analysis";#N/A,#N/A,FALSE,"Test 120 Day Accts";#N/A,#N/A,FALSE,"Tickmarks"}</definedName>
    <definedName name="afh" localSheetId="37" hidden="1">{#N/A,#N/A,FALSE,"Aging Summary";#N/A,#N/A,FALSE,"Ratio Analysis";#N/A,#N/A,FALSE,"Test 120 Day Accts";#N/A,#N/A,FALSE,"Tickmarks"}</definedName>
    <definedName name="afh" localSheetId="36" hidden="1">{#N/A,#N/A,FALSE,"Aging Summary";#N/A,#N/A,FALSE,"Ratio Analysis";#N/A,#N/A,FALSE,"Test 120 Day Accts";#N/A,#N/A,FALSE,"Tickmarks"}</definedName>
    <definedName name="afh" localSheetId="33" hidden="1">{#N/A,#N/A,FALSE,"Aging Summary";#N/A,#N/A,FALSE,"Ratio Analysis";#N/A,#N/A,FALSE,"Test 120 Day Accts";#N/A,#N/A,FALSE,"Tickmarks"}</definedName>
    <definedName name="afh" localSheetId="34" hidden="1">{#N/A,#N/A,FALSE,"Aging Summary";#N/A,#N/A,FALSE,"Ratio Analysis";#N/A,#N/A,FALSE,"Test 120 Day Accts";#N/A,#N/A,FALSE,"Tickmarks"}</definedName>
    <definedName name="afh" localSheetId="31" hidden="1">{#N/A,#N/A,FALSE,"Aging Summary";#N/A,#N/A,FALSE,"Ratio Analysis";#N/A,#N/A,FALSE,"Test 120 Day Accts";#N/A,#N/A,FALSE,"Tickmarks"}</definedName>
    <definedName name="afh" hidden="1">{#N/A,#N/A,FALSE,"Aging Summary";#N/A,#N/A,FALSE,"Ratio Analysis";#N/A,#N/A,FALSE,"Test 120 Day Accts";#N/A,#N/A,FALSE,"Tickmarks"}</definedName>
    <definedName name="AFI">#REF!</definedName>
    <definedName name="AFI1E">#REF!</definedName>
    <definedName name="AFI1N">#REF!</definedName>
    <definedName name="afirmado">#REF!</definedName>
    <definedName name="Aflar" localSheetId="31">#REF!</definedName>
    <definedName name="Aflar">!#REF!</definedName>
    <definedName name="Aflt_Code6" hidden="1">#REF!</definedName>
    <definedName name="Aflt_Desc6" hidden="1">#REF!</definedName>
    <definedName name="AFN">#REF!</definedName>
    <definedName name="AFNIT">#REF!</definedName>
    <definedName name="AFP">#REF!</definedName>
    <definedName name="AFPCON" localSheetId="31">#REF!</definedName>
    <definedName name="AFPCON">!#REF!</definedName>
    <definedName name="afponp">#REF!</definedName>
    <definedName name="AFPYN">#REF!</definedName>
    <definedName name="afsdg" localSheetId="35" hidden="1">{#N/A,#N/A,FALSE,"str_title";#N/A,#N/A,FALSE,"SUM";#N/A,#N/A,FALSE,"Scope";#N/A,#N/A,FALSE,"PIE-Jn";#N/A,#N/A,FALSE,"PIE-Jn_Hz";#N/A,#N/A,FALSE,"Liq_Plan";#N/A,#N/A,FALSE,"S_Curve";#N/A,#N/A,FALSE,"Liq_Prof";#N/A,#N/A,FALSE,"Man_Pwr";#N/A,#N/A,FALSE,"Man_Prof"}</definedName>
    <definedName name="afsdg" localSheetId="37" hidden="1">{#N/A,#N/A,FALSE,"str_title";#N/A,#N/A,FALSE,"SUM";#N/A,#N/A,FALSE,"Scope";#N/A,#N/A,FALSE,"PIE-Jn";#N/A,#N/A,FALSE,"PIE-Jn_Hz";#N/A,#N/A,FALSE,"Liq_Plan";#N/A,#N/A,FALSE,"S_Curve";#N/A,#N/A,FALSE,"Liq_Prof";#N/A,#N/A,FALSE,"Man_Pwr";#N/A,#N/A,FALSE,"Man_Prof"}</definedName>
    <definedName name="afsdg" localSheetId="36" hidden="1">{#N/A,#N/A,FALSE,"str_title";#N/A,#N/A,FALSE,"SUM";#N/A,#N/A,FALSE,"Scope";#N/A,#N/A,FALSE,"PIE-Jn";#N/A,#N/A,FALSE,"PIE-Jn_Hz";#N/A,#N/A,FALSE,"Liq_Plan";#N/A,#N/A,FALSE,"S_Curve";#N/A,#N/A,FALSE,"Liq_Prof";#N/A,#N/A,FALSE,"Man_Pwr";#N/A,#N/A,FALSE,"Man_Prof"}</definedName>
    <definedName name="afsdg" localSheetId="33" hidden="1">{#N/A,#N/A,FALSE,"str_title";#N/A,#N/A,FALSE,"SUM";#N/A,#N/A,FALSE,"Scope";#N/A,#N/A,FALSE,"PIE-Jn";#N/A,#N/A,FALSE,"PIE-Jn_Hz";#N/A,#N/A,FALSE,"Liq_Plan";#N/A,#N/A,FALSE,"S_Curve";#N/A,#N/A,FALSE,"Liq_Prof";#N/A,#N/A,FALSE,"Man_Pwr";#N/A,#N/A,FALSE,"Man_Prof"}</definedName>
    <definedName name="afsdg" localSheetId="34" hidden="1">{#N/A,#N/A,FALSE,"str_title";#N/A,#N/A,FALSE,"SUM";#N/A,#N/A,FALSE,"Scope";#N/A,#N/A,FALSE,"PIE-Jn";#N/A,#N/A,FALSE,"PIE-Jn_Hz";#N/A,#N/A,FALSE,"Liq_Plan";#N/A,#N/A,FALSE,"S_Curve";#N/A,#N/A,FALSE,"Liq_Prof";#N/A,#N/A,FALSE,"Man_Pwr";#N/A,#N/A,FALSE,"Man_Prof"}</definedName>
    <definedName name="afsdg" localSheetId="31" hidden="1">{#N/A,#N/A,FALSE,"str_title";#N/A,#N/A,FALSE,"SUM";#N/A,#N/A,FALSE,"Scope";#N/A,#N/A,FALSE,"PIE-Jn";#N/A,#N/A,FALSE,"PIE-Jn_Hz";#N/A,#N/A,FALSE,"Liq_Plan";#N/A,#N/A,FALSE,"S_Curve";#N/A,#N/A,FALSE,"Liq_Prof";#N/A,#N/A,FALSE,"Man_Pwr";#N/A,#N/A,FALSE,"Man_Prof"}</definedName>
    <definedName name="afsdg" hidden="1">{#N/A,#N/A,FALSE,"str_title";#N/A,#N/A,FALSE,"SUM";#N/A,#N/A,FALSE,"Scope";#N/A,#N/A,FALSE,"PIE-Jn";#N/A,#N/A,FALSE,"PIE-Jn_Hz";#N/A,#N/A,FALSE,"Liq_Plan";#N/A,#N/A,FALSE,"S_Curve";#N/A,#N/A,FALSE,"Liq_Prof";#N/A,#N/A,FALSE,"Man_Pwr";#N/A,#N/A,FALSE,"Man_Prof"}</definedName>
    <definedName name="AFTER_MP">#REF!</definedName>
    <definedName name="AFV" localSheetId="31">#REF!</definedName>
    <definedName name="AFV">!#REF!</definedName>
    <definedName name="afVV" localSheetId="35" hidden="1">{#N/A,#N/A,FALSE,"SumG";#N/A,#N/A,FALSE,"ElecG";#N/A,#N/A,FALSE,"MechG";#N/A,#N/A,FALSE,"GeotG";#N/A,#N/A,FALSE,"PrcsG";#N/A,#N/A,FALSE,"TunnG";#N/A,#N/A,FALSE,"CivlG";#N/A,#N/A,FALSE,"NtwkG";#N/A,#N/A,FALSE,"EstgG";#N/A,#N/A,FALSE,"PEngG"}</definedName>
    <definedName name="afVV" localSheetId="37" hidden="1">{#N/A,#N/A,FALSE,"SumG";#N/A,#N/A,FALSE,"ElecG";#N/A,#N/A,FALSE,"MechG";#N/A,#N/A,FALSE,"GeotG";#N/A,#N/A,FALSE,"PrcsG";#N/A,#N/A,FALSE,"TunnG";#N/A,#N/A,FALSE,"CivlG";#N/A,#N/A,FALSE,"NtwkG";#N/A,#N/A,FALSE,"EstgG";#N/A,#N/A,FALSE,"PEngG"}</definedName>
    <definedName name="afVV" localSheetId="36" hidden="1">{#N/A,#N/A,FALSE,"SumG";#N/A,#N/A,FALSE,"ElecG";#N/A,#N/A,FALSE,"MechG";#N/A,#N/A,FALSE,"GeotG";#N/A,#N/A,FALSE,"PrcsG";#N/A,#N/A,FALSE,"TunnG";#N/A,#N/A,FALSE,"CivlG";#N/A,#N/A,FALSE,"NtwkG";#N/A,#N/A,FALSE,"EstgG";#N/A,#N/A,FALSE,"PEngG"}</definedName>
    <definedName name="afVV" localSheetId="33" hidden="1">{#N/A,#N/A,FALSE,"SumG";#N/A,#N/A,FALSE,"ElecG";#N/A,#N/A,FALSE,"MechG";#N/A,#N/A,FALSE,"GeotG";#N/A,#N/A,FALSE,"PrcsG";#N/A,#N/A,FALSE,"TunnG";#N/A,#N/A,FALSE,"CivlG";#N/A,#N/A,FALSE,"NtwkG";#N/A,#N/A,FALSE,"EstgG";#N/A,#N/A,FALSE,"PEngG"}</definedName>
    <definedName name="afVV" localSheetId="34" hidden="1">{#N/A,#N/A,FALSE,"SumG";#N/A,#N/A,FALSE,"ElecG";#N/A,#N/A,FALSE,"MechG";#N/A,#N/A,FALSE,"GeotG";#N/A,#N/A,FALSE,"PrcsG";#N/A,#N/A,FALSE,"TunnG";#N/A,#N/A,FALSE,"CivlG";#N/A,#N/A,FALSE,"NtwkG";#N/A,#N/A,FALSE,"EstgG";#N/A,#N/A,FALSE,"PEngG"}</definedName>
    <definedName name="afVV" localSheetId="31" hidden="1">{#N/A,#N/A,FALSE,"SumG";#N/A,#N/A,FALSE,"ElecG";#N/A,#N/A,FALSE,"MechG";#N/A,#N/A,FALSE,"GeotG";#N/A,#N/A,FALSE,"PrcsG";#N/A,#N/A,FALSE,"TunnG";#N/A,#N/A,FALSE,"CivlG";#N/A,#N/A,FALSE,"NtwkG";#N/A,#N/A,FALSE,"EstgG";#N/A,#N/A,FALSE,"PEngG"}</definedName>
    <definedName name="afVV" hidden="1">{#N/A,#N/A,FALSE,"SumG";#N/A,#N/A,FALSE,"ElecG";#N/A,#N/A,FALSE,"MechG";#N/A,#N/A,FALSE,"GeotG";#N/A,#N/A,FALSE,"PrcsG";#N/A,#N/A,FALSE,"TunnG";#N/A,#N/A,FALSE,"CivlG";#N/A,#N/A,FALSE,"NtwkG";#N/A,#N/A,FALSE,"EstgG";#N/A,#N/A,FALSE,"PEngG"}</definedName>
    <definedName name="AFWTG" localSheetId="35" hidden="1">{#N/A,#N/A,FALSE,"WBS 1.06";#N/A,#N/A,FALSE,"WBS 1.14";#N/A,#N/A,FALSE,"WBS 1.17";#N/A,#N/A,FALSE,"WBS 1.18"}</definedName>
    <definedName name="AFWTG" localSheetId="37" hidden="1">{#N/A,#N/A,FALSE,"WBS 1.06";#N/A,#N/A,FALSE,"WBS 1.14";#N/A,#N/A,FALSE,"WBS 1.17";#N/A,#N/A,FALSE,"WBS 1.18"}</definedName>
    <definedName name="AFWTG" localSheetId="36" hidden="1">{#N/A,#N/A,FALSE,"WBS 1.06";#N/A,#N/A,FALSE,"WBS 1.14";#N/A,#N/A,FALSE,"WBS 1.17";#N/A,#N/A,FALSE,"WBS 1.18"}</definedName>
    <definedName name="AFWTG" localSheetId="33" hidden="1">{#N/A,#N/A,FALSE,"WBS 1.06";#N/A,#N/A,FALSE,"WBS 1.14";#N/A,#N/A,FALSE,"WBS 1.17";#N/A,#N/A,FALSE,"WBS 1.18"}</definedName>
    <definedName name="AFWTG" localSheetId="34" hidden="1">{#N/A,#N/A,FALSE,"WBS 1.06";#N/A,#N/A,FALSE,"WBS 1.14";#N/A,#N/A,FALSE,"WBS 1.17";#N/A,#N/A,FALSE,"WBS 1.18"}</definedName>
    <definedName name="AFWTG" localSheetId="31" hidden="1">{#N/A,#N/A,FALSE,"WBS 1.06";#N/A,#N/A,FALSE,"WBS 1.14";#N/A,#N/A,FALSE,"WBS 1.17";#N/A,#N/A,FALSE,"WBS 1.18"}</definedName>
    <definedName name="AFWTG" hidden="1">{#N/A,#N/A,FALSE,"WBS 1.06";#N/A,#N/A,FALSE,"WBS 1.14";#N/A,#N/A,FALSE,"WBS 1.17";#N/A,#N/A,FALSE,"WBS 1.18"}</definedName>
    <definedName name="ag" localSheetId="35" hidden="1">{#N/A,#N/A,FALSE,"PXP-TOTAL Modif";"vis2",#N/A,FALSE,"PXP-AÑO";"Vis1",#N/A,FALSE,"PXP-AÑO"}</definedName>
    <definedName name="AG" localSheetId="37" hidden="1">{#N/A,#N/A,FALSE,"PJT STATUS RVW";#N/A,#N/A,FALSE,"MAPS CKLIST";#N/A,#N/A,FALSE,"HOPSR-BASE-IHOCS";#N/A,#N/A,FALSE,"HOPSR-BASE FOR REPORT";#N/A,#N/A,FALSE,"GEN SERVICES";#N/A,#N/A,FALSE,"FINANCIAL";#N/A,#N/A,FALSE,"CONTRACT CURVES";#N/A,#N/A,FALSE,"JEG GRAPH";#N/A,#N/A,FALSE,"JEG GRAPH (2)"}</definedName>
    <definedName name="AG" localSheetId="36" hidden="1">{#N/A,#N/A,FALSE,"PJT STATUS RVW";#N/A,#N/A,FALSE,"MAPS CKLIST";#N/A,#N/A,FALSE,"HOPSR-BASE-IHOCS";#N/A,#N/A,FALSE,"HOPSR-BASE FOR REPORT";#N/A,#N/A,FALSE,"GEN SERVICES";#N/A,#N/A,FALSE,"FINANCIAL";#N/A,#N/A,FALSE,"CONTRACT CURVES";#N/A,#N/A,FALSE,"JEG GRAPH";#N/A,#N/A,FALSE,"JEG GRAPH (2)"}</definedName>
    <definedName name="ag" localSheetId="33" hidden="1">{#N/A,#N/A,FALSE,"PXP-TOTAL Modif";"vis2",#N/A,FALSE,"PXP-AÑO";"Vis1",#N/A,FALSE,"PXP-AÑO"}</definedName>
    <definedName name="ag" localSheetId="34" hidden="1">{#N/A,#N/A,FALSE,"PXP-TOTAL Modif";"vis2",#N/A,FALSE,"PXP-AÑO";"Vis1",#N/A,FALSE,"PXP-AÑO"}</definedName>
    <definedName name="Ag" localSheetId="31">#REF!</definedName>
    <definedName name="ag" hidden="1">{#N/A,#N/A,FALSE,"PXP-TOTAL Modif";"vis2",#N/A,FALSE,"PXP-AÑO";"Vis1",#N/A,FALSE,"PXP-AÑO"}</definedName>
    <definedName name="Ag___0" localSheetId="31">#REF!</definedName>
    <definedName name="Ag___0">!#REF!</definedName>
    <definedName name="Ag___13" localSheetId="31">#REF!</definedName>
    <definedName name="Ag___13">!#REF!</definedName>
    <definedName name="ag_1" localSheetId="35" hidden="1">{#N/A,#N/A,FALSE,"Cobret"}</definedName>
    <definedName name="ag_1" localSheetId="37" hidden="1">{#N/A,#N/A,FALSE,"Cobret"}</definedName>
    <definedName name="ag_1" localSheetId="36" hidden="1">{#N/A,#N/A,FALSE,"Cobret"}</definedName>
    <definedName name="ag_1" localSheetId="33" hidden="1">{#N/A,#N/A,FALSE,"Cobret"}</definedName>
    <definedName name="ag_1" localSheetId="34" hidden="1">{#N/A,#N/A,FALSE,"Cobret"}</definedName>
    <definedName name="ag_1" localSheetId="31" hidden="1">{#N/A,#N/A,FALSE,"Cobret"}</definedName>
    <definedName name="ag_1" hidden="1">{#N/A,#N/A,FALSE,"Cobret"}</definedName>
    <definedName name="ag_2" localSheetId="35" hidden="1">{#N/A,#N/A,FALSE,"Cobret"}</definedName>
    <definedName name="ag_2" localSheetId="37" hidden="1">{#N/A,#N/A,FALSE,"Cobret"}</definedName>
    <definedName name="ag_2" localSheetId="36" hidden="1">{#N/A,#N/A,FALSE,"Cobret"}</definedName>
    <definedName name="ag_2" localSheetId="33" hidden="1">{#N/A,#N/A,FALSE,"Cobret"}</definedName>
    <definedName name="ag_2" localSheetId="34" hidden="1">{#N/A,#N/A,FALSE,"Cobret"}</definedName>
    <definedName name="ag_2" localSheetId="31" hidden="1">{#N/A,#N/A,FALSE,"Cobret"}</definedName>
    <definedName name="ag_2" hidden="1">{#N/A,#N/A,FALSE,"Cobret"}</definedName>
    <definedName name="ag_3" localSheetId="35" hidden="1">{#N/A,#N/A,FALSE,"Cobret"}</definedName>
    <definedName name="ag_3" localSheetId="37" hidden="1">{#N/A,#N/A,FALSE,"Cobret"}</definedName>
    <definedName name="ag_3" localSheetId="36" hidden="1">{#N/A,#N/A,FALSE,"Cobret"}</definedName>
    <definedName name="ag_3" localSheetId="33" hidden="1">{#N/A,#N/A,FALSE,"Cobret"}</definedName>
    <definedName name="ag_3" localSheetId="34" hidden="1">{#N/A,#N/A,FALSE,"Cobret"}</definedName>
    <definedName name="ag_3" localSheetId="31" hidden="1">{#N/A,#N/A,FALSE,"Cobret"}</definedName>
    <definedName name="ag_3" hidden="1">{#N/A,#N/A,FALSE,"Cobret"}</definedName>
    <definedName name="ag_4" localSheetId="35" hidden="1">{#N/A,#N/A,FALSE,"Cobret"}</definedName>
    <definedName name="ag_4" localSheetId="37" hidden="1">{#N/A,#N/A,FALSE,"Cobret"}</definedName>
    <definedName name="ag_4" localSheetId="36" hidden="1">{#N/A,#N/A,FALSE,"Cobret"}</definedName>
    <definedName name="ag_4" localSheetId="33" hidden="1">{#N/A,#N/A,FALSE,"Cobret"}</definedName>
    <definedName name="ag_4" localSheetId="34" hidden="1">{#N/A,#N/A,FALSE,"Cobret"}</definedName>
    <definedName name="ag_4" localSheetId="31" hidden="1">{#N/A,#N/A,FALSE,"Cobret"}</definedName>
    <definedName name="ag_4" hidden="1">{#N/A,#N/A,FALSE,"Cobret"}</definedName>
    <definedName name="ag_5" localSheetId="35" hidden="1">{#N/A,#N/A,FALSE,"Cobret"}</definedName>
    <definedName name="ag_5" localSheetId="37" hidden="1">{#N/A,#N/A,FALSE,"Cobret"}</definedName>
    <definedName name="ag_5" localSheetId="36" hidden="1">{#N/A,#N/A,FALSE,"Cobret"}</definedName>
    <definedName name="ag_5" localSheetId="33" hidden="1">{#N/A,#N/A,FALSE,"Cobret"}</definedName>
    <definedName name="ag_5" localSheetId="34" hidden="1">{#N/A,#N/A,FALSE,"Cobret"}</definedName>
    <definedName name="ag_5" localSheetId="31" hidden="1">{#N/A,#N/A,FALSE,"Cobret"}</definedName>
    <definedName name="ag_5" hidden="1">{#N/A,#N/A,FALSE,"Cobret"}</definedName>
    <definedName name="aga" localSheetId="35" hidden="1">{#N/A,#N/A,FALSE,"COVER.XLS";#N/A,#N/A,FALSE,"RACT1.XLS";#N/A,#N/A,FALSE,"RACT2.XLS";#N/A,#N/A,FALSE,"ECCMP";#N/A,#N/A,FALSE,"WELDER.XLS"}</definedName>
    <definedName name="aga" localSheetId="37" hidden="1">{#N/A,#N/A,FALSE,"COVER.XLS";#N/A,#N/A,FALSE,"RACT1.XLS";#N/A,#N/A,FALSE,"RACT2.XLS";#N/A,#N/A,FALSE,"ECCMP";#N/A,#N/A,FALSE,"WELDER.XLS"}</definedName>
    <definedName name="aga" localSheetId="36" hidden="1">{#N/A,#N/A,FALSE,"COVER.XLS";#N/A,#N/A,FALSE,"RACT1.XLS";#N/A,#N/A,FALSE,"RACT2.XLS";#N/A,#N/A,FALSE,"ECCMP";#N/A,#N/A,FALSE,"WELDER.XLS"}</definedName>
    <definedName name="aga" localSheetId="33" hidden="1">{#N/A,#N/A,FALSE,"COVER.XLS";#N/A,#N/A,FALSE,"RACT1.XLS";#N/A,#N/A,FALSE,"RACT2.XLS";#N/A,#N/A,FALSE,"ECCMP";#N/A,#N/A,FALSE,"WELDER.XLS"}</definedName>
    <definedName name="aga" localSheetId="34" hidden="1">{#N/A,#N/A,FALSE,"COVER.XLS";#N/A,#N/A,FALSE,"RACT1.XLS";#N/A,#N/A,FALSE,"RACT2.XLS";#N/A,#N/A,FALSE,"ECCMP";#N/A,#N/A,FALSE,"WELDER.XLS"}</definedName>
    <definedName name="aga" localSheetId="31" hidden="1">{#N/A,#N/A,FALSE,"COVER.XLS";#N/A,#N/A,FALSE,"RACT1.XLS";#N/A,#N/A,FALSE,"RACT2.XLS";#N/A,#N/A,FALSE,"ECCMP";#N/A,#N/A,FALSE,"WELDER.XLS"}</definedName>
    <definedName name="aga" hidden="1">{#N/A,#N/A,FALSE,"COVER.XLS";#N/A,#N/A,FALSE,"RACT1.XLS";#N/A,#N/A,FALSE,"RACT2.XLS";#N/A,#N/A,FALSE,"ECCMP";#N/A,#N/A,FALSE,"WELDER.XLS"}</definedName>
    <definedName name="AGA1E">#REF!</definedName>
    <definedName name="AGA1N">#REF!</definedName>
    <definedName name="agag" localSheetId="35" hidden="1">{#N/A,#N/A,TRUE,"Basic";#N/A,#N/A,TRUE,"EXT-TABLE";#N/A,#N/A,TRUE,"STEEL";#N/A,#N/A,TRUE,"INT-Table";#N/A,#N/A,TRUE,"STEEL";#N/A,#N/A,TRUE,"Door"}</definedName>
    <definedName name="agag" localSheetId="37" hidden="1">{#N/A,#N/A,TRUE,"Basic";#N/A,#N/A,TRUE,"EXT-TABLE";#N/A,#N/A,TRUE,"STEEL";#N/A,#N/A,TRUE,"INT-Table";#N/A,#N/A,TRUE,"STEEL";#N/A,#N/A,TRUE,"Door"}</definedName>
    <definedName name="agag" localSheetId="36" hidden="1">{#N/A,#N/A,TRUE,"Basic";#N/A,#N/A,TRUE,"EXT-TABLE";#N/A,#N/A,TRUE,"STEEL";#N/A,#N/A,TRUE,"INT-Table";#N/A,#N/A,TRUE,"STEEL";#N/A,#N/A,TRUE,"Door"}</definedName>
    <definedName name="agag" localSheetId="33" hidden="1">{#N/A,#N/A,TRUE,"Basic";#N/A,#N/A,TRUE,"EXT-TABLE";#N/A,#N/A,TRUE,"STEEL";#N/A,#N/A,TRUE,"INT-Table";#N/A,#N/A,TRUE,"STEEL";#N/A,#N/A,TRUE,"Door"}</definedName>
    <definedName name="agag" localSheetId="34" hidden="1">{#N/A,#N/A,TRUE,"Basic";#N/A,#N/A,TRUE,"EXT-TABLE";#N/A,#N/A,TRUE,"STEEL";#N/A,#N/A,TRUE,"INT-Table";#N/A,#N/A,TRUE,"STEEL";#N/A,#N/A,TRUE,"Door"}</definedName>
    <definedName name="agag" localSheetId="31" hidden="1">{#N/A,#N/A,TRUE,"Basic";#N/A,#N/A,TRUE,"EXT-TABLE";#N/A,#N/A,TRUE,"STEEL";#N/A,#N/A,TRUE,"INT-Table";#N/A,#N/A,TRUE,"STEEL";#N/A,#N/A,TRUE,"Door"}</definedName>
    <definedName name="agag" hidden="1">{#N/A,#N/A,TRUE,"Basic";#N/A,#N/A,TRUE,"EXT-TABLE";#N/A,#N/A,TRUE,"STEEL";#N/A,#N/A,TRUE,"INT-Table";#N/A,#N/A,TRUE,"STEEL";#N/A,#N/A,TRUE,"Door"}</definedName>
    <definedName name="AgConcDed">#REF!</definedName>
    <definedName name="agdadf" localSheetId="35" hidden="1">{#N/A,#N/A,FALSE,"GERAL";#N/A,#N/A,FALSE,"012-96";#N/A,#N/A,FALSE,"018-96";#N/A,#N/A,FALSE,"027-96";#N/A,#N/A,FALSE,"059-96";#N/A,#N/A,FALSE,"076-96";#N/A,#N/A,FALSE,"019-97";#N/A,#N/A,FALSE,"021-97";#N/A,#N/A,FALSE,"022-97";#N/A,#N/A,FALSE,"028-97"}</definedName>
    <definedName name="agdadf" localSheetId="37" hidden="1">{#N/A,#N/A,FALSE,"GERAL";#N/A,#N/A,FALSE,"012-96";#N/A,#N/A,FALSE,"018-96";#N/A,#N/A,FALSE,"027-96";#N/A,#N/A,FALSE,"059-96";#N/A,#N/A,FALSE,"076-96";#N/A,#N/A,FALSE,"019-97";#N/A,#N/A,FALSE,"021-97";#N/A,#N/A,FALSE,"022-97";#N/A,#N/A,FALSE,"028-97"}</definedName>
    <definedName name="agdadf" localSheetId="36" hidden="1">{#N/A,#N/A,FALSE,"GERAL";#N/A,#N/A,FALSE,"012-96";#N/A,#N/A,FALSE,"018-96";#N/A,#N/A,FALSE,"027-96";#N/A,#N/A,FALSE,"059-96";#N/A,#N/A,FALSE,"076-96";#N/A,#N/A,FALSE,"019-97";#N/A,#N/A,FALSE,"021-97";#N/A,#N/A,FALSE,"022-97";#N/A,#N/A,FALSE,"028-97"}</definedName>
    <definedName name="agdadf" localSheetId="33" hidden="1">{#N/A,#N/A,FALSE,"GERAL";#N/A,#N/A,FALSE,"012-96";#N/A,#N/A,FALSE,"018-96";#N/A,#N/A,FALSE,"027-96";#N/A,#N/A,FALSE,"059-96";#N/A,#N/A,FALSE,"076-96";#N/A,#N/A,FALSE,"019-97";#N/A,#N/A,FALSE,"021-97";#N/A,#N/A,FALSE,"022-97";#N/A,#N/A,FALSE,"028-97"}</definedName>
    <definedName name="agdadf" localSheetId="34" hidden="1">{#N/A,#N/A,FALSE,"GERAL";#N/A,#N/A,FALSE,"012-96";#N/A,#N/A,FALSE,"018-96";#N/A,#N/A,FALSE,"027-96";#N/A,#N/A,FALSE,"059-96";#N/A,#N/A,FALSE,"076-96";#N/A,#N/A,FALSE,"019-97";#N/A,#N/A,FALSE,"021-97";#N/A,#N/A,FALSE,"022-97";#N/A,#N/A,FALSE,"028-97"}</definedName>
    <definedName name="agdadf" localSheetId="31" hidden="1">{#N/A,#N/A,FALSE,"GERAL";#N/A,#N/A,FALSE,"012-96";#N/A,#N/A,FALSE,"018-96";#N/A,#N/A,FALSE,"027-96";#N/A,#N/A,FALSE,"059-96";#N/A,#N/A,FALSE,"076-96";#N/A,#N/A,FALSE,"019-97";#N/A,#N/A,FALSE,"021-97";#N/A,#N/A,FALSE,"022-97";#N/A,#N/A,FALSE,"028-97"}</definedName>
    <definedName name="agdadf" hidden="1">{#N/A,#N/A,FALSE,"GERAL";#N/A,#N/A,FALSE,"012-96";#N/A,#N/A,FALSE,"018-96";#N/A,#N/A,FALSE,"027-96";#N/A,#N/A,FALSE,"059-96";#N/A,#N/A,FALSE,"076-96";#N/A,#N/A,FALSE,"019-97";#N/A,#N/A,FALSE,"021-97";#N/A,#N/A,FALSE,"022-97";#N/A,#N/A,FALSE,"028-97"}</definedName>
    <definedName name="agenda1" localSheetId="35" hidden="1">{#N/A,#N/A,FALSE,"Costos_Elem_Hid";#N/A,#N/A,FALSE,"Costos_Elem_Hid";#N/A,#N/A,FALSE,"Costos_Elem_Hid"}</definedName>
    <definedName name="agenda1" localSheetId="37" hidden="1">{#N/A,#N/A,FALSE,"Costos_Elem_Hid";#N/A,#N/A,FALSE,"Costos_Elem_Hid";#N/A,#N/A,FALSE,"Costos_Elem_Hid"}</definedName>
    <definedName name="agenda1" localSheetId="36" hidden="1">{#N/A,#N/A,FALSE,"Costos_Elem_Hid";#N/A,#N/A,FALSE,"Costos_Elem_Hid";#N/A,#N/A,FALSE,"Costos_Elem_Hid"}</definedName>
    <definedName name="agenda1" localSheetId="33" hidden="1">{#N/A,#N/A,FALSE,"Costos_Elem_Hid";#N/A,#N/A,FALSE,"Costos_Elem_Hid";#N/A,#N/A,FALSE,"Costos_Elem_Hid"}</definedName>
    <definedName name="agenda1" localSheetId="34" hidden="1">{#N/A,#N/A,FALSE,"Costos_Elem_Hid";#N/A,#N/A,FALSE,"Costos_Elem_Hid";#N/A,#N/A,FALSE,"Costos_Elem_Hid"}</definedName>
    <definedName name="agenda1" localSheetId="31" hidden="1">{#N/A,#N/A,FALSE,"Costos_Elem_Hid";#N/A,#N/A,FALSE,"Costos_Elem_Hid";#N/A,#N/A,FALSE,"Costos_Elem_Hid"}</definedName>
    <definedName name="agenda1" hidden="1">{#N/A,#N/A,FALSE,"Costos_Elem_Hid";#N/A,#N/A,FALSE,"Costos_Elem_Hid";#N/A,#N/A,FALSE,"Costos_Elem_Hid"}</definedName>
    <definedName name="AGFD" localSheetId="35" hidden="1">{#N/A,#N/A,FALSE,"NCS INC SCOT";#N/A,#N/A,FALSE,"NCS";#N/A,#N/A,FALSE,"74 NCS";#N/A,#N/A,FALSE,"75 NCS";#N/A,#N/A,FALSE,"76 NCS "}</definedName>
    <definedName name="AGFD" localSheetId="37" hidden="1">{#N/A,#N/A,FALSE,"NCS INC SCOT";#N/A,#N/A,FALSE,"NCS";#N/A,#N/A,FALSE,"74 NCS";#N/A,#N/A,FALSE,"75 NCS";#N/A,#N/A,FALSE,"76 NCS "}</definedName>
    <definedName name="AGFD" localSheetId="36" hidden="1">{#N/A,#N/A,FALSE,"NCS INC SCOT";#N/A,#N/A,FALSE,"NCS";#N/A,#N/A,FALSE,"74 NCS";#N/A,#N/A,FALSE,"75 NCS";#N/A,#N/A,FALSE,"76 NCS "}</definedName>
    <definedName name="AGFD" localSheetId="33" hidden="1">{#N/A,#N/A,FALSE,"NCS INC SCOT";#N/A,#N/A,FALSE,"NCS";#N/A,#N/A,FALSE,"74 NCS";#N/A,#N/A,FALSE,"75 NCS";#N/A,#N/A,FALSE,"76 NCS "}</definedName>
    <definedName name="AGFD" localSheetId="34" hidden="1">{#N/A,#N/A,FALSE,"NCS INC SCOT";#N/A,#N/A,FALSE,"NCS";#N/A,#N/A,FALSE,"74 NCS";#N/A,#N/A,FALSE,"75 NCS";#N/A,#N/A,FALSE,"76 NCS "}</definedName>
    <definedName name="AGFD" localSheetId="31" hidden="1">{#N/A,#N/A,FALSE,"NCS INC SCOT";#N/A,#N/A,FALSE,"NCS";#N/A,#N/A,FALSE,"74 NCS";#N/A,#N/A,FALSE,"75 NCS";#N/A,#N/A,FALSE,"76 NCS "}</definedName>
    <definedName name="AGFD" hidden="1">{#N/A,#N/A,FALSE,"NCS INC SCOT";#N/A,#N/A,FALSE,"NCS";#N/A,#N/A,FALSE,"74 NCS";#N/A,#N/A,FALSE,"75 NCS";#N/A,#N/A,FALSE,"76 NCS "}</definedName>
    <definedName name="agfg" localSheetId="35" hidden="1">{"'장비'!$A$3:$M$12"}</definedName>
    <definedName name="agfg" localSheetId="37" hidden="1">{"'장비'!$A$3:$M$12"}</definedName>
    <definedName name="agfg" localSheetId="36" hidden="1">{"'장비'!$A$3:$M$12"}</definedName>
    <definedName name="agfg" localSheetId="33" hidden="1">{"'장비'!$A$3:$M$12"}</definedName>
    <definedName name="agfg" localSheetId="34" hidden="1">{"'장비'!$A$3:$M$12"}</definedName>
    <definedName name="agfg" localSheetId="31" hidden="1">{"'장비'!$A$3:$M$12"}</definedName>
    <definedName name="agfg" hidden="1">{"'장비'!$A$3:$M$12"}</definedName>
    <definedName name="agga" localSheetId="35" hidden="1">{#N/A,#N/A,FALSE,"GERAL";#N/A,#N/A,FALSE,"012-96";#N/A,#N/A,FALSE,"018-96";#N/A,#N/A,FALSE,"027-96";#N/A,#N/A,FALSE,"059-96";#N/A,#N/A,FALSE,"076-96";#N/A,#N/A,FALSE,"019-97";#N/A,#N/A,FALSE,"021-97";#N/A,#N/A,FALSE,"022-97";#N/A,#N/A,FALSE,"028-97"}</definedName>
    <definedName name="agga" localSheetId="37" hidden="1">{#N/A,#N/A,FALSE,"GERAL";#N/A,#N/A,FALSE,"012-96";#N/A,#N/A,FALSE,"018-96";#N/A,#N/A,FALSE,"027-96";#N/A,#N/A,FALSE,"059-96";#N/A,#N/A,FALSE,"076-96";#N/A,#N/A,FALSE,"019-97";#N/A,#N/A,FALSE,"021-97";#N/A,#N/A,FALSE,"022-97";#N/A,#N/A,FALSE,"028-97"}</definedName>
    <definedName name="agga" localSheetId="36" hidden="1">{#N/A,#N/A,FALSE,"GERAL";#N/A,#N/A,FALSE,"012-96";#N/A,#N/A,FALSE,"018-96";#N/A,#N/A,FALSE,"027-96";#N/A,#N/A,FALSE,"059-96";#N/A,#N/A,FALSE,"076-96";#N/A,#N/A,FALSE,"019-97";#N/A,#N/A,FALSE,"021-97";#N/A,#N/A,FALSE,"022-97";#N/A,#N/A,FALSE,"028-97"}</definedName>
    <definedName name="agga" localSheetId="33" hidden="1">{#N/A,#N/A,FALSE,"GERAL";#N/A,#N/A,FALSE,"012-96";#N/A,#N/A,FALSE,"018-96";#N/A,#N/A,FALSE,"027-96";#N/A,#N/A,FALSE,"059-96";#N/A,#N/A,FALSE,"076-96";#N/A,#N/A,FALSE,"019-97";#N/A,#N/A,FALSE,"021-97";#N/A,#N/A,FALSE,"022-97";#N/A,#N/A,FALSE,"028-97"}</definedName>
    <definedName name="agga" localSheetId="34" hidden="1">{#N/A,#N/A,FALSE,"GERAL";#N/A,#N/A,FALSE,"012-96";#N/A,#N/A,FALSE,"018-96";#N/A,#N/A,FALSE,"027-96";#N/A,#N/A,FALSE,"059-96";#N/A,#N/A,FALSE,"076-96";#N/A,#N/A,FALSE,"019-97";#N/A,#N/A,FALSE,"021-97";#N/A,#N/A,FALSE,"022-97";#N/A,#N/A,FALSE,"028-97"}</definedName>
    <definedName name="agga" localSheetId="31" hidden="1">{#N/A,#N/A,FALSE,"GERAL";#N/A,#N/A,FALSE,"012-96";#N/A,#N/A,FALSE,"018-96";#N/A,#N/A,FALSE,"027-96";#N/A,#N/A,FALSE,"059-96";#N/A,#N/A,FALSE,"076-96";#N/A,#N/A,FALSE,"019-97";#N/A,#N/A,FALSE,"021-97";#N/A,#N/A,FALSE,"022-97";#N/A,#N/A,FALSE,"028-97"}</definedName>
    <definedName name="agga" hidden="1">{#N/A,#N/A,FALSE,"GERAL";#N/A,#N/A,FALSE,"012-96";#N/A,#N/A,FALSE,"018-96";#N/A,#N/A,FALSE,"027-96";#N/A,#N/A,FALSE,"059-96";#N/A,#N/A,FALSE,"076-96";#N/A,#N/A,FALSE,"019-97";#N/A,#N/A,FALSE,"021-97";#N/A,#N/A,FALSE,"022-97";#N/A,#N/A,FALSE,"028-97"}</definedName>
    <definedName name="AGgb"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regateBaseCourse" localSheetId="31">#REF!</definedName>
    <definedName name="AggregateBaseCourse">!#REF!</definedName>
    <definedName name="agm" localSheetId="31">#REF!</definedName>
    <definedName name="agm">!#REF!</definedName>
    <definedName name="AgMRV">#REF!</definedName>
    <definedName name="AGO">#REF!</definedName>
    <definedName name="AGOACT">#REF!</definedName>
    <definedName name="AGOANT">#REF!</definedName>
    <definedName name="AGONVO">#REF!</definedName>
    <definedName name="AGOSTO" localSheetId="35" hidden="1">{"'ICE  Agosto'!$A$60:$A$64","'ICE  Agosto'!$C$67"}</definedName>
    <definedName name="AGOSTO" localSheetId="37" hidden="1">{"'ICE  Agosto'!$A$60:$A$64","'ICE  Agosto'!$C$67"}</definedName>
    <definedName name="AGOSTO" localSheetId="36" hidden="1">{"'ICE  Agosto'!$A$60:$A$64","'ICE  Agosto'!$C$67"}</definedName>
    <definedName name="AGOSTO" localSheetId="33" hidden="1">{"'ICE  Agosto'!$A$60:$A$64","'ICE  Agosto'!$C$67"}</definedName>
    <definedName name="AGOSTO" localSheetId="34" hidden="1">{"'ICE  Agosto'!$A$60:$A$64","'ICE  Agosto'!$C$67"}</definedName>
    <definedName name="AGOSTO" localSheetId="31" hidden="1">{"'ICE  Agosto'!$A$60:$A$64","'ICE  Agosto'!$C$67"}</definedName>
    <definedName name="AGOSTO" hidden="1">{"'ICE  Agosto'!$A$60:$A$64","'ICE  Agosto'!$C$67"}</definedName>
    <definedName name="AGP">#REF!</definedName>
    <definedName name="AgPrice" localSheetId="31">#REF!</definedName>
    <definedName name="AgPrice">!#REF!</definedName>
    <definedName name="Agree_Intervals">#REF!</definedName>
    <definedName name="Agree_Term">#REF!</definedName>
    <definedName name="Agree1" localSheetId="31">#REF!</definedName>
    <definedName name="Agree1">!#REF!</definedName>
    <definedName name="AGREEMENT" localSheetId="31">#REF!</definedName>
    <definedName name="AGREEMENT">!#REF!</definedName>
    <definedName name="Agreg" localSheetId="31">#REF!</definedName>
    <definedName name="Agreg">!#REF!</definedName>
    <definedName name="agreg1" localSheetId="31">#REF!</definedName>
    <definedName name="agreg1">!#REF!</definedName>
    <definedName name="agreg2" localSheetId="31">#REF!</definedName>
    <definedName name="agreg2">!#REF!</definedName>
    <definedName name="AgRoyalty">#REF!</definedName>
    <definedName name="AGRP">#REF!</definedName>
    <definedName name="agua"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H" localSheetId="35" hidden="1">{#N/A,#N/A,FALSE,"CCTV"}</definedName>
    <definedName name="AH" localSheetId="37" hidden="1">{#N/A,#N/A,FALSE,"CCTV"}</definedName>
    <definedName name="AH" localSheetId="36" hidden="1">{#N/A,#N/A,FALSE,"CCTV"}</definedName>
    <definedName name="AH" localSheetId="33" hidden="1">{#N/A,#N/A,FALSE,"CCTV"}</definedName>
    <definedName name="AH" localSheetId="34" hidden="1">{#N/A,#N/A,FALSE,"CCTV"}</definedName>
    <definedName name="AH" localSheetId="31" hidden="1">{#N/A,#N/A,FALSE,"CCTV"}</definedName>
    <definedName name="AH" hidden="1">{#N/A,#N/A,FALSE,"CCTV"}</definedName>
    <definedName name="ahgd" localSheetId="31">#REF!</definedName>
    <definedName name="ahgd">!#REF!</definedName>
    <definedName name="ahlc" localSheetId="31">#REF!</definedName>
    <definedName name="ahlc">!#REF!</definedName>
    <definedName name="ahlsp" localSheetId="31">#REF!</definedName>
    <definedName name="ahlsp">!#REF!</definedName>
    <definedName name="ahlspf" localSheetId="31">#REF!</definedName>
    <definedName name="ahlspf">!#REF!</definedName>
    <definedName name="ahlw" localSheetId="31">#REF!</definedName>
    <definedName name="ahlw">!#REF!</definedName>
    <definedName name="AHO1E">#REF!</definedName>
    <definedName name="AHO1N">#REF!</definedName>
    <definedName name="AHO2E">#REF!</definedName>
    <definedName name="AHO2N">#REF!</definedName>
    <definedName name="AHO3E">#REF!</definedName>
    <definedName name="AHO3N">#REF!</definedName>
    <definedName name="AHUFan" localSheetId="31" hidden="1">#REF!</definedName>
    <definedName name="AHUFan" hidden="1">#REF!</definedName>
    <definedName name="Ai">#REF!</definedName>
    <definedName name="Aic_Instrumentation_List">#REF!</definedName>
    <definedName name="aidan" localSheetId="35" hidden="1">{"Equipment cost",#N/A,FALSE,"bulks"}</definedName>
    <definedName name="aidan" localSheetId="37" hidden="1">{"Equipment cost",#N/A,FALSE,"bulks"}</definedName>
    <definedName name="aidan" localSheetId="32" hidden="1">{"Equipment cost",#N/A,FALSE,"bulks"}</definedName>
    <definedName name="aidan" localSheetId="21" hidden="1">{"Equipment cost",#N/A,FALSE,"bulks"}</definedName>
    <definedName name="aidan" localSheetId="36" hidden="1">{"Equipment cost",#N/A,FALSE,"bulks"}</definedName>
    <definedName name="aidan" localSheetId="33" hidden="1">{"Equipment cost",#N/A,FALSE,"bulks"}</definedName>
    <definedName name="aidan" localSheetId="34" hidden="1">{"Equipment cost",#N/A,FALSE,"bulks"}</definedName>
    <definedName name="aidan" localSheetId="31" hidden="1">{"Equipment cost",#N/A,FALSE,"bulks"}</definedName>
    <definedName name="aidan" hidden="1">{"Equipment cost",#N/A,FALSE,"bulks"}</definedName>
    <definedName name="AIMP">#REF!</definedName>
    <definedName name="air_trap">#REF!</definedName>
    <definedName name="AIRCON">#REF!</definedName>
    <definedName name="AIRCOOLER">#REF!</definedName>
    <definedName name="aisc" localSheetId="31">#REF!</definedName>
    <definedName name="aisc">!#REF!</definedName>
    <definedName name="Aislador">#REF!</definedName>
    <definedName name="AIzq">#REF!</definedName>
    <definedName name="aj_e1">#REF!</definedName>
    <definedName name="ajust2">#REF!</definedName>
    <definedName name="Ajuste_Const">#REF!</definedName>
    <definedName name="ak" localSheetId="31">#REF!</definedName>
    <definedName name="ak">!#REF!</definedName>
    <definedName name="AK_1972" localSheetId="31" hidden="1">{#N/A,#N/A,TRUE,"Front";#N/A,#N/A,TRUE,"Simple Letter";#N/A,#N/A,TRUE,"Inside";#N/A,#N/A,TRUE,"Contents";#N/A,#N/A,TRUE,"Basis";#N/A,#N/A,TRUE,"Inclusions";#N/A,#N/A,TRUE,"Exclusions";#N/A,#N/A,TRUE,"Areas";#N/A,#N/A,TRUE,"Summary";#N/A,#N/A,TRUE,"Detail"}</definedName>
    <definedName name="AK_1972" hidden="1">{#N/A,#N/A,TRUE,"Front";#N/A,#N/A,TRUE,"Simple Letter";#N/A,#N/A,TRUE,"Inside";#N/A,#N/A,TRUE,"Contents";#N/A,#N/A,TRUE,"Basis";#N/A,#N/A,TRUE,"Inclusions";#N/A,#N/A,TRUE,"Exclusions";#N/A,#N/A,TRUE,"Areas";#N/A,#N/A,TRUE,"Summary";#N/A,#N/A,TRUE,"Detail"}</definedName>
    <definedName name="akdi" localSheetId="31">#REF!</definedName>
    <definedName name="akdi">!#REF!</definedName>
    <definedName name="akfkd" localSheetId="35" hidden="1">{#N/A,#N/A,TRUE,"1842CWN0"}</definedName>
    <definedName name="akfkd" localSheetId="37" hidden="1">{#N/A,#N/A,TRUE,"1842CWN0"}</definedName>
    <definedName name="akfkd" localSheetId="36" hidden="1">{#N/A,#N/A,TRUE,"1842CWN0"}</definedName>
    <definedName name="akfkd" localSheetId="33" hidden="1">{#N/A,#N/A,TRUE,"1842CWN0"}</definedName>
    <definedName name="akfkd" localSheetId="34" hidden="1">{#N/A,#N/A,TRUE,"1842CWN0"}</definedName>
    <definedName name="akfkd" localSheetId="31" hidden="1">{#N/A,#N/A,TRUE,"1842CWN0"}</definedName>
    <definedName name="akfkd" hidden="1">{#N/A,#N/A,TRUE,"1842CWN0"}</definedName>
    <definedName name="AL" localSheetId="35" hidden="1">{#N/A,#N/A,FALSE,"TEC-01";#N/A,#N/A,FALSE,"TEC - 02";#N/A,#N/A,FALSE,"TEC - 03";#N/A,#N/A,FALSE,"TEC - 04";#N/A,#N/A,FALSE,"TEC-07";#N/A,#N/A,FALSE,"TEC-08";#N/A,#N/A,FALSE,"TEC - 09A";#N/A,#N/A,FALSE,"TEC - 09B";#N/A,#N/A,FALSE,"TEC - 09C";#N/A,#N/A,FALSE,"TEC - 10";#N/A,#N/A,FALSE,"TEC-11"}</definedName>
    <definedName name="AL" localSheetId="37" hidden="1">{#N/A,#N/A,FALSE,"TEC-01";#N/A,#N/A,FALSE,"TEC - 02";#N/A,#N/A,FALSE,"TEC - 03";#N/A,#N/A,FALSE,"TEC - 04";#N/A,#N/A,FALSE,"TEC-07";#N/A,#N/A,FALSE,"TEC-08";#N/A,#N/A,FALSE,"TEC - 09A";#N/A,#N/A,FALSE,"TEC - 09B";#N/A,#N/A,FALSE,"TEC - 09C";#N/A,#N/A,FALSE,"TEC - 10";#N/A,#N/A,FALSE,"TEC-11"}</definedName>
    <definedName name="AL" localSheetId="36" hidden="1">{#N/A,#N/A,FALSE,"TEC-01";#N/A,#N/A,FALSE,"TEC - 02";#N/A,#N/A,FALSE,"TEC - 03";#N/A,#N/A,FALSE,"TEC - 04";#N/A,#N/A,FALSE,"TEC-07";#N/A,#N/A,FALSE,"TEC-08";#N/A,#N/A,FALSE,"TEC - 09A";#N/A,#N/A,FALSE,"TEC - 09B";#N/A,#N/A,FALSE,"TEC - 09C";#N/A,#N/A,FALSE,"TEC - 10";#N/A,#N/A,FALSE,"TEC-11"}</definedName>
    <definedName name="AL" localSheetId="33" hidden="1">{#N/A,#N/A,FALSE,"TEC-01";#N/A,#N/A,FALSE,"TEC - 02";#N/A,#N/A,FALSE,"TEC - 03";#N/A,#N/A,FALSE,"TEC - 04";#N/A,#N/A,FALSE,"TEC-07";#N/A,#N/A,FALSE,"TEC-08";#N/A,#N/A,FALSE,"TEC - 09A";#N/A,#N/A,FALSE,"TEC - 09B";#N/A,#N/A,FALSE,"TEC - 09C";#N/A,#N/A,FALSE,"TEC - 10";#N/A,#N/A,FALSE,"TEC-11"}</definedName>
    <definedName name="AL" localSheetId="34" hidden="1">{#N/A,#N/A,FALSE,"TEC-01";#N/A,#N/A,FALSE,"TEC - 02";#N/A,#N/A,FALSE,"TEC - 03";#N/A,#N/A,FALSE,"TEC - 04";#N/A,#N/A,FALSE,"TEC-07";#N/A,#N/A,FALSE,"TEC-08";#N/A,#N/A,FALSE,"TEC - 09A";#N/A,#N/A,FALSE,"TEC - 09B";#N/A,#N/A,FALSE,"TEC - 09C";#N/A,#N/A,FALSE,"TEC - 10";#N/A,#N/A,FALSE,"TEC-11"}</definedName>
    <definedName name="al" localSheetId="31">#REF!</definedName>
    <definedName name="AL" hidden="1">{#N/A,#N/A,FALSE,"TEC-01";#N/A,#N/A,FALSE,"TEC - 02";#N/A,#N/A,FALSE,"TEC - 03";#N/A,#N/A,FALSE,"TEC - 04";#N/A,#N/A,FALSE,"TEC-07";#N/A,#N/A,FALSE,"TEC-08";#N/A,#N/A,FALSE,"TEC - 09A";#N/A,#N/A,FALSE,"TEC - 09B";#N/A,#N/A,FALSE,"TEC - 09C";#N/A,#N/A,FALSE,"TEC - 10";#N/A,#N/A,FALSE,"TEC-11"}</definedName>
    <definedName name="Ala_Carte">#REF!</definedName>
    <definedName name="ALAB.01CODE">#REF!</definedName>
    <definedName name="ALAB.02NAME">#REF!</definedName>
    <definedName name="ALAB01">#REF!</definedName>
    <definedName name="alambre">#REF!</definedName>
    <definedName name="alara" localSheetId="35"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lara" localSheetId="37"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lara" localSheetId="36"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lara" localSheetId="3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lara" localSheetId="3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lara" localSheetId="3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lara"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larm_Monitors" localSheetId="31">#REF!</definedName>
    <definedName name="Alarm_Monitors">!#REF!</definedName>
    <definedName name="ALB_FIN">#REF!</definedName>
    <definedName name="ALBS">#REF!</definedName>
    <definedName name="alc" hidden="1">#REF!</definedName>
    <definedName name="alcant">#REF!</definedName>
    <definedName name="ALCANTARILLAS" localSheetId="31">#REF!</definedName>
    <definedName name="ALCANTARILLAS">!#REF!</definedName>
    <definedName name="alcatmc">#REF!</definedName>
    <definedName name="ALCATMC_2">#REF!</definedName>
    <definedName name="alcibiades" localSheetId="35" hidden="1">{#N/A,#N/A,FALSE,"BALANCE";#N/A,#N/A,FALSE,"BALACOMP"}</definedName>
    <definedName name="alcibiades" localSheetId="37" hidden="1">{#N/A,#N/A,FALSE,"BALANCE";#N/A,#N/A,FALSE,"BALACOMP"}</definedName>
    <definedName name="alcibiades" localSheetId="36" hidden="1">{#N/A,#N/A,FALSE,"BALANCE";#N/A,#N/A,FALSE,"BALACOMP"}</definedName>
    <definedName name="alcibiades" localSheetId="33" hidden="1">{#N/A,#N/A,FALSE,"BALANCE";#N/A,#N/A,FALSE,"BALACOMP"}</definedName>
    <definedName name="alcibiades" localSheetId="34" hidden="1">{#N/A,#N/A,FALSE,"BALANCE";#N/A,#N/A,FALSE,"BALACOMP"}</definedName>
    <definedName name="alcibiades" localSheetId="31" hidden="1">{#N/A,#N/A,FALSE,"BALANCE";#N/A,#N/A,FALSE,"BALACOMP"}</definedName>
    <definedName name="alcibiades" hidden="1">{#N/A,#N/A,FALSE,"BALANCE";#N/A,#N/A,FALSE,"BALACOMP"}</definedName>
    <definedName name="alcibiades_1" localSheetId="35" hidden="1">{#N/A,#N/A,FALSE,"BALANCE";#N/A,#N/A,FALSE,"BALACOMP"}</definedName>
    <definedName name="alcibiades_1" localSheetId="37" hidden="1">{#N/A,#N/A,FALSE,"BALANCE";#N/A,#N/A,FALSE,"BALACOMP"}</definedName>
    <definedName name="alcibiades_1" localSheetId="36" hidden="1">{#N/A,#N/A,FALSE,"BALANCE";#N/A,#N/A,FALSE,"BALACOMP"}</definedName>
    <definedName name="alcibiades_1" localSheetId="33" hidden="1">{#N/A,#N/A,FALSE,"BALANCE";#N/A,#N/A,FALSE,"BALACOMP"}</definedName>
    <definedName name="alcibiades_1" localSheetId="34" hidden="1">{#N/A,#N/A,FALSE,"BALANCE";#N/A,#N/A,FALSE,"BALACOMP"}</definedName>
    <definedName name="alcibiades_1" localSheetId="31" hidden="1">{#N/A,#N/A,FALSE,"BALANCE";#N/A,#N/A,FALSE,"BALACOMP"}</definedName>
    <definedName name="alcibiades_1" hidden="1">{#N/A,#N/A,FALSE,"BALANCE";#N/A,#N/A,FALSE,"BALACOMP"}</definedName>
    <definedName name="aldo" localSheetId="31">#REF!</definedName>
    <definedName name="aldo">!#REF!</definedName>
    <definedName name="ALE" localSheetId="35" hidden="1">{#N/A,#N/A,FALSE,"Aging Summary";#N/A,#N/A,FALSE,"Ratio Analysis";#N/A,#N/A,FALSE,"Test 120 Day Accts";#N/A,#N/A,FALSE,"Tickmarks"}</definedName>
    <definedName name="ALE" localSheetId="37" hidden="1">{#N/A,#N/A,FALSE,"Aging Summary";#N/A,#N/A,FALSE,"Ratio Analysis";#N/A,#N/A,FALSE,"Test 120 Day Accts";#N/A,#N/A,FALSE,"Tickmarks"}</definedName>
    <definedName name="ALE" localSheetId="36" hidden="1">{#N/A,#N/A,FALSE,"Aging Summary";#N/A,#N/A,FALSE,"Ratio Analysis";#N/A,#N/A,FALSE,"Test 120 Day Accts";#N/A,#N/A,FALSE,"Tickmarks"}</definedName>
    <definedName name="ALE" localSheetId="33" hidden="1">{#N/A,#N/A,FALSE,"Aging Summary";#N/A,#N/A,FALSE,"Ratio Analysis";#N/A,#N/A,FALSE,"Test 120 Day Accts";#N/A,#N/A,FALSE,"Tickmarks"}</definedName>
    <definedName name="ALE" localSheetId="34" hidden="1">{#N/A,#N/A,FALSE,"Aging Summary";#N/A,#N/A,FALSE,"Ratio Analysis";#N/A,#N/A,FALSE,"Test 120 Day Accts";#N/A,#N/A,FALSE,"Tickmarks"}</definedName>
    <definedName name="ALE" localSheetId="31" hidden="1">{#N/A,#N/A,FALSE,"Aging Summary";#N/A,#N/A,FALSE,"Ratio Analysis";#N/A,#N/A,FALSE,"Test 120 Day Accts";#N/A,#N/A,FALSE,"Tickmarks"}</definedName>
    <definedName name="ALE" hidden="1">{#N/A,#N/A,FALSE,"Aging Summary";#N/A,#N/A,FALSE,"Ratio Analysis";#N/A,#N/A,FALSE,"Test 120 Day Accts";#N/A,#N/A,FALSE,"Tickmarks"}</definedName>
    <definedName name="ALE_1" localSheetId="35" hidden="1">{#N/A,#N/A,FALSE,"Aging Summary";#N/A,#N/A,FALSE,"Ratio Analysis";#N/A,#N/A,FALSE,"Test 120 Day Accts";#N/A,#N/A,FALSE,"Tickmarks"}</definedName>
    <definedName name="ALE_1" localSheetId="37" hidden="1">{#N/A,#N/A,FALSE,"Aging Summary";#N/A,#N/A,FALSE,"Ratio Analysis";#N/A,#N/A,FALSE,"Test 120 Day Accts";#N/A,#N/A,FALSE,"Tickmarks"}</definedName>
    <definedName name="ALE_1" localSheetId="36" hidden="1">{#N/A,#N/A,FALSE,"Aging Summary";#N/A,#N/A,FALSE,"Ratio Analysis";#N/A,#N/A,FALSE,"Test 120 Day Accts";#N/A,#N/A,FALSE,"Tickmarks"}</definedName>
    <definedName name="ALE_1" localSheetId="33" hidden="1">{#N/A,#N/A,FALSE,"Aging Summary";#N/A,#N/A,FALSE,"Ratio Analysis";#N/A,#N/A,FALSE,"Test 120 Day Accts";#N/A,#N/A,FALSE,"Tickmarks"}</definedName>
    <definedName name="ALE_1" localSheetId="34" hidden="1">{#N/A,#N/A,FALSE,"Aging Summary";#N/A,#N/A,FALSE,"Ratio Analysis";#N/A,#N/A,FALSE,"Test 120 Day Accts";#N/A,#N/A,FALSE,"Tickmarks"}</definedName>
    <definedName name="ALE_1" localSheetId="31" hidden="1">{#N/A,#N/A,FALSE,"Aging Summary";#N/A,#N/A,FALSE,"Ratio Analysis";#N/A,#N/A,FALSE,"Test 120 Day Accts";#N/A,#N/A,FALSE,"Tickmarks"}</definedName>
    <definedName name="ALE_1" hidden="1">{#N/A,#N/A,FALSE,"Aging Summary";#N/A,#N/A,FALSE,"Ratio Analysis";#N/A,#N/A,FALSE,"Test 120 Day Accts";#N/A,#N/A,FALSE,"Tickmarks"}</definedName>
    <definedName name="alec"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c"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c"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c"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c"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c"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c"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jandrita" localSheetId="35" hidden="1">{#N/A,#N/A,FALSE,"Aging Summary";#N/A,#N/A,FALSE,"Ratio Analysis";#N/A,#N/A,FALSE,"Test 120 Day Accts";#N/A,#N/A,FALSE,"Tickmarks"}</definedName>
    <definedName name="alejandrita" localSheetId="37" hidden="1">{#N/A,#N/A,FALSE,"Aging Summary";#N/A,#N/A,FALSE,"Ratio Analysis";#N/A,#N/A,FALSE,"Test 120 Day Accts";#N/A,#N/A,FALSE,"Tickmarks"}</definedName>
    <definedName name="alejandrita" localSheetId="36" hidden="1">{#N/A,#N/A,FALSE,"Aging Summary";#N/A,#N/A,FALSE,"Ratio Analysis";#N/A,#N/A,FALSE,"Test 120 Day Accts";#N/A,#N/A,FALSE,"Tickmarks"}</definedName>
    <definedName name="alejandrita" localSheetId="33" hidden="1">{#N/A,#N/A,FALSE,"Aging Summary";#N/A,#N/A,FALSE,"Ratio Analysis";#N/A,#N/A,FALSE,"Test 120 Day Accts";#N/A,#N/A,FALSE,"Tickmarks"}</definedName>
    <definedName name="alejandrita" localSheetId="34" hidden="1">{#N/A,#N/A,FALSE,"Aging Summary";#N/A,#N/A,FALSE,"Ratio Analysis";#N/A,#N/A,FALSE,"Test 120 Day Accts";#N/A,#N/A,FALSE,"Tickmarks"}</definedName>
    <definedName name="alejandrita" localSheetId="31" hidden="1">{#N/A,#N/A,FALSE,"Aging Summary";#N/A,#N/A,FALSE,"Ratio Analysis";#N/A,#N/A,FALSE,"Test 120 Day Accts";#N/A,#N/A,FALSE,"Tickmarks"}</definedName>
    <definedName name="alejandrita" hidden="1">{#N/A,#N/A,FALSE,"Aging Summary";#N/A,#N/A,FALSE,"Ratio Analysis";#N/A,#N/A,FALSE,"Test 120 Day Accts";#N/A,#N/A,FALSE,"Tickmarks"}</definedName>
    <definedName name="ALEMANIA">#REF!</definedName>
    <definedName name="Aleros">#REF!</definedName>
    <definedName name="ALEROS_2">#REF!</definedName>
    <definedName name="alex"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f">#REF!</definedName>
    <definedName name="alf_s" localSheetId="31">#REF!</definedName>
    <definedName name="alf_s">!#REF!</definedName>
    <definedName name="alf_s1" localSheetId="31">#REF!</definedName>
    <definedName name="alf_s1">!#REF!</definedName>
    <definedName name="alfa">#REF!</definedName>
    <definedName name="alfrdo1">#REF!</definedName>
    <definedName name="alfredo">#REF!</definedName>
    <definedName name="ali" localSheetId="31">#REF!</definedName>
    <definedName name="ali">!#REF!</definedName>
    <definedName name="alim">#REF!</definedName>
    <definedName name="alita" localSheetId="35" hidden="1">{#N/A,#N/A,FALSE,"Aging Summary";#N/A,#N/A,FALSE,"Ratio Analysis";#N/A,#N/A,FALSE,"Test 120 Day Accts";#N/A,#N/A,FALSE,"Tickmarks"}</definedName>
    <definedName name="alita" localSheetId="37" hidden="1">{#N/A,#N/A,FALSE,"Aging Summary";#N/A,#N/A,FALSE,"Ratio Analysis";#N/A,#N/A,FALSE,"Test 120 Day Accts";#N/A,#N/A,FALSE,"Tickmarks"}</definedName>
    <definedName name="alita" localSheetId="36" hidden="1">{#N/A,#N/A,FALSE,"Aging Summary";#N/A,#N/A,FALSE,"Ratio Analysis";#N/A,#N/A,FALSE,"Test 120 Day Accts";#N/A,#N/A,FALSE,"Tickmarks"}</definedName>
    <definedName name="alita" localSheetId="33" hidden="1">{#N/A,#N/A,FALSE,"Aging Summary";#N/A,#N/A,FALSE,"Ratio Analysis";#N/A,#N/A,FALSE,"Test 120 Day Accts";#N/A,#N/A,FALSE,"Tickmarks"}</definedName>
    <definedName name="alita" localSheetId="34" hidden="1">{#N/A,#N/A,FALSE,"Aging Summary";#N/A,#N/A,FALSE,"Ratio Analysis";#N/A,#N/A,FALSE,"Test 120 Day Accts";#N/A,#N/A,FALSE,"Tickmarks"}</definedName>
    <definedName name="alita" localSheetId="31" hidden="1">{#N/A,#N/A,FALSE,"Aging Summary";#N/A,#N/A,FALSE,"Ratio Analysis";#N/A,#N/A,FALSE,"Test 120 Day Accts";#N/A,#N/A,FALSE,"Tickmarks"}</definedName>
    <definedName name="alita" hidden="1">{#N/A,#N/A,FALSE,"Aging Summary";#N/A,#N/A,FALSE,"Ratio Analysis";#N/A,#N/A,FALSE,"Test 120 Day Accts";#N/A,#N/A,FALSE,"Tickmarks"}</definedName>
    <definedName name="Alizadora">#REF!</definedName>
    <definedName name="alkdj" localSheetId="35" hidden="1">{#N/A,#N/A,FALSE,"Matrix";#N/A,#N/A,FALSE,"Executive";#N/A,#N/A,FALSE,"Summary"}</definedName>
    <definedName name="alkdj" localSheetId="37" hidden="1">{#N/A,#N/A,FALSE,"Matrix";#N/A,#N/A,FALSE,"Executive";#N/A,#N/A,FALSE,"Summary"}</definedName>
    <definedName name="alkdj" localSheetId="36" hidden="1">{#N/A,#N/A,FALSE,"Matrix";#N/A,#N/A,FALSE,"Executive";#N/A,#N/A,FALSE,"Summary"}</definedName>
    <definedName name="alkdj" localSheetId="33" hidden="1">{#N/A,#N/A,FALSE,"Matrix";#N/A,#N/A,FALSE,"Executive";#N/A,#N/A,FALSE,"Summary"}</definedName>
    <definedName name="alkdj" localSheetId="34" hidden="1">{#N/A,#N/A,FALSE,"Matrix";#N/A,#N/A,FALSE,"Executive";#N/A,#N/A,FALSE,"Summary"}</definedName>
    <definedName name="alkdj" localSheetId="31" hidden="1">{#N/A,#N/A,FALSE,"Matrix";#N/A,#N/A,FALSE,"Executive";#N/A,#N/A,FALSE,"Summary"}</definedName>
    <definedName name="alkdj" hidden="1">{#N/A,#N/A,FALSE,"Matrix";#N/A,#N/A,FALSE,"Executive";#N/A,#N/A,FALSE,"Summary"}</definedName>
    <definedName name="All" localSheetId="30"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 localSheetId="31">#REF!</definedName>
    <definedName name="All" localSheetId="29"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_activities" localSheetId="31">#REF!,#REF!,#REF!,#REF!,#REF!,#REF!,#REF!,#REF!,#REF!,#REF!,#REF!,#REF!,#REF!,#REF!,#REF!,#REF!</definedName>
    <definedName name="all_activities">!#REF!,!#REF!,!#REF!,!#REF!,!#REF!,!#REF!,!#REF!,!#REF!,!#REF!,!#REF!,!#REF!,!#REF!,!#REF!,!#REF!,!#REF!,!#REF!</definedName>
    <definedName name="All_Graphs">#REF!</definedName>
    <definedName name="All_Item">#REF!</definedName>
    <definedName name="ALLIN">#REF!</definedName>
    <definedName name="allowance">#REF!</definedName>
    <definedName name="ALM">#REF!</definedName>
    <definedName name="Almacén_sótano" localSheetId="31">#REF!</definedName>
    <definedName name="Almacén_sótano">!#REF!</definedName>
    <definedName name="Almacenero">"Manuel Rojas"</definedName>
    <definedName name="ALMUERZO">#REF!</definedName>
    <definedName name="ALMUERZO_FAENA" localSheetId="31">#REF!</definedName>
    <definedName name="ALMUERZO_FAENA">!#REF!</definedName>
    <definedName name="alo" localSheetId="35" hidden="1">#REF!</definedName>
    <definedName name="alo" localSheetId="33" hidden="1">#REF!</definedName>
    <definedName name="alo" localSheetId="34" hidden="1">#REF!</definedName>
    <definedName name="alo" localSheetId="31" hidden="1">#REF!</definedName>
    <definedName name="alo" hidden="1">#REF!</definedName>
    <definedName name="Alonso_Peraita">#REF!</definedName>
    <definedName name="alpha" localSheetId="31">#REF!</definedName>
    <definedName name="alpha">!#REF!</definedName>
    <definedName name="ALPIN">#N/A</definedName>
    <definedName name="ALPJYOU">#N/A</definedName>
    <definedName name="ALPTOI">#N/A</definedName>
    <definedName name="alpuussss"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t.2" localSheetId="35" hidden="1">{#N/A,#N/A,FALSE,"masez (10)";#N/A,#N/A,FALSE,"masez (7)";#N/A,#N/A,FALSE,"masez (6)";#N/A,#N/A,FALSE,"masez (5)";#N/A,#N/A,FALSE,"masez (4)";#N/A,#N/A,FALSE,"masez (3)";#N/A,#N/A,FALSE,"masez (2)";#N/A,#N/A,FALSE,"GME";#N/A,#N/A,FALSE,"masez"}</definedName>
    <definedName name="Alt.2" localSheetId="37" hidden="1">{#N/A,#N/A,FALSE,"masez (10)";#N/A,#N/A,FALSE,"masez (7)";#N/A,#N/A,FALSE,"masez (6)";#N/A,#N/A,FALSE,"masez (5)";#N/A,#N/A,FALSE,"masez (4)";#N/A,#N/A,FALSE,"masez (3)";#N/A,#N/A,FALSE,"masez (2)";#N/A,#N/A,FALSE,"GME";#N/A,#N/A,FALSE,"masez"}</definedName>
    <definedName name="Alt.2" localSheetId="36" hidden="1">{#N/A,#N/A,FALSE,"masez (10)";#N/A,#N/A,FALSE,"masez (7)";#N/A,#N/A,FALSE,"masez (6)";#N/A,#N/A,FALSE,"masez (5)";#N/A,#N/A,FALSE,"masez (4)";#N/A,#N/A,FALSE,"masez (3)";#N/A,#N/A,FALSE,"masez (2)";#N/A,#N/A,FALSE,"GME";#N/A,#N/A,FALSE,"masez"}</definedName>
    <definedName name="Alt.2" localSheetId="33" hidden="1">{#N/A,#N/A,FALSE,"masez (10)";#N/A,#N/A,FALSE,"masez (7)";#N/A,#N/A,FALSE,"masez (6)";#N/A,#N/A,FALSE,"masez (5)";#N/A,#N/A,FALSE,"masez (4)";#N/A,#N/A,FALSE,"masez (3)";#N/A,#N/A,FALSE,"masez (2)";#N/A,#N/A,FALSE,"GME";#N/A,#N/A,FALSE,"masez"}</definedName>
    <definedName name="Alt.2" localSheetId="34" hidden="1">{#N/A,#N/A,FALSE,"masez (10)";#N/A,#N/A,FALSE,"masez (7)";#N/A,#N/A,FALSE,"masez (6)";#N/A,#N/A,FALSE,"masez (5)";#N/A,#N/A,FALSE,"masez (4)";#N/A,#N/A,FALSE,"masez (3)";#N/A,#N/A,FALSE,"masez (2)";#N/A,#N/A,FALSE,"GME";#N/A,#N/A,FALSE,"masez"}</definedName>
    <definedName name="Alt.2" localSheetId="31" hidden="1">{#N/A,#N/A,FALSE,"masez (10)";#N/A,#N/A,FALSE,"masez (7)";#N/A,#N/A,FALSE,"masez (6)";#N/A,#N/A,FALSE,"masez (5)";#N/A,#N/A,FALSE,"masez (4)";#N/A,#N/A,FALSE,"masez (3)";#N/A,#N/A,FALSE,"masez (2)";#N/A,#N/A,FALSE,"GME";#N/A,#N/A,FALSE,"masez"}</definedName>
    <definedName name="Alt.2" hidden="1">{#N/A,#N/A,FALSE,"masez (10)";#N/A,#N/A,FALSE,"masez (7)";#N/A,#N/A,FALSE,"masez (6)";#N/A,#N/A,FALSE,"masez (5)";#N/A,#N/A,FALSE,"masez (4)";#N/A,#N/A,FALSE,"masez (3)";#N/A,#N/A,FALSE,"masez (2)";#N/A,#N/A,FALSE,"GME";#N/A,#N/A,FALSE,"masez"}</definedName>
    <definedName name="ALTAS2003" localSheetId="35" hidden="1">{#N/A,#N/A,FALSE,"Aging Summary";#N/A,#N/A,FALSE,"Ratio Analysis";#N/A,#N/A,FALSE,"Test 120 Day Accts";#N/A,#N/A,FALSE,"Tickmarks"}</definedName>
    <definedName name="ALTAS2003" localSheetId="37" hidden="1">{#N/A,#N/A,FALSE,"Aging Summary";#N/A,#N/A,FALSE,"Ratio Analysis";#N/A,#N/A,FALSE,"Test 120 Day Accts";#N/A,#N/A,FALSE,"Tickmarks"}</definedName>
    <definedName name="ALTAS2003" localSheetId="36" hidden="1">{#N/A,#N/A,FALSE,"Aging Summary";#N/A,#N/A,FALSE,"Ratio Analysis";#N/A,#N/A,FALSE,"Test 120 Day Accts";#N/A,#N/A,FALSE,"Tickmarks"}</definedName>
    <definedName name="ALTAS2003" localSheetId="33" hidden="1">{#N/A,#N/A,FALSE,"Aging Summary";#N/A,#N/A,FALSE,"Ratio Analysis";#N/A,#N/A,FALSE,"Test 120 Day Accts";#N/A,#N/A,FALSE,"Tickmarks"}</definedName>
    <definedName name="ALTAS2003" localSheetId="34" hidden="1">{#N/A,#N/A,FALSE,"Aging Summary";#N/A,#N/A,FALSE,"Ratio Analysis";#N/A,#N/A,FALSE,"Test 120 Day Accts";#N/A,#N/A,FALSE,"Tickmarks"}</definedName>
    <definedName name="ALTAS2003" localSheetId="31" hidden="1">{#N/A,#N/A,FALSE,"Aging Summary";#N/A,#N/A,FALSE,"Ratio Analysis";#N/A,#N/A,FALSE,"Test 120 Day Accts";#N/A,#N/A,FALSE,"Tickmarks"}</definedName>
    <definedName name="ALTAS2003" hidden="1">{#N/A,#N/A,FALSE,"Aging Summary";#N/A,#N/A,FALSE,"Ratio Analysis";#N/A,#N/A,FALSE,"Test 120 Day Accts";#N/A,#N/A,FALSE,"Tickmarks"}</definedName>
    <definedName name="ALTAS2003_1" localSheetId="35" hidden="1">{#N/A,#N/A,FALSE,"Aging Summary";#N/A,#N/A,FALSE,"Ratio Analysis";#N/A,#N/A,FALSE,"Test 120 Day Accts";#N/A,#N/A,FALSE,"Tickmarks"}</definedName>
    <definedName name="ALTAS2003_1" localSheetId="37" hidden="1">{#N/A,#N/A,FALSE,"Aging Summary";#N/A,#N/A,FALSE,"Ratio Analysis";#N/A,#N/A,FALSE,"Test 120 Day Accts";#N/A,#N/A,FALSE,"Tickmarks"}</definedName>
    <definedName name="ALTAS2003_1" localSheetId="36" hidden="1">{#N/A,#N/A,FALSE,"Aging Summary";#N/A,#N/A,FALSE,"Ratio Analysis";#N/A,#N/A,FALSE,"Test 120 Day Accts";#N/A,#N/A,FALSE,"Tickmarks"}</definedName>
    <definedName name="ALTAS2003_1" localSheetId="33" hidden="1">{#N/A,#N/A,FALSE,"Aging Summary";#N/A,#N/A,FALSE,"Ratio Analysis";#N/A,#N/A,FALSE,"Test 120 Day Accts";#N/A,#N/A,FALSE,"Tickmarks"}</definedName>
    <definedName name="ALTAS2003_1" localSheetId="34" hidden="1">{#N/A,#N/A,FALSE,"Aging Summary";#N/A,#N/A,FALSE,"Ratio Analysis";#N/A,#N/A,FALSE,"Test 120 Day Accts";#N/A,#N/A,FALSE,"Tickmarks"}</definedName>
    <definedName name="ALTAS2003_1" localSheetId="31" hidden="1">{#N/A,#N/A,FALSE,"Aging Summary";#N/A,#N/A,FALSE,"Ratio Analysis";#N/A,#N/A,FALSE,"Test 120 Day Accts";#N/A,#N/A,FALSE,"Tickmarks"}</definedName>
    <definedName name="ALTAS2003_1" hidden="1">{#N/A,#N/A,FALSE,"Aging Summary";#N/A,#N/A,FALSE,"Ratio Analysis";#N/A,#N/A,FALSE,"Test 120 Day Accts";#N/A,#N/A,FALSE,"Tickmarks"}</definedName>
    <definedName name="ALTATEN" localSheetId="31">#REF!</definedName>
    <definedName name="ALTATEN">!#REF!</definedName>
    <definedName name="Alternativa" localSheetId="31">#REF!</definedName>
    <definedName name="Alternativa">!#REF!</definedName>
    <definedName name="Alternative" localSheetId="35" hidden="1">{#N/A,#N/A,FALSE,"SumD";#N/A,#N/A,FALSE,"ElecD";#N/A,#N/A,FALSE,"MechD";#N/A,#N/A,FALSE,"GeotD";#N/A,#N/A,FALSE,"PrcsD";#N/A,#N/A,FALSE,"TunnD";#N/A,#N/A,FALSE,"CivlD";#N/A,#N/A,FALSE,"NtwkD";#N/A,#N/A,FALSE,"EstgD";#N/A,#N/A,FALSE,"PEngD"}</definedName>
    <definedName name="Alternative" localSheetId="37" hidden="1">{#N/A,#N/A,FALSE,"SumD";#N/A,#N/A,FALSE,"ElecD";#N/A,#N/A,FALSE,"MechD";#N/A,#N/A,FALSE,"GeotD";#N/A,#N/A,FALSE,"PrcsD";#N/A,#N/A,FALSE,"TunnD";#N/A,#N/A,FALSE,"CivlD";#N/A,#N/A,FALSE,"NtwkD";#N/A,#N/A,FALSE,"EstgD";#N/A,#N/A,FALSE,"PEngD"}</definedName>
    <definedName name="Alternative" localSheetId="36" hidden="1">{#N/A,#N/A,FALSE,"SumD";#N/A,#N/A,FALSE,"ElecD";#N/A,#N/A,FALSE,"MechD";#N/A,#N/A,FALSE,"GeotD";#N/A,#N/A,FALSE,"PrcsD";#N/A,#N/A,FALSE,"TunnD";#N/A,#N/A,FALSE,"CivlD";#N/A,#N/A,FALSE,"NtwkD";#N/A,#N/A,FALSE,"EstgD";#N/A,#N/A,FALSE,"PEngD"}</definedName>
    <definedName name="Alternative" localSheetId="33" hidden="1">{#N/A,#N/A,FALSE,"SumD";#N/A,#N/A,FALSE,"ElecD";#N/A,#N/A,FALSE,"MechD";#N/A,#N/A,FALSE,"GeotD";#N/A,#N/A,FALSE,"PrcsD";#N/A,#N/A,FALSE,"TunnD";#N/A,#N/A,FALSE,"CivlD";#N/A,#N/A,FALSE,"NtwkD";#N/A,#N/A,FALSE,"EstgD";#N/A,#N/A,FALSE,"PEngD"}</definedName>
    <definedName name="Alternative" localSheetId="34" hidden="1">{#N/A,#N/A,FALSE,"SumD";#N/A,#N/A,FALSE,"ElecD";#N/A,#N/A,FALSE,"MechD";#N/A,#N/A,FALSE,"GeotD";#N/A,#N/A,FALSE,"PrcsD";#N/A,#N/A,FALSE,"TunnD";#N/A,#N/A,FALSE,"CivlD";#N/A,#N/A,FALSE,"NtwkD";#N/A,#N/A,FALSE,"EstgD";#N/A,#N/A,FALSE,"PEngD"}</definedName>
    <definedName name="Alternative" localSheetId="31" hidden="1">{#N/A,#N/A,FALSE,"SumD";#N/A,#N/A,FALSE,"ElecD";#N/A,#N/A,FALSE,"MechD";#N/A,#N/A,FALSE,"GeotD";#N/A,#N/A,FALSE,"PrcsD";#N/A,#N/A,FALSE,"TunnD";#N/A,#N/A,FALSE,"CivlD";#N/A,#N/A,FALSE,"NtwkD";#N/A,#N/A,FALSE,"EstgD";#N/A,#N/A,FALSE,"PEngD"}</definedName>
    <definedName name="Alternative" hidden="1">{#N/A,#N/A,FALSE,"SumD";#N/A,#N/A,FALSE,"ElecD";#N/A,#N/A,FALSE,"MechD";#N/A,#N/A,FALSE,"GeotD";#N/A,#N/A,FALSE,"PrcsD";#N/A,#N/A,FALSE,"TunnD";#N/A,#N/A,FALSE,"CivlD";#N/A,#N/A,FALSE,"NtwkD";#N/A,#N/A,FALSE,"EstgD";#N/A,#N/A,FALSE,"PEngD"}</definedName>
    <definedName name="ALTO" localSheetId="31">#REF!,#REF!</definedName>
    <definedName name="ALTO">!#REF!,!#REF!</definedName>
    <definedName name="ALTO2" localSheetId="31">#REF!</definedName>
    <definedName name="ALTO2">!#REF!</definedName>
    <definedName name="AltoSardinel" localSheetId="31">#REF!</definedName>
    <definedName name="AltoSardinel">!#REF!</definedName>
    <definedName name="altpyg">#REF!</definedName>
    <definedName name="alturamuro" localSheetId="31">#REF!</definedName>
    <definedName name="alturamuro">!#REF!</definedName>
    <definedName name="alvaro" localSheetId="35" hidden="1">{#N/A,#N/A,FALSE,"Final";#N/A,#N/A,FALSE,"PBI Anual";#N/A,#N/A,FALSE,"PBI 95-96";#N/A,#N/A,FALSE,"Gasto Agregado";#N/A,#N/A,FALSE,"Gob. Central";#N/A,#N/A,FALSE,"Bza. Pagos";#N/A,#N/A,FALSE,"Bza. Comercial";#N/A,#N/A,FALSE,"IPC vs DEV"}</definedName>
    <definedName name="alvaro" localSheetId="37" hidden="1">{#N/A,#N/A,FALSE,"Final";#N/A,#N/A,FALSE,"PBI Anual";#N/A,#N/A,FALSE,"PBI 95-96";#N/A,#N/A,FALSE,"Gasto Agregado";#N/A,#N/A,FALSE,"Gob. Central";#N/A,#N/A,FALSE,"Bza. Pagos";#N/A,#N/A,FALSE,"Bza. Comercial";#N/A,#N/A,FALSE,"IPC vs DEV"}</definedName>
    <definedName name="alvaro" localSheetId="36" hidden="1">{#N/A,#N/A,FALSE,"Final";#N/A,#N/A,FALSE,"PBI Anual";#N/A,#N/A,FALSE,"PBI 95-96";#N/A,#N/A,FALSE,"Gasto Agregado";#N/A,#N/A,FALSE,"Gob. Central";#N/A,#N/A,FALSE,"Bza. Pagos";#N/A,#N/A,FALSE,"Bza. Comercial";#N/A,#N/A,FALSE,"IPC vs DEV"}</definedName>
    <definedName name="alvaro" localSheetId="33" hidden="1">{#N/A,#N/A,FALSE,"Final";#N/A,#N/A,FALSE,"PBI Anual";#N/A,#N/A,FALSE,"PBI 95-96";#N/A,#N/A,FALSE,"Gasto Agregado";#N/A,#N/A,FALSE,"Gob. Central";#N/A,#N/A,FALSE,"Bza. Pagos";#N/A,#N/A,FALSE,"Bza. Comercial";#N/A,#N/A,FALSE,"IPC vs DEV"}</definedName>
    <definedName name="alvaro" localSheetId="34" hidden="1">{#N/A,#N/A,FALSE,"Final";#N/A,#N/A,FALSE,"PBI Anual";#N/A,#N/A,FALSE,"PBI 95-96";#N/A,#N/A,FALSE,"Gasto Agregado";#N/A,#N/A,FALSE,"Gob. Central";#N/A,#N/A,FALSE,"Bza. Pagos";#N/A,#N/A,FALSE,"Bza. Comercial";#N/A,#N/A,FALSE,"IPC vs DEV"}</definedName>
    <definedName name="alvaro" localSheetId="31" hidden="1">{#N/A,#N/A,FALSE,"Final";#N/A,#N/A,FALSE,"PBI Anual";#N/A,#N/A,FALSE,"PBI 95-96";#N/A,#N/A,FALSE,"Gasto Agregado";#N/A,#N/A,FALSE,"Gob. Central";#N/A,#N/A,FALSE,"Bza. Pagos";#N/A,#N/A,FALSE,"Bza. Comercial";#N/A,#N/A,FALSE,"IPC vs DEV"}</definedName>
    <definedName name="alvaro" hidden="1">{#N/A,#N/A,FALSE,"Final";#N/A,#N/A,FALSE,"PBI Anual";#N/A,#N/A,FALSE,"PBI 95-96";#N/A,#N/A,FALSE,"Gasto Agregado";#N/A,#N/A,FALSE,"Gob. Central";#N/A,#N/A,FALSE,"Bza. Pagos";#N/A,#N/A,FALSE,"Bza. Comercial";#N/A,#N/A,FALSE,"IPC vs DEV"}</definedName>
    <definedName name="Alw" localSheetId="31">#REF!</definedName>
    <definedName name="Alw">!#REF!</definedName>
    <definedName name="am" localSheetId="35" hidden="1">{#N/A,#N/A,TRUE,"MEMO";#N/A,#N/A,TRUE,"PARAMETROS";#N/A,#N/A,TRUE,"RLI ";#N/A,#N/A,TRUE,"IMPTO.DET.";#N/A,#N/A,TRUE,"FUT-FUNT";#N/A,#N/A,TRUE,"CPI-PATR.";#N/A,#N/A,TRUE,"CM CPI";#N/A,#N/A,TRUE,"PROV";#N/A,#N/A,TRUE,"A FIJO";#N/A,#N/A,TRUE,"LEASING";#N/A,#N/A,TRUE,"VPP";#N/A,#N/A,TRUE,"PPM";#N/A,#N/A,TRUE,"OTROS"}</definedName>
    <definedName name="am" localSheetId="33" hidden="1">{#N/A,#N/A,TRUE,"MEMO";#N/A,#N/A,TRUE,"PARAMETROS";#N/A,#N/A,TRUE,"RLI ";#N/A,#N/A,TRUE,"IMPTO.DET.";#N/A,#N/A,TRUE,"FUT-FUNT";#N/A,#N/A,TRUE,"CPI-PATR.";#N/A,#N/A,TRUE,"CM CPI";#N/A,#N/A,TRUE,"PROV";#N/A,#N/A,TRUE,"A FIJO";#N/A,#N/A,TRUE,"LEASING";#N/A,#N/A,TRUE,"VPP";#N/A,#N/A,TRUE,"PPM";#N/A,#N/A,TRUE,"OTROS"}</definedName>
    <definedName name="am" localSheetId="34" hidden="1">{#N/A,#N/A,TRUE,"MEMO";#N/A,#N/A,TRUE,"PARAMETROS";#N/A,#N/A,TRUE,"RLI ";#N/A,#N/A,TRUE,"IMPTO.DET.";#N/A,#N/A,TRUE,"FUT-FUNT";#N/A,#N/A,TRUE,"CPI-PATR.";#N/A,#N/A,TRUE,"CM CPI";#N/A,#N/A,TRUE,"PROV";#N/A,#N/A,TRUE,"A FIJO";#N/A,#N/A,TRUE,"LEASING";#N/A,#N/A,TRUE,"VPP";#N/A,#N/A,TRUE,"PPM";#N/A,#N/A,TRUE,"OTROS"}</definedName>
    <definedName name="AM" localSheetId="31">#REF!</definedName>
    <definedName name="AM">!#REF!</definedName>
    <definedName name="ama">#REF!</definedName>
    <definedName name="amaerica" localSheetId="31" hidden="1">#REF!</definedName>
    <definedName name="amaerica" hidden="1">#REF!</definedName>
    <definedName name="amante"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I">#REF!</definedName>
    <definedName name="AMI1E">#REF!</definedName>
    <definedName name="AMI1N">#REF!</definedName>
    <definedName name="Amm" localSheetId="31">#REF!</definedName>
    <definedName name="Amm">!#REF!</definedName>
    <definedName name="amnb" localSheetId="35" hidden="1">{"MAR",#N/A,FALSE,"March"}</definedName>
    <definedName name="amnb" localSheetId="37" hidden="1">{"MAR",#N/A,FALSE,"March"}</definedName>
    <definedName name="amnb" localSheetId="36" hidden="1">{"MAR",#N/A,FALSE,"March"}</definedName>
    <definedName name="amnb" localSheetId="33" hidden="1">{"MAR",#N/A,FALSE,"March"}</definedName>
    <definedName name="amnb" localSheetId="34" hidden="1">{"MAR",#N/A,FALSE,"March"}</definedName>
    <definedName name="amnb" localSheetId="31" hidden="1">{"MAR",#N/A,FALSE,"March"}</definedName>
    <definedName name="amnb" hidden="1">{"MAR",#N/A,FALSE,"March"}</definedName>
    <definedName name="amnb2" localSheetId="35" hidden="1">{"MAR",#N/A,FALSE,"March"}</definedName>
    <definedName name="amnb2" localSheetId="37" hidden="1">{"MAR",#N/A,FALSE,"March"}</definedName>
    <definedName name="amnb2" localSheetId="36" hidden="1">{"MAR",#N/A,FALSE,"March"}</definedName>
    <definedName name="amnb2" localSheetId="33" hidden="1">{"MAR",#N/A,FALSE,"March"}</definedName>
    <definedName name="amnb2" localSheetId="34" hidden="1">{"MAR",#N/A,FALSE,"March"}</definedName>
    <definedName name="amnb2" localSheetId="31" hidden="1">{"MAR",#N/A,FALSE,"March"}</definedName>
    <definedName name="amnb2" hidden="1">{"MAR",#N/A,FALSE,"March"}</definedName>
    <definedName name="amor" localSheetId="35" hidden="1">{"MO(BASE)",#N/A,FALSE,"MO(BASE)";"MO(BASE)1",#N/A,FALSE,"MO(BASE)";"MO(BASE)2",#N/A,FALSE,"MO(BASE)"}</definedName>
    <definedName name="amor" localSheetId="37" hidden="1">{"MO(BASE)",#N/A,FALSE,"MO(BASE)";"MO(BASE)1",#N/A,FALSE,"MO(BASE)";"MO(BASE)2",#N/A,FALSE,"MO(BASE)"}</definedName>
    <definedName name="amor" localSheetId="36" hidden="1">{"MO(BASE)",#N/A,FALSE,"MO(BASE)";"MO(BASE)1",#N/A,FALSE,"MO(BASE)";"MO(BASE)2",#N/A,FALSE,"MO(BASE)"}</definedName>
    <definedName name="amor" localSheetId="33" hidden="1">{"MO(BASE)",#N/A,FALSE,"MO(BASE)";"MO(BASE)1",#N/A,FALSE,"MO(BASE)";"MO(BASE)2",#N/A,FALSE,"MO(BASE)"}</definedName>
    <definedName name="amor" localSheetId="34" hidden="1">{"MO(BASE)",#N/A,FALSE,"MO(BASE)";"MO(BASE)1",#N/A,FALSE,"MO(BASE)";"MO(BASE)2",#N/A,FALSE,"MO(BASE)"}</definedName>
    <definedName name="amor" localSheetId="31" hidden="1">{"MO(BASE)",#N/A,FALSE,"MO(BASE)";"MO(BASE)1",#N/A,FALSE,"MO(BASE)";"MO(BASE)2",#N/A,FALSE,"MO(BASE)"}</definedName>
    <definedName name="amor" hidden="1">{"MO(BASE)",#N/A,FALSE,"MO(BASE)";"MO(BASE)1",#N/A,FALSE,"MO(BASE)";"MO(BASE)2",#N/A,FALSE,"MO(BASE)"}</definedName>
    <definedName name="AMORT_PD_K">#REF!</definedName>
    <definedName name="AMORT_PD_M">#REF!</definedName>
    <definedName name="AMORT_YTD_K">#REF!</definedName>
    <definedName name="AMORT_YTD_M">#REF!</definedName>
    <definedName name="AMORTIZ" localSheetId="31">#REF!</definedName>
    <definedName name="AMORTIZ">!#REF!</definedName>
    <definedName name="amortiza_01" localSheetId="31">#REF!</definedName>
    <definedName name="amortiza_01">!#REF!</definedName>
    <definedName name="amortiza_02" localSheetId="31">#REF!</definedName>
    <definedName name="amortiza_02">!#REF!</definedName>
    <definedName name="amortiza_03" localSheetId="31">#REF!</definedName>
    <definedName name="amortiza_03">!#REF!</definedName>
    <definedName name="amortiza_04" localSheetId="31">#REF!</definedName>
    <definedName name="amortiza_04">!#REF!</definedName>
    <definedName name="amortiza_05" localSheetId="31">#REF!</definedName>
    <definedName name="amortiza_05">!#REF!</definedName>
    <definedName name="AMORTIZA01_01" localSheetId="31">#REF!</definedName>
    <definedName name="AMORTIZA01_01">!#REF!</definedName>
    <definedName name="AMORTIZA01_02" localSheetId="31">#REF!</definedName>
    <definedName name="AMORTIZA01_02">!#REF!</definedName>
    <definedName name="AMORTIZA01_03" localSheetId="31">#REF!</definedName>
    <definedName name="AMORTIZA01_03">!#REF!</definedName>
    <definedName name="AMORTIZA01_04" localSheetId="31">#REF!</definedName>
    <definedName name="AMORTIZA01_04">!#REF!</definedName>
    <definedName name="AMORTIZA01_05" localSheetId="31">#REF!</definedName>
    <definedName name="AMORTIZA01_05">!#REF!</definedName>
    <definedName name="AMORTIZA02_01" localSheetId="31">#REF!</definedName>
    <definedName name="AMORTIZA02_01">!#REF!</definedName>
    <definedName name="AMORTIZA02_02" localSheetId="31">#REF!</definedName>
    <definedName name="AMORTIZA02_02">!#REF!</definedName>
    <definedName name="AMORTIZA02_03" localSheetId="31">#REF!</definedName>
    <definedName name="AMORTIZA02_03">!#REF!</definedName>
    <definedName name="AMORTIZA02_04" localSheetId="31">#REF!</definedName>
    <definedName name="AMORTIZA02_04">!#REF!</definedName>
    <definedName name="AMORTIZA02_05" localSheetId="31">#REF!</definedName>
    <definedName name="AMORTIZA02_05">!#REF!</definedName>
    <definedName name="AMORTIZA03_01" localSheetId="31">#REF!</definedName>
    <definedName name="AMORTIZA03_01">!#REF!</definedName>
    <definedName name="AMORTIZA03_02" localSheetId="31">#REF!</definedName>
    <definedName name="AMORTIZA03_02">!#REF!</definedName>
    <definedName name="AMORTIZA03_03" localSheetId="31">#REF!</definedName>
    <definedName name="AMORTIZA03_03">!#REF!</definedName>
    <definedName name="AMORTIZA03_04" localSheetId="31">#REF!</definedName>
    <definedName name="AMORTIZA03_04">!#REF!</definedName>
    <definedName name="AMORTIZA03_05" localSheetId="31">#REF!</definedName>
    <definedName name="AMORTIZA03_05">!#REF!</definedName>
    <definedName name="AMORTIZACION" localSheetId="31">#REF!</definedName>
    <definedName name="AMORTIZACION">!#REF!</definedName>
    <definedName name="Amortization" localSheetId="31">#REF!</definedName>
    <definedName name="Amortization">!#REF!</definedName>
    <definedName name="AMORTMATE" hidden="1">{"CONCABL1.1",#N/A,FALSE,"1.1.1a1.1.3 ACSR";"AISL1.2",#N/A,FALSE,"1.1.1a1.1.3 ACSR";"torr1.1.3",#N/A,FALSE,"1.1.1a1.1.3 ACSR";"cm1.2",#N/A,FALSE,"1.2 ACSR";"cm2.2",#N/A,FALSE,"1.2 ACSR";#N/A,#N/A,FALSE,"1.3 ACSR";#N/A,#N/A,FALSE,"2.1.1A2.1.3 ACAR";"ac2.1",#N/A,FALSE,"1.2 ACAR";"ac2.2",#N/A,FALSE,"1.2 ACAR";#N/A,#N/A,FALSE,"2.3 ACAR"}</definedName>
    <definedName name="Amount" localSheetId="31">#REF!</definedName>
    <definedName name="Amount">!#REF!</definedName>
    <definedName name="Amount_of_repayment_due_from_previous_years">#REF!</definedName>
    <definedName name="Amt_Contingency" localSheetId="31">#REF!</definedName>
    <definedName name="Amt_Contingency">!#REF!</definedName>
    <definedName name="AMT_CONTINGENCY_FEE" localSheetId="31">#REF!</definedName>
    <definedName name="AMT_CONTINGENCY_FEE">!#REF!</definedName>
    <definedName name="Amt_Demolition" localSheetId="31">#REF!</definedName>
    <definedName name="Amt_Demolition">!#REF!</definedName>
    <definedName name="Amt_Design.Fee" localSheetId="31">#REF!</definedName>
    <definedName name="Amt_Design.Fee">!#REF!</definedName>
    <definedName name="Amt_Direct.Cost" localSheetId="31">#REF!</definedName>
    <definedName name="Amt_Direct.Cost">!#REF!</definedName>
    <definedName name="Amt_Earth.Work" localSheetId="31">#REF!</definedName>
    <definedName name="Amt_Earth.Work">!#REF!</definedName>
    <definedName name="Amt_Elec" localSheetId="31">#REF!</definedName>
    <definedName name="Amt_Elec">!#REF!</definedName>
    <definedName name="Amt_Ext.Civil" localSheetId="31">#REF!</definedName>
    <definedName name="Amt_Ext.Civil">!#REF!</definedName>
    <definedName name="Amt_Finish.Work" localSheetId="31">#REF!</definedName>
    <definedName name="Amt_Finish.Work">!#REF!</definedName>
    <definedName name="Amt_Lift" localSheetId="31">#REF!</definedName>
    <definedName name="Amt_Lift">!#REF!</definedName>
    <definedName name="Amt_Mech" localSheetId="31">#REF!</definedName>
    <definedName name="Amt_Mech">!#REF!</definedName>
    <definedName name="Amt_Onsite" localSheetId="31">#REF!</definedName>
    <definedName name="Amt_Onsite">!#REF!</definedName>
    <definedName name="Amt_Others" localSheetId="31">#REF!</definedName>
    <definedName name="Amt_Others">!#REF!</definedName>
    <definedName name="Amt_PC.PS" localSheetId="31">#REF!</definedName>
    <definedName name="Amt_PC.PS">!#REF!</definedName>
    <definedName name="Amt_Pile.Work" localSheetId="31">#REF!</definedName>
    <definedName name="Amt_Pile.Work">!#REF!</definedName>
    <definedName name="Amt_Project" localSheetId="31">#REF!</definedName>
    <definedName name="Amt_Project">!#REF!</definedName>
    <definedName name="Amt_Sub.Struc" localSheetId="31">#REF!</definedName>
    <definedName name="Amt_Sub.Struc">!#REF!</definedName>
    <definedName name="Amt_Super.Struc" localSheetId="31">#REF!</definedName>
    <definedName name="Amt_Super.Struc">!#REF!</definedName>
    <definedName name="AmtDue" localSheetId="31">#REF!</definedName>
    <definedName name="AmtDue">!#REF!</definedName>
    <definedName name="Amz" localSheetId="31">#REF!</definedName>
    <definedName name="Amz">!#REF!</definedName>
    <definedName name="AN" localSheetId="31">#REF!</definedName>
    <definedName name="AN">!#REF!</definedName>
    <definedName name="ANAC">#REF!</definedName>
    <definedName name="anal"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37" hidden="1">#REF!</definedName>
    <definedName name="anal" localSheetId="32" hidden="1">#REF!</definedName>
    <definedName name="anal" localSheetId="21" hidden="1">#REF!</definedName>
    <definedName name="anal"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isis">#REF!</definedName>
    <definedName name="Analysis" localSheetId="31">#REF!</definedName>
    <definedName name="Analysis">!#REF!</definedName>
    <definedName name="ANALYSIS_REP" hidden="1">{#N/A,#N/A,FALSE,"form7200";#N/A,#N/A,FALSE,"FORM4534";#N/A,#N/A,FALSE,"FORM11053";#N/A,#N/A,FALSE,"FORM11082";#N/A,#N/A,FALSE,"FORM7280";#N/A,#N/A,FALSE,"FORM7214";#N/A,#N/A,FALSE,"FORM7263";#N/A,#N/A,FALSE,"FORM7266";#N/A,#N/A,FALSE,"FORM11053"}</definedName>
    <definedName name="AnalysisType" localSheetId="31">#REF!</definedName>
    <definedName name="AnalysisType">!#REF!</definedName>
    <definedName name="Analyst" hidden="1">#REF!</definedName>
    <definedName name="ANAP">#REF!</definedName>
    <definedName name="ANC_CAJA_ALC" localSheetId="31">#REF!</definedName>
    <definedName name="ANC_CAJA_ALC">!#REF!</definedName>
    <definedName name="ANC_CAJA_ALC_2">#REF!</definedName>
    <definedName name="ANCHO" localSheetId="31">#REF!,#REF!</definedName>
    <definedName name="ANCHO">!#REF!,!#REF!</definedName>
    <definedName name="ANCHO2" localSheetId="31">#REF!</definedName>
    <definedName name="ANCHO2">!#REF!</definedName>
    <definedName name="anchomuro" localSheetId="31">#REF!</definedName>
    <definedName name="anchomuro">!#REF!</definedName>
    <definedName name="anchor" localSheetId="31">#REF!</definedName>
    <definedName name="anchor">!#REF!</definedName>
    <definedName name="ANCHOS" localSheetId="31">#REF!</definedName>
    <definedName name="ANCHOS">!#REF!</definedName>
    <definedName name="anchos1">#REF!</definedName>
    <definedName name="AnchoSardinel" localSheetId="31">#REF!</definedName>
    <definedName name="AnchoSardinel">!#REF!</definedName>
    <definedName name="ANCILLARY">#REF!</definedName>
    <definedName name="Andenes" localSheetId="35" hidden="1">{#N/A,#N/A,FALSE,"masez (10)";#N/A,#N/A,FALSE,"masez (7)";#N/A,#N/A,FALSE,"masez (6)";#N/A,#N/A,FALSE,"masez (5)";#N/A,#N/A,FALSE,"masez (4)";#N/A,#N/A,FALSE,"masez (3)";#N/A,#N/A,FALSE,"masez (2)";#N/A,#N/A,FALSE,"GME";#N/A,#N/A,FALSE,"masez"}</definedName>
    <definedName name="Andenes" localSheetId="37" hidden="1">{#N/A,#N/A,FALSE,"masez (10)";#N/A,#N/A,FALSE,"masez (7)";#N/A,#N/A,FALSE,"masez (6)";#N/A,#N/A,FALSE,"masez (5)";#N/A,#N/A,FALSE,"masez (4)";#N/A,#N/A,FALSE,"masez (3)";#N/A,#N/A,FALSE,"masez (2)";#N/A,#N/A,FALSE,"GME";#N/A,#N/A,FALSE,"masez"}</definedName>
    <definedName name="Andenes" localSheetId="36" hidden="1">{#N/A,#N/A,FALSE,"masez (10)";#N/A,#N/A,FALSE,"masez (7)";#N/A,#N/A,FALSE,"masez (6)";#N/A,#N/A,FALSE,"masez (5)";#N/A,#N/A,FALSE,"masez (4)";#N/A,#N/A,FALSE,"masez (3)";#N/A,#N/A,FALSE,"masez (2)";#N/A,#N/A,FALSE,"GME";#N/A,#N/A,FALSE,"masez"}</definedName>
    <definedName name="Andenes" localSheetId="33" hidden="1">{#N/A,#N/A,FALSE,"masez (10)";#N/A,#N/A,FALSE,"masez (7)";#N/A,#N/A,FALSE,"masez (6)";#N/A,#N/A,FALSE,"masez (5)";#N/A,#N/A,FALSE,"masez (4)";#N/A,#N/A,FALSE,"masez (3)";#N/A,#N/A,FALSE,"masez (2)";#N/A,#N/A,FALSE,"GME";#N/A,#N/A,FALSE,"masez"}</definedName>
    <definedName name="Andenes" localSheetId="34" hidden="1">{#N/A,#N/A,FALSE,"masez (10)";#N/A,#N/A,FALSE,"masez (7)";#N/A,#N/A,FALSE,"masez (6)";#N/A,#N/A,FALSE,"masez (5)";#N/A,#N/A,FALSE,"masez (4)";#N/A,#N/A,FALSE,"masez (3)";#N/A,#N/A,FALSE,"masez (2)";#N/A,#N/A,FALSE,"GME";#N/A,#N/A,FALSE,"masez"}</definedName>
    <definedName name="Andenes" localSheetId="31" hidden="1">{#N/A,#N/A,FALSE,"masez (10)";#N/A,#N/A,FALSE,"masez (7)";#N/A,#N/A,FALSE,"masez (6)";#N/A,#N/A,FALSE,"masez (5)";#N/A,#N/A,FALSE,"masez (4)";#N/A,#N/A,FALSE,"masez (3)";#N/A,#N/A,FALSE,"masez (2)";#N/A,#N/A,FALSE,"GME";#N/A,#N/A,FALSE,"masez"}</definedName>
    <definedName name="Andenes" hidden="1">{#N/A,#N/A,FALSE,"masez (10)";#N/A,#N/A,FALSE,"masez (7)";#N/A,#N/A,FALSE,"masez (6)";#N/A,#N/A,FALSE,"masez (5)";#N/A,#N/A,FALSE,"masez (4)";#N/A,#N/A,FALSE,"masez (3)";#N/A,#N/A,FALSE,"masez (2)";#N/A,#N/A,FALSE,"GME";#N/A,#N/A,FALSE,"masez"}</definedName>
    <definedName name="andina">#REF!</definedName>
    <definedName name="andrea1">#N/A</definedName>
    <definedName name="Anexo" localSheetId="35" hidden="1">{#N/A,#N/A,FALSE,"GERAL";#N/A,#N/A,FALSE,"012-96";#N/A,#N/A,FALSE,"018-96";#N/A,#N/A,FALSE,"027-96";#N/A,#N/A,FALSE,"059-96";#N/A,#N/A,FALSE,"076-96";#N/A,#N/A,FALSE,"019-97";#N/A,#N/A,FALSE,"021-97";#N/A,#N/A,FALSE,"022-97";#N/A,#N/A,FALSE,"028-97"}</definedName>
    <definedName name="Anexo" localSheetId="37" hidden="1">{#N/A,#N/A,FALSE,"GERAL";#N/A,#N/A,FALSE,"012-96";#N/A,#N/A,FALSE,"018-96";#N/A,#N/A,FALSE,"027-96";#N/A,#N/A,FALSE,"059-96";#N/A,#N/A,FALSE,"076-96";#N/A,#N/A,FALSE,"019-97";#N/A,#N/A,FALSE,"021-97";#N/A,#N/A,FALSE,"022-97";#N/A,#N/A,FALSE,"028-97"}</definedName>
    <definedName name="Anexo" localSheetId="36" hidden="1">{#N/A,#N/A,FALSE,"GERAL";#N/A,#N/A,FALSE,"012-96";#N/A,#N/A,FALSE,"018-96";#N/A,#N/A,FALSE,"027-96";#N/A,#N/A,FALSE,"059-96";#N/A,#N/A,FALSE,"076-96";#N/A,#N/A,FALSE,"019-97";#N/A,#N/A,FALSE,"021-97";#N/A,#N/A,FALSE,"022-97";#N/A,#N/A,FALSE,"028-97"}</definedName>
    <definedName name="Anexo" localSheetId="33" hidden="1">{#N/A,#N/A,FALSE,"GERAL";#N/A,#N/A,FALSE,"012-96";#N/A,#N/A,FALSE,"018-96";#N/A,#N/A,FALSE,"027-96";#N/A,#N/A,FALSE,"059-96";#N/A,#N/A,FALSE,"076-96";#N/A,#N/A,FALSE,"019-97";#N/A,#N/A,FALSE,"021-97";#N/A,#N/A,FALSE,"022-97";#N/A,#N/A,FALSE,"028-97"}</definedName>
    <definedName name="Anexo" localSheetId="34" hidden="1">{#N/A,#N/A,FALSE,"GERAL";#N/A,#N/A,FALSE,"012-96";#N/A,#N/A,FALSE,"018-96";#N/A,#N/A,FALSE,"027-96";#N/A,#N/A,FALSE,"059-96";#N/A,#N/A,FALSE,"076-96";#N/A,#N/A,FALSE,"019-97";#N/A,#N/A,FALSE,"021-97";#N/A,#N/A,FALSE,"022-97";#N/A,#N/A,FALSE,"028-97"}</definedName>
    <definedName name="Anexo" localSheetId="31" hidden="1">{#N/A,#N/A,FALSE,"GERAL";#N/A,#N/A,FALSE,"012-96";#N/A,#N/A,FALSE,"018-96";#N/A,#N/A,FALSE,"027-96";#N/A,#N/A,FALSE,"059-96";#N/A,#N/A,FALSE,"076-96";#N/A,#N/A,FALSE,"019-97";#N/A,#N/A,FALSE,"021-97";#N/A,#N/A,FALSE,"022-97";#N/A,#N/A,FALSE,"028-97"}</definedName>
    <definedName name="Anexo" hidden="1">{#N/A,#N/A,FALSE,"GERAL";#N/A,#N/A,FALSE,"012-96";#N/A,#N/A,FALSE,"018-96";#N/A,#N/A,FALSE,"027-96";#N/A,#N/A,FALSE,"059-96";#N/A,#N/A,FALSE,"076-96";#N/A,#N/A,FALSE,"019-97";#N/A,#N/A,FALSE,"021-97";#N/A,#N/A,FALSE,"022-97";#N/A,#N/A,FALSE,"028-97"}</definedName>
    <definedName name="Anexo_EEFF" localSheetId="31">#REF!</definedName>
    <definedName name="Anexo_EEFF">!#REF!</definedName>
    <definedName name="ANEXO3A1">#REF!</definedName>
    <definedName name="ANEXO3A2">#REF!</definedName>
    <definedName name="ANG2X2SOPLAMPCONTRA" localSheetId="31">#REF!</definedName>
    <definedName name="ANG2X2SOPLAMPCONTRA">!#REF!</definedName>
    <definedName name="angle">#REF!</definedName>
    <definedName name="Angle_Screed" localSheetId="31">#REF!</definedName>
    <definedName name="Angle_Screed">!#REF!</definedName>
    <definedName name="angulo" localSheetId="31">#REF!</definedName>
    <definedName name="angulo">!#REF!</definedName>
    <definedName name="ANGULO01" localSheetId="31">#REF!</definedName>
    <definedName name="ANGULO01">!#REF!</definedName>
    <definedName name="ANGULO02" localSheetId="31">#REF!</definedName>
    <definedName name="ANGULO02">!#REF!</definedName>
    <definedName name="ANGULO03" localSheetId="31">#REF!</definedName>
    <definedName name="ANGULO03">!#REF!</definedName>
    <definedName name="ANGULOS" localSheetId="31">#REF!</definedName>
    <definedName name="ANGULOS">!#REF!</definedName>
    <definedName name="ANNAA" localSheetId="31">#REF!</definedName>
    <definedName name="ANNAA">!#REF!</definedName>
    <definedName name="ANNAB" localSheetId="31">#REF!</definedName>
    <definedName name="ANNAB">!#REF!</definedName>
    <definedName name="Annual" localSheetId="31">#REF!</definedName>
    <definedName name="Annual">!#REF!</definedName>
    <definedName name="Anos0203.Work">#REF!</definedName>
    <definedName name="anscount" localSheetId="35" hidden="1">1</definedName>
    <definedName name="anscount" localSheetId="33" hidden="1">1</definedName>
    <definedName name="anscount" localSheetId="34" hidden="1">1</definedName>
    <definedName name="anscount" localSheetId="31" hidden="1">8</definedName>
    <definedName name="anscount" hidden="1">1</definedName>
    <definedName name="Ant" localSheetId="35" hidden="1">{"A.I.s",#N/A,TRUE,"Architects Instructions"}</definedName>
    <definedName name="Ant" localSheetId="37" hidden="1">{"A.I.s",#N/A,TRUE,"Architects Instructions"}</definedName>
    <definedName name="Ant" localSheetId="32" hidden="1">{"A.I.s",#N/A,TRUE,"Architects Instructions"}</definedName>
    <definedName name="Ant" localSheetId="21" hidden="1">{"A.I.s",#N/A,TRUE,"Architects Instructions"}</definedName>
    <definedName name="Ant" localSheetId="36" hidden="1">{"A.I.s",#N/A,TRUE,"Architects Instructions"}</definedName>
    <definedName name="Ant" localSheetId="33" hidden="1">{"A.I.s",#N/A,TRUE,"Architects Instructions"}</definedName>
    <definedName name="Ant" localSheetId="34" hidden="1">{"A.I.s",#N/A,TRUE,"Architects Instructions"}</definedName>
    <definedName name="Ant" localSheetId="31" hidden="1">{"A.I.s",#N/A,TRUE,"Architects Instructions"}</definedName>
    <definedName name="Ant" hidden="1">{"A.I.s",#N/A,TRUE,"Architects Instructions"}</definedName>
    <definedName name="Ant_ad_desp_18meses" localSheetId="31">#REF!</definedName>
    <definedName name="Ant_ad_desp_18meses">!#REF!</definedName>
    <definedName name="Ant_ad_desp_6meses" localSheetId="31">#REF!</definedName>
    <definedName name="Ant_ad_desp_6meses">!#REF!</definedName>
    <definedName name="Ant_cont_desp_6mes" localSheetId="31">#REF!</definedName>
    <definedName name="Ant_cont_desp_6mes">!#REF!</definedName>
    <definedName name="Ant_cont_desp_6meses" localSheetId="31">#REF!</definedName>
    <definedName name="Ant_cont_desp_6meses">!#REF!</definedName>
    <definedName name="ANT_NVO">#REF!</definedName>
    <definedName name="antamina" localSheetId="31">#REF!</definedName>
    <definedName name="antamina">!#REF!</definedName>
    <definedName name="ANTEC"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C"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C"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C"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C"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C"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C"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C"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eden"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eden"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eden"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eden"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eden"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eden"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eden"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riorM">#REF!</definedName>
    <definedName name="anteriorS">#REF!</definedName>
    <definedName name="Anticipo" localSheetId="31">#REF!</definedName>
    <definedName name="Anticipo">!#REF!</definedName>
    <definedName name="ANTICORROSIVO" localSheetId="31">#REF!</definedName>
    <definedName name="ANTICORROSIVO">!#REF!</definedName>
    <definedName name="Antig_legal_desp_3mes" localSheetId="31">#REF!</definedName>
    <definedName name="Antig_legal_desp_3mes">!#REF!</definedName>
    <definedName name="antigleg_desp_18m" localSheetId="31">#REF!</definedName>
    <definedName name="antigleg_desp_18m">!#REF!</definedName>
    <definedName name="Antigleg_desp_6mes" localSheetId="31">#REF!</definedName>
    <definedName name="Antigleg_desp_6mes">!#REF!</definedName>
    <definedName name="ANTONIO" localSheetId="35" hidden="1">{#N/A,#N/A,FALSE,"masez (10)";#N/A,#N/A,FALSE,"masez (7)";#N/A,#N/A,FALSE,"masez (6)";#N/A,#N/A,FALSE,"masez (5)";#N/A,#N/A,FALSE,"masez (4)";#N/A,#N/A,FALSE,"masez (3)";#N/A,#N/A,FALSE,"masez (2)";#N/A,#N/A,FALSE,"GME";#N/A,#N/A,FALSE,"masez"}</definedName>
    <definedName name="ANTONIO" localSheetId="37" hidden="1">{#N/A,#N/A,FALSE,"masez (10)";#N/A,#N/A,FALSE,"masez (7)";#N/A,#N/A,FALSE,"masez (6)";#N/A,#N/A,FALSE,"masez (5)";#N/A,#N/A,FALSE,"masez (4)";#N/A,#N/A,FALSE,"masez (3)";#N/A,#N/A,FALSE,"masez (2)";#N/A,#N/A,FALSE,"GME";#N/A,#N/A,FALSE,"masez"}</definedName>
    <definedName name="ANTONIO" localSheetId="36" hidden="1">{#N/A,#N/A,FALSE,"masez (10)";#N/A,#N/A,FALSE,"masez (7)";#N/A,#N/A,FALSE,"masez (6)";#N/A,#N/A,FALSE,"masez (5)";#N/A,#N/A,FALSE,"masez (4)";#N/A,#N/A,FALSE,"masez (3)";#N/A,#N/A,FALSE,"masez (2)";#N/A,#N/A,FALSE,"GME";#N/A,#N/A,FALSE,"masez"}</definedName>
    <definedName name="ANTONIO" localSheetId="33" hidden="1">{#N/A,#N/A,FALSE,"masez (10)";#N/A,#N/A,FALSE,"masez (7)";#N/A,#N/A,FALSE,"masez (6)";#N/A,#N/A,FALSE,"masez (5)";#N/A,#N/A,FALSE,"masez (4)";#N/A,#N/A,FALSE,"masez (3)";#N/A,#N/A,FALSE,"masez (2)";#N/A,#N/A,FALSE,"GME";#N/A,#N/A,FALSE,"masez"}</definedName>
    <definedName name="ANTONIO" localSheetId="34" hidden="1">{#N/A,#N/A,FALSE,"masez (10)";#N/A,#N/A,FALSE,"masez (7)";#N/A,#N/A,FALSE,"masez (6)";#N/A,#N/A,FALSE,"masez (5)";#N/A,#N/A,FALSE,"masez (4)";#N/A,#N/A,FALSE,"masez (3)";#N/A,#N/A,FALSE,"masez (2)";#N/A,#N/A,FALSE,"GME";#N/A,#N/A,FALSE,"masez"}</definedName>
    <definedName name="ANTONIO" localSheetId="31" hidden="1">{#N/A,#N/A,FALSE,"masez (10)";#N/A,#N/A,FALSE,"masez (7)";#N/A,#N/A,FALSE,"masez (6)";#N/A,#N/A,FALSE,"masez (5)";#N/A,#N/A,FALSE,"masez (4)";#N/A,#N/A,FALSE,"masez (3)";#N/A,#N/A,FALSE,"masez (2)";#N/A,#N/A,FALSE,"GME";#N/A,#N/A,FALSE,"masez"}</definedName>
    <definedName name="ANTONIO" hidden="1">{#N/A,#N/A,FALSE,"masez (10)";#N/A,#N/A,FALSE,"masez (7)";#N/A,#N/A,FALSE,"masez (6)";#N/A,#N/A,FALSE,"masez (5)";#N/A,#N/A,FALSE,"masez (4)";#N/A,#N/A,FALSE,"masez (3)";#N/A,#N/A,FALSE,"masez (2)";#N/A,#N/A,FALSE,"GME";#N/A,#N/A,FALSE,"masez"}</definedName>
    <definedName name="ANUAL" localSheetId="31">#REF!</definedName>
    <definedName name="ANUAL">!#REF!</definedName>
    <definedName name="Anverso" localSheetId="35" hidden="1">{#N/A,#N/A,TRUE,"MEMO";#N/A,#N/A,TRUE,"PARAMETROS";#N/A,#N/A,TRUE,"RLI ";#N/A,#N/A,TRUE,"IMPTO.DET.";#N/A,#N/A,TRUE,"FUT-FUNT";#N/A,#N/A,TRUE,"CPI-PATR.";#N/A,#N/A,TRUE,"CM CPI";#N/A,#N/A,TRUE,"PROV";#N/A,#N/A,TRUE,"A FIJO";#N/A,#N/A,TRUE,"LEASING";#N/A,#N/A,TRUE,"VPP";#N/A,#N/A,TRUE,"PPM";#N/A,#N/A,TRUE,"OTROS"}</definedName>
    <definedName name="Anverso" localSheetId="37" hidden="1">{#N/A,#N/A,TRUE,"MEMO";#N/A,#N/A,TRUE,"PARAMETROS";#N/A,#N/A,TRUE,"RLI ";#N/A,#N/A,TRUE,"IMPTO.DET.";#N/A,#N/A,TRUE,"FUT-FUNT";#N/A,#N/A,TRUE,"CPI-PATR.";#N/A,#N/A,TRUE,"CM CPI";#N/A,#N/A,TRUE,"PROV";#N/A,#N/A,TRUE,"A FIJO";#N/A,#N/A,TRUE,"LEASING";#N/A,#N/A,TRUE,"VPP";#N/A,#N/A,TRUE,"PPM";#N/A,#N/A,TRUE,"OTROS"}</definedName>
    <definedName name="Anverso" localSheetId="36" hidden="1">{#N/A,#N/A,TRUE,"MEMO";#N/A,#N/A,TRUE,"PARAMETROS";#N/A,#N/A,TRUE,"RLI ";#N/A,#N/A,TRUE,"IMPTO.DET.";#N/A,#N/A,TRUE,"FUT-FUNT";#N/A,#N/A,TRUE,"CPI-PATR.";#N/A,#N/A,TRUE,"CM CPI";#N/A,#N/A,TRUE,"PROV";#N/A,#N/A,TRUE,"A FIJO";#N/A,#N/A,TRUE,"LEASING";#N/A,#N/A,TRUE,"VPP";#N/A,#N/A,TRUE,"PPM";#N/A,#N/A,TRUE,"OTROS"}</definedName>
    <definedName name="Anverso" localSheetId="33" hidden="1">{#N/A,#N/A,TRUE,"MEMO";#N/A,#N/A,TRUE,"PARAMETROS";#N/A,#N/A,TRUE,"RLI ";#N/A,#N/A,TRUE,"IMPTO.DET.";#N/A,#N/A,TRUE,"FUT-FUNT";#N/A,#N/A,TRUE,"CPI-PATR.";#N/A,#N/A,TRUE,"CM CPI";#N/A,#N/A,TRUE,"PROV";#N/A,#N/A,TRUE,"A FIJO";#N/A,#N/A,TRUE,"LEASING";#N/A,#N/A,TRUE,"VPP";#N/A,#N/A,TRUE,"PPM";#N/A,#N/A,TRUE,"OTROS"}</definedName>
    <definedName name="Anverso" localSheetId="34" hidden="1">{#N/A,#N/A,TRUE,"MEMO";#N/A,#N/A,TRUE,"PARAMETROS";#N/A,#N/A,TRUE,"RLI ";#N/A,#N/A,TRUE,"IMPTO.DET.";#N/A,#N/A,TRUE,"FUT-FUNT";#N/A,#N/A,TRUE,"CPI-PATR.";#N/A,#N/A,TRUE,"CM CPI";#N/A,#N/A,TRUE,"PROV";#N/A,#N/A,TRUE,"A FIJO";#N/A,#N/A,TRUE,"LEASING";#N/A,#N/A,TRUE,"VPP";#N/A,#N/A,TRUE,"PPM";#N/A,#N/A,TRUE,"OTROS"}</definedName>
    <definedName name="Anverso" localSheetId="31" hidden="1">{#N/A,#N/A,TRUE,"MEMO";#N/A,#N/A,TRUE,"PARAMETROS";#N/A,#N/A,TRUE,"RLI ";#N/A,#N/A,TRUE,"IMPTO.DET.";#N/A,#N/A,TRUE,"FUT-FUNT";#N/A,#N/A,TRUE,"CPI-PATR.";#N/A,#N/A,TRUE,"CM CPI";#N/A,#N/A,TRUE,"PROV";#N/A,#N/A,TRUE,"A FIJO";#N/A,#N/A,TRUE,"LEASING";#N/A,#N/A,TRUE,"VPP";#N/A,#N/A,TRUE,"PPM";#N/A,#N/A,TRUE,"OTROS"}</definedName>
    <definedName name="Anverso" hidden="1">{#N/A,#N/A,TRUE,"MEMO";#N/A,#N/A,TRUE,"PARAMETROS";#N/A,#N/A,TRUE,"RLI ";#N/A,#N/A,TRUE,"IMPTO.DET.";#N/A,#N/A,TRUE,"FUT-FUNT";#N/A,#N/A,TRUE,"CPI-PATR.";#N/A,#N/A,TRUE,"CM CPI";#N/A,#N/A,TRUE,"PROV";#N/A,#N/A,TRUE,"A FIJO";#N/A,#N/A,TRUE,"LEASING";#N/A,#N/A,TRUE,"VPP";#N/A,#N/A,TRUE,"PPM";#N/A,#N/A,TRUE,"OTROS"}</definedName>
    <definedName name="ANVIL_HANGERS">#REF!</definedName>
    <definedName name="ANVIL_MERIT">#REF!</definedName>
    <definedName name="ANVIL_ROSCADO">#REF!</definedName>
    <definedName name="ANYNAM" localSheetId="35"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37"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36"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33"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34"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31"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ño" localSheetId="31">#REF!</definedName>
    <definedName name="Año">!#REF!</definedName>
    <definedName name="año_1" localSheetId="35" hidden="1">{"MO(BASE)",#N/A,FALSE,"MO(BASE)";"MO(BASE)1",#N/A,FALSE,"MO(BASE)";"MO(BASE)2",#N/A,FALSE,"MO(BASE)"}</definedName>
    <definedName name="año_1" localSheetId="37" hidden="1">{"MO(BASE)",#N/A,FALSE,"MO(BASE)";"MO(BASE)1",#N/A,FALSE,"MO(BASE)";"MO(BASE)2",#N/A,FALSE,"MO(BASE)"}</definedName>
    <definedName name="año_1" localSheetId="36" hidden="1">{"MO(BASE)",#N/A,FALSE,"MO(BASE)";"MO(BASE)1",#N/A,FALSE,"MO(BASE)";"MO(BASE)2",#N/A,FALSE,"MO(BASE)"}</definedName>
    <definedName name="año_1" localSheetId="33" hidden="1">{"MO(BASE)",#N/A,FALSE,"MO(BASE)";"MO(BASE)1",#N/A,FALSE,"MO(BASE)";"MO(BASE)2",#N/A,FALSE,"MO(BASE)"}</definedName>
    <definedName name="año_1" localSheetId="34" hidden="1">{"MO(BASE)",#N/A,FALSE,"MO(BASE)";"MO(BASE)1",#N/A,FALSE,"MO(BASE)";"MO(BASE)2",#N/A,FALSE,"MO(BASE)"}</definedName>
    <definedName name="año_1" localSheetId="31" hidden="1">{"MO(BASE)",#N/A,FALSE,"MO(BASE)";"MO(BASE)1",#N/A,FALSE,"MO(BASE)";"MO(BASE)2",#N/A,FALSE,"MO(BASE)"}</definedName>
    <definedName name="año_1" hidden="1">{"MO(BASE)",#N/A,FALSE,"MO(BASE)";"MO(BASE)1",#N/A,FALSE,"MO(BASE)";"MO(BASE)2",#N/A,FALSE,"MO(BASE)"}</definedName>
    <definedName name="año_2" localSheetId="35" hidden="1">{"MO(BASE)",#N/A,FALSE,"MO(BASE)";"MO(BASE)1",#N/A,FALSE,"MO(BASE)";"MO(BASE)2",#N/A,FALSE,"MO(BASE)"}</definedName>
    <definedName name="año_2" localSheetId="37" hidden="1">{"MO(BASE)",#N/A,FALSE,"MO(BASE)";"MO(BASE)1",#N/A,FALSE,"MO(BASE)";"MO(BASE)2",#N/A,FALSE,"MO(BASE)"}</definedName>
    <definedName name="año_2" localSheetId="36" hidden="1">{"MO(BASE)",#N/A,FALSE,"MO(BASE)";"MO(BASE)1",#N/A,FALSE,"MO(BASE)";"MO(BASE)2",#N/A,FALSE,"MO(BASE)"}</definedName>
    <definedName name="año_2" localSheetId="33" hidden="1">{"MO(BASE)",#N/A,FALSE,"MO(BASE)";"MO(BASE)1",#N/A,FALSE,"MO(BASE)";"MO(BASE)2",#N/A,FALSE,"MO(BASE)"}</definedName>
    <definedName name="año_2" localSheetId="34" hidden="1">{"MO(BASE)",#N/A,FALSE,"MO(BASE)";"MO(BASE)1",#N/A,FALSE,"MO(BASE)";"MO(BASE)2",#N/A,FALSE,"MO(BASE)"}</definedName>
    <definedName name="año_2" localSheetId="31" hidden="1">{"MO(BASE)",#N/A,FALSE,"MO(BASE)";"MO(BASE)1",#N/A,FALSE,"MO(BASE)";"MO(BASE)2",#N/A,FALSE,"MO(BASE)"}</definedName>
    <definedName name="año_2" hidden="1">{"MO(BASE)",#N/A,FALSE,"MO(BASE)";"MO(BASE)1",#N/A,FALSE,"MO(BASE)";"MO(BASE)2",#N/A,FALSE,"MO(BASE)"}</definedName>
    <definedName name="año_3" localSheetId="35" hidden="1">{"MO(BASE)",#N/A,FALSE,"MO(BASE)";"MO(BASE)1",#N/A,FALSE,"MO(BASE)";"MO(BASE)2",#N/A,FALSE,"MO(BASE)"}</definedName>
    <definedName name="año_3" localSheetId="37" hidden="1">{"MO(BASE)",#N/A,FALSE,"MO(BASE)";"MO(BASE)1",#N/A,FALSE,"MO(BASE)";"MO(BASE)2",#N/A,FALSE,"MO(BASE)"}</definedName>
    <definedName name="año_3" localSheetId="36" hidden="1">{"MO(BASE)",#N/A,FALSE,"MO(BASE)";"MO(BASE)1",#N/A,FALSE,"MO(BASE)";"MO(BASE)2",#N/A,FALSE,"MO(BASE)"}</definedName>
    <definedName name="año_3" localSheetId="33" hidden="1">{"MO(BASE)",#N/A,FALSE,"MO(BASE)";"MO(BASE)1",#N/A,FALSE,"MO(BASE)";"MO(BASE)2",#N/A,FALSE,"MO(BASE)"}</definedName>
    <definedName name="año_3" localSheetId="34" hidden="1">{"MO(BASE)",#N/A,FALSE,"MO(BASE)";"MO(BASE)1",#N/A,FALSE,"MO(BASE)";"MO(BASE)2",#N/A,FALSE,"MO(BASE)"}</definedName>
    <definedName name="año_3" localSheetId="31" hidden="1">{"MO(BASE)",#N/A,FALSE,"MO(BASE)";"MO(BASE)1",#N/A,FALSE,"MO(BASE)";"MO(BASE)2",#N/A,FALSE,"MO(BASE)"}</definedName>
    <definedName name="año_3" hidden="1">{"MO(BASE)",#N/A,FALSE,"MO(BASE)";"MO(BASE)1",#N/A,FALSE,"MO(BASE)";"MO(BASE)2",#N/A,FALSE,"MO(BASE)"}</definedName>
    <definedName name="año_4" localSheetId="35" hidden="1">{"MO(BASE)",#N/A,FALSE,"MO(BASE)";"MO(BASE)1",#N/A,FALSE,"MO(BASE)";"MO(BASE)2",#N/A,FALSE,"MO(BASE)"}</definedName>
    <definedName name="año_4" localSheetId="37" hidden="1">{"MO(BASE)",#N/A,FALSE,"MO(BASE)";"MO(BASE)1",#N/A,FALSE,"MO(BASE)";"MO(BASE)2",#N/A,FALSE,"MO(BASE)"}</definedName>
    <definedName name="año_4" localSheetId="36" hidden="1">{"MO(BASE)",#N/A,FALSE,"MO(BASE)";"MO(BASE)1",#N/A,FALSE,"MO(BASE)";"MO(BASE)2",#N/A,FALSE,"MO(BASE)"}</definedName>
    <definedName name="año_4" localSheetId="33" hidden="1">{"MO(BASE)",#N/A,FALSE,"MO(BASE)";"MO(BASE)1",#N/A,FALSE,"MO(BASE)";"MO(BASE)2",#N/A,FALSE,"MO(BASE)"}</definedName>
    <definedName name="año_4" localSheetId="34" hidden="1">{"MO(BASE)",#N/A,FALSE,"MO(BASE)";"MO(BASE)1",#N/A,FALSE,"MO(BASE)";"MO(BASE)2",#N/A,FALSE,"MO(BASE)"}</definedName>
    <definedName name="año_4" localSheetId="31" hidden="1">{"MO(BASE)",#N/A,FALSE,"MO(BASE)";"MO(BASE)1",#N/A,FALSE,"MO(BASE)";"MO(BASE)2",#N/A,FALSE,"MO(BASE)"}</definedName>
    <definedName name="año_4" hidden="1">{"MO(BASE)",#N/A,FALSE,"MO(BASE)";"MO(BASE)1",#N/A,FALSE,"MO(BASE)";"MO(BASE)2",#N/A,FALSE,"MO(BASE)"}</definedName>
    <definedName name="año_5" localSheetId="35" hidden="1">{"MO(BASE)",#N/A,FALSE,"MO(BASE)";"MO(BASE)1",#N/A,FALSE,"MO(BASE)";"MO(BASE)2",#N/A,FALSE,"MO(BASE)"}</definedName>
    <definedName name="año_5" localSheetId="37" hidden="1">{"MO(BASE)",#N/A,FALSE,"MO(BASE)";"MO(BASE)1",#N/A,FALSE,"MO(BASE)";"MO(BASE)2",#N/A,FALSE,"MO(BASE)"}</definedName>
    <definedName name="año_5" localSheetId="36" hidden="1">{"MO(BASE)",#N/A,FALSE,"MO(BASE)";"MO(BASE)1",#N/A,FALSE,"MO(BASE)";"MO(BASE)2",#N/A,FALSE,"MO(BASE)"}</definedName>
    <definedName name="año_5" localSheetId="33" hidden="1">{"MO(BASE)",#N/A,FALSE,"MO(BASE)";"MO(BASE)1",#N/A,FALSE,"MO(BASE)";"MO(BASE)2",#N/A,FALSE,"MO(BASE)"}</definedName>
    <definedName name="año_5" localSheetId="34" hidden="1">{"MO(BASE)",#N/A,FALSE,"MO(BASE)";"MO(BASE)1",#N/A,FALSE,"MO(BASE)";"MO(BASE)2",#N/A,FALSE,"MO(BASE)"}</definedName>
    <definedName name="año_5" localSheetId="31" hidden="1">{"MO(BASE)",#N/A,FALSE,"MO(BASE)";"MO(BASE)1",#N/A,FALSE,"MO(BASE)";"MO(BASE)2",#N/A,FALSE,"MO(BASE)"}</definedName>
    <definedName name="año_5" hidden="1">{"MO(BASE)",#N/A,FALSE,"MO(BASE)";"MO(BASE)1",#N/A,FALSE,"MO(BASE)";"MO(BASE)2",#N/A,FALSE,"MO(BASE)"}</definedName>
    <definedName name="AÑO_PERIODO">#REF!</definedName>
    <definedName name="AOM">#REF!</definedName>
    <definedName name="AOTHER" localSheetId="35" hidden="1">{#N/A,#N/A,FALSE,"Cost Report";#N/A,#N/A,FALSE,"Qtly Summ.";#N/A,#N/A,FALSE,"Mar  Qtr";#N/A,#N/A,FALSE,"Report Summary"}</definedName>
    <definedName name="AOTHER" localSheetId="37" hidden="1">{#N/A,#N/A,FALSE,"Cost Report";#N/A,#N/A,FALSE,"Qtly Summ.";#N/A,#N/A,FALSE,"Mar  Qtr";#N/A,#N/A,FALSE,"Report Summary"}</definedName>
    <definedName name="AOTHER" localSheetId="36" hidden="1">{#N/A,#N/A,FALSE,"Cost Report";#N/A,#N/A,FALSE,"Qtly Summ.";#N/A,#N/A,FALSE,"Mar  Qtr";#N/A,#N/A,FALSE,"Report Summary"}</definedName>
    <definedName name="AOTHER" localSheetId="33" hidden="1">{#N/A,#N/A,FALSE,"Cost Report";#N/A,#N/A,FALSE,"Qtly Summ.";#N/A,#N/A,FALSE,"Mar  Qtr";#N/A,#N/A,FALSE,"Report Summary"}</definedName>
    <definedName name="AOTHER" localSheetId="34" hidden="1">{#N/A,#N/A,FALSE,"Cost Report";#N/A,#N/A,FALSE,"Qtly Summ.";#N/A,#N/A,FALSE,"Mar  Qtr";#N/A,#N/A,FALSE,"Report Summary"}</definedName>
    <definedName name="AOTHER" localSheetId="31" hidden="1">{#N/A,#N/A,FALSE,"Cost Report";#N/A,#N/A,FALSE,"Qtly Summ.";#N/A,#N/A,FALSE,"Mar  Qtr";#N/A,#N/A,FALSE,"Report Summary"}</definedName>
    <definedName name="AOTHER" hidden="1">{#N/A,#N/A,FALSE,"Cost Report";#N/A,#N/A,FALSE,"Qtly Summ.";#N/A,#N/A,FALSE,"Mar  Qtr";#N/A,#N/A,FALSE,"Report Summary"}</definedName>
    <definedName name="AOU0">#REF!</definedName>
    <definedName name="ap">#REF!</definedName>
    <definedName name="apart" localSheetId="31">#REF!</definedName>
    <definedName name="apart">!#REF!</definedName>
    <definedName name="API" localSheetId="31">#REF!</definedName>
    <definedName name="API">!#REF!</definedName>
    <definedName name="apisonadora">#REF!</definedName>
    <definedName name="APL" localSheetId="31">#REF!</definedName>
    <definedName name="APL">!#REF!</definedName>
    <definedName name="APM" localSheetId="31">#REF!</definedName>
    <definedName name="APM">!#REF!</definedName>
    <definedName name="APORT">#REF!</definedName>
    <definedName name="Aportes_Fisicos">#REF!</definedName>
    <definedName name="Aportes_Redencion">#REF!</definedName>
    <definedName name="Apoyos" localSheetId="31">#REF!</definedName>
    <definedName name="Apoyos">!#REF!</definedName>
    <definedName name="APP_options_selected" localSheetId="31">#REF!</definedName>
    <definedName name="APP_options_selected">!#REF!</definedName>
    <definedName name="APP_tx" localSheetId="31">#REF!</definedName>
    <definedName name="APP_tx">!#REF!</definedName>
    <definedName name="APP_tx_BSCE" localSheetId="31">#REF!</definedName>
    <definedName name="APP_tx_BSCE">!#REF!</definedName>
    <definedName name="APP_tx_Dat" localSheetId="31">#REF!</definedName>
    <definedName name="APP_tx_Dat">!#REF!</definedName>
    <definedName name="APPINDEX" localSheetId="31">#REF!</definedName>
    <definedName name="APPINDEX">!#REF!</definedName>
    <definedName name="applen" localSheetId="31">#REF!</definedName>
    <definedName name="applen">!#REF!</definedName>
    <definedName name="Applications" localSheetId="31">#REF!</definedName>
    <definedName name="Applications">!#REF!</definedName>
    <definedName name="appraisal" localSheetId="31" hidden="1">{#N/A,#N/A,TRUE,"Cover";#N/A,#N/A,TRUE,"Conts";#N/A,#N/A,TRUE,"VOS";#N/A,#N/A,TRUE,"Warrington";#N/A,#N/A,TRUE,"Widnes"}</definedName>
    <definedName name="appraisal" hidden="1">{#N/A,#N/A,TRUE,"Cover";#N/A,#N/A,TRUE,"Conts";#N/A,#N/A,TRUE,"VOS";#N/A,#N/A,TRUE,"Warrington";#N/A,#N/A,TRUE,"Widnes"}</definedName>
    <definedName name="aprob">"A.S.A y P.CH.L"</definedName>
    <definedName name="APT">#REF!</definedName>
    <definedName name="APU">#REF!</definedName>
    <definedName name="APUs">#REF!</definedName>
    <definedName name="AQ" localSheetId="35" hidden="1">{"CI+GG(BASE)",#N/A,FALSE,"CI+GG(BASE)";"GG",#N/A,FALSE,"CI+GG(BASE)";"CI",#N/A,FALSE,"CI+GG(BASE)"}</definedName>
    <definedName name="aq" localSheetId="37" hidden="1">{"Equipment cost",#N/A,FALSE,"bulks"}</definedName>
    <definedName name="aq" localSheetId="32" hidden="1">{"Equipment cost",#N/A,FALSE,"bulks"}</definedName>
    <definedName name="aq" localSheetId="21" hidden="1">{"Equipment cost",#N/A,FALSE,"bulks"}</definedName>
    <definedName name="AQ" localSheetId="36" hidden="1">{"CI+GG(BASE)",#N/A,FALSE,"CI+GG(BASE)";"GG",#N/A,FALSE,"CI+GG(BASE)";"CI",#N/A,FALSE,"CI+GG(BASE)"}</definedName>
    <definedName name="AQ" localSheetId="33" hidden="1">{"CI+GG(BASE)",#N/A,FALSE,"CI+GG(BASE)";"GG",#N/A,FALSE,"CI+GG(BASE)";"CI",#N/A,FALSE,"CI+GG(BASE)"}</definedName>
    <definedName name="AQ" localSheetId="34" hidden="1">{"CI+GG(BASE)",#N/A,FALSE,"CI+GG(BASE)";"GG",#N/A,FALSE,"CI+GG(BASE)";"CI",#N/A,FALSE,"CI+GG(BASE)"}</definedName>
    <definedName name="AQ" localSheetId="31" hidden="1">{"CI+GG(BASE)",#N/A,FALSE,"CI+GG(BASE)";"GG",#N/A,FALSE,"CI+GG(BASE)";"CI",#N/A,FALSE,"CI+GG(BASE)"}</definedName>
    <definedName name="AQ" hidden="1">{"CI+GG(BASE)",#N/A,FALSE,"CI+GG(BASE)";"GG",#N/A,FALSE,"CI+GG(BASE)";"CI",#N/A,FALSE,"CI+GG(BASE)"}</definedName>
    <definedName name="aqaqa" localSheetId="35" hidden="1">{#N/A,#N/A,FALSE,"minas";#N/A,#N/A,FALSE,"Total_OC015";#N/A,#N/A,FALSE,"ADMIN";#N/A,#N/A,FALSE,"PROCES";#N/A,#N/A,FALSE,"civil";#N/A,#N/A,FALSE,"CAÑER";#N/A,#N/A,FALSE,"ELEC";#N/A,#N/A,FALSE,"INSTR";#N/A,#N/A,FALSE,"PDS";#N/A,#N/A,FALSE,"mecan"}</definedName>
    <definedName name="aqaqa" localSheetId="37" hidden="1">{#N/A,#N/A,FALSE,"minas";#N/A,#N/A,FALSE,"Total_OC015";#N/A,#N/A,FALSE,"ADMIN";#N/A,#N/A,FALSE,"PROCES";#N/A,#N/A,FALSE,"civil";#N/A,#N/A,FALSE,"CAÑER";#N/A,#N/A,FALSE,"ELEC";#N/A,#N/A,FALSE,"INSTR";#N/A,#N/A,FALSE,"PDS";#N/A,#N/A,FALSE,"mecan"}</definedName>
    <definedName name="aqaqa" localSheetId="36" hidden="1">{#N/A,#N/A,FALSE,"minas";#N/A,#N/A,FALSE,"Total_OC015";#N/A,#N/A,FALSE,"ADMIN";#N/A,#N/A,FALSE,"PROCES";#N/A,#N/A,FALSE,"civil";#N/A,#N/A,FALSE,"CAÑER";#N/A,#N/A,FALSE,"ELEC";#N/A,#N/A,FALSE,"INSTR";#N/A,#N/A,FALSE,"PDS";#N/A,#N/A,FALSE,"mecan"}</definedName>
    <definedName name="aqaqa" localSheetId="33" hidden="1">{#N/A,#N/A,FALSE,"minas";#N/A,#N/A,FALSE,"Total_OC015";#N/A,#N/A,FALSE,"ADMIN";#N/A,#N/A,FALSE,"PROCES";#N/A,#N/A,FALSE,"civil";#N/A,#N/A,FALSE,"CAÑER";#N/A,#N/A,FALSE,"ELEC";#N/A,#N/A,FALSE,"INSTR";#N/A,#N/A,FALSE,"PDS";#N/A,#N/A,FALSE,"mecan"}</definedName>
    <definedName name="aqaqa" localSheetId="34" hidden="1">{#N/A,#N/A,FALSE,"minas";#N/A,#N/A,FALSE,"Total_OC015";#N/A,#N/A,FALSE,"ADMIN";#N/A,#N/A,FALSE,"PROCES";#N/A,#N/A,FALSE,"civil";#N/A,#N/A,FALSE,"CAÑER";#N/A,#N/A,FALSE,"ELEC";#N/A,#N/A,FALSE,"INSTR";#N/A,#N/A,FALSE,"PDS";#N/A,#N/A,FALSE,"mecan"}</definedName>
    <definedName name="aqaqa" localSheetId="31" hidden="1">{#N/A,#N/A,FALSE,"minas";#N/A,#N/A,FALSE,"Total_OC015";#N/A,#N/A,FALSE,"ADMIN";#N/A,#N/A,FALSE,"PROCES";#N/A,#N/A,FALSE,"civil";#N/A,#N/A,FALSE,"CAÑER";#N/A,#N/A,FALSE,"ELEC";#N/A,#N/A,FALSE,"INSTR";#N/A,#N/A,FALSE,"PDS";#N/A,#N/A,FALSE,"mecan"}</definedName>
    <definedName name="aqaqa" hidden="1">{#N/A,#N/A,FALSE,"minas";#N/A,#N/A,FALSE,"Total_OC015";#N/A,#N/A,FALSE,"ADMIN";#N/A,#N/A,FALSE,"PROCES";#N/A,#N/A,FALSE,"civil";#N/A,#N/A,FALSE,"CAÑER";#N/A,#N/A,FALSE,"ELEC";#N/A,#N/A,FALSE,"INSTR";#N/A,#N/A,FALSE,"PDS";#N/A,#N/A,FALSE,"mecan"}</definedName>
    <definedName name="aqde">#REF!</definedName>
    <definedName name="aqdfasdsa" localSheetId="31">#REF!</definedName>
    <definedName name="aqdfasdsa">!#REF!</definedName>
    <definedName name="aqefqer">#REF!</definedName>
    <definedName name="AQQAQ">#REF!</definedName>
    <definedName name="aqqq" hidden="1">{"'PXR_6500'!$A$1:$I$124"}</definedName>
    <definedName name="aqqqqqqqqqq" localSheetId="35" hidden="1">{"Graf_Carga Trab",#N/A,FALSE,"Grafi_Carga Trab";"Graf_Venta Flujo",#N/A,FALSE,"Grafi_Carga Trab"}</definedName>
    <definedName name="aqqqqqqqqqq" localSheetId="37" hidden="1">{"Graf_Carga Trab",#N/A,FALSE,"Grafi_Carga Trab";"Graf_Venta Flujo",#N/A,FALSE,"Grafi_Carga Trab"}</definedName>
    <definedName name="aqqqqqqqqqq" localSheetId="36" hidden="1">{"Graf_Carga Trab",#N/A,FALSE,"Grafi_Carga Trab";"Graf_Venta Flujo",#N/A,FALSE,"Grafi_Carga Trab"}</definedName>
    <definedName name="aqqqqqqqqqq" localSheetId="33" hidden="1">{"Graf_Carga Trab",#N/A,FALSE,"Grafi_Carga Trab";"Graf_Venta Flujo",#N/A,FALSE,"Grafi_Carga Trab"}</definedName>
    <definedName name="aqqqqqqqqqq" localSheetId="34" hidden="1">{"Graf_Carga Trab",#N/A,FALSE,"Grafi_Carga Trab";"Graf_Venta Flujo",#N/A,FALSE,"Grafi_Carga Trab"}</definedName>
    <definedName name="aqqqqqqqqqq" localSheetId="31" hidden="1">{"Graf_Carga Trab",#N/A,FALSE,"Grafi_Carga Trab";"Graf_Venta Flujo",#N/A,FALSE,"Grafi_Carga Trab"}</definedName>
    <definedName name="aqqqqqqqqqq" hidden="1">{"Graf_Carga Trab",#N/A,FALSE,"Grafi_Carga Trab";"Graf_Venta Flujo",#N/A,FALSE,"Grafi_Carga Trab"}</definedName>
    <definedName name="aqsaw"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w">#REF!</definedName>
    <definedName name="AQUI" localSheetId="35" hidden="1">{#N/A,#N/A,TRUE,"MES";#N/A,#N/A,TRUE,"ANUAL"}</definedName>
    <definedName name="AQUI" localSheetId="37" hidden="1">{#N/A,#N/A,TRUE,"MES";#N/A,#N/A,TRUE,"ANUAL"}</definedName>
    <definedName name="AQUI" localSheetId="36" hidden="1">{#N/A,#N/A,TRUE,"MES";#N/A,#N/A,TRUE,"ANUAL"}</definedName>
    <definedName name="AQUI" localSheetId="33" hidden="1">{#N/A,#N/A,TRUE,"MES";#N/A,#N/A,TRUE,"ANUAL"}</definedName>
    <definedName name="AQUI" localSheetId="34" hidden="1">{#N/A,#N/A,TRUE,"MES";#N/A,#N/A,TRUE,"ANUAL"}</definedName>
    <definedName name="AQUI" localSheetId="31" hidden="1">{#N/A,#N/A,TRUE,"MES";#N/A,#N/A,TRUE,"ANUAL"}</definedName>
    <definedName name="AQUI" hidden="1">{#N/A,#N/A,TRUE,"MES";#N/A,#N/A,TRUE,"ANUAL"}</definedName>
    <definedName name="AQUILES" localSheetId="35" hidden="1">{#N/A,#N/A,TRUE,"MES";#N/A,#N/A,TRUE,"ANUAL"}</definedName>
    <definedName name="AQUILES" localSheetId="37" hidden="1">{#N/A,#N/A,TRUE,"MES";#N/A,#N/A,TRUE,"ANUAL"}</definedName>
    <definedName name="AQUILES" localSheetId="36" hidden="1">{#N/A,#N/A,TRUE,"MES";#N/A,#N/A,TRUE,"ANUAL"}</definedName>
    <definedName name="AQUILES" localSheetId="33" hidden="1">{#N/A,#N/A,TRUE,"MES";#N/A,#N/A,TRUE,"ANUAL"}</definedName>
    <definedName name="AQUILES" localSheetId="34" hidden="1">{#N/A,#N/A,TRUE,"MES";#N/A,#N/A,TRUE,"ANUAL"}</definedName>
    <definedName name="AQUILES" localSheetId="31" hidden="1">{#N/A,#N/A,TRUE,"MES";#N/A,#N/A,TRUE,"ANUAL"}</definedName>
    <definedName name="AQUILES" hidden="1">{#N/A,#N/A,TRUE,"MES";#N/A,#N/A,TRUE,"ANUAL"}</definedName>
    <definedName name="aqw" localSheetId="35" hidden="1">{#N/A,#N/A,FALSE,"SUBS";#N/A,#N/A,FALSE,"SUPERS";#N/A,#N/A,FALSE,"FINISHES";#N/A,#N/A,FALSE,"FITTINGS";#N/A,#N/A,FALSE,"SERVICES";#N/A,#N/A,FALSE,"SITEWORKS"}</definedName>
    <definedName name="aqw" localSheetId="37" hidden="1">{#N/A,#N/A,FALSE,"SUBS";#N/A,#N/A,FALSE,"SUPERS";#N/A,#N/A,FALSE,"FINISHES";#N/A,#N/A,FALSE,"FITTINGS";#N/A,#N/A,FALSE,"SERVICES";#N/A,#N/A,FALSE,"SITEWORKS"}</definedName>
    <definedName name="aqw" localSheetId="36" hidden="1">{#N/A,#N/A,FALSE,"SUBS";#N/A,#N/A,FALSE,"SUPERS";#N/A,#N/A,FALSE,"FINISHES";#N/A,#N/A,FALSE,"FITTINGS";#N/A,#N/A,FALSE,"SERVICES";#N/A,#N/A,FALSE,"SITEWORKS"}</definedName>
    <definedName name="aqw" localSheetId="33" hidden="1">{#N/A,#N/A,FALSE,"SUBS";#N/A,#N/A,FALSE,"SUPERS";#N/A,#N/A,FALSE,"FINISHES";#N/A,#N/A,FALSE,"FITTINGS";#N/A,#N/A,FALSE,"SERVICES";#N/A,#N/A,FALSE,"SITEWORKS"}</definedName>
    <definedName name="aqw" localSheetId="34" hidden="1">{#N/A,#N/A,FALSE,"SUBS";#N/A,#N/A,FALSE,"SUPERS";#N/A,#N/A,FALSE,"FINISHES";#N/A,#N/A,FALSE,"FITTINGS";#N/A,#N/A,FALSE,"SERVICES";#N/A,#N/A,FALSE,"SITEWORKS"}</definedName>
    <definedName name="aqw" localSheetId="31" hidden="1">{#N/A,#N/A,FALSE,"SUBS";#N/A,#N/A,FALSE,"SUPERS";#N/A,#N/A,FALSE,"FINISHES";#N/A,#N/A,FALSE,"FITTINGS";#N/A,#N/A,FALSE,"SERVICES";#N/A,#N/A,FALSE,"SITEWORKS"}</definedName>
    <definedName name="aqw" hidden="1">{#N/A,#N/A,FALSE,"SUBS";#N/A,#N/A,FALSE,"SUPERS";#N/A,#N/A,FALSE,"FINISHES";#N/A,#N/A,FALSE,"FITTINGS";#N/A,#N/A,FALSE,"SERVICES";#N/A,#N/A,FALSE,"SITEWORKS"}</definedName>
    <definedName name="AQWQSS" localSheetId="35" hidden="1">{#N/A,#N/A,TRUE,"Resumen";#N/A,#N/A,TRUE,"Global";#N/A,#N/A,TRUE,"Agropecuario";#N/A,#N/A,TRUE,"Pesca";#N/A,#N/A,TRUE,"Minería";#N/A,#N/A,TRUE,"Elect. y Agua";#N/A,#N/A,TRUE,"Manufactura";#N/A,#N/A,TRUE,"Construcción";#N/A,#N/A,TRUE,"Comercio";#N/A,#N/A,TRUE,"Otros"}</definedName>
    <definedName name="AQWQSS" localSheetId="37" hidden="1">{#N/A,#N/A,TRUE,"Resumen";#N/A,#N/A,TRUE,"Global";#N/A,#N/A,TRUE,"Agropecuario";#N/A,#N/A,TRUE,"Pesca";#N/A,#N/A,TRUE,"Minería";#N/A,#N/A,TRUE,"Elect. y Agua";#N/A,#N/A,TRUE,"Manufactura";#N/A,#N/A,TRUE,"Construcción";#N/A,#N/A,TRUE,"Comercio";#N/A,#N/A,TRUE,"Otros"}</definedName>
    <definedName name="AQWQSS" localSheetId="36" hidden="1">{#N/A,#N/A,TRUE,"Resumen";#N/A,#N/A,TRUE,"Global";#N/A,#N/A,TRUE,"Agropecuario";#N/A,#N/A,TRUE,"Pesca";#N/A,#N/A,TRUE,"Minería";#N/A,#N/A,TRUE,"Elect. y Agua";#N/A,#N/A,TRUE,"Manufactura";#N/A,#N/A,TRUE,"Construcción";#N/A,#N/A,TRUE,"Comercio";#N/A,#N/A,TRUE,"Otros"}</definedName>
    <definedName name="AQWQSS" localSheetId="33" hidden="1">{#N/A,#N/A,TRUE,"Resumen";#N/A,#N/A,TRUE,"Global";#N/A,#N/A,TRUE,"Agropecuario";#N/A,#N/A,TRUE,"Pesca";#N/A,#N/A,TRUE,"Minería";#N/A,#N/A,TRUE,"Elect. y Agua";#N/A,#N/A,TRUE,"Manufactura";#N/A,#N/A,TRUE,"Construcción";#N/A,#N/A,TRUE,"Comercio";#N/A,#N/A,TRUE,"Otros"}</definedName>
    <definedName name="AQWQSS" localSheetId="34" hidden="1">{#N/A,#N/A,TRUE,"Resumen";#N/A,#N/A,TRUE,"Global";#N/A,#N/A,TRUE,"Agropecuario";#N/A,#N/A,TRUE,"Pesca";#N/A,#N/A,TRUE,"Minería";#N/A,#N/A,TRUE,"Elect. y Agua";#N/A,#N/A,TRUE,"Manufactura";#N/A,#N/A,TRUE,"Construcción";#N/A,#N/A,TRUE,"Comercio";#N/A,#N/A,TRUE,"Otros"}</definedName>
    <definedName name="AQWQSS" localSheetId="31" hidden="1">{#N/A,#N/A,TRUE,"Resumen";#N/A,#N/A,TRUE,"Global";#N/A,#N/A,TRUE,"Agropecuario";#N/A,#N/A,TRUE,"Pesca";#N/A,#N/A,TRUE,"Minería";#N/A,#N/A,TRUE,"Elect. y Agua";#N/A,#N/A,TRUE,"Manufactura";#N/A,#N/A,TRUE,"Construcción";#N/A,#N/A,TRUE,"Comercio";#N/A,#N/A,TRUE,"Otros"}</definedName>
    <definedName name="AQWQSS" hidden="1">{#N/A,#N/A,TRUE,"Resumen";#N/A,#N/A,TRUE,"Global";#N/A,#N/A,TRUE,"Agropecuario";#N/A,#N/A,TRUE,"Pesca";#N/A,#N/A,TRUE,"Minería";#N/A,#N/A,TRUE,"Elect. y Agua";#N/A,#N/A,TRUE,"Manufactura";#N/A,#N/A,TRUE,"Construcción";#N/A,#N/A,TRUE,"Comercio";#N/A,#N/A,TRUE,"Otros"}</definedName>
    <definedName name="AQWS"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e">#N/A</definedName>
    <definedName name="Ar"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_1">NA()</definedName>
    <definedName name="ar_2">NA()</definedName>
    <definedName name="Arancel">#REF!</definedName>
    <definedName name="ARANDELA01" localSheetId="31">#REF!</definedName>
    <definedName name="ARANDELA01">!#REF!</definedName>
    <definedName name="ARANDELA02" localSheetId="31">#REF!</definedName>
    <definedName name="ARANDELA02">!#REF!</definedName>
    <definedName name="ARANDELA03" localSheetId="31">#REF!</definedName>
    <definedName name="ARANDELA03">!#REF!</definedName>
    <definedName name="arch">#REF!</definedName>
    <definedName name="ARCH_CITY">#REF!</definedName>
    <definedName name="ARCH_ESC">#REF!</definedName>
    <definedName name="ARCH_OLD_CITY">#REF!</definedName>
    <definedName name="ARCH_OLD_ESC">#REF!</definedName>
    <definedName name="ARCH_OLD_PROD">#REF!</definedName>
    <definedName name="ARCH_OLD_WAGE">#REF!</definedName>
    <definedName name="ARCH_PROD">#REF!</definedName>
    <definedName name="ARCH_WAGE">#REF!</definedName>
    <definedName name="ARCHIVO" localSheetId="35" hidden="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37" hidden="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36" hidden="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33" hidden="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34" hidden="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31" hidden="1">{"Control_Consolidado",#N/A,FALSE,"Cons.";"Control_Tunel",#N/A,FALSE,"Cons.";"Control_Melip",#N/A,FALSE,"Cons.";"Control_Gualleco",#N/A,FALSE,"Cons.";"Control_Sara L",#N/A,FALSE,"Cons.";"Control_Quellon",#N/A,FALSE,"Cons.";"Control_Biolix",#N/A,FALSE,"Cons.";"Control_Oficina",#N/A,FALSE,"Cons.";"Control_Consorcio",#N/A,FALSE,"Cons."}</definedName>
    <definedName name="ARCHIVO" hidden="1">{"Control_Consolidado",#N/A,FALSE,"Cons.";"Control_Tunel",#N/A,FALSE,"Cons.";"Control_Melip",#N/A,FALSE,"Cons.";"Control_Gualleco",#N/A,FALSE,"Cons.";"Control_Sara L",#N/A,FALSE,"Cons.";"Control_Quellon",#N/A,FALSE,"Cons.";"Control_Biolix",#N/A,FALSE,"Cons.";"Control_Oficina",#N/A,FALSE,"Cons.";"Control_Consorcio",#N/A,FALSE,"Cons."}</definedName>
    <definedName name="are_1">NA()</definedName>
    <definedName name="are_2">NA()</definedName>
    <definedName name="ARE1E">#REF!</definedName>
    <definedName name="ARE1N">#REF!</definedName>
    <definedName name="AREA" localSheetId="31">#REF!</definedName>
    <definedName name="AREA">!#REF!</definedName>
    <definedName name="área" localSheetId="35" hidden="1">{"Sin detalle",#N/A,FALSE,"Flujo (redondeado)";"Detallado",#N/A,FALSE,"Flujo (redondeado)"}</definedName>
    <definedName name="área" localSheetId="37" hidden="1">{"Sin detalle",#N/A,FALSE,"Flujo (redondeado)";"Detallado",#N/A,FALSE,"Flujo (redondeado)"}</definedName>
    <definedName name="área" localSheetId="36" hidden="1">{"Sin detalle",#N/A,FALSE,"Flujo (redondeado)";"Detallado",#N/A,FALSE,"Flujo (redondeado)"}</definedName>
    <definedName name="área" localSheetId="33" hidden="1">{"Sin detalle",#N/A,FALSE,"Flujo (redondeado)";"Detallado",#N/A,FALSE,"Flujo (redondeado)"}</definedName>
    <definedName name="área" localSheetId="34" hidden="1">{"Sin detalle",#N/A,FALSE,"Flujo (redondeado)";"Detallado",#N/A,FALSE,"Flujo (redondeado)"}</definedName>
    <definedName name="área" localSheetId="31" hidden="1">{"Sin detalle",#N/A,FALSE,"Flujo (redondeado)";"Detallado",#N/A,FALSE,"Flujo (redondeado)"}</definedName>
    <definedName name="ÁREA">{"Sin detalle",#N/A,FALSE,"Flujo (redondeado)";"Detallado",#N/A,FALSE,"Flujo (redondeado)"}</definedName>
    <definedName name="Àrea">#N/A</definedName>
    <definedName name="Area__cm2">#REF!</definedName>
    <definedName name="Area_01">#REF!</definedName>
    <definedName name="Area_02">#REF!</definedName>
    <definedName name="area_1">NA()</definedName>
    <definedName name="area_2">NA()</definedName>
    <definedName name="área_210">#REF!</definedName>
    <definedName name="Area_Bruta__m2">#REF!</definedName>
    <definedName name="AREA_COLUMNAS" localSheetId="31">#REF!</definedName>
    <definedName name="AREA_COLUMNAS">!#REF!</definedName>
    <definedName name="AREA_COLUMNAS_2">#N/A</definedName>
    <definedName name="AREA_COLUMNAS_5">#N/A</definedName>
    <definedName name="AREA_COLUMNAS_9">#N/A</definedName>
    <definedName name="_xlnm.Extract" localSheetId="31">#REF!</definedName>
    <definedName name="_xlnm.Extract">!#REF!</definedName>
    <definedName name="AREA_DE_IMPRESI">#REF!</definedName>
    <definedName name="_xlnm.Print_Area" localSheetId="0">'CARÁTULA de QPS'!$B$1:$AS$47</definedName>
    <definedName name="_xlnm.Print_Area" localSheetId="2">QPS!$B$1:$V$288</definedName>
    <definedName name="_xlnm.Print_Area" localSheetId="31">'Registro Fot SEM'!$A$1:$O$129</definedName>
    <definedName name="_xlnm.Print_Area">!#REF!</definedName>
    <definedName name="Área_de_impresión_2" localSheetId="31">#REF!</definedName>
    <definedName name="Área_de_impresión_2">!#REF!</definedName>
    <definedName name="Area_Lote">#REF!</definedName>
    <definedName name="Area_mezzanine" localSheetId="31">#REF!</definedName>
    <definedName name="Area_mezzanine">!#REF!</definedName>
    <definedName name="Area_Name17" hidden="1">#REF!</definedName>
    <definedName name="Area_Name18" hidden="1">#REF!</definedName>
    <definedName name="Area_Name19" hidden="1">#REF!</definedName>
    <definedName name="Area_Name20" hidden="1">#REF!</definedName>
    <definedName name="Area_Name21" hidden="1">#REF!</definedName>
    <definedName name="Area_Name22" hidden="1">#REF!</definedName>
    <definedName name="Area_Name23" hidden="1">#REF!</definedName>
    <definedName name="Area_piso1" localSheetId="31">#REF!</definedName>
    <definedName name="Area_piso1">!#REF!</definedName>
    <definedName name="Area_piso2" localSheetId="31">#REF!</definedName>
    <definedName name="Area_piso2">!#REF!</definedName>
    <definedName name="Area_piso3" localSheetId="31">#REF!</definedName>
    <definedName name="Area_piso3">!#REF!</definedName>
    <definedName name="Área_Techada" localSheetId="31">#REF!</definedName>
    <definedName name="Área_Techada">!#REF!</definedName>
    <definedName name="Area_terreno" localSheetId="31">#REF!</definedName>
    <definedName name="Area_terreno">!#REF!</definedName>
    <definedName name="area_vendible">#REF!</definedName>
    <definedName name="area_via_metrop">#REF!</definedName>
    <definedName name="area_vias">#REF!</definedName>
    <definedName name="area1" localSheetId="31">#REF!</definedName>
    <definedName name="area1">!#REF!</definedName>
    <definedName name="area115">#REF!</definedName>
    <definedName name="area120">#REF!</definedName>
    <definedName name="Area124" localSheetId="31">#REF!</definedName>
    <definedName name="Area124">!#REF!</definedName>
    <definedName name="AREA125">#REF!</definedName>
    <definedName name="area130">#REF!</definedName>
    <definedName name="AREA2">#REF!</definedName>
    <definedName name="AREA2124" localSheetId="31">#REF!</definedName>
    <definedName name="AREA2124">!#REF!</definedName>
    <definedName name="AREA3">#REF!</definedName>
    <definedName name="area4">#REF!</definedName>
    <definedName name="AREAA2">#REF!</definedName>
    <definedName name="areabroad" localSheetId="31">#REF!</definedName>
    <definedName name="areabroad">!#REF!</definedName>
    <definedName name="areaC" localSheetId="31">#REF!</definedName>
    <definedName name="areaC">!#REF!</definedName>
    <definedName name="areacentral" localSheetId="31">#REF!</definedName>
    <definedName name="areacentral">!#REF!</definedName>
    <definedName name="AREAEC" localSheetId="31">#REF!</definedName>
    <definedName name="AREAEC">!#REF!</definedName>
    <definedName name="areaencentre" localSheetId="31">#REF!</definedName>
    <definedName name="areaencentre">!#REF!</definedName>
    <definedName name="areafins" localSheetId="31">#REF!</definedName>
    <definedName name="areafins">!#REF!</definedName>
    <definedName name="AreaHdr">#REF!</definedName>
    <definedName name="AreaL">#REF!</definedName>
    <definedName name="AreaLabel">#REF!</definedName>
    <definedName name="areaM" localSheetId="31">#REF!</definedName>
    <definedName name="areaM">!#REF!</definedName>
    <definedName name="AREANAME2">#REF!</definedName>
    <definedName name="areaname3">#REF!</definedName>
    <definedName name="AREANAME4">#REF!</definedName>
    <definedName name="AREANO2">#REF!</definedName>
    <definedName name="areano3">#REF!</definedName>
    <definedName name="AREANO4">#REF!</definedName>
    <definedName name="areapraga">#REF!</definedName>
    <definedName name="AREAS" localSheetId="31">#REF!</definedName>
    <definedName name="AREAS">!#REF!</definedName>
    <definedName name="AREAS_1">"#REF!"</definedName>
    <definedName name="AREAS_2">"#REF!"</definedName>
    <definedName name="AREAS_3">"#REF!"</definedName>
    <definedName name="AREAS_4">"#REF!"</definedName>
    <definedName name="Areas_RB_Fill">OFFSET(#REF!,0,0,MATCH(9.99999999999999E+307,#REF!),1)</definedName>
    <definedName name="Areas_RB_RockCut">OFFSET(#REF!,0,0,MATCH(9.99999999999999E+307,#REF!),1)</definedName>
    <definedName name="Areas_RB_SoilCut">OFFSET(#REF!,0,0,MATCH(9.99999999999999E+307,#REF!),1)</definedName>
    <definedName name="Areas_Rock_trimming">OFFSET(#REF!,0,0,MATCH(9.99999999999999E+307,#REF!),1)</definedName>
    <definedName name="Areas_SG0">OFFSET(#REF!,0,0,MATCH(9.99999999999999E+307,#REF!),1)</definedName>
    <definedName name="Areas_SG1">OFFSET(#REF!,0,0,MATCH(9.99999999999999E+307,#REF!),1)</definedName>
    <definedName name="Areas_SG2">OFFSET(#REF!,0,0,MATCH(9.99999999999999E+307,#REF!),1)</definedName>
    <definedName name="Areas_SG3">OFFSET(#REF!,0,0,MATCH(9.99999999999999E+307,#REF!),1)</definedName>
    <definedName name="Areas_SG4">OFFSET(#REF!,0,0,MATCH(9.99999999999999E+307,#REF!),1)</definedName>
    <definedName name="Areas_SG5">OFFSET(#REF!,0,0,MATCH(9.99999999999999E+307,#REF!),1)</definedName>
    <definedName name="Areas_SG6">OFFSET(#REF!,0,0,MATCH(9.99999999999999E+307,#REF!),1)</definedName>
    <definedName name="Areas_SG7">OFFSET(#REF!,0,0,MATCH(9.99999999999999E+307,#REF!),1)</definedName>
    <definedName name="areas2_1">NA()</definedName>
    <definedName name="areas2_2">NA()</definedName>
    <definedName name="AREASII">#REF!</definedName>
    <definedName name="AreasS">#REF!</definedName>
    <definedName name="areatop2" localSheetId="31">#REF!</definedName>
    <definedName name="areatop2">!#REF!</definedName>
    <definedName name="areawc2" localSheetId="31">#REF!</definedName>
    <definedName name="areawc2">!#REF!</definedName>
    <definedName name="areawc3" localSheetId="31">#REF!</definedName>
    <definedName name="areawc3">!#REF!</definedName>
    <definedName name="Arena" localSheetId="31">#REF!</definedName>
    <definedName name="Arena">!#REF!</definedName>
    <definedName name="arena1" localSheetId="31">#REF!</definedName>
    <definedName name="arena1">!#REF!</definedName>
    <definedName name="arena2" localSheetId="31">#REF!</definedName>
    <definedName name="arena2">!#REF!</definedName>
    <definedName name="ARENADO" localSheetId="31">#REF!</definedName>
    <definedName name="ARENADO">!#REF!</definedName>
    <definedName name="arenag">#REF!</definedName>
    <definedName name="AREQUIPA....">#REF!</definedName>
    <definedName name="ARES">#REF!</definedName>
    <definedName name="ARF1E">#REF!</definedName>
    <definedName name="ARF1N">#REF!</definedName>
    <definedName name="arg" localSheetId="37" hidden="1">#REF!</definedName>
    <definedName name="arg" localSheetId="36" hidden="1">#REF!</definedName>
    <definedName name="arg" hidden="1">#REF!</definedName>
    <definedName name="ARGENTINA">#REF!</definedName>
    <definedName name="Argentine__on_aurait___115_711_soit___125_281_et_remises_suppl_____4_875">#REF!</definedName>
    <definedName name="arhwegwer" localSheetId="35" hidden="1">{#N/A,#N/A,TRUE,"Basic";#N/A,#N/A,TRUE,"EXT-TABLE";#N/A,#N/A,TRUE,"STEEL";#N/A,#N/A,TRUE,"INT-Table";#N/A,#N/A,TRUE,"STEEL";#N/A,#N/A,TRUE,"Door"}</definedName>
    <definedName name="arhwegwer" localSheetId="37" hidden="1">{#N/A,#N/A,TRUE,"Basic";#N/A,#N/A,TRUE,"EXT-TABLE";#N/A,#N/A,TRUE,"STEEL";#N/A,#N/A,TRUE,"INT-Table";#N/A,#N/A,TRUE,"STEEL";#N/A,#N/A,TRUE,"Door"}</definedName>
    <definedName name="arhwegwer" localSheetId="36" hidden="1">{#N/A,#N/A,TRUE,"Basic";#N/A,#N/A,TRUE,"EXT-TABLE";#N/A,#N/A,TRUE,"STEEL";#N/A,#N/A,TRUE,"INT-Table";#N/A,#N/A,TRUE,"STEEL";#N/A,#N/A,TRUE,"Door"}</definedName>
    <definedName name="arhwegwer" localSheetId="33" hidden="1">{#N/A,#N/A,TRUE,"Basic";#N/A,#N/A,TRUE,"EXT-TABLE";#N/A,#N/A,TRUE,"STEEL";#N/A,#N/A,TRUE,"INT-Table";#N/A,#N/A,TRUE,"STEEL";#N/A,#N/A,TRUE,"Door"}</definedName>
    <definedName name="arhwegwer" localSheetId="34" hidden="1">{#N/A,#N/A,TRUE,"Basic";#N/A,#N/A,TRUE,"EXT-TABLE";#N/A,#N/A,TRUE,"STEEL";#N/A,#N/A,TRUE,"INT-Table";#N/A,#N/A,TRUE,"STEEL";#N/A,#N/A,TRUE,"Door"}</definedName>
    <definedName name="arhwegwer" localSheetId="31" hidden="1">{#N/A,#N/A,TRUE,"Basic";#N/A,#N/A,TRUE,"EXT-TABLE";#N/A,#N/A,TRUE,"STEEL";#N/A,#N/A,TRUE,"INT-Table";#N/A,#N/A,TRUE,"STEEL";#N/A,#N/A,TRUE,"Door"}</definedName>
    <definedName name="arhwegwer" hidden="1">{#N/A,#N/A,TRUE,"Basic";#N/A,#N/A,TRUE,"EXT-TABLE";#N/A,#N/A,TRUE,"STEEL";#N/A,#N/A,TRUE,"INT-Table";#N/A,#N/A,TRUE,"STEEL";#N/A,#N/A,TRUE,"Door"}</definedName>
    <definedName name="Arial">#REF!</definedName>
    <definedName name="arias">#REF!</definedName>
    <definedName name="ariel" localSheetId="35" hidden="1">{"CI+GG(BASE)",#N/A,FALSE,"CI+GG(BASE)";"GG",#N/A,FALSE,"CI+GG(BASE)";"CI",#N/A,FALSE,"CI+GG(BASE)"}</definedName>
    <definedName name="ariel" localSheetId="37" hidden="1">{"CI+GG(BASE)",#N/A,FALSE,"CI+GG(BASE)";"GG",#N/A,FALSE,"CI+GG(BASE)";"CI",#N/A,FALSE,"CI+GG(BASE)"}</definedName>
    <definedName name="ariel" localSheetId="36" hidden="1">{"CI+GG(BASE)",#N/A,FALSE,"CI+GG(BASE)";"GG",#N/A,FALSE,"CI+GG(BASE)";"CI",#N/A,FALSE,"CI+GG(BASE)"}</definedName>
    <definedName name="ariel" localSheetId="33" hidden="1">{"CI+GG(BASE)",#N/A,FALSE,"CI+GG(BASE)";"GG",#N/A,FALSE,"CI+GG(BASE)";"CI",#N/A,FALSE,"CI+GG(BASE)"}</definedName>
    <definedName name="ariel" localSheetId="34" hidden="1">{"CI+GG(BASE)",#N/A,FALSE,"CI+GG(BASE)";"GG",#N/A,FALSE,"CI+GG(BASE)";"CI",#N/A,FALSE,"CI+GG(BASE)"}</definedName>
    <definedName name="ariel" localSheetId="31" hidden="1">{"CI+GG(BASE)",#N/A,FALSE,"CI+GG(BASE)";"GG",#N/A,FALSE,"CI+GG(BASE)";"CI",#N/A,FALSE,"CI+GG(BASE)"}</definedName>
    <definedName name="ariel" hidden="1">{"CI+GG(BASE)",#N/A,FALSE,"CI+GG(BASE)";"GG",#N/A,FALSE,"CI+GG(BASE)";"CI",#N/A,FALSE,"CI+GG(BASE)"}</definedName>
    <definedName name="ARMADOS">#REF!</definedName>
    <definedName name="ARPASEVAN" localSheetId="35" hidden="1">{#N/A,#N/A,FALSE,"CCTV"}</definedName>
    <definedName name="ARPASEVAN" localSheetId="37" hidden="1">{#N/A,#N/A,FALSE,"CCTV"}</definedName>
    <definedName name="ARPASEVAN" localSheetId="36" hidden="1">{#N/A,#N/A,FALSE,"CCTV"}</definedName>
    <definedName name="ARPASEVAN" localSheetId="33" hidden="1">{#N/A,#N/A,FALSE,"CCTV"}</definedName>
    <definedName name="ARPASEVAN" localSheetId="34" hidden="1">{#N/A,#N/A,FALSE,"CCTV"}</definedName>
    <definedName name="ARPASEVAN" localSheetId="31" hidden="1">{#N/A,#N/A,FALSE,"CCTV"}</definedName>
    <definedName name="ARPASEVAN" hidden="1">{#N/A,#N/A,FALSE,"CCTV"}</definedName>
    <definedName name="array" localSheetId="31">#REF!</definedName>
    <definedName name="array">!#REF!</definedName>
    <definedName name="arrrrr" localSheetId="35" hidden="1">{#N/A,#N/A,FALSE,"GERAL";#N/A,#N/A,FALSE,"012-96";#N/A,#N/A,FALSE,"018-96";#N/A,#N/A,FALSE,"027-96";#N/A,#N/A,FALSE,"059-96";#N/A,#N/A,FALSE,"076-96";#N/A,#N/A,FALSE,"019-97";#N/A,#N/A,FALSE,"021-97";#N/A,#N/A,FALSE,"022-97";#N/A,#N/A,FALSE,"028-97"}</definedName>
    <definedName name="arrrrr" localSheetId="37" hidden="1">{#N/A,#N/A,FALSE,"GERAL";#N/A,#N/A,FALSE,"012-96";#N/A,#N/A,FALSE,"018-96";#N/A,#N/A,FALSE,"027-96";#N/A,#N/A,FALSE,"059-96";#N/A,#N/A,FALSE,"076-96";#N/A,#N/A,FALSE,"019-97";#N/A,#N/A,FALSE,"021-97";#N/A,#N/A,FALSE,"022-97";#N/A,#N/A,FALSE,"028-97"}</definedName>
    <definedName name="arrrrr" localSheetId="36" hidden="1">{#N/A,#N/A,FALSE,"GERAL";#N/A,#N/A,FALSE,"012-96";#N/A,#N/A,FALSE,"018-96";#N/A,#N/A,FALSE,"027-96";#N/A,#N/A,FALSE,"059-96";#N/A,#N/A,FALSE,"076-96";#N/A,#N/A,FALSE,"019-97";#N/A,#N/A,FALSE,"021-97";#N/A,#N/A,FALSE,"022-97";#N/A,#N/A,FALSE,"028-97"}</definedName>
    <definedName name="arrrrr" localSheetId="33" hidden="1">{#N/A,#N/A,FALSE,"GERAL";#N/A,#N/A,FALSE,"012-96";#N/A,#N/A,FALSE,"018-96";#N/A,#N/A,FALSE,"027-96";#N/A,#N/A,FALSE,"059-96";#N/A,#N/A,FALSE,"076-96";#N/A,#N/A,FALSE,"019-97";#N/A,#N/A,FALSE,"021-97";#N/A,#N/A,FALSE,"022-97";#N/A,#N/A,FALSE,"028-97"}</definedName>
    <definedName name="arrrrr" localSheetId="34" hidden="1">{#N/A,#N/A,FALSE,"GERAL";#N/A,#N/A,FALSE,"012-96";#N/A,#N/A,FALSE,"018-96";#N/A,#N/A,FALSE,"027-96";#N/A,#N/A,FALSE,"059-96";#N/A,#N/A,FALSE,"076-96";#N/A,#N/A,FALSE,"019-97";#N/A,#N/A,FALSE,"021-97";#N/A,#N/A,FALSE,"022-97";#N/A,#N/A,FALSE,"028-97"}</definedName>
    <definedName name="arrrrr" localSheetId="31" hidden="1">{#N/A,#N/A,FALSE,"GERAL";#N/A,#N/A,FALSE,"012-96";#N/A,#N/A,FALSE,"018-96";#N/A,#N/A,FALSE,"027-96";#N/A,#N/A,FALSE,"059-96";#N/A,#N/A,FALSE,"076-96";#N/A,#N/A,FALSE,"019-97";#N/A,#N/A,FALSE,"021-97";#N/A,#N/A,FALSE,"022-97";#N/A,#N/A,FALSE,"028-97"}</definedName>
    <definedName name="arrrrr" hidden="1">{#N/A,#N/A,FALSE,"GERAL";#N/A,#N/A,FALSE,"012-96";#N/A,#N/A,FALSE,"018-96";#N/A,#N/A,FALSE,"027-96";#N/A,#N/A,FALSE,"059-96";#N/A,#N/A,FALSE,"076-96";#N/A,#N/A,FALSE,"019-97";#N/A,#N/A,FALSE,"021-97";#N/A,#N/A,FALSE,"022-97";#N/A,#N/A,FALSE,"028-97"}</definedName>
    <definedName name="ART"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EFACTOS">#REF!</definedName>
    <definedName name="as"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s"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s"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s" localSheetId="31">#REF!</definedName>
    <definedName name="as">!#REF!</definedName>
    <definedName name="As_biax" localSheetId="31">#REF!</definedName>
    <definedName name="As_biax">!#REF!</definedName>
    <definedName name="As_ped_maxx" localSheetId="31">#REF!</definedName>
    <definedName name="As_ped_maxx">!#REF!</definedName>
    <definedName name="As_ped_maxz" localSheetId="31">#REF!</definedName>
    <definedName name="As_ped_maxz">!#REF!</definedName>
    <definedName name="AS2DocOpenMode" hidden="1">"AS2DocumentEdit"</definedName>
    <definedName name="AS2DocOpenMode_1" hidden="1">"AS2DocumentBrowse"</definedName>
    <definedName name="AS2HasNoAutoHeaderFooter" hidden="1">" "</definedName>
    <definedName name="AS2NamedRange" hidden="1">2</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as" hidden="1">{"Cost Summary",#N/A,FALSE,"B";"Cost Detail 1",#N/A,FALSE,"C";"Cost Detail 2",#N/A,FALSE,"C"}</definedName>
    <definedName name="asad" localSheetId="35" hidden="1">{#N/A,#N/A,FALSE,"str_title";#N/A,#N/A,FALSE,"SUM";#N/A,#N/A,FALSE,"Scope";#N/A,#N/A,FALSE,"PIE-Jn";#N/A,#N/A,FALSE,"PIE-Jn_Hz";#N/A,#N/A,FALSE,"Liq_Plan";#N/A,#N/A,FALSE,"S_Curve";#N/A,#N/A,FALSE,"Liq_Prof";#N/A,#N/A,FALSE,"Man_Pwr";#N/A,#N/A,FALSE,"Man_Prof"}</definedName>
    <definedName name="asad" localSheetId="37" hidden="1">{#N/A,#N/A,FALSE,"str_title";#N/A,#N/A,FALSE,"SUM";#N/A,#N/A,FALSE,"Scope";#N/A,#N/A,FALSE,"PIE-Jn";#N/A,#N/A,FALSE,"PIE-Jn_Hz";#N/A,#N/A,FALSE,"Liq_Plan";#N/A,#N/A,FALSE,"S_Curve";#N/A,#N/A,FALSE,"Liq_Prof";#N/A,#N/A,FALSE,"Man_Pwr";#N/A,#N/A,FALSE,"Man_Prof"}</definedName>
    <definedName name="asad" localSheetId="36" hidden="1">{#N/A,#N/A,FALSE,"str_title";#N/A,#N/A,FALSE,"SUM";#N/A,#N/A,FALSE,"Scope";#N/A,#N/A,FALSE,"PIE-Jn";#N/A,#N/A,FALSE,"PIE-Jn_Hz";#N/A,#N/A,FALSE,"Liq_Plan";#N/A,#N/A,FALSE,"S_Curve";#N/A,#N/A,FALSE,"Liq_Prof";#N/A,#N/A,FALSE,"Man_Pwr";#N/A,#N/A,FALSE,"Man_Prof"}</definedName>
    <definedName name="asad" localSheetId="33" hidden="1">{#N/A,#N/A,FALSE,"str_title";#N/A,#N/A,FALSE,"SUM";#N/A,#N/A,FALSE,"Scope";#N/A,#N/A,FALSE,"PIE-Jn";#N/A,#N/A,FALSE,"PIE-Jn_Hz";#N/A,#N/A,FALSE,"Liq_Plan";#N/A,#N/A,FALSE,"S_Curve";#N/A,#N/A,FALSE,"Liq_Prof";#N/A,#N/A,FALSE,"Man_Pwr";#N/A,#N/A,FALSE,"Man_Prof"}</definedName>
    <definedName name="asad" localSheetId="34" hidden="1">{#N/A,#N/A,FALSE,"str_title";#N/A,#N/A,FALSE,"SUM";#N/A,#N/A,FALSE,"Scope";#N/A,#N/A,FALSE,"PIE-Jn";#N/A,#N/A,FALSE,"PIE-Jn_Hz";#N/A,#N/A,FALSE,"Liq_Plan";#N/A,#N/A,FALSE,"S_Curve";#N/A,#N/A,FALSE,"Liq_Prof";#N/A,#N/A,FALSE,"Man_Pwr";#N/A,#N/A,FALSE,"Man_Prof"}</definedName>
    <definedName name="asad" localSheetId="31"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daa" localSheetId="35" hidden="1">{"CI+GG(BASE)",#N/A,FALSE,"CI+GG(BASE)";"GG",#N/A,FALSE,"CI+GG(BASE)";"CI",#N/A,FALSE,"CI+GG(BASE)"}</definedName>
    <definedName name="asadaa" localSheetId="37" hidden="1">{"CI+GG(BASE)",#N/A,FALSE,"CI+GG(BASE)";"GG",#N/A,FALSE,"CI+GG(BASE)";"CI",#N/A,FALSE,"CI+GG(BASE)"}</definedName>
    <definedName name="asadaa" localSheetId="36" hidden="1">{"CI+GG(BASE)",#N/A,FALSE,"CI+GG(BASE)";"GG",#N/A,FALSE,"CI+GG(BASE)";"CI",#N/A,FALSE,"CI+GG(BASE)"}</definedName>
    <definedName name="asadaa" localSheetId="33" hidden="1">{"CI+GG(BASE)",#N/A,FALSE,"CI+GG(BASE)";"GG",#N/A,FALSE,"CI+GG(BASE)";"CI",#N/A,FALSE,"CI+GG(BASE)"}</definedName>
    <definedName name="asadaa" localSheetId="34" hidden="1">{"CI+GG(BASE)",#N/A,FALSE,"CI+GG(BASE)";"GG",#N/A,FALSE,"CI+GG(BASE)";"CI",#N/A,FALSE,"CI+GG(BASE)"}</definedName>
    <definedName name="asadaa" localSheetId="31" hidden="1">{"CI+GG(BASE)",#N/A,FALSE,"CI+GG(BASE)";"GG",#N/A,FALSE,"CI+GG(BASE)";"CI",#N/A,FALSE,"CI+GG(BASE)"}</definedName>
    <definedName name="asadaa" hidden="1">{"CI+GG(BASE)",#N/A,FALSE,"CI+GG(BASE)";"GG",#N/A,FALSE,"CI+GG(BASE)";"CI",#N/A,FALSE,"CI+GG(BASE)"}</definedName>
    <definedName name="asads" localSheetId="31">#REF!</definedName>
    <definedName name="ASADS" hidden="1">#REF!</definedName>
    <definedName name="asas" localSheetId="35" hidden="1">{#N/A,#N/A,FALSE,"Costos_Elem_Hid";#N/A,#N/A,FALSE,"Costos_Elem_Hid";#N/A,#N/A,FALSE,"Costos_Elem_Hid"}</definedName>
    <definedName name="asas" localSheetId="37" hidden="1">{#N/A,#N/A,FALSE,"Costos_Elem_Hid";#N/A,#N/A,FALSE,"Costos_Elem_Hid";#N/A,#N/A,FALSE,"Costos_Elem_Hid"}</definedName>
    <definedName name="asas" localSheetId="36" hidden="1">{#N/A,#N/A,FALSE,"Costos_Elem_Hid";#N/A,#N/A,FALSE,"Costos_Elem_Hid";#N/A,#N/A,FALSE,"Costos_Elem_Hid"}</definedName>
    <definedName name="asas" localSheetId="33" hidden="1">{#N/A,#N/A,FALSE,"Costos_Elem_Hid";#N/A,#N/A,FALSE,"Costos_Elem_Hid";#N/A,#N/A,FALSE,"Costos_Elem_Hid"}</definedName>
    <definedName name="asas" localSheetId="34" hidden="1">{#N/A,#N/A,FALSE,"Costos_Elem_Hid";#N/A,#N/A,FALSE,"Costos_Elem_Hid";#N/A,#N/A,FALSE,"Costos_Elem_Hid"}</definedName>
    <definedName name="asas" localSheetId="31" hidden="1">{#N/A,#N/A,FALSE,"Costos_Elem_Hid";#N/A,#N/A,FALSE,"Costos_Elem_Hid";#N/A,#N/A,FALSE,"Costos_Elem_Hid"}</definedName>
    <definedName name="asas" hidden="1">{#N/A,#N/A,FALSE,"Costos_Elem_Hid";#N/A,#N/A,FALSE,"Costos_Elem_Hid";#N/A,#N/A,FALSE,"Costos_Elem_Hid"}</definedName>
    <definedName name="ASASA" localSheetId="35" hidden="1">{"DETALLE_1996",#N/A,FALSE,"flujo";"DETALLE_1997",#N/A,FALSE,"flujo";"GASTOS_INCURRIDOS_1996",#N/A,FALSE,"flujo";"GASTOS_PROGRAMADOS_PARA_1997",#N/A,FALSE,"flujo";#N/A,#N/A,FALSE,"comparat";#N/A,#N/A,FALSE,"costos";#N/A,#N/A,FALSE,"proyctrol"}</definedName>
    <definedName name="ASASA" localSheetId="37" hidden="1">{"DETALLE_1996",#N/A,FALSE,"flujo";"DETALLE_1997",#N/A,FALSE,"flujo";"GASTOS_INCURRIDOS_1996",#N/A,FALSE,"flujo";"GASTOS_PROGRAMADOS_PARA_1997",#N/A,FALSE,"flujo";#N/A,#N/A,FALSE,"comparat";#N/A,#N/A,FALSE,"costos";#N/A,#N/A,FALSE,"proyctrol"}</definedName>
    <definedName name="ASASA" localSheetId="36" hidden="1">{"DETALLE_1996",#N/A,FALSE,"flujo";"DETALLE_1997",#N/A,FALSE,"flujo";"GASTOS_INCURRIDOS_1996",#N/A,FALSE,"flujo";"GASTOS_PROGRAMADOS_PARA_1997",#N/A,FALSE,"flujo";#N/A,#N/A,FALSE,"comparat";#N/A,#N/A,FALSE,"costos";#N/A,#N/A,FALSE,"proyctrol"}</definedName>
    <definedName name="ASASA" localSheetId="33" hidden="1">{"DETALLE_1996",#N/A,FALSE,"flujo";"DETALLE_1997",#N/A,FALSE,"flujo";"GASTOS_INCURRIDOS_1996",#N/A,FALSE,"flujo";"GASTOS_PROGRAMADOS_PARA_1997",#N/A,FALSE,"flujo";#N/A,#N/A,FALSE,"comparat";#N/A,#N/A,FALSE,"costos";#N/A,#N/A,FALSE,"proyctrol"}</definedName>
    <definedName name="ASASA" localSheetId="34" hidden="1">{"DETALLE_1996",#N/A,FALSE,"flujo";"DETALLE_1997",#N/A,FALSE,"flujo";"GASTOS_INCURRIDOS_1996",#N/A,FALSE,"flujo";"GASTOS_PROGRAMADOS_PARA_1997",#N/A,FALSE,"flujo";#N/A,#N/A,FALSE,"comparat";#N/A,#N/A,FALSE,"costos";#N/A,#N/A,FALSE,"proyctrol"}</definedName>
    <definedName name="ASASA" localSheetId="31" hidden="1">{"DETALLE_1996",#N/A,FALSE,"flujo";"DETALLE_1997",#N/A,FALSE,"flujo";"GASTOS_INCURRIDOS_1996",#N/A,FALSE,"flujo";"GASTOS_PROGRAMADOS_PARA_1997",#N/A,FALSE,"flujo";#N/A,#N/A,FALSE,"comparat";#N/A,#N/A,FALSE,"costos";#N/A,#N/A,FALSE,"proyctrol"}</definedName>
    <definedName name="ASASA" hidden="1">{"DETALLE_1996",#N/A,FALSE,"flujo";"DETALLE_1997",#N/A,FALSE,"flujo";"GASTOS_INCURRIDOS_1996",#N/A,FALSE,"flujo";"GASTOS_PROGRAMADOS_PARA_1997",#N/A,FALSE,"flujo";#N/A,#N/A,FALSE,"comparat";#N/A,#N/A,FALSE,"costos";#N/A,#N/A,FALSE,"proyctrol"}</definedName>
    <definedName name="asasas" localSheetId="35" hidden="1">{"Sin detalle",#N/A,FALSE,"Flujo (redondeado)"}</definedName>
    <definedName name="asasas" localSheetId="37" hidden="1">{"Sin detalle",#N/A,FALSE,"Flujo (redondeado)"}</definedName>
    <definedName name="asasas" localSheetId="36" hidden="1">{"Sin detalle",#N/A,FALSE,"Flujo (redondeado)"}</definedName>
    <definedName name="asasas" localSheetId="33" hidden="1">{"Sin detalle",#N/A,FALSE,"Flujo (redondeado)"}</definedName>
    <definedName name="asasas" localSheetId="34" hidden="1">{"Sin detalle",#N/A,FALSE,"Flujo (redondeado)"}</definedName>
    <definedName name="asasas" localSheetId="31" hidden="1">{"Sin detalle",#N/A,FALSE,"Flujo (redondeado)"}</definedName>
    <definedName name="asasas" hidden="1">{"Sin detalle",#N/A,FALSE,"Flujo (redondeado)"}</definedName>
    <definedName name="asasas_1" localSheetId="35" hidden="1">{"Sin detalle",#N/A,FALSE,"Flujo (redondeado)"}</definedName>
    <definedName name="asasas_1" localSheetId="37" hidden="1">{"Sin detalle",#N/A,FALSE,"Flujo (redondeado)"}</definedName>
    <definedName name="asasas_1" localSheetId="36" hidden="1">{"Sin detalle",#N/A,FALSE,"Flujo (redondeado)"}</definedName>
    <definedName name="asasas_1" localSheetId="33" hidden="1">{"Sin detalle",#N/A,FALSE,"Flujo (redondeado)"}</definedName>
    <definedName name="asasas_1" localSheetId="34" hidden="1">{"Sin detalle",#N/A,FALSE,"Flujo (redondeado)"}</definedName>
    <definedName name="asasas_1" localSheetId="31" hidden="1">{"Sin detalle",#N/A,FALSE,"Flujo (redondeado)"}</definedName>
    <definedName name="asasas_1" hidden="1">{"Sin detalle",#N/A,FALSE,"Flujo (redondeado)"}</definedName>
    <definedName name="asasasa">#REF!</definedName>
    <definedName name="ASASASAS" localSheetId="35" hidden="1">{"DETALLE_1996",#N/A,FALSE,"flujo";"DETALLE_1997",#N/A,FALSE,"flujo";"GASTOS_INCURRIDOS_1996",#N/A,FALSE,"flujo";"GASTOS_PROGRAMADOS_PARA_1997",#N/A,FALSE,"flujo";#N/A,#N/A,FALSE,"comparat";#N/A,#N/A,FALSE,"costos";#N/A,#N/A,FALSE,"proyctrol"}</definedName>
    <definedName name="ASASASAS" localSheetId="37" hidden="1">{"DETALLE_1996",#N/A,FALSE,"flujo";"DETALLE_1997",#N/A,FALSE,"flujo";"GASTOS_INCURRIDOS_1996",#N/A,FALSE,"flujo";"GASTOS_PROGRAMADOS_PARA_1997",#N/A,FALSE,"flujo";#N/A,#N/A,FALSE,"comparat";#N/A,#N/A,FALSE,"costos";#N/A,#N/A,FALSE,"proyctrol"}</definedName>
    <definedName name="ASASASAS" localSheetId="36" hidden="1">{"DETALLE_1996",#N/A,FALSE,"flujo";"DETALLE_1997",#N/A,FALSE,"flujo";"GASTOS_INCURRIDOS_1996",#N/A,FALSE,"flujo";"GASTOS_PROGRAMADOS_PARA_1997",#N/A,FALSE,"flujo";#N/A,#N/A,FALSE,"comparat";#N/A,#N/A,FALSE,"costos";#N/A,#N/A,FALSE,"proyctrol"}</definedName>
    <definedName name="ASASASAS" localSheetId="33" hidden="1">{"DETALLE_1996",#N/A,FALSE,"flujo";"DETALLE_1997",#N/A,FALSE,"flujo";"GASTOS_INCURRIDOS_1996",#N/A,FALSE,"flujo";"GASTOS_PROGRAMADOS_PARA_1997",#N/A,FALSE,"flujo";#N/A,#N/A,FALSE,"comparat";#N/A,#N/A,FALSE,"costos";#N/A,#N/A,FALSE,"proyctrol"}</definedName>
    <definedName name="ASASASAS" localSheetId="34" hidden="1">{"DETALLE_1996",#N/A,FALSE,"flujo";"DETALLE_1997",#N/A,FALSE,"flujo";"GASTOS_INCURRIDOS_1996",#N/A,FALSE,"flujo";"GASTOS_PROGRAMADOS_PARA_1997",#N/A,FALSE,"flujo";#N/A,#N/A,FALSE,"comparat";#N/A,#N/A,FALSE,"costos";#N/A,#N/A,FALSE,"proyctrol"}</definedName>
    <definedName name="ASASASAS" localSheetId="31" hidden="1">{"DETALLE_1996",#N/A,FALSE,"flujo";"DETALLE_1997",#N/A,FALSE,"flujo";"GASTOS_INCURRIDOS_1996",#N/A,FALSE,"flujo";"GASTOS_PROGRAMADOS_PARA_1997",#N/A,FALSE,"flujo";#N/A,#N/A,FALSE,"comparat";#N/A,#N/A,FALSE,"costos";#N/A,#N/A,FALSE,"proyctrol"}</definedName>
    <definedName name="ASASASAS" hidden="1">{"DETALLE_1996",#N/A,FALSE,"flujo";"DETALLE_1997",#N/A,FALSE,"flujo";"GASTOS_INCURRIDOS_1996",#N/A,FALSE,"flujo";"GASTOS_PROGRAMADOS_PARA_1997",#N/A,FALSE,"flujo";#N/A,#N/A,FALSE,"comparat";#N/A,#N/A,FALSE,"costos";#N/A,#N/A,FALSE,"proyctrol"}</definedName>
    <definedName name="asasdads" localSheetId="35" hidden="1">{#N/A,#N/A,FALSE,"summary";#N/A,#N/A,FALSE,"SumGraph"}</definedName>
    <definedName name="asasdads" localSheetId="37" hidden="1">{#N/A,#N/A,FALSE,"summary";#N/A,#N/A,FALSE,"SumGraph"}</definedName>
    <definedName name="asasdads" localSheetId="36" hidden="1">{#N/A,#N/A,FALSE,"summary";#N/A,#N/A,FALSE,"SumGraph"}</definedName>
    <definedName name="asasdads" localSheetId="33" hidden="1">{#N/A,#N/A,FALSE,"summary";#N/A,#N/A,FALSE,"SumGraph"}</definedName>
    <definedName name="asasdads" localSheetId="34" hidden="1">{#N/A,#N/A,FALSE,"summary";#N/A,#N/A,FALSE,"SumGraph"}</definedName>
    <definedName name="asasdads" localSheetId="31" hidden="1">{#N/A,#N/A,FALSE,"summary";#N/A,#N/A,FALSE,"SumGraph"}</definedName>
    <definedName name="asasdads" hidden="1">{#N/A,#N/A,FALSE,"summary";#N/A,#N/A,FALSE,"SumGraph"}</definedName>
    <definedName name="asc">#REF!</definedName>
    <definedName name="ascc" localSheetId="35" hidden="1">{#N/A,#N/A,TRUE,"Est. de Fact.";#N/A,#N/A,TRUE,"Capitulo 19";#N/A,#N/A,TRUE,"Proyecto P855"}</definedName>
    <definedName name="ascc" localSheetId="37" hidden="1">{#N/A,#N/A,TRUE,"Est. de Fact.";#N/A,#N/A,TRUE,"Capitulo 19";#N/A,#N/A,TRUE,"Proyecto P855"}</definedName>
    <definedName name="ascc" localSheetId="36" hidden="1">{#N/A,#N/A,TRUE,"Est. de Fact.";#N/A,#N/A,TRUE,"Capitulo 19";#N/A,#N/A,TRUE,"Proyecto P855"}</definedName>
    <definedName name="ascc" localSheetId="33" hidden="1">{#N/A,#N/A,TRUE,"Est. de Fact.";#N/A,#N/A,TRUE,"Capitulo 19";#N/A,#N/A,TRUE,"Proyecto P855"}</definedName>
    <definedName name="ascc" localSheetId="34" hidden="1">{#N/A,#N/A,TRUE,"Est. de Fact.";#N/A,#N/A,TRUE,"Capitulo 19";#N/A,#N/A,TRUE,"Proyecto P855"}</definedName>
    <definedName name="ascc" localSheetId="31" hidden="1">{#N/A,#N/A,TRUE,"Est. de Fact.";#N/A,#N/A,TRUE,"Capitulo 19";#N/A,#N/A,TRUE,"Proyecto P855"}</definedName>
    <definedName name="ascc" hidden="1">{#N/A,#N/A,TRUE,"Est. de Fact.";#N/A,#N/A,TRUE,"Capitulo 19";#N/A,#N/A,TRUE,"Proyecto P855"}</definedName>
    <definedName name="ascdssad" localSheetId="35" hidden="1">{#N/A,#N/A,TRUE,"Resumen";#N/A,#N/A,TRUE,"Global";#N/A,#N/A,TRUE,"Agropecuario";#N/A,#N/A,TRUE,"Pesca";#N/A,#N/A,TRUE,"Minería";#N/A,#N/A,TRUE,"Elect. y Agua";#N/A,#N/A,TRUE,"Manufactura";#N/A,#N/A,TRUE,"Construcción";#N/A,#N/A,TRUE,"Comercio";#N/A,#N/A,TRUE,"Otros"}</definedName>
    <definedName name="ascdssad" localSheetId="37" hidden="1">{#N/A,#N/A,TRUE,"Resumen";#N/A,#N/A,TRUE,"Global";#N/A,#N/A,TRUE,"Agropecuario";#N/A,#N/A,TRUE,"Pesca";#N/A,#N/A,TRUE,"Minería";#N/A,#N/A,TRUE,"Elect. y Agua";#N/A,#N/A,TRUE,"Manufactura";#N/A,#N/A,TRUE,"Construcción";#N/A,#N/A,TRUE,"Comercio";#N/A,#N/A,TRUE,"Otros"}</definedName>
    <definedName name="ascdssad" localSheetId="36" hidden="1">{#N/A,#N/A,TRUE,"Resumen";#N/A,#N/A,TRUE,"Global";#N/A,#N/A,TRUE,"Agropecuario";#N/A,#N/A,TRUE,"Pesca";#N/A,#N/A,TRUE,"Minería";#N/A,#N/A,TRUE,"Elect. y Agua";#N/A,#N/A,TRUE,"Manufactura";#N/A,#N/A,TRUE,"Construcción";#N/A,#N/A,TRUE,"Comercio";#N/A,#N/A,TRUE,"Otros"}</definedName>
    <definedName name="ascdssad" localSheetId="33" hidden="1">{#N/A,#N/A,TRUE,"Resumen";#N/A,#N/A,TRUE,"Global";#N/A,#N/A,TRUE,"Agropecuario";#N/A,#N/A,TRUE,"Pesca";#N/A,#N/A,TRUE,"Minería";#N/A,#N/A,TRUE,"Elect. y Agua";#N/A,#N/A,TRUE,"Manufactura";#N/A,#N/A,TRUE,"Construcción";#N/A,#N/A,TRUE,"Comercio";#N/A,#N/A,TRUE,"Otros"}</definedName>
    <definedName name="ascdssad" localSheetId="34" hidden="1">{#N/A,#N/A,TRUE,"Resumen";#N/A,#N/A,TRUE,"Global";#N/A,#N/A,TRUE,"Agropecuario";#N/A,#N/A,TRUE,"Pesca";#N/A,#N/A,TRUE,"Minería";#N/A,#N/A,TRUE,"Elect. y Agua";#N/A,#N/A,TRUE,"Manufactura";#N/A,#N/A,TRUE,"Construcción";#N/A,#N/A,TRUE,"Comercio";#N/A,#N/A,TRUE,"Otros"}</definedName>
    <definedName name="ascdssad" localSheetId="31" hidden="1">{#N/A,#N/A,TRUE,"Resumen";#N/A,#N/A,TRUE,"Global";#N/A,#N/A,TRUE,"Agropecuario";#N/A,#N/A,TRUE,"Pesca";#N/A,#N/A,TRUE,"Minería";#N/A,#N/A,TRUE,"Elect. y Agua";#N/A,#N/A,TRUE,"Manufactura";#N/A,#N/A,TRUE,"Construcción";#N/A,#N/A,TRUE,"Comercio";#N/A,#N/A,TRUE,"Otros"}</definedName>
    <definedName name="ascdssad" hidden="1">{#N/A,#N/A,TRUE,"Resumen";#N/A,#N/A,TRUE,"Global";#N/A,#N/A,TRUE,"Agropecuario";#N/A,#N/A,TRUE,"Pesca";#N/A,#N/A,TRUE,"Minería";#N/A,#N/A,TRUE,"Elect. y Agua";#N/A,#N/A,TRUE,"Manufactura";#N/A,#N/A,TRUE,"Construcción";#N/A,#N/A,TRUE,"Comercio";#N/A,#N/A,TRUE,"Otros"}</definedName>
    <definedName name="asch" localSheetId="35"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asch" localSheetId="37"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asch" localSheetId="36"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asch" localSheetId="33"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asch" localSheetId="34"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asch" localSheetId="31"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asch"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ASD" localSheetId="35" hidden="1">{#N/A,#N/A,FALSE,"COVER";#N/A,#N/A,FALSE,"RECAP";#N/A,#N/A,FALSE,"SANTA BARBARA NONMANUAL";#N/A,#N/A,FALSE,"CEQUIP";#N/A,#N/A,FALSE,"WRATE";#N/A,#N/A,FALSE,"INDIRECT";#N/A,#N/A,FALSE,"TRAIN";#N/A,#N/A,FALSE,"MANLOADED SCHEDULE"}</definedName>
    <definedName name="ASD" localSheetId="37" hidden="1">{#N/A,#N/A,FALSE,"COVER";#N/A,#N/A,FALSE,"RECAP";#N/A,#N/A,FALSE,"SANTA BARBARA NONMANUAL";#N/A,#N/A,FALSE,"CEQUIP";#N/A,#N/A,FALSE,"WRATE";#N/A,#N/A,FALSE,"INDIRECT";#N/A,#N/A,FALSE,"TRAIN";#N/A,#N/A,FALSE,"MANLOADED SCHEDULE"}</definedName>
    <definedName name="ASD" localSheetId="36" hidden="1">{#N/A,#N/A,FALSE,"COVER";#N/A,#N/A,FALSE,"RECAP";#N/A,#N/A,FALSE,"SANTA BARBARA NONMANUAL";#N/A,#N/A,FALSE,"CEQUIP";#N/A,#N/A,FALSE,"WRATE";#N/A,#N/A,FALSE,"INDIRECT";#N/A,#N/A,FALSE,"TRAIN";#N/A,#N/A,FALSE,"MANLOADED SCHEDULE"}</definedName>
    <definedName name="ASD" localSheetId="30" hidden="1">{#N/A,#N/A,FALSE,"masez (10)";#N/A,#N/A,FALSE,"masez (7)";#N/A,#N/A,FALSE,"masez (6)";#N/A,#N/A,FALSE,"masez (5)";#N/A,#N/A,FALSE,"masez (4)";#N/A,#N/A,FALSE,"masez (3)";#N/A,#N/A,FALSE,"masez (2)";#N/A,#N/A,FALSE,"GME";#N/A,#N/A,FALSE,"masez"}</definedName>
    <definedName name="ASD" localSheetId="33" hidden="1">{#N/A,#N/A,FALSE,"COVER";#N/A,#N/A,FALSE,"RECAP";#N/A,#N/A,FALSE,"SANTA BARBARA NONMANUAL";#N/A,#N/A,FALSE,"CEQUIP";#N/A,#N/A,FALSE,"WRATE";#N/A,#N/A,FALSE,"INDIRECT";#N/A,#N/A,FALSE,"TRAIN";#N/A,#N/A,FALSE,"MANLOADED SCHEDULE"}</definedName>
    <definedName name="ASD" localSheetId="34" hidden="1">{#N/A,#N/A,FALSE,"COVER";#N/A,#N/A,FALSE,"RECAP";#N/A,#N/A,FALSE,"SANTA BARBARA NONMANUAL";#N/A,#N/A,FALSE,"CEQUIP";#N/A,#N/A,FALSE,"WRATE";#N/A,#N/A,FALSE,"INDIRECT";#N/A,#N/A,FALSE,"TRAIN";#N/A,#N/A,FALSE,"MANLOADED SCHEDULE"}</definedName>
    <definedName name="asd" localSheetId="31">#REF!</definedName>
    <definedName name="ASD" localSheetId="29" hidden="1">{#N/A,#N/A,FALSE,"masez (10)";#N/A,#N/A,FALSE,"masez (7)";#N/A,#N/A,FALSE,"masez (6)";#N/A,#N/A,FALSE,"masez (5)";#N/A,#N/A,FALSE,"masez (4)";#N/A,#N/A,FALSE,"masez (3)";#N/A,#N/A,FALSE,"masez (2)";#N/A,#N/A,FALSE,"GME";#N/A,#N/A,FALSE,"masez"}</definedName>
    <definedName name="ASD" hidden="1">{#N/A,#N/A,FALSE,"masez (10)";#N/A,#N/A,FALSE,"masez (7)";#N/A,#N/A,FALSE,"masez (6)";#N/A,#N/A,FALSE,"masez (5)";#N/A,#N/A,FALSE,"masez (4)";#N/A,#N/A,FALSE,"masez (3)";#N/A,#N/A,FALSE,"masez (2)";#N/A,#N/A,FALSE,"GME";#N/A,#N/A,FALSE,"masez"}</definedName>
    <definedName name="asda" localSheetId="31">#REF!</definedName>
    <definedName name="asda">!#REF!</definedName>
    <definedName name="asdad" localSheetId="35" hidden="1">{#N/A,#N/A,FALSE,"Aging Summary";#N/A,#N/A,FALSE,"Ratio Analysis";#N/A,#N/A,FALSE,"Test 120 Day Accts";#N/A,#N/A,FALSE,"Tickmarks"}</definedName>
    <definedName name="asdad" localSheetId="37" hidden="1">{#N/A,#N/A,FALSE,"Aging Summary";#N/A,#N/A,FALSE,"Ratio Analysis";#N/A,#N/A,FALSE,"Test 120 Day Accts";#N/A,#N/A,FALSE,"Tickmarks"}</definedName>
    <definedName name="asdad" localSheetId="36" hidden="1">{#N/A,#N/A,FALSE,"Aging Summary";#N/A,#N/A,FALSE,"Ratio Analysis";#N/A,#N/A,FALSE,"Test 120 Day Accts";#N/A,#N/A,FALSE,"Tickmarks"}</definedName>
    <definedName name="asdad" localSheetId="33" hidden="1">{#N/A,#N/A,FALSE,"Aging Summary";#N/A,#N/A,FALSE,"Ratio Analysis";#N/A,#N/A,FALSE,"Test 120 Day Accts";#N/A,#N/A,FALSE,"Tickmarks"}</definedName>
    <definedName name="asdad" localSheetId="34" hidden="1">{#N/A,#N/A,FALSE,"Aging Summary";#N/A,#N/A,FALSE,"Ratio Analysis";#N/A,#N/A,FALSE,"Test 120 Day Accts";#N/A,#N/A,FALSE,"Tickmarks"}</definedName>
    <definedName name="asdad" localSheetId="31" hidden="1">#REF!</definedName>
    <definedName name="asdad" hidden="1">#REF!</definedName>
    <definedName name="asdaqsd" localSheetId="35" hidden="1">{#N/A,#N/A,FALSE,"Aging Summary";#N/A,#N/A,FALSE,"Ratio Analysis";#N/A,#N/A,FALSE,"Test 120 Day Accts";#N/A,#N/A,FALSE,"Tickmarks"}</definedName>
    <definedName name="asdaqsd" localSheetId="37" hidden="1">{#N/A,#N/A,FALSE,"Aging Summary";#N/A,#N/A,FALSE,"Ratio Analysis";#N/A,#N/A,FALSE,"Test 120 Day Accts";#N/A,#N/A,FALSE,"Tickmarks"}</definedName>
    <definedName name="asdaqsd" localSheetId="36" hidden="1">{#N/A,#N/A,FALSE,"Aging Summary";#N/A,#N/A,FALSE,"Ratio Analysis";#N/A,#N/A,FALSE,"Test 120 Day Accts";#N/A,#N/A,FALSE,"Tickmarks"}</definedName>
    <definedName name="asdaqsd" localSheetId="33" hidden="1">{#N/A,#N/A,FALSE,"Aging Summary";#N/A,#N/A,FALSE,"Ratio Analysis";#N/A,#N/A,FALSE,"Test 120 Day Accts";#N/A,#N/A,FALSE,"Tickmarks"}</definedName>
    <definedName name="asdaqsd" localSheetId="34" hidden="1">{#N/A,#N/A,FALSE,"Aging Summary";#N/A,#N/A,FALSE,"Ratio Analysis";#N/A,#N/A,FALSE,"Test 120 Day Accts";#N/A,#N/A,FALSE,"Tickmarks"}</definedName>
    <definedName name="asdaqsd" localSheetId="31" hidden="1">{#N/A,#N/A,FALSE,"Aging Summary";#N/A,#N/A,FALSE,"Ratio Analysis";#N/A,#N/A,FALSE,"Test 120 Day Accts";#N/A,#N/A,FALSE,"Tickmarks"}</definedName>
    <definedName name="asdaqsd" hidden="1">{#N/A,#N/A,FALSE,"Aging Summary";#N/A,#N/A,FALSE,"Ratio Analysis";#N/A,#N/A,FALSE,"Test 120 Day Accts";#N/A,#N/A,FALSE,"Tickmarks"}</definedName>
    <definedName name="asdarqweqasd" localSheetId="35" hidden="1">{#N/A,#N/A,FALSE,"masez (10)";#N/A,#N/A,FALSE,"masez (7)";#N/A,#N/A,FALSE,"masez (6)";#N/A,#N/A,FALSE,"masez (5)";#N/A,#N/A,FALSE,"masez (4)";#N/A,#N/A,FALSE,"masez (3)";#N/A,#N/A,FALSE,"masez (2)";#N/A,#N/A,FALSE,"GME";#N/A,#N/A,FALSE,"masez"}</definedName>
    <definedName name="asdarqweqasd" localSheetId="37" hidden="1">{#N/A,#N/A,FALSE,"masez (10)";#N/A,#N/A,FALSE,"masez (7)";#N/A,#N/A,FALSE,"masez (6)";#N/A,#N/A,FALSE,"masez (5)";#N/A,#N/A,FALSE,"masez (4)";#N/A,#N/A,FALSE,"masez (3)";#N/A,#N/A,FALSE,"masez (2)";#N/A,#N/A,FALSE,"GME";#N/A,#N/A,FALSE,"masez"}</definedName>
    <definedName name="asdarqweqasd" localSheetId="36" hidden="1">{#N/A,#N/A,FALSE,"masez (10)";#N/A,#N/A,FALSE,"masez (7)";#N/A,#N/A,FALSE,"masez (6)";#N/A,#N/A,FALSE,"masez (5)";#N/A,#N/A,FALSE,"masez (4)";#N/A,#N/A,FALSE,"masez (3)";#N/A,#N/A,FALSE,"masez (2)";#N/A,#N/A,FALSE,"GME";#N/A,#N/A,FALSE,"masez"}</definedName>
    <definedName name="asdarqweqasd" localSheetId="33" hidden="1">{#N/A,#N/A,FALSE,"masez (10)";#N/A,#N/A,FALSE,"masez (7)";#N/A,#N/A,FALSE,"masez (6)";#N/A,#N/A,FALSE,"masez (5)";#N/A,#N/A,FALSE,"masez (4)";#N/A,#N/A,FALSE,"masez (3)";#N/A,#N/A,FALSE,"masez (2)";#N/A,#N/A,FALSE,"GME";#N/A,#N/A,FALSE,"masez"}</definedName>
    <definedName name="asdarqweqasd" localSheetId="34" hidden="1">{#N/A,#N/A,FALSE,"masez (10)";#N/A,#N/A,FALSE,"masez (7)";#N/A,#N/A,FALSE,"masez (6)";#N/A,#N/A,FALSE,"masez (5)";#N/A,#N/A,FALSE,"masez (4)";#N/A,#N/A,FALSE,"masez (3)";#N/A,#N/A,FALSE,"masez (2)";#N/A,#N/A,FALSE,"GME";#N/A,#N/A,FALSE,"masez"}</definedName>
    <definedName name="asdarqweqasd" localSheetId="31" hidden="1">{#N/A,#N/A,FALSE,"masez (10)";#N/A,#N/A,FALSE,"masez (7)";#N/A,#N/A,FALSE,"masez (6)";#N/A,#N/A,FALSE,"masez (5)";#N/A,#N/A,FALSE,"masez (4)";#N/A,#N/A,FALSE,"masez (3)";#N/A,#N/A,FALSE,"masez (2)";#N/A,#N/A,FALSE,"GME";#N/A,#N/A,FALSE,"masez"}</definedName>
    <definedName name="asdarqweqasd" hidden="1">{#N/A,#N/A,FALSE,"masez (10)";#N/A,#N/A,FALSE,"masez (7)";#N/A,#N/A,FALSE,"masez (6)";#N/A,#N/A,FALSE,"masez (5)";#N/A,#N/A,FALSE,"masez (4)";#N/A,#N/A,FALSE,"masez (3)";#N/A,#N/A,FALSE,"masez (2)";#N/A,#N/A,FALSE,"GME";#N/A,#N/A,FALSE,"masez"}</definedName>
    <definedName name="asdas" localSheetId="35" hidden="1">{#N/A,#N/A,FALSE,"subcontract"}</definedName>
    <definedName name="asdas" localSheetId="37" hidden="1">{#N/A,#N/A,FALSE,"subcontract"}</definedName>
    <definedName name="asdas" localSheetId="36" hidden="1">{#N/A,#N/A,FALSE,"subcontract"}</definedName>
    <definedName name="asdas" localSheetId="33" hidden="1">{#N/A,#N/A,FALSE,"subcontract"}</definedName>
    <definedName name="asdas" localSheetId="34" hidden="1">{#N/A,#N/A,FALSE,"subcontract"}</definedName>
    <definedName name="asdas" localSheetId="31">#REF!</definedName>
    <definedName name="asdas" hidden="1">{#N/A,#N/A,FALSE,"subcontract"}</definedName>
    <definedName name="asdasas" localSheetId="31" hidden="1">#REF!</definedName>
    <definedName name="asdasas" hidden="1">#REF!</definedName>
    <definedName name="asdasd" localSheetId="35" hidden="1">{"Sin detalle",#N/A,FALSE,"Flujo (redondeado)";"Detallado",#N/A,FALSE,"Flujo (redondeado)"}</definedName>
    <definedName name="asdasd" localSheetId="37" hidden="1">{"Sin detalle",#N/A,FALSE,"Flujo (redondeado)";"Detallado",#N/A,FALSE,"Flujo (redondeado)"}</definedName>
    <definedName name="asdasd" localSheetId="36" hidden="1">{"Sin detalle",#N/A,FALSE,"Flujo (redondeado)";"Detallado",#N/A,FALSE,"Flujo (redondeado)"}</definedName>
    <definedName name="asdasd" localSheetId="33" hidden="1">{"Sin detalle",#N/A,FALSE,"Flujo (redondeado)";"Detallado",#N/A,FALSE,"Flujo (redondeado)"}</definedName>
    <definedName name="asdasd" localSheetId="34" hidden="1">{"Sin detalle",#N/A,FALSE,"Flujo (redondeado)";"Detallado",#N/A,FALSE,"Flujo (redondeado)"}</definedName>
    <definedName name="asdasd" localSheetId="31" hidden="1">{"Sin detalle",#N/A,FALSE,"Flujo (redondeado)";"Detallado",#N/A,FALSE,"Flujo (redondeado)"}</definedName>
    <definedName name="ASDASD">#REF!</definedName>
    <definedName name="asdasda">#REF!</definedName>
    <definedName name="asdasdadas" localSheetId="35" hidden="1">{#N/A,#N/A,FALSE,"masez (10)";#N/A,#N/A,FALSE,"masez (7)";#N/A,#N/A,FALSE,"masez (6)";#N/A,#N/A,FALSE,"masez (5)";#N/A,#N/A,FALSE,"masez (4)";#N/A,#N/A,FALSE,"masez (3)";#N/A,#N/A,FALSE,"masez (2)";#N/A,#N/A,FALSE,"GME";#N/A,#N/A,FALSE,"masez"}</definedName>
    <definedName name="asdasdadas" localSheetId="37" hidden="1">{#N/A,#N/A,FALSE,"masez (10)";#N/A,#N/A,FALSE,"masez (7)";#N/A,#N/A,FALSE,"masez (6)";#N/A,#N/A,FALSE,"masez (5)";#N/A,#N/A,FALSE,"masez (4)";#N/A,#N/A,FALSE,"masez (3)";#N/A,#N/A,FALSE,"masez (2)";#N/A,#N/A,FALSE,"GME";#N/A,#N/A,FALSE,"masez"}</definedName>
    <definedName name="asdasdadas" localSheetId="36" hidden="1">{#N/A,#N/A,FALSE,"masez (10)";#N/A,#N/A,FALSE,"masez (7)";#N/A,#N/A,FALSE,"masez (6)";#N/A,#N/A,FALSE,"masez (5)";#N/A,#N/A,FALSE,"masez (4)";#N/A,#N/A,FALSE,"masez (3)";#N/A,#N/A,FALSE,"masez (2)";#N/A,#N/A,FALSE,"GME";#N/A,#N/A,FALSE,"masez"}</definedName>
    <definedName name="asdasdadas" localSheetId="33" hidden="1">{#N/A,#N/A,FALSE,"masez (10)";#N/A,#N/A,FALSE,"masez (7)";#N/A,#N/A,FALSE,"masez (6)";#N/A,#N/A,FALSE,"masez (5)";#N/A,#N/A,FALSE,"masez (4)";#N/A,#N/A,FALSE,"masez (3)";#N/A,#N/A,FALSE,"masez (2)";#N/A,#N/A,FALSE,"GME";#N/A,#N/A,FALSE,"masez"}</definedName>
    <definedName name="asdasdadas" localSheetId="34" hidden="1">{#N/A,#N/A,FALSE,"masez (10)";#N/A,#N/A,FALSE,"masez (7)";#N/A,#N/A,FALSE,"masez (6)";#N/A,#N/A,FALSE,"masez (5)";#N/A,#N/A,FALSE,"masez (4)";#N/A,#N/A,FALSE,"masez (3)";#N/A,#N/A,FALSE,"masez (2)";#N/A,#N/A,FALSE,"GME";#N/A,#N/A,FALSE,"masez"}</definedName>
    <definedName name="asdasdadas" localSheetId="31" hidden="1">{#N/A,#N/A,FALSE,"masez (10)";#N/A,#N/A,FALSE,"masez (7)";#N/A,#N/A,FALSE,"masez (6)";#N/A,#N/A,FALSE,"masez (5)";#N/A,#N/A,FALSE,"masez (4)";#N/A,#N/A,FALSE,"masez (3)";#N/A,#N/A,FALSE,"masez (2)";#N/A,#N/A,FALSE,"GME";#N/A,#N/A,FALSE,"masez"}</definedName>
    <definedName name="asdasdadas" hidden="1">{#N/A,#N/A,FALSE,"masez (10)";#N/A,#N/A,FALSE,"masez (7)";#N/A,#N/A,FALSE,"masez (6)";#N/A,#N/A,FALSE,"masez (5)";#N/A,#N/A,FALSE,"masez (4)";#N/A,#N/A,FALSE,"masez (3)";#N/A,#N/A,FALSE,"masez (2)";#N/A,#N/A,FALSE,"GME";#N/A,#N/A,FALSE,"masez"}</definedName>
    <definedName name="asdasdasdasd" localSheetId="35" hidden="1">{#N/A,#N/A,FALSE,"masez (10)";#N/A,#N/A,FALSE,"masez (7)";#N/A,#N/A,FALSE,"masez (6)";#N/A,#N/A,FALSE,"masez (5)";#N/A,#N/A,FALSE,"masez (4)";#N/A,#N/A,FALSE,"masez (3)";#N/A,#N/A,FALSE,"masez (2)";#N/A,#N/A,FALSE,"GME";#N/A,#N/A,FALSE,"masez"}</definedName>
    <definedName name="asdasdasdasd" localSheetId="37" hidden="1">{#N/A,#N/A,FALSE,"masez (10)";#N/A,#N/A,FALSE,"masez (7)";#N/A,#N/A,FALSE,"masez (6)";#N/A,#N/A,FALSE,"masez (5)";#N/A,#N/A,FALSE,"masez (4)";#N/A,#N/A,FALSE,"masez (3)";#N/A,#N/A,FALSE,"masez (2)";#N/A,#N/A,FALSE,"GME";#N/A,#N/A,FALSE,"masez"}</definedName>
    <definedName name="asdasdasdasd" localSheetId="36" hidden="1">{#N/A,#N/A,FALSE,"masez (10)";#N/A,#N/A,FALSE,"masez (7)";#N/A,#N/A,FALSE,"masez (6)";#N/A,#N/A,FALSE,"masez (5)";#N/A,#N/A,FALSE,"masez (4)";#N/A,#N/A,FALSE,"masez (3)";#N/A,#N/A,FALSE,"masez (2)";#N/A,#N/A,FALSE,"GME";#N/A,#N/A,FALSE,"masez"}</definedName>
    <definedName name="asdasdasdasd" localSheetId="33" hidden="1">{#N/A,#N/A,FALSE,"masez (10)";#N/A,#N/A,FALSE,"masez (7)";#N/A,#N/A,FALSE,"masez (6)";#N/A,#N/A,FALSE,"masez (5)";#N/A,#N/A,FALSE,"masez (4)";#N/A,#N/A,FALSE,"masez (3)";#N/A,#N/A,FALSE,"masez (2)";#N/A,#N/A,FALSE,"GME";#N/A,#N/A,FALSE,"masez"}</definedName>
    <definedName name="asdasdasdasd" localSheetId="34" hidden="1">{#N/A,#N/A,FALSE,"masez (10)";#N/A,#N/A,FALSE,"masez (7)";#N/A,#N/A,FALSE,"masez (6)";#N/A,#N/A,FALSE,"masez (5)";#N/A,#N/A,FALSE,"masez (4)";#N/A,#N/A,FALSE,"masez (3)";#N/A,#N/A,FALSE,"masez (2)";#N/A,#N/A,FALSE,"GME";#N/A,#N/A,FALSE,"masez"}</definedName>
    <definedName name="asdasdasdasd" localSheetId="31" hidden="1">{#N/A,#N/A,FALSE,"masez (10)";#N/A,#N/A,FALSE,"masez (7)";#N/A,#N/A,FALSE,"masez (6)";#N/A,#N/A,FALSE,"masez (5)";#N/A,#N/A,FALSE,"masez (4)";#N/A,#N/A,FALSE,"masez (3)";#N/A,#N/A,FALSE,"masez (2)";#N/A,#N/A,FALSE,"GME";#N/A,#N/A,FALSE,"masez"}</definedName>
    <definedName name="asdasdasdasd" hidden="1">{#N/A,#N/A,FALSE,"masez (10)";#N/A,#N/A,FALSE,"masez (7)";#N/A,#N/A,FALSE,"masez (6)";#N/A,#N/A,FALSE,"masez (5)";#N/A,#N/A,FALSE,"masez (4)";#N/A,#N/A,FALSE,"masez (3)";#N/A,#N/A,FALSE,"masez (2)";#N/A,#N/A,FALSE,"GME";#N/A,#N/A,FALSE,"masez"}</definedName>
    <definedName name="asdasdfasdf" hidden="1">{"Avaliação de Cargos (Class Mens Todas)",#N/A,FALSE,"BANCO DE DADOS MENSALISTAS";"Avaliação de Cargos (Class Mens Todas)",#N/A,FALSE,"BANCO DE DADOS MENSALISTAS"}</definedName>
    <definedName name="asdasdqasdada" localSheetId="35" hidden="1">{#N/A,#N/A,FALSE,"masez (10)";#N/A,#N/A,FALSE,"masez (7)";#N/A,#N/A,FALSE,"masez (6)";#N/A,#N/A,FALSE,"masez (5)";#N/A,#N/A,FALSE,"masez (4)";#N/A,#N/A,FALSE,"masez (3)";#N/A,#N/A,FALSE,"masez (2)";#N/A,#N/A,FALSE,"GME";#N/A,#N/A,FALSE,"masez"}</definedName>
    <definedName name="asdasdqasdada" localSheetId="37" hidden="1">{#N/A,#N/A,FALSE,"masez (10)";#N/A,#N/A,FALSE,"masez (7)";#N/A,#N/A,FALSE,"masez (6)";#N/A,#N/A,FALSE,"masez (5)";#N/A,#N/A,FALSE,"masez (4)";#N/A,#N/A,FALSE,"masez (3)";#N/A,#N/A,FALSE,"masez (2)";#N/A,#N/A,FALSE,"GME";#N/A,#N/A,FALSE,"masez"}</definedName>
    <definedName name="asdasdqasdada" localSheetId="36" hidden="1">{#N/A,#N/A,FALSE,"masez (10)";#N/A,#N/A,FALSE,"masez (7)";#N/A,#N/A,FALSE,"masez (6)";#N/A,#N/A,FALSE,"masez (5)";#N/A,#N/A,FALSE,"masez (4)";#N/A,#N/A,FALSE,"masez (3)";#N/A,#N/A,FALSE,"masez (2)";#N/A,#N/A,FALSE,"GME";#N/A,#N/A,FALSE,"masez"}</definedName>
    <definedName name="asdasdqasdada" localSheetId="33" hidden="1">{#N/A,#N/A,FALSE,"masez (10)";#N/A,#N/A,FALSE,"masez (7)";#N/A,#N/A,FALSE,"masez (6)";#N/A,#N/A,FALSE,"masez (5)";#N/A,#N/A,FALSE,"masez (4)";#N/A,#N/A,FALSE,"masez (3)";#N/A,#N/A,FALSE,"masez (2)";#N/A,#N/A,FALSE,"GME";#N/A,#N/A,FALSE,"masez"}</definedName>
    <definedName name="asdasdqasdada" localSheetId="34" hidden="1">{#N/A,#N/A,FALSE,"masez (10)";#N/A,#N/A,FALSE,"masez (7)";#N/A,#N/A,FALSE,"masez (6)";#N/A,#N/A,FALSE,"masez (5)";#N/A,#N/A,FALSE,"masez (4)";#N/A,#N/A,FALSE,"masez (3)";#N/A,#N/A,FALSE,"masez (2)";#N/A,#N/A,FALSE,"GME";#N/A,#N/A,FALSE,"masez"}</definedName>
    <definedName name="asdasdqasdada" localSheetId="31" hidden="1">{#N/A,#N/A,FALSE,"masez (10)";#N/A,#N/A,FALSE,"masez (7)";#N/A,#N/A,FALSE,"masez (6)";#N/A,#N/A,FALSE,"masez (5)";#N/A,#N/A,FALSE,"masez (4)";#N/A,#N/A,FALSE,"masez (3)";#N/A,#N/A,FALSE,"masez (2)";#N/A,#N/A,FALSE,"GME";#N/A,#N/A,FALSE,"masez"}</definedName>
    <definedName name="asdasdqasdada" hidden="1">{#N/A,#N/A,FALSE,"masez (10)";#N/A,#N/A,FALSE,"masez (7)";#N/A,#N/A,FALSE,"masez (6)";#N/A,#N/A,FALSE,"masez (5)";#N/A,#N/A,FALSE,"masez (4)";#N/A,#N/A,FALSE,"masez (3)";#N/A,#N/A,FALSE,"masez (2)";#N/A,#N/A,FALSE,"GME";#N/A,#N/A,FALSE,"masez"}</definedName>
    <definedName name="asdasdqwdqwd" localSheetId="35" hidden="1">{#N/A,#N/A,FALSE,"TEC-01";#N/A,#N/A,FALSE,"TEC - 02";#N/A,#N/A,FALSE,"TEC - 03";#N/A,#N/A,FALSE,"TEC - 04";#N/A,#N/A,FALSE,"TEC-07";#N/A,#N/A,FALSE,"TEC-08";#N/A,#N/A,FALSE,"TEC - 09A";#N/A,#N/A,FALSE,"TEC - 09B";#N/A,#N/A,FALSE,"TEC - 09C";#N/A,#N/A,FALSE,"TEC - 10";#N/A,#N/A,FALSE,"TEC-11"}</definedName>
    <definedName name="asdasdqwdqwd" localSheetId="37" hidden="1">{#N/A,#N/A,FALSE,"TEC-01";#N/A,#N/A,FALSE,"TEC - 02";#N/A,#N/A,FALSE,"TEC - 03";#N/A,#N/A,FALSE,"TEC - 04";#N/A,#N/A,FALSE,"TEC-07";#N/A,#N/A,FALSE,"TEC-08";#N/A,#N/A,FALSE,"TEC - 09A";#N/A,#N/A,FALSE,"TEC - 09B";#N/A,#N/A,FALSE,"TEC - 09C";#N/A,#N/A,FALSE,"TEC - 10";#N/A,#N/A,FALSE,"TEC-11"}</definedName>
    <definedName name="asdasdqwdqwd" localSheetId="36" hidden="1">{#N/A,#N/A,FALSE,"TEC-01";#N/A,#N/A,FALSE,"TEC - 02";#N/A,#N/A,FALSE,"TEC - 03";#N/A,#N/A,FALSE,"TEC - 04";#N/A,#N/A,FALSE,"TEC-07";#N/A,#N/A,FALSE,"TEC-08";#N/A,#N/A,FALSE,"TEC - 09A";#N/A,#N/A,FALSE,"TEC - 09B";#N/A,#N/A,FALSE,"TEC - 09C";#N/A,#N/A,FALSE,"TEC - 10";#N/A,#N/A,FALSE,"TEC-11"}</definedName>
    <definedName name="asdasdqwdqwd" localSheetId="33" hidden="1">{#N/A,#N/A,FALSE,"TEC-01";#N/A,#N/A,FALSE,"TEC - 02";#N/A,#N/A,FALSE,"TEC - 03";#N/A,#N/A,FALSE,"TEC - 04";#N/A,#N/A,FALSE,"TEC-07";#N/A,#N/A,FALSE,"TEC-08";#N/A,#N/A,FALSE,"TEC - 09A";#N/A,#N/A,FALSE,"TEC - 09B";#N/A,#N/A,FALSE,"TEC - 09C";#N/A,#N/A,FALSE,"TEC - 10";#N/A,#N/A,FALSE,"TEC-11"}</definedName>
    <definedName name="asdasdqwdqwd" localSheetId="34" hidden="1">{#N/A,#N/A,FALSE,"TEC-01";#N/A,#N/A,FALSE,"TEC - 02";#N/A,#N/A,FALSE,"TEC - 03";#N/A,#N/A,FALSE,"TEC - 04";#N/A,#N/A,FALSE,"TEC-07";#N/A,#N/A,FALSE,"TEC-08";#N/A,#N/A,FALSE,"TEC - 09A";#N/A,#N/A,FALSE,"TEC - 09B";#N/A,#N/A,FALSE,"TEC - 09C";#N/A,#N/A,FALSE,"TEC - 10";#N/A,#N/A,FALSE,"TEC-11"}</definedName>
    <definedName name="asdasdqwdqwd" localSheetId="31" hidden="1">{#N/A,#N/A,FALSE,"TEC-01";#N/A,#N/A,FALSE,"TEC - 02";#N/A,#N/A,FALSE,"TEC - 03";#N/A,#N/A,FALSE,"TEC - 04";#N/A,#N/A,FALSE,"TEC-07";#N/A,#N/A,FALSE,"TEC-08";#N/A,#N/A,FALSE,"TEC - 09A";#N/A,#N/A,FALSE,"TEC - 09B";#N/A,#N/A,FALSE,"TEC - 09C";#N/A,#N/A,FALSE,"TEC - 10";#N/A,#N/A,FALSE,"TEC-11"}</definedName>
    <definedName name="asdasdqwdqwd" hidden="1">{#N/A,#N/A,FALSE,"TEC-01";#N/A,#N/A,FALSE,"TEC - 02";#N/A,#N/A,FALSE,"TEC - 03";#N/A,#N/A,FALSE,"TEC - 04";#N/A,#N/A,FALSE,"TEC-07";#N/A,#N/A,FALSE,"TEC-08";#N/A,#N/A,FALSE,"TEC - 09A";#N/A,#N/A,FALSE,"TEC - 09B";#N/A,#N/A,FALSE,"TEC - 09C";#N/A,#N/A,FALSE,"TEC - 10";#N/A,#N/A,FALSE,"TEC-11"}</definedName>
    <definedName name="asdasdqweqwe" localSheetId="35" hidden="1">{#N/A,#N/A,FALSE,"masez (10)";#N/A,#N/A,FALSE,"masez (7)";#N/A,#N/A,FALSE,"masez (6)";#N/A,#N/A,FALSE,"masez (5)";#N/A,#N/A,FALSE,"masez (4)";#N/A,#N/A,FALSE,"masez (3)";#N/A,#N/A,FALSE,"masez (2)";#N/A,#N/A,FALSE,"GME";#N/A,#N/A,FALSE,"masez"}</definedName>
    <definedName name="asdasdqweqwe" localSheetId="37" hidden="1">{#N/A,#N/A,FALSE,"masez (10)";#N/A,#N/A,FALSE,"masez (7)";#N/A,#N/A,FALSE,"masez (6)";#N/A,#N/A,FALSE,"masez (5)";#N/A,#N/A,FALSE,"masez (4)";#N/A,#N/A,FALSE,"masez (3)";#N/A,#N/A,FALSE,"masez (2)";#N/A,#N/A,FALSE,"GME";#N/A,#N/A,FALSE,"masez"}</definedName>
    <definedName name="asdasdqweqwe" localSheetId="36" hidden="1">{#N/A,#N/A,FALSE,"masez (10)";#N/A,#N/A,FALSE,"masez (7)";#N/A,#N/A,FALSE,"masez (6)";#N/A,#N/A,FALSE,"masez (5)";#N/A,#N/A,FALSE,"masez (4)";#N/A,#N/A,FALSE,"masez (3)";#N/A,#N/A,FALSE,"masez (2)";#N/A,#N/A,FALSE,"GME";#N/A,#N/A,FALSE,"masez"}</definedName>
    <definedName name="asdasdqweqwe" localSheetId="33" hidden="1">{#N/A,#N/A,FALSE,"masez (10)";#N/A,#N/A,FALSE,"masez (7)";#N/A,#N/A,FALSE,"masez (6)";#N/A,#N/A,FALSE,"masez (5)";#N/A,#N/A,FALSE,"masez (4)";#N/A,#N/A,FALSE,"masez (3)";#N/A,#N/A,FALSE,"masez (2)";#N/A,#N/A,FALSE,"GME";#N/A,#N/A,FALSE,"masez"}</definedName>
    <definedName name="asdasdqweqwe" localSheetId="34" hidden="1">{#N/A,#N/A,FALSE,"masez (10)";#N/A,#N/A,FALSE,"masez (7)";#N/A,#N/A,FALSE,"masez (6)";#N/A,#N/A,FALSE,"masez (5)";#N/A,#N/A,FALSE,"masez (4)";#N/A,#N/A,FALSE,"masez (3)";#N/A,#N/A,FALSE,"masez (2)";#N/A,#N/A,FALSE,"GME";#N/A,#N/A,FALSE,"masez"}</definedName>
    <definedName name="asdasdqweqwe" localSheetId="31" hidden="1">{#N/A,#N/A,FALSE,"masez (10)";#N/A,#N/A,FALSE,"masez (7)";#N/A,#N/A,FALSE,"masez (6)";#N/A,#N/A,FALSE,"masez (5)";#N/A,#N/A,FALSE,"masez (4)";#N/A,#N/A,FALSE,"masez (3)";#N/A,#N/A,FALSE,"masez (2)";#N/A,#N/A,FALSE,"GME";#N/A,#N/A,FALSE,"masez"}</definedName>
    <definedName name="asdasdqweqwe" hidden="1">{#N/A,#N/A,FALSE,"masez (10)";#N/A,#N/A,FALSE,"masez (7)";#N/A,#N/A,FALSE,"masez (6)";#N/A,#N/A,FALSE,"masez (5)";#N/A,#N/A,FALSE,"masez (4)";#N/A,#N/A,FALSE,"masez (3)";#N/A,#N/A,FALSE,"masez (2)";#N/A,#N/A,FALSE,"GME";#N/A,#N/A,FALSE,"masez"}</definedName>
    <definedName name="asdasdsasdas" localSheetId="35" hidden="1">{#N/A,#N/A,FALSE,"Matrix";#N/A,#N/A,FALSE,"Executive";#N/A,#N/A,FALSE,"Summary"}</definedName>
    <definedName name="asdasdsasdas" localSheetId="37" hidden="1">{#N/A,#N/A,FALSE,"Matrix";#N/A,#N/A,FALSE,"Executive";#N/A,#N/A,FALSE,"Summary"}</definedName>
    <definedName name="asdasdsasdas" localSheetId="36" hidden="1">{#N/A,#N/A,FALSE,"Matrix";#N/A,#N/A,FALSE,"Executive";#N/A,#N/A,FALSE,"Summary"}</definedName>
    <definedName name="asdasdsasdas" localSheetId="33" hidden="1">{#N/A,#N/A,FALSE,"Matrix";#N/A,#N/A,FALSE,"Executive";#N/A,#N/A,FALSE,"Summary"}</definedName>
    <definedName name="asdasdsasdas" localSheetId="34" hidden="1">{#N/A,#N/A,FALSE,"Matrix";#N/A,#N/A,FALSE,"Executive";#N/A,#N/A,FALSE,"Summary"}</definedName>
    <definedName name="asdasdsasdas" localSheetId="31" hidden="1">{#N/A,#N/A,FALSE,"Matrix";#N/A,#N/A,FALSE,"Executive";#N/A,#N/A,FALSE,"Summary"}</definedName>
    <definedName name="asdasdsasdas" hidden="1">{#N/A,#N/A,FALSE,"Matrix";#N/A,#N/A,FALSE,"Executive";#N/A,#N/A,FALSE,"Summary"}</definedName>
    <definedName name="asdasefs" localSheetId="35" hidden="1">{#N/A,#N/A,FALSE,"COVER1.XLS ";#N/A,#N/A,FALSE,"RACT1.XLS";#N/A,#N/A,FALSE,"RACT2.XLS";#N/A,#N/A,FALSE,"ECCMP";#N/A,#N/A,FALSE,"WELDER.XLS"}</definedName>
    <definedName name="asdasefs" localSheetId="37" hidden="1">{#N/A,#N/A,FALSE,"COVER1.XLS ";#N/A,#N/A,FALSE,"RACT1.XLS";#N/A,#N/A,FALSE,"RACT2.XLS";#N/A,#N/A,FALSE,"ECCMP";#N/A,#N/A,FALSE,"WELDER.XLS"}</definedName>
    <definedName name="asdasefs" localSheetId="36" hidden="1">{#N/A,#N/A,FALSE,"COVER1.XLS ";#N/A,#N/A,FALSE,"RACT1.XLS";#N/A,#N/A,FALSE,"RACT2.XLS";#N/A,#N/A,FALSE,"ECCMP";#N/A,#N/A,FALSE,"WELDER.XLS"}</definedName>
    <definedName name="asdasefs" localSheetId="33" hidden="1">{#N/A,#N/A,FALSE,"COVER1.XLS ";#N/A,#N/A,FALSE,"RACT1.XLS";#N/A,#N/A,FALSE,"RACT2.XLS";#N/A,#N/A,FALSE,"ECCMP";#N/A,#N/A,FALSE,"WELDER.XLS"}</definedName>
    <definedName name="asdasefs" localSheetId="34" hidden="1">{#N/A,#N/A,FALSE,"COVER1.XLS ";#N/A,#N/A,FALSE,"RACT1.XLS";#N/A,#N/A,FALSE,"RACT2.XLS";#N/A,#N/A,FALSE,"ECCMP";#N/A,#N/A,FALSE,"WELDER.XLS"}</definedName>
    <definedName name="asdasefs" localSheetId="31" hidden="1">{#N/A,#N/A,FALSE,"COVER1.XLS ";#N/A,#N/A,FALSE,"RACT1.XLS";#N/A,#N/A,FALSE,"RACT2.XLS";#N/A,#N/A,FALSE,"ECCMP";#N/A,#N/A,FALSE,"WELDER.XLS"}</definedName>
    <definedName name="asdasefs" hidden="1">{#N/A,#N/A,FALSE,"COVER1.XLS ";#N/A,#N/A,FALSE,"RACT1.XLS";#N/A,#N/A,FALSE,"RACT2.XLS";#N/A,#N/A,FALSE,"ECCMP";#N/A,#N/A,FALSE,"WELDER.XLS"}</definedName>
    <definedName name="asdd" localSheetId="35" hidden="1">{#N/A,#N/A,FALSE,"Aging Summary";#N/A,#N/A,FALSE,"Ratio Analysis";#N/A,#N/A,FALSE,"Test 120 Day Accts";#N/A,#N/A,FALSE,"Tickmarks"}</definedName>
    <definedName name="asdd" localSheetId="37" hidden="1">{#N/A,#N/A,FALSE,"Aging Summary";#N/A,#N/A,FALSE,"Ratio Analysis";#N/A,#N/A,FALSE,"Test 120 Day Accts";#N/A,#N/A,FALSE,"Tickmarks"}</definedName>
    <definedName name="asdd" localSheetId="36" hidden="1">{#N/A,#N/A,FALSE,"Aging Summary";#N/A,#N/A,FALSE,"Ratio Analysis";#N/A,#N/A,FALSE,"Test 120 Day Accts";#N/A,#N/A,FALSE,"Tickmarks"}</definedName>
    <definedName name="asdd" localSheetId="33" hidden="1">{#N/A,#N/A,FALSE,"Aging Summary";#N/A,#N/A,FALSE,"Ratio Analysis";#N/A,#N/A,FALSE,"Test 120 Day Accts";#N/A,#N/A,FALSE,"Tickmarks"}</definedName>
    <definedName name="asdd" localSheetId="34" hidden="1">{#N/A,#N/A,FALSE,"Aging Summary";#N/A,#N/A,FALSE,"Ratio Analysis";#N/A,#N/A,FALSE,"Test 120 Day Accts";#N/A,#N/A,FALSE,"Tickmarks"}</definedName>
    <definedName name="asdd" localSheetId="31" hidden="1">{#N/A,#N/A,FALSE,"Aging Summary";#N/A,#N/A,FALSE,"Ratio Analysis";#N/A,#N/A,FALSE,"Test 120 Day Accts";#N/A,#N/A,FALSE,"Tickmarks"}</definedName>
    <definedName name="asdd" hidden="1">{#N/A,#N/A,FALSE,"Aging Summary";#N/A,#N/A,FALSE,"Ratio Analysis";#N/A,#N/A,FALSE,"Test 120 Day Accts";#N/A,#N/A,FALSE,"Tickmarks"}</definedName>
    <definedName name="asddfaqw" localSheetId="35" hidden="1">{#N/A,#N/A,FALSE,"Final";#N/A,#N/A,FALSE,"PBI Anual";#N/A,#N/A,FALSE,"PBI 95-96";#N/A,#N/A,FALSE,"Gasto Agregado";#N/A,#N/A,FALSE,"Gob. Central";#N/A,#N/A,FALSE,"Bza. Pagos";#N/A,#N/A,FALSE,"Bza. Comercial";#N/A,#N/A,FALSE,"IPC vs DEV"}</definedName>
    <definedName name="asddfaqw" localSheetId="37" hidden="1">{#N/A,#N/A,FALSE,"Final";#N/A,#N/A,FALSE,"PBI Anual";#N/A,#N/A,FALSE,"PBI 95-96";#N/A,#N/A,FALSE,"Gasto Agregado";#N/A,#N/A,FALSE,"Gob. Central";#N/A,#N/A,FALSE,"Bza. Pagos";#N/A,#N/A,FALSE,"Bza. Comercial";#N/A,#N/A,FALSE,"IPC vs DEV"}</definedName>
    <definedName name="asddfaqw" localSheetId="36" hidden="1">{#N/A,#N/A,FALSE,"Final";#N/A,#N/A,FALSE,"PBI Anual";#N/A,#N/A,FALSE,"PBI 95-96";#N/A,#N/A,FALSE,"Gasto Agregado";#N/A,#N/A,FALSE,"Gob. Central";#N/A,#N/A,FALSE,"Bza. Pagos";#N/A,#N/A,FALSE,"Bza. Comercial";#N/A,#N/A,FALSE,"IPC vs DEV"}</definedName>
    <definedName name="asddfaqw" localSheetId="33" hidden="1">{#N/A,#N/A,FALSE,"Final";#N/A,#N/A,FALSE,"PBI Anual";#N/A,#N/A,FALSE,"PBI 95-96";#N/A,#N/A,FALSE,"Gasto Agregado";#N/A,#N/A,FALSE,"Gob. Central";#N/A,#N/A,FALSE,"Bza. Pagos";#N/A,#N/A,FALSE,"Bza. Comercial";#N/A,#N/A,FALSE,"IPC vs DEV"}</definedName>
    <definedName name="asddfaqw" localSheetId="34" hidden="1">{#N/A,#N/A,FALSE,"Final";#N/A,#N/A,FALSE,"PBI Anual";#N/A,#N/A,FALSE,"PBI 95-96";#N/A,#N/A,FALSE,"Gasto Agregado";#N/A,#N/A,FALSE,"Gob. Central";#N/A,#N/A,FALSE,"Bza. Pagos";#N/A,#N/A,FALSE,"Bza. Comercial";#N/A,#N/A,FALSE,"IPC vs DEV"}</definedName>
    <definedName name="asddfaqw" localSheetId="31" hidden="1">{#N/A,#N/A,FALSE,"Final";#N/A,#N/A,FALSE,"PBI Anual";#N/A,#N/A,FALSE,"PBI 95-96";#N/A,#N/A,FALSE,"Gasto Agregado";#N/A,#N/A,FALSE,"Gob. Central";#N/A,#N/A,FALSE,"Bza. Pagos";#N/A,#N/A,FALSE,"Bza. Comercial";#N/A,#N/A,FALSE,"IPC vs DEV"}</definedName>
    <definedName name="asddfaqw" hidden="1">{#N/A,#N/A,FALSE,"Final";#N/A,#N/A,FALSE,"PBI Anual";#N/A,#N/A,FALSE,"PBI 95-96";#N/A,#N/A,FALSE,"Gasto Agregado";#N/A,#N/A,FALSE,"Gob. Central";#N/A,#N/A,FALSE,"Bza. Pagos";#N/A,#N/A,FALSE,"Bza. Comercial";#N/A,#N/A,FALSE,"IPC vs DEV"}</definedName>
    <definedName name="asddsds" localSheetId="35" hidden="1">{#N/A,#N/A,FALSE,"masez (10)";#N/A,#N/A,FALSE,"masez (7)";#N/A,#N/A,FALSE,"masez (6)";#N/A,#N/A,FALSE,"masez (5)";#N/A,#N/A,FALSE,"masez (4)";#N/A,#N/A,FALSE,"masez (3)";#N/A,#N/A,FALSE,"masez (2)";#N/A,#N/A,FALSE,"GME";#N/A,#N/A,FALSE,"masez"}</definedName>
    <definedName name="asddsds" localSheetId="37" hidden="1">{#N/A,#N/A,FALSE,"masez (10)";#N/A,#N/A,FALSE,"masez (7)";#N/A,#N/A,FALSE,"masez (6)";#N/A,#N/A,FALSE,"masez (5)";#N/A,#N/A,FALSE,"masez (4)";#N/A,#N/A,FALSE,"masez (3)";#N/A,#N/A,FALSE,"masez (2)";#N/A,#N/A,FALSE,"GME";#N/A,#N/A,FALSE,"masez"}</definedName>
    <definedName name="asddsds" localSheetId="36" hidden="1">{#N/A,#N/A,FALSE,"masez (10)";#N/A,#N/A,FALSE,"masez (7)";#N/A,#N/A,FALSE,"masez (6)";#N/A,#N/A,FALSE,"masez (5)";#N/A,#N/A,FALSE,"masez (4)";#N/A,#N/A,FALSE,"masez (3)";#N/A,#N/A,FALSE,"masez (2)";#N/A,#N/A,FALSE,"GME";#N/A,#N/A,FALSE,"masez"}</definedName>
    <definedName name="asddsds" localSheetId="33" hidden="1">{#N/A,#N/A,FALSE,"masez (10)";#N/A,#N/A,FALSE,"masez (7)";#N/A,#N/A,FALSE,"masez (6)";#N/A,#N/A,FALSE,"masez (5)";#N/A,#N/A,FALSE,"masez (4)";#N/A,#N/A,FALSE,"masez (3)";#N/A,#N/A,FALSE,"masez (2)";#N/A,#N/A,FALSE,"GME";#N/A,#N/A,FALSE,"masez"}</definedName>
    <definedName name="asddsds" localSheetId="34" hidden="1">{#N/A,#N/A,FALSE,"masez (10)";#N/A,#N/A,FALSE,"masez (7)";#N/A,#N/A,FALSE,"masez (6)";#N/A,#N/A,FALSE,"masez (5)";#N/A,#N/A,FALSE,"masez (4)";#N/A,#N/A,FALSE,"masez (3)";#N/A,#N/A,FALSE,"masez (2)";#N/A,#N/A,FALSE,"GME";#N/A,#N/A,FALSE,"masez"}</definedName>
    <definedName name="asddsds" localSheetId="31" hidden="1">{#N/A,#N/A,FALSE,"masez (10)";#N/A,#N/A,FALSE,"masez (7)";#N/A,#N/A,FALSE,"masez (6)";#N/A,#N/A,FALSE,"masez (5)";#N/A,#N/A,FALSE,"masez (4)";#N/A,#N/A,FALSE,"masez (3)";#N/A,#N/A,FALSE,"masez (2)";#N/A,#N/A,FALSE,"GME";#N/A,#N/A,FALSE,"masez"}</definedName>
    <definedName name="asddsds" hidden="1">{#N/A,#N/A,FALSE,"masez (10)";#N/A,#N/A,FALSE,"masez (7)";#N/A,#N/A,FALSE,"masez (6)";#N/A,#N/A,FALSE,"masez (5)";#N/A,#N/A,FALSE,"masez (4)";#N/A,#N/A,FALSE,"masez (3)";#N/A,#N/A,FALSE,"masez (2)";#N/A,#N/A,FALSE,"GME";#N/A,#N/A,FALSE,"masez"}</definedName>
    <definedName name="asde" localSheetId="31">#REF!</definedName>
    <definedName name="asde">!#REF!</definedName>
    <definedName name="asded" localSheetId="35" hidden="1">{#N/A,#N/A,FALSE,"Aging Summary";#N/A,#N/A,FALSE,"Ratio Analysis";#N/A,#N/A,FALSE,"Test 120 Day Accts";#N/A,#N/A,FALSE,"Tickmarks"}</definedName>
    <definedName name="asded" localSheetId="37" hidden="1">{#N/A,#N/A,FALSE,"Aging Summary";#N/A,#N/A,FALSE,"Ratio Analysis";#N/A,#N/A,FALSE,"Test 120 Day Accts";#N/A,#N/A,FALSE,"Tickmarks"}</definedName>
    <definedName name="asded" localSheetId="36" hidden="1">{#N/A,#N/A,FALSE,"Aging Summary";#N/A,#N/A,FALSE,"Ratio Analysis";#N/A,#N/A,FALSE,"Test 120 Day Accts";#N/A,#N/A,FALSE,"Tickmarks"}</definedName>
    <definedName name="asded" localSheetId="33" hidden="1">{#N/A,#N/A,FALSE,"Aging Summary";#N/A,#N/A,FALSE,"Ratio Analysis";#N/A,#N/A,FALSE,"Test 120 Day Accts";#N/A,#N/A,FALSE,"Tickmarks"}</definedName>
    <definedName name="asded" localSheetId="34" hidden="1">{#N/A,#N/A,FALSE,"Aging Summary";#N/A,#N/A,FALSE,"Ratio Analysis";#N/A,#N/A,FALSE,"Test 120 Day Accts";#N/A,#N/A,FALSE,"Tickmarks"}</definedName>
    <definedName name="asded" localSheetId="31" hidden="1">{#N/A,#N/A,FALSE,"Aging Summary";#N/A,#N/A,FALSE,"Ratio Analysis";#N/A,#N/A,FALSE,"Test 120 Day Accts";#N/A,#N/A,FALSE,"Tickmarks"}</definedName>
    <definedName name="asded" hidden="1">{#N/A,#N/A,FALSE,"Aging Summary";#N/A,#N/A,FALSE,"Ratio Analysis";#N/A,#N/A,FALSE,"Test 120 Day Accts";#N/A,#N/A,FALSE,"Tickmarks"}</definedName>
    <definedName name="ASDF" localSheetId="35" hidden="1">{"'NOTES2'!$G$9:$J$27"}</definedName>
    <definedName name="ASDF" localSheetId="33" hidden="1">{"'NOTES2'!$G$9:$J$27"}</definedName>
    <definedName name="ASDF" localSheetId="34" hidden="1">{"'NOTES2'!$G$9:$J$27"}</definedName>
    <definedName name="asdf" localSheetId="31" hidden="1">#REF!</definedName>
    <definedName name="ASDF" hidden="1">{"Sin detalle",#N/A,FALSE,"Flujo (redondeado)";"Detallado",#N/A,FALSE,"Flujo (redondeado)"}</definedName>
    <definedName name="asdfa" localSheetId="31">#REF!</definedName>
    <definedName name="asdfa">!#REF!</definedName>
    <definedName name="asdfasdsa" hidden="1">{"CONCABL1.1",#N/A,FALSE,"1.1.1a1.1.3 ACSR";"AISL1.2",#N/A,FALSE,"1.1.1a1.1.3 ACSR";"torr1.1.3",#N/A,FALSE,"1.1.1a1.1.3 ACSR";"cm1.2",#N/A,FALSE,"1.2 ACSR";"cm2.2",#N/A,FALSE,"1.2 ACSR";#N/A,#N/A,FALSE,"1.3 ACSR";#N/A,#N/A,FALSE,"2.1.1A2.1.3 ACAR";"ac2.1",#N/A,FALSE,"1.2 ACAR";"ac2.2",#N/A,FALSE,"1.2 ACAR";#N/A,#N/A,FALSE,"2.3 ACAR"}</definedName>
    <definedName name="ASDFD" localSheetId="35" hidden="1">{#N/A,#N/A,FALSE,"CCTV"}</definedName>
    <definedName name="ASDFD" localSheetId="37" hidden="1">{#N/A,#N/A,FALSE,"CCTV"}</definedName>
    <definedName name="ASDFD" localSheetId="36" hidden="1">{#N/A,#N/A,FALSE,"CCTV"}</definedName>
    <definedName name="ASDFD" localSheetId="33" hidden="1">{#N/A,#N/A,FALSE,"CCTV"}</definedName>
    <definedName name="ASDFD" localSheetId="34" hidden="1">{#N/A,#N/A,FALSE,"CCTV"}</definedName>
    <definedName name="ASDFD" localSheetId="31" hidden="1">{#N/A,#N/A,FALSE,"CCTV"}</definedName>
    <definedName name="ASDFD" hidden="1">{#N/A,#N/A,FALSE,"CCTV"}</definedName>
    <definedName name="asdfdsfsd" localSheetId="31">#REF!</definedName>
    <definedName name="asdfdsfsd">!#REF!</definedName>
    <definedName name="asdffgggh" localSheetId="35" hidden="1">{"'Sheet1'!$L$16"}</definedName>
    <definedName name="asdffgggh" localSheetId="37" hidden="1">{"'Sheet1'!$L$16"}</definedName>
    <definedName name="asdffgggh" localSheetId="36" hidden="1">{"'Sheet1'!$L$16"}</definedName>
    <definedName name="asdffgggh" localSheetId="33" hidden="1">{"'Sheet1'!$L$16"}</definedName>
    <definedName name="asdffgggh" localSheetId="34" hidden="1">{"'Sheet1'!$L$16"}</definedName>
    <definedName name="asdffgggh" localSheetId="31" hidden="1">{"'Sheet1'!$L$16"}</definedName>
    <definedName name="asdffgggh" hidden="1">{"'Sheet1'!$L$16"}</definedName>
    <definedName name="asdfg" localSheetId="35" hidden="1">{#N/A,#N/A,TRUE,"MEMO";#N/A,#N/A,TRUE,"PARAMETROS";#N/A,#N/A,TRUE,"RLI ";#N/A,#N/A,TRUE,"IMPTO.DET.";#N/A,#N/A,TRUE,"FUT-FUNT";#N/A,#N/A,TRUE,"CPI-PATR.";#N/A,#N/A,TRUE,"CM CPI";#N/A,#N/A,TRUE,"PROV";#N/A,#N/A,TRUE,"A FIJO";#N/A,#N/A,TRUE,"LEASING";#N/A,#N/A,TRUE,"VPP";#N/A,#N/A,TRUE,"PPM";#N/A,#N/A,TRUE,"OTROS"}</definedName>
    <definedName name="asdfg" localSheetId="37" hidden="1">{#N/A,#N/A,TRUE,"MEMO";#N/A,#N/A,TRUE,"PARAMETROS";#N/A,#N/A,TRUE,"RLI ";#N/A,#N/A,TRUE,"IMPTO.DET.";#N/A,#N/A,TRUE,"FUT-FUNT";#N/A,#N/A,TRUE,"CPI-PATR.";#N/A,#N/A,TRUE,"CM CPI";#N/A,#N/A,TRUE,"PROV";#N/A,#N/A,TRUE,"A FIJO";#N/A,#N/A,TRUE,"LEASING";#N/A,#N/A,TRUE,"VPP";#N/A,#N/A,TRUE,"PPM";#N/A,#N/A,TRUE,"OTROS"}</definedName>
    <definedName name="asdfg" localSheetId="36" hidden="1">{#N/A,#N/A,TRUE,"MEMO";#N/A,#N/A,TRUE,"PARAMETROS";#N/A,#N/A,TRUE,"RLI ";#N/A,#N/A,TRUE,"IMPTO.DET.";#N/A,#N/A,TRUE,"FUT-FUNT";#N/A,#N/A,TRUE,"CPI-PATR.";#N/A,#N/A,TRUE,"CM CPI";#N/A,#N/A,TRUE,"PROV";#N/A,#N/A,TRUE,"A FIJO";#N/A,#N/A,TRUE,"LEASING";#N/A,#N/A,TRUE,"VPP";#N/A,#N/A,TRUE,"PPM";#N/A,#N/A,TRUE,"OTROS"}</definedName>
    <definedName name="asdfg" localSheetId="33" hidden="1">{#N/A,#N/A,TRUE,"MEMO";#N/A,#N/A,TRUE,"PARAMETROS";#N/A,#N/A,TRUE,"RLI ";#N/A,#N/A,TRUE,"IMPTO.DET.";#N/A,#N/A,TRUE,"FUT-FUNT";#N/A,#N/A,TRUE,"CPI-PATR.";#N/A,#N/A,TRUE,"CM CPI";#N/A,#N/A,TRUE,"PROV";#N/A,#N/A,TRUE,"A FIJO";#N/A,#N/A,TRUE,"LEASING";#N/A,#N/A,TRUE,"VPP";#N/A,#N/A,TRUE,"PPM";#N/A,#N/A,TRUE,"OTROS"}</definedName>
    <definedName name="asdfg" localSheetId="34" hidden="1">{#N/A,#N/A,TRUE,"MEMO";#N/A,#N/A,TRUE,"PARAMETROS";#N/A,#N/A,TRUE,"RLI ";#N/A,#N/A,TRUE,"IMPTO.DET.";#N/A,#N/A,TRUE,"FUT-FUNT";#N/A,#N/A,TRUE,"CPI-PATR.";#N/A,#N/A,TRUE,"CM CPI";#N/A,#N/A,TRUE,"PROV";#N/A,#N/A,TRUE,"A FIJO";#N/A,#N/A,TRUE,"LEASING";#N/A,#N/A,TRUE,"VPP";#N/A,#N/A,TRUE,"PPM";#N/A,#N/A,TRUE,"OTROS"}</definedName>
    <definedName name="asdfg" localSheetId="31" hidden="1">{#N/A,#N/A,TRUE,"MEMO";#N/A,#N/A,TRUE,"PARAMETROS";#N/A,#N/A,TRUE,"RLI ";#N/A,#N/A,TRUE,"IMPTO.DET.";#N/A,#N/A,TRUE,"FUT-FUNT";#N/A,#N/A,TRUE,"CPI-PATR.";#N/A,#N/A,TRUE,"CM CPI";#N/A,#N/A,TRUE,"PROV";#N/A,#N/A,TRUE,"A FIJO";#N/A,#N/A,TRUE,"LEASING";#N/A,#N/A,TRUE,"VPP";#N/A,#N/A,TRUE,"PPM";#N/A,#N/A,TRUE,"OTROS"}</definedName>
    <definedName name="asdfg" hidden="1">{#N/A,#N/A,TRUE,"MEMO";#N/A,#N/A,TRUE,"PARAMETROS";#N/A,#N/A,TRUE,"RLI ";#N/A,#N/A,TRUE,"IMPTO.DET.";#N/A,#N/A,TRUE,"FUT-FUNT";#N/A,#N/A,TRUE,"CPI-PATR.";#N/A,#N/A,TRUE,"CM CPI";#N/A,#N/A,TRUE,"PROV";#N/A,#N/A,TRUE,"A FIJO";#N/A,#N/A,TRUE,"LEASING";#N/A,#N/A,TRUE,"VPP";#N/A,#N/A,TRUE,"PPM";#N/A,#N/A,TRUE,"OTROS"}</definedName>
    <definedName name="asdfg_1" localSheetId="35" hidden="1">{#N/A,#N/A,TRUE,"MEMO";#N/A,#N/A,TRUE,"PARAMETROS";#N/A,#N/A,TRUE,"RLI ";#N/A,#N/A,TRUE,"IMPTO.DET.";#N/A,#N/A,TRUE,"FUT-FUNT";#N/A,#N/A,TRUE,"CPI-PATR.";#N/A,#N/A,TRUE,"CM CPI";#N/A,#N/A,TRUE,"PROV";#N/A,#N/A,TRUE,"A FIJO";#N/A,#N/A,TRUE,"LEASING";#N/A,#N/A,TRUE,"VPP";#N/A,#N/A,TRUE,"PPM";#N/A,#N/A,TRUE,"OTROS"}</definedName>
    <definedName name="asdfg_1" localSheetId="37" hidden="1">{#N/A,#N/A,TRUE,"MEMO";#N/A,#N/A,TRUE,"PARAMETROS";#N/A,#N/A,TRUE,"RLI ";#N/A,#N/A,TRUE,"IMPTO.DET.";#N/A,#N/A,TRUE,"FUT-FUNT";#N/A,#N/A,TRUE,"CPI-PATR.";#N/A,#N/A,TRUE,"CM CPI";#N/A,#N/A,TRUE,"PROV";#N/A,#N/A,TRUE,"A FIJO";#N/A,#N/A,TRUE,"LEASING";#N/A,#N/A,TRUE,"VPP";#N/A,#N/A,TRUE,"PPM";#N/A,#N/A,TRUE,"OTROS"}</definedName>
    <definedName name="asdfg_1" localSheetId="36" hidden="1">{#N/A,#N/A,TRUE,"MEMO";#N/A,#N/A,TRUE,"PARAMETROS";#N/A,#N/A,TRUE,"RLI ";#N/A,#N/A,TRUE,"IMPTO.DET.";#N/A,#N/A,TRUE,"FUT-FUNT";#N/A,#N/A,TRUE,"CPI-PATR.";#N/A,#N/A,TRUE,"CM CPI";#N/A,#N/A,TRUE,"PROV";#N/A,#N/A,TRUE,"A FIJO";#N/A,#N/A,TRUE,"LEASING";#N/A,#N/A,TRUE,"VPP";#N/A,#N/A,TRUE,"PPM";#N/A,#N/A,TRUE,"OTROS"}</definedName>
    <definedName name="asdfg_1" localSheetId="33" hidden="1">{#N/A,#N/A,TRUE,"MEMO";#N/A,#N/A,TRUE,"PARAMETROS";#N/A,#N/A,TRUE,"RLI ";#N/A,#N/A,TRUE,"IMPTO.DET.";#N/A,#N/A,TRUE,"FUT-FUNT";#N/A,#N/A,TRUE,"CPI-PATR.";#N/A,#N/A,TRUE,"CM CPI";#N/A,#N/A,TRUE,"PROV";#N/A,#N/A,TRUE,"A FIJO";#N/A,#N/A,TRUE,"LEASING";#N/A,#N/A,TRUE,"VPP";#N/A,#N/A,TRUE,"PPM";#N/A,#N/A,TRUE,"OTROS"}</definedName>
    <definedName name="asdfg_1" localSheetId="34" hidden="1">{#N/A,#N/A,TRUE,"MEMO";#N/A,#N/A,TRUE,"PARAMETROS";#N/A,#N/A,TRUE,"RLI ";#N/A,#N/A,TRUE,"IMPTO.DET.";#N/A,#N/A,TRUE,"FUT-FUNT";#N/A,#N/A,TRUE,"CPI-PATR.";#N/A,#N/A,TRUE,"CM CPI";#N/A,#N/A,TRUE,"PROV";#N/A,#N/A,TRUE,"A FIJO";#N/A,#N/A,TRUE,"LEASING";#N/A,#N/A,TRUE,"VPP";#N/A,#N/A,TRUE,"PPM";#N/A,#N/A,TRUE,"OTROS"}</definedName>
    <definedName name="asdfg_1" localSheetId="31" hidden="1">{#N/A,#N/A,TRUE,"MEMO";#N/A,#N/A,TRUE,"PARAMETROS";#N/A,#N/A,TRUE,"RLI ";#N/A,#N/A,TRUE,"IMPTO.DET.";#N/A,#N/A,TRUE,"FUT-FUNT";#N/A,#N/A,TRUE,"CPI-PATR.";#N/A,#N/A,TRUE,"CM CPI";#N/A,#N/A,TRUE,"PROV";#N/A,#N/A,TRUE,"A FIJO";#N/A,#N/A,TRUE,"LEASING";#N/A,#N/A,TRUE,"VPP";#N/A,#N/A,TRUE,"PPM";#N/A,#N/A,TRUE,"OTROS"}</definedName>
    <definedName name="asdfg_1" hidden="1">{#N/A,#N/A,TRUE,"MEMO";#N/A,#N/A,TRUE,"PARAMETROS";#N/A,#N/A,TRUE,"RLI ";#N/A,#N/A,TRUE,"IMPTO.DET.";#N/A,#N/A,TRUE,"FUT-FUNT";#N/A,#N/A,TRUE,"CPI-PATR.";#N/A,#N/A,TRUE,"CM CPI";#N/A,#N/A,TRUE,"PROV";#N/A,#N/A,TRUE,"A FIJO";#N/A,#N/A,TRUE,"LEASING";#N/A,#N/A,TRUE,"VPP";#N/A,#N/A,TRUE,"PPM";#N/A,#N/A,TRUE,"OTROS"}</definedName>
    <definedName name="ASDFGADFG" localSheetId="35" hidden="1">{#N/A,#N/A,FALSE,"Ejector 1";#N/A,#N/A,FALSE,"Ejector 2"}</definedName>
    <definedName name="ASDFGADFG" localSheetId="37" hidden="1">{#N/A,#N/A,FALSE,"Ejector 1";#N/A,#N/A,FALSE,"Ejector 2"}</definedName>
    <definedName name="ASDFGADFG" localSheetId="36" hidden="1">{#N/A,#N/A,FALSE,"Ejector 1";#N/A,#N/A,FALSE,"Ejector 2"}</definedName>
    <definedName name="ASDFGADFG" localSheetId="33" hidden="1">{#N/A,#N/A,FALSE,"Ejector 1";#N/A,#N/A,FALSE,"Ejector 2"}</definedName>
    <definedName name="ASDFGADFG" localSheetId="34" hidden="1">{#N/A,#N/A,FALSE,"Ejector 1";#N/A,#N/A,FALSE,"Ejector 2"}</definedName>
    <definedName name="ASDFGADFG" localSheetId="31" hidden="1">{#N/A,#N/A,FALSE,"Ejector 1";#N/A,#N/A,FALSE,"Ejector 2"}</definedName>
    <definedName name="ASDFGADFG" hidden="1">{#N/A,#N/A,FALSE,"Ejector 1";#N/A,#N/A,FALSE,"Ejector 2"}</definedName>
    <definedName name="asdfsd" localSheetId="35" hidden="1">{#N/A,#N/A,FALSE,"model"}</definedName>
    <definedName name="asdfsd" localSheetId="37" hidden="1">{#N/A,#N/A,FALSE,"model"}</definedName>
    <definedName name="asdfsd" localSheetId="36" hidden="1">{#N/A,#N/A,FALSE,"model"}</definedName>
    <definedName name="asdfsd" localSheetId="33" hidden="1">{#N/A,#N/A,FALSE,"model"}</definedName>
    <definedName name="asdfsd" localSheetId="34" hidden="1">{#N/A,#N/A,FALSE,"model"}</definedName>
    <definedName name="asdfsd" localSheetId="31" hidden="1">{#N/A,#N/A,FALSE,"model"}</definedName>
    <definedName name="asdfsd" hidden="1">{#N/A,#N/A,FALSE,"model"}</definedName>
    <definedName name="asdft" localSheetId="31" hidden="1">#REF!</definedName>
    <definedName name="asdft" hidden="1">#REF!</definedName>
    <definedName name="asdfvSDVSD" localSheetId="35" hidden="1">{#N/A,#N/A,FALSE,"SumD";#N/A,#N/A,FALSE,"ElecD";#N/A,#N/A,FALSE,"MechD";#N/A,#N/A,FALSE,"GeotD";#N/A,#N/A,FALSE,"PrcsD";#N/A,#N/A,FALSE,"TunnD";#N/A,#N/A,FALSE,"CivlD";#N/A,#N/A,FALSE,"NtwkD";#N/A,#N/A,FALSE,"EstgD";#N/A,#N/A,FALSE,"PEngD"}</definedName>
    <definedName name="asdfvSDVSD" localSheetId="37" hidden="1">{#N/A,#N/A,FALSE,"SumD";#N/A,#N/A,FALSE,"ElecD";#N/A,#N/A,FALSE,"MechD";#N/A,#N/A,FALSE,"GeotD";#N/A,#N/A,FALSE,"PrcsD";#N/A,#N/A,FALSE,"TunnD";#N/A,#N/A,FALSE,"CivlD";#N/A,#N/A,FALSE,"NtwkD";#N/A,#N/A,FALSE,"EstgD";#N/A,#N/A,FALSE,"PEngD"}</definedName>
    <definedName name="asdfvSDVSD" localSheetId="36" hidden="1">{#N/A,#N/A,FALSE,"SumD";#N/A,#N/A,FALSE,"ElecD";#N/A,#N/A,FALSE,"MechD";#N/A,#N/A,FALSE,"GeotD";#N/A,#N/A,FALSE,"PrcsD";#N/A,#N/A,FALSE,"TunnD";#N/A,#N/A,FALSE,"CivlD";#N/A,#N/A,FALSE,"NtwkD";#N/A,#N/A,FALSE,"EstgD";#N/A,#N/A,FALSE,"PEngD"}</definedName>
    <definedName name="asdfvSDVSD" localSheetId="33" hidden="1">{#N/A,#N/A,FALSE,"SumD";#N/A,#N/A,FALSE,"ElecD";#N/A,#N/A,FALSE,"MechD";#N/A,#N/A,FALSE,"GeotD";#N/A,#N/A,FALSE,"PrcsD";#N/A,#N/A,FALSE,"TunnD";#N/A,#N/A,FALSE,"CivlD";#N/A,#N/A,FALSE,"NtwkD";#N/A,#N/A,FALSE,"EstgD";#N/A,#N/A,FALSE,"PEngD"}</definedName>
    <definedName name="asdfvSDVSD" localSheetId="34" hidden="1">{#N/A,#N/A,FALSE,"SumD";#N/A,#N/A,FALSE,"ElecD";#N/A,#N/A,FALSE,"MechD";#N/A,#N/A,FALSE,"GeotD";#N/A,#N/A,FALSE,"PrcsD";#N/A,#N/A,FALSE,"TunnD";#N/A,#N/A,FALSE,"CivlD";#N/A,#N/A,FALSE,"NtwkD";#N/A,#N/A,FALSE,"EstgD";#N/A,#N/A,FALSE,"PEngD"}</definedName>
    <definedName name="asdfvSDVSD" localSheetId="31" hidden="1">{#N/A,#N/A,FALSE,"SumD";#N/A,#N/A,FALSE,"ElecD";#N/A,#N/A,FALSE,"MechD";#N/A,#N/A,FALSE,"GeotD";#N/A,#N/A,FALSE,"PrcsD";#N/A,#N/A,FALSE,"TunnD";#N/A,#N/A,FALSE,"CivlD";#N/A,#N/A,FALSE,"NtwkD";#N/A,#N/A,FALSE,"EstgD";#N/A,#N/A,FALSE,"PEngD"}</definedName>
    <definedName name="asdfvSDVSD" hidden="1">{#N/A,#N/A,FALSE,"SumD";#N/A,#N/A,FALSE,"ElecD";#N/A,#N/A,FALSE,"MechD";#N/A,#N/A,FALSE,"GeotD";#N/A,#N/A,FALSE,"PrcsD";#N/A,#N/A,FALSE,"TunnD";#N/A,#N/A,FALSE,"CivlD";#N/A,#N/A,FALSE,"NtwkD";#N/A,#N/A,FALSE,"EstgD";#N/A,#N/A,FALSE,"PEngD"}</definedName>
    <definedName name="asdoipfvjZSIAOPpi" hidden="1">#REF!</definedName>
    <definedName name="asds" localSheetId="35" hidden="1">{#N/A,#N/A,FALSE,"SumG";#N/A,#N/A,FALSE,"ElecG";#N/A,#N/A,FALSE,"MechG";#N/A,#N/A,FALSE,"GeotG";#N/A,#N/A,FALSE,"PrcsG";#N/A,#N/A,FALSE,"TunnG";#N/A,#N/A,FALSE,"CivlG";#N/A,#N/A,FALSE,"NtwkG";#N/A,#N/A,FALSE,"EstgG";#N/A,#N/A,FALSE,"PEngG"}</definedName>
    <definedName name="asds" localSheetId="37" hidden="1">{#N/A,#N/A,FALSE,"SumG";#N/A,#N/A,FALSE,"ElecG";#N/A,#N/A,FALSE,"MechG";#N/A,#N/A,FALSE,"GeotG";#N/A,#N/A,FALSE,"PrcsG";#N/A,#N/A,FALSE,"TunnG";#N/A,#N/A,FALSE,"CivlG";#N/A,#N/A,FALSE,"NtwkG";#N/A,#N/A,FALSE,"EstgG";#N/A,#N/A,FALSE,"PEngG"}</definedName>
    <definedName name="asds" localSheetId="36" hidden="1">{#N/A,#N/A,FALSE,"SumG";#N/A,#N/A,FALSE,"ElecG";#N/A,#N/A,FALSE,"MechG";#N/A,#N/A,FALSE,"GeotG";#N/A,#N/A,FALSE,"PrcsG";#N/A,#N/A,FALSE,"TunnG";#N/A,#N/A,FALSE,"CivlG";#N/A,#N/A,FALSE,"NtwkG";#N/A,#N/A,FALSE,"EstgG";#N/A,#N/A,FALSE,"PEngG"}</definedName>
    <definedName name="asds" localSheetId="33" hidden="1">{#N/A,#N/A,FALSE,"SumG";#N/A,#N/A,FALSE,"ElecG";#N/A,#N/A,FALSE,"MechG";#N/A,#N/A,FALSE,"GeotG";#N/A,#N/A,FALSE,"PrcsG";#N/A,#N/A,FALSE,"TunnG";#N/A,#N/A,FALSE,"CivlG";#N/A,#N/A,FALSE,"NtwkG";#N/A,#N/A,FALSE,"EstgG";#N/A,#N/A,FALSE,"PEngG"}</definedName>
    <definedName name="asds" localSheetId="34" hidden="1">{#N/A,#N/A,FALSE,"SumG";#N/A,#N/A,FALSE,"ElecG";#N/A,#N/A,FALSE,"MechG";#N/A,#N/A,FALSE,"GeotG";#N/A,#N/A,FALSE,"PrcsG";#N/A,#N/A,FALSE,"TunnG";#N/A,#N/A,FALSE,"CivlG";#N/A,#N/A,FALSE,"NtwkG";#N/A,#N/A,FALSE,"EstgG";#N/A,#N/A,FALSE,"PEngG"}</definedName>
    <definedName name="asds" localSheetId="31" hidden="1">{#N/A,#N/A,FALSE,"SumG";#N/A,#N/A,FALSE,"ElecG";#N/A,#N/A,FALSE,"MechG";#N/A,#N/A,FALSE,"GeotG";#N/A,#N/A,FALSE,"PrcsG";#N/A,#N/A,FALSE,"TunnG";#N/A,#N/A,FALSE,"CivlG";#N/A,#N/A,FALSE,"NtwkG";#N/A,#N/A,FALSE,"EstgG";#N/A,#N/A,FALSE,"PEngG"}</definedName>
    <definedName name="asds" hidden="1">{#N/A,#N/A,FALSE,"SumG";#N/A,#N/A,FALSE,"ElecG";#N/A,#N/A,FALSE,"MechG";#N/A,#N/A,FALSE,"GeotG";#N/A,#N/A,FALSE,"PrcsG";#N/A,#N/A,FALSE,"TunnG";#N/A,#N/A,FALSE,"CivlG";#N/A,#N/A,FALSE,"NtwkG";#N/A,#N/A,FALSE,"EstgG";#N/A,#N/A,FALSE,"PEngG"}</definedName>
    <definedName name="asdsa" localSheetId="31">#REF!</definedName>
    <definedName name="asdsa">!#REF!</definedName>
    <definedName name="asdsad" localSheetId="35" hidden="1">{"CI+GG(BASE)",#N/A,FALSE,"CI+GG(BASE)";"GG",#N/A,FALSE,"CI+GG(BASE)";"CI",#N/A,FALSE,"CI+GG(BASE)"}</definedName>
    <definedName name="asdsad" localSheetId="37" hidden="1">{"CI+GG(BASE)",#N/A,FALSE,"CI+GG(BASE)";"GG",#N/A,FALSE,"CI+GG(BASE)";"CI",#N/A,FALSE,"CI+GG(BASE)"}</definedName>
    <definedName name="asdsad" localSheetId="36" hidden="1">{"CI+GG(BASE)",#N/A,FALSE,"CI+GG(BASE)";"GG",#N/A,FALSE,"CI+GG(BASE)";"CI",#N/A,FALSE,"CI+GG(BASE)"}</definedName>
    <definedName name="asdsad" localSheetId="33" hidden="1">{"CI+GG(BASE)",#N/A,FALSE,"CI+GG(BASE)";"GG",#N/A,FALSE,"CI+GG(BASE)";"CI",#N/A,FALSE,"CI+GG(BASE)"}</definedName>
    <definedName name="asdsad" localSheetId="34" hidden="1">{"CI+GG(BASE)",#N/A,FALSE,"CI+GG(BASE)";"GG",#N/A,FALSE,"CI+GG(BASE)";"CI",#N/A,FALSE,"CI+GG(BASE)"}</definedName>
    <definedName name="asdsad" localSheetId="31" hidden="1">{"CI+GG(BASE)",#N/A,FALSE,"CI+GG(BASE)";"GG",#N/A,FALSE,"CI+GG(BASE)";"CI",#N/A,FALSE,"CI+GG(BASE)"}</definedName>
    <definedName name="asdsad">#REF!</definedName>
    <definedName name="asdsadsa">#REF!</definedName>
    <definedName name="asdsasdsdsadasdas" localSheetId="35" hidden="1">{#N/A,#N/A,FALSE,"E-1";#N/A,#N/A,FALSE,"E-2";#N/A,#N/A,FALSE,"F-1";#N/A,#N/A,FALSE,"F-2";#N/A,#N/A,FALSE,"F-3";#N/A,#N/A,FALSE,"F-4";#N/A,#N/A,FALSE,"F-5";#N/A,#N/A,FALSE,"F-6";#N/A,#N/A,FALSE,"Matrix"}</definedName>
    <definedName name="asdsasdsdsadasdas" localSheetId="37" hidden="1">{#N/A,#N/A,FALSE,"E-1";#N/A,#N/A,FALSE,"E-2";#N/A,#N/A,FALSE,"F-1";#N/A,#N/A,FALSE,"F-2";#N/A,#N/A,FALSE,"F-3";#N/A,#N/A,FALSE,"F-4";#N/A,#N/A,FALSE,"F-5";#N/A,#N/A,FALSE,"F-6";#N/A,#N/A,FALSE,"Matrix"}</definedName>
    <definedName name="asdsasdsdsadasdas" localSheetId="36" hidden="1">{#N/A,#N/A,FALSE,"E-1";#N/A,#N/A,FALSE,"E-2";#N/A,#N/A,FALSE,"F-1";#N/A,#N/A,FALSE,"F-2";#N/A,#N/A,FALSE,"F-3";#N/A,#N/A,FALSE,"F-4";#N/A,#N/A,FALSE,"F-5";#N/A,#N/A,FALSE,"F-6";#N/A,#N/A,FALSE,"Matrix"}</definedName>
    <definedName name="asdsasdsdsadasdas" localSheetId="33" hidden="1">{#N/A,#N/A,FALSE,"E-1";#N/A,#N/A,FALSE,"E-2";#N/A,#N/A,FALSE,"F-1";#N/A,#N/A,FALSE,"F-2";#N/A,#N/A,FALSE,"F-3";#N/A,#N/A,FALSE,"F-4";#N/A,#N/A,FALSE,"F-5";#N/A,#N/A,FALSE,"F-6";#N/A,#N/A,FALSE,"Matrix"}</definedName>
    <definedName name="asdsasdsdsadasdas" localSheetId="34" hidden="1">{#N/A,#N/A,FALSE,"E-1";#N/A,#N/A,FALSE,"E-2";#N/A,#N/A,FALSE,"F-1";#N/A,#N/A,FALSE,"F-2";#N/A,#N/A,FALSE,"F-3";#N/A,#N/A,FALSE,"F-4";#N/A,#N/A,FALSE,"F-5";#N/A,#N/A,FALSE,"F-6";#N/A,#N/A,FALSE,"Matrix"}</definedName>
    <definedName name="asdsasdsdsadasdas" localSheetId="31" hidden="1">{#N/A,#N/A,FALSE,"E-1";#N/A,#N/A,FALSE,"E-2";#N/A,#N/A,FALSE,"F-1";#N/A,#N/A,FALSE,"F-2";#N/A,#N/A,FALSE,"F-3";#N/A,#N/A,FALSE,"F-4";#N/A,#N/A,FALSE,"F-5";#N/A,#N/A,FALSE,"F-6";#N/A,#N/A,FALSE,"Matrix"}</definedName>
    <definedName name="asdsasdsdsadasdas" hidden="1">{#N/A,#N/A,FALSE,"E-1";#N/A,#N/A,FALSE,"E-2";#N/A,#N/A,FALSE,"F-1";#N/A,#N/A,FALSE,"F-2";#N/A,#N/A,FALSE,"F-3";#N/A,#N/A,FALSE,"F-4";#N/A,#N/A,FALSE,"F-5";#N/A,#N/A,FALSE,"F-6";#N/A,#N/A,FALSE,"Matrix"}</definedName>
    <definedName name="asdsdadas" localSheetId="35" hidden="1">{#N/A,#N/A,FALSE,"masez (10)";#N/A,#N/A,FALSE,"masez (7)";#N/A,#N/A,FALSE,"masez (6)";#N/A,#N/A,FALSE,"masez (5)";#N/A,#N/A,FALSE,"masez (4)";#N/A,#N/A,FALSE,"masez (3)";#N/A,#N/A,FALSE,"masez (2)";#N/A,#N/A,FALSE,"GME";#N/A,#N/A,FALSE,"masez"}</definedName>
    <definedName name="asdsdadas" localSheetId="37" hidden="1">{#N/A,#N/A,FALSE,"masez (10)";#N/A,#N/A,FALSE,"masez (7)";#N/A,#N/A,FALSE,"masez (6)";#N/A,#N/A,FALSE,"masez (5)";#N/A,#N/A,FALSE,"masez (4)";#N/A,#N/A,FALSE,"masez (3)";#N/A,#N/A,FALSE,"masez (2)";#N/A,#N/A,FALSE,"GME";#N/A,#N/A,FALSE,"masez"}</definedName>
    <definedName name="asdsdadas" localSheetId="36" hidden="1">{#N/A,#N/A,FALSE,"masez (10)";#N/A,#N/A,FALSE,"masez (7)";#N/A,#N/A,FALSE,"masez (6)";#N/A,#N/A,FALSE,"masez (5)";#N/A,#N/A,FALSE,"masez (4)";#N/A,#N/A,FALSE,"masez (3)";#N/A,#N/A,FALSE,"masez (2)";#N/A,#N/A,FALSE,"GME";#N/A,#N/A,FALSE,"masez"}</definedName>
    <definedName name="asdsdadas" localSheetId="33" hidden="1">{#N/A,#N/A,FALSE,"masez (10)";#N/A,#N/A,FALSE,"masez (7)";#N/A,#N/A,FALSE,"masez (6)";#N/A,#N/A,FALSE,"masez (5)";#N/A,#N/A,FALSE,"masez (4)";#N/A,#N/A,FALSE,"masez (3)";#N/A,#N/A,FALSE,"masez (2)";#N/A,#N/A,FALSE,"GME";#N/A,#N/A,FALSE,"masez"}</definedName>
    <definedName name="asdsdadas" localSheetId="34" hidden="1">{#N/A,#N/A,FALSE,"masez (10)";#N/A,#N/A,FALSE,"masez (7)";#N/A,#N/A,FALSE,"masez (6)";#N/A,#N/A,FALSE,"masez (5)";#N/A,#N/A,FALSE,"masez (4)";#N/A,#N/A,FALSE,"masez (3)";#N/A,#N/A,FALSE,"masez (2)";#N/A,#N/A,FALSE,"GME";#N/A,#N/A,FALSE,"masez"}</definedName>
    <definedName name="asdsdadas" localSheetId="31" hidden="1">{#N/A,#N/A,FALSE,"masez (10)";#N/A,#N/A,FALSE,"masez (7)";#N/A,#N/A,FALSE,"masez (6)";#N/A,#N/A,FALSE,"masez (5)";#N/A,#N/A,FALSE,"masez (4)";#N/A,#N/A,FALSE,"masez (3)";#N/A,#N/A,FALSE,"masez (2)";#N/A,#N/A,FALSE,"GME";#N/A,#N/A,FALSE,"masez"}</definedName>
    <definedName name="asdsdadas" hidden="1">{#N/A,#N/A,FALSE,"masez (10)";#N/A,#N/A,FALSE,"masez (7)";#N/A,#N/A,FALSE,"masez (6)";#N/A,#N/A,FALSE,"masez (5)";#N/A,#N/A,FALSE,"masez (4)";#N/A,#N/A,FALSE,"masez (3)";#N/A,#N/A,FALSE,"masez (2)";#N/A,#N/A,FALSE,"GME";#N/A,#N/A,FALSE,"masez"}</definedName>
    <definedName name="ASDSEFSERFRGR"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SEFSERFRGR"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SEFSERFRGR"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SEFSERFRGR"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SEFSERFRGR"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SEFSERFRGR"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SEFSERFRG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sfs" localSheetId="35" hidden="1">{"MAR",#N/A,FALSE,"March"}</definedName>
    <definedName name="asdsfs" localSheetId="37" hidden="1">{"MAR",#N/A,FALSE,"March"}</definedName>
    <definedName name="asdsfs" localSheetId="36" hidden="1">{"MAR",#N/A,FALSE,"March"}</definedName>
    <definedName name="asdsfs" localSheetId="33" hidden="1">{"MAR",#N/A,FALSE,"March"}</definedName>
    <definedName name="asdsfs" localSheetId="34" hidden="1">{"MAR",#N/A,FALSE,"March"}</definedName>
    <definedName name="asdsfs" localSheetId="31" hidden="1">{"MAR",#N/A,FALSE,"March"}</definedName>
    <definedName name="asdsfs" hidden="1">{"MAR",#N/A,FALSE,"March"}</definedName>
    <definedName name="asdw" localSheetId="35" hidden="1">{#N/A,#N/A,TRUE,"Est. de Fact.";#N/A,#N/A,TRUE,"Capitulo 19";#N/A,#N/A,TRUE,"Proyecto P855"}</definedName>
    <definedName name="asdw" localSheetId="37" hidden="1">{#N/A,#N/A,TRUE,"Est. de Fact.";#N/A,#N/A,TRUE,"Capitulo 19";#N/A,#N/A,TRUE,"Proyecto P855"}</definedName>
    <definedName name="asdw" localSheetId="36" hidden="1">{#N/A,#N/A,TRUE,"Est. de Fact.";#N/A,#N/A,TRUE,"Capitulo 19";#N/A,#N/A,TRUE,"Proyecto P855"}</definedName>
    <definedName name="asdw" localSheetId="33" hidden="1">{#N/A,#N/A,TRUE,"Est. de Fact.";#N/A,#N/A,TRUE,"Capitulo 19";#N/A,#N/A,TRUE,"Proyecto P855"}</definedName>
    <definedName name="asdw" localSheetId="34" hidden="1">{#N/A,#N/A,TRUE,"Est. de Fact.";#N/A,#N/A,TRUE,"Capitulo 19";#N/A,#N/A,TRUE,"Proyecto P855"}</definedName>
    <definedName name="asdw" localSheetId="31" hidden="1">{#N/A,#N/A,TRUE,"Est. de Fact.";#N/A,#N/A,TRUE,"Capitulo 19";#N/A,#N/A,TRUE,"Proyecto P855"}</definedName>
    <definedName name="asdw" hidden="1">{#N/A,#N/A,TRUE,"Est. de Fact.";#N/A,#N/A,TRUE,"Capitulo 19";#N/A,#N/A,TRUE,"Proyecto P855"}</definedName>
    <definedName name="asdwefrergfergerger"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wefrergfergerger"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wefrergfergerger"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wefrergfergerger"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wefrergfergerger"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wefrergfergerger"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wefrergfergerge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dwegergtgr" localSheetId="35" hidden="1">{#N/A,#N/A,FALSE,"DEF1";#N/A,#N/A,FALSE,"DEF2";#N/A,#N/A,FALSE,"DEF3"}</definedName>
    <definedName name="asdwegergtgr" localSheetId="37" hidden="1">{#N/A,#N/A,FALSE,"DEF1";#N/A,#N/A,FALSE,"DEF2";#N/A,#N/A,FALSE,"DEF3"}</definedName>
    <definedName name="asdwegergtgr" localSheetId="36" hidden="1">{#N/A,#N/A,FALSE,"DEF1";#N/A,#N/A,FALSE,"DEF2";#N/A,#N/A,FALSE,"DEF3"}</definedName>
    <definedName name="asdwegergtgr" localSheetId="33" hidden="1">{#N/A,#N/A,FALSE,"DEF1";#N/A,#N/A,FALSE,"DEF2";#N/A,#N/A,FALSE,"DEF3"}</definedName>
    <definedName name="asdwegergtgr" localSheetId="34" hidden="1">{#N/A,#N/A,FALSE,"DEF1";#N/A,#N/A,FALSE,"DEF2";#N/A,#N/A,FALSE,"DEF3"}</definedName>
    <definedName name="asdwegergtgr" localSheetId="31" hidden="1">{#N/A,#N/A,FALSE,"DEF1";#N/A,#N/A,FALSE,"DEF2";#N/A,#N/A,FALSE,"DEF3"}</definedName>
    <definedName name="asdwegergtgr" hidden="1">{#N/A,#N/A,FALSE,"DEF1";#N/A,#N/A,FALSE,"DEF2";#N/A,#N/A,FALSE,"DEF3"}</definedName>
    <definedName name="asea"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drtg" localSheetId="31">#REF!</definedName>
    <definedName name="asedrtg">!#REF!</definedName>
    <definedName name="aseer" localSheetId="35" hidden="1">{#N/A,#N/A,TRUE,"MES";#N/A,#N/A,TRUE,"ANUAL"}</definedName>
    <definedName name="aseer" localSheetId="37" hidden="1">{#N/A,#N/A,TRUE,"MES";#N/A,#N/A,TRUE,"ANUAL"}</definedName>
    <definedName name="aseer" localSheetId="36" hidden="1">{#N/A,#N/A,TRUE,"MES";#N/A,#N/A,TRUE,"ANUAL"}</definedName>
    <definedName name="aseer" localSheetId="33" hidden="1">{#N/A,#N/A,TRUE,"MES";#N/A,#N/A,TRUE,"ANUAL"}</definedName>
    <definedName name="aseer" localSheetId="34" hidden="1">{#N/A,#N/A,TRUE,"MES";#N/A,#N/A,TRUE,"ANUAL"}</definedName>
    <definedName name="aseer" localSheetId="31" hidden="1">{#N/A,#N/A,TRUE,"MES";#N/A,#N/A,TRUE,"ANUAL"}</definedName>
    <definedName name="aseer" hidden="1">{#N/A,#N/A,TRUE,"MES";#N/A,#N/A,TRUE,"ANUAL"}</definedName>
    <definedName name="ASF" localSheetId="31" hidden="1">#REF!</definedName>
    <definedName name="ASF" hidden="1">#REF!</definedName>
    <definedName name="ASFA" localSheetId="31">#REF!</definedName>
    <definedName name="ASFA">!#REF!</definedName>
    <definedName name="asfagasg" localSheetId="31">#REF!</definedName>
    <definedName name="asfagasg">!#REF!</definedName>
    <definedName name="asfas" localSheetId="35" hidden="1">{#N/A,#N/A,FALSE,"표지목차"}</definedName>
    <definedName name="asfas" localSheetId="37" hidden="1">{#N/A,#N/A,FALSE,"표지목차"}</definedName>
    <definedName name="asfas" localSheetId="36" hidden="1">{#N/A,#N/A,FALSE,"표지목차"}</definedName>
    <definedName name="asfas" localSheetId="33" hidden="1">{#N/A,#N/A,FALSE,"표지목차"}</definedName>
    <definedName name="asfas" localSheetId="34" hidden="1">{#N/A,#N/A,FALSE,"표지목차"}</definedName>
    <definedName name="asfas" localSheetId="31" hidden="1">{#N/A,#N/A,FALSE,"표지목차"}</definedName>
    <definedName name="asfas" hidden="1">{#N/A,#N/A,FALSE,"표지목차"}</definedName>
    <definedName name="asfdasfasdfasdf" localSheetId="35" hidden="1">{"'장비'!$A$3:$M$12"}</definedName>
    <definedName name="asfdasfasdfasdf" localSheetId="37" hidden="1">{"'장비'!$A$3:$M$12"}</definedName>
    <definedName name="asfdasfasdfasdf" localSheetId="36" hidden="1">{"'장비'!$A$3:$M$12"}</definedName>
    <definedName name="asfdasfasdfasdf" localSheetId="33" hidden="1">{"'장비'!$A$3:$M$12"}</definedName>
    <definedName name="asfdasfasdfasdf" localSheetId="34" hidden="1">{"'장비'!$A$3:$M$12"}</definedName>
    <definedName name="asfdasfasdfasdf" localSheetId="31" hidden="1">{"'장비'!$A$3:$M$12"}</definedName>
    <definedName name="asfdasfasdfasdf" hidden="1">{"'장비'!$A$3:$M$12"}</definedName>
    <definedName name="ASFDFADSF" localSheetId="35" hidden="1">{"Sin detalle",#N/A,FALSE,"Flujo (redondeado)";"Detallado",#N/A,FALSE,"Flujo (redondeado)"}</definedName>
    <definedName name="ASFDFADSF" localSheetId="37" hidden="1">{"Sin detalle",#N/A,FALSE,"Flujo (redondeado)";"Detallado",#N/A,FALSE,"Flujo (redondeado)"}</definedName>
    <definedName name="ASFDFADSF" localSheetId="36" hidden="1">{"Sin detalle",#N/A,FALSE,"Flujo (redondeado)";"Detallado",#N/A,FALSE,"Flujo (redondeado)"}</definedName>
    <definedName name="ASFDFADSF" localSheetId="33" hidden="1">{"Sin detalle",#N/A,FALSE,"Flujo (redondeado)";"Detallado",#N/A,FALSE,"Flujo (redondeado)"}</definedName>
    <definedName name="ASFDFADSF" localSheetId="34" hidden="1">{"Sin detalle",#N/A,FALSE,"Flujo (redondeado)";"Detallado",#N/A,FALSE,"Flujo (redondeado)"}</definedName>
    <definedName name="ASFDFADSF" localSheetId="31" hidden="1">{"Sin detalle",#N/A,FALSE,"Flujo (redondeado)";"Detallado",#N/A,FALSE,"Flujo (redondeado)"}</definedName>
    <definedName name="ASFDFADSF" hidden="1">{"Sin detalle",#N/A,FALSE,"Flujo (redondeado)";"Detallado",#N/A,FALSE,"Flujo (redondeado)"}</definedName>
    <definedName name="asfe" localSheetId="31" hidden="1">#REF!</definedName>
    <definedName name="asfe" hidden="1">#REF!</definedName>
    <definedName name="asfew" localSheetId="35" hidden="1">#REF!</definedName>
    <definedName name="asfew" localSheetId="36" hidden="1">#REF!</definedName>
    <definedName name="asfew" localSheetId="33" hidden="1">#REF!</definedName>
    <definedName name="asfew" localSheetId="34" hidden="1">#REF!</definedName>
    <definedName name="asfew" localSheetId="31" hidden="1">#REF!</definedName>
    <definedName name="asfew" hidden="1">#REF!</definedName>
    <definedName name="asfseergtrgt"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fseergtrgt"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fseergtrgt"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fseergtrgt"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fseergtrgt"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fseergtrgt"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fseergtrgt"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fSEF" localSheetId="35" hidden="1">{#N/A,#N/A,FALSE,"SumG";#N/A,#N/A,FALSE,"ElecG";#N/A,#N/A,FALSE,"MechG";#N/A,#N/A,FALSE,"GeotG";#N/A,#N/A,FALSE,"PrcsG";#N/A,#N/A,FALSE,"TunnG";#N/A,#N/A,FALSE,"CivlG";#N/A,#N/A,FALSE,"NtwkG";#N/A,#N/A,FALSE,"EstgG";#N/A,#N/A,FALSE,"PEngG"}</definedName>
    <definedName name="asfSEF" localSheetId="37" hidden="1">{#N/A,#N/A,FALSE,"SumG";#N/A,#N/A,FALSE,"ElecG";#N/A,#N/A,FALSE,"MechG";#N/A,#N/A,FALSE,"GeotG";#N/A,#N/A,FALSE,"PrcsG";#N/A,#N/A,FALSE,"TunnG";#N/A,#N/A,FALSE,"CivlG";#N/A,#N/A,FALSE,"NtwkG";#N/A,#N/A,FALSE,"EstgG";#N/A,#N/A,FALSE,"PEngG"}</definedName>
    <definedName name="asfSEF" localSheetId="36" hidden="1">{#N/A,#N/A,FALSE,"SumG";#N/A,#N/A,FALSE,"ElecG";#N/A,#N/A,FALSE,"MechG";#N/A,#N/A,FALSE,"GeotG";#N/A,#N/A,FALSE,"PrcsG";#N/A,#N/A,FALSE,"TunnG";#N/A,#N/A,FALSE,"CivlG";#N/A,#N/A,FALSE,"NtwkG";#N/A,#N/A,FALSE,"EstgG";#N/A,#N/A,FALSE,"PEngG"}</definedName>
    <definedName name="asfSEF" localSheetId="33" hidden="1">{#N/A,#N/A,FALSE,"SumG";#N/A,#N/A,FALSE,"ElecG";#N/A,#N/A,FALSE,"MechG";#N/A,#N/A,FALSE,"GeotG";#N/A,#N/A,FALSE,"PrcsG";#N/A,#N/A,FALSE,"TunnG";#N/A,#N/A,FALSE,"CivlG";#N/A,#N/A,FALSE,"NtwkG";#N/A,#N/A,FALSE,"EstgG";#N/A,#N/A,FALSE,"PEngG"}</definedName>
    <definedName name="asfSEF" localSheetId="34" hidden="1">{#N/A,#N/A,FALSE,"SumG";#N/A,#N/A,FALSE,"ElecG";#N/A,#N/A,FALSE,"MechG";#N/A,#N/A,FALSE,"GeotG";#N/A,#N/A,FALSE,"PrcsG";#N/A,#N/A,FALSE,"TunnG";#N/A,#N/A,FALSE,"CivlG";#N/A,#N/A,FALSE,"NtwkG";#N/A,#N/A,FALSE,"EstgG";#N/A,#N/A,FALSE,"PEngG"}</definedName>
    <definedName name="asfSEF" localSheetId="31" hidden="1">{#N/A,#N/A,FALSE,"SumG";#N/A,#N/A,FALSE,"ElecG";#N/A,#N/A,FALSE,"MechG";#N/A,#N/A,FALSE,"GeotG";#N/A,#N/A,FALSE,"PrcsG";#N/A,#N/A,FALSE,"TunnG";#N/A,#N/A,FALSE,"CivlG";#N/A,#N/A,FALSE,"NtwkG";#N/A,#N/A,FALSE,"EstgG";#N/A,#N/A,FALSE,"PEngG"}</definedName>
    <definedName name="asfSEF" hidden="1">{#N/A,#N/A,FALSE,"SumG";#N/A,#N/A,FALSE,"ElecG";#N/A,#N/A,FALSE,"MechG";#N/A,#N/A,FALSE,"GeotG";#N/A,#N/A,FALSE,"PrcsG";#N/A,#N/A,FALSE,"TunnG";#N/A,#N/A,FALSE,"CivlG";#N/A,#N/A,FALSE,"NtwkG";#N/A,#N/A,FALSE,"EstgG";#N/A,#N/A,FALSE,"PEngG"}</definedName>
    <definedName name="asgseg" localSheetId="31" hidden="1">{#N/A,#N/A,TRUE,"Cover";#N/A,#N/A,TRUE,"Conts";#N/A,#N/A,TRUE,"VOS";#N/A,#N/A,TRUE,"Warrington";#N/A,#N/A,TRUE,"Widnes"}</definedName>
    <definedName name="asgseg" hidden="1">{#N/A,#N/A,TRUE,"Cover";#N/A,#N/A,TRUE,"Conts";#N/A,#N/A,TRUE,"VOS";#N/A,#N/A,TRUE,"Warrington";#N/A,#N/A,TRUE,"Widnes"}</definedName>
    <definedName name="ASHOKA" localSheetId="31">#REF!</definedName>
    <definedName name="ASHOKA">!#REF!</definedName>
    <definedName name="asistencia">#REF!</definedName>
    <definedName name="asl"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l"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l"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l"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l"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l"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maxx_m" localSheetId="31">#REF!</definedName>
    <definedName name="Asmaxx_m">!#REF!</definedName>
    <definedName name="Asmaxz_m" localSheetId="31">#REF!</definedName>
    <definedName name="Asmaxz_m">!#REF!</definedName>
    <definedName name="asp" localSheetId="31">#REF!</definedName>
    <definedName name="asp">!#REF!</definedName>
    <definedName name="asp." localSheetId="31">#REF!</definedName>
    <definedName name="asp.">!#REF!</definedName>
    <definedName name="AsphalticBaseCourse" localSheetId="31">#REF!</definedName>
    <definedName name="AsphalticBaseCourse">!#REF!</definedName>
    <definedName name="asqwrqegvwqere" localSheetId="35" hidden="1">#REF!</definedName>
    <definedName name="asqwrqegvwqere" localSheetId="33" hidden="1">#REF!</definedName>
    <definedName name="asqwrqegvwqere" localSheetId="34" hidden="1">#REF!</definedName>
    <definedName name="asqwrqegvwqere" localSheetId="31" hidden="1">#REF!</definedName>
    <definedName name="asqwrqegvwqere" hidden="1">#REF!</definedName>
    <definedName name="asr" localSheetId="35" hidden="1">{#N/A,#N/A,FALSE,"WBS 1.06";#N/A,#N/A,FALSE,"WBS 1.14";#N/A,#N/A,FALSE,"WBS 1.17";#N/A,#N/A,FALSE,"WBS 1.18"}</definedName>
    <definedName name="asr" localSheetId="37" hidden="1">{#N/A,#N/A,FALSE,"WBS 1.06";#N/A,#N/A,FALSE,"WBS 1.14";#N/A,#N/A,FALSE,"WBS 1.17";#N/A,#N/A,FALSE,"WBS 1.18"}</definedName>
    <definedName name="asr" localSheetId="36" hidden="1">{#N/A,#N/A,FALSE,"WBS 1.06";#N/A,#N/A,FALSE,"WBS 1.14";#N/A,#N/A,FALSE,"WBS 1.17";#N/A,#N/A,FALSE,"WBS 1.18"}</definedName>
    <definedName name="asr" localSheetId="33" hidden="1">{#N/A,#N/A,FALSE,"WBS 1.06";#N/A,#N/A,FALSE,"WBS 1.14";#N/A,#N/A,FALSE,"WBS 1.17";#N/A,#N/A,FALSE,"WBS 1.18"}</definedName>
    <definedName name="asr" localSheetId="34" hidden="1">{#N/A,#N/A,FALSE,"WBS 1.06";#N/A,#N/A,FALSE,"WBS 1.14";#N/A,#N/A,FALSE,"WBS 1.17";#N/A,#N/A,FALSE,"WBS 1.18"}</definedName>
    <definedName name="asr" localSheetId="31" hidden="1">{#N/A,#N/A,FALSE,"WBS 1.06";#N/A,#N/A,FALSE,"WBS 1.14";#N/A,#N/A,FALSE,"WBS 1.17";#N/A,#N/A,FALSE,"WBS 1.18"}</definedName>
    <definedName name="asr" hidden="1">{#N/A,#N/A,FALSE,"WBS 1.06";#N/A,#N/A,FALSE,"WBS 1.14";#N/A,#N/A,FALSE,"WBS 1.17";#N/A,#N/A,FALSE,"WBS 1.18"}</definedName>
    <definedName name="asrasnrjutu" localSheetId="31" hidden="1">{#N/A,#N/A,TRUE,"Cover";#N/A,#N/A,TRUE,"Conts";#N/A,#N/A,TRUE,"VOS";#N/A,#N/A,TRUE,"Warrington";#N/A,#N/A,TRUE,"Widnes"}</definedName>
    <definedName name="asrasnrjutu" hidden="1">{#N/A,#N/A,TRUE,"Cover";#N/A,#N/A,TRUE,"Conts";#N/A,#N/A,TRUE,"VOS";#N/A,#N/A,TRUE,"Warrington";#N/A,#N/A,TRUE,"Widnes"}</definedName>
    <definedName name="asrfg" localSheetId="35"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37"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36"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33"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34"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31"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s" localSheetId="35" hidden="1">{"'장비'!$A$3:$M$12"}</definedName>
    <definedName name="ass" localSheetId="37" hidden="1">{"'장비'!$A$3:$M$12"}</definedName>
    <definedName name="ass" localSheetId="36" hidden="1">{"'장비'!$A$3:$M$12"}</definedName>
    <definedName name="ass" localSheetId="33" hidden="1">{"'장비'!$A$3:$M$12"}</definedName>
    <definedName name="ass" localSheetId="34" hidden="1">{"'장비'!$A$3:$M$12"}</definedName>
    <definedName name="ASS" localSheetId="31" hidden="1">{#N/A,#N/A,TRUE,"MES";#N/A,#N/A,TRUE,"ANUAL"}</definedName>
    <definedName name="ASS" hidden="1">{#N/A,#N/A,TRUE,"MES";#N/A,#N/A,TRUE,"ANUAL"}</definedName>
    <definedName name="assa"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2"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2"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2"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2"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2"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2"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dasdasdasd" localSheetId="35" hidden="1">{#N/A,#N/A,TRUE,"Resumen";#N/A,#N/A,TRUE,"Global";#N/A,#N/A,TRUE,"Agropecuario";#N/A,#N/A,TRUE,"Pesca";#N/A,#N/A,TRUE,"Minería";#N/A,#N/A,TRUE,"Elect. y Agua";#N/A,#N/A,TRUE,"Manufactura";#N/A,#N/A,TRUE,"Construcción";#N/A,#N/A,TRUE,"Comercio";#N/A,#N/A,TRUE,"Otros"}</definedName>
    <definedName name="assadasdasdasd" localSheetId="37" hidden="1">{#N/A,#N/A,TRUE,"Resumen";#N/A,#N/A,TRUE,"Global";#N/A,#N/A,TRUE,"Agropecuario";#N/A,#N/A,TRUE,"Pesca";#N/A,#N/A,TRUE,"Minería";#N/A,#N/A,TRUE,"Elect. y Agua";#N/A,#N/A,TRUE,"Manufactura";#N/A,#N/A,TRUE,"Construcción";#N/A,#N/A,TRUE,"Comercio";#N/A,#N/A,TRUE,"Otros"}</definedName>
    <definedName name="assadasdasdasd" localSheetId="36" hidden="1">{#N/A,#N/A,TRUE,"Resumen";#N/A,#N/A,TRUE,"Global";#N/A,#N/A,TRUE,"Agropecuario";#N/A,#N/A,TRUE,"Pesca";#N/A,#N/A,TRUE,"Minería";#N/A,#N/A,TRUE,"Elect. y Agua";#N/A,#N/A,TRUE,"Manufactura";#N/A,#N/A,TRUE,"Construcción";#N/A,#N/A,TRUE,"Comercio";#N/A,#N/A,TRUE,"Otros"}</definedName>
    <definedName name="assadasdasdasd" localSheetId="33" hidden="1">{#N/A,#N/A,TRUE,"Resumen";#N/A,#N/A,TRUE,"Global";#N/A,#N/A,TRUE,"Agropecuario";#N/A,#N/A,TRUE,"Pesca";#N/A,#N/A,TRUE,"Minería";#N/A,#N/A,TRUE,"Elect. y Agua";#N/A,#N/A,TRUE,"Manufactura";#N/A,#N/A,TRUE,"Construcción";#N/A,#N/A,TRUE,"Comercio";#N/A,#N/A,TRUE,"Otros"}</definedName>
    <definedName name="assadasdasdasd" localSheetId="34" hidden="1">{#N/A,#N/A,TRUE,"Resumen";#N/A,#N/A,TRUE,"Global";#N/A,#N/A,TRUE,"Agropecuario";#N/A,#N/A,TRUE,"Pesca";#N/A,#N/A,TRUE,"Minería";#N/A,#N/A,TRUE,"Elect. y Agua";#N/A,#N/A,TRUE,"Manufactura";#N/A,#N/A,TRUE,"Construcción";#N/A,#N/A,TRUE,"Comercio";#N/A,#N/A,TRUE,"Otros"}</definedName>
    <definedName name="assadasdasdasd" localSheetId="31" hidden="1">{#N/A,#N/A,TRUE,"Resumen";#N/A,#N/A,TRUE,"Global";#N/A,#N/A,TRUE,"Agropecuario";#N/A,#N/A,TRUE,"Pesca";#N/A,#N/A,TRUE,"Minería";#N/A,#N/A,TRUE,"Elect. y Agua";#N/A,#N/A,TRUE,"Manufactura";#N/A,#N/A,TRUE,"Construcción";#N/A,#N/A,TRUE,"Comercio";#N/A,#N/A,TRUE,"Otros"}</definedName>
    <definedName name="assadasdasdasd" hidden="1">{#N/A,#N/A,TRUE,"Resumen";#N/A,#N/A,TRUE,"Global";#N/A,#N/A,TRUE,"Agropecuario";#N/A,#N/A,TRUE,"Pesca";#N/A,#N/A,TRUE,"Minería";#N/A,#N/A,TRUE,"Elect. y Agua";#N/A,#N/A,TRUE,"Manufactura";#N/A,#N/A,TRUE,"Construcción";#N/A,#N/A,TRUE,"Comercio";#N/A,#N/A,TRUE,"Otros"}</definedName>
    <definedName name="assal"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35" hidden="1">{#N/A,#N/A,FALSE,"Bericht 2";#N/A,#N/A,FALSE,"Bericht 3";#N/A,#N/A,FALSE,"Bericht 1"}</definedName>
    <definedName name="assd" localSheetId="37" hidden="1">{#N/A,#N/A,FALSE,"Bericht 2";#N/A,#N/A,FALSE,"Bericht 3";#N/A,#N/A,FALSE,"Bericht 1"}</definedName>
    <definedName name="assd" localSheetId="32" hidden="1">{#N/A,#N/A,FALSE,"Bericht 2";#N/A,#N/A,FALSE,"Bericht 3";#N/A,#N/A,FALSE,"Bericht 1"}</definedName>
    <definedName name="assd" localSheetId="21" hidden="1">{#N/A,#N/A,FALSE,"Bericht 2";#N/A,#N/A,FALSE,"Bericht 3";#N/A,#N/A,FALSE,"Bericht 1"}</definedName>
    <definedName name="assd" localSheetId="36" hidden="1">{#N/A,#N/A,FALSE,"Bericht 2";#N/A,#N/A,FALSE,"Bericht 3";#N/A,#N/A,FALSE,"Bericht 1"}</definedName>
    <definedName name="assd" localSheetId="33" hidden="1">{#N/A,#N/A,FALSE,"Bericht 2";#N/A,#N/A,FALSE,"Bericht 3";#N/A,#N/A,FALSE,"Bericht 1"}</definedName>
    <definedName name="assd" localSheetId="34" hidden="1">{#N/A,#N/A,FALSE,"Bericht 2";#N/A,#N/A,FALSE,"Bericht 3";#N/A,#N/A,FALSE,"Bericht 1"}</definedName>
    <definedName name="assd" localSheetId="31" hidden="1">{#N/A,#N/A,FALSE,"Bericht 2";#N/A,#N/A,FALSE,"Bericht 3";#N/A,#N/A,FALSE,"Bericht 1"}</definedName>
    <definedName name="assd" hidden="1">{#N/A,#N/A,FALSE,"Bericht 2";#N/A,#N/A,FALSE,"Bericht 3";#N/A,#N/A,FALSE,"Bericht 1"}</definedName>
    <definedName name="assdas">#REF!</definedName>
    <definedName name="assdf" localSheetId="35" hidden="1">{#N/A,#N/A,FALSE,"WBS 1.06";#N/A,#N/A,FALSE,"WBS 1.14";#N/A,#N/A,FALSE,"WBS 1.17";#N/A,#N/A,FALSE,"WBS 1.18"}</definedName>
    <definedName name="assdf" localSheetId="37" hidden="1">{#N/A,#N/A,FALSE,"WBS 1.06";#N/A,#N/A,FALSE,"WBS 1.14";#N/A,#N/A,FALSE,"WBS 1.17";#N/A,#N/A,FALSE,"WBS 1.18"}</definedName>
    <definedName name="assdf" localSheetId="36" hidden="1">{#N/A,#N/A,FALSE,"WBS 1.06";#N/A,#N/A,FALSE,"WBS 1.14";#N/A,#N/A,FALSE,"WBS 1.17";#N/A,#N/A,FALSE,"WBS 1.18"}</definedName>
    <definedName name="assdf" localSheetId="33" hidden="1">{#N/A,#N/A,FALSE,"WBS 1.06";#N/A,#N/A,FALSE,"WBS 1.14";#N/A,#N/A,FALSE,"WBS 1.17";#N/A,#N/A,FALSE,"WBS 1.18"}</definedName>
    <definedName name="assdf" localSheetId="34" hidden="1">{#N/A,#N/A,FALSE,"WBS 1.06";#N/A,#N/A,FALSE,"WBS 1.14";#N/A,#N/A,FALSE,"WBS 1.17";#N/A,#N/A,FALSE,"WBS 1.18"}</definedName>
    <definedName name="assdf" localSheetId="31" hidden="1">{#N/A,#N/A,FALSE,"WBS 1.06";#N/A,#N/A,FALSE,"WBS 1.14";#N/A,#N/A,FALSE,"WBS 1.17";#N/A,#N/A,FALSE,"WBS 1.18"}</definedName>
    <definedName name="assdf" hidden="1">{#N/A,#N/A,FALSE,"WBS 1.06";#N/A,#N/A,FALSE,"WBS 1.14";#N/A,#N/A,FALSE,"WBS 1.17";#N/A,#N/A,FALSE,"WBS 1.18"}</definedName>
    <definedName name="assdffsd" localSheetId="31">#REF!</definedName>
    <definedName name="assdffsd">!#REF!</definedName>
    <definedName name="ASSET" localSheetId="31">#REF!</definedName>
    <definedName name="ASSET">!#REF!</definedName>
    <definedName name="ASSETS">#REF!</definedName>
    <definedName name="AssetsTotal">#REF!</definedName>
    <definedName name="AssetsWood">#REF!</definedName>
    <definedName name="assl"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l"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l"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l"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l"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l"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S">#REF!</definedName>
    <definedName name="asssad" localSheetId="35" hidden="1">{#N/A,#N/A,TRUE,"Est. de Fact.";#N/A,#N/A,TRUE,"Capitulo 19";#N/A,#N/A,TRUE,"Proyecto P855"}</definedName>
    <definedName name="asssad" localSheetId="37" hidden="1">{#N/A,#N/A,TRUE,"Est. de Fact.";#N/A,#N/A,TRUE,"Capitulo 19";#N/A,#N/A,TRUE,"Proyecto P855"}</definedName>
    <definedName name="asssad" localSheetId="36" hidden="1">{#N/A,#N/A,TRUE,"Est. de Fact.";#N/A,#N/A,TRUE,"Capitulo 19";#N/A,#N/A,TRUE,"Proyecto P855"}</definedName>
    <definedName name="asssad" localSheetId="33" hidden="1">{#N/A,#N/A,TRUE,"Est. de Fact.";#N/A,#N/A,TRUE,"Capitulo 19";#N/A,#N/A,TRUE,"Proyecto P855"}</definedName>
    <definedName name="asssad" localSheetId="34" hidden="1">{#N/A,#N/A,TRUE,"Est. de Fact.";#N/A,#N/A,TRUE,"Capitulo 19";#N/A,#N/A,TRUE,"Proyecto P855"}</definedName>
    <definedName name="asssad" localSheetId="31" hidden="1">{#N/A,#N/A,TRUE,"Est. de Fact.";#N/A,#N/A,TRUE,"Capitulo 19";#N/A,#N/A,TRUE,"Proyecto P855"}</definedName>
    <definedName name="asssad" hidden="1">{#N/A,#N/A,TRUE,"Est. de Fact.";#N/A,#N/A,TRUE,"Capitulo 19";#N/A,#N/A,TRUE,"Proyecto P855"}</definedName>
    <definedName name="ASSsqswqswSWQ"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SsqswqswSWQ"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SsqswqswSWQ"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SsqswqswSWQ"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SsqswqswSWQ"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SsqswqswSWQ"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SsqswqswSWQ"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svdsvdsdsv" localSheetId="35" hidden="1">{"desarrollo",#N/A,FALSE,"LHD Camión";"eqdllo",#N/A,FALSE,"LHD Camión";"eqprod",#N/A,FALSE,"LHD Camión";"Resumen",#N/A,FALSE,"LHD Camión"}</definedName>
    <definedName name="assvdsvdsdsv" localSheetId="37" hidden="1">{"desarrollo",#N/A,FALSE,"LHD Camión";"eqdllo",#N/A,FALSE,"LHD Camión";"eqprod",#N/A,FALSE,"LHD Camión";"Resumen",#N/A,FALSE,"LHD Camión"}</definedName>
    <definedName name="assvdsvdsdsv" localSheetId="36" hidden="1">{"desarrollo",#N/A,FALSE,"LHD Camión";"eqdllo",#N/A,FALSE,"LHD Camión";"eqprod",#N/A,FALSE,"LHD Camión";"Resumen",#N/A,FALSE,"LHD Camión"}</definedName>
    <definedName name="assvdsvdsdsv" localSheetId="33" hidden="1">{"desarrollo",#N/A,FALSE,"LHD Camión";"eqdllo",#N/A,FALSE,"LHD Camión";"eqprod",#N/A,FALSE,"LHD Camión";"Resumen",#N/A,FALSE,"LHD Camión"}</definedName>
    <definedName name="assvdsvdsdsv" localSheetId="34" hidden="1">{"desarrollo",#N/A,FALSE,"LHD Camión";"eqdllo",#N/A,FALSE,"LHD Camión";"eqprod",#N/A,FALSE,"LHD Camión";"Resumen",#N/A,FALSE,"LHD Camión"}</definedName>
    <definedName name="assvdsvdsdsv" localSheetId="31" hidden="1">{"desarrollo",#N/A,FALSE,"LHD Camión";"eqdllo",#N/A,FALSE,"LHD Camión";"eqprod",#N/A,FALSE,"LHD Camión";"Resumen",#N/A,FALSE,"LHD Camión"}</definedName>
    <definedName name="assvdsvdsdsv" hidden="1">{"desarrollo",#N/A,FALSE,"LHD Camión";"eqdllo",#N/A,FALSE,"LHD Camión";"eqprod",#N/A,FALSE,"LHD Camión";"Resumen",#N/A,FALSE,"LHD Camión"}</definedName>
    <definedName name="ASTM">#REF!</definedName>
    <definedName name="ASTOHUILCA" localSheetId="31">#REF!</definedName>
    <definedName name="ASTOHUILCA">!#REF!</definedName>
    <definedName name="ASwewadasdefefsf"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wewadasdefefsf"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wewadasdefefsf"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wewadasdefefsf"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wewadasdefefsf"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wewadasdefefsf"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wewadasdefefs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SXA">#REF!</definedName>
    <definedName name="AT"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AT"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AT"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AT"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AT"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at" localSheetId="31">#REF!</definedName>
    <definedName name="AT"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At_Risk" localSheetId="31">#REF!</definedName>
    <definedName name="At_Risk">!#REF!</definedName>
    <definedName name="ATE1E">#REF!</definedName>
    <definedName name="ATE1N">#REF!</definedName>
    <definedName name="atgr"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ricapa">#REF!</definedName>
    <definedName name="atricapa1234">#REF!</definedName>
    <definedName name="atşman">#REF!</definedName>
    <definedName name="AuConcDed">#REF!</definedName>
    <definedName name="AUD_to_USD">#REF!</definedName>
    <definedName name="AUDCAD">#REF!</definedName>
    <definedName name="audd" localSheetId="31">#REF!</definedName>
    <definedName name="audd">!#REF!</definedName>
    <definedName name="AuDoreDed">#REF!</definedName>
    <definedName name="auds" localSheetId="31">#REF!</definedName>
    <definedName name="auds">!#REF!</definedName>
    <definedName name="auel" localSheetId="31">#REF!</definedName>
    <definedName name="auel">!#REF!</definedName>
    <definedName name="aues" localSheetId="31">#REF!</definedName>
    <definedName name="aues">!#REF!</definedName>
    <definedName name="aujs" localSheetId="31">#REF!</definedName>
    <definedName name="aujs">!#REF!</definedName>
    <definedName name="auki" localSheetId="31">#REF!</definedName>
    <definedName name="auki">!#REF!</definedName>
    <definedName name="AuPrice" localSheetId="31">#REF!</definedName>
    <definedName name="AuPrice">!#REF!</definedName>
    <definedName name="aurs" localSheetId="31">#REF!</definedName>
    <definedName name="aurs">!#REF!</definedName>
    <definedName name="AUSENCO_EQUIPMENTLIST" localSheetId="31">#REF!</definedName>
    <definedName name="AUSENCO_EQUIPMENTLIST">!#REF!</definedName>
    <definedName name="AUSTEN" localSheetId="31">#REF!</definedName>
    <definedName name="AUSTEN">!#REF!</definedName>
    <definedName name="Australia">#REF!</definedName>
    <definedName name="Austria">#REF!</definedName>
    <definedName name="automation_and_instrumentation_conveyor_line">#REF!</definedName>
    <definedName name="automation_and_instrumentation_stockpile">#REF!</definedName>
    <definedName name="autonum" localSheetId="31">#REF!</definedName>
    <definedName name="autonum">!#REF!</definedName>
    <definedName name="autw" localSheetId="31">#REF!</definedName>
    <definedName name="autw">!#REF!</definedName>
    <definedName name="aux">#REF!</definedName>
    <definedName name="AUX_CONT_PNLS">#REF!</definedName>
    <definedName name="AV" localSheetId="35" hidden="1">{#N/A,#N/A,FALSE,"subcontract"}</definedName>
    <definedName name="AV" localSheetId="37" hidden="1">{#N/A,#N/A,FALSE,"subcontract"}</definedName>
    <definedName name="AV" localSheetId="36" hidden="1">{#N/A,#N/A,FALSE,"subcontract"}</definedName>
    <definedName name="AV" localSheetId="33" hidden="1">{#N/A,#N/A,FALSE,"subcontract"}</definedName>
    <definedName name="AV" localSheetId="34" hidden="1">{#N/A,#N/A,FALSE,"subcontract"}</definedName>
    <definedName name="AV" localSheetId="31">#REF!</definedName>
    <definedName name="AV" hidden="1">{#N/A,#N/A,FALSE,"subcontract"}</definedName>
    <definedName name="AV.API">#REF!</definedName>
    <definedName name="av_fisico">#REF!</definedName>
    <definedName name="Av_used" localSheetId="31">#REF!</definedName>
    <definedName name="Av_used">!#REF!</definedName>
    <definedName name="AVAC" localSheetId="31">#REF!</definedName>
    <definedName name="AVAC">!#REF!</definedName>
    <definedName name="Availability_Control_Column">#REF!</definedName>
    <definedName name="Availability_Control_Range">#REF!</definedName>
    <definedName name="Available_Bandwitdh_perCamerServer" localSheetId="31">#REF!</definedName>
    <definedName name="Available_Bandwitdh_perCamerServer">!#REF!</definedName>
    <definedName name="Available_for_Distribution_before_Clawback">#REF!</definedName>
    <definedName name="avance" localSheetId="35" hidden="1">{"MO(BASE)",#N/A,FALSE,"MO(BASE)";"MO(BASE)1",#N/A,FALSE,"MO(BASE)";"MO(BASE)2",#N/A,FALSE,"MO(BASE)"}</definedName>
    <definedName name="avance" localSheetId="37" hidden="1">{"MO(BASE)",#N/A,FALSE,"MO(BASE)";"MO(BASE)1",#N/A,FALSE,"MO(BASE)";"MO(BASE)2",#N/A,FALSE,"MO(BASE)"}</definedName>
    <definedName name="avance" localSheetId="36" hidden="1">{"MO(BASE)",#N/A,FALSE,"MO(BASE)";"MO(BASE)1",#N/A,FALSE,"MO(BASE)";"MO(BASE)2",#N/A,FALSE,"MO(BASE)"}</definedName>
    <definedName name="avance" localSheetId="33" hidden="1">{"MO(BASE)",#N/A,FALSE,"MO(BASE)";"MO(BASE)1",#N/A,FALSE,"MO(BASE)";"MO(BASE)2",#N/A,FALSE,"MO(BASE)"}</definedName>
    <definedName name="avance" localSheetId="34" hidden="1">{"MO(BASE)",#N/A,FALSE,"MO(BASE)";"MO(BASE)1",#N/A,FALSE,"MO(BASE)";"MO(BASE)2",#N/A,FALSE,"MO(BASE)"}</definedName>
    <definedName name="avance" localSheetId="31" hidden="1">{"MO(BASE)",#N/A,FALSE,"MO(BASE)";"MO(BASE)1",#N/A,FALSE,"MO(BASE)";"MO(BASE)2",#N/A,FALSE,"MO(BASE)"}</definedName>
    <definedName name="avance" hidden="1">{"MO(BASE)",#N/A,FALSE,"MO(BASE)";"MO(BASE)1",#N/A,FALSE,"MO(BASE)";"MO(BASE)2",#N/A,FALSE,"MO(BASE)"}</definedName>
    <definedName name="avance_1" localSheetId="35" hidden="1">{"MO(BASE)",#N/A,FALSE,"MO(BASE)";"MO(BASE)1",#N/A,FALSE,"MO(BASE)";"MO(BASE)2",#N/A,FALSE,"MO(BASE)"}</definedName>
    <definedName name="avance_1" localSheetId="37" hidden="1">{"MO(BASE)",#N/A,FALSE,"MO(BASE)";"MO(BASE)1",#N/A,FALSE,"MO(BASE)";"MO(BASE)2",#N/A,FALSE,"MO(BASE)"}</definedName>
    <definedName name="avance_1" localSheetId="36" hidden="1">{"MO(BASE)",#N/A,FALSE,"MO(BASE)";"MO(BASE)1",#N/A,FALSE,"MO(BASE)";"MO(BASE)2",#N/A,FALSE,"MO(BASE)"}</definedName>
    <definedName name="avance_1" localSheetId="33" hidden="1">{"MO(BASE)",#N/A,FALSE,"MO(BASE)";"MO(BASE)1",#N/A,FALSE,"MO(BASE)";"MO(BASE)2",#N/A,FALSE,"MO(BASE)"}</definedName>
    <definedName name="avance_1" localSheetId="34" hidden="1">{"MO(BASE)",#N/A,FALSE,"MO(BASE)";"MO(BASE)1",#N/A,FALSE,"MO(BASE)";"MO(BASE)2",#N/A,FALSE,"MO(BASE)"}</definedName>
    <definedName name="avance_1" localSheetId="31" hidden="1">{"MO(BASE)",#N/A,FALSE,"MO(BASE)";"MO(BASE)1",#N/A,FALSE,"MO(BASE)";"MO(BASE)2",#N/A,FALSE,"MO(BASE)"}</definedName>
    <definedName name="avance_1" hidden="1">{"MO(BASE)",#N/A,FALSE,"MO(BASE)";"MO(BASE)1",#N/A,FALSE,"MO(BASE)";"MO(BASE)2",#N/A,FALSE,"MO(BASE)"}</definedName>
    <definedName name="avance_1_1" hidden="1">{"MO(BASE)",#N/A,FALSE,"MO(BASE)";"MO(BASE)1",#N/A,FALSE,"MO(BASE)";"MO(BASE)2",#N/A,FALSE,"MO(BASE)"}</definedName>
    <definedName name="avance_2" localSheetId="35" hidden="1">{"MO(BASE)",#N/A,FALSE,"MO(BASE)";"MO(BASE)1",#N/A,FALSE,"MO(BASE)";"MO(BASE)2",#N/A,FALSE,"MO(BASE)"}</definedName>
    <definedName name="avance_2" localSheetId="37" hidden="1">{"MO(BASE)",#N/A,FALSE,"MO(BASE)";"MO(BASE)1",#N/A,FALSE,"MO(BASE)";"MO(BASE)2",#N/A,FALSE,"MO(BASE)"}</definedName>
    <definedName name="avance_2" localSheetId="36" hidden="1">{"MO(BASE)",#N/A,FALSE,"MO(BASE)";"MO(BASE)1",#N/A,FALSE,"MO(BASE)";"MO(BASE)2",#N/A,FALSE,"MO(BASE)"}</definedName>
    <definedName name="avance_2" localSheetId="33" hidden="1">{"MO(BASE)",#N/A,FALSE,"MO(BASE)";"MO(BASE)1",#N/A,FALSE,"MO(BASE)";"MO(BASE)2",#N/A,FALSE,"MO(BASE)"}</definedName>
    <definedName name="avance_2" localSheetId="34" hidden="1">{"MO(BASE)",#N/A,FALSE,"MO(BASE)";"MO(BASE)1",#N/A,FALSE,"MO(BASE)";"MO(BASE)2",#N/A,FALSE,"MO(BASE)"}</definedName>
    <definedName name="avance_2" localSheetId="31" hidden="1">{"MO(BASE)",#N/A,FALSE,"MO(BASE)";"MO(BASE)1",#N/A,FALSE,"MO(BASE)";"MO(BASE)2",#N/A,FALSE,"MO(BASE)"}</definedName>
    <definedName name="avance_2" hidden="1">{"MO(BASE)",#N/A,FALSE,"MO(BASE)";"MO(BASE)1",#N/A,FALSE,"MO(BASE)";"MO(BASE)2",#N/A,FALSE,"MO(BASE)"}</definedName>
    <definedName name="avance_3" localSheetId="35" hidden="1">{"MO(BASE)",#N/A,FALSE,"MO(BASE)";"MO(BASE)1",#N/A,FALSE,"MO(BASE)";"MO(BASE)2",#N/A,FALSE,"MO(BASE)"}</definedName>
    <definedName name="avance_3" localSheetId="37" hidden="1">{"MO(BASE)",#N/A,FALSE,"MO(BASE)";"MO(BASE)1",#N/A,FALSE,"MO(BASE)";"MO(BASE)2",#N/A,FALSE,"MO(BASE)"}</definedName>
    <definedName name="avance_3" localSheetId="36" hidden="1">{"MO(BASE)",#N/A,FALSE,"MO(BASE)";"MO(BASE)1",#N/A,FALSE,"MO(BASE)";"MO(BASE)2",#N/A,FALSE,"MO(BASE)"}</definedName>
    <definedName name="avance_3" localSheetId="33" hidden="1">{"MO(BASE)",#N/A,FALSE,"MO(BASE)";"MO(BASE)1",#N/A,FALSE,"MO(BASE)";"MO(BASE)2",#N/A,FALSE,"MO(BASE)"}</definedName>
    <definedName name="avance_3" localSheetId="34" hidden="1">{"MO(BASE)",#N/A,FALSE,"MO(BASE)";"MO(BASE)1",#N/A,FALSE,"MO(BASE)";"MO(BASE)2",#N/A,FALSE,"MO(BASE)"}</definedName>
    <definedName name="avance_3" localSheetId="31" hidden="1">{"MO(BASE)",#N/A,FALSE,"MO(BASE)";"MO(BASE)1",#N/A,FALSE,"MO(BASE)";"MO(BASE)2",#N/A,FALSE,"MO(BASE)"}</definedName>
    <definedName name="avance_3" hidden="1">{"MO(BASE)",#N/A,FALSE,"MO(BASE)";"MO(BASE)1",#N/A,FALSE,"MO(BASE)";"MO(BASE)2",#N/A,FALSE,"MO(BASE)"}</definedName>
    <definedName name="avance_4" localSheetId="35" hidden="1">{"MO(BASE)",#N/A,FALSE,"MO(BASE)";"MO(BASE)1",#N/A,FALSE,"MO(BASE)";"MO(BASE)2",#N/A,FALSE,"MO(BASE)"}</definedName>
    <definedName name="avance_4" localSheetId="37" hidden="1">{"MO(BASE)",#N/A,FALSE,"MO(BASE)";"MO(BASE)1",#N/A,FALSE,"MO(BASE)";"MO(BASE)2",#N/A,FALSE,"MO(BASE)"}</definedName>
    <definedName name="avance_4" localSheetId="36" hidden="1">{"MO(BASE)",#N/A,FALSE,"MO(BASE)";"MO(BASE)1",#N/A,FALSE,"MO(BASE)";"MO(BASE)2",#N/A,FALSE,"MO(BASE)"}</definedName>
    <definedName name="avance_4" localSheetId="33" hidden="1">{"MO(BASE)",#N/A,FALSE,"MO(BASE)";"MO(BASE)1",#N/A,FALSE,"MO(BASE)";"MO(BASE)2",#N/A,FALSE,"MO(BASE)"}</definedName>
    <definedName name="avance_4" localSheetId="34" hidden="1">{"MO(BASE)",#N/A,FALSE,"MO(BASE)";"MO(BASE)1",#N/A,FALSE,"MO(BASE)";"MO(BASE)2",#N/A,FALSE,"MO(BASE)"}</definedName>
    <definedName name="avance_4" localSheetId="31" hidden="1">{"MO(BASE)",#N/A,FALSE,"MO(BASE)";"MO(BASE)1",#N/A,FALSE,"MO(BASE)";"MO(BASE)2",#N/A,FALSE,"MO(BASE)"}</definedName>
    <definedName name="avance_4" hidden="1">{"MO(BASE)",#N/A,FALSE,"MO(BASE)";"MO(BASE)1",#N/A,FALSE,"MO(BASE)";"MO(BASE)2",#N/A,FALSE,"MO(BASE)"}</definedName>
    <definedName name="avance_5" localSheetId="35" hidden="1">{"MO(BASE)",#N/A,FALSE,"MO(BASE)";"MO(BASE)1",#N/A,FALSE,"MO(BASE)";"MO(BASE)2",#N/A,FALSE,"MO(BASE)"}</definedName>
    <definedName name="avance_5" localSheetId="37" hidden="1">{"MO(BASE)",#N/A,FALSE,"MO(BASE)";"MO(BASE)1",#N/A,FALSE,"MO(BASE)";"MO(BASE)2",#N/A,FALSE,"MO(BASE)"}</definedName>
    <definedName name="avance_5" localSheetId="36" hidden="1">{"MO(BASE)",#N/A,FALSE,"MO(BASE)";"MO(BASE)1",#N/A,FALSE,"MO(BASE)";"MO(BASE)2",#N/A,FALSE,"MO(BASE)"}</definedName>
    <definedName name="avance_5" localSheetId="33" hidden="1">{"MO(BASE)",#N/A,FALSE,"MO(BASE)";"MO(BASE)1",#N/A,FALSE,"MO(BASE)";"MO(BASE)2",#N/A,FALSE,"MO(BASE)"}</definedName>
    <definedName name="avance_5" localSheetId="34" hidden="1">{"MO(BASE)",#N/A,FALSE,"MO(BASE)";"MO(BASE)1",#N/A,FALSE,"MO(BASE)";"MO(BASE)2",#N/A,FALSE,"MO(BASE)"}</definedName>
    <definedName name="avance_5" localSheetId="31" hidden="1">{"MO(BASE)",#N/A,FALSE,"MO(BASE)";"MO(BASE)1",#N/A,FALSE,"MO(BASE)";"MO(BASE)2",#N/A,FALSE,"MO(BASE)"}</definedName>
    <definedName name="avance_5" hidden="1">{"MO(BASE)",#N/A,FALSE,"MO(BASE)";"MO(BASE)1",#N/A,FALSE,"MO(BASE)";"MO(BASE)2",#N/A,FALSE,"MO(BASE)"}</definedName>
    <definedName name="Avance_Constructor">#REF!</definedName>
    <definedName name="Avance2" localSheetId="35" hidden="1">{#N/A,#N/A,FALSE,"Monthly report";#N/A,#N/A,FALSE,"M.R. UEM";#N/A,#N/A,FALSE,"M.R. VCM"}</definedName>
    <definedName name="Avance2" localSheetId="31" hidden="1">{#N/A,#N/A,FALSE,"Monthly report";#N/A,#N/A,FALSE,"M.R. UEM";#N/A,#N/A,FALSE,"M.R. VCM"}</definedName>
    <definedName name="Avance2" hidden="1">{#N/A,#N/A,FALSE,"Monthly report";#N/A,#N/A,FALSE,"M.R. UEM";#N/A,#N/A,FALSE,"M.R. VCM"}</definedName>
    <definedName name="Avance3" localSheetId="35" hidden="1">{#N/A,#N/A,FALSE,"Monthly report";#N/A,#N/A,FALSE,"M.R. UEM";#N/A,#N/A,FALSE,"M.R. VCM"}</definedName>
    <definedName name="Avance3" localSheetId="37" hidden="1">{#N/A,#N/A,FALSE,"Monthly report";#N/A,#N/A,FALSE,"M.R. UEM";#N/A,#N/A,FALSE,"M.R. VCM"}</definedName>
    <definedName name="Avance3" localSheetId="36" hidden="1">{#N/A,#N/A,FALSE,"Monthly report";#N/A,#N/A,FALSE,"M.R. UEM";#N/A,#N/A,FALSE,"M.R. VCM"}</definedName>
    <definedName name="Avance3" localSheetId="33" hidden="1">{#N/A,#N/A,FALSE,"Monthly report";#N/A,#N/A,FALSE,"M.R. UEM";#N/A,#N/A,FALSE,"M.R. VCM"}</definedName>
    <definedName name="Avance3" localSheetId="34" hidden="1">{#N/A,#N/A,FALSE,"Monthly report";#N/A,#N/A,FALSE,"M.R. UEM";#N/A,#N/A,FALSE,"M.R. VCM"}</definedName>
    <definedName name="Avance3" localSheetId="31" hidden="1">{#N/A,#N/A,FALSE,"Monthly report";#N/A,#N/A,FALSE,"M.R. UEM";#N/A,#N/A,FALSE,"M.R. VCM"}</definedName>
    <definedName name="Avance3" hidden="1">{#N/A,#N/A,FALSE,"Monthly report";#N/A,#N/A,FALSE,"M.R. UEM";#N/A,#N/A,FALSE,"M.R. VCM"}</definedName>
    <definedName name="avancedia">#REF!</definedName>
    <definedName name="avancedisp">#REF!</definedName>
    <definedName name="avancemes">#REF!</definedName>
    <definedName name="AVANCES" localSheetId="31">#REF!</definedName>
    <definedName name="AVANCES">!#REF!</definedName>
    <definedName name="avanperf">#REF!</definedName>
    <definedName name="AVANROCA">#REF!</definedName>
    <definedName name="AVASUMINISTRO" localSheetId="35" hidden="1">#REF!</definedName>
    <definedName name="AVASUMINISTRO" localSheetId="33" hidden="1">#REF!</definedName>
    <definedName name="AVASUMINISTRO" localSheetId="34" hidden="1">#REF!</definedName>
    <definedName name="AVASUMINISTRO" localSheetId="31" hidden="1">#REF!</definedName>
    <definedName name="AVASUMINISTRO" hidden="1">#REF!</definedName>
    <definedName name="avbbb" localSheetId="35" hidden="1">{"Sin detalle",#N/A,FALSE,"Flujo (redondeado)";"Detallado",#N/A,FALSE,"Flujo (redondeado)"}</definedName>
    <definedName name="avbbb" localSheetId="37" hidden="1">{"Sin detalle",#N/A,FALSE,"Flujo (redondeado)";"Detallado",#N/A,FALSE,"Flujo (redondeado)"}</definedName>
    <definedName name="avbbb" localSheetId="36" hidden="1">{"Sin detalle",#N/A,FALSE,"Flujo (redondeado)";"Detallado",#N/A,FALSE,"Flujo (redondeado)"}</definedName>
    <definedName name="avbbb" localSheetId="33" hidden="1">{"Sin detalle",#N/A,FALSE,"Flujo (redondeado)";"Detallado",#N/A,FALSE,"Flujo (redondeado)"}</definedName>
    <definedName name="avbbb" localSheetId="34" hidden="1">{"Sin detalle",#N/A,FALSE,"Flujo (redondeado)";"Detallado",#N/A,FALSE,"Flujo (redondeado)"}</definedName>
    <definedName name="avbbb" localSheetId="31" hidden="1">{"Sin detalle",#N/A,FALSE,"Flujo (redondeado)";"Detallado",#N/A,FALSE,"Flujo (redondeado)"}</definedName>
    <definedName name="avbbb" hidden="1">{"Sin detalle",#N/A,FALSE,"Flujo (redondeado)";"Detallado",#N/A,FALSE,"Flujo (redondeado)"}</definedName>
    <definedName name="avc" localSheetId="35" hidden="1">{#N/A,#N/A,FALSE,"Total_OC015";#N/A,#N/A,FALSE,"ADMIN";#N/A,#N/A,FALSE,"PROCES";#N/A,#N/A,FALSE,"mecan";#N/A,#N/A,FALSE,"civil";#N/A,#N/A,FALSE,"CAÑER";#N/A,#N/A,FALSE,"ELEC";#N/A,#N/A,FALSE,"INSTR"}</definedName>
    <definedName name="avc" localSheetId="37" hidden="1">{#N/A,#N/A,FALSE,"Total_OC015";#N/A,#N/A,FALSE,"ADMIN";#N/A,#N/A,FALSE,"PROCES";#N/A,#N/A,FALSE,"mecan";#N/A,#N/A,FALSE,"civil";#N/A,#N/A,FALSE,"CAÑER";#N/A,#N/A,FALSE,"ELEC";#N/A,#N/A,FALSE,"INSTR"}</definedName>
    <definedName name="avc" localSheetId="36" hidden="1">{#N/A,#N/A,FALSE,"Total_OC015";#N/A,#N/A,FALSE,"ADMIN";#N/A,#N/A,FALSE,"PROCES";#N/A,#N/A,FALSE,"mecan";#N/A,#N/A,FALSE,"civil";#N/A,#N/A,FALSE,"CAÑER";#N/A,#N/A,FALSE,"ELEC";#N/A,#N/A,FALSE,"INSTR"}</definedName>
    <definedName name="avc" localSheetId="33" hidden="1">{#N/A,#N/A,FALSE,"Total_OC015";#N/A,#N/A,FALSE,"ADMIN";#N/A,#N/A,FALSE,"PROCES";#N/A,#N/A,FALSE,"mecan";#N/A,#N/A,FALSE,"civil";#N/A,#N/A,FALSE,"CAÑER";#N/A,#N/A,FALSE,"ELEC";#N/A,#N/A,FALSE,"INSTR"}</definedName>
    <definedName name="avc" localSheetId="34" hidden="1">{#N/A,#N/A,FALSE,"Total_OC015";#N/A,#N/A,FALSE,"ADMIN";#N/A,#N/A,FALSE,"PROCES";#N/A,#N/A,FALSE,"mecan";#N/A,#N/A,FALSE,"civil";#N/A,#N/A,FALSE,"CAÑER";#N/A,#N/A,FALSE,"ELEC";#N/A,#N/A,FALSE,"INSTR"}</definedName>
    <definedName name="avc" localSheetId="31"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c_1" localSheetId="35" hidden="1">{#N/A,#N/A,FALSE,"Total_OC015";#N/A,#N/A,FALSE,"ADMIN";#N/A,#N/A,FALSE,"PROCES";#N/A,#N/A,FALSE,"mecan";#N/A,#N/A,FALSE,"civil";#N/A,#N/A,FALSE,"CAÑER";#N/A,#N/A,FALSE,"ELEC";#N/A,#N/A,FALSE,"INSTR"}</definedName>
    <definedName name="avc_1" localSheetId="37" hidden="1">{#N/A,#N/A,FALSE,"Total_OC015";#N/A,#N/A,FALSE,"ADMIN";#N/A,#N/A,FALSE,"PROCES";#N/A,#N/A,FALSE,"mecan";#N/A,#N/A,FALSE,"civil";#N/A,#N/A,FALSE,"CAÑER";#N/A,#N/A,FALSE,"ELEC";#N/A,#N/A,FALSE,"INSTR"}</definedName>
    <definedName name="avc_1" localSheetId="36" hidden="1">{#N/A,#N/A,FALSE,"Total_OC015";#N/A,#N/A,FALSE,"ADMIN";#N/A,#N/A,FALSE,"PROCES";#N/A,#N/A,FALSE,"mecan";#N/A,#N/A,FALSE,"civil";#N/A,#N/A,FALSE,"CAÑER";#N/A,#N/A,FALSE,"ELEC";#N/A,#N/A,FALSE,"INSTR"}</definedName>
    <definedName name="avc_1" localSheetId="33" hidden="1">{#N/A,#N/A,FALSE,"Total_OC015";#N/A,#N/A,FALSE,"ADMIN";#N/A,#N/A,FALSE,"PROCES";#N/A,#N/A,FALSE,"mecan";#N/A,#N/A,FALSE,"civil";#N/A,#N/A,FALSE,"CAÑER";#N/A,#N/A,FALSE,"ELEC";#N/A,#N/A,FALSE,"INSTR"}</definedName>
    <definedName name="avc_1" localSheetId="34" hidden="1">{#N/A,#N/A,FALSE,"Total_OC015";#N/A,#N/A,FALSE,"ADMIN";#N/A,#N/A,FALSE,"PROCES";#N/A,#N/A,FALSE,"mecan";#N/A,#N/A,FALSE,"civil";#N/A,#N/A,FALSE,"CAÑER";#N/A,#N/A,FALSE,"ELEC";#N/A,#N/A,FALSE,"INSTR"}</definedName>
    <definedName name="avc_1" localSheetId="31" hidden="1">{#N/A,#N/A,FALSE,"Total_OC015";#N/A,#N/A,FALSE,"ADMIN";#N/A,#N/A,FALSE,"PROCES";#N/A,#N/A,FALSE,"mecan";#N/A,#N/A,FALSE,"civil";#N/A,#N/A,FALSE,"CAÑER";#N/A,#N/A,FALSE,"ELEC";#N/A,#N/A,FALSE,"INSTR"}</definedName>
    <definedName name="avc_1" hidden="1">{#N/A,#N/A,FALSE,"Total_OC015";#N/A,#N/A,FALSE,"ADMIN";#N/A,#N/A,FALSE,"PROCES";#N/A,#N/A,FALSE,"mecan";#N/A,#N/A,FALSE,"civil";#N/A,#N/A,FALSE,"CAÑER";#N/A,#N/A,FALSE,"ELEC";#N/A,#N/A,FALSE,"INSTR"}</definedName>
    <definedName name="avcd" localSheetId="31">#REF!</definedName>
    <definedName name="avcd">!#REF!</definedName>
    <definedName name="avcs" localSheetId="31">#REF!</definedName>
    <definedName name="avcs">!#REF!</definedName>
    <definedName name="AVDET" localSheetId="31">#REF!</definedName>
    <definedName name="AVDET">!#REF!</definedName>
    <definedName name="AVENDIBLE">#REF!</definedName>
    <definedName name="avethk" localSheetId="31">#REF!</definedName>
    <definedName name="avethk">!#REF!</definedName>
    <definedName name="avewid" localSheetId="31">#REF!</definedName>
    <definedName name="avewid">!#REF!</definedName>
    <definedName name="avprogramado">#REF!</definedName>
    <definedName name="AVR0">#REF!</definedName>
    <definedName name="avreal">#REF!</definedName>
    <definedName name="aweek" localSheetId="31">#REF!</definedName>
    <definedName name="aweek">!#REF!</definedName>
    <definedName name="AWEQW">#N/A</definedName>
    <definedName name="awerq" localSheetId="35" hidden="1">{#N/A,#N/A,FALSE,"MAQUINA"}</definedName>
    <definedName name="awerq" localSheetId="37" hidden="1">{#N/A,#N/A,FALSE,"MAQUINA"}</definedName>
    <definedName name="awerq" localSheetId="36" hidden="1">{#N/A,#N/A,FALSE,"MAQUINA"}</definedName>
    <definedName name="awerq" localSheetId="33" hidden="1">{#N/A,#N/A,FALSE,"MAQUINA"}</definedName>
    <definedName name="awerq" localSheetId="34" hidden="1">{#N/A,#N/A,FALSE,"MAQUINA"}</definedName>
    <definedName name="awerq" localSheetId="31" hidden="1">{#N/A,#N/A,FALSE,"MAQUINA"}</definedName>
    <definedName name="awerq" hidden="1">{#N/A,#N/A,FALSE,"MAQUINA"}</definedName>
    <definedName name="AWGQE" localSheetId="31">#REF!</definedName>
    <definedName name="AWGQE">!#REF!</definedName>
    <definedName name="awrqr" localSheetId="35" hidden="1">{#N/A,#N/A,FALSE,"COVER.XLS";#N/A,#N/A,FALSE,"RACT1.XLS";#N/A,#N/A,FALSE,"RACT2.XLS";#N/A,#N/A,FALSE,"ECCMP";#N/A,#N/A,FALSE,"WELDER.XLS"}</definedName>
    <definedName name="awrqr" localSheetId="37" hidden="1">{#N/A,#N/A,FALSE,"COVER.XLS";#N/A,#N/A,FALSE,"RACT1.XLS";#N/A,#N/A,FALSE,"RACT2.XLS";#N/A,#N/A,FALSE,"ECCMP";#N/A,#N/A,FALSE,"WELDER.XLS"}</definedName>
    <definedName name="awrqr" localSheetId="36" hidden="1">{#N/A,#N/A,FALSE,"COVER.XLS";#N/A,#N/A,FALSE,"RACT1.XLS";#N/A,#N/A,FALSE,"RACT2.XLS";#N/A,#N/A,FALSE,"ECCMP";#N/A,#N/A,FALSE,"WELDER.XLS"}</definedName>
    <definedName name="awrqr" localSheetId="33" hidden="1">{#N/A,#N/A,FALSE,"COVER.XLS";#N/A,#N/A,FALSE,"RACT1.XLS";#N/A,#N/A,FALSE,"RACT2.XLS";#N/A,#N/A,FALSE,"ECCMP";#N/A,#N/A,FALSE,"WELDER.XLS"}</definedName>
    <definedName name="awrqr" localSheetId="34" hidden="1">{#N/A,#N/A,FALSE,"COVER.XLS";#N/A,#N/A,FALSE,"RACT1.XLS";#N/A,#N/A,FALSE,"RACT2.XLS";#N/A,#N/A,FALSE,"ECCMP";#N/A,#N/A,FALSE,"WELDER.XLS"}</definedName>
    <definedName name="awrqr" localSheetId="31" hidden="1">{#N/A,#N/A,FALSE,"COVER.XLS";#N/A,#N/A,FALSE,"RACT1.XLS";#N/A,#N/A,FALSE,"RACT2.XLS";#N/A,#N/A,FALSE,"ECCMP";#N/A,#N/A,FALSE,"WELDER.XLS"}</definedName>
    <definedName name="awrqr" hidden="1">{#N/A,#N/A,FALSE,"COVER.XLS";#N/A,#N/A,FALSE,"RACT1.XLS";#N/A,#N/A,FALSE,"RACT2.XLS";#N/A,#N/A,FALSE,"ECCMP";#N/A,#N/A,FALSE,"WELDER.XLS"}</definedName>
    <definedName name="aws" localSheetId="35" hidden="1">{#N/A,#N/A,FALSE,"WBS 1.06";#N/A,#N/A,FALSE,"WBS 1.14";#N/A,#N/A,FALSE,"WBS 1.17";#N/A,#N/A,FALSE,"WBS 1.18"}</definedName>
    <definedName name="aws" localSheetId="37" hidden="1">{#N/A,#N/A,FALSE,"WBS 1.06";#N/A,#N/A,FALSE,"WBS 1.14";#N/A,#N/A,FALSE,"WBS 1.17";#N/A,#N/A,FALSE,"WBS 1.18"}</definedName>
    <definedName name="aws" localSheetId="36" hidden="1">{#N/A,#N/A,FALSE,"WBS 1.06";#N/A,#N/A,FALSE,"WBS 1.14";#N/A,#N/A,FALSE,"WBS 1.17";#N/A,#N/A,FALSE,"WBS 1.18"}</definedName>
    <definedName name="aws" localSheetId="33" hidden="1">{#N/A,#N/A,FALSE,"WBS 1.06";#N/A,#N/A,FALSE,"WBS 1.14";#N/A,#N/A,FALSE,"WBS 1.17";#N/A,#N/A,FALSE,"WBS 1.18"}</definedName>
    <definedName name="aws" localSheetId="34" hidden="1">{#N/A,#N/A,FALSE,"WBS 1.06";#N/A,#N/A,FALSE,"WBS 1.14";#N/A,#N/A,FALSE,"WBS 1.17";#N/A,#N/A,FALSE,"WBS 1.18"}</definedName>
    <definedName name="aws" localSheetId="31" hidden="1">{#N/A,#N/A,FALSE,"WBS 1.06";#N/A,#N/A,FALSE,"WBS 1.14";#N/A,#N/A,FALSE,"WBS 1.17";#N/A,#N/A,FALSE,"WBS 1.18"}</definedName>
    <definedName name="aws" hidden="1">{#N/A,#N/A,FALSE,"WBS 1.06";#N/A,#N/A,FALSE,"WBS 1.14";#N/A,#N/A,FALSE,"WBS 1.17";#N/A,#N/A,FALSE,"WBS 1.18"}</definedName>
    <definedName name="awse"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t" localSheetId="31" hidden="1">{#N/A,#N/A,TRUE,"Cover";#N/A,#N/A,TRUE,"Conts";#N/A,#N/A,TRUE,"VOS";#N/A,#N/A,TRUE,"Warrington";#N/A,#N/A,TRUE,"Widnes"}</definedName>
    <definedName name="awt" hidden="1">{#N/A,#N/A,TRUE,"Cover";#N/A,#N/A,TRUE,"Conts";#N/A,#N/A,TRUE,"VOS";#N/A,#N/A,TRUE,"Warrington";#N/A,#N/A,TRUE,"Widnes"}</definedName>
    <definedName name="awyawghh" localSheetId="31" hidden="1">{#N/A,#N/A,TRUE,"Cover";#N/A,#N/A,TRUE,"Conts";#N/A,#N/A,TRUE,"VOS";#N/A,#N/A,TRUE,"Warrington";#N/A,#N/A,TRUE,"Widnes"}</definedName>
    <definedName name="awyawghh" hidden="1">{#N/A,#N/A,TRUE,"Cover";#N/A,#N/A,TRUE,"Conts";#N/A,#N/A,TRUE,"VOS";#N/A,#N/A,TRUE,"Warrington";#N/A,#N/A,TRUE,"Widnes"}</definedName>
    <definedName name="AX" localSheetId="35" hidden="1">{#N/A,#N/A,FALSE,"TEC-01";#N/A,#N/A,FALSE,"TEC - 02";#N/A,#N/A,FALSE,"TEC - 03";#N/A,#N/A,FALSE,"TEC - 04";#N/A,#N/A,FALSE,"TEC-07";#N/A,#N/A,FALSE,"TEC-08";#N/A,#N/A,FALSE,"TEC - 09A";#N/A,#N/A,FALSE,"TEC - 09B";#N/A,#N/A,FALSE,"TEC - 09C";#N/A,#N/A,FALSE,"TEC - 10";#N/A,#N/A,FALSE,"TEC-11"}</definedName>
    <definedName name="AX" localSheetId="37" hidden="1">{#N/A,#N/A,FALSE,"TEC-01";#N/A,#N/A,FALSE,"TEC - 02";#N/A,#N/A,FALSE,"TEC - 03";#N/A,#N/A,FALSE,"TEC - 04";#N/A,#N/A,FALSE,"TEC-07";#N/A,#N/A,FALSE,"TEC-08";#N/A,#N/A,FALSE,"TEC - 09A";#N/A,#N/A,FALSE,"TEC - 09B";#N/A,#N/A,FALSE,"TEC - 09C";#N/A,#N/A,FALSE,"TEC - 10";#N/A,#N/A,FALSE,"TEC-11"}</definedName>
    <definedName name="AX" localSheetId="36" hidden="1">{#N/A,#N/A,FALSE,"TEC-01";#N/A,#N/A,FALSE,"TEC - 02";#N/A,#N/A,FALSE,"TEC - 03";#N/A,#N/A,FALSE,"TEC - 04";#N/A,#N/A,FALSE,"TEC-07";#N/A,#N/A,FALSE,"TEC-08";#N/A,#N/A,FALSE,"TEC - 09A";#N/A,#N/A,FALSE,"TEC - 09B";#N/A,#N/A,FALSE,"TEC - 09C";#N/A,#N/A,FALSE,"TEC - 10";#N/A,#N/A,FALSE,"TEC-11"}</definedName>
    <definedName name="AX" localSheetId="33" hidden="1">{#N/A,#N/A,FALSE,"TEC-01";#N/A,#N/A,FALSE,"TEC - 02";#N/A,#N/A,FALSE,"TEC - 03";#N/A,#N/A,FALSE,"TEC - 04";#N/A,#N/A,FALSE,"TEC-07";#N/A,#N/A,FALSE,"TEC-08";#N/A,#N/A,FALSE,"TEC - 09A";#N/A,#N/A,FALSE,"TEC - 09B";#N/A,#N/A,FALSE,"TEC - 09C";#N/A,#N/A,FALSE,"TEC - 10";#N/A,#N/A,FALSE,"TEC-11"}</definedName>
    <definedName name="AX" localSheetId="34" hidden="1">{#N/A,#N/A,FALSE,"TEC-01";#N/A,#N/A,FALSE,"TEC - 02";#N/A,#N/A,FALSE,"TEC - 03";#N/A,#N/A,FALSE,"TEC - 04";#N/A,#N/A,FALSE,"TEC-07";#N/A,#N/A,FALSE,"TEC-08";#N/A,#N/A,FALSE,"TEC - 09A";#N/A,#N/A,FALSE,"TEC - 09B";#N/A,#N/A,FALSE,"TEC - 09C";#N/A,#N/A,FALSE,"TEC - 10";#N/A,#N/A,FALSE,"TEC-11"}</definedName>
    <definedName name="AX" localSheetId="31">#REF!</definedName>
    <definedName name="AX" hidden="1">{#N/A,#N/A,FALSE,"TEC-01";#N/A,#N/A,FALSE,"TEC - 02";#N/A,#N/A,FALSE,"TEC - 03";#N/A,#N/A,FALSE,"TEC - 04";#N/A,#N/A,FALSE,"TEC-07";#N/A,#N/A,FALSE,"TEC-08";#N/A,#N/A,FALSE,"TEC - 09A";#N/A,#N/A,FALSE,"TEC - 09B";#N/A,#N/A,FALSE,"TEC - 09C";#N/A,#N/A,FALSE,"TEC - 10";#N/A,#N/A,FALSE,"TEC-11"}</definedName>
    <definedName name="axadrra" localSheetId="35" hidden="1">{"Sin detalle",#N/A,FALSE,"Flujo (redondeado)"}</definedName>
    <definedName name="axadrra" localSheetId="37" hidden="1">{"Sin detalle",#N/A,FALSE,"Flujo (redondeado)"}</definedName>
    <definedName name="axadrra" localSheetId="36" hidden="1">{"Sin detalle",#N/A,FALSE,"Flujo (redondeado)"}</definedName>
    <definedName name="axadrra" localSheetId="33" hidden="1">{"Sin detalle",#N/A,FALSE,"Flujo (redondeado)"}</definedName>
    <definedName name="axadrra" localSheetId="34" hidden="1">{"Sin detalle",#N/A,FALSE,"Flujo (redondeado)"}</definedName>
    <definedName name="axadrra" localSheetId="31" hidden="1">{"Sin detalle",#N/A,FALSE,"Flujo (redondeado)"}</definedName>
    <definedName name="axadrra" hidden="1">{"Sin detalle",#N/A,FALSE,"Flujo (redondeado)"}</definedName>
    <definedName name="axc" localSheetId="35" hidden="1">{#N/A,#N/A,TRUE,"MES";#N/A,#N/A,TRUE,"ANUAL"}</definedName>
    <definedName name="axc" localSheetId="37" hidden="1">{#N/A,#N/A,TRUE,"MES";#N/A,#N/A,TRUE,"ANUAL"}</definedName>
    <definedName name="axc" localSheetId="36" hidden="1">{#N/A,#N/A,TRUE,"MES";#N/A,#N/A,TRUE,"ANUAL"}</definedName>
    <definedName name="axc" localSheetId="33" hidden="1">{#N/A,#N/A,TRUE,"MES";#N/A,#N/A,TRUE,"ANUAL"}</definedName>
    <definedName name="axc" localSheetId="34" hidden="1">{#N/A,#N/A,TRUE,"MES";#N/A,#N/A,TRUE,"ANUAL"}</definedName>
    <definedName name="axc" localSheetId="31" hidden="1">{#N/A,#N/A,TRUE,"MES";#N/A,#N/A,TRUE,"ANUAL"}</definedName>
    <definedName name="axc" hidden="1">{#N/A,#N/A,TRUE,"MES";#N/A,#N/A,TRUE,"ANUAL"}</definedName>
    <definedName name="axdrth" localSheetId="35" hidden="1">{#N/A,#N/A,TRUE,"COVER";#N/A,#N/A,TRUE,"DETAILS";#N/A,#N/A,TRUE,"SUMMARY";#N/A,#N/A,TRUE,"EXP MON";#N/A,#N/A,TRUE,"APPENDIX A";#N/A,#N/A,TRUE,"APPENDIX B";#N/A,#N/A,TRUE,"APPENDIX C";#N/A,#N/A,TRUE,"APPENDIX D";#N/A,#N/A,TRUE,"APPENDIX E";#N/A,#N/A,TRUE,"APPENDIX F";#N/A,#N/A,TRUE,"APPENDIX G"}</definedName>
    <definedName name="axdrth" localSheetId="37" hidden="1">{#N/A,#N/A,TRUE,"COVER";#N/A,#N/A,TRUE,"DETAILS";#N/A,#N/A,TRUE,"SUMMARY";#N/A,#N/A,TRUE,"EXP MON";#N/A,#N/A,TRUE,"APPENDIX A";#N/A,#N/A,TRUE,"APPENDIX B";#N/A,#N/A,TRUE,"APPENDIX C";#N/A,#N/A,TRUE,"APPENDIX D";#N/A,#N/A,TRUE,"APPENDIX E";#N/A,#N/A,TRUE,"APPENDIX F";#N/A,#N/A,TRUE,"APPENDIX G"}</definedName>
    <definedName name="axdrth" localSheetId="36" hidden="1">{#N/A,#N/A,TRUE,"COVER";#N/A,#N/A,TRUE,"DETAILS";#N/A,#N/A,TRUE,"SUMMARY";#N/A,#N/A,TRUE,"EXP MON";#N/A,#N/A,TRUE,"APPENDIX A";#N/A,#N/A,TRUE,"APPENDIX B";#N/A,#N/A,TRUE,"APPENDIX C";#N/A,#N/A,TRUE,"APPENDIX D";#N/A,#N/A,TRUE,"APPENDIX E";#N/A,#N/A,TRUE,"APPENDIX F";#N/A,#N/A,TRUE,"APPENDIX G"}</definedName>
    <definedName name="axdrth" localSheetId="33" hidden="1">{#N/A,#N/A,TRUE,"COVER";#N/A,#N/A,TRUE,"DETAILS";#N/A,#N/A,TRUE,"SUMMARY";#N/A,#N/A,TRUE,"EXP MON";#N/A,#N/A,TRUE,"APPENDIX A";#N/A,#N/A,TRUE,"APPENDIX B";#N/A,#N/A,TRUE,"APPENDIX C";#N/A,#N/A,TRUE,"APPENDIX D";#N/A,#N/A,TRUE,"APPENDIX E";#N/A,#N/A,TRUE,"APPENDIX F";#N/A,#N/A,TRUE,"APPENDIX G"}</definedName>
    <definedName name="axdrth" localSheetId="34" hidden="1">{#N/A,#N/A,TRUE,"COVER";#N/A,#N/A,TRUE,"DETAILS";#N/A,#N/A,TRUE,"SUMMARY";#N/A,#N/A,TRUE,"EXP MON";#N/A,#N/A,TRUE,"APPENDIX A";#N/A,#N/A,TRUE,"APPENDIX B";#N/A,#N/A,TRUE,"APPENDIX C";#N/A,#N/A,TRUE,"APPENDIX D";#N/A,#N/A,TRUE,"APPENDIX E";#N/A,#N/A,TRUE,"APPENDIX F";#N/A,#N/A,TRUE,"APPENDIX G"}</definedName>
    <definedName name="axdrth" localSheetId="31" hidden="1">{#N/A,#N/A,TRUE,"COVER";#N/A,#N/A,TRUE,"DETAILS";#N/A,#N/A,TRUE,"SUMMARY";#N/A,#N/A,TRUE,"EXP MON";#N/A,#N/A,TRUE,"APPENDIX A";#N/A,#N/A,TRUE,"APPENDIX B";#N/A,#N/A,TRUE,"APPENDIX C";#N/A,#N/A,TRUE,"APPENDIX D";#N/A,#N/A,TRUE,"APPENDIX E";#N/A,#N/A,TRUE,"APPENDIX F";#N/A,#N/A,TRUE,"APPENDIX G"}</definedName>
    <definedName name="axdrth" hidden="1">{#N/A,#N/A,TRUE,"COVER";#N/A,#N/A,TRUE,"DETAILS";#N/A,#N/A,TRUE,"SUMMARY";#N/A,#N/A,TRUE,"EXP MON";#N/A,#N/A,TRUE,"APPENDIX A";#N/A,#N/A,TRUE,"APPENDIX B";#N/A,#N/A,TRUE,"APPENDIX C";#N/A,#N/A,TRUE,"APPENDIX D";#N/A,#N/A,TRUE,"APPENDIX E";#N/A,#N/A,TRUE,"APPENDIX F";#N/A,#N/A,TRUE,"APPENDIX G"}</definedName>
    <definedName name="AXEL" localSheetId="31">#REF!</definedName>
    <definedName name="AXEL">!#REF!</definedName>
    <definedName name="axxx" localSheetId="35" hidden="1">#REF!</definedName>
    <definedName name="axxx" localSheetId="33" hidden="1">#REF!</definedName>
    <definedName name="axxx" localSheetId="34" hidden="1">#REF!</definedName>
    <definedName name="axxx" localSheetId="31" hidden="1">#REF!</definedName>
    <definedName name="axxx" hidden="1">#REF!</definedName>
    <definedName name="AY" localSheetId="31">#REF!</definedName>
    <definedName name="AY">!#REF!</definedName>
    <definedName name="AYACUCHO.">#REF!</definedName>
    <definedName name="AYCARP" localSheetId="31">#REF!</definedName>
    <definedName name="AYCARP">!#REF!</definedName>
    <definedName name="AYPERUIEPTPETUWP" localSheetId="35" hidden="1">{#N/A,#N/A,FALSE,"masez (10)";#N/A,#N/A,FALSE,"masez (7)";#N/A,#N/A,FALSE,"masez (6)";#N/A,#N/A,FALSE,"masez (5)";#N/A,#N/A,FALSE,"masez (4)";#N/A,#N/A,FALSE,"masez (3)";#N/A,#N/A,FALSE,"masez (2)";#N/A,#N/A,FALSE,"GME";#N/A,#N/A,FALSE,"masez"}</definedName>
    <definedName name="AYPERUIEPTPETUWP" localSheetId="37" hidden="1">{#N/A,#N/A,FALSE,"masez (10)";#N/A,#N/A,FALSE,"masez (7)";#N/A,#N/A,FALSE,"masez (6)";#N/A,#N/A,FALSE,"masez (5)";#N/A,#N/A,FALSE,"masez (4)";#N/A,#N/A,FALSE,"masez (3)";#N/A,#N/A,FALSE,"masez (2)";#N/A,#N/A,FALSE,"GME";#N/A,#N/A,FALSE,"masez"}</definedName>
    <definedName name="AYPERUIEPTPETUWP" localSheetId="36" hidden="1">{#N/A,#N/A,FALSE,"masez (10)";#N/A,#N/A,FALSE,"masez (7)";#N/A,#N/A,FALSE,"masez (6)";#N/A,#N/A,FALSE,"masez (5)";#N/A,#N/A,FALSE,"masez (4)";#N/A,#N/A,FALSE,"masez (3)";#N/A,#N/A,FALSE,"masez (2)";#N/A,#N/A,FALSE,"GME";#N/A,#N/A,FALSE,"masez"}</definedName>
    <definedName name="AYPERUIEPTPETUWP" localSheetId="33" hidden="1">{#N/A,#N/A,FALSE,"masez (10)";#N/A,#N/A,FALSE,"masez (7)";#N/A,#N/A,FALSE,"masez (6)";#N/A,#N/A,FALSE,"masez (5)";#N/A,#N/A,FALSE,"masez (4)";#N/A,#N/A,FALSE,"masez (3)";#N/A,#N/A,FALSE,"masez (2)";#N/A,#N/A,FALSE,"GME";#N/A,#N/A,FALSE,"masez"}</definedName>
    <definedName name="AYPERUIEPTPETUWP" localSheetId="34" hidden="1">{#N/A,#N/A,FALSE,"masez (10)";#N/A,#N/A,FALSE,"masez (7)";#N/A,#N/A,FALSE,"masez (6)";#N/A,#N/A,FALSE,"masez (5)";#N/A,#N/A,FALSE,"masez (4)";#N/A,#N/A,FALSE,"masez (3)";#N/A,#N/A,FALSE,"masez (2)";#N/A,#N/A,FALSE,"GME";#N/A,#N/A,FALSE,"masez"}</definedName>
    <definedName name="AYPERUIEPTPETUWP" localSheetId="31" hidden="1">{#N/A,#N/A,FALSE,"masez (10)";#N/A,#N/A,FALSE,"masez (7)";#N/A,#N/A,FALSE,"masez (6)";#N/A,#N/A,FALSE,"masez (5)";#N/A,#N/A,FALSE,"masez (4)";#N/A,#N/A,FALSE,"masez (3)";#N/A,#N/A,FALSE,"masez (2)";#N/A,#N/A,FALSE,"GME";#N/A,#N/A,FALSE,"masez"}</definedName>
    <definedName name="AYPERUIEPTPETUWP" hidden="1">{#N/A,#N/A,FALSE,"masez (10)";#N/A,#N/A,FALSE,"masez (7)";#N/A,#N/A,FALSE,"masez (6)";#N/A,#N/A,FALSE,"masez (5)";#N/A,#N/A,FALSE,"masez (4)";#N/A,#N/A,FALSE,"masez (3)";#N/A,#N/A,FALSE,"masez (2)";#N/A,#N/A,FALSE,"GME";#N/A,#N/A,FALSE,"masez"}</definedName>
    <definedName name="AYU" localSheetId="31">#REF!</definedName>
    <definedName name="AYU">!#REF!</definedName>
    <definedName name="Ayu_sust_vivienda" localSheetId="31">#REF!</definedName>
    <definedName name="Ayu_sust_vivienda">!#REF!</definedName>
    <definedName name="ayud_ciudad" localSheetId="31">#REF!</definedName>
    <definedName name="ayud_ciudad">!#REF!</definedName>
    <definedName name="AYUDANTE" localSheetId="31">#REF!</definedName>
    <definedName name="AYUDANTE">!#REF!</definedName>
    <definedName name="Ayudante_Montaje" localSheetId="31">#REF!</definedName>
    <definedName name="Ayudante_Montaje">!#REF!</definedName>
    <definedName name="Ayudante_Obras_Civiles" localSheetId="31">#REF!</definedName>
    <definedName name="Ayudante_Obras_Civiles">!#REF!</definedName>
    <definedName name="az"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z"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z"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z"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z"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Z" localSheetId="31">#REF!</definedName>
    <definedName name="az"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ZAZAZ" localSheetId="35" hidden="1">{"Sin detalle",#N/A,FALSE,"Flujo (redondeado)"}</definedName>
    <definedName name="AZAZAZ" localSheetId="37" hidden="1">{"Sin detalle",#N/A,FALSE,"Flujo (redondeado)"}</definedName>
    <definedName name="AZAZAZ" localSheetId="36" hidden="1">{"Sin detalle",#N/A,FALSE,"Flujo (redondeado)"}</definedName>
    <definedName name="AZAZAZ" localSheetId="33" hidden="1">{"Sin detalle",#N/A,FALSE,"Flujo (redondeado)"}</definedName>
    <definedName name="AZAZAZ" localSheetId="34" hidden="1">{"Sin detalle",#N/A,FALSE,"Flujo (redondeado)"}</definedName>
    <definedName name="AZAZAZ" localSheetId="31" hidden="1">{"Sin detalle",#N/A,FALSE,"Flujo (redondeado)"}</definedName>
    <definedName name="AZAZAZ" hidden="1">{"Sin detalle",#N/A,FALSE,"Flujo (redondeado)"}</definedName>
    <definedName name="AZAZAZ_1" localSheetId="35" hidden="1">{"Sin detalle",#N/A,FALSE,"Flujo (redondeado)"}</definedName>
    <definedName name="AZAZAZ_1" localSheetId="37" hidden="1">{"Sin detalle",#N/A,FALSE,"Flujo (redondeado)"}</definedName>
    <definedName name="AZAZAZ_1" localSheetId="36" hidden="1">{"Sin detalle",#N/A,FALSE,"Flujo (redondeado)"}</definedName>
    <definedName name="AZAZAZ_1" localSheetId="33" hidden="1">{"Sin detalle",#N/A,FALSE,"Flujo (redondeado)"}</definedName>
    <definedName name="AZAZAZ_1" localSheetId="34" hidden="1">{"Sin detalle",#N/A,FALSE,"Flujo (redondeado)"}</definedName>
    <definedName name="AZAZAZ_1" localSheetId="31" hidden="1">{"Sin detalle",#N/A,FALSE,"Flujo (redondeado)"}</definedName>
    <definedName name="AZAZAZ_1" hidden="1">{"Sin detalle",#N/A,FALSE,"Flujo (redondeado)"}</definedName>
    <definedName name="Azerbaijan">#REF!</definedName>
    <definedName name="aziz" localSheetId="31">#REF!</definedName>
    <definedName name="aziz">!#REF!</definedName>
    <definedName name="B" localSheetId="35" hidden="1">{"CI+GG(BASE)",#N/A,FALSE,"CI+GG(BASE)";"GG",#N/A,FALSE,"CI+GG(BASE)";"CI",#N/A,FALSE,"CI+GG(BASE)"}</definedName>
    <definedName name="B" localSheetId="33" hidden="1">{"CI+GG(BASE)",#N/A,FALSE,"CI+GG(BASE)";"GG",#N/A,FALSE,"CI+GG(BASE)";"CI",#N/A,FALSE,"CI+GG(BASE)"}</definedName>
    <definedName name="B" localSheetId="34" hidden="1">{"CI+GG(BASE)",#N/A,FALSE,"CI+GG(BASE)";"GG",#N/A,FALSE,"CI+GG(BASE)";"CI",#N/A,FALSE,"CI+GG(BASE)"}</definedName>
    <definedName name="B" localSheetId="31">#REF!</definedName>
    <definedName name="B">!#REF!</definedName>
    <definedName name="B_">#REF!</definedName>
    <definedName name="B___0" localSheetId="31">#REF!</definedName>
    <definedName name="B___0">!#REF!</definedName>
    <definedName name="B___13" localSheetId="31">#REF!</definedName>
    <definedName name="B___13">!#REF!</definedName>
    <definedName name="b_1" localSheetId="35" hidden="1">{#N/A,#N/A,FALSE,"Aging Summary";#N/A,#N/A,FALSE,"Ratio Analysis";#N/A,#N/A,FALSE,"Test 120 Day Accts";#N/A,#N/A,FALSE,"Tickmarks"}</definedName>
    <definedName name="b_1" localSheetId="37" hidden="1">{#N/A,#N/A,FALSE,"Aging Summary";#N/A,#N/A,FALSE,"Ratio Analysis";#N/A,#N/A,FALSE,"Test 120 Day Accts";#N/A,#N/A,FALSE,"Tickmarks"}</definedName>
    <definedName name="b_1" localSheetId="36" hidden="1">{#N/A,#N/A,FALSE,"Aging Summary";#N/A,#N/A,FALSE,"Ratio Analysis";#N/A,#N/A,FALSE,"Test 120 Day Accts";#N/A,#N/A,FALSE,"Tickmarks"}</definedName>
    <definedName name="b_1" localSheetId="33" hidden="1">{#N/A,#N/A,FALSE,"Aging Summary";#N/A,#N/A,FALSE,"Ratio Analysis";#N/A,#N/A,FALSE,"Test 120 Day Accts";#N/A,#N/A,FALSE,"Tickmarks"}</definedName>
    <definedName name="b_1" localSheetId="34" hidden="1">{#N/A,#N/A,FALSE,"Aging Summary";#N/A,#N/A,FALSE,"Ratio Analysis";#N/A,#N/A,FALSE,"Test 120 Day Accts";#N/A,#N/A,FALSE,"Tickmarks"}</definedName>
    <definedName name="b_1" localSheetId="31">NA()</definedName>
    <definedName name="b_1" hidden="1">{#N/A,#N/A,FALSE,"Aging Summary";#N/A,#N/A,FALSE,"Ratio Analysis";#N/A,#N/A,FALSE,"Test 120 Day Accts";#N/A,#N/A,FALSE,"Tickmarks"}</definedName>
    <definedName name="b_2">NA()</definedName>
    <definedName name="B_22" localSheetId="31">#REF!</definedName>
    <definedName name="B_22">!#REF!</definedName>
    <definedName name="b_3">NA()</definedName>
    <definedName name="b_4">NA()</definedName>
    <definedName name="B_5">#N/A</definedName>
    <definedName name="B_9">#N/A</definedName>
    <definedName name="B_Alterations" localSheetId="31">#REF!</definedName>
    <definedName name="B_Alterations">!#REF!</definedName>
    <definedName name="B_FLG">#REF!</definedName>
    <definedName name="b0" localSheetId="31">#REF!</definedName>
    <definedName name="b0">!#REF!</definedName>
    <definedName name="B1_Dpto_1_1" localSheetId="31">#REF!</definedName>
    <definedName name="B1_Dpto_1_1">!#REF!</definedName>
    <definedName name="B1_Dpto_2_1" localSheetId="31">#REF!</definedName>
    <definedName name="B1_Dpto_2_1">!#REF!</definedName>
    <definedName name="B1_Dpto_3_1" localSheetId="31">#REF!</definedName>
    <definedName name="B1_Dpto_3_1">!#REF!</definedName>
    <definedName name="B1_Dpto_4_1" localSheetId="31">#REF!</definedName>
    <definedName name="B1_Dpto_4_1">!#REF!</definedName>
    <definedName name="B2_Dpto_1_1" localSheetId="31">#REF!</definedName>
    <definedName name="B2_Dpto_1_1">!#REF!</definedName>
    <definedName name="B2_Dpto_2_1" localSheetId="31">#REF!</definedName>
    <definedName name="B2_Dpto_2_1">!#REF!</definedName>
    <definedName name="B2_Dpto_3_1" localSheetId="31">#REF!</definedName>
    <definedName name="B2_Dpto_3_1">!#REF!</definedName>
    <definedName name="B2_Dpto_4_1" localSheetId="31">#REF!</definedName>
    <definedName name="B2_Dpto_4_1">!#REF!</definedName>
    <definedName name="B7.96">#REF!</definedName>
    <definedName name="ba" localSheetId="35" hidden="1">{#N/A,#N/A,FALSE,"masez (10)";#N/A,#N/A,FALSE,"masez (7)";#N/A,#N/A,FALSE,"masez (6)";#N/A,#N/A,FALSE,"masez (5)";#N/A,#N/A,FALSE,"masez (4)";#N/A,#N/A,FALSE,"masez (3)";#N/A,#N/A,FALSE,"masez (2)";#N/A,#N/A,FALSE,"GME";#N/A,#N/A,FALSE,"masez"}</definedName>
    <definedName name="ba" localSheetId="37" hidden="1">{#N/A,#N/A,FALSE,"masez (10)";#N/A,#N/A,FALSE,"masez (7)";#N/A,#N/A,FALSE,"masez (6)";#N/A,#N/A,FALSE,"masez (5)";#N/A,#N/A,FALSE,"masez (4)";#N/A,#N/A,FALSE,"masez (3)";#N/A,#N/A,FALSE,"masez (2)";#N/A,#N/A,FALSE,"GME";#N/A,#N/A,FALSE,"masez"}</definedName>
    <definedName name="ba" localSheetId="36" hidden="1">{#N/A,#N/A,FALSE,"masez (10)";#N/A,#N/A,FALSE,"masez (7)";#N/A,#N/A,FALSE,"masez (6)";#N/A,#N/A,FALSE,"masez (5)";#N/A,#N/A,FALSE,"masez (4)";#N/A,#N/A,FALSE,"masez (3)";#N/A,#N/A,FALSE,"masez (2)";#N/A,#N/A,FALSE,"GME";#N/A,#N/A,FALSE,"masez"}</definedName>
    <definedName name="ba" localSheetId="33" hidden="1">{#N/A,#N/A,FALSE,"masez (10)";#N/A,#N/A,FALSE,"masez (7)";#N/A,#N/A,FALSE,"masez (6)";#N/A,#N/A,FALSE,"masez (5)";#N/A,#N/A,FALSE,"masez (4)";#N/A,#N/A,FALSE,"masez (3)";#N/A,#N/A,FALSE,"masez (2)";#N/A,#N/A,FALSE,"GME";#N/A,#N/A,FALSE,"masez"}</definedName>
    <definedName name="ba" localSheetId="34" hidden="1">{#N/A,#N/A,FALSE,"masez (10)";#N/A,#N/A,FALSE,"masez (7)";#N/A,#N/A,FALSE,"masez (6)";#N/A,#N/A,FALSE,"masez (5)";#N/A,#N/A,FALSE,"masez (4)";#N/A,#N/A,FALSE,"masez (3)";#N/A,#N/A,FALSE,"masez (2)";#N/A,#N/A,FALSE,"GME";#N/A,#N/A,FALSE,"masez"}</definedName>
    <definedName name="ba" localSheetId="31" hidden="1">{#N/A,#N/A,FALSE,"masez (10)";#N/A,#N/A,FALSE,"masez (7)";#N/A,#N/A,FALSE,"masez (6)";#N/A,#N/A,FALSE,"masez (5)";#N/A,#N/A,FALSE,"masez (4)";#N/A,#N/A,FALSE,"masez (3)";#N/A,#N/A,FALSE,"masez (2)";#N/A,#N/A,FALSE,"GME";#N/A,#N/A,FALSE,"masez"}</definedName>
    <definedName name="ba" hidden="1">{#N/A,#N/A,FALSE,"masez (10)";#N/A,#N/A,FALSE,"masez (7)";#N/A,#N/A,FALSE,"masez (6)";#N/A,#N/A,FALSE,"masez (5)";#N/A,#N/A,FALSE,"masez (4)";#N/A,#N/A,FALSE,"masez (3)";#N/A,#N/A,FALSE,"masez (2)";#N/A,#N/A,FALSE,"GME";#N/A,#N/A,FALSE,"masez"}</definedName>
    <definedName name="BAAnchor" localSheetId="31" hidden="1">#REF!</definedName>
    <definedName name="BAAnchor" hidden="1">#REF!</definedName>
    <definedName name="BAB1E">#REF!</definedName>
    <definedName name="BAB1N">#REF!</definedName>
    <definedName name="back_pressure">#REF!</definedName>
    <definedName name="backend_action_types" localSheetId="31">#REF!:OFFSET(#REF!,COUNTA(#REF!)-COUNTBLANK(#REF!)-1,0)</definedName>
    <definedName name="backend_action_types">!#REF!:OFFSET(!#REF!,COUNTA(!#REF!)-COUNTBLANK(!#REF!)-1,0)</definedName>
    <definedName name="backend_risk_indicators" localSheetId="31">#REF!:OFFSET(#REF!,COUNTA(#REF!)-COUNTBLANK(#REF!)-1,0)</definedName>
    <definedName name="backend_risk_indicators">!#REF!:OFFSET(!#REF!,COUNTA(!#REF!)-COUNTBLANK(!#REF!)-1,0)</definedName>
    <definedName name="backend_risk_score" localSheetId="31">#REF!:OFFSET(#REF!,COUNTA(#REF!)-COUNTBLANK(#REF!)-1,0)</definedName>
    <definedName name="backend_risk_score">!#REF!:OFFSET(!#REF!,COUNTA(!#REF!)-COUNTBLANK(!#REF!)-1,0)</definedName>
    <definedName name="backfill">#N/A</definedName>
    <definedName name="backfill_32">#N/A</definedName>
    <definedName name="backfill_borrowed_fill">#REF!</definedName>
    <definedName name="backfill_excavation_material">#REF!</definedName>
    <definedName name="BacklogEentity"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entity"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entity"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entity"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entity"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entity"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entity"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ntity_new"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ntity_new"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ntity_new"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ntity_new"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ntity_new"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ntity_new"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ntity_new"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T"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den">#REF!</definedName>
    <definedName name="BAG1E">#REF!</definedName>
    <definedName name="BAG1N">#REF!</definedName>
    <definedName name="BAJADA" localSheetId="31">#REF!</definedName>
    <definedName name="BAJADA">!#REF!</definedName>
    <definedName name="BAJADAS1" localSheetId="35" hidden="1">{#N/A,#N/A,FALSE,"MAQUINA"}</definedName>
    <definedName name="BAJADAS1" localSheetId="37" hidden="1">{#N/A,#N/A,FALSE,"MAQUINA"}</definedName>
    <definedName name="BAJADAS1" localSheetId="36" hidden="1">{#N/A,#N/A,FALSE,"MAQUINA"}</definedName>
    <definedName name="BAJADAS1" localSheetId="33" hidden="1">{#N/A,#N/A,FALSE,"MAQUINA"}</definedName>
    <definedName name="BAJADAS1" localSheetId="34" hidden="1">{#N/A,#N/A,FALSE,"MAQUINA"}</definedName>
    <definedName name="BAJADAS1" localSheetId="31" hidden="1">{#N/A,#N/A,FALSE,"MAQUINA"}</definedName>
    <definedName name="BAJADAS1" hidden="1">{#N/A,#N/A,FALSE,"MAQUINA"}</definedName>
    <definedName name="BALANC" localSheetId="31">#REF!</definedName>
    <definedName name="BALANC">!#REF!</definedName>
    <definedName name="BALANCE">#REF!</definedName>
    <definedName name="BALANCE.CONSOLIDADO">#REF!</definedName>
    <definedName name="BALANCE.MENSUAL">#REF!</definedName>
    <definedName name="BALANCE_SHEET">#REF!</definedName>
    <definedName name="BALL" localSheetId="31">#REF!</definedName>
    <definedName name="BALL">!#REF!</definedName>
    <definedName name="BALMACROS" localSheetId="31">#REF!</definedName>
    <definedName name="BALMACROS">!#REF!</definedName>
    <definedName name="BalType" hidden="1">TRUE</definedName>
    <definedName name="BANCO">#REF!</definedName>
    <definedName name="BANDAS">#REF!</definedName>
    <definedName name="BandwidthResults" localSheetId="31">#REF!</definedName>
    <definedName name="BandwidthResults">!#REF!</definedName>
    <definedName name="Banquetacorte">#REF!</definedName>
    <definedName name="bar" localSheetId="35" hidden="1">{#N/A,#N/A,FALSE,"GERAL";#N/A,#N/A,FALSE,"012-96";#N/A,#N/A,FALSE,"018-96";#N/A,#N/A,FALSE,"027-96";#N/A,#N/A,FALSE,"059-96";#N/A,#N/A,FALSE,"076-96";#N/A,#N/A,FALSE,"019-97";#N/A,#N/A,FALSE,"021-97";#N/A,#N/A,FALSE,"022-97";#N/A,#N/A,FALSE,"028-97"}</definedName>
    <definedName name="bar" localSheetId="37" hidden="1">{#N/A,#N/A,FALSE,"GERAL";#N/A,#N/A,FALSE,"012-96";#N/A,#N/A,FALSE,"018-96";#N/A,#N/A,FALSE,"027-96";#N/A,#N/A,FALSE,"059-96";#N/A,#N/A,FALSE,"076-96";#N/A,#N/A,FALSE,"019-97";#N/A,#N/A,FALSE,"021-97";#N/A,#N/A,FALSE,"022-97";#N/A,#N/A,FALSE,"028-97"}</definedName>
    <definedName name="bar" localSheetId="36" hidden="1">{#N/A,#N/A,FALSE,"GERAL";#N/A,#N/A,FALSE,"012-96";#N/A,#N/A,FALSE,"018-96";#N/A,#N/A,FALSE,"027-96";#N/A,#N/A,FALSE,"059-96";#N/A,#N/A,FALSE,"076-96";#N/A,#N/A,FALSE,"019-97";#N/A,#N/A,FALSE,"021-97";#N/A,#N/A,FALSE,"022-97";#N/A,#N/A,FALSE,"028-97"}</definedName>
    <definedName name="bar" localSheetId="33" hidden="1">{#N/A,#N/A,FALSE,"GERAL";#N/A,#N/A,FALSE,"012-96";#N/A,#N/A,FALSE,"018-96";#N/A,#N/A,FALSE,"027-96";#N/A,#N/A,FALSE,"059-96";#N/A,#N/A,FALSE,"076-96";#N/A,#N/A,FALSE,"019-97";#N/A,#N/A,FALSE,"021-97";#N/A,#N/A,FALSE,"022-97";#N/A,#N/A,FALSE,"028-97"}</definedName>
    <definedName name="bar" localSheetId="34" hidden="1">{#N/A,#N/A,FALSE,"GERAL";#N/A,#N/A,FALSE,"012-96";#N/A,#N/A,FALSE,"018-96";#N/A,#N/A,FALSE,"027-96";#N/A,#N/A,FALSE,"059-96";#N/A,#N/A,FALSE,"076-96";#N/A,#N/A,FALSE,"019-97";#N/A,#N/A,FALSE,"021-97";#N/A,#N/A,FALSE,"022-97";#N/A,#N/A,FALSE,"028-97"}</definedName>
    <definedName name="bar" localSheetId="31" hidden="1">{#N/A,#N/A,FALSE,"GERAL";#N/A,#N/A,FALSE,"012-96";#N/A,#N/A,FALSE,"018-96";#N/A,#N/A,FALSE,"027-96";#N/A,#N/A,FALSE,"059-96";#N/A,#N/A,FALSE,"076-96";#N/A,#N/A,FALSE,"019-97";#N/A,#N/A,FALSE,"021-97";#N/A,#N/A,FALSE,"022-97";#N/A,#N/A,FALSE,"028-97"}</definedName>
    <definedName name="bar" hidden="1">{#N/A,#N/A,FALSE,"GERAL";#N/A,#N/A,FALSE,"012-96";#N/A,#N/A,FALSE,"018-96";#N/A,#N/A,FALSE,"027-96";#N/A,#N/A,FALSE,"059-96";#N/A,#N/A,FALSE,"076-96";#N/A,#N/A,FALSE,"019-97";#N/A,#N/A,FALSE,"021-97";#N/A,#N/A,FALSE,"022-97";#N/A,#N/A,FALSE,"028-97"}</definedName>
    <definedName name="BAR1E">#REF!</definedName>
    <definedName name="BAR1N">#REF!</definedName>
    <definedName name="Baranda">#REF!</definedName>
    <definedName name="BARANDACURVACONTRA" localSheetId="31">#REF!</definedName>
    <definedName name="BARANDACURVACONTRA">!#REF!</definedName>
    <definedName name="BARANDACURVAM2CONTRA" localSheetId="31">#REF!</definedName>
    <definedName name="BARANDACURVAM2CONTRA">!#REF!</definedName>
    <definedName name="BARANDARECTACONTRA" localSheetId="31">#REF!</definedName>
    <definedName name="BARANDARECTACONTRA">!#REF!</definedName>
    <definedName name="BARANDARECTAM2CONTRA" localSheetId="31">#REF!</definedName>
    <definedName name="BARANDARECTAM2CONTRA">!#REF!</definedName>
    <definedName name="barato">#REF!</definedName>
    <definedName name="barbar" localSheetId="35" hidden="1">{#N/A,#N/A,TRUE,"Resumen";#N/A,#N/A,TRUE,"Global";#N/A,#N/A,TRUE,"Agropecuario";#N/A,#N/A,TRUE,"Pesca";#N/A,#N/A,TRUE,"Minería";#N/A,#N/A,TRUE,"Elect. y Agua";#N/A,#N/A,TRUE,"Manufactura";#N/A,#N/A,TRUE,"Construcción";#N/A,#N/A,TRUE,"Comercio";#N/A,#N/A,TRUE,"Otros"}</definedName>
    <definedName name="barbar" localSheetId="37" hidden="1">{#N/A,#N/A,TRUE,"Resumen";#N/A,#N/A,TRUE,"Global";#N/A,#N/A,TRUE,"Agropecuario";#N/A,#N/A,TRUE,"Pesca";#N/A,#N/A,TRUE,"Minería";#N/A,#N/A,TRUE,"Elect. y Agua";#N/A,#N/A,TRUE,"Manufactura";#N/A,#N/A,TRUE,"Construcción";#N/A,#N/A,TRUE,"Comercio";#N/A,#N/A,TRUE,"Otros"}</definedName>
    <definedName name="barbar" localSheetId="36" hidden="1">{#N/A,#N/A,TRUE,"Resumen";#N/A,#N/A,TRUE,"Global";#N/A,#N/A,TRUE,"Agropecuario";#N/A,#N/A,TRUE,"Pesca";#N/A,#N/A,TRUE,"Minería";#N/A,#N/A,TRUE,"Elect. y Agua";#N/A,#N/A,TRUE,"Manufactura";#N/A,#N/A,TRUE,"Construcción";#N/A,#N/A,TRUE,"Comercio";#N/A,#N/A,TRUE,"Otros"}</definedName>
    <definedName name="barbar" localSheetId="33" hidden="1">{#N/A,#N/A,TRUE,"Resumen";#N/A,#N/A,TRUE,"Global";#N/A,#N/A,TRUE,"Agropecuario";#N/A,#N/A,TRUE,"Pesca";#N/A,#N/A,TRUE,"Minería";#N/A,#N/A,TRUE,"Elect. y Agua";#N/A,#N/A,TRUE,"Manufactura";#N/A,#N/A,TRUE,"Construcción";#N/A,#N/A,TRUE,"Comercio";#N/A,#N/A,TRUE,"Otros"}</definedName>
    <definedName name="barbar" localSheetId="34" hidden="1">{#N/A,#N/A,TRUE,"Resumen";#N/A,#N/A,TRUE,"Global";#N/A,#N/A,TRUE,"Agropecuario";#N/A,#N/A,TRUE,"Pesca";#N/A,#N/A,TRUE,"Minería";#N/A,#N/A,TRUE,"Elect. y Agua";#N/A,#N/A,TRUE,"Manufactura";#N/A,#N/A,TRUE,"Construcción";#N/A,#N/A,TRUE,"Comercio";#N/A,#N/A,TRUE,"Otros"}</definedName>
    <definedName name="barbar" localSheetId="31" hidden="1">{#N/A,#N/A,TRUE,"Resumen";#N/A,#N/A,TRUE,"Global";#N/A,#N/A,TRUE,"Agropecuario";#N/A,#N/A,TRUE,"Pesca";#N/A,#N/A,TRUE,"Minería";#N/A,#N/A,TRUE,"Elect. y Agua";#N/A,#N/A,TRUE,"Manufactura";#N/A,#N/A,TRUE,"Construcción";#N/A,#N/A,TRUE,"Comercio";#N/A,#N/A,TRUE,"Otros"}</definedName>
    <definedName name="barbar" hidden="1">{#N/A,#N/A,TRUE,"Resumen";#N/A,#N/A,TRUE,"Global";#N/A,#N/A,TRUE,"Agropecuario";#N/A,#N/A,TRUE,"Pesca";#N/A,#N/A,TRUE,"Minería";#N/A,#N/A,TRUE,"Elect. y Agua";#N/A,#N/A,TRUE,"Manufactura";#N/A,#N/A,TRUE,"Construcción";#N/A,#N/A,TRUE,"Comercio";#N/A,#N/A,TRUE,"Otros"}</definedName>
    <definedName name="BARBICAN">#REF!</definedName>
    <definedName name="Barras" localSheetId="35" hidden="1">{#N/A,#N/A,TRUE,"1842CWN0"}</definedName>
    <definedName name="Barras" localSheetId="37" hidden="1">{#N/A,#N/A,TRUE,"1842CWN0"}</definedName>
    <definedName name="Barras" localSheetId="36" hidden="1">{#N/A,#N/A,TRUE,"1842CWN0"}</definedName>
    <definedName name="Barras" localSheetId="33" hidden="1">{#N/A,#N/A,TRUE,"1842CWN0"}</definedName>
    <definedName name="Barras" localSheetId="34" hidden="1">{#N/A,#N/A,TRUE,"1842CWN0"}</definedName>
    <definedName name="Barras" localSheetId="31" hidden="1">{#N/A,#N/A,TRUE,"1842CWN0"}</definedName>
    <definedName name="barras">{#N/A,#N/A,TRUE,"1842CWN0"}</definedName>
    <definedName name="Barreno">#REF!</definedName>
    <definedName name="barry" localSheetId="35" hidden="1">{"UTILITIES",#N/A,FALSE,"GENERAL"}</definedName>
    <definedName name="barry" localSheetId="37" hidden="1">{"UTILITIES",#N/A,FALSE,"GENERAL"}</definedName>
    <definedName name="barry" localSheetId="32" hidden="1">{"UTILITIES",#N/A,FALSE,"GENERAL"}</definedName>
    <definedName name="barry" localSheetId="21" hidden="1">{"UTILITIES",#N/A,FALSE,"GENERAL"}</definedName>
    <definedName name="barry" localSheetId="36" hidden="1">{"UTILITIES",#N/A,FALSE,"GENERAL"}</definedName>
    <definedName name="barry" localSheetId="33" hidden="1">{"UTILITIES",#N/A,FALSE,"GENERAL"}</definedName>
    <definedName name="barry" localSheetId="34" hidden="1">{"UTILITIES",#N/A,FALSE,"GENERAL"}</definedName>
    <definedName name="barry" localSheetId="31" hidden="1">{"UTILITIES",#N/A,FALSE,"GENERAL"}</definedName>
    <definedName name="barry" hidden="1">{"UTILITIES",#N/A,FALSE,"GENERAL"}</definedName>
    <definedName name="BAS">#REF!</definedName>
    <definedName name="BASE" localSheetId="35" hidden="1">{#N/A,#N/A,TRUE,"Basic";#N/A,#N/A,TRUE,"EXT-TABLE";#N/A,#N/A,TRUE,"STEEL";#N/A,#N/A,TRUE,"INT-Table";#N/A,#N/A,TRUE,"STEEL";#N/A,#N/A,TRUE,"Door"}</definedName>
    <definedName name="BASE" localSheetId="33" hidden="1">{#N/A,#N/A,TRUE,"Basic";#N/A,#N/A,TRUE,"EXT-TABLE";#N/A,#N/A,TRUE,"STEEL";#N/A,#N/A,TRUE,"INT-Table";#N/A,#N/A,TRUE,"STEEL";#N/A,#N/A,TRUE,"Door"}</definedName>
    <definedName name="BASE" localSheetId="34" hidden="1">{#N/A,#N/A,TRUE,"Basic";#N/A,#N/A,TRUE,"EXT-TABLE";#N/A,#N/A,TRUE,"STEEL";#N/A,#N/A,TRUE,"INT-Table";#N/A,#N/A,TRUE,"STEEL";#N/A,#N/A,TRUE,"Door"}</definedName>
    <definedName name="Base" localSheetId="31">#REF!</definedName>
    <definedName name="Base">!#REF!</definedName>
    <definedName name="BASE_COSTOS">#REF!</definedName>
    <definedName name="BASE_DATOS">#REF!</definedName>
    <definedName name="Base_datos_IM" localSheetId="31">#REF!</definedName>
    <definedName name="Base_datos_IM">!#REF!</definedName>
    <definedName name="BASE_DE_DATOS" localSheetId="31">#REF!</definedName>
    <definedName name="BASE_DE_DATOS">!#REF!</definedName>
    <definedName name="Base_de_ventas">#REF!</definedName>
    <definedName name="Base_excavaciones" localSheetId="35" hidden="1">{"Sin detalle",#N/A,FALSE,"Flujo (redondeado)";"Detallado",#N/A,FALSE,"Flujo (redondeado)"}</definedName>
    <definedName name="Base_excavaciones" localSheetId="37" hidden="1">{"Sin detalle",#N/A,FALSE,"Flujo (redondeado)";"Detallado",#N/A,FALSE,"Flujo (redondeado)"}</definedName>
    <definedName name="Base_excavaciones" localSheetId="36" hidden="1">{"Sin detalle",#N/A,FALSE,"Flujo (redondeado)";"Detallado",#N/A,FALSE,"Flujo (redondeado)"}</definedName>
    <definedName name="Base_excavaciones" localSheetId="33" hidden="1">{"Sin detalle",#N/A,FALSE,"Flujo (redondeado)";"Detallado",#N/A,FALSE,"Flujo (redondeado)"}</definedName>
    <definedName name="Base_excavaciones" localSheetId="34" hidden="1">{"Sin detalle",#N/A,FALSE,"Flujo (redondeado)";"Detallado",#N/A,FALSE,"Flujo (redondeado)"}</definedName>
    <definedName name="Base_excavaciones" localSheetId="31" hidden="1">{"Sin detalle",#N/A,FALSE,"Flujo (redondeado)";"Detallado",#N/A,FALSE,"Flujo (redondeado)"}</definedName>
    <definedName name="Base_excavaciones" hidden="1">{"Sin detalle",#N/A,FALSE,"Flujo (redondeado)";"Detallado",#N/A,FALSE,"Flujo (redondeado)"}</definedName>
    <definedName name="Base_Qty_DB">#N/A</definedName>
    <definedName name="BASE_Summary" localSheetId="31">#REF!</definedName>
    <definedName name="BASE_Summary">!#REF!</definedName>
    <definedName name="BASE_Summary1" localSheetId="31">#REF!</definedName>
    <definedName name="BASE_Summary1">!#REF!</definedName>
    <definedName name="BASE_Summary2" localSheetId="31">#REF!</definedName>
    <definedName name="BASE_Summary2">!#REF!</definedName>
    <definedName name="BASE01" localSheetId="31">#REF!</definedName>
    <definedName name="BASE01">!#REF!</definedName>
    <definedName name="BASE02" localSheetId="31">#REF!</definedName>
    <definedName name="BASE02">!#REF!</definedName>
    <definedName name="BASE03" localSheetId="31">#REF!</definedName>
    <definedName name="BASE03">!#REF!</definedName>
    <definedName name="bASE1" localSheetId="30" hidden="1">{"PRE1",#N/A,FALSE,"RESUMEN"}</definedName>
    <definedName name="bASE1" localSheetId="29" hidden="1">{"PRE1",#N/A,FALSE,"RESUMEN"}</definedName>
    <definedName name="bASE1" hidden="1">{"PRE1",#N/A,FALSE,"RESUMEN"}</definedName>
    <definedName name="base2" localSheetId="31">#REF!</definedName>
    <definedName name="base2">!#REF!</definedName>
    <definedName name="base3">#REF!</definedName>
    <definedName name="BASEAD" localSheetId="31">#REF!</definedName>
    <definedName name="BASEAD">!#REF!</definedName>
    <definedName name="BASEAREAS" localSheetId="31">#REF!</definedName>
    <definedName name="BASEAREAS">!#REF!</definedName>
    <definedName name="BaseContable">#REF!</definedName>
    <definedName name="BaseCostos1" hidden="1">OFFSET(#REF!,1,0,1,1)</definedName>
    <definedName name="BaseCostos2" hidden="1">OFFSET(#REF!,0,0,1,1)</definedName>
    <definedName name="BaseCronograma1" hidden="1">OFFSET(#REF!,1,0,1,1)</definedName>
    <definedName name="BaseCronograma2" hidden="1">OFFSET(#REF!,0,0,1,1)</definedName>
    <definedName name="BaseCronograma3" hidden="1">OFFSET(#REF!,0,0,1,1)</definedName>
    <definedName name="BaseD" localSheetId="31">#REF!</definedName>
    <definedName name="BaseD">!#REF!</definedName>
    <definedName name="BaseDate" localSheetId="31">#REF!</definedName>
    <definedName name="BaseDate">!#REF!</definedName>
    <definedName name="BASEDATOS">#REF!</definedName>
    <definedName name="BaseDay" localSheetId="31">#REF!</definedName>
    <definedName name="BaseDay">!#REF!</definedName>
    <definedName name="_xlnm.Database" localSheetId="31">#REF!</definedName>
    <definedName name="_xlnm.Database">!#REF!</definedName>
    <definedName name="baseeeeeee">#REF!</definedName>
    <definedName name="BASEES">#REF!</definedName>
    <definedName name="BaseEtapas1" hidden="1">OFFSET(#REF!,0,0,1,1)</definedName>
    <definedName name="BaseEtapas2" hidden="1">OFFSET(#REF!,0,0,1,1)</definedName>
    <definedName name="baseevc">#REF!</definedName>
    <definedName name="BaseExcoop">#REF!</definedName>
    <definedName name="BaseFases1" hidden="1">OFFSET(#REF!,0,0,1,1)</definedName>
    <definedName name="BaseFases2" hidden="1">OFFSET(#REF!,0,0,1,1)</definedName>
    <definedName name="BaseFrentes1" hidden="1">OFFSET(#REF!,0,0,1,1)</definedName>
    <definedName name="BaseFrentes2" hidden="1">OFFSET(#REF!,0,0,1,1)</definedName>
    <definedName name="BaseHorizonteAños" hidden="1">OFFSET(#REF!,0,0,1,1)</definedName>
    <definedName name="BaseHorizonteMeses" hidden="1">OFFSET(#REF!,0,0,1,1)</definedName>
    <definedName name="BaseM" localSheetId="31">#REF!</definedName>
    <definedName name="BaseM">!#REF!</definedName>
    <definedName name="BaseM01" hidden="1">OFFSET(#REF!,0,0,1,1)</definedName>
    <definedName name="BaseM02" hidden="1">OFFSET(#REF!,0,0,1,1)</definedName>
    <definedName name="BaseM03" hidden="1">OFFSET(#REF!,0,0,1,1)</definedName>
    <definedName name="BaseM04" hidden="1">OFFSET(#REF!,0,0,1,1)</definedName>
    <definedName name="BaseM05" hidden="1">OFFSET(#REF!,0,0,1,1)</definedName>
    <definedName name="BaseM06" hidden="1">OFFSET(#REF!,0,0,1,1)</definedName>
    <definedName name="BaseM07" hidden="1">OFFSET(#REF!,0,0,1,1)</definedName>
    <definedName name="BaseM08" hidden="1">OFFSET(#REF!,0,0,1,1)</definedName>
    <definedName name="BaseM09" hidden="1">OFFSET(#REF!,0,0,1,1)</definedName>
    <definedName name="BaseM10" hidden="1">OFFSET(#REF!,0,0,1,1)</definedName>
    <definedName name="BaseM11" hidden="1">OFFSET(#REF!,0,0,1,1)</definedName>
    <definedName name="BaseM12" hidden="1">OFFSET(#REF!,0,0,1,1)</definedName>
    <definedName name="BaseM13" hidden="1">OFFSET(#REF!,0,0,1,1)</definedName>
    <definedName name="BaseM14" hidden="1">OFFSET(#REF!,0,0,1,1)</definedName>
    <definedName name="BaseM15" hidden="1">OFFSET(#REF!,0,0,1,1)</definedName>
    <definedName name="BaseM16" hidden="1">OFFSET(#REF!,0,0,1,1)</definedName>
    <definedName name="BaseM17" hidden="1">OFFSET(#REF!,0,0,1,1)</definedName>
    <definedName name="BaseM18" hidden="1">OFFSET(#REF!,0,0,1,1)</definedName>
    <definedName name="BaseM19" hidden="1">OFFSET(#REF!,0,0,1,1)</definedName>
    <definedName name="BaseMonth" localSheetId="31">#REF!</definedName>
    <definedName name="BaseMonth">!#REF!</definedName>
    <definedName name="BasePartidas1" hidden="1">OFFSET(#REF!,0,0,1,1)</definedName>
    <definedName name="BasePartidas2" hidden="1">OFFSET(#REF!,0,0,1,1)</definedName>
    <definedName name="BaseProcesos1" hidden="1">OFFSET(#REF!,0,0,1,1)</definedName>
    <definedName name="BaseProcesos2" hidden="1">OFFSET(#REF!,0,0,1,1)</definedName>
    <definedName name="BaseR11" hidden="1">OFFSET(#REF!,1,0,1,1)</definedName>
    <definedName name="BaseR12" hidden="1">OFFSET(#REF!,0,0,1,1)</definedName>
    <definedName name="BaseR13" hidden="1">OFFSET(#REF!,1,0,1,1)</definedName>
    <definedName name="BaseR14" hidden="1">OFFSET(#REF!,0,0,1,1)</definedName>
    <definedName name="BaseR21" hidden="1">OFFSET(#REF!,1,0,1,1)</definedName>
    <definedName name="BaseR22" hidden="1">OFFSET(#REF!,0,0,1,1)</definedName>
    <definedName name="BaseR23" hidden="1">OFFSET(#REF!,1,0,1,1)</definedName>
    <definedName name="BaseR24" hidden="1">OFFSET(#REF!,0,0,1,1)</definedName>
    <definedName name="BaseR31" hidden="1">OFFSET(#REF!,1,0,1,1)</definedName>
    <definedName name="BaseR32" hidden="1">OFFSET(#REF!,0,0,1,1)</definedName>
    <definedName name="BaseR33" hidden="1">OFFSET(#REF!,1,0,1,1)</definedName>
    <definedName name="BaseR34" hidden="1">OFFSET(#REF!,0,0,1,1)</definedName>
    <definedName name="BaseR41" hidden="1">OFFSET(#REF!,1,0,1,1)</definedName>
    <definedName name="BaseR42" hidden="1">OFFSET(#REF!,0,0,1,1)</definedName>
    <definedName name="BaseR43" hidden="1">OFFSET(#REF!,1,0,1,1)</definedName>
    <definedName name="BaseR44" hidden="1">OFFSET(#REF!,0,0,1,1)</definedName>
    <definedName name="BaseR51" hidden="1">OFFSET(#REF!,1,0,1,1)</definedName>
    <definedName name="BaseR52" hidden="1">OFFSET(#REF!,0,0,1,1)</definedName>
    <definedName name="BaseR53" hidden="1">OFFSET(#REF!,1,0,1,1)</definedName>
    <definedName name="BaseR54" hidden="1">OFFSET(#REF!,0,0,1,1)</definedName>
    <definedName name="BaseR61" hidden="1">OFFSET(#REF!,1,0,1,1)</definedName>
    <definedName name="BaseR62" hidden="1">OFFSET(#REF!,0,0,1,1)</definedName>
    <definedName name="BaseR71" hidden="1">OFFSET(#REF!,1,0,1,1)</definedName>
    <definedName name="BaseR72" hidden="1">OFFSET(#REF!,0,0,1,1)</definedName>
    <definedName name="BaseRE" hidden="1">OFFSET(#REF!,1,0,1,1)</definedName>
    <definedName name="BaseRecursos1" hidden="1">OFFSET(#REF!,1,0,1,1)</definedName>
    <definedName name="BaseRecursos2" hidden="1">OFFSET(#REF!,0,0,1,1)</definedName>
    <definedName name="BaseRO1" hidden="1">OFFSET(#REF!,1,0,1,1)</definedName>
    <definedName name="BaseRO2" hidden="1">OFFSET(#REF!,1,0,1,1)</definedName>
    <definedName name="BASES">#REF!</definedName>
    <definedName name="BaseYear" localSheetId="31">#REF!</definedName>
    <definedName name="BaseYear">!#REF!</definedName>
    <definedName name="Basic_data" localSheetId="31">#REF!</definedName>
    <definedName name="Basic_data">!#REF!</definedName>
    <definedName name="basin" localSheetId="35" hidden="1">{"'장비'!$A$3:$M$12"}</definedName>
    <definedName name="basin" localSheetId="37" hidden="1">{"'장비'!$A$3:$M$12"}</definedName>
    <definedName name="basin" localSheetId="36" hidden="1">{"'장비'!$A$3:$M$12"}</definedName>
    <definedName name="basin" localSheetId="33" hidden="1">{"'장비'!$A$3:$M$12"}</definedName>
    <definedName name="basin" localSheetId="34" hidden="1">{"'장비'!$A$3:$M$12"}</definedName>
    <definedName name="basin" localSheetId="31" hidden="1">{"'장비'!$A$3:$M$12"}</definedName>
    <definedName name="basin" hidden="1">{"'장비'!$A$3:$M$12"}</definedName>
    <definedName name="BASIS" localSheetId="31">#REF!</definedName>
    <definedName name="BASIS">!#REF!</definedName>
    <definedName name="BASIS_1">"#REF!"</definedName>
    <definedName name="BASIS_2">"#REF!"</definedName>
    <definedName name="BASIS_3">"#REF!"</definedName>
    <definedName name="BASIS_4">"#REF!"</definedName>
    <definedName name="BASIS1" localSheetId="31">#REF!</definedName>
    <definedName name="BASIS1">!#REF!</definedName>
    <definedName name="BASIS1_1">"#REF!"</definedName>
    <definedName name="BASIS1_2">"#REF!"</definedName>
    <definedName name="BASIS1_3">"#REF!"</definedName>
    <definedName name="BASIS1_4">"#REF!"</definedName>
    <definedName name="bats" localSheetId="31">#REF!</definedName>
    <definedName name="bats">!#REF!</definedName>
    <definedName name="bb" localSheetId="35" hidden="1">{"Sin detalle",#N/A,FALSE,"Flujo (redondeado)";"Detallado",#N/A,FALSE,"Flujo (redondeado)"}</definedName>
    <definedName name="bb" localSheetId="37" hidden="1">{"Sin detalle",#N/A,FALSE,"Flujo (redondeado)";"Detallado",#N/A,FALSE,"Flujo (redondeado)"}</definedName>
    <definedName name="bb" localSheetId="36" hidden="1">{"Sin detalle",#N/A,FALSE,"Flujo (redondeado)";"Detallado",#N/A,FALSE,"Flujo (redondeado)"}</definedName>
    <definedName name="bb" localSheetId="33" hidden="1">{"Sin detalle",#N/A,FALSE,"Flujo (redondeado)";"Detallado",#N/A,FALSE,"Flujo (redondeado)"}</definedName>
    <definedName name="bb" localSheetId="34" hidden="1">{"Sin detalle",#N/A,FALSE,"Flujo (redondeado)";"Detallado",#N/A,FALSE,"Flujo (redondeado)"}</definedName>
    <definedName name="BB" localSheetId="31">#REF!</definedName>
    <definedName name="bb" hidden="1">{"Sin detalle",#N/A,FALSE,"Flujo (redondeado)";"Detallado",#N/A,FALSE,"Flujo (redondeado)"}</definedName>
    <definedName name="bb_1" localSheetId="35" hidden="1">{#N/A,#N/A,FALSE,"Aging Summary";#N/A,#N/A,FALSE,"Ratio Analysis";#N/A,#N/A,FALSE,"Test 120 Day Accts";#N/A,#N/A,FALSE,"Tickmarks"}</definedName>
    <definedName name="bb_1" localSheetId="37" hidden="1">{#N/A,#N/A,FALSE,"Aging Summary";#N/A,#N/A,FALSE,"Ratio Analysis";#N/A,#N/A,FALSE,"Test 120 Day Accts";#N/A,#N/A,FALSE,"Tickmarks"}</definedName>
    <definedName name="bb_1" localSheetId="36" hidden="1">{#N/A,#N/A,FALSE,"Aging Summary";#N/A,#N/A,FALSE,"Ratio Analysis";#N/A,#N/A,FALSE,"Test 120 Day Accts";#N/A,#N/A,FALSE,"Tickmarks"}</definedName>
    <definedName name="bb_1" localSheetId="33" hidden="1">{#N/A,#N/A,FALSE,"Aging Summary";#N/A,#N/A,FALSE,"Ratio Analysis";#N/A,#N/A,FALSE,"Test 120 Day Accts";#N/A,#N/A,FALSE,"Tickmarks"}</definedName>
    <definedName name="bb_1" localSheetId="34" hidden="1">{#N/A,#N/A,FALSE,"Aging Summary";#N/A,#N/A,FALSE,"Ratio Analysis";#N/A,#N/A,FALSE,"Test 120 Day Accts";#N/A,#N/A,FALSE,"Tickmarks"}</definedName>
    <definedName name="bb_1" localSheetId="31" hidden="1">{"Sin detalle",#N/A,FALSE,"Flujo (redondeado)";"Detallado",#N/A,FALSE,"Flujo (redondeado)"}</definedName>
    <definedName name="bb_1" hidden="1">{"Sin detalle",#N/A,FALSE,"Flujo (redondeado)";"Detallado",#N/A,FALSE,"Flujo (redondeado)"}</definedName>
    <definedName name="BB_22" localSheetId="31">#REF!</definedName>
    <definedName name="BB_22">!#REF!</definedName>
    <definedName name="BB0303001Q">#REF!,#REF!</definedName>
    <definedName name="BB030300Q">#REF!,#REF!</definedName>
    <definedName name="BBB" localSheetId="35"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37"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36"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3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34"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31">#REF!</definedName>
    <definedName name="BBB"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b" localSheetId="35" hidden="1">{#N/A,#N/A,FALSE,"GERAL";#N/A,#N/A,FALSE,"012-96";#N/A,#N/A,FALSE,"018-96";#N/A,#N/A,FALSE,"027-96";#N/A,#N/A,FALSE,"059-96";#N/A,#N/A,FALSE,"076-96";#N/A,#N/A,FALSE,"019-97";#N/A,#N/A,FALSE,"021-97";#N/A,#N/A,FALSE,"022-97";#N/A,#N/A,FALSE,"028-97"}</definedName>
    <definedName name="bbbb" localSheetId="37" hidden="1">#REF!</definedName>
    <definedName name="bbbb" localSheetId="36" hidden="1">#REF!</definedName>
    <definedName name="bbbb" localSheetId="33" hidden="1">{#N/A,#N/A,FALSE,"GERAL";#N/A,#N/A,FALSE,"012-96";#N/A,#N/A,FALSE,"018-96";#N/A,#N/A,FALSE,"027-96";#N/A,#N/A,FALSE,"059-96";#N/A,#N/A,FALSE,"076-96";#N/A,#N/A,FALSE,"019-97";#N/A,#N/A,FALSE,"021-97";#N/A,#N/A,FALSE,"022-97";#N/A,#N/A,FALSE,"028-97"}</definedName>
    <definedName name="bbbb" localSheetId="34" hidden="1">{#N/A,#N/A,FALSE,"GERAL";#N/A,#N/A,FALSE,"012-96";#N/A,#N/A,FALSE,"018-96";#N/A,#N/A,FALSE,"027-96";#N/A,#N/A,FALSE,"059-96";#N/A,#N/A,FALSE,"076-96";#N/A,#N/A,FALSE,"019-97";#N/A,#N/A,FALSE,"021-97";#N/A,#N/A,FALSE,"022-97";#N/A,#N/A,FALSE,"028-97"}</definedName>
    <definedName name="bbbb" hidden="1">#REF!</definedName>
    <definedName name="bbbbb" localSheetId="35" hidden="1">{"Sin detalle",#N/A,FALSE,"Flujo (redondeado)";"Detallado",#N/A,FALSE,"Flujo (redondeado)"}</definedName>
    <definedName name="bbbbb" localSheetId="37" hidden="1">{"Sin detalle",#N/A,FALSE,"Flujo (redondeado)";"Detallado",#N/A,FALSE,"Flujo (redondeado)"}</definedName>
    <definedName name="bbbbb" localSheetId="36" hidden="1">{"Sin detalle",#N/A,FALSE,"Flujo (redondeado)";"Detallado",#N/A,FALSE,"Flujo (redondeado)"}</definedName>
    <definedName name="bbbbb" localSheetId="33" hidden="1">{"Sin detalle",#N/A,FALSE,"Flujo (redondeado)";"Detallado",#N/A,FALSE,"Flujo (redondeado)"}</definedName>
    <definedName name="bbbbb" localSheetId="34" hidden="1">{"Sin detalle",#N/A,FALSE,"Flujo (redondeado)";"Detallado",#N/A,FALSE,"Flujo (redondeado)"}</definedName>
    <definedName name="bbbbb" localSheetId="31">#REF!</definedName>
    <definedName name="bbbbb" hidden="1">{"Sin detalle",#N/A,FALSE,"Flujo (redondeado)";"Detallado",#N/A,FALSE,"Flujo (redondeado)"}</definedName>
    <definedName name="bbbbb_1" localSheetId="35" hidden="1">{"Sin detalle",#N/A,FALSE,"Flujo (redondeado)";"Detallado",#N/A,FALSE,"Flujo (redondeado)"}</definedName>
    <definedName name="bbbbb_1" localSheetId="37" hidden="1">{"Sin detalle",#N/A,FALSE,"Flujo (redondeado)";"Detallado",#N/A,FALSE,"Flujo (redondeado)"}</definedName>
    <definedName name="bbbbb_1" localSheetId="36" hidden="1">{"Sin detalle",#N/A,FALSE,"Flujo (redondeado)";"Detallado",#N/A,FALSE,"Flujo (redondeado)"}</definedName>
    <definedName name="bbbbb_1" localSheetId="33" hidden="1">{"Sin detalle",#N/A,FALSE,"Flujo (redondeado)";"Detallado",#N/A,FALSE,"Flujo (redondeado)"}</definedName>
    <definedName name="bbbbb_1" localSheetId="34" hidden="1">{"Sin detalle",#N/A,FALSE,"Flujo (redondeado)";"Detallado",#N/A,FALSE,"Flujo (redondeado)"}</definedName>
    <definedName name="bbbbb_1" localSheetId="31" hidden="1">{"Sin detalle",#N/A,FALSE,"Flujo (redondeado)";"Detallado",#N/A,FALSE,"Flujo (redondeado)"}</definedName>
    <definedName name="bbbbb_1" hidden="1">{"Sin detalle",#N/A,FALSE,"Flujo (redondeado)";"Detallado",#N/A,FALSE,"Flujo (redondeado)"}</definedName>
    <definedName name="BBBBBB" hidden="1">{#N/A,#N/A,FALSE,"P&amp;LZONE";#N/A,#N/A,FALSE,"P&amp;Lgreece";#N/A,#N/A,FALSE,"P&amp;Legypt";#N/A,#N/A,FALSE,"P&amp;Lbulgaria";#N/A,#N/A,FALSE,"P&amp;Lhungary";#N/A,#N/A,FALSE,"P&amp;Lpoland";#N/A,#N/A,FALSE,"P&amp;Lrussia";#N/A,#N/A,FALSE,"P&amp;Llithuania";#N/A,#N/A,FALSE,"P&amp;Lczech"}</definedName>
    <definedName name="bbbbbbb" localSheetId="35" hidden="1">{#N/A,#N/A,FALSE,"SumG";#N/A,#N/A,FALSE,"ElecG";#N/A,#N/A,FALSE,"MechG";#N/A,#N/A,FALSE,"GeotG";#N/A,#N/A,FALSE,"PrcsG";#N/A,#N/A,FALSE,"TunnG";#N/A,#N/A,FALSE,"CivlG";#N/A,#N/A,FALSE,"NtwkG";#N/A,#N/A,FALSE,"EstgG";#N/A,#N/A,FALSE,"PEngG"}</definedName>
    <definedName name="bbbbbbb" localSheetId="37" hidden="1">{#N/A,#N/A,FALSE,"SumG";#N/A,#N/A,FALSE,"ElecG";#N/A,#N/A,FALSE,"MechG";#N/A,#N/A,FALSE,"GeotG";#N/A,#N/A,FALSE,"PrcsG";#N/A,#N/A,FALSE,"TunnG";#N/A,#N/A,FALSE,"CivlG";#N/A,#N/A,FALSE,"NtwkG";#N/A,#N/A,FALSE,"EstgG";#N/A,#N/A,FALSE,"PEngG"}</definedName>
    <definedName name="bbbbbbb" localSheetId="36" hidden="1">{#N/A,#N/A,FALSE,"SumG";#N/A,#N/A,FALSE,"ElecG";#N/A,#N/A,FALSE,"MechG";#N/A,#N/A,FALSE,"GeotG";#N/A,#N/A,FALSE,"PrcsG";#N/A,#N/A,FALSE,"TunnG";#N/A,#N/A,FALSE,"CivlG";#N/A,#N/A,FALSE,"NtwkG";#N/A,#N/A,FALSE,"EstgG";#N/A,#N/A,FALSE,"PEngG"}</definedName>
    <definedName name="bbbbbbb" localSheetId="33" hidden="1">{#N/A,#N/A,FALSE,"SumG";#N/A,#N/A,FALSE,"ElecG";#N/A,#N/A,FALSE,"MechG";#N/A,#N/A,FALSE,"GeotG";#N/A,#N/A,FALSE,"PrcsG";#N/A,#N/A,FALSE,"TunnG";#N/A,#N/A,FALSE,"CivlG";#N/A,#N/A,FALSE,"NtwkG";#N/A,#N/A,FALSE,"EstgG";#N/A,#N/A,FALSE,"PEngG"}</definedName>
    <definedName name="bbbbbbb" localSheetId="34" hidden="1">{#N/A,#N/A,FALSE,"SumG";#N/A,#N/A,FALSE,"ElecG";#N/A,#N/A,FALSE,"MechG";#N/A,#N/A,FALSE,"GeotG";#N/A,#N/A,FALSE,"PrcsG";#N/A,#N/A,FALSE,"TunnG";#N/A,#N/A,FALSE,"CivlG";#N/A,#N/A,FALSE,"NtwkG";#N/A,#N/A,FALSE,"EstgG";#N/A,#N/A,FALSE,"PEngG"}</definedName>
    <definedName name="bbbbbbb" localSheetId="31"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35" hidden="1">{#N/A,#N/A,FALSE,"Aging Summary";#N/A,#N/A,FALSE,"Ratio Analysis";#N/A,#N/A,FALSE,"Test 120 Day Accts";#N/A,#N/A,FALSE,"Tickmarks"}</definedName>
    <definedName name="BBBBBBBB" localSheetId="37" hidden="1">{#N/A,#N/A,FALSE,"Aging Summary";#N/A,#N/A,FALSE,"Ratio Analysis";#N/A,#N/A,FALSE,"Test 120 Day Accts";#N/A,#N/A,FALSE,"Tickmarks"}</definedName>
    <definedName name="BBBBBBBB" localSheetId="36" hidden="1">{#N/A,#N/A,FALSE,"Aging Summary";#N/A,#N/A,FALSE,"Ratio Analysis";#N/A,#N/A,FALSE,"Test 120 Day Accts";#N/A,#N/A,FALSE,"Tickmarks"}</definedName>
    <definedName name="BBBBBBBB" localSheetId="33" hidden="1">{#N/A,#N/A,FALSE,"Aging Summary";#N/A,#N/A,FALSE,"Ratio Analysis";#N/A,#N/A,FALSE,"Test 120 Day Accts";#N/A,#N/A,FALSE,"Tickmarks"}</definedName>
    <definedName name="BBBBBBBB" localSheetId="34" hidden="1">{#N/A,#N/A,FALSE,"Aging Summary";#N/A,#N/A,FALSE,"Ratio Analysis";#N/A,#N/A,FALSE,"Test 120 Day Accts";#N/A,#N/A,FALSE,"Tickmarks"}</definedName>
    <definedName name="BBBBBBBB" localSheetId="31" hidden="1">{#N/A,#N/A,FALSE,"Aging Summary";#N/A,#N/A,FALSE,"Ratio Analysis";#N/A,#N/A,FALSE,"Test 120 Day Accts";#N/A,#N/A,FALSE,"Tickmarks"}</definedName>
    <definedName name="BBBBBBBB" hidden="1">{#N/A,#N/A,FALSE,"Aging Summary";#N/A,#N/A,FALSE,"Ratio Analysis";#N/A,#N/A,FALSE,"Test 120 Day Accts";#N/A,#N/A,FALSE,"Tickmarks"}</definedName>
    <definedName name="bbbbbbbbb" localSheetId="35" hidden="1">{#N/A,#N/A,FALSE,"SumD";#N/A,#N/A,FALSE,"ElecD";#N/A,#N/A,FALSE,"MechD";#N/A,#N/A,FALSE,"GeotD";#N/A,#N/A,FALSE,"PrcsD";#N/A,#N/A,FALSE,"TunnD";#N/A,#N/A,FALSE,"CivlD";#N/A,#N/A,FALSE,"NtwkD";#N/A,#N/A,FALSE,"EstgD";#N/A,#N/A,FALSE,"PEngD"}</definedName>
    <definedName name="bbbbbbbbb" localSheetId="37" hidden="1">{#N/A,#N/A,FALSE,"SumD";#N/A,#N/A,FALSE,"ElecD";#N/A,#N/A,FALSE,"MechD";#N/A,#N/A,FALSE,"GeotD";#N/A,#N/A,FALSE,"PrcsD";#N/A,#N/A,FALSE,"TunnD";#N/A,#N/A,FALSE,"CivlD";#N/A,#N/A,FALSE,"NtwkD";#N/A,#N/A,FALSE,"EstgD";#N/A,#N/A,FALSE,"PEngD"}</definedName>
    <definedName name="bbbbbbbbb" localSheetId="36" hidden="1">{#N/A,#N/A,FALSE,"SumD";#N/A,#N/A,FALSE,"ElecD";#N/A,#N/A,FALSE,"MechD";#N/A,#N/A,FALSE,"GeotD";#N/A,#N/A,FALSE,"PrcsD";#N/A,#N/A,FALSE,"TunnD";#N/A,#N/A,FALSE,"CivlD";#N/A,#N/A,FALSE,"NtwkD";#N/A,#N/A,FALSE,"EstgD";#N/A,#N/A,FALSE,"PEngD"}</definedName>
    <definedName name="bbbbbbbbb" localSheetId="33" hidden="1">{#N/A,#N/A,FALSE,"SumD";#N/A,#N/A,FALSE,"ElecD";#N/A,#N/A,FALSE,"MechD";#N/A,#N/A,FALSE,"GeotD";#N/A,#N/A,FALSE,"PrcsD";#N/A,#N/A,FALSE,"TunnD";#N/A,#N/A,FALSE,"CivlD";#N/A,#N/A,FALSE,"NtwkD";#N/A,#N/A,FALSE,"EstgD";#N/A,#N/A,FALSE,"PEngD"}</definedName>
    <definedName name="bbbbbbbbb" localSheetId="34" hidden="1">{#N/A,#N/A,FALSE,"SumD";#N/A,#N/A,FALSE,"ElecD";#N/A,#N/A,FALSE,"MechD";#N/A,#N/A,FALSE,"GeotD";#N/A,#N/A,FALSE,"PrcsD";#N/A,#N/A,FALSE,"TunnD";#N/A,#N/A,FALSE,"CivlD";#N/A,#N/A,FALSE,"NtwkD";#N/A,#N/A,FALSE,"EstgD";#N/A,#N/A,FALSE,"PEngD"}</definedName>
    <definedName name="bbbbbbbbb" localSheetId="31"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35" hidden="1">{#N/A,#N/A,FALSE,"SumD";#N/A,#N/A,FALSE,"ElecD";#N/A,#N/A,FALSE,"MechD";#N/A,#N/A,FALSE,"GeotD";#N/A,#N/A,FALSE,"PrcsD";#N/A,#N/A,FALSE,"TunnD";#N/A,#N/A,FALSE,"CivlD";#N/A,#N/A,FALSE,"NtwkD";#N/A,#N/A,FALSE,"EstgD";#N/A,#N/A,FALSE,"PEngD"}</definedName>
    <definedName name="bbbbbbbbbb" localSheetId="37" hidden="1">{#N/A,#N/A,FALSE,"SumD";#N/A,#N/A,FALSE,"ElecD";#N/A,#N/A,FALSE,"MechD";#N/A,#N/A,FALSE,"GeotD";#N/A,#N/A,FALSE,"PrcsD";#N/A,#N/A,FALSE,"TunnD";#N/A,#N/A,FALSE,"CivlD";#N/A,#N/A,FALSE,"NtwkD";#N/A,#N/A,FALSE,"EstgD";#N/A,#N/A,FALSE,"PEngD"}</definedName>
    <definedName name="bbbbbbbbbb" localSheetId="36" hidden="1">{#N/A,#N/A,FALSE,"SumD";#N/A,#N/A,FALSE,"ElecD";#N/A,#N/A,FALSE,"MechD";#N/A,#N/A,FALSE,"GeotD";#N/A,#N/A,FALSE,"PrcsD";#N/A,#N/A,FALSE,"TunnD";#N/A,#N/A,FALSE,"CivlD";#N/A,#N/A,FALSE,"NtwkD";#N/A,#N/A,FALSE,"EstgD";#N/A,#N/A,FALSE,"PEngD"}</definedName>
    <definedName name="bbbbbbbbbb" localSheetId="33" hidden="1">{#N/A,#N/A,FALSE,"SumD";#N/A,#N/A,FALSE,"ElecD";#N/A,#N/A,FALSE,"MechD";#N/A,#N/A,FALSE,"GeotD";#N/A,#N/A,FALSE,"PrcsD";#N/A,#N/A,FALSE,"TunnD";#N/A,#N/A,FALSE,"CivlD";#N/A,#N/A,FALSE,"NtwkD";#N/A,#N/A,FALSE,"EstgD";#N/A,#N/A,FALSE,"PEngD"}</definedName>
    <definedName name="bbbbbbbbbb" localSheetId="34" hidden="1">{#N/A,#N/A,FALSE,"SumD";#N/A,#N/A,FALSE,"ElecD";#N/A,#N/A,FALSE,"MechD";#N/A,#N/A,FALSE,"GeotD";#N/A,#N/A,FALSE,"PrcsD";#N/A,#N/A,FALSE,"TunnD";#N/A,#N/A,FALSE,"CivlD";#N/A,#N/A,FALSE,"NtwkD";#N/A,#N/A,FALSE,"EstgD";#N/A,#N/A,FALSE,"PEngD"}</definedName>
    <definedName name="bbbbbbbbbb" localSheetId="31"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35" hidden="1">{#N/A,#N/A,FALSE,"SumG";#N/A,#N/A,FALSE,"ElecG";#N/A,#N/A,FALSE,"MechG";#N/A,#N/A,FALSE,"GeotG";#N/A,#N/A,FALSE,"PrcsG";#N/A,#N/A,FALSE,"TunnG";#N/A,#N/A,FALSE,"CivlG";#N/A,#N/A,FALSE,"NtwkG";#N/A,#N/A,FALSE,"EstgG";#N/A,#N/A,FALSE,"PEngG"}</definedName>
    <definedName name="bbbbbbbbbbb" localSheetId="37" hidden="1">{#N/A,#N/A,FALSE,"SumG";#N/A,#N/A,FALSE,"ElecG";#N/A,#N/A,FALSE,"MechG";#N/A,#N/A,FALSE,"GeotG";#N/A,#N/A,FALSE,"PrcsG";#N/A,#N/A,FALSE,"TunnG";#N/A,#N/A,FALSE,"CivlG";#N/A,#N/A,FALSE,"NtwkG";#N/A,#N/A,FALSE,"EstgG";#N/A,#N/A,FALSE,"PEngG"}</definedName>
    <definedName name="bbbbbbbbbbb" localSheetId="36" hidden="1">{#N/A,#N/A,FALSE,"SumG";#N/A,#N/A,FALSE,"ElecG";#N/A,#N/A,FALSE,"MechG";#N/A,#N/A,FALSE,"GeotG";#N/A,#N/A,FALSE,"PrcsG";#N/A,#N/A,FALSE,"TunnG";#N/A,#N/A,FALSE,"CivlG";#N/A,#N/A,FALSE,"NtwkG";#N/A,#N/A,FALSE,"EstgG";#N/A,#N/A,FALSE,"PEngG"}</definedName>
    <definedName name="bbbbbbbbbbb" localSheetId="33" hidden="1">{#N/A,#N/A,FALSE,"SumG";#N/A,#N/A,FALSE,"ElecG";#N/A,#N/A,FALSE,"MechG";#N/A,#N/A,FALSE,"GeotG";#N/A,#N/A,FALSE,"PrcsG";#N/A,#N/A,FALSE,"TunnG";#N/A,#N/A,FALSE,"CivlG";#N/A,#N/A,FALSE,"NtwkG";#N/A,#N/A,FALSE,"EstgG";#N/A,#N/A,FALSE,"PEngG"}</definedName>
    <definedName name="bbbbbbbbbbb" localSheetId="34" hidden="1">{#N/A,#N/A,FALSE,"SumG";#N/A,#N/A,FALSE,"ElecG";#N/A,#N/A,FALSE,"MechG";#N/A,#N/A,FALSE,"GeotG";#N/A,#N/A,FALSE,"PrcsG";#N/A,#N/A,FALSE,"TunnG";#N/A,#N/A,FALSE,"CivlG";#N/A,#N/A,FALSE,"NtwkG";#N/A,#N/A,FALSE,"EstgG";#N/A,#N/A,FALSE,"PEngG"}</definedName>
    <definedName name="bbbbbbbbbbb" localSheetId="31"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35" hidden="1">{#N/A,#N/A,FALSE,"SumG";#N/A,#N/A,FALSE,"ElecG";#N/A,#N/A,FALSE,"MechG";#N/A,#N/A,FALSE,"GeotG";#N/A,#N/A,FALSE,"PrcsG";#N/A,#N/A,FALSE,"TunnG";#N/A,#N/A,FALSE,"CivlG";#N/A,#N/A,FALSE,"NtwkG";#N/A,#N/A,FALSE,"EstgG";#N/A,#N/A,FALSE,"PEngG"}</definedName>
    <definedName name="bbbbbbbbbbbbbb" localSheetId="37" hidden="1">{#N/A,#N/A,FALSE,"SumG";#N/A,#N/A,FALSE,"ElecG";#N/A,#N/A,FALSE,"MechG";#N/A,#N/A,FALSE,"GeotG";#N/A,#N/A,FALSE,"PrcsG";#N/A,#N/A,FALSE,"TunnG";#N/A,#N/A,FALSE,"CivlG";#N/A,#N/A,FALSE,"NtwkG";#N/A,#N/A,FALSE,"EstgG";#N/A,#N/A,FALSE,"PEngG"}</definedName>
    <definedName name="bbbbbbbbbbbbbb" localSheetId="36" hidden="1">{#N/A,#N/A,FALSE,"SumG";#N/A,#N/A,FALSE,"ElecG";#N/A,#N/A,FALSE,"MechG";#N/A,#N/A,FALSE,"GeotG";#N/A,#N/A,FALSE,"PrcsG";#N/A,#N/A,FALSE,"TunnG";#N/A,#N/A,FALSE,"CivlG";#N/A,#N/A,FALSE,"NtwkG";#N/A,#N/A,FALSE,"EstgG";#N/A,#N/A,FALSE,"PEngG"}</definedName>
    <definedName name="bbbbbbbbbbbbbb" localSheetId="33" hidden="1">{#N/A,#N/A,FALSE,"SumG";#N/A,#N/A,FALSE,"ElecG";#N/A,#N/A,FALSE,"MechG";#N/A,#N/A,FALSE,"GeotG";#N/A,#N/A,FALSE,"PrcsG";#N/A,#N/A,FALSE,"TunnG";#N/A,#N/A,FALSE,"CivlG";#N/A,#N/A,FALSE,"NtwkG";#N/A,#N/A,FALSE,"EstgG";#N/A,#N/A,FALSE,"PEngG"}</definedName>
    <definedName name="bbbbbbbbbbbbbb" localSheetId="34" hidden="1">{#N/A,#N/A,FALSE,"SumG";#N/A,#N/A,FALSE,"ElecG";#N/A,#N/A,FALSE,"MechG";#N/A,#N/A,FALSE,"GeotG";#N/A,#N/A,FALSE,"PrcsG";#N/A,#N/A,FALSE,"TunnG";#N/A,#N/A,FALSE,"CivlG";#N/A,#N/A,FALSE,"NtwkG";#N/A,#N/A,FALSE,"EstgG";#N/A,#N/A,FALSE,"PEngG"}</definedName>
    <definedName name="bbbbbbbbbbbbbb" localSheetId="31"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35" hidden="1">{"'Edit'!$A$1:$V$2277"}</definedName>
    <definedName name="bbbbbbbbbbbbbbb" localSheetId="37" hidden="1">{"'Edit'!$A$1:$V$2277"}</definedName>
    <definedName name="bbbbbbbbbbbbbbb" localSheetId="36" hidden="1">{"'Edit'!$A$1:$V$2277"}</definedName>
    <definedName name="bbbbbbbbbbbbbbb" localSheetId="33" hidden="1">{"'Edit'!$A$1:$V$2277"}</definedName>
    <definedName name="bbbbbbbbbbbbbbb" localSheetId="34" hidden="1">{"'Edit'!$A$1:$V$2277"}</definedName>
    <definedName name="bbbbbbbbbbbbbbb" localSheetId="31" hidden="1">{"'Edit'!$A$1:$V$2277"}</definedName>
    <definedName name="bbbbbbbbbbbbbbb" hidden="1">{"'Edit'!$A$1:$V$2277"}</definedName>
    <definedName name="bbbbbbbbbbbbbbbbbbbb" localSheetId="35" hidden="1">{#N/A,#N/A,FALSE,"SumG";#N/A,#N/A,FALSE,"ElecG";#N/A,#N/A,FALSE,"MechG";#N/A,#N/A,FALSE,"GeotG";#N/A,#N/A,FALSE,"PrcsG";#N/A,#N/A,FALSE,"TunnG";#N/A,#N/A,FALSE,"CivlG";#N/A,#N/A,FALSE,"NtwkG";#N/A,#N/A,FALSE,"EstgG";#N/A,#N/A,FALSE,"PEngG"}</definedName>
    <definedName name="bbbbbbbbbbbbbbbbbbbb" localSheetId="37" hidden="1">{#N/A,#N/A,FALSE,"SumG";#N/A,#N/A,FALSE,"ElecG";#N/A,#N/A,FALSE,"MechG";#N/A,#N/A,FALSE,"GeotG";#N/A,#N/A,FALSE,"PrcsG";#N/A,#N/A,FALSE,"TunnG";#N/A,#N/A,FALSE,"CivlG";#N/A,#N/A,FALSE,"NtwkG";#N/A,#N/A,FALSE,"EstgG";#N/A,#N/A,FALSE,"PEngG"}</definedName>
    <definedName name="bbbbbbbbbbbbbbbbbbbb" localSheetId="36" hidden="1">{#N/A,#N/A,FALSE,"SumG";#N/A,#N/A,FALSE,"ElecG";#N/A,#N/A,FALSE,"MechG";#N/A,#N/A,FALSE,"GeotG";#N/A,#N/A,FALSE,"PrcsG";#N/A,#N/A,FALSE,"TunnG";#N/A,#N/A,FALSE,"CivlG";#N/A,#N/A,FALSE,"NtwkG";#N/A,#N/A,FALSE,"EstgG";#N/A,#N/A,FALSE,"PEngG"}</definedName>
    <definedName name="bbbbbbbbbbbbbbbbbbbb" localSheetId="33" hidden="1">{#N/A,#N/A,FALSE,"SumG";#N/A,#N/A,FALSE,"ElecG";#N/A,#N/A,FALSE,"MechG";#N/A,#N/A,FALSE,"GeotG";#N/A,#N/A,FALSE,"PrcsG";#N/A,#N/A,FALSE,"TunnG";#N/A,#N/A,FALSE,"CivlG";#N/A,#N/A,FALSE,"NtwkG";#N/A,#N/A,FALSE,"EstgG";#N/A,#N/A,FALSE,"PEngG"}</definedName>
    <definedName name="bbbbbbbbbbbbbbbbbbbb" localSheetId="34" hidden="1">{#N/A,#N/A,FALSE,"SumG";#N/A,#N/A,FALSE,"ElecG";#N/A,#N/A,FALSE,"MechG";#N/A,#N/A,FALSE,"GeotG";#N/A,#N/A,FALSE,"PrcsG";#N/A,#N/A,FALSE,"TunnG";#N/A,#N/A,FALSE,"CivlG";#N/A,#N/A,FALSE,"NtwkG";#N/A,#N/A,FALSE,"EstgG";#N/A,#N/A,FALSE,"PEngG"}</definedName>
    <definedName name="bbbbbbbbbbbbbbbbbbbb" localSheetId="31"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 localSheetId="31">#REF!</definedName>
    <definedName name="bbbolts">!#REF!</definedName>
    <definedName name="bbbtno" localSheetId="31">#REF!</definedName>
    <definedName name="bbbtno">!#REF!</definedName>
    <definedName name="bbc" localSheetId="35" hidden="1">{#N/A,#N/A,TRUE,"1842CWN0"}</definedName>
    <definedName name="bbc" localSheetId="37" hidden="1">{#N/A,#N/A,TRUE,"1842CWN0"}</definedName>
    <definedName name="bbc" localSheetId="36" hidden="1">{#N/A,#N/A,TRUE,"1842CWN0"}</definedName>
    <definedName name="bbc" localSheetId="33" hidden="1">{#N/A,#N/A,TRUE,"1842CWN0"}</definedName>
    <definedName name="bbc" localSheetId="34" hidden="1">{#N/A,#N/A,TRUE,"1842CWN0"}</definedName>
    <definedName name="bbc" localSheetId="31" hidden="1">{#N/A,#N/A,TRUE,"1842CWN0"}</definedName>
    <definedName name="bbc" hidden="1">{#N/A,#N/A,TRUE,"1842CWN0"}</definedName>
    <definedName name="BBOLTS" localSheetId="31">#REF!</definedName>
    <definedName name="BBOLTS">!#REF!</definedName>
    <definedName name="BBPPP" localSheetId="35" hidden="1">{#N/A,#N/A,FALSE,"200001";#N/A,#N/A,FALSE,"S221 200003";#N/A,#N/A,FALSE,"S221 204005";#N/A,#N/A,FALSE,"S221 204006";#N/A,#N/A,FALSE,"S221 204008"}</definedName>
    <definedName name="BBPPP" localSheetId="37" hidden="1">{#N/A,#N/A,FALSE,"200001";#N/A,#N/A,FALSE,"S221 200003";#N/A,#N/A,FALSE,"S221 204005";#N/A,#N/A,FALSE,"S221 204006";#N/A,#N/A,FALSE,"S221 204008"}</definedName>
    <definedName name="BBPPP" localSheetId="36" hidden="1">{#N/A,#N/A,FALSE,"200001";#N/A,#N/A,FALSE,"S221 200003";#N/A,#N/A,FALSE,"S221 204005";#N/A,#N/A,FALSE,"S221 204006";#N/A,#N/A,FALSE,"S221 204008"}</definedName>
    <definedName name="BBPPP" localSheetId="33" hidden="1">{#N/A,#N/A,FALSE,"200001";#N/A,#N/A,FALSE,"S221 200003";#N/A,#N/A,FALSE,"S221 204005";#N/A,#N/A,FALSE,"S221 204006";#N/A,#N/A,FALSE,"S221 204008"}</definedName>
    <definedName name="BBPPP" localSheetId="34" hidden="1">{#N/A,#N/A,FALSE,"200001";#N/A,#N/A,FALSE,"S221 200003";#N/A,#N/A,FALSE,"S221 204005";#N/A,#N/A,FALSE,"S221 204006";#N/A,#N/A,FALSE,"S221 204008"}</definedName>
    <definedName name="BBPPP" localSheetId="31" hidden="1">{#N/A,#N/A,FALSE,"200001";#N/A,#N/A,FALSE,"S221 200003";#N/A,#N/A,FALSE,"S221 204005";#N/A,#N/A,FALSE,"S221 204006";#N/A,#N/A,FALSE,"S221 204008"}</definedName>
    <definedName name="BBPPP" hidden="1">{#N/A,#N/A,FALSE,"200001";#N/A,#N/A,FALSE,"S221 200003";#N/A,#N/A,FALSE,"S221 204005";#N/A,#N/A,FALSE,"S221 204006";#N/A,#N/A,FALSE,"S221 204008"}</definedName>
    <definedName name="BBRAS"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SE">#REF!</definedName>
    <definedName name="BBSSO">#REF!</definedName>
    <definedName name="bbtht" localSheetId="31">#REF!</definedName>
    <definedName name="bbtht">!#REF!</definedName>
    <definedName name="bc" localSheetId="35" hidden="1">{"ADMIN",#N/A,FALSE,"DETAILS";"MINE",#N/A,FALSE,"DETAILS";"MILL",#N/A,FALSE,"DETAILS";"MAINT",#N/A,FALSE,"DETAILS";"PROJECTS",#N/A,FALSE,"DETAILS"}</definedName>
    <definedName name="bc" localSheetId="33" hidden="1">{"ADMIN",#N/A,FALSE,"DETAILS";"MINE",#N/A,FALSE,"DETAILS";"MILL",#N/A,FALSE,"DETAILS";"MAINT",#N/A,FALSE,"DETAILS";"PROJECTS",#N/A,FALSE,"DETAILS"}</definedName>
    <definedName name="bc" localSheetId="34" hidden="1">{"ADMIN",#N/A,FALSE,"DETAILS";"MINE",#N/A,FALSE,"DETAILS";"MILL",#N/A,FALSE,"DETAILS";"MAINT",#N/A,FALSE,"DETAILS";"PROJECTS",#N/A,FALSE,"DETAILS"}</definedName>
    <definedName name="BC" localSheetId="31">#REF!</definedName>
    <definedName name="BC">!#REF!</definedName>
    <definedName name="bcc" localSheetId="31">#REF!</definedName>
    <definedName name="bcc">!#REF!</definedName>
    <definedName name="bcd" localSheetId="35" hidden="1">{#N/A,#N/A,TRUE,"Basic";#N/A,#N/A,TRUE,"EXT-TABLE";#N/A,#N/A,TRUE,"STEEL";#N/A,#N/A,TRUE,"INT-Table";#N/A,#N/A,TRUE,"STEEL";#N/A,#N/A,TRUE,"Door"}</definedName>
    <definedName name="bcd" localSheetId="37" hidden="1">{#N/A,#N/A,TRUE,"Basic";#N/A,#N/A,TRUE,"EXT-TABLE";#N/A,#N/A,TRUE,"STEEL";#N/A,#N/A,TRUE,"INT-Table";#N/A,#N/A,TRUE,"STEEL";#N/A,#N/A,TRUE,"Door"}</definedName>
    <definedName name="bcd" localSheetId="36" hidden="1">{#N/A,#N/A,TRUE,"Basic";#N/A,#N/A,TRUE,"EXT-TABLE";#N/A,#N/A,TRUE,"STEEL";#N/A,#N/A,TRUE,"INT-Table";#N/A,#N/A,TRUE,"STEEL";#N/A,#N/A,TRUE,"Door"}</definedName>
    <definedName name="bcd" localSheetId="33" hidden="1">{#N/A,#N/A,TRUE,"Basic";#N/A,#N/A,TRUE,"EXT-TABLE";#N/A,#N/A,TRUE,"STEEL";#N/A,#N/A,TRUE,"INT-Table";#N/A,#N/A,TRUE,"STEEL";#N/A,#N/A,TRUE,"Door"}</definedName>
    <definedName name="bcd" localSheetId="34" hidden="1">{#N/A,#N/A,TRUE,"Basic";#N/A,#N/A,TRUE,"EXT-TABLE";#N/A,#N/A,TRUE,"STEEL";#N/A,#N/A,TRUE,"INT-Table";#N/A,#N/A,TRUE,"STEEL";#N/A,#N/A,TRUE,"Door"}</definedName>
    <definedName name="bcd" localSheetId="31" hidden="1">{#N/A,#N/A,TRUE,"Basic";#N/A,#N/A,TRUE,"EXT-TABLE";#N/A,#N/A,TRUE,"STEEL";#N/A,#N/A,TRUE,"INT-Table";#N/A,#N/A,TRUE,"STEEL";#N/A,#N/A,TRUE,"Door"}</definedName>
    <definedName name="bcd" hidden="1">{#N/A,#N/A,TRUE,"Basic";#N/A,#N/A,TRUE,"EXT-TABLE";#N/A,#N/A,TRUE,"STEEL";#N/A,#N/A,TRUE,"INT-Table";#N/A,#N/A,TRUE,"STEEL";#N/A,#N/A,TRUE,"Door"}</definedName>
    <definedName name="BCE1E">#REF!</definedName>
    <definedName name="BCE1N">#REF!</definedName>
    <definedName name="bcero" localSheetId="31">#REF!</definedName>
    <definedName name="bcero">!#REF!</definedName>
    <definedName name="bcis" localSheetId="31">#REF!</definedName>
    <definedName name="bcis">!#REF!</definedName>
    <definedName name="bcl" localSheetId="35" hidden="1">{"ADMIN",#N/A,FALSE,"DETAILS";"MINE",#N/A,FALSE,"DETAILS";"MILL",#N/A,FALSE,"DETAILS";"MAINT",#N/A,FALSE,"DETAILS";"PROJECTS",#N/A,FALSE,"DETAILS"}</definedName>
    <definedName name="bcl" localSheetId="37" hidden="1">{"ADMIN",#N/A,FALSE,"DETAILS";"MINE",#N/A,FALSE,"DETAILS";"MILL",#N/A,FALSE,"DETAILS";"MAINT",#N/A,FALSE,"DETAILS";"PROJECTS",#N/A,FALSE,"DETAILS"}</definedName>
    <definedName name="bcl" localSheetId="36" hidden="1">{"ADMIN",#N/A,FALSE,"DETAILS";"MINE",#N/A,FALSE,"DETAILS";"MILL",#N/A,FALSE,"DETAILS";"MAINT",#N/A,FALSE,"DETAILS";"PROJECTS",#N/A,FALSE,"DETAILS"}</definedName>
    <definedName name="bcl" localSheetId="33" hidden="1">{"ADMIN",#N/A,FALSE,"DETAILS";"MINE",#N/A,FALSE,"DETAILS";"MILL",#N/A,FALSE,"DETAILS";"MAINT",#N/A,FALSE,"DETAILS";"PROJECTS",#N/A,FALSE,"DETAILS"}</definedName>
    <definedName name="bcl" localSheetId="34" hidden="1">{"ADMIN",#N/A,FALSE,"DETAILS";"MINE",#N/A,FALSE,"DETAILS";"MILL",#N/A,FALSE,"DETAILS";"MAINT",#N/A,FALSE,"DETAILS";"PROJECTS",#N/A,FALSE,"DETAILS"}</definedName>
    <definedName name="bcl" localSheetId="31" hidden="1">{"ADMIN",#N/A,FALSE,"DETAILS";"MINE",#N/A,FALSE,"DETAILS";"MILL",#N/A,FALSE,"DETAILS";"MAINT",#N/A,FALSE,"DETAILS";"PROJECTS",#N/A,FALSE,"DETAILS"}</definedName>
    <definedName name="bcl" hidden="1">{"ADMIN",#N/A,FALSE,"DETAILS";"MINE",#N/A,FALSE,"DETAILS";"MILL",#N/A,FALSE,"DETAILS";"MAINT",#N/A,FALSE,"DETAILS";"PROJECTS",#N/A,FALSE,"DETAILS"}</definedName>
    <definedName name="bclee" localSheetId="35" hidden="1">{"ADMIN",#N/A,FALSE,"DETAILS";"MINE",#N/A,FALSE,"DETAILS";"MILL",#N/A,FALSE,"DETAILS";"MAINT",#N/A,FALSE,"DETAILS";"PROJECTS",#N/A,FALSE,"DETAILS"}</definedName>
    <definedName name="bclee" localSheetId="37" hidden="1">{"ADMIN",#N/A,FALSE,"DETAILS";"MINE",#N/A,FALSE,"DETAILS";"MILL",#N/A,FALSE,"DETAILS";"MAINT",#N/A,FALSE,"DETAILS";"PROJECTS",#N/A,FALSE,"DETAILS"}</definedName>
    <definedName name="bclee" localSheetId="36" hidden="1">{"ADMIN",#N/A,FALSE,"DETAILS";"MINE",#N/A,FALSE,"DETAILS";"MILL",#N/A,FALSE,"DETAILS";"MAINT",#N/A,FALSE,"DETAILS";"PROJECTS",#N/A,FALSE,"DETAILS"}</definedName>
    <definedName name="bclee" localSheetId="33" hidden="1">{"ADMIN",#N/A,FALSE,"DETAILS";"MINE",#N/A,FALSE,"DETAILS";"MILL",#N/A,FALSE,"DETAILS";"MAINT",#N/A,FALSE,"DETAILS";"PROJECTS",#N/A,FALSE,"DETAILS"}</definedName>
    <definedName name="bclee" localSheetId="34" hidden="1">{"ADMIN",#N/A,FALSE,"DETAILS";"MINE",#N/A,FALSE,"DETAILS";"MILL",#N/A,FALSE,"DETAILS";"MAINT",#N/A,FALSE,"DETAILS";"PROJECTS",#N/A,FALSE,"DETAILS"}</definedName>
    <definedName name="bclee" localSheetId="31" hidden="1">{"ADMIN",#N/A,FALSE,"DETAILS";"MINE",#N/A,FALSE,"DETAILS";"MILL",#N/A,FALSE,"DETAILS";"MAINT",#N/A,FALSE,"DETAILS";"PROJECTS",#N/A,FALSE,"DETAILS"}</definedName>
    <definedName name="bclee" hidden="1">{"ADMIN",#N/A,FALSE,"DETAILS";"MINE",#N/A,FALSE,"DETAILS";"MILL",#N/A,FALSE,"DETAILS";"MAINT",#N/A,FALSE,"DETAILS";"PROJECTS",#N/A,FALSE,"DETAILS"}</definedName>
    <definedName name="BCOHAB">#REF!</definedName>
    <definedName name="BCom">#REF!</definedName>
    <definedName name="BCWSQ_T1">#REF!</definedName>
    <definedName name="bcxbxbzx">#REF!</definedName>
    <definedName name="bd" localSheetId="31">#REF!</definedName>
    <definedName name="bd">!#REF!</definedName>
    <definedName name="BD_CO">#REF!</definedName>
    <definedName name="BD_Equipos">#REF!</definedName>
    <definedName name="BD_HH">#REF!</definedName>
    <definedName name="BD_ManoObra">#REF!</definedName>
    <definedName name="BD_MAT">#REF!</definedName>
    <definedName name="BD_Materiales">#REF!</definedName>
    <definedName name="BD_otros">#REF!</definedName>
    <definedName name="BD_TOT">#REF!</definedName>
    <definedName name="bdbfg">#REF!</definedName>
    <definedName name="BDBFG_2">#REF!</definedName>
    <definedName name="bdd">1.5</definedName>
    <definedName name="BDE">#REF!</definedName>
    <definedName name="bdf">#REF!</definedName>
    <definedName name="bdfgtrdhfgbdf"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dfgtrdhfgbdf"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dfgtrdhfgbdf"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dfgtrdhfgbdf"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dfgtrdhfgbdf"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dfgtrdhfgbdf"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dfgtrdhfgbd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DOBRERO" localSheetId="31">#REF!</definedName>
    <definedName name="BDOBRERO">!#REF!</definedName>
    <definedName name="BDPrecios" localSheetId="31">#REF!</definedName>
    <definedName name="BDPrecios">!#REF!</definedName>
    <definedName name="BDR">#REF!</definedName>
    <definedName name="BDR1E">#REF!</definedName>
    <definedName name="BDR1N">#REF!</definedName>
    <definedName name="BDRBLD">#REF!</definedName>
    <definedName name="BDRESTRICCION">#REF!</definedName>
    <definedName name="be" localSheetId="31" hidden="1">{"'Break down'!$A$4"}</definedName>
    <definedName name="be" hidden="1">{"'Break down'!$A$4"}</definedName>
    <definedName name="BEF">#REF!</definedName>
    <definedName name="BEF_bud">#REF!</definedName>
    <definedName name="BEFORE_MP">#REF!</definedName>
    <definedName name="befra"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g_Bal" localSheetId="31">#REF!</definedName>
    <definedName name="Beg_Bal">!#REF!</definedName>
    <definedName name="Belgium">#REF!</definedName>
    <definedName name="BELL" localSheetId="35" hidden="1">{#N/A,#N/A,TRUE,"Basic";#N/A,#N/A,TRUE,"EXT-TABLE";#N/A,#N/A,TRUE,"STEEL";#N/A,#N/A,TRUE,"INT-Table";#N/A,#N/A,TRUE,"STEEL";#N/A,#N/A,TRUE,"Door"}</definedName>
    <definedName name="BELL" localSheetId="37" hidden="1">{#N/A,#N/A,TRUE,"Basic";#N/A,#N/A,TRUE,"EXT-TABLE";#N/A,#N/A,TRUE,"STEEL";#N/A,#N/A,TRUE,"INT-Table";#N/A,#N/A,TRUE,"STEEL";#N/A,#N/A,TRUE,"Door"}</definedName>
    <definedName name="BELL" localSheetId="36" hidden="1">{#N/A,#N/A,TRUE,"Basic";#N/A,#N/A,TRUE,"EXT-TABLE";#N/A,#N/A,TRUE,"STEEL";#N/A,#N/A,TRUE,"INT-Table";#N/A,#N/A,TRUE,"STEEL";#N/A,#N/A,TRUE,"Door"}</definedName>
    <definedName name="BELL" localSheetId="33" hidden="1">{#N/A,#N/A,TRUE,"Basic";#N/A,#N/A,TRUE,"EXT-TABLE";#N/A,#N/A,TRUE,"STEEL";#N/A,#N/A,TRUE,"INT-Table";#N/A,#N/A,TRUE,"STEEL";#N/A,#N/A,TRUE,"Door"}</definedName>
    <definedName name="BELL" localSheetId="34" hidden="1">{#N/A,#N/A,TRUE,"Basic";#N/A,#N/A,TRUE,"EXT-TABLE";#N/A,#N/A,TRUE,"STEEL";#N/A,#N/A,TRUE,"INT-Table";#N/A,#N/A,TRUE,"STEEL";#N/A,#N/A,TRUE,"Door"}</definedName>
    <definedName name="BELL" localSheetId="31" hidden="1">{#N/A,#N/A,TRUE,"Basic";#N/A,#N/A,TRUE,"EXT-TABLE";#N/A,#N/A,TRUE,"STEEL";#N/A,#N/A,TRUE,"INT-Table";#N/A,#N/A,TRUE,"STEEL";#N/A,#N/A,TRUE,"Door"}</definedName>
    <definedName name="BELL" hidden="1">{#N/A,#N/A,TRUE,"Basic";#N/A,#N/A,TRUE,"EXT-TABLE";#N/A,#N/A,TRUE,"STEEL";#N/A,#N/A,TRUE,"INT-Table";#N/A,#N/A,TRUE,"STEEL";#N/A,#N/A,TRUE,"Door"}</definedName>
    <definedName name="beltinst">#REF!</definedName>
    <definedName name="beltinst_0_100">#REF!</definedName>
    <definedName name="beltinst_700_XXXX">#REF!</definedName>
    <definedName name="Bend" localSheetId="31">#REF!</definedName>
    <definedName name="Bend">!#REF!</definedName>
    <definedName name="Bends" localSheetId="31">#REF!</definedName>
    <definedName name="Bends">!#REF!</definedName>
    <definedName name="benlee" localSheetId="35" hidden="1">{"ADMIN",#N/A,FALSE,"DETAILS";"MINE",#N/A,FALSE,"DETAILS";"MILL",#N/A,FALSE,"DETAILS";"MAINT",#N/A,FALSE,"DETAILS";"PROJECTS",#N/A,FALSE,"DETAILS"}</definedName>
    <definedName name="benlee" localSheetId="37" hidden="1">{"ADMIN",#N/A,FALSE,"DETAILS";"MINE",#N/A,FALSE,"DETAILS";"MILL",#N/A,FALSE,"DETAILS";"MAINT",#N/A,FALSE,"DETAILS";"PROJECTS",#N/A,FALSE,"DETAILS"}</definedName>
    <definedName name="benlee" localSheetId="36" hidden="1">{"ADMIN",#N/A,FALSE,"DETAILS";"MINE",#N/A,FALSE,"DETAILS";"MILL",#N/A,FALSE,"DETAILS";"MAINT",#N/A,FALSE,"DETAILS";"PROJECTS",#N/A,FALSE,"DETAILS"}</definedName>
    <definedName name="benlee" localSheetId="33" hidden="1">{"ADMIN",#N/A,FALSE,"DETAILS";"MINE",#N/A,FALSE,"DETAILS";"MILL",#N/A,FALSE,"DETAILS";"MAINT",#N/A,FALSE,"DETAILS";"PROJECTS",#N/A,FALSE,"DETAILS"}</definedName>
    <definedName name="benlee" localSheetId="34" hidden="1">{"ADMIN",#N/A,FALSE,"DETAILS";"MINE",#N/A,FALSE,"DETAILS";"MILL",#N/A,FALSE,"DETAILS";"MAINT",#N/A,FALSE,"DETAILS";"PROJECTS",#N/A,FALSE,"DETAILS"}</definedName>
    <definedName name="benlee" localSheetId="31" hidden="1">{"ADMIN",#N/A,FALSE,"DETAILS";"MINE",#N/A,FALSE,"DETAILS";"MILL",#N/A,FALSE,"DETAILS";"MAINT",#N/A,FALSE,"DETAILS";"PROJECTS",#N/A,FALSE,"DETAILS"}</definedName>
    <definedName name="benlee" hidden="1">{"ADMIN",#N/A,FALSE,"DETAILS";"MINE",#N/A,FALSE,"DETAILS";"MILL",#N/A,FALSE,"DETAILS";"MAINT",#N/A,FALSE,"DETAILS";"PROJECTS",#N/A,FALSE,"DETAILS"}</definedName>
    <definedName name="BER1E">#REF!</definedName>
    <definedName name="BER1N">#REF!</definedName>
    <definedName name="BERK" hidden="1">#REF!</definedName>
    <definedName name="Best_Case" localSheetId="31">OFFSET(#REF!,0,0,COUNTA(#REF!),1)</definedName>
    <definedName name="Best_Case">OFFSET(!#REF!,0,0,COUNTA(!#REF!),1)</definedName>
    <definedName name="bet">#REF!</definedName>
    <definedName name="beta" localSheetId="31">#REF!</definedName>
    <definedName name="beta">!#REF!</definedName>
    <definedName name="bewaas" localSheetId="35" hidden="1">{#N/A,#N/A,FALSE,"ResDev"}</definedName>
    <definedName name="bewaas" localSheetId="37" hidden="1">{#N/A,#N/A,FALSE,"ResDev"}</definedName>
    <definedName name="bewaas" localSheetId="36" hidden="1">{#N/A,#N/A,FALSE,"ResDev"}</definedName>
    <definedName name="bewaas" localSheetId="33" hidden="1">{#N/A,#N/A,FALSE,"ResDev"}</definedName>
    <definedName name="bewaas" localSheetId="34" hidden="1">{#N/A,#N/A,FALSE,"ResDev"}</definedName>
    <definedName name="bewaas" localSheetId="31" hidden="1">{#N/A,#N/A,FALSE,"ResDev"}</definedName>
    <definedName name="bewaas" hidden="1">{#N/A,#N/A,FALSE,"ResDev"}</definedName>
    <definedName name="BEX1E">#REF!</definedName>
    <definedName name="BEX1N">#REF!</definedName>
    <definedName name="Beyond"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f" localSheetId="31">#REF!</definedName>
    <definedName name="Bf">!#REF!</definedName>
    <definedName name="bFASEr5" hidden="1">OFFSET(#REF!,0,0,#REF!,1)</definedName>
    <definedName name="bfb" localSheetId="35" hidden="1">{#N/A,#N/A,TRUE,"Est. de Fact.";#N/A,#N/A,TRUE,"Capitulo 19";#N/A,#N/A,TRUE,"Proyecto P855"}</definedName>
    <definedName name="bfb" localSheetId="37" hidden="1">{#N/A,#N/A,TRUE,"Est. de Fact.";#N/A,#N/A,TRUE,"Capitulo 19";#N/A,#N/A,TRUE,"Proyecto P855"}</definedName>
    <definedName name="bfb" localSheetId="36" hidden="1">{#N/A,#N/A,TRUE,"Est. de Fact.";#N/A,#N/A,TRUE,"Capitulo 19";#N/A,#N/A,TRUE,"Proyecto P855"}</definedName>
    <definedName name="bfb" localSheetId="33" hidden="1">{#N/A,#N/A,TRUE,"Est. de Fact.";#N/A,#N/A,TRUE,"Capitulo 19";#N/A,#N/A,TRUE,"Proyecto P855"}</definedName>
    <definedName name="bfb" localSheetId="34" hidden="1">{#N/A,#N/A,TRUE,"Est. de Fact.";#N/A,#N/A,TRUE,"Capitulo 19";#N/A,#N/A,TRUE,"Proyecto P855"}</definedName>
    <definedName name="bfb" localSheetId="31" hidden="1">{#N/A,#N/A,TRUE,"Est. de Fact.";#N/A,#N/A,TRUE,"Capitulo 19";#N/A,#N/A,TRUE,"Proyecto P855"}</definedName>
    <definedName name="bfb" hidden="1">{#N/A,#N/A,TRUE,"Est. de Fact.";#N/A,#N/A,TRUE,"Capitulo 19";#N/A,#N/A,TRUE,"Proyecto P855"}</definedName>
    <definedName name="bfbfb" localSheetId="31" hidden="1">#REF!</definedName>
    <definedName name="bfbfb" hidden="1">#REF!</definedName>
    <definedName name="bfbfdhfdhdfgh" localSheetId="35" hidden="1">{#N/A,#N/A,FALSE,"CCTV"}</definedName>
    <definedName name="bfbfdhfdhdfgh" localSheetId="37" hidden="1">{#N/A,#N/A,FALSE,"CCTV"}</definedName>
    <definedName name="bfbfdhfdhdfgh" localSheetId="36" hidden="1">{#N/A,#N/A,FALSE,"CCTV"}</definedName>
    <definedName name="bfbfdhfdhdfgh" localSheetId="33" hidden="1">{#N/A,#N/A,FALSE,"CCTV"}</definedName>
    <definedName name="bfbfdhfdhdfgh" localSheetId="34" hidden="1">{#N/A,#N/A,FALSE,"CCTV"}</definedName>
    <definedName name="bfbfdhfdhdfgh" localSheetId="31" hidden="1">{#N/A,#N/A,FALSE,"CCTV"}</definedName>
    <definedName name="bfbfdhfdhdfgh" hidden="1">{#N/A,#N/A,FALSE,"CCTV"}</definedName>
    <definedName name="bfd"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fd"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fd"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fd"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fd"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fd"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fd"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FDFB"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bf" localSheetId="35" hidden="1">{#N/A,#N/A,FALSE,"Total_OC015";#N/A,#N/A,FALSE,"ADMIN";#N/A,#N/A,FALSE,"PROCES";#N/A,#N/A,FALSE,"mecan";#N/A,#N/A,FALSE,"civil";#N/A,#N/A,FALSE,"CAÑER";#N/A,#N/A,FALSE,"ELEC";#N/A,#N/A,FALSE,"INSTR"}</definedName>
    <definedName name="bfdfbbf" localSheetId="37" hidden="1">{#N/A,#N/A,FALSE,"Total_OC015";#N/A,#N/A,FALSE,"ADMIN";#N/A,#N/A,FALSE,"PROCES";#N/A,#N/A,FALSE,"mecan";#N/A,#N/A,FALSE,"civil";#N/A,#N/A,FALSE,"CAÑER";#N/A,#N/A,FALSE,"ELEC";#N/A,#N/A,FALSE,"INSTR"}</definedName>
    <definedName name="bfdfbbf" localSheetId="36" hidden="1">{#N/A,#N/A,FALSE,"Total_OC015";#N/A,#N/A,FALSE,"ADMIN";#N/A,#N/A,FALSE,"PROCES";#N/A,#N/A,FALSE,"mecan";#N/A,#N/A,FALSE,"civil";#N/A,#N/A,FALSE,"CAÑER";#N/A,#N/A,FALSE,"ELEC";#N/A,#N/A,FALSE,"INSTR"}</definedName>
    <definedName name="bfdfbbf" localSheetId="33" hidden="1">{#N/A,#N/A,FALSE,"Total_OC015";#N/A,#N/A,FALSE,"ADMIN";#N/A,#N/A,FALSE,"PROCES";#N/A,#N/A,FALSE,"mecan";#N/A,#N/A,FALSE,"civil";#N/A,#N/A,FALSE,"CAÑER";#N/A,#N/A,FALSE,"ELEC";#N/A,#N/A,FALSE,"INSTR"}</definedName>
    <definedName name="bfdfbbf" localSheetId="34" hidden="1">{#N/A,#N/A,FALSE,"Total_OC015";#N/A,#N/A,FALSE,"ADMIN";#N/A,#N/A,FALSE,"PROCES";#N/A,#N/A,FALSE,"mecan";#N/A,#N/A,FALSE,"civil";#N/A,#N/A,FALSE,"CAÑER";#N/A,#N/A,FALSE,"ELEC";#N/A,#N/A,FALSE,"INSTR"}</definedName>
    <definedName name="bfdfbbf" localSheetId="31" hidden="1">{#N/A,#N/A,FALSE,"Total_OC015";#N/A,#N/A,FALSE,"ADMIN";#N/A,#N/A,FALSE,"PROCES";#N/A,#N/A,FALSE,"mecan";#N/A,#N/A,FALSE,"civil";#N/A,#N/A,FALSE,"CAÑER";#N/A,#N/A,FALSE,"ELEC";#N/A,#N/A,FALSE,"INSTR"}</definedName>
    <definedName name="bfdfbbf" hidden="1">{#N/A,#N/A,FALSE,"Total_OC015";#N/A,#N/A,FALSE,"ADMIN";#N/A,#N/A,FALSE,"PROCES";#N/A,#N/A,FALSE,"mecan";#N/A,#N/A,FALSE,"civil";#N/A,#N/A,FALSE,"CAÑER";#N/A,#N/A,FALSE,"ELEC";#N/A,#N/A,FALSE,"INSTR"}</definedName>
    <definedName name="bfghfghgfhfg" localSheetId="35" hidden="1">{"DETALLE_1996",#N/A,FALSE,"flujo";"DETALLE_1997",#N/A,FALSE,"flujo";"GASTOS_INCURRIDOS_1996",#N/A,FALSE,"flujo";"GASTOS_PROGRAMADOS_PARA_1997",#N/A,FALSE,"flujo";#N/A,#N/A,FALSE,"comparat";#N/A,#N/A,FALSE,"costos";#N/A,#N/A,FALSE,"proyctrol"}</definedName>
    <definedName name="bfghfghgfhfg" localSheetId="37" hidden="1">{"DETALLE_1996",#N/A,FALSE,"flujo";"DETALLE_1997",#N/A,FALSE,"flujo";"GASTOS_INCURRIDOS_1996",#N/A,FALSE,"flujo";"GASTOS_PROGRAMADOS_PARA_1997",#N/A,FALSE,"flujo";#N/A,#N/A,FALSE,"comparat";#N/A,#N/A,FALSE,"costos";#N/A,#N/A,FALSE,"proyctrol"}</definedName>
    <definedName name="bfghfghgfhfg" localSheetId="36" hidden="1">{"DETALLE_1996",#N/A,FALSE,"flujo";"DETALLE_1997",#N/A,FALSE,"flujo";"GASTOS_INCURRIDOS_1996",#N/A,FALSE,"flujo";"GASTOS_PROGRAMADOS_PARA_1997",#N/A,FALSE,"flujo";#N/A,#N/A,FALSE,"comparat";#N/A,#N/A,FALSE,"costos";#N/A,#N/A,FALSE,"proyctrol"}</definedName>
    <definedName name="bfghfghgfhfg" localSheetId="33" hidden="1">{"DETALLE_1996",#N/A,FALSE,"flujo";"DETALLE_1997",#N/A,FALSE,"flujo";"GASTOS_INCURRIDOS_1996",#N/A,FALSE,"flujo";"GASTOS_PROGRAMADOS_PARA_1997",#N/A,FALSE,"flujo";#N/A,#N/A,FALSE,"comparat";#N/A,#N/A,FALSE,"costos";#N/A,#N/A,FALSE,"proyctrol"}</definedName>
    <definedName name="bfghfghgfhfg" localSheetId="34" hidden="1">{"DETALLE_1996",#N/A,FALSE,"flujo";"DETALLE_1997",#N/A,FALSE,"flujo";"GASTOS_INCURRIDOS_1996",#N/A,FALSE,"flujo";"GASTOS_PROGRAMADOS_PARA_1997",#N/A,FALSE,"flujo";#N/A,#N/A,FALSE,"comparat";#N/A,#N/A,FALSE,"costos";#N/A,#N/A,FALSE,"proyctrol"}</definedName>
    <definedName name="bfghfghgfhfg" localSheetId="31" hidden="1">{"DETALLE_1996",#N/A,FALSE,"flujo";"DETALLE_1997",#N/A,FALSE,"flujo";"GASTOS_INCURRIDOS_1996",#N/A,FALSE,"flujo";"GASTOS_PROGRAMADOS_PARA_1997",#N/A,FALSE,"flujo";#N/A,#N/A,FALSE,"comparat";#N/A,#N/A,FALSE,"costos";#N/A,#N/A,FALSE,"proyctrol"}</definedName>
    <definedName name="bfghfghgfhfg" hidden="1">{"DETALLE_1996",#N/A,FALSE,"flujo";"DETALLE_1997",#N/A,FALSE,"flujo";"GASTOS_INCURRIDOS_1996",#N/A,FALSE,"flujo";"GASTOS_PROGRAMADOS_PARA_1997",#N/A,FALSE,"flujo";#N/A,#N/A,FALSE,"comparat";#N/A,#N/A,FALSE,"costos";#N/A,#N/A,FALSE,"proyctrol"}</definedName>
    <definedName name="BG">#REF!</definedName>
    <definedName name="bg_charge" localSheetId="31">#REF!</definedName>
    <definedName name="bg_charge">!#REF!</definedName>
    <definedName name="BG_Del" hidden="1">15</definedName>
    <definedName name="BG_Ins" hidden="1">4</definedName>
    <definedName name="BG_Mod" hidden="1">6</definedName>
    <definedName name="BGBG">#REF!</definedName>
    <definedName name="bgfhfgthththt"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gfhfgthththt"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gfhfgthththt"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gfhfgthththt"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gfhfgthththt"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gfhfgthththt"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gfhfgthththt"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GGG" localSheetId="35" hidden="1">{#N/A,#N/A,FALSE,"COVER.XLS";#N/A,#N/A,FALSE,"RACT1.XLS";#N/A,#N/A,FALSE,"RACT2.XLS";#N/A,#N/A,FALSE,"ECCMP";#N/A,#N/A,FALSE,"WELDER.XLS"}</definedName>
    <definedName name="BGGG" localSheetId="37" hidden="1">{#N/A,#N/A,FALSE,"COVER.XLS";#N/A,#N/A,FALSE,"RACT1.XLS";#N/A,#N/A,FALSE,"RACT2.XLS";#N/A,#N/A,FALSE,"ECCMP";#N/A,#N/A,FALSE,"WELDER.XLS"}</definedName>
    <definedName name="BGGG" localSheetId="36" hidden="1">{#N/A,#N/A,FALSE,"COVER.XLS";#N/A,#N/A,FALSE,"RACT1.XLS";#N/A,#N/A,FALSE,"RACT2.XLS";#N/A,#N/A,FALSE,"ECCMP";#N/A,#N/A,FALSE,"WELDER.XLS"}</definedName>
    <definedName name="BGGG" localSheetId="33" hidden="1">{#N/A,#N/A,FALSE,"COVER.XLS";#N/A,#N/A,FALSE,"RACT1.XLS";#N/A,#N/A,FALSE,"RACT2.XLS";#N/A,#N/A,FALSE,"ECCMP";#N/A,#N/A,FALSE,"WELDER.XLS"}</definedName>
    <definedName name="BGGG" localSheetId="34" hidden="1">{#N/A,#N/A,FALSE,"COVER.XLS";#N/A,#N/A,FALSE,"RACT1.XLS";#N/A,#N/A,FALSE,"RACT2.XLS";#N/A,#N/A,FALSE,"ECCMP";#N/A,#N/A,FALSE,"WELDER.XLS"}</definedName>
    <definedName name="BGGG" localSheetId="31" hidden="1">{#N/A,#N/A,FALSE,"COVER.XLS";#N/A,#N/A,FALSE,"RACT1.XLS";#N/A,#N/A,FALSE,"RACT2.XLS";#N/A,#N/A,FALSE,"ECCMP";#N/A,#N/A,FALSE,"WELDER.XLS"}</definedName>
    <definedName name="BGGG" hidden="1">{#N/A,#N/A,FALSE,"COVER.XLS";#N/A,#N/A,FALSE,"RACT1.XLS";#N/A,#N/A,FALSE,"RACT2.XLS";#N/A,#N/A,FALSE,"ECCMP";#N/A,#N/A,FALSE,"WELDER.XLS"}</definedName>
    <definedName name="bghh" localSheetId="35"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37"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36"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3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34"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3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tgfrewc" localSheetId="31" hidden="1">#REF!</definedName>
    <definedName name="bgtgfrewc" hidden="1">#REF!</definedName>
    <definedName name="bgvrwc" localSheetId="35" hidden="1">#REF!</definedName>
    <definedName name="bgvrwc" localSheetId="36" hidden="1">#REF!</definedName>
    <definedName name="bgvrwc" localSheetId="33" hidden="1">#REF!</definedName>
    <definedName name="bgvrwc" localSheetId="34" hidden="1">#REF!</definedName>
    <definedName name="bgvrwc" localSheetId="31" hidden="1">#REF!</definedName>
    <definedName name="bgvrwc" hidden="1">#REF!</definedName>
    <definedName name="bh" localSheetId="35" hidden="1">{#N/A,#N/A,TRUE,"COVER";#N/A,#N/A,TRUE,"DETAILS";#N/A,#N/A,TRUE,"SUMMARY";#N/A,#N/A,TRUE,"EXP MON";#N/A,#N/A,TRUE,"APPENDIX A";#N/A,#N/A,TRUE,"APPENDIX B";#N/A,#N/A,TRUE,"APPENDIX C";#N/A,#N/A,TRUE,"APPENDIX D";#N/A,#N/A,TRUE,"APPENDIX E";#N/A,#N/A,TRUE,"APPENDIX F";#N/A,#N/A,TRUE,"APPENDIX G"}</definedName>
    <definedName name="bh" localSheetId="37" hidden="1">{#N/A,#N/A,TRUE,"COVER";#N/A,#N/A,TRUE,"DETAILS";#N/A,#N/A,TRUE,"SUMMARY";#N/A,#N/A,TRUE,"EXP MON";#N/A,#N/A,TRUE,"APPENDIX A";#N/A,#N/A,TRUE,"APPENDIX B";#N/A,#N/A,TRUE,"APPENDIX C";#N/A,#N/A,TRUE,"APPENDIX D";#N/A,#N/A,TRUE,"APPENDIX E";#N/A,#N/A,TRUE,"APPENDIX F";#N/A,#N/A,TRUE,"APPENDIX G"}</definedName>
    <definedName name="bh" localSheetId="36" hidden="1">{#N/A,#N/A,TRUE,"COVER";#N/A,#N/A,TRUE,"DETAILS";#N/A,#N/A,TRUE,"SUMMARY";#N/A,#N/A,TRUE,"EXP MON";#N/A,#N/A,TRUE,"APPENDIX A";#N/A,#N/A,TRUE,"APPENDIX B";#N/A,#N/A,TRUE,"APPENDIX C";#N/A,#N/A,TRUE,"APPENDIX D";#N/A,#N/A,TRUE,"APPENDIX E";#N/A,#N/A,TRUE,"APPENDIX F";#N/A,#N/A,TRUE,"APPENDIX G"}</definedName>
    <definedName name="bh" localSheetId="33" hidden="1">{#N/A,#N/A,TRUE,"COVER";#N/A,#N/A,TRUE,"DETAILS";#N/A,#N/A,TRUE,"SUMMARY";#N/A,#N/A,TRUE,"EXP MON";#N/A,#N/A,TRUE,"APPENDIX A";#N/A,#N/A,TRUE,"APPENDIX B";#N/A,#N/A,TRUE,"APPENDIX C";#N/A,#N/A,TRUE,"APPENDIX D";#N/A,#N/A,TRUE,"APPENDIX E";#N/A,#N/A,TRUE,"APPENDIX F";#N/A,#N/A,TRUE,"APPENDIX G"}</definedName>
    <definedName name="bh" localSheetId="34" hidden="1">{#N/A,#N/A,TRUE,"COVER";#N/A,#N/A,TRUE,"DETAILS";#N/A,#N/A,TRUE,"SUMMARY";#N/A,#N/A,TRUE,"EXP MON";#N/A,#N/A,TRUE,"APPENDIX A";#N/A,#N/A,TRUE,"APPENDIX B";#N/A,#N/A,TRUE,"APPENDIX C";#N/A,#N/A,TRUE,"APPENDIX D";#N/A,#N/A,TRUE,"APPENDIX E";#N/A,#N/A,TRUE,"APPENDIX F";#N/A,#N/A,TRUE,"APPENDIX G"}</definedName>
    <definedName name="bh" localSheetId="31" hidden="1">{#N/A,#N/A,TRUE,"COVER";#N/A,#N/A,TRUE,"DETAILS";#N/A,#N/A,TRUE,"SUMMARY";#N/A,#N/A,TRUE,"EXP MON";#N/A,#N/A,TRUE,"APPENDIX A";#N/A,#N/A,TRUE,"APPENDIX B";#N/A,#N/A,TRUE,"APPENDIX C";#N/A,#N/A,TRUE,"APPENDIX D";#N/A,#N/A,TRUE,"APPENDIX E";#N/A,#N/A,TRUE,"APPENDIX F";#N/A,#N/A,TRUE,"APPENDIX G"}</definedName>
    <definedName name="bh" hidden="1">{#N/A,#N/A,TRUE,"COVER";#N/A,#N/A,TRUE,"DETAILS";#N/A,#N/A,TRUE,"SUMMARY";#N/A,#N/A,TRUE,"EXP MON";#N/A,#N/A,TRUE,"APPENDIX A";#N/A,#N/A,TRUE,"APPENDIX B";#N/A,#N/A,TRUE,"APPENDIX C";#N/A,#N/A,TRUE,"APPENDIX D";#N/A,#N/A,TRUE,"APPENDIX E";#N/A,#N/A,TRUE,"APPENDIX F";#N/A,#N/A,TRUE,"APPENDIX G"}</definedName>
    <definedName name="bharat" localSheetId="35" hidden="1">{#N/A,#N/A,FALSE,"str_title";#N/A,#N/A,FALSE,"SUM";#N/A,#N/A,FALSE,"Scope";#N/A,#N/A,FALSE,"PIE-Jn";#N/A,#N/A,FALSE,"PIE-Jn_Hz";#N/A,#N/A,FALSE,"Liq_Plan";#N/A,#N/A,FALSE,"S_Curve";#N/A,#N/A,FALSE,"Liq_Prof";#N/A,#N/A,FALSE,"Man_Pwr";#N/A,#N/A,FALSE,"Man_Prof"}</definedName>
    <definedName name="bharat" localSheetId="37" hidden="1">{#N/A,#N/A,FALSE,"str_title";#N/A,#N/A,FALSE,"SUM";#N/A,#N/A,FALSE,"Scope";#N/A,#N/A,FALSE,"PIE-Jn";#N/A,#N/A,FALSE,"PIE-Jn_Hz";#N/A,#N/A,FALSE,"Liq_Plan";#N/A,#N/A,FALSE,"S_Curve";#N/A,#N/A,FALSE,"Liq_Prof";#N/A,#N/A,FALSE,"Man_Pwr";#N/A,#N/A,FALSE,"Man_Prof"}</definedName>
    <definedName name="bharat" localSheetId="36" hidden="1">{#N/A,#N/A,FALSE,"str_title";#N/A,#N/A,FALSE,"SUM";#N/A,#N/A,FALSE,"Scope";#N/A,#N/A,FALSE,"PIE-Jn";#N/A,#N/A,FALSE,"PIE-Jn_Hz";#N/A,#N/A,FALSE,"Liq_Plan";#N/A,#N/A,FALSE,"S_Curve";#N/A,#N/A,FALSE,"Liq_Prof";#N/A,#N/A,FALSE,"Man_Pwr";#N/A,#N/A,FALSE,"Man_Prof"}</definedName>
    <definedName name="bharat" localSheetId="33" hidden="1">{#N/A,#N/A,FALSE,"str_title";#N/A,#N/A,FALSE,"SUM";#N/A,#N/A,FALSE,"Scope";#N/A,#N/A,FALSE,"PIE-Jn";#N/A,#N/A,FALSE,"PIE-Jn_Hz";#N/A,#N/A,FALSE,"Liq_Plan";#N/A,#N/A,FALSE,"S_Curve";#N/A,#N/A,FALSE,"Liq_Prof";#N/A,#N/A,FALSE,"Man_Pwr";#N/A,#N/A,FALSE,"Man_Prof"}</definedName>
    <definedName name="bharat" localSheetId="34" hidden="1">{#N/A,#N/A,FALSE,"str_title";#N/A,#N/A,FALSE,"SUM";#N/A,#N/A,FALSE,"Scope";#N/A,#N/A,FALSE,"PIE-Jn";#N/A,#N/A,FALSE,"PIE-Jn_Hz";#N/A,#N/A,FALSE,"Liq_Plan";#N/A,#N/A,FALSE,"S_Curve";#N/A,#N/A,FALSE,"Liq_Prof";#N/A,#N/A,FALSE,"Man_Pwr";#N/A,#N/A,FALSE,"Man_Prof"}</definedName>
    <definedName name="bharat" localSheetId="31" hidden="1">{#N/A,#N/A,FALSE,"str_title";#N/A,#N/A,FALSE,"SUM";#N/A,#N/A,FALSE,"Scope";#N/A,#N/A,FALSE,"PIE-Jn";#N/A,#N/A,FALSE,"PIE-Jn_Hz";#N/A,#N/A,FALSE,"Liq_Plan";#N/A,#N/A,FALSE,"S_Curve";#N/A,#N/A,FALSE,"Liq_Prof";#N/A,#N/A,FALSE,"Man_Pwr";#N/A,#N/A,FALSE,"Man_Prof"}</definedName>
    <definedName name="bharat" hidden="1">{#N/A,#N/A,FALSE,"str_title";#N/A,#N/A,FALSE,"SUM";#N/A,#N/A,FALSE,"Scope";#N/A,#N/A,FALSE,"PIE-Jn";#N/A,#N/A,FALSE,"PIE-Jn_Hz";#N/A,#N/A,FALSE,"Liq_Plan";#N/A,#N/A,FALSE,"S_Curve";#N/A,#N/A,FALSE,"Liq_Prof";#N/A,#N/A,FALSE,"Man_Pwr";#N/A,#N/A,FALSE,"Man_Prof"}</definedName>
    <definedName name="bhd"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jghui" localSheetId="35" hidden="1">{#N/A,#N/A,FALSE,"Hoja1";#N/A,#N/A,FALSE,"Hoja2";#N/A,#N/A,FALSE,"Hoja3";#N/A,#N/A,FALSE,"Hoja4";#N/A,#N/A,FALSE,"Hoja5";#N/A,#N/A,FALSE,"Hoja6"}</definedName>
    <definedName name="bhjghui" localSheetId="37" hidden="1">{#N/A,#N/A,FALSE,"Hoja1";#N/A,#N/A,FALSE,"Hoja2";#N/A,#N/A,FALSE,"Hoja3";#N/A,#N/A,FALSE,"Hoja4";#N/A,#N/A,FALSE,"Hoja5";#N/A,#N/A,FALSE,"Hoja6"}</definedName>
    <definedName name="bhjghui" localSheetId="36" hidden="1">{#N/A,#N/A,FALSE,"Hoja1";#N/A,#N/A,FALSE,"Hoja2";#N/A,#N/A,FALSE,"Hoja3";#N/A,#N/A,FALSE,"Hoja4";#N/A,#N/A,FALSE,"Hoja5";#N/A,#N/A,FALSE,"Hoja6"}</definedName>
    <definedName name="bhjghui" localSheetId="33" hidden="1">{#N/A,#N/A,FALSE,"Hoja1";#N/A,#N/A,FALSE,"Hoja2";#N/A,#N/A,FALSE,"Hoja3";#N/A,#N/A,FALSE,"Hoja4";#N/A,#N/A,FALSE,"Hoja5";#N/A,#N/A,FALSE,"Hoja6"}</definedName>
    <definedName name="bhjghui" localSheetId="34" hidden="1">{#N/A,#N/A,FALSE,"Hoja1";#N/A,#N/A,FALSE,"Hoja2";#N/A,#N/A,FALSE,"Hoja3";#N/A,#N/A,FALSE,"Hoja4";#N/A,#N/A,FALSE,"Hoja5";#N/A,#N/A,FALSE,"Hoja6"}</definedName>
    <definedName name="bhjghui" localSheetId="31" hidden="1">{#N/A,#N/A,FALSE,"Hoja1";#N/A,#N/A,FALSE,"Hoja2";#N/A,#N/A,FALSE,"Hoja3";#N/A,#N/A,FALSE,"Hoja4";#N/A,#N/A,FALSE,"Hoja5";#N/A,#N/A,FALSE,"Hoja6"}</definedName>
    <definedName name="bhjghui" hidden="1">{#N/A,#N/A,FALSE,"Hoja1";#N/A,#N/A,FALSE,"Hoja2";#N/A,#N/A,FALSE,"Hoja3";#N/A,#N/A,FALSE,"Hoja4";#N/A,#N/A,FALSE,"Hoja5";#N/A,#N/A,FALSE,"Hoja6"}</definedName>
    <definedName name="bhjghui_1" localSheetId="35" hidden="1">{#N/A,#N/A,FALSE,"Hoja1";#N/A,#N/A,FALSE,"Hoja2";#N/A,#N/A,FALSE,"Hoja3";#N/A,#N/A,FALSE,"Hoja4";#N/A,#N/A,FALSE,"Hoja5";#N/A,#N/A,FALSE,"Hoja6"}</definedName>
    <definedName name="bhjghui_1" localSheetId="37" hidden="1">{#N/A,#N/A,FALSE,"Hoja1";#N/A,#N/A,FALSE,"Hoja2";#N/A,#N/A,FALSE,"Hoja3";#N/A,#N/A,FALSE,"Hoja4";#N/A,#N/A,FALSE,"Hoja5";#N/A,#N/A,FALSE,"Hoja6"}</definedName>
    <definedName name="bhjghui_1" localSheetId="36" hidden="1">{#N/A,#N/A,FALSE,"Hoja1";#N/A,#N/A,FALSE,"Hoja2";#N/A,#N/A,FALSE,"Hoja3";#N/A,#N/A,FALSE,"Hoja4";#N/A,#N/A,FALSE,"Hoja5";#N/A,#N/A,FALSE,"Hoja6"}</definedName>
    <definedName name="bhjghui_1" localSheetId="33" hidden="1">{#N/A,#N/A,FALSE,"Hoja1";#N/A,#N/A,FALSE,"Hoja2";#N/A,#N/A,FALSE,"Hoja3";#N/A,#N/A,FALSE,"Hoja4";#N/A,#N/A,FALSE,"Hoja5";#N/A,#N/A,FALSE,"Hoja6"}</definedName>
    <definedName name="bhjghui_1" localSheetId="34" hidden="1">{#N/A,#N/A,FALSE,"Hoja1";#N/A,#N/A,FALSE,"Hoja2";#N/A,#N/A,FALSE,"Hoja3";#N/A,#N/A,FALSE,"Hoja4";#N/A,#N/A,FALSE,"Hoja5";#N/A,#N/A,FALSE,"Hoja6"}</definedName>
    <definedName name="bhjghui_1" localSheetId="31" hidden="1">{#N/A,#N/A,FALSE,"Hoja1";#N/A,#N/A,FALSE,"Hoja2";#N/A,#N/A,FALSE,"Hoja3";#N/A,#N/A,FALSE,"Hoja4";#N/A,#N/A,FALSE,"Hoja5";#N/A,#N/A,FALSE,"Hoja6"}</definedName>
    <definedName name="bhjghui_1" hidden="1">{#N/A,#N/A,FALSE,"Hoja1";#N/A,#N/A,FALSE,"Hoja2";#N/A,#N/A,FALSE,"Hoja3";#N/A,#N/A,FALSE,"Hoja4";#N/A,#N/A,FALSE,"Hoja5";#N/A,#N/A,FALSE,"Hoja6"}</definedName>
    <definedName name="BHO1E">#REF!</definedName>
    <definedName name="BHO1N">#REF!</definedName>
    <definedName name="BHO2E">#REF!</definedName>
    <definedName name="BHO2N">#REF!</definedName>
    <definedName name="BHO3E">#REF!</definedName>
    <definedName name="BHO3N">#REF!</definedName>
    <definedName name="bhy" localSheetId="35" hidden="1">{#N/A,#N/A,FALSE,"RESUMEN";#N/A,#N/A,FALSE,"GG-GI";#N/A,#N/A,FALSE,"AMB";#N/A,#N/A,FALSE,"EyR";#N/A,#N/A,FALSE,"UCP";#N/A,#N/A,FALSE,"IND";#N/A,#N/A,FALSE,"LR";#N/A,#N/A,FALSE,"PRV";#N/A,#N/A,FALSE,"TÚNELES";#N/A,#N/A,FALSE,"IDT";#N/A,#N/A,FALSE,"ING"}</definedName>
    <definedName name="bhy" localSheetId="37" hidden="1">{#N/A,#N/A,FALSE,"RESUMEN";#N/A,#N/A,FALSE,"GG-GI";#N/A,#N/A,FALSE,"AMB";#N/A,#N/A,FALSE,"EyR";#N/A,#N/A,FALSE,"UCP";#N/A,#N/A,FALSE,"IND";#N/A,#N/A,FALSE,"LR";#N/A,#N/A,FALSE,"PRV";#N/A,#N/A,FALSE,"TÚNELES";#N/A,#N/A,FALSE,"IDT";#N/A,#N/A,FALSE,"ING"}</definedName>
    <definedName name="bhy" localSheetId="36" hidden="1">{#N/A,#N/A,FALSE,"RESUMEN";#N/A,#N/A,FALSE,"GG-GI";#N/A,#N/A,FALSE,"AMB";#N/A,#N/A,FALSE,"EyR";#N/A,#N/A,FALSE,"UCP";#N/A,#N/A,FALSE,"IND";#N/A,#N/A,FALSE,"LR";#N/A,#N/A,FALSE,"PRV";#N/A,#N/A,FALSE,"TÚNELES";#N/A,#N/A,FALSE,"IDT";#N/A,#N/A,FALSE,"ING"}</definedName>
    <definedName name="bhy" localSheetId="33" hidden="1">{#N/A,#N/A,FALSE,"RESUMEN";#N/A,#N/A,FALSE,"GG-GI";#N/A,#N/A,FALSE,"AMB";#N/A,#N/A,FALSE,"EyR";#N/A,#N/A,FALSE,"UCP";#N/A,#N/A,FALSE,"IND";#N/A,#N/A,FALSE,"LR";#N/A,#N/A,FALSE,"PRV";#N/A,#N/A,FALSE,"TÚNELES";#N/A,#N/A,FALSE,"IDT";#N/A,#N/A,FALSE,"ING"}</definedName>
    <definedName name="bhy" localSheetId="34" hidden="1">{#N/A,#N/A,FALSE,"RESUMEN";#N/A,#N/A,FALSE,"GG-GI";#N/A,#N/A,FALSE,"AMB";#N/A,#N/A,FALSE,"EyR";#N/A,#N/A,FALSE,"UCP";#N/A,#N/A,FALSE,"IND";#N/A,#N/A,FALSE,"LR";#N/A,#N/A,FALSE,"PRV";#N/A,#N/A,FALSE,"TÚNELES";#N/A,#N/A,FALSE,"IDT";#N/A,#N/A,FALSE,"ING"}</definedName>
    <definedName name="bhy" localSheetId="31" hidden="1">{#N/A,#N/A,FALSE,"RESUMEN";#N/A,#N/A,FALSE,"GG-GI";#N/A,#N/A,FALSE,"AMB";#N/A,#N/A,FALSE,"EyR";#N/A,#N/A,FALSE,"UCP";#N/A,#N/A,FALSE,"IND";#N/A,#N/A,FALSE,"LR";#N/A,#N/A,FALSE,"PRV";#N/A,#N/A,FALSE,"TÚNELES";#N/A,#N/A,FALSE,"IDT";#N/A,#N/A,FALSE,"ING"}</definedName>
    <definedName name="bhy" hidden="1">{#N/A,#N/A,FALSE,"RESUMEN";#N/A,#N/A,FALSE,"GG-GI";#N/A,#N/A,FALSE,"AMB";#N/A,#N/A,FALSE,"EyR";#N/A,#N/A,FALSE,"UCP";#N/A,#N/A,FALSE,"IND";#N/A,#N/A,FALSE,"LR";#N/A,#N/A,FALSE,"PRV";#N/A,#N/A,FALSE,"TÚNELES";#N/A,#N/A,FALSE,"IDT";#N/A,#N/A,FALSE,"ING"}</definedName>
    <definedName name="bigb">#REF!</definedName>
    <definedName name="Biju" localSheetId="35" hidden="1">{#N/A,#N/A,FALSE,"SumG";#N/A,#N/A,FALSE,"ElecG";#N/A,#N/A,FALSE,"MechG";#N/A,#N/A,FALSE,"GeotG";#N/A,#N/A,FALSE,"PrcsG";#N/A,#N/A,FALSE,"TunnG";#N/A,#N/A,FALSE,"CivlG";#N/A,#N/A,FALSE,"NtwkG";#N/A,#N/A,FALSE,"EstgG";#N/A,#N/A,FALSE,"PEngG"}</definedName>
    <definedName name="Biju" localSheetId="37" hidden="1">{#N/A,#N/A,FALSE,"SumG";#N/A,#N/A,FALSE,"ElecG";#N/A,#N/A,FALSE,"MechG";#N/A,#N/A,FALSE,"GeotG";#N/A,#N/A,FALSE,"PrcsG";#N/A,#N/A,FALSE,"TunnG";#N/A,#N/A,FALSE,"CivlG";#N/A,#N/A,FALSE,"NtwkG";#N/A,#N/A,FALSE,"EstgG";#N/A,#N/A,FALSE,"PEngG"}</definedName>
    <definedName name="Biju" localSheetId="36" hidden="1">{#N/A,#N/A,FALSE,"SumG";#N/A,#N/A,FALSE,"ElecG";#N/A,#N/A,FALSE,"MechG";#N/A,#N/A,FALSE,"GeotG";#N/A,#N/A,FALSE,"PrcsG";#N/A,#N/A,FALSE,"TunnG";#N/A,#N/A,FALSE,"CivlG";#N/A,#N/A,FALSE,"NtwkG";#N/A,#N/A,FALSE,"EstgG";#N/A,#N/A,FALSE,"PEngG"}</definedName>
    <definedName name="Biju" localSheetId="33" hidden="1">{#N/A,#N/A,FALSE,"SumG";#N/A,#N/A,FALSE,"ElecG";#N/A,#N/A,FALSE,"MechG";#N/A,#N/A,FALSE,"GeotG";#N/A,#N/A,FALSE,"PrcsG";#N/A,#N/A,FALSE,"TunnG";#N/A,#N/A,FALSE,"CivlG";#N/A,#N/A,FALSE,"NtwkG";#N/A,#N/A,FALSE,"EstgG";#N/A,#N/A,FALSE,"PEngG"}</definedName>
    <definedName name="Biju" localSheetId="34" hidden="1">{#N/A,#N/A,FALSE,"SumG";#N/A,#N/A,FALSE,"ElecG";#N/A,#N/A,FALSE,"MechG";#N/A,#N/A,FALSE,"GeotG";#N/A,#N/A,FALSE,"PrcsG";#N/A,#N/A,FALSE,"TunnG";#N/A,#N/A,FALSE,"CivlG";#N/A,#N/A,FALSE,"NtwkG";#N/A,#N/A,FALSE,"EstgG";#N/A,#N/A,FALSE,"PEngG"}</definedName>
    <definedName name="Biju" localSheetId="31"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ilan_flux">#REF!</definedName>
    <definedName name="bill" localSheetId="31">#REF!</definedName>
    <definedName name="bill">!#REF!</definedName>
    <definedName name="Bill_02" localSheetId="31">#REF!</definedName>
    <definedName name="Bill_02">!#REF!</definedName>
    <definedName name="Bill_02_Sub" localSheetId="31">#REF!</definedName>
    <definedName name="Bill_02_Sub">!#REF!</definedName>
    <definedName name="Bill_02_Super" localSheetId="31">#REF!</definedName>
    <definedName name="Bill_02_Super">!#REF!</definedName>
    <definedName name="Bill_03" localSheetId="31">#REF!</definedName>
    <definedName name="Bill_03">!#REF!</definedName>
    <definedName name="Bill_03_BlockA" localSheetId="31">#REF!</definedName>
    <definedName name="Bill_03_BlockA">!#REF!</definedName>
    <definedName name="Bill_03_BlockB" localSheetId="31">#REF!</definedName>
    <definedName name="Bill_03_BlockB">!#REF!</definedName>
    <definedName name="Bill_03_BlockC" localSheetId="31">#REF!</definedName>
    <definedName name="Bill_03_BlockC">!#REF!</definedName>
    <definedName name="Bill_03A" localSheetId="31">#REF!</definedName>
    <definedName name="Bill_03A">!#REF!</definedName>
    <definedName name="Bill_03B" localSheetId="31">#REF!</definedName>
    <definedName name="Bill_03B">!#REF!</definedName>
    <definedName name="Bill_03C" localSheetId="31">#REF!</definedName>
    <definedName name="Bill_03C">!#REF!</definedName>
    <definedName name="bill1" localSheetId="31">#REF!</definedName>
    <definedName name="bill1">!#REF!</definedName>
    <definedName name="billname1" localSheetId="31">#REF!</definedName>
    <definedName name="billname1">!#REF!</definedName>
    <definedName name="billname2" localSheetId="31">#REF!</definedName>
    <definedName name="billname2">!#REF!</definedName>
    <definedName name="billname3" localSheetId="31">#REF!</definedName>
    <definedName name="billname3">!#REF!</definedName>
    <definedName name="BIN" localSheetId="31">#REF!</definedName>
    <definedName name="BIN">!#REF!</definedName>
    <definedName name="birimkur">#REF!</definedName>
    <definedName name="Bitumen" localSheetId="31">#REF!</definedName>
    <definedName name="Bitumen">!#REF!</definedName>
    <definedName name="bjjjjuy" localSheetId="35" hidden="1">{#N/A,#N/A,FALSE,"Total_OC015";#N/A,#N/A,FALSE,"ADMIN";#N/A,#N/A,FALSE,"PROCES";#N/A,#N/A,FALSE,"mecan";#N/A,#N/A,FALSE,"civil";#N/A,#N/A,FALSE,"CAÑER";#N/A,#N/A,FALSE,"ELEC";#N/A,#N/A,FALSE,"INSTR"}</definedName>
    <definedName name="bjjjjuy" localSheetId="37" hidden="1">{#N/A,#N/A,FALSE,"Total_OC015";#N/A,#N/A,FALSE,"ADMIN";#N/A,#N/A,FALSE,"PROCES";#N/A,#N/A,FALSE,"mecan";#N/A,#N/A,FALSE,"civil";#N/A,#N/A,FALSE,"CAÑER";#N/A,#N/A,FALSE,"ELEC";#N/A,#N/A,FALSE,"INSTR"}</definedName>
    <definedName name="bjjjjuy" localSheetId="36" hidden="1">{#N/A,#N/A,FALSE,"Total_OC015";#N/A,#N/A,FALSE,"ADMIN";#N/A,#N/A,FALSE,"PROCES";#N/A,#N/A,FALSE,"mecan";#N/A,#N/A,FALSE,"civil";#N/A,#N/A,FALSE,"CAÑER";#N/A,#N/A,FALSE,"ELEC";#N/A,#N/A,FALSE,"INSTR"}</definedName>
    <definedName name="bjjjjuy" localSheetId="33" hidden="1">{#N/A,#N/A,FALSE,"Total_OC015";#N/A,#N/A,FALSE,"ADMIN";#N/A,#N/A,FALSE,"PROCES";#N/A,#N/A,FALSE,"mecan";#N/A,#N/A,FALSE,"civil";#N/A,#N/A,FALSE,"CAÑER";#N/A,#N/A,FALSE,"ELEC";#N/A,#N/A,FALSE,"INSTR"}</definedName>
    <definedName name="bjjjjuy" localSheetId="34" hidden="1">{#N/A,#N/A,FALSE,"Total_OC015";#N/A,#N/A,FALSE,"ADMIN";#N/A,#N/A,FALSE,"PROCES";#N/A,#N/A,FALSE,"mecan";#N/A,#N/A,FALSE,"civil";#N/A,#N/A,FALSE,"CAÑER";#N/A,#N/A,FALSE,"ELEC";#N/A,#N/A,FALSE,"INSTR"}</definedName>
    <definedName name="bjjjjuy" localSheetId="31" hidden="1">{#N/A,#N/A,FALSE,"Total_OC015";#N/A,#N/A,FALSE,"ADMIN";#N/A,#N/A,FALSE,"PROCES";#N/A,#N/A,FALSE,"mecan";#N/A,#N/A,FALSE,"civil";#N/A,#N/A,FALSE,"CAÑER";#N/A,#N/A,FALSE,"ELEC";#N/A,#N/A,FALSE,"INSTR"}</definedName>
    <definedName name="bjjjjuy" hidden="1">{#N/A,#N/A,FALSE,"Total_OC015";#N/A,#N/A,FALSE,"ADMIN";#N/A,#N/A,FALSE,"PROCES";#N/A,#N/A,FALSE,"mecan";#N/A,#N/A,FALSE,"civil";#N/A,#N/A,FALSE,"CAÑER";#N/A,#N/A,FALSE,"ELEC";#N/A,#N/A,FALSE,"INSTR"}</definedName>
    <definedName name="bjlc" localSheetId="31">#REF!</definedName>
    <definedName name="bjlc">!#REF!</definedName>
    <definedName name="bk">#REF!</definedName>
    <definedName name="BKK" localSheetId="35" hidden="1">{"ADMIN",#N/A,FALSE,"DETAILS";"MINE",#N/A,FALSE,"DETAILS";"MILL",#N/A,FALSE,"DETAILS";"MAINT",#N/A,FALSE,"DETAILS";"PROJECTS",#N/A,FALSE,"DETAILS"}</definedName>
    <definedName name="BKK" localSheetId="37" hidden="1">{"ADMIN",#N/A,FALSE,"DETAILS";"MINE",#N/A,FALSE,"DETAILS";"MILL",#N/A,FALSE,"DETAILS";"MAINT",#N/A,FALSE,"DETAILS";"PROJECTS",#N/A,FALSE,"DETAILS"}</definedName>
    <definedName name="BKK" localSheetId="36" hidden="1">{"ADMIN",#N/A,FALSE,"DETAILS";"MINE",#N/A,FALSE,"DETAILS";"MILL",#N/A,FALSE,"DETAILS";"MAINT",#N/A,FALSE,"DETAILS";"PROJECTS",#N/A,FALSE,"DETAILS"}</definedName>
    <definedName name="BKK" localSheetId="33" hidden="1">{"ADMIN",#N/A,FALSE,"DETAILS";"MINE",#N/A,FALSE,"DETAILS";"MILL",#N/A,FALSE,"DETAILS";"MAINT",#N/A,FALSE,"DETAILS";"PROJECTS",#N/A,FALSE,"DETAILS"}</definedName>
    <definedName name="BKK" localSheetId="34" hidden="1">{"ADMIN",#N/A,FALSE,"DETAILS";"MINE",#N/A,FALSE,"DETAILS";"MILL",#N/A,FALSE,"DETAILS";"MAINT",#N/A,FALSE,"DETAILS";"PROJECTS",#N/A,FALSE,"DETAILS"}</definedName>
    <definedName name="BKK" localSheetId="31" hidden="1">{"ADMIN",#N/A,FALSE,"DETAILS";"MINE",#N/A,FALSE,"DETAILS";"MILL",#N/A,FALSE,"DETAILS";"MAINT",#N/A,FALSE,"DETAILS";"PROJECTS",#N/A,FALSE,"DETAILS"}</definedName>
    <definedName name="BKK" hidden="1">{"ADMIN",#N/A,FALSE,"DETAILS";"MINE",#N/A,FALSE,"DETAILS";"MILL",#N/A,FALSE,"DETAILS";"MAINT",#N/A,FALSE,"DETAILS";"PROJECTS",#N/A,FALSE,"DETAILS"}</definedName>
    <definedName name="BL" localSheetId="35" hidden="1">{"ADMIN",#N/A,FALSE,"DETAILS";"MINE",#N/A,FALSE,"DETAILS";"MILL",#N/A,FALSE,"DETAILS";"MAINT",#N/A,FALSE,"DETAILS";"PROJECTS",#N/A,FALSE,"DETAILS"}</definedName>
    <definedName name="BL" localSheetId="37" hidden="1">{"ADMIN",#N/A,FALSE,"DETAILS";"MINE",#N/A,FALSE,"DETAILS";"MILL",#N/A,FALSE,"DETAILS";"MAINT",#N/A,FALSE,"DETAILS";"PROJECTS",#N/A,FALSE,"DETAILS"}</definedName>
    <definedName name="BL" localSheetId="36" hidden="1">{"ADMIN",#N/A,FALSE,"DETAILS";"MINE",#N/A,FALSE,"DETAILS";"MILL",#N/A,FALSE,"DETAILS";"MAINT",#N/A,FALSE,"DETAILS";"PROJECTS",#N/A,FALSE,"DETAILS"}</definedName>
    <definedName name="BL" localSheetId="33" hidden="1">{"ADMIN",#N/A,FALSE,"DETAILS";"MINE",#N/A,FALSE,"DETAILS";"MILL",#N/A,FALSE,"DETAILS";"MAINT",#N/A,FALSE,"DETAILS";"PROJECTS",#N/A,FALSE,"DETAILS"}</definedName>
    <definedName name="BL" localSheetId="34" hidden="1">{"ADMIN",#N/A,FALSE,"DETAILS";"MINE",#N/A,FALSE,"DETAILS";"MILL",#N/A,FALSE,"DETAILS";"MAINT",#N/A,FALSE,"DETAILS";"PROJECTS",#N/A,FALSE,"DETAILS"}</definedName>
    <definedName name="BL" localSheetId="31" hidden="1">{"ADMIN",#N/A,FALSE,"DETAILS";"MINE",#N/A,FALSE,"DETAILS";"MILL",#N/A,FALSE,"DETAILS";"MAINT",#N/A,FALSE,"DETAILS";"PROJECTS",#N/A,FALSE,"DETAILS"}</definedName>
    <definedName name="BL" hidden="1">{"ADMIN",#N/A,FALSE,"DETAILS";"MINE",#N/A,FALSE,"DETAILS";"MILL",#N/A,FALSE,"DETAILS";"MAINT",#N/A,FALSE,"DETAILS";"PROJECTS",#N/A,FALSE,"DETAILS"}</definedName>
    <definedName name="blabla" localSheetId="35" hidden="1">{#N/A,#N/A,FALSE,"masez (10)";#N/A,#N/A,FALSE,"masez (7)";#N/A,#N/A,FALSE,"masez (6)";#N/A,#N/A,FALSE,"masez (5)";#N/A,#N/A,FALSE,"masez (4)";#N/A,#N/A,FALSE,"masez (3)";#N/A,#N/A,FALSE,"masez (2)";#N/A,#N/A,FALSE,"GME";#N/A,#N/A,FALSE,"masez"}</definedName>
    <definedName name="blabla" localSheetId="37" hidden="1">{#N/A,#N/A,FALSE,"masez (10)";#N/A,#N/A,FALSE,"masez (7)";#N/A,#N/A,FALSE,"masez (6)";#N/A,#N/A,FALSE,"masez (5)";#N/A,#N/A,FALSE,"masez (4)";#N/A,#N/A,FALSE,"masez (3)";#N/A,#N/A,FALSE,"masez (2)";#N/A,#N/A,FALSE,"GME";#N/A,#N/A,FALSE,"masez"}</definedName>
    <definedName name="blabla" localSheetId="36" hidden="1">{#N/A,#N/A,FALSE,"masez (10)";#N/A,#N/A,FALSE,"masez (7)";#N/A,#N/A,FALSE,"masez (6)";#N/A,#N/A,FALSE,"masez (5)";#N/A,#N/A,FALSE,"masez (4)";#N/A,#N/A,FALSE,"masez (3)";#N/A,#N/A,FALSE,"masez (2)";#N/A,#N/A,FALSE,"GME";#N/A,#N/A,FALSE,"masez"}</definedName>
    <definedName name="blabla"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33" hidden="1">{#N/A,#N/A,FALSE,"masez (10)";#N/A,#N/A,FALSE,"masez (7)";#N/A,#N/A,FALSE,"masez (6)";#N/A,#N/A,FALSE,"masez (5)";#N/A,#N/A,FALSE,"masez (4)";#N/A,#N/A,FALSE,"masez (3)";#N/A,#N/A,FALSE,"masez (2)";#N/A,#N/A,FALSE,"GME";#N/A,#N/A,FALSE,"masez"}</definedName>
    <definedName name="blabla" localSheetId="34" hidden="1">{#N/A,#N/A,FALSE,"masez (10)";#N/A,#N/A,FALSE,"masez (7)";#N/A,#N/A,FALSE,"masez (6)";#N/A,#N/A,FALSE,"masez (5)";#N/A,#N/A,FALSE,"masez (4)";#N/A,#N/A,FALSE,"masez (3)";#N/A,#N/A,FALSE,"masez (2)";#N/A,#N/A,FALSE,"GME";#N/A,#N/A,FALSE,"masez"}</definedName>
    <definedName name="blabla" localSheetId="31" hidden="1">{#N/A,#N/A,FALSE,"masez (10)";#N/A,#N/A,FALSE,"masez (7)";#N/A,#N/A,FALSE,"masez (6)";#N/A,#N/A,FALSE,"masez (5)";#N/A,#N/A,FALSE,"masez (4)";#N/A,#N/A,FALSE,"masez (3)";#N/A,#N/A,FALSE,"masez (2)";#N/A,#N/A,FALSE,"GME";#N/A,#N/A,FALSE,"masez"}</definedName>
    <definedName name="blabla"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ck" localSheetId="31">#REF!</definedName>
    <definedName name="Black">!#REF!</definedName>
    <definedName name="Blah" hidden="1">#REF!</definedName>
    <definedName name="blah2" localSheetId="35" hidden="1">{#N/A,#N/A,TRUE,"COVERSHEET";#N/A,#N/A,TRUE,"LEGEND";#N/A,#N/A,TRUE,"LIST"}</definedName>
    <definedName name="blah2" localSheetId="37" hidden="1">{#N/A,#N/A,TRUE,"COVERSHEET";#N/A,#N/A,TRUE,"LEGEND";#N/A,#N/A,TRUE,"LIST"}</definedName>
    <definedName name="blah2" localSheetId="36" hidden="1">{#N/A,#N/A,TRUE,"COVERSHEET";#N/A,#N/A,TRUE,"LEGEND";#N/A,#N/A,TRUE,"LIST"}</definedName>
    <definedName name="blah2" localSheetId="33" hidden="1">{#N/A,#N/A,TRUE,"COVERSHEET";#N/A,#N/A,TRUE,"LEGEND";#N/A,#N/A,TRUE,"LIST"}</definedName>
    <definedName name="blah2" localSheetId="34" hidden="1">{#N/A,#N/A,TRUE,"COVERSHEET";#N/A,#N/A,TRUE,"LEGEND";#N/A,#N/A,TRUE,"LIST"}</definedName>
    <definedName name="blah2" localSheetId="31" hidden="1">{#N/A,#N/A,TRUE,"COVERSHEET";#N/A,#N/A,TRUE,"LEGEND";#N/A,#N/A,TRUE,"LIST"}</definedName>
    <definedName name="blah2" hidden="1">{#N/A,#N/A,TRUE,"COVERSHEET";#N/A,#N/A,TRUE,"LEGEND";#N/A,#N/A,TRUE,"LIST"}</definedName>
    <definedName name="blah3" localSheetId="35" hidden="1">{#N/A,#N/A,TRUE,"COVERSHEET";#N/A,#N/A,TRUE,"LEGEND";#N/A,#N/A,TRUE,"LIST"}</definedName>
    <definedName name="blah3" localSheetId="37" hidden="1">{#N/A,#N/A,TRUE,"COVERSHEET";#N/A,#N/A,TRUE,"LEGEND";#N/A,#N/A,TRUE,"LIST"}</definedName>
    <definedName name="blah3" localSheetId="36" hidden="1">{#N/A,#N/A,TRUE,"COVERSHEET";#N/A,#N/A,TRUE,"LEGEND";#N/A,#N/A,TRUE,"LIST"}</definedName>
    <definedName name="blah3" localSheetId="33" hidden="1">{#N/A,#N/A,TRUE,"COVERSHEET";#N/A,#N/A,TRUE,"LEGEND";#N/A,#N/A,TRUE,"LIST"}</definedName>
    <definedName name="blah3" localSheetId="34" hidden="1">{#N/A,#N/A,TRUE,"COVERSHEET";#N/A,#N/A,TRUE,"LEGEND";#N/A,#N/A,TRUE,"LIST"}</definedName>
    <definedName name="blah3" localSheetId="31" hidden="1">{#N/A,#N/A,TRUE,"COVERSHEET";#N/A,#N/A,TRUE,"LEGEND";#N/A,#N/A,TRUE,"LIST"}</definedName>
    <definedName name="blah3" hidden="1">{#N/A,#N/A,TRUE,"COVERSHEET";#N/A,#N/A,TRUE,"LEGEND";#N/A,#N/A,TRUE,"LIST"}</definedName>
    <definedName name="blah3a" localSheetId="35" hidden="1">{#N/A,#N/A,TRUE,"COVERSHEET";#N/A,#N/A,TRUE,"LEGEND";#N/A,#N/A,TRUE,"LIST"}</definedName>
    <definedName name="blah3a" localSheetId="37" hidden="1">{#N/A,#N/A,TRUE,"COVERSHEET";#N/A,#N/A,TRUE,"LEGEND";#N/A,#N/A,TRUE,"LIST"}</definedName>
    <definedName name="blah3a" localSheetId="36" hidden="1">{#N/A,#N/A,TRUE,"COVERSHEET";#N/A,#N/A,TRUE,"LEGEND";#N/A,#N/A,TRUE,"LIST"}</definedName>
    <definedName name="blah3a" localSheetId="33" hidden="1">{#N/A,#N/A,TRUE,"COVERSHEET";#N/A,#N/A,TRUE,"LEGEND";#N/A,#N/A,TRUE,"LIST"}</definedName>
    <definedName name="blah3a" localSheetId="34" hidden="1">{#N/A,#N/A,TRUE,"COVERSHEET";#N/A,#N/A,TRUE,"LEGEND";#N/A,#N/A,TRUE,"LIST"}</definedName>
    <definedName name="blah3a" localSheetId="31" hidden="1">{#N/A,#N/A,TRUE,"COVERSHEET";#N/A,#N/A,TRUE,"LEGEND";#N/A,#N/A,TRUE,"LIST"}</definedName>
    <definedName name="blah3a" hidden="1">{#N/A,#N/A,TRUE,"COVERSHEET";#N/A,#N/A,TRUE,"LEGEND";#N/A,#N/A,TRUE,"LIST"}</definedName>
    <definedName name="Blank_Formula">#REF!</definedName>
    <definedName name="blankline" localSheetId="31">#REF!</definedName>
    <definedName name="blankline">!#REF!</definedName>
    <definedName name="BlankRow">#REF!</definedName>
    <definedName name="blast" localSheetId="31">#REF!</definedName>
    <definedName name="blast">!#REF!</definedName>
    <definedName name="BLAST_PAINT">#REF!</definedName>
    <definedName name="BLAST_PRIME">#REF!</definedName>
    <definedName name="BLBBLBBBB">#REF!</definedName>
    <definedName name="BLC" localSheetId="35" hidden="1">{"ADMIN",#N/A,FALSE,"DETAILS";"MINE",#N/A,FALSE,"DETAILS";"MILL",#N/A,FALSE,"DETAILS";"MAINT",#N/A,FALSE,"DETAILS";"PROJECTS",#N/A,FALSE,"DETAILS"}</definedName>
    <definedName name="BLC" localSheetId="37" hidden="1">{"ADMIN",#N/A,FALSE,"DETAILS";"MINE",#N/A,FALSE,"DETAILS";"MILL",#N/A,FALSE,"DETAILS";"MAINT",#N/A,FALSE,"DETAILS";"PROJECTS",#N/A,FALSE,"DETAILS"}</definedName>
    <definedName name="BLC" localSheetId="36" hidden="1">{"ADMIN",#N/A,FALSE,"DETAILS";"MINE",#N/A,FALSE,"DETAILS";"MILL",#N/A,FALSE,"DETAILS";"MAINT",#N/A,FALSE,"DETAILS";"PROJECTS",#N/A,FALSE,"DETAILS"}</definedName>
    <definedName name="BLC" localSheetId="33" hidden="1">{"ADMIN",#N/A,FALSE,"DETAILS";"MINE",#N/A,FALSE,"DETAILS";"MILL",#N/A,FALSE,"DETAILS";"MAINT",#N/A,FALSE,"DETAILS";"PROJECTS",#N/A,FALSE,"DETAILS"}</definedName>
    <definedName name="BLC" localSheetId="34" hidden="1">{"ADMIN",#N/A,FALSE,"DETAILS";"MINE",#N/A,FALSE,"DETAILS";"MILL",#N/A,FALSE,"DETAILS";"MAINT",#N/A,FALSE,"DETAILS";"PROJECTS",#N/A,FALSE,"DETAILS"}</definedName>
    <definedName name="BLC" localSheetId="31" hidden="1">{"ADMIN",#N/A,FALSE,"DETAILS";"MINE",#N/A,FALSE,"DETAILS";"MILL",#N/A,FALSE,"DETAILS";"MAINT",#N/A,FALSE,"DETAILS";"PROJECTS",#N/A,FALSE,"DETAILS"}</definedName>
    <definedName name="BLC" hidden="1">{"ADMIN",#N/A,FALSE,"DETAILS";"MINE",#N/A,FALSE,"DETAILS";"MILL",#N/A,FALSE,"DETAILS";"MAINT",#N/A,FALSE,"DETAILS";"PROJECTS",#N/A,FALSE,"DETAILS"}</definedName>
    <definedName name="BlCom">#REF!</definedName>
    <definedName name="bld">#REF!</definedName>
    <definedName name="Bld.8" hidden="1">#REF!</definedName>
    <definedName name="BldArea">#REF!</definedName>
    <definedName name="BLDG">#REF!</definedName>
    <definedName name="bldgstl_brand">#REF!</definedName>
    <definedName name="BldRatio">#REF!</definedName>
    <definedName name="blee" localSheetId="35" hidden="1">{"ADMIN",#N/A,FALSE,"DETAILS";"MINE",#N/A,FALSE,"DETAILS";"MILL",#N/A,FALSE,"DETAILS";"MAINT",#N/A,FALSE,"DETAILS";"PROJECTS",#N/A,FALSE,"DETAILS"}</definedName>
    <definedName name="blee" localSheetId="37" hidden="1">{"ADMIN",#N/A,FALSE,"DETAILS";"MINE",#N/A,FALSE,"DETAILS";"MILL",#N/A,FALSE,"DETAILS";"MAINT",#N/A,FALSE,"DETAILS";"PROJECTS",#N/A,FALSE,"DETAILS"}</definedName>
    <definedName name="blee" localSheetId="36" hidden="1">{"ADMIN",#N/A,FALSE,"DETAILS";"MINE",#N/A,FALSE,"DETAILS";"MILL",#N/A,FALSE,"DETAILS";"MAINT",#N/A,FALSE,"DETAILS";"PROJECTS",#N/A,FALSE,"DETAILS"}</definedName>
    <definedName name="blee" localSheetId="33" hidden="1">{"ADMIN",#N/A,FALSE,"DETAILS";"MINE",#N/A,FALSE,"DETAILS";"MILL",#N/A,FALSE,"DETAILS";"MAINT",#N/A,FALSE,"DETAILS";"PROJECTS",#N/A,FALSE,"DETAILS"}</definedName>
    <definedName name="blee" localSheetId="34" hidden="1">{"ADMIN",#N/A,FALSE,"DETAILS";"MINE",#N/A,FALSE,"DETAILS";"MILL",#N/A,FALSE,"DETAILS";"MAINT",#N/A,FALSE,"DETAILS";"PROJECTS",#N/A,FALSE,"DETAILS"}</definedName>
    <definedName name="blee" localSheetId="31" hidden="1">{"ADMIN",#N/A,FALSE,"DETAILS";"MINE",#N/A,FALSE,"DETAILS";"MILL",#N/A,FALSE,"DETAILS";"MAINT",#N/A,FALSE,"DETAILS";"PROJECTS",#N/A,FALSE,"DETAILS"}</definedName>
    <definedName name="blee" hidden="1">{"ADMIN",#N/A,FALSE,"DETAILS";"MINE",#N/A,FALSE,"DETAILS";"MILL",#N/A,FALSE,"DETAILS";"MAINT",#N/A,FALSE,"DETAILS";"PROJECTS",#N/A,FALSE,"DETAILS"}</definedName>
    <definedName name="blk" localSheetId="31">#REF!</definedName>
    <definedName name="blk">!#REF!</definedName>
    <definedName name="BLLLL" localSheetId="35" hidden="1">{#N/A,#N/A,TRUE,"Basic";#N/A,#N/A,TRUE,"EXT-TABLE";#N/A,#N/A,TRUE,"STEEL";#N/A,#N/A,TRUE,"INT-Table";#N/A,#N/A,TRUE,"STEEL";#N/A,#N/A,TRUE,"Door"}</definedName>
    <definedName name="BLLLL" localSheetId="37" hidden="1">{#N/A,#N/A,TRUE,"Basic";#N/A,#N/A,TRUE,"EXT-TABLE";#N/A,#N/A,TRUE,"STEEL";#N/A,#N/A,TRUE,"INT-Table";#N/A,#N/A,TRUE,"STEEL";#N/A,#N/A,TRUE,"Door"}</definedName>
    <definedName name="BLLLL" localSheetId="36" hidden="1">{#N/A,#N/A,TRUE,"Basic";#N/A,#N/A,TRUE,"EXT-TABLE";#N/A,#N/A,TRUE,"STEEL";#N/A,#N/A,TRUE,"INT-Table";#N/A,#N/A,TRUE,"STEEL";#N/A,#N/A,TRUE,"Door"}</definedName>
    <definedName name="BLLLL" localSheetId="33" hidden="1">{#N/A,#N/A,TRUE,"Basic";#N/A,#N/A,TRUE,"EXT-TABLE";#N/A,#N/A,TRUE,"STEEL";#N/A,#N/A,TRUE,"INT-Table";#N/A,#N/A,TRUE,"STEEL";#N/A,#N/A,TRUE,"Door"}</definedName>
    <definedName name="BLLLL" localSheetId="34" hidden="1">{#N/A,#N/A,TRUE,"Basic";#N/A,#N/A,TRUE,"EXT-TABLE";#N/A,#N/A,TRUE,"STEEL";#N/A,#N/A,TRUE,"INT-Table";#N/A,#N/A,TRUE,"STEEL";#N/A,#N/A,TRUE,"Door"}</definedName>
    <definedName name="BLLLL" localSheetId="31" hidden="1">{#N/A,#N/A,TRUE,"Basic";#N/A,#N/A,TRUE,"EXT-TABLE";#N/A,#N/A,TRUE,"STEEL";#N/A,#N/A,TRUE,"INT-Table";#N/A,#N/A,TRUE,"STEEL";#N/A,#N/A,TRUE,"Door"}</definedName>
    <definedName name="BLLLL" hidden="1">{#N/A,#N/A,TRUE,"Basic";#N/A,#N/A,TRUE,"EXT-TABLE";#N/A,#N/A,TRUE,"STEEL";#N/A,#N/A,TRUE,"INT-Table";#N/A,#N/A,TRUE,"STEEL";#N/A,#N/A,TRUE,"Door"}</definedName>
    <definedName name="BLOCK" localSheetId="31">#REF!</definedName>
    <definedName name="BLOCK">!#REF!</definedName>
    <definedName name="BLOCK1">#N/A</definedName>
    <definedName name="BLOCK3">#N/A</definedName>
    <definedName name="BLOCK7">#REF!</definedName>
    <definedName name="BLOQUE">#REF!</definedName>
    <definedName name="BLOQUE1">#REF!</definedName>
    <definedName name="bloqueado">#REF!,#REF!</definedName>
    <definedName name="Bloqueado2">#REF!,#REF!,#REF!</definedName>
    <definedName name="BLPH1" localSheetId="35" hidden="1">#REF!</definedName>
    <definedName name="BLPH1" localSheetId="33" hidden="1">#REF!</definedName>
    <definedName name="BLPH1" localSheetId="34" hidden="1">#REF!</definedName>
    <definedName name="BLPH1" localSheetId="31" hidden="1">#REF!</definedName>
    <definedName name="BLPH1" hidden="1">#REF!</definedName>
    <definedName name="BLPH10" localSheetId="36" hidden="1">#REF!</definedName>
    <definedName name="BLPH10" hidden="1">#REF!</definedName>
    <definedName name="BLPH2" localSheetId="36" hidden="1">#REF!</definedName>
    <definedName name="BLPH2" hidden="1">#REF!</definedName>
    <definedName name="BLPH23" localSheetId="36" hidden="1">#REF!</definedName>
    <definedName name="BLPH23" hidden="1">#REF!</definedName>
    <definedName name="BLPH24" localSheetId="36" hidden="1">#REF!</definedName>
    <definedName name="BLPH24" hidden="1">#REF!</definedName>
    <definedName name="BLPH25" localSheetId="36" hidden="1">#REF!</definedName>
    <definedName name="BLPH25" hidden="1">#REF!</definedName>
    <definedName name="BLPH3" localSheetId="36" hidden="1">#REF!</definedName>
    <definedName name="BLPH3" hidden="1">#REF!</definedName>
    <definedName name="BLPH4" localSheetId="36" hidden="1">#REF!</definedName>
    <definedName name="BLPH4" hidden="1">#REF!</definedName>
    <definedName name="BLPH5" localSheetId="36" hidden="1">#REF!</definedName>
    <definedName name="BLPH5" hidden="1">#REF!</definedName>
    <definedName name="BLPH6" localSheetId="36" hidden="1">#REF!</definedName>
    <definedName name="BLPH6" hidden="1">#REF!</definedName>
    <definedName name="BLPH7" localSheetId="36" hidden="1">#REF!</definedName>
    <definedName name="BLPH7" hidden="1">#REF!</definedName>
    <definedName name="blue" localSheetId="31">#REF!</definedName>
    <definedName name="blue">!#REF!</definedName>
    <definedName name="BM" localSheetId="35" hidden="1">{#N/A,#N/A,FALSE,"CCTV"}</definedName>
    <definedName name="BM" localSheetId="37" hidden="1">{#N/A,#N/A,FALSE,"CCTV"}</definedName>
    <definedName name="BM" localSheetId="36" hidden="1">{#N/A,#N/A,FALSE,"CCTV"}</definedName>
    <definedName name="BM" localSheetId="33" hidden="1">{#N/A,#N/A,FALSE,"CCTV"}</definedName>
    <definedName name="BM" localSheetId="34" hidden="1">{#N/A,#N/A,FALSE,"CCTV"}</definedName>
    <definedName name="BM" localSheetId="31" hidden="1">#REF!</definedName>
    <definedName name="BM" hidden="1">#REF!</definedName>
    <definedName name="bm_brand">#REF!</definedName>
    <definedName name="BMAT.01CODE">#REF!</definedName>
    <definedName name="BMAT.02NAME">#REF!</definedName>
    <definedName name="BMI1E">#REF!</definedName>
    <definedName name="BMI1N">#REF!</definedName>
    <definedName name="bmnbmnmnbm" localSheetId="31">#REF!</definedName>
    <definedName name="bmnbmnmnbm">!#REF!</definedName>
    <definedName name="bn.m"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d" localSheetId="31">#REF!</definedName>
    <definedName name="bnd">!#REF!</definedName>
    <definedName name="BNE_MESSAGES_HIDDEN" localSheetId="31" hidden="1">#REF!</definedName>
    <definedName name="BNE_MESSAGES_HIDDEN" hidden="1">#REF!</definedName>
    <definedName name="bnm" localSheetId="35" hidden="1">{#N/A,#N/A,TRUE,"Est. de Fact.";#N/A,#N/A,TRUE,"Capitulo 19";#N/A,#N/A,TRUE,"Proyecto P855"}</definedName>
    <definedName name="bnm" localSheetId="37" hidden="1">{#N/A,#N/A,TRUE,"Est. de Fact.";#N/A,#N/A,TRUE,"Capitulo 19";#N/A,#N/A,TRUE,"Proyecto P855"}</definedName>
    <definedName name="bnm" localSheetId="36" hidden="1">{#N/A,#N/A,TRUE,"Est. de Fact.";#N/A,#N/A,TRUE,"Capitulo 19";#N/A,#N/A,TRUE,"Proyecto P855"}</definedName>
    <definedName name="bnm" localSheetId="33" hidden="1">{#N/A,#N/A,TRUE,"Est. de Fact.";#N/A,#N/A,TRUE,"Capitulo 19";#N/A,#N/A,TRUE,"Proyecto P855"}</definedName>
    <definedName name="bnm" localSheetId="34" hidden="1">{#N/A,#N/A,TRUE,"Est. de Fact.";#N/A,#N/A,TRUE,"Capitulo 19";#N/A,#N/A,TRUE,"Proyecto P855"}</definedName>
    <definedName name="bnm" localSheetId="31" hidden="1">{#N/A,#N/A,TRUE,"Est. de Fact.";#N/A,#N/A,TRUE,"Capitulo 19";#N/A,#N/A,TRUE,"Proyecto P855"}</definedName>
    <definedName name="bnm" hidden="1">{#N/A,#N/A,TRUE,"Est. de Fact.";#N/A,#N/A,TRUE,"Capitulo 19";#N/A,#N/A,TRUE,"Proyecto P855"}</definedName>
    <definedName name="bnmbmnm" localSheetId="35" hidden="1">{#N/A,#N/A,FALSE,"masez (10)";#N/A,#N/A,FALSE,"masez (7)";#N/A,#N/A,FALSE,"masez (6)";#N/A,#N/A,FALSE,"masez (5)";#N/A,#N/A,FALSE,"masez (4)";#N/A,#N/A,FALSE,"masez (3)";#N/A,#N/A,FALSE,"masez (2)";#N/A,#N/A,FALSE,"GME";#N/A,#N/A,FALSE,"masez"}</definedName>
    <definedName name="bnmbmnm" localSheetId="37" hidden="1">{#N/A,#N/A,FALSE,"masez (10)";#N/A,#N/A,FALSE,"masez (7)";#N/A,#N/A,FALSE,"masez (6)";#N/A,#N/A,FALSE,"masez (5)";#N/A,#N/A,FALSE,"masez (4)";#N/A,#N/A,FALSE,"masez (3)";#N/A,#N/A,FALSE,"masez (2)";#N/A,#N/A,FALSE,"GME";#N/A,#N/A,FALSE,"masez"}</definedName>
    <definedName name="bnmbmnm" localSheetId="36" hidden="1">{#N/A,#N/A,FALSE,"masez (10)";#N/A,#N/A,FALSE,"masez (7)";#N/A,#N/A,FALSE,"masez (6)";#N/A,#N/A,FALSE,"masez (5)";#N/A,#N/A,FALSE,"masez (4)";#N/A,#N/A,FALSE,"masez (3)";#N/A,#N/A,FALSE,"masez (2)";#N/A,#N/A,FALSE,"GME";#N/A,#N/A,FALSE,"masez"}</definedName>
    <definedName name="bnmbmnm" localSheetId="33" hidden="1">{#N/A,#N/A,FALSE,"masez (10)";#N/A,#N/A,FALSE,"masez (7)";#N/A,#N/A,FALSE,"masez (6)";#N/A,#N/A,FALSE,"masez (5)";#N/A,#N/A,FALSE,"masez (4)";#N/A,#N/A,FALSE,"masez (3)";#N/A,#N/A,FALSE,"masez (2)";#N/A,#N/A,FALSE,"GME";#N/A,#N/A,FALSE,"masez"}</definedName>
    <definedName name="bnmbmnm" localSheetId="34" hidden="1">{#N/A,#N/A,FALSE,"masez (10)";#N/A,#N/A,FALSE,"masez (7)";#N/A,#N/A,FALSE,"masez (6)";#N/A,#N/A,FALSE,"masez (5)";#N/A,#N/A,FALSE,"masez (4)";#N/A,#N/A,FALSE,"masez (3)";#N/A,#N/A,FALSE,"masez (2)";#N/A,#N/A,FALSE,"GME";#N/A,#N/A,FALSE,"masez"}</definedName>
    <definedName name="bnmbmnm" localSheetId="31" hidden="1">{#N/A,#N/A,FALSE,"masez (10)";#N/A,#N/A,FALSE,"masez (7)";#N/A,#N/A,FALSE,"masez (6)";#N/A,#N/A,FALSE,"masez (5)";#N/A,#N/A,FALSE,"masez (4)";#N/A,#N/A,FALSE,"masez (3)";#N/A,#N/A,FALSE,"masez (2)";#N/A,#N/A,FALSE,"GME";#N/A,#N/A,FALSE,"masez"}</definedName>
    <definedName name="bnmbmnm" hidden="1">{#N/A,#N/A,FALSE,"masez (10)";#N/A,#N/A,FALSE,"masez (7)";#N/A,#N/A,FALSE,"masez (6)";#N/A,#N/A,FALSE,"masez (5)";#N/A,#N/A,FALSE,"masez (4)";#N/A,#N/A,FALSE,"masez (3)";#N/A,#N/A,FALSE,"masez (2)";#N/A,#N/A,FALSE,"GME";#N/A,#N/A,FALSE,"masez"}</definedName>
    <definedName name="bnmbnbmbnnbnb" localSheetId="35" hidden="1">{#N/A,#N/A,FALSE,"Pricing";#N/A,#N/A,FALSE,"Summary";#N/A,#N/A,FALSE,"CompProd";#N/A,#N/A,FALSE,"CompJobhrs";#N/A,#N/A,FALSE,"Escalation";#N/A,#N/A,FALSE,"Contingency";#N/A,#N/A,FALSE,"GM";#N/A,#N/A,FALSE,"CompWage";#N/A,#N/A,FALSE,"costSum"}</definedName>
    <definedName name="bnmbnbmbnnbnb" localSheetId="37" hidden="1">{#N/A,#N/A,FALSE,"Pricing";#N/A,#N/A,FALSE,"Summary";#N/A,#N/A,FALSE,"CompProd";#N/A,#N/A,FALSE,"CompJobhrs";#N/A,#N/A,FALSE,"Escalation";#N/A,#N/A,FALSE,"Contingency";#N/A,#N/A,FALSE,"GM";#N/A,#N/A,FALSE,"CompWage";#N/A,#N/A,FALSE,"costSum"}</definedName>
    <definedName name="bnmbnbmbnnbnb" localSheetId="36" hidden="1">{#N/A,#N/A,FALSE,"Pricing";#N/A,#N/A,FALSE,"Summary";#N/A,#N/A,FALSE,"CompProd";#N/A,#N/A,FALSE,"CompJobhrs";#N/A,#N/A,FALSE,"Escalation";#N/A,#N/A,FALSE,"Contingency";#N/A,#N/A,FALSE,"GM";#N/A,#N/A,FALSE,"CompWage";#N/A,#N/A,FALSE,"costSum"}</definedName>
    <definedName name="bnmbnbmbnnbnb" localSheetId="33" hidden="1">{#N/A,#N/A,FALSE,"Pricing";#N/A,#N/A,FALSE,"Summary";#N/A,#N/A,FALSE,"CompProd";#N/A,#N/A,FALSE,"CompJobhrs";#N/A,#N/A,FALSE,"Escalation";#N/A,#N/A,FALSE,"Contingency";#N/A,#N/A,FALSE,"GM";#N/A,#N/A,FALSE,"CompWage";#N/A,#N/A,FALSE,"costSum"}</definedName>
    <definedName name="bnmbnbmbnnbnb" localSheetId="34" hidden="1">{#N/A,#N/A,FALSE,"Pricing";#N/A,#N/A,FALSE,"Summary";#N/A,#N/A,FALSE,"CompProd";#N/A,#N/A,FALSE,"CompJobhrs";#N/A,#N/A,FALSE,"Escalation";#N/A,#N/A,FALSE,"Contingency";#N/A,#N/A,FALSE,"GM";#N/A,#N/A,FALSE,"CompWage";#N/A,#N/A,FALSE,"costSum"}</definedName>
    <definedName name="bnmbnbmbnnbnb" localSheetId="31" hidden="1">{#N/A,#N/A,FALSE,"Pricing";#N/A,#N/A,FALSE,"Summary";#N/A,#N/A,FALSE,"CompProd";#N/A,#N/A,FALSE,"CompJobhrs";#N/A,#N/A,FALSE,"Escalation";#N/A,#N/A,FALSE,"Contingency";#N/A,#N/A,FALSE,"GM";#N/A,#N/A,FALSE,"CompWage";#N/A,#N/A,FALSE,"costSum"}</definedName>
    <definedName name="bnmbnbmbnnbnb" hidden="1">{#N/A,#N/A,FALSE,"Pricing";#N/A,#N/A,FALSE,"Summary";#N/A,#N/A,FALSE,"CompProd";#N/A,#N/A,FALSE,"CompJobhrs";#N/A,#N/A,FALSE,"Escalation";#N/A,#N/A,FALSE,"Contingency";#N/A,#N/A,FALSE,"GM";#N/A,#N/A,FALSE,"CompWage";#N/A,#N/A,FALSE,"costSum"}</definedName>
    <definedName name="bnmghjghj" localSheetId="35" hidden="1">{#N/A,#N/A,TRUE,"Est. de Fact.";#N/A,#N/A,TRUE,"Capitulo 19";#N/A,#N/A,TRUE,"Proyecto P855"}</definedName>
    <definedName name="bnmghjghj" localSheetId="37" hidden="1">{#N/A,#N/A,TRUE,"Est. de Fact.";#N/A,#N/A,TRUE,"Capitulo 19";#N/A,#N/A,TRUE,"Proyecto P855"}</definedName>
    <definedName name="bnmghjghj" localSheetId="36" hidden="1">{#N/A,#N/A,TRUE,"Est. de Fact.";#N/A,#N/A,TRUE,"Capitulo 19";#N/A,#N/A,TRUE,"Proyecto P855"}</definedName>
    <definedName name="bnmghjghj" localSheetId="33" hidden="1">{#N/A,#N/A,TRUE,"Est. de Fact.";#N/A,#N/A,TRUE,"Capitulo 19";#N/A,#N/A,TRUE,"Proyecto P855"}</definedName>
    <definedName name="bnmghjghj" localSheetId="34" hidden="1">{#N/A,#N/A,TRUE,"Est. de Fact.";#N/A,#N/A,TRUE,"Capitulo 19";#N/A,#N/A,TRUE,"Proyecto P855"}</definedName>
    <definedName name="bnmghjghj" localSheetId="31" hidden="1">{#N/A,#N/A,TRUE,"Est. de Fact.";#N/A,#N/A,TRUE,"Capitulo 19";#N/A,#N/A,TRUE,"Proyecto P855"}</definedName>
    <definedName name="bnmghjghj" hidden="1">{#N/A,#N/A,TRUE,"Est. de Fact.";#N/A,#N/A,TRUE,"Capitulo 19";#N/A,#N/A,TRUE,"Proyecto P855"}</definedName>
    <definedName name="bnmm" localSheetId="35" hidden="1">{"DETALLE_1996",#N/A,FALSE,"flujo";"DETALLE_1997",#N/A,FALSE,"flujo";"GASTOS_INCURRIDOS_1996",#N/A,FALSE,"flujo";"GASTOS_PROGRAMADOS_PARA_1997",#N/A,FALSE,"flujo";#N/A,#N/A,FALSE,"comparat";#N/A,#N/A,FALSE,"costos";#N/A,#N/A,FALSE,"proyctrol"}</definedName>
    <definedName name="bnmm" localSheetId="37" hidden="1">{"DETALLE_1996",#N/A,FALSE,"flujo";"DETALLE_1997",#N/A,FALSE,"flujo";"GASTOS_INCURRIDOS_1996",#N/A,FALSE,"flujo";"GASTOS_PROGRAMADOS_PARA_1997",#N/A,FALSE,"flujo";#N/A,#N/A,FALSE,"comparat";#N/A,#N/A,FALSE,"costos";#N/A,#N/A,FALSE,"proyctrol"}</definedName>
    <definedName name="bnmm" localSheetId="36" hidden="1">{"DETALLE_1996",#N/A,FALSE,"flujo";"DETALLE_1997",#N/A,FALSE,"flujo";"GASTOS_INCURRIDOS_1996",#N/A,FALSE,"flujo";"GASTOS_PROGRAMADOS_PARA_1997",#N/A,FALSE,"flujo";#N/A,#N/A,FALSE,"comparat";#N/A,#N/A,FALSE,"costos";#N/A,#N/A,FALSE,"proyctrol"}</definedName>
    <definedName name="bnmm" localSheetId="33" hidden="1">{"DETALLE_1996",#N/A,FALSE,"flujo";"DETALLE_1997",#N/A,FALSE,"flujo";"GASTOS_INCURRIDOS_1996",#N/A,FALSE,"flujo";"GASTOS_PROGRAMADOS_PARA_1997",#N/A,FALSE,"flujo";#N/A,#N/A,FALSE,"comparat";#N/A,#N/A,FALSE,"costos";#N/A,#N/A,FALSE,"proyctrol"}</definedName>
    <definedName name="bnmm" localSheetId="34" hidden="1">{"DETALLE_1996",#N/A,FALSE,"flujo";"DETALLE_1997",#N/A,FALSE,"flujo";"GASTOS_INCURRIDOS_1996",#N/A,FALSE,"flujo";"GASTOS_PROGRAMADOS_PARA_1997",#N/A,FALSE,"flujo";#N/A,#N/A,FALSE,"comparat";#N/A,#N/A,FALSE,"costos";#N/A,#N/A,FALSE,"proyctrol"}</definedName>
    <definedName name="bnmm" localSheetId="31" hidden="1">{"DETALLE_1996",#N/A,FALSE,"flujo";"DETALLE_1997",#N/A,FALSE,"flujo";"GASTOS_INCURRIDOS_1996",#N/A,FALSE,"flujo";"GASTOS_PROGRAMADOS_PARA_1997",#N/A,FALSE,"flujo";#N/A,#N/A,FALSE,"comparat";#N/A,#N/A,FALSE,"costos";#N/A,#N/A,FALSE,"proyctrol"}</definedName>
    <definedName name="bnmm" hidden="1">{"DETALLE_1996",#N/A,FALSE,"flujo";"DETALLE_1997",#N/A,FALSE,"flujo";"GASTOS_INCURRIDOS_1996",#N/A,FALSE,"flujo";"GASTOS_PROGRAMADOS_PARA_1997",#N/A,FALSE,"flujo";#N/A,#N/A,FALSE,"comparat";#N/A,#N/A,FALSE,"costos";#N/A,#N/A,FALSE,"proyctrol"}</definedName>
    <definedName name="bnmnbm" localSheetId="35" hidden="1">{"Sin detalle",#N/A,FALSE,"Flujo (redondeado)";"Detallado",#N/A,FALSE,"Flujo (redondeado)"}</definedName>
    <definedName name="bnmnbm" localSheetId="37" hidden="1">{"Sin detalle",#N/A,FALSE,"Flujo (redondeado)";"Detallado",#N/A,FALSE,"Flujo (redondeado)"}</definedName>
    <definedName name="bnmnbm" localSheetId="36" hidden="1">{"Sin detalle",#N/A,FALSE,"Flujo (redondeado)";"Detallado",#N/A,FALSE,"Flujo (redondeado)"}</definedName>
    <definedName name="bnmnbm" localSheetId="33" hidden="1">{"Sin detalle",#N/A,FALSE,"Flujo (redondeado)";"Detallado",#N/A,FALSE,"Flujo (redondeado)"}</definedName>
    <definedName name="bnmnbm" localSheetId="34" hidden="1">{"Sin detalle",#N/A,FALSE,"Flujo (redondeado)";"Detallado",#N/A,FALSE,"Flujo (redondeado)"}</definedName>
    <definedName name="bnmnbm" localSheetId="31" hidden="1">{"Sin detalle",#N/A,FALSE,"Flujo (redondeado)";"Detallado",#N/A,FALSE,"Flujo (redondeado)"}</definedName>
    <definedName name="bnmnbm" hidden="1">{"Sin detalle",#N/A,FALSE,"Flujo (redondeado)";"Detallado",#N/A,FALSE,"Flujo (redondeado)"}</definedName>
    <definedName name="bnmnbmnbm" localSheetId="31">#REF!</definedName>
    <definedName name="bnmnbmnbm">!#REF!</definedName>
    <definedName name="bo" localSheetId="31">#REF!</definedName>
    <definedName name="bo">!#REF!</definedName>
    <definedName name="BO_ACERO">#REF!</definedName>
    <definedName name="BO_ARENA">#REF!</definedName>
    <definedName name="BO_CEMENTO">#REF!</definedName>
    <definedName name="BO_FORMALETA">#REF!</definedName>
    <definedName name="BO_GRAVA">#REF!</definedName>
    <definedName name="bo_num" localSheetId="31">#REF!</definedName>
    <definedName name="bo_num">!#REF!</definedName>
    <definedName name="BO_OTROS">#REF!</definedName>
    <definedName name="BO_SUMINISTRO">#REF!</definedName>
    <definedName name="bode" localSheetId="35" hidden="1">{"'DMBL'!$A$1:$N$83","'DMBL'!$A$6:$B$83"}</definedName>
    <definedName name="bode" localSheetId="37" hidden="1">{"'DMBL'!$A$1:$N$83","'DMBL'!$A$6:$B$83"}</definedName>
    <definedName name="bode" localSheetId="36" hidden="1">{"'DMBL'!$A$1:$N$83","'DMBL'!$A$6:$B$83"}</definedName>
    <definedName name="bode" localSheetId="33" hidden="1">{"'DMBL'!$A$1:$N$83","'DMBL'!$A$6:$B$83"}</definedName>
    <definedName name="bode" localSheetId="34" hidden="1">{"'DMBL'!$A$1:$N$83","'DMBL'!$A$6:$B$83"}</definedName>
    <definedName name="bode" localSheetId="31" hidden="1">{"'DMBL'!$A$1:$N$83","'DMBL'!$A$6:$B$83"}</definedName>
    <definedName name="bode" hidden="1">{"'DMBL'!$A$1:$N$83","'DMBL'!$A$6:$B$83"}</definedName>
    <definedName name="bodea" localSheetId="35" hidden="1">{"'DMBL'!$A$1:$N$83","'DMBL'!$A$6:$B$83"}</definedName>
    <definedName name="bodea" localSheetId="37" hidden="1">{"'DMBL'!$A$1:$N$83","'DMBL'!$A$6:$B$83"}</definedName>
    <definedName name="bodea" localSheetId="36" hidden="1">{"'DMBL'!$A$1:$N$83","'DMBL'!$A$6:$B$83"}</definedName>
    <definedName name="bodea" localSheetId="33" hidden="1">{"'DMBL'!$A$1:$N$83","'DMBL'!$A$6:$B$83"}</definedName>
    <definedName name="bodea" localSheetId="34" hidden="1">{"'DMBL'!$A$1:$N$83","'DMBL'!$A$6:$B$83"}</definedName>
    <definedName name="bodea" localSheetId="31" hidden="1">{"'DMBL'!$A$1:$N$83","'DMBL'!$A$6:$B$83"}</definedName>
    <definedName name="bodea" hidden="1">{"'DMBL'!$A$1:$N$83","'DMBL'!$A$6:$B$83"}</definedName>
    <definedName name="bodeb" localSheetId="35" hidden="1">{"'DMBL'!$A$1:$N$83","'DMBL'!$A$6:$B$83"}</definedName>
    <definedName name="bodeb" localSheetId="37" hidden="1">{"'DMBL'!$A$1:$N$83","'DMBL'!$A$6:$B$83"}</definedName>
    <definedName name="bodeb" localSheetId="36" hidden="1">{"'DMBL'!$A$1:$N$83","'DMBL'!$A$6:$B$83"}</definedName>
    <definedName name="bodeb" localSheetId="33" hidden="1">{"'DMBL'!$A$1:$N$83","'DMBL'!$A$6:$B$83"}</definedName>
    <definedName name="bodeb" localSheetId="34" hidden="1">{"'DMBL'!$A$1:$N$83","'DMBL'!$A$6:$B$83"}</definedName>
    <definedName name="bodeb" localSheetId="31" hidden="1">{"'DMBL'!$A$1:$N$83","'DMBL'!$A$6:$B$83"}</definedName>
    <definedName name="bodeb" hidden="1">{"'DMBL'!$A$1:$N$83","'DMBL'!$A$6:$B$83"}</definedName>
    <definedName name="bodec" localSheetId="35" hidden="1">{"'DMBL'!$A$1:$N$83","'DMBL'!$A$6:$B$83"}</definedName>
    <definedName name="bodec" localSheetId="37" hidden="1">{"'DMBL'!$A$1:$N$83","'DMBL'!$A$6:$B$83"}</definedName>
    <definedName name="bodec" localSheetId="36" hidden="1">{"'DMBL'!$A$1:$N$83","'DMBL'!$A$6:$B$83"}</definedName>
    <definedName name="bodec" localSheetId="33" hidden="1">{"'DMBL'!$A$1:$N$83","'DMBL'!$A$6:$B$83"}</definedName>
    <definedName name="bodec" localSheetId="34" hidden="1">{"'DMBL'!$A$1:$N$83","'DMBL'!$A$6:$B$83"}</definedName>
    <definedName name="bodec" localSheetId="31" hidden="1">{"'DMBL'!$A$1:$N$83","'DMBL'!$A$6:$B$83"}</definedName>
    <definedName name="bodec" hidden="1">{"'DMBL'!$A$1:$N$83","'DMBL'!$A$6:$B$83"}</definedName>
    <definedName name="BODY">#REF!</definedName>
    <definedName name="boe" localSheetId="35" hidden="1">{#N/A,#N/A,FALSE,"Total_OC015";#N/A,#N/A,FALSE,"ADMIN";#N/A,#N/A,FALSE,"PROCES";#N/A,#N/A,FALSE,"mecan";#N/A,#N/A,FALSE,"civil";#N/A,#N/A,FALSE,"CAÑER";#N/A,#N/A,FALSE,"ELEC";#N/A,#N/A,FALSE,"INSTR"}</definedName>
    <definedName name="boe" localSheetId="37" hidden="1">{#N/A,#N/A,FALSE,"Total_OC015";#N/A,#N/A,FALSE,"ADMIN";#N/A,#N/A,FALSE,"PROCES";#N/A,#N/A,FALSE,"mecan";#N/A,#N/A,FALSE,"civil";#N/A,#N/A,FALSE,"CAÑER";#N/A,#N/A,FALSE,"ELEC";#N/A,#N/A,FALSE,"INSTR"}</definedName>
    <definedName name="boe" localSheetId="36" hidden="1">{#N/A,#N/A,FALSE,"Total_OC015";#N/A,#N/A,FALSE,"ADMIN";#N/A,#N/A,FALSE,"PROCES";#N/A,#N/A,FALSE,"mecan";#N/A,#N/A,FALSE,"civil";#N/A,#N/A,FALSE,"CAÑER";#N/A,#N/A,FALSE,"ELEC";#N/A,#N/A,FALSE,"INSTR"}</definedName>
    <definedName name="boe" localSheetId="33" hidden="1">{#N/A,#N/A,FALSE,"Total_OC015";#N/A,#N/A,FALSE,"ADMIN";#N/A,#N/A,FALSE,"PROCES";#N/A,#N/A,FALSE,"mecan";#N/A,#N/A,FALSE,"civil";#N/A,#N/A,FALSE,"CAÑER";#N/A,#N/A,FALSE,"ELEC";#N/A,#N/A,FALSE,"INSTR"}</definedName>
    <definedName name="boe" localSheetId="34" hidden="1">{#N/A,#N/A,FALSE,"Total_OC015";#N/A,#N/A,FALSE,"ADMIN";#N/A,#N/A,FALSE,"PROCES";#N/A,#N/A,FALSE,"mecan";#N/A,#N/A,FALSE,"civil";#N/A,#N/A,FALSE,"CAÑER";#N/A,#N/A,FALSE,"ELEC";#N/A,#N/A,FALSE,"INSTR"}</definedName>
    <definedName name="boe" localSheetId="31" hidden="1">{#N/A,#N/A,FALSE,"Total_OC015";#N/A,#N/A,FALSE,"ADMIN";#N/A,#N/A,FALSE,"PROCES";#N/A,#N/A,FALSE,"mecan";#N/A,#N/A,FALSE,"civil";#N/A,#N/A,FALSE,"CAÑER";#N/A,#N/A,FALSE,"ELEC";#N/A,#N/A,FALSE,"INSTR"}</definedName>
    <definedName name="boe" hidden="1">{#N/A,#N/A,FALSE,"Total_OC015";#N/A,#N/A,FALSE,"ADMIN";#N/A,#N/A,FALSE,"PROCES";#N/A,#N/A,FALSE,"mecan";#N/A,#N/A,FALSE,"civil";#N/A,#N/A,FALSE,"CAÑER";#N/A,#N/A,FALSE,"ELEC";#N/A,#N/A,FALSE,"INSTR"}</definedName>
    <definedName name="BOGROLLS">#REF!</definedName>
    <definedName name="BOILERKD">#REF!</definedName>
    <definedName name="BOILERP">#REF!</definedName>
    <definedName name="Boilers" hidden="1">#REF!</definedName>
    <definedName name="bol" localSheetId="31">#REF!</definedName>
    <definedName name="bol">!#REF!</definedName>
    <definedName name="BOLA1">#REF!</definedName>
    <definedName name="BOLA1.5">#REF!</definedName>
    <definedName name="BOLA1.5800">#REF!</definedName>
    <definedName name="BOLA2">#REF!</definedName>
    <definedName name="BOLA3">#REF!</definedName>
    <definedName name="bollox">#REF!</definedName>
    <definedName name="BOLT">#REF!</definedName>
    <definedName name="BOLTUP">#REF!</definedName>
    <definedName name="BOM">#REF!</definedName>
    <definedName name="bomba">#REF!</definedName>
    <definedName name="boml" localSheetId="31">#REF!</definedName>
    <definedName name="boml">!#REF!</definedName>
    <definedName name="BOND" localSheetId="31">#REF!</definedName>
    <definedName name="BOND">!#REF!</definedName>
    <definedName name="Bonific_Acq_Regional_Mês">#REF!</definedName>
    <definedName name="Bonific_Acq_Regional_Mês_a_Mês">#REF!</definedName>
    <definedName name="Bonific_Pari_Regional_Mês">#REF!</definedName>
    <definedName name="Bonific_Pari_Regional_Mês_a_Mês">#REF!</definedName>
    <definedName name="BONO" localSheetId="31">#REF!</definedName>
    <definedName name="BONO">!#REF!</definedName>
    <definedName name="Bono_nocturno" localSheetId="31">#REF!</definedName>
    <definedName name="Bono_nocturno">!#REF!</definedName>
    <definedName name="Bono_vacacional" localSheetId="31">#REF!</definedName>
    <definedName name="Bono_vacacional">!#REF!</definedName>
    <definedName name="BonusAcess">#REF!</definedName>
    <definedName name="BonusCasco">#REF!</definedName>
    <definedName name="BonusDM">#REF!</definedName>
    <definedName name="BonusDP">#REF!</definedName>
    <definedName name="BonusUnico">#REF!</definedName>
    <definedName name="bookab" localSheetId="35" hidden="1">{#N/A,#N/A,FALSE,"str_title";#N/A,#N/A,FALSE,"SUM";#N/A,#N/A,FALSE,"Scope";#N/A,#N/A,FALSE,"PIE-Jn";#N/A,#N/A,FALSE,"PIE-Jn_Hz";#N/A,#N/A,FALSE,"Liq_Plan";#N/A,#N/A,FALSE,"S_Curve";#N/A,#N/A,FALSE,"Liq_Prof";#N/A,#N/A,FALSE,"Man_Pwr";#N/A,#N/A,FALSE,"Man_Prof"}</definedName>
    <definedName name="bookab" localSheetId="37" hidden="1">{#N/A,#N/A,FALSE,"str_title";#N/A,#N/A,FALSE,"SUM";#N/A,#N/A,FALSE,"Scope";#N/A,#N/A,FALSE,"PIE-Jn";#N/A,#N/A,FALSE,"PIE-Jn_Hz";#N/A,#N/A,FALSE,"Liq_Plan";#N/A,#N/A,FALSE,"S_Curve";#N/A,#N/A,FALSE,"Liq_Prof";#N/A,#N/A,FALSE,"Man_Pwr";#N/A,#N/A,FALSE,"Man_Prof"}</definedName>
    <definedName name="bookab" localSheetId="36" hidden="1">{#N/A,#N/A,FALSE,"str_title";#N/A,#N/A,FALSE,"SUM";#N/A,#N/A,FALSE,"Scope";#N/A,#N/A,FALSE,"PIE-Jn";#N/A,#N/A,FALSE,"PIE-Jn_Hz";#N/A,#N/A,FALSE,"Liq_Plan";#N/A,#N/A,FALSE,"S_Curve";#N/A,#N/A,FALSE,"Liq_Prof";#N/A,#N/A,FALSE,"Man_Pwr";#N/A,#N/A,FALSE,"Man_Prof"}</definedName>
    <definedName name="bookab" localSheetId="33" hidden="1">{#N/A,#N/A,FALSE,"str_title";#N/A,#N/A,FALSE,"SUM";#N/A,#N/A,FALSE,"Scope";#N/A,#N/A,FALSE,"PIE-Jn";#N/A,#N/A,FALSE,"PIE-Jn_Hz";#N/A,#N/A,FALSE,"Liq_Plan";#N/A,#N/A,FALSE,"S_Curve";#N/A,#N/A,FALSE,"Liq_Prof";#N/A,#N/A,FALSE,"Man_Pwr";#N/A,#N/A,FALSE,"Man_Prof"}</definedName>
    <definedName name="bookab" localSheetId="34" hidden="1">{#N/A,#N/A,FALSE,"str_title";#N/A,#N/A,FALSE,"SUM";#N/A,#N/A,FALSE,"Scope";#N/A,#N/A,FALSE,"PIE-Jn";#N/A,#N/A,FALSE,"PIE-Jn_Hz";#N/A,#N/A,FALSE,"Liq_Plan";#N/A,#N/A,FALSE,"S_Curve";#N/A,#N/A,FALSE,"Liq_Prof";#N/A,#N/A,FALSE,"Man_Pwr";#N/A,#N/A,FALSE,"Man_Prof"}</definedName>
    <definedName name="bookab" localSheetId="31" hidden="1">{#N/A,#N/A,FALSE,"str_title";#N/A,#N/A,FALSE,"SUM";#N/A,#N/A,FALSE,"Scope";#N/A,#N/A,FALSE,"PIE-Jn";#N/A,#N/A,FALSE,"PIE-Jn_Hz";#N/A,#N/A,FALSE,"Liq_Plan";#N/A,#N/A,FALSE,"S_Curve";#N/A,#N/A,FALSE,"Liq_Prof";#N/A,#N/A,FALSE,"Man_Pwr";#N/A,#N/A,FALSE,"Man_Prof"}</definedName>
    <definedName name="bookab" hidden="1">{#N/A,#N/A,FALSE,"str_title";#N/A,#N/A,FALSE,"SUM";#N/A,#N/A,FALSE,"Scope";#N/A,#N/A,FALSE,"PIE-Jn";#N/A,#N/A,FALSE,"PIE-Jn_Hz";#N/A,#N/A,FALSE,"Liq_Plan";#N/A,#N/A,FALSE,"S_Curve";#N/A,#N/A,FALSE,"Liq_Prof";#N/A,#N/A,FALSE,"Man_Pwr";#N/A,#N/A,FALSE,"Man_Prof"}</definedName>
    <definedName name="BOOM0Au">#REF!</definedName>
    <definedName name="BOOM0Cap">#REF!</definedName>
    <definedName name="BOOM0CuP">#REF!</definedName>
    <definedName name="BOOM0Op">#REF!</definedName>
    <definedName name="BOOM10Au">#REF!</definedName>
    <definedName name="BOOM10Cap">#REF!</definedName>
    <definedName name="BOOM10CuP">#REF!</definedName>
    <definedName name="BOOM10Op">#REF!</definedName>
    <definedName name="BOOMn10Au">#REF!</definedName>
    <definedName name="BOOMn10Cap">#REF!</definedName>
    <definedName name="BOOMn10CuP">#REF!</definedName>
    <definedName name="BOOMn10Op">#REF!</definedName>
    <definedName name="BOOMRes">#REF!</definedName>
    <definedName name="Booster">#REF!</definedName>
    <definedName name="BOP_INS">IF(#REF!="INS",VLOOKUP(#REF!,InsB,HLOOKUP(#REF!,BOP,2)+1,FALSE),0)</definedName>
    <definedName name="BOP_LAB">VLOOKUP(#REF!,BOPLAB,HLOOKUP(#REF!,BOP,2),FALSE)+(VLOOKUP(#REF!,BOPLAB,HLOOKUP(#REF!,BOP,2)+1,FALSE)-VLOOKUP(#REF!,BOPLAB,HLOOKUP(#REF!,BOP,2),FALSE))*(#REF!-HLOOKUP(#REF!,BOP,1))/(HLOOKUP(#REF!+2,BOP,1)-HLOOKUP(#REF!,BOP,1))</definedName>
    <definedName name="BOP_MAT">VLOOKUP(#REF!,BOPMAT,HLOOKUP(#REF!,BOP,2)+1,FALSE)+(VLOOKUP(#REF!,BOPMAT,HLOOKUP(#REF!,BOP,2)+1+1,FALSE)-VLOOKUP(#REF!,BOPMAT,HLOOKUP(#REF!,BOP,2)+1,FALSE))*(#REF!-HLOOKUP(#REF!,BOP,1))</definedName>
    <definedName name="BOP40_CITY">#REF!</definedName>
    <definedName name="BOP40_ESC">#REF!</definedName>
    <definedName name="BOP40_OLD_CITY">#REF!</definedName>
    <definedName name="BOP40_OLD_ESC">#REF!</definedName>
    <definedName name="BOP40_OLD_PROD">#REF!</definedName>
    <definedName name="BOP40_OLD_WAGE">#REF!</definedName>
    <definedName name="BOP40_PROD">#REF!</definedName>
    <definedName name="BOP40_WAGE">#REF!</definedName>
    <definedName name="boq">#REF!</definedName>
    <definedName name="boqformat">#REF!</definedName>
    <definedName name="borabt" localSheetId="31">#REF!</definedName>
    <definedName name="borabt">!#REF!</definedName>
    <definedName name="Border1" localSheetId="31">#REF!</definedName>
    <definedName name="Border1">!#REF!</definedName>
    <definedName name="BORDET" localSheetId="31">#REF!</definedName>
    <definedName name="BORDET">!#REF!</definedName>
    <definedName name="Bored_60" localSheetId="31">#REF!</definedName>
    <definedName name="Bored_60">!#REF!</definedName>
    <definedName name="borlen1" localSheetId="31">#REF!</definedName>
    <definedName name="borlen1">!#REF!</definedName>
    <definedName name="borlen2" localSheetId="31">#REF!</definedName>
    <definedName name="borlen2">!#REF!</definedName>
    <definedName name="borlen3" localSheetId="31">#REF!</definedName>
    <definedName name="borlen3">!#REF!</definedName>
    <definedName name="borq">#REF!</definedName>
    <definedName name="BORRAR" localSheetId="35" hidden="1">{"DETALLE_1996",#N/A,FALSE,"flujo";"DETALLE_1997",#N/A,FALSE,"flujo";"GASTOS_INCURRIDOS_1996",#N/A,FALSE,"flujo";"GASTOS_PROGRAMADOS_PARA_1997",#N/A,FALSE,"flujo";#N/A,#N/A,FALSE,"comparat";#N/A,#N/A,FALSE,"costos";#N/A,#N/A,FALSE,"proyctrol"}</definedName>
    <definedName name="BORRAR" localSheetId="37" hidden="1">{"DETALLE_1996",#N/A,FALSE,"flujo";"DETALLE_1997",#N/A,FALSE,"flujo";"GASTOS_INCURRIDOS_1996",#N/A,FALSE,"flujo";"GASTOS_PROGRAMADOS_PARA_1997",#N/A,FALSE,"flujo";#N/A,#N/A,FALSE,"comparat";#N/A,#N/A,FALSE,"costos";#N/A,#N/A,FALSE,"proyctrol"}</definedName>
    <definedName name="BORRAR" localSheetId="36" hidden="1">{"DETALLE_1996",#N/A,FALSE,"flujo";"DETALLE_1997",#N/A,FALSE,"flujo";"GASTOS_INCURRIDOS_1996",#N/A,FALSE,"flujo";"GASTOS_PROGRAMADOS_PARA_1997",#N/A,FALSE,"flujo";#N/A,#N/A,FALSE,"comparat";#N/A,#N/A,FALSE,"costos";#N/A,#N/A,FALSE,"proyctrol"}</definedName>
    <definedName name="BORRAR" localSheetId="33" hidden="1">{"DETALLE_1996",#N/A,FALSE,"flujo";"DETALLE_1997",#N/A,FALSE,"flujo";"GASTOS_INCURRIDOS_1996",#N/A,FALSE,"flujo";"GASTOS_PROGRAMADOS_PARA_1997",#N/A,FALSE,"flujo";#N/A,#N/A,FALSE,"comparat";#N/A,#N/A,FALSE,"costos";#N/A,#N/A,FALSE,"proyctrol"}</definedName>
    <definedName name="BORRAR" localSheetId="34" hidden="1">{"DETALLE_1996",#N/A,FALSE,"flujo";"DETALLE_1997",#N/A,FALSE,"flujo";"GASTOS_INCURRIDOS_1996",#N/A,FALSE,"flujo";"GASTOS_PROGRAMADOS_PARA_1997",#N/A,FALSE,"flujo";#N/A,#N/A,FALSE,"comparat";#N/A,#N/A,FALSE,"costos";#N/A,#N/A,FALSE,"proyctrol"}</definedName>
    <definedName name="BORRAR" localSheetId="31" hidden="1">{"DETALLE_1996",#N/A,FALSE,"flujo";"DETALLE_1997",#N/A,FALSE,"flujo";"GASTOS_INCURRIDOS_1996",#N/A,FALSE,"flujo";"GASTOS_PROGRAMADOS_PARA_1997",#N/A,FALSE,"flujo";#N/A,#N/A,FALSE,"comparat";#N/A,#N/A,FALSE,"costos";#N/A,#N/A,FALSE,"proyctrol"}</definedName>
    <definedName name="BORRAR" hidden="1">{"DETALLE_1996",#N/A,FALSE,"flujo";"DETALLE_1997",#N/A,FALSE,"flujo";"GASTOS_INCURRIDOS_1996",#N/A,FALSE,"flujo";"GASTOS_PROGRAMADOS_PARA_1997",#N/A,FALSE,"flujo";#N/A,#N/A,FALSE,"comparat";#N/A,#N/A,FALSE,"costos";#N/A,#N/A,FALSE,"proyctrol"}</definedName>
    <definedName name="Borrow_Fill">OFFSET(#REF!,0,0,MATCH(9.99999999999999E+307,#REF!),1)</definedName>
    <definedName name="Borrow_P_Fill">OFFSET(#REF!,0,0,MATCH(9.99999999999999E+307,#REF!),1)</definedName>
    <definedName name="Borrow_P_RockCut">OFFSET(#REF!,0,0,MATCH(9.99999999999999E+307,#REF!),1)</definedName>
    <definedName name="Borrow_P_SoilCut">OFFSET(#REF!,0,0,MATCH(9.99999999999999E+307,#REF!),1)</definedName>
    <definedName name="Borrow_RockCut">OFFSET(#REF!,0,0,MATCH(9.99999999999999E+307,#REF!),1)</definedName>
    <definedName name="Borrow_SoilCut">OFFSET(#REF!,0,0,MATCH(9.99999999999999E+307,#REF!),1)</definedName>
    <definedName name="BORSHE" localSheetId="31">#REF!</definedName>
    <definedName name="BORSHE">!#REF!</definedName>
    <definedName name="BORSUM" localSheetId="31">#REF!</definedName>
    <definedName name="BORSUM">!#REF!</definedName>
    <definedName name="BORSUM1">#REF!</definedName>
    <definedName name="BOSS">#REF!</definedName>
    <definedName name="bot" localSheetId="31">#REF!</definedName>
    <definedName name="bot">!#REF!</definedName>
    <definedName name="BOTA" localSheetId="31">#REF!</definedName>
    <definedName name="BOTA">!#REF!</definedName>
    <definedName name="botadero">#REF!</definedName>
    <definedName name="Botadero_Peat">#REF!</definedName>
    <definedName name="Botaderos1" localSheetId="31">#REF!</definedName>
    <definedName name="Botaderos1">!#REF!</definedName>
    <definedName name="BOTAS">#REF!</definedName>
    <definedName name="botl" localSheetId="31">#REF!</definedName>
    <definedName name="botl">!#REF!</definedName>
    <definedName name="botn" localSheetId="31">#REF!</definedName>
    <definedName name="botn">!#REF!</definedName>
    <definedName name="Botón1_AlHacerClic">#REF!</definedName>
    <definedName name="Botón2_AlHacerClic">#REF!</definedName>
    <definedName name="Bottom_T32_RF_Factor" localSheetId="31">#REF!</definedName>
    <definedName name="Bottom_T32_RF_Factor">!#REF!</definedName>
    <definedName name="BOX_RA02" localSheetId="31">#REF!</definedName>
    <definedName name="BOX_RA02">!#REF!</definedName>
    <definedName name="BOX_RB02" localSheetId="31">#REF!</definedName>
    <definedName name="BOX_RB02">!#REF!</definedName>
    <definedName name="Boxvol" localSheetId="31">#REF!</definedName>
    <definedName name="Boxvol">!#REF!</definedName>
    <definedName name="bp" localSheetId="35" hidden="1">{#N/A,#N/A,FALSE,"voz corporativa";#N/A,#N/A,FALSE,"Transmisión de datos";#N/A,#N/A,FALSE,"Videoconferencia";#N/A,#N/A,FALSE,"Correo electrónico";#N/A,#N/A,FALSE,"Correo de voz";#N/A,#N/A,FALSE,"Megafax";#N/A,#N/A,FALSE,"Edi";#N/A,#N/A,FALSE,"Internet";#N/A,#N/A,FALSE,"VSAT";#N/A,#N/A,FALSE,"ing ult. milla"}</definedName>
    <definedName name="bp" localSheetId="37" hidden="1">{#N/A,#N/A,FALSE,"voz corporativa";#N/A,#N/A,FALSE,"Transmisión de datos";#N/A,#N/A,FALSE,"Videoconferencia";#N/A,#N/A,FALSE,"Correo electrónico";#N/A,#N/A,FALSE,"Correo de voz";#N/A,#N/A,FALSE,"Megafax";#N/A,#N/A,FALSE,"Edi";#N/A,#N/A,FALSE,"Internet";#N/A,#N/A,FALSE,"VSAT";#N/A,#N/A,FALSE,"ing ult. milla"}</definedName>
    <definedName name="bp" localSheetId="36" hidden="1">{#N/A,#N/A,FALSE,"voz corporativa";#N/A,#N/A,FALSE,"Transmisión de datos";#N/A,#N/A,FALSE,"Videoconferencia";#N/A,#N/A,FALSE,"Correo electrónico";#N/A,#N/A,FALSE,"Correo de voz";#N/A,#N/A,FALSE,"Megafax";#N/A,#N/A,FALSE,"Edi";#N/A,#N/A,FALSE,"Internet";#N/A,#N/A,FALSE,"VSAT";#N/A,#N/A,FALSE,"ing ult. milla"}</definedName>
    <definedName name="bp" localSheetId="33" hidden="1">{#N/A,#N/A,FALSE,"voz corporativa";#N/A,#N/A,FALSE,"Transmisión de datos";#N/A,#N/A,FALSE,"Videoconferencia";#N/A,#N/A,FALSE,"Correo electrónico";#N/A,#N/A,FALSE,"Correo de voz";#N/A,#N/A,FALSE,"Megafax";#N/A,#N/A,FALSE,"Edi";#N/A,#N/A,FALSE,"Internet";#N/A,#N/A,FALSE,"VSAT";#N/A,#N/A,FALSE,"ing ult. milla"}</definedName>
    <definedName name="bp" localSheetId="34" hidden="1">{#N/A,#N/A,FALSE,"voz corporativa";#N/A,#N/A,FALSE,"Transmisión de datos";#N/A,#N/A,FALSE,"Videoconferencia";#N/A,#N/A,FALSE,"Correo electrónico";#N/A,#N/A,FALSE,"Correo de voz";#N/A,#N/A,FALSE,"Megafax";#N/A,#N/A,FALSE,"Edi";#N/A,#N/A,FALSE,"Internet";#N/A,#N/A,FALSE,"VSAT";#N/A,#N/A,FALSE,"ing ult. milla"}</definedName>
    <definedName name="bp" localSheetId="31" hidden="1">{#N/A,#N/A,FALSE,"voz corporativa";#N/A,#N/A,FALSE,"Transmisión de datos";#N/A,#N/A,FALSE,"Videoconferencia";#N/A,#N/A,FALSE,"Correo electrónico";#N/A,#N/A,FALSE,"Correo de voz";#N/A,#N/A,FALSE,"Megafax";#N/A,#N/A,FALSE,"Edi";#N/A,#N/A,FALSE,"Internet";#N/A,#N/A,FALSE,"VSAT";#N/A,#N/A,FALSE,"ing ult. milla"}</definedName>
    <definedName name="bp" hidden="1">{#N/A,#N/A,FALSE,"voz corporativa";#N/A,#N/A,FALSE,"Transmisión de datos";#N/A,#N/A,FALSE,"Videoconferencia";#N/A,#N/A,FALSE,"Correo electrónico";#N/A,#N/A,FALSE,"Correo de voz";#N/A,#N/A,FALSE,"Megafax";#N/A,#N/A,FALSE,"Edi";#N/A,#N/A,FALSE,"Internet";#N/A,#N/A,FALSE,"VSAT";#N/A,#N/A,FALSE,"ing ult. milla"}</definedName>
    <definedName name="BPA">#REF!</definedName>
    <definedName name="BPCM0Au">#REF!</definedName>
    <definedName name="BPCM0Cap">#REF!</definedName>
    <definedName name="BPCM0CuP">#REF!</definedName>
    <definedName name="BPCM0Op">#REF!</definedName>
    <definedName name="BPCM10Au">#REF!</definedName>
    <definedName name="BPCM10Cap">#REF!</definedName>
    <definedName name="BPCM10CuP">#REF!</definedName>
    <definedName name="BPCM10Op">#REF!</definedName>
    <definedName name="BPCMn10Au">#REF!</definedName>
    <definedName name="BPCMn10Cap">#REF!</definedName>
    <definedName name="BPCMn10CuP">#REF!</definedName>
    <definedName name="BPCMn10Op">#REF!</definedName>
    <definedName name="BPCMRes">#REF!</definedName>
    <definedName name="BPLM0Au">#REF!</definedName>
    <definedName name="BPLM0Cap">#REF!</definedName>
    <definedName name="BPLM0CuP">#REF!</definedName>
    <definedName name="BPLM0Op">#REF!</definedName>
    <definedName name="BPLM10Au">#REF!</definedName>
    <definedName name="BPLM10Cap">#REF!</definedName>
    <definedName name="BPLM10CuP">#REF!</definedName>
    <definedName name="BPLM10Op">#REF!</definedName>
    <definedName name="BPLMn10Au">#REF!</definedName>
    <definedName name="BPLMn10Cap">#REF!</definedName>
    <definedName name="BPLMn10CuP">#REF!</definedName>
    <definedName name="BPLMn10Op">#REF!</definedName>
    <definedName name="BPLMRes">#REF!</definedName>
    <definedName name="BPLUV4SDR41CONTRA" localSheetId="31">#REF!</definedName>
    <definedName name="BPLUV4SDR41CONTRA">!#REF!</definedName>
    <definedName name="BPMasterGlobalInfoDate" hidden="1">"""11/5/2014"""</definedName>
    <definedName name="BPOMResults">#REF!</definedName>
    <definedName name="BQ" localSheetId="31">#REF!</definedName>
    <definedName name="BQ">!#REF!</definedName>
    <definedName name="bqforescat">#REF!</definedName>
    <definedName name="BQING">#REF!</definedName>
    <definedName name="br" localSheetId="31">#REF!</definedName>
    <definedName name="br">!#REF!</definedName>
    <definedName name="BRASIL">#REF!</definedName>
    <definedName name="BRate">#REF!</definedName>
    <definedName name="BRateMth">#REF!</definedName>
    <definedName name="Brazil">#REF!</definedName>
    <definedName name="BRE1E">#REF!</definedName>
    <definedName name="BRE1N">#REF!</definedName>
    <definedName name="BRE2E">#REF!</definedName>
    <definedName name="BRE2N">#REF!</definedName>
    <definedName name="BRE3E">#REF!</definedName>
    <definedName name="BRE3N">#REF!</definedName>
    <definedName name="breae"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KDOWN">#REF!</definedName>
    <definedName name="Breaks" localSheetId="31">#REF!</definedName>
    <definedName name="Breaks">!#REF!</definedName>
    <definedName name="brexcs"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gname" localSheetId="31">#REF!</definedName>
    <definedName name="Brgname">!#REF!</definedName>
    <definedName name="bridas" localSheetId="31">#REF!</definedName>
    <definedName name="bridas">!#REF!</definedName>
    <definedName name="brio01">#REF!</definedName>
    <definedName name="brio02">#REF!</definedName>
    <definedName name="brio03">#REF!</definedName>
    <definedName name="brio04">#REF!</definedName>
    <definedName name="brio05">#REF!</definedName>
    <definedName name="BRIOPE">#REF!</definedName>
    <definedName name="BRITAGEM" localSheetId="35" hidden="1">{#N/A,#N/A,FALSE,"GERAL";#N/A,#N/A,FALSE,"012-96";#N/A,#N/A,FALSE,"018-96";#N/A,#N/A,FALSE,"027-96";#N/A,#N/A,FALSE,"059-96";#N/A,#N/A,FALSE,"076-96";#N/A,#N/A,FALSE,"019-97";#N/A,#N/A,FALSE,"021-97";#N/A,#N/A,FALSE,"022-97";#N/A,#N/A,FALSE,"028-97"}</definedName>
    <definedName name="BRITAGEM" localSheetId="37" hidden="1">{#N/A,#N/A,FALSE,"GERAL";#N/A,#N/A,FALSE,"012-96";#N/A,#N/A,FALSE,"018-96";#N/A,#N/A,FALSE,"027-96";#N/A,#N/A,FALSE,"059-96";#N/A,#N/A,FALSE,"076-96";#N/A,#N/A,FALSE,"019-97";#N/A,#N/A,FALSE,"021-97";#N/A,#N/A,FALSE,"022-97";#N/A,#N/A,FALSE,"028-97"}</definedName>
    <definedName name="BRITAGEM" localSheetId="36" hidden="1">{#N/A,#N/A,FALSE,"GERAL";#N/A,#N/A,FALSE,"012-96";#N/A,#N/A,FALSE,"018-96";#N/A,#N/A,FALSE,"027-96";#N/A,#N/A,FALSE,"059-96";#N/A,#N/A,FALSE,"076-96";#N/A,#N/A,FALSE,"019-97";#N/A,#N/A,FALSE,"021-97";#N/A,#N/A,FALSE,"022-97";#N/A,#N/A,FALSE,"028-97"}</definedName>
    <definedName name="BRITAGEM" localSheetId="33" hidden="1">{#N/A,#N/A,FALSE,"GERAL";#N/A,#N/A,FALSE,"012-96";#N/A,#N/A,FALSE,"018-96";#N/A,#N/A,FALSE,"027-96";#N/A,#N/A,FALSE,"059-96";#N/A,#N/A,FALSE,"076-96";#N/A,#N/A,FALSE,"019-97";#N/A,#N/A,FALSE,"021-97";#N/A,#N/A,FALSE,"022-97";#N/A,#N/A,FALSE,"028-97"}</definedName>
    <definedName name="BRITAGEM" localSheetId="34" hidden="1">{#N/A,#N/A,FALSE,"GERAL";#N/A,#N/A,FALSE,"012-96";#N/A,#N/A,FALSE,"018-96";#N/A,#N/A,FALSE,"027-96";#N/A,#N/A,FALSE,"059-96";#N/A,#N/A,FALSE,"076-96";#N/A,#N/A,FALSE,"019-97";#N/A,#N/A,FALSE,"021-97";#N/A,#N/A,FALSE,"022-97";#N/A,#N/A,FALSE,"028-97"}</definedName>
    <definedName name="BRITAGEM" localSheetId="31"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RITAGEMFL1" localSheetId="35" hidden="1">{#N/A,#N/A,FALSE,"GERAL";#N/A,#N/A,FALSE,"012-96";#N/A,#N/A,FALSE,"018-96";#N/A,#N/A,FALSE,"027-96";#N/A,#N/A,FALSE,"059-96";#N/A,#N/A,FALSE,"076-96";#N/A,#N/A,FALSE,"019-97";#N/A,#N/A,FALSE,"021-97";#N/A,#N/A,FALSE,"022-97";#N/A,#N/A,FALSE,"028-97"}</definedName>
    <definedName name="BRITAGEMFL1" localSheetId="37" hidden="1">{#N/A,#N/A,FALSE,"GERAL";#N/A,#N/A,FALSE,"012-96";#N/A,#N/A,FALSE,"018-96";#N/A,#N/A,FALSE,"027-96";#N/A,#N/A,FALSE,"059-96";#N/A,#N/A,FALSE,"076-96";#N/A,#N/A,FALSE,"019-97";#N/A,#N/A,FALSE,"021-97";#N/A,#N/A,FALSE,"022-97";#N/A,#N/A,FALSE,"028-97"}</definedName>
    <definedName name="BRITAGEMFL1" localSheetId="36" hidden="1">{#N/A,#N/A,FALSE,"GERAL";#N/A,#N/A,FALSE,"012-96";#N/A,#N/A,FALSE,"018-96";#N/A,#N/A,FALSE,"027-96";#N/A,#N/A,FALSE,"059-96";#N/A,#N/A,FALSE,"076-96";#N/A,#N/A,FALSE,"019-97";#N/A,#N/A,FALSE,"021-97";#N/A,#N/A,FALSE,"022-97";#N/A,#N/A,FALSE,"028-97"}</definedName>
    <definedName name="BRITAGEMFL1" localSheetId="33" hidden="1">{#N/A,#N/A,FALSE,"GERAL";#N/A,#N/A,FALSE,"012-96";#N/A,#N/A,FALSE,"018-96";#N/A,#N/A,FALSE,"027-96";#N/A,#N/A,FALSE,"059-96";#N/A,#N/A,FALSE,"076-96";#N/A,#N/A,FALSE,"019-97";#N/A,#N/A,FALSE,"021-97";#N/A,#N/A,FALSE,"022-97";#N/A,#N/A,FALSE,"028-97"}</definedName>
    <definedName name="BRITAGEMFL1" localSheetId="34" hidden="1">{#N/A,#N/A,FALSE,"GERAL";#N/A,#N/A,FALSE,"012-96";#N/A,#N/A,FALSE,"018-96";#N/A,#N/A,FALSE,"027-96";#N/A,#N/A,FALSE,"059-96";#N/A,#N/A,FALSE,"076-96";#N/A,#N/A,FALSE,"019-97";#N/A,#N/A,FALSE,"021-97";#N/A,#N/A,FALSE,"022-97";#N/A,#N/A,FALSE,"028-97"}</definedName>
    <definedName name="BRITAGEMFL1" localSheetId="31" hidden="1">{#N/A,#N/A,FALSE,"GERAL";#N/A,#N/A,FALSE,"012-96";#N/A,#N/A,FALSE,"018-96";#N/A,#N/A,FALSE,"027-96";#N/A,#N/A,FALSE,"059-96";#N/A,#N/A,FALSE,"076-96";#N/A,#N/A,FALSE,"019-97";#N/A,#N/A,FALSE,"021-97";#N/A,#N/A,FALSE,"022-97";#N/A,#N/A,FALSE,"028-97"}</definedName>
    <definedName name="BRITAGEMFL1" hidden="1">{#N/A,#N/A,FALSE,"GERAL";#N/A,#N/A,FALSE,"012-96";#N/A,#N/A,FALSE,"018-96";#N/A,#N/A,FALSE,"027-96";#N/A,#N/A,FALSE,"059-96";#N/A,#N/A,FALSE,"076-96";#N/A,#N/A,FALSE,"019-97";#N/A,#N/A,FALSE,"021-97";#N/A,#N/A,FALSE,"022-97";#N/A,#N/A,FALSE,"028-97"}</definedName>
    <definedName name="bRKRKRKRKRTDK">#REF!</definedName>
    <definedName name="brm">#REF!</definedName>
    <definedName name="Brname" localSheetId="31">#REF!</definedName>
    <definedName name="Brname">!#REF!</definedName>
    <definedName name="Brown">#REF!</definedName>
    <definedName name="brrafw"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U">#REF!</definedName>
    <definedName name="Bruno" hidden="1">#REF!</definedName>
    <definedName name="brwa"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u"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s" localSheetId="35" hidden="1">{#N/A,#N/A,FALSE,"Matrix";#N/A,#N/A,FALSE,"Executive";#N/A,#N/A,FALSE,"Summary";#N/A,#N/A,FALSE,"Office1";#N/A,#N/A,FALSE,"Office2";#N/A,#N/A,FALSE,"Office3";#N/A,#N/A,FALSE,"Office4";#N/A,#N/A,FALSE,"Office5";#N/A,#N/A,FALSE,"Office6";#N/A,#N/A,FALSE,"Office7";#N/A,#N/A,FALSE,"Labor"}</definedName>
    <definedName name="bs" localSheetId="37" hidden="1">{#N/A,#N/A,FALSE,"Matrix";#N/A,#N/A,FALSE,"Executive";#N/A,#N/A,FALSE,"Summary";#N/A,#N/A,FALSE,"Office1";#N/A,#N/A,FALSE,"Office2";#N/A,#N/A,FALSE,"Office3";#N/A,#N/A,FALSE,"Office4";#N/A,#N/A,FALSE,"Office5";#N/A,#N/A,FALSE,"Office6";#N/A,#N/A,FALSE,"Office7";#N/A,#N/A,FALSE,"Labor"}</definedName>
    <definedName name="bs" localSheetId="36" hidden="1">{#N/A,#N/A,FALSE,"Matrix";#N/A,#N/A,FALSE,"Executive";#N/A,#N/A,FALSE,"Summary";#N/A,#N/A,FALSE,"Office1";#N/A,#N/A,FALSE,"Office2";#N/A,#N/A,FALSE,"Office3";#N/A,#N/A,FALSE,"Office4";#N/A,#N/A,FALSE,"Office5";#N/A,#N/A,FALSE,"Office6";#N/A,#N/A,FALSE,"Office7";#N/A,#N/A,FALSE,"Labor"}</definedName>
    <definedName name="bs" localSheetId="30" hidden="1">{#N/A,#N/A,FALSE,"Matrix";#N/A,#N/A,FALSE,"Executive";#N/A,#N/A,FALSE,"Summary";#N/A,#N/A,FALSE,"Office1";#N/A,#N/A,FALSE,"Office2";#N/A,#N/A,FALSE,"Office3";#N/A,#N/A,FALSE,"Office4";#N/A,#N/A,FALSE,"Office5";#N/A,#N/A,FALSE,"Office6";#N/A,#N/A,FALSE,"Office7";#N/A,#N/A,FALSE,"Labor"}</definedName>
    <definedName name="bs" localSheetId="33" hidden="1">{#N/A,#N/A,FALSE,"Matrix";#N/A,#N/A,FALSE,"Executive";#N/A,#N/A,FALSE,"Summary";#N/A,#N/A,FALSE,"Office1";#N/A,#N/A,FALSE,"Office2";#N/A,#N/A,FALSE,"Office3";#N/A,#N/A,FALSE,"Office4";#N/A,#N/A,FALSE,"Office5";#N/A,#N/A,FALSE,"Office6";#N/A,#N/A,FALSE,"Office7";#N/A,#N/A,FALSE,"Labor"}</definedName>
    <definedName name="bs" localSheetId="34" hidden="1">{#N/A,#N/A,FALSE,"Matrix";#N/A,#N/A,FALSE,"Executive";#N/A,#N/A,FALSE,"Summary";#N/A,#N/A,FALSE,"Office1";#N/A,#N/A,FALSE,"Office2";#N/A,#N/A,FALSE,"Office3";#N/A,#N/A,FALSE,"Office4";#N/A,#N/A,FALSE,"Office5";#N/A,#N/A,FALSE,"Office6";#N/A,#N/A,FALSE,"Office7";#N/A,#N/A,FALSE,"Labor"}</definedName>
    <definedName name="bs" localSheetId="31" hidden="1">{#N/A,#N/A,FALSE,"Matrix";#N/A,#N/A,FALSE,"Executive";#N/A,#N/A,FALSE,"Summary";#N/A,#N/A,FALSE,"Office1";#N/A,#N/A,FALSE,"Office2";#N/A,#N/A,FALSE,"Office3";#N/A,#N/A,FALSE,"Office4";#N/A,#N/A,FALSE,"Office5";#N/A,#N/A,FALSE,"Office6";#N/A,#N/A,FALSE,"Office7";#N/A,#N/A,FALSE,"Labor"}</definedName>
    <definedName name="bs" localSheetId="29" hidden="1">{#N/A,#N/A,FALSE,"Matrix";#N/A,#N/A,FALSE,"Executive";#N/A,#N/A,FALSE,"Summary";#N/A,#N/A,FALSE,"Office1";#N/A,#N/A,FALSE,"Office2";#N/A,#N/A,FALSE,"Office3";#N/A,#N/A,FALSE,"Office4";#N/A,#N/A,FALSE,"Office5";#N/A,#N/A,FALSE,"Office6";#N/A,#N/A,FALSE,"Office7";#N/A,#N/A,FALSE,"Labor"}</definedName>
    <definedName name="bs" hidden="1">{#N/A,#N/A,FALSE,"Matrix";#N/A,#N/A,FALSE,"Executive";#N/A,#N/A,FALSE,"Summary";#N/A,#N/A,FALSE,"Office1";#N/A,#N/A,FALSE,"Office2";#N/A,#N/A,FALSE,"Office3";#N/A,#N/A,FALSE,"Office4";#N/A,#N/A,FALSE,"Office5";#N/A,#N/A,FALSE,"Office6";#N/A,#N/A,FALSE,"Office7";#N/A,#N/A,FALSE,"Labor"}</definedName>
    <definedName name="BS_Data_Col" localSheetId="31" hidden="1">#REF!</definedName>
    <definedName name="BS_Data_Col" hidden="1">#REF!</definedName>
    <definedName name="BS_Line_Level_32" hidden="1">#REF!</definedName>
    <definedName name="BS_Line_Name11" hidden="1">#REF!</definedName>
    <definedName name="BS_Line_Name2" hidden="1">#REF!</definedName>
    <definedName name="BS_Line_Name4" hidden="1">#REF!</definedName>
    <definedName name="BS_Line_Nbr11" hidden="1">#REF!</definedName>
    <definedName name="BS_Line_Nbr2" hidden="1">#REF!</definedName>
    <definedName name="BS_Line_Nbr4" hidden="1">#REF!</definedName>
    <definedName name="bsd" localSheetId="31">OFFSET(#REF!,-1,0)</definedName>
    <definedName name="bsd">OFFSET(!#REF!,-1,0)</definedName>
    <definedName name="BSE">#REF!</definedName>
    <definedName name="BSIEncryption" hidden="1">1</definedName>
    <definedName name="BSIEncryption_0" hidden="1">"Prompt %% 0þPermissions %% 0þOwner %% 0þEnablePrinting %% 1þPrintQuality %% 1þModify %% 1þAnnotations %% 1þSign %% 1þInsert %% 0þCopy %% 1þCopyForAccess %% 1"</definedName>
    <definedName name="BSIWhichPageSetup" hidden="1">1</definedName>
    <definedName name="BSIWhichPageSetup_0" hidden="1">"0þ"</definedName>
    <definedName name="BSpb" localSheetId="31" hidden="1">#REF!</definedName>
    <definedName name="BSpb" hidden="1">#REF!</definedName>
    <definedName name="bst_brand">#REF!</definedName>
    <definedName name="BT" localSheetId="31">#REF!</definedName>
    <definedName name="BT">!#REF!</definedName>
    <definedName name="BTDV">#REF!</definedName>
    <definedName name="btfwe" localSheetId="35" hidden="1">#REF!</definedName>
    <definedName name="btfwe" localSheetId="36" hidden="1">#REF!</definedName>
    <definedName name="btfwe" localSheetId="33" hidden="1">#REF!</definedName>
    <definedName name="btfwe" localSheetId="34" hidden="1">#REF!</definedName>
    <definedName name="btfwe" localSheetId="31" hidden="1">#REF!</definedName>
    <definedName name="btfwe" hidden="1">#REF!</definedName>
    <definedName name="btghtgbttyytyt"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tghtgbttyytyt"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tghtgbttyytyt"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tghtgbttyytyt"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tghtgbttyytyt"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tghtgbttyytyt"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tghtgbttyytyt"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THT" localSheetId="31">#REF!</definedName>
    <definedName name="BTHT">!#REF!</definedName>
    <definedName name="BTNO" localSheetId="31">#REF!</definedName>
    <definedName name="BTNO">!#REF!</definedName>
    <definedName name="btrfewc" localSheetId="31" hidden="1">#REF!</definedName>
    <definedName name="btrfewc" hidden="1">#REF!</definedName>
    <definedName name="btrsaf"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ua" localSheetId="31">#REF!</definedName>
    <definedName name="bua">!#REF!</definedName>
    <definedName name="BUC">#REF!</definedName>
    <definedName name="bùc">{"Book1","Dt tonghop.xls"}</definedName>
    <definedName name="BUCodes" localSheetId="31">#REF!</definedName>
    <definedName name="BUCodes">!#REF!</definedName>
    <definedName name="budDataStartColumn">#REF!</definedName>
    <definedName name="BUDDHA" localSheetId="31">#REF!</definedName>
    <definedName name="BUDDHA">!#REF!</definedName>
    <definedName name="BUDG">#REF!</definedName>
    <definedName name="budget" localSheetId="31">#REF!</definedName>
    <definedName name="budget">!#REF!</definedName>
    <definedName name="Budget_2000">#REF!</definedName>
    <definedName name="Budget_2008_2009_Operacoes">#REF!</definedName>
    <definedName name="Budget_2008_2009_PDD">#REF!</definedName>
    <definedName name="Budget_Cum_Cost_Summary">#REF!</definedName>
    <definedName name="Budget_Cum_Mhrs_Summary">#REF!</definedName>
    <definedName name="Budget_mês_a_mês_CON">#REF!</definedName>
    <definedName name="Budget_mês_a_mês_DD">#REF!</definedName>
    <definedName name="Budget_mês_a_mês_FAT">#REF!</definedName>
    <definedName name="Budget_mês_a_mês_PES">#REF!</definedName>
    <definedName name="BudgetVariance">#REF!</definedName>
    <definedName name="budHeaderIntercompany">#REF!</definedName>
    <definedName name="budHeaderLabor">#REF!</definedName>
    <definedName name="budHeaderODC">#REF!</definedName>
    <definedName name="budHeaderSubcontractors">#REF!</definedName>
    <definedName name="budHeaderTempLabor">#REF!</definedName>
    <definedName name="budLaborCostLabel">#REF!</definedName>
    <definedName name="budLaborSalariesColumn">#REF!,#REF!,#REF!,#REF!,#REF!,#REF!,#REF!,#REF!,#REF!,#REF!,#REF!,#REF!,#REF!,#REF!,#REF!,#REF!,#REF!,#REF!,#REF!,#REF!,#REF!,#REF!,#REF!,#REF!,#REF!,#REF!,#REF!,#REF!,#REF!</definedName>
    <definedName name="budLumpSumAmountRow">#REF!</definedName>
    <definedName name="budODCInAPCColumn">#REF!</definedName>
    <definedName name="budODCNonBillableColumn">#REF!</definedName>
    <definedName name="budPrevious_Cost_Inter">#REF!</definedName>
    <definedName name="budPrevious_Cost_Labor">#REF!</definedName>
    <definedName name="budPrevious_Cost_Labor_GA">#REF!</definedName>
    <definedName name="budPrevious_Cost_Labor_Overhead">#REF!</definedName>
    <definedName name="budPrevious_Cost_ODC">#REF!</definedName>
    <definedName name="budPrevious_Cost_ODC_GA">#REF!</definedName>
    <definedName name="budPrevious_Cost_Subs">#REF!</definedName>
    <definedName name="budPrevious_Cost_Subs_GA">#REF!</definedName>
    <definedName name="budPrevious_Revenue_Inter">#REF!</definedName>
    <definedName name="budPrevious_Revenue_Labor">#REF!</definedName>
    <definedName name="budPrevious_Revenue_ODC">#REF!</definedName>
    <definedName name="budPrevious_Revenue_Subs">#REF!</definedName>
    <definedName name="build" localSheetId="35" hidden="1">{#N/A,#N/A,FALSE,"consu_cover";#N/A,#N/A,FALSE,"consu_strategy";#N/A,#N/A,FALSE,"consu_flow";#N/A,#N/A,FALSE,"Summary_reqmt";#N/A,#N/A,FALSE,"field_ppg";#N/A,#N/A,FALSE,"ppg_shop";#N/A,#N/A,FALSE,"strl";#N/A,#N/A,FALSE,"tankages";#N/A,#N/A,FALSE,"gases"}</definedName>
    <definedName name="build" localSheetId="37" hidden="1">{#N/A,#N/A,FALSE,"consu_cover";#N/A,#N/A,FALSE,"consu_strategy";#N/A,#N/A,FALSE,"consu_flow";#N/A,#N/A,FALSE,"Summary_reqmt";#N/A,#N/A,FALSE,"field_ppg";#N/A,#N/A,FALSE,"ppg_shop";#N/A,#N/A,FALSE,"strl";#N/A,#N/A,FALSE,"tankages";#N/A,#N/A,FALSE,"gases"}</definedName>
    <definedName name="build" localSheetId="36" hidden="1">{#N/A,#N/A,FALSE,"consu_cover";#N/A,#N/A,FALSE,"consu_strategy";#N/A,#N/A,FALSE,"consu_flow";#N/A,#N/A,FALSE,"Summary_reqmt";#N/A,#N/A,FALSE,"field_ppg";#N/A,#N/A,FALSE,"ppg_shop";#N/A,#N/A,FALSE,"strl";#N/A,#N/A,FALSE,"tankages";#N/A,#N/A,FALSE,"gases"}</definedName>
    <definedName name="build" localSheetId="33" hidden="1">{#N/A,#N/A,FALSE,"consu_cover";#N/A,#N/A,FALSE,"consu_strategy";#N/A,#N/A,FALSE,"consu_flow";#N/A,#N/A,FALSE,"Summary_reqmt";#N/A,#N/A,FALSE,"field_ppg";#N/A,#N/A,FALSE,"ppg_shop";#N/A,#N/A,FALSE,"strl";#N/A,#N/A,FALSE,"tankages";#N/A,#N/A,FALSE,"gases"}</definedName>
    <definedName name="build" localSheetId="34" hidden="1">{#N/A,#N/A,FALSE,"consu_cover";#N/A,#N/A,FALSE,"consu_strategy";#N/A,#N/A,FALSE,"consu_flow";#N/A,#N/A,FALSE,"Summary_reqmt";#N/A,#N/A,FALSE,"field_ppg";#N/A,#N/A,FALSE,"ppg_shop";#N/A,#N/A,FALSE,"strl";#N/A,#N/A,FALSE,"tankages";#N/A,#N/A,FALSE,"gases"}</definedName>
    <definedName name="build" localSheetId="31" hidden="1">{#N/A,#N/A,FALSE,"consu_cover";#N/A,#N/A,FALSE,"consu_strategy";#N/A,#N/A,FALSE,"consu_flow";#N/A,#N/A,FALSE,"Summary_reqmt";#N/A,#N/A,FALSE,"field_ppg";#N/A,#N/A,FALSE,"ppg_shop";#N/A,#N/A,FALSE,"strl";#N/A,#N/A,FALSE,"tankages";#N/A,#N/A,FALSE,"gases"}</definedName>
    <definedName name="build" hidden="1">{#N/A,#N/A,FALSE,"consu_cover";#N/A,#N/A,FALSE,"consu_strategy";#N/A,#N/A,FALSE,"consu_flow";#N/A,#N/A,FALSE,"Summary_reqmt";#N/A,#N/A,FALSE,"field_ppg";#N/A,#N/A,FALSE,"ppg_shop";#N/A,#N/A,FALSE,"strl";#N/A,#N/A,FALSE,"tankages";#N/A,#N/A,FALSE,"gases"}</definedName>
    <definedName name="build_up" localSheetId="31">#REF!</definedName>
    <definedName name="build_up">!#REF!</definedName>
    <definedName name="BUILDER_S__PROFIT__AND__ATTENDANCE" localSheetId="31">#REF!</definedName>
    <definedName name="BUILDER_S__PROFIT__AND__ATTENDANCE">!#REF!</definedName>
    <definedName name="BUILDER_S__WORK__IN_CONNECTION" localSheetId="31">#REF!</definedName>
    <definedName name="BUILDER_S__WORK__IN_CONNECTION">!#REF!</definedName>
    <definedName name="building" localSheetId="31">#REF!</definedName>
    <definedName name="Building" hidden="1">#REF!</definedName>
    <definedName name="building___0" localSheetId="31">#REF!</definedName>
    <definedName name="building___0">!#REF!</definedName>
    <definedName name="building___11" localSheetId="31">#REF!</definedName>
    <definedName name="building___11">!#REF!</definedName>
    <definedName name="building___12" localSheetId="31">#REF!</definedName>
    <definedName name="building___12">!#REF!</definedName>
    <definedName name="BUILDING_No.10" localSheetId="31">#REF!</definedName>
    <definedName name="BUILDING_No.10">!#REF!</definedName>
    <definedName name="BUILDING_No.2" localSheetId="31">#REF!</definedName>
    <definedName name="BUILDING_No.2">!#REF!</definedName>
    <definedName name="BUILDING_No.3a" localSheetId="31">#REF!</definedName>
    <definedName name="BUILDING_No.3a">!#REF!</definedName>
    <definedName name="BUILDING_No.3b" localSheetId="31">#REF!</definedName>
    <definedName name="BUILDING_No.3b">!#REF!</definedName>
    <definedName name="BUILDING_No.3c" localSheetId="31">#REF!</definedName>
    <definedName name="BUILDING_No.3c">!#REF!</definedName>
    <definedName name="BUILDING_No.4A" localSheetId="31">#REF!</definedName>
    <definedName name="BUILDING_No.4A">!#REF!</definedName>
    <definedName name="buildings" localSheetId="35" hidden="1">{#N/A,#N/A,FALSE,"COVER1.XLS ";#N/A,#N/A,FALSE,"RACT1.XLS";#N/A,#N/A,FALSE,"RACT2.XLS";#N/A,#N/A,FALSE,"ECCMP";#N/A,#N/A,FALSE,"WELDER.XLS"}</definedName>
    <definedName name="buildings" localSheetId="37" hidden="1">{#N/A,#N/A,FALSE,"COVER1.XLS ";#N/A,#N/A,FALSE,"RACT1.XLS";#N/A,#N/A,FALSE,"RACT2.XLS";#N/A,#N/A,FALSE,"ECCMP";#N/A,#N/A,FALSE,"WELDER.XLS"}</definedName>
    <definedName name="buildings" localSheetId="36" hidden="1">{#N/A,#N/A,FALSE,"COVER1.XLS ";#N/A,#N/A,FALSE,"RACT1.XLS";#N/A,#N/A,FALSE,"RACT2.XLS";#N/A,#N/A,FALSE,"ECCMP";#N/A,#N/A,FALSE,"WELDER.XLS"}</definedName>
    <definedName name="buildings" localSheetId="33" hidden="1">{#N/A,#N/A,FALSE,"COVER1.XLS ";#N/A,#N/A,FALSE,"RACT1.XLS";#N/A,#N/A,FALSE,"RACT2.XLS";#N/A,#N/A,FALSE,"ECCMP";#N/A,#N/A,FALSE,"WELDER.XLS"}</definedName>
    <definedName name="buildings" localSheetId="34" hidden="1">{#N/A,#N/A,FALSE,"COVER1.XLS ";#N/A,#N/A,FALSE,"RACT1.XLS";#N/A,#N/A,FALSE,"RACT2.XLS";#N/A,#N/A,FALSE,"ECCMP";#N/A,#N/A,FALSE,"WELDER.XLS"}</definedName>
    <definedName name="buildings" localSheetId="31" hidden="1">{#N/A,#N/A,FALSE,"COVER1.XLS ";#N/A,#N/A,FALSE,"RACT1.XLS";#N/A,#N/A,FALSE,"RACT2.XLS";#N/A,#N/A,FALSE,"ECCMP";#N/A,#N/A,FALSE,"WELDER.XLS"}</definedName>
    <definedName name="buildings" hidden="1">{#N/A,#N/A,FALSE,"COVER1.XLS ";#N/A,#N/A,FALSE,"RACT1.XLS";#N/A,#N/A,FALSE,"RACT2.XLS";#N/A,#N/A,FALSE,"ECCMP";#N/A,#N/A,FALSE,"WELDER.XLS"}</definedName>
    <definedName name="BuiltIn_Print_Area">#REF!</definedName>
    <definedName name="BuiltIn_Print_Area___0" localSheetId="31">#REF!</definedName>
    <definedName name="BuiltIn_Print_Area___0">!#REF!</definedName>
    <definedName name="BuiltIn_Print_Area___0___0">#REF!</definedName>
    <definedName name="BuiltIn_Print_Area___0___0___0">#REF!</definedName>
    <definedName name="BuiltIn_Print_Titles">#REF!</definedName>
    <definedName name="BuiltIn_Print_Titles___0">#N/A</definedName>
    <definedName name="BuiltIn_Print_Titles___0___0">#REF!</definedName>
    <definedName name="bulk_rd" localSheetId="31">#REF!</definedName>
    <definedName name="bulk_rd">!#REF!</definedName>
    <definedName name="BULKMATERIAL_UNIT_COST">#REF!,#REF!,#REF!,#REF!,#REF!,#REF!,#REF!</definedName>
    <definedName name="BULKS80_CITY">#REF!</definedName>
    <definedName name="BULKS80_ESC">#REF!</definedName>
    <definedName name="BULKS80_HRS">#REF!</definedName>
    <definedName name="BULKS80_LAB">#REF!</definedName>
    <definedName name="BULKS80_MAT">#REF!</definedName>
    <definedName name="BULKS80_OLD_CITY">#REF!</definedName>
    <definedName name="BULKS80_OLD_ESC">#REF!</definedName>
    <definedName name="BULKS80_OLD_PROD">#REF!</definedName>
    <definedName name="BULKS80_OLD_WAGE">#REF!</definedName>
    <definedName name="BULKS80_PROD">#REF!</definedName>
    <definedName name="BULKS80_SC">#REF!</definedName>
    <definedName name="BULKS80_SCHRS">#REF!</definedName>
    <definedName name="BULKS80_TOT">#REF!</definedName>
    <definedName name="BULKS80_WAGE">#REF!</definedName>
    <definedName name="BULKS81_QTY">#REF!</definedName>
    <definedName name="BULKS82_QTY">#REF!</definedName>
    <definedName name="BULKS84_ACL">#REF!</definedName>
    <definedName name="BULKS84_CKTS">#REF!</definedName>
    <definedName name="BULKS84_QTY">#REF!</definedName>
    <definedName name="BULKS85_QTY">#REF!</definedName>
    <definedName name="BUS" localSheetId="31">#REF!</definedName>
    <definedName name="BUS">!#REF!</definedName>
    <definedName name="BUS_22" localSheetId="31">#REF!</definedName>
    <definedName name="BUS_22">!#REF!</definedName>
    <definedName name="BUSCA">#REF!</definedName>
    <definedName name="buscar" localSheetId="31">#REF!</definedName>
    <definedName name="buscar">!#REF!</definedName>
    <definedName name="Buscar2" localSheetId="31">#REF!</definedName>
    <definedName name="Buscar2">!#REF!</definedName>
    <definedName name="BuscarMerfi" localSheetId="31">#REF!</definedName>
    <definedName name="BuscarMerfi">!#REF!</definedName>
    <definedName name="Business">#REF!</definedName>
    <definedName name="Business_Travel_Rates">#REF!</definedName>
    <definedName name="BusinessPerformance">#REF!</definedName>
    <definedName name="butterfly">#REF!</definedName>
    <definedName name="Button_41">"Master_Project_Cost_Format_Variance_Analysis_List"</definedName>
    <definedName name="bv" localSheetId="31">OFFSET(#REF!,-1,0)</definedName>
    <definedName name="bv">OFFSET(!#REF!,-1,0)</definedName>
    <definedName name="bveard"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nn" localSheetId="35" hidden="1">{#N/A,#N/A,FALSE,"Total_OC015";#N/A,#N/A,FALSE,"ADMIN";#N/A,#N/A,FALSE,"PROCES";#N/A,#N/A,FALSE,"mecan";#N/A,#N/A,FALSE,"civil";#N/A,#N/A,FALSE,"CAÑER";#N/A,#N/A,FALSE,"ELEC";#N/A,#N/A,FALSE,"INSTR"}</definedName>
    <definedName name="bvnn" localSheetId="37" hidden="1">{#N/A,#N/A,FALSE,"Total_OC015";#N/A,#N/A,FALSE,"ADMIN";#N/A,#N/A,FALSE,"PROCES";#N/A,#N/A,FALSE,"mecan";#N/A,#N/A,FALSE,"civil";#N/A,#N/A,FALSE,"CAÑER";#N/A,#N/A,FALSE,"ELEC";#N/A,#N/A,FALSE,"INSTR"}</definedName>
    <definedName name="bvnn" localSheetId="36" hidden="1">{#N/A,#N/A,FALSE,"Total_OC015";#N/A,#N/A,FALSE,"ADMIN";#N/A,#N/A,FALSE,"PROCES";#N/A,#N/A,FALSE,"mecan";#N/A,#N/A,FALSE,"civil";#N/A,#N/A,FALSE,"CAÑER";#N/A,#N/A,FALSE,"ELEC";#N/A,#N/A,FALSE,"INSTR"}</definedName>
    <definedName name="bvnn" localSheetId="33" hidden="1">{#N/A,#N/A,FALSE,"Total_OC015";#N/A,#N/A,FALSE,"ADMIN";#N/A,#N/A,FALSE,"PROCES";#N/A,#N/A,FALSE,"mecan";#N/A,#N/A,FALSE,"civil";#N/A,#N/A,FALSE,"CAÑER";#N/A,#N/A,FALSE,"ELEC";#N/A,#N/A,FALSE,"INSTR"}</definedName>
    <definedName name="bvnn" localSheetId="34" hidden="1">{#N/A,#N/A,FALSE,"Total_OC015";#N/A,#N/A,FALSE,"ADMIN";#N/A,#N/A,FALSE,"PROCES";#N/A,#N/A,FALSE,"mecan";#N/A,#N/A,FALSE,"civil";#N/A,#N/A,FALSE,"CAÑER";#N/A,#N/A,FALSE,"ELEC";#N/A,#N/A,FALSE,"INSTR"}</definedName>
    <definedName name="bvnn" localSheetId="31" hidden="1">{#N/A,#N/A,FALSE,"Total_OC015";#N/A,#N/A,FALSE,"ADMIN";#N/A,#N/A,FALSE,"PROCES";#N/A,#N/A,FALSE,"mecan";#N/A,#N/A,FALSE,"civil";#N/A,#N/A,FALSE,"CAÑER";#N/A,#N/A,FALSE,"ELEC";#N/A,#N/A,FALSE,"INSTR"}</definedName>
    <definedName name="bvnn" hidden="1">{#N/A,#N/A,FALSE,"Total_OC015";#N/A,#N/A,FALSE,"ADMIN";#N/A,#N/A,FALSE,"PROCES";#N/A,#N/A,FALSE,"mecan";#N/A,#N/A,FALSE,"civil";#N/A,#N/A,FALSE,"CAÑER";#N/A,#N/A,FALSE,"ELEC";#N/A,#N/A,FALSE,"INSTR"}</definedName>
    <definedName name="bvsvr" localSheetId="35" hidden="1">{"MO(BASE)",#N/A,FALSE,"MO(BASE)";"MO(BASE)1",#N/A,FALSE,"MO(BASE)";"MO(BASE)2",#N/A,FALSE,"MO(BASE)"}</definedName>
    <definedName name="bvsvr" localSheetId="37" hidden="1">{"MO(BASE)",#N/A,FALSE,"MO(BASE)";"MO(BASE)1",#N/A,FALSE,"MO(BASE)";"MO(BASE)2",#N/A,FALSE,"MO(BASE)"}</definedName>
    <definedName name="bvsvr" localSheetId="36" hidden="1">{"MO(BASE)",#N/A,FALSE,"MO(BASE)";"MO(BASE)1",#N/A,FALSE,"MO(BASE)";"MO(BASE)2",#N/A,FALSE,"MO(BASE)"}</definedName>
    <definedName name="bvsvr" localSheetId="33" hidden="1">{"MO(BASE)",#N/A,FALSE,"MO(BASE)";"MO(BASE)1",#N/A,FALSE,"MO(BASE)";"MO(BASE)2",#N/A,FALSE,"MO(BASE)"}</definedName>
    <definedName name="bvsvr" localSheetId="34" hidden="1">{"MO(BASE)",#N/A,FALSE,"MO(BASE)";"MO(BASE)1",#N/A,FALSE,"MO(BASE)";"MO(BASE)2",#N/A,FALSE,"MO(BASE)"}</definedName>
    <definedName name="bvsvr" localSheetId="31" hidden="1">{"MO(BASE)",#N/A,FALSE,"MO(BASE)";"MO(BASE)1",#N/A,FALSE,"MO(BASE)";"MO(BASE)2",#N/A,FALSE,"MO(BASE)"}</definedName>
    <definedName name="bvsvr" hidden="1">{"MO(BASE)",#N/A,FALSE,"MO(BASE)";"MO(BASE)1",#N/A,FALSE,"MO(BASE)";"MO(BASE)2",#N/A,FALSE,"MO(BASE)"}</definedName>
    <definedName name="BVZ" localSheetId="35" hidden="1">{#N/A,#N/A,FALSE,"GERAL";#N/A,#N/A,FALSE,"012-96";#N/A,#N/A,FALSE,"018-96";#N/A,#N/A,FALSE,"027-96";#N/A,#N/A,FALSE,"059-96";#N/A,#N/A,FALSE,"076-96";#N/A,#N/A,FALSE,"019-97";#N/A,#N/A,FALSE,"021-97";#N/A,#N/A,FALSE,"022-97";#N/A,#N/A,FALSE,"028-97"}</definedName>
    <definedName name="BVZ" localSheetId="37" hidden="1">{#N/A,#N/A,FALSE,"GERAL";#N/A,#N/A,FALSE,"012-96";#N/A,#N/A,FALSE,"018-96";#N/A,#N/A,FALSE,"027-96";#N/A,#N/A,FALSE,"059-96";#N/A,#N/A,FALSE,"076-96";#N/A,#N/A,FALSE,"019-97";#N/A,#N/A,FALSE,"021-97";#N/A,#N/A,FALSE,"022-97";#N/A,#N/A,FALSE,"028-97"}</definedName>
    <definedName name="BVZ" localSheetId="36" hidden="1">{#N/A,#N/A,FALSE,"GERAL";#N/A,#N/A,FALSE,"012-96";#N/A,#N/A,FALSE,"018-96";#N/A,#N/A,FALSE,"027-96";#N/A,#N/A,FALSE,"059-96";#N/A,#N/A,FALSE,"076-96";#N/A,#N/A,FALSE,"019-97";#N/A,#N/A,FALSE,"021-97";#N/A,#N/A,FALSE,"022-97";#N/A,#N/A,FALSE,"028-97"}</definedName>
    <definedName name="BVZ" localSheetId="33" hidden="1">{#N/A,#N/A,FALSE,"GERAL";#N/A,#N/A,FALSE,"012-96";#N/A,#N/A,FALSE,"018-96";#N/A,#N/A,FALSE,"027-96";#N/A,#N/A,FALSE,"059-96";#N/A,#N/A,FALSE,"076-96";#N/A,#N/A,FALSE,"019-97";#N/A,#N/A,FALSE,"021-97";#N/A,#N/A,FALSE,"022-97";#N/A,#N/A,FALSE,"028-97"}</definedName>
    <definedName name="BVZ" localSheetId="34" hidden="1">{#N/A,#N/A,FALSE,"GERAL";#N/A,#N/A,FALSE,"012-96";#N/A,#N/A,FALSE,"018-96";#N/A,#N/A,FALSE,"027-96";#N/A,#N/A,FALSE,"059-96";#N/A,#N/A,FALSE,"076-96";#N/A,#N/A,FALSE,"019-97";#N/A,#N/A,FALSE,"021-97";#N/A,#N/A,FALSE,"022-97";#N/A,#N/A,FALSE,"028-97"}</definedName>
    <definedName name="BVZ" localSheetId="31" hidden="1">{#N/A,#N/A,FALSE,"GERAL";#N/A,#N/A,FALSE,"012-96";#N/A,#N/A,FALSE,"018-96";#N/A,#N/A,FALSE,"027-96";#N/A,#N/A,FALSE,"059-96";#N/A,#N/A,FALSE,"076-96";#N/A,#N/A,FALSE,"019-97";#N/A,#N/A,FALSE,"021-97";#N/A,#N/A,FALSE,"022-97";#N/A,#N/A,FALSE,"028-97"}</definedName>
    <definedName name="BVZ" hidden="1">{#N/A,#N/A,FALSE,"GERAL";#N/A,#N/A,FALSE,"012-96";#N/A,#N/A,FALSE,"018-96";#N/A,#N/A,FALSE,"027-96";#N/A,#N/A,FALSE,"059-96";#N/A,#N/A,FALSE,"076-96";#N/A,#N/A,FALSE,"019-97";#N/A,#N/A,FALSE,"021-97";#N/A,#N/A,FALSE,"022-97";#N/A,#N/A,FALSE,"028-97"}</definedName>
    <definedName name="BVZB" localSheetId="35" hidden="1">{#N/A,#N/A,FALSE,"GERAL";#N/A,#N/A,FALSE,"012-96";#N/A,#N/A,FALSE,"018-96";#N/A,#N/A,FALSE,"027-96";#N/A,#N/A,FALSE,"059-96";#N/A,#N/A,FALSE,"076-96";#N/A,#N/A,FALSE,"019-97";#N/A,#N/A,FALSE,"021-97";#N/A,#N/A,FALSE,"022-97";#N/A,#N/A,FALSE,"028-97"}</definedName>
    <definedName name="BVZB" localSheetId="37" hidden="1">{#N/A,#N/A,FALSE,"GERAL";#N/A,#N/A,FALSE,"012-96";#N/A,#N/A,FALSE,"018-96";#N/A,#N/A,FALSE,"027-96";#N/A,#N/A,FALSE,"059-96";#N/A,#N/A,FALSE,"076-96";#N/A,#N/A,FALSE,"019-97";#N/A,#N/A,FALSE,"021-97";#N/A,#N/A,FALSE,"022-97";#N/A,#N/A,FALSE,"028-97"}</definedName>
    <definedName name="BVZB" localSheetId="36" hidden="1">{#N/A,#N/A,FALSE,"GERAL";#N/A,#N/A,FALSE,"012-96";#N/A,#N/A,FALSE,"018-96";#N/A,#N/A,FALSE,"027-96";#N/A,#N/A,FALSE,"059-96";#N/A,#N/A,FALSE,"076-96";#N/A,#N/A,FALSE,"019-97";#N/A,#N/A,FALSE,"021-97";#N/A,#N/A,FALSE,"022-97";#N/A,#N/A,FALSE,"028-97"}</definedName>
    <definedName name="BVZB" localSheetId="33" hidden="1">{#N/A,#N/A,FALSE,"GERAL";#N/A,#N/A,FALSE,"012-96";#N/A,#N/A,FALSE,"018-96";#N/A,#N/A,FALSE,"027-96";#N/A,#N/A,FALSE,"059-96";#N/A,#N/A,FALSE,"076-96";#N/A,#N/A,FALSE,"019-97";#N/A,#N/A,FALSE,"021-97";#N/A,#N/A,FALSE,"022-97";#N/A,#N/A,FALSE,"028-97"}</definedName>
    <definedName name="BVZB" localSheetId="34" hidden="1">{#N/A,#N/A,FALSE,"GERAL";#N/A,#N/A,FALSE,"012-96";#N/A,#N/A,FALSE,"018-96";#N/A,#N/A,FALSE,"027-96";#N/A,#N/A,FALSE,"059-96";#N/A,#N/A,FALSE,"076-96";#N/A,#N/A,FALSE,"019-97";#N/A,#N/A,FALSE,"021-97";#N/A,#N/A,FALSE,"022-97";#N/A,#N/A,FALSE,"028-97"}</definedName>
    <definedName name="BVZB" localSheetId="31" hidden="1">{#N/A,#N/A,FALSE,"GERAL";#N/A,#N/A,FALSE,"012-96";#N/A,#N/A,FALSE,"018-96";#N/A,#N/A,FALSE,"027-96";#N/A,#N/A,FALSE,"059-96";#N/A,#N/A,FALSE,"076-96";#N/A,#N/A,FALSE,"019-97";#N/A,#N/A,FALSE,"021-97";#N/A,#N/A,FALSE,"022-97";#N/A,#N/A,FALSE,"028-97"}</definedName>
    <definedName name="BVZB" hidden="1">{#N/A,#N/A,FALSE,"GERAL";#N/A,#N/A,FALSE,"012-96";#N/A,#N/A,FALSE,"018-96";#N/A,#N/A,FALSE,"027-96";#N/A,#N/A,FALSE,"059-96";#N/A,#N/A,FALSE,"076-96";#N/A,#N/A,FALSE,"019-97";#N/A,#N/A,FALSE,"021-97";#N/A,#N/A,FALSE,"022-97";#N/A,#N/A,FALSE,"028-97"}</definedName>
    <definedName name="bw" localSheetId="31">#REF!</definedName>
    <definedName name="bw">!#REF!</definedName>
    <definedName name="bw4_" localSheetId="31">#REF!</definedName>
    <definedName name="bw4_">!#REF!</definedName>
    <definedName name="bw4a" localSheetId="31">#REF!</definedName>
    <definedName name="bw4a">!#REF!</definedName>
    <definedName name="bweek" localSheetId="31">#REF!</definedName>
    <definedName name="bweek">!#REF!</definedName>
    <definedName name="bwii" localSheetId="35" hidden="1">{#N/A,#N/A,FALSE,"magsep2";#N/A,#N/A,FALSE,"¾"" X ½""";#N/A,#N/A,FALSE,"½"" X ¼""";#N/A,#N/A,FALSE,"¼"" X 8 Mesh";#N/A,#N/A,FALSE,"8 X 14 Mesh"}</definedName>
    <definedName name="bwii" localSheetId="37" hidden="1">{#N/A,#N/A,FALSE,"magsep2";#N/A,#N/A,FALSE,"¾"" X ½""";#N/A,#N/A,FALSE,"½"" X ¼""";#N/A,#N/A,FALSE,"¼"" X 8 Mesh";#N/A,#N/A,FALSE,"8 X 14 Mesh"}</definedName>
    <definedName name="bwii" localSheetId="36" hidden="1">{#N/A,#N/A,FALSE,"magsep2";#N/A,#N/A,FALSE,"¾"" X ½""";#N/A,#N/A,FALSE,"½"" X ¼""";#N/A,#N/A,FALSE,"¼"" X 8 Mesh";#N/A,#N/A,FALSE,"8 X 14 Mesh"}</definedName>
    <definedName name="bwii" localSheetId="33" hidden="1">{#N/A,#N/A,FALSE,"magsep2";#N/A,#N/A,FALSE,"¾"" X ½""";#N/A,#N/A,FALSE,"½"" X ¼""";#N/A,#N/A,FALSE,"¼"" X 8 Mesh";#N/A,#N/A,FALSE,"8 X 14 Mesh"}</definedName>
    <definedName name="bwii" localSheetId="34" hidden="1">{#N/A,#N/A,FALSE,"magsep2";#N/A,#N/A,FALSE,"¾"" X ½""";#N/A,#N/A,FALSE,"½"" X ¼""";#N/A,#N/A,FALSE,"¼"" X 8 Mesh";#N/A,#N/A,FALSE,"8 X 14 Mesh"}</definedName>
    <definedName name="bwii" localSheetId="31" hidden="1">{#N/A,#N/A,FALSE,"magsep2";#N/A,#N/A,FALSE,"¾"" X ½""";#N/A,#N/A,FALSE,"½"" X ¼""";#N/A,#N/A,FALSE,"¼"" X 8 Mesh";#N/A,#N/A,FALSE,"8 X 14 Mesh"}</definedName>
    <definedName name="bwii" hidden="1">{#N/A,#N/A,FALSE,"magsep2";#N/A,#N/A,FALSE,"¾"" X ½""";#N/A,#N/A,FALSE,"½"" X ¼""";#N/A,#N/A,FALSE,"¼"" X 8 Mesh";#N/A,#N/A,FALSE,"8 X 14 Mesh"}</definedName>
    <definedName name="bwrn" localSheetId="35"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bwrn" localSheetId="37"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bwrn" localSheetId="36"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bwrn" localSheetId="33"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bwrn" localSheetId="34"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bwrn" localSheetId="31"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bwrn"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Bx" localSheetId="31">#REF!</definedName>
    <definedName name="Bx">!#REF!</definedName>
    <definedName name="Bx___0" localSheetId="31">#REF!</definedName>
    <definedName name="Bx___0">!#REF!</definedName>
    <definedName name="Bx___13" localSheetId="31">#REF!</definedName>
    <definedName name="Bx___13">!#REF!</definedName>
    <definedName name="bx_col" localSheetId="31">#REF!</definedName>
    <definedName name="bx_col">!#REF!</definedName>
    <definedName name="BXVCJHBDHVBC" localSheetId="31">#REF!</definedName>
    <definedName name="BXVCJHBDHVBC">!#REF!</definedName>
    <definedName name="by" localSheetId="31">#REF!</definedName>
    <definedName name="by">!#REF!</definedName>
    <definedName name="ByCont">#REF!</definedName>
    <definedName name="bz_col" localSheetId="31">#REF!</definedName>
    <definedName name="bz_col">!#REF!</definedName>
    <definedName name="BZCZC" localSheetId="35" hidden="1">{#N/A,#N/A,FALSE,"GERAL";#N/A,#N/A,FALSE,"012-96";#N/A,#N/A,FALSE,"018-96";#N/A,#N/A,FALSE,"027-96";#N/A,#N/A,FALSE,"059-96";#N/A,#N/A,FALSE,"076-96";#N/A,#N/A,FALSE,"019-97";#N/A,#N/A,FALSE,"021-97";#N/A,#N/A,FALSE,"022-97";#N/A,#N/A,FALSE,"028-97"}</definedName>
    <definedName name="BZCZC" localSheetId="37" hidden="1">{#N/A,#N/A,FALSE,"GERAL";#N/A,#N/A,FALSE,"012-96";#N/A,#N/A,FALSE,"018-96";#N/A,#N/A,FALSE,"027-96";#N/A,#N/A,FALSE,"059-96";#N/A,#N/A,FALSE,"076-96";#N/A,#N/A,FALSE,"019-97";#N/A,#N/A,FALSE,"021-97";#N/A,#N/A,FALSE,"022-97";#N/A,#N/A,FALSE,"028-97"}</definedName>
    <definedName name="BZCZC" localSheetId="36" hidden="1">{#N/A,#N/A,FALSE,"GERAL";#N/A,#N/A,FALSE,"012-96";#N/A,#N/A,FALSE,"018-96";#N/A,#N/A,FALSE,"027-96";#N/A,#N/A,FALSE,"059-96";#N/A,#N/A,FALSE,"076-96";#N/A,#N/A,FALSE,"019-97";#N/A,#N/A,FALSE,"021-97";#N/A,#N/A,FALSE,"022-97";#N/A,#N/A,FALSE,"028-97"}</definedName>
    <definedName name="BZCZC" localSheetId="33" hidden="1">{#N/A,#N/A,FALSE,"GERAL";#N/A,#N/A,FALSE,"012-96";#N/A,#N/A,FALSE,"018-96";#N/A,#N/A,FALSE,"027-96";#N/A,#N/A,FALSE,"059-96";#N/A,#N/A,FALSE,"076-96";#N/A,#N/A,FALSE,"019-97";#N/A,#N/A,FALSE,"021-97";#N/A,#N/A,FALSE,"022-97";#N/A,#N/A,FALSE,"028-97"}</definedName>
    <definedName name="BZCZC" localSheetId="34" hidden="1">{#N/A,#N/A,FALSE,"GERAL";#N/A,#N/A,FALSE,"012-96";#N/A,#N/A,FALSE,"018-96";#N/A,#N/A,FALSE,"027-96";#N/A,#N/A,FALSE,"059-96";#N/A,#N/A,FALSE,"076-96";#N/A,#N/A,FALSE,"019-97";#N/A,#N/A,FALSE,"021-97";#N/A,#N/A,FALSE,"022-97";#N/A,#N/A,FALSE,"028-97"}</definedName>
    <definedName name="BZCZC" localSheetId="31" hidden="1">{#N/A,#N/A,FALSE,"GERAL";#N/A,#N/A,FALSE,"012-96";#N/A,#N/A,FALSE,"018-96";#N/A,#N/A,FALSE,"027-96";#N/A,#N/A,FALSE,"059-96";#N/A,#N/A,FALSE,"076-96";#N/A,#N/A,FALSE,"019-97";#N/A,#N/A,FALSE,"021-97";#N/A,#N/A,FALSE,"022-97";#N/A,#N/A,FALSE,"028-97"}</definedName>
    <definedName name="BZCZC" hidden="1">{#N/A,#N/A,FALSE,"GERAL";#N/A,#N/A,FALSE,"012-96";#N/A,#N/A,FALSE,"018-96";#N/A,#N/A,FALSE,"027-96";#N/A,#N/A,FALSE,"059-96";#N/A,#N/A,FALSE,"076-96";#N/A,#N/A,FALSE,"019-97";#N/A,#N/A,FALSE,"021-97";#N/A,#N/A,FALSE,"022-97";#N/A,#N/A,FALSE,"028-97"}</definedName>
    <definedName name="ç" localSheetId="35" hidden="1">{"desarrollo",#N/A,FALSE,"LHD Camión";"eqdllo",#N/A,FALSE,"LHD Camión";"eqprod",#N/A,FALSE,"LHD Camión";"Resumen",#N/A,FALSE,"LHD Camión"}</definedName>
    <definedName name="ç" localSheetId="37" hidden="1">{"desarrollo",#N/A,FALSE,"LHD Camión";"eqdllo",#N/A,FALSE,"LHD Camión";"eqprod",#N/A,FALSE,"LHD Camión";"Resumen",#N/A,FALSE,"LHD Camión"}</definedName>
    <definedName name="ç" localSheetId="36" hidden="1">{"desarrollo",#N/A,FALSE,"LHD Camión";"eqdllo",#N/A,FALSE,"LHD Camión";"eqprod",#N/A,FALSE,"LHD Camión";"Resumen",#N/A,FALSE,"LHD Camión"}</definedName>
    <definedName name="ç" localSheetId="33" hidden="1">{"desarrollo",#N/A,FALSE,"LHD Camión";"eqdllo",#N/A,FALSE,"LHD Camión";"eqprod",#N/A,FALSE,"LHD Camión";"Resumen",#N/A,FALSE,"LHD Camión"}</definedName>
    <definedName name="ç" localSheetId="34" hidden="1">{"desarrollo",#N/A,FALSE,"LHD Camión";"eqdllo",#N/A,FALSE,"LHD Camión";"eqprod",#N/A,FALSE,"LHD Camión";"Resumen",#N/A,FALSE,"LHD Camión"}</definedName>
    <definedName name="ç" localSheetId="31" hidden="1">{"desarrollo",#N/A,FALSE,"LHD Camión";"eqdllo",#N/A,FALSE,"LHD Camión";"eqprod",#N/A,FALSE,"LHD Camión";"Resumen",#N/A,FALSE,"LHD Camión"}</definedName>
    <definedName name="ç" hidden="1">{"desarrollo",#N/A,FALSE,"LHD Camión";"eqdllo",#N/A,FALSE,"LHD Camión";"eqprod",#N/A,FALSE,"LHD Camión";"Resumen",#N/A,FALSE,"LHD Camión"}</definedName>
    <definedName name="c.custo">#REF!</definedName>
    <definedName name="C.FIJO1">#REF!</definedName>
    <definedName name="C.FIJO2">#REF!</definedName>
    <definedName name="C.FIJO5">#REF!</definedName>
    <definedName name="c.personal">#REF!</definedName>
    <definedName name="C.TRACTORES">#REF!</definedName>
    <definedName name="C_">#N/A</definedName>
    <definedName name="C_2" localSheetId="31">#REF!</definedName>
    <definedName name="C_2">!#REF!</definedName>
    <definedName name="C_A" localSheetId="31">#REF!</definedName>
    <definedName name="C_A">!#REF!</definedName>
    <definedName name="C_A_1" localSheetId="31">#REF!</definedName>
    <definedName name="C_A_1">!#REF!</definedName>
    <definedName name="C_A_2" localSheetId="31">#REF!</definedName>
    <definedName name="C_A_2">!#REF!</definedName>
    <definedName name="C_A1" localSheetId="31">#REF!</definedName>
    <definedName name="C_A1">!#REF!</definedName>
    <definedName name="C_Costs">#REF!</definedName>
    <definedName name="C_Ctrl101">#REF!</definedName>
    <definedName name="C_Ctrl102">#REF!</definedName>
    <definedName name="C_Ctrl103">#REF!</definedName>
    <definedName name="C_Ctrl104">#REF!</definedName>
    <definedName name="C_Ctrl105">#REF!</definedName>
    <definedName name="C_Ctrl106">#REF!</definedName>
    <definedName name="C_Ctrl107">#REF!</definedName>
    <definedName name="C_Ctrl109">#REF!</definedName>
    <definedName name="C_Ctrl110">#REF!</definedName>
    <definedName name="C_Ctrl201">#REF!</definedName>
    <definedName name="C_Ctrl202">#REF!</definedName>
    <definedName name="C_Ctrl203">#REF!</definedName>
    <definedName name="C_Ctrl204">#REF!</definedName>
    <definedName name="C_Ctrl205">#REF!</definedName>
    <definedName name="C_Ctrl206">#REF!</definedName>
    <definedName name="C_Ctrl207">#REF!</definedName>
    <definedName name="C_Ctrl209">#REF!</definedName>
    <definedName name="C_Ctrl210">#REF!</definedName>
    <definedName name="C_CustH">#REF!</definedName>
    <definedName name="C_Dev01">#REF!</definedName>
    <definedName name="C_Dev02">#REF!</definedName>
    <definedName name="C_Dev03">#REF!</definedName>
    <definedName name="C_Dev04">#REF!</definedName>
    <definedName name="C_Dev05">#REF!</definedName>
    <definedName name="C_Dev06">#REF!</definedName>
    <definedName name="C_Dev07">#REF!</definedName>
    <definedName name="C_Dev09">#REF!</definedName>
    <definedName name="C_Dev10">#REF!</definedName>
    <definedName name="C_Downtime">#REF!</definedName>
    <definedName name="C_Earthworks" localSheetId="31">#REF!</definedName>
    <definedName name="C_Earthworks">!#REF!</definedName>
    <definedName name="C_Emerg01">#REF!</definedName>
    <definedName name="C_Emerg02">#REF!</definedName>
    <definedName name="C_Emerg03">#REF!</definedName>
    <definedName name="C_Emerg04">#REF!</definedName>
    <definedName name="C_Emerg05">#REF!</definedName>
    <definedName name="C_Emerg06">#REF!</definedName>
    <definedName name="C_Emerg07">#REF!</definedName>
    <definedName name="C_Emerg09">#REF!</definedName>
    <definedName name="C_Emerg10">#REF!</definedName>
    <definedName name="C_FieldServC">#REF!</definedName>
    <definedName name="C_FieldServH">#REF!</definedName>
    <definedName name="C_fin">#REF!</definedName>
    <definedName name="C_Fuerza01">#REF!</definedName>
    <definedName name="C_Fuerza02">#REF!</definedName>
    <definedName name="C_Fuerza03">#REF!</definedName>
    <definedName name="C_Fuerza04">#REF!</definedName>
    <definedName name="C_Fuerza05">#REF!</definedName>
    <definedName name="C_Fuerza06">#REF!</definedName>
    <definedName name="C_Fuerza07">#REF!</definedName>
    <definedName name="C_Fuerza09">#REF!</definedName>
    <definedName name="C_Fuerza10">#REF!</definedName>
    <definedName name="C_G" localSheetId="31">#REF!</definedName>
    <definedName name="C_G">!#REF!</definedName>
    <definedName name="C_G_1" localSheetId="31">#REF!</definedName>
    <definedName name="C_G_1">!#REF!</definedName>
    <definedName name="C_G_2" localSheetId="31">#REF!</definedName>
    <definedName name="C_G_2">!#REF!</definedName>
    <definedName name="C_GG" localSheetId="31">#REF!</definedName>
    <definedName name="C_GG">!#REF!</definedName>
    <definedName name="C_LLaveC01">#REF!</definedName>
    <definedName name="C_LLaveC02">#REF!</definedName>
    <definedName name="C_LLaveC03">#REF!</definedName>
    <definedName name="C_LLaveC04">#REF!</definedName>
    <definedName name="C_LLaveC05">#REF!</definedName>
    <definedName name="C_LLaveC06">#REF!</definedName>
    <definedName name="C_LLaveC07">#REF!</definedName>
    <definedName name="C_LLaveC09">#REF!</definedName>
    <definedName name="C_LLaveC10">#REF!</definedName>
    <definedName name="C_LLaveR01">#REF!</definedName>
    <definedName name="C_LLaveR02">#REF!</definedName>
    <definedName name="C_LLaveR03">#REF!</definedName>
    <definedName name="C_LLaveR04">#REF!</definedName>
    <definedName name="C_LLaveR05">#REF!</definedName>
    <definedName name="C_LLaveR06">#REF!</definedName>
    <definedName name="C_LLaveR07">#REF!</definedName>
    <definedName name="C_LLaveR09">#REF!</definedName>
    <definedName name="C_LLaveR10">#REF!</definedName>
    <definedName name="C_Md01">#REF!</definedName>
    <definedName name="C_Md02">#REF!</definedName>
    <definedName name="C_Md03">#REF!</definedName>
    <definedName name="C_Md04">#REF!</definedName>
    <definedName name="C_Md05">#REF!</definedName>
    <definedName name="C_Md06">#REF!</definedName>
    <definedName name="C_Md07">#REF!</definedName>
    <definedName name="C_Md09">#REF!</definedName>
    <definedName name="C_Md10">#REF!</definedName>
    <definedName name="C_Other_Overheads">#REF!</definedName>
    <definedName name="C_OtherC1">#REF!</definedName>
    <definedName name="C_Parts">#REF!</definedName>
    <definedName name="C_Pos01">#REF!</definedName>
    <definedName name="C_Pos02">#REF!</definedName>
    <definedName name="C_Pos03">#REF!</definedName>
    <definedName name="C_Pos04">#REF!</definedName>
    <definedName name="C_Pos05">#REF!</definedName>
    <definedName name="C_Pos06">#REF!</definedName>
    <definedName name="C_Pos07">#REF!</definedName>
    <definedName name="C_Pos09">#REF!</definedName>
    <definedName name="C_Pos10">#REF!</definedName>
    <definedName name="C_ShopC">#REF!</definedName>
    <definedName name="C_ShopH">#REF!</definedName>
    <definedName name="C_SUP" localSheetId="31">#REF!</definedName>
    <definedName name="C_SUP">!#REF!</definedName>
    <definedName name="C_Travel">#REF!</definedName>
    <definedName name="C_VALUE" localSheetId="31">#REF!</definedName>
    <definedName name="C_VALUE">!#REF!</definedName>
    <definedName name="C37694030">#REF!</definedName>
    <definedName name="ca" localSheetId="35" hidden="1">{#N/A,#N/A,FALSE,"Sheet1"}</definedName>
    <definedName name="ca" localSheetId="33" hidden="1">{#N/A,#N/A,FALSE,"Sheet1"}</definedName>
    <definedName name="ca" localSheetId="34" hidden="1">{#N/A,#N/A,FALSE,"Sheet1"}</definedName>
    <definedName name="ca" localSheetId="31" hidden="1">{#N/A,#N/A,FALSE,"Sheet1"}</definedName>
    <definedName name="Ca">#REF!</definedName>
    <definedName name="CA_Amonts_2003_2004_NAT">#REF!</definedName>
    <definedName name="CA_e_Cons_para_calculo_Out04">#REF!</definedName>
    <definedName name="CA_e_Cons_para_calculo_Set04">#REF!</definedName>
    <definedName name="CA_Inconnus_2003_2004_NAT">#REF!</definedName>
    <definedName name="CA_Négoce_2003_2004_NAT">#REF!</definedName>
    <definedName name="caa" localSheetId="35" hidden="1">{#N/A,#N/A,FALSE,"Sheet1"}</definedName>
    <definedName name="caa" localSheetId="33" hidden="1">{#N/A,#N/A,FALSE,"Sheet1"}</definedName>
    <definedName name="caa" localSheetId="34" hidden="1">{#N/A,#N/A,FALSE,"Sheet1"}</definedName>
    <definedName name="caa" localSheetId="31" hidden="1">{#N/A,#N/A,FALSE,"Sheet1"}</definedName>
    <definedName name="caa">#REF!</definedName>
    <definedName name="CAB">81628.4</definedName>
    <definedName name="CABE">#REF!</definedName>
    <definedName name="CABEC_1" localSheetId="31">#REF!</definedName>
    <definedName name="CABEC_1">!#REF!</definedName>
    <definedName name="CABEC_2" localSheetId="31">#REF!</definedName>
    <definedName name="CABEC_2">!#REF!</definedName>
    <definedName name="CABEZA" localSheetId="31">#REF!</definedName>
    <definedName name="CABEZA">!#REF!</definedName>
    <definedName name="cabeza1">#REF!</definedName>
    <definedName name="CABEZA6" localSheetId="31">#REF!</definedName>
    <definedName name="CABEZA6">!#REF!</definedName>
    <definedName name="CABEZA7" localSheetId="31">#REF!</definedName>
    <definedName name="CABEZA7">!#REF!</definedName>
    <definedName name="CABEZAL510">#REF!</definedName>
    <definedName name="cabezalentrada" localSheetId="31">#REF!</definedName>
    <definedName name="cabezalentrada">!#REF!</definedName>
    <definedName name="cabezalsalida" localSheetId="31">#REF!</definedName>
    <definedName name="cabezalsalida">!#REF!</definedName>
    <definedName name="cabezatr2">#REF!</definedName>
    <definedName name="CABLE">#REF!</definedName>
    <definedName name="CABLE_5KV">#REF!</definedName>
    <definedName name="CABLE_600V">#REF!</definedName>
    <definedName name="CABLE_PRICING" hidden="1">#REF!</definedName>
    <definedName name="Cable_Tag" localSheetId="31">#REF!</definedName>
    <definedName name="Cable_Tag">!#REF!</definedName>
    <definedName name="Cable_TagM" localSheetId="31">#REF!</definedName>
    <definedName name="Cable_TagM">!#REF!</definedName>
    <definedName name="Cable_TagmF" localSheetId="31">#REF!</definedName>
    <definedName name="Cable_TagmF">!#REF!</definedName>
    <definedName name="Cable_TagmX" localSheetId="31">#REF!</definedName>
    <definedName name="Cable_TagmX">!#REF!</definedName>
    <definedName name="CABLE_TYPE_15KV">#REF!</definedName>
    <definedName name="CABLE_TYPE_5KV">#REF!</definedName>
    <definedName name="cable13c10600">#REF!</definedName>
    <definedName name="cable13c12600">#REF!</definedName>
    <definedName name="cable13c20600">#REF!</definedName>
    <definedName name="cable13c350600">#REF!</definedName>
    <definedName name="cable13c40600">#REF!</definedName>
    <definedName name="cable13c500600">#REF!</definedName>
    <definedName name="cable14c10600">#REF!</definedName>
    <definedName name="cable14c12600">#REF!</definedName>
    <definedName name="cable14c4600">#REF!</definedName>
    <definedName name="cable14c6600">#REF!</definedName>
    <definedName name="cable14c8600">#REF!</definedName>
    <definedName name="cablecode20">#REF!</definedName>
    <definedName name="cablecode40">#REF!</definedName>
    <definedName name="cablemat01">#REF!</definedName>
    <definedName name="CABTMC">#REF!</definedName>
    <definedName name="CAC" localSheetId="35" hidden="1">{"MO(BASE)",#N/A,FALSE,"MO(BASE)";"MO(BASE)1",#N/A,FALSE,"MO(BASE)";"MO(BASE)2",#N/A,FALSE,"MO(BASE)"}</definedName>
    <definedName name="CAC" localSheetId="37" hidden="1">{"MO(BASE)",#N/A,FALSE,"MO(BASE)";"MO(BASE)1",#N/A,FALSE,"MO(BASE)";"MO(BASE)2",#N/A,FALSE,"MO(BASE)"}</definedName>
    <definedName name="CAC" localSheetId="36" hidden="1">{"MO(BASE)",#N/A,FALSE,"MO(BASE)";"MO(BASE)1",#N/A,FALSE,"MO(BASE)";"MO(BASE)2",#N/A,FALSE,"MO(BASE)"}</definedName>
    <definedName name="CAC" localSheetId="33" hidden="1">{"MO(BASE)",#N/A,FALSE,"MO(BASE)";"MO(BASE)1",#N/A,FALSE,"MO(BASE)";"MO(BASE)2",#N/A,FALSE,"MO(BASE)"}</definedName>
    <definedName name="CAC" localSheetId="34" hidden="1">{"MO(BASE)",#N/A,FALSE,"MO(BASE)";"MO(BASE)1",#N/A,FALSE,"MO(BASE)";"MO(BASE)2",#N/A,FALSE,"MO(BASE)"}</definedName>
    <definedName name="CAC" localSheetId="31" hidden="1">{"MO(BASE)",#N/A,FALSE,"MO(BASE)";"MO(BASE)1",#N/A,FALSE,"MO(BASE)";"MO(BASE)2",#N/A,FALSE,"MO(BASE)"}</definedName>
    <definedName name="CAC" hidden="1">{"MO(BASE)",#N/A,FALSE,"MO(BASE)";"MO(BASE)1",#N/A,FALSE,"MO(BASE)";"MO(BASE)2",#N/A,FALSE,"MO(BASE)"}</definedName>
    <definedName name="CAC_1" localSheetId="35" hidden="1">{"MO(BASE)",#N/A,FALSE,"MO(BASE)";"MO(BASE)1",#N/A,FALSE,"MO(BASE)";"MO(BASE)2",#N/A,FALSE,"MO(BASE)"}</definedName>
    <definedName name="CAC_1" localSheetId="37" hidden="1">{"MO(BASE)",#N/A,FALSE,"MO(BASE)";"MO(BASE)1",#N/A,FALSE,"MO(BASE)";"MO(BASE)2",#N/A,FALSE,"MO(BASE)"}</definedName>
    <definedName name="CAC_1" localSheetId="36" hidden="1">{"MO(BASE)",#N/A,FALSE,"MO(BASE)";"MO(BASE)1",#N/A,FALSE,"MO(BASE)";"MO(BASE)2",#N/A,FALSE,"MO(BASE)"}</definedName>
    <definedName name="CAC_1" localSheetId="33" hidden="1">{"MO(BASE)",#N/A,FALSE,"MO(BASE)";"MO(BASE)1",#N/A,FALSE,"MO(BASE)";"MO(BASE)2",#N/A,FALSE,"MO(BASE)"}</definedName>
    <definedName name="CAC_1" localSheetId="34" hidden="1">{"MO(BASE)",#N/A,FALSE,"MO(BASE)";"MO(BASE)1",#N/A,FALSE,"MO(BASE)";"MO(BASE)2",#N/A,FALSE,"MO(BASE)"}</definedName>
    <definedName name="CAC_1" localSheetId="31" hidden="1">{"MO(BASE)",#N/A,FALSE,"MO(BASE)";"MO(BASE)1",#N/A,FALSE,"MO(BASE)";"MO(BASE)2",#N/A,FALSE,"MO(BASE)"}</definedName>
    <definedName name="CAC_1" hidden="1">{"MO(BASE)",#N/A,FALSE,"MO(BASE)";"MO(BASE)1",#N/A,FALSE,"MO(BASE)";"MO(BASE)2",#N/A,FALSE,"MO(BASE)"}</definedName>
    <definedName name="CAC_2" localSheetId="35" hidden="1">{"MO(BASE)",#N/A,FALSE,"MO(BASE)";"MO(BASE)1",#N/A,FALSE,"MO(BASE)";"MO(BASE)2",#N/A,FALSE,"MO(BASE)"}</definedName>
    <definedName name="CAC_2" localSheetId="37" hidden="1">{"MO(BASE)",#N/A,FALSE,"MO(BASE)";"MO(BASE)1",#N/A,FALSE,"MO(BASE)";"MO(BASE)2",#N/A,FALSE,"MO(BASE)"}</definedName>
    <definedName name="CAC_2" localSheetId="36" hidden="1">{"MO(BASE)",#N/A,FALSE,"MO(BASE)";"MO(BASE)1",#N/A,FALSE,"MO(BASE)";"MO(BASE)2",#N/A,FALSE,"MO(BASE)"}</definedName>
    <definedName name="CAC_2" localSheetId="33" hidden="1">{"MO(BASE)",#N/A,FALSE,"MO(BASE)";"MO(BASE)1",#N/A,FALSE,"MO(BASE)";"MO(BASE)2",#N/A,FALSE,"MO(BASE)"}</definedName>
    <definedName name="CAC_2" localSheetId="34" hidden="1">{"MO(BASE)",#N/A,FALSE,"MO(BASE)";"MO(BASE)1",#N/A,FALSE,"MO(BASE)";"MO(BASE)2",#N/A,FALSE,"MO(BASE)"}</definedName>
    <definedName name="CAC_2" localSheetId="31" hidden="1">{"MO(BASE)",#N/A,FALSE,"MO(BASE)";"MO(BASE)1",#N/A,FALSE,"MO(BASE)";"MO(BASE)2",#N/A,FALSE,"MO(BASE)"}</definedName>
    <definedName name="CAC_2" hidden="1">{"MO(BASE)",#N/A,FALSE,"MO(BASE)";"MO(BASE)1",#N/A,FALSE,"MO(BASE)";"MO(BASE)2",#N/A,FALSE,"MO(BASE)"}</definedName>
    <definedName name="CAC_3" localSheetId="35" hidden="1">{"MO(BASE)",#N/A,FALSE,"MO(BASE)";"MO(BASE)1",#N/A,FALSE,"MO(BASE)";"MO(BASE)2",#N/A,FALSE,"MO(BASE)"}</definedName>
    <definedName name="CAC_3" localSheetId="37" hidden="1">{"MO(BASE)",#N/A,FALSE,"MO(BASE)";"MO(BASE)1",#N/A,FALSE,"MO(BASE)";"MO(BASE)2",#N/A,FALSE,"MO(BASE)"}</definedName>
    <definedName name="CAC_3" localSheetId="36" hidden="1">{"MO(BASE)",#N/A,FALSE,"MO(BASE)";"MO(BASE)1",#N/A,FALSE,"MO(BASE)";"MO(BASE)2",#N/A,FALSE,"MO(BASE)"}</definedName>
    <definedName name="CAC_3" localSheetId="33" hidden="1">{"MO(BASE)",#N/A,FALSE,"MO(BASE)";"MO(BASE)1",#N/A,FALSE,"MO(BASE)";"MO(BASE)2",#N/A,FALSE,"MO(BASE)"}</definedName>
    <definedName name="CAC_3" localSheetId="34" hidden="1">{"MO(BASE)",#N/A,FALSE,"MO(BASE)";"MO(BASE)1",#N/A,FALSE,"MO(BASE)";"MO(BASE)2",#N/A,FALSE,"MO(BASE)"}</definedName>
    <definedName name="CAC_3" localSheetId="31" hidden="1">{"MO(BASE)",#N/A,FALSE,"MO(BASE)";"MO(BASE)1",#N/A,FALSE,"MO(BASE)";"MO(BASE)2",#N/A,FALSE,"MO(BASE)"}</definedName>
    <definedName name="CAC_3" hidden="1">{"MO(BASE)",#N/A,FALSE,"MO(BASE)";"MO(BASE)1",#N/A,FALSE,"MO(BASE)";"MO(BASE)2",#N/A,FALSE,"MO(BASE)"}</definedName>
    <definedName name="CAC_4" localSheetId="35" hidden="1">{"MO(BASE)",#N/A,FALSE,"MO(BASE)";"MO(BASE)1",#N/A,FALSE,"MO(BASE)";"MO(BASE)2",#N/A,FALSE,"MO(BASE)"}</definedName>
    <definedName name="CAC_4" localSheetId="37" hidden="1">{"MO(BASE)",#N/A,FALSE,"MO(BASE)";"MO(BASE)1",#N/A,FALSE,"MO(BASE)";"MO(BASE)2",#N/A,FALSE,"MO(BASE)"}</definedName>
    <definedName name="CAC_4" localSheetId="36" hidden="1">{"MO(BASE)",#N/A,FALSE,"MO(BASE)";"MO(BASE)1",#N/A,FALSE,"MO(BASE)";"MO(BASE)2",#N/A,FALSE,"MO(BASE)"}</definedName>
    <definedName name="CAC_4" localSheetId="33" hidden="1">{"MO(BASE)",#N/A,FALSE,"MO(BASE)";"MO(BASE)1",#N/A,FALSE,"MO(BASE)";"MO(BASE)2",#N/A,FALSE,"MO(BASE)"}</definedName>
    <definedName name="CAC_4" localSheetId="34" hidden="1">{"MO(BASE)",#N/A,FALSE,"MO(BASE)";"MO(BASE)1",#N/A,FALSE,"MO(BASE)";"MO(BASE)2",#N/A,FALSE,"MO(BASE)"}</definedName>
    <definedName name="CAC_4" localSheetId="31" hidden="1">{"MO(BASE)",#N/A,FALSE,"MO(BASE)";"MO(BASE)1",#N/A,FALSE,"MO(BASE)";"MO(BASE)2",#N/A,FALSE,"MO(BASE)"}</definedName>
    <definedName name="CAC_4" hidden="1">{"MO(BASE)",#N/A,FALSE,"MO(BASE)";"MO(BASE)1",#N/A,FALSE,"MO(BASE)";"MO(BASE)2",#N/A,FALSE,"MO(BASE)"}</definedName>
    <definedName name="CAC_5" localSheetId="35" hidden="1">{"MO(BASE)",#N/A,FALSE,"MO(BASE)";"MO(BASE)1",#N/A,FALSE,"MO(BASE)";"MO(BASE)2",#N/A,FALSE,"MO(BASE)"}</definedName>
    <definedName name="CAC_5" localSheetId="37" hidden="1">{"MO(BASE)",#N/A,FALSE,"MO(BASE)";"MO(BASE)1",#N/A,FALSE,"MO(BASE)";"MO(BASE)2",#N/A,FALSE,"MO(BASE)"}</definedName>
    <definedName name="CAC_5" localSheetId="36" hidden="1">{"MO(BASE)",#N/A,FALSE,"MO(BASE)";"MO(BASE)1",#N/A,FALSE,"MO(BASE)";"MO(BASE)2",#N/A,FALSE,"MO(BASE)"}</definedName>
    <definedName name="CAC_5" localSheetId="33" hidden="1">{"MO(BASE)",#N/A,FALSE,"MO(BASE)";"MO(BASE)1",#N/A,FALSE,"MO(BASE)";"MO(BASE)2",#N/A,FALSE,"MO(BASE)"}</definedName>
    <definedName name="CAC_5" localSheetId="34" hidden="1">{"MO(BASE)",#N/A,FALSE,"MO(BASE)";"MO(BASE)1",#N/A,FALSE,"MO(BASE)";"MO(BASE)2",#N/A,FALSE,"MO(BASE)"}</definedName>
    <definedName name="CAC_5" localSheetId="31" hidden="1">{"MO(BASE)",#N/A,FALSE,"MO(BASE)";"MO(BASE)1",#N/A,FALSE,"MO(BASE)";"MO(BASE)2",#N/A,FALSE,"MO(BASE)"}</definedName>
    <definedName name="CAC_5" hidden="1">{"MO(BASE)",#N/A,FALSE,"MO(BASE)";"MO(BASE)1",#N/A,FALSE,"MO(BASE)";"MO(BASE)2",#N/A,FALSE,"MO(BASE)"}</definedName>
    <definedName name="caca" localSheetId="35" hidden="1">{#N/A,#N/A,TRUE,"Est. de Fact.";#N/A,#N/A,TRUE,"Capitulo 19";#N/A,#N/A,TRUE,"Proyecto P855"}</definedName>
    <definedName name="caca" localSheetId="37" hidden="1">{#N/A,#N/A,TRUE,"Est. de Fact.";#N/A,#N/A,TRUE,"Capitulo 19";#N/A,#N/A,TRUE,"Proyecto P855"}</definedName>
    <definedName name="caca" localSheetId="36" hidden="1">{#N/A,#N/A,TRUE,"Est. de Fact.";#N/A,#N/A,TRUE,"Capitulo 19";#N/A,#N/A,TRUE,"Proyecto P855"}</definedName>
    <definedName name="caca" localSheetId="33" hidden="1">{#N/A,#N/A,TRUE,"Est. de Fact.";#N/A,#N/A,TRUE,"Capitulo 19";#N/A,#N/A,TRUE,"Proyecto P855"}</definedName>
    <definedName name="caca" localSheetId="34" hidden="1">{#N/A,#N/A,TRUE,"Est. de Fact.";#N/A,#N/A,TRUE,"Capitulo 19";#N/A,#N/A,TRUE,"Proyecto P855"}</definedName>
    <definedName name="caca" localSheetId="31" hidden="1">{#N/A,#N/A,TRUE,"Est. de Fact.";#N/A,#N/A,TRUE,"Capitulo 19";#N/A,#N/A,TRUE,"Proyecto P855"}</definedName>
    <definedName name="caca" hidden="1">{#N/A,#N/A,TRUE,"Est. de Fact.";#N/A,#N/A,TRUE,"Capitulo 19";#N/A,#N/A,TRUE,"Proyecto P855"}</definedName>
    <definedName name="caco" localSheetId="35" hidden="1">{#N/A,#N/A,FALSE,"Sheet1"}</definedName>
    <definedName name="caco" localSheetId="37" hidden="1">{#N/A,#N/A,FALSE,"Sheet1"}</definedName>
    <definedName name="caco" localSheetId="36" hidden="1">{#N/A,#N/A,FALSE,"Sheet1"}</definedName>
    <definedName name="caco" localSheetId="33" hidden="1">{#N/A,#N/A,FALSE,"Sheet1"}</definedName>
    <definedName name="caco" localSheetId="34" hidden="1">{#N/A,#N/A,FALSE,"Sheet1"}</definedName>
    <definedName name="caco" localSheetId="31" hidden="1">{#N/A,#N/A,FALSE,"Sheet1"}</definedName>
    <definedName name="caco" hidden="1">{#N/A,#N/A,FALSE,"Sheet1"}</definedName>
    <definedName name="cacoa" localSheetId="35" hidden="1">{#N/A,#N/A,FALSE,"Sheet1"}</definedName>
    <definedName name="cacoa" localSheetId="37" hidden="1">{#N/A,#N/A,FALSE,"Sheet1"}</definedName>
    <definedName name="cacoa" localSheetId="36" hidden="1">{#N/A,#N/A,FALSE,"Sheet1"}</definedName>
    <definedName name="cacoa" localSheetId="33" hidden="1">{#N/A,#N/A,FALSE,"Sheet1"}</definedName>
    <definedName name="cacoa" localSheetId="34" hidden="1">{#N/A,#N/A,FALSE,"Sheet1"}</definedName>
    <definedName name="cacoa" localSheetId="31" hidden="1">{#N/A,#N/A,FALSE,"Sheet1"}</definedName>
    <definedName name="cacoa" hidden="1">{#N/A,#N/A,FALSE,"Sheet1"}</definedName>
    <definedName name="cacs">#REF!</definedName>
    <definedName name="cacs2004" localSheetId="35" hidden="1">{"DetallexDep",#N/A,FALSE,"Giovanna (x DEPT)"}</definedName>
    <definedName name="cacs2004" localSheetId="37" hidden="1">{"DetallexDep",#N/A,FALSE,"Giovanna (x DEPT)"}</definedName>
    <definedName name="cacs2004" localSheetId="36" hidden="1">{"DetallexDep",#N/A,FALSE,"Giovanna (x DEPT)"}</definedName>
    <definedName name="cacs2004" localSheetId="33" hidden="1">{"DetallexDep",#N/A,FALSE,"Giovanna (x DEPT)"}</definedName>
    <definedName name="cacs2004" localSheetId="34" hidden="1">{"DetallexDep",#N/A,FALSE,"Giovanna (x DEPT)"}</definedName>
    <definedName name="cacs2004" localSheetId="31" hidden="1">{"DetallexDep",#N/A,FALSE,"Giovanna (x DEPT)"}</definedName>
    <definedName name="cacs2004" hidden="1">{"DetallexDep",#N/A,FALSE,"Giovanna (x DEPT)"}</definedName>
    <definedName name="cacs2004_1" localSheetId="35" hidden="1">{"DetallexDep",#N/A,FALSE,"Giovanna (x DEPT)"}</definedName>
    <definedName name="cacs2004_1" localSheetId="37" hidden="1">{"DetallexDep",#N/A,FALSE,"Giovanna (x DEPT)"}</definedName>
    <definedName name="cacs2004_1" localSheetId="36" hidden="1">{"DetallexDep",#N/A,FALSE,"Giovanna (x DEPT)"}</definedName>
    <definedName name="cacs2004_1" localSheetId="33" hidden="1">{"DetallexDep",#N/A,FALSE,"Giovanna (x DEPT)"}</definedName>
    <definedName name="cacs2004_1" localSheetId="34" hidden="1">{"DetallexDep",#N/A,FALSE,"Giovanna (x DEPT)"}</definedName>
    <definedName name="cacs2004_1" localSheetId="31" hidden="1">{"DetallexDep",#N/A,FALSE,"Giovanna (x DEPT)"}</definedName>
    <definedName name="cacs2004_1" hidden="1">{"DetallexDep",#N/A,FALSE,"Giovanna (x DEPT)"}</definedName>
    <definedName name="cacs2004_2" localSheetId="35" hidden="1">{"DetallexDep",#N/A,FALSE,"Giovanna (x DEPT)"}</definedName>
    <definedName name="cacs2004_2" localSheetId="37" hidden="1">{"DetallexDep",#N/A,FALSE,"Giovanna (x DEPT)"}</definedName>
    <definedName name="cacs2004_2" localSheetId="36" hidden="1">{"DetallexDep",#N/A,FALSE,"Giovanna (x DEPT)"}</definedName>
    <definedName name="cacs2004_2" localSheetId="33" hidden="1">{"DetallexDep",#N/A,FALSE,"Giovanna (x DEPT)"}</definedName>
    <definedName name="cacs2004_2" localSheetId="34" hidden="1">{"DetallexDep",#N/A,FALSE,"Giovanna (x DEPT)"}</definedName>
    <definedName name="cacs2004_2" localSheetId="31" hidden="1">{"DetallexDep",#N/A,FALSE,"Giovanna (x DEPT)"}</definedName>
    <definedName name="cacs2004_2" hidden="1">{"DetallexDep",#N/A,FALSE,"Giovanna (x DEPT)"}</definedName>
    <definedName name="cacs2004_3" localSheetId="35" hidden="1">{"DetallexDep",#N/A,FALSE,"Giovanna (x DEPT)"}</definedName>
    <definedName name="cacs2004_3" localSheetId="37" hidden="1">{"DetallexDep",#N/A,FALSE,"Giovanna (x DEPT)"}</definedName>
    <definedName name="cacs2004_3" localSheetId="36" hidden="1">{"DetallexDep",#N/A,FALSE,"Giovanna (x DEPT)"}</definedName>
    <definedName name="cacs2004_3" localSheetId="33" hidden="1">{"DetallexDep",#N/A,FALSE,"Giovanna (x DEPT)"}</definedName>
    <definedName name="cacs2004_3" localSheetId="34" hidden="1">{"DetallexDep",#N/A,FALSE,"Giovanna (x DEPT)"}</definedName>
    <definedName name="cacs2004_3" localSheetId="31" hidden="1">{"DetallexDep",#N/A,FALSE,"Giovanna (x DEPT)"}</definedName>
    <definedName name="cacs2004_3" hidden="1">{"DetallexDep",#N/A,FALSE,"Giovanna (x DEPT)"}</definedName>
    <definedName name="cacs2004_4" localSheetId="35" hidden="1">{"DetallexDep",#N/A,FALSE,"Giovanna (x DEPT)"}</definedName>
    <definedName name="cacs2004_4" localSheetId="37" hidden="1">{"DetallexDep",#N/A,FALSE,"Giovanna (x DEPT)"}</definedName>
    <definedName name="cacs2004_4" localSheetId="36" hidden="1">{"DetallexDep",#N/A,FALSE,"Giovanna (x DEPT)"}</definedName>
    <definedName name="cacs2004_4" localSheetId="33" hidden="1">{"DetallexDep",#N/A,FALSE,"Giovanna (x DEPT)"}</definedName>
    <definedName name="cacs2004_4" localSheetId="34" hidden="1">{"DetallexDep",#N/A,FALSE,"Giovanna (x DEPT)"}</definedName>
    <definedName name="cacs2004_4" localSheetId="31" hidden="1">{"DetallexDep",#N/A,FALSE,"Giovanna (x DEPT)"}</definedName>
    <definedName name="cacs2004_4" hidden="1">{"DetallexDep",#N/A,FALSE,"Giovanna (x DEPT)"}</definedName>
    <definedName name="cacs2004_5" localSheetId="35" hidden="1">{"DetallexDep",#N/A,FALSE,"Giovanna (x DEPT)"}</definedName>
    <definedName name="cacs2004_5" localSheetId="37" hidden="1">{"DetallexDep",#N/A,FALSE,"Giovanna (x DEPT)"}</definedName>
    <definedName name="cacs2004_5" localSheetId="36" hidden="1">{"DetallexDep",#N/A,FALSE,"Giovanna (x DEPT)"}</definedName>
    <definedName name="cacs2004_5" localSheetId="33" hidden="1">{"DetallexDep",#N/A,FALSE,"Giovanna (x DEPT)"}</definedName>
    <definedName name="cacs2004_5" localSheetId="34" hidden="1">{"DetallexDep",#N/A,FALSE,"Giovanna (x DEPT)"}</definedName>
    <definedName name="cacs2004_5" localSheetId="31" hidden="1">{"DetallexDep",#N/A,FALSE,"Giovanna (x DEPT)"}</definedName>
    <definedName name="cacs2004_5" hidden="1">{"DetallexDep",#N/A,FALSE,"Giovanna (x DEPT)"}</definedName>
    <definedName name="cacs2005" localSheetId="35" hidden="1">{"DetallexDep",#N/A,FALSE,"Giovanna (x DEPT)"}</definedName>
    <definedName name="cacs2005" localSheetId="37" hidden="1">{"DetallexDep",#N/A,FALSE,"Giovanna (x DEPT)"}</definedName>
    <definedName name="cacs2005" localSheetId="36" hidden="1">{"DetallexDep",#N/A,FALSE,"Giovanna (x DEPT)"}</definedName>
    <definedName name="cacs2005" localSheetId="33" hidden="1">{"DetallexDep",#N/A,FALSE,"Giovanna (x DEPT)"}</definedName>
    <definedName name="cacs2005" localSheetId="34" hidden="1">{"DetallexDep",#N/A,FALSE,"Giovanna (x DEPT)"}</definedName>
    <definedName name="cacs2005" localSheetId="31" hidden="1">{"DetallexDep",#N/A,FALSE,"Giovanna (x DEPT)"}</definedName>
    <definedName name="cacs2005" hidden="1">{"DetallexDep",#N/A,FALSE,"Giovanna (x DEPT)"}</definedName>
    <definedName name="cacs2005_1" localSheetId="35" hidden="1">{"DetallexDep",#N/A,FALSE,"Giovanna (x DEPT)"}</definedName>
    <definedName name="cacs2005_1" localSheetId="37" hidden="1">{"DetallexDep",#N/A,FALSE,"Giovanna (x DEPT)"}</definedName>
    <definedName name="cacs2005_1" localSheetId="36" hidden="1">{"DetallexDep",#N/A,FALSE,"Giovanna (x DEPT)"}</definedName>
    <definedName name="cacs2005_1" localSheetId="33" hidden="1">{"DetallexDep",#N/A,FALSE,"Giovanna (x DEPT)"}</definedName>
    <definedName name="cacs2005_1" localSheetId="34" hidden="1">{"DetallexDep",#N/A,FALSE,"Giovanna (x DEPT)"}</definedName>
    <definedName name="cacs2005_1" localSheetId="31" hidden="1">{"DetallexDep",#N/A,FALSE,"Giovanna (x DEPT)"}</definedName>
    <definedName name="cacs2005_1" hidden="1">{"DetallexDep",#N/A,FALSE,"Giovanna (x DEPT)"}</definedName>
    <definedName name="cacs2005_2" localSheetId="35" hidden="1">{"DetallexDep",#N/A,FALSE,"Giovanna (x DEPT)"}</definedName>
    <definedName name="cacs2005_2" localSheetId="37" hidden="1">{"DetallexDep",#N/A,FALSE,"Giovanna (x DEPT)"}</definedName>
    <definedName name="cacs2005_2" localSheetId="36" hidden="1">{"DetallexDep",#N/A,FALSE,"Giovanna (x DEPT)"}</definedName>
    <definedName name="cacs2005_2" localSheetId="33" hidden="1">{"DetallexDep",#N/A,FALSE,"Giovanna (x DEPT)"}</definedName>
    <definedName name="cacs2005_2" localSheetId="34" hidden="1">{"DetallexDep",#N/A,FALSE,"Giovanna (x DEPT)"}</definedName>
    <definedName name="cacs2005_2" localSheetId="31" hidden="1">{"DetallexDep",#N/A,FALSE,"Giovanna (x DEPT)"}</definedName>
    <definedName name="cacs2005_2" hidden="1">{"DetallexDep",#N/A,FALSE,"Giovanna (x DEPT)"}</definedName>
    <definedName name="cacs2005_3" localSheetId="35" hidden="1">{"DetallexDep",#N/A,FALSE,"Giovanna (x DEPT)"}</definedName>
    <definedName name="cacs2005_3" localSheetId="37" hidden="1">{"DetallexDep",#N/A,FALSE,"Giovanna (x DEPT)"}</definedName>
    <definedName name="cacs2005_3" localSheetId="36" hidden="1">{"DetallexDep",#N/A,FALSE,"Giovanna (x DEPT)"}</definedName>
    <definedName name="cacs2005_3" localSheetId="33" hidden="1">{"DetallexDep",#N/A,FALSE,"Giovanna (x DEPT)"}</definedName>
    <definedName name="cacs2005_3" localSheetId="34" hidden="1">{"DetallexDep",#N/A,FALSE,"Giovanna (x DEPT)"}</definedName>
    <definedName name="cacs2005_3" localSheetId="31" hidden="1">{"DetallexDep",#N/A,FALSE,"Giovanna (x DEPT)"}</definedName>
    <definedName name="cacs2005_3" hidden="1">{"DetallexDep",#N/A,FALSE,"Giovanna (x DEPT)"}</definedName>
    <definedName name="cacs2005_4" localSheetId="35" hidden="1">{"DetallexDep",#N/A,FALSE,"Giovanna (x DEPT)"}</definedName>
    <definedName name="cacs2005_4" localSheetId="37" hidden="1">{"DetallexDep",#N/A,FALSE,"Giovanna (x DEPT)"}</definedName>
    <definedName name="cacs2005_4" localSheetId="36" hidden="1">{"DetallexDep",#N/A,FALSE,"Giovanna (x DEPT)"}</definedName>
    <definedName name="cacs2005_4" localSheetId="33" hidden="1">{"DetallexDep",#N/A,FALSE,"Giovanna (x DEPT)"}</definedName>
    <definedName name="cacs2005_4" localSheetId="34" hidden="1">{"DetallexDep",#N/A,FALSE,"Giovanna (x DEPT)"}</definedName>
    <definedName name="cacs2005_4" localSheetId="31" hidden="1">{"DetallexDep",#N/A,FALSE,"Giovanna (x DEPT)"}</definedName>
    <definedName name="cacs2005_4" hidden="1">{"DetallexDep",#N/A,FALSE,"Giovanna (x DEPT)"}</definedName>
    <definedName name="cacs2005_5" localSheetId="35" hidden="1">{"DetallexDep",#N/A,FALSE,"Giovanna (x DEPT)"}</definedName>
    <definedName name="cacs2005_5" localSheetId="37" hidden="1">{"DetallexDep",#N/A,FALSE,"Giovanna (x DEPT)"}</definedName>
    <definedName name="cacs2005_5" localSheetId="36" hidden="1">{"DetallexDep",#N/A,FALSE,"Giovanna (x DEPT)"}</definedName>
    <definedName name="cacs2005_5" localSheetId="33" hidden="1">{"DetallexDep",#N/A,FALSE,"Giovanna (x DEPT)"}</definedName>
    <definedName name="cacs2005_5" localSheetId="34" hidden="1">{"DetallexDep",#N/A,FALSE,"Giovanna (x DEPT)"}</definedName>
    <definedName name="cacs2005_5" localSheetId="31" hidden="1">{"DetallexDep",#N/A,FALSE,"Giovanna (x DEPT)"}</definedName>
    <definedName name="cacs2005_5" hidden="1">{"DetallexDep",#N/A,FALSE,"Giovanna (x DEPT)"}</definedName>
    <definedName name="cacs2006" localSheetId="35" hidden="1">{"DetallexDep",#N/A,FALSE,"Giovanna (x DEPT)"}</definedName>
    <definedName name="cacs2006" localSheetId="37" hidden="1">{"DetallexDep",#N/A,FALSE,"Giovanna (x DEPT)"}</definedName>
    <definedName name="cacs2006" localSheetId="36" hidden="1">{"DetallexDep",#N/A,FALSE,"Giovanna (x DEPT)"}</definedName>
    <definedName name="cacs2006" localSheetId="33" hidden="1">{"DetallexDep",#N/A,FALSE,"Giovanna (x DEPT)"}</definedName>
    <definedName name="cacs2006" localSheetId="34" hidden="1">{"DetallexDep",#N/A,FALSE,"Giovanna (x DEPT)"}</definedName>
    <definedName name="cacs2006" localSheetId="31" hidden="1">{"DetallexDep",#N/A,FALSE,"Giovanna (x DEPT)"}</definedName>
    <definedName name="cacs2006" hidden="1">{"DetallexDep",#N/A,FALSE,"Giovanna (x DEPT)"}</definedName>
    <definedName name="cacs2006_1" localSheetId="35" hidden="1">{"DetallexDep",#N/A,FALSE,"Giovanna (x DEPT)"}</definedName>
    <definedName name="cacs2006_1" localSheetId="37" hidden="1">{"DetallexDep",#N/A,FALSE,"Giovanna (x DEPT)"}</definedName>
    <definedName name="cacs2006_1" localSheetId="36" hidden="1">{"DetallexDep",#N/A,FALSE,"Giovanna (x DEPT)"}</definedName>
    <definedName name="cacs2006_1" localSheetId="33" hidden="1">{"DetallexDep",#N/A,FALSE,"Giovanna (x DEPT)"}</definedName>
    <definedName name="cacs2006_1" localSheetId="34" hidden="1">{"DetallexDep",#N/A,FALSE,"Giovanna (x DEPT)"}</definedName>
    <definedName name="cacs2006_1" localSheetId="31" hidden="1">{"DetallexDep",#N/A,FALSE,"Giovanna (x DEPT)"}</definedName>
    <definedName name="cacs2006_1" hidden="1">{"DetallexDep",#N/A,FALSE,"Giovanna (x DEPT)"}</definedName>
    <definedName name="cacs2006_2" localSheetId="35" hidden="1">{"DetallexDep",#N/A,FALSE,"Giovanna (x DEPT)"}</definedName>
    <definedName name="cacs2006_2" localSheetId="37" hidden="1">{"DetallexDep",#N/A,FALSE,"Giovanna (x DEPT)"}</definedName>
    <definedName name="cacs2006_2" localSheetId="36" hidden="1">{"DetallexDep",#N/A,FALSE,"Giovanna (x DEPT)"}</definedName>
    <definedName name="cacs2006_2" localSheetId="33" hidden="1">{"DetallexDep",#N/A,FALSE,"Giovanna (x DEPT)"}</definedName>
    <definedName name="cacs2006_2" localSheetId="34" hidden="1">{"DetallexDep",#N/A,FALSE,"Giovanna (x DEPT)"}</definedName>
    <definedName name="cacs2006_2" localSheetId="31" hidden="1">{"DetallexDep",#N/A,FALSE,"Giovanna (x DEPT)"}</definedName>
    <definedName name="cacs2006_2" hidden="1">{"DetallexDep",#N/A,FALSE,"Giovanna (x DEPT)"}</definedName>
    <definedName name="cacs2006_3" localSheetId="35" hidden="1">{"DetallexDep",#N/A,FALSE,"Giovanna (x DEPT)"}</definedName>
    <definedName name="cacs2006_3" localSheetId="37" hidden="1">{"DetallexDep",#N/A,FALSE,"Giovanna (x DEPT)"}</definedName>
    <definedName name="cacs2006_3" localSheetId="36" hidden="1">{"DetallexDep",#N/A,FALSE,"Giovanna (x DEPT)"}</definedName>
    <definedName name="cacs2006_3" localSheetId="33" hidden="1">{"DetallexDep",#N/A,FALSE,"Giovanna (x DEPT)"}</definedName>
    <definedName name="cacs2006_3" localSheetId="34" hidden="1">{"DetallexDep",#N/A,FALSE,"Giovanna (x DEPT)"}</definedName>
    <definedName name="cacs2006_3" localSheetId="31" hidden="1">{"DetallexDep",#N/A,FALSE,"Giovanna (x DEPT)"}</definedName>
    <definedName name="cacs2006_3" hidden="1">{"DetallexDep",#N/A,FALSE,"Giovanna (x DEPT)"}</definedName>
    <definedName name="cacs2006_4" localSheetId="35" hidden="1">{"DetallexDep",#N/A,FALSE,"Giovanna (x DEPT)"}</definedName>
    <definedName name="cacs2006_4" localSheetId="37" hidden="1">{"DetallexDep",#N/A,FALSE,"Giovanna (x DEPT)"}</definedName>
    <definedName name="cacs2006_4" localSheetId="36" hidden="1">{"DetallexDep",#N/A,FALSE,"Giovanna (x DEPT)"}</definedName>
    <definedName name="cacs2006_4" localSheetId="33" hidden="1">{"DetallexDep",#N/A,FALSE,"Giovanna (x DEPT)"}</definedName>
    <definedName name="cacs2006_4" localSheetId="34" hidden="1">{"DetallexDep",#N/A,FALSE,"Giovanna (x DEPT)"}</definedName>
    <definedName name="cacs2006_4" localSheetId="31" hidden="1">{"DetallexDep",#N/A,FALSE,"Giovanna (x DEPT)"}</definedName>
    <definedName name="cacs2006_4" hidden="1">{"DetallexDep",#N/A,FALSE,"Giovanna (x DEPT)"}</definedName>
    <definedName name="cacs2006_5" localSheetId="35" hidden="1">{"DetallexDep",#N/A,FALSE,"Giovanna (x DEPT)"}</definedName>
    <definedName name="cacs2006_5" localSheetId="37" hidden="1">{"DetallexDep",#N/A,FALSE,"Giovanna (x DEPT)"}</definedName>
    <definedName name="cacs2006_5" localSheetId="36" hidden="1">{"DetallexDep",#N/A,FALSE,"Giovanna (x DEPT)"}</definedName>
    <definedName name="cacs2006_5" localSheetId="33" hidden="1">{"DetallexDep",#N/A,FALSE,"Giovanna (x DEPT)"}</definedName>
    <definedName name="cacs2006_5" localSheetId="34" hidden="1">{"DetallexDep",#N/A,FALSE,"Giovanna (x DEPT)"}</definedName>
    <definedName name="cacs2006_5" localSheetId="31" hidden="1">{"DetallexDep",#N/A,FALSE,"Giovanna (x DEPT)"}</definedName>
    <definedName name="cacs2006_5" hidden="1">{"DetallexDep",#N/A,FALSE,"Giovanna (x DEPT)"}</definedName>
    <definedName name="CAD" localSheetId="31">#REF!</definedName>
    <definedName name="CAD">!#REF!</definedName>
    <definedName name="CAD1E">#REF!</definedName>
    <definedName name="CAD1N">#REF!</definedName>
    <definedName name="Cadmesure" localSheetId="31">#REF!</definedName>
    <definedName name="Cadmesure">!#REF!</definedName>
    <definedName name="caixa" localSheetId="35" hidden="1">{#N/A,#N/A,FALSE,"GERAL";#N/A,#N/A,FALSE,"012-96";#N/A,#N/A,FALSE,"018-96";#N/A,#N/A,FALSE,"027-96";#N/A,#N/A,FALSE,"059-96";#N/A,#N/A,FALSE,"076-96";#N/A,#N/A,FALSE,"019-97";#N/A,#N/A,FALSE,"021-97";#N/A,#N/A,FALSE,"022-97";#N/A,#N/A,FALSE,"028-97"}</definedName>
    <definedName name="caixa" localSheetId="37" hidden="1">{#N/A,#N/A,FALSE,"GERAL";#N/A,#N/A,FALSE,"012-96";#N/A,#N/A,FALSE,"018-96";#N/A,#N/A,FALSE,"027-96";#N/A,#N/A,FALSE,"059-96";#N/A,#N/A,FALSE,"076-96";#N/A,#N/A,FALSE,"019-97";#N/A,#N/A,FALSE,"021-97";#N/A,#N/A,FALSE,"022-97";#N/A,#N/A,FALSE,"028-97"}</definedName>
    <definedName name="caixa" localSheetId="36" hidden="1">{#N/A,#N/A,FALSE,"GERAL";#N/A,#N/A,FALSE,"012-96";#N/A,#N/A,FALSE,"018-96";#N/A,#N/A,FALSE,"027-96";#N/A,#N/A,FALSE,"059-96";#N/A,#N/A,FALSE,"076-96";#N/A,#N/A,FALSE,"019-97";#N/A,#N/A,FALSE,"021-97";#N/A,#N/A,FALSE,"022-97";#N/A,#N/A,FALSE,"028-97"}</definedName>
    <definedName name="caixa" localSheetId="33" hidden="1">{#N/A,#N/A,FALSE,"GERAL";#N/A,#N/A,FALSE,"012-96";#N/A,#N/A,FALSE,"018-96";#N/A,#N/A,FALSE,"027-96";#N/A,#N/A,FALSE,"059-96";#N/A,#N/A,FALSE,"076-96";#N/A,#N/A,FALSE,"019-97";#N/A,#N/A,FALSE,"021-97";#N/A,#N/A,FALSE,"022-97";#N/A,#N/A,FALSE,"028-97"}</definedName>
    <definedName name="caixa" localSheetId="34" hidden="1">{#N/A,#N/A,FALSE,"GERAL";#N/A,#N/A,FALSE,"012-96";#N/A,#N/A,FALSE,"018-96";#N/A,#N/A,FALSE,"027-96";#N/A,#N/A,FALSE,"059-96";#N/A,#N/A,FALSE,"076-96";#N/A,#N/A,FALSE,"019-97";#N/A,#N/A,FALSE,"021-97";#N/A,#N/A,FALSE,"022-97";#N/A,#N/A,FALSE,"028-97"}</definedName>
    <definedName name="caixa" localSheetId="31" hidden="1">{#N/A,#N/A,FALSE,"GERAL";#N/A,#N/A,FALSE,"012-96";#N/A,#N/A,FALSE,"018-96";#N/A,#N/A,FALSE,"027-96";#N/A,#N/A,FALSE,"059-96";#N/A,#N/A,FALSE,"076-96";#N/A,#N/A,FALSE,"019-97";#N/A,#N/A,FALSE,"021-97";#N/A,#N/A,FALSE,"022-97";#N/A,#N/A,FALSE,"028-97"}</definedName>
    <definedName name="caixa" hidden="1">{#N/A,#N/A,FALSE,"GERAL";#N/A,#N/A,FALSE,"012-96";#N/A,#N/A,FALSE,"018-96";#N/A,#N/A,FALSE,"027-96";#N/A,#N/A,FALSE,"059-96";#N/A,#N/A,FALSE,"076-96";#N/A,#N/A,FALSE,"019-97";#N/A,#N/A,FALSE,"021-97";#N/A,#N/A,FALSE,"022-97";#N/A,#N/A,FALSE,"028-97"}</definedName>
    <definedName name="caixas" localSheetId="35" hidden="1">{#N/A,#N/A,FALSE,"GERAL";#N/A,#N/A,FALSE,"012-96";#N/A,#N/A,FALSE,"018-96";#N/A,#N/A,FALSE,"027-96";#N/A,#N/A,FALSE,"059-96";#N/A,#N/A,FALSE,"076-96";#N/A,#N/A,FALSE,"019-97";#N/A,#N/A,FALSE,"021-97";#N/A,#N/A,FALSE,"022-97";#N/A,#N/A,FALSE,"028-97"}</definedName>
    <definedName name="caixas" localSheetId="37" hidden="1">{#N/A,#N/A,FALSE,"GERAL";#N/A,#N/A,FALSE,"012-96";#N/A,#N/A,FALSE,"018-96";#N/A,#N/A,FALSE,"027-96";#N/A,#N/A,FALSE,"059-96";#N/A,#N/A,FALSE,"076-96";#N/A,#N/A,FALSE,"019-97";#N/A,#N/A,FALSE,"021-97";#N/A,#N/A,FALSE,"022-97";#N/A,#N/A,FALSE,"028-97"}</definedName>
    <definedName name="caixas" localSheetId="36" hidden="1">{#N/A,#N/A,FALSE,"GERAL";#N/A,#N/A,FALSE,"012-96";#N/A,#N/A,FALSE,"018-96";#N/A,#N/A,FALSE,"027-96";#N/A,#N/A,FALSE,"059-96";#N/A,#N/A,FALSE,"076-96";#N/A,#N/A,FALSE,"019-97";#N/A,#N/A,FALSE,"021-97";#N/A,#N/A,FALSE,"022-97";#N/A,#N/A,FALSE,"028-97"}</definedName>
    <definedName name="caixas" localSheetId="33" hidden="1">{#N/A,#N/A,FALSE,"GERAL";#N/A,#N/A,FALSE,"012-96";#N/A,#N/A,FALSE,"018-96";#N/A,#N/A,FALSE,"027-96";#N/A,#N/A,FALSE,"059-96";#N/A,#N/A,FALSE,"076-96";#N/A,#N/A,FALSE,"019-97";#N/A,#N/A,FALSE,"021-97";#N/A,#N/A,FALSE,"022-97";#N/A,#N/A,FALSE,"028-97"}</definedName>
    <definedName name="caixas" localSheetId="34" hidden="1">{#N/A,#N/A,FALSE,"GERAL";#N/A,#N/A,FALSE,"012-96";#N/A,#N/A,FALSE,"018-96";#N/A,#N/A,FALSE,"027-96";#N/A,#N/A,FALSE,"059-96";#N/A,#N/A,FALSE,"076-96";#N/A,#N/A,FALSE,"019-97";#N/A,#N/A,FALSE,"021-97";#N/A,#N/A,FALSE,"022-97";#N/A,#N/A,FALSE,"028-97"}</definedName>
    <definedName name="caixas" localSheetId="31" hidden="1">{#N/A,#N/A,FALSE,"GERAL";#N/A,#N/A,FALSE,"012-96";#N/A,#N/A,FALSE,"018-96";#N/A,#N/A,FALSE,"027-96";#N/A,#N/A,FALSE,"059-96";#N/A,#N/A,FALSE,"076-96";#N/A,#N/A,FALSE,"019-97";#N/A,#N/A,FALSE,"021-97";#N/A,#N/A,FALSE,"022-97";#N/A,#N/A,FALSE,"028-97"}</definedName>
    <definedName name="caixas" hidden="1">{#N/A,#N/A,FALSE,"GERAL";#N/A,#N/A,FALSE,"012-96";#N/A,#N/A,FALSE,"018-96";#N/A,#N/A,FALSE,"027-96";#N/A,#N/A,FALSE,"059-96";#N/A,#N/A,FALSE,"076-96";#N/A,#N/A,FALSE,"019-97";#N/A,#N/A,FALSE,"021-97";#N/A,#N/A,FALSE,"022-97";#N/A,#N/A,FALSE,"028-97"}</definedName>
    <definedName name="CAJA" localSheetId="35" hidden="1">{#N/A,#N/A,TRUE,"Costos_Subg_Hid"}</definedName>
    <definedName name="CAJA" localSheetId="37" hidden="1">{#N/A,#N/A,TRUE,"Costos_Subg_Hid"}</definedName>
    <definedName name="CAJA" localSheetId="36" hidden="1">{#N/A,#N/A,TRUE,"Costos_Subg_Hid"}</definedName>
    <definedName name="CAJA" localSheetId="33" hidden="1">{#N/A,#N/A,TRUE,"Costos_Subg_Hid"}</definedName>
    <definedName name="CAJA" localSheetId="34" hidden="1">{#N/A,#N/A,TRUE,"Costos_Subg_Hid"}</definedName>
    <definedName name="CAJA" localSheetId="31" hidden="1">{#N/A,#N/A,TRUE,"Costos_Subg_Hid"}</definedName>
    <definedName name="CAJA" hidden="1">{#N/A,#N/A,TRUE,"Costos_Subg_Hid"}</definedName>
    <definedName name="CAJA_CENT_RELL">#REF!</definedName>
    <definedName name="CAJA1" localSheetId="35" hidden="1">{#N/A,#N/A,FALSE,"Costos_Elem_Hid";#N/A,#N/A,FALSE,"Costos_Elem_Hid";#N/A,#N/A,FALSE,"Costos_Elem_Hid"}</definedName>
    <definedName name="CAJA1" localSheetId="37" hidden="1">{#N/A,#N/A,FALSE,"Costos_Elem_Hid";#N/A,#N/A,FALSE,"Costos_Elem_Hid";#N/A,#N/A,FALSE,"Costos_Elem_Hid"}</definedName>
    <definedName name="CAJA1" localSheetId="36" hidden="1">{#N/A,#N/A,FALSE,"Costos_Elem_Hid";#N/A,#N/A,FALSE,"Costos_Elem_Hid";#N/A,#N/A,FALSE,"Costos_Elem_Hid"}</definedName>
    <definedName name="CAJA1" localSheetId="33" hidden="1">{#N/A,#N/A,FALSE,"Costos_Elem_Hid";#N/A,#N/A,FALSE,"Costos_Elem_Hid";#N/A,#N/A,FALSE,"Costos_Elem_Hid"}</definedName>
    <definedName name="CAJA1" localSheetId="34" hidden="1">{#N/A,#N/A,FALSE,"Costos_Elem_Hid";#N/A,#N/A,FALSE,"Costos_Elem_Hid";#N/A,#N/A,FALSE,"Costos_Elem_Hid"}</definedName>
    <definedName name="CAJA1" localSheetId="31" hidden="1">{#N/A,#N/A,FALSE,"Costos_Elem_Hid";#N/A,#N/A,FALSE,"Costos_Elem_Hid";#N/A,#N/A,FALSE,"Costos_Elem_Hid"}</definedName>
    <definedName name="CAJA1" hidden="1">{#N/A,#N/A,FALSE,"Costos_Elem_Hid";#N/A,#N/A,FALSE,"Costos_Elem_Hid";#N/A,#N/A,FALSE,"Costos_Elem_Hid"}</definedName>
    <definedName name="CAJA509A">#REF!</definedName>
    <definedName name="CAJA510">#REF!</definedName>
    <definedName name="Cal" localSheetId="31">#REF!</definedName>
    <definedName name="Cal">!#REF!</definedName>
    <definedName name="Calc" localSheetId="31">#REF!</definedName>
    <definedName name="Calc">!#REF!</definedName>
    <definedName name="Calc_Error">#REF!</definedName>
    <definedName name="Calc_OK">#REF!</definedName>
    <definedName name="CalcSht_Header" localSheetId="31">#REF!</definedName>
    <definedName name="CalcSht_Header">!#REF!</definedName>
    <definedName name="CalcSht_Hearder" localSheetId="31">#REF!</definedName>
    <definedName name="CalcSht_Hearder">!#REF!</definedName>
    <definedName name="Calculo" localSheetId="35" hidden="1">#REF!</definedName>
    <definedName name="Calculo" localSheetId="33" hidden="1">#REF!</definedName>
    <definedName name="Calculo" localSheetId="34" hidden="1">#REF!</definedName>
    <definedName name="Calculo" hidden="1">#REF!</definedName>
    <definedName name="CALCULOS" localSheetId="35" hidden="1">{#N/A,#N/A,FALSE,"Aging Summary";#N/A,#N/A,FALSE,"Ratio Analysis";#N/A,#N/A,FALSE,"Test 120 Day Accts";#N/A,#N/A,FALSE,"Tickmarks"}</definedName>
    <definedName name="CALCULOS" localSheetId="37" hidden="1">{#N/A,#N/A,FALSE,"Aging Summary";#N/A,#N/A,FALSE,"Ratio Analysis";#N/A,#N/A,FALSE,"Test 120 Day Accts";#N/A,#N/A,FALSE,"Tickmarks"}</definedName>
    <definedName name="CALCULOS" localSheetId="36" hidden="1">{#N/A,#N/A,FALSE,"Aging Summary";#N/A,#N/A,FALSE,"Ratio Analysis";#N/A,#N/A,FALSE,"Test 120 Day Accts";#N/A,#N/A,FALSE,"Tickmarks"}</definedName>
    <definedName name="CALCULOS" localSheetId="33" hidden="1">{#N/A,#N/A,FALSE,"Aging Summary";#N/A,#N/A,FALSE,"Ratio Analysis";#N/A,#N/A,FALSE,"Test 120 Day Accts";#N/A,#N/A,FALSE,"Tickmarks"}</definedName>
    <definedName name="CALCULOS" localSheetId="34" hidden="1">{#N/A,#N/A,FALSE,"Aging Summary";#N/A,#N/A,FALSE,"Ratio Analysis";#N/A,#N/A,FALSE,"Test 120 Day Accts";#N/A,#N/A,FALSE,"Tickmarks"}</definedName>
    <definedName name="CALCULOS" localSheetId="31" hidden="1">{#N/A,#N/A,FALSE,"Aging Summary";#N/A,#N/A,FALSE,"Ratio Analysis";#N/A,#N/A,FALSE,"Test 120 Day Accts";#N/A,#N/A,FALSE,"Tickmarks"}</definedName>
    <definedName name="CALCULOS" hidden="1">{#N/A,#N/A,FALSE,"Aging Summary";#N/A,#N/A,FALSE,"Ratio Analysis";#N/A,#N/A,FALSE,"Test 120 Day Accts";#N/A,#N/A,FALSE,"Tickmarks"}</definedName>
    <definedName name="Cálculos" localSheetId="31">#REF!</definedName>
    <definedName name="Cálculos">!#REF!</definedName>
    <definedName name="CALEFACTORES" localSheetId="35" hidden="1">{#N/A,#N/A,FALSE,"PXP-TOTAL Modif";"vis2",#N/A,FALSE,"PXP-AÑO";"Vis1",#N/A,FALSE,"PXP-AÑO"}</definedName>
    <definedName name="CALEFACTORES" localSheetId="37" hidden="1">{#N/A,#N/A,FALSE,"PXP-TOTAL Modif";"vis2",#N/A,FALSE,"PXP-AÑO";"Vis1",#N/A,FALSE,"PXP-AÑO"}</definedName>
    <definedName name="CALEFACTORES" localSheetId="36" hidden="1">{#N/A,#N/A,FALSE,"PXP-TOTAL Modif";"vis2",#N/A,FALSE,"PXP-AÑO";"Vis1",#N/A,FALSE,"PXP-AÑO"}</definedName>
    <definedName name="CALEFACTORES" localSheetId="33" hidden="1">{#N/A,#N/A,FALSE,"PXP-TOTAL Modif";"vis2",#N/A,FALSE,"PXP-AÑO";"Vis1",#N/A,FALSE,"PXP-AÑO"}</definedName>
    <definedName name="CALEFACTORES" localSheetId="34" hidden="1">{#N/A,#N/A,FALSE,"PXP-TOTAL Modif";"vis2",#N/A,FALSE,"PXP-AÑO";"Vis1",#N/A,FALSE,"PXP-AÑO"}</definedName>
    <definedName name="CALEFACTORES" localSheetId="31" hidden="1">{#N/A,#N/A,FALSE,"PXP-TOTAL Modif";"vis2",#N/A,FALSE,"PXP-AÑO";"Vis1",#N/A,FALSE,"PXP-AÑO"}</definedName>
    <definedName name="CALEFACTORES" hidden="1">{#N/A,#N/A,FALSE,"PXP-TOTAL Modif";"vis2",#N/A,FALSE,"PXP-AÑO";"Vis1",#N/A,FALSE,"PXP-AÑO"}</definedName>
    <definedName name="Calendarios">#REF!</definedName>
    <definedName name="CalibrationStats">#REF!</definedName>
    <definedName name="Calidad">#REF!</definedName>
    <definedName name="CALIF">#REF!</definedName>
    <definedName name="CALIFICACIÓN">#REF!</definedName>
    <definedName name="CallingWbName" hidden="1">"RunningXCAReporting v1.81.xls"</definedName>
    <definedName name="CALPH" localSheetId="31">#REF!</definedName>
    <definedName name="CALPH">!#REF!</definedName>
    <definedName name="cam" localSheetId="31">#REF!</definedName>
    <definedName name="cam">!#REF!</definedName>
    <definedName name="Cam_Max_Corte">#REF!</definedName>
    <definedName name="Cam_Max_Teorico">#REF!</definedName>
    <definedName name="CAMBIAR">#REF!</definedName>
    <definedName name="Cambio">#REF!</definedName>
    <definedName name="camdisc">0.9</definedName>
    <definedName name="camilo" localSheetId="35" hidden="1">{#N/A,#N/A,FALSE,"TEC-01";#N/A,#N/A,FALSE,"TEC - 02";#N/A,#N/A,FALSE,"TEC - 03";#N/A,#N/A,FALSE,"TEC - 04";#N/A,#N/A,FALSE,"TEC-07";#N/A,#N/A,FALSE,"TEC-08";#N/A,#N/A,FALSE,"TEC - 09A";#N/A,#N/A,FALSE,"TEC - 09B";#N/A,#N/A,FALSE,"TEC - 09C";#N/A,#N/A,FALSE,"TEC - 10";#N/A,#N/A,FALSE,"TEC-11"}</definedName>
    <definedName name="camilo" localSheetId="37" hidden="1">{#N/A,#N/A,FALSE,"TEC-01";#N/A,#N/A,FALSE,"TEC - 02";#N/A,#N/A,FALSE,"TEC - 03";#N/A,#N/A,FALSE,"TEC - 04";#N/A,#N/A,FALSE,"TEC-07";#N/A,#N/A,FALSE,"TEC-08";#N/A,#N/A,FALSE,"TEC - 09A";#N/A,#N/A,FALSE,"TEC - 09B";#N/A,#N/A,FALSE,"TEC - 09C";#N/A,#N/A,FALSE,"TEC - 10";#N/A,#N/A,FALSE,"TEC-11"}</definedName>
    <definedName name="camilo" localSheetId="36" hidden="1">{#N/A,#N/A,FALSE,"TEC-01";#N/A,#N/A,FALSE,"TEC - 02";#N/A,#N/A,FALSE,"TEC - 03";#N/A,#N/A,FALSE,"TEC - 04";#N/A,#N/A,FALSE,"TEC-07";#N/A,#N/A,FALSE,"TEC-08";#N/A,#N/A,FALSE,"TEC - 09A";#N/A,#N/A,FALSE,"TEC - 09B";#N/A,#N/A,FALSE,"TEC - 09C";#N/A,#N/A,FALSE,"TEC - 10";#N/A,#N/A,FALSE,"TEC-11"}</definedName>
    <definedName name="camilo" localSheetId="33" hidden="1">{#N/A,#N/A,FALSE,"TEC-01";#N/A,#N/A,FALSE,"TEC - 02";#N/A,#N/A,FALSE,"TEC - 03";#N/A,#N/A,FALSE,"TEC - 04";#N/A,#N/A,FALSE,"TEC-07";#N/A,#N/A,FALSE,"TEC-08";#N/A,#N/A,FALSE,"TEC - 09A";#N/A,#N/A,FALSE,"TEC - 09B";#N/A,#N/A,FALSE,"TEC - 09C";#N/A,#N/A,FALSE,"TEC - 10";#N/A,#N/A,FALSE,"TEC-11"}</definedName>
    <definedName name="camilo" localSheetId="34" hidden="1">{#N/A,#N/A,FALSE,"TEC-01";#N/A,#N/A,FALSE,"TEC - 02";#N/A,#N/A,FALSE,"TEC - 03";#N/A,#N/A,FALSE,"TEC - 04";#N/A,#N/A,FALSE,"TEC-07";#N/A,#N/A,FALSE,"TEC-08";#N/A,#N/A,FALSE,"TEC - 09A";#N/A,#N/A,FALSE,"TEC - 09B";#N/A,#N/A,FALSE,"TEC - 09C";#N/A,#N/A,FALSE,"TEC - 10";#N/A,#N/A,FALSE,"TEC-11"}</definedName>
    <definedName name="camilo" localSheetId="31" hidden="1">{#N/A,#N/A,FALSE,"TEC-01";#N/A,#N/A,FALSE,"TEC - 02";#N/A,#N/A,FALSE,"TEC - 03";#N/A,#N/A,FALSE,"TEC - 04";#N/A,#N/A,FALSE,"TEC-07";#N/A,#N/A,FALSE,"TEC-08";#N/A,#N/A,FALSE,"TEC - 09A";#N/A,#N/A,FALSE,"TEC - 09B";#N/A,#N/A,FALSE,"TEC - 09C";#N/A,#N/A,FALSE,"TEC - 10";#N/A,#N/A,FALSE,"TEC-11"}</definedName>
    <definedName name="camilo" hidden="1">{#N/A,#N/A,FALSE,"TEC-01";#N/A,#N/A,FALSE,"TEC - 02";#N/A,#N/A,FALSE,"TEC - 03";#N/A,#N/A,FALSE,"TEC - 04";#N/A,#N/A,FALSE,"TEC-07";#N/A,#N/A,FALSE,"TEC-08";#N/A,#N/A,FALSE,"TEC - 09A";#N/A,#N/A,FALSE,"TEC - 09B";#N/A,#N/A,FALSE,"TEC - 09C";#N/A,#N/A,FALSE,"TEC - 10";#N/A,#N/A,FALSE,"TEC-11"}</definedName>
    <definedName name="Camióm" localSheetId="35" hidden="1">{"FlujoGastos",#N/A,FALSE,"Base";"FlujoGastos",#N/A,FALSE,"Buzón Tren";"FlujoGastos",#N/A,FALSE,"Buzón Camión";"FlujoGastos",#N/A,FALSE,"LHD Camión";"FlujoGastos",#N/A,FALSE,"Cámara Camión"}</definedName>
    <definedName name="Camióm" localSheetId="37" hidden="1">{"FlujoGastos",#N/A,FALSE,"Base";"FlujoGastos",#N/A,FALSE,"Buzón Tren";"FlujoGastos",#N/A,FALSE,"Buzón Camión";"FlujoGastos",#N/A,FALSE,"LHD Camión";"FlujoGastos",#N/A,FALSE,"Cámara Camión"}</definedName>
    <definedName name="Camióm" localSheetId="36" hidden="1">{"FlujoGastos",#N/A,FALSE,"Base";"FlujoGastos",#N/A,FALSE,"Buzón Tren";"FlujoGastos",#N/A,FALSE,"Buzón Camión";"FlujoGastos",#N/A,FALSE,"LHD Camión";"FlujoGastos",#N/A,FALSE,"Cámara Camión"}</definedName>
    <definedName name="Camióm" localSheetId="33" hidden="1">{"FlujoGastos",#N/A,FALSE,"Base";"FlujoGastos",#N/A,FALSE,"Buzón Tren";"FlujoGastos",#N/A,FALSE,"Buzón Camión";"FlujoGastos",#N/A,FALSE,"LHD Camión";"FlujoGastos",#N/A,FALSE,"Cámara Camión"}</definedName>
    <definedName name="Camióm" localSheetId="34" hidden="1">{"FlujoGastos",#N/A,FALSE,"Base";"FlujoGastos",#N/A,FALSE,"Buzón Tren";"FlujoGastos",#N/A,FALSE,"Buzón Camión";"FlujoGastos",#N/A,FALSE,"LHD Camión";"FlujoGastos",#N/A,FALSE,"Cámara Camión"}</definedName>
    <definedName name="Camióm" localSheetId="31"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ion">#REF!</definedName>
    <definedName name="camion2">#REF!</definedName>
    <definedName name="Camioneta">#REF!</definedName>
    <definedName name="CAMP">#REF!</definedName>
    <definedName name="CAMP_SERV" localSheetId="31">#REF!</definedName>
    <definedName name="CAMP_SERV">!#REF!</definedName>
    <definedName name="CAN" localSheetId="31">#REF!</definedName>
    <definedName name="CAN">!#REF!</definedName>
    <definedName name="CANADA">#REF!</definedName>
    <definedName name="CANAL_CASC._C.C">#REF!</definedName>
    <definedName name="CANAL_CASC._F.L">#REF!</definedName>
    <definedName name="Canal_Norte">#REF!</definedName>
    <definedName name="Canal_Sur">#REF!</definedName>
    <definedName name="CANAL01" localSheetId="31">#REF!</definedName>
    <definedName name="CANAL01">!#REF!</definedName>
    <definedName name="CANAL02" localSheetId="31">#REF!</definedName>
    <definedName name="CANAL02">!#REF!</definedName>
    <definedName name="CANAL03" localSheetId="31">#REF!</definedName>
    <definedName name="CANAL03">!#REF!</definedName>
    <definedName name="CANALATIESADO" localSheetId="31">#REF!</definedName>
    <definedName name="CANALATIESADO">!#REF!</definedName>
    <definedName name="Canales1" localSheetId="31">#REF!</definedName>
    <definedName name="Canales1">!#REF!</definedName>
    <definedName name="CANALETA" localSheetId="31">#REF!</definedName>
    <definedName name="CANALETA">!#REF!</definedName>
    <definedName name="CANALETACONTRA" localSheetId="31">#REF!</definedName>
    <definedName name="CANALETACONTRA">!#REF!</definedName>
    <definedName name="CANT" localSheetId="31">#REF!</definedName>
    <definedName name="CANT">!#REF!</definedName>
    <definedName name="CANT_TOTAL">#REF!</definedName>
    <definedName name="CANT_TRAFO">#REF!</definedName>
    <definedName name="CANT_UNIT">#REF!</definedName>
    <definedName name="cantavance">#REF!</definedName>
    <definedName name="cantcontrato">#REF!</definedName>
    <definedName name="cantera">#REF!</definedName>
    <definedName name="Canteras">#REF!</definedName>
    <definedName name="cantforescat">#REF!</definedName>
    <definedName name="CANTIDAD">#REF!</definedName>
    <definedName name="Cantidad_E" localSheetId="31">#REF!</definedName>
    <definedName name="Cantidad_E">!#REF!</definedName>
    <definedName name="CANTIDADES">#REF!</definedName>
    <definedName name="CANTIDADES02">#REF!</definedName>
    <definedName name="Cañ"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1">#REF!</definedName>
    <definedName name="CAÑ1.5">#REF!</definedName>
    <definedName name="CAÑ10">#REF!</definedName>
    <definedName name="CAÑ12">#REF!</definedName>
    <definedName name="CAÑ14">#REF!</definedName>
    <definedName name="CAÑ16">#REF!</definedName>
    <definedName name="CAÑ18">#REF!</definedName>
    <definedName name="CAÑ2">#REF!</definedName>
    <definedName name="CAÑ20">#REF!</definedName>
    <definedName name="CAÑ24">#REF!</definedName>
    <definedName name="CAÑ28">#REF!</definedName>
    <definedName name="CAÑ3">#REF!</definedName>
    <definedName name="CAÑ30">#REF!</definedName>
    <definedName name="CAÑ36">#REF!</definedName>
    <definedName name="CAÑ4">#REF!</definedName>
    <definedName name="CAÑ6">#REF!</definedName>
    <definedName name="CAÑ8">#REF!</definedName>
    <definedName name="CAÑERIAS" localSheetId="31">#REF!</definedName>
    <definedName name="CAÑERIAS">!#REF!</definedName>
    <definedName name="CAÑmenor1">#REF!</definedName>
    <definedName name="cao_m" localSheetId="31">#REF!</definedName>
    <definedName name="cao_m">!#REF!</definedName>
    <definedName name="CAP">#REF!</definedName>
    <definedName name="CAP_ALLOY20">#REF!</definedName>
    <definedName name="CAP_CHROME">#REF!</definedName>
    <definedName name="CAP_CS">#REF!</definedName>
    <definedName name="CAP_CSCL">#REF!</definedName>
    <definedName name="CAP_SS">#REF!</definedName>
    <definedName name="CAP_THRD">#REF!</definedName>
    <definedName name="CAP1B" localSheetId="35"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37"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3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3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3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35"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37"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3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3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3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A" localSheetId="35" hidden="1">{#N/A,#N/A,FALSE,"GERAL";#N/A,#N/A,FALSE,"012-96";#N/A,#N/A,FALSE,"018-96";#N/A,#N/A,FALSE,"027-96";#N/A,#N/A,FALSE,"059-96";#N/A,#N/A,FALSE,"076-96";#N/A,#N/A,FALSE,"019-97";#N/A,#N/A,FALSE,"021-97";#N/A,#N/A,FALSE,"022-97";#N/A,#N/A,FALSE,"028-97"}</definedName>
    <definedName name="CAPA" localSheetId="37" hidden="1">{#N/A,#N/A,FALSE,"GERAL";#N/A,#N/A,FALSE,"012-96";#N/A,#N/A,FALSE,"018-96";#N/A,#N/A,FALSE,"027-96";#N/A,#N/A,FALSE,"059-96";#N/A,#N/A,FALSE,"076-96";#N/A,#N/A,FALSE,"019-97";#N/A,#N/A,FALSE,"021-97";#N/A,#N/A,FALSE,"022-97";#N/A,#N/A,FALSE,"028-97"}</definedName>
    <definedName name="CAPA" localSheetId="36" hidden="1">{#N/A,#N/A,FALSE,"GERAL";#N/A,#N/A,FALSE,"012-96";#N/A,#N/A,FALSE,"018-96";#N/A,#N/A,FALSE,"027-96";#N/A,#N/A,FALSE,"059-96";#N/A,#N/A,FALSE,"076-96";#N/A,#N/A,FALSE,"019-97";#N/A,#N/A,FALSE,"021-97";#N/A,#N/A,FALSE,"022-97";#N/A,#N/A,FALSE,"028-97"}</definedName>
    <definedName name="CAPA" localSheetId="33" hidden="1">{#N/A,#N/A,FALSE,"GERAL";#N/A,#N/A,FALSE,"012-96";#N/A,#N/A,FALSE,"018-96";#N/A,#N/A,FALSE,"027-96";#N/A,#N/A,FALSE,"059-96";#N/A,#N/A,FALSE,"076-96";#N/A,#N/A,FALSE,"019-97";#N/A,#N/A,FALSE,"021-97";#N/A,#N/A,FALSE,"022-97";#N/A,#N/A,FALSE,"028-97"}</definedName>
    <definedName name="CAPA" localSheetId="34" hidden="1">{#N/A,#N/A,FALSE,"GERAL";#N/A,#N/A,FALSE,"012-96";#N/A,#N/A,FALSE,"018-96";#N/A,#N/A,FALSE,"027-96";#N/A,#N/A,FALSE,"059-96";#N/A,#N/A,FALSE,"076-96";#N/A,#N/A,FALSE,"019-97";#N/A,#N/A,FALSE,"021-97";#N/A,#N/A,FALSE,"022-97";#N/A,#N/A,FALSE,"028-97"}</definedName>
    <definedName name="CAPA" localSheetId="31" hidden="1">{#N/A,#N/A,FALSE,"GERAL";#N/A,#N/A,FALSE,"012-96";#N/A,#N/A,FALSE,"018-96";#N/A,#N/A,FALSE,"027-96";#N/A,#N/A,FALSE,"059-96";#N/A,#N/A,FALSE,"076-96";#N/A,#N/A,FALSE,"019-97";#N/A,#N/A,FALSE,"021-97";#N/A,#N/A,FALSE,"022-97";#N/A,#N/A,FALSE,"028-97"}</definedName>
    <definedName name="CAPA" hidden="1">{#N/A,#N/A,FALSE,"GERAL";#N/A,#N/A,FALSE,"012-96";#N/A,#N/A,FALSE,"018-96";#N/A,#N/A,FALSE,"027-96";#N/A,#N/A,FALSE,"059-96";#N/A,#N/A,FALSE,"076-96";#N/A,#N/A,FALSE,"019-97";#N/A,#N/A,FALSE,"021-97";#N/A,#N/A,FALSE,"022-97";#N/A,#N/A,FALSE,"028-97"}</definedName>
    <definedName name="CAPACITACION" localSheetId="35" hidden="1">{"MO(BASE)",#N/A,FALSE,"MO(BASE)";"MO(BASE)1",#N/A,FALSE,"MO(BASE)";"MO(BASE)2",#N/A,FALSE,"MO(BASE)"}</definedName>
    <definedName name="CAPACITACION" localSheetId="37" hidden="1">{"MO(BASE)",#N/A,FALSE,"MO(BASE)";"MO(BASE)1",#N/A,FALSE,"MO(BASE)";"MO(BASE)2",#N/A,FALSE,"MO(BASE)"}</definedName>
    <definedName name="CAPACITACION" localSheetId="36" hidden="1">{"MO(BASE)",#N/A,FALSE,"MO(BASE)";"MO(BASE)1",#N/A,FALSE,"MO(BASE)";"MO(BASE)2",#N/A,FALSE,"MO(BASE)"}</definedName>
    <definedName name="CAPACITACION" localSheetId="33" hidden="1">{"MO(BASE)",#N/A,FALSE,"MO(BASE)";"MO(BASE)1",#N/A,FALSE,"MO(BASE)";"MO(BASE)2",#N/A,FALSE,"MO(BASE)"}</definedName>
    <definedName name="CAPACITACION" localSheetId="34" hidden="1">{"MO(BASE)",#N/A,FALSE,"MO(BASE)";"MO(BASE)1",#N/A,FALSE,"MO(BASE)";"MO(BASE)2",#N/A,FALSE,"MO(BASE)"}</definedName>
    <definedName name="CAPACITACION" localSheetId="31" hidden="1">{"MO(BASE)",#N/A,FALSE,"MO(BASE)";"MO(BASE)1",#N/A,FALSE,"MO(BASE)";"MO(BASE)2",#N/A,FALSE,"MO(BASE)"}</definedName>
    <definedName name="CAPACITACION" hidden="1">{"MO(BASE)",#N/A,FALSE,"MO(BASE)";"MO(BASE)1",#N/A,FALSE,"MO(BASE)";"MO(BASE)2",#N/A,FALSE,"MO(BASE)"}</definedName>
    <definedName name="CAPACITACION_1" localSheetId="35" hidden="1">{"MO(BASE)",#N/A,FALSE,"MO(BASE)";"MO(BASE)1",#N/A,FALSE,"MO(BASE)";"MO(BASE)2",#N/A,FALSE,"MO(BASE)"}</definedName>
    <definedName name="CAPACITACION_1" localSheetId="37" hidden="1">{"MO(BASE)",#N/A,FALSE,"MO(BASE)";"MO(BASE)1",#N/A,FALSE,"MO(BASE)";"MO(BASE)2",#N/A,FALSE,"MO(BASE)"}</definedName>
    <definedName name="CAPACITACION_1" localSheetId="36" hidden="1">{"MO(BASE)",#N/A,FALSE,"MO(BASE)";"MO(BASE)1",#N/A,FALSE,"MO(BASE)";"MO(BASE)2",#N/A,FALSE,"MO(BASE)"}</definedName>
    <definedName name="CAPACITACION_1" localSheetId="33" hidden="1">{"MO(BASE)",#N/A,FALSE,"MO(BASE)";"MO(BASE)1",#N/A,FALSE,"MO(BASE)";"MO(BASE)2",#N/A,FALSE,"MO(BASE)"}</definedName>
    <definedName name="CAPACITACION_1" localSheetId="34" hidden="1">{"MO(BASE)",#N/A,FALSE,"MO(BASE)";"MO(BASE)1",#N/A,FALSE,"MO(BASE)";"MO(BASE)2",#N/A,FALSE,"MO(BASE)"}</definedName>
    <definedName name="CAPACITACION_1" localSheetId="31" hidden="1">{"MO(BASE)",#N/A,FALSE,"MO(BASE)";"MO(BASE)1",#N/A,FALSE,"MO(BASE)";"MO(BASE)2",#N/A,FALSE,"MO(BASE)"}</definedName>
    <definedName name="CAPACITACION_1" hidden="1">{"MO(BASE)",#N/A,FALSE,"MO(BASE)";"MO(BASE)1",#N/A,FALSE,"MO(BASE)";"MO(BASE)2",#N/A,FALSE,"MO(BASE)"}</definedName>
    <definedName name="CAPACITACION_2" localSheetId="35" hidden="1">{"MO(BASE)",#N/A,FALSE,"MO(BASE)";"MO(BASE)1",#N/A,FALSE,"MO(BASE)";"MO(BASE)2",#N/A,FALSE,"MO(BASE)"}</definedName>
    <definedName name="CAPACITACION_2" localSheetId="37" hidden="1">{"MO(BASE)",#N/A,FALSE,"MO(BASE)";"MO(BASE)1",#N/A,FALSE,"MO(BASE)";"MO(BASE)2",#N/A,FALSE,"MO(BASE)"}</definedName>
    <definedName name="CAPACITACION_2" localSheetId="36" hidden="1">{"MO(BASE)",#N/A,FALSE,"MO(BASE)";"MO(BASE)1",#N/A,FALSE,"MO(BASE)";"MO(BASE)2",#N/A,FALSE,"MO(BASE)"}</definedName>
    <definedName name="CAPACITACION_2" localSheetId="33" hidden="1">{"MO(BASE)",#N/A,FALSE,"MO(BASE)";"MO(BASE)1",#N/A,FALSE,"MO(BASE)";"MO(BASE)2",#N/A,FALSE,"MO(BASE)"}</definedName>
    <definedName name="CAPACITACION_2" localSheetId="34" hidden="1">{"MO(BASE)",#N/A,FALSE,"MO(BASE)";"MO(BASE)1",#N/A,FALSE,"MO(BASE)";"MO(BASE)2",#N/A,FALSE,"MO(BASE)"}</definedName>
    <definedName name="CAPACITACION_2" localSheetId="31" hidden="1">{"MO(BASE)",#N/A,FALSE,"MO(BASE)";"MO(BASE)1",#N/A,FALSE,"MO(BASE)";"MO(BASE)2",#N/A,FALSE,"MO(BASE)"}</definedName>
    <definedName name="CAPACITACION_2" hidden="1">{"MO(BASE)",#N/A,FALSE,"MO(BASE)";"MO(BASE)1",#N/A,FALSE,"MO(BASE)";"MO(BASE)2",#N/A,FALSE,"MO(BASE)"}</definedName>
    <definedName name="CAPACITACION_3" localSheetId="35" hidden="1">{"MO(BASE)",#N/A,FALSE,"MO(BASE)";"MO(BASE)1",#N/A,FALSE,"MO(BASE)";"MO(BASE)2",#N/A,FALSE,"MO(BASE)"}</definedName>
    <definedName name="CAPACITACION_3" localSheetId="37" hidden="1">{"MO(BASE)",#N/A,FALSE,"MO(BASE)";"MO(BASE)1",#N/A,FALSE,"MO(BASE)";"MO(BASE)2",#N/A,FALSE,"MO(BASE)"}</definedName>
    <definedName name="CAPACITACION_3" localSheetId="36" hidden="1">{"MO(BASE)",#N/A,FALSE,"MO(BASE)";"MO(BASE)1",#N/A,FALSE,"MO(BASE)";"MO(BASE)2",#N/A,FALSE,"MO(BASE)"}</definedName>
    <definedName name="CAPACITACION_3" localSheetId="33" hidden="1">{"MO(BASE)",#N/A,FALSE,"MO(BASE)";"MO(BASE)1",#N/A,FALSE,"MO(BASE)";"MO(BASE)2",#N/A,FALSE,"MO(BASE)"}</definedName>
    <definedName name="CAPACITACION_3" localSheetId="34" hidden="1">{"MO(BASE)",#N/A,FALSE,"MO(BASE)";"MO(BASE)1",#N/A,FALSE,"MO(BASE)";"MO(BASE)2",#N/A,FALSE,"MO(BASE)"}</definedName>
    <definedName name="CAPACITACION_3" localSheetId="31" hidden="1">{"MO(BASE)",#N/A,FALSE,"MO(BASE)";"MO(BASE)1",#N/A,FALSE,"MO(BASE)";"MO(BASE)2",#N/A,FALSE,"MO(BASE)"}</definedName>
    <definedName name="CAPACITACION_3" hidden="1">{"MO(BASE)",#N/A,FALSE,"MO(BASE)";"MO(BASE)1",#N/A,FALSE,"MO(BASE)";"MO(BASE)2",#N/A,FALSE,"MO(BASE)"}</definedName>
    <definedName name="CAPACITACION_4" localSheetId="35" hidden="1">{"MO(BASE)",#N/A,FALSE,"MO(BASE)";"MO(BASE)1",#N/A,FALSE,"MO(BASE)";"MO(BASE)2",#N/A,FALSE,"MO(BASE)"}</definedName>
    <definedName name="CAPACITACION_4" localSheetId="37" hidden="1">{"MO(BASE)",#N/A,FALSE,"MO(BASE)";"MO(BASE)1",#N/A,FALSE,"MO(BASE)";"MO(BASE)2",#N/A,FALSE,"MO(BASE)"}</definedName>
    <definedName name="CAPACITACION_4" localSheetId="36" hidden="1">{"MO(BASE)",#N/A,FALSE,"MO(BASE)";"MO(BASE)1",#N/A,FALSE,"MO(BASE)";"MO(BASE)2",#N/A,FALSE,"MO(BASE)"}</definedName>
    <definedName name="CAPACITACION_4" localSheetId="33" hidden="1">{"MO(BASE)",#N/A,FALSE,"MO(BASE)";"MO(BASE)1",#N/A,FALSE,"MO(BASE)";"MO(BASE)2",#N/A,FALSE,"MO(BASE)"}</definedName>
    <definedName name="CAPACITACION_4" localSheetId="34" hidden="1">{"MO(BASE)",#N/A,FALSE,"MO(BASE)";"MO(BASE)1",#N/A,FALSE,"MO(BASE)";"MO(BASE)2",#N/A,FALSE,"MO(BASE)"}</definedName>
    <definedName name="CAPACITACION_4" localSheetId="31" hidden="1">{"MO(BASE)",#N/A,FALSE,"MO(BASE)";"MO(BASE)1",#N/A,FALSE,"MO(BASE)";"MO(BASE)2",#N/A,FALSE,"MO(BASE)"}</definedName>
    <definedName name="CAPACITACION_4" hidden="1">{"MO(BASE)",#N/A,FALSE,"MO(BASE)";"MO(BASE)1",#N/A,FALSE,"MO(BASE)";"MO(BASE)2",#N/A,FALSE,"MO(BASE)"}</definedName>
    <definedName name="CAPACITACION_5" localSheetId="35" hidden="1">{"MO(BASE)",#N/A,FALSE,"MO(BASE)";"MO(BASE)1",#N/A,FALSE,"MO(BASE)";"MO(BASE)2",#N/A,FALSE,"MO(BASE)"}</definedName>
    <definedName name="CAPACITACION_5" localSheetId="37" hidden="1">{"MO(BASE)",#N/A,FALSE,"MO(BASE)";"MO(BASE)1",#N/A,FALSE,"MO(BASE)";"MO(BASE)2",#N/A,FALSE,"MO(BASE)"}</definedName>
    <definedName name="CAPACITACION_5" localSheetId="36" hidden="1">{"MO(BASE)",#N/A,FALSE,"MO(BASE)";"MO(BASE)1",#N/A,FALSE,"MO(BASE)";"MO(BASE)2",#N/A,FALSE,"MO(BASE)"}</definedName>
    <definedName name="CAPACITACION_5" localSheetId="33" hidden="1">{"MO(BASE)",#N/A,FALSE,"MO(BASE)";"MO(BASE)1",#N/A,FALSE,"MO(BASE)";"MO(BASE)2",#N/A,FALSE,"MO(BASE)"}</definedName>
    <definedName name="CAPACITACION_5" localSheetId="34" hidden="1">{"MO(BASE)",#N/A,FALSE,"MO(BASE)";"MO(BASE)1",#N/A,FALSE,"MO(BASE)";"MO(BASE)2",#N/A,FALSE,"MO(BASE)"}</definedName>
    <definedName name="CAPACITACION_5" localSheetId="31" hidden="1">{"MO(BASE)",#N/A,FALSE,"MO(BASE)";"MO(BASE)1",#N/A,FALSE,"MO(BASE)";"MO(BASE)2",#N/A,FALSE,"MO(BASE)"}</definedName>
    <definedName name="CAPACITACION_5" hidden="1">{"MO(BASE)",#N/A,FALSE,"MO(BASE)";"MO(BASE)1",#N/A,FALSE,"MO(BASE)";"MO(BASE)2",#N/A,FALSE,"MO(BASE)"}</definedName>
    <definedName name="capat">#REF!</definedName>
    <definedName name="CAPATAZ">#REF!</definedName>
    <definedName name="Capataz_Montaje" localSheetId="31">#REF!</definedName>
    <definedName name="Capataz_Montaje">!#REF!</definedName>
    <definedName name="Capataz_Obras_Civiles" localSheetId="31">#REF!</definedName>
    <definedName name="Capataz_Obras_Civiles">!#REF!</definedName>
    <definedName name="CapatazB">#REF!</definedName>
    <definedName name="Capex">#REF!</definedName>
    <definedName name="Capex_contabil_regional_mês">#REF!</definedName>
    <definedName name="Capex_contabil_regional_mês_a_mês">#REF!</definedName>
    <definedName name="capex0504" hidden="1">{#N/A,#N/A,FALSE,"P&amp;LZONE";#N/A,#N/A,FALSE,"P&amp;Lgreece";#N/A,#N/A,FALSE,"P&amp;Legypt";#N/A,#N/A,FALSE,"P&amp;Lbulgaria";#N/A,#N/A,FALSE,"P&amp;Lhungary";#N/A,#N/A,FALSE,"P&amp;Lpoland";#N/A,#N/A,FALSE,"P&amp;Lrussia";#N/A,#N/A,FALSE,"P&amp;Llithuania";#N/A,#N/A,FALSE,"P&amp;Lczech"}</definedName>
    <definedName name="Capex1">#REF!</definedName>
    <definedName name="Capex2">#REF!</definedName>
    <definedName name="CapexA">#REF!</definedName>
    <definedName name="Capexhi">#REF!</definedName>
    <definedName name="CAPEXLo">#REF!</definedName>
    <definedName name="CAPITAL_RESERVA">#REF!</definedName>
    <definedName name="CapitalexclMiningFleetPrintRange">#REF!:#REF!</definedName>
    <definedName name="Capitalpb" localSheetId="35" hidden="1">#REF!</definedName>
    <definedName name="Capitalpb" localSheetId="33" hidden="1">#REF!</definedName>
    <definedName name="Capitalpb" localSheetId="34" hidden="1">#REF!</definedName>
    <definedName name="Capitalpb" localSheetId="31" hidden="1">#REF!</definedName>
    <definedName name="Capitalpb" hidden="1">#REF!</definedName>
    <definedName name="CapitalSens">#REF!</definedName>
    <definedName name="CapitalStructure" localSheetId="35" hidden="1">#REF!</definedName>
    <definedName name="CapitalStructure" localSheetId="36" hidden="1">#REF!</definedName>
    <definedName name="CapitalStructure" localSheetId="33" hidden="1">#REF!</definedName>
    <definedName name="CapitalStructure" localSheetId="34" hidden="1">#REF!</definedName>
    <definedName name="CapitalStructure" localSheetId="31" hidden="1">#REF!</definedName>
    <definedName name="CapitalStructure" hidden="1">#REF!</definedName>
    <definedName name="capoac" localSheetId="35" hidden="1">{"MO(BASE)",#N/A,FALSE,"MO(BASE)";"MO(BASE)1",#N/A,FALSE,"MO(BASE)";"MO(BASE)2",#N/A,FALSE,"MO(BASE)"}</definedName>
    <definedName name="capoac" localSheetId="37" hidden="1">{"MO(BASE)",#N/A,FALSE,"MO(BASE)";"MO(BASE)1",#N/A,FALSE,"MO(BASE)";"MO(BASE)2",#N/A,FALSE,"MO(BASE)"}</definedName>
    <definedName name="capoac" localSheetId="36" hidden="1">{"MO(BASE)",#N/A,FALSE,"MO(BASE)";"MO(BASE)1",#N/A,FALSE,"MO(BASE)";"MO(BASE)2",#N/A,FALSE,"MO(BASE)"}</definedName>
    <definedName name="capoac" localSheetId="33" hidden="1">{"MO(BASE)",#N/A,FALSE,"MO(BASE)";"MO(BASE)1",#N/A,FALSE,"MO(BASE)";"MO(BASE)2",#N/A,FALSE,"MO(BASE)"}</definedName>
    <definedName name="capoac" localSheetId="34" hidden="1">{"MO(BASE)",#N/A,FALSE,"MO(BASE)";"MO(BASE)1",#N/A,FALSE,"MO(BASE)";"MO(BASE)2",#N/A,FALSE,"MO(BASE)"}</definedName>
    <definedName name="capoac" localSheetId="31" hidden="1">{"MO(BASE)",#N/A,FALSE,"MO(BASE)";"MO(BASE)1",#N/A,FALSE,"MO(BASE)";"MO(BASE)2",#N/A,FALSE,"MO(BASE)"}</definedName>
    <definedName name="capoac" hidden="1">{"MO(BASE)",#N/A,FALSE,"MO(BASE)";"MO(BASE)1",#N/A,FALSE,"MO(BASE)";"MO(BASE)2",#N/A,FALSE,"MO(BASE)"}</definedName>
    <definedName name="capoac_1" localSheetId="35" hidden="1">{"MO(BASE)",#N/A,FALSE,"MO(BASE)";"MO(BASE)1",#N/A,FALSE,"MO(BASE)";"MO(BASE)2",#N/A,FALSE,"MO(BASE)"}</definedName>
    <definedName name="capoac_1" localSheetId="37" hidden="1">{"MO(BASE)",#N/A,FALSE,"MO(BASE)";"MO(BASE)1",#N/A,FALSE,"MO(BASE)";"MO(BASE)2",#N/A,FALSE,"MO(BASE)"}</definedName>
    <definedName name="capoac_1" localSheetId="36" hidden="1">{"MO(BASE)",#N/A,FALSE,"MO(BASE)";"MO(BASE)1",#N/A,FALSE,"MO(BASE)";"MO(BASE)2",#N/A,FALSE,"MO(BASE)"}</definedName>
    <definedName name="capoac_1" localSheetId="33" hidden="1">{"MO(BASE)",#N/A,FALSE,"MO(BASE)";"MO(BASE)1",#N/A,FALSE,"MO(BASE)";"MO(BASE)2",#N/A,FALSE,"MO(BASE)"}</definedName>
    <definedName name="capoac_1" localSheetId="34" hidden="1">{"MO(BASE)",#N/A,FALSE,"MO(BASE)";"MO(BASE)1",#N/A,FALSE,"MO(BASE)";"MO(BASE)2",#N/A,FALSE,"MO(BASE)"}</definedName>
    <definedName name="capoac_1" localSheetId="31" hidden="1">{"MO(BASE)",#N/A,FALSE,"MO(BASE)";"MO(BASE)1",#N/A,FALSE,"MO(BASE)";"MO(BASE)2",#N/A,FALSE,"MO(BASE)"}</definedName>
    <definedName name="capoac_1" hidden="1">{"MO(BASE)",#N/A,FALSE,"MO(BASE)";"MO(BASE)1",#N/A,FALSE,"MO(BASE)";"MO(BASE)2",#N/A,FALSE,"MO(BASE)"}</definedName>
    <definedName name="capoac_2" localSheetId="35" hidden="1">{"MO(BASE)",#N/A,FALSE,"MO(BASE)";"MO(BASE)1",#N/A,FALSE,"MO(BASE)";"MO(BASE)2",#N/A,FALSE,"MO(BASE)"}</definedName>
    <definedName name="capoac_2" localSheetId="37" hidden="1">{"MO(BASE)",#N/A,FALSE,"MO(BASE)";"MO(BASE)1",#N/A,FALSE,"MO(BASE)";"MO(BASE)2",#N/A,FALSE,"MO(BASE)"}</definedName>
    <definedName name="capoac_2" localSheetId="36" hidden="1">{"MO(BASE)",#N/A,FALSE,"MO(BASE)";"MO(BASE)1",#N/A,FALSE,"MO(BASE)";"MO(BASE)2",#N/A,FALSE,"MO(BASE)"}</definedName>
    <definedName name="capoac_2" localSheetId="33" hidden="1">{"MO(BASE)",#N/A,FALSE,"MO(BASE)";"MO(BASE)1",#N/A,FALSE,"MO(BASE)";"MO(BASE)2",#N/A,FALSE,"MO(BASE)"}</definedName>
    <definedName name="capoac_2" localSheetId="34" hidden="1">{"MO(BASE)",#N/A,FALSE,"MO(BASE)";"MO(BASE)1",#N/A,FALSE,"MO(BASE)";"MO(BASE)2",#N/A,FALSE,"MO(BASE)"}</definedName>
    <definedName name="capoac_2" localSheetId="31" hidden="1">{"MO(BASE)",#N/A,FALSE,"MO(BASE)";"MO(BASE)1",#N/A,FALSE,"MO(BASE)";"MO(BASE)2",#N/A,FALSE,"MO(BASE)"}</definedName>
    <definedName name="capoac_2" hidden="1">{"MO(BASE)",#N/A,FALSE,"MO(BASE)";"MO(BASE)1",#N/A,FALSE,"MO(BASE)";"MO(BASE)2",#N/A,FALSE,"MO(BASE)"}</definedName>
    <definedName name="capoac_3" localSheetId="35" hidden="1">{"MO(BASE)",#N/A,FALSE,"MO(BASE)";"MO(BASE)1",#N/A,FALSE,"MO(BASE)";"MO(BASE)2",#N/A,FALSE,"MO(BASE)"}</definedName>
    <definedName name="capoac_3" localSheetId="37" hidden="1">{"MO(BASE)",#N/A,FALSE,"MO(BASE)";"MO(BASE)1",#N/A,FALSE,"MO(BASE)";"MO(BASE)2",#N/A,FALSE,"MO(BASE)"}</definedName>
    <definedName name="capoac_3" localSheetId="36" hidden="1">{"MO(BASE)",#N/A,FALSE,"MO(BASE)";"MO(BASE)1",#N/A,FALSE,"MO(BASE)";"MO(BASE)2",#N/A,FALSE,"MO(BASE)"}</definedName>
    <definedName name="capoac_3" localSheetId="33" hidden="1">{"MO(BASE)",#N/A,FALSE,"MO(BASE)";"MO(BASE)1",#N/A,FALSE,"MO(BASE)";"MO(BASE)2",#N/A,FALSE,"MO(BASE)"}</definedName>
    <definedName name="capoac_3" localSheetId="34" hidden="1">{"MO(BASE)",#N/A,FALSE,"MO(BASE)";"MO(BASE)1",#N/A,FALSE,"MO(BASE)";"MO(BASE)2",#N/A,FALSE,"MO(BASE)"}</definedName>
    <definedName name="capoac_3" localSheetId="31" hidden="1">{"MO(BASE)",#N/A,FALSE,"MO(BASE)";"MO(BASE)1",#N/A,FALSE,"MO(BASE)";"MO(BASE)2",#N/A,FALSE,"MO(BASE)"}</definedName>
    <definedName name="capoac_3" hidden="1">{"MO(BASE)",#N/A,FALSE,"MO(BASE)";"MO(BASE)1",#N/A,FALSE,"MO(BASE)";"MO(BASE)2",#N/A,FALSE,"MO(BASE)"}</definedName>
    <definedName name="capoac_4" localSheetId="35" hidden="1">{"MO(BASE)",#N/A,FALSE,"MO(BASE)";"MO(BASE)1",#N/A,FALSE,"MO(BASE)";"MO(BASE)2",#N/A,FALSE,"MO(BASE)"}</definedName>
    <definedName name="capoac_4" localSheetId="37" hidden="1">{"MO(BASE)",#N/A,FALSE,"MO(BASE)";"MO(BASE)1",#N/A,FALSE,"MO(BASE)";"MO(BASE)2",#N/A,FALSE,"MO(BASE)"}</definedName>
    <definedName name="capoac_4" localSheetId="36" hidden="1">{"MO(BASE)",#N/A,FALSE,"MO(BASE)";"MO(BASE)1",#N/A,FALSE,"MO(BASE)";"MO(BASE)2",#N/A,FALSE,"MO(BASE)"}</definedName>
    <definedName name="capoac_4" localSheetId="33" hidden="1">{"MO(BASE)",#N/A,FALSE,"MO(BASE)";"MO(BASE)1",#N/A,FALSE,"MO(BASE)";"MO(BASE)2",#N/A,FALSE,"MO(BASE)"}</definedName>
    <definedName name="capoac_4" localSheetId="34" hidden="1">{"MO(BASE)",#N/A,FALSE,"MO(BASE)";"MO(BASE)1",#N/A,FALSE,"MO(BASE)";"MO(BASE)2",#N/A,FALSE,"MO(BASE)"}</definedName>
    <definedName name="capoac_4" localSheetId="31" hidden="1">{"MO(BASE)",#N/A,FALSE,"MO(BASE)";"MO(BASE)1",#N/A,FALSE,"MO(BASE)";"MO(BASE)2",#N/A,FALSE,"MO(BASE)"}</definedName>
    <definedName name="capoac_4" hidden="1">{"MO(BASE)",#N/A,FALSE,"MO(BASE)";"MO(BASE)1",#N/A,FALSE,"MO(BASE)";"MO(BASE)2",#N/A,FALSE,"MO(BASE)"}</definedName>
    <definedName name="capoac_5" localSheetId="35" hidden="1">{"MO(BASE)",#N/A,FALSE,"MO(BASE)";"MO(BASE)1",#N/A,FALSE,"MO(BASE)";"MO(BASE)2",#N/A,FALSE,"MO(BASE)"}</definedName>
    <definedName name="capoac_5" localSheetId="37" hidden="1">{"MO(BASE)",#N/A,FALSE,"MO(BASE)";"MO(BASE)1",#N/A,FALSE,"MO(BASE)";"MO(BASE)2",#N/A,FALSE,"MO(BASE)"}</definedName>
    <definedName name="capoac_5" localSheetId="36" hidden="1">{"MO(BASE)",#N/A,FALSE,"MO(BASE)";"MO(BASE)1",#N/A,FALSE,"MO(BASE)";"MO(BASE)2",#N/A,FALSE,"MO(BASE)"}</definedName>
    <definedName name="capoac_5" localSheetId="33" hidden="1">{"MO(BASE)",#N/A,FALSE,"MO(BASE)";"MO(BASE)1",#N/A,FALSE,"MO(BASE)";"MO(BASE)2",#N/A,FALSE,"MO(BASE)"}</definedName>
    <definedName name="capoac_5" localSheetId="34" hidden="1">{"MO(BASE)",#N/A,FALSE,"MO(BASE)";"MO(BASE)1",#N/A,FALSE,"MO(BASE)";"MO(BASE)2",#N/A,FALSE,"MO(BASE)"}</definedName>
    <definedName name="capoac_5" localSheetId="31" hidden="1">{"MO(BASE)",#N/A,FALSE,"MO(BASE)";"MO(BASE)1",#N/A,FALSE,"MO(BASE)";"MO(BASE)2",#N/A,FALSE,"MO(BASE)"}</definedName>
    <definedName name="capoac_5" hidden="1">{"MO(BASE)",#N/A,FALSE,"MO(BASE)";"MO(BASE)1",#N/A,FALSE,"MO(BASE)";"MO(BASE)2",#N/A,FALSE,"MO(BASE)"}</definedName>
    <definedName name="cApr16" hidden="1">#REF!</definedName>
    <definedName name="cApr17" hidden="1">#REF!</definedName>
    <definedName name="Capt" localSheetId="31">#REF!</definedName>
    <definedName name="Capt">!#REF!</definedName>
    <definedName name="CAPTURA">#REF!</definedName>
    <definedName name="CAPU" localSheetId="31">#REF!</definedName>
    <definedName name="CAPU">!#REF!</definedName>
    <definedName name="car">#REF!</definedName>
    <definedName name="CAR1E">#REF!</definedName>
    <definedName name="CAR1N">#REF!</definedName>
    <definedName name="CARAArch" localSheetId="31">#REF!</definedName>
    <definedName name="CARAArch">!#REF!</definedName>
    <definedName name="Carachugo">#REF!</definedName>
    <definedName name="CARAConc" localSheetId="31">#REF!</definedName>
    <definedName name="CARAConc">!#REF!</definedName>
    <definedName name="CARACTERISTICAS">#REF!</definedName>
    <definedName name="CARAElcond" localSheetId="31">#REF!</definedName>
    <definedName name="CARAElcond">!#REF!</definedName>
    <definedName name="CARAEleqt" localSheetId="31">#REF!</definedName>
    <definedName name="CARAEleqt">!#REF!</definedName>
    <definedName name="CARAElwire" localSheetId="31">#REF!</definedName>
    <definedName name="CARAElwire">!#REF!</definedName>
    <definedName name="CARAExcav" localSheetId="31">#REF!</definedName>
    <definedName name="CARAExcav">!#REF!</definedName>
    <definedName name="CARAInstr" localSheetId="31">#REF!</definedName>
    <definedName name="CARAInstr">!#REF!</definedName>
    <definedName name="CARAMech" localSheetId="31">#REF!</definedName>
    <definedName name="CARAMech">!#REF!</definedName>
    <definedName name="CARANTEPECHO" localSheetId="31">#REF!</definedName>
    <definedName name="CARANTEPECHO">!#REF!</definedName>
    <definedName name="CARAPipe" localSheetId="31">#REF!</definedName>
    <definedName name="CARAPipe">!#REF!</definedName>
    <definedName name="CARARfsid" localSheetId="31">#REF!</definedName>
    <definedName name="CARARfsid">!#REF!</definedName>
    <definedName name="CARASite" localSheetId="31">#REF!</definedName>
    <definedName name="CARASite">!#REF!</definedName>
    <definedName name="CARASteel" localSheetId="31">#REF!</definedName>
    <definedName name="CARASteel">!#REF!</definedName>
    <definedName name="CARAT" localSheetId="31">#REF!</definedName>
    <definedName name="CARAT">!#REF!</definedName>
    <definedName name="CARATanks" localSheetId="31">#REF!</definedName>
    <definedName name="CARATanks">!#REF!</definedName>
    <definedName name="CARATULA">#REF!</definedName>
    <definedName name="CARATULA2" localSheetId="31">#REF!</definedName>
    <definedName name="CARATULA2">!#REF!</definedName>
    <definedName name="CARATULAA" localSheetId="31">#REF!</definedName>
    <definedName name="CARATULAA">!#REF!</definedName>
    <definedName name="carbon_bulk" localSheetId="31">#REF!</definedName>
    <definedName name="carbon_bulk">!#REF!</definedName>
    <definedName name="carbon_cp" localSheetId="31">#REF!</definedName>
    <definedName name="carbon_cp">!#REF!</definedName>
    <definedName name="CARCA" localSheetId="31">#REF!</definedName>
    <definedName name="CARCA">!#REF!</definedName>
    <definedName name="CARCOL30" localSheetId="31">#REF!</definedName>
    <definedName name="CARCOL30">!#REF!</definedName>
    <definedName name="CARCOL50" localSheetId="31">#REF!</definedName>
    <definedName name="CARCOL50">!#REF!</definedName>
    <definedName name="CARCOLAMARRE" localSheetId="31">#REF!</definedName>
    <definedName name="CARCOLAMARRE">!#REF!</definedName>
    <definedName name="carg">0.17</definedName>
    <definedName name="carga" localSheetId="31">#REF!</definedName>
    <definedName name="carga">!#REF!</definedName>
    <definedName name="CARGADOR">0.17</definedName>
    <definedName name="cargaretroexcavadora">#REF!</definedName>
    <definedName name="CARGO">#REF!</definedName>
    <definedName name="CARGOMAQ" localSheetId="35" hidden="1">#REF!</definedName>
    <definedName name="CARGOMAQ" localSheetId="37" hidden="1">#REF!</definedName>
    <definedName name="CARGOMAQ" localSheetId="36" hidden="1">#REF!</definedName>
    <definedName name="CARGOMAQ" localSheetId="33" hidden="1">#REF!</definedName>
    <definedName name="CARGOMAQ" localSheetId="34" hidden="1">#REF!</definedName>
    <definedName name="CARGOMAQ" localSheetId="31" hidden="1">#REF!</definedName>
    <definedName name="CARGOMAQ" hidden="1">#REF!</definedName>
    <definedName name="CARGOMAQ1" localSheetId="35" hidden="1">#REF!</definedName>
    <definedName name="CARGOMAQ1" localSheetId="37" hidden="1">#REF!</definedName>
    <definedName name="CARGOMAQ1" localSheetId="36" hidden="1">#REF!</definedName>
    <definedName name="CARGOMAQ1" localSheetId="33" hidden="1">#REF!</definedName>
    <definedName name="CARGOMAQ1" localSheetId="34" hidden="1">#REF!</definedName>
    <definedName name="CARGOMAQ1" hidden="1">#REF!</definedName>
    <definedName name="CARGOS">#REF!</definedName>
    <definedName name="CARLA" localSheetId="31" hidden="1">#REF!</definedName>
    <definedName name="CARLA" hidden="1">#REF!</definedName>
    <definedName name="carlos" localSheetId="35" hidden="1">{#N/A,#N/A,FALSE,"Matrix";#N/A,#N/A,FALSE,"Executive";#N/A,#N/A,FALSE,"Summary"}</definedName>
    <definedName name="carlos" localSheetId="37" hidden="1">{#N/A,#N/A,FALSE,"Matrix";#N/A,#N/A,FALSE,"Executive";#N/A,#N/A,FALSE,"Summary"}</definedName>
    <definedName name="carlos" localSheetId="36" hidden="1">{#N/A,#N/A,FALSE,"Matrix";#N/A,#N/A,FALSE,"Executive";#N/A,#N/A,FALSE,"Summary"}</definedName>
    <definedName name="carlos" localSheetId="30" hidden="1">{#N/A,#N/A,FALSE,"Matrix";#N/A,#N/A,FALSE,"Executive";#N/A,#N/A,FALSE,"Summary"}</definedName>
    <definedName name="carlos" localSheetId="33" hidden="1">{#N/A,#N/A,FALSE,"Matrix";#N/A,#N/A,FALSE,"Executive";#N/A,#N/A,FALSE,"Summary"}</definedName>
    <definedName name="carlos" localSheetId="34" hidden="1">{#N/A,#N/A,FALSE,"Matrix";#N/A,#N/A,FALSE,"Executive";#N/A,#N/A,FALSE,"Summary"}</definedName>
    <definedName name="carlos" localSheetId="31" hidden="1">{#N/A,#N/A,FALSE,"Matrix";#N/A,#N/A,FALSE,"Executive";#N/A,#N/A,FALSE,"Summary"}</definedName>
    <definedName name="carlos" localSheetId="29" hidden="1">{#N/A,#N/A,FALSE,"Matrix";#N/A,#N/A,FALSE,"Executive";#N/A,#N/A,FALSE,"Summary"}</definedName>
    <definedName name="carlos" hidden="1">{#N/A,#N/A,FALSE,"Matrix";#N/A,#N/A,FALSE,"Executive";#N/A,#N/A,FALSE,"Summary"}</definedName>
    <definedName name="carlos_1" localSheetId="35" hidden="1">{#N/A,#N/A,FALSE,"Matrix";#N/A,#N/A,FALSE,"Executive";#N/A,#N/A,FALSE,"Summary"}</definedName>
    <definedName name="carlos_1" localSheetId="37" hidden="1">{#N/A,#N/A,FALSE,"Matrix";#N/A,#N/A,FALSE,"Executive";#N/A,#N/A,FALSE,"Summary"}</definedName>
    <definedName name="carlos_1" localSheetId="36" hidden="1">{#N/A,#N/A,FALSE,"Matrix";#N/A,#N/A,FALSE,"Executive";#N/A,#N/A,FALSE,"Summary"}</definedName>
    <definedName name="carlos_1" localSheetId="33" hidden="1">{#N/A,#N/A,FALSE,"Matrix";#N/A,#N/A,FALSE,"Executive";#N/A,#N/A,FALSE,"Summary"}</definedName>
    <definedName name="carlos_1" localSheetId="34" hidden="1">{#N/A,#N/A,FALSE,"Matrix";#N/A,#N/A,FALSE,"Executive";#N/A,#N/A,FALSE,"Summary"}</definedName>
    <definedName name="carlos_1" localSheetId="31" hidden="1">{#N/A,#N/A,FALSE,"Matrix";#N/A,#N/A,FALSE,"Executive";#N/A,#N/A,FALSE,"Summary"}</definedName>
    <definedName name="carlos_1" hidden="1">{#N/A,#N/A,FALSE,"Matrix";#N/A,#N/A,FALSE,"Executive";#N/A,#N/A,FALSE,"Summary"}</definedName>
    <definedName name="CARLOSAPLA" localSheetId="31">#REF!</definedName>
    <definedName name="CARLOSAPLA">!#REF!</definedName>
    <definedName name="CARLOSAVARIASAGUAS" localSheetId="31">#REF!</definedName>
    <definedName name="CARLOSAVARIASAGUAS">!#REF!</definedName>
    <definedName name="CARMURO" localSheetId="31">#REF!</definedName>
    <definedName name="CARMURO">!#REF!</definedName>
    <definedName name="caro">#REF!</definedName>
    <definedName name="carolina" localSheetId="35" hidden="1">{#N/A,#N/A,TRUE,"Resumen";#N/A,#N/A,TRUE,"Global";#N/A,#N/A,TRUE,"Agropecuario";#N/A,#N/A,TRUE,"Pesca";#N/A,#N/A,TRUE,"Minería";#N/A,#N/A,TRUE,"Elect. y Agua";#N/A,#N/A,TRUE,"Manufactura";#N/A,#N/A,TRUE,"Construcción";#N/A,#N/A,TRUE,"Comercio";#N/A,#N/A,TRUE,"Otros"}</definedName>
    <definedName name="carolina" localSheetId="37" hidden="1">{#N/A,#N/A,TRUE,"Resumen";#N/A,#N/A,TRUE,"Global";#N/A,#N/A,TRUE,"Agropecuario";#N/A,#N/A,TRUE,"Pesca";#N/A,#N/A,TRUE,"Minería";#N/A,#N/A,TRUE,"Elect. y Agua";#N/A,#N/A,TRUE,"Manufactura";#N/A,#N/A,TRUE,"Construcción";#N/A,#N/A,TRUE,"Comercio";#N/A,#N/A,TRUE,"Otros"}</definedName>
    <definedName name="carolina" localSheetId="36" hidden="1">{#N/A,#N/A,TRUE,"Resumen";#N/A,#N/A,TRUE,"Global";#N/A,#N/A,TRUE,"Agropecuario";#N/A,#N/A,TRUE,"Pesca";#N/A,#N/A,TRUE,"Minería";#N/A,#N/A,TRUE,"Elect. y Agua";#N/A,#N/A,TRUE,"Manufactura";#N/A,#N/A,TRUE,"Construcción";#N/A,#N/A,TRUE,"Comercio";#N/A,#N/A,TRUE,"Otros"}</definedName>
    <definedName name="carolina" localSheetId="33" hidden="1">{#N/A,#N/A,TRUE,"Resumen";#N/A,#N/A,TRUE,"Global";#N/A,#N/A,TRUE,"Agropecuario";#N/A,#N/A,TRUE,"Pesca";#N/A,#N/A,TRUE,"Minería";#N/A,#N/A,TRUE,"Elect. y Agua";#N/A,#N/A,TRUE,"Manufactura";#N/A,#N/A,TRUE,"Construcción";#N/A,#N/A,TRUE,"Comercio";#N/A,#N/A,TRUE,"Otros"}</definedName>
    <definedName name="carolina" localSheetId="34" hidden="1">{#N/A,#N/A,TRUE,"Resumen";#N/A,#N/A,TRUE,"Global";#N/A,#N/A,TRUE,"Agropecuario";#N/A,#N/A,TRUE,"Pesca";#N/A,#N/A,TRUE,"Minería";#N/A,#N/A,TRUE,"Elect. y Agua";#N/A,#N/A,TRUE,"Manufactura";#N/A,#N/A,TRUE,"Construcción";#N/A,#N/A,TRUE,"Comercio";#N/A,#N/A,TRUE,"Otros"}</definedName>
    <definedName name="carolina" localSheetId="31" hidden="1">{#N/A,#N/A,TRUE,"Resumen";#N/A,#N/A,TRUE,"Global";#N/A,#N/A,TRUE,"Agropecuario";#N/A,#N/A,TRUE,"Pesca";#N/A,#N/A,TRUE,"Minería";#N/A,#N/A,TRUE,"Elect. y Agua";#N/A,#N/A,TRUE,"Manufactura";#N/A,#N/A,TRUE,"Construcción";#N/A,#N/A,TRUE,"Comercio";#N/A,#N/A,TRUE,"Otros"}</definedName>
    <definedName name="carolina" hidden="1">{#N/A,#N/A,TRUE,"Resumen";#N/A,#N/A,TRUE,"Global";#N/A,#N/A,TRUE,"Agropecuario";#N/A,#N/A,TRUE,"Pesca";#N/A,#N/A,TRUE,"Minería";#N/A,#N/A,TRUE,"Elect. y Agua";#N/A,#N/A,TRUE,"Manufactura";#N/A,#N/A,TRUE,"Construcción";#N/A,#N/A,TRUE,"Comercio";#N/A,#N/A,TRUE,"Otros"}</definedName>
    <definedName name="CARP1" localSheetId="31">#REF!</definedName>
    <definedName name="CARP1">!#REF!</definedName>
    <definedName name="CARP2" localSheetId="31">#REF!</definedName>
    <definedName name="CARP2">!#REF!</definedName>
    <definedName name="CARPDINTEL" localSheetId="31">#REF!</definedName>
    <definedName name="CARPDINTEL">!#REF!</definedName>
    <definedName name="carpet" localSheetId="31">#REF!</definedName>
    <definedName name="carpet">!#REF!</definedName>
    <definedName name="carpet___0" localSheetId="31">#REF!</definedName>
    <definedName name="carpet___0">!#REF!</definedName>
    <definedName name="carpet___11" localSheetId="31">#REF!</definedName>
    <definedName name="carpet___11">!#REF!</definedName>
    <definedName name="carpet___12" localSheetId="31">#REF!</definedName>
    <definedName name="carpet___12">!#REF!</definedName>
    <definedName name="carpeta" localSheetId="30" hidden="1">{"PRE1",#N/A,FALSE,"RESUMEN"}</definedName>
    <definedName name="carpeta" localSheetId="29" hidden="1">{"PRE1",#N/A,FALSE,"RESUMEN"}</definedName>
    <definedName name="carpeta" hidden="1">{"PRE1",#N/A,FALSE,"RESUMEN"}</definedName>
    <definedName name="CARPINT" localSheetId="31">#REF!</definedName>
    <definedName name="CARPINT">!#REF!</definedName>
    <definedName name="CARPVIGA2040" localSheetId="31">#REF!</definedName>
    <definedName name="CARPVIGA2040">!#REF!</definedName>
    <definedName name="CARPVIGA3050" localSheetId="31">#REF!</definedName>
    <definedName name="CARPVIGA3050">!#REF!</definedName>
    <definedName name="CARPVIGA3060" localSheetId="31">#REF!</definedName>
    <definedName name="CARPVIGA3060">!#REF!</definedName>
    <definedName name="CARPVIGA4080" localSheetId="31">#REF!</definedName>
    <definedName name="CARPVIGA4080">!#REF!</definedName>
    <definedName name="CARRAMPA" localSheetId="31">#REF!</definedName>
    <definedName name="CARRAMPA">!#REF!</definedName>
    <definedName name="Carro" localSheetId="31">#REF!</definedName>
    <definedName name="Carro">!#REF!</definedName>
    <definedName name="carro2" localSheetId="31">#REF!</definedName>
    <definedName name="carro2">!#REF!</definedName>
    <definedName name="cart" localSheetId="35" hidden="1">{#N/A,#N/A,FALSE,"Aging Summary";#N/A,#N/A,FALSE,"Ratio Analysis";#N/A,#N/A,FALSE,"Test 120 Day Accts";#N/A,#N/A,FALSE,"Tickmarks"}</definedName>
    <definedName name="cart" localSheetId="37" hidden="1">{#N/A,#N/A,FALSE,"Aging Summary";#N/A,#N/A,FALSE,"Ratio Analysis";#N/A,#N/A,FALSE,"Test 120 Day Accts";#N/A,#N/A,FALSE,"Tickmarks"}</definedName>
    <definedName name="cart" localSheetId="36" hidden="1">{#N/A,#N/A,FALSE,"Aging Summary";#N/A,#N/A,FALSE,"Ratio Analysis";#N/A,#N/A,FALSE,"Test 120 Day Accts";#N/A,#N/A,FALSE,"Tickmarks"}</definedName>
    <definedName name="cart" localSheetId="33" hidden="1">{#N/A,#N/A,FALSE,"Aging Summary";#N/A,#N/A,FALSE,"Ratio Analysis";#N/A,#N/A,FALSE,"Test 120 Day Accts";#N/A,#N/A,FALSE,"Tickmarks"}</definedName>
    <definedName name="cart" localSheetId="34" hidden="1">{#N/A,#N/A,FALSE,"Aging Summary";#N/A,#N/A,FALSE,"Ratio Analysis";#N/A,#N/A,FALSE,"Test 120 Day Accts";#N/A,#N/A,FALSE,"Tickmarks"}</definedName>
    <definedName name="cart" localSheetId="31" hidden="1">{#N/A,#N/A,FALSE,"Aging Summary";#N/A,#N/A,FALSE,"Ratio Analysis";#N/A,#N/A,FALSE,"Test 120 Day Accts";#N/A,#N/A,FALSE,"Tickmarks"}</definedName>
    <definedName name="cart" hidden="1">{#N/A,#N/A,FALSE,"Aging Summary";#N/A,#N/A,FALSE,"Ratio Analysis";#N/A,#N/A,FALSE,"Test 120 Day Accts";#N/A,#N/A,FALSE,"Tickmarks"}</definedName>
    <definedName name="carta" localSheetId="35" hidden="1">{"DETALLE_1996",#N/A,FALSE,"flujo";"DETALLE_1997",#N/A,FALSE,"flujo";"GASTOS_INCURRIDOS_1996",#N/A,FALSE,"flujo";"GASTOS_PROGRAMADOS_PARA_1997",#N/A,FALSE,"flujo";#N/A,#N/A,FALSE,"comparat";#N/A,#N/A,FALSE,"costos";#N/A,#N/A,FALSE,"proyctrol"}</definedName>
    <definedName name="carta" localSheetId="37" hidden="1">{"DETALLE_1996",#N/A,FALSE,"flujo";"DETALLE_1997",#N/A,FALSE,"flujo";"GASTOS_INCURRIDOS_1996",#N/A,FALSE,"flujo";"GASTOS_PROGRAMADOS_PARA_1997",#N/A,FALSE,"flujo";#N/A,#N/A,FALSE,"comparat";#N/A,#N/A,FALSE,"costos";#N/A,#N/A,FALSE,"proyctrol"}</definedName>
    <definedName name="carta" localSheetId="36" hidden="1">{"DETALLE_1996",#N/A,FALSE,"flujo";"DETALLE_1997",#N/A,FALSE,"flujo";"GASTOS_INCURRIDOS_1996",#N/A,FALSE,"flujo";"GASTOS_PROGRAMADOS_PARA_1997",#N/A,FALSE,"flujo";#N/A,#N/A,FALSE,"comparat";#N/A,#N/A,FALSE,"costos";#N/A,#N/A,FALSE,"proyctrol"}</definedName>
    <definedName name="carta" localSheetId="33" hidden="1">{"DETALLE_1996",#N/A,FALSE,"flujo";"DETALLE_1997",#N/A,FALSE,"flujo";"GASTOS_INCURRIDOS_1996",#N/A,FALSE,"flujo";"GASTOS_PROGRAMADOS_PARA_1997",#N/A,FALSE,"flujo";#N/A,#N/A,FALSE,"comparat";#N/A,#N/A,FALSE,"costos";#N/A,#N/A,FALSE,"proyctrol"}</definedName>
    <definedName name="carta" localSheetId="34" hidden="1">{"DETALLE_1996",#N/A,FALSE,"flujo";"DETALLE_1997",#N/A,FALSE,"flujo";"GASTOS_INCURRIDOS_1996",#N/A,FALSE,"flujo";"GASTOS_PROGRAMADOS_PARA_1997",#N/A,FALSE,"flujo";#N/A,#N/A,FALSE,"comparat";#N/A,#N/A,FALSE,"costos";#N/A,#N/A,FALSE,"proyctrol"}</definedName>
    <definedName name="carta" localSheetId="31" hidden="1">{"DETALLE_1996",#N/A,FALSE,"flujo";"DETALLE_1997",#N/A,FALSE,"flujo";"GASTOS_INCURRIDOS_1996",#N/A,FALSE,"flujo";"GASTOS_PROGRAMADOS_PARA_1997",#N/A,FALSE,"flujo";#N/A,#N/A,FALSE,"comparat";#N/A,#N/A,FALSE,"costos";#N/A,#N/A,FALSE,"proyctrol"}</definedName>
    <definedName name="carta" hidden="1">{"DETALLE_1996",#N/A,FALSE,"flujo";"DETALLE_1997",#N/A,FALSE,"flujo";"GASTOS_INCURRIDOS_1996",#N/A,FALSE,"flujo";"GASTOS_PROGRAMADOS_PARA_1997",#N/A,FALSE,"flujo";#N/A,#N/A,FALSE,"comparat";#N/A,#N/A,FALSE,"costos";#N/A,#N/A,FALSE,"proyctrol"}</definedName>
    <definedName name="CARTA5" localSheetId="35" hidden="1">{"DETALLE_1996",#N/A,FALSE,"flujo";"DETALLE_1997",#N/A,FALSE,"flujo";"GASTOS_INCURRIDOS_1996",#N/A,FALSE,"flujo";"GASTOS_PROGRAMADOS_PARA_1997",#N/A,FALSE,"flujo";#N/A,#N/A,FALSE,"comparat";#N/A,#N/A,FALSE,"costos";#N/A,#N/A,FALSE,"proyctrol"}</definedName>
    <definedName name="CARTA5" localSheetId="37" hidden="1">{"DETALLE_1996",#N/A,FALSE,"flujo";"DETALLE_1997",#N/A,FALSE,"flujo";"GASTOS_INCURRIDOS_1996",#N/A,FALSE,"flujo";"GASTOS_PROGRAMADOS_PARA_1997",#N/A,FALSE,"flujo";#N/A,#N/A,FALSE,"comparat";#N/A,#N/A,FALSE,"costos";#N/A,#N/A,FALSE,"proyctrol"}</definedName>
    <definedName name="CARTA5" localSheetId="36" hidden="1">{"DETALLE_1996",#N/A,FALSE,"flujo";"DETALLE_1997",#N/A,FALSE,"flujo";"GASTOS_INCURRIDOS_1996",#N/A,FALSE,"flujo";"GASTOS_PROGRAMADOS_PARA_1997",#N/A,FALSE,"flujo";#N/A,#N/A,FALSE,"comparat";#N/A,#N/A,FALSE,"costos";#N/A,#N/A,FALSE,"proyctrol"}</definedName>
    <definedName name="CARTA5" localSheetId="33" hidden="1">{"DETALLE_1996",#N/A,FALSE,"flujo";"DETALLE_1997",#N/A,FALSE,"flujo";"GASTOS_INCURRIDOS_1996",#N/A,FALSE,"flujo";"GASTOS_PROGRAMADOS_PARA_1997",#N/A,FALSE,"flujo";#N/A,#N/A,FALSE,"comparat";#N/A,#N/A,FALSE,"costos";#N/A,#N/A,FALSE,"proyctrol"}</definedName>
    <definedName name="CARTA5" localSheetId="34" hidden="1">{"DETALLE_1996",#N/A,FALSE,"flujo";"DETALLE_1997",#N/A,FALSE,"flujo";"GASTOS_INCURRIDOS_1996",#N/A,FALSE,"flujo";"GASTOS_PROGRAMADOS_PARA_1997",#N/A,FALSE,"flujo";#N/A,#N/A,FALSE,"comparat";#N/A,#N/A,FALSE,"costos";#N/A,#N/A,FALSE,"proyctrol"}</definedName>
    <definedName name="CARTA5" localSheetId="31" hidden="1">{"DETALLE_1996",#N/A,FALSE,"flujo";"DETALLE_1997",#N/A,FALSE,"flujo";"GASTOS_INCURRIDOS_1996",#N/A,FALSE,"flujo";"GASTOS_PROGRAMADOS_PARA_1997",#N/A,FALSE,"flujo";#N/A,#N/A,FALSE,"comparat";#N/A,#N/A,FALSE,"costos";#N/A,#N/A,FALSE,"proyctrol"}</definedName>
    <definedName name="CARTA5" hidden="1">{"DETALLE_1996",#N/A,FALSE,"flujo";"DETALLE_1997",#N/A,FALSE,"flujo";"GASTOS_INCURRIDOS_1996",#N/A,FALSE,"flujo";"GASTOS_PROGRAMADOS_PARA_1997",#N/A,FALSE,"flujo";#N/A,#N/A,FALSE,"comparat";#N/A,#N/A,FALSE,"costos";#N/A,#N/A,FALSE,"proyctrol"}</definedName>
    <definedName name="CARTAS" localSheetId="35" hidden="1">{"DETALLE_1996",#N/A,FALSE,"flujo";"DETALLE_1997",#N/A,FALSE,"flujo";"GASTOS_INCURRIDOS_1996",#N/A,FALSE,"flujo";"GASTOS_PROGRAMADOS_PARA_1997",#N/A,FALSE,"flujo";#N/A,#N/A,FALSE,"comparat";#N/A,#N/A,FALSE,"costos";#N/A,#N/A,FALSE,"proyctrol"}</definedName>
    <definedName name="CARTAS" localSheetId="37" hidden="1">{"DETALLE_1996",#N/A,FALSE,"flujo";"DETALLE_1997",#N/A,FALSE,"flujo";"GASTOS_INCURRIDOS_1996",#N/A,FALSE,"flujo";"GASTOS_PROGRAMADOS_PARA_1997",#N/A,FALSE,"flujo";#N/A,#N/A,FALSE,"comparat";#N/A,#N/A,FALSE,"costos";#N/A,#N/A,FALSE,"proyctrol"}</definedName>
    <definedName name="CARTAS" localSheetId="36" hidden="1">{"DETALLE_1996",#N/A,FALSE,"flujo";"DETALLE_1997",#N/A,FALSE,"flujo";"GASTOS_INCURRIDOS_1996",#N/A,FALSE,"flujo";"GASTOS_PROGRAMADOS_PARA_1997",#N/A,FALSE,"flujo";#N/A,#N/A,FALSE,"comparat";#N/A,#N/A,FALSE,"costos";#N/A,#N/A,FALSE,"proyctrol"}</definedName>
    <definedName name="CARTAS" localSheetId="33" hidden="1">{"DETALLE_1996",#N/A,FALSE,"flujo";"DETALLE_1997",#N/A,FALSE,"flujo";"GASTOS_INCURRIDOS_1996",#N/A,FALSE,"flujo";"GASTOS_PROGRAMADOS_PARA_1997",#N/A,FALSE,"flujo";#N/A,#N/A,FALSE,"comparat";#N/A,#N/A,FALSE,"costos";#N/A,#N/A,FALSE,"proyctrol"}</definedName>
    <definedName name="CARTAS" localSheetId="34" hidden="1">{"DETALLE_1996",#N/A,FALSE,"flujo";"DETALLE_1997",#N/A,FALSE,"flujo";"GASTOS_INCURRIDOS_1996",#N/A,FALSE,"flujo";"GASTOS_PROGRAMADOS_PARA_1997",#N/A,FALSE,"flujo";#N/A,#N/A,FALSE,"comparat";#N/A,#N/A,FALSE,"costos";#N/A,#N/A,FALSE,"proyctrol"}</definedName>
    <definedName name="cartas" localSheetId="31" hidden="1">{"DETALLE_1996",#N/A,FALSE,"flujo";"DETALLE_1997",#N/A,FALSE,"flujo";"GASTOS_INCURRIDOS_1996",#N/A,FALSE,"flujo";"GASTOS_PROGRAMADOS_PARA_1997",#N/A,FALSE,"flujo";#N/A,#N/A,FALSE,"comparat";#N/A,#N/A,FALSE,"costos";#N/A,#N/A,FALSE,"proyctrol"}</definedName>
    <definedName name="cartas" hidden="1">{"DETALLE_1996",#N/A,FALSE,"flujo";"DETALLE_1997",#N/A,FALSE,"flujo";"GASTOS_INCURRIDOS_1996",#N/A,FALSE,"flujo";"GASTOS_PROGRAMADOS_PARA_1997",#N/A,FALSE,"flujo";#N/A,#N/A,FALSE,"comparat";#N/A,#N/A,FALSE,"costos";#N/A,#N/A,FALSE,"proyctrol"}</definedName>
    <definedName name="cartel">#REF!</definedName>
    <definedName name="CARU" hidden="1">#REF!</definedName>
    <definedName name="casa" localSheetId="35" hidden="1">{#N/A,#N/A,FALSE,"masez (10)";#N/A,#N/A,FALSE,"masez (7)";#N/A,#N/A,FALSE,"masez (6)";#N/A,#N/A,FALSE,"masez (5)";#N/A,#N/A,FALSE,"masez (4)";#N/A,#N/A,FALSE,"masez (3)";#N/A,#N/A,FALSE,"masez (2)";#N/A,#N/A,FALSE,"GME";#N/A,#N/A,FALSE,"masez"}</definedName>
    <definedName name="casa" localSheetId="37" hidden="1">{#N/A,#N/A,FALSE,"masez (10)";#N/A,#N/A,FALSE,"masez (7)";#N/A,#N/A,FALSE,"masez (6)";#N/A,#N/A,FALSE,"masez (5)";#N/A,#N/A,FALSE,"masez (4)";#N/A,#N/A,FALSE,"masez (3)";#N/A,#N/A,FALSE,"masez (2)";#N/A,#N/A,FALSE,"GME";#N/A,#N/A,FALSE,"masez"}</definedName>
    <definedName name="casa" localSheetId="36" hidden="1">{#N/A,#N/A,FALSE,"masez (10)";#N/A,#N/A,FALSE,"masez (7)";#N/A,#N/A,FALSE,"masez (6)";#N/A,#N/A,FALSE,"masez (5)";#N/A,#N/A,FALSE,"masez (4)";#N/A,#N/A,FALSE,"masez (3)";#N/A,#N/A,FALSE,"masez (2)";#N/A,#N/A,FALSE,"GME";#N/A,#N/A,FALSE,"masez"}</definedName>
    <definedName name="casa" localSheetId="30" hidden="1">{#N/A,#N/A,FALSE,"masez (10)";#N/A,#N/A,FALSE,"masez (7)";#N/A,#N/A,FALSE,"masez (6)";#N/A,#N/A,FALSE,"masez (5)";#N/A,#N/A,FALSE,"masez (4)";#N/A,#N/A,FALSE,"masez (3)";#N/A,#N/A,FALSE,"masez (2)";#N/A,#N/A,FALSE,"GME";#N/A,#N/A,FALSE,"masez"}</definedName>
    <definedName name="casa" localSheetId="33" hidden="1">{#N/A,#N/A,FALSE,"masez (10)";#N/A,#N/A,FALSE,"masez (7)";#N/A,#N/A,FALSE,"masez (6)";#N/A,#N/A,FALSE,"masez (5)";#N/A,#N/A,FALSE,"masez (4)";#N/A,#N/A,FALSE,"masez (3)";#N/A,#N/A,FALSE,"masez (2)";#N/A,#N/A,FALSE,"GME";#N/A,#N/A,FALSE,"masez"}</definedName>
    <definedName name="casa" localSheetId="34" hidden="1">{#N/A,#N/A,FALSE,"masez (10)";#N/A,#N/A,FALSE,"masez (7)";#N/A,#N/A,FALSE,"masez (6)";#N/A,#N/A,FALSE,"masez (5)";#N/A,#N/A,FALSE,"masez (4)";#N/A,#N/A,FALSE,"masez (3)";#N/A,#N/A,FALSE,"masez (2)";#N/A,#N/A,FALSE,"GME";#N/A,#N/A,FALSE,"masez"}</definedName>
    <definedName name="casa" localSheetId="31" hidden="1">{#N/A,#N/A,FALSE,"masez (10)";#N/A,#N/A,FALSE,"masez (7)";#N/A,#N/A,FALSE,"masez (6)";#N/A,#N/A,FALSE,"masez (5)";#N/A,#N/A,FALSE,"masez (4)";#N/A,#N/A,FALSE,"masez (3)";#N/A,#N/A,FALSE,"masez (2)";#N/A,#N/A,FALSE,"GME";#N/A,#N/A,FALSE,"masez"}</definedName>
    <definedName name="casa" localSheetId="29"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a_1" localSheetId="35" hidden="1">{#N/A,#N/A,FALSE,"masez (10)";#N/A,#N/A,FALSE,"masez (7)";#N/A,#N/A,FALSE,"masez (6)";#N/A,#N/A,FALSE,"masez (5)";#N/A,#N/A,FALSE,"masez (4)";#N/A,#N/A,FALSE,"masez (3)";#N/A,#N/A,FALSE,"masez (2)";#N/A,#N/A,FALSE,"GME";#N/A,#N/A,FALSE,"masez"}</definedName>
    <definedName name="casa_1" localSheetId="37" hidden="1">{#N/A,#N/A,FALSE,"masez (10)";#N/A,#N/A,FALSE,"masez (7)";#N/A,#N/A,FALSE,"masez (6)";#N/A,#N/A,FALSE,"masez (5)";#N/A,#N/A,FALSE,"masez (4)";#N/A,#N/A,FALSE,"masez (3)";#N/A,#N/A,FALSE,"masez (2)";#N/A,#N/A,FALSE,"GME";#N/A,#N/A,FALSE,"masez"}</definedName>
    <definedName name="casa_1" localSheetId="36" hidden="1">{#N/A,#N/A,FALSE,"masez (10)";#N/A,#N/A,FALSE,"masez (7)";#N/A,#N/A,FALSE,"masez (6)";#N/A,#N/A,FALSE,"masez (5)";#N/A,#N/A,FALSE,"masez (4)";#N/A,#N/A,FALSE,"masez (3)";#N/A,#N/A,FALSE,"masez (2)";#N/A,#N/A,FALSE,"GME";#N/A,#N/A,FALSE,"masez"}</definedName>
    <definedName name="casa_1" localSheetId="33" hidden="1">{#N/A,#N/A,FALSE,"masez (10)";#N/A,#N/A,FALSE,"masez (7)";#N/A,#N/A,FALSE,"masez (6)";#N/A,#N/A,FALSE,"masez (5)";#N/A,#N/A,FALSE,"masez (4)";#N/A,#N/A,FALSE,"masez (3)";#N/A,#N/A,FALSE,"masez (2)";#N/A,#N/A,FALSE,"GME";#N/A,#N/A,FALSE,"masez"}</definedName>
    <definedName name="casa_1" localSheetId="34" hidden="1">{#N/A,#N/A,FALSE,"masez (10)";#N/A,#N/A,FALSE,"masez (7)";#N/A,#N/A,FALSE,"masez (6)";#N/A,#N/A,FALSE,"masez (5)";#N/A,#N/A,FALSE,"masez (4)";#N/A,#N/A,FALSE,"masez (3)";#N/A,#N/A,FALSE,"masez (2)";#N/A,#N/A,FALSE,"GME";#N/A,#N/A,FALSE,"masez"}</definedName>
    <definedName name="casa_1" localSheetId="31" hidden="1">{#N/A,#N/A,FALSE,"masez (10)";#N/A,#N/A,FALSE,"masez (7)";#N/A,#N/A,FALSE,"masez (6)";#N/A,#N/A,FALSE,"masez (5)";#N/A,#N/A,FALSE,"masez (4)";#N/A,#N/A,FALSE,"masez (3)";#N/A,#N/A,FALSE,"masez (2)";#N/A,#N/A,FALSE,"GME";#N/A,#N/A,FALSE,"masez"}</definedName>
    <definedName name="casa_1" hidden="1">{#N/A,#N/A,FALSE,"masez (10)";#N/A,#N/A,FALSE,"masez (7)";#N/A,#N/A,FALSE,"masez (6)";#N/A,#N/A,FALSE,"masez (5)";#N/A,#N/A,FALSE,"masez (4)";#N/A,#N/A,FALSE,"masez (3)";#N/A,#N/A,FALSE,"masez (2)";#N/A,#N/A,FALSE,"GME";#N/A,#N/A,FALSE,"masez"}</definedName>
    <definedName name="casa1" localSheetId="35" hidden="1">{#N/A,#N/A,FALSE,"masez (10)";#N/A,#N/A,FALSE,"masez (7)";#N/A,#N/A,FALSE,"masez (6)";#N/A,#N/A,FALSE,"masez (5)";#N/A,#N/A,FALSE,"masez (4)";#N/A,#N/A,FALSE,"masez (3)";#N/A,#N/A,FALSE,"masez (2)";#N/A,#N/A,FALSE,"GME";#N/A,#N/A,FALSE,"masez"}</definedName>
    <definedName name="casa1" localSheetId="37" hidden="1">{#N/A,#N/A,FALSE,"masez (10)";#N/A,#N/A,FALSE,"masez (7)";#N/A,#N/A,FALSE,"masez (6)";#N/A,#N/A,FALSE,"masez (5)";#N/A,#N/A,FALSE,"masez (4)";#N/A,#N/A,FALSE,"masez (3)";#N/A,#N/A,FALSE,"masez (2)";#N/A,#N/A,FALSE,"GME";#N/A,#N/A,FALSE,"masez"}</definedName>
    <definedName name="casa1" localSheetId="36" hidden="1">{#N/A,#N/A,FALSE,"masez (10)";#N/A,#N/A,FALSE,"masez (7)";#N/A,#N/A,FALSE,"masez (6)";#N/A,#N/A,FALSE,"masez (5)";#N/A,#N/A,FALSE,"masez (4)";#N/A,#N/A,FALSE,"masez (3)";#N/A,#N/A,FALSE,"masez (2)";#N/A,#N/A,FALSE,"GME";#N/A,#N/A,FALSE,"masez"}</definedName>
    <definedName name="casa1" localSheetId="33" hidden="1">{#N/A,#N/A,FALSE,"masez (10)";#N/A,#N/A,FALSE,"masez (7)";#N/A,#N/A,FALSE,"masez (6)";#N/A,#N/A,FALSE,"masez (5)";#N/A,#N/A,FALSE,"masez (4)";#N/A,#N/A,FALSE,"masez (3)";#N/A,#N/A,FALSE,"masez (2)";#N/A,#N/A,FALSE,"GME";#N/A,#N/A,FALSE,"masez"}</definedName>
    <definedName name="casa1" localSheetId="34" hidden="1">{#N/A,#N/A,FALSE,"masez (10)";#N/A,#N/A,FALSE,"masez (7)";#N/A,#N/A,FALSE,"masez (6)";#N/A,#N/A,FALSE,"masez (5)";#N/A,#N/A,FALSE,"masez (4)";#N/A,#N/A,FALSE,"masez (3)";#N/A,#N/A,FALSE,"masez (2)";#N/A,#N/A,FALSE,"GME";#N/A,#N/A,FALSE,"masez"}</definedName>
    <definedName name="casa1" localSheetId="31" hidden="1">{#N/A,#N/A,FALSE,"masez (10)";#N/A,#N/A,FALSE,"masez (7)";#N/A,#N/A,FALSE,"masez (6)";#N/A,#N/A,FALSE,"masez (5)";#N/A,#N/A,FALSE,"masez (4)";#N/A,#N/A,FALSE,"masez (3)";#N/A,#N/A,FALSE,"masez (2)";#N/A,#N/A,FALSE,"GME";#N/A,#N/A,FALSE,"masez"}</definedName>
    <definedName name="casa1" hidden="1">{#N/A,#N/A,FALSE,"masez (10)";#N/A,#N/A,FALSE,"masez (7)";#N/A,#N/A,FALSE,"masez (6)";#N/A,#N/A,FALSE,"masez (5)";#N/A,#N/A,FALSE,"masez (4)";#N/A,#N/A,FALSE,"masez (3)";#N/A,#N/A,FALSE,"masez (2)";#N/A,#N/A,FALSE,"GME";#N/A,#N/A,FALSE,"masez"}</definedName>
    <definedName name="CASBESTO" localSheetId="31">#REF!</definedName>
    <definedName name="CASBESTO">!#REF!</definedName>
    <definedName name="CASC" localSheetId="31">#REF!</definedName>
    <definedName name="CASC">!#REF!</definedName>
    <definedName name="case">#REF!</definedName>
    <definedName name="Case_100" localSheetId="31">#REF!</definedName>
    <definedName name="Case_100">!#REF!</definedName>
    <definedName name="Case_80" localSheetId="31">#REF!</definedName>
    <definedName name="Case_80">!#REF!</definedName>
    <definedName name="cash" localSheetId="31">#REF!</definedName>
    <definedName name="cash">!#REF!</definedName>
    <definedName name="CASH_COST_PER_OZ_CALCULATIONS">#REF!</definedName>
    <definedName name="Cash_Flow">#REF!</definedName>
    <definedName name="cashfl" localSheetId="35" hidden="1">{#N/A,#N/A,TRUE,"Cover";#N/A,#N/A,TRUE,"Conts";#N/A,#N/A,TRUE,"VOS";#N/A,#N/A,TRUE,"Warrington";#N/A,#N/A,TRUE,"Widnes"}</definedName>
    <definedName name="cashfl" localSheetId="37" hidden="1">{#N/A,#N/A,TRUE,"Cover";#N/A,#N/A,TRUE,"Conts";#N/A,#N/A,TRUE,"VOS";#N/A,#N/A,TRUE,"Warrington";#N/A,#N/A,TRUE,"Widnes"}</definedName>
    <definedName name="cashfl" localSheetId="36" hidden="1">{#N/A,#N/A,TRUE,"Cover";#N/A,#N/A,TRUE,"Conts";#N/A,#N/A,TRUE,"VOS";#N/A,#N/A,TRUE,"Warrington";#N/A,#N/A,TRUE,"Widnes"}</definedName>
    <definedName name="cashfl" localSheetId="33" hidden="1">{#N/A,#N/A,TRUE,"Cover";#N/A,#N/A,TRUE,"Conts";#N/A,#N/A,TRUE,"VOS";#N/A,#N/A,TRUE,"Warrington";#N/A,#N/A,TRUE,"Widnes"}</definedName>
    <definedName name="cashfl" localSheetId="34" hidden="1">{#N/A,#N/A,TRUE,"Cover";#N/A,#N/A,TRUE,"Conts";#N/A,#N/A,TRUE,"VOS";#N/A,#N/A,TRUE,"Warrington";#N/A,#N/A,TRUE,"Widnes"}</definedName>
    <definedName name="cashfl" localSheetId="31" hidden="1">{#N/A,#N/A,TRUE,"Cover";#N/A,#N/A,TRUE,"Conts";#N/A,#N/A,TRUE,"VOS";#N/A,#N/A,TRUE,"Warrington";#N/A,#N/A,TRUE,"Widnes"}</definedName>
    <definedName name="cashfl" hidden="1">{#N/A,#N/A,TRUE,"Cover";#N/A,#N/A,TRUE,"Conts";#N/A,#N/A,TRUE,"VOS";#N/A,#N/A,TRUE,"Warrington";#N/A,#N/A,TRUE,"Widnes"}</definedName>
    <definedName name="cashfl_1">NA()</definedName>
    <definedName name="cashfl_2">NA()</definedName>
    <definedName name="cashfl_3">NA()</definedName>
    <definedName name="cashfl_4">NA()</definedName>
    <definedName name="CASHFLOW_STATEMENT">#REF!</definedName>
    <definedName name="cashflowdetail">#REF!</definedName>
    <definedName name="Cashpb" localSheetId="31" hidden="1">#REF!</definedName>
    <definedName name="Cashpb" hidden="1">#REF!</definedName>
    <definedName name="CASOS">#REF!</definedName>
    <definedName name="cat">#REF!</definedName>
    <definedName name="CATALYST">#REF!</definedName>
    <definedName name="CATEG">#REF!</definedName>
    <definedName name="CATEGOIRIA">#REF!</definedName>
    <definedName name="Categoria" localSheetId="31">#REF!</definedName>
    <definedName name="Categoria">!#REF!</definedName>
    <definedName name="Categoría">#REF!</definedName>
    <definedName name="CATEGORIAEMP">#REF!</definedName>
    <definedName name="CATEGORIAS">#REF!</definedName>
    <definedName name="categorías">#REF!</definedName>
    <definedName name="Category_All">#REF!</definedName>
    <definedName name="cateorías">#REF!</definedName>
    <definedName name="Caterpillar">#REF!</definedName>
    <definedName name="CatEyes" localSheetId="31">#REF!</definedName>
    <definedName name="CatEyes">!#REF!</definedName>
    <definedName name="CATIN">#N/A</definedName>
    <definedName name="CATJYOU">#N/A</definedName>
    <definedName name="CatList">#REF!</definedName>
    <definedName name="CATODOS_CU">#REF!</definedName>
    <definedName name="catorce" hidden="1">#REF!</definedName>
    <definedName name="CATREC">#REF!</definedName>
    <definedName name="CATS.Project" hidden="1">"S1074"</definedName>
    <definedName name="CATSYU">#N/A</definedName>
    <definedName name="cAug16" hidden="1">#REF!</definedName>
    <definedName name="cAug17" hidden="1">#REF!</definedName>
    <definedName name="CAUSA">#REF!</definedName>
    <definedName name="cavariance" localSheetId="31">#REF!</definedName>
    <definedName name="cavariance">!#REF!</definedName>
    <definedName name="caymet">#REF!</definedName>
    <definedName name="cb" localSheetId="35" hidden="1">{#N/A,#N/A,FALSE,"Dotac_Propia"}</definedName>
    <definedName name="cb" localSheetId="37" hidden="1">{#N/A,#N/A,FALSE,"Dotac_Propia"}</definedName>
    <definedName name="cb" localSheetId="36" hidden="1">{#N/A,#N/A,FALSE,"Dotac_Propia"}</definedName>
    <definedName name="cb" localSheetId="33" hidden="1">{#N/A,#N/A,FALSE,"Dotac_Propia"}</definedName>
    <definedName name="cb" localSheetId="34" hidden="1">{#N/A,#N/A,FALSE,"Dotac_Propia"}</definedName>
    <definedName name="cb" localSheetId="31" hidden="1">{#N/A,#N/A,FALSE,"Dotac_Propia"}</definedName>
    <definedName name="cb" hidden="1">{#N/A,#N/A,FALSE,"Dotac_Propia"}</definedName>
    <definedName name="CB_2b340d953baa4fbfb2ccd42150425c90" hidden="1">#REF!</definedName>
    <definedName name="CB_3eed4b13609b478d81d6e65e3f4c8170" localSheetId="35" hidden="1">#REF!</definedName>
    <definedName name="CB_3eed4b13609b478d81d6e65e3f4c8170" localSheetId="36" hidden="1">#REF!</definedName>
    <definedName name="CB_3eed4b13609b478d81d6e65e3f4c8170" localSheetId="33" hidden="1">#REF!</definedName>
    <definedName name="CB_3eed4b13609b478d81d6e65e3f4c8170" localSheetId="34" hidden="1">#REF!</definedName>
    <definedName name="CB_3eed4b13609b478d81d6e65e3f4c8170" hidden="1">#REF!</definedName>
    <definedName name="CB_40315f6f574541d78274f0de6dab2f48" localSheetId="35" hidden="1">#REF!</definedName>
    <definedName name="CB_40315f6f574541d78274f0de6dab2f48" localSheetId="36" hidden="1">#REF!</definedName>
    <definedName name="CB_40315f6f574541d78274f0de6dab2f48" localSheetId="33" hidden="1">#REF!</definedName>
    <definedName name="CB_40315f6f574541d78274f0de6dab2f48" localSheetId="34" hidden="1">#REF!</definedName>
    <definedName name="CB_40315f6f574541d78274f0de6dab2f48" hidden="1">#REF!</definedName>
    <definedName name="CB_41bbf971ebc04950b62fe281106f05a7" localSheetId="36" hidden="1">#REF!</definedName>
    <definedName name="CB_41bbf971ebc04950b62fe281106f05a7" hidden="1">#REF!</definedName>
    <definedName name="CB_75a8c7d0828c4228ba0e2137736e57ab" localSheetId="36" hidden="1">#REF!</definedName>
    <definedName name="CB_75a8c7d0828c4228ba0e2137736e57ab" hidden="1">#REF!</definedName>
    <definedName name="CB_76cb673b3dca41e8aa0618124be134cb" localSheetId="36" hidden="1">#REF!</definedName>
    <definedName name="CB_76cb673b3dca41e8aa0618124be134cb" hidden="1">#REF!</definedName>
    <definedName name="CB_a1c4d552330140cfabb6e2e15f7cad51" localSheetId="36" hidden="1">#REF!</definedName>
    <definedName name="CB_a1c4d552330140cfabb6e2e15f7cad51" hidden="1">#REF!</definedName>
    <definedName name="CB_cf4c1a5357c74701907c41fb68213f40" localSheetId="36" hidden="1">#REF!</definedName>
    <definedName name="CB_cf4c1a5357c74701907c41fb68213f40" hidden="1">#REF!</definedName>
    <definedName name="cbgl1" localSheetId="31">#REF!</definedName>
    <definedName name="cbgl1">!#REF!</definedName>
    <definedName name="cbgl2" localSheetId="31">#REF!</definedName>
    <definedName name="cbgl2">!#REF!</definedName>
    <definedName name="cbgl3" localSheetId="31">#REF!</definedName>
    <definedName name="cbgl3">!#REF!</definedName>
    <definedName name="cbgl4" localSheetId="31">#REF!</definedName>
    <definedName name="cbgl4">!#REF!</definedName>
    <definedName name="CBLOCK10" localSheetId="31">#REF!</definedName>
    <definedName name="CBLOCK10">!#REF!</definedName>
    <definedName name="CBNPR" localSheetId="31">#REF!</definedName>
    <definedName name="CBNPR">!#REF!</definedName>
    <definedName name="cboFlag">TRUE</definedName>
    <definedName name="CBS" localSheetId="35" hidden="1">{#N/A,#N/A,FALSE,"명세표"}</definedName>
    <definedName name="CBS" localSheetId="37" hidden="1">{#N/A,#N/A,FALSE,"명세표"}</definedName>
    <definedName name="CBS" localSheetId="36" hidden="1">{#N/A,#N/A,FALSE,"명세표"}</definedName>
    <definedName name="CBS" localSheetId="33" hidden="1">{#N/A,#N/A,FALSE,"명세표"}</definedName>
    <definedName name="CBS" localSheetId="34" hidden="1">{#N/A,#N/A,FALSE,"명세표"}</definedName>
    <definedName name="CBS" localSheetId="31" hidden="1">{#N/A,#N/A,FALSE,"명세표"}</definedName>
    <definedName name="CBS" hidden="1">{#N/A,#N/A,FALSE,"명세표"}</definedName>
    <definedName name="cbu" localSheetId="35" hidden="1">{#N/A,#N/A,FALSE,"COVER.XLS";#N/A,#N/A,FALSE,"RACT1.XLS";#N/A,#N/A,FALSE,"RACT2.XLS";#N/A,#N/A,FALSE,"ECCMP";#N/A,#N/A,FALSE,"WELDER.XLS"}</definedName>
    <definedName name="cbu" localSheetId="37" hidden="1">{#N/A,#N/A,FALSE,"COVER.XLS";#N/A,#N/A,FALSE,"RACT1.XLS";#N/A,#N/A,FALSE,"RACT2.XLS";#N/A,#N/A,FALSE,"ECCMP";#N/A,#N/A,FALSE,"WELDER.XLS"}</definedName>
    <definedName name="cbu" localSheetId="36" hidden="1">{#N/A,#N/A,FALSE,"COVER.XLS";#N/A,#N/A,FALSE,"RACT1.XLS";#N/A,#N/A,FALSE,"RACT2.XLS";#N/A,#N/A,FALSE,"ECCMP";#N/A,#N/A,FALSE,"WELDER.XLS"}</definedName>
    <definedName name="cbu" localSheetId="33" hidden="1">{#N/A,#N/A,FALSE,"COVER.XLS";#N/A,#N/A,FALSE,"RACT1.XLS";#N/A,#N/A,FALSE,"RACT2.XLS";#N/A,#N/A,FALSE,"ECCMP";#N/A,#N/A,FALSE,"WELDER.XLS"}</definedName>
    <definedName name="cbu" localSheetId="34" hidden="1">{#N/A,#N/A,FALSE,"COVER.XLS";#N/A,#N/A,FALSE,"RACT1.XLS";#N/A,#N/A,FALSE,"RACT2.XLS";#N/A,#N/A,FALSE,"ECCMP";#N/A,#N/A,FALSE,"WELDER.XLS"}</definedName>
    <definedName name="cbu" localSheetId="31" hidden="1">{#N/A,#N/A,FALSE,"COVER.XLS";#N/A,#N/A,FALSE,"RACT1.XLS";#N/A,#N/A,FALSE,"RACT2.XLS";#N/A,#N/A,FALSE,"ECCMP";#N/A,#N/A,FALSE,"WELDER.XLS"}</definedName>
    <definedName name="cbu" hidden="1">{#N/A,#N/A,FALSE,"COVER.XLS";#N/A,#N/A,FALSE,"RACT1.XLS";#N/A,#N/A,FALSE,"RACT2.XLS";#N/A,#N/A,FALSE,"ECCMP";#N/A,#N/A,FALSE,"WELDER.XLS"}</definedName>
    <definedName name="CBWorkbookPriority" localSheetId="35" hidden="1">-959472745</definedName>
    <definedName name="CBWorkbookPriority" localSheetId="33" hidden="1">-959472745</definedName>
    <definedName name="CBWorkbookPriority" localSheetId="34" hidden="1">-959472745</definedName>
    <definedName name="CBWorkbookPriority" hidden="1">-786087239</definedName>
    <definedName name="CBWorkbookPriority_1" hidden="1">-63374579</definedName>
    <definedName name="CBWorkbookPriority1" hidden="1">-674308301</definedName>
    <definedName name="CBx_170521e6a760462d8f10537590d27409" hidden="1">"'Capex'!$A$1"</definedName>
    <definedName name="CBx_4b59583ef67b4daa89ff0fe40b058d72" hidden="1">"'CB_DATA_'!$A$1"</definedName>
    <definedName name="CBx_8f73ada15adc442abed222329673b8f3" hidden="1">"'Prices'!$A$1"</definedName>
    <definedName name="CBx_df949d22b4f84ef3a136451cdf0b50b6" hidden="1">"'Xietongmen'!$A$1"</definedName>
    <definedName name="CBx_fa14c1404eb94183b4203dd5530cb284" hidden="1">"'Opcost'!$A$1"</definedName>
    <definedName name="cc" localSheetId="35" hidden="1">{"DETALLE_1996",#N/A,FALSE,"flujo";"DETALLE_1997",#N/A,FALSE,"flujo";"GASTOS_INCURRIDOS_1996",#N/A,FALSE,"flujo";"GASTOS_PROGRAMADOS_PARA_1997",#N/A,FALSE,"flujo";#N/A,#N/A,FALSE,"comparat";#N/A,#N/A,FALSE,"costos";#N/A,#N/A,FALSE,"proyctrol"}</definedName>
    <definedName name="cc" localSheetId="37" hidden="1">{"DETALLE_1996",#N/A,FALSE,"flujo";"DETALLE_1997",#N/A,FALSE,"flujo";"GASTOS_INCURRIDOS_1996",#N/A,FALSE,"flujo";"GASTOS_PROGRAMADOS_PARA_1997",#N/A,FALSE,"flujo";#N/A,#N/A,FALSE,"comparat";#N/A,#N/A,FALSE,"costos";#N/A,#N/A,FALSE,"proyctrol"}</definedName>
    <definedName name="cc" localSheetId="36" hidden="1">{"DETALLE_1996",#N/A,FALSE,"flujo";"DETALLE_1997",#N/A,FALSE,"flujo";"GASTOS_INCURRIDOS_1996",#N/A,FALSE,"flujo";"GASTOS_PROGRAMADOS_PARA_1997",#N/A,FALSE,"flujo";#N/A,#N/A,FALSE,"comparat";#N/A,#N/A,FALSE,"costos";#N/A,#N/A,FALSE,"proyctrol"}</definedName>
    <definedName name="cc" localSheetId="33" hidden="1">{"DETALLE_1996",#N/A,FALSE,"flujo";"DETALLE_1997",#N/A,FALSE,"flujo";"GASTOS_INCURRIDOS_1996",#N/A,FALSE,"flujo";"GASTOS_PROGRAMADOS_PARA_1997",#N/A,FALSE,"flujo";#N/A,#N/A,FALSE,"comparat";#N/A,#N/A,FALSE,"costos";#N/A,#N/A,FALSE,"proyctrol"}</definedName>
    <definedName name="cc" localSheetId="34" hidden="1">{"DETALLE_1996",#N/A,FALSE,"flujo";"DETALLE_1997",#N/A,FALSE,"flujo";"GASTOS_INCURRIDOS_1996",#N/A,FALSE,"flujo";"GASTOS_PROGRAMADOS_PARA_1997",#N/A,FALSE,"flujo";#N/A,#N/A,FALSE,"comparat";#N/A,#N/A,FALSE,"costos";#N/A,#N/A,FALSE,"proyctrol"}</definedName>
    <definedName name="CC" localSheetId="31">#REF!</definedName>
    <definedName name="cc" hidden="1">{"dd sheet",#N/A,FALSE,"D &amp; D SHEET";"data",#N/A,FALSE,"Data";"techbid",#N/A,FALSE,"tech bid";"comm",#N/A,FALSE,"COMMERCIAL"}</definedName>
    <definedName name="CC.NUMBER.LIST">#REF!</definedName>
    <definedName name="cc_1" localSheetId="35" hidden="1">{#N/A,#N/A,FALSE,"Total_OC015";#N/A,#N/A,FALSE,"ADMIN";#N/A,#N/A,FALSE,"PROCES";#N/A,#N/A,FALSE,"mecan";#N/A,#N/A,FALSE,"civil";#N/A,#N/A,FALSE,"CAÑER";#N/A,#N/A,FALSE,"ELEC";#N/A,#N/A,FALSE,"INSTR"}</definedName>
    <definedName name="cc_1" localSheetId="37" hidden="1">{#N/A,#N/A,FALSE,"Total_OC015";#N/A,#N/A,FALSE,"ADMIN";#N/A,#N/A,FALSE,"PROCES";#N/A,#N/A,FALSE,"mecan";#N/A,#N/A,FALSE,"civil";#N/A,#N/A,FALSE,"CAÑER";#N/A,#N/A,FALSE,"ELEC";#N/A,#N/A,FALSE,"INSTR"}</definedName>
    <definedName name="cc_1" localSheetId="36" hidden="1">{#N/A,#N/A,FALSE,"Total_OC015";#N/A,#N/A,FALSE,"ADMIN";#N/A,#N/A,FALSE,"PROCES";#N/A,#N/A,FALSE,"mecan";#N/A,#N/A,FALSE,"civil";#N/A,#N/A,FALSE,"CAÑER";#N/A,#N/A,FALSE,"ELEC";#N/A,#N/A,FALSE,"INSTR"}</definedName>
    <definedName name="cc_1" localSheetId="33" hidden="1">{#N/A,#N/A,FALSE,"Total_OC015";#N/A,#N/A,FALSE,"ADMIN";#N/A,#N/A,FALSE,"PROCES";#N/A,#N/A,FALSE,"mecan";#N/A,#N/A,FALSE,"civil";#N/A,#N/A,FALSE,"CAÑER";#N/A,#N/A,FALSE,"ELEC";#N/A,#N/A,FALSE,"INSTR"}</definedName>
    <definedName name="cc_1" localSheetId="34" hidden="1">{#N/A,#N/A,FALSE,"Total_OC015";#N/A,#N/A,FALSE,"ADMIN";#N/A,#N/A,FALSE,"PROCES";#N/A,#N/A,FALSE,"mecan";#N/A,#N/A,FALSE,"civil";#N/A,#N/A,FALSE,"CAÑER";#N/A,#N/A,FALSE,"ELEC";#N/A,#N/A,FALSE,"INSTR"}</definedName>
    <definedName name="cc_1" localSheetId="31" hidden="1">{#N/A,#N/A,FALSE,"Total_OC015";#N/A,#N/A,FALSE,"ADMIN";#N/A,#N/A,FALSE,"PROCES";#N/A,#N/A,FALSE,"mecan";#N/A,#N/A,FALSE,"civil";#N/A,#N/A,FALSE,"CAÑER";#N/A,#N/A,FALSE,"ELEC";#N/A,#N/A,FALSE,"INSTR"}</definedName>
    <definedName name="cc_1" hidden="1">{#N/A,#N/A,FALSE,"Total_OC015";#N/A,#N/A,FALSE,"ADMIN";#N/A,#N/A,FALSE,"PROCES";#N/A,#N/A,FALSE,"mecan";#N/A,#N/A,FALSE,"civil";#N/A,#N/A,FALSE,"CAÑER";#N/A,#N/A,FALSE,"ELEC";#N/A,#N/A,FALSE,"INSTR"}</definedName>
    <definedName name="CC_22" localSheetId="31">#REF!</definedName>
    <definedName name="CC_22">!#REF!</definedName>
    <definedName name="ccc" localSheetId="35" hidden="1">{#N/A,#N/A,FALSE,"masez (10)";#N/A,#N/A,FALSE,"masez (7)";#N/A,#N/A,FALSE,"masez (6)";#N/A,#N/A,FALSE,"masez (5)";#N/A,#N/A,FALSE,"masez (4)";#N/A,#N/A,FALSE,"masez (3)";#N/A,#N/A,FALSE,"masez (2)";#N/A,#N/A,FALSE,"GME";#N/A,#N/A,FALSE,"masez"}</definedName>
    <definedName name="ccc" localSheetId="37" hidden="1">{#N/A,#N/A,FALSE,"masez (10)";#N/A,#N/A,FALSE,"masez (7)";#N/A,#N/A,FALSE,"masez (6)";#N/A,#N/A,FALSE,"masez (5)";#N/A,#N/A,FALSE,"masez (4)";#N/A,#N/A,FALSE,"masez (3)";#N/A,#N/A,FALSE,"masez (2)";#N/A,#N/A,FALSE,"GME";#N/A,#N/A,FALSE,"masez"}</definedName>
    <definedName name="ccc" localSheetId="36" hidden="1">{#N/A,#N/A,FALSE,"masez (10)";#N/A,#N/A,FALSE,"masez (7)";#N/A,#N/A,FALSE,"masez (6)";#N/A,#N/A,FALSE,"masez (5)";#N/A,#N/A,FALSE,"masez (4)";#N/A,#N/A,FALSE,"masez (3)";#N/A,#N/A,FALSE,"masez (2)";#N/A,#N/A,FALSE,"GME";#N/A,#N/A,FALSE,"masez"}</definedName>
    <definedName name="ccc" localSheetId="33" hidden="1">{#N/A,#N/A,FALSE,"masez (10)";#N/A,#N/A,FALSE,"masez (7)";#N/A,#N/A,FALSE,"masez (6)";#N/A,#N/A,FALSE,"masez (5)";#N/A,#N/A,FALSE,"masez (4)";#N/A,#N/A,FALSE,"masez (3)";#N/A,#N/A,FALSE,"masez (2)";#N/A,#N/A,FALSE,"GME";#N/A,#N/A,FALSE,"masez"}</definedName>
    <definedName name="ccc" localSheetId="34" hidden="1">{#N/A,#N/A,FALSE,"masez (10)";#N/A,#N/A,FALSE,"masez (7)";#N/A,#N/A,FALSE,"masez (6)";#N/A,#N/A,FALSE,"masez (5)";#N/A,#N/A,FALSE,"masez (4)";#N/A,#N/A,FALSE,"masez (3)";#N/A,#N/A,FALSE,"masez (2)";#N/A,#N/A,FALSE,"GME";#N/A,#N/A,FALSE,"masez"}</definedName>
    <definedName name="CCC" localSheetId="31">#REF!</definedName>
    <definedName name="ccc" hidden="1">{#N/A,#N/A,FALSE,"masez (10)";#N/A,#N/A,FALSE,"masez (7)";#N/A,#N/A,FALSE,"masez (6)";#N/A,#N/A,FALSE,"masez (5)";#N/A,#N/A,FALSE,"masez (4)";#N/A,#N/A,FALSE,"masez (3)";#N/A,#N/A,FALSE,"masez (2)";#N/A,#N/A,FALSE,"GME";#N/A,#N/A,FALSE,"masez"}</definedName>
    <definedName name="cccc">#REF!</definedName>
    <definedName name="ccccc" localSheetId="35" hidden="1">{#N/A,#N/A,FALSE,"SumD";#N/A,#N/A,FALSE,"ElecD";#N/A,#N/A,FALSE,"MechD";#N/A,#N/A,FALSE,"GeotD";#N/A,#N/A,FALSE,"PrcsD";#N/A,#N/A,FALSE,"TunnD";#N/A,#N/A,FALSE,"CivlD";#N/A,#N/A,FALSE,"NtwkD";#N/A,#N/A,FALSE,"EstgD";#N/A,#N/A,FALSE,"PEngD"}</definedName>
    <definedName name="ccccc" localSheetId="37" hidden="1">{#N/A,#N/A,FALSE,"SumD";#N/A,#N/A,FALSE,"ElecD";#N/A,#N/A,FALSE,"MechD";#N/A,#N/A,FALSE,"GeotD";#N/A,#N/A,FALSE,"PrcsD";#N/A,#N/A,FALSE,"TunnD";#N/A,#N/A,FALSE,"CivlD";#N/A,#N/A,FALSE,"NtwkD";#N/A,#N/A,FALSE,"EstgD";#N/A,#N/A,FALSE,"PEngD"}</definedName>
    <definedName name="ccccc" localSheetId="36" hidden="1">{#N/A,#N/A,FALSE,"SumD";#N/A,#N/A,FALSE,"ElecD";#N/A,#N/A,FALSE,"MechD";#N/A,#N/A,FALSE,"GeotD";#N/A,#N/A,FALSE,"PrcsD";#N/A,#N/A,FALSE,"TunnD";#N/A,#N/A,FALSE,"CivlD";#N/A,#N/A,FALSE,"NtwkD";#N/A,#N/A,FALSE,"EstgD";#N/A,#N/A,FALSE,"PEngD"}</definedName>
    <definedName name="ccccc" localSheetId="33" hidden="1">{#N/A,#N/A,FALSE,"SumD";#N/A,#N/A,FALSE,"ElecD";#N/A,#N/A,FALSE,"MechD";#N/A,#N/A,FALSE,"GeotD";#N/A,#N/A,FALSE,"PrcsD";#N/A,#N/A,FALSE,"TunnD";#N/A,#N/A,FALSE,"CivlD";#N/A,#N/A,FALSE,"NtwkD";#N/A,#N/A,FALSE,"EstgD";#N/A,#N/A,FALSE,"PEngD"}</definedName>
    <definedName name="ccccc" localSheetId="34" hidden="1">{#N/A,#N/A,FALSE,"SumD";#N/A,#N/A,FALSE,"ElecD";#N/A,#N/A,FALSE,"MechD";#N/A,#N/A,FALSE,"GeotD";#N/A,#N/A,FALSE,"PrcsD";#N/A,#N/A,FALSE,"TunnD";#N/A,#N/A,FALSE,"CivlD";#N/A,#N/A,FALSE,"NtwkD";#N/A,#N/A,FALSE,"EstgD";#N/A,#N/A,FALSE,"PEngD"}</definedName>
    <definedName name="ccccc" localSheetId="31"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_1" localSheetId="35" hidden="1">{"DetallexDep",#N/A,FALSE,"Giovanna (x DEPT)"}</definedName>
    <definedName name="ccccc_1" localSheetId="37" hidden="1">{"DetallexDep",#N/A,FALSE,"Giovanna (x DEPT)"}</definedName>
    <definedName name="ccccc_1" localSheetId="36" hidden="1">{"DetallexDep",#N/A,FALSE,"Giovanna (x DEPT)"}</definedName>
    <definedName name="ccccc_1" localSheetId="33" hidden="1">{"DetallexDep",#N/A,FALSE,"Giovanna (x DEPT)"}</definedName>
    <definedName name="ccccc_1" localSheetId="34" hidden="1">{"DetallexDep",#N/A,FALSE,"Giovanna (x DEPT)"}</definedName>
    <definedName name="ccccc_1" localSheetId="31" hidden="1">{"DetallexDep",#N/A,FALSE,"Giovanna (x DEPT)"}</definedName>
    <definedName name="ccccc_1" hidden="1">{"DetallexDep",#N/A,FALSE,"Giovanna (x DEPT)"}</definedName>
    <definedName name="ccccc_2" localSheetId="35" hidden="1">{"DetallexDep",#N/A,FALSE,"Giovanna (x DEPT)"}</definedName>
    <definedName name="ccccc_2" localSheetId="37" hidden="1">{"DetallexDep",#N/A,FALSE,"Giovanna (x DEPT)"}</definedName>
    <definedName name="ccccc_2" localSheetId="36" hidden="1">{"DetallexDep",#N/A,FALSE,"Giovanna (x DEPT)"}</definedName>
    <definedName name="ccccc_2" localSheetId="33" hidden="1">{"DetallexDep",#N/A,FALSE,"Giovanna (x DEPT)"}</definedName>
    <definedName name="ccccc_2" localSheetId="34" hidden="1">{"DetallexDep",#N/A,FALSE,"Giovanna (x DEPT)"}</definedName>
    <definedName name="ccccc_2" localSheetId="31" hidden="1">{"DetallexDep",#N/A,FALSE,"Giovanna (x DEPT)"}</definedName>
    <definedName name="ccccc_2" hidden="1">{"DetallexDep",#N/A,FALSE,"Giovanna (x DEPT)"}</definedName>
    <definedName name="ccccc_3" localSheetId="35" hidden="1">{"DetallexDep",#N/A,FALSE,"Giovanna (x DEPT)"}</definedName>
    <definedName name="ccccc_3" localSheetId="37" hidden="1">{"DetallexDep",#N/A,FALSE,"Giovanna (x DEPT)"}</definedName>
    <definedName name="ccccc_3" localSheetId="36" hidden="1">{"DetallexDep",#N/A,FALSE,"Giovanna (x DEPT)"}</definedName>
    <definedName name="ccccc_3" localSheetId="33" hidden="1">{"DetallexDep",#N/A,FALSE,"Giovanna (x DEPT)"}</definedName>
    <definedName name="ccccc_3" localSheetId="34" hidden="1">{"DetallexDep",#N/A,FALSE,"Giovanna (x DEPT)"}</definedName>
    <definedName name="ccccc_3" localSheetId="31" hidden="1">{"DetallexDep",#N/A,FALSE,"Giovanna (x DEPT)"}</definedName>
    <definedName name="ccccc_3" hidden="1">{"DetallexDep",#N/A,FALSE,"Giovanna (x DEPT)"}</definedName>
    <definedName name="ccccc_4" localSheetId="35" hidden="1">{"DetallexDep",#N/A,FALSE,"Giovanna (x DEPT)"}</definedName>
    <definedName name="ccccc_4" localSheetId="37" hidden="1">{"DetallexDep",#N/A,FALSE,"Giovanna (x DEPT)"}</definedName>
    <definedName name="ccccc_4" localSheetId="36" hidden="1">{"DetallexDep",#N/A,FALSE,"Giovanna (x DEPT)"}</definedName>
    <definedName name="ccccc_4" localSheetId="33" hidden="1">{"DetallexDep",#N/A,FALSE,"Giovanna (x DEPT)"}</definedName>
    <definedName name="ccccc_4" localSheetId="34" hidden="1">{"DetallexDep",#N/A,FALSE,"Giovanna (x DEPT)"}</definedName>
    <definedName name="ccccc_4" localSheetId="31" hidden="1">{"DetallexDep",#N/A,FALSE,"Giovanna (x DEPT)"}</definedName>
    <definedName name="ccccc_4" hidden="1">{"DetallexDep",#N/A,FALSE,"Giovanna (x DEPT)"}</definedName>
    <definedName name="ccccc_5" localSheetId="35" hidden="1">{"DetallexDep",#N/A,FALSE,"Giovanna (x DEPT)"}</definedName>
    <definedName name="ccccc_5" localSheetId="37" hidden="1">{"DetallexDep",#N/A,FALSE,"Giovanna (x DEPT)"}</definedName>
    <definedName name="ccccc_5" localSheetId="36" hidden="1">{"DetallexDep",#N/A,FALSE,"Giovanna (x DEPT)"}</definedName>
    <definedName name="ccccc_5" localSheetId="33" hidden="1">{"DetallexDep",#N/A,FALSE,"Giovanna (x DEPT)"}</definedName>
    <definedName name="ccccc_5" localSheetId="34" hidden="1">{"DetallexDep",#N/A,FALSE,"Giovanna (x DEPT)"}</definedName>
    <definedName name="ccccc_5" localSheetId="31" hidden="1">{"DetallexDep",#N/A,FALSE,"Giovanna (x DEPT)"}</definedName>
    <definedName name="ccccc_5" hidden="1">{"DetallexDep",#N/A,FALSE,"Giovanna (x DEPT)"}</definedName>
    <definedName name="cccccc" localSheetId="35" hidden="1">{#N/A,#N/A,FALSE,"minas";#N/A,#N/A,FALSE,"Total_OC015";#N/A,#N/A,FALSE,"ADMIN";#N/A,#N/A,FALSE,"PROCES";#N/A,#N/A,FALSE,"civil";#N/A,#N/A,FALSE,"CAÑER";#N/A,#N/A,FALSE,"ELEC";#N/A,#N/A,FALSE,"INSTR";#N/A,#N/A,FALSE,"PDS";#N/A,#N/A,FALSE,"mecan"}</definedName>
    <definedName name="cccccc" localSheetId="37" hidden="1">{#N/A,#N/A,FALSE,"minas";#N/A,#N/A,FALSE,"Total_OC015";#N/A,#N/A,FALSE,"ADMIN";#N/A,#N/A,FALSE,"PROCES";#N/A,#N/A,FALSE,"civil";#N/A,#N/A,FALSE,"CAÑER";#N/A,#N/A,FALSE,"ELEC";#N/A,#N/A,FALSE,"INSTR";#N/A,#N/A,FALSE,"PDS";#N/A,#N/A,FALSE,"mecan"}</definedName>
    <definedName name="cccccc" localSheetId="36" hidden="1">{#N/A,#N/A,FALSE,"minas";#N/A,#N/A,FALSE,"Total_OC015";#N/A,#N/A,FALSE,"ADMIN";#N/A,#N/A,FALSE,"PROCES";#N/A,#N/A,FALSE,"civil";#N/A,#N/A,FALSE,"CAÑER";#N/A,#N/A,FALSE,"ELEC";#N/A,#N/A,FALSE,"INSTR";#N/A,#N/A,FALSE,"PDS";#N/A,#N/A,FALSE,"mecan"}</definedName>
    <definedName name="cccccc" localSheetId="33" hidden="1">{#N/A,#N/A,FALSE,"minas";#N/A,#N/A,FALSE,"Total_OC015";#N/A,#N/A,FALSE,"ADMIN";#N/A,#N/A,FALSE,"PROCES";#N/A,#N/A,FALSE,"civil";#N/A,#N/A,FALSE,"CAÑER";#N/A,#N/A,FALSE,"ELEC";#N/A,#N/A,FALSE,"INSTR";#N/A,#N/A,FALSE,"PDS";#N/A,#N/A,FALSE,"mecan"}</definedName>
    <definedName name="cccccc" localSheetId="34" hidden="1">{#N/A,#N/A,FALSE,"minas";#N/A,#N/A,FALSE,"Total_OC015";#N/A,#N/A,FALSE,"ADMIN";#N/A,#N/A,FALSE,"PROCES";#N/A,#N/A,FALSE,"civil";#N/A,#N/A,FALSE,"CAÑER";#N/A,#N/A,FALSE,"ELEC";#N/A,#N/A,FALSE,"INSTR";#N/A,#N/A,FALSE,"PDS";#N/A,#N/A,FALSE,"mecan"}</definedName>
    <definedName name="cccccc" localSheetId="31" hidden="1">{#N/A,#N/A,FALSE,"minas";#N/A,#N/A,FALSE,"Total_OC015";#N/A,#N/A,FALSE,"ADMIN";#N/A,#N/A,FALSE,"PROCES";#N/A,#N/A,FALSE,"civil";#N/A,#N/A,FALSE,"CAÑER";#N/A,#N/A,FALSE,"ELEC";#N/A,#N/A,FALSE,"INSTR";#N/A,#N/A,FALSE,"PDS";#N/A,#N/A,FALSE,"mecan"}</definedName>
    <definedName name="cccccc" hidden="1">{#N/A,#N/A,FALSE,"minas";#N/A,#N/A,FALSE,"Total_OC015";#N/A,#N/A,FALSE,"ADMIN";#N/A,#N/A,FALSE,"PROCES";#N/A,#N/A,FALSE,"civil";#N/A,#N/A,FALSE,"CAÑER";#N/A,#N/A,FALSE,"ELEC";#N/A,#N/A,FALSE,"INSTR";#N/A,#N/A,FALSE,"PDS";#N/A,#N/A,FALSE,"mecan"}</definedName>
    <definedName name="cccccccccccc" localSheetId="35" hidden="1">{#N/A,#N/A,FALSE,"SumG";#N/A,#N/A,FALSE,"ElecG";#N/A,#N/A,FALSE,"MechG";#N/A,#N/A,FALSE,"GeotG";#N/A,#N/A,FALSE,"PrcsG";#N/A,#N/A,FALSE,"TunnG";#N/A,#N/A,FALSE,"CivlG";#N/A,#N/A,FALSE,"NtwkG";#N/A,#N/A,FALSE,"EstgG";#N/A,#N/A,FALSE,"PEngG"}</definedName>
    <definedName name="cccccccccccc" localSheetId="37" hidden="1">{#N/A,#N/A,FALSE,"SumG";#N/A,#N/A,FALSE,"ElecG";#N/A,#N/A,FALSE,"MechG";#N/A,#N/A,FALSE,"GeotG";#N/A,#N/A,FALSE,"PrcsG";#N/A,#N/A,FALSE,"TunnG";#N/A,#N/A,FALSE,"CivlG";#N/A,#N/A,FALSE,"NtwkG";#N/A,#N/A,FALSE,"EstgG";#N/A,#N/A,FALSE,"PEngG"}</definedName>
    <definedName name="cccccccccccc" localSheetId="36" hidden="1">{#N/A,#N/A,FALSE,"SumG";#N/A,#N/A,FALSE,"ElecG";#N/A,#N/A,FALSE,"MechG";#N/A,#N/A,FALSE,"GeotG";#N/A,#N/A,FALSE,"PrcsG";#N/A,#N/A,FALSE,"TunnG";#N/A,#N/A,FALSE,"CivlG";#N/A,#N/A,FALSE,"NtwkG";#N/A,#N/A,FALSE,"EstgG";#N/A,#N/A,FALSE,"PEngG"}</definedName>
    <definedName name="cccccccccccc" localSheetId="33" hidden="1">{#N/A,#N/A,FALSE,"SumG";#N/A,#N/A,FALSE,"ElecG";#N/A,#N/A,FALSE,"MechG";#N/A,#N/A,FALSE,"GeotG";#N/A,#N/A,FALSE,"PrcsG";#N/A,#N/A,FALSE,"TunnG";#N/A,#N/A,FALSE,"CivlG";#N/A,#N/A,FALSE,"NtwkG";#N/A,#N/A,FALSE,"EstgG";#N/A,#N/A,FALSE,"PEngG"}</definedName>
    <definedName name="cccccccccccc" localSheetId="34" hidden="1">{#N/A,#N/A,FALSE,"SumG";#N/A,#N/A,FALSE,"ElecG";#N/A,#N/A,FALSE,"MechG";#N/A,#N/A,FALSE,"GeotG";#N/A,#N/A,FALSE,"PrcsG";#N/A,#N/A,FALSE,"TunnG";#N/A,#N/A,FALSE,"CivlG";#N/A,#N/A,FALSE,"NtwkG";#N/A,#N/A,FALSE,"EstgG";#N/A,#N/A,FALSE,"PEngG"}</definedName>
    <definedName name="cccccccccccc" localSheetId="31"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35" hidden="1">{#N/A,#N/A,FALSE,"Pricing";#N/A,#N/A,FALSE,"Summary";#N/A,#N/A,FALSE,"CompProd";#N/A,#N/A,FALSE,"CompJobhrs";#N/A,#N/A,FALSE,"Escalation";#N/A,#N/A,FALSE,"Contingency";#N/A,#N/A,FALSE,"GM";#N/A,#N/A,FALSE,"CompWage";#N/A,#N/A,FALSE,"costSum"}</definedName>
    <definedName name="ccccccccccccccc" localSheetId="37" hidden="1">{#N/A,#N/A,FALSE,"Pricing";#N/A,#N/A,FALSE,"Summary";#N/A,#N/A,FALSE,"CompProd";#N/A,#N/A,FALSE,"CompJobhrs";#N/A,#N/A,FALSE,"Escalation";#N/A,#N/A,FALSE,"Contingency";#N/A,#N/A,FALSE,"GM";#N/A,#N/A,FALSE,"CompWage";#N/A,#N/A,FALSE,"costSum"}</definedName>
    <definedName name="ccccccccccccccc" localSheetId="36" hidden="1">{#N/A,#N/A,FALSE,"Pricing";#N/A,#N/A,FALSE,"Summary";#N/A,#N/A,FALSE,"CompProd";#N/A,#N/A,FALSE,"CompJobhrs";#N/A,#N/A,FALSE,"Escalation";#N/A,#N/A,FALSE,"Contingency";#N/A,#N/A,FALSE,"GM";#N/A,#N/A,FALSE,"CompWage";#N/A,#N/A,FALSE,"costSum"}</definedName>
    <definedName name="ccccccccccccccc" localSheetId="33" hidden="1">{#N/A,#N/A,FALSE,"Pricing";#N/A,#N/A,FALSE,"Summary";#N/A,#N/A,FALSE,"CompProd";#N/A,#N/A,FALSE,"CompJobhrs";#N/A,#N/A,FALSE,"Escalation";#N/A,#N/A,FALSE,"Contingency";#N/A,#N/A,FALSE,"GM";#N/A,#N/A,FALSE,"CompWage";#N/A,#N/A,FALSE,"costSum"}</definedName>
    <definedName name="ccccccccccccccc" localSheetId="34" hidden="1">{#N/A,#N/A,FALSE,"Pricing";#N/A,#N/A,FALSE,"Summary";#N/A,#N/A,FALSE,"CompProd";#N/A,#N/A,FALSE,"CompJobhrs";#N/A,#N/A,FALSE,"Escalation";#N/A,#N/A,FALSE,"Contingency";#N/A,#N/A,FALSE,"GM";#N/A,#N/A,FALSE,"CompWage";#N/A,#N/A,FALSE,"costSum"}</definedName>
    <definedName name="ccccccccccccccc" localSheetId="31"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35" hidden="1">{"HW",#N/A,FALSE,"1998"}</definedName>
    <definedName name="cccccccccccccccc" localSheetId="37" hidden="1">{#N/A,#N/A,TRUE,"1842CWN0"}</definedName>
    <definedName name="cccccccccccccccc" localSheetId="36" hidden="1">{#N/A,#N/A,TRUE,"1842CWN0"}</definedName>
    <definedName name="cccccccccccccccc" localSheetId="33" hidden="1">{"HW",#N/A,FALSE,"1998"}</definedName>
    <definedName name="cccccccccccccccc" localSheetId="34" hidden="1">{"HW",#N/A,FALSE,"1998"}</definedName>
    <definedName name="cccccccccccccccc" localSheetId="31" hidden="1">{#N/A,#N/A,TRUE,"1842CWN0"}</definedName>
    <definedName name="cccccccccccccccc" hidden="1">{#N/A,#N/A,TRUE,"1842CWN0"}</definedName>
    <definedName name="CCD" localSheetId="35" hidden="1">{"Summary",#N/A,TRUE,"Summary";"Cost Plan",#N/A,TRUE,"Cost Plan"}</definedName>
    <definedName name="CCD" localSheetId="37" hidden="1">{"Summary",#N/A,TRUE,"Summary";"Cost Plan",#N/A,TRUE,"Cost Plan"}</definedName>
    <definedName name="CCD" localSheetId="32" hidden="1">{"Summary",#N/A,TRUE,"Summary";"Cost Plan",#N/A,TRUE,"Cost Plan"}</definedName>
    <definedName name="CCD" localSheetId="21" hidden="1">{"Summary",#N/A,TRUE,"Summary";"Cost Plan",#N/A,TRUE,"Cost Plan"}</definedName>
    <definedName name="CCD" localSheetId="36" hidden="1">{"Summary",#N/A,TRUE,"Summary";"Cost Plan",#N/A,TRUE,"Cost Plan"}</definedName>
    <definedName name="CCD" localSheetId="33" hidden="1">{"Summary",#N/A,TRUE,"Summary";"Cost Plan",#N/A,TRUE,"Cost Plan"}</definedName>
    <definedName name="CCD" localSheetId="34" hidden="1">{"Summary",#N/A,TRUE,"Summary";"Cost Plan",#N/A,TRUE,"Cost Plan"}</definedName>
    <definedName name="CCD" localSheetId="31" hidden="1">{"Summary",#N/A,TRUE,"Summary";"Cost Plan",#N/A,TRUE,"Cost Plan"}</definedName>
    <definedName name="CCD" hidden="1">{"Summary",#N/A,TRUE,"Summary";"Cost Plan",#N/A,TRUE,"Cost Plan"}</definedName>
    <definedName name="CCDXXXSP">#REF!</definedName>
    <definedName name="CCDXXXSP_2">#N/A</definedName>
    <definedName name="CCDXXXSP_5">#N/A</definedName>
    <definedName name="CCDXXXSP_9">#N/A</definedName>
    <definedName name="CCE1E">#REF!</definedName>
    <definedName name="CCE1N">#REF!</definedName>
    <definedName name="Ccivil">#REF!</definedName>
    <definedName name="CCL" localSheetId="35" hidden="1">{#N/A,#N/A,TRUE,"COVER";#N/A,#N/A,TRUE,"DETAILS";#N/A,#N/A,TRUE,"SUMMARY";#N/A,#N/A,TRUE,"EXP MON";#N/A,#N/A,TRUE,"APPENDIX A";#N/A,#N/A,TRUE,"APPENDIX B";#N/A,#N/A,TRUE,"APPENDIX C";#N/A,#N/A,TRUE,"APPENDIX D";#N/A,#N/A,TRUE,"APPENDIX E";#N/A,#N/A,TRUE,"APPENDIX F";#N/A,#N/A,TRUE,"APPENDIX G"}</definedName>
    <definedName name="CCL" localSheetId="37" hidden="1">{#N/A,#N/A,TRUE,"COVER";#N/A,#N/A,TRUE,"DETAILS";#N/A,#N/A,TRUE,"SUMMARY";#N/A,#N/A,TRUE,"EXP MON";#N/A,#N/A,TRUE,"APPENDIX A";#N/A,#N/A,TRUE,"APPENDIX B";#N/A,#N/A,TRUE,"APPENDIX C";#N/A,#N/A,TRUE,"APPENDIX D";#N/A,#N/A,TRUE,"APPENDIX E";#N/A,#N/A,TRUE,"APPENDIX F";#N/A,#N/A,TRUE,"APPENDIX G"}</definedName>
    <definedName name="CCL" localSheetId="36" hidden="1">{#N/A,#N/A,TRUE,"COVER";#N/A,#N/A,TRUE,"DETAILS";#N/A,#N/A,TRUE,"SUMMARY";#N/A,#N/A,TRUE,"EXP MON";#N/A,#N/A,TRUE,"APPENDIX A";#N/A,#N/A,TRUE,"APPENDIX B";#N/A,#N/A,TRUE,"APPENDIX C";#N/A,#N/A,TRUE,"APPENDIX D";#N/A,#N/A,TRUE,"APPENDIX E";#N/A,#N/A,TRUE,"APPENDIX F";#N/A,#N/A,TRUE,"APPENDIX G"}</definedName>
    <definedName name="CCL" localSheetId="33" hidden="1">{#N/A,#N/A,TRUE,"COVER";#N/A,#N/A,TRUE,"DETAILS";#N/A,#N/A,TRUE,"SUMMARY";#N/A,#N/A,TRUE,"EXP MON";#N/A,#N/A,TRUE,"APPENDIX A";#N/A,#N/A,TRUE,"APPENDIX B";#N/A,#N/A,TRUE,"APPENDIX C";#N/A,#N/A,TRUE,"APPENDIX D";#N/A,#N/A,TRUE,"APPENDIX E";#N/A,#N/A,TRUE,"APPENDIX F";#N/A,#N/A,TRUE,"APPENDIX G"}</definedName>
    <definedName name="CCL" localSheetId="34" hidden="1">{#N/A,#N/A,TRUE,"COVER";#N/A,#N/A,TRUE,"DETAILS";#N/A,#N/A,TRUE,"SUMMARY";#N/A,#N/A,TRUE,"EXP MON";#N/A,#N/A,TRUE,"APPENDIX A";#N/A,#N/A,TRUE,"APPENDIX B";#N/A,#N/A,TRUE,"APPENDIX C";#N/A,#N/A,TRUE,"APPENDIX D";#N/A,#N/A,TRUE,"APPENDIX E";#N/A,#N/A,TRUE,"APPENDIX F";#N/A,#N/A,TRUE,"APPENDIX G"}</definedName>
    <definedName name="CCL" localSheetId="31" hidden="1">{#N/A,#N/A,TRUE,"COVER";#N/A,#N/A,TRUE,"DETAILS";#N/A,#N/A,TRUE,"SUMMARY";#N/A,#N/A,TRUE,"EXP MON";#N/A,#N/A,TRUE,"APPENDIX A";#N/A,#N/A,TRUE,"APPENDIX B";#N/A,#N/A,TRUE,"APPENDIX C";#N/A,#N/A,TRUE,"APPENDIX D";#N/A,#N/A,TRUE,"APPENDIX E";#N/A,#N/A,TRUE,"APPENDIX F";#N/A,#N/A,TRUE,"APPENDIX G"}</definedName>
    <definedName name="CCL" hidden="1">{#N/A,#N/A,TRUE,"COVER";#N/A,#N/A,TRUE,"DETAILS";#N/A,#N/A,TRUE,"SUMMARY";#N/A,#N/A,TRUE,"EXP MON";#N/A,#N/A,TRUE,"APPENDIX A";#N/A,#N/A,TRUE,"APPENDIX B";#N/A,#N/A,TRUE,"APPENDIX C";#N/A,#N/A,TRUE,"APPENDIX D";#N/A,#N/A,TRUE,"APPENDIX E";#N/A,#N/A,TRUE,"APPENDIX F";#N/A,#N/A,TRUE,"APPENDIX G"}</definedName>
    <definedName name="ccla" localSheetId="35" hidden="1">{#N/A,#N/A,TRUE,"COVER";#N/A,#N/A,TRUE,"DETAILS";#N/A,#N/A,TRUE,"SUMMARY";#N/A,#N/A,TRUE,"EXP MON";#N/A,#N/A,TRUE,"APPENDIX A";#N/A,#N/A,TRUE,"APPENDIX B";#N/A,#N/A,TRUE,"APPENDIX C";#N/A,#N/A,TRUE,"APPENDIX D";#N/A,#N/A,TRUE,"APPENDIX E";#N/A,#N/A,TRUE,"APPENDIX F";#N/A,#N/A,TRUE,"APPENDIX G"}</definedName>
    <definedName name="ccla" localSheetId="37" hidden="1">{#N/A,#N/A,TRUE,"COVER";#N/A,#N/A,TRUE,"DETAILS";#N/A,#N/A,TRUE,"SUMMARY";#N/A,#N/A,TRUE,"EXP MON";#N/A,#N/A,TRUE,"APPENDIX A";#N/A,#N/A,TRUE,"APPENDIX B";#N/A,#N/A,TRUE,"APPENDIX C";#N/A,#N/A,TRUE,"APPENDIX D";#N/A,#N/A,TRUE,"APPENDIX E";#N/A,#N/A,TRUE,"APPENDIX F";#N/A,#N/A,TRUE,"APPENDIX G"}</definedName>
    <definedName name="ccla" localSheetId="36" hidden="1">{#N/A,#N/A,TRUE,"COVER";#N/A,#N/A,TRUE,"DETAILS";#N/A,#N/A,TRUE,"SUMMARY";#N/A,#N/A,TRUE,"EXP MON";#N/A,#N/A,TRUE,"APPENDIX A";#N/A,#N/A,TRUE,"APPENDIX B";#N/A,#N/A,TRUE,"APPENDIX C";#N/A,#N/A,TRUE,"APPENDIX D";#N/A,#N/A,TRUE,"APPENDIX E";#N/A,#N/A,TRUE,"APPENDIX F";#N/A,#N/A,TRUE,"APPENDIX G"}</definedName>
    <definedName name="ccla" localSheetId="33" hidden="1">{#N/A,#N/A,TRUE,"COVER";#N/A,#N/A,TRUE,"DETAILS";#N/A,#N/A,TRUE,"SUMMARY";#N/A,#N/A,TRUE,"EXP MON";#N/A,#N/A,TRUE,"APPENDIX A";#N/A,#N/A,TRUE,"APPENDIX B";#N/A,#N/A,TRUE,"APPENDIX C";#N/A,#N/A,TRUE,"APPENDIX D";#N/A,#N/A,TRUE,"APPENDIX E";#N/A,#N/A,TRUE,"APPENDIX F";#N/A,#N/A,TRUE,"APPENDIX G"}</definedName>
    <definedName name="ccla" localSheetId="34" hidden="1">{#N/A,#N/A,TRUE,"COVER";#N/A,#N/A,TRUE,"DETAILS";#N/A,#N/A,TRUE,"SUMMARY";#N/A,#N/A,TRUE,"EXP MON";#N/A,#N/A,TRUE,"APPENDIX A";#N/A,#N/A,TRUE,"APPENDIX B";#N/A,#N/A,TRUE,"APPENDIX C";#N/A,#N/A,TRUE,"APPENDIX D";#N/A,#N/A,TRUE,"APPENDIX E";#N/A,#N/A,TRUE,"APPENDIX F";#N/A,#N/A,TRUE,"APPENDIX G"}</definedName>
    <definedName name="ccla" localSheetId="31" hidden="1">{#N/A,#N/A,TRUE,"COVER";#N/A,#N/A,TRUE,"DETAILS";#N/A,#N/A,TRUE,"SUMMARY";#N/A,#N/A,TRUE,"EXP MON";#N/A,#N/A,TRUE,"APPENDIX A";#N/A,#N/A,TRUE,"APPENDIX B";#N/A,#N/A,TRUE,"APPENDIX C";#N/A,#N/A,TRUE,"APPENDIX D";#N/A,#N/A,TRUE,"APPENDIX E";#N/A,#N/A,TRUE,"APPENDIX F";#N/A,#N/A,TRUE,"APPENDIX G"}</definedName>
    <definedName name="ccla" hidden="1">{#N/A,#N/A,TRUE,"COVER";#N/A,#N/A,TRUE,"DETAILS";#N/A,#N/A,TRUE,"SUMMARY";#N/A,#N/A,TRUE,"EXP MON";#N/A,#N/A,TRUE,"APPENDIX A";#N/A,#N/A,TRUE,"APPENDIX B";#N/A,#N/A,TRUE,"APPENDIX C";#N/A,#N/A,TRUE,"APPENDIX D";#N/A,#N/A,TRUE,"APPENDIX E";#N/A,#N/A,TRUE,"APPENDIX F";#N/A,#N/A,TRUE,"APPENDIX G"}</definedName>
    <definedName name="CCMEC">#REF!</definedName>
    <definedName name="ccolagl" localSheetId="31">#REF!</definedName>
    <definedName name="ccolagl">!#REF!</definedName>
    <definedName name="CCom">#REF!</definedName>
    <definedName name="CCOMP_1000HP">#REF!</definedName>
    <definedName name="CCOMP_100HP">#REF!</definedName>
    <definedName name="CCOMP_2500HP">#REF!</definedName>
    <definedName name="CCOMP_300HP">#REF!</definedName>
    <definedName name="CCOMP_5000HP">#REF!</definedName>
    <definedName name="CCOMP_600HP">#REF!</definedName>
    <definedName name="CCOMP_A5000HP">#REF!</definedName>
    <definedName name="CCR" localSheetId="35" hidden="1">{#N/A,#N/A,TRUE,"Cover";#N/A,#N/A,TRUE,"Conts";#N/A,#N/A,TRUE,"VOS";#N/A,#N/A,TRUE,"Warrington";#N/A,#N/A,TRUE,"Widnes"}</definedName>
    <definedName name="CCR" localSheetId="37" hidden="1">{#N/A,#N/A,TRUE,"Cover";#N/A,#N/A,TRUE,"Conts";#N/A,#N/A,TRUE,"VOS";#N/A,#N/A,TRUE,"Warrington";#N/A,#N/A,TRUE,"Widnes"}</definedName>
    <definedName name="CCR" localSheetId="36" hidden="1">{#N/A,#N/A,TRUE,"Cover";#N/A,#N/A,TRUE,"Conts";#N/A,#N/A,TRUE,"VOS";#N/A,#N/A,TRUE,"Warrington";#N/A,#N/A,TRUE,"Widnes"}</definedName>
    <definedName name="CCR" localSheetId="33" hidden="1">{#N/A,#N/A,TRUE,"Cover";#N/A,#N/A,TRUE,"Conts";#N/A,#N/A,TRUE,"VOS";#N/A,#N/A,TRUE,"Warrington";#N/A,#N/A,TRUE,"Widnes"}</definedName>
    <definedName name="CCR" localSheetId="34" hidden="1">{#N/A,#N/A,TRUE,"Cover";#N/A,#N/A,TRUE,"Conts";#N/A,#N/A,TRUE,"VOS";#N/A,#N/A,TRUE,"Warrington";#N/A,#N/A,TRUE,"Widnes"}</definedName>
    <definedName name="CCR" localSheetId="31" hidden="1">{#N/A,#N/A,TRUE,"Cover";#N/A,#N/A,TRUE,"Conts";#N/A,#N/A,TRUE,"VOS";#N/A,#N/A,TRUE,"Warrington";#N/A,#N/A,TRUE,"Widnes"}</definedName>
    <definedName name="CCR" hidden="1">{#N/A,#N/A,TRUE,"Cover";#N/A,#N/A,TRUE,"Conts";#N/A,#N/A,TRUE,"VOS";#N/A,#N/A,TRUE,"Warrington";#N/A,#N/A,TRUE,"Widnes"}</definedName>
    <definedName name="CCR_1">NA()</definedName>
    <definedName name="CCR_2">NA()</definedName>
    <definedName name="CCR_3">NA()</definedName>
    <definedName name="CCR_4">NA()</definedName>
    <definedName name="CCS">#N/A</definedName>
    <definedName name="CCtable">#REF!</definedName>
    <definedName name="cctable1">#REF!</definedName>
    <definedName name="CCW">#REF!</definedName>
    <definedName name="CCWA">#REF!</definedName>
    <definedName name="CCWT">#REF!</definedName>
    <definedName name="CCX">#REF!</definedName>
    <definedName name="CCX_2">#N/A</definedName>
    <definedName name="CCX_5">#N/A</definedName>
    <definedName name="CCX_9">#N/A</definedName>
    <definedName name="CCXC">#REF!</definedName>
    <definedName name="CCXC_2">#N/A</definedName>
    <definedName name="CCXC_5">#N/A</definedName>
    <definedName name="CCXC_9">#N/A</definedName>
    <definedName name="ccxcxc" localSheetId="35" hidden="1">{#N/A,#N/A,TRUE,"Resumen";#N/A,#N/A,TRUE,"Global";#N/A,#N/A,TRUE,"Agropecuario";#N/A,#N/A,TRUE,"Pesca";#N/A,#N/A,TRUE,"Minería";#N/A,#N/A,TRUE,"Elect. y Agua";#N/A,#N/A,TRUE,"Manufactura";#N/A,#N/A,TRUE,"Construcción";#N/A,#N/A,TRUE,"Comercio";#N/A,#N/A,TRUE,"Otros"}</definedName>
    <definedName name="ccxcxc" localSheetId="37" hidden="1">{#N/A,#N/A,TRUE,"Resumen";#N/A,#N/A,TRUE,"Global";#N/A,#N/A,TRUE,"Agropecuario";#N/A,#N/A,TRUE,"Pesca";#N/A,#N/A,TRUE,"Minería";#N/A,#N/A,TRUE,"Elect. y Agua";#N/A,#N/A,TRUE,"Manufactura";#N/A,#N/A,TRUE,"Construcción";#N/A,#N/A,TRUE,"Comercio";#N/A,#N/A,TRUE,"Otros"}</definedName>
    <definedName name="ccxcxc" localSheetId="36" hidden="1">{#N/A,#N/A,TRUE,"Resumen";#N/A,#N/A,TRUE,"Global";#N/A,#N/A,TRUE,"Agropecuario";#N/A,#N/A,TRUE,"Pesca";#N/A,#N/A,TRUE,"Minería";#N/A,#N/A,TRUE,"Elect. y Agua";#N/A,#N/A,TRUE,"Manufactura";#N/A,#N/A,TRUE,"Construcción";#N/A,#N/A,TRUE,"Comercio";#N/A,#N/A,TRUE,"Otros"}</definedName>
    <definedName name="ccxcxc" localSheetId="33" hidden="1">{#N/A,#N/A,TRUE,"Resumen";#N/A,#N/A,TRUE,"Global";#N/A,#N/A,TRUE,"Agropecuario";#N/A,#N/A,TRUE,"Pesca";#N/A,#N/A,TRUE,"Minería";#N/A,#N/A,TRUE,"Elect. y Agua";#N/A,#N/A,TRUE,"Manufactura";#N/A,#N/A,TRUE,"Construcción";#N/A,#N/A,TRUE,"Comercio";#N/A,#N/A,TRUE,"Otros"}</definedName>
    <definedName name="ccxcxc" localSheetId="34" hidden="1">{#N/A,#N/A,TRUE,"Resumen";#N/A,#N/A,TRUE,"Global";#N/A,#N/A,TRUE,"Agropecuario";#N/A,#N/A,TRUE,"Pesca";#N/A,#N/A,TRUE,"Minería";#N/A,#N/A,TRUE,"Elect. y Agua";#N/A,#N/A,TRUE,"Manufactura";#N/A,#N/A,TRUE,"Construcción";#N/A,#N/A,TRUE,"Comercio";#N/A,#N/A,TRUE,"Otros"}</definedName>
    <definedName name="ccxcxc" localSheetId="31" hidden="1">{#N/A,#N/A,TRUE,"Resumen";#N/A,#N/A,TRUE,"Global";#N/A,#N/A,TRUE,"Agropecuario";#N/A,#N/A,TRUE,"Pesca";#N/A,#N/A,TRUE,"Minería";#N/A,#N/A,TRUE,"Elect. y Agua";#N/A,#N/A,TRUE,"Manufactura";#N/A,#N/A,TRUE,"Construcción";#N/A,#N/A,TRUE,"Comercio";#N/A,#N/A,TRUE,"Otros"}</definedName>
    <definedName name="ccxcxc" hidden="1">{#N/A,#N/A,TRUE,"Resumen";#N/A,#N/A,TRUE,"Global";#N/A,#N/A,TRUE,"Agropecuario";#N/A,#N/A,TRUE,"Pesca";#N/A,#N/A,TRUE,"Minería";#N/A,#N/A,TRUE,"Elect. y Agua";#N/A,#N/A,TRUE,"Manufactura";#N/A,#N/A,TRUE,"Construcción";#N/A,#N/A,TRUE,"Comercio";#N/A,#N/A,TRUE,"Otros"}</definedName>
    <definedName name="ccxxc" localSheetId="31" hidden="1">#REF!</definedName>
    <definedName name="ccxxc" hidden="1">#REF!</definedName>
    <definedName name="CD" localSheetId="35" hidden="1">#REF!</definedName>
    <definedName name="CD" localSheetId="36" hidden="1">#REF!</definedName>
    <definedName name="CD" localSheetId="33" hidden="1">#REF!</definedName>
    <definedName name="CD" localSheetId="34" hidden="1">#REF!</definedName>
    <definedName name="CD" hidden="1">#REF!</definedName>
    <definedName name="CD_01" localSheetId="31">#REF!</definedName>
    <definedName name="CD_01">!#REF!</definedName>
    <definedName name="CD_01B" localSheetId="31">#REF!</definedName>
    <definedName name="CD_01B">!#REF!</definedName>
    <definedName name="CD_02" localSheetId="31">#REF!</definedName>
    <definedName name="CD_02">!#REF!</definedName>
    <definedName name="CD_03" localSheetId="31">#REF!</definedName>
    <definedName name="CD_03">!#REF!</definedName>
    <definedName name="cd_1" localSheetId="35" hidden="1">{#N/A,#N/A,TRUE,"Est. de Fact.";#N/A,#N/A,TRUE,"Capitulo 19";#N/A,#N/A,TRUE,"Proyecto P855"}</definedName>
    <definedName name="cd_1" localSheetId="37" hidden="1">{#N/A,#N/A,TRUE,"Est. de Fact.";#N/A,#N/A,TRUE,"Capitulo 19";#N/A,#N/A,TRUE,"Proyecto P855"}</definedName>
    <definedName name="cd_1" localSheetId="36" hidden="1">{#N/A,#N/A,TRUE,"Est. de Fact.";#N/A,#N/A,TRUE,"Capitulo 19";#N/A,#N/A,TRUE,"Proyecto P855"}</definedName>
    <definedName name="cd_1" localSheetId="33" hidden="1">{#N/A,#N/A,TRUE,"Est. de Fact.";#N/A,#N/A,TRUE,"Capitulo 19";#N/A,#N/A,TRUE,"Proyecto P855"}</definedName>
    <definedName name="cd_1" localSheetId="34" hidden="1">{#N/A,#N/A,TRUE,"Est. de Fact.";#N/A,#N/A,TRUE,"Capitulo 19";#N/A,#N/A,TRUE,"Proyecto P855"}</definedName>
    <definedName name="cd_1" localSheetId="31" hidden="1">{#N/A,#N/A,TRUE,"Est. de Fact.";#N/A,#N/A,TRUE,"Capitulo 19";#N/A,#N/A,TRUE,"Proyecto P855"}</definedName>
    <definedName name="cd_1" hidden="1">{#N/A,#N/A,TRUE,"Est. de Fact.";#N/A,#N/A,TRUE,"Capitulo 19";#N/A,#N/A,TRUE,"Proyecto P855"}</definedName>
    <definedName name="CDATE" localSheetId="31">#REF!</definedName>
    <definedName name="CDATE">!#REF!</definedName>
    <definedName name="CDCTO" localSheetId="31">#REF!</definedName>
    <definedName name="CDCTO">!#REF!</definedName>
    <definedName name="cdcxc">#REF!</definedName>
    <definedName name="CDE" localSheetId="35"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CDE" localSheetId="37"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CDE" localSheetId="36"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CDE" localSheetId="33"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CDE" localSheetId="34"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cde" localSheetId="31" hidden="1">{#N/A,#N/A,FALSE,"Cargas"}</definedName>
    <definedName name="cde" hidden="1">{#N/A,#N/A,FALSE,"Cargas"}</definedName>
    <definedName name="cDec16" hidden="1">#REF!</definedName>
    <definedName name="cDec17" hidden="1">#REF!</definedName>
    <definedName name="CDGGovtSectors">#REF!</definedName>
    <definedName name="CDH" localSheetId="35" hidden="1">{#N/A,#N/A,TRUE,"Prog. Overview Strategic Input";#N/A,#N/A,TRUE,"Program Overview Financials";#N/A,#N/A,TRUE,"Technology Summary Input";#N/A,#N/A,TRUE,"Mkt &amp; Sales Summary Input";#N/A,#N/A,TRUE,"Delivery Summary Input";#N/A,#N/A,TRUE,"Revenue Assump Input";#N/A,#N/A,TRUE,"Financial Summary"}</definedName>
    <definedName name="CDH" localSheetId="37" hidden="1">{#N/A,#N/A,TRUE,"Prog. Overview Strategic Input";#N/A,#N/A,TRUE,"Program Overview Financials";#N/A,#N/A,TRUE,"Technology Summary Input";#N/A,#N/A,TRUE,"Mkt &amp; Sales Summary Input";#N/A,#N/A,TRUE,"Delivery Summary Input";#N/A,#N/A,TRUE,"Revenue Assump Input";#N/A,#N/A,TRUE,"Financial Summary"}</definedName>
    <definedName name="CDH" localSheetId="36" hidden="1">{#N/A,#N/A,TRUE,"Prog. Overview Strategic Input";#N/A,#N/A,TRUE,"Program Overview Financials";#N/A,#N/A,TRUE,"Technology Summary Input";#N/A,#N/A,TRUE,"Mkt &amp; Sales Summary Input";#N/A,#N/A,TRUE,"Delivery Summary Input";#N/A,#N/A,TRUE,"Revenue Assump Input";#N/A,#N/A,TRUE,"Financial Summary"}</definedName>
    <definedName name="CDH" localSheetId="33" hidden="1">{#N/A,#N/A,TRUE,"Prog. Overview Strategic Input";#N/A,#N/A,TRUE,"Program Overview Financials";#N/A,#N/A,TRUE,"Technology Summary Input";#N/A,#N/A,TRUE,"Mkt &amp; Sales Summary Input";#N/A,#N/A,TRUE,"Delivery Summary Input";#N/A,#N/A,TRUE,"Revenue Assump Input";#N/A,#N/A,TRUE,"Financial Summary"}</definedName>
    <definedName name="CDH" localSheetId="34" hidden="1">{#N/A,#N/A,TRUE,"Prog. Overview Strategic Input";#N/A,#N/A,TRUE,"Program Overview Financials";#N/A,#N/A,TRUE,"Technology Summary Input";#N/A,#N/A,TRUE,"Mkt &amp; Sales Summary Input";#N/A,#N/A,TRUE,"Delivery Summary Input";#N/A,#N/A,TRUE,"Revenue Assump Input";#N/A,#N/A,TRUE,"Financial Summary"}</definedName>
    <definedName name="CDH" localSheetId="31" hidden="1">{#N/A,#N/A,TRUE,"Prog. Overview Strategic Input";#N/A,#N/A,TRUE,"Program Overview Financials";#N/A,#N/A,TRUE,"Technology Summary Input";#N/A,#N/A,TRUE,"Mkt &amp; Sales Summary Input";#N/A,#N/A,TRUE,"Delivery Summary Input";#N/A,#N/A,TRUE,"Revenue Assump Input";#N/A,#N/A,TRUE,"Financial Summary"}</definedName>
    <definedName name="CDH" hidden="1">{#N/A,#N/A,TRUE,"Prog. Overview Strategic Input";#N/A,#N/A,TRUE,"Program Overview Financials";#N/A,#N/A,TRUE,"Technology Summary Input";#N/A,#N/A,TRUE,"Mkt &amp; Sales Summary Input";#N/A,#N/A,TRUE,"Delivery Summary Input";#N/A,#N/A,TRUE,"Revenue Assump Input";#N/A,#N/A,TRUE,"Financial Summary"}</definedName>
    <definedName name="CDIRECTO" localSheetId="31">#REF!</definedName>
    <definedName name="CDIRECTO">!#REF!</definedName>
    <definedName name="CDO_02" localSheetId="31">#REF!</definedName>
    <definedName name="CDO_02">!#REF!</definedName>
    <definedName name="CDO_03" localSheetId="31">#REF!</definedName>
    <definedName name="CDO_03">!#REF!</definedName>
    <definedName name="CDOCO" localSheetId="31">#REF!</definedName>
    <definedName name="CDOCO">!#REF!</definedName>
    <definedName name="CDR1E">#REF!</definedName>
    <definedName name="CDR1N">#REF!</definedName>
    <definedName name="cds" localSheetId="35" hidden="1">{#N/A,#N/A,TRUE,"259020CIPAug";#N/A,#N/A,TRUE,"259020CIPAug (2)"}</definedName>
    <definedName name="cds" localSheetId="37" hidden="1">{#N/A,#N/A,TRUE,"259020CIPAug";#N/A,#N/A,TRUE,"259020CIPAug (2)"}</definedName>
    <definedName name="cds" localSheetId="36" hidden="1">{#N/A,#N/A,TRUE,"259020CIPAug";#N/A,#N/A,TRUE,"259020CIPAug (2)"}</definedName>
    <definedName name="cds" localSheetId="30" hidden="1">{#N/A,#N/A,FALSE,"sumi ";#N/A,#N/A,FALSE,"RESUMEN"}</definedName>
    <definedName name="cds" localSheetId="33" hidden="1">{#N/A,#N/A,TRUE,"259020CIPAug";#N/A,#N/A,TRUE,"259020CIPAug (2)"}</definedName>
    <definedName name="cds" localSheetId="34" hidden="1">{#N/A,#N/A,TRUE,"259020CIPAug";#N/A,#N/A,TRUE,"259020CIPAug (2)"}</definedName>
    <definedName name="cds" localSheetId="31" hidden="1">{#N/A,#N/A,TRUE,"259020CIPAug";#N/A,#N/A,TRUE,"259020CIPAug (2)"}</definedName>
    <definedName name="cds" localSheetId="29" hidden="1">{#N/A,#N/A,FALSE,"sumi ";#N/A,#N/A,FALSE,"RESUMEN"}</definedName>
    <definedName name="cds" hidden="1">{#N/A,#N/A,FALSE,"sumi ";#N/A,#N/A,FALSE,"RESUMEN"}</definedName>
    <definedName name="cdsc" localSheetId="35" hidden="1">{"'Overall Project'!$B$5:$AV$70"}</definedName>
    <definedName name="cdsc" localSheetId="37" hidden="1">{"'Overall Project'!$B$5:$AV$70"}</definedName>
    <definedName name="cdsc" localSheetId="36" hidden="1">{"'Overall Project'!$B$5:$AV$70"}</definedName>
    <definedName name="cdsc" localSheetId="33" hidden="1">{"'Overall Project'!$B$5:$AV$70"}</definedName>
    <definedName name="cdsc" localSheetId="34" hidden="1">{"'Overall Project'!$B$5:$AV$70"}</definedName>
    <definedName name="cdsc" localSheetId="31" hidden="1">{"'Overall Project'!$B$5:$AV$70"}</definedName>
    <definedName name="cdsc" hidden="1">{"'Overall Project'!$B$5:$AV$70"}</definedName>
    <definedName name="CDSC1" localSheetId="31">#REF!</definedName>
    <definedName name="CDSC1">!#REF!</definedName>
    <definedName name="CDSC2" localSheetId="31">#REF!</definedName>
    <definedName name="CDSC2">!#REF!</definedName>
    <definedName name="CDSMONTHLY1">#REF!</definedName>
    <definedName name="CDSMONTHLY2">#REF!</definedName>
    <definedName name="CDSYTD1">#REF!</definedName>
    <definedName name="CDSYTD2">#REF!</definedName>
    <definedName name="cdu" localSheetId="35" hidden="1">{#N/A,#N/A,FALSE,"COVER.XLS";#N/A,#N/A,FALSE,"RACT1.XLS";#N/A,#N/A,FALSE,"RACT2.XLS";#N/A,#N/A,FALSE,"ECCMP";#N/A,#N/A,FALSE,"WELDER.XLS"}</definedName>
    <definedName name="cdu" localSheetId="37" hidden="1">{#N/A,#N/A,FALSE,"COVER.XLS";#N/A,#N/A,FALSE,"RACT1.XLS";#N/A,#N/A,FALSE,"RACT2.XLS";#N/A,#N/A,FALSE,"ECCMP";#N/A,#N/A,FALSE,"WELDER.XLS"}</definedName>
    <definedName name="cdu" localSheetId="36" hidden="1">{#N/A,#N/A,FALSE,"COVER.XLS";#N/A,#N/A,FALSE,"RACT1.XLS";#N/A,#N/A,FALSE,"RACT2.XLS";#N/A,#N/A,FALSE,"ECCMP";#N/A,#N/A,FALSE,"WELDER.XLS"}</definedName>
    <definedName name="cdu" localSheetId="33" hidden="1">{#N/A,#N/A,FALSE,"COVER.XLS";#N/A,#N/A,FALSE,"RACT1.XLS";#N/A,#N/A,FALSE,"RACT2.XLS";#N/A,#N/A,FALSE,"ECCMP";#N/A,#N/A,FALSE,"WELDER.XLS"}</definedName>
    <definedName name="cdu" localSheetId="34" hidden="1">{#N/A,#N/A,FALSE,"COVER.XLS";#N/A,#N/A,FALSE,"RACT1.XLS";#N/A,#N/A,FALSE,"RACT2.XLS";#N/A,#N/A,FALSE,"ECCMP";#N/A,#N/A,FALSE,"WELDER.XLS"}</definedName>
    <definedName name="cdu" localSheetId="31" hidden="1">{#N/A,#N/A,FALSE,"COVER.XLS";#N/A,#N/A,FALSE,"RACT1.XLS";#N/A,#N/A,FALSE,"RACT2.XLS";#N/A,#N/A,FALSE,"ECCMP";#N/A,#N/A,FALSE,"WELDER.XLS"}</definedName>
    <definedName name="cdu" hidden="1">{#N/A,#N/A,FALSE,"COVER.XLS";#N/A,#N/A,FALSE,"RACT1.XLS";#N/A,#N/A,FALSE,"RACT2.XLS";#N/A,#N/A,FALSE,"ECCMP";#N/A,#N/A,FALSE,"WELDER.XLS"}</definedName>
    <definedName name="CDV" localSheetId="31">#REF!</definedName>
    <definedName name="CDV">!#REF!</definedName>
    <definedName name="CDXXV">#REF!</definedName>
    <definedName name="CDXXV_2">#N/A</definedName>
    <definedName name="CDXXV_5">#N/A</definedName>
    <definedName name="CDXXV_9">#N/A</definedName>
    <definedName name="ce" localSheetId="35" hidden="1">{#N/A,#N/A,FALSE,"masez (10)";#N/A,#N/A,FALSE,"masez (7)";#N/A,#N/A,FALSE,"masez (6)";#N/A,#N/A,FALSE,"masez (5)";#N/A,#N/A,FALSE,"masez (4)";#N/A,#N/A,FALSE,"masez (3)";#N/A,#N/A,FALSE,"masez (2)";#N/A,#N/A,FALSE,"GME";#N/A,#N/A,FALSE,"masez"}</definedName>
    <definedName name="ce" localSheetId="37" hidden="1">{#N/A,#N/A,FALSE,"masez (10)";#N/A,#N/A,FALSE,"masez (7)";#N/A,#N/A,FALSE,"masez (6)";#N/A,#N/A,FALSE,"masez (5)";#N/A,#N/A,FALSE,"masez (4)";#N/A,#N/A,FALSE,"masez (3)";#N/A,#N/A,FALSE,"masez (2)";#N/A,#N/A,FALSE,"GME";#N/A,#N/A,FALSE,"masez"}</definedName>
    <definedName name="ce" localSheetId="36" hidden="1">{#N/A,#N/A,FALSE,"masez (10)";#N/A,#N/A,FALSE,"masez (7)";#N/A,#N/A,FALSE,"masez (6)";#N/A,#N/A,FALSE,"masez (5)";#N/A,#N/A,FALSE,"masez (4)";#N/A,#N/A,FALSE,"masez (3)";#N/A,#N/A,FALSE,"masez (2)";#N/A,#N/A,FALSE,"GME";#N/A,#N/A,FALSE,"masez"}</definedName>
    <definedName name="ce" localSheetId="33" hidden="1">{#N/A,#N/A,FALSE,"masez (10)";#N/A,#N/A,FALSE,"masez (7)";#N/A,#N/A,FALSE,"masez (6)";#N/A,#N/A,FALSE,"masez (5)";#N/A,#N/A,FALSE,"masez (4)";#N/A,#N/A,FALSE,"masez (3)";#N/A,#N/A,FALSE,"masez (2)";#N/A,#N/A,FALSE,"GME";#N/A,#N/A,FALSE,"masez"}</definedName>
    <definedName name="ce" localSheetId="34" hidden="1">{#N/A,#N/A,FALSE,"masez (10)";#N/A,#N/A,FALSE,"masez (7)";#N/A,#N/A,FALSE,"masez (6)";#N/A,#N/A,FALSE,"masez (5)";#N/A,#N/A,FALSE,"masez (4)";#N/A,#N/A,FALSE,"masez (3)";#N/A,#N/A,FALSE,"masez (2)";#N/A,#N/A,FALSE,"GME";#N/A,#N/A,FALSE,"masez"}</definedName>
    <definedName name="CE" localSheetId="31" hidden="1">#REF!</definedName>
    <definedName name="CE" hidden="1">#REF!</definedName>
    <definedName name="ceci" hidden="1">{#N/A,#N/A,FALSE,"Matrix";#N/A,#N/A,FALSE,"Executive";#N/A,#N/A,FALSE,"Summary";#N/A,#N/A,FALSE,"Office1";#N/A,#N/A,FALSE,"Office2";#N/A,#N/A,FALSE,"Office3";#N/A,#N/A,FALSE,"Office4";#N/A,#N/A,FALSE,"Office5";#N/A,#N/A,FALSE,"Office6";#N/A,#N/A,FALSE,"Office7";#N/A,#N/A,FALSE,"Labor"}</definedName>
    <definedName name="CECO">#REF!</definedName>
    <definedName name="ceiling" localSheetId="31">#REF!</definedName>
    <definedName name="ceiling">!#REF!</definedName>
    <definedName name="CEILING__FINISHES" localSheetId="31">#REF!</definedName>
    <definedName name="CEILING__FINISHES">!#REF!</definedName>
    <definedName name="CEILING_FINISHES" localSheetId="31">#REF!</definedName>
    <definedName name="CEILING_FINISHES">!#REF!</definedName>
    <definedName name="Celda">#REF!</definedName>
    <definedName name="Celda_para_Macros">#REF!</definedName>
    <definedName name="celendin">#REF!</definedName>
    <definedName name="celina" hidden="1">{"Avaliação de Cargos (Class Mens Todas)",#N/A,FALSE,"BANCO DE DADOS MENSALISTAS";"Avaliação de Cargos (Class Mens Todas)",#N/A,FALSE,"BANCO DE DADOS MENSALISTAS"}</definedName>
    <definedName name="Cell_Length_X" localSheetId="31">#REF!</definedName>
    <definedName name="Cell_Length_X">!#REF!</definedName>
    <definedName name="Cell_length_Y" localSheetId="31">#REF!</definedName>
    <definedName name="Cell_length_Y">!#REF!</definedName>
    <definedName name="cellper" localSheetId="31">#REF!</definedName>
    <definedName name="cellper">!#REF!</definedName>
    <definedName name="cem" localSheetId="31">#REF!</definedName>
    <definedName name="cem">!#REF!</definedName>
    <definedName name="CEMENT">#REF!</definedName>
    <definedName name="cemento" localSheetId="31">#REF!</definedName>
    <definedName name="cemento">!#REF!</definedName>
    <definedName name="CEMENTO_AG">#REF!</definedName>
    <definedName name="cemento1">#REF!</definedName>
    <definedName name="CementSlurry2" localSheetId="35" hidden="1">{#N/A,#N/A,FALSE,"Sheet1"}</definedName>
    <definedName name="CementSlurry2" localSheetId="37" hidden="1">{#N/A,#N/A,FALSE,"Sheet1"}</definedName>
    <definedName name="CementSlurry2" localSheetId="36" hidden="1">{#N/A,#N/A,FALSE,"Sheet1"}</definedName>
    <definedName name="CementSlurry2" localSheetId="33" hidden="1">{#N/A,#N/A,FALSE,"Sheet1"}</definedName>
    <definedName name="CementSlurry2" localSheetId="34" hidden="1">{#N/A,#N/A,FALSE,"Sheet1"}</definedName>
    <definedName name="CementSlurry2" localSheetId="31" hidden="1">{#N/A,#N/A,FALSE,"Sheet1"}</definedName>
    <definedName name="CementSlurry2" hidden="1">{#N/A,#N/A,FALSE,"Sheet1"}</definedName>
    <definedName name="CementSlurry2a" localSheetId="35" hidden="1">{#N/A,#N/A,FALSE,"Sheet1"}</definedName>
    <definedName name="CementSlurry2a" localSheetId="37" hidden="1">{#N/A,#N/A,FALSE,"Sheet1"}</definedName>
    <definedName name="CementSlurry2a" localSheetId="36" hidden="1">{#N/A,#N/A,FALSE,"Sheet1"}</definedName>
    <definedName name="CementSlurry2a" localSheetId="33" hidden="1">{#N/A,#N/A,FALSE,"Sheet1"}</definedName>
    <definedName name="CementSlurry2a" localSheetId="34" hidden="1">{#N/A,#N/A,FALSE,"Sheet1"}</definedName>
    <definedName name="CementSlurry2a" localSheetId="31" hidden="1">{#N/A,#N/A,FALSE,"Sheet1"}</definedName>
    <definedName name="CementSlurry2a" hidden="1">{#N/A,#N/A,FALSE,"Sheet1"}</definedName>
    <definedName name="CEMS_SYS">#REF!</definedName>
    <definedName name="CEN" localSheetId="31">#REF!</definedName>
    <definedName name="CEN">!#REF!</definedName>
    <definedName name="cena">#REF!</definedName>
    <definedName name="centercode" localSheetId="35" hidden="1">#REF!</definedName>
    <definedName name="centercode" localSheetId="33" hidden="1">#REF!</definedName>
    <definedName name="centercode" localSheetId="34" hidden="1">#REF!</definedName>
    <definedName name="centercode" localSheetId="31" hidden="1">#REF!</definedName>
    <definedName name="centercode" hidden="1">#REF!</definedName>
    <definedName name="CENTPUMP">#REF!</definedName>
    <definedName name="central" localSheetId="31">#REF!</definedName>
    <definedName name="central">!#REF!</definedName>
    <definedName name="CENTRO">#REF!</definedName>
    <definedName name="centrocosto">#REF!</definedName>
    <definedName name="CENTROS">#REF!</definedName>
    <definedName name="CEQR.01CODE">#REF!</definedName>
    <definedName name="CEQR.02NAME">#REF!</definedName>
    <definedName name="cerco" localSheetId="31">#REF!</definedName>
    <definedName name="cerco">!#REF!</definedName>
    <definedName name="CERCO_AES" localSheetId="31">#REF!</definedName>
    <definedName name="CERCO_AES">!#REF!</definedName>
    <definedName name="CERCO_EST" localSheetId="31">#REF!</definedName>
    <definedName name="CERCO_EST">!#REF!</definedName>
    <definedName name="CERRADURAS">#REF!</definedName>
    <definedName name="Cerro_Negro">#REF!</definedName>
    <definedName name="Cerro_Negro_DSup">#REF!</definedName>
    <definedName name="cerro_verde">#REF!</definedName>
    <definedName name="Certi_unitprice" localSheetId="31">#REF!</definedName>
    <definedName name="Certi_unitprice">!#REF!</definedName>
    <definedName name="Certi_unitprice_h" localSheetId="31">#REF!</definedName>
    <definedName name="Certi_unitprice_h">!#REF!</definedName>
    <definedName name="Certi_unitprice_u" localSheetId="31">#REF!</definedName>
    <definedName name="Certi_unitprice_u">!#REF!</definedName>
    <definedName name="CESE">#REF!</definedName>
    <definedName name="CESS">#REF!</definedName>
    <definedName name="cesta_basica" localSheetId="31">#REF!</definedName>
    <definedName name="cesta_basica">!#REF!</definedName>
    <definedName name="CEX1E">#REF!</definedName>
    <definedName name="CEX1N">#REF!</definedName>
    <definedName name="CEX2E">#REF!</definedName>
    <definedName name="CEX2N">#REF!</definedName>
    <definedName name="CEX3E">#REF!</definedName>
    <definedName name="CEX3N">#REF!</definedName>
    <definedName name="CEX4E">#REF!</definedName>
    <definedName name="CEX4N">#REF!</definedName>
    <definedName name="cf" localSheetId="35" hidden="1">{#N/A,#N/A,TRUE,"COVER";#N/A,#N/A,TRUE,"DETAILS";#N/A,#N/A,TRUE,"SUMMARY";#N/A,#N/A,TRUE,"EXP MON";#N/A,#N/A,TRUE,"APPENDIX A";#N/A,#N/A,TRUE,"APPENDIX B";#N/A,#N/A,TRUE,"APPENDIX C";#N/A,#N/A,TRUE,"APPENDIX D";#N/A,#N/A,TRUE,"APPENDIX E";#N/A,#N/A,TRUE,"APPENDIX F";#N/A,#N/A,TRUE,"APPENDIX G"}</definedName>
    <definedName name="cf" localSheetId="37" hidden="1">{#N/A,#N/A,TRUE,"COVER";#N/A,#N/A,TRUE,"DETAILS";#N/A,#N/A,TRUE,"SUMMARY";#N/A,#N/A,TRUE,"EXP MON";#N/A,#N/A,TRUE,"APPENDIX A";#N/A,#N/A,TRUE,"APPENDIX B";#N/A,#N/A,TRUE,"APPENDIX C";#N/A,#N/A,TRUE,"APPENDIX D";#N/A,#N/A,TRUE,"APPENDIX E";#N/A,#N/A,TRUE,"APPENDIX F";#N/A,#N/A,TRUE,"APPENDIX G"}</definedName>
    <definedName name="cf" localSheetId="36" hidden="1">{#N/A,#N/A,TRUE,"COVER";#N/A,#N/A,TRUE,"DETAILS";#N/A,#N/A,TRUE,"SUMMARY";#N/A,#N/A,TRUE,"EXP MON";#N/A,#N/A,TRUE,"APPENDIX A";#N/A,#N/A,TRUE,"APPENDIX B";#N/A,#N/A,TRUE,"APPENDIX C";#N/A,#N/A,TRUE,"APPENDIX D";#N/A,#N/A,TRUE,"APPENDIX E";#N/A,#N/A,TRUE,"APPENDIX F";#N/A,#N/A,TRUE,"APPENDIX G"}</definedName>
    <definedName name="cf" localSheetId="33" hidden="1">{#N/A,#N/A,TRUE,"COVER";#N/A,#N/A,TRUE,"DETAILS";#N/A,#N/A,TRUE,"SUMMARY";#N/A,#N/A,TRUE,"EXP MON";#N/A,#N/A,TRUE,"APPENDIX A";#N/A,#N/A,TRUE,"APPENDIX B";#N/A,#N/A,TRUE,"APPENDIX C";#N/A,#N/A,TRUE,"APPENDIX D";#N/A,#N/A,TRUE,"APPENDIX E";#N/A,#N/A,TRUE,"APPENDIX F";#N/A,#N/A,TRUE,"APPENDIX G"}</definedName>
    <definedName name="cf" localSheetId="34" hidden="1">{#N/A,#N/A,TRUE,"COVER";#N/A,#N/A,TRUE,"DETAILS";#N/A,#N/A,TRUE,"SUMMARY";#N/A,#N/A,TRUE,"EXP MON";#N/A,#N/A,TRUE,"APPENDIX A";#N/A,#N/A,TRUE,"APPENDIX B";#N/A,#N/A,TRUE,"APPENDIX C";#N/A,#N/A,TRUE,"APPENDIX D";#N/A,#N/A,TRUE,"APPENDIX E";#N/A,#N/A,TRUE,"APPENDIX F";#N/A,#N/A,TRUE,"APPENDIX G"}</definedName>
    <definedName name="cf" localSheetId="31">#REF!</definedName>
    <definedName name="cf" hidden="1">{#N/A,#N/A,FALSE,"Total_OC015";#N/A,#N/A,FALSE,"ADMIN";#N/A,#N/A,FALSE,"PROCES";#N/A,#N/A,FALSE,"mecan";#N/A,#N/A,FALSE,"civil";#N/A,#N/A,FALSE,"CAÑER";#N/A,#N/A,FALSE,"ELEC";#N/A,#N/A,FALSE,"INSTR"}</definedName>
    <definedName name="cf_1" localSheetId="35" hidden="1">{#N/A,#N/A,FALSE,"Total_OC015";#N/A,#N/A,FALSE,"ADMIN";#N/A,#N/A,FALSE,"PROCES";#N/A,#N/A,FALSE,"mecan";#N/A,#N/A,FALSE,"civil";#N/A,#N/A,FALSE,"CAÑER";#N/A,#N/A,FALSE,"ELEC";#N/A,#N/A,FALSE,"INSTR"}</definedName>
    <definedName name="cf_1" localSheetId="37" hidden="1">{#N/A,#N/A,FALSE,"Total_OC015";#N/A,#N/A,FALSE,"ADMIN";#N/A,#N/A,FALSE,"PROCES";#N/A,#N/A,FALSE,"mecan";#N/A,#N/A,FALSE,"civil";#N/A,#N/A,FALSE,"CAÑER";#N/A,#N/A,FALSE,"ELEC";#N/A,#N/A,FALSE,"INSTR"}</definedName>
    <definedName name="cf_1" localSheetId="36" hidden="1">{#N/A,#N/A,FALSE,"Total_OC015";#N/A,#N/A,FALSE,"ADMIN";#N/A,#N/A,FALSE,"PROCES";#N/A,#N/A,FALSE,"mecan";#N/A,#N/A,FALSE,"civil";#N/A,#N/A,FALSE,"CAÑER";#N/A,#N/A,FALSE,"ELEC";#N/A,#N/A,FALSE,"INSTR"}</definedName>
    <definedName name="cf_1" localSheetId="33" hidden="1">{#N/A,#N/A,FALSE,"Total_OC015";#N/A,#N/A,FALSE,"ADMIN";#N/A,#N/A,FALSE,"PROCES";#N/A,#N/A,FALSE,"mecan";#N/A,#N/A,FALSE,"civil";#N/A,#N/A,FALSE,"CAÑER";#N/A,#N/A,FALSE,"ELEC";#N/A,#N/A,FALSE,"INSTR"}</definedName>
    <definedName name="cf_1" localSheetId="34" hidden="1">{#N/A,#N/A,FALSE,"Total_OC015";#N/A,#N/A,FALSE,"ADMIN";#N/A,#N/A,FALSE,"PROCES";#N/A,#N/A,FALSE,"mecan";#N/A,#N/A,FALSE,"civil";#N/A,#N/A,FALSE,"CAÑER";#N/A,#N/A,FALSE,"ELEC";#N/A,#N/A,FALSE,"INSTR"}</definedName>
    <definedName name="cf_1" localSheetId="31" hidden="1">{#N/A,#N/A,FALSE,"Total_OC015";#N/A,#N/A,FALSE,"ADMIN";#N/A,#N/A,FALSE,"PROCES";#N/A,#N/A,FALSE,"mecan";#N/A,#N/A,FALSE,"civil";#N/A,#N/A,FALSE,"CAÑER";#N/A,#N/A,FALSE,"ELEC";#N/A,#N/A,FALSE,"INSTR"}</definedName>
    <definedName name="cf_1" hidden="1">{#N/A,#N/A,FALSE,"Total_OC015";#N/A,#N/A,FALSE,"ADMIN";#N/A,#N/A,FALSE,"PROCES";#N/A,#N/A,FALSE,"mecan";#N/A,#N/A,FALSE,"civil";#N/A,#N/A,FALSE,"CAÑER";#N/A,#N/A,FALSE,"ELEC";#N/A,#N/A,FALSE,"INSTR"}</definedName>
    <definedName name="CF_base">#REF!</definedName>
    <definedName name="CFaR">#REF!</definedName>
    <definedName name="cfb" localSheetId="31">#REF!</definedName>
    <definedName name="cfb">!#REF!</definedName>
    <definedName name="cfbeams" localSheetId="31">#REF!</definedName>
    <definedName name="cfbeams">!#REF!</definedName>
    <definedName name="cfc100t1">#REF!</definedName>
    <definedName name="cfc2101l">#REF!</definedName>
    <definedName name="cfc2101p">#REF!</definedName>
    <definedName name="cfc210t1">#REF!</definedName>
    <definedName name="cfc210tv">#REF!</definedName>
    <definedName name="cfc245t1">#REF!</definedName>
    <definedName name="cfc245t1f">#REF!</definedName>
    <definedName name="cfc245tv">#REF!</definedName>
    <definedName name="cfcentral">#REF!</definedName>
    <definedName name="cFeb16" hidden="1">#REF!</definedName>
    <definedName name="cFeb17" hidden="1">#REF!</definedName>
    <definedName name="cfjumbo">#REF!</definedName>
    <definedName name="cfoeste">#REF!</definedName>
    <definedName name="CFrontal150HP">#REF!</definedName>
    <definedName name="cfsalb" localSheetId="31">#REF!</definedName>
    <definedName name="cfsalb">!#REF!</definedName>
    <definedName name="cfslab" localSheetId="31">#REF!</definedName>
    <definedName name="cfslab">!#REF!</definedName>
    <definedName name="cftotal">#REF!</definedName>
    <definedName name="cg" localSheetId="35" hidden="1">{#N/A,#N/A,FALSE,"minas";#N/A,#N/A,FALSE,"Total_OC015";#N/A,#N/A,FALSE,"ADMIN";#N/A,#N/A,FALSE,"PROCES";#N/A,#N/A,FALSE,"civil";#N/A,#N/A,FALSE,"CAÑER";#N/A,#N/A,FALSE,"ELEC";#N/A,#N/A,FALSE,"INSTR";#N/A,#N/A,FALSE,"PDS";#N/A,#N/A,FALSE,"mecan"}</definedName>
    <definedName name="cg" localSheetId="37" hidden="1">{#N/A,#N/A,FALSE,"minas";#N/A,#N/A,FALSE,"Total_OC015";#N/A,#N/A,FALSE,"ADMIN";#N/A,#N/A,FALSE,"PROCES";#N/A,#N/A,FALSE,"civil";#N/A,#N/A,FALSE,"CAÑER";#N/A,#N/A,FALSE,"ELEC";#N/A,#N/A,FALSE,"INSTR";#N/A,#N/A,FALSE,"PDS";#N/A,#N/A,FALSE,"mecan"}</definedName>
    <definedName name="cg" localSheetId="36" hidden="1">{#N/A,#N/A,FALSE,"minas";#N/A,#N/A,FALSE,"Total_OC015";#N/A,#N/A,FALSE,"ADMIN";#N/A,#N/A,FALSE,"PROCES";#N/A,#N/A,FALSE,"civil";#N/A,#N/A,FALSE,"CAÑER";#N/A,#N/A,FALSE,"ELEC";#N/A,#N/A,FALSE,"INSTR";#N/A,#N/A,FALSE,"PDS";#N/A,#N/A,FALSE,"mecan"}</definedName>
    <definedName name="cg" localSheetId="33" hidden="1">{#N/A,#N/A,FALSE,"minas";#N/A,#N/A,FALSE,"Total_OC015";#N/A,#N/A,FALSE,"ADMIN";#N/A,#N/A,FALSE,"PROCES";#N/A,#N/A,FALSE,"civil";#N/A,#N/A,FALSE,"CAÑER";#N/A,#N/A,FALSE,"ELEC";#N/A,#N/A,FALSE,"INSTR";#N/A,#N/A,FALSE,"PDS";#N/A,#N/A,FALSE,"mecan"}</definedName>
    <definedName name="cg" localSheetId="34" hidden="1">{#N/A,#N/A,FALSE,"minas";#N/A,#N/A,FALSE,"Total_OC015";#N/A,#N/A,FALSE,"ADMIN";#N/A,#N/A,FALSE,"PROCES";#N/A,#N/A,FALSE,"civil";#N/A,#N/A,FALSE,"CAÑER";#N/A,#N/A,FALSE,"ELEC";#N/A,#N/A,FALSE,"INSTR";#N/A,#N/A,FALSE,"PDS";#N/A,#N/A,FALSE,"mecan"}</definedName>
    <definedName name="cg" localSheetId="31" hidden="1">{#N/A,#N/A,FALSE,"minas";#N/A,#N/A,FALSE,"Total_OC015";#N/A,#N/A,FALSE,"ADMIN";#N/A,#N/A,FALSE,"PROCES";#N/A,#N/A,FALSE,"civil";#N/A,#N/A,FALSE,"CAÑER";#N/A,#N/A,FALSE,"ELEC";#N/A,#N/A,FALSE,"INSTR";#N/A,#N/A,FALSE,"PDS";#N/A,#N/A,FALSE,"mecan"}</definedName>
    <definedName name="cg" hidden="1">{#N/A,#N/A,FALSE,"minas";#N/A,#N/A,FALSE,"Total_OC015";#N/A,#N/A,FALSE,"ADMIN";#N/A,#N/A,FALSE,"PROCES";#N/A,#N/A,FALSE,"civil";#N/A,#N/A,FALSE,"CAÑER";#N/A,#N/A,FALSE,"ELEC";#N/A,#N/A,FALSE,"INSTR";#N/A,#N/A,FALSE,"PDS";#N/A,#N/A,FALSE,"mecan"}</definedName>
    <definedName name="cg_1" localSheetId="35" hidden="1">{#N/A,#N/A,FALSE,"minas";#N/A,#N/A,FALSE,"Total_OC015";#N/A,#N/A,FALSE,"ADMIN";#N/A,#N/A,FALSE,"PROCES";#N/A,#N/A,FALSE,"civil";#N/A,#N/A,FALSE,"CAÑER";#N/A,#N/A,FALSE,"ELEC";#N/A,#N/A,FALSE,"INSTR";#N/A,#N/A,FALSE,"PDS";#N/A,#N/A,FALSE,"mecan"}</definedName>
    <definedName name="cg_1" localSheetId="37" hidden="1">{#N/A,#N/A,FALSE,"minas";#N/A,#N/A,FALSE,"Total_OC015";#N/A,#N/A,FALSE,"ADMIN";#N/A,#N/A,FALSE,"PROCES";#N/A,#N/A,FALSE,"civil";#N/A,#N/A,FALSE,"CAÑER";#N/A,#N/A,FALSE,"ELEC";#N/A,#N/A,FALSE,"INSTR";#N/A,#N/A,FALSE,"PDS";#N/A,#N/A,FALSE,"mecan"}</definedName>
    <definedName name="cg_1" localSheetId="36" hidden="1">{#N/A,#N/A,FALSE,"minas";#N/A,#N/A,FALSE,"Total_OC015";#N/A,#N/A,FALSE,"ADMIN";#N/A,#N/A,FALSE,"PROCES";#N/A,#N/A,FALSE,"civil";#N/A,#N/A,FALSE,"CAÑER";#N/A,#N/A,FALSE,"ELEC";#N/A,#N/A,FALSE,"INSTR";#N/A,#N/A,FALSE,"PDS";#N/A,#N/A,FALSE,"mecan"}</definedName>
    <definedName name="cg_1" localSheetId="33" hidden="1">{#N/A,#N/A,FALSE,"minas";#N/A,#N/A,FALSE,"Total_OC015";#N/A,#N/A,FALSE,"ADMIN";#N/A,#N/A,FALSE,"PROCES";#N/A,#N/A,FALSE,"civil";#N/A,#N/A,FALSE,"CAÑER";#N/A,#N/A,FALSE,"ELEC";#N/A,#N/A,FALSE,"INSTR";#N/A,#N/A,FALSE,"PDS";#N/A,#N/A,FALSE,"mecan"}</definedName>
    <definedName name="cg_1" localSheetId="34" hidden="1">{#N/A,#N/A,FALSE,"minas";#N/A,#N/A,FALSE,"Total_OC015";#N/A,#N/A,FALSE,"ADMIN";#N/A,#N/A,FALSE,"PROCES";#N/A,#N/A,FALSE,"civil";#N/A,#N/A,FALSE,"CAÑER";#N/A,#N/A,FALSE,"ELEC";#N/A,#N/A,FALSE,"INSTR";#N/A,#N/A,FALSE,"PDS";#N/A,#N/A,FALSE,"mecan"}</definedName>
    <definedName name="cg_1" localSheetId="31" hidden="1">{#N/A,#N/A,FALSE,"minas";#N/A,#N/A,FALSE,"Total_OC015";#N/A,#N/A,FALSE,"ADMIN";#N/A,#N/A,FALSE,"PROCES";#N/A,#N/A,FALSE,"civil";#N/A,#N/A,FALSE,"CAÑER";#N/A,#N/A,FALSE,"ELEC";#N/A,#N/A,FALSE,"INSTR";#N/A,#N/A,FALSE,"PDS";#N/A,#N/A,FALSE,"mecan"}</definedName>
    <definedName name="cg_1" hidden="1">{#N/A,#N/A,FALSE,"minas";#N/A,#N/A,FALSE,"Total_OC015";#N/A,#N/A,FALSE,"ADMIN";#N/A,#N/A,FALSE,"PROCES";#N/A,#N/A,FALSE,"civil";#N/A,#N/A,FALSE,"CAÑER";#N/A,#N/A,FALSE,"ELEC";#N/A,#N/A,FALSE,"INSTR";#N/A,#N/A,FALSE,"PDS";#N/A,#N/A,FALSE,"mecan"}</definedName>
    <definedName name="CGF">#REF!</definedName>
    <definedName name="CGQ">#REF!</definedName>
    <definedName name="cgr" localSheetId="35" hidden="1">{#N/A,#N/A,TRUE,"Resumen";#N/A,#N/A,TRUE,"Global";#N/A,#N/A,TRUE,"Agropecuario";#N/A,#N/A,TRUE,"Pesca";#N/A,#N/A,TRUE,"Minería";#N/A,#N/A,TRUE,"Elect. y Agua";#N/A,#N/A,TRUE,"Manufactura";#N/A,#N/A,TRUE,"Construcción";#N/A,#N/A,TRUE,"Comercio";#N/A,#N/A,TRUE,"Otros"}</definedName>
    <definedName name="cgr" localSheetId="37" hidden="1">{#N/A,#N/A,TRUE,"Resumen";#N/A,#N/A,TRUE,"Global";#N/A,#N/A,TRUE,"Agropecuario";#N/A,#N/A,TRUE,"Pesca";#N/A,#N/A,TRUE,"Minería";#N/A,#N/A,TRUE,"Elect. y Agua";#N/A,#N/A,TRUE,"Manufactura";#N/A,#N/A,TRUE,"Construcción";#N/A,#N/A,TRUE,"Comercio";#N/A,#N/A,TRUE,"Otros"}</definedName>
    <definedName name="cgr" localSheetId="36" hidden="1">{#N/A,#N/A,TRUE,"Resumen";#N/A,#N/A,TRUE,"Global";#N/A,#N/A,TRUE,"Agropecuario";#N/A,#N/A,TRUE,"Pesca";#N/A,#N/A,TRUE,"Minería";#N/A,#N/A,TRUE,"Elect. y Agua";#N/A,#N/A,TRUE,"Manufactura";#N/A,#N/A,TRUE,"Construcción";#N/A,#N/A,TRUE,"Comercio";#N/A,#N/A,TRUE,"Otros"}</definedName>
    <definedName name="cgr" localSheetId="33" hidden="1">{#N/A,#N/A,TRUE,"Resumen";#N/A,#N/A,TRUE,"Global";#N/A,#N/A,TRUE,"Agropecuario";#N/A,#N/A,TRUE,"Pesca";#N/A,#N/A,TRUE,"Minería";#N/A,#N/A,TRUE,"Elect. y Agua";#N/A,#N/A,TRUE,"Manufactura";#N/A,#N/A,TRUE,"Construcción";#N/A,#N/A,TRUE,"Comercio";#N/A,#N/A,TRUE,"Otros"}</definedName>
    <definedName name="cgr" localSheetId="34" hidden="1">{#N/A,#N/A,TRUE,"Resumen";#N/A,#N/A,TRUE,"Global";#N/A,#N/A,TRUE,"Agropecuario";#N/A,#N/A,TRUE,"Pesca";#N/A,#N/A,TRUE,"Minería";#N/A,#N/A,TRUE,"Elect. y Agua";#N/A,#N/A,TRUE,"Manufactura";#N/A,#N/A,TRUE,"Construcción";#N/A,#N/A,TRUE,"Comercio";#N/A,#N/A,TRUE,"Otros"}</definedName>
    <definedName name="cgr" localSheetId="31" hidden="1">{#N/A,#N/A,TRUE,"Resumen";#N/A,#N/A,TRUE,"Global";#N/A,#N/A,TRUE,"Agropecuario";#N/A,#N/A,TRUE,"Pesca";#N/A,#N/A,TRUE,"Minería";#N/A,#N/A,TRUE,"Elect. y Agua";#N/A,#N/A,TRUE,"Manufactura";#N/A,#N/A,TRUE,"Construcción";#N/A,#N/A,TRUE,"Comercio";#N/A,#N/A,TRUE,"Otros"}</definedName>
    <definedName name="cgr" hidden="1">{#N/A,#N/A,TRUE,"Resumen";#N/A,#N/A,TRUE,"Global";#N/A,#N/A,TRUE,"Agropecuario";#N/A,#N/A,TRUE,"Pesca";#N/A,#N/A,TRUE,"Minería";#N/A,#N/A,TRUE,"Elect. y Agua";#N/A,#N/A,TRUE,"Manufactura";#N/A,#N/A,TRUE,"Construcción";#N/A,#N/A,TRUE,"Comercio";#N/A,#N/A,TRUE,"Otros"}</definedName>
    <definedName name="cgv">#REF!</definedName>
    <definedName name="ch" localSheetId="35" hidden="1">{#N/A,#N/A,TRUE,"Prog. Overview Strategic Input";#N/A,#N/A,TRUE,"Program Overview Financials";#N/A,#N/A,TRUE,"Technology Summary Input";#N/A,#N/A,TRUE,"Mkt &amp; Sales Summary Input";#N/A,#N/A,TRUE,"Delivery Summary Input";#N/A,#N/A,TRUE,"Revenue Assump Input";#N/A,#N/A,TRUE,"Financial Summary"}</definedName>
    <definedName name="ch" localSheetId="37" hidden="1">{#N/A,#N/A,TRUE,"Prog. Overview Strategic Input";#N/A,#N/A,TRUE,"Program Overview Financials";#N/A,#N/A,TRUE,"Technology Summary Input";#N/A,#N/A,TRUE,"Mkt &amp; Sales Summary Input";#N/A,#N/A,TRUE,"Delivery Summary Input";#N/A,#N/A,TRUE,"Revenue Assump Input";#N/A,#N/A,TRUE,"Financial Summary"}</definedName>
    <definedName name="ch" localSheetId="36" hidden="1">{#N/A,#N/A,TRUE,"Prog. Overview Strategic Input";#N/A,#N/A,TRUE,"Program Overview Financials";#N/A,#N/A,TRUE,"Technology Summary Input";#N/A,#N/A,TRUE,"Mkt &amp; Sales Summary Input";#N/A,#N/A,TRUE,"Delivery Summary Input";#N/A,#N/A,TRUE,"Revenue Assump Input";#N/A,#N/A,TRUE,"Financial Summary"}</definedName>
    <definedName name="ch" localSheetId="33" hidden="1">{#N/A,#N/A,TRUE,"Prog. Overview Strategic Input";#N/A,#N/A,TRUE,"Program Overview Financials";#N/A,#N/A,TRUE,"Technology Summary Input";#N/A,#N/A,TRUE,"Mkt &amp; Sales Summary Input";#N/A,#N/A,TRUE,"Delivery Summary Input";#N/A,#N/A,TRUE,"Revenue Assump Input";#N/A,#N/A,TRUE,"Financial Summary"}</definedName>
    <definedName name="ch" localSheetId="34" hidden="1">{#N/A,#N/A,TRUE,"Prog. Overview Strategic Input";#N/A,#N/A,TRUE,"Program Overview Financials";#N/A,#N/A,TRUE,"Technology Summary Input";#N/A,#N/A,TRUE,"Mkt &amp; Sales Summary Input";#N/A,#N/A,TRUE,"Delivery Summary Input";#N/A,#N/A,TRUE,"Revenue Assump Input";#N/A,#N/A,TRUE,"Financial Summary"}</definedName>
    <definedName name="ch" localSheetId="31" hidden="1">{#N/A,#N/A,TRUE,"Prog. Overview Strategic Input";#N/A,#N/A,TRUE,"Program Overview Financials";#N/A,#N/A,TRUE,"Technology Summary Input";#N/A,#N/A,TRUE,"Mkt &amp; Sales Summary Input";#N/A,#N/A,TRUE,"Delivery Summary Input";#N/A,#N/A,TRUE,"Revenue Assump Input";#N/A,#N/A,TRUE,"Financial Summary"}</definedName>
    <definedName name="ch" hidden="1">{#N/A,#N/A,TRUE,"Prog. Overview Strategic Input";#N/A,#N/A,TRUE,"Program Overview Financials";#N/A,#N/A,TRUE,"Technology Summary Input";#N/A,#N/A,TRUE,"Mkt &amp; Sales Summary Input";#N/A,#N/A,TRUE,"Delivery Summary Input";#N/A,#N/A,TRUE,"Revenue Assump Input";#N/A,#N/A,TRUE,"Financial Summary"}</definedName>
    <definedName name="CH.J" localSheetId="31">#REF!</definedName>
    <definedName name="CH.J">!#REF!</definedName>
    <definedName name="CH_CARTERA">#REF!</definedName>
    <definedName name="CH_ENTREGADO">#REF!</definedName>
    <definedName name="CH_PENDIENTE">#REF!</definedName>
    <definedName name="CH_PUBLICADO">#REF!</definedName>
    <definedName name="CH1ART" hidden="1">#REF!</definedName>
    <definedName name="Champion">#REF!</definedName>
    <definedName name="CHANCADO" localSheetId="35" hidden="1">{"'Hoja3'!$F$5"}</definedName>
    <definedName name="CHANCADO" localSheetId="37" hidden="1">{"'Hoja3'!$F$5"}</definedName>
    <definedName name="CHANCADO" localSheetId="36" hidden="1">{"'Hoja3'!$F$5"}</definedName>
    <definedName name="CHANCADO" localSheetId="33" hidden="1">{"'Hoja3'!$F$5"}</definedName>
    <definedName name="CHANCADO" localSheetId="34" hidden="1">{"'Hoja3'!$F$5"}</definedName>
    <definedName name="CHANCADO" localSheetId="31" hidden="1">{"'Hoja3'!$F$5"}</definedName>
    <definedName name="CHANCADO" hidden="1">{"'Hoja3'!$F$5"}</definedName>
    <definedName name="chancado01">#REF!</definedName>
    <definedName name="chancado02" hidden="1">#REF!</definedName>
    <definedName name="chancado03">#REF!</definedName>
    <definedName name="Chancador"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ge_in_Cash" localSheetId="31" hidden="1">#REF!</definedName>
    <definedName name="Change_in_Cash" hidden="1">#REF!</definedName>
    <definedName name="Chao" localSheetId="35" hidden="1">{#N/A,#N/A,FALSE,"masez (10)";#N/A,#N/A,FALSE,"masez (7)";#N/A,#N/A,FALSE,"masez (6)";#N/A,#N/A,FALSE,"masez (5)";#N/A,#N/A,FALSE,"masez (4)";#N/A,#N/A,FALSE,"masez (3)";#N/A,#N/A,FALSE,"masez (2)";#N/A,#N/A,FALSE,"GME";#N/A,#N/A,FALSE,"masez"}</definedName>
    <definedName name="Chao" localSheetId="37" hidden="1">{#N/A,#N/A,FALSE,"masez (10)";#N/A,#N/A,FALSE,"masez (7)";#N/A,#N/A,FALSE,"masez (6)";#N/A,#N/A,FALSE,"masez (5)";#N/A,#N/A,FALSE,"masez (4)";#N/A,#N/A,FALSE,"masez (3)";#N/A,#N/A,FALSE,"masez (2)";#N/A,#N/A,FALSE,"GME";#N/A,#N/A,FALSE,"masez"}</definedName>
    <definedName name="Chao" localSheetId="36" hidden="1">{#N/A,#N/A,FALSE,"masez (10)";#N/A,#N/A,FALSE,"masez (7)";#N/A,#N/A,FALSE,"masez (6)";#N/A,#N/A,FALSE,"masez (5)";#N/A,#N/A,FALSE,"masez (4)";#N/A,#N/A,FALSE,"masez (3)";#N/A,#N/A,FALSE,"masez (2)";#N/A,#N/A,FALSE,"GME";#N/A,#N/A,FALSE,"masez"}</definedName>
    <definedName name="Chao" localSheetId="33" hidden="1">{#N/A,#N/A,FALSE,"masez (10)";#N/A,#N/A,FALSE,"masez (7)";#N/A,#N/A,FALSE,"masez (6)";#N/A,#N/A,FALSE,"masez (5)";#N/A,#N/A,FALSE,"masez (4)";#N/A,#N/A,FALSE,"masez (3)";#N/A,#N/A,FALSE,"masez (2)";#N/A,#N/A,FALSE,"GME";#N/A,#N/A,FALSE,"masez"}</definedName>
    <definedName name="Chao" localSheetId="34" hidden="1">{#N/A,#N/A,FALSE,"masez (10)";#N/A,#N/A,FALSE,"masez (7)";#N/A,#N/A,FALSE,"masez (6)";#N/A,#N/A,FALSE,"masez (5)";#N/A,#N/A,FALSE,"masez (4)";#N/A,#N/A,FALSE,"masez (3)";#N/A,#N/A,FALSE,"masez (2)";#N/A,#N/A,FALSE,"GME";#N/A,#N/A,FALSE,"masez"}</definedName>
    <definedName name="Chao" localSheetId="31" hidden="1">{#N/A,#N/A,FALSE,"masez (10)";#N/A,#N/A,FALSE,"masez (7)";#N/A,#N/A,FALSE,"masez (6)";#N/A,#N/A,FALSE,"masez (5)";#N/A,#N/A,FALSE,"masez (4)";#N/A,#N/A,FALSE,"masez (3)";#N/A,#N/A,FALSE,"masez (2)";#N/A,#N/A,FALSE,"GME";#N/A,#N/A,FALSE,"masez"}</definedName>
    <definedName name="Chao" hidden="1">{#N/A,#N/A,FALSE,"masez (10)";#N/A,#N/A,FALSE,"masez (7)";#N/A,#N/A,FALSE,"masez (6)";#N/A,#N/A,FALSE,"masez (5)";#N/A,#N/A,FALSE,"masez (4)";#N/A,#N/A,FALSE,"masez (3)";#N/A,#N/A,FALSE,"masez (2)";#N/A,#N/A,FALSE,"GME";#N/A,#N/A,FALSE,"masez"}</definedName>
    <definedName name="Chaquicocha">#REF!</definedName>
    <definedName name="Chaquicocha_DSubt">#REF!</definedName>
    <definedName name="Chaquicocha_DSup">#REF!</definedName>
    <definedName name="CHART_15A_PROD_ACUM">OFFSET(#REF!,MATCH(CONCATENATE(#REF!,"Producción - Acumulado"),#REF!,0),0,1,COUNTIF(#REF!,"ACUM"))</definedName>
    <definedName name="CHART_15B_REND_SEM">OFFSET(#REF!,MATCH(CONCATENATE(#REF!,"Rendimiento - Semanal"),#REF!,0),0,1,COUNTIF(#REF!,"ACUM"))</definedName>
    <definedName name="CHART_15C_REND_ACUM">OFFSET(#REF!,MATCH(CONCATENATE(#REF!,"Rendimiento - Acumulado"),#REF!,0),0,1,COUNTIF(#REF!,"ACUM"))</definedName>
    <definedName name="CHART_15D_REND_PREV">OFFSET(#REF!,MATCH(CONCATENATE(#REF!,"Rendimiento Previsto"),#REF!,0),0,1,COUNTIF(#REF!,"ACUM"))</definedName>
    <definedName name="CHART_16A_PROD_ACUM">OFFSET(#REF!,MATCH(CONCATENATE(#REF!,"Producción - Acumulado"),#REF!,0),0,1,COUNTIF(#REF!,"ACUM"))</definedName>
    <definedName name="CHART_16B_REND_SEM">OFFSET(#REF!,MATCH(CONCATENATE(#REF!,"Rendimiento - Semanal"),#REF!,0),0,1,COUNTIF(#REF!,"ACUM"))</definedName>
    <definedName name="CHART_16C_REND_ACUM">OFFSET(#REF!,MATCH(CONCATENATE(#REF!,"Rendimiento - Acumulado"),#REF!,0),0,1,COUNTIF(#REF!,"ACUM"))</definedName>
    <definedName name="CHART_16D_REND_PREV">OFFSET(#REF!,MATCH(CONCATENATE(#REF!,"Rendimiento Previsto"),#REF!,0),0,1,COUNTIF(#REF!,"ACUM"))</definedName>
    <definedName name="CHART_17A_PROD_ACUM">OFFSET(#REF!,MATCH(CONCATENATE(#REF!,"Producción - Acumulado"),#REF!,0),0,1,COUNTIF(#REF!,"ACUM"))</definedName>
    <definedName name="CHART_17B_REND_SEM">OFFSET(#REF!,MATCH(CONCATENATE(#REF!,"Rendimiento - Semanal"),#REF!,0),0,1,COUNTIF(#REF!,"ACUM"))</definedName>
    <definedName name="CHART_17C_REND_ACUM">OFFSET(#REF!,MATCH(CONCATENATE(#REF!,"Rendimiento - Acumulado"),#REF!,0),0,1,COUNTIF(#REF!,"ACUM"))</definedName>
    <definedName name="CHART_17D_REND_PREV">OFFSET(#REF!,MATCH(CONCATENATE(#REF!,"Rendimiento Previsto"),#REF!,0),0,1,COUNTIF(#REF!,"ACUM"))</definedName>
    <definedName name="CHART_18A_PROD_ACUM">OFFSET(#REF!,MATCH(CONCATENATE(#REF!,"Producción - Acumulado"),#REF!,0),0,1,COUNTIF(#REF!,"ACUM"))</definedName>
    <definedName name="CHART_18B_REND_SEM">OFFSET(#REF!,MATCH(CONCATENATE(#REF!,"Rendimiento - Semanal"),#REF!,0),0,1,COUNTIF(#REF!,"ACUM"))</definedName>
    <definedName name="CHART_18C_REND_ACUM">OFFSET(#REF!,MATCH(CONCATENATE(#REF!,"Rendimiento - Acumulado"),#REF!,0),0,1,COUNTIF(#REF!,"ACUM"))</definedName>
    <definedName name="CHART_18D_REND_PREV">OFFSET(#REF!,MATCH(CONCATENATE(#REF!,"Rendimiento Previsto"),#REF!,0),0,1,COUNTIF(#REF!,"ACUM"))</definedName>
    <definedName name="CHART_1A_PROD_ACUM">OFFSET(#REF!,MATCH(CONCATENATE(#REF!,"Producción - Acumulado"),#REF!,0),0,1,COUNTIF(#REF!,"ACUM"))</definedName>
    <definedName name="CHART_1B_REND_SEM">OFFSET(#REF!,MATCH(CONCATENATE(#REF!,"Rendimiento - Semanal"),#REF!,0),0,1,COUNTIF(#REF!,"ACUM"))</definedName>
    <definedName name="CHART_1C_REND_ACUM">OFFSET(#REF!,MATCH(CONCATENATE(#REF!,"Rendimiento - Acumulado"),#REF!,0),0,1,COUNTIF(#REF!,"ACUM"))</definedName>
    <definedName name="CHART_1D_REND_PREV">OFFSET(#REF!,MATCH(CONCATENATE(#REF!,"Rendimiento Previsto"),#REF!,0),0,1,COUNTIF(#REF!,"ACUM"))</definedName>
    <definedName name="CHART_2A_PROD_ACUM">OFFSET(#REF!,MATCH(CONCATENATE(#REF!,"Producción - Acumulado"),#REF!,0),0,1,COUNTIF(#REF!,"ACUM"))</definedName>
    <definedName name="CHART_2B_REND_SEM">OFFSET(#REF!,MATCH(CONCATENATE(#REF!,"Rendimiento - Semanal"),#REF!,0),0,1,COUNTIF(#REF!,"ACUM"))</definedName>
    <definedName name="CHART_2C_REND_ACUM">OFFSET(#REF!,MATCH(CONCATENATE(#REF!,"Rendimiento - Acumulado"),#REF!,0),0,1,COUNTIF(#REF!,"ACUM"))</definedName>
    <definedName name="CHART_2D_REND_PREV">OFFSET(#REF!,MATCH(CONCATENATE(#REF!,"Rendimiento Previsto"),#REF!,0),0,1,COUNTIF(#REF!,"ACUM"))</definedName>
    <definedName name="CHART_3A_PROD_ACUM">OFFSET(#REF!,MATCH(CONCATENATE(#REF!,"Producción - Acumulado"),#REF!,0),0,1,COUNTIF(#REF!,"ACUM"))</definedName>
    <definedName name="CHART_3B_REND_SEM">OFFSET(#REF!,MATCH(CONCATENATE(#REF!,"Rendimiento - Semanal"),#REF!,0),0,1,COUNTIF(#REF!,"ACUM"))</definedName>
    <definedName name="CHART_3C_REND_ACUM">OFFSET(#REF!,MATCH(CONCATENATE(#REF!,"Rendimiento - Acumulado"),#REF!,0),0,1,COUNTIF(#REF!,"ACUM"))</definedName>
    <definedName name="CHART_3D_REND_PREV">OFFSET(#REF!,MATCH(CONCATENATE(#REF!,"Rendimiento Previsto"),#REF!,0),0,1,COUNTIF(#REF!,"ACUM"))</definedName>
    <definedName name="CHART_4A_PROD_ACUM">OFFSET(#REF!,MATCH(CONCATENATE(#REF!,"Producción - Acumulado"),#REF!,0),0,1,COUNTIF(#REF!,"ACUM"))</definedName>
    <definedName name="CHART_4B_REND_SEM">OFFSET(#REF!,MATCH(CONCATENATE(#REF!,"Rendimiento - Semanal"),#REF!,0),0,1,COUNTIF(#REF!,"ACUM"))</definedName>
    <definedName name="CHART_4C_REND_ACUM">OFFSET(#REF!,MATCH(CONCATENATE(#REF!,"Rendimiento - Acumulado"),#REF!,0),0,1,COUNTIF(#REF!,"ACUM"))</definedName>
    <definedName name="CHART_4D_REND_PREV">OFFSET(#REF!,MATCH(CONCATENATE(#REF!,"Rendimiento Previsto"),#REF!,0),0,1,COUNTIF(#REF!,"ACUM"))</definedName>
    <definedName name="CHART_5A_PROD_ACUM">OFFSET(#REF!,MATCH(CONCATENATE(#REF!,"Producción - Acumulado"),#REF!,0),0,1,COUNTIF(#REF!,"ACUM"))</definedName>
    <definedName name="CHART_5B_REND_SEM">OFFSET(#REF!,MATCH(CONCATENATE(#REF!,"Rendimiento - Semanal"),#REF!,0),0,1,COUNTIF(#REF!,"ACUM"))</definedName>
    <definedName name="CHART_5C_REND_ACUM">OFFSET(#REF!,MATCH(CONCATENATE(#REF!,"Rendimiento - Acumulado"),#REF!,0),0,1,COUNTIF(#REF!,"ACUM"))</definedName>
    <definedName name="CHART_5D_REND_PREV">OFFSET(#REF!,MATCH(CONCATENATE(#REF!,"Rendimiento Previsto"),#REF!,0),0,1,COUNTIF(#REF!,"ACUM"))</definedName>
    <definedName name="Chart_area">#REF!</definedName>
    <definedName name="CHART_DATES">OFFSET(#REF!,0,0,2,COUNTIF(#REF!,"ACUM"))</definedName>
    <definedName name="Check" localSheetId="31">#REF!</definedName>
    <definedName name="Check">!#REF!</definedName>
    <definedName name="Check_to_Cash" localSheetId="35" hidden="1">#REF!</definedName>
    <definedName name="Check_to_Cash" localSheetId="37" hidden="1">#REF!</definedName>
    <definedName name="Check_to_Cash" localSheetId="36" hidden="1">#REF!</definedName>
    <definedName name="Check_to_Cash" localSheetId="33" hidden="1">#REF!</definedName>
    <definedName name="Check_to_Cash" localSheetId="34" hidden="1">#REF!</definedName>
    <definedName name="Check_to_Cash" localSheetId="31" hidden="1">#REF!</definedName>
    <definedName name="Check_to_Cash" hidden="1">#REF!</definedName>
    <definedName name="checked" localSheetId="31">#REF!</definedName>
    <definedName name="checked">!#REF!</definedName>
    <definedName name="CHECKEDBY_ELBK">#REF!</definedName>
    <definedName name="CHECKEDBY_ELEQ">#REF!</definedName>
    <definedName name="CHECKEDBY_INSTR">#REF!</definedName>
    <definedName name="Checks" localSheetId="31">#REF!</definedName>
    <definedName name="Checks">!#REF!</definedName>
    <definedName name="chemical" localSheetId="35" hidden="1">{#N/A,#N/A,FALSE,"CCTV"}</definedName>
    <definedName name="chemical" localSheetId="37" hidden="1">{#N/A,#N/A,FALSE,"CCTV"}</definedName>
    <definedName name="chemical" localSheetId="36" hidden="1">{#N/A,#N/A,FALSE,"CCTV"}</definedName>
    <definedName name="chemical" localSheetId="33" hidden="1">{#N/A,#N/A,FALSE,"CCTV"}</definedName>
    <definedName name="chemical" localSheetId="34" hidden="1">{#N/A,#N/A,FALSE,"CCTV"}</definedName>
    <definedName name="chemical" localSheetId="31" hidden="1">{#N/A,#N/A,FALSE,"CCTV"}</definedName>
    <definedName name="chemical" hidden="1">{#N/A,#N/A,FALSE,"CCTV"}</definedName>
    <definedName name="Chile">#REF!</definedName>
    <definedName name="CHINA">#REF!</definedName>
    <definedName name="China_Central">#REF!</definedName>
    <definedName name="China_N">#REF!</definedName>
    <definedName name="China_S">#REF!</definedName>
    <definedName name="chitietbgiang2" localSheetId="35" hidden="1">{"'Sheet1'!$L$16"}</definedName>
    <definedName name="chitietbgiang2" localSheetId="37" hidden="1">{"'Sheet1'!$L$16"}</definedName>
    <definedName name="chitietbgiang2" localSheetId="36" hidden="1">{"'Sheet1'!$L$16"}</definedName>
    <definedName name="chitietbgiang2" localSheetId="33" hidden="1">{"'Sheet1'!$L$16"}</definedName>
    <definedName name="chitietbgiang2" localSheetId="34" hidden="1">{"'Sheet1'!$L$16"}</definedName>
    <definedName name="chitietbgiang2" localSheetId="31" hidden="1">{"'Sheet1'!$L$16"}</definedName>
    <definedName name="chitietbgiang2" hidden="1">{"'Sheet1'!$L$16"}</definedName>
    <definedName name="CHJ" localSheetId="31">#REF!</definedName>
    <definedName name="CHJ">!#REF!</definedName>
    <definedName name="CHK_PU" localSheetId="31">#REF!</definedName>
    <definedName name="CHK_PU">!#REF!</definedName>
    <definedName name="CHKRQST" localSheetId="35"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CHKRQST" localSheetId="37"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CHKRQST" localSheetId="36"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CHKRQST" localSheetId="33"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CHKRQST" localSheetId="34"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CHKRQST" localSheetId="31"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CHKRQST"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chl" localSheetId="35" hidden="1">{#N/A,#N/A,TRUE,"Basic";#N/A,#N/A,TRUE,"EXT-TABLE";#N/A,#N/A,TRUE,"STEEL";#N/A,#N/A,TRUE,"INT-Table";#N/A,#N/A,TRUE,"STEEL";#N/A,#N/A,TRUE,"Door"}</definedName>
    <definedName name="chl" localSheetId="37" hidden="1">{#N/A,#N/A,TRUE,"Basic";#N/A,#N/A,TRUE,"EXT-TABLE";#N/A,#N/A,TRUE,"STEEL";#N/A,#N/A,TRUE,"INT-Table";#N/A,#N/A,TRUE,"STEEL";#N/A,#N/A,TRUE,"Door"}</definedName>
    <definedName name="chl" localSheetId="36" hidden="1">{#N/A,#N/A,TRUE,"Basic";#N/A,#N/A,TRUE,"EXT-TABLE";#N/A,#N/A,TRUE,"STEEL";#N/A,#N/A,TRUE,"INT-Table";#N/A,#N/A,TRUE,"STEEL";#N/A,#N/A,TRUE,"Door"}</definedName>
    <definedName name="chl" localSheetId="33" hidden="1">{#N/A,#N/A,TRUE,"Basic";#N/A,#N/A,TRUE,"EXT-TABLE";#N/A,#N/A,TRUE,"STEEL";#N/A,#N/A,TRUE,"INT-Table";#N/A,#N/A,TRUE,"STEEL";#N/A,#N/A,TRUE,"Door"}</definedName>
    <definedName name="chl" localSheetId="34" hidden="1">{#N/A,#N/A,TRUE,"Basic";#N/A,#N/A,TRUE,"EXT-TABLE";#N/A,#N/A,TRUE,"STEEL";#N/A,#N/A,TRUE,"INT-Table";#N/A,#N/A,TRUE,"STEEL";#N/A,#N/A,TRUE,"Door"}</definedName>
    <definedName name="chl" localSheetId="31" hidden="1">{#N/A,#N/A,TRUE,"Basic";#N/A,#N/A,TRUE,"EXT-TABLE";#N/A,#N/A,TRUE,"STEEL";#N/A,#N/A,TRUE,"INT-Table";#N/A,#N/A,TRUE,"STEEL";#N/A,#N/A,TRUE,"Door"}</definedName>
    <definedName name="chl" hidden="1">{#N/A,#N/A,TRUE,"Basic";#N/A,#N/A,TRUE,"EXT-TABLE";#N/A,#N/A,TRUE,"STEEL";#N/A,#N/A,TRUE,"INT-Table";#N/A,#N/A,TRUE,"STEEL";#N/A,#N/A,TRUE,"Door"}</definedName>
    <definedName name="cho" localSheetId="35" hidden="1">{"LKD",#N/A,FALSE,"표지"}</definedName>
    <definedName name="cho" localSheetId="37" hidden="1">{"LKD",#N/A,FALSE,"표지"}</definedName>
    <definedName name="cho" localSheetId="36" hidden="1">{"LKD",#N/A,FALSE,"표지"}</definedName>
    <definedName name="cho" localSheetId="33" hidden="1">{"LKD",#N/A,FALSE,"표지"}</definedName>
    <definedName name="cho" localSheetId="34" hidden="1">{"LKD",#N/A,FALSE,"표지"}</definedName>
    <definedName name="cho" localSheetId="31" hidden="1">{"LKD",#N/A,FALSE,"표지"}</definedName>
    <definedName name="cho" hidden="1">{"LKD",#N/A,FALSE,"표지"}</definedName>
    <definedName name="CHO1E">#REF!</definedName>
    <definedName name="CHO1N">#REF!</definedName>
    <definedName name="CHO2E">#REF!</definedName>
    <definedName name="CHO2N">#REF!</definedName>
    <definedName name="CHO3E">#REF!</definedName>
    <definedName name="CHO3N">#REF!</definedName>
    <definedName name="CHO4E">#REF!</definedName>
    <definedName name="CHO4N">#REF!</definedName>
    <definedName name="Choca" localSheetId="31">#REF!</definedName>
    <definedName name="Choca">!#REF!</definedName>
    <definedName name="chocapicf" localSheetId="35" hidden="1">{#N/A,#N/A,FALSE,"Matrix";#N/A,#N/A,FALSE,"Executive";#N/A,#N/A,FALSE,"Summary";#N/A,#N/A,FALSE,"Office1";#N/A,#N/A,FALSE,"Office2";#N/A,#N/A,FALSE,"Office3";#N/A,#N/A,FALSE,"Office4";#N/A,#N/A,FALSE,"Office5";#N/A,#N/A,FALSE,"Office6";#N/A,#N/A,FALSE,"Office7";#N/A,#N/A,FALSE,"Labor"}</definedName>
    <definedName name="chocapicf" localSheetId="37" hidden="1">{#N/A,#N/A,FALSE,"Matrix";#N/A,#N/A,FALSE,"Executive";#N/A,#N/A,FALSE,"Summary";#N/A,#N/A,FALSE,"Office1";#N/A,#N/A,FALSE,"Office2";#N/A,#N/A,FALSE,"Office3";#N/A,#N/A,FALSE,"Office4";#N/A,#N/A,FALSE,"Office5";#N/A,#N/A,FALSE,"Office6";#N/A,#N/A,FALSE,"Office7";#N/A,#N/A,FALSE,"Labor"}</definedName>
    <definedName name="chocapicf" localSheetId="36" hidden="1">{#N/A,#N/A,FALSE,"Matrix";#N/A,#N/A,FALSE,"Executive";#N/A,#N/A,FALSE,"Summary";#N/A,#N/A,FALSE,"Office1";#N/A,#N/A,FALSE,"Office2";#N/A,#N/A,FALSE,"Office3";#N/A,#N/A,FALSE,"Office4";#N/A,#N/A,FALSE,"Office5";#N/A,#N/A,FALSE,"Office6";#N/A,#N/A,FALSE,"Office7";#N/A,#N/A,FALSE,"Labor"}</definedName>
    <definedName name="chocapicf" localSheetId="33" hidden="1">{#N/A,#N/A,FALSE,"Matrix";#N/A,#N/A,FALSE,"Executive";#N/A,#N/A,FALSE,"Summary";#N/A,#N/A,FALSE,"Office1";#N/A,#N/A,FALSE,"Office2";#N/A,#N/A,FALSE,"Office3";#N/A,#N/A,FALSE,"Office4";#N/A,#N/A,FALSE,"Office5";#N/A,#N/A,FALSE,"Office6";#N/A,#N/A,FALSE,"Office7";#N/A,#N/A,FALSE,"Labor"}</definedName>
    <definedName name="chocapicf" localSheetId="34" hidden="1">{#N/A,#N/A,FALSE,"Matrix";#N/A,#N/A,FALSE,"Executive";#N/A,#N/A,FALSE,"Summary";#N/A,#N/A,FALSE,"Office1";#N/A,#N/A,FALSE,"Office2";#N/A,#N/A,FALSE,"Office3";#N/A,#N/A,FALSE,"Office4";#N/A,#N/A,FALSE,"Office5";#N/A,#N/A,FALSE,"Office6";#N/A,#N/A,FALSE,"Office7";#N/A,#N/A,FALSE,"Labor"}</definedName>
    <definedName name="chocapicf" localSheetId="31" hidden="1">{#N/A,#N/A,FALSE,"Matrix";#N/A,#N/A,FALSE,"Executive";#N/A,#N/A,FALSE,"Summary";#N/A,#N/A,FALSE,"Office1";#N/A,#N/A,FALSE,"Office2";#N/A,#N/A,FALSE,"Office3";#N/A,#N/A,FALSE,"Office4";#N/A,#N/A,FALSE,"Office5";#N/A,#N/A,FALSE,"Office6";#N/A,#N/A,FALSE,"Office7";#N/A,#N/A,FALSE,"Labor"}</definedName>
    <definedName name="chocapicf" hidden="1">{#N/A,#N/A,FALSE,"Matrix";#N/A,#N/A,FALSE,"Executive";#N/A,#N/A,FALSE,"Summary";#N/A,#N/A,FALSE,"Office1";#N/A,#N/A,FALSE,"Office2";#N/A,#N/A,FALSE,"Office3";#N/A,#N/A,FALSE,"Office4";#N/A,#N/A,FALSE,"Office5";#N/A,#N/A,FALSE,"Office6";#N/A,#N/A,FALSE,"Office7";#N/A,#N/A,FALSE,"Labor"}</definedName>
    <definedName name="Chofer" localSheetId="31">#REF!</definedName>
    <definedName name="Chofer">!#REF!</definedName>
    <definedName name="CHOFER1">[1]PreciosRecursos!$E$16</definedName>
    <definedName name="CHOFER2">[1]PreciosRecursos!$E$17</definedName>
    <definedName name="CHOICE">#REF!</definedName>
    <definedName name="chra" hidden="1">{#N/A,#N/A,FALSE,"SumD";#N/A,#N/A,FALSE,"ElecD";#N/A,#N/A,FALSE,"MechD";#N/A,#N/A,FALSE,"GeotD";#N/A,#N/A,FALSE,"PrcsD";#N/A,#N/A,FALSE,"TunnD";#N/A,#N/A,FALSE,"CivlD";#N/A,#N/A,FALSE,"NtwkD";#N/A,#N/A,FALSE,"EstgD";#N/A,#N/A,FALSE,"PEngD"}</definedName>
    <definedName name="CHSF" localSheetId="35" hidden="1">{#N/A,#N/A,FALSE,"masez (10)";#N/A,#N/A,FALSE,"masez (7)";#N/A,#N/A,FALSE,"masez (6)";#N/A,#N/A,FALSE,"masez (5)";#N/A,#N/A,FALSE,"masez (4)";#N/A,#N/A,FALSE,"masez (3)";#N/A,#N/A,FALSE,"masez (2)";#N/A,#N/A,FALSE,"GME";#N/A,#N/A,FALSE,"masez"}</definedName>
    <definedName name="CHSF" localSheetId="37" hidden="1">{#N/A,#N/A,FALSE,"masez (10)";#N/A,#N/A,FALSE,"masez (7)";#N/A,#N/A,FALSE,"masez (6)";#N/A,#N/A,FALSE,"masez (5)";#N/A,#N/A,FALSE,"masez (4)";#N/A,#N/A,FALSE,"masez (3)";#N/A,#N/A,FALSE,"masez (2)";#N/A,#N/A,FALSE,"GME";#N/A,#N/A,FALSE,"masez"}</definedName>
    <definedName name="CHSF" localSheetId="36" hidden="1">{#N/A,#N/A,FALSE,"masez (10)";#N/A,#N/A,FALSE,"masez (7)";#N/A,#N/A,FALSE,"masez (6)";#N/A,#N/A,FALSE,"masez (5)";#N/A,#N/A,FALSE,"masez (4)";#N/A,#N/A,FALSE,"masez (3)";#N/A,#N/A,FALSE,"masez (2)";#N/A,#N/A,FALSE,"GME";#N/A,#N/A,FALSE,"masez"}</definedName>
    <definedName name="CHSF" localSheetId="33" hidden="1">{#N/A,#N/A,FALSE,"masez (10)";#N/A,#N/A,FALSE,"masez (7)";#N/A,#N/A,FALSE,"masez (6)";#N/A,#N/A,FALSE,"masez (5)";#N/A,#N/A,FALSE,"masez (4)";#N/A,#N/A,FALSE,"masez (3)";#N/A,#N/A,FALSE,"masez (2)";#N/A,#N/A,FALSE,"GME";#N/A,#N/A,FALSE,"masez"}</definedName>
    <definedName name="CHSF" localSheetId="34" hidden="1">{#N/A,#N/A,FALSE,"masez (10)";#N/A,#N/A,FALSE,"masez (7)";#N/A,#N/A,FALSE,"masez (6)";#N/A,#N/A,FALSE,"masez (5)";#N/A,#N/A,FALSE,"masez (4)";#N/A,#N/A,FALSE,"masez (3)";#N/A,#N/A,FALSE,"masez (2)";#N/A,#N/A,FALSE,"GME";#N/A,#N/A,FALSE,"masez"}</definedName>
    <definedName name="CHSF" localSheetId="31" hidden="1">{#N/A,#N/A,FALSE,"masez (10)";#N/A,#N/A,FALSE,"masez (7)";#N/A,#N/A,FALSE,"masez (6)";#N/A,#N/A,FALSE,"masez (5)";#N/A,#N/A,FALSE,"masez (4)";#N/A,#N/A,FALSE,"masez (3)";#N/A,#N/A,FALSE,"masez (2)";#N/A,#N/A,FALSE,"GME";#N/A,#N/A,FALSE,"masez"}</definedName>
    <definedName name="CHSF" hidden="1">{#N/A,#N/A,FALSE,"masez (10)";#N/A,#N/A,FALSE,"masez (7)";#N/A,#N/A,FALSE,"masez (6)";#N/A,#N/A,FALSE,"masez (5)";#N/A,#N/A,FALSE,"masez (4)";#N/A,#N/A,FALSE,"masez (3)";#N/A,#N/A,FALSE,"masez (2)";#N/A,#N/A,FALSE,"GME";#N/A,#N/A,FALSE,"masez"}</definedName>
    <definedName name="CHSFH" localSheetId="35" hidden="1">{#N/A,#N/A,FALSE,"masez (10)";#N/A,#N/A,FALSE,"masez (7)";#N/A,#N/A,FALSE,"masez (6)";#N/A,#N/A,FALSE,"masez (5)";#N/A,#N/A,FALSE,"masez (4)";#N/A,#N/A,FALSE,"masez (3)";#N/A,#N/A,FALSE,"masez (2)";#N/A,#N/A,FALSE,"GME";#N/A,#N/A,FALSE,"masez"}</definedName>
    <definedName name="CHSFH" localSheetId="37" hidden="1">{#N/A,#N/A,FALSE,"masez (10)";#N/A,#N/A,FALSE,"masez (7)";#N/A,#N/A,FALSE,"masez (6)";#N/A,#N/A,FALSE,"masez (5)";#N/A,#N/A,FALSE,"masez (4)";#N/A,#N/A,FALSE,"masez (3)";#N/A,#N/A,FALSE,"masez (2)";#N/A,#N/A,FALSE,"GME";#N/A,#N/A,FALSE,"masez"}</definedName>
    <definedName name="CHSFH" localSheetId="36" hidden="1">{#N/A,#N/A,FALSE,"masez (10)";#N/A,#N/A,FALSE,"masez (7)";#N/A,#N/A,FALSE,"masez (6)";#N/A,#N/A,FALSE,"masez (5)";#N/A,#N/A,FALSE,"masez (4)";#N/A,#N/A,FALSE,"masez (3)";#N/A,#N/A,FALSE,"masez (2)";#N/A,#N/A,FALSE,"GME";#N/A,#N/A,FALSE,"masez"}</definedName>
    <definedName name="CHSFH" localSheetId="30" hidden="1">{#N/A,#N/A,FALSE,"masez (10)";#N/A,#N/A,FALSE,"masez (7)";#N/A,#N/A,FALSE,"masez (6)";#N/A,#N/A,FALSE,"masez (5)";#N/A,#N/A,FALSE,"masez (4)";#N/A,#N/A,FALSE,"masez (3)";#N/A,#N/A,FALSE,"masez (2)";#N/A,#N/A,FALSE,"GME";#N/A,#N/A,FALSE,"masez"}</definedName>
    <definedName name="CHSFH" localSheetId="33" hidden="1">{#N/A,#N/A,FALSE,"masez (10)";#N/A,#N/A,FALSE,"masez (7)";#N/A,#N/A,FALSE,"masez (6)";#N/A,#N/A,FALSE,"masez (5)";#N/A,#N/A,FALSE,"masez (4)";#N/A,#N/A,FALSE,"masez (3)";#N/A,#N/A,FALSE,"masez (2)";#N/A,#N/A,FALSE,"GME";#N/A,#N/A,FALSE,"masez"}</definedName>
    <definedName name="CHSFH" localSheetId="34" hidden="1">{#N/A,#N/A,FALSE,"masez (10)";#N/A,#N/A,FALSE,"masez (7)";#N/A,#N/A,FALSE,"masez (6)";#N/A,#N/A,FALSE,"masez (5)";#N/A,#N/A,FALSE,"masez (4)";#N/A,#N/A,FALSE,"masez (3)";#N/A,#N/A,FALSE,"masez (2)";#N/A,#N/A,FALSE,"GME";#N/A,#N/A,FALSE,"masez"}</definedName>
    <definedName name="CHSFH" localSheetId="31" hidden="1">{#N/A,#N/A,FALSE,"masez (10)";#N/A,#N/A,FALSE,"masez (7)";#N/A,#N/A,FALSE,"masez (6)";#N/A,#N/A,FALSE,"masez (5)";#N/A,#N/A,FALSE,"masez (4)";#N/A,#N/A,FALSE,"masez (3)";#N/A,#N/A,FALSE,"masez (2)";#N/A,#N/A,FALSE,"GME";#N/A,#N/A,FALSE,"masez"}</definedName>
    <definedName name="CHSFH" localSheetId="29"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SFH_1" localSheetId="35" hidden="1">{#N/A,#N/A,FALSE,"masez (10)";#N/A,#N/A,FALSE,"masez (7)";#N/A,#N/A,FALSE,"masez (6)";#N/A,#N/A,FALSE,"masez (5)";#N/A,#N/A,FALSE,"masez (4)";#N/A,#N/A,FALSE,"masez (3)";#N/A,#N/A,FALSE,"masez (2)";#N/A,#N/A,FALSE,"GME";#N/A,#N/A,FALSE,"masez"}</definedName>
    <definedName name="CHSFH_1" localSheetId="37" hidden="1">{#N/A,#N/A,FALSE,"masez (10)";#N/A,#N/A,FALSE,"masez (7)";#N/A,#N/A,FALSE,"masez (6)";#N/A,#N/A,FALSE,"masez (5)";#N/A,#N/A,FALSE,"masez (4)";#N/A,#N/A,FALSE,"masez (3)";#N/A,#N/A,FALSE,"masez (2)";#N/A,#N/A,FALSE,"GME";#N/A,#N/A,FALSE,"masez"}</definedName>
    <definedName name="CHSFH_1" localSheetId="36" hidden="1">{#N/A,#N/A,FALSE,"masez (10)";#N/A,#N/A,FALSE,"masez (7)";#N/A,#N/A,FALSE,"masez (6)";#N/A,#N/A,FALSE,"masez (5)";#N/A,#N/A,FALSE,"masez (4)";#N/A,#N/A,FALSE,"masez (3)";#N/A,#N/A,FALSE,"masez (2)";#N/A,#N/A,FALSE,"GME";#N/A,#N/A,FALSE,"masez"}</definedName>
    <definedName name="CHSFH_1" localSheetId="33" hidden="1">{#N/A,#N/A,FALSE,"masez (10)";#N/A,#N/A,FALSE,"masez (7)";#N/A,#N/A,FALSE,"masez (6)";#N/A,#N/A,FALSE,"masez (5)";#N/A,#N/A,FALSE,"masez (4)";#N/A,#N/A,FALSE,"masez (3)";#N/A,#N/A,FALSE,"masez (2)";#N/A,#N/A,FALSE,"GME";#N/A,#N/A,FALSE,"masez"}</definedName>
    <definedName name="CHSFH_1" localSheetId="34" hidden="1">{#N/A,#N/A,FALSE,"masez (10)";#N/A,#N/A,FALSE,"masez (7)";#N/A,#N/A,FALSE,"masez (6)";#N/A,#N/A,FALSE,"masez (5)";#N/A,#N/A,FALSE,"masez (4)";#N/A,#N/A,FALSE,"masez (3)";#N/A,#N/A,FALSE,"masez (2)";#N/A,#N/A,FALSE,"GME";#N/A,#N/A,FALSE,"masez"}</definedName>
    <definedName name="CHSFH_1" localSheetId="31" hidden="1">{#N/A,#N/A,FALSE,"masez (10)";#N/A,#N/A,FALSE,"masez (7)";#N/A,#N/A,FALSE,"masez (6)";#N/A,#N/A,FALSE,"masez (5)";#N/A,#N/A,FALSE,"masez (4)";#N/A,#N/A,FALSE,"masez (3)";#N/A,#N/A,FALSE,"masez (2)";#N/A,#N/A,FALSE,"GME";#N/A,#N/A,FALSE,"masez"}</definedName>
    <definedName name="CHSFH_1" hidden="1">{#N/A,#N/A,FALSE,"masez (10)";#N/A,#N/A,FALSE,"masez (7)";#N/A,#N/A,FALSE,"masez (6)";#N/A,#N/A,FALSE,"masez (5)";#N/A,#N/A,FALSE,"masez (4)";#N/A,#N/A,FALSE,"masez (3)";#N/A,#N/A,FALSE,"masez (2)";#N/A,#N/A,FALSE,"GME";#N/A,#N/A,FALSE,"masez"}</definedName>
    <definedName name="CHU" localSheetId="35" hidden="1">{#N/A,#N/A,TRUE,"Prog. Overview Strategic Input";#N/A,#N/A,TRUE,"Program Overview Financials";#N/A,#N/A,TRUE,"Technology Summary Input";#N/A,#N/A,TRUE,"Mkt &amp; Sales Summary Input";#N/A,#N/A,TRUE,"Delivery Summary Input";#N/A,#N/A,TRUE,"Revenue Assump Input";#N/A,#N/A,TRUE,"Financial Summary"}</definedName>
    <definedName name="CHU" localSheetId="37" hidden="1">{#N/A,#N/A,TRUE,"Prog. Overview Strategic Input";#N/A,#N/A,TRUE,"Program Overview Financials";#N/A,#N/A,TRUE,"Technology Summary Input";#N/A,#N/A,TRUE,"Mkt &amp; Sales Summary Input";#N/A,#N/A,TRUE,"Delivery Summary Input";#N/A,#N/A,TRUE,"Revenue Assump Input";#N/A,#N/A,TRUE,"Financial Summary"}</definedName>
    <definedName name="CHU" localSheetId="36" hidden="1">{#N/A,#N/A,TRUE,"Prog. Overview Strategic Input";#N/A,#N/A,TRUE,"Program Overview Financials";#N/A,#N/A,TRUE,"Technology Summary Input";#N/A,#N/A,TRUE,"Mkt &amp; Sales Summary Input";#N/A,#N/A,TRUE,"Delivery Summary Input";#N/A,#N/A,TRUE,"Revenue Assump Input";#N/A,#N/A,TRUE,"Financial Summary"}</definedName>
    <definedName name="CHU" localSheetId="33" hidden="1">{#N/A,#N/A,TRUE,"Prog. Overview Strategic Input";#N/A,#N/A,TRUE,"Program Overview Financials";#N/A,#N/A,TRUE,"Technology Summary Input";#N/A,#N/A,TRUE,"Mkt &amp; Sales Summary Input";#N/A,#N/A,TRUE,"Delivery Summary Input";#N/A,#N/A,TRUE,"Revenue Assump Input";#N/A,#N/A,TRUE,"Financial Summary"}</definedName>
    <definedName name="CHU" localSheetId="34" hidden="1">{#N/A,#N/A,TRUE,"Prog. Overview Strategic Input";#N/A,#N/A,TRUE,"Program Overview Financials";#N/A,#N/A,TRUE,"Technology Summary Input";#N/A,#N/A,TRUE,"Mkt &amp; Sales Summary Input";#N/A,#N/A,TRUE,"Delivery Summary Input";#N/A,#N/A,TRUE,"Revenue Assump Input";#N/A,#N/A,TRUE,"Financial Summary"}</definedName>
    <definedName name="CHU" localSheetId="31" hidden="1">{#N/A,#N/A,TRUE,"Prog. Overview Strategic Input";#N/A,#N/A,TRUE,"Program Overview Financials";#N/A,#N/A,TRUE,"Technology Summary Input";#N/A,#N/A,TRUE,"Mkt &amp; Sales Summary Input";#N/A,#N/A,TRUE,"Delivery Summary Input";#N/A,#N/A,TRUE,"Revenue Assump Input";#N/A,#N/A,TRUE,"Financial Summary"}</definedName>
    <definedName name="CHU" hidden="1">{#N/A,#N/A,TRUE,"Prog. Overview Strategic Input";#N/A,#N/A,TRUE,"Program Overview Financials";#N/A,#N/A,TRUE,"Technology Summary Input";#N/A,#N/A,TRUE,"Mkt &amp; Sales Summary Input";#N/A,#N/A,TRUE,"Delivery Summary Input";#N/A,#N/A,TRUE,"Revenue Assump Input";#N/A,#N/A,TRUE,"Financial Summary"}</definedName>
    <definedName name="chung">66</definedName>
    <definedName name="CHUQUICAMATA__BANCOS_de_MENOR_ALTURA_PROPOSAL">#REF!</definedName>
    <definedName name="CHVF2">#N/A</definedName>
    <definedName name="CI">#REF!</definedName>
    <definedName name="cía">#REF!</definedName>
    <definedName name="CIAD">#REF!</definedName>
    <definedName name="CIAS">#REF!</definedName>
    <definedName name="CIAY">#REF!</definedName>
    <definedName name="CIC_MIN" localSheetId="31">#REF!</definedName>
    <definedName name="CIC_MIN">!#REF!</definedName>
    <definedName name="CICH">#REF!</definedName>
    <definedName name="CICP">#REF!</definedName>
    <definedName name="CIERR">#REF!</definedName>
    <definedName name="CIGO">#REF!</definedName>
    <definedName name="CIIG">#REF!</definedName>
    <definedName name="CIN1E">#REF!</definedName>
    <definedName name="CIN1N">#REF!</definedName>
    <definedName name="cinco">#REF!</definedName>
    <definedName name="CIOB">#REF!</definedName>
    <definedName name="CIOP">#REF!</definedName>
    <definedName name="CIP">#REF!</definedName>
    <definedName name="CipfSleeperBackfill" localSheetId="31">#REF!</definedName>
    <definedName name="CipfSleeperBackfill">!#REF!</definedName>
    <definedName name="CipfSleeperExcavation" localSheetId="31">#REF!</definedName>
    <definedName name="CipfSleeperExcavation">!#REF!</definedName>
    <definedName name="CipfSleeperLeanConcrete" localSheetId="31">#REF!</definedName>
    <definedName name="CipfSleeperLeanConcrete">!#REF!</definedName>
    <definedName name="CIPR">#REF!</definedName>
    <definedName name="CIQC">#REF!</definedName>
    <definedName name="circu1" localSheetId="31">#REF!</definedName>
    <definedName name="circu1">!#REF!</definedName>
    <definedName name="circu2" localSheetId="31">#REF!</definedName>
    <definedName name="circu2">!#REF!</definedName>
    <definedName name="CIRCUITS">#REF!</definedName>
    <definedName name="CIRG">#REF!</definedName>
    <definedName name="CISS">#REF!</definedName>
    <definedName name="CITC">#REF!</definedName>
    <definedName name="City" localSheetId="31">#REF!</definedName>
    <definedName name="City">!#REF!</definedName>
    <definedName name="city1area" localSheetId="31">#REF!</definedName>
    <definedName name="city1area">!#REF!</definedName>
    <definedName name="Civ"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_Det_Des">IF(VLOOKUP(#REF!,PRICE_CIVIL,1,FALSE)=0,0,VLOOKUP(#REF!,PRICE_CIVIL,2,FALSE))</definedName>
    <definedName name="Civ_Det_Des1">IF(VLOOKUP(#REF!,PRICE_CIVIL,1,FALSE)=0,0,VLOOKUP(#REF!,PRICE_CIVIL,2,FALSE))</definedName>
    <definedName name="CIVIL" localSheetId="31">#REF!</definedName>
    <definedName name="CIVIL">!#REF!</definedName>
    <definedName name="Civil_BOQ" localSheetId="31">#REF!</definedName>
    <definedName name="Civil_BOQ">!#REF!</definedName>
    <definedName name="CIVIL_OLD_CITY">#REF!</definedName>
    <definedName name="CIVIL_OLD_ESC">#REF!</definedName>
    <definedName name="CIVIL_OLD_WAGE">#REF!</definedName>
    <definedName name="CIVIL10_CITY">#REF!</definedName>
    <definedName name="CIVIL10_ESC">#REF!</definedName>
    <definedName name="CIVIL10_OLD_PROD">#REF!</definedName>
    <definedName name="CIVIL10_PROD">#REF!</definedName>
    <definedName name="CIVIL10_WAGE">#REF!</definedName>
    <definedName name="civil2" localSheetId="35" hidden="1">{"'장비'!$A$3:$M$12"}</definedName>
    <definedName name="civil2" localSheetId="37" hidden="1">{"'장비'!$A$3:$M$12"}</definedName>
    <definedName name="civil2" localSheetId="36" hidden="1">{"'장비'!$A$3:$M$12"}</definedName>
    <definedName name="civil2" localSheetId="33" hidden="1">{"'장비'!$A$3:$M$12"}</definedName>
    <definedName name="civil2" localSheetId="34" hidden="1">{"'장비'!$A$3:$M$12"}</definedName>
    <definedName name="civil2" localSheetId="31" hidden="1">{"'장비'!$A$3:$M$12"}</definedName>
    <definedName name="civil2" hidden="1">{"'장비'!$A$3:$M$12"}</definedName>
    <definedName name="CIZALLA" localSheetId="31">#REF!</definedName>
    <definedName name="CIZALLA">!#REF!</definedName>
    <definedName name="cJan16" hidden="1">#REF!</definedName>
    <definedName name="cJan17" hidden="1">#REF!</definedName>
    <definedName name="cjhhhhhhhh" localSheetId="31">#REF!</definedName>
    <definedName name="cjhhhhhhhh">!#REF!</definedName>
    <definedName name="cJul16" hidden="1">#REF!</definedName>
    <definedName name="cJul17" hidden="1">#REF!</definedName>
    <definedName name="cJun16" hidden="1">#REF!</definedName>
    <definedName name="cJun17" hidden="1">#REF!</definedName>
    <definedName name="CKCOO" localSheetId="31">#REF!</definedName>
    <definedName name="CKCOO">!#REF!</definedName>
    <definedName name="CKG">#REF!</definedName>
    <definedName name="CKT_QTY">#REF!</definedName>
    <definedName name="CKTS">#REF!</definedName>
    <definedName name="CKTS_SWYD">#REF!</definedName>
    <definedName name="CL">#REF!</definedName>
    <definedName name="CLAS" localSheetId="31">#REF!</definedName>
    <definedName name="CLAS">!#REF!</definedName>
    <definedName name="Clase">#REF!</definedName>
    <definedName name="CLASIFICACION" localSheetId="31">#REF!</definedName>
    <definedName name="CLASIFICACION">!#REF!</definedName>
    <definedName name="class">#REF!</definedName>
    <definedName name="class_sal_grade" hidden="1">#REF!</definedName>
    <definedName name="class3">#REF!</definedName>
    <definedName name="Classification" localSheetId="31">#REF!</definedName>
    <definedName name="Classification">!#REF!</definedName>
    <definedName name="Clau" localSheetId="31">#REF!</definedName>
    <definedName name="Clau">!#REF!</definedName>
    <definedName name="claud" localSheetId="35" hidden="1">{#N/A,#N/A,FALSE,"Aging Summary";#N/A,#N/A,FALSE,"Ratio Analysis";#N/A,#N/A,FALSE,"Test 120 Day Accts";#N/A,#N/A,FALSE,"Tickmarks"}</definedName>
    <definedName name="claud" localSheetId="37" hidden="1">{#N/A,#N/A,FALSE,"Aging Summary";#N/A,#N/A,FALSE,"Ratio Analysis";#N/A,#N/A,FALSE,"Test 120 Day Accts";#N/A,#N/A,FALSE,"Tickmarks"}</definedName>
    <definedName name="claud" localSheetId="36" hidden="1">{#N/A,#N/A,FALSE,"Aging Summary";#N/A,#N/A,FALSE,"Ratio Analysis";#N/A,#N/A,FALSE,"Test 120 Day Accts";#N/A,#N/A,FALSE,"Tickmarks"}</definedName>
    <definedName name="claud" localSheetId="33" hidden="1">{#N/A,#N/A,FALSE,"Aging Summary";#N/A,#N/A,FALSE,"Ratio Analysis";#N/A,#N/A,FALSE,"Test 120 Day Accts";#N/A,#N/A,FALSE,"Tickmarks"}</definedName>
    <definedName name="claud" localSheetId="34" hidden="1">{#N/A,#N/A,FALSE,"Aging Summary";#N/A,#N/A,FALSE,"Ratio Analysis";#N/A,#N/A,FALSE,"Test 120 Day Accts";#N/A,#N/A,FALSE,"Tickmarks"}</definedName>
    <definedName name="claud" localSheetId="31" hidden="1">{#N/A,#N/A,FALSE,"Aging Summary";#N/A,#N/A,FALSE,"Ratio Analysis";#N/A,#N/A,FALSE,"Test 120 Day Accts";#N/A,#N/A,FALSE,"Tickmarks"}</definedName>
    <definedName name="claud" hidden="1">{#N/A,#N/A,FALSE,"Aging Summary";#N/A,#N/A,FALSE,"Ratio Analysis";#N/A,#N/A,FALSE,"Test 120 Day Accts";#N/A,#N/A,FALSE,"Tickmarks"}</definedName>
    <definedName name="clave" localSheetId="31">#REF!</definedName>
    <definedName name="clave">!#REF!</definedName>
    <definedName name="clavos">#REF!</definedName>
    <definedName name="Clawback_Payable">#REF!</definedName>
    <definedName name="clb" localSheetId="35" hidden="1">{"ADMIN",#N/A,FALSE,"DETAILS";"MINE",#N/A,FALSE,"DETAILS";"MILL",#N/A,FALSE,"DETAILS";"MAINT",#N/A,FALSE,"DETAILS";"PROJECTS",#N/A,FALSE,"DETAILS"}</definedName>
    <definedName name="clb" localSheetId="37" hidden="1">{"ADMIN",#N/A,FALSE,"DETAILS";"MINE",#N/A,FALSE,"DETAILS";"MILL",#N/A,FALSE,"DETAILS";"MAINT",#N/A,FALSE,"DETAILS";"PROJECTS",#N/A,FALSE,"DETAILS"}</definedName>
    <definedName name="clb" localSheetId="36" hidden="1">{"ADMIN",#N/A,FALSE,"DETAILS";"MINE",#N/A,FALSE,"DETAILS";"MILL",#N/A,FALSE,"DETAILS";"MAINT",#N/A,FALSE,"DETAILS";"PROJECTS",#N/A,FALSE,"DETAILS"}</definedName>
    <definedName name="clb" localSheetId="33" hidden="1">{"ADMIN",#N/A,FALSE,"DETAILS";"MINE",#N/A,FALSE,"DETAILS";"MILL",#N/A,FALSE,"DETAILS";"MAINT",#N/A,FALSE,"DETAILS";"PROJECTS",#N/A,FALSE,"DETAILS"}</definedName>
    <definedName name="clb" localSheetId="34" hidden="1">{"ADMIN",#N/A,FALSE,"DETAILS";"MINE",#N/A,FALSE,"DETAILS";"MILL",#N/A,FALSE,"DETAILS";"MAINT",#N/A,FALSE,"DETAILS";"PROJECTS",#N/A,FALSE,"DETAILS"}</definedName>
    <definedName name="clb" localSheetId="31" hidden="1">{"ADMIN",#N/A,FALSE,"DETAILS";"MINE",#N/A,FALSE,"DETAILS";"MILL",#N/A,FALSE,"DETAILS";"MAINT",#N/A,FALSE,"DETAILS";"PROJECTS",#N/A,FALSE,"DETAILS"}</definedName>
    <definedName name="clb" hidden="1">{"ADMIN",#N/A,FALSE,"DETAILS";"MINE",#N/A,FALSE,"DETAILS";"MILL",#N/A,FALSE,"DETAILS";"MAINT",#N/A,FALSE,"DETAILS";"PROJECTS",#N/A,FALSE,"DETAILS"}</definedName>
    <definedName name="CLC">#REF!</definedName>
    <definedName name="CLCom">#REF!</definedName>
    <definedName name="ClearingAndGrubbing" localSheetId="31">#REF!</definedName>
    <definedName name="ClearingAndGrubbing">!#REF!</definedName>
    <definedName name="clength" localSheetId="31">#REF!</definedName>
    <definedName name="clength">!#REF!</definedName>
    <definedName name="CLIENT" localSheetId="31">#REF!</definedName>
    <definedName name="CLIENT">!#REF!</definedName>
    <definedName name="client_data" localSheetId="31">#REF!</definedName>
    <definedName name="client_data">!#REF!</definedName>
    <definedName name="Client_Name">#REF!</definedName>
    <definedName name="Client_Paids">#REF!</definedName>
    <definedName name="Client_Quad_Percent" localSheetId="31">#REF!</definedName>
    <definedName name="Client_Quad_Percent">!#REF!</definedName>
    <definedName name="ClientAddress1" localSheetId="31">#REF!</definedName>
    <definedName name="ClientAddress1">!#REF!</definedName>
    <definedName name="ClientAddress2" localSheetId="31">#REF!</definedName>
    <definedName name="ClientAddress2">!#REF!</definedName>
    <definedName name="ClientCity" localSheetId="31">#REF!</definedName>
    <definedName name="ClientCity">!#REF!</definedName>
    <definedName name="ClientCountry" localSheetId="31">#REF!</definedName>
    <definedName name="ClientCountry">!#REF!</definedName>
    <definedName name="Cliente">"COSAPI"</definedName>
    <definedName name="ClientEmail" localSheetId="31">#REF!</definedName>
    <definedName name="ClientEmail">!#REF!</definedName>
    <definedName name="Clientes_contabil_regioanl_mês_a_mês1">#REF!</definedName>
    <definedName name="Clientes_contabil_regional_mês">#REF!</definedName>
    <definedName name="Clientes_contabil_regional_mês_a_mês">#REF!</definedName>
    <definedName name="clientes97">#REF!</definedName>
    <definedName name="ClientFax" localSheetId="31">#REF!</definedName>
    <definedName name="ClientFax">!#REF!</definedName>
    <definedName name="ClientPhone" localSheetId="31">#REF!</definedName>
    <definedName name="ClientPhone">!#REF!</definedName>
    <definedName name="ClientState" localSheetId="31">#REF!</definedName>
    <definedName name="ClientState">!#REF!</definedName>
    <definedName name="ClientZip" localSheetId="31">#REF!</definedName>
    <definedName name="ClientZip">!#REF!</definedName>
    <definedName name="clintels" localSheetId="31">#REF!</definedName>
    <definedName name="clintels">!#REF!</definedName>
    <definedName name="CLOSETS">#REF!</definedName>
    <definedName name="Closure1">#REF!</definedName>
    <definedName name="Closure2">#REF!</definedName>
    <definedName name="Closure3">#REF!</definedName>
    <definedName name="CLP">#REF!</definedName>
    <definedName name="Cluster_Name" localSheetId="31">#REF!</definedName>
    <definedName name="Cluster_Name">!#REF!</definedName>
    <definedName name="CLVC3">0.1</definedName>
    <definedName name="cm">#REF!</definedName>
    <definedName name="CM_Costcode_summ">#REF!</definedName>
    <definedName name="cMar16" hidden="1">#REF!</definedName>
    <definedName name="cMar17" hidden="1">#REF!</definedName>
    <definedName name="cMay16" hidden="1">#REF!</definedName>
    <definedName name="cMay17" hidden="1">#REF!</definedName>
    <definedName name="CMC" localSheetId="35" hidden="1">{#N/A,#N/A,FALSE,"GERAL";#N/A,#N/A,FALSE,"012-96";#N/A,#N/A,FALSE,"018-96";#N/A,#N/A,FALSE,"027-96";#N/A,#N/A,FALSE,"059-96";#N/A,#N/A,FALSE,"076-96";#N/A,#N/A,FALSE,"019-97";#N/A,#N/A,FALSE,"021-97";#N/A,#N/A,FALSE,"022-97";#N/A,#N/A,FALSE,"028-97"}</definedName>
    <definedName name="CMC" localSheetId="37" hidden="1">{#N/A,#N/A,FALSE,"GERAL";#N/A,#N/A,FALSE,"012-96";#N/A,#N/A,FALSE,"018-96";#N/A,#N/A,FALSE,"027-96";#N/A,#N/A,FALSE,"059-96";#N/A,#N/A,FALSE,"076-96";#N/A,#N/A,FALSE,"019-97";#N/A,#N/A,FALSE,"021-97";#N/A,#N/A,FALSE,"022-97";#N/A,#N/A,FALSE,"028-97"}</definedName>
    <definedName name="CMC" localSheetId="36" hidden="1">{#N/A,#N/A,FALSE,"GERAL";#N/A,#N/A,FALSE,"012-96";#N/A,#N/A,FALSE,"018-96";#N/A,#N/A,FALSE,"027-96";#N/A,#N/A,FALSE,"059-96";#N/A,#N/A,FALSE,"076-96";#N/A,#N/A,FALSE,"019-97";#N/A,#N/A,FALSE,"021-97";#N/A,#N/A,FALSE,"022-97";#N/A,#N/A,FALSE,"028-97"}</definedName>
    <definedName name="CMC" localSheetId="33" hidden="1">{#N/A,#N/A,FALSE,"GERAL";#N/A,#N/A,FALSE,"012-96";#N/A,#N/A,FALSE,"018-96";#N/A,#N/A,FALSE,"027-96";#N/A,#N/A,FALSE,"059-96";#N/A,#N/A,FALSE,"076-96";#N/A,#N/A,FALSE,"019-97";#N/A,#N/A,FALSE,"021-97";#N/A,#N/A,FALSE,"022-97";#N/A,#N/A,FALSE,"028-97"}</definedName>
    <definedName name="CMC" localSheetId="34" hidden="1">{#N/A,#N/A,FALSE,"GERAL";#N/A,#N/A,FALSE,"012-96";#N/A,#N/A,FALSE,"018-96";#N/A,#N/A,FALSE,"027-96";#N/A,#N/A,FALSE,"059-96";#N/A,#N/A,FALSE,"076-96";#N/A,#N/A,FALSE,"019-97";#N/A,#N/A,FALSE,"021-97";#N/A,#N/A,FALSE,"022-97";#N/A,#N/A,FALSE,"028-97"}</definedName>
    <definedName name="CMC" localSheetId="31" hidden="1">{#N/A,#N/A,FALSE,"GERAL";#N/A,#N/A,FALSE,"012-96";#N/A,#N/A,FALSE,"018-96";#N/A,#N/A,FALSE,"027-96";#N/A,#N/A,FALSE,"059-96";#N/A,#N/A,FALSE,"076-96";#N/A,#N/A,FALSE,"019-97";#N/A,#N/A,FALSE,"021-97";#N/A,#N/A,FALSE,"022-97";#N/A,#N/A,FALSE,"028-97"}</definedName>
    <definedName name="CMC" hidden="1">{#N/A,#N/A,FALSE,"GERAL";#N/A,#N/A,FALSE,"012-96";#N/A,#N/A,FALSE,"018-96";#N/A,#N/A,FALSE,"027-96";#N/A,#N/A,FALSE,"059-96";#N/A,#N/A,FALSE,"076-96";#N/A,#N/A,FALSE,"019-97";#N/A,#N/A,FALSE,"021-97";#N/A,#N/A,FALSE,"022-97";#N/A,#N/A,FALSE,"028-97"}</definedName>
    <definedName name="CMep">#REF!</definedName>
    <definedName name="CMP"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T1E">#REF!</definedName>
    <definedName name="CMT1N">#REF!</definedName>
    <definedName name="Cmth_Wrkg_Pl_Amt16" hidden="1">#REF!</definedName>
    <definedName name="cMTH16" hidden="1">#REF!</definedName>
    <definedName name="CNCF">#REF!</definedName>
    <definedName name="CNI">#REF!</definedName>
    <definedName name="cNov16" hidden="1">#REF!</definedName>
    <definedName name="cNov17" hidden="1">#REF!</definedName>
    <definedName name="CNTL_VALVE">#REF!</definedName>
    <definedName name="CNTL_VALVE_PRICE" hidden="1">#REF!</definedName>
    <definedName name="CO" localSheetId="35" hidden="1">{#N/A,#N/A,FALSE,"DET-CAMB.";#N/A,#N/A,FALSE,"PRESUP.";#N/A,#N/A,FALSE,"RESUMEN";#N/A,#N/A,FALSE,"CT";#N/A,#N/A,FALSE,"PD";#N/A,#N/A,FALSE,"PR"}</definedName>
    <definedName name="CO" localSheetId="37" hidden="1">{#N/A,#N/A,FALSE,"DET-CAMB.";#N/A,#N/A,FALSE,"PRESUP.";#N/A,#N/A,FALSE,"RESUMEN";#N/A,#N/A,FALSE,"CT";#N/A,#N/A,FALSE,"PD";#N/A,#N/A,FALSE,"PR"}</definedName>
    <definedName name="CO" localSheetId="36" hidden="1">{#N/A,#N/A,FALSE,"DET-CAMB.";#N/A,#N/A,FALSE,"PRESUP.";#N/A,#N/A,FALSE,"RESUMEN";#N/A,#N/A,FALSE,"CT";#N/A,#N/A,FALSE,"PD";#N/A,#N/A,FALSE,"PR"}</definedName>
    <definedName name="CO" localSheetId="33" hidden="1">{#N/A,#N/A,FALSE,"DET-CAMB.";#N/A,#N/A,FALSE,"PRESUP.";#N/A,#N/A,FALSE,"RESUMEN";#N/A,#N/A,FALSE,"CT";#N/A,#N/A,FALSE,"PD";#N/A,#N/A,FALSE,"PR"}</definedName>
    <definedName name="CO" localSheetId="34" hidden="1">{#N/A,#N/A,FALSE,"DET-CAMB.";#N/A,#N/A,FALSE,"PRESUP.";#N/A,#N/A,FALSE,"RESUMEN";#N/A,#N/A,FALSE,"CT";#N/A,#N/A,FALSE,"PD";#N/A,#N/A,FALSE,"PR"}</definedName>
    <definedName name="CO" localSheetId="31" hidden="1">{#N/A,#N/A,FALSE,"DET-CAMB.";#N/A,#N/A,FALSE,"PRESUP.";#N/A,#N/A,FALSE,"RESUMEN";#N/A,#N/A,FALSE,"CT";#N/A,#N/A,FALSE,"PD";#N/A,#N/A,FALSE,"PR"}</definedName>
    <definedName name="CO" hidden="1">{#N/A,#N/A,FALSE,"DET-CAMB.";#N/A,#N/A,FALSE,"PRESUP.";#N/A,#N/A,FALSE,"RESUMEN";#N/A,#N/A,FALSE,"CT";#N/A,#N/A,FALSE,"PD";#N/A,#N/A,FALSE,"PR"}</definedName>
    <definedName name="COA_10">#REF!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_Complete" hidden="1">#REF!</definedName>
    <definedName name="COA50A">#REF!</definedName>
    <definedName name="COA50B">#REF!</definedName>
    <definedName name="COASIN" localSheetId="35" hidden="1">{#N/A,#N/A,FALSE,"Graficos"}</definedName>
    <definedName name="COASIN" localSheetId="37" hidden="1">{#N/A,#N/A,FALSE,"Graficos"}</definedName>
    <definedName name="COASIN" localSheetId="36" hidden="1">{#N/A,#N/A,FALSE,"Graficos"}</definedName>
    <definedName name="COASIN" localSheetId="33" hidden="1">{#N/A,#N/A,FALSE,"Graficos"}</definedName>
    <definedName name="COASIN" localSheetId="34" hidden="1">{#N/A,#N/A,FALSE,"Graficos"}</definedName>
    <definedName name="COASIN" localSheetId="31" hidden="1">{#N/A,#N/A,FALSE,"Graficos"}</definedName>
    <definedName name="COASIN" hidden="1">{#N/A,#N/A,FALSE,"Graficos"}</definedName>
    <definedName name="Cobertura">#REF!</definedName>
    <definedName name="COBINT4">#REF!</definedName>
    <definedName name="COCHILCO" localSheetId="35" hidden="1">{#N/A,#N/A,TRUE,"Est. de Fact.";#N/A,#N/A,TRUE,"Capitulo 19";#N/A,#N/A,TRUE,"Proyecto P855"}</definedName>
    <definedName name="COCHILCO" localSheetId="37" hidden="1">{#N/A,#N/A,TRUE,"Est. de Fact.";#N/A,#N/A,TRUE,"Capitulo 19";#N/A,#N/A,TRUE,"Proyecto P855"}</definedName>
    <definedName name="COCHILCO" localSheetId="36" hidden="1">{#N/A,#N/A,TRUE,"Est. de Fact.";#N/A,#N/A,TRUE,"Capitulo 19";#N/A,#N/A,TRUE,"Proyecto P855"}</definedName>
    <definedName name="COCHILCO" localSheetId="33" hidden="1">{#N/A,#N/A,TRUE,"Est. de Fact.";#N/A,#N/A,TRUE,"Capitulo 19";#N/A,#N/A,TRUE,"Proyecto P855"}</definedName>
    <definedName name="COCHILCO" localSheetId="34" hidden="1">{#N/A,#N/A,TRUE,"Est. de Fact.";#N/A,#N/A,TRUE,"Capitulo 19";#N/A,#N/A,TRUE,"Proyecto P855"}</definedName>
    <definedName name="COCHILCO" localSheetId="31" hidden="1">{#N/A,#N/A,TRUE,"Est. de Fact.";#N/A,#N/A,TRUE,"Capitulo 19";#N/A,#N/A,TRUE,"Proyecto P855"}</definedName>
    <definedName name="COCHILCO" hidden="1">{#N/A,#N/A,TRUE,"Est. de Fact.";#N/A,#N/A,TRUE,"Capitulo 19";#N/A,#N/A,TRUE,"Proyecto P855"}</definedName>
    <definedName name="COCINAS">#REF!</definedName>
    <definedName name="cocnlen1" localSheetId="31">#REF!</definedName>
    <definedName name="cocnlen1">!#REF!</definedName>
    <definedName name="coco" localSheetId="35" hidden="1">{#N/A,#N/A,FALSE,"US$";#N/A,#N/A,FALSE,"SUMMARY";#N/A,#N/A,FALSE,"DET.SUMM";#N/A,#N/A,FALSE,"BACK-UP";#N/A,#N/A,FALSE,"INDIRECTS"}</definedName>
    <definedName name="coco" localSheetId="37" hidden="1">{#N/A,#N/A,FALSE,"US$";#N/A,#N/A,FALSE,"SUMMARY";#N/A,#N/A,FALSE,"DET.SUMM";#N/A,#N/A,FALSE,"BACK-UP";#N/A,#N/A,FALSE,"INDIRECTS"}</definedName>
    <definedName name="coco" localSheetId="36" hidden="1">{#N/A,#N/A,FALSE,"US$";#N/A,#N/A,FALSE,"SUMMARY";#N/A,#N/A,FALSE,"DET.SUMM";#N/A,#N/A,FALSE,"BACK-UP";#N/A,#N/A,FALSE,"INDIRECTS"}</definedName>
    <definedName name="coco" localSheetId="33" hidden="1">{#N/A,#N/A,FALSE,"US$";#N/A,#N/A,FALSE,"SUMMARY";#N/A,#N/A,FALSE,"DET.SUMM";#N/A,#N/A,FALSE,"BACK-UP";#N/A,#N/A,FALSE,"INDIRECTS"}</definedName>
    <definedName name="coco" localSheetId="34" hidden="1">{#N/A,#N/A,FALSE,"US$";#N/A,#N/A,FALSE,"SUMMARY";#N/A,#N/A,FALSE,"DET.SUMM";#N/A,#N/A,FALSE,"BACK-UP";#N/A,#N/A,FALSE,"INDIRECTS"}</definedName>
    <definedName name="coco" localSheetId="31" hidden="1">{#N/A,#N/A,FALSE,"US$";#N/A,#N/A,FALSE,"SUMMARY";#N/A,#N/A,FALSE,"DET.SUMM";#N/A,#N/A,FALSE,"BACK-UP";#N/A,#N/A,FALSE,"INDIRECTS"}</definedName>
    <definedName name="coco" hidden="1">{#N/A,#N/A,FALSE,"US$";#N/A,#N/A,FALSE,"SUMMARY";#N/A,#N/A,FALSE,"DET.SUMM";#N/A,#N/A,FALSE,"BACK-UP";#N/A,#N/A,FALSE,"INDIRECTS"}</definedName>
    <definedName name="cOct16" hidden="1">#REF!</definedName>
    <definedName name="cOct17" hidden="1">#REF!</definedName>
    <definedName name="COD" localSheetId="31">#REF!</definedName>
    <definedName name="COD">!#REF!</definedName>
    <definedName name="COD_CONT">#REF!</definedName>
    <definedName name="Cod_Proyecto">#REF!</definedName>
    <definedName name="Code" localSheetId="35" hidden="1">#REF!</definedName>
    <definedName name="Code" localSheetId="33" hidden="1">#REF!</definedName>
    <definedName name="Code" localSheetId="34" hidden="1">#REF!</definedName>
    <definedName name="Code" localSheetId="31" hidden="1">#REF!</definedName>
    <definedName name="Code" hidden="1">#REF!</definedName>
    <definedName name="CODE_AFGIS">#REF!</definedName>
    <definedName name="CODE_B">#REF!</definedName>
    <definedName name="CODE_E">#REF!</definedName>
    <definedName name="CODE_F">#REF!</definedName>
    <definedName name="CODE_MPA">#REF!</definedName>
    <definedName name="CODE_P">#REF!</definedName>
    <definedName name="code_q">#REF!</definedName>
    <definedName name="CODE_S">#REF!</definedName>
    <definedName name="Code1" localSheetId="31">#REF!</definedName>
    <definedName name="Code1">!#REF!</definedName>
    <definedName name="CodeJ1" localSheetId="31">#REF!</definedName>
    <definedName name="CodeJ1">!#REF!</definedName>
    <definedName name="Codes" localSheetId="31">#REF!</definedName>
    <definedName name="Codes">!#REF!</definedName>
    <definedName name="codi" localSheetId="31">#REF!</definedName>
    <definedName name="codi">!#REF!</definedName>
    <definedName name="codigo" localSheetId="31">#REF!</definedName>
    <definedName name="codigo">!#REF!</definedName>
    <definedName name="CÓDIGO" localSheetId="31">#REF!</definedName>
    <definedName name="CÓDIGO">!#REF!</definedName>
    <definedName name="Codigo.Proyecto">1</definedName>
    <definedName name="CODIGO_1" localSheetId="31">#REF!</definedName>
    <definedName name="CODIGO_1">!#REF!</definedName>
    <definedName name="CODIGO_2" localSheetId="31">#REF!</definedName>
    <definedName name="CODIGO_2">!#REF!</definedName>
    <definedName name="CODIGO_3" localSheetId="31">#REF!</definedName>
    <definedName name="CODIGO_3">!#REF!</definedName>
    <definedName name="Codigo_E" localSheetId="31">#REF!</definedName>
    <definedName name="Codigo_E">!#REF!</definedName>
    <definedName name="Codigo_Improductividad">#REF!</definedName>
    <definedName name="CodigoOracle">#REF!</definedName>
    <definedName name="codigos">#REF!</definedName>
    <definedName name="CodIncimmet" localSheetId="31">#REF!</definedName>
    <definedName name="CodIncimmet">!#REF!</definedName>
    <definedName name="CodLabor" localSheetId="31">#REF!</definedName>
    <definedName name="CodLabor">!#REF!</definedName>
    <definedName name="CodSovitmin" localSheetId="31">#REF!</definedName>
    <definedName name="CodSovitmin">!#REF!</definedName>
    <definedName name="CodTuneleros" localSheetId="31">#REF!</definedName>
    <definedName name="CodTuneleros">!#REF!</definedName>
    <definedName name="CoefDM">#REF!</definedName>
    <definedName name="CoefDP">#REF!</definedName>
    <definedName name="Coeff_Price_Pressure_EA">#REF!</definedName>
    <definedName name="Coeff_Price_Type_EA">#REF!</definedName>
    <definedName name="Coeff_Weight_Pressure_EA">#REF!</definedName>
    <definedName name="Coeff_Weight_Type_EA">#REF!</definedName>
    <definedName name="coefficient">#REF!</definedName>
    <definedName name="col" localSheetId="31">#REF!</definedName>
    <definedName name="col">!#REF!</definedName>
    <definedName name="col___0" localSheetId="31">#REF!</definedName>
    <definedName name="col___0">!#REF!</definedName>
    <definedName name="col___11" localSheetId="31">#REF!</definedName>
    <definedName name="col___11">!#REF!</definedName>
    <definedName name="col___12" localSheetId="31">#REF!</definedName>
    <definedName name="col___12">!#REF!</definedName>
    <definedName name="col_Bud_2008">#REF!</definedName>
    <definedName name="col_Bud_2008_Q1Only">#REF!</definedName>
    <definedName name="col_Bud_2009">#REF!</definedName>
    <definedName name="col_Bud_2010">#REF!</definedName>
    <definedName name="col_Bud_2011">#REF!</definedName>
    <definedName name="col_Bud_Category">#REF!</definedName>
    <definedName name="col_Bud_Entity">#REF!</definedName>
    <definedName name="col_Bud_MajorMinor">#REF!</definedName>
    <definedName name="col_Bud_MajorProject">#REF!</definedName>
    <definedName name="col_Bud_Name">#REF!</definedName>
    <definedName name="col_Bud_Region">#REF!</definedName>
    <definedName name="col_Bud_Type">#REF!</definedName>
    <definedName name="col_Q1F_2008">#REF!</definedName>
    <definedName name="col_Q1F_2008_Q1Only">#REF!</definedName>
    <definedName name="col_Q1F_2009">#REF!</definedName>
    <definedName name="col_Q1F_2010">#REF!</definedName>
    <definedName name="col_Q1F_Category">#REF!</definedName>
    <definedName name="col_Q1F_Entity">#REF!</definedName>
    <definedName name="col_Q1F_MajorMinor">#REF!</definedName>
    <definedName name="col_Q1F_MajorProject">#REF!</definedName>
    <definedName name="col_Q1F_Name">#REF!</definedName>
    <definedName name="col_Q1F_Region">#REF!</definedName>
    <definedName name="col_Q1F_Type">#REF!</definedName>
    <definedName name="col_Q2F_2008">#REF!</definedName>
    <definedName name="col_Q2F_2009">#REF!</definedName>
    <definedName name="col_Q2F_2010">#REF!</definedName>
    <definedName name="col_Q2F_Category">#REF!</definedName>
    <definedName name="col_Q2F_Entity">#REF!</definedName>
    <definedName name="col_Q2F_MajorMinor">#REF!</definedName>
    <definedName name="col_Q2F_MajorProject">#REF!</definedName>
    <definedName name="col_Q2F_Name">#REF!</definedName>
    <definedName name="col_Q2F_Region">#REF!</definedName>
    <definedName name="col_Q2F_Type">#REF!</definedName>
    <definedName name="col_Q3F_2008">#REF!</definedName>
    <definedName name="col_Q3F_2009">#REF!</definedName>
    <definedName name="col_Q3F_2010">#REF!</definedName>
    <definedName name="col_Q3F_2011">#REF!</definedName>
    <definedName name="col_Q3F_Category">#REF!</definedName>
    <definedName name="col_Q3F_Entity">#REF!</definedName>
    <definedName name="col_Q3F_MajorMinor">#REF!</definedName>
    <definedName name="col_Q3F_MajorProject">#REF!</definedName>
    <definedName name="col_Q3F_Name">#REF!</definedName>
    <definedName name="col_Q3F_PortalID">#REF!</definedName>
    <definedName name="col_Q3F_Region">#REF!</definedName>
    <definedName name="col_Q3F_Type">#REF!</definedName>
    <definedName name="COLAGUA2SCH40CONTRA" localSheetId="31">#REF!</definedName>
    <definedName name="COLAGUA2SCH40CONTRA">!#REF!</definedName>
    <definedName name="colarea" localSheetId="31">#REF!</definedName>
    <definedName name="colarea">!#REF!</definedName>
    <definedName name="Colbgl" localSheetId="31">#REF!</definedName>
    <definedName name="Colbgl">!#REF!</definedName>
    <definedName name="colbgl2" localSheetId="31">#REF!</definedName>
    <definedName name="colbgl2">!#REF!</definedName>
    <definedName name="COLC1" localSheetId="31">#REF!</definedName>
    <definedName name="COLC1">!#REF!</definedName>
    <definedName name="COLC2" localSheetId="31">#REF!</definedName>
    <definedName name="COLC2">!#REF!</definedName>
    <definedName name="COLC3CIR" localSheetId="31">#REF!</definedName>
    <definedName name="COLC3CIR">!#REF!</definedName>
    <definedName name="COLC4" localSheetId="31">#REF!</definedName>
    <definedName name="COLC4">!#REF!</definedName>
    <definedName name="COLD">#REF!</definedName>
    <definedName name="COLD_CUT">#REF!</definedName>
    <definedName name="COLDBOX">#REF!</definedName>
    <definedName name="COLDE">#REF!</definedName>
    <definedName name="COLEGIATURA">#REF!</definedName>
    <definedName name="COLEGIO" localSheetId="31">#REF!</definedName>
    <definedName name="COLEGIO">!#REF!</definedName>
    <definedName name="COLOMBIA">#REF!</definedName>
    <definedName name="colouredcolunmn" localSheetId="31">#REF!</definedName>
    <definedName name="colouredcolunmn">!#REF!</definedName>
    <definedName name="Column" localSheetId="31">#REF!</definedName>
    <definedName name="Column">!#REF!</definedName>
    <definedName name="COLUMNA" localSheetId="31">#REF!</definedName>
    <definedName name="COLUMNA">!#REF!</definedName>
    <definedName name="Columnar" localSheetId="35" hidden="1">{#N/A,#N/A,FALSE,"Total_OC015";#N/A,#N/A,FALSE,"ADMIN";#N/A,#N/A,FALSE,"PROCES";#N/A,#N/A,FALSE,"mecan";#N/A,#N/A,FALSE,"civil";#N/A,#N/A,FALSE,"CAÑER";#N/A,#N/A,FALSE,"ELEC";#N/A,#N/A,FALSE,"INSTR"}</definedName>
    <definedName name="Columnar" localSheetId="37" hidden="1">{#N/A,#N/A,FALSE,"Total_OC015";#N/A,#N/A,FALSE,"ADMIN";#N/A,#N/A,FALSE,"PROCES";#N/A,#N/A,FALSE,"mecan";#N/A,#N/A,FALSE,"civil";#N/A,#N/A,FALSE,"CAÑER";#N/A,#N/A,FALSE,"ELEC";#N/A,#N/A,FALSE,"INSTR"}</definedName>
    <definedName name="Columnar" localSheetId="36" hidden="1">{#N/A,#N/A,FALSE,"Total_OC015";#N/A,#N/A,FALSE,"ADMIN";#N/A,#N/A,FALSE,"PROCES";#N/A,#N/A,FALSE,"mecan";#N/A,#N/A,FALSE,"civil";#N/A,#N/A,FALSE,"CAÑER";#N/A,#N/A,FALSE,"ELEC";#N/A,#N/A,FALSE,"INSTR"}</definedName>
    <definedName name="Columnar" localSheetId="33" hidden="1">{#N/A,#N/A,FALSE,"Total_OC015";#N/A,#N/A,FALSE,"ADMIN";#N/A,#N/A,FALSE,"PROCES";#N/A,#N/A,FALSE,"mecan";#N/A,#N/A,FALSE,"civil";#N/A,#N/A,FALSE,"CAÑER";#N/A,#N/A,FALSE,"ELEC";#N/A,#N/A,FALSE,"INSTR"}</definedName>
    <definedName name="Columnar" localSheetId="34" hidden="1">{#N/A,#N/A,FALSE,"Total_OC015";#N/A,#N/A,FALSE,"ADMIN";#N/A,#N/A,FALSE,"PROCES";#N/A,#N/A,FALSE,"mecan";#N/A,#N/A,FALSE,"civil";#N/A,#N/A,FALSE,"CAÑER";#N/A,#N/A,FALSE,"ELEC";#N/A,#N/A,FALSE,"INSTR"}</definedName>
    <definedName name="Columnar" localSheetId="31" hidden="1">{#N/A,#N/A,FALSE,"Total_OC015";#N/A,#N/A,FALSE,"ADMIN";#N/A,#N/A,FALSE,"PROCES";#N/A,#N/A,FALSE,"mecan";#N/A,#N/A,FALSE,"civil";#N/A,#N/A,FALSE,"CAÑER";#N/A,#N/A,FALSE,"ELEC";#N/A,#N/A,FALSE,"INSTR"}</definedName>
    <definedName name="Columnar" hidden="1">{#N/A,#N/A,FALSE,"Total_OC015";#N/A,#N/A,FALSE,"ADMIN";#N/A,#N/A,FALSE,"PROCES";#N/A,#N/A,FALSE,"mecan";#N/A,#N/A,FALSE,"civil";#N/A,#N/A,FALSE,"CAÑER";#N/A,#N/A,FALSE,"ELEC";#N/A,#N/A,FALSE,"INSTR"}</definedName>
    <definedName name="Columnas_sótano" localSheetId="31">#REF!</definedName>
    <definedName name="Columnas_sótano">!#REF!</definedName>
    <definedName name="Columnas_tienda" localSheetId="31">#REF!</definedName>
    <definedName name="Columnas_tienda">!#REF!</definedName>
    <definedName name="Columns" localSheetId="31">#REF!</definedName>
    <definedName name="Columns">!#REF!</definedName>
    <definedName name="COM" localSheetId="31">#REF!</definedName>
    <definedName name="COM">!#REF!</definedName>
    <definedName name="comain">#REF!</definedName>
    <definedName name="COMAS" localSheetId="31">#REF!</definedName>
    <definedName name="COMAS">!#REF!</definedName>
    <definedName name="comass">#REF!</definedName>
    <definedName name="comb" localSheetId="31">#REF!</definedName>
    <definedName name="comb">!#REF!</definedName>
    <definedName name="COMB6" localSheetId="31">#REF!</definedName>
    <definedName name="COMB6">!#REF!</definedName>
    <definedName name="COMBUSD2" localSheetId="31">#REF!</definedName>
    <definedName name="COMBUSD2">!#REF!</definedName>
    <definedName name="COMBUSTIBLE" localSheetId="35" hidden="1">{#N/A,#N/A,FALSE,"Resumen"}</definedName>
    <definedName name="COMBUSTIBLE" localSheetId="37" hidden="1">{#N/A,#N/A,FALSE,"Resumen"}</definedName>
    <definedName name="COMBUSTIBLE" localSheetId="36" hidden="1">{#N/A,#N/A,FALSE,"Resumen"}</definedName>
    <definedName name="COMBUSTIBLE" localSheetId="33" hidden="1">{#N/A,#N/A,FALSE,"Resumen"}</definedName>
    <definedName name="COMBUSTIBLE" localSheetId="34" hidden="1">{#N/A,#N/A,FALSE,"Resumen"}</definedName>
    <definedName name="COMBUSTIBLE" localSheetId="31" hidden="1">{#N/A,#N/A,FALSE,"Resumen"}</definedName>
    <definedName name="COMBUSTIBLE" hidden="1">{#N/A,#N/A,FALSE,"Resumen"}</definedName>
    <definedName name="ComCedAPP">#REF!</definedName>
    <definedName name="ComCedCasco">#REF!</definedName>
    <definedName name="ComCedRCF">#REF!</definedName>
    <definedName name="COMI">#REF!</definedName>
    <definedName name="COMIDA" localSheetId="31">#REF!</definedName>
    <definedName name="COMIDA">!#REF!</definedName>
    <definedName name="Comida_desp_3h" localSheetId="31">#REF!</definedName>
    <definedName name="Comida_desp_3h">!#REF!</definedName>
    <definedName name="Comit" localSheetId="31">#REF!</definedName>
    <definedName name="Comit">!#REF!</definedName>
    <definedName name="comm">#REF!</definedName>
    <definedName name="COMM_UOM">#REF!,#REF!,#REF!,#REF!,#REF!,#REF!,#REF!</definedName>
    <definedName name="Comm16" hidden="1">#REF!</definedName>
    <definedName name="Comm17" hidden="1">#REF!</definedName>
    <definedName name="COMMCODE">#REF!,#REF!,#REF!,#REF!,#REF!,#REF!,#REF!</definedName>
    <definedName name="Commitment">#REF!</definedName>
    <definedName name="Commodity">#REF!</definedName>
    <definedName name="CommodityCodes" localSheetId="35" hidden="1">#REF!</definedName>
    <definedName name="CommodityCodes" localSheetId="33" hidden="1">#REF!</definedName>
    <definedName name="CommodityCodes" localSheetId="34" hidden="1">#REF!</definedName>
    <definedName name="CommodityCodes" localSheetId="31" hidden="1">#REF!</definedName>
    <definedName name="CommodityCodes" hidden="1">#REF!</definedName>
    <definedName name="COMMUNICATION__INSTALLATIONS" localSheetId="31">#REF!</definedName>
    <definedName name="COMMUNICATION__INSTALLATIONS">!#REF!</definedName>
    <definedName name="COMP" localSheetId="31">#REF!</definedName>
    <definedName name="COMP">!#REF!</definedName>
    <definedName name="Comp_ME" localSheetId="31">#REF!</definedName>
    <definedName name="Comp_ME">!#REF!</definedName>
    <definedName name="comp1" localSheetId="35" hidden="1">{#N/A,#N/A,FALSE,"Matrix";#N/A,#N/A,FALSE,"Executive";#N/A,#N/A,FALSE,"Summary"}</definedName>
    <definedName name="comp1" localSheetId="37" hidden="1">{#N/A,#N/A,FALSE,"Matrix";#N/A,#N/A,FALSE,"Executive";#N/A,#N/A,FALSE,"Summary"}</definedName>
    <definedName name="comp1" localSheetId="36" hidden="1">{#N/A,#N/A,FALSE,"Matrix";#N/A,#N/A,FALSE,"Executive";#N/A,#N/A,FALSE,"Summary"}</definedName>
    <definedName name="comp1" localSheetId="30" hidden="1">{#N/A,#N/A,FALSE,"Matrix";#N/A,#N/A,FALSE,"Executive";#N/A,#N/A,FALSE,"Summary"}</definedName>
    <definedName name="comp1" localSheetId="33" hidden="1">{#N/A,#N/A,FALSE,"Matrix";#N/A,#N/A,FALSE,"Executive";#N/A,#N/A,FALSE,"Summary"}</definedName>
    <definedName name="comp1" localSheetId="34" hidden="1">{#N/A,#N/A,FALSE,"Matrix";#N/A,#N/A,FALSE,"Executive";#N/A,#N/A,FALSE,"Summary"}</definedName>
    <definedName name="comp1" localSheetId="31" hidden="1">{#N/A,#N/A,FALSE,"Matrix";#N/A,#N/A,FALSE,"Executive";#N/A,#N/A,FALSE,"Summary"}</definedName>
    <definedName name="comp1" localSheetId="29" hidden="1">{#N/A,#N/A,FALSE,"Matrix";#N/A,#N/A,FALSE,"Executive";#N/A,#N/A,FALSE,"Summary"}</definedName>
    <definedName name="comp1" hidden="1">{#N/A,#N/A,FALSE,"Matrix";#N/A,#N/A,FALSE,"Executive";#N/A,#N/A,FALSE,"Summary"}</definedName>
    <definedName name="COMP1.5MA">#REF!</definedName>
    <definedName name="COMP1MA">#REF!</definedName>
    <definedName name="COMP2MA">#REF!</definedName>
    <definedName name="COMP3_4MA">#REF!</definedName>
    <definedName name="COMP3MA">#REF!</definedName>
    <definedName name="COMP4">#REF!</definedName>
    <definedName name="COMP6">#REF!</definedName>
    <definedName name="COMP8">#REF!</definedName>
    <definedName name="Company" localSheetId="31">#REF!</definedName>
    <definedName name="Company">!#REF!</definedName>
    <definedName name="Company_Name2" hidden="1">#REF!</definedName>
    <definedName name="Company1" localSheetId="31">#REF!</definedName>
    <definedName name="Company1">!#REF!</definedName>
    <definedName name="COMPAÑIA">#REF!</definedName>
    <definedName name="COMPAÑIA1">#REF!</definedName>
    <definedName name="Comparacion" localSheetId="35" hidden="1">{#N/A,#N/A,FALSE,"Matrix";#N/A,#N/A,FALSE,"Executive";#N/A,#N/A,FALSE,"Summary"}</definedName>
    <definedName name="Comparacion" localSheetId="37" hidden="1">{#N/A,#N/A,FALSE,"Matrix";#N/A,#N/A,FALSE,"Executive";#N/A,#N/A,FALSE,"Summary"}</definedName>
    <definedName name="Comparacion" localSheetId="36" hidden="1">{#N/A,#N/A,FALSE,"Matrix";#N/A,#N/A,FALSE,"Executive";#N/A,#N/A,FALSE,"Summary"}</definedName>
    <definedName name="Comparacion" localSheetId="30" hidden="1">{#N/A,#N/A,FALSE,"Matrix";#N/A,#N/A,FALSE,"Executive";#N/A,#N/A,FALSE,"Summary"}</definedName>
    <definedName name="Comparacion" localSheetId="33" hidden="1">{#N/A,#N/A,FALSE,"Matrix";#N/A,#N/A,FALSE,"Executive";#N/A,#N/A,FALSE,"Summary"}</definedName>
    <definedName name="Comparacion" localSheetId="34" hidden="1">{#N/A,#N/A,FALSE,"Matrix";#N/A,#N/A,FALSE,"Executive";#N/A,#N/A,FALSE,"Summary"}</definedName>
    <definedName name="Comparacion" localSheetId="31" hidden="1">{#N/A,#N/A,FALSE,"Matrix";#N/A,#N/A,FALSE,"Executive";#N/A,#N/A,FALSE,"Summary"}</definedName>
    <definedName name="Comparacion" localSheetId="29" hidden="1">{#N/A,#N/A,FALSE,"Matrix";#N/A,#N/A,FALSE,"Executive";#N/A,#N/A,FALSE,"Summary"}</definedName>
    <definedName name="Comparacion" hidden="1">{#N/A,#N/A,FALSE,"Matrix";#N/A,#N/A,FALSE,"Executive";#N/A,#N/A,FALSE,"Summary"}</definedName>
    <definedName name="Comparativo" localSheetId="31">#REF!</definedName>
    <definedName name="Comparativo">!#REF!</definedName>
    <definedName name="COMPARISON" hidden="1">{#N/A,#N/A,FALSE,"EL 11";#N/A,#N/A,FALSE,"EL 13";#N/A,#N/A,FALSE,"EL 17";#N/A,#N/A,FALSE,"EL 19";#N/A,#N/A,FALSE,"EL 23";#N/A,#N/A,FALSE,"COMUN.-INCEND."}</definedName>
    <definedName name="COMPATIBILIZACION_DFG___COSTO">#REF!</definedName>
    <definedName name="COMPE" localSheetId="31">#REF!</definedName>
    <definedName name="COMPE">!#REF!</definedName>
    <definedName name="Competitors">#REF!</definedName>
    <definedName name="COMPI" localSheetId="31">#REF!</definedName>
    <definedName name="COMPI">!#REF!</definedName>
    <definedName name="compiercircu" localSheetId="31">#REF!</definedName>
    <definedName name="compiercircu">!#REF!</definedName>
    <definedName name="compierstri" localSheetId="31">#REF!</definedName>
    <definedName name="compierstri">!#REF!</definedName>
    <definedName name="compiersufare" localSheetId="31">#REF!</definedName>
    <definedName name="compiersufare">!#REF!</definedName>
    <definedName name="compiertopare" localSheetId="31">#REF!</definedName>
    <definedName name="compiertopare">!#REF!</definedName>
    <definedName name="compiervol" localSheetId="31">#REF!</definedName>
    <definedName name="compiervol">!#REF!</definedName>
    <definedName name="COMPLEJIDAD">#REF!</definedName>
    <definedName name="Completed" localSheetId="31">#REF!</definedName>
    <definedName name="Completed">!#REF!</definedName>
    <definedName name="COMPONENT">#REF!</definedName>
    <definedName name="Component_Nos">#REF!</definedName>
    <definedName name="Component_Nos1">#REF!</definedName>
    <definedName name="componentes">#REF!</definedName>
    <definedName name="Compresora">#REF!</definedName>
    <definedName name="Compresora196">#REF!</definedName>
    <definedName name="ComPretAPP">#REF!</definedName>
    <definedName name="ComPretCasco">#REF!</definedName>
    <definedName name="ComPretRCF">#REF!</definedName>
    <definedName name="COMPROMISO" hidden="1">{#N/A,#N/A,FALSE,"minas";#N/A,#N/A,FALSE,"Total_OC015";#N/A,#N/A,FALSE,"ADMIN";#N/A,#N/A,FALSE,"PROCES";#N/A,#N/A,FALSE,"civil";#N/A,#N/A,FALSE,"CAÑER";#N/A,#N/A,FALSE,"ELEC";#N/A,#N/A,FALSE,"INSTR";#N/A,#N/A,FALSE,"PDS";#N/A,#N/A,FALSE,"mecan"}</definedName>
    <definedName name="con" localSheetId="35" hidden="1">{#N/A,#N/A,TRUE,"ENGR";#N/A,#N/A,TRUE,"deviatn_wbsspd  ";#N/A,#N/A,TRUE,"TRAVEL"}</definedName>
    <definedName name="con" localSheetId="37" hidden="1">{#N/A,#N/A,TRUE,"ENGR";#N/A,#N/A,TRUE,"deviatn_wbsspd  ";#N/A,#N/A,TRUE,"TRAVEL"}</definedName>
    <definedName name="con" localSheetId="36" hidden="1">{#N/A,#N/A,TRUE,"ENGR";#N/A,#N/A,TRUE,"deviatn_wbsspd  ";#N/A,#N/A,TRUE,"TRAVEL"}</definedName>
    <definedName name="con" localSheetId="33" hidden="1">{#N/A,#N/A,TRUE,"ENGR";#N/A,#N/A,TRUE,"deviatn_wbsspd  ";#N/A,#N/A,TRUE,"TRAVEL"}</definedName>
    <definedName name="con" localSheetId="34" hidden="1">{#N/A,#N/A,TRUE,"ENGR";#N/A,#N/A,TRUE,"deviatn_wbsspd  ";#N/A,#N/A,TRUE,"TRAVEL"}</definedName>
    <definedName name="CON" localSheetId="31" hidden="1">{#N/A,#N/A,TRUE,"Cover";#N/A,#N/A,TRUE,"Conts";#N/A,#N/A,TRUE,"VOS";#N/A,#N/A,TRUE,"Warrington";#N/A,#N/A,TRUE,"Widnes"}</definedName>
    <definedName name="con" hidden="1">{#N/A,#N/A,TRUE,"ENGR";#N/A,#N/A,TRUE,"deviatn_wbsspd  ";#N/A,#N/A,TRUE,"TRAVEL"}</definedName>
    <definedName name="CON_D2" localSheetId="31">#REF!</definedName>
    <definedName name="CON_D2">!#REF!</definedName>
    <definedName name="Con_unitprice" localSheetId="31">#REF!</definedName>
    <definedName name="Con_unitprice">!#REF!</definedName>
    <definedName name="Conc_1">#REF!</definedName>
    <definedName name="Conc_10">#REF!</definedName>
    <definedName name="Conc_100">#REF!</definedName>
    <definedName name="Conc_20">#REF!</definedName>
    <definedName name="Conc_24">#REF!</definedName>
    <definedName name="Conc_30">#REF!</definedName>
    <definedName name="Conc_40">#REF!</definedName>
    <definedName name="Conc_50">#REF!</definedName>
    <definedName name="Conc_60">#REF!</definedName>
    <definedName name="Conc_70">#REF!</definedName>
    <definedName name="Conc_80">#REF!</definedName>
    <definedName name="Conc_90">#REF!</definedName>
    <definedName name="CONC_CAB">#REF!</definedName>
    <definedName name="Conc_Cap_Shear" localSheetId="31">#REF!</definedName>
    <definedName name="Conc_Cap_Shear">!#REF!</definedName>
    <definedName name="Conc_Cap_Tension" localSheetId="31">#REF!</definedName>
    <definedName name="Conc_Cap_Tension">!#REF!</definedName>
    <definedName name="conc2" localSheetId="31">#REF!</definedName>
    <definedName name="conc2">!#REF!</definedName>
    <definedName name="concabt" localSheetId="31">#REF!</definedName>
    <definedName name="concabt">!#REF!</definedName>
    <definedName name="CONCAR2007" localSheetId="35" hidden="1">#REF!</definedName>
    <definedName name="CONCAR2007" localSheetId="33" hidden="1">#REF!</definedName>
    <definedName name="CONCAR2007" localSheetId="34" hidden="1">#REF!</definedName>
    <definedName name="CONCAR2007" hidden="1">#REF!</definedName>
    <definedName name="CONCENPRGS">#REF!</definedName>
    <definedName name="CONCENSNEXP">#REF!</definedName>
    <definedName name="ConcentFino">#REF!</definedName>
    <definedName name="CONCENTRACION_1">#REF!</definedName>
    <definedName name="CONCENTRACION_3">#REF!</definedName>
    <definedName name="CONCENTRACON_2">#REF!</definedName>
    <definedName name="ConcentratePrintRange">#REF!:#REF!</definedName>
    <definedName name="Conceptos1" hidden="1">#REF!</definedName>
    <definedName name="Conceptos2" hidden="1">#REF!</definedName>
    <definedName name="Conceptos3" hidden="1">#REF!</definedName>
    <definedName name="CONCI">#REF!</definedName>
    <definedName name="conclen3" localSheetId="31">#REF!</definedName>
    <definedName name="conclen3">!#REF!</definedName>
    <definedName name="CONCOURSE" localSheetId="31" hidden="1">{#N/A,#N/A,TRUE,"Cover";#N/A,#N/A,TRUE,"Conts";#N/A,#N/A,TRUE,"VOS";#N/A,#N/A,TRUE,"Warrington";#N/A,#N/A,TRUE,"Widnes"}</definedName>
    <definedName name="CONCOURSE" hidden="1">{#N/A,#N/A,TRUE,"Cover";#N/A,#N/A,TRUE,"Conts";#N/A,#N/A,TRUE,"VOS";#N/A,#N/A,TRUE,"Warrington";#N/A,#N/A,TRUE,"Widnes"}</definedName>
    <definedName name="CONCQTY" localSheetId="31">#REF!</definedName>
    <definedName name="CONCQTY">!#REF!</definedName>
    <definedName name="CONCRETE" localSheetId="31">#REF!</definedName>
    <definedName name="CONCRETE">!#REF!</definedName>
    <definedName name="Concrete_Ang.Connection" localSheetId="31">#REF!</definedName>
    <definedName name="Concrete_Ang.Connection">!#REF!</definedName>
    <definedName name="Concrete_V_Connection" localSheetId="31">#REF!</definedName>
    <definedName name="Concrete_V_Connection">!#REF!</definedName>
    <definedName name="Concrete_Work" localSheetId="31">#REF!</definedName>
    <definedName name="Concrete_Work">!#REF!</definedName>
    <definedName name="ConcreteClassA" localSheetId="31">#REF!</definedName>
    <definedName name="ConcreteClassA">!#REF!</definedName>
    <definedName name="Concretero" localSheetId="31">#REF!</definedName>
    <definedName name="Concretero">!#REF!</definedName>
    <definedName name="Concreto" hidden="1">#REF!</definedName>
    <definedName name="CONCRETO_210_kg_cm3">#REF!</definedName>
    <definedName name="cond">#REF!</definedName>
    <definedName name="COND_PRICING" hidden="1">#REF!</definedName>
    <definedName name="Cond1" localSheetId="31">#REF!</definedName>
    <definedName name="Cond1">!#REF!</definedName>
    <definedName name="cond1.5">#REF!</definedName>
    <definedName name="Cond2" localSheetId="31">#REF!</definedName>
    <definedName name="Cond2">!#REF!</definedName>
    <definedName name="Cond3" localSheetId="31">#REF!</definedName>
    <definedName name="Cond3">!#REF!</definedName>
    <definedName name="cond3_4">#REF!</definedName>
    <definedName name="Cond4" localSheetId="31">#REF!</definedName>
    <definedName name="Cond4">!#REF!</definedName>
    <definedName name="Cond5" localSheetId="31">#REF!</definedName>
    <definedName name="Cond5">!#REF!</definedName>
    <definedName name="CONDACGA">#REF!</definedName>
    <definedName name="condition">#N/A</definedName>
    <definedName name="CONDUC">#REF!</definedName>
    <definedName name="Conductor">#REF!</definedName>
    <definedName name="CONDUIT">#REF!</definedName>
    <definedName name="CONEC" localSheetId="31">#REF!</definedName>
    <definedName name="CONEC">!#REF!</definedName>
    <definedName name="conec2" localSheetId="31">#REF!</definedName>
    <definedName name="conec2">!#REF!</definedName>
    <definedName name="CONEXBAJ4SDR41A6CONTRA" localSheetId="31">#REF!</definedName>
    <definedName name="CONEXBAJ4SDR41A6CONTRA">!#REF!</definedName>
    <definedName name="confilm">#REF!</definedName>
    <definedName name="conFM" hidden="1">{#N/A,#N/A,TRUE,"INGENIERIA";#N/A,#N/A,TRUE,"COMPRAS";#N/A,#N/A,TRUE,"DIRECCION";#N/A,#N/A,TRUE,"RESUMEN"}</definedName>
    <definedName name="Conga">#REF!</definedName>
    <definedName name="CONO1">#REF!</definedName>
    <definedName name="CONO2">#REF!</definedName>
    <definedName name="Cons">#REF!</definedName>
    <definedName name="Cons_Hrs">#REF!</definedName>
    <definedName name="Cons_Rev">#REF!</definedName>
    <definedName name="ConsCosts" localSheetId="31">#REF!</definedName>
    <definedName name="ConsCosts">!#REF!</definedName>
    <definedName name="ConsCosts2" localSheetId="31">#REF!</definedName>
    <definedName name="ConsCosts2">!#REF!</definedName>
    <definedName name="CONSO" localSheetId="35" hidden="1">{"MO(BASE)",#N/A,FALSE,"MO(BASE)";"MO(BASE)1",#N/A,FALSE,"MO(BASE)";"MO(BASE)2",#N/A,FALSE,"MO(BASE)"}</definedName>
    <definedName name="CONSO" localSheetId="37" hidden="1">{"MO(BASE)",#N/A,FALSE,"MO(BASE)";"MO(BASE)1",#N/A,FALSE,"MO(BASE)";"MO(BASE)2",#N/A,FALSE,"MO(BASE)"}</definedName>
    <definedName name="CONSO" localSheetId="36" hidden="1">{"MO(BASE)",#N/A,FALSE,"MO(BASE)";"MO(BASE)1",#N/A,FALSE,"MO(BASE)";"MO(BASE)2",#N/A,FALSE,"MO(BASE)"}</definedName>
    <definedName name="CONSO" localSheetId="33" hidden="1">{"MO(BASE)",#N/A,FALSE,"MO(BASE)";"MO(BASE)1",#N/A,FALSE,"MO(BASE)";"MO(BASE)2",#N/A,FALSE,"MO(BASE)"}</definedName>
    <definedName name="CONSO" localSheetId="34" hidden="1">{"MO(BASE)",#N/A,FALSE,"MO(BASE)";"MO(BASE)1",#N/A,FALSE,"MO(BASE)";"MO(BASE)2",#N/A,FALSE,"MO(BASE)"}</definedName>
    <definedName name="CONSO" localSheetId="31" hidden="1">{"MO(BASE)",#N/A,FALSE,"MO(BASE)";"MO(BASE)1",#N/A,FALSE,"MO(BASE)";"MO(BASE)2",#N/A,FALSE,"MO(BASE)"}</definedName>
    <definedName name="CONSO" hidden="1">{"MO(BASE)",#N/A,FALSE,"MO(BASE)";"MO(BASE)1",#N/A,FALSE,"MO(BASE)";"MO(BASE)2",#N/A,FALSE,"MO(BASE)"}</definedName>
    <definedName name="CONSOLIDADO">#REF!</definedName>
    <definedName name="CONSOLIDADOFINAL1">#REF!</definedName>
    <definedName name="CONST_BASIS">#REF!</definedName>
    <definedName name="CONST1">#REF!</definedName>
    <definedName name="CONSTANTE" localSheetId="31">#REF!</definedName>
    <definedName name="CONSTANTE">!#REF!</definedName>
    <definedName name="CONSTRUCCION" localSheetId="35" hidden="1">{#N/A,#N/A,FALSE,"masez (10)";#N/A,#N/A,FALSE,"masez (7)";#N/A,#N/A,FALSE,"masez (6)";#N/A,#N/A,FALSE,"masez (5)";#N/A,#N/A,FALSE,"masez (4)";#N/A,#N/A,FALSE,"masez (3)";#N/A,#N/A,FALSE,"masez (2)";#N/A,#N/A,FALSE,"GME";#N/A,#N/A,FALSE,"masez"}</definedName>
    <definedName name="CONSTRUCCION" localSheetId="37" hidden="1">{#N/A,#N/A,FALSE,"masez (10)";#N/A,#N/A,FALSE,"masez (7)";#N/A,#N/A,FALSE,"masez (6)";#N/A,#N/A,FALSE,"masez (5)";#N/A,#N/A,FALSE,"masez (4)";#N/A,#N/A,FALSE,"masez (3)";#N/A,#N/A,FALSE,"masez (2)";#N/A,#N/A,FALSE,"GME";#N/A,#N/A,FALSE,"masez"}</definedName>
    <definedName name="CONSTRUCCION" localSheetId="36" hidden="1">{#N/A,#N/A,FALSE,"masez (10)";#N/A,#N/A,FALSE,"masez (7)";#N/A,#N/A,FALSE,"masez (6)";#N/A,#N/A,FALSE,"masez (5)";#N/A,#N/A,FALSE,"masez (4)";#N/A,#N/A,FALSE,"masez (3)";#N/A,#N/A,FALSE,"masez (2)";#N/A,#N/A,FALSE,"GME";#N/A,#N/A,FALSE,"masez"}</definedName>
    <definedName name="CONSTRUCCION" localSheetId="33" hidden="1">{#N/A,#N/A,FALSE,"masez (10)";#N/A,#N/A,FALSE,"masez (7)";#N/A,#N/A,FALSE,"masez (6)";#N/A,#N/A,FALSE,"masez (5)";#N/A,#N/A,FALSE,"masez (4)";#N/A,#N/A,FALSE,"masez (3)";#N/A,#N/A,FALSE,"masez (2)";#N/A,#N/A,FALSE,"GME";#N/A,#N/A,FALSE,"masez"}</definedName>
    <definedName name="CONSTRUCCION" localSheetId="34" hidden="1">{#N/A,#N/A,FALSE,"masez (10)";#N/A,#N/A,FALSE,"masez (7)";#N/A,#N/A,FALSE,"masez (6)";#N/A,#N/A,FALSE,"masez (5)";#N/A,#N/A,FALSE,"masez (4)";#N/A,#N/A,FALSE,"masez (3)";#N/A,#N/A,FALSE,"masez (2)";#N/A,#N/A,FALSE,"GME";#N/A,#N/A,FALSE,"masez"}</definedName>
    <definedName name="CONSTRUCCION" localSheetId="31" hidden="1">{#N/A,#N/A,FALSE,"masez (10)";#N/A,#N/A,FALSE,"masez (7)";#N/A,#N/A,FALSE,"masez (6)";#N/A,#N/A,FALSE,"masez (5)";#N/A,#N/A,FALSE,"masez (4)";#N/A,#N/A,FALSE,"masez (3)";#N/A,#N/A,FALSE,"masez (2)";#N/A,#N/A,FALSE,"GME";#N/A,#N/A,FALSE,"masez"}</definedName>
    <definedName name="CONSTRUCCION" hidden="1">{#N/A,#N/A,FALSE,"masez (10)";#N/A,#N/A,FALSE,"masez (7)";#N/A,#N/A,FALSE,"masez (6)";#N/A,#N/A,FALSE,"masez (5)";#N/A,#N/A,FALSE,"masez (4)";#N/A,#N/A,FALSE,"masez (3)";#N/A,#N/A,FALSE,"masez (2)";#N/A,#N/A,FALSE,"GME";#N/A,#N/A,FALSE,"masez"}</definedName>
    <definedName name="Construction_Period" localSheetId="31">#REF!</definedName>
    <definedName name="Construction_Period">!#REF!</definedName>
    <definedName name="ConstructionTotal" localSheetId="31">#REF!</definedName>
    <definedName name="ConstructionTotal">!#REF!</definedName>
    <definedName name="constructora" localSheetId="31">#REF!</definedName>
    <definedName name="constructora">!#REF!</definedName>
    <definedName name="Consulta3">#REF!</definedName>
    <definedName name="Consultor_Procesos">#REF!</definedName>
    <definedName name="CONSUM">#REF!</definedName>
    <definedName name="Consumible">#REF!</definedName>
    <definedName name="Consumibles" localSheetId="31" hidden="1">#REF!</definedName>
    <definedName name="Consumibles" hidden="1">#REF!</definedName>
    <definedName name="CONSUMO_ACEITE" localSheetId="31">#REF!</definedName>
    <definedName name="CONSUMO_ACEITE">!#REF!</definedName>
    <definedName name="CONSUMO_D_2__GAL_H" localSheetId="31">#REF!</definedName>
    <definedName name="CONSUMO_D_2__GAL_H">!#REF!</definedName>
    <definedName name="CONSUMO_D2" localSheetId="31">#REF!</definedName>
    <definedName name="CONSUMO_D2">!#REF!</definedName>
    <definedName name="CONSUMO_D2_1" localSheetId="31">#REF!</definedName>
    <definedName name="CONSUMO_D2_1">!#REF!</definedName>
    <definedName name="Consumo_EnergíaE">#REF!</definedName>
    <definedName name="CONSUMO_ESTRATO_3">#REF!</definedName>
    <definedName name="CONSUMO_GRASA" localSheetId="31">#REF!</definedName>
    <definedName name="CONSUMO_GRASA">!#REF!</definedName>
    <definedName name="Cont_150">#REF!</definedName>
    <definedName name="Cont_ObrasNuevas">#REF!</definedName>
    <definedName name="Cont_ON">#REF!</definedName>
    <definedName name="Cont_Sup_150">#REF!</definedName>
    <definedName name="Contact" localSheetId="31">#REF!</definedName>
    <definedName name="Contact">!#REF!</definedName>
    <definedName name="Contenido">#REF!</definedName>
    <definedName name="Contenido_metal">#REF!</definedName>
    <definedName name="ContextHelpID" localSheetId="35" hidden="1">#REF!</definedName>
    <definedName name="ContextHelpID" localSheetId="36" hidden="1">#REF!</definedName>
    <definedName name="ContextHelpID" localSheetId="33" hidden="1">#REF!</definedName>
    <definedName name="ContextHelpID" localSheetId="34" hidden="1">#REF!</definedName>
    <definedName name="ContextHelpID" hidden="1">#REF!</definedName>
    <definedName name="conting">#REF!</definedName>
    <definedName name="contingencia">#REF!</definedName>
    <definedName name="Contingencia_150">#REF!</definedName>
    <definedName name="contingency">#REF!</definedName>
    <definedName name="Contingency_Cost_Total">#REF!</definedName>
    <definedName name="Contingency3.6" localSheetId="31">OFFSET(#REF!,0,0,COUNTA(#REF!),1)</definedName>
    <definedName name="Contingency3.6">OFFSET(!#REF!,0,0,COUNTA(!#REF!),1)</definedName>
    <definedName name="Continuity">#REF!</definedName>
    <definedName name="contr" localSheetId="35"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37"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36"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3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34"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3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1" localSheetId="35"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1" localSheetId="37"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1" localSheetId="36"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1" localSheetId="3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1" localSheetId="34"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1" localSheetId="3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AC">#REF!</definedName>
    <definedName name="Contraccion" localSheetId="31">#REF!</definedName>
    <definedName name="Contraccion">!#REF!</definedName>
    <definedName name="Contract" localSheetId="31">#REF!</definedName>
    <definedName name="Contract">!#REF!</definedName>
    <definedName name="Contract_sum1" localSheetId="31">#REF!</definedName>
    <definedName name="Contract_sum1">!#REF!</definedName>
    <definedName name="Contract_Table">#REF!</definedName>
    <definedName name="contract2">#REF!</definedName>
    <definedName name="ContractDate" localSheetId="31">#REF!</definedName>
    <definedName name="ContractDate">!#REF!</definedName>
    <definedName name="ContractNo">#REF!</definedName>
    <definedName name="Contractorwise" localSheetId="35" hidden="1">{#N/A,#N/A,FALSE,"COVER1.XLS ";#N/A,#N/A,FALSE,"RACT1.XLS";#N/A,#N/A,FALSE,"RACT2.XLS";#N/A,#N/A,FALSE,"ECCMP";#N/A,#N/A,FALSE,"WELDER.XLS"}</definedName>
    <definedName name="Contractorwise" localSheetId="37" hidden="1">{#N/A,#N/A,FALSE,"COVER1.XLS ";#N/A,#N/A,FALSE,"RACT1.XLS";#N/A,#N/A,FALSE,"RACT2.XLS";#N/A,#N/A,FALSE,"ECCMP";#N/A,#N/A,FALSE,"WELDER.XLS"}</definedName>
    <definedName name="Contractorwise" localSheetId="36" hidden="1">{#N/A,#N/A,FALSE,"COVER1.XLS ";#N/A,#N/A,FALSE,"RACT1.XLS";#N/A,#N/A,FALSE,"RACT2.XLS";#N/A,#N/A,FALSE,"ECCMP";#N/A,#N/A,FALSE,"WELDER.XLS"}</definedName>
    <definedName name="Contractorwise" localSheetId="33" hidden="1">{#N/A,#N/A,FALSE,"COVER1.XLS ";#N/A,#N/A,FALSE,"RACT1.XLS";#N/A,#N/A,FALSE,"RACT2.XLS";#N/A,#N/A,FALSE,"ECCMP";#N/A,#N/A,FALSE,"WELDER.XLS"}</definedName>
    <definedName name="Contractorwise" localSheetId="34" hidden="1">{#N/A,#N/A,FALSE,"COVER1.XLS ";#N/A,#N/A,FALSE,"RACT1.XLS";#N/A,#N/A,FALSE,"RACT2.XLS";#N/A,#N/A,FALSE,"ECCMP";#N/A,#N/A,FALSE,"WELDER.XLS"}</definedName>
    <definedName name="Contractorwise" localSheetId="31" hidden="1">{#N/A,#N/A,FALSE,"COVER1.XLS ";#N/A,#N/A,FALSE,"RACT1.XLS";#N/A,#N/A,FALSE,"RACT2.XLS";#N/A,#N/A,FALSE,"ECCMP";#N/A,#N/A,FALSE,"WELDER.XLS"}</definedName>
    <definedName name="Contractorwise" hidden="1">{#N/A,#N/A,FALSE,"COVER1.XLS ";#N/A,#N/A,FALSE,"RACT1.XLS";#N/A,#N/A,FALSE,"RACT2.XLS";#N/A,#N/A,FALSE,"ECCMP";#N/A,#N/A,FALSE,"WELDER.XLS"}</definedName>
    <definedName name="contracts">#REF!</definedName>
    <definedName name="CONTRACTUAL">#REF!,#REF!,#REF!,#REF!,#REF!,#REF!,#REF!,#REF!,#REF!</definedName>
    <definedName name="ContradoMineral">#REF!</definedName>
    <definedName name="contratas" localSheetId="31">#REF!</definedName>
    <definedName name="contratas">!#REF!</definedName>
    <definedName name="CONTRATISTA" localSheetId="31">#REF!</definedName>
    <definedName name="CONTRATISTA">!#REF!</definedName>
    <definedName name="CONTRATO" localSheetId="31">#REF!</definedName>
    <definedName name="CONTRATO">!#REF!</definedName>
    <definedName name="Contrato_Construccion">#REF!</definedName>
    <definedName name="CONTRATO32" localSheetId="35" hidden="1">{#N/A,#N/A,FALSE,"DET-CAMB.";#N/A,#N/A,FALSE,"PRESUP.";#N/A,#N/A,FALSE,"RESUMEN";#N/A,#N/A,FALSE,"CT";#N/A,#N/A,FALSE,"PD";#N/A,#N/A,FALSE,"PR"}</definedName>
    <definedName name="CONTRATO32" localSheetId="37" hidden="1">{#N/A,#N/A,FALSE,"DET-CAMB.";#N/A,#N/A,FALSE,"PRESUP.";#N/A,#N/A,FALSE,"RESUMEN";#N/A,#N/A,FALSE,"CT";#N/A,#N/A,FALSE,"PD";#N/A,#N/A,FALSE,"PR"}</definedName>
    <definedName name="CONTRATO32" localSheetId="36" hidden="1">{#N/A,#N/A,FALSE,"DET-CAMB.";#N/A,#N/A,FALSE,"PRESUP.";#N/A,#N/A,FALSE,"RESUMEN";#N/A,#N/A,FALSE,"CT";#N/A,#N/A,FALSE,"PD";#N/A,#N/A,FALSE,"PR"}</definedName>
    <definedName name="CONTRATO32" localSheetId="33" hidden="1">{#N/A,#N/A,FALSE,"DET-CAMB.";#N/A,#N/A,FALSE,"PRESUP.";#N/A,#N/A,FALSE,"RESUMEN";#N/A,#N/A,FALSE,"CT";#N/A,#N/A,FALSE,"PD";#N/A,#N/A,FALSE,"PR"}</definedName>
    <definedName name="CONTRATO32" localSheetId="34" hidden="1">{#N/A,#N/A,FALSE,"DET-CAMB.";#N/A,#N/A,FALSE,"PRESUP.";#N/A,#N/A,FALSE,"RESUMEN";#N/A,#N/A,FALSE,"CT";#N/A,#N/A,FALSE,"PD";#N/A,#N/A,FALSE,"PR"}</definedName>
    <definedName name="CONTRATO32" localSheetId="31" hidden="1">{#N/A,#N/A,FALSE,"DET-CAMB.";#N/A,#N/A,FALSE,"PRESUP.";#N/A,#N/A,FALSE,"RESUMEN";#N/A,#N/A,FALSE,"CT";#N/A,#N/A,FALSE,"PD";#N/A,#N/A,FALSE,"PR"}</definedName>
    <definedName name="CONTRATO32" hidden="1">{#N/A,#N/A,FALSE,"DET-CAMB.";#N/A,#N/A,FALSE,"PRESUP.";#N/A,#N/A,FALSE,"RESUMEN";#N/A,#N/A,FALSE,"CT";#N/A,#N/A,FALSE,"PD";#N/A,#N/A,FALSE,"PR"}</definedName>
    <definedName name="Contribution_OP">#REF!</definedName>
    <definedName name="control" localSheetId="35" hidden="1">{#N/A,#N/A,FALSE,"Graficos"}</definedName>
    <definedName name="control" localSheetId="37" hidden="1">{#N/A,#N/A,FALSE,"Graficos"}</definedName>
    <definedName name="control" localSheetId="36" hidden="1">{#N/A,#N/A,FALSE,"Graficos"}</definedName>
    <definedName name="control" localSheetId="33" hidden="1">{#N/A,#N/A,FALSE,"Graficos"}</definedName>
    <definedName name="control" localSheetId="34" hidden="1">{#N/A,#N/A,FALSE,"Graficos"}</definedName>
    <definedName name="control" localSheetId="31" hidden="1">{#N/A,#N/A,FALSE,"Graficos"}</definedName>
    <definedName name="control" hidden="1">{#N/A,#N/A,FALSE,"Graficos"}</definedName>
    <definedName name="CONTROLHC">#REF!</definedName>
    <definedName name="Conv">#REF!</definedName>
    <definedName name="ConvergenceCell" localSheetId="31">#REF!</definedName>
    <definedName name="ConvergenceCell">!#REF!</definedName>
    <definedName name="ConvergenceFactor" localSheetId="31">#REF!</definedName>
    <definedName name="ConvergenceFactor">!#REF!</definedName>
    <definedName name="ConvergenceLimit" localSheetId="31">#REF!</definedName>
    <definedName name="ConvergenceLimit">!#REF!</definedName>
    <definedName name="Conveuro">4.5</definedName>
    <definedName name="CONVRATE" localSheetId="31">#REF!</definedName>
    <definedName name="CONVRATE">!#REF!</definedName>
    <definedName name="COPAnchor" localSheetId="35" hidden="1">#REF!</definedName>
    <definedName name="COPAnchor" localSheetId="33" hidden="1">#REF!</definedName>
    <definedName name="COPAnchor" localSheetId="34" hidden="1">#REF!</definedName>
    <definedName name="COPAnchor" hidden="1">#REF!</definedName>
    <definedName name="copia" localSheetId="35" hidden="1">{"CONSEJO",#N/A,FALSE,"Dist p0";"CONSEJO",#N/A,FALSE,"Ficha CODICE"}</definedName>
    <definedName name="copia" localSheetId="33" hidden="1">{"CONSEJO",#N/A,FALSE,"Dist p0";"CONSEJO",#N/A,FALSE,"Ficha CODICE"}</definedName>
    <definedName name="copia" localSheetId="34" hidden="1">{"CONSEJO",#N/A,FALSE,"Dist p0";"CONSEJO",#N/A,FALSE,"Ficha CODICE"}</definedName>
    <definedName name="copia" localSheetId="31" hidden="1">{"CONSEJO",#N/A,FALSE,"Dist p0";"CONSEJO",#N/A,FALSE,"Ficha CODICE"}</definedName>
    <definedName name="COPIA">#REF!</definedName>
    <definedName name="copiaranch"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vv" hidden="1">#REF!</definedName>
    <definedName name="COPIES">#REF!</definedName>
    <definedName name="COPnchor" localSheetId="31" hidden="1">#REF!</definedName>
    <definedName name="COPnchor" hidden="1">#REF!</definedName>
    <definedName name="COPP">#REF!</definedName>
    <definedName name="copper" localSheetId="31">#REF!</definedName>
    <definedName name="copper">!#REF!</definedName>
    <definedName name="COPPER_PRICE">#REF!</definedName>
    <definedName name="copperprice" localSheetId="31">#REF!</definedName>
    <definedName name="copperprice">!#REF!</definedName>
    <definedName name="copy" localSheetId="31">#REF!</definedName>
    <definedName name="copy">!#REF!</definedName>
    <definedName name="copy_this" localSheetId="31">#REF!</definedName>
    <definedName name="copy_this">!#REF!</definedName>
    <definedName name="COPY2" localSheetId="31">#REF!</definedName>
    <definedName name="COPY2">!#REF!</definedName>
    <definedName name="COPY3" localSheetId="31">#REF!</definedName>
    <definedName name="COPY3">!#REF!</definedName>
    <definedName name="COPYRIGHT" localSheetId="31">#REF!</definedName>
    <definedName name="COPYRIGHT">!#REF!</definedName>
    <definedName name="Corina" localSheetId="31">#REF!</definedName>
    <definedName name="Corina">!#REF!</definedName>
    <definedName name="CORLA" localSheetId="31">#REF!</definedName>
    <definedName name="CORLA">!#REF!</definedName>
    <definedName name="CORONA" localSheetId="31">#REF!</definedName>
    <definedName name="CORONA">!#REF!</definedName>
    <definedName name="coronado" localSheetId="31">#REF!</definedName>
    <definedName name="coronado">!#REF!</definedName>
    <definedName name="CorpTaxRate">#REF!</definedName>
    <definedName name="Corr_CorrelationFactor">#REF!</definedName>
    <definedName name="CORREA">#REF!</definedName>
    <definedName name="Correas" localSheetId="35" hidden="1">{"desarrollo",#N/A,FALSE,"Cámara Camión";"resumen",#N/A,FALSE,"Cámara Camión";"eqprod",#N/A,FALSE,"Cámara Camión"}</definedName>
    <definedName name="Correas" localSheetId="37" hidden="1">{"desarrollo",#N/A,FALSE,"Cámara Camión";"resumen",#N/A,FALSE,"Cámara Camión";"eqprod",#N/A,FALSE,"Cámara Camión"}</definedName>
    <definedName name="Correas" localSheetId="36" hidden="1">{"desarrollo",#N/A,FALSE,"Cámara Camión";"resumen",#N/A,FALSE,"Cámara Camión";"eqprod",#N/A,FALSE,"Cámara Camión"}</definedName>
    <definedName name="Correas" localSheetId="33" hidden="1">{"desarrollo",#N/A,FALSE,"Cámara Camión";"resumen",#N/A,FALSE,"Cámara Camión";"eqprod",#N/A,FALSE,"Cámara Camión"}</definedName>
    <definedName name="Correas" localSheetId="34" hidden="1">{"desarrollo",#N/A,FALSE,"Cámara Camión";"resumen",#N/A,FALSE,"Cámara Camión";"eqprod",#N/A,FALSE,"Cámara Camión"}</definedName>
    <definedName name="Correas" localSheetId="31" hidden="1">{"desarrollo",#N/A,FALSE,"Cámara Camión";"resumen",#N/A,FALSE,"Cámara Camión";"eqprod",#N/A,FALSE,"Cámara Camión"}</definedName>
    <definedName name="Correas" hidden="1">{"desarrollo",#N/A,FALSE,"Cámara Camión";"resumen",#N/A,FALSE,"Cámara Camión";"eqprod",#N/A,FALSE,"Cámara Camión"}</definedName>
    <definedName name="cortadora">#REF!</definedName>
    <definedName name="Corte" comment="Fecha de Corte" localSheetId="31">#REF!</definedName>
    <definedName name="Corte">!#REF!</definedName>
    <definedName name="corte1">#REF!</definedName>
    <definedName name="corte2">#REF!</definedName>
    <definedName name="cortebqtaavance">#REF!</definedName>
    <definedName name="cortemej2013">#REF!</definedName>
    <definedName name="cortes" localSheetId="31">#REF!</definedName>
    <definedName name="cortes">!#REF!</definedName>
    <definedName name="cortetaludpiso">#REF!</definedName>
    <definedName name="cortetaludpisoavance">#REF!</definedName>
    <definedName name="CORV4" localSheetId="31">#REF!</definedName>
    <definedName name="CORV4">!#REF!</definedName>
    <definedName name="COS">#REF!</definedName>
    <definedName name="COS_UNI4" localSheetId="31">#REF!</definedName>
    <definedName name="COS_UNI4">!#REF!</definedName>
    <definedName name="COS_UNI5" localSheetId="31">#REF!</definedName>
    <definedName name="COS_UNI5">!#REF!</definedName>
    <definedName name="COS_UNI6" localSheetId="31">#REF!</definedName>
    <definedName name="COS_UNI6">!#REF!</definedName>
    <definedName name="COSA" localSheetId="35" hidden="1">{#N/A,#N/A,TRUE,"MES";#N/A,#N/A,TRUE,"ANUAL"}</definedName>
    <definedName name="COSA" localSheetId="37" hidden="1">{#N/A,#N/A,TRUE,"MES";#N/A,#N/A,TRUE,"ANUAL"}</definedName>
    <definedName name="COSA" localSheetId="36" hidden="1">{#N/A,#N/A,TRUE,"MES";#N/A,#N/A,TRUE,"ANUAL"}</definedName>
    <definedName name="COSA" localSheetId="33" hidden="1">{#N/A,#N/A,TRUE,"MES";#N/A,#N/A,TRUE,"ANUAL"}</definedName>
    <definedName name="COSA" localSheetId="34" hidden="1">{#N/A,#N/A,TRUE,"MES";#N/A,#N/A,TRUE,"ANUAL"}</definedName>
    <definedName name="COSA" localSheetId="31" hidden="1">{#N/A,#N/A,TRUE,"MES";#N/A,#N/A,TRUE,"ANUAL"}</definedName>
    <definedName name="COSA" hidden="1">{#N/A,#N/A,TRUE,"MES";#N/A,#N/A,TRUE,"ANUAL"}</definedName>
    <definedName name="COSAPI">#REF!</definedName>
    <definedName name="cosots" localSheetId="35" hidden="1">{"Graf_Carga Trab",#N/A,FALSE,"Grafi_Carga Trab";"Graf_Venta Flujo",#N/A,FALSE,"Grafi_Carga Trab"}</definedName>
    <definedName name="cosots" localSheetId="37" hidden="1">{"Graf_Carga Trab",#N/A,FALSE,"Grafi_Carga Trab";"Graf_Venta Flujo",#N/A,FALSE,"Grafi_Carga Trab"}</definedName>
    <definedName name="cosots" localSheetId="36" hidden="1">{"Graf_Carga Trab",#N/A,FALSE,"Grafi_Carga Trab";"Graf_Venta Flujo",#N/A,FALSE,"Grafi_Carga Trab"}</definedName>
    <definedName name="cosots" localSheetId="33" hidden="1">{"Graf_Carga Trab",#N/A,FALSE,"Grafi_Carga Trab";"Graf_Venta Flujo",#N/A,FALSE,"Grafi_Carga Trab"}</definedName>
    <definedName name="cosots" localSheetId="34" hidden="1">{"Graf_Carga Trab",#N/A,FALSE,"Grafi_Carga Trab";"Graf_Venta Flujo",#N/A,FALSE,"Grafi_Carga Trab"}</definedName>
    <definedName name="cosots" localSheetId="31" hidden="1">{"Graf_Carga Trab",#N/A,FALSE,"Grafi_Carga Trab";"Graf_Venta Flujo",#N/A,FALSE,"Grafi_Carga Trab"}</definedName>
    <definedName name="cosots" hidden="1">{"Graf_Carga Trab",#N/A,FALSE,"Grafi_Carga Trab";"Graf_Venta Flujo",#N/A,FALSE,"Grafi_Carga Trab"}</definedName>
    <definedName name="cost" localSheetId="31">#REF!</definedName>
    <definedName name="cost">!#REF!</definedName>
    <definedName name="COST_C">#REF!</definedName>
    <definedName name="Cost_Differential">#REF!</definedName>
    <definedName name="Cost_exam_med" localSheetId="31">#REF!</definedName>
    <definedName name="Cost_exam_med">!#REF!</definedName>
    <definedName name="Cost_Per_FTE_Assption" localSheetId="31">#REF!</definedName>
    <definedName name="Cost_Per_FTE_Assption">!#REF!</definedName>
    <definedName name="COST_RANGE" localSheetId="31">#REF!</definedName>
    <definedName name="COST_RANGE">!#REF!</definedName>
    <definedName name="Cost_Temp.Equip" localSheetId="31">#REF!</definedName>
    <definedName name="Cost_Temp.Equip">!#REF!</definedName>
    <definedName name="COST_UNIT">#REF!</definedName>
    <definedName name="Cost1" localSheetId="35" hidden="1">{#N/A,#N/A,FALSE,"WBS 1.06";#N/A,#N/A,FALSE,"WBS 1.14";#N/A,#N/A,FALSE,"WBS 1.17";#N/A,#N/A,FALSE,"WBS 1.18"}</definedName>
    <definedName name="Cost1" localSheetId="37" hidden="1">{#N/A,#N/A,FALSE,"WBS 1.06";#N/A,#N/A,FALSE,"WBS 1.14";#N/A,#N/A,FALSE,"WBS 1.17";#N/A,#N/A,FALSE,"WBS 1.18"}</definedName>
    <definedName name="Cost1" localSheetId="36" hidden="1">{#N/A,#N/A,FALSE,"WBS 1.06";#N/A,#N/A,FALSE,"WBS 1.14";#N/A,#N/A,FALSE,"WBS 1.17";#N/A,#N/A,FALSE,"WBS 1.18"}</definedName>
    <definedName name="Cost1" localSheetId="33" hidden="1">{#N/A,#N/A,FALSE,"WBS 1.06";#N/A,#N/A,FALSE,"WBS 1.14";#N/A,#N/A,FALSE,"WBS 1.17";#N/A,#N/A,FALSE,"WBS 1.18"}</definedName>
    <definedName name="Cost1" localSheetId="34" hidden="1">{#N/A,#N/A,FALSE,"WBS 1.06";#N/A,#N/A,FALSE,"WBS 1.14";#N/A,#N/A,FALSE,"WBS 1.17";#N/A,#N/A,FALSE,"WBS 1.18"}</definedName>
    <definedName name="Cost1" localSheetId="31" hidden="1">{#N/A,#N/A,FALSE,"WBS 1.06";#N/A,#N/A,FALSE,"WBS 1.14";#N/A,#N/A,FALSE,"WBS 1.17";#N/A,#N/A,FALSE,"WBS 1.18"}</definedName>
    <definedName name="Cost1" hidden="1">{#N/A,#N/A,FALSE,"WBS 1.06";#N/A,#N/A,FALSE,"WBS 1.14";#N/A,#N/A,FALSE,"WBS 1.17";#N/A,#N/A,FALSE,"WBS 1.18"}</definedName>
    <definedName name="COST2" localSheetId="35" hidden="1">{#N/A,#N/A,TRUE,"Basic";#N/A,#N/A,TRUE,"EXT-TABLE";#N/A,#N/A,TRUE,"STEEL";#N/A,#N/A,TRUE,"INT-Table";#N/A,#N/A,TRUE,"STEEL";#N/A,#N/A,TRUE,"Door"}</definedName>
    <definedName name="COST2" localSheetId="37" hidden="1">{#N/A,#N/A,TRUE,"Basic";#N/A,#N/A,TRUE,"EXT-TABLE";#N/A,#N/A,TRUE,"STEEL";#N/A,#N/A,TRUE,"INT-Table";#N/A,#N/A,TRUE,"STEEL";#N/A,#N/A,TRUE,"Door"}</definedName>
    <definedName name="COST2" localSheetId="36" hidden="1">{#N/A,#N/A,TRUE,"Basic";#N/A,#N/A,TRUE,"EXT-TABLE";#N/A,#N/A,TRUE,"STEEL";#N/A,#N/A,TRUE,"INT-Table";#N/A,#N/A,TRUE,"STEEL";#N/A,#N/A,TRUE,"Door"}</definedName>
    <definedName name="COST2" localSheetId="33" hidden="1">{#N/A,#N/A,TRUE,"Basic";#N/A,#N/A,TRUE,"EXT-TABLE";#N/A,#N/A,TRUE,"STEEL";#N/A,#N/A,TRUE,"INT-Table";#N/A,#N/A,TRUE,"STEEL";#N/A,#N/A,TRUE,"Door"}</definedName>
    <definedName name="COST2" localSheetId="34" hidden="1">{#N/A,#N/A,TRUE,"Basic";#N/A,#N/A,TRUE,"EXT-TABLE";#N/A,#N/A,TRUE,"STEEL";#N/A,#N/A,TRUE,"INT-Table";#N/A,#N/A,TRUE,"STEEL";#N/A,#N/A,TRUE,"Door"}</definedName>
    <definedName name="COST2" localSheetId="31" hidden="1">{#N/A,#N/A,TRUE,"Basic";#N/A,#N/A,TRUE,"EXT-TABLE";#N/A,#N/A,TRUE,"STEEL";#N/A,#N/A,TRUE,"INT-Table";#N/A,#N/A,TRUE,"STEEL";#N/A,#N/A,TRUE,"Door"}</definedName>
    <definedName name="COST2" hidden="1">{#N/A,#N/A,TRUE,"Basic";#N/A,#N/A,TRUE,"EXT-TABLE";#N/A,#N/A,TRUE,"STEEL";#N/A,#N/A,TRUE,"INT-Table";#N/A,#N/A,TRUE,"STEEL";#N/A,#N/A,TRUE,"Door"}</definedName>
    <definedName name="CostByProduct">#REF!</definedName>
    <definedName name="CostCenter1" localSheetId="31">#REF!</definedName>
    <definedName name="CostCenter1">!#REF!</definedName>
    <definedName name="CostCenter2" localSheetId="31">#REF!</definedName>
    <definedName name="CostCenter2">!#REF!</definedName>
    <definedName name="CostCenter3" localSheetId="31">#REF!</definedName>
    <definedName name="CostCenter3">!#REF!</definedName>
    <definedName name="COSTCOMP10">#REF!</definedName>
    <definedName name="COSTCOMP11">#REF!</definedName>
    <definedName name="CostConsumableDevData">#REF!</definedName>
    <definedName name="CostConsumableDistType">#REF!</definedName>
    <definedName name="CostInt_Control_LookupNo">#REF!</definedName>
    <definedName name="CostInt_Control_LookupNo_Range">#REF!</definedName>
    <definedName name="CostInt_Control_Row">#REF!</definedName>
    <definedName name="CostInt_RangeValue">#REF!</definedName>
    <definedName name="CostLaborDevData">#REF!</definedName>
    <definedName name="CostLaborDistType">#REF!</definedName>
    <definedName name="CostLabourDistType">#REF!</definedName>
    <definedName name="CostMiningDevData">#REF!</definedName>
    <definedName name="CostMiningDistType">#REF!</definedName>
    <definedName name="COSTO" localSheetId="31">#REF!</definedName>
    <definedName name="COSTO">!#REF!</definedName>
    <definedName name="COSTO_COMBUSTIBLE_STEP_02" localSheetId="31">#REF!</definedName>
    <definedName name="COSTO_COMBUSTIBLE_STEP_02">!#REF!</definedName>
    <definedName name="COSTO_DIRECTO_DE_OBRA_STEP_03" localSheetId="31">#REF!</definedName>
    <definedName name="COSTO_DIRECTO_DE_OBRA_STEP_03">!#REF!</definedName>
    <definedName name="COSTO_DIRECTO_DE_OBRA_STEP_03B" localSheetId="31">#REF!</definedName>
    <definedName name="COSTO_DIRECTO_DE_OBRA_STEP_03B">!#REF!</definedName>
    <definedName name="COSTO_DIRECTO_STEP_02" localSheetId="31">#REF!</definedName>
    <definedName name="COSTO_DIRECTO_STEP_02">!#REF!</definedName>
    <definedName name="COSTO_DIRECTO_STEP_02B" localSheetId="31">#REF!</definedName>
    <definedName name="COSTO_DIRECTO_STEP_02B">!#REF!</definedName>
    <definedName name="COSTO_DOTACION">#REF!</definedName>
    <definedName name="COSTO_EQUIPOS_STEP_03" localSheetId="31">#REF!</definedName>
    <definedName name="COSTO_EQUIPOS_STEP_03">!#REF!</definedName>
    <definedName name="COSTO_EQUIPOS_STEP_03B" localSheetId="31">#REF!</definedName>
    <definedName name="COSTO_EQUIPOS_STEP_03B">!#REF!</definedName>
    <definedName name="Costo_Fijo_C336">#REF!</definedName>
    <definedName name="Costo_Fijo_C374F">#REF!</definedName>
    <definedName name="Costo_Fijo_C390">#REF!</definedName>
    <definedName name="Costo_Fijo_C793">#REF!</definedName>
    <definedName name="Costo_Fijo_C824">#REF!</definedName>
    <definedName name="Costo_Fijo_C966">#REF!</definedName>
    <definedName name="Costo_Fijo_C994F">#REF!</definedName>
    <definedName name="Costo_Fijo_Cist_Agua">#REF!</definedName>
    <definedName name="Costo_Fijo_Cist_D2">#REF!</definedName>
    <definedName name="Costo_Fijo_D8T">#REF!</definedName>
    <definedName name="Costo_Fijo_EX5600">#REF!</definedName>
    <definedName name="Costo_Fijo_Lube">#REF!</definedName>
    <definedName name="Costo_Fijo_Moto_16M">#REF!</definedName>
    <definedName name="Costo_Fijo_PitViper271">#REF!</definedName>
    <definedName name="Costo_Fijo_Retro420">#REF!</definedName>
    <definedName name="Costo_Fijo_Rodillo_10t">#REF!</definedName>
    <definedName name="Costo_Fijo_Scania">#REF!</definedName>
    <definedName name="Costo_Fijo_SmartRocD65R">#REF!</definedName>
    <definedName name="COSTO_FINAL">#REF!</definedName>
    <definedName name="COSTO_GENERAL_STEP_04" localSheetId="31">#REF!</definedName>
    <definedName name="COSTO_GENERAL_STEP_04">!#REF!</definedName>
    <definedName name="COSTO_GENERAL_STEP_04_2" localSheetId="31">#REF!</definedName>
    <definedName name="COSTO_GENERAL_STEP_04_2">!#REF!</definedName>
    <definedName name="COSTO_GENERAL_STEP_04B" localSheetId="31">#REF!</definedName>
    <definedName name="COSTO_GENERAL_STEP_04B">!#REF!</definedName>
    <definedName name="Costo_HH">#REF!</definedName>
    <definedName name="COSTO_MANO_DE_OBRA_STEP_02" localSheetId="31">#REF!</definedName>
    <definedName name="COSTO_MANO_DE_OBRA_STEP_02">!#REF!</definedName>
    <definedName name="COSTO_MANO_DE_OBRA_STEP_02B" localSheetId="31">#REF!</definedName>
    <definedName name="COSTO_MANO_DE_OBRA_STEP_02B">!#REF!</definedName>
    <definedName name="COSTO_MATERIALES_STEP_01B" localSheetId="31">#REF!</definedName>
    <definedName name="COSTO_MATERIALES_STEP_01B">!#REF!</definedName>
    <definedName name="COSTO_OP_H" localSheetId="31">#REF!</definedName>
    <definedName name="COSTO_OP_H">!#REF!</definedName>
    <definedName name="COSTO_POSESION" localSheetId="31">#REF!</definedName>
    <definedName name="COSTO_POSESION">!#REF!</definedName>
    <definedName name="COSTO_POSESION1" localSheetId="31">#REF!</definedName>
    <definedName name="COSTO_POSESION1">!#REF!</definedName>
    <definedName name="costo_sp">#REF!</definedName>
    <definedName name="COSTO_SUBCONTRATOS_STEP_02" localSheetId="31">#REF!</definedName>
    <definedName name="COSTO_SUBCONTRATOS_STEP_02">!#REF!</definedName>
    <definedName name="Costo_tajo">#REF!</definedName>
    <definedName name="Costo_tajo1">#REF!</definedName>
    <definedName name="Costo_total">#REF!</definedName>
    <definedName name="COSTO_X_HORA" localSheetId="31">#REF!</definedName>
    <definedName name="COSTO_X_HORA">!#REF!</definedName>
    <definedName name="Costo1" localSheetId="31">#REF!</definedName>
    <definedName name="Costo1">!#REF!</definedName>
    <definedName name="COSTO2">#REF!</definedName>
    <definedName name="COSTO3">#REF!</definedName>
    <definedName name="COSTO4">#REF!</definedName>
    <definedName name="COSTO5">#REF!</definedName>
    <definedName name="costoAcero">#REF!</definedName>
    <definedName name="COSTOACT">#REF!</definedName>
    <definedName name="COSTOD">#REF!</definedName>
    <definedName name="COSTOD2" localSheetId="31">#REF!</definedName>
    <definedName name="COSTOD2">!#REF!</definedName>
    <definedName name="COSTOGASOLINA" localSheetId="31">#REF!</definedName>
    <definedName name="COSTOGASOLINA">!#REF!</definedName>
    <definedName name="COSTOHH">#REF!</definedName>
    <definedName name="COSTOHM">#REF!</definedName>
    <definedName name="CostoKg">#REF!</definedName>
    <definedName name="costoKg2">#REF!</definedName>
    <definedName name="Costos" localSheetId="31">#REF!</definedName>
    <definedName name="Costos">!#REF!</definedName>
    <definedName name="Costos_1999">#REF!</definedName>
    <definedName name="costos1" localSheetId="35" hidden="1">{"DETALLE_1996",#N/A,FALSE,"flujo";"DETALLE_1997",#N/A,FALSE,"flujo";"GASTOS_INCURRIDOS_1996",#N/A,FALSE,"flujo";"GASTOS_PROGRAMADOS_PARA_1997",#N/A,FALSE,"flujo";#N/A,#N/A,FALSE,"comparat";#N/A,#N/A,FALSE,"costos";#N/A,#N/A,FALSE,"proyctrol"}</definedName>
    <definedName name="costos1" localSheetId="37" hidden="1">{"DETALLE_1996",#N/A,FALSE,"flujo";"DETALLE_1997",#N/A,FALSE,"flujo";"GASTOS_INCURRIDOS_1996",#N/A,FALSE,"flujo";"GASTOS_PROGRAMADOS_PARA_1997",#N/A,FALSE,"flujo";#N/A,#N/A,FALSE,"comparat";#N/A,#N/A,FALSE,"costos";#N/A,#N/A,FALSE,"proyctrol"}</definedName>
    <definedName name="costos1" localSheetId="36" hidden="1">{"DETALLE_1996",#N/A,FALSE,"flujo";"DETALLE_1997",#N/A,FALSE,"flujo";"GASTOS_INCURRIDOS_1996",#N/A,FALSE,"flujo";"GASTOS_PROGRAMADOS_PARA_1997",#N/A,FALSE,"flujo";#N/A,#N/A,FALSE,"comparat";#N/A,#N/A,FALSE,"costos";#N/A,#N/A,FALSE,"proyctrol"}</definedName>
    <definedName name="costos1" localSheetId="33" hidden="1">{"DETALLE_1996",#N/A,FALSE,"flujo";"DETALLE_1997",#N/A,FALSE,"flujo";"GASTOS_INCURRIDOS_1996",#N/A,FALSE,"flujo";"GASTOS_PROGRAMADOS_PARA_1997",#N/A,FALSE,"flujo";#N/A,#N/A,FALSE,"comparat";#N/A,#N/A,FALSE,"costos";#N/A,#N/A,FALSE,"proyctrol"}</definedName>
    <definedName name="costos1" localSheetId="34" hidden="1">{"DETALLE_1996",#N/A,FALSE,"flujo";"DETALLE_1997",#N/A,FALSE,"flujo";"GASTOS_INCURRIDOS_1996",#N/A,FALSE,"flujo";"GASTOS_PROGRAMADOS_PARA_1997",#N/A,FALSE,"flujo";#N/A,#N/A,FALSE,"comparat";#N/A,#N/A,FALSE,"costos";#N/A,#N/A,FALSE,"proyctrol"}</definedName>
    <definedName name="costos1" localSheetId="31" hidden="1">{"DETALLE_1996",#N/A,FALSE,"flujo";"DETALLE_1997",#N/A,FALSE,"flujo";"GASTOS_INCURRIDOS_1996",#N/A,FALSE,"flujo";"GASTOS_PROGRAMADOS_PARA_1997",#N/A,FALSE,"flujo";#N/A,#N/A,FALSE,"comparat";#N/A,#N/A,FALSE,"costos";#N/A,#N/A,FALSE,"proyctrol"}</definedName>
    <definedName name="costos1" hidden="1">{"DETALLE_1996",#N/A,FALSE,"flujo";"DETALLE_1997",#N/A,FALSE,"flujo";"GASTOS_INCURRIDOS_1996",#N/A,FALSE,"flujo";"GASTOS_PROGRAMADOS_PARA_1997",#N/A,FALSE,"flujo";#N/A,#N/A,FALSE,"comparat";#N/A,#N/A,FALSE,"costos";#N/A,#N/A,FALSE,"proyctrol"}</definedName>
    <definedName name="costos2" localSheetId="35" hidden="1">{"DETALLE_1996",#N/A,FALSE,"flujo";"DETALLE_1997",#N/A,FALSE,"flujo";"GASTOS_INCURRIDOS_1996",#N/A,FALSE,"flujo";"GASTOS_PROGRAMADOS_PARA_1997",#N/A,FALSE,"flujo";#N/A,#N/A,FALSE,"comparat";#N/A,#N/A,FALSE,"costos";#N/A,#N/A,FALSE,"proyctrol"}</definedName>
    <definedName name="costos2" localSheetId="37" hidden="1">{"DETALLE_1996",#N/A,FALSE,"flujo";"DETALLE_1997",#N/A,FALSE,"flujo";"GASTOS_INCURRIDOS_1996",#N/A,FALSE,"flujo";"GASTOS_PROGRAMADOS_PARA_1997",#N/A,FALSE,"flujo";#N/A,#N/A,FALSE,"comparat";#N/A,#N/A,FALSE,"costos";#N/A,#N/A,FALSE,"proyctrol"}</definedName>
    <definedName name="costos2" localSheetId="36" hidden="1">{"DETALLE_1996",#N/A,FALSE,"flujo";"DETALLE_1997",#N/A,FALSE,"flujo";"GASTOS_INCURRIDOS_1996",#N/A,FALSE,"flujo";"GASTOS_PROGRAMADOS_PARA_1997",#N/A,FALSE,"flujo";#N/A,#N/A,FALSE,"comparat";#N/A,#N/A,FALSE,"costos";#N/A,#N/A,FALSE,"proyctrol"}</definedName>
    <definedName name="costos2" localSheetId="33" hidden="1">{"DETALLE_1996",#N/A,FALSE,"flujo";"DETALLE_1997",#N/A,FALSE,"flujo";"GASTOS_INCURRIDOS_1996",#N/A,FALSE,"flujo";"GASTOS_PROGRAMADOS_PARA_1997",#N/A,FALSE,"flujo";#N/A,#N/A,FALSE,"comparat";#N/A,#N/A,FALSE,"costos";#N/A,#N/A,FALSE,"proyctrol"}</definedName>
    <definedName name="costos2" localSheetId="34" hidden="1">{"DETALLE_1996",#N/A,FALSE,"flujo";"DETALLE_1997",#N/A,FALSE,"flujo";"GASTOS_INCURRIDOS_1996",#N/A,FALSE,"flujo";"GASTOS_PROGRAMADOS_PARA_1997",#N/A,FALSE,"flujo";#N/A,#N/A,FALSE,"comparat";#N/A,#N/A,FALSE,"costos";#N/A,#N/A,FALSE,"proyctrol"}</definedName>
    <definedName name="costos2" localSheetId="31" hidden="1">{"DETALLE_1996",#N/A,FALSE,"flujo";"DETALLE_1997",#N/A,FALSE,"flujo";"GASTOS_INCURRIDOS_1996",#N/A,FALSE,"flujo";"GASTOS_PROGRAMADOS_PARA_1997",#N/A,FALSE,"flujo";#N/A,#N/A,FALSE,"comparat";#N/A,#N/A,FALSE,"costos";#N/A,#N/A,FALSE,"proyctrol"}</definedName>
    <definedName name="costos2" hidden="1">{"DETALLE_1996",#N/A,FALSE,"flujo";"DETALLE_1997",#N/A,FALSE,"flujo";"GASTOS_INCURRIDOS_1996",#N/A,FALSE,"flujo";"GASTOS_PROGRAMADOS_PARA_1997",#N/A,FALSE,"flujo";#N/A,#N/A,FALSE,"comparat";#N/A,#N/A,FALSE,"costos";#N/A,#N/A,FALSE,"proyctrol"}</definedName>
    <definedName name="costot">#REF!</definedName>
    <definedName name="CostOtherDevData">#REF!</definedName>
    <definedName name="CostOtherDistType">#REF!</definedName>
    <definedName name="CostoVentas">#REF!</definedName>
    <definedName name="COSTOxACT" localSheetId="31">#REF!</definedName>
    <definedName name="COSTOxACT">!#REF!</definedName>
    <definedName name="CostProcessingDevData">#REF!</definedName>
    <definedName name="CostProcessingDistType">#REF!</definedName>
    <definedName name="CostProductBaseUnit">#REF!</definedName>
    <definedName name="CostProductDev">#REF!</definedName>
    <definedName name="CostProductProcessOutput">#REF!</definedName>
    <definedName name="CostRefiningDevData">#REF!</definedName>
    <definedName name="CostRefiningDistType">#REF!</definedName>
    <definedName name="costs" localSheetId="31">#REF!</definedName>
    <definedName name="costs">!#REF!</definedName>
    <definedName name="COSTS_A">#REF!</definedName>
    <definedName name="CostScheduledCapex">#REF!</definedName>
    <definedName name="CostScheduledMining">#REF!</definedName>
    <definedName name="CostScheduledProcessing">#REF!</definedName>
    <definedName name="CostScheduledProduct">#REF!</definedName>
    <definedName name="CostScheduledRefining">#REF!</definedName>
    <definedName name="CostScheduledSupport">#REF!</definedName>
    <definedName name="CostSchedulesCapexDev">#REF!</definedName>
    <definedName name="costsum1">#REF!</definedName>
    <definedName name="costsum2">#REF!</definedName>
    <definedName name="costsum3">#REF!</definedName>
    <definedName name="CostSupportDevData">#REF!</definedName>
    <definedName name="CostSupportDistType">#REF!</definedName>
    <definedName name="CostTiresDevData">#REF!</definedName>
    <definedName name="CostTiresDistType">#REF!</definedName>
    <definedName name="COSUMO_D2_2" localSheetId="31">#REF!</definedName>
    <definedName name="COSUMO_D2_2">!#REF!</definedName>
    <definedName name="COTINI">#REF!</definedName>
    <definedName name="cotiz">#REF!</definedName>
    <definedName name="Cotización" localSheetId="31">#REF!</definedName>
    <definedName name="Cotización">!#REF!</definedName>
    <definedName name="Cotizadores">#REF!</definedName>
    <definedName name="COU" localSheetId="31">#REF!</definedName>
    <definedName name="COU">!#REF!</definedName>
    <definedName name="COU___0" localSheetId="31">#REF!</definedName>
    <definedName name="COU___0">!#REF!</definedName>
    <definedName name="COU___13" localSheetId="31">#REF!</definedName>
    <definedName name="COU___13">!#REF!</definedName>
    <definedName name="COUNT_RANGE">#N/A</definedName>
    <definedName name="COUNTER">#REF!</definedName>
    <definedName name="Country" localSheetId="31">#REF!</definedName>
    <definedName name="Country">!#REF!</definedName>
    <definedName name="Country_Name10" hidden="1">#REF!</definedName>
    <definedName name="Country_Name11" hidden="1">#REF!</definedName>
    <definedName name="Country_Name2" hidden="1">#REF!</definedName>
    <definedName name="Country_Name3" hidden="1">#REF!</definedName>
    <definedName name="Country_Name4" hidden="1">#REF!</definedName>
    <definedName name="CountryOfOrigin" localSheetId="31">#REF!</definedName>
    <definedName name="CountryOfOrigin">!#REF!</definedName>
    <definedName name="COVER" localSheetId="35" hidden="1">#REF!</definedName>
    <definedName name="COVER" localSheetId="33" hidden="1">#REF!</definedName>
    <definedName name="COVER" localSheetId="34" hidden="1">#REF!</definedName>
    <definedName name="COVER" hidden="1">#REF!</definedName>
    <definedName name="COVER1" localSheetId="35" hidden="1">{#N/A,#N/A,FALSE,"Ejector 1";#N/A,#N/A,FALSE,"Ejector 2"}</definedName>
    <definedName name="COVER1" localSheetId="37" hidden="1">{#N/A,#N/A,FALSE,"Ejector 1";#N/A,#N/A,FALSE,"Ejector 2"}</definedName>
    <definedName name="COVER1" localSheetId="36" hidden="1">{#N/A,#N/A,FALSE,"Ejector 1";#N/A,#N/A,FALSE,"Ejector 2"}</definedName>
    <definedName name="COVER1" localSheetId="33" hidden="1">{#N/A,#N/A,FALSE,"Ejector 1";#N/A,#N/A,FALSE,"Ejector 2"}</definedName>
    <definedName name="COVER1" localSheetId="34" hidden="1">{#N/A,#N/A,FALSE,"Ejector 1";#N/A,#N/A,FALSE,"Ejector 2"}</definedName>
    <definedName name="Cover1" localSheetId="31">#REF!</definedName>
    <definedName name="COVER1" hidden="1">{#N/A,#N/A,FALSE,"Ejector 1";#N/A,#N/A,FALSE,"Ejector 2"}</definedName>
    <definedName name="COVER1H">#N/A</definedName>
    <definedName name="COVER1H_32">#N/A</definedName>
    <definedName name="COVER2" localSheetId="35" hidden="1">{#N/A,#N/A,FALSE,"Ejector 1";#N/A,#N/A,FALSE,"Ejector 2"}</definedName>
    <definedName name="COVER2" localSheetId="37" hidden="1">{#N/A,#N/A,FALSE,"Ejector 1";#N/A,#N/A,FALSE,"Ejector 2"}</definedName>
    <definedName name="COVER2" localSheetId="36" hidden="1">{#N/A,#N/A,FALSE,"Ejector 1";#N/A,#N/A,FALSE,"Ejector 2"}</definedName>
    <definedName name="COVER2" localSheetId="33" hidden="1">{#N/A,#N/A,FALSE,"Ejector 1";#N/A,#N/A,FALSE,"Ejector 2"}</definedName>
    <definedName name="COVER2" localSheetId="34" hidden="1">{#N/A,#N/A,FALSE,"Ejector 1";#N/A,#N/A,FALSE,"Ejector 2"}</definedName>
    <definedName name="COVER2" localSheetId="31" hidden="1">{#N/A,#N/A,FALSE,"Ejector 1";#N/A,#N/A,FALSE,"Ejector 2"}</definedName>
    <definedName name="COVER2" hidden="1">{#N/A,#N/A,FALSE,"Ejector 1";#N/A,#N/A,FALSE,"Ejector 2"}</definedName>
    <definedName name="COVER2H">#N/A</definedName>
    <definedName name="COVER2H_32">#N/A</definedName>
    <definedName name="Cover3" localSheetId="35" hidden="1">{"NORMAL",#N/A,FALSE,"02"}</definedName>
    <definedName name="Cover3" localSheetId="37" hidden="1">{"NORMAL",#N/A,FALSE,"02"}</definedName>
    <definedName name="Cover3" localSheetId="36" hidden="1">{"NORMAL",#N/A,FALSE,"02"}</definedName>
    <definedName name="Cover3" localSheetId="33" hidden="1">{"NORMAL",#N/A,FALSE,"02"}</definedName>
    <definedName name="Cover3" localSheetId="34" hidden="1">{"NORMAL",#N/A,FALSE,"02"}</definedName>
    <definedName name="Cover3" localSheetId="31" hidden="1">{"NORMAL",#N/A,FALSE,"02"}</definedName>
    <definedName name="Cover3" hidden="1">{"NORMAL",#N/A,FALSE,"02"}</definedName>
    <definedName name="COVER50">#REF!</definedName>
    <definedName name="COWC">#REF!</definedName>
    <definedName name="cp" localSheetId="31">#REF!</definedName>
    <definedName name="cp">!#REF!</definedName>
    <definedName name="CPCM0Au">#REF!</definedName>
    <definedName name="CPCM0Cap">#REF!</definedName>
    <definedName name="CPCM0CuP">#REF!</definedName>
    <definedName name="CPCM0Op">#REF!</definedName>
    <definedName name="CPCM10Au">#REF!</definedName>
    <definedName name="CPCM10Cap">#REF!</definedName>
    <definedName name="CPCM10CuP">#REF!</definedName>
    <definedName name="CPCM10Op">#REF!</definedName>
    <definedName name="CPCMn10Au">#REF!</definedName>
    <definedName name="CPCMn10Cap">#REF!</definedName>
    <definedName name="CPCMn10CuP">#REF!</definedName>
    <definedName name="CPCMn10Op">#REF!</definedName>
    <definedName name="CPCMRes">#REF!</definedName>
    <definedName name="cpcordova" localSheetId="35" hidden="1">{#N/A,#N/A,FALSE,"Aging Summary";#N/A,#N/A,FALSE,"Ratio Analysis";#N/A,#N/A,FALSE,"Test 120 Day Accts";#N/A,#N/A,FALSE,"Tickmarks"}</definedName>
    <definedName name="cpcordova" localSheetId="37" hidden="1">{#N/A,#N/A,FALSE,"Aging Summary";#N/A,#N/A,FALSE,"Ratio Analysis";#N/A,#N/A,FALSE,"Test 120 Day Accts";#N/A,#N/A,FALSE,"Tickmarks"}</definedName>
    <definedName name="cpcordova" localSheetId="36" hidden="1">{#N/A,#N/A,FALSE,"Aging Summary";#N/A,#N/A,FALSE,"Ratio Analysis";#N/A,#N/A,FALSE,"Test 120 Day Accts";#N/A,#N/A,FALSE,"Tickmarks"}</definedName>
    <definedName name="cpcordova" localSheetId="33" hidden="1">{#N/A,#N/A,FALSE,"Aging Summary";#N/A,#N/A,FALSE,"Ratio Analysis";#N/A,#N/A,FALSE,"Test 120 Day Accts";#N/A,#N/A,FALSE,"Tickmarks"}</definedName>
    <definedName name="cpcordova" localSheetId="34" hidden="1">{#N/A,#N/A,FALSE,"Aging Summary";#N/A,#N/A,FALSE,"Ratio Analysis";#N/A,#N/A,FALSE,"Test 120 Day Accts";#N/A,#N/A,FALSE,"Tickmarks"}</definedName>
    <definedName name="cpcordova" localSheetId="31" hidden="1">{#N/A,#N/A,FALSE,"Aging Summary";#N/A,#N/A,FALSE,"Ratio Analysis";#N/A,#N/A,FALSE,"Test 120 Day Accts";#N/A,#N/A,FALSE,"Tickmarks"}</definedName>
    <definedName name="cpcordova" hidden="1">{#N/A,#N/A,FALSE,"Aging Summary";#N/A,#N/A,FALSE,"Ratio Analysis";#N/A,#N/A,FALSE,"Test 120 Day Accts";#N/A,#N/A,FALSE,"Tickmarks"}</definedName>
    <definedName name="cpcordova_1" localSheetId="35" hidden="1">{#N/A,#N/A,FALSE,"Aging Summary";#N/A,#N/A,FALSE,"Ratio Analysis";#N/A,#N/A,FALSE,"Test 120 Day Accts";#N/A,#N/A,FALSE,"Tickmarks"}</definedName>
    <definedName name="cpcordova_1" localSheetId="37" hidden="1">{#N/A,#N/A,FALSE,"Aging Summary";#N/A,#N/A,FALSE,"Ratio Analysis";#N/A,#N/A,FALSE,"Test 120 Day Accts";#N/A,#N/A,FALSE,"Tickmarks"}</definedName>
    <definedName name="cpcordova_1" localSheetId="36" hidden="1">{#N/A,#N/A,FALSE,"Aging Summary";#N/A,#N/A,FALSE,"Ratio Analysis";#N/A,#N/A,FALSE,"Test 120 Day Accts";#N/A,#N/A,FALSE,"Tickmarks"}</definedName>
    <definedName name="cpcordova_1" localSheetId="33" hidden="1">{#N/A,#N/A,FALSE,"Aging Summary";#N/A,#N/A,FALSE,"Ratio Analysis";#N/A,#N/A,FALSE,"Test 120 Day Accts";#N/A,#N/A,FALSE,"Tickmarks"}</definedName>
    <definedName name="cpcordova_1" localSheetId="34" hidden="1">{#N/A,#N/A,FALSE,"Aging Summary";#N/A,#N/A,FALSE,"Ratio Analysis";#N/A,#N/A,FALSE,"Test 120 Day Accts";#N/A,#N/A,FALSE,"Tickmarks"}</definedName>
    <definedName name="cpcordova_1" localSheetId="31" hidden="1">{#N/A,#N/A,FALSE,"Aging Summary";#N/A,#N/A,FALSE,"Ratio Analysis";#N/A,#N/A,FALSE,"Test 120 Day Accts";#N/A,#N/A,FALSE,"Tickmarks"}</definedName>
    <definedName name="cpcordova_1" hidden="1">{#N/A,#N/A,FALSE,"Aging Summary";#N/A,#N/A,FALSE,"Ratio Analysis";#N/A,#N/A,FALSE,"Test 120 Day Accts";#N/A,#N/A,FALSE,"Tickmarks"}</definedName>
    <definedName name="CPDDJ" localSheetId="31">#REF!</definedName>
    <definedName name="CPDDJ">!#REF!</definedName>
    <definedName name="cpdpvol" localSheetId="31">#REF!</definedName>
    <definedName name="cpdpvol">!#REF!</definedName>
    <definedName name="cpf" localSheetId="35" hidden="1">{#N/A,#N/A,TRUE,"Basic";#N/A,#N/A,TRUE,"EXT-TABLE";#N/A,#N/A,TRUE,"STEEL";#N/A,#N/A,TRUE,"INT-Table";#N/A,#N/A,TRUE,"STEEL";#N/A,#N/A,TRUE,"Door"}</definedName>
    <definedName name="cpf" localSheetId="37" hidden="1">{#N/A,#N/A,TRUE,"Basic";#N/A,#N/A,TRUE,"EXT-TABLE";#N/A,#N/A,TRUE,"STEEL";#N/A,#N/A,TRUE,"INT-Table";#N/A,#N/A,TRUE,"STEEL";#N/A,#N/A,TRUE,"Door"}</definedName>
    <definedName name="cpf" localSheetId="36" hidden="1">{#N/A,#N/A,TRUE,"Basic";#N/A,#N/A,TRUE,"EXT-TABLE";#N/A,#N/A,TRUE,"STEEL";#N/A,#N/A,TRUE,"INT-Table";#N/A,#N/A,TRUE,"STEEL";#N/A,#N/A,TRUE,"Door"}</definedName>
    <definedName name="cpf" localSheetId="33" hidden="1">{#N/A,#N/A,TRUE,"Basic";#N/A,#N/A,TRUE,"EXT-TABLE";#N/A,#N/A,TRUE,"STEEL";#N/A,#N/A,TRUE,"INT-Table";#N/A,#N/A,TRUE,"STEEL";#N/A,#N/A,TRUE,"Door"}</definedName>
    <definedName name="cpf" localSheetId="34" hidden="1">{#N/A,#N/A,TRUE,"Basic";#N/A,#N/A,TRUE,"EXT-TABLE";#N/A,#N/A,TRUE,"STEEL";#N/A,#N/A,TRUE,"INT-Table";#N/A,#N/A,TRUE,"STEEL";#N/A,#N/A,TRUE,"Door"}</definedName>
    <definedName name="cpf" localSheetId="31" hidden="1">{#N/A,#N/A,TRUE,"Basic";#N/A,#N/A,TRUE,"EXT-TABLE";#N/A,#N/A,TRUE,"STEEL";#N/A,#N/A,TRUE,"INT-Table";#N/A,#N/A,TRUE,"STEEL";#N/A,#N/A,TRUE,"Door"}</definedName>
    <definedName name="cpf" hidden="1">{#N/A,#N/A,TRUE,"Basic";#N/A,#N/A,TRUE,"EXT-TABLE";#N/A,#N/A,TRUE,"STEEL";#N/A,#N/A,TRUE,"INT-Table";#N/A,#N/A,TRUE,"STEEL";#N/A,#N/A,TRUE,"Door"}</definedName>
    <definedName name="CPF_1" localSheetId="35" hidden="1">{#N/A,#N/A,FALSE,"Aging Summary";#N/A,#N/A,FALSE,"Ratio Analysis";#N/A,#N/A,FALSE,"Test 120 Day Accts";#N/A,#N/A,FALSE,"Tickmarks"}</definedName>
    <definedName name="CPF_1" localSheetId="37" hidden="1">{#N/A,#N/A,FALSE,"Aging Summary";#N/A,#N/A,FALSE,"Ratio Analysis";#N/A,#N/A,FALSE,"Test 120 Day Accts";#N/A,#N/A,FALSE,"Tickmarks"}</definedName>
    <definedName name="CPF_1" localSheetId="36" hidden="1">{#N/A,#N/A,FALSE,"Aging Summary";#N/A,#N/A,FALSE,"Ratio Analysis";#N/A,#N/A,FALSE,"Test 120 Day Accts";#N/A,#N/A,FALSE,"Tickmarks"}</definedName>
    <definedName name="CPF_1" localSheetId="33" hidden="1">{#N/A,#N/A,FALSE,"Aging Summary";#N/A,#N/A,FALSE,"Ratio Analysis";#N/A,#N/A,FALSE,"Test 120 Day Accts";#N/A,#N/A,FALSE,"Tickmarks"}</definedName>
    <definedName name="CPF_1" localSheetId="34" hidden="1">{#N/A,#N/A,FALSE,"Aging Summary";#N/A,#N/A,FALSE,"Ratio Analysis";#N/A,#N/A,FALSE,"Test 120 Day Accts";#N/A,#N/A,FALSE,"Tickmarks"}</definedName>
    <definedName name="CPF_1" localSheetId="31" hidden="1">{#N/A,#N/A,FALSE,"Aging Summary";#N/A,#N/A,FALSE,"Ratio Analysis";#N/A,#N/A,FALSE,"Test 120 Day Accts";#N/A,#N/A,FALSE,"Tickmarks"}</definedName>
    <definedName name="CPF_1" hidden="1">{#N/A,#N/A,FALSE,"Aging Summary";#N/A,#N/A,FALSE,"Ratio Analysis";#N/A,#N/A,FALSE,"Test 120 Day Accts";#N/A,#N/A,FALSE,"Tickmarks"}</definedName>
    <definedName name="cpierends" localSheetId="31">#REF!</definedName>
    <definedName name="cpierends">!#REF!</definedName>
    <definedName name="CPL_Line_Name1" hidden="1">#REF!</definedName>
    <definedName name="CPL_Line_Name17" hidden="1">#REF!</definedName>
    <definedName name="CPL_Line_Name18" hidden="1">#REF!</definedName>
    <definedName name="CPL_Line_Name19" hidden="1">#REF!</definedName>
    <definedName name="CPL_Line_Name2" hidden="1">#REF!</definedName>
    <definedName name="CPL_Line_Name20" hidden="1">#REF!</definedName>
    <definedName name="CPL_Line_Name21" hidden="1">#REF!</definedName>
    <definedName name="CPL_Line_Name22" hidden="1">#REF!</definedName>
    <definedName name="CPL_Line_Nbr1" hidden="1">#REF!</definedName>
    <definedName name="CPL_Line_Nbr17" hidden="1">#REF!</definedName>
    <definedName name="CPL_Line_Nbr18" hidden="1">#REF!</definedName>
    <definedName name="CPL_Line_Nbr19" hidden="1">#REF!</definedName>
    <definedName name="CPL_Line_Nbr2" hidden="1">#REF!</definedName>
    <definedName name="CPL_Line_Nbr20" hidden="1">#REF!</definedName>
    <definedName name="CPL_Line_Nbr21" hidden="1">#REF!</definedName>
    <definedName name="CPL_Line_Nbr22" hidden="1">#REF!</definedName>
    <definedName name="CPLG">#REF!</definedName>
    <definedName name="CPLG_ALLOY20">#REF!</definedName>
    <definedName name="CPLG_CHROME">#REF!</definedName>
    <definedName name="CPLG_CS">#REF!</definedName>
    <definedName name="CPlg_mm">#REF!</definedName>
    <definedName name="CPLG_SS">#REF!</definedName>
    <definedName name="CPLG_THRD">#REF!</definedName>
    <definedName name="CPLM0Ad">#REF!</definedName>
    <definedName name="CPLM0Au">#REF!</definedName>
    <definedName name="CPLM0Cap">#REF!</definedName>
    <definedName name="CPLM0Cu">#REF!</definedName>
    <definedName name="CPLM0CuP">#REF!</definedName>
    <definedName name="CPLM0Min">#REF!</definedName>
    <definedName name="CPLM0OC">#REF!</definedName>
    <definedName name="CPLM0Op">#REF!</definedName>
    <definedName name="CPLM0PC">#REF!</definedName>
    <definedName name="CPLM0Proc">#REF!</definedName>
    <definedName name="CPLM0RC">#REF!</definedName>
    <definedName name="CPLM10Ad">#REF!</definedName>
    <definedName name="CPLM10Au">#REF!</definedName>
    <definedName name="CPLM10Cap">#REF!</definedName>
    <definedName name="CPLM10Cu">#REF!</definedName>
    <definedName name="CPLM10CuP">#REF!</definedName>
    <definedName name="CPLM10Min">#REF!</definedName>
    <definedName name="CPLM10OC">#REF!</definedName>
    <definedName name="CPLM10Op">#REF!</definedName>
    <definedName name="CPLM10PC">#REF!</definedName>
    <definedName name="CPLM10Proc">#REF!</definedName>
    <definedName name="CPLM10RC">#REF!</definedName>
    <definedName name="CPLMn10Ad">#REF!</definedName>
    <definedName name="CPLMn10Au">#REF!</definedName>
    <definedName name="CPLMn10Cap">#REF!</definedName>
    <definedName name="CPLMn10Cu">#REF!</definedName>
    <definedName name="CPLMn10CuP">#REF!</definedName>
    <definedName name="CPLMn10Min">#REF!</definedName>
    <definedName name="CPLMn10OC">#REF!</definedName>
    <definedName name="CPLMn10Op">#REF!</definedName>
    <definedName name="CPLMn10PC">#REF!</definedName>
    <definedName name="CPLMn10Proc">#REF!</definedName>
    <definedName name="CPLMn10RC">#REF!</definedName>
    <definedName name="CPLMRes">#REF!</definedName>
    <definedName name="CPOM0Au">#REF!</definedName>
    <definedName name="CPOM0Cap">#REF!</definedName>
    <definedName name="CPOM0CuP">#REF!</definedName>
    <definedName name="CPOM0Op">#REF!</definedName>
    <definedName name="CPOM10Au">#REF!</definedName>
    <definedName name="CPOM10Cap">#REF!</definedName>
    <definedName name="CPOM10CuP">#REF!</definedName>
    <definedName name="CPOM10Op">#REF!</definedName>
    <definedName name="CPOMn10Au">#REF!</definedName>
    <definedName name="CPOMn10Cap">#REF!</definedName>
    <definedName name="CPOMn10CuP">#REF!</definedName>
    <definedName name="CPOMn10Op">#REF!</definedName>
    <definedName name="CPOMRes">#REF!</definedName>
    <definedName name="cpp"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pp"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pp"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pp"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pp">#REF!</definedName>
    <definedName name="cprecor" localSheetId="31">#REF!</definedName>
    <definedName name="cprecor">!#REF!</definedName>
    <definedName name="CPRI">#REF!</definedName>
    <definedName name="CPRRC" localSheetId="31">#REF!</definedName>
    <definedName name="CPRRC">!#REF!</definedName>
    <definedName name="CPT" localSheetId="35" hidden="1">{#N/A,#N/A,FALSE,"Aging Summary";#N/A,#N/A,FALSE,"Ratio Analysis";#N/A,#N/A,FALSE,"Test 120 Day Accts";#N/A,#N/A,FALSE,"Tickmarks"}</definedName>
    <definedName name="CPT" localSheetId="37" hidden="1">{#N/A,#N/A,FALSE,"Aging Summary";#N/A,#N/A,FALSE,"Ratio Analysis";#N/A,#N/A,FALSE,"Test 120 Day Accts";#N/A,#N/A,FALSE,"Tickmarks"}</definedName>
    <definedName name="CPT" localSheetId="36" hidden="1">{#N/A,#N/A,FALSE,"Aging Summary";#N/A,#N/A,FALSE,"Ratio Analysis";#N/A,#N/A,FALSE,"Test 120 Day Accts";#N/A,#N/A,FALSE,"Tickmarks"}</definedName>
    <definedName name="CPT" localSheetId="33" hidden="1">{#N/A,#N/A,FALSE,"Aging Summary";#N/A,#N/A,FALSE,"Ratio Analysis";#N/A,#N/A,FALSE,"Test 120 Day Accts";#N/A,#N/A,FALSE,"Tickmarks"}</definedName>
    <definedName name="CPT" localSheetId="34" hidden="1">{#N/A,#N/A,FALSE,"Aging Summary";#N/A,#N/A,FALSE,"Ratio Analysis";#N/A,#N/A,FALSE,"Test 120 Day Accts";#N/A,#N/A,FALSE,"Tickmarks"}</definedName>
    <definedName name="CPT" localSheetId="31" hidden="1">{#N/A,#N/A,FALSE,"Aging Summary";#N/A,#N/A,FALSE,"Ratio Analysis";#N/A,#N/A,FALSE,"Test 120 Day Accts";#N/A,#N/A,FALSE,"Tickmarks"}</definedName>
    <definedName name="CPT" hidden="1">{#N/A,#N/A,FALSE,"Aging Summary";#N/A,#N/A,FALSE,"Ratio Analysis";#N/A,#N/A,FALSE,"Test 120 Day Accts";#N/A,#N/A,FALSE,"Tickmarks"}</definedName>
    <definedName name="CPT_1" localSheetId="35" hidden="1">{#N/A,#N/A,FALSE,"Aging Summary";#N/A,#N/A,FALSE,"Ratio Analysis";#N/A,#N/A,FALSE,"Test 120 Day Accts";#N/A,#N/A,FALSE,"Tickmarks"}</definedName>
    <definedName name="CPT_1" localSheetId="37" hidden="1">{#N/A,#N/A,FALSE,"Aging Summary";#N/A,#N/A,FALSE,"Ratio Analysis";#N/A,#N/A,FALSE,"Test 120 Day Accts";#N/A,#N/A,FALSE,"Tickmarks"}</definedName>
    <definedName name="CPT_1" localSheetId="36" hidden="1">{#N/A,#N/A,FALSE,"Aging Summary";#N/A,#N/A,FALSE,"Ratio Analysis";#N/A,#N/A,FALSE,"Test 120 Day Accts";#N/A,#N/A,FALSE,"Tickmarks"}</definedName>
    <definedName name="CPT_1" localSheetId="33" hidden="1">{#N/A,#N/A,FALSE,"Aging Summary";#N/A,#N/A,FALSE,"Ratio Analysis";#N/A,#N/A,FALSE,"Test 120 Day Accts";#N/A,#N/A,FALSE,"Tickmarks"}</definedName>
    <definedName name="CPT_1" localSheetId="34" hidden="1">{#N/A,#N/A,FALSE,"Aging Summary";#N/A,#N/A,FALSE,"Ratio Analysis";#N/A,#N/A,FALSE,"Test 120 Day Accts";#N/A,#N/A,FALSE,"Tickmarks"}</definedName>
    <definedName name="CPT_1" localSheetId="31" hidden="1">{#N/A,#N/A,FALSE,"Aging Summary";#N/A,#N/A,FALSE,"Ratio Analysis";#N/A,#N/A,FALSE,"Test 120 Day Accts";#N/A,#N/A,FALSE,"Tickmarks"}</definedName>
    <definedName name="CPT_1" hidden="1">{#N/A,#N/A,FALSE,"Aging Summary";#N/A,#N/A,FALSE,"Ratio Analysis";#N/A,#N/A,FALSE,"Test 120 Day Accts";#N/A,#N/A,FALSE,"Tickmarks"}</definedName>
    <definedName name="CPTC" localSheetId="31">#REF!</definedName>
    <definedName name="CPTC">!#REF!</definedName>
    <definedName name="CQ" localSheetId="3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3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3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3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3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3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WWQE" localSheetId="35" hidden="1">{#N/A,#N/A,TRUE,"Resumen";#N/A,#N/A,TRUE,"Global";#N/A,#N/A,TRUE,"Agropecuario";#N/A,#N/A,TRUE,"Pesca";#N/A,#N/A,TRUE,"Minería";#N/A,#N/A,TRUE,"Elect. y Agua";#N/A,#N/A,TRUE,"Manufactura";#N/A,#N/A,TRUE,"Construcción";#N/A,#N/A,TRUE,"Comercio";#N/A,#N/A,TRUE,"Otros"}</definedName>
    <definedName name="CQWWQE" localSheetId="37" hidden="1">{#N/A,#N/A,TRUE,"Resumen";#N/A,#N/A,TRUE,"Global";#N/A,#N/A,TRUE,"Agropecuario";#N/A,#N/A,TRUE,"Pesca";#N/A,#N/A,TRUE,"Minería";#N/A,#N/A,TRUE,"Elect. y Agua";#N/A,#N/A,TRUE,"Manufactura";#N/A,#N/A,TRUE,"Construcción";#N/A,#N/A,TRUE,"Comercio";#N/A,#N/A,TRUE,"Otros"}</definedName>
    <definedName name="CQWWQE" localSheetId="36" hidden="1">{#N/A,#N/A,TRUE,"Resumen";#N/A,#N/A,TRUE,"Global";#N/A,#N/A,TRUE,"Agropecuario";#N/A,#N/A,TRUE,"Pesca";#N/A,#N/A,TRUE,"Minería";#N/A,#N/A,TRUE,"Elect. y Agua";#N/A,#N/A,TRUE,"Manufactura";#N/A,#N/A,TRUE,"Construcción";#N/A,#N/A,TRUE,"Comercio";#N/A,#N/A,TRUE,"Otros"}</definedName>
    <definedName name="CQWWQE" localSheetId="33" hidden="1">{#N/A,#N/A,TRUE,"Resumen";#N/A,#N/A,TRUE,"Global";#N/A,#N/A,TRUE,"Agropecuario";#N/A,#N/A,TRUE,"Pesca";#N/A,#N/A,TRUE,"Minería";#N/A,#N/A,TRUE,"Elect. y Agua";#N/A,#N/A,TRUE,"Manufactura";#N/A,#N/A,TRUE,"Construcción";#N/A,#N/A,TRUE,"Comercio";#N/A,#N/A,TRUE,"Otros"}</definedName>
    <definedName name="CQWWQE" localSheetId="34" hidden="1">{#N/A,#N/A,TRUE,"Resumen";#N/A,#N/A,TRUE,"Global";#N/A,#N/A,TRUE,"Agropecuario";#N/A,#N/A,TRUE,"Pesca";#N/A,#N/A,TRUE,"Minería";#N/A,#N/A,TRUE,"Elect. y Agua";#N/A,#N/A,TRUE,"Manufactura";#N/A,#N/A,TRUE,"Construcción";#N/A,#N/A,TRUE,"Comercio";#N/A,#N/A,TRUE,"Otros"}</definedName>
    <definedName name="CQWWQE" localSheetId="31" hidden="1">{#N/A,#N/A,TRUE,"Resumen";#N/A,#N/A,TRUE,"Global";#N/A,#N/A,TRUE,"Agropecuario";#N/A,#N/A,TRUE,"Pesca";#N/A,#N/A,TRUE,"Minería";#N/A,#N/A,TRUE,"Elect. y Agua";#N/A,#N/A,TRUE,"Manufactura";#N/A,#N/A,TRUE,"Construcción";#N/A,#N/A,TRUE,"Comercio";#N/A,#N/A,TRUE,"Otros"}</definedName>
    <definedName name="CQWWQE" hidden="1">{#N/A,#N/A,TRUE,"Resumen";#N/A,#N/A,TRUE,"Global";#N/A,#N/A,TRUE,"Agropecuario";#N/A,#N/A,TRUE,"Pesca";#N/A,#N/A,TRUE,"Minería";#N/A,#N/A,TRUE,"Elect. y Agua";#N/A,#N/A,TRUE,"Manufactura";#N/A,#N/A,TRUE,"Construcción";#N/A,#N/A,TRUE,"Comercio";#N/A,#N/A,TRUE,"Otros"}</definedName>
    <definedName name="cr" localSheetId="35" hidden="1">{#N/A,#N/A,FALSE,"str_title";#N/A,#N/A,FALSE,"SUM";#N/A,#N/A,FALSE,"Scope";#N/A,#N/A,FALSE,"PIE-Jn";#N/A,#N/A,FALSE,"PIE-Jn_Hz";#N/A,#N/A,FALSE,"Liq_Plan";#N/A,#N/A,FALSE,"S_Curve";#N/A,#N/A,FALSE,"Liq_Prof";#N/A,#N/A,FALSE,"Man_Pwr";#N/A,#N/A,FALSE,"Man_Prof"}</definedName>
    <definedName name="cr" localSheetId="37" hidden="1">{#N/A,#N/A,FALSE,"str_title";#N/A,#N/A,FALSE,"SUM";#N/A,#N/A,FALSE,"Scope";#N/A,#N/A,FALSE,"PIE-Jn";#N/A,#N/A,FALSE,"PIE-Jn_Hz";#N/A,#N/A,FALSE,"Liq_Plan";#N/A,#N/A,FALSE,"S_Curve";#N/A,#N/A,FALSE,"Liq_Prof";#N/A,#N/A,FALSE,"Man_Pwr";#N/A,#N/A,FALSE,"Man_Prof"}</definedName>
    <definedName name="cr" localSheetId="36" hidden="1">{#N/A,#N/A,FALSE,"str_title";#N/A,#N/A,FALSE,"SUM";#N/A,#N/A,FALSE,"Scope";#N/A,#N/A,FALSE,"PIE-Jn";#N/A,#N/A,FALSE,"PIE-Jn_Hz";#N/A,#N/A,FALSE,"Liq_Plan";#N/A,#N/A,FALSE,"S_Curve";#N/A,#N/A,FALSE,"Liq_Prof";#N/A,#N/A,FALSE,"Man_Pwr";#N/A,#N/A,FALSE,"Man_Prof"}</definedName>
    <definedName name="cr" localSheetId="33" hidden="1">{#N/A,#N/A,FALSE,"str_title";#N/A,#N/A,FALSE,"SUM";#N/A,#N/A,FALSE,"Scope";#N/A,#N/A,FALSE,"PIE-Jn";#N/A,#N/A,FALSE,"PIE-Jn_Hz";#N/A,#N/A,FALSE,"Liq_Plan";#N/A,#N/A,FALSE,"S_Curve";#N/A,#N/A,FALSE,"Liq_Prof";#N/A,#N/A,FALSE,"Man_Pwr";#N/A,#N/A,FALSE,"Man_Prof"}</definedName>
    <definedName name="cr" localSheetId="34" hidden="1">{#N/A,#N/A,FALSE,"str_title";#N/A,#N/A,FALSE,"SUM";#N/A,#N/A,FALSE,"Scope";#N/A,#N/A,FALSE,"PIE-Jn";#N/A,#N/A,FALSE,"PIE-Jn_Hz";#N/A,#N/A,FALSE,"Liq_Plan";#N/A,#N/A,FALSE,"S_Curve";#N/A,#N/A,FALSE,"Liq_Prof";#N/A,#N/A,FALSE,"Man_Pwr";#N/A,#N/A,FALSE,"Man_Prof"}</definedName>
    <definedName name="cr" localSheetId="31" hidden="1">{#N/A,#N/A,FALSE,"str_title";#N/A,#N/A,FALSE,"SUM";#N/A,#N/A,FALSE,"Scope";#N/A,#N/A,FALSE,"PIE-Jn";#N/A,#N/A,FALSE,"PIE-Jn_Hz";#N/A,#N/A,FALSE,"Liq_Plan";#N/A,#N/A,FALSE,"S_Curve";#N/A,#N/A,FALSE,"Liq_Prof";#N/A,#N/A,FALSE,"Man_Pwr";#N/A,#N/A,FALSE,"Man_Prof"}</definedName>
    <definedName name="cr" hidden="1">{#N/A,#N/A,FALSE,"str_title";#N/A,#N/A,FALSE,"SUM";#N/A,#N/A,FALSE,"Scope";#N/A,#N/A,FALSE,"PIE-Jn";#N/A,#N/A,FALSE,"PIE-Jn_Hz";#N/A,#N/A,FALSE,"Liq_Plan";#N/A,#N/A,FALSE,"S_Curve";#N/A,#N/A,FALSE,"Liq_Prof";#N/A,#N/A,FALSE,"Man_Pwr";#N/A,#N/A,FALSE,"Man_Prof"}</definedName>
    <definedName name="cr_plan_2004_resumen_plan">#REF!</definedName>
    <definedName name="Craft_description" hidden="1">#REF!</definedName>
    <definedName name="CRC" localSheetId="31">#REF!</definedName>
    <definedName name="CRC">!#REF!</definedName>
    <definedName name="cre">#REF!</definedName>
    <definedName name="cre0">#REF!</definedName>
    <definedName name="CRE1E">#REF!</definedName>
    <definedName name="CRE1N">#REF!</definedName>
    <definedName name="CRE2E">#REF!</definedName>
    <definedName name="CRE2N">#REF!</definedName>
    <definedName name="cretex">#REF!</definedName>
    <definedName name="CREW" localSheetId="31">#REF!</definedName>
    <definedName name="CREW">!#REF!</definedName>
    <definedName name="CRF1E">#REF!</definedName>
    <definedName name="CRF1N">#REF!</definedName>
    <definedName name="cri" localSheetId="35" hidden="1">{#N/A,#N/A,FALSE,"consu_cover";#N/A,#N/A,FALSE,"consu_strategy";#N/A,#N/A,FALSE,"consu_flow";#N/A,#N/A,FALSE,"Summary_reqmt";#N/A,#N/A,FALSE,"field_ppg";#N/A,#N/A,FALSE,"ppg_shop";#N/A,#N/A,FALSE,"strl";#N/A,#N/A,FALSE,"tankages";#N/A,#N/A,FALSE,"gases"}</definedName>
    <definedName name="cri" localSheetId="37" hidden="1">{#N/A,#N/A,FALSE,"consu_cover";#N/A,#N/A,FALSE,"consu_strategy";#N/A,#N/A,FALSE,"consu_flow";#N/A,#N/A,FALSE,"Summary_reqmt";#N/A,#N/A,FALSE,"field_ppg";#N/A,#N/A,FALSE,"ppg_shop";#N/A,#N/A,FALSE,"strl";#N/A,#N/A,FALSE,"tankages";#N/A,#N/A,FALSE,"gases"}</definedName>
    <definedName name="cri" localSheetId="36" hidden="1">{#N/A,#N/A,FALSE,"consu_cover";#N/A,#N/A,FALSE,"consu_strategy";#N/A,#N/A,FALSE,"consu_flow";#N/A,#N/A,FALSE,"Summary_reqmt";#N/A,#N/A,FALSE,"field_ppg";#N/A,#N/A,FALSE,"ppg_shop";#N/A,#N/A,FALSE,"strl";#N/A,#N/A,FALSE,"tankages";#N/A,#N/A,FALSE,"gases"}</definedName>
    <definedName name="cri" localSheetId="33" hidden="1">{#N/A,#N/A,FALSE,"consu_cover";#N/A,#N/A,FALSE,"consu_strategy";#N/A,#N/A,FALSE,"consu_flow";#N/A,#N/A,FALSE,"Summary_reqmt";#N/A,#N/A,FALSE,"field_ppg";#N/A,#N/A,FALSE,"ppg_shop";#N/A,#N/A,FALSE,"strl";#N/A,#N/A,FALSE,"tankages";#N/A,#N/A,FALSE,"gases"}</definedName>
    <definedName name="cri" localSheetId="34" hidden="1">{#N/A,#N/A,FALSE,"consu_cover";#N/A,#N/A,FALSE,"consu_strategy";#N/A,#N/A,FALSE,"consu_flow";#N/A,#N/A,FALSE,"Summary_reqmt";#N/A,#N/A,FALSE,"field_ppg";#N/A,#N/A,FALSE,"ppg_shop";#N/A,#N/A,FALSE,"strl";#N/A,#N/A,FALSE,"tankages";#N/A,#N/A,FALSE,"gases"}</definedName>
    <definedName name="cri" localSheetId="31" hidden="1">{#N/A,#N/A,FALSE,"consu_cover";#N/A,#N/A,FALSE,"consu_strategy";#N/A,#N/A,FALSE,"consu_flow";#N/A,#N/A,FALSE,"Summary_reqmt";#N/A,#N/A,FALSE,"field_ppg";#N/A,#N/A,FALSE,"ppg_shop";#N/A,#N/A,FALSE,"strl";#N/A,#N/A,FALSE,"tankages";#N/A,#N/A,FALSE,"gases"}</definedName>
    <definedName name="cri" hidden="1">{#N/A,#N/A,FALSE,"consu_cover";#N/A,#N/A,FALSE,"consu_strategy";#N/A,#N/A,FALSE,"consu_flow";#N/A,#N/A,FALSE,"Summary_reqmt";#N/A,#N/A,FALSE,"field_ppg";#N/A,#N/A,FALSE,"ppg_shop";#N/A,#N/A,FALSE,"strl";#N/A,#N/A,FALSE,"tankages";#N/A,#N/A,FALSE,"gases"}</definedName>
    <definedName name="CRIT" localSheetId="35" hidden="1">{#N/A,#N/A,FALSE,"consu_cover";#N/A,#N/A,FALSE,"consu_strategy";#N/A,#N/A,FALSE,"consu_flow";#N/A,#N/A,FALSE,"Summary_reqmt";#N/A,#N/A,FALSE,"field_ppg";#N/A,#N/A,FALSE,"ppg_shop";#N/A,#N/A,FALSE,"strl";#N/A,#N/A,FALSE,"tankages";#N/A,#N/A,FALSE,"gases"}</definedName>
    <definedName name="CRIT" localSheetId="33" hidden="1">{#N/A,#N/A,FALSE,"consu_cover";#N/A,#N/A,FALSE,"consu_strategy";#N/A,#N/A,FALSE,"consu_flow";#N/A,#N/A,FALSE,"Summary_reqmt";#N/A,#N/A,FALSE,"field_ppg";#N/A,#N/A,FALSE,"ppg_shop";#N/A,#N/A,FALSE,"strl";#N/A,#N/A,FALSE,"tankages";#N/A,#N/A,FALSE,"gases"}</definedName>
    <definedName name="CRIT" localSheetId="34" hidden="1">{#N/A,#N/A,FALSE,"consu_cover";#N/A,#N/A,FALSE,"consu_strategy";#N/A,#N/A,FALSE,"consu_flow";#N/A,#N/A,FALSE,"Summary_reqmt";#N/A,#N/A,FALSE,"field_ppg";#N/A,#N/A,FALSE,"ppg_shop";#N/A,#N/A,FALSE,"strl";#N/A,#N/A,FALSE,"tankages";#N/A,#N/A,FALSE,"gases"}</definedName>
    <definedName name="CRIT" localSheetId="31" hidden="1">{#N/A,#N/A,FALSE,"consu_cover";#N/A,#N/A,FALSE,"consu_strategy";#N/A,#N/A,FALSE,"consu_flow";#N/A,#N/A,FALSE,"Summary_reqmt";#N/A,#N/A,FALSE,"field_ppg";#N/A,#N/A,FALSE,"ppg_shop";#N/A,#N/A,FALSE,"strl";#N/A,#N/A,FALSE,"tankages";#N/A,#N/A,FALSE,"gases"}</definedName>
    <definedName name="CRIT">#REF!</definedName>
    <definedName name="Crit_Line_Level_526" hidden="1">#REF!</definedName>
    <definedName name="CRIT_VALVE">#REF!</definedName>
    <definedName name="Criteria">#REF!</definedName>
    <definedName name="Criteria_1">#REF!</definedName>
    <definedName name="Criteria_2">#REF!</definedName>
    <definedName name="Criteria_3">#REF!</definedName>
    <definedName name="Criteria_4">#REF!</definedName>
    <definedName name="Criteria_MI" localSheetId="31">#REF!</definedName>
    <definedName name="Criteria_MI">!#REF!</definedName>
    <definedName name="CRITERIA1" localSheetId="31">#REF!</definedName>
    <definedName name="CRITERIA1">!#REF!</definedName>
    <definedName name="CriteriaCode">#REF!</definedName>
    <definedName name="CRITERIAE">#REF!</definedName>
    <definedName name="Criterion" localSheetId="31">#REF!</definedName>
    <definedName name="Criterion">!#REF!</definedName>
    <definedName name="_xlnm.Criteria" localSheetId="31">#REF!</definedName>
    <definedName name="_xlnm.Criteria">!#REF!</definedName>
    <definedName name="Criterios_IM" localSheetId="31">#REF!</definedName>
    <definedName name="Criterios_IM">!#REF!</definedName>
    <definedName name="CRITICAL" localSheetId="35" hidden="1">{#N/A,#N/A,FALSE,"consu_cover";#N/A,#N/A,FALSE,"consu_strategy";#N/A,#N/A,FALSE,"consu_flow";#N/A,#N/A,FALSE,"Summary_reqmt";#N/A,#N/A,FALSE,"field_ppg";#N/A,#N/A,FALSE,"ppg_shop";#N/A,#N/A,FALSE,"strl";#N/A,#N/A,FALSE,"tankages";#N/A,#N/A,FALSE,"gases"}</definedName>
    <definedName name="CRITICAL" localSheetId="37" hidden="1">{#N/A,#N/A,FALSE,"consu_cover";#N/A,#N/A,FALSE,"consu_strategy";#N/A,#N/A,FALSE,"consu_flow";#N/A,#N/A,FALSE,"Summary_reqmt";#N/A,#N/A,FALSE,"field_ppg";#N/A,#N/A,FALSE,"ppg_shop";#N/A,#N/A,FALSE,"strl";#N/A,#N/A,FALSE,"tankages";#N/A,#N/A,FALSE,"gases"}</definedName>
    <definedName name="CRITICAL" localSheetId="36" hidden="1">{#N/A,#N/A,FALSE,"consu_cover";#N/A,#N/A,FALSE,"consu_strategy";#N/A,#N/A,FALSE,"consu_flow";#N/A,#N/A,FALSE,"Summary_reqmt";#N/A,#N/A,FALSE,"field_ppg";#N/A,#N/A,FALSE,"ppg_shop";#N/A,#N/A,FALSE,"strl";#N/A,#N/A,FALSE,"tankages";#N/A,#N/A,FALSE,"gases"}</definedName>
    <definedName name="CRITICAL" localSheetId="33" hidden="1">{#N/A,#N/A,FALSE,"consu_cover";#N/A,#N/A,FALSE,"consu_strategy";#N/A,#N/A,FALSE,"consu_flow";#N/A,#N/A,FALSE,"Summary_reqmt";#N/A,#N/A,FALSE,"field_ppg";#N/A,#N/A,FALSE,"ppg_shop";#N/A,#N/A,FALSE,"strl";#N/A,#N/A,FALSE,"tankages";#N/A,#N/A,FALSE,"gases"}</definedName>
    <definedName name="CRITICAL" localSheetId="34" hidden="1">{#N/A,#N/A,FALSE,"consu_cover";#N/A,#N/A,FALSE,"consu_strategy";#N/A,#N/A,FALSE,"consu_flow";#N/A,#N/A,FALSE,"Summary_reqmt";#N/A,#N/A,FALSE,"field_ppg";#N/A,#N/A,FALSE,"ppg_shop";#N/A,#N/A,FALSE,"strl";#N/A,#N/A,FALSE,"tankages";#N/A,#N/A,FALSE,"gases"}</definedName>
    <definedName name="CRITICAL" localSheetId="31"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ITICAL1" localSheetId="35" hidden="1">{#N/A,#N/A,FALSE,"COVER.XLS";#N/A,#N/A,FALSE,"RACT1.XLS";#N/A,#N/A,FALSE,"RACT2.XLS";#N/A,#N/A,FALSE,"ECCMP";#N/A,#N/A,FALSE,"WELDER.XLS"}</definedName>
    <definedName name="CRITICAL1" localSheetId="37" hidden="1">{#N/A,#N/A,FALSE,"COVER.XLS";#N/A,#N/A,FALSE,"RACT1.XLS";#N/A,#N/A,FALSE,"RACT2.XLS";#N/A,#N/A,FALSE,"ECCMP";#N/A,#N/A,FALSE,"WELDER.XLS"}</definedName>
    <definedName name="CRITICAL1" localSheetId="36" hidden="1">{#N/A,#N/A,FALSE,"COVER.XLS";#N/A,#N/A,FALSE,"RACT1.XLS";#N/A,#N/A,FALSE,"RACT2.XLS";#N/A,#N/A,FALSE,"ECCMP";#N/A,#N/A,FALSE,"WELDER.XLS"}</definedName>
    <definedName name="CRITICAL1" localSheetId="33" hidden="1">{#N/A,#N/A,FALSE,"COVER.XLS";#N/A,#N/A,FALSE,"RACT1.XLS";#N/A,#N/A,FALSE,"RACT2.XLS";#N/A,#N/A,FALSE,"ECCMP";#N/A,#N/A,FALSE,"WELDER.XLS"}</definedName>
    <definedName name="CRITICAL1" localSheetId="34" hidden="1">{#N/A,#N/A,FALSE,"COVER.XLS";#N/A,#N/A,FALSE,"RACT1.XLS";#N/A,#N/A,FALSE,"RACT2.XLS";#N/A,#N/A,FALSE,"ECCMP";#N/A,#N/A,FALSE,"WELDER.XLS"}</definedName>
    <definedName name="CRITICAL1" localSheetId="31" hidden="1">{#N/A,#N/A,FALSE,"COVER.XLS";#N/A,#N/A,FALSE,"RACT1.XLS";#N/A,#N/A,FALSE,"RACT2.XLS";#N/A,#N/A,FALSE,"ECCMP";#N/A,#N/A,FALSE,"WELDER.XLS"}</definedName>
    <definedName name="CRITICAL1" hidden="1">{#N/A,#N/A,FALSE,"COVER.XLS";#N/A,#N/A,FALSE,"RACT1.XLS";#N/A,#N/A,FALSE,"RACT2.XLS";#N/A,#N/A,FALSE,"ECCMP";#N/A,#N/A,FALSE,"WELDER.XLS"}</definedName>
    <definedName name="criticals" localSheetId="35" hidden="1">{#N/A,#N/A,FALSE,"consu_cover";#N/A,#N/A,FALSE,"consu_strategy";#N/A,#N/A,FALSE,"consu_flow";#N/A,#N/A,FALSE,"Summary_reqmt";#N/A,#N/A,FALSE,"field_ppg";#N/A,#N/A,FALSE,"ppg_shop";#N/A,#N/A,FALSE,"strl";#N/A,#N/A,FALSE,"tankages";#N/A,#N/A,FALSE,"gases"}</definedName>
    <definedName name="criticals" localSheetId="37" hidden="1">{#N/A,#N/A,FALSE,"consu_cover";#N/A,#N/A,FALSE,"consu_strategy";#N/A,#N/A,FALSE,"consu_flow";#N/A,#N/A,FALSE,"Summary_reqmt";#N/A,#N/A,FALSE,"field_ppg";#N/A,#N/A,FALSE,"ppg_shop";#N/A,#N/A,FALSE,"strl";#N/A,#N/A,FALSE,"tankages";#N/A,#N/A,FALSE,"gases"}</definedName>
    <definedName name="criticals" localSheetId="36" hidden="1">{#N/A,#N/A,FALSE,"consu_cover";#N/A,#N/A,FALSE,"consu_strategy";#N/A,#N/A,FALSE,"consu_flow";#N/A,#N/A,FALSE,"Summary_reqmt";#N/A,#N/A,FALSE,"field_ppg";#N/A,#N/A,FALSE,"ppg_shop";#N/A,#N/A,FALSE,"strl";#N/A,#N/A,FALSE,"tankages";#N/A,#N/A,FALSE,"gases"}</definedName>
    <definedName name="criticals" localSheetId="33" hidden="1">{#N/A,#N/A,FALSE,"consu_cover";#N/A,#N/A,FALSE,"consu_strategy";#N/A,#N/A,FALSE,"consu_flow";#N/A,#N/A,FALSE,"Summary_reqmt";#N/A,#N/A,FALSE,"field_ppg";#N/A,#N/A,FALSE,"ppg_shop";#N/A,#N/A,FALSE,"strl";#N/A,#N/A,FALSE,"tankages";#N/A,#N/A,FALSE,"gases"}</definedName>
    <definedName name="criticals" localSheetId="34" hidden="1">{#N/A,#N/A,FALSE,"consu_cover";#N/A,#N/A,FALSE,"consu_strategy";#N/A,#N/A,FALSE,"consu_flow";#N/A,#N/A,FALSE,"Summary_reqmt";#N/A,#N/A,FALSE,"field_ppg";#N/A,#N/A,FALSE,"ppg_shop";#N/A,#N/A,FALSE,"strl";#N/A,#N/A,FALSE,"tankages";#N/A,#N/A,FALSE,"gases"}</definedName>
    <definedName name="criticals" localSheetId="31" hidden="1">{#N/A,#N/A,FALSE,"consu_cover";#N/A,#N/A,FALSE,"consu_strategy";#N/A,#N/A,FALSE,"consu_flow";#N/A,#N/A,FALSE,"Summary_reqmt";#N/A,#N/A,FALSE,"field_ppg";#N/A,#N/A,FALSE,"ppg_shop";#N/A,#N/A,FALSE,"strl";#N/A,#N/A,FALSE,"tankages";#N/A,#N/A,FALSE,"gases"}</definedName>
    <definedName name="criticals" hidden="1">{#N/A,#N/A,FALSE,"consu_cover";#N/A,#N/A,FALSE,"consu_strategy";#N/A,#N/A,FALSE,"consu_flow";#N/A,#N/A,FALSE,"Summary_reqmt";#N/A,#N/A,FALSE,"field_ppg";#N/A,#N/A,FALSE,"ppg_shop";#N/A,#N/A,FALSE,"strl";#N/A,#N/A,FALSE,"tankages";#N/A,#N/A,FALSE,"gases"}</definedName>
    <definedName name="CROSS" hidden="1">#REF!</definedName>
    <definedName name="crosscheck">#REF!</definedName>
    <definedName name="crosscheck2">#REF!</definedName>
    <definedName name="CRT" localSheetId="35" hidden="1">{#N/A,#N/A,FALSE,"Bericht 2";#N/A,#N/A,FALSE,"Bericht 3";#N/A,#N/A,FALSE,"Bericht 1"}</definedName>
    <definedName name="CRT" localSheetId="37" hidden="1">{#N/A,#N/A,FALSE,"Bericht 2";#N/A,#N/A,FALSE,"Bericht 3";#N/A,#N/A,FALSE,"Bericht 1"}</definedName>
    <definedName name="CRT" localSheetId="32" hidden="1">{#N/A,#N/A,FALSE,"Bericht 2";#N/A,#N/A,FALSE,"Bericht 3";#N/A,#N/A,FALSE,"Bericht 1"}</definedName>
    <definedName name="CRT" localSheetId="21" hidden="1">{#N/A,#N/A,FALSE,"Bericht 2";#N/A,#N/A,FALSE,"Bericht 3";#N/A,#N/A,FALSE,"Bericht 1"}</definedName>
    <definedName name="CRT" localSheetId="36" hidden="1">{#N/A,#N/A,FALSE,"Bericht 2";#N/A,#N/A,FALSE,"Bericht 3";#N/A,#N/A,FALSE,"Bericht 1"}</definedName>
    <definedName name="CRT" localSheetId="33" hidden="1">{#N/A,#N/A,FALSE,"Bericht 2";#N/A,#N/A,FALSE,"Bericht 3";#N/A,#N/A,FALSE,"Bericht 1"}</definedName>
    <definedName name="CRT" localSheetId="34" hidden="1">{#N/A,#N/A,FALSE,"Bericht 2";#N/A,#N/A,FALSE,"Bericht 3";#N/A,#N/A,FALSE,"Bericht 1"}</definedName>
    <definedName name="CRT" localSheetId="31" hidden="1">{#N/A,#N/A,FALSE,"Bericht 2";#N/A,#N/A,FALSE,"Bericht 3";#N/A,#N/A,FALSE,"Bericht 1"}</definedName>
    <definedName name="CRT" hidden="1">{#N/A,#N/A,FALSE,"Bericht 2";#N/A,#N/A,FALSE,"Bericht 3";#N/A,#N/A,FALSE,"Bericht 1"}</definedName>
    <definedName name="cs" localSheetId="35" hidden="1">{"April",#N/A,FALSE,"April"}</definedName>
    <definedName name="cs" localSheetId="37" hidden="1">{"April",#N/A,FALSE,"April"}</definedName>
    <definedName name="cs" localSheetId="36" hidden="1">{"April",#N/A,FALSE,"April"}</definedName>
    <definedName name="cs" localSheetId="33" hidden="1">{"April",#N/A,FALSE,"April"}</definedName>
    <definedName name="cs" localSheetId="34" hidden="1">{"April",#N/A,FALSE,"April"}</definedName>
    <definedName name="Cs" localSheetId="31">#REF!</definedName>
    <definedName name="cs" hidden="1">{"April",#N/A,FALSE,"April"}</definedName>
    <definedName name="Cs___0" localSheetId="31">#REF!</definedName>
    <definedName name="Cs___0">!#REF!</definedName>
    <definedName name="Cs___13" localSheetId="31">#REF!</definedName>
    <definedName name="Cs___13">!#REF!</definedName>
    <definedName name="cs_cp" localSheetId="31">#REF!</definedName>
    <definedName name="cs_cp">!#REF!</definedName>
    <definedName name="cs_rd" localSheetId="31">#REF!</definedName>
    <definedName name="cs_rd">!#REF!</definedName>
    <definedName name="cs1_pipe" localSheetId="31">#REF!</definedName>
    <definedName name="cs1_pipe">!#REF!</definedName>
    <definedName name="CSA" localSheetId="35" hidden="1">{#N/A,#N/A,FALSE,"Matrix";#N/A,#N/A,FALSE,"Executive";#N/A,#N/A,FALSE,"Summary";#N/A,#N/A,FALSE,"Office1";#N/A,#N/A,FALSE,"Office2";#N/A,#N/A,FALSE,"Office3";#N/A,#N/A,FALSE,"Office4";#N/A,#N/A,FALSE,"Office5";#N/A,#N/A,FALSE,"Office6";#N/A,#N/A,FALSE,"Office7";#N/A,#N/A,FALSE,"Labor"}</definedName>
    <definedName name="CSA" localSheetId="37" hidden="1">{#N/A,#N/A,FALSE,"Matrix";#N/A,#N/A,FALSE,"Executive";#N/A,#N/A,FALSE,"Summary";#N/A,#N/A,FALSE,"Office1";#N/A,#N/A,FALSE,"Office2";#N/A,#N/A,FALSE,"Office3";#N/A,#N/A,FALSE,"Office4";#N/A,#N/A,FALSE,"Office5";#N/A,#N/A,FALSE,"Office6";#N/A,#N/A,FALSE,"Office7";#N/A,#N/A,FALSE,"Labor"}</definedName>
    <definedName name="CSA" localSheetId="36" hidden="1">{#N/A,#N/A,FALSE,"Matrix";#N/A,#N/A,FALSE,"Executive";#N/A,#N/A,FALSE,"Summary";#N/A,#N/A,FALSE,"Office1";#N/A,#N/A,FALSE,"Office2";#N/A,#N/A,FALSE,"Office3";#N/A,#N/A,FALSE,"Office4";#N/A,#N/A,FALSE,"Office5";#N/A,#N/A,FALSE,"Office6";#N/A,#N/A,FALSE,"Office7";#N/A,#N/A,FALSE,"Labor"}</definedName>
    <definedName name="CSA" localSheetId="30" hidden="1">{#N/A,#N/A,FALSE,"Matrix";#N/A,#N/A,FALSE,"Executive";#N/A,#N/A,FALSE,"Summary";#N/A,#N/A,FALSE,"Office1";#N/A,#N/A,FALSE,"Office2";#N/A,#N/A,FALSE,"Office3";#N/A,#N/A,FALSE,"Office4";#N/A,#N/A,FALSE,"Office5";#N/A,#N/A,FALSE,"Office6";#N/A,#N/A,FALSE,"Office7";#N/A,#N/A,FALSE,"Labor"}</definedName>
    <definedName name="CSA" localSheetId="33" hidden="1">{#N/A,#N/A,FALSE,"Matrix";#N/A,#N/A,FALSE,"Executive";#N/A,#N/A,FALSE,"Summary";#N/A,#N/A,FALSE,"Office1";#N/A,#N/A,FALSE,"Office2";#N/A,#N/A,FALSE,"Office3";#N/A,#N/A,FALSE,"Office4";#N/A,#N/A,FALSE,"Office5";#N/A,#N/A,FALSE,"Office6";#N/A,#N/A,FALSE,"Office7";#N/A,#N/A,FALSE,"Labor"}</definedName>
    <definedName name="CSA" localSheetId="34" hidden="1">{#N/A,#N/A,FALSE,"Matrix";#N/A,#N/A,FALSE,"Executive";#N/A,#N/A,FALSE,"Summary";#N/A,#N/A,FALSE,"Office1";#N/A,#N/A,FALSE,"Office2";#N/A,#N/A,FALSE,"Office3";#N/A,#N/A,FALSE,"Office4";#N/A,#N/A,FALSE,"Office5";#N/A,#N/A,FALSE,"Office6";#N/A,#N/A,FALSE,"Office7";#N/A,#N/A,FALSE,"Labor"}</definedName>
    <definedName name="CSA" localSheetId="31" hidden="1">{#N/A,#N/A,FALSE,"Matrix";#N/A,#N/A,FALSE,"Executive";#N/A,#N/A,FALSE,"Summary";#N/A,#N/A,FALSE,"Office1";#N/A,#N/A,FALSE,"Office2";#N/A,#N/A,FALSE,"Office3";#N/A,#N/A,FALSE,"Office4";#N/A,#N/A,FALSE,"Office5";#N/A,#N/A,FALSE,"Office6";#N/A,#N/A,FALSE,"Office7";#N/A,#N/A,FALSE,"Labor"}</definedName>
    <definedName name="CSA" localSheetId="29" hidden="1">{#N/A,#N/A,FALSE,"Matrix";#N/A,#N/A,FALSE,"Executive";#N/A,#N/A,FALSE,"Summary";#N/A,#N/A,FALSE,"Office1";#N/A,#N/A,FALSE,"Office2";#N/A,#N/A,FALSE,"Office3";#N/A,#N/A,FALSE,"Office4";#N/A,#N/A,FALSE,"Office5";#N/A,#N/A,FALSE,"Office6";#N/A,#N/A,FALSE,"Office7";#N/A,#N/A,FALSE,"Labor"}</definedName>
    <definedName name="CSA" hidden="1">{#N/A,#N/A,FALSE,"Matrix";#N/A,#N/A,FALSE,"Executive";#N/A,#N/A,FALSE,"Summary";#N/A,#N/A,FALSE,"Office1";#N/A,#N/A,FALSE,"Office2";#N/A,#N/A,FALSE,"Office3";#N/A,#N/A,FALSE,"Office4";#N/A,#N/A,FALSE,"Office5";#N/A,#N/A,FALSE,"Office6";#N/A,#N/A,FALSE,"Office7";#N/A,#N/A,FALSE,"Labor"}</definedName>
    <definedName name="CSC" localSheetId="31">#REF!</definedName>
    <definedName name="CSC">!#REF!</definedName>
    <definedName name="CSCAALC" localSheetId="31">#REF!</definedName>
    <definedName name="CSCAALC">!#REF!</definedName>
    <definedName name="CSCALC" localSheetId="31">#REF!</definedName>
    <definedName name="CSCALC">!#REF!</definedName>
    <definedName name="CSCom">#REF!</definedName>
    <definedName name="csd" localSheetId="35" hidden="1">{#N/A,#N/A,FALSE,"Aging Summary";#N/A,#N/A,FALSE,"Ratio Analysis";#N/A,#N/A,FALSE,"Test 120 Day Accts";#N/A,#N/A,FALSE,"Tickmarks"}</definedName>
    <definedName name="csd" localSheetId="37" hidden="1">{#N/A,#N/A,FALSE,"Aging Summary";#N/A,#N/A,FALSE,"Ratio Analysis";#N/A,#N/A,FALSE,"Test 120 Day Accts";#N/A,#N/A,FALSE,"Tickmarks"}</definedName>
    <definedName name="csd" localSheetId="36" hidden="1">{#N/A,#N/A,FALSE,"Aging Summary";#N/A,#N/A,FALSE,"Ratio Analysis";#N/A,#N/A,FALSE,"Test 120 Day Accts";#N/A,#N/A,FALSE,"Tickmarks"}</definedName>
    <definedName name="csd" localSheetId="33" hidden="1">{#N/A,#N/A,FALSE,"Aging Summary";#N/A,#N/A,FALSE,"Ratio Analysis";#N/A,#N/A,FALSE,"Test 120 Day Accts";#N/A,#N/A,FALSE,"Tickmarks"}</definedName>
    <definedName name="csd" localSheetId="34" hidden="1">{#N/A,#N/A,FALSE,"Aging Summary";#N/A,#N/A,FALSE,"Ratio Analysis";#N/A,#N/A,FALSE,"Test 120 Day Accts";#N/A,#N/A,FALSE,"Tickmarks"}</definedName>
    <definedName name="csd" localSheetId="31">OFFSET(#REF!,-1,0)</definedName>
    <definedName name="csd" hidden="1">{#N/A,#N/A,FALSE,"Aging Summary";#N/A,#N/A,FALSE,"Ratio Analysis";#N/A,#N/A,FALSE,"Test 120 Day Accts";#N/A,#N/A,FALSE,"Tickmarks"}</definedName>
    <definedName name="csdf" localSheetId="35" hidden="1">{#N/A,#N/A,FALSE,"Aging Summary";#N/A,#N/A,FALSE,"Ratio Analysis";#N/A,#N/A,FALSE,"Test 120 Day Accts";#N/A,#N/A,FALSE,"Tickmarks"}</definedName>
    <definedName name="csdf" localSheetId="37" hidden="1">{#N/A,#N/A,FALSE,"Aging Summary";#N/A,#N/A,FALSE,"Ratio Analysis";#N/A,#N/A,FALSE,"Test 120 Day Accts";#N/A,#N/A,FALSE,"Tickmarks"}</definedName>
    <definedName name="csdf" localSheetId="36" hidden="1">{#N/A,#N/A,FALSE,"Aging Summary";#N/A,#N/A,FALSE,"Ratio Analysis";#N/A,#N/A,FALSE,"Test 120 Day Accts";#N/A,#N/A,FALSE,"Tickmarks"}</definedName>
    <definedName name="csdf" localSheetId="33" hidden="1">{#N/A,#N/A,FALSE,"Aging Summary";#N/A,#N/A,FALSE,"Ratio Analysis";#N/A,#N/A,FALSE,"Test 120 Day Accts";#N/A,#N/A,FALSE,"Tickmarks"}</definedName>
    <definedName name="csdf" localSheetId="34" hidden="1">{#N/A,#N/A,FALSE,"Aging Summary";#N/A,#N/A,FALSE,"Ratio Analysis";#N/A,#N/A,FALSE,"Test 120 Day Accts";#N/A,#N/A,FALSE,"Tickmarks"}</definedName>
    <definedName name="csdf" localSheetId="31" hidden="1">{#N/A,#N/A,FALSE,"Aging Summary";#N/A,#N/A,FALSE,"Ratio Analysis";#N/A,#N/A,FALSE,"Test 120 Day Accts";#N/A,#N/A,FALSE,"Tickmarks"}</definedName>
    <definedName name="csdf" hidden="1">{#N/A,#N/A,FALSE,"Aging Summary";#N/A,#N/A,FALSE,"Ratio Analysis";#N/A,#N/A,FALSE,"Test 120 Day Accts";#N/A,#N/A,FALSE,"Tickmarks"}</definedName>
    <definedName name="csdsd">#REF!</definedName>
    <definedName name="cSep16" hidden="1">#REF!</definedName>
    <definedName name="cSep17" hidden="1">#REF!</definedName>
    <definedName name="CSFDFSD" localSheetId="35" hidden="1">{#N/A,#N/A,FALSE,"SumD";#N/A,#N/A,FALSE,"ElecD";#N/A,#N/A,FALSE,"MechD";#N/A,#N/A,FALSE,"GeotD";#N/A,#N/A,FALSE,"PrcsD";#N/A,#N/A,FALSE,"TunnD";#N/A,#N/A,FALSE,"CivlD";#N/A,#N/A,FALSE,"NtwkD";#N/A,#N/A,FALSE,"EstgD";#N/A,#N/A,FALSE,"PEngD"}</definedName>
    <definedName name="CSFDFSD" localSheetId="37" hidden="1">{#N/A,#N/A,FALSE,"SumD";#N/A,#N/A,FALSE,"ElecD";#N/A,#N/A,FALSE,"MechD";#N/A,#N/A,FALSE,"GeotD";#N/A,#N/A,FALSE,"PrcsD";#N/A,#N/A,FALSE,"TunnD";#N/A,#N/A,FALSE,"CivlD";#N/A,#N/A,FALSE,"NtwkD";#N/A,#N/A,FALSE,"EstgD";#N/A,#N/A,FALSE,"PEngD"}</definedName>
    <definedName name="CSFDFSD" localSheetId="36" hidden="1">{#N/A,#N/A,FALSE,"SumD";#N/A,#N/A,FALSE,"ElecD";#N/A,#N/A,FALSE,"MechD";#N/A,#N/A,FALSE,"GeotD";#N/A,#N/A,FALSE,"PrcsD";#N/A,#N/A,FALSE,"TunnD";#N/A,#N/A,FALSE,"CivlD";#N/A,#N/A,FALSE,"NtwkD";#N/A,#N/A,FALSE,"EstgD";#N/A,#N/A,FALSE,"PEngD"}</definedName>
    <definedName name="CSFDFSD" localSheetId="33" hidden="1">{#N/A,#N/A,FALSE,"SumD";#N/A,#N/A,FALSE,"ElecD";#N/A,#N/A,FALSE,"MechD";#N/A,#N/A,FALSE,"GeotD";#N/A,#N/A,FALSE,"PrcsD";#N/A,#N/A,FALSE,"TunnD";#N/A,#N/A,FALSE,"CivlD";#N/A,#N/A,FALSE,"NtwkD";#N/A,#N/A,FALSE,"EstgD";#N/A,#N/A,FALSE,"PEngD"}</definedName>
    <definedName name="CSFDFSD" localSheetId="34" hidden="1">{#N/A,#N/A,FALSE,"SumD";#N/A,#N/A,FALSE,"ElecD";#N/A,#N/A,FALSE,"MechD";#N/A,#N/A,FALSE,"GeotD";#N/A,#N/A,FALSE,"PrcsD";#N/A,#N/A,FALSE,"TunnD";#N/A,#N/A,FALSE,"CivlD";#N/A,#N/A,FALSE,"NtwkD";#N/A,#N/A,FALSE,"EstgD";#N/A,#N/A,FALSE,"PEngD"}</definedName>
    <definedName name="CSFDFSD" localSheetId="31" hidden="1">{#N/A,#N/A,FALSE,"SumD";#N/A,#N/A,FALSE,"ElecD";#N/A,#N/A,FALSE,"MechD";#N/A,#N/A,FALSE,"GeotD";#N/A,#N/A,FALSE,"PrcsD";#N/A,#N/A,FALSE,"TunnD";#N/A,#N/A,FALSE,"CivlD";#N/A,#N/A,FALSE,"NtwkD";#N/A,#N/A,FALSE,"EstgD";#N/A,#N/A,FALSE,"PEngD"}</definedName>
    <definedName name="CSFDFSD" hidden="1">{#N/A,#N/A,FALSE,"SumD";#N/A,#N/A,FALSE,"ElecD";#N/A,#N/A,FALSE,"MechD";#N/A,#N/A,FALSE,"GeotD";#N/A,#N/A,FALSE,"PrcsD";#N/A,#N/A,FALSE,"TunnD";#N/A,#N/A,FALSE,"CivlD";#N/A,#N/A,FALSE,"NtwkD";#N/A,#N/A,FALSE,"EstgD";#N/A,#N/A,FALSE,"PEngD"}</definedName>
    <definedName name="CSJ_PVC">#REF!</definedName>
    <definedName name="CSJ_RTR">#REF!</definedName>
    <definedName name="CSPIP">#REF!</definedName>
    <definedName name="CSS">#N/A</definedName>
    <definedName name="csshade" localSheetId="31">#REF!</definedName>
    <definedName name="csshade">!#REF!</definedName>
    <definedName name="cst" localSheetId="31">#REF!</definedName>
    <definedName name="cst">!#REF!</definedName>
    <definedName name="CSTOTAL" localSheetId="31">#REF!</definedName>
    <definedName name="CSTOTAL">!#REF!</definedName>
    <definedName name="ct">#REF!</definedName>
    <definedName name="CTA" localSheetId="31">#REF!</definedName>
    <definedName name="CTA">!#REF!</definedName>
    <definedName name="CTA1E">#REF!</definedName>
    <definedName name="CTA1N">#REF!</definedName>
    <definedName name="ctbbt" localSheetId="35" hidden="1">{"'Sheet1'!$L$16"}</definedName>
    <definedName name="ctbbt" localSheetId="37" hidden="1">{"'Sheet1'!$L$16"}</definedName>
    <definedName name="ctbbt" localSheetId="36" hidden="1">{"'Sheet1'!$L$16"}</definedName>
    <definedName name="ctbbt" localSheetId="33" hidden="1">{"'Sheet1'!$L$16"}</definedName>
    <definedName name="ctbbt" localSheetId="34" hidden="1">{"'Sheet1'!$L$16"}</definedName>
    <definedName name="ctbbt" localSheetId="31" hidden="1">{"'Sheet1'!$L$16"}</definedName>
    <definedName name="ctbbt" hidden="1">{"'Sheet1'!$L$16"}</definedName>
    <definedName name="ctCostAPCRate">#REF!</definedName>
    <definedName name="ctCostCADDRate">#REF!</definedName>
    <definedName name="ctCostGALaborBurdenRate">#REF!</definedName>
    <definedName name="ctCostGAODCBurdenRate">#REF!</definedName>
    <definedName name="ctCostGASubBurdenRate">#REF!</definedName>
    <definedName name="ctCostGATempLaborBurdenRate">#REF!</definedName>
    <definedName name="ctCostLaborBurdenRate">#REF!</definedName>
    <definedName name="ctCostMileageRate">#REF!</definedName>
    <definedName name="ctCostSubsBurdenRate">#REF!</definedName>
    <definedName name="ctCostTempLaborBudenRate">#REF!</definedName>
    <definedName name="CTCT1" localSheetId="35" hidden="1">{"'Sheet1'!$L$16"}</definedName>
    <definedName name="CTCT1" localSheetId="37" hidden="1">{"'Sheet1'!$L$16"}</definedName>
    <definedName name="CTCT1" localSheetId="36" hidden="1">{"'Sheet1'!$L$16"}</definedName>
    <definedName name="CTCT1" localSheetId="33" hidden="1">{"'Sheet1'!$L$16"}</definedName>
    <definedName name="CTCT1" localSheetId="34" hidden="1">{"'Sheet1'!$L$16"}</definedName>
    <definedName name="CTCT1" localSheetId="31" hidden="1">{"'Sheet1'!$L$16"}</definedName>
    <definedName name="CTCT1" hidden="1">{"'Sheet1'!$L$16"}</definedName>
    <definedName name="CTEED">#REF!</definedName>
    <definedName name="CTH" localSheetId="35" hidden="1">{#N/A,#N/A,FALSE,"GERAL";#N/A,#N/A,FALSE,"012-96";#N/A,#N/A,FALSE,"018-96";#N/A,#N/A,FALSE,"027-96";#N/A,#N/A,FALSE,"059-96";#N/A,#N/A,FALSE,"076-96";#N/A,#N/A,FALSE,"019-97";#N/A,#N/A,FALSE,"021-97";#N/A,#N/A,FALSE,"022-97";#N/A,#N/A,FALSE,"028-97"}</definedName>
    <definedName name="CTH" localSheetId="37" hidden="1">{#N/A,#N/A,FALSE,"GERAL";#N/A,#N/A,FALSE,"012-96";#N/A,#N/A,FALSE,"018-96";#N/A,#N/A,FALSE,"027-96";#N/A,#N/A,FALSE,"059-96";#N/A,#N/A,FALSE,"076-96";#N/A,#N/A,FALSE,"019-97";#N/A,#N/A,FALSE,"021-97";#N/A,#N/A,FALSE,"022-97";#N/A,#N/A,FALSE,"028-97"}</definedName>
    <definedName name="CTH" localSheetId="36" hidden="1">{#N/A,#N/A,FALSE,"GERAL";#N/A,#N/A,FALSE,"012-96";#N/A,#N/A,FALSE,"018-96";#N/A,#N/A,FALSE,"027-96";#N/A,#N/A,FALSE,"059-96";#N/A,#N/A,FALSE,"076-96";#N/A,#N/A,FALSE,"019-97";#N/A,#N/A,FALSE,"021-97";#N/A,#N/A,FALSE,"022-97";#N/A,#N/A,FALSE,"028-97"}</definedName>
    <definedName name="CTH" localSheetId="33" hidden="1">{#N/A,#N/A,FALSE,"GERAL";#N/A,#N/A,FALSE,"012-96";#N/A,#N/A,FALSE,"018-96";#N/A,#N/A,FALSE,"027-96";#N/A,#N/A,FALSE,"059-96";#N/A,#N/A,FALSE,"076-96";#N/A,#N/A,FALSE,"019-97";#N/A,#N/A,FALSE,"021-97";#N/A,#N/A,FALSE,"022-97";#N/A,#N/A,FALSE,"028-97"}</definedName>
    <definedName name="CTH" localSheetId="34" hidden="1">{#N/A,#N/A,FALSE,"GERAL";#N/A,#N/A,FALSE,"012-96";#N/A,#N/A,FALSE,"018-96";#N/A,#N/A,FALSE,"027-96";#N/A,#N/A,FALSE,"059-96";#N/A,#N/A,FALSE,"076-96";#N/A,#N/A,FALSE,"019-97";#N/A,#N/A,FALSE,"021-97";#N/A,#N/A,FALSE,"022-97";#N/A,#N/A,FALSE,"028-97"}</definedName>
    <definedName name="CTH" localSheetId="31" hidden="1">{#N/A,#N/A,FALSE,"GERAL";#N/A,#N/A,FALSE,"012-96";#N/A,#N/A,FALSE,"018-96";#N/A,#N/A,FALSE,"027-96";#N/A,#N/A,FALSE,"059-96";#N/A,#N/A,FALSE,"076-96";#N/A,#N/A,FALSE,"019-97";#N/A,#N/A,FALSE,"021-97";#N/A,#N/A,FALSE,"022-97";#N/A,#N/A,FALSE,"028-97"}</definedName>
    <definedName name="CTH" hidden="1">{#N/A,#N/A,FALSE,"GERAL";#N/A,#N/A,FALSE,"012-96";#N/A,#N/A,FALSE,"018-96";#N/A,#N/A,FALSE,"027-96";#N/A,#N/A,FALSE,"059-96";#N/A,#N/A,FALSE,"076-96";#N/A,#N/A,FALSE,"019-97";#N/A,#N/A,FALSE,"021-97";#N/A,#N/A,FALSE,"022-97";#N/A,#N/A,FALSE,"028-97"}</definedName>
    <definedName name="ctl">#REF!</definedName>
    <definedName name="CtoHH2">#REF!</definedName>
    <definedName name="CtoHH3">#REF!</definedName>
    <definedName name="CtoHHcxc">#REF!</definedName>
    <definedName name="CtoHHprod">#REF!</definedName>
    <definedName name="CtoHHtx">#REF!</definedName>
    <definedName name="CTR" localSheetId="31">#REF!</definedName>
    <definedName name="CTR">!#REF!</definedName>
    <definedName name="CTRPAG" localSheetId="31">#REF!</definedName>
    <definedName name="CTRPAG">!#REF!</definedName>
    <definedName name="CTS" localSheetId="31">#REF!</definedName>
    <definedName name="CTS">!#REF!</definedName>
    <definedName name="CU">#REF!</definedName>
    <definedName name="CU_ADJ">#REF!</definedName>
    <definedName name="CU_ADJ_MV">#REF!</definedName>
    <definedName name="CU_PROY" hidden="1">#REF!</definedName>
    <definedName name="CU_RO" hidden="1">#REF!</definedName>
    <definedName name="CU_RO1" hidden="1">#REF!</definedName>
    <definedName name="CUADRADO" localSheetId="35" hidden="1">{#N/A,#N/A,FALSE,"Matrix";#N/A,#N/A,FALSE,"Executive";#N/A,#N/A,FALSE,"Summary"}</definedName>
    <definedName name="CUADRADO" localSheetId="37" hidden="1">{#N/A,#N/A,FALSE,"Matrix";#N/A,#N/A,FALSE,"Executive";#N/A,#N/A,FALSE,"Summary"}</definedName>
    <definedName name="CUADRADO" localSheetId="36" hidden="1">{#N/A,#N/A,FALSE,"Matrix";#N/A,#N/A,FALSE,"Executive";#N/A,#N/A,FALSE,"Summary"}</definedName>
    <definedName name="CUADRADO" localSheetId="33" hidden="1">{#N/A,#N/A,FALSE,"Matrix";#N/A,#N/A,FALSE,"Executive";#N/A,#N/A,FALSE,"Summary"}</definedName>
    <definedName name="CUADRADO" localSheetId="34" hidden="1">{#N/A,#N/A,FALSE,"Matrix";#N/A,#N/A,FALSE,"Executive";#N/A,#N/A,FALSE,"Summary"}</definedName>
    <definedName name="CUADRADO" localSheetId="31" hidden="1">{#N/A,#N/A,FALSE,"Matrix";#N/A,#N/A,FALSE,"Executive";#N/A,#N/A,FALSE,"Summary"}</definedName>
    <definedName name="CUADRADO" hidden="1">{#N/A,#N/A,FALSE,"Matrix";#N/A,#N/A,FALSE,"Executive";#N/A,#N/A,FALSE,"Summary"}</definedName>
    <definedName name="CUADRILLAS" localSheetId="31">#REF!</definedName>
    <definedName name="CUADRILLAS">!#REF!</definedName>
    <definedName name="cuadro01" localSheetId="31">#REF!</definedName>
    <definedName name="cuadro01">!#REF!</definedName>
    <definedName name="cuadro02" localSheetId="31">#REF!</definedName>
    <definedName name="cuadro02">!#REF!</definedName>
    <definedName name="cuadro03">#REF!</definedName>
    <definedName name="CUADRO04">#REF!</definedName>
    <definedName name="cuadro06">#REF!</definedName>
    <definedName name="cuadro07">#REF!</definedName>
    <definedName name="cuadro08">#REF!</definedName>
    <definedName name="CUADRO09">#REF!</definedName>
    <definedName name="Cuadro1">#REF!</definedName>
    <definedName name="CUADRO10">#REF!</definedName>
    <definedName name="CUADRO11">#REF!</definedName>
    <definedName name="CUADRO12">#REF!</definedName>
    <definedName name="CUADRO13">#REF!</definedName>
    <definedName name="CUADRO14">#REF!</definedName>
    <definedName name="CUADRO15">#REF!</definedName>
    <definedName name="CUADRO16">#REF!</definedName>
    <definedName name="CUADRO17">#REF!</definedName>
    <definedName name="CUADRO18">#REF!</definedName>
    <definedName name="CUADRO1T5" localSheetId="31">#REF!</definedName>
    <definedName name="CUADRO1T5">!#REF!</definedName>
    <definedName name="CUADRO2">#REF!</definedName>
    <definedName name="cuadroD" localSheetId="31">#REF!</definedName>
    <definedName name="cuadroD">!#REF!</definedName>
    <definedName name="Cuadros">#REF!</definedName>
    <definedName name="CUADROT1" localSheetId="31">#REF!</definedName>
    <definedName name="CUADROT1">!#REF!</definedName>
    <definedName name="CUADROT3" localSheetId="31">#REF!</definedName>
    <definedName name="CUADROT3">!#REF!</definedName>
    <definedName name="cuajone">#REF!</definedName>
    <definedName name="cualquiera" localSheetId="35" hidden="1">{"uno",#N/A,FALSE,"Dist total";"COMENTARIO",#N/A,FALSE,"Ficha CODICE"}</definedName>
    <definedName name="cualquiera" localSheetId="37" hidden="1">{"uno",#N/A,FALSE,"Dist total";"COMENTARIO",#N/A,FALSE,"Ficha CODICE"}</definedName>
    <definedName name="cualquiera" localSheetId="36" hidden="1">{"uno",#N/A,FALSE,"Dist total";"COMENTARIO",#N/A,FALSE,"Ficha CODICE"}</definedName>
    <definedName name="cualquiera" localSheetId="33" hidden="1">{"uno",#N/A,FALSE,"Dist total";"COMENTARIO",#N/A,FALSE,"Ficha CODICE"}</definedName>
    <definedName name="cualquiera" localSheetId="34" hidden="1">{"uno",#N/A,FALSE,"Dist total";"COMENTARIO",#N/A,FALSE,"Ficha CODICE"}</definedName>
    <definedName name="cualquiera" localSheetId="31" hidden="1">{"uno",#N/A,FALSE,"Dist total";"COMENTARIO",#N/A,FALSE,"Ficha CODICE"}</definedName>
    <definedName name="cualquiera" hidden="1">{"uno",#N/A,FALSE,"Dist total";"COMENTARIO",#N/A,FALSE,"Ficha CODICE"}</definedName>
    <definedName name="Cuartil">#REF!</definedName>
    <definedName name="cuatro" hidden="1">#REF!</definedName>
    <definedName name="cub" localSheetId="35" hidden="1">{#N/A,#N/A,FALSE,"RESUMEN";#N/A,#N/A,FALSE,"GG-GI";#N/A,#N/A,FALSE,"AMB";#N/A,#N/A,FALSE,"EyR";#N/A,#N/A,FALSE,"UCP";#N/A,#N/A,FALSE,"IND";#N/A,#N/A,FALSE,"LR";#N/A,#N/A,FALSE,"PRV";#N/A,#N/A,FALSE,"TÚNELES";#N/A,#N/A,FALSE,"IDT";#N/A,#N/A,FALSE,"ING"}</definedName>
    <definedName name="cub" localSheetId="37" hidden="1">{#N/A,#N/A,FALSE,"RESUMEN";#N/A,#N/A,FALSE,"GG-GI";#N/A,#N/A,FALSE,"AMB";#N/A,#N/A,FALSE,"EyR";#N/A,#N/A,FALSE,"UCP";#N/A,#N/A,FALSE,"IND";#N/A,#N/A,FALSE,"LR";#N/A,#N/A,FALSE,"PRV";#N/A,#N/A,FALSE,"TÚNELES";#N/A,#N/A,FALSE,"IDT";#N/A,#N/A,FALSE,"ING"}</definedName>
    <definedName name="cub" localSheetId="36" hidden="1">{#N/A,#N/A,FALSE,"RESUMEN";#N/A,#N/A,FALSE,"GG-GI";#N/A,#N/A,FALSE,"AMB";#N/A,#N/A,FALSE,"EyR";#N/A,#N/A,FALSE,"UCP";#N/A,#N/A,FALSE,"IND";#N/A,#N/A,FALSE,"LR";#N/A,#N/A,FALSE,"PRV";#N/A,#N/A,FALSE,"TÚNELES";#N/A,#N/A,FALSE,"IDT";#N/A,#N/A,FALSE,"ING"}</definedName>
    <definedName name="cub" localSheetId="30" hidden="1">{#N/A,#N/A,FALSE,"RESUMEN";#N/A,#N/A,FALSE,"GG-GI";#N/A,#N/A,FALSE,"AMB";#N/A,#N/A,FALSE,"EyR";#N/A,#N/A,FALSE,"UCP";#N/A,#N/A,FALSE,"IND";#N/A,#N/A,FALSE,"LR";#N/A,#N/A,FALSE,"PRV";#N/A,#N/A,FALSE,"TÚNELES";#N/A,#N/A,FALSE,"IDT";#N/A,#N/A,FALSE,"ING"}</definedName>
    <definedName name="cub" localSheetId="33" hidden="1">{#N/A,#N/A,FALSE,"RESUMEN";#N/A,#N/A,FALSE,"GG-GI";#N/A,#N/A,FALSE,"AMB";#N/A,#N/A,FALSE,"EyR";#N/A,#N/A,FALSE,"UCP";#N/A,#N/A,FALSE,"IND";#N/A,#N/A,FALSE,"LR";#N/A,#N/A,FALSE,"PRV";#N/A,#N/A,FALSE,"TÚNELES";#N/A,#N/A,FALSE,"IDT";#N/A,#N/A,FALSE,"ING"}</definedName>
    <definedName name="cub" localSheetId="34" hidden="1">{#N/A,#N/A,FALSE,"RESUMEN";#N/A,#N/A,FALSE,"GG-GI";#N/A,#N/A,FALSE,"AMB";#N/A,#N/A,FALSE,"EyR";#N/A,#N/A,FALSE,"UCP";#N/A,#N/A,FALSE,"IND";#N/A,#N/A,FALSE,"LR";#N/A,#N/A,FALSE,"PRV";#N/A,#N/A,FALSE,"TÚNELES";#N/A,#N/A,FALSE,"IDT";#N/A,#N/A,FALSE,"ING"}</definedName>
    <definedName name="cub" localSheetId="31" hidden="1">{#N/A,#N/A,FALSE,"RESUMEN";#N/A,#N/A,FALSE,"GG-GI";#N/A,#N/A,FALSE,"AMB";#N/A,#N/A,FALSE,"EyR";#N/A,#N/A,FALSE,"UCP";#N/A,#N/A,FALSE,"IND";#N/A,#N/A,FALSE,"LR";#N/A,#N/A,FALSE,"PRV";#N/A,#N/A,FALSE,"TÚNELES";#N/A,#N/A,FALSE,"IDT";#N/A,#N/A,FALSE,"ING"}</definedName>
    <definedName name="cub" localSheetId="29"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b_1" localSheetId="35" hidden="1">{#N/A,#N/A,FALSE,"RESUMEN";#N/A,#N/A,FALSE,"GG-GI";#N/A,#N/A,FALSE,"AMB";#N/A,#N/A,FALSE,"EyR";#N/A,#N/A,FALSE,"UCP";#N/A,#N/A,FALSE,"IND";#N/A,#N/A,FALSE,"LR";#N/A,#N/A,FALSE,"PRV";#N/A,#N/A,FALSE,"TÚNELES";#N/A,#N/A,FALSE,"IDT";#N/A,#N/A,FALSE,"ING"}</definedName>
    <definedName name="cub_1" localSheetId="37" hidden="1">{#N/A,#N/A,FALSE,"RESUMEN";#N/A,#N/A,FALSE,"GG-GI";#N/A,#N/A,FALSE,"AMB";#N/A,#N/A,FALSE,"EyR";#N/A,#N/A,FALSE,"UCP";#N/A,#N/A,FALSE,"IND";#N/A,#N/A,FALSE,"LR";#N/A,#N/A,FALSE,"PRV";#N/A,#N/A,FALSE,"TÚNELES";#N/A,#N/A,FALSE,"IDT";#N/A,#N/A,FALSE,"ING"}</definedName>
    <definedName name="cub_1" localSheetId="36" hidden="1">{#N/A,#N/A,FALSE,"RESUMEN";#N/A,#N/A,FALSE,"GG-GI";#N/A,#N/A,FALSE,"AMB";#N/A,#N/A,FALSE,"EyR";#N/A,#N/A,FALSE,"UCP";#N/A,#N/A,FALSE,"IND";#N/A,#N/A,FALSE,"LR";#N/A,#N/A,FALSE,"PRV";#N/A,#N/A,FALSE,"TÚNELES";#N/A,#N/A,FALSE,"IDT";#N/A,#N/A,FALSE,"ING"}</definedName>
    <definedName name="cub_1" localSheetId="33" hidden="1">{#N/A,#N/A,FALSE,"RESUMEN";#N/A,#N/A,FALSE,"GG-GI";#N/A,#N/A,FALSE,"AMB";#N/A,#N/A,FALSE,"EyR";#N/A,#N/A,FALSE,"UCP";#N/A,#N/A,FALSE,"IND";#N/A,#N/A,FALSE,"LR";#N/A,#N/A,FALSE,"PRV";#N/A,#N/A,FALSE,"TÚNELES";#N/A,#N/A,FALSE,"IDT";#N/A,#N/A,FALSE,"ING"}</definedName>
    <definedName name="cub_1" localSheetId="34" hidden="1">{#N/A,#N/A,FALSE,"RESUMEN";#N/A,#N/A,FALSE,"GG-GI";#N/A,#N/A,FALSE,"AMB";#N/A,#N/A,FALSE,"EyR";#N/A,#N/A,FALSE,"UCP";#N/A,#N/A,FALSE,"IND";#N/A,#N/A,FALSE,"LR";#N/A,#N/A,FALSE,"PRV";#N/A,#N/A,FALSE,"TÚNELES";#N/A,#N/A,FALSE,"IDT";#N/A,#N/A,FALSE,"ING"}</definedName>
    <definedName name="cub_1" localSheetId="31" hidden="1">{#N/A,#N/A,FALSE,"RESUMEN";#N/A,#N/A,FALSE,"GG-GI";#N/A,#N/A,FALSE,"AMB";#N/A,#N/A,FALSE,"EyR";#N/A,#N/A,FALSE,"UCP";#N/A,#N/A,FALSE,"IND";#N/A,#N/A,FALSE,"LR";#N/A,#N/A,FALSE,"PRV";#N/A,#N/A,FALSE,"TÚNELES";#N/A,#N/A,FALSE,"IDT";#N/A,#N/A,FALSE,"ING"}</definedName>
    <definedName name="cub_1" hidden="1">{#N/A,#N/A,FALSE,"RESUMEN";#N/A,#N/A,FALSE,"GG-GI";#N/A,#N/A,FALSE,"AMB";#N/A,#N/A,FALSE,"EyR";#N/A,#N/A,FALSE,"UCP";#N/A,#N/A,FALSE,"IND";#N/A,#N/A,FALSE,"LR";#N/A,#N/A,FALSE,"PRV";#N/A,#N/A,FALSE,"TÚNELES";#N/A,#N/A,FALSE,"IDT";#N/A,#N/A,FALSE,"ING"}</definedName>
    <definedName name="cubi" localSheetId="35" hidden="1">{#N/A,#N/A,FALSE,"RESUMEN";#N/A,#N/A,FALSE,"GG-GI";#N/A,#N/A,FALSE,"AMB";#N/A,#N/A,FALSE,"EyR";#N/A,#N/A,FALSE,"UCP";#N/A,#N/A,FALSE,"IND";#N/A,#N/A,FALSE,"LR";#N/A,#N/A,FALSE,"PRV";#N/A,#N/A,FALSE,"TÚNELES";#N/A,#N/A,FALSE,"IDT";#N/A,#N/A,FALSE,"ING"}</definedName>
    <definedName name="cubi" localSheetId="37" hidden="1">{#N/A,#N/A,FALSE,"RESUMEN";#N/A,#N/A,FALSE,"GG-GI";#N/A,#N/A,FALSE,"AMB";#N/A,#N/A,FALSE,"EyR";#N/A,#N/A,FALSE,"UCP";#N/A,#N/A,FALSE,"IND";#N/A,#N/A,FALSE,"LR";#N/A,#N/A,FALSE,"PRV";#N/A,#N/A,FALSE,"TÚNELES";#N/A,#N/A,FALSE,"IDT";#N/A,#N/A,FALSE,"ING"}</definedName>
    <definedName name="cubi" localSheetId="36" hidden="1">{#N/A,#N/A,FALSE,"RESUMEN";#N/A,#N/A,FALSE,"GG-GI";#N/A,#N/A,FALSE,"AMB";#N/A,#N/A,FALSE,"EyR";#N/A,#N/A,FALSE,"UCP";#N/A,#N/A,FALSE,"IND";#N/A,#N/A,FALSE,"LR";#N/A,#N/A,FALSE,"PRV";#N/A,#N/A,FALSE,"TÚNELES";#N/A,#N/A,FALSE,"IDT";#N/A,#N/A,FALSE,"ING"}</definedName>
    <definedName name="cubi" localSheetId="33" hidden="1">{#N/A,#N/A,FALSE,"RESUMEN";#N/A,#N/A,FALSE,"GG-GI";#N/A,#N/A,FALSE,"AMB";#N/A,#N/A,FALSE,"EyR";#N/A,#N/A,FALSE,"UCP";#N/A,#N/A,FALSE,"IND";#N/A,#N/A,FALSE,"LR";#N/A,#N/A,FALSE,"PRV";#N/A,#N/A,FALSE,"TÚNELES";#N/A,#N/A,FALSE,"IDT";#N/A,#N/A,FALSE,"ING"}</definedName>
    <definedName name="cubi" localSheetId="34" hidden="1">{#N/A,#N/A,FALSE,"RESUMEN";#N/A,#N/A,FALSE,"GG-GI";#N/A,#N/A,FALSE,"AMB";#N/A,#N/A,FALSE,"EyR";#N/A,#N/A,FALSE,"UCP";#N/A,#N/A,FALSE,"IND";#N/A,#N/A,FALSE,"LR";#N/A,#N/A,FALSE,"PRV";#N/A,#N/A,FALSE,"TÚNELES";#N/A,#N/A,FALSE,"IDT";#N/A,#N/A,FALSE,"ING"}</definedName>
    <definedName name="cubi" localSheetId="31" hidden="1">{#N/A,#N/A,FALSE,"RESUMEN";#N/A,#N/A,FALSE,"GG-GI";#N/A,#N/A,FALSE,"AMB";#N/A,#N/A,FALSE,"EyR";#N/A,#N/A,FALSE,"UCP";#N/A,#N/A,FALSE,"IND";#N/A,#N/A,FALSE,"LR";#N/A,#N/A,FALSE,"PRV";#N/A,#N/A,FALSE,"TÚNELES";#N/A,#N/A,FALSE,"IDT";#N/A,#N/A,FALSE,"ING"}</definedName>
    <definedName name="cubi" hidden="1">{#N/A,#N/A,FALSE,"RESUMEN";#N/A,#N/A,FALSE,"GG-GI";#N/A,#N/A,FALSE,"AMB";#N/A,#N/A,FALSE,"EyR";#N/A,#N/A,FALSE,"UCP";#N/A,#N/A,FALSE,"IND";#N/A,#N/A,FALSE,"LR";#N/A,#N/A,FALSE,"PRV";#N/A,#N/A,FALSE,"TÚNELES";#N/A,#N/A,FALSE,"IDT";#N/A,#N/A,FALSE,"ING"}</definedName>
    <definedName name="cubi_1" localSheetId="35" hidden="1">{#N/A,#N/A,FALSE,"RESUMEN";#N/A,#N/A,FALSE,"GG-GI";#N/A,#N/A,FALSE,"AMB";#N/A,#N/A,FALSE,"EyR";#N/A,#N/A,FALSE,"UCP";#N/A,#N/A,FALSE,"IND";#N/A,#N/A,FALSE,"LR";#N/A,#N/A,FALSE,"PRV";#N/A,#N/A,FALSE,"TÚNELES";#N/A,#N/A,FALSE,"IDT";#N/A,#N/A,FALSE,"ING"}</definedName>
    <definedName name="cubi_1" localSheetId="37" hidden="1">{#N/A,#N/A,FALSE,"RESUMEN";#N/A,#N/A,FALSE,"GG-GI";#N/A,#N/A,FALSE,"AMB";#N/A,#N/A,FALSE,"EyR";#N/A,#N/A,FALSE,"UCP";#N/A,#N/A,FALSE,"IND";#N/A,#N/A,FALSE,"LR";#N/A,#N/A,FALSE,"PRV";#N/A,#N/A,FALSE,"TÚNELES";#N/A,#N/A,FALSE,"IDT";#N/A,#N/A,FALSE,"ING"}</definedName>
    <definedName name="cubi_1" localSheetId="36" hidden="1">{#N/A,#N/A,FALSE,"RESUMEN";#N/A,#N/A,FALSE,"GG-GI";#N/A,#N/A,FALSE,"AMB";#N/A,#N/A,FALSE,"EyR";#N/A,#N/A,FALSE,"UCP";#N/A,#N/A,FALSE,"IND";#N/A,#N/A,FALSE,"LR";#N/A,#N/A,FALSE,"PRV";#N/A,#N/A,FALSE,"TÚNELES";#N/A,#N/A,FALSE,"IDT";#N/A,#N/A,FALSE,"ING"}</definedName>
    <definedName name="cubi_1" localSheetId="33" hidden="1">{#N/A,#N/A,FALSE,"RESUMEN";#N/A,#N/A,FALSE,"GG-GI";#N/A,#N/A,FALSE,"AMB";#N/A,#N/A,FALSE,"EyR";#N/A,#N/A,FALSE,"UCP";#N/A,#N/A,FALSE,"IND";#N/A,#N/A,FALSE,"LR";#N/A,#N/A,FALSE,"PRV";#N/A,#N/A,FALSE,"TÚNELES";#N/A,#N/A,FALSE,"IDT";#N/A,#N/A,FALSE,"ING"}</definedName>
    <definedName name="cubi_1" localSheetId="34" hidden="1">{#N/A,#N/A,FALSE,"RESUMEN";#N/A,#N/A,FALSE,"GG-GI";#N/A,#N/A,FALSE,"AMB";#N/A,#N/A,FALSE,"EyR";#N/A,#N/A,FALSE,"UCP";#N/A,#N/A,FALSE,"IND";#N/A,#N/A,FALSE,"LR";#N/A,#N/A,FALSE,"PRV";#N/A,#N/A,FALSE,"TÚNELES";#N/A,#N/A,FALSE,"IDT";#N/A,#N/A,FALSE,"ING"}</definedName>
    <definedName name="cubi_1" localSheetId="31" hidden="1">{#N/A,#N/A,FALSE,"RESUMEN";#N/A,#N/A,FALSE,"GG-GI";#N/A,#N/A,FALSE,"AMB";#N/A,#N/A,FALSE,"EyR";#N/A,#N/A,FALSE,"UCP";#N/A,#N/A,FALSE,"IND";#N/A,#N/A,FALSE,"LR";#N/A,#N/A,FALSE,"PRV";#N/A,#N/A,FALSE,"TÚNELES";#N/A,#N/A,FALSE,"IDT";#N/A,#N/A,FALSE,"ING"}</definedName>
    <definedName name="cubi_1" hidden="1">{#N/A,#N/A,FALSE,"RESUMEN";#N/A,#N/A,FALSE,"GG-GI";#N/A,#N/A,FALSE,"AMB";#N/A,#N/A,FALSE,"EyR";#N/A,#N/A,FALSE,"UCP";#N/A,#N/A,FALSE,"IND";#N/A,#N/A,FALSE,"LR";#N/A,#N/A,FALSE,"PRV";#N/A,#N/A,FALSE,"TÚNELES";#N/A,#N/A,FALSE,"IDT";#N/A,#N/A,FALSE,"ING"}</definedName>
    <definedName name="Cubica_Civil" localSheetId="35" hidden="1">{#N/A,#N/A,FALSE,"masez (10)";#N/A,#N/A,FALSE,"masez (7)";#N/A,#N/A,FALSE,"masez (6)";#N/A,#N/A,FALSE,"masez (5)";#N/A,#N/A,FALSE,"masez (4)";#N/A,#N/A,FALSE,"masez (3)";#N/A,#N/A,FALSE,"masez (2)";#N/A,#N/A,FALSE,"GME";#N/A,#N/A,FALSE,"masez"}</definedName>
    <definedName name="Cubica_Civil" localSheetId="37" hidden="1">{#N/A,#N/A,FALSE,"masez (10)";#N/A,#N/A,FALSE,"masez (7)";#N/A,#N/A,FALSE,"masez (6)";#N/A,#N/A,FALSE,"masez (5)";#N/A,#N/A,FALSE,"masez (4)";#N/A,#N/A,FALSE,"masez (3)";#N/A,#N/A,FALSE,"masez (2)";#N/A,#N/A,FALSE,"GME";#N/A,#N/A,FALSE,"masez"}</definedName>
    <definedName name="Cubica_Civil" localSheetId="36" hidden="1">{#N/A,#N/A,FALSE,"masez (10)";#N/A,#N/A,FALSE,"masez (7)";#N/A,#N/A,FALSE,"masez (6)";#N/A,#N/A,FALSE,"masez (5)";#N/A,#N/A,FALSE,"masez (4)";#N/A,#N/A,FALSE,"masez (3)";#N/A,#N/A,FALSE,"masez (2)";#N/A,#N/A,FALSE,"GME";#N/A,#N/A,FALSE,"masez"}</definedName>
    <definedName name="Cubica_Civil" localSheetId="33" hidden="1">{#N/A,#N/A,FALSE,"masez (10)";#N/A,#N/A,FALSE,"masez (7)";#N/A,#N/A,FALSE,"masez (6)";#N/A,#N/A,FALSE,"masez (5)";#N/A,#N/A,FALSE,"masez (4)";#N/A,#N/A,FALSE,"masez (3)";#N/A,#N/A,FALSE,"masez (2)";#N/A,#N/A,FALSE,"GME";#N/A,#N/A,FALSE,"masez"}</definedName>
    <definedName name="Cubica_Civil" localSheetId="34" hidden="1">{#N/A,#N/A,FALSE,"masez (10)";#N/A,#N/A,FALSE,"masez (7)";#N/A,#N/A,FALSE,"masez (6)";#N/A,#N/A,FALSE,"masez (5)";#N/A,#N/A,FALSE,"masez (4)";#N/A,#N/A,FALSE,"masez (3)";#N/A,#N/A,FALSE,"masez (2)";#N/A,#N/A,FALSE,"GME";#N/A,#N/A,FALSE,"masez"}</definedName>
    <definedName name="Cubica_Civil" localSheetId="31" hidden="1">{#N/A,#N/A,FALSE,"masez (10)";#N/A,#N/A,FALSE,"masez (7)";#N/A,#N/A,FALSE,"masez (6)";#N/A,#N/A,FALSE,"masez (5)";#N/A,#N/A,FALSE,"masez (4)";#N/A,#N/A,FALSE,"masez (3)";#N/A,#N/A,FALSE,"masez (2)";#N/A,#N/A,FALSE,"GME";#N/A,#N/A,FALSE,"masez"}</definedName>
    <definedName name="Cubica_Civil" hidden="1">{#N/A,#N/A,FALSE,"masez (10)";#N/A,#N/A,FALSE,"masez (7)";#N/A,#N/A,FALSE,"masez (6)";#N/A,#N/A,FALSE,"masez (5)";#N/A,#N/A,FALSE,"masez (4)";#N/A,#N/A,FALSE,"masez (3)";#N/A,#N/A,FALSE,"masez (2)";#N/A,#N/A,FALSE,"GME";#N/A,#N/A,FALSE,"masez"}</definedName>
    <definedName name="CUBT">#REF!</definedName>
    <definedName name="CUCH10">#REF!</definedName>
    <definedName name="CUCH12">#REF!</definedName>
    <definedName name="CUCH14">#REF!</definedName>
    <definedName name="CUCH16">#REF!</definedName>
    <definedName name="CUCH20">#REF!</definedName>
    <definedName name="CUCH30">#REF!</definedName>
    <definedName name="CUCH6">#REF!</definedName>
    <definedName name="CUCH8">#REF!</definedName>
    <definedName name="Cucharón" localSheetId="31">#REF!</definedName>
    <definedName name="Cucharón">!#REF!</definedName>
    <definedName name="CUCHILLAS" localSheetId="31">#REF!</definedName>
    <definedName name="CUCHILLAS">!#REF!</definedName>
    <definedName name="CuConcDed">#REF!</definedName>
    <definedName name="CUCU">#REF!</definedName>
    <definedName name="CuDoeRun" localSheetId="31">#REF!</definedName>
    <definedName name="CuDoeRun">!#REF!</definedName>
    <definedName name="cue">#REF!</definedName>
    <definedName name="cueeeee">#REF!</definedName>
    <definedName name="cueeeeeus">#REF!</definedName>
    <definedName name="cuemwa">#REF!</definedName>
    <definedName name="cuentas">#REF!</definedName>
    <definedName name="cuer">#REF!</definedName>
    <definedName name="cuerpo">#REF!</definedName>
    <definedName name="cuerpoamer">#REF!</definedName>
    <definedName name="cuerpodetalle">#REF!</definedName>
    <definedName name="cuerporu">#REF!</definedName>
    <definedName name="CULLINARY">#REF!</definedName>
    <definedName name="CULO" localSheetId="35" hidden="1">{#N/A,#N/A,FALSE,"Vessel1 1";#N/A,#N/A,FALSE,"Vessel1 2";#N/A,#N/A,FALSE,"Vessel1 3";#N/A,#N/A,FALSE,"Vessel1 4";#N/A,#N/A,FALSE,"Vessel1 5";#N/A,#N/A,FALSE,"Vessel1 6";#N/A,#N/A,FALSE,"Vessel1 7";#N/A,#N/A,FALSE,"Vessel1 8";#N/A,#N/A,FALSE,"Vessel1 9";#N/A,#N/A,FALSE,"Vessel1 10";#N/A,#N/A,FALSE,"Vessel1 11"}</definedName>
    <definedName name="CULO" localSheetId="37" hidden="1">{#N/A,#N/A,FALSE,"Vessel1 1";#N/A,#N/A,FALSE,"Vessel1 2";#N/A,#N/A,FALSE,"Vessel1 3";#N/A,#N/A,FALSE,"Vessel1 4";#N/A,#N/A,FALSE,"Vessel1 5";#N/A,#N/A,FALSE,"Vessel1 6";#N/A,#N/A,FALSE,"Vessel1 7";#N/A,#N/A,FALSE,"Vessel1 8";#N/A,#N/A,FALSE,"Vessel1 9";#N/A,#N/A,FALSE,"Vessel1 10";#N/A,#N/A,FALSE,"Vessel1 11"}</definedName>
    <definedName name="CULO" localSheetId="36" hidden="1">{#N/A,#N/A,FALSE,"Vessel1 1";#N/A,#N/A,FALSE,"Vessel1 2";#N/A,#N/A,FALSE,"Vessel1 3";#N/A,#N/A,FALSE,"Vessel1 4";#N/A,#N/A,FALSE,"Vessel1 5";#N/A,#N/A,FALSE,"Vessel1 6";#N/A,#N/A,FALSE,"Vessel1 7";#N/A,#N/A,FALSE,"Vessel1 8";#N/A,#N/A,FALSE,"Vessel1 9";#N/A,#N/A,FALSE,"Vessel1 10";#N/A,#N/A,FALSE,"Vessel1 11"}</definedName>
    <definedName name="CULO" localSheetId="33" hidden="1">{#N/A,#N/A,FALSE,"Vessel1 1";#N/A,#N/A,FALSE,"Vessel1 2";#N/A,#N/A,FALSE,"Vessel1 3";#N/A,#N/A,FALSE,"Vessel1 4";#N/A,#N/A,FALSE,"Vessel1 5";#N/A,#N/A,FALSE,"Vessel1 6";#N/A,#N/A,FALSE,"Vessel1 7";#N/A,#N/A,FALSE,"Vessel1 8";#N/A,#N/A,FALSE,"Vessel1 9";#N/A,#N/A,FALSE,"Vessel1 10";#N/A,#N/A,FALSE,"Vessel1 11"}</definedName>
    <definedName name="CULO" localSheetId="34" hidden="1">{#N/A,#N/A,FALSE,"Vessel1 1";#N/A,#N/A,FALSE,"Vessel1 2";#N/A,#N/A,FALSE,"Vessel1 3";#N/A,#N/A,FALSE,"Vessel1 4";#N/A,#N/A,FALSE,"Vessel1 5";#N/A,#N/A,FALSE,"Vessel1 6";#N/A,#N/A,FALSE,"Vessel1 7";#N/A,#N/A,FALSE,"Vessel1 8";#N/A,#N/A,FALSE,"Vessel1 9";#N/A,#N/A,FALSE,"Vessel1 10";#N/A,#N/A,FALSE,"Vessel1 11"}</definedName>
    <definedName name="CULO" localSheetId="31" hidden="1">{#N/A,#N/A,FALSE,"Vessel1 1";#N/A,#N/A,FALSE,"Vessel1 2";#N/A,#N/A,FALSE,"Vessel1 3";#N/A,#N/A,FALSE,"Vessel1 4";#N/A,#N/A,FALSE,"Vessel1 5";#N/A,#N/A,FALSE,"Vessel1 6";#N/A,#N/A,FALSE,"Vessel1 7";#N/A,#N/A,FALSE,"Vessel1 8";#N/A,#N/A,FALSE,"Vessel1 9";#N/A,#N/A,FALSE,"Vessel1 10";#N/A,#N/A,FALSE,"Vessel1 11"}</definedName>
    <definedName name="CULO" hidden="1">{#N/A,#N/A,FALSE,"Vessel1 1";#N/A,#N/A,FALSE,"Vessel1 2";#N/A,#N/A,FALSE,"Vessel1 3";#N/A,#N/A,FALSE,"Vessel1 4";#N/A,#N/A,FALSE,"Vessel1 5";#N/A,#N/A,FALSE,"Vessel1 6";#N/A,#N/A,FALSE,"Vessel1 7";#N/A,#N/A,FALSE,"Vessel1 8";#N/A,#N/A,FALSE,"Vessel1 9";#N/A,#N/A,FALSE,"Vessel1 10";#N/A,#N/A,FALSE,"Vessel1 11"}</definedName>
    <definedName name="CUM" localSheetId="31">#REF!</definedName>
    <definedName name="CUM">!#REF!</definedName>
    <definedName name="CUMPLIMIENTO" localSheetId="31">#REF!</definedName>
    <definedName name="CUMPLIMIENTO">!#REF!</definedName>
    <definedName name="CumulativeFinancialProgress" localSheetId="31">#REF!</definedName>
    <definedName name="CumulativeFinancialProgress">!#REF!</definedName>
    <definedName name="CumulativePercentCompletion" localSheetId="31">#REF!</definedName>
    <definedName name="CumulativePercentCompletion">!#REF!</definedName>
    <definedName name="CUNETA" hidden="1">{"dd sheet",#N/A,FALSE,"D &amp; D SHEET";"data",#N/A,FALSE,"Data";"techbid",#N/A,FALSE,"tech bid";"comm",#N/A,FALSE,"COMMERCIAL"}</definedName>
    <definedName name="CUNETAS" hidden="1">{"dd sheet",#N/A,FALSE,"D &amp; D SHEET";"data",#N/A,FALSE,"Data";"techbid",#N/A,FALSE,"tech bid";"comm",#N/A,FALSE,"COMMERCIAL"}</definedName>
    <definedName name="CUNIT" localSheetId="35" hidden="1">{#N/A,#N/A,TRUE,"Costos_Subg_Hid"}</definedName>
    <definedName name="CUNIT" localSheetId="37" hidden="1">{#N/A,#N/A,TRUE,"Costos_Subg_Hid"}</definedName>
    <definedName name="CUNIT" localSheetId="36" hidden="1">{#N/A,#N/A,TRUE,"Costos_Subg_Hid"}</definedName>
    <definedName name="CUNIT" localSheetId="33" hidden="1">{#N/A,#N/A,TRUE,"Costos_Subg_Hid"}</definedName>
    <definedName name="CUNIT" localSheetId="34" hidden="1">{#N/A,#N/A,TRUE,"Costos_Subg_Hid"}</definedName>
    <definedName name="CUNIT" localSheetId="31" hidden="1">{#N/A,#N/A,TRUE,"Costos_Subg_Hid"}</definedName>
    <definedName name="CUNIT" hidden="1">{#N/A,#N/A,TRUE,"Costos_Subg_Hid"}</definedName>
    <definedName name="CUORG" localSheetId="31">#REF!</definedName>
    <definedName name="CUORG">!#REF!</definedName>
    <definedName name="cup">#REF!</definedName>
    <definedName name="CuPrice" localSheetId="31">#REF!</definedName>
    <definedName name="CuPrice">!#REF!</definedName>
    <definedName name="CuPriceSens">#REF!</definedName>
    <definedName name="cur">"L.E."</definedName>
    <definedName name="Cur_Per_Actv_Amt17" hidden="1">#REF!</definedName>
    <definedName name="Cur_Per_Actv_Amt18" hidden="1">#REF!</definedName>
    <definedName name="Cur_Per_Actv_Amt19" hidden="1">#REF!</definedName>
    <definedName name="Cur_Per_Actv_Amt2" hidden="1">#REF!</definedName>
    <definedName name="Cur_Per_Actv_Amt20" hidden="1">#REF!</definedName>
    <definedName name="Cur_Per_Actv_Amt21" hidden="1">#REF!</definedName>
    <definedName name="Cur_Per_Actv_Amt4" hidden="1">#REF!</definedName>
    <definedName name="Cur_Per_Actv_Amt5" hidden="1">#REF!</definedName>
    <definedName name="Cur_Per_Actv_Amt6" hidden="1">#REF!</definedName>
    <definedName name="Cur_Per_Actv_Amt7" hidden="1">#REF!</definedName>
    <definedName name="Cur_Per_Bal_Amt10" hidden="1">#REF!</definedName>
    <definedName name="Cur_Per_Bal_Amt11" hidden="1">#REF!</definedName>
    <definedName name="Cur_Per_Bal_Amt2" hidden="1">#REF!</definedName>
    <definedName name="Cur_Per_Bal_Amt3" hidden="1">#REF!</definedName>
    <definedName name="Cur_Per_Bal_Amt4" hidden="1">#REF!</definedName>
    <definedName name="Curador">#REF!</definedName>
    <definedName name="curex" localSheetId="31">#REF!</definedName>
    <definedName name="curex">!#REF!</definedName>
    <definedName name="CuRoyalty">#REF!</definedName>
    <definedName name="Curr1" localSheetId="31">#REF!</definedName>
    <definedName name="Curr1">!#REF!</definedName>
    <definedName name="CURR45">#REF!</definedName>
    <definedName name="currcode">#REF!</definedName>
    <definedName name="CurrCrit" hidden="1">#REF!</definedName>
    <definedName name="CURRENCY" localSheetId="31">#REF!</definedName>
    <definedName name="CURRENCY">!#REF!</definedName>
    <definedName name="Currency_Code6" hidden="1">#REF!</definedName>
    <definedName name="currency_table">#REF!</definedName>
    <definedName name="Current_Meals">#REF!</definedName>
    <definedName name="current1" localSheetId="31">#REF!</definedName>
    <definedName name="current1">!#REF!</definedName>
    <definedName name="current2" localSheetId="31">#REF!</definedName>
    <definedName name="current2">!#REF!</definedName>
    <definedName name="current3" localSheetId="31">#REF!</definedName>
    <definedName name="current3">!#REF!</definedName>
    <definedName name="current4" localSheetId="31">#REF!</definedName>
    <definedName name="current4">!#REF!</definedName>
    <definedName name="current5" localSheetId="31">#REF!</definedName>
    <definedName name="current5">!#REF!</definedName>
    <definedName name="CurrentData" localSheetId="31">#REF!</definedName>
    <definedName name="CurrentData">!#REF!</definedName>
    <definedName name="CurrentPeriod" hidden="1">#REF!</definedName>
    <definedName name="CurrentYear">#REF!</definedName>
    <definedName name="CurrMonth" localSheetId="31">#REF!</definedName>
    <definedName name="CurrMonth">!#REF!</definedName>
    <definedName name="CurrYearKBI" localSheetId="31">#REF!</definedName>
    <definedName name="CurrYearKBI">!#REF!</definedName>
    <definedName name="CURV" localSheetId="31">#REF!</definedName>
    <definedName name="CURV">!#REF!</definedName>
    <definedName name="curva">#REF!</definedName>
    <definedName name="curva4" localSheetId="35" hidden="1">{#N/A,#N/A,FALSE,"masez (10)";#N/A,#N/A,FALSE,"masez (7)";#N/A,#N/A,FALSE,"masez (6)";#N/A,#N/A,FALSE,"masez (5)";#N/A,#N/A,FALSE,"masez (4)";#N/A,#N/A,FALSE,"masez (3)";#N/A,#N/A,FALSE,"masez (2)";#N/A,#N/A,FALSE,"GME";#N/A,#N/A,FALSE,"masez"}</definedName>
    <definedName name="curva4" localSheetId="37" hidden="1">{#N/A,#N/A,FALSE,"masez (10)";#N/A,#N/A,FALSE,"masez (7)";#N/A,#N/A,FALSE,"masez (6)";#N/A,#N/A,FALSE,"masez (5)";#N/A,#N/A,FALSE,"masez (4)";#N/A,#N/A,FALSE,"masez (3)";#N/A,#N/A,FALSE,"masez (2)";#N/A,#N/A,FALSE,"GME";#N/A,#N/A,FALSE,"masez"}</definedName>
    <definedName name="curva4" localSheetId="36" hidden="1">{#N/A,#N/A,FALSE,"masez (10)";#N/A,#N/A,FALSE,"masez (7)";#N/A,#N/A,FALSE,"masez (6)";#N/A,#N/A,FALSE,"masez (5)";#N/A,#N/A,FALSE,"masez (4)";#N/A,#N/A,FALSE,"masez (3)";#N/A,#N/A,FALSE,"masez (2)";#N/A,#N/A,FALSE,"GME";#N/A,#N/A,FALSE,"masez"}</definedName>
    <definedName name="curva4" localSheetId="33" hidden="1">{#N/A,#N/A,FALSE,"masez (10)";#N/A,#N/A,FALSE,"masez (7)";#N/A,#N/A,FALSE,"masez (6)";#N/A,#N/A,FALSE,"masez (5)";#N/A,#N/A,FALSE,"masez (4)";#N/A,#N/A,FALSE,"masez (3)";#N/A,#N/A,FALSE,"masez (2)";#N/A,#N/A,FALSE,"GME";#N/A,#N/A,FALSE,"masez"}</definedName>
    <definedName name="curva4" localSheetId="34" hidden="1">{#N/A,#N/A,FALSE,"masez (10)";#N/A,#N/A,FALSE,"masez (7)";#N/A,#N/A,FALSE,"masez (6)";#N/A,#N/A,FALSE,"masez (5)";#N/A,#N/A,FALSE,"masez (4)";#N/A,#N/A,FALSE,"masez (3)";#N/A,#N/A,FALSE,"masez (2)";#N/A,#N/A,FALSE,"GME";#N/A,#N/A,FALSE,"masez"}</definedName>
    <definedName name="curva4" localSheetId="31" hidden="1">{#N/A,#N/A,FALSE,"masez (10)";#N/A,#N/A,FALSE,"masez (7)";#N/A,#N/A,FALSE,"masez (6)";#N/A,#N/A,FALSE,"masez (5)";#N/A,#N/A,FALSE,"masez (4)";#N/A,#N/A,FALSE,"masez (3)";#N/A,#N/A,FALSE,"masez (2)";#N/A,#N/A,FALSE,"GME";#N/A,#N/A,FALSE,"masez"}</definedName>
    <definedName name="curva4" hidden="1">{#N/A,#N/A,FALSE,"masez (10)";#N/A,#N/A,FALSE,"masez (7)";#N/A,#N/A,FALSE,"masez (6)";#N/A,#N/A,FALSE,"masez (5)";#N/A,#N/A,FALSE,"masez (4)";#N/A,#N/A,FALSE,"masez (3)";#N/A,#N/A,FALSE,"masez (2)";#N/A,#N/A,FALSE,"GME";#N/A,#N/A,FALSE,"masez"}</definedName>
    <definedName name="curval1">#REF!</definedName>
    <definedName name="curval10">#REF!</definedName>
    <definedName name="curval11">#REF!</definedName>
    <definedName name="curval12">#REF!</definedName>
    <definedName name="curval13">#REF!</definedName>
    <definedName name="curval14">#REF!</definedName>
    <definedName name="curval15">#REF!</definedName>
    <definedName name="curval16">#REF!</definedName>
    <definedName name="curval17">#REF!</definedName>
    <definedName name="curval18">#REF!</definedName>
    <definedName name="curval19">#REF!</definedName>
    <definedName name="curval2">#REF!</definedName>
    <definedName name="curval20">#REF!</definedName>
    <definedName name="curval3">#REF!</definedName>
    <definedName name="curval4">#REF!</definedName>
    <definedName name="curval5">#REF!</definedName>
    <definedName name="Curval6">#REF!</definedName>
    <definedName name="Curval7">#REF!</definedName>
    <definedName name="curval8">#REF!</definedName>
    <definedName name="curval9">#REF!</definedName>
    <definedName name="curvas" localSheetId="35" hidden="1">{"DETALLE_1996",#N/A,FALSE,"flujo";"DETALLE_1997",#N/A,FALSE,"flujo";"GASTOS_INCURRIDOS_1996",#N/A,FALSE,"flujo";"GASTOS_PROGRAMADOS_PARA_1997",#N/A,FALSE,"flujo";#N/A,#N/A,FALSE,"comparat";#N/A,#N/A,FALSE,"costos";#N/A,#N/A,FALSE,"proyctrol"}</definedName>
    <definedName name="curvas" localSheetId="37" hidden="1">{"DETALLE_1996",#N/A,FALSE,"flujo";"DETALLE_1997",#N/A,FALSE,"flujo";"GASTOS_INCURRIDOS_1996",#N/A,FALSE,"flujo";"GASTOS_PROGRAMADOS_PARA_1997",#N/A,FALSE,"flujo";#N/A,#N/A,FALSE,"comparat";#N/A,#N/A,FALSE,"costos";#N/A,#N/A,FALSE,"proyctrol"}</definedName>
    <definedName name="curvas" localSheetId="36" hidden="1">{"DETALLE_1996",#N/A,FALSE,"flujo";"DETALLE_1997",#N/A,FALSE,"flujo";"GASTOS_INCURRIDOS_1996",#N/A,FALSE,"flujo";"GASTOS_PROGRAMADOS_PARA_1997",#N/A,FALSE,"flujo";#N/A,#N/A,FALSE,"comparat";#N/A,#N/A,FALSE,"costos";#N/A,#N/A,FALSE,"proyctrol"}</definedName>
    <definedName name="curvas" localSheetId="33" hidden="1">{"DETALLE_1996",#N/A,FALSE,"flujo";"DETALLE_1997",#N/A,FALSE,"flujo";"GASTOS_INCURRIDOS_1996",#N/A,FALSE,"flujo";"GASTOS_PROGRAMADOS_PARA_1997",#N/A,FALSE,"flujo";#N/A,#N/A,FALSE,"comparat";#N/A,#N/A,FALSE,"costos";#N/A,#N/A,FALSE,"proyctrol"}</definedName>
    <definedName name="curvas" localSheetId="34" hidden="1">{"DETALLE_1996",#N/A,FALSE,"flujo";"DETALLE_1997",#N/A,FALSE,"flujo";"GASTOS_INCURRIDOS_1996",#N/A,FALSE,"flujo";"GASTOS_PROGRAMADOS_PARA_1997",#N/A,FALSE,"flujo";#N/A,#N/A,FALSE,"comparat";#N/A,#N/A,FALSE,"costos";#N/A,#N/A,FALSE,"proyctrol"}</definedName>
    <definedName name="curvas" localSheetId="31" hidden="1">{"DETALLE_1996",#N/A,FALSE,"flujo";"DETALLE_1997",#N/A,FALSE,"flujo";"GASTOS_INCURRIDOS_1996",#N/A,FALSE,"flujo";"GASTOS_PROGRAMADOS_PARA_1997",#N/A,FALSE,"flujo";#N/A,#N/A,FALSE,"comparat";#N/A,#N/A,FALSE,"costos";#N/A,#N/A,FALSE,"proyctrol"}</definedName>
    <definedName name="curvas" hidden="1">{"DETALLE_1996",#N/A,FALSE,"flujo";"DETALLE_1997",#N/A,FALSE,"flujo";"GASTOS_INCURRIDOS_1996",#N/A,FALSE,"flujo";"GASTOS_PROGRAMADOS_PARA_1997",#N/A,FALSE,"flujo";#N/A,#N/A,FALSE,"comparat";#N/A,#N/A,FALSE,"costos";#N/A,#N/A,FALSE,"proyctrol"}</definedName>
    <definedName name="curvas2" localSheetId="35" hidden="1">{"DETALLE_1996",#N/A,FALSE,"flujo";"DETALLE_1997",#N/A,FALSE,"flujo";"GASTOS_INCURRIDOS_1996",#N/A,FALSE,"flujo";"GASTOS_PROGRAMADOS_PARA_1997",#N/A,FALSE,"flujo";#N/A,#N/A,FALSE,"comparat";#N/A,#N/A,FALSE,"costos";#N/A,#N/A,FALSE,"proyctrol"}</definedName>
    <definedName name="curvas2" localSheetId="37" hidden="1">{"DETALLE_1996",#N/A,FALSE,"flujo";"DETALLE_1997",#N/A,FALSE,"flujo";"GASTOS_INCURRIDOS_1996",#N/A,FALSE,"flujo";"GASTOS_PROGRAMADOS_PARA_1997",#N/A,FALSE,"flujo";#N/A,#N/A,FALSE,"comparat";#N/A,#N/A,FALSE,"costos";#N/A,#N/A,FALSE,"proyctrol"}</definedName>
    <definedName name="curvas2" localSheetId="36" hidden="1">{"DETALLE_1996",#N/A,FALSE,"flujo";"DETALLE_1997",#N/A,FALSE,"flujo";"GASTOS_INCURRIDOS_1996",#N/A,FALSE,"flujo";"GASTOS_PROGRAMADOS_PARA_1997",#N/A,FALSE,"flujo";#N/A,#N/A,FALSE,"comparat";#N/A,#N/A,FALSE,"costos";#N/A,#N/A,FALSE,"proyctrol"}</definedName>
    <definedName name="curvas2" localSheetId="33" hidden="1">{"DETALLE_1996",#N/A,FALSE,"flujo";"DETALLE_1997",#N/A,FALSE,"flujo";"GASTOS_INCURRIDOS_1996",#N/A,FALSE,"flujo";"GASTOS_PROGRAMADOS_PARA_1997",#N/A,FALSE,"flujo";#N/A,#N/A,FALSE,"comparat";#N/A,#N/A,FALSE,"costos";#N/A,#N/A,FALSE,"proyctrol"}</definedName>
    <definedName name="curvas2" localSheetId="34" hidden="1">{"DETALLE_1996",#N/A,FALSE,"flujo";"DETALLE_1997",#N/A,FALSE,"flujo";"GASTOS_INCURRIDOS_1996",#N/A,FALSE,"flujo";"GASTOS_PROGRAMADOS_PARA_1997",#N/A,FALSE,"flujo";#N/A,#N/A,FALSE,"comparat";#N/A,#N/A,FALSE,"costos";#N/A,#N/A,FALSE,"proyctrol"}</definedName>
    <definedName name="curvas2" localSheetId="31" hidden="1">{"DETALLE_1996",#N/A,FALSE,"flujo";"DETALLE_1997",#N/A,FALSE,"flujo";"GASTOS_INCURRIDOS_1996",#N/A,FALSE,"flujo";"GASTOS_PROGRAMADOS_PARA_1997",#N/A,FALSE,"flujo";#N/A,#N/A,FALSE,"comparat";#N/A,#N/A,FALSE,"costos";#N/A,#N/A,FALSE,"proyctrol"}</definedName>
    <definedName name="curvas2" hidden="1">{"DETALLE_1996",#N/A,FALSE,"flujo";"DETALLE_1997",#N/A,FALSE,"flujo";"GASTOS_INCURRIDOS_1996",#N/A,FALSE,"flujo";"GASTOS_PROGRAMADOS_PARA_1997",#N/A,FALSE,"flujo";#N/A,#N/A,FALSE,"comparat";#N/A,#N/A,FALSE,"costos";#N/A,#N/A,FALSE,"proyctrol"}</definedName>
    <definedName name="curvas3" localSheetId="35" hidden="1">{#N/A,#N/A,FALSE,"masez (10)";#N/A,#N/A,FALSE,"masez (7)";#N/A,#N/A,FALSE,"masez (6)";#N/A,#N/A,FALSE,"masez (5)";#N/A,#N/A,FALSE,"masez (4)";#N/A,#N/A,FALSE,"masez (3)";#N/A,#N/A,FALSE,"masez (2)";#N/A,#N/A,FALSE,"GME";#N/A,#N/A,FALSE,"masez"}</definedName>
    <definedName name="curvas3" localSheetId="37" hidden="1">{#N/A,#N/A,FALSE,"masez (10)";#N/A,#N/A,FALSE,"masez (7)";#N/A,#N/A,FALSE,"masez (6)";#N/A,#N/A,FALSE,"masez (5)";#N/A,#N/A,FALSE,"masez (4)";#N/A,#N/A,FALSE,"masez (3)";#N/A,#N/A,FALSE,"masez (2)";#N/A,#N/A,FALSE,"GME";#N/A,#N/A,FALSE,"masez"}</definedName>
    <definedName name="curvas3" localSheetId="36" hidden="1">{#N/A,#N/A,FALSE,"masez (10)";#N/A,#N/A,FALSE,"masez (7)";#N/A,#N/A,FALSE,"masez (6)";#N/A,#N/A,FALSE,"masez (5)";#N/A,#N/A,FALSE,"masez (4)";#N/A,#N/A,FALSE,"masez (3)";#N/A,#N/A,FALSE,"masez (2)";#N/A,#N/A,FALSE,"GME";#N/A,#N/A,FALSE,"masez"}</definedName>
    <definedName name="curvas3" localSheetId="33" hidden="1">{#N/A,#N/A,FALSE,"masez (10)";#N/A,#N/A,FALSE,"masez (7)";#N/A,#N/A,FALSE,"masez (6)";#N/A,#N/A,FALSE,"masez (5)";#N/A,#N/A,FALSE,"masez (4)";#N/A,#N/A,FALSE,"masez (3)";#N/A,#N/A,FALSE,"masez (2)";#N/A,#N/A,FALSE,"GME";#N/A,#N/A,FALSE,"masez"}</definedName>
    <definedName name="curvas3" localSheetId="34" hidden="1">{#N/A,#N/A,FALSE,"masez (10)";#N/A,#N/A,FALSE,"masez (7)";#N/A,#N/A,FALSE,"masez (6)";#N/A,#N/A,FALSE,"masez (5)";#N/A,#N/A,FALSE,"masez (4)";#N/A,#N/A,FALSE,"masez (3)";#N/A,#N/A,FALSE,"masez (2)";#N/A,#N/A,FALSE,"GME";#N/A,#N/A,FALSE,"masez"}</definedName>
    <definedName name="curvas3" localSheetId="31" hidden="1">{#N/A,#N/A,FALSE,"masez (10)";#N/A,#N/A,FALSE,"masez (7)";#N/A,#N/A,FALSE,"masez (6)";#N/A,#N/A,FALSE,"masez (5)";#N/A,#N/A,FALSE,"masez (4)";#N/A,#N/A,FALSE,"masez (3)";#N/A,#N/A,FALSE,"masez (2)";#N/A,#N/A,FALSE,"GME";#N/A,#N/A,FALSE,"masez"}</definedName>
    <definedName name="curvas3" hidden="1">{#N/A,#N/A,FALSE,"masez (10)";#N/A,#N/A,FALSE,"masez (7)";#N/A,#N/A,FALSE,"masez (6)";#N/A,#N/A,FALSE,"masez (5)";#N/A,#N/A,FALSE,"masez (4)";#N/A,#N/A,FALSE,"masez (3)";#N/A,#N/A,FALSE,"masez (2)";#N/A,#N/A,FALSE,"GME";#N/A,#N/A,FALSE,"masez"}</definedName>
    <definedName name="CURVE" localSheetId="35" hidden="1">{#N/A,#N/A,FALSE,"COVER1.XLS ";#N/A,#N/A,FALSE,"RACT1.XLS";#N/A,#N/A,FALSE,"RACT2.XLS";#N/A,#N/A,FALSE,"ECCMP";#N/A,#N/A,FALSE,"WELDER.XLS"}</definedName>
    <definedName name="CURVE" localSheetId="37" hidden="1">{#N/A,#N/A,FALSE,"COVER1.XLS ";#N/A,#N/A,FALSE,"RACT1.XLS";#N/A,#N/A,FALSE,"RACT2.XLS";#N/A,#N/A,FALSE,"ECCMP";#N/A,#N/A,FALSE,"WELDER.XLS"}</definedName>
    <definedName name="CURVE" localSheetId="36" hidden="1">{#N/A,#N/A,FALSE,"COVER1.XLS ";#N/A,#N/A,FALSE,"RACT1.XLS";#N/A,#N/A,FALSE,"RACT2.XLS";#N/A,#N/A,FALSE,"ECCMP";#N/A,#N/A,FALSE,"WELDER.XLS"}</definedName>
    <definedName name="CURVE" localSheetId="33" hidden="1">{#N/A,#N/A,FALSE,"COVER1.XLS ";#N/A,#N/A,FALSE,"RACT1.XLS";#N/A,#N/A,FALSE,"RACT2.XLS";#N/A,#N/A,FALSE,"ECCMP";#N/A,#N/A,FALSE,"WELDER.XLS"}</definedName>
    <definedName name="CURVE" localSheetId="34" hidden="1">{#N/A,#N/A,FALSE,"COVER1.XLS ";#N/A,#N/A,FALSE,"RACT1.XLS";#N/A,#N/A,FALSE,"RACT2.XLS";#N/A,#N/A,FALSE,"ECCMP";#N/A,#N/A,FALSE,"WELDER.XLS"}</definedName>
    <definedName name="CURVE" localSheetId="31" hidden="1">{#N/A,#N/A,FALSE,"COVER1.XLS ";#N/A,#N/A,FALSE,"RACT1.XLS";#N/A,#N/A,FALSE,"RACT2.XLS";#N/A,#N/A,FALSE,"ECCMP";#N/A,#N/A,FALSE,"WELDER.XLS"}</definedName>
    <definedName name="CURVE" hidden="1">{#N/A,#N/A,FALSE,"COVER1.XLS ";#N/A,#N/A,FALSE,"RACT1.XLS";#N/A,#N/A,FALSE,"RACT2.XLS";#N/A,#N/A,FALSE,"ECCMP";#N/A,#N/A,FALSE,"WELDER.XLS"}</definedName>
    <definedName name="curve1" localSheetId="35" hidden="1">{#N/A,#N/A,FALSE,"COVER1.XLS ";#N/A,#N/A,FALSE,"RACT1.XLS";#N/A,#N/A,FALSE,"RACT2.XLS";#N/A,#N/A,FALSE,"ECCMP";#N/A,#N/A,FALSE,"WELDER.XLS"}</definedName>
    <definedName name="curve1" localSheetId="37" hidden="1">{#N/A,#N/A,FALSE,"COVER1.XLS ";#N/A,#N/A,FALSE,"RACT1.XLS";#N/A,#N/A,FALSE,"RACT2.XLS";#N/A,#N/A,FALSE,"ECCMP";#N/A,#N/A,FALSE,"WELDER.XLS"}</definedName>
    <definedName name="curve1" localSheetId="36" hidden="1">{#N/A,#N/A,FALSE,"COVER1.XLS ";#N/A,#N/A,FALSE,"RACT1.XLS";#N/A,#N/A,FALSE,"RACT2.XLS";#N/A,#N/A,FALSE,"ECCMP";#N/A,#N/A,FALSE,"WELDER.XLS"}</definedName>
    <definedName name="curve1" localSheetId="33" hidden="1">{#N/A,#N/A,FALSE,"COVER1.XLS ";#N/A,#N/A,FALSE,"RACT1.XLS";#N/A,#N/A,FALSE,"RACT2.XLS";#N/A,#N/A,FALSE,"ECCMP";#N/A,#N/A,FALSE,"WELDER.XLS"}</definedName>
    <definedName name="curve1" localSheetId="34" hidden="1">{#N/A,#N/A,FALSE,"COVER1.XLS ";#N/A,#N/A,FALSE,"RACT1.XLS";#N/A,#N/A,FALSE,"RACT2.XLS";#N/A,#N/A,FALSE,"ECCMP";#N/A,#N/A,FALSE,"WELDER.XLS"}</definedName>
    <definedName name="curve1" localSheetId="31" hidden="1">{#N/A,#N/A,FALSE,"COVER1.XLS ";#N/A,#N/A,FALSE,"RACT1.XLS";#N/A,#N/A,FALSE,"RACT2.XLS";#N/A,#N/A,FALSE,"ECCMP";#N/A,#N/A,FALSE,"WELDER.XLS"}</definedName>
    <definedName name="curve1" hidden="1">{#N/A,#N/A,FALSE,"COVER1.XLS ";#N/A,#N/A,FALSE,"RACT1.XLS";#N/A,#N/A,FALSE,"RACT2.XLS";#N/A,#N/A,FALSE,"ECCMP";#N/A,#N/A,FALSE,"WELDER.XLS"}</definedName>
    <definedName name="curvenew" localSheetId="35" hidden="1">{#N/A,#N/A,FALSE,"COVER1.XLS ";#N/A,#N/A,FALSE,"RACT1.XLS";#N/A,#N/A,FALSE,"RACT2.XLS";#N/A,#N/A,FALSE,"ECCMP";#N/A,#N/A,FALSE,"WELDER.XLS"}</definedName>
    <definedName name="curvenew" localSheetId="37" hidden="1">{#N/A,#N/A,FALSE,"COVER1.XLS ";#N/A,#N/A,FALSE,"RACT1.XLS";#N/A,#N/A,FALSE,"RACT2.XLS";#N/A,#N/A,FALSE,"ECCMP";#N/A,#N/A,FALSE,"WELDER.XLS"}</definedName>
    <definedName name="curvenew" localSheetId="36" hidden="1">{#N/A,#N/A,FALSE,"COVER1.XLS ";#N/A,#N/A,FALSE,"RACT1.XLS";#N/A,#N/A,FALSE,"RACT2.XLS";#N/A,#N/A,FALSE,"ECCMP";#N/A,#N/A,FALSE,"WELDER.XLS"}</definedName>
    <definedName name="curvenew" localSheetId="33" hidden="1">{#N/A,#N/A,FALSE,"COVER1.XLS ";#N/A,#N/A,FALSE,"RACT1.XLS";#N/A,#N/A,FALSE,"RACT2.XLS";#N/A,#N/A,FALSE,"ECCMP";#N/A,#N/A,FALSE,"WELDER.XLS"}</definedName>
    <definedName name="curvenew" localSheetId="34" hidden="1">{#N/A,#N/A,FALSE,"COVER1.XLS ";#N/A,#N/A,FALSE,"RACT1.XLS";#N/A,#N/A,FALSE,"RACT2.XLS";#N/A,#N/A,FALSE,"ECCMP";#N/A,#N/A,FALSE,"WELDER.XLS"}</definedName>
    <definedName name="curvenew" localSheetId="31" hidden="1">{#N/A,#N/A,FALSE,"COVER1.XLS ";#N/A,#N/A,FALSE,"RACT1.XLS";#N/A,#N/A,FALSE,"RACT2.XLS";#N/A,#N/A,FALSE,"ECCMP";#N/A,#N/A,FALSE,"WELDER.XLS"}</definedName>
    <definedName name="curvenew" hidden="1">{#N/A,#N/A,FALSE,"COVER1.XLS ";#N/A,#N/A,FALSE,"RACT1.XLS";#N/A,#N/A,FALSE,"RACT2.XLS";#N/A,#N/A,FALSE,"ECCMP";#N/A,#N/A,FALSE,"WELDER.XLS"}</definedName>
    <definedName name="CUSTOMIZATION" localSheetId="35"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 localSheetId="37"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 localSheetId="36"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 localSheetId="33"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 localSheetId="34"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 localSheetId="31"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ViewList">#REF!</definedName>
    <definedName name="cut">#REF!</definedName>
    <definedName name="CUT_ALLOYPIPE">#REF!</definedName>
    <definedName name="CUT_BEVEL">#REF!</definedName>
    <definedName name="CUT_CLPIPE">#REF!</definedName>
    <definedName name="CUT_CSPIPE">#REF!</definedName>
    <definedName name="CUT_THREAD">#REF!</definedName>
    <definedName name="CUT_WELD">#REF!</definedName>
    <definedName name="cute" localSheetId="35" hidden="1">{#N/A,#N/A,FALSE,"Matrix";#N/A,#N/A,FALSE,"Executive";#N/A,#N/A,FALSE,"Summary";#N/A,#N/A,FALSE,"Office1";#N/A,#N/A,FALSE,"Office2";#N/A,#N/A,FALSE,"Office3";#N/A,#N/A,FALSE,"Office4";#N/A,#N/A,FALSE,"Office5";#N/A,#N/A,FALSE,"Office6";#N/A,#N/A,FALSE,"Office7";#N/A,#N/A,FALSE,"Labor"}</definedName>
    <definedName name="cute" localSheetId="37" hidden="1">{#N/A,#N/A,FALSE,"Matrix";#N/A,#N/A,FALSE,"Executive";#N/A,#N/A,FALSE,"Summary";#N/A,#N/A,FALSE,"Office1";#N/A,#N/A,FALSE,"Office2";#N/A,#N/A,FALSE,"Office3";#N/A,#N/A,FALSE,"Office4";#N/A,#N/A,FALSE,"Office5";#N/A,#N/A,FALSE,"Office6";#N/A,#N/A,FALSE,"Office7";#N/A,#N/A,FALSE,"Labor"}</definedName>
    <definedName name="cute" localSheetId="36" hidden="1">{#N/A,#N/A,FALSE,"Matrix";#N/A,#N/A,FALSE,"Executive";#N/A,#N/A,FALSE,"Summary";#N/A,#N/A,FALSE,"Office1";#N/A,#N/A,FALSE,"Office2";#N/A,#N/A,FALSE,"Office3";#N/A,#N/A,FALSE,"Office4";#N/A,#N/A,FALSE,"Office5";#N/A,#N/A,FALSE,"Office6";#N/A,#N/A,FALSE,"Office7";#N/A,#N/A,FALSE,"Labor"}</definedName>
    <definedName name="cute" localSheetId="33" hidden="1">{#N/A,#N/A,FALSE,"Matrix";#N/A,#N/A,FALSE,"Executive";#N/A,#N/A,FALSE,"Summary";#N/A,#N/A,FALSE,"Office1";#N/A,#N/A,FALSE,"Office2";#N/A,#N/A,FALSE,"Office3";#N/A,#N/A,FALSE,"Office4";#N/A,#N/A,FALSE,"Office5";#N/A,#N/A,FALSE,"Office6";#N/A,#N/A,FALSE,"Office7";#N/A,#N/A,FALSE,"Labor"}</definedName>
    <definedName name="cute" localSheetId="34" hidden="1">{#N/A,#N/A,FALSE,"Matrix";#N/A,#N/A,FALSE,"Executive";#N/A,#N/A,FALSE,"Summary";#N/A,#N/A,FALSE,"Office1";#N/A,#N/A,FALSE,"Office2";#N/A,#N/A,FALSE,"Office3";#N/A,#N/A,FALSE,"Office4";#N/A,#N/A,FALSE,"Office5";#N/A,#N/A,FALSE,"Office6";#N/A,#N/A,FALSE,"Office7";#N/A,#N/A,FALSE,"Labor"}</definedName>
    <definedName name="cute" localSheetId="31" hidden="1">{#N/A,#N/A,FALSE,"Matrix";#N/A,#N/A,FALSE,"Executive";#N/A,#N/A,FALSE,"Summary";#N/A,#N/A,FALSE,"Office1";#N/A,#N/A,FALSE,"Office2";#N/A,#N/A,FALSE,"Office3";#N/A,#N/A,FALSE,"Office4";#N/A,#N/A,FALSE,"Office5";#N/A,#N/A,FALSE,"Office6";#N/A,#N/A,FALSE,"Office7";#N/A,#N/A,FALSE,"Labor"}</definedName>
    <definedName name="cute" hidden="1">{#N/A,#N/A,FALSE,"Matrix";#N/A,#N/A,FALSE,"Executive";#N/A,#N/A,FALSE,"Summary";#N/A,#N/A,FALSE,"Office1";#N/A,#N/A,FALSE,"Office2";#N/A,#N/A,FALSE,"Office3";#N/A,#N/A,FALSE,"Office4";#N/A,#N/A,FALSE,"Office5";#N/A,#N/A,FALSE,"Office6";#N/A,#N/A,FALSE,"Office7";#N/A,#N/A,FALSE,"Labor"}</definedName>
    <definedName name="cute11" localSheetId="35" hidden="1">{#N/A,#N/A,FALSE,"Matrix";#N/A,#N/A,FALSE,"Executive";#N/A,#N/A,FALSE,"Summary";#N/A,#N/A,FALSE,"Office1";#N/A,#N/A,FALSE,"Office2";#N/A,#N/A,FALSE,"Office3";#N/A,#N/A,FALSE,"Office4";#N/A,#N/A,FALSE,"Office5";#N/A,#N/A,FALSE,"Office6";#N/A,#N/A,FALSE,"Office7";#N/A,#N/A,FALSE,"Labor"}</definedName>
    <definedName name="cute11" localSheetId="37" hidden="1">{#N/A,#N/A,FALSE,"Matrix";#N/A,#N/A,FALSE,"Executive";#N/A,#N/A,FALSE,"Summary";#N/A,#N/A,FALSE,"Office1";#N/A,#N/A,FALSE,"Office2";#N/A,#N/A,FALSE,"Office3";#N/A,#N/A,FALSE,"Office4";#N/A,#N/A,FALSE,"Office5";#N/A,#N/A,FALSE,"Office6";#N/A,#N/A,FALSE,"Office7";#N/A,#N/A,FALSE,"Labor"}</definedName>
    <definedName name="cute11" localSheetId="36" hidden="1">{#N/A,#N/A,FALSE,"Matrix";#N/A,#N/A,FALSE,"Executive";#N/A,#N/A,FALSE,"Summary";#N/A,#N/A,FALSE,"Office1";#N/A,#N/A,FALSE,"Office2";#N/A,#N/A,FALSE,"Office3";#N/A,#N/A,FALSE,"Office4";#N/A,#N/A,FALSE,"Office5";#N/A,#N/A,FALSE,"Office6";#N/A,#N/A,FALSE,"Office7";#N/A,#N/A,FALSE,"Labor"}</definedName>
    <definedName name="cute11" localSheetId="33" hidden="1">{#N/A,#N/A,FALSE,"Matrix";#N/A,#N/A,FALSE,"Executive";#N/A,#N/A,FALSE,"Summary";#N/A,#N/A,FALSE,"Office1";#N/A,#N/A,FALSE,"Office2";#N/A,#N/A,FALSE,"Office3";#N/A,#N/A,FALSE,"Office4";#N/A,#N/A,FALSE,"Office5";#N/A,#N/A,FALSE,"Office6";#N/A,#N/A,FALSE,"Office7";#N/A,#N/A,FALSE,"Labor"}</definedName>
    <definedName name="cute11" localSheetId="34" hidden="1">{#N/A,#N/A,FALSE,"Matrix";#N/A,#N/A,FALSE,"Executive";#N/A,#N/A,FALSE,"Summary";#N/A,#N/A,FALSE,"Office1";#N/A,#N/A,FALSE,"Office2";#N/A,#N/A,FALSE,"Office3";#N/A,#N/A,FALSE,"Office4";#N/A,#N/A,FALSE,"Office5";#N/A,#N/A,FALSE,"Office6";#N/A,#N/A,FALSE,"Office7";#N/A,#N/A,FALSE,"Labor"}</definedName>
    <definedName name="cute11" localSheetId="31" hidden="1">{#N/A,#N/A,FALSE,"Matrix";#N/A,#N/A,FALSE,"Executive";#N/A,#N/A,FALSE,"Summary";#N/A,#N/A,FALSE,"Office1";#N/A,#N/A,FALSE,"Office2";#N/A,#N/A,FALSE,"Office3";#N/A,#N/A,FALSE,"Office4";#N/A,#N/A,FALSE,"Office5";#N/A,#N/A,FALSE,"Office6";#N/A,#N/A,FALSE,"Office7";#N/A,#N/A,FALSE,"Labor"}</definedName>
    <definedName name="cute11" hidden="1">{#N/A,#N/A,FALSE,"Matrix";#N/A,#N/A,FALSE,"Executive";#N/A,#N/A,FALSE,"Summary";#N/A,#N/A,FALSE,"Office1";#N/A,#N/A,FALSE,"Office2";#N/A,#N/A,FALSE,"Office3";#N/A,#N/A,FALSE,"Office4";#N/A,#N/A,FALSE,"Office5";#N/A,#N/A,FALSE,"Office6";#N/A,#N/A,FALSE,"Office7";#N/A,#N/A,FALSE,"Labor"}</definedName>
    <definedName name="cute12" localSheetId="35" hidden="1">{#N/A,#N/A,FALSE,"Matrix";#N/A,#N/A,FALSE,"Executive";#N/A,#N/A,FALSE,"Summary"}</definedName>
    <definedName name="cute12" localSheetId="37" hidden="1">{#N/A,#N/A,FALSE,"Matrix";#N/A,#N/A,FALSE,"Executive";#N/A,#N/A,FALSE,"Summary"}</definedName>
    <definedName name="cute12" localSheetId="36" hidden="1">{#N/A,#N/A,FALSE,"Matrix";#N/A,#N/A,FALSE,"Executive";#N/A,#N/A,FALSE,"Summary"}</definedName>
    <definedName name="cute12" localSheetId="33" hidden="1">{#N/A,#N/A,FALSE,"Matrix";#N/A,#N/A,FALSE,"Executive";#N/A,#N/A,FALSE,"Summary"}</definedName>
    <definedName name="cute12" localSheetId="34" hidden="1">{#N/A,#N/A,FALSE,"Matrix";#N/A,#N/A,FALSE,"Executive";#N/A,#N/A,FALSE,"Summary"}</definedName>
    <definedName name="cute12" localSheetId="31" hidden="1">{#N/A,#N/A,FALSE,"Matrix";#N/A,#N/A,FALSE,"Executive";#N/A,#N/A,FALSE,"Summary"}</definedName>
    <definedName name="cute12" hidden="1">{#N/A,#N/A,FALSE,"Matrix";#N/A,#N/A,FALSE,"Executive";#N/A,#N/A,FALSE,"Summary"}</definedName>
    <definedName name="cute2" localSheetId="35" hidden="1">{#N/A,#N/A,FALSE,"E-1";#N/A,#N/A,FALSE,"E-2";#N/A,#N/A,FALSE,"F-1";#N/A,#N/A,FALSE,"F-2";#N/A,#N/A,FALSE,"F-3";#N/A,#N/A,FALSE,"F-4";#N/A,#N/A,FALSE,"F-5";#N/A,#N/A,FALSE,"F-6";#N/A,#N/A,FALSE,"Matrix"}</definedName>
    <definedName name="cute2" localSheetId="37" hidden="1">{#N/A,#N/A,FALSE,"E-1";#N/A,#N/A,FALSE,"E-2";#N/A,#N/A,FALSE,"F-1";#N/A,#N/A,FALSE,"F-2";#N/A,#N/A,FALSE,"F-3";#N/A,#N/A,FALSE,"F-4";#N/A,#N/A,FALSE,"F-5";#N/A,#N/A,FALSE,"F-6";#N/A,#N/A,FALSE,"Matrix"}</definedName>
    <definedName name="cute2" localSheetId="36" hidden="1">{#N/A,#N/A,FALSE,"E-1";#N/A,#N/A,FALSE,"E-2";#N/A,#N/A,FALSE,"F-1";#N/A,#N/A,FALSE,"F-2";#N/A,#N/A,FALSE,"F-3";#N/A,#N/A,FALSE,"F-4";#N/A,#N/A,FALSE,"F-5";#N/A,#N/A,FALSE,"F-6";#N/A,#N/A,FALSE,"Matrix"}</definedName>
    <definedName name="cute2" localSheetId="33" hidden="1">{#N/A,#N/A,FALSE,"E-1";#N/A,#N/A,FALSE,"E-2";#N/A,#N/A,FALSE,"F-1";#N/A,#N/A,FALSE,"F-2";#N/A,#N/A,FALSE,"F-3";#N/A,#N/A,FALSE,"F-4";#N/A,#N/A,FALSE,"F-5";#N/A,#N/A,FALSE,"F-6";#N/A,#N/A,FALSE,"Matrix"}</definedName>
    <definedName name="cute2" localSheetId="34" hidden="1">{#N/A,#N/A,FALSE,"E-1";#N/A,#N/A,FALSE,"E-2";#N/A,#N/A,FALSE,"F-1";#N/A,#N/A,FALSE,"F-2";#N/A,#N/A,FALSE,"F-3";#N/A,#N/A,FALSE,"F-4";#N/A,#N/A,FALSE,"F-5";#N/A,#N/A,FALSE,"F-6";#N/A,#N/A,FALSE,"Matrix"}</definedName>
    <definedName name="cute2" localSheetId="31" hidden="1">{#N/A,#N/A,FALSE,"E-1";#N/A,#N/A,FALSE,"E-2";#N/A,#N/A,FALSE,"F-1";#N/A,#N/A,FALSE,"F-2";#N/A,#N/A,FALSE,"F-3";#N/A,#N/A,FALSE,"F-4";#N/A,#N/A,FALSE,"F-5";#N/A,#N/A,FALSE,"F-6";#N/A,#N/A,FALSE,"Matrix"}</definedName>
    <definedName name="cute2" hidden="1">{#N/A,#N/A,FALSE,"E-1";#N/A,#N/A,FALSE,"E-2";#N/A,#N/A,FALSE,"F-1";#N/A,#N/A,FALSE,"F-2";#N/A,#N/A,FALSE,"F-3";#N/A,#N/A,FALSE,"F-4";#N/A,#N/A,FALSE,"F-5";#N/A,#N/A,FALSE,"F-6";#N/A,#N/A,FALSE,"Matrix"}</definedName>
    <definedName name="cute3" localSheetId="35" hidden="1">{#N/A,#N/A,FALSE,"Matrix";#N/A,#N/A,FALSE,"Executive";#N/A,#N/A,FALSE,"Summary"}</definedName>
    <definedName name="cute3" localSheetId="37" hidden="1">{#N/A,#N/A,FALSE,"Matrix";#N/A,#N/A,FALSE,"Executive";#N/A,#N/A,FALSE,"Summary"}</definedName>
    <definedName name="cute3" localSheetId="36" hidden="1">{#N/A,#N/A,FALSE,"Matrix";#N/A,#N/A,FALSE,"Executive";#N/A,#N/A,FALSE,"Summary"}</definedName>
    <definedName name="cute3" localSheetId="33" hidden="1">{#N/A,#N/A,FALSE,"Matrix";#N/A,#N/A,FALSE,"Executive";#N/A,#N/A,FALSE,"Summary"}</definedName>
    <definedName name="cute3" localSheetId="34" hidden="1">{#N/A,#N/A,FALSE,"Matrix";#N/A,#N/A,FALSE,"Executive";#N/A,#N/A,FALSE,"Summary"}</definedName>
    <definedName name="cute3" localSheetId="31" hidden="1">{#N/A,#N/A,FALSE,"Matrix";#N/A,#N/A,FALSE,"Executive";#N/A,#N/A,FALSE,"Summary"}</definedName>
    <definedName name="cute3" hidden="1">{#N/A,#N/A,FALSE,"Matrix";#N/A,#N/A,FALSE,"Executive";#N/A,#N/A,FALSE,"Summary"}</definedName>
    <definedName name="cute4" localSheetId="35" hidden="1">{#N/A,#N/A,FALSE,"Matrix";#N/A,#N/A,FALSE,"Executive";#N/A,#N/A,FALSE,"Summary"}</definedName>
    <definedName name="cute4" localSheetId="37" hidden="1">{#N/A,#N/A,FALSE,"Matrix";#N/A,#N/A,FALSE,"Executive";#N/A,#N/A,FALSE,"Summary"}</definedName>
    <definedName name="cute4" localSheetId="36" hidden="1">{#N/A,#N/A,FALSE,"Matrix";#N/A,#N/A,FALSE,"Executive";#N/A,#N/A,FALSE,"Summary"}</definedName>
    <definedName name="cute4" localSheetId="33" hidden="1">{#N/A,#N/A,FALSE,"Matrix";#N/A,#N/A,FALSE,"Executive";#N/A,#N/A,FALSE,"Summary"}</definedName>
    <definedName name="cute4" localSheetId="34" hidden="1">{#N/A,#N/A,FALSE,"Matrix";#N/A,#N/A,FALSE,"Executive";#N/A,#N/A,FALSE,"Summary"}</definedName>
    <definedName name="cute4" localSheetId="31" hidden="1">{#N/A,#N/A,FALSE,"Matrix";#N/A,#N/A,FALSE,"Executive";#N/A,#N/A,FALSE,"Summary"}</definedName>
    <definedName name="cute4" hidden="1">{#N/A,#N/A,FALSE,"Matrix";#N/A,#N/A,FALSE,"Executive";#N/A,#N/A,FALSE,"Summary"}</definedName>
    <definedName name="cute5" localSheetId="35" hidden="1">{"ARA1",#N/A,FALSE,"ENG-ARA";"ARAhours",#N/A,FALSE,"ENG-ARA";"ARA$",#N/A,FALSE,"ENG-ARA"}</definedName>
    <definedName name="cute5" localSheetId="37" hidden="1">{"ARA1",#N/A,FALSE,"ENG-ARA";"ARAhours",#N/A,FALSE,"ENG-ARA";"ARA$",#N/A,FALSE,"ENG-ARA"}</definedName>
    <definedName name="cute5" localSheetId="36" hidden="1">{"ARA1",#N/A,FALSE,"ENG-ARA";"ARAhours",#N/A,FALSE,"ENG-ARA";"ARA$",#N/A,FALSE,"ENG-ARA"}</definedName>
    <definedName name="cute5" localSheetId="33" hidden="1">{"ARA1",#N/A,FALSE,"ENG-ARA";"ARAhours",#N/A,FALSE,"ENG-ARA";"ARA$",#N/A,FALSE,"ENG-ARA"}</definedName>
    <definedName name="cute5" localSheetId="34" hidden="1">{"ARA1",#N/A,FALSE,"ENG-ARA";"ARAhours",#N/A,FALSE,"ENG-ARA";"ARA$",#N/A,FALSE,"ENG-ARA"}</definedName>
    <definedName name="cute5" localSheetId="31" hidden="1">{"ARA1",#N/A,FALSE,"ENG-ARA";"ARAhours",#N/A,FALSE,"ENG-ARA";"ARA$",#N/A,FALSE,"ENG-ARA"}</definedName>
    <definedName name="cute5" hidden="1">{"ARA1",#N/A,FALSE,"ENG-ARA";"ARAhours",#N/A,FALSE,"ENG-ARA";"ARA$",#N/A,FALSE,"ENG-ARA"}</definedName>
    <definedName name="cute6" localSheetId="35" hidden="1">{"bechtel1",#N/A,TRUE,"BECHTEL";"bechtelhours",#N/A,TRUE,"BECHTEL";"bechtel$",#N/A,TRUE,"BECHTEL"}</definedName>
    <definedName name="cute6" localSheetId="37" hidden="1">{"bechtel1",#N/A,TRUE,"BECHTEL";"bechtelhours",#N/A,TRUE,"BECHTEL";"bechtel$",#N/A,TRUE,"BECHTEL"}</definedName>
    <definedName name="cute6" localSheetId="36" hidden="1">{"bechtel1",#N/A,TRUE,"BECHTEL";"bechtelhours",#N/A,TRUE,"BECHTEL";"bechtel$",#N/A,TRUE,"BECHTEL"}</definedName>
    <definedName name="cute6" localSheetId="33" hidden="1">{"bechtel1",#N/A,TRUE,"BECHTEL";"bechtelhours",#N/A,TRUE,"BECHTEL";"bechtel$",#N/A,TRUE,"BECHTEL"}</definedName>
    <definedName name="cute6" localSheetId="34" hidden="1">{"bechtel1",#N/A,TRUE,"BECHTEL";"bechtelhours",#N/A,TRUE,"BECHTEL";"bechtel$",#N/A,TRUE,"BECHTEL"}</definedName>
    <definedName name="cute6" localSheetId="31" hidden="1">{"bechtel1",#N/A,TRUE,"BECHTEL";"bechtelhours",#N/A,TRUE,"BECHTEL";"bechtel$",#N/A,TRUE,"BECHTEL"}</definedName>
    <definedName name="cute6" hidden="1">{"bechtel1",#N/A,TRUE,"BECHTEL";"bechtelhours",#N/A,TRUE,"BECHTEL";"bechtel$",#N/A,TRUE,"BECHTEL"}</definedName>
    <definedName name="cute7" localSheetId="35" hidden="1">{#N/A,#N/A,FALSE,"Matrix";#N/A,#N/A,FALSE,"Executive";#N/A,#N/A,FALSE,"Summary";#N/A,#N/A,FALSE,"Office1";#N/A,#N/A,FALSE,"Office2";#N/A,#N/A,FALSE,"Office3";#N/A,#N/A,FALSE,"Office4";#N/A,#N/A,FALSE,"Office5";#N/A,#N/A,FALSE,"Office6";#N/A,#N/A,FALSE,"Office7";#N/A,#N/A,FALSE,"Labor"}</definedName>
    <definedName name="cute7" localSheetId="37" hidden="1">{#N/A,#N/A,FALSE,"Matrix";#N/A,#N/A,FALSE,"Executive";#N/A,#N/A,FALSE,"Summary";#N/A,#N/A,FALSE,"Office1";#N/A,#N/A,FALSE,"Office2";#N/A,#N/A,FALSE,"Office3";#N/A,#N/A,FALSE,"Office4";#N/A,#N/A,FALSE,"Office5";#N/A,#N/A,FALSE,"Office6";#N/A,#N/A,FALSE,"Office7";#N/A,#N/A,FALSE,"Labor"}</definedName>
    <definedName name="cute7" localSheetId="36" hidden="1">{#N/A,#N/A,FALSE,"Matrix";#N/A,#N/A,FALSE,"Executive";#N/A,#N/A,FALSE,"Summary";#N/A,#N/A,FALSE,"Office1";#N/A,#N/A,FALSE,"Office2";#N/A,#N/A,FALSE,"Office3";#N/A,#N/A,FALSE,"Office4";#N/A,#N/A,FALSE,"Office5";#N/A,#N/A,FALSE,"Office6";#N/A,#N/A,FALSE,"Office7";#N/A,#N/A,FALSE,"Labor"}</definedName>
    <definedName name="cute7" localSheetId="33" hidden="1">{#N/A,#N/A,FALSE,"Matrix";#N/A,#N/A,FALSE,"Executive";#N/A,#N/A,FALSE,"Summary";#N/A,#N/A,FALSE,"Office1";#N/A,#N/A,FALSE,"Office2";#N/A,#N/A,FALSE,"Office3";#N/A,#N/A,FALSE,"Office4";#N/A,#N/A,FALSE,"Office5";#N/A,#N/A,FALSE,"Office6";#N/A,#N/A,FALSE,"Office7";#N/A,#N/A,FALSE,"Labor"}</definedName>
    <definedName name="cute7" localSheetId="34" hidden="1">{#N/A,#N/A,FALSE,"Matrix";#N/A,#N/A,FALSE,"Executive";#N/A,#N/A,FALSE,"Summary";#N/A,#N/A,FALSE,"Office1";#N/A,#N/A,FALSE,"Office2";#N/A,#N/A,FALSE,"Office3";#N/A,#N/A,FALSE,"Office4";#N/A,#N/A,FALSE,"Office5";#N/A,#N/A,FALSE,"Office6";#N/A,#N/A,FALSE,"Office7";#N/A,#N/A,FALSE,"Labor"}</definedName>
    <definedName name="cute7" localSheetId="31" hidden="1">{#N/A,#N/A,FALSE,"Matrix";#N/A,#N/A,FALSE,"Executive";#N/A,#N/A,FALSE,"Summary";#N/A,#N/A,FALSE,"Office1";#N/A,#N/A,FALSE,"Office2";#N/A,#N/A,FALSE,"Office3";#N/A,#N/A,FALSE,"Office4";#N/A,#N/A,FALSE,"Office5";#N/A,#N/A,FALSE,"Office6";#N/A,#N/A,FALSE,"Office7";#N/A,#N/A,FALSE,"Labor"}</definedName>
    <definedName name="cute7" hidden="1">{#N/A,#N/A,FALSE,"Matrix";#N/A,#N/A,FALSE,"Executive";#N/A,#N/A,FALSE,"Summary";#N/A,#N/A,FALSE,"Office1";#N/A,#N/A,FALSE,"Office2";#N/A,#N/A,FALSE,"Office3";#N/A,#N/A,FALSE,"Office4";#N/A,#N/A,FALSE,"Office5";#N/A,#N/A,FALSE,"Office6";#N/A,#N/A,FALSE,"Office7";#N/A,#N/A,FALSE,"Labor"}</definedName>
    <definedName name="cute8" localSheetId="35" hidden="1">{#N/A,#N/A,FALSE,"E-1";#N/A,#N/A,FALSE,"E-2";#N/A,#N/A,FALSE,"F-1";#N/A,#N/A,FALSE,"F-2";#N/A,#N/A,FALSE,"F-3";#N/A,#N/A,FALSE,"F-4";#N/A,#N/A,FALSE,"F-5";#N/A,#N/A,FALSE,"F-6";#N/A,#N/A,FALSE,"Matrix"}</definedName>
    <definedName name="cute8" localSheetId="37" hidden="1">{#N/A,#N/A,FALSE,"E-1";#N/A,#N/A,FALSE,"E-2";#N/A,#N/A,FALSE,"F-1";#N/A,#N/A,FALSE,"F-2";#N/A,#N/A,FALSE,"F-3";#N/A,#N/A,FALSE,"F-4";#N/A,#N/A,FALSE,"F-5";#N/A,#N/A,FALSE,"F-6";#N/A,#N/A,FALSE,"Matrix"}</definedName>
    <definedName name="cute8" localSheetId="36" hidden="1">{#N/A,#N/A,FALSE,"E-1";#N/A,#N/A,FALSE,"E-2";#N/A,#N/A,FALSE,"F-1";#N/A,#N/A,FALSE,"F-2";#N/A,#N/A,FALSE,"F-3";#N/A,#N/A,FALSE,"F-4";#N/A,#N/A,FALSE,"F-5";#N/A,#N/A,FALSE,"F-6";#N/A,#N/A,FALSE,"Matrix"}</definedName>
    <definedName name="cute8" localSheetId="33" hidden="1">{#N/A,#N/A,FALSE,"E-1";#N/A,#N/A,FALSE,"E-2";#N/A,#N/A,FALSE,"F-1";#N/A,#N/A,FALSE,"F-2";#N/A,#N/A,FALSE,"F-3";#N/A,#N/A,FALSE,"F-4";#N/A,#N/A,FALSE,"F-5";#N/A,#N/A,FALSE,"F-6";#N/A,#N/A,FALSE,"Matrix"}</definedName>
    <definedName name="cute8" localSheetId="34" hidden="1">{#N/A,#N/A,FALSE,"E-1";#N/A,#N/A,FALSE,"E-2";#N/A,#N/A,FALSE,"F-1";#N/A,#N/A,FALSE,"F-2";#N/A,#N/A,FALSE,"F-3";#N/A,#N/A,FALSE,"F-4";#N/A,#N/A,FALSE,"F-5";#N/A,#N/A,FALSE,"F-6";#N/A,#N/A,FALSE,"Matrix"}</definedName>
    <definedName name="cute8" localSheetId="31" hidden="1">{#N/A,#N/A,FALSE,"E-1";#N/A,#N/A,FALSE,"E-2";#N/A,#N/A,FALSE,"F-1";#N/A,#N/A,FALSE,"F-2";#N/A,#N/A,FALSE,"F-3";#N/A,#N/A,FALSE,"F-4";#N/A,#N/A,FALSE,"F-5";#N/A,#N/A,FALSE,"F-6";#N/A,#N/A,FALSE,"Matrix"}</definedName>
    <definedName name="cute8" hidden="1">{#N/A,#N/A,FALSE,"E-1";#N/A,#N/A,FALSE,"E-2";#N/A,#N/A,FALSE,"F-1";#N/A,#N/A,FALSE,"F-2";#N/A,#N/A,FALSE,"F-3";#N/A,#N/A,FALSE,"F-4";#N/A,#N/A,FALSE,"F-5";#N/A,#N/A,FALSE,"F-6";#N/A,#N/A,FALSE,"Matrix"}</definedName>
    <definedName name="cute9" localSheetId="35" hidden="1">{#N/A,#N/A,FALSE,"subcontract"}</definedName>
    <definedName name="cute9" localSheetId="37" hidden="1">{#N/A,#N/A,FALSE,"subcontract"}</definedName>
    <definedName name="cute9" localSheetId="36" hidden="1">{#N/A,#N/A,FALSE,"subcontract"}</definedName>
    <definedName name="cute9" localSheetId="33" hidden="1">{#N/A,#N/A,FALSE,"subcontract"}</definedName>
    <definedName name="cute9" localSheetId="34" hidden="1">{#N/A,#N/A,FALSE,"subcontract"}</definedName>
    <definedName name="cute9" localSheetId="31" hidden="1">{#N/A,#N/A,FALSE,"subcontract"}</definedName>
    <definedName name="cute9" hidden="1">{#N/A,#N/A,FALSE,"subcontract"}</definedName>
    <definedName name="cuts">#REF!</definedName>
    <definedName name="CUU">#REF!</definedName>
    <definedName name="cuus">#REF!</definedName>
    <definedName name="cv" localSheetId="35" hidden="1">{#N/A,#N/A,TRUE,"LP-CO2X"}</definedName>
    <definedName name="cv" localSheetId="37" hidden="1">{#N/A,#N/A,TRUE,"LP-CO2X"}</definedName>
    <definedName name="cv" localSheetId="36" hidden="1">{#N/A,#N/A,TRUE,"LP-CO2X"}</definedName>
    <definedName name="cv" localSheetId="33" hidden="1">{#N/A,#N/A,TRUE,"LP-CO2X"}</definedName>
    <definedName name="cv" localSheetId="34" hidden="1">{#N/A,#N/A,TRUE,"LP-CO2X"}</definedName>
    <definedName name="cv" localSheetId="31" hidden="1">{#N/A,#N/A,TRUE,"LP-CO2X"}</definedName>
    <definedName name="cv" hidden="1">{#N/A,#N/A,TRUE,"LP-CO2X"}</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VB" localSheetId="35" hidden="1">#REF!</definedName>
    <definedName name="CVB" localSheetId="37" hidden="1">#REF!</definedName>
    <definedName name="CVB" localSheetId="36" hidden="1">#REF!</definedName>
    <definedName name="CVB" localSheetId="33" hidden="1">#REF!</definedName>
    <definedName name="CVB" localSheetId="34" hidden="1">#REF!</definedName>
    <definedName name="cvb" localSheetId="31" hidden="1">{#N/A,#N/A,FALSE,"minas";#N/A,#N/A,FALSE,"Total_OC015";#N/A,#N/A,FALSE,"ADMIN";#N/A,#N/A,FALSE,"PROCES";#N/A,#N/A,FALSE,"civil";#N/A,#N/A,FALSE,"CAÑER";#N/A,#N/A,FALSE,"ELEC";#N/A,#N/A,FALSE,"INSTR";#N/A,#N/A,FALSE,"PDS";#N/A,#N/A,FALSE,"mecan"}</definedName>
    <definedName name="cvb" hidden="1">{#N/A,#N/A,FALSE,"minas";#N/A,#N/A,FALSE,"Total_OC015";#N/A,#N/A,FALSE,"ADMIN";#N/A,#N/A,FALSE,"PROCES";#N/A,#N/A,FALSE,"civil";#N/A,#N/A,FALSE,"CAÑER";#N/A,#N/A,FALSE,"ELEC";#N/A,#N/A,FALSE,"INSTR";#N/A,#N/A,FALSE,"PDS";#N/A,#N/A,FALSE,"mecan"}</definedName>
    <definedName name="cvbcbvc" localSheetId="35" hidden="1">#REF!</definedName>
    <definedName name="cvbcbvc" localSheetId="37" hidden="1">#REF!</definedName>
    <definedName name="cvbcbvc" localSheetId="36" hidden="1">#REF!</definedName>
    <definedName name="cvbcbvc" localSheetId="33" hidden="1">#REF!</definedName>
    <definedName name="cvbcbvc" localSheetId="34" hidden="1">#REF!</definedName>
    <definedName name="cvbcbvc" localSheetId="31" hidden="1">#REF!</definedName>
    <definedName name="cvbcbvc" hidden="1">#REF!</definedName>
    <definedName name="cvbfgb" localSheetId="35" hidden="1">{#N/A,#N/A,TRUE,"INGENIERIA";#N/A,#N/A,TRUE,"COMPRAS";#N/A,#N/A,TRUE,"DIRECCION";#N/A,#N/A,TRUE,"RESUMEN"}</definedName>
    <definedName name="cvbfgb" localSheetId="37" hidden="1">{#N/A,#N/A,TRUE,"INGENIERIA";#N/A,#N/A,TRUE,"COMPRAS";#N/A,#N/A,TRUE,"DIRECCION";#N/A,#N/A,TRUE,"RESUMEN"}</definedName>
    <definedName name="cvbfgb" localSheetId="36" hidden="1">{#N/A,#N/A,TRUE,"INGENIERIA";#N/A,#N/A,TRUE,"COMPRAS";#N/A,#N/A,TRUE,"DIRECCION";#N/A,#N/A,TRUE,"RESUMEN"}</definedName>
    <definedName name="cvbfgb" localSheetId="33" hidden="1">{#N/A,#N/A,TRUE,"INGENIERIA";#N/A,#N/A,TRUE,"COMPRAS";#N/A,#N/A,TRUE,"DIRECCION";#N/A,#N/A,TRUE,"RESUMEN"}</definedName>
    <definedName name="cvbfgb" localSheetId="34" hidden="1">{#N/A,#N/A,TRUE,"INGENIERIA";#N/A,#N/A,TRUE,"COMPRAS";#N/A,#N/A,TRUE,"DIRECCION";#N/A,#N/A,TRUE,"RESUMEN"}</definedName>
    <definedName name="cvbfgb" localSheetId="31" hidden="1">{#N/A,#N/A,TRUE,"INGENIERIA";#N/A,#N/A,TRUE,"COMPRAS";#N/A,#N/A,TRUE,"DIRECCION";#N/A,#N/A,TRUE,"RESUMEN"}</definedName>
    <definedName name="cvbfgb" hidden="1">{#N/A,#N/A,TRUE,"INGENIERIA";#N/A,#N/A,TRUE,"COMPRAS";#N/A,#N/A,TRUE,"DIRECCION";#N/A,#N/A,TRUE,"RESUMEN"}</definedName>
    <definedName name="cvbvbvb" localSheetId="35" hidden="1">{#N/A,#N/A,FALSE,"SumD";#N/A,#N/A,FALSE,"ElecD";#N/A,#N/A,FALSE,"MechD";#N/A,#N/A,FALSE,"GeotD";#N/A,#N/A,FALSE,"PrcsD";#N/A,#N/A,FALSE,"TunnD";#N/A,#N/A,FALSE,"CivlD";#N/A,#N/A,FALSE,"NtwkD";#N/A,#N/A,FALSE,"EstgD";#N/A,#N/A,FALSE,"PEngD"}</definedName>
    <definedName name="cvbvbvb" localSheetId="37" hidden="1">{#N/A,#N/A,FALSE,"SumD";#N/A,#N/A,FALSE,"ElecD";#N/A,#N/A,FALSE,"MechD";#N/A,#N/A,FALSE,"GeotD";#N/A,#N/A,FALSE,"PrcsD";#N/A,#N/A,FALSE,"TunnD";#N/A,#N/A,FALSE,"CivlD";#N/A,#N/A,FALSE,"NtwkD";#N/A,#N/A,FALSE,"EstgD";#N/A,#N/A,FALSE,"PEngD"}</definedName>
    <definedName name="cvbvbvb" localSheetId="36" hidden="1">{#N/A,#N/A,FALSE,"SumD";#N/A,#N/A,FALSE,"ElecD";#N/A,#N/A,FALSE,"MechD";#N/A,#N/A,FALSE,"GeotD";#N/A,#N/A,FALSE,"PrcsD";#N/A,#N/A,FALSE,"TunnD";#N/A,#N/A,FALSE,"CivlD";#N/A,#N/A,FALSE,"NtwkD";#N/A,#N/A,FALSE,"EstgD";#N/A,#N/A,FALSE,"PEngD"}</definedName>
    <definedName name="cvbvbvb" localSheetId="33" hidden="1">{#N/A,#N/A,FALSE,"SumD";#N/A,#N/A,FALSE,"ElecD";#N/A,#N/A,FALSE,"MechD";#N/A,#N/A,FALSE,"GeotD";#N/A,#N/A,FALSE,"PrcsD";#N/A,#N/A,FALSE,"TunnD";#N/A,#N/A,FALSE,"CivlD";#N/A,#N/A,FALSE,"NtwkD";#N/A,#N/A,FALSE,"EstgD";#N/A,#N/A,FALSE,"PEngD"}</definedName>
    <definedName name="cvbvbvb" localSheetId="34" hidden="1">{#N/A,#N/A,FALSE,"SumD";#N/A,#N/A,FALSE,"ElecD";#N/A,#N/A,FALSE,"MechD";#N/A,#N/A,FALSE,"GeotD";#N/A,#N/A,FALSE,"PrcsD";#N/A,#N/A,FALSE,"TunnD";#N/A,#N/A,FALSE,"CivlD";#N/A,#N/A,FALSE,"NtwkD";#N/A,#N/A,FALSE,"EstgD";#N/A,#N/A,FALSE,"PEngD"}</definedName>
    <definedName name="cvbvbvb" localSheetId="31" hidden="1">{#N/A,#N/A,FALSE,"SumD";#N/A,#N/A,FALSE,"ElecD";#N/A,#N/A,FALSE,"MechD";#N/A,#N/A,FALSE,"GeotD";#N/A,#N/A,FALSE,"PrcsD";#N/A,#N/A,FALSE,"TunnD";#N/A,#N/A,FALSE,"CivlD";#N/A,#N/A,FALSE,"NtwkD";#N/A,#N/A,FALSE,"EstgD";#N/A,#N/A,FALSE,"PEngD"}</definedName>
    <definedName name="cvbvbvb" hidden="1">{#N/A,#N/A,FALSE,"SumD";#N/A,#N/A,FALSE,"ElecD";#N/A,#N/A,FALSE,"MechD";#N/A,#N/A,FALSE,"GeotD";#N/A,#N/A,FALSE,"PrcsD";#N/A,#N/A,FALSE,"TunnD";#N/A,#N/A,FALSE,"CivlD";#N/A,#N/A,FALSE,"NtwkD";#N/A,#N/A,FALSE,"EstgD";#N/A,#N/A,FALSE,"PEngD"}</definedName>
    <definedName name="cvbvc" localSheetId="35" hidden="1">{#N/A,#N/A,FALSE,"SumD";#N/A,#N/A,FALSE,"ElecD";#N/A,#N/A,FALSE,"MechD";#N/A,#N/A,FALSE,"GeotD";#N/A,#N/A,FALSE,"PrcsD";#N/A,#N/A,FALSE,"TunnD";#N/A,#N/A,FALSE,"CivlD";#N/A,#N/A,FALSE,"NtwkD";#N/A,#N/A,FALSE,"EstgD";#N/A,#N/A,FALSE,"PEngD"}</definedName>
    <definedName name="cvbvc" localSheetId="37" hidden="1">{#N/A,#N/A,FALSE,"SumD";#N/A,#N/A,FALSE,"ElecD";#N/A,#N/A,FALSE,"MechD";#N/A,#N/A,FALSE,"GeotD";#N/A,#N/A,FALSE,"PrcsD";#N/A,#N/A,FALSE,"TunnD";#N/A,#N/A,FALSE,"CivlD";#N/A,#N/A,FALSE,"NtwkD";#N/A,#N/A,FALSE,"EstgD";#N/A,#N/A,FALSE,"PEngD"}</definedName>
    <definedName name="cvbvc" localSheetId="36" hidden="1">{#N/A,#N/A,FALSE,"SumD";#N/A,#N/A,FALSE,"ElecD";#N/A,#N/A,FALSE,"MechD";#N/A,#N/A,FALSE,"GeotD";#N/A,#N/A,FALSE,"PrcsD";#N/A,#N/A,FALSE,"TunnD";#N/A,#N/A,FALSE,"CivlD";#N/A,#N/A,FALSE,"NtwkD";#N/A,#N/A,FALSE,"EstgD";#N/A,#N/A,FALSE,"PEngD"}</definedName>
    <definedName name="cvbvc" localSheetId="33" hidden="1">{#N/A,#N/A,FALSE,"SumD";#N/A,#N/A,FALSE,"ElecD";#N/A,#N/A,FALSE,"MechD";#N/A,#N/A,FALSE,"GeotD";#N/A,#N/A,FALSE,"PrcsD";#N/A,#N/A,FALSE,"TunnD";#N/A,#N/A,FALSE,"CivlD";#N/A,#N/A,FALSE,"NtwkD";#N/A,#N/A,FALSE,"EstgD";#N/A,#N/A,FALSE,"PEngD"}</definedName>
    <definedName name="cvbvc" localSheetId="34" hidden="1">{#N/A,#N/A,FALSE,"SumD";#N/A,#N/A,FALSE,"ElecD";#N/A,#N/A,FALSE,"MechD";#N/A,#N/A,FALSE,"GeotD";#N/A,#N/A,FALSE,"PrcsD";#N/A,#N/A,FALSE,"TunnD";#N/A,#N/A,FALSE,"CivlD";#N/A,#N/A,FALSE,"NtwkD";#N/A,#N/A,FALSE,"EstgD";#N/A,#N/A,FALSE,"PEngD"}</definedName>
    <definedName name="cvbvc" localSheetId="31" hidden="1">{#N/A,#N/A,FALSE,"SumD";#N/A,#N/A,FALSE,"ElecD";#N/A,#N/A,FALSE,"MechD";#N/A,#N/A,FALSE,"GeotD";#N/A,#N/A,FALSE,"PrcsD";#N/A,#N/A,FALSE,"TunnD";#N/A,#N/A,FALSE,"CivlD";#N/A,#N/A,FALSE,"NtwkD";#N/A,#N/A,FALSE,"EstgD";#N/A,#N/A,FALSE,"PEngD"}</definedName>
    <definedName name="cvbvc" hidden="1">{#N/A,#N/A,FALSE,"SumD";#N/A,#N/A,FALSE,"ElecD";#N/A,#N/A,FALSE,"MechD";#N/A,#N/A,FALSE,"GeotD";#N/A,#N/A,FALSE,"PrcsD";#N/A,#N/A,FALSE,"TunnD";#N/A,#N/A,FALSE,"CivlD";#N/A,#N/A,FALSE,"NtwkD";#N/A,#N/A,FALSE,"EstgD";#N/A,#N/A,FALSE,"PEngD"}</definedName>
    <definedName name="cvcv" localSheetId="31">#REF!</definedName>
    <definedName name="cvcv">!#REF!</definedName>
    <definedName name="cvf" localSheetId="35"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cvf" localSheetId="37"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cvf" localSheetId="36"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cvf" localSheetId="3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cvf" localSheetId="34"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cvf"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cvf"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CVGH">#REF!</definedName>
    <definedName name="CVL_FAC">#REF!</definedName>
    <definedName name="cvx" localSheetId="31" hidden="1">#REF!</definedName>
    <definedName name="cvx" hidden="1">#REF!</definedName>
    <definedName name="CW">#REF!</definedName>
    <definedName name="CWAmt" localSheetId="31">#REF!</definedName>
    <definedName name="CWAmt">!#REF!</definedName>
    <definedName name="cweek" localSheetId="31">#REF!</definedName>
    <definedName name="cweek">!#REF!</definedName>
    <definedName name="cwsdc"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wsdc"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wsdc"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wsdc"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wsdc"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wsdc"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wsdc"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WT">#REF!</definedName>
    <definedName name="Cwvu.ROLLING._.3._.MONTH._.FCST." localSheetId="35" hidden="1">#REF!,#REF!</definedName>
    <definedName name="Cwvu.ROLLING._.3._.MONTH._.FCST." localSheetId="37" hidden="1">#REF!,#REF!</definedName>
    <definedName name="Cwvu.ROLLING._.3._.MONTH._.FCST." localSheetId="36" hidden="1">#REF!,#REF!</definedName>
    <definedName name="Cwvu.ROLLING._.3._.MONTH._.FCST." localSheetId="33" hidden="1">#REF!,#REF!</definedName>
    <definedName name="Cwvu.ROLLING._.3._.MONTH._.FCST." localSheetId="34" hidden="1">#REF!,#REF!</definedName>
    <definedName name="Cwvu.ROLLING._.3._.MONTH._.FCST." hidden="1">#REF!,#REF!</definedName>
    <definedName name="CX" localSheetId="35" hidden="1">{#N/A,#N/A,FALSE,"Aging Summary";#N/A,#N/A,FALSE,"Ratio Analysis";#N/A,#N/A,FALSE,"Test 120 Day Accts";#N/A,#N/A,FALSE,"Tickmarks"}</definedName>
    <definedName name="CX" localSheetId="33" hidden="1">{#N/A,#N/A,FALSE,"Aging Summary";#N/A,#N/A,FALSE,"Ratio Analysis";#N/A,#N/A,FALSE,"Test 120 Day Accts";#N/A,#N/A,FALSE,"Tickmarks"}</definedName>
    <definedName name="CX" localSheetId="34" hidden="1">{#N/A,#N/A,FALSE,"Aging Summary";#N/A,#N/A,FALSE,"Ratio Analysis";#N/A,#N/A,FALSE,"Test 120 Day Accts";#N/A,#N/A,FALSE,"Tickmarks"}</definedName>
    <definedName name="CX" localSheetId="31" hidden="1">{#N/A,#N/A,FALSE,"Aging Summary";#N/A,#N/A,FALSE,"Ratio Analysis";#N/A,#N/A,FALSE,"Test 120 Day Accts";#N/A,#N/A,FALSE,"Tickmarks"}</definedName>
    <definedName name="CX" hidden="1">{#N/A,#N/A,FALSE,"Aging Summary";#N/A,#N/A,FALSE,"Ratio Analysis";#N/A,#N/A,FALSE,"Test 120 Day Accts";#N/A,#N/A,FALSE,"Tickmarks"}</definedName>
    <definedName name="cx1f" localSheetId="31">#REF!</definedName>
    <definedName name="cx1f">!#REF!</definedName>
    <definedName name="CXBCF">#REF!</definedName>
    <definedName name="cxc" localSheetId="35" hidden="1">{#N/A,#N/A,FALSE,"Aging Summary";#N/A,#N/A,FALSE,"Ratio Analysis";#N/A,#N/A,FALSE,"Test 120 Day Accts";#N/A,#N/A,FALSE,"Tickmarks"}</definedName>
    <definedName name="cxc" localSheetId="37" hidden="1">{#N/A,#N/A,FALSE,"Aging Summary";#N/A,#N/A,FALSE,"Ratio Analysis";#N/A,#N/A,FALSE,"Test 120 Day Accts";#N/A,#N/A,FALSE,"Tickmarks"}</definedName>
    <definedName name="cxc" localSheetId="36" hidden="1">{#N/A,#N/A,FALSE,"Aging Summary";#N/A,#N/A,FALSE,"Ratio Analysis";#N/A,#N/A,FALSE,"Test 120 Day Accts";#N/A,#N/A,FALSE,"Tickmarks"}</definedName>
    <definedName name="cxc" localSheetId="33" hidden="1">{#N/A,#N/A,FALSE,"Aging Summary";#N/A,#N/A,FALSE,"Ratio Analysis";#N/A,#N/A,FALSE,"Test 120 Day Accts";#N/A,#N/A,FALSE,"Tickmarks"}</definedName>
    <definedName name="cxc" localSheetId="34" hidden="1">{#N/A,#N/A,FALSE,"Aging Summary";#N/A,#N/A,FALSE,"Ratio Analysis";#N/A,#N/A,FALSE,"Test 120 Day Accts";#N/A,#N/A,FALSE,"Tickmarks"}</definedName>
    <definedName name="cxc" localSheetId="31" hidden="1">{#N/A,#N/A,FALSE,"Aging Summary";#N/A,#N/A,FALSE,"Ratio Analysis";#N/A,#N/A,FALSE,"Test 120 Day Accts";#N/A,#N/A,FALSE,"Tickmarks"}</definedName>
    <definedName name="cxc" hidden="1">{#N/A,#N/A,FALSE,"Aging Summary";#N/A,#N/A,FALSE,"Ratio Analysis";#N/A,#N/A,FALSE,"Test 120 Day Accts";#N/A,#N/A,FALSE,"Tickmarks"}</definedName>
    <definedName name="CXCC" localSheetId="31">#REF!</definedName>
    <definedName name="CXCC">!#REF!</definedName>
    <definedName name="CXPC" localSheetId="31">#REF!</definedName>
    <definedName name="CXPC">!#REF!</definedName>
    <definedName name="cxv" localSheetId="35" hidden="1">{#N/A,#N/A,FALSE,"Aging Summary";#N/A,#N/A,FALSE,"Ratio Analysis";#N/A,#N/A,FALSE,"Test 120 Day Accts";#N/A,#N/A,FALSE,"Tickmarks"}</definedName>
    <definedName name="cxv" localSheetId="37" hidden="1">{#N/A,#N/A,FALSE,"Aging Summary";#N/A,#N/A,FALSE,"Ratio Analysis";#N/A,#N/A,FALSE,"Test 120 Day Accts";#N/A,#N/A,FALSE,"Tickmarks"}</definedName>
    <definedName name="cxv" localSheetId="36" hidden="1">{#N/A,#N/A,FALSE,"Aging Summary";#N/A,#N/A,FALSE,"Ratio Analysis";#N/A,#N/A,FALSE,"Test 120 Day Accts";#N/A,#N/A,FALSE,"Tickmarks"}</definedName>
    <definedName name="cxv" localSheetId="33" hidden="1">{#N/A,#N/A,FALSE,"Aging Summary";#N/A,#N/A,FALSE,"Ratio Analysis";#N/A,#N/A,FALSE,"Test 120 Day Accts";#N/A,#N/A,FALSE,"Tickmarks"}</definedName>
    <definedName name="cxv" localSheetId="34" hidden="1">{#N/A,#N/A,FALSE,"Aging Summary";#N/A,#N/A,FALSE,"Ratio Analysis";#N/A,#N/A,FALSE,"Test 120 Day Accts";#N/A,#N/A,FALSE,"Tickmarks"}</definedName>
    <definedName name="cxv" localSheetId="31" hidden="1">{#N/A,#N/A,FALSE,"Aging Summary";#N/A,#N/A,FALSE,"Ratio Analysis";#N/A,#N/A,FALSE,"Test 120 Day Accts";#N/A,#N/A,FALSE,"Tickmarks"}</definedName>
    <definedName name="cxv" hidden="1">{#N/A,#N/A,FALSE,"Aging Summary";#N/A,#N/A,FALSE,"Ratio Analysis";#N/A,#N/A,FALSE,"Test 120 Day Accts";#N/A,#N/A,FALSE,"Tickmarks"}</definedName>
    <definedName name="cxvbvccbv" localSheetId="35" hidden="1">{#N/A,#N/A,FALSE,"masez (10)";#N/A,#N/A,FALSE,"masez (7)";#N/A,#N/A,FALSE,"masez (6)";#N/A,#N/A,FALSE,"masez (5)";#N/A,#N/A,FALSE,"masez (4)";#N/A,#N/A,FALSE,"masez (3)";#N/A,#N/A,FALSE,"masez (2)";#N/A,#N/A,FALSE,"GME";#N/A,#N/A,FALSE,"masez"}</definedName>
    <definedName name="cxvbvccbv" localSheetId="37" hidden="1">{#N/A,#N/A,FALSE,"masez (10)";#N/A,#N/A,FALSE,"masez (7)";#N/A,#N/A,FALSE,"masez (6)";#N/A,#N/A,FALSE,"masez (5)";#N/A,#N/A,FALSE,"masez (4)";#N/A,#N/A,FALSE,"masez (3)";#N/A,#N/A,FALSE,"masez (2)";#N/A,#N/A,FALSE,"GME";#N/A,#N/A,FALSE,"masez"}</definedName>
    <definedName name="cxvbvccbv" localSheetId="36" hidden="1">{#N/A,#N/A,FALSE,"masez (10)";#N/A,#N/A,FALSE,"masez (7)";#N/A,#N/A,FALSE,"masez (6)";#N/A,#N/A,FALSE,"masez (5)";#N/A,#N/A,FALSE,"masez (4)";#N/A,#N/A,FALSE,"masez (3)";#N/A,#N/A,FALSE,"masez (2)";#N/A,#N/A,FALSE,"GME";#N/A,#N/A,FALSE,"masez"}</definedName>
    <definedName name="cxvbvccbv" localSheetId="33" hidden="1">{#N/A,#N/A,FALSE,"masez (10)";#N/A,#N/A,FALSE,"masez (7)";#N/A,#N/A,FALSE,"masez (6)";#N/A,#N/A,FALSE,"masez (5)";#N/A,#N/A,FALSE,"masez (4)";#N/A,#N/A,FALSE,"masez (3)";#N/A,#N/A,FALSE,"masez (2)";#N/A,#N/A,FALSE,"GME";#N/A,#N/A,FALSE,"masez"}</definedName>
    <definedName name="cxvbvccbv" localSheetId="34" hidden="1">{#N/A,#N/A,FALSE,"masez (10)";#N/A,#N/A,FALSE,"masez (7)";#N/A,#N/A,FALSE,"masez (6)";#N/A,#N/A,FALSE,"masez (5)";#N/A,#N/A,FALSE,"masez (4)";#N/A,#N/A,FALSE,"masez (3)";#N/A,#N/A,FALSE,"masez (2)";#N/A,#N/A,FALSE,"GME";#N/A,#N/A,FALSE,"masez"}</definedName>
    <definedName name="cxvbvccbv" localSheetId="31" hidden="1">{#N/A,#N/A,FALSE,"masez (10)";#N/A,#N/A,FALSE,"masez (7)";#N/A,#N/A,FALSE,"masez (6)";#N/A,#N/A,FALSE,"masez (5)";#N/A,#N/A,FALSE,"masez (4)";#N/A,#N/A,FALSE,"masez (3)";#N/A,#N/A,FALSE,"masez (2)";#N/A,#N/A,FALSE,"GME";#N/A,#N/A,FALSE,"masez"}</definedName>
    <definedName name="cxvbvccbv" hidden="1">{#N/A,#N/A,FALSE,"masez (10)";#N/A,#N/A,FALSE,"masez (7)";#N/A,#N/A,FALSE,"masez (6)";#N/A,#N/A,FALSE,"masez (5)";#N/A,#N/A,FALSE,"masez (4)";#N/A,#N/A,FALSE,"masez (3)";#N/A,#N/A,FALSE,"masez (2)";#N/A,#N/A,FALSE,"GME";#N/A,#N/A,FALSE,"masez"}</definedName>
    <definedName name="cxvvxvcxvxc" localSheetId="35" hidden="1">{"Sin detalle",#N/A,FALSE,"Flujo (redondeado)";"Detallado",#N/A,FALSE,"Flujo (redondeado)"}</definedName>
    <definedName name="cxvvxvcxvxc" localSheetId="37" hidden="1">{"Sin detalle",#N/A,FALSE,"Flujo (redondeado)";"Detallado",#N/A,FALSE,"Flujo (redondeado)"}</definedName>
    <definedName name="cxvvxvcxvxc" localSheetId="36" hidden="1">{"Sin detalle",#N/A,FALSE,"Flujo (redondeado)";"Detallado",#N/A,FALSE,"Flujo (redondeado)"}</definedName>
    <definedName name="cxvvxvcxvxc" localSheetId="33" hidden="1">{"Sin detalle",#N/A,FALSE,"Flujo (redondeado)";"Detallado",#N/A,FALSE,"Flujo (redondeado)"}</definedName>
    <definedName name="cxvvxvcxvxc" localSheetId="34" hidden="1">{"Sin detalle",#N/A,FALSE,"Flujo (redondeado)";"Detallado",#N/A,FALSE,"Flujo (redondeado)"}</definedName>
    <definedName name="cxvvxvcxvxc" localSheetId="31" hidden="1">{"Sin detalle",#N/A,FALSE,"Flujo (redondeado)";"Detallado",#N/A,FALSE,"Flujo (redondeado)"}</definedName>
    <definedName name="cxvvxvcxvxc" hidden="1">{"Sin detalle",#N/A,FALSE,"Flujo (redondeado)";"Detallado",#N/A,FALSE,"Flujo (redondeado)"}</definedName>
    <definedName name="cxvxcvvcx" localSheetId="35" hidden="1">{#N/A,#N/A,FALSE,"RESUMEN";#N/A,#N/A,FALSE,"GG-GI";#N/A,#N/A,FALSE,"AMB";#N/A,#N/A,FALSE,"EyR";#N/A,#N/A,FALSE,"UCP";#N/A,#N/A,FALSE,"IND";#N/A,#N/A,FALSE,"LR";#N/A,#N/A,FALSE,"PRV";#N/A,#N/A,FALSE,"TÚNELES";#N/A,#N/A,FALSE,"IDT";#N/A,#N/A,FALSE,"ING"}</definedName>
    <definedName name="cxvxcvvcx" localSheetId="37" hidden="1">{#N/A,#N/A,FALSE,"RESUMEN";#N/A,#N/A,FALSE,"GG-GI";#N/A,#N/A,FALSE,"AMB";#N/A,#N/A,FALSE,"EyR";#N/A,#N/A,FALSE,"UCP";#N/A,#N/A,FALSE,"IND";#N/A,#N/A,FALSE,"LR";#N/A,#N/A,FALSE,"PRV";#N/A,#N/A,FALSE,"TÚNELES";#N/A,#N/A,FALSE,"IDT";#N/A,#N/A,FALSE,"ING"}</definedName>
    <definedName name="cxvxcvvcx" localSheetId="36" hidden="1">{#N/A,#N/A,FALSE,"RESUMEN";#N/A,#N/A,FALSE,"GG-GI";#N/A,#N/A,FALSE,"AMB";#N/A,#N/A,FALSE,"EyR";#N/A,#N/A,FALSE,"UCP";#N/A,#N/A,FALSE,"IND";#N/A,#N/A,FALSE,"LR";#N/A,#N/A,FALSE,"PRV";#N/A,#N/A,FALSE,"TÚNELES";#N/A,#N/A,FALSE,"IDT";#N/A,#N/A,FALSE,"ING"}</definedName>
    <definedName name="cxvxcvvcx" localSheetId="33" hidden="1">{#N/A,#N/A,FALSE,"RESUMEN";#N/A,#N/A,FALSE,"GG-GI";#N/A,#N/A,FALSE,"AMB";#N/A,#N/A,FALSE,"EyR";#N/A,#N/A,FALSE,"UCP";#N/A,#N/A,FALSE,"IND";#N/A,#N/A,FALSE,"LR";#N/A,#N/A,FALSE,"PRV";#N/A,#N/A,FALSE,"TÚNELES";#N/A,#N/A,FALSE,"IDT";#N/A,#N/A,FALSE,"ING"}</definedName>
    <definedName name="cxvxcvvcx" localSheetId="34" hidden="1">{#N/A,#N/A,FALSE,"RESUMEN";#N/A,#N/A,FALSE,"GG-GI";#N/A,#N/A,FALSE,"AMB";#N/A,#N/A,FALSE,"EyR";#N/A,#N/A,FALSE,"UCP";#N/A,#N/A,FALSE,"IND";#N/A,#N/A,FALSE,"LR";#N/A,#N/A,FALSE,"PRV";#N/A,#N/A,FALSE,"TÚNELES";#N/A,#N/A,FALSE,"IDT";#N/A,#N/A,FALSE,"ING"}</definedName>
    <definedName name="cxvxcvvcx" localSheetId="31" hidden="1">{#N/A,#N/A,FALSE,"RESUMEN";#N/A,#N/A,FALSE,"GG-GI";#N/A,#N/A,FALSE,"AMB";#N/A,#N/A,FALSE,"EyR";#N/A,#N/A,FALSE,"UCP";#N/A,#N/A,FALSE,"IND";#N/A,#N/A,FALSE,"LR";#N/A,#N/A,FALSE,"PRV";#N/A,#N/A,FALSE,"TÚNELES";#N/A,#N/A,FALSE,"IDT";#N/A,#N/A,FALSE,"ING"}</definedName>
    <definedName name="cxvxcvvcx" hidden="1">{#N/A,#N/A,FALSE,"RESUMEN";#N/A,#N/A,FALSE,"GG-GI";#N/A,#N/A,FALSE,"AMB";#N/A,#N/A,FALSE,"EyR";#N/A,#N/A,FALSE,"UCP";#N/A,#N/A,FALSE,"IND";#N/A,#N/A,FALSE,"LR";#N/A,#N/A,FALSE,"PRV";#N/A,#N/A,FALSE,"TÚNELES";#N/A,#N/A,FALSE,"IDT";#N/A,#N/A,FALSE,"ING"}</definedName>
    <definedName name="cxz" localSheetId="31" hidden="1">#REF!</definedName>
    <definedName name="cxz" hidden="1">#REF!</definedName>
    <definedName name="cxzczxcz" localSheetId="35" hidden="1">{#N/A,#N/A,FALSE,"minas";#N/A,#N/A,FALSE,"Total_OC015";#N/A,#N/A,FALSE,"ADMIN";#N/A,#N/A,FALSE,"PROCES";#N/A,#N/A,FALSE,"civil";#N/A,#N/A,FALSE,"CAÑER";#N/A,#N/A,FALSE,"ELEC";#N/A,#N/A,FALSE,"INSTR";#N/A,#N/A,FALSE,"PDS";#N/A,#N/A,FALSE,"mecan"}</definedName>
    <definedName name="cxzczxcz" localSheetId="37" hidden="1">{#N/A,#N/A,FALSE,"minas";#N/A,#N/A,FALSE,"Total_OC015";#N/A,#N/A,FALSE,"ADMIN";#N/A,#N/A,FALSE,"PROCES";#N/A,#N/A,FALSE,"civil";#N/A,#N/A,FALSE,"CAÑER";#N/A,#N/A,FALSE,"ELEC";#N/A,#N/A,FALSE,"INSTR";#N/A,#N/A,FALSE,"PDS";#N/A,#N/A,FALSE,"mecan"}</definedName>
    <definedName name="cxzczxcz" localSheetId="36" hidden="1">{#N/A,#N/A,FALSE,"minas";#N/A,#N/A,FALSE,"Total_OC015";#N/A,#N/A,FALSE,"ADMIN";#N/A,#N/A,FALSE,"PROCES";#N/A,#N/A,FALSE,"civil";#N/A,#N/A,FALSE,"CAÑER";#N/A,#N/A,FALSE,"ELEC";#N/A,#N/A,FALSE,"INSTR";#N/A,#N/A,FALSE,"PDS";#N/A,#N/A,FALSE,"mecan"}</definedName>
    <definedName name="cxzczxcz" localSheetId="33" hidden="1">{#N/A,#N/A,FALSE,"minas";#N/A,#N/A,FALSE,"Total_OC015";#N/A,#N/A,FALSE,"ADMIN";#N/A,#N/A,FALSE,"PROCES";#N/A,#N/A,FALSE,"civil";#N/A,#N/A,FALSE,"CAÑER";#N/A,#N/A,FALSE,"ELEC";#N/A,#N/A,FALSE,"INSTR";#N/A,#N/A,FALSE,"PDS";#N/A,#N/A,FALSE,"mecan"}</definedName>
    <definedName name="cxzczxcz" localSheetId="34" hidden="1">{#N/A,#N/A,FALSE,"minas";#N/A,#N/A,FALSE,"Total_OC015";#N/A,#N/A,FALSE,"ADMIN";#N/A,#N/A,FALSE,"PROCES";#N/A,#N/A,FALSE,"civil";#N/A,#N/A,FALSE,"CAÑER";#N/A,#N/A,FALSE,"ELEC";#N/A,#N/A,FALSE,"INSTR";#N/A,#N/A,FALSE,"PDS";#N/A,#N/A,FALSE,"mecan"}</definedName>
    <definedName name="cxzczxcz" localSheetId="31" hidden="1">{#N/A,#N/A,FALSE,"minas";#N/A,#N/A,FALSE,"Total_OC015";#N/A,#N/A,FALSE,"ADMIN";#N/A,#N/A,FALSE,"PROCES";#N/A,#N/A,FALSE,"civil";#N/A,#N/A,FALSE,"CAÑER";#N/A,#N/A,FALSE,"ELEC";#N/A,#N/A,FALSE,"INSTR";#N/A,#N/A,FALSE,"PDS";#N/A,#N/A,FALSE,"mecan"}</definedName>
    <definedName name="cxzczxcz" hidden="1">{#N/A,#N/A,FALSE,"minas";#N/A,#N/A,FALSE,"Total_OC015";#N/A,#N/A,FALSE,"ADMIN";#N/A,#N/A,FALSE,"PROCES";#N/A,#N/A,FALSE,"civil";#N/A,#N/A,FALSE,"CAÑER";#N/A,#N/A,FALSE,"ELEC";#N/A,#N/A,FALSE,"INSTR";#N/A,#N/A,FALSE,"PDS";#N/A,#N/A,FALSE,"mecan"}</definedName>
    <definedName name="CY" localSheetId="35" hidden="1">{#N/A,#N/A,TRUE,"1842CWN0"}</definedName>
    <definedName name="CY" localSheetId="37" hidden="1">{#N/A,#N/A,TRUE,"1842CWN0"}</definedName>
    <definedName name="CY" localSheetId="36" hidden="1">{#N/A,#N/A,TRUE,"1842CWN0"}</definedName>
    <definedName name="CY" localSheetId="30" hidden="1">{#N/A,#N/A,TRUE,"1842CWN0"}</definedName>
    <definedName name="CY" localSheetId="22" hidden="1">{#N/A,#N/A,TRUE,"1842CWN0"}</definedName>
    <definedName name="CY" localSheetId="33" hidden="1">{#N/A,#N/A,TRUE,"1842CWN0"}</definedName>
    <definedName name="CY" localSheetId="34" hidden="1">{#N/A,#N/A,TRUE,"1842CWN0"}</definedName>
    <definedName name="CY" localSheetId="31" hidden="1">{#N/A,#N/A,TRUE,"1842CWN0"}</definedName>
    <definedName name="CY" localSheetId="29" hidden="1">{#N/A,#N/A,TRUE,"1842CWN0"}</definedName>
    <definedName name="CY" hidden="1">{#N/A,#N/A,TRUE,"1842CWN0"}</definedName>
    <definedName name="CY_1999">#REF!</definedName>
    <definedName name="CY_2000">#REF!</definedName>
    <definedName name="CY_2001">#REF!</definedName>
    <definedName name="CY_2002">#REF!</definedName>
    <definedName name="Cy_Cmth_Pl_Amt21" hidden="1">#REF!</definedName>
    <definedName name="Cy_Cmth_Pl_Amt6" hidden="1">#REF!</definedName>
    <definedName name="Cy_Cmth_Pl_Amt8" hidden="1">#REF!</definedName>
    <definedName name="Cy_M01_Pl_Amt6" hidden="1">#REF!</definedName>
    <definedName name="Cy_M01_Pl_Amt8" hidden="1">#REF!</definedName>
    <definedName name="Cy_Qtr1_Pl_Amt16" hidden="1">#REF!</definedName>
    <definedName name="Cy_Qtr1_Pl_Amt6" hidden="1">#REF!</definedName>
    <definedName name="Cy_Qtr2_Pl_Amt16" hidden="1">#REF!</definedName>
    <definedName name="Cy_Qtr2_Pl_Amt6" hidden="1">#REF!</definedName>
    <definedName name="Cy_Qtr3_Pl_Amt16" hidden="1">#REF!</definedName>
    <definedName name="Cy_Qtr3_Pl_Amt6" hidden="1">#REF!</definedName>
    <definedName name="Cy_Qtr4_Pl_Amt16" hidden="1">#REF!</definedName>
    <definedName name="Cy_Qtr4_Pl_Amt6" hidden="1">#REF!</definedName>
    <definedName name="Cy_Ytd_Pl_Amt21" hidden="1">#REF!</definedName>
    <definedName name="Cy_Ytd_Pl_Amt6" hidden="1">#REF!</definedName>
    <definedName name="Cy_Ytd_Pl_Amt8" hidden="1">#REF!</definedName>
    <definedName name="CYArch" localSheetId="31">#REF!</definedName>
    <definedName name="CYArch">!#REF!</definedName>
    <definedName name="CYCLE___LVL_1____1_HEXENE">#REF!</definedName>
    <definedName name="CYCLE___LVL_1____DOCK">#REF!</definedName>
    <definedName name="CYCLE___LVL_1____NFGP">#REF!</definedName>
    <definedName name="CYCLE___LVL_1____OFFSITES">#REF!</definedName>
    <definedName name="CYCLE___LVL_1____PIPELINE">#REF!</definedName>
    <definedName name="CYCLE___LVL_1____TANK">#REF!</definedName>
    <definedName name="CYCLE___LVL_1_DKADU">#REF!</definedName>
    <definedName name="CYCLE___LVL_1_ETHYLENE">#REF!</definedName>
    <definedName name="CYCLE___LVL_1_NGL4">#REF!</definedName>
    <definedName name="CYCLE___LVL_1_POLYETHYLENE">#REF!</definedName>
    <definedName name="CYCLE_LVL_1_PGM">#REF!</definedName>
    <definedName name="CYConc" localSheetId="31">#REF!</definedName>
    <definedName name="CYConc">!#REF!</definedName>
    <definedName name="CYCP012" hidden="1">#REF!</definedName>
    <definedName name="CYCP013" hidden="1">#REF!</definedName>
    <definedName name="CYCP017" hidden="1">#REF!</definedName>
    <definedName name="CYCP019" hidden="1">#REF!</definedName>
    <definedName name="CYCP023" hidden="1">#REF!</definedName>
    <definedName name="CYCP027" hidden="1">#REF!</definedName>
    <definedName name="CYCP033" hidden="1">#REF!</definedName>
    <definedName name="CYCP037" hidden="1">#REF!</definedName>
    <definedName name="CYCP0411" hidden="1">#REF!</definedName>
    <definedName name="CYCP0422" hidden="1">#REF!</definedName>
    <definedName name="CYCP047" hidden="1">#REF!</definedName>
    <definedName name="CYCP0512" hidden="1">#REF!</definedName>
    <definedName name="CYCP057" hidden="1">#REF!</definedName>
    <definedName name="CYCP0613" hidden="1">#REF!</definedName>
    <definedName name="CYCP067" hidden="1">#REF!</definedName>
    <definedName name="CYCP0714" hidden="1">#REF!</definedName>
    <definedName name="CYCP077" hidden="1">#REF!</definedName>
    <definedName name="CYCP0815" hidden="1">#REF!</definedName>
    <definedName name="CYCP087" hidden="1">#REF!</definedName>
    <definedName name="CYCP0916" hidden="1">#REF!</definedName>
    <definedName name="CYCP097" hidden="1">#REF!</definedName>
    <definedName name="CYCP1017" hidden="1">#REF!</definedName>
    <definedName name="CYCP107" hidden="1">#REF!</definedName>
    <definedName name="CYCP1118" hidden="1">#REF!</definedName>
    <definedName name="CYCP117" hidden="1">#REF!</definedName>
    <definedName name="CYCP1219" hidden="1">#REF!</definedName>
    <definedName name="CYCP127" hidden="1">#REF!</definedName>
    <definedName name="CYElcond" localSheetId="31">#REF!</definedName>
    <definedName name="CYElcond">!#REF!</definedName>
    <definedName name="CYEleqt" localSheetId="31">#REF!</definedName>
    <definedName name="CYEleqt">!#REF!</definedName>
    <definedName name="CYElinstr" localSheetId="31">#REF!</definedName>
    <definedName name="CYElinstr">!#REF!</definedName>
    <definedName name="CYElwire" localSheetId="31">#REF!</definedName>
    <definedName name="CYElwire">!#REF!</definedName>
    <definedName name="CYExcav" localSheetId="31">#REF!</definedName>
    <definedName name="CYExcav">!#REF!</definedName>
    <definedName name="CYM">#REF!</definedName>
    <definedName name="CYMech" localSheetId="31">#REF!</definedName>
    <definedName name="CYMech">!#REF!</definedName>
    <definedName name="CYPipe" localSheetId="31">#REF!</definedName>
    <definedName name="CYPipe">!#REF!</definedName>
    <definedName name="CYRfsid" localSheetId="31">#REF!</definedName>
    <definedName name="CYRfsid">!#REF!</definedName>
    <definedName name="CYSite" localSheetId="31">#REF!</definedName>
    <definedName name="CYSite">!#REF!</definedName>
    <definedName name="CYSteel" localSheetId="31">#REF!</definedName>
    <definedName name="CYSteel">!#REF!</definedName>
    <definedName name="CYTanks" localSheetId="31">#REF!</definedName>
    <definedName name="CYTanks">!#REF!</definedName>
    <definedName name="CYTD013" hidden="1">#REF!</definedName>
    <definedName name="CYTD017" hidden="1">#REF!</definedName>
    <definedName name="CYTD019" hidden="1">#REF!</definedName>
    <definedName name="CYTD023" hidden="1">#REF!</definedName>
    <definedName name="CYTD027" hidden="1">#REF!</definedName>
    <definedName name="CYTD0319" hidden="1">#REF!</definedName>
    <definedName name="CYTD033" hidden="1">#REF!</definedName>
    <definedName name="CYTD037" hidden="1">#REF!</definedName>
    <definedName name="CYTD0411" hidden="1">#REF!</definedName>
    <definedName name="CYTD0422" hidden="1">#REF!</definedName>
    <definedName name="CYTD047" hidden="1">#REF!</definedName>
    <definedName name="CYTD0512" hidden="1">#REF!</definedName>
    <definedName name="CYTD057" hidden="1">#REF!</definedName>
    <definedName name="CYTD0613" hidden="1">#REF!</definedName>
    <definedName name="CYTD0619" hidden="1">#REF!</definedName>
    <definedName name="CYTD067" hidden="1">#REF!</definedName>
    <definedName name="CYTD0714" hidden="1">#REF!</definedName>
    <definedName name="CYTD077" hidden="1">#REF!</definedName>
    <definedName name="CYTD0815" hidden="1">#REF!</definedName>
    <definedName name="CYTD087" hidden="1">#REF!</definedName>
    <definedName name="CYTD0916" hidden="1">#REF!</definedName>
    <definedName name="CYTD0919" hidden="1">#REF!</definedName>
    <definedName name="CYTD097" hidden="1">#REF!</definedName>
    <definedName name="CYTD1017" hidden="1">#REF!</definedName>
    <definedName name="CYTD107" hidden="1">#REF!</definedName>
    <definedName name="CYTD1118" hidden="1">#REF!</definedName>
    <definedName name="CYTD117" hidden="1">#REF!</definedName>
    <definedName name="CYTD1219" hidden="1">#REF!</definedName>
    <definedName name="CYTD127" hidden="1">#REF!</definedName>
    <definedName name="cYTD16" hidden="1">#REF!</definedName>
    <definedName name="cz" localSheetId="31">#REF!</definedName>
    <definedName name="cz">!#REF!</definedName>
    <definedName name="cz1f" localSheetId="31">#REF!</definedName>
    <definedName name="cz1f">!#REF!</definedName>
    <definedName name="Czech_Rep">#REF!</definedName>
    <definedName name="CZINC" localSheetId="31">#REF!</definedName>
    <definedName name="CZINC">!#REF!</definedName>
    <definedName name="czk">#REF!</definedName>
    <definedName name="CZK_bud">#REF!</definedName>
    <definedName name="cZSdfasdf" localSheetId="35" hidden="1">{#N/A,#N/A,FALSE,"SumD";#N/A,#N/A,FALSE,"ElecD";#N/A,#N/A,FALSE,"MechD";#N/A,#N/A,FALSE,"GeotD";#N/A,#N/A,FALSE,"PrcsD";#N/A,#N/A,FALSE,"TunnD";#N/A,#N/A,FALSE,"CivlD";#N/A,#N/A,FALSE,"NtwkD";#N/A,#N/A,FALSE,"EstgD";#N/A,#N/A,FALSE,"PEngD"}</definedName>
    <definedName name="cZSdfasdf" localSheetId="37" hidden="1">{#N/A,#N/A,FALSE,"SumD";#N/A,#N/A,FALSE,"ElecD";#N/A,#N/A,FALSE,"MechD";#N/A,#N/A,FALSE,"GeotD";#N/A,#N/A,FALSE,"PrcsD";#N/A,#N/A,FALSE,"TunnD";#N/A,#N/A,FALSE,"CivlD";#N/A,#N/A,FALSE,"NtwkD";#N/A,#N/A,FALSE,"EstgD";#N/A,#N/A,FALSE,"PEngD"}</definedName>
    <definedName name="cZSdfasdf" localSheetId="36" hidden="1">{#N/A,#N/A,FALSE,"SumD";#N/A,#N/A,FALSE,"ElecD";#N/A,#N/A,FALSE,"MechD";#N/A,#N/A,FALSE,"GeotD";#N/A,#N/A,FALSE,"PrcsD";#N/A,#N/A,FALSE,"TunnD";#N/A,#N/A,FALSE,"CivlD";#N/A,#N/A,FALSE,"NtwkD";#N/A,#N/A,FALSE,"EstgD";#N/A,#N/A,FALSE,"PEngD"}</definedName>
    <definedName name="cZSdfasdf" localSheetId="33" hidden="1">{#N/A,#N/A,FALSE,"SumD";#N/A,#N/A,FALSE,"ElecD";#N/A,#N/A,FALSE,"MechD";#N/A,#N/A,FALSE,"GeotD";#N/A,#N/A,FALSE,"PrcsD";#N/A,#N/A,FALSE,"TunnD";#N/A,#N/A,FALSE,"CivlD";#N/A,#N/A,FALSE,"NtwkD";#N/A,#N/A,FALSE,"EstgD";#N/A,#N/A,FALSE,"PEngD"}</definedName>
    <definedName name="cZSdfasdf" localSheetId="34" hidden="1">{#N/A,#N/A,FALSE,"SumD";#N/A,#N/A,FALSE,"ElecD";#N/A,#N/A,FALSE,"MechD";#N/A,#N/A,FALSE,"GeotD";#N/A,#N/A,FALSE,"PrcsD";#N/A,#N/A,FALSE,"TunnD";#N/A,#N/A,FALSE,"CivlD";#N/A,#N/A,FALSE,"NtwkD";#N/A,#N/A,FALSE,"EstgD";#N/A,#N/A,FALSE,"PEngD"}</definedName>
    <definedName name="cZSdfasdf" localSheetId="31" hidden="1">{#N/A,#N/A,FALSE,"SumD";#N/A,#N/A,FALSE,"ElecD";#N/A,#N/A,FALSE,"MechD";#N/A,#N/A,FALSE,"GeotD";#N/A,#N/A,FALSE,"PrcsD";#N/A,#N/A,FALSE,"TunnD";#N/A,#N/A,FALSE,"CivlD";#N/A,#N/A,FALSE,"NtwkD";#N/A,#N/A,FALSE,"EstgD";#N/A,#N/A,FALSE,"PEngD"}</definedName>
    <definedName name="cZSdfasdf" hidden="1">{#N/A,#N/A,FALSE,"SumD";#N/A,#N/A,FALSE,"ElecD";#N/A,#N/A,FALSE,"MechD";#N/A,#N/A,FALSE,"GeotD";#N/A,#N/A,FALSE,"PrcsD";#N/A,#N/A,FALSE,"TunnD";#N/A,#N/A,FALSE,"CivlD";#N/A,#N/A,FALSE,"NtwkD";#N/A,#N/A,FALSE,"EstgD";#N/A,#N/A,FALSE,"PEngD"}</definedName>
    <definedName name="czxd" localSheetId="35" hidden="1">{"DETALLE_1996",#N/A,FALSE,"flujo";"DETALLE_1997",#N/A,FALSE,"flujo";"GASTOS_INCURRIDOS_1996",#N/A,FALSE,"flujo";"GASTOS_PROGRAMADOS_PARA_1997",#N/A,FALSE,"flujo";#N/A,#N/A,FALSE,"comparat";#N/A,#N/A,FALSE,"costos";#N/A,#N/A,FALSE,"proyctrol"}</definedName>
    <definedName name="czxd" localSheetId="37" hidden="1">{"DETALLE_1996",#N/A,FALSE,"flujo";"DETALLE_1997",#N/A,FALSE,"flujo";"GASTOS_INCURRIDOS_1996",#N/A,FALSE,"flujo";"GASTOS_PROGRAMADOS_PARA_1997",#N/A,FALSE,"flujo";#N/A,#N/A,FALSE,"comparat";#N/A,#N/A,FALSE,"costos";#N/A,#N/A,FALSE,"proyctrol"}</definedName>
    <definedName name="czxd" localSheetId="36" hidden="1">{"DETALLE_1996",#N/A,FALSE,"flujo";"DETALLE_1997",#N/A,FALSE,"flujo";"GASTOS_INCURRIDOS_1996",#N/A,FALSE,"flujo";"GASTOS_PROGRAMADOS_PARA_1997",#N/A,FALSE,"flujo";#N/A,#N/A,FALSE,"comparat";#N/A,#N/A,FALSE,"costos";#N/A,#N/A,FALSE,"proyctrol"}</definedName>
    <definedName name="czxd" localSheetId="33" hidden="1">{"DETALLE_1996",#N/A,FALSE,"flujo";"DETALLE_1997",#N/A,FALSE,"flujo";"GASTOS_INCURRIDOS_1996",#N/A,FALSE,"flujo";"GASTOS_PROGRAMADOS_PARA_1997",#N/A,FALSE,"flujo";#N/A,#N/A,FALSE,"comparat";#N/A,#N/A,FALSE,"costos";#N/A,#N/A,FALSE,"proyctrol"}</definedName>
    <definedName name="czxd" localSheetId="34" hidden="1">{"DETALLE_1996",#N/A,FALSE,"flujo";"DETALLE_1997",#N/A,FALSE,"flujo";"GASTOS_INCURRIDOS_1996",#N/A,FALSE,"flujo";"GASTOS_PROGRAMADOS_PARA_1997",#N/A,FALSE,"flujo";#N/A,#N/A,FALSE,"comparat";#N/A,#N/A,FALSE,"costos";#N/A,#N/A,FALSE,"proyctrol"}</definedName>
    <definedName name="czxd" localSheetId="31" hidden="1">{"DETALLE_1996",#N/A,FALSE,"flujo";"DETALLE_1997",#N/A,FALSE,"flujo";"GASTOS_INCURRIDOS_1996",#N/A,FALSE,"flujo";"GASTOS_PROGRAMADOS_PARA_1997",#N/A,FALSE,"flujo";#N/A,#N/A,FALSE,"comparat";#N/A,#N/A,FALSE,"costos";#N/A,#N/A,FALSE,"proyctrol"}</definedName>
    <definedName name="czxd" hidden="1">{"DETALLE_1996",#N/A,FALSE,"flujo";"DETALLE_1997",#N/A,FALSE,"flujo";"GASTOS_INCURRIDOS_1996",#N/A,FALSE,"flujo";"GASTOS_PROGRAMADOS_PARA_1997",#N/A,FALSE,"flujo";#N/A,#N/A,FALSE,"comparat";#N/A,#N/A,FALSE,"costos";#N/A,#N/A,FALSE,"proyctrol"}</definedName>
    <definedName name="czxfszdv">#REF!</definedName>
    <definedName name="czxx" localSheetId="35" hidden="1">{#N/A,#N/A,FALSE,"Total_OC015";#N/A,#N/A,FALSE,"ADMIN";#N/A,#N/A,FALSE,"PROCES";#N/A,#N/A,FALSE,"mecan";#N/A,#N/A,FALSE,"civil";#N/A,#N/A,FALSE,"CAÑER";#N/A,#N/A,FALSE,"ELEC";#N/A,#N/A,FALSE,"INSTR"}</definedName>
    <definedName name="czxx" localSheetId="37" hidden="1">{#N/A,#N/A,FALSE,"Total_OC015";#N/A,#N/A,FALSE,"ADMIN";#N/A,#N/A,FALSE,"PROCES";#N/A,#N/A,FALSE,"mecan";#N/A,#N/A,FALSE,"civil";#N/A,#N/A,FALSE,"CAÑER";#N/A,#N/A,FALSE,"ELEC";#N/A,#N/A,FALSE,"INSTR"}</definedName>
    <definedName name="czxx" localSheetId="36" hidden="1">{#N/A,#N/A,FALSE,"Total_OC015";#N/A,#N/A,FALSE,"ADMIN";#N/A,#N/A,FALSE,"PROCES";#N/A,#N/A,FALSE,"mecan";#N/A,#N/A,FALSE,"civil";#N/A,#N/A,FALSE,"CAÑER";#N/A,#N/A,FALSE,"ELEC";#N/A,#N/A,FALSE,"INSTR"}</definedName>
    <definedName name="czxx" localSheetId="33" hidden="1">{#N/A,#N/A,FALSE,"Total_OC015";#N/A,#N/A,FALSE,"ADMIN";#N/A,#N/A,FALSE,"PROCES";#N/A,#N/A,FALSE,"mecan";#N/A,#N/A,FALSE,"civil";#N/A,#N/A,FALSE,"CAÑER";#N/A,#N/A,FALSE,"ELEC";#N/A,#N/A,FALSE,"INSTR"}</definedName>
    <definedName name="czxx" localSheetId="34" hidden="1">{#N/A,#N/A,FALSE,"Total_OC015";#N/A,#N/A,FALSE,"ADMIN";#N/A,#N/A,FALSE,"PROCES";#N/A,#N/A,FALSE,"mecan";#N/A,#N/A,FALSE,"civil";#N/A,#N/A,FALSE,"CAÑER";#N/A,#N/A,FALSE,"ELEC";#N/A,#N/A,FALSE,"INSTR"}</definedName>
    <definedName name="czxx" localSheetId="31" hidden="1">{#N/A,#N/A,FALSE,"Total_OC015";#N/A,#N/A,FALSE,"ADMIN";#N/A,#N/A,FALSE,"PROCES";#N/A,#N/A,FALSE,"mecan";#N/A,#N/A,FALSE,"civil";#N/A,#N/A,FALSE,"CAÑER";#N/A,#N/A,FALSE,"ELEC";#N/A,#N/A,FALSE,"INSTR"}</definedName>
    <definedName name="czxx" hidden="1">{#N/A,#N/A,FALSE,"Total_OC015";#N/A,#N/A,FALSE,"ADMIN";#N/A,#N/A,FALSE,"PROCES";#N/A,#N/A,FALSE,"mecan";#N/A,#N/A,FALSE,"civil";#N/A,#N/A,FALSE,"CAÑER";#N/A,#N/A,FALSE,"ELEC";#N/A,#N/A,FALSE,"INSTR"}</definedName>
    <definedName name="D"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D"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D"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d" localSheetId="31">#REF!</definedName>
    <definedName name="d">!#REF!</definedName>
    <definedName name="D_" localSheetId="35" hidden="1">#REF!</definedName>
    <definedName name="D_" localSheetId="37" hidden="1">#REF!</definedName>
    <definedName name="D_" localSheetId="36" hidden="1">#REF!</definedName>
    <definedName name="D_" localSheetId="33" hidden="1">#REF!</definedName>
    <definedName name="D_" localSheetId="34" hidden="1">#REF!</definedName>
    <definedName name="D_" hidden="1">#REF!</definedName>
    <definedName name="d___0" localSheetId="31">#REF!</definedName>
    <definedName name="d___0">!#REF!</definedName>
    <definedName name="d___13" localSheetId="31">#REF!</definedName>
    <definedName name="d___13">!#REF!</definedName>
    <definedName name="d_1" localSheetId="35" hidden="1">{#N/A,#N/A,TRUE,"Est. de Fact.";#N/A,#N/A,TRUE,"Capitulo 19";#N/A,#N/A,TRUE,"Proyecto P855"}</definedName>
    <definedName name="d_1" localSheetId="37" hidden="1">{#N/A,#N/A,TRUE,"Est. de Fact.";#N/A,#N/A,TRUE,"Capitulo 19";#N/A,#N/A,TRUE,"Proyecto P855"}</definedName>
    <definedName name="d_1" localSheetId="36" hidden="1">{#N/A,#N/A,TRUE,"Est. de Fact.";#N/A,#N/A,TRUE,"Capitulo 19";#N/A,#N/A,TRUE,"Proyecto P855"}</definedName>
    <definedName name="d_1" localSheetId="33" hidden="1">{#N/A,#N/A,TRUE,"Est. de Fact.";#N/A,#N/A,TRUE,"Capitulo 19";#N/A,#N/A,TRUE,"Proyecto P855"}</definedName>
    <definedName name="d_1" localSheetId="34" hidden="1">{#N/A,#N/A,TRUE,"Est. de Fact.";#N/A,#N/A,TRUE,"Capitulo 19";#N/A,#N/A,TRUE,"Proyecto P855"}</definedName>
    <definedName name="d_1" localSheetId="31" hidden="1">{#N/A,#N/A,FALSE,"masez (10)";#N/A,#N/A,FALSE,"masez (7)";#N/A,#N/A,FALSE,"masez (6)";#N/A,#N/A,FALSE,"masez (5)";#N/A,#N/A,FALSE,"masez (4)";#N/A,#N/A,FALSE,"masez (3)";#N/A,#N/A,FALSE,"masez (2)";#N/A,#N/A,FALSE,"GME";#N/A,#N/A,FALSE,"masez"}</definedName>
    <definedName name="d_1" hidden="1">{#N/A,#N/A,FALSE,"masez (10)";#N/A,#N/A,FALSE,"masez (7)";#N/A,#N/A,FALSE,"masez (6)";#N/A,#N/A,FALSE,"masez (5)";#N/A,#N/A,FALSE,"masez (4)";#N/A,#N/A,FALSE,"masez (3)";#N/A,#N/A,FALSE,"masez (2)";#N/A,#N/A,FALSE,"GME";#N/A,#N/A,FALSE,"masez"}</definedName>
    <definedName name="D_22" localSheetId="31">#REF!</definedName>
    <definedName name="D_22">!#REF!</definedName>
    <definedName name="D_Concrete" localSheetId="31">#REF!</definedName>
    <definedName name="D_Concrete">!#REF!</definedName>
    <definedName name="D_Ctrl101">#REF!</definedName>
    <definedName name="D_Ctrl102">#REF!</definedName>
    <definedName name="D_Ctrl103">#REF!</definedName>
    <definedName name="D_Ctrl104">#REF!</definedName>
    <definedName name="D_Ctrl105">#REF!</definedName>
    <definedName name="D_Ctrl106">#REF!</definedName>
    <definedName name="D_Ctrl107">#REF!</definedName>
    <definedName name="D_Ctrl109">#REF!</definedName>
    <definedName name="D_Ctrl110">#REF!</definedName>
    <definedName name="D_Ctrl201">#REF!</definedName>
    <definedName name="D_Ctrl202">#REF!</definedName>
    <definedName name="D_Ctrl203">#REF!</definedName>
    <definedName name="D_Ctrl204">#REF!</definedName>
    <definedName name="D_Ctrl205">#REF!</definedName>
    <definedName name="D_Ctrl206">#REF!</definedName>
    <definedName name="D_Ctrl207">#REF!</definedName>
    <definedName name="D_Ctrl209">#REF!</definedName>
    <definedName name="D_Ctrl210">#REF!</definedName>
    <definedName name="D_Dev01">#REF!</definedName>
    <definedName name="D_Dev02">#REF!</definedName>
    <definedName name="D_Dev03">#REF!</definedName>
    <definedName name="D_Dev04">#REF!</definedName>
    <definedName name="D_Dev05">#REF!</definedName>
    <definedName name="D_Dev06">#REF!</definedName>
    <definedName name="D_Dev07">#REF!</definedName>
    <definedName name="D_Dev09">#REF!</definedName>
    <definedName name="D_Dev10">#REF!</definedName>
    <definedName name="D_Emerg01">#REF!</definedName>
    <definedName name="D_Emerg02">#REF!</definedName>
    <definedName name="D_Emerg03">#REF!</definedName>
    <definedName name="D_Emerg04">#REF!</definedName>
    <definedName name="D_Emerg05">#REF!</definedName>
    <definedName name="D_Emerg06">#REF!</definedName>
    <definedName name="D_Emerg07">#REF!</definedName>
    <definedName name="D_Emerg09">#REF!</definedName>
    <definedName name="D_Emerg10">#REF!</definedName>
    <definedName name="D_Fuerza01">#REF!</definedName>
    <definedName name="D_Fuerza02">#REF!</definedName>
    <definedName name="D_Fuerza03">#REF!</definedName>
    <definedName name="D_Fuerza04">#REF!</definedName>
    <definedName name="D_Fuerza05">#REF!</definedName>
    <definedName name="D_Fuerza06">#REF!</definedName>
    <definedName name="D_Fuerza07">#REF!</definedName>
    <definedName name="D_Fuerza09">#REF!</definedName>
    <definedName name="D_Fuerza10">#REF!</definedName>
    <definedName name="D_LLaveC01">#REF!</definedName>
    <definedName name="D_LLaveC02">#REF!</definedName>
    <definedName name="D_LLaveC03">#REF!</definedName>
    <definedName name="D_LLaveC04">#REF!</definedName>
    <definedName name="D_LLaveC05">#REF!</definedName>
    <definedName name="D_LLaveC06">#REF!</definedName>
    <definedName name="D_LLaveC07">#REF!</definedName>
    <definedName name="D_LLaveC09">#REF!</definedName>
    <definedName name="D_LLaveC10">#REF!</definedName>
    <definedName name="D_LLaveR01">#REF!</definedName>
    <definedName name="D_LLaveR02">#REF!</definedName>
    <definedName name="D_LLaveR03">#REF!</definedName>
    <definedName name="D_LLaveR04">#REF!</definedName>
    <definedName name="D_LLaveR05">#REF!</definedName>
    <definedName name="D_LLaveR06">#REF!</definedName>
    <definedName name="D_LLaveR07">#REF!</definedName>
    <definedName name="D_LLaveR09">#REF!</definedName>
    <definedName name="D_LLaveR10">#REF!</definedName>
    <definedName name="D_Masonry" localSheetId="31">#REF!</definedName>
    <definedName name="D_Masonry">!#REF!</definedName>
    <definedName name="D_Md01">#REF!</definedName>
    <definedName name="D_Md02">#REF!</definedName>
    <definedName name="D_Md03">#REF!</definedName>
    <definedName name="D_Md04">#REF!</definedName>
    <definedName name="D_Md05">#REF!</definedName>
    <definedName name="D_Md06">#REF!</definedName>
    <definedName name="D_Md07">#REF!</definedName>
    <definedName name="D_Md09">#REF!</definedName>
    <definedName name="D_Md10">#REF!</definedName>
    <definedName name="D_Pos01">#REF!</definedName>
    <definedName name="D_Pos02">#REF!</definedName>
    <definedName name="D_Pos03">#REF!</definedName>
    <definedName name="D_Pos04">#REF!</definedName>
    <definedName name="D_Pos05">#REF!</definedName>
    <definedName name="D_Pos06">#REF!</definedName>
    <definedName name="D_Pos07">#REF!</definedName>
    <definedName name="D_Pos09">#REF!</definedName>
    <definedName name="D_Pos10">#REF!</definedName>
    <definedName name="D12_">#N/A</definedName>
    <definedName name="D2_C793">#REF!</definedName>
    <definedName name="D2_C824">#REF!</definedName>
    <definedName name="D2_C966">#REF!</definedName>
    <definedName name="D2_C994F">#REF!</definedName>
    <definedName name="D2_Cist_Agua">#REF!</definedName>
    <definedName name="D2_Cist_D2">#REF!</definedName>
    <definedName name="D2_D8T">#REF!</definedName>
    <definedName name="D2_EX5600">#REF!</definedName>
    <definedName name="D2_Lube">#REF!</definedName>
    <definedName name="D2_Moto_16M">#REF!</definedName>
    <definedName name="D2_PitViper271">#REF!</definedName>
    <definedName name="D2_Retro420">#REF!</definedName>
    <definedName name="D2_Rodillo_10t">#REF!</definedName>
    <definedName name="D2_Scania">#REF!</definedName>
    <definedName name="D2_SmartRocD65R">#REF!</definedName>
    <definedName name="D20_">#N/A</definedName>
    <definedName name="d2gfwdcgiqy" localSheetId="35" hidden="1">{#N/A,#N/A,FALSE,"PEND INC";#N/A,#N/A,FALSE,"PEND MINM"}</definedName>
    <definedName name="d2gfwdcgiqy" localSheetId="37" hidden="1">{#N/A,#N/A,FALSE,"PEND INC";#N/A,#N/A,FALSE,"PEND MINM"}</definedName>
    <definedName name="d2gfwdcgiqy" localSheetId="36" hidden="1">{#N/A,#N/A,FALSE,"PEND INC";#N/A,#N/A,FALSE,"PEND MINM"}</definedName>
    <definedName name="d2gfwdcgiqy" localSheetId="33" hidden="1">{#N/A,#N/A,FALSE,"PEND INC";#N/A,#N/A,FALSE,"PEND MINM"}</definedName>
    <definedName name="d2gfwdcgiqy" localSheetId="34" hidden="1">{#N/A,#N/A,FALSE,"PEND INC";#N/A,#N/A,FALSE,"PEND MINM"}</definedName>
    <definedName name="d2gfwdcgiqy" localSheetId="31" hidden="1">{#N/A,#N/A,FALSE,"PEND INC";#N/A,#N/A,FALSE,"PEND MINM"}</definedName>
    <definedName name="d2gfwdcgiqy" hidden="1">{#N/A,#N/A,FALSE,"PEND INC";#N/A,#N/A,FALSE,"PEND MINM"}</definedName>
    <definedName name="D6D">#REF!</definedName>
    <definedName name="D8D">#REF!</definedName>
    <definedName name="D8DATOS">#REF!</definedName>
    <definedName name="D8L">#REF!</definedName>
    <definedName name="da" localSheetId="35" hidden="1">{#N/A,#N/A,FALSE,"GERAL";#N/A,#N/A,FALSE,"012-96";#N/A,#N/A,FALSE,"018-96";#N/A,#N/A,FALSE,"027-96";#N/A,#N/A,FALSE,"059-96";#N/A,#N/A,FALSE,"076-96";#N/A,#N/A,FALSE,"019-97";#N/A,#N/A,FALSE,"021-97";#N/A,#N/A,FALSE,"022-97";#N/A,#N/A,FALSE,"028-97"}</definedName>
    <definedName name="da" localSheetId="33" hidden="1">{#N/A,#N/A,FALSE,"GERAL";#N/A,#N/A,FALSE,"012-96";#N/A,#N/A,FALSE,"018-96";#N/A,#N/A,FALSE,"027-96";#N/A,#N/A,FALSE,"059-96";#N/A,#N/A,FALSE,"076-96";#N/A,#N/A,FALSE,"019-97";#N/A,#N/A,FALSE,"021-97";#N/A,#N/A,FALSE,"022-97";#N/A,#N/A,FALSE,"028-97"}</definedName>
    <definedName name="da" localSheetId="34" hidden="1">{#N/A,#N/A,FALSE,"GERAL";#N/A,#N/A,FALSE,"012-96";#N/A,#N/A,FALSE,"018-96";#N/A,#N/A,FALSE,"027-96";#N/A,#N/A,FALSE,"059-96";#N/A,#N/A,FALSE,"076-96";#N/A,#N/A,FALSE,"019-97";#N/A,#N/A,FALSE,"021-97";#N/A,#N/A,FALSE,"022-97";#N/A,#N/A,FALSE,"028-97"}</definedName>
    <definedName name="da" localSheetId="31" hidden="1">{#N/A,#N/A,FALSE,"GERAL";#N/A,#N/A,FALSE,"012-96";#N/A,#N/A,FALSE,"018-96";#N/A,#N/A,FALSE,"027-96";#N/A,#N/A,FALSE,"059-96";#N/A,#N/A,FALSE,"076-96";#N/A,#N/A,FALSE,"019-97";#N/A,#N/A,FALSE,"021-97";#N/A,#N/A,FALSE,"022-97";#N/A,#N/A,FALSE,"028-97"}</definedName>
    <definedName name="DA">#REF!</definedName>
    <definedName name="da.25" localSheetId="31" hidden="1">#REF!</definedName>
    <definedName name="da.25" hidden="1">#REF!</definedName>
    <definedName name="Dact" localSheetId="31">#REF!</definedName>
    <definedName name="Dact">!#REF!</definedName>
    <definedName name="DACUM" localSheetId="31">#REF!</definedName>
    <definedName name="DACUM">!#REF!</definedName>
    <definedName name="dad" localSheetId="35" hidden="1">{#N/A,#N/A,FALSE,"Total_OC015";#N/A,#N/A,FALSE,"ADMIN";#N/A,#N/A,FALSE,"PROCES";#N/A,#N/A,FALSE,"mecan";#N/A,#N/A,FALSE,"civil";#N/A,#N/A,FALSE,"CAÑER";#N/A,#N/A,FALSE,"ELEC";#N/A,#N/A,FALSE,"INSTR"}</definedName>
    <definedName name="dad" localSheetId="37" hidden="1">{#N/A,#N/A,FALSE,"Total_OC015";#N/A,#N/A,FALSE,"ADMIN";#N/A,#N/A,FALSE,"PROCES";#N/A,#N/A,FALSE,"mecan";#N/A,#N/A,FALSE,"civil";#N/A,#N/A,FALSE,"CAÑER";#N/A,#N/A,FALSE,"ELEC";#N/A,#N/A,FALSE,"INSTR"}</definedName>
    <definedName name="dad" localSheetId="36" hidden="1">{#N/A,#N/A,FALSE,"Total_OC015";#N/A,#N/A,FALSE,"ADMIN";#N/A,#N/A,FALSE,"PROCES";#N/A,#N/A,FALSE,"mecan";#N/A,#N/A,FALSE,"civil";#N/A,#N/A,FALSE,"CAÑER";#N/A,#N/A,FALSE,"ELEC";#N/A,#N/A,FALSE,"INSTR"}</definedName>
    <definedName name="dad" localSheetId="33" hidden="1">{#N/A,#N/A,FALSE,"Total_OC015";#N/A,#N/A,FALSE,"ADMIN";#N/A,#N/A,FALSE,"PROCES";#N/A,#N/A,FALSE,"mecan";#N/A,#N/A,FALSE,"civil";#N/A,#N/A,FALSE,"CAÑER";#N/A,#N/A,FALSE,"ELEC";#N/A,#N/A,FALSE,"INSTR"}</definedName>
    <definedName name="dad" localSheetId="34" hidden="1">{#N/A,#N/A,FALSE,"Total_OC015";#N/A,#N/A,FALSE,"ADMIN";#N/A,#N/A,FALSE,"PROCES";#N/A,#N/A,FALSE,"mecan";#N/A,#N/A,FALSE,"civil";#N/A,#N/A,FALSE,"CAÑER";#N/A,#N/A,FALSE,"ELEC";#N/A,#N/A,FALSE,"INSTR"}</definedName>
    <definedName name="dad" localSheetId="31" hidden="1">{#N/A,#N/A,FALSE,"Total_OC015";#N/A,#N/A,FALSE,"ADMIN";#N/A,#N/A,FALSE,"PROCES";#N/A,#N/A,FALSE,"mecan";#N/A,#N/A,FALSE,"civil";#N/A,#N/A,FALSE,"CAÑER";#N/A,#N/A,FALSE,"ELEC";#N/A,#N/A,FALSE,"INSTR"}</definedName>
    <definedName name="dad" hidden="1">{#N/A,#N/A,FALSE,"Total_OC015";#N/A,#N/A,FALSE,"ADMIN";#N/A,#N/A,FALSE,"PROCES";#N/A,#N/A,FALSE,"mecan";#N/A,#N/A,FALSE,"civil";#N/A,#N/A,FALSE,"CAÑER";#N/A,#N/A,FALSE,"ELEC";#N/A,#N/A,FALSE,"INSTR"}</definedName>
    <definedName name="dadada">#REF!</definedName>
    <definedName name="dadadadadadadad" hidden="1">#REF!</definedName>
    <definedName name="dadadadadadadasssa" localSheetId="35" hidden="1">#REF!</definedName>
    <definedName name="dadadadadadadasssa" localSheetId="36" hidden="1">#REF!</definedName>
    <definedName name="dadadadadadadasssa" localSheetId="33" hidden="1">#REF!</definedName>
    <definedName name="dadadadadadadasssa" localSheetId="34" hidden="1">#REF!</definedName>
    <definedName name="dadadadadadadasssa" hidden="1">#REF!</definedName>
    <definedName name="dadasd" localSheetId="35" hidden="1">{#N/A,#N/A,FALSE,"Costos_Elem_Hid";#N/A,#N/A,FALSE,"Costos_Elem_Hid";#N/A,#N/A,FALSE,"Costos_Elem_Hid"}</definedName>
    <definedName name="dadasd" localSheetId="37" hidden="1">{#N/A,#N/A,FALSE,"Costos_Elem_Hid";#N/A,#N/A,FALSE,"Costos_Elem_Hid";#N/A,#N/A,FALSE,"Costos_Elem_Hid"}</definedName>
    <definedName name="dadasd" localSheetId="36" hidden="1">{#N/A,#N/A,FALSE,"Costos_Elem_Hid";#N/A,#N/A,FALSE,"Costos_Elem_Hid";#N/A,#N/A,FALSE,"Costos_Elem_Hid"}</definedName>
    <definedName name="dadasd" localSheetId="33" hidden="1">{#N/A,#N/A,FALSE,"Costos_Elem_Hid";#N/A,#N/A,FALSE,"Costos_Elem_Hid";#N/A,#N/A,FALSE,"Costos_Elem_Hid"}</definedName>
    <definedName name="dadasd" localSheetId="34" hidden="1">{#N/A,#N/A,FALSE,"Costos_Elem_Hid";#N/A,#N/A,FALSE,"Costos_Elem_Hid";#N/A,#N/A,FALSE,"Costos_Elem_Hid"}</definedName>
    <definedName name="dadasd" localSheetId="31" hidden="1">{#N/A,#N/A,FALSE,"Costos_Elem_Hid";#N/A,#N/A,FALSE,"Costos_Elem_Hid";#N/A,#N/A,FALSE,"Costos_Elem_Hid"}</definedName>
    <definedName name="dadasd" hidden="1">{#N/A,#N/A,FALSE,"Costos_Elem_Hid";#N/A,#N/A,FALSE,"Costos_Elem_Hid";#N/A,#N/A,FALSE,"Costos_Elem_Hid"}</definedName>
    <definedName name="dadasdasd" localSheetId="35" hidden="1">{"'standard'!$A$8:$C$109"}</definedName>
    <definedName name="dadasdasd" localSheetId="37" hidden="1">{"'standard'!$A$8:$C$109"}</definedName>
    <definedName name="dadasdasd" localSheetId="36" hidden="1">{"'standard'!$A$8:$C$109"}</definedName>
    <definedName name="dadasdasd" localSheetId="33" hidden="1">{"'standard'!$A$8:$C$109"}</definedName>
    <definedName name="dadasdasd" localSheetId="34" hidden="1">{"'standard'!$A$8:$C$109"}</definedName>
    <definedName name="dadasdasd" localSheetId="31" hidden="1">{"'standard'!$A$8:$C$109"}</definedName>
    <definedName name="dadasdasd" hidden="1">{"'standard'!$A$8:$C$109"}</definedName>
    <definedName name="dadfa" localSheetId="35" hidden="1">{"'Sheet1'!$L$16"}</definedName>
    <definedName name="dadfa" localSheetId="37" hidden="1">{"'Sheet1'!$L$16"}</definedName>
    <definedName name="dadfa" localSheetId="36" hidden="1">{"'Sheet1'!$L$16"}</definedName>
    <definedName name="dadfa" localSheetId="33" hidden="1">{"'Sheet1'!$L$16"}</definedName>
    <definedName name="dadfa" localSheetId="34" hidden="1">{"'Sheet1'!$L$16"}</definedName>
    <definedName name="dadfa" localSheetId="31" hidden="1">{"'Sheet1'!$L$16"}</definedName>
    <definedName name="dadfa" hidden="1">{"'Sheet1'!$L$16"}</definedName>
    <definedName name="dadss" localSheetId="31">#REF!</definedName>
    <definedName name="dadss">!#REF!</definedName>
    <definedName name="DAFP">#REF!</definedName>
    <definedName name="dafsf" localSheetId="35" hidden="1">{#N/A,#N/A,FALSE,"SumD";#N/A,#N/A,FALSE,"ElecD";#N/A,#N/A,FALSE,"MechD";#N/A,#N/A,FALSE,"GeotD";#N/A,#N/A,FALSE,"PrcsD";#N/A,#N/A,FALSE,"TunnD";#N/A,#N/A,FALSE,"CivlD";#N/A,#N/A,FALSE,"NtwkD";#N/A,#N/A,FALSE,"EstgD";#N/A,#N/A,FALSE,"PEngD"}</definedName>
    <definedName name="dafsf" localSheetId="37" hidden="1">{#N/A,#N/A,FALSE,"SumD";#N/A,#N/A,FALSE,"ElecD";#N/A,#N/A,FALSE,"MechD";#N/A,#N/A,FALSE,"GeotD";#N/A,#N/A,FALSE,"PrcsD";#N/A,#N/A,FALSE,"TunnD";#N/A,#N/A,FALSE,"CivlD";#N/A,#N/A,FALSE,"NtwkD";#N/A,#N/A,FALSE,"EstgD";#N/A,#N/A,FALSE,"PEngD"}</definedName>
    <definedName name="dafsf" localSheetId="36" hidden="1">{#N/A,#N/A,FALSE,"SumD";#N/A,#N/A,FALSE,"ElecD";#N/A,#N/A,FALSE,"MechD";#N/A,#N/A,FALSE,"GeotD";#N/A,#N/A,FALSE,"PrcsD";#N/A,#N/A,FALSE,"TunnD";#N/A,#N/A,FALSE,"CivlD";#N/A,#N/A,FALSE,"NtwkD";#N/A,#N/A,FALSE,"EstgD";#N/A,#N/A,FALSE,"PEngD"}</definedName>
    <definedName name="dafsf" localSheetId="33" hidden="1">{#N/A,#N/A,FALSE,"SumD";#N/A,#N/A,FALSE,"ElecD";#N/A,#N/A,FALSE,"MechD";#N/A,#N/A,FALSE,"GeotD";#N/A,#N/A,FALSE,"PrcsD";#N/A,#N/A,FALSE,"TunnD";#N/A,#N/A,FALSE,"CivlD";#N/A,#N/A,FALSE,"NtwkD";#N/A,#N/A,FALSE,"EstgD";#N/A,#N/A,FALSE,"PEngD"}</definedName>
    <definedName name="dafsf" localSheetId="34" hidden="1">{#N/A,#N/A,FALSE,"SumD";#N/A,#N/A,FALSE,"ElecD";#N/A,#N/A,FALSE,"MechD";#N/A,#N/A,FALSE,"GeotD";#N/A,#N/A,FALSE,"PrcsD";#N/A,#N/A,FALSE,"TunnD";#N/A,#N/A,FALSE,"CivlD";#N/A,#N/A,FALSE,"NtwkD";#N/A,#N/A,FALSE,"EstgD";#N/A,#N/A,FALSE,"PEngD"}</definedName>
    <definedName name="dafsf" localSheetId="31" hidden="1">{#N/A,#N/A,FALSE,"SumD";#N/A,#N/A,FALSE,"ElecD";#N/A,#N/A,FALSE,"MechD";#N/A,#N/A,FALSE,"GeotD";#N/A,#N/A,FALSE,"PrcsD";#N/A,#N/A,FALSE,"TunnD";#N/A,#N/A,FALSE,"CivlD";#N/A,#N/A,FALSE,"NtwkD";#N/A,#N/A,FALSE,"EstgD";#N/A,#N/A,FALSE,"PEngD"}</definedName>
    <definedName name="dafsf" hidden="1">{#N/A,#N/A,FALSE,"SumD";#N/A,#N/A,FALSE,"ElecD";#N/A,#N/A,FALSE,"MechD";#N/A,#N/A,FALSE,"GeotD";#N/A,#N/A,FALSE,"PrcsD";#N/A,#N/A,FALSE,"TunnD";#N/A,#N/A,FALSE,"CivlD";#N/A,#N/A,FALSE,"NtwkD";#N/A,#N/A,FALSE,"EstgD";#N/A,#N/A,FALSE,"PEngD"}</definedName>
    <definedName name="dagcan">#REF!</definedName>
    <definedName name="DAILY" localSheetId="31">#REF!</definedName>
    <definedName name="DAILY">!#REF!</definedName>
    <definedName name="DAILY10" localSheetId="31">#REF!</definedName>
    <definedName name="DAILY10">!#REF!</definedName>
    <definedName name="DAILY11" localSheetId="31">#REF!</definedName>
    <definedName name="DAILY11">!#REF!</definedName>
    <definedName name="DAILY12" localSheetId="31">#REF!</definedName>
    <definedName name="DAILY12">!#REF!</definedName>
    <definedName name="DAILY2" localSheetId="31">#REF!</definedName>
    <definedName name="DAILY2">!#REF!</definedName>
    <definedName name="DAILY3" localSheetId="31">#REF!</definedName>
    <definedName name="DAILY3">!#REF!</definedName>
    <definedName name="DAILY4" localSheetId="31">#REF!</definedName>
    <definedName name="DAILY4">!#REF!</definedName>
    <definedName name="DAILY5" localSheetId="31">#REF!</definedName>
    <definedName name="DAILY5">!#REF!</definedName>
    <definedName name="DAILY6" localSheetId="31">#REF!</definedName>
    <definedName name="DAILY6">!#REF!</definedName>
    <definedName name="DAILY7" localSheetId="31">#REF!</definedName>
    <definedName name="DAILY7">!#REF!</definedName>
    <definedName name="DAILY8" localSheetId="31">#REF!</definedName>
    <definedName name="DAILY8">!#REF!</definedName>
    <definedName name="DAILY9" localSheetId="31">#REF!</definedName>
    <definedName name="DAILY9">!#REF!</definedName>
    <definedName name="dal" localSheetId="35" hidden="1">{#N/A,#N/A,FALSE,"Matrix";#N/A,#N/A,FALSE,"Executive";#N/A,#N/A,FALSE,"Summary";#N/A,#N/A,FALSE,"Office1";#N/A,#N/A,FALSE,"Office2";#N/A,#N/A,FALSE,"Office3";#N/A,#N/A,FALSE,"Office4";#N/A,#N/A,FALSE,"Office5";#N/A,#N/A,FALSE,"Office6";#N/A,#N/A,FALSE,"Office7";#N/A,#N/A,FALSE,"Labor"}</definedName>
    <definedName name="dal" localSheetId="37" hidden="1">{#N/A,#N/A,FALSE,"Matrix";#N/A,#N/A,FALSE,"Executive";#N/A,#N/A,FALSE,"Summary";#N/A,#N/A,FALSE,"Office1";#N/A,#N/A,FALSE,"Office2";#N/A,#N/A,FALSE,"Office3";#N/A,#N/A,FALSE,"Office4";#N/A,#N/A,FALSE,"Office5";#N/A,#N/A,FALSE,"Office6";#N/A,#N/A,FALSE,"Office7";#N/A,#N/A,FALSE,"Labor"}</definedName>
    <definedName name="dal" localSheetId="36" hidden="1">{#N/A,#N/A,FALSE,"Matrix";#N/A,#N/A,FALSE,"Executive";#N/A,#N/A,FALSE,"Summary";#N/A,#N/A,FALSE,"Office1";#N/A,#N/A,FALSE,"Office2";#N/A,#N/A,FALSE,"Office3";#N/A,#N/A,FALSE,"Office4";#N/A,#N/A,FALSE,"Office5";#N/A,#N/A,FALSE,"Office6";#N/A,#N/A,FALSE,"Office7";#N/A,#N/A,FALSE,"Labor"}</definedName>
    <definedName name="dal" localSheetId="33" hidden="1">{#N/A,#N/A,FALSE,"Matrix";#N/A,#N/A,FALSE,"Executive";#N/A,#N/A,FALSE,"Summary";#N/A,#N/A,FALSE,"Office1";#N/A,#N/A,FALSE,"Office2";#N/A,#N/A,FALSE,"Office3";#N/A,#N/A,FALSE,"Office4";#N/A,#N/A,FALSE,"Office5";#N/A,#N/A,FALSE,"Office6";#N/A,#N/A,FALSE,"Office7";#N/A,#N/A,FALSE,"Labor"}</definedName>
    <definedName name="dal" localSheetId="34" hidden="1">{#N/A,#N/A,FALSE,"Matrix";#N/A,#N/A,FALSE,"Executive";#N/A,#N/A,FALSE,"Summary";#N/A,#N/A,FALSE,"Office1";#N/A,#N/A,FALSE,"Office2";#N/A,#N/A,FALSE,"Office3";#N/A,#N/A,FALSE,"Office4";#N/A,#N/A,FALSE,"Office5";#N/A,#N/A,FALSE,"Office6";#N/A,#N/A,FALSE,"Office7";#N/A,#N/A,FALSE,"Labor"}</definedName>
    <definedName name="dal" localSheetId="31" hidden="1">{#N/A,#N/A,FALSE,"Matrix";#N/A,#N/A,FALSE,"Executive";#N/A,#N/A,FALSE,"Summary";#N/A,#N/A,FALSE,"Office1";#N/A,#N/A,FALSE,"Office2";#N/A,#N/A,FALSE,"Office3";#N/A,#N/A,FALSE,"Office4";#N/A,#N/A,FALSE,"Office5";#N/A,#N/A,FALSE,"Office6";#N/A,#N/A,FALSE,"Office7";#N/A,#N/A,FALSE,"Labor"}</definedName>
    <definedName name="dal" hidden="1">{#N/A,#N/A,FALSE,"Matrix";#N/A,#N/A,FALSE,"Executive";#N/A,#N/A,FALSE,"Summary";#N/A,#N/A,FALSE,"Office1";#N/A,#N/A,FALSE,"Office2";#N/A,#N/A,FALSE,"Office3";#N/A,#N/A,FALSE,"Office4";#N/A,#N/A,FALSE,"Office5";#N/A,#N/A,FALSE,"Office6";#N/A,#N/A,FALSE,"Office7";#N/A,#N/A,FALSE,"Labor"}</definedName>
    <definedName name="Dálar" localSheetId="31">#REF!</definedName>
    <definedName name="Dálar">!#REF!</definedName>
    <definedName name="DALP" localSheetId="31">#REF!</definedName>
    <definedName name="DALP">!#REF!</definedName>
    <definedName name="dalp2" localSheetId="31">#REF!</definedName>
    <definedName name="dalp2">!#REF!</definedName>
    <definedName name="DALPLAZO" localSheetId="31">#REF!</definedName>
    <definedName name="DALPLAZO">!#REF!</definedName>
    <definedName name="dam">78000</definedName>
    <definedName name="DANGA">#REF!,#REF!</definedName>
    <definedName name="DANUAL" localSheetId="31">#REF!</definedName>
    <definedName name="DANUAL">!#REF!</definedName>
    <definedName name="dark"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 localSheetId="30"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31">#REF!</definedName>
    <definedName name="das" localSheetId="29"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as">#REF!</definedName>
    <definedName name="dasd" localSheetId="31">#REF!</definedName>
    <definedName name="dasd">!#REF!</definedName>
    <definedName name="dasdasdad" localSheetId="35" hidden="1">{#N/A,#N/A,FALSE,"RESUMEN";#N/A,#N/A,FALSE,"GG-GI";#N/A,#N/A,FALSE,"AMB";#N/A,#N/A,FALSE,"EyR";#N/A,#N/A,FALSE,"UCP";#N/A,#N/A,FALSE,"IND";#N/A,#N/A,FALSE,"LR";#N/A,#N/A,FALSE,"PRV";#N/A,#N/A,FALSE,"TÚNELES";#N/A,#N/A,FALSE,"IDT";#N/A,#N/A,FALSE,"ING"}</definedName>
    <definedName name="dasdasdad" localSheetId="37" hidden="1">{#N/A,#N/A,FALSE,"RESUMEN";#N/A,#N/A,FALSE,"GG-GI";#N/A,#N/A,FALSE,"AMB";#N/A,#N/A,FALSE,"EyR";#N/A,#N/A,FALSE,"UCP";#N/A,#N/A,FALSE,"IND";#N/A,#N/A,FALSE,"LR";#N/A,#N/A,FALSE,"PRV";#N/A,#N/A,FALSE,"TÚNELES";#N/A,#N/A,FALSE,"IDT";#N/A,#N/A,FALSE,"ING"}</definedName>
    <definedName name="dasdasdad" localSheetId="36" hidden="1">{#N/A,#N/A,FALSE,"RESUMEN";#N/A,#N/A,FALSE,"GG-GI";#N/A,#N/A,FALSE,"AMB";#N/A,#N/A,FALSE,"EyR";#N/A,#N/A,FALSE,"UCP";#N/A,#N/A,FALSE,"IND";#N/A,#N/A,FALSE,"LR";#N/A,#N/A,FALSE,"PRV";#N/A,#N/A,FALSE,"TÚNELES";#N/A,#N/A,FALSE,"IDT";#N/A,#N/A,FALSE,"ING"}</definedName>
    <definedName name="dasdasdad" localSheetId="33" hidden="1">{#N/A,#N/A,FALSE,"RESUMEN";#N/A,#N/A,FALSE,"GG-GI";#N/A,#N/A,FALSE,"AMB";#N/A,#N/A,FALSE,"EyR";#N/A,#N/A,FALSE,"UCP";#N/A,#N/A,FALSE,"IND";#N/A,#N/A,FALSE,"LR";#N/A,#N/A,FALSE,"PRV";#N/A,#N/A,FALSE,"TÚNELES";#N/A,#N/A,FALSE,"IDT";#N/A,#N/A,FALSE,"ING"}</definedName>
    <definedName name="dasdasdad" localSheetId="34" hidden="1">{#N/A,#N/A,FALSE,"RESUMEN";#N/A,#N/A,FALSE,"GG-GI";#N/A,#N/A,FALSE,"AMB";#N/A,#N/A,FALSE,"EyR";#N/A,#N/A,FALSE,"UCP";#N/A,#N/A,FALSE,"IND";#N/A,#N/A,FALSE,"LR";#N/A,#N/A,FALSE,"PRV";#N/A,#N/A,FALSE,"TÚNELES";#N/A,#N/A,FALSE,"IDT";#N/A,#N/A,FALSE,"ING"}</definedName>
    <definedName name="dasdasdad" localSheetId="31" hidden="1">{#N/A,#N/A,FALSE,"RESUMEN";#N/A,#N/A,FALSE,"GG-GI";#N/A,#N/A,FALSE,"AMB";#N/A,#N/A,FALSE,"EyR";#N/A,#N/A,FALSE,"UCP";#N/A,#N/A,FALSE,"IND";#N/A,#N/A,FALSE,"LR";#N/A,#N/A,FALSE,"PRV";#N/A,#N/A,FALSE,"TÚNELES";#N/A,#N/A,FALSE,"IDT";#N/A,#N/A,FALSE,"ING"}</definedName>
    <definedName name="dasdasdad" hidden="1">{#N/A,#N/A,FALSE,"RESUMEN";#N/A,#N/A,FALSE,"GG-GI";#N/A,#N/A,FALSE,"AMB";#N/A,#N/A,FALSE,"EyR";#N/A,#N/A,FALSE,"UCP";#N/A,#N/A,FALSE,"IND";#N/A,#N/A,FALSE,"LR";#N/A,#N/A,FALSE,"PRV";#N/A,#N/A,FALSE,"TÚNELES";#N/A,#N/A,FALSE,"IDT";#N/A,#N/A,FALSE,"ING"}</definedName>
    <definedName name="dasdasfas" localSheetId="35" hidden="1">{#N/A,#N/A,FALSE,"IC_Global";#N/A,#N/A,FALSE,"IC_Global (98-f)";#N/A,#N/A,FALSE,"Inc";#N/A,#N/A,FALSE,"CAMBIOS (2)";#N/A,#N/A,FALSE,"EXPL Inc.";#N/A,#N/A,FALSE,"HITOS98";#N/A,#N/A,FALSE,"CURVA ""S"" GLOBAL ";#N/A,#N/A,FALSE,"CURVA ""S"" 1998 "}</definedName>
    <definedName name="dasdasfas" localSheetId="37" hidden="1">{#N/A,#N/A,FALSE,"IC_Global";#N/A,#N/A,FALSE,"IC_Global (98-f)";#N/A,#N/A,FALSE,"Inc";#N/A,#N/A,FALSE,"CAMBIOS (2)";#N/A,#N/A,FALSE,"EXPL Inc.";#N/A,#N/A,FALSE,"HITOS98";#N/A,#N/A,FALSE,"CURVA ""S"" GLOBAL ";#N/A,#N/A,FALSE,"CURVA ""S"" 1998 "}</definedName>
    <definedName name="dasdasfas" localSheetId="36" hidden="1">{#N/A,#N/A,FALSE,"IC_Global";#N/A,#N/A,FALSE,"IC_Global (98-f)";#N/A,#N/A,FALSE,"Inc";#N/A,#N/A,FALSE,"CAMBIOS (2)";#N/A,#N/A,FALSE,"EXPL Inc.";#N/A,#N/A,FALSE,"HITOS98";#N/A,#N/A,FALSE,"CURVA ""S"" GLOBAL ";#N/A,#N/A,FALSE,"CURVA ""S"" 1998 "}</definedName>
    <definedName name="dasdasfas" localSheetId="33" hidden="1">{#N/A,#N/A,FALSE,"IC_Global";#N/A,#N/A,FALSE,"IC_Global (98-f)";#N/A,#N/A,FALSE,"Inc";#N/A,#N/A,FALSE,"CAMBIOS (2)";#N/A,#N/A,FALSE,"EXPL Inc.";#N/A,#N/A,FALSE,"HITOS98";#N/A,#N/A,FALSE,"CURVA ""S"" GLOBAL ";#N/A,#N/A,FALSE,"CURVA ""S"" 1998 "}</definedName>
    <definedName name="dasdasfas" localSheetId="34" hidden="1">{#N/A,#N/A,FALSE,"IC_Global";#N/A,#N/A,FALSE,"IC_Global (98-f)";#N/A,#N/A,FALSE,"Inc";#N/A,#N/A,FALSE,"CAMBIOS (2)";#N/A,#N/A,FALSE,"EXPL Inc.";#N/A,#N/A,FALSE,"HITOS98";#N/A,#N/A,FALSE,"CURVA ""S"" GLOBAL ";#N/A,#N/A,FALSE,"CURVA ""S"" 1998 "}</definedName>
    <definedName name="dasdasfas" localSheetId="31" hidden="1">{#N/A,#N/A,FALSE,"IC_Global";#N/A,#N/A,FALSE,"IC_Global (98-f)";#N/A,#N/A,FALSE,"Inc";#N/A,#N/A,FALSE,"CAMBIOS (2)";#N/A,#N/A,FALSE,"EXPL Inc.";#N/A,#N/A,FALSE,"HITOS98";#N/A,#N/A,FALSE,"CURVA ""S"" GLOBAL ";#N/A,#N/A,FALSE,"CURVA ""S"" 1998 "}</definedName>
    <definedName name="dasdasfas" hidden="1">{#N/A,#N/A,FALSE,"IC_Global";#N/A,#N/A,FALSE,"IC_Global (98-f)";#N/A,#N/A,FALSE,"Inc";#N/A,#N/A,FALSE,"CAMBIOS (2)";#N/A,#N/A,FALSE,"EXPL Inc.";#N/A,#N/A,FALSE,"HITOS98";#N/A,#N/A,FALSE,"CURVA ""S"" GLOBAL ";#N/A,#N/A,FALSE,"CURVA ""S"" 1998 "}</definedName>
    <definedName name="dasdfa" localSheetId="31">#REF!</definedName>
    <definedName name="dasdfa">!#REF!</definedName>
    <definedName name="DASDSA" localSheetId="35" hidden="1">{#N/A,#N/A,FALSE,"model"}</definedName>
    <definedName name="DASDSA" localSheetId="37" hidden="1">{#N/A,#N/A,FALSE,"model"}</definedName>
    <definedName name="DASDSA" localSheetId="36" hidden="1">{#N/A,#N/A,FALSE,"model"}</definedName>
    <definedName name="DASDSA" localSheetId="33" hidden="1">{#N/A,#N/A,FALSE,"model"}</definedName>
    <definedName name="DASDSA" localSheetId="34" hidden="1">{#N/A,#N/A,FALSE,"model"}</definedName>
    <definedName name="DASDSA" localSheetId="31" hidden="1">{#N/A,#N/A,FALSE,"model"}</definedName>
    <definedName name="DASDSA" hidden="1">{#N/A,#N/A,FALSE,"model"}</definedName>
    <definedName name="dasf"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asf"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asf"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asf"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asf"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asf"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asf"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ash.Contract.Type" localSheetId="31">#REF!</definedName>
    <definedName name="Dash.Contract.Type">!#REF!</definedName>
    <definedName name="daswfw" localSheetId="31">#REF!</definedName>
    <definedName name="daswfw">!#REF!</definedName>
    <definedName name="DAT" localSheetId="31">#REF!</definedName>
    <definedName name="DAT">!#REF!</definedName>
    <definedName name="Data" localSheetId="31">#REF!</definedName>
    <definedName name="Data">!#REF!</definedName>
    <definedName name="DATA_01" localSheetId="35" hidden="1">#REF!</definedName>
    <definedName name="DATA_01" localSheetId="33" hidden="1">#REF!</definedName>
    <definedName name="DATA_01" localSheetId="34" hidden="1">#REF!</definedName>
    <definedName name="DATA_01" hidden="1">#REF!</definedName>
    <definedName name="DATA_02" localSheetId="35" hidden="1">#REF!</definedName>
    <definedName name="DATA_02" localSheetId="36" hidden="1">#REF!</definedName>
    <definedName name="DATA_02" localSheetId="33" hidden="1">#REF!</definedName>
    <definedName name="DATA_02" localSheetId="34" hidden="1">#REF!</definedName>
    <definedName name="DATA_02" hidden="1">#REF!</definedName>
    <definedName name="DATA_03" localSheetId="36" hidden="1">#REF!</definedName>
    <definedName name="DATA_03" hidden="1">#REF!</definedName>
    <definedName name="DATA_04" localSheetId="36" hidden="1">#REF!</definedName>
    <definedName name="DATA_04" hidden="1">#REF!</definedName>
    <definedName name="DATA_05" localSheetId="36" hidden="1">#REF!</definedName>
    <definedName name="DATA_05" hidden="1">#REF!</definedName>
    <definedName name="DATA_06" localSheetId="36" hidden="1">#REF!</definedName>
    <definedName name="DATA_06" hidden="1">#REF!</definedName>
    <definedName name="DATA_07" localSheetId="36" hidden="1">#REF!</definedName>
    <definedName name="DATA_07" hidden="1">#REF!</definedName>
    <definedName name="DATA_08" localSheetId="36" hidden="1">#REF!</definedName>
    <definedName name="DATA_08" hidden="1">#REF!</definedName>
    <definedName name="DATA_09" localSheetId="36" hidden="1">#REF!</definedName>
    <definedName name="DATA_09" hidden="1">#REF!</definedName>
    <definedName name="DATA_1">#REF!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#REF!</definedName>
    <definedName name="DATA_20">#REF!</definedName>
    <definedName name="DATA_21">#REF!</definedName>
    <definedName name="DATA_22">#REF!</definedName>
    <definedName name="DATA_23">#REF!</definedName>
    <definedName name="DATA_24">#REF!</definedName>
    <definedName name="DATA_25">#REF!</definedName>
    <definedName name="DATA_3">#REF!</definedName>
    <definedName name="DATA_4">#REF!</definedName>
    <definedName name="DATA_5">#REF!</definedName>
    <definedName name="DATA_6">#REF!</definedName>
    <definedName name="DATA_7">#REF!</definedName>
    <definedName name="DATA_8">#REF!</definedName>
    <definedName name="DATA_9">#REF!</definedName>
    <definedName name="data_mes">#REF!</definedName>
    <definedName name="data1" localSheetId="36" hidden="1">#REF!</definedName>
    <definedName name="data1" localSheetId="31" hidden="1">#REF!</definedName>
    <definedName name="data1" hidden="1">#REF!</definedName>
    <definedName name="DATA10">#REF!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#REF!</definedName>
    <definedName name="DATA110">#REF!</definedName>
    <definedName name="DATA111">#REF!</definedName>
    <definedName name="DATA112">#REF!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localSheetId="36" hidden="1">#REF!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localSheetId="36" hidden="1">#REF!</definedName>
    <definedName name="data3" hidden="1">#REF!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rea">#REF!</definedName>
    <definedName name="Database">#REF!</definedName>
    <definedName name="Database_1">#REF!</definedName>
    <definedName name="Database_2">#REF!</definedName>
    <definedName name="Database_MI" localSheetId="31">#REF!</definedName>
    <definedName name="Database_MI">!#REF!</definedName>
    <definedName name="DATACHECKED_ELBK">#REF!</definedName>
    <definedName name="DATACHECKED_ELEQ">#REF!</definedName>
    <definedName name="DATACHECKED_INSTR">#REF!</definedName>
    <definedName name="datadetails" localSheetId="35" hidden="1">{"datadetail",#N/A,FALSE,"QFD"}</definedName>
    <definedName name="datadetails" localSheetId="37" hidden="1">{"datadetail",#N/A,FALSE,"QFD"}</definedName>
    <definedName name="datadetails" localSheetId="36" hidden="1">{"datadetail",#N/A,FALSE,"QFD"}</definedName>
    <definedName name="datadetails" localSheetId="33" hidden="1">{"datadetail",#N/A,FALSE,"QFD"}</definedName>
    <definedName name="datadetails" localSheetId="34" hidden="1">{"datadetail",#N/A,FALSE,"QFD"}</definedName>
    <definedName name="datadetails" localSheetId="31" hidden="1">{"datadetail",#N/A,FALSE,"QFD"}</definedName>
    <definedName name="datadetails" hidden="1">{"datadetail",#N/A,FALSE,"QFD"}</definedName>
    <definedName name="DATAFILL">#REF!</definedName>
    <definedName name="DataFilter">#REF!</definedName>
    <definedName name="DATAPRI">#REF!</definedName>
    <definedName name="DATASET1">#REF!</definedName>
    <definedName name="DataSort">#REF!</definedName>
    <definedName name="dataww" hidden="1">#REF!</definedName>
    <definedName name="date" localSheetId="31">OFFSET(#REF!,-1,0)</definedName>
    <definedName name="date">OFFSET(!#REF!,-1,0)</definedName>
    <definedName name="Date_Range">#REF!</definedName>
    <definedName name="date_rev_actual">#REF!</definedName>
    <definedName name="date_table">#REF!</definedName>
    <definedName name="date1" localSheetId="31">#REF!</definedName>
    <definedName name="date1">!#REF!</definedName>
    <definedName name="Date16" hidden="1">#REF!</definedName>
    <definedName name="Date17" hidden="1">#REF!</definedName>
    <definedName name="DATECHECKED_ELBK">#REF!</definedName>
    <definedName name="DATECHECKED_ELEQ">#REF!</definedName>
    <definedName name="DATECHECKED_INSTR">#REF!</definedName>
    <definedName name="DATEMB">#REF!</definedName>
    <definedName name="DATENC">#REF!</definedName>
    <definedName name="DATES">#REF!</definedName>
    <definedName name="DATFC140">#REF!</definedName>
    <definedName name="DATFC175">#REF!</definedName>
    <definedName name="DATO" localSheetId="31">#REF!</definedName>
    <definedName name="DATO">!#REF!</definedName>
    <definedName name="DatoCliente" hidden="1">#REF!</definedName>
    <definedName name="DatoContratista" hidden="1">#REF!</definedName>
    <definedName name="DatoCR" hidden="1">#REF!</definedName>
    <definedName name="DatoDirector" hidden="1">#REF!</definedName>
    <definedName name="DatoGerente" hidden="1">#REF!</definedName>
    <definedName name="DatoModEjec" hidden="1">#REF!</definedName>
    <definedName name="DatoMonedaProy" hidden="1">#REF!</definedName>
    <definedName name="DatoMonedaRO" hidden="1">#REF!</definedName>
    <definedName name="DatoPart" hidden="1">#REF!</definedName>
    <definedName name="DatoPresent" hidden="1">#REF!</definedName>
    <definedName name="DatoProyecto" hidden="1">#REF!</definedName>
    <definedName name="DatoRev" hidden="1">#REF!</definedName>
    <definedName name="datos" localSheetId="31" hidden="1">#REF!</definedName>
    <definedName name="datos" hidden="1">#REF!</definedName>
    <definedName name="datos_prueba">#REF!</definedName>
    <definedName name="Datos1"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extra" localSheetId="31">#REF!</definedName>
    <definedName name="datosextra">!#REF!</definedName>
    <definedName name="DatoSistContr" hidden="1">#REF!</definedName>
    <definedName name="DatosTécnicos" localSheetId="31">#REF!</definedName>
    <definedName name="DatosTécnicos">!#REF!</definedName>
    <definedName name="DatoSup" hidden="1">#REF!</definedName>
    <definedName name="DATOSVEHICULO">#REF!</definedName>
    <definedName name="DatoUbicProy" hidden="1">#REF!</definedName>
    <definedName name="DatoUnidNeg" hidden="1">#REF!</definedName>
    <definedName name="DATTUB">#REF!</definedName>
    <definedName name="davcas" localSheetId="35" hidden="1">{#N/A,#N/A,FALSE,"TEC-01";#N/A,#N/A,FALSE,"TEC - 02";#N/A,#N/A,FALSE,"TEC - 03";#N/A,#N/A,FALSE,"TEC - 04";#N/A,#N/A,FALSE,"TEC-07";#N/A,#N/A,FALSE,"TEC-08";#N/A,#N/A,FALSE,"TEC - 09A";#N/A,#N/A,FALSE,"TEC - 09B";#N/A,#N/A,FALSE,"TEC - 09C";#N/A,#N/A,FALSE,"TEC - 10";#N/A,#N/A,FALSE,"TEC-11"}</definedName>
    <definedName name="davcas" localSheetId="37" hidden="1">{#N/A,#N/A,FALSE,"TEC-01";#N/A,#N/A,FALSE,"TEC - 02";#N/A,#N/A,FALSE,"TEC - 03";#N/A,#N/A,FALSE,"TEC - 04";#N/A,#N/A,FALSE,"TEC-07";#N/A,#N/A,FALSE,"TEC-08";#N/A,#N/A,FALSE,"TEC - 09A";#N/A,#N/A,FALSE,"TEC - 09B";#N/A,#N/A,FALSE,"TEC - 09C";#N/A,#N/A,FALSE,"TEC - 10";#N/A,#N/A,FALSE,"TEC-11"}</definedName>
    <definedName name="davcas" localSheetId="36" hidden="1">{#N/A,#N/A,FALSE,"TEC-01";#N/A,#N/A,FALSE,"TEC - 02";#N/A,#N/A,FALSE,"TEC - 03";#N/A,#N/A,FALSE,"TEC - 04";#N/A,#N/A,FALSE,"TEC-07";#N/A,#N/A,FALSE,"TEC-08";#N/A,#N/A,FALSE,"TEC - 09A";#N/A,#N/A,FALSE,"TEC - 09B";#N/A,#N/A,FALSE,"TEC - 09C";#N/A,#N/A,FALSE,"TEC - 10";#N/A,#N/A,FALSE,"TEC-11"}</definedName>
    <definedName name="davcas" localSheetId="33" hidden="1">{#N/A,#N/A,FALSE,"TEC-01";#N/A,#N/A,FALSE,"TEC - 02";#N/A,#N/A,FALSE,"TEC - 03";#N/A,#N/A,FALSE,"TEC - 04";#N/A,#N/A,FALSE,"TEC-07";#N/A,#N/A,FALSE,"TEC-08";#N/A,#N/A,FALSE,"TEC - 09A";#N/A,#N/A,FALSE,"TEC - 09B";#N/A,#N/A,FALSE,"TEC - 09C";#N/A,#N/A,FALSE,"TEC - 10";#N/A,#N/A,FALSE,"TEC-11"}</definedName>
    <definedName name="davcas" localSheetId="34" hidden="1">{#N/A,#N/A,FALSE,"TEC-01";#N/A,#N/A,FALSE,"TEC - 02";#N/A,#N/A,FALSE,"TEC - 03";#N/A,#N/A,FALSE,"TEC - 04";#N/A,#N/A,FALSE,"TEC-07";#N/A,#N/A,FALSE,"TEC-08";#N/A,#N/A,FALSE,"TEC - 09A";#N/A,#N/A,FALSE,"TEC - 09B";#N/A,#N/A,FALSE,"TEC - 09C";#N/A,#N/A,FALSE,"TEC - 10";#N/A,#N/A,FALSE,"TEC-11"}</definedName>
    <definedName name="davcas" localSheetId="31" hidden="1">{#N/A,#N/A,FALSE,"TEC-01";#N/A,#N/A,FALSE,"TEC - 02";#N/A,#N/A,FALSE,"TEC - 03";#N/A,#N/A,FALSE,"TEC - 04";#N/A,#N/A,FALSE,"TEC-07";#N/A,#N/A,FALSE,"TEC-08";#N/A,#N/A,FALSE,"TEC - 09A";#N/A,#N/A,FALSE,"TEC - 09B";#N/A,#N/A,FALSE,"TEC - 09C";#N/A,#N/A,FALSE,"TEC - 10";#N/A,#N/A,FALSE,"TEC-11"}</definedName>
    <definedName name="davcas" hidden="1">{#N/A,#N/A,FALSE,"TEC-01";#N/A,#N/A,FALSE,"TEC - 02";#N/A,#N/A,FALSE,"TEC - 03";#N/A,#N/A,FALSE,"TEC - 04";#N/A,#N/A,FALSE,"TEC-07";#N/A,#N/A,FALSE,"TEC-08";#N/A,#N/A,FALSE,"TEC - 09A";#N/A,#N/A,FALSE,"TEC - 09B";#N/A,#N/A,FALSE,"TEC - 09C";#N/A,#N/A,FALSE,"TEC - 10";#N/A,#N/A,FALSE,"TEC-11"}</definedName>
    <definedName name="dave" hidden="1">#REF!</definedName>
    <definedName name="david" localSheetId="35" hidden="1">{#N/A,#N/A,FALSE,"TEC-01";#N/A,#N/A,FALSE,"TEC - 02";#N/A,#N/A,FALSE,"TEC - 03";#N/A,#N/A,FALSE,"TEC - 04";#N/A,#N/A,FALSE,"TEC-07";#N/A,#N/A,FALSE,"TEC-08";#N/A,#N/A,FALSE,"TEC - 09A";#N/A,#N/A,FALSE,"TEC - 09B";#N/A,#N/A,FALSE,"TEC - 09C";#N/A,#N/A,FALSE,"TEC - 10";#N/A,#N/A,FALSE,"TEC-11"}</definedName>
    <definedName name="david" localSheetId="37" hidden="1">{#N/A,#N/A,FALSE,"TEC-01";#N/A,#N/A,FALSE,"TEC - 02";#N/A,#N/A,FALSE,"TEC - 03";#N/A,#N/A,FALSE,"TEC - 04";#N/A,#N/A,FALSE,"TEC-07";#N/A,#N/A,FALSE,"TEC-08";#N/A,#N/A,FALSE,"TEC - 09A";#N/A,#N/A,FALSE,"TEC - 09B";#N/A,#N/A,FALSE,"TEC - 09C";#N/A,#N/A,FALSE,"TEC - 10";#N/A,#N/A,FALSE,"TEC-11"}</definedName>
    <definedName name="david" localSheetId="36" hidden="1">{#N/A,#N/A,FALSE,"TEC-01";#N/A,#N/A,FALSE,"TEC - 02";#N/A,#N/A,FALSE,"TEC - 03";#N/A,#N/A,FALSE,"TEC - 04";#N/A,#N/A,FALSE,"TEC-07";#N/A,#N/A,FALSE,"TEC-08";#N/A,#N/A,FALSE,"TEC - 09A";#N/A,#N/A,FALSE,"TEC - 09B";#N/A,#N/A,FALSE,"TEC - 09C";#N/A,#N/A,FALSE,"TEC - 10";#N/A,#N/A,FALSE,"TEC-11"}</definedName>
    <definedName name="david" localSheetId="33" hidden="1">{#N/A,#N/A,FALSE,"TEC-01";#N/A,#N/A,FALSE,"TEC - 02";#N/A,#N/A,FALSE,"TEC - 03";#N/A,#N/A,FALSE,"TEC - 04";#N/A,#N/A,FALSE,"TEC-07";#N/A,#N/A,FALSE,"TEC-08";#N/A,#N/A,FALSE,"TEC - 09A";#N/A,#N/A,FALSE,"TEC - 09B";#N/A,#N/A,FALSE,"TEC - 09C";#N/A,#N/A,FALSE,"TEC - 10";#N/A,#N/A,FALSE,"TEC-11"}</definedName>
    <definedName name="david" localSheetId="34" hidden="1">{#N/A,#N/A,FALSE,"TEC-01";#N/A,#N/A,FALSE,"TEC - 02";#N/A,#N/A,FALSE,"TEC - 03";#N/A,#N/A,FALSE,"TEC - 04";#N/A,#N/A,FALSE,"TEC-07";#N/A,#N/A,FALSE,"TEC-08";#N/A,#N/A,FALSE,"TEC - 09A";#N/A,#N/A,FALSE,"TEC - 09B";#N/A,#N/A,FALSE,"TEC - 09C";#N/A,#N/A,FALSE,"TEC - 10";#N/A,#N/A,FALSE,"TEC-11"}</definedName>
    <definedName name="david" localSheetId="31" hidden="1">{#N/A,#N/A,FALSE,"TEC-01";#N/A,#N/A,FALSE,"TEC - 02";#N/A,#N/A,FALSE,"TEC - 03";#N/A,#N/A,FALSE,"TEC - 04";#N/A,#N/A,FALSE,"TEC-07";#N/A,#N/A,FALSE,"TEC-08";#N/A,#N/A,FALSE,"TEC - 09A";#N/A,#N/A,FALSE,"TEC - 09B";#N/A,#N/A,FALSE,"TEC - 09C";#N/A,#N/A,FALSE,"TEC - 10";#N/A,#N/A,FALSE,"TEC-11"}</definedName>
    <definedName name="david" hidden="1">{#N/A,#N/A,FALSE,"TEC-01";#N/A,#N/A,FALSE,"TEC - 02";#N/A,#N/A,FALSE,"TEC - 03";#N/A,#N/A,FALSE,"TEC - 04";#N/A,#N/A,FALSE,"TEC-07";#N/A,#N/A,FALSE,"TEC-08";#N/A,#N/A,FALSE,"TEC - 09A";#N/A,#N/A,FALSE,"TEC - 09B";#N/A,#N/A,FALSE,"TEC - 09C";#N/A,#N/A,FALSE,"TEC - 10";#N/A,#N/A,FALSE,"TEC-11"}</definedName>
    <definedName name="day" localSheetId="31">#REF!</definedName>
    <definedName name="day">!#REF!</definedName>
    <definedName name="days" localSheetId="31">#REF!</definedName>
    <definedName name="days">!#REF!</definedName>
    <definedName name="Days2OK" localSheetId="31">#REF!</definedName>
    <definedName name="Days2OK">!#REF!</definedName>
    <definedName name="db" localSheetId="31">#REF!</definedName>
    <definedName name="db">!#REF!</definedName>
    <definedName name="db___0" localSheetId="31">#REF!</definedName>
    <definedName name="db___0">!#REF!</definedName>
    <definedName name="db___13" localSheetId="31">#REF!</definedName>
    <definedName name="db___13">!#REF!</definedName>
    <definedName name="DB_PRICING" hidden="1">#REF!</definedName>
    <definedName name="dblConFabricacion">#REF!</definedName>
    <definedName name="dblConGalvanizado">#REF!</definedName>
    <definedName name="dblConGranallado">#REF!</definedName>
    <definedName name="dblConInsEsp">#REF!</definedName>
    <definedName name="dblConMonCob">#REF!</definedName>
    <definedName name="dblConMonEst">#REF!</definedName>
    <definedName name="dblConOtros">#REF!</definedName>
    <definedName name="dblConPintura">#REF!</definedName>
    <definedName name="dblEqaFabricacion">#REF!</definedName>
    <definedName name="dblEqaGalvanizado">#REF!</definedName>
    <definedName name="dblEqaGranallado">#REF!</definedName>
    <definedName name="dblEqaInsEsp">#REF!</definedName>
    <definedName name="dblEqaMonCob">#REF!</definedName>
    <definedName name="dblEqaMonEst">#REF!</definedName>
    <definedName name="dblEqaObrCiv">#REF!</definedName>
    <definedName name="dblEqaOtros">#REF!</definedName>
    <definedName name="dblEqaPintura">#REF!</definedName>
    <definedName name="dblEqpFabricacion">#REF!</definedName>
    <definedName name="dblEqpGalvanizado">#REF!</definedName>
    <definedName name="dblEqpGranallado">#REF!</definedName>
    <definedName name="dblEqpMonCob">#REF!</definedName>
    <definedName name="dblEqpMonEsp">#REF!</definedName>
    <definedName name="dblEqpMonEst">#REF!</definedName>
    <definedName name="dblEqpObrCiv">#REF!</definedName>
    <definedName name="dblEqpOtros">#REF!</definedName>
    <definedName name="dblEqpPintura">#REF!</definedName>
    <definedName name="dblGasObr">#REF!</definedName>
    <definedName name="dblManAcabados">#REF!</definedName>
    <definedName name="dblManCoberturas">#REF!</definedName>
    <definedName name="dblManFabricacion">#REF!</definedName>
    <definedName name="dblManGalvanizado">#REF!</definedName>
    <definedName name="dblManGraAre">#REF!</definedName>
    <definedName name="dblManInsElec">#REF!</definedName>
    <definedName name="dblManInsEsp">#REF!</definedName>
    <definedName name="dblManInsSan">#REF!</definedName>
    <definedName name="dblManMontaje">#REF!</definedName>
    <definedName name="dblManObrCiv">#REF!</definedName>
    <definedName name="dblManOtros">#REF!</definedName>
    <definedName name="dblManPintura">#REF!</definedName>
    <definedName name="dblMarCon">#REF!</definedName>
    <definedName name="dblMatAcabado">#REF!</definedName>
    <definedName name="dblMatAcero">#REF!</definedName>
    <definedName name="dblMatCerAcc">#REF!</definedName>
    <definedName name="dblMatCobAcc">#REF!</definedName>
    <definedName name="dblMatElectricos">#REF!</definedName>
    <definedName name="dblMatEspeciales">#REF!</definedName>
    <definedName name="dblMatHerraObra">#REF!</definedName>
    <definedName name="dblMatHerraPlanta">#REF!</definedName>
    <definedName name="dblMatLosCol">#REF!</definedName>
    <definedName name="dblMatMontaje">#REF!</definedName>
    <definedName name="dblMatObrCiv">#REF!</definedName>
    <definedName name="dblMatOtros">#REF!</definedName>
    <definedName name="dblMatPernos">#REF!</definedName>
    <definedName name="dblMatPintura">#REF!</definedName>
    <definedName name="dblMatRepuestos">#REF!</definedName>
    <definedName name="dblMatSanitarias">#REF!</definedName>
    <definedName name="dblMatSeguridad">#REF!</definedName>
    <definedName name="dblPesoTot">#REF!</definedName>
    <definedName name="dblSerAcabados">#REF!</definedName>
    <definedName name="dblSerAnclajes">#REF!</definedName>
    <definedName name="dblSerCobAcc">#REF!</definedName>
    <definedName name="dblSerCorDob">#REF!</definedName>
    <definedName name="dblSerCromado">#REF!</definedName>
    <definedName name="dblSerFabEsp">#REF!</definedName>
    <definedName name="dblSerGalZin">#REF!</definedName>
    <definedName name="dblSerIngExt">#REF!</definedName>
    <definedName name="dblSerIngInt">#REF!</definedName>
    <definedName name="dblSerInsEle">#REF!</definedName>
    <definedName name="dblSerInsEsp">#REF!</definedName>
    <definedName name="dblSerInsLos">#REF!</definedName>
    <definedName name="dblSerInsSan">#REF!</definedName>
    <definedName name="dblSerMantenimiento">#REF!</definedName>
    <definedName name="dblSerMaquinado">#REF!</definedName>
    <definedName name="dblSerMonCob">#REF!</definedName>
    <definedName name="dblSerMonEst">#REF!</definedName>
    <definedName name="dblSerObrCiv">#REF!</definedName>
    <definedName name="dblSerOtros">#REF!</definedName>
    <definedName name="dblSerPintura">#REF!</definedName>
    <definedName name="dblSerPruebas">#REF!</definedName>
    <definedName name="dblSerRolado">#REF!</definedName>
    <definedName name="dblSerRoscado">#REF!</definedName>
    <definedName name="dblTransporte">#REF!</definedName>
    <definedName name="dblUtilProy">#REF!</definedName>
    <definedName name="dbs">#REF!</definedName>
    <definedName name="dc" localSheetId="35" hidden="1">{"'장비'!$A$3:$M$12"}</definedName>
    <definedName name="dc" localSheetId="33" hidden="1">{"'장비'!$A$3:$M$12"}</definedName>
    <definedName name="dc" localSheetId="34" hidden="1">{"'장비'!$A$3:$M$12"}</definedName>
    <definedName name="DC">3.68</definedName>
    <definedName name="DC_1">#REF!</definedName>
    <definedName name="DC_1T">#REF!</definedName>
    <definedName name="DC_2">#REF!</definedName>
    <definedName name="DC_2T">#REF!</definedName>
    <definedName name="DCDDEWWE" localSheetId="35" hidden="1">{#N/A,#N/A,TRUE,"Resumen";#N/A,#N/A,TRUE,"Global";#N/A,#N/A,TRUE,"Agropecuario";#N/A,#N/A,TRUE,"Pesca";#N/A,#N/A,TRUE,"Minería";#N/A,#N/A,TRUE,"Elect. y Agua";#N/A,#N/A,TRUE,"Manufactura";#N/A,#N/A,TRUE,"Construcción";#N/A,#N/A,TRUE,"Comercio";#N/A,#N/A,TRUE,"Otros"}</definedName>
    <definedName name="DCDDEWWE" localSheetId="37" hidden="1">{#N/A,#N/A,TRUE,"Resumen";#N/A,#N/A,TRUE,"Global";#N/A,#N/A,TRUE,"Agropecuario";#N/A,#N/A,TRUE,"Pesca";#N/A,#N/A,TRUE,"Minería";#N/A,#N/A,TRUE,"Elect. y Agua";#N/A,#N/A,TRUE,"Manufactura";#N/A,#N/A,TRUE,"Construcción";#N/A,#N/A,TRUE,"Comercio";#N/A,#N/A,TRUE,"Otros"}</definedName>
    <definedName name="DCDDEWWE" localSheetId="36" hidden="1">{#N/A,#N/A,TRUE,"Resumen";#N/A,#N/A,TRUE,"Global";#N/A,#N/A,TRUE,"Agropecuario";#N/A,#N/A,TRUE,"Pesca";#N/A,#N/A,TRUE,"Minería";#N/A,#N/A,TRUE,"Elect. y Agua";#N/A,#N/A,TRUE,"Manufactura";#N/A,#N/A,TRUE,"Construcción";#N/A,#N/A,TRUE,"Comercio";#N/A,#N/A,TRUE,"Otros"}</definedName>
    <definedName name="DCDDEWWE" localSheetId="33" hidden="1">{#N/A,#N/A,TRUE,"Resumen";#N/A,#N/A,TRUE,"Global";#N/A,#N/A,TRUE,"Agropecuario";#N/A,#N/A,TRUE,"Pesca";#N/A,#N/A,TRUE,"Minería";#N/A,#N/A,TRUE,"Elect. y Agua";#N/A,#N/A,TRUE,"Manufactura";#N/A,#N/A,TRUE,"Construcción";#N/A,#N/A,TRUE,"Comercio";#N/A,#N/A,TRUE,"Otros"}</definedName>
    <definedName name="DCDDEWWE" localSheetId="34" hidden="1">{#N/A,#N/A,TRUE,"Resumen";#N/A,#N/A,TRUE,"Global";#N/A,#N/A,TRUE,"Agropecuario";#N/A,#N/A,TRUE,"Pesca";#N/A,#N/A,TRUE,"Minería";#N/A,#N/A,TRUE,"Elect. y Agua";#N/A,#N/A,TRUE,"Manufactura";#N/A,#N/A,TRUE,"Construcción";#N/A,#N/A,TRUE,"Comercio";#N/A,#N/A,TRUE,"Otros"}</definedName>
    <definedName name="DCDDEWWE" localSheetId="31" hidden="1">{#N/A,#N/A,TRUE,"Resumen";#N/A,#N/A,TRUE,"Global";#N/A,#N/A,TRUE,"Agropecuario";#N/A,#N/A,TRUE,"Pesca";#N/A,#N/A,TRUE,"Minería";#N/A,#N/A,TRUE,"Elect. y Agua";#N/A,#N/A,TRUE,"Manufactura";#N/A,#N/A,TRUE,"Construcción";#N/A,#N/A,TRUE,"Comercio";#N/A,#N/A,TRUE,"Otros"}</definedName>
    <definedName name="DCDDEWWE" hidden="1">{#N/A,#N/A,TRUE,"Resumen";#N/A,#N/A,TRUE,"Global";#N/A,#N/A,TRUE,"Agropecuario";#N/A,#N/A,TRUE,"Pesca";#N/A,#N/A,TRUE,"Minería";#N/A,#N/A,TRUE,"Elect. y Agua";#N/A,#N/A,TRUE,"Manufactura";#N/A,#N/A,TRUE,"Construcción";#N/A,#N/A,TRUE,"Comercio";#N/A,#N/A,TRUE,"Otros"}</definedName>
    <definedName name="DCE">#REF!</definedName>
    <definedName name="DCES">#REF!</definedName>
    <definedName name="DCest" localSheetId="31">#REF!</definedName>
    <definedName name="DCest">!#REF!</definedName>
    <definedName name="DCF" localSheetId="30" hidden="1">{#N/A,#N/A,FALSE,"DCF Summary";#N/A,#N/A,FALSE,"Casema";#N/A,#N/A,FALSE,"Casema NoTel";#N/A,#N/A,FALSE,"UK";#N/A,#N/A,FALSE,"RCF";#N/A,#N/A,FALSE,"Intercable CZ";#N/A,#N/A,FALSE,"Interkabel P"}</definedName>
    <definedName name="dcf" localSheetId="31">#REF!</definedName>
    <definedName name="DCF" localSheetId="29" hidden="1">{#N/A,#N/A,FALSE,"DCF Summary";#N/A,#N/A,FALSE,"Casema";#N/A,#N/A,FALSE,"Casema NoTel";#N/A,#N/A,FALSE,"UK";#N/A,#N/A,FALSE,"RCF";#N/A,#N/A,FALSE,"Intercable CZ";#N/A,#N/A,FALSE,"Interkabel P"}</definedName>
    <definedName name="DCF" hidden="1">{#N/A,#N/A,FALSE,"DCF Summary";#N/A,#N/A,FALSE,"Casema";#N/A,#N/A,FALSE,"Casema NoTel";#N/A,#N/A,FALSE,"UK";#N/A,#N/A,FALSE,"RCF";#N/A,#N/A,FALSE,"Intercable CZ";#N/A,#N/A,FALSE,"Interkabel P"}</definedName>
    <definedName name="dComponents" localSheetId="31">#REF!</definedName>
    <definedName name="dComponents">!#REF!</definedName>
    <definedName name="DCS_SYS">#REF!</definedName>
    <definedName name="DCV" localSheetId="31">#REF!</definedName>
    <definedName name="DCV">!#REF!</definedName>
    <definedName name="dczdfs" localSheetId="35" hidden="1">{#N/A,#N/A,FALSE,"COVER.XLS";#N/A,#N/A,FALSE,"RACT1.XLS";#N/A,#N/A,FALSE,"RACT2.XLS";#N/A,#N/A,FALSE,"ECCMP";#N/A,#N/A,FALSE,"WELDER.XLS"}</definedName>
    <definedName name="dczdfs" localSheetId="37" hidden="1">{#N/A,#N/A,FALSE,"COVER.XLS";#N/A,#N/A,FALSE,"RACT1.XLS";#N/A,#N/A,FALSE,"RACT2.XLS";#N/A,#N/A,FALSE,"ECCMP";#N/A,#N/A,FALSE,"WELDER.XLS"}</definedName>
    <definedName name="dczdfs" localSheetId="36" hidden="1">{#N/A,#N/A,FALSE,"COVER.XLS";#N/A,#N/A,FALSE,"RACT1.XLS";#N/A,#N/A,FALSE,"RACT2.XLS";#N/A,#N/A,FALSE,"ECCMP";#N/A,#N/A,FALSE,"WELDER.XLS"}</definedName>
    <definedName name="dczdfs" localSheetId="33" hidden="1">{#N/A,#N/A,FALSE,"COVER.XLS";#N/A,#N/A,FALSE,"RACT1.XLS";#N/A,#N/A,FALSE,"RACT2.XLS";#N/A,#N/A,FALSE,"ECCMP";#N/A,#N/A,FALSE,"WELDER.XLS"}</definedName>
    <definedName name="dczdfs" localSheetId="34" hidden="1">{#N/A,#N/A,FALSE,"COVER.XLS";#N/A,#N/A,FALSE,"RACT1.XLS";#N/A,#N/A,FALSE,"RACT2.XLS";#N/A,#N/A,FALSE,"ECCMP";#N/A,#N/A,FALSE,"WELDER.XLS"}</definedName>
    <definedName name="dczdfs" localSheetId="31" hidden="1">{#N/A,#N/A,FALSE,"COVER.XLS";#N/A,#N/A,FALSE,"RACT1.XLS";#N/A,#N/A,FALSE,"RACT2.XLS";#N/A,#N/A,FALSE,"ECCMP";#N/A,#N/A,FALSE,"WELDER.XLS"}</definedName>
    <definedName name="dczdfs" hidden="1">{#N/A,#N/A,FALSE,"COVER.XLS";#N/A,#N/A,FALSE,"RACT1.XLS";#N/A,#N/A,FALSE,"RACT2.XLS";#N/A,#N/A,FALSE,"ECCMP";#N/A,#N/A,FALSE,"WELDER.XLS"}</definedName>
    <definedName name="dd" localSheetId="35" hidden="1">{"CI+GG(BASE)",#N/A,FALSE,"CI+GG(BASE)";"GG",#N/A,FALSE,"CI+GG(BASE)";"CI",#N/A,FALSE,"CI+GG(BASE)"}</definedName>
    <definedName name="dd" localSheetId="37" hidden="1">{"A.I.s",#N/A,TRUE,"Architects Instructions"}</definedName>
    <definedName name="dd" localSheetId="32" hidden="1">{"A.I.s",#N/A,TRUE,"Architects Instructions"}</definedName>
    <definedName name="dd" localSheetId="21" hidden="1">{"A.I.s",#N/A,TRUE,"Architects Instructions"}</definedName>
    <definedName name="dd" localSheetId="36" hidden="1">{"CI+GG(BASE)",#N/A,FALSE,"CI+GG(BASE)";"GG",#N/A,FALSE,"CI+GG(BASE)";"CI",#N/A,FALSE,"CI+GG(BASE)"}</definedName>
    <definedName name="dd" localSheetId="30" hidden="1">{#N/A,#N/A,FALSE,"DCF Summary";#N/A,#N/A,FALSE,"Casema";#N/A,#N/A,FALSE,"Casema NoTel";#N/A,#N/A,FALSE,"UK";#N/A,#N/A,FALSE,"RCF";#N/A,#N/A,FALSE,"Intercable CZ";#N/A,#N/A,FALSE,"Interkabel P"}</definedName>
    <definedName name="dd" localSheetId="33" hidden="1">{"CI+GG(BASE)",#N/A,FALSE,"CI+GG(BASE)";"GG",#N/A,FALSE,"CI+GG(BASE)";"CI",#N/A,FALSE,"CI+GG(BASE)"}</definedName>
    <definedName name="dd" localSheetId="34" hidden="1">{"CI+GG(BASE)",#N/A,FALSE,"CI+GG(BASE)";"GG",#N/A,FALSE,"CI+GG(BASE)";"CI",#N/A,FALSE,"CI+GG(BASE)"}</definedName>
    <definedName name="DD" localSheetId="31">#REF!</definedName>
    <definedName name="dd" localSheetId="29" hidden="1">{#N/A,#N/A,FALSE,"DCF Summary";#N/A,#N/A,FALSE,"Casema";#N/A,#N/A,FALSE,"Casema NoTel";#N/A,#N/A,FALSE,"UK";#N/A,#N/A,FALSE,"RCF";#N/A,#N/A,FALSE,"Intercable CZ";#N/A,#N/A,FALSE,"Interkabel P"}</definedName>
    <definedName name="dd" hidden="1">{#N/A,#N/A,FALSE,"DCF Summary";#N/A,#N/A,FALSE,"Casema";#N/A,#N/A,FALSE,"Casema NoTel";#N/A,#N/A,FALSE,"UK";#N/A,#N/A,FALSE,"RCF";#N/A,#N/A,FALSE,"Intercable CZ";#N/A,#N/A,FALSE,"Interkabel P"}</definedName>
    <definedName name="dd_1" localSheetId="35" hidden="1">{#N/A,#N/A,FALSE,"Aging Summary";#N/A,#N/A,FALSE,"Ratio Analysis";#N/A,#N/A,FALSE,"Test 120 Day Accts";#N/A,#N/A,FALSE,"Tickmarks"}</definedName>
    <definedName name="dd_1" localSheetId="37" hidden="1">{#N/A,#N/A,FALSE,"Aging Summary";#N/A,#N/A,FALSE,"Ratio Analysis";#N/A,#N/A,FALSE,"Test 120 Day Accts";#N/A,#N/A,FALSE,"Tickmarks"}</definedName>
    <definedName name="dd_1" localSheetId="36" hidden="1">{#N/A,#N/A,FALSE,"Aging Summary";#N/A,#N/A,FALSE,"Ratio Analysis";#N/A,#N/A,FALSE,"Test 120 Day Accts";#N/A,#N/A,FALSE,"Tickmarks"}</definedName>
    <definedName name="dd_1" localSheetId="33" hidden="1">{#N/A,#N/A,FALSE,"Aging Summary";#N/A,#N/A,FALSE,"Ratio Analysis";#N/A,#N/A,FALSE,"Test 120 Day Accts";#N/A,#N/A,FALSE,"Tickmarks"}</definedName>
    <definedName name="dd_1" localSheetId="34" hidden="1">{#N/A,#N/A,FALSE,"Aging Summary";#N/A,#N/A,FALSE,"Ratio Analysis";#N/A,#N/A,FALSE,"Test 120 Day Accts";#N/A,#N/A,FALSE,"Tickmarks"}</definedName>
    <definedName name="dd_1" localSheetId="31" hidden="1">{#N/A,#N/A,FALSE,"Aging Summary";#N/A,#N/A,FALSE,"Ratio Analysis";#N/A,#N/A,FALSE,"Test 120 Day Accts";#N/A,#N/A,FALSE,"Tickmarks"}</definedName>
    <definedName name="dd_1" hidden="1">{#N/A,#N/A,FALSE,"Aging Summary";#N/A,#N/A,FALSE,"Ratio Analysis";#N/A,#N/A,FALSE,"Test 120 Day Accts";#N/A,#N/A,FALSE,"Tickmarks"}</definedName>
    <definedName name="DD_22" localSheetId="31">#REF!</definedName>
    <definedName name="DD_22">!#REF!</definedName>
    <definedName name="dda" localSheetId="31" hidden="1">#REF!</definedName>
    <definedName name="dda" hidden="1">#REF!</definedName>
    <definedName name="DDD" localSheetId="35" hidden="1">{#N/A,#N/A,FALSE,"summary";#N/A,#N/A,FALSE,"SumGraph"}</definedName>
    <definedName name="ddd" localSheetId="37" hidden="1">{"Summary",#N/A,TRUE,"Summary";"Cost Plan",#N/A,TRUE,"Cost Plan"}</definedName>
    <definedName name="ddd" localSheetId="32" hidden="1">{"Summary",#N/A,TRUE,"Summary";"Cost Plan",#N/A,TRUE,"Cost Plan"}</definedName>
    <definedName name="ddd" localSheetId="21" hidden="1">{"Summary",#N/A,TRUE,"Summary";"Cost Plan",#N/A,TRUE,"Cost Plan"}</definedName>
    <definedName name="ddd" localSheetId="36" hidden="1">{"Sin detalle",#N/A,FALSE,"Flujo (redondeado)";"Detallado",#N/A,FALSE,"Flujo (redondeado)"}</definedName>
    <definedName name="DDD" localSheetId="30" hidden="1">{#N/A,#N/A,FALSE,"summary";#N/A,#N/A,FALSE,"SumGraph"}</definedName>
    <definedName name="DDD" localSheetId="33" hidden="1">{#N/A,#N/A,FALSE,"summary";#N/A,#N/A,FALSE,"SumGraph"}</definedName>
    <definedName name="DDD" localSheetId="34" hidden="1">{#N/A,#N/A,FALSE,"summary";#N/A,#N/A,FALSE,"SumGraph"}</definedName>
    <definedName name="DDD" localSheetId="31">#REF!</definedName>
    <definedName name="DDD" localSheetId="29" hidden="1">{#N/A,#N/A,FALSE,"summary";#N/A,#N/A,FALSE,"SumGraph"}</definedName>
    <definedName name="DDD" hidden="1">{#N/A,#N/A,FALSE,"summary";#N/A,#N/A,FALSE,"SumGraph"}</definedName>
    <definedName name="DDD_1" localSheetId="35" hidden="1">{#N/A,#N/A,FALSE,"summary";#N/A,#N/A,FALSE,"SumGraph"}</definedName>
    <definedName name="DDD_1" localSheetId="37" hidden="1">{#N/A,#N/A,FALSE,"summary";#N/A,#N/A,FALSE,"SumGraph"}</definedName>
    <definedName name="DDD_1" localSheetId="36" hidden="1">{#N/A,#N/A,FALSE,"summary";#N/A,#N/A,FALSE,"SumGraph"}</definedName>
    <definedName name="DDD_1" localSheetId="33" hidden="1">{#N/A,#N/A,FALSE,"summary";#N/A,#N/A,FALSE,"SumGraph"}</definedName>
    <definedName name="DDD_1" localSheetId="34" hidden="1">{#N/A,#N/A,FALSE,"summary";#N/A,#N/A,FALSE,"SumGraph"}</definedName>
    <definedName name="ddd_1" localSheetId="31" hidden="1">{"Sin detalle",#N/A,FALSE,"Flujo (redondeado)";"Detallado",#N/A,FALSE,"Flujo (redondeado)"}</definedName>
    <definedName name="ddd_1" hidden="1">{"Sin detalle",#N/A,FALSE,"Flujo (redondeado)";"Detallado",#N/A,FALSE,"Flujo (redondeado)"}</definedName>
    <definedName name="ddd_2" localSheetId="35" hidden="1">{#N/A,#N/A,FALSE,"Cobret"}</definedName>
    <definedName name="ddd_2" localSheetId="37" hidden="1">{#N/A,#N/A,FALSE,"Cobret"}</definedName>
    <definedName name="ddd_2" localSheetId="36" hidden="1">{#N/A,#N/A,FALSE,"Cobret"}</definedName>
    <definedName name="ddd_2" localSheetId="33" hidden="1">{#N/A,#N/A,FALSE,"Cobret"}</definedName>
    <definedName name="ddd_2" localSheetId="34" hidden="1">{#N/A,#N/A,FALSE,"Cobret"}</definedName>
    <definedName name="ddd_2" localSheetId="31" hidden="1">{#N/A,#N/A,FALSE,"Cobret"}</definedName>
    <definedName name="ddd_2" hidden="1">{#N/A,#N/A,FALSE,"Cobret"}</definedName>
    <definedName name="ddd_3" localSheetId="35" hidden="1">{#N/A,#N/A,FALSE,"Cobret"}</definedName>
    <definedName name="ddd_3" localSheetId="37" hidden="1">{#N/A,#N/A,FALSE,"Cobret"}</definedName>
    <definedName name="ddd_3" localSheetId="36" hidden="1">{#N/A,#N/A,FALSE,"Cobret"}</definedName>
    <definedName name="ddd_3" localSheetId="33" hidden="1">{#N/A,#N/A,FALSE,"Cobret"}</definedName>
    <definedName name="ddd_3" localSheetId="34" hidden="1">{#N/A,#N/A,FALSE,"Cobret"}</definedName>
    <definedName name="ddd_3" localSheetId="31" hidden="1">{#N/A,#N/A,FALSE,"Cobret"}</definedName>
    <definedName name="ddd_3" hidden="1">{#N/A,#N/A,FALSE,"Cobret"}</definedName>
    <definedName name="ddd_4" localSheetId="35" hidden="1">{#N/A,#N/A,FALSE,"Cobret"}</definedName>
    <definedName name="ddd_4" localSheetId="37" hidden="1">{#N/A,#N/A,FALSE,"Cobret"}</definedName>
    <definedName name="ddd_4" localSheetId="36" hidden="1">{#N/A,#N/A,FALSE,"Cobret"}</definedName>
    <definedName name="ddd_4" localSheetId="33" hidden="1">{#N/A,#N/A,FALSE,"Cobret"}</definedName>
    <definedName name="ddd_4" localSheetId="34" hidden="1">{#N/A,#N/A,FALSE,"Cobret"}</definedName>
    <definedName name="ddd_4" localSheetId="31" hidden="1">{#N/A,#N/A,FALSE,"Cobret"}</definedName>
    <definedName name="ddd_4" hidden="1">{#N/A,#N/A,FALSE,"Cobret"}</definedName>
    <definedName name="ddd_5" localSheetId="35" hidden="1">{#N/A,#N/A,FALSE,"Cobret"}</definedName>
    <definedName name="ddd_5" localSheetId="37" hidden="1">{#N/A,#N/A,FALSE,"Cobret"}</definedName>
    <definedName name="ddd_5" localSheetId="36" hidden="1">{#N/A,#N/A,FALSE,"Cobret"}</definedName>
    <definedName name="ddd_5" localSheetId="33" hidden="1">{#N/A,#N/A,FALSE,"Cobret"}</definedName>
    <definedName name="ddd_5" localSheetId="34" hidden="1">{#N/A,#N/A,FALSE,"Cobret"}</definedName>
    <definedName name="ddd_5" localSheetId="31" hidden="1">{#N/A,#N/A,FALSE,"Cobret"}</definedName>
    <definedName name="ddd_5" hidden="1">{#N/A,#N/A,FALSE,"Cobret"}</definedName>
    <definedName name="dddd" localSheetId="35"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 localSheetId="37" hidden="1">{"A.I.s",#N/A,TRUE,"Architects Instructions"}</definedName>
    <definedName name="dddd" localSheetId="32" hidden="1">{"A.I.s",#N/A,TRUE,"Architects Instructions"}</definedName>
    <definedName name="dddd" localSheetId="21" hidden="1">{"A.I.s",#N/A,TRUE,"Architects Instructions"}</definedName>
    <definedName name="dddd" localSheetId="36"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 localSheetId="33"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 localSheetId="34"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 localSheetId="31">#REF!</definedName>
    <definedName name="DDDD" hidden="1">#REF!</definedName>
    <definedName name="dddd_1" localSheetId="35" hidden="1">{#N/A,#N/A,FALSE,"Aging Summary";#N/A,#N/A,FALSE,"Ratio Analysis";#N/A,#N/A,FALSE,"Test 120 Day Accts";#N/A,#N/A,FALSE,"Tickmarks"}</definedName>
    <definedName name="dddd_1" localSheetId="37" hidden="1">{#N/A,#N/A,FALSE,"Aging Summary";#N/A,#N/A,FALSE,"Ratio Analysis";#N/A,#N/A,FALSE,"Test 120 Day Accts";#N/A,#N/A,FALSE,"Tickmarks"}</definedName>
    <definedName name="dddd_1" localSheetId="36" hidden="1">{#N/A,#N/A,FALSE,"Aging Summary";#N/A,#N/A,FALSE,"Ratio Analysis";#N/A,#N/A,FALSE,"Test 120 Day Accts";#N/A,#N/A,FALSE,"Tickmarks"}</definedName>
    <definedName name="dddd_1" localSheetId="33" hidden="1">{#N/A,#N/A,FALSE,"Aging Summary";#N/A,#N/A,FALSE,"Ratio Analysis";#N/A,#N/A,FALSE,"Test 120 Day Accts";#N/A,#N/A,FALSE,"Tickmarks"}</definedName>
    <definedName name="dddd_1" localSheetId="34" hidden="1">{#N/A,#N/A,FALSE,"Aging Summary";#N/A,#N/A,FALSE,"Ratio Analysis";#N/A,#N/A,FALSE,"Test 120 Day Accts";#N/A,#N/A,FALSE,"Tickmarks"}</definedName>
    <definedName name="dddd_1" localSheetId="31" hidden="1">{#N/A,#N/A,FALSE,"Aging Summary";#N/A,#N/A,FALSE,"Ratio Analysis";#N/A,#N/A,FALSE,"Test 120 Day Accts";#N/A,#N/A,FALSE,"Tickmarks"}</definedName>
    <definedName name="dddd_1" hidden="1">{#N/A,#N/A,FALSE,"Aging Summary";#N/A,#N/A,FALSE,"Ratio Analysis";#N/A,#N/A,FALSE,"Test 120 Day Accts";#N/A,#N/A,FALSE,"Tickmarks"}</definedName>
    <definedName name="ddddd" localSheetId="35"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37" hidden="1">#REF!</definedName>
    <definedName name="ddddd" localSheetId="32" hidden="1">#REF!</definedName>
    <definedName name="ddddd" localSheetId="21" hidden="1">#REF!</definedName>
    <definedName name="ddddd" localSheetId="36"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3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34"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3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1" localSheetId="35" hidden="1">{#N/A,#N/A,FALSE,"SumD";#N/A,#N/A,FALSE,"ElecD";#N/A,#N/A,FALSE,"MechD";#N/A,#N/A,FALSE,"GeotD";#N/A,#N/A,FALSE,"PrcsD";#N/A,#N/A,FALSE,"TunnD";#N/A,#N/A,FALSE,"CivlD";#N/A,#N/A,FALSE,"NtwkD";#N/A,#N/A,FALSE,"EstgD";#N/A,#N/A,FALSE,"PEngD"}</definedName>
    <definedName name="ddddd1" localSheetId="37" hidden="1">{#N/A,#N/A,FALSE,"SumD";#N/A,#N/A,FALSE,"ElecD";#N/A,#N/A,FALSE,"MechD";#N/A,#N/A,FALSE,"GeotD";#N/A,#N/A,FALSE,"PrcsD";#N/A,#N/A,FALSE,"TunnD";#N/A,#N/A,FALSE,"CivlD";#N/A,#N/A,FALSE,"NtwkD";#N/A,#N/A,FALSE,"EstgD";#N/A,#N/A,FALSE,"PEngD"}</definedName>
    <definedName name="ddddd1" localSheetId="36" hidden="1">{#N/A,#N/A,FALSE,"SumD";#N/A,#N/A,FALSE,"ElecD";#N/A,#N/A,FALSE,"MechD";#N/A,#N/A,FALSE,"GeotD";#N/A,#N/A,FALSE,"PrcsD";#N/A,#N/A,FALSE,"TunnD";#N/A,#N/A,FALSE,"CivlD";#N/A,#N/A,FALSE,"NtwkD";#N/A,#N/A,FALSE,"EstgD";#N/A,#N/A,FALSE,"PEngD"}</definedName>
    <definedName name="ddddd1" localSheetId="33" hidden="1">{#N/A,#N/A,FALSE,"SumD";#N/A,#N/A,FALSE,"ElecD";#N/A,#N/A,FALSE,"MechD";#N/A,#N/A,FALSE,"GeotD";#N/A,#N/A,FALSE,"PrcsD";#N/A,#N/A,FALSE,"TunnD";#N/A,#N/A,FALSE,"CivlD";#N/A,#N/A,FALSE,"NtwkD";#N/A,#N/A,FALSE,"EstgD";#N/A,#N/A,FALSE,"PEngD"}</definedName>
    <definedName name="ddddd1" localSheetId="34" hidden="1">{#N/A,#N/A,FALSE,"SumD";#N/A,#N/A,FALSE,"ElecD";#N/A,#N/A,FALSE,"MechD";#N/A,#N/A,FALSE,"GeotD";#N/A,#N/A,FALSE,"PrcsD";#N/A,#N/A,FALSE,"TunnD";#N/A,#N/A,FALSE,"CivlD";#N/A,#N/A,FALSE,"NtwkD";#N/A,#N/A,FALSE,"EstgD";#N/A,#N/A,FALSE,"PEngD"}</definedName>
    <definedName name="ddddd1" localSheetId="31" hidden="1">{#N/A,#N/A,FALSE,"SumD";#N/A,#N/A,FALSE,"ElecD";#N/A,#N/A,FALSE,"MechD";#N/A,#N/A,FALSE,"GeotD";#N/A,#N/A,FALSE,"PrcsD";#N/A,#N/A,FALSE,"TunnD";#N/A,#N/A,FALSE,"CivlD";#N/A,#N/A,FALSE,"NtwkD";#N/A,#N/A,FALSE,"EstgD";#N/A,#N/A,FALSE,"PEngD"}</definedName>
    <definedName name="ddddd1" hidden="1">{#N/A,#N/A,FALSE,"SumD";#N/A,#N/A,FALSE,"ElecD";#N/A,#N/A,FALSE,"MechD";#N/A,#N/A,FALSE,"GeotD";#N/A,#N/A,FALSE,"PrcsD";#N/A,#N/A,FALSE,"TunnD";#N/A,#N/A,FALSE,"CivlD";#N/A,#N/A,FALSE,"NtwkD";#N/A,#N/A,FALSE,"EstgD";#N/A,#N/A,FALSE,"PEngD"}</definedName>
    <definedName name="dddddd" localSheetId="31" hidden="1">#REF!</definedName>
    <definedName name="dddddd" hidden="1">#REF!</definedName>
    <definedName name="DDDDDDD" localSheetId="35" hidden="1">{"'장비'!$A$3:$M$12"}</definedName>
    <definedName name="DDDDDDD" localSheetId="37" hidden="1">{"'장비'!$A$3:$M$12"}</definedName>
    <definedName name="DDDDDDD" localSheetId="36" hidden="1">{"'장비'!$A$3:$M$12"}</definedName>
    <definedName name="DDDDDDD" localSheetId="33" hidden="1">{"'장비'!$A$3:$M$12"}</definedName>
    <definedName name="DDDDDDD" localSheetId="34" hidden="1">{"'장비'!$A$3:$M$12"}</definedName>
    <definedName name="ddddddd"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dddddd"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ddddddd" hidden="1">#REF!</definedName>
    <definedName name="ddddddddd" localSheetId="35" hidden="1">{#N/A,#N/A,FALSE,"factura";"factura",#N/A,FALSE,"factura"}</definedName>
    <definedName name="ddddddddd" localSheetId="37" hidden="1">{#N/A,#N/A,FALSE,"factura";"factura",#N/A,FALSE,"factura"}</definedName>
    <definedName name="ddddddddd" localSheetId="36" hidden="1">{#N/A,#N/A,FALSE,"factura";"factura",#N/A,FALSE,"factura"}</definedName>
    <definedName name="ddddddddd" localSheetId="33" hidden="1">{#N/A,#N/A,FALSE,"factura";"factura",#N/A,FALSE,"factura"}</definedName>
    <definedName name="ddddddddd" localSheetId="34" hidden="1">{#N/A,#N/A,FALSE,"factura";"factura",#N/A,FALSE,"factura"}</definedName>
    <definedName name="ddddddddd" localSheetId="31" hidden="1">{#N/A,#N/A,FALSE,"factura";"factura",#N/A,FALSE,"factura"}</definedName>
    <definedName name="ddddddddd" hidden="1">{#N/A,#N/A,FALSE,"factura";"factura",#N/A,FALSE,"factura"}</definedName>
    <definedName name="ddddddddd_1" localSheetId="35" hidden="1">{#N/A,#N/A,FALSE,"factura";"factura",#N/A,FALSE,"factura"}</definedName>
    <definedName name="ddddddddd_1" localSheetId="37" hidden="1">{#N/A,#N/A,FALSE,"factura";"factura",#N/A,FALSE,"factura"}</definedName>
    <definedName name="ddddddddd_1" localSheetId="36" hidden="1">{#N/A,#N/A,FALSE,"factura";"factura",#N/A,FALSE,"factura"}</definedName>
    <definedName name="ddddddddd_1" localSheetId="33" hidden="1">{#N/A,#N/A,FALSE,"factura";"factura",#N/A,FALSE,"factura"}</definedName>
    <definedName name="ddddddddd_1" localSheetId="34" hidden="1">{#N/A,#N/A,FALSE,"factura";"factura",#N/A,FALSE,"factura"}</definedName>
    <definedName name="ddddddddd_1" localSheetId="31" hidden="1">{#N/A,#N/A,FALSE,"factura";"factura",#N/A,FALSE,"factura"}</definedName>
    <definedName name="ddddddddd_1" hidden="1">{#N/A,#N/A,FALSE,"factura";"factura",#N/A,FALSE,"factura"}</definedName>
    <definedName name="ddddddddd_2" localSheetId="35" hidden="1">{#N/A,#N/A,FALSE,"factura";"factura",#N/A,FALSE,"factura"}</definedName>
    <definedName name="ddddddddd_2" localSheetId="37" hidden="1">{#N/A,#N/A,FALSE,"factura";"factura",#N/A,FALSE,"factura"}</definedName>
    <definedName name="ddddddddd_2" localSheetId="36" hidden="1">{#N/A,#N/A,FALSE,"factura";"factura",#N/A,FALSE,"factura"}</definedName>
    <definedName name="ddddddddd_2" localSheetId="33" hidden="1">{#N/A,#N/A,FALSE,"factura";"factura",#N/A,FALSE,"factura"}</definedName>
    <definedName name="ddddddddd_2" localSheetId="34" hidden="1">{#N/A,#N/A,FALSE,"factura";"factura",#N/A,FALSE,"factura"}</definedName>
    <definedName name="ddddddddd_2" localSheetId="31" hidden="1">{#N/A,#N/A,FALSE,"factura";"factura",#N/A,FALSE,"factura"}</definedName>
    <definedName name="ddddddddd_2" hidden="1">{#N/A,#N/A,FALSE,"factura";"factura",#N/A,FALSE,"factura"}</definedName>
    <definedName name="ddddddddd_3" localSheetId="35" hidden="1">{#N/A,#N/A,FALSE,"factura";"factura",#N/A,FALSE,"factura"}</definedName>
    <definedName name="ddddddddd_3" localSheetId="37" hidden="1">{#N/A,#N/A,FALSE,"factura";"factura",#N/A,FALSE,"factura"}</definedName>
    <definedName name="ddddddddd_3" localSheetId="36" hidden="1">{#N/A,#N/A,FALSE,"factura";"factura",#N/A,FALSE,"factura"}</definedName>
    <definedName name="ddddddddd_3" localSheetId="33" hidden="1">{#N/A,#N/A,FALSE,"factura";"factura",#N/A,FALSE,"factura"}</definedName>
    <definedName name="ddddddddd_3" localSheetId="34" hidden="1">{#N/A,#N/A,FALSE,"factura";"factura",#N/A,FALSE,"factura"}</definedName>
    <definedName name="ddddddddd_3" localSheetId="31" hidden="1">{#N/A,#N/A,FALSE,"factura";"factura",#N/A,FALSE,"factura"}</definedName>
    <definedName name="ddddddddd_3" hidden="1">{#N/A,#N/A,FALSE,"factura";"factura",#N/A,FALSE,"factura"}</definedName>
    <definedName name="ddddddddd_4" localSheetId="35" hidden="1">{#N/A,#N/A,FALSE,"factura";"factura",#N/A,FALSE,"factura"}</definedName>
    <definedName name="ddddddddd_4" localSheetId="37" hidden="1">{#N/A,#N/A,FALSE,"factura";"factura",#N/A,FALSE,"factura"}</definedName>
    <definedName name="ddddddddd_4" localSheetId="36" hidden="1">{#N/A,#N/A,FALSE,"factura";"factura",#N/A,FALSE,"factura"}</definedName>
    <definedName name="ddddddddd_4" localSheetId="33" hidden="1">{#N/A,#N/A,FALSE,"factura";"factura",#N/A,FALSE,"factura"}</definedName>
    <definedName name="ddddddddd_4" localSheetId="34" hidden="1">{#N/A,#N/A,FALSE,"factura";"factura",#N/A,FALSE,"factura"}</definedName>
    <definedName name="ddddddddd_4" localSheetId="31" hidden="1">{#N/A,#N/A,FALSE,"factura";"factura",#N/A,FALSE,"factura"}</definedName>
    <definedName name="ddddddddd_4" hidden="1">{#N/A,#N/A,FALSE,"factura";"factura",#N/A,FALSE,"factura"}</definedName>
    <definedName name="ddddddddd_5" localSheetId="35" hidden="1">{#N/A,#N/A,FALSE,"factura";"factura",#N/A,FALSE,"factura"}</definedName>
    <definedName name="ddddddddd_5" localSheetId="37" hidden="1">{#N/A,#N/A,FALSE,"factura";"factura",#N/A,FALSE,"factura"}</definedName>
    <definedName name="ddddddddd_5" localSheetId="36" hidden="1">{#N/A,#N/A,FALSE,"factura";"factura",#N/A,FALSE,"factura"}</definedName>
    <definedName name="ddddddddd_5" localSheetId="33" hidden="1">{#N/A,#N/A,FALSE,"factura";"factura",#N/A,FALSE,"factura"}</definedName>
    <definedName name="ddddddddd_5" localSheetId="34" hidden="1">{#N/A,#N/A,FALSE,"factura";"factura",#N/A,FALSE,"factura"}</definedName>
    <definedName name="ddddddddd_5" localSheetId="31" hidden="1">{#N/A,#N/A,FALSE,"factura";"factura",#N/A,FALSE,"factura"}</definedName>
    <definedName name="ddddddddd_5" hidden="1">{#N/A,#N/A,FALSE,"factura";"factura",#N/A,FALSE,"factura"}</definedName>
    <definedName name="dddddddddd" localSheetId="35" hidden="1">{#N/A,#N/A,FALSE,"factura"}</definedName>
    <definedName name="dddddddddd" localSheetId="37" hidden="1">{#N/A,#N/A,FALSE,"factura"}</definedName>
    <definedName name="dddddddddd" localSheetId="36" hidden="1">{#N/A,#N/A,FALSE,"factura"}</definedName>
    <definedName name="dddddddddd" localSheetId="33" hidden="1">{#N/A,#N/A,FALSE,"factura"}</definedName>
    <definedName name="dddddddddd" localSheetId="34" hidden="1">{#N/A,#N/A,FALSE,"factura"}</definedName>
    <definedName name="dddddddddd" localSheetId="31" hidden="1">{#N/A,#N/A,FALSE,"factura"}</definedName>
    <definedName name="dddddddddd" hidden="1">{#N/A,#N/A,FALSE,"factura"}</definedName>
    <definedName name="dddddddddd_1" localSheetId="35" hidden="1">{#N/A,#N/A,FALSE,"factura"}</definedName>
    <definedName name="dddddddddd_1" localSheetId="37" hidden="1">{#N/A,#N/A,FALSE,"factura"}</definedName>
    <definedName name="dddddddddd_1" localSheetId="36" hidden="1">{#N/A,#N/A,FALSE,"factura"}</definedName>
    <definedName name="dddddddddd_1" localSheetId="33" hidden="1">{#N/A,#N/A,FALSE,"factura"}</definedName>
    <definedName name="dddddddddd_1" localSheetId="34" hidden="1">{#N/A,#N/A,FALSE,"factura"}</definedName>
    <definedName name="dddddddddd_1" localSheetId="31" hidden="1">{#N/A,#N/A,FALSE,"factura"}</definedName>
    <definedName name="dddddddddd_1" hidden="1">{#N/A,#N/A,FALSE,"factura"}</definedName>
    <definedName name="dddddddddd_2" localSheetId="35" hidden="1">{#N/A,#N/A,FALSE,"factura"}</definedName>
    <definedName name="dddddddddd_2" localSheetId="37" hidden="1">{#N/A,#N/A,FALSE,"factura"}</definedName>
    <definedName name="dddddddddd_2" localSheetId="36" hidden="1">{#N/A,#N/A,FALSE,"factura"}</definedName>
    <definedName name="dddddddddd_2" localSheetId="33" hidden="1">{#N/A,#N/A,FALSE,"factura"}</definedName>
    <definedName name="dddddddddd_2" localSheetId="34" hidden="1">{#N/A,#N/A,FALSE,"factura"}</definedName>
    <definedName name="dddddddddd_2" localSheetId="31" hidden="1">{#N/A,#N/A,FALSE,"factura"}</definedName>
    <definedName name="dddddddddd_2" hidden="1">{#N/A,#N/A,FALSE,"factura"}</definedName>
    <definedName name="dddddddddd_3" localSheetId="35" hidden="1">{#N/A,#N/A,FALSE,"factura"}</definedName>
    <definedName name="dddddddddd_3" localSheetId="37" hidden="1">{#N/A,#N/A,FALSE,"factura"}</definedName>
    <definedName name="dddddddddd_3" localSheetId="36" hidden="1">{#N/A,#N/A,FALSE,"factura"}</definedName>
    <definedName name="dddddddddd_3" localSheetId="33" hidden="1">{#N/A,#N/A,FALSE,"factura"}</definedName>
    <definedName name="dddddddddd_3" localSheetId="34" hidden="1">{#N/A,#N/A,FALSE,"factura"}</definedName>
    <definedName name="dddddddddd_3" localSheetId="31" hidden="1">{#N/A,#N/A,FALSE,"factura"}</definedName>
    <definedName name="dddddddddd_3" hidden="1">{#N/A,#N/A,FALSE,"factura"}</definedName>
    <definedName name="dddddddddd_4" localSheetId="35" hidden="1">{#N/A,#N/A,FALSE,"factura"}</definedName>
    <definedName name="dddddddddd_4" localSheetId="37" hidden="1">{#N/A,#N/A,FALSE,"factura"}</definedName>
    <definedName name="dddddddddd_4" localSheetId="36" hidden="1">{#N/A,#N/A,FALSE,"factura"}</definedName>
    <definedName name="dddddddddd_4" localSheetId="33" hidden="1">{#N/A,#N/A,FALSE,"factura"}</definedName>
    <definedName name="dddddddddd_4" localSheetId="34" hidden="1">{#N/A,#N/A,FALSE,"factura"}</definedName>
    <definedName name="dddddddddd_4" localSheetId="31" hidden="1">{#N/A,#N/A,FALSE,"factura"}</definedName>
    <definedName name="dddddddddd_4" hidden="1">{#N/A,#N/A,FALSE,"factura"}</definedName>
    <definedName name="dddddddddd_5" localSheetId="35" hidden="1">{#N/A,#N/A,FALSE,"factura"}</definedName>
    <definedName name="dddddddddd_5" localSheetId="37" hidden="1">{#N/A,#N/A,FALSE,"factura"}</definedName>
    <definedName name="dddddddddd_5" localSheetId="36" hidden="1">{#N/A,#N/A,FALSE,"factura"}</definedName>
    <definedName name="dddddddddd_5" localSheetId="33" hidden="1">{#N/A,#N/A,FALSE,"factura"}</definedName>
    <definedName name="dddddddddd_5" localSheetId="34" hidden="1">{#N/A,#N/A,FALSE,"factura"}</definedName>
    <definedName name="dddddddddd_5" localSheetId="31" hidden="1">{#N/A,#N/A,FALSE,"factura"}</definedName>
    <definedName name="dddddddddd_5" hidden="1">{#N/A,#N/A,FALSE,"factura"}</definedName>
    <definedName name="ddddddddddd" hidden="1">#REF!</definedName>
    <definedName name="dddddddddddd" localSheetId="35" hidden="1">{#N/A,#N/A,FALSE,"factura"}</definedName>
    <definedName name="dddddddddddd" localSheetId="37" hidden="1">{#N/A,#N/A,FALSE,"factura"}</definedName>
    <definedName name="dddddddddddd" localSheetId="36" hidden="1">{#N/A,#N/A,FALSE,"factura"}</definedName>
    <definedName name="dddddddddddd" localSheetId="33" hidden="1">{#N/A,#N/A,FALSE,"factura"}</definedName>
    <definedName name="dddddddddddd" localSheetId="34" hidden="1">{#N/A,#N/A,FALSE,"factura"}</definedName>
    <definedName name="dddddddddddd" localSheetId="31" hidden="1">{#N/A,#N/A,FALSE,"factura"}</definedName>
    <definedName name="dddddddddddd" hidden="1">{#N/A,#N/A,FALSE,"factura"}</definedName>
    <definedName name="dddddddddddd_1" localSheetId="35" hidden="1">{#N/A,#N/A,FALSE,"factura"}</definedName>
    <definedName name="dddddddddddd_1" localSheetId="37" hidden="1">{#N/A,#N/A,FALSE,"factura"}</definedName>
    <definedName name="dddddddddddd_1" localSheetId="36" hidden="1">{#N/A,#N/A,FALSE,"factura"}</definedName>
    <definedName name="dddddddddddd_1" localSheetId="33" hidden="1">{#N/A,#N/A,FALSE,"factura"}</definedName>
    <definedName name="dddddddddddd_1" localSheetId="34" hidden="1">{#N/A,#N/A,FALSE,"factura"}</definedName>
    <definedName name="dddddddddddd_1" localSheetId="31" hidden="1">{#N/A,#N/A,FALSE,"factura"}</definedName>
    <definedName name="dddddddddddd_1" hidden="1">{#N/A,#N/A,FALSE,"factura"}</definedName>
    <definedName name="dddddddddddd_2" localSheetId="35" hidden="1">{#N/A,#N/A,FALSE,"factura"}</definedName>
    <definedName name="dddddddddddd_2" localSheetId="37" hidden="1">{#N/A,#N/A,FALSE,"factura"}</definedName>
    <definedName name="dddddddddddd_2" localSheetId="36" hidden="1">{#N/A,#N/A,FALSE,"factura"}</definedName>
    <definedName name="dddddddddddd_2" localSheetId="33" hidden="1">{#N/A,#N/A,FALSE,"factura"}</definedName>
    <definedName name="dddddddddddd_2" localSheetId="34" hidden="1">{#N/A,#N/A,FALSE,"factura"}</definedName>
    <definedName name="dddddddddddd_2" localSheetId="31" hidden="1">{#N/A,#N/A,FALSE,"factura"}</definedName>
    <definedName name="dddddddddddd_2" hidden="1">{#N/A,#N/A,FALSE,"factura"}</definedName>
    <definedName name="dddddddddddd_3" localSheetId="35" hidden="1">{#N/A,#N/A,FALSE,"factura"}</definedName>
    <definedName name="dddddddddddd_3" localSheetId="37" hidden="1">{#N/A,#N/A,FALSE,"factura"}</definedName>
    <definedName name="dddddddddddd_3" localSheetId="36" hidden="1">{#N/A,#N/A,FALSE,"factura"}</definedName>
    <definedName name="dddddddddddd_3" localSheetId="33" hidden="1">{#N/A,#N/A,FALSE,"factura"}</definedName>
    <definedName name="dddddddddddd_3" localSheetId="34" hidden="1">{#N/A,#N/A,FALSE,"factura"}</definedName>
    <definedName name="dddddddddddd_3" localSheetId="31" hidden="1">{#N/A,#N/A,FALSE,"factura"}</definedName>
    <definedName name="dddddddddddd_3" hidden="1">{#N/A,#N/A,FALSE,"factura"}</definedName>
    <definedName name="dddddddddddd_4" localSheetId="35" hidden="1">{#N/A,#N/A,FALSE,"factura"}</definedName>
    <definedName name="dddddddddddd_4" localSheetId="37" hidden="1">{#N/A,#N/A,FALSE,"factura"}</definedName>
    <definedName name="dddddddddddd_4" localSheetId="36" hidden="1">{#N/A,#N/A,FALSE,"factura"}</definedName>
    <definedName name="dddddddddddd_4" localSheetId="33" hidden="1">{#N/A,#N/A,FALSE,"factura"}</definedName>
    <definedName name="dddddddddddd_4" localSheetId="34" hidden="1">{#N/A,#N/A,FALSE,"factura"}</definedName>
    <definedName name="dddddddddddd_4" localSheetId="31" hidden="1">{#N/A,#N/A,FALSE,"factura"}</definedName>
    <definedName name="dddddddddddd_4" hidden="1">{#N/A,#N/A,FALSE,"factura"}</definedName>
    <definedName name="dddddddddddd_5" localSheetId="35" hidden="1">{#N/A,#N/A,FALSE,"factura"}</definedName>
    <definedName name="dddddddddddd_5" localSheetId="37" hidden="1">{#N/A,#N/A,FALSE,"factura"}</definedName>
    <definedName name="dddddddddddd_5" localSheetId="36" hidden="1">{#N/A,#N/A,FALSE,"factura"}</definedName>
    <definedName name="dddddddddddd_5" localSheetId="33" hidden="1">{#N/A,#N/A,FALSE,"factura"}</definedName>
    <definedName name="dddddddddddd_5" localSheetId="34" hidden="1">{#N/A,#N/A,FALSE,"factura"}</definedName>
    <definedName name="dddddddddddd_5" localSheetId="31" hidden="1">{#N/A,#N/A,FALSE,"factura"}</definedName>
    <definedName name="dddddddddddd_5" hidden="1">{#N/A,#N/A,FALSE,"factura"}</definedName>
    <definedName name="dddddddddddddd" localSheetId="35" hidden="1">{#N/A,#N/A,TRUE,"Basic";#N/A,#N/A,TRUE,"EXT-TABLE";#N/A,#N/A,TRUE,"STEEL";#N/A,#N/A,TRUE,"INT-Table";#N/A,#N/A,TRUE,"STEEL";#N/A,#N/A,TRUE,"Door"}</definedName>
    <definedName name="dddddddddddddd" localSheetId="37" hidden="1">{#N/A,#N/A,TRUE,"Basic";#N/A,#N/A,TRUE,"EXT-TABLE";#N/A,#N/A,TRUE,"STEEL";#N/A,#N/A,TRUE,"INT-Table";#N/A,#N/A,TRUE,"STEEL";#N/A,#N/A,TRUE,"Door"}</definedName>
    <definedName name="dddddddddddddd" localSheetId="36" hidden="1">{#N/A,#N/A,TRUE,"Basic";#N/A,#N/A,TRUE,"EXT-TABLE";#N/A,#N/A,TRUE,"STEEL";#N/A,#N/A,TRUE,"INT-Table";#N/A,#N/A,TRUE,"STEEL";#N/A,#N/A,TRUE,"Door"}</definedName>
    <definedName name="dddddddddddddd" localSheetId="33" hidden="1">{#N/A,#N/A,TRUE,"Basic";#N/A,#N/A,TRUE,"EXT-TABLE";#N/A,#N/A,TRUE,"STEEL";#N/A,#N/A,TRUE,"INT-Table";#N/A,#N/A,TRUE,"STEEL";#N/A,#N/A,TRUE,"Door"}</definedName>
    <definedName name="dddddddddddddd" localSheetId="34" hidden="1">{#N/A,#N/A,TRUE,"Basic";#N/A,#N/A,TRUE,"EXT-TABLE";#N/A,#N/A,TRUE,"STEEL";#N/A,#N/A,TRUE,"INT-Table";#N/A,#N/A,TRUE,"STEEL";#N/A,#N/A,TRUE,"Door"}</definedName>
    <definedName name="dddddddddddddd" localSheetId="31" hidden="1">{#N/A,#N/A,TRUE,"Basic";#N/A,#N/A,TRUE,"EXT-TABLE";#N/A,#N/A,TRUE,"STEEL";#N/A,#N/A,TRUE,"INT-Table";#N/A,#N/A,TRUE,"STEEL";#N/A,#N/A,TRUE,"Door"}</definedName>
    <definedName name="dddddddddddddd" hidden="1">{#N/A,#N/A,TRUE,"Basic";#N/A,#N/A,TRUE,"EXT-TABLE";#N/A,#N/A,TRUE,"STEEL";#N/A,#N/A,TRUE,"INT-Table";#N/A,#N/A,TRUE,"STEEL";#N/A,#N/A,TRUE,"Door"}</definedName>
    <definedName name="DDDDDDDDDDDDDDDDD" hidden="1">#REF!</definedName>
    <definedName name="DDDDDDDDDDDDDDDDDD" hidden="1">#REF!</definedName>
    <definedName name="dddddddddddddddddddddd" localSheetId="35" hidden="1">#REF!</definedName>
    <definedName name="dddddddddddddddddddddd" localSheetId="36" hidden="1">#REF!</definedName>
    <definedName name="dddddddddddddddddddddd" localSheetId="33" hidden="1">#REF!</definedName>
    <definedName name="dddddddddddddddddddddd" localSheetId="34" hidden="1">#REF!</definedName>
    <definedName name="dddddddddddddddddddddd" localSheetId="31" hidden="1">#REF!</definedName>
    <definedName name="dddddddddddddddddddddd" hidden="1">#REF!</definedName>
    <definedName name="dddddddddddddddddddddddddddddd" localSheetId="35" hidden="1">{#N/A,#N/A,FALSE,"SumD";#N/A,#N/A,FALSE,"ElecD";#N/A,#N/A,FALSE,"MechD";#N/A,#N/A,FALSE,"GeotD";#N/A,#N/A,FALSE,"PrcsD";#N/A,#N/A,FALSE,"TunnD";#N/A,#N/A,FALSE,"CivlD";#N/A,#N/A,FALSE,"NtwkD";#N/A,#N/A,FALSE,"EstgD";#N/A,#N/A,FALSE,"PEngD"}</definedName>
    <definedName name="dddddddddddddddddddddddddddddd" localSheetId="37" hidden="1">{#N/A,#N/A,FALSE,"SumD";#N/A,#N/A,FALSE,"ElecD";#N/A,#N/A,FALSE,"MechD";#N/A,#N/A,FALSE,"GeotD";#N/A,#N/A,FALSE,"PrcsD";#N/A,#N/A,FALSE,"TunnD";#N/A,#N/A,FALSE,"CivlD";#N/A,#N/A,FALSE,"NtwkD";#N/A,#N/A,FALSE,"EstgD";#N/A,#N/A,FALSE,"PEngD"}</definedName>
    <definedName name="dddddddddddddddddddddddddddddd" localSheetId="36" hidden="1">{#N/A,#N/A,FALSE,"SumD";#N/A,#N/A,FALSE,"ElecD";#N/A,#N/A,FALSE,"MechD";#N/A,#N/A,FALSE,"GeotD";#N/A,#N/A,FALSE,"PrcsD";#N/A,#N/A,FALSE,"TunnD";#N/A,#N/A,FALSE,"CivlD";#N/A,#N/A,FALSE,"NtwkD";#N/A,#N/A,FALSE,"EstgD";#N/A,#N/A,FALSE,"PEngD"}</definedName>
    <definedName name="dddddddddddddddddddddddddddddd" localSheetId="33" hidden="1">{#N/A,#N/A,FALSE,"SumD";#N/A,#N/A,FALSE,"ElecD";#N/A,#N/A,FALSE,"MechD";#N/A,#N/A,FALSE,"GeotD";#N/A,#N/A,FALSE,"PrcsD";#N/A,#N/A,FALSE,"TunnD";#N/A,#N/A,FALSE,"CivlD";#N/A,#N/A,FALSE,"NtwkD";#N/A,#N/A,FALSE,"EstgD";#N/A,#N/A,FALSE,"PEngD"}</definedName>
    <definedName name="dddddddddddddddddddddddddddddd" localSheetId="34" hidden="1">{#N/A,#N/A,FALSE,"SumD";#N/A,#N/A,FALSE,"ElecD";#N/A,#N/A,FALSE,"MechD";#N/A,#N/A,FALSE,"GeotD";#N/A,#N/A,FALSE,"PrcsD";#N/A,#N/A,FALSE,"TunnD";#N/A,#N/A,FALSE,"CivlD";#N/A,#N/A,FALSE,"NtwkD";#N/A,#N/A,FALSE,"EstgD";#N/A,#N/A,FALSE,"PEngD"}</definedName>
    <definedName name="dddddddddddddddddddddddddddddd" localSheetId="31" hidden="1">{#N/A,#N/A,FALSE,"SumD";#N/A,#N/A,FALSE,"ElecD";#N/A,#N/A,FALSE,"MechD";#N/A,#N/A,FALSE,"GeotD";#N/A,#N/A,FALSE,"PrcsD";#N/A,#N/A,FALSE,"TunnD";#N/A,#N/A,FALSE,"CivlD";#N/A,#N/A,FALSE,"NtwkD";#N/A,#N/A,FALSE,"EstgD";#N/A,#N/A,FALSE,"PEngD"}</definedName>
    <definedName name="dddddddddddddddddddddddddddddd" hidden="1">{#N/A,#N/A,FALSE,"SumD";#N/A,#N/A,FALSE,"ElecD";#N/A,#N/A,FALSE,"MechD";#N/A,#N/A,FALSE,"GeotD";#N/A,#N/A,FALSE,"PrcsD";#N/A,#N/A,FALSE,"TunnD";#N/A,#N/A,FALSE,"CivlD";#N/A,#N/A,FALSE,"NtwkD";#N/A,#N/A,FALSE,"EstgD";#N/A,#N/A,FALSE,"PEngD"}</definedName>
    <definedName name="dddddddddddddddddddddddddddddddddd" localSheetId="31" hidden="1">#REF!</definedName>
    <definedName name="dddddddddddddddddddddddddddddddddd" hidden="1">#REF!</definedName>
    <definedName name="ddddddddddddddddddddddddddddddddddddd" localSheetId="35" hidden="1">#REF!</definedName>
    <definedName name="ddddddddddddddddddddddddddddddddddddd" localSheetId="36" hidden="1">#REF!</definedName>
    <definedName name="ddddddddddddddddddddddddddddddddddddd" localSheetId="33" hidden="1">#REF!</definedName>
    <definedName name="ddddddddddddddddddddddddddddddddddddd" localSheetId="34" hidden="1">#REF!</definedName>
    <definedName name="ddddddddddddddddddddddddddddddddddddd" localSheetId="31" hidden="1">#REF!</definedName>
    <definedName name="ddddddddddddddddddddddddddddddddddddd" hidden="1">#REF!</definedName>
    <definedName name="ddddfdfs" localSheetId="35" hidden="1">{#N/A,#N/A,FALSE,"Final";#N/A,#N/A,FALSE,"PBI Anual";#N/A,#N/A,FALSE,"PBI 95-96";#N/A,#N/A,FALSE,"Gasto Agregado";#N/A,#N/A,FALSE,"Gob. Central";#N/A,#N/A,FALSE,"Bza. Pagos";#N/A,#N/A,FALSE,"Bza. Comercial";#N/A,#N/A,FALSE,"IPC vs DEV"}</definedName>
    <definedName name="ddddfdfs" localSheetId="37" hidden="1">{#N/A,#N/A,FALSE,"Final";#N/A,#N/A,FALSE,"PBI Anual";#N/A,#N/A,FALSE,"PBI 95-96";#N/A,#N/A,FALSE,"Gasto Agregado";#N/A,#N/A,FALSE,"Gob. Central";#N/A,#N/A,FALSE,"Bza. Pagos";#N/A,#N/A,FALSE,"Bza. Comercial";#N/A,#N/A,FALSE,"IPC vs DEV"}</definedName>
    <definedName name="ddddfdfs" localSheetId="36" hidden="1">{#N/A,#N/A,FALSE,"Final";#N/A,#N/A,FALSE,"PBI Anual";#N/A,#N/A,FALSE,"PBI 95-96";#N/A,#N/A,FALSE,"Gasto Agregado";#N/A,#N/A,FALSE,"Gob. Central";#N/A,#N/A,FALSE,"Bza. Pagos";#N/A,#N/A,FALSE,"Bza. Comercial";#N/A,#N/A,FALSE,"IPC vs DEV"}</definedName>
    <definedName name="ddddfdfs" localSheetId="33" hidden="1">{#N/A,#N/A,FALSE,"Final";#N/A,#N/A,FALSE,"PBI Anual";#N/A,#N/A,FALSE,"PBI 95-96";#N/A,#N/A,FALSE,"Gasto Agregado";#N/A,#N/A,FALSE,"Gob. Central";#N/A,#N/A,FALSE,"Bza. Pagos";#N/A,#N/A,FALSE,"Bza. Comercial";#N/A,#N/A,FALSE,"IPC vs DEV"}</definedName>
    <definedName name="ddddfdfs" localSheetId="34" hidden="1">{#N/A,#N/A,FALSE,"Final";#N/A,#N/A,FALSE,"PBI Anual";#N/A,#N/A,FALSE,"PBI 95-96";#N/A,#N/A,FALSE,"Gasto Agregado";#N/A,#N/A,FALSE,"Gob. Central";#N/A,#N/A,FALSE,"Bza. Pagos";#N/A,#N/A,FALSE,"Bza. Comercial";#N/A,#N/A,FALSE,"IPC vs DEV"}</definedName>
    <definedName name="ddddfdfs" localSheetId="31" hidden="1">{#N/A,#N/A,FALSE,"Final";#N/A,#N/A,FALSE,"PBI Anual";#N/A,#N/A,FALSE,"PBI 95-96";#N/A,#N/A,FALSE,"Gasto Agregado";#N/A,#N/A,FALSE,"Gob. Central";#N/A,#N/A,FALSE,"Bza. Pagos";#N/A,#N/A,FALSE,"Bza. Comercial";#N/A,#N/A,FALSE,"IPC vs DEV"}</definedName>
    <definedName name="ddddfdfs" hidden="1">{#N/A,#N/A,FALSE,"Final";#N/A,#N/A,FALSE,"PBI Anual";#N/A,#N/A,FALSE,"PBI 95-96";#N/A,#N/A,FALSE,"Gasto Agregado";#N/A,#N/A,FALSE,"Gob. Central";#N/A,#N/A,FALSE,"Bza. Pagos";#N/A,#N/A,FALSE,"Bza. Comercial";#N/A,#N/A,FALSE,"IPC vs DEV"}</definedName>
    <definedName name="dddeqwe" localSheetId="35" hidden="1">{#N/A,#N/A,TRUE,"Resumen";#N/A,#N/A,TRUE,"Global";#N/A,#N/A,TRUE,"Agropecuario";#N/A,#N/A,TRUE,"Pesca";#N/A,#N/A,TRUE,"Minería";#N/A,#N/A,TRUE,"Elect. y Agua";#N/A,#N/A,TRUE,"Manufactura";#N/A,#N/A,TRUE,"Construcción";#N/A,#N/A,TRUE,"Comercio";#N/A,#N/A,TRUE,"Otros"}</definedName>
    <definedName name="dddeqwe" localSheetId="37" hidden="1">{#N/A,#N/A,TRUE,"Resumen";#N/A,#N/A,TRUE,"Global";#N/A,#N/A,TRUE,"Agropecuario";#N/A,#N/A,TRUE,"Pesca";#N/A,#N/A,TRUE,"Minería";#N/A,#N/A,TRUE,"Elect. y Agua";#N/A,#N/A,TRUE,"Manufactura";#N/A,#N/A,TRUE,"Construcción";#N/A,#N/A,TRUE,"Comercio";#N/A,#N/A,TRUE,"Otros"}</definedName>
    <definedName name="dddeqwe" localSheetId="36" hidden="1">{#N/A,#N/A,TRUE,"Resumen";#N/A,#N/A,TRUE,"Global";#N/A,#N/A,TRUE,"Agropecuario";#N/A,#N/A,TRUE,"Pesca";#N/A,#N/A,TRUE,"Minería";#N/A,#N/A,TRUE,"Elect. y Agua";#N/A,#N/A,TRUE,"Manufactura";#N/A,#N/A,TRUE,"Construcción";#N/A,#N/A,TRUE,"Comercio";#N/A,#N/A,TRUE,"Otros"}</definedName>
    <definedName name="dddeqwe" localSheetId="33" hidden="1">{#N/A,#N/A,TRUE,"Resumen";#N/A,#N/A,TRUE,"Global";#N/A,#N/A,TRUE,"Agropecuario";#N/A,#N/A,TRUE,"Pesca";#N/A,#N/A,TRUE,"Minería";#N/A,#N/A,TRUE,"Elect. y Agua";#N/A,#N/A,TRUE,"Manufactura";#N/A,#N/A,TRUE,"Construcción";#N/A,#N/A,TRUE,"Comercio";#N/A,#N/A,TRUE,"Otros"}</definedName>
    <definedName name="dddeqwe" localSheetId="34" hidden="1">{#N/A,#N/A,TRUE,"Resumen";#N/A,#N/A,TRUE,"Global";#N/A,#N/A,TRUE,"Agropecuario";#N/A,#N/A,TRUE,"Pesca";#N/A,#N/A,TRUE,"Minería";#N/A,#N/A,TRUE,"Elect. y Agua";#N/A,#N/A,TRUE,"Manufactura";#N/A,#N/A,TRUE,"Construcción";#N/A,#N/A,TRUE,"Comercio";#N/A,#N/A,TRUE,"Otros"}</definedName>
    <definedName name="dddeqwe" localSheetId="31" hidden="1">{#N/A,#N/A,TRUE,"Resumen";#N/A,#N/A,TRUE,"Global";#N/A,#N/A,TRUE,"Agropecuario";#N/A,#N/A,TRUE,"Pesca";#N/A,#N/A,TRUE,"Minería";#N/A,#N/A,TRUE,"Elect. y Agua";#N/A,#N/A,TRUE,"Manufactura";#N/A,#N/A,TRUE,"Construcción";#N/A,#N/A,TRUE,"Comercio";#N/A,#N/A,TRUE,"Otros"}</definedName>
    <definedName name="dddeqwe" hidden="1">{#N/A,#N/A,TRUE,"Resumen";#N/A,#N/A,TRUE,"Global";#N/A,#N/A,TRUE,"Agropecuario";#N/A,#N/A,TRUE,"Pesca";#N/A,#N/A,TRUE,"Minería";#N/A,#N/A,TRUE,"Elect. y Agua";#N/A,#N/A,TRUE,"Manufactura";#N/A,#N/A,TRUE,"Construcción";#N/A,#N/A,TRUE,"Comercio";#N/A,#N/A,TRUE,"Otros"}</definedName>
    <definedName name="dddf" localSheetId="35" hidden="1">{"'장비'!$A$3:$M$12"}</definedName>
    <definedName name="dddf" localSheetId="37" hidden="1">{"'장비'!$A$3:$M$12"}</definedName>
    <definedName name="dddf" localSheetId="36" hidden="1">{"'장비'!$A$3:$M$12"}</definedName>
    <definedName name="dddf" localSheetId="33" hidden="1">{"'장비'!$A$3:$M$12"}</definedName>
    <definedName name="dddf" localSheetId="34" hidden="1">{"'장비'!$A$3:$M$12"}</definedName>
    <definedName name="dddf" localSheetId="31" hidden="1">{"'장비'!$A$3:$M$12"}</definedName>
    <definedName name="dddf" hidden="1">{"'장비'!$A$3:$M$12"}</definedName>
    <definedName name="dddff" localSheetId="35" hidden="1">{"CI+GG(BASE)",#N/A,FALSE,"CI+GG(BASE)";"GG",#N/A,FALSE,"CI+GG(BASE)";"CI",#N/A,FALSE,"CI+GG(BASE)"}</definedName>
    <definedName name="dddff" localSheetId="37" hidden="1">{"CI+GG(BASE)",#N/A,FALSE,"CI+GG(BASE)";"GG",#N/A,FALSE,"CI+GG(BASE)";"CI",#N/A,FALSE,"CI+GG(BASE)"}</definedName>
    <definedName name="dddff" localSheetId="36" hidden="1">{"CI+GG(BASE)",#N/A,FALSE,"CI+GG(BASE)";"GG",#N/A,FALSE,"CI+GG(BASE)";"CI",#N/A,FALSE,"CI+GG(BASE)"}</definedName>
    <definedName name="dddff" localSheetId="33" hidden="1">{"CI+GG(BASE)",#N/A,FALSE,"CI+GG(BASE)";"GG",#N/A,FALSE,"CI+GG(BASE)";"CI",#N/A,FALSE,"CI+GG(BASE)"}</definedName>
    <definedName name="dddff" localSheetId="34" hidden="1">{"CI+GG(BASE)",#N/A,FALSE,"CI+GG(BASE)";"GG",#N/A,FALSE,"CI+GG(BASE)";"CI",#N/A,FALSE,"CI+GG(BASE)"}</definedName>
    <definedName name="dddff" localSheetId="31" hidden="1">{"CI+GG(BASE)",#N/A,FALSE,"CI+GG(BASE)";"GG",#N/A,FALSE,"CI+GG(BASE)";"CI",#N/A,FALSE,"CI+GG(BASE)"}</definedName>
    <definedName name="dddff" hidden="1">{"CI+GG(BASE)",#N/A,FALSE,"CI+GG(BASE)";"GG",#N/A,FALSE,"CI+GG(BASE)";"CI",#N/A,FALSE,"CI+GG(BASE)"}</definedName>
    <definedName name="dddt" localSheetId="31" hidden="1">{"'Break down'!$A$4"}</definedName>
    <definedName name="dddt" hidden="1">{"'Break down'!$A$4"}</definedName>
    <definedName name="dddwdwsAS" localSheetId="35" hidden="1">{#N/A,#N/A,FALSE,"SumD";#N/A,#N/A,FALSE,"ElecD";#N/A,#N/A,FALSE,"MechD";#N/A,#N/A,FALSE,"GeotD";#N/A,#N/A,FALSE,"PrcsD";#N/A,#N/A,FALSE,"TunnD";#N/A,#N/A,FALSE,"CivlD";#N/A,#N/A,FALSE,"NtwkD";#N/A,#N/A,FALSE,"EstgD";#N/A,#N/A,FALSE,"PEngD"}</definedName>
    <definedName name="dddwdwsAS" localSheetId="37" hidden="1">{#N/A,#N/A,FALSE,"SumD";#N/A,#N/A,FALSE,"ElecD";#N/A,#N/A,FALSE,"MechD";#N/A,#N/A,FALSE,"GeotD";#N/A,#N/A,FALSE,"PrcsD";#N/A,#N/A,FALSE,"TunnD";#N/A,#N/A,FALSE,"CivlD";#N/A,#N/A,FALSE,"NtwkD";#N/A,#N/A,FALSE,"EstgD";#N/A,#N/A,FALSE,"PEngD"}</definedName>
    <definedName name="dddwdwsAS" localSheetId="36" hidden="1">{#N/A,#N/A,FALSE,"SumD";#N/A,#N/A,FALSE,"ElecD";#N/A,#N/A,FALSE,"MechD";#N/A,#N/A,FALSE,"GeotD";#N/A,#N/A,FALSE,"PrcsD";#N/A,#N/A,FALSE,"TunnD";#N/A,#N/A,FALSE,"CivlD";#N/A,#N/A,FALSE,"NtwkD";#N/A,#N/A,FALSE,"EstgD";#N/A,#N/A,FALSE,"PEngD"}</definedName>
    <definedName name="dddwdwsAS" localSheetId="33" hidden="1">{#N/A,#N/A,FALSE,"SumD";#N/A,#N/A,FALSE,"ElecD";#N/A,#N/A,FALSE,"MechD";#N/A,#N/A,FALSE,"GeotD";#N/A,#N/A,FALSE,"PrcsD";#N/A,#N/A,FALSE,"TunnD";#N/A,#N/A,FALSE,"CivlD";#N/A,#N/A,FALSE,"NtwkD";#N/A,#N/A,FALSE,"EstgD";#N/A,#N/A,FALSE,"PEngD"}</definedName>
    <definedName name="dddwdwsAS" localSheetId="34" hidden="1">{#N/A,#N/A,FALSE,"SumD";#N/A,#N/A,FALSE,"ElecD";#N/A,#N/A,FALSE,"MechD";#N/A,#N/A,FALSE,"GeotD";#N/A,#N/A,FALSE,"PrcsD";#N/A,#N/A,FALSE,"TunnD";#N/A,#N/A,FALSE,"CivlD";#N/A,#N/A,FALSE,"NtwkD";#N/A,#N/A,FALSE,"EstgD";#N/A,#N/A,FALSE,"PEngD"}</definedName>
    <definedName name="dddwdwsAS" localSheetId="31" hidden="1">{#N/A,#N/A,FALSE,"SumD";#N/A,#N/A,FALSE,"ElecD";#N/A,#N/A,FALSE,"MechD";#N/A,#N/A,FALSE,"GeotD";#N/A,#N/A,FALSE,"PrcsD";#N/A,#N/A,FALSE,"TunnD";#N/A,#N/A,FALSE,"CivlD";#N/A,#N/A,FALSE,"NtwkD";#N/A,#N/A,FALSE,"EstgD";#N/A,#N/A,FALSE,"PEngD"}</definedName>
    <definedName name="dddwdwsAS" hidden="1">{#N/A,#N/A,FALSE,"SumD";#N/A,#N/A,FALSE,"ElecD";#N/A,#N/A,FALSE,"MechD";#N/A,#N/A,FALSE,"GeotD";#N/A,#N/A,FALSE,"PrcsD";#N/A,#N/A,FALSE,"TunnD";#N/A,#N/A,FALSE,"CivlD";#N/A,#N/A,FALSE,"NtwkD";#N/A,#N/A,FALSE,"EstgD";#N/A,#N/A,FALSE,"PEngD"}</definedName>
    <definedName name="ddeeewe" localSheetId="31">#REF!</definedName>
    <definedName name="ddeeewe">!#REF!</definedName>
    <definedName name="ddf" localSheetId="35" hidden="1">{#N/A,#N/A,TRUE,"INGENIERIA";#N/A,#N/A,TRUE,"COMPRAS";#N/A,#N/A,TRUE,"DIRECCION";#N/A,#N/A,TRUE,"RESUMEN"}</definedName>
    <definedName name="ddf" localSheetId="37" hidden="1">{#N/A,#N/A,TRUE,"INGENIERIA";#N/A,#N/A,TRUE,"COMPRAS";#N/A,#N/A,TRUE,"DIRECCION";#N/A,#N/A,TRUE,"RESUMEN"}</definedName>
    <definedName name="ddf" localSheetId="36" hidden="1">{#N/A,#N/A,TRUE,"INGENIERIA";#N/A,#N/A,TRUE,"COMPRAS";#N/A,#N/A,TRUE,"DIRECCION";#N/A,#N/A,TRUE,"RESUMEN"}</definedName>
    <definedName name="ddf" localSheetId="33" hidden="1">{#N/A,#N/A,TRUE,"INGENIERIA";#N/A,#N/A,TRUE,"COMPRAS";#N/A,#N/A,TRUE,"DIRECCION";#N/A,#N/A,TRUE,"RESUMEN"}</definedName>
    <definedName name="ddf" localSheetId="34" hidden="1">{#N/A,#N/A,TRUE,"INGENIERIA";#N/A,#N/A,TRUE,"COMPRAS";#N/A,#N/A,TRUE,"DIRECCION";#N/A,#N/A,TRUE,"RESUMEN"}</definedName>
    <definedName name="ddf" localSheetId="31" hidden="1">{#N/A,#N/A,TRUE,"INGENIERIA";#N/A,#N/A,TRUE,"COMPRAS";#N/A,#N/A,TRUE,"DIRECCION";#N/A,#N/A,TRUE,"RESUMEN"}</definedName>
    <definedName name="ddf" hidden="1">{#N/A,#N/A,TRUE,"INGENIERIA";#N/A,#N/A,TRUE,"COMPRAS";#N/A,#N/A,TRUE,"DIRECCION";#N/A,#N/A,TRUE,"RESUMEN"}</definedName>
    <definedName name="ddfd" localSheetId="35" hidden="1">{#N/A,#N/A,FALSE,"masez (10)";#N/A,#N/A,FALSE,"masez (7)";#N/A,#N/A,FALSE,"masez (6)";#N/A,#N/A,FALSE,"masez (5)";#N/A,#N/A,FALSE,"masez (4)";#N/A,#N/A,FALSE,"masez (3)";#N/A,#N/A,FALSE,"masez (2)";#N/A,#N/A,FALSE,"GME";#N/A,#N/A,FALSE,"masez"}</definedName>
    <definedName name="ddfd" localSheetId="37" hidden="1">{#N/A,#N/A,FALSE,"masez (10)";#N/A,#N/A,FALSE,"masez (7)";#N/A,#N/A,FALSE,"masez (6)";#N/A,#N/A,FALSE,"masez (5)";#N/A,#N/A,FALSE,"masez (4)";#N/A,#N/A,FALSE,"masez (3)";#N/A,#N/A,FALSE,"masez (2)";#N/A,#N/A,FALSE,"GME";#N/A,#N/A,FALSE,"masez"}</definedName>
    <definedName name="ddfd" localSheetId="36" hidden="1">{#N/A,#N/A,FALSE,"masez (10)";#N/A,#N/A,FALSE,"masez (7)";#N/A,#N/A,FALSE,"masez (6)";#N/A,#N/A,FALSE,"masez (5)";#N/A,#N/A,FALSE,"masez (4)";#N/A,#N/A,FALSE,"masez (3)";#N/A,#N/A,FALSE,"masez (2)";#N/A,#N/A,FALSE,"GME";#N/A,#N/A,FALSE,"masez"}</definedName>
    <definedName name="ddfd" localSheetId="33" hidden="1">{#N/A,#N/A,FALSE,"masez (10)";#N/A,#N/A,FALSE,"masez (7)";#N/A,#N/A,FALSE,"masez (6)";#N/A,#N/A,FALSE,"masez (5)";#N/A,#N/A,FALSE,"masez (4)";#N/A,#N/A,FALSE,"masez (3)";#N/A,#N/A,FALSE,"masez (2)";#N/A,#N/A,FALSE,"GME";#N/A,#N/A,FALSE,"masez"}</definedName>
    <definedName name="ddfd" localSheetId="34" hidden="1">{#N/A,#N/A,FALSE,"masez (10)";#N/A,#N/A,FALSE,"masez (7)";#N/A,#N/A,FALSE,"masez (6)";#N/A,#N/A,FALSE,"masez (5)";#N/A,#N/A,FALSE,"masez (4)";#N/A,#N/A,FALSE,"masez (3)";#N/A,#N/A,FALSE,"masez (2)";#N/A,#N/A,FALSE,"GME";#N/A,#N/A,FALSE,"masez"}</definedName>
    <definedName name="ddfd" localSheetId="31" hidden="1">{#N/A,#N/A,FALSE,"masez (10)";#N/A,#N/A,FALSE,"masez (7)";#N/A,#N/A,FALSE,"masez (6)";#N/A,#N/A,FALSE,"masez (5)";#N/A,#N/A,FALSE,"masez (4)";#N/A,#N/A,FALSE,"masez (3)";#N/A,#N/A,FALSE,"masez (2)";#N/A,#N/A,FALSE,"GME";#N/A,#N/A,FALSE,"masez"}</definedName>
    <definedName name="ddfd" hidden="1">{#N/A,#N/A,FALSE,"masez (10)";#N/A,#N/A,FALSE,"masez (7)";#N/A,#N/A,FALSE,"masez (6)";#N/A,#N/A,FALSE,"masez (5)";#N/A,#N/A,FALSE,"masez (4)";#N/A,#N/A,FALSE,"masez (3)";#N/A,#N/A,FALSE,"masez (2)";#N/A,#N/A,FALSE,"GME";#N/A,#N/A,FALSE,"masez"}</definedName>
    <definedName name="ddfdfdf" localSheetId="35" hidden="1">{#N/A,#N/A,FALSE,"COVER.XLS";#N/A,#N/A,FALSE,"RACT1.XLS";#N/A,#N/A,FALSE,"RACT2.XLS";#N/A,#N/A,FALSE,"ECCMP";#N/A,#N/A,FALSE,"WELDER.XLS"}</definedName>
    <definedName name="ddfdfdf" localSheetId="37" hidden="1">{#N/A,#N/A,FALSE,"COVER.XLS";#N/A,#N/A,FALSE,"RACT1.XLS";#N/A,#N/A,FALSE,"RACT2.XLS";#N/A,#N/A,FALSE,"ECCMP";#N/A,#N/A,FALSE,"WELDER.XLS"}</definedName>
    <definedName name="ddfdfdf" localSheetId="36" hidden="1">{#N/A,#N/A,FALSE,"COVER.XLS";#N/A,#N/A,FALSE,"RACT1.XLS";#N/A,#N/A,FALSE,"RACT2.XLS";#N/A,#N/A,FALSE,"ECCMP";#N/A,#N/A,FALSE,"WELDER.XLS"}</definedName>
    <definedName name="ddfdfdf" localSheetId="33" hidden="1">{#N/A,#N/A,FALSE,"COVER.XLS";#N/A,#N/A,FALSE,"RACT1.XLS";#N/A,#N/A,FALSE,"RACT2.XLS";#N/A,#N/A,FALSE,"ECCMP";#N/A,#N/A,FALSE,"WELDER.XLS"}</definedName>
    <definedName name="ddfdfdf" localSheetId="34" hidden="1">{#N/A,#N/A,FALSE,"COVER.XLS";#N/A,#N/A,FALSE,"RACT1.XLS";#N/A,#N/A,FALSE,"RACT2.XLS";#N/A,#N/A,FALSE,"ECCMP";#N/A,#N/A,FALSE,"WELDER.XLS"}</definedName>
    <definedName name="ddfdfdf" localSheetId="31" hidden="1">{#N/A,#N/A,FALSE,"COVER.XLS";#N/A,#N/A,FALSE,"RACT1.XLS";#N/A,#N/A,FALSE,"RACT2.XLS";#N/A,#N/A,FALSE,"ECCMP";#N/A,#N/A,FALSE,"WELDER.XLS"}</definedName>
    <definedName name="ddfdfdf" hidden="1">{#N/A,#N/A,FALSE,"COVER.XLS";#N/A,#N/A,FALSE,"RACT1.XLS";#N/A,#N/A,FALSE,"RACT2.XLS";#N/A,#N/A,FALSE,"ECCMP";#N/A,#N/A,FALSE,"WELDER.XLS"}</definedName>
    <definedName name="ddff" localSheetId="35" hidden="1">{#N/A,#N/A,TRUE,"Resumen";#N/A,#N/A,TRUE,"Global";#N/A,#N/A,TRUE,"Agropecuario";#N/A,#N/A,TRUE,"Pesca";#N/A,#N/A,TRUE,"Minería";#N/A,#N/A,TRUE,"Elect. y Agua";#N/A,#N/A,TRUE,"Manufactura";#N/A,#N/A,TRUE,"Construcción";#N/A,#N/A,TRUE,"Comercio";#N/A,#N/A,TRUE,"Otros"}</definedName>
    <definedName name="ddff" localSheetId="37" hidden="1">{#N/A,#N/A,TRUE,"Resumen";#N/A,#N/A,TRUE,"Global";#N/A,#N/A,TRUE,"Agropecuario";#N/A,#N/A,TRUE,"Pesca";#N/A,#N/A,TRUE,"Minería";#N/A,#N/A,TRUE,"Elect. y Agua";#N/A,#N/A,TRUE,"Manufactura";#N/A,#N/A,TRUE,"Construcción";#N/A,#N/A,TRUE,"Comercio";#N/A,#N/A,TRUE,"Otros"}</definedName>
    <definedName name="ddff" localSheetId="36" hidden="1">{#N/A,#N/A,TRUE,"Resumen";#N/A,#N/A,TRUE,"Global";#N/A,#N/A,TRUE,"Agropecuario";#N/A,#N/A,TRUE,"Pesca";#N/A,#N/A,TRUE,"Minería";#N/A,#N/A,TRUE,"Elect. y Agua";#N/A,#N/A,TRUE,"Manufactura";#N/A,#N/A,TRUE,"Construcción";#N/A,#N/A,TRUE,"Comercio";#N/A,#N/A,TRUE,"Otros"}</definedName>
    <definedName name="ddff" localSheetId="33" hidden="1">{#N/A,#N/A,TRUE,"Resumen";#N/A,#N/A,TRUE,"Global";#N/A,#N/A,TRUE,"Agropecuario";#N/A,#N/A,TRUE,"Pesca";#N/A,#N/A,TRUE,"Minería";#N/A,#N/A,TRUE,"Elect. y Agua";#N/A,#N/A,TRUE,"Manufactura";#N/A,#N/A,TRUE,"Construcción";#N/A,#N/A,TRUE,"Comercio";#N/A,#N/A,TRUE,"Otros"}</definedName>
    <definedName name="ddff" localSheetId="34" hidden="1">{#N/A,#N/A,TRUE,"Resumen";#N/A,#N/A,TRUE,"Global";#N/A,#N/A,TRUE,"Agropecuario";#N/A,#N/A,TRUE,"Pesca";#N/A,#N/A,TRUE,"Minería";#N/A,#N/A,TRUE,"Elect. y Agua";#N/A,#N/A,TRUE,"Manufactura";#N/A,#N/A,TRUE,"Construcción";#N/A,#N/A,TRUE,"Comercio";#N/A,#N/A,TRUE,"Otros"}</definedName>
    <definedName name="ddff" localSheetId="31" hidden="1">{#N/A,#N/A,TRUE,"Resumen";#N/A,#N/A,TRUE,"Global";#N/A,#N/A,TRUE,"Agropecuario";#N/A,#N/A,TRUE,"Pesca";#N/A,#N/A,TRUE,"Minería";#N/A,#N/A,TRUE,"Elect. y Agua";#N/A,#N/A,TRUE,"Manufactura";#N/A,#N/A,TRUE,"Construcción";#N/A,#N/A,TRUE,"Comercio";#N/A,#N/A,TRUE,"Otros"}</definedName>
    <definedName name="ddff" hidden="1">{#N/A,#N/A,TRUE,"Resumen";#N/A,#N/A,TRUE,"Global";#N/A,#N/A,TRUE,"Agropecuario";#N/A,#N/A,TRUE,"Pesca";#N/A,#N/A,TRUE,"Minería";#N/A,#N/A,TRUE,"Elect. y Agua";#N/A,#N/A,TRUE,"Manufactura";#N/A,#N/A,TRUE,"Construcción";#N/A,#N/A,TRUE,"Comercio";#N/A,#N/A,TRUE,"Otros"}</definedName>
    <definedName name="ddl" localSheetId="35" hidden="1">{"ANAR",#N/A,FALSE,"Dist total";"MARGEN",#N/A,FALSE,"Dist total";"COMENTARIO",#N/A,FALSE,"Ficha CODICE";"CONSEJO",#N/A,FALSE,"Dist p0";"uno",#N/A,FALSE,"Dist total"}</definedName>
    <definedName name="ddl" localSheetId="37" hidden="1">{"ANAR",#N/A,FALSE,"Dist total";"MARGEN",#N/A,FALSE,"Dist total";"COMENTARIO",#N/A,FALSE,"Ficha CODICE";"CONSEJO",#N/A,FALSE,"Dist p0";"uno",#N/A,FALSE,"Dist total"}</definedName>
    <definedName name="ddl" localSheetId="36" hidden="1">{"ANAR",#N/A,FALSE,"Dist total";"MARGEN",#N/A,FALSE,"Dist total";"COMENTARIO",#N/A,FALSE,"Ficha CODICE";"CONSEJO",#N/A,FALSE,"Dist p0";"uno",#N/A,FALSE,"Dist total"}</definedName>
    <definedName name="ddl" localSheetId="33" hidden="1">{"ANAR",#N/A,FALSE,"Dist total";"MARGEN",#N/A,FALSE,"Dist total";"COMENTARIO",#N/A,FALSE,"Ficha CODICE";"CONSEJO",#N/A,FALSE,"Dist p0";"uno",#N/A,FALSE,"Dist total"}</definedName>
    <definedName name="ddl" localSheetId="34" hidden="1">{"ANAR",#N/A,FALSE,"Dist total";"MARGEN",#N/A,FALSE,"Dist total";"COMENTARIO",#N/A,FALSE,"Ficha CODICE";"CONSEJO",#N/A,FALSE,"Dist p0";"uno",#N/A,FALSE,"Dist total"}</definedName>
    <definedName name="ddl" localSheetId="31" hidden="1">{"ANAR",#N/A,FALSE,"Dist total";"MARGEN",#N/A,FALSE,"Dist total";"COMENTARIO",#N/A,FALSE,"Ficha CODICE";"CONSEJO",#N/A,FALSE,"Dist p0";"uno",#N/A,FALSE,"Dist total"}</definedName>
    <definedName name="ddl" hidden="1">{"ANAR",#N/A,FALSE,"Dist total";"MARGEN",#N/A,FALSE,"Dist total";"COMENTARIO",#N/A,FALSE,"Ficha CODICE";"CONSEJO",#N/A,FALSE,"Dist p0";"uno",#N/A,FALSE,"Dist total"}</definedName>
    <definedName name="DDP" localSheetId="35" hidden="1">{"DETALLE_1996",#N/A,FALSE,"flujo";"DETALLE_1997",#N/A,FALSE,"flujo";"GASTOS_INCURRIDOS_1996",#N/A,FALSE,"flujo";"GASTOS_PROGRAMADOS_PARA_1997",#N/A,FALSE,"flujo";#N/A,#N/A,FALSE,"comparat";#N/A,#N/A,FALSE,"costos";#N/A,#N/A,FALSE,"proyctrol"}</definedName>
    <definedName name="DDP" localSheetId="37" hidden="1">{"DETALLE_1996",#N/A,FALSE,"flujo";"DETALLE_1997",#N/A,FALSE,"flujo";"GASTOS_INCURRIDOS_1996",#N/A,FALSE,"flujo";"GASTOS_PROGRAMADOS_PARA_1997",#N/A,FALSE,"flujo";#N/A,#N/A,FALSE,"comparat";#N/A,#N/A,FALSE,"costos";#N/A,#N/A,FALSE,"proyctrol"}</definedName>
    <definedName name="DDP" localSheetId="36" hidden="1">{"DETALLE_1996",#N/A,FALSE,"flujo";"DETALLE_1997",#N/A,FALSE,"flujo";"GASTOS_INCURRIDOS_1996",#N/A,FALSE,"flujo";"GASTOS_PROGRAMADOS_PARA_1997",#N/A,FALSE,"flujo";#N/A,#N/A,FALSE,"comparat";#N/A,#N/A,FALSE,"costos";#N/A,#N/A,FALSE,"proyctrol"}</definedName>
    <definedName name="DDP" localSheetId="33" hidden="1">{"DETALLE_1996",#N/A,FALSE,"flujo";"DETALLE_1997",#N/A,FALSE,"flujo";"GASTOS_INCURRIDOS_1996",#N/A,FALSE,"flujo";"GASTOS_PROGRAMADOS_PARA_1997",#N/A,FALSE,"flujo";#N/A,#N/A,FALSE,"comparat";#N/A,#N/A,FALSE,"costos";#N/A,#N/A,FALSE,"proyctrol"}</definedName>
    <definedName name="DDP" localSheetId="34" hidden="1">{"DETALLE_1996",#N/A,FALSE,"flujo";"DETALLE_1997",#N/A,FALSE,"flujo";"GASTOS_INCURRIDOS_1996",#N/A,FALSE,"flujo";"GASTOS_PROGRAMADOS_PARA_1997",#N/A,FALSE,"flujo";#N/A,#N/A,FALSE,"comparat";#N/A,#N/A,FALSE,"costos";#N/A,#N/A,FALSE,"proyctrol"}</definedName>
    <definedName name="DDP" localSheetId="31" hidden="1">{"DETALLE_1996",#N/A,FALSE,"flujo";"DETALLE_1997",#N/A,FALSE,"flujo";"GASTOS_INCURRIDOS_1996",#N/A,FALSE,"flujo";"GASTOS_PROGRAMADOS_PARA_1997",#N/A,FALSE,"flujo";#N/A,#N/A,FALSE,"comparat";#N/A,#N/A,FALSE,"costos";#N/A,#N/A,FALSE,"proyctrol"}</definedName>
    <definedName name="DDP" hidden="1">{"DETALLE_1996",#N/A,FALSE,"flujo";"DETALLE_1997",#N/A,FALSE,"flujo";"GASTOS_INCURRIDOS_1996",#N/A,FALSE,"flujo";"GASTOS_PROGRAMADOS_PARA_1997",#N/A,FALSE,"flujo";#N/A,#N/A,FALSE,"comparat";#N/A,#N/A,FALSE,"costos";#N/A,#N/A,FALSE,"proyctrol"}</definedName>
    <definedName name="ddrf" localSheetId="31">#REF!</definedName>
    <definedName name="ddrf">!#REF!</definedName>
    <definedName name="DDSD">#REF!</definedName>
    <definedName name="ddsdffwer" localSheetId="35" hidden="1">#REF!</definedName>
    <definedName name="ddsdffwer" localSheetId="33" hidden="1">#REF!</definedName>
    <definedName name="ddsdffwer" localSheetId="34" hidden="1">#REF!</definedName>
    <definedName name="ddsdffwer" localSheetId="31" hidden="1">#REF!</definedName>
    <definedName name="ddsdffwer" hidden="1">#REF!</definedName>
    <definedName name="Ddt_H_Screed" localSheetId="31">#REF!</definedName>
    <definedName name="Ddt_H_Screed">!#REF!</definedName>
    <definedName name="Ddt_H_Screed_AC" localSheetId="31">#REF!</definedName>
    <definedName name="Ddt_H_Screed_AC">!#REF!</definedName>
    <definedName name="ddvom" localSheetId="35" hidden="1">{#N/A,#N/A,TRUE,"1842CWN0"}</definedName>
    <definedName name="ddvom" localSheetId="37" hidden="1">{#N/A,#N/A,TRUE,"1842CWN0"}</definedName>
    <definedName name="ddvom" localSheetId="36" hidden="1">{#N/A,#N/A,TRUE,"1842CWN0"}</definedName>
    <definedName name="ddvom" localSheetId="33" hidden="1">{#N/A,#N/A,TRUE,"1842CWN0"}</definedName>
    <definedName name="ddvom" localSheetId="34" hidden="1">{#N/A,#N/A,TRUE,"1842CWN0"}</definedName>
    <definedName name="ddvom" localSheetId="31" hidden="1">{#N/A,#N/A,TRUE,"1842CWN0"}</definedName>
    <definedName name="ddvom" hidden="1">{#N/A,#N/A,TRUE,"1842CWN0"}</definedName>
    <definedName name="de" localSheetId="35" hidden="1">{"CI+GG(BASE)",#N/A,FALSE,"CI+GG(BASE)";"GG",#N/A,FALSE,"CI+GG(BASE)";"CI",#N/A,FALSE,"CI+GG(BASE)"}</definedName>
    <definedName name="de" localSheetId="37" hidden="1">{"CI+GG(BASE)",#N/A,FALSE,"CI+GG(BASE)";"GG",#N/A,FALSE,"CI+GG(BASE)";"CI",#N/A,FALSE,"CI+GG(BASE)"}</definedName>
    <definedName name="de" localSheetId="36" hidden="1">{"CI+GG(BASE)",#N/A,FALSE,"CI+GG(BASE)";"GG",#N/A,FALSE,"CI+GG(BASE)";"CI",#N/A,FALSE,"CI+GG(BASE)"}</definedName>
    <definedName name="de" localSheetId="33" hidden="1">{"CI+GG(BASE)",#N/A,FALSE,"CI+GG(BASE)";"GG",#N/A,FALSE,"CI+GG(BASE)";"CI",#N/A,FALSE,"CI+GG(BASE)"}</definedName>
    <definedName name="de" localSheetId="34" hidden="1">{"CI+GG(BASE)",#N/A,FALSE,"CI+GG(BASE)";"GG",#N/A,FALSE,"CI+GG(BASE)";"CI",#N/A,FALSE,"CI+GG(BASE)"}</definedName>
    <definedName name="de" localSheetId="31" hidden="1">{"CI+GG(BASE)",#N/A,FALSE,"CI+GG(BASE)";"GG",#N/A,FALSE,"CI+GG(BASE)";"CI",#N/A,FALSE,"CI+GG(BASE)"}</definedName>
    <definedName name="DE">{"CI+GG(BASE)",#N/A,FALSE,"CI+GG(BASE)";"GG",#N/A,FALSE,"CI+GG(BASE)";"CI",#N/A,FALSE,"CI+GG(BASE)"}</definedName>
    <definedName name="deal1">#REF!</definedName>
    <definedName name="DealData" localSheetId="31">#REF!</definedName>
    <definedName name="DealData">!#REF!</definedName>
    <definedName name="Dealpb" localSheetId="31" hidden="1">#REF!</definedName>
    <definedName name="Dealpb" hidden="1">#REF!</definedName>
    <definedName name="Debt_Schedule">#REF!</definedName>
    <definedName name="Debug_Hist">#REF!</definedName>
    <definedName name="Debug_t">#REF!</definedName>
    <definedName name="DebugRange">#REF!</definedName>
    <definedName name="DEC_19" localSheetId="35" hidden="1">{#N/A,#N/A,TRUE,"arnitower";#N/A,#N/A,TRUE,"arnigarage "}</definedName>
    <definedName name="DEC_19" localSheetId="37" hidden="1">{#N/A,#N/A,TRUE,"arnitower";#N/A,#N/A,TRUE,"arnigarage "}</definedName>
    <definedName name="DEC_19" localSheetId="36" hidden="1">{#N/A,#N/A,TRUE,"arnitower";#N/A,#N/A,TRUE,"arnigarage "}</definedName>
    <definedName name="DEC_19" localSheetId="33" hidden="1">{#N/A,#N/A,TRUE,"arnitower";#N/A,#N/A,TRUE,"arnigarage "}</definedName>
    <definedName name="DEC_19" localSheetId="34" hidden="1">{#N/A,#N/A,TRUE,"arnitower";#N/A,#N/A,TRUE,"arnigarage "}</definedName>
    <definedName name="DEC_19" localSheetId="31" hidden="1">{#N/A,#N/A,TRUE,"arnitower";#N/A,#N/A,TRUE,"arnigarage "}</definedName>
    <definedName name="DEC_19" hidden="1">{#N/A,#N/A,TRUE,"arnitower";#N/A,#N/A,TRUE,"arnigarage "}</definedName>
    <definedName name="dec_25" localSheetId="35" hidden="1">{#N/A,#N/A,TRUE,"arnitower";#N/A,#N/A,TRUE,"arnigarage "}</definedName>
    <definedName name="dec_25" localSheetId="37" hidden="1">{#N/A,#N/A,TRUE,"arnitower";#N/A,#N/A,TRUE,"arnigarage "}</definedName>
    <definedName name="dec_25" localSheetId="36" hidden="1">{#N/A,#N/A,TRUE,"arnitower";#N/A,#N/A,TRUE,"arnigarage "}</definedName>
    <definedName name="dec_25" localSheetId="33" hidden="1">{#N/A,#N/A,TRUE,"arnitower";#N/A,#N/A,TRUE,"arnigarage "}</definedName>
    <definedName name="dec_25" localSheetId="34" hidden="1">{#N/A,#N/A,TRUE,"arnitower";#N/A,#N/A,TRUE,"arnigarage "}</definedName>
    <definedName name="dec_25" localSheetId="31" hidden="1">{#N/A,#N/A,TRUE,"arnitower";#N/A,#N/A,TRUE,"arnigarage "}</definedName>
    <definedName name="dec_25" hidden="1">{#N/A,#N/A,TRUE,"arnitower";#N/A,#N/A,TRUE,"arnigarage "}</definedName>
    <definedName name="DEC0">#REF!</definedName>
    <definedName name="DECCANT">#REF!</definedName>
    <definedName name="decimal" localSheetId="35" hidden="1">{"DECIMAL",#N/A,FALSE,"02"}</definedName>
    <definedName name="decimal" localSheetId="37" hidden="1">{"DECIMAL",#N/A,FALSE,"02"}</definedName>
    <definedName name="decimal" localSheetId="36" hidden="1">{"DECIMAL",#N/A,FALSE,"02"}</definedName>
    <definedName name="decimal" localSheetId="33" hidden="1">{"DECIMAL",#N/A,FALSE,"02"}</definedName>
    <definedName name="decimal" localSheetId="34" hidden="1">{"DECIMAL",#N/A,FALSE,"02"}</definedName>
    <definedName name="decimal" localSheetId="31" hidden="1">{"DECIMAL",#N/A,FALSE,"02"}</definedName>
    <definedName name="decimal" hidden="1">{"DECIMAL",#N/A,FALSE,"02"}</definedName>
    <definedName name="DECPUN">#REF!</definedName>
    <definedName name="DECQUIN">#REF!</definedName>
    <definedName name="DECTOTAL">#REF!</definedName>
    <definedName name="ded">#REF!</definedName>
    <definedName name="deddd" localSheetId="31">#REF!</definedName>
    <definedName name="deddd">!#REF!</definedName>
    <definedName name="DEDE" localSheetId="31" hidden="1">#REF!</definedName>
    <definedName name="DEDE" hidden="1">#REF!</definedName>
    <definedName name="DEDECVD" localSheetId="35" hidden="1">{#N/A,#N/A,TRUE,"Resumen";#N/A,#N/A,TRUE,"Global";#N/A,#N/A,TRUE,"Agropecuario";#N/A,#N/A,TRUE,"Pesca";#N/A,#N/A,TRUE,"Minería";#N/A,#N/A,TRUE,"Elect. y Agua";#N/A,#N/A,TRUE,"Manufactura";#N/A,#N/A,TRUE,"Construcción";#N/A,#N/A,TRUE,"Comercio";#N/A,#N/A,TRUE,"Otros"}</definedName>
    <definedName name="DEDECVD" localSheetId="37" hidden="1">{#N/A,#N/A,TRUE,"Resumen";#N/A,#N/A,TRUE,"Global";#N/A,#N/A,TRUE,"Agropecuario";#N/A,#N/A,TRUE,"Pesca";#N/A,#N/A,TRUE,"Minería";#N/A,#N/A,TRUE,"Elect. y Agua";#N/A,#N/A,TRUE,"Manufactura";#N/A,#N/A,TRUE,"Construcción";#N/A,#N/A,TRUE,"Comercio";#N/A,#N/A,TRUE,"Otros"}</definedName>
    <definedName name="DEDECVD" localSheetId="36" hidden="1">{#N/A,#N/A,TRUE,"Resumen";#N/A,#N/A,TRUE,"Global";#N/A,#N/A,TRUE,"Agropecuario";#N/A,#N/A,TRUE,"Pesca";#N/A,#N/A,TRUE,"Minería";#N/A,#N/A,TRUE,"Elect. y Agua";#N/A,#N/A,TRUE,"Manufactura";#N/A,#N/A,TRUE,"Construcción";#N/A,#N/A,TRUE,"Comercio";#N/A,#N/A,TRUE,"Otros"}</definedName>
    <definedName name="DEDECVD" localSheetId="33" hidden="1">{#N/A,#N/A,TRUE,"Resumen";#N/A,#N/A,TRUE,"Global";#N/A,#N/A,TRUE,"Agropecuario";#N/A,#N/A,TRUE,"Pesca";#N/A,#N/A,TRUE,"Minería";#N/A,#N/A,TRUE,"Elect. y Agua";#N/A,#N/A,TRUE,"Manufactura";#N/A,#N/A,TRUE,"Construcción";#N/A,#N/A,TRUE,"Comercio";#N/A,#N/A,TRUE,"Otros"}</definedName>
    <definedName name="DEDECVD" localSheetId="34" hidden="1">{#N/A,#N/A,TRUE,"Resumen";#N/A,#N/A,TRUE,"Global";#N/A,#N/A,TRUE,"Agropecuario";#N/A,#N/A,TRUE,"Pesca";#N/A,#N/A,TRUE,"Minería";#N/A,#N/A,TRUE,"Elect. y Agua";#N/A,#N/A,TRUE,"Manufactura";#N/A,#N/A,TRUE,"Construcción";#N/A,#N/A,TRUE,"Comercio";#N/A,#N/A,TRUE,"Otros"}</definedName>
    <definedName name="DEDECVD" localSheetId="31" hidden="1">{#N/A,#N/A,TRUE,"Resumen";#N/A,#N/A,TRUE,"Global";#N/A,#N/A,TRUE,"Agropecuario";#N/A,#N/A,TRUE,"Pesca";#N/A,#N/A,TRUE,"Minería";#N/A,#N/A,TRUE,"Elect. y Agua";#N/A,#N/A,TRUE,"Manufactura";#N/A,#N/A,TRUE,"Construcción";#N/A,#N/A,TRUE,"Comercio";#N/A,#N/A,TRUE,"Otros"}</definedName>
    <definedName name="DEDECVD" hidden="1">{#N/A,#N/A,TRUE,"Resumen";#N/A,#N/A,TRUE,"Global";#N/A,#N/A,TRUE,"Agropecuario";#N/A,#N/A,TRUE,"Pesca";#N/A,#N/A,TRUE,"Minería";#N/A,#N/A,TRUE,"Elect. y Agua";#N/A,#N/A,TRUE,"Manufactura";#N/A,#N/A,TRUE,"Construcción";#N/A,#N/A,TRUE,"Comercio";#N/A,#N/A,TRUE,"Otros"}</definedName>
    <definedName name="deded" localSheetId="35" hidden="1">{"MO(BASE)",#N/A,FALSE,"MO(BASE)";"MO(BASE)1",#N/A,FALSE,"MO(BASE)";"MO(BASE)2",#N/A,FALSE,"MO(BASE)"}</definedName>
    <definedName name="deded" localSheetId="37" hidden="1">{"MO(BASE)",#N/A,FALSE,"MO(BASE)";"MO(BASE)1",#N/A,FALSE,"MO(BASE)";"MO(BASE)2",#N/A,FALSE,"MO(BASE)"}</definedName>
    <definedName name="deded" localSheetId="36" hidden="1">{"MO(BASE)",#N/A,FALSE,"MO(BASE)";"MO(BASE)1",#N/A,FALSE,"MO(BASE)";"MO(BASE)2",#N/A,FALSE,"MO(BASE)"}</definedName>
    <definedName name="deded" localSheetId="33" hidden="1">{"MO(BASE)",#N/A,FALSE,"MO(BASE)";"MO(BASE)1",#N/A,FALSE,"MO(BASE)";"MO(BASE)2",#N/A,FALSE,"MO(BASE)"}</definedName>
    <definedName name="deded" localSheetId="34" hidden="1">{"MO(BASE)",#N/A,FALSE,"MO(BASE)";"MO(BASE)1",#N/A,FALSE,"MO(BASE)";"MO(BASE)2",#N/A,FALSE,"MO(BASE)"}</definedName>
    <definedName name="deded" localSheetId="31" hidden="1">{"MO(BASE)",#N/A,FALSE,"MO(BASE)";"MO(BASE)1",#N/A,FALSE,"MO(BASE)";"MO(BASE)2",#N/A,FALSE,"MO(BASE)"}</definedName>
    <definedName name="deded" hidden="1">{"MO(BASE)",#N/A,FALSE,"MO(BASE)";"MO(BASE)1",#N/A,FALSE,"MO(BASE)";"MO(BASE)2",#N/A,FALSE,"MO(BASE)"}</definedName>
    <definedName name="DEDEDEDED">#REF!</definedName>
    <definedName name="deder" localSheetId="31">#REF!</definedName>
    <definedName name="deder">!#REF!</definedName>
    <definedName name="DEDO">#REF!</definedName>
    <definedName name="DEDUCC" localSheetId="31">#REF!</definedName>
    <definedName name="DEDUCC">!#REF!</definedName>
    <definedName name="DEDUCCION" localSheetId="31">#REF!</definedName>
    <definedName name="DEDUCCION">!#REF!</definedName>
    <definedName name="DeducEsp">#REF!</definedName>
    <definedName name="DeducJub">#REF!</definedName>
    <definedName name="DeducVs">#REF!</definedName>
    <definedName name="deed">#REF!</definedName>
    <definedName name="def" localSheetId="35" hidden="1">#REF!</definedName>
    <definedName name="def" localSheetId="33" hidden="1">#REF!</definedName>
    <definedName name="def" localSheetId="34" hidden="1">#REF!</definedName>
    <definedName name="def" hidden="1">#REF!</definedName>
    <definedName name="Defest">#REF!</definedName>
    <definedName name="DEFEWEWEDEDF" localSheetId="35" hidden="1">{#N/A,#N/A,TRUE,"Resumen";#N/A,#N/A,TRUE,"Global";#N/A,#N/A,TRUE,"Agropecuario";#N/A,#N/A,TRUE,"Pesca";#N/A,#N/A,TRUE,"Minería";#N/A,#N/A,TRUE,"Elect. y Agua";#N/A,#N/A,TRUE,"Manufactura";#N/A,#N/A,TRUE,"Construcción";#N/A,#N/A,TRUE,"Comercio";#N/A,#N/A,TRUE,"Otros"}</definedName>
    <definedName name="DEFEWEWEDEDF" localSheetId="37" hidden="1">{#N/A,#N/A,TRUE,"Resumen";#N/A,#N/A,TRUE,"Global";#N/A,#N/A,TRUE,"Agropecuario";#N/A,#N/A,TRUE,"Pesca";#N/A,#N/A,TRUE,"Minería";#N/A,#N/A,TRUE,"Elect. y Agua";#N/A,#N/A,TRUE,"Manufactura";#N/A,#N/A,TRUE,"Construcción";#N/A,#N/A,TRUE,"Comercio";#N/A,#N/A,TRUE,"Otros"}</definedName>
    <definedName name="DEFEWEWEDEDF" localSheetId="36" hidden="1">{#N/A,#N/A,TRUE,"Resumen";#N/A,#N/A,TRUE,"Global";#N/A,#N/A,TRUE,"Agropecuario";#N/A,#N/A,TRUE,"Pesca";#N/A,#N/A,TRUE,"Minería";#N/A,#N/A,TRUE,"Elect. y Agua";#N/A,#N/A,TRUE,"Manufactura";#N/A,#N/A,TRUE,"Construcción";#N/A,#N/A,TRUE,"Comercio";#N/A,#N/A,TRUE,"Otros"}</definedName>
    <definedName name="DEFEWEWEDEDF" localSheetId="33" hidden="1">{#N/A,#N/A,TRUE,"Resumen";#N/A,#N/A,TRUE,"Global";#N/A,#N/A,TRUE,"Agropecuario";#N/A,#N/A,TRUE,"Pesca";#N/A,#N/A,TRUE,"Minería";#N/A,#N/A,TRUE,"Elect. y Agua";#N/A,#N/A,TRUE,"Manufactura";#N/A,#N/A,TRUE,"Construcción";#N/A,#N/A,TRUE,"Comercio";#N/A,#N/A,TRUE,"Otros"}</definedName>
    <definedName name="DEFEWEWEDEDF" localSheetId="34" hidden="1">{#N/A,#N/A,TRUE,"Resumen";#N/A,#N/A,TRUE,"Global";#N/A,#N/A,TRUE,"Agropecuario";#N/A,#N/A,TRUE,"Pesca";#N/A,#N/A,TRUE,"Minería";#N/A,#N/A,TRUE,"Elect. y Agua";#N/A,#N/A,TRUE,"Manufactura";#N/A,#N/A,TRUE,"Construcción";#N/A,#N/A,TRUE,"Comercio";#N/A,#N/A,TRUE,"Otros"}</definedName>
    <definedName name="DEFEWEWEDEDF" localSheetId="31" hidden="1">{#N/A,#N/A,TRUE,"Resumen";#N/A,#N/A,TRUE,"Global";#N/A,#N/A,TRUE,"Agropecuario";#N/A,#N/A,TRUE,"Pesca";#N/A,#N/A,TRUE,"Minería";#N/A,#N/A,TRUE,"Elect. y Agua";#N/A,#N/A,TRUE,"Manufactura";#N/A,#N/A,TRUE,"Construcción";#N/A,#N/A,TRUE,"Comercio";#N/A,#N/A,TRUE,"Otros"}</definedName>
    <definedName name="DEFEWEWEDEDF" hidden="1">{#N/A,#N/A,TRUE,"Resumen";#N/A,#N/A,TRUE,"Global";#N/A,#N/A,TRUE,"Agropecuario";#N/A,#N/A,TRUE,"Pesca";#N/A,#N/A,TRUE,"Minería";#N/A,#N/A,TRUE,"Elect. y Agua";#N/A,#N/A,TRUE,"Manufactura";#N/A,#N/A,TRUE,"Construcción";#N/A,#N/A,TRUE,"Comercio";#N/A,#N/A,TRUE,"Otros"}</definedName>
    <definedName name="defla" localSheetId="31">#REF!</definedName>
    <definedName name="defla">!#REF!</definedName>
    <definedName name="delete" localSheetId="35" hidden="1">{#N/A,#N/A,FALSE,"GERAL";#N/A,#N/A,FALSE,"012-96";#N/A,#N/A,FALSE,"018-96";#N/A,#N/A,FALSE,"027-96";#N/A,#N/A,FALSE,"059-96";#N/A,#N/A,FALSE,"076-96";#N/A,#N/A,FALSE,"019-97";#N/A,#N/A,FALSE,"021-97";#N/A,#N/A,FALSE,"022-97";#N/A,#N/A,FALSE,"028-97"}</definedName>
    <definedName name="delete" localSheetId="37" hidden="1">{#N/A,#N/A,FALSE,"GERAL";#N/A,#N/A,FALSE,"012-96";#N/A,#N/A,FALSE,"018-96";#N/A,#N/A,FALSE,"027-96";#N/A,#N/A,FALSE,"059-96";#N/A,#N/A,FALSE,"076-96";#N/A,#N/A,FALSE,"019-97";#N/A,#N/A,FALSE,"021-97";#N/A,#N/A,FALSE,"022-97";#N/A,#N/A,FALSE,"028-97"}</definedName>
    <definedName name="delete" localSheetId="36" hidden="1">{#N/A,#N/A,FALSE,"GERAL";#N/A,#N/A,FALSE,"012-96";#N/A,#N/A,FALSE,"018-96";#N/A,#N/A,FALSE,"027-96";#N/A,#N/A,FALSE,"059-96";#N/A,#N/A,FALSE,"076-96";#N/A,#N/A,FALSE,"019-97";#N/A,#N/A,FALSE,"021-97";#N/A,#N/A,FALSE,"022-97";#N/A,#N/A,FALSE,"028-97"}</definedName>
    <definedName name="delete" localSheetId="33" hidden="1">{#N/A,#N/A,FALSE,"GERAL";#N/A,#N/A,FALSE,"012-96";#N/A,#N/A,FALSE,"018-96";#N/A,#N/A,FALSE,"027-96";#N/A,#N/A,FALSE,"059-96";#N/A,#N/A,FALSE,"076-96";#N/A,#N/A,FALSE,"019-97";#N/A,#N/A,FALSE,"021-97";#N/A,#N/A,FALSE,"022-97";#N/A,#N/A,FALSE,"028-97"}</definedName>
    <definedName name="delete" localSheetId="34" hidden="1">{#N/A,#N/A,FALSE,"GERAL";#N/A,#N/A,FALSE,"012-96";#N/A,#N/A,FALSE,"018-96";#N/A,#N/A,FALSE,"027-96";#N/A,#N/A,FALSE,"059-96";#N/A,#N/A,FALSE,"076-96";#N/A,#N/A,FALSE,"019-97";#N/A,#N/A,FALSE,"021-97";#N/A,#N/A,FALSE,"022-97";#N/A,#N/A,FALSE,"028-97"}</definedName>
    <definedName name="delete" localSheetId="31" hidden="1">{#N/A,#N/A,FALSE,"GERAL";#N/A,#N/A,FALSE,"012-96";#N/A,#N/A,FALSE,"018-96";#N/A,#N/A,FALSE,"027-96";#N/A,#N/A,FALSE,"059-96";#N/A,#N/A,FALSE,"076-96";#N/A,#N/A,FALSE,"019-97";#N/A,#N/A,FALSE,"021-97";#N/A,#N/A,FALSE,"022-97";#N/A,#N/A,FALSE,"028-97"}</definedName>
    <definedName name="delete" hidden="1">{#N/A,#N/A,FALSE,"GERAL";#N/A,#N/A,FALSE,"012-96";#N/A,#N/A,FALSE,"018-96";#N/A,#N/A,FALSE,"027-96";#N/A,#N/A,FALSE,"059-96";#N/A,#N/A,FALSE,"076-96";#N/A,#N/A,FALSE,"019-97";#N/A,#N/A,FALSE,"021-97";#N/A,#N/A,FALSE,"022-97";#N/A,#N/A,FALSE,"028-97"}</definedName>
    <definedName name="DELETE_D">#REF!</definedName>
    <definedName name="DELETE_U">#REF!</definedName>
    <definedName name="DELETE1" hidden="1">#REF!</definedName>
    <definedName name="DELETE2" localSheetId="35" hidden="1">#REF!</definedName>
    <definedName name="DELETE2" localSheetId="36" hidden="1">#REF!</definedName>
    <definedName name="DELETE2" localSheetId="33" hidden="1">#REF!</definedName>
    <definedName name="DELETE2" localSheetId="34" hidden="1">#REF!</definedName>
    <definedName name="DELETE2" hidden="1">#REF!</definedName>
    <definedName name="DELTA20" localSheetId="31">#REF!</definedName>
    <definedName name="DELTA20">!#REF!</definedName>
    <definedName name="DELTA20___0" localSheetId="31">#REF!</definedName>
    <definedName name="DELTA20___0">!#REF!</definedName>
    <definedName name="DELTA20___13" localSheetId="31">#REF!</definedName>
    <definedName name="DELTA20___13">!#REF!</definedName>
    <definedName name="DELTAS" localSheetId="35" hidden="1">{"all1",#N/A,FALSE,"Header";"all1",#N/A,FALSE,"4a101";"all1",#N/A,FALSE,"4a201";"all1",#N/A,FALSE,"4a301";"all1",#N/A,FALSE,"4a401";"all1",#N/A,FALSE,"4a501"}</definedName>
    <definedName name="DELTAS" localSheetId="37" hidden="1">{"all1",#N/A,FALSE,"Header";"all1",#N/A,FALSE,"4a101";"all1",#N/A,FALSE,"4a201";"all1",#N/A,FALSE,"4a301";"all1",#N/A,FALSE,"4a401";"all1",#N/A,FALSE,"4a501"}</definedName>
    <definedName name="DELTAS" localSheetId="36" hidden="1">{"all1",#N/A,FALSE,"Header";"all1",#N/A,FALSE,"4a101";"all1",#N/A,FALSE,"4a201";"all1",#N/A,FALSE,"4a301";"all1",#N/A,FALSE,"4a401";"all1",#N/A,FALSE,"4a501"}</definedName>
    <definedName name="DELTAS" localSheetId="33" hidden="1">{"all1",#N/A,FALSE,"Header";"all1",#N/A,FALSE,"4a101";"all1",#N/A,FALSE,"4a201";"all1",#N/A,FALSE,"4a301";"all1",#N/A,FALSE,"4a401";"all1",#N/A,FALSE,"4a501"}</definedName>
    <definedName name="DELTAS" localSheetId="34" hidden="1">{"all1",#N/A,FALSE,"Header";"all1",#N/A,FALSE,"4a101";"all1",#N/A,FALSE,"4a201";"all1",#N/A,FALSE,"4a301";"all1",#N/A,FALSE,"4a401";"all1",#N/A,FALSE,"4a501"}</definedName>
    <definedName name="DELTAS" localSheetId="31" hidden="1">{"all1",#N/A,FALSE,"Header";"all1",#N/A,FALSE,"4a101";"all1",#N/A,FALSE,"4a201";"all1",#N/A,FALSE,"4a301";"all1",#N/A,FALSE,"4a401";"all1",#N/A,FALSE,"4a501"}</definedName>
    <definedName name="DELTAS" hidden="1">{"all1",#N/A,FALSE,"Header";"all1",#N/A,FALSE,"4a101";"all1",#N/A,FALSE,"4a201";"all1",#N/A,FALSE,"4a301";"all1",#N/A,FALSE,"4a401";"all1",#N/A,FALSE,"4a501"}</definedName>
    <definedName name="Deltat">#REF!</definedName>
    <definedName name="deltatAg">#REF!</definedName>
    <definedName name="DeltatFOREX">#REF!</definedName>
    <definedName name="deltatotals">#REF!</definedName>
    <definedName name="DEM">#REF!</definedName>
    <definedName name="DEM_bud">#REF!</definedName>
    <definedName name="DEMA">#REF!</definedName>
    <definedName name="DEMH">#REF!</definedName>
    <definedName name="DEMO">#REF!</definedName>
    <definedName name="Den.ISMx">#REF!</definedName>
    <definedName name="DENS._DESM." localSheetId="31">#REF!</definedName>
    <definedName name="DENS._DESM.">!#REF!</definedName>
    <definedName name="DENS._MIN" localSheetId="31">#REF!</definedName>
    <definedName name="DENS._MIN">!#REF!</definedName>
    <definedName name="Dens.IS">#REF!</definedName>
    <definedName name="Dens.Queb">#REF!</definedName>
    <definedName name="Dens.QuebMx">#REF!</definedName>
    <definedName name="Densidad">#REF!</definedName>
    <definedName name="DENSIDADESFIERRO" localSheetId="31">#REF!</definedName>
    <definedName name="DENSIDADESFIERRO">!#REF!</definedName>
    <definedName name="DensityDevData">#REF!</definedName>
    <definedName name="DensityDistType">#REF!</definedName>
    <definedName name="dep_1">#REF!</definedName>
    <definedName name="Dep_C336">#REF!</definedName>
    <definedName name="Dep_C374F">#REF!</definedName>
    <definedName name="Dep_C390">#REF!</definedName>
    <definedName name="Dep_C793">#REF!</definedName>
    <definedName name="Dep_C824">#REF!</definedName>
    <definedName name="Dep_C966">#REF!</definedName>
    <definedName name="Dep_C994F">#REF!</definedName>
    <definedName name="Dep_Cist_Agua">#REF!</definedName>
    <definedName name="Dep_Cist_D2">#REF!</definedName>
    <definedName name="Dep_D8T">#REF!</definedName>
    <definedName name="Dep_EX5600">#REF!</definedName>
    <definedName name="Dep_Lube">#REF!</definedName>
    <definedName name="Dep_Moto_16M">#REF!</definedName>
    <definedName name="Dep_PitViper271">#REF!</definedName>
    <definedName name="Dep_Retro420">#REF!</definedName>
    <definedName name="Dep_Rodillo_10t">#REF!</definedName>
    <definedName name="Dep_Scania">#REF!</definedName>
    <definedName name="Dep_SmartRocD65R">#REF!</definedName>
    <definedName name="Department_Code4" hidden="1">#REF!</definedName>
    <definedName name="Department_Desc4" hidden="1">#REF!</definedName>
    <definedName name="depositos">#REF!</definedName>
    <definedName name="Deprec_contabil_mês_a_mês">#REF!</definedName>
    <definedName name="Deprec_contabil_regional_mês">#REF!</definedName>
    <definedName name="Deprec_contabil_regional_mês_a_mês">#REF!</definedName>
    <definedName name="Depreciación">#REF!</definedName>
    <definedName name="DEPRECIATION">#REF!</definedName>
    <definedName name="DepreciationPB" localSheetId="35" hidden="1">#REF!</definedName>
    <definedName name="DepreciationPB" localSheetId="33" hidden="1">#REF!</definedName>
    <definedName name="DepreciationPB" localSheetId="34" hidden="1">#REF!</definedName>
    <definedName name="DepreciationPB" hidden="1">#REF!</definedName>
    <definedName name="DeptCodeLookup" localSheetId="31">#REF!</definedName>
    <definedName name="DeptCodeLookup">!#REF!</definedName>
    <definedName name="Depth" localSheetId="31">#REF!</definedName>
    <definedName name="Depth">!#REF!</definedName>
    <definedName name="DEQO.01CODE">#REF!</definedName>
    <definedName name="DEQO.02NAME">#REF!</definedName>
    <definedName name="der" localSheetId="35" hidden="1">{#N/A,#N/A,FALSE,"TEC-01";#N/A,#N/A,FALSE,"TEC - 02";#N/A,#N/A,FALSE,"TEC - 03";#N/A,#N/A,FALSE,"TEC - 04";#N/A,#N/A,FALSE,"TEC-07";#N/A,#N/A,FALSE,"TEC-08";#N/A,#N/A,FALSE,"TEC - 09A";#N/A,#N/A,FALSE,"TEC - 09B";#N/A,#N/A,FALSE,"TEC - 09C";#N/A,#N/A,FALSE,"TEC - 10";#N/A,#N/A,FALSE,"TEC-11"}</definedName>
    <definedName name="der" localSheetId="37" hidden="1">{#N/A,#N/A,FALSE,"TEC-01";#N/A,#N/A,FALSE,"TEC - 02";#N/A,#N/A,FALSE,"TEC - 03";#N/A,#N/A,FALSE,"TEC - 04";#N/A,#N/A,FALSE,"TEC-07";#N/A,#N/A,FALSE,"TEC-08";#N/A,#N/A,FALSE,"TEC - 09A";#N/A,#N/A,FALSE,"TEC - 09B";#N/A,#N/A,FALSE,"TEC - 09C";#N/A,#N/A,FALSE,"TEC - 10";#N/A,#N/A,FALSE,"TEC-11"}</definedName>
    <definedName name="der" localSheetId="36" hidden="1">{#N/A,#N/A,FALSE,"TEC-01";#N/A,#N/A,FALSE,"TEC - 02";#N/A,#N/A,FALSE,"TEC - 03";#N/A,#N/A,FALSE,"TEC - 04";#N/A,#N/A,FALSE,"TEC-07";#N/A,#N/A,FALSE,"TEC-08";#N/A,#N/A,FALSE,"TEC - 09A";#N/A,#N/A,FALSE,"TEC - 09B";#N/A,#N/A,FALSE,"TEC - 09C";#N/A,#N/A,FALSE,"TEC - 10";#N/A,#N/A,FALSE,"TEC-11"}</definedName>
    <definedName name="der" localSheetId="33" hidden="1">{#N/A,#N/A,FALSE,"TEC-01";#N/A,#N/A,FALSE,"TEC - 02";#N/A,#N/A,FALSE,"TEC - 03";#N/A,#N/A,FALSE,"TEC - 04";#N/A,#N/A,FALSE,"TEC-07";#N/A,#N/A,FALSE,"TEC-08";#N/A,#N/A,FALSE,"TEC - 09A";#N/A,#N/A,FALSE,"TEC - 09B";#N/A,#N/A,FALSE,"TEC - 09C";#N/A,#N/A,FALSE,"TEC - 10";#N/A,#N/A,FALSE,"TEC-11"}</definedName>
    <definedName name="der" localSheetId="34" hidden="1">{#N/A,#N/A,FALSE,"TEC-01";#N/A,#N/A,FALSE,"TEC - 02";#N/A,#N/A,FALSE,"TEC - 03";#N/A,#N/A,FALSE,"TEC - 04";#N/A,#N/A,FALSE,"TEC-07";#N/A,#N/A,FALSE,"TEC-08";#N/A,#N/A,FALSE,"TEC - 09A";#N/A,#N/A,FALSE,"TEC - 09B";#N/A,#N/A,FALSE,"TEC - 09C";#N/A,#N/A,FALSE,"TEC - 10";#N/A,#N/A,FALSE,"TEC-11"}</definedName>
    <definedName name="der" localSheetId="31" hidden="1">{"CI+GG(BASE)",#N/A,FALSE,"CI+GG(BASE)";"GG",#N/A,FALSE,"CI+GG(BASE)";"CI",#N/A,FALSE,"CI+GG(BASE)"}</definedName>
    <definedName name="der" hidden="1">{"CI+GG(BASE)",#N/A,FALSE,"CI+GG(BASE)";"GG",#N/A,FALSE,"CI+GG(BASE)";"CI",#N/A,FALSE,"CI+GG(BASE)"}</definedName>
    <definedName name="deree" localSheetId="31">#REF!</definedName>
    <definedName name="deree">!#REF!</definedName>
    <definedName name="DERIV" localSheetId="31">#REF!</definedName>
    <definedName name="DERIV">!#REF!</definedName>
    <definedName name="Derrumbe">#REF!</definedName>
    <definedName name="derrumbe1">#REF!</definedName>
    <definedName name="derw" localSheetId="31">#REF!</definedName>
    <definedName name="derw">!#REF!</definedName>
    <definedName name="des" localSheetId="37" hidden="1">{"DETALLE_1996",#N/A,FALSE,"flujo";"DETALLE_1997",#N/A,FALSE,"flujo";"GASTOS_INCURRIDOS_1996",#N/A,FALSE,"flujo";"GASTOS_PROGRAMADOS_PARA_1997",#N/A,FALSE,"flujo";#N/A,#N/A,FALSE,"comparat";#N/A,#N/A,FALSE,"costos";#N/A,#N/A,FALSE,"proyctrol"}</definedName>
    <definedName name="des" localSheetId="36" hidden="1">{"DETALLE_1996",#N/A,FALSE,"flujo";"DETALLE_1997",#N/A,FALSE,"flujo";"GASTOS_INCURRIDOS_1996",#N/A,FALSE,"flujo";"GASTOS_PROGRAMADOS_PARA_1997",#N/A,FALSE,"flujo";#N/A,#N/A,FALSE,"comparat";#N/A,#N/A,FALSE,"costos";#N/A,#N/A,FALSE,"proyctrol"}</definedName>
    <definedName name="des" localSheetId="31" hidden="1">{"DETALLE_1996",#N/A,FALSE,"flujo";"DETALLE_1997",#N/A,FALSE,"flujo";"GASTOS_INCURRIDOS_1996",#N/A,FALSE,"flujo";"GASTOS_PROGRAMADOS_PARA_1997",#N/A,FALSE,"flujo";#N/A,#N/A,FALSE,"comparat";#N/A,#N/A,FALSE,"costos";#N/A,#N/A,FALSE,"proyctrol"}</definedName>
    <definedName name="des" hidden="1">{"DETALLE_1996",#N/A,FALSE,"flujo";"DETALLE_1997",#N/A,FALSE,"flujo";"GASTOS_INCURRIDOS_1996",#N/A,FALSE,"flujo";"GASTOS_PROGRAMADOS_PARA_1997",#N/A,FALSE,"flujo";#N/A,#N/A,FALSE,"comparat";#N/A,#N/A,FALSE,"costos";#N/A,#N/A,FALSE,"proyctrol"}</definedName>
    <definedName name="Des_Pkg">#REF!</definedName>
    <definedName name="DESACUM" localSheetId="31">#REF!</definedName>
    <definedName name="DESACUM">!#REF!</definedName>
    <definedName name="desagregado">#REF!</definedName>
    <definedName name="DESANUAL" localSheetId="31">#REF!</definedName>
    <definedName name="DESANUAL">!#REF!</definedName>
    <definedName name="Desarrollo" localSheetId="35" hidden="1">{"MO(BASE)",#N/A,FALSE,"MO(BASE)";"MO(BASE)1",#N/A,FALSE,"MO(BASE)";"MO(BASE)2",#N/A,FALSE,"MO(BASE)"}</definedName>
    <definedName name="Desarrollo" localSheetId="37" hidden="1">{"MO(BASE)",#N/A,FALSE,"MO(BASE)";"MO(BASE)1",#N/A,FALSE,"MO(BASE)";"MO(BASE)2",#N/A,FALSE,"MO(BASE)"}</definedName>
    <definedName name="Desarrollo" localSheetId="36" hidden="1">{"MO(BASE)",#N/A,FALSE,"MO(BASE)";"MO(BASE)1",#N/A,FALSE,"MO(BASE)";"MO(BASE)2",#N/A,FALSE,"MO(BASE)"}</definedName>
    <definedName name="Desarrollo" localSheetId="33" hidden="1">{"MO(BASE)",#N/A,FALSE,"MO(BASE)";"MO(BASE)1",#N/A,FALSE,"MO(BASE)";"MO(BASE)2",#N/A,FALSE,"MO(BASE)"}</definedName>
    <definedName name="Desarrollo" localSheetId="34" hidden="1">{"MO(BASE)",#N/A,FALSE,"MO(BASE)";"MO(BASE)1",#N/A,FALSE,"MO(BASE)";"MO(BASE)2",#N/A,FALSE,"MO(BASE)"}</definedName>
    <definedName name="Desarrollo" localSheetId="31" hidden="1">{"MO(BASE)",#N/A,FALSE,"MO(BASE)";"MO(BASE)1",#N/A,FALSE,"MO(BASE)";"MO(BASE)2",#N/A,FALSE,"MO(BASE)"}</definedName>
    <definedName name="Desarrollo" hidden="1">{"MO(BASE)",#N/A,FALSE,"MO(BASE)";"MO(BASE)1",#N/A,FALSE,"MO(BASE)";"MO(BASE)2",#N/A,FALSE,"MO(BASE)"}</definedName>
    <definedName name="Desarrollo_1" localSheetId="35" hidden="1">{"MO(BASE)",#N/A,FALSE,"MO(BASE)";"MO(BASE)1",#N/A,FALSE,"MO(BASE)";"MO(BASE)2",#N/A,FALSE,"MO(BASE)"}</definedName>
    <definedName name="Desarrollo_1" localSheetId="37" hidden="1">{"MO(BASE)",#N/A,FALSE,"MO(BASE)";"MO(BASE)1",#N/A,FALSE,"MO(BASE)";"MO(BASE)2",#N/A,FALSE,"MO(BASE)"}</definedName>
    <definedName name="Desarrollo_1" localSheetId="36" hidden="1">{"MO(BASE)",#N/A,FALSE,"MO(BASE)";"MO(BASE)1",#N/A,FALSE,"MO(BASE)";"MO(BASE)2",#N/A,FALSE,"MO(BASE)"}</definedName>
    <definedName name="Desarrollo_1" localSheetId="33" hidden="1">{"MO(BASE)",#N/A,FALSE,"MO(BASE)";"MO(BASE)1",#N/A,FALSE,"MO(BASE)";"MO(BASE)2",#N/A,FALSE,"MO(BASE)"}</definedName>
    <definedName name="Desarrollo_1" localSheetId="34" hidden="1">{"MO(BASE)",#N/A,FALSE,"MO(BASE)";"MO(BASE)1",#N/A,FALSE,"MO(BASE)";"MO(BASE)2",#N/A,FALSE,"MO(BASE)"}</definedName>
    <definedName name="Desarrollo_1" localSheetId="31" hidden="1">{"MO(BASE)",#N/A,FALSE,"MO(BASE)";"MO(BASE)1",#N/A,FALSE,"MO(BASE)";"MO(BASE)2",#N/A,FALSE,"MO(BASE)"}</definedName>
    <definedName name="Desarrollo_1" hidden="1">{"MO(BASE)",#N/A,FALSE,"MO(BASE)";"MO(BASE)1",#N/A,FALSE,"MO(BASE)";"MO(BASE)2",#N/A,FALSE,"MO(BASE)"}</definedName>
    <definedName name="Desarrollo_1_1" hidden="1">{"MO(BASE)",#N/A,FALSE,"MO(BASE)";"MO(BASE)1",#N/A,FALSE,"MO(BASE)";"MO(BASE)2",#N/A,FALSE,"MO(BASE)"}</definedName>
    <definedName name="Desarrollo_2" localSheetId="35" hidden="1">{"MO(BASE)",#N/A,FALSE,"MO(BASE)";"MO(BASE)1",#N/A,FALSE,"MO(BASE)";"MO(BASE)2",#N/A,FALSE,"MO(BASE)"}</definedName>
    <definedName name="Desarrollo_2" localSheetId="37" hidden="1">{"MO(BASE)",#N/A,FALSE,"MO(BASE)";"MO(BASE)1",#N/A,FALSE,"MO(BASE)";"MO(BASE)2",#N/A,FALSE,"MO(BASE)"}</definedName>
    <definedName name="Desarrollo_2" localSheetId="36" hidden="1">{"MO(BASE)",#N/A,FALSE,"MO(BASE)";"MO(BASE)1",#N/A,FALSE,"MO(BASE)";"MO(BASE)2",#N/A,FALSE,"MO(BASE)"}</definedName>
    <definedName name="Desarrollo_2" localSheetId="33" hidden="1">{"MO(BASE)",#N/A,FALSE,"MO(BASE)";"MO(BASE)1",#N/A,FALSE,"MO(BASE)";"MO(BASE)2",#N/A,FALSE,"MO(BASE)"}</definedName>
    <definedName name="Desarrollo_2" localSheetId="34" hidden="1">{"MO(BASE)",#N/A,FALSE,"MO(BASE)";"MO(BASE)1",#N/A,FALSE,"MO(BASE)";"MO(BASE)2",#N/A,FALSE,"MO(BASE)"}</definedName>
    <definedName name="Desarrollo_2" localSheetId="31" hidden="1">{"MO(BASE)",#N/A,FALSE,"MO(BASE)";"MO(BASE)1",#N/A,FALSE,"MO(BASE)";"MO(BASE)2",#N/A,FALSE,"MO(BASE)"}</definedName>
    <definedName name="Desarrollo_2" hidden="1">{"MO(BASE)",#N/A,FALSE,"MO(BASE)";"MO(BASE)1",#N/A,FALSE,"MO(BASE)";"MO(BASE)2",#N/A,FALSE,"MO(BASE)"}</definedName>
    <definedName name="Desarrollo_3" localSheetId="35" hidden="1">{"MO(BASE)",#N/A,FALSE,"MO(BASE)";"MO(BASE)1",#N/A,FALSE,"MO(BASE)";"MO(BASE)2",#N/A,FALSE,"MO(BASE)"}</definedName>
    <definedName name="Desarrollo_3" localSheetId="37" hidden="1">{"MO(BASE)",#N/A,FALSE,"MO(BASE)";"MO(BASE)1",#N/A,FALSE,"MO(BASE)";"MO(BASE)2",#N/A,FALSE,"MO(BASE)"}</definedName>
    <definedName name="Desarrollo_3" localSheetId="36" hidden="1">{"MO(BASE)",#N/A,FALSE,"MO(BASE)";"MO(BASE)1",#N/A,FALSE,"MO(BASE)";"MO(BASE)2",#N/A,FALSE,"MO(BASE)"}</definedName>
    <definedName name="Desarrollo_3" localSheetId="33" hidden="1">{"MO(BASE)",#N/A,FALSE,"MO(BASE)";"MO(BASE)1",#N/A,FALSE,"MO(BASE)";"MO(BASE)2",#N/A,FALSE,"MO(BASE)"}</definedName>
    <definedName name="Desarrollo_3" localSheetId="34" hidden="1">{"MO(BASE)",#N/A,FALSE,"MO(BASE)";"MO(BASE)1",#N/A,FALSE,"MO(BASE)";"MO(BASE)2",#N/A,FALSE,"MO(BASE)"}</definedName>
    <definedName name="Desarrollo_3" localSheetId="31" hidden="1">{"MO(BASE)",#N/A,FALSE,"MO(BASE)";"MO(BASE)1",#N/A,FALSE,"MO(BASE)";"MO(BASE)2",#N/A,FALSE,"MO(BASE)"}</definedName>
    <definedName name="Desarrollo_3" hidden="1">{"MO(BASE)",#N/A,FALSE,"MO(BASE)";"MO(BASE)1",#N/A,FALSE,"MO(BASE)";"MO(BASE)2",#N/A,FALSE,"MO(BASE)"}</definedName>
    <definedName name="Desarrollo_4" localSheetId="35" hidden="1">{"MO(BASE)",#N/A,FALSE,"MO(BASE)";"MO(BASE)1",#N/A,FALSE,"MO(BASE)";"MO(BASE)2",#N/A,FALSE,"MO(BASE)"}</definedName>
    <definedName name="Desarrollo_4" localSheetId="37" hidden="1">{"MO(BASE)",#N/A,FALSE,"MO(BASE)";"MO(BASE)1",#N/A,FALSE,"MO(BASE)";"MO(BASE)2",#N/A,FALSE,"MO(BASE)"}</definedName>
    <definedName name="Desarrollo_4" localSheetId="36" hidden="1">{"MO(BASE)",#N/A,FALSE,"MO(BASE)";"MO(BASE)1",#N/A,FALSE,"MO(BASE)";"MO(BASE)2",#N/A,FALSE,"MO(BASE)"}</definedName>
    <definedName name="Desarrollo_4" localSheetId="33" hidden="1">{"MO(BASE)",#N/A,FALSE,"MO(BASE)";"MO(BASE)1",#N/A,FALSE,"MO(BASE)";"MO(BASE)2",#N/A,FALSE,"MO(BASE)"}</definedName>
    <definedName name="Desarrollo_4" localSheetId="34" hidden="1">{"MO(BASE)",#N/A,FALSE,"MO(BASE)";"MO(BASE)1",#N/A,FALSE,"MO(BASE)";"MO(BASE)2",#N/A,FALSE,"MO(BASE)"}</definedName>
    <definedName name="Desarrollo_4" localSheetId="31" hidden="1">{"MO(BASE)",#N/A,FALSE,"MO(BASE)";"MO(BASE)1",#N/A,FALSE,"MO(BASE)";"MO(BASE)2",#N/A,FALSE,"MO(BASE)"}</definedName>
    <definedName name="Desarrollo_4" hidden="1">{"MO(BASE)",#N/A,FALSE,"MO(BASE)";"MO(BASE)1",#N/A,FALSE,"MO(BASE)";"MO(BASE)2",#N/A,FALSE,"MO(BASE)"}</definedName>
    <definedName name="Desarrollo_5" localSheetId="35" hidden="1">{"MO(BASE)",#N/A,FALSE,"MO(BASE)";"MO(BASE)1",#N/A,FALSE,"MO(BASE)";"MO(BASE)2",#N/A,FALSE,"MO(BASE)"}</definedName>
    <definedName name="Desarrollo_5" localSheetId="37" hidden="1">{"MO(BASE)",#N/A,FALSE,"MO(BASE)";"MO(BASE)1",#N/A,FALSE,"MO(BASE)";"MO(BASE)2",#N/A,FALSE,"MO(BASE)"}</definedName>
    <definedName name="Desarrollo_5" localSheetId="36" hidden="1">{"MO(BASE)",#N/A,FALSE,"MO(BASE)";"MO(BASE)1",#N/A,FALSE,"MO(BASE)";"MO(BASE)2",#N/A,FALSE,"MO(BASE)"}</definedName>
    <definedName name="Desarrollo_5" localSheetId="33" hidden="1">{"MO(BASE)",#N/A,FALSE,"MO(BASE)";"MO(BASE)1",#N/A,FALSE,"MO(BASE)";"MO(BASE)2",#N/A,FALSE,"MO(BASE)"}</definedName>
    <definedName name="Desarrollo_5" localSheetId="34" hidden="1">{"MO(BASE)",#N/A,FALSE,"MO(BASE)";"MO(BASE)1",#N/A,FALSE,"MO(BASE)";"MO(BASE)2",#N/A,FALSE,"MO(BASE)"}</definedName>
    <definedName name="Desarrollo_5" localSheetId="31" hidden="1">{"MO(BASE)",#N/A,FALSE,"MO(BASE)";"MO(BASE)1",#N/A,FALSE,"MO(BASE)";"MO(BASE)2",#N/A,FALSE,"MO(BASE)"}</definedName>
    <definedName name="Desarrollo_5" hidden="1">{"MO(BASE)",#N/A,FALSE,"MO(BASE)";"MO(BASE)1",#N/A,FALSE,"MO(BASE)";"MO(BASE)2",#N/A,FALSE,"MO(BASE)"}</definedName>
    <definedName name="DESARROLLOSRIODELMEDIO" localSheetId="35" hidden="1">{#N/A,#N/A,FALSE,"summary";#N/A,#N/A,FALSE,"SumGraph"}</definedName>
    <definedName name="DESARROLLOSRIODELMEDIO" localSheetId="37" hidden="1">{#N/A,#N/A,FALSE,"summary";#N/A,#N/A,FALSE,"SumGraph"}</definedName>
    <definedName name="DESARROLLOSRIODELMEDIO" localSheetId="36" hidden="1">{#N/A,#N/A,FALSE,"summary";#N/A,#N/A,FALSE,"SumGraph"}</definedName>
    <definedName name="DESARROLLOSRIODELMEDIO" localSheetId="30" hidden="1">{#N/A,#N/A,FALSE,"summary";#N/A,#N/A,FALSE,"SumGraph"}</definedName>
    <definedName name="DESARROLLOSRIODELMEDIO" localSheetId="33" hidden="1">{#N/A,#N/A,FALSE,"summary";#N/A,#N/A,FALSE,"SumGraph"}</definedName>
    <definedName name="DESARROLLOSRIODELMEDIO" localSheetId="34" hidden="1">{#N/A,#N/A,FALSE,"summary";#N/A,#N/A,FALSE,"SumGraph"}</definedName>
    <definedName name="DESARROLLOSRIODELMEDIO" localSheetId="31" hidden="1">{#N/A,#N/A,FALSE,"summary";#N/A,#N/A,FALSE,"SumGraph"}</definedName>
    <definedName name="DESARROLLOSRIODELMEDIO" localSheetId="29" hidden="1">{#N/A,#N/A,FALSE,"summary";#N/A,#N/A,FALSE,"SumGraph"}</definedName>
    <definedName name="DESARROLLOSRIODELMEDIO" hidden="1">{#N/A,#N/A,FALSE,"summary";#N/A,#N/A,FALSE,"SumGraph"}</definedName>
    <definedName name="DESARROLLOSRIODELMEDIO_1" localSheetId="35" hidden="1">{#N/A,#N/A,FALSE,"summary";#N/A,#N/A,FALSE,"SumGraph"}</definedName>
    <definedName name="DESARROLLOSRIODELMEDIO_1" localSheetId="37" hidden="1">{#N/A,#N/A,FALSE,"summary";#N/A,#N/A,FALSE,"SumGraph"}</definedName>
    <definedName name="DESARROLLOSRIODELMEDIO_1" localSheetId="36" hidden="1">{#N/A,#N/A,FALSE,"summary";#N/A,#N/A,FALSE,"SumGraph"}</definedName>
    <definedName name="DESARROLLOSRIODELMEDIO_1" localSheetId="33" hidden="1">{#N/A,#N/A,FALSE,"summary";#N/A,#N/A,FALSE,"SumGraph"}</definedName>
    <definedName name="DESARROLLOSRIODELMEDIO_1" localSheetId="34" hidden="1">{#N/A,#N/A,FALSE,"summary";#N/A,#N/A,FALSE,"SumGraph"}</definedName>
    <definedName name="DESARROLLOSRIODELMEDIO_1" localSheetId="31" hidden="1">{#N/A,#N/A,FALSE,"summary";#N/A,#N/A,FALSE,"SumGraph"}</definedName>
    <definedName name="DESARROLLOSRIODELMEDIO_1" hidden="1">{#N/A,#N/A,FALSE,"summary";#N/A,#N/A,FALSE,"SumGraph"}</definedName>
    <definedName name="DESAYUNO">#REF!</definedName>
    <definedName name="desbroce">#REF!</definedName>
    <definedName name="desbroce1">#REF!</definedName>
    <definedName name="DESBROQUE_EN_LA_FINCA_DEL_CAPITAN" localSheetId="31">#REF!</definedName>
    <definedName name="DESBROQUE_EN_LA_FINCA_DEL_CAPITAN">!#REF!</definedName>
    <definedName name="DESC." localSheetId="31">#REF!</definedName>
    <definedName name="DESC.">!#REF!</definedName>
    <definedName name="Desc_Cntl_Valves">IF(VLOOKUP(#REF!,CNTL_VALVE_PRICE,2,FALSE)=0,0,VLOOKUP(#REF!,CNTL_VALVE_PRICE,2,FALSE))</definedName>
    <definedName name="Desc_Conduit">IF(VLOOKUP(#REF!,[0]!COND_PRICING,2,FALSE)=0,0,VLOOKUP(#REF!,[0]!COND_PRICING,2,FALSE))</definedName>
    <definedName name="Desc_DB">IF(VLOOKUP(#REF!,[0]!DB_PRICING,2,FALSE)=0,0,VLOOKUP(#REF!,[0]!DB_PRICING,2,FALSE))</definedName>
    <definedName name="Desc_DB1">IF(VLOOKUP(#REF!,[0]!DB_PRICING,3,FALSE)=0,0,VLOOKUP(#REF!,[0]!DB_PRICING,3,FALSE))</definedName>
    <definedName name="Desc_DC">#N/A</definedName>
    <definedName name="Desc_MV_Cable">IF(VLOOKUP(#REF!,CABLE_PRICING,3,FALSE)=0,0,VLOOKUP(#REF!,CABLE_PRICING,3,FALSE))</definedName>
    <definedName name="Desc_Other">#N/A</definedName>
    <definedName name="Desc_Par1_Conduit">IF(VLOOKUP(#REF!,[0]!COND_PRICING,3,FALSE)=0,0,VLOOKUP(#REF!,[0]!COND_PRICING,3,FALSE))</definedName>
    <definedName name="Desc_Par1_DB">IF(VLOOKUP(#REF!,[0]!DB_PRICING,5,FALSE)=0,0,VLOOKUP(#REF!,[0]!DB_PRICING,5,FALSE))</definedName>
    <definedName name="Desc_Par2_Conduit">IF(VLOOKUP(#REF!,[0]!COND_PRICING,4,FALSE)=0,0,VLOOKUP(#REF!,[0]!COND_PRICING,4,FALSE))</definedName>
    <definedName name="Desc_Par3_DB">IF(VLOOKUP(#REF!,[0]!DB_PRICING,6,FALSE)=0,0,VLOOKUP(#REF!,[0]!DB_PRICING,6,FALSE))</definedName>
    <definedName name="Desc_Par6_DB">IF(VLOOKUP(#REF!,[0]!DB_PRICING,7,FALSE)=0,0,VLOOKUP(#REF!,[0]!DB_PRICING,7,FALSE))</definedName>
    <definedName name="desc_serv">#REF!</definedName>
    <definedName name="Desc_Tray">#N/A</definedName>
    <definedName name="Desc1_Conduit">IF(VLOOKUP(#REF!,[0]!COND_PRICING,2,FALSE)=0,0,VLOOKUP(#REF!,[0]!COND_PRICING,2,FALSE))</definedName>
    <definedName name="Desc1_MV_Cable">IF(VLOOKUP(#REF!,CABLE_PRICING,2,FALSE)=0,0,VLOOKUP(#REF!,CABLE_PRICING,2,FALSE))</definedName>
    <definedName name="Desc1_Other">#N/A</definedName>
    <definedName name="Desc1_Par1_Conduit">IF(VLOOKUP(#REF!,[0]!COND_PRICING,3,FALSE)=0,0,VLOOKUP(#REF!,[0]!COND_PRICING,3,FALSE))</definedName>
    <definedName name="Desc1_Tray">#N/A</definedName>
    <definedName name="DESC110">#REF!</definedName>
    <definedName name="Desc2_MV_Cable">IF(VLOOKUP(#REF!,CABLE_PRICING,3,FALSE)=0,0,VLOOKUP(#REF!,CABLE_PRICING,3,FALSE))</definedName>
    <definedName name="Desc2_Par2_Conduit">IF(VLOOKUP(#REF!,[0]!COND_PRICING,4,FALSE)=0,0,VLOOKUP(#REF!,[0]!COND_PRICING,4,FALSE))</definedName>
    <definedName name="DescBonus">#REF!</definedName>
    <definedName name="DescComl1APP">#REF!</definedName>
    <definedName name="DescComl1Casco">#REF!</definedName>
    <definedName name="DescComl1RCF">#REF!</definedName>
    <definedName name="DescComl2APP">#REF!</definedName>
    <definedName name="DescComl2Casco">#REF!</definedName>
    <definedName name="DescComl2RCF">#REF!</definedName>
    <definedName name="DescrBrasil_TEC" localSheetId="31">#REF!</definedName>
    <definedName name="DescrBrasil_TEC">!#REF!</definedName>
    <definedName name="DESCRIÇÃO" localSheetId="35" hidden="1">{#N/A,#N/A,FALSE,"GERAL";#N/A,#N/A,FALSE,"012-96";#N/A,#N/A,FALSE,"018-96";#N/A,#N/A,FALSE,"027-96";#N/A,#N/A,FALSE,"059-96";#N/A,#N/A,FALSE,"076-96";#N/A,#N/A,FALSE,"019-97";#N/A,#N/A,FALSE,"021-97";#N/A,#N/A,FALSE,"022-97";#N/A,#N/A,FALSE,"028-97"}</definedName>
    <definedName name="DESCRIÇÃO" localSheetId="37" hidden="1">{#N/A,#N/A,FALSE,"GERAL";#N/A,#N/A,FALSE,"012-96";#N/A,#N/A,FALSE,"018-96";#N/A,#N/A,FALSE,"027-96";#N/A,#N/A,FALSE,"059-96";#N/A,#N/A,FALSE,"076-96";#N/A,#N/A,FALSE,"019-97";#N/A,#N/A,FALSE,"021-97";#N/A,#N/A,FALSE,"022-97";#N/A,#N/A,FALSE,"028-97"}</definedName>
    <definedName name="DESCRIÇÃO" localSheetId="36" hidden="1">{#N/A,#N/A,FALSE,"GERAL";#N/A,#N/A,FALSE,"012-96";#N/A,#N/A,FALSE,"018-96";#N/A,#N/A,FALSE,"027-96";#N/A,#N/A,FALSE,"059-96";#N/A,#N/A,FALSE,"076-96";#N/A,#N/A,FALSE,"019-97";#N/A,#N/A,FALSE,"021-97";#N/A,#N/A,FALSE,"022-97";#N/A,#N/A,FALSE,"028-97"}</definedName>
    <definedName name="DESCRIÇÃO" localSheetId="33" hidden="1">{#N/A,#N/A,FALSE,"GERAL";#N/A,#N/A,FALSE,"012-96";#N/A,#N/A,FALSE,"018-96";#N/A,#N/A,FALSE,"027-96";#N/A,#N/A,FALSE,"059-96";#N/A,#N/A,FALSE,"076-96";#N/A,#N/A,FALSE,"019-97";#N/A,#N/A,FALSE,"021-97";#N/A,#N/A,FALSE,"022-97";#N/A,#N/A,FALSE,"028-97"}</definedName>
    <definedName name="DESCRIÇÃO" localSheetId="34" hidden="1">{#N/A,#N/A,FALSE,"GERAL";#N/A,#N/A,FALSE,"012-96";#N/A,#N/A,FALSE,"018-96";#N/A,#N/A,FALSE,"027-96";#N/A,#N/A,FALSE,"059-96";#N/A,#N/A,FALSE,"076-96";#N/A,#N/A,FALSE,"019-97";#N/A,#N/A,FALSE,"021-97";#N/A,#N/A,FALSE,"022-97";#N/A,#N/A,FALSE,"028-97"}</definedName>
    <definedName name="DESCRIÇÃO" localSheetId="31" hidden="1">{#N/A,#N/A,FALSE,"GERAL";#N/A,#N/A,FALSE,"012-96";#N/A,#N/A,FALSE,"018-96";#N/A,#N/A,FALSE,"027-96";#N/A,#N/A,FALSE,"059-96";#N/A,#N/A,FALSE,"076-96";#N/A,#N/A,FALSE,"019-97";#N/A,#N/A,FALSE,"021-97";#N/A,#N/A,FALSE,"022-97";#N/A,#N/A,FALSE,"028-97"}</definedName>
    <definedName name="DESCRIÇÃO" hidden="1">{#N/A,#N/A,FALSE,"GERAL";#N/A,#N/A,FALSE,"012-96";#N/A,#N/A,FALSE,"018-96";#N/A,#N/A,FALSE,"027-96";#N/A,#N/A,FALSE,"059-96";#N/A,#N/A,FALSE,"076-96";#N/A,#N/A,FALSE,"019-97";#N/A,#N/A,FALSE,"021-97";#N/A,#N/A,FALSE,"022-97";#N/A,#N/A,FALSE,"028-97"}</definedName>
    <definedName name="descricao1" localSheetId="35" hidden="1">{#N/A,#N/A,FALSE,"GERAL";#N/A,#N/A,FALSE,"012-96";#N/A,#N/A,FALSE,"018-96";#N/A,#N/A,FALSE,"027-96";#N/A,#N/A,FALSE,"059-96";#N/A,#N/A,FALSE,"076-96";#N/A,#N/A,FALSE,"019-97";#N/A,#N/A,FALSE,"021-97";#N/A,#N/A,FALSE,"022-97";#N/A,#N/A,FALSE,"028-97"}</definedName>
    <definedName name="descricao1" localSheetId="37" hidden="1">{#N/A,#N/A,FALSE,"GERAL";#N/A,#N/A,FALSE,"012-96";#N/A,#N/A,FALSE,"018-96";#N/A,#N/A,FALSE,"027-96";#N/A,#N/A,FALSE,"059-96";#N/A,#N/A,FALSE,"076-96";#N/A,#N/A,FALSE,"019-97";#N/A,#N/A,FALSE,"021-97";#N/A,#N/A,FALSE,"022-97";#N/A,#N/A,FALSE,"028-97"}</definedName>
    <definedName name="descricao1" localSheetId="36" hidden="1">{#N/A,#N/A,FALSE,"GERAL";#N/A,#N/A,FALSE,"012-96";#N/A,#N/A,FALSE,"018-96";#N/A,#N/A,FALSE,"027-96";#N/A,#N/A,FALSE,"059-96";#N/A,#N/A,FALSE,"076-96";#N/A,#N/A,FALSE,"019-97";#N/A,#N/A,FALSE,"021-97";#N/A,#N/A,FALSE,"022-97";#N/A,#N/A,FALSE,"028-97"}</definedName>
    <definedName name="descricao1" localSheetId="33" hidden="1">{#N/A,#N/A,FALSE,"GERAL";#N/A,#N/A,FALSE,"012-96";#N/A,#N/A,FALSE,"018-96";#N/A,#N/A,FALSE,"027-96";#N/A,#N/A,FALSE,"059-96";#N/A,#N/A,FALSE,"076-96";#N/A,#N/A,FALSE,"019-97";#N/A,#N/A,FALSE,"021-97";#N/A,#N/A,FALSE,"022-97";#N/A,#N/A,FALSE,"028-97"}</definedName>
    <definedName name="descricao1" localSheetId="34" hidden="1">{#N/A,#N/A,FALSE,"GERAL";#N/A,#N/A,FALSE,"012-96";#N/A,#N/A,FALSE,"018-96";#N/A,#N/A,FALSE,"027-96";#N/A,#N/A,FALSE,"059-96";#N/A,#N/A,FALSE,"076-96";#N/A,#N/A,FALSE,"019-97";#N/A,#N/A,FALSE,"021-97";#N/A,#N/A,FALSE,"022-97";#N/A,#N/A,FALSE,"028-97"}</definedName>
    <definedName name="descricao1" localSheetId="31" hidden="1">{#N/A,#N/A,FALSE,"GERAL";#N/A,#N/A,FALSE,"012-96";#N/A,#N/A,FALSE,"018-96";#N/A,#N/A,FALSE,"027-96";#N/A,#N/A,FALSE,"059-96";#N/A,#N/A,FALSE,"076-96";#N/A,#N/A,FALSE,"019-97";#N/A,#N/A,FALSE,"021-97";#N/A,#N/A,FALSE,"022-97";#N/A,#N/A,FALSE,"028-97"}</definedName>
    <definedName name="descricao1" hidden="1">{#N/A,#N/A,FALSE,"GERAL";#N/A,#N/A,FALSE,"012-96";#N/A,#N/A,FALSE,"018-96";#N/A,#N/A,FALSE,"027-96";#N/A,#N/A,FALSE,"059-96";#N/A,#N/A,FALSE,"076-96";#N/A,#N/A,FALSE,"019-97";#N/A,#N/A,FALSE,"021-97";#N/A,#N/A,FALSE,"022-97";#N/A,#N/A,FALSE,"028-97"}</definedName>
    <definedName name="DESCRIPCION" localSheetId="31">#REF!</definedName>
    <definedName name="DESCRIPCION">!#REF!</definedName>
    <definedName name="DESCRIPCION2">#REF!</definedName>
    <definedName name="DescripcionEmision">#REF!</definedName>
    <definedName name="Description" localSheetId="31">#REF!</definedName>
    <definedName name="Description">!#REF!</definedName>
    <definedName name="Description1" localSheetId="31">#REF!</definedName>
    <definedName name="Description1">!#REF!</definedName>
    <definedName name="Description2" localSheetId="31">#REF!</definedName>
    <definedName name="Description2">!#REF!</definedName>
    <definedName name="DescriptionList" localSheetId="31">#REF!</definedName>
    <definedName name="DescriptionList">!#REF!</definedName>
    <definedName name="Descuento_Especial" localSheetId="31">#REF!</definedName>
    <definedName name="Descuento_Especial">!#REF!</definedName>
    <definedName name="Descuento_Especial_Anticipo" localSheetId="31">#REF!</definedName>
    <definedName name="Descuento_Especial_Anticipo">!#REF!</definedName>
    <definedName name="Descuento_Movim.Tierras" localSheetId="31">#REF!</definedName>
    <definedName name="Descuento_Movim.Tierras">!#REF!</definedName>
    <definedName name="Descuentos" localSheetId="35" hidden="1">{#N/A,#N/A,FALSE,"Total_OC015";#N/A,#N/A,FALSE,"ADMIN";#N/A,#N/A,FALSE,"PROCES";#N/A,#N/A,FALSE,"mecan";#N/A,#N/A,FALSE,"civil";#N/A,#N/A,FALSE,"CAÑER";#N/A,#N/A,FALSE,"ELEC";#N/A,#N/A,FALSE,"INSTR"}</definedName>
    <definedName name="Descuentos" localSheetId="37" hidden="1">{#N/A,#N/A,FALSE,"Total_OC015";#N/A,#N/A,FALSE,"ADMIN";#N/A,#N/A,FALSE,"PROCES";#N/A,#N/A,FALSE,"mecan";#N/A,#N/A,FALSE,"civil";#N/A,#N/A,FALSE,"CAÑER";#N/A,#N/A,FALSE,"ELEC";#N/A,#N/A,FALSE,"INSTR"}</definedName>
    <definedName name="Descuentos" localSheetId="36" hidden="1">{#N/A,#N/A,FALSE,"Total_OC015";#N/A,#N/A,FALSE,"ADMIN";#N/A,#N/A,FALSE,"PROCES";#N/A,#N/A,FALSE,"mecan";#N/A,#N/A,FALSE,"civil";#N/A,#N/A,FALSE,"CAÑER";#N/A,#N/A,FALSE,"ELEC";#N/A,#N/A,FALSE,"INSTR"}</definedName>
    <definedName name="Descuentos" localSheetId="33" hidden="1">{#N/A,#N/A,FALSE,"Total_OC015";#N/A,#N/A,FALSE,"ADMIN";#N/A,#N/A,FALSE,"PROCES";#N/A,#N/A,FALSE,"mecan";#N/A,#N/A,FALSE,"civil";#N/A,#N/A,FALSE,"CAÑER";#N/A,#N/A,FALSE,"ELEC";#N/A,#N/A,FALSE,"INSTR"}</definedName>
    <definedName name="Descuentos" localSheetId="34" hidden="1">{#N/A,#N/A,FALSE,"Total_OC015";#N/A,#N/A,FALSE,"ADMIN";#N/A,#N/A,FALSE,"PROCES";#N/A,#N/A,FALSE,"mecan";#N/A,#N/A,FALSE,"civil";#N/A,#N/A,FALSE,"CAÑER";#N/A,#N/A,FALSE,"ELEC";#N/A,#N/A,FALSE,"INSTR"}</definedName>
    <definedName name="Descuentos" localSheetId="31"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 localSheetId="31">#REF!</definedName>
    <definedName name="DESCUNMI">!#REF!</definedName>
    <definedName name="desde" localSheetId="35" hidden="1">{#N/A,#N/A,FALSE,"Total_OC015";#N/A,#N/A,FALSE,"ADMIN";#N/A,#N/A,FALSE,"PROCES";#N/A,#N/A,FALSE,"mecan";#N/A,#N/A,FALSE,"civil";#N/A,#N/A,FALSE,"CAÑER";#N/A,#N/A,FALSE,"ELEC";#N/A,#N/A,FALSE,"INSTR"}</definedName>
    <definedName name="desde" localSheetId="37" hidden="1">{#N/A,#N/A,FALSE,"Total_OC015";#N/A,#N/A,FALSE,"ADMIN";#N/A,#N/A,FALSE,"PROCES";#N/A,#N/A,FALSE,"mecan";#N/A,#N/A,FALSE,"civil";#N/A,#N/A,FALSE,"CAÑER";#N/A,#N/A,FALSE,"ELEC";#N/A,#N/A,FALSE,"INSTR"}</definedName>
    <definedName name="desde" localSheetId="36" hidden="1">{#N/A,#N/A,FALSE,"Total_OC015";#N/A,#N/A,FALSE,"ADMIN";#N/A,#N/A,FALSE,"PROCES";#N/A,#N/A,FALSE,"mecan";#N/A,#N/A,FALSE,"civil";#N/A,#N/A,FALSE,"CAÑER";#N/A,#N/A,FALSE,"ELEC";#N/A,#N/A,FALSE,"INSTR"}</definedName>
    <definedName name="desde" localSheetId="33" hidden="1">{#N/A,#N/A,FALSE,"Total_OC015";#N/A,#N/A,FALSE,"ADMIN";#N/A,#N/A,FALSE,"PROCES";#N/A,#N/A,FALSE,"mecan";#N/A,#N/A,FALSE,"civil";#N/A,#N/A,FALSE,"CAÑER";#N/A,#N/A,FALSE,"ELEC";#N/A,#N/A,FALSE,"INSTR"}</definedName>
    <definedName name="desde" localSheetId="34" hidden="1">{#N/A,#N/A,FALSE,"Total_OC015";#N/A,#N/A,FALSE,"ADMIN";#N/A,#N/A,FALSE,"PROCES";#N/A,#N/A,FALSE,"mecan";#N/A,#N/A,FALSE,"civil";#N/A,#N/A,FALSE,"CAÑER";#N/A,#N/A,FALSE,"ELEC";#N/A,#N/A,FALSE,"INSTR"}</definedName>
    <definedName name="desde" localSheetId="31" hidden="1">{#N/A,#N/A,FALSE,"Total_OC015";#N/A,#N/A,FALSE,"ADMIN";#N/A,#N/A,FALSE,"PROCES";#N/A,#N/A,FALSE,"mecan";#N/A,#N/A,FALSE,"civil";#N/A,#N/A,FALSE,"CAÑER";#N/A,#N/A,FALSE,"ELEC";#N/A,#N/A,FALSE,"INSTR"}</definedName>
    <definedName name="desde" hidden="1">{#N/A,#N/A,FALSE,"Total_OC015";#N/A,#N/A,FALSE,"ADMIN";#N/A,#N/A,FALSE,"PROCES";#N/A,#N/A,FALSE,"mecan";#N/A,#N/A,FALSE,"civil";#N/A,#N/A,FALSE,"CAÑER";#N/A,#N/A,FALSE,"ELEC";#N/A,#N/A,FALSE,"INSTR"}</definedName>
    <definedName name="DESE">#REF!</definedName>
    <definedName name="Desemb_Fin" localSheetId="31">#REF!</definedName>
    <definedName name="Desemb_Fin">!#REF!</definedName>
    <definedName name="DESIGN">#REF!</definedName>
    <definedName name="designed" localSheetId="31">#REF!</definedName>
    <definedName name="designed">!#REF!</definedName>
    <definedName name="DESINFECTION">#REF!</definedName>
    <definedName name="Desmant">#REF!</definedName>
    <definedName name="DESMANTSE500CONTRA" localSheetId="31">#REF!</definedName>
    <definedName name="DESMANTSE500CONTRA">!#REF!</definedName>
    <definedName name="Desmontaje" localSheetId="31">#REF!</definedName>
    <definedName name="Desmontaje">!#REF!</definedName>
    <definedName name="DESPERDICIO" localSheetId="31">#REF!</definedName>
    <definedName name="DESPERDICIO">!#REF!</definedName>
    <definedName name="DESPISO2CONTRA" localSheetId="31">#REF!</definedName>
    <definedName name="DESPISO2CONTRA">!#REF!</definedName>
    <definedName name="DesRatio">#REF!</definedName>
    <definedName name="Dessub" localSheetId="35" hidden="1">{"MO(BASE)",#N/A,FALSE,"MO(BASE)";"MO(BASE)1",#N/A,FALSE,"MO(BASE)";"MO(BASE)2",#N/A,FALSE,"MO(BASE)"}</definedName>
    <definedName name="Dessub" localSheetId="37" hidden="1">{"MO(BASE)",#N/A,FALSE,"MO(BASE)";"MO(BASE)1",#N/A,FALSE,"MO(BASE)";"MO(BASE)2",#N/A,FALSE,"MO(BASE)"}</definedName>
    <definedName name="Dessub" localSheetId="36" hidden="1">{"MO(BASE)",#N/A,FALSE,"MO(BASE)";"MO(BASE)1",#N/A,FALSE,"MO(BASE)";"MO(BASE)2",#N/A,FALSE,"MO(BASE)"}</definedName>
    <definedName name="Dessub" localSheetId="33" hidden="1">{"MO(BASE)",#N/A,FALSE,"MO(BASE)";"MO(BASE)1",#N/A,FALSE,"MO(BASE)";"MO(BASE)2",#N/A,FALSE,"MO(BASE)"}</definedName>
    <definedName name="Dessub" localSheetId="34" hidden="1">{"MO(BASE)",#N/A,FALSE,"MO(BASE)";"MO(BASE)1",#N/A,FALSE,"MO(BASE)";"MO(BASE)2",#N/A,FALSE,"MO(BASE)"}</definedName>
    <definedName name="Dessub" localSheetId="31" hidden="1">{"MO(BASE)",#N/A,FALSE,"MO(BASE)";"MO(BASE)1",#N/A,FALSE,"MO(BASE)";"MO(BASE)2",#N/A,FALSE,"MO(BASE)"}</definedName>
    <definedName name="Dessub" hidden="1">{"MO(BASE)",#N/A,FALSE,"MO(BASE)";"MO(BASE)1",#N/A,FALSE,"MO(BASE)";"MO(BASE)2",#N/A,FALSE,"MO(BASE)"}</definedName>
    <definedName name="DEST">#REF!</definedName>
    <definedName name="DEST_ART" localSheetId="31">#REF!</definedName>
    <definedName name="DEST_ART">!#REF!</definedName>
    <definedName name="DESTCOD" localSheetId="31">#REF!</definedName>
    <definedName name="DESTCOD">!#REF!</definedName>
    <definedName name="DESTFG" localSheetId="31">#REF!</definedName>
    <definedName name="DESTFG">!#REF!</definedName>
    <definedName name="DESTQTY" localSheetId="31">#REF!</definedName>
    <definedName name="DESTQTY">!#REF!</definedName>
    <definedName name="DESUP_HTRS">#REF!</definedName>
    <definedName name="DESV" localSheetId="35" hidden="1">{#N/A,#N/A,FALSE,"Tapa";#N/A,#N/A,FALSE,"F005";#N/A,#N/A,FALSE,"F006";#N/A,#N/A,FALSE,"F007";#N/A,#N/A,FALSE,"F008";#N/A,#N/A,FALSE,"F009";#N/A,#N/A,FALSE,"F010";#N/A,#N/A,FALSE,"F011";#N/A,#N/A,FALSE,"F012";#N/A,#N/A,FALSE,"F013";#N/A,#N/A,FALSE,"F014";#N/A,#N/A,FALSE,"F015"}</definedName>
    <definedName name="DESV" localSheetId="37" hidden="1">{#N/A,#N/A,FALSE,"Tapa";#N/A,#N/A,FALSE,"F005";#N/A,#N/A,FALSE,"F006";#N/A,#N/A,FALSE,"F007";#N/A,#N/A,FALSE,"F008";#N/A,#N/A,FALSE,"F009";#N/A,#N/A,FALSE,"F010";#N/A,#N/A,FALSE,"F011";#N/A,#N/A,FALSE,"F012";#N/A,#N/A,FALSE,"F013";#N/A,#N/A,FALSE,"F014";#N/A,#N/A,FALSE,"F015"}</definedName>
    <definedName name="DESV" localSheetId="36" hidden="1">{#N/A,#N/A,FALSE,"Tapa";#N/A,#N/A,FALSE,"F005";#N/A,#N/A,FALSE,"F006";#N/A,#N/A,FALSE,"F007";#N/A,#N/A,FALSE,"F008";#N/A,#N/A,FALSE,"F009";#N/A,#N/A,FALSE,"F010";#N/A,#N/A,FALSE,"F011";#N/A,#N/A,FALSE,"F012";#N/A,#N/A,FALSE,"F013";#N/A,#N/A,FALSE,"F014";#N/A,#N/A,FALSE,"F015"}</definedName>
    <definedName name="DESV" localSheetId="33" hidden="1">{#N/A,#N/A,FALSE,"Tapa";#N/A,#N/A,FALSE,"F005";#N/A,#N/A,FALSE,"F006";#N/A,#N/A,FALSE,"F007";#N/A,#N/A,FALSE,"F008";#N/A,#N/A,FALSE,"F009";#N/A,#N/A,FALSE,"F010";#N/A,#N/A,FALSE,"F011";#N/A,#N/A,FALSE,"F012";#N/A,#N/A,FALSE,"F013";#N/A,#N/A,FALSE,"F014";#N/A,#N/A,FALSE,"F015"}</definedName>
    <definedName name="DESV" localSheetId="34" hidden="1">{#N/A,#N/A,FALSE,"Tapa";#N/A,#N/A,FALSE,"F005";#N/A,#N/A,FALSE,"F006";#N/A,#N/A,FALSE,"F007";#N/A,#N/A,FALSE,"F008";#N/A,#N/A,FALSE,"F009";#N/A,#N/A,FALSE,"F010";#N/A,#N/A,FALSE,"F011";#N/A,#N/A,FALSE,"F012";#N/A,#N/A,FALSE,"F013";#N/A,#N/A,FALSE,"F014";#N/A,#N/A,FALSE,"F015"}</definedName>
    <definedName name="DESV" localSheetId="31" hidden="1">{#N/A,#N/A,FALSE,"Tapa";#N/A,#N/A,FALSE,"F005";#N/A,#N/A,FALSE,"F006";#N/A,#N/A,FALSE,"F007";#N/A,#N/A,FALSE,"F008";#N/A,#N/A,FALSE,"F009";#N/A,#N/A,FALSE,"F010";#N/A,#N/A,FALSE,"F011";#N/A,#N/A,FALSE,"F012";#N/A,#N/A,FALSE,"F013";#N/A,#N/A,FALSE,"F014";#N/A,#N/A,FALSE,"F015"}</definedName>
    <definedName name="DESV" hidden="1">{#N/A,#N/A,FALSE,"Tapa";#N/A,#N/A,FALSE,"F005";#N/A,#N/A,FALSE,"F006";#N/A,#N/A,FALSE,"F007";#N/A,#N/A,FALSE,"F008";#N/A,#N/A,FALSE,"F009";#N/A,#N/A,FALSE,"F010";#N/A,#N/A,FALSE,"F011";#N/A,#N/A,FALSE,"F012";#N/A,#N/A,FALSE,"F013";#N/A,#N/A,FALSE,"F014";#N/A,#N/A,FALSE,"F015"}</definedName>
    <definedName name="detail" localSheetId="35" hidden="1">{#N/A,#N/A,FALSE,"Sheet1"}</definedName>
    <definedName name="detail" localSheetId="33" hidden="1">{#N/A,#N/A,FALSE,"Sheet1"}</definedName>
    <definedName name="detail" localSheetId="34" hidden="1">{#N/A,#N/A,FALSE,"Sheet1"}</definedName>
    <definedName name="detail" localSheetId="31" hidden="1">{#N/A,#N/A,FALSE,"Sheet1"}</definedName>
    <definedName name="DETAIL">#REF!</definedName>
    <definedName name="DETAIL_TOT">#REF!</definedName>
    <definedName name="DETAILED">#REF!</definedName>
    <definedName name="Detalle" localSheetId="35" hidden="1">{"NORMAL",#N/A,FALSE,"02"}</definedName>
    <definedName name="Detalle" localSheetId="37" hidden="1">{"NORMAL",#N/A,FALSE,"02"}</definedName>
    <definedName name="Detalle" localSheetId="36" hidden="1">{"NORMAL",#N/A,FALSE,"02"}</definedName>
    <definedName name="Detalle" localSheetId="33" hidden="1">{"NORMAL",#N/A,FALSE,"02"}</definedName>
    <definedName name="Detalle" localSheetId="34" hidden="1">{"NORMAL",#N/A,FALSE,"02"}</definedName>
    <definedName name="Detalle" localSheetId="31" hidden="1">{"NORMAL",#N/A,FALSE,"02"}</definedName>
    <definedName name="Detalle" hidden="1">{"NORMAL",#N/A,FALSE,"02"}</definedName>
    <definedName name="DetallePartidas" localSheetId="31">#REF!</definedName>
    <definedName name="DetallePartidas">!#REF!</definedName>
    <definedName name="detaus">#REF!</definedName>
    <definedName name="detert" localSheetId="35" hidden="1">#REF!</definedName>
    <definedName name="detert" localSheetId="33" hidden="1">#REF!</definedName>
    <definedName name="detert" localSheetId="34" hidden="1">#REF!</definedName>
    <definedName name="detert" localSheetId="31" hidden="1">#REF!</definedName>
    <definedName name="detert" hidden="1">#REF!</definedName>
    <definedName name="DETMET">#REF!</definedName>
    <definedName name="Devise">#REF!</definedName>
    <definedName name="devman" localSheetId="31">#REF!</definedName>
    <definedName name="devman">!#REF!</definedName>
    <definedName name="dey" localSheetId="36" hidden="1">#REF!</definedName>
    <definedName name="dey" hidden="1">#REF!</definedName>
    <definedName name="Dez" localSheetId="31">#REF!</definedName>
    <definedName name="Dez">!#REF!</definedName>
    <definedName name="df"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f"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f"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F" localSheetId="31">#REF!</definedName>
    <definedName name="DF">!#REF!</definedName>
    <definedName name="Df_" localSheetId="31">#REF!</definedName>
    <definedName name="Df_">!#REF!</definedName>
    <definedName name="df_1" localSheetId="35" hidden="1">{#N/A,#N/A,FALSE,"Aging Summary";#N/A,#N/A,FALSE,"Ratio Analysis";#N/A,#N/A,FALSE,"Test 120 Day Accts";#N/A,#N/A,FALSE,"Tickmarks"}</definedName>
    <definedName name="df_1" localSheetId="37" hidden="1">{#N/A,#N/A,FALSE,"Aging Summary";#N/A,#N/A,FALSE,"Ratio Analysis";#N/A,#N/A,FALSE,"Test 120 Day Accts";#N/A,#N/A,FALSE,"Tickmarks"}</definedName>
    <definedName name="df_1" localSheetId="36" hidden="1">{#N/A,#N/A,FALSE,"Aging Summary";#N/A,#N/A,FALSE,"Ratio Analysis";#N/A,#N/A,FALSE,"Test 120 Day Accts";#N/A,#N/A,FALSE,"Tickmarks"}</definedName>
    <definedName name="df_1" localSheetId="33" hidden="1">{#N/A,#N/A,FALSE,"Aging Summary";#N/A,#N/A,FALSE,"Ratio Analysis";#N/A,#N/A,FALSE,"Test 120 Day Accts";#N/A,#N/A,FALSE,"Tickmarks"}</definedName>
    <definedName name="df_1" localSheetId="34" hidden="1">{#N/A,#N/A,FALSE,"Aging Summary";#N/A,#N/A,FALSE,"Ratio Analysis";#N/A,#N/A,FALSE,"Test 120 Day Accts";#N/A,#N/A,FALSE,"Tickmarks"}</definedName>
    <definedName name="DF_1" localSheetId="31">#REF!</definedName>
    <definedName name="df_1" hidden="1">{#N/A,#N/A,FALSE,"Aging Summary";#N/A,#N/A,FALSE,"Ratio Analysis";#N/A,#N/A,FALSE,"Test 120 Day Accts";#N/A,#N/A,FALSE,"Tickmarks"}</definedName>
    <definedName name="DF_11" localSheetId="31">#REF!</definedName>
    <definedName name="DF_11">!#REF!</definedName>
    <definedName name="DF_2" localSheetId="31">#REF!</definedName>
    <definedName name="DF_2">!#REF!</definedName>
    <definedName name="DF_Bulldozer">#REF!</definedName>
    <definedName name="DF_C793">#REF!</definedName>
    <definedName name="DF_C994F">#REF!</definedName>
    <definedName name="DF_Cisterna_Agua">#REF!</definedName>
    <definedName name="DF_EX5600">#REF!</definedName>
    <definedName name="DF_Motoniveladora">#REF!</definedName>
    <definedName name="DF_PitViper271">#REF!</definedName>
    <definedName name="DF_Rodillo">#REF!</definedName>
    <definedName name="DF_SmROCD65">#REF!</definedName>
    <definedName name="DFADF" hidden="1">#REF!</definedName>
    <definedName name="dfads" localSheetId="35" hidden="1">#REF!</definedName>
    <definedName name="dfads" localSheetId="36" hidden="1">#REF!</definedName>
    <definedName name="dfads" localSheetId="33" hidden="1">#REF!</definedName>
    <definedName name="dfads" localSheetId="34" hidden="1">#REF!</definedName>
    <definedName name="dfads" hidden="1">#REF!</definedName>
    <definedName name="dfadsf" localSheetId="35" hidden="1">#REF!</definedName>
    <definedName name="dfadsf" localSheetId="36" hidden="1">#REF!</definedName>
    <definedName name="dfadsf" localSheetId="33" hidden="1">#REF!</definedName>
    <definedName name="dfadsf" localSheetId="34" hidden="1">#REF!</definedName>
    <definedName name="dfadsf" hidden="1">#REF!</definedName>
    <definedName name="dfaf" localSheetId="35" hidden="1">{"'장비'!$A$3:$M$12"}</definedName>
    <definedName name="dfaf" localSheetId="37" hidden="1">{"'장비'!$A$3:$M$12"}</definedName>
    <definedName name="dfaf" localSheetId="36" hidden="1">{"'장비'!$A$3:$M$12"}</definedName>
    <definedName name="dfaf" localSheetId="33" hidden="1">{"'장비'!$A$3:$M$12"}</definedName>
    <definedName name="dfaf" localSheetId="34" hidden="1">{"'장비'!$A$3:$M$12"}</definedName>
    <definedName name="dfaf" localSheetId="31" hidden="1">{"'장비'!$A$3:$M$12"}</definedName>
    <definedName name="dfaf" hidden="1">{"'장비'!$A$3:$M$12"}</definedName>
    <definedName name="dfas" hidden="1">#REF!</definedName>
    <definedName name="dfbgfbgf" localSheetId="35" hidden="1">{"April",#N/A,FALSE,"April"}</definedName>
    <definedName name="dfbgfbgf" localSheetId="37" hidden="1">{"April",#N/A,FALSE,"April"}</definedName>
    <definedName name="dfbgfbgf" localSheetId="36" hidden="1">{"April",#N/A,FALSE,"April"}</definedName>
    <definedName name="dfbgfbgf" localSheetId="33" hidden="1">{"April",#N/A,FALSE,"April"}</definedName>
    <definedName name="dfbgfbgf" localSheetId="34" hidden="1">{"April",#N/A,FALSE,"April"}</definedName>
    <definedName name="dfbgfbgf" localSheetId="31" hidden="1">{"April",#N/A,FALSE,"April"}</definedName>
    <definedName name="dfbgfbgf" hidden="1">{"April",#N/A,FALSE,"April"}</definedName>
    <definedName name="dfd" localSheetId="35" hidden="1">{#N/A,#N/A,FALSE,"COVER1.XLS ";#N/A,#N/A,FALSE,"RACT1.XLS";#N/A,#N/A,FALSE,"RACT2.XLS";#N/A,#N/A,FALSE,"ECCMP";#N/A,#N/A,FALSE,"WELDER.XLS"}</definedName>
    <definedName name="dfd" localSheetId="37" hidden="1">{#N/A,#N/A,FALSE,"COVER1.XLS ";#N/A,#N/A,FALSE,"RACT1.XLS";#N/A,#N/A,FALSE,"RACT2.XLS";#N/A,#N/A,FALSE,"ECCMP";#N/A,#N/A,FALSE,"WELDER.XLS"}</definedName>
    <definedName name="dfd" localSheetId="36" hidden="1">{#N/A,#N/A,FALSE,"COVER1.XLS ";#N/A,#N/A,FALSE,"RACT1.XLS";#N/A,#N/A,FALSE,"RACT2.XLS";#N/A,#N/A,FALSE,"ECCMP";#N/A,#N/A,FALSE,"WELDER.XLS"}</definedName>
    <definedName name="dfd" localSheetId="33" hidden="1">{#N/A,#N/A,FALSE,"COVER1.XLS ";#N/A,#N/A,FALSE,"RACT1.XLS";#N/A,#N/A,FALSE,"RACT2.XLS";#N/A,#N/A,FALSE,"ECCMP";#N/A,#N/A,FALSE,"WELDER.XLS"}</definedName>
    <definedName name="dfd" localSheetId="34" hidden="1">{#N/A,#N/A,FALSE,"COVER1.XLS ";#N/A,#N/A,FALSE,"RACT1.XLS";#N/A,#N/A,FALSE,"RACT2.XLS";#N/A,#N/A,FALSE,"ECCMP";#N/A,#N/A,FALSE,"WELDER.XLS"}</definedName>
    <definedName name="dfd" localSheetId="31">#REF!</definedName>
    <definedName name="dfd" hidden="1">{#N/A,#N/A,FALSE,"COVER1.XLS ";#N/A,#N/A,FALSE,"RACT1.XLS";#N/A,#N/A,FALSE,"RACT2.XLS";#N/A,#N/A,FALSE,"ECCMP";#N/A,#N/A,FALSE,"WELDER.XLS"}</definedName>
    <definedName name="dfdc"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fdc"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fdc"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fdc"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fdc"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fdc"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fd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fdf" localSheetId="35" hidden="1">{"'장비'!$A$3:$M$12"}</definedName>
    <definedName name="dfdf" localSheetId="37" hidden="1">{"'장비'!$A$3:$M$12"}</definedName>
    <definedName name="dfdf" localSheetId="36" hidden="1">{"'장비'!$A$3:$M$12"}</definedName>
    <definedName name="dfdf" localSheetId="33" hidden="1">{"'장비'!$A$3:$M$12"}</definedName>
    <definedName name="dfdf" localSheetId="34" hidden="1">{"'장비'!$A$3:$M$12"}</definedName>
    <definedName name="dfdf" localSheetId="31">#REF!</definedName>
    <definedName name="dfdf" hidden="1">{#N/A,#N/A,FALSE,"Total_OC015";#N/A,#N/A,FALSE,"ADMIN";#N/A,#N/A,FALSE,"PROCES";#N/A,#N/A,FALSE,"mecan";#N/A,#N/A,FALSE,"civil";#N/A,#N/A,FALSE,"CAÑER";#N/A,#N/A,FALSE,"ELEC";#N/A,#N/A,FALSE,"INSTR"}</definedName>
    <definedName name="dfdf_1" localSheetId="35" hidden="1">{#N/A,#N/A,FALSE,"Total_OC015";#N/A,#N/A,FALSE,"ADMIN";#N/A,#N/A,FALSE,"PROCES";#N/A,#N/A,FALSE,"mecan";#N/A,#N/A,FALSE,"civil";#N/A,#N/A,FALSE,"CAÑER";#N/A,#N/A,FALSE,"ELEC";#N/A,#N/A,FALSE,"INSTR"}</definedName>
    <definedName name="dfdf_1" localSheetId="37" hidden="1">{#N/A,#N/A,FALSE,"Total_OC015";#N/A,#N/A,FALSE,"ADMIN";#N/A,#N/A,FALSE,"PROCES";#N/A,#N/A,FALSE,"mecan";#N/A,#N/A,FALSE,"civil";#N/A,#N/A,FALSE,"CAÑER";#N/A,#N/A,FALSE,"ELEC";#N/A,#N/A,FALSE,"INSTR"}</definedName>
    <definedName name="dfdf_1" localSheetId="36" hidden="1">{#N/A,#N/A,FALSE,"Total_OC015";#N/A,#N/A,FALSE,"ADMIN";#N/A,#N/A,FALSE,"PROCES";#N/A,#N/A,FALSE,"mecan";#N/A,#N/A,FALSE,"civil";#N/A,#N/A,FALSE,"CAÑER";#N/A,#N/A,FALSE,"ELEC";#N/A,#N/A,FALSE,"INSTR"}</definedName>
    <definedName name="dfdf_1" localSheetId="33" hidden="1">{#N/A,#N/A,FALSE,"Total_OC015";#N/A,#N/A,FALSE,"ADMIN";#N/A,#N/A,FALSE,"PROCES";#N/A,#N/A,FALSE,"mecan";#N/A,#N/A,FALSE,"civil";#N/A,#N/A,FALSE,"CAÑER";#N/A,#N/A,FALSE,"ELEC";#N/A,#N/A,FALSE,"INSTR"}</definedName>
    <definedName name="dfdf_1" localSheetId="34" hidden="1">{#N/A,#N/A,FALSE,"Total_OC015";#N/A,#N/A,FALSE,"ADMIN";#N/A,#N/A,FALSE,"PROCES";#N/A,#N/A,FALSE,"mecan";#N/A,#N/A,FALSE,"civil";#N/A,#N/A,FALSE,"CAÑER";#N/A,#N/A,FALSE,"ELEC";#N/A,#N/A,FALSE,"INSTR"}</definedName>
    <definedName name="dfdf_1" localSheetId="31" hidden="1">{#N/A,#N/A,FALSE,"Total_OC015";#N/A,#N/A,FALSE,"ADMIN";#N/A,#N/A,FALSE,"PROCES";#N/A,#N/A,FALSE,"mecan";#N/A,#N/A,FALSE,"civil";#N/A,#N/A,FALSE,"CAÑER";#N/A,#N/A,FALSE,"ELEC";#N/A,#N/A,FALSE,"INSTR"}</definedName>
    <definedName name="dfdf_1" hidden="1">{#N/A,#N/A,FALSE,"Total_OC015";#N/A,#N/A,FALSE,"ADMIN";#N/A,#N/A,FALSE,"PROCES";#N/A,#N/A,FALSE,"mecan";#N/A,#N/A,FALSE,"civil";#N/A,#N/A,FALSE,"CAÑER";#N/A,#N/A,FALSE,"ELEC";#N/A,#N/A,FALSE,"INSTR"}</definedName>
    <definedName name="dfdfd" localSheetId="31">#REF!</definedName>
    <definedName name="dfdfd">!#REF!</definedName>
    <definedName name="dfdfedf">#REF!</definedName>
    <definedName name="dfdffd" localSheetId="31">#REF!</definedName>
    <definedName name="dfdffd">!#REF!</definedName>
    <definedName name="dfdffdgg" localSheetId="31">#REF!</definedName>
    <definedName name="dfdffdgg">!#REF!</definedName>
    <definedName name="dfdfs" localSheetId="31">#REF!</definedName>
    <definedName name="dfdfs">!#REF!</definedName>
    <definedName name="dfdsfds">#REF!</definedName>
    <definedName name="dfdsfsd" localSheetId="35" hidden="1">{"DETALLE_1996",#N/A,FALSE,"flujo";"DETALLE_1997",#N/A,FALSE,"flujo";"GASTOS_INCURRIDOS_1996",#N/A,FALSE,"flujo";"GASTOS_PROGRAMADOS_PARA_1997",#N/A,FALSE,"flujo";#N/A,#N/A,FALSE,"comparat";#N/A,#N/A,FALSE,"costos";#N/A,#N/A,FALSE,"proyctrol"}</definedName>
    <definedName name="dfdsfsd" localSheetId="37" hidden="1">{"DETALLE_1996",#N/A,FALSE,"flujo";"DETALLE_1997",#N/A,FALSE,"flujo";"GASTOS_INCURRIDOS_1996",#N/A,FALSE,"flujo";"GASTOS_PROGRAMADOS_PARA_1997",#N/A,FALSE,"flujo";#N/A,#N/A,FALSE,"comparat";#N/A,#N/A,FALSE,"costos";#N/A,#N/A,FALSE,"proyctrol"}</definedName>
    <definedName name="dfdsfsd" localSheetId="36" hidden="1">{"DETALLE_1996",#N/A,FALSE,"flujo";"DETALLE_1997",#N/A,FALSE,"flujo";"GASTOS_INCURRIDOS_1996",#N/A,FALSE,"flujo";"GASTOS_PROGRAMADOS_PARA_1997",#N/A,FALSE,"flujo";#N/A,#N/A,FALSE,"comparat";#N/A,#N/A,FALSE,"costos";#N/A,#N/A,FALSE,"proyctrol"}</definedName>
    <definedName name="dfdsfsd" localSheetId="33" hidden="1">{"DETALLE_1996",#N/A,FALSE,"flujo";"DETALLE_1997",#N/A,FALSE,"flujo";"GASTOS_INCURRIDOS_1996",#N/A,FALSE,"flujo";"GASTOS_PROGRAMADOS_PARA_1997",#N/A,FALSE,"flujo";#N/A,#N/A,FALSE,"comparat";#N/A,#N/A,FALSE,"costos";#N/A,#N/A,FALSE,"proyctrol"}</definedName>
    <definedName name="dfdsfsd" localSheetId="34" hidden="1">{"DETALLE_1996",#N/A,FALSE,"flujo";"DETALLE_1997",#N/A,FALSE,"flujo";"GASTOS_INCURRIDOS_1996",#N/A,FALSE,"flujo";"GASTOS_PROGRAMADOS_PARA_1997",#N/A,FALSE,"flujo";#N/A,#N/A,FALSE,"comparat";#N/A,#N/A,FALSE,"costos";#N/A,#N/A,FALSE,"proyctrol"}</definedName>
    <definedName name="dfdsfsd" localSheetId="31" hidden="1">{"DETALLE_1996",#N/A,FALSE,"flujo";"DETALLE_1997",#N/A,FALSE,"flujo";"GASTOS_INCURRIDOS_1996",#N/A,FALSE,"flujo";"GASTOS_PROGRAMADOS_PARA_1997",#N/A,FALSE,"flujo";#N/A,#N/A,FALSE,"comparat";#N/A,#N/A,FALSE,"costos";#N/A,#N/A,FALSE,"proyctrol"}</definedName>
    <definedName name="dfdsfsd" hidden="1">{"DETALLE_1996",#N/A,FALSE,"flujo";"DETALLE_1997",#N/A,FALSE,"flujo";"GASTOS_INCURRIDOS_1996",#N/A,FALSE,"flujo";"GASTOS_PROGRAMADOS_PARA_1997",#N/A,FALSE,"flujo";#N/A,#N/A,FALSE,"comparat";#N/A,#N/A,FALSE,"costos";#N/A,#N/A,FALSE,"proyctrol"}</definedName>
    <definedName name="dferttfr" localSheetId="31">#REF!</definedName>
    <definedName name="dferttfr">!#REF!</definedName>
    <definedName name="Dff" localSheetId="31">#REF!</definedName>
    <definedName name="Dff">!#REF!</definedName>
    <definedName name="dffd">#REF!</definedName>
    <definedName name="dffddf" localSheetId="31" hidden="1">{"'Break down'!$A$4"}</definedName>
    <definedName name="dffddf" hidden="1">{"'Break down'!$A$4"}</definedName>
    <definedName name="DFFECD" localSheetId="35" hidden="1">{#N/A,#N/A,FALSE,"Final";#N/A,#N/A,FALSE,"PBI Anual";#N/A,#N/A,FALSE,"PBI 95-96";#N/A,#N/A,FALSE,"Gasto Agregado";#N/A,#N/A,FALSE,"Gob. Central";#N/A,#N/A,FALSE,"Bza. Pagos";#N/A,#N/A,FALSE,"Bza. Comercial";#N/A,#N/A,FALSE,"IPC vs DEV"}</definedName>
    <definedName name="DFFECD" localSheetId="37" hidden="1">{#N/A,#N/A,FALSE,"Final";#N/A,#N/A,FALSE,"PBI Anual";#N/A,#N/A,FALSE,"PBI 95-96";#N/A,#N/A,FALSE,"Gasto Agregado";#N/A,#N/A,FALSE,"Gob. Central";#N/A,#N/A,FALSE,"Bza. Pagos";#N/A,#N/A,FALSE,"Bza. Comercial";#N/A,#N/A,FALSE,"IPC vs DEV"}</definedName>
    <definedName name="DFFECD" localSheetId="36" hidden="1">{#N/A,#N/A,FALSE,"Final";#N/A,#N/A,FALSE,"PBI Anual";#N/A,#N/A,FALSE,"PBI 95-96";#N/A,#N/A,FALSE,"Gasto Agregado";#N/A,#N/A,FALSE,"Gob. Central";#N/A,#N/A,FALSE,"Bza. Pagos";#N/A,#N/A,FALSE,"Bza. Comercial";#N/A,#N/A,FALSE,"IPC vs DEV"}</definedName>
    <definedName name="DFFECD" localSheetId="33" hidden="1">{#N/A,#N/A,FALSE,"Final";#N/A,#N/A,FALSE,"PBI Anual";#N/A,#N/A,FALSE,"PBI 95-96";#N/A,#N/A,FALSE,"Gasto Agregado";#N/A,#N/A,FALSE,"Gob. Central";#N/A,#N/A,FALSE,"Bza. Pagos";#N/A,#N/A,FALSE,"Bza. Comercial";#N/A,#N/A,FALSE,"IPC vs DEV"}</definedName>
    <definedName name="DFFECD" localSheetId="34" hidden="1">{#N/A,#N/A,FALSE,"Final";#N/A,#N/A,FALSE,"PBI Anual";#N/A,#N/A,FALSE,"PBI 95-96";#N/A,#N/A,FALSE,"Gasto Agregado";#N/A,#N/A,FALSE,"Gob. Central";#N/A,#N/A,FALSE,"Bza. Pagos";#N/A,#N/A,FALSE,"Bza. Comercial";#N/A,#N/A,FALSE,"IPC vs DEV"}</definedName>
    <definedName name="DFFECD" localSheetId="31" hidden="1">{#N/A,#N/A,FALSE,"Final";#N/A,#N/A,FALSE,"PBI Anual";#N/A,#N/A,FALSE,"PBI 95-96";#N/A,#N/A,FALSE,"Gasto Agregado";#N/A,#N/A,FALSE,"Gob. Central";#N/A,#N/A,FALSE,"Bza. Pagos";#N/A,#N/A,FALSE,"Bza. Comercial";#N/A,#N/A,FALSE,"IPC vs DEV"}</definedName>
    <definedName name="DFFECD" hidden="1">{#N/A,#N/A,FALSE,"Final";#N/A,#N/A,FALSE,"PBI Anual";#N/A,#N/A,FALSE,"PBI 95-96";#N/A,#N/A,FALSE,"Gasto Agregado";#N/A,#N/A,FALSE,"Gob. Central";#N/A,#N/A,FALSE,"Bza. Pagos";#N/A,#N/A,FALSE,"Bza. Comercial";#N/A,#N/A,FALSE,"IPC vs DEV"}</definedName>
    <definedName name="dfff" localSheetId="35" hidden="1">{#N/A,#N/A,FALSE,"SumD";#N/A,#N/A,FALSE,"ElecD";#N/A,#N/A,FALSE,"MechD";#N/A,#N/A,FALSE,"GeotD";#N/A,#N/A,FALSE,"PrcsD";#N/A,#N/A,FALSE,"TunnD";#N/A,#N/A,FALSE,"CivlD";#N/A,#N/A,FALSE,"NtwkD";#N/A,#N/A,FALSE,"EstgD";#N/A,#N/A,FALSE,"PEngD"}</definedName>
    <definedName name="dfff" localSheetId="37" hidden="1">{#N/A,#N/A,FALSE,"SumD";#N/A,#N/A,FALSE,"ElecD";#N/A,#N/A,FALSE,"MechD";#N/A,#N/A,FALSE,"GeotD";#N/A,#N/A,FALSE,"PrcsD";#N/A,#N/A,FALSE,"TunnD";#N/A,#N/A,FALSE,"CivlD";#N/A,#N/A,FALSE,"NtwkD";#N/A,#N/A,FALSE,"EstgD";#N/A,#N/A,FALSE,"PEngD"}</definedName>
    <definedName name="dfff" localSheetId="36" hidden="1">{#N/A,#N/A,FALSE,"SumD";#N/A,#N/A,FALSE,"ElecD";#N/A,#N/A,FALSE,"MechD";#N/A,#N/A,FALSE,"GeotD";#N/A,#N/A,FALSE,"PrcsD";#N/A,#N/A,FALSE,"TunnD";#N/A,#N/A,FALSE,"CivlD";#N/A,#N/A,FALSE,"NtwkD";#N/A,#N/A,FALSE,"EstgD";#N/A,#N/A,FALSE,"PEngD"}</definedName>
    <definedName name="dfff" localSheetId="33" hidden="1">{#N/A,#N/A,FALSE,"SumD";#N/A,#N/A,FALSE,"ElecD";#N/A,#N/A,FALSE,"MechD";#N/A,#N/A,FALSE,"GeotD";#N/A,#N/A,FALSE,"PrcsD";#N/A,#N/A,FALSE,"TunnD";#N/A,#N/A,FALSE,"CivlD";#N/A,#N/A,FALSE,"NtwkD";#N/A,#N/A,FALSE,"EstgD";#N/A,#N/A,FALSE,"PEngD"}</definedName>
    <definedName name="dfff" localSheetId="34" hidden="1">{#N/A,#N/A,FALSE,"SumD";#N/A,#N/A,FALSE,"ElecD";#N/A,#N/A,FALSE,"MechD";#N/A,#N/A,FALSE,"GeotD";#N/A,#N/A,FALSE,"PrcsD";#N/A,#N/A,FALSE,"TunnD";#N/A,#N/A,FALSE,"CivlD";#N/A,#N/A,FALSE,"NtwkD";#N/A,#N/A,FALSE,"EstgD";#N/A,#N/A,FALSE,"PEngD"}</definedName>
    <definedName name="DFFF" localSheetId="31">#REF!</definedName>
    <definedName name="dfff" hidden="1">{#N/A,#N/A,FALSE,"SumD";#N/A,#N/A,FALSE,"ElecD";#N/A,#N/A,FALSE,"MechD";#N/A,#N/A,FALSE,"GeotD";#N/A,#N/A,FALSE,"PrcsD";#N/A,#N/A,FALSE,"TunnD";#N/A,#N/A,FALSE,"CivlD";#N/A,#N/A,FALSE,"NtwkD";#N/A,#N/A,FALSE,"EstgD";#N/A,#N/A,FALSE,"PEngD"}</definedName>
    <definedName name="dfffff" localSheetId="35" hidden="1">{#N/A,#N/A,FALSE,"SumG";#N/A,#N/A,FALSE,"ElecG";#N/A,#N/A,FALSE,"MechG";#N/A,#N/A,FALSE,"GeotG";#N/A,#N/A,FALSE,"PrcsG";#N/A,#N/A,FALSE,"TunnG";#N/A,#N/A,FALSE,"CivlG";#N/A,#N/A,FALSE,"NtwkG";#N/A,#N/A,FALSE,"EstgG";#N/A,#N/A,FALSE,"PEngG"}</definedName>
    <definedName name="dfffff" localSheetId="37" hidden="1">{#N/A,#N/A,FALSE,"SumG";#N/A,#N/A,FALSE,"ElecG";#N/A,#N/A,FALSE,"MechG";#N/A,#N/A,FALSE,"GeotG";#N/A,#N/A,FALSE,"PrcsG";#N/A,#N/A,FALSE,"TunnG";#N/A,#N/A,FALSE,"CivlG";#N/A,#N/A,FALSE,"NtwkG";#N/A,#N/A,FALSE,"EstgG";#N/A,#N/A,FALSE,"PEngG"}</definedName>
    <definedName name="dfffff" localSheetId="36" hidden="1">{#N/A,#N/A,FALSE,"SumG";#N/A,#N/A,FALSE,"ElecG";#N/A,#N/A,FALSE,"MechG";#N/A,#N/A,FALSE,"GeotG";#N/A,#N/A,FALSE,"PrcsG";#N/A,#N/A,FALSE,"TunnG";#N/A,#N/A,FALSE,"CivlG";#N/A,#N/A,FALSE,"NtwkG";#N/A,#N/A,FALSE,"EstgG";#N/A,#N/A,FALSE,"PEngG"}</definedName>
    <definedName name="dfffff" localSheetId="33" hidden="1">{#N/A,#N/A,FALSE,"SumG";#N/A,#N/A,FALSE,"ElecG";#N/A,#N/A,FALSE,"MechG";#N/A,#N/A,FALSE,"GeotG";#N/A,#N/A,FALSE,"PrcsG";#N/A,#N/A,FALSE,"TunnG";#N/A,#N/A,FALSE,"CivlG";#N/A,#N/A,FALSE,"NtwkG";#N/A,#N/A,FALSE,"EstgG";#N/A,#N/A,FALSE,"PEngG"}</definedName>
    <definedName name="dfffff" localSheetId="34" hidden="1">{#N/A,#N/A,FALSE,"SumG";#N/A,#N/A,FALSE,"ElecG";#N/A,#N/A,FALSE,"MechG";#N/A,#N/A,FALSE,"GeotG";#N/A,#N/A,FALSE,"PrcsG";#N/A,#N/A,FALSE,"TunnG";#N/A,#N/A,FALSE,"CivlG";#N/A,#N/A,FALSE,"NtwkG";#N/A,#N/A,FALSE,"EstgG";#N/A,#N/A,FALSE,"PEngG"}</definedName>
    <definedName name="dfffff" localSheetId="3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fggfgfg" localSheetId="35" hidden="1">{#N/A,#N/A,FALSE,"masez (10)";#N/A,#N/A,FALSE,"masez (7)";#N/A,#N/A,FALSE,"masez (6)";#N/A,#N/A,FALSE,"masez (5)";#N/A,#N/A,FALSE,"masez (4)";#N/A,#N/A,FALSE,"masez (3)";#N/A,#N/A,FALSE,"masez (2)";#N/A,#N/A,FALSE,"GME";#N/A,#N/A,FALSE,"masez"}</definedName>
    <definedName name="dffggfgfg" localSheetId="37" hidden="1">{#N/A,#N/A,FALSE,"masez (10)";#N/A,#N/A,FALSE,"masez (7)";#N/A,#N/A,FALSE,"masez (6)";#N/A,#N/A,FALSE,"masez (5)";#N/A,#N/A,FALSE,"masez (4)";#N/A,#N/A,FALSE,"masez (3)";#N/A,#N/A,FALSE,"masez (2)";#N/A,#N/A,FALSE,"GME";#N/A,#N/A,FALSE,"masez"}</definedName>
    <definedName name="dffggfgfg" localSheetId="36" hidden="1">{#N/A,#N/A,FALSE,"masez (10)";#N/A,#N/A,FALSE,"masez (7)";#N/A,#N/A,FALSE,"masez (6)";#N/A,#N/A,FALSE,"masez (5)";#N/A,#N/A,FALSE,"masez (4)";#N/A,#N/A,FALSE,"masez (3)";#N/A,#N/A,FALSE,"masez (2)";#N/A,#N/A,FALSE,"GME";#N/A,#N/A,FALSE,"masez"}</definedName>
    <definedName name="dffggfgfg" localSheetId="33" hidden="1">{#N/A,#N/A,FALSE,"masez (10)";#N/A,#N/A,FALSE,"masez (7)";#N/A,#N/A,FALSE,"masez (6)";#N/A,#N/A,FALSE,"masez (5)";#N/A,#N/A,FALSE,"masez (4)";#N/A,#N/A,FALSE,"masez (3)";#N/A,#N/A,FALSE,"masez (2)";#N/A,#N/A,FALSE,"GME";#N/A,#N/A,FALSE,"masez"}</definedName>
    <definedName name="dffggfgfg" localSheetId="34" hidden="1">{#N/A,#N/A,FALSE,"masez (10)";#N/A,#N/A,FALSE,"masez (7)";#N/A,#N/A,FALSE,"masez (6)";#N/A,#N/A,FALSE,"masez (5)";#N/A,#N/A,FALSE,"masez (4)";#N/A,#N/A,FALSE,"masez (3)";#N/A,#N/A,FALSE,"masez (2)";#N/A,#N/A,FALSE,"GME";#N/A,#N/A,FALSE,"masez"}</definedName>
    <definedName name="dffggfgfg" localSheetId="31" hidden="1">{#N/A,#N/A,FALSE,"masez (10)";#N/A,#N/A,FALSE,"masez (7)";#N/A,#N/A,FALSE,"masez (6)";#N/A,#N/A,FALSE,"masez (5)";#N/A,#N/A,FALSE,"masez (4)";#N/A,#N/A,FALSE,"masez (3)";#N/A,#N/A,FALSE,"masez (2)";#N/A,#N/A,FALSE,"GME";#N/A,#N/A,FALSE,"masez"}</definedName>
    <definedName name="dffggfgfg" hidden="1">{#N/A,#N/A,FALSE,"masez (10)";#N/A,#N/A,FALSE,"masez (7)";#N/A,#N/A,FALSE,"masez (6)";#N/A,#N/A,FALSE,"masez (5)";#N/A,#N/A,FALSE,"masez (4)";#N/A,#N/A,FALSE,"masez (3)";#N/A,#N/A,FALSE,"masez (2)";#N/A,#N/A,FALSE,"GME";#N/A,#N/A,FALSE,"masez"}</definedName>
    <definedName name="dfg" localSheetId="35" hidden="1">{#N/A,#N/A,TRUE,"Est. de Fact.";#N/A,#N/A,TRUE,"Capitulo 19";#N/A,#N/A,TRUE,"Proyecto P855"}</definedName>
    <definedName name="dfg" localSheetId="37" hidden="1">{#N/A,#N/A,TRUE,"Est. de Fact.";#N/A,#N/A,TRUE,"Capitulo 19";#N/A,#N/A,TRUE,"Proyecto P855"}</definedName>
    <definedName name="dfg" localSheetId="36" hidden="1">{#N/A,#N/A,TRUE,"Est. de Fact.";#N/A,#N/A,TRUE,"Capitulo 19";#N/A,#N/A,TRUE,"Proyecto P855"}</definedName>
    <definedName name="dfg" localSheetId="33" hidden="1">{#N/A,#N/A,TRUE,"Est. de Fact.";#N/A,#N/A,TRUE,"Capitulo 19";#N/A,#N/A,TRUE,"Proyecto P855"}</definedName>
    <definedName name="dfg" localSheetId="34" hidden="1">{#N/A,#N/A,TRUE,"Est. de Fact.";#N/A,#N/A,TRUE,"Capitulo 19";#N/A,#N/A,TRUE,"Proyecto P855"}</definedName>
    <definedName name="dfg" localSheetId="31" hidden="1">{#N/A,#N/A,TRUE,"Est. de Fact.";#N/A,#N/A,TRUE,"Capitulo 19";#N/A,#N/A,TRUE,"Proyecto P855"}</definedName>
    <definedName name="dfg" hidden="1">{#N/A,#N/A,TRUE,"Est. de Fact.";#N/A,#N/A,TRUE,"Capitulo 19";#N/A,#N/A,TRUE,"Proyecto P855"}</definedName>
    <definedName name="dfg\">#REF!</definedName>
    <definedName name="dfg_1" localSheetId="35" hidden="1">{#N/A,#N/A,TRUE,"Est. de Fact.";#N/A,#N/A,TRUE,"Capitulo 19";#N/A,#N/A,TRUE,"Proyecto P855"}</definedName>
    <definedName name="dfg_1" localSheetId="37" hidden="1">{#N/A,#N/A,TRUE,"Est. de Fact.";#N/A,#N/A,TRUE,"Capitulo 19";#N/A,#N/A,TRUE,"Proyecto P855"}</definedName>
    <definedName name="dfg_1" localSheetId="36" hidden="1">{#N/A,#N/A,TRUE,"Est. de Fact.";#N/A,#N/A,TRUE,"Capitulo 19";#N/A,#N/A,TRUE,"Proyecto P855"}</definedName>
    <definedName name="dfg_1" localSheetId="33" hidden="1">{#N/A,#N/A,TRUE,"Est. de Fact.";#N/A,#N/A,TRUE,"Capitulo 19";#N/A,#N/A,TRUE,"Proyecto P855"}</definedName>
    <definedName name="dfg_1" localSheetId="34" hidden="1">{#N/A,#N/A,TRUE,"Est. de Fact.";#N/A,#N/A,TRUE,"Capitulo 19";#N/A,#N/A,TRUE,"Proyecto P855"}</definedName>
    <definedName name="dfg_1" localSheetId="31" hidden="1">{#N/A,#N/A,TRUE,"Est. de Fact.";#N/A,#N/A,TRUE,"Capitulo 19";#N/A,#N/A,TRUE,"Proyecto P855"}</definedName>
    <definedName name="dfg_1" hidden="1">{#N/A,#N/A,TRUE,"Est. de Fact.";#N/A,#N/A,TRUE,"Capitulo 19";#N/A,#N/A,TRUE,"Proyecto P855"}</definedName>
    <definedName name="dfgdfg" localSheetId="35" hidden="1">{#N/A,#N/A,TRUE,"Est. de Fact.";#N/A,#N/A,TRUE,"Capitulo 19";#N/A,#N/A,TRUE,"Proyecto P855"}</definedName>
    <definedName name="dfgdfg" localSheetId="37" hidden="1">{#N/A,#N/A,TRUE,"Est. de Fact.";#N/A,#N/A,TRUE,"Capitulo 19";#N/A,#N/A,TRUE,"Proyecto P855"}</definedName>
    <definedName name="dfgdfg" localSheetId="36" hidden="1">{#N/A,#N/A,TRUE,"Est. de Fact.";#N/A,#N/A,TRUE,"Capitulo 19";#N/A,#N/A,TRUE,"Proyecto P855"}</definedName>
    <definedName name="dfgdfg" localSheetId="33" hidden="1">{#N/A,#N/A,TRUE,"Est. de Fact.";#N/A,#N/A,TRUE,"Capitulo 19";#N/A,#N/A,TRUE,"Proyecto P855"}</definedName>
    <definedName name="dfgdfg" localSheetId="34" hidden="1">{#N/A,#N/A,TRUE,"Est. de Fact.";#N/A,#N/A,TRUE,"Capitulo 19";#N/A,#N/A,TRUE,"Proyecto P855"}</definedName>
    <definedName name="dfgdfg" localSheetId="31" hidden="1">{#N/A,#N/A,TRUE,"Est. de Fact.";#N/A,#N/A,TRUE,"Capitulo 19";#N/A,#N/A,TRUE,"Proyecto P855"}</definedName>
    <definedName name="dfgdfg" hidden="1">{#N/A,#N/A,TRUE,"Est. de Fact.";#N/A,#N/A,TRUE,"Capitulo 19";#N/A,#N/A,TRUE,"Proyecto P855"}</definedName>
    <definedName name="dfgdfgd">#REF!</definedName>
    <definedName name="dfgdfgdfgrtrtr"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gdfgdfgrtrtr"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gdfgdfgrtrtr"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gdfgdfgrtrtr"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gdfgdfgrtrtr"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gdfgdfgrtrtr"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gdfgdfgrtrt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gdfgfd" localSheetId="35" hidden="1">{#N/A,#N/A,FALSE,"SumD";#N/A,#N/A,FALSE,"ElecD";#N/A,#N/A,FALSE,"MechD";#N/A,#N/A,FALSE,"GeotD";#N/A,#N/A,FALSE,"PrcsD";#N/A,#N/A,FALSE,"TunnD";#N/A,#N/A,FALSE,"CivlD";#N/A,#N/A,FALSE,"NtwkD";#N/A,#N/A,FALSE,"EstgD";#N/A,#N/A,FALSE,"PEngD"}</definedName>
    <definedName name="dfgdfgfd" localSheetId="37" hidden="1">{#N/A,#N/A,FALSE,"SumD";#N/A,#N/A,FALSE,"ElecD";#N/A,#N/A,FALSE,"MechD";#N/A,#N/A,FALSE,"GeotD";#N/A,#N/A,FALSE,"PrcsD";#N/A,#N/A,FALSE,"TunnD";#N/A,#N/A,FALSE,"CivlD";#N/A,#N/A,FALSE,"NtwkD";#N/A,#N/A,FALSE,"EstgD";#N/A,#N/A,FALSE,"PEngD"}</definedName>
    <definedName name="dfgdfgfd" localSheetId="36" hidden="1">{#N/A,#N/A,FALSE,"SumD";#N/A,#N/A,FALSE,"ElecD";#N/A,#N/A,FALSE,"MechD";#N/A,#N/A,FALSE,"GeotD";#N/A,#N/A,FALSE,"PrcsD";#N/A,#N/A,FALSE,"TunnD";#N/A,#N/A,FALSE,"CivlD";#N/A,#N/A,FALSE,"NtwkD";#N/A,#N/A,FALSE,"EstgD";#N/A,#N/A,FALSE,"PEngD"}</definedName>
    <definedName name="dfgdfgfd" localSheetId="33" hidden="1">{#N/A,#N/A,FALSE,"SumD";#N/A,#N/A,FALSE,"ElecD";#N/A,#N/A,FALSE,"MechD";#N/A,#N/A,FALSE,"GeotD";#N/A,#N/A,FALSE,"PrcsD";#N/A,#N/A,FALSE,"TunnD";#N/A,#N/A,FALSE,"CivlD";#N/A,#N/A,FALSE,"NtwkD";#N/A,#N/A,FALSE,"EstgD";#N/A,#N/A,FALSE,"PEngD"}</definedName>
    <definedName name="dfgdfgfd" localSheetId="34" hidden="1">{#N/A,#N/A,FALSE,"SumD";#N/A,#N/A,FALSE,"ElecD";#N/A,#N/A,FALSE,"MechD";#N/A,#N/A,FALSE,"GeotD";#N/A,#N/A,FALSE,"PrcsD";#N/A,#N/A,FALSE,"TunnD";#N/A,#N/A,FALSE,"CivlD";#N/A,#N/A,FALSE,"NtwkD";#N/A,#N/A,FALSE,"EstgD";#N/A,#N/A,FALSE,"PEngD"}</definedName>
    <definedName name="dfgdfgfd" localSheetId="31" hidden="1">{#N/A,#N/A,FALSE,"SumD";#N/A,#N/A,FALSE,"ElecD";#N/A,#N/A,FALSE,"MechD";#N/A,#N/A,FALSE,"GeotD";#N/A,#N/A,FALSE,"PrcsD";#N/A,#N/A,FALSE,"TunnD";#N/A,#N/A,FALSE,"CivlD";#N/A,#N/A,FALSE,"NtwkD";#N/A,#N/A,FALSE,"EstgD";#N/A,#N/A,FALSE,"PEngD"}</definedName>
    <definedName name="dfgdfgfd" hidden="1">{#N/A,#N/A,FALSE,"SumD";#N/A,#N/A,FALSE,"ElecD";#N/A,#N/A,FALSE,"MechD";#N/A,#N/A,FALSE,"GeotD";#N/A,#N/A,FALSE,"PrcsD";#N/A,#N/A,FALSE,"TunnD";#N/A,#N/A,FALSE,"CivlD";#N/A,#N/A,FALSE,"NtwkD";#N/A,#N/A,FALSE,"EstgD";#N/A,#N/A,FALSE,"PEngD"}</definedName>
    <definedName name="DFGDGFGFGH" localSheetId="35" hidden="1">{#N/A,#N/A,FALSE,"masez (10)";#N/A,#N/A,FALSE,"masez (7)";#N/A,#N/A,FALSE,"masez (6)";#N/A,#N/A,FALSE,"masez (5)";#N/A,#N/A,FALSE,"masez (4)";#N/A,#N/A,FALSE,"masez (3)";#N/A,#N/A,FALSE,"masez (2)";#N/A,#N/A,FALSE,"GME";#N/A,#N/A,FALSE,"masez"}</definedName>
    <definedName name="DFGDGFGFGH" localSheetId="37" hidden="1">{#N/A,#N/A,FALSE,"masez (10)";#N/A,#N/A,FALSE,"masez (7)";#N/A,#N/A,FALSE,"masez (6)";#N/A,#N/A,FALSE,"masez (5)";#N/A,#N/A,FALSE,"masez (4)";#N/A,#N/A,FALSE,"masez (3)";#N/A,#N/A,FALSE,"masez (2)";#N/A,#N/A,FALSE,"GME";#N/A,#N/A,FALSE,"masez"}</definedName>
    <definedName name="DFGDGFGFGH" localSheetId="36" hidden="1">{#N/A,#N/A,FALSE,"masez (10)";#N/A,#N/A,FALSE,"masez (7)";#N/A,#N/A,FALSE,"masez (6)";#N/A,#N/A,FALSE,"masez (5)";#N/A,#N/A,FALSE,"masez (4)";#N/A,#N/A,FALSE,"masez (3)";#N/A,#N/A,FALSE,"masez (2)";#N/A,#N/A,FALSE,"GME";#N/A,#N/A,FALSE,"masez"}</definedName>
    <definedName name="DFGDGFGFGH" localSheetId="33" hidden="1">{#N/A,#N/A,FALSE,"masez (10)";#N/A,#N/A,FALSE,"masez (7)";#N/A,#N/A,FALSE,"masez (6)";#N/A,#N/A,FALSE,"masez (5)";#N/A,#N/A,FALSE,"masez (4)";#N/A,#N/A,FALSE,"masez (3)";#N/A,#N/A,FALSE,"masez (2)";#N/A,#N/A,FALSE,"GME";#N/A,#N/A,FALSE,"masez"}</definedName>
    <definedName name="DFGDGFGFGH" localSheetId="34" hidden="1">{#N/A,#N/A,FALSE,"masez (10)";#N/A,#N/A,FALSE,"masez (7)";#N/A,#N/A,FALSE,"masez (6)";#N/A,#N/A,FALSE,"masez (5)";#N/A,#N/A,FALSE,"masez (4)";#N/A,#N/A,FALSE,"masez (3)";#N/A,#N/A,FALSE,"masez (2)";#N/A,#N/A,FALSE,"GME";#N/A,#N/A,FALSE,"masez"}</definedName>
    <definedName name="DFGDGFGFGH" localSheetId="31" hidden="1">{#N/A,#N/A,FALSE,"masez (10)";#N/A,#N/A,FALSE,"masez (7)";#N/A,#N/A,FALSE,"masez (6)";#N/A,#N/A,FALSE,"masez (5)";#N/A,#N/A,FALSE,"masez (4)";#N/A,#N/A,FALSE,"masez (3)";#N/A,#N/A,FALSE,"masez (2)";#N/A,#N/A,FALSE,"GME";#N/A,#N/A,FALSE,"masez"}</definedName>
    <definedName name="DFGDGFGFGH" hidden="1">{#N/A,#N/A,FALSE,"masez (10)";#N/A,#N/A,FALSE,"masez (7)";#N/A,#N/A,FALSE,"masez (6)";#N/A,#N/A,FALSE,"masez (5)";#N/A,#N/A,FALSE,"masez (4)";#N/A,#N/A,FALSE,"masez (3)";#N/A,#N/A,FALSE,"masez (2)";#N/A,#N/A,FALSE,"GME";#N/A,#N/A,FALSE,"masez"}</definedName>
    <definedName name="dfgfd" localSheetId="35" hidden="1">{#N/A,#N/A,FALSE,"Matrix";#N/A,#N/A,FALSE,"Executive";#N/A,#N/A,FALSE,"Summary";#N/A,#N/A,FALSE,"Office1";#N/A,#N/A,FALSE,"Office2";#N/A,#N/A,FALSE,"Office3";#N/A,#N/A,FALSE,"Office4";#N/A,#N/A,FALSE,"Office5";#N/A,#N/A,FALSE,"Office6";#N/A,#N/A,FALSE,"Office7";#N/A,#N/A,FALSE,"Labor"}</definedName>
    <definedName name="dfgfd" localSheetId="37" hidden="1">{#N/A,#N/A,FALSE,"Matrix";#N/A,#N/A,FALSE,"Executive";#N/A,#N/A,FALSE,"Summary";#N/A,#N/A,FALSE,"Office1";#N/A,#N/A,FALSE,"Office2";#N/A,#N/A,FALSE,"Office3";#N/A,#N/A,FALSE,"Office4";#N/A,#N/A,FALSE,"Office5";#N/A,#N/A,FALSE,"Office6";#N/A,#N/A,FALSE,"Office7";#N/A,#N/A,FALSE,"Labor"}</definedName>
    <definedName name="dfgfd" localSheetId="36" hidden="1">{#N/A,#N/A,FALSE,"Matrix";#N/A,#N/A,FALSE,"Executive";#N/A,#N/A,FALSE,"Summary";#N/A,#N/A,FALSE,"Office1";#N/A,#N/A,FALSE,"Office2";#N/A,#N/A,FALSE,"Office3";#N/A,#N/A,FALSE,"Office4";#N/A,#N/A,FALSE,"Office5";#N/A,#N/A,FALSE,"Office6";#N/A,#N/A,FALSE,"Office7";#N/A,#N/A,FALSE,"Labor"}</definedName>
    <definedName name="dfgfd" localSheetId="30" hidden="1">{#N/A,#N/A,FALSE,"Matrix";#N/A,#N/A,FALSE,"Executive";#N/A,#N/A,FALSE,"Summary";#N/A,#N/A,FALSE,"Office1";#N/A,#N/A,FALSE,"Office2";#N/A,#N/A,FALSE,"Office3";#N/A,#N/A,FALSE,"Office4";#N/A,#N/A,FALSE,"Office5";#N/A,#N/A,FALSE,"Office6";#N/A,#N/A,FALSE,"Office7";#N/A,#N/A,FALSE,"Labor"}</definedName>
    <definedName name="dfgfd" localSheetId="33" hidden="1">{#N/A,#N/A,FALSE,"Matrix";#N/A,#N/A,FALSE,"Executive";#N/A,#N/A,FALSE,"Summary";#N/A,#N/A,FALSE,"Office1";#N/A,#N/A,FALSE,"Office2";#N/A,#N/A,FALSE,"Office3";#N/A,#N/A,FALSE,"Office4";#N/A,#N/A,FALSE,"Office5";#N/A,#N/A,FALSE,"Office6";#N/A,#N/A,FALSE,"Office7";#N/A,#N/A,FALSE,"Labor"}</definedName>
    <definedName name="dfgfd" localSheetId="34" hidden="1">{#N/A,#N/A,FALSE,"Matrix";#N/A,#N/A,FALSE,"Executive";#N/A,#N/A,FALSE,"Summary";#N/A,#N/A,FALSE,"Office1";#N/A,#N/A,FALSE,"Office2";#N/A,#N/A,FALSE,"Office3";#N/A,#N/A,FALSE,"Office4";#N/A,#N/A,FALSE,"Office5";#N/A,#N/A,FALSE,"Office6";#N/A,#N/A,FALSE,"Office7";#N/A,#N/A,FALSE,"Labor"}</definedName>
    <definedName name="dfgfd" localSheetId="31" hidden="1">{#N/A,#N/A,FALSE,"Matrix";#N/A,#N/A,FALSE,"Executive";#N/A,#N/A,FALSE,"Summary";#N/A,#N/A,FALSE,"Office1";#N/A,#N/A,FALSE,"Office2";#N/A,#N/A,FALSE,"Office3";#N/A,#N/A,FALSE,"Office4";#N/A,#N/A,FALSE,"Office5";#N/A,#N/A,FALSE,"Office6";#N/A,#N/A,FALSE,"Office7";#N/A,#N/A,FALSE,"Labor"}</definedName>
    <definedName name="dfgfd" localSheetId="29" hidden="1">{#N/A,#N/A,FALSE,"Matrix";#N/A,#N/A,FALSE,"Executive";#N/A,#N/A,FALSE,"Summary";#N/A,#N/A,FALSE,"Office1";#N/A,#N/A,FALSE,"Office2";#N/A,#N/A,FALSE,"Office3";#N/A,#N/A,FALSE,"Office4";#N/A,#N/A,FALSE,"Office5";#N/A,#N/A,FALSE,"Office6";#N/A,#N/A,FALSE,"Office7";#N/A,#N/A,FALSE,"Labor"}</definedName>
    <definedName name="dfgfd" hidden="1">{#N/A,#N/A,FALSE,"Matrix";#N/A,#N/A,FALSE,"Executive";#N/A,#N/A,FALSE,"Summary";#N/A,#N/A,FALSE,"Office1";#N/A,#N/A,FALSE,"Office2";#N/A,#N/A,FALSE,"Office3";#N/A,#N/A,FALSE,"Office4";#N/A,#N/A,FALSE,"Office5";#N/A,#N/A,FALSE,"Office6";#N/A,#N/A,FALSE,"Office7";#N/A,#N/A,FALSE,"Labor"}</definedName>
    <definedName name="dfgfd_1" localSheetId="35" hidden="1">{#N/A,#N/A,FALSE,"Matrix";#N/A,#N/A,FALSE,"Executive";#N/A,#N/A,FALSE,"Summary";#N/A,#N/A,FALSE,"Office1";#N/A,#N/A,FALSE,"Office2";#N/A,#N/A,FALSE,"Office3";#N/A,#N/A,FALSE,"Office4";#N/A,#N/A,FALSE,"Office5";#N/A,#N/A,FALSE,"Office6";#N/A,#N/A,FALSE,"Office7";#N/A,#N/A,FALSE,"Labor"}</definedName>
    <definedName name="dfgfd_1" localSheetId="37" hidden="1">{#N/A,#N/A,FALSE,"Matrix";#N/A,#N/A,FALSE,"Executive";#N/A,#N/A,FALSE,"Summary";#N/A,#N/A,FALSE,"Office1";#N/A,#N/A,FALSE,"Office2";#N/A,#N/A,FALSE,"Office3";#N/A,#N/A,FALSE,"Office4";#N/A,#N/A,FALSE,"Office5";#N/A,#N/A,FALSE,"Office6";#N/A,#N/A,FALSE,"Office7";#N/A,#N/A,FALSE,"Labor"}</definedName>
    <definedName name="dfgfd_1" localSheetId="36" hidden="1">{#N/A,#N/A,FALSE,"Matrix";#N/A,#N/A,FALSE,"Executive";#N/A,#N/A,FALSE,"Summary";#N/A,#N/A,FALSE,"Office1";#N/A,#N/A,FALSE,"Office2";#N/A,#N/A,FALSE,"Office3";#N/A,#N/A,FALSE,"Office4";#N/A,#N/A,FALSE,"Office5";#N/A,#N/A,FALSE,"Office6";#N/A,#N/A,FALSE,"Office7";#N/A,#N/A,FALSE,"Labor"}</definedName>
    <definedName name="dfgfd_1" localSheetId="33" hidden="1">{#N/A,#N/A,FALSE,"Matrix";#N/A,#N/A,FALSE,"Executive";#N/A,#N/A,FALSE,"Summary";#N/A,#N/A,FALSE,"Office1";#N/A,#N/A,FALSE,"Office2";#N/A,#N/A,FALSE,"Office3";#N/A,#N/A,FALSE,"Office4";#N/A,#N/A,FALSE,"Office5";#N/A,#N/A,FALSE,"Office6";#N/A,#N/A,FALSE,"Office7";#N/A,#N/A,FALSE,"Labor"}</definedName>
    <definedName name="dfgfd_1" localSheetId="34" hidden="1">{#N/A,#N/A,FALSE,"Matrix";#N/A,#N/A,FALSE,"Executive";#N/A,#N/A,FALSE,"Summary";#N/A,#N/A,FALSE,"Office1";#N/A,#N/A,FALSE,"Office2";#N/A,#N/A,FALSE,"Office3";#N/A,#N/A,FALSE,"Office4";#N/A,#N/A,FALSE,"Office5";#N/A,#N/A,FALSE,"Office6";#N/A,#N/A,FALSE,"Office7";#N/A,#N/A,FALSE,"Labor"}</definedName>
    <definedName name="dfgfd_1" localSheetId="31" hidden="1">{#N/A,#N/A,TRUE,"Est. de Fact.";#N/A,#N/A,TRUE,"Capitulo 19";#N/A,#N/A,TRUE,"Proyecto P855"}</definedName>
    <definedName name="dfgfd_1" hidden="1">{#N/A,#N/A,TRUE,"Est. de Fact.";#N/A,#N/A,TRUE,"Capitulo 19";#N/A,#N/A,TRUE,"Proyecto P855"}</definedName>
    <definedName name="dfgffg" localSheetId="35" hidden="1">{#N/A,#N/A,FALSE,"SumD";#N/A,#N/A,FALSE,"ElecD";#N/A,#N/A,FALSE,"MechD";#N/A,#N/A,FALSE,"GeotD";#N/A,#N/A,FALSE,"PrcsD";#N/A,#N/A,FALSE,"TunnD";#N/A,#N/A,FALSE,"CivlD";#N/A,#N/A,FALSE,"NtwkD";#N/A,#N/A,FALSE,"EstgD";#N/A,#N/A,FALSE,"PEngD"}</definedName>
    <definedName name="dfgffg" localSheetId="37" hidden="1">{#N/A,#N/A,FALSE,"SumD";#N/A,#N/A,FALSE,"ElecD";#N/A,#N/A,FALSE,"MechD";#N/A,#N/A,FALSE,"GeotD";#N/A,#N/A,FALSE,"PrcsD";#N/A,#N/A,FALSE,"TunnD";#N/A,#N/A,FALSE,"CivlD";#N/A,#N/A,FALSE,"NtwkD";#N/A,#N/A,FALSE,"EstgD";#N/A,#N/A,FALSE,"PEngD"}</definedName>
    <definedName name="dfgffg" localSheetId="36" hidden="1">{#N/A,#N/A,FALSE,"SumD";#N/A,#N/A,FALSE,"ElecD";#N/A,#N/A,FALSE,"MechD";#N/A,#N/A,FALSE,"GeotD";#N/A,#N/A,FALSE,"PrcsD";#N/A,#N/A,FALSE,"TunnD";#N/A,#N/A,FALSE,"CivlD";#N/A,#N/A,FALSE,"NtwkD";#N/A,#N/A,FALSE,"EstgD";#N/A,#N/A,FALSE,"PEngD"}</definedName>
    <definedName name="dfgffg" localSheetId="33" hidden="1">{#N/A,#N/A,FALSE,"SumD";#N/A,#N/A,FALSE,"ElecD";#N/A,#N/A,FALSE,"MechD";#N/A,#N/A,FALSE,"GeotD";#N/A,#N/A,FALSE,"PrcsD";#N/A,#N/A,FALSE,"TunnD";#N/A,#N/A,FALSE,"CivlD";#N/A,#N/A,FALSE,"NtwkD";#N/A,#N/A,FALSE,"EstgD";#N/A,#N/A,FALSE,"PEngD"}</definedName>
    <definedName name="dfgffg" localSheetId="34" hidden="1">{#N/A,#N/A,FALSE,"SumD";#N/A,#N/A,FALSE,"ElecD";#N/A,#N/A,FALSE,"MechD";#N/A,#N/A,FALSE,"GeotD";#N/A,#N/A,FALSE,"PrcsD";#N/A,#N/A,FALSE,"TunnD";#N/A,#N/A,FALSE,"CivlD";#N/A,#N/A,FALSE,"NtwkD";#N/A,#N/A,FALSE,"EstgD";#N/A,#N/A,FALSE,"PEngD"}</definedName>
    <definedName name="dfgffg" localSheetId="31" hidden="1">{#N/A,#N/A,FALSE,"SumD";#N/A,#N/A,FALSE,"ElecD";#N/A,#N/A,FALSE,"MechD";#N/A,#N/A,FALSE,"GeotD";#N/A,#N/A,FALSE,"PrcsD";#N/A,#N/A,FALSE,"TunnD";#N/A,#N/A,FALSE,"CivlD";#N/A,#N/A,FALSE,"NtwkD";#N/A,#N/A,FALSE,"EstgD";#N/A,#N/A,FALSE,"PEngD"}</definedName>
    <definedName name="dfgffg" hidden="1">{#N/A,#N/A,FALSE,"SumD";#N/A,#N/A,FALSE,"ElecD";#N/A,#N/A,FALSE,"MechD";#N/A,#N/A,FALSE,"GeotD";#N/A,#N/A,FALSE,"PrcsD";#N/A,#N/A,FALSE,"TunnD";#N/A,#N/A,FALSE,"CivlD";#N/A,#N/A,FALSE,"NtwkD";#N/A,#N/A,FALSE,"EstgD";#N/A,#N/A,FALSE,"PEngD"}</definedName>
    <definedName name="dfgfgdgfgffd" localSheetId="35" hidden="1">{#N/A,#N/A,FALSE,"masez (10)";#N/A,#N/A,FALSE,"masez (7)";#N/A,#N/A,FALSE,"masez (6)";#N/A,#N/A,FALSE,"masez (5)";#N/A,#N/A,FALSE,"masez (4)";#N/A,#N/A,FALSE,"masez (3)";#N/A,#N/A,FALSE,"masez (2)";#N/A,#N/A,FALSE,"GME";#N/A,#N/A,FALSE,"masez"}</definedName>
    <definedName name="dfgfgdgfgffd" localSheetId="37" hidden="1">{#N/A,#N/A,FALSE,"masez (10)";#N/A,#N/A,FALSE,"masez (7)";#N/A,#N/A,FALSE,"masez (6)";#N/A,#N/A,FALSE,"masez (5)";#N/A,#N/A,FALSE,"masez (4)";#N/A,#N/A,FALSE,"masez (3)";#N/A,#N/A,FALSE,"masez (2)";#N/A,#N/A,FALSE,"GME";#N/A,#N/A,FALSE,"masez"}</definedName>
    <definedName name="dfgfgdgfgffd" localSheetId="36" hidden="1">{#N/A,#N/A,FALSE,"masez (10)";#N/A,#N/A,FALSE,"masez (7)";#N/A,#N/A,FALSE,"masez (6)";#N/A,#N/A,FALSE,"masez (5)";#N/A,#N/A,FALSE,"masez (4)";#N/A,#N/A,FALSE,"masez (3)";#N/A,#N/A,FALSE,"masez (2)";#N/A,#N/A,FALSE,"GME";#N/A,#N/A,FALSE,"masez"}</definedName>
    <definedName name="dfgfgdgfgffd" localSheetId="33" hidden="1">{#N/A,#N/A,FALSE,"masez (10)";#N/A,#N/A,FALSE,"masez (7)";#N/A,#N/A,FALSE,"masez (6)";#N/A,#N/A,FALSE,"masez (5)";#N/A,#N/A,FALSE,"masez (4)";#N/A,#N/A,FALSE,"masez (3)";#N/A,#N/A,FALSE,"masez (2)";#N/A,#N/A,FALSE,"GME";#N/A,#N/A,FALSE,"masez"}</definedName>
    <definedName name="dfgfgdgfgffd" localSheetId="34" hidden="1">{#N/A,#N/A,FALSE,"masez (10)";#N/A,#N/A,FALSE,"masez (7)";#N/A,#N/A,FALSE,"masez (6)";#N/A,#N/A,FALSE,"masez (5)";#N/A,#N/A,FALSE,"masez (4)";#N/A,#N/A,FALSE,"masez (3)";#N/A,#N/A,FALSE,"masez (2)";#N/A,#N/A,FALSE,"GME";#N/A,#N/A,FALSE,"masez"}</definedName>
    <definedName name="dfgfgdgfgffd" localSheetId="31" hidden="1">{#N/A,#N/A,FALSE,"masez (10)";#N/A,#N/A,FALSE,"masez (7)";#N/A,#N/A,FALSE,"masez (6)";#N/A,#N/A,FALSE,"masez (5)";#N/A,#N/A,FALSE,"masez (4)";#N/A,#N/A,FALSE,"masez (3)";#N/A,#N/A,FALSE,"masez (2)";#N/A,#N/A,FALSE,"GME";#N/A,#N/A,FALSE,"masez"}</definedName>
    <definedName name="dfgfgdgfgffd" hidden="1">{#N/A,#N/A,FALSE,"masez (10)";#N/A,#N/A,FALSE,"masez (7)";#N/A,#N/A,FALSE,"masez (6)";#N/A,#N/A,FALSE,"masez (5)";#N/A,#N/A,FALSE,"masez (4)";#N/A,#N/A,FALSE,"masez (3)";#N/A,#N/A,FALSE,"masez (2)";#N/A,#N/A,FALSE,"GME";#N/A,#N/A,FALSE,"masez"}</definedName>
    <definedName name="dfgfgh"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g" localSheetId="35" hidden="1">{#N/A,#N/A,FALSE,"TEC-01";#N/A,#N/A,FALSE,"TEC - 02";#N/A,#N/A,FALSE,"TEC - 03";#N/A,#N/A,FALSE,"TEC - 04";#N/A,#N/A,FALSE,"TEC-07";#N/A,#N/A,FALSE,"TEC-08";#N/A,#N/A,FALSE,"TEC - 09A";#N/A,#N/A,FALSE,"TEC - 09B";#N/A,#N/A,FALSE,"TEC - 09C";#N/A,#N/A,FALSE,"TEC - 10";#N/A,#N/A,FALSE,"TEC-11"}</definedName>
    <definedName name="dfgg" localSheetId="37" hidden="1">{#N/A,#N/A,FALSE,"TEC-01";#N/A,#N/A,FALSE,"TEC - 02";#N/A,#N/A,FALSE,"TEC - 03";#N/A,#N/A,FALSE,"TEC - 04";#N/A,#N/A,FALSE,"TEC-07";#N/A,#N/A,FALSE,"TEC-08";#N/A,#N/A,FALSE,"TEC - 09A";#N/A,#N/A,FALSE,"TEC - 09B";#N/A,#N/A,FALSE,"TEC - 09C";#N/A,#N/A,FALSE,"TEC - 10";#N/A,#N/A,FALSE,"TEC-11"}</definedName>
    <definedName name="dfgg" localSheetId="36" hidden="1">{#N/A,#N/A,FALSE,"TEC-01";#N/A,#N/A,FALSE,"TEC - 02";#N/A,#N/A,FALSE,"TEC - 03";#N/A,#N/A,FALSE,"TEC - 04";#N/A,#N/A,FALSE,"TEC-07";#N/A,#N/A,FALSE,"TEC-08";#N/A,#N/A,FALSE,"TEC - 09A";#N/A,#N/A,FALSE,"TEC - 09B";#N/A,#N/A,FALSE,"TEC - 09C";#N/A,#N/A,FALSE,"TEC - 10";#N/A,#N/A,FALSE,"TEC-11"}</definedName>
    <definedName name="dfgg" localSheetId="33" hidden="1">{#N/A,#N/A,FALSE,"TEC-01";#N/A,#N/A,FALSE,"TEC - 02";#N/A,#N/A,FALSE,"TEC - 03";#N/A,#N/A,FALSE,"TEC - 04";#N/A,#N/A,FALSE,"TEC-07";#N/A,#N/A,FALSE,"TEC-08";#N/A,#N/A,FALSE,"TEC - 09A";#N/A,#N/A,FALSE,"TEC - 09B";#N/A,#N/A,FALSE,"TEC - 09C";#N/A,#N/A,FALSE,"TEC - 10";#N/A,#N/A,FALSE,"TEC-11"}</definedName>
    <definedName name="dfgg" localSheetId="34" hidden="1">{#N/A,#N/A,FALSE,"TEC-01";#N/A,#N/A,FALSE,"TEC - 02";#N/A,#N/A,FALSE,"TEC - 03";#N/A,#N/A,FALSE,"TEC - 04";#N/A,#N/A,FALSE,"TEC-07";#N/A,#N/A,FALSE,"TEC-08";#N/A,#N/A,FALSE,"TEC - 09A";#N/A,#N/A,FALSE,"TEC - 09B";#N/A,#N/A,FALSE,"TEC - 09C";#N/A,#N/A,FALSE,"TEC - 10";#N/A,#N/A,FALSE,"TEC-11"}</definedName>
    <definedName name="dfgg" localSheetId="31" hidden="1">{#N/A,#N/A,FALSE,"TEC-01";#N/A,#N/A,FALSE,"TEC - 02";#N/A,#N/A,FALSE,"TEC - 03";#N/A,#N/A,FALSE,"TEC - 04";#N/A,#N/A,FALSE,"TEC-07";#N/A,#N/A,FALSE,"TEC-08";#N/A,#N/A,FALSE,"TEC - 09A";#N/A,#N/A,FALSE,"TEC - 09B";#N/A,#N/A,FALSE,"TEC - 09C";#N/A,#N/A,FALSE,"TEC - 10";#N/A,#N/A,FALSE,"TEC-11"}</definedName>
    <definedName name="dfgg" hidden="1">{#N/A,#N/A,FALSE,"TEC-01";#N/A,#N/A,FALSE,"TEC - 02";#N/A,#N/A,FALSE,"TEC - 03";#N/A,#N/A,FALSE,"TEC - 04";#N/A,#N/A,FALSE,"TEC-07";#N/A,#N/A,FALSE,"TEC-08";#N/A,#N/A,FALSE,"TEC - 09A";#N/A,#N/A,FALSE,"TEC - 09B";#N/A,#N/A,FALSE,"TEC - 09C";#N/A,#N/A,FALSE,"TEC - 10";#N/A,#N/A,FALSE,"TEC-11"}</definedName>
    <definedName name="DFGGGGGG" hidden="1">#REF!</definedName>
    <definedName name="dfgh" localSheetId="35" hidden="1">{#N/A,#N/A,TRUE,"COVER";#N/A,#N/A,TRUE,"DETAILS";#N/A,#N/A,TRUE,"SUMMARY";#N/A,#N/A,TRUE,"EXP MON";#N/A,#N/A,TRUE,"APPENDIX A";#N/A,#N/A,TRUE,"APPENDIX B";#N/A,#N/A,TRUE,"APPENDIX C";#N/A,#N/A,TRUE,"APPENDIX D";#N/A,#N/A,TRUE,"APPENDIX E";#N/A,#N/A,TRUE,"APPENDIX F";#N/A,#N/A,TRUE,"APPENDIX G"}</definedName>
    <definedName name="dfgh" localSheetId="37" hidden="1">{#N/A,#N/A,TRUE,"COVER";#N/A,#N/A,TRUE,"DETAILS";#N/A,#N/A,TRUE,"SUMMARY";#N/A,#N/A,TRUE,"EXP MON";#N/A,#N/A,TRUE,"APPENDIX A";#N/A,#N/A,TRUE,"APPENDIX B";#N/A,#N/A,TRUE,"APPENDIX C";#N/A,#N/A,TRUE,"APPENDIX D";#N/A,#N/A,TRUE,"APPENDIX E";#N/A,#N/A,TRUE,"APPENDIX F";#N/A,#N/A,TRUE,"APPENDIX G"}</definedName>
    <definedName name="dfgh" localSheetId="36" hidden="1">{#N/A,#N/A,TRUE,"COVER";#N/A,#N/A,TRUE,"DETAILS";#N/A,#N/A,TRUE,"SUMMARY";#N/A,#N/A,TRUE,"EXP MON";#N/A,#N/A,TRUE,"APPENDIX A";#N/A,#N/A,TRUE,"APPENDIX B";#N/A,#N/A,TRUE,"APPENDIX C";#N/A,#N/A,TRUE,"APPENDIX D";#N/A,#N/A,TRUE,"APPENDIX E";#N/A,#N/A,TRUE,"APPENDIX F";#N/A,#N/A,TRUE,"APPENDIX G"}</definedName>
    <definedName name="dfgh" localSheetId="33" hidden="1">{#N/A,#N/A,TRUE,"COVER";#N/A,#N/A,TRUE,"DETAILS";#N/A,#N/A,TRUE,"SUMMARY";#N/A,#N/A,TRUE,"EXP MON";#N/A,#N/A,TRUE,"APPENDIX A";#N/A,#N/A,TRUE,"APPENDIX B";#N/A,#N/A,TRUE,"APPENDIX C";#N/A,#N/A,TRUE,"APPENDIX D";#N/A,#N/A,TRUE,"APPENDIX E";#N/A,#N/A,TRUE,"APPENDIX F";#N/A,#N/A,TRUE,"APPENDIX G"}</definedName>
    <definedName name="dfgh" localSheetId="34" hidden="1">{#N/A,#N/A,TRUE,"COVER";#N/A,#N/A,TRUE,"DETAILS";#N/A,#N/A,TRUE,"SUMMARY";#N/A,#N/A,TRUE,"EXP MON";#N/A,#N/A,TRUE,"APPENDIX A";#N/A,#N/A,TRUE,"APPENDIX B";#N/A,#N/A,TRUE,"APPENDIX C";#N/A,#N/A,TRUE,"APPENDIX D";#N/A,#N/A,TRUE,"APPENDIX E";#N/A,#N/A,TRUE,"APPENDIX F";#N/A,#N/A,TRUE,"APPENDIX G"}</definedName>
    <definedName name="dfgh" localSheetId="31" hidden="1">{#N/A,#N/A,TRUE,"COVER";#N/A,#N/A,TRUE,"DETAILS";#N/A,#N/A,TRUE,"SUMMARY";#N/A,#N/A,TRUE,"EXP MON";#N/A,#N/A,TRUE,"APPENDIX A";#N/A,#N/A,TRUE,"APPENDIX B";#N/A,#N/A,TRUE,"APPENDIX C";#N/A,#N/A,TRUE,"APPENDIX D";#N/A,#N/A,TRUE,"APPENDIX E";#N/A,#N/A,TRUE,"APPENDIX F";#N/A,#N/A,TRUE,"APPENDIX G"}</definedName>
    <definedName name="dfgh" hidden="1">{#N/A,#N/A,TRUE,"COVER";#N/A,#N/A,TRUE,"DETAILS";#N/A,#N/A,TRUE,"SUMMARY";#N/A,#N/A,TRUE,"EXP MON";#N/A,#N/A,TRUE,"APPENDIX A";#N/A,#N/A,TRUE,"APPENDIX B";#N/A,#N/A,TRUE,"APPENDIX C";#N/A,#N/A,TRUE,"APPENDIX D";#N/A,#N/A,TRUE,"APPENDIX E";#N/A,#N/A,TRUE,"APPENDIX F";#N/A,#N/A,TRUE,"APPENDIX G"}</definedName>
    <definedName name="DFGSDFGSDGSD" localSheetId="35" hidden="1">{"'장비'!$A$3:$M$12"}</definedName>
    <definedName name="DFGSDFGSDGSD" localSheetId="37" hidden="1">{"'장비'!$A$3:$M$12"}</definedName>
    <definedName name="DFGSDFGSDGSD" localSheetId="36" hidden="1">{"'장비'!$A$3:$M$12"}</definedName>
    <definedName name="DFGSDFGSDGSD" localSheetId="33" hidden="1">{"'장비'!$A$3:$M$12"}</definedName>
    <definedName name="DFGSDFGSDGSD" localSheetId="34" hidden="1">{"'장비'!$A$3:$M$12"}</definedName>
    <definedName name="DFGSDFGSDGSD" localSheetId="31" hidden="1">{"'장비'!$A$3:$M$12"}</definedName>
    <definedName name="DFGSDFGSDGSD" hidden="1">{"'장비'!$A$3:$M$12"}</definedName>
    <definedName name="dfhfg" localSheetId="35" hidden="1">{#N/A,#N/A,TRUE,"Est. de Fact.";#N/A,#N/A,TRUE,"Capitulo 19";#N/A,#N/A,TRUE,"Proyecto P855"}</definedName>
    <definedName name="dfhfg" localSheetId="37" hidden="1">{#N/A,#N/A,TRUE,"Est. de Fact.";#N/A,#N/A,TRUE,"Capitulo 19";#N/A,#N/A,TRUE,"Proyecto P855"}</definedName>
    <definedName name="dfhfg" localSheetId="36" hidden="1">{#N/A,#N/A,TRUE,"Est. de Fact.";#N/A,#N/A,TRUE,"Capitulo 19";#N/A,#N/A,TRUE,"Proyecto P855"}</definedName>
    <definedName name="dfhfg" localSheetId="33" hidden="1">{#N/A,#N/A,TRUE,"Est. de Fact.";#N/A,#N/A,TRUE,"Capitulo 19";#N/A,#N/A,TRUE,"Proyecto P855"}</definedName>
    <definedName name="dfhfg" localSheetId="34" hidden="1">{#N/A,#N/A,TRUE,"Est. de Fact.";#N/A,#N/A,TRUE,"Capitulo 19";#N/A,#N/A,TRUE,"Proyecto P855"}</definedName>
    <definedName name="dfhfg" localSheetId="31" hidden="1">{#N/A,#N/A,TRUE,"Est. de Fact.";#N/A,#N/A,TRUE,"Capitulo 19";#N/A,#N/A,TRUE,"Proyecto P855"}</definedName>
    <definedName name="dfhfg" hidden="1">{#N/A,#N/A,TRUE,"Est. de Fact.";#N/A,#N/A,TRUE,"Capitulo 19";#N/A,#N/A,TRUE,"Proyecto P855"}</definedName>
    <definedName name="dfhgfdhg">#REF!</definedName>
    <definedName name="DFHGGFH">#REF!</definedName>
    <definedName name="dfhh" localSheetId="31">#REF!</definedName>
    <definedName name="dfhh">!#REF!</definedName>
    <definedName name="dfj" localSheetId="35" hidden="1">{#N/A,#N/A,TRUE,"INGENIERIA";#N/A,#N/A,TRUE,"COMPRAS";#N/A,#N/A,TRUE,"DIRECCION";#N/A,#N/A,TRUE,"RESUMEN"}</definedName>
    <definedName name="dfj" localSheetId="37" hidden="1">{#N/A,#N/A,TRUE,"INGENIERIA";#N/A,#N/A,TRUE,"COMPRAS";#N/A,#N/A,TRUE,"DIRECCION";#N/A,#N/A,TRUE,"RESUMEN"}</definedName>
    <definedName name="dfj" localSheetId="36" hidden="1">{#N/A,#N/A,TRUE,"INGENIERIA";#N/A,#N/A,TRUE,"COMPRAS";#N/A,#N/A,TRUE,"DIRECCION";#N/A,#N/A,TRUE,"RESUMEN"}</definedName>
    <definedName name="dfj" localSheetId="33" hidden="1">{#N/A,#N/A,TRUE,"INGENIERIA";#N/A,#N/A,TRUE,"COMPRAS";#N/A,#N/A,TRUE,"DIRECCION";#N/A,#N/A,TRUE,"RESUMEN"}</definedName>
    <definedName name="dfj" localSheetId="34" hidden="1">{#N/A,#N/A,TRUE,"INGENIERIA";#N/A,#N/A,TRUE,"COMPRAS";#N/A,#N/A,TRUE,"DIRECCION";#N/A,#N/A,TRUE,"RESUMEN"}</definedName>
    <definedName name="dfj" localSheetId="31" hidden="1">{#N/A,#N/A,TRUE,"INGENIERIA";#N/A,#N/A,TRUE,"COMPRAS";#N/A,#N/A,TRUE,"DIRECCION";#N/A,#N/A,TRUE,"RESUMEN"}</definedName>
    <definedName name="dfj" hidden="1">{#N/A,#N/A,TRUE,"INGENIERIA";#N/A,#N/A,TRUE,"COMPRAS";#N/A,#N/A,TRUE,"DIRECCION";#N/A,#N/A,TRUE,"RESUMEN"}</definedName>
    <definedName name="dfn" localSheetId="35" hidden="1">{#N/A,#N/A,FALSE,"Total_OC015";#N/A,#N/A,FALSE,"ADMIN";#N/A,#N/A,FALSE,"PROCES";#N/A,#N/A,FALSE,"mecan";#N/A,#N/A,FALSE,"civil";#N/A,#N/A,FALSE,"CAÑER";#N/A,#N/A,FALSE,"ELEC";#N/A,#N/A,FALSE,"INSTR"}</definedName>
    <definedName name="dfn" localSheetId="37" hidden="1">{#N/A,#N/A,FALSE,"Total_OC015";#N/A,#N/A,FALSE,"ADMIN";#N/A,#N/A,FALSE,"PROCES";#N/A,#N/A,FALSE,"mecan";#N/A,#N/A,FALSE,"civil";#N/A,#N/A,FALSE,"CAÑER";#N/A,#N/A,FALSE,"ELEC";#N/A,#N/A,FALSE,"INSTR"}</definedName>
    <definedName name="dfn" localSheetId="36" hidden="1">{#N/A,#N/A,FALSE,"Total_OC015";#N/A,#N/A,FALSE,"ADMIN";#N/A,#N/A,FALSE,"PROCES";#N/A,#N/A,FALSE,"mecan";#N/A,#N/A,FALSE,"civil";#N/A,#N/A,FALSE,"CAÑER";#N/A,#N/A,FALSE,"ELEC";#N/A,#N/A,FALSE,"INSTR"}</definedName>
    <definedName name="dfn" localSheetId="33" hidden="1">{#N/A,#N/A,FALSE,"Total_OC015";#N/A,#N/A,FALSE,"ADMIN";#N/A,#N/A,FALSE,"PROCES";#N/A,#N/A,FALSE,"mecan";#N/A,#N/A,FALSE,"civil";#N/A,#N/A,FALSE,"CAÑER";#N/A,#N/A,FALSE,"ELEC";#N/A,#N/A,FALSE,"INSTR"}</definedName>
    <definedName name="dfn" localSheetId="34" hidden="1">{#N/A,#N/A,FALSE,"Total_OC015";#N/A,#N/A,FALSE,"ADMIN";#N/A,#N/A,FALSE,"PROCES";#N/A,#N/A,FALSE,"mecan";#N/A,#N/A,FALSE,"civil";#N/A,#N/A,FALSE,"CAÑER";#N/A,#N/A,FALSE,"ELEC";#N/A,#N/A,FALSE,"INSTR"}</definedName>
    <definedName name="dfn" localSheetId="31" hidden="1">{#N/A,#N/A,FALSE,"Total_OC015";#N/A,#N/A,FALSE,"ADMIN";#N/A,#N/A,FALSE,"PROCES";#N/A,#N/A,FALSE,"mecan";#N/A,#N/A,FALSE,"civil";#N/A,#N/A,FALSE,"CAÑER";#N/A,#N/A,FALSE,"ELEC";#N/A,#N/A,FALSE,"INSTR"}</definedName>
    <definedName name="dfn" hidden="1">{#N/A,#N/A,FALSE,"Total_OC015";#N/A,#N/A,FALSE,"ADMIN";#N/A,#N/A,FALSE,"PROCES";#N/A,#N/A,FALSE,"mecan";#N/A,#N/A,FALSE,"civil";#N/A,#N/A,FALSE,"CAÑER";#N/A,#N/A,FALSE,"ELEC";#N/A,#N/A,FALSE,"INSTR"}</definedName>
    <definedName name="dfr" localSheetId="35" hidden="1">{#N/A,#N/A,FALSE,"masez (10)";#N/A,#N/A,FALSE,"masez (7)";#N/A,#N/A,FALSE,"masez (6)";#N/A,#N/A,FALSE,"masez (5)";#N/A,#N/A,FALSE,"masez (4)";#N/A,#N/A,FALSE,"masez (3)";#N/A,#N/A,FALSE,"masez (2)";#N/A,#N/A,FALSE,"GME";#N/A,#N/A,FALSE,"masez"}</definedName>
    <definedName name="dfr" localSheetId="37" hidden="1">{#N/A,#N/A,FALSE,"masez (10)";#N/A,#N/A,FALSE,"masez (7)";#N/A,#N/A,FALSE,"masez (6)";#N/A,#N/A,FALSE,"masez (5)";#N/A,#N/A,FALSE,"masez (4)";#N/A,#N/A,FALSE,"masez (3)";#N/A,#N/A,FALSE,"masez (2)";#N/A,#N/A,FALSE,"GME";#N/A,#N/A,FALSE,"masez"}</definedName>
    <definedName name="dfr" localSheetId="36" hidden="1">{#N/A,#N/A,FALSE,"masez (10)";#N/A,#N/A,FALSE,"masez (7)";#N/A,#N/A,FALSE,"masez (6)";#N/A,#N/A,FALSE,"masez (5)";#N/A,#N/A,FALSE,"masez (4)";#N/A,#N/A,FALSE,"masez (3)";#N/A,#N/A,FALSE,"masez (2)";#N/A,#N/A,FALSE,"GME";#N/A,#N/A,FALSE,"masez"}</definedName>
    <definedName name="dfr" localSheetId="33" hidden="1">{#N/A,#N/A,FALSE,"masez (10)";#N/A,#N/A,FALSE,"masez (7)";#N/A,#N/A,FALSE,"masez (6)";#N/A,#N/A,FALSE,"masez (5)";#N/A,#N/A,FALSE,"masez (4)";#N/A,#N/A,FALSE,"masez (3)";#N/A,#N/A,FALSE,"masez (2)";#N/A,#N/A,FALSE,"GME";#N/A,#N/A,FALSE,"masez"}</definedName>
    <definedName name="dfr" localSheetId="34" hidden="1">{#N/A,#N/A,FALSE,"masez (10)";#N/A,#N/A,FALSE,"masez (7)";#N/A,#N/A,FALSE,"masez (6)";#N/A,#N/A,FALSE,"masez (5)";#N/A,#N/A,FALSE,"masez (4)";#N/A,#N/A,FALSE,"masez (3)";#N/A,#N/A,FALSE,"masez (2)";#N/A,#N/A,FALSE,"GME";#N/A,#N/A,FALSE,"masez"}</definedName>
    <definedName name="dfr" localSheetId="31" hidden="1">{#N/A,#N/A,FALSE,"masez (10)";#N/A,#N/A,FALSE,"masez (7)";#N/A,#N/A,FALSE,"masez (6)";#N/A,#N/A,FALSE,"masez (5)";#N/A,#N/A,FALSE,"masez (4)";#N/A,#N/A,FALSE,"masez (3)";#N/A,#N/A,FALSE,"masez (2)";#N/A,#N/A,FALSE,"GME";#N/A,#N/A,FALSE,"masez"}</definedName>
    <definedName name="dfr" hidden="1">{#N/A,#N/A,FALSE,"masez (10)";#N/A,#N/A,FALSE,"masez (7)";#N/A,#N/A,FALSE,"masez (6)";#N/A,#N/A,FALSE,"masez (5)";#N/A,#N/A,FALSE,"masez (4)";#N/A,#N/A,FALSE,"masez (3)";#N/A,#N/A,FALSE,"masez (2)";#N/A,#N/A,FALSE,"GME";#N/A,#N/A,FALSE,"masez"}</definedName>
    <definedName name="dfraa">"Sonata.xls"</definedName>
    <definedName name="dfre" localSheetId="35" hidden="1">{#N/A,#N/A,FALSE,"PEND INC";#N/A,#N/A,FALSE,"PEND MINM"}</definedName>
    <definedName name="dfre" localSheetId="37" hidden="1">{#N/A,#N/A,FALSE,"PEND INC";#N/A,#N/A,FALSE,"PEND MINM"}</definedName>
    <definedName name="dfre" localSheetId="36" hidden="1">{#N/A,#N/A,FALSE,"PEND INC";#N/A,#N/A,FALSE,"PEND MINM"}</definedName>
    <definedName name="dfre" localSheetId="33" hidden="1">{#N/A,#N/A,FALSE,"PEND INC";#N/A,#N/A,FALSE,"PEND MINM"}</definedName>
    <definedName name="dfre" localSheetId="34" hidden="1">{#N/A,#N/A,FALSE,"PEND INC";#N/A,#N/A,FALSE,"PEND MINM"}</definedName>
    <definedName name="dfre" localSheetId="31" hidden="1">{#N/A,#N/A,FALSE,"PEND INC";#N/A,#N/A,FALSE,"PEND MINM"}</definedName>
    <definedName name="dfre" hidden="1">{#N/A,#N/A,FALSE,"PEND INC";#N/A,#N/A,FALSE,"PEND MINM"}</definedName>
    <definedName name="dfrr" localSheetId="35" hidden="1">{#N/A,#N/A,TRUE,"Est. de Fact.";#N/A,#N/A,TRUE,"Capitulo 19";#N/A,#N/A,TRUE,"Proyecto P855"}</definedName>
    <definedName name="dfrr" localSheetId="37" hidden="1">{#N/A,#N/A,TRUE,"Est. de Fact.";#N/A,#N/A,TRUE,"Capitulo 19";#N/A,#N/A,TRUE,"Proyecto P855"}</definedName>
    <definedName name="dfrr" localSheetId="36" hidden="1">{#N/A,#N/A,TRUE,"Est. de Fact.";#N/A,#N/A,TRUE,"Capitulo 19";#N/A,#N/A,TRUE,"Proyecto P855"}</definedName>
    <definedName name="dfrr" localSheetId="33" hidden="1">{#N/A,#N/A,TRUE,"Est. de Fact.";#N/A,#N/A,TRUE,"Capitulo 19";#N/A,#N/A,TRUE,"Proyecto P855"}</definedName>
    <definedName name="dfrr" localSheetId="34" hidden="1">{#N/A,#N/A,TRUE,"Est. de Fact.";#N/A,#N/A,TRUE,"Capitulo 19";#N/A,#N/A,TRUE,"Proyecto P855"}</definedName>
    <definedName name="dfrr" localSheetId="31" hidden="1">{#N/A,#N/A,TRUE,"Est. de Fact.";#N/A,#N/A,TRUE,"Capitulo 19";#N/A,#N/A,TRUE,"Proyecto P855"}</definedName>
    <definedName name="dfrr" hidden="1">{#N/A,#N/A,TRUE,"Est. de Fact.";#N/A,#N/A,TRUE,"Capitulo 19";#N/A,#N/A,TRUE,"Proyecto P855"}</definedName>
    <definedName name="dfs" localSheetId="35" hidden="1">{"CorpB_Profit",#N/A,FALSE,"Reports (B)";"CorpB_cash",#N/A,FALSE,"Reports (B)";"CorpB_Cash1",#N/A,FALSE,"Reports (B)";"CorpB_Bsheet",#N/A,FALSE,"Reports (B)"}</definedName>
    <definedName name="dfs" localSheetId="37" hidden="1">{"CorpB_Profit",#N/A,FALSE,"Reports (B)";"CorpB_cash",#N/A,FALSE,"Reports (B)";"CorpB_Cash1",#N/A,FALSE,"Reports (B)";"CorpB_Bsheet",#N/A,FALSE,"Reports (B)"}</definedName>
    <definedName name="dfs" localSheetId="36" hidden="1">{"CorpB_Profit",#N/A,FALSE,"Reports (B)";"CorpB_cash",#N/A,FALSE,"Reports (B)";"CorpB_Cash1",#N/A,FALSE,"Reports (B)";"CorpB_Bsheet",#N/A,FALSE,"Reports (B)"}</definedName>
    <definedName name="dfs" localSheetId="33" hidden="1">{"CorpB_Profit",#N/A,FALSE,"Reports (B)";"CorpB_cash",#N/A,FALSE,"Reports (B)";"CorpB_Cash1",#N/A,FALSE,"Reports (B)";"CorpB_Bsheet",#N/A,FALSE,"Reports (B)"}</definedName>
    <definedName name="dfs" localSheetId="34" hidden="1">{"CorpB_Profit",#N/A,FALSE,"Reports (B)";"CorpB_cash",#N/A,FALSE,"Reports (B)";"CorpB_Cash1",#N/A,FALSE,"Reports (B)";"CorpB_Bsheet",#N/A,FALSE,"Reports (B)"}</definedName>
    <definedName name="dfs" localSheetId="31" hidden="1">{#N/A,#N/A,FALSE,"Cost Report";#N/A,#N/A,FALSE,"Sept Qtr";#N/A,#N/A,FALSE,"Qtly Summ.";#N/A,#N/A,FALSE,"Report Summary";#N/A,#N/A,FALSE,"Ammort &amp; Dep.";#N/A,#N/A,FALSE,"Rev. GIC Summ.";#N/A,#N/A,FALSE,"CAPEX";#N/A,#N/A,FALSE,"Stockpile Adj.";#N/A,#N/A,FALSE,"Cost Summary"}</definedName>
    <definedName name="dfs" hidden="1">{#N/A,#N/A,FALSE,"Cost Report";#N/A,#N/A,FALSE,"Sept Qtr";#N/A,#N/A,FALSE,"Qtly Summ.";#N/A,#N/A,FALSE,"Report Summary";#N/A,#N/A,FALSE,"Ammort &amp; Dep.";#N/A,#N/A,FALSE,"Rev. GIC Summ.";#N/A,#N/A,FALSE,"CAPEX";#N/A,#N/A,FALSE,"Stockpile Adj.";#N/A,#N/A,FALSE,"Cost Summary"}</definedName>
    <definedName name="dfsdf" localSheetId="31">#REF!</definedName>
    <definedName name="dfsdf">!#REF!</definedName>
    <definedName name="dfsdfds">#REF!</definedName>
    <definedName name="dfsdfgfd">#REF!</definedName>
    <definedName name="dfsdfs" localSheetId="31">#REF!</definedName>
    <definedName name="dfsdfs">!#REF!</definedName>
    <definedName name="dfsdfsdfdsf" localSheetId="35" hidden="1">{#N/A,#N/A,TRUE,"Resumen";#N/A,#N/A,TRUE,"Global";#N/A,#N/A,TRUE,"Agropecuario";#N/A,#N/A,TRUE,"Pesca";#N/A,#N/A,TRUE,"Minería";#N/A,#N/A,TRUE,"Elect. y Agua";#N/A,#N/A,TRUE,"Manufactura";#N/A,#N/A,TRUE,"Construcción";#N/A,#N/A,TRUE,"Comercio";#N/A,#N/A,TRUE,"Otros"}</definedName>
    <definedName name="dfsdfsdfdsf" localSheetId="37" hidden="1">{#N/A,#N/A,TRUE,"Resumen";#N/A,#N/A,TRUE,"Global";#N/A,#N/A,TRUE,"Agropecuario";#N/A,#N/A,TRUE,"Pesca";#N/A,#N/A,TRUE,"Minería";#N/A,#N/A,TRUE,"Elect. y Agua";#N/A,#N/A,TRUE,"Manufactura";#N/A,#N/A,TRUE,"Construcción";#N/A,#N/A,TRUE,"Comercio";#N/A,#N/A,TRUE,"Otros"}</definedName>
    <definedName name="dfsdfsdfdsf" localSheetId="36" hidden="1">{#N/A,#N/A,TRUE,"Resumen";#N/A,#N/A,TRUE,"Global";#N/A,#N/A,TRUE,"Agropecuario";#N/A,#N/A,TRUE,"Pesca";#N/A,#N/A,TRUE,"Minería";#N/A,#N/A,TRUE,"Elect. y Agua";#N/A,#N/A,TRUE,"Manufactura";#N/A,#N/A,TRUE,"Construcción";#N/A,#N/A,TRUE,"Comercio";#N/A,#N/A,TRUE,"Otros"}</definedName>
    <definedName name="dfsdfsdfdsf" localSheetId="33" hidden="1">{#N/A,#N/A,TRUE,"Resumen";#N/A,#N/A,TRUE,"Global";#N/A,#N/A,TRUE,"Agropecuario";#N/A,#N/A,TRUE,"Pesca";#N/A,#N/A,TRUE,"Minería";#N/A,#N/A,TRUE,"Elect. y Agua";#N/A,#N/A,TRUE,"Manufactura";#N/A,#N/A,TRUE,"Construcción";#N/A,#N/A,TRUE,"Comercio";#N/A,#N/A,TRUE,"Otros"}</definedName>
    <definedName name="dfsdfsdfdsf" localSheetId="34" hidden="1">{#N/A,#N/A,TRUE,"Resumen";#N/A,#N/A,TRUE,"Global";#N/A,#N/A,TRUE,"Agropecuario";#N/A,#N/A,TRUE,"Pesca";#N/A,#N/A,TRUE,"Minería";#N/A,#N/A,TRUE,"Elect. y Agua";#N/A,#N/A,TRUE,"Manufactura";#N/A,#N/A,TRUE,"Construcción";#N/A,#N/A,TRUE,"Comercio";#N/A,#N/A,TRUE,"Otros"}</definedName>
    <definedName name="dfsdfsdfdsf" localSheetId="31" hidden="1">{#N/A,#N/A,TRUE,"Resumen";#N/A,#N/A,TRUE,"Global";#N/A,#N/A,TRUE,"Agropecuario";#N/A,#N/A,TRUE,"Pesca";#N/A,#N/A,TRUE,"Minería";#N/A,#N/A,TRUE,"Elect. y Agua";#N/A,#N/A,TRUE,"Manufactura";#N/A,#N/A,TRUE,"Construcción";#N/A,#N/A,TRUE,"Comercio";#N/A,#N/A,TRUE,"Otros"}</definedName>
    <definedName name="dfsdfsdfdsf" hidden="1">{#N/A,#N/A,TRUE,"Resumen";#N/A,#N/A,TRUE,"Global";#N/A,#N/A,TRUE,"Agropecuario";#N/A,#N/A,TRUE,"Pesca";#N/A,#N/A,TRUE,"Minería";#N/A,#N/A,TRUE,"Elect. y Agua";#N/A,#N/A,TRUE,"Manufactura";#N/A,#N/A,TRUE,"Construcción";#N/A,#N/A,TRUE,"Comercio";#N/A,#N/A,TRUE,"Otros"}</definedName>
    <definedName name="dfsdfsffe" localSheetId="35" hidden="1">{#N/A,#N/A,FALSE,"masez (10)";#N/A,#N/A,FALSE,"masez (7)";#N/A,#N/A,FALSE,"masez (6)";#N/A,#N/A,FALSE,"masez (5)";#N/A,#N/A,FALSE,"masez (4)";#N/A,#N/A,FALSE,"masez (3)";#N/A,#N/A,FALSE,"masez (2)";#N/A,#N/A,FALSE,"GME";#N/A,#N/A,FALSE,"masez"}</definedName>
    <definedName name="dfsdfsffe" localSheetId="37" hidden="1">{#N/A,#N/A,FALSE,"masez (10)";#N/A,#N/A,FALSE,"masez (7)";#N/A,#N/A,FALSE,"masez (6)";#N/A,#N/A,FALSE,"masez (5)";#N/A,#N/A,FALSE,"masez (4)";#N/A,#N/A,FALSE,"masez (3)";#N/A,#N/A,FALSE,"masez (2)";#N/A,#N/A,FALSE,"GME";#N/A,#N/A,FALSE,"masez"}</definedName>
    <definedName name="dfsdfsffe" localSheetId="36" hidden="1">{#N/A,#N/A,FALSE,"masez (10)";#N/A,#N/A,FALSE,"masez (7)";#N/A,#N/A,FALSE,"masez (6)";#N/A,#N/A,FALSE,"masez (5)";#N/A,#N/A,FALSE,"masez (4)";#N/A,#N/A,FALSE,"masez (3)";#N/A,#N/A,FALSE,"masez (2)";#N/A,#N/A,FALSE,"GME";#N/A,#N/A,FALSE,"masez"}</definedName>
    <definedName name="dfsdfsffe" localSheetId="33" hidden="1">{#N/A,#N/A,FALSE,"masez (10)";#N/A,#N/A,FALSE,"masez (7)";#N/A,#N/A,FALSE,"masez (6)";#N/A,#N/A,FALSE,"masez (5)";#N/A,#N/A,FALSE,"masez (4)";#N/A,#N/A,FALSE,"masez (3)";#N/A,#N/A,FALSE,"masez (2)";#N/A,#N/A,FALSE,"GME";#N/A,#N/A,FALSE,"masez"}</definedName>
    <definedName name="dfsdfsffe" localSheetId="34" hidden="1">{#N/A,#N/A,FALSE,"masez (10)";#N/A,#N/A,FALSE,"masez (7)";#N/A,#N/A,FALSE,"masez (6)";#N/A,#N/A,FALSE,"masez (5)";#N/A,#N/A,FALSE,"masez (4)";#N/A,#N/A,FALSE,"masez (3)";#N/A,#N/A,FALSE,"masez (2)";#N/A,#N/A,FALSE,"GME";#N/A,#N/A,FALSE,"masez"}</definedName>
    <definedName name="dfsdfsffe" localSheetId="31" hidden="1">{#N/A,#N/A,FALSE,"masez (10)";#N/A,#N/A,FALSE,"masez (7)";#N/A,#N/A,FALSE,"masez (6)";#N/A,#N/A,FALSE,"masez (5)";#N/A,#N/A,FALSE,"masez (4)";#N/A,#N/A,FALSE,"masez (3)";#N/A,#N/A,FALSE,"masez (2)";#N/A,#N/A,FALSE,"GME";#N/A,#N/A,FALSE,"masez"}</definedName>
    <definedName name="dfsdfsffe" hidden="1">{#N/A,#N/A,FALSE,"masez (10)";#N/A,#N/A,FALSE,"masez (7)";#N/A,#N/A,FALSE,"masez (6)";#N/A,#N/A,FALSE,"masez (5)";#N/A,#N/A,FALSE,"masez (4)";#N/A,#N/A,FALSE,"masez (3)";#N/A,#N/A,FALSE,"masez (2)";#N/A,#N/A,FALSE,"GME";#N/A,#N/A,FALSE,"masez"}</definedName>
    <definedName name="dfsdfsfws" localSheetId="35" hidden="1">{"DETALLE_1996",#N/A,FALSE,"flujo";"DETALLE_1997",#N/A,FALSE,"flujo";"GASTOS_INCURRIDOS_1996",#N/A,FALSE,"flujo";"GASTOS_PROGRAMADOS_PARA_1997",#N/A,FALSE,"flujo";#N/A,#N/A,FALSE,"comparat";#N/A,#N/A,FALSE,"costos";#N/A,#N/A,FALSE,"proyctrol"}</definedName>
    <definedName name="dfsdfsfws" localSheetId="37" hidden="1">{"DETALLE_1996",#N/A,FALSE,"flujo";"DETALLE_1997",#N/A,FALSE,"flujo";"GASTOS_INCURRIDOS_1996",#N/A,FALSE,"flujo";"GASTOS_PROGRAMADOS_PARA_1997",#N/A,FALSE,"flujo";#N/A,#N/A,FALSE,"comparat";#N/A,#N/A,FALSE,"costos";#N/A,#N/A,FALSE,"proyctrol"}</definedName>
    <definedName name="dfsdfsfws" localSheetId="36" hidden="1">{"DETALLE_1996",#N/A,FALSE,"flujo";"DETALLE_1997",#N/A,FALSE,"flujo";"GASTOS_INCURRIDOS_1996",#N/A,FALSE,"flujo";"GASTOS_PROGRAMADOS_PARA_1997",#N/A,FALSE,"flujo";#N/A,#N/A,FALSE,"comparat";#N/A,#N/A,FALSE,"costos";#N/A,#N/A,FALSE,"proyctrol"}</definedName>
    <definedName name="dfsdfsfws" localSheetId="33" hidden="1">{"DETALLE_1996",#N/A,FALSE,"flujo";"DETALLE_1997",#N/A,FALSE,"flujo";"GASTOS_INCURRIDOS_1996",#N/A,FALSE,"flujo";"GASTOS_PROGRAMADOS_PARA_1997",#N/A,FALSE,"flujo";#N/A,#N/A,FALSE,"comparat";#N/A,#N/A,FALSE,"costos";#N/A,#N/A,FALSE,"proyctrol"}</definedName>
    <definedName name="dfsdfsfws" localSheetId="34" hidden="1">{"DETALLE_1996",#N/A,FALSE,"flujo";"DETALLE_1997",#N/A,FALSE,"flujo";"GASTOS_INCURRIDOS_1996",#N/A,FALSE,"flujo";"GASTOS_PROGRAMADOS_PARA_1997",#N/A,FALSE,"flujo";#N/A,#N/A,FALSE,"comparat";#N/A,#N/A,FALSE,"costos";#N/A,#N/A,FALSE,"proyctrol"}</definedName>
    <definedName name="dfsdfsfws" localSheetId="31" hidden="1">{"DETALLE_1996",#N/A,FALSE,"flujo";"DETALLE_1997",#N/A,FALSE,"flujo";"GASTOS_INCURRIDOS_1996",#N/A,FALSE,"flujo";"GASTOS_PROGRAMADOS_PARA_1997",#N/A,FALSE,"flujo";#N/A,#N/A,FALSE,"comparat";#N/A,#N/A,FALSE,"costos";#N/A,#N/A,FALSE,"proyctrol"}</definedName>
    <definedName name="dfsdfsfws" hidden="1">{"DETALLE_1996",#N/A,FALSE,"flujo";"DETALLE_1997",#N/A,FALSE,"flujo";"GASTOS_INCURRIDOS_1996",#N/A,FALSE,"flujo";"GASTOS_PROGRAMADOS_PARA_1997",#N/A,FALSE,"flujo";#N/A,#N/A,FALSE,"comparat";#N/A,#N/A,FALSE,"costos";#N/A,#N/A,FALSE,"proyctrol"}</definedName>
    <definedName name="dfsf" localSheetId="35" hidden="1">{"CI+GG(BASE)",#N/A,FALSE,"CI+GG(BASE)";"GG",#N/A,FALSE,"CI+GG(BASE)";"CI",#N/A,FALSE,"CI+GG(BASE)"}</definedName>
    <definedName name="dfsf" localSheetId="37" hidden="1">{"CI+GG(BASE)",#N/A,FALSE,"CI+GG(BASE)";"GG",#N/A,FALSE,"CI+GG(BASE)";"CI",#N/A,FALSE,"CI+GG(BASE)"}</definedName>
    <definedName name="dfsf" localSheetId="36" hidden="1">{"CI+GG(BASE)",#N/A,FALSE,"CI+GG(BASE)";"GG",#N/A,FALSE,"CI+GG(BASE)";"CI",#N/A,FALSE,"CI+GG(BASE)"}</definedName>
    <definedName name="dfsf" localSheetId="33" hidden="1">{"CI+GG(BASE)",#N/A,FALSE,"CI+GG(BASE)";"GG",#N/A,FALSE,"CI+GG(BASE)";"CI",#N/A,FALSE,"CI+GG(BASE)"}</definedName>
    <definedName name="dfsf" localSheetId="34" hidden="1">{"CI+GG(BASE)",#N/A,FALSE,"CI+GG(BASE)";"GG",#N/A,FALSE,"CI+GG(BASE)";"CI",#N/A,FALSE,"CI+GG(BASE)"}</definedName>
    <definedName name="dfsf" localSheetId="31" hidden="1">{"CI+GG(BASE)",#N/A,FALSE,"CI+GG(BASE)";"GG",#N/A,FALSE,"CI+GG(BASE)";"CI",#N/A,FALSE,"CI+GG(BASE)"}</definedName>
    <definedName name="dfsf" hidden="1">{"CI+GG(BASE)",#N/A,FALSE,"CI+GG(BASE)";"GG",#N/A,FALSE,"CI+GG(BASE)";"CI",#N/A,FALSE,"CI+GG(BASE)"}</definedName>
    <definedName name="dfsff" localSheetId="35" hidden="1">{"DETALLE_1996",#N/A,FALSE,"flujo";"DETALLE_1997",#N/A,FALSE,"flujo";"GASTOS_INCURRIDOS_1996",#N/A,FALSE,"flujo";"GASTOS_PROGRAMADOS_PARA_1997",#N/A,FALSE,"flujo";#N/A,#N/A,FALSE,"comparat";#N/A,#N/A,FALSE,"costos";#N/A,#N/A,FALSE,"proyctrol"}</definedName>
    <definedName name="dfsff" localSheetId="37" hidden="1">{"DETALLE_1996",#N/A,FALSE,"flujo";"DETALLE_1997",#N/A,FALSE,"flujo";"GASTOS_INCURRIDOS_1996",#N/A,FALSE,"flujo";"GASTOS_PROGRAMADOS_PARA_1997",#N/A,FALSE,"flujo";#N/A,#N/A,FALSE,"comparat";#N/A,#N/A,FALSE,"costos";#N/A,#N/A,FALSE,"proyctrol"}</definedName>
    <definedName name="dfsff" localSheetId="36" hidden="1">{"DETALLE_1996",#N/A,FALSE,"flujo";"DETALLE_1997",#N/A,FALSE,"flujo";"GASTOS_INCURRIDOS_1996",#N/A,FALSE,"flujo";"GASTOS_PROGRAMADOS_PARA_1997",#N/A,FALSE,"flujo";#N/A,#N/A,FALSE,"comparat";#N/A,#N/A,FALSE,"costos";#N/A,#N/A,FALSE,"proyctrol"}</definedName>
    <definedName name="dfsff" localSheetId="33" hidden="1">{"DETALLE_1996",#N/A,FALSE,"flujo";"DETALLE_1997",#N/A,FALSE,"flujo";"GASTOS_INCURRIDOS_1996",#N/A,FALSE,"flujo";"GASTOS_PROGRAMADOS_PARA_1997",#N/A,FALSE,"flujo";#N/A,#N/A,FALSE,"comparat";#N/A,#N/A,FALSE,"costos";#N/A,#N/A,FALSE,"proyctrol"}</definedName>
    <definedName name="dfsff" localSheetId="34" hidden="1">{"DETALLE_1996",#N/A,FALSE,"flujo";"DETALLE_1997",#N/A,FALSE,"flujo";"GASTOS_INCURRIDOS_1996",#N/A,FALSE,"flujo";"GASTOS_PROGRAMADOS_PARA_1997",#N/A,FALSE,"flujo";#N/A,#N/A,FALSE,"comparat";#N/A,#N/A,FALSE,"costos";#N/A,#N/A,FALSE,"proyctrol"}</definedName>
    <definedName name="dfsff" localSheetId="31" hidden="1">{"DETALLE_1996",#N/A,FALSE,"flujo";"DETALLE_1997",#N/A,FALSE,"flujo";"GASTOS_INCURRIDOS_1996",#N/A,FALSE,"flujo";"GASTOS_PROGRAMADOS_PARA_1997",#N/A,FALSE,"flujo";#N/A,#N/A,FALSE,"comparat";#N/A,#N/A,FALSE,"costos";#N/A,#N/A,FALSE,"proyctrol"}</definedName>
    <definedName name="dfsff" hidden="1">{"DETALLE_1996",#N/A,FALSE,"flujo";"DETALLE_1997",#N/A,FALSE,"flujo";"GASTOS_INCURRIDOS_1996",#N/A,FALSE,"flujo";"GASTOS_PROGRAMADOS_PARA_1997",#N/A,FALSE,"flujo";#N/A,#N/A,FALSE,"comparat";#N/A,#N/A,FALSE,"costos";#N/A,#N/A,FALSE,"proyctrol"}</definedName>
    <definedName name="dfsffsfsewe" localSheetId="35" hidden="1">{"cuadro1",#N/A,FALSE,"Camara buz ffcc Opción 5";"cuadro2",#N/A,FALSE,"Camara buz ffcc Opción 5";"cuadro3",#N/A,FALSE,"Camara buz ffcc Opción 5";"cuadro4",#N/A,FALSE,"Camara buz ffcc Opción 5"}</definedName>
    <definedName name="dfsffsfsewe" localSheetId="37" hidden="1">{"cuadro1",#N/A,FALSE,"Camara buz ffcc Opción 5";"cuadro2",#N/A,FALSE,"Camara buz ffcc Opción 5";"cuadro3",#N/A,FALSE,"Camara buz ffcc Opción 5";"cuadro4",#N/A,FALSE,"Camara buz ffcc Opción 5"}</definedName>
    <definedName name="dfsffsfsewe" localSheetId="36" hidden="1">{"cuadro1",#N/A,FALSE,"Camara buz ffcc Opción 5";"cuadro2",#N/A,FALSE,"Camara buz ffcc Opción 5";"cuadro3",#N/A,FALSE,"Camara buz ffcc Opción 5";"cuadro4",#N/A,FALSE,"Camara buz ffcc Opción 5"}</definedName>
    <definedName name="dfsffsfsewe" localSheetId="33" hidden="1">{"cuadro1",#N/A,FALSE,"Camara buz ffcc Opción 5";"cuadro2",#N/A,FALSE,"Camara buz ffcc Opción 5";"cuadro3",#N/A,FALSE,"Camara buz ffcc Opción 5";"cuadro4",#N/A,FALSE,"Camara buz ffcc Opción 5"}</definedName>
    <definedName name="dfsffsfsewe" localSheetId="34" hidden="1">{"cuadro1",#N/A,FALSE,"Camara buz ffcc Opción 5";"cuadro2",#N/A,FALSE,"Camara buz ffcc Opción 5";"cuadro3",#N/A,FALSE,"Camara buz ffcc Opción 5";"cuadro4",#N/A,FALSE,"Camara buz ffcc Opción 5"}</definedName>
    <definedName name="dfsffsfsewe" localSheetId="31" hidden="1">{"cuadro1",#N/A,FALSE,"Camara buz ffcc Opción 5";"cuadro2",#N/A,FALSE,"Camara buz ffcc Opción 5";"cuadro3",#N/A,FALSE,"Camara buz ffcc Opción 5";"cuadro4",#N/A,FALSE,"Camara buz ffcc Opción 5"}</definedName>
    <definedName name="dfsffsfsewe" hidden="1">{"cuadro1",#N/A,FALSE,"Camara buz ffcc Opción 5";"cuadro2",#N/A,FALSE,"Camara buz ffcc Opción 5";"cuadro3",#N/A,FALSE,"Camara buz ffcc Opción 5";"cuadro4",#N/A,FALSE,"Camara buz ffcc Opción 5"}</definedName>
    <definedName name="dfsfs" localSheetId="35" hidden="1">{#N/A,#N/A,FALSE,"masez (10)";#N/A,#N/A,FALSE,"masez (7)";#N/A,#N/A,FALSE,"masez (6)";#N/A,#N/A,FALSE,"masez (5)";#N/A,#N/A,FALSE,"masez (4)";#N/A,#N/A,FALSE,"masez (3)";#N/A,#N/A,FALSE,"masez (2)";#N/A,#N/A,FALSE,"GME";#N/A,#N/A,FALSE,"masez"}</definedName>
    <definedName name="dfsfs" localSheetId="37" hidden="1">{#N/A,#N/A,FALSE,"masez (10)";#N/A,#N/A,FALSE,"masez (7)";#N/A,#N/A,FALSE,"masez (6)";#N/A,#N/A,FALSE,"masez (5)";#N/A,#N/A,FALSE,"masez (4)";#N/A,#N/A,FALSE,"masez (3)";#N/A,#N/A,FALSE,"masez (2)";#N/A,#N/A,FALSE,"GME";#N/A,#N/A,FALSE,"masez"}</definedName>
    <definedName name="dfsfs" localSheetId="36" hidden="1">{#N/A,#N/A,FALSE,"masez (10)";#N/A,#N/A,FALSE,"masez (7)";#N/A,#N/A,FALSE,"masez (6)";#N/A,#N/A,FALSE,"masez (5)";#N/A,#N/A,FALSE,"masez (4)";#N/A,#N/A,FALSE,"masez (3)";#N/A,#N/A,FALSE,"masez (2)";#N/A,#N/A,FALSE,"GME";#N/A,#N/A,FALSE,"masez"}</definedName>
    <definedName name="dfsfs" localSheetId="33" hidden="1">{#N/A,#N/A,FALSE,"masez (10)";#N/A,#N/A,FALSE,"masez (7)";#N/A,#N/A,FALSE,"masez (6)";#N/A,#N/A,FALSE,"masez (5)";#N/A,#N/A,FALSE,"masez (4)";#N/A,#N/A,FALSE,"masez (3)";#N/A,#N/A,FALSE,"masez (2)";#N/A,#N/A,FALSE,"GME";#N/A,#N/A,FALSE,"masez"}</definedName>
    <definedName name="dfsfs" localSheetId="34" hidden="1">{#N/A,#N/A,FALSE,"masez (10)";#N/A,#N/A,FALSE,"masez (7)";#N/A,#N/A,FALSE,"masez (6)";#N/A,#N/A,FALSE,"masez (5)";#N/A,#N/A,FALSE,"masez (4)";#N/A,#N/A,FALSE,"masez (3)";#N/A,#N/A,FALSE,"masez (2)";#N/A,#N/A,FALSE,"GME";#N/A,#N/A,FALSE,"masez"}</definedName>
    <definedName name="dfsfs" localSheetId="31" hidden="1">{#N/A,#N/A,FALSE,"masez (10)";#N/A,#N/A,FALSE,"masez (7)";#N/A,#N/A,FALSE,"masez (6)";#N/A,#N/A,FALSE,"masez (5)";#N/A,#N/A,FALSE,"masez (4)";#N/A,#N/A,FALSE,"masez (3)";#N/A,#N/A,FALSE,"masez (2)";#N/A,#N/A,FALSE,"GME";#N/A,#N/A,FALSE,"masez"}</definedName>
    <definedName name="dfsfs" hidden="1">{#N/A,#N/A,FALSE,"masez (10)";#N/A,#N/A,FALSE,"masez (7)";#N/A,#N/A,FALSE,"masez (6)";#N/A,#N/A,FALSE,"masez (5)";#N/A,#N/A,FALSE,"masez (4)";#N/A,#N/A,FALSE,"masez (3)";#N/A,#N/A,FALSE,"masez (2)";#N/A,#N/A,FALSE,"GME";#N/A,#N/A,FALSE,"masez"}</definedName>
    <definedName name="dfssd" hidden="1">#REF!</definedName>
    <definedName name="dftre"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vb" localSheetId="31">#REF!</definedName>
    <definedName name="dfvb">!#REF!</definedName>
    <definedName name="dfvdsv" localSheetId="35" hidden="1">{#N/A,#N/A,FALSE,"Cost Report";#N/A,#N/A,FALSE,"Qtly Summ.";#N/A,#N/A,FALSE,"Mar  Qtr";#N/A,#N/A,FALSE,"Report Summary"}</definedName>
    <definedName name="dfvdsv" localSheetId="37" hidden="1">{#N/A,#N/A,FALSE,"Cost Report";#N/A,#N/A,FALSE,"Qtly Summ.";#N/A,#N/A,FALSE,"Mar  Qtr";#N/A,#N/A,FALSE,"Report Summary"}</definedName>
    <definedName name="dfvdsv" localSheetId="36" hidden="1">{#N/A,#N/A,FALSE,"Cost Report";#N/A,#N/A,FALSE,"Qtly Summ.";#N/A,#N/A,FALSE,"Mar  Qtr";#N/A,#N/A,FALSE,"Report Summary"}</definedName>
    <definedName name="dfvdsv" localSheetId="33" hidden="1">{#N/A,#N/A,FALSE,"Cost Report";#N/A,#N/A,FALSE,"Qtly Summ.";#N/A,#N/A,FALSE,"Mar  Qtr";#N/A,#N/A,FALSE,"Report Summary"}</definedName>
    <definedName name="dfvdsv" localSheetId="34" hidden="1">{#N/A,#N/A,FALSE,"Cost Report";#N/A,#N/A,FALSE,"Qtly Summ.";#N/A,#N/A,FALSE,"Mar  Qtr";#N/A,#N/A,FALSE,"Report Summary"}</definedName>
    <definedName name="dfvdsv" localSheetId="31" hidden="1">{#N/A,#N/A,FALSE,"Cost Report";#N/A,#N/A,FALSE,"Qtly Summ.";#N/A,#N/A,FALSE,"Mar  Qtr";#N/A,#N/A,FALSE,"Report Summary"}</definedName>
    <definedName name="dfvdsv" hidden="1">{#N/A,#N/A,FALSE,"Cost Report";#N/A,#N/A,FALSE,"Qtly Summ.";#N/A,#N/A,FALSE,"Mar  Qtr";#N/A,#N/A,FALSE,"Report Summary"}</definedName>
    <definedName name="dfvfdgdgd" localSheetId="31" hidden="1">#REF!</definedName>
    <definedName name="dfvfdgdgd" hidden="1">#REF!</definedName>
    <definedName name="dfvfdvd">#REF!</definedName>
    <definedName name="DFYUEUE" localSheetId="35" hidden="1">{#N/A,#N/A,FALSE,"RESUMEN";#N/A,#N/A,FALSE,"GG-GI";#N/A,#N/A,FALSE,"AMB";#N/A,#N/A,FALSE,"EyR";#N/A,#N/A,FALSE,"UCP";#N/A,#N/A,FALSE,"IND";#N/A,#N/A,FALSE,"LR";#N/A,#N/A,FALSE,"PRV";#N/A,#N/A,FALSE,"TÚNELES";#N/A,#N/A,FALSE,"IDT";#N/A,#N/A,FALSE,"ING"}</definedName>
    <definedName name="DFYUEUE" localSheetId="37" hidden="1">{#N/A,#N/A,FALSE,"RESUMEN";#N/A,#N/A,FALSE,"GG-GI";#N/A,#N/A,FALSE,"AMB";#N/A,#N/A,FALSE,"EyR";#N/A,#N/A,FALSE,"UCP";#N/A,#N/A,FALSE,"IND";#N/A,#N/A,FALSE,"LR";#N/A,#N/A,FALSE,"PRV";#N/A,#N/A,FALSE,"TÚNELES";#N/A,#N/A,FALSE,"IDT";#N/A,#N/A,FALSE,"ING"}</definedName>
    <definedName name="DFYUEUE" localSheetId="36" hidden="1">{#N/A,#N/A,FALSE,"RESUMEN";#N/A,#N/A,FALSE,"GG-GI";#N/A,#N/A,FALSE,"AMB";#N/A,#N/A,FALSE,"EyR";#N/A,#N/A,FALSE,"UCP";#N/A,#N/A,FALSE,"IND";#N/A,#N/A,FALSE,"LR";#N/A,#N/A,FALSE,"PRV";#N/A,#N/A,FALSE,"TÚNELES";#N/A,#N/A,FALSE,"IDT";#N/A,#N/A,FALSE,"ING"}</definedName>
    <definedName name="DFYUEUE" localSheetId="33" hidden="1">{#N/A,#N/A,FALSE,"RESUMEN";#N/A,#N/A,FALSE,"GG-GI";#N/A,#N/A,FALSE,"AMB";#N/A,#N/A,FALSE,"EyR";#N/A,#N/A,FALSE,"UCP";#N/A,#N/A,FALSE,"IND";#N/A,#N/A,FALSE,"LR";#N/A,#N/A,FALSE,"PRV";#N/A,#N/A,FALSE,"TÚNELES";#N/A,#N/A,FALSE,"IDT";#N/A,#N/A,FALSE,"ING"}</definedName>
    <definedName name="DFYUEUE" localSheetId="34" hidden="1">{#N/A,#N/A,FALSE,"RESUMEN";#N/A,#N/A,FALSE,"GG-GI";#N/A,#N/A,FALSE,"AMB";#N/A,#N/A,FALSE,"EyR";#N/A,#N/A,FALSE,"UCP";#N/A,#N/A,FALSE,"IND";#N/A,#N/A,FALSE,"LR";#N/A,#N/A,FALSE,"PRV";#N/A,#N/A,FALSE,"TÚNELES";#N/A,#N/A,FALSE,"IDT";#N/A,#N/A,FALSE,"ING"}</definedName>
    <definedName name="DFYUEUE" localSheetId="31" hidden="1">{#N/A,#N/A,FALSE,"RESUMEN";#N/A,#N/A,FALSE,"GG-GI";#N/A,#N/A,FALSE,"AMB";#N/A,#N/A,FALSE,"EyR";#N/A,#N/A,FALSE,"UCP";#N/A,#N/A,FALSE,"IND";#N/A,#N/A,FALSE,"LR";#N/A,#N/A,FALSE,"PRV";#N/A,#N/A,FALSE,"TÚNELES";#N/A,#N/A,FALSE,"IDT";#N/A,#N/A,FALSE,"ING"}</definedName>
    <definedName name="DFYUEUE" hidden="1">{#N/A,#N/A,FALSE,"RESUMEN";#N/A,#N/A,FALSE,"GG-GI";#N/A,#N/A,FALSE,"AMB";#N/A,#N/A,FALSE,"EyR";#N/A,#N/A,FALSE,"UCP";#N/A,#N/A,FALSE,"IND";#N/A,#N/A,FALSE,"LR";#N/A,#N/A,FALSE,"PRV";#N/A,#N/A,FALSE,"TÚNELES";#N/A,#N/A,FALSE,"IDT";#N/A,#N/A,FALSE,"ING"}</definedName>
    <definedName name="dg" localSheetId="35" hidden="1">{#N/A,#N/A,FALSE,"COVER.XLS";#N/A,#N/A,FALSE,"RACT1.XLS";#N/A,#N/A,FALSE,"RACT2.XLS";#N/A,#N/A,FALSE,"ECCMP";#N/A,#N/A,FALSE,"WELDER.XLS"}</definedName>
    <definedName name="dg" localSheetId="37" hidden="1">{#N/A,#N/A,FALSE,"COVER.XLS";#N/A,#N/A,FALSE,"RACT1.XLS";#N/A,#N/A,FALSE,"RACT2.XLS";#N/A,#N/A,FALSE,"ECCMP";#N/A,#N/A,FALSE,"WELDER.XLS"}</definedName>
    <definedName name="dg" localSheetId="36" hidden="1">{#N/A,#N/A,FALSE,"COVER.XLS";#N/A,#N/A,FALSE,"RACT1.XLS";#N/A,#N/A,FALSE,"RACT2.XLS";#N/A,#N/A,FALSE,"ECCMP";#N/A,#N/A,FALSE,"WELDER.XLS"}</definedName>
    <definedName name="dg" localSheetId="33" hidden="1">{#N/A,#N/A,FALSE,"COVER.XLS";#N/A,#N/A,FALSE,"RACT1.XLS";#N/A,#N/A,FALSE,"RACT2.XLS";#N/A,#N/A,FALSE,"ECCMP";#N/A,#N/A,FALSE,"WELDER.XLS"}</definedName>
    <definedName name="dg" localSheetId="34" hidden="1">{#N/A,#N/A,FALSE,"COVER.XLS";#N/A,#N/A,FALSE,"RACT1.XLS";#N/A,#N/A,FALSE,"RACT2.XLS";#N/A,#N/A,FALSE,"ECCMP";#N/A,#N/A,FALSE,"WELDER.XLS"}</definedName>
    <definedName name="dg" localSheetId="31">#REF!</definedName>
    <definedName name="dg" hidden="1">{#N/A,#N/A,FALSE,"COVER.XLS";#N/A,#N/A,FALSE,"RACT1.XLS";#N/A,#N/A,FALSE,"RACT2.XLS";#N/A,#N/A,FALSE,"ECCMP";#N/A,#N/A,FALSE,"WELDER.XLS"}</definedName>
    <definedName name="dg_1" localSheetId="35" hidden="1">{#N/A,#N/A,TRUE,"Cover";#N/A,#N/A,TRUE,"Sched 2";#N/A,#N/A,TRUE,"Sched 3";#N/A,#N/A,TRUE,"Sched 4";#N/A,#N/A,TRUE,"Sched 9"}</definedName>
    <definedName name="dg_1" localSheetId="37" hidden="1">{#N/A,#N/A,TRUE,"Cover";#N/A,#N/A,TRUE,"Sched 2";#N/A,#N/A,TRUE,"Sched 3";#N/A,#N/A,TRUE,"Sched 4";#N/A,#N/A,TRUE,"Sched 9"}</definedName>
    <definedName name="dg_1" localSheetId="36" hidden="1">{#N/A,#N/A,TRUE,"Cover";#N/A,#N/A,TRUE,"Sched 2";#N/A,#N/A,TRUE,"Sched 3";#N/A,#N/A,TRUE,"Sched 4";#N/A,#N/A,TRUE,"Sched 9"}</definedName>
    <definedName name="dg_1" localSheetId="33" hidden="1">{#N/A,#N/A,TRUE,"Cover";#N/A,#N/A,TRUE,"Sched 2";#N/A,#N/A,TRUE,"Sched 3";#N/A,#N/A,TRUE,"Sched 4";#N/A,#N/A,TRUE,"Sched 9"}</definedName>
    <definedName name="dg_1" localSheetId="34" hidden="1">{#N/A,#N/A,TRUE,"Cover";#N/A,#N/A,TRUE,"Sched 2";#N/A,#N/A,TRUE,"Sched 3";#N/A,#N/A,TRUE,"Sched 4";#N/A,#N/A,TRUE,"Sched 9"}</definedName>
    <definedName name="dg_1" localSheetId="31" hidden="1">{#N/A,#N/A,TRUE,"Cover";#N/A,#N/A,TRUE,"Sched 2";#N/A,#N/A,TRUE,"Sched 3";#N/A,#N/A,TRUE,"Sched 4";#N/A,#N/A,TRUE,"Sched 9"}</definedName>
    <definedName name="dg_1" hidden="1">{#N/A,#N/A,TRUE,"Cover";#N/A,#N/A,TRUE,"Sched 2";#N/A,#N/A,TRUE,"Sched 3";#N/A,#N/A,TRUE,"Sched 4";#N/A,#N/A,TRUE,"Sched 9"}</definedName>
    <definedName name="dg_2" localSheetId="35" hidden="1">{#N/A,#N/A,TRUE,"Cover";#N/A,#N/A,TRUE,"Sched 2";#N/A,#N/A,TRUE,"Sched 3";#N/A,#N/A,TRUE,"Sched 4";#N/A,#N/A,TRUE,"Sched 9"}</definedName>
    <definedName name="dg_2" localSheetId="37" hidden="1">{#N/A,#N/A,TRUE,"Cover";#N/A,#N/A,TRUE,"Sched 2";#N/A,#N/A,TRUE,"Sched 3";#N/A,#N/A,TRUE,"Sched 4";#N/A,#N/A,TRUE,"Sched 9"}</definedName>
    <definedName name="dg_2" localSheetId="36" hidden="1">{#N/A,#N/A,TRUE,"Cover";#N/A,#N/A,TRUE,"Sched 2";#N/A,#N/A,TRUE,"Sched 3";#N/A,#N/A,TRUE,"Sched 4";#N/A,#N/A,TRUE,"Sched 9"}</definedName>
    <definedName name="dg_2" localSheetId="33" hidden="1">{#N/A,#N/A,TRUE,"Cover";#N/A,#N/A,TRUE,"Sched 2";#N/A,#N/A,TRUE,"Sched 3";#N/A,#N/A,TRUE,"Sched 4";#N/A,#N/A,TRUE,"Sched 9"}</definedName>
    <definedName name="dg_2" localSheetId="34" hidden="1">{#N/A,#N/A,TRUE,"Cover";#N/A,#N/A,TRUE,"Sched 2";#N/A,#N/A,TRUE,"Sched 3";#N/A,#N/A,TRUE,"Sched 4";#N/A,#N/A,TRUE,"Sched 9"}</definedName>
    <definedName name="dg_2" localSheetId="31" hidden="1">{#N/A,#N/A,TRUE,"Cover";#N/A,#N/A,TRUE,"Sched 2";#N/A,#N/A,TRUE,"Sched 3";#N/A,#N/A,TRUE,"Sched 4";#N/A,#N/A,TRUE,"Sched 9"}</definedName>
    <definedName name="dg_2" hidden="1">{#N/A,#N/A,TRUE,"Cover";#N/A,#N/A,TRUE,"Sched 2";#N/A,#N/A,TRUE,"Sched 3";#N/A,#N/A,TRUE,"Sched 4";#N/A,#N/A,TRUE,"Sched 9"}</definedName>
    <definedName name="dg_3" localSheetId="35" hidden="1">{#N/A,#N/A,TRUE,"Cover";#N/A,#N/A,TRUE,"Sched 2";#N/A,#N/A,TRUE,"Sched 3";#N/A,#N/A,TRUE,"Sched 4";#N/A,#N/A,TRUE,"Sched 9"}</definedName>
    <definedName name="dg_3" localSheetId="37" hidden="1">{#N/A,#N/A,TRUE,"Cover";#N/A,#N/A,TRUE,"Sched 2";#N/A,#N/A,TRUE,"Sched 3";#N/A,#N/A,TRUE,"Sched 4";#N/A,#N/A,TRUE,"Sched 9"}</definedName>
    <definedName name="dg_3" localSheetId="36" hidden="1">{#N/A,#N/A,TRUE,"Cover";#N/A,#N/A,TRUE,"Sched 2";#N/A,#N/A,TRUE,"Sched 3";#N/A,#N/A,TRUE,"Sched 4";#N/A,#N/A,TRUE,"Sched 9"}</definedName>
    <definedName name="dg_3" localSheetId="33" hidden="1">{#N/A,#N/A,TRUE,"Cover";#N/A,#N/A,TRUE,"Sched 2";#N/A,#N/A,TRUE,"Sched 3";#N/A,#N/A,TRUE,"Sched 4";#N/A,#N/A,TRUE,"Sched 9"}</definedName>
    <definedName name="dg_3" localSheetId="34" hidden="1">{#N/A,#N/A,TRUE,"Cover";#N/A,#N/A,TRUE,"Sched 2";#N/A,#N/A,TRUE,"Sched 3";#N/A,#N/A,TRUE,"Sched 4";#N/A,#N/A,TRUE,"Sched 9"}</definedName>
    <definedName name="dg_3" localSheetId="31" hidden="1">{#N/A,#N/A,TRUE,"Cover";#N/A,#N/A,TRUE,"Sched 2";#N/A,#N/A,TRUE,"Sched 3";#N/A,#N/A,TRUE,"Sched 4";#N/A,#N/A,TRUE,"Sched 9"}</definedName>
    <definedName name="dg_3" hidden="1">{#N/A,#N/A,TRUE,"Cover";#N/A,#N/A,TRUE,"Sched 2";#N/A,#N/A,TRUE,"Sched 3";#N/A,#N/A,TRUE,"Sched 4";#N/A,#N/A,TRUE,"Sched 9"}</definedName>
    <definedName name="dg_4" localSheetId="35" hidden="1">{#N/A,#N/A,TRUE,"Cover";#N/A,#N/A,TRUE,"Sched 2";#N/A,#N/A,TRUE,"Sched 3";#N/A,#N/A,TRUE,"Sched 4";#N/A,#N/A,TRUE,"Sched 9"}</definedName>
    <definedName name="dg_4" localSheetId="37" hidden="1">{#N/A,#N/A,TRUE,"Cover";#N/A,#N/A,TRUE,"Sched 2";#N/A,#N/A,TRUE,"Sched 3";#N/A,#N/A,TRUE,"Sched 4";#N/A,#N/A,TRUE,"Sched 9"}</definedName>
    <definedName name="dg_4" localSheetId="36" hidden="1">{#N/A,#N/A,TRUE,"Cover";#N/A,#N/A,TRUE,"Sched 2";#N/A,#N/A,TRUE,"Sched 3";#N/A,#N/A,TRUE,"Sched 4";#N/A,#N/A,TRUE,"Sched 9"}</definedName>
    <definedName name="dg_4" localSheetId="33" hidden="1">{#N/A,#N/A,TRUE,"Cover";#N/A,#N/A,TRUE,"Sched 2";#N/A,#N/A,TRUE,"Sched 3";#N/A,#N/A,TRUE,"Sched 4";#N/A,#N/A,TRUE,"Sched 9"}</definedName>
    <definedName name="dg_4" localSheetId="34" hidden="1">{#N/A,#N/A,TRUE,"Cover";#N/A,#N/A,TRUE,"Sched 2";#N/A,#N/A,TRUE,"Sched 3";#N/A,#N/A,TRUE,"Sched 4";#N/A,#N/A,TRUE,"Sched 9"}</definedName>
    <definedName name="dg_4" localSheetId="31" hidden="1">{#N/A,#N/A,TRUE,"Cover";#N/A,#N/A,TRUE,"Sched 2";#N/A,#N/A,TRUE,"Sched 3";#N/A,#N/A,TRUE,"Sched 4";#N/A,#N/A,TRUE,"Sched 9"}</definedName>
    <definedName name="dg_4" hidden="1">{#N/A,#N/A,TRUE,"Cover";#N/A,#N/A,TRUE,"Sched 2";#N/A,#N/A,TRUE,"Sched 3";#N/A,#N/A,TRUE,"Sched 4";#N/A,#N/A,TRUE,"Sched 9"}</definedName>
    <definedName name="dga" localSheetId="35" hidden="1">{#N/A,#N/A,FALSE,"$170M Cash";#N/A,#N/A,FALSE,"$250M Cash";#N/A,#N/A,FALSE,"$325M Cash"}</definedName>
    <definedName name="dga" localSheetId="37" hidden="1">{#N/A,#N/A,FALSE,"$170M Cash";#N/A,#N/A,FALSE,"$250M Cash";#N/A,#N/A,FALSE,"$325M Cash"}</definedName>
    <definedName name="dga" localSheetId="36" hidden="1">{#N/A,#N/A,FALSE,"$170M Cash";#N/A,#N/A,FALSE,"$250M Cash";#N/A,#N/A,FALSE,"$325M Cash"}</definedName>
    <definedName name="dga" localSheetId="33" hidden="1">{#N/A,#N/A,FALSE,"$170M Cash";#N/A,#N/A,FALSE,"$250M Cash";#N/A,#N/A,FALSE,"$325M Cash"}</definedName>
    <definedName name="dga" localSheetId="34" hidden="1">{#N/A,#N/A,FALSE,"$170M Cash";#N/A,#N/A,FALSE,"$250M Cash";#N/A,#N/A,FALSE,"$325M Cash"}</definedName>
    <definedName name="dga" localSheetId="31" hidden="1">{#N/A,#N/A,FALSE,"$170M Cash";#N/A,#N/A,FALSE,"$250M Cash";#N/A,#N/A,FALSE,"$325M Cash"}</definedName>
    <definedName name="dga" hidden="1">{#N/A,#N/A,FALSE,"$170M Cash";#N/A,#N/A,FALSE,"$250M Cash";#N/A,#N/A,FALSE,"$325M Cash"}</definedName>
    <definedName name="dgagd" localSheetId="35" hidden="1">{#N/A,#N/A,TRUE,"Basic";#N/A,#N/A,TRUE,"EXT-TABLE";#N/A,#N/A,TRUE,"STEEL";#N/A,#N/A,TRUE,"INT-Table";#N/A,#N/A,TRUE,"STEEL";#N/A,#N/A,TRUE,"Door"}</definedName>
    <definedName name="dgagd" localSheetId="37" hidden="1">{#N/A,#N/A,TRUE,"Basic";#N/A,#N/A,TRUE,"EXT-TABLE";#N/A,#N/A,TRUE,"STEEL";#N/A,#N/A,TRUE,"INT-Table";#N/A,#N/A,TRUE,"STEEL";#N/A,#N/A,TRUE,"Door"}</definedName>
    <definedName name="dgagd" localSheetId="36" hidden="1">{#N/A,#N/A,TRUE,"Basic";#N/A,#N/A,TRUE,"EXT-TABLE";#N/A,#N/A,TRUE,"STEEL";#N/A,#N/A,TRUE,"INT-Table";#N/A,#N/A,TRUE,"STEEL";#N/A,#N/A,TRUE,"Door"}</definedName>
    <definedName name="dgagd" localSheetId="33" hidden="1">{#N/A,#N/A,TRUE,"Basic";#N/A,#N/A,TRUE,"EXT-TABLE";#N/A,#N/A,TRUE,"STEEL";#N/A,#N/A,TRUE,"INT-Table";#N/A,#N/A,TRUE,"STEEL";#N/A,#N/A,TRUE,"Door"}</definedName>
    <definedName name="dgagd" localSheetId="34" hidden="1">{#N/A,#N/A,TRUE,"Basic";#N/A,#N/A,TRUE,"EXT-TABLE";#N/A,#N/A,TRUE,"STEEL";#N/A,#N/A,TRUE,"INT-Table";#N/A,#N/A,TRUE,"STEEL";#N/A,#N/A,TRUE,"Door"}</definedName>
    <definedName name="dgagd" localSheetId="31" hidden="1">{#N/A,#N/A,TRUE,"Basic";#N/A,#N/A,TRUE,"EXT-TABLE";#N/A,#N/A,TRUE,"STEEL";#N/A,#N/A,TRUE,"INT-Table";#N/A,#N/A,TRUE,"STEEL";#N/A,#N/A,TRUE,"Door"}</definedName>
    <definedName name="dgagd" hidden="1">{#N/A,#N/A,TRUE,"Basic";#N/A,#N/A,TRUE,"EXT-TABLE";#N/A,#N/A,TRUE,"STEEL";#N/A,#N/A,TRUE,"INT-Table";#N/A,#N/A,TRUE,"STEEL";#N/A,#N/A,TRUE,"Door"}</definedName>
    <definedName name="dgasd" localSheetId="35" hidden="1">{#N/A,#N/A,TRUE,"1842CWN0"}</definedName>
    <definedName name="dgasd" localSheetId="37" hidden="1">{#N/A,#N/A,TRUE,"1842CWN0"}</definedName>
    <definedName name="dgasd" localSheetId="36" hidden="1">{#N/A,#N/A,TRUE,"1842CWN0"}</definedName>
    <definedName name="dgasd" localSheetId="33" hidden="1">{#N/A,#N/A,TRUE,"1842CWN0"}</definedName>
    <definedName name="dgasd" localSheetId="34" hidden="1">{#N/A,#N/A,TRUE,"1842CWN0"}</definedName>
    <definedName name="dgasd" localSheetId="31" hidden="1">{#N/A,#N/A,TRUE,"1842CWN0"}</definedName>
    <definedName name="dgasd" hidden="1">{#N/A,#N/A,TRUE,"1842CWN0"}</definedName>
    <definedName name="dgasg" localSheetId="35" hidden="1">{#N/A,#N/A,TRUE,"INGENIERIA";#N/A,#N/A,TRUE,"COMPRAS";#N/A,#N/A,TRUE,"DIRECCION";#N/A,#N/A,TRUE,"RESUMEN"}</definedName>
    <definedName name="dgasg" localSheetId="37" hidden="1">{#N/A,#N/A,TRUE,"INGENIERIA";#N/A,#N/A,TRUE,"COMPRAS";#N/A,#N/A,TRUE,"DIRECCION";#N/A,#N/A,TRUE,"RESUMEN"}</definedName>
    <definedName name="dgasg" localSheetId="36" hidden="1">{#N/A,#N/A,TRUE,"INGENIERIA";#N/A,#N/A,TRUE,"COMPRAS";#N/A,#N/A,TRUE,"DIRECCION";#N/A,#N/A,TRUE,"RESUMEN"}</definedName>
    <definedName name="dgasg" localSheetId="33" hidden="1">{#N/A,#N/A,TRUE,"INGENIERIA";#N/A,#N/A,TRUE,"COMPRAS";#N/A,#N/A,TRUE,"DIRECCION";#N/A,#N/A,TRUE,"RESUMEN"}</definedName>
    <definedName name="dgasg" localSheetId="34" hidden="1">{#N/A,#N/A,TRUE,"INGENIERIA";#N/A,#N/A,TRUE,"COMPRAS";#N/A,#N/A,TRUE,"DIRECCION";#N/A,#N/A,TRUE,"RESUMEN"}</definedName>
    <definedName name="dgasg" localSheetId="31" hidden="1">{#N/A,#N/A,TRUE,"INGENIERIA";#N/A,#N/A,TRUE,"COMPRAS";#N/A,#N/A,TRUE,"DIRECCION";#N/A,#N/A,TRUE,"RESUMEN"}</definedName>
    <definedName name="dgasg" hidden="1">{#N/A,#N/A,TRUE,"INGENIERIA";#N/A,#N/A,TRUE,"COMPRAS";#N/A,#N/A,TRUE,"DIRECCION";#N/A,#N/A,TRUE,"RESUMEN"}</definedName>
    <definedName name="DGD"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#REF!</definedName>
    <definedName name="dgdgfdgf" localSheetId="35" hidden="1">{#N/A,#N/A,FALSE,"SumG";#N/A,#N/A,FALSE,"ElecG";#N/A,#N/A,FALSE,"MechG";#N/A,#N/A,FALSE,"GeotG";#N/A,#N/A,FALSE,"PrcsG";#N/A,#N/A,FALSE,"TunnG";#N/A,#N/A,FALSE,"CivlG";#N/A,#N/A,FALSE,"NtwkG";#N/A,#N/A,FALSE,"EstgG";#N/A,#N/A,FALSE,"PEngG"}</definedName>
    <definedName name="dgdgfdgf" localSheetId="37" hidden="1">{#N/A,#N/A,FALSE,"SumG";#N/A,#N/A,FALSE,"ElecG";#N/A,#N/A,FALSE,"MechG";#N/A,#N/A,FALSE,"GeotG";#N/A,#N/A,FALSE,"PrcsG";#N/A,#N/A,FALSE,"TunnG";#N/A,#N/A,FALSE,"CivlG";#N/A,#N/A,FALSE,"NtwkG";#N/A,#N/A,FALSE,"EstgG";#N/A,#N/A,FALSE,"PEngG"}</definedName>
    <definedName name="dgdgfdgf" localSheetId="36" hidden="1">{#N/A,#N/A,FALSE,"SumG";#N/A,#N/A,FALSE,"ElecG";#N/A,#N/A,FALSE,"MechG";#N/A,#N/A,FALSE,"GeotG";#N/A,#N/A,FALSE,"PrcsG";#N/A,#N/A,FALSE,"TunnG";#N/A,#N/A,FALSE,"CivlG";#N/A,#N/A,FALSE,"NtwkG";#N/A,#N/A,FALSE,"EstgG";#N/A,#N/A,FALSE,"PEngG"}</definedName>
    <definedName name="dgdgfdgf" localSheetId="33" hidden="1">{#N/A,#N/A,FALSE,"SumG";#N/A,#N/A,FALSE,"ElecG";#N/A,#N/A,FALSE,"MechG";#N/A,#N/A,FALSE,"GeotG";#N/A,#N/A,FALSE,"PrcsG";#N/A,#N/A,FALSE,"TunnG";#N/A,#N/A,FALSE,"CivlG";#N/A,#N/A,FALSE,"NtwkG";#N/A,#N/A,FALSE,"EstgG";#N/A,#N/A,FALSE,"PEngG"}</definedName>
    <definedName name="dgdgfdgf" localSheetId="34" hidden="1">{#N/A,#N/A,FALSE,"SumG";#N/A,#N/A,FALSE,"ElecG";#N/A,#N/A,FALSE,"MechG";#N/A,#N/A,FALSE,"GeotG";#N/A,#N/A,FALSE,"PrcsG";#N/A,#N/A,FALSE,"TunnG";#N/A,#N/A,FALSE,"CivlG";#N/A,#N/A,FALSE,"NtwkG";#N/A,#N/A,FALSE,"EstgG";#N/A,#N/A,FALSE,"PEngG"}</definedName>
    <definedName name="dgdgfdgf" localSheetId="31" hidden="1">{#N/A,#N/A,FALSE,"SumG";#N/A,#N/A,FALSE,"ElecG";#N/A,#N/A,FALSE,"MechG";#N/A,#N/A,FALSE,"GeotG";#N/A,#N/A,FALSE,"PrcsG";#N/A,#N/A,FALSE,"TunnG";#N/A,#N/A,FALSE,"CivlG";#N/A,#N/A,FALSE,"NtwkG";#N/A,#N/A,FALSE,"EstgG";#N/A,#N/A,FALSE,"PEngG"}</definedName>
    <definedName name="dgdgfdgf" hidden="1">{#N/A,#N/A,FALSE,"SumG";#N/A,#N/A,FALSE,"ElecG";#N/A,#N/A,FALSE,"MechG";#N/A,#N/A,FALSE,"GeotG";#N/A,#N/A,FALSE,"PrcsG";#N/A,#N/A,FALSE,"TunnG";#N/A,#N/A,FALSE,"CivlG";#N/A,#N/A,FALSE,"NtwkG";#N/A,#N/A,FALSE,"EstgG";#N/A,#N/A,FALSE,"PEngG"}</definedName>
    <definedName name="dgds" hidden="1">#REF!</definedName>
    <definedName name="dgfd" localSheetId="35" hidden="1">{#N/A,#N/A,FALSE,"SumG";#N/A,#N/A,FALSE,"ElecG";#N/A,#N/A,FALSE,"MechG";#N/A,#N/A,FALSE,"GeotG";#N/A,#N/A,FALSE,"PrcsG";#N/A,#N/A,FALSE,"TunnG";#N/A,#N/A,FALSE,"CivlG";#N/A,#N/A,FALSE,"NtwkG";#N/A,#N/A,FALSE,"EstgG";#N/A,#N/A,FALSE,"PEngG"}</definedName>
    <definedName name="dgfd" localSheetId="37" hidden="1">{#N/A,#N/A,FALSE,"SumG";#N/A,#N/A,FALSE,"ElecG";#N/A,#N/A,FALSE,"MechG";#N/A,#N/A,FALSE,"GeotG";#N/A,#N/A,FALSE,"PrcsG";#N/A,#N/A,FALSE,"TunnG";#N/A,#N/A,FALSE,"CivlG";#N/A,#N/A,FALSE,"NtwkG";#N/A,#N/A,FALSE,"EstgG";#N/A,#N/A,FALSE,"PEngG"}</definedName>
    <definedName name="dgfd" localSheetId="36" hidden="1">{#N/A,#N/A,FALSE,"SumG";#N/A,#N/A,FALSE,"ElecG";#N/A,#N/A,FALSE,"MechG";#N/A,#N/A,FALSE,"GeotG";#N/A,#N/A,FALSE,"PrcsG";#N/A,#N/A,FALSE,"TunnG";#N/A,#N/A,FALSE,"CivlG";#N/A,#N/A,FALSE,"NtwkG";#N/A,#N/A,FALSE,"EstgG";#N/A,#N/A,FALSE,"PEngG"}</definedName>
    <definedName name="dgfd" localSheetId="33" hidden="1">{#N/A,#N/A,FALSE,"SumG";#N/A,#N/A,FALSE,"ElecG";#N/A,#N/A,FALSE,"MechG";#N/A,#N/A,FALSE,"GeotG";#N/A,#N/A,FALSE,"PrcsG";#N/A,#N/A,FALSE,"TunnG";#N/A,#N/A,FALSE,"CivlG";#N/A,#N/A,FALSE,"NtwkG";#N/A,#N/A,FALSE,"EstgG";#N/A,#N/A,FALSE,"PEngG"}</definedName>
    <definedName name="dgfd" localSheetId="34" hidden="1">{#N/A,#N/A,FALSE,"SumG";#N/A,#N/A,FALSE,"ElecG";#N/A,#N/A,FALSE,"MechG";#N/A,#N/A,FALSE,"GeotG";#N/A,#N/A,FALSE,"PrcsG";#N/A,#N/A,FALSE,"TunnG";#N/A,#N/A,FALSE,"CivlG";#N/A,#N/A,FALSE,"NtwkG";#N/A,#N/A,FALSE,"EstgG";#N/A,#N/A,FALSE,"PEngG"}</definedName>
    <definedName name="dgfd" localSheetId="3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FDSFG"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fd" localSheetId="35" hidden="1">{#N/A,#N/A,FALSE,"COVER.XLS";#N/A,#N/A,FALSE,"RACT1.XLS";#N/A,#N/A,FALSE,"RACT2.XLS";#N/A,#N/A,FALSE,"ECCMP";#N/A,#N/A,FALSE,"WELDER.XLS"}</definedName>
    <definedName name="dgfgfd" localSheetId="37" hidden="1">{#N/A,#N/A,FALSE,"COVER.XLS";#N/A,#N/A,FALSE,"RACT1.XLS";#N/A,#N/A,FALSE,"RACT2.XLS";#N/A,#N/A,FALSE,"ECCMP";#N/A,#N/A,FALSE,"WELDER.XLS"}</definedName>
    <definedName name="dgfgfd" localSheetId="36" hidden="1">{#N/A,#N/A,FALSE,"COVER.XLS";#N/A,#N/A,FALSE,"RACT1.XLS";#N/A,#N/A,FALSE,"RACT2.XLS";#N/A,#N/A,FALSE,"ECCMP";#N/A,#N/A,FALSE,"WELDER.XLS"}</definedName>
    <definedName name="dgfgfd" localSheetId="33" hidden="1">{#N/A,#N/A,FALSE,"COVER.XLS";#N/A,#N/A,FALSE,"RACT1.XLS";#N/A,#N/A,FALSE,"RACT2.XLS";#N/A,#N/A,FALSE,"ECCMP";#N/A,#N/A,FALSE,"WELDER.XLS"}</definedName>
    <definedName name="dgfgfd" localSheetId="34" hidden="1">{#N/A,#N/A,FALSE,"COVER.XLS";#N/A,#N/A,FALSE,"RACT1.XLS";#N/A,#N/A,FALSE,"RACT2.XLS";#N/A,#N/A,FALSE,"ECCMP";#N/A,#N/A,FALSE,"WELDER.XLS"}</definedName>
    <definedName name="dgfgfd" localSheetId="31" hidden="1">{#N/A,#N/A,FALSE,"COVER.XLS";#N/A,#N/A,FALSE,"RACT1.XLS";#N/A,#N/A,FALSE,"RACT2.XLS";#N/A,#N/A,FALSE,"ECCMP";#N/A,#N/A,FALSE,"WELDER.XLS"}</definedName>
    <definedName name="dgfgfd" hidden="1">{#N/A,#N/A,FALSE,"COVER.XLS";#N/A,#N/A,FALSE,"RACT1.XLS";#N/A,#N/A,FALSE,"RACT2.XLS";#N/A,#N/A,FALSE,"ECCMP";#N/A,#N/A,FALSE,"WELDER.XLS"}</definedName>
    <definedName name="dgfgjgj" localSheetId="35" hidden="1">{#N/A,#N/A,FALSE,"CCTV"}</definedName>
    <definedName name="dgfgjgj" localSheetId="37" hidden="1">{#N/A,#N/A,FALSE,"CCTV"}</definedName>
    <definedName name="dgfgjgj" localSheetId="36" hidden="1">{#N/A,#N/A,FALSE,"CCTV"}</definedName>
    <definedName name="dgfgjgj" localSheetId="33" hidden="1">{#N/A,#N/A,FALSE,"CCTV"}</definedName>
    <definedName name="dgfgjgj" localSheetId="34" hidden="1">{#N/A,#N/A,FALSE,"CCTV"}</definedName>
    <definedName name="dgfgjgj" localSheetId="31" hidden="1">{#N/A,#N/A,FALSE,"CCTV"}</definedName>
    <definedName name="dgfgjgj" hidden="1">{#N/A,#N/A,FALSE,"CCTV"}</definedName>
    <definedName name="dgfsdg"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gfsdg"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gfsdg"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gfsdg"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gfsdg"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gfsdg" localSheetId="31" hidden="1">{#N/A,#N/A,FALSE,"TEC-01";#N/A,#N/A,FALSE,"TEC - 02";#N/A,#N/A,FALSE,"TEC - 03";#N/A,#N/A,FALSE,"TEC - 04";#N/A,#N/A,FALSE,"TEC-07";#N/A,#N/A,FALSE,"TEC-08";#N/A,#N/A,FALSE,"TEC - 09A";#N/A,#N/A,FALSE,"TEC - 09B";#N/A,#N/A,FALSE,"TEC - 09C";#N/A,#N/A,FALSE,"TEC - 10";#N/A,#N/A,FALSE,"TEC-11"}</definedName>
    <definedName name="dgfsdg" hidden="1">{#N/A,#N/A,FALSE,"TEC-01";#N/A,#N/A,FALSE,"TEC - 02";#N/A,#N/A,FALSE,"TEC - 03";#N/A,#N/A,FALSE,"TEC - 04";#N/A,#N/A,FALSE,"TEC-07";#N/A,#N/A,FALSE,"TEC-08";#N/A,#N/A,FALSE,"TEC - 09A";#N/A,#N/A,FALSE,"TEC - 09B";#N/A,#N/A,FALSE,"TEC - 09C";#N/A,#N/A,FALSE,"TEC - 10";#N/A,#N/A,FALSE,"TEC-11"}</definedName>
    <definedName name="dghmhgm" hidden="1">#REF!</definedName>
    <definedName name="dghmsryk"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jsrtujwsthgfs" localSheetId="35" hidden="1">{"May",#N/A,FALSE,"May"}</definedName>
    <definedName name="dgjsrtujwsthgfs" localSheetId="37" hidden="1">{"May",#N/A,FALSE,"May"}</definedName>
    <definedName name="dgjsrtujwsthgfs" localSheetId="36" hidden="1">{"May",#N/A,FALSE,"May"}</definedName>
    <definedName name="dgjsrtujwsthgfs" localSheetId="33" hidden="1">{"May",#N/A,FALSE,"May"}</definedName>
    <definedName name="dgjsrtujwsthgfs" localSheetId="34" hidden="1">{"May",#N/A,FALSE,"May"}</definedName>
    <definedName name="dgjsrtujwsthgfs" localSheetId="31" hidden="1">{"May",#N/A,FALSE,"May"}</definedName>
    <definedName name="dgjsrtujwsthgfs" hidden="1">{"May",#N/A,FALSE,"May"}</definedName>
    <definedName name="DGwfwe" localSheetId="35" hidden="1">{#N/A,#N/A,FALSE,"WBS 1.06";#N/A,#N/A,FALSE,"WBS 1.14";#N/A,#N/A,FALSE,"WBS 1.17";#N/A,#N/A,FALSE,"WBS 1.18"}</definedName>
    <definedName name="DGwfwe" localSheetId="37" hidden="1">{#N/A,#N/A,FALSE,"WBS 1.06";#N/A,#N/A,FALSE,"WBS 1.14";#N/A,#N/A,FALSE,"WBS 1.17";#N/A,#N/A,FALSE,"WBS 1.18"}</definedName>
    <definedName name="DGwfwe" localSheetId="36" hidden="1">{#N/A,#N/A,FALSE,"WBS 1.06";#N/A,#N/A,FALSE,"WBS 1.14";#N/A,#N/A,FALSE,"WBS 1.17";#N/A,#N/A,FALSE,"WBS 1.18"}</definedName>
    <definedName name="DGwfwe" localSheetId="33" hidden="1">{#N/A,#N/A,FALSE,"WBS 1.06";#N/A,#N/A,FALSE,"WBS 1.14";#N/A,#N/A,FALSE,"WBS 1.17";#N/A,#N/A,FALSE,"WBS 1.18"}</definedName>
    <definedName name="DGwfwe" localSheetId="34" hidden="1">{#N/A,#N/A,FALSE,"WBS 1.06";#N/A,#N/A,FALSE,"WBS 1.14";#N/A,#N/A,FALSE,"WBS 1.17";#N/A,#N/A,FALSE,"WBS 1.18"}</definedName>
    <definedName name="DGwfwe" localSheetId="31" hidden="1">{#N/A,#N/A,FALSE,"WBS 1.06";#N/A,#N/A,FALSE,"WBS 1.14";#N/A,#N/A,FALSE,"WBS 1.17";#N/A,#N/A,FALSE,"WBS 1.18"}</definedName>
    <definedName name="DGwfwe" hidden="1">{#N/A,#N/A,FALSE,"WBS 1.06";#N/A,#N/A,FALSE,"WBS 1.14";#N/A,#N/A,FALSE,"WBS 1.17";#N/A,#N/A,FALSE,"WBS 1.18"}</definedName>
    <definedName name="dh" localSheetId="35" hidden="1">{#N/A,#N/A,FALSE,"Chi tiÆt"}</definedName>
    <definedName name="dh" localSheetId="37" hidden="1">{#N/A,#N/A,FALSE,"Chi tiÆt"}</definedName>
    <definedName name="dh" localSheetId="36" hidden="1">{#N/A,#N/A,FALSE,"Chi tiÆt"}</definedName>
    <definedName name="dh" localSheetId="33" hidden="1">{#N/A,#N/A,FALSE,"Chi tiÆt"}</definedName>
    <definedName name="dh" localSheetId="34" hidden="1">{#N/A,#N/A,FALSE,"Chi tiÆt"}</definedName>
    <definedName name="dh" localSheetId="31" hidden="1">{#N/A,#N/A,FALSE,"Chi tiÆt"}</definedName>
    <definedName name="dh" hidden="1">{#N/A,#N/A,FALSE,"Chi tiÆt"}</definedName>
    <definedName name="dha" localSheetId="31">#REF!</definedName>
    <definedName name="dha">!#REF!</definedName>
    <definedName name="dharsha" localSheetId="31">#REF!</definedName>
    <definedName name="dharsha">!#REF!</definedName>
    <definedName name="dhfghf">#REF!</definedName>
    <definedName name="dhjdb53" localSheetId="35" hidden="1">{#N/A,#N/A,TRUE,"1842CWN0"}</definedName>
    <definedName name="dhjdb53" localSheetId="37" hidden="1">{#N/A,#N/A,TRUE,"1842CWN0"}</definedName>
    <definedName name="dhjdb53" localSheetId="36" hidden="1">{#N/A,#N/A,TRUE,"1842CWN0"}</definedName>
    <definedName name="dhjdb53" localSheetId="33" hidden="1">{#N/A,#N/A,TRUE,"1842CWN0"}</definedName>
    <definedName name="dhjdb53" localSheetId="34" hidden="1">{#N/A,#N/A,TRUE,"1842CWN0"}</definedName>
    <definedName name="dhjdb53" localSheetId="31" hidden="1">{#N/A,#N/A,TRUE,"1842CWN0"}</definedName>
    <definedName name="dhjdb53" hidden="1">{#N/A,#N/A,TRUE,"1842CWN0"}</definedName>
    <definedName name="dhmdshm" hidden="1">#REF!</definedName>
    <definedName name="DI" localSheetId="35" hidden="1">{#N/A,#N/A,FALSE,"CCTV"}</definedName>
    <definedName name="DI" localSheetId="37" hidden="1">{#N/A,#N/A,FALSE,"CCTV"}</definedName>
    <definedName name="DI" localSheetId="36" hidden="1">{#N/A,#N/A,FALSE,"CCTV"}</definedName>
    <definedName name="DI" localSheetId="33" hidden="1">{#N/A,#N/A,FALSE,"CCTV"}</definedName>
    <definedName name="DI" localSheetId="34" hidden="1">{#N/A,#N/A,FALSE,"CCTV"}</definedName>
    <definedName name="Di" localSheetId="31">#REF!</definedName>
    <definedName name="DI" hidden="1">{#N/A,#N/A,FALSE,"CCTV"}</definedName>
    <definedName name="Dia" localSheetId="31">#REF!</definedName>
    <definedName name="Dia">!#REF!</definedName>
    <definedName name="día">#REF!</definedName>
    <definedName name="DiaConcrete" localSheetId="31">#REF!</definedName>
    <definedName name="DiaConcrete">!#REF!</definedName>
    <definedName name="DiaCu" localSheetId="31">#REF!</definedName>
    <definedName name="DiaCu">!#REF!</definedName>
    <definedName name="DiaCuT" localSheetId="31">#REF!</definedName>
    <definedName name="DiaCuT">!#REF!</definedName>
    <definedName name="DiaDuct" localSheetId="31">#REF!</definedName>
    <definedName name="DiaDuct">!#REF!</definedName>
    <definedName name="DiaFRP" localSheetId="31">#REF!</definedName>
    <definedName name="DiaFRP">!#REF!</definedName>
    <definedName name="DiaHDPE" localSheetId="31">#REF!</definedName>
    <definedName name="DiaHDPE">!#REF!</definedName>
    <definedName name="DIAINDEX">#REF!</definedName>
    <definedName name="Diam" localSheetId="31">#REF!</definedName>
    <definedName name="Diam">!#REF!</definedName>
    <definedName name="diameter">#REF!</definedName>
    <definedName name="Diametro">#REF!</definedName>
    <definedName name="DIAMETROS">#REF!</definedName>
    <definedName name="diana">#REF!</definedName>
    <definedName name="diaphragm">#REF!</definedName>
    <definedName name="DiaPVC" localSheetId="31">#REF!</definedName>
    <definedName name="DiaPVC">!#REF!</definedName>
    <definedName name="DiaPVCP" localSheetId="31">#REF!</definedName>
    <definedName name="DiaPVCP">!#REF!</definedName>
    <definedName name="DiaRubber" localSheetId="31">#REF!</definedName>
    <definedName name="DiaRubber">!#REF!</definedName>
    <definedName name="dias" localSheetId="31">#REF!</definedName>
    <definedName name="dias">!#REF!</definedName>
    <definedName name="Días_de_Stock">#REF!</definedName>
    <definedName name="DIAS_EN_FAENA" localSheetId="31">#REF!</definedName>
    <definedName name="DIAS_EN_FAENA">!#REF!</definedName>
    <definedName name="dias_utiles" localSheetId="31">#REF!</definedName>
    <definedName name="dias_utiles">!#REF!</definedName>
    <definedName name="DIAS2" localSheetId="31">#REF!</definedName>
    <definedName name="DIAS2">!#REF!</definedName>
    <definedName name="diasem">#REF!</definedName>
    <definedName name="DIASMES">#REF!</definedName>
    <definedName name="DiaSS" localSheetId="31">#REF!</definedName>
    <definedName name="DiaSS">!#REF!</definedName>
    <definedName name="DiaSteel" localSheetId="31">#REF!</definedName>
    <definedName name="DiaSteel">!#REF!</definedName>
    <definedName name="DIC">#REF!</definedName>
    <definedName name="DICACT">#REF!</definedName>
    <definedName name="DICANT">#REF!</definedName>
    <definedName name="DICNVO">#REF!</definedName>
    <definedName name="Diesel">#REF!</definedName>
    <definedName name="DieselCost">#REF!</definedName>
    <definedName name="diez" localSheetId="35" hidden="1">{#N/A,#N/A,FALSE,"TEC-01";#N/A,#N/A,FALSE,"TEC - 02";#N/A,#N/A,FALSE,"TEC - 03";#N/A,#N/A,FALSE,"TEC - 04";#N/A,#N/A,FALSE,"TEC-07";#N/A,#N/A,FALSE,"TEC-08";#N/A,#N/A,FALSE,"TEC - 09A";#N/A,#N/A,FALSE,"TEC - 09B";#N/A,#N/A,FALSE,"TEC - 09C";#N/A,#N/A,FALSE,"TEC - 10";#N/A,#N/A,FALSE,"TEC-11"}</definedName>
    <definedName name="diez" localSheetId="37" hidden="1">{#N/A,#N/A,FALSE,"TEC-01";#N/A,#N/A,FALSE,"TEC - 02";#N/A,#N/A,FALSE,"TEC - 03";#N/A,#N/A,FALSE,"TEC - 04";#N/A,#N/A,FALSE,"TEC-07";#N/A,#N/A,FALSE,"TEC-08";#N/A,#N/A,FALSE,"TEC - 09A";#N/A,#N/A,FALSE,"TEC - 09B";#N/A,#N/A,FALSE,"TEC - 09C";#N/A,#N/A,FALSE,"TEC - 10";#N/A,#N/A,FALSE,"TEC-11"}</definedName>
    <definedName name="diez" localSheetId="36" hidden="1">{#N/A,#N/A,FALSE,"TEC-01";#N/A,#N/A,FALSE,"TEC - 02";#N/A,#N/A,FALSE,"TEC - 03";#N/A,#N/A,FALSE,"TEC - 04";#N/A,#N/A,FALSE,"TEC-07";#N/A,#N/A,FALSE,"TEC-08";#N/A,#N/A,FALSE,"TEC - 09A";#N/A,#N/A,FALSE,"TEC - 09B";#N/A,#N/A,FALSE,"TEC - 09C";#N/A,#N/A,FALSE,"TEC - 10";#N/A,#N/A,FALSE,"TEC-11"}</definedName>
    <definedName name="diez" localSheetId="33" hidden="1">{#N/A,#N/A,FALSE,"TEC-01";#N/A,#N/A,FALSE,"TEC - 02";#N/A,#N/A,FALSE,"TEC - 03";#N/A,#N/A,FALSE,"TEC - 04";#N/A,#N/A,FALSE,"TEC-07";#N/A,#N/A,FALSE,"TEC-08";#N/A,#N/A,FALSE,"TEC - 09A";#N/A,#N/A,FALSE,"TEC - 09B";#N/A,#N/A,FALSE,"TEC - 09C";#N/A,#N/A,FALSE,"TEC - 10";#N/A,#N/A,FALSE,"TEC-11"}</definedName>
    <definedName name="diez" localSheetId="34" hidden="1">{#N/A,#N/A,FALSE,"TEC-01";#N/A,#N/A,FALSE,"TEC - 02";#N/A,#N/A,FALSE,"TEC - 03";#N/A,#N/A,FALSE,"TEC - 04";#N/A,#N/A,FALSE,"TEC-07";#N/A,#N/A,FALSE,"TEC-08";#N/A,#N/A,FALSE,"TEC - 09A";#N/A,#N/A,FALSE,"TEC - 09B";#N/A,#N/A,FALSE,"TEC - 09C";#N/A,#N/A,FALSE,"TEC - 10";#N/A,#N/A,FALSE,"TEC-11"}</definedName>
    <definedName name="diez" localSheetId="31" hidden="1">{#N/A,#N/A,FALSE,"TEC-01";#N/A,#N/A,FALSE,"TEC - 02";#N/A,#N/A,FALSE,"TEC - 03";#N/A,#N/A,FALSE,"TEC - 04";#N/A,#N/A,FALSE,"TEC-07";#N/A,#N/A,FALSE,"TEC-08";#N/A,#N/A,FALSE,"TEC - 09A";#N/A,#N/A,FALSE,"TEC - 09B";#N/A,#N/A,FALSE,"TEC - 09C";#N/A,#N/A,FALSE,"TEC - 10";#N/A,#N/A,FALSE,"TEC-11"}</definedName>
    <definedName name="diez" hidden="1">{#N/A,#N/A,FALSE,"TEC-01";#N/A,#N/A,FALSE,"TEC - 02";#N/A,#N/A,FALSE,"TEC - 03";#N/A,#N/A,FALSE,"TEC - 04";#N/A,#N/A,FALSE,"TEC-07";#N/A,#N/A,FALSE,"TEC-08";#N/A,#N/A,FALSE,"TEC - 09A";#N/A,#N/A,FALSE,"TEC - 09B";#N/A,#N/A,FALSE,"TEC - 09C";#N/A,#N/A,FALSE,"TEC - 10";#N/A,#N/A,FALSE,"TEC-11"}</definedName>
    <definedName name="Diferencias" localSheetId="35" hidden="1">{#N/A,#N/A,FALSE,"Total_OC015";#N/A,#N/A,FALSE,"ADMIN";#N/A,#N/A,FALSE,"PROCES";#N/A,#N/A,FALSE,"mecan";#N/A,#N/A,FALSE,"civil";#N/A,#N/A,FALSE,"CAÑER";#N/A,#N/A,FALSE,"ELEC";#N/A,#N/A,FALSE,"INSTR"}</definedName>
    <definedName name="Diferencias" localSheetId="37" hidden="1">{#N/A,#N/A,FALSE,"Total_OC015";#N/A,#N/A,FALSE,"ADMIN";#N/A,#N/A,FALSE,"PROCES";#N/A,#N/A,FALSE,"mecan";#N/A,#N/A,FALSE,"civil";#N/A,#N/A,FALSE,"CAÑER";#N/A,#N/A,FALSE,"ELEC";#N/A,#N/A,FALSE,"INSTR"}</definedName>
    <definedName name="Diferencias" localSheetId="36" hidden="1">{#N/A,#N/A,FALSE,"Total_OC015";#N/A,#N/A,FALSE,"ADMIN";#N/A,#N/A,FALSE,"PROCES";#N/A,#N/A,FALSE,"mecan";#N/A,#N/A,FALSE,"civil";#N/A,#N/A,FALSE,"CAÑER";#N/A,#N/A,FALSE,"ELEC";#N/A,#N/A,FALSE,"INSTR"}</definedName>
    <definedName name="Diferencias" localSheetId="33" hidden="1">{#N/A,#N/A,FALSE,"Total_OC015";#N/A,#N/A,FALSE,"ADMIN";#N/A,#N/A,FALSE,"PROCES";#N/A,#N/A,FALSE,"mecan";#N/A,#N/A,FALSE,"civil";#N/A,#N/A,FALSE,"CAÑER";#N/A,#N/A,FALSE,"ELEC";#N/A,#N/A,FALSE,"INSTR"}</definedName>
    <definedName name="Diferencias" localSheetId="34" hidden="1">{#N/A,#N/A,FALSE,"Total_OC015";#N/A,#N/A,FALSE,"ADMIN";#N/A,#N/A,FALSE,"PROCES";#N/A,#N/A,FALSE,"mecan";#N/A,#N/A,FALSE,"civil";#N/A,#N/A,FALSE,"CAÑER";#N/A,#N/A,FALSE,"ELEC";#N/A,#N/A,FALSE,"INSTR"}</definedName>
    <definedName name="Diferencias" localSheetId="31"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GN" localSheetId="35" hidden="1">{#N/A,#N/A,TRUE,"Basic";#N/A,#N/A,TRUE,"EXT-TABLE";#N/A,#N/A,TRUE,"STEEL";#N/A,#N/A,TRUE,"INT-Table";#N/A,#N/A,TRUE,"STEEL";#N/A,#N/A,TRUE,"Door"}</definedName>
    <definedName name="DIGN" localSheetId="37" hidden="1">{#N/A,#N/A,TRUE,"Basic";#N/A,#N/A,TRUE,"EXT-TABLE";#N/A,#N/A,TRUE,"STEEL";#N/A,#N/A,TRUE,"INT-Table";#N/A,#N/A,TRUE,"STEEL";#N/A,#N/A,TRUE,"Door"}</definedName>
    <definedName name="DIGN" localSheetId="36" hidden="1">{#N/A,#N/A,TRUE,"Basic";#N/A,#N/A,TRUE,"EXT-TABLE";#N/A,#N/A,TRUE,"STEEL";#N/A,#N/A,TRUE,"INT-Table";#N/A,#N/A,TRUE,"STEEL";#N/A,#N/A,TRUE,"Door"}</definedName>
    <definedName name="DIGN" localSheetId="33" hidden="1">{#N/A,#N/A,TRUE,"Basic";#N/A,#N/A,TRUE,"EXT-TABLE";#N/A,#N/A,TRUE,"STEEL";#N/A,#N/A,TRUE,"INT-Table";#N/A,#N/A,TRUE,"STEEL";#N/A,#N/A,TRUE,"Door"}</definedName>
    <definedName name="DIGN" localSheetId="34" hidden="1">{#N/A,#N/A,TRUE,"Basic";#N/A,#N/A,TRUE,"EXT-TABLE";#N/A,#N/A,TRUE,"STEEL";#N/A,#N/A,TRUE,"INT-Table";#N/A,#N/A,TRUE,"STEEL";#N/A,#N/A,TRUE,"Door"}</definedName>
    <definedName name="DIGN" localSheetId="31" hidden="1">{#N/A,#N/A,TRUE,"Basic";#N/A,#N/A,TRUE,"EXT-TABLE";#N/A,#N/A,TRUE,"STEEL";#N/A,#N/A,TRUE,"INT-Table";#N/A,#N/A,TRUE,"STEEL";#N/A,#N/A,TRUE,"Door"}</definedName>
    <definedName name="DIGN" hidden="1">{#N/A,#N/A,TRUE,"Basic";#N/A,#N/A,TRUE,"EXT-TABLE";#N/A,#N/A,TRUE,"STEEL";#N/A,#N/A,TRUE,"INT-Table";#N/A,#N/A,TRUE,"STEEL";#N/A,#N/A,TRUE,"Door"}</definedName>
    <definedName name="DILINI" localSheetId="31">#REF!</definedName>
    <definedName name="DILINI">!#REF!</definedName>
    <definedName name="dim_a0" localSheetId="31">#REF!</definedName>
    <definedName name="dim_a0">!#REF!</definedName>
    <definedName name="dim_a1" localSheetId="31">#REF!</definedName>
    <definedName name="dim_a1">!#REF!</definedName>
    <definedName name="dim_a2" localSheetId="31">#REF!</definedName>
    <definedName name="dim_a2">!#REF!</definedName>
    <definedName name="dim_a3" localSheetId="31">#REF!</definedName>
    <definedName name="dim_a3">!#REF!</definedName>
    <definedName name="dim_b0" localSheetId="31">#REF!</definedName>
    <definedName name="dim_b0">!#REF!</definedName>
    <definedName name="dim_b1" localSheetId="31">#REF!</definedName>
    <definedName name="dim_b1">!#REF!</definedName>
    <definedName name="dim_h1" localSheetId="31">#REF!</definedName>
    <definedName name="dim_h1">!#REF!</definedName>
    <definedName name="DIMENS">#REF!</definedName>
    <definedName name="DIN" localSheetId="31">#REF!</definedName>
    <definedName name="DIN">!#REF!</definedName>
    <definedName name="Dina">#REF!</definedName>
    <definedName name="Dinamita">#REF!</definedName>
    <definedName name="DIns" localSheetId="31">#REF!</definedName>
    <definedName name="DIns">!#REF!</definedName>
    <definedName name="Dint">#N/A</definedName>
    <definedName name="DIQUES">#REF!</definedName>
    <definedName name="Direccion">"Av. Salaverry N°475 - Jesús María"</definedName>
    <definedName name="Dirección">#REF!</definedName>
    <definedName name="DIRECT" localSheetId="31">#REF!</definedName>
    <definedName name="DIRECT">!#REF!</definedName>
    <definedName name="DIRECT_BURIAL">#REF!</definedName>
    <definedName name="DIRECTHIRE_LABOR_UNIT_HOURS">#REF!,#REF!,#REF!,#REF!,#REF!,#REF!,#REF!</definedName>
    <definedName name="DIRECTHIRE_WAGE_RATE">#REF!,#REF!,#REF!,#REF!,#REF!,#REF!,#REF!</definedName>
    <definedName name="DirHrs">IF(VLOOKUP(#REF!,#REF!,3)*#REF!*#REF!=0,0,VLOOKUP(#REF!,#REF!,3)*#REF!*#REF!)</definedName>
    <definedName name="DirHrs1">IF(VLOOKUP(#REF!,#REF!,3)*#REF!*#REF!=0,0,VLOOKUP(#REF!,#REF!,3)*#REF!*#REF!)</definedName>
    <definedName name="DISC" localSheetId="31">#REF!</definedName>
    <definedName name="DISC">!#REF!</definedName>
    <definedName name="DISC0" localSheetId="31">#REF!</definedName>
    <definedName name="DISC0">!#REF!</definedName>
    <definedName name="DISC1" localSheetId="31">#REF!</definedName>
    <definedName name="DISC1">!#REF!</definedName>
    <definedName name="DISC2" localSheetId="31">#REF!</definedName>
    <definedName name="DISC2">!#REF!</definedName>
    <definedName name="DISC3" localSheetId="31">#REF!</definedName>
    <definedName name="DISC3">!#REF!</definedName>
    <definedName name="DISC4" localSheetId="31">#REF!</definedName>
    <definedName name="DISC4">!#REF!</definedName>
    <definedName name="DISC5" localSheetId="31">#REF!</definedName>
    <definedName name="DISC5">!#REF!</definedName>
    <definedName name="DISC6" localSheetId="31">#REF!</definedName>
    <definedName name="DISC6">!#REF!</definedName>
    <definedName name="DISC7" localSheetId="31">#REF!</definedName>
    <definedName name="DISC7">!#REF!</definedName>
    <definedName name="DISC8" localSheetId="31">#REF!</definedName>
    <definedName name="DISC8">!#REF!</definedName>
    <definedName name="DISC9" localSheetId="31">#REF!</definedName>
    <definedName name="DISC9">!#REF!</definedName>
    <definedName name="Discharge_Channel">#REF!</definedName>
    <definedName name="DISCIPLINA">#REF!</definedName>
    <definedName name="DISCIPLINAS_RFI">#REF!</definedName>
    <definedName name="Discipline">#REF!</definedName>
    <definedName name="disco">#REF!</definedName>
    <definedName name="Discount" localSheetId="37" hidden="1">#REF!</definedName>
    <definedName name="Discount" localSheetId="36" hidden="1">#REF!</definedName>
    <definedName name="Discount" localSheetId="31" hidden="1">#REF!</definedName>
    <definedName name="Discount" hidden="1">#REF!</definedName>
    <definedName name="Discountrate">#REF!</definedName>
    <definedName name="DiscRep">#REF!</definedName>
    <definedName name="disolvente">#REF!</definedName>
    <definedName name="Disp_WA900">#REF!</definedName>
    <definedName name="display_area_2" localSheetId="37" hidden="1">#REF!</definedName>
    <definedName name="display_area_2" localSheetId="36" hidden="1">#REF!</definedName>
    <definedName name="display_area_2" localSheetId="31" hidden="1">#REF!</definedName>
    <definedName name="display_area_2" hidden="1">#REF!</definedName>
    <definedName name="DisplayUnitOptions" localSheetId="31">#REF!</definedName>
    <definedName name="DisplayUnitOptions">!#REF!</definedName>
    <definedName name="Dispon_Liviano_entre_fechas">#REF!</definedName>
    <definedName name="DISPOSAL__INSTALLATIONS" localSheetId="31">#REF!</definedName>
    <definedName name="DISPOSAL__INSTALLATIONS">!#REF!</definedName>
    <definedName name="DIST">#REF!</definedName>
    <definedName name="Dist_3">#REF!</definedName>
    <definedName name="DIST_A12">#REF!</definedName>
    <definedName name="DIST_A4">#REF!</definedName>
    <definedName name="DIST_A8">#REF!</definedName>
    <definedName name="Dist_Empuje">#REF!</definedName>
    <definedName name="DISTAGUAYMOCONTRA" localSheetId="31">#REF!</definedName>
    <definedName name="DISTAGUAYMOCONTRA">!#REF!</definedName>
    <definedName name="DISTR.MANT.ELECTRICA">#REF!</definedName>
    <definedName name="DistributionParameters">#REF!</definedName>
    <definedName name="DistributionType">#REF!</definedName>
    <definedName name="diusdis" localSheetId="35" hidden="1">{#N/A,#N/A,FALSE,"Aging Summary";#N/A,#N/A,FALSE,"Ratio Analysis";#N/A,#N/A,FALSE,"Test 120 Day Accts";#N/A,#N/A,FALSE,"Tickmarks"}</definedName>
    <definedName name="diusdis" localSheetId="37" hidden="1">{#N/A,#N/A,FALSE,"Aging Summary";#N/A,#N/A,FALSE,"Ratio Analysis";#N/A,#N/A,FALSE,"Test 120 Day Accts";#N/A,#N/A,FALSE,"Tickmarks"}</definedName>
    <definedName name="diusdis" localSheetId="36" hidden="1">{#N/A,#N/A,FALSE,"Aging Summary";#N/A,#N/A,FALSE,"Ratio Analysis";#N/A,#N/A,FALSE,"Test 120 Day Accts";#N/A,#N/A,FALSE,"Tickmarks"}</definedName>
    <definedName name="diusdis" localSheetId="33" hidden="1">{#N/A,#N/A,FALSE,"Aging Summary";#N/A,#N/A,FALSE,"Ratio Analysis";#N/A,#N/A,FALSE,"Test 120 Day Accts";#N/A,#N/A,FALSE,"Tickmarks"}</definedName>
    <definedName name="diusdis" localSheetId="34" hidden="1">{#N/A,#N/A,FALSE,"Aging Summary";#N/A,#N/A,FALSE,"Ratio Analysis";#N/A,#N/A,FALSE,"Test 120 Day Accts";#N/A,#N/A,FALSE,"Tickmarks"}</definedName>
    <definedName name="diusdis" localSheetId="31" hidden="1">{#N/A,#N/A,FALSE,"Aging Summary";#N/A,#N/A,FALSE,"Ratio Analysis";#N/A,#N/A,FALSE,"Test 120 Day Accts";#N/A,#N/A,FALSE,"Tickmarks"}</definedName>
    <definedName name="diusdis" hidden="1">{#N/A,#N/A,FALSE,"Aging Summary";#N/A,#N/A,FALSE,"Ratio Analysis";#N/A,#N/A,FALSE,"Test 120 Day Accts";#N/A,#N/A,FALSE,"Tickmarks"}</definedName>
    <definedName name="diusdis_1" localSheetId="35" hidden="1">{#N/A,#N/A,FALSE,"Aging Summary";#N/A,#N/A,FALSE,"Ratio Analysis";#N/A,#N/A,FALSE,"Test 120 Day Accts";#N/A,#N/A,FALSE,"Tickmarks"}</definedName>
    <definedName name="diusdis_1" localSheetId="37" hidden="1">{#N/A,#N/A,FALSE,"Aging Summary";#N/A,#N/A,FALSE,"Ratio Analysis";#N/A,#N/A,FALSE,"Test 120 Day Accts";#N/A,#N/A,FALSE,"Tickmarks"}</definedName>
    <definedName name="diusdis_1" localSheetId="36" hidden="1">{#N/A,#N/A,FALSE,"Aging Summary";#N/A,#N/A,FALSE,"Ratio Analysis";#N/A,#N/A,FALSE,"Test 120 Day Accts";#N/A,#N/A,FALSE,"Tickmarks"}</definedName>
    <definedName name="diusdis_1" localSheetId="33" hidden="1">{#N/A,#N/A,FALSE,"Aging Summary";#N/A,#N/A,FALSE,"Ratio Analysis";#N/A,#N/A,FALSE,"Test 120 Day Accts";#N/A,#N/A,FALSE,"Tickmarks"}</definedName>
    <definedName name="diusdis_1" localSheetId="34" hidden="1">{#N/A,#N/A,FALSE,"Aging Summary";#N/A,#N/A,FALSE,"Ratio Analysis";#N/A,#N/A,FALSE,"Test 120 Day Accts";#N/A,#N/A,FALSE,"Tickmarks"}</definedName>
    <definedName name="diusdis_1" localSheetId="31" hidden="1">{#N/A,#N/A,FALSE,"Aging Summary";#N/A,#N/A,FALSE,"Ratio Analysis";#N/A,#N/A,FALSE,"Test 120 Day Accts";#N/A,#N/A,FALSE,"Tickmarks"}</definedName>
    <definedName name="diusdis_1" hidden="1">{#N/A,#N/A,FALSE,"Aging Summary";#N/A,#N/A,FALSE,"Ratio Analysis";#N/A,#N/A,FALSE,"Test 120 Day Accts";#N/A,#N/A,FALSE,"Tickmarks"}</definedName>
    <definedName name="DIV" localSheetId="31">#REF!</definedName>
    <definedName name="DIV">!#REF!</definedName>
    <definedName name="DIVcompare" localSheetId="31">#REF!</definedName>
    <definedName name="DIVcompare">!#REF!</definedName>
    <definedName name="DIVERSION">#REF!</definedName>
    <definedName name="Division">#REF!</definedName>
    <definedName name="Division_Name1" hidden="1">#REF!</definedName>
    <definedName name="Division_Name17" hidden="1">#REF!</definedName>
    <definedName name="Division_Name18" hidden="1">#REF!</definedName>
    <definedName name="Division_Name19" hidden="1">#REF!</definedName>
    <definedName name="Division_Name2" hidden="1">#REF!</definedName>
    <definedName name="Division_Name20" hidden="1">#REF!</definedName>
    <definedName name="Division_Name21" hidden="1">#REF!</definedName>
    <definedName name="Division_Name22" hidden="1">#REF!</definedName>
    <definedName name="divisions">#REF!</definedName>
    <definedName name="divmar">#REF!</definedName>
    <definedName name="DJ" localSheetId="35" hidden="1">{#N/A,#N/A,FALSE,"SumG";#N/A,#N/A,FALSE,"ElecG";#N/A,#N/A,FALSE,"MechG";#N/A,#N/A,FALSE,"GeotG";#N/A,#N/A,FALSE,"PrcsG";#N/A,#N/A,FALSE,"TunnG";#N/A,#N/A,FALSE,"CivlG";#N/A,#N/A,FALSE,"NtwkG";#N/A,#N/A,FALSE,"EstgG";#N/A,#N/A,FALSE,"PEngG"}</definedName>
    <definedName name="DJ" localSheetId="37" hidden="1">{#N/A,#N/A,FALSE,"SumG";#N/A,#N/A,FALSE,"ElecG";#N/A,#N/A,FALSE,"MechG";#N/A,#N/A,FALSE,"GeotG";#N/A,#N/A,FALSE,"PrcsG";#N/A,#N/A,FALSE,"TunnG";#N/A,#N/A,FALSE,"CivlG";#N/A,#N/A,FALSE,"NtwkG";#N/A,#N/A,FALSE,"EstgG";#N/A,#N/A,FALSE,"PEngG"}</definedName>
    <definedName name="DJ" localSheetId="36" hidden="1">{#N/A,#N/A,FALSE,"SumG";#N/A,#N/A,FALSE,"ElecG";#N/A,#N/A,FALSE,"MechG";#N/A,#N/A,FALSE,"GeotG";#N/A,#N/A,FALSE,"PrcsG";#N/A,#N/A,FALSE,"TunnG";#N/A,#N/A,FALSE,"CivlG";#N/A,#N/A,FALSE,"NtwkG";#N/A,#N/A,FALSE,"EstgG";#N/A,#N/A,FALSE,"PEngG"}</definedName>
    <definedName name="DJ" localSheetId="33" hidden="1">{#N/A,#N/A,FALSE,"SumG";#N/A,#N/A,FALSE,"ElecG";#N/A,#N/A,FALSE,"MechG";#N/A,#N/A,FALSE,"GeotG";#N/A,#N/A,FALSE,"PrcsG";#N/A,#N/A,FALSE,"TunnG";#N/A,#N/A,FALSE,"CivlG";#N/A,#N/A,FALSE,"NtwkG";#N/A,#N/A,FALSE,"EstgG";#N/A,#N/A,FALSE,"PEngG"}</definedName>
    <definedName name="DJ" localSheetId="34" hidden="1">{#N/A,#N/A,FALSE,"SumG";#N/A,#N/A,FALSE,"ElecG";#N/A,#N/A,FALSE,"MechG";#N/A,#N/A,FALSE,"GeotG";#N/A,#N/A,FALSE,"PrcsG";#N/A,#N/A,FALSE,"TunnG";#N/A,#N/A,FALSE,"CivlG";#N/A,#N/A,FALSE,"NtwkG";#N/A,#N/A,FALSE,"EstgG";#N/A,#N/A,FALSE,"PEngG"}</definedName>
    <definedName name="dj" localSheetId="31" hidden="1">{"'Sheet1'!$L$16"}</definedName>
    <definedName name="dj" hidden="1">{"'Sheet1'!$L$16"}</definedName>
    <definedName name="djdbsc" localSheetId="35" hidden="1">{#N/A,#N/A,TRUE,"1842CWN0"}</definedName>
    <definedName name="djdbsc" localSheetId="37" hidden="1">{#N/A,#N/A,TRUE,"1842CWN0"}</definedName>
    <definedName name="djdbsc" localSheetId="36" hidden="1">{#N/A,#N/A,TRUE,"1842CWN0"}</definedName>
    <definedName name="djdbsc" localSheetId="33" hidden="1">{#N/A,#N/A,TRUE,"1842CWN0"}</definedName>
    <definedName name="djdbsc" localSheetId="34" hidden="1">{#N/A,#N/A,TRUE,"1842CWN0"}</definedName>
    <definedName name="djdbsc" localSheetId="31" hidden="1">{#N/A,#N/A,TRUE,"1842CWN0"}</definedName>
    <definedName name="djdbsc" hidden="1">{#N/A,#N/A,TRUE,"1842CWN0"}</definedName>
    <definedName name="djjii" localSheetId="31" hidden="1">{#N/A,#N/A,TRUE,"Cover";#N/A,#N/A,TRUE,"Conts";#N/A,#N/A,TRUE,"VOS";#N/A,#N/A,TRUE,"Warrington";#N/A,#N/A,TRUE,"Widnes"}</definedName>
    <definedName name="djjii" hidden="1">{#N/A,#N/A,TRUE,"Cover";#N/A,#N/A,TRUE,"Conts";#N/A,#N/A,TRUE,"VOS";#N/A,#N/A,TRUE,"Warrington";#N/A,#N/A,TRUE,"Widnes"}</definedName>
    <definedName name="djkdhbdv" localSheetId="35" hidden="1">{#N/A,#N/A,TRUE,"1842CWN0"}</definedName>
    <definedName name="djkdhbdv" localSheetId="37" hidden="1">{#N/A,#N/A,TRUE,"1842CWN0"}</definedName>
    <definedName name="djkdhbdv" localSheetId="36" hidden="1">{#N/A,#N/A,TRUE,"1842CWN0"}</definedName>
    <definedName name="djkdhbdv" localSheetId="33" hidden="1">{#N/A,#N/A,TRUE,"1842CWN0"}</definedName>
    <definedName name="djkdhbdv" localSheetId="34" hidden="1">{#N/A,#N/A,TRUE,"1842CWN0"}</definedName>
    <definedName name="djkdhbdv" localSheetId="31" hidden="1">{#N/A,#N/A,TRUE,"1842CWN0"}</definedName>
    <definedName name="djkdhbdv" hidden="1">{#N/A,#N/A,TRUE,"1842CWN0"}</definedName>
    <definedName name="dk" localSheetId="31">#REF!</definedName>
    <definedName name="dk">!#REF!</definedName>
    <definedName name="dk4_" localSheetId="31">#REF!</definedName>
    <definedName name="dk4_">!#REF!</definedName>
    <definedName name="dkdk"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dkdkd" localSheetId="35" hidden="1">{#N/A,#N/A,FALSE,"명세표"}</definedName>
    <definedName name="dkdkdkdkd" localSheetId="37" hidden="1">{#N/A,#N/A,FALSE,"명세표"}</definedName>
    <definedName name="dkdkdkdkd" localSheetId="36" hidden="1">{#N/A,#N/A,FALSE,"명세표"}</definedName>
    <definedName name="dkdkdkdkd" localSheetId="33" hidden="1">{#N/A,#N/A,FALSE,"명세표"}</definedName>
    <definedName name="dkdkdkdkd" localSheetId="34" hidden="1">{#N/A,#N/A,FALSE,"명세표"}</definedName>
    <definedName name="dkdkdkdkd" localSheetId="31" hidden="1">{#N/A,#N/A,FALSE,"명세표"}</definedName>
    <definedName name="dkdkdkdkd" hidden="1">{#N/A,#N/A,FALSE,"명세표"}</definedName>
    <definedName name="DKDLFJKDS" localSheetId="35" hidden="1">{#N/A,#N/A,TRUE,"Basic";#N/A,#N/A,TRUE,"EXT-TABLE";#N/A,#N/A,TRUE,"STEEL";#N/A,#N/A,TRUE,"INT-Table";#N/A,#N/A,TRUE,"STEEL";#N/A,#N/A,TRUE,"Door"}</definedName>
    <definedName name="DKDLFJKDS" localSheetId="37" hidden="1">{#N/A,#N/A,TRUE,"Basic";#N/A,#N/A,TRUE,"EXT-TABLE";#N/A,#N/A,TRUE,"STEEL";#N/A,#N/A,TRUE,"INT-Table";#N/A,#N/A,TRUE,"STEEL";#N/A,#N/A,TRUE,"Door"}</definedName>
    <definedName name="DKDLFJKDS" localSheetId="36" hidden="1">{#N/A,#N/A,TRUE,"Basic";#N/A,#N/A,TRUE,"EXT-TABLE";#N/A,#N/A,TRUE,"STEEL";#N/A,#N/A,TRUE,"INT-Table";#N/A,#N/A,TRUE,"STEEL";#N/A,#N/A,TRUE,"Door"}</definedName>
    <definedName name="DKDLFJKDS" localSheetId="33" hidden="1">{#N/A,#N/A,TRUE,"Basic";#N/A,#N/A,TRUE,"EXT-TABLE";#N/A,#N/A,TRUE,"STEEL";#N/A,#N/A,TRUE,"INT-Table";#N/A,#N/A,TRUE,"STEEL";#N/A,#N/A,TRUE,"Door"}</definedName>
    <definedName name="DKDLFJKDS" localSheetId="34" hidden="1">{#N/A,#N/A,TRUE,"Basic";#N/A,#N/A,TRUE,"EXT-TABLE";#N/A,#N/A,TRUE,"STEEL";#N/A,#N/A,TRUE,"INT-Table";#N/A,#N/A,TRUE,"STEEL";#N/A,#N/A,TRUE,"Door"}</definedName>
    <definedName name="DKDLFJKDS" localSheetId="31" hidden="1">{#N/A,#N/A,TRUE,"Basic";#N/A,#N/A,TRUE,"EXT-TABLE";#N/A,#N/A,TRUE,"STEEL";#N/A,#N/A,TRUE,"INT-Table";#N/A,#N/A,TRUE,"STEEL";#N/A,#N/A,TRUE,"Door"}</definedName>
    <definedName name="DKDLFJKDS" hidden="1">{#N/A,#N/A,TRUE,"Basic";#N/A,#N/A,TRUE,"EXT-TABLE";#N/A,#N/A,TRUE,"STEEL";#N/A,#N/A,TRUE,"INT-Table";#N/A,#N/A,TRUE,"STEEL";#N/A,#N/A,TRUE,"Door"}</definedName>
    <definedName name="DKK">#REF!</definedName>
    <definedName name="dl" localSheetId="31">#REF!</definedName>
    <definedName name="dl">!#REF!</definedName>
    <definedName name="dl___0" localSheetId="31">#REF!</definedName>
    <definedName name="dl___0">!#REF!</definedName>
    <definedName name="dl___13" localSheetId="31">#REF!</definedName>
    <definedName name="dl___13">!#REF!</definedName>
    <definedName name="dldjdb" localSheetId="35" hidden="1">{#N/A,#N/A,TRUE,"INGENIERIA";#N/A,#N/A,TRUE,"COMPRAS";#N/A,#N/A,TRUE,"DIRECCION";#N/A,#N/A,TRUE,"RESUMEN"}</definedName>
    <definedName name="dldjdb" localSheetId="37" hidden="1">{#N/A,#N/A,TRUE,"INGENIERIA";#N/A,#N/A,TRUE,"COMPRAS";#N/A,#N/A,TRUE,"DIRECCION";#N/A,#N/A,TRUE,"RESUMEN"}</definedName>
    <definedName name="dldjdb" localSheetId="36" hidden="1">{#N/A,#N/A,TRUE,"INGENIERIA";#N/A,#N/A,TRUE,"COMPRAS";#N/A,#N/A,TRUE,"DIRECCION";#N/A,#N/A,TRUE,"RESUMEN"}</definedName>
    <definedName name="dldjdb" localSheetId="33" hidden="1">{#N/A,#N/A,TRUE,"INGENIERIA";#N/A,#N/A,TRUE,"COMPRAS";#N/A,#N/A,TRUE,"DIRECCION";#N/A,#N/A,TRUE,"RESUMEN"}</definedName>
    <definedName name="dldjdb" localSheetId="34" hidden="1">{#N/A,#N/A,TRUE,"INGENIERIA";#N/A,#N/A,TRUE,"COMPRAS";#N/A,#N/A,TRUE,"DIRECCION";#N/A,#N/A,TRUE,"RESUMEN"}</definedName>
    <definedName name="dldjdb" localSheetId="31" hidden="1">{#N/A,#N/A,TRUE,"INGENIERIA";#N/A,#N/A,TRUE,"COMPRAS";#N/A,#N/A,TRUE,"DIRECCION";#N/A,#N/A,TRUE,"RESUMEN"}</definedName>
    <definedName name="dldjdb" hidden="1">{#N/A,#N/A,TRUE,"INGENIERIA";#N/A,#N/A,TRUE,"COMPRAS";#N/A,#N/A,TRUE,"DIRECCION";#N/A,#N/A,TRUE,"RESUMEN"}</definedName>
    <definedName name="dm">0.8</definedName>
    <definedName name="Dmax2" localSheetId="31">#REF!</definedName>
    <definedName name="Dmax2">!#REF!</definedName>
    <definedName name="DMC" localSheetId="31">#REF!</definedName>
    <definedName name="DMC">!#REF!</definedName>
    <definedName name="DME_Dirty" hidden="1">"False"</definedName>
    <definedName name="DME_LocalFile" hidden="1">"True"</definedName>
    <definedName name="DMF" hidden="1">OFFSET(#REF!,0,0,1,1)</definedName>
    <definedName name="DMS" localSheetId="31">#REF!</definedName>
    <definedName name="DMS">!#REF!</definedName>
    <definedName name="dn" localSheetId="35" hidden="1">{#N/A,#N/A,FALSE,"COVER1.XLS ";#N/A,#N/A,FALSE,"RACT1.XLS";#N/A,#N/A,FALSE,"RACT2.XLS";#N/A,#N/A,FALSE,"ECCMP";#N/A,#N/A,FALSE,"WELDER.XLS"}</definedName>
    <definedName name="dn" localSheetId="37" hidden="1">{#N/A,#N/A,FALSE,"COVER1.XLS ";#N/A,#N/A,FALSE,"RACT1.XLS";#N/A,#N/A,FALSE,"RACT2.XLS";#N/A,#N/A,FALSE,"ECCMP";#N/A,#N/A,FALSE,"WELDER.XLS"}</definedName>
    <definedName name="dn" localSheetId="36" hidden="1">{#N/A,#N/A,FALSE,"COVER1.XLS ";#N/A,#N/A,FALSE,"RACT1.XLS";#N/A,#N/A,FALSE,"RACT2.XLS";#N/A,#N/A,FALSE,"ECCMP";#N/A,#N/A,FALSE,"WELDER.XLS"}</definedName>
    <definedName name="dn" localSheetId="33" hidden="1">{#N/A,#N/A,FALSE,"COVER1.XLS ";#N/A,#N/A,FALSE,"RACT1.XLS";#N/A,#N/A,FALSE,"RACT2.XLS";#N/A,#N/A,FALSE,"ECCMP";#N/A,#N/A,FALSE,"WELDER.XLS"}</definedName>
    <definedName name="dn" localSheetId="34" hidden="1">{#N/A,#N/A,FALSE,"COVER1.XLS ";#N/A,#N/A,FALSE,"RACT1.XLS";#N/A,#N/A,FALSE,"RACT2.XLS";#N/A,#N/A,FALSE,"ECCMP";#N/A,#N/A,FALSE,"WELDER.XLS"}</definedName>
    <definedName name="dn" localSheetId="31" hidden="1">{#N/A,#N/A,FALSE,"COVER1.XLS ";#N/A,#N/A,FALSE,"RACT1.XLS";#N/A,#N/A,FALSE,"RACT2.XLS";#N/A,#N/A,FALSE,"ECCMP";#N/A,#N/A,FALSE,"WELDER.XLS"}</definedName>
    <definedName name="dn" hidden="1">{#N/A,#N/A,FALSE,"COVER1.XLS ";#N/A,#N/A,FALSE,"RACT1.XLS";#N/A,#N/A,FALSE,"RACT2.XLS";#N/A,#N/A,FALSE,"ECCMP";#N/A,#N/A,FALSE,"WELDER.XLS"}</definedName>
    <definedName name="DNI">#REF!</definedName>
    <definedName name="DNT">#REF!</definedName>
    <definedName name="DNTI">#REF!</definedName>
    <definedName name="Do" localSheetId="31">#REF!</definedName>
    <definedName name="Do">!#REF!</definedName>
    <definedName name="DO_Colas">#REF!</definedName>
    <definedName name="DO_Falta_Camion">#REF!</definedName>
    <definedName name="DO_Otros_Acarreo">#REF!</definedName>
    <definedName name="DO_Otros_Acarreo_Data">#REF!</definedName>
    <definedName name="DO_Otros_Carguio">#REF!</definedName>
    <definedName name="DO_Otros_Carguio_Data">#REF!</definedName>
    <definedName name="DOA">#REF!</definedName>
    <definedName name="dobladora">#REF!</definedName>
    <definedName name="DOC">#REF!</definedName>
    <definedName name="doc_cost" localSheetId="31">#REF!</definedName>
    <definedName name="doc_cost">!#REF!</definedName>
    <definedName name="Doc_Hrs">#REF!</definedName>
    <definedName name="doce">#REF!,#REF!</definedName>
    <definedName name="DOCELAB">#REF!</definedName>
    <definedName name="DOCF.CORTE">#REF!</definedName>
    <definedName name="DOCF.EMISION">#REF!</definedName>
    <definedName name="DocHrsKm">#REF!</definedName>
    <definedName name="docmed">#REF!</definedName>
    <definedName name="DOCREV">#REF!</definedName>
    <definedName name="DOCSEM">#REF!</definedName>
    <definedName name="docu" localSheetId="31">#REF!</definedName>
    <definedName name="docu">!#REF!</definedName>
    <definedName name="Document_array">{"ÿÿÿÿÿ"}</definedName>
    <definedName name="DOCUMENTO">#REF!</definedName>
    <definedName name="documents">OFFSET(#REF!,0,0,COUNTA(#REF!),COUNTA(#REF!))</definedName>
    <definedName name="dol" localSheetId="31">#REF!</definedName>
    <definedName name="dol">!#REF!</definedName>
    <definedName name="Dolar" localSheetId="31">#REF!</definedName>
    <definedName name="Dolar">!#REF!</definedName>
    <definedName name="dólar">#REF!</definedName>
    <definedName name="dollar">#REF!</definedName>
    <definedName name="Dollar_Euro">#REF!</definedName>
    <definedName name="DOMax_Falta_Camion">#REF!</definedName>
    <definedName name="don">#REF!</definedName>
    <definedName name="donaciones" localSheetId="35" hidden="1">{#N/A,#N/A,FALSE,"Aging Summary";#N/A,#N/A,FALSE,"Ratio Analysis";#N/A,#N/A,FALSE,"Test 120 Day Accts";#N/A,#N/A,FALSE,"Tickmarks"}</definedName>
    <definedName name="donaciones" localSheetId="37" hidden="1">{#N/A,#N/A,FALSE,"Aging Summary";#N/A,#N/A,FALSE,"Ratio Analysis";#N/A,#N/A,FALSE,"Test 120 Day Accts";#N/A,#N/A,FALSE,"Tickmarks"}</definedName>
    <definedName name="donaciones" localSheetId="36" hidden="1">{#N/A,#N/A,FALSE,"Aging Summary";#N/A,#N/A,FALSE,"Ratio Analysis";#N/A,#N/A,FALSE,"Test 120 Day Accts";#N/A,#N/A,FALSE,"Tickmarks"}</definedName>
    <definedName name="donaciones" localSheetId="33" hidden="1">{#N/A,#N/A,FALSE,"Aging Summary";#N/A,#N/A,FALSE,"Ratio Analysis";#N/A,#N/A,FALSE,"Test 120 Day Accts";#N/A,#N/A,FALSE,"Tickmarks"}</definedName>
    <definedName name="donaciones" localSheetId="34" hidden="1">{#N/A,#N/A,FALSE,"Aging Summary";#N/A,#N/A,FALSE,"Ratio Analysis";#N/A,#N/A,FALSE,"Test 120 Day Accts";#N/A,#N/A,FALSE,"Tickmarks"}</definedName>
    <definedName name="donaciones" localSheetId="31" hidden="1">{#N/A,#N/A,FALSE,"Aging Summary";#N/A,#N/A,FALSE,"Ratio Analysis";#N/A,#N/A,FALSE,"Test 120 Day Accts";#N/A,#N/A,FALSE,"Tickmarks"}</definedName>
    <definedName name="donaciones" hidden="1">{#N/A,#N/A,FALSE,"Aging Summary";#N/A,#N/A,FALSE,"Ratio Analysis";#N/A,#N/A,FALSE,"Test 120 Day Accts";#N/A,#N/A,FALSE,"Tickmarks"}</definedName>
    <definedName name="donaciones_1" localSheetId="35" hidden="1">{#N/A,#N/A,FALSE,"Aging Summary";#N/A,#N/A,FALSE,"Ratio Analysis";#N/A,#N/A,FALSE,"Test 120 Day Accts";#N/A,#N/A,FALSE,"Tickmarks"}</definedName>
    <definedName name="donaciones_1" localSheetId="37" hidden="1">{#N/A,#N/A,FALSE,"Aging Summary";#N/A,#N/A,FALSE,"Ratio Analysis";#N/A,#N/A,FALSE,"Test 120 Day Accts";#N/A,#N/A,FALSE,"Tickmarks"}</definedName>
    <definedName name="donaciones_1" localSheetId="36" hidden="1">{#N/A,#N/A,FALSE,"Aging Summary";#N/A,#N/A,FALSE,"Ratio Analysis";#N/A,#N/A,FALSE,"Test 120 Day Accts";#N/A,#N/A,FALSE,"Tickmarks"}</definedName>
    <definedName name="donaciones_1" localSheetId="33" hidden="1">{#N/A,#N/A,FALSE,"Aging Summary";#N/A,#N/A,FALSE,"Ratio Analysis";#N/A,#N/A,FALSE,"Test 120 Day Accts";#N/A,#N/A,FALSE,"Tickmarks"}</definedName>
    <definedName name="donaciones_1" localSheetId="34" hidden="1">{#N/A,#N/A,FALSE,"Aging Summary";#N/A,#N/A,FALSE,"Ratio Analysis";#N/A,#N/A,FALSE,"Test 120 Day Accts";#N/A,#N/A,FALSE,"Tickmarks"}</definedName>
    <definedName name="donaciones_1" localSheetId="31" hidden="1">{#N/A,#N/A,FALSE,"Aging Summary";#N/A,#N/A,FALSE,"Ratio Analysis";#N/A,#N/A,FALSE,"Test 120 Day Accts";#N/A,#N/A,FALSE,"Tickmarks"}</definedName>
    <definedName name="donaciones_1" hidden="1">{#N/A,#N/A,FALSE,"Aging Summary";#N/A,#N/A,FALSE,"Ratio Analysis";#N/A,#N/A,FALSE,"Test 120 Day Accts";#N/A,#N/A,FALSE,"Tickmarks"}</definedName>
    <definedName name="donaciones1" localSheetId="35" hidden="1">{#N/A,#N/A,FALSE,"Aging Summary";#N/A,#N/A,FALSE,"Ratio Analysis";#N/A,#N/A,FALSE,"Test 120 Day Accts";#N/A,#N/A,FALSE,"Tickmarks"}</definedName>
    <definedName name="donaciones1" localSheetId="37" hidden="1">{#N/A,#N/A,FALSE,"Aging Summary";#N/A,#N/A,FALSE,"Ratio Analysis";#N/A,#N/A,FALSE,"Test 120 Day Accts";#N/A,#N/A,FALSE,"Tickmarks"}</definedName>
    <definedName name="donaciones1" localSheetId="36" hidden="1">{#N/A,#N/A,FALSE,"Aging Summary";#N/A,#N/A,FALSE,"Ratio Analysis";#N/A,#N/A,FALSE,"Test 120 Day Accts";#N/A,#N/A,FALSE,"Tickmarks"}</definedName>
    <definedName name="donaciones1" localSheetId="33" hidden="1">{#N/A,#N/A,FALSE,"Aging Summary";#N/A,#N/A,FALSE,"Ratio Analysis";#N/A,#N/A,FALSE,"Test 120 Day Accts";#N/A,#N/A,FALSE,"Tickmarks"}</definedName>
    <definedName name="donaciones1" localSheetId="34" hidden="1">{#N/A,#N/A,FALSE,"Aging Summary";#N/A,#N/A,FALSE,"Ratio Analysis";#N/A,#N/A,FALSE,"Test 120 Day Accts";#N/A,#N/A,FALSE,"Tickmarks"}</definedName>
    <definedName name="donaciones1" localSheetId="31" hidden="1">{#N/A,#N/A,FALSE,"Aging Summary";#N/A,#N/A,FALSE,"Ratio Analysis";#N/A,#N/A,FALSE,"Test 120 Day Accts";#N/A,#N/A,FALSE,"Tickmarks"}</definedName>
    <definedName name="donaciones1" hidden="1">{#N/A,#N/A,FALSE,"Aging Summary";#N/A,#N/A,FALSE,"Ratio Analysis";#N/A,#N/A,FALSE,"Test 120 Day Accts";#N/A,#N/A,FALSE,"Tickmarks"}</definedName>
    <definedName name="donaciones1_1" localSheetId="35" hidden="1">{#N/A,#N/A,FALSE,"Aging Summary";#N/A,#N/A,FALSE,"Ratio Analysis";#N/A,#N/A,FALSE,"Test 120 Day Accts";#N/A,#N/A,FALSE,"Tickmarks"}</definedName>
    <definedName name="donaciones1_1" localSheetId="37" hidden="1">{#N/A,#N/A,FALSE,"Aging Summary";#N/A,#N/A,FALSE,"Ratio Analysis";#N/A,#N/A,FALSE,"Test 120 Day Accts";#N/A,#N/A,FALSE,"Tickmarks"}</definedName>
    <definedName name="donaciones1_1" localSheetId="36" hidden="1">{#N/A,#N/A,FALSE,"Aging Summary";#N/A,#N/A,FALSE,"Ratio Analysis";#N/A,#N/A,FALSE,"Test 120 Day Accts";#N/A,#N/A,FALSE,"Tickmarks"}</definedName>
    <definedName name="donaciones1_1" localSheetId="33" hidden="1">{#N/A,#N/A,FALSE,"Aging Summary";#N/A,#N/A,FALSE,"Ratio Analysis";#N/A,#N/A,FALSE,"Test 120 Day Accts";#N/A,#N/A,FALSE,"Tickmarks"}</definedName>
    <definedName name="donaciones1_1" localSheetId="34" hidden="1">{#N/A,#N/A,FALSE,"Aging Summary";#N/A,#N/A,FALSE,"Ratio Analysis";#N/A,#N/A,FALSE,"Test 120 Day Accts";#N/A,#N/A,FALSE,"Tickmarks"}</definedName>
    <definedName name="donaciones1_1" localSheetId="31" hidden="1">{#N/A,#N/A,FALSE,"Aging Summary";#N/A,#N/A,FALSE,"Ratio Analysis";#N/A,#N/A,FALSE,"Test 120 Day Accts";#N/A,#N/A,FALSE,"Tickmarks"}</definedName>
    <definedName name="donaciones1_1" hidden="1">{#N/A,#N/A,FALSE,"Aging Summary";#N/A,#N/A,FALSE,"Ratio Analysis";#N/A,#N/A,FALSE,"Test 120 Day Accts";#N/A,#N/A,FALSE,"Tickmarks"}</definedName>
    <definedName name="Doncaster" localSheetId="35" hidden="1">{#N/A,#N/A,FALSE,"Extension Title";#N/A,#N/A,FALSE,"Extensions Main";#N/A,#N/A,FALSE,"Christchurst";#N/A,#N/A,FALSE,"Larkfield Extension";#N/A,#N/A,FALSE,"Taunton";#N/A,#N/A,FALSE,"Farlington";#N/A,#N/A,FALSE,"Sidney Street";#N/A,#N/A,FALSE,"Tamworth";#N/A,#N/A,FALSE,"New Build Main"}</definedName>
    <definedName name="Doncaster" localSheetId="37" hidden="1">{#N/A,#N/A,FALSE,"Extension Title";#N/A,#N/A,FALSE,"Extensions Main";#N/A,#N/A,FALSE,"Christchurst";#N/A,#N/A,FALSE,"Larkfield Extension";#N/A,#N/A,FALSE,"Taunton";#N/A,#N/A,FALSE,"Farlington";#N/A,#N/A,FALSE,"Sidney Street";#N/A,#N/A,FALSE,"Tamworth";#N/A,#N/A,FALSE,"New Build Main"}</definedName>
    <definedName name="Doncaster" localSheetId="32" hidden="1">{#N/A,#N/A,FALSE,"Extension Title";#N/A,#N/A,FALSE,"Extensions Main";#N/A,#N/A,FALSE,"Christchurst";#N/A,#N/A,FALSE,"Larkfield Extension";#N/A,#N/A,FALSE,"Taunton";#N/A,#N/A,FALSE,"Farlington";#N/A,#N/A,FALSE,"Sidney Street";#N/A,#N/A,FALSE,"Tamworth";#N/A,#N/A,FALSE,"New Build Main"}</definedName>
    <definedName name="Doncaster" localSheetId="21" hidden="1">{#N/A,#N/A,FALSE,"Extension Title";#N/A,#N/A,FALSE,"Extensions Main";#N/A,#N/A,FALSE,"Christchurst";#N/A,#N/A,FALSE,"Larkfield Extension";#N/A,#N/A,FALSE,"Taunton";#N/A,#N/A,FALSE,"Farlington";#N/A,#N/A,FALSE,"Sidney Street";#N/A,#N/A,FALSE,"Tamworth";#N/A,#N/A,FALSE,"New Build Main"}</definedName>
    <definedName name="Doncaster" localSheetId="36" hidden="1">{#N/A,#N/A,FALSE,"Extension Title";#N/A,#N/A,FALSE,"Extensions Main";#N/A,#N/A,FALSE,"Christchurst";#N/A,#N/A,FALSE,"Larkfield Extension";#N/A,#N/A,FALSE,"Taunton";#N/A,#N/A,FALSE,"Farlington";#N/A,#N/A,FALSE,"Sidney Street";#N/A,#N/A,FALSE,"Tamworth";#N/A,#N/A,FALSE,"New Build Main"}</definedName>
    <definedName name="Doncaster" localSheetId="33" hidden="1">{#N/A,#N/A,FALSE,"Extension Title";#N/A,#N/A,FALSE,"Extensions Main";#N/A,#N/A,FALSE,"Christchurst";#N/A,#N/A,FALSE,"Larkfield Extension";#N/A,#N/A,FALSE,"Taunton";#N/A,#N/A,FALSE,"Farlington";#N/A,#N/A,FALSE,"Sidney Street";#N/A,#N/A,FALSE,"Tamworth";#N/A,#N/A,FALSE,"New Build Main"}</definedName>
    <definedName name="Doncaster" localSheetId="34" hidden="1">{#N/A,#N/A,FALSE,"Extension Title";#N/A,#N/A,FALSE,"Extensions Main";#N/A,#N/A,FALSE,"Christchurst";#N/A,#N/A,FALSE,"Larkfield Extension";#N/A,#N/A,FALSE,"Taunton";#N/A,#N/A,FALSE,"Farlington";#N/A,#N/A,FALSE,"Sidney Street";#N/A,#N/A,FALSE,"Tamworth";#N/A,#N/A,FALSE,"New Build Main"}</definedName>
    <definedName name="Doncaster" localSheetId="31" hidden="1">{#N/A,#N/A,FALSE,"Extension Title";#N/A,#N/A,FALSE,"Extensions Main";#N/A,#N/A,FALSE,"Christchurst";#N/A,#N/A,FALSE,"Larkfield Extension";#N/A,#N/A,FALSE,"Taunton";#N/A,#N/A,FALSE,"Farlington";#N/A,#N/A,FALSE,"Sidney Street";#N/A,#N/A,FALSE,"Tamworth";#N/A,#N/A,FALSE,"New Build Main"}</definedName>
    <definedName name="Doncaster" hidden="1">{#N/A,#N/A,FALSE,"Extension Title";#N/A,#N/A,FALSE,"Extensions Main";#N/A,#N/A,FALSE,"Christchurst";#N/A,#N/A,FALSE,"Larkfield Extension";#N/A,#N/A,FALSE,"Taunton";#N/A,#N/A,FALSE,"Farlington";#N/A,#N/A,FALSE,"Sidney Street";#N/A,#N/A,FALSE,"Tamworth";#N/A,#N/A,FALSE,"New Build Main"}</definedName>
    <definedName name="Doncaster1" localSheetId="35" hidden="1">{#N/A,#N/A,FALSE,"Extension Title";#N/A,#N/A,FALSE,"Extensions Main";#N/A,#N/A,FALSE,"Christchurst";#N/A,#N/A,FALSE,"Larkfield Extension";#N/A,#N/A,FALSE,"Taunton";#N/A,#N/A,FALSE,"Farlington";#N/A,#N/A,FALSE,"Sidney Street";#N/A,#N/A,FALSE,"Tamworth";#N/A,#N/A,FALSE,"New Build Main"}</definedName>
    <definedName name="Doncaster1" localSheetId="37" hidden="1">{#N/A,#N/A,FALSE,"Extension Title";#N/A,#N/A,FALSE,"Extensions Main";#N/A,#N/A,FALSE,"Christchurst";#N/A,#N/A,FALSE,"Larkfield Extension";#N/A,#N/A,FALSE,"Taunton";#N/A,#N/A,FALSE,"Farlington";#N/A,#N/A,FALSE,"Sidney Street";#N/A,#N/A,FALSE,"Tamworth";#N/A,#N/A,FALSE,"New Build Main"}</definedName>
    <definedName name="Doncaster1" localSheetId="32" hidden="1">{#N/A,#N/A,FALSE,"Extension Title";#N/A,#N/A,FALSE,"Extensions Main";#N/A,#N/A,FALSE,"Christchurst";#N/A,#N/A,FALSE,"Larkfield Extension";#N/A,#N/A,FALSE,"Taunton";#N/A,#N/A,FALSE,"Farlington";#N/A,#N/A,FALSE,"Sidney Street";#N/A,#N/A,FALSE,"Tamworth";#N/A,#N/A,FALSE,"New Build Main"}</definedName>
    <definedName name="Doncaster1" localSheetId="21" hidden="1">{#N/A,#N/A,FALSE,"Extension Title";#N/A,#N/A,FALSE,"Extensions Main";#N/A,#N/A,FALSE,"Christchurst";#N/A,#N/A,FALSE,"Larkfield Extension";#N/A,#N/A,FALSE,"Taunton";#N/A,#N/A,FALSE,"Farlington";#N/A,#N/A,FALSE,"Sidney Street";#N/A,#N/A,FALSE,"Tamworth";#N/A,#N/A,FALSE,"New Build Main"}</definedName>
    <definedName name="Doncaster1" localSheetId="36" hidden="1">{#N/A,#N/A,FALSE,"Extension Title";#N/A,#N/A,FALSE,"Extensions Main";#N/A,#N/A,FALSE,"Christchurst";#N/A,#N/A,FALSE,"Larkfield Extension";#N/A,#N/A,FALSE,"Taunton";#N/A,#N/A,FALSE,"Farlington";#N/A,#N/A,FALSE,"Sidney Street";#N/A,#N/A,FALSE,"Tamworth";#N/A,#N/A,FALSE,"New Build Main"}</definedName>
    <definedName name="Doncaster1" localSheetId="33" hidden="1">{#N/A,#N/A,FALSE,"Extension Title";#N/A,#N/A,FALSE,"Extensions Main";#N/A,#N/A,FALSE,"Christchurst";#N/A,#N/A,FALSE,"Larkfield Extension";#N/A,#N/A,FALSE,"Taunton";#N/A,#N/A,FALSE,"Farlington";#N/A,#N/A,FALSE,"Sidney Street";#N/A,#N/A,FALSE,"Tamworth";#N/A,#N/A,FALSE,"New Build Main"}</definedName>
    <definedName name="Doncaster1" localSheetId="34" hidden="1">{#N/A,#N/A,FALSE,"Extension Title";#N/A,#N/A,FALSE,"Extensions Main";#N/A,#N/A,FALSE,"Christchurst";#N/A,#N/A,FALSE,"Larkfield Extension";#N/A,#N/A,FALSE,"Taunton";#N/A,#N/A,FALSE,"Farlington";#N/A,#N/A,FALSE,"Sidney Street";#N/A,#N/A,FALSE,"Tamworth";#N/A,#N/A,FALSE,"New Build Main"}</definedName>
    <definedName name="Doncaster1" localSheetId="31" hidden="1">{#N/A,#N/A,FALSE,"Extension Title";#N/A,#N/A,FALSE,"Extensions Main";#N/A,#N/A,FALSE,"Christchurst";#N/A,#N/A,FALSE,"Larkfield Extension";#N/A,#N/A,FALSE,"Taunton";#N/A,#N/A,FALSE,"Farlington";#N/A,#N/A,FALSE,"Sidney Street";#N/A,#N/A,FALSE,"Tamworth";#N/A,#N/A,FALSE,"New Build Main"}</definedName>
    <definedName name="Doncaster1" hidden="1">{#N/A,#N/A,FALSE,"Extension Title";#N/A,#N/A,FALSE,"Extensions Main";#N/A,#N/A,FALSE,"Christchurst";#N/A,#N/A,FALSE,"Larkfield Extension";#N/A,#N/A,FALSE,"Taunton";#N/A,#N/A,FALSE,"Farlington";#N/A,#N/A,FALSE,"Sidney Street";#N/A,#N/A,FALSE,"Tamworth";#N/A,#N/A,FALSE,"New Build Main"}</definedName>
    <definedName name="Doncaster2" localSheetId="35" hidden="1">{#N/A,#N/A,FALSE,"Extension Title";#N/A,#N/A,FALSE,"Extensions Main";#N/A,#N/A,FALSE,"Christchurst";#N/A,#N/A,FALSE,"Larkfield Extension";#N/A,#N/A,FALSE,"Taunton";#N/A,#N/A,FALSE,"Farlington";#N/A,#N/A,FALSE,"Sidney Street";#N/A,#N/A,FALSE,"Tamworth";#N/A,#N/A,FALSE,"New Build Main"}</definedName>
    <definedName name="Doncaster2" localSheetId="37" hidden="1">{#N/A,#N/A,FALSE,"Extension Title";#N/A,#N/A,FALSE,"Extensions Main";#N/A,#N/A,FALSE,"Christchurst";#N/A,#N/A,FALSE,"Larkfield Extension";#N/A,#N/A,FALSE,"Taunton";#N/A,#N/A,FALSE,"Farlington";#N/A,#N/A,FALSE,"Sidney Street";#N/A,#N/A,FALSE,"Tamworth";#N/A,#N/A,FALSE,"New Build Main"}</definedName>
    <definedName name="Doncaster2" localSheetId="32" hidden="1">{#N/A,#N/A,FALSE,"Extension Title";#N/A,#N/A,FALSE,"Extensions Main";#N/A,#N/A,FALSE,"Christchurst";#N/A,#N/A,FALSE,"Larkfield Extension";#N/A,#N/A,FALSE,"Taunton";#N/A,#N/A,FALSE,"Farlington";#N/A,#N/A,FALSE,"Sidney Street";#N/A,#N/A,FALSE,"Tamworth";#N/A,#N/A,FALSE,"New Build Main"}</definedName>
    <definedName name="Doncaster2" localSheetId="21" hidden="1">{#N/A,#N/A,FALSE,"Extension Title";#N/A,#N/A,FALSE,"Extensions Main";#N/A,#N/A,FALSE,"Christchurst";#N/A,#N/A,FALSE,"Larkfield Extension";#N/A,#N/A,FALSE,"Taunton";#N/A,#N/A,FALSE,"Farlington";#N/A,#N/A,FALSE,"Sidney Street";#N/A,#N/A,FALSE,"Tamworth";#N/A,#N/A,FALSE,"New Build Main"}</definedName>
    <definedName name="Doncaster2" localSheetId="36" hidden="1">{#N/A,#N/A,FALSE,"Extension Title";#N/A,#N/A,FALSE,"Extensions Main";#N/A,#N/A,FALSE,"Christchurst";#N/A,#N/A,FALSE,"Larkfield Extension";#N/A,#N/A,FALSE,"Taunton";#N/A,#N/A,FALSE,"Farlington";#N/A,#N/A,FALSE,"Sidney Street";#N/A,#N/A,FALSE,"Tamworth";#N/A,#N/A,FALSE,"New Build Main"}</definedName>
    <definedName name="Doncaster2" localSheetId="33" hidden="1">{#N/A,#N/A,FALSE,"Extension Title";#N/A,#N/A,FALSE,"Extensions Main";#N/A,#N/A,FALSE,"Christchurst";#N/A,#N/A,FALSE,"Larkfield Extension";#N/A,#N/A,FALSE,"Taunton";#N/A,#N/A,FALSE,"Farlington";#N/A,#N/A,FALSE,"Sidney Street";#N/A,#N/A,FALSE,"Tamworth";#N/A,#N/A,FALSE,"New Build Main"}</definedName>
    <definedName name="Doncaster2" localSheetId="34" hidden="1">{#N/A,#N/A,FALSE,"Extension Title";#N/A,#N/A,FALSE,"Extensions Main";#N/A,#N/A,FALSE,"Christchurst";#N/A,#N/A,FALSE,"Larkfield Extension";#N/A,#N/A,FALSE,"Taunton";#N/A,#N/A,FALSE,"Farlington";#N/A,#N/A,FALSE,"Sidney Street";#N/A,#N/A,FALSE,"Tamworth";#N/A,#N/A,FALSE,"New Build Main"}</definedName>
    <definedName name="Doncaster2" localSheetId="31" hidden="1">{#N/A,#N/A,FALSE,"Extension Title";#N/A,#N/A,FALSE,"Extensions Main";#N/A,#N/A,FALSE,"Christchurst";#N/A,#N/A,FALSE,"Larkfield Extension";#N/A,#N/A,FALSE,"Taunton";#N/A,#N/A,FALSE,"Farlington";#N/A,#N/A,FALSE,"Sidney Street";#N/A,#N/A,FALSE,"Tamworth";#N/A,#N/A,FALSE,"New Build Main"}</definedName>
    <definedName name="Doncaster2" hidden="1">{#N/A,#N/A,FALSE,"Extension Title";#N/A,#N/A,FALSE,"Extensions Main";#N/A,#N/A,FALSE,"Christchurst";#N/A,#N/A,FALSE,"Larkfield Extension";#N/A,#N/A,FALSE,"Taunton";#N/A,#N/A,FALSE,"Farlington";#N/A,#N/A,FALSE,"Sidney Street";#N/A,#N/A,FALSE,"Tamworth";#N/A,#N/A,FALSE,"New Build Main"}</definedName>
    <definedName name="DOORS" localSheetId="31">#REF!</definedName>
    <definedName name="DOORS">!#REF!</definedName>
    <definedName name="Doors_Type">#REF!</definedName>
    <definedName name="Doors_windows" localSheetId="31">#REF!</definedName>
    <definedName name="Doors_windows">!#REF!</definedName>
    <definedName name="dorte" localSheetId="31">#REF!</definedName>
    <definedName name="dorte">!#REF!</definedName>
    <definedName name="dorydes" localSheetId="31">#REF!</definedName>
    <definedName name="dorydes">!#REF!</definedName>
    <definedName name="dorys" localSheetId="31">#REF!</definedName>
    <definedName name="dorys">!#REF!</definedName>
    <definedName name="DOS" localSheetId="35" hidden="1">{"DETALLE_1996",#N/A,FALSE,"flujo";"DETALLE_1997",#N/A,FALSE,"flujo";"GASTOS_INCURRIDOS_1996",#N/A,FALSE,"flujo";"GASTOS_PROGRAMADOS_PARA_1997",#N/A,FALSE,"flujo";#N/A,#N/A,FALSE,"comparat";#N/A,#N/A,FALSE,"costos";#N/A,#N/A,FALSE,"proyctrol"}</definedName>
    <definedName name="DOS" localSheetId="37" hidden="1">{"DETALLE_1996",#N/A,FALSE,"flujo";"DETALLE_1997",#N/A,FALSE,"flujo";"GASTOS_INCURRIDOS_1996",#N/A,FALSE,"flujo";"GASTOS_PROGRAMADOS_PARA_1997",#N/A,FALSE,"flujo";#N/A,#N/A,FALSE,"comparat";#N/A,#N/A,FALSE,"costos";#N/A,#N/A,FALSE,"proyctrol"}</definedName>
    <definedName name="DOS" localSheetId="36" hidden="1">{"DETALLE_1996",#N/A,FALSE,"flujo";"DETALLE_1997",#N/A,FALSE,"flujo";"GASTOS_INCURRIDOS_1996",#N/A,FALSE,"flujo";"GASTOS_PROGRAMADOS_PARA_1997",#N/A,FALSE,"flujo";#N/A,#N/A,FALSE,"comparat";#N/A,#N/A,FALSE,"costos";#N/A,#N/A,FALSE,"proyctrol"}</definedName>
    <definedName name="DOS" localSheetId="33" hidden="1">{"DETALLE_1996",#N/A,FALSE,"flujo";"DETALLE_1997",#N/A,FALSE,"flujo";"GASTOS_INCURRIDOS_1996",#N/A,FALSE,"flujo";"GASTOS_PROGRAMADOS_PARA_1997",#N/A,FALSE,"flujo";#N/A,#N/A,FALSE,"comparat";#N/A,#N/A,FALSE,"costos";#N/A,#N/A,FALSE,"proyctrol"}</definedName>
    <definedName name="DOS" localSheetId="34" hidden="1">{"DETALLE_1996",#N/A,FALSE,"flujo";"DETALLE_1997",#N/A,FALSE,"flujo";"GASTOS_INCURRIDOS_1996",#N/A,FALSE,"flujo";"GASTOS_PROGRAMADOS_PARA_1997",#N/A,FALSE,"flujo";#N/A,#N/A,FALSE,"comparat";#N/A,#N/A,FALSE,"costos";#N/A,#N/A,FALSE,"proyctrol"}</definedName>
    <definedName name="DOS" localSheetId="31" hidden="1">{"DETALLE_1996",#N/A,FALSE,"flujo";"DETALLE_1997",#N/A,FALSE,"flujo";"GASTOS_INCURRIDOS_1996",#N/A,FALSE,"flujo";"GASTOS_PROGRAMADOS_PARA_1997",#N/A,FALSE,"flujo";#N/A,#N/A,FALSE,"comparat";#N/A,#N/A,FALSE,"costos";#N/A,#N/A,FALSE,"proyctrol"}</definedName>
    <definedName name="DOS" hidden="1">{"DETALLE_1996",#N/A,FALSE,"flujo";"DETALLE_1997",#N/A,FALSE,"flujo";"GASTOS_INCURRIDOS_1996",#N/A,FALSE,"flujo";"GASTOS_PROGRAMADOS_PARA_1997",#N/A,FALSE,"flujo";#N/A,#N/A,FALSE,"comparat";#N/A,#N/A,FALSE,"costos";#N/A,#N/A,FALSE,"proyctrol"}</definedName>
    <definedName name="dosmil" localSheetId="31">#REF!</definedName>
    <definedName name="dosmil">!#REF!</definedName>
    <definedName name="DOTACION">#REF!</definedName>
    <definedName name="DOTACION_COSTO">#REF!</definedName>
    <definedName name="dotch" localSheetId="35" hidden="1">{"desarrollo",#N/A,FALSE,"Cámara Camión";"resumen",#N/A,FALSE,"Cámara Camión";"eqprod",#N/A,FALSE,"Cámara Camión"}</definedName>
    <definedName name="dotch" localSheetId="37" hidden="1">{"desarrollo",#N/A,FALSE,"Cámara Camión";"resumen",#N/A,FALSE,"Cámara Camión";"eqprod",#N/A,FALSE,"Cámara Camión"}</definedName>
    <definedName name="dotch" localSheetId="36" hidden="1">{"desarrollo",#N/A,FALSE,"Cámara Camión";"resumen",#N/A,FALSE,"Cámara Camión";"eqprod",#N/A,FALSE,"Cámara Camión"}</definedName>
    <definedName name="dotch" localSheetId="33" hidden="1">{"desarrollo",#N/A,FALSE,"Cámara Camión";"resumen",#N/A,FALSE,"Cámara Camión";"eqprod",#N/A,FALSE,"Cámara Camión"}</definedName>
    <definedName name="dotch" localSheetId="34" hidden="1">{"desarrollo",#N/A,FALSE,"Cámara Camión";"resumen",#N/A,FALSE,"Cámara Camión";"eqprod",#N/A,FALSE,"Cámara Camión"}</definedName>
    <definedName name="dotch" localSheetId="31" hidden="1">{"desarrollo",#N/A,FALSE,"Cámara Camión";"resumen",#N/A,FALSE,"Cámara Camión";"eqprod",#N/A,FALSE,"Cámara Camión"}</definedName>
    <definedName name="dotch" hidden="1">{"desarrollo",#N/A,FALSE,"Cámara Camión";"resumen",#N/A,FALSE,"Cámara Camión";"eqprod",#N/A,FALSE,"Cámara Camión"}</definedName>
    <definedName name="dotch4" localSheetId="35" hidden="1">{"desarrollo",#N/A,FALSE,"Cámara Camión";"resumen",#N/A,FALSE,"Cámara Camión";"eqprod",#N/A,FALSE,"Cámara Camión"}</definedName>
    <definedName name="dotch4" localSheetId="37" hidden="1">{"desarrollo",#N/A,FALSE,"Cámara Camión";"resumen",#N/A,FALSE,"Cámara Camión";"eqprod",#N/A,FALSE,"Cámara Camión"}</definedName>
    <definedName name="dotch4" localSheetId="36" hidden="1">{"desarrollo",#N/A,FALSE,"Cámara Camión";"resumen",#N/A,FALSE,"Cámara Camión";"eqprod",#N/A,FALSE,"Cámara Camión"}</definedName>
    <definedName name="dotch4" localSheetId="33" hidden="1">{"desarrollo",#N/A,FALSE,"Cámara Camión";"resumen",#N/A,FALSE,"Cámara Camión";"eqprod",#N/A,FALSE,"Cámara Camión"}</definedName>
    <definedName name="dotch4" localSheetId="34" hidden="1">{"desarrollo",#N/A,FALSE,"Cámara Camión";"resumen",#N/A,FALSE,"Cámara Camión";"eqprod",#N/A,FALSE,"Cámara Camión"}</definedName>
    <definedName name="dotch4" localSheetId="31" hidden="1">{"desarrollo",#N/A,FALSE,"Cámara Camión";"resumen",#N/A,FALSE,"Cámara Camión";"eqprod",#N/A,FALSE,"Cámara Camión"}</definedName>
    <definedName name="dotch4" hidden="1">{"desarrollo",#N/A,FALSE,"Cámara Camión";"resumen",#N/A,FALSE,"Cámara Camión";"eqprod",#N/A,FALSE,"Cámara Camión"}</definedName>
    <definedName name="doug" hidden="1">#REF!</definedName>
    <definedName name="DOWN">#REF!</definedName>
    <definedName name="DozActivity">#REF!</definedName>
    <definedName name="DozAlt">#REF!</definedName>
    <definedName name="DozAltDer">#REF!</definedName>
    <definedName name="DozDist">#REF!</definedName>
    <definedName name="Dozer">#REF!</definedName>
    <definedName name="DozGrade">#REF!</definedName>
    <definedName name="DozProd">#REF!</definedName>
    <definedName name="DozType">#REF!</definedName>
    <definedName name="DP" localSheetId="31">#REF!</definedName>
    <definedName name="DP">!#REF!</definedName>
    <definedName name="dP_INST">#REF!</definedName>
    <definedName name="DPALA">#REF!</definedName>
    <definedName name="DPCABB">#REF!</definedName>
    <definedName name="DPE"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q" localSheetId="31">#REF!</definedName>
    <definedName name="dq">!#REF!</definedName>
    <definedName name="dqweqwe" localSheetId="35" hidden="1">#REF!</definedName>
    <definedName name="dqweqwe" localSheetId="33" hidden="1">#REF!</definedName>
    <definedName name="dqweqwe" localSheetId="34" hidden="1">#REF!</definedName>
    <definedName name="dqweqwe" localSheetId="31" hidden="1">#REF!</definedName>
    <definedName name="dqweqwe" hidden="1">#REF!</definedName>
    <definedName name="Dr" localSheetId="31">#REF!</definedName>
    <definedName name="Dr">!#REF!</definedName>
    <definedName name="DR_BC_ALT">#REF!</definedName>
    <definedName name="Dr_rate" localSheetId="31">#REF!</definedName>
    <definedName name="Dr_rate">!#REF!</definedName>
    <definedName name="Drain_Length" localSheetId="31">#REF!</definedName>
    <definedName name="Drain_Length">!#REF!</definedName>
    <definedName name="drain_trap">#REF!</definedName>
    <definedName name="DRAINAGE" localSheetId="31">#REF!</definedName>
    <definedName name="DRAINAGE">!#REF!</definedName>
    <definedName name="DRate">#REF!</definedName>
    <definedName name="DRatemth">#REF!</definedName>
    <definedName name="drawingnr" localSheetId="31">#REF!</definedName>
    <definedName name="drawingnr">!#REF!</definedName>
    <definedName name="Drawings1" localSheetId="31">#REF!</definedName>
    <definedName name="Drawings1">!#REF!</definedName>
    <definedName name="DRE_Teixeira1" localSheetId="35" hidden="1">{#N/A,#N/A,FALSE,"model"}</definedName>
    <definedName name="DRE_Teixeira1" localSheetId="37" hidden="1">{#N/A,#N/A,FALSE,"model"}</definedName>
    <definedName name="DRE_Teixeira1" localSheetId="36" hidden="1">{#N/A,#N/A,FALSE,"model"}</definedName>
    <definedName name="DRE_Teixeira1" localSheetId="33" hidden="1">{#N/A,#N/A,FALSE,"model"}</definedName>
    <definedName name="DRE_Teixeira1" localSheetId="34" hidden="1">{#N/A,#N/A,FALSE,"model"}</definedName>
    <definedName name="DRE_Teixeira1" localSheetId="31" hidden="1">{#N/A,#N/A,FALSE,"model"}</definedName>
    <definedName name="DRE_Teixeira1" hidden="1">{#N/A,#N/A,FALSE,"model"}</definedName>
    <definedName name="DRE_Teixeira2" localSheetId="35" hidden="1">{#N/A,#N/A,FALSE,"model"}</definedName>
    <definedName name="DRE_Teixeira2" localSheetId="37" hidden="1">{#N/A,#N/A,FALSE,"model"}</definedName>
    <definedName name="DRE_Teixeira2" localSheetId="36" hidden="1">{#N/A,#N/A,FALSE,"model"}</definedName>
    <definedName name="DRE_Teixeira2" localSheetId="33" hidden="1">{#N/A,#N/A,FALSE,"model"}</definedName>
    <definedName name="DRE_Teixeira2" localSheetId="34" hidden="1">{#N/A,#N/A,FALSE,"model"}</definedName>
    <definedName name="DRE_Teixeira2" localSheetId="31" hidden="1">{#N/A,#N/A,FALSE,"model"}</definedName>
    <definedName name="DRE_Teixeira2" hidden="1">{#N/A,#N/A,FALSE,"model"}</definedName>
    <definedName name="Drenaje_Subterraneo">#REF!</definedName>
    <definedName name="Drenaje_Superficial">#REF!</definedName>
    <definedName name="DRENES" localSheetId="35" hidden="1">{#N/A,#N/A,FALSE,"RESUMEN";#N/A,#N/A,FALSE,"GG-GI";#N/A,#N/A,FALSE,"AMB";#N/A,#N/A,FALSE,"EyR";#N/A,#N/A,FALSE,"UCP";#N/A,#N/A,FALSE,"IND";#N/A,#N/A,FALSE,"LR";#N/A,#N/A,FALSE,"PRV";#N/A,#N/A,FALSE,"TÚNELES";#N/A,#N/A,FALSE,"IDT";#N/A,#N/A,FALSE,"ING"}</definedName>
    <definedName name="DRENES" localSheetId="37" hidden="1">{#N/A,#N/A,FALSE,"RESUMEN";#N/A,#N/A,FALSE,"GG-GI";#N/A,#N/A,FALSE,"AMB";#N/A,#N/A,FALSE,"EyR";#N/A,#N/A,FALSE,"UCP";#N/A,#N/A,FALSE,"IND";#N/A,#N/A,FALSE,"LR";#N/A,#N/A,FALSE,"PRV";#N/A,#N/A,FALSE,"TÚNELES";#N/A,#N/A,FALSE,"IDT";#N/A,#N/A,FALSE,"ING"}</definedName>
    <definedName name="DRENES" localSheetId="36" hidden="1">{#N/A,#N/A,FALSE,"RESUMEN";#N/A,#N/A,FALSE,"GG-GI";#N/A,#N/A,FALSE,"AMB";#N/A,#N/A,FALSE,"EyR";#N/A,#N/A,FALSE,"UCP";#N/A,#N/A,FALSE,"IND";#N/A,#N/A,FALSE,"LR";#N/A,#N/A,FALSE,"PRV";#N/A,#N/A,FALSE,"TÚNELES";#N/A,#N/A,FALSE,"IDT";#N/A,#N/A,FALSE,"ING"}</definedName>
    <definedName name="DRENES" localSheetId="33" hidden="1">{#N/A,#N/A,FALSE,"RESUMEN";#N/A,#N/A,FALSE,"GG-GI";#N/A,#N/A,FALSE,"AMB";#N/A,#N/A,FALSE,"EyR";#N/A,#N/A,FALSE,"UCP";#N/A,#N/A,FALSE,"IND";#N/A,#N/A,FALSE,"LR";#N/A,#N/A,FALSE,"PRV";#N/A,#N/A,FALSE,"TÚNELES";#N/A,#N/A,FALSE,"IDT";#N/A,#N/A,FALSE,"ING"}</definedName>
    <definedName name="DRENES" localSheetId="34" hidden="1">{#N/A,#N/A,FALSE,"RESUMEN";#N/A,#N/A,FALSE,"GG-GI";#N/A,#N/A,FALSE,"AMB";#N/A,#N/A,FALSE,"EyR";#N/A,#N/A,FALSE,"UCP";#N/A,#N/A,FALSE,"IND";#N/A,#N/A,FALSE,"LR";#N/A,#N/A,FALSE,"PRV";#N/A,#N/A,FALSE,"TÚNELES";#N/A,#N/A,FALSE,"IDT";#N/A,#N/A,FALSE,"ING"}</definedName>
    <definedName name="DRENES" localSheetId="31" hidden="1">{#N/A,#N/A,FALSE,"RESUMEN";#N/A,#N/A,FALSE,"GG-GI";#N/A,#N/A,FALSE,"AMB";#N/A,#N/A,FALSE,"EyR";#N/A,#N/A,FALSE,"UCP";#N/A,#N/A,FALSE,"IND";#N/A,#N/A,FALSE,"LR";#N/A,#N/A,FALSE,"PRV";#N/A,#N/A,FALSE,"TÚNELES";#N/A,#N/A,FALSE,"IDT";#N/A,#N/A,FALSE,"ING"}</definedName>
    <definedName name="DRENES" hidden="1">{#N/A,#N/A,FALSE,"RESUMEN";#N/A,#N/A,FALSE,"GG-GI";#N/A,#N/A,FALSE,"AMB";#N/A,#N/A,FALSE,"EyR";#N/A,#N/A,FALSE,"UCP";#N/A,#N/A,FALSE,"IND";#N/A,#N/A,FALSE,"LR";#N/A,#N/A,FALSE,"PRV";#N/A,#N/A,FALSE,"TÚNELES";#N/A,#N/A,FALSE,"IDT";#N/A,#N/A,FALSE,"ING"}</definedName>
    <definedName name="drgfdasgqergftr" localSheetId="3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drgfdasgqergftr" localSheetId="37"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drgfdasgqergftr" localSheetId="3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drgfdasgqergftr" localSheetId="3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drgfdasgqergftr" localSheetId="3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drgfdasgqergftr" localSheetId="3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drgfdasgqergftr"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Drill">#REF!</definedName>
    <definedName name="DRILL_RIG">#REF!</definedName>
    <definedName name="drill6moxcost">#REF!</definedName>
    <definedName name="drill6mprcost">#REF!</definedName>
    <definedName name="drill9moxcost">#REF!</definedName>
    <definedName name="drillm_cost">#REF!</definedName>
    <definedName name="Driver1">#REF!</definedName>
    <definedName name="Driver1a">#REF!</definedName>
    <definedName name="Driver1b">#REF!</definedName>
    <definedName name="driver2a">#REF!</definedName>
    <definedName name="driver2b">#REF!</definedName>
    <definedName name="driver3a">#REF!</definedName>
    <definedName name="driver3b">#REF!</definedName>
    <definedName name="driver4a">#REF!</definedName>
    <definedName name="driver4b">#REF!</definedName>
    <definedName name="driver5a">#REF!</definedName>
    <definedName name="driver5b">#REF!</definedName>
    <definedName name="driver6a">#REF!</definedName>
    <definedName name="driver6b">#REF!</definedName>
    <definedName name="DRW" localSheetId="35" hidden="1">{#N/A,#N/A,FALSE,"model"}</definedName>
    <definedName name="DRW" localSheetId="37" hidden="1">{#N/A,#N/A,FALSE,"model"}</definedName>
    <definedName name="DRW" localSheetId="36" hidden="1">{#N/A,#N/A,FALSE,"model"}</definedName>
    <definedName name="DRW" localSheetId="33" hidden="1">{#N/A,#N/A,FALSE,"model"}</definedName>
    <definedName name="DRW" localSheetId="34" hidden="1">{#N/A,#N/A,FALSE,"model"}</definedName>
    <definedName name="DRW" localSheetId="31" hidden="1">{#N/A,#N/A,FALSE,"model"}</definedName>
    <definedName name="DRW" hidden="1">{#N/A,#N/A,FALSE,"model"}</definedName>
    <definedName name="drytytuyu" localSheetId="31" hidden="1">{#N/A,#N/A,TRUE,"Cover";#N/A,#N/A,TRUE,"Conts";#N/A,#N/A,TRUE,"VOS";#N/A,#N/A,TRUE,"Warrington";#N/A,#N/A,TRUE,"Widnes"}</definedName>
    <definedName name="drytytuyu" hidden="1">{#N/A,#N/A,TRUE,"Cover";#N/A,#N/A,TRUE,"Conts";#N/A,#N/A,TRUE,"VOS";#N/A,#N/A,TRUE,"Warrington";#N/A,#N/A,TRUE,"Widnes"}</definedName>
    <definedName name="ds" localSheetId="35" hidden="1">{#N/A,#N/A,FALSE,"masez (10)";#N/A,#N/A,FALSE,"masez (7)";#N/A,#N/A,FALSE,"masez (6)";#N/A,#N/A,FALSE,"masez (5)";#N/A,#N/A,FALSE,"masez (4)";#N/A,#N/A,FALSE,"masez (3)";#N/A,#N/A,FALSE,"masez (2)";#N/A,#N/A,FALSE,"GME";#N/A,#N/A,FALSE,"masez"}</definedName>
    <definedName name="ds" localSheetId="37" hidden="1">{#N/A,#N/A,FALSE,"masez (10)";#N/A,#N/A,FALSE,"masez (7)";#N/A,#N/A,FALSE,"masez (6)";#N/A,#N/A,FALSE,"masez (5)";#N/A,#N/A,FALSE,"masez (4)";#N/A,#N/A,FALSE,"masez (3)";#N/A,#N/A,FALSE,"masez (2)";#N/A,#N/A,FALSE,"GME";#N/A,#N/A,FALSE,"masez"}</definedName>
    <definedName name="ds" localSheetId="36" hidden="1">{#N/A,#N/A,FALSE,"masez (10)";#N/A,#N/A,FALSE,"masez (7)";#N/A,#N/A,FALSE,"masez (6)";#N/A,#N/A,FALSE,"masez (5)";#N/A,#N/A,FALSE,"masez (4)";#N/A,#N/A,FALSE,"masez (3)";#N/A,#N/A,FALSE,"masez (2)";#N/A,#N/A,FALSE,"GME";#N/A,#N/A,FALSE,"masez"}</definedName>
    <definedName name="ds" localSheetId="33" hidden="1">{#N/A,#N/A,FALSE,"masez (10)";#N/A,#N/A,FALSE,"masez (7)";#N/A,#N/A,FALSE,"masez (6)";#N/A,#N/A,FALSE,"masez (5)";#N/A,#N/A,FALSE,"masez (4)";#N/A,#N/A,FALSE,"masez (3)";#N/A,#N/A,FALSE,"masez (2)";#N/A,#N/A,FALSE,"GME";#N/A,#N/A,FALSE,"masez"}</definedName>
    <definedName name="ds" localSheetId="34" hidden="1">{#N/A,#N/A,FALSE,"masez (10)";#N/A,#N/A,FALSE,"masez (7)";#N/A,#N/A,FALSE,"masez (6)";#N/A,#N/A,FALSE,"masez (5)";#N/A,#N/A,FALSE,"masez (4)";#N/A,#N/A,FALSE,"masez (3)";#N/A,#N/A,FALSE,"masez (2)";#N/A,#N/A,FALSE,"GME";#N/A,#N/A,FALSE,"masez"}</definedName>
    <definedName name="Ds" localSheetId="31">#REF!</definedName>
    <definedName name="ds" hidden="1">{#N/A,#N/A,FALSE,"masez (10)";#N/A,#N/A,FALSE,"masez (7)";#N/A,#N/A,FALSE,"masez (6)";#N/A,#N/A,FALSE,"masez (5)";#N/A,#N/A,FALSE,"masez (4)";#N/A,#N/A,FALSE,"masez (3)";#N/A,#N/A,FALSE,"masez (2)";#N/A,#N/A,FALSE,"GME";#N/A,#N/A,FALSE,"masez"}</definedName>
    <definedName name="Ds___0" localSheetId="31">#REF!</definedName>
    <definedName name="Ds___0">!#REF!</definedName>
    <definedName name="Ds___13" localSheetId="31">#REF!</definedName>
    <definedName name="Ds___13">!#REF!</definedName>
    <definedName name="DS_2">#REF!</definedName>
    <definedName name="DS_3">#REF!</definedName>
    <definedName name="DS0D">#REF!</definedName>
    <definedName name="DS1A">#REF!</definedName>
    <definedName name="DS1B">#REF!</definedName>
    <definedName name="DS1C">#REF!</definedName>
    <definedName name="DS1E">#REF!</definedName>
    <definedName name="DS1F">#REF!</definedName>
    <definedName name="DS1G">#REF!</definedName>
    <definedName name="DS1H">#REF!</definedName>
    <definedName name="DS1I">#REF!</definedName>
    <definedName name="DS2A">#REF!</definedName>
    <definedName name="DS2B">#REF!</definedName>
    <definedName name="DS2C">#REF!</definedName>
    <definedName name="DS2E">#REF!</definedName>
    <definedName name="DS2F">#REF!</definedName>
    <definedName name="DS2G">#REF!</definedName>
    <definedName name="DS2H">#REF!</definedName>
    <definedName name="DS2I">#REF!</definedName>
    <definedName name="dsa" hidden="1">#REF!</definedName>
    <definedName name="dsaasd">#REF!</definedName>
    <definedName name="dsadaD" localSheetId="35" hidden="1">{#N/A,#N/A,FALSE,"COVER1.XLS ";#N/A,#N/A,FALSE,"RACT1.XLS";#N/A,#N/A,FALSE,"RACT2.XLS";#N/A,#N/A,FALSE,"ECCMP";#N/A,#N/A,FALSE,"WELDER.XLS"}</definedName>
    <definedName name="dsadaD" localSheetId="37" hidden="1">{#N/A,#N/A,FALSE,"COVER1.XLS ";#N/A,#N/A,FALSE,"RACT1.XLS";#N/A,#N/A,FALSE,"RACT2.XLS";#N/A,#N/A,FALSE,"ECCMP";#N/A,#N/A,FALSE,"WELDER.XLS"}</definedName>
    <definedName name="dsadaD" localSheetId="36" hidden="1">{#N/A,#N/A,FALSE,"COVER1.XLS ";#N/A,#N/A,FALSE,"RACT1.XLS";#N/A,#N/A,FALSE,"RACT2.XLS";#N/A,#N/A,FALSE,"ECCMP";#N/A,#N/A,FALSE,"WELDER.XLS"}</definedName>
    <definedName name="dsadaD" localSheetId="33" hidden="1">{#N/A,#N/A,FALSE,"COVER1.XLS ";#N/A,#N/A,FALSE,"RACT1.XLS";#N/A,#N/A,FALSE,"RACT2.XLS";#N/A,#N/A,FALSE,"ECCMP";#N/A,#N/A,FALSE,"WELDER.XLS"}</definedName>
    <definedName name="dsadaD" localSheetId="34" hidden="1">{#N/A,#N/A,FALSE,"COVER1.XLS ";#N/A,#N/A,FALSE,"RACT1.XLS";#N/A,#N/A,FALSE,"RACT2.XLS";#N/A,#N/A,FALSE,"ECCMP";#N/A,#N/A,FALSE,"WELDER.XLS"}</definedName>
    <definedName name="dsadaD" localSheetId="31" hidden="1">{#N/A,#N/A,FALSE,"COVER1.XLS ";#N/A,#N/A,FALSE,"RACT1.XLS";#N/A,#N/A,FALSE,"RACT2.XLS";#N/A,#N/A,FALSE,"ECCMP";#N/A,#N/A,FALSE,"WELDER.XLS"}</definedName>
    <definedName name="dsadaD" hidden="1">{#N/A,#N/A,FALSE,"COVER1.XLS ";#N/A,#N/A,FALSE,"RACT1.XLS";#N/A,#N/A,FALSE,"RACT2.XLS";#N/A,#N/A,FALSE,"ECCMP";#N/A,#N/A,FALSE,"WELDER.XLS"}</definedName>
    <definedName name="DSADASDASD" localSheetId="35" hidden="1">{#N/A,#N/A,FALSE,"COVER.XLS";#N/A,#N/A,FALSE,"RACT1.XLS";#N/A,#N/A,FALSE,"RACT2.XLS";#N/A,#N/A,FALSE,"ECCMP";#N/A,#N/A,FALSE,"WELDER.XLS"}</definedName>
    <definedName name="DSADASDASD" localSheetId="37" hidden="1">{#N/A,#N/A,FALSE,"COVER.XLS";#N/A,#N/A,FALSE,"RACT1.XLS";#N/A,#N/A,FALSE,"RACT2.XLS";#N/A,#N/A,FALSE,"ECCMP";#N/A,#N/A,FALSE,"WELDER.XLS"}</definedName>
    <definedName name="DSADASDASD" localSheetId="36" hidden="1">{#N/A,#N/A,FALSE,"COVER.XLS";#N/A,#N/A,FALSE,"RACT1.XLS";#N/A,#N/A,FALSE,"RACT2.XLS";#N/A,#N/A,FALSE,"ECCMP";#N/A,#N/A,FALSE,"WELDER.XLS"}</definedName>
    <definedName name="DSADASDASD" localSheetId="33" hidden="1">{#N/A,#N/A,FALSE,"COVER.XLS";#N/A,#N/A,FALSE,"RACT1.XLS";#N/A,#N/A,FALSE,"RACT2.XLS";#N/A,#N/A,FALSE,"ECCMP";#N/A,#N/A,FALSE,"WELDER.XLS"}</definedName>
    <definedName name="DSADASDASD" localSheetId="34" hidden="1">{#N/A,#N/A,FALSE,"COVER.XLS";#N/A,#N/A,FALSE,"RACT1.XLS";#N/A,#N/A,FALSE,"RACT2.XLS";#N/A,#N/A,FALSE,"ECCMP";#N/A,#N/A,FALSE,"WELDER.XLS"}</definedName>
    <definedName name="DSADASDASD" localSheetId="31" hidden="1">{#N/A,#N/A,FALSE,"COVER.XLS";#N/A,#N/A,FALSE,"RACT1.XLS";#N/A,#N/A,FALSE,"RACT2.XLS";#N/A,#N/A,FALSE,"ECCMP";#N/A,#N/A,FALSE,"WELDER.XLS"}</definedName>
    <definedName name="DSADASDASD" hidden="1">{#N/A,#N/A,FALSE,"COVER.XLS";#N/A,#N/A,FALSE,"RACT1.XLS";#N/A,#N/A,FALSE,"RACT2.XLS";#N/A,#N/A,FALSE,"ECCMP";#N/A,#N/A,FALSE,"WELDER.XLS"}</definedName>
    <definedName name="dsaff" localSheetId="31">#REF!</definedName>
    <definedName name="dsaff">!#REF!</definedName>
    <definedName name="DSAL">#REF!</definedName>
    <definedName name="dsc" localSheetId="31">#REF!</definedName>
    <definedName name="dsc">!#REF!</definedName>
    <definedName name="dsd" localSheetId="31">OFFSET(#REF!,-1,0)</definedName>
    <definedName name="dsd">OFFSET(!#REF!,-1,0)</definedName>
    <definedName name="dsddd" localSheetId="31">#REF!</definedName>
    <definedName name="dsddd">!#REF!</definedName>
    <definedName name="dsdf" localSheetId="35" hidden="1">{#N/A,#N/A,FALSE,"Final";#N/A,#N/A,FALSE,"PBI Anual";#N/A,#N/A,FALSE,"PBI 95-96";#N/A,#N/A,FALSE,"Gasto Agregado";#N/A,#N/A,FALSE,"Gob. Central";#N/A,#N/A,FALSE,"Bza. Pagos";#N/A,#N/A,FALSE,"Bza. Comercial";#N/A,#N/A,FALSE,"IPC vs DEV"}</definedName>
    <definedName name="dsdf" localSheetId="37" hidden="1">{#N/A,#N/A,FALSE,"Final";#N/A,#N/A,FALSE,"PBI Anual";#N/A,#N/A,FALSE,"PBI 95-96";#N/A,#N/A,FALSE,"Gasto Agregado";#N/A,#N/A,FALSE,"Gob. Central";#N/A,#N/A,FALSE,"Bza. Pagos";#N/A,#N/A,FALSE,"Bza. Comercial";#N/A,#N/A,FALSE,"IPC vs DEV"}</definedName>
    <definedName name="dsdf" localSheetId="36" hidden="1">{#N/A,#N/A,FALSE,"Final";#N/A,#N/A,FALSE,"PBI Anual";#N/A,#N/A,FALSE,"PBI 95-96";#N/A,#N/A,FALSE,"Gasto Agregado";#N/A,#N/A,FALSE,"Gob. Central";#N/A,#N/A,FALSE,"Bza. Pagos";#N/A,#N/A,FALSE,"Bza. Comercial";#N/A,#N/A,FALSE,"IPC vs DEV"}</definedName>
    <definedName name="dsdf" localSheetId="33" hidden="1">{#N/A,#N/A,FALSE,"Final";#N/A,#N/A,FALSE,"PBI Anual";#N/A,#N/A,FALSE,"PBI 95-96";#N/A,#N/A,FALSE,"Gasto Agregado";#N/A,#N/A,FALSE,"Gob. Central";#N/A,#N/A,FALSE,"Bza. Pagos";#N/A,#N/A,FALSE,"Bza. Comercial";#N/A,#N/A,FALSE,"IPC vs DEV"}</definedName>
    <definedName name="dsdf" localSheetId="34" hidden="1">{#N/A,#N/A,FALSE,"Final";#N/A,#N/A,FALSE,"PBI Anual";#N/A,#N/A,FALSE,"PBI 95-96";#N/A,#N/A,FALSE,"Gasto Agregado";#N/A,#N/A,FALSE,"Gob. Central";#N/A,#N/A,FALSE,"Bza. Pagos";#N/A,#N/A,FALSE,"Bza. Comercial";#N/A,#N/A,FALSE,"IPC vs DEV"}</definedName>
    <definedName name="dsdf" localSheetId="31" hidden="1">{#N/A,#N/A,FALSE,"Final";#N/A,#N/A,FALSE,"PBI Anual";#N/A,#N/A,FALSE,"PBI 95-96";#N/A,#N/A,FALSE,"Gasto Agregado";#N/A,#N/A,FALSE,"Gob. Central";#N/A,#N/A,FALSE,"Bza. Pagos";#N/A,#N/A,FALSE,"Bza. Comercial";#N/A,#N/A,FALSE,"IPC vs DEV"}</definedName>
    <definedName name="dsdf" hidden="1">{#N/A,#N/A,FALSE,"Final";#N/A,#N/A,FALSE,"PBI Anual";#N/A,#N/A,FALSE,"PBI 95-96";#N/A,#N/A,FALSE,"Gasto Agregado";#N/A,#N/A,FALSE,"Gob. Central";#N/A,#N/A,FALSE,"Bza. Pagos";#N/A,#N/A,FALSE,"Bza. Comercial";#N/A,#N/A,FALSE,"IPC vs DEV"}</definedName>
    <definedName name="dsdsd" localSheetId="35" hidden="1">{#N/A,#N/A,TRUE,"COVER";#N/A,#N/A,TRUE,"DETAILS";#N/A,#N/A,TRUE,"SUMMARY";#N/A,#N/A,TRUE,"EXP MON";#N/A,#N/A,TRUE,"APPENDIX A";#N/A,#N/A,TRUE,"APPENDIX B";#N/A,#N/A,TRUE,"APPENDIX C";#N/A,#N/A,TRUE,"APPENDIX D";#N/A,#N/A,TRUE,"APPENDIX E";#N/A,#N/A,TRUE,"APPENDIX F";#N/A,#N/A,TRUE,"APPENDIX G"}</definedName>
    <definedName name="dsdsd" localSheetId="37" hidden="1">{#N/A,#N/A,TRUE,"COVER";#N/A,#N/A,TRUE,"DETAILS";#N/A,#N/A,TRUE,"SUMMARY";#N/A,#N/A,TRUE,"EXP MON";#N/A,#N/A,TRUE,"APPENDIX A";#N/A,#N/A,TRUE,"APPENDIX B";#N/A,#N/A,TRUE,"APPENDIX C";#N/A,#N/A,TRUE,"APPENDIX D";#N/A,#N/A,TRUE,"APPENDIX E";#N/A,#N/A,TRUE,"APPENDIX F";#N/A,#N/A,TRUE,"APPENDIX G"}</definedName>
    <definedName name="dsdsd" localSheetId="36" hidden="1">{#N/A,#N/A,TRUE,"COVER";#N/A,#N/A,TRUE,"DETAILS";#N/A,#N/A,TRUE,"SUMMARY";#N/A,#N/A,TRUE,"EXP MON";#N/A,#N/A,TRUE,"APPENDIX A";#N/A,#N/A,TRUE,"APPENDIX B";#N/A,#N/A,TRUE,"APPENDIX C";#N/A,#N/A,TRUE,"APPENDIX D";#N/A,#N/A,TRUE,"APPENDIX E";#N/A,#N/A,TRUE,"APPENDIX F";#N/A,#N/A,TRUE,"APPENDIX G"}</definedName>
    <definedName name="dsdsd" localSheetId="33" hidden="1">{#N/A,#N/A,TRUE,"COVER";#N/A,#N/A,TRUE,"DETAILS";#N/A,#N/A,TRUE,"SUMMARY";#N/A,#N/A,TRUE,"EXP MON";#N/A,#N/A,TRUE,"APPENDIX A";#N/A,#N/A,TRUE,"APPENDIX B";#N/A,#N/A,TRUE,"APPENDIX C";#N/A,#N/A,TRUE,"APPENDIX D";#N/A,#N/A,TRUE,"APPENDIX E";#N/A,#N/A,TRUE,"APPENDIX F";#N/A,#N/A,TRUE,"APPENDIX G"}</definedName>
    <definedName name="dsdsd" localSheetId="34" hidden="1">{#N/A,#N/A,TRUE,"COVER";#N/A,#N/A,TRUE,"DETAILS";#N/A,#N/A,TRUE,"SUMMARY";#N/A,#N/A,TRUE,"EXP MON";#N/A,#N/A,TRUE,"APPENDIX A";#N/A,#N/A,TRUE,"APPENDIX B";#N/A,#N/A,TRUE,"APPENDIX C";#N/A,#N/A,TRUE,"APPENDIX D";#N/A,#N/A,TRUE,"APPENDIX E";#N/A,#N/A,TRUE,"APPENDIX F";#N/A,#N/A,TRUE,"APPENDIX G"}</definedName>
    <definedName name="DSDSD" localSheetId="31" hidden="1">{#N/A,#N/A,FALSE,"Final";#N/A,#N/A,FALSE,"PBI Anual";#N/A,#N/A,FALSE,"PBI 95-96";#N/A,#N/A,FALSE,"Gasto Agregado";#N/A,#N/A,FALSE,"Gob. Central";#N/A,#N/A,FALSE,"Bza. Pagos";#N/A,#N/A,FALSE,"Bza. Comercial";#N/A,#N/A,FALSE,"IPC vs DEV"}</definedName>
    <definedName name="DSDSD" hidden="1">{#N/A,#N/A,FALSE,"Final";#N/A,#N/A,FALSE,"PBI Anual";#N/A,#N/A,FALSE,"PBI 95-96";#N/A,#N/A,FALSE,"Gasto Agregado";#N/A,#N/A,FALSE,"Gob. Central";#N/A,#N/A,FALSE,"Bza. Pagos";#N/A,#N/A,FALSE,"Bza. Comercial";#N/A,#N/A,FALSE,"IPC vs DEV"}</definedName>
    <definedName name="dsdsdd" localSheetId="35" hidden="1">{#N/A,#N/A,FALSE,"Costos_Elem_Hid";#N/A,#N/A,FALSE,"Costos_Elem_Hid";#N/A,#N/A,FALSE,"Costos_Elem_Hid"}</definedName>
    <definedName name="dsdsdd" localSheetId="37" hidden="1">{#N/A,#N/A,FALSE,"Costos_Elem_Hid";#N/A,#N/A,FALSE,"Costos_Elem_Hid";#N/A,#N/A,FALSE,"Costos_Elem_Hid"}</definedName>
    <definedName name="dsdsdd" localSheetId="36" hidden="1">{#N/A,#N/A,FALSE,"Costos_Elem_Hid";#N/A,#N/A,FALSE,"Costos_Elem_Hid";#N/A,#N/A,FALSE,"Costos_Elem_Hid"}</definedName>
    <definedName name="dsdsdd" localSheetId="33" hidden="1">{#N/A,#N/A,FALSE,"Costos_Elem_Hid";#N/A,#N/A,FALSE,"Costos_Elem_Hid";#N/A,#N/A,FALSE,"Costos_Elem_Hid"}</definedName>
    <definedName name="dsdsdd" localSheetId="34" hidden="1">{#N/A,#N/A,FALSE,"Costos_Elem_Hid";#N/A,#N/A,FALSE,"Costos_Elem_Hid";#N/A,#N/A,FALSE,"Costos_Elem_Hid"}</definedName>
    <definedName name="dsdsdd" localSheetId="31" hidden="1">{#N/A,#N/A,FALSE,"Costos_Elem_Hid";#N/A,#N/A,FALSE,"Costos_Elem_Hid";#N/A,#N/A,FALSE,"Costos_Elem_Hid"}</definedName>
    <definedName name="dsdsdd" hidden="1">{#N/A,#N/A,FALSE,"Costos_Elem_Hid";#N/A,#N/A,FALSE,"Costos_Elem_Hid";#N/A,#N/A,FALSE,"Costos_Elem_Hid"}</definedName>
    <definedName name="dsdsdd1" localSheetId="35" hidden="1">{#N/A,#N/A,FALSE,"Costos_Elem_Hid";#N/A,#N/A,FALSE,"Costos_Elem_Hid";#N/A,#N/A,FALSE,"Costos_Elem_Hid"}</definedName>
    <definedName name="dsdsdd1" localSheetId="37" hidden="1">{#N/A,#N/A,FALSE,"Costos_Elem_Hid";#N/A,#N/A,FALSE,"Costos_Elem_Hid";#N/A,#N/A,FALSE,"Costos_Elem_Hid"}</definedName>
    <definedName name="dsdsdd1" localSheetId="36" hidden="1">{#N/A,#N/A,FALSE,"Costos_Elem_Hid";#N/A,#N/A,FALSE,"Costos_Elem_Hid";#N/A,#N/A,FALSE,"Costos_Elem_Hid"}</definedName>
    <definedName name="dsdsdd1" localSheetId="33" hidden="1">{#N/A,#N/A,FALSE,"Costos_Elem_Hid";#N/A,#N/A,FALSE,"Costos_Elem_Hid";#N/A,#N/A,FALSE,"Costos_Elem_Hid"}</definedName>
    <definedName name="dsdsdd1" localSheetId="34" hidden="1">{#N/A,#N/A,FALSE,"Costos_Elem_Hid";#N/A,#N/A,FALSE,"Costos_Elem_Hid";#N/A,#N/A,FALSE,"Costos_Elem_Hid"}</definedName>
    <definedName name="dsdsdd1" localSheetId="31" hidden="1">{#N/A,#N/A,FALSE,"Costos_Elem_Hid";#N/A,#N/A,FALSE,"Costos_Elem_Hid";#N/A,#N/A,FALSE,"Costos_Elem_Hid"}</definedName>
    <definedName name="dsdsdd1" hidden="1">{#N/A,#N/A,FALSE,"Costos_Elem_Hid";#N/A,#N/A,FALSE,"Costos_Elem_Hid";#N/A,#N/A,FALSE,"Costos_Elem_Hid"}</definedName>
    <definedName name="dsdsds" localSheetId="31">#REF!</definedName>
    <definedName name="dsdsds">!#REF!</definedName>
    <definedName name="dsdsdsd" localSheetId="31">#REF!</definedName>
    <definedName name="dsdsdsd">!#REF!</definedName>
    <definedName name="dsdw" localSheetId="31">#REF!</definedName>
    <definedName name="dsdw">!#REF!</definedName>
    <definedName name="dse">#REF!</definedName>
    <definedName name="dsefef" hidden="1">#REF!</definedName>
    <definedName name="dsf" localSheetId="35" hidden="1">{#N/A,#N/A,FALSE,"TEC-01";#N/A,#N/A,FALSE,"TEC - 02";#N/A,#N/A,FALSE,"TEC - 03";#N/A,#N/A,FALSE,"TEC - 04";#N/A,#N/A,FALSE,"TEC-07";#N/A,#N/A,FALSE,"TEC-08";#N/A,#N/A,FALSE,"TEC - 09A";#N/A,#N/A,FALSE,"TEC - 09B";#N/A,#N/A,FALSE,"TEC - 09C";#N/A,#N/A,FALSE,"TEC - 10";#N/A,#N/A,FALSE,"TEC-11"}</definedName>
    <definedName name="dsf" localSheetId="37" hidden="1">{#N/A,#N/A,FALSE,"TEC-01";#N/A,#N/A,FALSE,"TEC - 02";#N/A,#N/A,FALSE,"TEC - 03";#N/A,#N/A,FALSE,"TEC - 04";#N/A,#N/A,FALSE,"TEC-07";#N/A,#N/A,FALSE,"TEC-08";#N/A,#N/A,FALSE,"TEC - 09A";#N/A,#N/A,FALSE,"TEC - 09B";#N/A,#N/A,FALSE,"TEC - 09C";#N/A,#N/A,FALSE,"TEC - 10";#N/A,#N/A,FALSE,"TEC-11"}</definedName>
    <definedName name="dsf" localSheetId="36" hidden="1">{#N/A,#N/A,FALSE,"TEC-01";#N/A,#N/A,FALSE,"TEC - 02";#N/A,#N/A,FALSE,"TEC - 03";#N/A,#N/A,FALSE,"TEC - 04";#N/A,#N/A,FALSE,"TEC-07";#N/A,#N/A,FALSE,"TEC-08";#N/A,#N/A,FALSE,"TEC - 09A";#N/A,#N/A,FALSE,"TEC - 09B";#N/A,#N/A,FALSE,"TEC - 09C";#N/A,#N/A,FALSE,"TEC - 10";#N/A,#N/A,FALSE,"TEC-11"}</definedName>
    <definedName name="dsf" localSheetId="33" hidden="1">{#N/A,#N/A,FALSE,"TEC-01";#N/A,#N/A,FALSE,"TEC - 02";#N/A,#N/A,FALSE,"TEC - 03";#N/A,#N/A,FALSE,"TEC - 04";#N/A,#N/A,FALSE,"TEC-07";#N/A,#N/A,FALSE,"TEC-08";#N/A,#N/A,FALSE,"TEC - 09A";#N/A,#N/A,FALSE,"TEC - 09B";#N/A,#N/A,FALSE,"TEC - 09C";#N/A,#N/A,FALSE,"TEC - 10";#N/A,#N/A,FALSE,"TEC-11"}</definedName>
    <definedName name="dsf" localSheetId="34" hidden="1">{#N/A,#N/A,FALSE,"TEC-01";#N/A,#N/A,FALSE,"TEC - 02";#N/A,#N/A,FALSE,"TEC - 03";#N/A,#N/A,FALSE,"TEC - 04";#N/A,#N/A,FALSE,"TEC-07";#N/A,#N/A,FALSE,"TEC-08";#N/A,#N/A,FALSE,"TEC - 09A";#N/A,#N/A,FALSE,"TEC - 09B";#N/A,#N/A,FALSE,"TEC - 09C";#N/A,#N/A,FALSE,"TEC - 10";#N/A,#N/A,FALSE,"TEC-11"}</definedName>
    <definedName name="dsf" localSheetId="31" hidden="1">{#N/A,#N/A,FALSE,"TEC-01";#N/A,#N/A,FALSE,"TEC - 02";#N/A,#N/A,FALSE,"TEC - 03";#N/A,#N/A,FALSE,"TEC - 04";#N/A,#N/A,FALSE,"TEC-07";#N/A,#N/A,FALSE,"TEC-08";#N/A,#N/A,FALSE,"TEC - 09A";#N/A,#N/A,FALSE,"TEC - 09B";#N/A,#N/A,FALSE,"TEC - 09C";#N/A,#N/A,FALSE,"TEC - 10";#N/A,#N/A,FALSE,"TEC-11"}</definedName>
    <definedName name="dsf" hidden="1">{#N/A,#N/A,FALSE,"TEC-01";#N/A,#N/A,FALSE,"TEC - 02";#N/A,#N/A,FALSE,"TEC - 03";#N/A,#N/A,FALSE,"TEC - 04";#N/A,#N/A,FALSE,"TEC-07";#N/A,#N/A,FALSE,"TEC-08";#N/A,#N/A,FALSE,"TEC - 09A";#N/A,#N/A,FALSE,"TEC - 09B";#N/A,#N/A,FALSE,"TEC - 09C";#N/A,#N/A,FALSE,"TEC - 10";#N/A,#N/A,FALSE,"TEC-11"}</definedName>
    <definedName name="dsfadf" localSheetId="35" hidden="1">{#N/A,#N/A,FALSE,"GERAL";#N/A,#N/A,FALSE,"012-96";#N/A,#N/A,FALSE,"018-96";#N/A,#N/A,FALSE,"027-96";#N/A,#N/A,FALSE,"059-96";#N/A,#N/A,FALSE,"076-96";#N/A,#N/A,FALSE,"019-97";#N/A,#N/A,FALSE,"021-97";#N/A,#N/A,FALSE,"022-97";#N/A,#N/A,FALSE,"028-97"}</definedName>
    <definedName name="dsfadf" localSheetId="37" hidden="1">{#N/A,#N/A,FALSE,"GERAL";#N/A,#N/A,FALSE,"012-96";#N/A,#N/A,FALSE,"018-96";#N/A,#N/A,FALSE,"027-96";#N/A,#N/A,FALSE,"059-96";#N/A,#N/A,FALSE,"076-96";#N/A,#N/A,FALSE,"019-97";#N/A,#N/A,FALSE,"021-97";#N/A,#N/A,FALSE,"022-97";#N/A,#N/A,FALSE,"028-97"}</definedName>
    <definedName name="dsfadf" localSheetId="36" hidden="1">{#N/A,#N/A,FALSE,"GERAL";#N/A,#N/A,FALSE,"012-96";#N/A,#N/A,FALSE,"018-96";#N/A,#N/A,FALSE,"027-96";#N/A,#N/A,FALSE,"059-96";#N/A,#N/A,FALSE,"076-96";#N/A,#N/A,FALSE,"019-97";#N/A,#N/A,FALSE,"021-97";#N/A,#N/A,FALSE,"022-97";#N/A,#N/A,FALSE,"028-97"}</definedName>
    <definedName name="dsfadf" localSheetId="33" hidden="1">{#N/A,#N/A,FALSE,"GERAL";#N/A,#N/A,FALSE,"012-96";#N/A,#N/A,FALSE,"018-96";#N/A,#N/A,FALSE,"027-96";#N/A,#N/A,FALSE,"059-96";#N/A,#N/A,FALSE,"076-96";#N/A,#N/A,FALSE,"019-97";#N/A,#N/A,FALSE,"021-97";#N/A,#N/A,FALSE,"022-97";#N/A,#N/A,FALSE,"028-97"}</definedName>
    <definedName name="dsfadf" localSheetId="34" hidden="1">{#N/A,#N/A,FALSE,"GERAL";#N/A,#N/A,FALSE,"012-96";#N/A,#N/A,FALSE,"018-96";#N/A,#N/A,FALSE,"027-96";#N/A,#N/A,FALSE,"059-96";#N/A,#N/A,FALSE,"076-96";#N/A,#N/A,FALSE,"019-97";#N/A,#N/A,FALSE,"021-97";#N/A,#N/A,FALSE,"022-97";#N/A,#N/A,FALSE,"028-97"}</definedName>
    <definedName name="dsfadf" localSheetId="31" hidden="1">{#N/A,#N/A,FALSE,"GERAL";#N/A,#N/A,FALSE,"012-96";#N/A,#N/A,FALSE,"018-96";#N/A,#N/A,FALSE,"027-96";#N/A,#N/A,FALSE,"059-96";#N/A,#N/A,FALSE,"076-96";#N/A,#N/A,FALSE,"019-97";#N/A,#N/A,FALSE,"021-97";#N/A,#N/A,FALSE,"022-97";#N/A,#N/A,FALSE,"028-97"}</definedName>
    <definedName name="dsfadf" hidden="1">{#N/A,#N/A,FALSE,"GERAL";#N/A,#N/A,FALSE,"012-96";#N/A,#N/A,FALSE,"018-96";#N/A,#N/A,FALSE,"027-96";#N/A,#N/A,FALSE,"059-96";#N/A,#N/A,FALSE,"076-96";#N/A,#N/A,FALSE,"019-97";#N/A,#N/A,FALSE,"021-97";#N/A,#N/A,FALSE,"022-97";#N/A,#N/A,FALSE,"028-97"}</definedName>
    <definedName name="dsfas" hidden="1">{#N/A,#N/A,FALSE,"MAQUINA"}</definedName>
    <definedName name="dsfd" localSheetId="31" hidden="1">#REF!</definedName>
    <definedName name="dsfd" hidden="1">#REF!</definedName>
    <definedName name="DSFDS">#REF!</definedName>
    <definedName name="dsfdsfds" localSheetId="36" hidden="1">#REF!</definedName>
    <definedName name="dsfdsfds" localSheetId="31" hidden="1">#REF!</definedName>
    <definedName name="dsfdsfds" hidden="1">#REF!</definedName>
    <definedName name="dsffdfdsffsd" localSheetId="35" hidden="1">{#N/A,#N/A,TRUE,"1842CWN0"}</definedName>
    <definedName name="dsffdfdsffsd" localSheetId="37" hidden="1">{#N/A,#N/A,TRUE,"1842CWN0"}</definedName>
    <definedName name="dsffdfdsffsd" localSheetId="36" hidden="1">{#N/A,#N/A,TRUE,"1842CWN0"}</definedName>
    <definedName name="dsffdfdsffsd" localSheetId="33" hidden="1">{#N/A,#N/A,TRUE,"1842CWN0"}</definedName>
    <definedName name="dsffdfdsffsd" localSheetId="34" hidden="1">{#N/A,#N/A,TRUE,"1842CWN0"}</definedName>
    <definedName name="dsffdfdsffsd" localSheetId="31" hidden="1">{#N/A,#N/A,TRUE,"1842CWN0"}</definedName>
    <definedName name="dsffdfdsffsd" hidden="1">{#N/A,#N/A,TRUE,"1842CWN0"}</definedName>
    <definedName name="dsffdsdsfsdfds" localSheetId="35" hidden="1">{#N/A,#N/A,FALSE,"SumD";#N/A,#N/A,FALSE,"ElecD";#N/A,#N/A,FALSE,"MechD";#N/A,#N/A,FALSE,"GeotD";#N/A,#N/A,FALSE,"PrcsD";#N/A,#N/A,FALSE,"TunnD";#N/A,#N/A,FALSE,"CivlD";#N/A,#N/A,FALSE,"NtwkD";#N/A,#N/A,FALSE,"EstgD";#N/A,#N/A,FALSE,"PEngD"}</definedName>
    <definedName name="dsffdsdsfsdfds" localSheetId="37" hidden="1">{#N/A,#N/A,FALSE,"SumD";#N/A,#N/A,FALSE,"ElecD";#N/A,#N/A,FALSE,"MechD";#N/A,#N/A,FALSE,"GeotD";#N/A,#N/A,FALSE,"PrcsD";#N/A,#N/A,FALSE,"TunnD";#N/A,#N/A,FALSE,"CivlD";#N/A,#N/A,FALSE,"NtwkD";#N/A,#N/A,FALSE,"EstgD";#N/A,#N/A,FALSE,"PEngD"}</definedName>
    <definedName name="dsffdsdsfsdfds" localSheetId="36" hidden="1">{#N/A,#N/A,FALSE,"SumD";#N/A,#N/A,FALSE,"ElecD";#N/A,#N/A,FALSE,"MechD";#N/A,#N/A,FALSE,"GeotD";#N/A,#N/A,FALSE,"PrcsD";#N/A,#N/A,FALSE,"TunnD";#N/A,#N/A,FALSE,"CivlD";#N/A,#N/A,FALSE,"NtwkD";#N/A,#N/A,FALSE,"EstgD";#N/A,#N/A,FALSE,"PEngD"}</definedName>
    <definedName name="dsffdsdsfsdfds" localSheetId="33" hidden="1">{#N/A,#N/A,FALSE,"SumD";#N/A,#N/A,FALSE,"ElecD";#N/A,#N/A,FALSE,"MechD";#N/A,#N/A,FALSE,"GeotD";#N/A,#N/A,FALSE,"PrcsD";#N/A,#N/A,FALSE,"TunnD";#N/A,#N/A,FALSE,"CivlD";#N/A,#N/A,FALSE,"NtwkD";#N/A,#N/A,FALSE,"EstgD";#N/A,#N/A,FALSE,"PEngD"}</definedName>
    <definedName name="dsffdsdsfsdfds" localSheetId="34" hidden="1">{#N/A,#N/A,FALSE,"SumD";#N/A,#N/A,FALSE,"ElecD";#N/A,#N/A,FALSE,"MechD";#N/A,#N/A,FALSE,"GeotD";#N/A,#N/A,FALSE,"PrcsD";#N/A,#N/A,FALSE,"TunnD";#N/A,#N/A,FALSE,"CivlD";#N/A,#N/A,FALSE,"NtwkD";#N/A,#N/A,FALSE,"EstgD";#N/A,#N/A,FALSE,"PEngD"}</definedName>
    <definedName name="dsffdsdsfsdfds" localSheetId="31" hidden="1">{#N/A,#N/A,FALSE,"SumD";#N/A,#N/A,FALSE,"ElecD";#N/A,#N/A,FALSE,"MechD";#N/A,#N/A,FALSE,"GeotD";#N/A,#N/A,FALSE,"PrcsD";#N/A,#N/A,FALSE,"TunnD";#N/A,#N/A,FALSE,"CivlD";#N/A,#N/A,FALSE,"NtwkD";#N/A,#N/A,FALSE,"EstgD";#N/A,#N/A,FALSE,"PEngD"}</definedName>
    <definedName name="dsffdsdsfsdfds" hidden="1">{#N/A,#N/A,FALSE,"SumD";#N/A,#N/A,FALSE,"ElecD";#N/A,#N/A,FALSE,"MechD";#N/A,#N/A,FALSE,"GeotD";#N/A,#N/A,FALSE,"PrcsD";#N/A,#N/A,FALSE,"TunnD";#N/A,#N/A,FALSE,"CivlD";#N/A,#N/A,FALSE,"NtwkD";#N/A,#N/A,FALSE,"EstgD";#N/A,#N/A,FALSE,"PEngD"}</definedName>
    <definedName name="dsfgdfg" localSheetId="35" hidden="1">{#N/A,#N/A,TRUE,"Est. de Fact.";#N/A,#N/A,TRUE,"Capitulo 19";#N/A,#N/A,TRUE,"Proyecto P855"}</definedName>
    <definedName name="dsfgdfg" localSheetId="37" hidden="1">{#N/A,#N/A,TRUE,"Est. de Fact.";#N/A,#N/A,TRUE,"Capitulo 19";#N/A,#N/A,TRUE,"Proyecto P855"}</definedName>
    <definedName name="dsfgdfg" localSheetId="36" hidden="1">{#N/A,#N/A,TRUE,"Est. de Fact.";#N/A,#N/A,TRUE,"Capitulo 19";#N/A,#N/A,TRUE,"Proyecto P855"}</definedName>
    <definedName name="dsfgdfg" localSheetId="33" hidden="1">{#N/A,#N/A,TRUE,"Est. de Fact.";#N/A,#N/A,TRUE,"Capitulo 19";#N/A,#N/A,TRUE,"Proyecto P855"}</definedName>
    <definedName name="dsfgdfg" localSheetId="34" hidden="1">{#N/A,#N/A,TRUE,"Est. de Fact.";#N/A,#N/A,TRUE,"Capitulo 19";#N/A,#N/A,TRUE,"Proyecto P855"}</definedName>
    <definedName name="dsfgdfg" localSheetId="31" hidden="1">{#N/A,#N/A,TRUE,"Est. de Fact.";#N/A,#N/A,TRUE,"Capitulo 19";#N/A,#N/A,TRUE,"Proyecto P855"}</definedName>
    <definedName name="dsfgdfg" hidden="1">{#N/A,#N/A,TRUE,"Est. de Fact.";#N/A,#N/A,TRUE,"Capitulo 19";#N/A,#N/A,TRUE,"Proyecto P855"}</definedName>
    <definedName name="dsfgdfg_1" localSheetId="35" hidden="1">{#N/A,#N/A,TRUE,"Est. de Fact.";#N/A,#N/A,TRUE,"Capitulo 19";#N/A,#N/A,TRUE,"Proyecto P855"}</definedName>
    <definedName name="dsfgdfg_1" localSheetId="37" hidden="1">{#N/A,#N/A,TRUE,"Est. de Fact.";#N/A,#N/A,TRUE,"Capitulo 19";#N/A,#N/A,TRUE,"Proyecto P855"}</definedName>
    <definedName name="dsfgdfg_1" localSheetId="36" hidden="1">{#N/A,#N/A,TRUE,"Est. de Fact.";#N/A,#N/A,TRUE,"Capitulo 19";#N/A,#N/A,TRUE,"Proyecto P855"}</definedName>
    <definedName name="dsfgdfg_1" localSheetId="33" hidden="1">{#N/A,#N/A,TRUE,"Est. de Fact.";#N/A,#N/A,TRUE,"Capitulo 19";#N/A,#N/A,TRUE,"Proyecto P855"}</definedName>
    <definedName name="dsfgdfg_1" localSheetId="34" hidden="1">{#N/A,#N/A,TRUE,"Est. de Fact.";#N/A,#N/A,TRUE,"Capitulo 19";#N/A,#N/A,TRUE,"Proyecto P855"}</definedName>
    <definedName name="dsfgdfg_1" localSheetId="31" hidden="1">{#N/A,#N/A,TRUE,"Est. de Fact.";#N/A,#N/A,TRUE,"Capitulo 19";#N/A,#N/A,TRUE,"Proyecto P855"}</definedName>
    <definedName name="dsfgdfg_1" hidden="1">{#N/A,#N/A,TRUE,"Est. de Fact.";#N/A,#N/A,TRUE,"Capitulo 19";#N/A,#N/A,TRUE,"Proyecto P855"}</definedName>
    <definedName name="dsfs" localSheetId="35" hidden="1">{#N/A,#N/A,FALSE,"GERAL";#N/A,#N/A,FALSE,"012-96";#N/A,#N/A,FALSE,"018-96";#N/A,#N/A,FALSE,"027-96";#N/A,#N/A,FALSE,"059-96";#N/A,#N/A,FALSE,"076-96";#N/A,#N/A,FALSE,"019-97";#N/A,#N/A,FALSE,"021-97";#N/A,#N/A,FALSE,"022-97";#N/A,#N/A,FALSE,"028-97"}</definedName>
    <definedName name="dsfs" localSheetId="37" hidden="1">{#N/A,#N/A,FALSE,"GERAL";#N/A,#N/A,FALSE,"012-96";#N/A,#N/A,FALSE,"018-96";#N/A,#N/A,FALSE,"027-96";#N/A,#N/A,FALSE,"059-96";#N/A,#N/A,FALSE,"076-96";#N/A,#N/A,FALSE,"019-97";#N/A,#N/A,FALSE,"021-97";#N/A,#N/A,FALSE,"022-97";#N/A,#N/A,FALSE,"028-97"}</definedName>
    <definedName name="dsfs" localSheetId="36" hidden="1">{#N/A,#N/A,FALSE,"GERAL";#N/A,#N/A,FALSE,"012-96";#N/A,#N/A,FALSE,"018-96";#N/A,#N/A,FALSE,"027-96";#N/A,#N/A,FALSE,"059-96";#N/A,#N/A,FALSE,"076-96";#N/A,#N/A,FALSE,"019-97";#N/A,#N/A,FALSE,"021-97";#N/A,#N/A,FALSE,"022-97";#N/A,#N/A,FALSE,"028-97"}</definedName>
    <definedName name="dsfs" localSheetId="33" hidden="1">{#N/A,#N/A,FALSE,"GERAL";#N/A,#N/A,FALSE,"012-96";#N/A,#N/A,FALSE,"018-96";#N/A,#N/A,FALSE,"027-96";#N/A,#N/A,FALSE,"059-96";#N/A,#N/A,FALSE,"076-96";#N/A,#N/A,FALSE,"019-97";#N/A,#N/A,FALSE,"021-97";#N/A,#N/A,FALSE,"022-97";#N/A,#N/A,FALSE,"028-97"}</definedName>
    <definedName name="dsfs" localSheetId="34" hidden="1">{#N/A,#N/A,FALSE,"GERAL";#N/A,#N/A,FALSE,"012-96";#N/A,#N/A,FALSE,"018-96";#N/A,#N/A,FALSE,"027-96";#N/A,#N/A,FALSE,"059-96";#N/A,#N/A,FALSE,"076-96";#N/A,#N/A,FALSE,"019-97";#N/A,#N/A,FALSE,"021-97";#N/A,#N/A,FALSE,"022-97";#N/A,#N/A,FALSE,"028-97"}</definedName>
    <definedName name="dsfs" localSheetId="31" hidden="1">{#N/A,#N/A,FALSE,"GERAL";#N/A,#N/A,FALSE,"012-96";#N/A,#N/A,FALSE,"018-96";#N/A,#N/A,FALSE,"027-96";#N/A,#N/A,FALSE,"059-96";#N/A,#N/A,FALSE,"076-96";#N/A,#N/A,FALSE,"019-97";#N/A,#N/A,FALSE,"021-97";#N/A,#N/A,FALSE,"022-97";#N/A,#N/A,FALSE,"028-97"}</definedName>
    <definedName name="dsfs" hidden="1">{#N/A,#N/A,FALSE,"GERAL";#N/A,#N/A,FALSE,"012-96";#N/A,#N/A,FALSE,"018-96";#N/A,#N/A,FALSE,"027-96";#N/A,#N/A,FALSE,"059-96";#N/A,#N/A,FALSE,"076-96";#N/A,#N/A,FALSE,"019-97";#N/A,#N/A,FALSE,"021-97";#N/A,#N/A,FALSE,"022-97";#N/A,#N/A,FALSE,"028-97"}</definedName>
    <definedName name="dsfsd" localSheetId="35" hidden="1">{#N/A,#N/A,TRUE,"Est. de Fact.";#N/A,#N/A,TRUE,"Capitulo 19";#N/A,#N/A,TRUE,"Proyecto P855"}</definedName>
    <definedName name="dsfsd" localSheetId="37" hidden="1">{#N/A,#N/A,TRUE,"Est. de Fact.";#N/A,#N/A,TRUE,"Capitulo 19";#N/A,#N/A,TRUE,"Proyecto P855"}</definedName>
    <definedName name="dsfsd" localSheetId="36" hidden="1">{#N/A,#N/A,TRUE,"Est. de Fact.";#N/A,#N/A,TRUE,"Capitulo 19";#N/A,#N/A,TRUE,"Proyecto P855"}</definedName>
    <definedName name="dsfsd" localSheetId="33" hidden="1">{#N/A,#N/A,TRUE,"Est. de Fact.";#N/A,#N/A,TRUE,"Capitulo 19";#N/A,#N/A,TRUE,"Proyecto P855"}</definedName>
    <definedName name="dsfsd" localSheetId="34" hidden="1">{#N/A,#N/A,TRUE,"Est. de Fact.";#N/A,#N/A,TRUE,"Capitulo 19";#N/A,#N/A,TRUE,"Proyecto P855"}</definedName>
    <definedName name="dsfsd" localSheetId="31" hidden="1">{#N/A,#N/A,TRUE,"Est. de Fact.";#N/A,#N/A,TRUE,"Capitulo 19";#N/A,#N/A,TRUE,"Proyecto P855"}</definedName>
    <definedName name="dsfsd" hidden="1">{#N/A,#N/A,TRUE,"Est. de Fact.";#N/A,#N/A,TRUE,"Capitulo 19";#N/A,#N/A,TRUE,"Proyecto P855"}</definedName>
    <definedName name="DSFSDF" localSheetId="35" hidden="1">{#N/A,#N/A,TRUE,"Resumen";#N/A,#N/A,TRUE,"Global";#N/A,#N/A,TRUE,"Agropecuario";#N/A,#N/A,TRUE,"Pesca";#N/A,#N/A,TRUE,"Minería";#N/A,#N/A,TRUE,"Elect. y Agua";#N/A,#N/A,TRUE,"Manufactura";#N/A,#N/A,TRUE,"Construcción";#N/A,#N/A,TRUE,"Comercio";#N/A,#N/A,TRUE,"Otros"}</definedName>
    <definedName name="DSFSDF" localSheetId="37" hidden="1">{#N/A,#N/A,TRUE,"Resumen";#N/A,#N/A,TRUE,"Global";#N/A,#N/A,TRUE,"Agropecuario";#N/A,#N/A,TRUE,"Pesca";#N/A,#N/A,TRUE,"Minería";#N/A,#N/A,TRUE,"Elect. y Agua";#N/A,#N/A,TRUE,"Manufactura";#N/A,#N/A,TRUE,"Construcción";#N/A,#N/A,TRUE,"Comercio";#N/A,#N/A,TRUE,"Otros"}</definedName>
    <definedName name="DSFSDF" localSheetId="36" hidden="1">{#N/A,#N/A,TRUE,"Resumen";#N/A,#N/A,TRUE,"Global";#N/A,#N/A,TRUE,"Agropecuario";#N/A,#N/A,TRUE,"Pesca";#N/A,#N/A,TRUE,"Minería";#N/A,#N/A,TRUE,"Elect. y Agua";#N/A,#N/A,TRUE,"Manufactura";#N/A,#N/A,TRUE,"Construcción";#N/A,#N/A,TRUE,"Comercio";#N/A,#N/A,TRUE,"Otros"}</definedName>
    <definedName name="DSFSDF" localSheetId="33" hidden="1">{#N/A,#N/A,TRUE,"Resumen";#N/A,#N/A,TRUE,"Global";#N/A,#N/A,TRUE,"Agropecuario";#N/A,#N/A,TRUE,"Pesca";#N/A,#N/A,TRUE,"Minería";#N/A,#N/A,TRUE,"Elect. y Agua";#N/A,#N/A,TRUE,"Manufactura";#N/A,#N/A,TRUE,"Construcción";#N/A,#N/A,TRUE,"Comercio";#N/A,#N/A,TRUE,"Otros"}</definedName>
    <definedName name="DSFSDF" localSheetId="34" hidden="1">{#N/A,#N/A,TRUE,"Resumen";#N/A,#N/A,TRUE,"Global";#N/A,#N/A,TRUE,"Agropecuario";#N/A,#N/A,TRUE,"Pesca";#N/A,#N/A,TRUE,"Minería";#N/A,#N/A,TRUE,"Elect. y Agua";#N/A,#N/A,TRUE,"Manufactura";#N/A,#N/A,TRUE,"Construcción";#N/A,#N/A,TRUE,"Comercio";#N/A,#N/A,TRUE,"Otros"}</definedName>
    <definedName name="DSFSDF" localSheetId="31" hidden="1">{#N/A,#N/A,TRUE,"Resumen";#N/A,#N/A,TRUE,"Global";#N/A,#N/A,TRUE,"Agropecuario";#N/A,#N/A,TRUE,"Pesca";#N/A,#N/A,TRUE,"Minería";#N/A,#N/A,TRUE,"Elect. y Agua";#N/A,#N/A,TRUE,"Manufactura";#N/A,#N/A,TRUE,"Construcción";#N/A,#N/A,TRUE,"Comercio";#N/A,#N/A,TRUE,"Otros"}</definedName>
    <definedName name="DSFSDF" hidden="1">{#N/A,#N/A,TRUE,"Resumen";#N/A,#N/A,TRUE,"Global";#N/A,#N/A,TRUE,"Agropecuario";#N/A,#N/A,TRUE,"Pesca";#N/A,#N/A,TRUE,"Minería";#N/A,#N/A,TRUE,"Elect. y Agua";#N/A,#N/A,TRUE,"Manufactura";#N/A,#N/A,TRUE,"Construcción";#N/A,#N/A,TRUE,"Comercio";#N/A,#N/A,TRUE,"Otros"}</definedName>
    <definedName name="dsfsdfas" localSheetId="31">#REF!</definedName>
    <definedName name="dsfsdfas">!#REF!</definedName>
    <definedName name="dsfsdfdsf" localSheetId="35" hidden="1">{"CONCABL1.1",#N/A,FALSE,"1.1.1a1.1.3 ACSR";"AISL1.2",#N/A,FALSE,"1.1.1a1.1.3 ACSR";"torr1.1.3",#N/A,FALSE,"1.1.1a1.1.3 ACSR";"cm1.2",#N/A,FALSE,"1.2 ACSR";"cm2.2",#N/A,FALSE,"1.2 ACSR";#N/A,#N/A,FALSE,"1.3 ACSR";#N/A,#N/A,FALSE,"2.1.1A2.1.3 ACAR";"ac2.1",#N/A,FALSE,"1.2 ACAR";"ac2.2",#N/A,FALSE,"1.2 ACAR";#N/A,#N/A,FALSE,"2.3 ACAR"}</definedName>
    <definedName name="dsfsdfdsf" localSheetId="37" hidden="1">{"CONCABL1.1",#N/A,FALSE,"1.1.1a1.1.3 ACSR";"AISL1.2",#N/A,FALSE,"1.1.1a1.1.3 ACSR";"torr1.1.3",#N/A,FALSE,"1.1.1a1.1.3 ACSR";"cm1.2",#N/A,FALSE,"1.2 ACSR";"cm2.2",#N/A,FALSE,"1.2 ACSR";#N/A,#N/A,FALSE,"1.3 ACSR";#N/A,#N/A,FALSE,"2.1.1A2.1.3 ACAR";"ac2.1",#N/A,FALSE,"1.2 ACAR";"ac2.2",#N/A,FALSE,"1.2 ACAR";#N/A,#N/A,FALSE,"2.3 ACAR"}</definedName>
    <definedName name="dsfsdfdsf" localSheetId="36" hidden="1">{"CONCABL1.1",#N/A,FALSE,"1.1.1a1.1.3 ACSR";"AISL1.2",#N/A,FALSE,"1.1.1a1.1.3 ACSR";"torr1.1.3",#N/A,FALSE,"1.1.1a1.1.3 ACSR";"cm1.2",#N/A,FALSE,"1.2 ACSR";"cm2.2",#N/A,FALSE,"1.2 ACSR";#N/A,#N/A,FALSE,"1.3 ACSR";#N/A,#N/A,FALSE,"2.1.1A2.1.3 ACAR";"ac2.1",#N/A,FALSE,"1.2 ACAR";"ac2.2",#N/A,FALSE,"1.2 ACAR";#N/A,#N/A,FALSE,"2.3 ACAR"}</definedName>
    <definedName name="dsfsdfdsf" localSheetId="33" hidden="1">{"CONCABL1.1",#N/A,FALSE,"1.1.1a1.1.3 ACSR";"AISL1.2",#N/A,FALSE,"1.1.1a1.1.3 ACSR";"torr1.1.3",#N/A,FALSE,"1.1.1a1.1.3 ACSR";"cm1.2",#N/A,FALSE,"1.2 ACSR";"cm2.2",#N/A,FALSE,"1.2 ACSR";#N/A,#N/A,FALSE,"1.3 ACSR";#N/A,#N/A,FALSE,"2.1.1A2.1.3 ACAR";"ac2.1",#N/A,FALSE,"1.2 ACAR";"ac2.2",#N/A,FALSE,"1.2 ACAR";#N/A,#N/A,FALSE,"2.3 ACAR"}</definedName>
    <definedName name="dsfsdfdsf" localSheetId="34" hidden="1">{"CONCABL1.1",#N/A,FALSE,"1.1.1a1.1.3 ACSR";"AISL1.2",#N/A,FALSE,"1.1.1a1.1.3 ACSR";"torr1.1.3",#N/A,FALSE,"1.1.1a1.1.3 ACSR";"cm1.2",#N/A,FALSE,"1.2 ACSR";"cm2.2",#N/A,FALSE,"1.2 ACSR";#N/A,#N/A,FALSE,"1.3 ACSR";#N/A,#N/A,FALSE,"2.1.1A2.1.3 ACAR";"ac2.1",#N/A,FALSE,"1.2 ACAR";"ac2.2",#N/A,FALSE,"1.2 ACAR";#N/A,#N/A,FALSE,"2.3 ACAR"}</definedName>
    <definedName name="dsfsdfdsf" localSheetId="31" hidden="1">{"CONCABL1.1",#N/A,FALSE,"1.1.1a1.1.3 ACSR";"AISL1.2",#N/A,FALSE,"1.1.1a1.1.3 ACSR";"torr1.1.3",#N/A,FALSE,"1.1.1a1.1.3 ACSR";"cm1.2",#N/A,FALSE,"1.2 ACSR";"cm2.2",#N/A,FALSE,"1.2 ACSR";#N/A,#N/A,FALSE,"1.3 ACSR";#N/A,#N/A,FALSE,"2.1.1A2.1.3 ACAR";"ac2.1",#N/A,FALSE,"1.2 ACAR";"ac2.2",#N/A,FALSE,"1.2 ACAR";#N/A,#N/A,FALSE,"2.3 ACAR"}</definedName>
    <definedName name="dsfsdfdsf" hidden="1">{"CONCABL1.1",#N/A,FALSE,"1.1.1a1.1.3 ACSR";"AISL1.2",#N/A,FALSE,"1.1.1a1.1.3 ACSR";"torr1.1.3",#N/A,FALSE,"1.1.1a1.1.3 ACSR";"cm1.2",#N/A,FALSE,"1.2 ACSR";"cm2.2",#N/A,FALSE,"1.2 ACSR";#N/A,#N/A,FALSE,"1.3 ACSR";#N/A,#N/A,FALSE,"2.1.1A2.1.3 ACAR";"ac2.1",#N/A,FALSE,"1.2 ACAR";"ac2.2",#N/A,FALSE,"1.2 ACAR";#N/A,#N/A,FALSE,"2.3 ACAR"}</definedName>
    <definedName name="dsgdsvd">#REF!</definedName>
    <definedName name="dsgfdgdg" localSheetId="31">#REF!</definedName>
    <definedName name="dsgfdgdg">!#REF!</definedName>
    <definedName name="dsgfrss" localSheetId="31" hidden="1">#REF!</definedName>
    <definedName name="dsgfrss" hidden="1">#REF!</definedName>
    <definedName name="dsghfdgfd" localSheetId="31">#REF!</definedName>
    <definedName name="dsghfdgfd">!#REF!</definedName>
    <definedName name="DSGVSDSDZ">#REF!</definedName>
    <definedName name="DSOAP">#REF!</definedName>
    <definedName name="DSOAR">#REF!</definedName>
    <definedName name="dsp" hidden="1">{#N/A,#N/A,FALSE,"P&amp;LZONE";#N/A,#N/A,FALSE,"P&amp;Lgreece";#N/A,#N/A,FALSE,"P&amp;Legypt";#N/A,#N/A,FALSE,"P&amp;Lbulgaria";#N/A,#N/A,FALSE,"P&amp;Lhungary";#N/A,#N/A,FALSE,"P&amp;Lpoland";#N/A,#N/A,FALSE,"P&amp;Lrussia";#N/A,#N/A,FALSE,"P&amp;Llithuania";#N/A,#N/A,FALSE,"P&amp;Lczech"}</definedName>
    <definedName name="dsqqs" hidden="1">{#N/A,#N/A,FALSE,"P&amp;LZONE";#N/A,#N/A,FALSE,"P&amp;Lgreece";#N/A,#N/A,FALSE,"P&amp;Legypt";#N/A,#N/A,FALSE,"P&amp;Lbulgaria";#N/A,#N/A,FALSE,"P&amp;Lhungary";#N/A,#N/A,FALSE,"P&amp;Lpoland";#N/A,#N/A,FALSE,"P&amp;Lrussia";#N/A,#N/A,FALSE,"P&amp;Llithuania";#N/A,#N/A,FALSE,"P&amp;Lczech"}</definedName>
    <definedName name="dssd" localSheetId="35" hidden="1">{#N/A,#N/A,TRUE,"INGENIERIA";#N/A,#N/A,TRUE,"COMPRAS";#N/A,#N/A,TRUE,"DIRECCION";#N/A,#N/A,TRUE,"RESUMEN"}</definedName>
    <definedName name="dssd" localSheetId="37" hidden="1">{#N/A,#N/A,TRUE,"INGENIERIA";#N/A,#N/A,TRUE,"COMPRAS";#N/A,#N/A,TRUE,"DIRECCION";#N/A,#N/A,TRUE,"RESUMEN"}</definedName>
    <definedName name="dssd" localSheetId="36" hidden="1">{#N/A,#N/A,TRUE,"INGENIERIA";#N/A,#N/A,TRUE,"COMPRAS";#N/A,#N/A,TRUE,"DIRECCION";#N/A,#N/A,TRUE,"RESUMEN"}</definedName>
    <definedName name="dssd" localSheetId="33" hidden="1">{#N/A,#N/A,TRUE,"INGENIERIA";#N/A,#N/A,TRUE,"COMPRAS";#N/A,#N/A,TRUE,"DIRECCION";#N/A,#N/A,TRUE,"RESUMEN"}</definedName>
    <definedName name="dssd" localSheetId="34" hidden="1">{#N/A,#N/A,TRUE,"INGENIERIA";#N/A,#N/A,TRUE,"COMPRAS";#N/A,#N/A,TRUE,"DIRECCION";#N/A,#N/A,TRUE,"RESUMEN"}</definedName>
    <definedName name="dssd" localSheetId="31" hidden="1">{#N/A,#N/A,TRUE,"INGENIERIA";#N/A,#N/A,TRUE,"COMPRAS";#N/A,#N/A,TRUE,"DIRECCION";#N/A,#N/A,TRUE,"RESUMEN"}</definedName>
    <definedName name="dssd" hidden="1">{#N/A,#N/A,TRUE,"INGENIERIA";#N/A,#N/A,TRUE,"COMPRAS";#N/A,#N/A,TRUE,"DIRECCION";#N/A,#N/A,TRUE,"RESUMEN"}</definedName>
    <definedName name="dssdsd" localSheetId="35" hidden="1">{#N/A,#N/A,TRUE,"1842CWN0"}</definedName>
    <definedName name="dssdsd" localSheetId="37" hidden="1">{#N/A,#N/A,TRUE,"1842CWN0"}</definedName>
    <definedName name="dssdsd" localSheetId="36" hidden="1">{#N/A,#N/A,TRUE,"1842CWN0"}</definedName>
    <definedName name="dssdsd" localSheetId="33" hidden="1">{#N/A,#N/A,TRUE,"1842CWN0"}</definedName>
    <definedName name="dssdsd" localSheetId="34" hidden="1">{#N/A,#N/A,TRUE,"1842CWN0"}</definedName>
    <definedName name="dssdsd" localSheetId="31" hidden="1">{#N/A,#N/A,TRUE,"1842CWN0"}</definedName>
    <definedName name="dssdsd" hidden="1">{#N/A,#N/A,TRUE,"1842CWN0"}</definedName>
    <definedName name="DST" localSheetId="31">#REF!</definedName>
    <definedName name="DST">!#REF!</definedName>
    <definedName name="dsvsfd">#REF!</definedName>
    <definedName name="dswads" localSheetId="31">#REF!</definedName>
    <definedName name="dswads">!#REF!</definedName>
    <definedName name="dswefwe" localSheetId="31">#REF!</definedName>
    <definedName name="dswefwe">!#REF!</definedName>
    <definedName name="dsww" localSheetId="31">#REF!</definedName>
    <definedName name="dsww">!#REF!</definedName>
    <definedName name="dt" localSheetId="35" hidden="1">{#N/A,#N/A,FALSE,"200001";#N/A,#N/A,FALSE,"S221 200003";#N/A,#N/A,FALSE,"S221 204005";#N/A,#N/A,FALSE,"S221 204006";#N/A,#N/A,FALSE,"S221 204008"}</definedName>
    <definedName name="dt" localSheetId="37" hidden="1">{#N/A,#N/A,FALSE,"200001";#N/A,#N/A,FALSE,"S221 200003";#N/A,#N/A,FALSE,"S221 204005";#N/A,#N/A,FALSE,"S221 204006";#N/A,#N/A,FALSE,"S221 204008"}</definedName>
    <definedName name="dt" localSheetId="36" hidden="1">{#N/A,#N/A,FALSE,"200001";#N/A,#N/A,FALSE,"S221 200003";#N/A,#N/A,FALSE,"S221 204005";#N/A,#N/A,FALSE,"S221 204006";#N/A,#N/A,FALSE,"S221 204008"}</definedName>
    <definedName name="dt" localSheetId="33" hidden="1">{#N/A,#N/A,FALSE,"200001";#N/A,#N/A,FALSE,"S221 200003";#N/A,#N/A,FALSE,"S221 204005";#N/A,#N/A,FALSE,"S221 204006";#N/A,#N/A,FALSE,"S221 204008"}</definedName>
    <definedName name="dt" localSheetId="34" hidden="1">{#N/A,#N/A,FALSE,"200001";#N/A,#N/A,FALSE,"S221 200003";#N/A,#N/A,FALSE,"S221 204005";#N/A,#N/A,FALSE,"S221 204006";#N/A,#N/A,FALSE,"S221 204008"}</definedName>
    <definedName name="dt" localSheetId="31" hidden="1">{#N/A,#N/A,FALSE,"200001";#N/A,#N/A,FALSE,"S221 200003";#N/A,#N/A,FALSE,"S221 204005";#N/A,#N/A,FALSE,"S221 204006";#N/A,#N/A,FALSE,"S221 204008"}</definedName>
    <definedName name="dt" hidden="1">{#N/A,#N/A,FALSE,"200001";#N/A,#N/A,FALSE,"S221 200003";#N/A,#N/A,FALSE,"S221 204005";#N/A,#N/A,FALSE,"S221 204006";#N/A,#N/A,FALSE,"S221 204008"}</definedName>
    <definedName name="DT_0">#REF!</definedName>
    <definedName name="DT_2">#REF!</definedName>
    <definedName name="dta">#REF!</definedName>
    <definedName name="dtdry" localSheetId="31" hidden="1">{#N/A,#N/A,TRUE,"Cover";#N/A,#N/A,TRUE,"Conts";#N/A,#N/A,TRUE,"VOS";#N/A,#N/A,TRUE,"Warrington";#N/A,#N/A,TRUE,"Widnes"}</definedName>
    <definedName name="dtdry" hidden="1">{#N/A,#N/A,TRUE,"Cover";#N/A,#N/A,TRUE,"Conts";#N/A,#N/A,TRUE,"VOS";#N/A,#N/A,TRUE,"Warrington";#N/A,#N/A,TRUE,"Widnes"}</definedName>
    <definedName name="Dte" localSheetId="31">#REF!</definedName>
    <definedName name="Dte">!#REF!</definedName>
    <definedName name="DTMC">#REF!</definedName>
    <definedName name="dtot" localSheetId="31">#REF!</definedName>
    <definedName name="dtot">!#REF!</definedName>
    <definedName name="dtru" localSheetId="35" hidden="1">{"DETALLE_1996",#N/A,FALSE,"flujo";"DETALLE_1997",#N/A,FALSE,"flujo";"GASTOS_INCURRIDOS_1996",#N/A,FALSE,"flujo";"GASTOS_PROGRAMADOS_PARA_1997",#N/A,FALSE,"flujo";#N/A,#N/A,FALSE,"comparat";#N/A,#N/A,FALSE,"costos";#N/A,#N/A,FALSE,"proyctrol"}</definedName>
    <definedName name="dtru" localSheetId="37" hidden="1">{"DETALLE_1996",#N/A,FALSE,"flujo";"DETALLE_1997",#N/A,FALSE,"flujo";"GASTOS_INCURRIDOS_1996",#N/A,FALSE,"flujo";"GASTOS_PROGRAMADOS_PARA_1997",#N/A,FALSE,"flujo";#N/A,#N/A,FALSE,"comparat";#N/A,#N/A,FALSE,"costos";#N/A,#N/A,FALSE,"proyctrol"}</definedName>
    <definedName name="dtru" localSheetId="36" hidden="1">{"DETALLE_1996",#N/A,FALSE,"flujo";"DETALLE_1997",#N/A,FALSE,"flujo";"GASTOS_INCURRIDOS_1996",#N/A,FALSE,"flujo";"GASTOS_PROGRAMADOS_PARA_1997",#N/A,FALSE,"flujo";#N/A,#N/A,FALSE,"comparat";#N/A,#N/A,FALSE,"costos";#N/A,#N/A,FALSE,"proyctrol"}</definedName>
    <definedName name="dtru" localSheetId="33" hidden="1">{"DETALLE_1996",#N/A,FALSE,"flujo";"DETALLE_1997",#N/A,FALSE,"flujo";"GASTOS_INCURRIDOS_1996",#N/A,FALSE,"flujo";"GASTOS_PROGRAMADOS_PARA_1997",#N/A,FALSE,"flujo";#N/A,#N/A,FALSE,"comparat";#N/A,#N/A,FALSE,"costos";#N/A,#N/A,FALSE,"proyctrol"}</definedName>
    <definedName name="dtru" localSheetId="34" hidden="1">{"DETALLE_1996",#N/A,FALSE,"flujo";"DETALLE_1997",#N/A,FALSE,"flujo";"GASTOS_INCURRIDOS_1996",#N/A,FALSE,"flujo";"GASTOS_PROGRAMADOS_PARA_1997",#N/A,FALSE,"flujo";#N/A,#N/A,FALSE,"comparat";#N/A,#N/A,FALSE,"costos";#N/A,#N/A,FALSE,"proyctrol"}</definedName>
    <definedName name="dtru" localSheetId="31" hidden="1">{"DETALLE_1996",#N/A,FALSE,"flujo";"DETALLE_1997",#N/A,FALSE,"flujo";"GASTOS_INCURRIDOS_1996",#N/A,FALSE,"flujo";"GASTOS_PROGRAMADOS_PARA_1997",#N/A,FALSE,"flujo";#N/A,#N/A,FALSE,"comparat";#N/A,#N/A,FALSE,"costos";#N/A,#N/A,FALSE,"proyctrol"}</definedName>
    <definedName name="dtru" hidden="1">{"DETALLE_1996",#N/A,FALSE,"flujo";"DETALLE_1997",#N/A,FALSE,"flujo";"GASTOS_INCURRIDOS_1996",#N/A,FALSE,"flujo";"GASTOS_PROGRAMADOS_PARA_1997",#N/A,FALSE,"flujo";#N/A,#N/A,FALSE,"comparat";#N/A,#N/A,FALSE,"costos";#N/A,#N/A,FALSE,"proyctrol"}</definedName>
    <definedName name="dturuthju" localSheetId="31" hidden="1">{#N/A,#N/A,TRUE,"Cover";#N/A,#N/A,TRUE,"Conts";#N/A,#N/A,TRUE,"VOS";#N/A,#N/A,TRUE,"Warrington";#N/A,#N/A,TRUE,"Widnes"}</definedName>
    <definedName name="dturuthju" hidden="1">{#N/A,#N/A,TRUE,"Cover";#N/A,#N/A,TRUE,"Conts";#N/A,#N/A,TRUE,"VOS";#N/A,#N/A,TRUE,"Warrington";#N/A,#N/A,TRUE,"Widnes"}</definedName>
    <definedName name="dua" localSheetId="35" hidden="1">{#N/A,#N/A,FALSE,"Year_1_2";#N/A,#N/A,FALSE,"Year_3_4";#N/A,#N/A,FALSE,"Year_5_6";#N/A,#N/A,FALSE,"Year_7_8";#N/A,#N/A,FALSE,"Year_9_10";#N/A,#N/A,FALSE,"Year_11_12"}</definedName>
    <definedName name="dua" localSheetId="37" hidden="1">{#N/A,#N/A,FALSE,"Year_1_2";#N/A,#N/A,FALSE,"Year_3_4";#N/A,#N/A,FALSE,"Year_5_6";#N/A,#N/A,FALSE,"Year_7_8";#N/A,#N/A,FALSE,"Year_9_10";#N/A,#N/A,FALSE,"Year_11_12"}</definedName>
    <definedName name="dua" localSheetId="36" hidden="1">{#N/A,#N/A,FALSE,"Year_1_2";#N/A,#N/A,FALSE,"Year_3_4";#N/A,#N/A,FALSE,"Year_5_6";#N/A,#N/A,FALSE,"Year_7_8";#N/A,#N/A,FALSE,"Year_9_10";#N/A,#N/A,FALSE,"Year_11_12"}</definedName>
    <definedName name="dua" localSheetId="33" hidden="1">{#N/A,#N/A,FALSE,"Year_1_2";#N/A,#N/A,FALSE,"Year_3_4";#N/A,#N/A,FALSE,"Year_5_6";#N/A,#N/A,FALSE,"Year_7_8";#N/A,#N/A,FALSE,"Year_9_10";#N/A,#N/A,FALSE,"Year_11_12"}</definedName>
    <definedName name="dua" localSheetId="34" hidden="1">{#N/A,#N/A,FALSE,"Year_1_2";#N/A,#N/A,FALSE,"Year_3_4";#N/A,#N/A,FALSE,"Year_5_6";#N/A,#N/A,FALSE,"Year_7_8";#N/A,#N/A,FALSE,"Year_9_10";#N/A,#N/A,FALSE,"Year_11_12"}</definedName>
    <definedName name="dua" localSheetId="31" hidden="1">{#N/A,#N/A,FALSE,"Year_1_2";#N/A,#N/A,FALSE,"Year_3_4";#N/A,#N/A,FALSE,"Year_5_6";#N/A,#N/A,FALSE,"Year_7_8";#N/A,#N/A,FALSE,"Year_9_10";#N/A,#N/A,FALSE,"Year_11_12"}</definedName>
    <definedName name="dua" hidden="1">{#N/A,#N/A,FALSE,"Year_1_2";#N/A,#N/A,FALSE,"Year_3_4";#N/A,#N/A,FALSE,"Year_5_6";#N/A,#N/A,FALSE,"Year_7_8";#N/A,#N/A,FALSE,"Year_9_10";#N/A,#N/A,FALSE,"Year_11_12"}</definedName>
    <definedName name="dual_plate_check">#REF!</definedName>
    <definedName name="DUBAI">#REF!</definedName>
    <definedName name="DUCT">#REF!</definedName>
    <definedName name="Ductile_or_Brittle" localSheetId="31">#REF!</definedName>
    <definedName name="Ductile_or_Brittle">!#REF!</definedName>
    <definedName name="DuctworkCarpark" localSheetId="31">#REF!</definedName>
    <definedName name="DuctworkCarpark">!#REF!</definedName>
    <definedName name="DuctworkCarpark1" localSheetId="31">#REF!</definedName>
    <definedName name="DuctworkCarpark1">!#REF!</definedName>
    <definedName name="dud" localSheetId="35" hidden="1">{#N/A,#N/A,FALSE,"Year_1_2";#N/A,#N/A,FALSE,"Year_3_4";#N/A,#N/A,FALSE,"Year_5_6";#N/A,#N/A,FALSE,"Year_7_8";#N/A,#N/A,FALSE,"Year_9_10";#N/A,#N/A,FALSE,"Year_11_12"}</definedName>
    <definedName name="dud" localSheetId="37" hidden="1">{#N/A,#N/A,FALSE,"Year_1_2";#N/A,#N/A,FALSE,"Year_3_4";#N/A,#N/A,FALSE,"Year_5_6";#N/A,#N/A,FALSE,"Year_7_8";#N/A,#N/A,FALSE,"Year_9_10";#N/A,#N/A,FALSE,"Year_11_12"}</definedName>
    <definedName name="dud" localSheetId="36" hidden="1">{#N/A,#N/A,FALSE,"Year_1_2";#N/A,#N/A,FALSE,"Year_3_4";#N/A,#N/A,FALSE,"Year_5_6";#N/A,#N/A,FALSE,"Year_7_8";#N/A,#N/A,FALSE,"Year_9_10";#N/A,#N/A,FALSE,"Year_11_12"}</definedName>
    <definedName name="dud" localSheetId="33" hidden="1">{#N/A,#N/A,FALSE,"Year_1_2";#N/A,#N/A,FALSE,"Year_3_4";#N/A,#N/A,FALSE,"Year_5_6";#N/A,#N/A,FALSE,"Year_7_8";#N/A,#N/A,FALSE,"Year_9_10";#N/A,#N/A,FALSE,"Year_11_12"}</definedName>
    <definedName name="dud" localSheetId="34" hidden="1">{#N/A,#N/A,FALSE,"Year_1_2";#N/A,#N/A,FALSE,"Year_3_4";#N/A,#N/A,FALSE,"Year_5_6";#N/A,#N/A,FALSE,"Year_7_8";#N/A,#N/A,FALSE,"Year_9_10";#N/A,#N/A,FALSE,"Year_11_12"}</definedName>
    <definedName name="dud" localSheetId="31" hidden="1">{#N/A,#N/A,FALSE,"Year_1_2";#N/A,#N/A,FALSE,"Year_3_4";#N/A,#N/A,FALSE,"Year_5_6";#N/A,#N/A,FALSE,"Year_7_8";#N/A,#N/A,FALSE,"Year_9_10";#N/A,#N/A,FALSE,"Year_11_12"}</definedName>
    <definedName name="dud" hidden="1">{#N/A,#N/A,FALSE,"Year_1_2";#N/A,#N/A,FALSE,"Year_3_4";#N/A,#N/A,FALSE,"Year_5_6";#N/A,#N/A,FALSE,"Year_7_8";#N/A,#N/A,FALSE,"Year_9_10";#N/A,#N/A,FALSE,"Year_11_12"}</definedName>
    <definedName name="due" localSheetId="35" hidden="1">{#N/A,#N/A,FALSE,"Year_1_2";#N/A,#N/A,FALSE,"Year_3_4";#N/A,#N/A,FALSE,"Year_5_6";#N/A,#N/A,FALSE,"Year_7_8";#N/A,#N/A,FALSE,"Year_9_10";#N/A,#N/A,FALSE,"Year_11_12"}</definedName>
    <definedName name="due" localSheetId="37" hidden="1">{#N/A,#N/A,FALSE,"Year_1_2";#N/A,#N/A,FALSE,"Year_3_4";#N/A,#N/A,FALSE,"Year_5_6";#N/A,#N/A,FALSE,"Year_7_8";#N/A,#N/A,FALSE,"Year_9_10";#N/A,#N/A,FALSE,"Year_11_12"}</definedName>
    <definedName name="due" localSheetId="36" hidden="1">{#N/A,#N/A,FALSE,"Year_1_2";#N/A,#N/A,FALSE,"Year_3_4";#N/A,#N/A,FALSE,"Year_5_6";#N/A,#N/A,FALSE,"Year_7_8";#N/A,#N/A,FALSE,"Year_9_10";#N/A,#N/A,FALSE,"Year_11_12"}</definedName>
    <definedName name="due" localSheetId="33" hidden="1">{#N/A,#N/A,FALSE,"Year_1_2";#N/A,#N/A,FALSE,"Year_3_4";#N/A,#N/A,FALSE,"Year_5_6";#N/A,#N/A,FALSE,"Year_7_8";#N/A,#N/A,FALSE,"Year_9_10";#N/A,#N/A,FALSE,"Year_11_12"}</definedName>
    <definedName name="due" localSheetId="34" hidden="1">{#N/A,#N/A,FALSE,"Year_1_2";#N/A,#N/A,FALSE,"Year_3_4";#N/A,#N/A,FALSE,"Year_5_6";#N/A,#N/A,FALSE,"Year_7_8";#N/A,#N/A,FALSE,"Year_9_10";#N/A,#N/A,FALSE,"Year_11_12"}</definedName>
    <definedName name="due" localSheetId="31" hidden="1">{#N/A,#N/A,FALSE,"Year_1_2";#N/A,#N/A,FALSE,"Year_3_4";#N/A,#N/A,FALSE,"Year_5_6";#N/A,#N/A,FALSE,"Year_7_8";#N/A,#N/A,FALSE,"Year_9_10";#N/A,#N/A,FALSE,"Year_11_12"}</definedName>
    <definedName name="due" hidden="1">{#N/A,#N/A,FALSE,"Year_1_2";#N/A,#N/A,FALSE,"Year_3_4";#N/A,#N/A,FALSE,"Year_5_6";#N/A,#N/A,FALSE,"Year_7_8";#N/A,#N/A,FALSE,"Year_9_10";#N/A,#N/A,FALSE,"Year_11_12"}</definedName>
    <definedName name="dueuuiyj" localSheetId="31" hidden="1">{#N/A,#N/A,TRUE,"Cover";#N/A,#N/A,TRUE,"Conts";#N/A,#N/A,TRUE,"VOS";#N/A,#N/A,TRUE,"Warrington";#N/A,#N/A,TRUE,"Widnes"}</definedName>
    <definedName name="dueuuiyj" hidden="1">{#N/A,#N/A,TRUE,"Cover";#N/A,#N/A,TRUE,"Conts";#N/A,#N/A,TRUE,"VOS";#N/A,#N/A,TRUE,"Warrington";#N/A,#N/A,TRUE,"Widnes"}</definedName>
    <definedName name="dummy">#N/A</definedName>
    <definedName name="Dump_FDcost_Contracts">#REF!</definedName>
    <definedName name="dun" localSheetId="31">#REF!</definedName>
    <definedName name="dun">!#REF!</definedName>
    <definedName name="duplex_strainer">#REF!</definedName>
    <definedName name="duplicate" localSheetId="35" hidden="1">{#N/A,#N/A,TRUE,"Cover";#N/A,#N/A,TRUE,"Summary";#N/A,#N/A,TRUE,"Cost plan";#N/A,#N/A,TRUE,"Qualifications"}</definedName>
    <definedName name="duplicate" localSheetId="37" hidden="1">{#N/A,#N/A,TRUE,"Cover";#N/A,#N/A,TRUE,"Summary";#N/A,#N/A,TRUE,"Cost plan";#N/A,#N/A,TRUE,"Qualifications"}</definedName>
    <definedName name="duplicate" localSheetId="32" hidden="1">{#N/A,#N/A,TRUE,"Cover";#N/A,#N/A,TRUE,"Summary";#N/A,#N/A,TRUE,"Cost plan";#N/A,#N/A,TRUE,"Qualifications"}</definedName>
    <definedName name="duplicate" localSheetId="21" hidden="1">{#N/A,#N/A,TRUE,"Cover";#N/A,#N/A,TRUE,"Summary";#N/A,#N/A,TRUE,"Cost plan";#N/A,#N/A,TRUE,"Qualifications"}</definedName>
    <definedName name="duplicate" localSheetId="36" hidden="1">{#N/A,#N/A,TRUE,"Cover";#N/A,#N/A,TRUE,"Summary";#N/A,#N/A,TRUE,"Cost plan";#N/A,#N/A,TRUE,"Qualifications"}</definedName>
    <definedName name="duplicate" localSheetId="33" hidden="1">{#N/A,#N/A,TRUE,"Cover";#N/A,#N/A,TRUE,"Summary";#N/A,#N/A,TRUE,"Cost plan";#N/A,#N/A,TRUE,"Qualifications"}</definedName>
    <definedName name="duplicate" localSheetId="34" hidden="1">{#N/A,#N/A,TRUE,"Cover";#N/A,#N/A,TRUE,"Summary";#N/A,#N/A,TRUE,"Cost plan";#N/A,#N/A,TRUE,"Qualifications"}</definedName>
    <definedName name="duplicate" localSheetId="31" hidden="1">{#N/A,#N/A,TRUE,"Cover";#N/A,#N/A,TRUE,"Summary";#N/A,#N/A,TRUE,"Cost plan";#N/A,#N/A,TRUE,"Qualifications"}</definedName>
    <definedName name="duplicate" hidden="1">{#N/A,#N/A,TRUE,"Cover";#N/A,#N/A,TRUE,"Summary";#N/A,#N/A,TRUE,"Cost plan";#N/A,#N/A,TRUE,"Qualifications"}</definedName>
    <definedName name="Dura">#REF!</definedName>
    <definedName name="DURACIONCONTRATO">#REF!</definedName>
    <definedName name="Duration" localSheetId="31">#REF!</definedName>
    <definedName name="Duration">!#REF!</definedName>
    <definedName name="Duration1" localSheetId="31">#REF!</definedName>
    <definedName name="Duration1">!#REF!</definedName>
    <definedName name="DurMth" localSheetId="31">#REF!</definedName>
    <definedName name="DurMth">!#REF!</definedName>
    <definedName name="dval_BU" hidden="1">#REF!</definedName>
    <definedName name="dval_BU1" hidden="1">#REF!</definedName>
    <definedName name="dval_ClassPrim" hidden="1">#REF!</definedName>
    <definedName name="dval_ClassSec" hidden="1">OFFSET(#REF!,0,1,1,#REF!)</definedName>
    <definedName name="dval_ClassTer" hidden="1">OFFSET(#REF!,0,1,1,#REF!)</definedName>
    <definedName name="dval_Commodity" hidden="1">OFFSET(#REF!,1,0,#REF!,1)</definedName>
    <definedName name="dval_Costs" hidden="1">#REF!</definedName>
    <definedName name="dval_Country" hidden="1">#REF!</definedName>
    <definedName name="dval_Currency" hidden="1">#REF!</definedName>
    <definedName name="dval_Depreciation" hidden="1">#REF!</definedName>
    <definedName name="dval_NominalReal" hidden="1">#REF!</definedName>
    <definedName name="dval_Operation" hidden="1">OFFSET(#REF!,0,1,1,#REF!)</definedName>
    <definedName name="dval_Phase" hidden="1">#REF!</definedName>
    <definedName name="dval_REorCS" hidden="1">#REF!</definedName>
    <definedName name="dval_reportingunits" hidden="1">#REF!</definedName>
    <definedName name="dval_Segment" hidden="1">OFFSET(#REF!,0,1,1,#REF!)</definedName>
    <definedName name="dval_SoF" hidden="1">#REF!</definedName>
    <definedName name="dval_SSorOO" hidden="1">#REF!</definedName>
    <definedName name="dval_Timeline" hidden="1">#REF!</definedName>
    <definedName name="dval_UBVorVI" hidden="1">#REF!</definedName>
    <definedName name="dval_VC" hidden="1">#REF!</definedName>
    <definedName name="dval_VCAct" hidden="1">OFFSET(#REF!,0,1,1,#REF!)</definedName>
    <definedName name="dval_VCEq" hidden="1">OFFSET(#REF!,0,1,1,#REF!)</definedName>
    <definedName name="dvbgf" localSheetId="35" hidden="1">{#N/A,#N/A,FALSE,"SumD";#N/A,#N/A,FALSE,"ElecD";#N/A,#N/A,FALSE,"MechD";#N/A,#N/A,FALSE,"GeotD";#N/A,#N/A,FALSE,"PrcsD";#N/A,#N/A,FALSE,"TunnD";#N/A,#N/A,FALSE,"CivlD";#N/A,#N/A,FALSE,"NtwkD";#N/A,#N/A,FALSE,"EstgD";#N/A,#N/A,FALSE,"PEngD"}</definedName>
    <definedName name="dvbgf" localSheetId="37" hidden="1">{#N/A,#N/A,FALSE,"SumD";#N/A,#N/A,FALSE,"ElecD";#N/A,#N/A,FALSE,"MechD";#N/A,#N/A,FALSE,"GeotD";#N/A,#N/A,FALSE,"PrcsD";#N/A,#N/A,FALSE,"TunnD";#N/A,#N/A,FALSE,"CivlD";#N/A,#N/A,FALSE,"NtwkD";#N/A,#N/A,FALSE,"EstgD";#N/A,#N/A,FALSE,"PEngD"}</definedName>
    <definedName name="dvbgf" localSheetId="36" hidden="1">{#N/A,#N/A,FALSE,"SumD";#N/A,#N/A,FALSE,"ElecD";#N/A,#N/A,FALSE,"MechD";#N/A,#N/A,FALSE,"GeotD";#N/A,#N/A,FALSE,"PrcsD";#N/A,#N/A,FALSE,"TunnD";#N/A,#N/A,FALSE,"CivlD";#N/A,#N/A,FALSE,"NtwkD";#N/A,#N/A,FALSE,"EstgD";#N/A,#N/A,FALSE,"PEngD"}</definedName>
    <definedName name="dvbgf" localSheetId="33" hidden="1">{#N/A,#N/A,FALSE,"SumD";#N/A,#N/A,FALSE,"ElecD";#N/A,#N/A,FALSE,"MechD";#N/A,#N/A,FALSE,"GeotD";#N/A,#N/A,FALSE,"PrcsD";#N/A,#N/A,FALSE,"TunnD";#N/A,#N/A,FALSE,"CivlD";#N/A,#N/A,FALSE,"NtwkD";#N/A,#N/A,FALSE,"EstgD";#N/A,#N/A,FALSE,"PEngD"}</definedName>
    <definedName name="dvbgf" localSheetId="34" hidden="1">{#N/A,#N/A,FALSE,"SumD";#N/A,#N/A,FALSE,"ElecD";#N/A,#N/A,FALSE,"MechD";#N/A,#N/A,FALSE,"GeotD";#N/A,#N/A,FALSE,"PrcsD";#N/A,#N/A,FALSE,"TunnD";#N/A,#N/A,FALSE,"CivlD";#N/A,#N/A,FALSE,"NtwkD";#N/A,#N/A,FALSE,"EstgD";#N/A,#N/A,FALSE,"PEngD"}</definedName>
    <definedName name="dvbgf" localSheetId="3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vdsvsdavs" localSheetId="31">#REF!</definedName>
    <definedName name="dvdsvsdavs">!#REF!</definedName>
    <definedName name="dvfd" localSheetId="31">#REF!</definedName>
    <definedName name="dvfd">!#REF!</definedName>
    <definedName name="dvklsbn" localSheetId="35" hidden="1">{#N/A,#N/A,TRUE,"INGENIERIA";#N/A,#N/A,TRUE,"COMPRAS";#N/A,#N/A,TRUE,"DIRECCION";#N/A,#N/A,TRUE,"RESUMEN"}</definedName>
    <definedName name="dvklsbn" localSheetId="37" hidden="1">{#N/A,#N/A,TRUE,"INGENIERIA";#N/A,#N/A,TRUE,"COMPRAS";#N/A,#N/A,TRUE,"DIRECCION";#N/A,#N/A,TRUE,"RESUMEN"}</definedName>
    <definedName name="dvklsbn" localSheetId="36" hidden="1">{#N/A,#N/A,TRUE,"INGENIERIA";#N/A,#N/A,TRUE,"COMPRAS";#N/A,#N/A,TRUE,"DIRECCION";#N/A,#N/A,TRUE,"RESUMEN"}</definedName>
    <definedName name="dvklsbn" localSheetId="33" hidden="1">{#N/A,#N/A,TRUE,"INGENIERIA";#N/A,#N/A,TRUE,"COMPRAS";#N/A,#N/A,TRUE,"DIRECCION";#N/A,#N/A,TRUE,"RESUMEN"}</definedName>
    <definedName name="dvklsbn" localSheetId="34" hidden="1">{#N/A,#N/A,TRUE,"INGENIERIA";#N/A,#N/A,TRUE,"COMPRAS";#N/A,#N/A,TRUE,"DIRECCION";#N/A,#N/A,TRUE,"RESUMEN"}</definedName>
    <definedName name="dvklsbn" localSheetId="31" hidden="1">{#N/A,#N/A,TRUE,"INGENIERIA";#N/A,#N/A,TRUE,"COMPRAS";#N/A,#N/A,TRUE,"DIRECCION";#N/A,#N/A,TRUE,"RESUMEN"}</definedName>
    <definedName name="dvklsbn" hidden="1">{#N/A,#N/A,TRUE,"INGENIERIA";#N/A,#N/A,TRUE,"COMPRAS";#N/A,#N/A,TRUE,"DIRECCION";#N/A,#N/A,TRUE,"RESUMEN"}</definedName>
    <definedName name="DVM_Clients" localSheetId="31">#REF!</definedName>
    <definedName name="DVM_Clients">!#REF!</definedName>
    <definedName name="DVP">#REF!</definedName>
    <definedName name="DVPFLASH">#REF!</definedName>
    <definedName name="DVrate">#REF!</definedName>
    <definedName name="DVterm">#REF!</definedName>
    <definedName name="dw" localSheetId="31">#REF!</definedName>
    <definedName name="dw">!#REF!</definedName>
    <definedName name="DW9_">#N/A</definedName>
    <definedName name="DWAmt" localSheetId="31">#REF!</definedName>
    <definedName name="DWAmt">!#REF!</definedName>
    <definedName name="DWASdsad"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DWASdsad"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DWASdsad"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DWASdsad"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DWASdsad"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DWASdsad"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DWASdsad"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dwd2d" localSheetId="35" hidden="1">{#N/A,#N/A,FALSE,"masez (10)";#N/A,#N/A,FALSE,"masez (7)";#N/A,#N/A,FALSE,"masez (6)";#N/A,#N/A,FALSE,"masez (5)";#N/A,#N/A,FALSE,"masez (4)";#N/A,#N/A,FALSE,"masez (3)";#N/A,#N/A,FALSE,"masez (2)";#N/A,#N/A,FALSE,"GME";#N/A,#N/A,FALSE,"masez"}</definedName>
    <definedName name="dwd2d" localSheetId="37" hidden="1">{#N/A,#N/A,FALSE,"masez (10)";#N/A,#N/A,FALSE,"masez (7)";#N/A,#N/A,FALSE,"masez (6)";#N/A,#N/A,FALSE,"masez (5)";#N/A,#N/A,FALSE,"masez (4)";#N/A,#N/A,FALSE,"masez (3)";#N/A,#N/A,FALSE,"masez (2)";#N/A,#N/A,FALSE,"GME";#N/A,#N/A,FALSE,"masez"}</definedName>
    <definedName name="dwd2d" localSheetId="36" hidden="1">{#N/A,#N/A,FALSE,"masez (10)";#N/A,#N/A,FALSE,"masez (7)";#N/A,#N/A,FALSE,"masez (6)";#N/A,#N/A,FALSE,"masez (5)";#N/A,#N/A,FALSE,"masez (4)";#N/A,#N/A,FALSE,"masez (3)";#N/A,#N/A,FALSE,"masez (2)";#N/A,#N/A,FALSE,"GME";#N/A,#N/A,FALSE,"masez"}</definedName>
    <definedName name="dwd2d" localSheetId="33" hidden="1">{#N/A,#N/A,FALSE,"masez (10)";#N/A,#N/A,FALSE,"masez (7)";#N/A,#N/A,FALSE,"masez (6)";#N/A,#N/A,FALSE,"masez (5)";#N/A,#N/A,FALSE,"masez (4)";#N/A,#N/A,FALSE,"masez (3)";#N/A,#N/A,FALSE,"masez (2)";#N/A,#N/A,FALSE,"GME";#N/A,#N/A,FALSE,"masez"}</definedName>
    <definedName name="dwd2d" localSheetId="34" hidden="1">{#N/A,#N/A,FALSE,"masez (10)";#N/A,#N/A,FALSE,"masez (7)";#N/A,#N/A,FALSE,"masez (6)";#N/A,#N/A,FALSE,"masez (5)";#N/A,#N/A,FALSE,"masez (4)";#N/A,#N/A,FALSE,"masez (3)";#N/A,#N/A,FALSE,"masez (2)";#N/A,#N/A,FALSE,"GME";#N/A,#N/A,FALSE,"masez"}</definedName>
    <definedName name="dwd2d" localSheetId="31" hidden="1">{#N/A,#N/A,FALSE,"masez (10)";#N/A,#N/A,FALSE,"masez (7)";#N/A,#N/A,FALSE,"masez (6)";#N/A,#N/A,FALSE,"masez (5)";#N/A,#N/A,FALSE,"masez (4)";#N/A,#N/A,FALSE,"masez (3)";#N/A,#N/A,FALSE,"masez (2)";#N/A,#N/A,FALSE,"GME";#N/A,#N/A,FALSE,"masez"}</definedName>
    <definedName name="dwd2d" hidden="1">{#N/A,#N/A,FALSE,"masez (10)";#N/A,#N/A,FALSE,"masez (7)";#N/A,#N/A,FALSE,"masez (6)";#N/A,#N/A,FALSE,"masez (5)";#N/A,#N/A,FALSE,"masez (4)";#N/A,#N/A,FALSE,"masez (3)";#N/A,#N/A,FALSE,"masez (2)";#N/A,#N/A,FALSE,"GME";#N/A,#N/A,FALSE,"masez"}</definedName>
    <definedName name="dwdw">#REF!</definedName>
    <definedName name="dweek" localSheetId="31">#REF!</definedName>
    <definedName name="dweek">!#REF!</definedName>
    <definedName name="DWPRICE" localSheetId="35" hidden="1">#REF!</definedName>
    <definedName name="DWPRICE" localSheetId="33" hidden="1">#REF!</definedName>
    <definedName name="DWPRICE" localSheetId="34" hidden="1">#REF!</definedName>
    <definedName name="DWPRICE" localSheetId="31" hidden="1">#REF!</definedName>
    <definedName name="DWPRICE" hidden="1">#REF!</definedName>
    <definedName name="dwv" localSheetId="35" hidden="1">{#N/A,#N/A,TRUE,"Basic";#N/A,#N/A,TRUE,"EXT-TABLE";#N/A,#N/A,TRUE,"STEEL";#N/A,#N/A,TRUE,"INT-Table";#N/A,#N/A,TRUE,"STEEL";#N/A,#N/A,TRUE,"Door"}</definedName>
    <definedName name="dwv" localSheetId="37" hidden="1">{#N/A,#N/A,TRUE,"Basic";#N/A,#N/A,TRUE,"EXT-TABLE";#N/A,#N/A,TRUE,"STEEL";#N/A,#N/A,TRUE,"INT-Table";#N/A,#N/A,TRUE,"STEEL";#N/A,#N/A,TRUE,"Door"}</definedName>
    <definedName name="dwv" localSheetId="36" hidden="1">{#N/A,#N/A,TRUE,"Basic";#N/A,#N/A,TRUE,"EXT-TABLE";#N/A,#N/A,TRUE,"STEEL";#N/A,#N/A,TRUE,"INT-Table";#N/A,#N/A,TRUE,"STEEL";#N/A,#N/A,TRUE,"Door"}</definedName>
    <definedName name="dwv" localSheetId="33" hidden="1">{#N/A,#N/A,TRUE,"Basic";#N/A,#N/A,TRUE,"EXT-TABLE";#N/A,#N/A,TRUE,"STEEL";#N/A,#N/A,TRUE,"INT-Table";#N/A,#N/A,TRUE,"STEEL";#N/A,#N/A,TRUE,"Door"}</definedName>
    <definedName name="dwv" localSheetId="34" hidden="1">{#N/A,#N/A,TRUE,"Basic";#N/A,#N/A,TRUE,"EXT-TABLE";#N/A,#N/A,TRUE,"STEEL";#N/A,#N/A,TRUE,"INT-Table";#N/A,#N/A,TRUE,"STEEL";#N/A,#N/A,TRUE,"Door"}</definedName>
    <definedName name="dwv" localSheetId="31" hidden="1">{#N/A,#N/A,TRUE,"Basic";#N/A,#N/A,TRUE,"EXT-TABLE";#N/A,#N/A,TRUE,"STEEL";#N/A,#N/A,TRUE,"INT-Table";#N/A,#N/A,TRUE,"STEEL";#N/A,#N/A,TRUE,"Door"}</definedName>
    <definedName name="dwv" hidden="1">{#N/A,#N/A,TRUE,"Basic";#N/A,#N/A,TRUE,"EXT-TABLE";#N/A,#N/A,TRUE,"STEEL";#N/A,#N/A,TRUE,"INT-Table";#N/A,#N/A,TRUE,"STEEL";#N/A,#N/A,TRUE,"Door"}</definedName>
    <definedName name="dxl" localSheetId="35" hidden="1">{#N/A,#N/A,FALSE,"Matrix";#N/A,#N/A,FALSE,"Executive";#N/A,#N/A,FALSE,"Summary"}</definedName>
    <definedName name="dxl" localSheetId="37" hidden="1">{#N/A,#N/A,FALSE,"Matrix";#N/A,#N/A,FALSE,"Executive";#N/A,#N/A,FALSE,"Summary"}</definedName>
    <definedName name="dxl" localSheetId="36" hidden="1">{#N/A,#N/A,FALSE,"Matrix";#N/A,#N/A,FALSE,"Executive";#N/A,#N/A,FALSE,"Summary"}</definedName>
    <definedName name="dxl" localSheetId="33" hidden="1">{#N/A,#N/A,FALSE,"Matrix";#N/A,#N/A,FALSE,"Executive";#N/A,#N/A,FALSE,"Summary"}</definedName>
    <definedName name="dxl" localSheetId="34" hidden="1">{#N/A,#N/A,FALSE,"Matrix";#N/A,#N/A,FALSE,"Executive";#N/A,#N/A,FALSE,"Summary"}</definedName>
    <definedName name="dxl" localSheetId="31" hidden="1">{#N/A,#N/A,FALSE,"Matrix";#N/A,#N/A,FALSE,"Executive";#N/A,#N/A,FALSE,"Summary"}</definedName>
    <definedName name="dxl" hidden="1">{#N/A,#N/A,FALSE,"Matrix";#N/A,#N/A,FALSE,"Executive";#N/A,#N/A,FALSE,"Summary"}</definedName>
    <definedName name="DxML">#REF!</definedName>
    <definedName name="dydfugfuj" localSheetId="31" hidden="1">{#N/A,#N/A,TRUE,"Cover";#N/A,#N/A,TRUE,"Conts";#N/A,#N/A,TRUE,"VOS";#N/A,#N/A,TRUE,"Warrington";#N/A,#N/A,TRUE,"Widnes"}</definedName>
    <definedName name="dydfugfuj" hidden="1">{#N/A,#N/A,TRUE,"Cover";#N/A,#N/A,TRUE,"Conts";#N/A,#N/A,TRUE,"VOS";#N/A,#N/A,TRUE,"Warrington";#N/A,#N/A,TRUE,"Widnes"}</definedName>
    <definedName name="dyuiuouo" localSheetId="31" hidden="1">{#N/A,#N/A,TRUE,"Cover";#N/A,#N/A,TRUE,"Conts";#N/A,#N/A,TRUE,"VOS";#N/A,#N/A,TRUE,"Warrington";#N/A,#N/A,TRUE,"Widnes"}</definedName>
    <definedName name="dyuiuouo" hidden="1">{#N/A,#N/A,TRUE,"Cover";#N/A,#N/A,TRUE,"Conts";#N/A,#N/A,TRUE,"VOS";#N/A,#N/A,TRUE,"Warrington";#N/A,#N/A,TRUE,"Widnes"}</definedName>
    <definedName name="DZ" localSheetId="31">#REF!</definedName>
    <definedName name="DZ">!#REF!</definedName>
    <definedName name="DZ.Main" localSheetId="35" hidden="1">#REF!</definedName>
    <definedName name="DZ.Main" localSheetId="33" hidden="1">#REF!</definedName>
    <definedName name="DZ.Main" localSheetId="34" hidden="1">#REF!</definedName>
    <definedName name="DZ.Main" localSheetId="31" hidden="1">#REF!</definedName>
    <definedName name="DZ.Main" hidden="1">#REF!</definedName>
    <definedName name="dzg" localSheetId="35" hidden="1">{#N/A,#N/A,FALSE,"Tabelle1"}</definedName>
    <definedName name="dzg" localSheetId="37" hidden="1">{#N/A,#N/A,FALSE,"Tabelle1"}</definedName>
    <definedName name="dzg" localSheetId="32" hidden="1">{#N/A,#N/A,FALSE,"Tabelle1"}</definedName>
    <definedName name="dzg" localSheetId="21" hidden="1">{#N/A,#N/A,FALSE,"Tabelle1"}</definedName>
    <definedName name="dzg" localSheetId="36" hidden="1">{#N/A,#N/A,FALSE,"Tabelle1"}</definedName>
    <definedName name="dzg" localSheetId="33" hidden="1">{#N/A,#N/A,FALSE,"Tabelle1"}</definedName>
    <definedName name="dzg" localSheetId="34" hidden="1">{#N/A,#N/A,FALSE,"Tabelle1"}</definedName>
    <definedName name="dzg" localSheetId="31" hidden="1">{#N/A,#N/A,FALSE,"Tabelle1"}</definedName>
    <definedName name="dzg" hidden="1">{#N/A,#N/A,FALSE,"Tabelle1"}</definedName>
    <definedName name="dZSczsc" localSheetId="35" hidden="1">{#N/A,#N/A,FALSE,"SumG";#N/A,#N/A,FALSE,"ElecG";#N/A,#N/A,FALSE,"MechG";#N/A,#N/A,FALSE,"GeotG";#N/A,#N/A,FALSE,"PrcsG";#N/A,#N/A,FALSE,"TunnG";#N/A,#N/A,FALSE,"CivlG";#N/A,#N/A,FALSE,"NtwkG";#N/A,#N/A,FALSE,"EstgG";#N/A,#N/A,FALSE,"PEngG"}</definedName>
    <definedName name="dZSczsc" localSheetId="37" hidden="1">{#N/A,#N/A,FALSE,"SumG";#N/A,#N/A,FALSE,"ElecG";#N/A,#N/A,FALSE,"MechG";#N/A,#N/A,FALSE,"GeotG";#N/A,#N/A,FALSE,"PrcsG";#N/A,#N/A,FALSE,"TunnG";#N/A,#N/A,FALSE,"CivlG";#N/A,#N/A,FALSE,"NtwkG";#N/A,#N/A,FALSE,"EstgG";#N/A,#N/A,FALSE,"PEngG"}</definedName>
    <definedName name="dZSczsc" localSheetId="36" hidden="1">{#N/A,#N/A,FALSE,"SumG";#N/A,#N/A,FALSE,"ElecG";#N/A,#N/A,FALSE,"MechG";#N/A,#N/A,FALSE,"GeotG";#N/A,#N/A,FALSE,"PrcsG";#N/A,#N/A,FALSE,"TunnG";#N/A,#N/A,FALSE,"CivlG";#N/A,#N/A,FALSE,"NtwkG";#N/A,#N/A,FALSE,"EstgG";#N/A,#N/A,FALSE,"PEngG"}</definedName>
    <definedName name="dZSczsc" localSheetId="33" hidden="1">{#N/A,#N/A,FALSE,"SumG";#N/A,#N/A,FALSE,"ElecG";#N/A,#N/A,FALSE,"MechG";#N/A,#N/A,FALSE,"GeotG";#N/A,#N/A,FALSE,"PrcsG";#N/A,#N/A,FALSE,"TunnG";#N/A,#N/A,FALSE,"CivlG";#N/A,#N/A,FALSE,"NtwkG";#N/A,#N/A,FALSE,"EstgG";#N/A,#N/A,FALSE,"PEngG"}</definedName>
    <definedName name="dZSczsc" localSheetId="34" hidden="1">{#N/A,#N/A,FALSE,"SumG";#N/A,#N/A,FALSE,"ElecG";#N/A,#N/A,FALSE,"MechG";#N/A,#N/A,FALSE,"GeotG";#N/A,#N/A,FALSE,"PrcsG";#N/A,#N/A,FALSE,"TunnG";#N/A,#N/A,FALSE,"CivlG";#N/A,#N/A,FALSE,"NtwkG";#N/A,#N/A,FALSE,"EstgG";#N/A,#N/A,FALSE,"PEngG"}</definedName>
    <definedName name="dZSczsc" localSheetId="31" hidden="1">{#N/A,#N/A,FALSE,"SumG";#N/A,#N/A,FALSE,"ElecG";#N/A,#N/A,FALSE,"MechG";#N/A,#N/A,FALSE,"GeotG";#N/A,#N/A,FALSE,"PrcsG";#N/A,#N/A,FALSE,"TunnG";#N/A,#N/A,FALSE,"CivlG";#N/A,#N/A,FALSE,"NtwkG";#N/A,#N/A,FALSE,"EstgG";#N/A,#N/A,FALSE,"PEngG"}</definedName>
    <definedName name="dZSczsc" hidden="1">{#N/A,#N/A,FALSE,"SumG";#N/A,#N/A,FALSE,"ElecG";#N/A,#N/A,FALSE,"MechG";#N/A,#N/A,FALSE,"GeotG";#N/A,#N/A,FALSE,"PrcsG";#N/A,#N/A,FALSE,"TunnG";#N/A,#N/A,FALSE,"CivlG";#N/A,#N/A,FALSE,"NtwkG";#N/A,#N/A,FALSE,"EstgG";#N/A,#N/A,FALSE,"PEngG"}</definedName>
    <definedName name="e" localSheetId="35" hidden="1">{#N/A,#N/A,FALSE,"TEC-01";#N/A,#N/A,FALSE,"TEC - 02";#N/A,#N/A,FALSE,"TEC - 03";#N/A,#N/A,FALSE,"TEC - 04";#N/A,#N/A,FALSE,"TEC-07";#N/A,#N/A,FALSE,"TEC-08";#N/A,#N/A,FALSE,"TEC - 09A";#N/A,#N/A,FALSE,"TEC - 09B";#N/A,#N/A,FALSE,"TEC - 09C";#N/A,#N/A,FALSE,"TEC - 10";#N/A,#N/A,FALSE,"TEC-11"}</definedName>
    <definedName name="e" localSheetId="37" hidden="1">{#N/A,#N/A,FALSE,"US$";#N/A,#N/A,FALSE,"SUMMARY";#N/A,#N/A,FALSE,"DET.SUMM";#N/A,#N/A,FALSE,"BACK-UP";#N/A,#N/A,FALSE,"INDIRECTS";#N/A,#N/A,FALSE,"PARAMETERS";#N/A,#N/A,FALSE,"RATES"}</definedName>
    <definedName name="e" localSheetId="36" hidden="1">{#N/A,#N/A,FALSE,"US$";#N/A,#N/A,FALSE,"SUMMARY";#N/A,#N/A,FALSE,"DET.SUMM";#N/A,#N/A,FALSE,"BACK-UP";#N/A,#N/A,FALSE,"INDIRECTS";#N/A,#N/A,FALSE,"PARAMETERS";#N/A,#N/A,FALSE,"RATES"}</definedName>
    <definedName name="e" localSheetId="33" hidden="1">{#N/A,#N/A,FALSE,"TEC-01";#N/A,#N/A,FALSE,"TEC - 02";#N/A,#N/A,FALSE,"TEC - 03";#N/A,#N/A,FALSE,"TEC - 04";#N/A,#N/A,FALSE,"TEC-07";#N/A,#N/A,FALSE,"TEC-08";#N/A,#N/A,FALSE,"TEC - 09A";#N/A,#N/A,FALSE,"TEC - 09B";#N/A,#N/A,FALSE,"TEC - 09C";#N/A,#N/A,FALSE,"TEC - 10";#N/A,#N/A,FALSE,"TEC-11"}</definedName>
    <definedName name="e" localSheetId="34" hidden="1">{#N/A,#N/A,FALSE,"TEC-01";#N/A,#N/A,FALSE,"TEC - 02";#N/A,#N/A,FALSE,"TEC - 03";#N/A,#N/A,FALSE,"TEC - 04";#N/A,#N/A,FALSE,"TEC-07";#N/A,#N/A,FALSE,"TEC-08";#N/A,#N/A,FALSE,"TEC - 09A";#N/A,#N/A,FALSE,"TEC - 09B";#N/A,#N/A,FALSE,"TEC - 09C";#N/A,#N/A,FALSE,"TEC - 10";#N/A,#N/A,FALSE,"TEC-11"}</definedName>
    <definedName name="e" localSheetId="31">#REF!</definedName>
    <definedName name="e">#REF!</definedName>
    <definedName name="é"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é"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é"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é"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é"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é"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é"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E.1" hidden="1">#REF!</definedName>
    <definedName name="E_1" localSheetId="35" hidden="1">{#N/A,#N/A,FALSE,"Aging Summary";#N/A,#N/A,FALSE,"Ratio Analysis";#N/A,#N/A,FALSE,"Test 120 Day Accts";#N/A,#N/A,FALSE,"Tickmarks"}</definedName>
    <definedName name="E_1" localSheetId="37" hidden="1">{#N/A,#N/A,FALSE,"Aging Summary";#N/A,#N/A,FALSE,"Ratio Analysis";#N/A,#N/A,FALSE,"Test 120 Day Accts";#N/A,#N/A,FALSE,"Tickmarks"}</definedName>
    <definedName name="E_1" localSheetId="36" hidden="1">{#N/A,#N/A,FALSE,"Aging Summary";#N/A,#N/A,FALSE,"Ratio Analysis";#N/A,#N/A,FALSE,"Test 120 Day Accts";#N/A,#N/A,FALSE,"Tickmarks"}</definedName>
    <definedName name="E_1" localSheetId="33" hidden="1">{#N/A,#N/A,FALSE,"Aging Summary";#N/A,#N/A,FALSE,"Ratio Analysis";#N/A,#N/A,FALSE,"Test 120 Day Accts";#N/A,#N/A,FALSE,"Tickmarks"}</definedName>
    <definedName name="E_1" localSheetId="34" hidden="1">{#N/A,#N/A,FALSE,"Aging Summary";#N/A,#N/A,FALSE,"Ratio Analysis";#N/A,#N/A,FALSE,"Test 120 Day Accts";#N/A,#N/A,FALSE,"Tickmarks"}</definedName>
    <definedName name="E_1" localSheetId="31" hidden="1">{#N/A,#N/A,FALSE,"Aging Summary";#N/A,#N/A,FALSE,"Ratio Analysis";#N/A,#N/A,FALSE,"Test 120 Day Accts";#N/A,#N/A,FALSE,"Tickmarks"}</definedName>
    <definedName name="E_1" hidden="1">{#N/A,#N/A,FALSE,"Aging Summary";#N/A,#N/A,FALSE,"Ratio Analysis";#N/A,#N/A,FALSE,"Test 120 Day Accts";#N/A,#N/A,FALSE,"Tickmarks"}</definedName>
    <definedName name="E_1_1">#REF!</definedName>
    <definedName name="E_1_1S">#REF!</definedName>
    <definedName name="E_1S">#REF!</definedName>
    <definedName name="e_2" localSheetId="31">#REF!</definedName>
    <definedName name="e_2">!#REF!</definedName>
    <definedName name="E_2_1">#REF!</definedName>
    <definedName name="E_2_1S">#REF!</definedName>
    <definedName name="E_22" localSheetId="31">#REF!</definedName>
    <definedName name="E_22">!#REF!</definedName>
    <definedName name="E_2S">#REF!</definedName>
    <definedName name="E_3">#REF!</definedName>
    <definedName name="E_3_1">#REF!</definedName>
    <definedName name="E_3_1S">#REF!</definedName>
    <definedName name="E_3S">#REF!</definedName>
    <definedName name="E_4">#REF!</definedName>
    <definedName name="E_4_1">#REF!</definedName>
    <definedName name="E_4_1S">#REF!</definedName>
    <definedName name="E_45E" localSheetId="31">#REF!</definedName>
    <definedName name="E_45E">!#REF!</definedName>
    <definedName name="E_4S">#REF!</definedName>
    <definedName name="E_5">#REF!</definedName>
    <definedName name="E_5_1">#REF!</definedName>
    <definedName name="E_5_1S">#REF!</definedName>
    <definedName name="E_5S">#REF!</definedName>
    <definedName name="E_6">#REF!</definedName>
    <definedName name="E_6_1">#REF!</definedName>
    <definedName name="E_6_1S">#REF!</definedName>
    <definedName name="E_6S">#REF!</definedName>
    <definedName name="E_90LE" localSheetId="31">#REF!</definedName>
    <definedName name="E_90LE">!#REF!</definedName>
    <definedName name="E_90SE" localSheetId="31">#REF!</definedName>
    <definedName name="E_90SE">!#REF!</definedName>
    <definedName name="e_bm">#REF!</definedName>
    <definedName name="E_BV" localSheetId="31">#REF!</definedName>
    <definedName name="E_BV">!#REF!</definedName>
    <definedName name="E_Fill" localSheetId="35" hidden="1">#REF!</definedName>
    <definedName name="E_Fill" localSheetId="33" hidden="1">#REF!</definedName>
    <definedName name="E_Fill" localSheetId="34" hidden="1">#REF!</definedName>
    <definedName name="E_Fill" hidden="1">#REF!</definedName>
    <definedName name="E_GV" localSheetId="31">#REF!</definedName>
    <definedName name="E_GV">!#REF!</definedName>
    <definedName name="E_SC" localSheetId="31">#REF!</definedName>
    <definedName name="E_SC">!#REF!</definedName>
    <definedName name="E_T" localSheetId="31">#REF!</definedName>
    <definedName name="E_T">!#REF!</definedName>
    <definedName name="E_Waterproofing" localSheetId="31">#REF!</definedName>
    <definedName name="E_Waterproofing">!#REF!</definedName>
    <definedName name="E2P">#REF!</definedName>
    <definedName name="e45y" localSheetId="35" hidden="1">{"DETALLE_1996",#N/A,FALSE,"flujo";"DETALLE_1997",#N/A,FALSE,"flujo";"GASTOS_INCURRIDOS_1996",#N/A,FALSE,"flujo";"GASTOS_PROGRAMADOS_PARA_1997",#N/A,FALSE,"flujo";#N/A,#N/A,FALSE,"comparat";#N/A,#N/A,FALSE,"costos";#N/A,#N/A,FALSE,"proyctrol"}</definedName>
    <definedName name="e45y" localSheetId="37" hidden="1">{"DETALLE_1996",#N/A,FALSE,"flujo";"DETALLE_1997",#N/A,FALSE,"flujo";"GASTOS_INCURRIDOS_1996",#N/A,FALSE,"flujo";"GASTOS_PROGRAMADOS_PARA_1997",#N/A,FALSE,"flujo";#N/A,#N/A,FALSE,"comparat";#N/A,#N/A,FALSE,"costos";#N/A,#N/A,FALSE,"proyctrol"}</definedName>
    <definedName name="e45y" localSheetId="36" hidden="1">{"DETALLE_1996",#N/A,FALSE,"flujo";"DETALLE_1997",#N/A,FALSE,"flujo";"GASTOS_INCURRIDOS_1996",#N/A,FALSE,"flujo";"GASTOS_PROGRAMADOS_PARA_1997",#N/A,FALSE,"flujo";#N/A,#N/A,FALSE,"comparat";#N/A,#N/A,FALSE,"costos";#N/A,#N/A,FALSE,"proyctrol"}</definedName>
    <definedName name="e45y" localSheetId="33" hidden="1">{"DETALLE_1996",#N/A,FALSE,"flujo";"DETALLE_1997",#N/A,FALSE,"flujo";"GASTOS_INCURRIDOS_1996",#N/A,FALSE,"flujo";"GASTOS_PROGRAMADOS_PARA_1997",#N/A,FALSE,"flujo";#N/A,#N/A,FALSE,"comparat";#N/A,#N/A,FALSE,"costos";#N/A,#N/A,FALSE,"proyctrol"}</definedName>
    <definedName name="e45y" localSheetId="34" hidden="1">{"DETALLE_1996",#N/A,FALSE,"flujo";"DETALLE_1997",#N/A,FALSE,"flujo";"GASTOS_INCURRIDOS_1996",#N/A,FALSE,"flujo";"GASTOS_PROGRAMADOS_PARA_1997",#N/A,FALSE,"flujo";#N/A,#N/A,FALSE,"comparat";#N/A,#N/A,FALSE,"costos";#N/A,#N/A,FALSE,"proyctrol"}</definedName>
    <definedName name="e45y" localSheetId="31" hidden="1">{"DETALLE_1996",#N/A,FALSE,"flujo";"DETALLE_1997",#N/A,FALSE,"flujo";"GASTOS_INCURRIDOS_1996",#N/A,FALSE,"flujo";"GASTOS_PROGRAMADOS_PARA_1997",#N/A,FALSE,"flujo";#N/A,#N/A,FALSE,"comparat";#N/A,#N/A,FALSE,"costos";#N/A,#N/A,FALSE,"proyctrol"}</definedName>
    <definedName name="e45y" hidden="1">{"DETALLE_1996",#N/A,FALSE,"flujo";"DETALLE_1997",#N/A,FALSE,"flujo";"GASTOS_INCURRIDOS_1996",#N/A,FALSE,"flujo";"GASTOS_PROGRAMADOS_PARA_1997",#N/A,FALSE,"flujo";#N/A,#N/A,FALSE,"comparat";#N/A,#N/A,FALSE,"costos";#N/A,#N/A,FALSE,"proyctrol"}</definedName>
    <definedName name="ea" localSheetId="35" hidden="1">{#N/A,#N/A,FALSE,"TEC-01";#N/A,#N/A,FALSE,"TEC - 02";#N/A,#N/A,FALSE,"TEC - 03";#N/A,#N/A,FALSE,"TEC - 04";#N/A,#N/A,FALSE,"TEC-07";#N/A,#N/A,FALSE,"TEC-08";#N/A,#N/A,FALSE,"TEC - 09A";#N/A,#N/A,FALSE,"TEC - 09B";#N/A,#N/A,FALSE,"TEC - 09C";#N/A,#N/A,FALSE,"TEC - 10";#N/A,#N/A,FALSE,"TEC-11"}</definedName>
    <definedName name="ea" localSheetId="37" hidden="1">{#N/A,#N/A,FALSE,"TEC-01";#N/A,#N/A,FALSE,"TEC - 02";#N/A,#N/A,FALSE,"TEC - 03";#N/A,#N/A,FALSE,"TEC - 04";#N/A,#N/A,FALSE,"TEC-07";#N/A,#N/A,FALSE,"TEC-08";#N/A,#N/A,FALSE,"TEC - 09A";#N/A,#N/A,FALSE,"TEC - 09B";#N/A,#N/A,FALSE,"TEC - 09C";#N/A,#N/A,FALSE,"TEC - 10";#N/A,#N/A,FALSE,"TEC-11"}</definedName>
    <definedName name="ea" localSheetId="36" hidden="1">{#N/A,#N/A,FALSE,"TEC-01";#N/A,#N/A,FALSE,"TEC - 02";#N/A,#N/A,FALSE,"TEC - 03";#N/A,#N/A,FALSE,"TEC - 04";#N/A,#N/A,FALSE,"TEC-07";#N/A,#N/A,FALSE,"TEC-08";#N/A,#N/A,FALSE,"TEC - 09A";#N/A,#N/A,FALSE,"TEC - 09B";#N/A,#N/A,FALSE,"TEC - 09C";#N/A,#N/A,FALSE,"TEC - 10";#N/A,#N/A,FALSE,"TEC-11"}</definedName>
    <definedName name="ea" localSheetId="33" hidden="1">{#N/A,#N/A,FALSE,"TEC-01";#N/A,#N/A,FALSE,"TEC - 02";#N/A,#N/A,FALSE,"TEC - 03";#N/A,#N/A,FALSE,"TEC - 04";#N/A,#N/A,FALSE,"TEC-07";#N/A,#N/A,FALSE,"TEC-08";#N/A,#N/A,FALSE,"TEC - 09A";#N/A,#N/A,FALSE,"TEC - 09B";#N/A,#N/A,FALSE,"TEC - 09C";#N/A,#N/A,FALSE,"TEC - 10";#N/A,#N/A,FALSE,"TEC-11"}</definedName>
    <definedName name="ea" localSheetId="34" hidden="1">{#N/A,#N/A,FALSE,"TEC-01";#N/A,#N/A,FALSE,"TEC - 02";#N/A,#N/A,FALSE,"TEC - 03";#N/A,#N/A,FALSE,"TEC - 04";#N/A,#N/A,FALSE,"TEC-07";#N/A,#N/A,FALSE,"TEC-08";#N/A,#N/A,FALSE,"TEC - 09A";#N/A,#N/A,FALSE,"TEC - 09B";#N/A,#N/A,FALSE,"TEC - 09C";#N/A,#N/A,FALSE,"TEC - 10";#N/A,#N/A,FALSE,"TEC-11"}</definedName>
    <definedName name="ea" localSheetId="31" hidden="1">{#N/A,#N/A,FALSE,"TEC-01";#N/A,#N/A,FALSE,"TEC - 02";#N/A,#N/A,FALSE,"TEC - 03";#N/A,#N/A,FALSE,"TEC - 04";#N/A,#N/A,FALSE,"TEC-07";#N/A,#N/A,FALSE,"TEC-08";#N/A,#N/A,FALSE,"TEC - 09A";#N/A,#N/A,FALSE,"TEC - 09B";#N/A,#N/A,FALSE,"TEC - 09C";#N/A,#N/A,FALSE,"TEC - 10";#N/A,#N/A,FALSE,"TEC-11"}</definedName>
    <definedName name="ea" hidden="1">{#N/A,#N/A,FALSE,"TEC-01";#N/A,#N/A,FALSE,"TEC - 02";#N/A,#N/A,FALSE,"TEC - 03";#N/A,#N/A,FALSE,"TEC - 04";#N/A,#N/A,FALSE,"TEC-07";#N/A,#N/A,FALSE,"TEC-08";#N/A,#N/A,FALSE,"TEC - 09A";#N/A,#N/A,FALSE,"TEC - 09B";#N/A,#N/A,FALSE,"TEC - 09C";#N/A,#N/A,FALSE,"TEC - 10";#N/A,#N/A,FALSE,"TEC-11"}</definedName>
    <definedName name="eagrga" localSheetId="31" hidden="1">{#N/A,#N/A,TRUE,"Cover";#N/A,#N/A,TRUE,"Conts";#N/A,#N/A,TRUE,"VOS";#N/A,#N/A,TRUE,"Warrington";#N/A,#N/A,TRUE,"Widnes"}</definedName>
    <definedName name="eagrga" hidden="1">{#N/A,#N/A,TRUE,"Cover";#N/A,#N/A,TRUE,"Conts";#N/A,#N/A,TRUE,"VOS";#N/A,#N/A,TRUE,"Warrington";#N/A,#N/A,TRUE,"Widnes"}</definedName>
    <definedName name="EAM" hidden="1">#REF!</definedName>
    <definedName name="EAR1E">#REF!</definedName>
    <definedName name="EAR1N">#REF!</definedName>
    <definedName name="Earth" localSheetId="31">#REF!</definedName>
    <definedName name="Earth">!#REF!</definedName>
    <definedName name="Earth_p60" localSheetId="31">#REF!</definedName>
    <definedName name="Earth_p60">!#REF!</definedName>
    <definedName name="Earth_p70" localSheetId="31">#REF!</definedName>
    <definedName name="Earth_p70">!#REF!</definedName>
    <definedName name="Earth_p90" localSheetId="31">#REF!</definedName>
    <definedName name="Earth_p90">!#REF!</definedName>
    <definedName name="easd" localSheetId="35" hidden="1">{#N/A,#N/A,FALSE,"str_title";#N/A,#N/A,FALSE,"SUM";#N/A,#N/A,FALSE,"Scope";#N/A,#N/A,FALSE,"PIE-Jn";#N/A,#N/A,FALSE,"PIE-Jn_Hz";#N/A,#N/A,FALSE,"Liq_Plan";#N/A,#N/A,FALSE,"S_Curve";#N/A,#N/A,FALSE,"Liq_Prof";#N/A,#N/A,FALSE,"Man_Pwr";#N/A,#N/A,FALSE,"Man_Prof"}</definedName>
    <definedName name="easd" localSheetId="37" hidden="1">{#N/A,#N/A,FALSE,"str_title";#N/A,#N/A,FALSE,"SUM";#N/A,#N/A,FALSE,"Scope";#N/A,#N/A,FALSE,"PIE-Jn";#N/A,#N/A,FALSE,"PIE-Jn_Hz";#N/A,#N/A,FALSE,"Liq_Plan";#N/A,#N/A,FALSE,"S_Curve";#N/A,#N/A,FALSE,"Liq_Prof";#N/A,#N/A,FALSE,"Man_Pwr";#N/A,#N/A,FALSE,"Man_Prof"}</definedName>
    <definedName name="easd" localSheetId="36" hidden="1">{#N/A,#N/A,FALSE,"str_title";#N/A,#N/A,FALSE,"SUM";#N/A,#N/A,FALSE,"Scope";#N/A,#N/A,FALSE,"PIE-Jn";#N/A,#N/A,FALSE,"PIE-Jn_Hz";#N/A,#N/A,FALSE,"Liq_Plan";#N/A,#N/A,FALSE,"S_Curve";#N/A,#N/A,FALSE,"Liq_Prof";#N/A,#N/A,FALSE,"Man_Pwr";#N/A,#N/A,FALSE,"Man_Prof"}</definedName>
    <definedName name="easd" localSheetId="33" hidden="1">{#N/A,#N/A,FALSE,"str_title";#N/A,#N/A,FALSE,"SUM";#N/A,#N/A,FALSE,"Scope";#N/A,#N/A,FALSE,"PIE-Jn";#N/A,#N/A,FALSE,"PIE-Jn_Hz";#N/A,#N/A,FALSE,"Liq_Plan";#N/A,#N/A,FALSE,"S_Curve";#N/A,#N/A,FALSE,"Liq_Prof";#N/A,#N/A,FALSE,"Man_Pwr";#N/A,#N/A,FALSE,"Man_Prof"}</definedName>
    <definedName name="easd" localSheetId="34" hidden="1">{#N/A,#N/A,FALSE,"str_title";#N/A,#N/A,FALSE,"SUM";#N/A,#N/A,FALSE,"Scope";#N/A,#N/A,FALSE,"PIE-Jn";#N/A,#N/A,FALSE,"PIE-Jn_Hz";#N/A,#N/A,FALSE,"Liq_Plan";#N/A,#N/A,FALSE,"S_Curve";#N/A,#N/A,FALSE,"Liq_Prof";#N/A,#N/A,FALSE,"Man_Pwr";#N/A,#N/A,FALSE,"Man_Prof"}</definedName>
    <definedName name="easd" localSheetId="31" hidden="1">{#N/A,#N/A,FALSE,"str_title";#N/A,#N/A,FALSE,"SUM";#N/A,#N/A,FALSE,"Scope";#N/A,#N/A,FALSE,"PIE-Jn";#N/A,#N/A,FALSE,"PIE-Jn_Hz";#N/A,#N/A,FALSE,"Liq_Plan";#N/A,#N/A,FALSE,"S_Curve";#N/A,#N/A,FALSE,"Liq_Prof";#N/A,#N/A,FALSE,"Man_Pwr";#N/A,#N/A,FALSE,"Man_Prof"}</definedName>
    <definedName name="easd" hidden="1">{#N/A,#N/A,FALSE,"str_title";#N/A,#N/A,FALSE,"SUM";#N/A,#N/A,FALSE,"Scope";#N/A,#N/A,FALSE,"PIE-Jn";#N/A,#N/A,FALSE,"PIE-Jn_Hz";#N/A,#N/A,FALSE,"Liq_Plan";#N/A,#N/A,FALSE,"S_Curve";#N/A,#N/A,FALSE,"Liq_Prof";#N/A,#N/A,FALSE,"Man_Pwr";#N/A,#N/A,FALSE,"Man_Prof"}</definedName>
    <definedName name="EBA1E">#REF!</definedName>
    <definedName name="EBA1N">#REF!</definedName>
    <definedName name="Ebc" localSheetId="31">#REF!</definedName>
    <definedName name="Ebc">!#REF!</definedName>
    <definedName name="EBG73083364CMN" hidden="1">0</definedName>
    <definedName name="EBITDA">#REF!</definedName>
    <definedName name="EBITYTDBud" localSheetId="35"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BITYTDBud" localSheetId="37"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BITYTDBud" localSheetId="36"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BITYTDBud" localSheetId="33"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BITYTDBud" localSheetId="34"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BITYTDBud" localSheetId="31"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BITYTDBud"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BRS1" hidden="1">#REF!</definedName>
    <definedName name="EC" localSheetId="35" hidden="1">{#N/A,#N/A,FALSE,"CCTV"}</definedName>
    <definedName name="EC" localSheetId="37" hidden="1">{#N/A,#N/A,FALSE,"CCTV"}</definedName>
    <definedName name="EC" localSheetId="36" hidden="1">{#N/A,#N/A,FALSE,"CCTV"}</definedName>
    <definedName name="EC" localSheetId="33" hidden="1">{#N/A,#N/A,FALSE,"CCTV"}</definedName>
    <definedName name="EC" localSheetId="34" hidden="1">{#N/A,#N/A,FALSE,"CCTV"}</definedName>
    <definedName name="EC" localSheetId="31" hidden="1">{#N/A,#N/A,FALSE,"CCTV"}</definedName>
    <definedName name="EC" hidden="1">{#N/A,#N/A,FALSE,"CCTV"}</definedName>
    <definedName name="ECC" hidden="1">{"Avaliação de Cargos (Class Mens Todas)",#N/A,FALSE,"BANCO DE DADOS MENSALISTAS";"Avaliação de Cargos (Class Mens Todas)",#N/A,FALSE,"BANCO DE DADOS MENSALISTAS"}</definedName>
    <definedName name="ECE1E">#REF!</definedName>
    <definedName name="ECE1N">#REF!</definedName>
    <definedName name="ECNOFIBRAS" hidden="1">{"'PXR_6500'!$A$1:$I$124"}</definedName>
    <definedName name="ECNOFIBRAS2" hidden="1">{"'PXR_6500'!$A$1:$I$124"}</definedName>
    <definedName name="eco" localSheetId="35" hidden="1">{#N/A,#N/A,FALSE,"TEC-01";#N/A,#N/A,FALSE,"TEC - 02";#N/A,#N/A,FALSE,"TEC - 03";#N/A,#N/A,FALSE,"TEC - 04";#N/A,#N/A,FALSE,"TEC-07";#N/A,#N/A,FALSE,"TEC-08";#N/A,#N/A,FALSE,"TEC - 09A";#N/A,#N/A,FALSE,"TEC - 09B";#N/A,#N/A,FALSE,"TEC - 09C";#N/A,#N/A,FALSE,"TEC - 10";#N/A,#N/A,FALSE,"TEC-11"}</definedName>
    <definedName name="eco" localSheetId="37" hidden="1">{#N/A,#N/A,FALSE,"TEC-01";#N/A,#N/A,FALSE,"TEC - 02";#N/A,#N/A,FALSE,"TEC - 03";#N/A,#N/A,FALSE,"TEC - 04";#N/A,#N/A,FALSE,"TEC-07";#N/A,#N/A,FALSE,"TEC-08";#N/A,#N/A,FALSE,"TEC - 09A";#N/A,#N/A,FALSE,"TEC - 09B";#N/A,#N/A,FALSE,"TEC - 09C";#N/A,#N/A,FALSE,"TEC - 10";#N/A,#N/A,FALSE,"TEC-11"}</definedName>
    <definedName name="eco" localSheetId="36" hidden="1">{#N/A,#N/A,FALSE,"TEC-01";#N/A,#N/A,FALSE,"TEC - 02";#N/A,#N/A,FALSE,"TEC - 03";#N/A,#N/A,FALSE,"TEC - 04";#N/A,#N/A,FALSE,"TEC-07";#N/A,#N/A,FALSE,"TEC-08";#N/A,#N/A,FALSE,"TEC - 09A";#N/A,#N/A,FALSE,"TEC - 09B";#N/A,#N/A,FALSE,"TEC - 09C";#N/A,#N/A,FALSE,"TEC - 10";#N/A,#N/A,FALSE,"TEC-11"}</definedName>
    <definedName name="eco" localSheetId="33" hidden="1">{#N/A,#N/A,FALSE,"TEC-01";#N/A,#N/A,FALSE,"TEC - 02";#N/A,#N/A,FALSE,"TEC - 03";#N/A,#N/A,FALSE,"TEC - 04";#N/A,#N/A,FALSE,"TEC-07";#N/A,#N/A,FALSE,"TEC-08";#N/A,#N/A,FALSE,"TEC - 09A";#N/A,#N/A,FALSE,"TEC - 09B";#N/A,#N/A,FALSE,"TEC - 09C";#N/A,#N/A,FALSE,"TEC - 10";#N/A,#N/A,FALSE,"TEC-11"}</definedName>
    <definedName name="eco" localSheetId="34" hidden="1">{#N/A,#N/A,FALSE,"TEC-01";#N/A,#N/A,FALSE,"TEC - 02";#N/A,#N/A,FALSE,"TEC - 03";#N/A,#N/A,FALSE,"TEC - 04";#N/A,#N/A,FALSE,"TEC-07";#N/A,#N/A,FALSE,"TEC-08";#N/A,#N/A,FALSE,"TEC - 09A";#N/A,#N/A,FALSE,"TEC - 09B";#N/A,#N/A,FALSE,"TEC - 09C";#N/A,#N/A,FALSE,"TEC - 10";#N/A,#N/A,FALSE,"TEC-11"}</definedName>
    <definedName name="eco" localSheetId="31" hidden="1">{#N/A,#N/A,FALSE,"TEC-01";#N/A,#N/A,FALSE,"TEC - 02";#N/A,#N/A,FALSE,"TEC - 03";#N/A,#N/A,FALSE,"TEC - 04";#N/A,#N/A,FALSE,"TEC-07";#N/A,#N/A,FALSE,"TEC-08";#N/A,#N/A,FALSE,"TEC - 09A";#N/A,#N/A,FALSE,"TEC - 09B";#N/A,#N/A,FALSE,"TEC - 09C";#N/A,#N/A,FALSE,"TEC - 10";#N/A,#N/A,FALSE,"TEC-11"}</definedName>
    <definedName name="eco" hidden="1">{#N/A,#N/A,FALSE,"TEC-01";#N/A,#N/A,FALSE,"TEC - 02";#N/A,#N/A,FALSE,"TEC - 03";#N/A,#N/A,FALSE,"TEC - 04";#N/A,#N/A,FALSE,"TEC-07";#N/A,#N/A,FALSE,"TEC-08";#N/A,#N/A,FALSE,"TEC - 09A";#N/A,#N/A,FALSE,"TEC - 09B";#N/A,#N/A,FALSE,"TEC - 09C";#N/A,#N/A,FALSE,"TEC - 10";#N/A,#N/A,FALSE,"TEC-11"}</definedName>
    <definedName name="eco3333a"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ep" localSheetId="35" hidden="1">{#N/A,#N/A,FALSE,"TEC-01";#N/A,#N/A,FALSE,"TEC - 02";#N/A,#N/A,FALSE,"TEC - 03";#N/A,#N/A,FALSE,"TEC - 04";#N/A,#N/A,FALSE,"TEC-07";#N/A,#N/A,FALSE,"TEC-08";#N/A,#N/A,FALSE,"TEC - 09A";#N/A,#N/A,FALSE,"TEC - 09B";#N/A,#N/A,FALSE,"TEC - 09C";#N/A,#N/A,FALSE,"TEC - 10";#N/A,#N/A,FALSE,"TEC-11"}</definedName>
    <definedName name="ECOep" localSheetId="37" hidden="1">{#N/A,#N/A,FALSE,"TEC-01";#N/A,#N/A,FALSE,"TEC - 02";#N/A,#N/A,FALSE,"TEC - 03";#N/A,#N/A,FALSE,"TEC - 04";#N/A,#N/A,FALSE,"TEC-07";#N/A,#N/A,FALSE,"TEC-08";#N/A,#N/A,FALSE,"TEC - 09A";#N/A,#N/A,FALSE,"TEC - 09B";#N/A,#N/A,FALSE,"TEC - 09C";#N/A,#N/A,FALSE,"TEC - 10";#N/A,#N/A,FALSE,"TEC-11"}</definedName>
    <definedName name="ECOep" localSheetId="36" hidden="1">{#N/A,#N/A,FALSE,"TEC-01";#N/A,#N/A,FALSE,"TEC - 02";#N/A,#N/A,FALSE,"TEC - 03";#N/A,#N/A,FALSE,"TEC - 04";#N/A,#N/A,FALSE,"TEC-07";#N/A,#N/A,FALSE,"TEC-08";#N/A,#N/A,FALSE,"TEC - 09A";#N/A,#N/A,FALSE,"TEC - 09B";#N/A,#N/A,FALSE,"TEC - 09C";#N/A,#N/A,FALSE,"TEC - 10";#N/A,#N/A,FALSE,"TEC-11"}</definedName>
    <definedName name="ECOep" localSheetId="33" hidden="1">{#N/A,#N/A,FALSE,"TEC-01";#N/A,#N/A,FALSE,"TEC - 02";#N/A,#N/A,FALSE,"TEC - 03";#N/A,#N/A,FALSE,"TEC - 04";#N/A,#N/A,FALSE,"TEC-07";#N/A,#N/A,FALSE,"TEC-08";#N/A,#N/A,FALSE,"TEC - 09A";#N/A,#N/A,FALSE,"TEC - 09B";#N/A,#N/A,FALSE,"TEC - 09C";#N/A,#N/A,FALSE,"TEC - 10";#N/A,#N/A,FALSE,"TEC-11"}</definedName>
    <definedName name="ECOep" localSheetId="34" hidden="1">{#N/A,#N/A,FALSE,"TEC-01";#N/A,#N/A,FALSE,"TEC - 02";#N/A,#N/A,FALSE,"TEC - 03";#N/A,#N/A,FALSE,"TEC - 04";#N/A,#N/A,FALSE,"TEC-07";#N/A,#N/A,FALSE,"TEC-08";#N/A,#N/A,FALSE,"TEC - 09A";#N/A,#N/A,FALSE,"TEC - 09B";#N/A,#N/A,FALSE,"TEC - 09C";#N/A,#N/A,FALSE,"TEC - 10";#N/A,#N/A,FALSE,"TEC-11"}</definedName>
    <definedName name="ECOep" localSheetId="31" hidden="1">{#N/A,#N/A,FALSE,"TEC-01";#N/A,#N/A,FALSE,"TEC - 02";#N/A,#N/A,FALSE,"TEC - 03";#N/A,#N/A,FALSE,"TEC - 04";#N/A,#N/A,FALSE,"TEC-07";#N/A,#N/A,FALSE,"TEC-08";#N/A,#N/A,FALSE,"TEC - 09A";#N/A,#N/A,FALSE,"TEC - 09B";#N/A,#N/A,FALSE,"TEC - 09C";#N/A,#N/A,FALSE,"TEC - 10";#N/A,#N/A,FALSE,"TEC-11"}</definedName>
    <definedName name="ECOep" hidden="1">{#N/A,#N/A,FALSE,"TEC-01";#N/A,#N/A,FALSE,"TEC - 02";#N/A,#N/A,FALSE,"TEC - 03";#N/A,#N/A,FALSE,"TEC - 04";#N/A,#N/A,FALSE,"TEC-07";#N/A,#N/A,FALSE,"TEC-08";#N/A,#N/A,FALSE,"TEC - 09A";#N/A,#N/A,FALSE,"TEC - 09B";#N/A,#N/A,FALSE,"TEC - 09C";#N/A,#N/A,FALSE,"TEC - 10";#N/A,#N/A,FALSE,"TEC-11"}</definedName>
    <definedName name="ECORR"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RR"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RR"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RR"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RR"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RR"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RR"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s" localSheetId="35" hidden="1">{#N/A,#N/A,FALSE,"TEC-01";#N/A,#N/A,FALSE,"TEC - 02";#N/A,#N/A,FALSE,"TEC - 03";#N/A,#N/A,FALSE,"TEC - 04";#N/A,#N/A,FALSE,"TEC-07";#N/A,#N/A,FALSE,"TEC-08";#N/A,#N/A,FALSE,"TEC - 09A";#N/A,#N/A,FALSE,"TEC - 09B";#N/A,#N/A,FALSE,"TEC - 09C";#N/A,#N/A,FALSE,"TEC - 10";#N/A,#N/A,FALSE,"TEC-11"}</definedName>
    <definedName name="Ecos" localSheetId="37" hidden="1">{#N/A,#N/A,FALSE,"TEC-01";#N/A,#N/A,FALSE,"TEC - 02";#N/A,#N/A,FALSE,"TEC - 03";#N/A,#N/A,FALSE,"TEC - 04";#N/A,#N/A,FALSE,"TEC-07";#N/A,#N/A,FALSE,"TEC-08";#N/A,#N/A,FALSE,"TEC - 09A";#N/A,#N/A,FALSE,"TEC - 09B";#N/A,#N/A,FALSE,"TEC - 09C";#N/A,#N/A,FALSE,"TEC - 10";#N/A,#N/A,FALSE,"TEC-11"}</definedName>
    <definedName name="Ecos" localSheetId="36" hidden="1">{#N/A,#N/A,FALSE,"TEC-01";#N/A,#N/A,FALSE,"TEC - 02";#N/A,#N/A,FALSE,"TEC - 03";#N/A,#N/A,FALSE,"TEC - 04";#N/A,#N/A,FALSE,"TEC-07";#N/A,#N/A,FALSE,"TEC-08";#N/A,#N/A,FALSE,"TEC - 09A";#N/A,#N/A,FALSE,"TEC - 09B";#N/A,#N/A,FALSE,"TEC - 09C";#N/A,#N/A,FALSE,"TEC - 10";#N/A,#N/A,FALSE,"TEC-11"}</definedName>
    <definedName name="Ecos" localSheetId="33" hidden="1">{#N/A,#N/A,FALSE,"TEC-01";#N/A,#N/A,FALSE,"TEC - 02";#N/A,#N/A,FALSE,"TEC - 03";#N/A,#N/A,FALSE,"TEC - 04";#N/A,#N/A,FALSE,"TEC-07";#N/A,#N/A,FALSE,"TEC-08";#N/A,#N/A,FALSE,"TEC - 09A";#N/A,#N/A,FALSE,"TEC - 09B";#N/A,#N/A,FALSE,"TEC - 09C";#N/A,#N/A,FALSE,"TEC - 10";#N/A,#N/A,FALSE,"TEC-11"}</definedName>
    <definedName name="Ecos" localSheetId="34" hidden="1">{#N/A,#N/A,FALSE,"TEC-01";#N/A,#N/A,FALSE,"TEC - 02";#N/A,#N/A,FALSE,"TEC - 03";#N/A,#N/A,FALSE,"TEC - 04";#N/A,#N/A,FALSE,"TEC-07";#N/A,#N/A,FALSE,"TEC-08";#N/A,#N/A,FALSE,"TEC - 09A";#N/A,#N/A,FALSE,"TEC - 09B";#N/A,#N/A,FALSE,"TEC - 09C";#N/A,#N/A,FALSE,"TEC - 10";#N/A,#N/A,FALSE,"TEC-11"}</definedName>
    <definedName name="Ecos" localSheetId="31" hidden="1">{#N/A,#N/A,FALSE,"TEC-01";#N/A,#N/A,FALSE,"TEC - 02";#N/A,#N/A,FALSE,"TEC - 03";#N/A,#N/A,FALSE,"TEC - 04";#N/A,#N/A,FALSE,"TEC-07";#N/A,#N/A,FALSE,"TEC-08";#N/A,#N/A,FALSE,"TEC - 09A";#N/A,#N/A,FALSE,"TEC - 09B";#N/A,#N/A,FALSE,"TEC - 09C";#N/A,#N/A,FALSE,"TEC - 10";#N/A,#N/A,FALSE,"TEC-11"}</definedName>
    <definedName name="Ecos" hidden="1">{#N/A,#N/A,FALSE,"TEC-01";#N/A,#N/A,FALSE,"TEC - 02";#N/A,#N/A,FALSE,"TEC - 03";#N/A,#N/A,FALSE,"TEC - 04";#N/A,#N/A,FALSE,"TEC-07";#N/A,#N/A,FALSE,"TEC-08";#N/A,#N/A,FALSE,"TEC - 09A";#N/A,#N/A,FALSE,"TEC - 09B";#N/A,#N/A,FALSE,"TEC - 09C";#N/A,#N/A,FALSE,"TEC - 10";#N/A,#N/A,FALSE,"TEC-11"}</definedName>
    <definedName name="ECUADOR">#REF!</definedName>
    <definedName name="ed" localSheetId="35" hidden="1">{"DETALLE_1996",#N/A,FALSE,"flujo";"DETALLE_1997",#N/A,FALSE,"flujo";"GASTOS_INCURRIDOS_1996",#N/A,FALSE,"flujo";"GASTOS_PROGRAMADOS_PARA_1997",#N/A,FALSE,"flujo";#N/A,#N/A,FALSE,"comparat";#N/A,#N/A,FALSE,"costos";#N/A,#N/A,FALSE,"proyctrol"}</definedName>
    <definedName name="ed" localSheetId="37" hidden="1">{"DETALLE_1996",#N/A,FALSE,"flujo";"DETALLE_1997",#N/A,FALSE,"flujo";"GASTOS_INCURRIDOS_1996",#N/A,FALSE,"flujo";"GASTOS_PROGRAMADOS_PARA_1997",#N/A,FALSE,"flujo";#N/A,#N/A,FALSE,"comparat";#N/A,#N/A,FALSE,"costos";#N/A,#N/A,FALSE,"proyctrol"}</definedName>
    <definedName name="ed" localSheetId="36" hidden="1">{"DETALLE_1996",#N/A,FALSE,"flujo";"DETALLE_1997",#N/A,FALSE,"flujo";"GASTOS_INCURRIDOS_1996",#N/A,FALSE,"flujo";"GASTOS_PROGRAMADOS_PARA_1997",#N/A,FALSE,"flujo";#N/A,#N/A,FALSE,"comparat";#N/A,#N/A,FALSE,"costos";#N/A,#N/A,FALSE,"proyctrol"}</definedName>
    <definedName name="ed" localSheetId="33" hidden="1">{"DETALLE_1996",#N/A,FALSE,"flujo";"DETALLE_1997",#N/A,FALSE,"flujo";"GASTOS_INCURRIDOS_1996",#N/A,FALSE,"flujo";"GASTOS_PROGRAMADOS_PARA_1997",#N/A,FALSE,"flujo";#N/A,#N/A,FALSE,"comparat";#N/A,#N/A,FALSE,"costos";#N/A,#N/A,FALSE,"proyctrol"}</definedName>
    <definedName name="ed" localSheetId="34" hidden="1">{"DETALLE_1996",#N/A,FALSE,"flujo";"DETALLE_1997",#N/A,FALSE,"flujo";"GASTOS_INCURRIDOS_1996",#N/A,FALSE,"flujo";"GASTOS_PROGRAMADOS_PARA_1997",#N/A,FALSE,"flujo";#N/A,#N/A,FALSE,"comparat";#N/A,#N/A,FALSE,"costos";#N/A,#N/A,FALSE,"proyctrol"}</definedName>
    <definedName name="ed" localSheetId="31">#REF!</definedName>
    <definedName name="ed" hidden="1">{"DETALLE_1996",#N/A,FALSE,"flujo";"DETALLE_1997",#N/A,FALSE,"flujo";"GASTOS_INCURRIDOS_1996",#N/A,FALSE,"flujo";"GASTOS_PROGRAMADOS_PARA_1997",#N/A,FALSE,"flujo";#N/A,#N/A,FALSE,"comparat";#N/A,#N/A,FALSE,"costos";#N/A,#N/A,FALSE,"proyctrol"}</definedName>
    <definedName name="edd" localSheetId="31">#REF!</definedName>
    <definedName name="edd">!#REF!</definedName>
    <definedName name="ede">#REF!</definedName>
    <definedName name="EDED">#REF!</definedName>
    <definedName name="edede" localSheetId="35" hidden="1">{"DETALLE_1996",#N/A,FALSE,"flujo";"DETALLE_1997",#N/A,FALSE,"flujo";"GASTOS_INCURRIDOS_1996",#N/A,FALSE,"flujo";"GASTOS_PROGRAMADOS_PARA_1997",#N/A,FALSE,"flujo";#N/A,#N/A,FALSE,"comparat";#N/A,#N/A,FALSE,"costos";#N/A,#N/A,FALSE,"proyctrol"}</definedName>
    <definedName name="edede" localSheetId="37" hidden="1">{"DETALLE_1996",#N/A,FALSE,"flujo";"DETALLE_1997",#N/A,FALSE,"flujo";"GASTOS_INCURRIDOS_1996",#N/A,FALSE,"flujo";"GASTOS_PROGRAMADOS_PARA_1997",#N/A,FALSE,"flujo";#N/A,#N/A,FALSE,"comparat";#N/A,#N/A,FALSE,"costos";#N/A,#N/A,FALSE,"proyctrol"}</definedName>
    <definedName name="edede" localSheetId="36" hidden="1">{"DETALLE_1996",#N/A,FALSE,"flujo";"DETALLE_1997",#N/A,FALSE,"flujo";"GASTOS_INCURRIDOS_1996",#N/A,FALSE,"flujo";"GASTOS_PROGRAMADOS_PARA_1997",#N/A,FALSE,"flujo";#N/A,#N/A,FALSE,"comparat";#N/A,#N/A,FALSE,"costos";#N/A,#N/A,FALSE,"proyctrol"}</definedName>
    <definedName name="edede" localSheetId="33" hidden="1">{"DETALLE_1996",#N/A,FALSE,"flujo";"DETALLE_1997",#N/A,FALSE,"flujo";"GASTOS_INCURRIDOS_1996",#N/A,FALSE,"flujo";"GASTOS_PROGRAMADOS_PARA_1997",#N/A,FALSE,"flujo";#N/A,#N/A,FALSE,"comparat";#N/A,#N/A,FALSE,"costos";#N/A,#N/A,FALSE,"proyctrol"}</definedName>
    <definedName name="edede" localSheetId="34" hidden="1">{"DETALLE_1996",#N/A,FALSE,"flujo";"DETALLE_1997",#N/A,FALSE,"flujo";"GASTOS_INCURRIDOS_1996",#N/A,FALSE,"flujo";"GASTOS_PROGRAMADOS_PARA_1997",#N/A,FALSE,"flujo";#N/A,#N/A,FALSE,"comparat";#N/A,#N/A,FALSE,"costos";#N/A,#N/A,FALSE,"proyctrol"}</definedName>
    <definedName name="edede" localSheetId="31" hidden="1">{"DETALLE_1996",#N/A,FALSE,"flujo";"DETALLE_1997",#N/A,FALSE,"flujo";"GASTOS_INCURRIDOS_1996",#N/A,FALSE,"flujo";"GASTOS_PROGRAMADOS_PARA_1997",#N/A,FALSE,"flujo";#N/A,#N/A,FALSE,"comparat";#N/A,#N/A,FALSE,"costos";#N/A,#N/A,FALSE,"proyctrol"}</definedName>
    <definedName name="edede" hidden="1">{"DETALLE_1996",#N/A,FALSE,"flujo";"DETALLE_1997",#N/A,FALSE,"flujo";"GASTOS_INCURRIDOS_1996",#N/A,FALSE,"flujo";"GASTOS_PROGRAMADOS_PARA_1997",#N/A,FALSE,"flujo";#N/A,#N/A,FALSE,"comparat";#N/A,#N/A,FALSE,"costos";#N/A,#N/A,FALSE,"proyctrol"}</definedName>
    <definedName name="ededed" localSheetId="35" hidden="1">{#N/A,#N/A,TRUE,"Est. de Fact.";#N/A,#N/A,TRUE,"Capitulo 19";#N/A,#N/A,TRUE,"Proyecto P855"}</definedName>
    <definedName name="ededed" localSheetId="37" hidden="1">{#N/A,#N/A,TRUE,"Est. de Fact.";#N/A,#N/A,TRUE,"Capitulo 19";#N/A,#N/A,TRUE,"Proyecto P855"}</definedName>
    <definedName name="ededed" localSheetId="36" hidden="1">{#N/A,#N/A,TRUE,"Est. de Fact.";#N/A,#N/A,TRUE,"Capitulo 19";#N/A,#N/A,TRUE,"Proyecto P855"}</definedName>
    <definedName name="ededed" localSheetId="33" hidden="1">{#N/A,#N/A,TRUE,"Est. de Fact.";#N/A,#N/A,TRUE,"Capitulo 19";#N/A,#N/A,TRUE,"Proyecto P855"}</definedName>
    <definedName name="ededed" localSheetId="34" hidden="1">{#N/A,#N/A,TRUE,"Est. de Fact.";#N/A,#N/A,TRUE,"Capitulo 19";#N/A,#N/A,TRUE,"Proyecto P855"}</definedName>
    <definedName name="ededed" localSheetId="31" hidden="1">{#N/A,#N/A,TRUE,"Est. de Fact.";#N/A,#N/A,TRUE,"Capitulo 19";#N/A,#N/A,TRUE,"Proyecto P855"}</definedName>
    <definedName name="ededed" hidden="1">{#N/A,#N/A,TRUE,"Est. de Fact.";#N/A,#N/A,TRUE,"Capitulo 19";#N/A,#N/A,TRUE,"Proyecto P855"}</definedName>
    <definedName name="EDEDEE">#REF!</definedName>
    <definedName name="EDEDEW">#REF!</definedName>
    <definedName name="EDEIGHTH">#REF!</definedName>
    <definedName name="edetams">#REF!</definedName>
    <definedName name="edetOrica">#REF!</definedName>
    <definedName name="edf"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edf"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edf"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edf"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edf"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edf"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ed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EDFIFTH">#REF!</definedName>
    <definedName name="EDFIRST">#REF!</definedName>
    <definedName name="EDFOURTH">#REF!</definedName>
    <definedName name="EDFQDE" localSheetId="35" hidden="1">{"'장비'!$A$3:$M$12"}</definedName>
    <definedName name="EDFQDE" localSheetId="37" hidden="1">{"'장비'!$A$3:$M$12"}</definedName>
    <definedName name="EDFQDE" localSheetId="36" hidden="1">{"'장비'!$A$3:$M$12"}</definedName>
    <definedName name="EDFQDE" localSheetId="33" hidden="1">{"'장비'!$A$3:$M$12"}</definedName>
    <definedName name="EDFQDE" localSheetId="34" hidden="1">{"'장비'!$A$3:$M$12"}</definedName>
    <definedName name="EDFQDE" localSheetId="31" hidden="1">{"'장비'!$A$3:$M$12"}</definedName>
    <definedName name="EDFQDE" hidden="1">{"'장비'!$A$3:$M$12"}</definedName>
    <definedName name="edfrt" localSheetId="35" hidden="1">{#N/A,#N/A,FALSE,"SumG";#N/A,#N/A,FALSE,"ElecG";#N/A,#N/A,FALSE,"MechG";#N/A,#N/A,FALSE,"GeotG";#N/A,#N/A,FALSE,"PrcsG";#N/A,#N/A,FALSE,"TunnG";#N/A,#N/A,FALSE,"CivlG";#N/A,#N/A,FALSE,"NtwkG";#N/A,#N/A,FALSE,"EstgG";#N/A,#N/A,FALSE,"PEngG"}</definedName>
    <definedName name="edfrt" localSheetId="37" hidden="1">{#N/A,#N/A,FALSE,"SumG";#N/A,#N/A,FALSE,"ElecG";#N/A,#N/A,FALSE,"MechG";#N/A,#N/A,FALSE,"GeotG";#N/A,#N/A,FALSE,"PrcsG";#N/A,#N/A,FALSE,"TunnG";#N/A,#N/A,FALSE,"CivlG";#N/A,#N/A,FALSE,"NtwkG";#N/A,#N/A,FALSE,"EstgG";#N/A,#N/A,FALSE,"PEngG"}</definedName>
    <definedName name="edfrt" localSheetId="36" hidden="1">{#N/A,#N/A,FALSE,"SumG";#N/A,#N/A,FALSE,"ElecG";#N/A,#N/A,FALSE,"MechG";#N/A,#N/A,FALSE,"GeotG";#N/A,#N/A,FALSE,"PrcsG";#N/A,#N/A,FALSE,"TunnG";#N/A,#N/A,FALSE,"CivlG";#N/A,#N/A,FALSE,"NtwkG";#N/A,#N/A,FALSE,"EstgG";#N/A,#N/A,FALSE,"PEngG"}</definedName>
    <definedName name="edfrt" localSheetId="33" hidden="1">{#N/A,#N/A,FALSE,"SumG";#N/A,#N/A,FALSE,"ElecG";#N/A,#N/A,FALSE,"MechG";#N/A,#N/A,FALSE,"GeotG";#N/A,#N/A,FALSE,"PrcsG";#N/A,#N/A,FALSE,"TunnG";#N/A,#N/A,FALSE,"CivlG";#N/A,#N/A,FALSE,"NtwkG";#N/A,#N/A,FALSE,"EstgG";#N/A,#N/A,FALSE,"PEngG"}</definedName>
    <definedName name="edfrt" localSheetId="34" hidden="1">{#N/A,#N/A,FALSE,"SumG";#N/A,#N/A,FALSE,"ElecG";#N/A,#N/A,FALSE,"MechG";#N/A,#N/A,FALSE,"GeotG";#N/A,#N/A,FALSE,"PrcsG";#N/A,#N/A,FALSE,"TunnG";#N/A,#N/A,FALSE,"CivlG";#N/A,#N/A,FALSE,"NtwkG";#N/A,#N/A,FALSE,"EstgG";#N/A,#N/A,FALSE,"PEngG"}</definedName>
    <definedName name="edfrt" localSheetId="31" hidden="1">{#N/A,#N/A,FALSE,"SumG";#N/A,#N/A,FALSE,"ElecG";#N/A,#N/A,FALSE,"MechG";#N/A,#N/A,FALSE,"GeotG";#N/A,#N/A,FALSE,"PrcsG";#N/A,#N/A,FALSE,"TunnG";#N/A,#N/A,FALSE,"CivlG";#N/A,#N/A,FALSE,"NtwkG";#N/A,#N/A,FALSE,"EstgG";#N/A,#N/A,FALSE,"PEngG"}</definedName>
    <definedName name="edfrt" hidden="1">{#N/A,#N/A,FALSE,"SumG";#N/A,#N/A,FALSE,"ElecG";#N/A,#N/A,FALSE,"MechG";#N/A,#N/A,FALSE,"GeotG";#N/A,#N/A,FALSE,"PrcsG";#N/A,#N/A,FALSE,"TunnG";#N/A,#N/A,FALSE,"CivlG";#N/A,#N/A,FALSE,"NtwkG";#N/A,#N/A,FALSE,"EstgG";#N/A,#N/A,FALSE,"PEngG"}</definedName>
    <definedName name="edfsfdsdf" localSheetId="35" hidden="1">{#N/A,#N/A,FALSE,"masez (10)";#N/A,#N/A,FALSE,"masez (7)";#N/A,#N/A,FALSE,"masez (6)";#N/A,#N/A,FALSE,"masez (5)";#N/A,#N/A,FALSE,"masez (4)";#N/A,#N/A,FALSE,"masez (3)";#N/A,#N/A,FALSE,"masez (2)";#N/A,#N/A,FALSE,"GME";#N/A,#N/A,FALSE,"masez"}</definedName>
    <definedName name="edfsfdsdf" localSheetId="37" hidden="1">{#N/A,#N/A,FALSE,"masez (10)";#N/A,#N/A,FALSE,"masez (7)";#N/A,#N/A,FALSE,"masez (6)";#N/A,#N/A,FALSE,"masez (5)";#N/A,#N/A,FALSE,"masez (4)";#N/A,#N/A,FALSE,"masez (3)";#N/A,#N/A,FALSE,"masez (2)";#N/A,#N/A,FALSE,"GME";#N/A,#N/A,FALSE,"masez"}</definedName>
    <definedName name="edfsfdsdf" localSheetId="36" hidden="1">{#N/A,#N/A,FALSE,"masez (10)";#N/A,#N/A,FALSE,"masez (7)";#N/A,#N/A,FALSE,"masez (6)";#N/A,#N/A,FALSE,"masez (5)";#N/A,#N/A,FALSE,"masez (4)";#N/A,#N/A,FALSE,"masez (3)";#N/A,#N/A,FALSE,"masez (2)";#N/A,#N/A,FALSE,"GME";#N/A,#N/A,FALSE,"masez"}</definedName>
    <definedName name="edfsfdsdf" localSheetId="33" hidden="1">{#N/A,#N/A,FALSE,"masez (10)";#N/A,#N/A,FALSE,"masez (7)";#N/A,#N/A,FALSE,"masez (6)";#N/A,#N/A,FALSE,"masez (5)";#N/A,#N/A,FALSE,"masez (4)";#N/A,#N/A,FALSE,"masez (3)";#N/A,#N/A,FALSE,"masez (2)";#N/A,#N/A,FALSE,"GME";#N/A,#N/A,FALSE,"masez"}</definedName>
    <definedName name="edfsfdsdf" localSheetId="34" hidden="1">{#N/A,#N/A,FALSE,"masez (10)";#N/A,#N/A,FALSE,"masez (7)";#N/A,#N/A,FALSE,"masez (6)";#N/A,#N/A,FALSE,"masez (5)";#N/A,#N/A,FALSE,"masez (4)";#N/A,#N/A,FALSE,"masez (3)";#N/A,#N/A,FALSE,"masez (2)";#N/A,#N/A,FALSE,"GME";#N/A,#N/A,FALSE,"masez"}</definedName>
    <definedName name="edfsfdsdf" localSheetId="31" hidden="1">{#N/A,#N/A,FALSE,"masez (10)";#N/A,#N/A,FALSE,"masez (7)";#N/A,#N/A,FALSE,"masez (6)";#N/A,#N/A,FALSE,"masez (5)";#N/A,#N/A,FALSE,"masez (4)";#N/A,#N/A,FALSE,"masez (3)";#N/A,#N/A,FALSE,"masez (2)";#N/A,#N/A,FALSE,"GME";#N/A,#N/A,FALSE,"masez"}</definedName>
    <definedName name="edfsfdsdf" hidden="1">{#N/A,#N/A,FALSE,"masez (10)";#N/A,#N/A,FALSE,"masez (7)";#N/A,#N/A,FALSE,"masez (6)";#N/A,#N/A,FALSE,"masez (5)";#N/A,#N/A,FALSE,"masez (4)";#N/A,#N/A,FALSE,"masez (3)";#N/A,#N/A,FALSE,"masez (2)";#N/A,#N/A,FALSE,"GME";#N/A,#N/A,FALSE,"masez"}</definedName>
    <definedName name="edgar" localSheetId="31">#REF!</definedName>
    <definedName name="edgar">!#REF!</definedName>
    <definedName name="EDIF" localSheetId="31">#REF!</definedName>
    <definedName name="EDIF">!#REF!</definedName>
    <definedName name="EDIFICIO_10">#REF!</definedName>
    <definedName name="EDIFICIO_11">#REF!</definedName>
    <definedName name="EDIFICIO_15">#REF!</definedName>
    <definedName name="EDIFICIO_16">#REF!</definedName>
    <definedName name="EDIFICIO_18">#REF!</definedName>
    <definedName name="EDIFICIO_20">#REF!</definedName>
    <definedName name="EDIFICIO_30">#REF!</definedName>
    <definedName name="EDNINTH">#REF!</definedName>
    <definedName name="EDO_FISICO2">#REF!</definedName>
    <definedName name="Edofisi">#REF!</definedName>
    <definedName name="edr" localSheetId="35" hidden="1">{"DETALLE_1996",#N/A,FALSE,"flujo";"DETALLE_1997",#N/A,FALSE,"flujo";"GASTOS_INCURRIDOS_1996",#N/A,FALSE,"flujo";"GASTOS_PROGRAMADOS_PARA_1997",#N/A,FALSE,"flujo";#N/A,#N/A,FALSE,"comparat";#N/A,#N/A,FALSE,"costos";#N/A,#N/A,FALSE,"proyctrol"}</definedName>
    <definedName name="edr" localSheetId="37" hidden="1">{"DETALLE_1996",#N/A,FALSE,"flujo";"DETALLE_1997",#N/A,FALSE,"flujo";"GASTOS_INCURRIDOS_1996",#N/A,FALSE,"flujo";"GASTOS_PROGRAMADOS_PARA_1997",#N/A,FALSE,"flujo";#N/A,#N/A,FALSE,"comparat";#N/A,#N/A,FALSE,"costos";#N/A,#N/A,FALSE,"proyctrol"}</definedName>
    <definedName name="edr" localSheetId="36" hidden="1">{"DETALLE_1996",#N/A,FALSE,"flujo";"DETALLE_1997",#N/A,FALSE,"flujo";"GASTOS_INCURRIDOS_1996",#N/A,FALSE,"flujo";"GASTOS_PROGRAMADOS_PARA_1997",#N/A,FALSE,"flujo";#N/A,#N/A,FALSE,"comparat";#N/A,#N/A,FALSE,"costos";#N/A,#N/A,FALSE,"proyctrol"}</definedName>
    <definedName name="edr" localSheetId="33" hidden="1">{"DETALLE_1996",#N/A,FALSE,"flujo";"DETALLE_1997",#N/A,FALSE,"flujo";"GASTOS_INCURRIDOS_1996",#N/A,FALSE,"flujo";"GASTOS_PROGRAMADOS_PARA_1997",#N/A,FALSE,"flujo";#N/A,#N/A,FALSE,"comparat";#N/A,#N/A,FALSE,"costos";#N/A,#N/A,FALSE,"proyctrol"}</definedName>
    <definedName name="edr" localSheetId="34" hidden="1">{"DETALLE_1996",#N/A,FALSE,"flujo";"DETALLE_1997",#N/A,FALSE,"flujo";"GASTOS_INCURRIDOS_1996",#N/A,FALSE,"flujo";"GASTOS_PROGRAMADOS_PARA_1997",#N/A,FALSE,"flujo";#N/A,#N/A,FALSE,"comparat";#N/A,#N/A,FALSE,"costos";#N/A,#N/A,FALSE,"proyctrol"}</definedName>
    <definedName name="edr" localSheetId="31" hidden="1">{"DETALLE_1996",#N/A,FALSE,"flujo";"DETALLE_1997",#N/A,FALSE,"flujo";"GASTOS_INCURRIDOS_1996",#N/A,FALSE,"flujo";"GASTOS_PROGRAMADOS_PARA_1997",#N/A,FALSE,"flujo";#N/A,#N/A,FALSE,"comparat";#N/A,#N/A,FALSE,"costos";#N/A,#N/A,FALSE,"proyctrol"}</definedName>
    <definedName name="edr" hidden="1">{"DETALLE_1996",#N/A,FALSE,"flujo";"DETALLE_1997",#N/A,FALSE,"flujo";"GASTOS_INCURRIDOS_1996",#N/A,FALSE,"flujo";"GASTOS_PROGRAMADOS_PARA_1997",#N/A,FALSE,"flujo";#N/A,#N/A,FALSE,"comparat";#N/A,#N/A,FALSE,"costos";#N/A,#N/A,FALSE,"proyctrol"}</definedName>
    <definedName name="EDR1E">#REF!</definedName>
    <definedName name="EDR1N">#REF!</definedName>
    <definedName name="edrd" localSheetId="35" hidden="1">{"MO(BASE)",#N/A,FALSE,"MO(BASE)";"MO(BASE)1",#N/A,FALSE,"MO(BASE)";"MO(BASE)2",#N/A,FALSE,"MO(BASE)"}</definedName>
    <definedName name="edrd" localSheetId="37" hidden="1">{"MO(BASE)",#N/A,FALSE,"MO(BASE)";"MO(BASE)1",#N/A,FALSE,"MO(BASE)";"MO(BASE)2",#N/A,FALSE,"MO(BASE)"}</definedName>
    <definedName name="edrd" localSheetId="36" hidden="1">{"MO(BASE)",#N/A,FALSE,"MO(BASE)";"MO(BASE)1",#N/A,FALSE,"MO(BASE)";"MO(BASE)2",#N/A,FALSE,"MO(BASE)"}</definedName>
    <definedName name="edrd" localSheetId="33" hidden="1">{"MO(BASE)",#N/A,FALSE,"MO(BASE)";"MO(BASE)1",#N/A,FALSE,"MO(BASE)";"MO(BASE)2",#N/A,FALSE,"MO(BASE)"}</definedName>
    <definedName name="edrd" localSheetId="34" hidden="1">{"MO(BASE)",#N/A,FALSE,"MO(BASE)";"MO(BASE)1",#N/A,FALSE,"MO(BASE)";"MO(BASE)2",#N/A,FALSE,"MO(BASE)"}</definedName>
    <definedName name="edrd" localSheetId="31" hidden="1">{"MO(BASE)",#N/A,FALSE,"MO(BASE)";"MO(BASE)1",#N/A,FALSE,"MO(BASE)";"MO(BASE)2",#N/A,FALSE,"MO(BASE)"}</definedName>
    <definedName name="edrd" hidden="1">{"MO(BASE)",#N/A,FALSE,"MO(BASE)";"MO(BASE)1",#N/A,FALSE,"MO(BASE)";"MO(BASE)2",#N/A,FALSE,"MO(BASE)"}</definedName>
    <definedName name="edsdsds" localSheetId="31">#REF!</definedName>
    <definedName name="edsdsds">!#REF!</definedName>
    <definedName name="EDSECOND">#REF!</definedName>
    <definedName name="EDSEVENTH">#REF!</definedName>
    <definedName name="EDSIXTH">#REF!</definedName>
    <definedName name="EDT">#REF!</definedName>
    <definedName name="EDTENTH">#REF!</definedName>
    <definedName name="EDTHIRD">#REF!</definedName>
    <definedName name="Educación" localSheetId="35" hidden="1">{"'IUM'!$Q$62"}</definedName>
    <definedName name="Educación" localSheetId="37" hidden="1">{"'IUM'!$Q$62"}</definedName>
    <definedName name="Educación" localSheetId="36" hidden="1">{"'IUM'!$Q$62"}</definedName>
    <definedName name="Educación" localSheetId="33" hidden="1">{"'IUM'!$Q$62"}</definedName>
    <definedName name="Educación" localSheetId="34" hidden="1">{"'IUM'!$Q$62"}</definedName>
    <definedName name="Educación" localSheetId="31" hidden="1">{"'IUM'!$Q$62"}</definedName>
    <definedName name="Educación" hidden="1">{"'IUM'!$Q$62"}</definedName>
    <definedName name="edwe" localSheetId="31">#REF!</definedName>
    <definedName name="edwe">!#REF!</definedName>
    <definedName name="EE" localSheetId="35" hidden="1">{"Sin detalle",#N/A,FALSE,"Flujo (redondeado)";"Detallado",#N/A,FALSE,"Flujo (redondeado)"}</definedName>
    <definedName name="EE" localSheetId="37" hidden="1">{"Sin detalle",#N/A,FALSE,"Flujo (redondeado)";"Detallado",#N/A,FALSE,"Flujo (redondeado)"}</definedName>
    <definedName name="EE" localSheetId="36" hidden="1">{"Sin detalle",#N/A,FALSE,"Flujo (redondeado)";"Detallado",#N/A,FALSE,"Flujo (redondeado)"}</definedName>
    <definedName name="EE" localSheetId="33" hidden="1">{"Sin detalle",#N/A,FALSE,"Flujo (redondeado)";"Detallado",#N/A,FALSE,"Flujo (redondeado)"}</definedName>
    <definedName name="EE" localSheetId="34" hidden="1">{"Sin detalle",#N/A,FALSE,"Flujo (redondeado)";"Detallado",#N/A,FALSE,"Flujo (redondeado)"}</definedName>
    <definedName name="EE" localSheetId="31">#REF!</definedName>
    <definedName name="EE" hidden="1">{"Sin detalle",#N/A,FALSE,"Flujo (redondeado)";"Detallado",#N/A,FALSE,"Flujo (redondeado)"}</definedName>
    <definedName name="ee_1" localSheetId="35" hidden="1">{#N/A,#N/A,FALSE,"Total_OC015";#N/A,#N/A,FALSE,"ADMIN";#N/A,#N/A,FALSE,"PROCES";#N/A,#N/A,FALSE,"mecan";#N/A,#N/A,FALSE,"civil";#N/A,#N/A,FALSE,"CAÑER";#N/A,#N/A,FALSE,"ELEC";#N/A,#N/A,FALSE,"INSTR"}</definedName>
    <definedName name="ee_1" localSheetId="37" hidden="1">{#N/A,#N/A,FALSE,"Total_OC015";#N/A,#N/A,FALSE,"ADMIN";#N/A,#N/A,FALSE,"PROCES";#N/A,#N/A,FALSE,"mecan";#N/A,#N/A,FALSE,"civil";#N/A,#N/A,FALSE,"CAÑER";#N/A,#N/A,FALSE,"ELEC";#N/A,#N/A,FALSE,"INSTR"}</definedName>
    <definedName name="ee_1" localSheetId="36" hidden="1">{#N/A,#N/A,FALSE,"Total_OC015";#N/A,#N/A,FALSE,"ADMIN";#N/A,#N/A,FALSE,"PROCES";#N/A,#N/A,FALSE,"mecan";#N/A,#N/A,FALSE,"civil";#N/A,#N/A,FALSE,"CAÑER";#N/A,#N/A,FALSE,"ELEC";#N/A,#N/A,FALSE,"INSTR"}</definedName>
    <definedName name="ee_1" localSheetId="33" hidden="1">{#N/A,#N/A,FALSE,"Total_OC015";#N/A,#N/A,FALSE,"ADMIN";#N/A,#N/A,FALSE,"PROCES";#N/A,#N/A,FALSE,"mecan";#N/A,#N/A,FALSE,"civil";#N/A,#N/A,FALSE,"CAÑER";#N/A,#N/A,FALSE,"ELEC";#N/A,#N/A,FALSE,"INSTR"}</definedName>
    <definedName name="ee_1" localSheetId="34" hidden="1">{#N/A,#N/A,FALSE,"Total_OC015";#N/A,#N/A,FALSE,"ADMIN";#N/A,#N/A,FALSE,"PROCES";#N/A,#N/A,FALSE,"mecan";#N/A,#N/A,FALSE,"civil";#N/A,#N/A,FALSE,"CAÑER";#N/A,#N/A,FALSE,"ELEC";#N/A,#N/A,FALSE,"INSTR"}</definedName>
    <definedName name="EE_1" localSheetId="31" hidden="1">{"Sin detalle",#N/A,FALSE,"Flujo (redondeado)";"Detallado",#N/A,FALSE,"Flujo (redondeado)"}</definedName>
    <definedName name="EE_1" hidden="1">{"Sin detalle",#N/A,FALSE,"Flujo (redondeado)";"Detallado",#N/A,FALSE,"Flujo (redondeado)"}</definedName>
    <definedName name="EE_22" localSheetId="31">#REF!</definedName>
    <definedName name="EE_22">!#REF!</definedName>
    <definedName name="eea" localSheetId="35" hidden="1">{#N/A,#N/A,FALSE,"masez (10)";#N/A,#N/A,FALSE,"masez (7)";#N/A,#N/A,FALSE,"masez (6)";#N/A,#N/A,FALSE,"masez (5)";#N/A,#N/A,FALSE,"masez (4)";#N/A,#N/A,FALSE,"masez (3)";#N/A,#N/A,FALSE,"masez (2)";#N/A,#N/A,FALSE,"GME";#N/A,#N/A,FALSE,"masez"}</definedName>
    <definedName name="eea" localSheetId="37" hidden="1">{#N/A,#N/A,FALSE,"masez (10)";#N/A,#N/A,FALSE,"masez (7)";#N/A,#N/A,FALSE,"masez (6)";#N/A,#N/A,FALSE,"masez (5)";#N/A,#N/A,FALSE,"masez (4)";#N/A,#N/A,FALSE,"masez (3)";#N/A,#N/A,FALSE,"masez (2)";#N/A,#N/A,FALSE,"GME";#N/A,#N/A,FALSE,"masez"}</definedName>
    <definedName name="eea" localSheetId="36" hidden="1">{#N/A,#N/A,FALSE,"masez (10)";#N/A,#N/A,FALSE,"masez (7)";#N/A,#N/A,FALSE,"masez (6)";#N/A,#N/A,FALSE,"masez (5)";#N/A,#N/A,FALSE,"masez (4)";#N/A,#N/A,FALSE,"masez (3)";#N/A,#N/A,FALSE,"masez (2)";#N/A,#N/A,FALSE,"GME";#N/A,#N/A,FALSE,"masez"}</definedName>
    <definedName name="eea" localSheetId="33" hidden="1">{#N/A,#N/A,FALSE,"masez (10)";#N/A,#N/A,FALSE,"masez (7)";#N/A,#N/A,FALSE,"masez (6)";#N/A,#N/A,FALSE,"masez (5)";#N/A,#N/A,FALSE,"masez (4)";#N/A,#N/A,FALSE,"masez (3)";#N/A,#N/A,FALSE,"masez (2)";#N/A,#N/A,FALSE,"GME";#N/A,#N/A,FALSE,"masez"}</definedName>
    <definedName name="eea" localSheetId="34" hidden="1">{#N/A,#N/A,FALSE,"masez (10)";#N/A,#N/A,FALSE,"masez (7)";#N/A,#N/A,FALSE,"masez (6)";#N/A,#N/A,FALSE,"masez (5)";#N/A,#N/A,FALSE,"masez (4)";#N/A,#N/A,FALSE,"masez (3)";#N/A,#N/A,FALSE,"masez (2)";#N/A,#N/A,FALSE,"GME";#N/A,#N/A,FALSE,"masez"}</definedName>
    <definedName name="eea" localSheetId="31" hidden="1">{#N/A,#N/A,FALSE,"masez (10)";#N/A,#N/A,FALSE,"masez (7)";#N/A,#N/A,FALSE,"masez (6)";#N/A,#N/A,FALSE,"masez (5)";#N/A,#N/A,FALSE,"masez (4)";#N/A,#N/A,FALSE,"masez (3)";#N/A,#N/A,FALSE,"masez (2)";#N/A,#N/A,FALSE,"GME";#N/A,#N/A,FALSE,"masez"}</definedName>
    <definedName name="eea" hidden="1">{#N/A,#N/A,FALSE,"masez (10)";#N/A,#N/A,FALSE,"masez (7)";#N/A,#N/A,FALSE,"masez (6)";#N/A,#N/A,FALSE,"masez (5)";#N/A,#N/A,FALSE,"masez (4)";#N/A,#N/A,FALSE,"masez (3)";#N/A,#N/A,FALSE,"masez (2)";#N/A,#N/A,FALSE,"GME";#N/A,#N/A,FALSE,"masez"}</definedName>
    <definedName name="eedwwewe" localSheetId="31">#REF!</definedName>
    <definedName name="eedwwewe">!#REF!</definedName>
    <definedName name="eee" localSheetId="35" hidden="1">{#N/A,#N/A,FALSE,"masez (10)";#N/A,#N/A,FALSE,"masez (7)";#N/A,#N/A,FALSE,"masez (6)";#N/A,#N/A,FALSE,"masez (5)";#N/A,#N/A,FALSE,"masez (4)";#N/A,#N/A,FALSE,"masez (3)";#N/A,#N/A,FALSE,"masez (2)";#N/A,#N/A,FALSE,"GME";#N/A,#N/A,FALSE,"masez"}</definedName>
    <definedName name="eee"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eee"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eee"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eee" localSheetId="36" hidden="1">{#N/A,#N/A,FALSE,"masez (10)";#N/A,#N/A,FALSE,"masez (7)";#N/A,#N/A,FALSE,"masez (6)";#N/A,#N/A,FALSE,"masez (5)";#N/A,#N/A,FALSE,"masez (4)";#N/A,#N/A,FALSE,"masez (3)";#N/A,#N/A,FALSE,"masez (2)";#N/A,#N/A,FALSE,"GME";#N/A,#N/A,FALSE,"masez"}</definedName>
    <definedName name="eee" localSheetId="33" hidden="1">{#N/A,#N/A,FALSE,"masez (10)";#N/A,#N/A,FALSE,"masez (7)";#N/A,#N/A,FALSE,"masez (6)";#N/A,#N/A,FALSE,"masez (5)";#N/A,#N/A,FALSE,"masez (4)";#N/A,#N/A,FALSE,"masez (3)";#N/A,#N/A,FALSE,"masez (2)";#N/A,#N/A,FALSE,"GME";#N/A,#N/A,FALSE,"masez"}</definedName>
    <definedName name="eee" localSheetId="34" hidden="1">{#N/A,#N/A,FALSE,"masez (10)";#N/A,#N/A,FALSE,"masez (7)";#N/A,#N/A,FALSE,"masez (6)";#N/A,#N/A,FALSE,"masez (5)";#N/A,#N/A,FALSE,"masez (4)";#N/A,#N/A,FALSE,"masez (3)";#N/A,#N/A,FALSE,"masez (2)";#N/A,#N/A,FALSE,"GME";#N/A,#N/A,FALSE,"masez"}</definedName>
    <definedName name="EEE" localSheetId="31">#REF!</definedName>
    <definedName name="eee" hidden="1">{#N/A,#N/A,FALSE,"masez (10)";#N/A,#N/A,FALSE,"masez (7)";#N/A,#N/A,FALSE,"masez (6)";#N/A,#N/A,FALSE,"masez (5)";#N/A,#N/A,FALSE,"masez (4)";#N/A,#N/A,FALSE,"masez (3)";#N/A,#N/A,FALSE,"masez (2)";#N/A,#N/A,FALSE,"GME";#N/A,#N/A,FALSE,"masez"}</definedName>
    <definedName name="eee_1" localSheetId="35" hidden="1">{#N/A,#N/A,FALSE,"masez (10)";#N/A,#N/A,FALSE,"masez (7)";#N/A,#N/A,FALSE,"masez (6)";#N/A,#N/A,FALSE,"masez (5)";#N/A,#N/A,FALSE,"masez (4)";#N/A,#N/A,FALSE,"masez (3)";#N/A,#N/A,FALSE,"masez (2)";#N/A,#N/A,FALSE,"GME";#N/A,#N/A,FALSE,"masez"}</definedName>
    <definedName name="eee_1" localSheetId="37" hidden="1">{#N/A,#N/A,FALSE,"masez (10)";#N/A,#N/A,FALSE,"masez (7)";#N/A,#N/A,FALSE,"masez (6)";#N/A,#N/A,FALSE,"masez (5)";#N/A,#N/A,FALSE,"masez (4)";#N/A,#N/A,FALSE,"masez (3)";#N/A,#N/A,FALSE,"masez (2)";#N/A,#N/A,FALSE,"GME";#N/A,#N/A,FALSE,"masez"}</definedName>
    <definedName name="eee_1" localSheetId="36" hidden="1">{#N/A,#N/A,FALSE,"masez (10)";#N/A,#N/A,FALSE,"masez (7)";#N/A,#N/A,FALSE,"masez (6)";#N/A,#N/A,FALSE,"masez (5)";#N/A,#N/A,FALSE,"masez (4)";#N/A,#N/A,FALSE,"masez (3)";#N/A,#N/A,FALSE,"masez (2)";#N/A,#N/A,FALSE,"GME";#N/A,#N/A,FALSE,"masez"}</definedName>
    <definedName name="eee_1" localSheetId="33" hidden="1">{#N/A,#N/A,FALSE,"masez (10)";#N/A,#N/A,FALSE,"masez (7)";#N/A,#N/A,FALSE,"masez (6)";#N/A,#N/A,FALSE,"masez (5)";#N/A,#N/A,FALSE,"masez (4)";#N/A,#N/A,FALSE,"masez (3)";#N/A,#N/A,FALSE,"masez (2)";#N/A,#N/A,FALSE,"GME";#N/A,#N/A,FALSE,"masez"}</definedName>
    <definedName name="eee_1" localSheetId="34" hidden="1">{#N/A,#N/A,FALSE,"masez (10)";#N/A,#N/A,FALSE,"masez (7)";#N/A,#N/A,FALSE,"masez (6)";#N/A,#N/A,FALSE,"masez (5)";#N/A,#N/A,FALSE,"masez (4)";#N/A,#N/A,FALSE,"masez (3)";#N/A,#N/A,FALSE,"masez (2)";#N/A,#N/A,FALSE,"GME";#N/A,#N/A,FALSE,"masez"}</definedName>
    <definedName name="eee_1" localSheetId="31" hidden="1">{#N/A,#N/A,FALSE,"masez (10)";#N/A,#N/A,FALSE,"masez (7)";#N/A,#N/A,FALSE,"masez (6)";#N/A,#N/A,FALSE,"masez (5)";#N/A,#N/A,FALSE,"masez (4)";#N/A,#N/A,FALSE,"masez (3)";#N/A,#N/A,FALSE,"masez (2)";#N/A,#N/A,FALSE,"GME";#N/A,#N/A,FALSE,"masez"}</definedName>
    <definedName name="eee_1" hidden="1">{#N/A,#N/A,FALSE,"masez (10)";#N/A,#N/A,FALSE,"masez (7)";#N/A,#N/A,FALSE,"masez (6)";#N/A,#N/A,FALSE,"masez (5)";#N/A,#N/A,FALSE,"masez (4)";#N/A,#N/A,FALSE,"masez (3)";#N/A,#N/A,FALSE,"masez (2)";#N/A,#N/A,FALSE,"GME";#N/A,#N/A,FALSE,"masez"}</definedName>
    <definedName name="eeee" localSheetId="35" hidden="1">{#N/A,#N/A,FALSE,"masez (10)";#N/A,#N/A,FALSE,"masez (7)";#N/A,#N/A,FALSE,"masez (6)";#N/A,#N/A,FALSE,"masez (5)";#N/A,#N/A,FALSE,"masez (4)";#N/A,#N/A,FALSE,"masez (3)";#N/A,#N/A,FALSE,"masez (2)";#N/A,#N/A,FALSE,"GME";#N/A,#N/A,FALSE,"masez"}</definedName>
    <definedName name="eeee" localSheetId="37" hidden="1">{#N/A,#N/A,FALSE,"masez (10)";#N/A,#N/A,FALSE,"masez (7)";#N/A,#N/A,FALSE,"masez (6)";#N/A,#N/A,FALSE,"masez (5)";#N/A,#N/A,FALSE,"masez (4)";#N/A,#N/A,FALSE,"masez (3)";#N/A,#N/A,FALSE,"masez (2)";#N/A,#N/A,FALSE,"GME";#N/A,#N/A,FALSE,"masez"}</definedName>
    <definedName name="eeee" localSheetId="36" hidden="1">{#N/A,#N/A,FALSE,"masez (10)";#N/A,#N/A,FALSE,"masez (7)";#N/A,#N/A,FALSE,"masez (6)";#N/A,#N/A,FALSE,"masez (5)";#N/A,#N/A,FALSE,"masez (4)";#N/A,#N/A,FALSE,"masez (3)";#N/A,#N/A,FALSE,"masez (2)";#N/A,#N/A,FALSE,"GME";#N/A,#N/A,FALSE,"masez"}</definedName>
    <definedName name="eeee" localSheetId="33" hidden="1">{#N/A,#N/A,FALSE,"masez (10)";#N/A,#N/A,FALSE,"masez (7)";#N/A,#N/A,FALSE,"masez (6)";#N/A,#N/A,FALSE,"masez (5)";#N/A,#N/A,FALSE,"masez (4)";#N/A,#N/A,FALSE,"masez (3)";#N/A,#N/A,FALSE,"masez (2)";#N/A,#N/A,FALSE,"GME";#N/A,#N/A,FALSE,"masez"}</definedName>
    <definedName name="eeee" localSheetId="34" hidden="1">{#N/A,#N/A,FALSE,"masez (10)";#N/A,#N/A,FALSE,"masez (7)";#N/A,#N/A,FALSE,"masez (6)";#N/A,#N/A,FALSE,"masez (5)";#N/A,#N/A,FALSE,"masez (4)";#N/A,#N/A,FALSE,"masez (3)";#N/A,#N/A,FALSE,"masez (2)";#N/A,#N/A,FALSE,"GME";#N/A,#N/A,FALSE,"masez"}</definedName>
    <definedName name="eeee" localSheetId="31" hidden="1">{#N/A,#N/A,FALSE,"masez (10)";#N/A,#N/A,FALSE,"masez (7)";#N/A,#N/A,FALSE,"masez (6)";#N/A,#N/A,FALSE,"masez (5)";#N/A,#N/A,FALSE,"masez (4)";#N/A,#N/A,FALSE,"masez (3)";#N/A,#N/A,FALSE,"masez (2)";#N/A,#N/A,FALSE,"GME";#N/A,#N/A,FALSE,"masez"}</definedName>
    <definedName name="eeee" hidden="1">{#N/A,#N/A,FALSE,"masez (10)";#N/A,#N/A,FALSE,"masez (7)";#N/A,#N/A,FALSE,"masez (6)";#N/A,#N/A,FALSE,"masez (5)";#N/A,#N/A,FALSE,"masez (4)";#N/A,#N/A,FALSE,"masez (3)";#N/A,#N/A,FALSE,"masez (2)";#N/A,#N/A,FALSE,"GME";#N/A,#N/A,FALSE,"masez"}</definedName>
    <definedName name="eeee_1" localSheetId="35" hidden="1">{#N/A,#N/A,FALSE,"Aging Summary";#N/A,#N/A,FALSE,"Ratio Analysis";#N/A,#N/A,FALSE,"Test 120 Day Accts";#N/A,#N/A,FALSE,"Tickmarks"}</definedName>
    <definedName name="eeee_1" localSheetId="37" hidden="1">{#N/A,#N/A,FALSE,"Aging Summary";#N/A,#N/A,FALSE,"Ratio Analysis";#N/A,#N/A,FALSE,"Test 120 Day Accts";#N/A,#N/A,FALSE,"Tickmarks"}</definedName>
    <definedName name="eeee_1" localSheetId="36" hidden="1">{#N/A,#N/A,FALSE,"Aging Summary";#N/A,#N/A,FALSE,"Ratio Analysis";#N/A,#N/A,FALSE,"Test 120 Day Accts";#N/A,#N/A,FALSE,"Tickmarks"}</definedName>
    <definedName name="eeee_1" localSheetId="33" hidden="1">{#N/A,#N/A,FALSE,"Aging Summary";#N/A,#N/A,FALSE,"Ratio Analysis";#N/A,#N/A,FALSE,"Test 120 Day Accts";#N/A,#N/A,FALSE,"Tickmarks"}</definedName>
    <definedName name="eeee_1" localSheetId="34" hidden="1">{#N/A,#N/A,FALSE,"Aging Summary";#N/A,#N/A,FALSE,"Ratio Analysis";#N/A,#N/A,FALSE,"Test 120 Day Accts";#N/A,#N/A,FALSE,"Tickmarks"}</definedName>
    <definedName name="eeee_1" localSheetId="31" hidden="1">{#N/A,#N/A,FALSE,"Aging Summary";#N/A,#N/A,FALSE,"Ratio Analysis";#N/A,#N/A,FALSE,"Test 120 Day Accts";#N/A,#N/A,FALSE,"Tickmarks"}</definedName>
    <definedName name="eeee_1" hidden="1">{#N/A,#N/A,FALSE,"Aging Summary";#N/A,#N/A,FALSE,"Ratio Analysis";#N/A,#N/A,FALSE,"Test 120 Day Accts";#N/A,#N/A,FALSE,"Tickmarks"}</definedName>
    <definedName name="eeeed2" localSheetId="35" hidden="1">{#N/A,#N/A,FALSE,"COVER1.XLS ";#N/A,#N/A,FALSE,"RACT1.XLS";#N/A,#N/A,FALSE,"RACT2.XLS";#N/A,#N/A,FALSE,"ECCMP";#N/A,#N/A,FALSE,"WELDER.XLS"}</definedName>
    <definedName name="eeeed2" localSheetId="37" hidden="1">{#N/A,#N/A,FALSE,"COVER1.XLS ";#N/A,#N/A,FALSE,"RACT1.XLS";#N/A,#N/A,FALSE,"RACT2.XLS";#N/A,#N/A,FALSE,"ECCMP";#N/A,#N/A,FALSE,"WELDER.XLS"}</definedName>
    <definedName name="eeeed2" localSheetId="36" hidden="1">{#N/A,#N/A,FALSE,"COVER1.XLS ";#N/A,#N/A,FALSE,"RACT1.XLS";#N/A,#N/A,FALSE,"RACT2.XLS";#N/A,#N/A,FALSE,"ECCMP";#N/A,#N/A,FALSE,"WELDER.XLS"}</definedName>
    <definedName name="eeeed2" localSheetId="33" hidden="1">{#N/A,#N/A,FALSE,"COVER1.XLS ";#N/A,#N/A,FALSE,"RACT1.XLS";#N/A,#N/A,FALSE,"RACT2.XLS";#N/A,#N/A,FALSE,"ECCMP";#N/A,#N/A,FALSE,"WELDER.XLS"}</definedName>
    <definedName name="eeeed2" localSheetId="34" hidden="1">{#N/A,#N/A,FALSE,"COVER1.XLS ";#N/A,#N/A,FALSE,"RACT1.XLS";#N/A,#N/A,FALSE,"RACT2.XLS";#N/A,#N/A,FALSE,"ECCMP";#N/A,#N/A,FALSE,"WELDER.XLS"}</definedName>
    <definedName name="eeeed2" localSheetId="31" hidden="1">{#N/A,#N/A,FALSE,"COVER1.XLS ";#N/A,#N/A,FALSE,"RACT1.XLS";#N/A,#N/A,FALSE,"RACT2.XLS";#N/A,#N/A,FALSE,"ECCMP";#N/A,#N/A,FALSE,"WELDER.XLS"}</definedName>
    <definedName name="eeeed2" hidden="1">{#N/A,#N/A,FALSE,"COVER1.XLS ";#N/A,#N/A,FALSE,"RACT1.XLS";#N/A,#N/A,FALSE,"RACT2.XLS";#N/A,#N/A,FALSE,"ECCMP";#N/A,#N/A,FALSE,"WELDER.XLS"}</definedName>
    <definedName name="eeeee" localSheetId="35" hidden="1">{#N/A,#N/A,TRUE,"COVER";#N/A,#N/A,TRUE,"DETAILS";#N/A,#N/A,TRUE,"SUMMARY";#N/A,#N/A,TRUE,"EXP MON";#N/A,#N/A,TRUE,"APPENDIX A";#N/A,#N/A,TRUE,"APPENDIX B";#N/A,#N/A,TRUE,"APPENDIX C";#N/A,#N/A,TRUE,"APPENDIX D";#N/A,#N/A,TRUE,"APPENDIX E";#N/A,#N/A,TRUE,"APPENDIX F";#N/A,#N/A,TRUE,"APPENDIX G"}</definedName>
    <definedName name="eeeee" localSheetId="37" hidden="1">{"Equipment cost",#N/A,FALSE,"bulks"}</definedName>
    <definedName name="eeeee" localSheetId="32" hidden="1">{"Equipment cost",#N/A,FALSE,"bulks"}</definedName>
    <definedName name="eeeee" localSheetId="21" hidden="1">{"Equipment cost",#N/A,FALSE,"bulks"}</definedName>
    <definedName name="eeeee" localSheetId="36" hidden="1">{#N/A,#N/A,TRUE,"COVER";#N/A,#N/A,TRUE,"DETAILS";#N/A,#N/A,TRUE,"SUMMARY";#N/A,#N/A,TRUE,"EXP MON";#N/A,#N/A,TRUE,"APPENDIX A";#N/A,#N/A,TRUE,"APPENDIX B";#N/A,#N/A,TRUE,"APPENDIX C";#N/A,#N/A,TRUE,"APPENDIX D";#N/A,#N/A,TRUE,"APPENDIX E";#N/A,#N/A,TRUE,"APPENDIX F";#N/A,#N/A,TRUE,"APPENDIX G"}</definedName>
    <definedName name="eeeee" localSheetId="33" hidden="1">{#N/A,#N/A,TRUE,"COVER";#N/A,#N/A,TRUE,"DETAILS";#N/A,#N/A,TRUE,"SUMMARY";#N/A,#N/A,TRUE,"EXP MON";#N/A,#N/A,TRUE,"APPENDIX A";#N/A,#N/A,TRUE,"APPENDIX B";#N/A,#N/A,TRUE,"APPENDIX C";#N/A,#N/A,TRUE,"APPENDIX D";#N/A,#N/A,TRUE,"APPENDIX E";#N/A,#N/A,TRUE,"APPENDIX F";#N/A,#N/A,TRUE,"APPENDIX G"}</definedName>
    <definedName name="eeeee" localSheetId="34" hidden="1">{#N/A,#N/A,TRUE,"COVER";#N/A,#N/A,TRUE,"DETAILS";#N/A,#N/A,TRUE,"SUMMARY";#N/A,#N/A,TRUE,"EXP MON";#N/A,#N/A,TRUE,"APPENDIX A";#N/A,#N/A,TRUE,"APPENDIX B";#N/A,#N/A,TRUE,"APPENDIX C";#N/A,#N/A,TRUE,"APPENDIX D";#N/A,#N/A,TRUE,"APPENDIX E";#N/A,#N/A,TRUE,"APPENDIX F";#N/A,#N/A,TRUE,"APPENDIX G"}</definedName>
    <definedName name="eeeee" hidden="1">#N/A</definedName>
    <definedName name="eeeeee" localSheetId="35" hidden="1">{#N/A,#N/A,FALSE,"Total_OC015";#N/A,#N/A,FALSE,"ADMIN";#N/A,#N/A,FALSE,"PROCES";#N/A,#N/A,FALSE,"mecan";#N/A,#N/A,FALSE,"civil";#N/A,#N/A,FALSE,"CAÑER";#N/A,#N/A,FALSE,"ELEC";#N/A,#N/A,FALSE,"INSTR"}</definedName>
    <definedName name="eeeeee" localSheetId="37" hidden="1">{#N/A,#N/A,FALSE,"Total_OC015";#N/A,#N/A,FALSE,"ADMIN";#N/A,#N/A,FALSE,"PROCES";#N/A,#N/A,FALSE,"mecan";#N/A,#N/A,FALSE,"civil";#N/A,#N/A,FALSE,"CAÑER";#N/A,#N/A,FALSE,"ELEC";#N/A,#N/A,FALSE,"INSTR"}</definedName>
    <definedName name="eeeeee" localSheetId="36" hidden="1">{#N/A,#N/A,FALSE,"Total_OC015";#N/A,#N/A,FALSE,"ADMIN";#N/A,#N/A,FALSE,"PROCES";#N/A,#N/A,FALSE,"mecan";#N/A,#N/A,FALSE,"civil";#N/A,#N/A,FALSE,"CAÑER";#N/A,#N/A,FALSE,"ELEC";#N/A,#N/A,FALSE,"INSTR"}</definedName>
    <definedName name="eeeeee" localSheetId="33" hidden="1">{#N/A,#N/A,FALSE,"Total_OC015";#N/A,#N/A,FALSE,"ADMIN";#N/A,#N/A,FALSE,"PROCES";#N/A,#N/A,FALSE,"mecan";#N/A,#N/A,FALSE,"civil";#N/A,#N/A,FALSE,"CAÑER";#N/A,#N/A,FALSE,"ELEC";#N/A,#N/A,FALSE,"INSTR"}</definedName>
    <definedName name="eeeeee" localSheetId="34" hidden="1">{#N/A,#N/A,FALSE,"Total_OC015";#N/A,#N/A,FALSE,"ADMIN";#N/A,#N/A,FALSE,"PROCES";#N/A,#N/A,FALSE,"mecan";#N/A,#N/A,FALSE,"civil";#N/A,#N/A,FALSE,"CAÑER";#N/A,#N/A,FALSE,"ELEC";#N/A,#N/A,FALSE,"INSTR"}</definedName>
    <definedName name="eeeeee" localSheetId="31" hidden="1">{#N/A,#N/A,FALSE,"Total_OC015";#N/A,#N/A,FALSE,"ADMIN";#N/A,#N/A,FALSE,"PROCES";#N/A,#N/A,FALSE,"mecan";#N/A,#N/A,FALSE,"civil";#N/A,#N/A,FALSE,"CAÑER";#N/A,#N/A,FALSE,"ELEC";#N/A,#N/A,FALSE,"INSTR"}</definedName>
    <definedName name="eeeeee" hidden="1">{#N/A,#N/A,FALSE,"Total_OC015";#N/A,#N/A,FALSE,"ADMIN";#N/A,#N/A,FALSE,"PROCES";#N/A,#N/A,FALSE,"mecan";#N/A,#N/A,FALSE,"civil";#N/A,#N/A,FALSE,"CAÑER";#N/A,#N/A,FALSE,"ELEC";#N/A,#N/A,FALSE,"INSTR"}</definedName>
    <definedName name="eeeeeee"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eeeeee"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eeeeee"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eeeeee"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eeeeee"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eeeeee"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eeeeee"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EEEEEEDEEDED" localSheetId="35" hidden="1">{#N/A,#N/A,FALSE,"minas";#N/A,#N/A,FALSE,"Total_OC015";#N/A,#N/A,FALSE,"ADMIN";#N/A,#N/A,FALSE,"PROCES";#N/A,#N/A,FALSE,"civil";#N/A,#N/A,FALSE,"CAÑER";#N/A,#N/A,FALSE,"ELEC";#N/A,#N/A,FALSE,"INSTR";#N/A,#N/A,FALSE,"PDS";#N/A,#N/A,FALSE,"mecan"}</definedName>
    <definedName name="EEEEEEEDEEDED" localSheetId="37" hidden="1">{#N/A,#N/A,FALSE,"minas";#N/A,#N/A,FALSE,"Total_OC015";#N/A,#N/A,FALSE,"ADMIN";#N/A,#N/A,FALSE,"PROCES";#N/A,#N/A,FALSE,"civil";#N/A,#N/A,FALSE,"CAÑER";#N/A,#N/A,FALSE,"ELEC";#N/A,#N/A,FALSE,"INSTR";#N/A,#N/A,FALSE,"PDS";#N/A,#N/A,FALSE,"mecan"}</definedName>
    <definedName name="EEEEEEEDEEDED" localSheetId="36" hidden="1">{#N/A,#N/A,FALSE,"minas";#N/A,#N/A,FALSE,"Total_OC015";#N/A,#N/A,FALSE,"ADMIN";#N/A,#N/A,FALSE,"PROCES";#N/A,#N/A,FALSE,"civil";#N/A,#N/A,FALSE,"CAÑER";#N/A,#N/A,FALSE,"ELEC";#N/A,#N/A,FALSE,"INSTR";#N/A,#N/A,FALSE,"PDS";#N/A,#N/A,FALSE,"mecan"}</definedName>
    <definedName name="EEEEEEEDEEDED" localSheetId="33" hidden="1">{#N/A,#N/A,FALSE,"minas";#N/A,#N/A,FALSE,"Total_OC015";#N/A,#N/A,FALSE,"ADMIN";#N/A,#N/A,FALSE,"PROCES";#N/A,#N/A,FALSE,"civil";#N/A,#N/A,FALSE,"CAÑER";#N/A,#N/A,FALSE,"ELEC";#N/A,#N/A,FALSE,"INSTR";#N/A,#N/A,FALSE,"PDS";#N/A,#N/A,FALSE,"mecan"}</definedName>
    <definedName name="EEEEEEEDEEDED" localSheetId="34" hidden="1">{#N/A,#N/A,FALSE,"minas";#N/A,#N/A,FALSE,"Total_OC015";#N/A,#N/A,FALSE,"ADMIN";#N/A,#N/A,FALSE,"PROCES";#N/A,#N/A,FALSE,"civil";#N/A,#N/A,FALSE,"CAÑER";#N/A,#N/A,FALSE,"ELEC";#N/A,#N/A,FALSE,"INSTR";#N/A,#N/A,FALSE,"PDS";#N/A,#N/A,FALSE,"mecan"}</definedName>
    <definedName name="EEEEEEEDEEDED" localSheetId="31" hidden="1">{#N/A,#N/A,FALSE,"minas";#N/A,#N/A,FALSE,"Total_OC015";#N/A,#N/A,FALSE,"ADMIN";#N/A,#N/A,FALSE,"PROCES";#N/A,#N/A,FALSE,"civil";#N/A,#N/A,FALSE,"CAÑER";#N/A,#N/A,FALSE,"ELEC";#N/A,#N/A,FALSE,"INSTR";#N/A,#N/A,FALSE,"PDS";#N/A,#N/A,FALSE,"mecan"}</definedName>
    <definedName name="EEEEEEEDEEDED" hidden="1">{#N/A,#N/A,FALSE,"minas";#N/A,#N/A,FALSE,"Total_OC015";#N/A,#N/A,FALSE,"ADMIN";#N/A,#N/A,FALSE,"PROCES";#N/A,#N/A,FALSE,"civil";#N/A,#N/A,FALSE,"CAÑER";#N/A,#N/A,FALSE,"ELEC";#N/A,#N/A,FALSE,"INSTR";#N/A,#N/A,FALSE,"PDS";#N/A,#N/A,FALSE,"mecan"}</definedName>
    <definedName name="eeeeeeee" localSheetId="35" hidden="1">{#N/A,#N/A,FALSE,"masez (10)";#N/A,#N/A,FALSE,"masez (7)";#N/A,#N/A,FALSE,"masez (6)";#N/A,#N/A,FALSE,"masez (5)";#N/A,#N/A,FALSE,"masez (4)";#N/A,#N/A,FALSE,"masez (3)";#N/A,#N/A,FALSE,"masez (2)";#N/A,#N/A,FALSE,"GME";#N/A,#N/A,FALSE,"masez"}</definedName>
    <definedName name="eeeeeeee" localSheetId="37" hidden="1">{#N/A,#N/A,FALSE,"masez (10)";#N/A,#N/A,FALSE,"masez (7)";#N/A,#N/A,FALSE,"masez (6)";#N/A,#N/A,FALSE,"masez (5)";#N/A,#N/A,FALSE,"masez (4)";#N/A,#N/A,FALSE,"masez (3)";#N/A,#N/A,FALSE,"masez (2)";#N/A,#N/A,FALSE,"GME";#N/A,#N/A,FALSE,"masez"}</definedName>
    <definedName name="eeeeeeee" localSheetId="36" hidden="1">{#N/A,#N/A,FALSE,"masez (10)";#N/A,#N/A,FALSE,"masez (7)";#N/A,#N/A,FALSE,"masez (6)";#N/A,#N/A,FALSE,"masez (5)";#N/A,#N/A,FALSE,"masez (4)";#N/A,#N/A,FALSE,"masez (3)";#N/A,#N/A,FALSE,"masez (2)";#N/A,#N/A,FALSE,"GME";#N/A,#N/A,FALSE,"masez"}</definedName>
    <definedName name="eeeeeeee" localSheetId="33" hidden="1">{#N/A,#N/A,FALSE,"masez (10)";#N/A,#N/A,FALSE,"masez (7)";#N/A,#N/A,FALSE,"masez (6)";#N/A,#N/A,FALSE,"masez (5)";#N/A,#N/A,FALSE,"masez (4)";#N/A,#N/A,FALSE,"masez (3)";#N/A,#N/A,FALSE,"masez (2)";#N/A,#N/A,FALSE,"GME";#N/A,#N/A,FALSE,"masez"}</definedName>
    <definedName name="eeeeeeee" localSheetId="34" hidden="1">{#N/A,#N/A,FALSE,"masez (10)";#N/A,#N/A,FALSE,"masez (7)";#N/A,#N/A,FALSE,"masez (6)";#N/A,#N/A,FALSE,"masez (5)";#N/A,#N/A,FALSE,"masez (4)";#N/A,#N/A,FALSE,"masez (3)";#N/A,#N/A,FALSE,"masez (2)";#N/A,#N/A,FALSE,"GME";#N/A,#N/A,FALSE,"masez"}</definedName>
    <definedName name="eeeeeeee" localSheetId="31" hidden="1">{#N/A,#N/A,FALSE,"masez (10)";#N/A,#N/A,FALSE,"masez (7)";#N/A,#N/A,FALSE,"masez (6)";#N/A,#N/A,FALSE,"masez (5)";#N/A,#N/A,FALSE,"masez (4)";#N/A,#N/A,FALSE,"masez (3)";#N/A,#N/A,FALSE,"masez (2)";#N/A,#N/A,FALSE,"GME";#N/A,#N/A,FALSE,"masez"}</definedName>
    <definedName name="eeeeeeee" hidden="1">{#N/A,#N/A,FALSE,"masez (10)";#N/A,#N/A,FALSE,"masez (7)";#N/A,#N/A,FALSE,"masez (6)";#N/A,#N/A,FALSE,"masez (5)";#N/A,#N/A,FALSE,"masez (4)";#N/A,#N/A,FALSE,"masez (3)";#N/A,#N/A,FALSE,"masez (2)";#N/A,#N/A,FALSE,"GME";#N/A,#N/A,FALSE,"masez"}</definedName>
    <definedName name="eeeeeeeee" localSheetId="35" hidden="1">{#N/A,#N/A,FALSE,"Total_OC015";#N/A,#N/A,FALSE,"ADMIN";#N/A,#N/A,FALSE,"PROCES";#N/A,#N/A,FALSE,"mecan";#N/A,#N/A,FALSE,"civil";#N/A,#N/A,FALSE,"CAÑER";#N/A,#N/A,FALSE,"ELEC";#N/A,#N/A,FALSE,"INSTR"}</definedName>
    <definedName name="eeeeeeeee" localSheetId="37" hidden="1">{#N/A,#N/A,FALSE,"Total_OC015";#N/A,#N/A,FALSE,"ADMIN";#N/A,#N/A,FALSE,"PROCES";#N/A,#N/A,FALSE,"mecan";#N/A,#N/A,FALSE,"civil";#N/A,#N/A,FALSE,"CAÑER";#N/A,#N/A,FALSE,"ELEC";#N/A,#N/A,FALSE,"INSTR"}</definedName>
    <definedName name="eeeeeeeee" localSheetId="36" hidden="1">{#N/A,#N/A,FALSE,"Total_OC015";#N/A,#N/A,FALSE,"ADMIN";#N/A,#N/A,FALSE,"PROCES";#N/A,#N/A,FALSE,"mecan";#N/A,#N/A,FALSE,"civil";#N/A,#N/A,FALSE,"CAÑER";#N/A,#N/A,FALSE,"ELEC";#N/A,#N/A,FALSE,"INSTR"}</definedName>
    <definedName name="eeeeeeeee" localSheetId="33" hidden="1">{#N/A,#N/A,FALSE,"Total_OC015";#N/A,#N/A,FALSE,"ADMIN";#N/A,#N/A,FALSE,"PROCES";#N/A,#N/A,FALSE,"mecan";#N/A,#N/A,FALSE,"civil";#N/A,#N/A,FALSE,"CAÑER";#N/A,#N/A,FALSE,"ELEC";#N/A,#N/A,FALSE,"INSTR"}</definedName>
    <definedName name="eeeeeeeee" localSheetId="34" hidden="1">{#N/A,#N/A,FALSE,"Total_OC015";#N/A,#N/A,FALSE,"ADMIN";#N/A,#N/A,FALSE,"PROCES";#N/A,#N/A,FALSE,"mecan";#N/A,#N/A,FALSE,"civil";#N/A,#N/A,FALSE,"CAÑER";#N/A,#N/A,FALSE,"ELEC";#N/A,#N/A,FALSE,"INSTR"}</definedName>
    <definedName name="eeeeeeeee" localSheetId="31" hidden="1">{#N/A,#N/A,FALSE,"Total_OC015";#N/A,#N/A,FALSE,"ADMIN";#N/A,#N/A,FALSE,"PROCES";#N/A,#N/A,FALSE,"mecan";#N/A,#N/A,FALSE,"civil";#N/A,#N/A,FALSE,"CAÑER";#N/A,#N/A,FALSE,"ELEC";#N/A,#N/A,FALSE,"INSTR"}</definedName>
    <definedName name="eeeeeeeee" hidden="1">{#N/A,#N/A,FALSE,"Total_OC015";#N/A,#N/A,FALSE,"ADMIN";#N/A,#N/A,FALSE,"PROCES";#N/A,#N/A,FALSE,"mecan";#N/A,#N/A,FALSE,"civil";#N/A,#N/A,FALSE,"CAÑER";#N/A,#N/A,FALSE,"ELEC";#N/A,#N/A,FALSE,"INSTR"}</definedName>
    <definedName name="eeeeeeeeeee"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eeee" localSheetId="35" hidden="1">{"MO(BASE)",#N/A,FALSE,"MO(BASE)";"MO(BASE)1",#N/A,FALSE,"MO(BASE)";"MO(BASE)2",#N/A,FALSE,"MO(BASE)"}</definedName>
    <definedName name="eeeeeeeeeeeeeee" localSheetId="37" hidden="1">{"MO(BASE)",#N/A,FALSE,"MO(BASE)";"MO(BASE)1",#N/A,FALSE,"MO(BASE)";"MO(BASE)2",#N/A,FALSE,"MO(BASE)"}</definedName>
    <definedName name="eeeeeeeeeeeeeee" localSheetId="36" hidden="1">{"MO(BASE)",#N/A,FALSE,"MO(BASE)";"MO(BASE)1",#N/A,FALSE,"MO(BASE)";"MO(BASE)2",#N/A,FALSE,"MO(BASE)"}</definedName>
    <definedName name="eeeeeeeeeeeeeee" localSheetId="33" hidden="1">{"MO(BASE)",#N/A,FALSE,"MO(BASE)";"MO(BASE)1",#N/A,FALSE,"MO(BASE)";"MO(BASE)2",#N/A,FALSE,"MO(BASE)"}</definedName>
    <definedName name="eeeeeeeeeeeeeee" localSheetId="34" hidden="1">{"MO(BASE)",#N/A,FALSE,"MO(BASE)";"MO(BASE)1",#N/A,FALSE,"MO(BASE)";"MO(BASE)2",#N/A,FALSE,"MO(BASE)"}</definedName>
    <definedName name="eeeeeeeeeeeeeee" localSheetId="31" hidden="1">{"MO(BASE)",#N/A,FALSE,"MO(BASE)";"MO(BASE)1",#N/A,FALSE,"MO(BASE)";"MO(BASE)2",#N/A,FALSE,"MO(BASE)"}</definedName>
    <definedName name="eeeeeeeeeeeeeee" hidden="1">{"MO(BASE)",#N/A,FALSE,"MO(BASE)";"MO(BASE)1",#N/A,FALSE,"MO(BASE)";"MO(BASE)2",#N/A,FALSE,"MO(BASE)"}</definedName>
    <definedName name="eeeeeeeeeeeeeeee" localSheetId="31" hidden="1">#REF!</definedName>
    <definedName name="eeeeeeeeeeeeeeee" hidden="1">#REF!</definedName>
    <definedName name="EEERFFR" localSheetId="35" hidden="1">{#N/A,#N/A,TRUE,"Resumen";#N/A,#N/A,TRUE,"Global";#N/A,#N/A,TRUE,"Agropecuario";#N/A,#N/A,TRUE,"Pesca";#N/A,#N/A,TRUE,"Minería";#N/A,#N/A,TRUE,"Elect. y Agua";#N/A,#N/A,TRUE,"Manufactura";#N/A,#N/A,TRUE,"Construcción";#N/A,#N/A,TRUE,"Comercio";#N/A,#N/A,TRUE,"Otros"}</definedName>
    <definedName name="EEERFFR" localSheetId="37" hidden="1">{#N/A,#N/A,TRUE,"Resumen";#N/A,#N/A,TRUE,"Global";#N/A,#N/A,TRUE,"Agropecuario";#N/A,#N/A,TRUE,"Pesca";#N/A,#N/A,TRUE,"Minería";#N/A,#N/A,TRUE,"Elect. y Agua";#N/A,#N/A,TRUE,"Manufactura";#N/A,#N/A,TRUE,"Construcción";#N/A,#N/A,TRUE,"Comercio";#N/A,#N/A,TRUE,"Otros"}</definedName>
    <definedName name="EEERFFR" localSheetId="36" hidden="1">{#N/A,#N/A,TRUE,"Resumen";#N/A,#N/A,TRUE,"Global";#N/A,#N/A,TRUE,"Agropecuario";#N/A,#N/A,TRUE,"Pesca";#N/A,#N/A,TRUE,"Minería";#N/A,#N/A,TRUE,"Elect. y Agua";#N/A,#N/A,TRUE,"Manufactura";#N/A,#N/A,TRUE,"Construcción";#N/A,#N/A,TRUE,"Comercio";#N/A,#N/A,TRUE,"Otros"}</definedName>
    <definedName name="EEERFFR" localSheetId="33" hidden="1">{#N/A,#N/A,TRUE,"Resumen";#N/A,#N/A,TRUE,"Global";#N/A,#N/A,TRUE,"Agropecuario";#N/A,#N/A,TRUE,"Pesca";#N/A,#N/A,TRUE,"Minería";#N/A,#N/A,TRUE,"Elect. y Agua";#N/A,#N/A,TRUE,"Manufactura";#N/A,#N/A,TRUE,"Construcción";#N/A,#N/A,TRUE,"Comercio";#N/A,#N/A,TRUE,"Otros"}</definedName>
    <definedName name="EEERFFR" localSheetId="34" hidden="1">{#N/A,#N/A,TRUE,"Resumen";#N/A,#N/A,TRUE,"Global";#N/A,#N/A,TRUE,"Agropecuario";#N/A,#N/A,TRUE,"Pesca";#N/A,#N/A,TRUE,"Minería";#N/A,#N/A,TRUE,"Elect. y Agua";#N/A,#N/A,TRUE,"Manufactura";#N/A,#N/A,TRUE,"Construcción";#N/A,#N/A,TRUE,"Comercio";#N/A,#N/A,TRUE,"Otros"}</definedName>
    <definedName name="EEERFFR" localSheetId="31" hidden="1">{#N/A,#N/A,TRUE,"Resumen";#N/A,#N/A,TRUE,"Global";#N/A,#N/A,TRUE,"Agropecuario";#N/A,#N/A,TRUE,"Pesca";#N/A,#N/A,TRUE,"Minería";#N/A,#N/A,TRUE,"Elect. y Agua";#N/A,#N/A,TRUE,"Manufactura";#N/A,#N/A,TRUE,"Construcción";#N/A,#N/A,TRUE,"Comercio";#N/A,#N/A,TRUE,"Otros"}</definedName>
    <definedName name="EEERFFR" hidden="1">{#N/A,#N/A,TRUE,"Resumen";#N/A,#N/A,TRUE,"Global";#N/A,#N/A,TRUE,"Agropecuario";#N/A,#N/A,TRUE,"Pesca";#N/A,#N/A,TRUE,"Minería";#N/A,#N/A,TRUE,"Elect. y Agua";#N/A,#N/A,TRUE,"Manufactura";#N/A,#N/A,TRUE,"Construcción";#N/A,#N/A,TRUE,"Comercio";#N/A,#N/A,TRUE,"Otros"}</definedName>
    <definedName name="eeewe" localSheetId="31">#REF!</definedName>
    <definedName name="eeewe">!#REF!</definedName>
    <definedName name="eef" localSheetId="31">#REF!</definedName>
    <definedName name="eef">!#REF!</definedName>
    <definedName name="EEFEF" localSheetId="35" hidden="1">{#N/A,#N/A,FALSE,"Final";#N/A,#N/A,FALSE,"PBI Anual";#N/A,#N/A,FALSE,"PBI 95-96";#N/A,#N/A,FALSE,"Gasto Agregado";#N/A,#N/A,FALSE,"Gob. Central";#N/A,#N/A,FALSE,"Bza. Pagos";#N/A,#N/A,FALSE,"Bza. Comercial";#N/A,#N/A,FALSE,"IPC vs DEV"}</definedName>
    <definedName name="EEFEF" localSheetId="37" hidden="1">{#N/A,#N/A,FALSE,"Final";#N/A,#N/A,FALSE,"PBI Anual";#N/A,#N/A,FALSE,"PBI 95-96";#N/A,#N/A,FALSE,"Gasto Agregado";#N/A,#N/A,FALSE,"Gob. Central";#N/A,#N/A,FALSE,"Bza. Pagos";#N/A,#N/A,FALSE,"Bza. Comercial";#N/A,#N/A,FALSE,"IPC vs DEV"}</definedName>
    <definedName name="EEFEF" localSheetId="36" hidden="1">{#N/A,#N/A,FALSE,"Final";#N/A,#N/A,FALSE,"PBI Anual";#N/A,#N/A,FALSE,"PBI 95-96";#N/A,#N/A,FALSE,"Gasto Agregado";#N/A,#N/A,FALSE,"Gob. Central";#N/A,#N/A,FALSE,"Bza. Pagos";#N/A,#N/A,FALSE,"Bza. Comercial";#N/A,#N/A,FALSE,"IPC vs DEV"}</definedName>
    <definedName name="EEFEF" localSheetId="33" hidden="1">{#N/A,#N/A,FALSE,"Final";#N/A,#N/A,FALSE,"PBI Anual";#N/A,#N/A,FALSE,"PBI 95-96";#N/A,#N/A,FALSE,"Gasto Agregado";#N/A,#N/A,FALSE,"Gob. Central";#N/A,#N/A,FALSE,"Bza. Pagos";#N/A,#N/A,FALSE,"Bza. Comercial";#N/A,#N/A,FALSE,"IPC vs DEV"}</definedName>
    <definedName name="EEFEF" localSheetId="34" hidden="1">{#N/A,#N/A,FALSE,"Final";#N/A,#N/A,FALSE,"PBI Anual";#N/A,#N/A,FALSE,"PBI 95-96";#N/A,#N/A,FALSE,"Gasto Agregado";#N/A,#N/A,FALSE,"Gob. Central";#N/A,#N/A,FALSE,"Bza. Pagos";#N/A,#N/A,FALSE,"Bza. Comercial";#N/A,#N/A,FALSE,"IPC vs DEV"}</definedName>
    <definedName name="EEFEF" localSheetId="31" hidden="1">{#N/A,#N/A,FALSE,"Final";#N/A,#N/A,FALSE,"PBI Anual";#N/A,#N/A,FALSE,"PBI 95-96";#N/A,#N/A,FALSE,"Gasto Agregado";#N/A,#N/A,FALSE,"Gob. Central";#N/A,#N/A,FALSE,"Bza. Pagos";#N/A,#N/A,FALSE,"Bza. Comercial";#N/A,#N/A,FALSE,"IPC vs DEV"}</definedName>
    <definedName name="EEFEF" hidden="1">{#N/A,#N/A,FALSE,"Final";#N/A,#N/A,FALSE,"PBI Anual";#N/A,#N/A,FALSE,"PBI 95-96";#N/A,#N/A,FALSE,"Gasto Agregado";#N/A,#N/A,FALSE,"Gob. Central";#N/A,#N/A,FALSE,"Bza. Pagos";#N/A,#N/A,FALSE,"Bza. Comercial";#N/A,#N/A,FALSE,"IPC vs DEV"}</definedName>
    <definedName name="EEK_bud">#REF!</definedName>
    <definedName name="EEM1E">#REF!</definedName>
    <definedName name="EEM1N">#REF!</definedName>
    <definedName name="EEP1E">#REF!</definedName>
    <definedName name="EEP1N">#REF!</definedName>
    <definedName name="EEPPyGG">#REF!</definedName>
    <definedName name="EEQD.01CODE">#REF!</definedName>
    <definedName name="EEQD.02NAME">#REF!</definedName>
    <definedName name="eer" hidden="1">#REF!</definedName>
    <definedName name="EER1E">#REF!</definedName>
    <definedName name="EER1N">#REF!</definedName>
    <definedName name="eerer">#REF!</definedName>
    <definedName name="ees" localSheetId="35" hidden="1">{#N/A,#N/A,FALSE,"masez (10)";#N/A,#N/A,FALSE,"masez (7)";#N/A,#N/A,FALSE,"masez (6)";#N/A,#N/A,FALSE,"masez (5)";#N/A,#N/A,FALSE,"masez (4)";#N/A,#N/A,FALSE,"masez (3)";#N/A,#N/A,FALSE,"masez (2)";#N/A,#N/A,FALSE,"GME";#N/A,#N/A,FALSE,"masez"}</definedName>
    <definedName name="ees" localSheetId="37" hidden="1">{#N/A,#N/A,FALSE,"masez (10)";#N/A,#N/A,FALSE,"masez (7)";#N/A,#N/A,FALSE,"masez (6)";#N/A,#N/A,FALSE,"masez (5)";#N/A,#N/A,FALSE,"masez (4)";#N/A,#N/A,FALSE,"masez (3)";#N/A,#N/A,FALSE,"masez (2)";#N/A,#N/A,FALSE,"GME";#N/A,#N/A,FALSE,"masez"}</definedName>
    <definedName name="ees" localSheetId="36" hidden="1">{#N/A,#N/A,FALSE,"masez (10)";#N/A,#N/A,FALSE,"masez (7)";#N/A,#N/A,FALSE,"masez (6)";#N/A,#N/A,FALSE,"masez (5)";#N/A,#N/A,FALSE,"masez (4)";#N/A,#N/A,FALSE,"masez (3)";#N/A,#N/A,FALSE,"masez (2)";#N/A,#N/A,FALSE,"GME";#N/A,#N/A,FALSE,"masez"}</definedName>
    <definedName name="ees" localSheetId="33" hidden="1">{#N/A,#N/A,FALSE,"masez (10)";#N/A,#N/A,FALSE,"masez (7)";#N/A,#N/A,FALSE,"masez (6)";#N/A,#N/A,FALSE,"masez (5)";#N/A,#N/A,FALSE,"masez (4)";#N/A,#N/A,FALSE,"masez (3)";#N/A,#N/A,FALSE,"masez (2)";#N/A,#N/A,FALSE,"GME";#N/A,#N/A,FALSE,"masez"}</definedName>
    <definedName name="ees" localSheetId="34" hidden="1">{#N/A,#N/A,FALSE,"masez (10)";#N/A,#N/A,FALSE,"masez (7)";#N/A,#N/A,FALSE,"masez (6)";#N/A,#N/A,FALSE,"masez (5)";#N/A,#N/A,FALSE,"masez (4)";#N/A,#N/A,FALSE,"masez (3)";#N/A,#N/A,FALSE,"masez (2)";#N/A,#N/A,FALSE,"GME";#N/A,#N/A,FALSE,"masez"}</definedName>
    <definedName name="ees" localSheetId="31">#REF!</definedName>
    <definedName name="ees" hidden="1">{#N/A,#N/A,FALSE,"masez (10)";#N/A,#N/A,FALSE,"masez (7)";#N/A,#N/A,FALSE,"masez (6)";#N/A,#N/A,FALSE,"masez (5)";#N/A,#N/A,FALSE,"masez (4)";#N/A,#N/A,FALSE,"masez (3)";#N/A,#N/A,FALSE,"masez (2)";#N/A,#N/A,FALSE,"GME";#N/A,#N/A,FALSE,"masez"}</definedName>
    <definedName name="EEX1E">#REF!</definedName>
    <definedName name="EEX1N">#REF!</definedName>
    <definedName name="EEX2E">#REF!</definedName>
    <definedName name="EEX2N">#REF!</definedName>
    <definedName name="EEX3E">#REF!</definedName>
    <definedName name="EEX3N">#REF!</definedName>
    <definedName name="EEX4E">#REF!</definedName>
    <definedName name="EEX4N">#REF!</definedName>
    <definedName name="ef"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ef"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ef"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EF" localSheetId="31">#REF!</definedName>
    <definedName name="EF">!#REF!</definedName>
    <definedName name="EF_T1" localSheetId="31">#REF!</definedName>
    <definedName name="EF_T1">!#REF!</definedName>
    <definedName name="EFA" localSheetId="31">#REF!</definedName>
    <definedName name="EFA">!#REF!</definedName>
    <definedName name="EFA_T1" localSheetId="31">#REF!</definedName>
    <definedName name="EFA_T1">!#REF!</definedName>
    <definedName name="efasd">#REF!</definedName>
    <definedName name="efc" localSheetId="35" hidden="1">{#N/A,#N/A,FALSE,"TEC-01";#N/A,#N/A,FALSE,"TEC - 02";#N/A,#N/A,FALSE,"TEC - 03";#N/A,#N/A,FALSE,"TEC - 04";#N/A,#N/A,FALSE,"TEC-07";#N/A,#N/A,FALSE,"TEC-08";#N/A,#N/A,FALSE,"TEC - 09A";#N/A,#N/A,FALSE,"TEC - 09B";#N/A,#N/A,FALSE,"TEC - 09C";#N/A,#N/A,FALSE,"TEC - 10";#N/A,#N/A,FALSE,"TEC-11"}</definedName>
    <definedName name="efc" localSheetId="37" hidden="1">{#N/A,#N/A,FALSE,"TEC-01";#N/A,#N/A,FALSE,"TEC - 02";#N/A,#N/A,FALSE,"TEC - 03";#N/A,#N/A,FALSE,"TEC - 04";#N/A,#N/A,FALSE,"TEC-07";#N/A,#N/A,FALSE,"TEC-08";#N/A,#N/A,FALSE,"TEC - 09A";#N/A,#N/A,FALSE,"TEC - 09B";#N/A,#N/A,FALSE,"TEC - 09C";#N/A,#N/A,FALSE,"TEC - 10";#N/A,#N/A,FALSE,"TEC-11"}</definedName>
    <definedName name="efc" localSheetId="36" hidden="1">{#N/A,#N/A,FALSE,"TEC-01";#N/A,#N/A,FALSE,"TEC - 02";#N/A,#N/A,FALSE,"TEC - 03";#N/A,#N/A,FALSE,"TEC - 04";#N/A,#N/A,FALSE,"TEC-07";#N/A,#N/A,FALSE,"TEC-08";#N/A,#N/A,FALSE,"TEC - 09A";#N/A,#N/A,FALSE,"TEC - 09B";#N/A,#N/A,FALSE,"TEC - 09C";#N/A,#N/A,FALSE,"TEC - 10";#N/A,#N/A,FALSE,"TEC-11"}</definedName>
    <definedName name="efc" localSheetId="33" hidden="1">{#N/A,#N/A,FALSE,"TEC-01";#N/A,#N/A,FALSE,"TEC - 02";#N/A,#N/A,FALSE,"TEC - 03";#N/A,#N/A,FALSE,"TEC - 04";#N/A,#N/A,FALSE,"TEC-07";#N/A,#N/A,FALSE,"TEC-08";#N/A,#N/A,FALSE,"TEC - 09A";#N/A,#N/A,FALSE,"TEC - 09B";#N/A,#N/A,FALSE,"TEC - 09C";#N/A,#N/A,FALSE,"TEC - 10";#N/A,#N/A,FALSE,"TEC-11"}</definedName>
    <definedName name="efc" localSheetId="34" hidden="1">{#N/A,#N/A,FALSE,"TEC-01";#N/A,#N/A,FALSE,"TEC - 02";#N/A,#N/A,FALSE,"TEC - 03";#N/A,#N/A,FALSE,"TEC - 04";#N/A,#N/A,FALSE,"TEC-07";#N/A,#N/A,FALSE,"TEC-08";#N/A,#N/A,FALSE,"TEC - 09A";#N/A,#N/A,FALSE,"TEC - 09B";#N/A,#N/A,FALSE,"TEC - 09C";#N/A,#N/A,FALSE,"TEC - 10";#N/A,#N/A,FALSE,"TEC-11"}</definedName>
    <definedName name="efc" localSheetId="31" hidden="1">{#N/A,#N/A,FALSE,"TEC-01";#N/A,#N/A,FALSE,"TEC - 02";#N/A,#N/A,FALSE,"TEC - 03";#N/A,#N/A,FALSE,"TEC - 04";#N/A,#N/A,FALSE,"TEC-07";#N/A,#N/A,FALSE,"TEC-08";#N/A,#N/A,FALSE,"TEC - 09A";#N/A,#N/A,FALSE,"TEC - 09B";#N/A,#N/A,FALSE,"TEC - 09C";#N/A,#N/A,FALSE,"TEC - 10";#N/A,#N/A,FALSE,"TEC-11"}</definedName>
    <definedName name="efc" hidden="1">{#N/A,#N/A,FALSE,"TEC-01";#N/A,#N/A,FALSE,"TEC - 02";#N/A,#N/A,FALSE,"TEC - 03";#N/A,#N/A,FALSE,"TEC - 04";#N/A,#N/A,FALSE,"TEC-07";#N/A,#N/A,FALSE,"TEC-08";#N/A,#N/A,FALSE,"TEC - 09A";#N/A,#N/A,FALSE,"TEC - 09B";#N/A,#N/A,FALSE,"TEC - 09C";#N/A,#N/A,FALSE,"TEC - 10";#N/A,#N/A,FALSE,"TEC-11"}</definedName>
    <definedName name="efe" localSheetId="35" hidden="1">{#N/A,#N/A,FALSE,"Aging Summary";#N/A,#N/A,FALSE,"Ratio Analysis";#N/A,#N/A,FALSE,"Test 120 Day Accts";#N/A,#N/A,FALSE,"Tickmarks"}</definedName>
    <definedName name="efe" localSheetId="37" hidden="1">{#N/A,#N/A,FALSE,"Aging Summary";#N/A,#N/A,FALSE,"Ratio Analysis";#N/A,#N/A,FALSE,"Test 120 Day Accts";#N/A,#N/A,FALSE,"Tickmarks"}</definedName>
    <definedName name="efe" localSheetId="36" hidden="1">{#N/A,#N/A,FALSE,"Aging Summary";#N/A,#N/A,FALSE,"Ratio Analysis";#N/A,#N/A,FALSE,"Test 120 Day Accts";#N/A,#N/A,FALSE,"Tickmarks"}</definedName>
    <definedName name="efe" localSheetId="33" hidden="1">{#N/A,#N/A,FALSE,"Aging Summary";#N/A,#N/A,FALSE,"Ratio Analysis";#N/A,#N/A,FALSE,"Test 120 Day Accts";#N/A,#N/A,FALSE,"Tickmarks"}</definedName>
    <definedName name="efe" localSheetId="34" hidden="1">{#N/A,#N/A,FALSE,"Aging Summary";#N/A,#N/A,FALSE,"Ratio Analysis";#N/A,#N/A,FALSE,"Test 120 Day Accts";#N/A,#N/A,FALSE,"Tickmarks"}</definedName>
    <definedName name="efe" localSheetId="31" hidden="1">{#N/A,#N/A,FALSE,"Aging Summary";#N/A,#N/A,FALSE,"Ratio Analysis";#N/A,#N/A,FALSE,"Test 120 Day Accts";#N/A,#N/A,FALSE,"Tickmarks"}</definedName>
    <definedName name="efe" hidden="1">{#N/A,#N/A,FALSE,"Aging Summary";#N/A,#N/A,FALSE,"Ratio Analysis";#N/A,#N/A,FALSE,"Test 120 Day Accts";#N/A,#N/A,FALSE,"Tickmarks"}</definedName>
    <definedName name="efe_1" localSheetId="35" hidden="1">{#N/A,#N/A,FALSE,"Aging Summary";#N/A,#N/A,FALSE,"Ratio Analysis";#N/A,#N/A,FALSE,"Test 120 Day Accts";#N/A,#N/A,FALSE,"Tickmarks"}</definedName>
    <definedName name="efe_1" localSheetId="37" hidden="1">{#N/A,#N/A,FALSE,"Aging Summary";#N/A,#N/A,FALSE,"Ratio Analysis";#N/A,#N/A,FALSE,"Test 120 Day Accts";#N/A,#N/A,FALSE,"Tickmarks"}</definedName>
    <definedName name="efe_1" localSheetId="36" hidden="1">{#N/A,#N/A,FALSE,"Aging Summary";#N/A,#N/A,FALSE,"Ratio Analysis";#N/A,#N/A,FALSE,"Test 120 Day Accts";#N/A,#N/A,FALSE,"Tickmarks"}</definedName>
    <definedName name="efe_1" localSheetId="33" hidden="1">{#N/A,#N/A,FALSE,"Aging Summary";#N/A,#N/A,FALSE,"Ratio Analysis";#N/A,#N/A,FALSE,"Test 120 Day Accts";#N/A,#N/A,FALSE,"Tickmarks"}</definedName>
    <definedName name="efe_1" localSheetId="34" hidden="1">{#N/A,#N/A,FALSE,"Aging Summary";#N/A,#N/A,FALSE,"Ratio Analysis";#N/A,#N/A,FALSE,"Test 120 Day Accts";#N/A,#N/A,FALSE,"Tickmarks"}</definedName>
    <definedName name="efe_1" localSheetId="31" hidden="1">{#N/A,#N/A,FALSE,"Aging Summary";#N/A,#N/A,FALSE,"Ratio Analysis";#N/A,#N/A,FALSE,"Test 120 Day Accts";#N/A,#N/A,FALSE,"Tickmarks"}</definedName>
    <definedName name="efe_1" hidden="1">{#N/A,#N/A,FALSE,"Aging Summary";#N/A,#N/A,FALSE,"Ratio Analysis";#N/A,#N/A,FALSE,"Test 120 Day Accts";#N/A,#N/A,FALSE,"Tickmarks"}</definedName>
    <definedName name="efewfwef" localSheetId="31">#REF!</definedName>
    <definedName name="efewfwef">!#REF!</definedName>
    <definedName name="eff">#REF!</definedName>
    <definedName name="EFFR" localSheetId="31" hidden="1">#REF!</definedName>
    <definedName name="EFFR" hidden="1">#REF!</definedName>
    <definedName name="EffWorkTime">#REF!</definedName>
    <definedName name="efgrewg">#REF!</definedName>
    <definedName name="Efi" localSheetId="31">#REF!</definedName>
    <definedName name="Efi">!#REF!</definedName>
    <definedName name="EFIC">#REF!</definedName>
    <definedName name="Eficiencia" localSheetId="31">#REF!</definedName>
    <definedName name="Eficiencia">!#REF!</definedName>
    <definedName name="EFT_Range" localSheetId="31">#REF!</definedName>
    <definedName name="EFT_Range">!#REF!</definedName>
    <definedName name="EFTR" localSheetId="35" hidden="1">{#N/A,#N/A,FALSE,"Matrix";#N/A,#N/A,FALSE,"Executive";#N/A,#N/A,FALSE,"Summary"}</definedName>
    <definedName name="EFTR" localSheetId="37" hidden="1">{#N/A,#N/A,FALSE,"Matrix";#N/A,#N/A,FALSE,"Executive";#N/A,#N/A,FALSE,"Summary"}</definedName>
    <definedName name="EFTR" localSheetId="36" hidden="1">{#N/A,#N/A,FALSE,"Matrix";#N/A,#N/A,FALSE,"Executive";#N/A,#N/A,FALSE,"Summary"}</definedName>
    <definedName name="EFTR" localSheetId="33" hidden="1">{#N/A,#N/A,FALSE,"Matrix";#N/A,#N/A,FALSE,"Executive";#N/A,#N/A,FALSE,"Summary"}</definedName>
    <definedName name="EFTR" localSheetId="34" hidden="1">{#N/A,#N/A,FALSE,"Matrix";#N/A,#N/A,FALSE,"Executive";#N/A,#N/A,FALSE,"Summary"}</definedName>
    <definedName name="EFTR" localSheetId="31" hidden="1">{#N/A,#N/A,FALSE,"Matrix";#N/A,#N/A,FALSE,"Executive";#N/A,#N/A,FALSE,"Summary"}</definedName>
    <definedName name="EFTR" hidden="1">{#N/A,#N/A,FALSE,"Matrix";#N/A,#N/A,FALSE,"Executive";#N/A,#N/A,FALSE,"Summary"}</definedName>
    <definedName name="EFTR2">#REF!</definedName>
    <definedName name="EFW" localSheetId="31">#REF!</definedName>
    <definedName name="EFW">!#REF!</definedName>
    <definedName name="efwefew" localSheetId="31">#REF!</definedName>
    <definedName name="efwefew">!#REF!</definedName>
    <definedName name="EFWEFWEFWE" localSheetId="31">#REF!</definedName>
    <definedName name="EFWEFWEFWE">!#REF!</definedName>
    <definedName name="efwerf" localSheetId="35" hidden="1">{#N/A,#N/A,FALSE,"Graficos"}</definedName>
    <definedName name="efwerf" localSheetId="37" hidden="1">{#N/A,#N/A,FALSE,"Graficos"}</definedName>
    <definedName name="efwerf" localSheetId="36" hidden="1">{#N/A,#N/A,FALSE,"Graficos"}</definedName>
    <definedName name="efwerf" localSheetId="33" hidden="1">{#N/A,#N/A,FALSE,"Graficos"}</definedName>
    <definedName name="efwerf" localSheetId="34" hidden="1">{#N/A,#N/A,FALSE,"Graficos"}</definedName>
    <definedName name="efwerf" localSheetId="31" hidden="1">{#N/A,#N/A,FALSE,"Graficos"}</definedName>
    <definedName name="efwerf" hidden="1">{#N/A,#N/A,FALSE,"Graficos"}</definedName>
    <definedName name="efy" localSheetId="35" hidden="1">{"DETALLE_1996",#N/A,FALSE,"flujo";"DETALLE_1997",#N/A,FALSE,"flujo";"GASTOS_INCURRIDOS_1996",#N/A,FALSE,"flujo";"GASTOS_PROGRAMADOS_PARA_1997",#N/A,FALSE,"flujo";#N/A,#N/A,FALSE,"comparat";#N/A,#N/A,FALSE,"costos";#N/A,#N/A,FALSE,"proyctrol"}</definedName>
    <definedName name="efy" localSheetId="37" hidden="1">{"DETALLE_1996",#N/A,FALSE,"flujo";"DETALLE_1997",#N/A,FALSE,"flujo";"GASTOS_INCURRIDOS_1996",#N/A,FALSE,"flujo";"GASTOS_PROGRAMADOS_PARA_1997",#N/A,FALSE,"flujo";#N/A,#N/A,FALSE,"comparat";#N/A,#N/A,FALSE,"costos";#N/A,#N/A,FALSE,"proyctrol"}</definedName>
    <definedName name="efy" localSheetId="36" hidden="1">{"DETALLE_1996",#N/A,FALSE,"flujo";"DETALLE_1997",#N/A,FALSE,"flujo";"GASTOS_INCURRIDOS_1996",#N/A,FALSE,"flujo";"GASTOS_PROGRAMADOS_PARA_1997",#N/A,FALSE,"flujo";#N/A,#N/A,FALSE,"comparat";#N/A,#N/A,FALSE,"costos";#N/A,#N/A,FALSE,"proyctrol"}</definedName>
    <definedName name="efy" localSheetId="33" hidden="1">{"DETALLE_1996",#N/A,FALSE,"flujo";"DETALLE_1997",#N/A,FALSE,"flujo";"GASTOS_INCURRIDOS_1996",#N/A,FALSE,"flujo";"GASTOS_PROGRAMADOS_PARA_1997",#N/A,FALSE,"flujo";#N/A,#N/A,FALSE,"comparat";#N/A,#N/A,FALSE,"costos";#N/A,#N/A,FALSE,"proyctrol"}</definedName>
    <definedName name="efy" localSheetId="34" hidden="1">{"DETALLE_1996",#N/A,FALSE,"flujo";"DETALLE_1997",#N/A,FALSE,"flujo";"GASTOS_INCURRIDOS_1996",#N/A,FALSE,"flujo";"GASTOS_PROGRAMADOS_PARA_1997",#N/A,FALSE,"flujo";#N/A,#N/A,FALSE,"comparat";#N/A,#N/A,FALSE,"costos";#N/A,#N/A,FALSE,"proyctrol"}</definedName>
    <definedName name="efy" localSheetId="31" hidden="1">{"DETALLE_1996",#N/A,FALSE,"flujo";"DETALLE_1997",#N/A,FALSE,"flujo";"GASTOS_INCURRIDOS_1996",#N/A,FALSE,"flujo";"GASTOS_PROGRAMADOS_PARA_1997",#N/A,FALSE,"flujo";#N/A,#N/A,FALSE,"comparat";#N/A,#N/A,FALSE,"costos";#N/A,#N/A,FALSE,"proyctrol"}</definedName>
    <definedName name="efy" hidden="1">{"DETALLE_1996",#N/A,FALSE,"flujo";"DETALLE_1997",#N/A,FALSE,"flujo";"GASTOS_INCURRIDOS_1996",#N/A,FALSE,"flujo";"GASTOS_PROGRAMADOS_PARA_1997",#N/A,FALSE,"flujo";#N/A,#N/A,FALSE,"comparat";#N/A,#N/A,FALSE,"costos";#N/A,#N/A,FALSE,"proyctrol"}</definedName>
    <definedName name="EG" localSheetId="35" hidden="1">{#N/A,#N/A,FALSE,"WBS 1.06";#N/A,#N/A,FALSE,"WBS 1.14";#N/A,#N/A,FALSE,"WBS 1.17";#N/A,#N/A,FALSE,"WBS 1.18"}</definedName>
    <definedName name="EG" localSheetId="37" hidden="1">{#N/A,#N/A,FALSE,"WBS 1.06";#N/A,#N/A,FALSE,"WBS 1.14";#N/A,#N/A,FALSE,"WBS 1.17";#N/A,#N/A,FALSE,"WBS 1.18"}</definedName>
    <definedName name="EG" localSheetId="36" hidden="1">{#N/A,#N/A,FALSE,"WBS 1.06";#N/A,#N/A,FALSE,"WBS 1.14";#N/A,#N/A,FALSE,"WBS 1.17";#N/A,#N/A,FALSE,"WBS 1.18"}</definedName>
    <definedName name="EG" localSheetId="33" hidden="1">{#N/A,#N/A,FALSE,"WBS 1.06";#N/A,#N/A,FALSE,"WBS 1.14";#N/A,#N/A,FALSE,"WBS 1.17";#N/A,#N/A,FALSE,"WBS 1.18"}</definedName>
    <definedName name="EG" localSheetId="34" hidden="1">{#N/A,#N/A,FALSE,"WBS 1.06";#N/A,#N/A,FALSE,"WBS 1.14";#N/A,#N/A,FALSE,"WBS 1.17";#N/A,#N/A,FALSE,"WBS 1.18"}</definedName>
    <definedName name="EG" localSheetId="31" hidden="1">{#N/A,#N/A,FALSE,"WBS 1.06";#N/A,#N/A,FALSE,"WBS 1.14";#N/A,#N/A,FALSE,"WBS 1.17";#N/A,#N/A,FALSE,"WBS 1.18"}</definedName>
    <definedName name="EG" hidden="1">{#N/A,#N/A,FALSE,"WBS 1.06";#N/A,#N/A,FALSE,"WBS 1.14";#N/A,#N/A,FALSE,"WBS 1.17";#N/A,#N/A,FALSE,"WBS 1.18"}</definedName>
    <definedName name="egag" localSheetId="31" hidden="1">{#N/A,#N/A,TRUE,"Cover";#N/A,#N/A,TRUE,"Conts";#N/A,#N/A,TRUE,"VOS";#N/A,#N/A,TRUE,"Warrington";#N/A,#N/A,TRUE,"Widnes"}</definedName>
    <definedName name="egag" hidden="1">{#N/A,#N/A,TRUE,"Cover";#N/A,#N/A,TRUE,"Conts";#N/A,#N/A,TRUE,"VOS";#N/A,#N/A,TRUE,"Warrington";#N/A,#N/A,TRUE,"Widnes"}</definedName>
    <definedName name="EGFG" localSheetId="35" hidden="1">{#N/A,#N/A,FALSE,"SumG";#N/A,#N/A,FALSE,"ElecG";#N/A,#N/A,FALSE,"MechG";#N/A,#N/A,FALSE,"GeotG";#N/A,#N/A,FALSE,"PrcsG";#N/A,#N/A,FALSE,"TunnG";#N/A,#N/A,FALSE,"CivlG";#N/A,#N/A,FALSE,"NtwkG";#N/A,#N/A,FALSE,"EstgG";#N/A,#N/A,FALSE,"PEngG"}</definedName>
    <definedName name="EGFG" localSheetId="37" hidden="1">{#N/A,#N/A,FALSE,"SumG";#N/A,#N/A,FALSE,"ElecG";#N/A,#N/A,FALSE,"MechG";#N/A,#N/A,FALSE,"GeotG";#N/A,#N/A,FALSE,"PrcsG";#N/A,#N/A,FALSE,"TunnG";#N/A,#N/A,FALSE,"CivlG";#N/A,#N/A,FALSE,"NtwkG";#N/A,#N/A,FALSE,"EstgG";#N/A,#N/A,FALSE,"PEngG"}</definedName>
    <definedName name="EGFG" localSheetId="36" hidden="1">{#N/A,#N/A,FALSE,"SumG";#N/A,#N/A,FALSE,"ElecG";#N/A,#N/A,FALSE,"MechG";#N/A,#N/A,FALSE,"GeotG";#N/A,#N/A,FALSE,"PrcsG";#N/A,#N/A,FALSE,"TunnG";#N/A,#N/A,FALSE,"CivlG";#N/A,#N/A,FALSE,"NtwkG";#N/A,#N/A,FALSE,"EstgG";#N/A,#N/A,FALSE,"PEngG"}</definedName>
    <definedName name="EGFG" localSheetId="33" hidden="1">{#N/A,#N/A,FALSE,"SumG";#N/A,#N/A,FALSE,"ElecG";#N/A,#N/A,FALSE,"MechG";#N/A,#N/A,FALSE,"GeotG";#N/A,#N/A,FALSE,"PrcsG";#N/A,#N/A,FALSE,"TunnG";#N/A,#N/A,FALSE,"CivlG";#N/A,#N/A,FALSE,"NtwkG";#N/A,#N/A,FALSE,"EstgG";#N/A,#N/A,FALSE,"PEngG"}</definedName>
    <definedName name="EGFG" localSheetId="34" hidden="1">{#N/A,#N/A,FALSE,"SumG";#N/A,#N/A,FALSE,"ElecG";#N/A,#N/A,FALSE,"MechG";#N/A,#N/A,FALSE,"GeotG";#N/A,#N/A,FALSE,"PrcsG";#N/A,#N/A,FALSE,"TunnG";#N/A,#N/A,FALSE,"CivlG";#N/A,#N/A,FALSE,"NtwkG";#N/A,#N/A,FALSE,"EstgG";#N/A,#N/A,FALSE,"PEngG"}</definedName>
    <definedName name="EGFG" localSheetId="31" hidden="1">{#N/A,#N/A,FALSE,"SumG";#N/A,#N/A,FALSE,"ElecG";#N/A,#N/A,FALSE,"MechG";#N/A,#N/A,FALSE,"GeotG";#N/A,#N/A,FALSE,"PrcsG";#N/A,#N/A,FALSE,"TunnG";#N/A,#N/A,FALSE,"CivlG";#N/A,#N/A,FALSE,"NtwkG";#N/A,#N/A,FALSE,"EstgG";#N/A,#N/A,FALSE,"PEngG"}</definedName>
    <definedName name="EGFG" hidden="1">{#N/A,#N/A,FALSE,"SumG";#N/A,#N/A,FALSE,"ElecG";#N/A,#N/A,FALSE,"MechG";#N/A,#N/A,FALSE,"GeotG";#N/A,#N/A,FALSE,"PrcsG";#N/A,#N/A,FALSE,"TunnG";#N/A,#N/A,FALSE,"CivlG";#N/A,#N/A,FALSE,"NtwkG";#N/A,#N/A,FALSE,"EstgG";#N/A,#N/A,FALSE,"PEngG"}</definedName>
    <definedName name="eggg">#REF!</definedName>
    <definedName name="EGP">#REF!</definedName>
    <definedName name="EGWWTG" localSheetId="35" hidden="1">{#N/A,#N/A,FALSE,"WBS 1.06";#N/A,#N/A,FALSE,"WBS 1.14";#N/A,#N/A,FALSE,"WBS 1.17";#N/A,#N/A,FALSE,"WBS 1.18"}</definedName>
    <definedName name="EGWWTG" localSheetId="37" hidden="1">{#N/A,#N/A,FALSE,"WBS 1.06";#N/A,#N/A,FALSE,"WBS 1.14";#N/A,#N/A,FALSE,"WBS 1.17";#N/A,#N/A,FALSE,"WBS 1.18"}</definedName>
    <definedName name="EGWWTG" localSheetId="36" hidden="1">{#N/A,#N/A,FALSE,"WBS 1.06";#N/A,#N/A,FALSE,"WBS 1.14";#N/A,#N/A,FALSE,"WBS 1.17";#N/A,#N/A,FALSE,"WBS 1.18"}</definedName>
    <definedName name="EGWWTG" localSheetId="33" hidden="1">{#N/A,#N/A,FALSE,"WBS 1.06";#N/A,#N/A,FALSE,"WBS 1.14";#N/A,#N/A,FALSE,"WBS 1.17";#N/A,#N/A,FALSE,"WBS 1.18"}</definedName>
    <definedName name="EGWWTG" localSheetId="34" hidden="1">{#N/A,#N/A,FALSE,"WBS 1.06";#N/A,#N/A,FALSE,"WBS 1.14";#N/A,#N/A,FALSE,"WBS 1.17";#N/A,#N/A,FALSE,"WBS 1.18"}</definedName>
    <definedName name="EGWWTG" localSheetId="31" hidden="1">{#N/A,#N/A,FALSE,"WBS 1.06";#N/A,#N/A,FALSE,"WBS 1.14";#N/A,#N/A,FALSE,"WBS 1.17";#N/A,#N/A,FALSE,"WBS 1.18"}</definedName>
    <definedName name="EGWWTG" hidden="1">{#N/A,#N/A,FALSE,"WBS 1.06";#N/A,#N/A,FALSE,"WBS 1.14";#N/A,#N/A,FALSE,"WBS 1.17";#N/A,#N/A,FALSE,"WBS 1.18"}</definedName>
    <definedName name="ehe" localSheetId="35" hidden="1">{"Equipment cost",#N/A,FALSE,"bulks"}</definedName>
    <definedName name="ehe" localSheetId="37" hidden="1">{"Equipment cost",#N/A,FALSE,"bulks"}</definedName>
    <definedName name="ehe" localSheetId="32" hidden="1">{"Equipment cost",#N/A,FALSE,"bulks"}</definedName>
    <definedName name="ehe" localSheetId="21" hidden="1">{"Equipment cost",#N/A,FALSE,"bulks"}</definedName>
    <definedName name="ehe" localSheetId="36" hidden="1">{"Equipment cost",#N/A,FALSE,"bulks"}</definedName>
    <definedName name="ehe" localSheetId="33" hidden="1">{"Equipment cost",#N/A,FALSE,"bulks"}</definedName>
    <definedName name="ehe" localSheetId="34" hidden="1">{"Equipment cost",#N/A,FALSE,"bulks"}</definedName>
    <definedName name="ehe" localSheetId="31" hidden="1">{"Equipment cost",#N/A,FALSE,"bulks"}</definedName>
    <definedName name="ehe" hidden="1">{"Equipment cost",#N/A,FALSE,"bulks"}</definedName>
    <definedName name="EHO1E">#REF!</definedName>
    <definedName name="EHO1N">#REF!</definedName>
    <definedName name="EHO2E">#REF!</definedName>
    <definedName name="EHO2N">#REF!</definedName>
    <definedName name="EHO3E">#REF!</definedName>
    <definedName name="EHO3N">#REF!</definedName>
    <definedName name="EHO4E">#REF!</definedName>
    <definedName name="EHO4N">#REF!</definedName>
    <definedName name="EI">#REF!</definedName>
    <definedName name="EIEI" localSheetId="35" hidden="1">{#N/A,#N/A,TRUE,"Resumen";#N/A,#N/A,TRUE,"Global";#N/A,#N/A,TRUE,"Agropecuario";#N/A,#N/A,TRUE,"Pesca";#N/A,#N/A,TRUE,"Minería";#N/A,#N/A,TRUE,"Elect. y Agua";#N/A,#N/A,TRUE,"Manufactura";#N/A,#N/A,TRUE,"Construcción";#N/A,#N/A,TRUE,"Comercio";#N/A,#N/A,TRUE,"Otros"}</definedName>
    <definedName name="EIEI" localSheetId="37" hidden="1">{#N/A,#N/A,TRUE,"Resumen";#N/A,#N/A,TRUE,"Global";#N/A,#N/A,TRUE,"Agropecuario";#N/A,#N/A,TRUE,"Pesca";#N/A,#N/A,TRUE,"Minería";#N/A,#N/A,TRUE,"Elect. y Agua";#N/A,#N/A,TRUE,"Manufactura";#N/A,#N/A,TRUE,"Construcción";#N/A,#N/A,TRUE,"Comercio";#N/A,#N/A,TRUE,"Otros"}</definedName>
    <definedName name="EIEI" localSheetId="36" hidden="1">{#N/A,#N/A,TRUE,"Resumen";#N/A,#N/A,TRUE,"Global";#N/A,#N/A,TRUE,"Agropecuario";#N/A,#N/A,TRUE,"Pesca";#N/A,#N/A,TRUE,"Minería";#N/A,#N/A,TRUE,"Elect. y Agua";#N/A,#N/A,TRUE,"Manufactura";#N/A,#N/A,TRUE,"Construcción";#N/A,#N/A,TRUE,"Comercio";#N/A,#N/A,TRUE,"Otros"}</definedName>
    <definedName name="EIEI" localSheetId="33" hidden="1">{#N/A,#N/A,TRUE,"Resumen";#N/A,#N/A,TRUE,"Global";#N/A,#N/A,TRUE,"Agropecuario";#N/A,#N/A,TRUE,"Pesca";#N/A,#N/A,TRUE,"Minería";#N/A,#N/A,TRUE,"Elect. y Agua";#N/A,#N/A,TRUE,"Manufactura";#N/A,#N/A,TRUE,"Construcción";#N/A,#N/A,TRUE,"Comercio";#N/A,#N/A,TRUE,"Otros"}</definedName>
    <definedName name="EIEI" localSheetId="34" hidden="1">{#N/A,#N/A,TRUE,"Resumen";#N/A,#N/A,TRUE,"Global";#N/A,#N/A,TRUE,"Agropecuario";#N/A,#N/A,TRUE,"Pesca";#N/A,#N/A,TRUE,"Minería";#N/A,#N/A,TRUE,"Elect. y Agua";#N/A,#N/A,TRUE,"Manufactura";#N/A,#N/A,TRUE,"Construcción";#N/A,#N/A,TRUE,"Comercio";#N/A,#N/A,TRUE,"Otros"}</definedName>
    <definedName name="EIEI" localSheetId="31" hidden="1">{#N/A,#N/A,TRUE,"Resumen";#N/A,#N/A,TRUE,"Global";#N/A,#N/A,TRUE,"Agropecuario";#N/A,#N/A,TRUE,"Pesca";#N/A,#N/A,TRUE,"Minería";#N/A,#N/A,TRUE,"Elect. y Agua";#N/A,#N/A,TRUE,"Manufactura";#N/A,#N/A,TRUE,"Construcción";#N/A,#N/A,TRUE,"Comercio";#N/A,#N/A,TRUE,"Otros"}</definedName>
    <definedName name="EIEI" hidden="1">{#N/A,#N/A,TRUE,"Resumen";#N/A,#N/A,TRUE,"Global";#N/A,#N/A,TRUE,"Agropecuario";#N/A,#N/A,TRUE,"Pesca";#N/A,#N/A,TRUE,"Minería";#N/A,#N/A,TRUE,"Elect. y Agua";#N/A,#N/A,TRUE,"Manufactura";#N/A,#N/A,TRUE,"Construcción";#N/A,#N/A,TRUE,"Comercio";#N/A,#N/A,TRUE,"Otros"}</definedName>
    <definedName name="EIGHTH_FLOOR" localSheetId="31">#REF!</definedName>
    <definedName name="EIGHTH_FLOOR">!#REF!</definedName>
    <definedName name="EIN1E">#REF!</definedName>
    <definedName name="EIN1N">#REF!</definedName>
    <definedName name="EIN2E">#REF!</definedName>
    <definedName name="EIN2N">#REF!</definedName>
    <definedName name="EIN3E">#REF!</definedName>
    <definedName name="EIN3N">#REF!</definedName>
    <definedName name="EIN4E">#REF!</definedName>
    <definedName name="EIN4N">#REF!</definedName>
    <definedName name="EIT1E">#REF!</definedName>
    <definedName name="EIT1N">#REF!</definedName>
    <definedName name="eityety" localSheetId="35" hidden="1">{#N/A,#N/A,FALSE,"Act.Fcst Costs"}</definedName>
    <definedName name="eityety" localSheetId="37" hidden="1">{#N/A,#N/A,FALSE,"Act.Fcst Costs"}</definedName>
    <definedName name="eityety" localSheetId="36" hidden="1">{#N/A,#N/A,FALSE,"Act.Fcst Costs"}</definedName>
    <definedName name="eityety" localSheetId="33" hidden="1">{#N/A,#N/A,FALSE,"Act.Fcst Costs"}</definedName>
    <definedName name="eityety" localSheetId="34" hidden="1">{#N/A,#N/A,FALSE,"Act.Fcst Costs"}</definedName>
    <definedName name="eityety" localSheetId="31" hidden="1">{#N/A,#N/A,FALSE,"Act.Fcst Costs"}</definedName>
    <definedName name="eityety" hidden="1">{#N/A,#N/A,FALSE,"Act.Fcst Costs"}</definedName>
    <definedName name="EJ" localSheetId="35" hidden="1">{#N/A,#N/A,FALSE,"Costos_Elem_Hid";#N/A,#N/A,FALSE,"Costos_Elem_Hid";#N/A,#N/A,FALSE,"Costos_Elem_Hid"}</definedName>
    <definedName name="EJ" localSheetId="37" hidden="1">{#N/A,#N/A,FALSE,"Costos_Elem_Hid";#N/A,#N/A,FALSE,"Costos_Elem_Hid";#N/A,#N/A,FALSE,"Costos_Elem_Hid"}</definedName>
    <definedName name="EJ" localSheetId="36" hidden="1">{#N/A,#N/A,FALSE,"Costos_Elem_Hid";#N/A,#N/A,FALSE,"Costos_Elem_Hid";#N/A,#N/A,FALSE,"Costos_Elem_Hid"}</definedName>
    <definedName name="EJ" localSheetId="33" hidden="1">{#N/A,#N/A,FALSE,"Costos_Elem_Hid";#N/A,#N/A,FALSE,"Costos_Elem_Hid";#N/A,#N/A,FALSE,"Costos_Elem_Hid"}</definedName>
    <definedName name="EJ" localSheetId="34" hidden="1">{#N/A,#N/A,FALSE,"Costos_Elem_Hid";#N/A,#N/A,FALSE,"Costos_Elem_Hid";#N/A,#N/A,FALSE,"Costos_Elem_Hid"}</definedName>
    <definedName name="EJ" localSheetId="31" hidden="1">{#N/A,#N/A,FALSE,"Costos_Elem_Hid";#N/A,#N/A,FALSE,"Costos_Elem_Hid";#N/A,#N/A,FALSE,"Costos_Elem_Hid"}</definedName>
    <definedName name="EJ" hidden="1">{#N/A,#N/A,FALSE,"Costos_Elem_Hid";#N/A,#N/A,FALSE,"Costos_Elem_Hid";#N/A,#N/A,FALSE,"Costos_Elem_Hid"}</definedName>
    <definedName name="ejbd84" localSheetId="35" hidden="1">{#N/A,#N/A,TRUE,"1842CWN0"}</definedName>
    <definedName name="ejbd84" localSheetId="37" hidden="1">{#N/A,#N/A,TRUE,"1842CWN0"}</definedName>
    <definedName name="ejbd84" localSheetId="36" hidden="1">{#N/A,#N/A,TRUE,"1842CWN0"}</definedName>
    <definedName name="ejbd84" localSheetId="33" hidden="1">{#N/A,#N/A,TRUE,"1842CWN0"}</definedName>
    <definedName name="ejbd84" localSheetId="34" hidden="1">{#N/A,#N/A,TRUE,"1842CWN0"}</definedName>
    <definedName name="ejbd84" localSheetId="31" hidden="1">{#N/A,#N/A,TRUE,"1842CWN0"}</definedName>
    <definedName name="ejbd84" hidden="1">{#N/A,#N/A,TRUE,"1842CWN0"}</definedName>
    <definedName name="EJE" localSheetId="31">#REF!</definedName>
    <definedName name="EJE">!#REF!</definedName>
    <definedName name="EJEC" localSheetId="31">#REF!</definedName>
    <definedName name="EJEC">!#REF!</definedName>
    <definedName name="ejemplo" localSheetId="31">#REF!</definedName>
    <definedName name="ejemplo">!#REF!</definedName>
    <definedName name="EJES" localSheetId="31">#REF!</definedName>
    <definedName name="EJES">!#REF!</definedName>
    <definedName name="ejs" localSheetId="31">#REF!</definedName>
    <definedName name="ejs">!#REF!</definedName>
    <definedName name="ekc" localSheetId="35" hidden="1">{#N/A,#N/A,TRUE,"INGENIERIA";#N/A,#N/A,TRUE,"COMPRAS";#N/A,#N/A,TRUE,"DIRECCION";#N/A,#N/A,TRUE,"RESUMEN"}</definedName>
    <definedName name="ekc" localSheetId="37" hidden="1">{#N/A,#N/A,TRUE,"INGENIERIA";#N/A,#N/A,TRUE,"COMPRAS";#N/A,#N/A,TRUE,"DIRECCION";#N/A,#N/A,TRUE,"RESUMEN"}</definedName>
    <definedName name="ekc" localSheetId="36" hidden="1">{#N/A,#N/A,TRUE,"INGENIERIA";#N/A,#N/A,TRUE,"COMPRAS";#N/A,#N/A,TRUE,"DIRECCION";#N/A,#N/A,TRUE,"RESUMEN"}</definedName>
    <definedName name="ekc" localSheetId="33" hidden="1">{#N/A,#N/A,TRUE,"INGENIERIA";#N/A,#N/A,TRUE,"COMPRAS";#N/A,#N/A,TRUE,"DIRECCION";#N/A,#N/A,TRUE,"RESUMEN"}</definedName>
    <definedName name="ekc" localSheetId="34" hidden="1">{#N/A,#N/A,TRUE,"INGENIERIA";#N/A,#N/A,TRUE,"COMPRAS";#N/A,#N/A,TRUE,"DIRECCION";#N/A,#N/A,TRUE,"RESUMEN"}</definedName>
    <definedName name="ekc" localSheetId="31" hidden="1">{#N/A,#N/A,TRUE,"INGENIERIA";#N/A,#N/A,TRUE,"COMPRAS";#N/A,#N/A,TRUE,"DIRECCION";#N/A,#N/A,TRUE,"RESUMEN"}</definedName>
    <definedName name="ekc" hidden="1">{#N/A,#N/A,TRUE,"INGENIERIA";#N/A,#N/A,TRUE,"COMPRAS";#N/A,#N/A,TRUE,"DIRECCION";#N/A,#N/A,TRUE,"RESUMEN"}</definedName>
    <definedName name="eki" localSheetId="31">#REF!</definedName>
    <definedName name="eki">!#REF!</definedName>
    <definedName name="el" localSheetId="35" hidden="1">{"MO(BASE)",#N/A,FALSE,"MO(BASE)";"MO(BASE)1",#N/A,FALSE,"MO(BASE)";"MO(BASE)2",#N/A,FALSE,"MO(BASE)"}</definedName>
    <definedName name="el" localSheetId="37" hidden="1">{"MO(BASE)",#N/A,FALSE,"MO(BASE)";"MO(BASE)1",#N/A,FALSE,"MO(BASE)";"MO(BASE)2",#N/A,FALSE,"MO(BASE)"}</definedName>
    <definedName name="el" localSheetId="36" hidden="1">{"MO(BASE)",#N/A,FALSE,"MO(BASE)";"MO(BASE)1",#N/A,FALSE,"MO(BASE)";"MO(BASE)2",#N/A,FALSE,"MO(BASE)"}</definedName>
    <definedName name="el" localSheetId="33" hidden="1">{"MO(BASE)",#N/A,FALSE,"MO(BASE)";"MO(BASE)1",#N/A,FALSE,"MO(BASE)";"MO(BASE)2",#N/A,FALSE,"MO(BASE)"}</definedName>
    <definedName name="el" localSheetId="34" hidden="1">{"MO(BASE)",#N/A,FALSE,"MO(BASE)";"MO(BASE)1",#N/A,FALSE,"MO(BASE)";"MO(BASE)2",#N/A,FALSE,"MO(BASE)"}</definedName>
    <definedName name="el" localSheetId="31" hidden="1">{"MO(BASE)",#N/A,FALSE,"MO(BASE)";"MO(BASE)1",#N/A,FALSE,"MO(BASE)";"MO(BASE)2",#N/A,FALSE,"MO(BASE)"}</definedName>
    <definedName name="el" hidden="1">{"MO(BASE)",#N/A,FALSE,"MO(BASE)";"MO(BASE)1",#N/A,FALSE,"MO(BASE)";"MO(BASE)2",#N/A,FALSE,"MO(BASE)"}</definedName>
    <definedName name="el_1" localSheetId="35" hidden="1">{"MO(BASE)",#N/A,FALSE,"MO(BASE)";"MO(BASE)1",#N/A,FALSE,"MO(BASE)";"MO(BASE)2",#N/A,FALSE,"MO(BASE)"}</definedName>
    <definedName name="el_1" localSheetId="37" hidden="1">{"MO(BASE)",#N/A,FALSE,"MO(BASE)";"MO(BASE)1",#N/A,FALSE,"MO(BASE)";"MO(BASE)2",#N/A,FALSE,"MO(BASE)"}</definedName>
    <definedName name="el_1" localSheetId="36" hidden="1">{"MO(BASE)",#N/A,FALSE,"MO(BASE)";"MO(BASE)1",#N/A,FALSE,"MO(BASE)";"MO(BASE)2",#N/A,FALSE,"MO(BASE)"}</definedName>
    <definedName name="el_1" localSheetId="33" hidden="1">{"MO(BASE)",#N/A,FALSE,"MO(BASE)";"MO(BASE)1",#N/A,FALSE,"MO(BASE)";"MO(BASE)2",#N/A,FALSE,"MO(BASE)"}</definedName>
    <definedName name="el_1" localSheetId="34" hidden="1">{"MO(BASE)",#N/A,FALSE,"MO(BASE)";"MO(BASE)1",#N/A,FALSE,"MO(BASE)";"MO(BASE)2",#N/A,FALSE,"MO(BASE)"}</definedName>
    <definedName name="el_1" localSheetId="31" hidden="1">{"MO(BASE)",#N/A,FALSE,"MO(BASE)";"MO(BASE)1",#N/A,FALSE,"MO(BASE)";"MO(BASE)2",#N/A,FALSE,"MO(BASE)"}</definedName>
    <definedName name="el_1" hidden="1">{"MO(BASE)",#N/A,FALSE,"MO(BASE)";"MO(BASE)1",#N/A,FALSE,"MO(BASE)";"MO(BASE)2",#N/A,FALSE,"MO(BASE)"}</definedName>
    <definedName name="el_2" localSheetId="35" hidden="1">{"MO(BASE)",#N/A,FALSE,"MO(BASE)";"MO(BASE)1",#N/A,FALSE,"MO(BASE)";"MO(BASE)2",#N/A,FALSE,"MO(BASE)"}</definedName>
    <definedName name="el_2" localSheetId="37" hidden="1">{"MO(BASE)",#N/A,FALSE,"MO(BASE)";"MO(BASE)1",#N/A,FALSE,"MO(BASE)";"MO(BASE)2",#N/A,FALSE,"MO(BASE)"}</definedName>
    <definedName name="el_2" localSheetId="36" hidden="1">{"MO(BASE)",#N/A,FALSE,"MO(BASE)";"MO(BASE)1",#N/A,FALSE,"MO(BASE)";"MO(BASE)2",#N/A,FALSE,"MO(BASE)"}</definedName>
    <definedName name="el_2" localSheetId="33" hidden="1">{"MO(BASE)",#N/A,FALSE,"MO(BASE)";"MO(BASE)1",#N/A,FALSE,"MO(BASE)";"MO(BASE)2",#N/A,FALSE,"MO(BASE)"}</definedName>
    <definedName name="el_2" localSheetId="34" hidden="1">{"MO(BASE)",#N/A,FALSE,"MO(BASE)";"MO(BASE)1",#N/A,FALSE,"MO(BASE)";"MO(BASE)2",#N/A,FALSE,"MO(BASE)"}</definedName>
    <definedName name="el_2" localSheetId="31" hidden="1">{"MO(BASE)",#N/A,FALSE,"MO(BASE)";"MO(BASE)1",#N/A,FALSE,"MO(BASE)";"MO(BASE)2",#N/A,FALSE,"MO(BASE)"}</definedName>
    <definedName name="el_2" hidden="1">{"MO(BASE)",#N/A,FALSE,"MO(BASE)";"MO(BASE)1",#N/A,FALSE,"MO(BASE)";"MO(BASE)2",#N/A,FALSE,"MO(BASE)"}</definedName>
    <definedName name="el_3" localSheetId="35" hidden="1">{"MO(BASE)",#N/A,FALSE,"MO(BASE)";"MO(BASE)1",#N/A,FALSE,"MO(BASE)";"MO(BASE)2",#N/A,FALSE,"MO(BASE)"}</definedName>
    <definedName name="el_3" localSheetId="37" hidden="1">{"MO(BASE)",#N/A,FALSE,"MO(BASE)";"MO(BASE)1",#N/A,FALSE,"MO(BASE)";"MO(BASE)2",#N/A,FALSE,"MO(BASE)"}</definedName>
    <definedName name="el_3" localSheetId="36" hidden="1">{"MO(BASE)",#N/A,FALSE,"MO(BASE)";"MO(BASE)1",#N/A,FALSE,"MO(BASE)";"MO(BASE)2",#N/A,FALSE,"MO(BASE)"}</definedName>
    <definedName name="el_3" localSheetId="33" hidden="1">{"MO(BASE)",#N/A,FALSE,"MO(BASE)";"MO(BASE)1",#N/A,FALSE,"MO(BASE)";"MO(BASE)2",#N/A,FALSE,"MO(BASE)"}</definedName>
    <definedName name="el_3" localSheetId="34" hidden="1">{"MO(BASE)",#N/A,FALSE,"MO(BASE)";"MO(BASE)1",#N/A,FALSE,"MO(BASE)";"MO(BASE)2",#N/A,FALSE,"MO(BASE)"}</definedName>
    <definedName name="el_3" localSheetId="31" hidden="1">{"MO(BASE)",#N/A,FALSE,"MO(BASE)";"MO(BASE)1",#N/A,FALSE,"MO(BASE)";"MO(BASE)2",#N/A,FALSE,"MO(BASE)"}</definedName>
    <definedName name="el_3" hidden="1">{"MO(BASE)",#N/A,FALSE,"MO(BASE)";"MO(BASE)1",#N/A,FALSE,"MO(BASE)";"MO(BASE)2",#N/A,FALSE,"MO(BASE)"}</definedName>
    <definedName name="el_4" localSheetId="35" hidden="1">{"MO(BASE)",#N/A,FALSE,"MO(BASE)";"MO(BASE)1",#N/A,FALSE,"MO(BASE)";"MO(BASE)2",#N/A,FALSE,"MO(BASE)"}</definedName>
    <definedName name="el_4" localSheetId="37" hidden="1">{"MO(BASE)",#N/A,FALSE,"MO(BASE)";"MO(BASE)1",#N/A,FALSE,"MO(BASE)";"MO(BASE)2",#N/A,FALSE,"MO(BASE)"}</definedName>
    <definedName name="el_4" localSheetId="36" hidden="1">{"MO(BASE)",#N/A,FALSE,"MO(BASE)";"MO(BASE)1",#N/A,FALSE,"MO(BASE)";"MO(BASE)2",#N/A,FALSE,"MO(BASE)"}</definedName>
    <definedName name="el_4" localSheetId="33" hidden="1">{"MO(BASE)",#N/A,FALSE,"MO(BASE)";"MO(BASE)1",#N/A,FALSE,"MO(BASE)";"MO(BASE)2",#N/A,FALSE,"MO(BASE)"}</definedName>
    <definedName name="el_4" localSheetId="34" hidden="1">{"MO(BASE)",#N/A,FALSE,"MO(BASE)";"MO(BASE)1",#N/A,FALSE,"MO(BASE)";"MO(BASE)2",#N/A,FALSE,"MO(BASE)"}</definedName>
    <definedName name="el_4" localSheetId="31" hidden="1">{"MO(BASE)",#N/A,FALSE,"MO(BASE)";"MO(BASE)1",#N/A,FALSE,"MO(BASE)";"MO(BASE)2",#N/A,FALSE,"MO(BASE)"}</definedName>
    <definedName name="el_4" hidden="1">{"MO(BASE)",#N/A,FALSE,"MO(BASE)";"MO(BASE)1",#N/A,FALSE,"MO(BASE)";"MO(BASE)2",#N/A,FALSE,"MO(BASE)"}</definedName>
    <definedName name="el_5" localSheetId="35" hidden="1">{"MO(BASE)",#N/A,FALSE,"MO(BASE)";"MO(BASE)1",#N/A,FALSE,"MO(BASE)";"MO(BASE)2",#N/A,FALSE,"MO(BASE)"}</definedName>
    <definedName name="el_5" localSheetId="37" hidden="1">{"MO(BASE)",#N/A,FALSE,"MO(BASE)";"MO(BASE)1",#N/A,FALSE,"MO(BASE)";"MO(BASE)2",#N/A,FALSE,"MO(BASE)"}</definedName>
    <definedName name="el_5" localSheetId="36" hidden="1">{"MO(BASE)",#N/A,FALSE,"MO(BASE)";"MO(BASE)1",#N/A,FALSE,"MO(BASE)";"MO(BASE)2",#N/A,FALSE,"MO(BASE)"}</definedName>
    <definedName name="el_5" localSheetId="33" hidden="1">{"MO(BASE)",#N/A,FALSE,"MO(BASE)";"MO(BASE)1",#N/A,FALSE,"MO(BASE)";"MO(BASE)2",#N/A,FALSE,"MO(BASE)"}</definedName>
    <definedName name="el_5" localSheetId="34" hidden="1">{"MO(BASE)",#N/A,FALSE,"MO(BASE)";"MO(BASE)1",#N/A,FALSE,"MO(BASE)";"MO(BASE)2",#N/A,FALSE,"MO(BASE)"}</definedName>
    <definedName name="el_5" localSheetId="31" hidden="1">{"MO(BASE)",#N/A,FALSE,"MO(BASE)";"MO(BASE)1",#N/A,FALSE,"MO(BASE)";"MO(BASE)2",#N/A,FALSE,"MO(BASE)"}</definedName>
    <definedName name="el_5" hidden="1">{"MO(BASE)",#N/A,FALSE,"MO(BASE)";"MO(BASE)1",#N/A,FALSE,"MO(BASE)";"MO(BASE)2",#N/A,FALSE,"MO(BASE)"}</definedName>
    <definedName name="ELBLK_REMARKS">#REF!</definedName>
    <definedName name="ELBOW_ALLOY20">#REF!</definedName>
    <definedName name="ELBOW_CHROME">#REF!</definedName>
    <definedName name="ELBOW_CS">#REF!</definedName>
    <definedName name="ELBOW_CSCL">#REF!</definedName>
    <definedName name="ELBOW_PVC">#REF!</definedName>
    <definedName name="ELBOW_RTR">#REF!</definedName>
    <definedName name="ELBOW_SS">#REF!</definedName>
    <definedName name="ELBOW_THRD">#REF!</definedName>
    <definedName name="Elcb" localSheetId="31">#REF!</definedName>
    <definedName name="Elcb">!#REF!</definedName>
    <definedName name="ELCENTRO">#REF!</definedName>
    <definedName name="Ele" localSheetId="31" hidden="1">{"'Break down'!$A$4"}</definedName>
    <definedName name="ele">#REF!</definedName>
    <definedName name="ELE1E">#REF!</definedName>
    <definedName name="ELE1N">#REF!</definedName>
    <definedName name="ELEC" hidden="1">#REF!</definedName>
    <definedName name="ELEC_INSTR">#REF!</definedName>
    <definedName name="ELEC1">#REF!</definedName>
    <definedName name="ELEC2">#REF!</definedName>
    <definedName name="elecinst01">#REF!</definedName>
    <definedName name="elecinst02">#REF!</definedName>
    <definedName name="elecinst03">#REF!</definedName>
    <definedName name="ELECSURESTE">#REF!</definedName>
    <definedName name="ELECSURMEDIO">#REF!</definedName>
    <definedName name="Electr">#REF!</definedName>
    <definedName name="ELECTRICAL" localSheetId="31">#REF!</definedName>
    <definedName name="ELECTRICAL">!#REF!</definedName>
    <definedName name="ELECTRICAL__INSTALLATIONS" localSheetId="31">#REF!</definedName>
    <definedName name="ELECTRICAL__INSTALLATIONS">!#REF!</definedName>
    <definedName name="electrico" localSheetId="35" hidden="1">{#N/A,#N/A,FALSE,"summary";#N/A,#N/A,FALSE,"SumGraph"}</definedName>
    <definedName name="electrico" localSheetId="37" hidden="1">{#N/A,#N/A,FALSE,"summary";#N/A,#N/A,FALSE,"SumGraph"}</definedName>
    <definedName name="electrico" localSheetId="36" hidden="1">{#N/A,#N/A,FALSE,"summary";#N/A,#N/A,FALSE,"SumGraph"}</definedName>
    <definedName name="electrico" localSheetId="33" hidden="1">{#N/A,#N/A,FALSE,"summary";#N/A,#N/A,FALSE,"SumGraph"}</definedName>
    <definedName name="electrico" localSheetId="34" hidden="1">{#N/A,#N/A,FALSE,"summary";#N/A,#N/A,FALSE,"SumGraph"}</definedName>
    <definedName name="electrico" localSheetId="31" hidden="1">{#N/A,#N/A,FALSE,"summary";#N/A,#N/A,FALSE,"SumGraph"}</definedName>
    <definedName name="electrico" hidden="1">{#N/A,#N/A,FALSE,"summary";#N/A,#N/A,FALSE,"SumGraph"}</definedName>
    <definedName name="ELECTRODO01" localSheetId="31">#REF!</definedName>
    <definedName name="ELECTRODO01">!#REF!</definedName>
    <definedName name="ELECTRODO02" localSheetId="31">#REF!</definedName>
    <definedName name="ELECTRODO02">!#REF!</definedName>
    <definedName name="ELECTROLIMA">#REF!</definedName>
    <definedName name="electronic6">#REF!</definedName>
    <definedName name="electronic9">#REF!</definedName>
    <definedName name="ELECTSUR">#REF!</definedName>
    <definedName name="ELEE" localSheetId="31" hidden="1">{"'Break down'!$A$4"}</definedName>
    <definedName name="ELEE" hidden="1">{"'Break down'!$A$4"}</definedName>
    <definedName name="Elem" localSheetId="31">#REF!</definedName>
    <definedName name="Elem">!#REF!</definedName>
    <definedName name="element" localSheetId="31">#REF!</definedName>
    <definedName name="element">!#REF!</definedName>
    <definedName name="Elementos_de_Seguridad" localSheetId="31">#REF!</definedName>
    <definedName name="Elementos_de_Seguridad">!#REF!</definedName>
    <definedName name="ELEMENTS" localSheetId="31">#REF!</definedName>
    <definedName name="ELEMENTS">!#REF!</definedName>
    <definedName name="Elemx" localSheetId="31">#REF!</definedName>
    <definedName name="Elemx">!#REF!</definedName>
    <definedName name="elena" localSheetId="35" hidden="1">{#N/A,#N/A,FALSE,"Final";#N/A,#N/A,FALSE,"PBI Anual";#N/A,#N/A,FALSE,"PBI 95-96";#N/A,#N/A,FALSE,"Gasto Agregado";#N/A,#N/A,FALSE,"Gob. Central";#N/A,#N/A,FALSE,"Bza. Pagos";#N/A,#N/A,FALSE,"Bza. Comercial";#N/A,#N/A,FALSE,"IPC vs DEV"}</definedName>
    <definedName name="elena" localSheetId="37" hidden="1">{#N/A,#N/A,FALSE,"Final";#N/A,#N/A,FALSE,"PBI Anual";#N/A,#N/A,FALSE,"PBI 95-96";#N/A,#N/A,FALSE,"Gasto Agregado";#N/A,#N/A,FALSE,"Gob. Central";#N/A,#N/A,FALSE,"Bza. Pagos";#N/A,#N/A,FALSE,"Bza. Comercial";#N/A,#N/A,FALSE,"IPC vs DEV"}</definedName>
    <definedName name="elena" localSheetId="36" hidden="1">{#N/A,#N/A,FALSE,"Final";#N/A,#N/A,FALSE,"PBI Anual";#N/A,#N/A,FALSE,"PBI 95-96";#N/A,#N/A,FALSE,"Gasto Agregado";#N/A,#N/A,FALSE,"Gob. Central";#N/A,#N/A,FALSE,"Bza. Pagos";#N/A,#N/A,FALSE,"Bza. Comercial";#N/A,#N/A,FALSE,"IPC vs DEV"}</definedName>
    <definedName name="elena" localSheetId="33" hidden="1">{#N/A,#N/A,FALSE,"Final";#N/A,#N/A,FALSE,"PBI Anual";#N/A,#N/A,FALSE,"PBI 95-96";#N/A,#N/A,FALSE,"Gasto Agregado";#N/A,#N/A,FALSE,"Gob. Central";#N/A,#N/A,FALSE,"Bza. Pagos";#N/A,#N/A,FALSE,"Bza. Comercial";#N/A,#N/A,FALSE,"IPC vs DEV"}</definedName>
    <definedName name="elena" localSheetId="34" hidden="1">{#N/A,#N/A,FALSE,"Final";#N/A,#N/A,FALSE,"PBI Anual";#N/A,#N/A,FALSE,"PBI 95-96";#N/A,#N/A,FALSE,"Gasto Agregado";#N/A,#N/A,FALSE,"Gob. Central";#N/A,#N/A,FALSE,"Bza. Pagos";#N/A,#N/A,FALSE,"Bza. Comercial";#N/A,#N/A,FALSE,"IPC vs DEV"}</definedName>
    <definedName name="elena" localSheetId="31" hidden="1">{#N/A,#N/A,FALSE,"Final";#N/A,#N/A,FALSE,"PBI Anual";#N/A,#N/A,FALSE,"PBI 95-96";#N/A,#N/A,FALSE,"Gasto Agregado";#N/A,#N/A,FALSE,"Gob. Central";#N/A,#N/A,FALSE,"Bza. Pagos";#N/A,#N/A,FALSE,"Bza. Comercial";#N/A,#N/A,FALSE,"IPC vs DEV"}</definedName>
    <definedName name="elena" hidden="1">{#N/A,#N/A,FALSE,"Final";#N/A,#N/A,FALSE,"PBI Anual";#N/A,#N/A,FALSE,"PBI 95-96";#N/A,#N/A,FALSE,"Gasto Agregado";#N/A,#N/A,FALSE,"Gob. Central";#N/A,#N/A,FALSE,"Bza. Pagos";#N/A,#N/A,FALSE,"Bza. Comercial";#N/A,#N/A,FALSE,"IPC vs DEV"}</definedName>
    <definedName name="ELEORIENTE">#REF!</definedName>
    <definedName name="ELEQ_REMARKS">#REF!</definedName>
    <definedName name="Eletrica" localSheetId="35" hidden="1">{#N/A,#N/A,FALSE,"GERAL";#N/A,#N/A,FALSE,"012-96";#N/A,#N/A,FALSE,"018-96";#N/A,#N/A,FALSE,"027-96";#N/A,#N/A,FALSE,"059-96";#N/A,#N/A,FALSE,"076-96";#N/A,#N/A,FALSE,"019-97";#N/A,#N/A,FALSE,"021-97";#N/A,#N/A,FALSE,"022-97";#N/A,#N/A,FALSE,"028-97"}</definedName>
    <definedName name="Eletrica" localSheetId="37" hidden="1">{#N/A,#N/A,FALSE,"GERAL";#N/A,#N/A,FALSE,"012-96";#N/A,#N/A,FALSE,"018-96";#N/A,#N/A,FALSE,"027-96";#N/A,#N/A,FALSE,"059-96";#N/A,#N/A,FALSE,"076-96";#N/A,#N/A,FALSE,"019-97";#N/A,#N/A,FALSE,"021-97";#N/A,#N/A,FALSE,"022-97";#N/A,#N/A,FALSE,"028-97"}</definedName>
    <definedName name="Eletrica" localSheetId="36" hidden="1">{#N/A,#N/A,FALSE,"GERAL";#N/A,#N/A,FALSE,"012-96";#N/A,#N/A,FALSE,"018-96";#N/A,#N/A,FALSE,"027-96";#N/A,#N/A,FALSE,"059-96";#N/A,#N/A,FALSE,"076-96";#N/A,#N/A,FALSE,"019-97";#N/A,#N/A,FALSE,"021-97";#N/A,#N/A,FALSE,"022-97";#N/A,#N/A,FALSE,"028-97"}</definedName>
    <definedName name="Eletrica" localSheetId="33" hidden="1">{#N/A,#N/A,FALSE,"GERAL";#N/A,#N/A,FALSE,"012-96";#N/A,#N/A,FALSE,"018-96";#N/A,#N/A,FALSE,"027-96";#N/A,#N/A,FALSE,"059-96";#N/A,#N/A,FALSE,"076-96";#N/A,#N/A,FALSE,"019-97";#N/A,#N/A,FALSE,"021-97";#N/A,#N/A,FALSE,"022-97";#N/A,#N/A,FALSE,"028-97"}</definedName>
    <definedName name="Eletrica" localSheetId="34" hidden="1">{#N/A,#N/A,FALSE,"GERAL";#N/A,#N/A,FALSE,"012-96";#N/A,#N/A,FALSE,"018-96";#N/A,#N/A,FALSE,"027-96";#N/A,#N/A,FALSE,"059-96";#N/A,#N/A,FALSE,"076-96";#N/A,#N/A,FALSE,"019-97";#N/A,#N/A,FALSE,"021-97";#N/A,#N/A,FALSE,"022-97";#N/A,#N/A,FALSE,"028-97"}</definedName>
    <definedName name="Eletrica" localSheetId="31" hidden="1">{#N/A,#N/A,FALSE,"GERAL";#N/A,#N/A,FALSE,"012-96";#N/A,#N/A,FALSE,"018-96";#N/A,#N/A,FALSE,"027-96";#N/A,#N/A,FALSE,"059-96";#N/A,#N/A,FALSE,"076-96";#N/A,#N/A,FALSE,"019-97";#N/A,#N/A,FALSE,"021-97";#N/A,#N/A,FALSE,"022-97";#N/A,#N/A,FALSE,"028-97"}</definedName>
    <definedName name="Eletrica" hidden="1">{#N/A,#N/A,FALSE,"GERAL";#N/A,#N/A,FALSE,"012-96";#N/A,#N/A,FALSE,"018-96";#N/A,#N/A,FALSE,"027-96";#N/A,#N/A,FALSE,"059-96";#N/A,#N/A,FALSE,"076-96";#N/A,#N/A,FALSE,"019-97";#N/A,#N/A,FALSE,"021-97";#N/A,#N/A,FALSE,"022-97";#N/A,#N/A,FALSE,"028-97"}</definedName>
    <definedName name="ELI1E">#REF!</definedName>
    <definedName name="ELI1N">#REF!</definedName>
    <definedName name="ELIMA">#REF!</definedName>
    <definedName name="eliminati" localSheetId="35" hidden="1">{#N/A,#N/A,FALSE,"Vessel1 1";#N/A,#N/A,FALSE,"Vessel1 2";#N/A,#N/A,FALSE,"Vessel1 3";#N/A,#N/A,FALSE,"Vessel1 4";#N/A,#N/A,FALSE,"Vessel1 5";#N/A,#N/A,FALSE,"Vessel1 6";#N/A,#N/A,FALSE,"Vessel1 7";#N/A,#N/A,FALSE,"Vessel1 8";#N/A,#N/A,FALSE,"Vessel1 9";#N/A,#N/A,FALSE,"Vessel1 10";#N/A,#N/A,FALSE,"Vessel1 11"}</definedName>
    <definedName name="eliminati" localSheetId="37" hidden="1">{#N/A,#N/A,FALSE,"Vessel1 1";#N/A,#N/A,FALSE,"Vessel1 2";#N/A,#N/A,FALSE,"Vessel1 3";#N/A,#N/A,FALSE,"Vessel1 4";#N/A,#N/A,FALSE,"Vessel1 5";#N/A,#N/A,FALSE,"Vessel1 6";#N/A,#N/A,FALSE,"Vessel1 7";#N/A,#N/A,FALSE,"Vessel1 8";#N/A,#N/A,FALSE,"Vessel1 9";#N/A,#N/A,FALSE,"Vessel1 10";#N/A,#N/A,FALSE,"Vessel1 11"}</definedName>
    <definedName name="eliminati" localSheetId="36" hidden="1">{#N/A,#N/A,FALSE,"Vessel1 1";#N/A,#N/A,FALSE,"Vessel1 2";#N/A,#N/A,FALSE,"Vessel1 3";#N/A,#N/A,FALSE,"Vessel1 4";#N/A,#N/A,FALSE,"Vessel1 5";#N/A,#N/A,FALSE,"Vessel1 6";#N/A,#N/A,FALSE,"Vessel1 7";#N/A,#N/A,FALSE,"Vessel1 8";#N/A,#N/A,FALSE,"Vessel1 9";#N/A,#N/A,FALSE,"Vessel1 10";#N/A,#N/A,FALSE,"Vessel1 11"}</definedName>
    <definedName name="eliminati" localSheetId="33" hidden="1">{#N/A,#N/A,FALSE,"Vessel1 1";#N/A,#N/A,FALSE,"Vessel1 2";#N/A,#N/A,FALSE,"Vessel1 3";#N/A,#N/A,FALSE,"Vessel1 4";#N/A,#N/A,FALSE,"Vessel1 5";#N/A,#N/A,FALSE,"Vessel1 6";#N/A,#N/A,FALSE,"Vessel1 7";#N/A,#N/A,FALSE,"Vessel1 8";#N/A,#N/A,FALSE,"Vessel1 9";#N/A,#N/A,FALSE,"Vessel1 10";#N/A,#N/A,FALSE,"Vessel1 11"}</definedName>
    <definedName name="eliminati" localSheetId="34" hidden="1">{#N/A,#N/A,FALSE,"Vessel1 1";#N/A,#N/A,FALSE,"Vessel1 2";#N/A,#N/A,FALSE,"Vessel1 3";#N/A,#N/A,FALSE,"Vessel1 4";#N/A,#N/A,FALSE,"Vessel1 5";#N/A,#N/A,FALSE,"Vessel1 6";#N/A,#N/A,FALSE,"Vessel1 7";#N/A,#N/A,FALSE,"Vessel1 8";#N/A,#N/A,FALSE,"Vessel1 9";#N/A,#N/A,FALSE,"Vessel1 10";#N/A,#N/A,FALSE,"Vessel1 11"}</definedName>
    <definedName name="eliminati" localSheetId="31" hidden="1">{#N/A,#N/A,FALSE,"Vessel1 1";#N/A,#N/A,FALSE,"Vessel1 2";#N/A,#N/A,FALSE,"Vessel1 3";#N/A,#N/A,FALSE,"Vessel1 4";#N/A,#N/A,FALSE,"Vessel1 5";#N/A,#N/A,FALSE,"Vessel1 6";#N/A,#N/A,FALSE,"Vessel1 7";#N/A,#N/A,FALSE,"Vessel1 8";#N/A,#N/A,FALSE,"Vessel1 9";#N/A,#N/A,FALSE,"Vessel1 10";#N/A,#N/A,FALSE,"Vessel1 11"}</definedName>
    <definedName name="eliminati" hidden="1">{#N/A,#N/A,FALSE,"Vessel1 1";#N/A,#N/A,FALSE,"Vessel1 2";#N/A,#N/A,FALSE,"Vessel1 3";#N/A,#N/A,FALSE,"Vessel1 4";#N/A,#N/A,FALSE,"Vessel1 5";#N/A,#N/A,FALSE,"Vessel1 6";#N/A,#N/A,FALSE,"Vessel1 7";#N/A,#N/A,FALSE,"Vessel1 8";#N/A,#N/A,FALSE,"Vessel1 9";#N/A,#N/A,FALSE,"Vessel1 10";#N/A,#N/A,FALSE,"Vessel1 11"}</definedName>
    <definedName name="ELNORTE">#REF!</definedName>
    <definedName name="ELSUR">#REF!</definedName>
    <definedName name="ELSURESTE">#REF!</definedName>
    <definedName name="Em" localSheetId="31">#REF!</definedName>
    <definedName name="Em">!#REF!</definedName>
    <definedName name="Em___0" localSheetId="31">#REF!</definedName>
    <definedName name="Em___0">!#REF!</definedName>
    <definedName name="Em___13" localSheetId="31">#REF!</definedName>
    <definedName name="Em___13">!#REF!</definedName>
    <definedName name="Email" localSheetId="31">#REF!</definedName>
    <definedName name="Email">!#REF!</definedName>
    <definedName name="EMB_METAL_COND">#REF!</definedName>
    <definedName name="Emb108a" localSheetId="31">#REF!</definedName>
    <definedName name="Emb108a">!#REF!</definedName>
    <definedName name="Emb108c" localSheetId="31">#REF!</definedName>
    <definedName name="Emb108c">!#REF!</definedName>
    <definedName name="EmbedQty">#N/A</definedName>
    <definedName name="EmbedQty1">#N/A</definedName>
    <definedName name="Emergencias" hidden="1">#REF!</definedName>
    <definedName name="emin" localSheetId="35" hidden="1">#REF!</definedName>
    <definedName name="emin" localSheetId="33" hidden="1">#REF!</definedName>
    <definedName name="emin" localSheetId="34" hidden="1">#REF!</definedName>
    <definedName name="emin" hidden="1">#REF!</definedName>
    <definedName name="Emirates">#REF!</definedName>
    <definedName name="EMO" localSheetId="35" hidden="1">{#N/A,#N/A,TRUE,"Est. de Fact.";#N/A,#N/A,TRUE,"Capitulo 19";#N/A,#N/A,TRUE,"Proyecto P855"}</definedName>
    <definedName name="EMO" localSheetId="37" hidden="1">{#N/A,#N/A,TRUE,"Est. de Fact.";#N/A,#N/A,TRUE,"Capitulo 19";#N/A,#N/A,TRUE,"Proyecto P855"}</definedName>
    <definedName name="EMO" localSheetId="36" hidden="1">{#N/A,#N/A,TRUE,"Est. de Fact.";#N/A,#N/A,TRUE,"Capitulo 19";#N/A,#N/A,TRUE,"Proyecto P855"}</definedName>
    <definedName name="EMO" localSheetId="33" hidden="1">{#N/A,#N/A,TRUE,"Est. de Fact.";#N/A,#N/A,TRUE,"Capitulo 19";#N/A,#N/A,TRUE,"Proyecto P855"}</definedName>
    <definedName name="EMO" localSheetId="34" hidden="1">{#N/A,#N/A,TRUE,"Est. de Fact.";#N/A,#N/A,TRUE,"Capitulo 19";#N/A,#N/A,TRUE,"Proyecto P855"}</definedName>
    <definedName name="EMO" localSheetId="31" hidden="1">{#N/A,#N/A,TRUE,"Est. de Fact.";#N/A,#N/A,TRUE,"Capitulo 19";#N/A,#N/A,TRUE,"Proyecto P855"}</definedName>
    <definedName name="EMO" hidden="1">{#N/A,#N/A,TRUE,"Est. de Fact.";#N/A,#N/A,TRUE,"Capitulo 19";#N/A,#N/A,TRUE,"Proyecto P855"}</definedName>
    <definedName name="EMOS">#REF!</definedName>
    <definedName name="Empaq" localSheetId="35" hidden="1">{#N/A,#N/A,FALSE,"Resumen"}</definedName>
    <definedName name="Empaq" localSheetId="37" hidden="1">{#N/A,#N/A,FALSE,"Resumen"}</definedName>
    <definedName name="Empaq" localSheetId="36" hidden="1">{#N/A,#N/A,FALSE,"Resumen"}</definedName>
    <definedName name="Empaq" localSheetId="30" hidden="1">{#N/A,#N/A,FALSE,"Resumen"}</definedName>
    <definedName name="Empaq" localSheetId="22" hidden="1">{#N/A,#N/A,FALSE,"Resumen"}</definedName>
    <definedName name="Empaq" localSheetId="33" hidden="1">{#N/A,#N/A,FALSE,"Resumen"}</definedName>
    <definedName name="Empaq" localSheetId="34" hidden="1">{#N/A,#N/A,FALSE,"Resumen"}</definedName>
    <definedName name="Empaq" localSheetId="31" hidden="1">{#N/A,#N/A,FALSE,"Resumen"}</definedName>
    <definedName name="Empaq" localSheetId="29" hidden="1">{#N/A,#N/A,FALSE,"Resumen"}</definedName>
    <definedName name="Empaq" hidden="1">{#N/A,#N/A,FALSE,"Resumen"}</definedName>
    <definedName name="empescol" localSheetId="31">#REF!</definedName>
    <definedName name="empescol">!#REF!</definedName>
    <definedName name="empgratmayo" localSheetId="31">#REF!</definedName>
    <definedName name="empgratmayo">!#REF!</definedName>
    <definedName name="EMPINTCONACEROYMALLACONTRA" localSheetId="31">#REF!</definedName>
    <definedName name="EMPINTCONACEROYMALLACONTRA">!#REF!</definedName>
    <definedName name="employer" localSheetId="31">#REF!</definedName>
    <definedName name="employer">!#REF!</definedName>
    <definedName name="EMPRE">#REF!</definedName>
    <definedName name="Empresa" localSheetId="31">#REF!</definedName>
    <definedName name="Empresa">!#REF!</definedName>
    <definedName name="empretorno" localSheetId="31">#REF!</definedName>
    <definedName name="empretorno">!#REF!</definedName>
    <definedName name="EMPVINC" localSheetId="31">#REF!</definedName>
    <definedName name="EMPVINC">!#REF!</definedName>
    <definedName name="EMPVINC2" localSheetId="31">#REF!</definedName>
    <definedName name="EMPVINC2">!#REF!</definedName>
    <definedName name="EMR1E">#REF!</definedName>
    <definedName name="EMR1N">#REF!</definedName>
    <definedName name="EMU" localSheetId="31">#REF!</definedName>
    <definedName name="EMU">!#REF!</definedName>
    <definedName name="emulsion">#REF!</definedName>
    <definedName name="EN" localSheetId="35" hidden="1">{#N/A,#N/A,FALSE,"DET-CAMB.";#N/A,#N/A,FALSE,"PRESUP.";#N/A,#N/A,FALSE,"RESUMEN";#N/A,#N/A,FALSE,"CT";#N/A,#N/A,FALSE,"PD";#N/A,#N/A,FALSE,"PR"}</definedName>
    <definedName name="EN" localSheetId="37" hidden="1">{#N/A,#N/A,FALSE,"DET-CAMB.";#N/A,#N/A,FALSE,"PRESUP.";#N/A,#N/A,FALSE,"RESUMEN";#N/A,#N/A,FALSE,"CT";#N/A,#N/A,FALSE,"PD";#N/A,#N/A,FALSE,"PR"}</definedName>
    <definedName name="EN" localSheetId="36" hidden="1">{#N/A,#N/A,FALSE,"DET-CAMB.";#N/A,#N/A,FALSE,"PRESUP.";#N/A,#N/A,FALSE,"RESUMEN";#N/A,#N/A,FALSE,"CT";#N/A,#N/A,FALSE,"PD";#N/A,#N/A,FALSE,"PR"}</definedName>
    <definedName name="EN" localSheetId="33" hidden="1">{#N/A,#N/A,FALSE,"DET-CAMB.";#N/A,#N/A,FALSE,"PRESUP.";#N/A,#N/A,FALSE,"RESUMEN";#N/A,#N/A,FALSE,"CT";#N/A,#N/A,FALSE,"PD";#N/A,#N/A,FALSE,"PR"}</definedName>
    <definedName name="EN" localSheetId="34" hidden="1">{#N/A,#N/A,FALSE,"DET-CAMB.";#N/A,#N/A,FALSE,"PRESUP.";#N/A,#N/A,FALSE,"RESUMEN";#N/A,#N/A,FALSE,"CT";#N/A,#N/A,FALSE,"PD";#N/A,#N/A,FALSE,"PR"}</definedName>
    <definedName name="EN" localSheetId="31" hidden="1">{#N/A,#N/A,FALSE,"DET-CAMB.";#N/A,#N/A,FALSE,"PRESUP.";#N/A,#N/A,FALSE,"RESUMEN";#N/A,#N/A,FALSE,"CT";#N/A,#N/A,FALSE,"PD";#N/A,#N/A,FALSE,"PR"}</definedName>
    <definedName name="EN" hidden="1">{#N/A,#N/A,FALSE,"DET-CAMB.";#N/A,#N/A,FALSE,"PRESUP.";#N/A,#N/A,FALSE,"RESUMEN";#N/A,#N/A,FALSE,"CT";#N/A,#N/A,FALSE,"PD";#N/A,#N/A,FALSE,"PR"}</definedName>
    <definedName name="ENC0_1">#REF!</definedName>
    <definedName name="ENC1_2">#REF!</definedName>
    <definedName name="ENC10_11">#REF!</definedName>
    <definedName name="ENC11_12">#REF!</definedName>
    <definedName name="ENC12_13">#REF!</definedName>
    <definedName name="ENC13_14">#REF!</definedName>
    <definedName name="ENC2_3">#REF!</definedName>
    <definedName name="ENC3_4">#REF!</definedName>
    <definedName name="ENC4_5">#REF!</definedName>
    <definedName name="ENC5_6">#REF!</definedName>
    <definedName name="ENC6_7">#REF!</definedName>
    <definedName name="ENC7_8">#REF!</definedName>
    <definedName name="ENC8_9">#REF!</definedName>
    <definedName name="ENC9_10">#REF!</definedName>
    <definedName name="enca">#REF!</definedName>
    <definedName name="enca1">#REF!</definedName>
    <definedName name="encabe">#REF!</definedName>
    <definedName name="encabezado">#REF!</definedName>
    <definedName name="ENCABEZZ">#REF!</definedName>
    <definedName name="encagastos">#REF!</definedName>
    <definedName name="encamer">#REF!</definedName>
    <definedName name="encamwa">#REF!</definedName>
    <definedName name="encaus">#REF!</definedName>
    <definedName name="ENCF_CAB">#REF!</definedName>
    <definedName name="end" localSheetId="35" hidden="1">{"Equipment cost",#N/A,FALSE,"bulks"}</definedName>
    <definedName name="end" localSheetId="37" hidden="1">{"Equipment cost",#N/A,FALSE,"bulks"}</definedName>
    <definedName name="end" localSheetId="32" hidden="1">{"Equipment cost",#N/A,FALSE,"bulks"}</definedName>
    <definedName name="end" localSheetId="21" hidden="1">{"Equipment cost",#N/A,FALSE,"bulks"}</definedName>
    <definedName name="end" localSheetId="36" hidden="1">{"Equipment cost",#N/A,FALSE,"bulks"}</definedName>
    <definedName name="end" localSheetId="33" hidden="1">{"Equipment cost",#N/A,FALSE,"bulks"}</definedName>
    <definedName name="end" localSheetId="34" hidden="1">{"Equipment cost",#N/A,FALSE,"bulks"}</definedName>
    <definedName name="end" localSheetId="31" hidden="1">{"Equipment cost",#N/A,FALSE,"bulks"}</definedName>
    <definedName name="end" hidden="1">{"Equipment cost",#N/A,FALSE,"bulks"}</definedName>
    <definedName name="End_Bal" localSheetId="31">#REF!</definedName>
    <definedName name="End_Bal">!#REF!</definedName>
    <definedName name="ENDEDRUCK" localSheetId="31">#REF!</definedName>
    <definedName name="ENDEDRUCK">!#REF!</definedName>
    <definedName name="ENDGAME" localSheetId="35" hidden="1">{"Equipment cost",#N/A,FALSE,"bulks"}</definedName>
    <definedName name="ENDGAME" localSheetId="37" hidden="1">{"Equipment cost",#N/A,FALSE,"bulks"}</definedName>
    <definedName name="ENDGAME" localSheetId="32" hidden="1">{"Equipment cost",#N/A,FALSE,"bulks"}</definedName>
    <definedName name="ENDGAME" localSheetId="21" hidden="1">{"Equipment cost",#N/A,FALSE,"bulks"}</definedName>
    <definedName name="ENDGAME" localSheetId="36" hidden="1">{"Equipment cost",#N/A,FALSE,"bulks"}</definedName>
    <definedName name="ENDGAME" localSheetId="33" hidden="1">{"Equipment cost",#N/A,FALSE,"bulks"}</definedName>
    <definedName name="ENDGAME" localSheetId="34" hidden="1">{"Equipment cost",#N/A,FALSE,"bulks"}</definedName>
    <definedName name="ENDGAME" localSheetId="31" hidden="1">{"Equipment cost",#N/A,FALSE,"bulks"}</definedName>
    <definedName name="ENDGAME" hidden="1">{"Equipment cost",#N/A,FALSE,"bulks"}</definedName>
    <definedName name="endhome" localSheetId="31">#REF!</definedName>
    <definedName name="endhome">!#REF!</definedName>
    <definedName name="Ene" localSheetId="35" hidden="1">{#N/A,#N/A,TRUE,"Resumen";#N/A,#N/A,TRUE,"Global";#N/A,#N/A,TRUE,"Agropecuario";#N/A,#N/A,TRUE,"Pesca";#N/A,#N/A,TRUE,"Minería";#N/A,#N/A,TRUE,"Elect. y Agua";#N/A,#N/A,TRUE,"Manufactura";#N/A,#N/A,TRUE,"Construcción";#N/A,#N/A,TRUE,"Comercio";#N/A,#N/A,TRUE,"Otros"}</definedName>
    <definedName name="Ene" localSheetId="37" hidden="1">{#N/A,#N/A,TRUE,"Resumen";#N/A,#N/A,TRUE,"Global";#N/A,#N/A,TRUE,"Agropecuario";#N/A,#N/A,TRUE,"Pesca";#N/A,#N/A,TRUE,"Minería";#N/A,#N/A,TRUE,"Elect. y Agua";#N/A,#N/A,TRUE,"Manufactura";#N/A,#N/A,TRUE,"Construcción";#N/A,#N/A,TRUE,"Comercio";#N/A,#N/A,TRUE,"Otros"}</definedName>
    <definedName name="Ene" localSheetId="36" hidden="1">{#N/A,#N/A,TRUE,"Resumen";#N/A,#N/A,TRUE,"Global";#N/A,#N/A,TRUE,"Agropecuario";#N/A,#N/A,TRUE,"Pesca";#N/A,#N/A,TRUE,"Minería";#N/A,#N/A,TRUE,"Elect. y Agua";#N/A,#N/A,TRUE,"Manufactura";#N/A,#N/A,TRUE,"Construcción";#N/A,#N/A,TRUE,"Comercio";#N/A,#N/A,TRUE,"Otros"}</definedName>
    <definedName name="Ene" localSheetId="33" hidden="1">{#N/A,#N/A,TRUE,"Resumen";#N/A,#N/A,TRUE,"Global";#N/A,#N/A,TRUE,"Agropecuario";#N/A,#N/A,TRUE,"Pesca";#N/A,#N/A,TRUE,"Minería";#N/A,#N/A,TRUE,"Elect. y Agua";#N/A,#N/A,TRUE,"Manufactura";#N/A,#N/A,TRUE,"Construcción";#N/A,#N/A,TRUE,"Comercio";#N/A,#N/A,TRUE,"Otros"}</definedName>
    <definedName name="Ene" localSheetId="34" hidden="1">{#N/A,#N/A,TRUE,"Resumen";#N/A,#N/A,TRUE,"Global";#N/A,#N/A,TRUE,"Agropecuario";#N/A,#N/A,TRUE,"Pesca";#N/A,#N/A,TRUE,"Minería";#N/A,#N/A,TRUE,"Elect. y Agua";#N/A,#N/A,TRUE,"Manufactura";#N/A,#N/A,TRUE,"Construcción";#N/A,#N/A,TRUE,"Comercio";#N/A,#N/A,TRUE,"Otros"}</definedName>
    <definedName name="Ene" localSheetId="31" hidden="1">{#N/A,#N/A,TRUE,"Resumen";#N/A,#N/A,TRUE,"Global";#N/A,#N/A,TRUE,"Agropecuario";#N/A,#N/A,TRUE,"Pesca";#N/A,#N/A,TRUE,"Minería";#N/A,#N/A,TRUE,"Elect. y Agua";#N/A,#N/A,TRUE,"Manufactura";#N/A,#N/A,TRUE,"Construcción";#N/A,#N/A,TRUE,"Comercio";#N/A,#N/A,TRUE,"Otros"}</definedName>
    <definedName name="Ene" hidden="1">{#N/A,#N/A,TRUE,"Resumen";#N/A,#N/A,TRUE,"Global";#N/A,#N/A,TRUE,"Agropecuario";#N/A,#N/A,TRUE,"Pesca";#N/A,#N/A,TRUE,"Minería";#N/A,#N/A,TRUE,"Elect. y Agua";#N/A,#N/A,TRUE,"Manufactura";#N/A,#N/A,TRUE,"Construcción";#N/A,#N/A,TRUE,"Comercio";#N/A,#N/A,TRUE,"Otros"}</definedName>
    <definedName name="ENEACT">#REF!</definedName>
    <definedName name="ENEANT">#REF!</definedName>
    <definedName name="ENENVO">#REF!</definedName>
    <definedName name="ENERGIA">#REF!</definedName>
    <definedName name="ENG">#REF!</definedName>
    <definedName name="Eng_Hrs">#REF!</definedName>
    <definedName name="Eng_Rev">#REF!</definedName>
    <definedName name="Engg">#REF!</definedName>
    <definedName name="Engine">#REF!</definedName>
    <definedName name="Engine_CostInt_Range">#REF!</definedName>
    <definedName name="Engine_Range">#REF!</definedName>
    <definedName name="Engine_T">#REF!</definedName>
    <definedName name="Engrasado">#REF!</definedName>
    <definedName name="Engrase">#REF!</definedName>
    <definedName name="ENSAYES" localSheetId="31">#REF!</definedName>
    <definedName name="ENSAYES">!#REF!</definedName>
    <definedName name="ENTA">#REF!</definedName>
    <definedName name="ENTC">#REF!</definedName>
    <definedName name="ENTIDAD" localSheetId="31">#REF!</definedName>
    <definedName name="ENTIDAD">!#REF!</definedName>
    <definedName name="EntityList">#REF!</definedName>
    <definedName name="ENTMC" localSheetId="31">#REF!</definedName>
    <definedName name="ENTMC">!#REF!</definedName>
    <definedName name="ENTR">#REF!</definedName>
    <definedName name="ENTRADA">#REF!</definedName>
    <definedName name="Entrance" localSheetId="31">#REF!</definedName>
    <definedName name="Entrance">!#REF!</definedName>
    <definedName name="EntranceExit" localSheetId="31">#REF!</definedName>
    <definedName name="EntranceExit">!#REF!</definedName>
    <definedName name="ENTREGA">#REF!</definedName>
    <definedName name="ENTREGABLES">#REF!</definedName>
    <definedName name="ENTREGABLES1">#REF!</definedName>
    <definedName name="enus">#REF!</definedName>
    <definedName name="ENV">#REF!</definedName>
    <definedName name="EO">#REF!</definedName>
    <definedName name="EOL">#REF!</definedName>
    <definedName name="EOTLAST" localSheetId="31">#REF!</definedName>
    <definedName name="EOTLAST">!#REF!</definedName>
    <definedName name="EP">#REF!</definedName>
    <definedName name="EP_Line_Name1" hidden="1">#REF!</definedName>
    <definedName name="EP_Line_Name2" hidden="1">#REF!</definedName>
    <definedName name="EP_Line_Nbr_and_Name2" hidden="1">#REF!</definedName>
    <definedName name="EP_Line_Nbr2" hidden="1">#REF!</definedName>
    <definedName name="EP_Print">#REF!</definedName>
    <definedName name="EPCHOURS" localSheetId="35" hidden="1">{#N/A,#N/A,FALSE,"subcontract"}</definedName>
    <definedName name="EPCHOURS" localSheetId="37" hidden="1">{#N/A,#N/A,FALSE,"subcontract"}</definedName>
    <definedName name="EPCHOURS" localSheetId="36" hidden="1">{#N/A,#N/A,FALSE,"subcontract"}</definedName>
    <definedName name="EPCHOURS" localSheetId="30" hidden="1">{#N/A,#N/A,FALSE,"subcontract"}</definedName>
    <definedName name="EPCHOURS" localSheetId="33" hidden="1">{#N/A,#N/A,FALSE,"subcontract"}</definedName>
    <definedName name="EPCHOURS" localSheetId="34" hidden="1">{#N/A,#N/A,FALSE,"subcontract"}</definedName>
    <definedName name="EPCHOURS" localSheetId="31" hidden="1">{#N/A,#N/A,FALSE,"subcontract"}</definedName>
    <definedName name="EPCHOURS" localSheetId="29" hidden="1">{#N/A,#N/A,FALSE,"subcontract"}</definedName>
    <definedName name="EPCHOURS" hidden="1">{#N/A,#N/A,FALSE,"subcontract"}</definedName>
    <definedName name="EPCHOURS_1" localSheetId="35" hidden="1">{#N/A,#N/A,FALSE,"subcontract"}</definedName>
    <definedName name="EPCHOURS_1" localSheetId="37" hidden="1">{#N/A,#N/A,FALSE,"subcontract"}</definedName>
    <definedName name="EPCHOURS_1" localSheetId="36" hidden="1">{#N/A,#N/A,FALSE,"subcontract"}</definedName>
    <definedName name="EPCHOURS_1" localSheetId="33" hidden="1">{#N/A,#N/A,FALSE,"subcontract"}</definedName>
    <definedName name="EPCHOURS_1" localSheetId="34" hidden="1">{#N/A,#N/A,FALSE,"subcontract"}</definedName>
    <definedName name="EPCHOURS_1" localSheetId="31" hidden="1">{#N/A,#N/A,FALSE,"subcontract"}</definedName>
    <definedName name="EPCHOURS_1" hidden="1">{#N/A,#N/A,FALSE,"subcontract"}</definedName>
    <definedName name="EPE1E">#REF!</definedName>
    <definedName name="EPE1N">#REF!</definedName>
    <definedName name="EPE2E">#REF!</definedName>
    <definedName name="EPE2N">#REF!</definedName>
    <definedName name="EPI_DIRECTO" localSheetId="31">#REF!</definedName>
    <definedName name="EPI_DIRECTO">!#REF!</definedName>
    <definedName name="EPI_INDIRECTO1" localSheetId="31">#REF!</definedName>
    <definedName name="EPI_INDIRECTO1">!#REF!</definedName>
    <definedName name="EPI_INDIRECTO2" localSheetId="31">#REF!</definedName>
    <definedName name="EPI_INDIRECTO2">!#REF!</definedName>
    <definedName name="EPI_SOLDADOR" localSheetId="31">#REF!</definedName>
    <definedName name="EPI_SOLDADOR">!#REF!</definedName>
    <definedName name="EPM1E">#REF!</definedName>
    <definedName name="EPM1N">#REF!</definedName>
    <definedName name="EPP" localSheetId="31">#REF!</definedName>
    <definedName name="EPP">!#REF!</definedName>
    <definedName name="EPR" localSheetId="35" hidden="1">{#N/A,#N/A,FALSE,"Extension Title";#N/A,#N/A,FALSE,"Extensions Main";#N/A,#N/A,FALSE,"Christchurst";#N/A,#N/A,FALSE,"Larkfield Extension";#N/A,#N/A,FALSE,"Taunton";#N/A,#N/A,FALSE,"Farlington";#N/A,#N/A,FALSE,"Sidney Street";#N/A,#N/A,FALSE,"Tamworth";#N/A,#N/A,FALSE,"New Build Main"}</definedName>
    <definedName name="EPR" localSheetId="37" hidden="1">{#N/A,#N/A,FALSE,"Extension Title";#N/A,#N/A,FALSE,"Extensions Main";#N/A,#N/A,FALSE,"Christchurst";#N/A,#N/A,FALSE,"Larkfield Extension";#N/A,#N/A,FALSE,"Taunton";#N/A,#N/A,FALSE,"Farlington";#N/A,#N/A,FALSE,"Sidney Street";#N/A,#N/A,FALSE,"Tamworth";#N/A,#N/A,FALSE,"New Build Main"}</definedName>
    <definedName name="EPR" localSheetId="32" hidden="1">{#N/A,#N/A,FALSE,"Extension Title";#N/A,#N/A,FALSE,"Extensions Main";#N/A,#N/A,FALSE,"Christchurst";#N/A,#N/A,FALSE,"Larkfield Extension";#N/A,#N/A,FALSE,"Taunton";#N/A,#N/A,FALSE,"Farlington";#N/A,#N/A,FALSE,"Sidney Street";#N/A,#N/A,FALSE,"Tamworth";#N/A,#N/A,FALSE,"New Build Main"}</definedName>
    <definedName name="EPR" localSheetId="21" hidden="1">{#N/A,#N/A,FALSE,"Extension Title";#N/A,#N/A,FALSE,"Extensions Main";#N/A,#N/A,FALSE,"Christchurst";#N/A,#N/A,FALSE,"Larkfield Extension";#N/A,#N/A,FALSE,"Taunton";#N/A,#N/A,FALSE,"Farlington";#N/A,#N/A,FALSE,"Sidney Street";#N/A,#N/A,FALSE,"Tamworth";#N/A,#N/A,FALSE,"New Build Main"}</definedName>
    <definedName name="EPR" localSheetId="36" hidden="1">{#N/A,#N/A,FALSE,"Extension Title";#N/A,#N/A,FALSE,"Extensions Main";#N/A,#N/A,FALSE,"Christchurst";#N/A,#N/A,FALSE,"Larkfield Extension";#N/A,#N/A,FALSE,"Taunton";#N/A,#N/A,FALSE,"Farlington";#N/A,#N/A,FALSE,"Sidney Street";#N/A,#N/A,FALSE,"Tamworth";#N/A,#N/A,FALSE,"New Build Main"}</definedName>
    <definedName name="EPR" localSheetId="33" hidden="1">{#N/A,#N/A,FALSE,"Extension Title";#N/A,#N/A,FALSE,"Extensions Main";#N/A,#N/A,FALSE,"Christchurst";#N/A,#N/A,FALSE,"Larkfield Extension";#N/A,#N/A,FALSE,"Taunton";#N/A,#N/A,FALSE,"Farlington";#N/A,#N/A,FALSE,"Sidney Street";#N/A,#N/A,FALSE,"Tamworth";#N/A,#N/A,FALSE,"New Build Main"}</definedName>
    <definedName name="EPR" localSheetId="34" hidden="1">{#N/A,#N/A,FALSE,"Extension Title";#N/A,#N/A,FALSE,"Extensions Main";#N/A,#N/A,FALSE,"Christchurst";#N/A,#N/A,FALSE,"Larkfield Extension";#N/A,#N/A,FALSE,"Taunton";#N/A,#N/A,FALSE,"Farlington";#N/A,#N/A,FALSE,"Sidney Street";#N/A,#N/A,FALSE,"Tamworth";#N/A,#N/A,FALSE,"New Build Main"}</definedName>
    <definedName name="EPR" localSheetId="31" hidden="1">{#N/A,#N/A,FALSE,"Extension Title";#N/A,#N/A,FALSE,"Extensions Main";#N/A,#N/A,FALSE,"Christchurst";#N/A,#N/A,FALSE,"Larkfield Extension";#N/A,#N/A,FALSE,"Taunton";#N/A,#N/A,FALSE,"Farlington";#N/A,#N/A,FALSE,"Sidney Street";#N/A,#N/A,FALSE,"Tamworth";#N/A,#N/A,FALSE,"New Build Main"}</definedName>
    <definedName name="EPR" hidden="1">{#N/A,#N/A,FALSE,"Extension Title";#N/A,#N/A,FALSE,"Extensions Main";#N/A,#N/A,FALSE,"Christchurst";#N/A,#N/A,FALSE,"Larkfield Extension";#N/A,#N/A,FALSE,"Taunton";#N/A,#N/A,FALSE,"Farlington";#N/A,#N/A,FALSE,"Sidney Street";#N/A,#N/A,FALSE,"Tamworth";#N/A,#N/A,FALSE,"New Build Main"}</definedName>
    <definedName name="Epsilon">#REF!</definedName>
    <definedName name="eq" localSheetId="35" hidden="1">{#N/A,#N/A,FALSE,"minas";#N/A,#N/A,FALSE,"Total_OC015";#N/A,#N/A,FALSE,"ADMIN";#N/A,#N/A,FALSE,"PROCES";#N/A,#N/A,FALSE,"civil";#N/A,#N/A,FALSE,"CAÑER";#N/A,#N/A,FALSE,"ELEC";#N/A,#N/A,FALSE,"INSTR";#N/A,#N/A,FALSE,"PDS";#N/A,#N/A,FALSE,"mecan"}</definedName>
    <definedName name="eq" localSheetId="37" hidden="1">{#N/A,#N/A,FALSE,"minas";#N/A,#N/A,FALSE,"Total_OC015";#N/A,#N/A,FALSE,"ADMIN";#N/A,#N/A,FALSE,"PROCES";#N/A,#N/A,FALSE,"civil";#N/A,#N/A,FALSE,"CAÑER";#N/A,#N/A,FALSE,"ELEC";#N/A,#N/A,FALSE,"INSTR";#N/A,#N/A,FALSE,"PDS";#N/A,#N/A,FALSE,"mecan"}</definedName>
    <definedName name="eq" localSheetId="36" hidden="1">{#N/A,#N/A,FALSE,"minas";#N/A,#N/A,FALSE,"Total_OC015";#N/A,#N/A,FALSE,"ADMIN";#N/A,#N/A,FALSE,"PROCES";#N/A,#N/A,FALSE,"civil";#N/A,#N/A,FALSE,"CAÑER";#N/A,#N/A,FALSE,"ELEC";#N/A,#N/A,FALSE,"INSTR";#N/A,#N/A,FALSE,"PDS";#N/A,#N/A,FALSE,"mecan"}</definedName>
    <definedName name="eq" localSheetId="33" hidden="1">{#N/A,#N/A,FALSE,"minas";#N/A,#N/A,FALSE,"Total_OC015";#N/A,#N/A,FALSE,"ADMIN";#N/A,#N/A,FALSE,"PROCES";#N/A,#N/A,FALSE,"civil";#N/A,#N/A,FALSE,"CAÑER";#N/A,#N/A,FALSE,"ELEC";#N/A,#N/A,FALSE,"INSTR";#N/A,#N/A,FALSE,"PDS";#N/A,#N/A,FALSE,"mecan"}</definedName>
    <definedName name="eq" localSheetId="34" hidden="1">{#N/A,#N/A,FALSE,"minas";#N/A,#N/A,FALSE,"Total_OC015";#N/A,#N/A,FALSE,"ADMIN";#N/A,#N/A,FALSE,"PROCES";#N/A,#N/A,FALSE,"civil";#N/A,#N/A,FALSE,"CAÑER";#N/A,#N/A,FALSE,"ELEC";#N/A,#N/A,FALSE,"INSTR";#N/A,#N/A,FALSE,"PDS";#N/A,#N/A,FALSE,"mecan"}</definedName>
    <definedName name="eq" localSheetId="31" hidden="1">{#N/A,#N/A,FALSE,"minas";#N/A,#N/A,FALSE,"Total_OC015";#N/A,#N/A,FALSE,"ADMIN";#N/A,#N/A,FALSE,"PROCES";#N/A,#N/A,FALSE,"civil";#N/A,#N/A,FALSE,"CAÑER";#N/A,#N/A,FALSE,"ELEC";#N/A,#N/A,FALSE,"INSTR";#N/A,#N/A,FALSE,"PDS";#N/A,#N/A,FALSE,"mecan"}</definedName>
    <definedName name="EQ">#REF!</definedName>
    <definedName name="eq_1" localSheetId="35" hidden="1">{#N/A,#N/A,FALSE,"minas";#N/A,#N/A,FALSE,"Total_OC015";#N/A,#N/A,FALSE,"ADMIN";#N/A,#N/A,FALSE,"PROCES";#N/A,#N/A,FALSE,"civil";#N/A,#N/A,FALSE,"CAÑER";#N/A,#N/A,FALSE,"ELEC";#N/A,#N/A,FALSE,"INSTR";#N/A,#N/A,FALSE,"PDS";#N/A,#N/A,FALSE,"mecan"}</definedName>
    <definedName name="eq_1" localSheetId="37" hidden="1">{#N/A,#N/A,FALSE,"minas";#N/A,#N/A,FALSE,"Total_OC015";#N/A,#N/A,FALSE,"ADMIN";#N/A,#N/A,FALSE,"PROCES";#N/A,#N/A,FALSE,"civil";#N/A,#N/A,FALSE,"CAÑER";#N/A,#N/A,FALSE,"ELEC";#N/A,#N/A,FALSE,"INSTR";#N/A,#N/A,FALSE,"PDS";#N/A,#N/A,FALSE,"mecan"}</definedName>
    <definedName name="eq_1" localSheetId="36" hidden="1">{#N/A,#N/A,FALSE,"minas";#N/A,#N/A,FALSE,"Total_OC015";#N/A,#N/A,FALSE,"ADMIN";#N/A,#N/A,FALSE,"PROCES";#N/A,#N/A,FALSE,"civil";#N/A,#N/A,FALSE,"CAÑER";#N/A,#N/A,FALSE,"ELEC";#N/A,#N/A,FALSE,"INSTR";#N/A,#N/A,FALSE,"PDS";#N/A,#N/A,FALSE,"mecan"}</definedName>
    <definedName name="eq_1" localSheetId="33" hidden="1">{#N/A,#N/A,FALSE,"minas";#N/A,#N/A,FALSE,"Total_OC015";#N/A,#N/A,FALSE,"ADMIN";#N/A,#N/A,FALSE,"PROCES";#N/A,#N/A,FALSE,"civil";#N/A,#N/A,FALSE,"CAÑER";#N/A,#N/A,FALSE,"ELEC";#N/A,#N/A,FALSE,"INSTR";#N/A,#N/A,FALSE,"PDS";#N/A,#N/A,FALSE,"mecan"}</definedName>
    <definedName name="eq_1" localSheetId="34" hidden="1">{#N/A,#N/A,FALSE,"minas";#N/A,#N/A,FALSE,"Total_OC015";#N/A,#N/A,FALSE,"ADMIN";#N/A,#N/A,FALSE,"PROCES";#N/A,#N/A,FALSE,"civil";#N/A,#N/A,FALSE,"CAÑER";#N/A,#N/A,FALSE,"ELEC";#N/A,#N/A,FALSE,"INSTR";#N/A,#N/A,FALSE,"PDS";#N/A,#N/A,FALSE,"mecan"}</definedName>
    <definedName name="eq_1" localSheetId="31" hidden="1">{#N/A,#N/A,FALSE,"minas";#N/A,#N/A,FALSE,"Total_OC015";#N/A,#N/A,FALSE,"ADMIN";#N/A,#N/A,FALSE,"PROCES";#N/A,#N/A,FALSE,"civil";#N/A,#N/A,FALSE,"CAÑER";#N/A,#N/A,FALSE,"ELEC";#N/A,#N/A,FALSE,"INSTR";#N/A,#N/A,FALSE,"PDS";#N/A,#N/A,FALSE,"mecan"}</definedName>
    <definedName name="eq_1" hidden="1">{#N/A,#N/A,FALSE,"minas";#N/A,#N/A,FALSE,"Total_OC015";#N/A,#N/A,FALSE,"ADMIN";#N/A,#N/A,FALSE,"PROCES";#N/A,#N/A,FALSE,"civil";#N/A,#N/A,FALSE,"CAÑER";#N/A,#N/A,FALSE,"ELEC";#N/A,#N/A,FALSE,"INSTR";#N/A,#N/A,FALSE,"PDS";#N/A,#N/A,FALSE,"mecan"}</definedName>
    <definedName name="eq_2">#N/A</definedName>
    <definedName name="eq_5">#N/A</definedName>
    <definedName name="eq_9">#N/A</definedName>
    <definedName name="EQ_MAT" localSheetId="35" hidden="1">{#N/A,#N/A,FALSE,"Matrix";#N/A,#N/A,FALSE,"Executive";#N/A,#N/A,FALSE,"Summary";#N/A,#N/A,FALSE,"Office1";#N/A,#N/A,FALSE,"Office2";#N/A,#N/A,FALSE,"Office3";#N/A,#N/A,FALSE,"Office4";#N/A,#N/A,FALSE,"Office5";#N/A,#N/A,FALSE,"Office6";#N/A,#N/A,FALSE,"Office7";#N/A,#N/A,FALSE,"Labor"}</definedName>
    <definedName name="EQ_MAT" localSheetId="37" hidden="1">{#N/A,#N/A,FALSE,"Matrix";#N/A,#N/A,FALSE,"Executive";#N/A,#N/A,FALSE,"Summary";#N/A,#N/A,FALSE,"Office1";#N/A,#N/A,FALSE,"Office2";#N/A,#N/A,FALSE,"Office3";#N/A,#N/A,FALSE,"Office4";#N/A,#N/A,FALSE,"Office5";#N/A,#N/A,FALSE,"Office6";#N/A,#N/A,FALSE,"Office7";#N/A,#N/A,FALSE,"Labor"}</definedName>
    <definedName name="EQ_MAT" localSheetId="36" hidden="1">{#N/A,#N/A,FALSE,"Matrix";#N/A,#N/A,FALSE,"Executive";#N/A,#N/A,FALSE,"Summary";#N/A,#N/A,FALSE,"Office1";#N/A,#N/A,FALSE,"Office2";#N/A,#N/A,FALSE,"Office3";#N/A,#N/A,FALSE,"Office4";#N/A,#N/A,FALSE,"Office5";#N/A,#N/A,FALSE,"Office6";#N/A,#N/A,FALSE,"Office7";#N/A,#N/A,FALSE,"Labor"}</definedName>
    <definedName name="EQ_MAT" localSheetId="30" hidden="1">{#N/A,#N/A,FALSE,"Matrix";#N/A,#N/A,FALSE,"Executive";#N/A,#N/A,FALSE,"Summary";#N/A,#N/A,FALSE,"Office1";#N/A,#N/A,FALSE,"Office2";#N/A,#N/A,FALSE,"Office3";#N/A,#N/A,FALSE,"Office4";#N/A,#N/A,FALSE,"Office5";#N/A,#N/A,FALSE,"Office6";#N/A,#N/A,FALSE,"Office7";#N/A,#N/A,FALSE,"Labor"}</definedName>
    <definedName name="EQ_MAT" localSheetId="33" hidden="1">{#N/A,#N/A,FALSE,"Matrix";#N/A,#N/A,FALSE,"Executive";#N/A,#N/A,FALSE,"Summary";#N/A,#N/A,FALSE,"Office1";#N/A,#N/A,FALSE,"Office2";#N/A,#N/A,FALSE,"Office3";#N/A,#N/A,FALSE,"Office4";#N/A,#N/A,FALSE,"Office5";#N/A,#N/A,FALSE,"Office6";#N/A,#N/A,FALSE,"Office7";#N/A,#N/A,FALSE,"Labor"}</definedName>
    <definedName name="EQ_MAT" localSheetId="34" hidden="1">{#N/A,#N/A,FALSE,"Matrix";#N/A,#N/A,FALSE,"Executive";#N/A,#N/A,FALSE,"Summary";#N/A,#N/A,FALSE,"Office1";#N/A,#N/A,FALSE,"Office2";#N/A,#N/A,FALSE,"Office3";#N/A,#N/A,FALSE,"Office4";#N/A,#N/A,FALSE,"Office5";#N/A,#N/A,FALSE,"Office6";#N/A,#N/A,FALSE,"Office7";#N/A,#N/A,FALSE,"Labor"}</definedName>
    <definedName name="EQ_MAT" localSheetId="31" hidden="1">{#N/A,#N/A,FALSE,"Matrix";#N/A,#N/A,FALSE,"Executive";#N/A,#N/A,FALSE,"Summary";#N/A,#N/A,FALSE,"Office1";#N/A,#N/A,FALSE,"Office2";#N/A,#N/A,FALSE,"Office3";#N/A,#N/A,FALSE,"Office4";#N/A,#N/A,FALSE,"Office5";#N/A,#N/A,FALSE,"Office6";#N/A,#N/A,FALSE,"Office7";#N/A,#N/A,FALSE,"Labor"}</definedName>
    <definedName name="EQ_MAT" localSheetId="29" hidden="1">{#N/A,#N/A,FALSE,"Matrix";#N/A,#N/A,FALSE,"Executive";#N/A,#N/A,FALSE,"Summary";#N/A,#N/A,FALSE,"Office1";#N/A,#N/A,FALSE,"Office2";#N/A,#N/A,FALSE,"Office3";#N/A,#N/A,FALSE,"Office4";#N/A,#N/A,FALSE,"Office5";#N/A,#N/A,FALSE,"Office6";#N/A,#N/A,FALSE,"Office7";#N/A,#N/A,FALSE,"Labor"}</definedName>
    <definedName name="EQ_MAT" hidden="1">{#N/A,#N/A,FALSE,"Matrix";#N/A,#N/A,FALSE,"Executive";#N/A,#N/A,FALSE,"Summary";#N/A,#N/A,FALSE,"Office1";#N/A,#N/A,FALSE,"Office2";#N/A,#N/A,FALSE,"Office3";#N/A,#N/A,FALSE,"Office4";#N/A,#N/A,FALSE,"Office5";#N/A,#N/A,FALSE,"Office6";#N/A,#N/A,FALSE,"Office7";#N/A,#N/A,FALSE,"Labor"}</definedName>
    <definedName name="eqaux">#REF!</definedName>
    <definedName name="EQDT_Query" localSheetId="31">#REF!</definedName>
    <definedName name="EQDT_Query">!#REF!</definedName>
    <definedName name="eqemergencia">#REF!</definedName>
    <definedName name="eqfluoresc236w">#REF!</definedName>
    <definedName name="EQGUIN_DIRECT_COST" localSheetId="35" hidden="1">{"CATAGORY A",#N/A,FALSE,"Comparison";"CATAGORY B",#N/A,FALSE,"Comparison";"CATAGORY C",#N/A,FALSE,"Comparison";"CATAGORY D",#N/A,FALSE,"Comparison";"GRAND TOTAL",#N/A,FALSE,"Comparison"}</definedName>
    <definedName name="EQGUIN_DIRECT_COST" localSheetId="37" hidden="1">{"CATAGORY A",#N/A,FALSE,"Comparison";"CATAGORY B",#N/A,FALSE,"Comparison";"CATAGORY C",#N/A,FALSE,"Comparison";"CATAGORY D",#N/A,FALSE,"Comparison";"GRAND TOTAL",#N/A,FALSE,"Comparison"}</definedName>
    <definedName name="EQGUIN_DIRECT_COST" localSheetId="36" hidden="1">{"CATAGORY A",#N/A,FALSE,"Comparison";"CATAGORY B",#N/A,FALSE,"Comparison";"CATAGORY C",#N/A,FALSE,"Comparison";"CATAGORY D",#N/A,FALSE,"Comparison";"GRAND TOTAL",#N/A,FALSE,"Comparison"}</definedName>
    <definedName name="EQGUIN_DIRECT_COST" localSheetId="33" hidden="1">{"CATAGORY A",#N/A,FALSE,"Comparison";"CATAGORY B",#N/A,FALSE,"Comparison";"CATAGORY C",#N/A,FALSE,"Comparison";"CATAGORY D",#N/A,FALSE,"Comparison";"GRAND TOTAL",#N/A,FALSE,"Comparison"}</definedName>
    <definedName name="EQGUIN_DIRECT_COST" localSheetId="34" hidden="1">{"CATAGORY A",#N/A,FALSE,"Comparison";"CATAGORY B",#N/A,FALSE,"Comparison";"CATAGORY C",#N/A,FALSE,"Comparison";"CATAGORY D",#N/A,FALSE,"Comparison";"GRAND TOTAL",#N/A,FALSE,"Comparison"}</definedName>
    <definedName name="EQGUIN_DIRECT_COST" localSheetId="31" hidden="1">{"CATAGORY A",#N/A,FALSE,"Comparison";"CATAGORY B",#N/A,FALSE,"Comparison";"CATAGORY C",#N/A,FALSE,"Comparison";"CATAGORY D",#N/A,FALSE,"Comparison";"GRAND TOTAL",#N/A,FALSE,"Comparison"}</definedName>
    <definedName name="EQGUIN_DIRECT_COST" hidden="1">{"CATAGORY A",#N/A,FALSE,"Comparison";"CATAGORY B",#N/A,FALSE,"Comparison";"CATAGORY C",#N/A,FALSE,"Comparison";"CATAGORY D",#N/A,FALSE,"Comparison";"GRAND TOTAL",#N/A,FALSE,"Comparison"}</definedName>
    <definedName name="EQLISTQUERY" localSheetId="31">#REF!</definedName>
    <definedName name="EQLISTQUERY">!#REF!</definedName>
    <definedName name="eqlistquery1" localSheetId="31">#REF!</definedName>
    <definedName name="eqlistquery1">!#REF!</definedName>
    <definedName name="eqlistquery2" localSheetId="31">#REF!</definedName>
    <definedName name="eqlistquery2">!#REF!</definedName>
    <definedName name="EQMAT" localSheetId="35" hidden="1">{#N/A,#N/A,FALSE,"E-1";#N/A,#N/A,FALSE,"E-2";#N/A,#N/A,FALSE,"F-1";#N/A,#N/A,FALSE,"F-2";#N/A,#N/A,FALSE,"F-3";#N/A,#N/A,FALSE,"F-4";#N/A,#N/A,FALSE,"F-5";#N/A,#N/A,FALSE,"F-6";#N/A,#N/A,FALSE,"Matrix"}</definedName>
    <definedName name="EQMAT" localSheetId="37" hidden="1">{#N/A,#N/A,FALSE,"E-1";#N/A,#N/A,FALSE,"E-2";#N/A,#N/A,FALSE,"F-1";#N/A,#N/A,FALSE,"F-2";#N/A,#N/A,FALSE,"F-3";#N/A,#N/A,FALSE,"F-4";#N/A,#N/A,FALSE,"F-5";#N/A,#N/A,FALSE,"F-6";#N/A,#N/A,FALSE,"Matrix"}</definedName>
    <definedName name="EQMAT" localSheetId="36" hidden="1">{#N/A,#N/A,FALSE,"E-1";#N/A,#N/A,FALSE,"E-2";#N/A,#N/A,FALSE,"F-1";#N/A,#N/A,FALSE,"F-2";#N/A,#N/A,FALSE,"F-3";#N/A,#N/A,FALSE,"F-4";#N/A,#N/A,FALSE,"F-5";#N/A,#N/A,FALSE,"F-6";#N/A,#N/A,FALSE,"Matrix"}</definedName>
    <definedName name="EQMAT" localSheetId="30" hidden="1">{#N/A,#N/A,FALSE,"E-1";#N/A,#N/A,FALSE,"E-2";#N/A,#N/A,FALSE,"F-1";#N/A,#N/A,FALSE,"F-2";#N/A,#N/A,FALSE,"F-3";#N/A,#N/A,FALSE,"F-4";#N/A,#N/A,FALSE,"F-5";#N/A,#N/A,FALSE,"F-6";#N/A,#N/A,FALSE,"Matrix"}</definedName>
    <definedName name="EQMAT" localSheetId="33" hidden="1">{#N/A,#N/A,FALSE,"E-1";#N/A,#N/A,FALSE,"E-2";#N/A,#N/A,FALSE,"F-1";#N/A,#N/A,FALSE,"F-2";#N/A,#N/A,FALSE,"F-3";#N/A,#N/A,FALSE,"F-4";#N/A,#N/A,FALSE,"F-5";#N/A,#N/A,FALSE,"F-6";#N/A,#N/A,FALSE,"Matrix"}</definedName>
    <definedName name="EQMAT" localSheetId="34" hidden="1">{#N/A,#N/A,FALSE,"E-1";#N/A,#N/A,FALSE,"E-2";#N/A,#N/A,FALSE,"F-1";#N/A,#N/A,FALSE,"F-2";#N/A,#N/A,FALSE,"F-3";#N/A,#N/A,FALSE,"F-4";#N/A,#N/A,FALSE,"F-5";#N/A,#N/A,FALSE,"F-6";#N/A,#N/A,FALSE,"Matrix"}</definedName>
    <definedName name="EQMAT" localSheetId="31" hidden="1">{#N/A,#N/A,FALSE,"E-1";#N/A,#N/A,FALSE,"E-2";#N/A,#N/A,FALSE,"F-1";#N/A,#N/A,FALSE,"F-2";#N/A,#N/A,FALSE,"F-3";#N/A,#N/A,FALSE,"F-4";#N/A,#N/A,FALSE,"F-5";#N/A,#N/A,FALSE,"F-6";#N/A,#N/A,FALSE,"Matrix"}</definedName>
    <definedName name="EQMAT" localSheetId="29" hidden="1">{#N/A,#N/A,FALSE,"E-1";#N/A,#N/A,FALSE,"E-2";#N/A,#N/A,FALSE,"F-1";#N/A,#N/A,FALSE,"F-2";#N/A,#N/A,FALSE,"F-3";#N/A,#N/A,FALSE,"F-4";#N/A,#N/A,FALSE,"F-5";#N/A,#N/A,FALSE,"F-6";#N/A,#N/A,FALSE,"Matrix"}</definedName>
    <definedName name="EQMAT" hidden="1">{#N/A,#N/A,FALSE,"E-1";#N/A,#N/A,FALSE,"E-2";#N/A,#N/A,FALSE,"F-1";#N/A,#N/A,FALSE,"F-2";#N/A,#N/A,FALSE,"F-3";#N/A,#N/A,FALSE,"F-4";#N/A,#N/A,FALSE,"F-5";#N/A,#N/A,FALSE,"F-6";#N/A,#N/A,FALSE,"Matrix"}</definedName>
    <definedName name="EQMAT1" localSheetId="35" hidden="1">{#N/A,#N/A,FALSE,"E-1";#N/A,#N/A,FALSE,"E-2";#N/A,#N/A,FALSE,"F-1";#N/A,#N/A,FALSE,"F-2";#N/A,#N/A,FALSE,"F-3";#N/A,#N/A,FALSE,"F-4";#N/A,#N/A,FALSE,"F-5";#N/A,#N/A,FALSE,"F-6";#N/A,#N/A,FALSE,"Matrix"}</definedName>
    <definedName name="EQMAT1" localSheetId="37" hidden="1">{#N/A,#N/A,FALSE,"E-1";#N/A,#N/A,FALSE,"E-2";#N/A,#N/A,FALSE,"F-1";#N/A,#N/A,FALSE,"F-2";#N/A,#N/A,FALSE,"F-3";#N/A,#N/A,FALSE,"F-4";#N/A,#N/A,FALSE,"F-5";#N/A,#N/A,FALSE,"F-6";#N/A,#N/A,FALSE,"Matrix"}</definedName>
    <definedName name="EQMAT1" localSheetId="36" hidden="1">{#N/A,#N/A,FALSE,"E-1";#N/A,#N/A,FALSE,"E-2";#N/A,#N/A,FALSE,"F-1";#N/A,#N/A,FALSE,"F-2";#N/A,#N/A,FALSE,"F-3";#N/A,#N/A,FALSE,"F-4";#N/A,#N/A,FALSE,"F-5";#N/A,#N/A,FALSE,"F-6";#N/A,#N/A,FALSE,"Matrix"}</definedName>
    <definedName name="EQMAT1" localSheetId="30" hidden="1">{#N/A,#N/A,FALSE,"E-1";#N/A,#N/A,FALSE,"E-2";#N/A,#N/A,FALSE,"F-1";#N/A,#N/A,FALSE,"F-2";#N/A,#N/A,FALSE,"F-3";#N/A,#N/A,FALSE,"F-4";#N/A,#N/A,FALSE,"F-5";#N/A,#N/A,FALSE,"F-6";#N/A,#N/A,FALSE,"Matrix"}</definedName>
    <definedName name="EQMAT1" localSheetId="33" hidden="1">{#N/A,#N/A,FALSE,"E-1";#N/A,#N/A,FALSE,"E-2";#N/A,#N/A,FALSE,"F-1";#N/A,#N/A,FALSE,"F-2";#N/A,#N/A,FALSE,"F-3";#N/A,#N/A,FALSE,"F-4";#N/A,#N/A,FALSE,"F-5";#N/A,#N/A,FALSE,"F-6";#N/A,#N/A,FALSE,"Matrix"}</definedName>
    <definedName name="EQMAT1" localSheetId="34" hidden="1">{#N/A,#N/A,FALSE,"E-1";#N/A,#N/A,FALSE,"E-2";#N/A,#N/A,FALSE,"F-1";#N/A,#N/A,FALSE,"F-2";#N/A,#N/A,FALSE,"F-3";#N/A,#N/A,FALSE,"F-4";#N/A,#N/A,FALSE,"F-5";#N/A,#N/A,FALSE,"F-6";#N/A,#N/A,FALSE,"Matrix"}</definedName>
    <definedName name="EQMAT1" localSheetId="31" hidden="1">{#N/A,#N/A,FALSE,"E-1";#N/A,#N/A,FALSE,"E-2";#N/A,#N/A,FALSE,"F-1";#N/A,#N/A,FALSE,"F-2";#N/A,#N/A,FALSE,"F-3";#N/A,#N/A,FALSE,"F-4";#N/A,#N/A,FALSE,"F-5";#N/A,#N/A,FALSE,"F-6";#N/A,#N/A,FALSE,"Matrix"}</definedName>
    <definedName name="EQMAT1" localSheetId="29" hidden="1">{#N/A,#N/A,FALSE,"E-1";#N/A,#N/A,FALSE,"E-2";#N/A,#N/A,FALSE,"F-1";#N/A,#N/A,FALSE,"F-2";#N/A,#N/A,FALSE,"F-3";#N/A,#N/A,FALSE,"F-4";#N/A,#N/A,FALSE,"F-5";#N/A,#N/A,FALSE,"F-6";#N/A,#N/A,FALSE,"Matrix"}</definedName>
    <definedName name="EQMAT1" hidden="1">{#N/A,#N/A,FALSE,"E-1";#N/A,#N/A,FALSE,"E-2";#N/A,#N/A,FALSE,"F-1";#N/A,#N/A,FALSE,"F-2";#N/A,#N/A,FALSE,"F-3";#N/A,#N/A,FALSE,"F-4";#N/A,#N/A,FALSE,"F-5";#N/A,#N/A,FALSE,"F-6";#N/A,#N/A,FALSE,"Matrix"}</definedName>
    <definedName name="EQMAT2" localSheetId="35" hidden="1">{#N/A,#N/A,FALSE,"Matrix";#N/A,#N/A,FALSE,"Executive";#N/A,#N/A,FALSE,"Summary"}</definedName>
    <definedName name="EQMAT2" localSheetId="37" hidden="1">{#N/A,#N/A,FALSE,"Matrix";#N/A,#N/A,FALSE,"Executive";#N/A,#N/A,FALSE,"Summary"}</definedName>
    <definedName name="EQMAT2" localSheetId="36" hidden="1">{#N/A,#N/A,FALSE,"Matrix";#N/A,#N/A,FALSE,"Executive";#N/A,#N/A,FALSE,"Summary"}</definedName>
    <definedName name="EQMAT2" localSheetId="30" hidden="1">{#N/A,#N/A,FALSE,"Matrix";#N/A,#N/A,FALSE,"Executive";#N/A,#N/A,FALSE,"Summary"}</definedName>
    <definedName name="EQMAT2" localSheetId="33" hidden="1">{#N/A,#N/A,FALSE,"Matrix";#N/A,#N/A,FALSE,"Executive";#N/A,#N/A,FALSE,"Summary"}</definedName>
    <definedName name="EQMAT2" localSheetId="34" hidden="1">{#N/A,#N/A,FALSE,"Matrix";#N/A,#N/A,FALSE,"Executive";#N/A,#N/A,FALSE,"Summary"}</definedName>
    <definedName name="EQMAT2" localSheetId="31" hidden="1">{#N/A,#N/A,FALSE,"Matrix";#N/A,#N/A,FALSE,"Executive";#N/A,#N/A,FALSE,"Summary"}</definedName>
    <definedName name="EQMAT2" localSheetId="29" hidden="1">{#N/A,#N/A,FALSE,"Matrix";#N/A,#N/A,FALSE,"Executive";#N/A,#N/A,FALSE,"Summary"}</definedName>
    <definedName name="EQMAT2" hidden="1">{#N/A,#N/A,FALSE,"Matrix";#N/A,#N/A,FALSE,"Executive";#N/A,#N/A,FALSE,"Summary"}</definedName>
    <definedName name="eqmat3" localSheetId="35" hidden="1">{#N/A,#N/A,FALSE,"E-1";#N/A,#N/A,FALSE,"E-2";#N/A,#N/A,FALSE,"F-1";#N/A,#N/A,FALSE,"F-2";#N/A,#N/A,FALSE,"F-3";#N/A,#N/A,FALSE,"F-4";#N/A,#N/A,FALSE,"F-5";#N/A,#N/A,FALSE,"F-6";#N/A,#N/A,FALSE,"Matrix"}</definedName>
    <definedName name="eqmat3" localSheetId="37" hidden="1">{#N/A,#N/A,FALSE,"E-1";#N/A,#N/A,FALSE,"E-2";#N/A,#N/A,FALSE,"F-1";#N/A,#N/A,FALSE,"F-2";#N/A,#N/A,FALSE,"F-3";#N/A,#N/A,FALSE,"F-4";#N/A,#N/A,FALSE,"F-5";#N/A,#N/A,FALSE,"F-6";#N/A,#N/A,FALSE,"Matrix"}</definedName>
    <definedName name="eqmat3" localSheetId="36" hidden="1">{#N/A,#N/A,FALSE,"E-1";#N/A,#N/A,FALSE,"E-2";#N/A,#N/A,FALSE,"F-1";#N/A,#N/A,FALSE,"F-2";#N/A,#N/A,FALSE,"F-3";#N/A,#N/A,FALSE,"F-4";#N/A,#N/A,FALSE,"F-5";#N/A,#N/A,FALSE,"F-6";#N/A,#N/A,FALSE,"Matrix"}</definedName>
    <definedName name="eqmat3" localSheetId="33" hidden="1">{#N/A,#N/A,FALSE,"E-1";#N/A,#N/A,FALSE,"E-2";#N/A,#N/A,FALSE,"F-1";#N/A,#N/A,FALSE,"F-2";#N/A,#N/A,FALSE,"F-3";#N/A,#N/A,FALSE,"F-4";#N/A,#N/A,FALSE,"F-5";#N/A,#N/A,FALSE,"F-6";#N/A,#N/A,FALSE,"Matrix"}</definedName>
    <definedName name="eqmat3" localSheetId="34" hidden="1">{#N/A,#N/A,FALSE,"E-1";#N/A,#N/A,FALSE,"E-2";#N/A,#N/A,FALSE,"F-1";#N/A,#N/A,FALSE,"F-2";#N/A,#N/A,FALSE,"F-3";#N/A,#N/A,FALSE,"F-4";#N/A,#N/A,FALSE,"F-5";#N/A,#N/A,FALSE,"F-6";#N/A,#N/A,FALSE,"Matrix"}</definedName>
    <definedName name="eqmat3" localSheetId="31" hidden="1">{#N/A,#N/A,FALSE,"E-1";#N/A,#N/A,FALSE,"E-2";#N/A,#N/A,FALSE,"F-1";#N/A,#N/A,FALSE,"F-2";#N/A,#N/A,FALSE,"F-3";#N/A,#N/A,FALSE,"F-4";#N/A,#N/A,FALSE,"F-5";#N/A,#N/A,FALSE,"F-6";#N/A,#N/A,FALSE,"Matrix"}</definedName>
    <definedName name="eqmat3" hidden="1">{#N/A,#N/A,FALSE,"E-1";#N/A,#N/A,FALSE,"E-2";#N/A,#N/A,FALSE,"F-1";#N/A,#N/A,FALSE,"F-2";#N/A,#N/A,FALSE,"F-3";#N/A,#N/A,FALSE,"F-4";#N/A,#N/A,FALSE,"F-5";#N/A,#N/A,FALSE,"F-6";#N/A,#N/A,FALSE,"Matrix"}</definedName>
    <definedName name="EQMOB">#REF!</definedName>
    <definedName name="EQP">#REF!</definedName>
    <definedName name="EQPT">#REF!</definedName>
    <definedName name="EQPTINSU">#REF!</definedName>
    <definedName name="EQQ" localSheetId="31">#REF!</definedName>
    <definedName name="EQQ">!#REF!</definedName>
    <definedName name="eqrqe">#REF!</definedName>
    <definedName name="equ" localSheetId="35" hidden="1">{#N/A,#N/A,TRUE,"Est. de Fact.";#N/A,#N/A,TRUE,"Capitulo 19";#N/A,#N/A,TRUE,"Proyecto P855"}</definedName>
    <definedName name="equ" localSheetId="37" hidden="1">{#N/A,#N/A,TRUE,"Est. de Fact.";#N/A,#N/A,TRUE,"Capitulo 19";#N/A,#N/A,TRUE,"Proyecto P855"}</definedName>
    <definedName name="equ" localSheetId="36" hidden="1">{#N/A,#N/A,TRUE,"Est. de Fact.";#N/A,#N/A,TRUE,"Capitulo 19";#N/A,#N/A,TRUE,"Proyecto P855"}</definedName>
    <definedName name="equ" localSheetId="33" hidden="1">{#N/A,#N/A,TRUE,"Est. de Fact.";#N/A,#N/A,TRUE,"Capitulo 19";#N/A,#N/A,TRUE,"Proyecto P855"}</definedName>
    <definedName name="equ" localSheetId="34" hidden="1">{#N/A,#N/A,TRUE,"Est. de Fact.";#N/A,#N/A,TRUE,"Capitulo 19";#N/A,#N/A,TRUE,"Proyecto P855"}</definedName>
    <definedName name="equ" localSheetId="31" hidden="1">{#N/A,#N/A,TRUE,"Est. de Fact.";#N/A,#N/A,TRUE,"Capitulo 19";#N/A,#N/A,TRUE,"Proyecto P855"}</definedName>
    <definedName name="equ" hidden="1">{#N/A,#N/A,TRUE,"Est. de Fact.";#N/A,#N/A,TRUE,"Capitulo 19";#N/A,#N/A,TRUE,"Proyecto P855"}</definedName>
    <definedName name="equ_1" localSheetId="35" hidden="1">{#N/A,#N/A,TRUE,"Est. de Fact.";#N/A,#N/A,TRUE,"Capitulo 19";#N/A,#N/A,TRUE,"Proyecto P855"}</definedName>
    <definedName name="equ_1" localSheetId="37" hidden="1">{#N/A,#N/A,TRUE,"Est. de Fact.";#N/A,#N/A,TRUE,"Capitulo 19";#N/A,#N/A,TRUE,"Proyecto P855"}</definedName>
    <definedName name="equ_1" localSheetId="36" hidden="1">{#N/A,#N/A,TRUE,"Est. de Fact.";#N/A,#N/A,TRUE,"Capitulo 19";#N/A,#N/A,TRUE,"Proyecto P855"}</definedName>
    <definedName name="equ_1" localSheetId="33" hidden="1">{#N/A,#N/A,TRUE,"Est. de Fact.";#N/A,#N/A,TRUE,"Capitulo 19";#N/A,#N/A,TRUE,"Proyecto P855"}</definedName>
    <definedName name="equ_1" localSheetId="34" hidden="1">{#N/A,#N/A,TRUE,"Est. de Fact.";#N/A,#N/A,TRUE,"Capitulo 19";#N/A,#N/A,TRUE,"Proyecto P855"}</definedName>
    <definedName name="equ_1" localSheetId="31" hidden="1">{#N/A,#N/A,TRUE,"Est. de Fact.";#N/A,#N/A,TRUE,"Capitulo 19";#N/A,#N/A,TRUE,"Proyecto P855"}</definedName>
    <definedName name="equ_1" hidden="1">{#N/A,#N/A,TRUE,"Est. de Fact.";#N/A,#N/A,TRUE,"Capitulo 19";#N/A,#N/A,TRUE,"Proyecto P855"}</definedName>
    <definedName name="equ1_1" localSheetId="35" hidden="1">{#N/A,#N/A,TRUE,"Est. de Fact.";#N/A,#N/A,TRUE,"Capitulo 19";#N/A,#N/A,TRUE,"Proyecto P855"}</definedName>
    <definedName name="equ1_1" localSheetId="37" hidden="1">{#N/A,#N/A,TRUE,"Est. de Fact.";#N/A,#N/A,TRUE,"Capitulo 19";#N/A,#N/A,TRUE,"Proyecto P855"}</definedName>
    <definedName name="equ1_1" localSheetId="36" hidden="1">{#N/A,#N/A,TRUE,"Est. de Fact.";#N/A,#N/A,TRUE,"Capitulo 19";#N/A,#N/A,TRUE,"Proyecto P855"}</definedName>
    <definedName name="equ1_1" localSheetId="33" hidden="1">{#N/A,#N/A,TRUE,"Est. de Fact.";#N/A,#N/A,TRUE,"Capitulo 19";#N/A,#N/A,TRUE,"Proyecto P855"}</definedName>
    <definedName name="equ1_1" localSheetId="34" hidden="1">{#N/A,#N/A,TRUE,"Est. de Fact.";#N/A,#N/A,TRUE,"Capitulo 19";#N/A,#N/A,TRUE,"Proyecto P855"}</definedName>
    <definedName name="equ1_1" localSheetId="31" hidden="1">{#N/A,#N/A,TRUE,"Est. de Fact.";#N/A,#N/A,TRUE,"Capitulo 19";#N/A,#N/A,TRUE,"Proyecto P855"}</definedName>
    <definedName name="equ1_1" hidden="1">{#N/A,#N/A,TRUE,"Est. de Fact.";#N/A,#N/A,TRUE,"Capitulo 19";#N/A,#N/A,TRUE,"Proyecto P855"}</definedName>
    <definedName name="equi" localSheetId="35" hidden="1">{#N/A,#N/A,FALSE,"Total_OC015";#N/A,#N/A,FALSE,"ADMIN";#N/A,#N/A,FALSE,"PROCES";#N/A,#N/A,FALSE,"mecan";#N/A,#N/A,FALSE,"civil";#N/A,#N/A,FALSE,"CAÑER";#N/A,#N/A,FALSE,"ELEC";#N/A,#N/A,FALSE,"INSTR"}</definedName>
    <definedName name="equi" localSheetId="37" hidden="1">{#N/A,#N/A,FALSE,"Total_OC015";#N/A,#N/A,FALSE,"ADMIN";#N/A,#N/A,FALSE,"PROCES";#N/A,#N/A,FALSE,"mecan";#N/A,#N/A,FALSE,"civil";#N/A,#N/A,FALSE,"CAÑER";#N/A,#N/A,FALSE,"ELEC";#N/A,#N/A,FALSE,"INSTR"}</definedName>
    <definedName name="equi" localSheetId="36" hidden="1">{#N/A,#N/A,FALSE,"Total_OC015";#N/A,#N/A,FALSE,"ADMIN";#N/A,#N/A,FALSE,"PROCES";#N/A,#N/A,FALSE,"mecan";#N/A,#N/A,FALSE,"civil";#N/A,#N/A,FALSE,"CAÑER";#N/A,#N/A,FALSE,"ELEC";#N/A,#N/A,FALSE,"INSTR"}</definedName>
    <definedName name="equi" localSheetId="33" hidden="1">{#N/A,#N/A,FALSE,"Total_OC015";#N/A,#N/A,FALSE,"ADMIN";#N/A,#N/A,FALSE,"PROCES";#N/A,#N/A,FALSE,"mecan";#N/A,#N/A,FALSE,"civil";#N/A,#N/A,FALSE,"CAÑER";#N/A,#N/A,FALSE,"ELEC";#N/A,#N/A,FALSE,"INSTR"}</definedName>
    <definedName name="equi" localSheetId="34" hidden="1">{#N/A,#N/A,FALSE,"Total_OC015";#N/A,#N/A,FALSE,"ADMIN";#N/A,#N/A,FALSE,"PROCES";#N/A,#N/A,FALSE,"mecan";#N/A,#N/A,FALSE,"civil";#N/A,#N/A,FALSE,"CAÑER";#N/A,#N/A,FALSE,"ELEC";#N/A,#N/A,FALSE,"INSTR"}</definedName>
    <definedName name="equi" localSheetId="31"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1" localSheetId="35" hidden="1">{#N/A,#N/A,FALSE,"Total_OC015";#N/A,#N/A,FALSE,"ADMIN";#N/A,#N/A,FALSE,"PROCES";#N/A,#N/A,FALSE,"mecan";#N/A,#N/A,FALSE,"civil";#N/A,#N/A,FALSE,"CAÑER";#N/A,#N/A,FALSE,"ELEC";#N/A,#N/A,FALSE,"INSTR"}</definedName>
    <definedName name="equi_1" localSheetId="37" hidden="1">{#N/A,#N/A,FALSE,"Total_OC015";#N/A,#N/A,FALSE,"ADMIN";#N/A,#N/A,FALSE,"PROCES";#N/A,#N/A,FALSE,"mecan";#N/A,#N/A,FALSE,"civil";#N/A,#N/A,FALSE,"CAÑER";#N/A,#N/A,FALSE,"ELEC";#N/A,#N/A,FALSE,"INSTR"}</definedName>
    <definedName name="equi_1" localSheetId="36" hidden="1">{#N/A,#N/A,FALSE,"Total_OC015";#N/A,#N/A,FALSE,"ADMIN";#N/A,#N/A,FALSE,"PROCES";#N/A,#N/A,FALSE,"mecan";#N/A,#N/A,FALSE,"civil";#N/A,#N/A,FALSE,"CAÑER";#N/A,#N/A,FALSE,"ELEC";#N/A,#N/A,FALSE,"INSTR"}</definedName>
    <definedName name="equi_1" localSheetId="33" hidden="1">{#N/A,#N/A,FALSE,"Total_OC015";#N/A,#N/A,FALSE,"ADMIN";#N/A,#N/A,FALSE,"PROCES";#N/A,#N/A,FALSE,"mecan";#N/A,#N/A,FALSE,"civil";#N/A,#N/A,FALSE,"CAÑER";#N/A,#N/A,FALSE,"ELEC";#N/A,#N/A,FALSE,"INSTR"}</definedName>
    <definedName name="equi_1" localSheetId="34" hidden="1">{#N/A,#N/A,FALSE,"Total_OC015";#N/A,#N/A,FALSE,"ADMIN";#N/A,#N/A,FALSE,"PROCES";#N/A,#N/A,FALSE,"mecan";#N/A,#N/A,FALSE,"civil";#N/A,#N/A,FALSE,"CAÑER";#N/A,#N/A,FALSE,"ELEC";#N/A,#N/A,FALSE,"INSTR"}</definedName>
    <definedName name="equi_1" localSheetId="31" hidden="1">{#N/A,#N/A,FALSE,"Total_OC015";#N/A,#N/A,FALSE,"ADMIN";#N/A,#N/A,FALSE,"PROCES";#N/A,#N/A,FALSE,"mecan";#N/A,#N/A,FALSE,"civil";#N/A,#N/A,FALSE,"CAÑER";#N/A,#N/A,FALSE,"ELEC";#N/A,#N/A,FALSE,"INSTR"}</definedName>
    <definedName name="equi_1" hidden="1">{#N/A,#N/A,FALSE,"Total_OC015";#N/A,#N/A,FALSE,"ADMIN";#N/A,#N/A,FALSE,"PROCES";#N/A,#N/A,FALSE,"mecan";#N/A,#N/A,FALSE,"civil";#N/A,#N/A,FALSE,"CAÑER";#N/A,#N/A,FALSE,"ELEC";#N/A,#N/A,FALSE,"INSTR"}</definedName>
    <definedName name="equip" localSheetId="31">#REF!</definedName>
    <definedName name="equip">!#REF!</definedName>
    <definedName name="EQUIP1">#REF!</definedName>
    <definedName name="equip2" localSheetId="35" hidden="1">{"MO(BASE)",#N/A,FALSE,"MO(BASE)";"MO(BASE)1",#N/A,FALSE,"MO(BASE)";"MO(BASE)2",#N/A,FALSE,"MO(BASE)"}</definedName>
    <definedName name="equip2" localSheetId="37" hidden="1">{"MO(BASE)",#N/A,FALSE,"MO(BASE)";"MO(BASE)1",#N/A,FALSE,"MO(BASE)";"MO(BASE)2",#N/A,FALSE,"MO(BASE)"}</definedName>
    <definedName name="equip2" localSheetId="36" hidden="1">{"MO(BASE)",#N/A,FALSE,"MO(BASE)";"MO(BASE)1",#N/A,FALSE,"MO(BASE)";"MO(BASE)2",#N/A,FALSE,"MO(BASE)"}</definedName>
    <definedName name="equip2" localSheetId="33" hidden="1">{"MO(BASE)",#N/A,FALSE,"MO(BASE)";"MO(BASE)1",#N/A,FALSE,"MO(BASE)";"MO(BASE)2",#N/A,FALSE,"MO(BASE)"}</definedName>
    <definedName name="equip2" localSheetId="34" hidden="1">{"MO(BASE)",#N/A,FALSE,"MO(BASE)";"MO(BASE)1",#N/A,FALSE,"MO(BASE)";"MO(BASE)2",#N/A,FALSE,"MO(BASE)"}</definedName>
    <definedName name="equip2" localSheetId="31" hidden="1">{"MO(BASE)",#N/A,FALSE,"MO(BASE)";"MO(BASE)1",#N/A,FALSE,"MO(BASE)";"MO(BASE)2",#N/A,FALSE,"MO(BASE)"}</definedName>
    <definedName name="equip2" hidden="1">{"MO(BASE)",#N/A,FALSE,"MO(BASE)";"MO(BASE)1",#N/A,FALSE,"MO(BASE)";"MO(BASE)2",#N/A,FALSE,"MO(BASE)"}</definedName>
    <definedName name="EQUIP70_CITY">#REF!</definedName>
    <definedName name="EQUIP70_ESC">#REF!</definedName>
    <definedName name="EQUIP70_HRS">#REF!</definedName>
    <definedName name="EQUIP70_LAB">#REF!</definedName>
    <definedName name="EQUIP70_MAT">#REF!</definedName>
    <definedName name="EQUIP70_OLD_CITY">#REF!</definedName>
    <definedName name="EQUIP70_OLD_ESC">#REF!</definedName>
    <definedName name="EQUIP70_OLD_PROD">#REF!</definedName>
    <definedName name="EQUIP70_OLD_WAGE">#REF!</definedName>
    <definedName name="EQUIP70_PROD">#REF!</definedName>
    <definedName name="EQUIP70_SC">#REF!</definedName>
    <definedName name="EQUIP70_SCHRS">#REF!</definedName>
    <definedName name="EQUIP70_TOT">#REF!</definedName>
    <definedName name="EQUIP70_WAGE">#REF!</definedName>
    <definedName name="EquipMechAvail">#REF!</definedName>
    <definedName name="EQUIPMENT">#REF!</definedName>
    <definedName name="equipo" localSheetId="31">#REF!</definedName>
    <definedName name="equipo">!#REF!</definedName>
    <definedName name="equipo_">#REF!</definedName>
    <definedName name="Equipo_Carguio">#REF!</definedName>
    <definedName name="equipocorte">#REF!</definedName>
    <definedName name="equipos" localSheetId="35" hidden="1">{#N/A,#N/A,FALSE,"Total_OC015";#N/A,#N/A,FALSE,"ADMIN";#N/A,#N/A,FALSE,"PROCES";#N/A,#N/A,FALSE,"mecan";#N/A,#N/A,FALSE,"civil";#N/A,#N/A,FALSE,"CAÑER";#N/A,#N/A,FALSE,"ELEC";#N/A,#N/A,FALSE,"INSTR"}</definedName>
    <definedName name="equipos" localSheetId="33" hidden="1">{#N/A,#N/A,FALSE,"Total_OC015";#N/A,#N/A,FALSE,"ADMIN";#N/A,#N/A,FALSE,"PROCES";#N/A,#N/A,FALSE,"mecan";#N/A,#N/A,FALSE,"civil";#N/A,#N/A,FALSE,"CAÑER";#N/A,#N/A,FALSE,"ELEC";#N/A,#N/A,FALSE,"INSTR"}</definedName>
    <definedName name="equipos" localSheetId="34" hidden="1">{#N/A,#N/A,FALSE,"Total_OC015";#N/A,#N/A,FALSE,"ADMIN";#N/A,#N/A,FALSE,"PROCES";#N/A,#N/A,FALSE,"mecan";#N/A,#N/A,FALSE,"civil";#N/A,#N/A,FALSE,"CAÑER";#N/A,#N/A,FALSE,"ELEC";#N/A,#N/A,FALSE,"INSTR"}</definedName>
    <definedName name="equipos" localSheetId="31" hidden="1">{#N/A,#N/A,FALSE,"Total_OC015";#N/A,#N/A,FALSE,"ADMIN";#N/A,#N/A,FALSE,"PROCES";#N/A,#N/A,FALSE,"mecan";#N/A,#N/A,FALSE,"civil";#N/A,#N/A,FALSE,"CAÑER";#N/A,#N/A,FALSE,"ELEC";#N/A,#N/A,FALSE,"INSTR"}</definedName>
    <definedName name="EQUIPOS">#REF!</definedName>
    <definedName name="Equipos_">#REF!</definedName>
    <definedName name="equipos_1" localSheetId="35" hidden="1">{#N/A,#N/A,FALSE,"Total_OC015";#N/A,#N/A,FALSE,"ADMIN";#N/A,#N/A,FALSE,"PROCES";#N/A,#N/A,FALSE,"mecan";#N/A,#N/A,FALSE,"civil";#N/A,#N/A,FALSE,"CAÑER";#N/A,#N/A,FALSE,"ELEC";#N/A,#N/A,FALSE,"INSTR"}</definedName>
    <definedName name="equipos_1" localSheetId="37" hidden="1">{#N/A,#N/A,FALSE,"Total_OC015";#N/A,#N/A,FALSE,"ADMIN";#N/A,#N/A,FALSE,"PROCES";#N/A,#N/A,FALSE,"mecan";#N/A,#N/A,FALSE,"civil";#N/A,#N/A,FALSE,"CAÑER";#N/A,#N/A,FALSE,"ELEC";#N/A,#N/A,FALSE,"INSTR"}</definedName>
    <definedName name="equipos_1" localSheetId="36" hidden="1">{#N/A,#N/A,FALSE,"Total_OC015";#N/A,#N/A,FALSE,"ADMIN";#N/A,#N/A,FALSE,"PROCES";#N/A,#N/A,FALSE,"mecan";#N/A,#N/A,FALSE,"civil";#N/A,#N/A,FALSE,"CAÑER";#N/A,#N/A,FALSE,"ELEC";#N/A,#N/A,FALSE,"INSTR"}</definedName>
    <definedName name="equipos_1" localSheetId="33" hidden="1">{#N/A,#N/A,FALSE,"Total_OC015";#N/A,#N/A,FALSE,"ADMIN";#N/A,#N/A,FALSE,"PROCES";#N/A,#N/A,FALSE,"mecan";#N/A,#N/A,FALSE,"civil";#N/A,#N/A,FALSE,"CAÑER";#N/A,#N/A,FALSE,"ELEC";#N/A,#N/A,FALSE,"INSTR"}</definedName>
    <definedName name="equipos_1" localSheetId="34" hidden="1">{#N/A,#N/A,FALSE,"Total_OC015";#N/A,#N/A,FALSE,"ADMIN";#N/A,#N/A,FALSE,"PROCES";#N/A,#N/A,FALSE,"mecan";#N/A,#N/A,FALSE,"civil";#N/A,#N/A,FALSE,"CAÑER";#N/A,#N/A,FALSE,"ELEC";#N/A,#N/A,FALSE,"INSTR"}</definedName>
    <definedName name="equipos_1" localSheetId="31" hidden="1">{#N/A,#N/A,FALSE,"Total_OC015";#N/A,#N/A,FALSE,"ADMIN";#N/A,#N/A,FALSE,"PROCES";#N/A,#N/A,FALSE,"mecan";#N/A,#N/A,FALSE,"civil";#N/A,#N/A,FALSE,"CAÑER";#N/A,#N/A,FALSE,"ELEC";#N/A,#N/A,FALSE,"INSTR"}</definedName>
    <definedName name="equipos_1" hidden="1">{#N/A,#N/A,FALSE,"Total_OC015";#N/A,#N/A,FALSE,"ADMIN";#N/A,#N/A,FALSE,"PROCES";#N/A,#N/A,FALSE,"mecan";#N/A,#N/A,FALSE,"civil";#N/A,#N/A,FALSE,"CAÑER";#N/A,#N/A,FALSE,"ELEC";#N/A,#N/A,FALSE,"INSTR"}</definedName>
    <definedName name="EQUIPOS2">#REF!</definedName>
    <definedName name="EQUIPOS3">#REF!</definedName>
    <definedName name="EQUITY">#REF!</definedName>
    <definedName name="Equity_loss_in_ZNJV">#REF!</definedName>
    <definedName name="EquityYield" localSheetId="31">#REF!</definedName>
    <definedName name="EquityYield">!#REF!</definedName>
    <definedName name="Equiv_Pb">#REF!</definedName>
    <definedName name="equivalente">#REF!</definedName>
    <definedName name="equu" localSheetId="35" hidden="1">{#N/A,#N/A,FALSE,"minas";#N/A,#N/A,FALSE,"Total_OC015";#N/A,#N/A,FALSE,"ADMIN";#N/A,#N/A,FALSE,"PROCES";#N/A,#N/A,FALSE,"civil";#N/A,#N/A,FALSE,"CAÑER";#N/A,#N/A,FALSE,"ELEC";#N/A,#N/A,FALSE,"INSTR";#N/A,#N/A,FALSE,"PDS";#N/A,#N/A,FALSE,"mecan"}</definedName>
    <definedName name="equu" localSheetId="37" hidden="1">{#N/A,#N/A,FALSE,"minas";#N/A,#N/A,FALSE,"Total_OC015";#N/A,#N/A,FALSE,"ADMIN";#N/A,#N/A,FALSE,"PROCES";#N/A,#N/A,FALSE,"civil";#N/A,#N/A,FALSE,"CAÑER";#N/A,#N/A,FALSE,"ELEC";#N/A,#N/A,FALSE,"INSTR";#N/A,#N/A,FALSE,"PDS";#N/A,#N/A,FALSE,"mecan"}</definedName>
    <definedName name="equu" localSheetId="36" hidden="1">{#N/A,#N/A,FALSE,"minas";#N/A,#N/A,FALSE,"Total_OC015";#N/A,#N/A,FALSE,"ADMIN";#N/A,#N/A,FALSE,"PROCES";#N/A,#N/A,FALSE,"civil";#N/A,#N/A,FALSE,"CAÑER";#N/A,#N/A,FALSE,"ELEC";#N/A,#N/A,FALSE,"INSTR";#N/A,#N/A,FALSE,"PDS";#N/A,#N/A,FALSE,"mecan"}</definedName>
    <definedName name="equu" localSheetId="33" hidden="1">{#N/A,#N/A,FALSE,"minas";#N/A,#N/A,FALSE,"Total_OC015";#N/A,#N/A,FALSE,"ADMIN";#N/A,#N/A,FALSE,"PROCES";#N/A,#N/A,FALSE,"civil";#N/A,#N/A,FALSE,"CAÑER";#N/A,#N/A,FALSE,"ELEC";#N/A,#N/A,FALSE,"INSTR";#N/A,#N/A,FALSE,"PDS";#N/A,#N/A,FALSE,"mecan"}</definedName>
    <definedName name="equu" localSheetId="34" hidden="1">{#N/A,#N/A,FALSE,"minas";#N/A,#N/A,FALSE,"Total_OC015";#N/A,#N/A,FALSE,"ADMIN";#N/A,#N/A,FALSE,"PROCES";#N/A,#N/A,FALSE,"civil";#N/A,#N/A,FALSE,"CAÑER";#N/A,#N/A,FALSE,"ELEC";#N/A,#N/A,FALSE,"INSTR";#N/A,#N/A,FALSE,"PDS";#N/A,#N/A,FALSE,"mecan"}</definedName>
    <definedName name="equu" localSheetId="31"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uu_1" localSheetId="35" hidden="1">{#N/A,#N/A,FALSE,"minas";#N/A,#N/A,FALSE,"Total_OC015";#N/A,#N/A,FALSE,"ADMIN";#N/A,#N/A,FALSE,"PROCES";#N/A,#N/A,FALSE,"civil";#N/A,#N/A,FALSE,"CAÑER";#N/A,#N/A,FALSE,"ELEC";#N/A,#N/A,FALSE,"INSTR";#N/A,#N/A,FALSE,"PDS";#N/A,#N/A,FALSE,"mecan"}</definedName>
    <definedName name="equu_1" localSheetId="37" hidden="1">{#N/A,#N/A,FALSE,"minas";#N/A,#N/A,FALSE,"Total_OC015";#N/A,#N/A,FALSE,"ADMIN";#N/A,#N/A,FALSE,"PROCES";#N/A,#N/A,FALSE,"civil";#N/A,#N/A,FALSE,"CAÑER";#N/A,#N/A,FALSE,"ELEC";#N/A,#N/A,FALSE,"INSTR";#N/A,#N/A,FALSE,"PDS";#N/A,#N/A,FALSE,"mecan"}</definedName>
    <definedName name="equu_1" localSheetId="36" hidden="1">{#N/A,#N/A,FALSE,"minas";#N/A,#N/A,FALSE,"Total_OC015";#N/A,#N/A,FALSE,"ADMIN";#N/A,#N/A,FALSE,"PROCES";#N/A,#N/A,FALSE,"civil";#N/A,#N/A,FALSE,"CAÑER";#N/A,#N/A,FALSE,"ELEC";#N/A,#N/A,FALSE,"INSTR";#N/A,#N/A,FALSE,"PDS";#N/A,#N/A,FALSE,"mecan"}</definedName>
    <definedName name="equu_1" localSheetId="33" hidden="1">{#N/A,#N/A,FALSE,"minas";#N/A,#N/A,FALSE,"Total_OC015";#N/A,#N/A,FALSE,"ADMIN";#N/A,#N/A,FALSE,"PROCES";#N/A,#N/A,FALSE,"civil";#N/A,#N/A,FALSE,"CAÑER";#N/A,#N/A,FALSE,"ELEC";#N/A,#N/A,FALSE,"INSTR";#N/A,#N/A,FALSE,"PDS";#N/A,#N/A,FALSE,"mecan"}</definedName>
    <definedName name="equu_1" localSheetId="34" hidden="1">{#N/A,#N/A,FALSE,"minas";#N/A,#N/A,FALSE,"Total_OC015";#N/A,#N/A,FALSE,"ADMIN";#N/A,#N/A,FALSE,"PROCES";#N/A,#N/A,FALSE,"civil";#N/A,#N/A,FALSE,"CAÑER";#N/A,#N/A,FALSE,"ELEC";#N/A,#N/A,FALSE,"INSTR";#N/A,#N/A,FALSE,"PDS";#N/A,#N/A,FALSE,"mecan"}</definedName>
    <definedName name="equu_1" localSheetId="31" hidden="1">{#N/A,#N/A,FALSE,"minas";#N/A,#N/A,FALSE,"Total_OC015";#N/A,#N/A,FALSE,"ADMIN";#N/A,#N/A,FALSE,"PROCES";#N/A,#N/A,FALSE,"civil";#N/A,#N/A,FALSE,"CAÑER";#N/A,#N/A,FALSE,"ELEC";#N/A,#N/A,FALSE,"INSTR";#N/A,#N/A,FALSE,"PDS";#N/A,#N/A,FALSE,"mecan"}</definedName>
    <definedName name="equu_1" hidden="1">{#N/A,#N/A,FALSE,"minas";#N/A,#N/A,FALSE,"Total_OC015";#N/A,#N/A,FALSE,"ADMIN";#N/A,#N/A,FALSE,"PROCES";#N/A,#N/A,FALSE,"civil";#N/A,#N/A,FALSE,"CAÑER";#N/A,#N/A,FALSE,"ELEC";#N/A,#N/A,FALSE,"INSTR";#N/A,#N/A,FALSE,"PDS";#N/A,#N/A,FALSE,"mecan"}</definedName>
    <definedName name="eqwe" hidden="1">#REF!</definedName>
    <definedName name="eqwreqwrqweaws" localSheetId="35" hidden="1">{"Sin detalle",#N/A,FALSE,"Flujo (redondeado)";"Detallado",#N/A,FALSE,"Flujo (redondeado)"}</definedName>
    <definedName name="eqwreqwrqweaws" localSheetId="37" hidden="1">{"Sin detalle",#N/A,FALSE,"Flujo (redondeado)";"Detallado",#N/A,FALSE,"Flujo (redondeado)"}</definedName>
    <definedName name="eqwreqwrqweaws" localSheetId="36" hidden="1">{"Sin detalle",#N/A,FALSE,"Flujo (redondeado)";"Detallado",#N/A,FALSE,"Flujo (redondeado)"}</definedName>
    <definedName name="eqwreqwrqweaws" localSheetId="33" hidden="1">{"Sin detalle",#N/A,FALSE,"Flujo (redondeado)";"Detallado",#N/A,FALSE,"Flujo (redondeado)"}</definedName>
    <definedName name="eqwreqwrqweaws" localSheetId="34" hidden="1">{"Sin detalle",#N/A,FALSE,"Flujo (redondeado)";"Detallado",#N/A,FALSE,"Flujo (redondeado)"}</definedName>
    <definedName name="eqwreqwrqweaws" localSheetId="31" hidden="1">{"Sin detalle",#N/A,FALSE,"Flujo (redondeado)";"Detallado",#N/A,FALSE,"Flujo (redondeado)"}</definedName>
    <definedName name="eqwreqwrqweaws" hidden="1">{"Sin detalle",#N/A,FALSE,"Flujo (redondeado)";"Detallado",#N/A,FALSE,"Flujo (redondeado)"}</definedName>
    <definedName name="er" localSheetId="35" hidden="1">{#N/A,#N/A,FALSE,"masez (10)";#N/A,#N/A,FALSE,"masez (7)";#N/A,#N/A,FALSE,"masez (6)";#N/A,#N/A,FALSE,"masez (5)";#N/A,#N/A,FALSE,"masez (4)";#N/A,#N/A,FALSE,"masez (3)";#N/A,#N/A,FALSE,"masez (2)";#N/A,#N/A,FALSE,"GME";#N/A,#N/A,FALSE,"masez"}</definedName>
    <definedName name="er" localSheetId="37" hidden="1">{#N/A,#N/A,FALSE,"masez (10)";#N/A,#N/A,FALSE,"masez (7)";#N/A,#N/A,FALSE,"masez (6)";#N/A,#N/A,FALSE,"masez (5)";#N/A,#N/A,FALSE,"masez (4)";#N/A,#N/A,FALSE,"masez (3)";#N/A,#N/A,FALSE,"masez (2)";#N/A,#N/A,FALSE,"GME";#N/A,#N/A,FALSE,"masez"}</definedName>
    <definedName name="er" localSheetId="36" hidden="1">{#N/A,#N/A,FALSE,"masez (10)";#N/A,#N/A,FALSE,"masez (7)";#N/A,#N/A,FALSE,"masez (6)";#N/A,#N/A,FALSE,"masez (5)";#N/A,#N/A,FALSE,"masez (4)";#N/A,#N/A,FALSE,"masez (3)";#N/A,#N/A,FALSE,"masez (2)";#N/A,#N/A,FALSE,"GME";#N/A,#N/A,FALSE,"masez"}</definedName>
    <definedName name="er" localSheetId="33" hidden="1">{#N/A,#N/A,FALSE,"masez (10)";#N/A,#N/A,FALSE,"masez (7)";#N/A,#N/A,FALSE,"masez (6)";#N/A,#N/A,FALSE,"masez (5)";#N/A,#N/A,FALSE,"masez (4)";#N/A,#N/A,FALSE,"masez (3)";#N/A,#N/A,FALSE,"masez (2)";#N/A,#N/A,FALSE,"GME";#N/A,#N/A,FALSE,"masez"}</definedName>
    <definedName name="er" localSheetId="34" hidden="1">{#N/A,#N/A,FALSE,"masez (10)";#N/A,#N/A,FALSE,"masez (7)";#N/A,#N/A,FALSE,"masez (6)";#N/A,#N/A,FALSE,"masez (5)";#N/A,#N/A,FALSE,"masez (4)";#N/A,#N/A,FALSE,"masez (3)";#N/A,#N/A,FALSE,"masez (2)";#N/A,#N/A,FALSE,"GME";#N/A,#N/A,FALSE,"masez"}</definedName>
    <definedName name="er" localSheetId="31" hidden="1">{#N/A,#N/A,FALSE,"masez (10)";#N/A,#N/A,FALSE,"masez (7)";#N/A,#N/A,FALSE,"masez (6)";#N/A,#N/A,FALSE,"masez (5)";#N/A,#N/A,FALSE,"masez (4)";#N/A,#N/A,FALSE,"masez (3)";#N/A,#N/A,FALSE,"masez (2)";#N/A,#N/A,FALSE,"GME";#N/A,#N/A,FALSE,"masez"}</definedName>
    <definedName name="er" hidden="1">{#N/A,#N/A,FALSE,"masez (10)";#N/A,#N/A,FALSE,"masez (7)";#N/A,#N/A,FALSE,"masez (6)";#N/A,#N/A,FALSE,"masez (5)";#N/A,#N/A,FALSE,"masez (4)";#N/A,#N/A,FALSE,"masez (3)";#N/A,#N/A,FALSE,"masez (2)";#N/A,#N/A,FALSE,"GME";#N/A,#N/A,FALSE,"masez"}</definedName>
    <definedName name="er_1" localSheetId="35" hidden="1">{#N/A,#N/A,FALSE,"Aging Summary";#N/A,#N/A,FALSE,"Ratio Analysis";#N/A,#N/A,FALSE,"Test 120 Day Accts";#N/A,#N/A,FALSE,"Tickmarks"}</definedName>
    <definedName name="er_1" localSheetId="37" hidden="1">{#N/A,#N/A,FALSE,"Aging Summary";#N/A,#N/A,FALSE,"Ratio Analysis";#N/A,#N/A,FALSE,"Test 120 Day Accts";#N/A,#N/A,FALSE,"Tickmarks"}</definedName>
    <definedName name="er_1" localSheetId="36" hidden="1">{#N/A,#N/A,FALSE,"Aging Summary";#N/A,#N/A,FALSE,"Ratio Analysis";#N/A,#N/A,FALSE,"Test 120 Day Accts";#N/A,#N/A,FALSE,"Tickmarks"}</definedName>
    <definedName name="er_1" localSheetId="33" hidden="1">{#N/A,#N/A,FALSE,"Aging Summary";#N/A,#N/A,FALSE,"Ratio Analysis";#N/A,#N/A,FALSE,"Test 120 Day Accts";#N/A,#N/A,FALSE,"Tickmarks"}</definedName>
    <definedName name="er_1" localSheetId="34" hidden="1">{#N/A,#N/A,FALSE,"Aging Summary";#N/A,#N/A,FALSE,"Ratio Analysis";#N/A,#N/A,FALSE,"Test 120 Day Accts";#N/A,#N/A,FALSE,"Tickmarks"}</definedName>
    <definedName name="er_1" localSheetId="31" hidden="1">{#N/A,#N/A,FALSE,"Aging Summary";#N/A,#N/A,FALSE,"Ratio Analysis";#N/A,#N/A,FALSE,"Test 120 Day Accts";#N/A,#N/A,FALSE,"Tickmarks"}</definedName>
    <definedName name="er_1" hidden="1">{#N/A,#N/A,FALSE,"Aging Summary";#N/A,#N/A,FALSE,"Ratio Analysis";#N/A,#N/A,FALSE,"Test 120 Day Accts";#N/A,#N/A,FALSE,"Tickmarks"}</definedName>
    <definedName name="ERAHY" localSheetId="35" hidden="1">{#N/A,#N/A,FALSE,"WBS 1.06";#N/A,#N/A,FALSE,"WBS 1.14";#N/A,#N/A,FALSE,"WBS 1.17";#N/A,#N/A,FALSE,"WBS 1.18"}</definedName>
    <definedName name="ERAHY" localSheetId="37" hidden="1">{#N/A,#N/A,FALSE,"WBS 1.06";#N/A,#N/A,FALSE,"WBS 1.14";#N/A,#N/A,FALSE,"WBS 1.17";#N/A,#N/A,FALSE,"WBS 1.18"}</definedName>
    <definedName name="ERAHY" localSheetId="36" hidden="1">{#N/A,#N/A,FALSE,"WBS 1.06";#N/A,#N/A,FALSE,"WBS 1.14";#N/A,#N/A,FALSE,"WBS 1.17";#N/A,#N/A,FALSE,"WBS 1.18"}</definedName>
    <definedName name="ERAHY" localSheetId="33" hidden="1">{#N/A,#N/A,FALSE,"WBS 1.06";#N/A,#N/A,FALSE,"WBS 1.14";#N/A,#N/A,FALSE,"WBS 1.17";#N/A,#N/A,FALSE,"WBS 1.18"}</definedName>
    <definedName name="ERAHY" localSheetId="34" hidden="1">{#N/A,#N/A,FALSE,"WBS 1.06";#N/A,#N/A,FALSE,"WBS 1.14";#N/A,#N/A,FALSE,"WBS 1.17";#N/A,#N/A,FALSE,"WBS 1.18"}</definedName>
    <definedName name="ERAHY" localSheetId="31" hidden="1">{#N/A,#N/A,FALSE,"WBS 1.06";#N/A,#N/A,FALSE,"WBS 1.14";#N/A,#N/A,FALSE,"WBS 1.17";#N/A,#N/A,FALSE,"WBS 1.18"}</definedName>
    <definedName name="ERAHY" hidden="1">{#N/A,#N/A,FALSE,"WBS 1.06";#N/A,#N/A,FALSE,"WBS 1.14";#N/A,#N/A,FALSE,"WBS 1.17";#N/A,#N/A,FALSE,"WBS 1.18"}</definedName>
    <definedName name="eraweqwe" localSheetId="35" hidden="1">{#N/A,#N/A,FALSE,"Summary";#N/A,#N/A,FALSE,"3TJ";#N/A,#N/A,FALSE,"3TN";#N/A,#N/A,FALSE,"3TP";#N/A,#N/A,FALSE,"3SJ";#N/A,#N/A,FALSE,"3CJ";#N/A,#N/A,FALSE,"3CN";#N/A,#N/A,FALSE,"3CP";#N/A,#N/A,FALSE,"3A"}</definedName>
    <definedName name="eraweqwe" localSheetId="37" hidden="1">{#N/A,#N/A,FALSE,"Summary";#N/A,#N/A,FALSE,"3TJ";#N/A,#N/A,FALSE,"3TN";#N/A,#N/A,FALSE,"3TP";#N/A,#N/A,FALSE,"3SJ";#N/A,#N/A,FALSE,"3CJ";#N/A,#N/A,FALSE,"3CN";#N/A,#N/A,FALSE,"3CP";#N/A,#N/A,FALSE,"3A"}</definedName>
    <definedName name="eraweqwe" localSheetId="36" hidden="1">{#N/A,#N/A,FALSE,"Summary";#N/A,#N/A,FALSE,"3TJ";#N/A,#N/A,FALSE,"3TN";#N/A,#N/A,FALSE,"3TP";#N/A,#N/A,FALSE,"3SJ";#N/A,#N/A,FALSE,"3CJ";#N/A,#N/A,FALSE,"3CN";#N/A,#N/A,FALSE,"3CP";#N/A,#N/A,FALSE,"3A"}</definedName>
    <definedName name="eraweqwe" localSheetId="33" hidden="1">{#N/A,#N/A,FALSE,"Summary";#N/A,#N/A,FALSE,"3TJ";#N/A,#N/A,FALSE,"3TN";#N/A,#N/A,FALSE,"3TP";#N/A,#N/A,FALSE,"3SJ";#N/A,#N/A,FALSE,"3CJ";#N/A,#N/A,FALSE,"3CN";#N/A,#N/A,FALSE,"3CP";#N/A,#N/A,FALSE,"3A"}</definedName>
    <definedName name="eraweqwe" localSheetId="34" hidden="1">{#N/A,#N/A,FALSE,"Summary";#N/A,#N/A,FALSE,"3TJ";#N/A,#N/A,FALSE,"3TN";#N/A,#N/A,FALSE,"3TP";#N/A,#N/A,FALSE,"3SJ";#N/A,#N/A,FALSE,"3CJ";#N/A,#N/A,FALSE,"3CN";#N/A,#N/A,FALSE,"3CP";#N/A,#N/A,FALSE,"3A"}</definedName>
    <definedName name="eraweqwe" localSheetId="31" hidden="1">{#N/A,#N/A,FALSE,"Summary";#N/A,#N/A,FALSE,"3TJ";#N/A,#N/A,FALSE,"3TN";#N/A,#N/A,FALSE,"3TP";#N/A,#N/A,FALSE,"3SJ";#N/A,#N/A,FALSE,"3CJ";#N/A,#N/A,FALSE,"3CN";#N/A,#N/A,FALSE,"3CP";#N/A,#N/A,FALSE,"3A"}</definedName>
    <definedName name="eraweqwe" hidden="1">{#N/A,#N/A,FALSE,"Summary";#N/A,#N/A,FALSE,"3TJ";#N/A,#N/A,FALSE,"3TN";#N/A,#N/A,FALSE,"3TP";#N/A,#N/A,FALSE,"3SJ";#N/A,#N/A,FALSE,"3CJ";#N/A,#N/A,FALSE,"3CN";#N/A,#N/A,FALSE,"3CP";#N/A,#N/A,FALSE,"3A"}</definedName>
    <definedName name="erd" localSheetId="35" hidden="1">{#N/A,#N/A,FALSE,"IC_Global";#N/A,#N/A,FALSE,"IC_Global (98-f)";#N/A,#N/A,FALSE,"Inc";#N/A,#N/A,FALSE,"CAMBIOS (2)";#N/A,#N/A,FALSE,"EXPL Inc.";#N/A,#N/A,FALSE,"HITOS98";#N/A,#N/A,FALSE,"CURVA ""S"" GLOBAL ";#N/A,#N/A,FALSE,"CURVA ""S"" 1998 "}</definedName>
    <definedName name="erd" localSheetId="37" hidden="1">{#N/A,#N/A,FALSE,"IC_Global";#N/A,#N/A,FALSE,"IC_Global (98-f)";#N/A,#N/A,FALSE,"Inc";#N/A,#N/A,FALSE,"CAMBIOS (2)";#N/A,#N/A,FALSE,"EXPL Inc.";#N/A,#N/A,FALSE,"HITOS98";#N/A,#N/A,FALSE,"CURVA ""S"" GLOBAL ";#N/A,#N/A,FALSE,"CURVA ""S"" 1998 "}</definedName>
    <definedName name="erd" localSheetId="36" hidden="1">{#N/A,#N/A,FALSE,"IC_Global";#N/A,#N/A,FALSE,"IC_Global (98-f)";#N/A,#N/A,FALSE,"Inc";#N/A,#N/A,FALSE,"CAMBIOS (2)";#N/A,#N/A,FALSE,"EXPL Inc.";#N/A,#N/A,FALSE,"HITOS98";#N/A,#N/A,FALSE,"CURVA ""S"" GLOBAL ";#N/A,#N/A,FALSE,"CURVA ""S"" 1998 "}</definedName>
    <definedName name="erd" localSheetId="30" hidden="1">{#N/A,#N/A,FALSE,"IC_Global";#N/A,#N/A,FALSE,"IC_Global (98-f)";#N/A,#N/A,FALSE,"Inc";#N/A,#N/A,FALSE,"CAMBIOS (2)";#N/A,#N/A,FALSE,"EXPL Inc.";#N/A,#N/A,FALSE,"HITOS98";#N/A,#N/A,FALSE,"CURVA ""S"" GLOBAL ";#N/A,#N/A,FALSE,"CURVA ""S"" 1998 "}</definedName>
    <definedName name="erd" localSheetId="33" hidden="1">{#N/A,#N/A,FALSE,"IC_Global";#N/A,#N/A,FALSE,"IC_Global (98-f)";#N/A,#N/A,FALSE,"Inc";#N/A,#N/A,FALSE,"CAMBIOS (2)";#N/A,#N/A,FALSE,"EXPL Inc.";#N/A,#N/A,FALSE,"HITOS98";#N/A,#N/A,FALSE,"CURVA ""S"" GLOBAL ";#N/A,#N/A,FALSE,"CURVA ""S"" 1998 "}</definedName>
    <definedName name="erd" localSheetId="34" hidden="1">{#N/A,#N/A,FALSE,"IC_Global";#N/A,#N/A,FALSE,"IC_Global (98-f)";#N/A,#N/A,FALSE,"Inc";#N/A,#N/A,FALSE,"CAMBIOS (2)";#N/A,#N/A,FALSE,"EXPL Inc.";#N/A,#N/A,FALSE,"HITOS98";#N/A,#N/A,FALSE,"CURVA ""S"" GLOBAL ";#N/A,#N/A,FALSE,"CURVA ""S"" 1998 "}</definedName>
    <definedName name="erd" localSheetId="31" hidden="1">{#N/A,#N/A,FALSE,"IC_Global";#N/A,#N/A,FALSE,"IC_Global (98-f)";#N/A,#N/A,FALSE,"Inc";#N/A,#N/A,FALSE,"CAMBIOS (2)";#N/A,#N/A,FALSE,"EXPL Inc.";#N/A,#N/A,FALSE,"HITOS98";#N/A,#N/A,FALSE,"CURVA ""S"" GLOBAL ";#N/A,#N/A,FALSE,"CURVA ""S"" 1998 "}</definedName>
    <definedName name="erd" localSheetId="29"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d_1" localSheetId="35" hidden="1">{#N/A,#N/A,FALSE,"IC_Global";#N/A,#N/A,FALSE,"IC_Global (98-f)";#N/A,#N/A,FALSE,"Inc";#N/A,#N/A,FALSE,"CAMBIOS (2)";#N/A,#N/A,FALSE,"EXPL Inc.";#N/A,#N/A,FALSE,"HITOS98";#N/A,#N/A,FALSE,"CURVA ""S"" GLOBAL ";#N/A,#N/A,FALSE,"CURVA ""S"" 1998 "}</definedName>
    <definedName name="erd_1" localSheetId="37" hidden="1">{#N/A,#N/A,FALSE,"IC_Global";#N/A,#N/A,FALSE,"IC_Global (98-f)";#N/A,#N/A,FALSE,"Inc";#N/A,#N/A,FALSE,"CAMBIOS (2)";#N/A,#N/A,FALSE,"EXPL Inc.";#N/A,#N/A,FALSE,"HITOS98";#N/A,#N/A,FALSE,"CURVA ""S"" GLOBAL ";#N/A,#N/A,FALSE,"CURVA ""S"" 1998 "}</definedName>
    <definedName name="erd_1" localSheetId="36" hidden="1">{#N/A,#N/A,FALSE,"IC_Global";#N/A,#N/A,FALSE,"IC_Global (98-f)";#N/A,#N/A,FALSE,"Inc";#N/A,#N/A,FALSE,"CAMBIOS (2)";#N/A,#N/A,FALSE,"EXPL Inc.";#N/A,#N/A,FALSE,"HITOS98";#N/A,#N/A,FALSE,"CURVA ""S"" GLOBAL ";#N/A,#N/A,FALSE,"CURVA ""S"" 1998 "}</definedName>
    <definedName name="erd_1" localSheetId="33" hidden="1">{#N/A,#N/A,FALSE,"IC_Global";#N/A,#N/A,FALSE,"IC_Global (98-f)";#N/A,#N/A,FALSE,"Inc";#N/A,#N/A,FALSE,"CAMBIOS (2)";#N/A,#N/A,FALSE,"EXPL Inc.";#N/A,#N/A,FALSE,"HITOS98";#N/A,#N/A,FALSE,"CURVA ""S"" GLOBAL ";#N/A,#N/A,FALSE,"CURVA ""S"" 1998 "}</definedName>
    <definedName name="erd_1" localSheetId="34" hidden="1">{#N/A,#N/A,FALSE,"IC_Global";#N/A,#N/A,FALSE,"IC_Global (98-f)";#N/A,#N/A,FALSE,"Inc";#N/A,#N/A,FALSE,"CAMBIOS (2)";#N/A,#N/A,FALSE,"EXPL Inc.";#N/A,#N/A,FALSE,"HITOS98";#N/A,#N/A,FALSE,"CURVA ""S"" GLOBAL ";#N/A,#N/A,FALSE,"CURVA ""S"" 1998 "}</definedName>
    <definedName name="erd_1" localSheetId="31" hidden="1">{#N/A,#N/A,FALSE,"IC_Global";#N/A,#N/A,FALSE,"IC_Global (98-f)";#N/A,#N/A,FALSE,"Inc";#N/A,#N/A,FALSE,"CAMBIOS (2)";#N/A,#N/A,FALSE,"EXPL Inc.";#N/A,#N/A,FALSE,"HITOS98";#N/A,#N/A,FALSE,"CURVA ""S"" GLOBAL ";#N/A,#N/A,FALSE,"CURVA ""S"" 1998 "}</definedName>
    <definedName name="erd_1" hidden="1">{#N/A,#N/A,FALSE,"IC_Global";#N/A,#N/A,FALSE,"IC_Global (98-f)";#N/A,#N/A,FALSE,"Inc";#N/A,#N/A,FALSE,"CAMBIOS (2)";#N/A,#N/A,FALSE,"EXPL Inc.";#N/A,#N/A,FALSE,"HITOS98";#N/A,#N/A,FALSE,"CURVA ""S"" GLOBAL ";#N/A,#N/A,FALSE,"CURVA ""S"" 1998 "}</definedName>
    <definedName name="erdd" localSheetId="35" hidden="1">{#N/A,#N/A,FALSE,"masez (10)";#N/A,#N/A,FALSE,"masez (7)";#N/A,#N/A,FALSE,"masez (6)";#N/A,#N/A,FALSE,"masez (5)";#N/A,#N/A,FALSE,"masez (4)";#N/A,#N/A,FALSE,"masez (3)";#N/A,#N/A,FALSE,"masez (2)";#N/A,#N/A,FALSE,"GME";#N/A,#N/A,FALSE,"masez"}</definedName>
    <definedName name="erdd" localSheetId="37" hidden="1">{#N/A,#N/A,FALSE,"masez (10)";#N/A,#N/A,FALSE,"masez (7)";#N/A,#N/A,FALSE,"masez (6)";#N/A,#N/A,FALSE,"masez (5)";#N/A,#N/A,FALSE,"masez (4)";#N/A,#N/A,FALSE,"masez (3)";#N/A,#N/A,FALSE,"masez (2)";#N/A,#N/A,FALSE,"GME";#N/A,#N/A,FALSE,"masez"}</definedName>
    <definedName name="erdd" localSheetId="36" hidden="1">{#N/A,#N/A,FALSE,"masez (10)";#N/A,#N/A,FALSE,"masez (7)";#N/A,#N/A,FALSE,"masez (6)";#N/A,#N/A,FALSE,"masez (5)";#N/A,#N/A,FALSE,"masez (4)";#N/A,#N/A,FALSE,"masez (3)";#N/A,#N/A,FALSE,"masez (2)";#N/A,#N/A,FALSE,"GME";#N/A,#N/A,FALSE,"masez"}</definedName>
    <definedName name="erdd" localSheetId="33" hidden="1">{#N/A,#N/A,FALSE,"masez (10)";#N/A,#N/A,FALSE,"masez (7)";#N/A,#N/A,FALSE,"masez (6)";#N/A,#N/A,FALSE,"masez (5)";#N/A,#N/A,FALSE,"masez (4)";#N/A,#N/A,FALSE,"masez (3)";#N/A,#N/A,FALSE,"masez (2)";#N/A,#N/A,FALSE,"GME";#N/A,#N/A,FALSE,"masez"}</definedName>
    <definedName name="erdd" localSheetId="34" hidden="1">{#N/A,#N/A,FALSE,"masez (10)";#N/A,#N/A,FALSE,"masez (7)";#N/A,#N/A,FALSE,"masez (6)";#N/A,#N/A,FALSE,"masez (5)";#N/A,#N/A,FALSE,"masez (4)";#N/A,#N/A,FALSE,"masez (3)";#N/A,#N/A,FALSE,"masez (2)";#N/A,#N/A,FALSE,"GME";#N/A,#N/A,FALSE,"masez"}</definedName>
    <definedName name="erdd" localSheetId="31" hidden="1">{#N/A,#N/A,FALSE,"masez (10)";#N/A,#N/A,FALSE,"masez (7)";#N/A,#N/A,FALSE,"masez (6)";#N/A,#N/A,FALSE,"masez (5)";#N/A,#N/A,FALSE,"masez (4)";#N/A,#N/A,FALSE,"masez (3)";#N/A,#N/A,FALSE,"masez (2)";#N/A,#N/A,FALSE,"GME";#N/A,#N/A,FALSE,"masez"}</definedName>
    <definedName name="erdd" hidden="1">{#N/A,#N/A,FALSE,"masez (10)";#N/A,#N/A,FALSE,"masez (7)";#N/A,#N/A,FALSE,"masez (6)";#N/A,#N/A,FALSE,"masez (5)";#N/A,#N/A,FALSE,"masez (4)";#N/A,#N/A,FALSE,"masez (3)";#N/A,#N/A,FALSE,"masez (2)";#N/A,#N/A,FALSE,"GME";#N/A,#N/A,FALSE,"masez"}</definedName>
    <definedName name="ere" localSheetId="35" hidden="1">{"CONCABL1.1",#N/A,FALSE,"1.1.1a1.1.3 ACSR";"AISL1.2",#N/A,FALSE,"1.1.1a1.1.3 ACSR";"torr1.1.3",#N/A,FALSE,"1.1.1a1.1.3 ACSR";"cm1.2",#N/A,FALSE,"1.2 ACSR";"cm2.2",#N/A,FALSE,"1.2 ACSR";#N/A,#N/A,FALSE,"1.3 ACSR";#N/A,#N/A,FALSE,"2.1.1A2.1.3 ACAR";"ac2.1",#N/A,FALSE,"1.2 ACAR";"ac2.2",#N/A,FALSE,"1.2 ACAR";#N/A,#N/A,FALSE,"2.3 ACAR"}</definedName>
    <definedName name="ere" localSheetId="37" hidden="1">{"CONCABL1.1",#N/A,FALSE,"1.1.1a1.1.3 ACSR";"AISL1.2",#N/A,FALSE,"1.1.1a1.1.3 ACSR";"torr1.1.3",#N/A,FALSE,"1.1.1a1.1.3 ACSR";"cm1.2",#N/A,FALSE,"1.2 ACSR";"cm2.2",#N/A,FALSE,"1.2 ACSR";#N/A,#N/A,FALSE,"1.3 ACSR";#N/A,#N/A,FALSE,"2.1.1A2.1.3 ACAR";"ac2.1",#N/A,FALSE,"1.2 ACAR";"ac2.2",#N/A,FALSE,"1.2 ACAR";#N/A,#N/A,FALSE,"2.3 ACAR"}</definedName>
    <definedName name="ere" localSheetId="36" hidden="1">{"CONCABL1.1",#N/A,FALSE,"1.1.1a1.1.3 ACSR";"AISL1.2",#N/A,FALSE,"1.1.1a1.1.3 ACSR";"torr1.1.3",#N/A,FALSE,"1.1.1a1.1.3 ACSR";"cm1.2",#N/A,FALSE,"1.2 ACSR";"cm2.2",#N/A,FALSE,"1.2 ACSR";#N/A,#N/A,FALSE,"1.3 ACSR";#N/A,#N/A,FALSE,"2.1.1A2.1.3 ACAR";"ac2.1",#N/A,FALSE,"1.2 ACAR";"ac2.2",#N/A,FALSE,"1.2 ACAR";#N/A,#N/A,FALSE,"2.3 ACAR"}</definedName>
    <definedName name="ere" localSheetId="33" hidden="1">{"CONCABL1.1",#N/A,FALSE,"1.1.1a1.1.3 ACSR";"AISL1.2",#N/A,FALSE,"1.1.1a1.1.3 ACSR";"torr1.1.3",#N/A,FALSE,"1.1.1a1.1.3 ACSR";"cm1.2",#N/A,FALSE,"1.2 ACSR";"cm2.2",#N/A,FALSE,"1.2 ACSR";#N/A,#N/A,FALSE,"1.3 ACSR";#N/A,#N/A,FALSE,"2.1.1A2.1.3 ACAR";"ac2.1",#N/A,FALSE,"1.2 ACAR";"ac2.2",#N/A,FALSE,"1.2 ACAR";#N/A,#N/A,FALSE,"2.3 ACAR"}</definedName>
    <definedName name="ere" localSheetId="34" hidden="1">{"CONCABL1.1",#N/A,FALSE,"1.1.1a1.1.3 ACSR";"AISL1.2",#N/A,FALSE,"1.1.1a1.1.3 ACSR";"torr1.1.3",#N/A,FALSE,"1.1.1a1.1.3 ACSR";"cm1.2",#N/A,FALSE,"1.2 ACSR";"cm2.2",#N/A,FALSE,"1.2 ACSR";#N/A,#N/A,FALSE,"1.3 ACSR";#N/A,#N/A,FALSE,"2.1.1A2.1.3 ACAR";"ac2.1",#N/A,FALSE,"1.2 ACAR";"ac2.2",#N/A,FALSE,"1.2 ACAR";#N/A,#N/A,FALSE,"2.3 ACAR"}</definedName>
    <definedName name="ere" localSheetId="31" hidden="1">{"CONCABL1.1",#N/A,FALSE,"1.1.1a1.1.3 ACSR";"AISL1.2",#N/A,FALSE,"1.1.1a1.1.3 ACSR";"torr1.1.3",#N/A,FALSE,"1.1.1a1.1.3 ACSR";"cm1.2",#N/A,FALSE,"1.2 ACSR";"cm2.2",#N/A,FALSE,"1.2 ACSR";#N/A,#N/A,FALSE,"1.3 ACSR";#N/A,#N/A,FALSE,"2.1.1A2.1.3 ACAR";"ac2.1",#N/A,FALSE,"1.2 ACAR";"ac2.2",#N/A,FALSE,"1.2 ACAR";#N/A,#N/A,FALSE,"2.3 ACAR"}</definedName>
    <definedName name="ere" hidden="1">{"CONCABL1.1",#N/A,FALSE,"1.1.1a1.1.3 ACSR";"AISL1.2",#N/A,FALSE,"1.1.1a1.1.3 ACSR";"torr1.1.3",#N/A,FALSE,"1.1.1a1.1.3 ACSR";"cm1.2",#N/A,FALSE,"1.2 ACSR";"cm2.2",#N/A,FALSE,"1.2 ACSR";#N/A,#N/A,FALSE,"1.3 ACSR";#N/A,#N/A,FALSE,"2.1.1A2.1.3 ACAR";"ac2.1",#N/A,FALSE,"1.2 ACAR";"ac2.2",#N/A,FALSE,"1.2 ACAR";#N/A,#N/A,FALSE,"2.3 ACAR"}</definedName>
    <definedName name="ERE_ART" localSheetId="31">#REF!</definedName>
    <definedName name="ERE_ART">!#REF!</definedName>
    <definedName name="ERE1E">#REF!</definedName>
    <definedName name="ERE1N">#REF!</definedName>
    <definedName name="ERE2E">#REF!</definedName>
    <definedName name="ERE2N">#REF!</definedName>
    <definedName name="ERE3E">#REF!</definedName>
    <definedName name="ERE3N">#REF!</definedName>
    <definedName name="EREERRRERE">#REF!</definedName>
    <definedName name="erefefef"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refefef"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refefef"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refefef"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refefef"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refefef"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refefe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reire" localSheetId="31">#REF!</definedName>
    <definedName name="ereire">!#REF!</definedName>
    <definedName name="ereretete" localSheetId="35" hidden="1">{#N/A,#N/A,TRUE,"MES";#N/A,#N/A,TRUE,"ANUAL"}</definedName>
    <definedName name="ereretete" localSheetId="37" hidden="1">{#N/A,#N/A,TRUE,"MES";#N/A,#N/A,TRUE,"ANUAL"}</definedName>
    <definedName name="ereretete" localSheetId="36" hidden="1">{#N/A,#N/A,TRUE,"MES";#N/A,#N/A,TRUE,"ANUAL"}</definedName>
    <definedName name="ereretete" localSheetId="33" hidden="1">{#N/A,#N/A,TRUE,"MES";#N/A,#N/A,TRUE,"ANUAL"}</definedName>
    <definedName name="ereretete" localSheetId="34" hidden="1">{#N/A,#N/A,TRUE,"MES";#N/A,#N/A,TRUE,"ANUAL"}</definedName>
    <definedName name="ereretete" localSheetId="31" hidden="1">{#N/A,#N/A,TRUE,"MES";#N/A,#N/A,TRUE,"ANUAL"}</definedName>
    <definedName name="ereretete" hidden="1">{#N/A,#N/A,TRUE,"MES";#N/A,#N/A,TRUE,"ANUAL"}</definedName>
    <definedName name="erewtgr" localSheetId="31">#REF!</definedName>
    <definedName name="erewtgr">!#REF!</definedName>
    <definedName name="erfd" localSheetId="35" hidden="1">{"MO(BASE)",#N/A,FALSE,"MO(BASE)";"MO(BASE)1",#N/A,FALSE,"MO(BASE)";"MO(BASE)2",#N/A,FALSE,"MO(BASE)"}</definedName>
    <definedName name="erfd" localSheetId="37" hidden="1">{"MO(BASE)",#N/A,FALSE,"MO(BASE)";"MO(BASE)1",#N/A,FALSE,"MO(BASE)";"MO(BASE)2",#N/A,FALSE,"MO(BASE)"}</definedName>
    <definedName name="erfd" localSheetId="36" hidden="1">{"MO(BASE)",#N/A,FALSE,"MO(BASE)";"MO(BASE)1",#N/A,FALSE,"MO(BASE)";"MO(BASE)2",#N/A,FALSE,"MO(BASE)"}</definedName>
    <definedName name="erfd" localSheetId="33" hidden="1">{"MO(BASE)",#N/A,FALSE,"MO(BASE)";"MO(BASE)1",#N/A,FALSE,"MO(BASE)";"MO(BASE)2",#N/A,FALSE,"MO(BASE)"}</definedName>
    <definedName name="erfd" localSheetId="34" hidden="1">{"MO(BASE)",#N/A,FALSE,"MO(BASE)";"MO(BASE)1",#N/A,FALSE,"MO(BASE)";"MO(BASE)2",#N/A,FALSE,"MO(BASE)"}</definedName>
    <definedName name="erfd" localSheetId="31" hidden="1">{"MO(BASE)",#N/A,FALSE,"MO(BASE)";"MO(BASE)1",#N/A,FALSE,"MO(BASE)";"MO(BASE)2",#N/A,FALSE,"MO(BASE)"}</definedName>
    <definedName name="erfd" hidden="1">{"MO(BASE)",#N/A,FALSE,"MO(BASE)";"MO(BASE)1",#N/A,FALSE,"MO(BASE)";"MO(BASE)2",#N/A,FALSE,"MO(BASE)"}</definedName>
    <definedName name="erfe" localSheetId="3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localSheetId="2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g" localSheetId="31" hidden="1">#REF!</definedName>
    <definedName name="erg" hidden="1">#REF!</definedName>
    <definedName name="ergaghag" localSheetId="31" hidden="1">{#N/A,#N/A,TRUE,"Cover";#N/A,#N/A,TRUE,"Conts";#N/A,#N/A,TRUE,"VOS";#N/A,#N/A,TRUE,"Warrington";#N/A,#N/A,TRUE,"Widnes"}</definedName>
    <definedName name="ergaghag" hidden="1">{#N/A,#N/A,TRUE,"Cover";#N/A,#N/A,TRUE,"Conts";#N/A,#N/A,TRUE,"VOS";#N/A,#N/A,TRUE,"Warrington";#N/A,#N/A,TRUE,"Widnes"}</definedName>
    <definedName name="ergega" localSheetId="31" hidden="1">{#N/A,#N/A,TRUE,"Cover";#N/A,#N/A,TRUE,"Conts";#N/A,#N/A,TRUE,"VOS";#N/A,#N/A,TRUE,"Warrington";#N/A,#N/A,TRUE,"Widnes"}</definedName>
    <definedName name="ergega" hidden="1">{#N/A,#N/A,TRUE,"Cover";#N/A,#N/A,TRUE,"Conts";#N/A,#N/A,TRUE,"VOS";#N/A,#N/A,TRUE,"Warrington";#N/A,#N/A,TRUE,"Widnes"}</definedName>
    <definedName name="erger" localSheetId="35" hidden="1">#REF!</definedName>
    <definedName name="erger" localSheetId="37" hidden="1">#REF!</definedName>
    <definedName name="erger" localSheetId="36" hidden="1">#REF!</definedName>
    <definedName name="erger" localSheetId="33" hidden="1">#REF!</definedName>
    <definedName name="erger" localSheetId="34" hidden="1">#REF!</definedName>
    <definedName name="erger" localSheetId="31" hidden="1">#REF!</definedName>
    <definedName name="erger" hidden="1">#REF!</definedName>
    <definedName name="ergerg" localSheetId="35" hidden="1">{#N/A,#N/A,FALSE,"minas";#N/A,#N/A,FALSE,"Total_OC015";#N/A,#N/A,FALSE,"ADMIN";#N/A,#N/A,FALSE,"PROCES";#N/A,#N/A,FALSE,"civil";#N/A,#N/A,FALSE,"CAÑER";#N/A,#N/A,FALSE,"ELEC";#N/A,#N/A,FALSE,"INSTR";#N/A,#N/A,FALSE,"PDS";#N/A,#N/A,FALSE,"mecan"}</definedName>
    <definedName name="ergerg" localSheetId="37" hidden="1">{#N/A,#N/A,FALSE,"minas";#N/A,#N/A,FALSE,"Total_OC015";#N/A,#N/A,FALSE,"ADMIN";#N/A,#N/A,FALSE,"PROCES";#N/A,#N/A,FALSE,"civil";#N/A,#N/A,FALSE,"CAÑER";#N/A,#N/A,FALSE,"ELEC";#N/A,#N/A,FALSE,"INSTR";#N/A,#N/A,FALSE,"PDS";#N/A,#N/A,FALSE,"mecan"}</definedName>
    <definedName name="ergerg" localSheetId="36" hidden="1">{#N/A,#N/A,FALSE,"minas";#N/A,#N/A,FALSE,"Total_OC015";#N/A,#N/A,FALSE,"ADMIN";#N/A,#N/A,FALSE,"PROCES";#N/A,#N/A,FALSE,"civil";#N/A,#N/A,FALSE,"CAÑER";#N/A,#N/A,FALSE,"ELEC";#N/A,#N/A,FALSE,"INSTR";#N/A,#N/A,FALSE,"PDS";#N/A,#N/A,FALSE,"mecan"}</definedName>
    <definedName name="ergerg" localSheetId="33" hidden="1">{#N/A,#N/A,FALSE,"minas";#N/A,#N/A,FALSE,"Total_OC015";#N/A,#N/A,FALSE,"ADMIN";#N/A,#N/A,FALSE,"PROCES";#N/A,#N/A,FALSE,"civil";#N/A,#N/A,FALSE,"CAÑER";#N/A,#N/A,FALSE,"ELEC";#N/A,#N/A,FALSE,"INSTR";#N/A,#N/A,FALSE,"PDS";#N/A,#N/A,FALSE,"mecan"}</definedName>
    <definedName name="ergerg" localSheetId="34" hidden="1">{#N/A,#N/A,FALSE,"minas";#N/A,#N/A,FALSE,"Total_OC015";#N/A,#N/A,FALSE,"ADMIN";#N/A,#N/A,FALSE,"PROCES";#N/A,#N/A,FALSE,"civil";#N/A,#N/A,FALSE,"CAÑER";#N/A,#N/A,FALSE,"ELEC";#N/A,#N/A,FALSE,"INSTR";#N/A,#N/A,FALSE,"PDS";#N/A,#N/A,FALSE,"mecan"}</definedName>
    <definedName name="ergerg" localSheetId="31" hidden="1">{#N/A,#N/A,FALSE,"minas";#N/A,#N/A,FALSE,"Total_OC015";#N/A,#N/A,FALSE,"ADMIN";#N/A,#N/A,FALSE,"PROCES";#N/A,#N/A,FALSE,"civil";#N/A,#N/A,FALSE,"CAÑER";#N/A,#N/A,FALSE,"ELEC";#N/A,#N/A,FALSE,"INSTR";#N/A,#N/A,FALSE,"PDS";#N/A,#N/A,FALSE,"mecan"}</definedName>
    <definedName name="ergerg" hidden="1">{#N/A,#N/A,FALSE,"minas";#N/A,#N/A,FALSE,"Total_OC015";#N/A,#N/A,FALSE,"ADMIN";#N/A,#N/A,FALSE,"PROCES";#N/A,#N/A,FALSE,"civil";#N/A,#N/A,FALSE,"CAÑER";#N/A,#N/A,FALSE,"ELEC";#N/A,#N/A,FALSE,"INSTR";#N/A,#N/A,FALSE,"PDS";#N/A,#N/A,FALSE,"mecan"}</definedName>
    <definedName name="ergr">#REF!</definedName>
    <definedName name="ergtaeg" localSheetId="31" hidden="1">{#N/A,#N/A,TRUE,"Cover";#N/A,#N/A,TRUE,"Conts";#N/A,#N/A,TRUE,"VOS";#N/A,#N/A,TRUE,"Warrington";#N/A,#N/A,TRUE,"Widnes"}</definedName>
    <definedName name="ergtaeg" hidden="1">{#N/A,#N/A,TRUE,"Cover";#N/A,#N/A,TRUE,"Conts";#N/A,#N/A,TRUE,"VOS";#N/A,#N/A,TRUE,"Warrington";#N/A,#N/A,TRUE,"Widnes"}</definedName>
    <definedName name="ERICK" hidden="1">#REF!</definedName>
    <definedName name="ERM1E">#REF!</definedName>
    <definedName name="ERM1N">#REF!</definedName>
    <definedName name="erqerq">#REF!</definedName>
    <definedName name="erqerqer">#REF!</definedName>
    <definedName name="erreretrertrert" localSheetId="35" hidden="1">{#N/A,#N/A,FALSE,"SumG";#N/A,#N/A,FALSE,"ElecG";#N/A,#N/A,FALSE,"MechG";#N/A,#N/A,FALSE,"GeotG";#N/A,#N/A,FALSE,"PrcsG";#N/A,#N/A,FALSE,"TunnG";#N/A,#N/A,FALSE,"CivlG";#N/A,#N/A,FALSE,"NtwkG";#N/A,#N/A,FALSE,"EstgG";#N/A,#N/A,FALSE,"PEngG"}</definedName>
    <definedName name="erreretrertrert" localSheetId="37" hidden="1">{#N/A,#N/A,FALSE,"SumG";#N/A,#N/A,FALSE,"ElecG";#N/A,#N/A,FALSE,"MechG";#N/A,#N/A,FALSE,"GeotG";#N/A,#N/A,FALSE,"PrcsG";#N/A,#N/A,FALSE,"TunnG";#N/A,#N/A,FALSE,"CivlG";#N/A,#N/A,FALSE,"NtwkG";#N/A,#N/A,FALSE,"EstgG";#N/A,#N/A,FALSE,"PEngG"}</definedName>
    <definedName name="erreretrertrert" localSheetId="36" hidden="1">{#N/A,#N/A,FALSE,"SumG";#N/A,#N/A,FALSE,"ElecG";#N/A,#N/A,FALSE,"MechG";#N/A,#N/A,FALSE,"GeotG";#N/A,#N/A,FALSE,"PrcsG";#N/A,#N/A,FALSE,"TunnG";#N/A,#N/A,FALSE,"CivlG";#N/A,#N/A,FALSE,"NtwkG";#N/A,#N/A,FALSE,"EstgG";#N/A,#N/A,FALSE,"PEngG"}</definedName>
    <definedName name="erreretrertrert" localSheetId="33" hidden="1">{#N/A,#N/A,FALSE,"SumG";#N/A,#N/A,FALSE,"ElecG";#N/A,#N/A,FALSE,"MechG";#N/A,#N/A,FALSE,"GeotG";#N/A,#N/A,FALSE,"PrcsG";#N/A,#N/A,FALSE,"TunnG";#N/A,#N/A,FALSE,"CivlG";#N/A,#N/A,FALSE,"NtwkG";#N/A,#N/A,FALSE,"EstgG";#N/A,#N/A,FALSE,"PEngG"}</definedName>
    <definedName name="erreretrertrert" localSheetId="34" hidden="1">{#N/A,#N/A,FALSE,"SumG";#N/A,#N/A,FALSE,"ElecG";#N/A,#N/A,FALSE,"MechG";#N/A,#N/A,FALSE,"GeotG";#N/A,#N/A,FALSE,"PrcsG";#N/A,#N/A,FALSE,"TunnG";#N/A,#N/A,FALSE,"CivlG";#N/A,#N/A,FALSE,"NtwkG";#N/A,#N/A,FALSE,"EstgG";#N/A,#N/A,FALSE,"PEngG"}</definedName>
    <definedName name="erreretrertrert" localSheetId="31" hidden="1">{#N/A,#N/A,FALSE,"SumG";#N/A,#N/A,FALSE,"ElecG";#N/A,#N/A,FALSE,"MechG";#N/A,#N/A,FALSE,"GeotG";#N/A,#N/A,FALSE,"PrcsG";#N/A,#N/A,FALSE,"TunnG";#N/A,#N/A,FALSE,"CivlG";#N/A,#N/A,FALSE,"NtwkG";#N/A,#N/A,FALSE,"EstgG";#N/A,#N/A,FALSE,"PEngG"}</definedName>
    <definedName name="erreretrertrert" hidden="1">{#N/A,#N/A,FALSE,"SumG";#N/A,#N/A,FALSE,"ElecG";#N/A,#N/A,FALSE,"MechG";#N/A,#N/A,FALSE,"GeotG";#N/A,#N/A,FALSE,"PrcsG";#N/A,#N/A,FALSE,"TunnG";#N/A,#N/A,FALSE,"CivlG";#N/A,#N/A,FALSE,"NtwkG";#N/A,#N/A,FALSE,"EstgG";#N/A,#N/A,FALSE,"PEngG"}</definedName>
    <definedName name="ErrName301948010" localSheetId="35" hidden="1">{0,0,0,0;0,0,0,0;0,0,0,0;0,0,0,0;0,0,0,0;0,0,0,0}</definedName>
    <definedName name="ErrName301948010" localSheetId="37" hidden="1">{0,0,0,0;0,0,0,0;0,0,0,0;0,0,0,0;0,0,0,0;0,0,0,0}</definedName>
    <definedName name="ErrName301948010" localSheetId="36" hidden="1">{0,0,0,0;0,0,0,0;0,0,0,0;0,0,0,0;0,0,0,0;0,0,0,0}</definedName>
    <definedName name="ErrName301948010" localSheetId="33" hidden="1">{0,0,0,0;0,0,0,0;0,0,0,0;0,0,0,0;0,0,0,0;0,0,0,0}</definedName>
    <definedName name="ErrName301948010" localSheetId="34" hidden="1">{0,0,0,0;0,0,0,0;0,0,0,0;0,0,0,0;0,0,0,0;0,0,0,0}</definedName>
    <definedName name="ErrName301948010" localSheetId="31" hidden="1">{0,0,0,0;0,0,0,0;0,0,0,0;0,0,0,0;0,0,0,0;0,0,0,0}</definedName>
    <definedName name="ErrName301948010" hidden="1">{0,0,0,0;0,0,0,0;0,0,0,0;0,0,0,0;0,0,0,0;0,0,0,0}</definedName>
    <definedName name="ErrName705547510" hidden="1">#REF!</definedName>
    <definedName name="error" localSheetId="35" hidden="1">{#N/A,#N/A,FALSE,"Matrix";#N/A,#N/A,FALSE,"Executive";#N/A,#N/A,FALSE,"Summary"}</definedName>
    <definedName name="error" localSheetId="37" hidden="1">{#N/A,#N/A,FALSE,"Matrix";#N/A,#N/A,FALSE,"Executive";#N/A,#N/A,FALSE,"Summary"}</definedName>
    <definedName name="error" localSheetId="36" hidden="1">{#N/A,#N/A,FALSE,"Matrix";#N/A,#N/A,FALSE,"Executive";#N/A,#N/A,FALSE,"Summary"}</definedName>
    <definedName name="error" localSheetId="33" hidden="1">{#N/A,#N/A,FALSE,"Matrix";#N/A,#N/A,FALSE,"Executive";#N/A,#N/A,FALSE,"Summary"}</definedName>
    <definedName name="error" localSheetId="34" hidden="1">{#N/A,#N/A,FALSE,"Matrix";#N/A,#N/A,FALSE,"Executive";#N/A,#N/A,FALSE,"Summary"}</definedName>
    <definedName name="error" localSheetId="31" hidden="1">{#N/A,#N/A,FALSE,"Matrix";#N/A,#N/A,FALSE,"Executive";#N/A,#N/A,FALSE,"Summary"}</definedName>
    <definedName name="error" hidden="1">{#N/A,#N/A,FALSE,"Matrix";#N/A,#N/A,FALSE,"Executive";#N/A,#N/A,FALSE,"Summary"}</definedName>
    <definedName name="error_factor">#REF!</definedName>
    <definedName name="Error_Indicators">#REF!</definedName>
    <definedName name="error_precio">#REF!</definedName>
    <definedName name="error_resumen">#REF!</definedName>
    <definedName name="error2" localSheetId="35" hidden="1">{#N/A,#N/A,FALSE,"E-1";#N/A,#N/A,FALSE,"E-2";#N/A,#N/A,FALSE,"F-1";#N/A,#N/A,FALSE,"F-2";#N/A,#N/A,FALSE,"F-3";#N/A,#N/A,FALSE,"F-4";#N/A,#N/A,FALSE,"F-5";#N/A,#N/A,FALSE,"F-6";#N/A,#N/A,FALSE,"Matrix"}</definedName>
    <definedName name="error2" localSheetId="37" hidden="1">{#N/A,#N/A,FALSE,"E-1";#N/A,#N/A,FALSE,"E-2";#N/A,#N/A,FALSE,"F-1";#N/A,#N/A,FALSE,"F-2";#N/A,#N/A,FALSE,"F-3";#N/A,#N/A,FALSE,"F-4";#N/A,#N/A,FALSE,"F-5";#N/A,#N/A,FALSE,"F-6";#N/A,#N/A,FALSE,"Matrix"}</definedName>
    <definedName name="error2" localSheetId="36" hidden="1">{#N/A,#N/A,FALSE,"E-1";#N/A,#N/A,FALSE,"E-2";#N/A,#N/A,FALSE,"F-1";#N/A,#N/A,FALSE,"F-2";#N/A,#N/A,FALSE,"F-3";#N/A,#N/A,FALSE,"F-4";#N/A,#N/A,FALSE,"F-5";#N/A,#N/A,FALSE,"F-6";#N/A,#N/A,FALSE,"Matrix"}</definedName>
    <definedName name="error2" localSheetId="33" hidden="1">{#N/A,#N/A,FALSE,"E-1";#N/A,#N/A,FALSE,"E-2";#N/A,#N/A,FALSE,"F-1";#N/A,#N/A,FALSE,"F-2";#N/A,#N/A,FALSE,"F-3";#N/A,#N/A,FALSE,"F-4";#N/A,#N/A,FALSE,"F-5";#N/A,#N/A,FALSE,"F-6";#N/A,#N/A,FALSE,"Matrix"}</definedName>
    <definedName name="error2" localSheetId="34" hidden="1">{#N/A,#N/A,FALSE,"E-1";#N/A,#N/A,FALSE,"E-2";#N/A,#N/A,FALSE,"F-1";#N/A,#N/A,FALSE,"F-2";#N/A,#N/A,FALSE,"F-3";#N/A,#N/A,FALSE,"F-4";#N/A,#N/A,FALSE,"F-5";#N/A,#N/A,FALSE,"F-6";#N/A,#N/A,FALSE,"Matrix"}</definedName>
    <definedName name="error2" localSheetId="31" hidden="1">{#N/A,#N/A,FALSE,"E-1";#N/A,#N/A,FALSE,"E-2";#N/A,#N/A,FALSE,"F-1";#N/A,#N/A,FALSE,"F-2";#N/A,#N/A,FALSE,"F-3";#N/A,#N/A,FALSE,"F-4";#N/A,#N/A,FALSE,"F-5";#N/A,#N/A,FALSE,"F-6";#N/A,#N/A,FALSE,"Matrix"}</definedName>
    <definedName name="error2" hidden="1">{#N/A,#N/A,FALSE,"E-1";#N/A,#N/A,FALSE,"E-2";#N/A,#N/A,FALSE,"F-1";#N/A,#N/A,FALSE,"F-2";#N/A,#N/A,FALSE,"F-3";#N/A,#N/A,FALSE,"F-4";#N/A,#N/A,FALSE,"F-5";#N/A,#N/A,FALSE,"F-6";#N/A,#N/A,FALSE,"Matrix"}</definedName>
    <definedName name="error3" localSheetId="35" hidden="1">{#N/A,#N/A,FALSE,"Matrix";#N/A,#N/A,FALSE,"Executive";#N/A,#N/A,FALSE,"Summary"}</definedName>
    <definedName name="error3" localSheetId="37" hidden="1">{#N/A,#N/A,FALSE,"Matrix";#N/A,#N/A,FALSE,"Executive";#N/A,#N/A,FALSE,"Summary"}</definedName>
    <definedName name="error3" localSheetId="36" hidden="1">{#N/A,#N/A,FALSE,"Matrix";#N/A,#N/A,FALSE,"Executive";#N/A,#N/A,FALSE,"Summary"}</definedName>
    <definedName name="error3" localSheetId="33" hidden="1">{#N/A,#N/A,FALSE,"Matrix";#N/A,#N/A,FALSE,"Executive";#N/A,#N/A,FALSE,"Summary"}</definedName>
    <definedName name="error3" localSheetId="34" hidden="1">{#N/A,#N/A,FALSE,"Matrix";#N/A,#N/A,FALSE,"Executive";#N/A,#N/A,FALSE,"Summary"}</definedName>
    <definedName name="error3" localSheetId="31" hidden="1">{#N/A,#N/A,FALSE,"Matrix";#N/A,#N/A,FALSE,"Executive";#N/A,#N/A,FALSE,"Summary"}</definedName>
    <definedName name="error3" hidden="1">{#N/A,#N/A,FALSE,"Matrix";#N/A,#N/A,FALSE,"Executive";#N/A,#N/A,FALSE,"Summary"}</definedName>
    <definedName name="error4" localSheetId="35" hidden="1">{"ARA1",#N/A,FALSE,"ENG-ARA";"ARAhours",#N/A,FALSE,"ENG-ARA";"ARA$",#N/A,FALSE,"ENG-ARA"}</definedName>
    <definedName name="error4" localSheetId="37" hidden="1">{"ARA1",#N/A,FALSE,"ENG-ARA";"ARAhours",#N/A,FALSE,"ENG-ARA";"ARA$",#N/A,FALSE,"ENG-ARA"}</definedName>
    <definedName name="error4" localSheetId="36" hidden="1">{"ARA1",#N/A,FALSE,"ENG-ARA";"ARAhours",#N/A,FALSE,"ENG-ARA";"ARA$",#N/A,FALSE,"ENG-ARA"}</definedName>
    <definedName name="error4" localSheetId="33" hidden="1">{"ARA1",#N/A,FALSE,"ENG-ARA";"ARAhours",#N/A,FALSE,"ENG-ARA";"ARA$",#N/A,FALSE,"ENG-ARA"}</definedName>
    <definedName name="error4" localSheetId="34" hidden="1">{"ARA1",#N/A,FALSE,"ENG-ARA";"ARAhours",#N/A,FALSE,"ENG-ARA";"ARA$",#N/A,FALSE,"ENG-ARA"}</definedName>
    <definedName name="error4" localSheetId="31" hidden="1">{"ARA1",#N/A,FALSE,"ENG-ARA";"ARAhours",#N/A,FALSE,"ENG-ARA";"ARA$",#N/A,FALSE,"ENG-ARA"}</definedName>
    <definedName name="error4" hidden="1">{"ARA1",#N/A,FALSE,"ENG-ARA";"ARAhours",#N/A,FALSE,"ENG-ARA";"ARA$",#N/A,FALSE,"ENG-ARA"}</definedName>
    <definedName name="error5" localSheetId="35" hidden="1">{"bechtel1",#N/A,TRUE,"BECHTEL";"bechtelhours",#N/A,TRUE,"BECHTEL";"bechtel$",#N/A,TRUE,"BECHTEL"}</definedName>
    <definedName name="error5" localSheetId="37" hidden="1">{"bechtel1",#N/A,TRUE,"BECHTEL";"bechtelhours",#N/A,TRUE,"BECHTEL";"bechtel$",#N/A,TRUE,"BECHTEL"}</definedName>
    <definedName name="error5" localSheetId="36" hidden="1">{"bechtel1",#N/A,TRUE,"BECHTEL";"bechtelhours",#N/A,TRUE,"BECHTEL";"bechtel$",#N/A,TRUE,"BECHTEL"}</definedName>
    <definedName name="error5" localSheetId="33" hidden="1">{"bechtel1",#N/A,TRUE,"BECHTEL";"bechtelhours",#N/A,TRUE,"BECHTEL";"bechtel$",#N/A,TRUE,"BECHTEL"}</definedName>
    <definedName name="error5" localSheetId="34" hidden="1">{"bechtel1",#N/A,TRUE,"BECHTEL";"bechtelhours",#N/A,TRUE,"BECHTEL";"bechtel$",#N/A,TRUE,"BECHTEL"}</definedName>
    <definedName name="error5" localSheetId="31" hidden="1">{"bechtel1",#N/A,TRUE,"BECHTEL";"bechtelhours",#N/A,TRUE,"BECHTEL";"bechtel$",#N/A,TRUE,"BECHTEL"}</definedName>
    <definedName name="error5" hidden="1">{"bechtel1",#N/A,TRUE,"BECHTEL";"bechtelhours",#N/A,TRUE,"BECHTEL";"bechtel$",#N/A,TRUE,"BECHTEL"}</definedName>
    <definedName name="error6" localSheetId="35" hidden="1">{#N/A,#N/A,FALSE,"Matrix";#N/A,#N/A,FALSE,"Executive";#N/A,#N/A,FALSE,"Summary";#N/A,#N/A,FALSE,"Office1";#N/A,#N/A,FALSE,"Office2";#N/A,#N/A,FALSE,"Office3";#N/A,#N/A,FALSE,"Office4";#N/A,#N/A,FALSE,"Office5";#N/A,#N/A,FALSE,"Office6";#N/A,#N/A,FALSE,"Office7";#N/A,#N/A,FALSE,"Labor"}</definedName>
    <definedName name="error6" localSheetId="37" hidden="1">{#N/A,#N/A,FALSE,"Matrix";#N/A,#N/A,FALSE,"Executive";#N/A,#N/A,FALSE,"Summary";#N/A,#N/A,FALSE,"Office1";#N/A,#N/A,FALSE,"Office2";#N/A,#N/A,FALSE,"Office3";#N/A,#N/A,FALSE,"Office4";#N/A,#N/A,FALSE,"Office5";#N/A,#N/A,FALSE,"Office6";#N/A,#N/A,FALSE,"Office7";#N/A,#N/A,FALSE,"Labor"}</definedName>
    <definedName name="error6" localSheetId="36" hidden="1">{#N/A,#N/A,FALSE,"Matrix";#N/A,#N/A,FALSE,"Executive";#N/A,#N/A,FALSE,"Summary";#N/A,#N/A,FALSE,"Office1";#N/A,#N/A,FALSE,"Office2";#N/A,#N/A,FALSE,"Office3";#N/A,#N/A,FALSE,"Office4";#N/A,#N/A,FALSE,"Office5";#N/A,#N/A,FALSE,"Office6";#N/A,#N/A,FALSE,"Office7";#N/A,#N/A,FALSE,"Labor"}</definedName>
    <definedName name="error6" localSheetId="33" hidden="1">{#N/A,#N/A,FALSE,"Matrix";#N/A,#N/A,FALSE,"Executive";#N/A,#N/A,FALSE,"Summary";#N/A,#N/A,FALSE,"Office1";#N/A,#N/A,FALSE,"Office2";#N/A,#N/A,FALSE,"Office3";#N/A,#N/A,FALSE,"Office4";#N/A,#N/A,FALSE,"Office5";#N/A,#N/A,FALSE,"Office6";#N/A,#N/A,FALSE,"Office7";#N/A,#N/A,FALSE,"Labor"}</definedName>
    <definedName name="error6" localSheetId="34" hidden="1">{#N/A,#N/A,FALSE,"Matrix";#N/A,#N/A,FALSE,"Executive";#N/A,#N/A,FALSE,"Summary";#N/A,#N/A,FALSE,"Office1";#N/A,#N/A,FALSE,"Office2";#N/A,#N/A,FALSE,"Office3";#N/A,#N/A,FALSE,"Office4";#N/A,#N/A,FALSE,"Office5";#N/A,#N/A,FALSE,"Office6";#N/A,#N/A,FALSE,"Office7";#N/A,#N/A,FALSE,"Labor"}</definedName>
    <definedName name="error6" localSheetId="31" hidden="1">{#N/A,#N/A,FALSE,"Matrix";#N/A,#N/A,FALSE,"Executive";#N/A,#N/A,FALSE,"Summary";#N/A,#N/A,FALSE,"Office1";#N/A,#N/A,FALSE,"Office2";#N/A,#N/A,FALSE,"Office3";#N/A,#N/A,FALSE,"Office4";#N/A,#N/A,FALSE,"Office5";#N/A,#N/A,FALSE,"Office6";#N/A,#N/A,FALSE,"Office7";#N/A,#N/A,FALSE,"Labor"}</definedName>
    <definedName name="error6" hidden="1">{#N/A,#N/A,FALSE,"Matrix";#N/A,#N/A,FALSE,"Executive";#N/A,#N/A,FALSE,"Summary";#N/A,#N/A,FALSE,"Office1";#N/A,#N/A,FALSE,"Office2";#N/A,#N/A,FALSE,"Office3";#N/A,#N/A,FALSE,"Office4";#N/A,#N/A,FALSE,"Office5";#N/A,#N/A,FALSE,"Office6";#N/A,#N/A,FALSE,"Office7";#N/A,#N/A,FALSE,"Labor"}</definedName>
    <definedName name="ERRORE" localSheetId="31">#REF!</definedName>
    <definedName name="ERRORE">!#REF!</definedName>
    <definedName name="ers" localSheetId="35" hidden="1">#REF!</definedName>
    <definedName name="ers" localSheetId="33" hidden="1">#REF!</definedName>
    <definedName name="ers" localSheetId="34" hidden="1">#REF!</definedName>
    <definedName name="ers" hidden="1">#REF!</definedName>
    <definedName name="Erstellen_Leerform_AKABAM" localSheetId="31">#REF!</definedName>
    <definedName name="Erstellen_Leerform_AKABAM">!#REF!</definedName>
    <definedName name="ersyy" localSheetId="31" hidden="1">{#N/A,#N/A,TRUE,"Cover";#N/A,#N/A,TRUE,"Conts";#N/A,#N/A,TRUE,"VOS";#N/A,#N/A,TRUE,"Warrington";#N/A,#N/A,TRUE,"Widnes"}</definedName>
    <definedName name="ersyy" hidden="1">{#N/A,#N/A,TRUE,"Cover";#N/A,#N/A,TRUE,"Conts";#N/A,#N/A,TRUE,"VOS";#N/A,#N/A,TRUE,"Warrington";#N/A,#N/A,TRUE,"Widnes"}</definedName>
    <definedName name="ert" localSheetId="35" hidden="1">{#N/A,#N/A,FALSE,"200001";#N/A,#N/A,FALSE,"S221 200003";#N/A,#N/A,FALSE,"S221 204005";#N/A,#N/A,FALSE,"S221 204006";#N/A,#N/A,FALSE,"S221 204008"}</definedName>
    <definedName name="ert" localSheetId="37" hidden="1">{#N/A,#N/A,FALSE,"200001";#N/A,#N/A,FALSE,"S221 200003";#N/A,#N/A,FALSE,"S221 204005";#N/A,#N/A,FALSE,"S221 204006";#N/A,#N/A,FALSE,"S221 204008"}</definedName>
    <definedName name="ert" localSheetId="36" hidden="1">{#N/A,#N/A,FALSE,"200001";#N/A,#N/A,FALSE,"S221 200003";#N/A,#N/A,FALSE,"S221 204005";#N/A,#N/A,FALSE,"S221 204006";#N/A,#N/A,FALSE,"S221 204008"}</definedName>
    <definedName name="ert" localSheetId="33" hidden="1">{#N/A,#N/A,FALSE,"200001";#N/A,#N/A,FALSE,"S221 200003";#N/A,#N/A,FALSE,"S221 204005";#N/A,#N/A,FALSE,"S221 204006";#N/A,#N/A,FALSE,"S221 204008"}</definedName>
    <definedName name="ert" localSheetId="34" hidden="1">{#N/A,#N/A,FALSE,"200001";#N/A,#N/A,FALSE,"S221 200003";#N/A,#N/A,FALSE,"S221 204005";#N/A,#N/A,FALSE,"S221 204006";#N/A,#N/A,FALSE,"S221 204008"}</definedName>
    <definedName name="ert" localSheetId="31" hidden="1">{"Sin detalle",#N/A,FALSE,"Flujo (redondeado)";"Detallado",#N/A,FALSE,"Flujo (redondeado)"}</definedName>
    <definedName name="ert" hidden="1">{"Sin detalle",#N/A,FALSE,"Flujo (redondeado)";"Detallado",#N/A,FALSE,"Flujo (redondeado)"}</definedName>
    <definedName name="erte" localSheetId="35" hidden="1">{#N/A,#N/A,FALSE,"ResDev"}</definedName>
    <definedName name="erte" localSheetId="37" hidden="1">{#N/A,#N/A,FALSE,"ResDev"}</definedName>
    <definedName name="erte" localSheetId="36" hidden="1">{#N/A,#N/A,FALSE,"ResDev"}</definedName>
    <definedName name="erte" localSheetId="33" hidden="1">{#N/A,#N/A,FALSE,"ResDev"}</definedName>
    <definedName name="erte" localSheetId="34" hidden="1">{#N/A,#N/A,FALSE,"ResDev"}</definedName>
    <definedName name="erte" localSheetId="31" hidden="1">{#N/A,#N/A,FALSE,"ResDev"}</definedName>
    <definedName name="erte" hidden="1">{#N/A,#N/A,FALSE,"ResDev"}</definedName>
    <definedName name="erter" localSheetId="35" hidden="1">{#N/A,#N/A,FALSE,"RESUMEN";#N/A,#N/A,FALSE,"GG-GI";#N/A,#N/A,FALSE,"AMB";#N/A,#N/A,FALSE,"EyR";#N/A,#N/A,FALSE,"UCP";#N/A,#N/A,FALSE,"IND";#N/A,#N/A,FALSE,"LR";#N/A,#N/A,FALSE,"PRV";#N/A,#N/A,FALSE,"TÚNELES";#N/A,#N/A,FALSE,"IDT";#N/A,#N/A,FALSE,"ING"}</definedName>
    <definedName name="erter" localSheetId="37" hidden="1">{#N/A,#N/A,FALSE,"RESUMEN";#N/A,#N/A,FALSE,"GG-GI";#N/A,#N/A,FALSE,"AMB";#N/A,#N/A,FALSE,"EyR";#N/A,#N/A,FALSE,"UCP";#N/A,#N/A,FALSE,"IND";#N/A,#N/A,FALSE,"LR";#N/A,#N/A,FALSE,"PRV";#N/A,#N/A,FALSE,"TÚNELES";#N/A,#N/A,FALSE,"IDT";#N/A,#N/A,FALSE,"ING"}</definedName>
    <definedName name="erter" localSheetId="36" hidden="1">{#N/A,#N/A,FALSE,"RESUMEN";#N/A,#N/A,FALSE,"GG-GI";#N/A,#N/A,FALSE,"AMB";#N/A,#N/A,FALSE,"EyR";#N/A,#N/A,FALSE,"UCP";#N/A,#N/A,FALSE,"IND";#N/A,#N/A,FALSE,"LR";#N/A,#N/A,FALSE,"PRV";#N/A,#N/A,FALSE,"TÚNELES";#N/A,#N/A,FALSE,"IDT";#N/A,#N/A,FALSE,"ING"}</definedName>
    <definedName name="erter" localSheetId="33" hidden="1">{#N/A,#N/A,FALSE,"RESUMEN";#N/A,#N/A,FALSE,"GG-GI";#N/A,#N/A,FALSE,"AMB";#N/A,#N/A,FALSE,"EyR";#N/A,#N/A,FALSE,"UCP";#N/A,#N/A,FALSE,"IND";#N/A,#N/A,FALSE,"LR";#N/A,#N/A,FALSE,"PRV";#N/A,#N/A,FALSE,"TÚNELES";#N/A,#N/A,FALSE,"IDT";#N/A,#N/A,FALSE,"ING"}</definedName>
    <definedName name="erter" localSheetId="34" hidden="1">{#N/A,#N/A,FALSE,"RESUMEN";#N/A,#N/A,FALSE,"GG-GI";#N/A,#N/A,FALSE,"AMB";#N/A,#N/A,FALSE,"EyR";#N/A,#N/A,FALSE,"UCP";#N/A,#N/A,FALSE,"IND";#N/A,#N/A,FALSE,"LR";#N/A,#N/A,FALSE,"PRV";#N/A,#N/A,FALSE,"TÚNELES";#N/A,#N/A,FALSE,"IDT";#N/A,#N/A,FALSE,"ING"}</definedName>
    <definedName name="erter" localSheetId="31" hidden="1">{#N/A,#N/A,FALSE,"RESUMEN";#N/A,#N/A,FALSE,"GG-GI";#N/A,#N/A,FALSE,"AMB";#N/A,#N/A,FALSE,"EyR";#N/A,#N/A,FALSE,"UCP";#N/A,#N/A,FALSE,"IND";#N/A,#N/A,FALSE,"LR";#N/A,#N/A,FALSE,"PRV";#N/A,#N/A,FALSE,"TÚNELES";#N/A,#N/A,FALSE,"IDT";#N/A,#N/A,FALSE,"ING"}</definedName>
    <definedName name="erter" hidden="1">{#N/A,#N/A,FALSE,"RESUMEN";#N/A,#N/A,FALSE,"GG-GI";#N/A,#N/A,FALSE,"AMB";#N/A,#N/A,FALSE,"EyR";#N/A,#N/A,FALSE,"UCP";#N/A,#N/A,FALSE,"IND";#N/A,#N/A,FALSE,"LR";#N/A,#N/A,FALSE,"PRV";#N/A,#N/A,FALSE,"TÚNELES";#N/A,#N/A,FALSE,"IDT";#N/A,#N/A,FALSE,"ING"}</definedName>
    <definedName name="ertert" localSheetId="35" hidden="1">{#N/A,#N/A,TRUE,"1842CWN0"}</definedName>
    <definedName name="ertert" localSheetId="37" hidden="1">{#N/A,#N/A,TRUE,"1842CWN0"}</definedName>
    <definedName name="ertert" localSheetId="36" hidden="1">{#N/A,#N/A,TRUE,"1842CWN0"}</definedName>
    <definedName name="ertert" localSheetId="33" hidden="1">{#N/A,#N/A,TRUE,"1842CWN0"}</definedName>
    <definedName name="ertert" localSheetId="34" hidden="1">{#N/A,#N/A,TRUE,"1842CWN0"}</definedName>
    <definedName name="ertert" localSheetId="31" hidden="1">{#N/A,#N/A,TRUE,"1842CWN0"}</definedName>
    <definedName name="ertert" hidden="1">{#N/A,#N/A,TRUE,"1842CWN0"}</definedName>
    <definedName name="erterter"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yry" localSheetId="31" hidden="1">{#N/A,#N/A,TRUE,"Cover";#N/A,#N/A,TRUE,"Conts";#N/A,#N/A,TRUE,"VOS";#N/A,#N/A,TRUE,"Warrington";#N/A,#N/A,TRUE,"Widnes"}</definedName>
    <definedName name="ertertyry" hidden="1">{#N/A,#N/A,TRUE,"Cover";#N/A,#N/A,TRUE,"Conts";#N/A,#N/A,TRUE,"VOS";#N/A,#N/A,TRUE,"Warrington";#N/A,#N/A,TRUE,"Widnes"}</definedName>
    <definedName name="erterydrutru" localSheetId="31" hidden="1">{#N/A,#N/A,TRUE,"Cover";#N/A,#N/A,TRUE,"Conts";#N/A,#N/A,TRUE,"VOS";#N/A,#N/A,TRUE,"Warrington";#N/A,#N/A,TRUE,"Widnes"}</definedName>
    <definedName name="erterydrutru" hidden="1">{#N/A,#N/A,TRUE,"Cover";#N/A,#N/A,TRUE,"Conts";#N/A,#N/A,TRUE,"VOS";#N/A,#N/A,TRUE,"Warrington";#N/A,#N/A,TRUE,"Widnes"}</definedName>
    <definedName name="ertewr" localSheetId="35" hidden="1">{#N/A,#N/A,FALSE,"TEC-01";#N/A,#N/A,FALSE,"TEC - 02";#N/A,#N/A,FALSE,"TEC - 03";#N/A,#N/A,FALSE,"TEC - 04";#N/A,#N/A,FALSE,"TEC-07";#N/A,#N/A,FALSE,"TEC-08";#N/A,#N/A,FALSE,"TEC - 09A";#N/A,#N/A,FALSE,"TEC - 09B";#N/A,#N/A,FALSE,"TEC - 09C";#N/A,#N/A,FALSE,"TEC - 10";#N/A,#N/A,FALSE,"TEC-11"}</definedName>
    <definedName name="ertewr" localSheetId="37" hidden="1">{#N/A,#N/A,FALSE,"TEC-01";#N/A,#N/A,FALSE,"TEC - 02";#N/A,#N/A,FALSE,"TEC - 03";#N/A,#N/A,FALSE,"TEC - 04";#N/A,#N/A,FALSE,"TEC-07";#N/A,#N/A,FALSE,"TEC-08";#N/A,#N/A,FALSE,"TEC - 09A";#N/A,#N/A,FALSE,"TEC - 09B";#N/A,#N/A,FALSE,"TEC - 09C";#N/A,#N/A,FALSE,"TEC - 10";#N/A,#N/A,FALSE,"TEC-11"}</definedName>
    <definedName name="ertewr" localSheetId="36" hidden="1">{#N/A,#N/A,FALSE,"TEC-01";#N/A,#N/A,FALSE,"TEC - 02";#N/A,#N/A,FALSE,"TEC - 03";#N/A,#N/A,FALSE,"TEC - 04";#N/A,#N/A,FALSE,"TEC-07";#N/A,#N/A,FALSE,"TEC-08";#N/A,#N/A,FALSE,"TEC - 09A";#N/A,#N/A,FALSE,"TEC - 09B";#N/A,#N/A,FALSE,"TEC - 09C";#N/A,#N/A,FALSE,"TEC - 10";#N/A,#N/A,FALSE,"TEC-11"}</definedName>
    <definedName name="ertewr" localSheetId="33" hidden="1">{#N/A,#N/A,FALSE,"TEC-01";#N/A,#N/A,FALSE,"TEC - 02";#N/A,#N/A,FALSE,"TEC - 03";#N/A,#N/A,FALSE,"TEC - 04";#N/A,#N/A,FALSE,"TEC-07";#N/A,#N/A,FALSE,"TEC-08";#N/A,#N/A,FALSE,"TEC - 09A";#N/A,#N/A,FALSE,"TEC - 09B";#N/A,#N/A,FALSE,"TEC - 09C";#N/A,#N/A,FALSE,"TEC - 10";#N/A,#N/A,FALSE,"TEC-11"}</definedName>
    <definedName name="ertewr" localSheetId="34" hidden="1">{#N/A,#N/A,FALSE,"TEC-01";#N/A,#N/A,FALSE,"TEC - 02";#N/A,#N/A,FALSE,"TEC - 03";#N/A,#N/A,FALSE,"TEC - 04";#N/A,#N/A,FALSE,"TEC-07";#N/A,#N/A,FALSE,"TEC-08";#N/A,#N/A,FALSE,"TEC - 09A";#N/A,#N/A,FALSE,"TEC - 09B";#N/A,#N/A,FALSE,"TEC - 09C";#N/A,#N/A,FALSE,"TEC - 10";#N/A,#N/A,FALSE,"TEC-11"}</definedName>
    <definedName name="ertewr" localSheetId="31" hidden="1">{#N/A,#N/A,FALSE,"TEC-01";#N/A,#N/A,FALSE,"TEC - 02";#N/A,#N/A,FALSE,"TEC - 03";#N/A,#N/A,FALSE,"TEC - 04";#N/A,#N/A,FALSE,"TEC-07";#N/A,#N/A,FALSE,"TEC-08";#N/A,#N/A,FALSE,"TEC - 09A";#N/A,#N/A,FALSE,"TEC - 09B";#N/A,#N/A,FALSE,"TEC - 09C";#N/A,#N/A,FALSE,"TEC - 10";#N/A,#N/A,FALSE,"TEC-11"}</definedName>
    <definedName name="ertewr" hidden="1">{#N/A,#N/A,FALSE,"TEC-01";#N/A,#N/A,FALSE,"TEC - 02";#N/A,#N/A,FALSE,"TEC - 03";#N/A,#N/A,FALSE,"TEC - 04";#N/A,#N/A,FALSE,"TEC-07";#N/A,#N/A,FALSE,"TEC-08";#N/A,#N/A,FALSE,"TEC - 09A";#N/A,#N/A,FALSE,"TEC - 09B";#N/A,#N/A,FALSE,"TEC - 09C";#N/A,#N/A,FALSE,"TEC - 10";#N/A,#N/A,FALSE,"TEC-11"}</definedName>
    <definedName name="erteysry" localSheetId="31" hidden="1">{#N/A,#N/A,TRUE,"Cover";#N/A,#N/A,TRUE,"Conts";#N/A,#N/A,TRUE,"VOS";#N/A,#N/A,TRUE,"Warrington";#N/A,#N/A,TRUE,"Widnes"}</definedName>
    <definedName name="erteysry" hidden="1">{#N/A,#N/A,TRUE,"Cover";#N/A,#N/A,TRUE,"Conts";#N/A,#N/A,TRUE,"VOS";#N/A,#N/A,TRUE,"Warrington";#N/A,#N/A,TRUE,"Widnes"}</definedName>
    <definedName name="ertiuo" localSheetId="35" hidden="1">{"Sin detalle",#N/A,FALSE,"Flujo (redondeado)";"Detallado",#N/A,FALSE,"Flujo (redondeado)"}</definedName>
    <definedName name="ertiuo" localSheetId="37" hidden="1">{"Sin detalle",#N/A,FALSE,"Flujo (redondeado)";"Detallado",#N/A,FALSE,"Flujo (redondeado)"}</definedName>
    <definedName name="ertiuo" localSheetId="36" hidden="1">{"Sin detalle",#N/A,FALSE,"Flujo (redondeado)";"Detallado",#N/A,FALSE,"Flujo (redondeado)"}</definedName>
    <definedName name="ertiuo" localSheetId="33" hidden="1">{"Sin detalle",#N/A,FALSE,"Flujo (redondeado)";"Detallado",#N/A,FALSE,"Flujo (redondeado)"}</definedName>
    <definedName name="ertiuo" localSheetId="34" hidden="1">{"Sin detalle",#N/A,FALSE,"Flujo (redondeado)";"Detallado",#N/A,FALSE,"Flujo (redondeado)"}</definedName>
    <definedName name="ertiuo" localSheetId="31" hidden="1">{"Sin detalle",#N/A,FALSE,"Flujo (redondeado)";"Detallado",#N/A,FALSE,"Flujo (redondeado)"}</definedName>
    <definedName name="ertiuo" hidden="1">{"Sin detalle",#N/A,FALSE,"Flujo (redondeado)";"Detallado",#N/A,FALSE,"Flujo (redondeado)"}</definedName>
    <definedName name="ertrqyh" localSheetId="35" hidden="1">{#N/A,#N/A,FALSE,"SumD";#N/A,#N/A,FALSE,"ElecD";#N/A,#N/A,FALSE,"MechD";#N/A,#N/A,FALSE,"GeotD";#N/A,#N/A,FALSE,"PrcsD";#N/A,#N/A,FALSE,"TunnD";#N/A,#N/A,FALSE,"CivlD";#N/A,#N/A,FALSE,"NtwkD";#N/A,#N/A,FALSE,"EstgD";#N/A,#N/A,FALSE,"PEngD"}</definedName>
    <definedName name="ertrqyh" localSheetId="37" hidden="1">{#N/A,#N/A,FALSE,"SumD";#N/A,#N/A,FALSE,"ElecD";#N/A,#N/A,FALSE,"MechD";#N/A,#N/A,FALSE,"GeotD";#N/A,#N/A,FALSE,"PrcsD";#N/A,#N/A,FALSE,"TunnD";#N/A,#N/A,FALSE,"CivlD";#N/A,#N/A,FALSE,"NtwkD";#N/A,#N/A,FALSE,"EstgD";#N/A,#N/A,FALSE,"PEngD"}</definedName>
    <definedName name="ertrqyh" localSheetId="36" hidden="1">{#N/A,#N/A,FALSE,"SumD";#N/A,#N/A,FALSE,"ElecD";#N/A,#N/A,FALSE,"MechD";#N/A,#N/A,FALSE,"GeotD";#N/A,#N/A,FALSE,"PrcsD";#N/A,#N/A,FALSE,"TunnD";#N/A,#N/A,FALSE,"CivlD";#N/A,#N/A,FALSE,"NtwkD";#N/A,#N/A,FALSE,"EstgD";#N/A,#N/A,FALSE,"PEngD"}</definedName>
    <definedName name="ertrqyh" localSheetId="33" hidden="1">{#N/A,#N/A,FALSE,"SumD";#N/A,#N/A,FALSE,"ElecD";#N/A,#N/A,FALSE,"MechD";#N/A,#N/A,FALSE,"GeotD";#N/A,#N/A,FALSE,"PrcsD";#N/A,#N/A,FALSE,"TunnD";#N/A,#N/A,FALSE,"CivlD";#N/A,#N/A,FALSE,"NtwkD";#N/A,#N/A,FALSE,"EstgD";#N/A,#N/A,FALSE,"PEngD"}</definedName>
    <definedName name="ertrqyh" localSheetId="34" hidden="1">{#N/A,#N/A,FALSE,"SumD";#N/A,#N/A,FALSE,"ElecD";#N/A,#N/A,FALSE,"MechD";#N/A,#N/A,FALSE,"GeotD";#N/A,#N/A,FALSE,"PrcsD";#N/A,#N/A,FALSE,"TunnD";#N/A,#N/A,FALSE,"CivlD";#N/A,#N/A,FALSE,"NtwkD";#N/A,#N/A,FALSE,"EstgD";#N/A,#N/A,FALSE,"PEngD"}</definedName>
    <definedName name="ertrqyh" localSheetId="31"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te" localSheetId="35" hidden="1">{"DETALLE_1996",#N/A,FALSE,"flujo";"DETALLE_1997",#N/A,FALSE,"flujo";"GASTOS_INCURRIDOS_1996",#N/A,FALSE,"flujo";"GASTOS_PROGRAMADOS_PARA_1997",#N/A,FALSE,"flujo";#N/A,#N/A,FALSE,"comparat";#N/A,#N/A,FALSE,"costos";#N/A,#N/A,FALSE,"proyctrol"}</definedName>
    <definedName name="ertte" localSheetId="37" hidden="1">{"DETALLE_1996",#N/A,FALSE,"flujo";"DETALLE_1997",#N/A,FALSE,"flujo";"GASTOS_INCURRIDOS_1996",#N/A,FALSE,"flujo";"GASTOS_PROGRAMADOS_PARA_1997",#N/A,FALSE,"flujo";#N/A,#N/A,FALSE,"comparat";#N/A,#N/A,FALSE,"costos";#N/A,#N/A,FALSE,"proyctrol"}</definedName>
    <definedName name="ertte" localSheetId="36" hidden="1">{"DETALLE_1996",#N/A,FALSE,"flujo";"DETALLE_1997",#N/A,FALSE,"flujo";"GASTOS_INCURRIDOS_1996",#N/A,FALSE,"flujo";"GASTOS_PROGRAMADOS_PARA_1997",#N/A,FALSE,"flujo";#N/A,#N/A,FALSE,"comparat";#N/A,#N/A,FALSE,"costos";#N/A,#N/A,FALSE,"proyctrol"}</definedName>
    <definedName name="ertte" localSheetId="33" hidden="1">{"DETALLE_1996",#N/A,FALSE,"flujo";"DETALLE_1997",#N/A,FALSE,"flujo";"GASTOS_INCURRIDOS_1996",#N/A,FALSE,"flujo";"GASTOS_PROGRAMADOS_PARA_1997",#N/A,FALSE,"flujo";#N/A,#N/A,FALSE,"comparat";#N/A,#N/A,FALSE,"costos";#N/A,#N/A,FALSE,"proyctrol"}</definedName>
    <definedName name="ertte" localSheetId="34" hidden="1">{"DETALLE_1996",#N/A,FALSE,"flujo";"DETALLE_1997",#N/A,FALSE,"flujo";"GASTOS_INCURRIDOS_1996",#N/A,FALSE,"flujo";"GASTOS_PROGRAMADOS_PARA_1997",#N/A,FALSE,"flujo";#N/A,#N/A,FALSE,"comparat";#N/A,#N/A,FALSE,"costos";#N/A,#N/A,FALSE,"proyctrol"}</definedName>
    <definedName name="ertte" localSheetId="31" hidden="1">{"DETALLE_1996",#N/A,FALSE,"flujo";"DETALLE_1997",#N/A,FALSE,"flujo";"GASTOS_INCURRIDOS_1996",#N/A,FALSE,"flujo";"GASTOS_PROGRAMADOS_PARA_1997",#N/A,FALSE,"flujo";#N/A,#N/A,FALSE,"comparat";#N/A,#N/A,FALSE,"costos";#N/A,#N/A,FALSE,"proyctrol"}</definedName>
    <definedName name="ertte" hidden="1">{"DETALLE_1996",#N/A,FALSE,"flujo";"DETALLE_1997",#N/A,FALSE,"flujo";"GASTOS_INCURRIDOS_1996",#N/A,FALSE,"flujo";"GASTOS_PROGRAMADOS_PARA_1997",#N/A,FALSE,"flujo";#N/A,#N/A,FALSE,"comparat";#N/A,#N/A,FALSE,"costos";#N/A,#N/A,FALSE,"proyctrol"}</definedName>
    <definedName name="ertwert">#REF!</definedName>
    <definedName name="erty" localSheetId="35" hidden="1">{"'장비'!$A$3:$M$12"}</definedName>
    <definedName name="erty" localSheetId="37" hidden="1">{"'장비'!$A$3:$M$12"}</definedName>
    <definedName name="erty" localSheetId="36" hidden="1">{"'장비'!$A$3:$M$12"}</definedName>
    <definedName name="erty" localSheetId="33" hidden="1">{"'장비'!$A$3:$M$12"}</definedName>
    <definedName name="erty" localSheetId="34" hidden="1">{"'장비'!$A$3:$M$12"}</definedName>
    <definedName name="erty" localSheetId="31" hidden="1">{"'장비'!$A$3:$M$12"}</definedName>
    <definedName name="erty" hidden="1">{"'장비'!$A$3:$M$12"}</definedName>
    <definedName name="ertyyuru" localSheetId="35" hidden="1">{#N/A,#N/A,FALSE,"SumG";#N/A,#N/A,FALSE,"ElecG";#N/A,#N/A,FALSE,"MechG";#N/A,#N/A,FALSE,"GeotG";#N/A,#N/A,FALSE,"PrcsG";#N/A,#N/A,FALSE,"TunnG";#N/A,#N/A,FALSE,"CivlG";#N/A,#N/A,FALSE,"NtwkG";#N/A,#N/A,FALSE,"EstgG";#N/A,#N/A,FALSE,"PEngG"}</definedName>
    <definedName name="ertyyuru" localSheetId="37" hidden="1">{#N/A,#N/A,FALSE,"SumG";#N/A,#N/A,FALSE,"ElecG";#N/A,#N/A,FALSE,"MechG";#N/A,#N/A,FALSE,"GeotG";#N/A,#N/A,FALSE,"PrcsG";#N/A,#N/A,FALSE,"TunnG";#N/A,#N/A,FALSE,"CivlG";#N/A,#N/A,FALSE,"NtwkG";#N/A,#N/A,FALSE,"EstgG";#N/A,#N/A,FALSE,"PEngG"}</definedName>
    <definedName name="ertyyuru" localSheetId="36" hidden="1">{#N/A,#N/A,FALSE,"SumG";#N/A,#N/A,FALSE,"ElecG";#N/A,#N/A,FALSE,"MechG";#N/A,#N/A,FALSE,"GeotG";#N/A,#N/A,FALSE,"PrcsG";#N/A,#N/A,FALSE,"TunnG";#N/A,#N/A,FALSE,"CivlG";#N/A,#N/A,FALSE,"NtwkG";#N/A,#N/A,FALSE,"EstgG";#N/A,#N/A,FALSE,"PEngG"}</definedName>
    <definedName name="ertyyuru" localSheetId="33" hidden="1">{#N/A,#N/A,FALSE,"SumG";#N/A,#N/A,FALSE,"ElecG";#N/A,#N/A,FALSE,"MechG";#N/A,#N/A,FALSE,"GeotG";#N/A,#N/A,FALSE,"PrcsG";#N/A,#N/A,FALSE,"TunnG";#N/A,#N/A,FALSE,"CivlG";#N/A,#N/A,FALSE,"NtwkG";#N/A,#N/A,FALSE,"EstgG";#N/A,#N/A,FALSE,"PEngG"}</definedName>
    <definedName name="ertyyuru" localSheetId="34" hidden="1">{#N/A,#N/A,FALSE,"SumG";#N/A,#N/A,FALSE,"ElecG";#N/A,#N/A,FALSE,"MechG";#N/A,#N/A,FALSE,"GeotG";#N/A,#N/A,FALSE,"PrcsG";#N/A,#N/A,FALSE,"TunnG";#N/A,#N/A,FALSE,"CivlG";#N/A,#N/A,FALSE,"NtwkG";#N/A,#N/A,FALSE,"EstgG";#N/A,#N/A,FALSE,"PEngG"}</definedName>
    <definedName name="ertyyuru" localSheetId="31"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ru" localSheetId="31">#REF!</definedName>
    <definedName name="eru">!#REF!</definedName>
    <definedName name="eruio" localSheetId="35" hidden="1">{"Sin detalle",#N/A,FALSE,"Flujo (redondeado)"}</definedName>
    <definedName name="eruio" localSheetId="37" hidden="1">{"Sin detalle",#N/A,FALSE,"Flujo (redondeado)"}</definedName>
    <definedName name="eruio" localSheetId="36" hidden="1">{"Sin detalle",#N/A,FALSE,"Flujo (redondeado)"}</definedName>
    <definedName name="eruio" localSheetId="33" hidden="1">{"Sin detalle",#N/A,FALSE,"Flujo (redondeado)"}</definedName>
    <definedName name="eruio" localSheetId="34" hidden="1">{"Sin detalle",#N/A,FALSE,"Flujo (redondeado)"}</definedName>
    <definedName name="eruio" localSheetId="31" hidden="1">{"Sin detalle",#N/A,FALSE,"Flujo (redondeado)"}</definedName>
    <definedName name="eruio" hidden="1">{"Sin detalle",#N/A,FALSE,"Flujo (redondeado)"}</definedName>
    <definedName name="erwefedgs" hidden="1">#REF!</definedName>
    <definedName name="erwerwer" localSheetId="31">#REF!</definedName>
    <definedName name="erwerwer">!#REF!</definedName>
    <definedName name="eryeyehxcghbd" localSheetId="31">#REF!</definedName>
    <definedName name="eryeyehxcghbd">!#REF!</definedName>
    <definedName name="eryr" localSheetId="31" hidden="1">{#N/A,#N/A,TRUE,"Cover";#N/A,#N/A,TRUE,"Conts";#N/A,#N/A,TRUE,"VOS";#N/A,#N/A,TRUE,"Warrington";#N/A,#N/A,TRUE,"Widnes"}</definedName>
    <definedName name="eryr" hidden="1">{#N/A,#N/A,TRUE,"Cover";#N/A,#N/A,TRUE,"Conts";#N/A,#N/A,TRUE,"VOS";#N/A,#N/A,TRUE,"Warrington";#N/A,#N/A,TRUE,"Widnes"}</definedName>
    <definedName name="eryrutru" localSheetId="31" hidden="1">{#N/A,#N/A,TRUE,"Cover";#N/A,#N/A,TRUE,"Conts";#N/A,#N/A,TRUE,"VOS";#N/A,#N/A,TRUE,"Warrington";#N/A,#N/A,TRUE,"Widnes"}</definedName>
    <definedName name="eryrutru" hidden="1">{#N/A,#N/A,TRUE,"Cover";#N/A,#N/A,TRUE,"Conts";#N/A,#N/A,TRUE,"VOS";#N/A,#N/A,TRUE,"Warrington";#N/A,#N/A,TRUE,"Widnes"}</definedName>
    <definedName name="erytrh" localSheetId="31" hidden="1">{#N/A,#N/A,TRUE,"Cover";#N/A,#N/A,TRUE,"Conts";#N/A,#N/A,TRUE,"VOS";#N/A,#N/A,TRUE,"Warrington";#N/A,#N/A,TRUE,"Widnes"}</definedName>
    <definedName name="erytrh" hidden="1">{#N/A,#N/A,TRUE,"Cover";#N/A,#N/A,TRUE,"Conts";#N/A,#N/A,TRUE,"VOS";#N/A,#N/A,TRUE,"Warrington";#N/A,#N/A,TRUE,"Widnes"}</definedName>
    <definedName name="erytuui" localSheetId="31" hidden="1">{#N/A,#N/A,TRUE,"Cover";#N/A,#N/A,TRUE,"Conts";#N/A,#N/A,TRUE,"VOS";#N/A,#N/A,TRUE,"Warrington";#N/A,#N/A,TRUE,"Widnes"}</definedName>
    <definedName name="erytuui" hidden="1">{#N/A,#N/A,TRUE,"Cover";#N/A,#N/A,TRUE,"Conts";#N/A,#N/A,TRUE,"VOS";#N/A,#N/A,TRUE,"Warrington";#N/A,#N/A,TRUE,"Widnes"}</definedName>
    <definedName name="eryueyu"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ytrysy" localSheetId="31" hidden="1">{#N/A,#N/A,TRUE,"Cover";#N/A,#N/A,TRUE,"Conts";#N/A,#N/A,TRUE,"VOS";#N/A,#N/A,TRUE,"Warrington";#N/A,#N/A,TRUE,"Widnes"}</definedName>
    <definedName name="eryytrysy" hidden="1">{#N/A,#N/A,TRUE,"Cover";#N/A,#N/A,TRUE,"Conts";#N/A,#N/A,TRUE,"VOS";#N/A,#N/A,TRUE,"Warrington";#N/A,#N/A,TRUE,"Widnes"}</definedName>
    <definedName name="ES" localSheetId="31">#REF!</definedName>
    <definedName name="ES">!#REF!</definedName>
    <definedName name="Es___0" localSheetId="31">#REF!</definedName>
    <definedName name="Es___0">!#REF!</definedName>
    <definedName name="Es___13" localSheetId="31">#REF!</definedName>
    <definedName name="Es___13">!#REF!</definedName>
    <definedName name="ES_Code">#REF!</definedName>
    <definedName name="ES_Freight">#REF!</definedName>
    <definedName name="ES_GeneralC">#REF!</definedName>
    <definedName name="ES_HeavyC">#REF!</definedName>
    <definedName name="ES_Hidraulic">#REF!</definedName>
    <definedName name="ES_Insulation">#REF!</definedName>
    <definedName name="ES_Item">#REF!</definedName>
    <definedName name="ES_Key">#REF!</definedName>
    <definedName name="ES_Main">#REF!</definedName>
    <definedName name="ES_MediumC">#REF!</definedName>
    <definedName name="ES_Paint">#REF!</definedName>
    <definedName name="ES_Paridad">#REF!</definedName>
    <definedName name="ES_Piezas">#REF!</definedName>
    <definedName name="ES_Price">#REF!</definedName>
    <definedName name="ES_Second">#REF!</definedName>
    <definedName name="ES_TotalPrice">#REF!</definedName>
    <definedName name="ES_Unit">#REF!</definedName>
    <definedName name="ES_Weight">#REF!</definedName>
    <definedName name="ESA" localSheetId="31">#REF!</definedName>
    <definedName name="ESA">!#REF!</definedName>
    <definedName name="ESA_T1" localSheetId="31">#REF!</definedName>
    <definedName name="ESA_T1">!#REF!</definedName>
    <definedName name="esc" localSheetId="31">#REF!</definedName>
    <definedName name="esc">!#REF!</definedName>
    <definedName name="ESC_CABLE">#REF!</definedName>
    <definedName name="ESC_CNTL_VLVES">#REF!</definedName>
    <definedName name="ESC_COND">#REF!</definedName>
    <definedName name="ESC_DB">#REF!</definedName>
    <definedName name="ESC_OTHER">#REF!</definedName>
    <definedName name="ESC_TRAY">#REF!</definedName>
    <definedName name="ESC150X100">#REF!</definedName>
    <definedName name="ESC300X100">#REF!</definedName>
    <definedName name="ESC450X100">#REF!</definedName>
    <definedName name="ESC600X100">#REF!</definedName>
    <definedName name="ESC750X100">#REF!</definedName>
    <definedName name="EscA">#REF!</definedName>
    <definedName name="ESCALA_SERVICIOS">#REF!</definedName>
    <definedName name="ESCALAEYC">#REF!</definedName>
    <definedName name="ESCALAS" localSheetId="31">#REF!</definedName>
    <definedName name="ESCALAS">!#REF!</definedName>
    <definedName name="Escalation" localSheetId="31">#REF!</definedName>
    <definedName name="Escalation">!#REF!</definedName>
    <definedName name="Escalation_direct_civil">#REF!</definedName>
    <definedName name="escalation_indirect">#REF!</definedName>
    <definedName name="ESCALERA">#REF!</definedName>
    <definedName name="EscB">#REF!</definedName>
    <definedName name="escenario">#REF!</definedName>
    <definedName name="ESCOLARIDADE">#REF!</definedName>
    <definedName name="EscOp">#REF!</definedName>
    <definedName name="EscOpex">#REF!</definedName>
    <definedName name="EscRev">#REF!</definedName>
    <definedName name="esd" localSheetId="31">OFFSET(#REF!,-1,0)</definedName>
    <definedName name="esd">OFFSET(!#REF!,-1,0)</definedName>
    <definedName name="ESMERALDAS">#REF!</definedName>
    <definedName name="eso"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so"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so"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so"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so"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so"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so"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ESP" localSheetId="35" hidden="1">{#N/A,#N/A,FALSE,"GERAL";#N/A,#N/A,FALSE,"012-96";#N/A,#N/A,FALSE,"018-96";#N/A,#N/A,FALSE,"027-96";#N/A,#N/A,FALSE,"059-96";#N/A,#N/A,FALSE,"076-96";#N/A,#N/A,FALSE,"019-97";#N/A,#N/A,FALSE,"021-97";#N/A,#N/A,FALSE,"022-97";#N/A,#N/A,FALSE,"028-97"}</definedName>
    <definedName name="ESP" localSheetId="37" hidden="1">{#N/A,#N/A,FALSE,"GERAL";#N/A,#N/A,FALSE,"012-96";#N/A,#N/A,FALSE,"018-96";#N/A,#N/A,FALSE,"027-96";#N/A,#N/A,FALSE,"059-96";#N/A,#N/A,FALSE,"076-96";#N/A,#N/A,FALSE,"019-97";#N/A,#N/A,FALSE,"021-97";#N/A,#N/A,FALSE,"022-97";#N/A,#N/A,FALSE,"028-97"}</definedName>
    <definedName name="ESP" localSheetId="36" hidden="1">{#N/A,#N/A,FALSE,"GERAL";#N/A,#N/A,FALSE,"012-96";#N/A,#N/A,FALSE,"018-96";#N/A,#N/A,FALSE,"027-96";#N/A,#N/A,FALSE,"059-96";#N/A,#N/A,FALSE,"076-96";#N/A,#N/A,FALSE,"019-97";#N/A,#N/A,FALSE,"021-97";#N/A,#N/A,FALSE,"022-97";#N/A,#N/A,FALSE,"028-97"}</definedName>
    <definedName name="ESP" localSheetId="33" hidden="1">{#N/A,#N/A,FALSE,"GERAL";#N/A,#N/A,FALSE,"012-96";#N/A,#N/A,FALSE,"018-96";#N/A,#N/A,FALSE,"027-96";#N/A,#N/A,FALSE,"059-96";#N/A,#N/A,FALSE,"076-96";#N/A,#N/A,FALSE,"019-97";#N/A,#N/A,FALSE,"021-97";#N/A,#N/A,FALSE,"022-97";#N/A,#N/A,FALSE,"028-97"}</definedName>
    <definedName name="ESP" localSheetId="34" hidden="1">{#N/A,#N/A,FALSE,"GERAL";#N/A,#N/A,FALSE,"012-96";#N/A,#N/A,FALSE,"018-96";#N/A,#N/A,FALSE,"027-96";#N/A,#N/A,FALSE,"059-96";#N/A,#N/A,FALSE,"076-96";#N/A,#N/A,FALSE,"019-97";#N/A,#N/A,FALSE,"021-97";#N/A,#N/A,FALSE,"022-97";#N/A,#N/A,FALSE,"028-97"}</definedName>
    <definedName name="ESP" localSheetId="31" hidden="1">{#N/A,#N/A,FALSE,"GERAL";#N/A,#N/A,FALSE,"012-96";#N/A,#N/A,FALSE,"018-96";#N/A,#N/A,FALSE,"027-96";#N/A,#N/A,FALSE,"059-96";#N/A,#N/A,FALSE,"076-96";#N/A,#N/A,FALSE,"019-97";#N/A,#N/A,FALSE,"021-97";#N/A,#N/A,FALSE,"022-97";#N/A,#N/A,FALSE,"028-97"}</definedName>
    <definedName name="ESP" hidden="1">{#N/A,#N/A,FALSE,"GERAL";#N/A,#N/A,FALSE,"012-96";#N/A,#N/A,FALSE,"018-96";#N/A,#N/A,FALSE,"027-96";#N/A,#N/A,FALSE,"059-96";#N/A,#N/A,FALSE,"076-96";#N/A,#N/A,FALSE,"019-97";#N/A,#N/A,FALSE,"021-97";#N/A,#N/A,FALSE,"022-97";#N/A,#N/A,FALSE,"028-97"}</definedName>
    <definedName name="ESP_bud">#REF!</definedName>
    <definedName name="ESPACIO" localSheetId="35" hidden="1">{"ARA1",#N/A,FALSE,"ENG-ARA";"ARAhours",#N/A,FALSE,"ENG-ARA";"ARA$",#N/A,FALSE,"ENG-ARA"}</definedName>
    <definedName name="ESPACIO" localSheetId="37" hidden="1">{"ARA1",#N/A,FALSE,"ENG-ARA";"ARAhours",#N/A,FALSE,"ENG-ARA";"ARA$",#N/A,FALSE,"ENG-ARA"}</definedName>
    <definedName name="ESPACIO" localSheetId="36" hidden="1">{"ARA1",#N/A,FALSE,"ENG-ARA";"ARAhours",#N/A,FALSE,"ENG-ARA";"ARA$",#N/A,FALSE,"ENG-ARA"}</definedName>
    <definedName name="ESPACIO" localSheetId="33" hidden="1">{"ARA1",#N/A,FALSE,"ENG-ARA";"ARAhours",#N/A,FALSE,"ENG-ARA";"ARA$",#N/A,FALSE,"ENG-ARA"}</definedName>
    <definedName name="ESPACIO" localSheetId="34" hidden="1">{"ARA1",#N/A,FALSE,"ENG-ARA";"ARAhours",#N/A,FALSE,"ENG-ARA";"ARA$",#N/A,FALSE,"ENG-ARA"}</definedName>
    <definedName name="ESPACIO" localSheetId="31" hidden="1">{"ARA1",#N/A,FALSE,"ENG-ARA";"ARAhours",#N/A,FALSE,"ENG-ARA";"ARA$",#N/A,FALSE,"ENG-ARA"}</definedName>
    <definedName name="ESPACIO" hidden="1">{"ARA1",#N/A,FALSE,"ENG-ARA";"ARAhours",#N/A,FALSE,"ENG-ARA";"ARA$",#N/A,FALSE,"ENG-ARA"}</definedName>
    <definedName name="ESPAÑA">#REF!</definedName>
    <definedName name="ESPCON" localSheetId="35" hidden="1">{#N/A,#N/A,FALSE,"GERAL";#N/A,#N/A,FALSE,"012-96";#N/A,#N/A,FALSE,"018-96";#N/A,#N/A,FALSE,"027-96";#N/A,#N/A,FALSE,"059-96";#N/A,#N/A,FALSE,"076-96";#N/A,#N/A,FALSE,"019-97";#N/A,#N/A,FALSE,"021-97";#N/A,#N/A,FALSE,"022-97";#N/A,#N/A,FALSE,"028-97"}</definedName>
    <definedName name="ESPCON" localSheetId="37" hidden="1">{#N/A,#N/A,FALSE,"GERAL";#N/A,#N/A,FALSE,"012-96";#N/A,#N/A,FALSE,"018-96";#N/A,#N/A,FALSE,"027-96";#N/A,#N/A,FALSE,"059-96";#N/A,#N/A,FALSE,"076-96";#N/A,#N/A,FALSE,"019-97";#N/A,#N/A,FALSE,"021-97";#N/A,#N/A,FALSE,"022-97";#N/A,#N/A,FALSE,"028-97"}</definedName>
    <definedName name="ESPCON" localSheetId="36" hidden="1">{#N/A,#N/A,FALSE,"GERAL";#N/A,#N/A,FALSE,"012-96";#N/A,#N/A,FALSE,"018-96";#N/A,#N/A,FALSE,"027-96";#N/A,#N/A,FALSE,"059-96";#N/A,#N/A,FALSE,"076-96";#N/A,#N/A,FALSE,"019-97";#N/A,#N/A,FALSE,"021-97";#N/A,#N/A,FALSE,"022-97";#N/A,#N/A,FALSE,"028-97"}</definedName>
    <definedName name="ESPCON" localSheetId="33" hidden="1">{#N/A,#N/A,FALSE,"GERAL";#N/A,#N/A,FALSE,"012-96";#N/A,#N/A,FALSE,"018-96";#N/A,#N/A,FALSE,"027-96";#N/A,#N/A,FALSE,"059-96";#N/A,#N/A,FALSE,"076-96";#N/A,#N/A,FALSE,"019-97";#N/A,#N/A,FALSE,"021-97";#N/A,#N/A,FALSE,"022-97";#N/A,#N/A,FALSE,"028-97"}</definedName>
    <definedName name="ESPCON" localSheetId="34" hidden="1">{#N/A,#N/A,FALSE,"GERAL";#N/A,#N/A,FALSE,"012-96";#N/A,#N/A,FALSE,"018-96";#N/A,#N/A,FALSE,"027-96";#N/A,#N/A,FALSE,"059-96";#N/A,#N/A,FALSE,"076-96";#N/A,#N/A,FALSE,"019-97";#N/A,#N/A,FALSE,"021-97";#N/A,#N/A,FALSE,"022-97";#N/A,#N/A,FALSE,"028-97"}</definedName>
    <definedName name="ESPCON" localSheetId="31" hidden="1">{#N/A,#N/A,FALSE,"GERAL";#N/A,#N/A,FALSE,"012-96";#N/A,#N/A,FALSE,"018-96";#N/A,#N/A,FALSE,"027-96";#N/A,#N/A,FALSE,"059-96";#N/A,#N/A,FALSE,"076-96";#N/A,#N/A,FALSE,"019-97";#N/A,#N/A,FALSE,"021-97";#N/A,#N/A,FALSE,"022-97";#N/A,#N/A,FALSE,"028-97"}</definedName>
    <definedName name="ESPCON" hidden="1">{#N/A,#N/A,FALSE,"GERAL";#N/A,#N/A,FALSE,"012-96";#N/A,#N/A,FALSE,"018-96";#N/A,#N/A,FALSE,"027-96";#N/A,#N/A,FALSE,"059-96";#N/A,#N/A,FALSE,"076-96";#N/A,#N/A,FALSE,"019-97";#N/A,#N/A,FALSE,"021-97";#N/A,#N/A,FALSE,"022-97";#N/A,#N/A,FALSE,"028-97"}</definedName>
    <definedName name="ESPECIAL2002">#REF!</definedName>
    <definedName name="ESPECIALIDAD">#REF!</definedName>
    <definedName name="ESPECIALIDADCAPATAZ">#REF!</definedName>
    <definedName name="ESPECIALIDADOPERARIO">#REF!</definedName>
    <definedName name="ESPEJOS">#REF!</definedName>
    <definedName name="Espera" localSheetId="31">#REF!</definedName>
    <definedName name="Espera">!#REF!</definedName>
    <definedName name="ESPERA1">#REF!</definedName>
    <definedName name="ESPERA2">#REF!</definedName>
    <definedName name="Espesor_Transporte_D_y_F">#REF!</definedName>
    <definedName name="EspesorLosa" localSheetId="31">#REF!</definedName>
    <definedName name="EspesorLosa">!#REF!</definedName>
    <definedName name="ESPESSAMENTO" localSheetId="35" hidden="1">{#N/A,#N/A,FALSE,"GERAL";#N/A,#N/A,FALSE,"012-96";#N/A,#N/A,FALSE,"018-96";#N/A,#N/A,FALSE,"027-96";#N/A,#N/A,FALSE,"059-96";#N/A,#N/A,FALSE,"076-96";#N/A,#N/A,FALSE,"019-97";#N/A,#N/A,FALSE,"021-97";#N/A,#N/A,FALSE,"022-97";#N/A,#N/A,FALSE,"028-97"}</definedName>
    <definedName name="ESPESSAMENTO" localSheetId="37" hidden="1">{#N/A,#N/A,FALSE,"GERAL";#N/A,#N/A,FALSE,"012-96";#N/A,#N/A,FALSE,"018-96";#N/A,#N/A,FALSE,"027-96";#N/A,#N/A,FALSE,"059-96";#N/A,#N/A,FALSE,"076-96";#N/A,#N/A,FALSE,"019-97";#N/A,#N/A,FALSE,"021-97";#N/A,#N/A,FALSE,"022-97";#N/A,#N/A,FALSE,"028-97"}</definedName>
    <definedName name="ESPESSAMENTO" localSheetId="36" hidden="1">{#N/A,#N/A,FALSE,"GERAL";#N/A,#N/A,FALSE,"012-96";#N/A,#N/A,FALSE,"018-96";#N/A,#N/A,FALSE,"027-96";#N/A,#N/A,FALSE,"059-96";#N/A,#N/A,FALSE,"076-96";#N/A,#N/A,FALSE,"019-97";#N/A,#N/A,FALSE,"021-97";#N/A,#N/A,FALSE,"022-97";#N/A,#N/A,FALSE,"028-97"}</definedName>
    <definedName name="ESPESSAMENTO" localSheetId="33" hidden="1">{#N/A,#N/A,FALSE,"GERAL";#N/A,#N/A,FALSE,"012-96";#N/A,#N/A,FALSE,"018-96";#N/A,#N/A,FALSE,"027-96";#N/A,#N/A,FALSE,"059-96";#N/A,#N/A,FALSE,"076-96";#N/A,#N/A,FALSE,"019-97";#N/A,#N/A,FALSE,"021-97";#N/A,#N/A,FALSE,"022-97";#N/A,#N/A,FALSE,"028-97"}</definedName>
    <definedName name="ESPESSAMENTO" localSheetId="34" hidden="1">{#N/A,#N/A,FALSE,"GERAL";#N/A,#N/A,FALSE,"012-96";#N/A,#N/A,FALSE,"018-96";#N/A,#N/A,FALSE,"027-96";#N/A,#N/A,FALSE,"059-96";#N/A,#N/A,FALSE,"076-96";#N/A,#N/A,FALSE,"019-97";#N/A,#N/A,FALSE,"021-97";#N/A,#N/A,FALSE,"022-97";#N/A,#N/A,FALSE,"028-97"}</definedName>
    <definedName name="ESPESSAMENTO" localSheetId="31"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PONJ." localSheetId="31">#REF!</definedName>
    <definedName name="ESPONJ.">!#REF!</definedName>
    <definedName name="Esponj_Esteril">#REF!</definedName>
    <definedName name="Esponj_Min">#REF!</definedName>
    <definedName name="Esponj_Ripio">#REF!</definedName>
    <definedName name="Esponjamiento_Mineral" localSheetId="31">#REF!</definedName>
    <definedName name="Esponjamiento_Mineral">!#REF!</definedName>
    <definedName name="Ess_Pull">#REF!</definedName>
    <definedName name="essais" localSheetId="30" hidden="1">{#N/A,#N/A,FALSE,"F_Plan";#N/A,#N/A,FALSE,"Parameter"}</definedName>
    <definedName name="essais" localSheetId="29" hidden="1">{#N/A,#N/A,FALSE,"F_Plan";#N/A,#N/A,FALSE,"Parameter"}</definedName>
    <definedName name="essais" hidden="1">{#N/A,#N/A,FALSE,"F_Plan";#N/A,#N/A,FALSE,"Parameter"}</definedName>
    <definedName name="essais2" localSheetId="30" hidden="1">{#N/A,#N/A,FALSE,"F_Plan";#N/A,#N/A,FALSE,"Parameter"}</definedName>
    <definedName name="essais2" localSheetId="29" hidden="1">{#N/A,#N/A,FALSE,"F_Plan";#N/A,#N/A,FALSE,"Parameter"}</definedName>
    <definedName name="essais2" hidden="1">{#N/A,#N/A,FALSE,"F_Plan";#N/A,#N/A,FALSE,"Parameter"}</definedName>
    <definedName name="essalud">#REF!</definedName>
    <definedName name="EssLatest">"Q1"</definedName>
    <definedName name="EssOptions">"A3100000000111101000001110000_010010"</definedName>
    <definedName name="esssss" localSheetId="35" hidden="1">{#N/A,#N/A,TRUE,"MES";#N/A,#N/A,TRUE,"ANUAL"}</definedName>
    <definedName name="esssss" localSheetId="37" hidden="1">{#N/A,#N/A,TRUE,"MES";#N/A,#N/A,TRUE,"ANUAL"}</definedName>
    <definedName name="esssss" localSheetId="36" hidden="1">{#N/A,#N/A,TRUE,"MES";#N/A,#N/A,TRUE,"ANUAL"}</definedName>
    <definedName name="esssss" localSheetId="33" hidden="1">{#N/A,#N/A,TRUE,"MES";#N/A,#N/A,TRUE,"ANUAL"}</definedName>
    <definedName name="esssss" localSheetId="34" hidden="1">{#N/A,#N/A,TRUE,"MES";#N/A,#N/A,TRUE,"ANUAL"}</definedName>
    <definedName name="esssss" localSheetId="31" hidden="1">{#N/A,#N/A,TRUE,"MES";#N/A,#N/A,TRUE,"ANUAL"}</definedName>
    <definedName name="esssss" hidden="1">{#N/A,#N/A,TRUE,"MES";#N/A,#N/A,TRUE,"ANUAL"}</definedName>
    <definedName name="EST" localSheetId="31">#REF!</definedName>
    <definedName name="EST">!#REF!</definedName>
    <definedName name="EST.8">#REF!</definedName>
    <definedName name="EST.A">#REF!</definedName>
    <definedName name="EST_EFTtable" localSheetId="31">#REF!</definedName>
    <definedName name="EST_EFTtable">!#REF!</definedName>
    <definedName name="EST_MENSUAL" localSheetId="31">#REF!</definedName>
    <definedName name="EST_MENSUAL">!#REF!</definedName>
    <definedName name="Estac_aéreo1" localSheetId="31">#REF!</definedName>
    <definedName name="Estac_aéreo1">!#REF!</definedName>
    <definedName name="Estac_aéreo2" localSheetId="31">#REF!</definedName>
    <definedName name="Estac_aéreo2">!#REF!</definedName>
    <definedName name="estaca">#REF!</definedName>
    <definedName name="ESTADISTICA" localSheetId="35" hidden="1">{"MO(BASE)",#N/A,FALSE,"MO(BASE)";"MO(BASE)1",#N/A,FALSE,"MO(BASE)";"MO(BASE)2",#N/A,FALSE,"MO(BASE)"}</definedName>
    <definedName name="ESTADISTICA" localSheetId="37" hidden="1">{"MO(BASE)",#N/A,FALSE,"MO(BASE)";"MO(BASE)1",#N/A,FALSE,"MO(BASE)";"MO(BASE)2",#N/A,FALSE,"MO(BASE)"}</definedName>
    <definedName name="ESTADISTICA" localSheetId="36" hidden="1">{"MO(BASE)",#N/A,FALSE,"MO(BASE)";"MO(BASE)1",#N/A,FALSE,"MO(BASE)";"MO(BASE)2",#N/A,FALSE,"MO(BASE)"}</definedName>
    <definedName name="ESTADISTICA" localSheetId="33" hidden="1">{"MO(BASE)",#N/A,FALSE,"MO(BASE)";"MO(BASE)1",#N/A,FALSE,"MO(BASE)";"MO(BASE)2",#N/A,FALSE,"MO(BASE)"}</definedName>
    <definedName name="ESTADISTICA" localSheetId="34" hidden="1">{"MO(BASE)",#N/A,FALSE,"MO(BASE)";"MO(BASE)1",#N/A,FALSE,"MO(BASE)";"MO(BASE)2",#N/A,FALSE,"MO(BASE)"}</definedName>
    <definedName name="ESTADISTICA" localSheetId="31" hidden="1">{"MO(BASE)",#N/A,FALSE,"MO(BASE)";"MO(BASE)1",#N/A,FALSE,"MO(BASE)";"MO(BASE)2",#N/A,FALSE,"MO(BASE)"}</definedName>
    <definedName name="ESTADISTICA" hidden="1">{"MO(BASE)",#N/A,FALSE,"MO(BASE)";"MO(BASE)1",#N/A,FALSE,"MO(BASE)";"MO(BASE)2",#N/A,FALSE,"MO(BASE)"}</definedName>
    <definedName name="Estadística" localSheetId="35" hidden="1">{"CI+GG(BASE)",#N/A,FALSE,"CI+GG(BASE)";"GG",#N/A,FALSE,"CI+GG(BASE)";"CI",#N/A,FALSE,"CI+GG(BASE)"}</definedName>
    <definedName name="Estadística" localSheetId="37" hidden="1">{"CI+GG(BASE)",#N/A,FALSE,"CI+GG(BASE)";"GG",#N/A,FALSE,"CI+GG(BASE)";"CI",#N/A,FALSE,"CI+GG(BASE)"}</definedName>
    <definedName name="Estadística" localSheetId="36" hidden="1">{"CI+GG(BASE)",#N/A,FALSE,"CI+GG(BASE)";"GG",#N/A,FALSE,"CI+GG(BASE)";"CI",#N/A,FALSE,"CI+GG(BASE)"}</definedName>
    <definedName name="Estadística" localSheetId="33" hidden="1">{"CI+GG(BASE)",#N/A,FALSE,"CI+GG(BASE)";"GG",#N/A,FALSE,"CI+GG(BASE)";"CI",#N/A,FALSE,"CI+GG(BASE)"}</definedName>
    <definedName name="Estadística" localSheetId="34" hidden="1">{"CI+GG(BASE)",#N/A,FALSE,"CI+GG(BASE)";"GG",#N/A,FALSE,"CI+GG(BASE)";"CI",#N/A,FALSE,"CI+GG(BASE)"}</definedName>
    <definedName name="Estadística" localSheetId="31" hidden="1">{"CI+GG(BASE)",#N/A,FALSE,"CI+GG(BASE)";"GG",#N/A,FALSE,"CI+GG(BASE)";"CI",#N/A,FALSE,"CI+GG(BASE)"}</definedName>
    <definedName name="Estadística" hidden="1">{"CI+GG(BASE)",#N/A,FALSE,"CI+GG(BASE)";"GG",#N/A,FALSE,"CI+GG(BASE)";"CI",#N/A,FALSE,"CI+GG(BASE)"}</definedName>
    <definedName name="ESTADISTICA_1" localSheetId="35" hidden="1">{"MO(BASE)",#N/A,FALSE,"MO(BASE)";"MO(BASE)1",#N/A,FALSE,"MO(BASE)";"MO(BASE)2",#N/A,FALSE,"MO(BASE)"}</definedName>
    <definedName name="ESTADISTICA_1" localSheetId="37" hidden="1">{"MO(BASE)",#N/A,FALSE,"MO(BASE)";"MO(BASE)1",#N/A,FALSE,"MO(BASE)";"MO(BASE)2",#N/A,FALSE,"MO(BASE)"}</definedName>
    <definedName name="ESTADISTICA_1" localSheetId="36" hidden="1">{"MO(BASE)",#N/A,FALSE,"MO(BASE)";"MO(BASE)1",#N/A,FALSE,"MO(BASE)";"MO(BASE)2",#N/A,FALSE,"MO(BASE)"}</definedName>
    <definedName name="ESTADISTICA_1" localSheetId="33" hidden="1">{"MO(BASE)",#N/A,FALSE,"MO(BASE)";"MO(BASE)1",#N/A,FALSE,"MO(BASE)";"MO(BASE)2",#N/A,FALSE,"MO(BASE)"}</definedName>
    <definedName name="ESTADISTICA_1" localSheetId="34" hidden="1">{"MO(BASE)",#N/A,FALSE,"MO(BASE)";"MO(BASE)1",#N/A,FALSE,"MO(BASE)";"MO(BASE)2",#N/A,FALSE,"MO(BASE)"}</definedName>
    <definedName name="ESTADISTICA_1" localSheetId="31" hidden="1">{"MO(BASE)",#N/A,FALSE,"MO(BASE)";"MO(BASE)1",#N/A,FALSE,"MO(BASE)";"MO(BASE)2",#N/A,FALSE,"MO(BASE)"}</definedName>
    <definedName name="ESTADISTICA_1" hidden="1">{"MO(BASE)",#N/A,FALSE,"MO(BASE)";"MO(BASE)1",#N/A,FALSE,"MO(BASE)";"MO(BASE)2",#N/A,FALSE,"MO(BASE)"}</definedName>
    <definedName name="Estadística_1" localSheetId="35" hidden="1">{"CI+GG(BASE)",#N/A,FALSE,"CI+GG(BASE)";"GG",#N/A,FALSE,"CI+GG(BASE)";"CI",#N/A,FALSE,"CI+GG(BASE)"}</definedName>
    <definedName name="Estadística_1" localSheetId="37" hidden="1">{"CI+GG(BASE)",#N/A,FALSE,"CI+GG(BASE)";"GG",#N/A,FALSE,"CI+GG(BASE)";"CI",#N/A,FALSE,"CI+GG(BASE)"}</definedName>
    <definedName name="Estadística_1" localSheetId="36" hidden="1">{"CI+GG(BASE)",#N/A,FALSE,"CI+GG(BASE)";"GG",#N/A,FALSE,"CI+GG(BASE)";"CI",#N/A,FALSE,"CI+GG(BASE)"}</definedName>
    <definedName name="Estadística_1" localSheetId="33" hidden="1">{"CI+GG(BASE)",#N/A,FALSE,"CI+GG(BASE)";"GG",#N/A,FALSE,"CI+GG(BASE)";"CI",#N/A,FALSE,"CI+GG(BASE)"}</definedName>
    <definedName name="Estadística_1" localSheetId="34" hidden="1">{"CI+GG(BASE)",#N/A,FALSE,"CI+GG(BASE)";"GG",#N/A,FALSE,"CI+GG(BASE)";"CI",#N/A,FALSE,"CI+GG(BASE)"}</definedName>
    <definedName name="Estadística_1" localSheetId="31" hidden="1">{"CI+GG(BASE)",#N/A,FALSE,"CI+GG(BASE)";"GG",#N/A,FALSE,"CI+GG(BASE)";"CI",#N/A,FALSE,"CI+GG(BASE)"}</definedName>
    <definedName name="Estadística_1" hidden="1">{"CI+GG(BASE)",#N/A,FALSE,"CI+GG(BASE)";"GG",#N/A,FALSE,"CI+GG(BASE)";"CI",#N/A,FALSE,"CI+GG(BASE)"}</definedName>
    <definedName name="ESTADISTICA_2" localSheetId="35" hidden="1">{"MO(BASE)",#N/A,FALSE,"MO(BASE)";"MO(BASE)1",#N/A,FALSE,"MO(BASE)";"MO(BASE)2",#N/A,FALSE,"MO(BASE)"}</definedName>
    <definedName name="ESTADISTICA_2" localSheetId="37" hidden="1">{"MO(BASE)",#N/A,FALSE,"MO(BASE)";"MO(BASE)1",#N/A,FALSE,"MO(BASE)";"MO(BASE)2",#N/A,FALSE,"MO(BASE)"}</definedName>
    <definedName name="ESTADISTICA_2" localSheetId="36" hidden="1">{"MO(BASE)",#N/A,FALSE,"MO(BASE)";"MO(BASE)1",#N/A,FALSE,"MO(BASE)";"MO(BASE)2",#N/A,FALSE,"MO(BASE)"}</definedName>
    <definedName name="ESTADISTICA_2" localSheetId="33" hidden="1">{"MO(BASE)",#N/A,FALSE,"MO(BASE)";"MO(BASE)1",#N/A,FALSE,"MO(BASE)";"MO(BASE)2",#N/A,FALSE,"MO(BASE)"}</definedName>
    <definedName name="ESTADISTICA_2" localSheetId="34" hidden="1">{"MO(BASE)",#N/A,FALSE,"MO(BASE)";"MO(BASE)1",#N/A,FALSE,"MO(BASE)";"MO(BASE)2",#N/A,FALSE,"MO(BASE)"}</definedName>
    <definedName name="ESTADISTICA_2" localSheetId="31" hidden="1">{"MO(BASE)",#N/A,FALSE,"MO(BASE)";"MO(BASE)1",#N/A,FALSE,"MO(BASE)";"MO(BASE)2",#N/A,FALSE,"MO(BASE)"}</definedName>
    <definedName name="ESTADISTICA_2" hidden="1">{"MO(BASE)",#N/A,FALSE,"MO(BASE)";"MO(BASE)1",#N/A,FALSE,"MO(BASE)";"MO(BASE)2",#N/A,FALSE,"MO(BASE)"}</definedName>
    <definedName name="Estadística_2" localSheetId="35" hidden="1">{"CI+GG(BASE)",#N/A,FALSE,"CI+GG(BASE)";"GG",#N/A,FALSE,"CI+GG(BASE)";"CI",#N/A,FALSE,"CI+GG(BASE)"}</definedName>
    <definedName name="Estadística_2" localSheetId="37" hidden="1">{"CI+GG(BASE)",#N/A,FALSE,"CI+GG(BASE)";"GG",#N/A,FALSE,"CI+GG(BASE)";"CI",#N/A,FALSE,"CI+GG(BASE)"}</definedName>
    <definedName name="Estadística_2" localSheetId="36" hidden="1">{"CI+GG(BASE)",#N/A,FALSE,"CI+GG(BASE)";"GG",#N/A,FALSE,"CI+GG(BASE)";"CI",#N/A,FALSE,"CI+GG(BASE)"}</definedName>
    <definedName name="Estadística_2" localSheetId="33" hidden="1">{"CI+GG(BASE)",#N/A,FALSE,"CI+GG(BASE)";"GG",#N/A,FALSE,"CI+GG(BASE)";"CI",#N/A,FALSE,"CI+GG(BASE)"}</definedName>
    <definedName name="Estadística_2" localSheetId="34" hidden="1">{"CI+GG(BASE)",#N/A,FALSE,"CI+GG(BASE)";"GG",#N/A,FALSE,"CI+GG(BASE)";"CI",#N/A,FALSE,"CI+GG(BASE)"}</definedName>
    <definedName name="Estadística_2" localSheetId="31" hidden="1">{"CI+GG(BASE)",#N/A,FALSE,"CI+GG(BASE)";"GG",#N/A,FALSE,"CI+GG(BASE)";"CI",#N/A,FALSE,"CI+GG(BASE)"}</definedName>
    <definedName name="Estadística_2" hidden="1">{"CI+GG(BASE)",#N/A,FALSE,"CI+GG(BASE)";"GG",#N/A,FALSE,"CI+GG(BASE)";"CI",#N/A,FALSE,"CI+GG(BASE)"}</definedName>
    <definedName name="ESTADISTICA_3" localSheetId="35" hidden="1">{"MO(BASE)",#N/A,FALSE,"MO(BASE)";"MO(BASE)1",#N/A,FALSE,"MO(BASE)";"MO(BASE)2",#N/A,FALSE,"MO(BASE)"}</definedName>
    <definedName name="ESTADISTICA_3" localSheetId="37" hidden="1">{"MO(BASE)",#N/A,FALSE,"MO(BASE)";"MO(BASE)1",#N/A,FALSE,"MO(BASE)";"MO(BASE)2",#N/A,FALSE,"MO(BASE)"}</definedName>
    <definedName name="ESTADISTICA_3" localSheetId="36" hidden="1">{"MO(BASE)",#N/A,FALSE,"MO(BASE)";"MO(BASE)1",#N/A,FALSE,"MO(BASE)";"MO(BASE)2",#N/A,FALSE,"MO(BASE)"}</definedName>
    <definedName name="ESTADISTICA_3" localSheetId="33" hidden="1">{"MO(BASE)",#N/A,FALSE,"MO(BASE)";"MO(BASE)1",#N/A,FALSE,"MO(BASE)";"MO(BASE)2",#N/A,FALSE,"MO(BASE)"}</definedName>
    <definedName name="ESTADISTICA_3" localSheetId="34" hidden="1">{"MO(BASE)",#N/A,FALSE,"MO(BASE)";"MO(BASE)1",#N/A,FALSE,"MO(BASE)";"MO(BASE)2",#N/A,FALSE,"MO(BASE)"}</definedName>
    <definedName name="ESTADISTICA_3" localSheetId="31" hidden="1">{"MO(BASE)",#N/A,FALSE,"MO(BASE)";"MO(BASE)1",#N/A,FALSE,"MO(BASE)";"MO(BASE)2",#N/A,FALSE,"MO(BASE)"}</definedName>
    <definedName name="ESTADISTICA_3" hidden="1">{"MO(BASE)",#N/A,FALSE,"MO(BASE)";"MO(BASE)1",#N/A,FALSE,"MO(BASE)";"MO(BASE)2",#N/A,FALSE,"MO(BASE)"}</definedName>
    <definedName name="Estadística_3" localSheetId="35" hidden="1">{"CI+GG(BASE)",#N/A,FALSE,"CI+GG(BASE)";"GG",#N/A,FALSE,"CI+GG(BASE)";"CI",#N/A,FALSE,"CI+GG(BASE)"}</definedName>
    <definedName name="Estadística_3" localSheetId="37" hidden="1">{"CI+GG(BASE)",#N/A,FALSE,"CI+GG(BASE)";"GG",#N/A,FALSE,"CI+GG(BASE)";"CI",#N/A,FALSE,"CI+GG(BASE)"}</definedName>
    <definedName name="Estadística_3" localSheetId="36" hidden="1">{"CI+GG(BASE)",#N/A,FALSE,"CI+GG(BASE)";"GG",#N/A,FALSE,"CI+GG(BASE)";"CI",#N/A,FALSE,"CI+GG(BASE)"}</definedName>
    <definedName name="Estadística_3" localSheetId="33" hidden="1">{"CI+GG(BASE)",#N/A,FALSE,"CI+GG(BASE)";"GG",#N/A,FALSE,"CI+GG(BASE)";"CI",#N/A,FALSE,"CI+GG(BASE)"}</definedName>
    <definedName name="Estadística_3" localSheetId="34" hidden="1">{"CI+GG(BASE)",#N/A,FALSE,"CI+GG(BASE)";"GG",#N/A,FALSE,"CI+GG(BASE)";"CI",#N/A,FALSE,"CI+GG(BASE)"}</definedName>
    <definedName name="Estadística_3" localSheetId="31" hidden="1">{"CI+GG(BASE)",#N/A,FALSE,"CI+GG(BASE)";"GG",#N/A,FALSE,"CI+GG(BASE)";"CI",#N/A,FALSE,"CI+GG(BASE)"}</definedName>
    <definedName name="Estadística_3" hidden="1">{"CI+GG(BASE)",#N/A,FALSE,"CI+GG(BASE)";"GG",#N/A,FALSE,"CI+GG(BASE)";"CI",#N/A,FALSE,"CI+GG(BASE)"}</definedName>
    <definedName name="ESTADISTICA_4" localSheetId="35" hidden="1">{"MO(BASE)",#N/A,FALSE,"MO(BASE)";"MO(BASE)1",#N/A,FALSE,"MO(BASE)";"MO(BASE)2",#N/A,FALSE,"MO(BASE)"}</definedName>
    <definedName name="ESTADISTICA_4" localSheetId="37" hidden="1">{"MO(BASE)",#N/A,FALSE,"MO(BASE)";"MO(BASE)1",#N/A,FALSE,"MO(BASE)";"MO(BASE)2",#N/A,FALSE,"MO(BASE)"}</definedName>
    <definedName name="ESTADISTICA_4" localSheetId="36" hidden="1">{"MO(BASE)",#N/A,FALSE,"MO(BASE)";"MO(BASE)1",#N/A,FALSE,"MO(BASE)";"MO(BASE)2",#N/A,FALSE,"MO(BASE)"}</definedName>
    <definedName name="ESTADISTICA_4" localSheetId="33" hidden="1">{"MO(BASE)",#N/A,FALSE,"MO(BASE)";"MO(BASE)1",#N/A,FALSE,"MO(BASE)";"MO(BASE)2",#N/A,FALSE,"MO(BASE)"}</definedName>
    <definedName name="ESTADISTICA_4" localSheetId="34" hidden="1">{"MO(BASE)",#N/A,FALSE,"MO(BASE)";"MO(BASE)1",#N/A,FALSE,"MO(BASE)";"MO(BASE)2",#N/A,FALSE,"MO(BASE)"}</definedName>
    <definedName name="ESTADISTICA_4" localSheetId="31" hidden="1">{"MO(BASE)",#N/A,FALSE,"MO(BASE)";"MO(BASE)1",#N/A,FALSE,"MO(BASE)";"MO(BASE)2",#N/A,FALSE,"MO(BASE)"}</definedName>
    <definedName name="ESTADISTICA_4" hidden="1">{"MO(BASE)",#N/A,FALSE,"MO(BASE)";"MO(BASE)1",#N/A,FALSE,"MO(BASE)";"MO(BASE)2",#N/A,FALSE,"MO(BASE)"}</definedName>
    <definedName name="Estadística_4" localSheetId="35" hidden="1">{"CI+GG(BASE)",#N/A,FALSE,"CI+GG(BASE)";"GG",#N/A,FALSE,"CI+GG(BASE)";"CI",#N/A,FALSE,"CI+GG(BASE)"}</definedName>
    <definedName name="Estadística_4" localSheetId="37" hidden="1">{"CI+GG(BASE)",#N/A,FALSE,"CI+GG(BASE)";"GG",#N/A,FALSE,"CI+GG(BASE)";"CI",#N/A,FALSE,"CI+GG(BASE)"}</definedName>
    <definedName name="Estadística_4" localSheetId="36" hidden="1">{"CI+GG(BASE)",#N/A,FALSE,"CI+GG(BASE)";"GG",#N/A,FALSE,"CI+GG(BASE)";"CI",#N/A,FALSE,"CI+GG(BASE)"}</definedName>
    <definedName name="Estadística_4" localSheetId="33" hidden="1">{"CI+GG(BASE)",#N/A,FALSE,"CI+GG(BASE)";"GG",#N/A,FALSE,"CI+GG(BASE)";"CI",#N/A,FALSE,"CI+GG(BASE)"}</definedName>
    <definedName name="Estadística_4" localSheetId="34" hidden="1">{"CI+GG(BASE)",#N/A,FALSE,"CI+GG(BASE)";"GG",#N/A,FALSE,"CI+GG(BASE)";"CI",#N/A,FALSE,"CI+GG(BASE)"}</definedName>
    <definedName name="Estadística_4" localSheetId="31" hidden="1">{"CI+GG(BASE)",#N/A,FALSE,"CI+GG(BASE)";"GG",#N/A,FALSE,"CI+GG(BASE)";"CI",#N/A,FALSE,"CI+GG(BASE)"}</definedName>
    <definedName name="Estadística_4" hidden="1">{"CI+GG(BASE)",#N/A,FALSE,"CI+GG(BASE)";"GG",#N/A,FALSE,"CI+GG(BASE)";"CI",#N/A,FALSE,"CI+GG(BASE)"}</definedName>
    <definedName name="ESTADISTICA_5" localSheetId="35" hidden="1">{"MO(BASE)",#N/A,FALSE,"MO(BASE)";"MO(BASE)1",#N/A,FALSE,"MO(BASE)";"MO(BASE)2",#N/A,FALSE,"MO(BASE)"}</definedName>
    <definedName name="ESTADISTICA_5" localSheetId="37" hidden="1">{"MO(BASE)",#N/A,FALSE,"MO(BASE)";"MO(BASE)1",#N/A,FALSE,"MO(BASE)";"MO(BASE)2",#N/A,FALSE,"MO(BASE)"}</definedName>
    <definedName name="ESTADISTICA_5" localSheetId="36" hidden="1">{"MO(BASE)",#N/A,FALSE,"MO(BASE)";"MO(BASE)1",#N/A,FALSE,"MO(BASE)";"MO(BASE)2",#N/A,FALSE,"MO(BASE)"}</definedName>
    <definedName name="ESTADISTICA_5" localSheetId="33" hidden="1">{"MO(BASE)",#N/A,FALSE,"MO(BASE)";"MO(BASE)1",#N/A,FALSE,"MO(BASE)";"MO(BASE)2",#N/A,FALSE,"MO(BASE)"}</definedName>
    <definedName name="ESTADISTICA_5" localSheetId="34" hidden="1">{"MO(BASE)",#N/A,FALSE,"MO(BASE)";"MO(BASE)1",#N/A,FALSE,"MO(BASE)";"MO(BASE)2",#N/A,FALSE,"MO(BASE)"}</definedName>
    <definedName name="ESTADISTICA_5" localSheetId="31" hidden="1">{"MO(BASE)",#N/A,FALSE,"MO(BASE)";"MO(BASE)1",#N/A,FALSE,"MO(BASE)";"MO(BASE)2",#N/A,FALSE,"MO(BASE)"}</definedName>
    <definedName name="ESTADISTICA_5" hidden="1">{"MO(BASE)",#N/A,FALSE,"MO(BASE)";"MO(BASE)1",#N/A,FALSE,"MO(BASE)";"MO(BASE)2",#N/A,FALSE,"MO(BASE)"}</definedName>
    <definedName name="Estadística_5" localSheetId="35" hidden="1">{"CI+GG(BASE)",#N/A,FALSE,"CI+GG(BASE)";"GG",#N/A,FALSE,"CI+GG(BASE)";"CI",#N/A,FALSE,"CI+GG(BASE)"}</definedName>
    <definedName name="Estadística_5" localSheetId="37" hidden="1">{"CI+GG(BASE)",#N/A,FALSE,"CI+GG(BASE)";"GG",#N/A,FALSE,"CI+GG(BASE)";"CI",#N/A,FALSE,"CI+GG(BASE)"}</definedName>
    <definedName name="Estadística_5" localSheetId="36" hidden="1">{"CI+GG(BASE)",#N/A,FALSE,"CI+GG(BASE)";"GG",#N/A,FALSE,"CI+GG(BASE)";"CI",#N/A,FALSE,"CI+GG(BASE)"}</definedName>
    <definedName name="Estadística_5" localSheetId="33" hidden="1">{"CI+GG(BASE)",#N/A,FALSE,"CI+GG(BASE)";"GG",#N/A,FALSE,"CI+GG(BASE)";"CI",#N/A,FALSE,"CI+GG(BASE)"}</definedName>
    <definedName name="Estadística_5" localSheetId="34" hidden="1">{"CI+GG(BASE)",#N/A,FALSE,"CI+GG(BASE)";"GG",#N/A,FALSE,"CI+GG(BASE)";"CI",#N/A,FALSE,"CI+GG(BASE)"}</definedName>
    <definedName name="Estadística_5" localSheetId="31" hidden="1">{"CI+GG(BASE)",#N/A,FALSE,"CI+GG(BASE)";"GG",#N/A,FALSE,"CI+GG(BASE)";"CI",#N/A,FALSE,"CI+GG(BASE)"}</definedName>
    <definedName name="Estadística_5" hidden="1">{"CI+GG(BASE)",#N/A,FALSE,"CI+GG(BASE)";"GG",#N/A,FALSE,"CI+GG(BASE)";"CI",#N/A,FALSE,"CI+GG(BASE)"}</definedName>
    <definedName name="ESTADO" localSheetId="31">#REF!</definedName>
    <definedName name="ESTADO">!#REF!</definedName>
    <definedName name="ESTADO_ALMACEN">#REF!</definedName>
    <definedName name="ESTADO_COMPRAS">#REF!</definedName>
    <definedName name="ESTADO_TRANSPORTE">#REF!</definedName>
    <definedName name="estado1">#REF!</definedName>
    <definedName name="estadocivil">#REF!</definedName>
    <definedName name="ESTATU">#REF!</definedName>
    <definedName name="estetystry" localSheetId="31" hidden="1">{#N/A,#N/A,TRUE,"Cover";#N/A,#N/A,TRUE,"Conts";#N/A,#N/A,TRUE,"VOS";#N/A,#N/A,TRUE,"Warrington";#N/A,#N/A,TRUE,"Widnes"}</definedName>
    <definedName name="estetystry" hidden="1">{#N/A,#N/A,TRUE,"Cover";#N/A,#N/A,TRUE,"Conts";#N/A,#N/A,TRUE,"VOS";#N/A,#N/A,TRUE,"Warrington";#N/A,#N/A,TRUE,"Widnes"}</definedName>
    <definedName name="EstHH" localSheetId="31">#REF!</definedName>
    <definedName name="EstHH">!#REF!</definedName>
    <definedName name="estima">#REF!</definedName>
    <definedName name="estimateb" localSheetId="35" hidden="1">{#N/A,#N/A,TRUE,"Cover";#N/A,#N/A,TRUE,"Conts";#N/A,#N/A,TRUE,"VOS";#N/A,#N/A,TRUE,"Warrington";#N/A,#N/A,TRUE,"Widnes"}</definedName>
    <definedName name="estimateb" localSheetId="37" hidden="1">{#N/A,#N/A,TRUE,"Cover";#N/A,#N/A,TRUE,"Conts";#N/A,#N/A,TRUE,"VOS";#N/A,#N/A,TRUE,"Warrington";#N/A,#N/A,TRUE,"Widnes"}</definedName>
    <definedName name="estimateb" localSheetId="36" hidden="1">{#N/A,#N/A,TRUE,"Cover";#N/A,#N/A,TRUE,"Conts";#N/A,#N/A,TRUE,"VOS";#N/A,#N/A,TRUE,"Warrington";#N/A,#N/A,TRUE,"Widnes"}</definedName>
    <definedName name="estimateb" localSheetId="33" hidden="1">{#N/A,#N/A,TRUE,"Cover";#N/A,#N/A,TRUE,"Conts";#N/A,#N/A,TRUE,"VOS";#N/A,#N/A,TRUE,"Warrington";#N/A,#N/A,TRUE,"Widnes"}</definedName>
    <definedName name="estimateb" localSheetId="34" hidden="1">{#N/A,#N/A,TRUE,"Cover";#N/A,#N/A,TRUE,"Conts";#N/A,#N/A,TRUE,"VOS";#N/A,#N/A,TRUE,"Warrington";#N/A,#N/A,TRUE,"Widnes"}</definedName>
    <definedName name="estimateb" localSheetId="31" hidden="1">{#N/A,#N/A,TRUE,"Cover";#N/A,#N/A,TRUE,"Conts";#N/A,#N/A,TRUE,"VOS";#N/A,#N/A,TRUE,"Warrington";#N/A,#N/A,TRUE,"Widnes"}</definedName>
    <definedName name="estimateb" hidden="1">{#N/A,#N/A,TRUE,"Cover";#N/A,#N/A,TRUE,"Conts";#N/A,#N/A,TRUE,"VOS";#N/A,#N/A,TRUE,"Warrington";#N/A,#N/A,TRUE,"Widnes"}</definedName>
    <definedName name="estimateb_1">NA()</definedName>
    <definedName name="estimateb_2">NA()</definedName>
    <definedName name="estimateb_3">NA()</definedName>
    <definedName name="estimateb_4">NA()</definedName>
    <definedName name="estimatedcomp" localSheetId="31">#REF!</definedName>
    <definedName name="estimatedcomp">!#REF!</definedName>
    <definedName name="EstimateType">#REF!</definedName>
    <definedName name="Estimating_Click">#N/A</definedName>
    <definedName name="Estimating_Click_PDBT">#N/A</definedName>
    <definedName name="ESTIME_RRRO">#REF!</definedName>
    <definedName name="ESTIME_RRRO_2001">#REF!</definedName>
    <definedName name="EstInv">#REF!</definedName>
    <definedName name="EstInv1">#REF!</definedName>
    <definedName name="EstInv2">#REF!</definedName>
    <definedName name="ESTL">#REF!</definedName>
    <definedName name="ESTO">#REF!</definedName>
    <definedName name="Estoques_contabil_mês">#REF!</definedName>
    <definedName name="Estoques_contabil_regional_mês">#REF!</definedName>
    <definedName name="Estoques_contabil_regional_mês_a_mês">#REF!</definedName>
    <definedName name="Estoques_contabil_regional_mês_a_mês1">#REF!</definedName>
    <definedName name="ESTP">#REF!</definedName>
    <definedName name="Estppto" localSheetId="31">#REF!</definedName>
    <definedName name="Estppto">!#REF!</definedName>
    <definedName name="Estr" hidden="1">{#N/A,#N/A,TRUE,"INGENIERIA";#N/A,#N/A,TRUE,"COMPRAS";#N/A,#N/A,TRUE,"DIRECCION";#N/A,#N/A,TRUE,"RESUMEN"}</definedName>
    <definedName name="ESTRAE" localSheetId="31">#REF!</definedName>
    <definedName name="ESTRAE">!#REF!</definedName>
    <definedName name="ESTRIBO">#REF!</definedName>
    <definedName name="Estructura">#REF!</definedName>
    <definedName name="Estructura_Hidraulica" localSheetId="31">#REF!</definedName>
    <definedName name="Estructura_Hidraulica">!#REF!</definedName>
    <definedName name="estructuras">#REF!</definedName>
    <definedName name="estructurasBD">#REF!</definedName>
    <definedName name="ESTS">#REF!</definedName>
    <definedName name="EstSumM" localSheetId="31">#REF!</definedName>
    <definedName name="EstSumM">!#REF!</definedName>
    <definedName name="ESTUDIO">#REF!</definedName>
    <definedName name="ESW" localSheetId="31">#REF!</definedName>
    <definedName name="ESW">!#REF!</definedName>
    <definedName name="ET" localSheetId="35" hidden="1">{#N/A,#N/A,FALSE,"CCTV"}</definedName>
    <definedName name="ET" localSheetId="37" hidden="1">{#N/A,#N/A,FALSE,"CCTV"}</definedName>
    <definedName name="ET" localSheetId="36" hidden="1">{#N/A,#N/A,FALSE,"CCTV"}</definedName>
    <definedName name="ET" localSheetId="33" hidden="1">{#N/A,#N/A,FALSE,"CCTV"}</definedName>
    <definedName name="ET" localSheetId="34" hidden="1">{#N/A,#N/A,FALSE,"CCTV"}</definedName>
    <definedName name="Et" localSheetId="31">#REF!</definedName>
    <definedName name="ET" hidden="1">{#N/A,#N/A,FALSE,"CCTV"}</definedName>
    <definedName name="Et___0" localSheetId="31">#REF!</definedName>
    <definedName name="Et___0">!#REF!</definedName>
    <definedName name="Et___13" localSheetId="31">#REF!</definedName>
    <definedName name="Et___13">!#REF!</definedName>
    <definedName name="ETA1E">#REF!</definedName>
    <definedName name="ETA1N">#REF!</definedName>
    <definedName name="ETAPA">#REF!</definedName>
    <definedName name="etertyr" localSheetId="31" hidden="1">{#N/A,#N/A,TRUE,"Cover";#N/A,#N/A,TRUE,"Conts";#N/A,#N/A,TRUE,"VOS";#N/A,#N/A,TRUE,"Warrington";#N/A,#N/A,TRUE,"Widnes"}</definedName>
    <definedName name="etertyr" hidden="1">{#N/A,#N/A,TRUE,"Cover";#N/A,#N/A,TRUE,"Conts";#N/A,#N/A,TRUE,"VOS";#N/A,#N/A,TRUE,"Warrington";#N/A,#N/A,TRUE,"Widnes"}</definedName>
    <definedName name="etetert" localSheetId="31" hidden="1">{#N/A,#N/A,TRUE,"Cover";#N/A,#N/A,TRUE,"Conts";#N/A,#N/A,TRUE,"VOS";#N/A,#N/A,TRUE,"Warrington";#N/A,#N/A,TRUE,"Widnes"}</definedName>
    <definedName name="etetert" hidden="1">{#N/A,#N/A,TRUE,"Cover";#N/A,#N/A,TRUE,"Conts";#N/A,#N/A,TRUE,"VOS";#N/A,#N/A,TRUE,"Warrington";#N/A,#N/A,TRUE,"Widnes"}</definedName>
    <definedName name="ethrsth"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p" localSheetId="35" hidden="1">{#N/A,#N/A,FALSE,"TEC-01";#N/A,#N/A,FALSE,"TEC - 02";#N/A,#N/A,FALSE,"TEC - 03";#N/A,#N/A,FALSE,"TEC - 04";#N/A,#N/A,FALSE,"TEC-07";#N/A,#N/A,FALSE,"TEC-08";#N/A,#N/A,FALSE,"TEC - 09A";#N/A,#N/A,FALSE,"TEC - 09B";#N/A,#N/A,FALSE,"TEC - 09C";#N/A,#N/A,FALSE,"TEC - 10";#N/A,#N/A,FALSE,"TEC-11"}</definedName>
    <definedName name="etp" localSheetId="37" hidden="1">{#N/A,#N/A,FALSE,"TEC-01";#N/A,#N/A,FALSE,"TEC - 02";#N/A,#N/A,FALSE,"TEC - 03";#N/A,#N/A,FALSE,"TEC - 04";#N/A,#N/A,FALSE,"TEC-07";#N/A,#N/A,FALSE,"TEC-08";#N/A,#N/A,FALSE,"TEC - 09A";#N/A,#N/A,FALSE,"TEC - 09B";#N/A,#N/A,FALSE,"TEC - 09C";#N/A,#N/A,FALSE,"TEC - 10";#N/A,#N/A,FALSE,"TEC-11"}</definedName>
    <definedName name="etp" localSheetId="36" hidden="1">{#N/A,#N/A,FALSE,"TEC-01";#N/A,#N/A,FALSE,"TEC - 02";#N/A,#N/A,FALSE,"TEC - 03";#N/A,#N/A,FALSE,"TEC - 04";#N/A,#N/A,FALSE,"TEC-07";#N/A,#N/A,FALSE,"TEC-08";#N/A,#N/A,FALSE,"TEC - 09A";#N/A,#N/A,FALSE,"TEC - 09B";#N/A,#N/A,FALSE,"TEC - 09C";#N/A,#N/A,FALSE,"TEC - 10";#N/A,#N/A,FALSE,"TEC-11"}</definedName>
    <definedName name="etp" localSheetId="33" hidden="1">{#N/A,#N/A,FALSE,"TEC-01";#N/A,#N/A,FALSE,"TEC - 02";#N/A,#N/A,FALSE,"TEC - 03";#N/A,#N/A,FALSE,"TEC - 04";#N/A,#N/A,FALSE,"TEC-07";#N/A,#N/A,FALSE,"TEC-08";#N/A,#N/A,FALSE,"TEC - 09A";#N/A,#N/A,FALSE,"TEC - 09B";#N/A,#N/A,FALSE,"TEC - 09C";#N/A,#N/A,FALSE,"TEC - 10";#N/A,#N/A,FALSE,"TEC-11"}</definedName>
    <definedName name="etp" localSheetId="34" hidden="1">{#N/A,#N/A,FALSE,"TEC-01";#N/A,#N/A,FALSE,"TEC - 02";#N/A,#N/A,FALSE,"TEC - 03";#N/A,#N/A,FALSE,"TEC - 04";#N/A,#N/A,FALSE,"TEC-07";#N/A,#N/A,FALSE,"TEC-08";#N/A,#N/A,FALSE,"TEC - 09A";#N/A,#N/A,FALSE,"TEC - 09B";#N/A,#N/A,FALSE,"TEC - 09C";#N/A,#N/A,FALSE,"TEC - 10";#N/A,#N/A,FALSE,"TEC-11"}</definedName>
    <definedName name="etp" localSheetId="31" hidden="1">{#N/A,#N/A,FALSE,"TEC-01";#N/A,#N/A,FALSE,"TEC - 02";#N/A,#N/A,FALSE,"TEC - 03";#N/A,#N/A,FALSE,"TEC - 04";#N/A,#N/A,FALSE,"TEC-07";#N/A,#N/A,FALSE,"TEC-08";#N/A,#N/A,FALSE,"TEC - 09A";#N/A,#N/A,FALSE,"TEC - 09B";#N/A,#N/A,FALSE,"TEC - 09C";#N/A,#N/A,FALSE,"TEC - 10";#N/A,#N/A,FALSE,"TEC-11"}</definedName>
    <definedName name="etp" hidden="1">{#N/A,#N/A,FALSE,"TEC-01";#N/A,#N/A,FALSE,"TEC - 02";#N/A,#N/A,FALSE,"TEC - 03";#N/A,#N/A,FALSE,"TEC - 04";#N/A,#N/A,FALSE,"TEC-07";#N/A,#N/A,FALSE,"TEC-08";#N/A,#N/A,FALSE,"TEC - 09A";#N/A,#N/A,FALSE,"TEC - 09B";#N/A,#N/A,FALSE,"TEC - 09C";#N/A,#N/A,FALSE,"TEC - 10";#N/A,#N/A,FALSE,"TEC-11"}</definedName>
    <definedName name="etr6str7tuiuo" localSheetId="31" hidden="1">{#N/A,#N/A,TRUE,"Cover";#N/A,#N/A,TRUE,"Conts";#N/A,#N/A,TRUE,"VOS";#N/A,#N/A,TRUE,"Warrington";#N/A,#N/A,TRUE,"Widnes"}</definedName>
    <definedName name="etr6str7tuiuo" hidden="1">{#N/A,#N/A,TRUE,"Cover";#N/A,#N/A,TRUE,"Conts";#N/A,#N/A,TRUE,"VOS";#N/A,#N/A,TRUE,"Warrington";#N/A,#N/A,TRUE,"Widnes"}</definedName>
    <definedName name="etretyer" localSheetId="31" hidden="1">{#N/A,#N/A,TRUE,"Cover";#N/A,#N/A,TRUE,"Conts";#N/A,#N/A,TRUE,"VOS";#N/A,#N/A,TRUE,"Warrington";#N/A,#N/A,TRUE,"Widnes"}</definedName>
    <definedName name="etretyer" hidden="1">{#N/A,#N/A,TRUE,"Cover";#N/A,#N/A,TRUE,"Conts";#N/A,#N/A,TRUE,"VOS";#N/A,#N/A,TRUE,"Warrington";#N/A,#N/A,TRUE,"Widnes"}</definedName>
    <definedName name="etrye" localSheetId="31" hidden="1">#REF!</definedName>
    <definedName name="etrye" hidden="1">#REF!</definedName>
    <definedName name="etw" localSheetId="31">#REF!</definedName>
    <definedName name="etw">!#REF!</definedName>
    <definedName name="etwert">#REF!</definedName>
    <definedName name="etwyyt" localSheetId="35" hidden="1">{#N/A,#N/A,FALSE,"SumD";#N/A,#N/A,FALSE,"ElecD";#N/A,#N/A,FALSE,"MechD";#N/A,#N/A,FALSE,"GeotD";#N/A,#N/A,FALSE,"PrcsD";#N/A,#N/A,FALSE,"TunnD";#N/A,#N/A,FALSE,"CivlD";#N/A,#N/A,FALSE,"NtwkD";#N/A,#N/A,FALSE,"EstgD";#N/A,#N/A,FALSE,"PEngD"}</definedName>
    <definedName name="etwyyt" localSheetId="37" hidden="1">{#N/A,#N/A,FALSE,"SumD";#N/A,#N/A,FALSE,"ElecD";#N/A,#N/A,FALSE,"MechD";#N/A,#N/A,FALSE,"GeotD";#N/A,#N/A,FALSE,"PrcsD";#N/A,#N/A,FALSE,"TunnD";#N/A,#N/A,FALSE,"CivlD";#N/A,#N/A,FALSE,"NtwkD";#N/A,#N/A,FALSE,"EstgD";#N/A,#N/A,FALSE,"PEngD"}</definedName>
    <definedName name="etwyyt" localSheetId="36" hidden="1">{#N/A,#N/A,FALSE,"SumD";#N/A,#N/A,FALSE,"ElecD";#N/A,#N/A,FALSE,"MechD";#N/A,#N/A,FALSE,"GeotD";#N/A,#N/A,FALSE,"PrcsD";#N/A,#N/A,FALSE,"TunnD";#N/A,#N/A,FALSE,"CivlD";#N/A,#N/A,FALSE,"NtwkD";#N/A,#N/A,FALSE,"EstgD";#N/A,#N/A,FALSE,"PEngD"}</definedName>
    <definedName name="etwyyt" localSheetId="33" hidden="1">{#N/A,#N/A,FALSE,"SumD";#N/A,#N/A,FALSE,"ElecD";#N/A,#N/A,FALSE,"MechD";#N/A,#N/A,FALSE,"GeotD";#N/A,#N/A,FALSE,"PrcsD";#N/A,#N/A,FALSE,"TunnD";#N/A,#N/A,FALSE,"CivlD";#N/A,#N/A,FALSE,"NtwkD";#N/A,#N/A,FALSE,"EstgD";#N/A,#N/A,FALSE,"PEngD"}</definedName>
    <definedName name="etwyyt" localSheetId="34" hidden="1">{#N/A,#N/A,FALSE,"SumD";#N/A,#N/A,FALSE,"ElecD";#N/A,#N/A,FALSE,"MechD";#N/A,#N/A,FALSE,"GeotD";#N/A,#N/A,FALSE,"PrcsD";#N/A,#N/A,FALSE,"TunnD";#N/A,#N/A,FALSE,"CivlD";#N/A,#N/A,FALSE,"NtwkD";#N/A,#N/A,FALSE,"EstgD";#N/A,#N/A,FALSE,"PEngD"}</definedName>
    <definedName name="etwyyt" localSheetId="31"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tyegf" localSheetId="31" hidden="1">{#N/A,#N/A,TRUE,"Cover";#N/A,#N/A,TRUE,"Conts";#N/A,#N/A,TRUE,"VOS";#N/A,#N/A,TRUE,"Warrington";#N/A,#N/A,TRUE,"Widnes"}</definedName>
    <definedName name="etyegf" hidden="1">{#N/A,#N/A,TRUE,"Cover";#N/A,#N/A,TRUE,"Conts";#N/A,#N/A,TRUE,"VOS";#N/A,#N/A,TRUE,"Warrington";#N/A,#N/A,TRUE,"Widnes"}</definedName>
    <definedName name="etyjteyj"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utyuytu" localSheetId="35" hidden="1">{#N/A,#N/A,FALSE,"ResDev"}</definedName>
    <definedName name="etyutyuytu" localSheetId="37" hidden="1">{#N/A,#N/A,FALSE,"ResDev"}</definedName>
    <definedName name="etyutyuytu" localSheetId="36" hidden="1">{#N/A,#N/A,FALSE,"ResDev"}</definedName>
    <definedName name="etyutyuytu" localSheetId="33" hidden="1">{#N/A,#N/A,FALSE,"ResDev"}</definedName>
    <definedName name="etyutyuytu" localSheetId="34" hidden="1">{#N/A,#N/A,FALSE,"ResDev"}</definedName>
    <definedName name="etyutyuytu" localSheetId="31" hidden="1">{#N/A,#N/A,FALSE,"ResDev"}</definedName>
    <definedName name="etyutyuytu" hidden="1">{#N/A,#N/A,FALSE,"ResDev"}</definedName>
    <definedName name="etyytr" localSheetId="31" hidden="1">{#N/A,#N/A,TRUE,"Cover";#N/A,#N/A,TRUE,"Conts";#N/A,#N/A,TRUE,"VOS";#N/A,#N/A,TRUE,"Warrington";#N/A,#N/A,TRUE,"Widnes"}</definedName>
    <definedName name="etyytr" hidden="1">{#N/A,#N/A,TRUE,"Cover";#N/A,#N/A,TRUE,"Conts";#N/A,#N/A,TRUE,"VOS";#N/A,#N/A,TRUE,"Warrington";#N/A,#N/A,TRUE,"Widnes"}</definedName>
    <definedName name="EU">#REF!</definedName>
    <definedName name="Euip" hidden="1">{#N/A,#N/A,FALSE,"ET-CAPA";#N/A,#N/A,FALSE,"ET-PAG1";#N/A,#N/A,FALSE,"ET-PAG2";#N/A,#N/A,FALSE,"ET-PAG3";#N/A,#N/A,FALSE,"ET-PAG4";#N/A,#N/A,FALSE,"ET-PAG5"}</definedName>
    <definedName name="EUP">#REF!</definedName>
    <definedName name="EUR">#REF!</definedName>
    <definedName name="EURO">#REF!</definedName>
    <definedName name="Euro_Dollar">#REF!</definedName>
    <definedName name="ev" localSheetId="31">#REF!</definedName>
    <definedName name="ev">!#REF!</definedName>
    <definedName name="ev.Calculation" hidden="1">-4135</definedName>
    <definedName name="ev.Initialized" hidden="1">FALSE</definedName>
    <definedName name="EV__LASTREFTIME__" localSheetId="37" hidden="1">41234.6934143519</definedName>
    <definedName name="EV__LASTREFTIME__" localSheetId="32" hidden="1">41234.6934143519</definedName>
    <definedName name="EV__LASTREFTIME__" localSheetId="21" hidden="1">41234.6934143519</definedName>
    <definedName name="EV__LASTREFTIME__" hidden="1">41451.7365046296</definedName>
    <definedName name="EVQ">#REF!</definedName>
    <definedName name="ew" localSheetId="35" hidden="1">{#N/A,#N/A,TRUE,"1842CWN0"}</definedName>
    <definedName name="ew" localSheetId="37" hidden="1">{#N/A,#N/A,TRUE,"1842CWN0"}</definedName>
    <definedName name="ew" localSheetId="36" hidden="1">{#N/A,#N/A,TRUE,"1842CWN0"}</definedName>
    <definedName name="ew" localSheetId="33" hidden="1">{#N/A,#N/A,TRUE,"1842CWN0"}</definedName>
    <definedName name="ew" localSheetId="34" hidden="1">{#N/A,#N/A,TRUE,"1842CWN0"}</definedName>
    <definedName name="ew" localSheetId="31">#REF!</definedName>
    <definedName name="EW" hidden="1">{#N/A,#N/A,TRUE,"1842CWN0"}</definedName>
    <definedName name="EW_1" localSheetId="35" hidden="1">{#N/A,#N/A,TRUE,"1842CWN0"}</definedName>
    <definedName name="EW_1" localSheetId="37" hidden="1">{#N/A,#N/A,TRUE,"1842CWN0"}</definedName>
    <definedName name="EW_1" localSheetId="36" hidden="1">{#N/A,#N/A,TRUE,"1842CWN0"}</definedName>
    <definedName name="EW_1" localSheetId="33" hidden="1">{#N/A,#N/A,TRUE,"1842CWN0"}</definedName>
    <definedName name="EW_1" localSheetId="34" hidden="1">{#N/A,#N/A,TRUE,"1842CWN0"}</definedName>
    <definedName name="EW_1" localSheetId="31" hidden="1">{#N/A,#N/A,TRUE,"1842CWN0"}</definedName>
    <definedName name="EW_1" hidden="1">{#N/A,#N/A,TRUE,"1842CWN0"}</definedName>
    <definedName name="ew4_" localSheetId="31">#REF!</definedName>
    <definedName name="ew4_">!#REF!</definedName>
    <definedName name="ew4a" localSheetId="31">#REF!</definedName>
    <definedName name="ew4a">!#REF!</definedName>
    <definedName name="EWAFADS" hidden="1">#REF!</definedName>
    <definedName name="ewdsd" localSheetId="31" hidden="1">{"'Break down'!$A$4"}</definedName>
    <definedName name="ewdsd" hidden="1">{"'Break down'!$A$4"}</definedName>
    <definedName name="ewe">#REF!</definedName>
    <definedName name="ewef" localSheetId="31">#REF!</definedName>
    <definedName name="ewef">!#REF!</definedName>
    <definedName name="EWEQR" localSheetId="31">#REF!</definedName>
    <definedName name="EWEQR">!#REF!</definedName>
    <definedName name="ewew" localSheetId="35" hidden="1">{#N/A,#N/A,FALSE,"Total_OC015";#N/A,#N/A,FALSE,"ADMIN";#N/A,#N/A,FALSE,"PROCES";#N/A,#N/A,FALSE,"mecan";#N/A,#N/A,FALSE,"civil";#N/A,#N/A,FALSE,"CAÑER";#N/A,#N/A,FALSE,"ELEC";#N/A,#N/A,FALSE,"INSTR"}</definedName>
    <definedName name="ewew" localSheetId="37" hidden="1">{#N/A,#N/A,FALSE,"Total_OC015";#N/A,#N/A,FALSE,"ADMIN";#N/A,#N/A,FALSE,"PROCES";#N/A,#N/A,FALSE,"mecan";#N/A,#N/A,FALSE,"civil";#N/A,#N/A,FALSE,"CAÑER";#N/A,#N/A,FALSE,"ELEC";#N/A,#N/A,FALSE,"INSTR"}</definedName>
    <definedName name="ewew" localSheetId="36" hidden="1">{#N/A,#N/A,FALSE,"Total_OC015";#N/A,#N/A,FALSE,"ADMIN";#N/A,#N/A,FALSE,"PROCES";#N/A,#N/A,FALSE,"mecan";#N/A,#N/A,FALSE,"civil";#N/A,#N/A,FALSE,"CAÑER";#N/A,#N/A,FALSE,"ELEC";#N/A,#N/A,FALSE,"INSTR"}</definedName>
    <definedName name="ewew" localSheetId="33" hidden="1">{#N/A,#N/A,FALSE,"Total_OC015";#N/A,#N/A,FALSE,"ADMIN";#N/A,#N/A,FALSE,"PROCES";#N/A,#N/A,FALSE,"mecan";#N/A,#N/A,FALSE,"civil";#N/A,#N/A,FALSE,"CAÑER";#N/A,#N/A,FALSE,"ELEC";#N/A,#N/A,FALSE,"INSTR"}</definedName>
    <definedName name="ewew" localSheetId="34" hidden="1">{#N/A,#N/A,FALSE,"Total_OC015";#N/A,#N/A,FALSE,"ADMIN";#N/A,#N/A,FALSE,"PROCES";#N/A,#N/A,FALSE,"mecan";#N/A,#N/A,FALSE,"civil";#N/A,#N/A,FALSE,"CAÑER";#N/A,#N/A,FALSE,"ELEC";#N/A,#N/A,FALSE,"INSTR"}</definedName>
    <definedName name="ewew" localSheetId="31" hidden="1">{#N/A,#N/A,FALSE,"Total_OC015";#N/A,#N/A,FALSE,"ADMIN";#N/A,#N/A,FALSE,"PROCES";#N/A,#N/A,FALSE,"mecan";#N/A,#N/A,FALSE,"civil";#N/A,#N/A,FALSE,"CAÑER";#N/A,#N/A,FALSE,"ELEC";#N/A,#N/A,FALSE,"INSTR"}</definedName>
    <definedName name="ewew" hidden="1">{#N/A,#N/A,FALSE,"Total_OC015";#N/A,#N/A,FALSE,"ADMIN";#N/A,#N/A,FALSE,"PROCES";#N/A,#N/A,FALSE,"mecan";#N/A,#N/A,FALSE,"civil";#N/A,#N/A,FALSE,"CAÑER";#N/A,#N/A,FALSE,"ELEC";#N/A,#N/A,FALSE,"INSTR"}</definedName>
    <definedName name="ewewrew" localSheetId="31">#REF!</definedName>
    <definedName name="ewewrew">!#REF!</definedName>
    <definedName name="EWFDA" hidden="1">#REF!</definedName>
    <definedName name="ewfgwegfwe" localSheetId="35" hidden="1">{#N/A,#N/A,FALSE,"WBS 1.06";#N/A,#N/A,FALSE,"WBS 1.14";#N/A,#N/A,FALSE,"WBS 1.17";#N/A,#N/A,FALSE,"WBS 1.18"}</definedName>
    <definedName name="ewfgwegfwe" localSheetId="37" hidden="1">{#N/A,#N/A,FALSE,"WBS 1.06";#N/A,#N/A,FALSE,"WBS 1.14";#N/A,#N/A,FALSE,"WBS 1.17";#N/A,#N/A,FALSE,"WBS 1.18"}</definedName>
    <definedName name="ewfgwegfwe" localSheetId="36" hidden="1">{#N/A,#N/A,FALSE,"WBS 1.06";#N/A,#N/A,FALSE,"WBS 1.14";#N/A,#N/A,FALSE,"WBS 1.17";#N/A,#N/A,FALSE,"WBS 1.18"}</definedName>
    <definedName name="ewfgwegfwe" localSheetId="33" hidden="1">{#N/A,#N/A,FALSE,"WBS 1.06";#N/A,#N/A,FALSE,"WBS 1.14";#N/A,#N/A,FALSE,"WBS 1.17";#N/A,#N/A,FALSE,"WBS 1.18"}</definedName>
    <definedName name="ewfgwegfwe" localSheetId="34" hidden="1">{#N/A,#N/A,FALSE,"WBS 1.06";#N/A,#N/A,FALSE,"WBS 1.14";#N/A,#N/A,FALSE,"WBS 1.17";#N/A,#N/A,FALSE,"WBS 1.18"}</definedName>
    <definedName name="ewfgwegfwe" localSheetId="31" hidden="1">{#N/A,#N/A,FALSE,"WBS 1.06";#N/A,#N/A,FALSE,"WBS 1.14";#N/A,#N/A,FALSE,"WBS 1.17";#N/A,#N/A,FALSE,"WBS 1.18"}</definedName>
    <definedName name="ewfgwegfwe" hidden="1">{#N/A,#N/A,FALSE,"WBS 1.06";#N/A,#N/A,FALSE,"WBS 1.14";#N/A,#N/A,FALSE,"WBS 1.17";#N/A,#N/A,FALSE,"WBS 1.18"}</definedName>
    <definedName name="ewfwefwe" localSheetId="31">#REF!</definedName>
    <definedName name="ewfwefwe">!#REF!</definedName>
    <definedName name="ewfwewf" hidden="1">#REF!</definedName>
    <definedName name="EWgaretgr" localSheetId="35" hidden="1">{#N/A,#N/A,FALSE,"WBS 1.06";#N/A,#N/A,FALSE,"WBS 1.14";#N/A,#N/A,FALSE,"WBS 1.17";#N/A,#N/A,FALSE,"WBS 1.18"}</definedName>
    <definedName name="EWgaretgr" localSheetId="37" hidden="1">{#N/A,#N/A,FALSE,"WBS 1.06";#N/A,#N/A,FALSE,"WBS 1.14";#N/A,#N/A,FALSE,"WBS 1.17";#N/A,#N/A,FALSE,"WBS 1.18"}</definedName>
    <definedName name="EWgaretgr" localSheetId="36" hidden="1">{#N/A,#N/A,FALSE,"WBS 1.06";#N/A,#N/A,FALSE,"WBS 1.14";#N/A,#N/A,FALSE,"WBS 1.17";#N/A,#N/A,FALSE,"WBS 1.18"}</definedName>
    <definedName name="EWgaretgr" localSheetId="33" hidden="1">{#N/A,#N/A,FALSE,"WBS 1.06";#N/A,#N/A,FALSE,"WBS 1.14";#N/A,#N/A,FALSE,"WBS 1.17";#N/A,#N/A,FALSE,"WBS 1.18"}</definedName>
    <definedName name="EWgaretgr" localSheetId="34" hidden="1">{#N/A,#N/A,FALSE,"WBS 1.06";#N/A,#N/A,FALSE,"WBS 1.14";#N/A,#N/A,FALSE,"WBS 1.17";#N/A,#N/A,FALSE,"WBS 1.18"}</definedName>
    <definedName name="EWgaretgr" localSheetId="31" hidden="1">{#N/A,#N/A,FALSE,"WBS 1.06";#N/A,#N/A,FALSE,"WBS 1.14";#N/A,#N/A,FALSE,"WBS 1.17";#N/A,#N/A,FALSE,"WBS 1.18"}</definedName>
    <definedName name="EWgaretgr" hidden="1">{#N/A,#N/A,FALSE,"WBS 1.06";#N/A,#N/A,FALSE,"WBS 1.14";#N/A,#N/A,FALSE,"WBS 1.17";#N/A,#N/A,FALSE,"WBS 1.18"}</definedName>
    <definedName name="EWGEWGFWE" localSheetId="35" hidden="1">{#N/A,#N/A,FALSE,"WBS 1.06";#N/A,#N/A,FALSE,"WBS 1.14";#N/A,#N/A,FALSE,"WBS 1.17";#N/A,#N/A,FALSE,"WBS 1.18"}</definedName>
    <definedName name="EWGEWGFWE" localSheetId="37" hidden="1">{#N/A,#N/A,FALSE,"WBS 1.06";#N/A,#N/A,FALSE,"WBS 1.14";#N/A,#N/A,FALSE,"WBS 1.17";#N/A,#N/A,FALSE,"WBS 1.18"}</definedName>
    <definedName name="EWGEWGFWE" localSheetId="36" hidden="1">{#N/A,#N/A,FALSE,"WBS 1.06";#N/A,#N/A,FALSE,"WBS 1.14";#N/A,#N/A,FALSE,"WBS 1.17";#N/A,#N/A,FALSE,"WBS 1.18"}</definedName>
    <definedName name="EWGEWGFWE" localSheetId="33" hidden="1">{#N/A,#N/A,FALSE,"WBS 1.06";#N/A,#N/A,FALSE,"WBS 1.14";#N/A,#N/A,FALSE,"WBS 1.17";#N/A,#N/A,FALSE,"WBS 1.18"}</definedName>
    <definedName name="EWGEWGFWE" localSheetId="34" hidden="1">{#N/A,#N/A,FALSE,"WBS 1.06";#N/A,#N/A,FALSE,"WBS 1.14";#N/A,#N/A,FALSE,"WBS 1.17";#N/A,#N/A,FALSE,"WBS 1.18"}</definedName>
    <definedName name="EWGEWGFWE" localSheetId="31" hidden="1">{#N/A,#N/A,FALSE,"WBS 1.06";#N/A,#N/A,FALSE,"WBS 1.14";#N/A,#N/A,FALSE,"WBS 1.17";#N/A,#N/A,FALSE,"WBS 1.18"}</definedName>
    <definedName name="EWGEWGFWE" hidden="1">{#N/A,#N/A,FALSE,"WBS 1.06";#N/A,#N/A,FALSE,"WBS 1.14";#N/A,#N/A,FALSE,"WBS 1.17";#N/A,#N/A,FALSE,"WBS 1.18"}</definedName>
    <definedName name="ewk" localSheetId="31">#REF!</definedName>
    <definedName name="ewk">!#REF!</definedName>
    <definedName name="EWQEQ"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r" localSheetId="31">#REF!</definedName>
    <definedName name="ewqer">!#REF!</definedName>
    <definedName name="ewrerq">#REF!</definedName>
    <definedName name="ewrg" localSheetId="31">#REF!</definedName>
    <definedName name="ewrg">!#REF!</definedName>
    <definedName name="ewrrewrerwerwe" localSheetId="35" hidden="1">{"Sin detalle",#N/A,FALSE,"Flujo (redondeado)";"Detallado",#N/A,FALSE,"Flujo (redondeado)"}</definedName>
    <definedName name="ewrrewrerwerwe" localSheetId="37" hidden="1">{"Sin detalle",#N/A,FALSE,"Flujo (redondeado)";"Detallado",#N/A,FALSE,"Flujo (redondeado)"}</definedName>
    <definedName name="ewrrewrerwerwe" localSheetId="36" hidden="1">{"Sin detalle",#N/A,FALSE,"Flujo (redondeado)";"Detallado",#N/A,FALSE,"Flujo (redondeado)"}</definedName>
    <definedName name="ewrrewrerwerwe" localSheetId="33" hidden="1">{"Sin detalle",#N/A,FALSE,"Flujo (redondeado)";"Detallado",#N/A,FALSE,"Flujo (redondeado)"}</definedName>
    <definedName name="ewrrewrerwerwe" localSheetId="34" hidden="1">{"Sin detalle",#N/A,FALSE,"Flujo (redondeado)";"Detallado",#N/A,FALSE,"Flujo (redondeado)"}</definedName>
    <definedName name="ewrrewrerwerwe" localSheetId="31" hidden="1">{"Sin detalle",#N/A,FALSE,"Flujo (redondeado)";"Detallado",#N/A,FALSE,"Flujo (redondeado)"}</definedName>
    <definedName name="ewrrewrerwerwe" hidden="1">{"Sin detalle",#N/A,FALSE,"Flujo (redondeado)";"Detallado",#N/A,FALSE,"Flujo (redondeado)"}</definedName>
    <definedName name="ewt" localSheetId="31" hidden="1">{#N/A,#N/A,TRUE,"Cover";#N/A,#N/A,TRUE,"Conts";#N/A,#N/A,TRUE,"VOS";#N/A,#N/A,TRUE,"Warrington";#N/A,#N/A,TRUE,"Widnes"}</definedName>
    <definedName name="ewt" hidden="1">{#N/A,#N/A,TRUE,"Cover";#N/A,#N/A,TRUE,"Conts";#N/A,#N/A,TRUE,"VOS";#N/A,#N/A,TRUE,"Warrington";#N/A,#N/A,TRUE,"Widnes"}</definedName>
    <definedName name="ewtateryry" localSheetId="31" hidden="1">{#N/A,#N/A,TRUE,"Cover";#N/A,#N/A,TRUE,"Conts";#N/A,#N/A,TRUE,"VOS";#N/A,#N/A,TRUE,"Warrington";#N/A,#N/A,TRUE,"Widnes"}</definedName>
    <definedName name="ewtateryry" hidden="1">{#N/A,#N/A,TRUE,"Cover";#N/A,#N/A,TRUE,"Conts";#N/A,#N/A,TRUE,"VOS";#N/A,#N/A,TRUE,"Warrington";#N/A,#N/A,TRUE,"Widnes"}</definedName>
    <definedName name="ewwewewe" localSheetId="31">#REF!</definedName>
    <definedName name="ewwewewe">!#REF!</definedName>
    <definedName name="EX" localSheetId="35" hidden="1">{#N/A,#N/A,FALSE,"CCTV"}</definedName>
    <definedName name="EX" localSheetId="37" hidden="1">{#N/A,#N/A,FALSE,"CCTV"}</definedName>
    <definedName name="EX" localSheetId="36" hidden="1">{#N/A,#N/A,FALSE,"CCTV"}</definedName>
    <definedName name="EX" localSheetId="33" hidden="1">{#N/A,#N/A,FALSE,"CCTV"}</definedName>
    <definedName name="EX" localSheetId="34" hidden="1">{#N/A,#N/A,FALSE,"CCTV"}</definedName>
    <definedName name="EX" localSheetId="31" hidden="1">{#N/A,#N/A,FALSE,"CCTV"}</definedName>
    <definedName name="EX" hidden="1">{#N/A,#N/A,FALSE,"CCTV"}</definedName>
    <definedName name="EX_1" localSheetId="35" hidden="1">{#N/A,#N/A,FALSE,"Aging Summary";#N/A,#N/A,FALSE,"Ratio Analysis";#N/A,#N/A,FALSE,"Test 120 Day Accts";#N/A,#N/A,FALSE,"Tickmarks"}</definedName>
    <definedName name="EX_1" localSheetId="37" hidden="1">{#N/A,#N/A,FALSE,"Aging Summary";#N/A,#N/A,FALSE,"Ratio Analysis";#N/A,#N/A,FALSE,"Test 120 Day Accts";#N/A,#N/A,FALSE,"Tickmarks"}</definedName>
    <definedName name="EX_1" localSheetId="36" hidden="1">{#N/A,#N/A,FALSE,"Aging Summary";#N/A,#N/A,FALSE,"Ratio Analysis";#N/A,#N/A,FALSE,"Test 120 Day Accts";#N/A,#N/A,FALSE,"Tickmarks"}</definedName>
    <definedName name="EX_1" localSheetId="33" hidden="1">{#N/A,#N/A,FALSE,"Aging Summary";#N/A,#N/A,FALSE,"Ratio Analysis";#N/A,#N/A,FALSE,"Test 120 Day Accts";#N/A,#N/A,FALSE,"Tickmarks"}</definedName>
    <definedName name="EX_1" localSheetId="34" hidden="1">{#N/A,#N/A,FALSE,"Aging Summary";#N/A,#N/A,FALSE,"Ratio Analysis";#N/A,#N/A,FALSE,"Test 120 Day Accts";#N/A,#N/A,FALSE,"Tickmarks"}</definedName>
    <definedName name="EX_1" localSheetId="31">"#REF!"</definedName>
    <definedName name="EX_1" hidden="1">{#N/A,#N/A,FALSE,"Aging Summary";#N/A,#N/A,FALSE,"Ratio Analysis";#N/A,#N/A,FALSE,"Test 120 Day Accts";#N/A,#N/A,FALSE,"Tickmarks"}</definedName>
    <definedName name="EX_2">"#REF!"</definedName>
    <definedName name="EX_3">"#REF!"</definedName>
    <definedName name="EX_4">"#REF!"</definedName>
    <definedName name="ex_joint">#REF!</definedName>
    <definedName name="ex_m" localSheetId="31">#REF!</definedName>
    <definedName name="ex_m">!#REF!</definedName>
    <definedName name="EX_UNI_CAB" localSheetId="31">#REF!</definedName>
    <definedName name="EX_UNI_CAB">!#REF!</definedName>
    <definedName name="ex984_">#REF!</definedName>
    <definedName name="ex994b">#REF!</definedName>
    <definedName name="EXC" localSheetId="31">#REF!</definedName>
    <definedName name="EXC">!#REF!</definedName>
    <definedName name="Exca_unitprice" localSheetId="31">#REF!</definedName>
    <definedName name="Exca_unitprice">!#REF!</definedName>
    <definedName name="Exca_unitprice_h" localSheetId="31">#REF!</definedName>
    <definedName name="Exca_unitprice_h">!#REF!</definedName>
    <definedName name="Exca_unitprice_u" localSheetId="31">#REF!</definedName>
    <definedName name="Exca_unitprice_u">!#REF!</definedName>
    <definedName name="ExcAlt">#REF!</definedName>
    <definedName name="ExcAltDer">#REF!</definedName>
    <definedName name="excav">#REF!</definedName>
    <definedName name="Excavation" localSheetId="31">#REF!</definedName>
    <definedName name="Excavation">!#REF!</definedName>
    <definedName name="excavation_32">#N/A</definedName>
    <definedName name="excavb">#N/A</definedName>
    <definedName name="excavb_32">#N/A</definedName>
    <definedName name="excavh">#N/A</definedName>
    <definedName name="excavh_32">#N/A</definedName>
    <definedName name="Excel_BuiltIn__FilterDatabase_1" localSheetId="31">#REF!</definedName>
    <definedName name="Excel_BuiltIn__FilterDatabase_1">!#REF!</definedName>
    <definedName name="Excel_BuiltIn__FilterDatabase_15">"$'ESTIMATE SUMMARY'.$#REF!$#REF!:$#REF!$#REF!"</definedName>
    <definedName name="Excel_BuiltIn__FilterDatabase_45" localSheetId="31">#REF!</definedName>
    <definedName name="Excel_BuiltIn__FilterDatabase_45">!#REF!</definedName>
    <definedName name="Excel_BuiltIn__FilterDatabase_46" localSheetId="31">#REF!</definedName>
    <definedName name="Excel_BuiltIn__FilterDatabase_46">!#REF!</definedName>
    <definedName name="Excel_BuiltIn__FilterDatabase_47" localSheetId="31">#REF!</definedName>
    <definedName name="Excel_BuiltIn__FilterDatabase_47">!#REF!</definedName>
    <definedName name="Excel_BuiltIn__FilterDatabase_48" localSheetId="31">#REF!</definedName>
    <definedName name="Excel_BuiltIn__FilterDatabase_48">!#REF!</definedName>
    <definedName name="Excel_BuiltIn__FilterDatabase_50" localSheetId="31">#REF!</definedName>
    <definedName name="Excel_BuiltIn__FilterDatabase_50">!#REF!</definedName>
    <definedName name="Excel_BuiltIn__FilterDatabase_51" localSheetId="31">#REF!</definedName>
    <definedName name="Excel_BuiltIn__FilterDatabase_51">!#REF!</definedName>
    <definedName name="Excel_BuiltIn__FilterDatabase_52" localSheetId="31">#REF!</definedName>
    <definedName name="Excel_BuiltIn__FilterDatabase_52">!#REF!</definedName>
    <definedName name="Excel_BuiltIn__FilterDatabase_54" localSheetId="31">#REF!</definedName>
    <definedName name="Excel_BuiltIn__FilterDatabase_54">!#REF!</definedName>
    <definedName name="Excel_BuiltIn__FilterDatabase_56" localSheetId="31">#REF!</definedName>
    <definedName name="Excel_BuiltIn__FilterDatabase_56">!#REF!</definedName>
    <definedName name="Excel_BuiltIn__FilterDatabase_59" localSheetId="31">#REF!</definedName>
    <definedName name="Excel_BuiltIn__FilterDatabase_59">!#REF!</definedName>
    <definedName name="Excel_BuiltIn__FilterDatabase_61" localSheetId="31">#REF!</definedName>
    <definedName name="Excel_BuiltIn__FilterDatabase_61">!#REF!</definedName>
    <definedName name="Excel_BuiltIn__FilterDatabase_8" localSheetId="31">#REF!</definedName>
    <definedName name="Excel_BuiltIn__FilterDatabase_8">!#REF!</definedName>
    <definedName name="Excel_BuiltIn_Criteria">#REF!</definedName>
    <definedName name="Excel_BuiltIn_Criteria_1">#REF!</definedName>
    <definedName name="Excel_BuiltIn_Database" localSheetId="31">#REF!</definedName>
    <definedName name="Excel_BuiltIn_Database">!#REF!</definedName>
    <definedName name="Excel_BuiltIn_Database_0" localSheetId="31">#REF!</definedName>
    <definedName name="Excel_BuiltIn_Database_0">!#REF!</definedName>
    <definedName name="Excel_BuiltIn_Database_0___0">#REF!</definedName>
    <definedName name="Excel_BuiltIn_Database_1">#REF!</definedName>
    <definedName name="Excel_BuiltIn_Database_2">#REF!</definedName>
    <definedName name="Excel_BuiltIn_Database_22" localSheetId="31">#REF!</definedName>
    <definedName name="Excel_BuiltIn_Database_22">!#REF!</definedName>
    <definedName name="Excel_BuiltIn_Database_5">#N/A</definedName>
    <definedName name="Excel_BuiltIn_Database_9">#N/A</definedName>
    <definedName name="Excel_BuiltIn_Extract">#REF!</definedName>
    <definedName name="Excel_BuiltIn_Print_Area">#REF!</definedName>
    <definedName name="Excel_BuiltIn_Print_Area_0">#REF!</definedName>
    <definedName name="Excel_BuiltIn_Print_Area_0___0">#REF!</definedName>
    <definedName name="Excel_BuiltIn_Print_Area_1" localSheetId="31">#REF!</definedName>
    <definedName name="Excel_BuiltIn_Print_Area_1">!#REF!</definedName>
    <definedName name="Excel_BuiltIn_Print_Area_10_1" localSheetId="31">#REF!</definedName>
    <definedName name="Excel_BuiltIn_Print_Area_10_1">!#REF!</definedName>
    <definedName name="Excel_BuiltIn_Print_Area_11" localSheetId="31">#REF!</definedName>
    <definedName name="Excel_BuiltIn_Print_Area_11">!#REF!</definedName>
    <definedName name="Excel_BuiltIn_Print_Area_12" localSheetId="31">#REF!</definedName>
    <definedName name="Excel_BuiltIn_Print_Area_12">!#REF!</definedName>
    <definedName name="Excel_BuiltIn_Print_Area_13" localSheetId="31">#REF!</definedName>
    <definedName name="Excel_BuiltIn_Print_Area_13">!#REF!</definedName>
    <definedName name="Excel_BuiltIn_Print_Area_14" localSheetId="31">#REF!</definedName>
    <definedName name="Excel_BuiltIn_Print_Area_14">!#REF!</definedName>
    <definedName name="Excel_BuiltIn_Print_Area_15" localSheetId="31">#REF!</definedName>
    <definedName name="Excel_BuiltIn_Print_Area_15">!#REF!</definedName>
    <definedName name="Excel_BuiltIn_Print_Area_16" localSheetId="31">#REF!</definedName>
    <definedName name="Excel_BuiltIn_Print_Area_16">!#REF!</definedName>
    <definedName name="Excel_BuiltIn_Print_Area_17" localSheetId="31">#REF!</definedName>
    <definedName name="Excel_BuiltIn_Print_Area_17">!#REF!</definedName>
    <definedName name="Excel_BuiltIn_Print_Area_18" localSheetId="31">#REF!</definedName>
    <definedName name="Excel_BuiltIn_Print_Area_18">!#REF!</definedName>
    <definedName name="Excel_BuiltIn_Print_Area_19" localSheetId="31">#REF!</definedName>
    <definedName name="Excel_BuiltIn_Print_Area_19">!#REF!</definedName>
    <definedName name="Excel_BuiltIn_Print_Area_2_1" localSheetId="31">#REF!</definedName>
    <definedName name="Excel_BuiltIn_Print_Area_2_1">!#REF!</definedName>
    <definedName name="Excel_BuiltIn_Print_Area_2_1_1" localSheetId="31">#REF!</definedName>
    <definedName name="Excel_BuiltIn_Print_Area_2_1_1">!#REF!</definedName>
    <definedName name="Excel_BuiltIn_Print_Area_2_1_1_1" localSheetId="31">#REF!</definedName>
    <definedName name="Excel_BuiltIn_Print_Area_2_1_1_1">!#REF!</definedName>
    <definedName name="Excel_BuiltIn_Print_Area_2_1_1_1_1" localSheetId="31">#REF!</definedName>
    <definedName name="Excel_BuiltIn_Print_Area_2_1_1_1_1">!#REF!</definedName>
    <definedName name="Excel_BuiltIn_Print_Area_2_1_1_1_1_1" localSheetId="31">#REF!</definedName>
    <definedName name="Excel_BuiltIn_Print_Area_2_1_1_1_1_1">!#REF!</definedName>
    <definedName name="Excel_BuiltIn_Print_Area_20" localSheetId="31">#REF!</definedName>
    <definedName name="Excel_BuiltIn_Print_Area_20">!#REF!</definedName>
    <definedName name="Excel_BuiltIn_Print_Area_21" localSheetId="31">#REF!</definedName>
    <definedName name="Excel_BuiltIn_Print_Area_21">!#REF!</definedName>
    <definedName name="Excel_BuiltIn_Print_Area_22" localSheetId="31">#REF!</definedName>
    <definedName name="Excel_BuiltIn_Print_Area_22">!#REF!</definedName>
    <definedName name="Excel_BuiltIn_Print_Area_23" localSheetId="31">#REF!</definedName>
    <definedName name="Excel_BuiltIn_Print_Area_23">!#REF!</definedName>
    <definedName name="Excel_BuiltIn_Print_Area_24" localSheetId="31">#REF!</definedName>
    <definedName name="Excel_BuiltIn_Print_Area_24">!#REF!</definedName>
    <definedName name="Excel_BuiltIn_Print_Area_25" localSheetId="31">#REF!</definedName>
    <definedName name="Excel_BuiltIn_Print_Area_25">!#REF!</definedName>
    <definedName name="Excel_BuiltIn_Print_Area_26" localSheetId="31">#REF!</definedName>
    <definedName name="Excel_BuiltIn_Print_Area_26">!#REF!</definedName>
    <definedName name="Excel_BuiltIn_Print_Area_27" localSheetId="31">#REF!</definedName>
    <definedName name="Excel_BuiltIn_Print_Area_27">!#REF!</definedName>
    <definedName name="Excel_BuiltIn_Print_Area_28" localSheetId="31">#REF!</definedName>
    <definedName name="Excel_BuiltIn_Print_Area_28">!#REF!</definedName>
    <definedName name="Excel_BuiltIn_Print_Area_29" localSheetId="31">#REF!</definedName>
    <definedName name="Excel_BuiltIn_Print_Area_29">!#REF!</definedName>
    <definedName name="Excel_BuiltIn_Print_Area_3" localSheetId="31">#REF!</definedName>
    <definedName name="Excel_BuiltIn_Print_Area_3">!#REF!</definedName>
    <definedName name="Excel_BuiltIn_Print_Area_3_1" localSheetId="31">#REF!</definedName>
    <definedName name="Excel_BuiltIn_Print_Area_3_1">!#REF!</definedName>
    <definedName name="Excel_BuiltIn_Print_Area_3_1_1" localSheetId="31">#REF!</definedName>
    <definedName name="Excel_BuiltIn_Print_Area_3_1_1">!#REF!</definedName>
    <definedName name="Excel_BuiltIn_Print_Area_30" localSheetId="31">#REF!</definedName>
    <definedName name="Excel_BuiltIn_Print_Area_30">!#REF!</definedName>
    <definedName name="Excel_BuiltIn_Print_Area_31" localSheetId="31">#REF!</definedName>
    <definedName name="Excel_BuiltIn_Print_Area_31">!#REF!</definedName>
    <definedName name="Excel_BuiltIn_Print_Area_39" localSheetId="31">#REF!</definedName>
    <definedName name="Excel_BuiltIn_Print_Area_39">!#REF!</definedName>
    <definedName name="Excel_BuiltIn_Print_Area_4" localSheetId="31">#REF!</definedName>
    <definedName name="Excel_BuiltIn_Print_Area_4">!#REF!</definedName>
    <definedName name="Excel_BuiltIn_Print_Area_40" localSheetId="31">#REF!</definedName>
    <definedName name="Excel_BuiltIn_Print_Area_40">!#REF!</definedName>
    <definedName name="Excel_BuiltIn_Print_Area_42" localSheetId="31">#REF!</definedName>
    <definedName name="Excel_BuiltIn_Print_Area_42">!#REF!</definedName>
    <definedName name="Excel_BuiltIn_Print_Area_45" localSheetId="31">#REF!</definedName>
    <definedName name="Excel_BuiltIn_Print_Area_45">!#REF!</definedName>
    <definedName name="Excel_BuiltIn_Print_Area_46" localSheetId="31">#REF!</definedName>
    <definedName name="Excel_BuiltIn_Print_Area_46">!#REF!</definedName>
    <definedName name="Excel_BuiltIn_Print_Area_47" localSheetId="31">#REF!</definedName>
    <definedName name="Excel_BuiltIn_Print_Area_47">!#REF!</definedName>
    <definedName name="Excel_BuiltIn_Print_Area_48" localSheetId="31">#REF!</definedName>
    <definedName name="Excel_BuiltIn_Print_Area_48">!#REF!</definedName>
    <definedName name="Excel_BuiltIn_Print_Area_49" localSheetId="31">#REF!</definedName>
    <definedName name="Excel_BuiltIn_Print_Area_49">!#REF!</definedName>
    <definedName name="Excel_BuiltIn_Print_Area_5" localSheetId="31">#REF!</definedName>
    <definedName name="Excel_BuiltIn_Print_Area_5">!#REF!</definedName>
    <definedName name="Excel_BuiltIn_Print_Area_50" localSheetId="31">#REF!</definedName>
    <definedName name="Excel_BuiltIn_Print_Area_50">!#REF!</definedName>
    <definedName name="Excel_BuiltIn_Print_Area_51" localSheetId="31">#REF!</definedName>
    <definedName name="Excel_BuiltIn_Print_Area_51">!#REF!</definedName>
    <definedName name="Excel_BuiltIn_Print_Area_52" localSheetId="31">#REF!</definedName>
    <definedName name="Excel_BuiltIn_Print_Area_52">!#REF!</definedName>
    <definedName name="Excel_BuiltIn_Print_Area_54" localSheetId="31">#REF!</definedName>
    <definedName name="Excel_BuiltIn_Print_Area_54">!#REF!</definedName>
    <definedName name="Excel_BuiltIn_Print_Area_59" localSheetId="31">#REF!</definedName>
    <definedName name="Excel_BuiltIn_Print_Area_59">!#REF!</definedName>
    <definedName name="Excel_BuiltIn_Print_Area_6" localSheetId="31">#REF!</definedName>
    <definedName name="Excel_BuiltIn_Print_Area_6">!#REF!</definedName>
    <definedName name="Excel_BuiltIn_Print_Area_6_1" localSheetId="31">#REF!</definedName>
    <definedName name="Excel_BuiltIn_Print_Area_6_1">!#REF!</definedName>
    <definedName name="Excel_BuiltIn_Print_Area_67" localSheetId="31">#REF!</definedName>
    <definedName name="Excel_BuiltIn_Print_Area_67">!#REF!</definedName>
    <definedName name="Excel_BuiltIn_Print_Area_7" localSheetId="31">#REF!</definedName>
    <definedName name="Excel_BuiltIn_Print_Area_7">!#REF!</definedName>
    <definedName name="Excel_BuiltIn_Print_Area_8" localSheetId="31">#REF!</definedName>
    <definedName name="Excel_BuiltIn_Print_Area_8">!#REF!</definedName>
    <definedName name="Excel_BuiltIn_Print_Area_9" localSheetId="31">#REF!</definedName>
    <definedName name="Excel_BuiltIn_Print_Area_9">!#REF!</definedName>
    <definedName name="Excel_BuiltIn_Print_Area_9_1" localSheetId="31">#REF!</definedName>
    <definedName name="Excel_BuiltIn_Print_Area_9_1">!#REF!</definedName>
    <definedName name="Excel_BuiltIn_Print_Titles">#REF!,#REF!</definedName>
    <definedName name="Excel_BuiltIn_Print_Titles_0">#N/A</definedName>
    <definedName name="Excel_BuiltIn_Print_Titles_0___0">#N/A</definedName>
    <definedName name="Excel_BuiltIn_Print_Titles_2_1" localSheetId="31">#REF!</definedName>
    <definedName name="Excel_BuiltIn_Print_Titles_2_1">!#REF!</definedName>
    <definedName name="Excel_BuiltIn_Print_Titles_38" localSheetId="31">#REF!</definedName>
    <definedName name="Excel_BuiltIn_Print_Titles_38">!#REF!</definedName>
    <definedName name="Excel_BuiltIn_Print_Titles_39" localSheetId="31">#REF!</definedName>
    <definedName name="Excel_BuiltIn_Print_Titles_39">!#REF!</definedName>
    <definedName name="Excel_BuiltIn_Print_Titles_4">#REF!</definedName>
    <definedName name="Excel_BuiltIn_Print_Titles_40" localSheetId="31">#REF!</definedName>
    <definedName name="Excel_BuiltIn_Print_Titles_40">!#REF!</definedName>
    <definedName name="Excel_BuiltIn_Print_Titles_45" localSheetId="31">#REF!</definedName>
    <definedName name="Excel_BuiltIn_Print_Titles_45">!#REF!</definedName>
    <definedName name="Excel_BuiltIn_Print_Titles_46" localSheetId="31">#REF!</definedName>
    <definedName name="Excel_BuiltIn_Print_Titles_46">!#REF!</definedName>
    <definedName name="Excel_BuiltIn_Print_Titles_47" localSheetId="31">#REF!</definedName>
    <definedName name="Excel_BuiltIn_Print_Titles_47">!#REF!</definedName>
    <definedName name="Excel_BuiltIn_Print_Titles_48" localSheetId="31">#REF!</definedName>
    <definedName name="Excel_BuiltIn_Print_Titles_48">!#REF!</definedName>
    <definedName name="Excel_BuiltIn_Print_Titles_5">#REF!</definedName>
    <definedName name="Excel_BuiltIn_Print_Titles_51" localSheetId="31">#REF!</definedName>
    <definedName name="Excel_BuiltIn_Print_Titles_51">!#REF!</definedName>
    <definedName name="Excel_BuiltIn_Print_Titles_52" localSheetId="31">#REF!</definedName>
    <definedName name="Excel_BuiltIn_Print_Titles_52">!#REF!</definedName>
    <definedName name="Excel_BuiltIn_Print_Titles_6">#REF!</definedName>
    <definedName name="Excel_BuiltIn_Print_Titles_69" localSheetId="31">#REF!</definedName>
    <definedName name="Excel_BuiltIn_Print_Titles_69">!#REF!</definedName>
    <definedName name="Excel_BuiltIn_Print_Titles_7">#REF!</definedName>
    <definedName name="excepción" localSheetId="35" hidden="1">{"DETALLE_1996",#N/A,FALSE,"flujo";"DETALLE_1997",#N/A,FALSE,"flujo";"GASTOS_INCURRIDOS_1996",#N/A,FALSE,"flujo";"GASTOS_PROGRAMADOS_PARA_1997",#N/A,FALSE,"flujo";#N/A,#N/A,FALSE,"comparat";#N/A,#N/A,FALSE,"costos";#N/A,#N/A,FALSE,"proyctrol"}</definedName>
    <definedName name="excepción" localSheetId="37" hidden="1">{"DETALLE_1996",#N/A,FALSE,"flujo";"DETALLE_1997",#N/A,FALSE,"flujo";"GASTOS_INCURRIDOS_1996",#N/A,FALSE,"flujo";"GASTOS_PROGRAMADOS_PARA_1997",#N/A,FALSE,"flujo";#N/A,#N/A,FALSE,"comparat";#N/A,#N/A,FALSE,"costos";#N/A,#N/A,FALSE,"proyctrol"}</definedName>
    <definedName name="excepción" localSheetId="36" hidden="1">{"DETALLE_1996",#N/A,FALSE,"flujo";"DETALLE_1997",#N/A,FALSE,"flujo";"GASTOS_INCURRIDOS_1996",#N/A,FALSE,"flujo";"GASTOS_PROGRAMADOS_PARA_1997",#N/A,FALSE,"flujo";#N/A,#N/A,FALSE,"comparat";#N/A,#N/A,FALSE,"costos";#N/A,#N/A,FALSE,"proyctrol"}</definedName>
    <definedName name="excepción" localSheetId="33" hidden="1">{"DETALLE_1996",#N/A,FALSE,"flujo";"DETALLE_1997",#N/A,FALSE,"flujo";"GASTOS_INCURRIDOS_1996",#N/A,FALSE,"flujo";"GASTOS_PROGRAMADOS_PARA_1997",#N/A,FALSE,"flujo";#N/A,#N/A,FALSE,"comparat";#N/A,#N/A,FALSE,"costos";#N/A,#N/A,FALSE,"proyctrol"}</definedName>
    <definedName name="excepción" localSheetId="34" hidden="1">{"DETALLE_1996",#N/A,FALSE,"flujo";"DETALLE_1997",#N/A,FALSE,"flujo";"GASTOS_INCURRIDOS_1996",#N/A,FALSE,"flujo";"GASTOS_PROGRAMADOS_PARA_1997",#N/A,FALSE,"flujo";#N/A,#N/A,FALSE,"comparat";#N/A,#N/A,FALSE,"costos";#N/A,#N/A,FALSE,"proyctrol"}</definedName>
    <definedName name="excepción" localSheetId="31" hidden="1">{"DETALLE_1996",#N/A,FALSE,"flujo";"DETALLE_1997",#N/A,FALSE,"flujo";"GASTOS_INCURRIDOS_1996",#N/A,FALSE,"flujo";"GASTOS_PROGRAMADOS_PARA_1997",#N/A,FALSE,"flujo";#N/A,#N/A,FALSE,"comparat";#N/A,#N/A,FALSE,"costos";#N/A,#N/A,FALSE,"proyctrol"}</definedName>
    <definedName name="excepción" hidden="1">{"DETALLE_1996",#N/A,FALSE,"flujo";"DETALLE_1997",#N/A,FALSE,"flujo";"GASTOS_INCURRIDOS_1996",#N/A,FALSE,"flujo";"GASTOS_PROGRAMADOS_PARA_1997",#N/A,FALSE,"flujo";#N/A,#N/A,FALSE,"comparat";#N/A,#N/A,FALSE,"costos";#N/A,#N/A,FALSE,"proyctrol"}</definedName>
    <definedName name="excf" localSheetId="31">#REF!</definedName>
    <definedName name="excf">!#REF!</definedName>
    <definedName name="Exch_Rate" localSheetId="31">#REF!</definedName>
    <definedName name="Exch_Rate">!#REF!</definedName>
    <definedName name="Exch_Rate1">#REF!</definedName>
    <definedName name="Exchange_rate">#REF!</definedName>
    <definedName name="Excluded">#REF!</definedName>
    <definedName name="EXCLUSIONS" localSheetId="35" hidden="1">#REF!</definedName>
    <definedName name="EXCLUSIONS" localSheetId="33" hidden="1">#REF!</definedName>
    <definedName name="EXCLUSIONS" localSheetId="34" hidden="1">#REF!</definedName>
    <definedName name="EXCLUSIONS" hidden="1">#REF!</definedName>
    <definedName name="eXCLUSIONS_1">NA()</definedName>
    <definedName name="eXCLUSIONS_2">NA()</definedName>
    <definedName name="eXCLUSIONS_3">NA()</definedName>
    <definedName name="eXCLUSIONS_4">NA()</definedName>
    <definedName name="EXCM">#REF!</definedName>
    <definedName name="ExcType">#REF!</definedName>
    <definedName name="ExecSumfinal" localSheetId="31">#REF!</definedName>
    <definedName name="ExecSumfinal">!#REF!</definedName>
    <definedName name="Executivepb" localSheetId="36" hidden="1">#REF!</definedName>
    <definedName name="Executivepb" localSheetId="31" hidden="1">#REF!</definedName>
    <definedName name="Executivepb" hidden="1">#REF!</definedName>
    <definedName name="EXFEB" localSheetId="31">#REF!</definedName>
    <definedName name="EXFEB">!#REF!</definedName>
    <definedName name="eXHD" localSheetId="35" hidden="1">{#N/A,#N/A,TRUE,"TOTAL COMPANY 1995";#N/A,#N/A,TRUE,"UTR-DC";#N/A,#N/A,TRUE,"UTR-WP";#N/A,#N/A,TRUE,"UTR-WR";#N/A,#N/A,TRUE,"UTR-LT";#N/A,#N/A,TRUE,"UTR-DI";#N/A,#N/A,TRUE,"STAV-WR";#N/A,#N/A,TRUE,"YSSV-WR";#N/A,#N/A,TRUE,"GP.EXP.NP"}</definedName>
    <definedName name="eXHD" localSheetId="37" hidden="1">{#N/A,#N/A,TRUE,"TOTAL COMPANY 1995";#N/A,#N/A,TRUE,"UTR-DC";#N/A,#N/A,TRUE,"UTR-WP";#N/A,#N/A,TRUE,"UTR-WR";#N/A,#N/A,TRUE,"UTR-LT";#N/A,#N/A,TRUE,"UTR-DI";#N/A,#N/A,TRUE,"STAV-WR";#N/A,#N/A,TRUE,"YSSV-WR";#N/A,#N/A,TRUE,"GP.EXP.NP"}</definedName>
    <definedName name="eXHD" localSheetId="36" hidden="1">{#N/A,#N/A,TRUE,"TOTAL COMPANY 1995";#N/A,#N/A,TRUE,"UTR-DC";#N/A,#N/A,TRUE,"UTR-WP";#N/A,#N/A,TRUE,"UTR-WR";#N/A,#N/A,TRUE,"UTR-LT";#N/A,#N/A,TRUE,"UTR-DI";#N/A,#N/A,TRUE,"STAV-WR";#N/A,#N/A,TRUE,"YSSV-WR";#N/A,#N/A,TRUE,"GP.EXP.NP"}</definedName>
    <definedName name="eXHD" localSheetId="33" hidden="1">{#N/A,#N/A,TRUE,"TOTAL COMPANY 1995";#N/A,#N/A,TRUE,"UTR-DC";#N/A,#N/A,TRUE,"UTR-WP";#N/A,#N/A,TRUE,"UTR-WR";#N/A,#N/A,TRUE,"UTR-LT";#N/A,#N/A,TRUE,"UTR-DI";#N/A,#N/A,TRUE,"STAV-WR";#N/A,#N/A,TRUE,"YSSV-WR";#N/A,#N/A,TRUE,"GP.EXP.NP"}</definedName>
    <definedName name="eXHD" localSheetId="34" hidden="1">{#N/A,#N/A,TRUE,"TOTAL COMPANY 1995";#N/A,#N/A,TRUE,"UTR-DC";#N/A,#N/A,TRUE,"UTR-WP";#N/A,#N/A,TRUE,"UTR-WR";#N/A,#N/A,TRUE,"UTR-LT";#N/A,#N/A,TRUE,"UTR-DI";#N/A,#N/A,TRUE,"STAV-WR";#N/A,#N/A,TRUE,"YSSV-WR";#N/A,#N/A,TRUE,"GP.EXP.NP"}</definedName>
    <definedName name="eXHD" localSheetId="31" hidden="1">{#N/A,#N/A,TRUE,"TOTAL COMPANY 1995";#N/A,#N/A,TRUE,"UTR-DC";#N/A,#N/A,TRUE,"UTR-WP";#N/A,#N/A,TRUE,"UTR-WR";#N/A,#N/A,TRUE,"UTR-LT";#N/A,#N/A,TRUE,"UTR-DI";#N/A,#N/A,TRUE,"STAV-WR";#N/A,#N/A,TRUE,"YSSV-WR";#N/A,#N/A,TRUE,"GP.EXP.NP"}</definedName>
    <definedName name="eXHD" hidden="1">{#N/A,#N/A,TRUE,"TOTAL COMPANY 1995";#N/A,#N/A,TRUE,"UTR-DC";#N/A,#N/A,TRUE,"UTR-WP";#N/A,#N/A,TRUE,"UTR-WR";#N/A,#N/A,TRUE,"UTR-LT";#N/A,#N/A,TRUE,"UTR-DI";#N/A,#N/A,TRUE,"STAV-WR";#N/A,#N/A,TRUE,"YSSV-WR";#N/A,#N/A,TRUE,"GP.EXP.NP"}</definedName>
    <definedName name="exist" localSheetId="31">#REF!</definedName>
    <definedName name="exist">!#REF!</definedName>
    <definedName name="existen" localSheetId="31">#REF!</definedName>
    <definedName name="existen">!#REF!</definedName>
    <definedName name="ExistenciaPosteMadera">#REF!</definedName>
    <definedName name="EXISTENCIAS" localSheetId="31">#REF!</definedName>
    <definedName name="EXISTENCIAS">!#REF!</definedName>
    <definedName name="ExistenPosteMadera">#REF!</definedName>
    <definedName name="ExitStatus" localSheetId="35" hidden="1">#REF!</definedName>
    <definedName name="ExitStatus" localSheetId="33" hidden="1">#REF!</definedName>
    <definedName name="ExitStatus" localSheetId="34" hidden="1">#REF!</definedName>
    <definedName name="ExitStatus" localSheetId="31" hidden="1">#REF!</definedName>
    <definedName name="ExitStatus" hidden="1">#REF!</definedName>
    <definedName name="EXMA">#REF!</definedName>
    <definedName name="Exp" localSheetId="31">#REF!</definedName>
    <definedName name="Exp">!#REF!</definedName>
    <definedName name="Exp.Ann">#REF!</definedName>
    <definedName name="Exp.Mnth">#REF!</definedName>
    <definedName name="EXP_A4">#REF!</definedName>
    <definedName name="EXP_COND_G2">#REF!</definedName>
    <definedName name="EXP_COND_L2">#REF!</definedName>
    <definedName name="exp_des_la" localSheetId="31">#REF!</definedName>
    <definedName name="exp_des_la">!#REF!</definedName>
    <definedName name="expat">#REF!</definedName>
    <definedName name="Expat_Perm">#REF!</definedName>
    <definedName name="Expat_Temp">#REF!</definedName>
    <definedName name="Expected_Case" localSheetId="31">OFFSET(#REF!,0,0,COUNTA(#REF!),1)</definedName>
    <definedName name="Expected_Case">OFFSET(!#REF!,0,0,COUNTA(!#REF!),1)</definedName>
    <definedName name="ExpectedCashFlow">#REF!</definedName>
    <definedName name="ExpectedPriceDist">#REF!</definedName>
    <definedName name="EXPEDIENTE01" localSheetId="31">#REF!</definedName>
    <definedName name="EXPEDIENTE01">!#REF!</definedName>
    <definedName name="EXPEDIENTE02" localSheetId="31">#REF!</definedName>
    <definedName name="EXPEDIENTE02">!#REF!</definedName>
    <definedName name="EXPEDIENTE03" localSheetId="31">#REF!</definedName>
    <definedName name="EXPEDIENTE03">!#REF!</definedName>
    <definedName name="EXPEDIENTE04" localSheetId="31">#REF!</definedName>
    <definedName name="EXPEDIENTE04">!#REF!</definedName>
    <definedName name="EXPEDIENTE05" localSheetId="31">#REF!</definedName>
    <definedName name="EXPEDIENTE05">!#REF!</definedName>
    <definedName name="EXPENCECOST" localSheetId="31">#REF!</definedName>
    <definedName name="EXPENCECOST">!#REF!</definedName>
    <definedName name="Expense_Elements">#REF!</definedName>
    <definedName name="Expenses">#REF!</definedName>
    <definedName name="EXPFIS" localSheetId="35" hidden="1">{"DETALLE_1996",#N/A,FALSE,"flujo";"DETALLE_1997",#N/A,FALSE,"flujo";"GASTOS_INCURRIDOS_1996",#N/A,FALSE,"flujo";"GASTOS_PROGRAMADOS_PARA_1997",#N/A,FALSE,"flujo";#N/A,#N/A,FALSE,"comparat";#N/A,#N/A,FALSE,"costos";#N/A,#N/A,FALSE,"proyctrol"}</definedName>
    <definedName name="EXPFIS" localSheetId="37" hidden="1">{"DETALLE_1996",#N/A,FALSE,"flujo";"DETALLE_1997",#N/A,FALSE,"flujo";"GASTOS_INCURRIDOS_1996",#N/A,FALSE,"flujo";"GASTOS_PROGRAMADOS_PARA_1997",#N/A,FALSE,"flujo";#N/A,#N/A,FALSE,"comparat";#N/A,#N/A,FALSE,"costos";#N/A,#N/A,FALSE,"proyctrol"}</definedName>
    <definedName name="EXPFIS" localSheetId="36" hidden="1">{"DETALLE_1996",#N/A,FALSE,"flujo";"DETALLE_1997",#N/A,FALSE,"flujo";"GASTOS_INCURRIDOS_1996",#N/A,FALSE,"flujo";"GASTOS_PROGRAMADOS_PARA_1997",#N/A,FALSE,"flujo";#N/A,#N/A,FALSE,"comparat";#N/A,#N/A,FALSE,"costos";#N/A,#N/A,FALSE,"proyctrol"}</definedName>
    <definedName name="EXPFIS" localSheetId="33" hidden="1">{"DETALLE_1996",#N/A,FALSE,"flujo";"DETALLE_1997",#N/A,FALSE,"flujo";"GASTOS_INCURRIDOS_1996",#N/A,FALSE,"flujo";"GASTOS_PROGRAMADOS_PARA_1997",#N/A,FALSE,"flujo";#N/A,#N/A,FALSE,"comparat";#N/A,#N/A,FALSE,"costos";#N/A,#N/A,FALSE,"proyctrol"}</definedName>
    <definedName name="EXPFIS" localSheetId="34" hidden="1">{"DETALLE_1996",#N/A,FALSE,"flujo";"DETALLE_1997",#N/A,FALSE,"flujo";"GASTOS_INCURRIDOS_1996",#N/A,FALSE,"flujo";"GASTOS_PROGRAMADOS_PARA_1997",#N/A,FALSE,"flujo";#N/A,#N/A,FALSE,"comparat";#N/A,#N/A,FALSE,"costos";#N/A,#N/A,FALSE,"proyctrol"}</definedName>
    <definedName name="EXPFIS" localSheetId="31" hidden="1">{"DETALLE_1996",#N/A,FALSE,"flujo";"DETALLE_1997",#N/A,FALSE,"flujo";"GASTOS_INCURRIDOS_1996",#N/A,FALSE,"flujo";"GASTOS_PROGRAMADOS_PARA_1997",#N/A,FALSE,"flujo";#N/A,#N/A,FALSE,"comparat";#N/A,#N/A,FALSE,"costos";#N/A,#N/A,FALSE,"proyctrol"}</definedName>
    <definedName name="EXPFIS" hidden="1">{"DETALLE_1996",#N/A,FALSE,"flujo";"DETALLE_1997",#N/A,FALSE,"flujo";"GASTOS_INCURRIDOS_1996",#N/A,FALSE,"flujo";"GASTOS_PROGRAMADOS_PARA_1997",#N/A,FALSE,"flujo";#N/A,#N/A,FALSE,"comparat";#N/A,#N/A,FALSE,"costos";#N/A,#N/A,FALSE,"proyctrol"}</definedName>
    <definedName name="EXPLANACIONES" localSheetId="31">#REF!</definedName>
    <definedName name="EXPLANACIONES">!#REF!</definedName>
    <definedName name="EXPLO" localSheetId="31">#REF!</definedName>
    <definedName name="EXPLO">!#REF!</definedName>
    <definedName name="explo_norte" localSheetId="31">#REF!</definedName>
    <definedName name="explo_norte">!#REF!</definedName>
    <definedName name="explo_norte1" localSheetId="31">#REF!</definedName>
    <definedName name="explo_norte1">!#REF!</definedName>
    <definedName name="Explor_Area">#REF!</definedName>
    <definedName name="Explor_Geographic">#REF!</definedName>
    <definedName name="EXPLOR_MATG">#REF!</definedName>
    <definedName name="EXPLOR_MINA">#REF!</definedName>
    <definedName name="EXPLOR_TAJ0">#REF!</definedName>
    <definedName name="explos" localSheetId="31">#REF!</definedName>
    <definedName name="explos">!#REF!</definedName>
    <definedName name="explosivo">#REF!</definedName>
    <definedName name="explosivos">#REF!</definedName>
    <definedName name="Export_Control_Column">#REF!</definedName>
    <definedName name="Export_Control_Range">#REF!</definedName>
    <definedName name="Export_dbSummary">#REF!</definedName>
    <definedName name="Export_Segmentos">#REF!</definedName>
    <definedName name="EXPSII" localSheetId="31">#REF!</definedName>
    <definedName name="EXPSII">!#REF!</definedName>
    <definedName name="EXPSIII">#REF!</definedName>
    <definedName name="ExRate">#REF!</definedName>
    <definedName name="ExRatio">#REF!</definedName>
    <definedName name="EXT" localSheetId="31">#REF!</definedName>
    <definedName name="EXT">!#REF!</definedName>
    <definedName name="Extension">#REF!</definedName>
    <definedName name="extensionrec">#REF!</definedName>
    <definedName name="EXTERNAL__SERVICES" localSheetId="31">#REF!</definedName>
    <definedName name="EXTERNAL__SERVICES">!#REF!</definedName>
    <definedName name="EXTERNAL__WALLS" localSheetId="31">#REF!</definedName>
    <definedName name="EXTERNAL__WALLS">!#REF!</definedName>
    <definedName name="ExternalData_1_1">#REF!</definedName>
    <definedName name="extra" localSheetId="35" hidden="1">#REF!</definedName>
    <definedName name="extra" localSheetId="33" hidden="1">#REF!</definedName>
    <definedName name="extra" localSheetId="34" hidden="1">#REF!</definedName>
    <definedName name="extra" localSheetId="31" hidden="1">#REF!</definedName>
    <definedName name="extra" hidden="1">#REF!</definedName>
    <definedName name="Extra_Heavy_Steel__110kg_ml__installation">#REF!</definedName>
    <definedName name="Extra_Heavy_Steel__110kg_ml__material">#REF!</definedName>
    <definedName name="Extra_Pay" localSheetId="31">#REF!</definedName>
    <definedName name="Extra_Pay">!#REF!</definedName>
    <definedName name="extrac_a_trier" localSheetId="31">#REF!</definedName>
    <definedName name="extrac_a_trier">!#REF!</definedName>
    <definedName name="EXTRACCIÓN_IM">#N/A</definedName>
    <definedName name="Extract">#REF!</definedName>
    <definedName name="Extras" localSheetId="31" hidden="1">{"'S Summ'!$B$2:$L$73","'S Summ'!$G$76"}</definedName>
    <definedName name="Extras" hidden="1">{"'S Summ'!$B$2:$L$73","'S Summ'!$G$76"}</definedName>
    <definedName name="ExWorksCost">#REF!</definedName>
    <definedName name="eyeee" localSheetId="35" hidden="1">{#N/A,#N/A,FALSE,"(15) 2x2";#N/A,#N/A,FALSE,"(15) 4x2";#N/A,#N/A,FALSE,"(15) 8x2";#N/A,#N/A,FALSE,"(15) 16x2";#N/A,#N/A,FALSE,"(23) 2x2";#N/A,#N/A,FALSE,"(23) 4x2";#N/A,#N/A,FALSE,"(23) 8x2";#N/A,#N/A,FALSE,"(23) 16x2";#N/A,#N/A,FALSE,"(38) 4x2";#N/A,#N/A,FALSE,"(38) 8x2";#N/A,#N/A,FALSE,"(38) 16x2"}</definedName>
    <definedName name="eyeee" localSheetId="37" hidden="1">{#N/A,#N/A,FALSE,"(15) 2x2";#N/A,#N/A,FALSE,"(15) 4x2";#N/A,#N/A,FALSE,"(15) 8x2";#N/A,#N/A,FALSE,"(15) 16x2";#N/A,#N/A,FALSE,"(23) 2x2";#N/A,#N/A,FALSE,"(23) 4x2";#N/A,#N/A,FALSE,"(23) 8x2";#N/A,#N/A,FALSE,"(23) 16x2";#N/A,#N/A,FALSE,"(38) 4x2";#N/A,#N/A,FALSE,"(38) 8x2";#N/A,#N/A,FALSE,"(38) 16x2"}</definedName>
    <definedName name="eyeee" localSheetId="36" hidden="1">{#N/A,#N/A,FALSE,"(15) 2x2";#N/A,#N/A,FALSE,"(15) 4x2";#N/A,#N/A,FALSE,"(15) 8x2";#N/A,#N/A,FALSE,"(15) 16x2";#N/A,#N/A,FALSE,"(23) 2x2";#N/A,#N/A,FALSE,"(23) 4x2";#N/A,#N/A,FALSE,"(23) 8x2";#N/A,#N/A,FALSE,"(23) 16x2";#N/A,#N/A,FALSE,"(38) 4x2";#N/A,#N/A,FALSE,"(38) 8x2";#N/A,#N/A,FALSE,"(38) 16x2"}</definedName>
    <definedName name="eyeee" localSheetId="33" hidden="1">{#N/A,#N/A,FALSE,"(15) 2x2";#N/A,#N/A,FALSE,"(15) 4x2";#N/A,#N/A,FALSE,"(15) 8x2";#N/A,#N/A,FALSE,"(15) 16x2";#N/A,#N/A,FALSE,"(23) 2x2";#N/A,#N/A,FALSE,"(23) 4x2";#N/A,#N/A,FALSE,"(23) 8x2";#N/A,#N/A,FALSE,"(23) 16x2";#N/A,#N/A,FALSE,"(38) 4x2";#N/A,#N/A,FALSE,"(38) 8x2";#N/A,#N/A,FALSE,"(38) 16x2"}</definedName>
    <definedName name="eyeee" localSheetId="34" hidden="1">{#N/A,#N/A,FALSE,"(15) 2x2";#N/A,#N/A,FALSE,"(15) 4x2";#N/A,#N/A,FALSE,"(15) 8x2";#N/A,#N/A,FALSE,"(15) 16x2";#N/A,#N/A,FALSE,"(23) 2x2";#N/A,#N/A,FALSE,"(23) 4x2";#N/A,#N/A,FALSE,"(23) 8x2";#N/A,#N/A,FALSE,"(23) 16x2";#N/A,#N/A,FALSE,"(38) 4x2";#N/A,#N/A,FALSE,"(38) 8x2";#N/A,#N/A,FALSE,"(38) 16x2"}</definedName>
    <definedName name="eyeee" localSheetId="31" hidden="1">{#N/A,#N/A,FALSE,"(15) 2x2";#N/A,#N/A,FALSE,"(15) 4x2";#N/A,#N/A,FALSE,"(15) 8x2";#N/A,#N/A,FALSE,"(15) 16x2";#N/A,#N/A,FALSE,"(23) 2x2";#N/A,#N/A,FALSE,"(23) 4x2";#N/A,#N/A,FALSE,"(23) 8x2";#N/A,#N/A,FALSE,"(23) 16x2";#N/A,#N/A,FALSE,"(38) 4x2";#N/A,#N/A,FALSE,"(38) 8x2";#N/A,#N/A,FALSE,"(38) 16x2"}</definedName>
    <definedName name="eyeee" hidden="1">{#N/A,#N/A,FALSE,"(15) 2x2";#N/A,#N/A,FALSE,"(15) 4x2";#N/A,#N/A,FALSE,"(15) 8x2";#N/A,#N/A,FALSE,"(15) 16x2";#N/A,#N/A,FALSE,"(23) 2x2";#N/A,#N/A,FALSE,"(23) 4x2";#N/A,#N/A,FALSE,"(23) 8x2";#N/A,#N/A,FALSE,"(23) 16x2";#N/A,#N/A,FALSE,"(38) 4x2";#N/A,#N/A,FALSE,"(38) 8x2";#N/A,#N/A,FALSE,"(38) 16x2"}</definedName>
    <definedName name="eyteyt" localSheetId="35" hidden="1">{#N/A,#N/A,FALSE,"CCTV"}</definedName>
    <definedName name="eyteyt" localSheetId="37" hidden="1">{#N/A,#N/A,FALSE,"CCTV"}</definedName>
    <definedName name="eyteyt" localSheetId="36" hidden="1">{#N/A,#N/A,FALSE,"CCTV"}</definedName>
    <definedName name="eyteyt" localSheetId="33" hidden="1">{#N/A,#N/A,FALSE,"CCTV"}</definedName>
    <definedName name="eyteyt" localSheetId="34" hidden="1">{#N/A,#N/A,FALSE,"CCTV"}</definedName>
    <definedName name="eyteyt" localSheetId="31" hidden="1">{#N/A,#N/A,FALSE,"CCTV"}</definedName>
    <definedName name="eyteyt" hidden="1">{#N/A,#N/A,FALSE,"CCTV"}</definedName>
    <definedName name="EYUE5" localSheetId="35" hidden="1">{"DETALLE_1996",#N/A,FALSE,"flujo";"DETALLE_1997",#N/A,FALSE,"flujo";"GASTOS_INCURRIDOS_1996",#N/A,FALSE,"flujo";"GASTOS_PROGRAMADOS_PARA_1997",#N/A,FALSE,"flujo";#N/A,#N/A,FALSE,"comparat";#N/A,#N/A,FALSE,"costos";#N/A,#N/A,FALSE,"proyctrol"}</definedName>
    <definedName name="EYUE5" localSheetId="37" hidden="1">{"DETALLE_1996",#N/A,FALSE,"flujo";"DETALLE_1997",#N/A,FALSE,"flujo";"GASTOS_INCURRIDOS_1996",#N/A,FALSE,"flujo";"GASTOS_PROGRAMADOS_PARA_1997",#N/A,FALSE,"flujo";#N/A,#N/A,FALSE,"comparat";#N/A,#N/A,FALSE,"costos";#N/A,#N/A,FALSE,"proyctrol"}</definedName>
    <definedName name="EYUE5" localSheetId="36" hidden="1">{"DETALLE_1996",#N/A,FALSE,"flujo";"DETALLE_1997",#N/A,FALSE,"flujo";"GASTOS_INCURRIDOS_1996",#N/A,FALSE,"flujo";"GASTOS_PROGRAMADOS_PARA_1997",#N/A,FALSE,"flujo";#N/A,#N/A,FALSE,"comparat";#N/A,#N/A,FALSE,"costos";#N/A,#N/A,FALSE,"proyctrol"}</definedName>
    <definedName name="EYUE5" localSheetId="33" hidden="1">{"DETALLE_1996",#N/A,FALSE,"flujo";"DETALLE_1997",#N/A,FALSE,"flujo";"GASTOS_INCURRIDOS_1996",#N/A,FALSE,"flujo";"GASTOS_PROGRAMADOS_PARA_1997",#N/A,FALSE,"flujo";#N/A,#N/A,FALSE,"comparat";#N/A,#N/A,FALSE,"costos";#N/A,#N/A,FALSE,"proyctrol"}</definedName>
    <definedName name="EYUE5" localSheetId="34" hidden="1">{"DETALLE_1996",#N/A,FALSE,"flujo";"DETALLE_1997",#N/A,FALSE,"flujo";"GASTOS_INCURRIDOS_1996",#N/A,FALSE,"flujo";"GASTOS_PROGRAMADOS_PARA_1997",#N/A,FALSE,"flujo";#N/A,#N/A,FALSE,"comparat";#N/A,#N/A,FALSE,"costos";#N/A,#N/A,FALSE,"proyctrol"}</definedName>
    <definedName name="EYUE5" localSheetId="31" hidden="1">{"DETALLE_1996",#N/A,FALSE,"flujo";"DETALLE_1997",#N/A,FALSE,"flujo";"GASTOS_INCURRIDOS_1996",#N/A,FALSE,"flujo";"GASTOS_PROGRAMADOS_PARA_1997",#N/A,FALSE,"flujo";#N/A,#N/A,FALSE,"comparat";#N/A,#N/A,FALSE,"costos";#N/A,#N/A,FALSE,"proyctrol"}</definedName>
    <definedName name="EYUE5" hidden="1">{"DETALLE_1996",#N/A,FALSE,"flujo";"DETALLE_1997",#N/A,FALSE,"flujo";"GASTOS_INCURRIDOS_1996",#N/A,FALSE,"flujo";"GASTOS_PROGRAMADOS_PARA_1997",#N/A,FALSE,"flujo";#N/A,#N/A,FALSE,"comparat";#N/A,#N/A,FALSE,"costos";#N/A,#N/A,FALSE,"proyctrol"}</definedName>
    <definedName name="eyy" localSheetId="31" hidden="1">{#N/A,#N/A,TRUE,"Cover";#N/A,#N/A,TRUE,"Conts";#N/A,#N/A,TRUE,"VOS";#N/A,#N/A,TRUE,"Warrington";#N/A,#N/A,TRUE,"Widnes"}</definedName>
    <definedName name="eyy" hidden="1">{#N/A,#N/A,TRUE,"Cover";#N/A,#N/A,TRUE,"Conts";#N/A,#N/A,TRUE,"VOS";#N/A,#N/A,TRUE,"Warrington";#N/A,#N/A,TRUE,"Widnes"}</definedName>
    <definedName name="Ez">#REF!</definedName>
    <definedName name="ez1f" localSheetId="31">#REF!</definedName>
    <definedName name="ez1f">!#REF!</definedName>
    <definedName name="EZFEZ" hidden="1">{#N/A,#N/A,FALSE,"P&amp;LZONE";#N/A,#N/A,FALSE,"P&amp;Lgreece";#N/A,#N/A,FALSE,"P&amp;Legypt";#N/A,#N/A,FALSE,"P&amp;Lbulgaria";#N/A,#N/A,FALSE,"P&amp;Lhungary";#N/A,#N/A,FALSE,"P&amp;Lpoland";#N/A,#N/A,FALSE,"P&amp;Lrussia";#N/A,#N/A,FALSE,"P&amp;Llithuania";#N/A,#N/A,FALSE,"P&amp;Lczech"}</definedName>
    <definedName name="EZIQ1" localSheetId="31">#REF!</definedName>
    <definedName name="EZIQ1">!#REF!</definedName>
    <definedName name="F._POL." localSheetId="31">#REF!</definedName>
    <definedName name="F._POL.">!#REF!</definedName>
    <definedName name="F.A.suelo" localSheetId="31">#REF!</definedName>
    <definedName name="F.A.suelo">!#REF!</definedName>
    <definedName name="F.Rend." localSheetId="31">#REF!</definedName>
    <definedName name="F.Rend.">!#REF!</definedName>
    <definedName name="f_" localSheetId="31">#REF!</definedName>
    <definedName name="f_">!#REF!</definedName>
    <definedName name="f_1" localSheetId="35" hidden="1">{#N/A,#N/A,FALSE,"Aging Summary";#N/A,#N/A,FALSE,"Ratio Analysis";#N/A,#N/A,FALSE,"Test 120 Day Accts";#N/A,#N/A,FALSE,"Tickmarks"}</definedName>
    <definedName name="f_1" localSheetId="37" hidden="1">{#N/A,#N/A,FALSE,"Aging Summary";#N/A,#N/A,FALSE,"Ratio Analysis";#N/A,#N/A,FALSE,"Test 120 Day Accts";#N/A,#N/A,FALSE,"Tickmarks"}</definedName>
    <definedName name="f_1" localSheetId="36" hidden="1">{#N/A,#N/A,FALSE,"Aging Summary";#N/A,#N/A,FALSE,"Ratio Analysis";#N/A,#N/A,FALSE,"Test 120 Day Accts";#N/A,#N/A,FALSE,"Tickmarks"}</definedName>
    <definedName name="f_1" localSheetId="33" hidden="1">{#N/A,#N/A,FALSE,"Aging Summary";#N/A,#N/A,FALSE,"Ratio Analysis";#N/A,#N/A,FALSE,"Test 120 Day Accts";#N/A,#N/A,FALSE,"Tickmarks"}</definedName>
    <definedName name="f_1" localSheetId="34" hidden="1">{#N/A,#N/A,FALSE,"Aging Summary";#N/A,#N/A,FALSE,"Ratio Analysis";#N/A,#N/A,FALSE,"Test 120 Day Accts";#N/A,#N/A,FALSE,"Tickmarks"}</definedName>
    <definedName name="f_1" localSheetId="31">NA()</definedName>
    <definedName name="f_1" hidden="1">{#N/A,#N/A,FALSE,"Aging Summary";#N/A,#N/A,FALSE,"Ratio Analysis";#N/A,#N/A,FALSE,"Test 120 Day Accts";#N/A,#N/A,FALSE,"Tickmarks"}</definedName>
    <definedName name="f_2">NA()</definedName>
    <definedName name="F_22" localSheetId="31">#REF!</definedName>
    <definedName name="F_22">!#REF!</definedName>
    <definedName name="f_3">NA()</definedName>
    <definedName name="f_4">NA()</definedName>
    <definedName name="F_5">#N/A</definedName>
    <definedName name="F_9">#N/A</definedName>
    <definedName name="f_B_PrintName">#REF!</definedName>
    <definedName name="f_c" localSheetId="31">#REF!</definedName>
    <definedName name="f_c">!#REF!</definedName>
    <definedName name="f_J_Client">#REF!</definedName>
    <definedName name="f_J_Client_Caption">#REF!</definedName>
    <definedName name="f_J_Description1">#REF!</definedName>
    <definedName name="f_J_JobNumber">#REF!</definedName>
    <definedName name="f_J_PlannedEnd">#REF!</definedName>
    <definedName name="f_J_PlannedStart">#REF!</definedName>
    <definedName name="F_PRODUCTO">#REF!</definedName>
    <definedName name="f´c">#REF!</definedName>
    <definedName name="FA" localSheetId="35" hidden="1">#REF!</definedName>
    <definedName name="FA" localSheetId="33" hidden="1">#REF!</definedName>
    <definedName name="FA" localSheetId="34" hidden="1">#REF!</definedName>
    <definedName name="FA" hidden="1">#REF!</definedName>
    <definedName name="Fa__ksi">#REF!</definedName>
    <definedName name="FA_2">#N/A</definedName>
    <definedName name="FA_5">#N/A</definedName>
    <definedName name="FA_9">#N/A</definedName>
    <definedName name="FA_sismo" localSheetId="31">#REF!</definedName>
    <definedName name="FA_sismo">!#REF!</definedName>
    <definedName name="fac" localSheetId="31">#REF!</definedName>
    <definedName name="FAC" hidden="1">#REF!</definedName>
    <definedName name="fac_" localSheetId="31">#REF!</definedName>
    <definedName name="fac_">!#REF!</definedName>
    <definedName name="Fac_new">#REF!</definedName>
    <definedName name="Fac_old">#REF!</definedName>
    <definedName name="FACAUX" localSheetId="31">#REF!</definedName>
    <definedName name="FACAUX">!#REF!</definedName>
    <definedName name="FACEBOOK" localSheetId="35" hidden="1">{"DECIMAL",#N/A,FALSE,"02"}</definedName>
    <definedName name="FACEBOOK" localSheetId="37" hidden="1">{"DECIMAL",#N/A,FALSE,"02"}</definedName>
    <definedName name="FACEBOOK" localSheetId="36" hidden="1">{"DECIMAL",#N/A,FALSE,"02"}</definedName>
    <definedName name="FACEBOOK" localSheetId="33" hidden="1">{"DECIMAL",#N/A,FALSE,"02"}</definedName>
    <definedName name="FACEBOOK" localSheetId="34" hidden="1">{"DECIMAL",#N/A,FALSE,"02"}</definedName>
    <definedName name="FACEBOOK" localSheetId="31" hidden="1">{"DECIMAL",#N/A,FALSE,"02"}</definedName>
    <definedName name="FACEBOOK" hidden="1">{"DECIMAL",#N/A,FALSE,"02"}</definedName>
    <definedName name="FACEQ" localSheetId="31">#REF!</definedName>
    <definedName name="FACEQ">!#REF!</definedName>
    <definedName name="FACGRAL" localSheetId="31">#REF!</definedName>
    <definedName name="FACGRAL">!#REF!</definedName>
    <definedName name="FACHH" localSheetId="31">#REF!</definedName>
    <definedName name="FACHH">!#REF!</definedName>
    <definedName name="FacilHdr">#REF!</definedName>
    <definedName name="Facility">#REF!</definedName>
    <definedName name="FacilLabel">#REF!</definedName>
    <definedName name="FACILTIES">#REF!</definedName>
    <definedName name="FACMAT" localSheetId="31">#REF!</definedName>
    <definedName name="FACMAT">!#REF!</definedName>
    <definedName name="FACMH">#REF!</definedName>
    <definedName name="FACMO" localSheetId="31">#REF!</definedName>
    <definedName name="FACMO">!#REF!</definedName>
    <definedName name="FacPUlabour">#REF!</definedName>
    <definedName name="FacPUsupply">#REF!</definedName>
    <definedName name="FacSKMH">#REF!</definedName>
    <definedName name="FacSKPUlabour">#REF!</definedName>
    <definedName name="FacSKPUsupply">#REF!</definedName>
    <definedName name="FACSUB" localSheetId="31">#REF!</definedName>
    <definedName name="FACSUB">!#REF!</definedName>
    <definedName name="FACSUM" localSheetId="31">#REF!</definedName>
    <definedName name="FACSUM">!#REF!</definedName>
    <definedName name="FACT">#REF!</definedName>
    <definedName name="factor" localSheetId="31">#REF!</definedName>
    <definedName name="factor">!#REF!</definedName>
    <definedName name="factor.K">#REF!</definedName>
    <definedName name="FACTOR_DE_RELACION">#REF!</definedName>
    <definedName name="Factor_Saeg_Controls">#REF!</definedName>
    <definedName name="factor1" localSheetId="31">#REF!</definedName>
    <definedName name="factor1">!#REF!</definedName>
    <definedName name="FACTORB2">#REF!</definedName>
    <definedName name="FACTORB5">#REF!</definedName>
    <definedName name="factorcarga">#REF!</definedName>
    <definedName name="factoreq">#REF!</definedName>
    <definedName name="FactorSem">#REF!</definedName>
    <definedName name="factot" localSheetId="31">#REF!</definedName>
    <definedName name="factot">!#REF!</definedName>
    <definedName name="Factpb" localSheetId="35" hidden="1">#REF!</definedName>
    <definedName name="Factpb" localSheetId="33" hidden="1">#REF!</definedName>
    <definedName name="Factpb" localSheetId="34" hidden="1">#REF!</definedName>
    <definedName name="Factpb" localSheetId="31" hidden="1">#REF!</definedName>
    <definedName name="Factpb" hidden="1">#REF!</definedName>
    <definedName name="Factpb2" localSheetId="36" hidden="1">#REF!</definedName>
    <definedName name="Factpb2" hidden="1">#REF!</definedName>
    <definedName name="FACTURACION">#REF!</definedName>
    <definedName name="FACY" localSheetId="35" hidden="1">{#N/A,#N/A,FALSE,"masez (10)";#N/A,#N/A,FALSE,"masez (7)";#N/A,#N/A,FALSE,"masez (6)";#N/A,#N/A,FALSE,"masez (5)";#N/A,#N/A,FALSE,"masez (4)";#N/A,#N/A,FALSE,"masez (3)";#N/A,#N/A,FALSE,"masez (2)";#N/A,#N/A,FALSE,"GME";#N/A,#N/A,FALSE,"masez"}</definedName>
    <definedName name="FACY" localSheetId="37" hidden="1">{#N/A,#N/A,FALSE,"masez (10)";#N/A,#N/A,FALSE,"masez (7)";#N/A,#N/A,FALSE,"masez (6)";#N/A,#N/A,FALSE,"masez (5)";#N/A,#N/A,FALSE,"masez (4)";#N/A,#N/A,FALSE,"masez (3)";#N/A,#N/A,FALSE,"masez (2)";#N/A,#N/A,FALSE,"GME";#N/A,#N/A,FALSE,"masez"}</definedName>
    <definedName name="FACY" localSheetId="36" hidden="1">{#N/A,#N/A,FALSE,"masez (10)";#N/A,#N/A,FALSE,"masez (7)";#N/A,#N/A,FALSE,"masez (6)";#N/A,#N/A,FALSE,"masez (5)";#N/A,#N/A,FALSE,"masez (4)";#N/A,#N/A,FALSE,"masez (3)";#N/A,#N/A,FALSE,"masez (2)";#N/A,#N/A,FALSE,"GME";#N/A,#N/A,FALSE,"masez"}</definedName>
    <definedName name="FACY" localSheetId="30" hidden="1">{#N/A,#N/A,FALSE,"masez (10)";#N/A,#N/A,FALSE,"masez (7)";#N/A,#N/A,FALSE,"masez (6)";#N/A,#N/A,FALSE,"masez (5)";#N/A,#N/A,FALSE,"masez (4)";#N/A,#N/A,FALSE,"masez (3)";#N/A,#N/A,FALSE,"masez (2)";#N/A,#N/A,FALSE,"GME";#N/A,#N/A,FALSE,"masez"}</definedName>
    <definedName name="FACY" localSheetId="33" hidden="1">{#N/A,#N/A,FALSE,"masez (10)";#N/A,#N/A,FALSE,"masez (7)";#N/A,#N/A,FALSE,"masez (6)";#N/A,#N/A,FALSE,"masez (5)";#N/A,#N/A,FALSE,"masez (4)";#N/A,#N/A,FALSE,"masez (3)";#N/A,#N/A,FALSE,"masez (2)";#N/A,#N/A,FALSE,"GME";#N/A,#N/A,FALSE,"masez"}</definedName>
    <definedName name="FACY" localSheetId="34" hidden="1">{#N/A,#N/A,FALSE,"masez (10)";#N/A,#N/A,FALSE,"masez (7)";#N/A,#N/A,FALSE,"masez (6)";#N/A,#N/A,FALSE,"masez (5)";#N/A,#N/A,FALSE,"masez (4)";#N/A,#N/A,FALSE,"masez (3)";#N/A,#N/A,FALSE,"masez (2)";#N/A,#N/A,FALSE,"GME";#N/A,#N/A,FALSE,"masez"}</definedName>
    <definedName name="FACY" localSheetId="31" hidden="1">{#N/A,#N/A,FALSE,"masez (10)";#N/A,#N/A,FALSE,"masez (7)";#N/A,#N/A,FALSE,"masez (6)";#N/A,#N/A,FALSE,"masez (5)";#N/A,#N/A,FALSE,"masez (4)";#N/A,#N/A,FALSE,"masez (3)";#N/A,#N/A,FALSE,"masez (2)";#N/A,#N/A,FALSE,"GME";#N/A,#N/A,FALSE,"masez"}</definedName>
    <definedName name="FACY" localSheetId="29" hidden="1">{#N/A,#N/A,FALSE,"masez (10)";#N/A,#N/A,FALSE,"masez (7)";#N/A,#N/A,FALSE,"masez (6)";#N/A,#N/A,FALSE,"masez (5)";#N/A,#N/A,FALSE,"masez (4)";#N/A,#N/A,FALSE,"masez (3)";#N/A,#N/A,FALSE,"masez (2)";#N/A,#N/A,FALSE,"GME";#N/A,#N/A,FALSE,"masez"}</definedName>
    <definedName name="FACY" hidden="1">{#N/A,#N/A,FALSE,"masez (10)";#N/A,#N/A,FALSE,"masez (7)";#N/A,#N/A,FALSE,"masez (6)";#N/A,#N/A,FALSE,"masez (5)";#N/A,#N/A,FALSE,"masez (4)";#N/A,#N/A,FALSE,"masez (3)";#N/A,#N/A,FALSE,"masez (2)";#N/A,#N/A,FALSE,"GME";#N/A,#N/A,FALSE,"masez"}</definedName>
    <definedName name="FACY_1" localSheetId="35" hidden="1">{#N/A,#N/A,FALSE,"masez (10)";#N/A,#N/A,FALSE,"masez (7)";#N/A,#N/A,FALSE,"masez (6)";#N/A,#N/A,FALSE,"masez (5)";#N/A,#N/A,FALSE,"masez (4)";#N/A,#N/A,FALSE,"masez (3)";#N/A,#N/A,FALSE,"masez (2)";#N/A,#N/A,FALSE,"GME";#N/A,#N/A,FALSE,"masez"}</definedName>
    <definedName name="FACY_1" localSheetId="37" hidden="1">{#N/A,#N/A,FALSE,"masez (10)";#N/A,#N/A,FALSE,"masez (7)";#N/A,#N/A,FALSE,"masez (6)";#N/A,#N/A,FALSE,"masez (5)";#N/A,#N/A,FALSE,"masez (4)";#N/A,#N/A,FALSE,"masez (3)";#N/A,#N/A,FALSE,"masez (2)";#N/A,#N/A,FALSE,"GME";#N/A,#N/A,FALSE,"masez"}</definedName>
    <definedName name="FACY_1" localSheetId="36" hidden="1">{#N/A,#N/A,FALSE,"masez (10)";#N/A,#N/A,FALSE,"masez (7)";#N/A,#N/A,FALSE,"masez (6)";#N/A,#N/A,FALSE,"masez (5)";#N/A,#N/A,FALSE,"masez (4)";#N/A,#N/A,FALSE,"masez (3)";#N/A,#N/A,FALSE,"masez (2)";#N/A,#N/A,FALSE,"GME";#N/A,#N/A,FALSE,"masez"}</definedName>
    <definedName name="FACY_1" localSheetId="33" hidden="1">{#N/A,#N/A,FALSE,"masez (10)";#N/A,#N/A,FALSE,"masez (7)";#N/A,#N/A,FALSE,"masez (6)";#N/A,#N/A,FALSE,"masez (5)";#N/A,#N/A,FALSE,"masez (4)";#N/A,#N/A,FALSE,"masez (3)";#N/A,#N/A,FALSE,"masez (2)";#N/A,#N/A,FALSE,"GME";#N/A,#N/A,FALSE,"masez"}</definedName>
    <definedName name="FACY_1" localSheetId="34" hidden="1">{#N/A,#N/A,FALSE,"masez (10)";#N/A,#N/A,FALSE,"masez (7)";#N/A,#N/A,FALSE,"masez (6)";#N/A,#N/A,FALSE,"masez (5)";#N/A,#N/A,FALSE,"masez (4)";#N/A,#N/A,FALSE,"masez (3)";#N/A,#N/A,FALSE,"masez (2)";#N/A,#N/A,FALSE,"GME";#N/A,#N/A,FALSE,"masez"}</definedName>
    <definedName name="FACY_1" localSheetId="31" hidden="1">{#N/A,#N/A,FALSE,"masez (10)";#N/A,#N/A,FALSE,"masez (7)";#N/A,#N/A,FALSE,"masez (6)";#N/A,#N/A,FALSE,"masez (5)";#N/A,#N/A,FALSE,"masez (4)";#N/A,#N/A,FALSE,"masez (3)";#N/A,#N/A,FALSE,"masez (2)";#N/A,#N/A,FALSE,"GME";#N/A,#N/A,FALSE,"masez"}</definedName>
    <definedName name="FACY_1" hidden="1">{#N/A,#N/A,FALSE,"masez (10)";#N/A,#N/A,FALSE,"masez (7)";#N/A,#N/A,FALSE,"masez (6)";#N/A,#N/A,FALSE,"masez (5)";#N/A,#N/A,FALSE,"masez (4)";#N/A,#N/A,FALSE,"masez (3)";#N/A,#N/A,FALSE,"masez (2)";#N/A,#N/A,FALSE,"GME";#N/A,#N/A,FALSE,"masez"}</definedName>
    <definedName name="FADDObra">#REF!</definedName>
    <definedName name="faeffwe"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aeffwe"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aeffwe"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aeffwe"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aeffwe"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aeffwe"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aeffwe"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af" localSheetId="35" hidden="1">{#N/A,#N/A,FALSE,"IC_Global";#N/A,#N/A,FALSE,"IC_Global (98-f)";#N/A,#N/A,FALSE,"Inc";#N/A,#N/A,FALSE,"CAMBIOS (2)";#N/A,#N/A,FALSE,"EXPL Inc.";#N/A,#N/A,FALSE,"HITOS98";#N/A,#N/A,FALSE,"CURVA ""S"" GLOBAL ";#N/A,#N/A,FALSE,"CURVA ""S"" 1998 "}</definedName>
    <definedName name="faf" localSheetId="37" hidden="1">{#N/A,#N/A,FALSE,"IC_Global";#N/A,#N/A,FALSE,"IC_Global (98-f)";#N/A,#N/A,FALSE,"Inc";#N/A,#N/A,FALSE,"CAMBIOS (2)";#N/A,#N/A,FALSE,"EXPL Inc.";#N/A,#N/A,FALSE,"HITOS98";#N/A,#N/A,FALSE,"CURVA ""S"" GLOBAL ";#N/A,#N/A,FALSE,"CURVA ""S"" 1998 "}</definedName>
    <definedName name="faf" localSheetId="36" hidden="1">{#N/A,#N/A,FALSE,"IC_Global";#N/A,#N/A,FALSE,"IC_Global (98-f)";#N/A,#N/A,FALSE,"Inc";#N/A,#N/A,FALSE,"CAMBIOS (2)";#N/A,#N/A,FALSE,"EXPL Inc.";#N/A,#N/A,FALSE,"HITOS98";#N/A,#N/A,FALSE,"CURVA ""S"" GLOBAL ";#N/A,#N/A,FALSE,"CURVA ""S"" 1998 "}</definedName>
    <definedName name="faf" localSheetId="33" hidden="1">{#N/A,#N/A,FALSE,"IC_Global";#N/A,#N/A,FALSE,"IC_Global (98-f)";#N/A,#N/A,FALSE,"Inc";#N/A,#N/A,FALSE,"CAMBIOS (2)";#N/A,#N/A,FALSE,"EXPL Inc.";#N/A,#N/A,FALSE,"HITOS98";#N/A,#N/A,FALSE,"CURVA ""S"" GLOBAL ";#N/A,#N/A,FALSE,"CURVA ""S"" 1998 "}</definedName>
    <definedName name="faf" localSheetId="34" hidden="1">{#N/A,#N/A,FALSE,"IC_Global";#N/A,#N/A,FALSE,"IC_Global (98-f)";#N/A,#N/A,FALSE,"Inc";#N/A,#N/A,FALSE,"CAMBIOS (2)";#N/A,#N/A,FALSE,"EXPL Inc.";#N/A,#N/A,FALSE,"HITOS98";#N/A,#N/A,FALSE,"CURVA ""S"" GLOBAL ";#N/A,#N/A,FALSE,"CURVA ""S"" 1998 "}</definedName>
    <definedName name="faf" localSheetId="31" hidden="1">{#N/A,#N/A,FALSE,"IC_Global";#N/A,#N/A,FALSE,"IC_Global (98-f)";#N/A,#N/A,FALSE,"Inc";#N/A,#N/A,FALSE,"CAMBIOS (2)";#N/A,#N/A,FALSE,"EXPL Inc.";#N/A,#N/A,FALSE,"HITOS98";#N/A,#N/A,FALSE,"CURVA ""S"" GLOBAL ";#N/A,#N/A,FALSE,"CURVA ""S"" 1998 "}</definedName>
    <definedName name="faf" hidden="1">{#N/A,#N/A,FALSE,"IC_Global";#N/A,#N/A,FALSE,"IC_Global (98-f)";#N/A,#N/A,FALSE,"Inc";#N/A,#N/A,FALSE,"CAMBIOS (2)";#N/A,#N/A,FALSE,"EXPL Inc.";#N/A,#N/A,FALSE,"HITOS98";#N/A,#N/A,FALSE,"CURVA ""S"" GLOBAL ";#N/A,#N/A,FALSE,"CURVA ""S"" 1998 "}</definedName>
    <definedName name="fafa" localSheetId="35" hidden="1">{#N/A,#N/A,FALSE,"Summary";#N/A,#N/A,FALSE,"3TJ";#N/A,#N/A,FALSE,"3TN";#N/A,#N/A,FALSE,"3TP";#N/A,#N/A,FALSE,"3SJ";#N/A,#N/A,FALSE,"3CJ";#N/A,#N/A,FALSE,"3CN";#N/A,#N/A,FALSE,"3CP";#N/A,#N/A,FALSE,"3A"}</definedName>
    <definedName name="fafa" localSheetId="37" hidden="1">{#N/A,#N/A,FALSE,"Summary";#N/A,#N/A,FALSE,"3TJ";#N/A,#N/A,FALSE,"3TN";#N/A,#N/A,FALSE,"3TP";#N/A,#N/A,FALSE,"3SJ";#N/A,#N/A,FALSE,"3CJ";#N/A,#N/A,FALSE,"3CN";#N/A,#N/A,FALSE,"3CP";#N/A,#N/A,FALSE,"3A"}</definedName>
    <definedName name="fafa" localSheetId="36" hidden="1">{#N/A,#N/A,FALSE,"Summary";#N/A,#N/A,FALSE,"3TJ";#N/A,#N/A,FALSE,"3TN";#N/A,#N/A,FALSE,"3TP";#N/A,#N/A,FALSE,"3SJ";#N/A,#N/A,FALSE,"3CJ";#N/A,#N/A,FALSE,"3CN";#N/A,#N/A,FALSE,"3CP";#N/A,#N/A,FALSE,"3A"}</definedName>
    <definedName name="fafa" localSheetId="33" hidden="1">{#N/A,#N/A,FALSE,"Summary";#N/A,#N/A,FALSE,"3TJ";#N/A,#N/A,FALSE,"3TN";#N/A,#N/A,FALSE,"3TP";#N/A,#N/A,FALSE,"3SJ";#N/A,#N/A,FALSE,"3CJ";#N/A,#N/A,FALSE,"3CN";#N/A,#N/A,FALSE,"3CP";#N/A,#N/A,FALSE,"3A"}</definedName>
    <definedName name="fafa" localSheetId="34" hidden="1">{#N/A,#N/A,FALSE,"Summary";#N/A,#N/A,FALSE,"3TJ";#N/A,#N/A,FALSE,"3TN";#N/A,#N/A,FALSE,"3TP";#N/A,#N/A,FALSE,"3SJ";#N/A,#N/A,FALSE,"3CJ";#N/A,#N/A,FALSE,"3CN";#N/A,#N/A,FALSE,"3CP";#N/A,#N/A,FALSE,"3A"}</definedName>
    <definedName name="fafa" localSheetId="31" hidden="1">{#N/A,#N/A,FALSE,"Summary";#N/A,#N/A,FALSE,"3TJ";#N/A,#N/A,FALSE,"3TN";#N/A,#N/A,FALSE,"3TP";#N/A,#N/A,FALSE,"3SJ";#N/A,#N/A,FALSE,"3CJ";#N/A,#N/A,FALSE,"3CN";#N/A,#N/A,FALSE,"3CP";#N/A,#N/A,FALSE,"3A"}</definedName>
    <definedName name="fafa" hidden="1">{#N/A,#N/A,FALSE,"Summary";#N/A,#N/A,FALSE,"3TJ";#N/A,#N/A,FALSE,"3TN";#N/A,#N/A,FALSE,"3TP";#N/A,#N/A,FALSE,"3SJ";#N/A,#N/A,FALSE,"3CJ";#N/A,#N/A,FALSE,"3CN";#N/A,#N/A,FALSE,"3CP";#N/A,#N/A,FALSE,"3A"}</definedName>
    <definedName name="fafdsaf" hidden="1">{"CONCABL1.1",#N/A,FALSE,"1.1.1a1.1.3 ACSR";"AISL1.2",#N/A,FALSE,"1.1.1a1.1.3 ACSR";"torr1.1.3",#N/A,FALSE,"1.1.1a1.1.3 ACSR";"cm1.2",#N/A,FALSE,"1.2 ACSR";"cm2.2",#N/A,FALSE,"1.2 ACSR";#N/A,#N/A,FALSE,"1.3 ACSR";#N/A,#N/A,FALSE,"2.1.1A2.1.3 ACAR";"ac2.1",#N/A,FALSE,"1.2 ACAR";"ac2.2",#N/A,FALSE,"1.2 ACAR";#N/A,#N/A,FALSE,"2.3 ACAR"}</definedName>
    <definedName name="fAFFA" localSheetId="35" hidden="1">{#N/A,#N/A,FALSE,"SumD";#N/A,#N/A,FALSE,"ElecD";#N/A,#N/A,FALSE,"MechD";#N/A,#N/A,FALSE,"GeotD";#N/A,#N/A,FALSE,"PrcsD";#N/A,#N/A,FALSE,"TunnD";#N/A,#N/A,FALSE,"CivlD";#N/A,#N/A,FALSE,"NtwkD";#N/A,#N/A,FALSE,"EstgD";#N/A,#N/A,FALSE,"PEngD"}</definedName>
    <definedName name="fAFFA" localSheetId="37" hidden="1">{#N/A,#N/A,FALSE,"SumD";#N/A,#N/A,FALSE,"ElecD";#N/A,#N/A,FALSE,"MechD";#N/A,#N/A,FALSE,"GeotD";#N/A,#N/A,FALSE,"PrcsD";#N/A,#N/A,FALSE,"TunnD";#N/A,#N/A,FALSE,"CivlD";#N/A,#N/A,FALSE,"NtwkD";#N/A,#N/A,FALSE,"EstgD";#N/A,#N/A,FALSE,"PEngD"}</definedName>
    <definedName name="fAFFA" localSheetId="36" hidden="1">{#N/A,#N/A,FALSE,"SumD";#N/A,#N/A,FALSE,"ElecD";#N/A,#N/A,FALSE,"MechD";#N/A,#N/A,FALSE,"GeotD";#N/A,#N/A,FALSE,"PrcsD";#N/A,#N/A,FALSE,"TunnD";#N/A,#N/A,FALSE,"CivlD";#N/A,#N/A,FALSE,"NtwkD";#N/A,#N/A,FALSE,"EstgD";#N/A,#N/A,FALSE,"PEngD"}</definedName>
    <definedName name="fAFFA" localSheetId="33" hidden="1">{#N/A,#N/A,FALSE,"SumD";#N/A,#N/A,FALSE,"ElecD";#N/A,#N/A,FALSE,"MechD";#N/A,#N/A,FALSE,"GeotD";#N/A,#N/A,FALSE,"PrcsD";#N/A,#N/A,FALSE,"TunnD";#N/A,#N/A,FALSE,"CivlD";#N/A,#N/A,FALSE,"NtwkD";#N/A,#N/A,FALSE,"EstgD";#N/A,#N/A,FALSE,"PEngD"}</definedName>
    <definedName name="fAFFA" localSheetId="34" hidden="1">{#N/A,#N/A,FALSE,"SumD";#N/A,#N/A,FALSE,"ElecD";#N/A,#N/A,FALSE,"MechD";#N/A,#N/A,FALSE,"GeotD";#N/A,#N/A,FALSE,"PrcsD";#N/A,#N/A,FALSE,"TunnD";#N/A,#N/A,FALSE,"CivlD";#N/A,#N/A,FALSE,"NtwkD";#N/A,#N/A,FALSE,"EstgD";#N/A,#N/A,FALSE,"PEngD"}</definedName>
    <definedName name="fAFFA" localSheetId="31" hidden="1">{#N/A,#N/A,FALSE,"SumD";#N/A,#N/A,FALSE,"ElecD";#N/A,#N/A,FALSE,"MechD";#N/A,#N/A,FALSE,"GeotD";#N/A,#N/A,FALSE,"PrcsD";#N/A,#N/A,FALSE,"TunnD";#N/A,#N/A,FALSE,"CivlD";#N/A,#N/A,FALSE,"NtwkD";#N/A,#N/A,FALSE,"EstgD";#N/A,#N/A,FALSE,"PEngD"}</definedName>
    <definedName name="fAFFA" hidden="1">{#N/A,#N/A,FALSE,"SumD";#N/A,#N/A,FALSE,"ElecD";#N/A,#N/A,FALSE,"MechD";#N/A,#N/A,FALSE,"GeotD";#N/A,#N/A,FALSE,"PrcsD";#N/A,#N/A,FALSE,"TunnD";#N/A,#N/A,FALSE,"CivlD";#N/A,#N/A,FALSE,"NtwkD";#N/A,#N/A,FALSE,"EstgD";#N/A,#N/A,FALSE,"PEngD"}</definedName>
    <definedName name="FajaTransportadora">#REF!</definedName>
    <definedName name="FAL">#REF!</definedName>
    <definedName name="fall" hidden="1">#REF!</definedName>
    <definedName name="FALLAS">#REF!</definedName>
    <definedName name="FAM">#REF!</definedName>
    <definedName name="fam_equ">#REF!</definedName>
    <definedName name="FAMILIA">#REF!</definedName>
    <definedName name="FAMILIAS">#REF!</definedName>
    <definedName name="FAN">#REF!</definedName>
    <definedName name="faquila">#REF!</definedName>
    <definedName name="Farlington" localSheetId="35" hidden="1">{#N/A,#N/A,FALSE,"Extension Title";#N/A,#N/A,FALSE,"Extensions Main";#N/A,#N/A,FALSE,"Christchurst";#N/A,#N/A,FALSE,"Larkfield Extension";#N/A,#N/A,FALSE,"Taunton";#N/A,#N/A,FALSE,"Farlington";#N/A,#N/A,FALSE,"Sidney Street";#N/A,#N/A,FALSE,"Tamworth";#N/A,#N/A,FALSE,"New Build Main"}</definedName>
    <definedName name="Farlington" localSheetId="37" hidden="1">{#N/A,#N/A,FALSE,"Extension Title";#N/A,#N/A,FALSE,"Extensions Main";#N/A,#N/A,FALSE,"Christchurst";#N/A,#N/A,FALSE,"Larkfield Extension";#N/A,#N/A,FALSE,"Taunton";#N/A,#N/A,FALSE,"Farlington";#N/A,#N/A,FALSE,"Sidney Street";#N/A,#N/A,FALSE,"Tamworth";#N/A,#N/A,FALSE,"New Build Main"}</definedName>
    <definedName name="Farlington" localSheetId="32" hidden="1">{#N/A,#N/A,FALSE,"Extension Title";#N/A,#N/A,FALSE,"Extensions Main";#N/A,#N/A,FALSE,"Christchurst";#N/A,#N/A,FALSE,"Larkfield Extension";#N/A,#N/A,FALSE,"Taunton";#N/A,#N/A,FALSE,"Farlington";#N/A,#N/A,FALSE,"Sidney Street";#N/A,#N/A,FALSE,"Tamworth";#N/A,#N/A,FALSE,"New Build Main"}</definedName>
    <definedName name="Farlington" localSheetId="21" hidden="1">{#N/A,#N/A,FALSE,"Extension Title";#N/A,#N/A,FALSE,"Extensions Main";#N/A,#N/A,FALSE,"Christchurst";#N/A,#N/A,FALSE,"Larkfield Extension";#N/A,#N/A,FALSE,"Taunton";#N/A,#N/A,FALSE,"Farlington";#N/A,#N/A,FALSE,"Sidney Street";#N/A,#N/A,FALSE,"Tamworth";#N/A,#N/A,FALSE,"New Build Main"}</definedName>
    <definedName name="Farlington" localSheetId="36" hidden="1">{#N/A,#N/A,FALSE,"Extension Title";#N/A,#N/A,FALSE,"Extensions Main";#N/A,#N/A,FALSE,"Christchurst";#N/A,#N/A,FALSE,"Larkfield Extension";#N/A,#N/A,FALSE,"Taunton";#N/A,#N/A,FALSE,"Farlington";#N/A,#N/A,FALSE,"Sidney Street";#N/A,#N/A,FALSE,"Tamworth";#N/A,#N/A,FALSE,"New Build Main"}</definedName>
    <definedName name="Farlington" localSheetId="33" hidden="1">{#N/A,#N/A,FALSE,"Extension Title";#N/A,#N/A,FALSE,"Extensions Main";#N/A,#N/A,FALSE,"Christchurst";#N/A,#N/A,FALSE,"Larkfield Extension";#N/A,#N/A,FALSE,"Taunton";#N/A,#N/A,FALSE,"Farlington";#N/A,#N/A,FALSE,"Sidney Street";#N/A,#N/A,FALSE,"Tamworth";#N/A,#N/A,FALSE,"New Build Main"}</definedName>
    <definedName name="Farlington" localSheetId="34" hidden="1">{#N/A,#N/A,FALSE,"Extension Title";#N/A,#N/A,FALSE,"Extensions Main";#N/A,#N/A,FALSE,"Christchurst";#N/A,#N/A,FALSE,"Larkfield Extension";#N/A,#N/A,FALSE,"Taunton";#N/A,#N/A,FALSE,"Farlington";#N/A,#N/A,FALSE,"Sidney Street";#N/A,#N/A,FALSE,"Tamworth";#N/A,#N/A,FALSE,"New Build Main"}</definedName>
    <definedName name="Farlington" localSheetId="31" hidden="1">{#N/A,#N/A,FALSE,"Extension Title";#N/A,#N/A,FALSE,"Extensions Main";#N/A,#N/A,FALSE,"Christchurst";#N/A,#N/A,FALSE,"Larkfield Extension";#N/A,#N/A,FALSE,"Taunton";#N/A,#N/A,FALSE,"Farlington";#N/A,#N/A,FALSE,"Sidney Street";#N/A,#N/A,FALSE,"Tamworth";#N/A,#N/A,FALSE,"New Build Main"}</definedName>
    <definedName name="Farlington" hidden="1">{#N/A,#N/A,FALSE,"Extension Title";#N/A,#N/A,FALSE,"Extensions Main";#N/A,#N/A,FALSE,"Christchurst";#N/A,#N/A,FALSE,"Larkfield Extension";#N/A,#N/A,FALSE,"Taunton";#N/A,#N/A,FALSE,"Farlington";#N/A,#N/A,FALSE,"Sidney Street";#N/A,#N/A,FALSE,"Tamworth";#N/A,#N/A,FALSE,"New Build Main"}</definedName>
    <definedName name="FAS">#REF!</definedName>
    <definedName name="Fase">#REF!</definedName>
    <definedName name="fasfsdfsdfasdfsdfsd" localSheetId="35" hidden="1">{#N/A,#N/A,TRUE,"Basic";#N/A,#N/A,TRUE,"EXT-TABLE";#N/A,#N/A,TRUE,"STEEL";#N/A,#N/A,TRUE,"INT-Table";#N/A,#N/A,TRUE,"STEEL";#N/A,#N/A,TRUE,"Door"}</definedName>
    <definedName name="fasfsdfsdfasdfsdfsd" localSheetId="37" hidden="1">{#N/A,#N/A,TRUE,"Basic";#N/A,#N/A,TRUE,"EXT-TABLE";#N/A,#N/A,TRUE,"STEEL";#N/A,#N/A,TRUE,"INT-Table";#N/A,#N/A,TRUE,"STEEL";#N/A,#N/A,TRUE,"Door"}</definedName>
    <definedName name="fasfsdfsdfasdfsdfsd" localSheetId="36" hidden="1">{#N/A,#N/A,TRUE,"Basic";#N/A,#N/A,TRUE,"EXT-TABLE";#N/A,#N/A,TRUE,"STEEL";#N/A,#N/A,TRUE,"INT-Table";#N/A,#N/A,TRUE,"STEEL";#N/A,#N/A,TRUE,"Door"}</definedName>
    <definedName name="fasfsdfsdfasdfsdfsd" localSheetId="33" hidden="1">{#N/A,#N/A,TRUE,"Basic";#N/A,#N/A,TRUE,"EXT-TABLE";#N/A,#N/A,TRUE,"STEEL";#N/A,#N/A,TRUE,"INT-Table";#N/A,#N/A,TRUE,"STEEL";#N/A,#N/A,TRUE,"Door"}</definedName>
    <definedName name="fasfsdfsdfasdfsdfsd" localSheetId="34" hidden="1">{#N/A,#N/A,TRUE,"Basic";#N/A,#N/A,TRUE,"EXT-TABLE";#N/A,#N/A,TRUE,"STEEL";#N/A,#N/A,TRUE,"INT-Table";#N/A,#N/A,TRUE,"STEEL";#N/A,#N/A,TRUE,"Door"}</definedName>
    <definedName name="fasfsdfsdfasdfsdfsd" localSheetId="31" hidden="1">{#N/A,#N/A,TRUE,"Basic";#N/A,#N/A,TRUE,"EXT-TABLE";#N/A,#N/A,TRUE,"STEEL";#N/A,#N/A,TRUE,"INT-Table";#N/A,#N/A,TRUE,"STEEL";#N/A,#N/A,TRUE,"Door"}</definedName>
    <definedName name="fasfsdfsdfasdfsdfsd" hidden="1">{#N/A,#N/A,TRUE,"Basic";#N/A,#N/A,TRUE,"EXT-TABLE";#N/A,#N/A,TRUE,"STEEL";#N/A,#N/A,TRUE,"INT-Table";#N/A,#N/A,TRUE,"STEEL";#N/A,#N/A,TRUE,"Door"}</definedName>
    <definedName name="fasrghdth" localSheetId="35" hidden="1">{#N/A,#N/A,FALSE,"Summary";#N/A,#N/A,FALSE,"3TJ";#N/A,#N/A,FALSE,"3TN";#N/A,#N/A,FALSE,"3TP";#N/A,#N/A,FALSE,"3SJ";#N/A,#N/A,FALSE,"3CJ";#N/A,#N/A,FALSE,"3CN";#N/A,#N/A,FALSE,"3CP";#N/A,#N/A,FALSE,"3A"}</definedName>
    <definedName name="fasrghdth" localSheetId="37" hidden="1">{#N/A,#N/A,FALSE,"Summary";#N/A,#N/A,FALSE,"3TJ";#N/A,#N/A,FALSE,"3TN";#N/A,#N/A,FALSE,"3TP";#N/A,#N/A,FALSE,"3SJ";#N/A,#N/A,FALSE,"3CJ";#N/A,#N/A,FALSE,"3CN";#N/A,#N/A,FALSE,"3CP";#N/A,#N/A,FALSE,"3A"}</definedName>
    <definedName name="fasrghdth" localSheetId="36" hidden="1">{#N/A,#N/A,FALSE,"Summary";#N/A,#N/A,FALSE,"3TJ";#N/A,#N/A,FALSE,"3TN";#N/A,#N/A,FALSE,"3TP";#N/A,#N/A,FALSE,"3SJ";#N/A,#N/A,FALSE,"3CJ";#N/A,#N/A,FALSE,"3CN";#N/A,#N/A,FALSE,"3CP";#N/A,#N/A,FALSE,"3A"}</definedName>
    <definedName name="fasrghdth" localSheetId="33" hidden="1">{#N/A,#N/A,FALSE,"Summary";#N/A,#N/A,FALSE,"3TJ";#N/A,#N/A,FALSE,"3TN";#N/A,#N/A,FALSE,"3TP";#N/A,#N/A,FALSE,"3SJ";#N/A,#N/A,FALSE,"3CJ";#N/A,#N/A,FALSE,"3CN";#N/A,#N/A,FALSE,"3CP";#N/A,#N/A,FALSE,"3A"}</definedName>
    <definedName name="fasrghdth" localSheetId="34" hidden="1">{#N/A,#N/A,FALSE,"Summary";#N/A,#N/A,FALSE,"3TJ";#N/A,#N/A,FALSE,"3TN";#N/A,#N/A,FALSE,"3TP";#N/A,#N/A,FALSE,"3SJ";#N/A,#N/A,FALSE,"3CJ";#N/A,#N/A,FALSE,"3CN";#N/A,#N/A,FALSE,"3CP";#N/A,#N/A,FALSE,"3A"}</definedName>
    <definedName name="fasrghdth" localSheetId="31" hidden="1">{#N/A,#N/A,FALSE,"Summary";#N/A,#N/A,FALSE,"3TJ";#N/A,#N/A,FALSE,"3TN";#N/A,#N/A,FALSE,"3TP";#N/A,#N/A,FALSE,"3SJ";#N/A,#N/A,FALSE,"3CJ";#N/A,#N/A,FALSE,"3CN";#N/A,#N/A,FALSE,"3CP";#N/A,#N/A,FALSE,"3A"}</definedName>
    <definedName name="fasrghdth" hidden="1">{#N/A,#N/A,FALSE,"Summary";#N/A,#N/A,FALSE,"3TJ";#N/A,#N/A,FALSE,"3TN";#N/A,#N/A,FALSE,"3TP";#N/A,#N/A,FALSE,"3SJ";#N/A,#N/A,FALSE,"3CJ";#N/A,#N/A,FALSE,"3CN";#N/A,#N/A,FALSE,"3CP";#N/A,#N/A,FALSE,"3A"}</definedName>
    <definedName name="faws" hidden="1">#REF!</definedName>
    <definedName name="Fax" localSheetId="31">#REF!</definedName>
    <definedName name="Fax">!#REF!</definedName>
    <definedName name="fay">#REF!</definedName>
    <definedName name="Fb" localSheetId="31">#REF!</definedName>
    <definedName name="FB" hidden="1">#REF!</definedName>
    <definedName name="FB_ELECT_COST">#REF!</definedName>
    <definedName name="FB_ELECT_WT">#REF!</definedName>
    <definedName name="FB_MECH_COST">#REF!</definedName>
    <definedName name="FB_MECH_WT">#REF!</definedName>
    <definedName name="FB_SHOP_ASBLY_COST">#REF!</definedName>
    <definedName name="FBEEXT">#REF!</definedName>
    <definedName name="FBEGIRTH">#REF!</definedName>
    <definedName name="FBEINT">#REF!</definedName>
    <definedName name="FBEPIPE">#REF!</definedName>
    <definedName name="fbfdbgr" localSheetId="35" hidden="1">{"FEB_DEC",#N/A,FALSE,"February"}</definedName>
    <definedName name="fbfdbgr" localSheetId="37" hidden="1">{"FEB_DEC",#N/A,FALSE,"February"}</definedName>
    <definedName name="fbfdbgr" localSheetId="36" hidden="1">{"FEB_DEC",#N/A,FALSE,"February"}</definedName>
    <definedName name="fbfdbgr" localSheetId="33" hidden="1">{"FEB_DEC",#N/A,FALSE,"February"}</definedName>
    <definedName name="fbfdbgr" localSheetId="34" hidden="1">{"FEB_DEC",#N/A,FALSE,"February"}</definedName>
    <definedName name="fbfdbgr" localSheetId="31" hidden="1">{"FEB_DEC",#N/A,FALSE,"February"}</definedName>
    <definedName name="fbfdbgr" hidden="1">{"FEB_DEC",#N/A,FALSE,"February"}</definedName>
    <definedName name="fbfgbgrdb" localSheetId="35" hidden="1">{"FEB_DEC",#N/A,FALSE,"February"}</definedName>
    <definedName name="fbfgbgrdb" localSheetId="37" hidden="1">{"FEB_DEC",#N/A,FALSE,"February"}</definedName>
    <definedName name="fbfgbgrdb" localSheetId="36" hidden="1">{"FEB_DEC",#N/A,FALSE,"February"}</definedName>
    <definedName name="fbfgbgrdb" localSheetId="33" hidden="1">{"FEB_DEC",#N/A,FALSE,"February"}</definedName>
    <definedName name="fbfgbgrdb" localSheetId="34" hidden="1">{"FEB_DEC",#N/A,FALSE,"February"}</definedName>
    <definedName name="fbfgbgrdb" localSheetId="31" hidden="1">{"FEB_DEC",#N/A,FALSE,"February"}</definedName>
    <definedName name="fbfgbgrdb" hidden="1">{"FEB_DEC",#N/A,FALSE,"February"}</definedName>
    <definedName name="fbhdfhdfh" localSheetId="31" hidden="1">#REF!</definedName>
    <definedName name="fbhdfhdfh" hidden="1">#REF!</definedName>
    <definedName name="fbmn" localSheetId="35" hidden="1">#REF!</definedName>
    <definedName name="fbmn" localSheetId="36" hidden="1">#REF!</definedName>
    <definedName name="fbmn" localSheetId="33" hidden="1">#REF!</definedName>
    <definedName name="fbmn" localSheetId="34" hidden="1">#REF!</definedName>
    <definedName name="fbmn" hidden="1">#REF!</definedName>
    <definedName name="fbo" localSheetId="35" hidden="1">{#N/A,#N/A,TRUE,"Costos_Subg_Hid"}</definedName>
    <definedName name="fbo" localSheetId="37" hidden="1">{#N/A,#N/A,TRUE,"Costos_Subg_Hid"}</definedName>
    <definedName name="fbo" localSheetId="36" hidden="1">{#N/A,#N/A,TRUE,"Costos_Subg_Hid"}</definedName>
    <definedName name="fbo" localSheetId="33" hidden="1">{#N/A,#N/A,TRUE,"Costos_Subg_Hid"}</definedName>
    <definedName name="fbo" localSheetId="34" hidden="1">{#N/A,#N/A,TRUE,"Costos_Subg_Hid"}</definedName>
    <definedName name="fbo" localSheetId="31" hidden="1">{#N/A,#N/A,TRUE,"Costos_Subg_Hid"}</definedName>
    <definedName name="fbo" hidden="1">{#N/A,#N/A,TRUE,"Costos_Subg_Hid"}</definedName>
    <definedName name="fbsdggdsf">{"DZ-TDTB2.XLS","Dcksat.xls"}</definedName>
    <definedName name="FBTOTAL" localSheetId="31">#REF!</definedName>
    <definedName name="FBTOTAL">!#REF!</definedName>
    <definedName name="Fc._X_Esponj." localSheetId="31">#REF!</definedName>
    <definedName name="Fc._X_Esponj.">!#REF!</definedName>
    <definedName name="Fc._X_Pallq." localSheetId="31">#REF!</definedName>
    <definedName name="Fc._X_Pallq.">!#REF!</definedName>
    <definedName name="fc_" localSheetId="31">#REF!</definedName>
    <definedName name="fc_">!#REF!</definedName>
    <definedName name="FC_2003">#REF!</definedName>
    <definedName name="FC_COPIA" hidden="1">{"'Sheet1'!$A$1:$G$85"}</definedName>
    <definedName name="fca">#REF!</definedName>
    <definedName name="FCAJA" localSheetId="31">#REF!</definedName>
    <definedName name="FCAJA">!#REF!</definedName>
    <definedName name="FCAL">1.6</definedName>
    <definedName name="FCAR">0.32</definedName>
    <definedName name="fcarga1">#REF!</definedName>
    <definedName name="FCAST">#REF!</definedName>
    <definedName name="FCCM">#REF!</definedName>
    <definedName name="FCD">#REF!</definedName>
    <definedName name="fcde">#REF!</definedName>
    <definedName name="FCDQ">#REF!</definedName>
    <definedName name="FCI">#REF!</definedName>
    <definedName name="FCI_EQUIPOS">#REF!</definedName>
    <definedName name="fcleanupfuel">#REF!</definedName>
    <definedName name="FCode" localSheetId="35" hidden="1">#REF!</definedName>
    <definedName name="FCode" localSheetId="37" hidden="1">#REF!</definedName>
    <definedName name="FCode" localSheetId="36" hidden="1">#REF!</definedName>
    <definedName name="FCode" localSheetId="33" hidden="1">#REF!</definedName>
    <definedName name="FCode" localSheetId="34" hidden="1">#REF!</definedName>
    <definedName name="FCode" localSheetId="31" hidden="1">#REF!</definedName>
    <definedName name="FCode" hidden="1">#REF!</definedName>
    <definedName name="fcomm">#REF!</definedName>
    <definedName name="fcraneA">#REF!</definedName>
    <definedName name="fcraneB">#REF!</definedName>
    <definedName name="fcraneC">#REF!</definedName>
    <definedName name="FCST">#REF!</definedName>
    <definedName name="FCST_DolCum" localSheetId="31">#REF!</definedName>
    <definedName name="FCST_DolCum">!#REF!</definedName>
    <definedName name="FCST_DolIncr" localSheetId="31">#REF!</definedName>
    <definedName name="FCST_DolIncr">!#REF!</definedName>
    <definedName name="FCST_JhrCum" localSheetId="31">#REF!</definedName>
    <definedName name="FCST_JhrCum">!#REF!</definedName>
    <definedName name="FCST_JhrIncr" localSheetId="31">#REF!</definedName>
    <definedName name="FCST_JhrIncr">!#REF!</definedName>
    <definedName name="FCST_JhrMo" localSheetId="31">#REF!</definedName>
    <definedName name="FCST_JhrMo">!#REF!</definedName>
    <definedName name="FCST_MatlCum" localSheetId="31">#REF!</definedName>
    <definedName name="FCST_MatlCum">!#REF!</definedName>
    <definedName name="FCST_MatlIncr" localSheetId="31">#REF!</definedName>
    <definedName name="FCST_MatlIncr">!#REF!</definedName>
    <definedName name="FCTcurex" localSheetId="31">#REF!</definedName>
    <definedName name="FCTcurex">!#REF!</definedName>
    <definedName name="FCTUNEL">#REF!</definedName>
    <definedName name="FD">#REF!</definedName>
    <definedName name="FD_A_C_Pumps">#REF!</definedName>
    <definedName name="FD_Ademco">#REF!</definedName>
    <definedName name="FD_Anvil_GRUVLOK">#REF!</definedName>
    <definedName name="FD_Anvil_hangers">#REF!</definedName>
    <definedName name="FD_Anvil_Merit">#REF!</definedName>
    <definedName name="FD_Anvil_roscado">#REF!</definedName>
    <definedName name="FD_FCI">#REF!</definedName>
    <definedName name="FD_Guardian_Fire">#REF!</definedName>
    <definedName name="FD_Importacion__aèrea">#REF!</definedName>
    <definedName name="FD_Importacion__marìtima">#REF!</definedName>
    <definedName name="FD_Mueller_outlets">#REF!</definedName>
    <definedName name="FD_Mueller_valves">#REF!</definedName>
    <definedName name="FD_Nikiforov_UB">#REF!</definedName>
    <definedName name="FD_Salmson">#REF!</definedName>
    <definedName name="FD_Tolco_hangers">#REF!</definedName>
    <definedName name="FD_Victaulic_Firelock_devices">#REF!</definedName>
    <definedName name="FD_Victaulic_firelock_fittings___couplings_005">#REF!</definedName>
    <definedName name="FD_Victaulic_flexible_couplings_75">#REF!</definedName>
    <definedName name="FD_Victaulic_IPS_grooved_fittings_a_12">#REF!</definedName>
    <definedName name="FD_Victaulic_Protection_Valves">#REF!</definedName>
    <definedName name="FD_Victaulic_reducing_couplings_750">#REF!</definedName>
    <definedName name="FD3HORate" localSheetId="37" hidden="1">#REF!</definedName>
    <definedName name="FD3HORate" localSheetId="36" hidden="1">#REF!</definedName>
    <definedName name="FD3HORate" hidden="1">#REF!</definedName>
    <definedName name="fdadsfa" localSheetId="30" hidden="1">{"PRES REHAB ARM-PER POR ITEMS  KM A KM",#N/A,TRUE,"Rehabilitacion Arm-Per"}</definedName>
    <definedName name="fdadsfa" localSheetId="29" hidden="1">{"PRES REHAB ARM-PER POR ITEMS  KM A KM",#N/A,TRUE,"Rehabilitacion Arm-Per"}</definedName>
    <definedName name="fdadsfa" hidden="1">{"PRES REHAB ARM-PER POR ITEMS  KM A KM",#N/A,TRUE,"Rehabilitacion Arm-Per"}</definedName>
    <definedName name="fdafd" localSheetId="35" hidden="1">{#N/A,#N/A,FALSE,"GERAL";#N/A,#N/A,FALSE,"012-96";#N/A,#N/A,FALSE,"018-96";#N/A,#N/A,FALSE,"027-96";#N/A,#N/A,FALSE,"059-96";#N/A,#N/A,FALSE,"076-96";#N/A,#N/A,FALSE,"019-97";#N/A,#N/A,FALSE,"021-97";#N/A,#N/A,FALSE,"022-97";#N/A,#N/A,FALSE,"028-97"}</definedName>
    <definedName name="fdafd" localSheetId="37" hidden="1">{#N/A,#N/A,FALSE,"GERAL";#N/A,#N/A,FALSE,"012-96";#N/A,#N/A,FALSE,"018-96";#N/A,#N/A,FALSE,"027-96";#N/A,#N/A,FALSE,"059-96";#N/A,#N/A,FALSE,"076-96";#N/A,#N/A,FALSE,"019-97";#N/A,#N/A,FALSE,"021-97";#N/A,#N/A,FALSE,"022-97";#N/A,#N/A,FALSE,"028-97"}</definedName>
    <definedName name="fdafd" localSheetId="36" hidden="1">{#N/A,#N/A,FALSE,"GERAL";#N/A,#N/A,FALSE,"012-96";#N/A,#N/A,FALSE,"018-96";#N/A,#N/A,FALSE,"027-96";#N/A,#N/A,FALSE,"059-96";#N/A,#N/A,FALSE,"076-96";#N/A,#N/A,FALSE,"019-97";#N/A,#N/A,FALSE,"021-97";#N/A,#N/A,FALSE,"022-97";#N/A,#N/A,FALSE,"028-97"}</definedName>
    <definedName name="fdafd" localSheetId="33" hidden="1">{#N/A,#N/A,FALSE,"GERAL";#N/A,#N/A,FALSE,"012-96";#N/A,#N/A,FALSE,"018-96";#N/A,#N/A,FALSE,"027-96";#N/A,#N/A,FALSE,"059-96";#N/A,#N/A,FALSE,"076-96";#N/A,#N/A,FALSE,"019-97";#N/A,#N/A,FALSE,"021-97";#N/A,#N/A,FALSE,"022-97";#N/A,#N/A,FALSE,"028-97"}</definedName>
    <definedName name="fdafd" localSheetId="34" hidden="1">{#N/A,#N/A,FALSE,"GERAL";#N/A,#N/A,FALSE,"012-96";#N/A,#N/A,FALSE,"018-96";#N/A,#N/A,FALSE,"027-96";#N/A,#N/A,FALSE,"059-96";#N/A,#N/A,FALSE,"076-96";#N/A,#N/A,FALSE,"019-97";#N/A,#N/A,FALSE,"021-97";#N/A,#N/A,FALSE,"022-97";#N/A,#N/A,FALSE,"028-97"}</definedName>
    <definedName name="fdafd" localSheetId="31" hidden="1">{#N/A,#N/A,FALSE,"GERAL";#N/A,#N/A,FALSE,"012-96";#N/A,#N/A,FALSE,"018-96";#N/A,#N/A,FALSE,"027-96";#N/A,#N/A,FALSE,"059-96";#N/A,#N/A,FALSE,"076-96";#N/A,#N/A,FALSE,"019-97";#N/A,#N/A,FALSE,"021-97";#N/A,#N/A,FALSE,"022-97";#N/A,#N/A,FALSE,"028-97"}</definedName>
    <definedName name="fdafd" hidden="1">{#N/A,#N/A,FALSE,"GERAL";#N/A,#N/A,FALSE,"012-96";#N/A,#N/A,FALSE,"018-96";#N/A,#N/A,FALSE,"027-96";#N/A,#N/A,FALSE,"059-96";#N/A,#N/A,FALSE,"076-96";#N/A,#N/A,FALSE,"019-97";#N/A,#N/A,FALSE,"021-97";#N/A,#N/A,FALSE,"022-97";#N/A,#N/A,FALSE,"028-97"}</definedName>
    <definedName name="fdasd" localSheetId="35" hidden="1">{#N/A,#N/A,TRUE,"Cover";#N/A,#N/A,TRUE,"Summary";#N/A,#N/A,TRUE,"Cost plan";#N/A,#N/A,TRUE,"Qualifications"}</definedName>
    <definedName name="fdasd" localSheetId="37" hidden="1">{#N/A,#N/A,TRUE,"Cover";#N/A,#N/A,TRUE,"Summary";#N/A,#N/A,TRUE,"Cost plan";#N/A,#N/A,TRUE,"Qualifications"}</definedName>
    <definedName name="fdasd" localSheetId="32" hidden="1">{#N/A,#N/A,TRUE,"Cover";#N/A,#N/A,TRUE,"Summary";#N/A,#N/A,TRUE,"Cost plan";#N/A,#N/A,TRUE,"Qualifications"}</definedName>
    <definedName name="fdasd" localSheetId="21" hidden="1">{#N/A,#N/A,TRUE,"Cover";#N/A,#N/A,TRUE,"Summary";#N/A,#N/A,TRUE,"Cost plan";#N/A,#N/A,TRUE,"Qualifications"}</definedName>
    <definedName name="fdasd" localSheetId="36" hidden="1">{#N/A,#N/A,TRUE,"Cover";#N/A,#N/A,TRUE,"Summary";#N/A,#N/A,TRUE,"Cost plan";#N/A,#N/A,TRUE,"Qualifications"}</definedName>
    <definedName name="fdasd" localSheetId="33" hidden="1">{#N/A,#N/A,TRUE,"Cover";#N/A,#N/A,TRUE,"Summary";#N/A,#N/A,TRUE,"Cost plan";#N/A,#N/A,TRUE,"Qualifications"}</definedName>
    <definedName name="fdasd" localSheetId="34" hidden="1">{#N/A,#N/A,TRUE,"Cover";#N/A,#N/A,TRUE,"Summary";#N/A,#N/A,TRUE,"Cost plan";#N/A,#N/A,TRUE,"Qualifications"}</definedName>
    <definedName name="fdasd" localSheetId="31" hidden="1">{#N/A,#N/A,TRUE,"Cover";#N/A,#N/A,TRUE,"Summary";#N/A,#N/A,TRUE,"Cost plan";#N/A,#N/A,TRUE,"Qualifications"}</definedName>
    <definedName name="fdasd" hidden="1">{#N/A,#N/A,TRUE,"Cover";#N/A,#N/A,TRUE,"Summary";#N/A,#N/A,TRUE,"Cost plan";#N/A,#N/A,TRUE,"Qualifications"}</definedName>
    <definedName name="FDDD" hidden="1">#REF!</definedName>
    <definedName name="FDDFDF" localSheetId="35" hidden="1">{#N/A,#N/A,FALSE,"GERAL";#N/A,#N/A,FALSE,"012-96";#N/A,#N/A,FALSE,"018-96";#N/A,#N/A,FALSE,"027-96";#N/A,#N/A,FALSE,"059-96";#N/A,#N/A,FALSE,"076-96";#N/A,#N/A,FALSE,"019-97";#N/A,#N/A,FALSE,"021-97";#N/A,#N/A,FALSE,"022-97";#N/A,#N/A,FALSE,"028-97"}</definedName>
    <definedName name="FDDFDF" localSheetId="37" hidden="1">{#N/A,#N/A,FALSE,"GERAL";#N/A,#N/A,FALSE,"012-96";#N/A,#N/A,FALSE,"018-96";#N/A,#N/A,FALSE,"027-96";#N/A,#N/A,FALSE,"059-96";#N/A,#N/A,FALSE,"076-96";#N/A,#N/A,FALSE,"019-97";#N/A,#N/A,FALSE,"021-97";#N/A,#N/A,FALSE,"022-97";#N/A,#N/A,FALSE,"028-97"}</definedName>
    <definedName name="FDDFDF" localSheetId="36" hidden="1">{#N/A,#N/A,FALSE,"GERAL";#N/A,#N/A,FALSE,"012-96";#N/A,#N/A,FALSE,"018-96";#N/A,#N/A,FALSE,"027-96";#N/A,#N/A,FALSE,"059-96";#N/A,#N/A,FALSE,"076-96";#N/A,#N/A,FALSE,"019-97";#N/A,#N/A,FALSE,"021-97";#N/A,#N/A,FALSE,"022-97";#N/A,#N/A,FALSE,"028-97"}</definedName>
    <definedName name="FDDFDF" localSheetId="33" hidden="1">{#N/A,#N/A,FALSE,"GERAL";#N/A,#N/A,FALSE,"012-96";#N/A,#N/A,FALSE,"018-96";#N/A,#N/A,FALSE,"027-96";#N/A,#N/A,FALSE,"059-96";#N/A,#N/A,FALSE,"076-96";#N/A,#N/A,FALSE,"019-97";#N/A,#N/A,FALSE,"021-97";#N/A,#N/A,FALSE,"022-97";#N/A,#N/A,FALSE,"028-97"}</definedName>
    <definedName name="FDDFDF" localSheetId="34" hidden="1">{#N/A,#N/A,FALSE,"GERAL";#N/A,#N/A,FALSE,"012-96";#N/A,#N/A,FALSE,"018-96";#N/A,#N/A,FALSE,"027-96";#N/A,#N/A,FALSE,"059-96";#N/A,#N/A,FALSE,"076-96";#N/A,#N/A,FALSE,"019-97";#N/A,#N/A,FALSE,"021-97";#N/A,#N/A,FALSE,"022-97";#N/A,#N/A,FALSE,"028-97"}</definedName>
    <definedName name="FDDFDF" localSheetId="31" hidden="1">{#N/A,#N/A,FALSE,"GERAL";#N/A,#N/A,FALSE,"012-96";#N/A,#N/A,FALSE,"018-96";#N/A,#N/A,FALSE,"027-96";#N/A,#N/A,FALSE,"059-96";#N/A,#N/A,FALSE,"076-96";#N/A,#N/A,FALSE,"019-97";#N/A,#N/A,FALSE,"021-97";#N/A,#N/A,FALSE,"022-97";#N/A,#N/A,FALSE,"028-97"}</definedName>
    <definedName name="FDDFDF" hidden="1">{#N/A,#N/A,FALSE,"GERAL";#N/A,#N/A,FALSE,"012-96";#N/A,#N/A,FALSE,"018-96";#N/A,#N/A,FALSE,"027-96";#N/A,#N/A,FALSE,"059-96";#N/A,#N/A,FALSE,"076-96";#N/A,#N/A,FALSE,"019-97";#N/A,#N/A,FALSE,"021-97";#N/A,#N/A,FALSE,"022-97";#N/A,#N/A,FALSE,"028-97"}</definedName>
    <definedName name="fddfdfdf" localSheetId="35" hidden="1">{#N/A,#N/A,TRUE,"Prog. Overview Strategic Input";#N/A,#N/A,TRUE,"Program Overview Financials";#N/A,#N/A,TRUE,"Technology Summary Input";#N/A,#N/A,TRUE,"Mkt &amp; Sales Summary Input";#N/A,#N/A,TRUE,"Delivery Summary Input";#N/A,#N/A,TRUE,"Revenue Assump Input";#N/A,#N/A,TRUE,"Financial Summary"}</definedName>
    <definedName name="fddfdfdf" localSheetId="37" hidden="1">{#N/A,#N/A,TRUE,"Prog. Overview Strategic Input";#N/A,#N/A,TRUE,"Program Overview Financials";#N/A,#N/A,TRUE,"Technology Summary Input";#N/A,#N/A,TRUE,"Mkt &amp; Sales Summary Input";#N/A,#N/A,TRUE,"Delivery Summary Input";#N/A,#N/A,TRUE,"Revenue Assump Input";#N/A,#N/A,TRUE,"Financial Summary"}</definedName>
    <definedName name="fddfdfdf" localSheetId="36" hidden="1">{#N/A,#N/A,TRUE,"Prog. Overview Strategic Input";#N/A,#N/A,TRUE,"Program Overview Financials";#N/A,#N/A,TRUE,"Technology Summary Input";#N/A,#N/A,TRUE,"Mkt &amp; Sales Summary Input";#N/A,#N/A,TRUE,"Delivery Summary Input";#N/A,#N/A,TRUE,"Revenue Assump Input";#N/A,#N/A,TRUE,"Financial Summary"}</definedName>
    <definedName name="fddfdfdf" localSheetId="33" hidden="1">{#N/A,#N/A,TRUE,"Prog. Overview Strategic Input";#N/A,#N/A,TRUE,"Program Overview Financials";#N/A,#N/A,TRUE,"Technology Summary Input";#N/A,#N/A,TRUE,"Mkt &amp; Sales Summary Input";#N/A,#N/A,TRUE,"Delivery Summary Input";#N/A,#N/A,TRUE,"Revenue Assump Input";#N/A,#N/A,TRUE,"Financial Summary"}</definedName>
    <definedName name="fddfdfdf" localSheetId="34" hidden="1">{#N/A,#N/A,TRUE,"Prog. Overview Strategic Input";#N/A,#N/A,TRUE,"Program Overview Financials";#N/A,#N/A,TRUE,"Technology Summary Input";#N/A,#N/A,TRUE,"Mkt &amp; Sales Summary Input";#N/A,#N/A,TRUE,"Delivery Summary Input";#N/A,#N/A,TRUE,"Revenue Assump Input";#N/A,#N/A,TRUE,"Financial Summary"}</definedName>
    <definedName name="fddfdfdf" localSheetId="31" hidden="1">{#N/A,#N/A,TRUE,"Prog. Overview Strategic Input";#N/A,#N/A,TRUE,"Program Overview Financials";#N/A,#N/A,TRUE,"Technology Summary Input";#N/A,#N/A,TRUE,"Mkt &amp; Sales Summary Input";#N/A,#N/A,TRUE,"Delivery Summary Input";#N/A,#N/A,TRUE,"Revenue Assump Input";#N/A,#N/A,TRUE,"Financial Summary"}</definedName>
    <definedName name="fddfdfdf" hidden="1">{#N/A,#N/A,TRUE,"Prog. Overview Strategic Input";#N/A,#N/A,TRUE,"Program Overview Financials";#N/A,#N/A,TRUE,"Technology Summary Input";#N/A,#N/A,TRUE,"Mkt &amp; Sales Summary Input";#N/A,#N/A,TRUE,"Delivery Summary Input";#N/A,#N/A,TRUE,"Revenue Assump Input";#N/A,#N/A,TRUE,"Financial Summary"}</definedName>
    <definedName name="fddfhdfhdgh" localSheetId="35" hidden="1">{#N/A,#N/A,FALSE,"CCTV"}</definedName>
    <definedName name="fddfhdfhdgh" localSheetId="37" hidden="1">{#N/A,#N/A,FALSE,"CCTV"}</definedName>
    <definedName name="fddfhdfhdgh" localSheetId="36" hidden="1">{#N/A,#N/A,FALSE,"CCTV"}</definedName>
    <definedName name="fddfhdfhdgh" localSheetId="33" hidden="1">{#N/A,#N/A,FALSE,"CCTV"}</definedName>
    <definedName name="fddfhdfhdgh" localSheetId="34" hidden="1">{#N/A,#N/A,FALSE,"CCTV"}</definedName>
    <definedName name="fddfhdfhdgh" localSheetId="31" hidden="1">{#N/A,#N/A,FALSE,"CCTV"}</definedName>
    <definedName name="fddfhdfhdgh" hidden="1">{#N/A,#N/A,FALSE,"CCTV"}</definedName>
    <definedName name="FDDS"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emob">#REF!</definedName>
    <definedName name="fdemobken">#REF!</definedName>
    <definedName name="fdemobSS">#REF!</definedName>
    <definedName name="fdf" localSheetId="35" hidden="1">{#N/A,#N/A,FALSE,"TEC-01";#N/A,#N/A,FALSE,"TEC - 02";#N/A,#N/A,FALSE,"TEC - 03";#N/A,#N/A,FALSE,"TEC - 04";#N/A,#N/A,FALSE,"TEC-07";#N/A,#N/A,FALSE,"TEC-08";#N/A,#N/A,FALSE,"TEC - 09A";#N/A,#N/A,FALSE,"TEC - 09B";#N/A,#N/A,FALSE,"TEC - 09C";#N/A,#N/A,FALSE,"TEC - 10";#N/A,#N/A,FALSE,"TEC-11"}</definedName>
    <definedName name="fdf" localSheetId="37" hidden="1">{#N/A,#N/A,FALSE,"TEC-01";#N/A,#N/A,FALSE,"TEC - 02";#N/A,#N/A,FALSE,"TEC - 03";#N/A,#N/A,FALSE,"TEC - 04";#N/A,#N/A,FALSE,"TEC-07";#N/A,#N/A,FALSE,"TEC-08";#N/A,#N/A,FALSE,"TEC - 09A";#N/A,#N/A,FALSE,"TEC - 09B";#N/A,#N/A,FALSE,"TEC - 09C";#N/A,#N/A,FALSE,"TEC - 10";#N/A,#N/A,FALSE,"TEC-11"}</definedName>
    <definedName name="fdf" localSheetId="36" hidden="1">{#N/A,#N/A,FALSE,"TEC-01";#N/A,#N/A,FALSE,"TEC - 02";#N/A,#N/A,FALSE,"TEC - 03";#N/A,#N/A,FALSE,"TEC - 04";#N/A,#N/A,FALSE,"TEC-07";#N/A,#N/A,FALSE,"TEC-08";#N/A,#N/A,FALSE,"TEC - 09A";#N/A,#N/A,FALSE,"TEC - 09B";#N/A,#N/A,FALSE,"TEC - 09C";#N/A,#N/A,FALSE,"TEC - 10";#N/A,#N/A,FALSE,"TEC-11"}</definedName>
    <definedName name="fdf" localSheetId="33" hidden="1">{#N/A,#N/A,FALSE,"TEC-01";#N/A,#N/A,FALSE,"TEC - 02";#N/A,#N/A,FALSE,"TEC - 03";#N/A,#N/A,FALSE,"TEC - 04";#N/A,#N/A,FALSE,"TEC-07";#N/A,#N/A,FALSE,"TEC-08";#N/A,#N/A,FALSE,"TEC - 09A";#N/A,#N/A,FALSE,"TEC - 09B";#N/A,#N/A,FALSE,"TEC - 09C";#N/A,#N/A,FALSE,"TEC - 10";#N/A,#N/A,FALSE,"TEC-11"}</definedName>
    <definedName name="fdf" localSheetId="34" hidden="1">{#N/A,#N/A,FALSE,"TEC-01";#N/A,#N/A,FALSE,"TEC - 02";#N/A,#N/A,FALSE,"TEC - 03";#N/A,#N/A,FALSE,"TEC - 04";#N/A,#N/A,FALSE,"TEC-07";#N/A,#N/A,FALSE,"TEC-08";#N/A,#N/A,FALSE,"TEC - 09A";#N/A,#N/A,FALSE,"TEC - 09B";#N/A,#N/A,FALSE,"TEC - 09C";#N/A,#N/A,FALSE,"TEC - 10";#N/A,#N/A,FALSE,"TEC-11"}</definedName>
    <definedName name="fdf" localSheetId="31">#REF!</definedName>
    <definedName name="fdf" hidden="1">#REF!</definedName>
    <definedName name="fdfbb">#REF!</definedName>
    <definedName name="fdfcxbfd">#REF!</definedName>
    <definedName name="FDFD"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 localSheetId="31">#REF!</definedName>
    <definedName name="FDFD"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F" localSheetId="35" hidden="1">{#N/A,#N/A,FALSE,"CCTV"}</definedName>
    <definedName name="FDFDF" localSheetId="37" hidden="1">{#N/A,#N/A,FALSE,"CCTV"}</definedName>
    <definedName name="FDFDF" localSheetId="36" hidden="1">{#N/A,#N/A,FALSE,"CCTV"}</definedName>
    <definedName name="FDFDF" localSheetId="33" hidden="1">{#N/A,#N/A,FALSE,"CCTV"}</definedName>
    <definedName name="FDFDF" localSheetId="34" hidden="1">{#N/A,#N/A,FALSE,"CCTV"}</definedName>
    <definedName name="fdfdf" localSheetId="31" hidden="1">{#N/A,#N/A,FALSE,"masez (10)";#N/A,#N/A,FALSE,"masez (7)";#N/A,#N/A,FALSE,"masez (6)";#N/A,#N/A,FALSE,"masez (5)";#N/A,#N/A,FALSE,"masez (4)";#N/A,#N/A,FALSE,"masez (3)";#N/A,#N/A,FALSE,"masez (2)";#N/A,#N/A,FALSE,"GME";#N/A,#N/A,FALSE,"masez"}</definedName>
    <definedName name="fdfdf" hidden="1">{#N/A,#N/A,FALSE,"masez (10)";#N/A,#N/A,FALSE,"masez (7)";#N/A,#N/A,FALSE,"masez (6)";#N/A,#N/A,FALSE,"masez (5)";#N/A,#N/A,FALSE,"masez (4)";#N/A,#N/A,FALSE,"masez (3)";#N/A,#N/A,FALSE,"masez (2)";#N/A,#N/A,FALSE,"GME";#N/A,#N/A,FALSE,"masez"}</definedName>
    <definedName name="fdfef" localSheetId="31">#REF!</definedName>
    <definedName name="fdfef">!#REF!</definedName>
    <definedName name="fdff" localSheetId="35" hidden="1">{#N/A,#N/A,FALSE,"SumG";#N/A,#N/A,FALSE,"ElecG";#N/A,#N/A,FALSE,"MechG";#N/A,#N/A,FALSE,"GeotG";#N/A,#N/A,FALSE,"PrcsG";#N/A,#N/A,FALSE,"TunnG";#N/A,#N/A,FALSE,"CivlG";#N/A,#N/A,FALSE,"NtwkG";#N/A,#N/A,FALSE,"EstgG";#N/A,#N/A,FALSE,"PEngG"}</definedName>
    <definedName name="fdff" localSheetId="37" hidden="1">{#N/A,#N/A,FALSE,"SumG";#N/A,#N/A,FALSE,"ElecG";#N/A,#N/A,FALSE,"MechG";#N/A,#N/A,FALSE,"GeotG";#N/A,#N/A,FALSE,"PrcsG";#N/A,#N/A,FALSE,"TunnG";#N/A,#N/A,FALSE,"CivlG";#N/A,#N/A,FALSE,"NtwkG";#N/A,#N/A,FALSE,"EstgG";#N/A,#N/A,FALSE,"PEngG"}</definedName>
    <definedName name="fdff" localSheetId="36" hidden="1">{#N/A,#N/A,FALSE,"SumG";#N/A,#N/A,FALSE,"ElecG";#N/A,#N/A,FALSE,"MechG";#N/A,#N/A,FALSE,"GeotG";#N/A,#N/A,FALSE,"PrcsG";#N/A,#N/A,FALSE,"TunnG";#N/A,#N/A,FALSE,"CivlG";#N/A,#N/A,FALSE,"NtwkG";#N/A,#N/A,FALSE,"EstgG";#N/A,#N/A,FALSE,"PEngG"}</definedName>
    <definedName name="fdff" localSheetId="33" hidden="1">{#N/A,#N/A,FALSE,"SumG";#N/A,#N/A,FALSE,"ElecG";#N/A,#N/A,FALSE,"MechG";#N/A,#N/A,FALSE,"GeotG";#N/A,#N/A,FALSE,"PrcsG";#N/A,#N/A,FALSE,"TunnG";#N/A,#N/A,FALSE,"CivlG";#N/A,#N/A,FALSE,"NtwkG";#N/A,#N/A,FALSE,"EstgG";#N/A,#N/A,FALSE,"PEngG"}</definedName>
    <definedName name="fdff" localSheetId="34" hidden="1">{#N/A,#N/A,FALSE,"SumG";#N/A,#N/A,FALSE,"ElecG";#N/A,#N/A,FALSE,"MechG";#N/A,#N/A,FALSE,"GeotG";#N/A,#N/A,FALSE,"PrcsG";#N/A,#N/A,FALSE,"TunnG";#N/A,#N/A,FALSE,"CivlG";#N/A,#N/A,FALSE,"NtwkG";#N/A,#N/A,FALSE,"EstgG";#N/A,#N/A,FALSE,"PEngG"}</definedName>
    <definedName name="fdff" localSheetId="3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jgd" localSheetId="35"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37"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36"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3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34"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3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SD" localSheetId="35" hidden="1">{#N/A,#N/A,FALSE,"Pricing";#N/A,#N/A,FALSE,"Summary";#N/A,#N/A,FALSE,"CompProd";#N/A,#N/A,FALSE,"CompJobhrs";#N/A,#N/A,FALSE,"Escalation";#N/A,#N/A,FALSE,"Contingency";#N/A,#N/A,FALSE,"GM";#N/A,#N/A,FALSE,"CompWage";#N/A,#N/A,FALSE,"costSum"}</definedName>
    <definedName name="FDFSD" localSheetId="37" hidden="1">{#N/A,#N/A,FALSE,"Pricing";#N/A,#N/A,FALSE,"Summary";#N/A,#N/A,FALSE,"CompProd";#N/A,#N/A,FALSE,"CompJobhrs";#N/A,#N/A,FALSE,"Escalation";#N/A,#N/A,FALSE,"Contingency";#N/A,#N/A,FALSE,"GM";#N/A,#N/A,FALSE,"CompWage";#N/A,#N/A,FALSE,"costSum"}</definedName>
    <definedName name="FDFSD" localSheetId="36" hidden="1">{#N/A,#N/A,FALSE,"Pricing";#N/A,#N/A,FALSE,"Summary";#N/A,#N/A,FALSE,"CompProd";#N/A,#N/A,FALSE,"CompJobhrs";#N/A,#N/A,FALSE,"Escalation";#N/A,#N/A,FALSE,"Contingency";#N/A,#N/A,FALSE,"GM";#N/A,#N/A,FALSE,"CompWage";#N/A,#N/A,FALSE,"costSum"}</definedName>
    <definedName name="FDFSD" localSheetId="33" hidden="1">{#N/A,#N/A,FALSE,"Pricing";#N/A,#N/A,FALSE,"Summary";#N/A,#N/A,FALSE,"CompProd";#N/A,#N/A,FALSE,"CompJobhrs";#N/A,#N/A,FALSE,"Escalation";#N/A,#N/A,FALSE,"Contingency";#N/A,#N/A,FALSE,"GM";#N/A,#N/A,FALSE,"CompWage";#N/A,#N/A,FALSE,"costSum"}</definedName>
    <definedName name="FDFSD" localSheetId="34" hidden="1">{#N/A,#N/A,FALSE,"Pricing";#N/A,#N/A,FALSE,"Summary";#N/A,#N/A,FALSE,"CompProd";#N/A,#N/A,FALSE,"CompJobhrs";#N/A,#N/A,FALSE,"Escalation";#N/A,#N/A,FALSE,"Contingency";#N/A,#N/A,FALSE,"GM";#N/A,#N/A,FALSE,"CompWage";#N/A,#N/A,FALSE,"costSum"}</definedName>
    <definedName name="FDFSD" localSheetId="31" hidden="1">{#N/A,#N/A,FALSE,"Pricing";#N/A,#N/A,FALSE,"Summary";#N/A,#N/A,FALSE,"CompProd";#N/A,#N/A,FALSE,"CompJobhrs";#N/A,#N/A,FALSE,"Escalation";#N/A,#N/A,FALSE,"Contingency";#N/A,#N/A,FALSE,"GM";#N/A,#N/A,FALSE,"CompWage";#N/A,#N/A,FALSE,"costSum"}</definedName>
    <definedName name="FDFSD" hidden="1">{#N/A,#N/A,FALSE,"Pricing";#N/A,#N/A,FALSE,"Summary";#N/A,#N/A,FALSE,"CompProd";#N/A,#N/A,FALSE,"CompJobhrs";#N/A,#N/A,FALSE,"Escalation";#N/A,#N/A,FALSE,"Contingency";#N/A,#N/A,FALSE,"GM";#N/A,#N/A,FALSE,"CompWage";#N/A,#N/A,FALSE,"costSum"}</definedName>
    <definedName name="fdfsdfsf" localSheetId="35" hidden="1">{#N/A,#N/A,TRUE,"1842CWN0"}</definedName>
    <definedName name="fdfsdfsf" localSheetId="37" hidden="1">{#N/A,#N/A,TRUE,"1842CWN0"}</definedName>
    <definedName name="fdfsdfsf" localSheetId="36" hidden="1">{#N/A,#N/A,TRUE,"1842CWN0"}</definedName>
    <definedName name="fdfsdfsf" localSheetId="33" hidden="1">{#N/A,#N/A,TRUE,"1842CWN0"}</definedName>
    <definedName name="fdfsdfsf" localSheetId="34" hidden="1">{#N/A,#N/A,TRUE,"1842CWN0"}</definedName>
    <definedName name="fdfsdfsf" localSheetId="31" hidden="1">{#N/A,#N/A,TRUE,"1842CWN0"}</definedName>
    <definedName name="fdfsdfsf" hidden="1">{#N/A,#N/A,TRUE,"1842CWN0"}</definedName>
    <definedName name="fdgdf" localSheetId="35" hidden="1">{#N/A,#N/A,FALSE,"masez (10)";#N/A,#N/A,FALSE,"masez (7)";#N/A,#N/A,FALSE,"masez (6)";#N/A,#N/A,FALSE,"masez (5)";#N/A,#N/A,FALSE,"masez (4)";#N/A,#N/A,FALSE,"masez (3)";#N/A,#N/A,FALSE,"masez (2)";#N/A,#N/A,FALSE,"GME";#N/A,#N/A,FALSE,"masez"}</definedName>
    <definedName name="fdgdf" localSheetId="37" hidden="1">{#N/A,#N/A,FALSE,"masez (10)";#N/A,#N/A,FALSE,"masez (7)";#N/A,#N/A,FALSE,"masez (6)";#N/A,#N/A,FALSE,"masez (5)";#N/A,#N/A,FALSE,"masez (4)";#N/A,#N/A,FALSE,"masez (3)";#N/A,#N/A,FALSE,"masez (2)";#N/A,#N/A,FALSE,"GME";#N/A,#N/A,FALSE,"masez"}</definedName>
    <definedName name="fdgdf" localSheetId="36" hidden="1">{#N/A,#N/A,FALSE,"masez (10)";#N/A,#N/A,FALSE,"masez (7)";#N/A,#N/A,FALSE,"masez (6)";#N/A,#N/A,FALSE,"masez (5)";#N/A,#N/A,FALSE,"masez (4)";#N/A,#N/A,FALSE,"masez (3)";#N/A,#N/A,FALSE,"masez (2)";#N/A,#N/A,FALSE,"GME";#N/A,#N/A,FALSE,"masez"}</definedName>
    <definedName name="fdgdf" localSheetId="33" hidden="1">{#N/A,#N/A,FALSE,"masez (10)";#N/A,#N/A,FALSE,"masez (7)";#N/A,#N/A,FALSE,"masez (6)";#N/A,#N/A,FALSE,"masez (5)";#N/A,#N/A,FALSE,"masez (4)";#N/A,#N/A,FALSE,"masez (3)";#N/A,#N/A,FALSE,"masez (2)";#N/A,#N/A,FALSE,"GME";#N/A,#N/A,FALSE,"masez"}</definedName>
    <definedName name="fdgdf" localSheetId="34" hidden="1">{#N/A,#N/A,FALSE,"masez (10)";#N/A,#N/A,FALSE,"masez (7)";#N/A,#N/A,FALSE,"masez (6)";#N/A,#N/A,FALSE,"masez (5)";#N/A,#N/A,FALSE,"masez (4)";#N/A,#N/A,FALSE,"masez (3)";#N/A,#N/A,FALSE,"masez (2)";#N/A,#N/A,FALSE,"GME";#N/A,#N/A,FALSE,"masez"}</definedName>
    <definedName name="fdgdf" localSheetId="31" hidden="1">{#N/A,#N/A,FALSE,"masez (10)";#N/A,#N/A,FALSE,"masez (7)";#N/A,#N/A,FALSE,"masez (6)";#N/A,#N/A,FALSE,"masez (5)";#N/A,#N/A,FALSE,"masez (4)";#N/A,#N/A,FALSE,"masez (3)";#N/A,#N/A,FALSE,"masez (2)";#N/A,#N/A,FALSE,"GME";#N/A,#N/A,FALSE,"masez"}</definedName>
    <definedName name="fdgdf" hidden="1">{#N/A,#N/A,FALSE,"masez (10)";#N/A,#N/A,FALSE,"masez (7)";#N/A,#N/A,FALSE,"masez (6)";#N/A,#N/A,FALSE,"masez (5)";#N/A,#N/A,FALSE,"masez (4)";#N/A,#N/A,FALSE,"masez (3)";#N/A,#N/A,FALSE,"masez (2)";#N/A,#N/A,FALSE,"GME";#N/A,#N/A,FALSE,"masez"}</definedName>
    <definedName name="fdgdfg" localSheetId="35" hidden="1">{#N/A,#N/A,FALSE,"minas";#N/A,#N/A,FALSE,"Total_OC015";#N/A,#N/A,FALSE,"ADMIN";#N/A,#N/A,FALSE,"PROCES";#N/A,#N/A,FALSE,"civil";#N/A,#N/A,FALSE,"CAÑER";#N/A,#N/A,FALSE,"ELEC";#N/A,#N/A,FALSE,"INSTR";#N/A,#N/A,FALSE,"PDS";#N/A,#N/A,FALSE,"mecan"}</definedName>
    <definedName name="fdgdfg" localSheetId="37" hidden="1">{#N/A,#N/A,FALSE,"minas";#N/A,#N/A,FALSE,"Total_OC015";#N/A,#N/A,FALSE,"ADMIN";#N/A,#N/A,FALSE,"PROCES";#N/A,#N/A,FALSE,"civil";#N/A,#N/A,FALSE,"CAÑER";#N/A,#N/A,FALSE,"ELEC";#N/A,#N/A,FALSE,"INSTR";#N/A,#N/A,FALSE,"PDS";#N/A,#N/A,FALSE,"mecan"}</definedName>
    <definedName name="fdgdfg" localSheetId="36" hidden="1">{#N/A,#N/A,FALSE,"minas";#N/A,#N/A,FALSE,"Total_OC015";#N/A,#N/A,FALSE,"ADMIN";#N/A,#N/A,FALSE,"PROCES";#N/A,#N/A,FALSE,"civil";#N/A,#N/A,FALSE,"CAÑER";#N/A,#N/A,FALSE,"ELEC";#N/A,#N/A,FALSE,"INSTR";#N/A,#N/A,FALSE,"PDS";#N/A,#N/A,FALSE,"mecan"}</definedName>
    <definedName name="fdgdfg" localSheetId="33" hidden="1">{#N/A,#N/A,FALSE,"minas";#N/A,#N/A,FALSE,"Total_OC015";#N/A,#N/A,FALSE,"ADMIN";#N/A,#N/A,FALSE,"PROCES";#N/A,#N/A,FALSE,"civil";#N/A,#N/A,FALSE,"CAÑER";#N/A,#N/A,FALSE,"ELEC";#N/A,#N/A,FALSE,"INSTR";#N/A,#N/A,FALSE,"PDS";#N/A,#N/A,FALSE,"mecan"}</definedName>
    <definedName name="fdgdfg" localSheetId="34" hidden="1">{#N/A,#N/A,FALSE,"minas";#N/A,#N/A,FALSE,"Total_OC015";#N/A,#N/A,FALSE,"ADMIN";#N/A,#N/A,FALSE,"PROCES";#N/A,#N/A,FALSE,"civil";#N/A,#N/A,FALSE,"CAÑER";#N/A,#N/A,FALSE,"ELEC";#N/A,#N/A,FALSE,"INSTR";#N/A,#N/A,FALSE,"PDS";#N/A,#N/A,FALSE,"mecan"}</definedName>
    <definedName name="fdgdfg" localSheetId="31" hidden="1">{#N/A,#N/A,FALSE,"minas";#N/A,#N/A,FALSE,"Total_OC015";#N/A,#N/A,FALSE,"ADMIN";#N/A,#N/A,FALSE,"PROCES";#N/A,#N/A,FALSE,"civil";#N/A,#N/A,FALSE,"CAÑER";#N/A,#N/A,FALSE,"ELEC";#N/A,#N/A,FALSE,"INSTR";#N/A,#N/A,FALSE,"PDS";#N/A,#N/A,FALSE,"mecan"}</definedName>
    <definedName name="fdgdfg" hidden="1">{#N/A,#N/A,FALSE,"minas";#N/A,#N/A,FALSE,"Total_OC015";#N/A,#N/A,FALSE,"ADMIN";#N/A,#N/A,FALSE,"PROCES";#N/A,#N/A,FALSE,"civil";#N/A,#N/A,FALSE,"CAÑER";#N/A,#N/A,FALSE,"ELEC";#N/A,#N/A,FALSE,"INSTR";#N/A,#N/A,FALSE,"PDS";#N/A,#N/A,FALSE,"mecan"}</definedName>
    <definedName name="fdgdfg_1" localSheetId="35" hidden="1">{#N/A,#N/A,FALSE,"minas";#N/A,#N/A,FALSE,"Total_OC015";#N/A,#N/A,FALSE,"ADMIN";#N/A,#N/A,FALSE,"PROCES";#N/A,#N/A,FALSE,"civil";#N/A,#N/A,FALSE,"CAÑER";#N/A,#N/A,FALSE,"ELEC";#N/A,#N/A,FALSE,"INSTR";#N/A,#N/A,FALSE,"PDS";#N/A,#N/A,FALSE,"mecan"}</definedName>
    <definedName name="fdgdfg_1" localSheetId="37" hidden="1">{#N/A,#N/A,FALSE,"minas";#N/A,#N/A,FALSE,"Total_OC015";#N/A,#N/A,FALSE,"ADMIN";#N/A,#N/A,FALSE,"PROCES";#N/A,#N/A,FALSE,"civil";#N/A,#N/A,FALSE,"CAÑER";#N/A,#N/A,FALSE,"ELEC";#N/A,#N/A,FALSE,"INSTR";#N/A,#N/A,FALSE,"PDS";#N/A,#N/A,FALSE,"mecan"}</definedName>
    <definedName name="fdgdfg_1" localSheetId="36" hidden="1">{#N/A,#N/A,FALSE,"minas";#N/A,#N/A,FALSE,"Total_OC015";#N/A,#N/A,FALSE,"ADMIN";#N/A,#N/A,FALSE,"PROCES";#N/A,#N/A,FALSE,"civil";#N/A,#N/A,FALSE,"CAÑER";#N/A,#N/A,FALSE,"ELEC";#N/A,#N/A,FALSE,"INSTR";#N/A,#N/A,FALSE,"PDS";#N/A,#N/A,FALSE,"mecan"}</definedName>
    <definedName name="fdgdfg_1" localSheetId="33" hidden="1">{#N/A,#N/A,FALSE,"minas";#N/A,#N/A,FALSE,"Total_OC015";#N/A,#N/A,FALSE,"ADMIN";#N/A,#N/A,FALSE,"PROCES";#N/A,#N/A,FALSE,"civil";#N/A,#N/A,FALSE,"CAÑER";#N/A,#N/A,FALSE,"ELEC";#N/A,#N/A,FALSE,"INSTR";#N/A,#N/A,FALSE,"PDS";#N/A,#N/A,FALSE,"mecan"}</definedName>
    <definedName name="fdgdfg_1" localSheetId="34" hidden="1">{#N/A,#N/A,FALSE,"minas";#N/A,#N/A,FALSE,"Total_OC015";#N/A,#N/A,FALSE,"ADMIN";#N/A,#N/A,FALSE,"PROCES";#N/A,#N/A,FALSE,"civil";#N/A,#N/A,FALSE,"CAÑER";#N/A,#N/A,FALSE,"ELEC";#N/A,#N/A,FALSE,"INSTR";#N/A,#N/A,FALSE,"PDS";#N/A,#N/A,FALSE,"mecan"}</definedName>
    <definedName name="fdgdfg_1" localSheetId="31" hidden="1">{#N/A,#N/A,FALSE,"minas";#N/A,#N/A,FALSE,"Total_OC015";#N/A,#N/A,FALSE,"ADMIN";#N/A,#N/A,FALSE,"PROCES";#N/A,#N/A,FALSE,"civil";#N/A,#N/A,FALSE,"CAÑER";#N/A,#N/A,FALSE,"ELEC";#N/A,#N/A,FALSE,"INSTR";#N/A,#N/A,FALSE,"PDS";#N/A,#N/A,FALSE,"mecan"}</definedName>
    <definedName name="fdgdfg_1" hidden="1">{#N/A,#N/A,FALSE,"minas";#N/A,#N/A,FALSE,"Total_OC015";#N/A,#N/A,FALSE,"ADMIN";#N/A,#N/A,FALSE,"PROCES";#N/A,#N/A,FALSE,"civil";#N/A,#N/A,FALSE,"CAÑER";#N/A,#N/A,FALSE,"ELEC";#N/A,#N/A,FALSE,"INSTR";#N/A,#N/A,FALSE,"PDS";#N/A,#N/A,FALSE,"mecan"}</definedName>
    <definedName name="fdgfdg" localSheetId="35" hidden="1">{#N/A,#N/A,FALSE,"Total_OC015";#N/A,#N/A,FALSE,"ADMIN";#N/A,#N/A,FALSE,"PROCES";#N/A,#N/A,FALSE,"mecan";#N/A,#N/A,FALSE,"civil";#N/A,#N/A,FALSE,"CAÑER";#N/A,#N/A,FALSE,"ELEC";#N/A,#N/A,FALSE,"INSTR"}</definedName>
    <definedName name="fdgfdg" localSheetId="37" hidden="1">{#N/A,#N/A,FALSE,"Total_OC015";#N/A,#N/A,FALSE,"ADMIN";#N/A,#N/A,FALSE,"PROCES";#N/A,#N/A,FALSE,"mecan";#N/A,#N/A,FALSE,"civil";#N/A,#N/A,FALSE,"CAÑER";#N/A,#N/A,FALSE,"ELEC";#N/A,#N/A,FALSE,"INSTR"}</definedName>
    <definedName name="fdgfdg" localSheetId="36" hidden="1">{#N/A,#N/A,FALSE,"Total_OC015";#N/A,#N/A,FALSE,"ADMIN";#N/A,#N/A,FALSE,"PROCES";#N/A,#N/A,FALSE,"mecan";#N/A,#N/A,FALSE,"civil";#N/A,#N/A,FALSE,"CAÑER";#N/A,#N/A,FALSE,"ELEC";#N/A,#N/A,FALSE,"INSTR"}</definedName>
    <definedName name="fdgfdg" localSheetId="33" hidden="1">{#N/A,#N/A,FALSE,"Total_OC015";#N/A,#N/A,FALSE,"ADMIN";#N/A,#N/A,FALSE,"PROCES";#N/A,#N/A,FALSE,"mecan";#N/A,#N/A,FALSE,"civil";#N/A,#N/A,FALSE,"CAÑER";#N/A,#N/A,FALSE,"ELEC";#N/A,#N/A,FALSE,"INSTR"}</definedName>
    <definedName name="fdgfdg" localSheetId="34" hidden="1">{#N/A,#N/A,FALSE,"Total_OC015";#N/A,#N/A,FALSE,"ADMIN";#N/A,#N/A,FALSE,"PROCES";#N/A,#N/A,FALSE,"mecan";#N/A,#N/A,FALSE,"civil";#N/A,#N/A,FALSE,"CAÑER";#N/A,#N/A,FALSE,"ELEC";#N/A,#N/A,FALSE,"INSTR"}</definedName>
    <definedName name="fdgfdg" localSheetId="31" hidden="1">{#N/A,#N/A,FALSE,"Total_OC015";#N/A,#N/A,FALSE,"ADMIN";#N/A,#N/A,FALSE,"PROCES";#N/A,#N/A,FALSE,"mecan";#N/A,#N/A,FALSE,"civil";#N/A,#N/A,FALSE,"CAÑER";#N/A,#N/A,FALSE,"ELEC";#N/A,#N/A,FALSE,"INSTR"}</definedName>
    <definedName name="fdgfdg" hidden="1">{#N/A,#N/A,FALSE,"Total_OC015";#N/A,#N/A,FALSE,"ADMIN";#N/A,#N/A,FALSE,"PROCES";#N/A,#N/A,FALSE,"mecan";#N/A,#N/A,FALSE,"civil";#N/A,#N/A,FALSE,"CAÑER";#N/A,#N/A,FALSE,"ELEC";#N/A,#N/A,FALSE,"INSTR"}</definedName>
    <definedName name="fdgfdgfdg" localSheetId="35" hidden="1">{#N/A,#N/A,FALSE,"minas";#N/A,#N/A,FALSE,"Total_OC015";#N/A,#N/A,FALSE,"ADMIN";#N/A,#N/A,FALSE,"PROCES";#N/A,#N/A,FALSE,"civil";#N/A,#N/A,FALSE,"CAÑER";#N/A,#N/A,FALSE,"ELEC";#N/A,#N/A,FALSE,"INSTR";#N/A,#N/A,FALSE,"PDS";#N/A,#N/A,FALSE,"mecan"}</definedName>
    <definedName name="fdgfdgfdg" localSheetId="37" hidden="1">{#N/A,#N/A,FALSE,"minas";#N/A,#N/A,FALSE,"Total_OC015";#N/A,#N/A,FALSE,"ADMIN";#N/A,#N/A,FALSE,"PROCES";#N/A,#N/A,FALSE,"civil";#N/A,#N/A,FALSE,"CAÑER";#N/A,#N/A,FALSE,"ELEC";#N/A,#N/A,FALSE,"INSTR";#N/A,#N/A,FALSE,"PDS";#N/A,#N/A,FALSE,"mecan"}</definedName>
    <definedName name="fdgfdgfdg" localSheetId="36" hidden="1">{#N/A,#N/A,FALSE,"minas";#N/A,#N/A,FALSE,"Total_OC015";#N/A,#N/A,FALSE,"ADMIN";#N/A,#N/A,FALSE,"PROCES";#N/A,#N/A,FALSE,"civil";#N/A,#N/A,FALSE,"CAÑER";#N/A,#N/A,FALSE,"ELEC";#N/A,#N/A,FALSE,"INSTR";#N/A,#N/A,FALSE,"PDS";#N/A,#N/A,FALSE,"mecan"}</definedName>
    <definedName name="fdgfdgfdg" localSheetId="33" hidden="1">{#N/A,#N/A,FALSE,"minas";#N/A,#N/A,FALSE,"Total_OC015";#N/A,#N/A,FALSE,"ADMIN";#N/A,#N/A,FALSE,"PROCES";#N/A,#N/A,FALSE,"civil";#N/A,#N/A,FALSE,"CAÑER";#N/A,#N/A,FALSE,"ELEC";#N/A,#N/A,FALSE,"INSTR";#N/A,#N/A,FALSE,"PDS";#N/A,#N/A,FALSE,"mecan"}</definedName>
    <definedName name="fdgfdgfdg" localSheetId="34" hidden="1">{#N/A,#N/A,FALSE,"minas";#N/A,#N/A,FALSE,"Total_OC015";#N/A,#N/A,FALSE,"ADMIN";#N/A,#N/A,FALSE,"PROCES";#N/A,#N/A,FALSE,"civil";#N/A,#N/A,FALSE,"CAÑER";#N/A,#N/A,FALSE,"ELEC";#N/A,#N/A,FALSE,"INSTR";#N/A,#N/A,FALSE,"PDS";#N/A,#N/A,FALSE,"mecan"}</definedName>
    <definedName name="fdgfdgfdg" localSheetId="31" hidden="1">{#N/A,#N/A,FALSE,"minas";#N/A,#N/A,FALSE,"Total_OC015";#N/A,#N/A,FALSE,"ADMIN";#N/A,#N/A,FALSE,"PROCES";#N/A,#N/A,FALSE,"civil";#N/A,#N/A,FALSE,"CAÑER";#N/A,#N/A,FALSE,"ELEC";#N/A,#N/A,FALSE,"INSTR";#N/A,#N/A,FALSE,"PDS";#N/A,#N/A,FALSE,"mecan"}</definedName>
    <definedName name="fdgfdgfdg" hidden="1">{#N/A,#N/A,FALSE,"minas";#N/A,#N/A,FALSE,"Total_OC015";#N/A,#N/A,FALSE,"ADMIN";#N/A,#N/A,FALSE,"PROCES";#N/A,#N/A,FALSE,"civil";#N/A,#N/A,FALSE,"CAÑER";#N/A,#N/A,FALSE,"ELEC";#N/A,#N/A,FALSE,"INSTR";#N/A,#N/A,FALSE,"PDS";#N/A,#N/A,FALSE,"mecan"}</definedName>
    <definedName name="fdgffdsg">#REF!</definedName>
    <definedName name="fdgfggddgf" localSheetId="35" hidden="1">{#N/A,#N/A,FALSE,"SumG";#N/A,#N/A,FALSE,"ElecG";#N/A,#N/A,FALSE,"MechG";#N/A,#N/A,FALSE,"GeotG";#N/A,#N/A,FALSE,"PrcsG";#N/A,#N/A,FALSE,"TunnG";#N/A,#N/A,FALSE,"CivlG";#N/A,#N/A,FALSE,"NtwkG";#N/A,#N/A,FALSE,"EstgG";#N/A,#N/A,FALSE,"PEngG"}</definedName>
    <definedName name="fdgfggddgf" localSheetId="37" hidden="1">{#N/A,#N/A,FALSE,"SumG";#N/A,#N/A,FALSE,"ElecG";#N/A,#N/A,FALSE,"MechG";#N/A,#N/A,FALSE,"GeotG";#N/A,#N/A,FALSE,"PrcsG";#N/A,#N/A,FALSE,"TunnG";#N/A,#N/A,FALSE,"CivlG";#N/A,#N/A,FALSE,"NtwkG";#N/A,#N/A,FALSE,"EstgG";#N/A,#N/A,FALSE,"PEngG"}</definedName>
    <definedName name="fdgfggddgf" localSheetId="36" hidden="1">{#N/A,#N/A,FALSE,"SumG";#N/A,#N/A,FALSE,"ElecG";#N/A,#N/A,FALSE,"MechG";#N/A,#N/A,FALSE,"GeotG";#N/A,#N/A,FALSE,"PrcsG";#N/A,#N/A,FALSE,"TunnG";#N/A,#N/A,FALSE,"CivlG";#N/A,#N/A,FALSE,"NtwkG";#N/A,#N/A,FALSE,"EstgG";#N/A,#N/A,FALSE,"PEngG"}</definedName>
    <definedName name="fdgfggddgf" localSheetId="33" hidden="1">{#N/A,#N/A,FALSE,"SumG";#N/A,#N/A,FALSE,"ElecG";#N/A,#N/A,FALSE,"MechG";#N/A,#N/A,FALSE,"GeotG";#N/A,#N/A,FALSE,"PrcsG";#N/A,#N/A,FALSE,"TunnG";#N/A,#N/A,FALSE,"CivlG";#N/A,#N/A,FALSE,"NtwkG";#N/A,#N/A,FALSE,"EstgG";#N/A,#N/A,FALSE,"PEngG"}</definedName>
    <definedName name="fdgfggddgf" localSheetId="34" hidden="1">{#N/A,#N/A,FALSE,"SumG";#N/A,#N/A,FALSE,"ElecG";#N/A,#N/A,FALSE,"MechG";#N/A,#N/A,FALSE,"GeotG";#N/A,#N/A,FALSE,"PrcsG";#N/A,#N/A,FALSE,"TunnG";#N/A,#N/A,FALSE,"CivlG";#N/A,#N/A,FALSE,"NtwkG";#N/A,#N/A,FALSE,"EstgG";#N/A,#N/A,FALSE,"PEngG"}</definedName>
    <definedName name="fdgfggddgf" localSheetId="31" hidden="1">{#N/A,#N/A,FALSE,"SumG";#N/A,#N/A,FALSE,"ElecG";#N/A,#N/A,FALSE,"MechG";#N/A,#N/A,FALSE,"GeotG";#N/A,#N/A,FALSE,"PrcsG";#N/A,#N/A,FALSE,"TunnG";#N/A,#N/A,FALSE,"CivlG";#N/A,#N/A,FALSE,"NtwkG";#N/A,#N/A,FALSE,"EstgG";#N/A,#N/A,FALSE,"PEngG"}</definedName>
    <definedName name="fdgfggddgf" hidden="1">{#N/A,#N/A,FALSE,"SumG";#N/A,#N/A,FALSE,"ElecG";#N/A,#N/A,FALSE,"MechG";#N/A,#N/A,FALSE,"GeotG";#N/A,#N/A,FALSE,"PrcsG";#N/A,#N/A,FALSE,"TunnG";#N/A,#N/A,FALSE,"CivlG";#N/A,#N/A,FALSE,"NtwkG";#N/A,#N/A,FALSE,"EstgG";#N/A,#N/A,FALSE,"PEngG"}</definedName>
    <definedName name="fdgh" localSheetId="35" hidden="1">{#N/A,#N/A,FALSE,"minas";#N/A,#N/A,FALSE,"Total_OC015";#N/A,#N/A,FALSE,"ADMIN";#N/A,#N/A,FALSE,"PROCES";#N/A,#N/A,FALSE,"civil";#N/A,#N/A,FALSE,"CAÑER";#N/A,#N/A,FALSE,"ELEC";#N/A,#N/A,FALSE,"INSTR";#N/A,#N/A,FALSE,"PDS";#N/A,#N/A,FALSE,"mecan"}</definedName>
    <definedName name="fdgh" localSheetId="37" hidden="1">{#N/A,#N/A,FALSE,"minas";#N/A,#N/A,FALSE,"Total_OC015";#N/A,#N/A,FALSE,"ADMIN";#N/A,#N/A,FALSE,"PROCES";#N/A,#N/A,FALSE,"civil";#N/A,#N/A,FALSE,"CAÑER";#N/A,#N/A,FALSE,"ELEC";#N/A,#N/A,FALSE,"INSTR";#N/A,#N/A,FALSE,"PDS";#N/A,#N/A,FALSE,"mecan"}</definedName>
    <definedName name="fdgh" localSheetId="36" hidden="1">{#N/A,#N/A,FALSE,"minas";#N/A,#N/A,FALSE,"Total_OC015";#N/A,#N/A,FALSE,"ADMIN";#N/A,#N/A,FALSE,"PROCES";#N/A,#N/A,FALSE,"civil";#N/A,#N/A,FALSE,"CAÑER";#N/A,#N/A,FALSE,"ELEC";#N/A,#N/A,FALSE,"INSTR";#N/A,#N/A,FALSE,"PDS";#N/A,#N/A,FALSE,"mecan"}</definedName>
    <definedName name="fdgh" localSheetId="33" hidden="1">{#N/A,#N/A,FALSE,"minas";#N/A,#N/A,FALSE,"Total_OC015";#N/A,#N/A,FALSE,"ADMIN";#N/A,#N/A,FALSE,"PROCES";#N/A,#N/A,FALSE,"civil";#N/A,#N/A,FALSE,"CAÑER";#N/A,#N/A,FALSE,"ELEC";#N/A,#N/A,FALSE,"INSTR";#N/A,#N/A,FALSE,"PDS";#N/A,#N/A,FALSE,"mecan"}</definedName>
    <definedName name="fdgh" localSheetId="34" hidden="1">{#N/A,#N/A,FALSE,"minas";#N/A,#N/A,FALSE,"Total_OC015";#N/A,#N/A,FALSE,"ADMIN";#N/A,#N/A,FALSE,"PROCES";#N/A,#N/A,FALSE,"civil";#N/A,#N/A,FALSE,"CAÑER";#N/A,#N/A,FALSE,"ELEC";#N/A,#N/A,FALSE,"INSTR";#N/A,#N/A,FALSE,"PDS";#N/A,#N/A,FALSE,"mecan"}</definedName>
    <definedName name="fdgh" localSheetId="31" hidden="1">{#N/A,#N/A,FALSE,"minas";#N/A,#N/A,FALSE,"Total_OC015";#N/A,#N/A,FALSE,"ADMIN";#N/A,#N/A,FALSE,"PROCES";#N/A,#N/A,FALSE,"civil";#N/A,#N/A,FALSE,"CAÑER";#N/A,#N/A,FALSE,"ELEC";#N/A,#N/A,FALSE,"INSTR";#N/A,#N/A,FALSE,"PDS";#N/A,#N/A,FALSE,"mecan"}</definedName>
    <definedName name="fdgh" hidden="1">{#N/A,#N/A,FALSE,"minas";#N/A,#N/A,FALSE,"Total_OC015";#N/A,#N/A,FALSE,"ADMIN";#N/A,#N/A,FALSE,"PROCES";#N/A,#N/A,FALSE,"civil";#N/A,#N/A,FALSE,"CAÑER";#N/A,#N/A,FALSE,"ELEC";#N/A,#N/A,FALSE,"INSTR";#N/A,#N/A,FALSE,"PDS";#N/A,#N/A,FALSE,"mecan"}</definedName>
    <definedName name="fdhbgfh" localSheetId="35" hidden="1">{#N/A,#N/A,FALSE,"Total_OC015";#N/A,#N/A,FALSE,"ADMIN";#N/A,#N/A,FALSE,"PROCES";#N/A,#N/A,FALSE,"mecan";#N/A,#N/A,FALSE,"civil";#N/A,#N/A,FALSE,"CAÑER";#N/A,#N/A,FALSE,"ELEC";#N/A,#N/A,FALSE,"INSTR"}</definedName>
    <definedName name="fdhbgfh" localSheetId="37" hidden="1">{#N/A,#N/A,FALSE,"Total_OC015";#N/A,#N/A,FALSE,"ADMIN";#N/A,#N/A,FALSE,"PROCES";#N/A,#N/A,FALSE,"mecan";#N/A,#N/A,FALSE,"civil";#N/A,#N/A,FALSE,"CAÑER";#N/A,#N/A,FALSE,"ELEC";#N/A,#N/A,FALSE,"INSTR"}</definedName>
    <definedName name="fdhbgfh" localSheetId="36" hidden="1">{#N/A,#N/A,FALSE,"Total_OC015";#N/A,#N/A,FALSE,"ADMIN";#N/A,#N/A,FALSE,"PROCES";#N/A,#N/A,FALSE,"mecan";#N/A,#N/A,FALSE,"civil";#N/A,#N/A,FALSE,"CAÑER";#N/A,#N/A,FALSE,"ELEC";#N/A,#N/A,FALSE,"INSTR"}</definedName>
    <definedName name="fdhbgfh" localSheetId="33" hidden="1">{#N/A,#N/A,FALSE,"Total_OC015";#N/A,#N/A,FALSE,"ADMIN";#N/A,#N/A,FALSE,"PROCES";#N/A,#N/A,FALSE,"mecan";#N/A,#N/A,FALSE,"civil";#N/A,#N/A,FALSE,"CAÑER";#N/A,#N/A,FALSE,"ELEC";#N/A,#N/A,FALSE,"INSTR"}</definedName>
    <definedName name="fdhbgfh" localSheetId="34" hidden="1">{#N/A,#N/A,FALSE,"Total_OC015";#N/A,#N/A,FALSE,"ADMIN";#N/A,#N/A,FALSE,"PROCES";#N/A,#N/A,FALSE,"mecan";#N/A,#N/A,FALSE,"civil";#N/A,#N/A,FALSE,"CAÑER";#N/A,#N/A,FALSE,"ELEC";#N/A,#N/A,FALSE,"INSTR"}</definedName>
    <definedName name="fdhbgfh" localSheetId="31" hidden="1">{#N/A,#N/A,FALSE,"Total_OC015";#N/A,#N/A,FALSE,"ADMIN";#N/A,#N/A,FALSE,"PROCES";#N/A,#N/A,FALSE,"mecan";#N/A,#N/A,FALSE,"civil";#N/A,#N/A,FALSE,"CAÑER";#N/A,#N/A,FALSE,"ELEC";#N/A,#N/A,FALSE,"INSTR"}</definedName>
    <definedName name="fdhbgfh" hidden="1">{#N/A,#N/A,FALSE,"Total_OC015";#N/A,#N/A,FALSE,"ADMIN";#N/A,#N/A,FALSE,"PROCES";#N/A,#N/A,FALSE,"mecan";#N/A,#N/A,FALSE,"civil";#N/A,#N/A,FALSE,"CAÑER";#N/A,#N/A,FALSE,"ELEC";#N/A,#N/A,FALSE,"INSTR"}</definedName>
    <definedName name="fdhbgfh_1" localSheetId="35" hidden="1">{#N/A,#N/A,FALSE,"Total_OC015";#N/A,#N/A,FALSE,"ADMIN";#N/A,#N/A,FALSE,"PROCES";#N/A,#N/A,FALSE,"mecan";#N/A,#N/A,FALSE,"civil";#N/A,#N/A,FALSE,"CAÑER";#N/A,#N/A,FALSE,"ELEC";#N/A,#N/A,FALSE,"INSTR"}</definedName>
    <definedName name="fdhbgfh_1" localSheetId="37" hidden="1">{#N/A,#N/A,FALSE,"Total_OC015";#N/A,#N/A,FALSE,"ADMIN";#N/A,#N/A,FALSE,"PROCES";#N/A,#N/A,FALSE,"mecan";#N/A,#N/A,FALSE,"civil";#N/A,#N/A,FALSE,"CAÑER";#N/A,#N/A,FALSE,"ELEC";#N/A,#N/A,FALSE,"INSTR"}</definedName>
    <definedName name="fdhbgfh_1" localSheetId="36" hidden="1">{#N/A,#N/A,FALSE,"Total_OC015";#N/A,#N/A,FALSE,"ADMIN";#N/A,#N/A,FALSE,"PROCES";#N/A,#N/A,FALSE,"mecan";#N/A,#N/A,FALSE,"civil";#N/A,#N/A,FALSE,"CAÑER";#N/A,#N/A,FALSE,"ELEC";#N/A,#N/A,FALSE,"INSTR"}</definedName>
    <definedName name="fdhbgfh_1" localSheetId="33" hidden="1">{#N/A,#N/A,FALSE,"Total_OC015";#N/A,#N/A,FALSE,"ADMIN";#N/A,#N/A,FALSE,"PROCES";#N/A,#N/A,FALSE,"mecan";#N/A,#N/A,FALSE,"civil";#N/A,#N/A,FALSE,"CAÑER";#N/A,#N/A,FALSE,"ELEC";#N/A,#N/A,FALSE,"INSTR"}</definedName>
    <definedName name="fdhbgfh_1" localSheetId="34" hidden="1">{#N/A,#N/A,FALSE,"Total_OC015";#N/A,#N/A,FALSE,"ADMIN";#N/A,#N/A,FALSE,"PROCES";#N/A,#N/A,FALSE,"mecan";#N/A,#N/A,FALSE,"civil";#N/A,#N/A,FALSE,"CAÑER";#N/A,#N/A,FALSE,"ELEC";#N/A,#N/A,FALSE,"INSTR"}</definedName>
    <definedName name="fdhbgfh_1" localSheetId="31" hidden="1">{#N/A,#N/A,FALSE,"Total_OC015";#N/A,#N/A,FALSE,"ADMIN";#N/A,#N/A,FALSE,"PROCES";#N/A,#N/A,FALSE,"mecan";#N/A,#N/A,FALSE,"civil";#N/A,#N/A,FALSE,"CAÑER";#N/A,#N/A,FALSE,"ELEC";#N/A,#N/A,FALSE,"INSTR"}</definedName>
    <definedName name="fdhbgfh_1" hidden="1">{#N/A,#N/A,FALSE,"Total_OC015";#N/A,#N/A,FALSE,"ADMIN";#N/A,#N/A,FALSE,"PROCES";#N/A,#N/A,FALSE,"mecan";#N/A,#N/A,FALSE,"civil";#N/A,#N/A,FALSE,"CAÑER";#N/A,#N/A,FALSE,"ELEC";#N/A,#N/A,FALSE,"INSTR"}</definedName>
    <definedName name="fdhsd" localSheetId="31">#REF!</definedName>
    <definedName name="fdhsd">!#REF!</definedName>
    <definedName name="FDIRI">#REF!</definedName>
    <definedName name="FDIRN">#REF!</definedName>
    <definedName name="fdjhrdyjh" localSheetId="35" hidden="1">{#N/A,#N/A,FALSE,"ResDev"}</definedName>
    <definedName name="fdjhrdyjh" localSheetId="37" hidden="1">{#N/A,#N/A,FALSE,"ResDev"}</definedName>
    <definedName name="fdjhrdyjh" localSheetId="36" hidden="1">{#N/A,#N/A,FALSE,"ResDev"}</definedName>
    <definedName name="fdjhrdyjh" localSheetId="33" hidden="1">{#N/A,#N/A,FALSE,"ResDev"}</definedName>
    <definedName name="fdjhrdyjh" localSheetId="34" hidden="1">{#N/A,#N/A,FALSE,"ResDev"}</definedName>
    <definedName name="fdjhrdyjh" localSheetId="31" hidden="1">{#N/A,#N/A,FALSE,"ResDev"}</definedName>
    <definedName name="fdjhrdyjh" hidden="1">{#N/A,#N/A,FALSE,"ResDev"}</definedName>
    <definedName name="fdm">#REF!</definedName>
    <definedName name="fdrstl_brand">#REF!</definedName>
    <definedName name="fdrtrj" localSheetId="31">#REF!</definedName>
    <definedName name="fdrtrj">!#REF!</definedName>
    <definedName name="fds" localSheetId="35" hidden="1">{#N/A,#N/A,FALSE,"GERAL";#N/A,#N/A,FALSE,"012-96";#N/A,#N/A,FALSE,"018-96";#N/A,#N/A,FALSE,"027-96";#N/A,#N/A,FALSE,"059-96";#N/A,#N/A,FALSE,"076-96";#N/A,#N/A,FALSE,"019-97";#N/A,#N/A,FALSE,"021-97";#N/A,#N/A,FALSE,"022-97";#N/A,#N/A,FALSE,"028-97"}</definedName>
    <definedName name="fds" localSheetId="37" hidden="1">{#N/A,#N/A,FALSE,"GERAL";#N/A,#N/A,FALSE,"012-96";#N/A,#N/A,FALSE,"018-96";#N/A,#N/A,FALSE,"027-96";#N/A,#N/A,FALSE,"059-96";#N/A,#N/A,FALSE,"076-96";#N/A,#N/A,FALSE,"019-97";#N/A,#N/A,FALSE,"021-97";#N/A,#N/A,FALSE,"022-97";#N/A,#N/A,FALSE,"028-97"}</definedName>
    <definedName name="fds" localSheetId="36" hidden="1">{#N/A,#N/A,FALSE,"GERAL";#N/A,#N/A,FALSE,"012-96";#N/A,#N/A,FALSE,"018-96";#N/A,#N/A,FALSE,"027-96";#N/A,#N/A,FALSE,"059-96";#N/A,#N/A,FALSE,"076-96";#N/A,#N/A,FALSE,"019-97";#N/A,#N/A,FALSE,"021-97";#N/A,#N/A,FALSE,"022-97";#N/A,#N/A,FALSE,"028-97"}</definedName>
    <definedName name="fds" localSheetId="33" hidden="1">{#N/A,#N/A,FALSE,"GERAL";#N/A,#N/A,FALSE,"012-96";#N/A,#N/A,FALSE,"018-96";#N/A,#N/A,FALSE,"027-96";#N/A,#N/A,FALSE,"059-96";#N/A,#N/A,FALSE,"076-96";#N/A,#N/A,FALSE,"019-97";#N/A,#N/A,FALSE,"021-97";#N/A,#N/A,FALSE,"022-97";#N/A,#N/A,FALSE,"028-97"}</definedName>
    <definedName name="fds" localSheetId="34" hidden="1">{#N/A,#N/A,FALSE,"GERAL";#N/A,#N/A,FALSE,"012-96";#N/A,#N/A,FALSE,"018-96";#N/A,#N/A,FALSE,"027-96";#N/A,#N/A,FALSE,"059-96";#N/A,#N/A,FALSE,"076-96";#N/A,#N/A,FALSE,"019-97";#N/A,#N/A,FALSE,"021-97";#N/A,#N/A,FALSE,"022-97";#N/A,#N/A,FALSE,"028-97"}</definedName>
    <definedName name="fds" localSheetId="31">#REF!</definedName>
    <definedName name="fds" hidden="1">{#N/A,#N/A,FALSE,"GERAL";#N/A,#N/A,FALSE,"012-96";#N/A,#N/A,FALSE,"018-96";#N/A,#N/A,FALSE,"027-96";#N/A,#N/A,FALSE,"059-96";#N/A,#N/A,FALSE,"076-96";#N/A,#N/A,FALSE,"019-97";#N/A,#N/A,FALSE,"021-97";#N/A,#N/A,FALSE,"022-97";#N/A,#N/A,FALSE,"028-97"}</definedName>
    <definedName name="FDSA" localSheetId="35" hidden="1">{#N/A,#N/A,FALSE,"CCTV"}</definedName>
    <definedName name="FDSA" localSheetId="37" hidden="1">{#N/A,#N/A,FALSE,"CCTV"}</definedName>
    <definedName name="FDSA" localSheetId="36" hidden="1">{#N/A,#N/A,FALSE,"CCTV"}</definedName>
    <definedName name="FDSA" localSheetId="33" hidden="1">{#N/A,#N/A,FALSE,"CCTV"}</definedName>
    <definedName name="FDSA" localSheetId="34" hidden="1">{#N/A,#N/A,FALSE,"CCTV"}</definedName>
    <definedName name="FDSA" localSheetId="31" hidden="1">{#N/A,#N/A,FALSE,"CCTV"}</definedName>
    <definedName name="FDSA" hidden="1">{#N/A,#N/A,FALSE,"CCTV"}</definedName>
    <definedName name="fdsdf" localSheetId="31" hidden="1">#REF!</definedName>
    <definedName name="fdsdf" hidden="1">#REF!</definedName>
    <definedName name="fdsf" localSheetId="35" hidden="1">{#N/A,#N/A,FALSE,"masez (10)";#N/A,#N/A,FALSE,"masez (7)";#N/A,#N/A,FALSE,"masez (6)";#N/A,#N/A,FALSE,"masez (5)";#N/A,#N/A,FALSE,"masez (4)";#N/A,#N/A,FALSE,"masez (3)";#N/A,#N/A,FALSE,"masez (2)";#N/A,#N/A,FALSE,"GME";#N/A,#N/A,FALSE,"masez"}</definedName>
    <definedName name="fdsf" localSheetId="37" hidden="1">{#N/A,#N/A,FALSE,"masez (10)";#N/A,#N/A,FALSE,"masez (7)";#N/A,#N/A,FALSE,"masez (6)";#N/A,#N/A,FALSE,"masez (5)";#N/A,#N/A,FALSE,"masez (4)";#N/A,#N/A,FALSE,"masez (3)";#N/A,#N/A,FALSE,"masez (2)";#N/A,#N/A,FALSE,"GME";#N/A,#N/A,FALSE,"masez"}</definedName>
    <definedName name="fdsf" localSheetId="36" hidden="1">{#N/A,#N/A,FALSE,"masez (10)";#N/A,#N/A,FALSE,"masez (7)";#N/A,#N/A,FALSE,"masez (6)";#N/A,#N/A,FALSE,"masez (5)";#N/A,#N/A,FALSE,"masez (4)";#N/A,#N/A,FALSE,"masez (3)";#N/A,#N/A,FALSE,"masez (2)";#N/A,#N/A,FALSE,"GME";#N/A,#N/A,FALSE,"masez"}</definedName>
    <definedName name="fdsf" localSheetId="33" hidden="1">{#N/A,#N/A,FALSE,"masez (10)";#N/A,#N/A,FALSE,"masez (7)";#N/A,#N/A,FALSE,"masez (6)";#N/A,#N/A,FALSE,"masez (5)";#N/A,#N/A,FALSE,"masez (4)";#N/A,#N/A,FALSE,"masez (3)";#N/A,#N/A,FALSE,"masez (2)";#N/A,#N/A,FALSE,"GME";#N/A,#N/A,FALSE,"masez"}</definedName>
    <definedName name="fdsf" localSheetId="34" hidden="1">{#N/A,#N/A,FALSE,"masez (10)";#N/A,#N/A,FALSE,"masez (7)";#N/A,#N/A,FALSE,"masez (6)";#N/A,#N/A,FALSE,"masez (5)";#N/A,#N/A,FALSE,"masez (4)";#N/A,#N/A,FALSE,"masez (3)";#N/A,#N/A,FALSE,"masez (2)";#N/A,#N/A,FALSE,"GME";#N/A,#N/A,FALSE,"masez"}</definedName>
    <definedName name="fdsf" localSheetId="31" hidden="1">{#N/A,#N/A,FALSE,"masez (10)";#N/A,#N/A,FALSE,"masez (7)";#N/A,#N/A,FALSE,"masez (6)";#N/A,#N/A,FALSE,"masez (5)";#N/A,#N/A,FALSE,"masez (4)";#N/A,#N/A,FALSE,"masez (3)";#N/A,#N/A,FALSE,"masez (2)";#N/A,#N/A,FALSE,"GME";#N/A,#N/A,FALSE,"masez"}</definedName>
    <definedName name="fdsf" hidden="1">{#N/A,#N/A,FALSE,"masez (10)";#N/A,#N/A,FALSE,"masez (7)";#N/A,#N/A,FALSE,"masez (6)";#N/A,#N/A,FALSE,"masez (5)";#N/A,#N/A,FALSE,"masez (4)";#N/A,#N/A,FALSE,"masez (3)";#N/A,#N/A,FALSE,"masez (2)";#N/A,#N/A,FALSE,"GME";#N/A,#N/A,FALSE,"masez"}</definedName>
    <definedName name="fdsfdf" localSheetId="31">#REF!</definedName>
    <definedName name="fdsfdf">!#REF!</definedName>
    <definedName name="fdsfdsfds" localSheetId="31">#REF!</definedName>
    <definedName name="fdsfdsfds">!#REF!</definedName>
    <definedName name="fdsfsdfdsfsd" localSheetId="35" hidden="1">{"DETALLE_1996",#N/A,FALSE,"flujo";"DETALLE_1997",#N/A,FALSE,"flujo";"GASTOS_INCURRIDOS_1996",#N/A,FALSE,"flujo";"GASTOS_PROGRAMADOS_PARA_1997",#N/A,FALSE,"flujo";#N/A,#N/A,FALSE,"comparat";#N/A,#N/A,FALSE,"costos";#N/A,#N/A,FALSE,"proyctrol"}</definedName>
    <definedName name="fdsfsdfdsfsd" localSheetId="37" hidden="1">{"DETALLE_1996",#N/A,FALSE,"flujo";"DETALLE_1997",#N/A,FALSE,"flujo";"GASTOS_INCURRIDOS_1996",#N/A,FALSE,"flujo";"GASTOS_PROGRAMADOS_PARA_1997",#N/A,FALSE,"flujo";#N/A,#N/A,FALSE,"comparat";#N/A,#N/A,FALSE,"costos";#N/A,#N/A,FALSE,"proyctrol"}</definedName>
    <definedName name="fdsfsdfdsfsd" localSheetId="36" hidden="1">{"DETALLE_1996",#N/A,FALSE,"flujo";"DETALLE_1997",#N/A,FALSE,"flujo";"GASTOS_INCURRIDOS_1996",#N/A,FALSE,"flujo";"GASTOS_PROGRAMADOS_PARA_1997",#N/A,FALSE,"flujo";#N/A,#N/A,FALSE,"comparat";#N/A,#N/A,FALSE,"costos";#N/A,#N/A,FALSE,"proyctrol"}</definedName>
    <definedName name="fdsfsdfdsfsd" localSheetId="33" hidden="1">{"DETALLE_1996",#N/A,FALSE,"flujo";"DETALLE_1997",#N/A,FALSE,"flujo";"GASTOS_INCURRIDOS_1996",#N/A,FALSE,"flujo";"GASTOS_PROGRAMADOS_PARA_1997",#N/A,FALSE,"flujo";#N/A,#N/A,FALSE,"comparat";#N/A,#N/A,FALSE,"costos";#N/A,#N/A,FALSE,"proyctrol"}</definedName>
    <definedName name="fdsfsdfdsfsd" localSheetId="34" hidden="1">{"DETALLE_1996",#N/A,FALSE,"flujo";"DETALLE_1997",#N/A,FALSE,"flujo";"GASTOS_INCURRIDOS_1996",#N/A,FALSE,"flujo";"GASTOS_PROGRAMADOS_PARA_1997",#N/A,FALSE,"flujo";#N/A,#N/A,FALSE,"comparat";#N/A,#N/A,FALSE,"costos";#N/A,#N/A,FALSE,"proyctrol"}</definedName>
    <definedName name="fdsfsdfdsfsd" localSheetId="31" hidden="1">{"DETALLE_1996",#N/A,FALSE,"flujo";"DETALLE_1997",#N/A,FALSE,"flujo";"GASTOS_INCURRIDOS_1996",#N/A,FALSE,"flujo";"GASTOS_PROGRAMADOS_PARA_1997",#N/A,FALSE,"flujo";#N/A,#N/A,FALSE,"comparat";#N/A,#N/A,FALSE,"costos";#N/A,#N/A,FALSE,"proyctrol"}</definedName>
    <definedName name="fdsfsdfdsfsd" hidden="1">{"DETALLE_1996",#N/A,FALSE,"flujo";"DETALLE_1997",#N/A,FALSE,"flujo";"GASTOS_INCURRIDOS_1996",#N/A,FALSE,"flujo";"GASTOS_PROGRAMADOS_PARA_1997",#N/A,FALSE,"flujo";#N/A,#N/A,FALSE,"comparat";#N/A,#N/A,FALSE,"costos";#N/A,#N/A,FALSE,"proyctrol"}</definedName>
    <definedName name="fdsfvds" localSheetId="35"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fdsfvds" localSheetId="37"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fdsfvds" localSheetId="36"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fdsfvds" localSheetId="33"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fdsfvds" localSheetId="34"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fdsfvds" localSheetId="31"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fdsfvds"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fdsfvdsfv" localSheetId="35" hidden="1">{"Admin Costs",#N/A,FALSE,"Act.Fcst Costs"}</definedName>
    <definedName name="fdsfvdsfv" localSheetId="37" hidden="1">{"Admin Costs",#N/A,FALSE,"Act.Fcst Costs"}</definedName>
    <definedName name="fdsfvdsfv" localSheetId="36" hidden="1">{"Admin Costs",#N/A,FALSE,"Act.Fcst Costs"}</definedName>
    <definedName name="fdsfvdsfv" localSheetId="33" hidden="1">{"Admin Costs",#N/A,FALSE,"Act.Fcst Costs"}</definedName>
    <definedName name="fdsfvdsfv" localSheetId="34" hidden="1">{"Admin Costs",#N/A,FALSE,"Act.Fcst Costs"}</definedName>
    <definedName name="fdsfvdsfv" localSheetId="31" hidden="1">{"Admin Costs",#N/A,FALSE,"Act.Fcst Costs"}</definedName>
    <definedName name="fdsfvdsfv" hidden="1">{"Admin Costs",#N/A,FALSE,"Act.Fcst Costs"}</definedName>
    <definedName name="FDSG" localSheetId="35" hidden="1">{#N/A,#N/A,FALSE,"CCTV"}</definedName>
    <definedName name="FDSG" localSheetId="37" hidden="1">{#N/A,#N/A,FALSE,"CCTV"}</definedName>
    <definedName name="FDSG" localSheetId="36" hidden="1">{#N/A,#N/A,FALSE,"CCTV"}</definedName>
    <definedName name="FDSG" localSheetId="33" hidden="1">{#N/A,#N/A,FALSE,"CCTV"}</definedName>
    <definedName name="FDSG" localSheetId="34" hidden="1">{#N/A,#N/A,FALSE,"CCTV"}</definedName>
    <definedName name="FDSG" localSheetId="31" hidden="1">{#N/A,#N/A,FALSE,"CCTV"}</definedName>
    <definedName name="FDSG" hidden="1">{#N/A,#N/A,FALSE,"CCTV"}</definedName>
    <definedName name="fdshfg" localSheetId="35" hidden="1">{#N/A,#N/A,FALSE,"masez (10)";#N/A,#N/A,FALSE,"masez (7)";#N/A,#N/A,FALSE,"masez (6)";#N/A,#N/A,FALSE,"masez (5)";#N/A,#N/A,FALSE,"masez (4)";#N/A,#N/A,FALSE,"masez (3)";#N/A,#N/A,FALSE,"masez (2)";#N/A,#N/A,FALSE,"GME";#N/A,#N/A,FALSE,"masez"}</definedName>
    <definedName name="fdshfg" localSheetId="37" hidden="1">{#N/A,#N/A,FALSE,"masez (10)";#N/A,#N/A,FALSE,"masez (7)";#N/A,#N/A,FALSE,"masez (6)";#N/A,#N/A,FALSE,"masez (5)";#N/A,#N/A,FALSE,"masez (4)";#N/A,#N/A,FALSE,"masez (3)";#N/A,#N/A,FALSE,"masez (2)";#N/A,#N/A,FALSE,"GME";#N/A,#N/A,FALSE,"masez"}</definedName>
    <definedName name="fdshfg" localSheetId="36" hidden="1">{#N/A,#N/A,FALSE,"masez (10)";#N/A,#N/A,FALSE,"masez (7)";#N/A,#N/A,FALSE,"masez (6)";#N/A,#N/A,FALSE,"masez (5)";#N/A,#N/A,FALSE,"masez (4)";#N/A,#N/A,FALSE,"masez (3)";#N/A,#N/A,FALSE,"masez (2)";#N/A,#N/A,FALSE,"GME";#N/A,#N/A,FALSE,"masez"}</definedName>
    <definedName name="fdshfg" localSheetId="33" hidden="1">{#N/A,#N/A,FALSE,"masez (10)";#N/A,#N/A,FALSE,"masez (7)";#N/A,#N/A,FALSE,"masez (6)";#N/A,#N/A,FALSE,"masez (5)";#N/A,#N/A,FALSE,"masez (4)";#N/A,#N/A,FALSE,"masez (3)";#N/A,#N/A,FALSE,"masez (2)";#N/A,#N/A,FALSE,"GME";#N/A,#N/A,FALSE,"masez"}</definedName>
    <definedName name="fdshfg" localSheetId="34" hidden="1">{#N/A,#N/A,FALSE,"masez (10)";#N/A,#N/A,FALSE,"masez (7)";#N/A,#N/A,FALSE,"masez (6)";#N/A,#N/A,FALSE,"masez (5)";#N/A,#N/A,FALSE,"masez (4)";#N/A,#N/A,FALSE,"masez (3)";#N/A,#N/A,FALSE,"masez (2)";#N/A,#N/A,FALSE,"GME";#N/A,#N/A,FALSE,"masez"}</definedName>
    <definedName name="fdshfg" localSheetId="31" hidden="1">{#N/A,#N/A,FALSE,"masez (10)";#N/A,#N/A,FALSE,"masez (7)";#N/A,#N/A,FALSE,"masez (6)";#N/A,#N/A,FALSE,"masez (5)";#N/A,#N/A,FALSE,"masez (4)";#N/A,#N/A,FALSE,"masez (3)";#N/A,#N/A,FALSE,"masez (2)";#N/A,#N/A,FALSE,"GME";#N/A,#N/A,FALSE,"masez"}</definedName>
    <definedName name="fdshfg" hidden="1">{#N/A,#N/A,FALSE,"masez (10)";#N/A,#N/A,FALSE,"masez (7)";#N/A,#N/A,FALSE,"masez (6)";#N/A,#N/A,FALSE,"masez (5)";#N/A,#N/A,FALSE,"masez (4)";#N/A,#N/A,FALSE,"masez (3)";#N/A,#N/A,FALSE,"masez (2)";#N/A,#N/A,FALSE,"GME";#N/A,#N/A,FALSE,"masez"}</definedName>
    <definedName name="fdsv" localSheetId="35" hidden="1">{"April",#N/A,FALSE,"April"}</definedName>
    <definedName name="fdsv" localSheetId="37" hidden="1">{"April",#N/A,FALSE,"April"}</definedName>
    <definedName name="fdsv" localSheetId="36" hidden="1">{"April",#N/A,FALSE,"April"}</definedName>
    <definedName name="fdsv" localSheetId="33" hidden="1">{"April",#N/A,FALSE,"April"}</definedName>
    <definedName name="fdsv" localSheetId="34" hidden="1">{"April",#N/A,FALSE,"April"}</definedName>
    <definedName name="fdsv" localSheetId="31" hidden="1">{"April",#N/A,FALSE,"April"}</definedName>
    <definedName name="fdsv" hidden="1">{"April",#N/A,FALSE,"April"}</definedName>
    <definedName name="fdtgg" localSheetId="31">#REF!</definedName>
    <definedName name="fdtgg">!#REF!</definedName>
    <definedName name="fdv" localSheetId="35" hidden="1">{#N/A,#N/A,FALSE,"Cost Report";#N/A,#N/A,FALSE,"Table 2.1";#N/A,#N/A,FALSE,"Plant Statistics";"Plant Costs",#N/A,FALSE,"Cost Summary"}</definedName>
    <definedName name="fdv" localSheetId="37" hidden="1">{#N/A,#N/A,FALSE,"Cost Report";#N/A,#N/A,FALSE,"Table 2.1";#N/A,#N/A,FALSE,"Plant Statistics";"Plant Costs",#N/A,FALSE,"Cost Summary"}</definedName>
    <definedName name="fdv" localSheetId="36" hidden="1">{#N/A,#N/A,FALSE,"Cost Report";#N/A,#N/A,FALSE,"Table 2.1";#N/A,#N/A,FALSE,"Plant Statistics";"Plant Costs",#N/A,FALSE,"Cost Summary"}</definedName>
    <definedName name="fdv" localSheetId="33" hidden="1">{#N/A,#N/A,FALSE,"Cost Report";#N/A,#N/A,FALSE,"Table 2.1";#N/A,#N/A,FALSE,"Plant Statistics";"Plant Costs",#N/A,FALSE,"Cost Summary"}</definedName>
    <definedName name="fdv" localSheetId="34" hidden="1">{#N/A,#N/A,FALSE,"Cost Report";#N/A,#N/A,FALSE,"Table 2.1";#N/A,#N/A,FALSE,"Plant Statistics";"Plant Costs",#N/A,FALSE,"Cost Summary"}</definedName>
    <definedName name="fdv" localSheetId="31" hidden="1">{#N/A,#N/A,FALSE,"Cost Report";#N/A,#N/A,FALSE,"Table 2.1";#N/A,#N/A,FALSE,"Plant Statistics";"Plant Costs",#N/A,FALSE,"Cost Summary"}</definedName>
    <definedName name="fdv" hidden="1">{#N/A,#N/A,FALSE,"Cost Report";#N/A,#N/A,FALSE,"Table 2.1";#N/A,#N/A,FALSE,"Plant Statistics";"Plant Costs",#N/A,FALSE,"Cost Summary"}</definedName>
    <definedName name="fdvd" localSheetId="35"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fdvd" localSheetId="37"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fdvd" localSheetId="36"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fdvd" localSheetId="33"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fdvd" localSheetId="34"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fdvd" localSheetId="31"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fdvd"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fdvf" localSheetId="35" hidden="1">{"DETALLE_1996",#N/A,FALSE,"flujo";"DETALLE_1997",#N/A,FALSE,"flujo";"GASTOS_INCURRIDOS_1996",#N/A,FALSE,"flujo";"GASTOS_PROGRAMADOS_PARA_1997",#N/A,FALSE,"flujo";#N/A,#N/A,FALSE,"comparat";#N/A,#N/A,FALSE,"costos";#N/A,#N/A,FALSE,"proyctrol"}</definedName>
    <definedName name="fdvf" localSheetId="37" hidden="1">{"DETALLE_1996",#N/A,FALSE,"flujo";"DETALLE_1997",#N/A,FALSE,"flujo";"GASTOS_INCURRIDOS_1996",#N/A,FALSE,"flujo";"GASTOS_PROGRAMADOS_PARA_1997",#N/A,FALSE,"flujo";#N/A,#N/A,FALSE,"comparat";#N/A,#N/A,FALSE,"costos";#N/A,#N/A,FALSE,"proyctrol"}</definedName>
    <definedName name="fdvf" localSheetId="36" hidden="1">{"DETALLE_1996",#N/A,FALSE,"flujo";"DETALLE_1997",#N/A,FALSE,"flujo";"GASTOS_INCURRIDOS_1996",#N/A,FALSE,"flujo";"GASTOS_PROGRAMADOS_PARA_1997",#N/A,FALSE,"flujo";#N/A,#N/A,FALSE,"comparat";#N/A,#N/A,FALSE,"costos";#N/A,#N/A,FALSE,"proyctrol"}</definedName>
    <definedName name="fdvf" localSheetId="33" hidden="1">{"DETALLE_1996",#N/A,FALSE,"flujo";"DETALLE_1997",#N/A,FALSE,"flujo";"GASTOS_INCURRIDOS_1996",#N/A,FALSE,"flujo";"GASTOS_PROGRAMADOS_PARA_1997",#N/A,FALSE,"flujo";#N/A,#N/A,FALSE,"comparat";#N/A,#N/A,FALSE,"costos";#N/A,#N/A,FALSE,"proyctrol"}</definedName>
    <definedName name="fdvf" localSheetId="34" hidden="1">{"DETALLE_1996",#N/A,FALSE,"flujo";"DETALLE_1997",#N/A,FALSE,"flujo";"GASTOS_INCURRIDOS_1996",#N/A,FALSE,"flujo";"GASTOS_PROGRAMADOS_PARA_1997",#N/A,FALSE,"flujo";#N/A,#N/A,FALSE,"comparat";#N/A,#N/A,FALSE,"costos";#N/A,#N/A,FALSE,"proyctrol"}</definedName>
    <definedName name="fdvf" localSheetId="31" hidden="1">{"DETALLE_1996",#N/A,FALSE,"flujo";"DETALLE_1997",#N/A,FALSE,"flujo";"GASTOS_INCURRIDOS_1996",#N/A,FALSE,"flujo";"GASTOS_PROGRAMADOS_PARA_1997",#N/A,FALSE,"flujo";#N/A,#N/A,FALSE,"comparat";#N/A,#N/A,FALSE,"costos";#N/A,#N/A,FALSE,"proyctrol"}</definedName>
    <definedName name="fdvf" hidden="1">{"DETALLE_1996",#N/A,FALSE,"flujo";"DETALLE_1997",#N/A,FALSE,"flujo";"GASTOS_INCURRIDOS_1996",#N/A,FALSE,"flujo";"GASTOS_PROGRAMADOS_PARA_1997",#N/A,FALSE,"flujo";#N/A,#N/A,FALSE,"comparat";#N/A,#N/A,FALSE,"costos";#N/A,#N/A,FALSE,"proyctrol"}</definedName>
    <definedName name="fdvfdsvdgrgd" localSheetId="35" hidden="1">{#N/A,#N/A,FALSE,"DATA"}</definedName>
    <definedName name="fdvfdsvdgrgd" localSheetId="37" hidden="1">{#N/A,#N/A,FALSE,"DATA"}</definedName>
    <definedName name="fdvfdsvdgrgd" localSheetId="36" hidden="1">{#N/A,#N/A,FALSE,"DATA"}</definedName>
    <definedName name="fdvfdsvdgrgd" localSheetId="33" hidden="1">{#N/A,#N/A,FALSE,"DATA"}</definedName>
    <definedName name="fdvfdsvdgrgd" localSheetId="34" hidden="1">{#N/A,#N/A,FALSE,"DATA"}</definedName>
    <definedName name="fdvfdsvdgrgd" localSheetId="31" hidden="1">{#N/A,#N/A,FALSE,"DATA"}</definedName>
    <definedName name="fdvfdsvdgrgd" hidden="1">{#N/A,#N/A,FALSE,"DATA"}</definedName>
    <definedName name="fdvg" localSheetId="35" hidden="1">{#N/A,#N/A,TRUE,"259020CIPAug";#N/A,#N/A,TRUE,"259020CIPAug (2)"}</definedName>
    <definedName name="fdvg" localSheetId="37" hidden="1">{#N/A,#N/A,TRUE,"259020CIPAug";#N/A,#N/A,TRUE,"259020CIPAug (2)"}</definedName>
    <definedName name="fdvg" localSheetId="36" hidden="1">{#N/A,#N/A,TRUE,"259020CIPAug";#N/A,#N/A,TRUE,"259020CIPAug (2)"}</definedName>
    <definedName name="fdvg" localSheetId="33" hidden="1">{#N/A,#N/A,TRUE,"259020CIPAug";#N/A,#N/A,TRUE,"259020CIPAug (2)"}</definedName>
    <definedName name="fdvg" localSheetId="34" hidden="1">{#N/A,#N/A,TRUE,"259020CIPAug";#N/A,#N/A,TRUE,"259020CIPAug (2)"}</definedName>
    <definedName name="fdvg" localSheetId="31" hidden="1">{#N/A,#N/A,TRUE,"259020CIPAug";#N/A,#N/A,TRUE,"259020CIPAug (2)"}</definedName>
    <definedName name="fdvg" hidden="1">{#N/A,#N/A,TRUE,"259020CIPAug";#N/A,#N/A,TRUE,"259020CIPAug (2)"}</definedName>
    <definedName name="fdwsg" localSheetId="35" hidden="1">{"DETALLE_1996",#N/A,FALSE,"flujo";"DETALLE_1997",#N/A,FALSE,"flujo";"GASTOS_INCURRIDOS_1996",#N/A,FALSE,"flujo";"GASTOS_PROGRAMADOS_PARA_1997",#N/A,FALSE,"flujo";#N/A,#N/A,FALSE,"comparat";#N/A,#N/A,FALSE,"costos";#N/A,#N/A,FALSE,"proyctrol"}</definedName>
    <definedName name="fdwsg" localSheetId="37" hidden="1">{"DETALLE_1996",#N/A,FALSE,"flujo";"DETALLE_1997",#N/A,FALSE,"flujo";"GASTOS_INCURRIDOS_1996",#N/A,FALSE,"flujo";"GASTOS_PROGRAMADOS_PARA_1997",#N/A,FALSE,"flujo";#N/A,#N/A,FALSE,"comparat";#N/A,#N/A,FALSE,"costos";#N/A,#N/A,FALSE,"proyctrol"}</definedName>
    <definedName name="fdwsg" localSheetId="36" hidden="1">{"DETALLE_1996",#N/A,FALSE,"flujo";"DETALLE_1997",#N/A,FALSE,"flujo";"GASTOS_INCURRIDOS_1996",#N/A,FALSE,"flujo";"GASTOS_PROGRAMADOS_PARA_1997",#N/A,FALSE,"flujo";#N/A,#N/A,FALSE,"comparat";#N/A,#N/A,FALSE,"costos";#N/A,#N/A,FALSE,"proyctrol"}</definedName>
    <definedName name="fdwsg" localSheetId="33" hidden="1">{"DETALLE_1996",#N/A,FALSE,"flujo";"DETALLE_1997",#N/A,FALSE,"flujo";"GASTOS_INCURRIDOS_1996",#N/A,FALSE,"flujo";"GASTOS_PROGRAMADOS_PARA_1997",#N/A,FALSE,"flujo";#N/A,#N/A,FALSE,"comparat";#N/A,#N/A,FALSE,"costos";#N/A,#N/A,FALSE,"proyctrol"}</definedName>
    <definedName name="fdwsg" localSheetId="34" hidden="1">{"DETALLE_1996",#N/A,FALSE,"flujo";"DETALLE_1997",#N/A,FALSE,"flujo";"GASTOS_INCURRIDOS_1996",#N/A,FALSE,"flujo";"GASTOS_PROGRAMADOS_PARA_1997",#N/A,FALSE,"flujo";#N/A,#N/A,FALSE,"comparat";#N/A,#N/A,FALSE,"costos";#N/A,#N/A,FALSE,"proyctrol"}</definedName>
    <definedName name="fdwsg" localSheetId="31" hidden="1">{"DETALLE_1996",#N/A,FALSE,"flujo";"DETALLE_1997",#N/A,FALSE,"flujo";"GASTOS_INCURRIDOS_1996",#N/A,FALSE,"flujo";"GASTOS_PROGRAMADOS_PARA_1997",#N/A,FALSE,"flujo";#N/A,#N/A,FALSE,"comparat";#N/A,#N/A,FALSE,"costos";#N/A,#N/A,FALSE,"proyctrol"}</definedName>
    <definedName name="fdwsg" hidden="1">{"DETALLE_1996",#N/A,FALSE,"flujo";"DETALLE_1997",#N/A,FALSE,"flujo";"GASTOS_INCURRIDOS_1996",#N/A,FALSE,"flujo";"GASTOS_PROGRAMADOS_PARA_1997",#N/A,FALSE,"flujo";#N/A,#N/A,FALSE,"comparat";#N/A,#N/A,FALSE,"costos";#N/A,#N/A,FALSE,"proyctrol"}</definedName>
    <definedName name="FE">#REF!</definedName>
    <definedName name="FEBACT">#REF!</definedName>
    <definedName name="FEBANT">#REF!</definedName>
    <definedName name="FEBNVO">#REF!</definedName>
    <definedName name="fech">"Mayo, 2002"</definedName>
    <definedName name="FECHA" localSheetId="31">#REF!</definedName>
    <definedName name="FECHA">!#REF!</definedName>
    <definedName name="FECHA.ENTREGA">#REF!</definedName>
    <definedName name="FECHA.REV">#REF!</definedName>
    <definedName name="FECHA_FINALIZACIÓN">#REF!</definedName>
    <definedName name="Fecha_Noche">#REF!</definedName>
    <definedName name="FECHA_VAL">#REF!</definedName>
    <definedName name="Fecha1" localSheetId="31">#REF!</definedName>
    <definedName name="Fecha1">!#REF!</definedName>
    <definedName name="Fecha2" localSheetId="31">#REF!</definedName>
    <definedName name="Fecha2">!#REF!</definedName>
    <definedName name="Fecha3" localSheetId="31">#REF!</definedName>
    <definedName name="Fecha3">!#REF!</definedName>
    <definedName name="Fecha4" localSheetId="31">#REF!</definedName>
    <definedName name="Fecha4">!#REF!</definedName>
    <definedName name="Fecha5" localSheetId="31">#REF!</definedName>
    <definedName name="Fecha5">!#REF!</definedName>
    <definedName name="FECHAD" localSheetId="31">#REF!</definedName>
    <definedName name="FECHAD">!#REF!</definedName>
    <definedName name="Fechadecorte">#REF!</definedName>
    <definedName name="FechaEmision">#REF!</definedName>
    <definedName name="FechaET" localSheetId="31">#REF!</definedName>
    <definedName name="FechaET">!#REF!</definedName>
    <definedName name="fechaimp" localSheetId="31">#REF!</definedName>
    <definedName name="fechaimp">!#REF!</definedName>
    <definedName name="fechaing">#REF!</definedName>
    <definedName name="FECHAR" localSheetId="31">#REF!</definedName>
    <definedName name="FECHAR">!#REF!</definedName>
    <definedName name="FECHARECORD" localSheetId="31">#REF!</definedName>
    <definedName name="FECHARECORD">!#REF!</definedName>
    <definedName name="fechas">#REF!</definedName>
    <definedName name="FED" localSheetId="31">#REF!</definedName>
    <definedName name="FED">!#REF!</definedName>
    <definedName name="fede" localSheetId="35"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fede" localSheetId="3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fede" localSheetId="36"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fede" localSheetId="3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fede" localSheetId="34"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fede" localSheetId="3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fede"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FEE" hidden="1">#REF!</definedName>
    <definedName name="Fees.1" localSheetId="31" hidden="1">{#N/A,#N/A,TRUE,"Cover";#N/A,#N/A,TRUE,"Conts";#N/A,#N/A,TRUE,"VOS";#N/A,#N/A,TRUE,"Warrington";#N/A,#N/A,TRUE,"Widnes"}</definedName>
    <definedName name="Fees.1" hidden="1">{#N/A,#N/A,TRUE,"Cover";#N/A,#N/A,TRUE,"Conts";#N/A,#N/A,TRUE,"VOS";#N/A,#N/A,TRUE,"Warrington";#N/A,#N/A,TRUE,"Widnes"}</definedName>
    <definedName name="fef" localSheetId="35" hidden="1">{#N/A,#N/A,FALSE,"WBS 1.06";#N/A,#N/A,FALSE,"WBS 1.14";#N/A,#N/A,FALSE,"WBS 1.17";#N/A,#N/A,FALSE,"WBS 1.18"}</definedName>
    <definedName name="fef" localSheetId="37" hidden="1">{#N/A,#N/A,FALSE,"WBS 1.06";#N/A,#N/A,FALSE,"WBS 1.14";#N/A,#N/A,FALSE,"WBS 1.17";#N/A,#N/A,FALSE,"WBS 1.18"}</definedName>
    <definedName name="fef" localSheetId="36" hidden="1">{#N/A,#N/A,FALSE,"WBS 1.06";#N/A,#N/A,FALSE,"WBS 1.14";#N/A,#N/A,FALSE,"WBS 1.17";#N/A,#N/A,FALSE,"WBS 1.18"}</definedName>
    <definedName name="fef" localSheetId="33" hidden="1">{#N/A,#N/A,FALSE,"WBS 1.06";#N/A,#N/A,FALSE,"WBS 1.14";#N/A,#N/A,FALSE,"WBS 1.17";#N/A,#N/A,FALSE,"WBS 1.18"}</definedName>
    <definedName name="fef" localSheetId="34" hidden="1">{#N/A,#N/A,FALSE,"WBS 1.06";#N/A,#N/A,FALSE,"WBS 1.14";#N/A,#N/A,FALSE,"WBS 1.17";#N/A,#N/A,FALSE,"WBS 1.18"}</definedName>
    <definedName name="fef" localSheetId="31" hidden="1">{#N/A,#N/A,TRUE,"1842CWN0"}</definedName>
    <definedName name="fef" hidden="1">{#N/A,#N/A,TRUE,"1842CWN0"}</definedName>
    <definedName name="FEFC_Salary">#REF!</definedName>
    <definedName name="fefergftegwfwe"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efergftegwfwe"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efergftegwfwe"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efergftegwfwe"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efergftegwfwe"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efergftegwfwe"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efergftegwfwe"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eito" localSheetId="35" hidden="1">{#N/A,#N/A,FALSE,"Aging Summary";#N/A,#N/A,FALSE,"Ratio Analysis";#N/A,#N/A,FALSE,"Test 120 Day Accts";#N/A,#N/A,FALSE,"Tickmarks"}</definedName>
    <definedName name="feito" localSheetId="37" hidden="1">{#N/A,#N/A,FALSE,"Aging Summary";#N/A,#N/A,FALSE,"Ratio Analysis";#N/A,#N/A,FALSE,"Test 120 Day Accts";#N/A,#N/A,FALSE,"Tickmarks"}</definedName>
    <definedName name="feito" localSheetId="36" hidden="1">{#N/A,#N/A,FALSE,"Aging Summary";#N/A,#N/A,FALSE,"Ratio Analysis";#N/A,#N/A,FALSE,"Test 120 Day Accts";#N/A,#N/A,FALSE,"Tickmarks"}</definedName>
    <definedName name="feito" localSheetId="33" hidden="1">{#N/A,#N/A,FALSE,"Aging Summary";#N/A,#N/A,FALSE,"Ratio Analysis";#N/A,#N/A,FALSE,"Test 120 Day Accts";#N/A,#N/A,FALSE,"Tickmarks"}</definedName>
    <definedName name="feito" localSheetId="34" hidden="1">{#N/A,#N/A,FALSE,"Aging Summary";#N/A,#N/A,FALSE,"Ratio Analysis";#N/A,#N/A,FALSE,"Test 120 Day Accts";#N/A,#N/A,FALSE,"Tickmarks"}</definedName>
    <definedName name="feito" localSheetId="31" hidden="1">{#N/A,#N/A,FALSE,"Aging Summary";#N/A,#N/A,FALSE,"Ratio Analysis";#N/A,#N/A,FALSE,"Test 120 Day Accts";#N/A,#N/A,FALSE,"Tickmarks"}</definedName>
    <definedName name="feito" hidden="1">{#N/A,#N/A,FALSE,"Aging Summary";#N/A,#N/A,FALSE,"Ratio Analysis";#N/A,#N/A,FALSE,"Test 120 Day Accts";#N/A,#N/A,FALSE,"Tickmarks"}</definedName>
    <definedName name="FEL" hidden="1">{#N/A,#N/A,FALSE,"Hoja1";#N/A,#N/A,FALSE,"Hoja2"}</definedName>
    <definedName name="felipe" localSheetId="35" hidden="1">{"CI+GG(BASE)",#N/A,FALSE,"CI+GG(BASE)";"GG",#N/A,FALSE,"CI+GG(BASE)";"CI",#N/A,FALSE,"CI+GG(BASE)"}</definedName>
    <definedName name="felipe" localSheetId="37" hidden="1">{"CI+GG(BASE)",#N/A,FALSE,"CI+GG(BASE)";"GG",#N/A,FALSE,"CI+GG(BASE)";"CI",#N/A,FALSE,"CI+GG(BASE)"}</definedName>
    <definedName name="felipe" localSheetId="36" hidden="1">{"CI+GG(BASE)",#N/A,FALSE,"CI+GG(BASE)";"GG",#N/A,FALSE,"CI+GG(BASE)";"CI",#N/A,FALSE,"CI+GG(BASE)"}</definedName>
    <definedName name="felipe" localSheetId="33" hidden="1">{"CI+GG(BASE)",#N/A,FALSE,"CI+GG(BASE)";"GG",#N/A,FALSE,"CI+GG(BASE)";"CI",#N/A,FALSE,"CI+GG(BASE)"}</definedName>
    <definedName name="felipe" localSheetId="34" hidden="1">{"CI+GG(BASE)",#N/A,FALSE,"CI+GG(BASE)";"GG",#N/A,FALSE,"CI+GG(BASE)";"CI",#N/A,FALSE,"CI+GG(BASE)"}</definedName>
    <definedName name="felipe" localSheetId="31" hidden="1">{"CI+GG(BASE)",#N/A,FALSE,"CI+GG(BASE)";"GG",#N/A,FALSE,"CI+GG(BASE)";"CI",#N/A,FALSE,"CI+GG(BASE)"}</definedName>
    <definedName name="felipe" hidden="1">{"CI+GG(BASE)",#N/A,FALSE,"CI+GG(BASE)";"GG",#N/A,FALSE,"CI+GG(BASE)";"CI",#N/A,FALSE,"CI+GG(BASE)"}</definedName>
    <definedName name="felipe2" localSheetId="35" hidden="1">{"CI+GG(BASE)",#N/A,FALSE,"CI+GG(BASE)";"GG",#N/A,FALSE,"CI+GG(BASE)";"CI",#N/A,FALSE,"CI+GG(BASE)"}</definedName>
    <definedName name="felipe2" localSheetId="37" hidden="1">{"CI+GG(BASE)",#N/A,FALSE,"CI+GG(BASE)";"GG",#N/A,FALSE,"CI+GG(BASE)";"CI",#N/A,FALSE,"CI+GG(BASE)"}</definedName>
    <definedName name="felipe2" localSheetId="36" hidden="1">{"CI+GG(BASE)",#N/A,FALSE,"CI+GG(BASE)";"GG",#N/A,FALSE,"CI+GG(BASE)";"CI",#N/A,FALSE,"CI+GG(BASE)"}</definedName>
    <definedName name="felipe2" localSheetId="33" hidden="1">{"CI+GG(BASE)",#N/A,FALSE,"CI+GG(BASE)";"GG",#N/A,FALSE,"CI+GG(BASE)";"CI",#N/A,FALSE,"CI+GG(BASE)"}</definedName>
    <definedName name="felipe2" localSheetId="34" hidden="1">{"CI+GG(BASE)",#N/A,FALSE,"CI+GG(BASE)";"GG",#N/A,FALSE,"CI+GG(BASE)";"CI",#N/A,FALSE,"CI+GG(BASE)"}</definedName>
    <definedName name="felipe2" localSheetId="31" hidden="1">{"CI+GG(BASE)",#N/A,FALSE,"CI+GG(BASE)";"GG",#N/A,FALSE,"CI+GG(BASE)";"CI",#N/A,FALSE,"CI+GG(BASE)"}</definedName>
    <definedName name="felipe2" hidden="1">{"CI+GG(BASE)",#N/A,FALSE,"CI+GG(BASE)";"GG",#N/A,FALSE,"CI+GG(BASE)";"CI",#N/A,FALSE,"CI+GG(BASE)"}</definedName>
    <definedName name="felipea" localSheetId="35" hidden="1">{"CI+GG(BASE)",#N/A,FALSE,"CI+GG(BASE)";"GG",#N/A,FALSE,"CI+GG(BASE)";"CI",#N/A,FALSE,"CI+GG(BASE)"}</definedName>
    <definedName name="felipea" localSheetId="37" hidden="1">{"CI+GG(BASE)",#N/A,FALSE,"CI+GG(BASE)";"GG",#N/A,FALSE,"CI+GG(BASE)";"CI",#N/A,FALSE,"CI+GG(BASE)"}</definedName>
    <definedName name="felipea" localSheetId="36" hidden="1">{"CI+GG(BASE)",#N/A,FALSE,"CI+GG(BASE)";"GG",#N/A,FALSE,"CI+GG(BASE)";"CI",#N/A,FALSE,"CI+GG(BASE)"}</definedName>
    <definedName name="felipea" localSheetId="33" hidden="1">{"CI+GG(BASE)",#N/A,FALSE,"CI+GG(BASE)";"GG",#N/A,FALSE,"CI+GG(BASE)";"CI",#N/A,FALSE,"CI+GG(BASE)"}</definedName>
    <definedName name="felipea" localSheetId="34" hidden="1">{"CI+GG(BASE)",#N/A,FALSE,"CI+GG(BASE)";"GG",#N/A,FALSE,"CI+GG(BASE)";"CI",#N/A,FALSE,"CI+GG(BASE)"}</definedName>
    <definedName name="felipea" localSheetId="31" hidden="1">{"CI+GG(BASE)",#N/A,FALSE,"CI+GG(BASE)";"GG",#N/A,FALSE,"CI+GG(BASE)";"CI",#N/A,FALSE,"CI+GG(BASE)"}</definedName>
    <definedName name="felipea" hidden="1">{"CI+GG(BASE)",#N/A,FALSE,"CI+GG(BASE)";"GG",#N/A,FALSE,"CI+GG(BASE)";"CI",#N/A,FALSE,"CI+GG(BASE)"}</definedName>
    <definedName name="felipeb" localSheetId="35" hidden="1">{"CI+GG(BASE)",#N/A,FALSE,"CI+GG(BASE)";"GG",#N/A,FALSE,"CI+GG(BASE)";"CI",#N/A,FALSE,"CI+GG(BASE)"}</definedName>
    <definedName name="felipeb" localSheetId="37" hidden="1">{"CI+GG(BASE)",#N/A,FALSE,"CI+GG(BASE)";"GG",#N/A,FALSE,"CI+GG(BASE)";"CI",#N/A,FALSE,"CI+GG(BASE)"}</definedName>
    <definedName name="felipeb" localSheetId="36" hidden="1">{"CI+GG(BASE)",#N/A,FALSE,"CI+GG(BASE)";"GG",#N/A,FALSE,"CI+GG(BASE)";"CI",#N/A,FALSE,"CI+GG(BASE)"}</definedName>
    <definedName name="felipeb" localSheetId="33" hidden="1">{"CI+GG(BASE)",#N/A,FALSE,"CI+GG(BASE)";"GG",#N/A,FALSE,"CI+GG(BASE)";"CI",#N/A,FALSE,"CI+GG(BASE)"}</definedName>
    <definedName name="felipeb" localSheetId="34" hidden="1">{"CI+GG(BASE)",#N/A,FALSE,"CI+GG(BASE)";"GG",#N/A,FALSE,"CI+GG(BASE)";"CI",#N/A,FALSE,"CI+GG(BASE)"}</definedName>
    <definedName name="felipeb" localSheetId="31" hidden="1">{"CI+GG(BASE)",#N/A,FALSE,"CI+GG(BASE)";"GG",#N/A,FALSE,"CI+GG(BASE)";"CI",#N/A,FALSE,"CI+GG(BASE)"}</definedName>
    <definedName name="felipeb" hidden="1">{"CI+GG(BASE)",#N/A,FALSE,"CI+GG(BASE)";"GG",#N/A,FALSE,"CI+GG(BASE)";"CI",#N/A,FALSE,"CI+GG(BASE)"}</definedName>
    <definedName name="felipec" localSheetId="35" hidden="1">{"CI+GG(BASE)",#N/A,FALSE,"CI+GG(BASE)";"GG",#N/A,FALSE,"CI+GG(BASE)";"CI",#N/A,FALSE,"CI+GG(BASE)"}</definedName>
    <definedName name="felipec" localSheetId="37" hidden="1">{"CI+GG(BASE)",#N/A,FALSE,"CI+GG(BASE)";"GG",#N/A,FALSE,"CI+GG(BASE)";"CI",#N/A,FALSE,"CI+GG(BASE)"}</definedName>
    <definedName name="felipec" localSheetId="36" hidden="1">{"CI+GG(BASE)",#N/A,FALSE,"CI+GG(BASE)";"GG",#N/A,FALSE,"CI+GG(BASE)";"CI",#N/A,FALSE,"CI+GG(BASE)"}</definedName>
    <definedName name="felipec" localSheetId="33" hidden="1">{"CI+GG(BASE)",#N/A,FALSE,"CI+GG(BASE)";"GG",#N/A,FALSE,"CI+GG(BASE)";"CI",#N/A,FALSE,"CI+GG(BASE)"}</definedName>
    <definedName name="felipec" localSheetId="34" hidden="1">{"CI+GG(BASE)",#N/A,FALSE,"CI+GG(BASE)";"GG",#N/A,FALSE,"CI+GG(BASE)";"CI",#N/A,FALSE,"CI+GG(BASE)"}</definedName>
    <definedName name="felipec" localSheetId="31" hidden="1">{"CI+GG(BASE)",#N/A,FALSE,"CI+GG(BASE)";"GG",#N/A,FALSE,"CI+GG(BASE)";"CI",#N/A,FALSE,"CI+GG(BASE)"}</definedName>
    <definedName name="felipec" hidden="1">{"CI+GG(BASE)",#N/A,FALSE,"CI+GG(BASE)";"GG",#N/A,FALSE,"CI+GG(BASE)";"CI",#N/A,FALSE,"CI+GG(BASE)"}</definedName>
    <definedName name="feliped" localSheetId="35" hidden="1">{"CI+GG(BASE)",#N/A,FALSE,"CI+GG(BASE)";"GG",#N/A,FALSE,"CI+GG(BASE)";"CI",#N/A,FALSE,"CI+GG(BASE)"}</definedName>
    <definedName name="feliped" localSheetId="37" hidden="1">{"CI+GG(BASE)",#N/A,FALSE,"CI+GG(BASE)";"GG",#N/A,FALSE,"CI+GG(BASE)";"CI",#N/A,FALSE,"CI+GG(BASE)"}</definedName>
    <definedName name="feliped" localSheetId="36" hidden="1">{"CI+GG(BASE)",#N/A,FALSE,"CI+GG(BASE)";"GG",#N/A,FALSE,"CI+GG(BASE)";"CI",#N/A,FALSE,"CI+GG(BASE)"}</definedName>
    <definedName name="feliped" localSheetId="33" hidden="1">{"CI+GG(BASE)",#N/A,FALSE,"CI+GG(BASE)";"GG",#N/A,FALSE,"CI+GG(BASE)";"CI",#N/A,FALSE,"CI+GG(BASE)"}</definedName>
    <definedName name="feliped" localSheetId="34" hidden="1">{"CI+GG(BASE)",#N/A,FALSE,"CI+GG(BASE)";"GG",#N/A,FALSE,"CI+GG(BASE)";"CI",#N/A,FALSE,"CI+GG(BASE)"}</definedName>
    <definedName name="feliped" localSheetId="31" hidden="1">{"CI+GG(BASE)",#N/A,FALSE,"CI+GG(BASE)";"GG",#N/A,FALSE,"CI+GG(BASE)";"CI",#N/A,FALSE,"CI+GG(BASE)"}</definedName>
    <definedName name="feliped" hidden="1">{"CI+GG(BASE)",#N/A,FALSE,"CI+GG(BASE)";"GG",#N/A,FALSE,"CI+GG(BASE)";"CI",#N/A,FALSE,"CI+GG(BASE)"}</definedName>
    <definedName name="Felix_Sadovnick">#REF!</definedName>
    <definedName name="fellipse">#REF!</definedName>
    <definedName name="feng">#REF!</definedName>
    <definedName name="feo" localSheetId="35" hidden="1">{#N/A,#N/A,FALSE,"Aging Summary";#N/A,#N/A,FALSE,"Ratio Analysis";#N/A,#N/A,FALSE,"Test 120 Day Accts";#N/A,#N/A,FALSE,"Tickmarks"}</definedName>
    <definedName name="feo" localSheetId="37" hidden="1">{#N/A,#N/A,FALSE,"Aging Summary";#N/A,#N/A,FALSE,"Ratio Analysis";#N/A,#N/A,FALSE,"Test 120 Day Accts";#N/A,#N/A,FALSE,"Tickmarks"}</definedName>
    <definedName name="feo" localSheetId="36" hidden="1">{#N/A,#N/A,FALSE,"Aging Summary";#N/A,#N/A,FALSE,"Ratio Analysis";#N/A,#N/A,FALSE,"Test 120 Day Accts";#N/A,#N/A,FALSE,"Tickmarks"}</definedName>
    <definedName name="feo" localSheetId="33" hidden="1">{#N/A,#N/A,FALSE,"Aging Summary";#N/A,#N/A,FALSE,"Ratio Analysis";#N/A,#N/A,FALSE,"Test 120 Day Accts";#N/A,#N/A,FALSE,"Tickmarks"}</definedName>
    <definedName name="feo" localSheetId="34" hidden="1">{#N/A,#N/A,FALSE,"Aging Summary";#N/A,#N/A,FALSE,"Ratio Analysis";#N/A,#N/A,FALSE,"Test 120 Day Accts";#N/A,#N/A,FALSE,"Tickmarks"}</definedName>
    <definedName name="feo" localSheetId="31" hidden="1">{#N/A,#N/A,FALSE,"Aging Summary";#N/A,#N/A,FALSE,"Ratio Analysis";#N/A,#N/A,FALSE,"Test 120 Day Accts";#N/A,#N/A,FALSE,"Tickmarks"}</definedName>
    <definedName name="feo" hidden="1">{#N/A,#N/A,FALSE,"Aging Summary";#N/A,#N/A,FALSE,"Ratio Analysis";#N/A,#N/A,FALSE,"Test 120 Day Accts";#N/A,#N/A,FALSE,"Tickmarks"}</definedName>
    <definedName name="feo_1" localSheetId="35" hidden="1">{#N/A,#N/A,FALSE,"Aging Summary";#N/A,#N/A,FALSE,"Ratio Analysis";#N/A,#N/A,FALSE,"Test 120 Day Accts";#N/A,#N/A,FALSE,"Tickmarks"}</definedName>
    <definedName name="feo_1" localSheetId="37" hidden="1">{#N/A,#N/A,FALSE,"Aging Summary";#N/A,#N/A,FALSE,"Ratio Analysis";#N/A,#N/A,FALSE,"Test 120 Day Accts";#N/A,#N/A,FALSE,"Tickmarks"}</definedName>
    <definedName name="feo_1" localSheetId="36" hidden="1">{#N/A,#N/A,FALSE,"Aging Summary";#N/A,#N/A,FALSE,"Ratio Analysis";#N/A,#N/A,FALSE,"Test 120 Day Accts";#N/A,#N/A,FALSE,"Tickmarks"}</definedName>
    <definedName name="feo_1" localSheetId="33" hidden="1">{#N/A,#N/A,FALSE,"Aging Summary";#N/A,#N/A,FALSE,"Ratio Analysis";#N/A,#N/A,FALSE,"Test 120 Day Accts";#N/A,#N/A,FALSE,"Tickmarks"}</definedName>
    <definedName name="feo_1" localSheetId="34" hidden="1">{#N/A,#N/A,FALSE,"Aging Summary";#N/A,#N/A,FALSE,"Ratio Analysis";#N/A,#N/A,FALSE,"Test 120 Day Accts";#N/A,#N/A,FALSE,"Tickmarks"}</definedName>
    <definedName name="feo_1" localSheetId="31" hidden="1">{#N/A,#N/A,FALSE,"Aging Summary";#N/A,#N/A,FALSE,"Ratio Analysis";#N/A,#N/A,FALSE,"Test 120 Day Accts";#N/A,#N/A,FALSE,"Tickmarks"}</definedName>
    <definedName name="feo_1" hidden="1">{#N/A,#N/A,FALSE,"Aging Summary";#N/A,#N/A,FALSE,"Ratio Analysis";#N/A,#N/A,FALSE,"Test 120 Day Accts";#N/A,#N/A,FALSE,"Tickmarks"}</definedName>
    <definedName name="fer" hidden="1">#REF!</definedName>
    <definedName name="ferfewfew" localSheetId="31">#REF!</definedName>
    <definedName name="ferfewfew">!#REF!</definedName>
    <definedName name="Fernando" localSheetId="35" hidden="1">{"cuadro1",#N/A,FALSE,"Cam buz camión Opción 1";"cuadro2",#N/A,FALSE,"Cam buz camión Opción 1";"cuadro3",#N/A,FALSE,"Cam buz camión Opción 1";"cuadro4",#N/A,FALSE,"Cam buz camión Opción 1";"cuadro5",#N/A,FALSE,"Cam buz camión Opción 1"}</definedName>
    <definedName name="Fernando" localSheetId="37" hidden="1">{"cuadro1",#N/A,FALSE,"Cam buz camión Opción 1";"cuadro2",#N/A,FALSE,"Cam buz camión Opción 1";"cuadro3",#N/A,FALSE,"Cam buz camión Opción 1";"cuadro4",#N/A,FALSE,"Cam buz camión Opción 1";"cuadro5",#N/A,FALSE,"Cam buz camión Opción 1"}</definedName>
    <definedName name="Fernando" localSheetId="36" hidden="1">{"cuadro1",#N/A,FALSE,"Cam buz camión Opción 1";"cuadro2",#N/A,FALSE,"Cam buz camión Opción 1";"cuadro3",#N/A,FALSE,"Cam buz camión Opción 1";"cuadro4",#N/A,FALSE,"Cam buz camión Opción 1";"cuadro5",#N/A,FALSE,"Cam buz camión Opción 1"}</definedName>
    <definedName name="Fernando" localSheetId="33" hidden="1">{"cuadro1",#N/A,FALSE,"Cam buz camión Opción 1";"cuadro2",#N/A,FALSE,"Cam buz camión Opción 1";"cuadro3",#N/A,FALSE,"Cam buz camión Opción 1";"cuadro4",#N/A,FALSE,"Cam buz camión Opción 1";"cuadro5",#N/A,FALSE,"Cam buz camión Opción 1"}</definedName>
    <definedName name="Fernando" localSheetId="34" hidden="1">{"cuadro1",#N/A,FALSE,"Cam buz camión Opción 1";"cuadro2",#N/A,FALSE,"Cam buz camión Opción 1";"cuadro3",#N/A,FALSE,"Cam buz camión Opción 1";"cuadro4",#N/A,FALSE,"Cam buz camión Opción 1";"cuadro5",#N/A,FALSE,"Cam buz camión Opción 1"}</definedName>
    <definedName name="Fernando" localSheetId="31" hidden="1">{"cuadro1",#N/A,FALSE,"Cam buz camión Opción 1";"cuadro2",#N/A,FALSE,"Cam buz camión Opción 1";"cuadro3",#N/A,FALSE,"Cam buz camión Opción 1";"cuadro4",#N/A,FALSE,"Cam buz camión Opción 1";"cuadro5",#N/A,FALSE,"Cam buz camión Opción 1"}</definedName>
    <definedName name="Fernando" hidden="1">{"cuadro1",#N/A,FALSE,"Cam buz camión Opción 1";"cuadro2",#N/A,FALSE,"Cam buz camión Opción 1";"cuadro3",#N/A,FALSE,"Cam buz camión Opción 1";"cuadro4",#N/A,FALSE,"Cam buz camión Opción 1";"cuadro5",#N/A,FALSE,"Cam buz camión Opción 1"}</definedName>
    <definedName name="Ferret">#REF!</definedName>
    <definedName name="ferro">#REF!</definedName>
    <definedName name="fert" localSheetId="35" hidden="1">{"DETALLE_1996",#N/A,FALSE,"flujo";"DETALLE_1997",#N/A,FALSE,"flujo";"GASTOS_INCURRIDOS_1996",#N/A,FALSE,"flujo";"GASTOS_PROGRAMADOS_PARA_1997",#N/A,FALSE,"flujo";#N/A,#N/A,FALSE,"comparat";#N/A,#N/A,FALSE,"costos";#N/A,#N/A,FALSE,"proyctrol"}</definedName>
    <definedName name="fert" localSheetId="37" hidden="1">{"DETALLE_1996",#N/A,FALSE,"flujo";"DETALLE_1997",#N/A,FALSE,"flujo";"GASTOS_INCURRIDOS_1996",#N/A,FALSE,"flujo";"GASTOS_PROGRAMADOS_PARA_1997",#N/A,FALSE,"flujo";#N/A,#N/A,FALSE,"comparat";#N/A,#N/A,FALSE,"costos";#N/A,#N/A,FALSE,"proyctrol"}</definedName>
    <definedName name="fert" localSheetId="36" hidden="1">{"DETALLE_1996",#N/A,FALSE,"flujo";"DETALLE_1997",#N/A,FALSE,"flujo";"GASTOS_INCURRIDOS_1996",#N/A,FALSE,"flujo";"GASTOS_PROGRAMADOS_PARA_1997",#N/A,FALSE,"flujo";#N/A,#N/A,FALSE,"comparat";#N/A,#N/A,FALSE,"costos";#N/A,#N/A,FALSE,"proyctrol"}</definedName>
    <definedName name="fert" localSheetId="33" hidden="1">{"DETALLE_1996",#N/A,FALSE,"flujo";"DETALLE_1997",#N/A,FALSE,"flujo";"GASTOS_INCURRIDOS_1996",#N/A,FALSE,"flujo";"GASTOS_PROGRAMADOS_PARA_1997",#N/A,FALSE,"flujo";#N/A,#N/A,FALSE,"comparat";#N/A,#N/A,FALSE,"costos";#N/A,#N/A,FALSE,"proyctrol"}</definedName>
    <definedName name="fert" localSheetId="34" hidden="1">{"DETALLE_1996",#N/A,FALSE,"flujo";"DETALLE_1997",#N/A,FALSE,"flujo";"GASTOS_INCURRIDOS_1996",#N/A,FALSE,"flujo";"GASTOS_PROGRAMADOS_PARA_1997",#N/A,FALSE,"flujo";#N/A,#N/A,FALSE,"comparat";#N/A,#N/A,FALSE,"costos";#N/A,#N/A,FALSE,"proyctrol"}</definedName>
    <definedName name="fert" localSheetId="31" hidden="1">{"DETALLE_1996",#N/A,FALSE,"flujo";"DETALLE_1997",#N/A,FALSE,"flujo";"GASTOS_INCURRIDOS_1996",#N/A,FALSE,"flujo";"GASTOS_PROGRAMADOS_PARA_1997",#N/A,FALSE,"flujo";#N/A,#N/A,FALSE,"comparat";#N/A,#N/A,FALSE,"costos";#N/A,#N/A,FALSE,"proyctrol"}</definedName>
    <definedName name="fert" hidden="1">{"DETALLE_1996",#N/A,FALSE,"flujo";"DETALLE_1997",#N/A,FALSE,"flujo";"GASTOS_INCURRIDOS_1996",#N/A,FALSE,"flujo";"GASTOS_PROGRAMADOS_PARA_1997",#N/A,FALSE,"flujo";#N/A,#N/A,FALSE,"comparat";#N/A,#N/A,FALSE,"costos";#N/A,#N/A,FALSE,"proyctrol"}</definedName>
    <definedName name="fes" localSheetId="35" hidden="1">{#N/A,#N/A,FALSE,"minas";#N/A,#N/A,FALSE,"Total_OC015";#N/A,#N/A,FALSE,"ADMIN";#N/A,#N/A,FALSE,"PROCES";#N/A,#N/A,FALSE,"civil";#N/A,#N/A,FALSE,"CAÑER";#N/A,#N/A,FALSE,"ELEC";#N/A,#N/A,FALSE,"INSTR";#N/A,#N/A,FALSE,"PDS";#N/A,#N/A,FALSE,"mecan"}</definedName>
    <definedName name="fes" localSheetId="37" hidden="1">{#N/A,#N/A,FALSE,"minas";#N/A,#N/A,FALSE,"Total_OC015";#N/A,#N/A,FALSE,"ADMIN";#N/A,#N/A,FALSE,"PROCES";#N/A,#N/A,FALSE,"civil";#N/A,#N/A,FALSE,"CAÑER";#N/A,#N/A,FALSE,"ELEC";#N/A,#N/A,FALSE,"INSTR";#N/A,#N/A,FALSE,"PDS";#N/A,#N/A,FALSE,"mecan"}</definedName>
    <definedName name="fes" localSheetId="36" hidden="1">{#N/A,#N/A,FALSE,"minas";#N/A,#N/A,FALSE,"Total_OC015";#N/A,#N/A,FALSE,"ADMIN";#N/A,#N/A,FALSE,"PROCES";#N/A,#N/A,FALSE,"civil";#N/A,#N/A,FALSE,"CAÑER";#N/A,#N/A,FALSE,"ELEC";#N/A,#N/A,FALSE,"INSTR";#N/A,#N/A,FALSE,"PDS";#N/A,#N/A,FALSE,"mecan"}</definedName>
    <definedName name="fes" localSheetId="33" hidden="1">{#N/A,#N/A,FALSE,"minas";#N/A,#N/A,FALSE,"Total_OC015";#N/A,#N/A,FALSE,"ADMIN";#N/A,#N/A,FALSE,"PROCES";#N/A,#N/A,FALSE,"civil";#N/A,#N/A,FALSE,"CAÑER";#N/A,#N/A,FALSE,"ELEC";#N/A,#N/A,FALSE,"INSTR";#N/A,#N/A,FALSE,"PDS";#N/A,#N/A,FALSE,"mecan"}</definedName>
    <definedName name="fes" localSheetId="34" hidden="1">{#N/A,#N/A,FALSE,"minas";#N/A,#N/A,FALSE,"Total_OC015";#N/A,#N/A,FALSE,"ADMIN";#N/A,#N/A,FALSE,"PROCES";#N/A,#N/A,FALSE,"civil";#N/A,#N/A,FALSE,"CAÑER";#N/A,#N/A,FALSE,"ELEC";#N/A,#N/A,FALSE,"INSTR";#N/A,#N/A,FALSE,"PDS";#N/A,#N/A,FALSE,"mecan"}</definedName>
    <definedName name="fes" localSheetId="31" hidden="1">{#N/A,#N/A,FALSE,"minas";#N/A,#N/A,FALSE,"Total_OC015";#N/A,#N/A,FALSE,"ADMIN";#N/A,#N/A,FALSE,"PROCES";#N/A,#N/A,FALSE,"civil";#N/A,#N/A,FALSE,"CAÑER";#N/A,#N/A,FALSE,"ELEC";#N/A,#N/A,FALSE,"INSTR";#N/A,#N/A,FALSE,"PDS";#N/A,#N/A,FALSE,"mecan"}</definedName>
    <definedName name="fes" hidden="1">{#N/A,#N/A,FALSE,"minas";#N/A,#N/A,FALSE,"Total_OC015";#N/A,#N/A,FALSE,"ADMIN";#N/A,#N/A,FALSE,"PROCES";#N/A,#N/A,FALSE,"civil";#N/A,#N/A,FALSE,"CAÑER";#N/A,#N/A,FALSE,"ELEC";#N/A,#N/A,FALSE,"INSTR";#N/A,#N/A,FALSE,"PDS";#N/A,#N/A,FALSE,"mecan"}</definedName>
    <definedName name="festA">#REF!</definedName>
    <definedName name="festB">#REF!</definedName>
    <definedName name="festC">#REF!</definedName>
    <definedName name="FEV0">#REF!</definedName>
    <definedName name="few" localSheetId="35" hidden="1">{"DETALLE_1996",#N/A,FALSE,"flujo";"DETALLE_1997",#N/A,FALSE,"flujo";"GASTOS_INCURRIDOS_1996",#N/A,FALSE,"flujo";"GASTOS_PROGRAMADOS_PARA_1997",#N/A,FALSE,"flujo";#N/A,#N/A,FALSE,"comparat";#N/A,#N/A,FALSE,"costos";#N/A,#N/A,FALSE,"proyctrol"}</definedName>
    <definedName name="few" localSheetId="37" hidden="1">{"DETALLE_1996",#N/A,FALSE,"flujo";"DETALLE_1997",#N/A,FALSE,"flujo";"GASTOS_INCURRIDOS_1996",#N/A,FALSE,"flujo";"GASTOS_PROGRAMADOS_PARA_1997",#N/A,FALSE,"flujo";#N/A,#N/A,FALSE,"comparat";#N/A,#N/A,FALSE,"costos";#N/A,#N/A,FALSE,"proyctrol"}</definedName>
    <definedName name="few" localSheetId="36" hidden="1">{"DETALLE_1996",#N/A,FALSE,"flujo";"DETALLE_1997",#N/A,FALSE,"flujo";"GASTOS_INCURRIDOS_1996",#N/A,FALSE,"flujo";"GASTOS_PROGRAMADOS_PARA_1997",#N/A,FALSE,"flujo";#N/A,#N/A,FALSE,"comparat";#N/A,#N/A,FALSE,"costos";#N/A,#N/A,FALSE,"proyctrol"}</definedName>
    <definedName name="few" localSheetId="33" hidden="1">{"DETALLE_1996",#N/A,FALSE,"flujo";"DETALLE_1997",#N/A,FALSE,"flujo";"GASTOS_INCURRIDOS_1996",#N/A,FALSE,"flujo";"GASTOS_PROGRAMADOS_PARA_1997",#N/A,FALSE,"flujo";#N/A,#N/A,FALSE,"comparat";#N/A,#N/A,FALSE,"costos";#N/A,#N/A,FALSE,"proyctrol"}</definedName>
    <definedName name="few" localSheetId="34" hidden="1">{"DETALLE_1996",#N/A,FALSE,"flujo";"DETALLE_1997",#N/A,FALSE,"flujo";"GASTOS_INCURRIDOS_1996",#N/A,FALSE,"flujo";"GASTOS_PROGRAMADOS_PARA_1997",#N/A,FALSE,"flujo";#N/A,#N/A,FALSE,"comparat";#N/A,#N/A,FALSE,"costos";#N/A,#N/A,FALSE,"proyctrol"}</definedName>
    <definedName name="few" localSheetId="31" hidden="1">{"DETALLE_1996",#N/A,FALSE,"flujo";"DETALLE_1997",#N/A,FALSE,"flujo";"GASTOS_INCURRIDOS_1996",#N/A,FALSE,"flujo";"GASTOS_PROGRAMADOS_PARA_1997",#N/A,FALSE,"flujo";#N/A,#N/A,FALSE,"comparat";#N/A,#N/A,FALSE,"costos";#N/A,#N/A,FALSE,"proyctrol"}</definedName>
    <definedName name="few" hidden="1">{"DETALLE_1996",#N/A,FALSE,"flujo";"DETALLE_1997",#N/A,FALSE,"flujo";"GASTOS_INCURRIDOS_1996",#N/A,FALSE,"flujo";"GASTOS_PROGRAMADOS_PARA_1997",#N/A,FALSE,"flujo";#N/A,#N/A,FALSE,"comparat";#N/A,#N/A,FALSE,"costos";#N/A,#N/A,FALSE,"proyctrol"}</definedName>
    <definedName name="fewa" localSheetId="35" hidden="1">{#N/A,#N/A,FALSE,"SumG";#N/A,#N/A,FALSE,"ElecG";#N/A,#N/A,FALSE,"MechG";#N/A,#N/A,FALSE,"GeotG";#N/A,#N/A,FALSE,"PrcsG";#N/A,#N/A,FALSE,"TunnG";#N/A,#N/A,FALSE,"CivlG";#N/A,#N/A,FALSE,"NtwkG";#N/A,#N/A,FALSE,"EstgG";#N/A,#N/A,FALSE,"PEngG"}</definedName>
    <definedName name="fewa" localSheetId="37" hidden="1">{#N/A,#N/A,FALSE,"SumG";#N/A,#N/A,FALSE,"ElecG";#N/A,#N/A,FALSE,"MechG";#N/A,#N/A,FALSE,"GeotG";#N/A,#N/A,FALSE,"PrcsG";#N/A,#N/A,FALSE,"TunnG";#N/A,#N/A,FALSE,"CivlG";#N/A,#N/A,FALSE,"NtwkG";#N/A,#N/A,FALSE,"EstgG";#N/A,#N/A,FALSE,"PEngG"}</definedName>
    <definedName name="fewa" localSheetId="36" hidden="1">{#N/A,#N/A,FALSE,"SumG";#N/A,#N/A,FALSE,"ElecG";#N/A,#N/A,FALSE,"MechG";#N/A,#N/A,FALSE,"GeotG";#N/A,#N/A,FALSE,"PrcsG";#N/A,#N/A,FALSE,"TunnG";#N/A,#N/A,FALSE,"CivlG";#N/A,#N/A,FALSE,"NtwkG";#N/A,#N/A,FALSE,"EstgG";#N/A,#N/A,FALSE,"PEngG"}</definedName>
    <definedName name="fewa" localSheetId="33" hidden="1">{#N/A,#N/A,FALSE,"SumG";#N/A,#N/A,FALSE,"ElecG";#N/A,#N/A,FALSE,"MechG";#N/A,#N/A,FALSE,"GeotG";#N/A,#N/A,FALSE,"PrcsG";#N/A,#N/A,FALSE,"TunnG";#N/A,#N/A,FALSE,"CivlG";#N/A,#N/A,FALSE,"NtwkG";#N/A,#N/A,FALSE,"EstgG";#N/A,#N/A,FALSE,"PEngG"}</definedName>
    <definedName name="fewa" localSheetId="34" hidden="1">{#N/A,#N/A,FALSE,"SumG";#N/A,#N/A,FALSE,"ElecG";#N/A,#N/A,FALSE,"MechG";#N/A,#N/A,FALSE,"GeotG";#N/A,#N/A,FALSE,"PrcsG";#N/A,#N/A,FALSE,"TunnG";#N/A,#N/A,FALSE,"CivlG";#N/A,#N/A,FALSE,"NtwkG";#N/A,#N/A,FALSE,"EstgG";#N/A,#N/A,FALSE,"PEngG"}</definedName>
    <definedName name="fewa" localSheetId="31" hidden="1">{#N/A,#N/A,FALSE,"SumG";#N/A,#N/A,FALSE,"ElecG";#N/A,#N/A,FALSE,"MechG";#N/A,#N/A,FALSE,"GeotG";#N/A,#N/A,FALSE,"PrcsG";#N/A,#N/A,FALSE,"TunnG";#N/A,#N/A,FALSE,"CivlG";#N/A,#N/A,FALSE,"NtwkG";#N/A,#N/A,FALSE,"EstgG";#N/A,#N/A,FALSE,"PEngG"}</definedName>
    <definedName name="fewa" hidden="1">{#N/A,#N/A,FALSE,"SumG";#N/A,#N/A,FALSE,"ElecG";#N/A,#N/A,FALSE,"MechG";#N/A,#N/A,FALSE,"GeotG";#N/A,#N/A,FALSE,"PrcsG";#N/A,#N/A,FALSE,"TunnG";#N/A,#N/A,FALSE,"CivlG";#N/A,#N/A,FALSE,"NtwkG";#N/A,#N/A,FALSE,"EstgG";#N/A,#N/A,FALSE,"PEngG"}</definedName>
    <definedName name="fewf" hidden="1">#REF!</definedName>
    <definedName name="fewfwe" localSheetId="31">#REF!</definedName>
    <definedName name="fewfwe">!#REF!</definedName>
    <definedName name="fewfwefwe" localSheetId="31">#REF!</definedName>
    <definedName name="fewfwefwe">!#REF!</definedName>
    <definedName name="fewfwfw" localSheetId="35" hidden="1">{"cuadro1",#N/A,FALSE,"periodos entre Opciones";"cuadro2",#N/A,FALSE,"periodos entre Opciones"}</definedName>
    <definedName name="fewfwfw" localSheetId="37" hidden="1">{"cuadro1",#N/A,FALSE,"periodos entre Opciones";"cuadro2",#N/A,FALSE,"periodos entre Opciones"}</definedName>
    <definedName name="fewfwfw" localSheetId="36" hidden="1">{"cuadro1",#N/A,FALSE,"periodos entre Opciones";"cuadro2",#N/A,FALSE,"periodos entre Opciones"}</definedName>
    <definedName name="fewfwfw" localSheetId="33" hidden="1">{"cuadro1",#N/A,FALSE,"periodos entre Opciones";"cuadro2",#N/A,FALSE,"periodos entre Opciones"}</definedName>
    <definedName name="fewfwfw" localSheetId="34" hidden="1">{"cuadro1",#N/A,FALSE,"periodos entre Opciones";"cuadro2",#N/A,FALSE,"periodos entre Opciones"}</definedName>
    <definedName name="fewfwfw" localSheetId="31" hidden="1">{"cuadro1",#N/A,FALSE,"periodos entre Opciones";"cuadro2",#N/A,FALSE,"periodos entre Opciones"}</definedName>
    <definedName name="fewfwfw" hidden="1">{"cuadro1",#N/A,FALSE,"periodos entre Opciones";"cuadro2",#N/A,FALSE,"periodos entre Opciones"}</definedName>
    <definedName name="feyg" hidden="1">{"réestimé DVE",#N/A,FALSE,"Réestimé";"onglet prépa",#N/A,FALSE,"PREPA";"onglet commentaires",#N/A,FALSE,"Commentaires + Infos";"onglet CIDG",#N/A,FALSE,"cidg 1540";"contrôle bilan",#N/A,FALSE,"Controle HB"}</definedName>
    <definedName name="ff" localSheetId="35" hidden="1">{"DETALLE_1996",#N/A,FALSE,"flujo";"DETALLE_1997",#N/A,FALSE,"flujo";"GASTOS_INCURRIDOS_1996",#N/A,FALSE,"flujo";"GASTOS_PROGRAMADOS_PARA_1997",#N/A,FALSE,"flujo";#N/A,#N/A,FALSE,"comparat";#N/A,#N/A,FALSE,"costos";#N/A,#N/A,FALSE,"proyctrol"}</definedName>
    <definedName name="FF" localSheetId="37" hidden="1">{"Summary",#N/A,TRUE,"Summary";"Cost Plan",#N/A,TRUE,"Cost Plan"}</definedName>
    <definedName name="FF" localSheetId="32" hidden="1">{"Summary",#N/A,TRUE,"Summary";"Cost Plan",#N/A,TRUE,"Cost Plan"}</definedName>
    <definedName name="FF" localSheetId="21" hidden="1">{"Summary",#N/A,TRUE,"Summary";"Cost Plan",#N/A,TRUE,"Cost Plan"}</definedName>
    <definedName name="ff" localSheetId="36" hidden="1">{"DETALLE_1996",#N/A,FALSE,"flujo";"DETALLE_1997",#N/A,FALSE,"flujo";"GASTOS_INCURRIDOS_1996",#N/A,FALSE,"flujo";"GASTOS_PROGRAMADOS_PARA_1997",#N/A,FALSE,"flujo";#N/A,#N/A,FALSE,"comparat";#N/A,#N/A,FALSE,"costos";#N/A,#N/A,FALSE,"proyctrol"}</definedName>
    <definedName name="ff" localSheetId="33" hidden="1">{"DETALLE_1996",#N/A,FALSE,"flujo";"DETALLE_1997",#N/A,FALSE,"flujo";"GASTOS_INCURRIDOS_1996",#N/A,FALSE,"flujo";"GASTOS_PROGRAMADOS_PARA_1997",#N/A,FALSE,"flujo";#N/A,#N/A,FALSE,"comparat";#N/A,#N/A,FALSE,"costos";#N/A,#N/A,FALSE,"proyctrol"}</definedName>
    <definedName name="ff" localSheetId="34" hidden="1">{"DETALLE_1996",#N/A,FALSE,"flujo";"DETALLE_1997",#N/A,FALSE,"flujo";"GASTOS_INCURRIDOS_1996",#N/A,FALSE,"flujo";"GASTOS_PROGRAMADOS_PARA_1997",#N/A,FALSE,"flujo";#N/A,#N/A,FALSE,"comparat";#N/A,#N/A,FALSE,"costos";#N/A,#N/A,FALSE,"proyctrol"}</definedName>
    <definedName name="FF" localSheetId="31">#REF!</definedName>
    <definedName name="ff"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_1" localSheetId="35" hidden="1">{#N/A,#N/A,FALSE,"Aging Summary";#N/A,#N/A,FALSE,"Ratio Analysis";#N/A,#N/A,FALSE,"Test 120 Day Accts";#N/A,#N/A,FALSE,"Tickmarks"}</definedName>
    <definedName name="ff_1" localSheetId="37" hidden="1">{#N/A,#N/A,FALSE,"Aging Summary";#N/A,#N/A,FALSE,"Ratio Analysis";#N/A,#N/A,FALSE,"Test 120 Day Accts";#N/A,#N/A,FALSE,"Tickmarks"}</definedName>
    <definedName name="ff_1" localSheetId="36" hidden="1">{#N/A,#N/A,FALSE,"Aging Summary";#N/A,#N/A,FALSE,"Ratio Analysis";#N/A,#N/A,FALSE,"Test 120 Day Accts";#N/A,#N/A,FALSE,"Tickmarks"}</definedName>
    <definedName name="ff_1" localSheetId="33" hidden="1">{#N/A,#N/A,FALSE,"Aging Summary";#N/A,#N/A,FALSE,"Ratio Analysis";#N/A,#N/A,FALSE,"Test 120 Day Accts";#N/A,#N/A,FALSE,"Tickmarks"}</definedName>
    <definedName name="ff_1" localSheetId="34" hidden="1">{#N/A,#N/A,FALSE,"Aging Summary";#N/A,#N/A,FALSE,"Ratio Analysis";#N/A,#N/A,FALSE,"Test 120 Day Accts";#N/A,#N/A,FALSE,"Tickmarks"}</definedName>
    <definedName name="ff_1" localSheetId="31" hidden="1">{#N/A,#N/A,FALSE,"Aging Summary";#N/A,#N/A,FALSE,"Ratio Analysis";#N/A,#N/A,FALSE,"Test 120 Day Accts";#N/A,#N/A,FALSE,"Tickmarks"}</definedName>
    <definedName name="ff_1" hidden="1">{#N/A,#N/A,FALSE,"Aging Summary";#N/A,#N/A,FALSE,"Ratio Analysis";#N/A,#N/A,FALSE,"Test 120 Day Accts";#N/A,#N/A,FALSE,"Tickmarks"}</definedName>
    <definedName name="FF_22" localSheetId="31">#REF!</definedName>
    <definedName name="FF_22">!#REF!</definedName>
    <definedName name="FF_B1" localSheetId="31">#REF!</definedName>
    <definedName name="FF_B1">!#REF!</definedName>
    <definedName name="FF_B10" localSheetId="31">#REF!</definedName>
    <definedName name="FF_B10">!#REF!</definedName>
    <definedName name="FF_B11" localSheetId="31">#REF!</definedName>
    <definedName name="FF_B11">!#REF!</definedName>
    <definedName name="FF_B12" localSheetId="31">#REF!</definedName>
    <definedName name="FF_B12">!#REF!</definedName>
    <definedName name="FF_B13" localSheetId="31">#REF!</definedName>
    <definedName name="FF_B13">!#REF!</definedName>
    <definedName name="FF_B13_1" localSheetId="31">#REF!</definedName>
    <definedName name="FF_B13_1">!#REF!</definedName>
    <definedName name="FF_B15" localSheetId="31">#REF!</definedName>
    <definedName name="FF_B15">!#REF!</definedName>
    <definedName name="FF_B16" localSheetId="31">#REF!</definedName>
    <definedName name="FF_B16">!#REF!</definedName>
    <definedName name="FF_B1A" localSheetId="31">#REF!</definedName>
    <definedName name="FF_B1A">!#REF!</definedName>
    <definedName name="FF_B2" localSheetId="31">#REF!</definedName>
    <definedName name="FF_B2">!#REF!</definedName>
    <definedName name="FF_B20" localSheetId="31">#REF!</definedName>
    <definedName name="FF_B20">!#REF!</definedName>
    <definedName name="FF_B25" localSheetId="31">#REF!</definedName>
    <definedName name="FF_B25">!#REF!</definedName>
    <definedName name="FF_B2A" localSheetId="31">#REF!</definedName>
    <definedName name="FF_B2A">!#REF!</definedName>
    <definedName name="FF_B2B" localSheetId="31">#REF!</definedName>
    <definedName name="FF_B2B">!#REF!</definedName>
    <definedName name="FF_B3" localSheetId="31">#REF!</definedName>
    <definedName name="FF_B3">!#REF!</definedName>
    <definedName name="FF_B30" localSheetId="31">#REF!</definedName>
    <definedName name="FF_B30">!#REF!</definedName>
    <definedName name="FF_B31" localSheetId="31">#REF!</definedName>
    <definedName name="FF_B31">!#REF!</definedName>
    <definedName name="FF_B32" localSheetId="31">#REF!</definedName>
    <definedName name="FF_B32">!#REF!</definedName>
    <definedName name="FF_B33" localSheetId="31">#REF!</definedName>
    <definedName name="FF_B33">!#REF!</definedName>
    <definedName name="FF_B34" localSheetId="31">#REF!</definedName>
    <definedName name="FF_B34">!#REF!</definedName>
    <definedName name="FF_B3A" localSheetId="31">#REF!</definedName>
    <definedName name="FF_B3A">!#REF!</definedName>
    <definedName name="FF_B4" localSheetId="31">#REF!</definedName>
    <definedName name="FF_B4">!#REF!</definedName>
    <definedName name="FF_B4A" localSheetId="31">#REF!</definedName>
    <definedName name="FF_B4A">!#REF!</definedName>
    <definedName name="FF_B5" localSheetId="31">#REF!</definedName>
    <definedName name="FF_B5">!#REF!</definedName>
    <definedName name="FF_B5_1" localSheetId="31">#REF!</definedName>
    <definedName name="FF_B5_1">!#REF!</definedName>
    <definedName name="FF_B5_2" localSheetId="31">#REF!</definedName>
    <definedName name="FF_B5_2">!#REF!</definedName>
    <definedName name="FF_B5_3" localSheetId="31">#REF!</definedName>
    <definedName name="FF_B5_3">!#REF!</definedName>
    <definedName name="FF_B6" localSheetId="31">#REF!</definedName>
    <definedName name="FF_B6">!#REF!</definedName>
    <definedName name="FF_B7" localSheetId="31">#REF!</definedName>
    <definedName name="FF_B7">!#REF!</definedName>
    <definedName name="FF_B8" localSheetId="31">#REF!</definedName>
    <definedName name="FF_B8">!#REF!</definedName>
    <definedName name="FF_B9" localSheetId="31">#REF!</definedName>
    <definedName name="FF_B9">!#REF!</definedName>
    <definedName name="FF_CB1" localSheetId="31">#REF!</definedName>
    <definedName name="FF_CB1">!#REF!</definedName>
    <definedName name="FF_CB1A" localSheetId="31">#REF!</definedName>
    <definedName name="FF_CB1A">!#REF!</definedName>
    <definedName name="FF_CB3" localSheetId="31">#REF!</definedName>
    <definedName name="FF_CB3">!#REF!</definedName>
    <definedName name="FF_CB30" localSheetId="31">#REF!</definedName>
    <definedName name="FF_CB30">!#REF!</definedName>
    <definedName name="FF_CB32" localSheetId="31">#REF!</definedName>
    <definedName name="FF_CB32">!#REF!</definedName>
    <definedName name="FF_CB5" localSheetId="31">#REF!</definedName>
    <definedName name="FF_CB5">!#REF!</definedName>
    <definedName name="FF_CB8" localSheetId="31">#REF!</definedName>
    <definedName name="FF_CB8">!#REF!</definedName>
    <definedName name="ffaddas">#REF!</definedName>
    <definedName name="ffas" localSheetId="35" hidden="1">{"'Sheet1'!$L$16"}</definedName>
    <definedName name="ffas" localSheetId="37" hidden="1">{"'Sheet1'!$L$16"}</definedName>
    <definedName name="ffas" localSheetId="36" hidden="1">{"'Sheet1'!$L$16"}</definedName>
    <definedName name="ffas" localSheetId="33" hidden="1">{"'Sheet1'!$L$16"}</definedName>
    <definedName name="ffas" localSheetId="34" hidden="1">{"'Sheet1'!$L$16"}</definedName>
    <definedName name="ffas" localSheetId="31" hidden="1">{"'Sheet1'!$L$16"}</definedName>
    <definedName name="ffas" hidden="1">{"'Sheet1'!$L$16"}</definedName>
    <definedName name="ffdf" localSheetId="31">#REF!</definedName>
    <definedName name="ffdf">!#REF!</definedName>
    <definedName name="ffeer" localSheetId="35" hidden="1">{#N/A,#N/A,TRUE,"Est. de Fact.";#N/A,#N/A,TRUE,"Capitulo 19";#N/A,#N/A,TRUE,"Proyecto P855"}</definedName>
    <definedName name="ffeer" localSheetId="37" hidden="1">{#N/A,#N/A,TRUE,"Est. de Fact.";#N/A,#N/A,TRUE,"Capitulo 19";#N/A,#N/A,TRUE,"Proyecto P855"}</definedName>
    <definedName name="ffeer" localSheetId="36" hidden="1">{#N/A,#N/A,TRUE,"Est. de Fact.";#N/A,#N/A,TRUE,"Capitulo 19";#N/A,#N/A,TRUE,"Proyecto P855"}</definedName>
    <definedName name="ffeer" localSheetId="33" hidden="1">{#N/A,#N/A,TRUE,"Est. de Fact.";#N/A,#N/A,TRUE,"Capitulo 19";#N/A,#N/A,TRUE,"Proyecto P855"}</definedName>
    <definedName name="ffeer" localSheetId="34" hidden="1">{#N/A,#N/A,TRUE,"Est. de Fact.";#N/A,#N/A,TRUE,"Capitulo 19";#N/A,#N/A,TRUE,"Proyecto P855"}</definedName>
    <definedName name="ffeer" localSheetId="31" hidden="1">{#N/A,#N/A,TRUE,"Est. de Fact.";#N/A,#N/A,TRUE,"Capitulo 19";#N/A,#N/A,TRUE,"Proyecto P855"}</definedName>
    <definedName name="ffeer" hidden="1">{#N/A,#N/A,TRUE,"Est. de Fact.";#N/A,#N/A,TRUE,"Capitulo 19";#N/A,#N/A,TRUE,"Proyecto P855"}</definedName>
    <definedName name="FFF" localSheetId="35" hidden="1">{"Graf_Carga Trab",#N/A,FALSE,"Grafi_Carga Trab";"Graf_Venta Flujo",#N/A,FALSE,"Grafi_Carga Trab"}</definedName>
    <definedName name="fff"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fff"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fff"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FFF" localSheetId="36" hidden="1">{"Graf_Carga Trab",#N/A,FALSE,"Grafi_Carga Trab";"Graf_Venta Flujo",#N/A,FALSE,"Grafi_Carga Trab"}</definedName>
    <definedName name="fff" localSheetId="30" hidden="1">{#N/A,#N/A,FALSE,"summary";#N/A,#N/A,FALSE,"SumGraph"}</definedName>
    <definedName name="FFF" localSheetId="33" hidden="1">{"Graf_Carga Trab",#N/A,FALSE,"Grafi_Carga Trab";"Graf_Venta Flujo",#N/A,FALSE,"Grafi_Carga Trab"}</definedName>
    <definedName name="FFF" localSheetId="34" hidden="1">{"Graf_Carga Trab",#N/A,FALSE,"Grafi_Carga Trab";"Graf_Venta Flujo",#N/A,FALSE,"Grafi_Carga Trab"}</definedName>
    <definedName name="fff" localSheetId="31">#REF!</definedName>
    <definedName name="fff" localSheetId="29" hidden="1">{#N/A,#N/A,FALSE,"summary";#N/A,#N/A,FALSE,"SumGraph"}</definedName>
    <definedName name="fff" hidden="1">{#N/A,#N/A,FALSE,"summary";#N/A,#N/A,FALSE,"SumGraph"}</definedName>
    <definedName name="FFFa" localSheetId="35" hidden="1">{"'DMBL'!$A$1:$N$83","'DMBL'!$A$6:$B$83"}</definedName>
    <definedName name="FFFa" localSheetId="37" hidden="1">{"'DMBL'!$A$1:$N$83","'DMBL'!$A$6:$B$83"}</definedName>
    <definedName name="FFFa" localSheetId="36" hidden="1">{"'DMBL'!$A$1:$N$83","'DMBL'!$A$6:$B$83"}</definedName>
    <definedName name="FFFa" localSheetId="33" hidden="1">{"'DMBL'!$A$1:$N$83","'DMBL'!$A$6:$B$83"}</definedName>
    <definedName name="FFFa" localSheetId="34" hidden="1">{"'DMBL'!$A$1:$N$83","'DMBL'!$A$6:$B$83"}</definedName>
    <definedName name="FFFa" localSheetId="31" hidden="1">{"'DMBL'!$A$1:$N$83","'DMBL'!$A$6:$B$83"}</definedName>
    <definedName name="FFFa" hidden="1">{"'DMBL'!$A$1:$N$83","'DMBL'!$A$6:$B$83"}</definedName>
    <definedName name="FFFb" localSheetId="35" hidden="1">{"'DMBL'!$A$1:$N$83","'DMBL'!$A$6:$B$83"}</definedName>
    <definedName name="FFFb" localSheetId="37" hidden="1">{"'DMBL'!$A$1:$N$83","'DMBL'!$A$6:$B$83"}</definedName>
    <definedName name="FFFb" localSheetId="36" hidden="1">{"'DMBL'!$A$1:$N$83","'DMBL'!$A$6:$B$83"}</definedName>
    <definedName name="FFFb" localSheetId="33" hidden="1">{"'DMBL'!$A$1:$N$83","'DMBL'!$A$6:$B$83"}</definedName>
    <definedName name="FFFb" localSheetId="34" hidden="1">{"'DMBL'!$A$1:$N$83","'DMBL'!$A$6:$B$83"}</definedName>
    <definedName name="FFFb" localSheetId="31" hidden="1">{"'DMBL'!$A$1:$N$83","'DMBL'!$A$6:$B$83"}</definedName>
    <definedName name="FFFb" hidden="1">{"'DMBL'!$A$1:$N$83","'DMBL'!$A$6:$B$83"}</definedName>
    <definedName name="FFFc" localSheetId="35" hidden="1">{"'DMBL'!$A$1:$N$83","'DMBL'!$A$6:$B$83"}</definedName>
    <definedName name="FFFc" localSheetId="37" hidden="1">{"'DMBL'!$A$1:$N$83","'DMBL'!$A$6:$B$83"}</definedName>
    <definedName name="FFFc" localSheetId="36" hidden="1">{"'DMBL'!$A$1:$N$83","'DMBL'!$A$6:$B$83"}</definedName>
    <definedName name="FFFc" localSheetId="33" hidden="1">{"'DMBL'!$A$1:$N$83","'DMBL'!$A$6:$B$83"}</definedName>
    <definedName name="FFFc" localSheetId="34" hidden="1">{"'DMBL'!$A$1:$N$83","'DMBL'!$A$6:$B$83"}</definedName>
    <definedName name="FFFc" localSheetId="31" hidden="1">{"'DMBL'!$A$1:$N$83","'DMBL'!$A$6:$B$83"}</definedName>
    <definedName name="FFFc" hidden="1">{"'DMBL'!$A$1:$N$83","'DMBL'!$A$6:$B$83"}</definedName>
    <definedName name="fffefef" localSheetId="35" hidden="1">{#N/A,#N/A,FALSE,"SumD";#N/A,#N/A,FALSE,"ElecD";#N/A,#N/A,FALSE,"MechD";#N/A,#N/A,FALSE,"GeotD";#N/A,#N/A,FALSE,"PrcsD";#N/A,#N/A,FALSE,"TunnD";#N/A,#N/A,FALSE,"CivlD";#N/A,#N/A,FALSE,"NtwkD";#N/A,#N/A,FALSE,"EstgD";#N/A,#N/A,FALSE,"PEngD"}</definedName>
    <definedName name="fffefef" localSheetId="37" hidden="1">{#N/A,#N/A,FALSE,"SumD";#N/A,#N/A,FALSE,"ElecD";#N/A,#N/A,FALSE,"MechD";#N/A,#N/A,FALSE,"GeotD";#N/A,#N/A,FALSE,"PrcsD";#N/A,#N/A,FALSE,"TunnD";#N/A,#N/A,FALSE,"CivlD";#N/A,#N/A,FALSE,"NtwkD";#N/A,#N/A,FALSE,"EstgD";#N/A,#N/A,FALSE,"PEngD"}</definedName>
    <definedName name="fffefef" localSheetId="36" hidden="1">{#N/A,#N/A,FALSE,"SumD";#N/A,#N/A,FALSE,"ElecD";#N/A,#N/A,FALSE,"MechD";#N/A,#N/A,FALSE,"GeotD";#N/A,#N/A,FALSE,"PrcsD";#N/A,#N/A,FALSE,"TunnD";#N/A,#N/A,FALSE,"CivlD";#N/A,#N/A,FALSE,"NtwkD";#N/A,#N/A,FALSE,"EstgD";#N/A,#N/A,FALSE,"PEngD"}</definedName>
    <definedName name="fffefef" localSheetId="33" hidden="1">{#N/A,#N/A,FALSE,"SumD";#N/A,#N/A,FALSE,"ElecD";#N/A,#N/A,FALSE,"MechD";#N/A,#N/A,FALSE,"GeotD";#N/A,#N/A,FALSE,"PrcsD";#N/A,#N/A,FALSE,"TunnD";#N/A,#N/A,FALSE,"CivlD";#N/A,#N/A,FALSE,"NtwkD";#N/A,#N/A,FALSE,"EstgD";#N/A,#N/A,FALSE,"PEngD"}</definedName>
    <definedName name="fffefef" localSheetId="34" hidden="1">{#N/A,#N/A,FALSE,"SumD";#N/A,#N/A,FALSE,"ElecD";#N/A,#N/A,FALSE,"MechD";#N/A,#N/A,FALSE,"GeotD";#N/A,#N/A,FALSE,"PrcsD";#N/A,#N/A,FALSE,"TunnD";#N/A,#N/A,FALSE,"CivlD";#N/A,#N/A,FALSE,"NtwkD";#N/A,#N/A,FALSE,"EstgD";#N/A,#N/A,FALSE,"PEngD"}</definedName>
    <definedName name="fffefef" localSheetId="31" hidden="1">{#N/A,#N/A,FALSE,"SumD";#N/A,#N/A,FALSE,"ElecD";#N/A,#N/A,FALSE,"MechD";#N/A,#N/A,FALSE,"GeotD";#N/A,#N/A,FALSE,"PrcsD";#N/A,#N/A,FALSE,"TunnD";#N/A,#N/A,FALSE,"CivlD";#N/A,#N/A,FALSE,"NtwkD";#N/A,#N/A,FALSE,"EstgD";#N/A,#N/A,FALSE,"PEngD"}</definedName>
    <definedName name="fffefef" hidden="1">{#N/A,#N/A,FALSE,"SumD";#N/A,#N/A,FALSE,"ElecD";#N/A,#N/A,FALSE,"MechD";#N/A,#N/A,FALSE,"GeotD";#N/A,#N/A,FALSE,"PrcsD";#N/A,#N/A,FALSE,"TunnD";#N/A,#N/A,FALSE,"CivlD";#N/A,#N/A,FALSE,"NtwkD";#N/A,#N/A,FALSE,"EstgD";#N/A,#N/A,FALSE,"PEngD"}</definedName>
    <definedName name="ffff" localSheetId="35" hidden="1">{#N/A,#N/A,FALSE,"Total_OC015";#N/A,#N/A,FALSE,"ADMIN";#N/A,#N/A,FALSE,"PROCES";#N/A,#N/A,FALSE,"mecan";#N/A,#N/A,FALSE,"civil";#N/A,#N/A,FALSE,"CAÑER";#N/A,#N/A,FALSE,"ELEC";#N/A,#N/A,FALSE,"INSTR"}</definedName>
    <definedName name="ffff" localSheetId="37" hidden="1">{#N/A,#N/A,FALSE,"Total_OC015";#N/A,#N/A,FALSE,"ADMIN";#N/A,#N/A,FALSE,"PROCES";#N/A,#N/A,FALSE,"mecan";#N/A,#N/A,FALSE,"civil";#N/A,#N/A,FALSE,"CAÑER";#N/A,#N/A,FALSE,"ELEC";#N/A,#N/A,FALSE,"INSTR"}</definedName>
    <definedName name="ffff" localSheetId="36" hidden="1">{#N/A,#N/A,FALSE,"Total_OC015";#N/A,#N/A,FALSE,"ADMIN";#N/A,#N/A,FALSE,"PROCES";#N/A,#N/A,FALSE,"mecan";#N/A,#N/A,FALSE,"civil";#N/A,#N/A,FALSE,"CAÑER";#N/A,#N/A,FALSE,"ELEC";#N/A,#N/A,FALSE,"INSTR"}</definedName>
    <definedName name="ffff" localSheetId="33" hidden="1">{#N/A,#N/A,FALSE,"Total_OC015";#N/A,#N/A,FALSE,"ADMIN";#N/A,#N/A,FALSE,"PROCES";#N/A,#N/A,FALSE,"mecan";#N/A,#N/A,FALSE,"civil";#N/A,#N/A,FALSE,"CAÑER";#N/A,#N/A,FALSE,"ELEC";#N/A,#N/A,FALSE,"INSTR"}</definedName>
    <definedName name="ffff" localSheetId="34" hidden="1">{#N/A,#N/A,FALSE,"Total_OC015";#N/A,#N/A,FALSE,"ADMIN";#N/A,#N/A,FALSE,"PROCES";#N/A,#N/A,FALSE,"mecan";#N/A,#N/A,FALSE,"civil";#N/A,#N/A,FALSE,"CAÑER";#N/A,#N/A,FALSE,"ELEC";#N/A,#N/A,FALSE,"INSTR"}</definedName>
    <definedName name="ffff" localSheetId="31" hidden="1">{#N/A,#N/A,FALSE,"Total_OC015";#N/A,#N/A,FALSE,"ADMIN";#N/A,#N/A,FALSE,"PROCES";#N/A,#N/A,FALSE,"mecan";#N/A,#N/A,FALSE,"civil";#N/A,#N/A,FALSE,"CAÑER";#N/A,#N/A,FALSE,"ELEC";#N/A,#N/A,FALSE,"INSTR"}</definedName>
    <definedName name="ffff" hidden="1">{#N/A,#N/A,FALSE,"Total_OC015";#N/A,#N/A,FALSE,"ADMIN";#N/A,#N/A,FALSE,"PROCES";#N/A,#N/A,FALSE,"mecan";#N/A,#N/A,FALSE,"civil";#N/A,#N/A,FALSE,"CAÑER";#N/A,#N/A,FALSE,"ELEC";#N/A,#N/A,FALSE,"INSTR"}</definedName>
    <definedName name="ffff_1" localSheetId="35" hidden="1">{#N/A,#N/A,FALSE,"Aging Summary";#N/A,#N/A,FALSE,"Ratio Analysis";#N/A,#N/A,FALSE,"Test 120 Day Accts";#N/A,#N/A,FALSE,"Tickmarks"}</definedName>
    <definedName name="ffff_1" localSheetId="37" hidden="1">{#N/A,#N/A,FALSE,"Aging Summary";#N/A,#N/A,FALSE,"Ratio Analysis";#N/A,#N/A,FALSE,"Test 120 Day Accts";#N/A,#N/A,FALSE,"Tickmarks"}</definedName>
    <definedName name="ffff_1" localSheetId="36" hidden="1">{#N/A,#N/A,FALSE,"Aging Summary";#N/A,#N/A,FALSE,"Ratio Analysis";#N/A,#N/A,FALSE,"Test 120 Day Accts";#N/A,#N/A,FALSE,"Tickmarks"}</definedName>
    <definedName name="ffff_1" localSheetId="33" hidden="1">{#N/A,#N/A,FALSE,"Aging Summary";#N/A,#N/A,FALSE,"Ratio Analysis";#N/A,#N/A,FALSE,"Test 120 Day Accts";#N/A,#N/A,FALSE,"Tickmarks"}</definedName>
    <definedName name="ffff_1" localSheetId="34" hidden="1">{#N/A,#N/A,FALSE,"Aging Summary";#N/A,#N/A,FALSE,"Ratio Analysis";#N/A,#N/A,FALSE,"Test 120 Day Accts";#N/A,#N/A,FALSE,"Tickmarks"}</definedName>
    <definedName name="ffff_1" localSheetId="31" hidden="1">{#N/A,#N/A,FALSE,"factura"}</definedName>
    <definedName name="ffff_1" hidden="1">{#N/A,#N/A,FALSE,"factura"}</definedName>
    <definedName name="ffff_2" localSheetId="35" hidden="1">{#N/A,#N/A,FALSE,"factura"}</definedName>
    <definedName name="ffff_2" localSheetId="37" hidden="1">{#N/A,#N/A,FALSE,"factura"}</definedName>
    <definedName name="ffff_2" localSheetId="36" hidden="1">{#N/A,#N/A,FALSE,"factura"}</definedName>
    <definedName name="ffff_2" localSheetId="33" hidden="1">{#N/A,#N/A,FALSE,"factura"}</definedName>
    <definedName name="ffff_2" localSheetId="34" hidden="1">{#N/A,#N/A,FALSE,"factura"}</definedName>
    <definedName name="ffff_2" localSheetId="31" hidden="1">{#N/A,#N/A,FALSE,"factura"}</definedName>
    <definedName name="ffff_2" hidden="1">{#N/A,#N/A,FALSE,"factura"}</definedName>
    <definedName name="ffff_3" localSheetId="35" hidden="1">{#N/A,#N/A,FALSE,"factura"}</definedName>
    <definedName name="ffff_3" localSheetId="37" hidden="1">{#N/A,#N/A,FALSE,"factura"}</definedName>
    <definedName name="ffff_3" localSheetId="36" hidden="1">{#N/A,#N/A,FALSE,"factura"}</definedName>
    <definedName name="ffff_3" localSheetId="33" hidden="1">{#N/A,#N/A,FALSE,"factura"}</definedName>
    <definedName name="ffff_3" localSheetId="34" hidden="1">{#N/A,#N/A,FALSE,"factura"}</definedName>
    <definedName name="ffff_3" localSheetId="31" hidden="1">{#N/A,#N/A,FALSE,"factura"}</definedName>
    <definedName name="ffff_3" hidden="1">{#N/A,#N/A,FALSE,"factura"}</definedName>
    <definedName name="ffff_4" localSheetId="35" hidden="1">{#N/A,#N/A,FALSE,"factura"}</definedName>
    <definedName name="ffff_4" localSheetId="37" hidden="1">{#N/A,#N/A,FALSE,"factura"}</definedName>
    <definedName name="ffff_4" localSheetId="36" hidden="1">{#N/A,#N/A,FALSE,"factura"}</definedName>
    <definedName name="ffff_4" localSheetId="33" hidden="1">{#N/A,#N/A,FALSE,"factura"}</definedName>
    <definedName name="ffff_4" localSheetId="34" hidden="1">{#N/A,#N/A,FALSE,"factura"}</definedName>
    <definedName name="ffff_4" localSheetId="31" hidden="1">{#N/A,#N/A,FALSE,"factura"}</definedName>
    <definedName name="ffff_4" hidden="1">{#N/A,#N/A,FALSE,"factura"}</definedName>
    <definedName name="ffff_5" localSheetId="35" hidden="1">{#N/A,#N/A,FALSE,"factura"}</definedName>
    <definedName name="ffff_5" localSheetId="37" hidden="1">{#N/A,#N/A,FALSE,"factura"}</definedName>
    <definedName name="ffff_5" localSheetId="36" hidden="1">{#N/A,#N/A,FALSE,"factura"}</definedName>
    <definedName name="ffff_5" localSheetId="33" hidden="1">{#N/A,#N/A,FALSE,"factura"}</definedName>
    <definedName name="ffff_5" localSheetId="34" hidden="1">{#N/A,#N/A,FALSE,"factura"}</definedName>
    <definedName name="ffff_5" localSheetId="31" hidden="1">{#N/A,#N/A,FALSE,"factura"}</definedName>
    <definedName name="ffff_5" hidden="1">{#N/A,#N/A,FALSE,"factura"}</definedName>
    <definedName name="fffff" localSheetId="35" hidden="1">{#N/A,#N/A,FALSE,"Total_OC015";#N/A,#N/A,FALSE,"ADMIN";#N/A,#N/A,FALSE,"PROCES";#N/A,#N/A,FALSE,"mecan";#N/A,#N/A,FALSE,"civil";#N/A,#N/A,FALSE,"CAÑER";#N/A,#N/A,FALSE,"ELEC";#N/A,#N/A,FALSE,"INSTR"}</definedName>
    <definedName name="fffff" localSheetId="37" hidden="1">{"April",#N/A,FALSE,"April"}</definedName>
    <definedName name="fffff" localSheetId="36" hidden="1">{"April",#N/A,FALSE,"April"}</definedName>
    <definedName name="fffff" localSheetId="33" hidden="1">{#N/A,#N/A,FALSE,"Total_OC015";#N/A,#N/A,FALSE,"ADMIN";#N/A,#N/A,FALSE,"PROCES";#N/A,#N/A,FALSE,"mecan";#N/A,#N/A,FALSE,"civil";#N/A,#N/A,FALSE,"CAÑER";#N/A,#N/A,FALSE,"ELEC";#N/A,#N/A,FALSE,"INSTR"}</definedName>
    <definedName name="fffff" localSheetId="34" hidden="1">{#N/A,#N/A,FALSE,"Total_OC015";#N/A,#N/A,FALSE,"ADMIN";#N/A,#N/A,FALSE,"PROCES";#N/A,#N/A,FALSE,"mecan";#N/A,#N/A,FALSE,"civil";#N/A,#N/A,FALSE,"CAÑER";#N/A,#N/A,FALSE,"ELEC";#N/A,#N/A,FALSE,"INSTR"}</definedName>
    <definedName name="fffff" localSheetId="31" hidden="1">{"April",#N/A,FALSE,"April"}</definedName>
    <definedName name="fffff" hidden="1">{"April",#N/A,FALSE,"April"}</definedName>
    <definedName name="fffff1" localSheetId="35" hidden="1">{"JAN",#N/A,FALSE,"January"}</definedName>
    <definedName name="fffff1" localSheetId="37" hidden="1">{"JAN",#N/A,FALSE,"January"}</definedName>
    <definedName name="fffff1" localSheetId="36" hidden="1">{"JAN",#N/A,FALSE,"January"}</definedName>
    <definedName name="fffff1" localSheetId="33" hidden="1">{"JAN",#N/A,FALSE,"January"}</definedName>
    <definedName name="fffff1" localSheetId="34" hidden="1">{"JAN",#N/A,FALSE,"January"}</definedName>
    <definedName name="fffff1" localSheetId="31" hidden="1">{"JAN",#N/A,FALSE,"January"}</definedName>
    <definedName name="fffff1" hidden="1">{"JAN",#N/A,FALSE,"January"}</definedName>
    <definedName name="ffffff" localSheetId="35" hidden="1">{#N/A,#N/A,FALSE,"CCTV"}</definedName>
    <definedName name="ffffff" localSheetId="37" hidden="1">{"JAN",#N/A,FALSE,"January"}</definedName>
    <definedName name="ffffff" localSheetId="36" hidden="1">{"JAN",#N/A,FALSE,"January"}</definedName>
    <definedName name="ffffff" localSheetId="33" hidden="1">{#N/A,#N/A,FALSE,"CCTV"}</definedName>
    <definedName name="ffffff" localSheetId="34" hidden="1">{#N/A,#N/A,FALSE,"CCTV"}</definedName>
    <definedName name="ffffff" localSheetId="31" hidden="1">{"JAN",#N/A,FALSE,"January"}</definedName>
    <definedName name="ffffff" hidden="1">{"JAN",#N/A,FALSE,"January"}</definedName>
    <definedName name="fffffff" localSheetId="35" hidden="1">{#N/A,#N/A,FALSE,"WBS 1.06";#N/A,#N/A,FALSE,"WBS 1.14";#N/A,#N/A,FALSE,"WBS 1.17";#N/A,#N/A,FALSE,"WBS 1.18"}</definedName>
    <definedName name="fffffff" localSheetId="37" hidden="1">{#N/A,#N/A,FALSE,"WBS 1.06";#N/A,#N/A,FALSE,"WBS 1.14";#N/A,#N/A,FALSE,"WBS 1.17";#N/A,#N/A,FALSE,"WBS 1.18"}</definedName>
    <definedName name="fffffff" localSheetId="36" hidden="1">{#N/A,#N/A,FALSE,"WBS 1.06";#N/A,#N/A,FALSE,"WBS 1.14";#N/A,#N/A,FALSE,"WBS 1.17";#N/A,#N/A,FALSE,"WBS 1.18"}</definedName>
    <definedName name="fffffff" localSheetId="33" hidden="1">{#N/A,#N/A,FALSE,"WBS 1.06";#N/A,#N/A,FALSE,"WBS 1.14";#N/A,#N/A,FALSE,"WBS 1.17";#N/A,#N/A,FALSE,"WBS 1.18"}</definedName>
    <definedName name="fffffff" localSheetId="34" hidden="1">{#N/A,#N/A,FALSE,"WBS 1.06";#N/A,#N/A,FALSE,"WBS 1.14";#N/A,#N/A,FALSE,"WBS 1.17";#N/A,#N/A,FALSE,"WBS 1.18"}</definedName>
    <definedName name="FFFFFFF" localSheetId="31" hidden="1">{#N/A,#N/A,TRUE,"INGENIERIA";#N/A,#N/A,TRUE,"COMPRAS";#N/A,#N/A,TRUE,"DIRECCION";#N/A,#N/A,TRUE,"RESUMEN"}</definedName>
    <definedName name="FFFFFFF" hidden="1">{#N/A,#N/A,TRUE,"INGENIERIA";#N/A,#N/A,TRUE,"COMPRAS";#N/A,#N/A,TRUE,"DIRECCION";#N/A,#N/A,TRUE,"RESUMEN"}</definedName>
    <definedName name="fffffff1" localSheetId="35" hidden="1">{"April",#N/A,FALSE,"April"}</definedName>
    <definedName name="fffffff1" localSheetId="37" hidden="1">{"April",#N/A,FALSE,"April"}</definedName>
    <definedName name="fffffff1" localSheetId="36" hidden="1">{"April",#N/A,FALSE,"April"}</definedName>
    <definedName name="fffffff1" localSheetId="33" hidden="1">{"April",#N/A,FALSE,"April"}</definedName>
    <definedName name="fffffff1" localSheetId="34" hidden="1">{"April",#N/A,FALSE,"April"}</definedName>
    <definedName name="fffffff1" localSheetId="31" hidden="1">{"April",#N/A,FALSE,"April"}</definedName>
    <definedName name="fffffff1" hidden="1">{"April",#N/A,FALSE,"April"}</definedName>
    <definedName name="ffffffff" localSheetId="35" hidden="1">{#N/A,#N/A,FALSE,"WBS 1.06";#N/A,#N/A,FALSE,"WBS 1.14";#N/A,#N/A,FALSE,"WBS 1.17";#N/A,#N/A,FALSE,"WBS 1.18"}</definedName>
    <definedName name="ffffffff" localSheetId="37" hidden="1">{#N/A,#N/A,FALSE,"WBS 1.06";#N/A,#N/A,FALSE,"WBS 1.14";#N/A,#N/A,FALSE,"WBS 1.17";#N/A,#N/A,FALSE,"WBS 1.18"}</definedName>
    <definedName name="ffffffff" localSheetId="36" hidden="1">{#N/A,#N/A,FALSE,"WBS 1.06";#N/A,#N/A,FALSE,"WBS 1.14";#N/A,#N/A,FALSE,"WBS 1.17";#N/A,#N/A,FALSE,"WBS 1.18"}</definedName>
    <definedName name="ffffffff" localSheetId="33" hidden="1">{#N/A,#N/A,FALSE,"WBS 1.06";#N/A,#N/A,FALSE,"WBS 1.14";#N/A,#N/A,FALSE,"WBS 1.17";#N/A,#N/A,FALSE,"WBS 1.18"}</definedName>
    <definedName name="ffffffff" localSheetId="34" hidden="1">{#N/A,#N/A,FALSE,"WBS 1.06";#N/A,#N/A,FALSE,"WBS 1.14";#N/A,#N/A,FALSE,"WBS 1.17";#N/A,#N/A,FALSE,"WBS 1.18"}</definedName>
    <definedName name="ffffffff" localSheetId="31" hidden="1">{#N/A,#N/A,FALSE,"WBS 1.06";#N/A,#N/A,FALSE,"WBS 1.14";#N/A,#N/A,FALSE,"WBS 1.17";#N/A,#N/A,FALSE,"WBS 1.18"}</definedName>
    <definedName name="ffffffff" hidden="1">{#N/A,#N/A,FALSE,"WBS 1.06";#N/A,#N/A,FALSE,"WBS 1.14";#N/A,#N/A,FALSE,"WBS 1.17";#N/A,#N/A,FALSE,"WBS 1.18"}</definedName>
    <definedName name="ffffffffff" localSheetId="35" hidden="1">{#N/A,#N/A,FALSE,"PERSONAL";#N/A,#N/A,FALSE,"explotación";#N/A,#N/A,FALSE,"generales"}</definedName>
    <definedName name="ffffffffff" localSheetId="37" hidden="1">{#N/A,#N/A,FALSE,"PERSONAL";#N/A,#N/A,FALSE,"explotación";#N/A,#N/A,FALSE,"generales"}</definedName>
    <definedName name="ffffffffff" localSheetId="36" hidden="1">{#N/A,#N/A,FALSE,"PERSONAL";#N/A,#N/A,FALSE,"explotación";#N/A,#N/A,FALSE,"generales"}</definedName>
    <definedName name="ffffffffff" localSheetId="33" hidden="1">{#N/A,#N/A,FALSE,"PERSONAL";#N/A,#N/A,FALSE,"explotación";#N/A,#N/A,FALSE,"generales"}</definedName>
    <definedName name="ffffffffff" localSheetId="34" hidden="1">{#N/A,#N/A,FALSE,"PERSONAL";#N/A,#N/A,FALSE,"explotación";#N/A,#N/A,FALSE,"generales"}</definedName>
    <definedName name="ffffffffff" localSheetId="31" hidden="1">{#N/A,#N/A,FALSE,"PERSONAL";#N/A,#N/A,FALSE,"explotación";#N/A,#N/A,FALSE,"generales"}</definedName>
    <definedName name="ffffffffff" hidden="1">{#N/A,#N/A,FALSE,"PERSONAL";#N/A,#N/A,FALSE,"explotación";#N/A,#N/A,FALSE,"generales"}</definedName>
    <definedName name="FFFFFFFFFFF" localSheetId="35" hidden="1">{#N/A,#N/A,FALSE,"model"}</definedName>
    <definedName name="FFFFFFFFFFF" localSheetId="37" hidden="1">{#N/A,#N/A,FALSE,"model"}</definedName>
    <definedName name="FFFFFFFFFFF" localSheetId="36" hidden="1">{#N/A,#N/A,FALSE,"model"}</definedName>
    <definedName name="FFFFFFFFFFF" localSheetId="33" hidden="1">{#N/A,#N/A,FALSE,"model"}</definedName>
    <definedName name="FFFFFFFFFFF" localSheetId="34" hidden="1">{#N/A,#N/A,FALSE,"model"}</definedName>
    <definedName name="FFFFFFFFFFF" localSheetId="31" hidden="1">{#N/A,#N/A,FALSE,"model"}</definedName>
    <definedName name="FFFFFFFFFFF" hidden="1">{#N/A,#N/A,FALSE,"model"}</definedName>
    <definedName name="fffffffg" localSheetId="35" hidden="1">{"'장비'!$A$3:$M$12"}</definedName>
    <definedName name="fffffffg" localSheetId="37" hidden="1">{"'장비'!$A$3:$M$12"}</definedName>
    <definedName name="fffffffg" localSheetId="36" hidden="1">{"'장비'!$A$3:$M$12"}</definedName>
    <definedName name="fffffffg" localSheetId="33" hidden="1">{"'장비'!$A$3:$M$12"}</definedName>
    <definedName name="fffffffg" localSheetId="34" hidden="1">{"'장비'!$A$3:$M$12"}</definedName>
    <definedName name="fffffffg" localSheetId="31" hidden="1">{"'장비'!$A$3:$M$12"}</definedName>
    <definedName name="fffffffg" hidden="1">{"'장비'!$A$3:$M$12"}</definedName>
    <definedName name="fffffs" localSheetId="35" hidden="1">{#N/A,#N/A,FALSE,"Cobret"}</definedName>
    <definedName name="fffffs" localSheetId="37" hidden="1">{#N/A,#N/A,FALSE,"Cobret"}</definedName>
    <definedName name="fffffs" localSheetId="36" hidden="1">{#N/A,#N/A,FALSE,"Cobret"}</definedName>
    <definedName name="fffffs" localSheetId="33" hidden="1">{#N/A,#N/A,FALSE,"Cobret"}</definedName>
    <definedName name="fffffs" localSheetId="34" hidden="1">{#N/A,#N/A,FALSE,"Cobret"}</definedName>
    <definedName name="fffffs" localSheetId="31" hidden="1">{#N/A,#N/A,FALSE,"Cobret"}</definedName>
    <definedName name="fffffs" hidden="1">{#N/A,#N/A,FALSE,"Cobret"}</definedName>
    <definedName name="fffffs_1" localSheetId="35" hidden="1">{#N/A,#N/A,FALSE,"Cobret"}</definedName>
    <definedName name="fffffs_1" localSheetId="37" hidden="1">{#N/A,#N/A,FALSE,"Cobret"}</definedName>
    <definedName name="fffffs_1" localSheetId="36" hidden="1">{#N/A,#N/A,FALSE,"Cobret"}</definedName>
    <definedName name="fffffs_1" localSheetId="33" hidden="1">{#N/A,#N/A,FALSE,"Cobret"}</definedName>
    <definedName name="fffffs_1" localSheetId="34" hidden="1">{#N/A,#N/A,FALSE,"Cobret"}</definedName>
    <definedName name="fffffs_1" localSheetId="31" hidden="1">{#N/A,#N/A,FALSE,"Cobret"}</definedName>
    <definedName name="fffffs_1" hidden="1">{#N/A,#N/A,FALSE,"Cobret"}</definedName>
    <definedName name="fffffs_2" localSheetId="35" hidden="1">{#N/A,#N/A,FALSE,"Cobret"}</definedName>
    <definedName name="fffffs_2" localSheetId="37" hidden="1">{#N/A,#N/A,FALSE,"Cobret"}</definedName>
    <definedName name="fffffs_2" localSheetId="36" hidden="1">{#N/A,#N/A,FALSE,"Cobret"}</definedName>
    <definedName name="fffffs_2" localSheetId="33" hidden="1">{#N/A,#N/A,FALSE,"Cobret"}</definedName>
    <definedName name="fffffs_2" localSheetId="34" hidden="1">{#N/A,#N/A,FALSE,"Cobret"}</definedName>
    <definedName name="fffffs_2" localSheetId="31" hidden="1">{#N/A,#N/A,FALSE,"Cobret"}</definedName>
    <definedName name="fffffs_2" hidden="1">{#N/A,#N/A,FALSE,"Cobret"}</definedName>
    <definedName name="fffffs_3" localSheetId="35" hidden="1">{#N/A,#N/A,FALSE,"Cobret"}</definedName>
    <definedName name="fffffs_3" localSheetId="37" hidden="1">{#N/A,#N/A,FALSE,"Cobret"}</definedName>
    <definedName name="fffffs_3" localSheetId="36" hidden="1">{#N/A,#N/A,FALSE,"Cobret"}</definedName>
    <definedName name="fffffs_3" localSheetId="33" hidden="1">{#N/A,#N/A,FALSE,"Cobret"}</definedName>
    <definedName name="fffffs_3" localSheetId="34" hidden="1">{#N/A,#N/A,FALSE,"Cobret"}</definedName>
    <definedName name="fffffs_3" localSheetId="31" hidden="1">{#N/A,#N/A,FALSE,"Cobret"}</definedName>
    <definedName name="fffffs_3" hidden="1">{#N/A,#N/A,FALSE,"Cobret"}</definedName>
    <definedName name="fffffs_4" localSheetId="35" hidden="1">{#N/A,#N/A,FALSE,"Cobret"}</definedName>
    <definedName name="fffffs_4" localSheetId="37" hidden="1">{#N/A,#N/A,FALSE,"Cobret"}</definedName>
    <definedName name="fffffs_4" localSheetId="36" hidden="1">{#N/A,#N/A,FALSE,"Cobret"}</definedName>
    <definedName name="fffffs_4" localSheetId="33" hidden="1">{#N/A,#N/A,FALSE,"Cobret"}</definedName>
    <definedName name="fffffs_4" localSheetId="34" hidden="1">{#N/A,#N/A,FALSE,"Cobret"}</definedName>
    <definedName name="fffffs_4" localSheetId="31" hidden="1">{#N/A,#N/A,FALSE,"Cobret"}</definedName>
    <definedName name="fffffs_4" hidden="1">{#N/A,#N/A,FALSE,"Cobret"}</definedName>
    <definedName name="fffffs_5" localSheetId="35" hidden="1">{#N/A,#N/A,FALSE,"Cobret"}</definedName>
    <definedName name="fffffs_5" localSheetId="37" hidden="1">{#N/A,#N/A,FALSE,"Cobret"}</definedName>
    <definedName name="fffffs_5" localSheetId="36" hidden="1">{#N/A,#N/A,FALSE,"Cobret"}</definedName>
    <definedName name="fffffs_5" localSheetId="33" hidden="1">{#N/A,#N/A,FALSE,"Cobret"}</definedName>
    <definedName name="fffffs_5" localSheetId="34" hidden="1">{#N/A,#N/A,FALSE,"Cobret"}</definedName>
    <definedName name="fffffs_5" localSheetId="31" hidden="1">{#N/A,#N/A,FALSE,"Cobret"}</definedName>
    <definedName name="fffffs_5" hidden="1">{#N/A,#N/A,FALSE,"Cobret"}</definedName>
    <definedName name="fffuu" localSheetId="31" hidden="1">{"'Break down'!$A$4"}</definedName>
    <definedName name="fffuu" hidden="1">{"'Break down'!$A$4"}</definedName>
    <definedName name="fffwrf" localSheetId="35" hidden="1">{"cuadro1",#N/A,FALSE,"Cam buz camión Opción 1";"cuadro2",#N/A,FALSE,"Cam buz camión Opción 1";"cuadro3",#N/A,FALSE,"Cam buz camión Opción 1";"cuadro4",#N/A,FALSE,"Cam buz camión Opción 1";"cuadro5",#N/A,FALSE,"Cam buz camión Opción 1"}</definedName>
    <definedName name="fffwrf" localSheetId="37" hidden="1">{"cuadro1",#N/A,FALSE,"Cam buz camión Opción 1";"cuadro2",#N/A,FALSE,"Cam buz camión Opción 1";"cuadro3",#N/A,FALSE,"Cam buz camión Opción 1";"cuadro4",#N/A,FALSE,"Cam buz camión Opción 1";"cuadro5",#N/A,FALSE,"Cam buz camión Opción 1"}</definedName>
    <definedName name="fffwrf" localSheetId="36" hidden="1">{"cuadro1",#N/A,FALSE,"Cam buz camión Opción 1";"cuadro2",#N/A,FALSE,"Cam buz camión Opción 1";"cuadro3",#N/A,FALSE,"Cam buz camión Opción 1";"cuadro4",#N/A,FALSE,"Cam buz camión Opción 1";"cuadro5",#N/A,FALSE,"Cam buz camión Opción 1"}</definedName>
    <definedName name="fffwrf" localSheetId="33" hidden="1">{"cuadro1",#N/A,FALSE,"Cam buz camión Opción 1";"cuadro2",#N/A,FALSE,"Cam buz camión Opción 1";"cuadro3",#N/A,FALSE,"Cam buz camión Opción 1";"cuadro4",#N/A,FALSE,"Cam buz camión Opción 1";"cuadro5",#N/A,FALSE,"Cam buz camión Opción 1"}</definedName>
    <definedName name="fffwrf" localSheetId="34" hidden="1">{"cuadro1",#N/A,FALSE,"Cam buz camión Opción 1";"cuadro2",#N/A,FALSE,"Cam buz camión Opción 1";"cuadro3",#N/A,FALSE,"Cam buz camión Opción 1";"cuadro4",#N/A,FALSE,"Cam buz camión Opción 1";"cuadro5",#N/A,FALSE,"Cam buz camión Opción 1"}</definedName>
    <definedName name="fffwrf" localSheetId="31" hidden="1">{"cuadro1",#N/A,FALSE,"Cam buz camión Opción 1";"cuadro2",#N/A,FALSE,"Cam buz camión Opción 1";"cuadro3",#N/A,FALSE,"Cam buz camión Opción 1";"cuadro4",#N/A,FALSE,"Cam buz camión Opción 1";"cuadro5",#N/A,FALSE,"Cam buz camión Opción 1"}</definedName>
    <definedName name="fffwrf" hidden="1">{"cuadro1",#N/A,FALSE,"Cam buz camión Opción 1";"cuadro2",#N/A,FALSE,"Cam buz camión Opción 1";"cuadro3",#N/A,FALSE,"Cam buz camión Opción 1";"cuadro4",#N/A,FALSE,"Cam buz camión Opción 1";"cuadro5",#N/A,FALSE,"Cam buz camión Opción 1"}</definedName>
    <definedName name="ffgfg" localSheetId="35" hidden="1">{"'장비'!$A$3:$M$12"}</definedName>
    <definedName name="ffgfg" localSheetId="37" hidden="1">{"'장비'!$A$3:$M$12"}</definedName>
    <definedName name="ffgfg" localSheetId="36" hidden="1">{"'장비'!$A$3:$M$12"}</definedName>
    <definedName name="ffgfg" localSheetId="33" hidden="1">{"'장비'!$A$3:$M$12"}</definedName>
    <definedName name="ffgfg" localSheetId="34" hidden="1">{"'장비'!$A$3:$M$12"}</definedName>
    <definedName name="ffgfg" localSheetId="31" hidden="1">{"'장비'!$A$3:$M$12"}</definedName>
    <definedName name="ffgfg" hidden="1">{"'장비'!$A$3:$M$12"}</definedName>
    <definedName name="ffgh" localSheetId="35" hidden="1">{#N/A,#N/A,TRUE,"1842CWN0"}</definedName>
    <definedName name="ffgh" localSheetId="37" hidden="1">{#N/A,#N/A,TRUE,"1842CWN0"}</definedName>
    <definedName name="ffgh" localSheetId="36" hidden="1">{#N/A,#N/A,TRUE,"1842CWN0"}</definedName>
    <definedName name="ffgh" localSheetId="33" hidden="1">{#N/A,#N/A,TRUE,"1842CWN0"}</definedName>
    <definedName name="ffgh" localSheetId="34" hidden="1">{#N/A,#N/A,TRUE,"1842CWN0"}</definedName>
    <definedName name="ffgh" localSheetId="31" hidden="1">{#N/A,#N/A,TRUE,"1842CWN0"}</definedName>
    <definedName name="ffgh" hidden="1">{#N/A,#N/A,TRUE,"1842CWN0"}</definedName>
    <definedName name="ffhjff" localSheetId="35" hidden="1">{#N/A,#N/A,TRUE,"Summary";#N/A,#N/A,TRUE,"DRE";#N/A,#N/A,TRUE,"Graphs";#N/A,#N/A,TRUE,"Sum Edit";#N/A,#N/A,TRUE,"Sum Inv";#N/A,#N/A,TRUE,"Sum Sched"}</definedName>
    <definedName name="ffhjff" localSheetId="37" hidden="1">{#N/A,#N/A,TRUE,"Summary";#N/A,#N/A,TRUE,"DRE";#N/A,#N/A,TRUE,"Graphs";#N/A,#N/A,TRUE,"Sum Edit";#N/A,#N/A,TRUE,"Sum Inv";#N/A,#N/A,TRUE,"Sum Sched"}</definedName>
    <definedName name="ffhjff" localSheetId="36" hidden="1">{#N/A,#N/A,TRUE,"Summary";#N/A,#N/A,TRUE,"DRE";#N/A,#N/A,TRUE,"Graphs";#N/A,#N/A,TRUE,"Sum Edit";#N/A,#N/A,TRUE,"Sum Inv";#N/A,#N/A,TRUE,"Sum Sched"}</definedName>
    <definedName name="ffhjff" localSheetId="33" hidden="1">{#N/A,#N/A,TRUE,"Summary";#N/A,#N/A,TRUE,"DRE";#N/A,#N/A,TRUE,"Graphs";#N/A,#N/A,TRUE,"Sum Edit";#N/A,#N/A,TRUE,"Sum Inv";#N/A,#N/A,TRUE,"Sum Sched"}</definedName>
    <definedName name="ffhjff" localSheetId="34" hidden="1">{#N/A,#N/A,TRUE,"Summary";#N/A,#N/A,TRUE,"DRE";#N/A,#N/A,TRUE,"Graphs";#N/A,#N/A,TRUE,"Sum Edit";#N/A,#N/A,TRUE,"Sum Inv";#N/A,#N/A,TRUE,"Sum Sched"}</definedName>
    <definedName name="ffhjff" localSheetId="31" hidden="1">{#N/A,#N/A,TRUE,"Summary";#N/A,#N/A,TRUE,"DRE";#N/A,#N/A,TRUE,"Graphs";#N/A,#N/A,TRUE,"Sum Edit";#N/A,#N/A,TRUE,"Sum Inv";#N/A,#N/A,TRUE,"Sum Sched"}</definedName>
    <definedName name="ffhjff" hidden="1">{#N/A,#N/A,TRUE,"Summary";#N/A,#N/A,TRUE,"DRE";#N/A,#N/A,TRUE,"Graphs";#N/A,#N/A,TRUE,"Sum Edit";#N/A,#N/A,TRUE,"Sum Inv";#N/A,#N/A,TRUE,"Sum Sched"}</definedName>
    <definedName name="ffill" localSheetId="31" hidden="1">#REF!</definedName>
    <definedName name="ffill" hidden="1">#REF!</definedName>
    <definedName name="ffinal">#REF!</definedName>
    <definedName name="ffnkl" localSheetId="35" hidden="1">{#N/A,#N/A,TRUE,"INGENIERIA";#N/A,#N/A,TRUE,"COMPRAS";#N/A,#N/A,TRUE,"DIRECCION";#N/A,#N/A,TRUE,"RESUMEN"}</definedName>
    <definedName name="ffnkl" localSheetId="37" hidden="1">{#N/A,#N/A,TRUE,"INGENIERIA";#N/A,#N/A,TRUE,"COMPRAS";#N/A,#N/A,TRUE,"DIRECCION";#N/A,#N/A,TRUE,"RESUMEN"}</definedName>
    <definedName name="ffnkl" localSheetId="36" hidden="1">{#N/A,#N/A,TRUE,"INGENIERIA";#N/A,#N/A,TRUE,"COMPRAS";#N/A,#N/A,TRUE,"DIRECCION";#N/A,#N/A,TRUE,"RESUMEN"}</definedName>
    <definedName name="ffnkl" localSheetId="33" hidden="1">{#N/A,#N/A,TRUE,"INGENIERIA";#N/A,#N/A,TRUE,"COMPRAS";#N/A,#N/A,TRUE,"DIRECCION";#N/A,#N/A,TRUE,"RESUMEN"}</definedName>
    <definedName name="ffnkl" localSheetId="34" hidden="1">{#N/A,#N/A,TRUE,"INGENIERIA";#N/A,#N/A,TRUE,"COMPRAS";#N/A,#N/A,TRUE,"DIRECCION";#N/A,#N/A,TRUE,"RESUMEN"}</definedName>
    <definedName name="ffnkl" localSheetId="31" hidden="1">{#N/A,#N/A,TRUE,"INGENIERIA";#N/A,#N/A,TRUE,"COMPRAS";#N/A,#N/A,TRUE,"DIRECCION";#N/A,#N/A,TRUE,"RESUMEN"}</definedName>
    <definedName name="ffnkl" hidden="1">{#N/A,#N/A,TRUE,"INGENIERIA";#N/A,#N/A,TRUE,"COMPRAS";#N/A,#N/A,TRUE,"DIRECCION";#N/A,#N/A,TRUE,"RESUMEN"}</definedName>
    <definedName name="FFRFRRETT" localSheetId="35" hidden="1">{#N/A,#N/A,TRUE,"Resumen";#N/A,#N/A,TRUE,"Global";#N/A,#N/A,TRUE,"Agropecuario";#N/A,#N/A,TRUE,"Pesca";#N/A,#N/A,TRUE,"Minería";#N/A,#N/A,TRUE,"Elect. y Agua";#N/A,#N/A,TRUE,"Manufactura";#N/A,#N/A,TRUE,"Construcción";#N/A,#N/A,TRUE,"Comercio";#N/A,#N/A,TRUE,"Otros"}</definedName>
    <definedName name="FFRFRRETT" localSheetId="37" hidden="1">{#N/A,#N/A,TRUE,"Resumen";#N/A,#N/A,TRUE,"Global";#N/A,#N/A,TRUE,"Agropecuario";#N/A,#N/A,TRUE,"Pesca";#N/A,#N/A,TRUE,"Minería";#N/A,#N/A,TRUE,"Elect. y Agua";#N/A,#N/A,TRUE,"Manufactura";#N/A,#N/A,TRUE,"Construcción";#N/A,#N/A,TRUE,"Comercio";#N/A,#N/A,TRUE,"Otros"}</definedName>
    <definedName name="FFRFRRETT" localSheetId="36" hidden="1">{#N/A,#N/A,TRUE,"Resumen";#N/A,#N/A,TRUE,"Global";#N/A,#N/A,TRUE,"Agropecuario";#N/A,#N/A,TRUE,"Pesca";#N/A,#N/A,TRUE,"Minería";#N/A,#N/A,TRUE,"Elect. y Agua";#N/A,#N/A,TRUE,"Manufactura";#N/A,#N/A,TRUE,"Construcción";#N/A,#N/A,TRUE,"Comercio";#N/A,#N/A,TRUE,"Otros"}</definedName>
    <definedName name="FFRFRRETT" localSheetId="33" hidden="1">{#N/A,#N/A,TRUE,"Resumen";#N/A,#N/A,TRUE,"Global";#N/A,#N/A,TRUE,"Agropecuario";#N/A,#N/A,TRUE,"Pesca";#N/A,#N/A,TRUE,"Minería";#N/A,#N/A,TRUE,"Elect. y Agua";#N/A,#N/A,TRUE,"Manufactura";#N/A,#N/A,TRUE,"Construcción";#N/A,#N/A,TRUE,"Comercio";#N/A,#N/A,TRUE,"Otros"}</definedName>
    <definedName name="FFRFRRETT" localSheetId="34" hidden="1">{#N/A,#N/A,TRUE,"Resumen";#N/A,#N/A,TRUE,"Global";#N/A,#N/A,TRUE,"Agropecuario";#N/A,#N/A,TRUE,"Pesca";#N/A,#N/A,TRUE,"Minería";#N/A,#N/A,TRUE,"Elect. y Agua";#N/A,#N/A,TRUE,"Manufactura";#N/A,#N/A,TRUE,"Construcción";#N/A,#N/A,TRUE,"Comercio";#N/A,#N/A,TRUE,"Otros"}</definedName>
    <definedName name="FFRFRRETT" localSheetId="31" hidden="1">{#N/A,#N/A,TRUE,"Resumen";#N/A,#N/A,TRUE,"Global";#N/A,#N/A,TRUE,"Agropecuario";#N/A,#N/A,TRUE,"Pesca";#N/A,#N/A,TRUE,"Minería";#N/A,#N/A,TRUE,"Elect. y Agua";#N/A,#N/A,TRUE,"Manufactura";#N/A,#N/A,TRUE,"Construcción";#N/A,#N/A,TRUE,"Comercio";#N/A,#N/A,TRUE,"Otros"}</definedName>
    <definedName name="FFRFRRETT" hidden="1">{#N/A,#N/A,TRUE,"Resumen";#N/A,#N/A,TRUE,"Global";#N/A,#N/A,TRUE,"Agropecuario";#N/A,#N/A,TRUE,"Pesca";#N/A,#N/A,TRUE,"Minería";#N/A,#N/A,TRUE,"Elect. y Agua";#N/A,#N/A,TRUE,"Manufactura";#N/A,#N/A,TRUE,"Construcción";#N/A,#N/A,TRUE,"Comercio";#N/A,#N/A,TRUE,"Otros"}</definedName>
    <definedName name="FFS" hidden="1">#REF!</definedName>
    <definedName name="ffsf" localSheetId="31" hidden="1">#REF!</definedName>
    <definedName name="ffsf" hidden="1">#REF!</definedName>
    <definedName name="ffsfdsfgsg" localSheetId="35" hidden="1">{"'resumen REV 3'!$B$1:$Q$69"}</definedName>
    <definedName name="ffsfdsfgsg" localSheetId="37" hidden="1">{"'resumen REV 3'!$B$1:$Q$69"}</definedName>
    <definedName name="ffsfdsfgsg" localSheetId="36" hidden="1">{"'resumen REV 3'!$B$1:$Q$69"}</definedName>
    <definedName name="ffsfdsfgsg" localSheetId="33" hidden="1">{"'resumen REV 3'!$B$1:$Q$69"}</definedName>
    <definedName name="ffsfdsfgsg" localSheetId="34" hidden="1">{"'resumen REV 3'!$B$1:$Q$69"}</definedName>
    <definedName name="ffsfdsfgsg" localSheetId="31" hidden="1">{"'resumen REV 3'!$B$1:$Q$69"}</definedName>
    <definedName name="ffsfdsfgsg" hidden="1">{"'resumen REV 3'!$B$1:$Q$69"}</definedName>
    <definedName name="ffsfsf" localSheetId="35" hidden="1">{"cuadro1",#N/A,FALSE,"LHD CAMION Opción 2";"cuadro2",#N/A,FALSE,"LHD CAMION Opción 2";"cuadro3",#N/A,FALSE,"LHD CAMION Opción 2";"cuadro4",#N/A,FALSE,"LHD CAMION Opción 2"}</definedName>
    <definedName name="ffsfsf" localSheetId="37" hidden="1">{"cuadro1",#N/A,FALSE,"LHD CAMION Opción 2";"cuadro2",#N/A,FALSE,"LHD CAMION Opción 2";"cuadro3",#N/A,FALSE,"LHD CAMION Opción 2";"cuadro4",#N/A,FALSE,"LHD CAMION Opción 2"}</definedName>
    <definedName name="ffsfsf" localSheetId="36" hidden="1">{"cuadro1",#N/A,FALSE,"LHD CAMION Opción 2";"cuadro2",#N/A,FALSE,"LHD CAMION Opción 2";"cuadro3",#N/A,FALSE,"LHD CAMION Opción 2";"cuadro4",#N/A,FALSE,"LHD CAMION Opción 2"}</definedName>
    <definedName name="ffsfsf" localSheetId="33" hidden="1">{"cuadro1",#N/A,FALSE,"LHD CAMION Opción 2";"cuadro2",#N/A,FALSE,"LHD CAMION Opción 2";"cuadro3",#N/A,FALSE,"LHD CAMION Opción 2";"cuadro4",#N/A,FALSE,"LHD CAMION Opción 2"}</definedName>
    <definedName name="ffsfsf" localSheetId="34" hidden="1">{"cuadro1",#N/A,FALSE,"LHD CAMION Opción 2";"cuadro2",#N/A,FALSE,"LHD CAMION Opción 2";"cuadro3",#N/A,FALSE,"LHD CAMION Opción 2";"cuadro4",#N/A,FALSE,"LHD CAMION Opción 2"}</definedName>
    <definedName name="ffsfsf" localSheetId="31" hidden="1">{"cuadro1",#N/A,FALSE,"LHD CAMION Opción 2";"cuadro2",#N/A,FALSE,"LHD CAMION Opción 2";"cuadro3",#N/A,FALSE,"LHD CAMION Opción 2";"cuadro4",#N/A,FALSE,"LHD CAMION Opción 2"}</definedName>
    <definedName name="ffsfsf" hidden="1">{"cuadro1",#N/A,FALSE,"LHD CAMION Opción 2";"cuadro2",#N/A,FALSE,"LHD CAMION Opción 2";"cuadro3",#N/A,FALSE,"LHD CAMION Opción 2";"cuadro4",#N/A,FALSE,"LHD CAMION Opción 2"}</definedName>
    <definedName name="FFTH" localSheetId="31">#REF!</definedName>
    <definedName name="FFTH">!#REF!</definedName>
    <definedName name="FFTY" localSheetId="35" hidden="1">{#N/A,#N/A,FALSE,"GERAL";#N/A,#N/A,FALSE,"012-96";#N/A,#N/A,FALSE,"018-96";#N/A,#N/A,FALSE,"027-96";#N/A,#N/A,FALSE,"059-96";#N/A,#N/A,FALSE,"076-96";#N/A,#N/A,FALSE,"019-97";#N/A,#N/A,FALSE,"021-97";#N/A,#N/A,FALSE,"022-97";#N/A,#N/A,FALSE,"028-97"}</definedName>
    <definedName name="FFTY" localSheetId="37" hidden="1">{#N/A,#N/A,FALSE,"GERAL";#N/A,#N/A,FALSE,"012-96";#N/A,#N/A,FALSE,"018-96";#N/A,#N/A,FALSE,"027-96";#N/A,#N/A,FALSE,"059-96";#N/A,#N/A,FALSE,"076-96";#N/A,#N/A,FALSE,"019-97";#N/A,#N/A,FALSE,"021-97";#N/A,#N/A,FALSE,"022-97";#N/A,#N/A,FALSE,"028-97"}</definedName>
    <definedName name="FFTY" localSheetId="36" hidden="1">{#N/A,#N/A,FALSE,"GERAL";#N/A,#N/A,FALSE,"012-96";#N/A,#N/A,FALSE,"018-96";#N/A,#N/A,FALSE,"027-96";#N/A,#N/A,FALSE,"059-96";#N/A,#N/A,FALSE,"076-96";#N/A,#N/A,FALSE,"019-97";#N/A,#N/A,FALSE,"021-97";#N/A,#N/A,FALSE,"022-97";#N/A,#N/A,FALSE,"028-97"}</definedName>
    <definedName name="FFTY" localSheetId="33" hidden="1">{#N/A,#N/A,FALSE,"GERAL";#N/A,#N/A,FALSE,"012-96";#N/A,#N/A,FALSE,"018-96";#N/A,#N/A,FALSE,"027-96";#N/A,#N/A,FALSE,"059-96";#N/A,#N/A,FALSE,"076-96";#N/A,#N/A,FALSE,"019-97";#N/A,#N/A,FALSE,"021-97";#N/A,#N/A,FALSE,"022-97";#N/A,#N/A,FALSE,"028-97"}</definedName>
    <definedName name="FFTY" localSheetId="34" hidden="1">{#N/A,#N/A,FALSE,"GERAL";#N/A,#N/A,FALSE,"012-96";#N/A,#N/A,FALSE,"018-96";#N/A,#N/A,FALSE,"027-96";#N/A,#N/A,FALSE,"059-96";#N/A,#N/A,FALSE,"076-96";#N/A,#N/A,FALSE,"019-97";#N/A,#N/A,FALSE,"021-97";#N/A,#N/A,FALSE,"022-97";#N/A,#N/A,FALSE,"028-97"}</definedName>
    <definedName name="FFTY" localSheetId="31" hidden="1">{#N/A,#N/A,FALSE,"GERAL";#N/A,#N/A,FALSE,"012-96";#N/A,#N/A,FALSE,"018-96";#N/A,#N/A,FALSE,"027-96";#N/A,#N/A,FALSE,"059-96";#N/A,#N/A,FALSE,"076-96";#N/A,#N/A,FALSE,"019-97";#N/A,#N/A,FALSE,"021-97";#N/A,#N/A,FALSE,"022-97";#N/A,#N/A,FALSE,"028-97"}</definedName>
    <definedName name="FFTY" hidden="1">{#N/A,#N/A,FALSE,"GERAL";#N/A,#N/A,FALSE,"012-96";#N/A,#N/A,FALSE,"018-96";#N/A,#N/A,FALSE,"027-96";#N/A,#N/A,FALSE,"059-96";#N/A,#N/A,FALSE,"076-96";#N/A,#N/A,FALSE,"019-97";#N/A,#N/A,FALSE,"021-97";#N/A,#N/A,FALSE,"022-97";#N/A,#N/A,FALSE,"028-97"}</definedName>
    <definedName name="ffuel">#REF!</definedName>
    <definedName name="FFW" localSheetId="31">#REF!</definedName>
    <definedName name="FFW">!#REF!</definedName>
    <definedName name="ffwqs"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T" localSheetId="35" hidden="1">{#N/A,#N/A,FALSE,"WBS 1.06";#N/A,#N/A,FALSE,"WBS 1.14";#N/A,#N/A,FALSE,"WBS 1.17";#N/A,#N/A,FALSE,"WBS 1.18"}</definedName>
    <definedName name="FFWT" localSheetId="37" hidden="1">{#N/A,#N/A,FALSE,"WBS 1.06";#N/A,#N/A,FALSE,"WBS 1.14";#N/A,#N/A,FALSE,"WBS 1.17";#N/A,#N/A,FALSE,"WBS 1.18"}</definedName>
    <definedName name="FFWT" localSheetId="36" hidden="1">{#N/A,#N/A,FALSE,"WBS 1.06";#N/A,#N/A,FALSE,"WBS 1.14";#N/A,#N/A,FALSE,"WBS 1.17";#N/A,#N/A,FALSE,"WBS 1.18"}</definedName>
    <definedName name="FFWT" localSheetId="33" hidden="1">{#N/A,#N/A,FALSE,"WBS 1.06";#N/A,#N/A,FALSE,"WBS 1.14";#N/A,#N/A,FALSE,"WBS 1.17";#N/A,#N/A,FALSE,"WBS 1.18"}</definedName>
    <definedName name="FFWT" localSheetId="34" hidden="1">{#N/A,#N/A,FALSE,"WBS 1.06";#N/A,#N/A,FALSE,"WBS 1.14";#N/A,#N/A,FALSE,"WBS 1.17";#N/A,#N/A,FALSE,"WBS 1.18"}</definedName>
    <definedName name="FFWT" localSheetId="31" hidden="1">{#N/A,#N/A,FALSE,"WBS 1.06";#N/A,#N/A,FALSE,"WBS 1.14";#N/A,#N/A,FALSE,"WBS 1.17";#N/A,#N/A,FALSE,"WBS 1.18"}</definedName>
    <definedName name="FFWT" hidden="1">{#N/A,#N/A,FALSE,"WBS 1.06";#N/A,#N/A,FALSE,"WBS 1.14";#N/A,#N/A,FALSE,"WBS 1.17";#N/A,#N/A,FALSE,"WBS 1.18"}</definedName>
    <definedName name="fg" localSheetId="35" hidden="1">{#N/A,#N/A,FALSE,"masez (10)";#N/A,#N/A,FALSE,"masez (7)";#N/A,#N/A,FALSE,"masez (6)";#N/A,#N/A,FALSE,"masez (5)";#N/A,#N/A,FALSE,"masez (4)";#N/A,#N/A,FALSE,"masez (3)";#N/A,#N/A,FALSE,"masez (2)";#N/A,#N/A,FALSE,"GME";#N/A,#N/A,FALSE,"masez"}</definedName>
    <definedName name="fg" localSheetId="33" hidden="1">{#N/A,#N/A,FALSE,"masez (10)";#N/A,#N/A,FALSE,"masez (7)";#N/A,#N/A,FALSE,"masez (6)";#N/A,#N/A,FALSE,"masez (5)";#N/A,#N/A,FALSE,"masez (4)";#N/A,#N/A,FALSE,"masez (3)";#N/A,#N/A,FALSE,"masez (2)";#N/A,#N/A,FALSE,"GME";#N/A,#N/A,FALSE,"masez"}</definedName>
    <definedName name="fg" localSheetId="34" hidden="1">{#N/A,#N/A,FALSE,"masez (10)";#N/A,#N/A,FALSE,"masez (7)";#N/A,#N/A,FALSE,"masez (6)";#N/A,#N/A,FALSE,"masez (5)";#N/A,#N/A,FALSE,"masez (4)";#N/A,#N/A,FALSE,"masez (3)";#N/A,#N/A,FALSE,"masez (2)";#N/A,#N/A,FALSE,"GME";#N/A,#N/A,FALSE,"masez"}</definedName>
    <definedName name="fg" localSheetId="31" hidden="1">{#N/A,#N/A,TRUE,"Cover";#N/A,#N/A,TRUE,"Conts";#N/A,#N/A,TRUE,"VOS";#N/A,#N/A,TRUE,"Warrington";#N/A,#N/A,TRUE,"Widnes"}</definedName>
    <definedName name="fg">#REF!</definedName>
    <definedName name="fg.10" localSheetId="31">#REF!</definedName>
    <definedName name="fg.10">!#REF!</definedName>
    <definedName name="fg.5" localSheetId="31">#REF!</definedName>
    <definedName name="fg.5">!#REF!</definedName>
    <definedName name="fg_1">NA()</definedName>
    <definedName name="fg_2">NA()</definedName>
    <definedName name="fg_3">NA()</definedName>
    <definedName name="fg_4">NA()</definedName>
    <definedName name="fgbas" localSheetId="35" hidden="1">{#N/A,#N/A,TRUE,"INGENIERIA";#N/A,#N/A,TRUE,"COMPRAS";#N/A,#N/A,TRUE,"DIRECCION";#N/A,#N/A,TRUE,"RESUMEN"}</definedName>
    <definedName name="fgbas" localSheetId="37" hidden="1">{#N/A,#N/A,TRUE,"INGENIERIA";#N/A,#N/A,TRUE,"COMPRAS";#N/A,#N/A,TRUE,"DIRECCION";#N/A,#N/A,TRUE,"RESUMEN"}</definedName>
    <definedName name="fgbas" localSheetId="36" hidden="1">{#N/A,#N/A,TRUE,"INGENIERIA";#N/A,#N/A,TRUE,"COMPRAS";#N/A,#N/A,TRUE,"DIRECCION";#N/A,#N/A,TRUE,"RESUMEN"}</definedName>
    <definedName name="fgbas" localSheetId="33" hidden="1">{#N/A,#N/A,TRUE,"INGENIERIA";#N/A,#N/A,TRUE,"COMPRAS";#N/A,#N/A,TRUE,"DIRECCION";#N/A,#N/A,TRUE,"RESUMEN"}</definedName>
    <definedName name="fgbas" localSheetId="34" hidden="1">{#N/A,#N/A,TRUE,"INGENIERIA";#N/A,#N/A,TRUE,"COMPRAS";#N/A,#N/A,TRUE,"DIRECCION";#N/A,#N/A,TRUE,"RESUMEN"}</definedName>
    <definedName name="fgbas" localSheetId="31" hidden="1">{#N/A,#N/A,TRUE,"INGENIERIA";#N/A,#N/A,TRUE,"COMPRAS";#N/A,#N/A,TRUE,"DIRECCION";#N/A,#N/A,TRUE,"RESUMEN"}</definedName>
    <definedName name="fgbas" hidden="1">{#N/A,#N/A,TRUE,"INGENIERIA";#N/A,#N/A,TRUE,"COMPRAS";#N/A,#N/A,TRUE,"DIRECCION";#N/A,#N/A,TRUE,"RESUMEN"}</definedName>
    <definedName name="fgbfbfg" localSheetId="31" hidden="1">#REF!</definedName>
    <definedName name="fgbfbfg" hidden="1">#REF!</definedName>
    <definedName name="fgbngf" localSheetId="35" hidden="1">{"April",#N/A,FALSE,"April"}</definedName>
    <definedName name="fgbngf" localSheetId="37" hidden="1">{"April",#N/A,FALSE,"April"}</definedName>
    <definedName name="fgbngf" localSheetId="36" hidden="1">{"April",#N/A,FALSE,"April"}</definedName>
    <definedName name="fgbngf" localSheetId="33" hidden="1">{"April",#N/A,FALSE,"April"}</definedName>
    <definedName name="fgbngf" localSheetId="34" hidden="1">{"April",#N/A,FALSE,"April"}</definedName>
    <definedName name="fgbngf" localSheetId="31" hidden="1">{"April",#N/A,FALSE,"April"}</definedName>
    <definedName name="fgbngf" hidden="1">{"April",#N/A,FALSE,"April"}</definedName>
    <definedName name="fgch" localSheetId="35" hidden="1">{#N/A,#N/A,FALSE,"masez (10)";#N/A,#N/A,FALSE,"masez (7)";#N/A,#N/A,FALSE,"masez (6)";#N/A,#N/A,FALSE,"masez (5)";#N/A,#N/A,FALSE,"masez (4)";#N/A,#N/A,FALSE,"masez (3)";#N/A,#N/A,FALSE,"masez (2)";#N/A,#N/A,FALSE,"GME";#N/A,#N/A,FALSE,"masez"}</definedName>
    <definedName name="fgch" localSheetId="37" hidden="1">{#N/A,#N/A,FALSE,"masez (10)";#N/A,#N/A,FALSE,"masez (7)";#N/A,#N/A,FALSE,"masez (6)";#N/A,#N/A,FALSE,"masez (5)";#N/A,#N/A,FALSE,"masez (4)";#N/A,#N/A,FALSE,"masez (3)";#N/A,#N/A,FALSE,"masez (2)";#N/A,#N/A,FALSE,"GME";#N/A,#N/A,FALSE,"masez"}</definedName>
    <definedName name="fgch" localSheetId="36" hidden="1">{#N/A,#N/A,FALSE,"masez (10)";#N/A,#N/A,FALSE,"masez (7)";#N/A,#N/A,FALSE,"masez (6)";#N/A,#N/A,FALSE,"masez (5)";#N/A,#N/A,FALSE,"masez (4)";#N/A,#N/A,FALSE,"masez (3)";#N/A,#N/A,FALSE,"masez (2)";#N/A,#N/A,FALSE,"GME";#N/A,#N/A,FALSE,"masez"}</definedName>
    <definedName name="fgch" localSheetId="30" hidden="1">{#N/A,#N/A,FALSE,"masez (10)";#N/A,#N/A,FALSE,"masez (7)";#N/A,#N/A,FALSE,"masez (6)";#N/A,#N/A,FALSE,"masez (5)";#N/A,#N/A,FALSE,"masez (4)";#N/A,#N/A,FALSE,"masez (3)";#N/A,#N/A,FALSE,"masez (2)";#N/A,#N/A,FALSE,"GME";#N/A,#N/A,FALSE,"masez"}</definedName>
    <definedName name="fgch" localSheetId="33" hidden="1">{#N/A,#N/A,FALSE,"masez (10)";#N/A,#N/A,FALSE,"masez (7)";#N/A,#N/A,FALSE,"masez (6)";#N/A,#N/A,FALSE,"masez (5)";#N/A,#N/A,FALSE,"masez (4)";#N/A,#N/A,FALSE,"masez (3)";#N/A,#N/A,FALSE,"masez (2)";#N/A,#N/A,FALSE,"GME";#N/A,#N/A,FALSE,"masez"}</definedName>
    <definedName name="fgch" localSheetId="34" hidden="1">{#N/A,#N/A,FALSE,"masez (10)";#N/A,#N/A,FALSE,"masez (7)";#N/A,#N/A,FALSE,"masez (6)";#N/A,#N/A,FALSE,"masez (5)";#N/A,#N/A,FALSE,"masez (4)";#N/A,#N/A,FALSE,"masez (3)";#N/A,#N/A,FALSE,"masez (2)";#N/A,#N/A,FALSE,"GME";#N/A,#N/A,FALSE,"masez"}</definedName>
    <definedName name="fgch" localSheetId="31" hidden="1">{#N/A,#N/A,FALSE,"masez (10)";#N/A,#N/A,FALSE,"masez (7)";#N/A,#N/A,FALSE,"masez (6)";#N/A,#N/A,FALSE,"masez (5)";#N/A,#N/A,FALSE,"masez (4)";#N/A,#N/A,FALSE,"masez (3)";#N/A,#N/A,FALSE,"masez (2)";#N/A,#N/A,FALSE,"GME";#N/A,#N/A,FALSE,"masez"}</definedName>
    <definedName name="fgch" localSheetId="29"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ch_1" localSheetId="35" hidden="1">{#N/A,#N/A,FALSE,"masez (10)";#N/A,#N/A,FALSE,"masez (7)";#N/A,#N/A,FALSE,"masez (6)";#N/A,#N/A,FALSE,"masez (5)";#N/A,#N/A,FALSE,"masez (4)";#N/A,#N/A,FALSE,"masez (3)";#N/A,#N/A,FALSE,"masez (2)";#N/A,#N/A,FALSE,"GME";#N/A,#N/A,FALSE,"masez"}</definedName>
    <definedName name="fgch_1" localSheetId="37" hidden="1">{#N/A,#N/A,FALSE,"masez (10)";#N/A,#N/A,FALSE,"masez (7)";#N/A,#N/A,FALSE,"masez (6)";#N/A,#N/A,FALSE,"masez (5)";#N/A,#N/A,FALSE,"masez (4)";#N/A,#N/A,FALSE,"masez (3)";#N/A,#N/A,FALSE,"masez (2)";#N/A,#N/A,FALSE,"GME";#N/A,#N/A,FALSE,"masez"}</definedName>
    <definedName name="fgch_1" localSheetId="36" hidden="1">{#N/A,#N/A,FALSE,"masez (10)";#N/A,#N/A,FALSE,"masez (7)";#N/A,#N/A,FALSE,"masez (6)";#N/A,#N/A,FALSE,"masez (5)";#N/A,#N/A,FALSE,"masez (4)";#N/A,#N/A,FALSE,"masez (3)";#N/A,#N/A,FALSE,"masez (2)";#N/A,#N/A,FALSE,"GME";#N/A,#N/A,FALSE,"masez"}</definedName>
    <definedName name="fgch_1" localSheetId="33" hidden="1">{#N/A,#N/A,FALSE,"masez (10)";#N/A,#N/A,FALSE,"masez (7)";#N/A,#N/A,FALSE,"masez (6)";#N/A,#N/A,FALSE,"masez (5)";#N/A,#N/A,FALSE,"masez (4)";#N/A,#N/A,FALSE,"masez (3)";#N/A,#N/A,FALSE,"masez (2)";#N/A,#N/A,FALSE,"GME";#N/A,#N/A,FALSE,"masez"}</definedName>
    <definedName name="fgch_1" localSheetId="34" hidden="1">{#N/A,#N/A,FALSE,"masez (10)";#N/A,#N/A,FALSE,"masez (7)";#N/A,#N/A,FALSE,"masez (6)";#N/A,#N/A,FALSE,"masez (5)";#N/A,#N/A,FALSE,"masez (4)";#N/A,#N/A,FALSE,"masez (3)";#N/A,#N/A,FALSE,"masez (2)";#N/A,#N/A,FALSE,"GME";#N/A,#N/A,FALSE,"masez"}</definedName>
    <definedName name="fgch_1" localSheetId="31" hidden="1">{#N/A,#N/A,FALSE,"masez (10)";#N/A,#N/A,FALSE,"masez (7)";#N/A,#N/A,FALSE,"masez (6)";#N/A,#N/A,FALSE,"masez (5)";#N/A,#N/A,FALSE,"masez (4)";#N/A,#N/A,FALSE,"masez (3)";#N/A,#N/A,FALSE,"masez (2)";#N/A,#N/A,FALSE,"GME";#N/A,#N/A,FALSE,"masez"}</definedName>
    <definedName name="fgch_1" hidden="1">{#N/A,#N/A,FALSE,"masez (10)";#N/A,#N/A,FALSE,"masez (7)";#N/A,#N/A,FALSE,"masez (6)";#N/A,#N/A,FALSE,"masez (5)";#N/A,#N/A,FALSE,"masez (4)";#N/A,#N/A,FALSE,"masez (3)";#N/A,#N/A,FALSE,"masez (2)";#N/A,#N/A,FALSE,"GME";#N/A,#N/A,FALSE,"masez"}</definedName>
    <definedName name="fgd">#REF!</definedName>
    <definedName name="fgddgd">#REF!</definedName>
    <definedName name="fgdf">#REF!</definedName>
    <definedName name="fgdfg" localSheetId="35" hidden="1">{#N/A,#N/A,FALSE,"SumD";#N/A,#N/A,FALSE,"ElecD";#N/A,#N/A,FALSE,"MechD";#N/A,#N/A,FALSE,"GeotD";#N/A,#N/A,FALSE,"PrcsD";#N/A,#N/A,FALSE,"TunnD";#N/A,#N/A,FALSE,"CivlD";#N/A,#N/A,FALSE,"NtwkD";#N/A,#N/A,FALSE,"EstgD";#N/A,#N/A,FALSE,"PEngD"}</definedName>
    <definedName name="fgdfg" localSheetId="37" hidden="1">{#N/A,#N/A,FALSE,"SumD";#N/A,#N/A,FALSE,"ElecD";#N/A,#N/A,FALSE,"MechD";#N/A,#N/A,FALSE,"GeotD";#N/A,#N/A,FALSE,"PrcsD";#N/A,#N/A,FALSE,"TunnD";#N/A,#N/A,FALSE,"CivlD";#N/A,#N/A,FALSE,"NtwkD";#N/A,#N/A,FALSE,"EstgD";#N/A,#N/A,FALSE,"PEngD"}</definedName>
    <definedName name="fgdfg" localSheetId="36" hidden="1">{#N/A,#N/A,FALSE,"SumD";#N/A,#N/A,FALSE,"ElecD";#N/A,#N/A,FALSE,"MechD";#N/A,#N/A,FALSE,"GeotD";#N/A,#N/A,FALSE,"PrcsD";#N/A,#N/A,FALSE,"TunnD";#N/A,#N/A,FALSE,"CivlD";#N/A,#N/A,FALSE,"NtwkD";#N/A,#N/A,FALSE,"EstgD";#N/A,#N/A,FALSE,"PEngD"}</definedName>
    <definedName name="fgdfg" localSheetId="33" hidden="1">{#N/A,#N/A,FALSE,"SumD";#N/A,#N/A,FALSE,"ElecD";#N/A,#N/A,FALSE,"MechD";#N/A,#N/A,FALSE,"GeotD";#N/A,#N/A,FALSE,"PrcsD";#N/A,#N/A,FALSE,"TunnD";#N/A,#N/A,FALSE,"CivlD";#N/A,#N/A,FALSE,"NtwkD";#N/A,#N/A,FALSE,"EstgD";#N/A,#N/A,FALSE,"PEngD"}</definedName>
    <definedName name="fgdfg" localSheetId="34" hidden="1">{#N/A,#N/A,FALSE,"SumD";#N/A,#N/A,FALSE,"ElecD";#N/A,#N/A,FALSE,"MechD";#N/A,#N/A,FALSE,"GeotD";#N/A,#N/A,FALSE,"PrcsD";#N/A,#N/A,FALSE,"TunnD";#N/A,#N/A,FALSE,"CivlD";#N/A,#N/A,FALSE,"NtwkD";#N/A,#N/A,FALSE,"EstgD";#N/A,#N/A,FALSE,"PEngD"}</definedName>
    <definedName name="fgdfg" localSheetId="3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 localSheetId="35" hidden="1">{#N/A,#N/A,FALSE,"CCTV"}</definedName>
    <definedName name="FGF" localSheetId="37" hidden="1">{#N/A,#N/A,FALSE,"CCTV"}</definedName>
    <definedName name="FGF" localSheetId="36" hidden="1">{#N/A,#N/A,FALSE,"CCTV"}</definedName>
    <definedName name="FGF" localSheetId="33" hidden="1">{#N/A,#N/A,FALSE,"CCTV"}</definedName>
    <definedName name="FGF" localSheetId="34" hidden="1">{#N/A,#N/A,FALSE,"CCTV"}</definedName>
    <definedName name="fgf" localSheetId="31" hidden="1">{#N/A,#N/A,FALSE,"Total_OC015";#N/A,#N/A,FALSE,"ADMIN";#N/A,#N/A,FALSE,"PROCES";#N/A,#N/A,FALSE,"mecan";#N/A,#N/A,FALSE,"civil";#N/A,#N/A,FALSE,"CAÑER";#N/A,#N/A,FALSE,"ELEC";#N/A,#N/A,FALSE,"INSTR"}</definedName>
    <definedName name="fgf" hidden="1">{#N/A,#N/A,FALSE,"Total_OC015";#N/A,#N/A,FALSE,"ADMIN";#N/A,#N/A,FALSE,"PROCES";#N/A,#N/A,FALSE,"mecan";#N/A,#N/A,FALSE,"civil";#N/A,#N/A,FALSE,"CAÑER";#N/A,#N/A,FALSE,"ELEC";#N/A,#N/A,FALSE,"INSTR"}</definedName>
    <definedName name="fgfdbfv" localSheetId="35" hidden="1">{#N/A,#N/A,FALSE,"Summary";#N/A,#N/A,FALSE,"KPI 1";#N/A,#N/A,FALSE,"KPI 3";#N/A,#N/A,FALSE,"Proj 1"}</definedName>
    <definedName name="fgfdbfv" localSheetId="37" hidden="1">{#N/A,#N/A,FALSE,"Summary";#N/A,#N/A,FALSE,"KPI 1";#N/A,#N/A,FALSE,"KPI 3";#N/A,#N/A,FALSE,"Proj 1"}</definedName>
    <definedName name="fgfdbfv" localSheetId="36" hidden="1">{#N/A,#N/A,FALSE,"Summary";#N/A,#N/A,FALSE,"KPI 1";#N/A,#N/A,FALSE,"KPI 3";#N/A,#N/A,FALSE,"Proj 1"}</definedName>
    <definedName name="fgfdbfv" localSheetId="33" hidden="1">{#N/A,#N/A,FALSE,"Summary";#N/A,#N/A,FALSE,"KPI 1";#N/A,#N/A,FALSE,"KPI 3";#N/A,#N/A,FALSE,"Proj 1"}</definedName>
    <definedName name="fgfdbfv" localSheetId="34" hidden="1">{#N/A,#N/A,FALSE,"Summary";#N/A,#N/A,FALSE,"KPI 1";#N/A,#N/A,FALSE,"KPI 3";#N/A,#N/A,FALSE,"Proj 1"}</definedName>
    <definedName name="fgfdbfv" localSheetId="31" hidden="1">{#N/A,#N/A,FALSE,"Summary";#N/A,#N/A,FALSE,"KPI 1";#N/A,#N/A,FALSE,"KPI 3";#N/A,#N/A,FALSE,"Proj 1"}</definedName>
    <definedName name="fgfdbfv" hidden="1">{#N/A,#N/A,FALSE,"Summary";#N/A,#N/A,FALSE,"KPI 1";#N/A,#N/A,FALSE,"KPI 3";#N/A,#N/A,FALSE,"Proj 1"}</definedName>
    <definedName name="fgfdg" localSheetId="35" hidden="1">{#N/A,#N/A,FALSE,"SumG";#N/A,#N/A,FALSE,"ElecG";#N/A,#N/A,FALSE,"MechG";#N/A,#N/A,FALSE,"GeotG";#N/A,#N/A,FALSE,"PrcsG";#N/A,#N/A,FALSE,"TunnG";#N/A,#N/A,FALSE,"CivlG";#N/A,#N/A,FALSE,"NtwkG";#N/A,#N/A,FALSE,"EstgG";#N/A,#N/A,FALSE,"PEngG"}</definedName>
    <definedName name="fgfdg" localSheetId="37" hidden="1">{#N/A,#N/A,FALSE,"SumG";#N/A,#N/A,FALSE,"ElecG";#N/A,#N/A,FALSE,"MechG";#N/A,#N/A,FALSE,"GeotG";#N/A,#N/A,FALSE,"PrcsG";#N/A,#N/A,FALSE,"TunnG";#N/A,#N/A,FALSE,"CivlG";#N/A,#N/A,FALSE,"NtwkG";#N/A,#N/A,FALSE,"EstgG";#N/A,#N/A,FALSE,"PEngG"}</definedName>
    <definedName name="fgfdg" localSheetId="36" hidden="1">{#N/A,#N/A,FALSE,"SumG";#N/A,#N/A,FALSE,"ElecG";#N/A,#N/A,FALSE,"MechG";#N/A,#N/A,FALSE,"GeotG";#N/A,#N/A,FALSE,"PrcsG";#N/A,#N/A,FALSE,"TunnG";#N/A,#N/A,FALSE,"CivlG";#N/A,#N/A,FALSE,"NtwkG";#N/A,#N/A,FALSE,"EstgG";#N/A,#N/A,FALSE,"PEngG"}</definedName>
    <definedName name="fgfdg" localSheetId="33" hidden="1">{#N/A,#N/A,FALSE,"SumG";#N/A,#N/A,FALSE,"ElecG";#N/A,#N/A,FALSE,"MechG";#N/A,#N/A,FALSE,"GeotG";#N/A,#N/A,FALSE,"PrcsG";#N/A,#N/A,FALSE,"TunnG";#N/A,#N/A,FALSE,"CivlG";#N/A,#N/A,FALSE,"NtwkG";#N/A,#N/A,FALSE,"EstgG";#N/A,#N/A,FALSE,"PEngG"}</definedName>
    <definedName name="fgfdg" localSheetId="34" hidden="1">{#N/A,#N/A,FALSE,"SumG";#N/A,#N/A,FALSE,"ElecG";#N/A,#N/A,FALSE,"MechG";#N/A,#N/A,FALSE,"GeotG";#N/A,#N/A,FALSE,"PrcsG";#N/A,#N/A,FALSE,"TunnG";#N/A,#N/A,FALSE,"CivlG";#N/A,#N/A,FALSE,"NtwkG";#N/A,#N/A,FALSE,"EstgG";#N/A,#N/A,FALSE,"PEngG"}</definedName>
    <definedName name="fgfdg" localSheetId="3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fg" hidden="1">#REF!</definedName>
    <definedName name="fgfgf" localSheetId="35" hidden="1">#REF!</definedName>
    <definedName name="fgfgf" localSheetId="36" hidden="1">#REF!</definedName>
    <definedName name="fgfgf" localSheetId="33" hidden="1">#REF!</definedName>
    <definedName name="fgfgf" localSheetId="34" hidden="1">#REF!</definedName>
    <definedName name="fgfgf" hidden="1">#REF!</definedName>
    <definedName name="fgfgfg" localSheetId="35" hidden="1">{"Sin detalle",#N/A,FALSE,"Flujo (redondeado)";"Detallado",#N/A,FALSE,"Flujo (redondeado)"}</definedName>
    <definedName name="fgfgfg" localSheetId="37" hidden="1">{"Sin detalle",#N/A,FALSE,"Flujo (redondeado)";"Detallado",#N/A,FALSE,"Flujo (redondeado)"}</definedName>
    <definedName name="fgfgfg" localSheetId="36" hidden="1">{"Sin detalle",#N/A,FALSE,"Flujo (redondeado)";"Detallado",#N/A,FALSE,"Flujo (redondeado)"}</definedName>
    <definedName name="fgfgfg" localSheetId="33" hidden="1">{"Sin detalle",#N/A,FALSE,"Flujo (redondeado)";"Detallado",#N/A,FALSE,"Flujo (redondeado)"}</definedName>
    <definedName name="fgfgfg" localSheetId="34" hidden="1">{"Sin detalle",#N/A,FALSE,"Flujo (redondeado)";"Detallado",#N/A,FALSE,"Flujo (redondeado)"}</definedName>
    <definedName name="fgfgfg" localSheetId="31" hidden="1">{"Sin detalle",#N/A,FALSE,"Flujo (redondeado)";"Detallado",#N/A,FALSE,"Flujo (redondeado)"}</definedName>
    <definedName name="fgfgfg" hidden="1">{"Sin detalle",#N/A,FALSE,"Flujo (redondeado)";"Detallado",#N/A,FALSE,"Flujo (redondeado)"}</definedName>
    <definedName name="fgfghfhgf" localSheetId="35" hidden="1">{#N/A,#N/A,FALSE,"masez (10)";#N/A,#N/A,FALSE,"masez (7)";#N/A,#N/A,FALSE,"masez (6)";#N/A,#N/A,FALSE,"masez (5)";#N/A,#N/A,FALSE,"masez (4)";#N/A,#N/A,FALSE,"masez (3)";#N/A,#N/A,FALSE,"masez (2)";#N/A,#N/A,FALSE,"GME";#N/A,#N/A,FALSE,"masez"}</definedName>
    <definedName name="fgfghfhgf" localSheetId="37" hidden="1">{#N/A,#N/A,FALSE,"masez (10)";#N/A,#N/A,FALSE,"masez (7)";#N/A,#N/A,FALSE,"masez (6)";#N/A,#N/A,FALSE,"masez (5)";#N/A,#N/A,FALSE,"masez (4)";#N/A,#N/A,FALSE,"masez (3)";#N/A,#N/A,FALSE,"masez (2)";#N/A,#N/A,FALSE,"GME";#N/A,#N/A,FALSE,"masez"}</definedName>
    <definedName name="fgfghfhgf" localSheetId="36" hidden="1">{#N/A,#N/A,FALSE,"masez (10)";#N/A,#N/A,FALSE,"masez (7)";#N/A,#N/A,FALSE,"masez (6)";#N/A,#N/A,FALSE,"masez (5)";#N/A,#N/A,FALSE,"masez (4)";#N/A,#N/A,FALSE,"masez (3)";#N/A,#N/A,FALSE,"masez (2)";#N/A,#N/A,FALSE,"GME";#N/A,#N/A,FALSE,"masez"}</definedName>
    <definedName name="fgfghfhgf" localSheetId="33" hidden="1">{#N/A,#N/A,FALSE,"masez (10)";#N/A,#N/A,FALSE,"masez (7)";#N/A,#N/A,FALSE,"masez (6)";#N/A,#N/A,FALSE,"masez (5)";#N/A,#N/A,FALSE,"masez (4)";#N/A,#N/A,FALSE,"masez (3)";#N/A,#N/A,FALSE,"masez (2)";#N/A,#N/A,FALSE,"GME";#N/A,#N/A,FALSE,"masez"}</definedName>
    <definedName name="fgfghfhgf" localSheetId="34" hidden="1">{#N/A,#N/A,FALSE,"masez (10)";#N/A,#N/A,FALSE,"masez (7)";#N/A,#N/A,FALSE,"masez (6)";#N/A,#N/A,FALSE,"masez (5)";#N/A,#N/A,FALSE,"masez (4)";#N/A,#N/A,FALSE,"masez (3)";#N/A,#N/A,FALSE,"masez (2)";#N/A,#N/A,FALSE,"GME";#N/A,#N/A,FALSE,"masez"}</definedName>
    <definedName name="fgfghfhgf" localSheetId="31" hidden="1">{#N/A,#N/A,FALSE,"masez (10)";#N/A,#N/A,FALSE,"masez (7)";#N/A,#N/A,FALSE,"masez (6)";#N/A,#N/A,FALSE,"masez (5)";#N/A,#N/A,FALSE,"masez (4)";#N/A,#N/A,FALSE,"masez (3)";#N/A,#N/A,FALSE,"masez (2)";#N/A,#N/A,FALSE,"GME";#N/A,#N/A,FALSE,"masez"}</definedName>
    <definedName name="fgfghfhgf" hidden="1">{#N/A,#N/A,FALSE,"masez (10)";#N/A,#N/A,FALSE,"masez (7)";#N/A,#N/A,FALSE,"masez (6)";#N/A,#N/A,FALSE,"masez (5)";#N/A,#N/A,FALSE,"masez (4)";#N/A,#N/A,FALSE,"masez (3)";#N/A,#N/A,FALSE,"masez (2)";#N/A,#N/A,FALSE,"GME";#N/A,#N/A,FALSE,"masez"}</definedName>
    <definedName name="fgfghghjtyirdi" localSheetId="35" hidden="1">{#N/A,#N/A,FALSE,"masez (10)";#N/A,#N/A,FALSE,"masez (7)";#N/A,#N/A,FALSE,"masez (6)";#N/A,#N/A,FALSE,"masez (5)";#N/A,#N/A,FALSE,"masez (4)";#N/A,#N/A,FALSE,"masez (3)";#N/A,#N/A,FALSE,"masez (2)";#N/A,#N/A,FALSE,"GME";#N/A,#N/A,FALSE,"masez"}</definedName>
    <definedName name="fgfghghjtyirdi" localSheetId="37" hidden="1">{#N/A,#N/A,FALSE,"masez (10)";#N/A,#N/A,FALSE,"masez (7)";#N/A,#N/A,FALSE,"masez (6)";#N/A,#N/A,FALSE,"masez (5)";#N/A,#N/A,FALSE,"masez (4)";#N/A,#N/A,FALSE,"masez (3)";#N/A,#N/A,FALSE,"masez (2)";#N/A,#N/A,FALSE,"GME";#N/A,#N/A,FALSE,"masez"}</definedName>
    <definedName name="fgfghghjtyirdi" localSheetId="36" hidden="1">{#N/A,#N/A,FALSE,"masez (10)";#N/A,#N/A,FALSE,"masez (7)";#N/A,#N/A,FALSE,"masez (6)";#N/A,#N/A,FALSE,"masez (5)";#N/A,#N/A,FALSE,"masez (4)";#N/A,#N/A,FALSE,"masez (3)";#N/A,#N/A,FALSE,"masez (2)";#N/A,#N/A,FALSE,"GME";#N/A,#N/A,FALSE,"masez"}</definedName>
    <definedName name="fgfghghjtyirdi" localSheetId="33" hidden="1">{#N/A,#N/A,FALSE,"masez (10)";#N/A,#N/A,FALSE,"masez (7)";#N/A,#N/A,FALSE,"masez (6)";#N/A,#N/A,FALSE,"masez (5)";#N/A,#N/A,FALSE,"masez (4)";#N/A,#N/A,FALSE,"masez (3)";#N/A,#N/A,FALSE,"masez (2)";#N/A,#N/A,FALSE,"GME";#N/A,#N/A,FALSE,"masez"}</definedName>
    <definedName name="fgfghghjtyirdi" localSheetId="34" hidden="1">{#N/A,#N/A,FALSE,"masez (10)";#N/A,#N/A,FALSE,"masez (7)";#N/A,#N/A,FALSE,"masez (6)";#N/A,#N/A,FALSE,"masez (5)";#N/A,#N/A,FALSE,"masez (4)";#N/A,#N/A,FALSE,"masez (3)";#N/A,#N/A,FALSE,"masez (2)";#N/A,#N/A,FALSE,"GME";#N/A,#N/A,FALSE,"masez"}</definedName>
    <definedName name="fgfghghjtyirdi" localSheetId="31" hidden="1">{#N/A,#N/A,FALSE,"masez (10)";#N/A,#N/A,FALSE,"masez (7)";#N/A,#N/A,FALSE,"masez (6)";#N/A,#N/A,FALSE,"masez (5)";#N/A,#N/A,FALSE,"masez (4)";#N/A,#N/A,FALSE,"masez (3)";#N/A,#N/A,FALSE,"masez (2)";#N/A,#N/A,FALSE,"GME";#N/A,#N/A,FALSE,"masez"}</definedName>
    <definedName name="fgfghghjtyirdi" hidden="1">{#N/A,#N/A,FALSE,"masez (10)";#N/A,#N/A,FALSE,"masez (7)";#N/A,#N/A,FALSE,"masez (6)";#N/A,#N/A,FALSE,"masez (5)";#N/A,#N/A,FALSE,"masez (4)";#N/A,#N/A,FALSE,"masez (3)";#N/A,#N/A,FALSE,"masez (2)";#N/A,#N/A,FALSE,"GME";#N/A,#N/A,FALSE,"masez"}</definedName>
    <definedName name="fgfh">#REF!</definedName>
    <definedName name="fgg" localSheetId="31" hidden="1">#REF!</definedName>
    <definedName name="fgg" hidden="1">#REF!</definedName>
    <definedName name="fggg" localSheetId="35" hidden="1">{#N/A,#N/A,FALSE,"Ajustes";#N/A,#N/A,FALSE,"Mad_Cons"}</definedName>
    <definedName name="fggg" localSheetId="37" hidden="1">{#N/A,#N/A,FALSE,"Ajustes";#N/A,#N/A,FALSE,"Mad_Cons"}</definedName>
    <definedName name="fggg" localSheetId="36" hidden="1">{#N/A,#N/A,FALSE,"Ajustes";#N/A,#N/A,FALSE,"Mad_Cons"}</definedName>
    <definedName name="fggg" localSheetId="33" hidden="1">{#N/A,#N/A,FALSE,"Ajustes";#N/A,#N/A,FALSE,"Mad_Cons"}</definedName>
    <definedName name="fggg" localSheetId="34" hidden="1">{#N/A,#N/A,FALSE,"Ajustes";#N/A,#N/A,FALSE,"Mad_Cons"}</definedName>
    <definedName name="fggg" localSheetId="31" hidden="1">{#N/A,#N/A,FALSE,"Ajustes";#N/A,#N/A,FALSE,"Mad_Cons"}</definedName>
    <definedName name="fggg" hidden="1">{#N/A,#N/A,FALSE,"Ajustes";#N/A,#N/A,FALSE,"Mad_Cons"}</definedName>
    <definedName name="fGGGGGGGGGGGg" localSheetId="31">#REF!</definedName>
    <definedName name="fGGGGGGGGGGGg">!#REF!</definedName>
    <definedName name="FGGHGH" hidden="1">#REF!</definedName>
    <definedName name="FGH" localSheetId="35" hidden="1">{#N/A,#N/A,FALSE,"WBS 1.06";#N/A,#N/A,FALSE,"WBS 1.14";#N/A,#N/A,FALSE,"WBS 1.17";#N/A,#N/A,FALSE,"WBS 1.18"}</definedName>
    <definedName name="FGH" localSheetId="33" hidden="1">{#N/A,#N/A,FALSE,"WBS 1.06";#N/A,#N/A,FALSE,"WBS 1.14";#N/A,#N/A,FALSE,"WBS 1.17";#N/A,#N/A,FALSE,"WBS 1.18"}</definedName>
    <definedName name="FGH" localSheetId="34" hidden="1">{#N/A,#N/A,FALSE,"WBS 1.06";#N/A,#N/A,FALSE,"WBS 1.14";#N/A,#N/A,FALSE,"WBS 1.17";#N/A,#N/A,FALSE,"WBS 1.18"}</definedName>
    <definedName name="FGH" localSheetId="31">#REF!</definedName>
    <definedName name="FGH">!#REF!</definedName>
    <definedName name="fgh_1" localSheetId="35" hidden="1">{"DETALLE_1996",#N/A,FALSE,"flujo";"DETALLE_1997",#N/A,FALSE,"flujo";"GASTOS_INCURRIDOS_1996",#N/A,FALSE,"flujo";"GASTOS_PROGRAMADOS_PARA_1997",#N/A,FALSE,"flujo";#N/A,#N/A,FALSE,"comparat";#N/A,#N/A,FALSE,"costos";#N/A,#N/A,FALSE,"proyctrol"}</definedName>
    <definedName name="fgh_1" localSheetId="37" hidden="1">{"DETALLE_1996",#N/A,FALSE,"flujo";"DETALLE_1997",#N/A,FALSE,"flujo";"GASTOS_INCURRIDOS_1996",#N/A,FALSE,"flujo";"GASTOS_PROGRAMADOS_PARA_1997",#N/A,FALSE,"flujo";#N/A,#N/A,FALSE,"comparat";#N/A,#N/A,FALSE,"costos";#N/A,#N/A,FALSE,"proyctrol"}</definedName>
    <definedName name="fgh_1" localSheetId="36" hidden="1">{"DETALLE_1996",#N/A,FALSE,"flujo";"DETALLE_1997",#N/A,FALSE,"flujo";"GASTOS_INCURRIDOS_1996",#N/A,FALSE,"flujo";"GASTOS_PROGRAMADOS_PARA_1997",#N/A,FALSE,"flujo";#N/A,#N/A,FALSE,"comparat";#N/A,#N/A,FALSE,"costos";#N/A,#N/A,FALSE,"proyctrol"}</definedName>
    <definedName name="fgh_1" localSheetId="33" hidden="1">{"DETALLE_1996",#N/A,FALSE,"flujo";"DETALLE_1997",#N/A,FALSE,"flujo";"GASTOS_INCURRIDOS_1996",#N/A,FALSE,"flujo";"GASTOS_PROGRAMADOS_PARA_1997",#N/A,FALSE,"flujo";#N/A,#N/A,FALSE,"comparat";#N/A,#N/A,FALSE,"costos";#N/A,#N/A,FALSE,"proyctrol"}</definedName>
    <definedName name="fgh_1" localSheetId="34" hidden="1">{"DETALLE_1996",#N/A,FALSE,"flujo";"DETALLE_1997",#N/A,FALSE,"flujo";"GASTOS_INCURRIDOS_1996",#N/A,FALSE,"flujo";"GASTOS_PROGRAMADOS_PARA_1997",#N/A,FALSE,"flujo";#N/A,#N/A,FALSE,"comparat";#N/A,#N/A,FALSE,"costos";#N/A,#N/A,FALSE,"proyctrol"}</definedName>
    <definedName name="fgh_1" localSheetId="31" hidden="1">{"DETALLE_1996",#N/A,FALSE,"flujo";"DETALLE_1997",#N/A,FALSE,"flujo";"GASTOS_INCURRIDOS_1996",#N/A,FALSE,"flujo";"GASTOS_PROGRAMADOS_PARA_1997",#N/A,FALSE,"flujo";#N/A,#N/A,FALSE,"comparat";#N/A,#N/A,FALSE,"costos";#N/A,#N/A,FALSE,"proyctrol"}</definedName>
    <definedName name="fgh_1" hidden="1">{"DETALLE_1996",#N/A,FALSE,"flujo";"DETALLE_1997",#N/A,FALSE,"flujo";"GASTOS_INCURRIDOS_1996",#N/A,FALSE,"flujo";"GASTOS_PROGRAMADOS_PARA_1997",#N/A,FALSE,"flujo";#N/A,#N/A,FALSE,"comparat";#N/A,#N/A,FALSE,"costos";#N/A,#N/A,FALSE,"proyctrol"}</definedName>
    <definedName name="FGHDE" localSheetId="35" hidden="1">{#N/A,#N/A,FALSE,"PERSONAL";#N/A,#N/A,FALSE,"explotación";#N/A,#N/A,FALSE,"generales"}</definedName>
    <definedName name="FGHDE" localSheetId="37" hidden="1">{#N/A,#N/A,FALSE,"PERSONAL";#N/A,#N/A,FALSE,"explotación";#N/A,#N/A,FALSE,"generales"}</definedName>
    <definedName name="FGHDE" localSheetId="36" hidden="1">{#N/A,#N/A,FALSE,"PERSONAL";#N/A,#N/A,FALSE,"explotación";#N/A,#N/A,FALSE,"generales"}</definedName>
    <definedName name="FGHDE" localSheetId="33" hidden="1">{#N/A,#N/A,FALSE,"PERSONAL";#N/A,#N/A,FALSE,"explotación";#N/A,#N/A,FALSE,"generales"}</definedName>
    <definedName name="FGHDE" localSheetId="34" hidden="1">{#N/A,#N/A,FALSE,"PERSONAL";#N/A,#N/A,FALSE,"explotación";#N/A,#N/A,FALSE,"generales"}</definedName>
    <definedName name="FGHDE" localSheetId="31" hidden="1">{#N/A,#N/A,FALSE,"PERSONAL";#N/A,#N/A,FALSE,"explotación";#N/A,#N/A,FALSE,"generales"}</definedName>
    <definedName name="FGHDE" hidden="1">{#N/A,#N/A,FALSE,"PERSONAL";#N/A,#N/A,FALSE,"explotación";#N/A,#N/A,FALSE,"generales"}</definedName>
    <definedName name="fghf" localSheetId="35" hidden="1">{"DETALLE_1996",#N/A,FALSE,"flujo";"DETALLE_1997",#N/A,FALSE,"flujo";"GASTOS_INCURRIDOS_1996",#N/A,FALSE,"flujo";"GASTOS_PROGRAMADOS_PARA_1997",#N/A,FALSE,"flujo";#N/A,#N/A,FALSE,"comparat";#N/A,#N/A,FALSE,"costos";#N/A,#N/A,FALSE,"proyctrol"}</definedName>
    <definedName name="fghf" localSheetId="37" hidden="1">{"DETALLE_1996",#N/A,FALSE,"flujo";"DETALLE_1997",#N/A,FALSE,"flujo";"GASTOS_INCURRIDOS_1996",#N/A,FALSE,"flujo";"GASTOS_PROGRAMADOS_PARA_1997",#N/A,FALSE,"flujo";#N/A,#N/A,FALSE,"comparat";#N/A,#N/A,FALSE,"costos";#N/A,#N/A,FALSE,"proyctrol"}</definedName>
    <definedName name="fghf" localSheetId="36" hidden="1">{"DETALLE_1996",#N/A,FALSE,"flujo";"DETALLE_1997",#N/A,FALSE,"flujo";"GASTOS_INCURRIDOS_1996",#N/A,FALSE,"flujo";"GASTOS_PROGRAMADOS_PARA_1997",#N/A,FALSE,"flujo";#N/A,#N/A,FALSE,"comparat";#N/A,#N/A,FALSE,"costos";#N/A,#N/A,FALSE,"proyctrol"}</definedName>
    <definedName name="fghf" localSheetId="33" hidden="1">{"DETALLE_1996",#N/A,FALSE,"flujo";"DETALLE_1997",#N/A,FALSE,"flujo";"GASTOS_INCURRIDOS_1996",#N/A,FALSE,"flujo";"GASTOS_PROGRAMADOS_PARA_1997",#N/A,FALSE,"flujo";#N/A,#N/A,FALSE,"comparat";#N/A,#N/A,FALSE,"costos";#N/A,#N/A,FALSE,"proyctrol"}</definedName>
    <definedName name="fghf" localSheetId="34" hidden="1">{"DETALLE_1996",#N/A,FALSE,"flujo";"DETALLE_1997",#N/A,FALSE,"flujo";"GASTOS_INCURRIDOS_1996",#N/A,FALSE,"flujo";"GASTOS_PROGRAMADOS_PARA_1997",#N/A,FALSE,"flujo";#N/A,#N/A,FALSE,"comparat";#N/A,#N/A,FALSE,"costos";#N/A,#N/A,FALSE,"proyctrol"}</definedName>
    <definedName name="fghf" localSheetId="31" hidden="1">{"DETALLE_1996",#N/A,FALSE,"flujo";"DETALLE_1997",#N/A,FALSE,"flujo";"GASTOS_INCURRIDOS_1996",#N/A,FALSE,"flujo";"GASTOS_PROGRAMADOS_PARA_1997",#N/A,FALSE,"flujo";#N/A,#N/A,FALSE,"comparat";#N/A,#N/A,FALSE,"costos";#N/A,#N/A,FALSE,"proyctrol"}</definedName>
    <definedName name="fghf" hidden="1">{"DETALLE_1996",#N/A,FALSE,"flujo";"DETALLE_1997",#N/A,FALSE,"flujo";"GASTOS_INCURRIDOS_1996",#N/A,FALSE,"flujo";"GASTOS_PROGRAMADOS_PARA_1997",#N/A,FALSE,"flujo";#N/A,#N/A,FALSE,"comparat";#N/A,#N/A,FALSE,"costos";#N/A,#N/A,FALSE,"proyctrol"}</definedName>
    <definedName name="fghfg" localSheetId="35" hidden="1">{#N/A,#N/A,FALSE,"SumD";#N/A,#N/A,FALSE,"ElecD";#N/A,#N/A,FALSE,"MechD";#N/A,#N/A,FALSE,"GeotD";#N/A,#N/A,FALSE,"PrcsD";#N/A,#N/A,FALSE,"TunnD";#N/A,#N/A,FALSE,"CivlD";#N/A,#N/A,FALSE,"NtwkD";#N/A,#N/A,FALSE,"EstgD";#N/A,#N/A,FALSE,"PEngD"}</definedName>
    <definedName name="fghfg" localSheetId="37" hidden="1">{#N/A,#N/A,FALSE,"SumD";#N/A,#N/A,FALSE,"ElecD";#N/A,#N/A,FALSE,"MechD";#N/A,#N/A,FALSE,"GeotD";#N/A,#N/A,FALSE,"PrcsD";#N/A,#N/A,FALSE,"TunnD";#N/A,#N/A,FALSE,"CivlD";#N/A,#N/A,FALSE,"NtwkD";#N/A,#N/A,FALSE,"EstgD";#N/A,#N/A,FALSE,"PEngD"}</definedName>
    <definedName name="fghfg" localSheetId="36" hidden="1">{#N/A,#N/A,FALSE,"SumD";#N/A,#N/A,FALSE,"ElecD";#N/A,#N/A,FALSE,"MechD";#N/A,#N/A,FALSE,"GeotD";#N/A,#N/A,FALSE,"PrcsD";#N/A,#N/A,FALSE,"TunnD";#N/A,#N/A,FALSE,"CivlD";#N/A,#N/A,FALSE,"NtwkD";#N/A,#N/A,FALSE,"EstgD";#N/A,#N/A,FALSE,"PEngD"}</definedName>
    <definedName name="fghfg" localSheetId="33" hidden="1">{#N/A,#N/A,FALSE,"SumD";#N/A,#N/A,FALSE,"ElecD";#N/A,#N/A,FALSE,"MechD";#N/A,#N/A,FALSE,"GeotD";#N/A,#N/A,FALSE,"PrcsD";#N/A,#N/A,FALSE,"TunnD";#N/A,#N/A,FALSE,"CivlD";#N/A,#N/A,FALSE,"NtwkD";#N/A,#N/A,FALSE,"EstgD";#N/A,#N/A,FALSE,"PEngD"}</definedName>
    <definedName name="fghfg" localSheetId="34" hidden="1">{#N/A,#N/A,FALSE,"SumD";#N/A,#N/A,FALSE,"ElecD";#N/A,#N/A,FALSE,"MechD";#N/A,#N/A,FALSE,"GeotD";#N/A,#N/A,FALSE,"PrcsD";#N/A,#N/A,FALSE,"TunnD";#N/A,#N/A,FALSE,"CivlD";#N/A,#N/A,FALSE,"NtwkD";#N/A,#N/A,FALSE,"EstgD";#N/A,#N/A,FALSE,"PEngD"}</definedName>
    <definedName name="fghfg" localSheetId="3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fgh" localSheetId="35" hidden="1">{#N/A,#N/A,FALSE,"Total_OC015";#N/A,#N/A,FALSE,"ADMIN";#N/A,#N/A,FALSE,"PROCES";#N/A,#N/A,FALSE,"mecan";#N/A,#N/A,FALSE,"civil";#N/A,#N/A,FALSE,"CAÑER";#N/A,#N/A,FALSE,"ELEC";#N/A,#N/A,FALSE,"INSTR"}</definedName>
    <definedName name="fghfgh" localSheetId="37" hidden="1">{#N/A,#N/A,FALSE,"Total_OC015";#N/A,#N/A,FALSE,"ADMIN";#N/A,#N/A,FALSE,"PROCES";#N/A,#N/A,FALSE,"mecan";#N/A,#N/A,FALSE,"civil";#N/A,#N/A,FALSE,"CAÑER";#N/A,#N/A,FALSE,"ELEC";#N/A,#N/A,FALSE,"INSTR"}</definedName>
    <definedName name="fghfgh" localSheetId="36" hidden="1">{#N/A,#N/A,FALSE,"Total_OC015";#N/A,#N/A,FALSE,"ADMIN";#N/A,#N/A,FALSE,"PROCES";#N/A,#N/A,FALSE,"mecan";#N/A,#N/A,FALSE,"civil";#N/A,#N/A,FALSE,"CAÑER";#N/A,#N/A,FALSE,"ELEC";#N/A,#N/A,FALSE,"INSTR"}</definedName>
    <definedName name="fghfgh" localSheetId="33" hidden="1">{#N/A,#N/A,FALSE,"Total_OC015";#N/A,#N/A,FALSE,"ADMIN";#N/A,#N/A,FALSE,"PROCES";#N/A,#N/A,FALSE,"mecan";#N/A,#N/A,FALSE,"civil";#N/A,#N/A,FALSE,"CAÑER";#N/A,#N/A,FALSE,"ELEC";#N/A,#N/A,FALSE,"INSTR"}</definedName>
    <definedName name="fghfgh" localSheetId="34" hidden="1">{#N/A,#N/A,FALSE,"Total_OC015";#N/A,#N/A,FALSE,"ADMIN";#N/A,#N/A,FALSE,"PROCES";#N/A,#N/A,FALSE,"mecan";#N/A,#N/A,FALSE,"civil";#N/A,#N/A,FALSE,"CAÑER";#N/A,#N/A,FALSE,"ELEC";#N/A,#N/A,FALSE,"INSTR"}</definedName>
    <definedName name="fghfgh" localSheetId="31" hidden="1">{#N/A,#N/A,FALSE,"Total_OC015";#N/A,#N/A,FALSE,"ADMIN";#N/A,#N/A,FALSE,"PROCES";#N/A,#N/A,FALSE,"mecan";#N/A,#N/A,FALSE,"civil";#N/A,#N/A,FALSE,"CAÑER";#N/A,#N/A,FALSE,"ELEC";#N/A,#N/A,FALSE,"INSTR"}</definedName>
    <definedName name="fghfgh" hidden="1">{#N/A,#N/A,FALSE,"Total_OC015";#N/A,#N/A,FALSE,"ADMIN";#N/A,#N/A,FALSE,"PROCES";#N/A,#N/A,FALSE,"mecan";#N/A,#N/A,FALSE,"civil";#N/A,#N/A,FALSE,"CAÑER";#N/A,#N/A,FALSE,"ELEC";#N/A,#N/A,FALSE,"INSTR"}</definedName>
    <definedName name="fghfgh_1" localSheetId="35" hidden="1">{#N/A,#N/A,FALSE,"Total_OC015";#N/A,#N/A,FALSE,"ADMIN";#N/A,#N/A,FALSE,"PROCES";#N/A,#N/A,FALSE,"mecan";#N/A,#N/A,FALSE,"civil";#N/A,#N/A,FALSE,"CAÑER";#N/A,#N/A,FALSE,"ELEC";#N/A,#N/A,FALSE,"INSTR"}</definedName>
    <definedName name="fghfgh_1" localSheetId="37" hidden="1">{#N/A,#N/A,FALSE,"Total_OC015";#N/A,#N/A,FALSE,"ADMIN";#N/A,#N/A,FALSE,"PROCES";#N/A,#N/A,FALSE,"mecan";#N/A,#N/A,FALSE,"civil";#N/A,#N/A,FALSE,"CAÑER";#N/A,#N/A,FALSE,"ELEC";#N/A,#N/A,FALSE,"INSTR"}</definedName>
    <definedName name="fghfgh_1" localSheetId="36" hidden="1">{#N/A,#N/A,FALSE,"Total_OC015";#N/A,#N/A,FALSE,"ADMIN";#N/A,#N/A,FALSE,"PROCES";#N/A,#N/A,FALSE,"mecan";#N/A,#N/A,FALSE,"civil";#N/A,#N/A,FALSE,"CAÑER";#N/A,#N/A,FALSE,"ELEC";#N/A,#N/A,FALSE,"INSTR"}</definedName>
    <definedName name="fghfgh_1" localSheetId="33" hidden="1">{#N/A,#N/A,FALSE,"Total_OC015";#N/A,#N/A,FALSE,"ADMIN";#N/A,#N/A,FALSE,"PROCES";#N/A,#N/A,FALSE,"mecan";#N/A,#N/A,FALSE,"civil";#N/A,#N/A,FALSE,"CAÑER";#N/A,#N/A,FALSE,"ELEC";#N/A,#N/A,FALSE,"INSTR"}</definedName>
    <definedName name="fghfgh_1" localSheetId="34" hidden="1">{#N/A,#N/A,FALSE,"Total_OC015";#N/A,#N/A,FALSE,"ADMIN";#N/A,#N/A,FALSE,"PROCES";#N/A,#N/A,FALSE,"mecan";#N/A,#N/A,FALSE,"civil";#N/A,#N/A,FALSE,"CAÑER";#N/A,#N/A,FALSE,"ELEC";#N/A,#N/A,FALSE,"INSTR"}</definedName>
    <definedName name="fghfgh_1" localSheetId="31" hidden="1">{#N/A,#N/A,FALSE,"Total_OC015";#N/A,#N/A,FALSE,"ADMIN";#N/A,#N/A,FALSE,"PROCES";#N/A,#N/A,FALSE,"mecan";#N/A,#N/A,FALSE,"civil";#N/A,#N/A,FALSE,"CAÑER";#N/A,#N/A,FALSE,"ELEC";#N/A,#N/A,FALSE,"INSTR"}</definedName>
    <definedName name="fghfgh_1" hidden="1">{#N/A,#N/A,FALSE,"Total_OC015";#N/A,#N/A,FALSE,"ADMIN";#N/A,#N/A,FALSE,"PROCES";#N/A,#N/A,FALSE,"mecan";#N/A,#N/A,FALSE,"civil";#N/A,#N/A,FALSE,"CAÑER";#N/A,#N/A,FALSE,"ELEC";#N/A,#N/A,FALSE,"INSTR"}</definedName>
    <definedName name="fghfghgfhf" localSheetId="35" hidden="1">{#N/A,#N/A,FALSE,"masez (10)";#N/A,#N/A,FALSE,"masez (7)";#N/A,#N/A,FALSE,"masez (6)";#N/A,#N/A,FALSE,"masez (5)";#N/A,#N/A,FALSE,"masez (4)";#N/A,#N/A,FALSE,"masez (3)";#N/A,#N/A,FALSE,"masez (2)";#N/A,#N/A,FALSE,"GME";#N/A,#N/A,FALSE,"masez"}</definedName>
    <definedName name="fghfghgfhf" localSheetId="37" hidden="1">{#N/A,#N/A,FALSE,"masez (10)";#N/A,#N/A,FALSE,"masez (7)";#N/A,#N/A,FALSE,"masez (6)";#N/A,#N/A,FALSE,"masez (5)";#N/A,#N/A,FALSE,"masez (4)";#N/A,#N/A,FALSE,"masez (3)";#N/A,#N/A,FALSE,"masez (2)";#N/A,#N/A,FALSE,"GME";#N/A,#N/A,FALSE,"masez"}</definedName>
    <definedName name="fghfghgfhf" localSheetId="36" hidden="1">{#N/A,#N/A,FALSE,"masez (10)";#N/A,#N/A,FALSE,"masez (7)";#N/A,#N/A,FALSE,"masez (6)";#N/A,#N/A,FALSE,"masez (5)";#N/A,#N/A,FALSE,"masez (4)";#N/A,#N/A,FALSE,"masez (3)";#N/A,#N/A,FALSE,"masez (2)";#N/A,#N/A,FALSE,"GME";#N/A,#N/A,FALSE,"masez"}</definedName>
    <definedName name="fghfghgfhf" localSheetId="33" hidden="1">{#N/A,#N/A,FALSE,"masez (10)";#N/A,#N/A,FALSE,"masez (7)";#N/A,#N/A,FALSE,"masez (6)";#N/A,#N/A,FALSE,"masez (5)";#N/A,#N/A,FALSE,"masez (4)";#N/A,#N/A,FALSE,"masez (3)";#N/A,#N/A,FALSE,"masez (2)";#N/A,#N/A,FALSE,"GME";#N/A,#N/A,FALSE,"masez"}</definedName>
    <definedName name="fghfghgfhf" localSheetId="34" hidden="1">{#N/A,#N/A,FALSE,"masez (10)";#N/A,#N/A,FALSE,"masez (7)";#N/A,#N/A,FALSE,"masez (6)";#N/A,#N/A,FALSE,"masez (5)";#N/A,#N/A,FALSE,"masez (4)";#N/A,#N/A,FALSE,"masez (3)";#N/A,#N/A,FALSE,"masez (2)";#N/A,#N/A,FALSE,"GME";#N/A,#N/A,FALSE,"masez"}</definedName>
    <definedName name="fghfghgfhf" localSheetId="31" hidden="1">{#N/A,#N/A,FALSE,"masez (10)";#N/A,#N/A,FALSE,"masez (7)";#N/A,#N/A,FALSE,"masez (6)";#N/A,#N/A,FALSE,"masez (5)";#N/A,#N/A,FALSE,"masez (4)";#N/A,#N/A,FALSE,"masez (3)";#N/A,#N/A,FALSE,"masez (2)";#N/A,#N/A,FALSE,"GME";#N/A,#N/A,FALSE,"masez"}</definedName>
    <definedName name="fghfghgfhf" hidden="1">{#N/A,#N/A,FALSE,"masez (10)";#N/A,#N/A,FALSE,"masez (7)";#N/A,#N/A,FALSE,"masez (6)";#N/A,#N/A,FALSE,"masez (5)";#N/A,#N/A,FALSE,"masez (4)";#N/A,#N/A,FALSE,"masez (3)";#N/A,#N/A,FALSE,"masez (2)";#N/A,#N/A,FALSE,"GME";#N/A,#N/A,FALSE,"masez"}</definedName>
    <definedName name="fghfh" localSheetId="35" hidden="1">{"DETALLE_1996",#N/A,FALSE,"flujo";"DETALLE_1997",#N/A,FALSE,"flujo";"GASTOS_INCURRIDOS_1996",#N/A,FALSE,"flujo";"GASTOS_PROGRAMADOS_PARA_1997",#N/A,FALSE,"flujo";#N/A,#N/A,FALSE,"comparat";#N/A,#N/A,FALSE,"costos";#N/A,#N/A,FALSE,"proyctrol"}</definedName>
    <definedName name="fghfh" localSheetId="37" hidden="1">{"DETALLE_1996",#N/A,FALSE,"flujo";"DETALLE_1997",#N/A,FALSE,"flujo";"GASTOS_INCURRIDOS_1996",#N/A,FALSE,"flujo";"GASTOS_PROGRAMADOS_PARA_1997",#N/A,FALSE,"flujo";#N/A,#N/A,FALSE,"comparat";#N/A,#N/A,FALSE,"costos";#N/A,#N/A,FALSE,"proyctrol"}</definedName>
    <definedName name="fghfh" localSheetId="36" hidden="1">{"DETALLE_1996",#N/A,FALSE,"flujo";"DETALLE_1997",#N/A,FALSE,"flujo";"GASTOS_INCURRIDOS_1996",#N/A,FALSE,"flujo";"GASTOS_PROGRAMADOS_PARA_1997",#N/A,FALSE,"flujo";#N/A,#N/A,FALSE,"comparat";#N/A,#N/A,FALSE,"costos";#N/A,#N/A,FALSE,"proyctrol"}</definedName>
    <definedName name="fghfh" localSheetId="33" hidden="1">{"DETALLE_1996",#N/A,FALSE,"flujo";"DETALLE_1997",#N/A,FALSE,"flujo";"GASTOS_INCURRIDOS_1996",#N/A,FALSE,"flujo";"GASTOS_PROGRAMADOS_PARA_1997",#N/A,FALSE,"flujo";#N/A,#N/A,FALSE,"comparat";#N/A,#N/A,FALSE,"costos";#N/A,#N/A,FALSE,"proyctrol"}</definedName>
    <definedName name="fghfh" localSheetId="34" hidden="1">{"DETALLE_1996",#N/A,FALSE,"flujo";"DETALLE_1997",#N/A,FALSE,"flujo";"GASTOS_INCURRIDOS_1996",#N/A,FALSE,"flujo";"GASTOS_PROGRAMADOS_PARA_1997",#N/A,FALSE,"flujo";#N/A,#N/A,FALSE,"comparat";#N/A,#N/A,FALSE,"costos";#N/A,#N/A,FALSE,"proyctrol"}</definedName>
    <definedName name="fghfh" localSheetId="31" hidden="1">{"DETALLE_1996",#N/A,FALSE,"flujo";"DETALLE_1997",#N/A,FALSE,"flujo";"GASTOS_INCURRIDOS_1996",#N/A,FALSE,"flujo";"GASTOS_PROGRAMADOS_PARA_1997",#N/A,FALSE,"flujo";#N/A,#N/A,FALSE,"comparat";#N/A,#N/A,FALSE,"costos";#N/A,#N/A,FALSE,"proyctrol"}</definedName>
    <definedName name="fghfh" hidden="1">{"DETALLE_1996",#N/A,FALSE,"flujo";"DETALLE_1997",#N/A,FALSE,"flujo";"GASTOS_INCURRIDOS_1996",#N/A,FALSE,"flujo";"GASTOS_PROGRAMADOS_PARA_1997",#N/A,FALSE,"flujo";#N/A,#N/A,FALSE,"comparat";#N/A,#N/A,FALSE,"costos";#N/A,#N/A,FALSE,"proyctrol"}</definedName>
    <definedName name="fghgfh" localSheetId="35" hidden="1">{#N/A,#N/A,FALSE,"SumG";#N/A,#N/A,FALSE,"ElecG";#N/A,#N/A,FALSE,"MechG";#N/A,#N/A,FALSE,"GeotG";#N/A,#N/A,FALSE,"PrcsG";#N/A,#N/A,FALSE,"TunnG";#N/A,#N/A,FALSE,"CivlG";#N/A,#N/A,FALSE,"NtwkG";#N/A,#N/A,FALSE,"EstgG";#N/A,#N/A,FALSE,"PEngG"}</definedName>
    <definedName name="fghgfh" localSheetId="37" hidden="1">{#N/A,#N/A,FALSE,"SumG";#N/A,#N/A,FALSE,"ElecG";#N/A,#N/A,FALSE,"MechG";#N/A,#N/A,FALSE,"GeotG";#N/A,#N/A,FALSE,"PrcsG";#N/A,#N/A,FALSE,"TunnG";#N/A,#N/A,FALSE,"CivlG";#N/A,#N/A,FALSE,"NtwkG";#N/A,#N/A,FALSE,"EstgG";#N/A,#N/A,FALSE,"PEngG"}</definedName>
    <definedName name="fghgfh" localSheetId="36" hidden="1">{#N/A,#N/A,FALSE,"SumG";#N/A,#N/A,FALSE,"ElecG";#N/A,#N/A,FALSE,"MechG";#N/A,#N/A,FALSE,"GeotG";#N/A,#N/A,FALSE,"PrcsG";#N/A,#N/A,FALSE,"TunnG";#N/A,#N/A,FALSE,"CivlG";#N/A,#N/A,FALSE,"NtwkG";#N/A,#N/A,FALSE,"EstgG";#N/A,#N/A,FALSE,"PEngG"}</definedName>
    <definedName name="fghgfh" localSheetId="33" hidden="1">{#N/A,#N/A,FALSE,"SumG";#N/A,#N/A,FALSE,"ElecG";#N/A,#N/A,FALSE,"MechG";#N/A,#N/A,FALSE,"GeotG";#N/A,#N/A,FALSE,"PrcsG";#N/A,#N/A,FALSE,"TunnG";#N/A,#N/A,FALSE,"CivlG";#N/A,#N/A,FALSE,"NtwkG";#N/A,#N/A,FALSE,"EstgG";#N/A,#N/A,FALSE,"PEngG"}</definedName>
    <definedName name="fghgfh" localSheetId="34" hidden="1">{#N/A,#N/A,FALSE,"SumG";#N/A,#N/A,FALSE,"ElecG";#N/A,#N/A,FALSE,"MechG";#N/A,#N/A,FALSE,"GeotG";#N/A,#N/A,FALSE,"PrcsG";#N/A,#N/A,FALSE,"TunnG";#N/A,#N/A,FALSE,"CivlG";#N/A,#N/A,FALSE,"NtwkG";#N/A,#N/A,FALSE,"EstgG";#N/A,#N/A,FALSE,"PEngG"}</definedName>
    <definedName name="fghgfh" localSheetId="31" hidden="1">{#N/A,#N/A,FALSE,"SumG";#N/A,#N/A,FALSE,"ElecG";#N/A,#N/A,FALSE,"MechG";#N/A,#N/A,FALSE,"GeotG";#N/A,#N/A,FALSE,"PrcsG";#N/A,#N/A,FALSE,"TunnG";#N/A,#N/A,FALSE,"CivlG";#N/A,#N/A,FALSE,"NtwkG";#N/A,#N/A,FALSE,"EstgG";#N/A,#N/A,FALSE,"PEngG"}</definedName>
    <definedName name="fghgfh" hidden="1">{#N/A,#N/A,FALSE,"SumG";#N/A,#N/A,FALSE,"ElecG";#N/A,#N/A,FALSE,"MechG";#N/A,#N/A,FALSE,"GeotG";#N/A,#N/A,FALSE,"PrcsG";#N/A,#N/A,FALSE,"TunnG";#N/A,#N/A,FALSE,"CivlG";#N/A,#N/A,FALSE,"NtwkG";#N/A,#N/A,FALSE,"EstgG";#N/A,#N/A,FALSE,"PEngG"}</definedName>
    <definedName name="fghgfhgfg" localSheetId="35" hidden="1">{#N/A,#N/A,FALSE,"SumD";#N/A,#N/A,FALSE,"ElecD";#N/A,#N/A,FALSE,"MechD";#N/A,#N/A,FALSE,"GeotD";#N/A,#N/A,FALSE,"PrcsD";#N/A,#N/A,FALSE,"TunnD";#N/A,#N/A,FALSE,"CivlD";#N/A,#N/A,FALSE,"NtwkD";#N/A,#N/A,FALSE,"EstgD";#N/A,#N/A,FALSE,"PEngD"}</definedName>
    <definedName name="fghgfhgfg" localSheetId="37" hidden="1">{#N/A,#N/A,FALSE,"SumD";#N/A,#N/A,FALSE,"ElecD";#N/A,#N/A,FALSE,"MechD";#N/A,#N/A,FALSE,"GeotD";#N/A,#N/A,FALSE,"PrcsD";#N/A,#N/A,FALSE,"TunnD";#N/A,#N/A,FALSE,"CivlD";#N/A,#N/A,FALSE,"NtwkD";#N/A,#N/A,FALSE,"EstgD";#N/A,#N/A,FALSE,"PEngD"}</definedName>
    <definedName name="fghgfhgfg" localSheetId="36" hidden="1">{#N/A,#N/A,FALSE,"SumD";#N/A,#N/A,FALSE,"ElecD";#N/A,#N/A,FALSE,"MechD";#N/A,#N/A,FALSE,"GeotD";#N/A,#N/A,FALSE,"PrcsD";#N/A,#N/A,FALSE,"TunnD";#N/A,#N/A,FALSE,"CivlD";#N/A,#N/A,FALSE,"NtwkD";#N/A,#N/A,FALSE,"EstgD";#N/A,#N/A,FALSE,"PEngD"}</definedName>
    <definedName name="fghgfhgfg" localSheetId="33" hidden="1">{#N/A,#N/A,FALSE,"SumD";#N/A,#N/A,FALSE,"ElecD";#N/A,#N/A,FALSE,"MechD";#N/A,#N/A,FALSE,"GeotD";#N/A,#N/A,FALSE,"PrcsD";#N/A,#N/A,FALSE,"TunnD";#N/A,#N/A,FALSE,"CivlD";#N/A,#N/A,FALSE,"NtwkD";#N/A,#N/A,FALSE,"EstgD";#N/A,#N/A,FALSE,"PEngD"}</definedName>
    <definedName name="fghgfhgfg" localSheetId="34" hidden="1">{#N/A,#N/A,FALSE,"SumD";#N/A,#N/A,FALSE,"ElecD";#N/A,#N/A,FALSE,"MechD";#N/A,#N/A,FALSE,"GeotD";#N/A,#N/A,FALSE,"PrcsD";#N/A,#N/A,FALSE,"TunnD";#N/A,#N/A,FALSE,"CivlD";#N/A,#N/A,FALSE,"NtwkD";#N/A,#N/A,FALSE,"EstgD";#N/A,#N/A,FALSE,"PEngD"}</definedName>
    <definedName name="fghgfhgfg" localSheetId="31" hidden="1">{#N/A,#N/A,FALSE,"SumD";#N/A,#N/A,FALSE,"ElecD";#N/A,#N/A,FALSE,"MechD";#N/A,#N/A,FALSE,"GeotD";#N/A,#N/A,FALSE,"PrcsD";#N/A,#N/A,FALSE,"TunnD";#N/A,#N/A,FALSE,"CivlD";#N/A,#N/A,FALSE,"NtwkD";#N/A,#N/A,FALSE,"EstgD";#N/A,#N/A,FALSE,"PEngD"}</definedName>
    <definedName name="fghgfhgfg" hidden="1">{#N/A,#N/A,FALSE,"SumD";#N/A,#N/A,FALSE,"ElecD";#N/A,#N/A,FALSE,"MechD";#N/A,#N/A,FALSE,"GeotD";#N/A,#N/A,FALSE,"PrcsD";#N/A,#N/A,FALSE,"TunnD";#N/A,#N/A,FALSE,"CivlD";#N/A,#N/A,FALSE,"NtwkD";#N/A,#N/A,FALSE,"EstgD";#N/A,#N/A,FALSE,"PEngD"}</definedName>
    <definedName name="fghgfhgfghgf" localSheetId="35" hidden="1">{#N/A,#N/A,FALSE,"masez (10)";#N/A,#N/A,FALSE,"masez (7)";#N/A,#N/A,FALSE,"masez (6)";#N/A,#N/A,FALSE,"masez (5)";#N/A,#N/A,FALSE,"masez (4)";#N/A,#N/A,FALSE,"masez (3)";#N/A,#N/A,FALSE,"masez (2)";#N/A,#N/A,FALSE,"GME";#N/A,#N/A,FALSE,"masez"}</definedName>
    <definedName name="fghgfhgfghgf" localSheetId="37" hidden="1">{#N/A,#N/A,FALSE,"masez (10)";#N/A,#N/A,FALSE,"masez (7)";#N/A,#N/A,FALSE,"masez (6)";#N/A,#N/A,FALSE,"masez (5)";#N/A,#N/A,FALSE,"masez (4)";#N/A,#N/A,FALSE,"masez (3)";#N/A,#N/A,FALSE,"masez (2)";#N/A,#N/A,FALSE,"GME";#N/A,#N/A,FALSE,"masez"}</definedName>
    <definedName name="fghgfhgfghgf" localSheetId="36" hidden="1">{#N/A,#N/A,FALSE,"masez (10)";#N/A,#N/A,FALSE,"masez (7)";#N/A,#N/A,FALSE,"masez (6)";#N/A,#N/A,FALSE,"masez (5)";#N/A,#N/A,FALSE,"masez (4)";#N/A,#N/A,FALSE,"masez (3)";#N/A,#N/A,FALSE,"masez (2)";#N/A,#N/A,FALSE,"GME";#N/A,#N/A,FALSE,"masez"}</definedName>
    <definedName name="fghgfhgfghgf" localSheetId="33" hidden="1">{#N/A,#N/A,FALSE,"masez (10)";#N/A,#N/A,FALSE,"masez (7)";#N/A,#N/A,FALSE,"masez (6)";#N/A,#N/A,FALSE,"masez (5)";#N/A,#N/A,FALSE,"masez (4)";#N/A,#N/A,FALSE,"masez (3)";#N/A,#N/A,FALSE,"masez (2)";#N/A,#N/A,FALSE,"GME";#N/A,#N/A,FALSE,"masez"}</definedName>
    <definedName name="fghgfhgfghgf" localSheetId="34" hidden="1">{#N/A,#N/A,FALSE,"masez (10)";#N/A,#N/A,FALSE,"masez (7)";#N/A,#N/A,FALSE,"masez (6)";#N/A,#N/A,FALSE,"masez (5)";#N/A,#N/A,FALSE,"masez (4)";#N/A,#N/A,FALSE,"masez (3)";#N/A,#N/A,FALSE,"masez (2)";#N/A,#N/A,FALSE,"GME";#N/A,#N/A,FALSE,"masez"}</definedName>
    <definedName name="fghgfhgfghgf" localSheetId="31" hidden="1">{#N/A,#N/A,FALSE,"masez (10)";#N/A,#N/A,FALSE,"masez (7)";#N/A,#N/A,FALSE,"masez (6)";#N/A,#N/A,FALSE,"masez (5)";#N/A,#N/A,FALSE,"masez (4)";#N/A,#N/A,FALSE,"masez (3)";#N/A,#N/A,FALSE,"masez (2)";#N/A,#N/A,FALSE,"GME";#N/A,#N/A,FALSE,"masez"}</definedName>
    <definedName name="fghgfhgfghgf" hidden="1">{#N/A,#N/A,FALSE,"masez (10)";#N/A,#N/A,FALSE,"masez (7)";#N/A,#N/A,FALSE,"masez (6)";#N/A,#N/A,FALSE,"masez (5)";#N/A,#N/A,FALSE,"masez (4)";#N/A,#N/A,FALSE,"masez (3)";#N/A,#N/A,FALSE,"masez (2)";#N/A,#N/A,FALSE,"GME";#N/A,#N/A,FALSE,"masez"}</definedName>
    <definedName name="FGHH" localSheetId="35" hidden="1">{#N/A,#N/A,FALSE,"SumD";#N/A,#N/A,FALSE,"ElecD";#N/A,#N/A,FALSE,"MechD";#N/A,#N/A,FALSE,"GeotD";#N/A,#N/A,FALSE,"PrcsD";#N/A,#N/A,FALSE,"TunnD";#N/A,#N/A,FALSE,"CivlD";#N/A,#N/A,FALSE,"NtwkD";#N/A,#N/A,FALSE,"EstgD";#N/A,#N/A,FALSE,"PEngD"}</definedName>
    <definedName name="FGHH" localSheetId="37" hidden="1">{#N/A,#N/A,FALSE,"SumD";#N/A,#N/A,FALSE,"ElecD";#N/A,#N/A,FALSE,"MechD";#N/A,#N/A,FALSE,"GeotD";#N/A,#N/A,FALSE,"PrcsD";#N/A,#N/A,FALSE,"TunnD";#N/A,#N/A,FALSE,"CivlD";#N/A,#N/A,FALSE,"NtwkD";#N/A,#N/A,FALSE,"EstgD";#N/A,#N/A,FALSE,"PEngD"}</definedName>
    <definedName name="FGHH" localSheetId="36" hidden="1">{#N/A,#N/A,FALSE,"SumD";#N/A,#N/A,FALSE,"ElecD";#N/A,#N/A,FALSE,"MechD";#N/A,#N/A,FALSE,"GeotD";#N/A,#N/A,FALSE,"PrcsD";#N/A,#N/A,FALSE,"TunnD";#N/A,#N/A,FALSE,"CivlD";#N/A,#N/A,FALSE,"NtwkD";#N/A,#N/A,FALSE,"EstgD";#N/A,#N/A,FALSE,"PEngD"}</definedName>
    <definedName name="FGHH" localSheetId="33" hidden="1">{#N/A,#N/A,FALSE,"SumD";#N/A,#N/A,FALSE,"ElecD";#N/A,#N/A,FALSE,"MechD";#N/A,#N/A,FALSE,"GeotD";#N/A,#N/A,FALSE,"PrcsD";#N/A,#N/A,FALSE,"TunnD";#N/A,#N/A,FALSE,"CivlD";#N/A,#N/A,FALSE,"NtwkD";#N/A,#N/A,FALSE,"EstgD";#N/A,#N/A,FALSE,"PEngD"}</definedName>
    <definedName name="FGHH" localSheetId="34" hidden="1">{#N/A,#N/A,FALSE,"SumD";#N/A,#N/A,FALSE,"ElecD";#N/A,#N/A,FALSE,"MechD";#N/A,#N/A,FALSE,"GeotD";#N/A,#N/A,FALSE,"PrcsD";#N/A,#N/A,FALSE,"TunnD";#N/A,#N/A,FALSE,"CivlD";#N/A,#N/A,FALSE,"NtwkD";#N/A,#N/A,FALSE,"EstgD";#N/A,#N/A,FALSE,"PEngD"}</definedName>
    <definedName name="FGHH" localSheetId="3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jfgh">#REF!</definedName>
    <definedName name="fghjhgjhg" localSheetId="31">#REF!</definedName>
    <definedName name="fghjhgjhg">!#REF!</definedName>
    <definedName name="fghjhgjhgjgh" localSheetId="31">#REF!</definedName>
    <definedName name="fghjhgjhgjgh">!#REF!</definedName>
    <definedName name="fghk" localSheetId="35" hidden="1">{#N/A,#N/A,TRUE,"259020CIPAug";#N/A,#N/A,TRUE,"259020CIPAug (2)"}</definedName>
    <definedName name="fghk" localSheetId="37" hidden="1">{#N/A,#N/A,TRUE,"259020CIPAug";#N/A,#N/A,TRUE,"259020CIPAug (2)"}</definedName>
    <definedName name="fghk" localSheetId="36" hidden="1">{#N/A,#N/A,TRUE,"259020CIPAug";#N/A,#N/A,TRUE,"259020CIPAug (2)"}</definedName>
    <definedName name="fghk" localSheetId="33" hidden="1">{#N/A,#N/A,TRUE,"259020CIPAug";#N/A,#N/A,TRUE,"259020CIPAug (2)"}</definedName>
    <definedName name="fghk" localSheetId="34" hidden="1">{#N/A,#N/A,TRUE,"259020CIPAug";#N/A,#N/A,TRUE,"259020CIPAug (2)"}</definedName>
    <definedName name="fghk" localSheetId="31" hidden="1">{#N/A,#N/A,TRUE,"259020CIPAug";#N/A,#N/A,TRUE,"259020CIPAug (2)"}</definedName>
    <definedName name="fghk" hidden="1">{#N/A,#N/A,TRUE,"259020CIPAug";#N/A,#N/A,TRUE,"259020CIPAug (2)"}</definedName>
    <definedName name="fghkp" localSheetId="31">#REF!</definedName>
    <definedName name="fghkp">!#REF!</definedName>
    <definedName name="fghnmgfgh" localSheetId="31">#REF!</definedName>
    <definedName name="fghnmgfgh">!#REF!</definedName>
    <definedName name="fghtry">#REF!</definedName>
    <definedName name="fghyu8i" localSheetId="31">#REF!</definedName>
    <definedName name="fghyu8i">!#REF!</definedName>
    <definedName name="fgj"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jjkyg" localSheetId="31" hidden="1">{#N/A,#N/A,TRUE,"Cover";#N/A,#N/A,TRUE,"Conts";#N/A,#N/A,TRUE,"VOS";#N/A,#N/A,TRUE,"Warrington";#N/A,#N/A,TRUE,"Widnes"}</definedName>
    <definedName name="fgjjjkyg" hidden="1">{#N/A,#N/A,TRUE,"Cover";#N/A,#N/A,TRUE,"Conts";#N/A,#N/A,TRUE,"VOS";#N/A,#N/A,TRUE,"Warrington";#N/A,#N/A,TRUE,"Widnes"}</definedName>
    <definedName name="fgjk" localSheetId="35" hidden="1">{#N/A,#N/A,TRUE,"INGENIERIA";#N/A,#N/A,TRUE,"COMPRAS";#N/A,#N/A,TRUE,"DIRECCION";#N/A,#N/A,TRUE,"RESUMEN"}</definedName>
    <definedName name="fgjk" localSheetId="37" hidden="1">{#N/A,#N/A,TRUE,"INGENIERIA";#N/A,#N/A,TRUE,"COMPRAS";#N/A,#N/A,TRUE,"DIRECCION";#N/A,#N/A,TRUE,"RESUMEN"}</definedName>
    <definedName name="fgjk" localSheetId="36" hidden="1">{#N/A,#N/A,TRUE,"INGENIERIA";#N/A,#N/A,TRUE,"COMPRAS";#N/A,#N/A,TRUE,"DIRECCION";#N/A,#N/A,TRUE,"RESUMEN"}</definedName>
    <definedName name="fgjk" localSheetId="33" hidden="1">{#N/A,#N/A,TRUE,"INGENIERIA";#N/A,#N/A,TRUE,"COMPRAS";#N/A,#N/A,TRUE,"DIRECCION";#N/A,#N/A,TRUE,"RESUMEN"}</definedName>
    <definedName name="fgjk" localSheetId="34" hidden="1">{#N/A,#N/A,TRUE,"INGENIERIA";#N/A,#N/A,TRUE,"COMPRAS";#N/A,#N/A,TRUE,"DIRECCION";#N/A,#N/A,TRUE,"RESUMEN"}</definedName>
    <definedName name="fgjk" localSheetId="31" hidden="1">{#N/A,#N/A,TRUE,"INGENIERIA";#N/A,#N/A,TRUE,"COMPRAS";#N/A,#N/A,TRUE,"DIRECCION";#N/A,#N/A,TRUE,"RESUMEN"}</definedName>
    <definedName name="fgjk" hidden="1">{#N/A,#N/A,TRUE,"INGENIERIA";#N/A,#N/A,TRUE,"COMPRAS";#N/A,#N/A,TRUE,"DIRECCION";#N/A,#N/A,TRUE,"RESUMEN"}</definedName>
    <definedName name="FGJNFY" localSheetId="35" hidden="1">{"'NOTES2'!$G$9:$J$27"}</definedName>
    <definedName name="FGJNFY" localSheetId="37" hidden="1">{"'NOTES2'!$G$9:$J$27"}</definedName>
    <definedName name="FGJNFY" localSheetId="36" hidden="1">{"'NOTES2'!$G$9:$J$27"}</definedName>
    <definedName name="FGJNFY" localSheetId="33" hidden="1">{"'NOTES2'!$G$9:$J$27"}</definedName>
    <definedName name="FGJNFY" localSheetId="34" hidden="1">{"'NOTES2'!$G$9:$J$27"}</definedName>
    <definedName name="FGJNFY" localSheetId="31" hidden="1">{"'NOTES2'!$G$9:$J$27"}</definedName>
    <definedName name="FGJNFY" hidden="1">{"'NOTES2'!$G$9:$J$27"}</definedName>
    <definedName name="fgktduk"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ngfnbn" localSheetId="35" hidden="1">{"May",#N/A,FALSE,"May"}</definedName>
    <definedName name="fgngfnbn" localSheetId="37" hidden="1">{"May",#N/A,FALSE,"May"}</definedName>
    <definedName name="fgngfnbn" localSheetId="36" hidden="1">{"May",#N/A,FALSE,"May"}</definedName>
    <definedName name="fgngfnbn" localSheetId="33" hidden="1">{"May",#N/A,FALSE,"May"}</definedName>
    <definedName name="fgngfnbn" localSheetId="34" hidden="1">{"May",#N/A,FALSE,"May"}</definedName>
    <definedName name="fgngfnbn" localSheetId="31" hidden="1">{"May",#N/A,FALSE,"May"}</definedName>
    <definedName name="fgngfnbn" hidden="1">{"May",#N/A,FALSE,"May"}</definedName>
    <definedName name="fgntn" localSheetId="35" hidden="1">{"FEB_DEC",#N/A,FALSE,"February"}</definedName>
    <definedName name="fgntn" localSheetId="37" hidden="1">{"FEB_DEC",#N/A,FALSE,"February"}</definedName>
    <definedName name="fgntn" localSheetId="36" hidden="1">{"FEB_DEC",#N/A,FALSE,"February"}</definedName>
    <definedName name="fgntn" localSheetId="33" hidden="1">{"FEB_DEC",#N/A,FALSE,"February"}</definedName>
    <definedName name="fgntn" localSheetId="34" hidden="1">{"FEB_DEC",#N/A,FALSE,"February"}</definedName>
    <definedName name="fgntn" localSheetId="31" hidden="1">{"FEB_DEC",#N/A,FALSE,"February"}</definedName>
    <definedName name="fgntn" hidden="1">{"FEB_DEC",#N/A,FALSE,"February"}</definedName>
    <definedName name="FGPIP">#REF!</definedName>
    <definedName name="fgr" localSheetId="35" hidden="1">{#N/A,#N/A,FALSE,"Total_OC015";#N/A,#N/A,FALSE,"ADMIN";#N/A,#N/A,FALSE,"PROCES";#N/A,#N/A,FALSE,"mecan";#N/A,#N/A,FALSE,"civil";#N/A,#N/A,FALSE,"CAÑER";#N/A,#N/A,FALSE,"ELEC";#N/A,#N/A,FALSE,"INSTR"}</definedName>
    <definedName name="fgr" localSheetId="37" hidden="1">{#N/A,#N/A,FALSE,"Total_OC015";#N/A,#N/A,FALSE,"ADMIN";#N/A,#N/A,FALSE,"PROCES";#N/A,#N/A,FALSE,"mecan";#N/A,#N/A,FALSE,"civil";#N/A,#N/A,FALSE,"CAÑER";#N/A,#N/A,FALSE,"ELEC";#N/A,#N/A,FALSE,"INSTR"}</definedName>
    <definedName name="fgr" localSheetId="36" hidden="1">{#N/A,#N/A,FALSE,"Total_OC015";#N/A,#N/A,FALSE,"ADMIN";#N/A,#N/A,FALSE,"PROCES";#N/A,#N/A,FALSE,"mecan";#N/A,#N/A,FALSE,"civil";#N/A,#N/A,FALSE,"CAÑER";#N/A,#N/A,FALSE,"ELEC";#N/A,#N/A,FALSE,"INSTR"}</definedName>
    <definedName name="fgr" localSheetId="33" hidden="1">{#N/A,#N/A,FALSE,"Total_OC015";#N/A,#N/A,FALSE,"ADMIN";#N/A,#N/A,FALSE,"PROCES";#N/A,#N/A,FALSE,"mecan";#N/A,#N/A,FALSE,"civil";#N/A,#N/A,FALSE,"CAÑER";#N/A,#N/A,FALSE,"ELEC";#N/A,#N/A,FALSE,"INSTR"}</definedName>
    <definedName name="fgr" localSheetId="34" hidden="1">{#N/A,#N/A,FALSE,"Total_OC015";#N/A,#N/A,FALSE,"ADMIN";#N/A,#N/A,FALSE,"PROCES";#N/A,#N/A,FALSE,"mecan";#N/A,#N/A,FALSE,"civil";#N/A,#N/A,FALSE,"CAÑER";#N/A,#N/A,FALSE,"ELEC";#N/A,#N/A,FALSE,"INSTR"}</definedName>
    <definedName name="fgr" localSheetId="31" hidden="1">{#N/A,#N/A,FALSE,"Total_OC015";#N/A,#N/A,FALSE,"ADMIN";#N/A,#N/A,FALSE,"PROCES";#N/A,#N/A,FALSE,"mecan";#N/A,#N/A,FALSE,"civil";#N/A,#N/A,FALSE,"CAÑER";#N/A,#N/A,FALSE,"ELEC";#N/A,#N/A,FALSE,"INSTR"}</definedName>
    <definedName name="fgr" hidden="1">{#N/A,#N/A,FALSE,"Total_OC015";#N/A,#N/A,FALSE,"ADMIN";#N/A,#N/A,FALSE,"PROCES";#N/A,#N/A,FALSE,"mecan";#N/A,#N/A,FALSE,"civil";#N/A,#N/A,FALSE,"CAÑER";#N/A,#N/A,FALSE,"ELEC";#N/A,#N/A,FALSE,"INSTR"}</definedName>
    <definedName name="fgRKRKRKRKRKRKRKRKRKRKRKTBTBSPD">#REF!</definedName>
    <definedName name="FGRKRKRKRKRKRKRKTBTBSPDKDKRT">#REF!</definedName>
    <definedName name="FGRKRKRKRKRKRKTBTBSPDKDKRT">#REF!</definedName>
    <definedName name="fgRKTBTBSPDKDKRT">#REF!</definedName>
    <definedName name="FGRKTBTBSPRT">#REF!</definedName>
    <definedName name="fgs" localSheetId="35" hidden="1">{#N/A,#N/A,TRUE,"1842CWN0"}</definedName>
    <definedName name="fgs" localSheetId="37" hidden="1">{#N/A,#N/A,TRUE,"1842CWN0"}</definedName>
    <definedName name="fgs" localSheetId="36" hidden="1">{#N/A,#N/A,TRUE,"1842CWN0"}</definedName>
    <definedName name="fgs" localSheetId="33" hidden="1">{#N/A,#N/A,TRUE,"1842CWN0"}</definedName>
    <definedName name="fgs" localSheetId="34" hidden="1">{#N/A,#N/A,TRUE,"1842CWN0"}</definedName>
    <definedName name="fgs" localSheetId="31" hidden="1">{#N/A,#N/A,TRUE,"1842CWN0"}</definedName>
    <definedName name="fgs" hidden="1">{#N/A,#N/A,TRUE,"1842CWN0"}</definedName>
    <definedName name="fgsdf" localSheetId="35" hidden="1">{#N/A,#N/A,FALSE,"masez (10)";#N/A,#N/A,FALSE,"masez (7)";#N/A,#N/A,FALSE,"masez (6)";#N/A,#N/A,FALSE,"masez (5)";#N/A,#N/A,FALSE,"masez (4)";#N/A,#N/A,FALSE,"masez (3)";#N/A,#N/A,FALSE,"masez (2)";#N/A,#N/A,FALSE,"GME";#N/A,#N/A,FALSE,"masez"}</definedName>
    <definedName name="fgsdf" localSheetId="37" hidden="1">{#N/A,#N/A,FALSE,"masez (10)";#N/A,#N/A,FALSE,"masez (7)";#N/A,#N/A,FALSE,"masez (6)";#N/A,#N/A,FALSE,"masez (5)";#N/A,#N/A,FALSE,"masez (4)";#N/A,#N/A,FALSE,"masez (3)";#N/A,#N/A,FALSE,"masez (2)";#N/A,#N/A,FALSE,"GME";#N/A,#N/A,FALSE,"masez"}</definedName>
    <definedName name="fgsdf" localSheetId="36" hidden="1">{#N/A,#N/A,FALSE,"masez (10)";#N/A,#N/A,FALSE,"masez (7)";#N/A,#N/A,FALSE,"masez (6)";#N/A,#N/A,FALSE,"masez (5)";#N/A,#N/A,FALSE,"masez (4)";#N/A,#N/A,FALSE,"masez (3)";#N/A,#N/A,FALSE,"masez (2)";#N/A,#N/A,FALSE,"GME";#N/A,#N/A,FALSE,"masez"}</definedName>
    <definedName name="fgsdf" localSheetId="33" hidden="1">{#N/A,#N/A,FALSE,"masez (10)";#N/A,#N/A,FALSE,"masez (7)";#N/A,#N/A,FALSE,"masez (6)";#N/A,#N/A,FALSE,"masez (5)";#N/A,#N/A,FALSE,"masez (4)";#N/A,#N/A,FALSE,"masez (3)";#N/A,#N/A,FALSE,"masez (2)";#N/A,#N/A,FALSE,"GME";#N/A,#N/A,FALSE,"masez"}</definedName>
    <definedName name="fgsdf" localSheetId="34" hidden="1">{#N/A,#N/A,FALSE,"masez (10)";#N/A,#N/A,FALSE,"masez (7)";#N/A,#N/A,FALSE,"masez (6)";#N/A,#N/A,FALSE,"masez (5)";#N/A,#N/A,FALSE,"masez (4)";#N/A,#N/A,FALSE,"masez (3)";#N/A,#N/A,FALSE,"masez (2)";#N/A,#N/A,FALSE,"GME";#N/A,#N/A,FALSE,"masez"}</definedName>
    <definedName name="fgsdf" localSheetId="31" hidden="1">{#N/A,#N/A,FALSE,"masez (10)";#N/A,#N/A,FALSE,"masez (7)";#N/A,#N/A,FALSE,"masez (6)";#N/A,#N/A,FALSE,"masez (5)";#N/A,#N/A,FALSE,"masez (4)";#N/A,#N/A,FALSE,"masez (3)";#N/A,#N/A,FALSE,"masez (2)";#N/A,#N/A,FALSE,"GME";#N/A,#N/A,FALSE,"masez"}</definedName>
    <definedName name="fgsdf" hidden="1">{#N/A,#N/A,FALSE,"masez (10)";#N/A,#N/A,FALSE,"masez (7)";#N/A,#N/A,FALSE,"masez (6)";#N/A,#N/A,FALSE,"masez (5)";#N/A,#N/A,FALSE,"masez (4)";#N/A,#N/A,FALSE,"masez (3)";#N/A,#N/A,FALSE,"masez (2)";#N/A,#N/A,FALSE,"GME";#N/A,#N/A,FALSE,"masez"}</definedName>
    <definedName name="fgth">#REF!</definedName>
    <definedName name="fgyttryuy">#REF!</definedName>
    <definedName name="FH" localSheetId="35" hidden="1">{"'장비'!$A$3:$M$12"}</definedName>
    <definedName name="FH" localSheetId="37" hidden="1">{"'장비'!$A$3:$M$12"}</definedName>
    <definedName name="FH" localSheetId="36" hidden="1">{"'장비'!$A$3:$M$12"}</definedName>
    <definedName name="FH" localSheetId="33" hidden="1">{"'장비'!$A$3:$M$12"}</definedName>
    <definedName name="FH" localSheetId="34" hidden="1">{"'장비'!$A$3:$M$12"}</definedName>
    <definedName name="Fh" localSheetId="31">#REF!</definedName>
    <definedName name="FH" hidden="1">{"'장비'!$A$3:$M$12"}</definedName>
    <definedName name="FHE7_1" localSheetId="35" hidden="1">{#N/A,#N/A,FALSE,"masez (10)";#N/A,#N/A,FALSE,"masez (7)";#N/A,#N/A,FALSE,"masez (6)";#N/A,#N/A,FALSE,"masez (5)";#N/A,#N/A,FALSE,"masez (4)";#N/A,#N/A,FALSE,"masez (3)";#N/A,#N/A,FALSE,"masez (2)";#N/A,#N/A,FALSE,"GME";#N/A,#N/A,FALSE,"masez"}</definedName>
    <definedName name="FHE7_1" localSheetId="37" hidden="1">{#N/A,#N/A,FALSE,"masez (10)";#N/A,#N/A,FALSE,"masez (7)";#N/A,#N/A,FALSE,"masez (6)";#N/A,#N/A,FALSE,"masez (5)";#N/A,#N/A,FALSE,"masez (4)";#N/A,#N/A,FALSE,"masez (3)";#N/A,#N/A,FALSE,"masez (2)";#N/A,#N/A,FALSE,"GME";#N/A,#N/A,FALSE,"masez"}</definedName>
    <definedName name="FHE7_1" localSheetId="36" hidden="1">{#N/A,#N/A,FALSE,"masez (10)";#N/A,#N/A,FALSE,"masez (7)";#N/A,#N/A,FALSE,"masez (6)";#N/A,#N/A,FALSE,"masez (5)";#N/A,#N/A,FALSE,"masez (4)";#N/A,#N/A,FALSE,"masez (3)";#N/A,#N/A,FALSE,"masez (2)";#N/A,#N/A,FALSE,"GME";#N/A,#N/A,FALSE,"masez"}</definedName>
    <definedName name="FHE7_1" localSheetId="33" hidden="1">{#N/A,#N/A,FALSE,"masez (10)";#N/A,#N/A,FALSE,"masez (7)";#N/A,#N/A,FALSE,"masez (6)";#N/A,#N/A,FALSE,"masez (5)";#N/A,#N/A,FALSE,"masez (4)";#N/A,#N/A,FALSE,"masez (3)";#N/A,#N/A,FALSE,"masez (2)";#N/A,#N/A,FALSE,"GME";#N/A,#N/A,FALSE,"masez"}</definedName>
    <definedName name="FHE7_1" localSheetId="34" hidden="1">{#N/A,#N/A,FALSE,"masez (10)";#N/A,#N/A,FALSE,"masez (7)";#N/A,#N/A,FALSE,"masez (6)";#N/A,#N/A,FALSE,"masez (5)";#N/A,#N/A,FALSE,"masez (4)";#N/A,#N/A,FALSE,"masez (3)";#N/A,#N/A,FALSE,"masez (2)";#N/A,#N/A,FALSE,"GME";#N/A,#N/A,FALSE,"masez"}</definedName>
    <definedName name="FHE7_1" localSheetId="31" hidden="1">{#N/A,#N/A,FALSE,"masez (10)";#N/A,#N/A,FALSE,"masez (7)";#N/A,#N/A,FALSE,"masez (6)";#N/A,#N/A,FALSE,"masez (5)";#N/A,#N/A,FALSE,"masez (4)";#N/A,#N/A,FALSE,"masez (3)";#N/A,#N/A,FALSE,"masez (2)";#N/A,#N/A,FALSE,"GME";#N/A,#N/A,FALSE,"masez"}</definedName>
    <definedName name="FHE7_1" hidden="1">{#N/A,#N/A,FALSE,"masez (10)";#N/A,#N/A,FALSE,"masez (7)";#N/A,#N/A,FALSE,"masez (6)";#N/A,#N/A,FALSE,"masez (5)";#N/A,#N/A,FALSE,"masez (4)";#N/A,#N/A,FALSE,"masez (3)";#N/A,#N/A,FALSE,"masez (2)";#N/A,#N/A,FALSE,"GME";#N/A,#N/A,FALSE,"masez"}</definedName>
    <definedName name="fhf" localSheetId="35" hidden="1">{#N/A,#N/A,TRUE,"1842CWN0"}</definedName>
    <definedName name="fhf" localSheetId="37" hidden="1">{#N/A,#N/A,TRUE,"1842CWN0"}</definedName>
    <definedName name="fhf" localSheetId="36" hidden="1">{#N/A,#N/A,TRUE,"1842CWN0"}</definedName>
    <definedName name="fhf" localSheetId="33" hidden="1">{#N/A,#N/A,TRUE,"1842CWN0"}</definedName>
    <definedName name="fhf" localSheetId="34" hidden="1">{#N/A,#N/A,TRUE,"1842CWN0"}</definedName>
    <definedName name="fhf" localSheetId="31" hidden="1">{#N/A,#N/A,TRUE,"1842CWN0"}</definedName>
    <definedName name="fhf" hidden="1">{#N/A,#N/A,TRUE,"1842CWN0"}</definedName>
    <definedName name="fhfg" localSheetId="35" hidden="1">{#N/A,#N/A,FALSE,"Matrix";#N/A,#N/A,FALSE,"Executive";#N/A,#N/A,FALSE,"Summary"}</definedName>
    <definedName name="fhfg" localSheetId="37" hidden="1">{#N/A,#N/A,FALSE,"Matrix";#N/A,#N/A,FALSE,"Executive";#N/A,#N/A,FALSE,"Summary"}</definedName>
    <definedName name="fhfg" localSheetId="36" hidden="1">{#N/A,#N/A,FALSE,"Matrix";#N/A,#N/A,FALSE,"Executive";#N/A,#N/A,FALSE,"Summary"}</definedName>
    <definedName name="fhfg" localSheetId="33" hidden="1">{#N/A,#N/A,FALSE,"Matrix";#N/A,#N/A,FALSE,"Executive";#N/A,#N/A,FALSE,"Summary"}</definedName>
    <definedName name="fhfg" localSheetId="34" hidden="1">{#N/A,#N/A,FALSE,"Matrix";#N/A,#N/A,FALSE,"Executive";#N/A,#N/A,FALSE,"Summary"}</definedName>
    <definedName name="fhfg" localSheetId="31" hidden="1">{#N/A,#N/A,FALSE,"Matrix";#N/A,#N/A,FALSE,"Executive";#N/A,#N/A,FALSE,"Summary"}</definedName>
    <definedName name="fhfg" hidden="1">{#N/A,#N/A,FALSE,"Matrix";#N/A,#N/A,FALSE,"Executive";#N/A,#N/A,FALSE,"Summary"}</definedName>
    <definedName name="fhfh">#REF!</definedName>
    <definedName name="fhg" localSheetId="35" hidden="1">{#N/A,#N/A,TRUE,"1842CWN0"}</definedName>
    <definedName name="fhg" localSheetId="37" hidden="1">{#N/A,#N/A,TRUE,"1842CWN0"}</definedName>
    <definedName name="fhg" localSheetId="32" hidden="1">{#N/A,#N/A,TRUE,"1842CWN0"}</definedName>
    <definedName name="fhg" localSheetId="21" hidden="1">{#N/A,#N/A,TRUE,"1842CWN0"}</definedName>
    <definedName name="fhg" localSheetId="36" hidden="1">{#N/A,#N/A,TRUE,"1842CWN0"}</definedName>
    <definedName name="fhg" localSheetId="30" hidden="1">{#N/A,#N/A,TRUE,"1842CWN0"}</definedName>
    <definedName name="fhg" localSheetId="22" hidden="1">{#N/A,#N/A,TRUE,"1842CWN0"}</definedName>
    <definedName name="fhg" localSheetId="33" hidden="1">{#N/A,#N/A,TRUE,"1842CWN0"}</definedName>
    <definedName name="fhg" localSheetId="34" hidden="1">{#N/A,#N/A,TRUE,"1842CWN0"}</definedName>
    <definedName name="fhg" localSheetId="31" hidden="1">{#N/A,#N/A,TRUE,"1842CWN0"}</definedName>
    <definedName name="fhg" localSheetId="29" hidden="1">{#N/A,#N/A,TRUE,"1842CWN0"}</definedName>
    <definedName name="fhg" hidden="1">{#N/A,#N/A,TRUE,"1842CWN0"}</definedName>
    <definedName name="fhgfgf">#REF!</definedName>
    <definedName name="fhgfh" localSheetId="35" hidden="1">{#N/A,#N/A,FALSE,"RESUMEN";#N/A,#N/A,FALSE,"GG-GI";#N/A,#N/A,FALSE,"AMB";#N/A,#N/A,FALSE,"EyR";#N/A,#N/A,FALSE,"UCP";#N/A,#N/A,FALSE,"IND";#N/A,#N/A,FALSE,"LR";#N/A,#N/A,FALSE,"PRV";#N/A,#N/A,FALSE,"TÚNELES";#N/A,#N/A,FALSE,"IDT";#N/A,#N/A,FALSE,"ING"}</definedName>
    <definedName name="fhgfh" localSheetId="37" hidden="1">{#N/A,#N/A,FALSE,"RESUMEN";#N/A,#N/A,FALSE,"GG-GI";#N/A,#N/A,FALSE,"AMB";#N/A,#N/A,FALSE,"EyR";#N/A,#N/A,FALSE,"UCP";#N/A,#N/A,FALSE,"IND";#N/A,#N/A,FALSE,"LR";#N/A,#N/A,FALSE,"PRV";#N/A,#N/A,FALSE,"TÚNELES";#N/A,#N/A,FALSE,"IDT";#N/A,#N/A,FALSE,"ING"}</definedName>
    <definedName name="fhgfh" localSheetId="36" hidden="1">{#N/A,#N/A,FALSE,"RESUMEN";#N/A,#N/A,FALSE,"GG-GI";#N/A,#N/A,FALSE,"AMB";#N/A,#N/A,FALSE,"EyR";#N/A,#N/A,FALSE,"UCP";#N/A,#N/A,FALSE,"IND";#N/A,#N/A,FALSE,"LR";#N/A,#N/A,FALSE,"PRV";#N/A,#N/A,FALSE,"TÚNELES";#N/A,#N/A,FALSE,"IDT";#N/A,#N/A,FALSE,"ING"}</definedName>
    <definedName name="fhgfh" localSheetId="33" hidden="1">{#N/A,#N/A,FALSE,"RESUMEN";#N/A,#N/A,FALSE,"GG-GI";#N/A,#N/A,FALSE,"AMB";#N/A,#N/A,FALSE,"EyR";#N/A,#N/A,FALSE,"UCP";#N/A,#N/A,FALSE,"IND";#N/A,#N/A,FALSE,"LR";#N/A,#N/A,FALSE,"PRV";#N/A,#N/A,FALSE,"TÚNELES";#N/A,#N/A,FALSE,"IDT";#N/A,#N/A,FALSE,"ING"}</definedName>
    <definedName name="fhgfh" localSheetId="34" hidden="1">{#N/A,#N/A,FALSE,"RESUMEN";#N/A,#N/A,FALSE,"GG-GI";#N/A,#N/A,FALSE,"AMB";#N/A,#N/A,FALSE,"EyR";#N/A,#N/A,FALSE,"UCP";#N/A,#N/A,FALSE,"IND";#N/A,#N/A,FALSE,"LR";#N/A,#N/A,FALSE,"PRV";#N/A,#N/A,FALSE,"TÚNELES";#N/A,#N/A,FALSE,"IDT";#N/A,#N/A,FALSE,"ING"}</definedName>
    <definedName name="fhgfh" localSheetId="31" hidden="1">{#N/A,#N/A,FALSE,"RESUMEN";#N/A,#N/A,FALSE,"GG-GI";#N/A,#N/A,FALSE,"AMB";#N/A,#N/A,FALSE,"EyR";#N/A,#N/A,FALSE,"UCP";#N/A,#N/A,FALSE,"IND";#N/A,#N/A,FALSE,"LR";#N/A,#N/A,FALSE,"PRV";#N/A,#N/A,FALSE,"TÚNELES";#N/A,#N/A,FALSE,"IDT";#N/A,#N/A,FALSE,"ING"}</definedName>
    <definedName name="fhgfh" hidden="1">{#N/A,#N/A,FALSE,"RESUMEN";#N/A,#N/A,FALSE,"GG-GI";#N/A,#N/A,FALSE,"AMB";#N/A,#N/A,FALSE,"EyR";#N/A,#N/A,FALSE,"UCP";#N/A,#N/A,FALSE,"IND";#N/A,#N/A,FALSE,"LR";#N/A,#N/A,FALSE,"PRV";#N/A,#N/A,FALSE,"TÚNELES";#N/A,#N/A,FALSE,"IDT";#N/A,#N/A,FALSE,"ING"}</definedName>
    <definedName name="fhgg">#REF!</definedName>
    <definedName name="fhgjfghfghgf" localSheetId="35" hidden="1">{#N/A,#N/A,FALSE,"CCTV"}</definedName>
    <definedName name="fhgjfghfghgf" localSheetId="37" hidden="1">{#N/A,#N/A,FALSE,"CCTV"}</definedName>
    <definedName name="fhgjfghfghgf" localSheetId="36" hidden="1">{#N/A,#N/A,FALSE,"CCTV"}</definedName>
    <definedName name="fhgjfghfghgf" localSheetId="33" hidden="1">{#N/A,#N/A,FALSE,"CCTV"}</definedName>
    <definedName name="fhgjfghfghgf" localSheetId="34" hidden="1">{#N/A,#N/A,FALSE,"CCTV"}</definedName>
    <definedName name="fhgjfghfghgf" localSheetId="31" hidden="1">{#N/A,#N/A,FALSE,"CCTV"}</definedName>
    <definedName name="fhgjfghfghgf" hidden="1">{#N/A,#N/A,FALSE,"CCTV"}</definedName>
    <definedName name="fhgujguthi" localSheetId="31" hidden="1">{#N/A,#N/A,TRUE,"Cover";#N/A,#N/A,TRUE,"Conts";#N/A,#N/A,TRUE,"VOS";#N/A,#N/A,TRUE,"Warrington";#N/A,#N/A,TRUE,"Widnes"}</definedName>
    <definedName name="fhgujguthi" hidden="1">{#N/A,#N/A,TRUE,"Cover";#N/A,#N/A,TRUE,"Conts";#N/A,#N/A,TRUE,"VOS";#N/A,#N/A,TRUE,"Warrington";#N/A,#N/A,TRUE,"Widnes"}</definedName>
    <definedName name="FHH" localSheetId="35" hidden="1">{#N/A,#N/A,TRUE,"1842CWN0"}</definedName>
    <definedName name="FHH" localSheetId="37" hidden="1">{#N/A,#N/A,TRUE,"1842CWN0"}</definedName>
    <definedName name="FHH" localSheetId="36" hidden="1">{#N/A,#N/A,TRUE,"1842CWN0"}</definedName>
    <definedName name="FHH" localSheetId="33" hidden="1">{#N/A,#N/A,TRUE,"1842CWN0"}</definedName>
    <definedName name="FHH" localSheetId="34" hidden="1">{#N/A,#N/A,TRUE,"1842CWN0"}</definedName>
    <definedName name="FHH" localSheetId="31" hidden="1">{#N/A,#N/A,TRUE,"1842CWN0"}</definedName>
    <definedName name="FHH" hidden="1">{#N/A,#N/A,TRUE,"1842CWN0"}</definedName>
    <definedName name="fhhhh" localSheetId="35" hidden="1">{#N/A,#N/A,FALSE,"str_title";#N/A,#N/A,FALSE,"SUM";#N/A,#N/A,FALSE,"Scope";#N/A,#N/A,FALSE,"PIE-Jn";#N/A,#N/A,FALSE,"PIE-Jn_Hz";#N/A,#N/A,FALSE,"Liq_Plan";#N/A,#N/A,FALSE,"S_Curve";#N/A,#N/A,FALSE,"Liq_Prof";#N/A,#N/A,FALSE,"Man_Pwr";#N/A,#N/A,FALSE,"Man_Prof"}</definedName>
    <definedName name="fhhhh" localSheetId="37" hidden="1">{#N/A,#N/A,FALSE,"str_title";#N/A,#N/A,FALSE,"SUM";#N/A,#N/A,FALSE,"Scope";#N/A,#N/A,FALSE,"PIE-Jn";#N/A,#N/A,FALSE,"PIE-Jn_Hz";#N/A,#N/A,FALSE,"Liq_Plan";#N/A,#N/A,FALSE,"S_Curve";#N/A,#N/A,FALSE,"Liq_Prof";#N/A,#N/A,FALSE,"Man_Pwr";#N/A,#N/A,FALSE,"Man_Prof"}</definedName>
    <definedName name="fhhhh" localSheetId="36" hidden="1">{#N/A,#N/A,FALSE,"str_title";#N/A,#N/A,FALSE,"SUM";#N/A,#N/A,FALSE,"Scope";#N/A,#N/A,FALSE,"PIE-Jn";#N/A,#N/A,FALSE,"PIE-Jn_Hz";#N/A,#N/A,FALSE,"Liq_Plan";#N/A,#N/A,FALSE,"S_Curve";#N/A,#N/A,FALSE,"Liq_Prof";#N/A,#N/A,FALSE,"Man_Pwr";#N/A,#N/A,FALSE,"Man_Prof"}</definedName>
    <definedName name="fhhhh" localSheetId="33" hidden="1">{#N/A,#N/A,FALSE,"str_title";#N/A,#N/A,FALSE,"SUM";#N/A,#N/A,FALSE,"Scope";#N/A,#N/A,FALSE,"PIE-Jn";#N/A,#N/A,FALSE,"PIE-Jn_Hz";#N/A,#N/A,FALSE,"Liq_Plan";#N/A,#N/A,FALSE,"S_Curve";#N/A,#N/A,FALSE,"Liq_Prof";#N/A,#N/A,FALSE,"Man_Pwr";#N/A,#N/A,FALSE,"Man_Prof"}</definedName>
    <definedName name="fhhhh" localSheetId="34" hidden="1">{#N/A,#N/A,FALSE,"str_title";#N/A,#N/A,FALSE,"SUM";#N/A,#N/A,FALSE,"Scope";#N/A,#N/A,FALSE,"PIE-Jn";#N/A,#N/A,FALSE,"PIE-Jn_Hz";#N/A,#N/A,FALSE,"Liq_Plan";#N/A,#N/A,FALSE,"S_Curve";#N/A,#N/A,FALSE,"Liq_Prof";#N/A,#N/A,FALSE,"Man_Pwr";#N/A,#N/A,FALSE,"Man_Prof"}</definedName>
    <definedName name="fhhhh" localSheetId="3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io" localSheetId="31">#REF!</definedName>
    <definedName name="fhio">!#REF!</definedName>
    <definedName name="fhjsjs" localSheetId="31" hidden="1">{#N/A,#N/A,TRUE,"Cover";#N/A,#N/A,TRUE,"Conts";#N/A,#N/A,TRUE,"VOS";#N/A,#N/A,TRUE,"Warrington";#N/A,#N/A,TRUE,"Widnes"}</definedName>
    <definedName name="fhjsjs" hidden="1">{#N/A,#N/A,TRUE,"Cover";#N/A,#N/A,TRUE,"Conts";#N/A,#N/A,TRUE,"VOS";#N/A,#N/A,TRUE,"Warrington";#N/A,#N/A,TRUE,"Widnes"}</definedName>
    <definedName name="fhklppuiuy" localSheetId="31">#REF!</definedName>
    <definedName name="fhklppuiuy">!#REF!</definedName>
    <definedName name="FHSFJKSG" localSheetId="35" hidden="1">{#N/A,#N/A,FALSE,"RESUMEN";#N/A,#N/A,FALSE,"GG-GI";#N/A,#N/A,FALSE,"AMB";#N/A,#N/A,FALSE,"EyR";#N/A,#N/A,FALSE,"UCP";#N/A,#N/A,FALSE,"IND";#N/A,#N/A,FALSE,"LR";#N/A,#N/A,FALSE,"PRV";#N/A,#N/A,FALSE,"TÚNELES";#N/A,#N/A,FALSE,"IDT";#N/A,#N/A,FALSE,"ING"}</definedName>
    <definedName name="FHSFJKSG" localSheetId="37" hidden="1">{#N/A,#N/A,FALSE,"RESUMEN";#N/A,#N/A,FALSE,"GG-GI";#N/A,#N/A,FALSE,"AMB";#N/A,#N/A,FALSE,"EyR";#N/A,#N/A,FALSE,"UCP";#N/A,#N/A,FALSE,"IND";#N/A,#N/A,FALSE,"LR";#N/A,#N/A,FALSE,"PRV";#N/A,#N/A,FALSE,"TÚNELES";#N/A,#N/A,FALSE,"IDT";#N/A,#N/A,FALSE,"ING"}</definedName>
    <definedName name="FHSFJKSG" localSheetId="36" hidden="1">{#N/A,#N/A,FALSE,"RESUMEN";#N/A,#N/A,FALSE,"GG-GI";#N/A,#N/A,FALSE,"AMB";#N/A,#N/A,FALSE,"EyR";#N/A,#N/A,FALSE,"UCP";#N/A,#N/A,FALSE,"IND";#N/A,#N/A,FALSE,"LR";#N/A,#N/A,FALSE,"PRV";#N/A,#N/A,FALSE,"TÚNELES";#N/A,#N/A,FALSE,"IDT";#N/A,#N/A,FALSE,"ING"}</definedName>
    <definedName name="FHSFJKSG" localSheetId="30" hidden="1">{#N/A,#N/A,FALSE,"RESUMEN";#N/A,#N/A,FALSE,"GG-GI";#N/A,#N/A,FALSE,"AMB";#N/A,#N/A,FALSE,"EyR";#N/A,#N/A,FALSE,"UCP";#N/A,#N/A,FALSE,"IND";#N/A,#N/A,FALSE,"LR";#N/A,#N/A,FALSE,"PRV";#N/A,#N/A,FALSE,"TÚNELES";#N/A,#N/A,FALSE,"IDT";#N/A,#N/A,FALSE,"ING"}</definedName>
    <definedName name="FHSFJKSG" localSheetId="33" hidden="1">{#N/A,#N/A,FALSE,"RESUMEN";#N/A,#N/A,FALSE,"GG-GI";#N/A,#N/A,FALSE,"AMB";#N/A,#N/A,FALSE,"EyR";#N/A,#N/A,FALSE,"UCP";#N/A,#N/A,FALSE,"IND";#N/A,#N/A,FALSE,"LR";#N/A,#N/A,FALSE,"PRV";#N/A,#N/A,FALSE,"TÚNELES";#N/A,#N/A,FALSE,"IDT";#N/A,#N/A,FALSE,"ING"}</definedName>
    <definedName name="FHSFJKSG" localSheetId="34" hidden="1">{#N/A,#N/A,FALSE,"RESUMEN";#N/A,#N/A,FALSE,"GG-GI";#N/A,#N/A,FALSE,"AMB";#N/A,#N/A,FALSE,"EyR";#N/A,#N/A,FALSE,"UCP";#N/A,#N/A,FALSE,"IND";#N/A,#N/A,FALSE,"LR";#N/A,#N/A,FALSE,"PRV";#N/A,#N/A,FALSE,"TÚNELES";#N/A,#N/A,FALSE,"IDT";#N/A,#N/A,FALSE,"ING"}</definedName>
    <definedName name="FHSFJKSG" localSheetId="31" hidden="1">{#N/A,#N/A,FALSE,"RESUMEN";#N/A,#N/A,FALSE,"GG-GI";#N/A,#N/A,FALSE,"AMB";#N/A,#N/A,FALSE,"EyR";#N/A,#N/A,FALSE,"UCP";#N/A,#N/A,FALSE,"IND";#N/A,#N/A,FALSE,"LR";#N/A,#N/A,FALSE,"PRV";#N/A,#N/A,FALSE,"TÚNELES";#N/A,#N/A,FALSE,"IDT";#N/A,#N/A,FALSE,"ING"}</definedName>
    <definedName name="FHSFJKSG" localSheetId="29"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HSFJKSG_1" localSheetId="35" hidden="1">{#N/A,#N/A,FALSE,"RESUMEN";#N/A,#N/A,FALSE,"GG-GI";#N/A,#N/A,FALSE,"AMB";#N/A,#N/A,FALSE,"EyR";#N/A,#N/A,FALSE,"UCP";#N/A,#N/A,FALSE,"IND";#N/A,#N/A,FALSE,"LR";#N/A,#N/A,FALSE,"PRV";#N/A,#N/A,FALSE,"TÚNELES";#N/A,#N/A,FALSE,"IDT";#N/A,#N/A,FALSE,"ING"}</definedName>
    <definedName name="FHSFJKSG_1" localSheetId="37" hidden="1">{#N/A,#N/A,FALSE,"RESUMEN";#N/A,#N/A,FALSE,"GG-GI";#N/A,#N/A,FALSE,"AMB";#N/A,#N/A,FALSE,"EyR";#N/A,#N/A,FALSE,"UCP";#N/A,#N/A,FALSE,"IND";#N/A,#N/A,FALSE,"LR";#N/A,#N/A,FALSE,"PRV";#N/A,#N/A,FALSE,"TÚNELES";#N/A,#N/A,FALSE,"IDT";#N/A,#N/A,FALSE,"ING"}</definedName>
    <definedName name="FHSFJKSG_1" localSheetId="36" hidden="1">{#N/A,#N/A,FALSE,"RESUMEN";#N/A,#N/A,FALSE,"GG-GI";#N/A,#N/A,FALSE,"AMB";#N/A,#N/A,FALSE,"EyR";#N/A,#N/A,FALSE,"UCP";#N/A,#N/A,FALSE,"IND";#N/A,#N/A,FALSE,"LR";#N/A,#N/A,FALSE,"PRV";#N/A,#N/A,FALSE,"TÚNELES";#N/A,#N/A,FALSE,"IDT";#N/A,#N/A,FALSE,"ING"}</definedName>
    <definedName name="FHSFJKSG_1" localSheetId="33" hidden="1">{#N/A,#N/A,FALSE,"RESUMEN";#N/A,#N/A,FALSE,"GG-GI";#N/A,#N/A,FALSE,"AMB";#N/A,#N/A,FALSE,"EyR";#N/A,#N/A,FALSE,"UCP";#N/A,#N/A,FALSE,"IND";#N/A,#N/A,FALSE,"LR";#N/A,#N/A,FALSE,"PRV";#N/A,#N/A,FALSE,"TÚNELES";#N/A,#N/A,FALSE,"IDT";#N/A,#N/A,FALSE,"ING"}</definedName>
    <definedName name="FHSFJKSG_1" localSheetId="34" hidden="1">{#N/A,#N/A,FALSE,"RESUMEN";#N/A,#N/A,FALSE,"GG-GI";#N/A,#N/A,FALSE,"AMB";#N/A,#N/A,FALSE,"EyR";#N/A,#N/A,FALSE,"UCP";#N/A,#N/A,FALSE,"IND";#N/A,#N/A,FALSE,"LR";#N/A,#N/A,FALSE,"PRV";#N/A,#N/A,FALSE,"TÚNELES";#N/A,#N/A,FALSE,"IDT";#N/A,#N/A,FALSE,"ING"}</definedName>
    <definedName name="FHSFJKSG_1" localSheetId="31" hidden="1">{#N/A,#N/A,FALSE,"RESUMEN";#N/A,#N/A,FALSE,"GG-GI";#N/A,#N/A,FALSE,"AMB";#N/A,#N/A,FALSE,"EyR";#N/A,#N/A,FALSE,"UCP";#N/A,#N/A,FALSE,"IND";#N/A,#N/A,FALSE,"LR";#N/A,#N/A,FALSE,"PRV";#N/A,#N/A,FALSE,"TÚNELES";#N/A,#N/A,FALSE,"IDT";#N/A,#N/A,FALSE,"ING"}</definedName>
    <definedName name="FHSFJKSG_1" hidden="1">{#N/A,#N/A,FALSE,"RESUMEN";#N/A,#N/A,FALSE,"GG-GI";#N/A,#N/A,FALSE,"AMB";#N/A,#N/A,FALSE,"EyR";#N/A,#N/A,FALSE,"UCP";#N/A,#N/A,FALSE,"IND";#N/A,#N/A,FALSE,"LR";#N/A,#N/A,FALSE,"PRV";#N/A,#N/A,FALSE,"TÚNELES";#N/A,#N/A,FALSE,"IDT";#N/A,#N/A,FALSE,"ING"}</definedName>
    <definedName name="FHTUIO" localSheetId="31">#REF!</definedName>
    <definedName name="FHTUIO">!#REF!</definedName>
    <definedName name="Fhwl" localSheetId="31">#REF!</definedName>
    <definedName name="Fhwl">!#REF!</definedName>
    <definedName name="fi" localSheetId="31">#REF!</definedName>
    <definedName name="fi">!#REF!</definedName>
    <definedName name="fi4_" localSheetId="31">#REF!</definedName>
    <definedName name="fi4_">!#REF!</definedName>
    <definedName name="fi4a" localSheetId="31">#REF!</definedName>
    <definedName name="fi4a">!#REF!</definedName>
    <definedName name="ficha">#REF!</definedName>
    <definedName name="fidel">#REF!</definedName>
    <definedName name="Field_Ofc_OT">#REF!</definedName>
    <definedName name="Field_Ofc_ST">#REF!</definedName>
    <definedName name="FIELD_PROJECT_CONTROLS">#REF!</definedName>
    <definedName name="FIELD_STAFF" localSheetId="31">#REF!</definedName>
    <definedName name="FIELD_STAFF">!#REF!</definedName>
    <definedName name="fieldcontrols">#REF!</definedName>
    <definedName name="fierro">#REF!</definedName>
    <definedName name="FIFTH_FLOOR" localSheetId="31">#REF!</definedName>
    <definedName name="FIFTH_FLOOR">!#REF!</definedName>
    <definedName name="Fifthfloor" localSheetId="31">#REF!</definedName>
    <definedName name="Fifthfloor">!#REF!</definedName>
    <definedName name="fila_final">#REF!</definedName>
    <definedName name="File_Name">#REF!</definedName>
    <definedName name="filedate" hidden="1">#REF!</definedName>
    <definedName name="filename" hidden="1">#REF!</definedName>
    <definedName name="FileNameSummary">#REF!</definedName>
    <definedName name="filepath" hidden="1">#REF!</definedName>
    <definedName name="FILIAIS">#REF!</definedName>
    <definedName name="Fill" localSheetId="35" hidden="1">#REF!</definedName>
    <definedName name="Fill" localSheetId="33" hidden="1">#REF!</definedName>
    <definedName name="Fill" localSheetId="34" hidden="1">#REF!</definedName>
    <definedName name="FILL" hidden="1">#REF!</definedName>
    <definedName name="fill1" hidden="1">#REF!</definedName>
    <definedName name="Filla" localSheetId="37" hidden="1">#REF!</definedName>
    <definedName name="Filla" localSheetId="36" hidden="1">#REF!</definedName>
    <definedName name="Filla" hidden="1">#REF!</definedName>
    <definedName name="FillArea" localSheetId="31">#REF!</definedName>
    <definedName name="FillArea">!#REF!</definedName>
    <definedName name="FillData" localSheetId="31">#REF!</definedName>
    <definedName name="FillData">!#REF!</definedName>
    <definedName name="FILLL" localSheetId="37" hidden="1">#REF!</definedName>
    <definedName name="FILLL" localSheetId="36" hidden="1">#REF!</definedName>
    <definedName name="FILLL" hidden="1">#REF!</definedName>
    <definedName name="fillll" localSheetId="36" hidden="1">#REF!</definedName>
    <definedName name="fillll" hidden="1">#REF!</definedName>
    <definedName name="FILTER">#REF!</definedName>
    <definedName name="Filter_input_fac">#REF!</definedName>
    <definedName name="FILTERKD">#REF!</definedName>
    <definedName name="filtragem" localSheetId="35" hidden="1">{#N/A,#N/A,FALSE,"GERAL";#N/A,#N/A,FALSE,"012-96";#N/A,#N/A,FALSE,"018-96";#N/A,#N/A,FALSE,"027-96";#N/A,#N/A,FALSE,"059-96";#N/A,#N/A,FALSE,"076-96";#N/A,#N/A,FALSE,"019-97";#N/A,#N/A,FALSE,"021-97";#N/A,#N/A,FALSE,"022-97";#N/A,#N/A,FALSE,"028-97"}</definedName>
    <definedName name="filtragem" localSheetId="37" hidden="1">{#N/A,#N/A,FALSE,"GERAL";#N/A,#N/A,FALSE,"012-96";#N/A,#N/A,FALSE,"018-96";#N/A,#N/A,FALSE,"027-96";#N/A,#N/A,FALSE,"059-96";#N/A,#N/A,FALSE,"076-96";#N/A,#N/A,FALSE,"019-97";#N/A,#N/A,FALSE,"021-97";#N/A,#N/A,FALSE,"022-97";#N/A,#N/A,FALSE,"028-97"}</definedName>
    <definedName name="filtragem" localSheetId="36" hidden="1">{#N/A,#N/A,FALSE,"GERAL";#N/A,#N/A,FALSE,"012-96";#N/A,#N/A,FALSE,"018-96";#N/A,#N/A,FALSE,"027-96";#N/A,#N/A,FALSE,"059-96";#N/A,#N/A,FALSE,"076-96";#N/A,#N/A,FALSE,"019-97";#N/A,#N/A,FALSE,"021-97";#N/A,#N/A,FALSE,"022-97";#N/A,#N/A,FALSE,"028-97"}</definedName>
    <definedName name="filtragem" localSheetId="33" hidden="1">{#N/A,#N/A,FALSE,"GERAL";#N/A,#N/A,FALSE,"012-96";#N/A,#N/A,FALSE,"018-96";#N/A,#N/A,FALSE,"027-96";#N/A,#N/A,FALSE,"059-96";#N/A,#N/A,FALSE,"076-96";#N/A,#N/A,FALSE,"019-97";#N/A,#N/A,FALSE,"021-97";#N/A,#N/A,FALSE,"022-97";#N/A,#N/A,FALSE,"028-97"}</definedName>
    <definedName name="filtragem" localSheetId="34" hidden="1">{#N/A,#N/A,FALSE,"GERAL";#N/A,#N/A,FALSE,"012-96";#N/A,#N/A,FALSE,"018-96";#N/A,#N/A,FALSE,"027-96";#N/A,#N/A,FALSE,"059-96";#N/A,#N/A,FALSE,"076-96";#N/A,#N/A,FALSE,"019-97";#N/A,#N/A,FALSE,"021-97";#N/A,#N/A,FALSE,"022-97";#N/A,#N/A,FALSE,"028-97"}</definedName>
    <definedName name="FILTRAGEM" localSheetId="31"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ltro">#REF!</definedName>
    <definedName name="Filtro_Ver">#REF!</definedName>
    <definedName name="filtro2">#REF!</definedName>
    <definedName name="FILTROS">#REF!</definedName>
    <definedName name="FIM">#REF!</definedName>
    <definedName name="FIM_bud">#REF!</definedName>
    <definedName name="FIMP_AEREA">#REF!</definedName>
    <definedName name="FIMP_MARITIMA">#REF!</definedName>
    <definedName name="FIN" localSheetId="35" hidden="1">{#N/A,#N/A,FALSE,"Bericht 2";#N/A,#N/A,FALSE,"Bericht 3";#N/A,#N/A,FALSE,"Bericht 1"}</definedName>
    <definedName name="FIN" localSheetId="37" hidden="1">{#N/A,#N/A,FALSE,"Bericht 2";#N/A,#N/A,FALSE,"Bericht 3";#N/A,#N/A,FALSE,"Bericht 1"}</definedName>
    <definedName name="FIN" localSheetId="32" hidden="1">{#N/A,#N/A,FALSE,"Bericht 2";#N/A,#N/A,FALSE,"Bericht 3";#N/A,#N/A,FALSE,"Bericht 1"}</definedName>
    <definedName name="FIN" localSheetId="21" hidden="1">{#N/A,#N/A,FALSE,"Bericht 2";#N/A,#N/A,FALSE,"Bericht 3";#N/A,#N/A,FALSE,"Bericht 1"}</definedName>
    <definedName name="FIN" localSheetId="36" hidden="1">{#N/A,#N/A,FALSE,"Bericht 2";#N/A,#N/A,FALSE,"Bericht 3";#N/A,#N/A,FALSE,"Bericht 1"}</definedName>
    <definedName name="FIN" localSheetId="33" hidden="1">{#N/A,#N/A,FALSE,"Bericht 2";#N/A,#N/A,FALSE,"Bericht 3";#N/A,#N/A,FALSE,"Bericht 1"}</definedName>
    <definedName name="FIN" localSheetId="34" hidden="1">{#N/A,#N/A,FALSE,"Bericht 2";#N/A,#N/A,FALSE,"Bericht 3";#N/A,#N/A,FALSE,"Bericht 1"}</definedName>
    <definedName name="fin" localSheetId="31">#REF!</definedName>
    <definedName name="FIN" hidden="1">{#N/A,#N/A,FALSE,"Bericht 2";#N/A,#N/A,FALSE,"Bericht 3";#N/A,#N/A,FALSE,"Bericht 1"}</definedName>
    <definedName name="FIN_DIAS_STOCK">#REF!</definedName>
    <definedName name="Fin_Hrs">#REF!</definedName>
    <definedName name="Fin_Rev">#REF!</definedName>
    <definedName name="FINAL" localSheetId="31">#REF!</definedName>
    <definedName name="FINAL">!#REF!</definedName>
    <definedName name="FinAnchor" localSheetId="31" hidden="1">#REF!</definedName>
    <definedName name="FinAnchor" hidden="1">#REF!</definedName>
    <definedName name="Financial_Statistics">#REF!</definedName>
    <definedName name="Financialpb" localSheetId="35" hidden="1">#REF!</definedName>
    <definedName name="Financialpb" localSheetId="36" hidden="1">#REF!</definedName>
    <definedName name="Financialpb" localSheetId="33" hidden="1">#REF!</definedName>
    <definedName name="Financialpb" localSheetId="34" hidden="1">#REF!</definedName>
    <definedName name="Financialpb" localSheetId="31" hidden="1">#REF!</definedName>
    <definedName name="Financialpb" hidden="1">#REF!</definedName>
    <definedName name="Financialpb2" localSheetId="35" hidden="1">#REF!</definedName>
    <definedName name="Financialpb2" localSheetId="36" hidden="1">#REF!</definedName>
    <definedName name="Financialpb2" localSheetId="33" hidden="1">#REF!</definedName>
    <definedName name="Financialpb2" localSheetId="34" hidden="1">#REF!</definedName>
    <definedName name="Financialpb2" hidden="1">#REF!</definedName>
    <definedName name="FINANCIAMIENTO" localSheetId="31">#REF!</definedName>
    <definedName name="FINANCIAMIENTO">!#REF!</definedName>
    <definedName name="Financiero" localSheetId="35" hidden="1">{#N/A,#N/A,FALSE,"TEC-01";#N/A,#N/A,FALSE,"TEC - 02";#N/A,#N/A,FALSE,"TEC - 03";#N/A,#N/A,FALSE,"TEC - 04";#N/A,#N/A,FALSE,"TEC-07";#N/A,#N/A,FALSE,"TEC-08";#N/A,#N/A,FALSE,"TEC - 09A";#N/A,#N/A,FALSE,"TEC - 09B";#N/A,#N/A,FALSE,"TEC - 09C";#N/A,#N/A,FALSE,"TEC - 10";#N/A,#N/A,FALSE,"TEC-11"}</definedName>
    <definedName name="Financiero" localSheetId="37" hidden="1">{#N/A,#N/A,FALSE,"TEC-01";#N/A,#N/A,FALSE,"TEC - 02";#N/A,#N/A,FALSE,"TEC - 03";#N/A,#N/A,FALSE,"TEC - 04";#N/A,#N/A,FALSE,"TEC-07";#N/A,#N/A,FALSE,"TEC-08";#N/A,#N/A,FALSE,"TEC - 09A";#N/A,#N/A,FALSE,"TEC - 09B";#N/A,#N/A,FALSE,"TEC - 09C";#N/A,#N/A,FALSE,"TEC - 10";#N/A,#N/A,FALSE,"TEC-11"}</definedName>
    <definedName name="Financiero" localSheetId="36" hidden="1">{#N/A,#N/A,FALSE,"TEC-01";#N/A,#N/A,FALSE,"TEC - 02";#N/A,#N/A,FALSE,"TEC - 03";#N/A,#N/A,FALSE,"TEC - 04";#N/A,#N/A,FALSE,"TEC-07";#N/A,#N/A,FALSE,"TEC-08";#N/A,#N/A,FALSE,"TEC - 09A";#N/A,#N/A,FALSE,"TEC - 09B";#N/A,#N/A,FALSE,"TEC - 09C";#N/A,#N/A,FALSE,"TEC - 10";#N/A,#N/A,FALSE,"TEC-11"}</definedName>
    <definedName name="Financiero" localSheetId="33" hidden="1">{#N/A,#N/A,FALSE,"TEC-01";#N/A,#N/A,FALSE,"TEC - 02";#N/A,#N/A,FALSE,"TEC - 03";#N/A,#N/A,FALSE,"TEC - 04";#N/A,#N/A,FALSE,"TEC-07";#N/A,#N/A,FALSE,"TEC-08";#N/A,#N/A,FALSE,"TEC - 09A";#N/A,#N/A,FALSE,"TEC - 09B";#N/A,#N/A,FALSE,"TEC - 09C";#N/A,#N/A,FALSE,"TEC - 10";#N/A,#N/A,FALSE,"TEC-11"}</definedName>
    <definedName name="Financiero" localSheetId="34" hidden="1">{#N/A,#N/A,FALSE,"TEC-01";#N/A,#N/A,FALSE,"TEC - 02";#N/A,#N/A,FALSE,"TEC - 03";#N/A,#N/A,FALSE,"TEC - 04";#N/A,#N/A,FALSE,"TEC-07";#N/A,#N/A,FALSE,"TEC-08";#N/A,#N/A,FALSE,"TEC - 09A";#N/A,#N/A,FALSE,"TEC - 09B";#N/A,#N/A,FALSE,"TEC - 09C";#N/A,#N/A,FALSE,"TEC - 10";#N/A,#N/A,FALSE,"TEC-11"}</definedName>
    <definedName name="Financiero" localSheetId="31" hidden="1">{#N/A,#N/A,FALSE,"TEC-01";#N/A,#N/A,FALSE,"TEC - 02";#N/A,#N/A,FALSE,"TEC - 03";#N/A,#N/A,FALSE,"TEC - 04";#N/A,#N/A,FALSE,"TEC-07";#N/A,#N/A,FALSE,"TEC-08";#N/A,#N/A,FALSE,"TEC - 09A";#N/A,#N/A,FALSE,"TEC - 09B";#N/A,#N/A,FALSE,"TEC - 09C";#N/A,#N/A,FALSE,"TEC - 10";#N/A,#N/A,FALSE,"TEC-11"}</definedName>
    <definedName name="Financiero" hidden="1">{#N/A,#N/A,FALSE,"TEC-01";#N/A,#N/A,FALSE,"TEC - 02";#N/A,#N/A,FALSE,"TEC - 03";#N/A,#N/A,FALSE,"TEC - 04";#N/A,#N/A,FALSE,"TEC-07";#N/A,#N/A,FALSE,"TEC-08";#N/A,#N/A,FALSE,"TEC - 09A";#N/A,#N/A,FALSE,"TEC - 09B";#N/A,#N/A,FALSE,"TEC - 09C";#N/A,#N/A,FALSE,"TEC - 10";#N/A,#N/A,FALSE,"TEC-11"}</definedName>
    <definedName name="Finc_Co_Name6" hidden="1">#REF!</definedName>
    <definedName name="fini" localSheetId="31">#REF!</definedName>
    <definedName name="fini">!#REF!</definedName>
    <definedName name="fini4" localSheetId="31">#REF!</definedName>
    <definedName name="fini4">!#REF!</definedName>
    <definedName name="FINISH">#REF!</definedName>
    <definedName name="Finishes" localSheetId="31">#REF!</definedName>
    <definedName name="Finishes">!#REF!</definedName>
    <definedName name="Finland">#REF!</definedName>
    <definedName name="finporcion">#REF!</definedName>
    <definedName name="finsarea" localSheetId="31">#REF!</definedName>
    <definedName name="finsarea">!#REF!</definedName>
    <definedName name="FinYear">#REF!</definedName>
    <definedName name="FIRE">#REF!</definedName>
    <definedName name="FIRST" localSheetId="31">#REF!</definedName>
    <definedName name="FIRST">!#REF!</definedName>
    <definedName name="FIRST_FLOOR" localSheetId="31">#REF!</definedName>
    <definedName name="FIRST_FLOOR">!#REF!</definedName>
    <definedName name="FIRST_QUARTER">#REF!</definedName>
    <definedName name="Firstfloor" localSheetId="31">#REF!</definedName>
    <definedName name="Firstfloor">!#REF!</definedName>
    <definedName name="FirstFreeInterface" localSheetId="31">#REF!</definedName>
    <definedName name="FirstFreeInterface">!#REF!</definedName>
    <definedName name="FirstFreeInterfaceDropDown">"Drop Down 527"</definedName>
    <definedName name="FirstRow">#REF!</definedName>
    <definedName name="FirstYear">#REF!</definedName>
    <definedName name="Fiscal_Year1" hidden="1">#REF!</definedName>
    <definedName name="Fiscal_Year10" hidden="1">#REF!</definedName>
    <definedName name="Fiscal_Year11" hidden="1">#REF!</definedName>
    <definedName name="Fiscal_Year2" hidden="1">#REF!</definedName>
    <definedName name="Fiscal_Year3" hidden="1">#REF!</definedName>
    <definedName name="Fiscal_Year4" hidden="1">#REF!</definedName>
    <definedName name="Fiscal_Year5" hidden="1">#REF!</definedName>
    <definedName name="Fiscal_Year6" hidden="1">#REF!</definedName>
    <definedName name="Fiscal_Year7" hidden="1">#REF!</definedName>
    <definedName name="FIT" localSheetId="31">#REF!</definedName>
    <definedName name="FIT">!#REF!</definedName>
    <definedName name="FIT___0" localSheetId="31">#REF!</definedName>
    <definedName name="FIT___0">!#REF!</definedName>
    <definedName name="FIT___13" localSheetId="31">#REF!</definedName>
    <definedName name="FIT___13">!#REF!</definedName>
    <definedName name="fitout">#REF!</definedName>
    <definedName name="fitting" localSheetId="31">#REF!</definedName>
    <definedName name="fitting">!#REF!</definedName>
    <definedName name="Fittings" localSheetId="31">#REF!</definedName>
    <definedName name="Fittings">!#REF!</definedName>
    <definedName name="FITTINGS__AND__FURNISHINGS" localSheetId="31">#REF!</definedName>
    <definedName name="FITTINGS__AND__FURNISHINGS">!#REF!</definedName>
    <definedName name="Fixed_Asset_Roll">#REF!</definedName>
    <definedName name="FixedAssetSchedule">#REF!</definedName>
    <definedName name="FixedPrices">#REF!</definedName>
    <definedName name="FJ" localSheetId="35" hidden="1">#REF!</definedName>
    <definedName name="FJ" localSheetId="37" hidden="1">#REF!</definedName>
    <definedName name="FJ" localSheetId="36" hidden="1">#REF!</definedName>
    <definedName name="FJ" localSheetId="33" hidden="1">#REF!</definedName>
    <definedName name="FJ" localSheetId="34" hidden="1">#REF!</definedName>
    <definedName name="FJ" hidden="1">#REF!</definedName>
    <definedName name="fjdkdk" localSheetId="35" hidden="1">{#N/A,#N/A,TRUE,"INGENIERIA";#N/A,#N/A,TRUE,"COMPRAS";#N/A,#N/A,TRUE,"DIRECCION";#N/A,#N/A,TRUE,"RESUMEN"}</definedName>
    <definedName name="fjdkdk" localSheetId="37" hidden="1">{#N/A,#N/A,TRUE,"INGENIERIA";#N/A,#N/A,TRUE,"COMPRAS";#N/A,#N/A,TRUE,"DIRECCION";#N/A,#N/A,TRUE,"RESUMEN"}</definedName>
    <definedName name="fjdkdk" localSheetId="36" hidden="1">{#N/A,#N/A,TRUE,"INGENIERIA";#N/A,#N/A,TRUE,"COMPRAS";#N/A,#N/A,TRUE,"DIRECCION";#N/A,#N/A,TRUE,"RESUMEN"}</definedName>
    <definedName name="fjdkdk" localSheetId="33" hidden="1">{#N/A,#N/A,TRUE,"INGENIERIA";#N/A,#N/A,TRUE,"COMPRAS";#N/A,#N/A,TRUE,"DIRECCION";#N/A,#N/A,TRUE,"RESUMEN"}</definedName>
    <definedName name="fjdkdk" localSheetId="34" hidden="1">{#N/A,#N/A,TRUE,"INGENIERIA";#N/A,#N/A,TRUE,"COMPRAS";#N/A,#N/A,TRUE,"DIRECCION";#N/A,#N/A,TRUE,"RESUMEN"}</definedName>
    <definedName name="fjdkdk" localSheetId="31" hidden="1">{#N/A,#N/A,TRUE,"INGENIERIA";#N/A,#N/A,TRUE,"COMPRAS";#N/A,#N/A,TRUE,"DIRECCION";#N/A,#N/A,TRUE,"RESUMEN"}</definedName>
    <definedName name="fjdkdk" hidden="1">{#N/A,#N/A,TRUE,"INGENIERIA";#N/A,#N/A,TRUE,"COMPRAS";#N/A,#N/A,TRUE,"DIRECCION";#N/A,#N/A,TRUE,"RESUMEN"}</definedName>
    <definedName name="fjdrtj"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jbfdd" hidden="1">{"b",#N/A,FALSE,"B";"C 1",#N/A,FALSE,"C";"C 2",#N/A,FALSE,"C";"D 1",#N/A,FALSE,"D";"d 2",#N/A,FALSE,"D";"D 3",#N/A,FALSE,"D";"E",#N/A,FALSE,"E";"F 1",#N/A,FALSE,"F";"F 2",#N/A,FALSE,"F";"F 3",#N/A,FALSE,"F";"G 1",#N/A,FALSE,"G";"G 2",#N/A,FALSE,"G";"I 1",#N/A,FALSE,"I";"J 1",#N/A,FALSE,"J";"J 2",#N/A,FALSE,"J";"L",#N/A,FALSE,"L";"M 1",#N/A,FALSE,"M";"N",#N/A,FALSE,"N"}</definedName>
    <definedName name="FKDJF" localSheetId="35" hidden="1">{#N/A,#N/A,TRUE,"LOADCOVE";#N/A,#N/A,TRUE,"PAGE001";#N/A,#N/A,TRUE,"PAGE002";#N/A,#N/A,TRUE,"PAGE003";#N/A,#N/A,TRUE,"PAGE004";#N/A,#N/A,TRUE,"PAGE005";#N/A,#N/A,TRUE,"PAGE006";#N/A,#N/A,TRUE,"PAGE007";#N/A,#N/A,TRUE,"PAGE008";#N/A,#N/A,TRUE,"PAGE009";#N/A,#N/A,TRUE,"PAGE010";#N/A,#N/A,TRUE,"PAGE011";#N/A,#N/A,TRUE,"PAGE012";#N/A,#N/A,TRUE,"PAGE013"}</definedName>
    <definedName name="FKDJF" localSheetId="37" hidden="1">{#N/A,#N/A,TRUE,"LOADCOVE";#N/A,#N/A,TRUE,"PAGE001";#N/A,#N/A,TRUE,"PAGE002";#N/A,#N/A,TRUE,"PAGE003";#N/A,#N/A,TRUE,"PAGE004";#N/A,#N/A,TRUE,"PAGE005";#N/A,#N/A,TRUE,"PAGE006";#N/A,#N/A,TRUE,"PAGE007";#N/A,#N/A,TRUE,"PAGE008";#N/A,#N/A,TRUE,"PAGE009";#N/A,#N/A,TRUE,"PAGE010";#N/A,#N/A,TRUE,"PAGE011";#N/A,#N/A,TRUE,"PAGE012";#N/A,#N/A,TRUE,"PAGE013"}</definedName>
    <definedName name="FKDJF" localSheetId="36" hidden="1">{#N/A,#N/A,TRUE,"LOADCOVE";#N/A,#N/A,TRUE,"PAGE001";#N/A,#N/A,TRUE,"PAGE002";#N/A,#N/A,TRUE,"PAGE003";#N/A,#N/A,TRUE,"PAGE004";#N/A,#N/A,TRUE,"PAGE005";#N/A,#N/A,TRUE,"PAGE006";#N/A,#N/A,TRUE,"PAGE007";#N/A,#N/A,TRUE,"PAGE008";#N/A,#N/A,TRUE,"PAGE009";#N/A,#N/A,TRUE,"PAGE010";#N/A,#N/A,TRUE,"PAGE011";#N/A,#N/A,TRUE,"PAGE012";#N/A,#N/A,TRUE,"PAGE013"}</definedName>
    <definedName name="FKDJF" localSheetId="33" hidden="1">{#N/A,#N/A,TRUE,"LOADCOVE";#N/A,#N/A,TRUE,"PAGE001";#N/A,#N/A,TRUE,"PAGE002";#N/A,#N/A,TRUE,"PAGE003";#N/A,#N/A,TRUE,"PAGE004";#N/A,#N/A,TRUE,"PAGE005";#N/A,#N/A,TRUE,"PAGE006";#N/A,#N/A,TRUE,"PAGE007";#N/A,#N/A,TRUE,"PAGE008";#N/A,#N/A,TRUE,"PAGE009";#N/A,#N/A,TRUE,"PAGE010";#N/A,#N/A,TRUE,"PAGE011";#N/A,#N/A,TRUE,"PAGE012";#N/A,#N/A,TRUE,"PAGE013"}</definedName>
    <definedName name="FKDJF" localSheetId="34" hidden="1">{#N/A,#N/A,TRUE,"LOADCOVE";#N/A,#N/A,TRUE,"PAGE001";#N/A,#N/A,TRUE,"PAGE002";#N/A,#N/A,TRUE,"PAGE003";#N/A,#N/A,TRUE,"PAGE004";#N/A,#N/A,TRUE,"PAGE005";#N/A,#N/A,TRUE,"PAGE006";#N/A,#N/A,TRUE,"PAGE007";#N/A,#N/A,TRUE,"PAGE008";#N/A,#N/A,TRUE,"PAGE009";#N/A,#N/A,TRUE,"PAGE010";#N/A,#N/A,TRUE,"PAGE011";#N/A,#N/A,TRUE,"PAGE012";#N/A,#N/A,TRUE,"PAGE013"}</definedName>
    <definedName name="FKDJF" localSheetId="31" hidden="1">{#N/A,#N/A,TRUE,"LOADCOVE";#N/A,#N/A,TRUE,"PAGE001";#N/A,#N/A,TRUE,"PAGE002";#N/A,#N/A,TRUE,"PAGE003";#N/A,#N/A,TRUE,"PAGE004";#N/A,#N/A,TRUE,"PAGE005";#N/A,#N/A,TRUE,"PAGE006";#N/A,#N/A,TRUE,"PAGE007";#N/A,#N/A,TRUE,"PAGE008";#N/A,#N/A,TRUE,"PAGE009";#N/A,#N/A,TRUE,"PAGE010";#N/A,#N/A,TRUE,"PAGE011";#N/A,#N/A,TRUE,"PAGE012";#N/A,#N/A,TRUE,"PAGE013"}</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fkvhikkhju" localSheetId="31" hidden="1">{#N/A,#N/A,TRUE,"Cover";#N/A,#N/A,TRUE,"Conts";#N/A,#N/A,TRUE,"VOS";#N/A,#N/A,TRUE,"Warrington";#N/A,#N/A,TRUE,"Widnes"}</definedName>
    <definedName name="fkfkvhikkhju" hidden="1">{#N/A,#N/A,TRUE,"Cover";#N/A,#N/A,TRUE,"Conts";#N/A,#N/A,TRUE,"VOS";#N/A,#N/A,TRUE,"Warrington";#N/A,#N/A,TRUE,"Widnes"}</definedName>
    <definedName name="FKIS_Salary">#REF!</definedName>
    <definedName name="fklsj" localSheetId="31" hidden="1">#REF!</definedName>
    <definedName name="fklsj" hidden="1">#REF!</definedName>
    <definedName name="FL" localSheetId="31">#REF!</definedName>
    <definedName name="FL">!#REF!</definedName>
    <definedName name="FLA">#REF!</definedName>
    <definedName name="FLANGE_ALLOY20">#REF!</definedName>
    <definedName name="FLANGE_BLD">#REF!</definedName>
    <definedName name="FLANGE_CHROME">#REF!</definedName>
    <definedName name="FLANGE_CS">#REF!</definedName>
    <definedName name="FLANGE_CSCL">#REF!</definedName>
    <definedName name="FLANGE_ORIFCHRO">#REF!</definedName>
    <definedName name="FLANGE_ORIFCS">#REF!</definedName>
    <definedName name="FLANGE_ORIFSS">#REF!</definedName>
    <definedName name="FLANGE_PVC">#REF!</definedName>
    <definedName name="FLANGE_RTR">#REF!</definedName>
    <definedName name="FLANGE_SS">#REF!</definedName>
    <definedName name="FLANGE_THRD">#REF!</definedName>
    <definedName name="FlArea">#REF!</definedName>
    <definedName name="flat_disc">#REF!</definedName>
    <definedName name="flavia" localSheetId="36" hidden="1">#REF!</definedName>
    <definedName name="flavia" hidden="1">#REF!</definedName>
    <definedName name="flavio" localSheetId="35" hidden="1">{#N/A,#N/A,FALSE,"Matrix";#N/A,#N/A,FALSE,"Executive";#N/A,#N/A,FALSE,"Summary"}</definedName>
    <definedName name="flavio" localSheetId="37" hidden="1">{#N/A,#N/A,FALSE,"Matrix";#N/A,#N/A,FALSE,"Executive";#N/A,#N/A,FALSE,"Summary"}</definedName>
    <definedName name="flavio" localSheetId="36" hidden="1">{#N/A,#N/A,FALSE,"Matrix";#N/A,#N/A,FALSE,"Executive";#N/A,#N/A,FALSE,"Summary"}</definedName>
    <definedName name="flavio" localSheetId="33" hidden="1">{#N/A,#N/A,FALSE,"Matrix";#N/A,#N/A,FALSE,"Executive";#N/A,#N/A,FALSE,"Summary"}</definedName>
    <definedName name="flavio" localSheetId="34" hidden="1">{#N/A,#N/A,FALSE,"Matrix";#N/A,#N/A,FALSE,"Executive";#N/A,#N/A,FALSE,"Summary"}</definedName>
    <definedName name="flavio" localSheetId="31" hidden="1">{#N/A,#N/A,FALSE,"Matrix";#N/A,#N/A,FALSE,"Executive";#N/A,#N/A,FALSE,"Summary"}</definedName>
    <definedName name="flavio" hidden="1">{#N/A,#N/A,FALSE,"Matrix";#N/A,#N/A,FALSE,"Executive";#N/A,#N/A,FALSE,"Summary"}</definedName>
    <definedName name="FLETE">#REF!</definedName>
    <definedName name="fletes_externos">#REF!</definedName>
    <definedName name="fletes_internos">#REF!</definedName>
    <definedName name="FLEXCELL" localSheetId="31">#REF!</definedName>
    <definedName name="FLEXCELL">!#REF!</definedName>
    <definedName name="FLG">#REF!</definedName>
    <definedName name="FLG_Orifice">#REF!</definedName>
    <definedName name="flhg" localSheetId="35" hidden="1">{#N/A,#N/A,TRUE,"1842CWN0"}</definedName>
    <definedName name="flhg" localSheetId="37" hidden="1">{#N/A,#N/A,TRUE,"1842CWN0"}</definedName>
    <definedName name="flhg" localSheetId="36" hidden="1">{#N/A,#N/A,TRUE,"1842CWN0"}</definedName>
    <definedName name="flhg" localSheetId="33" hidden="1">{#N/A,#N/A,TRUE,"1842CWN0"}</definedName>
    <definedName name="flhg" localSheetId="34" hidden="1">{#N/A,#N/A,TRUE,"1842CWN0"}</definedName>
    <definedName name="flhg" localSheetId="31" hidden="1">{#N/A,#N/A,TRUE,"1842CWN0"}</definedName>
    <definedName name="flhg" hidden="1">{#N/A,#N/A,TRUE,"1842CWN0"}</definedName>
    <definedName name="flios"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so">#REF!</definedName>
    <definedName name="fljfjh" localSheetId="35" hidden="1">{"June",#N/A,FALSE,"June"}</definedName>
    <definedName name="fljfjh" localSheetId="37" hidden="1">{"June",#N/A,FALSE,"June"}</definedName>
    <definedName name="fljfjh" localSheetId="36" hidden="1">{"June",#N/A,FALSE,"June"}</definedName>
    <definedName name="fljfjh" localSheetId="33" hidden="1">{"June",#N/A,FALSE,"June"}</definedName>
    <definedName name="fljfjh" localSheetId="34" hidden="1">{"June",#N/A,FALSE,"June"}</definedName>
    <definedName name="fljfjh" localSheetId="31" hidden="1">{"June",#N/A,FALSE,"June"}</definedName>
    <definedName name="fljfjh" hidden="1">{"June",#N/A,FALSE,"June"}</definedName>
    <definedName name="Floor" localSheetId="31">#REF!</definedName>
    <definedName name="Floor">!#REF!</definedName>
    <definedName name="FLOOR__FINISHES" localSheetId="31">#REF!</definedName>
    <definedName name="FLOOR__FINISHES">!#REF!</definedName>
    <definedName name="Floorfinishes" localSheetId="31">#REF!</definedName>
    <definedName name="Floorfinishes">!#REF!</definedName>
    <definedName name="FLOT" localSheetId="35" hidden="1">{#N/A,#N/A,FALSE,"GERAL";#N/A,#N/A,FALSE,"012-96";#N/A,#N/A,FALSE,"018-96";#N/A,#N/A,FALSE,"027-96";#N/A,#N/A,FALSE,"059-96";#N/A,#N/A,FALSE,"076-96";#N/A,#N/A,FALSE,"019-97";#N/A,#N/A,FALSE,"021-97";#N/A,#N/A,FALSE,"022-97";#N/A,#N/A,FALSE,"028-97"}</definedName>
    <definedName name="FLOT" localSheetId="37" hidden="1">{#N/A,#N/A,FALSE,"GERAL";#N/A,#N/A,FALSE,"012-96";#N/A,#N/A,FALSE,"018-96";#N/A,#N/A,FALSE,"027-96";#N/A,#N/A,FALSE,"059-96";#N/A,#N/A,FALSE,"076-96";#N/A,#N/A,FALSE,"019-97";#N/A,#N/A,FALSE,"021-97";#N/A,#N/A,FALSE,"022-97";#N/A,#N/A,FALSE,"028-97"}</definedName>
    <definedName name="FLOT" localSheetId="36" hidden="1">{#N/A,#N/A,FALSE,"GERAL";#N/A,#N/A,FALSE,"012-96";#N/A,#N/A,FALSE,"018-96";#N/A,#N/A,FALSE,"027-96";#N/A,#N/A,FALSE,"059-96";#N/A,#N/A,FALSE,"076-96";#N/A,#N/A,FALSE,"019-97";#N/A,#N/A,FALSE,"021-97";#N/A,#N/A,FALSE,"022-97";#N/A,#N/A,FALSE,"028-97"}</definedName>
    <definedName name="FLOT" localSheetId="33" hidden="1">{#N/A,#N/A,FALSE,"GERAL";#N/A,#N/A,FALSE,"012-96";#N/A,#N/A,FALSE,"018-96";#N/A,#N/A,FALSE,"027-96";#N/A,#N/A,FALSE,"059-96";#N/A,#N/A,FALSE,"076-96";#N/A,#N/A,FALSE,"019-97";#N/A,#N/A,FALSE,"021-97";#N/A,#N/A,FALSE,"022-97";#N/A,#N/A,FALSE,"028-97"}</definedName>
    <definedName name="FLOT" localSheetId="34" hidden="1">{#N/A,#N/A,FALSE,"GERAL";#N/A,#N/A,FALSE,"012-96";#N/A,#N/A,FALSE,"018-96";#N/A,#N/A,FALSE,"027-96";#N/A,#N/A,FALSE,"059-96";#N/A,#N/A,FALSE,"076-96";#N/A,#N/A,FALSE,"019-97";#N/A,#N/A,FALSE,"021-97";#N/A,#N/A,FALSE,"022-97";#N/A,#N/A,FALSE,"028-97"}</definedName>
    <definedName name="FLOT" localSheetId="31"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LOTAÇÃO" localSheetId="35" hidden="1">{#N/A,#N/A,FALSE,"GERAL";#N/A,#N/A,FALSE,"012-96";#N/A,#N/A,FALSE,"018-96";#N/A,#N/A,FALSE,"027-96";#N/A,#N/A,FALSE,"059-96";#N/A,#N/A,FALSE,"076-96";#N/A,#N/A,FALSE,"019-97";#N/A,#N/A,FALSE,"021-97";#N/A,#N/A,FALSE,"022-97";#N/A,#N/A,FALSE,"028-97"}</definedName>
    <definedName name="FLOTAÇÃO" localSheetId="37" hidden="1">{#N/A,#N/A,FALSE,"GERAL";#N/A,#N/A,FALSE,"012-96";#N/A,#N/A,FALSE,"018-96";#N/A,#N/A,FALSE,"027-96";#N/A,#N/A,FALSE,"059-96";#N/A,#N/A,FALSE,"076-96";#N/A,#N/A,FALSE,"019-97";#N/A,#N/A,FALSE,"021-97";#N/A,#N/A,FALSE,"022-97";#N/A,#N/A,FALSE,"028-97"}</definedName>
    <definedName name="FLOTAÇÃO" localSheetId="36" hidden="1">{#N/A,#N/A,FALSE,"GERAL";#N/A,#N/A,FALSE,"012-96";#N/A,#N/A,FALSE,"018-96";#N/A,#N/A,FALSE,"027-96";#N/A,#N/A,FALSE,"059-96";#N/A,#N/A,FALSE,"076-96";#N/A,#N/A,FALSE,"019-97";#N/A,#N/A,FALSE,"021-97";#N/A,#N/A,FALSE,"022-97";#N/A,#N/A,FALSE,"028-97"}</definedName>
    <definedName name="FLOTAÇÃO" localSheetId="33" hidden="1">{#N/A,#N/A,FALSE,"GERAL";#N/A,#N/A,FALSE,"012-96";#N/A,#N/A,FALSE,"018-96";#N/A,#N/A,FALSE,"027-96";#N/A,#N/A,FALSE,"059-96";#N/A,#N/A,FALSE,"076-96";#N/A,#N/A,FALSE,"019-97";#N/A,#N/A,FALSE,"021-97";#N/A,#N/A,FALSE,"022-97";#N/A,#N/A,FALSE,"028-97"}</definedName>
    <definedName name="FLOTAÇÃO" localSheetId="34" hidden="1">{#N/A,#N/A,FALSE,"GERAL";#N/A,#N/A,FALSE,"012-96";#N/A,#N/A,FALSE,"018-96";#N/A,#N/A,FALSE,"027-96";#N/A,#N/A,FALSE,"059-96";#N/A,#N/A,FALSE,"076-96";#N/A,#N/A,FALSE,"019-97";#N/A,#N/A,FALSE,"021-97";#N/A,#N/A,FALSE,"022-97";#N/A,#N/A,FALSE,"028-97"}</definedName>
    <definedName name="FLOTAÇÃO" localSheetId="31" hidden="1">{#N/A,#N/A,FALSE,"GERAL";#N/A,#N/A,FALSE,"012-96";#N/A,#N/A,FALSE,"018-96";#N/A,#N/A,FALSE,"027-96";#N/A,#N/A,FALSE,"059-96";#N/A,#N/A,FALSE,"076-96";#N/A,#N/A,FALSE,"019-97";#N/A,#N/A,FALSE,"021-97";#N/A,#N/A,FALSE,"022-97";#N/A,#N/A,FALSE,"028-97"}</definedName>
    <definedName name="FLOTAÇÃO" hidden="1">{#N/A,#N/A,FALSE,"GERAL";#N/A,#N/A,FALSE,"012-96";#N/A,#N/A,FALSE,"018-96";#N/A,#N/A,FALSE,"027-96";#N/A,#N/A,FALSE,"059-96";#N/A,#N/A,FALSE,"076-96";#N/A,#N/A,FALSE,"019-97";#N/A,#N/A,FALSE,"021-97";#N/A,#N/A,FALSE,"022-97";#N/A,#N/A,FALSE,"028-97"}</definedName>
    <definedName name="flp" localSheetId="35" hidden="1">{#N/A,#N/A,FALSE,"Total_OC015";#N/A,#N/A,FALSE,"ADMIN";#N/A,#N/A,FALSE,"PROCES";#N/A,#N/A,FALSE,"mecan";#N/A,#N/A,FALSE,"civil";#N/A,#N/A,FALSE,"CAÑER";#N/A,#N/A,FALSE,"ELEC";#N/A,#N/A,FALSE,"INSTR"}</definedName>
    <definedName name="flp" localSheetId="37" hidden="1">{#N/A,#N/A,FALSE,"Total_OC015";#N/A,#N/A,FALSE,"ADMIN";#N/A,#N/A,FALSE,"PROCES";#N/A,#N/A,FALSE,"mecan";#N/A,#N/A,FALSE,"civil";#N/A,#N/A,FALSE,"CAÑER";#N/A,#N/A,FALSE,"ELEC";#N/A,#N/A,FALSE,"INSTR"}</definedName>
    <definedName name="flp" localSheetId="36" hidden="1">{#N/A,#N/A,FALSE,"Total_OC015";#N/A,#N/A,FALSE,"ADMIN";#N/A,#N/A,FALSE,"PROCES";#N/A,#N/A,FALSE,"mecan";#N/A,#N/A,FALSE,"civil";#N/A,#N/A,FALSE,"CAÑER";#N/A,#N/A,FALSE,"ELEC";#N/A,#N/A,FALSE,"INSTR"}</definedName>
    <definedName name="flp" localSheetId="33" hidden="1">{#N/A,#N/A,FALSE,"Total_OC015";#N/A,#N/A,FALSE,"ADMIN";#N/A,#N/A,FALSE,"PROCES";#N/A,#N/A,FALSE,"mecan";#N/A,#N/A,FALSE,"civil";#N/A,#N/A,FALSE,"CAÑER";#N/A,#N/A,FALSE,"ELEC";#N/A,#N/A,FALSE,"INSTR"}</definedName>
    <definedName name="flp" localSheetId="34" hidden="1">{#N/A,#N/A,FALSE,"Total_OC015";#N/A,#N/A,FALSE,"ADMIN";#N/A,#N/A,FALSE,"PROCES";#N/A,#N/A,FALSE,"mecan";#N/A,#N/A,FALSE,"civil";#N/A,#N/A,FALSE,"CAÑER";#N/A,#N/A,FALSE,"ELEC";#N/A,#N/A,FALSE,"INSTR"}</definedName>
    <definedName name="flp" localSheetId="31" hidden="1">{#N/A,#N/A,FALSE,"Total_OC015";#N/A,#N/A,FALSE,"ADMIN";#N/A,#N/A,FALSE,"PROCES";#N/A,#N/A,FALSE,"mecan";#N/A,#N/A,FALSE,"civil";#N/A,#N/A,FALSE,"CAÑER";#N/A,#N/A,FALSE,"ELEC";#N/A,#N/A,FALSE,"INSTR"}</definedName>
    <definedName name="flp" hidden="1">{#N/A,#N/A,FALSE,"Total_OC015";#N/A,#N/A,FALSE,"ADMIN";#N/A,#N/A,FALSE,"PROCES";#N/A,#N/A,FALSE,"mecan";#N/A,#N/A,FALSE,"civil";#N/A,#N/A,FALSE,"CAÑER";#N/A,#N/A,FALSE,"ELEC";#N/A,#N/A,FALSE,"INSTR"}</definedName>
    <definedName name="flu" localSheetId="31">#REF!</definedName>
    <definedName name="flu">!#REF!</definedName>
    <definedName name="Fluid" localSheetId="31">#REF!</definedName>
    <definedName name="Fluid">!#REF!</definedName>
    <definedName name="Fluids" localSheetId="31">#REF!</definedName>
    <definedName name="Fluids">!#REF!</definedName>
    <definedName name="flujo" localSheetId="37" hidden="1">#REF!</definedName>
    <definedName name="flujo" localSheetId="36" hidden="1">#REF!</definedName>
    <definedName name="flujo" localSheetId="31" hidden="1">#REF!</definedName>
    <definedName name="flujo" hidden="1">#REF!</definedName>
    <definedName name="FLUJO1" localSheetId="31">#REF!</definedName>
    <definedName name="FLUJO1">!#REF!</definedName>
    <definedName name="FLUJO2" localSheetId="31">#REF!</definedName>
    <definedName name="FLUJO2">!#REF!</definedName>
    <definedName name="Flujos" localSheetId="35" hidden="1">{#N/A,#N/A,FALSE,"Graficos"}</definedName>
    <definedName name="Flujos" localSheetId="37" hidden="1">{#N/A,#N/A,FALSE,"Graficos"}</definedName>
    <definedName name="Flujos" localSheetId="36" hidden="1">{#N/A,#N/A,FALSE,"Graficos"}</definedName>
    <definedName name="Flujos" localSheetId="33" hidden="1">{#N/A,#N/A,FALSE,"Graficos"}</definedName>
    <definedName name="Flujos" localSheetId="34" hidden="1">{#N/A,#N/A,FALSE,"Graficos"}</definedName>
    <definedName name="Flujos" localSheetId="31" hidden="1">{#N/A,#N/A,FALSE,"Graficos"}</definedName>
    <definedName name="Flujos" hidden="1">{#N/A,#N/A,FALSE,"Graficos"}</definedName>
    <definedName name="FLUJOVVVVVV" hidden="1">#REF!</definedName>
    <definedName name="FLUOR">#REF!</definedName>
    <definedName name="FluorCodes">#REF!</definedName>
    <definedName name="FLUTUANTE2" localSheetId="35" hidden="1">{#N/A,#N/A,FALSE,"GERAL";#N/A,#N/A,FALSE,"012-96";#N/A,#N/A,FALSE,"018-96";#N/A,#N/A,FALSE,"027-96";#N/A,#N/A,FALSE,"059-96";#N/A,#N/A,FALSE,"076-96";#N/A,#N/A,FALSE,"019-97";#N/A,#N/A,FALSE,"021-97";#N/A,#N/A,FALSE,"022-97";#N/A,#N/A,FALSE,"028-97"}</definedName>
    <definedName name="FLUTUANTE2" localSheetId="37" hidden="1">{#N/A,#N/A,FALSE,"GERAL";#N/A,#N/A,FALSE,"012-96";#N/A,#N/A,FALSE,"018-96";#N/A,#N/A,FALSE,"027-96";#N/A,#N/A,FALSE,"059-96";#N/A,#N/A,FALSE,"076-96";#N/A,#N/A,FALSE,"019-97";#N/A,#N/A,FALSE,"021-97";#N/A,#N/A,FALSE,"022-97";#N/A,#N/A,FALSE,"028-97"}</definedName>
    <definedName name="FLUTUANTE2" localSheetId="36" hidden="1">{#N/A,#N/A,FALSE,"GERAL";#N/A,#N/A,FALSE,"012-96";#N/A,#N/A,FALSE,"018-96";#N/A,#N/A,FALSE,"027-96";#N/A,#N/A,FALSE,"059-96";#N/A,#N/A,FALSE,"076-96";#N/A,#N/A,FALSE,"019-97";#N/A,#N/A,FALSE,"021-97";#N/A,#N/A,FALSE,"022-97";#N/A,#N/A,FALSE,"028-97"}</definedName>
    <definedName name="FLUTUANTE2" localSheetId="33" hidden="1">{#N/A,#N/A,FALSE,"GERAL";#N/A,#N/A,FALSE,"012-96";#N/A,#N/A,FALSE,"018-96";#N/A,#N/A,FALSE,"027-96";#N/A,#N/A,FALSE,"059-96";#N/A,#N/A,FALSE,"076-96";#N/A,#N/A,FALSE,"019-97";#N/A,#N/A,FALSE,"021-97";#N/A,#N/A,FALSE,"022-97";#N/A,#N/A,FALSE,"028-97"}</definedName>
    <definedName name="FLUTUANTE2" localSheetId="34" hidden="1">{#N/A,#N/A,FALSE,"GERAL";#N/A,#N/A,FALSE,"012-96";#N/A,#N/A,FALSE,"018-96";#N/A,#N/A,FALSE,"027-96";#N/A,#N/A,FALSE,"059-96";#N/A,#N/A,FALSE,"076-96";#N/A,#N/A,FALSE,"019-97";#N/A,#N/A,FALSE,"021-97";#N/A,#N/A,FALSE,"022-97";#N/A,#N/A,FALSE,"028-97"}</definedName>
    <definedName name="FLUTUANTE2" localSheetId="31" hidden="1">{#N/A,#N/A,FALSE,"GERAL";#N/A,#N/A,FALSE,"012-96";#N/A,#N/A,FALSE,"018-96";#N/A,#N/A,FALSE,"027-96";#N/A,#N/A,FALSE,"059-96";#N/A,#N/A,FALSE,"076-96";#N/A,#N/A,FALSE,"019-97";#N/A,#N/A,FALSE,"021-97";#N/A,#N/A,FALSE,"022-97";#N/A,#N/A,FALSE,"028-97"}</definedName>
    <definedName name="FLUTUANTE2" hidden="1">{#N/A,#N/A,FALSE,"GERAL";#N/A,#N/A,FALSE,"012-96";#N/A,#N/A,FALSE,"018-96";#N/A,#N/A,FALSE,"027-96";#N/A,#N/A,FALSE,"059-96";#N/A,#N/A,FALSE,"076-96";#N/A,#N/A,FALSE,"019-97";#N/A,#N/A,FALSE,"021-97";#N/A,#N/A,FALSE,"022-97";#N/A,#N/A,FALSE,"028-97"}</definedName>
    <definedName name="Fluxogram" localSheetId="35" hidden="1">{#N/A,#N/A,FALSE,"GERAL";#N/A,#N/A,FALSE,"012-96";#N/A,#N/A,FALSE,"018-96";#N/A,#N/A,FALSE,"027-96";#N/A,#N/A,FALSE,"059-96";#N/A,#N/A,FALSE,"076-96";#N/A,#N/A,FALSE,"019-97";#N/A,#N/A,FALSE,"021-97";#N/A,#N/A,FALSE,"022-97";#N/A,#N/A,FALSE,"028-97"}</definedName>
    <definedName name="Fluxogram" localSheetId="37" hidden="1">{#N/A,#N/A,FALSE,"GERAL";#N/A,#N/A,FALSE,"012-96";#N/A,#N/A,FALSE,"018-96";#N/A,#N/A,FALSE,"027-96";#N/A,#N/A,FALSE,"059-96";#N/A,#N/A,FALSE,"076-96";#N/A,#N/A,FALSE,"019-97";#N/A,#N/A,FALSE,"021-97";#N/A,#N/A,FALSE,"022-97";#N/A,#N/A,FALSE,"028-97"}</definedName>
    <definedName name="Fluxogram" localSheetId="36" hidden="1">{#N/A,#N/A,FALSE,"GERAL";#N/A,#N/A,FALSE,"012-96";#N/A,#N/A,FALSE,"018-96";#N/A,#N/A,FALSE,"027-96";#N/A,#N/A,FALSE,"059-96";#N/A,#N/A,FALSE,"076-96";#N/A,#N/A,FALSE,"019-97";#N/A,#N/A,FALSE,"021-97";#N/A,#N/A,FALSE,"022-97";#N/A,#N/A,FALSE,"028-97"}</definedName>
    <definedName name="Fluxogram" localSheetId="33" hidden="1">{#N/A,#N/A,FALSE,"GERAL";#N/A,#N/A,FALSE,"012-96";#N/A,#N/A,FALSE,"018-96";#N/A,#N/A,FALSE,"027-96";#N/A,#N/A,FALSE,"059-96";#N/A,#N/A,FALSE,"076-96";#N/A,#N/A,FALSE,"019-97";#N/A,#N/A,FALSE,"021-97";#N/A,#N/A,FALSE,"022-97";#N/A,#N/A,FALSE,"028-97"}</definedName>
    <definedName name="Fluxogram" localSheetId="34" hidden="1">{#N/A,#N/A,FALSE,"GERAL";#N/A,#N/A,FALSE,"012-96";#N/A,#N/A,FALSE,"018-96";#N/A,#N/A,FALSE,"027-96";#N/A,#N/A,FALSE,"059-96";#N/A,#N/A,FALSE,"076-96";#N/A,#N/A,FALSE,"019-97";#N/A,#N/A,FALSE,"021-97";#N/A,#N/A,FALSE,"022-97";#N/A,#N/A,FALSE,"028-97"}</definedName>
    <definedName name="Fluxogram" localSheetId="31" hidden="1">{#N/A,#N/A,FALSE,"GERAL";#N/A,#N/A,FALSE,"012-96";#N/A,#N/A,FALSE,"018-96";#N/A,#N/A,FALSE,"027-96";#N/A,#N/A,FALSE,"059-96";#N/A,#N/A,FALSE,"076-96";#N/A,#N/A,FALSE,"019-97";#N/A,#N/A,FALSE,"021-97";#N/A,#N/A,FALSE,"022-97";#N/A,#N/A,FALSE,"028-97"}</definedName>
    <definedName name="Fluxogram" hidden="1">{#N/A,#N/A,FALSE,"GERAL";#N/A,#N/A,FALSE,"012-96";#N/A,#N/A,FALSE,"018-96";#N/A,#N/A,FALSE,"027-96";#N/A,#N/A,FALSE,"059-96";#N/A,#N/A,FALSE,"076-96";#N/A,#N/A,FALSE,"019-97";#N/A,#N/A,FALSE,"021-97";#N/A,#N/A,FALSE,"022-97";#N/A,#N/A,FALSE,"028-97"}</definedName>
    <definedName name="FM">#REF!</definedName>
    <definedName name="fma">#REF!</definedName>
    <definedName name="fminestar">#REF!</definedName>
    <definedName name="FMLARNGE" localSheetId="31">#REF!</definedName>
    <definedName name="FMLARNGE">!#REF!</definedName>
    <definedName name="FMLARNGE1" localSheetId="31">#REF!</definedName>
    <definedName name="FMLARNGE1">!#REF!</definedName>
    <definedName name="fmlarnge2" localSheetId="31">#REF!</definedName>
    <definedName name="fmlarnge2">!#REF!</definedName>
    <definedName name="fmobA">#REF!</definedName>
    <definedName name="fmobB">#REF!</definedName>
    <definedName name="fmobC">#REF!</definedName>
    <definedName name="FN" localSheetId="31">#REF!</definedName>
    <definedName name="FN">!#REF!</definedName>
    <definedName name="FNC" localSheetId="31">#REF!</definedName>
    <definedName name="FNC">!#REF!</definedName>
    <definedName name="FNIÑO" hidden="1">#REF!</definedName>
    <definedName name="fo" localSheetId="31">#REF!</definedName>
    <definedName name="fo">!#REF!</definedName>
    <definedName name="FOA">#REF!</definedName>
    <definedName name="FOHBOH" localSheetId="31">#REF!</definedName>
    <definedName name="FOHBOH">!#REF!</definedName>
    <definedName name="fol" localSheetId="35" hidden="1">{#N/A,#N/A,FALSE,"GERAL";#N/A,#N/A,FALSE,"012-96";#N/A,#N/A,FALSE,"018-96";#N/A,#N/A,FALSE,"027-96";#N/A,#N/A,FALSE,"059-96";#N/A,#N/A,FALSE,"076-96";#N/A,#N/A,FALSE,"019-97";#N/A,#N/A,FALSE,"021-97";#N/A,#N/A,FALSE,"022-97";#N/A,#N/A,FALSE,"028-97"}</definedName>
    <definedName name="fol" localSheetId="37" hidden="1">{#N/A,#N/A,FALSE,"GERAL";#N/A,#N/A,FALSE,"012-96";#N/A,#N/A,FALSE,"018-96";#N/A,#N/A,FALSE,"027-96";#N/A,#N/A,FALSE,"059-96";#N/A,#N/A,FALSE,"076-96";#N/A,#N/A,FALSE,"019-97";#N/A,#N/A,FALSE,"021-97";#N/A,#N/A,FALSE,"022-97";#N/A,#N/A,FALSE,"028-97"}</definedName>
    <definedName name="fol" localSheetId="36" hidden="1">{#N/A,#N/A,FALSE,"GERAL";#N/A,#N/A,FALSE,"012-96";#N/A,#N/A,FALSE,"018-96";#N/A,#N/A,FALSE,"027-96";#N/A,#N/A,FALSE,"059-96";#N/A,#N/A,FALSE,"076-96";#N/A,#N/A,FALSE,"019-97";#N/A,#N/A,FALSE,"021-97";#N/A,#N/A,FALSE,"022-97";#N/A,#N/A,FALSE,"028-97"}</definedName>
    <definedName name="fol" localSheetId="33" hidden="1">{#N/A,#N/A,FALSE,"GERAL";#N/A,#N/A,FALSE,"012-96";#N/A,#N/A,FALSE,"018-96";#N/A,#N/A,FALSE,"027-96";#N/A,#N/A,FALSE,"059-96";#N/A,#N/A,FALSE,"076-96";#N/A,#N/A,FALSE,"019-97";#N/A,#N/A,FALSE,"021-97";#N/A,#N/A,FALSE,"022-97";#N/A,#N/A,FALSE,"028-97"}</definedName>
    <definedName name="fol" localSheetId="34" hidden="1">{#N/A,#N/A,FALSE,"GERAL";#N/A,#N/A,FALSE,"012-96";#N/A,#N/A,FALSE,"018-96";#N/A,#N/A,FALSE,"027-96";#N/A,#N/A,FALSE,"059-96";#N/A,#N/A,FALSE,"076-96";#N/A,#N/A,FALSE,"019-97";#N/A,#N/A,FALSE,"021-97";#N/A,#N/A,FALSE,"022-97";#N/A,#N/A,FALSE,"028-97"}</definedName>
    <definedName name="fol" localSheetId="31" hidden="1">{#N/A,#N/A,FALSE,"GERAL";#N/A,#N/A,FALSE,"012-96";#N/A,#N/A,FALSE,"018-96";#N/A,#N/A,FALSE,"027-96";#N/A,#N/A,FALSE,"059-96";#N/A,#N/A,FALSE,"076-96";#N/A,#N/A,FALSE,"019-97";#N/A,#N/A,FALSE,"021-97";#N/A,#N/A,FALSE,"022-97";#N/A,#N/A,FALSE,"028-97"}</definedName>
    <definedName name="fol" hidden="1">{#N/A,#N/A,FALSE,"GERAL";#N/A,#N/A,FALSE,"012-96";#N/A,#N/A,FALSE,"018-96";#N/A,#N/A,FALSE,"027-96";#N/A,#N/A,FALSE,"059-96";#N/A,#N/A,FALSE,"076-96";#N/A,#N/A,FALSE,"019-97";#N/A,#N/A,FALSE,"021-97";#N/A,#N/A,FALSE,"022-97";#N/A,#N/A,FALSE,"028-97"}</definedName>
    <definedName name="fom" localSheetId="35" hidden="1">{#N/A,#N/A,FALSE,"Aging Summary";#N/A,#N/A,FALSE,"Ratio Analysis";#N/A,#N/A,FALSE,"Test 120 Day Accts";#N/A,#N/A,FALSE,"Tickmarks"}</definedName>
    <definedName name="fom" localSheetId="37" hidden="1">{#N/A,#N/A,FALSE,"Aging Summary";#N/A,#N/A,FALSE,"Ratio Analysis";#N/A,#N/A,FALSE,"Test 120 Day Accts";#N/A,#N/A,FALSE,"Tickmarks"}</definedName>
    <definedName name="fom" localSheetId="36" hidden="1">{#N/A,#N/A,FALSE,"Aging Summary";#N/A,#N/A,FALSE,"Ratio Analysis";#N/A,#N/A,FALSE,"Test 120 Day Accts";#N/A,#N/A,FALSE,"Tickmarks"}</definedName>
    <definedName name="fom" localSheetId="33" hidden="1">{#N/A,#N/A,FALSE,"Aging Summary";#N/A,#N/A,FALSE,"Ratio Analysis";#N/A,#N/A,FALSE,"Test 120 Day Accts";#N/A,#N/A,FALSE,"Tickmarks"}</definedName>
    <definedName name="fom" localSheetId="34" hidden="1">{#N/A,#N/A,FALSE,"Aging Summary";#N/A,#N/A,FALSE,"Ratio Analysis";#N/A,#N/A,FALSE,"Test 120 Day Accts";#N/A,#N/A,FALSE,"Tickmarks"}</definedName>
    <definedName name="fom" localSheetId="31" hidden="1">{#N/A,#N/A,FALSE,"Aging Summary";#N/A,#N/A,FALSE,"Ratio Analysis";#N/A,#N/A,FALSE,"Test 120 Day Accts";#N/A,#N/A,FALSE,"Tickmarks"}</definedName>
    <definedName name="fom" hidden="1">{#N/A,#N/A,FALSE,"Aging Summary";#N/A,#N/A,FALSE,"Ratio Analysis";#N/A,#N/A,FALSE,"Test 120 Day Accts";#N/A,#N/A,FALSE,"Tickmarks"}</definedName>
    <definedName name="fom_1" localSheetId="35" hidden="1">{#N/A,#N/A,FALSE,"Aging Summary";#N/A,#N/A,FALSE,"Ratio Analysis";#N/A,#N/A,FALSE,"Test 120 Day Accts";#N/A,#N/A,FALSE,"Tickmarks"}</definedName>
    <definedName name="fom_1" localSheetId="37" hidden="1">{#N/A,#N/A,FALSE,"Aging Summary";#N/A,#N/A,FALSE,"Ratio Analysis";#N/A,#N/A,FALSE,"Test 120 Day Accts";#N/A,#N/A,FALSE,"Tickmarks"}</definedName>
    <definedName name="fom_1" localSheetId="36" hidden="1">{#N/A,#N/A,FALSE,"Aging Summary";#N/A,#N/A,FALSE,"Ratio Analysis";#N/A,#N/A,FALSE,"Test 120 Day Accts";#N/A,#N/A,FALSE,"Tickmarks"}</definedName>
    <definedName name="fom_1" localSheetId="33" hidden="1">{#N/A,#N/A,FALSE,"Aging Summary";#N/A,#N/A,FALSE,"Ratio Analysis";#N/A,#N/A,FALSE,"Test 120 Day Accts";#N/A,#N/A,FALSE,"Tickmarks"}</definedName>
    <definedName name="fom_1" localSheetId="34" hidden="1">{#N/A,#N/A,FALSE,"Aging Summary";#N/A,#N/A,FALSE,"Ratio Analysis";#N/A,#N/A,FALSE,"Test 120 Day Accts";#N/A,#N/A,FALSE,"Tickmarks"}</definedName>
    <definedName name="fom_1" localSheetId="31" hidden="1">{#N/A,#N/A,FALSE,"Aging Summary";#N/A,#N/A,FALSE,"Ratio Analysis";#N/A,#N/A,FALSE,"Test 120 Day Accts";#N/A,#N/A,FALSE,"Tickmarks"}</definedName>
    <definedName name="fom_1" hidden="1">{#N/A,#N/A,FALSE,"Aging Summary";#N/A,#N/A,FALSE,"Ratio Analysis";#N/A,#N/A,FALSE,"Test 120 Day Accts";#N/A,#N/A,FALSE,"Tickmarks"}</definedName>
    <definedName name="fome" localSheetId="35" hidden="1">{"Sin detalle",#N/A,FALSE,"Flujo (redondeado)";"Detallado",#N/A,FALSE,"Flujo (redondeado)"}</definedName>
    <definedName name="fome" localSheetId="37" hidden="1">{"Sin detalle",#N/A,FALSE,"Flujo (redondeado)";"Detallado",#N/A,FALSE,"Flujo (redondeado)"}</definedName>
    <definedName name="fome" localSheetId="36" hidden="1">{"Sin detalle",#N/A,FALSE,"Flujo (redondeado)";"Detallado",#N/A,FALSE,"Flujo (redondeado)"}</definedName>
    <definedName name="fome" localSheetId="33" hidden="1">{"Sin detalle",#N/A,FALSE,"Flujo (redondeado)";"Detallado",#N/A,FALSE,"Flujo (redondeado)"}</definedName>
    <definedName name="fome" localSheetId="34" hidden="1">{"Sin detalle",#N/A,FALSE,"Flujo (redondeado)";"Detallado",#N/A,FALSE,"Flujo (redondeado)"}</definedName>
    <definedName name="fome" localSheetId="31" hidden="1">{"Sin detalle",#N/A,FALSE,"Flujo (redondeado)";"Detallado",#N/A,FALSE,"Flujo (redondeado)"}</definedName>
    <definedName name="fome" hidden="1">{"Sin detalle",#N/A,FALSE,"Flujo (redondeado)";"Detallado",#N/A,FALSE,"Flujo (redondeado)"}</definedName>
    <definedName name="Food_Costs">#REF!</definedName>
    <definedName name="foodcourt">#REF!</definedName>
    <definedName name="foot">#REF!</definedName>
    <definedName name="Footers">[0]!Footers</definedName>
    <definedName name="Footing" localSheetId="31">#REF!</definedName>
    <definedName name="Footing">!#REF!</definedName>
    <definedName name="Footings" localSheetId="31">#REF!</definedName>
    <definedName name="Footings">!#REF!</definedName>
    <definedName name="Footings__f_c__280_kg_cm²_installation">#REF!</definedName>
    <definedName name="Footings__f_c__280_kg_cm²_material">#REF!</definedName>
    <definedName name="FORDESCR" localSheetId="31">#REF!</definedName>
    <definedName name="FORDESCR">!#REF!</definedName>
    <definedName name="ForestHill" localSheetId="35" hidden="1">{#N/A,#N/A,FALSE,"Extension Title";#N/A,#N/A,FALSE,"Extensions Main";#N/A,#N/A,FALSE,"Christchurst";#N/A,#N/A,FALSE,"Larkfield Extension";#N/A,#N/A,FALSE,"Taunton";#N/A,#N/A,FALSE,"Farlington";#N/A,#N/A,FALSE,"Sidney Street";#N/A,#N/A,FALSE,"Tamworth";#N/A,#N/A,FALSE,"New Build Main"}</definedName>
    <definedName name="ForestHill" localSheetId="37" hidden="1">{#N/A,#N/A,FALSE,"Extension Title";#N/A,#N/A,FALSE,"Extensions Main";#N/A,#N/A,FALSE,"Christchurst";#N/A,#N/A,FALSE,"Larkfield Extension";#N/A,#N/A,FALSE,"Taunton";#N/A,#N/A,FALSE,"Farlington";#N/A,#N/A,FALSE,"Sidney Street";#N/A,#N/A,FALSE,"Tamworth";#N/A,#N/A,FALSE,"New Build Main"}</definedName>
    <definedName name="ForestHill" localSheetId="32" hidden="1">{#N/A,#N/A,FALSE,"Extension Title";#N/A,#N/A,FALSE,"Extensions Main";#N/A,#N/A,FALSE,"Christchurst";#N/A,#N/A,FALSE,"Larkfield Extension";#N/A,#N/A,FALSE,"Taunton";#N/A,#N/A,FALSE,"Farlington";#N/A,#N/A,FALSE,"Sidney Street";#N/A,#N/A,FALSE,"Tamworth";#N/A,#N/A,FALSE,"New Build Main"}</definedName>
    <definedName name="ForestHill" localSheetId="21" hidden="1">{#N/A,#N/A,FALSE,"Extension Title";#N/A,#N/A,FALSE,"Extensions Main";#N/A,#N/A,FALSE,"Christchurst";#N/A,#N/A,FALSE,"Larkfield Extension";#N/A,#N/A,FALSE,"Taunton";#N/A,#N/A,FALSE,"Farlington";#N/A,#N/A,FALSE,"Sidney Street";#N/A,#N/A,FALSE,"Tamworth";#N/A,#N/A,FALSE,"New Build Main"}</definedName>
    <definedName name="ForestHill" localSheetId="36" hidden="1">{#N/A,#N/A,FALSE,"Extension Title";#N/A,#N/A,FALSE,"Extensions Main";#N/A,#N/A,FALSE,"Christchurst";#N/A,#N/A,FALSE,"Larkfield Extension";#N/A,#N/A,FALSE,"Taunton";#N/A,#N/A,FALSE,"Farlington";#N/A,#N/A,FALSE,"Sidney Street";#N/A,#N/A,FALSE,"Tamworth";#N/A,#N/A,FALSE,"New Build Main"}</definedName>
    <definedName name="ForestHill" localSheetId="33" hidden="1">{#N/A,#N/A,FALSE,"Extension Title";#N/A,#N/A,FALSE,"Extensions Main";#N/A,#N/A,FALSE,"Christchurst";#N/A,#N/A,FALSE,"Larkfield Extension";#N/A,#N/A,FALSE,"Taunton";#N/A,#N/A,FALSE,"Farlington";#N/A,#N/A,FALSE,"Sidney Street";#N/A,#N/A,FALSE,"Tamworth";#N/A,#N/A,FALSE,"New Build Main"}</definedName>
    <definedName name="ForestHill" localSheetId="34" hidden="1">{#N/A,#N/A,FALSE,"Extension Title";#N/A,#N/A,FALSE,"Extensions Main";#N/A,#N/A,FALSE,"Christchurst";#N/A,#N/A,FALSE,"Larkfield Extension";#N/A,#N/A,FALSE,"Taunton";#N/A,#N/A,FALSE,"Farlington";#N/A,#N/A,FALSE,"Sidney Street";#N/A,#N/A,FALSE,"Tamworth";#N/A,#N/A,FALSE,"New Build Main"}</definedName>
    <definedName name="ForestHill" localSheetId="31" hidden="1">{#N/A,#N/A,FALSE,"Extension Title";#N/A,#N/A,FALSE,"Extensions Main";#N/A,#N/A,FALSE,"Christchurst";#N/A,#N/A,FALSE,"Larkfield Extension";#N/A,#N/A,FALSE,"Taunton";#N/A,#N/A,FALSE,"Farlington";#N/A,#N/A,FALSE,"Sidney Street";#N/A,#N/A,FALSE,"Tamworth";#N/A,#N/A,FALSE,"New Build Main"}</definedName>
    <definedName name="ForestHill" hidden="1">{#N/A,#N/A,FALSE,"Extension Title";#N/A,#N/A,FALSE,"Extensions Main";#N/A,#N/A,FALSE,"Christchurst";#N/A,#N/A,FALSE,"Larkfield Extension";#N/A,#N/A,FALSE,"Taunton";#N/A,#N/A,FALSE,"Farlington";#N/A,#N/A,FALSE,"Sidney Street";#N/A,#N/A,FALSE,"Tamworth";#N/A,#N/A,FALSE,"New Build Main"}</definedName>
    <definedName name="foresthilll" localSheetId="35" hidden="1">{#N/A,#N/A,FALSE,"Extension Title";#N/A,#N/A,FALSE,"Extensions Main";#N/A,#N/A,FALSE,"Christchurst";#N/A,#N/A,FALSE,"Larkfield Extension";#N/A,#N/A,FALSE,"Taunton";#N/A,#N/A,FALSE,"Farlington";#N/A,#N/A,FALSE,"Sidney Street";#N/A,#N/A,FALSE,"Tamworth";#N/A,#N/A,FALSE,"New Build Main"}</definedName>
    <definedName name="foresthilll" localSheetId="37" hidden="1">{#N/A,#N/A,FALSE,"Extension Title";#N/A,#N/A,FALSE,"Extensions Main";#N/A,#N/A,FALSE,"Christchurst";#N/A,#N/A,FALSE,"Larkfield Extension";#N/A,#N/A,FALSE,"Taunton";#N/A,#N/A,FALSE,"Farlington";#N/A,#N/A,FALSE,"Sidney Street";#N/A,#N/A,FALSE,"Tamworth";#N/A,#N/A,FALSE,"New Build Main"}</definedName>
    <definedName name="foresthilll" localSheetId="32" hidden="1">{#N/A,#N/A,FALSE,"Extension Title";#N/A,#N/A,FALSE,"Extensions Main";#N/A,#N/A,FALSE,"Christchurst";#N/A,#N/A,FALSE,"Larkfield Extension";#N/A,#N/A,FALSE,"Taunton";#N/A,#N/A,FALSE,"Farlington";#N/A,#N/A,FALSE,"Sidney Street";#N/A,#N/A,FALSE,"Tamworth";#N/A,#N/A,FALSE,"New Build Main"}</definedName>
    <definedName name="foresthilll" localSheetId="21" hidden="1">{#N/A,#N/A,FALSE,"Extension Title";#N/A,#N/A,FALSE,"Extensions Main";#N/A,#N/A,FALSE,"Christchurst";#N/A,#N/A,FALSE,"Larkfield Extension";#N/A,#N/A,FALSE,"Taunton";#N/A,#N/A,FALSE,"Farlington";#N/A,#N/A,FALSE,"Sidney Street";#N/A,#N/A,FALSE,"Tamworth";#N/A,#N/A,FALSE,"New Build Main"}</definedName>
    <definedName name="foresthilll" localSheetId="36" hidden="1">{#N/A,#N/A,FALSE,"Extension Title";#N/A,#N/A,FALSE,"Extensions Main";#N/A,#N/A,FALSE,"Christchurst";#N/A,#N/A,FALSE,"Larkfield Extension";#N/A,#N/A,FALSE,"Taunton";#N/A,#N/A,FALSE,"Farlington";#N/A,#N/A,FALSE,"Sidney Street";#N/A,#N/A,FALSE,"Tamworth";#N/A,#N/A,FALSE,"New Build Main"}</definedName>
    <definedName name="foresthilll" localSheetId="33" hidden="1">{#N/A,#N/A,FALSE,"Extension Title";#N/A,#N/A,FALSE,"Extensions Main";#N/A,#N/A,FALSE,"Christchurst";#N/A,#N/A,FALSE,"Larkfield Extension";#N/A,#N/A,FALSE,"Taunton";#N/A,#N/A,FALSE,"Farlington";#N/A,#N/A,FALSE,"Sidney Street";#N/A,#N/A,FALSE,"Tamworth";#N/A,#N/A,FALSE,"New Build Main"}</definedName>
    <definedName name="foresthilll" localSheetId="34" hidden="1">{#N/A,#N/A,FALSE,"Extension Title";#N/A,#N/A,FALSE,"Extensions Main";#N/A,#N/A,FALSE,"Christchurst";#N/A,#N/A,FALSE,"Larkfield Extension";#N/A,#N/A,FALSE,"Taunton";#N/A,#N/A,FALSE,"Farlington";#N/A,#N/A,FALSE,"Sidney Street";#N/A,#N/A,FALSE,"Tamworth";#N/A,#N/A,FALSE,"New Build Main"}</definedName>
    <definedName name="foresthilll" localSheetId="31" hidden="1">{#N/A,#N/A,FALSE,"Extension Title";#N/A,#N/A,FALSE,"Extensions Main";#N/A,#N/A,FALSE,"Christchurst";#N/A,#N/A,FALSE,"Larkfield Extension";#N/A,#N/A,FALSE,"Taunton";#N/A,#N/A,FALSE,"Farlington";#N/A,#N/A,FALSE,"Sidney Street";#N/A,#N/A,FALSE,"Tamworth";#N/A,#N/A,FALSE,"New Build Main"}</definedName>
    <definedName name="foresthilll" hidden="1">{#N/A,#N/A,FALSE,"Extension Title";#N/A,#N/A,FALSE,"Extensions Main";#N/A,#N/A,FALSE,"Christchurst";#N/A,#N/A,FALSE,"Larkfield Extension";#N/A,#N/A,FALSE,"Taunton";#N/A,#N/A,FALSE,"Farlington";#N/A,#N/A,FALSE,"Sidney Street";#N/A,#N/A,FALSE,"Tamworth";#N/A,#N/A,FALSE,"New Build Main"}</definedName>
    <definedName name="forj">#REF!</definedName>
    <definedName name="form" localSheetId="35" hidden="1">{#N/A,#N/A,TRUE,"1.Project Finacial Summary";#N/A,#N/A,TRUE,"2.Cost Contingency Analysis";#N/A,#N/A,TRUE,"3.Rev Contingency Analysis";#N/A,#N/A,TRUE,"4.GM Max Min Analysis"}</definedName>
    <definedName name="form" localSheetId="37" hidden="1">{#N/A,#N/A,TRUE,"1.Project Finacial Summary";#N/A,#N/A,TRUE,"2.Cost Contingency Analysis";#N/A,#N/A,TRUE,"3.Rev Contingency Analysis";#N/A,#N/A,TRUE,"4.GM Max Min Analysis"}</definedName>
    <definedName name="form" localSheetId="36" hidden="1">{#N/A,#N/A,TRUE,"1.Project Finacial Summary";#N/A,#N/A,TRUE,"2.Cost Contingency Analysis";#N/A,#N/A,TRUE,"3.Rev Contingency Analysis";#N/A,#N/A,TRUE,"4.GM Max Min Analysis"}</definedName>
    <definedName name="form" localSheetId="33" hidden="1">{#N/A,#N/A,TRUE,"1.Project Finacial Summary";#N/A,#N/A,TRUE,"2.Cost Contingency Analysis";#N/A,#N/A,TRUE,"3.Rev Contingency Analysis";#N/A,#N/A,TRUE,"4.GM Max Min Analysis"}</definedName>
    <definedName name="form" localSheetId="34" hidden="1">{#N/A,#N/A,TRUE,"1.Project Finacial Summary";#N/A,#N/A,TRUE,"2.Cost Contingency Analysis";#N/A,#N/A,TRUE,"3.Rev Contingency Analysis";#N/A,#N/A,TRUE,"4.GM Max Min Analysis"}</definedName>
    <definedName name="form" localSheetId="31" hidden="1">{#N/A,#N/A,TRUE,"1.Project Finacial Summary";#N/A,#N/A,TRUE,"2.Cost Contingency Analysis";#N/A,#N/A,TRUE,"3.Rev Contingency Analysis";#N/A,#N/A,TRUE,"4.GM Max Min Analysis"}</definedName>
    <definedName name="form" hidden="1">{#N/A,#N/A,TRUE,"1.Project Finacial Summary";#N/A,#N/A,TRUE,"2.Cost Contingency Analysis";#N/A,#N/A,TRUE,"3.Rev Contingency Analysis";#N/A,#N/A,TRUE,"4.GM Max Min Analysis"}</definedName>
    <definedName name="FORM.B" localSheetId="35" hidden="1">{#N/A,#N/A,FALSE,"TEC-01";#N/A,#N/A,FALSE,"TEC - 02";#N/A,#N/A,FALSE,"TEC - 03";#N/A,#N/A,FALSE,"TEC - 04";#N/A,#N/A,FALSE,"TEC-07";#N/A,#N/A,FALSE,"TEC-08";#N/A,#N/A,FALSE,"TEC - 09A";#N/A,#N/A,FALSE,"TEC - 09B";#N/A,#N/A,FALSE,"TEC - 09C";#N/A,#N/A,FALSE,"TEC - 10";#N/A,#N/A,FALSE,"TEC-11"}</definedName>
    <definedName name="FORM.B" localSheetId="37" hidden="1">{#N/A,#N/A,FALSE,"TEC-01";#N/A,#N/A,FALSE,"TEC - 02";#N/A,#N/A,FALSE,"TEC - 03";#N/A,#N/A,FALSE,"TEC - 04";#N/A,#N/A,FALSE,"TEC-07";#N/A,#N/A,FALSE,"TEC-08";#N/A,#N/A,FALSE,"TEC - 09A";#N/A,#N/A,FALSE,"TEC - 09B";#N/A,#N/A,FALSE,"TEC - 09C";#N/A,#N/A,FALSE,"TEC - 10";#N/A,#N/A,FALSE,"TEC-11"}</definedName>
    <definedName name="FORM.B" localSheetId="36" hidden="1">{#N/A,#N/A,FALSE,"TEC-01";#N/A,#N/A,FALSE,"TEC - 02";#N/A,#N/A,FALSE,"TEC - 03";#N/A,#N/A,FALSE,"TEC - 04";#N/A,#N/A,FALSE,"TEC-07";#N/A,#N/A,FALSE,"TEC-08";#N/A,#N/A,FALSE,"TEC - 09A";#N/A,#N/A,FALSE,"TEC - 09B";#N/A,#N/A,FALSE,"TEC - 09C";#N/A,#N/A,FALSE,"TEC - 10";#N/A,#N/A,FALSE,"TEC-11"}</definedName>
    <definedName name="FORM.B" localSheetId="33" hidden="1">{#N/A,#N/A,FALSE,"TEC-01";#N/A,#N/A,FALSE,"TEC - 02";#N/A,#N/A,FALSE,"TEC - 03";#N/A,#N/A,FALSE,"TEC - 04";#N/A,#N/A,FALSE,"TEC-07";#N/A,#N/A,FALSE,"TEC-08";#N/A,#N/A,FALSE,"TEC - 09A";#N/A,#N/A,FALSE,"TEC - 09B";#N/A,#N/A,FALSE,"TEC - 09C";#N/A,#N/A,FALSE,"TEC - 10";#N/A,#N/A,FALSE,"TEC-11"}</definedName>
    <definedName name="FORM.B" localSheetId="34" hidden="1">{#N/A,#N/A,FALSE,"TEC-01";#N/A,#N/A,FALSE,"TEC - 02";#N/A,#N/A,FALSE,"TEC - 03";#N/A,#N/A,FALSE,"TEC - 04";#N/A,#N/A,FALSE,"TEC-07";#N/A,#N/A,FALSE,"TEC-08";#N/A,#N/A,FALSE,"TEC - 09A";#N/A,#N/A,FALSE,"TEC - 09B";#N/A,#N/A,FALSE,"TEC - 09C";#N/A,#N/A,FALSE,"TEC - 10";#N/A,#N/A,FALSE,"TEC-11"}</definedName>
    <definedName name="FORM.B" localSheetId="31" hidden="1">{#N/A,#N/A,FALSE,"TEC-01";#N/A,#N/A,FALSE,"TEC - 02";#N/A,#N/A,FALSE,"TEC - 03";#N/A,#N/A,FALSE,"TEC - 04";#N/A,#N/A,FALSE,"TEC-07";#N/A,#N/A,FALSE,"TEC-08";#N/A,#N/A,FALSE,"TEC - 09A";#N/A,#N/A,FALSE,"TEC - 09B";#N/A,#N/A,FALSE,"TEC - 09C";#N/A,#N/A,FALSE,"TEC - 10";#N/A,#N/A,FALSE,"TEC-11"}</definedName>
    <definedName name="FORM.B" hidden="1">{#N/A,#N/A,FALSE,"TEC-01";#N/A,#N/A,FALSE,"TEC - 02";#N/A,#N/A,FALSE,"TEC - 03";#N/A,#N/A,FALSE,"TEC - 04";#N/A,#N/A,FALSE,"TEC-07";#N/A,#N/A,FALSE,"TEC-08";#N/A,#N/A,FALSE,"TEC - 09A";#N/A,#N/A,FALSE,"TEC - 09B";#N/A,#N/A,FALSE,"TEC - 09C";#N/A,#N/A,FALSE,"TEC - 10";#N/A,#N/A,FALSE,"TEC-11"}</definedName>
    <definedName name="Form_support" localSheetId="31">#REF!</definedName>
    <definedName name="Form_support">!#REF!</definedName>
    <definedName name="Form_unitp" localSheetId="31">#REF!</definedName>
    <definedName name="Form_unitp">!#REF!</definedName>
    <definedName name="Form_unitp_h" localSheetId="31">#REF!</definedName>
    <definedName name="Form_unitp_h">!#REF!</definedName>
    <definedName name="Form_unitph" localSheetId="31">#REF!</definedName>
    <definedName name="Form_unitph">!#REF!</definedName>
    <definedName name="Form_unitprice" localSheetId="31">#REF!</definedName>
    <definedName name="Form_unitprice">!#REF!</definedName>
    <definedName name="Form_unitprice_h" localSheetId="31">#REF!</definedName>
    <definedName name="Form_unitprice_h">!#REF!</definedName>
    <definedName name="Form_up_h" localSheetId="31">#REF!</definedName>
    <definedName name="Form_up_h">!#REF!</definedName>
    <definedName name="FORM1">#REF!</definedName>
    <definedName name="Form1_PlanOperativo">#REF!</definedName>
    <definedName name="Form10_FlujoCaja">#REF!</definedName>
    <definedName name="Form10_Inversiones">#REF!</definedName>
    <definedName name="Form10a_Inversiones">#REF!</definedName>
    <definedName name="Form10a_InversionesA">#REF!</definedName>
    <definedName name="Form2_Metas">#REF!</definedName>
    <definedName name="Form3_BalanceEnergía">#REF!</definedName>
    <definedName name="Form4_FacturaciónCobranza">#REF!</definedName>
    <definedName name="Form5_PptoEgresos">#REF!</definedName>
    <definedName name="Form6R_BalanceGeneral">#REF!</definedName>
    <definedName name="Form7R_EPGnaturaleza">#REF!</definedName>
    <definedName name="Form8R_EPGdestino">#REF!</definedName>
    <definedName name="FORM9">#REF!</definedName>
    <definedName name="Form9_FlujoCaja">#REF!</definedName>
    <definedName name="Forma_Pago" localSheetId="31">#REF!</definedName>
    <definedName name="Forma_Pago">!#REF!</definedName>
    <definedName name="FORMA1" localSheetId="31">#REF!</definedName>
    <definedName name="FORMA1">!#REF!</definedName>
    <definedName name="FORMALETA">#REF!</definedName>
    <definedName name="FORMAPAGO">#REF!</definedName>
    <definedName name="Formato" localSheetId="35" hidden="1">{"Sin detalle",#N/A,FALSE,"Flujo (redondeado)";"Detallado",#N/A,FALSE,"Flujo (redondeado)"}</definedName>
    <definedName name="Formato" localSheetId="37" hidden="1">{"Sin detalle",#N/A,FALSE,"Flujo (redondeado)";"Detallado",#N/A,FALSE,"Flujo (redondeado)"}</definedName>
    <definedName name="Formato" localSheetId="36" hidden="1">{"Sin detalle",#N/A,FALSE,"Flujo (redondeado)";"Detallado",#N/A,FALSE,"Flujo (redondeado)"}</definedName>
    <definedName name="Formato" localSheetId="33" hidden="1">{"Sin detalle",#N/A,FALSE,"Flujo (redondeado)";"Detallado",#N/A,FALSE,"Flujo (redondeado)"}</definedName>
    <definedName name="Formato" localSheetId="34" hidden="1">{"Sin detalle",#N/A,FALSE,"Flujo (redondeado)";"Detallado",#N/A,FALSE,"Flujo (redondeado)"}</definedName>
    <definedName name="Formato" localSheetId="31" hidden="1">{"Sin detalle",#N/A,FALSE,"Flujo (redondeado)";"Detallado",#N/A,FALSE,"Flujo (redondeado)"}</definedName>
    <definedName name="Formato" hidden="1">{"Sin detalle",#N/A,FALSE,"Flujo (redondeado)";"Detallado",#N/A,FALSE,"Flujo (redondeado)"}</definedName>
    <definedName name="Formato_1" localSheetId="35" hidden="1">{"Sin detalle",#N/A,FALSE,"Flujo (redondeado)";"Detallado",#N/A,FALSE,"Flujo (redondeado)"}</definedName>
    <definedName name="Formato_1" localSheetId="37" hidden="1">{"Sin detalle",#N/A,FALSE,"Flujo (redondeado)";"Detallado",#N/A,FALSE,"Flujo (redondeado)"}</definedName>
    <definedName name="Formato_1" localSheetId="36" hidden="1">{"Sin detalle",#N/A,FALSE,"Flujo (redondeado)";"Detallado",#N/A,FALSE,"Flujo (redondeado)"}</definedName>
    <definedName name="Formato_1" localSheetId="33" hidden="1">{"Sin detalle",#N/A,FALSE,"Flujo (redondeado)";"Detallado",#N/A,FALSE,"Flujo (redondeado)"}</definedName>
    <definedName name="Formato_1" localSheetId="34" hidden="1">{"Sin detalle",#N/A,FALSE,"Flujo (redondeado)";"Detallado",#N/A,FALSE,"Flujo (redondeado)"}</definedName>
    <definedName name="Formato_1" localSheetId="31" hidden="1">{"Sin detalle",#N/A,FALSE,"Flujo (redondeado)";"Detallado",#N/A,FALSE,"Flujo (redondeado)"}</definedName>
    <definedName name="Formato_1" hidden="1">{"Sin detalle",#N/A,FALSE,"Flujo (redondeado)";"Detallado",#N/A,FALSE,"Flujo (redondeado)"}</definedName>
    <definedName name="Formato_3">#REF!</definedName>
    <definedName name="Formato_4">#REF!</definedName>
    <definedName name="Formato_51">#REF!</definedName>
    <definedName name="Formato_52">#REF!</definedName>
    <definedName name="Formato_6">#REF!</definedName>
    <definedName name="Formato_7">#REF!</definedName>
    <definedName name="Formato_7a">#REF!</definedName>
    <definedName name="Formato_8">#REF!</definedName>
    <definedName name="Formato_9">#REF!</definedName>
    <definedName name="formh">#N/A</definedName>
    <definedName name="formh_32">#N/A</definedName>
    <definedName name="FORMOLT" localSheetId="31">#REF!</definedName>
    <definedName name="FORMOLT">!#REF!</definedName>
    <definedName name="FormQty">#N/A</definedName>
    <definedName name="FormQty1">#N/A</definedName>
    <definedName name="formula" localSheetId="35" hidden="1">{"Sin detalle",#N/A,FALSE,"Flujo (redondeado)"}</definedName>
    <definedName name="formula" localSheetId="37" hidden="1">{"Sin detalle",#N/A,FALSE,"Flujo (redondeado)"}</definedName>
    <definedName name="formula" localSheetId="36" hidden="1">{"Sin detalle",#N/A,FALSE,"Flujo (redondeado)"}</definedName>
    <definedName name="formula" localSheetId="33" hidden="1">{"Sin detalle",#N/A,FALSE,"Flujo (redondeado)"}</definedName>
    <definedName name="formula" localSheetId="34" hidden="1">{"Sin detalle",#N/A,FALSE,"Flujo (redondeado)"}</definedName>
    <definedName name="formula" localSheetId="31" hidden="1">{"Sin detalle",#N/A,FALSE,"Flujo (redondeado)"}</definedName>
    <definedName name="formula" hidden="1">{"Sin detalle",#N/A,FALSE,"Flujo (redondeado)"}</definedName>
    <definedName name="Formula_Drivers">#REF!</definedName>
    <definedName name="FORMULA_ELECT">#REF!</definedName>
    <definedName name="Formulario" hidden="1">#REF!</definedName>
    <definedName name="formularioapu" localSheetId="31">#REF!</definedName>
    <definedName name="formularioapu">!#REF!</definedName>
    <definedName name="formulas">#REF!</definedName>
    <definedName name="Fornec_contabil_regional_mês">#REF!</definedName>
    <definedName name="Fornec_ctb_regional_mês">#REF!</definedName>
    <definedName name="Fornecedores_contabil_regional_mês_a_mês">#REF!</definedName>
    <definedName name="FORSHE" localSheetId="31">#REF!</definedName>
    <definedName name="FORSHE">!#REF!</definedName>
    <definedName name="FORUNMIS" localSheetId="31">#REF!</definedName>
    <definedName name="FORUNMIS">!#REF!</definedName>
    <definedName name="FOS">#REF!</definedName>
    <definedName name="Foundations__f_c__280_kg_cm²_installation">#REF!</definedName>
    <definedName name="Foundations__f_c__280_kg_cm²_material">#REF!</definedName>
    <definedName name="FOURTH_FLOOR_LEVEL" localSheetId="31">#REF!</definedName>
    <definedName name="FOURTH_FLOOR_LEVEL">!#REF!</definedName>
    <definedName name="Fourthfloor" localSheetId="31">#REF!</definedName>
    <definedName name="Fourthfloor">!#REF!</definedName>
    <definedName name="Fp" localSheetId="31">#REF!</definedName>
    <definedName name="Fp">!#REF!</definedName>
    <definedName name="FPE">#REF!</definedName>
    <definedName name="FPI">#REF!</definedName>
    <definedName name="fple" localSheetId="35" hidden="1">{#N/A,#N/A,TRUE,"INGENIERIA";#N/A,#N/A,TRUE,"COMPRAS";#N/A,#N/A,TRUE,"DIRECCION";#N/A,#N/A,TRUE,"RESUMEN"}</definedName>
    <definedName name="fple" localSheetId="37" hidden="1">{#N/A,#N/A,TRUE,"INGENIERIA";#N/A,#N/A,TRUE,"COMPRAS";#N/A,#N/A,TRUE,"DIRECCION";#N/A,#N/A,TRUE,"RESUMEN"}</definedName>
    <definedName name="fple" localSheetId="36" hidden="1">{#N/A,#N/A,TRUE,"INGENIERIA";#N/A,#N/A,TRUE,"COMPRAS";#N/A,#N/A,TRUE,"DIRECCION";#N/A,#N/A,TRUE,"RESUMEN"}</definedName>
    <definedName name="fple" localSheetId="33" hidden="1">{#N/A,#N/A,TRUE,"INGENIERIA";#N/A,#N/A,TRUE,"COMPRAS";#N/A,#N/A,TRUE,"DIRECCION";#N/A,#N/A,TRUE,"RESUMEN"}</definedName>
    <definedName name="fple" localSheetId="34" hidden="1">{#N/A,#N/A,TRUE,"INGENIERIA";#N/A,#N/A,TRUE,"COMPRAS";#N/A,#N/A,TRUE,"DIRECCION";#N/A,#N/A,TRUE,"RESUMEN"}</definedName>
    <definedName name="fple" localSheetId="31" hidden="1">{#N/A,#N/A,TRUE,"INGENIERIA";#N/A,#N/A,TRUE,"COMPRAS";#N/A,#N/A,TRUE,"DIRECCION";#N/A,#N/A,TRUE,"RESUMEN"}</definedName>
    <definedName name="fple" hidden="1">{#N/A,#N/A,TRUE,"INGENIERIA";#N/A,#N/A,TRUE,"COMPRAS";#N/A,#N/A,TRUE,"DIRECCION";#N/A,#N/A,TRUE,"RESUMEN"}</definedName>
    <definedName name="FPR">#REF!</definedName>
    <definedName name="Fpx" localSheetId="31">#REF!</definedName>
    <definedName name="Fpx">!#REF!</definedName>
    <definedName name="fr" localSheetId="35" hidden="1">{#N/A,#N/A,FALSE,"Matrix";#N/A,#N/A,FALSE,"Executive";#N/A,#N/A,FALSE,"Summary"}</definedName>
    <definedName name="fr" localSheetId="37" hidden="1">{#N/A,#N/A,FALSE,"Matrix";#N/A,#N/A,FALSE,"Executive";#N/A,#N/A,FALSE,"Summary"}</definedName>
    <definedName name="fr" localSheetId="36" hidden="1">{#N/A,#N/A,FALSE,"Matrix";#N/A,#N/A,FALSE,"Executive";#N/A,#N/A,FALSE,"Summary"}</definedName>
    <definedName name="fr" localSheetId="30" hidden="1">{#N/A,#N/A,FALSE,"Matrix";#N/A,#N/A,FALSE,"Executive";#N/A,#N/A,FALSE,"Summary"}</definedName>
    <definedName name="fr" localSheetId="33" hidden="1">{#N/A,#N/A,FALSE,"Matrix";#N/A,#N/A,FALSE,"Executive";#N/A,#N/A,FALSE,"Summary"}</definedName>
    <definedName name="fr" localSheetId="34" hidden="1">{#N/A,#N/A,FALSE,"Matrix";#N/A,#N/A,FALSE,"Executive";#N/A,#N/A,FALSE,"Summary"}</definedName>
    <definedName name="FR" localSheetId="31">1.1</definedName>
    <definedName name="fr" localSheetId="29" hidden="1">{#N/A,#N/A,FALSE,"Matrix";#N/A,#N/A,FALSE,"Executive";#N/A,#N/A,FALSE,"Summary"}</definedName>
    <definedName name="fr" hidden="1">{#N/A,#N/A,FALSE,"Matrix";#N/A,#N/A,FALSE,"Executive";#N/A,#N/A,FALSE,"Summary"}</definedName>
    <definedName name="fr_1" localSheetId="35" hidden="1">{#N/A,#N/A,FALSE,"Matrix";#N/A,#N/A,FALSE,"Executive";#N/A,#N/A,FALSE,"Summary"}</definedName>
    <definedName name="fr_1" localSheetId="37" hidden="1">{#N/A,#N/A,FALSE,"Matrix";#N/A,#N/A,FALSE,"Executive";#N/A,#N/A,FALSE,"Summary"}</definedName>
    <definedName name="fr_1" localSheetId="36" hidden="1">{#N/A,#N/A,FALSE,"Matrix";#N/A,#N/A,FALSE,"Executive";#N/A,#N/A,FALSE,"Summary"}</definedName>
    <definedName name="fr_1" localSheetId="33" hidden="1">{#N/A,#N/A,FALSE,"Matrix";#N/A,#N/A,FALSE,"Executive";#N/A,#N/A,FALSE,"Summary"}</definedName>
    <definedName name="fr_1" localSheetId="34" hidden="1">{#N/A,#N/A,FALSE,"Matrix";#N/A,#N/A,FALSE,"Executive";#N/A,#N/A,FALSE,"Summary"}</definedName>
    <definedName name="fr_1" localSheetId="31" hidden="1">{#N/A,#N/A,FALSE,"Matrix";#N/A,#N/A,FALSE,"Executive";#N/A,#N/A,FALSE,"Summary"}</definedName>
    <definedName name="fr_1" hidden="1">{#N/A,#N/A,FALSE,"Matrix";#N/A,#N/A,FALSE,"Executive";#N/A,#N/A,FALSE,"Summary"}</definedName>
    <definedName name="FRA">#REF!</definedName>
    <definedName name="fraef" localSheetId="35" hidden="1">{#N/A,#N/A,FALSE,"COVER1.XLS ";#N/A,#N/A,FALSE,"RACT1.XLS";#N/A,#N/A,FALSE,"RACT2.XLS";#N/A,#N/A,FALSE,"ECCMP";#N/A,#N/A,FALSE,"WELDER.XLS"}</definedName>
    <definedName name="fraef" localSheetId="37" hidden="1">{#N/A,#N/A,FALSE,"COVER1.XLS ";#N/A,#N/A,FALSE,"RACT1.XLS";#N/A,#N/A,FALSE,"RACT2.XLS";#N/A,#N/A,FALSE,"ECCMP";#N/A,#N/A,FALSE,"WELDER.XLS"}</definedName>
    <definedName name="fraef" localSheetId="36" hidden="1">{#N/A,#N/A,FALSE,"COVER1.XLS ";#N/A,#N/A,FALSE,"RACT1.XLS";#N/A,#N/A,FALSE,"RACT2.XLS";#N/A,#N/A,FALSE,"ECCMP";#N/A,#N/A,FALSE,"WELDER.XLS"}</definedName>
    <definedName name="fraef" localSheetId="33" hidden="1">{#N/A,#N/A,FALSE,"COVER1.XLS ";#N/A,#N/A,FALSE,"RACT1.XLS";#N/A,#N/A,FALSE,"RACT2.XLS";#N/A,#N/A,FALSE,"ECCMP";#N/A,#N/A,FALSE,"WELDER.XLS"}</definedName>
    <definedName name="fraef" localSheetId="34" hidden="1">{#N/A,#N/A,FALSE,"COVER1.XLS ";#N/A,#N/A,FALSE,"RACT1.XLS";#N/A,#N/A,FALSE,"RACT2.XLS";#N/A,#N/A,FALSE,"ECCMP";#N/A,#N/A,FALSE,"WELDER.XLS"}</definedName>
    <definedName name="fraef" localSheetId="31" hidden="1">{#N/A,#N/A,FALSE,"COVER1.XLS ";#N/A,#N/A,FALSE,"RACT1.XLS";#N/A,#N/A,FALSE,"RACT2.XLS";#N/A,#N/A,FALSE,"ECCMP";#N/A,#N/A,FALSE,"WELDER.XLS"}</definedName>
    <definedName name="fraef" hidden="1">{#N/A,#N/A,FALSE,"COVER1.XLS ";#N/A,#N/A,FALSE,"RACT1.XLS";#N/A,#N/A,FALSE,"RACT2.XLS";#N/A,#N/A,FALSE,"ECCMP";#N/A,#N/A,FALSE,"WELDER.XLS"}</definedName>
    <definedName name="FRAME" localSheetId="31">#REF!</definedName>
    <definedName name="FRAME">!#REF!</definedName>
    <definedName name="FRAMES" localSheetId="31">#REF!</definedName>
    <definedName name="FRAMES">!#REF!</definedName>
    <definedName name="FRAN" localSheetId="31">#REF!</definedName>
    <definedName name="FRAN">!#REF!</definedName>
    <definedName name="FRANCE">#REF!</definedName>
    <definedName name="France__produits_négoce">#REF!</definedName>
    <definedName name="frances" localSheetId="31">#REF!</definedName>
    <definedName name="frances">!#REF!</definedName>
    <definedName name="FRANCIA">#REF!</definedName>
    <definedName name="FranciaCOMP5">#REF!</definedName>
    <definedName name="Fransisco_Baeza_Morales">#REF!</definedName>
    <definedName name="FRB" localSheetId="31">#REF!</definedName>
    <definedName name="FRB">!#REF!</definedName>
    <definedName name="FRC">#REF!</definedName>
    <definedName name="frd" localSheetId="35" hidden="1">{#N/A,#N/A,FALSE,"Graficos"}</definedName>
    <definedName name="frd" localSheetId="37" hidden="1">{#N/A,#N/A,FALSE,"Graficos"}</definedName>
    <definedName name="frd" localSheetId="36" hidden="1">{#N/A,#N/A,FALSE,"Graficos"}</definedName>
    <definedName name="frd" localSheetId="33" hidden="1">{#N/A,#N/A,FALSE,"Graficos"}</definedName>
    <definedName name="frd" localSheetId="34" hidden="1">{#N/A,#N/A,FALSE,"Graficos"}</definedName>
    <definedName name="frd" localSheetId="31" hidden="1">{#N/A,#N/A,FALSE,"Graficos"}</definedName>
    <definedName name="frd" hidden="1">{#N/A,#N/A,FALSE,"Graficos"}</definedName>
    <definedName name="FRDEASASa" localSheetId="35" hidden="1">{"DETALLE_1996",#N/A,FALSE,"flujo";"DETALLE_1997",#N/A,FALSE,"flujo";"GASTOS_INCURRIDOS_1996",#N/A,FALSE,"flujo";"GASTOS_PROGRAMADOS_PARA_1997",#N/A,FALSE,"flujo";#N/A,#N/A,FALSE,"comparat";#N/A,#N/A,FALSE,"costos";#N/A,#N/A,FALSE,"proyctrol"}</definedName>
    <definedName name="FRDEASASa" localSheetId="37" hidden="1">{"DETALLE_1996",#N/A,FALSE,"flujo";"DETALLE_1997",#N/A,FALSE,"flujo";"GASTOS_INCURRIDOS_1996",#N/A,FALSE,"flujo";"GASTOS_PROGRAMADOS_PARA_1997",#N/A,FALSE,"flujo";#N/A,#N/A,FALSE,"comparat";#N/A,#N/A,FALSE,"costos";#N/A,#N/A,FALSE,"proyctrol"}</definedName>
    <definedName name="FRDEASASa" localSheetId="36" hidden="1">{"DETALLE_1996",#N/A,FALSE,"flujo";"DETALLE_1997",#N/A,FALSE,"flujo";"GASTOS_INCURRIDOS_1996",#N/A,FALSE,"flujo";"GASTOS_PROGRAMADOS_PARA_1997",#N/A,FALSE,"flujo";#N/A,#N/A,FALSE,"comparat";#N/A,#N/A,FALSE,"costos";#N/A,#N/A,FALSE,"proyctrol"}</definedName>
    <definedName name="FRDEASASa" localSheetId="33" hidden="1">{"DETALLE_1996",#N/A,FALSE,"flujo";"DETALLE_1997",#N/A,FALSE,"flujo";"GASTOS_INCURRIDOS_1996",#N/A,FALSE,"flujo";"GASTOS_PROGRAMADOS_PARA_1997",#N/A,FALSE,"flujo";#N/A,#N/A,FALSE,"comparat";#N/A,#N/A,FALSE,"costos";#N/A,#N/A,FALSE,"proyctrol"}</definedName>
    <definedName name="FRDEASASa" localSheetId="34" hidden="1">{"DETALLE_1996",#N/A,FALSE,"flujo";"DETALLE_1997",#N/A,FALSE,"flujo";"GASTOS_INCURRIDOS_1996",#N/A,FALSE,"flujo";"GASTOS_PROGRAMADOS_PARA_1997",#N/A,FALSE,"flujo";#N/A,#N/A,FALSE,"comparat";#N/A,#N/A,FALSE,"costos";#N/A,#N/A,FALSE,"proyctrol"}</definedName>
    <definedName name="FRDEASASa" localSheetId="31" hidden="1">{"DETALLE_1996",#N/A,FALSE,"flujo";"DETALLE_1997",#N/A,FALSE,"flujo";"GASTOS_INCURRIDOS_1996",#N/A,FALSE,"flujo";"GASTOS_PROGRAMADOS_PARA_1997",#N/A,FALSE,"flujo";#N/A,#N/A,FALSE,"comparat";#N/A,#N/A,FALSE,"costos";#N/A,#N/A,FALSE,"proyctrol"}</definedName>
    <definedName name="FRDEASASa" hidden="1">{"DETALLE_1996",#N/A,FALSE,"flujo";"DETALLE_1997",#N/A,FALSE,"flujo";"GASTOS_INCURRIDOS_1996",#N/A,FALSE,"flujo";"GASTOS_PROGRAMADOS_PARA_1997",#N/A,FALSE,"flujo";#N/A,#N/A,FALSE,"comparat";#N/A,#N/A,FALSE,"costos";#N/A,#N/A,FALSE,"proyctrol"}</definedName>
    <definedName name="fre" localSheetId="31" hidden="1">#REF!</definedName>
    <definedName name="fre" hidden="1">#REF!</definedName>
    <definedName name="fred" hidden="1">{#N/A,#N/A,FALSE,"P&amp;LZONE";#N/A,#N/A,FALSE,"P&amp;Lgreece";#N/A,#N/A,FALSE,"P&amp;Legypt";#N/A,#N/A,FALSE,"P&amp;Lbulgaria";#N/A,#N/A,FALSE,"P&amp;Lhungary";#N/A,#N/A,FALSE,"P&amp;Lpoland";#N/A,#N/A,FALSE,"P&amp;Lrussia";#N/A,#N/A,FALSE,"P&amp;Llithuania";#N/A,#N/A,FALSE,"P&amp;Lczech"}</definedName>
    <definedName name="FREDDY" localSheetId="35" hidden="1">{#N/A,#N/A,FALSE,"MAY96 2260";#N/A,#N/A,FALSE,"system reclass";#N/A,#N/A,FALSE,"Items with no project number"}</definedName>
    <definedName name="FREDDY" localSheetId="37" hidden="1">{#N/A,#N/A,FALSE,"MAY96 2260";#N/A,#N/A,FALSE,"system reclass";#N/A,#N/A,FALSE,"Items with no project number"}</definedName>
    <definedName name="FREDDY" localSheetId="36" hidden="1">{#N/A,#N/A,FALSE,"MAY96 2260";#N/A,#N/A,FALSE,"system reclass";#N/A,#N/A,FALSE,"Items with no project number"}</definedName>
    <definedName name="FREDDY" localSheetId="33" hidden="1">{#N/A,#N/A,FALSE,"MAY96 2260";#N/A,#N/A,FALSE,"system reclass";#N/A,#N/A,FALSE,"Items with no project number"}</definedName>
    <definedName name="FREDDY" localSheetId="34" hidden="1">{#N/A,#N/A,FALSE,"MAY96 2260";#N/A,#N/A,FALSE,"system reclass";#N/A,#N/A,FALSE,"Items with no project number"}</definedName>
    <definedName name="FREDDY" localSheetId="31" hidden="1">{#N/A,#N/A,FALSE,"MAY96 2260";#N/A,#N/A,FALSE,"system reclass";#N/A,#N/A,FALSE,"Items with no project number"}</definedName>
    <definedName name="FREDDY" hidden="1">{#N/A,#N/A,FALSE,"MAY96 2260";#N/A,#N/A,FALSE,"system reclass";#N/A,#N/A,FALSE,"Items with no project number"}</definedName>
    <definedName name="FREDDY_1" localSheetId="35" hidden="1">{#N/A,#N/A,FALSE,"MAY96 2260";#N/A,#N/A,FALSE,"system reclass";#N/A,#N/A,FALSE,"Items with no project number"}</definedName>
    <definedName name="FREDDY_1" localSheetId="37" hidden="1">{#N/A,#N/A,FALSE,"MAY96 2260";#N/A,#N/A,FALSE,"system reclass";#N/A,#N/A,FALSE,"Items with no project number"}</definedName>
    <definedName name="FREDDY_1" localSheetId="36" hidden="1">{#N/A,#N/A,FALSE,"MAY96 2260";#N/A,#N/A,FALSE,"system reclass";#N/A,#N/A,FALSE,"Items with no project number"}</definedName>
    <definedName name="FREDDY_1" localSheetId="33" hidden="1">{#N/A,#N/A,FALSE,"MAY96 2260";#N/A,#N/A,FALSE,"system reclass";#N/A,#N/A,FALSE,"Items with no project number"}</definedName>
    <definedName name="FREDDY_1" localSheetId="34" hidden="1">{#N/A,#N/A,FALSE,"MAY96 2260";#N/A,#N/A,FALSE,"system reclass";#N/A,#N/A,FALSE,"Items with no project number"}</definedName>
    <definedName name="FREDDY_1" localSheetId="31" hidden="1">{#N/A,#N/A,FALSE,"MAY96 2260";#N/A,#N/A,FALSE,"system reclass";#N/A,#N/A,FALSE,"Items with no project number"}</definedName>
    <definedName name="FREDDY_1" hidden="1">{#N/A,#N/A,FALSE,"MAY96 2260";#N/A,#N/A,FALSE,"system reclass";#N/A,#N/A,FALSE,"Items with no project number"}</definedName>
    <definedName name="FREDDY_2" localSheetId="35" hidden="1">{#N/A,#N/A,FALSE,"MAY96 2260";#N/A,#N/A,FALSE,"system reclass";#N/A,#N/A,FALSE,"Items with no project number"}</definedName>
    <definedName name="FREDDY_2" localSheetId="37" hidden="1">{#N/A,#N/A,FALSE,"MAY96 2260";#N/A,#N/A,FALSE,"system reclass";#N/A,#N/A,FALSE,"Items with no project number"}</definedName>
    <definedName name="FREDDY_2" localSheetId="36" hidden="1">{#N/A,#N/A,FALSE,"MAY96 2260";#N/A,#N/A,FALSE,"system reclass";#N/A,#N/A,FALSE,"Items with no project number"}</definedName>
    <definedName name="FREDDY_2" localSheetId="33" hidden="1">{#N/A,#N/A,FALSE,"MAY96 2260";#N/A,#N/A,FALSE,"system reclass";#N/A,#N/A,FALSE,"Items with no project number"}</definedName>
    <definedName name="FREDDY_2" localSheetId="34" hidden="1">{#N/A,#N/A,FALSE,"MAY96 2260";#N/A,#N/A,FALSE,"system reclass";#N/A,#N/A,FALSE,"Items with no project number"}</definedName>
    <definedName name="FREDDY_2" localSheetId="31" hidden="1">{#N/A,#N/A,FALSE,"MAY96 2260";#N/A,#N/A,FALSE,"system reclass";#N/A,#N/A,FALSE,"Items with no project number"}</definedName>
    <definedName name="FREDDY_2" hidden="1">{#N/A,#N/A,FALSE,"MAY96 2260";#N/A,#N/A,FALSE,"system reclass";#N/A,#N/A,FALSE,"Items with no project number"}</definedName>
    <definedName name="FREDDY_3" localSheetId="35" hidden="1">{#N/A,#N/A,FALSE,"MAY96 2260";#N/A,#N/A,FALSE,"system reclass";#N/A,#N/A,FALSE,"Items with no project number"}</definedName>
    <definedName name="FREDDY_3" localSheetId="37" hidden="1">{#N/A,#N/A,FALSE,"MAY96 2260";#N/A,#N/A,FALSE,"system reclass";#N/A,#N/A,FALSE,"Items with no project number"}</definedName>
    <definedName name="FREDDY_3" localSheetId="36" hidden="1">{#N/A,#N/A,FALSE,"MAY96 2260";#N/A,#N/A,FALSE,"system reclass";#N/A,#N/A,FALSE,"Items with no project number"}</definedName>
    <definedName name="FREDDY_3" localSheetId="33" hidden="1">{#N/A,#N/A,FALSE,"MAY96 2260";#N/A,#N/A,FALSE,"system reclass";#N/A,#N/A,FALSE,"Items with no project number"}</definedName>
    <definedName name="FREDDY_3" localSheetId="34" hidden="1">{#N/A,#N/A,FALSE,"MAY96 2260";#N/A,#N/A,FALSE,"system reclass";#N/A,#N/A,FALSE,"Items with no project number"}</definedName>
    <definedName name="FREDDY_3" localSheetId="31" hidden="1">{#N/A,#N/A,FALSE,"MAY96 2260";#N/A,#N/A,FALSE,"system reclass";#N/A,#N/A,FALSE,"Items with no project number"}</definedName>
    <definedName name="FREDDY_3" hidden="1">{#N/A,#N/A,FALSE,"MAY96 2260";#N/A,#N/A,FALSE,"system reclass";#N/A,#N/A,FALSE,"Items with no project number"}</definedName>
    <definedName name="FREDDY_4" localSheetId="35" hidden="1">{#N/A,#N/A,FALSE,"MAY96 2260";#N/A,#N/A,FALSE,"system reclass";#N/A,#N/A,FALSE,"Items with no project number"}</definedName>
    <definedName name="FREDDY_4" localSheetId="37" hidden="1">{#N/A,#N/A,FALSE,"MAY96 2260";#N/A,#N/A,FALSE,"system reclass";#N/A,#N/A,FALSE,"Items with no project number"}</definedName>
    <definedName name="FREDDY_4" localSheetId="36" hidden="1">{#N/A,#N/A,FALSE,"MAY96 2260";#N/A,#N/A,FALSE,"system reclass";#N/A,#N/A,FALSE,"Items with no project number"}</definedName>
    <definedName name="FREDDY_4" localSheetId="33" hidden="1">{#N/A,#N/A,FALSE,"MAY96 2260";#N/A,#N/A,FALSE,"system reclass";#N/A,#N/A,FALSE,"Items with no project number"}</definedName>
    <definedName name="FREDDY_4" localSheetId="34" hidden="1">{#N/A,#N/A,FALSE,"MAY96 2260";#N/A,#N/A,FALSE,"system reclass";#N/A,#N/A,FALSE,"Items with no project number"}</definedName>
    <definedName name="FREDDY_4" localSheetId="31" hidden="1">{#N/A,#N/A,FALSE,"MAY96 2260";#N/A,#N/A,FALSE,"system reclass";#N/A,#N/A,FALSE,"Items with no project number"}</definedName>
    <definedName name="FREDDY_4" hidden="1">{#N/A,#N/A,FALSE,"MAY96 2260";#N/A,#N/A,FALSE,"system reclass";#N/A,#N/A,FALSE,"Items with no project number"}</definedName>
    <definedName name="FREDDY_5" localSheetId="35" hidden="1">{#N/A,#N/A,FALSE,"MAY96 2260";#N/A,#N/A,FALSE,"system reclass";#N/A,#N/A,FALSE,"Items with no project number"}</definedName>
    <definedName name="FREDDY_5" localSheetId="37" hidden="1">{#N/A,#N/A,FALSE,"MAY96 2260";#N/A,#N/A,FALSE,"system reclass";#N/A,#N/A,FALSE,"Items with no project number"}</definedName>
    <definedName name="FREDDY_5" localSheetId="36" hidden="1">{#N/A,#N/A,FALSE,"MAY96 2260";#N/A,#N/A,FALSE,"system reclass";#N/A,#N/A,FALSE,"Items with no project number"}</definedName>
    <definedName name="FREDDY_5" localSheetId="33" hidden="1">{#N/A,#N/A,FALSE,"MAY96 2260";#N/A,#N/A,FALSE,"system reclass";#N/A,#N/A,FALSE,"Items with no project number"}</definedName>
    <definedName name="FREDDY_5" localSheetId="34" hidden="1">{#N/A,#N/A,FALSE,"MAY96 2260";#N/A,#N/A,FALSE,"system reclass";#N/A,#N/A,FALSE,"Items with no project number"}</definedName>
    <definedName name="FREDDY_5" localSheetId="31" hidden="1">{#N/A,#N/A,FALSE,"MAY96 2260";#N/A,#N/A,FALSE,"system reclass";#N/A,#N/A,FALSE,"Items with no project number"}</definedName>
    <definedName name="FREDDY_5" hidden="1">{#N/A,#N/A,FALSE,"MAY96 2260";#N/A,#N/A,FALSE,"system reclass";#N/A,#N/A,FALSE,"Items with no project number"}</definedName>
    <definedName name="freger" localSheetId="35" hidden="1">{"DETALLE_1996",#N/A,FALSE,"flujo";"DETALLE_1997",#N/A,FALSE,"flujo";"GASTOS_INCURRIDOS_1996",#N/A,FALSE,"flujo";"GASTOS_PROGRAMADOS_PARA_1997",#N/A,FALSE,"flujo";#N/A,#N/A,FALSE,"comparat";#N/A,#N/A,FALSE,"costos";#N/A,#N/A,FALSE,"proyctrol"}</definedName>
    <definedName name="freger" localSheetId="37" hidden="1">{"DETALLE_1996",#N/A,FALSE,"flujo";"DETALLE_1997",#N/A,FALSE,"flujo";"GASTOS_INCURRIDOS_1996",#N/A,FALSE,"flujo";"GASTOS_PROGRAMADOS_PARA_1997",#N/A,FALSE,"flujo";#N/A,#N/A,FALSE,"comparat";#N/A,#N/A,FALSE,"costos";#N/A,#N/A,FALSE,"proyctrol"}</definedName>
    <definedName name="freger" localSheetId="36" hidden="1">{"DETALLE_1996",#N/A,FALSE,"flujo";"DETALLE_1997",#N/A,FALSE,"flujo";"GASTOS_INCURRIDOS_1996",#N/A,FALSE,"flujo";"GASTOS_PROGRAMADOS_PARA_1997",#N/A,FALSE,"flujo";#N/A,#N/A,FALSE,"comparat";#N/A,#N/A,FALSE,"costos";#N/A,#N/A,FALSE,"proyctrol"}</definedName>
    <definedName name="freger" localSheetId="33" hidden="1">{"DETALLE_1996",#N/A,FALSE,"flujo";"DETALLE_1997",#N/A,FALSE,"flujo";"GASTOS_INCURRIDOS_1996",#N/A,FALSE,"flujo";"GASTOS_PROGRAMADOS_PARA_1997",#N/A,FALSE,"flujo";#N/A,#N/A,FALSE,"comparat";#N/A,#N/A,FALSE,"costos";#N/A,#N/A,FALSE,"proyctrol"}</definedName>
    <definedName name="freger" localSheetId="34" hidden="1">{"DETALLE_1996",#N/A,FALSE,"flujo";"DETALLE_1997",#N/A,FALSE,"flujo";"GASTOS_INCURRIDOS_1996",#N/A,FALSE,"flujo";"GASTOS_PROGRAMADOS_PARA_1997",#N/A,FALSE,"flujo";#N/A,#N/A,FALSE,"comparat";#N/A,#N/A,FALSE,"costos";#N/A,#N/A,FALSE,"proyctrol"}</definedName>
    <definedName name="freger" localSheetId="31" hidden="1">{"DETALLE_1996",#N/A,FALSE,"flujo";"DETALLE_1997",#N/A,FALSE,"flujo";"GASTOS_INCURRIDOS_1996",#N/A,FALSE,"flujo";"GASTOS_PROGRAMADOS_PARA_1997",#N/A,FALSE,"flujo";#N/A,#N/A,FALSE,"comparat";#N/A,#N/A,FALSE,"costos";#N/A,#N/A,FALSE,"proyctrol"}</definedName>
    <definedName name="freger" hidden="1">{"DETALLE_1996",#N/A,FALSE,"flujo";"DETALLE_1997",#N/A,FALSE,"flujo";"GASTOS_INCURRIDOS_1996",#N/A,FALSE,"flujo";"GASTOS_PROGRAMADOS_PARA_1997",#N/A,FALSE,"flujo";#N/A,#N/A,FALSE,"comparat";#N/A,#N/A,FALSE,"costos";#N/A,#N/A,FALSE,"proyctrol"}</definedName>
    <definedName name="FREIGHT" localSheetId="31">#REF!</definedName>
    <definedName name="FREIGHT">!#REF!</definedName>
    <definedName name="Frente">#REF!</definedName>
    <definedName name="FRENTES" localSheetId="31">#REF!</definedName>
    <definedName name="FRENTES">!#REF!</definedName>
    <definedName name="fret_cost" localSheetId="31">#REF!</definedName>
    <definedName name="fret_cost">!#REF!</definedName>
    <definedName name="FrF" localSheetId="31">#REF!</definedName>
    <definedName name="FrF">!#REF!</definedName>
    <definedName name="FRFRF" localSheetId="35" hidden="1">{"DETALLE_1996",#N/A,FALSE,"flujo";"DETALLE_1997",#N/A,FALSE,"flujo";"GASTOS_INCURRIDOS_1996",#N/A,FALSE,"flujo";"GASTOS_PROGRAMADOS_PARA_1997",#N/A,FALSE,"flujo";#N/A,#N/A,FALSE,"comparat";#N/A,#N/A,FALSE,"costos";#N/A,#N/A,FALSE,"proyctrol"}</definedName>
    <definedName name="FRFRF" localSheetId="37" hidden="1">{"DETALLE_1996",#N/A,FALSE,"flujo";"DETALLE_1997",#N/A,FALSE,"flujo";"GASTOS_INCURRIDOS_1996",#N/A,FALSE,"flujo";"GASTOS_PROGRAMADOS_PARA_1997",#N/A,FALSE,"flujo";#N/A,#N/A,FALSE,"comparat";#N/A,#N/A,FALSE,"costos";#N/A,#N/A,FALSE,"proyctrol"}</definedName>
    <definedName name="FRFRF" localSheetId="36" hidden="1">{"DETALLE_1996",#N/A,FALSE,"flujo";"DETALLE_1997",#N/A,FALSE,"flujo";"GASTOS_INCURRIDOS_1996",#N/A,FALSE,"flujo";"GASTOS_PROGRAMADOS_PARA_1997",#N/A,FALSE,"flujo";#N/A,#N/A,FALSE,"comparat";#N/A,#N/A,FALSE,"costos";#N/A,#N/A,FALSE,"proyctrol"}</definedName>
    <definedName name="FRFRF" localSheetId="33" hidden="1">{"DETALLE_1996",#N/A,FALSE,"flujo";"DETALLE_1997",#N/A,FALSE,"flujo";"GASTOS_INCURRIDOS_1996",#N/A,FALSE,"flujo";"GASTOS_PROGRAMADOS_PARA_1997",#N/A,FALSE,"flujo";#N/A,#N/A,FALSE,"comparat";#N/A,#N/A,FALSE,"costos";#N/A,#N/A,FALSE,"proyctrol"}</definedName>
    <definedName name="FRFRF" localSheetId="34" hidden="1">{"DETALLE_1996",#N/A,FALSE,"flujo";"DETALLE_1997",#N/A,FALSE,"flujo";"GASTOS_INCURRIDOS_1996",#N/A,FALSE,"flujo";"GASTOS_PROGRAMADOS_PARA_1997",#N/A,FALSE,"flujo";#N/A,#N/A,FALSE,"comparat";#N/A,#N/A,FALSE,"costos";#N/A,#N/A,FALSE,"proyctrol"}</definedName>
    <definedName name="FRFRF" localSheetId="31" hidden="1">{"DETALLE_1996",#N/A,FALSE,"flujo";"DETALLE_1997",#N/A,FALSE,"flujo";"GASTOS_INCURRIDOS_1996",#N/A,FALSE,"flujo";"GASTOS_PROGRAMADOS_PARA_1997",#N/A,FALSE,"flujo";#N/A,#N/A,FALSE,"comparat";#N/A,#N/A,FALSE,"costos";#N/A,#N/A,FALSE,"proyctrol"}</definedName>
    <definedName name="FRFRF" hidden="1">{"DETALLE_1996",#N/A,FALSE,"flujo";"DETALLE_1997",#N/A,FALSE,"flujo";"GASTOS_INCURRIDOS_1996",#N/A,FALSE,"flujo";"GASTOS_PROGRAMADOS_PARA_1997",#N/A,FALSE,"flujo";#N/A,#N/A,FALSE,"comparat";#N/A,#N/A,FALSE,"costos";#N/A,#N/A,FALSE,"proyctrol"}</definedName>
    <definedName name="frfrfr" localSheetId="35" hidden="1">{"DETALLE_1996",#N/A,FALSE,"flujo";"DETALLE_1997",#N/A,FALSE,"flujo";"GASTOS_INCURRIDOS_1996",#N/A,FALSE,"flujo";"GASTOS_PROGRAMADOS_PARA_1997",#N/A,FALSE,"flujo";#N/A,#N/A,FALSE,"comparat";#N/A,#N/A,FALSE,"costos";#N/A,#N/A,FALSE,"proyctrol"}</definedName>
    <definedName name="frfrfr" localSheetId="37" hidden="1">{"DETALLE_1996",#N/A,FALSE,"flujo";"DETALLE_1997",#N/A,FALSE,"flujo";"GASTOS_INCURRIDOS_1996",#N/A,FALSE,"flujo";"GASTOS_PROGRAMADOS_PARA_1997",#N/A,FALSE,"flujo";#N/A,#N/A,FALSE,"comparat";#N/A,#N/A,FALSE,"costos";#N/A,#N/A,FALSE,"proyctrol"}</definedName>
    <definedName name="frfrfr" localSheetId="36" hidden="1">{"DETALLE_1996",#N/A,FALSE,"flujo";"DETALLE_1997",#N/A,FALSE,"flujo";"GASTOS_INCURRIDOS_1996",#N/A,FALSE,"flujo";"GASTOS_PROGRAMADOS_PARA_1997",#N/A,FALSE,"flujo";#N/A,#N/A,FALSE,"comparat";#N/A,#N/A,FALSE,"costos";#N/A,#N/A,FALSE,"proyctrol"}</definedName>
    <definedName name="frfrfr" localSheetId="33" hidden="1">{"DETALLE_1996",#N/A,FALSE,"flujo";"DETALLE_1997",#N/A,FALSE,"flujo";"GASTOS_INCURRIDOS_1996",#N/A,FALSE,"flujo";"GASTOS_PROGRAMADOS_PARA_1997",#N/A,FALSE,"flujo";#N/A,#N/A,FALSE,"comparat";#N/A,#N/A,FALSE,"costos";#N/A,#N/A,FALSE,"proyctrol"}</definedName>
    <definedName name="frfrfr" localSheetId="34" hidden="1">{"DETALLE_1996",#N/A,FALSE,"flujo";"DETALLE_1997",#N/A,FALSE,"flujo";"GASTOS_INCURRIDOS_1996",#N/A,FALSE,"flujo";"GASTOS_PROGRAMADOS_PARA_1997",#N/A,FALSE,"flujo";#N/A,#N/A,FALSE,"comparat";#N/A,#N/A,FALSE,"costos";#N/A,#N/A,FALSE,"proyctrol"}</definedName>
    <definedName name="frfrfr" localSheetId="31" hidden="1">{"DETALLE_1996",#N/A,FALSE,"flujo";"DETALLE_1997",#N/A,FALSE,"flujo";"GASTOS_INCURRIDOS_1996",#N/A,FALSE,"flujo";"GASTOS_PROGRAMADOS_PARA_1997",#N/A,FALSE,"flujo";#N/A,#N/A,FALSE,"comparat";#N/A,#N/A,FALSE,"costos";#N/A,#N/A,FALSE,"proyctrol"}</definedName>
    <definedName name="frfrfr" hidden="1">{"DETALLE_1996",#N/A,FALSE,"flujo";"DETALLE_1997",#N/A,FALSE,"flujo";"GASTOS_INCURRIDOS_1996",#N/A,FALSE,"flujo";"GASTOS_PROGRAMADOS_PARA_1997",#N/A,FALSE,"flujo";#N/A,#N/A,FALSE,"comparat";#N/A,#N/A,FALSE,"costos";#N/A,#N/A,FALSE,"proyctrol"}</definedName>
    <definedName name="frjj" localSheetId="31" hidden="1">{#N/A,#N/A,TRUE,"Cover";#N/A,#N/A,TRUE,"Conts";#N/A,#N/A,TRUE,"VOS";#N/A,#N/A,TRUE,"Warrington";#N/A,#N/A,TRUE,"Widnes"}</definedName>
    <definedName name="frjj" hidden="1">{#N/A,#N/A,TRUE,"Cover";#N/A,#N/A,TRUE,"Conts";#N/A,#N/A,TRUE,"VOS";#N/A,#N/A,TRUE,"Warrington";#N/A,#N/A,TRUE,"Widnes"}</definedName>
    <definedName name="FROLB">#REF!</definedName>
    <definedName name="From_page_Bill_No.05___5.2___Q___Page_5_of_63" localSheetId="31">#REF!</definedName>
    <definedName name="From_page_Bill_No.05___5.2___Q___Page_5_of_63">!#REF!</definedName>
    <definedName name="From_support" localSheetId="31">#REF!</definedName>
    <definedName name="From_support">!#REF!</definedName>
    <definedName name="FRONT">#REF!</definedName>
    <definedName name="frp_cp" localSheetId="31">#REF!</definedName>
    <definedName name="frp_cp">!#REF!</definedName>
    <definedName name="frp_rd" localSheetId="31">#REF!</definedName>
    <definedName name="frp_rd">!#REF!</definedName>
    <definedName name="FS" localSheetId="35" hidden="1">{#N/A,#N/A,FALSE,"DET-CAMB.";#N/A,#N/A,FALSE,"PRESUP.";#N/A,#N/A,FALSE,"RESUMEN";#N/A,#N/A,FALSE,"CT";#N/A,#N/A,FALSE,"PD";#N/A,#N/A,FALSE,"PR"}</definedName>
    <definedName name="FS" localSheetId="37" hidden="1">{#N/A,#N/A,FALSE,"DET-CAMB.";#N/A,#N/A,FALSE,"PRESUP.";#N/A,#N/A,FALSE,"RESUMEN";#N/A,#N/A,FALSE,"CT";#N/A,#N/A,FALSE,"PD";#N/A,#N/A,FALSE,"PR"}</definedName>
    <definedName name="FS" localSheetId="36" hidden="1">{#N/A,#N/A,FALSE,"DET-CAMB.";#N/A,#N/A,FALSE,"PRESUP.";#N/A,#N/A,FALSE,"RESUMEN";#N/A,#N/A,FALSE,"CT";#N/A,#N/A,FALSE,"PD";#N/A,#N/A,FALSE,"PR"}</definedName>
    <definedName name="FS" localSheetId="33" hidden="1">{#N/A,#N/A,FALSE,"DET-CAMB.";#N/A,#N/A,FALSE,"PRESUP.";#N/A,#N/A,FALSE,"RESUMEN";#N/A,#N/A,FALSE,"CT";#N/A,#N/A,FALSE,"PD";#N/A,#N/A,FALSE,"PR"}</definedName>
    <definedName name="FS" localSheetId="34" hidden="1">{#N/A,#N/A,FALSE,"DET-CAMB.";#N/A,#N/A,FALSE,"PRESUP.";#N/A,#N/A,FALSE,"RESUMEN";#N/A,#N/A,FALSE,"CT";#N/A,#N/A,FALSE,"PD";#N/A,#N/A,FALSE,"PR"}</definedName>
    <definedName name="Fs" localSheetId="31">#REF!</definedName>
    <definedName name="FS" hidden="1">{#N/A,#N/A,FALSE,"DET-CAMB.";#N/A,#N/A,FALSE,"PRESUP.";#N/A,#N/A,FALSE,"RESUMEN";#N/A,#N/A,FALSE,"CT";#N/A,#N/A,FALSE,"PD";#N/A,#N/A,FALSE,"PR"}</definedName>
    <definedName name="FS_Date" localSheetId="31">#REF!</definedName>
    <definedName name="FS_Date">!#REF!</definedName>
    <definedName name="FS_Date2" localSheetId="31">#REF!</definedName>
    <definedName name="FS_Date2">!#REF!</definedName>
    <definedName name="fsaf">#REF!</definedName>
    <definedName name="FSAFA" localSheetId="35" hidden="1">{#N/A,#N/A,FALSE,"masez (10)";#N/A,#N/A,FALSE,"masez (7)";#N/A,#N/A,FALSE,"masez (6)";#N/A,#N/A,FALSE,"masez (5)";#N/A,#N/A,FALSE,"masez (4)";#N/A,#N/A,FALSE,"masez (3)";#N/A,#N/A,FALSE,"masez (2)";#N/A,#N/A,FALSE,"GME";#N/A,#N/A,FALSE,"masez"}</definedName>
    <definedName name="FSAFA" localSheetId="37" hidden="1">{#N/A,#N/A,FALSE,"masez (10)";#N/A,#N/A,FALSE,"masez (7)";#N/A,#N/A,FALSE,"masez (6)";#N/A,#N/A,FALSE,"masez (5)";#N/A,#N/A,FALSE,"masez (4)";#N/A,#N/A,FALSE,"masez (3)";#N/A,#N/A,FALSE,"masez (2)";#N/A,#N/A,FALSE,"GME";#N/A,#N/A,FALSE,"masez"}</definedName>
    <definedName name="FSAFA" localSheetId="36" hidden="1">{#N/A,#N/A,FALSE,"masez (10)";#N/A,#N/A,FALSE,"masez (7)";#N/A,#N/A,FALSE,"masez (6)";#N/A,#N/A,FALSE,"masez (5)";#N/A,#N/A,FALSE,"masez (4)";#N/A,#N/A,FALSE,"masez (3)";#N/A,#N/A,FALSE,"masez (2)";#N/A,#N/A,FALSE,"GME";#N/A,#N/A,FALSE,"masez"}</definedName>
    <definedName name="FSAFA" localSheetId="33" hidden="1">{#N/A,#N/A,FALSE,"masez (10)";#N/A,#N/A,FALSE,"masez (7)";#N/A,#N/A,FALSE,"masez (6)";#N/A,#N/A,FALSE,"masez (5)";#N/A,#N/A,FALSE,"masez (4)";#N/A,#N/A,FALSE,"masez (3)";#N/A,#N/A,FALSE,"masez (2)";#N/A,#N/A,FALSE,"GME";#N/A,#N/A,FALSE,"masez"}</definedName>
    <definedName name="FSAFA" localSheetId="34" hidden="1">{#N/A,#N/A,FALSE,"masez (10)";#N/A,#N/A,FALSE,"masez (7)";#N/A,#N/A,FALSE,"masez (6)";#N/A,#N/A,FALSE,"masez (5)";#N/A,#N/A,FALSE,"masez (4)";#N/A,#N/A,FALSE,"masez (3)";#N/A,#N/A,FALSE,"masez (2)";#N/A,#N/A,FALSE,"GME";#N/A,#N/A,FALSE,"masez"}</definedName>
    <definedName name="FSAFA" localSheetId="31" hidden="1">{#N/A,#N/A,FALSE,"masez (10)";#N/A,#N/A,FALSE,"masez (7)";#N/A,#N/A,FALSE,"masez (6)";#N/A,#N/A,FALSE,"masez (5)";#N/A,#N/A,FALSE,"masez (4)";#N/A,#N/A,FALSE,"masez (3)";#N/A,#N/A,FALSE,"masez (2)";#N/A,#N/A,FALSE,"GME";#N/A,#N/A,FALSE,"masez"}</definedName>
    <definedName name="FSAFA" hidden="1">{#N/A,#N/A,FALSE,"masez (10)";#N/A,#N/A,FALSE,"masez (7)";#N/A,#N/A,FALSE,"masez (6)";#N/A,#N/A,FALSE,"masez (5)";#N/A,#N/A,FALSE,"masez (4)";#N/A,#N/A,FALSE,"masez (3)";#N/A,#N/A,FALSE,"masez (2)";#N/A,#N/A,FALSE,"GME";#N/A,#N/A,FALSE,"masez"}</definedName>
    <definedName name="fsafsds">#REF!</definedName>
    <definedName name="fsd" localSheetId="31">OFFSET(#REF!,-1,0)</definedName>
    <definedName name="fsd">OFFSET(!#REF!,-1,0)</definedName>
    <definedName name="fsda" localSheetId="35" hidden="1">{#N/A,#N/A,TRUE,"Basic";#N/A,#N/A,TRUE,"EXT-TABLE";#N/A,#N/A,TRUE,"STEEL";#N/A,#N/A,TRUE,"INT-Table";#N/A,#N/A,TRUE,"STEEL";#N/A,#N/A,TRUE,"Door"}</definedName>
    <definedName name="fsda" localSheetId="37" hidden="1">{#N/A,#N/A,TRUE,"Basic";#N/A,#N/A,TRUE,"EXT-TABLE";#N/A,#N/A,TRUE,"STEEL";#N/A,#N/A,TRUE,"INT-Table";#N/A,#N/A,TRUE,"STEEL";#N/A,#N/A,TRUE,"Door"}</definedName>
    <definedName name="fsda" localSheetId="36" hidden="1">{#N/A,#N/A,TRUE,"Basic";#N/A,#N/A,TRUE,"EXT-TABLE";#N/A,#N/A,TRUE,"STEEL";#N/A,#N/A,TRUE,"INT-Table";#N/A,#N/A,TRUE,"STEEL";#N/A,#N/A,TRUE,"Door"}</definedName>
    <definedName name="fsda" localSheetId="33" hidden="1">{#N/A,#N/A,TRUE,"Basic";#N/A,#N/A,TRUE,"EXT-TABLE";#N/A,#N/A,TRUE,"STEEL";#N/A,#N/A,TRUE,"INT-Table";#N/A,#N/A,TRUE,"STEEL";#N/A,#N/A,TRUE,"Door"}</definedName>
    <definedName name="fsda" localSheetId="34" hidden="1">{#N/A,#N/A,TRUE,"Basic";#N/A,#N/A,TRUE,"EXT-TABLE";#N/A,#N/A,TRUE,"STEEL";#N/A,#N/A,TRUE,"INT-Table";#N/A,#N/A,TRUE,"STEEL";#N/A,#N/A,TRUE,"Door"}</definedName>
    <definedName name="fsda" localSheetId="31" hidden="1">{#N/A,#N/A,TRUE,"Basic";#N/A,#N/A,TRUE,"EXT-TABLE";#N/A,#N/A,TRUE,"STEEL";#N/A,#N/A,TRUE,"INT-Table";#N/A,#N/A,TRUE,"STEEL";#N/A,#N/A,TRUE,"Door"}</definedName>
    <definedName name="fsda" hidden="1">{#N/A,#N/A,TRUE,"Basic";#N/A,#N/A,TRUE,"EXT-TABLE";#N/A,#N/A,TRUE,"STEEL";#N/A,#N/A,TRUE,"INT-Table";#N/A,#N/A,TRUE,"STEEL";#N/A,#N/A,TRUE,"Door"}</definedName>
    <definedName name="fsdaa" localSheetId="35" hidden="1">{#N/A,#N/A,TRUE,"Basic";#N/A,#N/A,TRUE,"EXT-TABLE";#N/A,#N/A,TRUE,"STEEL";#N/A,#N/A,TRUE,"INT-Table";#N/A,#N/A,TRUE,"STEEL";#N/A,#N/A,TRUE,"Door"}</definedName>
    <definedName name="fsdaa" localSheetId="37" hidden="1">{#N/A,#N/A,TRUE,"Basic";#N/A,#N/A,TRUE,"EXT-TABLE";#N/A,#N/A,TRUE,"STEEL";#N/A,#N/A,TRUE,"INT-Table";#N/A,#N/A,TRUE,"STEEL";#N/A,#N/A,TRUE,"Door"}</definedName>
    <definedName name="fsdaa" localSheetId="36" hidden="1">{#N/A,#N/A,TRUE,"Basic";#N/A,#N/A,TRUE,"EXT-TABLE";#N/A,#N/A,TRUE,"STEEL";#N/A,#N/A,TRUE,"INT-Table";#N/A,#N/A,TRUE,"STEEL";#N/A,#N/A,TRUE,"Door"}</definedName>
    <definedName name="fsdaa" localSheetId="33" hidden="1">{#N/A,#N/A,TRUE,"Basic";#N/A,#N/A,TRUE,"EXT-TABLE";#N/A,#N/A,TRUE,"STEEL";#N/A,#N/A,TRUE,"INT-Table";#N/A,#N/A,TRUE,"STEEL";#N/A,#N/A,TRUE,"Door"}</definedName>
    <definedName name="fsdaa" localSheetId="34" hidden="1">{#N/A,#N/A,TRUE,"Basic";#N/A,#N/A,TRUE,"EXT-TABLE";#N/A,#N/A,TRUE,"STEEL";#N/A,#N/A,TRUE,"INT-Table";#N/A,#N/A,TRUE,"STEEL";#N/A,#N/A,TRUE,"Door"}</definedName>
    <definedName name="fsdaa" localSheetId="31" hidden="1">{#N/A,#N/A,TRUE,"Basic";#N/A,#N/A,TRUE,"EXT-TABLE";#N/A,#N/A,TRUE,"STEEL";#N/A,#N/A,TRUE,"INT-Table";#N/A,#N/A,TRUE,"STEEL";#N/A,#N/A,TRUE,"Door"}</definedName>
    <definedName name="fsdaa" hidden="1">{#N/A,#N/A,TRUE,"Basic";#N/A,#N/A,TRUE,"EXT-TABLE";#N/A,#N/A,TRUE,"STEEL";#N/A,#N/A,TRUE,"INT-Table";#N/A,#N/A,TRUE,"STEEL";#N/A,#N/A,TRUE,"Door"}</definedName>
    <definedName name="FSDF" localSheetId="35" hidden="1">{"CI+GG(BASE)",#N/A,FALSE,"CI+GG(BASE)";"GG",#N/A,FALSE,"CI+GG(BASE)";"CI",#N/A,FALSE,"CI+GG(BASE)"}</definedName>
    <definedName name="FSDF" localSheetId="37" hidden="1">{"CI+GG(BASE)",#N/A,FALSE,"CI+GG(BASE)";"GG",#N/A,FALSE,"CI+GG(BASE)";"CI",#N/A,FALSE,"CI+GG(BASE)"}</definedName>
    <definedName name="FSDF" localSheetId="36" hidden="1">{"CI+GG(BASE)",#N/A,FALSE,"CI+GG(BASE)";"GG",#N/A,FALSE,"CI+GG(BASE)";"CI",#N/A,FALSE,"CI+GG(BASE)"}</definedName>
    <definedName name="FSDF" localSheetId="33" hidden="1">{"CI+GG(BASE)",#N/A,FALSE,"CI+GG(BASE)";"GG",#N/A,FALSE,"CI+GG(BASE)";"CI",#N/A,FALSE,"CI+GG(BASE)"}</definedName>
    <definedName name="FSDF" localSheetId="34" hidden="1">{"CI+GG(BASE)",#N/A,FALSE,"CI+GG(BASE)";"GG",#N/A,FALSE,"CI+GG(BASE)";"CI",#N/A,FALSE,"CI+GG(BASE)"}</definedName>
    <definedName name="FSDF" localSheetId="31" hidden="1">{"CI+GG(BASE)",#N/A,FALSE,"CI+GG(BASE)";"GG",#N/A,FALSE,"CI+GG(BASE)";"CI",#N/A,FALSE,"CI+GG(BASE)"}</definedName>
    <definedName name="FSDF" hidden="1">{"CI+GG(BASE)",#N/A,FALSE,"CI+GG(BASE)";"GG",#N/A,FALSE,"CI+GG(BASE)";"CI",#N/A,FALSE,"CI+GG(BASE)"}</definedName>
    <definedName name="fsdfas" localSheetId="35" hidden="1">{#N/A,#N/A,TRUE,"Est. de Fact.";#N/A,#N/A,TRUE,"Capitulo 19";#N/A,#N/A,TRUE,"Proyecto P855"}</definedName>
    <definedName name="fsdfas" localSheetId="37" hidden="1">{#N/A,#N/A,TRUE,"Est. de Fact.";#N/A,#N/A,TRUE,"Capitulo 19";#N/A,#N/A,TRUE,"Proyecto P855"}</definedName>
    <definedName name="fsdfas" localSheetId="36" hidden="1">{#N/A,#N/A,TRUE,"Est. de Fact.";#N/A,#N/A,TRUE,"Capitulo 19";#N/A,#N/A,TRUE,"Proyecto P855"}</definedName>
    <definedName name="fsdfas" localSheetId="33" hidden="1">{#N/A,#N/A,TRUE,"Est. de Fact.";#N/A,#N/A,TRUE,"Capitulo 19";#N/A,#N/A,TRUE,"Proyecto P855"}</definedName>
    <definedName name="fsdfas" localSheetId="34" hidden="1">{#N/A,#N/A,TRUE,"Est. de Fact.";#N/A,#N/A,TRUE,"Capitulo 19";#N/A,#N/A,TRUE,"Proyecto P855"}</definedName>
    <definedName name="fsdfas" localSheetId="31" hidden="1">{#N/A,#N/A,TRUE,"Est. de Fact.";#N/A,#N/A,TRUE,"Capitulo 19";#N/A,#N/A,TRUE,"Proyecto P855"}</definedName>
    <definedName name="fsdfas" hidden="1">{#N/A,#N/A,TRUE,"Est. de Fact.";#N/A,#N/A,TRUE,"Capitulo 19";#N/A,#N/A,TRUE,"Proyecto P855"}</definedName>
    <definedName name="fsdfdsf" localSheetId="35" hidden="1">{"'Sheet1'!$L$16"}</definedName>
    <definedName name="fsdfdsf" localSheetId="37" hidden="1">{"'Sheet1'!$L$16"}</definedName>
    <definedName name="fsdfdsf" localSheetId="36" hidden="1">{"'Sheet1'!$L$16"}</definedName>
    <definedName name="fsdfdsf" localSheetId="33" hidden="1">{"'Sheet1'!$L$16"}</definedName>
    <definedName name="fsdfdsf" localSheetId="34" hidden="1">{"'Sheet1'!$L$16"}</definedName>
    <definedName name="fsdfdsf" localSheetId="31" hidden="1">{"'Sheet1'!$L$16"}</definedName>
    <definedName name="fsdfdsf" hidden="1">{"'Sheet1'!$L$16"}</definedName>
    <definedName name="FSDFFF"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g" localSheetId="35" hidden="1">{"Sin detalle",#N/A,FALSE,"Flujo (redondeado)";"Detallado",#N/A,FALSE,"Flujo (redondeado)"}</definedName>
    <definedName name="fsdfg" localSheetId="37" hidden="1">{"Sin detalle",#N/A,FALSE,"Flujo (redondeado)";"Detallado",#N/A,FALSE,"Flujo (redondeado)"}</definedName>
    <definedName name="fsdfg" localSheetId="36" hidden="1">{"Sin detalle",#N/A,FALSE,"Flujo (redondeado)";"Detallado",#N/A,FALSE,"Flujo (redondeado)"}</definedName>
    <definedName name="fsdfg" localSheetId="33" hidden="1">{"Sin detalle",#N/A,FALSE,"Flujo (redondeado)";"Detallado",#N/A,FALSE,"Flujo (redondeado)"}</definedName>
    <definedName name="fsdfg" localSheetId="34" hidden="1">{"Sin detalle",#N/A,FALSE,"Flujo (redondeado)";"Detallado",#N/A,FALSE,"Flujo (redondeado)"}</definedName>
    <definedName name="fsdfg" localSheetId="31" hidden="1">{"Sin detalle",#N/A,FALSE,"Flujo (redondeado)";"Detallado",#N/A,FALSE,"Flujo (redondeado)"}</definedName>
    <definedName name="fsdfg" hidden="1">{"Sin detalle",#N/A,FALSE,"Flujo (redondeado)";"Detallado",#N/A,FALSE,"Flujo (redondeado)"}</definedName>
    <definedName name="FSDFSD" hidden="1">#REF!</definedName>
    <definedName name="fsdfsdf">#REF!</definedName>
    <definedName name="fsdfsdfsdf" localSheetId="35" hidden="1">{#N/A,#N/A,FALSE,"masez (10)";#N/A,#N/A,FALSE,"masez (7)";#N/A,#N/A,FALSE,"masez (6)";#N/A,#N/A,FALSE,"masez (5)";#N/A,#N/A,FALSE,"masez (4)";#N/A,#N/A,FALSE,"masez (3)";#N/A,#N/A,FALSE,"masez (2)";#N/A,#N/A,FALSE,"GME";#N/A,#N/A,FALSE,"masez"}</definedName>
    <definedName name="fsdfsdfsdf" localSheetId="37" hidden="1">{#N/A,#N/A,FALSE,"masez (10)";#N/A,#N/A,FALSE,"masez (7)";#N/A,#N/A,FALSE,"masez (6)";#N/A,#N/A,FALSE,"masez (5)";#N/A,#N/A,FALSE,"masez (4)";#N/A,#N/A,FALSE,"masez (3)";#N/A,#N/A,FALSE,"masez (2)";#N/A,#N/A,FALSE,"GME";#N/A,#N/A,FALSE,"masez"}</definedName>
    <definedName name="fsdfsdfsdf" localSheetId="36" hidden="1">{#N/A,#N/A,FALSE,"masez (10)";#N/A,#N/A,FALSE,"masez (7)";#N/A,#N/A,FALSE,"masez (6)";#N/A,#N/A,FALSE,"masez (5)";#N/A,#N/A,FALSE,"masez (4)";#N/A,#N/A,FALSE,"masez (3)";#N/A,#N/A,FALSE,"masez (2)";#N/A,#N/A,FALSE,"GME";#N/A,#N/A,FALSE,"masez"}</definedName>
    <definedName name="fsdfsdfsdf" localSheetId="33" hidden="1">{#N/A,#N/A,FALSE,"masez (10)";#N/A,#N/A,FALSE,"masez (7)";#N/A,#N/A,FALSE,"masez (6)";#N/A,#N/A,FALSE,"masez (5)";#N/A,#N/A,FALSE,"masez (4)";#N/A,#N/A,FALSE,"masez (3)";#N/A,#N/A,FALSE,"masez (2)";#N/A,#N/A,FALSE,"GME";#N/A,#N/A,FALSE,"masez"}</definedName>
    <definedName name="fsdfsdfsdf" localSheetId="34" hidden="1">{#N/A,#N/A,FALSE,"masez (10)";#N/A,#N/A,FALSE,"masez (7)";#N/A,#N/A,FALSE,"masez (6)";#N/A,#N/A,FALSE,"masez (5)";#N/A,#N/A,FALSE,"masez (4)";#N/A,#N/A,FALSE,"masez (3)";#N/A,#N/A,FALSE,"masez (2)";#N/A,#N/A,FALSE,"GME";#N/A,#N/A,FALSE,"masez"}</definedName>
    <definedName name="fsdfsdfsdf" localSheetId="31" hidden="1">{#N/A,#N/A,FALSE,"masez (10)";#N/A,#N/A,FALSE,"masez (7)";#N/A,#N/A,FALSE,"masez (6)";#N/A,#N/A,FALSE,"masez (5)";#N/A,#N/A,FALSE,"masez (4)";#N/A,#N/A,FALSE,"masez (3)";#N/A,#N/A,FALSE,"masez (2)";#N/A,#N/A,FALSE,"GME";#N/A,#N/A,FALSE,"masez"}</definedName>
    <definedName name="fsdfsdfsdf" hidden="1">{#N/A,#N/A,FALSE,"masez (10)";#N/A,#N/A,FALSE,"masez (7)";#N/A,#N/A,FALSE,"masez (6)";#N/A,#N/A,FALSE,"masez (5)";#N/A,#N/A,FALSE,"masez (4)";#N/A,#N/A,FALSE,"masez (3)";#N/A,#N/A,FALSE,"masez (2)";#N/A,#N/A,FALSE,"GME";#N/A,#N/A,FALSE,"masez"}</definedName>
    <definedName name="fsdfsf" localSheetId="31" hidden="1">#REF!</definedName>
    <definedName name="fsdfsf" hidden="1">#REF!</definedName>
    <definedName name="fsdfsfsdfdsfsdgmnbmvv">#REF!</definedName>
    <definedName name="fsdg">#REF!</definedName>
    <definedName name="fsdgsdhfj" hidden="1">#REF!</definedName>
    <definedName name="fsdv">#REF!</definedName>
    <definedName name="FSEFSEF" localSheetId="35" hidden="1">{#N/A,#N/A,FALSE,"Total_OC015";#N/A,#N/A,FALSE,"ADMIN";#N/A,#N/A,FALSE,"PROCES";#N/A,#N/A,FALSE,"mecan";#N/A,#N/A,FALSE,"civil";#N/A,#N/A,FALSE,"CAÑER";#N/A,#N/A,FALSE,"ELEC";#N/A,#N/A,FALSE,"INSTR"}</definedName>
    <definedName name="FSEFSEF" localSheetId="37" hidden="1">{#N/A,#N/A,FALSE,"Total_OC015";#N/A,#N/A,FALSE,"ADMIN";#N/A,#N/A,FALSE,"PROCES";#N/A,#N/A,FALSE,"mecan";#N/A,#N/A,FALSE,"civil";#N/A,#N/A,FALSE,"CAÑER";#N/A,#N/A,FALSE,"ELEC";#N/A,#N/A,FALSE,"INSTR"}</definedName>
    <definedName name="FSEFSEF" localSheetId="36" hidden="1">{#N/A,#N/A,FALSE,"Total_OC015";#N/A,#N/A,FALSE,"ADMIN";#N/A,#N/A,FALSE,"PROCES";#N/A,#N/A,FALSE,"mecan";#N/A,#N/A,FALSE,"civil";#N/A,#N/A,FALSE,"CAÑER";#N/A,#N/A,FALSE,"ELEC";#N/A,#N/A,FALSE,"INSTR"}</definedName>
    <definedName name="FSEFSEF" localSheetId="33" hidden="1">{#N/A,#N/A,FALSE,"Total_OC015";#N/A,#N/A,FALSE,"ADMIN";#N/A,#N/A,FALSE,"PROCES";#N/A,#N/A,FALSE,"mecan";#N/A,#N/A,FALSE,"civil";#N/A,#N/A,FALSE,"CAÑER";#N/A,#N/A,FALSE,"ELEC";#N/A,#N/A,FALSE,"INSTR"}</definedName>
    <definedName name="FSEFSEF" localSheetId="34" hidden="1">{#N/A,#N/A,FALSE,"Total_OC015";#N/A,#N/A,FALSE,"ADMIN";#N/A,#N/A,FALSE,"PROCES";#N/A,#N/A,FALSE,"mecan";#N/A,#N/A,FALSE,"civil";#N/A,#N/A,FALSE,"CAÑER";#N/A,#N/A,FALSE,"ELEC";#N/A,#N/A,FALSE,"INSTR"}</definedName>
    <definedName name="FSEFSEF" localSheetId="31" hidden="1">{#N/A,#N/A,FALSE,"Total_OC015";#N/A,#N/A,FALSE,"ADMIN";#N/A,#N/A,FALSE,"PROCES";#N/A,#N/A,FALSE,"mecan";#N/A,#N/A,FALSE,"civil";#N/A,#N/A,FALSE,"CAÑER";#N/A,#N/A,FALSE,"ELEC";#N/A,#N/A,FALSE,"INSTR"}</definedName>
    <definedName name="FSEFSEF" hidden="1">{#N/A,#N/A,FALSE,"Total_OC015";#N/A,#N/A,FALSE,"ADMIN";#N/A,#N/A,FALSE,"PROCES";#N/A,#N/A,FALSE,"mecan";#N/A,#N/A,FALSE,"civil";#N/A,#N/A,FALSE,"CAÑER";#N/A,#N/A,FALSE,"ELEC";#N/A,#N/A,FALSE,"INSTR"}</definedName>
    <definedName name="FSF" localSheetId="35" hidden="1">{#N/A,#N/A,FALSE,"masez (10)";#N/A,#N/A,FALSE,"masez (7)";#N/A,#N/A,FALSE,"masez (6)";#N/A,#N/A,FALSE,"masez (5)";#N/A,#N/A,FALSE,"masez (4)";#N/A,#N/A,FALSE,"masez (3)";#N/A,#N/A,FALSE,"masez (2)";#N/A,#N/A,FALSE,"GME";#N/A,#N/A,FALSE,"masez"}</definedName>
    <definedName name="FSF" localSheetId="37" hidden="1">{#N/A,#N/A,FALSE,"masez (10)";#N/A,#N/A,FALSE,"masez (7)";#N/A,#N/A,FALSE,"masez (6)";#N/A,#N/A,FALSE,"masez (5)";#N/A,#N/A,FALSE,"masez (4)";#N/A,#N/A,FALSE,"masez (3)";#N/A,#N/A,FALSE,"masez (2)";#N/A,#N/A,FALSE,"GME";#N/A,#N/A,FALSE,"masez"}</definedName>
    <definedName name="FSF" localSheetId="36" hidden="1">{#N/A,#N/A,FALSE,"masez (10)";#N/A,#N/A,FALSE,"masez (7)";#N/A,#N/A,FALSE,"masez (6)";#N/A,#N/A,FALSE,"masez (5)";#N/A,#N/A,FALSE,"masez (4)";#N/A,#N/A,FALSE,"masez (3)";#N/A,#N/A,FALSE,"masez (2)";#N/A,#N/A,FALSE,"GME";#N/A,#N/A,FALSE,"masez"}</definedName>
    <definedName name="FSF" localSheetId="33" hidden="1">{#N/A,#N/A,FALSE,"masez (10)";#N/A,#N/A,FALSE,"masez (7)";#N/A,#N/A,FALSE,"masez (6)";#N/A,#N/A,FALSE,"masez (5)";#N/A,#N/A,FALSE,"masez (4)";#N/A,#N/A,FALSE,"masez (3)";#N/A,#N/A,FALSE,"masez (2)";#N/A,#N/A,FALSE,"GME";#N/A,#N/A,FALSE,"masez"}</definedName>
    <definedName name="FSF" localSheetId="34" hidden="1">{#N/A,#N/A,FALSE,"masez (10)";#N/A,#N/A,FALSE,"masez (7)";#N/A,#N/A,FALSE,"masez (6)";#N/A,#N/A,FALSE,"masez (5)";#N/A,#N/A,FALSE,"masez (4)";#N/A,#N/A,FALSE,"masez (3)";#N/A,#N/A,FALSE,"masez (2)";#N/A,#N/A,FALSE,"GME";#N/A,#N/A,FALSE,"masez"}</definedName>
    <definedName name="FSF" localSheetId="31" hidden="1">{#N/A,#N/A,FALSE,"masez (10)";#N/A,#N/A,FALSE,"masez (7)";#N/A,#N/A,FALSE,"masez (6)";#N/A,#N/A,FALSE,"masez (5)";#N/A,#N/A,FALSE,"masez (4)";#N/A,#N/A,FALSE,"masez (3)";#N/A,#N/A,FALSE,"masez (2)";#N/A,#N/A,FALSE,"GME";#N/A,#N/A,FALSE,"masez"}</definedName>
    <definedName name="FSF" hidden="1">{#N/A,#N/A,FALSE,"masez (10)";#N/A,#N/A,FALSE,"masez (7)";#N/A,#N/A,FALSE,"masez (6)";#N/A,#N/A,FALSE,"masez (5)";#N/A,#N/A,FALSE,"masez (4)";#N/A,#N/A,FALSE,"masez (3)";#N/A,#N/A,FALSE,"masez (2)";#N/A,#N/A,FALSE,"GME";#N/A,#N/A,FALSE,"masez"}</definedName>
    <definedName name="fsfe" localSheetId="35" hidden="1">{#N/A,#N/A,FALSE,"SumD";#N/A,#N/A,FALSE,"ElecD";#N/A,#N/A,FALSE,"MechD";#N/A,#N/A,FALSE,"GeotD";#N/A,#N/A,FALSE,"PrcsD";#N/A,#N/A,FALSE,"TunnD";#N/A,#N/A,FALSE,"CivlD";#N/A,#N/A,FALSE,"NtwkD";#N/A,#N/A,FALSE,"EstgD";#N/A,#N/A,FALSE,"PEngD"}</definedName>
    <definedName name="fsfe" localSheetId="37" hidden="1">{#N/A,#N/A,FALSE,"SumD";#N/A,#N/A,FALSE,"ElecD";#N/A,#N/A,FALSE,"MechD";#N/A,#N/A,FALSE,"GeotD";#N/A,#N/A,FALSE,"PrcsD";#N/A,#N/A,FALSE,"TunnD";#N/A,#N/A,FALSE,"CivlD";#N/A,#N/A,FALSE,"NtwkD";#N/A,#N/A,FALSE,"EstgD";#N/A,#N/A,FALSE,"PEngD"}</definedName>
    <definedName name="fsfe" localSheetId="36" hidden="1">{#N/A,#N/A,FALSE,"SumD";#N/A,#N/A,FALSE,"ElecD";#N/A,#N/A,FALSE,"MechD";#N/A,#N/A,FALSE,"GeotD";#N/A,#N/A,FALSE,"PrcsD";#N/A,#N/A,FALSE,"TunnD";#N/A,#N/A,FALSE,"CivlD";#N/A,#N/A,FALSE,"NtwkD";#N/A,#N/A,FALSE,"EstgD";#N/A,#N/A,FALSE,"PEngD"}</definedName>
    <definedName name="fsfe" localSheetId="33" hidden="1">{#N/A,#N/A,FALSE,"SumD";#N/A,#N/A,FALSE,"ElecD";#N/A,#N/A,FALSE,"MechD";#N/A,#N/A,FALSE,"GeotD";#N/A,#N/A,FALSE,"PrcsD";#N/A,#N/A,FALSE,"TunnD";#N/A,#N/A,FALSE,"CivlD";#N/A,#N/A,FALSE,"NtwkD";#N/A,#N/A,FALSE,"EstgD";#N/A,#N/A,FALSE,"PEngD"}</definedName>
    <definedName name="fsfe" localSheetId="34" hidden="1">{#N/A,#N/A,FALSE,"SumD";#N/A,#N/A,FALSE,"ElecD";#N/A,#N/A,FALSE,"MechD";#N/A,#N/A,FALSE,"GeotD";#N/A,#N/A,FALSE,"PrcsD";#N/A,#N/A,FALSE,"TunnD";#N/A,#N/A,FALSE,"CivlD";#N/A,#N/A,FALSE,"NtwkD";#N/A,#N/A,FALSE,"EstgD";#N/A,#N/A,FALSE,"PEngD"}</definedName>
    <definedName name="fsfe" localSheetId="31" hidden="1">{#N/A,#N/A,FALSE,"SumD";#N/A,#N/A,FALSE,"ElecD";#N/A,#N/A,FALSE,"MechD";#N/A,#N/A,FALSE,"GeotD";#N/A,#N/A,FALSE,"PrcsD";#N/A,#N/A,FALSE,"TunnD";#N/A,#N/A,FALSE,"CivlD";#N/A,#N/A,FALSE,"NtwkD";#N/A,#N/A,FALSE,"EstgD";#N/A,#N/A,FALSE,"PEngD"}</definedName>
    <definedName name="fsfe" hidden="1">{#N/A,#N/A,FALSE,"SumD";#N/A,#N/A,FALSE,"ElecD";#N/A,#N/A,FALSE,"MechD";#N/A,#N/A,FALSE,"GeotD";#N/A,#N/A,FALSE,"PrcsD";#N/A,#N/A,FALSE,"TunnD";#N/A,#N/A,FALSE,"CivlD";#N/A,#N/A,FALSE,"NtwkD";#N/A,#N/A,FALSE,"EstgD";#N/A,#N/A,FALSE,"PEngD"}</definedName>
    <definedName name="fsfs" localSheetId="35" hidden="1">{#N/A,#N/A,FALSE,"masez (10)";#N/A,#N/A,FALSE,"masez (7)";#N/A,#N/A,FALSE,"masez (6)";#N/A,#N/A,FALSE,"masez (5)";#N/A,#N/A,FALSE,"masez (4)";#N/A,#N/A,FALSE,"masez (3)";#N/A,#N/A,FALSE,"masez (2)";#N/A,#N/A,FALSE,"GME";#N/A,#N/A,FALSE,"masez"}</definedName>
    <definedName name="fsfs" localSheetId="37" hidden="1">{#N/A,#N/A,FALSE,"masez (10)";#N/A,#N/A,FALSE,"masez (7)";#N/A,#N/A,FALSE,"masez (6)";#N/A,#N/A,FALSE,"masez (5)";#N/A,#N/A,FALSE,"masez (4)";#N/A,#N/A,FALSE,"masez (3)";#N/A,#N/A,FALSE,"masez (2)";#N/A,#N/A,FALSE,"GME";#N/A,#N/A,FALSE,"masez"}</definedName>
    <definedName name="fsfs" localSheetId="36" hidden="1">{#N/A,#N/A,FALSE,"masez (10)";#N/A,#N/A,FALSE,"masez (7)";#N/A,#N/A,FALSE,"masez (6)";#N/A,#N/A,FALSE,"masez (5)";#N/A,#N/A,FALSE,"masez (4)";#N/A,#N/A,FALSE,"masez (3)";#N/A,#N/A,FALSE,"masez (2)";#N/A,#N/A,FALSE,"GME";#N/A,#N/A,FALSE,"masez"}</definedName>
    <definedName name="fsfs" localSheetId="33" hidden="1">{#N/A,#N/A,FALSE,"masez (10)";#N/A,#N/A,FALSE,"masez (7)";#N/A,#N/A,FALSE,"masez (6)";#N/A,#N/A,FALSE,"masez (5)";#N/A,#N/A,FALSE,"masez (4)";#N/A,#N/A,FALSE,"masez (3)";#N/A,#N/A,FALSE,"masez (2)";#N/A,#N/A,FALSE,"GME";#N/A,#N/A,FALSE,"masez"}</definedName>
    <definedName name="fsfs" localSheetId="34" hidden="1">{#N/A,#N/A,FALSE,"masez (10)";#N/A,#N/A,FALSE,"masez (7)";#N/A,#N/A,FALSE,"masez (6)";#N/A,#N/A,FALSE,"masez (5)";#N/A,#N/A,FALSE,"masez (4)";#N/A,#N/A,FALSE,"masez (3)";#N/A,#N/A,FALSE,"masez (2)";#N/A,#N/A,FALSE,"GME";#N/A,#N/A,FALSE,"masez"}</definedName>
    <definedName name="fsfs" localSheetId="31" hidden="1">{#N/A,#N/A,FALSE,"masez (10)";#N/A,#N/A,FALSE,"masez (7)";#N/A,#N/A,FALSE,"masez (6)";#N/A,#N/A,FALSE,"masez (5)";#N/A,#N/A,FALSE,"masez (4)";#N/A,#N/A,FALSE,"masez (3)";#N/A,#N/A,FALSE,"masez (2)";#N/A,#N/A,FALSE,"GME";#N/A,#N/A,FALSE,"masez"}</definedName>
    <definedName name="fsfs" hidden="1">{#N/A,#N/A,FALSE,"masez (10)";#N/A,#N/A,FALSE,"masez (7)";#N/A,#N/A,FALSE,"masez (6)";#N/A,#N/A,FALSE,"masez (5)";#N/A,#N/A,FALSE,"masez (4)";#N/A,#N/A,FALSE,"masez (3)";#N/A,#N/A,FALSE,"masez (2)";#N/A,#N/A,FALSE,"GME";#N/A,#N/A,FALSE,"masez"}</definedName>
    <definedName name="fsfsfas" localSheetId="35" hidden="1">{#N/A,#N/A,FALSE,"SumG";#N/A,#N/A,FALSE,"ElecG";#N/A,#N/A,FALSE,"MechG";#N/A,#N/A,FALSE,"GeotG";#N/A,#N/A,FALSE,"PrcsG";#N/A,#N/A,FALSE,"TunnG";#N/A,#N/A,FALSE,"CivlG";#N/A,#N/A,FALSE,"NtwkG";#N/A,#N/A,FALSE,"EstgG";#N/A,#N/A,FALSE,"PEngG"}</definedName>
    <definedName name="fsfsfas" localSheetId="37" hidden="1">{#N/A,#N/A,FALSE,"SumG";#N/A,#N/A,FALSE,"ElecG";#N/A,#N/A,FALSE,"MechG";#N/A,#N/A,FALSE,"GeotG";#N/A,#N/A,FALSE,"PrcsG";#N/A,#N/A,FALSE,"TunnG";#N/A,#N/A,FALSE,"CivlG";#N/A,#N/A,FALSE,"NtwkG";#N/A,#N/A,FALSE,"EstgG";#N/A,#N/A,FALSE,"PEngG"}</definedName>
    <definedName name="fsfsfas" localSheetId="36" hidden="1">{#N/A,#N/A,FALSE,"SumG";#N/A,#N/A,FALSE,"ElecG";#N/A,#N/A,FALSE,"MechG";#N/A,#N/A,FALSE,"GeotG";#N/A,#N/A,FALSE,"PrcsG";#N/A,#N/A,FALSE,"TunnG";#N/A,#N/A,FALSE,"CivlG";#N/A,#N/A,FALSE,"NtwkG";#N/A,#N/A,FALSE,"EstgG";#N/A,#N/A,FALSE,"PEngG"}</definedName>
    <definedName name="fsfsfas" localSheetId="33" hidden="1">{#N/A,#N/A,FALSE,"SumG";#N/A,#N/A,FALSE,"ElecG";#N/A,#N/A,FALSE,"MechG";#N/A,#N/A,FALSE,"GeotG";#N/A,#N/A,FALSE,"PrcsG";#N/A,#N/A,FALSE,"TunnG";#N/A,#N/A,FALSE,"CivlG";#N/A,#N/A,FALSE,"NtwkG";#N/A,#N/A,FALSE,"EstgG";#N/A,#N/A,FALSE,"PEngG"}</definedName>
    <definedName name="fsfsfas" localSheetId="34" hidden="1">{#N/A,#N/A,FALSE,"SumG";#N/A,#N/A,FALSE,"ElecG";#N/A,#N/A,FALSE,"MechG";#N/A,#N/A,FALSE,"GeotG";#N/A,#N/A,FALSE,"PrcsG";#N/A,#N/A,FALSE,"TunnG";#N/A,#N/A,FALSE,"CivlG";#N/A,#N/A,FALSE,"NtwkG";#N/A,#N/A,FALSE,"EstgG";#N/A,#N/A,FALSE,"PEngG"}</definedName>
    <definedName name="fsfsfas" localSheetId="31" hidden="1">{#N/A,#N/A,FALSE,"SumG";#N/A,#N/A,FALSE,"ElecG";#N/A,#N/A,FALSE,"MechG";#N/A,#N/A,FALSE,"GeotG";#N/A,#N/A,FALSE,"PrcsG";#N/A,#N/A,FALSE,"TunnG";#N/A,#N/A,FALSE,"CivlG";#N/A,#N/A,FALSE,"NtwkG";#N/A,#N/A,FALSE,"EstgG";#N/A,#N/A,FALSE,"PEngG"}</definedName>
    <definedName name="fsfsfas" hidden="1">{#N/A,#N/A,FALSE,"SumG";#N/A,#N/A,FALSE,"ElecG";#N/A,#N/A,FALSE,"MechG";#N/A,#N/A,FALSE,"GeotG";#N/A,#N/A,FALSE,"PrcsG";#N/A,#N/A,FALSE,"TunnG";#N/A,#N/A,FALSE,"CivlG";#N/A,#N/A,FALSE,"NtwkG";#N/A,#N/A,FALSE,"EstgG";#N/A,#N/A,FALSE,"PEngG"}</definedName>
    <definedName name="fshot">#REF!</definedName>
    <definedName name="fssdf" localSheetId="35" hidden="1">{#N/A,#N/A,FALSE,"SumD";#N/A,#N/A,FALSE,"ElecD";#N/A,#N/A,FALSE,"MechD";#N/A,#N/A,FALSE,"GeotD";#N/A,#N/A,FALSE,"PrcsD";#N/A,#N/A,FALSE,"TunnD";#N/A,#N/A,FALSE,"CivlD";#N/A,#N/A,FALSE,"NtwkD";#N/A,#N/A,FALSE,"EstgD";#N/A,#N/A,FALSE,"PEngD"}</definedName>
    <definedName name="fssdf" localSheetId="37" hidden="1">{#N/A,#N/A,FALSE,"SumD";#N/A,#N/A,FALSE,"ElecD";#N/A,#N/A,FALSE,"MechD";#N/A,#N/A,FALSE,"GeotD";#N/A,#N/A,FALSE,"PrcsD";#N/A,#N/A,FALSE,"TunnD";#N/A,#N/A,FALSE,"CivlD";#N/A,#N/A,FALSE,"NtwkD";#N/A,#N/A,FALSE,"EstgD";#N/A,#N/A,FALSE,"PEngD"}</definedName>
    <definedName name="fssdf" localSheetId="36" hidden="1">{#N/A,#N/A,FALSE,"SumD";#N/A,#N/A,FALSE,"ElecD";#N/A,#N/A,FALSE,"MechD";#N/A,#N/A,FALSE,"GeotD";#N/A,#N/A,FALSE,"PrcsD";#N/A,#N/A,FALSE,"TunnD";#N/A,#N/A,FALSE,"CivlD";#N/A,#N/A,FALSE,"NtwkD";#N/A,#N/A,FALSE,"EstgD";#N/A,#N/A,FALSE,"PEngD"}</definedName>
    <definedName name="fssdf" localSheetId="33" hidden="1">{#N/A,#N/A,FALSE,"SumD";#N/A,#N/A,FALSE,"ElecD";#N/A,#N/A,FALSE,"MechD";#N/A,#N/A,FALSE,"GeotD";#N/A,#N/A,FALSE,"PrcsD";#N/A,#N/A,FALSE,"TunnD";#N/A,#N/A,FALSE,"CivlD";#N/A,#N/A,FALSE,"NtwkD";#N/A,#N/A,FALSE,"EstgD";#N/A,#N/A,FALSE,"PEngD"}</definedName>
    <definedName name="fssdf" localSheetId="34" hidden="1">{#N/A,#N/A,FALSE,"SumD";#N/A,#N/A,FALSE,"ElecD";#N/A,#N/A,FALSE,"MechD";#N/A,#N/A,FALSE,"GeotD";#N/A,#N/A,FALSE,"PrcsD";#N/A,#N/A,FALSE,"TunnD";#N/A,#N/A,FALSE,"CivlD";#N/A,#N/A,FALSE,"NtwkD";#N/A,#N/A,FALSE,"EstgD";#N/A,#N/A,FALSE,"PEngD"}</definedName>
    <definedName name="fssdf" localSheetId="31"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sdfs" localSheetId="35" hidden="1">{"DETALLE_1996",#N/A,FALSE,"flujo";"DETALLE_1997",#N/A,FALSE,"flujo";"GASTOS_INCURRIDOS_1996",#N/A,FALSE,"flujo";"GASTOS_PROGRAMADOS_PARA_1997",#N/A,FALSE,"flujo";#N/A,#N/A,FALSE,"comparat";#N/A,#N/A,FALSE,"costos";#N/A,#N/A,FALSE,"proyctrol"}</definedName>
    <definedName name="fssdfs" localSheetId="37" hidden="1">{"DETALLE_1996",#N/A,FALSE,"flujo";"DETALLE_1997",#N/A,FALSE,"flujo";"GASTOS_INCURRIDOS_1996",#N/A,FALSE,"flujo";"GASTOS_PROGRAMADOS_PARA_1997",#N/A,FALSE,"flujo";#N/A,#N/A,FALSE,"comparat";#N/A,#N/A,FALSE,"costos";#N/A,#N/A,FALSE,"proyctrol"}</definedName>
    <definedName name="fssdfs" localSheetId="36" hidden="1">{"DETALLE_1996",#N/A,FALSE,"flujo";"DETALLE_1997",#N/A,FALSE,"flujo";"GASTOS_INCURRIDOS_1996",#N/A,FALSE,"flujo";"GASTOS_PROGRAMADOS_PARA_1997",#N/A,FALSE,"flujo";#N/A,#N/A,FALSE,"comparat";#N/A,#N/A,FALSE,"costos";#N/A,#N/A,FALSE,"proyctrol"}</definedName>
    <definedName name="fssdfs" localSheetId="33" hidden="1">{"DETALLE_1996",#N/A,FALSE,"flujo";"DETALLE_1997",#N/A,FALSE,"flujo";"GASTOS_INCURRIDOS_1996",#N/A,FALSE,"flujo";"GASTOS_PROGRAMADOS_PARA_1997",#N/A,FALSE,"flujo";#N/A,#N/A,FALSE,"comparat";#N/A,#N/A,FALSE,"costos";#N/A,#N/A,FALSE,"proyctrol"}</definedName>
    <definedName name="fssdfs" localSheetId="34" hidden="1">{"DETALLE_1996",#N/A,FALSE,"flujo";"DETALLE_1997",#N/A,FALSE,"flujo";"GASTOS_INCURRIDOS_1996",#N/A,FALSE,"flujo";"GASTOS_PROGRAMADOS_PARA_1997",#N/A,FALSE,"flujo";#N/A,#N/A,FALSE,"comparat";#N/A,#N/A,FALSE,"costos";#N/A,#N/A,FALSE,"proyctrol"}</definedName>
    <definedName name="fssdfs" localSheetId="31" hidden="1">{"DETALLE_1996",#N/A,FALSE,"flujo";"DETALLE_1997",#N/A,FALSE,"flujo";"GASTOS_INCURRIDOS_1996",#N/A,FALSE,"flujo";"GASTOS_PROGRAMADOS_PARA_1997",#N/A,FALSE,"flujo";#N/A,#N/A,FALSE,"comparat";#N/A,#N/A,FALSE,"costos";#N/A,#N/A,FALSE,"proyctrol"}</definedName>
    <definedName name="fssdfs" hidden="1">{"DETALLE_1996",#N/A,FALSE,"flujo";"DETALLE_1997",#N/A,FALSE,"flujo";"GASTOS_INCURRIDOS_1996",#N/A,FALSE,"flujo";"GASTOS_PROGRAMADOS_PARA_1997",#N/A,FALSE,"flujo";#N/A,#N/A,FALSE,"comparat";#N/A,#N/A,FALSE,"costos";#N/A,#N/A,FALSE,"proyctrol"}</definedName>
    <definedName name="fst_brand">#REF!</definedName>
    <definedName name="fsu">#REF!</definedName>
    <definedName name="FSUB.01CODE">#REF!</definedName>
    <definedName name="FSUB.02NAME">#REF!</definedName>
    <definedName name="FSV" localSheetId="31">#REF!</definedName>
    <definedName name="FSV">!#REF!</definedName>
    <definedName name="ft" localSheetId="35" hidden="1">{#N/A,#N/A,TRUE,"INGENIERIA";#N/A,#N/A,TRUE,"COMPRAS";#N/A,#N/A,TRUE,"DIRECCION";#N/A,#N/A,TRUE,"RESUMEN"}</definedName>
    <definedName name="ft" localSheetId="37" hidden="1">{#N/A,#N/A,TRUE,"INGENIERIA";#N/A,#N/A,TRUE,"COMPRAS";#N/A,#N/A,TRUE,"DIRECCION";#N/A,#N/A,TRUE,"RESUMEN"}</definedName>
    <definedName name="ft" localSheetId="36" hidden="1">{#N/A,#N/A,TRUE,"INGENIERIA";#N/A,#N/A,TRUE,"COMPRAS";#N/A,#N/A,TRUE,"DIRECCION";#N/A,#N/A,TRUE,"RESUMEN"}</definedName>
    <definedName name="ft" localSheetId="33" hidden="1">{#N/A,#N/A,TRUE,"INGENIERIA";#N/A,#N/A,TRUE,"COMPRAS";#N/A,#N/A,TRUE,"DIRECCION";#N/A,#N/A,TRUE,"RESUMEN"}</definedName>
    <definedName name="ft" localSheetId="34" hidden="1">{#N/A,#N/A,TRUE,"INGENIERIA";#N/A,#N/A,TRUE,"COMPRAS";#N/A,#N/A,TRUE,"DIRECCION";#N/A,#N/A,TRUE,"RESUMEN"}</definedName>
    <definedName name="ft" localSheetId="31" hidden="1">{#N/A,#N/A,TRUE,"INGENIERIA";#N/A,#N/A,TRUE,"COMPRAS";#N/A,#N/A,TRUE,"DIRECCION";#N/A,#N/A,TRUE,"RESUMEN"}</definedName>
    <definedName name="ft" hidden="1">{#N/A,#N/A,TRUE,"INGENIERIA";#N/A,#N/A,TRUE,"COMPRAS";#N/A,#N/A,TRUE,"DIRECCION";#N/A,#N/A,TRUE,"RESUMEN"}</definedName>
    <definedName name="FTJKF" localSheetId="35" hidden="1">{"DETALLE_1996",#N/A,FALSE,"flujo";"DETALLE_1997",#N/A,FALSE,"flujo";"GASTOS_INCURRIDOS_1996",#N/A,FALSE,"flujo";"GASTOS_PROGRAMADOS_PARA_1997",#N/A,FALSE,"flujo";#N/A,#N/A,FALSE,"comparat";#N/A,#N/A,FALSE,"costos";#N/A,#N/A,FALSE,"proyctrol"}</definedName>
    <definedName name="FTJKF" localSheetId="37" hidden="1">{"DETALLE_1996",#N/A,FALSE,"flujo";"DETALLE_1997",#N/A,FALSE,"flujo";"GASTOS_INCURRIDOS_1996",#N/A,FALSE,"flujo";"GASTOS_PROGRAMADOS_PARA_1997",#N/A,FALSE,"flujo";#N/A,#N/A,FALSE,"comparat";#N/A,#N/A,FALSE,"costos";#N/A,#N/A,FALSE,"proyctrol"}</definedName>
    <definedName name="FTJKF" localSheetId="36" hidden="1">{"DETALLE_1996",#N/A,FALSE,"flujo";"DETALLE_1997",#N/A,FALSE,"flujo";"GASTOS_INCURRIDOS_1996",#N/A,FALSE,"flujo";"GASTOS_PROGRAMADOS_PARA_1997",#N/A,FALSE,"flujo";#N/A,#N/A,FALSE,"comparat";#N/A,#N/A,FALSE,"costos";#N/A,#N/A,FALSE,"proyctrol"}</definedName>
    <definedName name="FTJKF" localSheetId="33" hidden="1">{"DETALLE_1996",#N/A,FALSE,"flujo";"DETALLE_1997",#N/A,FALSE,"flujo";"GASTOS_INCURRIDOS_1996",#N/A,FALSE,"flujo";"GASTOS_PROGRAMADOS_PARA_1997",#N/A,FALSE,"flujo";#N/A,#N/A,FALSE,"comparat";#N/A,#N/A,FALSE,"costos";#N/A,#N/A,FALSE,"proyctrol"}</definedName>
    <definedName name="FTJKF" localSheetId="34" hidden="1">{"DETALLE_1996",#N/A,FALSE,"flujo";"DETALLE_1997",#N/A,FALSE,"flujo";"GASTOS_INCURRIDOS_1996",#N/A,FALSE,"flujo";"GASTOS_PROGRAMADOS_PARA_1997",#N/A,FALSE,"flujo";#N/A,#N/A,FALSE,"comparat";#N/A,#N/A,FALSE,"costos";#N/A,#N/A,FALSE,"proyctrol"}</definedName>
    <definedName name="FTJKF" localSheetId="31" hidden="1">{"DETALLE_1996",#N/A,FALSE,"flujo";"DETALLE_1997",#N/A,FALSE,"flujo";"GASTOS_INCURRIDOS_1996",#N/A,FALSE,"flujo";"GASTOS_PROGRAMADOS_PARA_1997",#N/A,FALSE,"flujo";#N/A,#N/A,FALSE,"comparat";#N/A,#N/A,FALSE,"costos";#N/A,#N/A,FALSE,"proyctrol"}</definedName>
    <definedName name="FTJKF" hidden="1">{"DETALLE_1996",#N/A,FALSE,"flujo";"DETALLE_1997",#N/A,FALSE,"flujo";"GASTOS_INCURRIDOS_1996",#N/A,FALSE,"flujo";"GASTOS_PROGRAMADOS_PARA_1997",#N/A,FALSE,"flujo";#N/A,#N/A,FALSE,"comparat";#N/A,#N/A,FALSE,"costos";#N/A,#N/A,FALSE,"proyctrol"}</definedName>
    <definedName name="FTM">#REF!</definedName>
    <definedName name="FTMina">#REF!</definedName>
    <definedName name="FTPlanta">#REF!</definedName>
    <definedName name="ftrdfd" localSheetId="35" hidden="1">{#N/A,#N/A,FALSE,"Total_OC015";#N/A,#N/A,FALSE,"ADMIN";#N/A,#N/A,FALSE,"PROCES";#N/A,#N/A,FALSE,"mecan";#N/A,#N/A,FALSE,"civil";#N/A,#N/A,FALSE,"CAÑER";#N/A,#N/A,FALSE,"ELEC";#N/A,#N/A,FALSE,"INSTR"}</definedName>
    <definedName name="ftrdfd" localSheetId="37" hidden="1">{#N/A,#N/A,FALSE,"Total_OC015";#N/A,#N/A,FALSE,"ADMIN";#N/A,#N/A,FALSE,"PROCES";#N/A,#N/A,FALSE,"mecan";#N/A,#N/A,FALSE,"civil";#N/A,#N/A,FALSE,"CAÑER";#N/A,#N/A,FALSE,"ELEC";#N/A,#N/A,FALSE,"INSTR"}</definedName>
    <definedName name="ftrdfd" localSheetId="36" hidden="1">{#N/A,#N/A,FALSE,"Total_OC015";#N/A,#N/A,FALSE,"ADMIN";#N/A,#N/A,FALSE,"PROCES";#N/A,#N/A,FALSE,"mecan";#N/A,#N/A,FALSE,"civil";#N/A,#N/A,FALSE,"CAÑER";#N/A,#N/A,FALSE,"ELEC";#N/A,#N/A,FALSE,"INSTR"}</definedName>
    <definedName name="ftrdfd" localSheetId="33" hidden="1">{#N/A,#N/A,FALSE,"Total_OC015";#N/A,#N/A,FALSE,"ADMIN";#N/A,#N/A,FALSE,"PROCES";#N/A,#N/A,FALSE,"mecan";#N/A,#N/A,FALSE,"civil";#N/A,#N/A,FALSE,"CAÑER";#N/A,#N/A,FALSE,"ELEC";#N/A,#N/A,FALSE,"INSTR"}</definedName>
    <definedName name="ftrdfd" localSheetId="34" hidden="1">{#N/A,#N/A,FALSE,"Total_OC015";#N/A,#N/A,FALSE,"ADMIN";#N/A,#N/A,FALSE,"PROCES";#N/A,#N/A,FALSE,"mecan";#N/A,#N/A,FALSE,"civil";#N/A,#N/A,FALSE,"CAÑER";#N/A,#N/A,FALSE,"ELEC";#N/A,#N/A,FALSE,"INSTR"}</definedName>
    <definedName name="ftrdfd" localSheetId="31" hidden="1">{#N/A,#N/A,FALSE,"Total_OC015";#N/A,#N/A,FALSE,"ADMIN";#N/A,#N/A,FALSE,"PROCES";#N/A,#N/A,FALSE,"mecan";#N/A,#N/A,FALSE,"civil";#N/A,#N/A,FALSE,"CAÑER";#N/A,#N/A,FALSE,"ELEC";#N/A,#N/A,FALSE,"INSTR"}</definedName>
    <definedName name="ftrdfd" hidden="1">{#N/A,#N/A,FALSE,"Total_OC015";#N/A,#N/A,FALSE,"ADMIN";#N/A,#N/A,FALSE,"PROCES";#N/A,#N/A,FALSE,"mecan";#N/A,#N/A,FALSE,"civil";#N/A,#N/A,FALSE,"CAÑER";#N/A,#N/A,FALSE,"ELEC";#N/A,#N/A,FALSE,"INSTR"}</definedName>
    <definedName name="ftt" localSheetId="35" hidden="1">{"BPC",#N/A,FALSE,"PRO";"NUC",#N/A,FALSE,"PRO";"FOS",#N/A,FALSE,"PRO"}</definedName>
    <definedName name="ftt" localSheetId="37" hidden="1">{"BPC",#N/A,FALSE,"PRO";"NUC",#N/A,FALSE,"PRO";"FOS",#N/A,FALSE,"PRO"}</definedName>
    <definedName name="ftt" localSheetId="36" hidden="1">{"BPC",#N/A,FALSE,"PRO";"NUC",#N/A,FALSE,"PRO";"FOS",#N/A,FALSE,"PRO"}</definedName>
    <definedName name="ftt" localSheetId="33" hidden="1">{"BPC",#N/A,FALSE,"PRO";"NUC",#N/A,FALSE,"PRO";"FOS",#N/A,FALSE,"PRO"}</definedName>
    <definedName name="ftt" localSheetId="34" hidden="1">{"BPC",#N/A,FALSE,"PRO";"NUC",#N/A,FALSE,"PRO";"FOS",#N/A,FALSE,"PRO"}</definedName>
    <definedName name="ftt" localSheetId="31" hidden="1">{"BPC",#N/A,FALSE,"PRO";"NUC",#N/A,FALSE,"PRO";"FOS",#N/A,FALSE,"PRO"}</definedName>
    <definedName name="ftt" hidden="1">{"BPC",#N/A,FALSE,"PRO";"NUC",#N/A,FALSE,"PRO";"FOS",#N/A,FALSE,"PRO"}</definedName>
    <definedName name="ftu222_1" localSheetId="35" hidden="1">{#N/A,#N/A,FALSE,"Aging Summary";#N/A,#N/A,FALSE,"Ratio Analysis";#N/A,#N/A,FALSE,"Test 120 Day Accts";#N/A,#N/A,FALSE,"Tickmarks"}</definedName>
    <definedName name="ftu222_1" localSheetId="37" hidden="1">{#N/A,#N/A,FALSE,"Aging Summary";#N/A,#N/A,FALSE,"Ratio Analysis";#N/A,#N/A,FALSE,"Test 120 Day Accts";#N/A,#N/A,FALSE,"Tickmarks"}</definedName>
    <definedName name="ftu222_1" localSheetId="36" hidden="1">{#N/A,#N/A,FALSE,"Aging Summary";#N/A,#N/A,FALSE,"Ratio Analysis";#N/A,#N/A,FALSE,"Test 120 Day Accts";#N/A,#N/A,FALSE,"Tickmarks"}</definedName>
    <definedName name="ftu222_1" localSheetId="33" hidden="1">{#N/A,#N/A,FALSE,"Aging Summary";#N/A,#N/A,FALSE,"Ratio Analysis";#N/A,#N/A,FALSE,"Test 120 Day Accts";#N/A,#N/A,FALSE,"Tickmarks"}</definedName>
    <definedName name="ftu222_1" localSheetId="34" hidden="1">{#N/A,#N/A,FALSE,"Aging Summary";#N/A,#N/A,FALSE,"Ratio Analysis";#N/A,#N/A,FALSE,"Test 120 Day Accts";#N/A,#N/A,FALSE,"Tickmarks"}</definedName>
    <definedName name="ftu222_1" localSheetId="31" hidden="1">{#N/A,#N/A,FALSE,"Aging Summary";#N/A,#N/A,FALSE,"Ratio Analysis";#N/A,#N/A,FALSE,"Test 120 Day Accts";#N/A,#N/A,FALSE,"Tickmarks"}</definedName>
    <definedName name="ftu222_1" hidden="1">{#N/A,#N/A,FALSE,"Aging Summary";#N/A,#N/A,FALSE,"Ratio Analysis";#N/A,#N/A,FALSE,"Test 120 Day Accts";#N/A,#N/A,FALSE,"Tickmarks"}</definedName>
    <definedName name="ftyir"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uetyu" localSheetId="35" hidden="1">{#N/A,#N/A,FALSE,"ResDev"}</definedName>
    <definedName name="ftyuetyu" localSheetId="37" hidden="1">{#N/A,#N/A,FALSE,"ResDev"}</definedName>
    <definedName name="ftyuetyu" localSheetId="36" hidden="1">{#N/A,#N/A,FALSE,"ResDev"}</definedName>
    <definedName name="ftyuetyu" localSheetId="33" hidden="1">{#N/A,#N/A,FALSE,"ResDev"}</definedName>
    <definedName name="ftyuetyu" localSheetId="34" hidden="1">{#N/A,#N/A,FALSE,"ResDev"}</definedName>
    <definedName name="ftyuetyu" localSheetId="31" hidden="1">{#N/A,#N/A,FALSE,"ResDev"}</definedName>
    <definedName name="ftyuetyu" hidden="1">{#N/A,#N/A,FALSE,"ResDev"}</definedName>
    <definedName name="FU" localSheetId="35" hidden="1">#REF!</definedName>
    <definedName name="FU" localSheetId="37" hidden="1">#REF!</definedName>
    <definedName name="FU" localSheetId="36" hidden="1">#REF!</definedName>
    <definedName name="FU" localSheetId="33" hidden="1">#REF!</definedName>
    <definedName name="FU" localSheetId="34" hidden="1">#REF!</definedName>
    <definedName name="FU" hidden="1">#REF!</definedName>
    <definedName name="fuhgfd" localSheetId="35" hidden="1">{#N/A,#N/A,FALSE,"E-1";#N/A,#N/A,FALSE,"E-2";#N/A,#N/A,FALSE,"F-1";#N/A,#N/A,FALSE,"F-2";#N/A,#N/A,FALSE,"F-3";#N/A,#N/A,FALSE,"F-4";#N/A,#N/A,FALSE,"F-5";#N/A,#N/A,FALSE,"F-6";#N/A,#N/A,FALSE,"Matrix"}</definedName>
    <definedName name="fuhgfd" localSheetId="37" hidden="1">{#N/A,#N/A,FALSE,"E-1";#N/A,#N/A,FALSE,"E-2";#N/A,#N/A,FALSE,"F-1";#N/A,#N/A,FALSE,"F-2";#N/A,#N/A,FALSE,"F-3";#N/A,#N/A,FALSE,"F-4";#N/A,#N/A,FALSE,"F-5";#N/A,#N/A,FALSE,"F-6";#N/A,#N/A,FALSE,"Matrix"}</definedName>
    <definedName name="fuhgfd" localSheetId="36" hidden="1">{#N/A,#N/A,FALSE,"E-1";#N/A,#N/A,FALSE,"E-2";#N/A,#N/A,FALSE,"F-1";#N/A,#N/A,FALSE,"F-2";#N/A,#N/A,FALSE,"F-3";#N/A,#N/A,FALSE,"F-4";#N/A,#N/A,FALSE,"F-5";#N/A,#N/A,FALSE,"F-6";#N/A,#N/A,FALSE,"Matrix"}</definedName>
    <definedName name="fuhgfd" localSheetId="33" hidden="1">{#N/A,#N/A,FALSE,"E-1";#N/A,#N/A,FALSE,"E-2";#N/A,#N/A,FALSE,"F-1";#N/A,#N/A,FALSE,"F-2";#N/A,#N/A,FALSE,"F-3";#N/A,#N/A,FALSE,"F-4";#N/A,#N/A,FALSE,"F-5";#N/A,#N/A,FALSE,"F-6";#N/A,#N/A,FALSE,"Matrix"}</definedName>
    <definedName name="fuhgfd" localSheetId="34" hidden="1">{#N/A,#N/A,FALSE,"E-1";#N/A,#N/A,FALSE,"E-2";#N/A,#N/A,FALSE,"F-1";#N/A,#N/A,FALSE,"F-2";#N/A,#N/A,FALSE,"F-3";#N/A,#N/A,FALSE,"F-4";#N/A,#N/A,FALSE,"F-5";#N/A,#N/A,FALSE,"F-6";#N/A,#N/A,FALSE,"Matrix"}</definedName>
    <definedName name="fuhgfd" localSheetId="31" hidden="1">{#N/A,#N/A,FALSE,"E-1";#N/A,#N/A,FALSE,"E-2";#N/A,#N/A,FALSE,"F-1";#N/A,#N/A,FALSE,"F-2";#N/A,#N/A,FALSE,"F-3";#N/A,#N/A,FALSE,"F-4";#N/A,#N/A,FALSE,"F-5";#N/A,#N/A,FALSE,"F-6";#N/A,#N/A,FALSE,"Matrix"}</definedName>
    <definedName name="fuhgfd" hidden="1">{#N/A,#N/A,FALSE,"E-1";#N/A,#N/A,FALSE,"E-2";#N/A,#N/A,FALSE,"F-1";#N/A,#N/A,FALSE,"F-2";#N/A,#N/A,FALSE,"F-3";#N/A,#N/A,FALSE,"F-4";#N/A,#N/A,FALSE,"F-5";#N/A,#N/A,FALSE,"F-6";#N/A,#N/A,FALSE,"Matrix"}</definedName>
    <definedName name="ful" hidden="1">{#N/A,#N/A,FALSE,"Hoja1";#N/A,#N/A,FALSE,"Hoja2"}</definedName>
    <definedName name="FULL">#REF!</definedName>
    <definedName name="full_print" localSheetId="35"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full_print" localSheetId="37"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full_print" localSheetId="36"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full_print" localSheetId="33"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full_print" localSheetId="34"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Full_Print" localSheetId="31">#REF!</definedName>
    <definedName name="full_print"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fullTl" localSheetId="31">#REF!</definedName>
    <definedName name="fullTl">!#REF!</definedName>
    <definedName name="FULM" localSheetId="31">#REF!</definedName>
    <definedName name="FULM">!#REF!</definedName>
    <definedName name="Fulminante">#REF!</definedName>
    <definedName name="funcion">#REF!</definedName>
    <definedName name="FUNCTION" localSheetId="31">#REF!</definedName>
    <definedName name="FUNCTION">!#REF!</definedName>
    <definedName name="FUNDENTES_DOE">#REF!</definedName>
    <definedName name="fur" localSheetId="35" hidden="1">#REF!</definedName>
    <definedName name="fur" localSheetId="33" hidden="1">#REF!</definedName>
    <definedName name="fur" localSheetId="34" hidden="1">#REF!</definedName>
    <definedName name="fur" hidden="1">#REF!</definedName>
    <definedName name="Furniture" localSheetId="35" hidden="1">{#N/A,#N/A,TRUE,"Basic";#N/A,#N/A,TRUE,"EXT-TABLE";#N/A,#N/A,TRUE,"STEEL";#N/A,#N/A,TRUE,"INT-Table";#N/A,#N/A,TRUE,"STEEL";#N/A,#N/A,TRUE,"Door"}</definedName>
    <definedName name="Furniture" localSheetId="37" hidden="1">{#N/A,#N/A,TRUE,"Basic";#N/A,#N/A,TRUE,"EXT-TABLE";#N/A,#N/A,TRUE,"STEEL";#N/A,#N/A,TRUE,"INT-Table";#N/A,#N/A,TRUE,"STEEL";#N/A,#N/A,TRUE,"Door"}</definedName>
    <definedName name="Furniture" localSheetId="36" hidden="1">{#N/A,#N/A,TRUE,"Basic";#N/A,#N/A,TRUE,"EXT-TABLE";#N/A,#N/A,TRUE,"STEEL";#N/A,#N/A,TRUE,"INT-Table";#N/A,#N/A,TRUE,"STEEL";#N/A,#N/A,TRUE,"Door"}</definedName>
    <definedName name="Furniture" localSheetId="33" hidden="1">{#N/A,#N/A,TRUE,"Basic";#N/A,#N/A,TRUE,"EXT-TABLE";#N/A,#N/A,TRUE,"STEEL";#N/A,#N/A,TRUE,"INT-Table";#N/A,#N/A,TRUE,"STEEL";#N/A,#N/A,TRUE,"Door"}</definedName>
    <definedName name="Furniture" localSheetId="34" hidden="1">{#N/A,#N/A,TRUE,"Basic";#N/A,#N/A,TRUE,"EXT-TABLE";#N/A,#N/A,TRUE,"STEEL";#N/A,#N/A,TRUE,"INT-Table";#N/A,#N/A,TRUE,"STEEL";#N/A,#N/A,TRUE,"Door"}</definedName>
    <definedName name="Furniture" localSheetId="31" hidden="1">{#N/A,#N/A,TRUE,"Basic";#N/A,#N/A,TRUE,"EXT-TABLE";#N/A,#N/A,TRUE,"STEEL";#N/A,#N/A,TRUE,"INT-Table";#N/A,#N/A,TRUE,"STEEL";#N/A,#N/A,TRUE,"Door"}</definedName>
    <definedName name="Furniture" hidden="1">{#N/A,#N/A,TRUE,"Basic";#N/A,#N/A,TRUE,"EXT-TABLE";#N/A,#N/A,TRUE,"STEEL";#N/A,#N/A,TRUE,"INT-Table";#N/A,#N/A,TRUE,"STEEL";#N/A,#N/A,TRUE,"Door"}</definedName>
    <definedName name="Furniture_Charge_Rate">#REF!</definedName>
    <definedName name="FUT_2000" localSheetId="35" hidden="1">{#N/A,#N/A,FALSE,"Aging Summary";#N/A,#N/A,FALSE,"Ratio Analysis";#N/A,#N/A,FALSE,"Test 120 Day Accts";#N/A,#N/A,FALSE,"Tickmarks"}</definedName>
    <definedName name="FUT_2000" localSheetId="37" hidden="1">{#N/A,#N/A,FALSE,"Aging Summary";#N/A,#N/A,FALSE,"Ratio Analysis";#N/A,#N/A,FALSE,"Test 120 Day Accts";#N/A,#N/A,FALSE,"Tickmarks"}</definedName>
    <definedName name="FUT_2000" localSheetId="36" hidden="1">{#N/A,#N/A,FALSE,"Aging Summary";#N/A,#N/A,FALSE,"Ratio Analysis";#N/A,#N/A,FALSE,"Test 120 Day Accts";#N/A,#N/A,FALSE,"Tickmarks"}</definedName>
    <definedName name="FUT_2000" localSheetId="33" hidden="1">{#N/A,#N/A,FALSE,"Aging Summary";#N/A,#N/A,FALSE,"Ratio Analysis";#N/A,#N/A,FALSE,"Test 120 Day Accts";#N/A,#N/A,FALSE,"Tickmarks"}</definedName>
    <definedName name="FUT_2000" localSheetId="34" hidden="1">{#N/A,#N/A,FALSE,"Aging Summary";#N/A,#N/A,FALSE,"Ratio Analysis";#N/A,#N/A,FALSE,"Test 120 Day Accts";#N/A,#N/A,FALSE,"Tickmarks"}</definedName>
    <definedName name="FUT_2000" localSheetId="31" hidden="1">{#N/A,#N/A,FALSE,"Aging Summary";#N/A,#N/A,FALSE,"Ratio Analysis";#N/A,#N/A,FALSE,"Test 120 Day Accts";#N/A,#N/A,FALSE,"Tickmarks"}</definedName>
    <definedName name="FUT_2000" hidden="1">{#N/A,#N/A,FALSE,"Aging Summary";#N/A,#N/A,FALSE,"Ratio Analysis";#N/A,#N/A,FALSE,"Test 120 Day Accts";#N/A,#N/A,FALSE,"Tickmarks"}</definedName>
    <definedName name="FUT_2000_1" localSheetId="35" hidden="1">{#N/A,#N/A,FALSE,"Aging Summary";#N/A,#N/A,FALSE,"Ratio Analysis";#N/A,#N/A,FALSE,"Test 120 Day Accts";#N/A,#N/A,FALSE,"Tickmarks"}</definedName>
    <definedName name="FUT_2000_1" localSheetId="37" hidden="1">{#N/A,#N/A,FALSE,"Aging Summary";#N/A,#N/A,FALSE,"Ratio Analysis";#N/A,#N/A,FALSE,"Test 120 Day Accts";#N/A,#N/A,FALSE,"Tickmarks"}</definedName>
    <definedName name="FUT_2000_1" localSheetId="36" hidden="1">{#N/A,#N/A,FALSE,"Aging Summary";#N/A,#N/A,FALSE,"Ratio Analysis";#N/A,#N/A,FALSE,"Test 120 Day Accts";#N/A,#N/A,FALSE,"Tickmarks"}</definedName>
    <definedName name="FUT_2000_1" localSheetId="33" hidden="1">{#N/A,#N/A,FALSE,"Aging Summary";#N/A,#N/A,FALSE,"Ratio Analysis";#N/A,#N/A,FALSE,"Test 120 Day Accts";#N/A,#N/A,FALSE,"Tickmarks"}</definedName>
    <definedName name="FUT_2000_1" localSheetId="34" hidden="1">{#N/A,#N/A,FALSE,"Aging Summary";#N/A,#N/A,FALSE,"Ratio Analysis";#N/A,#N/A,FALSE,"Test 120 Day Accts";#N/A,#N/A,FALSE,"Tickmarks"}</definedName>
    <definedName name="FUT_2000_1" localSheetId="31" hidden="1">{#N/A,#N/A,FALSE,"Aging Summary";#N/A,#N/A,FALSE,"Ratio Analysis";#N/A,#N/A,FALSE,"Test 120 Day Accts";#N/A,#N/A,FALSE,"Tickmarks"}</definedName>
    <definedName name="FUT_2000_1" hidden="1">{#N/A,#N/A,FALSE,"Aging Summary";#N/A,#N/A,FALSE,"Ratio Analysis";#N/A,#N/A,FALSE,"Test 120 Day Accts";#N/A,#N/A,FALSE,"Tickmarks"}</definedName>
    <definedName name="futxx" localSheetId="35"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futxx" localSheetId="37"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futxx" localSheetId="36"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futxx" localSheetId="33"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futxx" localSheetId="34"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futxx" localSheetId="31"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futxx"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Fv" localSheetId="31">#REF!</definedName>
    <definedName name="fv" hidden="1">{"April",#N/A,FALSE,"April"}</definedName>
    <definedName name="FVA" localSheetId="35" hidden="1">#REF!</definedName>
    <definedName name="FVA" localSheetId="37" hidden="1">#REF!</definedName>
    <definedName name="FVA" localSheetId="36" hidden="1">#REF!</definedName>
    <definedName name="FVA" localSheetId="33" hidden="1">#REF!</definedName>
    <definedName name="FVA" localSheetId="34" hidden="1">#REF!</definedName>
    <definedName name="FVA" localSheetId="31" hidden="1">#REF!</definedName>
    <definedName name="FVA" hidden="1">#REF!</definedName>
    <definedName name="fvcdsssee" localSheetId="35" hidden="1">#REF!</definedName>
    <definedName name="fvcdsssee" localSheetId="37" hidden="1">#REF!</definedName>
    <definedName name="fvcdsssee" localSheetId="36" hidden="1">#REF!</definedName>
    <definedName name="fvcdsssee" localSheetId="33" hidden="1">#REF!</definedName>
    <definedName name="fvcdsssee" localSheetId="34" hidden="1">#REF!</definedName>
    <definedName name="fvcdsssee" localSheetId="31" hidden="1">#REF!</definedName>
    <definedName name="fvcdsssee" hidden="1">#REF!</definedName>
    <definedName name="fvdf" localSheetId="35" hidden="1">{"JAN",#N/A,FALSE,"January"}</definedName>
    <definedName name="fvdf" localSheetId="37" hidden="1">{"JAN",#N/A,FALSE,"January"}</definedName>
    <definedName name="fvdf" localSheetId="36" hidden="1">{"JAN",#N/A,FALSE,"January"}</definedName>
    <definedName name="fvdf" localSheetId="33" hidden="1">{"JAN",#N/A,FALSE,"January"}</definedName>
    <definedName name="fvdf" localSheetId="34" hidden="1">{"JAN",#N/A,FALSE,"January"}</definedName>
    <definedName name="fvdf" localSheetId="31" hidden="1">{"JAN",#N/A,FALSE,"January"}</definedName>
    <definedName name="fvdf" hidden="1">{"JAN",#N/A,FALSE,"January"}</definedName>
    <definedName name="FVDV" localSheetId="31" hidden="1">#REF!</definedName>
    <definedName name="FVDV" hidden="1">#REF!</definedName>
    <definedName name="FVeta" localSheetId="31">#REF!</definedName>
    <definedName name="FVeta">!#REF!</definedName>
    <definedName name="fvgh" localSheetId="35" hidden="1">{#N/A,#N/A,TRUE,"INGENIERIA";#N/A,#N/A,TRUE,"COMPRAS";#N/A,#N/A,TRUE,"DIRECCION";#N/A,#N/A,TRUE,"RESUMEN"}</definedName>
    <definedName name="fvgh" localSheetId="37" hidden="1">{#N/A,#N/A,TRUE,"INGENIERIA";#N/A,#N/A,TRUE,"COMPRAS";#N/A,#N/A,TRUE,"DIRECCION";#N/A,#N/A,TRUE,"RESUMEN"}</definedName>
    <definedName name="fvgh" localSheetId="36" hidden="1">{#N/A,#N/A,TRUE,"INGENIERIA";#N/A,#N/A,TRUE,"COMPRAS";#N/A,#N/A,TRUE,"DIRECCION";#N/A,#N/A,TRUE,"RESUMEN"}</definedName>
    <definedName name="fvgh" localSheetId="33" hidden="1">{#N/A,#N/A,TRUE,"INGENIERIA";#N/A,#N/A,TRUE,"COMPRAS";#N/A,#N/A,TRUE,"DIRECCION";#N/A,#N/A,TRUE,"RESUMEN"}</definedName>
    <definedName name="fvgh" localSheetId="34" hidden="1">{#N/A,#N/A,TRUE,"INGENIERIA";#N/A,#N/A,TRUE,"COMPRAS";#N/A,#N/A,TRUE,"DIRECCION";#N/A,#N/A,TRUE,"RESUMEN"}</definedName>
    <definedName name="fvgh" localSheetId="31" hidden="1">{#N/A,#N/A,TRUE,"INGENIERIA";#N/A,#N/A,TRUE,"COMPRAS";#N/A,#N/A,TRUE,"DIRECCION";#N/A,#N/A,TRUE,"RESUMEN"}</definedName>
    <definedName name="fvgh" hidden="1">{#N/A,#N/A,TRUE,"INGENIERIA";#N/A,#N/A,TRUE,"COMPRAS";#N/A,#N/A,TRUE,"DIRECCION";#N/A,#N/A,TRUE,"RESUMEN"}</definedName>
    <definedName name="fvghh" localSheetId="35" hidden="1">{#N/A,#N/A,TRUE,"1842CWN0"}</definedName>
    <definedName name="fvghh" localSheetId="37" hidden="1">{#N/A,#N/A,TRUE,"1842CWN0"}</definedName>
    <definedName name="fvghh" localSheetId="36" hidden="1">{#N/A,#N/A,TRUE,"1842CWN0"}</definedName>
    <definedName name="fvghh" localSheetId="33" hidden="1">{#N/A,#N/A,TRUE,"1842CWN0"}</definedName>
    <definedName name="fvghh" localSheetId="34" hidden="1">{#N/A,#N/A,TRUE,"1842CWN0"}</definedName>
    <definedName name="fvghh" localSheetId="31" hidden="1">{#N/A,#N/A,TRUE,"1842CWN0"}</definedName>
    <definedName name="fvghh" hidden="1">{#N/A,#N/A,TRUE,"1842CWN0"}</definedName>
    <definedName name="FVMO">#REF!</definedName>
    <definedName name="fvrj" localSheetId="35" hidden="1">{#N/A,#N/A,TRUE,"1842CWN0"}</definedName>
    <definedName name="fvrj" localSheetId="37" hidden="1">{#N/A,#N/A,TRUE,"1842CWN0"}</definedName>
    <definedName name="fvrj" localSheetId="36" hidden="1">{#N/A,#N/A,TRUE,"1842CWN0"}</definedName>
    <definedName name="fvrj" localSheetId="33" hidden="1">{#N/A,#N/A,TRUE,"1842CWN0"}</definedName>
    <definedName name="fvrj" localSheetId="34" hidden="1">{#N/A,#N/A,TRUE,"1842CWN0"}</definedName>
    <definedName name="fvrj" localSheetId="31" hidden="1">{#N/A,#N/A,TRUE,"1842CWN0"}</definedName>
    <definedName name="fvrj" hidden="1">{#N/A,#N/A,TRUE,"1842CWN0"}</definedName>
    <definedName name="fvSGsgs" localSheetId="35" hidden="1">{#N/A,#N/A,FALSE,"SumD";#N/A,#N/A,FALSE,"ElecD";#N/A,#N/A,FALSE,"MechD";#N/A,#N/A,FALSE,"GeotD";#N/A,#N/A,FALSE,"PrcsD";#N/A,#N/A,FALSE,"TunnD";#N/A,#N/A,FALSE,"CivlD";#N/A,#N/A,FALSE,"NtwkD";#N/A,#N/A,FALSE,"EstgD";#N/A,#N/A,FALSE,"PEngD"}</definedName>
    <definedName name="fvSGsgs" localSheetId="37" hidden="1">{#N/A,#N/A,FALSE,"SumD";#N/A,#N/A,FALSE,"ElecD";#N/A,#N/A,FALSE,"MechD";#N/A,#N/A,FALSE,"GeotD";#N/A,#N/A,FALSE,"PrcsD";#N/A,#N/A,FALSE,"TunnD";#N/A,#N/A,FALSE,"CivlD";#N/A,#N/A,FALSE,"NtwkD";#N/A,#N/A,FALSE,"EstgD";#N/A,#N/A,FALSE,"PEngD"}</definedName>
    <definedName name="fvSGsgs" localSheetId="36" hidden="1">{#N/A,#N/A,FALSE,"SumD";#N/A,#N/A,FALSE,"ElecD";#N/A,#N/A,FALSE,"MechD";#N/A,#N/A,FALSE,"GeotD";#N/A,#N/A,FALSE,"PrcsD";#N/A,#N/A,FALSE,"TunnD";#N/A,#N/A,FALSE,"CivlD";#N/A,#N/A,FALSE,"NtwkD";#N/A,#N/A,FALSE,"EstgD";#N/A,#N/A,FALSE,"PEngD"}</definedName>
    <definedName name="fvSGsgs" localSheetId="33" hidden="1">{#N/A,#N/A,FALSE,"SumD";#N/A,#N/A,FALSE,"ElecD";#N/A,#N/A,FALSE,"MechD";#N/A,#N/A,FALSE,"GeotD";#N/A,#N/A,FALSE,"PrcsD";#N/A,#N/A,FALSE,"TunnD";#N/A,#N/A,FALSE,"CivlD";#N/A,#N/A,FALSE,"NtwkD";#N/A,#N/A,FALSE,"EstgD";#N/A,#N/A,FALSE,"PEngD"}</definedName>
    <definedName name="fvSGsgs" localSheetId="34" hidden="1">{#N/A,#N/A,FALSE,"SumD";#N/A,#N/A,FALSE,"ElecD";#N/A,#N/A,FALSE,"MechD";#N/A,#N/A,FALSE,"GeotD";#N/A,#N/A,FALSE,"PrcsD";#N/A,#N/A,FALSE,"TunnD";#N/A,#N/A,FALSE,"CivlD";#N/A,#N/A,FALSE,"NtwkD";#N/A,#N/A,FALSE,"EstgD";#N/A,#N/A,FALSE,"PEngD"}</definedName>
    <definedName name="fvSGsgs" localSheetId="31" hidden="1">{#N/A,#N/A,FALSE,"SumD";#N/A,#N/A,FALSE,"ElecD";#N/A,#N/A,FALSE,"MechD";#N/A,#N/A,FALSE,"GeotD";#N/A,#N/A,FALSE,"PrcsD";#N/A,#N/A,FALSE,"TunnD";#N/A,#N/A,FALSE,"CivlD";#N/A,#N/A,FALSE,"NtwkD";#N/A,#N/A,FALSE,"EstgD";#N/A,#N/A,FALSE,"PEngD"}</definedName>
    <definedName name="fvSGsgs" hidden="1">{#N/A,#N/A,FALSE,"SumD";#N/A,#N/A,FALSE,"ElecD";#N/A,#N/A,FALSE,"MechD";#N/A,#N/A,FALSE,"GeotD";#N/A,#N/A,FALSE,"PrcsD";#N/A,#N/A,FALSE,"TunnD";#N/A,#N/A,FALSE,"CivlD";#N/A,#N/A,FALSE,"NtwkD";#N/A,#N/A,FALSE,"EstgD";#N/A,#N/A,FALSE,"PEngD"}</definedName>
    <definedName name="fvwvw" localSheetId="31">#REF!</definedName>
    <definedName name="fvwvw">!#REF!</definedName>
    <definedName name="FW">#REF!</definedName>
    <definedName name="fwefwef" localSheetId="31">#REF!</definedName>
    <definedName name="fwefwef">!#REF!</definedName>
    <definedName name="FWFESDFSDF" localSheetId="35" hidden="1">{#N/A,#N/A,TRUE,"Est. de Fact.";#N/A,#N/A,TRUE,"Capitulo 19";#N/A,#N/A,TRUE,"Proyecto P855"}</definedName>
    <definedName name="FWFESDFSDF" localSheetId="37" hidden="1">{#N/A,#N/A,TRUE,"Est. de Fact.";#N/A,#N/A,TRUE,"Capitulo 19";#N/A,#N/A,TRUE,"Proyecto P855"}</definedName>
    <definedName name="FWFESDFSDF" localSheetId="36" hidden="1">{#N/A,#N/A,TRUE,"Est. de Fact.";#N/A,#N/A,TRUE,"Capitulo 19";#N/A,#N/A,TRUE,"Proyecto P855"}</definedName>
    <definedName name="FWFESDFSDF" localSheetId="33" hidden="1">{#N/A,#N/A,TRUE,"Est. de Fact.";#N/A,#N/A,TRUE,"Capitulo 19";#N/A,#N/A,TRUE,"Proyecto P855"}</definedName>
    <definedName name="FWFESDFSDF" localSheetId="34" hidden="1">{#N/A,#N/A,TRUE,"Est. de Fact.";#N/A,#N/A,TRUE,"Capitulo 19";#N/A,#N/A,TRUE,"Proyecto P855"}</definedName>
    <definedName name="FWFESDFSDF" localSheetId="31" hidden="1">{#N/A,#N/A,TRUE,"Est. de Fact.";#N/A,#N/A,TRUE,"Capitulo 19";#N/A,#N/A,TRUE,"Proyecto P855"}</definedName>
    <definedName name="FWFESDFSDF" hidden="1">{#N/A,#N/A,TRUE,"Est. de Fact.";#N/A,#N/A,TRUE,"Capitulo 19";#N/A,#N/A,TRUE,"Proyecto P855"}</definedName>
    <definedName name="fwfwewfw" localSheetId="35" hidden="1">{"cuadro1",#N/A,FALSE,"Buzon Camion Opción 3";"cuadro2",#N/A,FALSE,"Buzon Camion Opción 3";"cuadro3",#N/A,FALSE,"Buzon Camion Opción 3";"cuadro4",#N/A,FALSE,"Buzon Camion Opción 3"}</definedName>
    <definedName name="fwfwewfw" localSheetId="37" hidden="1">{"cuadro1",#N/A,FALSE,"Buzon Camion Opción 3";"cuadro2",#N/A,FALSE,"Buzon Camion Opción 3";"cuadro3",#N/A,FALSE,"Buzon Camion Opción 3";"cuadro4",#N/A,FALSE,"Buzon Camion Opción 3"}</definedName>
    <definedName name="fwfwewfw" localSheetId="36" hidden="1">{"cuadro1",#N/A,FALSE,"Buzon Camion Opción 3";"cuadro2",#N/A,FALSE,"Buzon Camion Opción 3";"cuadro3",#N/A,FALSE,"Buzon Camion Opción 3";"cuadro4",#N/A,FALSE,"Buzon Camion Opción 3"}</definedName>
    <definedName name="fwfwewfw" localSheetId="33" hidden="1">{"cuadro1",#N/A,FALSE,"Buzon Camion Opción 3";"cuadro2",#N/A,FALSE,"Buzon Camion Opción 3";"cuadro3",#N/A,FALSE,"Buzon Camion Opción 3";"cuadro4",#N/A,FALSE,"Buzon Camion Opción 3"}</definedName>
    <definedName name="fwfwewfw" localSheetId="34" hidden="1">{"cuadro1",#N/A,FALSE,"Buzon Camion Opción 3";"cuadro2",#N/A,FALSE,"Buzon Camion Opción 3";"cuadro3",#N/A,FALSE,"Buzon Camion Opción 3";"cuadro4",#N/A,FALSE,"Buzon Camion Opción 3"}</definedName>
    <definedName name="fwfwewfw" localSheetId="31" hidden="1">{"cuadro1",#N/A,FALSE,"Buzon Camion Opción 3";"cuadro2",#N/A,FALSE,"Buzon Camion Opción 3";"cuadro3",#N/A,FALSE,"Buzon Camion Opción 3";"cuadro4",#N/A,FALSE,"Buzon Camion Opción 3"}</definedName>
    <definedName name="fwfwewfw" hidden="1">{"cuadro1",#N/A,FALSE,"Buzon Camion Opción 3";"cuadro2",#N/A,FALSE,"Buzon Camion Opción 3";"cuadro3",#N/A,FALSE,"Buzon Camion Opción 3";"cuadro4",#N/A,FALSE,"Buzon Camion Opción 3"}</definedName>
    <definedName name="FWINDEX">#REF!</definedName>
    <definedName name="fwork">#REF!</definedName>
    <definedName name="FX" localSheetId="31" hidden="1">{"PGS6",#N/A,FALSE,"Estudio";"PG7",#N/A,FALSE,"Estudio"}</definedName>
    <definedName name="Fx">#REF!</definedName>
    <definedName name="FX_TOGGLE" hidden="1">#REF!</definedName>
    <definedName name="FXCurrencies" hidden="1">#REF!</definedName>
    <definedName name="Fy" localSheetId="31">#REF!</definedName>
    <definedName name="Fy">!#REF!</definedName>
    <definedName name="fy_" localSheetId="31">#REF!</definedName>
    <definedName name="fy_">!#REF!</definedName>
    <definedName name="Fy__ksi">#REF!</definedName>
    <definedName name="FY_1" localSheetId="31">#REF!</definedName>
    <definedName name="FY_1">!#REF!</definedName>
    <definedName name="Fy_ksi">#REF!</definedName>
    <definedName name="fycy" localSheetId="35" hidden="1">{#N/A,#N/A,FALSE,"GERAL";#N/A,#N/A,FALSE,"012-96";#N/A,#N/A,FALSE,"018-96";#N/A,#N/A,FALSE,"027-96";#N/A,#N/A,FALSE,"059-96";#N/A,#N/A,FALSE,"076-96";#N/A,#N/A,FALSE,"019-97";#N/A,#N/A,FALSE,"021-97";#N/A,#N/A,FALSE,"022-97";#N/A,#N/A,FALSE,"028-97"}</definedName>
    <definedName name="fycy" localSheetId="37" hidden="1">{#N/A,#N/A,FALSE,"GERAL";#N/A,#N/A,FALSE,"012-96";#N/A,#N/A,FALSE,"018-96";#N/A,#N/A,FALSE,"027-96";#N/A,#N/A,FALSE,"059-96";#N/A,#N/A,FALSE,"076-96";#N/A,#N/A,FALSE,"019-97";#N/A,#N/A,FALSE,"021-97";#N/A,#N/A,FALSE,"022-97";#N/A,#N/A,FALSE,"028-97"}</definedName>
    <definedName name="fycy" localSheetId="36" hidden="1">{#N/A,#N/A,FALSE,"GERAL";#N/A,#N/A,FALSE,"012-96";#N/A,#N/A,FALSE,"018-96";#N/A,#N/A,FALSE,"027-96";#N/A,#N/A,FALSE,"059-96";#N/A,#N/A,FALSE,"076-96";#N/A,#N/A,FALSE,"019-97";#N/A,#N/A,FALSE,"021-97";#N/A,#N/A,FALSE,"022-97";#N/A,#N/A,FALSE,"028-97"}</definedName>
    <definedName name="fycy" localSheetId="33" hidden="1">{#N/A,#N/A,FALSE,"GERAL";#N/A,#N/A,FALSE,"012-96";#N/A,#N/A,FALSE,"018-96";#N/A,#N/A,FALSE,"027-96";#N/A,#N/A,FALSE,"059-96";#N/A,#N/A,FALSE,"076-96";#N/A,#N/A,FALSE,"019-97";#N/A,#N/A,FALSE,"021-97";#N/A,#N/A,FALSE,"022-97";#N/A,#N/A,FALSE,"028-97"}</definedName>
    <definedName name="fycy" localSheetId="34" hidden="1">{#N/A,#N/A,FALSE,"GERAL";#N/A,#N/A,FALSE,"012-96";#N/A,#N/A,FALSE,"018-96";#N/A,#N/A,FALSE,"027-96";#N/A,#N/A,FALSE,"059-96";#N/A,#N/A,FALSE,"076-96";#N/A,#N/A,FALSE,"019-97";#N/A,#N/A,FALSE,"021-97";#N/A,#N/A,FALSE,"022-97";#N/A,#N/A,FALSE,"028-97"}</definedName>
    <definedName name="fycy" localSheetId="31" hidden="1">{#N/A,#N/A,FALSE,"GERAL";#N/A,#N/A,FALSE,"012-96";#N/A,#N/A,FALSE,"018-96";#N/A,#N/A,FALSE,"027-96";#N/A,#N/A,FALSE,"059-96";#N/A,#N/A,FALSE,"076-96";#N/A,#N/A,FALSE,"019-97";#N/A,#N/A,FALSE,"021-97";#N/A,#N/A,FALSE,"022-97";#N/A,#N/A,FALSE,"028-97"}</definedName>
    <definedName name="fycy" hidden="1">{#N/A,#N/A,FALSE,"GERAL";#N/A,#N/A,FALSE,"012-96";#N/A,#N/A,FALSE,"018-96";#N/A,#N/A,FALSE,"027-96";#N/A,#N/A,FALSE,"059-96";#N/A,#N/A,FALSE,"076-96";#N/A,#N/A,FALSE,"019-97";#N/A,#N/A,FALSE,"021-97";#N/A,#N/A,FALSE,"022-97";#N/A,#N/A,FALSE,"028-97"}</definedName>
    <definedName name="FYE">#REF!</definedName>
    <definedName name="fykdtyktdky"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P">#REF!</definedName>
    <definedName name="fyttruyui">#REF!</definedName>
    <definedName name="Fz" localSheetId="31">#REF!</definedName>
    <definedName name="Fz">!#REF!</definedName>
    <definedName name="FZD" localSheetId="35" hidden="1">{#N/A,#N/A,FALSE,"COVER.XLS";#N/A,#N/A,FALSE,"RACT1.XLS";#N/A,#N/A,FALSE,"RACT2.XLS";#N/A,#N/A,FALSE,"ECCMP";#N/A,#N/A,FALSE,"WELDER.XLS"}</definedName>
    <definedName name="FZD" localSheetId="37" hidden="1">{#N/A,#N/A,FALSE,"COVER.XLS";#N/A,#N/A,FALSE,"RACT1.XLS";#N/A,#N/A,FALSE,"RACT2.XLS";#N/A,#N/A,FALSE,"ECCMP";#N/A,#N/A,FALSE,"WELDER.XLS"}</definedName>
    <definedName name="FZD" localSheetId="36" hidden="1">{#N/A,#N/A,FALSE,"COVER.XLS";#N/A,#N/A,FALSE,"RACT1.XLS";#N/A,#N/A,FALSE,"RACT2.XLS";#N/A,#N/A,FALSE,"ECCMP";#N/A,#N/A,FALSE,"WELDER.XLS"}</definedName>
    <definedName name="FZD" localSheetId="33" hidden="1">{#N/A,#N/A,FALSE,"COVER.XLS";#N/A,#N/A,FALSE,"RACT1.XLS";#N/A,#N/A,FALSE,"RACT2.XLS";#N/A,#N/A,FALSE,"ECCMP";#N/A,#N/A,FALSE,"WELDER.XLS"}</definedName>
    <definedName name="FZD" localSheetId="34" hidden="1">{#N/A,#N/A,FALSE,"COVER.XLS";#N/A,#N/A,FALSE,"RACT1.XLS";#N/A,#N/A,FALSE,"RACT2.XLS";#N/A,#N/A,FALSE,"ECCMP";#N/A,#N/A,FALSE,"WELDER.XLS"}</definedName>
    <definedName name="FZD" localSheetId="31" hidden="1">{#N/A,#N/A,FALSE,"COVER.XLS";#N/A,#N/A,FALSE,"RACT1.XLS";#N/A,#N/A,FALSE,"RACT2.XLS";#N/A,#N/A,FALSE,"ECCMP";#N/A,#N/A,FALSE,"WELDER.XLS"}</definedName>
    <definedName name="FZD" hidden="1">{#N/A,#N/A,FALSE,"COVER.XLS";#N/A,#N/A,FALSE,"RACT1.XLS";#N/A,#N/A,FALSE,"RACT2.XLS";#N/A,#N/A,FALSE,"ECCMP";#N/A,#N/A,FALSE,"WELDER.XLS"}</definedName>
    <definedName name="g" localSheetId="35" hidden="1">{#N/A,#N/A,FALSE,"Graficos"}</definedName>
    <definedName name="g" localSheetId="37" hidden="1">{#N/A,#N/A,TRUE,"Front";#N/A,#N/A,TRUE,"Simple Letter";#N/A,#N/A,TRUE,"Inside";#N/A,#N/A,TRUE,"Contents";#N/A,#N/A,TRUE,"Basis";#N/A,#N/A,TRUE,"Inclusions";#N/A,#N/A,TRUE,"Exclusions";#N/A,#N/A,TRUE,"Areas";#N/A,#N/A,TRUE,"Summary";#N/A,#N/A,TRUE,"Detail"}</definedName>
    <definedName name="g" localSheetId="32" hidden="1">{#N/A,#N/A,TRUE,"Front";#N/A,#N/A,TRUE,"Simple Letter";#N/A,#N/A,TRUE,"Inside";#N/A,#N/A,TRUE,"Contents";#N/A,#N/A,TRUE,"Basis";#N/A,#N/A,TRUE,"Inclusions";#N/A,#N/A,TRUE,"Exclusions";#N/A,#N/A,TRUE,"Areas";#N/A,#N/A,TRUE,"Summary";#N/A,#N/A,TRUE,"Detail"}</definedName>
    <definedName name="g" localSheetId="21" hidden="1">{#N/A,#N/A,TRUE,"Front";#N/A,#N/A,TRUE,"Simple Letter";#N/A,#N/A,TRUE,"Inside";#N/A,#N/A,TRUE,"Contents";#N/A,#N/A,TRUE,"Basis";#N/A,#N/A,TRUE,"Inclusions";#N/A,#N/A,TRUE,"Exclusions";#N/A,#N/A,TRUE,"Areas";#N/A,#N/A,TRUE,"Summary";#N/A,#N/A,TRUE,"Detail"}</definedName>
    <definedName name="g" localSheetId="36" hidden="1">{#N/A,#N/A,FALSE,"Graficos"}</definedName>
    <definedName name="g" localSheetId="33" hidden="1">{#N/A,#N/A,FALSE,"Graficos"}</definedName>
    <definedName name="g" localSheetId="34" hidden="1">{#N/A,#N/A,FALSE,"Graficos"}</definedName>
    <definedName name="G" localSheetId="31">#REF!</definedName>
    <definedName name="g" hidden="1">{#N/A,#N/A,FALSE,"Graficos"}</definedName>
    <definedName name="G._Gen." localSheetId="31">#REF!</definedName>
    <definedName name="G._Gen.">!#REF!</definedName>
    <definedName name="G.ADM">#N/A</definedName>
    <definedName name="G.Fin" localSheetId="35" hidden="1">{"DetallexDep",#N/A,FALSE,"Giovanna (x DEPT)"}</definedName>
    <definedName name="G.Fin" localSheetId="37" hidden="1">{"DetallexDep",#N/A,FALSE,"Giovanna (x DEPT)"}</definedName>
    <definedName name="G.Fin" localSheetId="36" hidden="1">{"DetallexDep",#N/A,FALSE,"Giovanna (x DEPT)"}</definedName>
    <definedName name="G.Fin" localSheetId="33" hidden="1">{"DetallexDep",#N/A,FALSE,"Giovanna (x DEPT)"}</definedName>
    <definedName name="G.Fin" localSheetId="34" hidden="1">{"DetallexDep",#N/A,FALSE,"Giovanna (x DEPT)"}</definedName>
    <definedName name="G.Fin" localSheetId="31" hidden="1">{"DetallexDep",#N/A,FALSE,"Giovanna (x DEPT)"}</definedName>
    <definedName name="G.Fin" hidden="1">{"DetallexDep",#N/A,FALSE,"Giovanna (x DEPT)"}</definedName>
    <definedName name="G.Fin_1" localSheetId="35" hidden="1">{"DetallexDep",#N/A,FALSE,"Giovanna (x DEPT)"}</definedName>
    <definedName name="G.Fin_1" localSheetId="37" hidden="1">{"DetallexDep",#N/A,FALSE,"Giovanna (x DEPT)"}</definedName>
    <definedName name="G.Fin_1" localSheetId="36" hidden="1">{"DetallexDep",#N/A,FALSE,"Giovanna (x DEPT)"}</definedName>
    <definedName name="G.Fin_1" localSheetId="33" hidden="1">{"DetallexDep",#N/A,FALSE,"Giovanna (x DEPT)"}</definedName>
    <definedName name="G.Fin_1" localSheetId="34" hidden="1">{"DetallexDep",#N/A,FALSE,"Giovanna (x DEPT)"}</definedName>
    <definedName name="G.Fin_1" localSheetId="31" hidden="1">{"DetallexDep",#N/A,FALSE,"Giovanna (x DEPT)"}</definedName>
    <definedName name="G.Fin_1" hidden="1">{"DetallexDep",#N/A,FALSE,"Giovanna (x DEPT)"}</definedName>
    <definedName name="G.Fin_2" localSheetId="35" hidden="1">{"DetallexDep",#N/A,FALSE,"Giovanna (x DEPT)"}</definedName>
    <definedName name="G.Fin_2" localSheetId="37" hidden="1">{"DetallexDep",#N/A,FALSE,"Giovanna (x DEPT)"}</definedName>
    <definedName name="G.Fin_2" localSheetId="36" hidden="1">{"DetallexDep",#N/A,FALSE,"Giovanna (x DEPT)"}</definedName>
    <definedName name="G.Fin_2" localSheetId="33" hidden="1">{"DetallexDep",#N/A,FALSE,"Giovanna (x DEPT)"}</definedName>
    <definedName name="G.Fin_2" localSheetId="34" hidden="1">{"DetallexDep",#N/A,FALSE,"Giovanna (x DEPT)"}</definedName>
    <definedName name="G.Fin_2" localSheetId="31" hidden="1">{"DetallexDep",#N/A,FALSE,"Giovanna (x DEPT)"}</definedName>
    <definedName name="G.Fin_2" hidden="1">{"DetallexDep",#N/A,FALSE,"Giovanna (x DEPT)"}</definedName>
    <definedName name="G.Fin_3" localSheetId="35" hidden="1">{"DetallexDep",#N/A,FALSE,"Giovanna (x DEPT)"}</definedName>
    <definedName name="G.Fin_3" localSheetId="37" hidden="1">{"DetallexDep",#N/A,FALSE,"Giovanna (x DEPT)"}</definedName>
    <definedName name="G.Fin_3" localSheetId="36" hidden="1">{"DetallexDep",#N/A,FALSE,"Giovanna (x DEPT)"}</definedName>
    <definedName name="G.Fin_3" localSheetId="33" hidden="1">{"DetallexDep",#N/A,FALSE,"Giovanna (x DEPT)"}</definedName>
    <definedName name="G.Fin_3" localSheetId="34" hidden="1">{"DetallexDep",#N/A,FALSE,"Giovanna (x DEPT)"}</definedName>
    <definedName name="G.Fin_3" localSheetId="31" hidden="1">{"DetallexDep",#N/A,FALSE,"Giovanna (x DEPT)"}</definedName>
    <definedName name="G.Fin_3" hidden="1">{"DetallexDep",#N/A,FALSE,"Giovanna (x DEPT)"}</definedName>
    <definedName name="G.Fin_4" localSheetId="35" hidden="1">{"DetallexDep",#N/A,FALSE,"Giovanna (x DEPT)"}</definedName>
    <definedName name="G.Fin_4" localSheetId="37" hidden="1">{"DetallexDep",#N/A,FALSE,"Giovanna (x DEPT)"}</definedName>
    <definedName name="G.Fin_4" localSheetId="36" hidden="1">{"DetallexDep",#N/A,FALSE,"Giovanna (x DEPT)"}</definedName>
    <definedName name="G.Fin_4" localSheetId="33" hidden="1">{"DetallexDep",#N/A,FALSE,"Giovanna (x DEPT)"}</definedName>
    <definedName name="G.Fin_4" localSheetId="34" hidden="1">{"DetallexDep",#N/A,FALSE,"Giovanna (x DEPT)"}</definedName>
    <definedName name="G.Fin_4" localSheetId="31" hidden="1">{"DetallexDep",#N/A,FALSE,"Giovanna (x DEPT)"}</definedName>
    <definedName name="G.Fin_4" hidden="1">{"DetallexDep",#N/A,FALSE,"Giovanna (x DEPT)"}</definedName>
    <definedName name="G.Fin_5" localSheetId="35" hidden="1">{"DetallexDep",#N/A,FALSE,"Giovanna (x DEPT)"}</definedName>
    <definedName name="G.Fin_5" localSheetId="37" hidden="1">{"DetallexDep",#N/A,FALSE,"Giovanna (x DEPT)"}</definedName>
    <definedName name="G.Fin_5" localSheetId="36" hidden="1">{"DetallexDep",#N/A,FALSE,"Giovanna (x DEPT)"}</definedName>
    <definedName name="G.Fin_5" localSheetId="33" hidden="1">{"DetallexDep",#N/A,FALSE,"Giovanna (x DEPT)"}</definedName>
    <definedName name="G.Fin_5" localSheetId="34" hidden="1">{"DetallexDep",#N/A,FALSE,"Giovanna (x DEPT)"}</definedName>
    <definedName name="G.Fin_5" localSheetId="31" hidden="1">{"DetallexDep",#N/A,FALSE,"Giovanna (x DEPT)"}</definedName>
    <definedName name="G.Fin_5" hidden="1">{"DetallexDep",#N/A,FALSE,"Giovanna (x DEPT)"}</definedName>
    <definedName name="g.g.2" hidden="1">#REF!</definedName>
    <definedName name="G_?Extr">#REF!</definedName>
    <definedName name="G_?Extract">#REF!</definedName>
    <definedName name="g_1" localSheetId="35" hidden="1">{#N/A,#N/A,FALSE,"Total_OC015";#N/A,#N/A,FALSE,"ADMIN";#N/A,#N/A,FALSE,"PROCES";#N/A,#N/A,FALSE,"mecan";#N/A,#N/A,FALSE,"civil";#N/A,#N/A,FALSE,"CAÑER";#N/A,#N/A,FALSE,"ELEC";#N/A,#N/A,FALSE,"INSTR"}</definedName>
    <definedName name="g_1" localSheetId="37" hidden="1">{#N/A,#N/A,FALSE,"Total_OC015";#N/A,#N/A,FALSE,"ADMIN";#N/A,#N/A,FALSE,"PROCES";#N/A,#N/A,FALSE,"mecan";#N/A,#N/A,FALSE,"civil";#N/A,#N/A,FALSE,"CAÑER";#N/A,#N/A,FALSE,"ELEC";#N/A,#N/A,FALSE,"INSTR"}</definedName>
    <definedName name="g_1" localSheetId="36" hidden="1">{#N/A,#N/A,FALSE,"Total_OC015";#N/A,#N/A,FALSE,"ADMIN";#N/A,#N/A,FALSE,"PROCES";#N/A,#N/A,FALSE,"mecan";#N/A,#N/A,FALSE,"civil";#N/A,#N/A,FALSE,"CAÑER";#N/A,#N/A,FALSE,"ELEC";#N/A,#N/A,FALSE,"INSTR"}</definedName>
    <definedName name="g_1" localSheetId="33" hidden="1">{#N/A,#N/A,FALSE,"Total_OC015";#N/A,#N/A,FALSE,"ADMIN";#N/A,#N/A,FALSE,"PROCES";#N/A,#N/A,FALSE,"mecan";#N/A,#N/A,FALSE,"civil";#N/A,#N/A,FALSE,"CAÑER";#N/A,#N/A,FALSE,"ELEC";#N/A,#N/A,FALSE,"INSTR"}</definedName>
    <definedName name="g_1" localSheetId="34" hidden="1">{#N/A,#N/A,FALSE,"Total_OC015";#N/A,#N/A,FALSE,"ADMIN";#N/A,#N/A,FALSE,"PROCES";#N/A,#N/A,FALSE,"mecan";#N/A,#N/A,FALSE,"civil";#N/A,#N/A,FALSE,"CAÑER";#N/A,#N/A,FALSE,"ELEC";#N/A,#N/A,FALSE,"INSTR"}</definedName>
    <definedName name="g_1" localSheetId="31" hidden="1">{#N/A,#N/A,FALSE,"Total_OC015";#N/A,#N/A,FALSE,"ADMIN";#N/A,#N/A,FALSE,"PROCES";#N/A,#N/A,FALSE,"mecan";#N/A,#N/A,FALSE,"civil";#N/A,#N/A,FALSE,"CAÑER";#N/A,#N/A,FALSE,"ELEC";#N/A,#N/A,FALSE,"INSTR"}</definedName>
    <definedName name="g_1" hidden="1">{#N/A,#N/A,FALSE,"Total_OC015";#N/A,#N/A,FALSE,"ADMIN";#N/A,#N/A,FALSE,"PROCES";#N/A,#N/A,FALSE,"mecan";#N/A,#N/A,FALSE,"civil";#N/A,#N/A,FALSE,"CAÑER";#N/A,#N/A,FALSE,"ELEC";#N/A,#N/A,FALSE,"INSTR"}</definedName>
    <definedName name="G_22" localSheetId="31">#REF!</definedName>
    <definedName name="G_22">!#REF!</definedName>
    <definedName name="g_agua" localSheetId="31">#REF!</definedName>
    <definedName name="g_agua">!#REF!</definedName>
    <definedName name="G_Ceilings" localSheetId="31">#REF!</definedName>
    <definedName name="G_Ceilings">!#REF!</definedName>
    <definedName name="G_CW_41">#REF!</definedName>
    <definedName name="G_Neta13">#REF!</definedName>
    <definedName name="G_Neta23">#REF!</definedName>
    <definedName name="G_Neta33">#REF!</definedName>
    <definedName name="G2037598">#REF!</definedName>
    <definedName name="G5_G5" localSheetId="31">#REF!</definedName>
    <definedName name="G5_G5">!#REF!</definedName>
    <definedName name="ga">#REF!</definedName>
    <definedName name="GAA">#REF!</definedName>
    <definedName name="GABY"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GABY"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GABY"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GABY"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GABY"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GABY"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GABY"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gaeg" localSheetId="31" hidden="1">{#N/A,#N/A,TRUE,"Cover";#N/A,#N/A,TRUE,"Conts";#N/A,#N/A,TRUE,"VOS";#N/A,#N/A,TRUE,"Warrington";#N/A,#N/A,TRUE,"Widnes"}</definedName>
    <definedName name="gaeg" hidden="1">{#N/A,#N/A,TRUE,"Cover";#N/A,#N/A,TRUE,"Conts";#N/A,#N/A,TRUE,"VOS";#N/A,#N/A,TRUE,"Warrington";#N/A,#N/A,TRUE,"Widnes"}</definedName>
    <definedName name="gaegg" localSheetId="31" hidden="1">{#N/A,#N/A,TRUE,"Cover";#N/A,#N/A,TRUE,"Conts";#N/A,#N/A,TRUE,"VOS";#N/A,#N/A,TRUE,"Warrington";#N/A,#N/A,TRUE,"Widnes"}</definedName>
    <definedName name="gaegg" hidden="1">{#N/A,#N/A,TRUE,"Cover";#N/A,#N/A,TRUE,"Conts";#N/A,#N/A,TRUE,"VOS";#N/A,#N/A,TRUE,"Warrington";#N/A,#N/A,TRUE,"Widnes"}</definedName>
    <definedName name="GAEU_LAB">#REF!</definedName>
    <definedName name="GAFPMAPA" localSheetId="35" hidden="1">{#N/A,#N/A,FALSE,"Aging Summary";#N/A,#N/A,FALSE,"Ratio Analysis";#N/A,#N/A,FALSE,"Test 120 Day Accts";#N/A,#N/A,FALSE,"Tickmarks"}</definedName>
    <definedName name="GAFPMAPA" localSheetId="37" hidden="1">{#N/A,#N/A,FALSE,"Aging Summary";#N/A,#N/A,FALSE,"Ratio Analysis";#N/A,#N/A,FALSE,"Test 120 Day Accts";#N/A,#N/A,FALSE,"Tickmarks"}</definedName>
    <definedName name="GAFPMAPA" localSheetId="36" hidden="1">{#N/A,#N/A,FALSE,"Aging Summary";#N/A,#N/A,FALSE,"Ratio Analysis";#N/A,#N/A,FALSE,"Test 120 Day Accts";#N/A,#N/A,FALSE,"Tickmarks"}</definedName>
    <definedName name="GAFPMAPA" localSheetId="33" hidden="1">{#N/A,#N/A,FALSE,"Aging Summary";#N/A,#N/A,FALSE,"Ratio Analysis";#N/A,#N/A,FALSE,"Test 120 Day Accts";#N/A,#N/A,FALSE,"Tickmarks"}</definedName>
    <definedName name="GAFPMAPA" localSheetId="34" hidden="1">{#N/A,#N/A,FALSE,"Aging Summary";#N/A,#N/A,FALSE,"Ratio Analysis";#N/A,#N/A,FALSE,"Test 120 Day Accts";#N/A,#N/A,FALSE,"Tickmarks"}</definedName>
    <definedName name="GAFPMAPA" localSheetId="31" hidden="1">{#N/A,#N/A,FALSE,"Aging Summary";#N/A,#N/A,FALSE,"Ratio Analysis";#N/A,#N/A,FALSE,"Test 120 Day Accts";#N/A,#N/A,FALSE,"Tickmarks"}</definedName>
    <definedName name="GAFPMAPA" hidden="1">{#N/A,#N/A,FALSE,"Aging Summary";#N/A,#N/A,FALSE,"Ratio Analysis";#N/A,#N/A,FALSE,"Test 120 Day Accts";#N/A,#N/A,FALSE,"Tickmarks"}</definedName>
    <definedName name="GAFPMAPA_1" localSheetId="35" hidden="1">{#N/A,#N/A,FALSE,"Aging Summary";#N/A,#N/A,FALSE,"Ratio Analysis";#N/A,#N/A,FALSE,"Test 120 Day Accts";#N/A,#N/A,FALSE,"Tickmarks"}</definedName>
    <definedName name="GAFPMAPA_1" localSheetId="37" hidden="1">{#N/A,#N/A,FALSE,"Aging Summary";#N/A,#N/A,FALSE,"Ratio Analysis";#N/A,#N/A,FALSE,"Test 120 Day Accts";#N/A,#N/A,FALSE,"Tickmarks"}</definedName>
    <definedName name="GAFPMAPA_1" localSheetId="36" hidden="1">{#N/A,#N/A,FALSE,"Aging Summary";#N/A,#N/A,FALSE,"Ratio Analysis";#N/A,#N/A,FALSE,"Test 120 Day Accts";#N/A,#N/A,FALSE,"Tickmarks"}</definedName>
    <definedName name="GAFPMAPA_1" localSheetId="33" hidden="1">{#N/A,#N/A,FALSE,"Aging Summary";#N/A,#N/A,FALSE,"Ratio Analysis";#N/A,#N/A,FALSE,"Test 120 Day Accts";#N/A,#N/A,FALSE,"Tickmarks"}</definedName>
    <definedName name="GAFPMAPA_1" localSheetId="34" hidden="1">{#N/A,#N/A,FALSE,"Aging Summary";#N/A,#N/A,FALSE,"Ratio Analysis";#N/A,#N/A,FALSE,"Test 120 Day Accts";#N/A,#N/A,FALSE,"Tickmarks"}</definedName>
    <definedName name="GAFPMAPA_1" localSheetId="31" hidden="1">{#N/A,#N/A,FALSE,"Aging Summary";#N/A,#N/A,FALSE,"Ratio Analysis";#N/A,#N/A,FALSE,"Test 120 Day Accts";#N/A,#N/A,FALSE,"Tickmarks"}</definedName>
    <definedName name="GAFPMAPA_1" hidden="1">{#N/A,#N/A,FALSE,"Aging Summary";#N/A,#N/A,FALSE,"Ratio Analysis";#N/A,#N/A,FALSE,"Test 120 Day Accts";#N/A,#N/A,FALSE,"Tickmarks"}</definedName>
    <definedName name="GAFXFR">#REF!</definedName>
    <definedName name="GaG">#REF!</definedName>
    <definedName name="gagag" localSheetId="35" hidden="1">{#N/A,#N/A,FALSE,"COVER.XLS";#N/A,#N/A,FALSE,"RACT1.XLS";#N/A,#N/A,FALSE,"RACT2.XLS";#N/A,#N/A,FALSE,"ECCMP";#N/A,#N/A,FALSE,"WELDER.XLS"}</definedName>
    <definedName name="gagag" localSheetId="37" hidden="1">{#N/A,#N/A,FALSE,"COVER.XLS";#N/A,#N/A,FALSE,"RACT1.XLS";#N/A,#N/A,FALSE,"RACT2.XLS";#N/A,#N/A,FALSE,"ECCMP";#N/A,#N/A,FALSE,"WELDER.XLS"}</definedName>
    <definedName name="gagag" localSheetId="36" hidden="1">{#N/A,#N/A,FALSE,"COVER.XLS";#N/A,#N/A,FALSE,"RACT1.XLS";#N/A,#N/A,FALSE,"RACT2.XLS";#N/A,#N/A,FALSE,"ECCMP";#N/A,#N/A,FALSE,"WELDER.XLS"}</definedName>
    <definedName name="gagag" localSheetId="33" hidden="1">{#N/A,#N/A,FALSE,"COVER.XLS";#N/A,#N/A,FALSE,"RACT1.XLS";#N/A,#N/A,FALSE,"RACT2.XLS";#N/A,#N/A,FALSE,"ECCMP";#N/A,#N/A,FALSE,"WELDER.XLS"}</definedName>
    <definedName name="gagag" localSheetId="34" hidden="1">{#N/A,#N/A,FALSE,"COVER.XLS";#N/A,#N/A,FALSE,"RACT1.XLS";#N/A,#N/A,FALSE,"RACT2.XLS";#N/A,#N/A,FALSE,"ECCMP";#N/A,#N/A,FALSE,"WELDER.XLS"}</definedName>
    <definedName name="gagag" localSheetId="31" hidden="1">{#N/A,#N/A,FALSE,"COVER.XLS";#N/A,#N/A,FALSE,"RACT1.XLS";#N/A,#N/A,FALSE,"RACT2.XLS";#N/A,#N/A,FALSE,"ECCMP";#N/A,#N/A,FALSE,"WELDER.XLS"}</definedName>
    <definedName name="gagag" hidden="1">{#N/A,#N/A,FALSE,"COVER.XLS";#N/A,#N/A,FALSE,"RACT1.XLS";#N/A,#N/A,FALSE,"RACT2.XLS";#N/A,#N/A,FALSE,"ECCMP";#N/A,#N/A,FALSE,"WELDER.XLS"}</definedName>
    <definedName name="gagagd" localSheetId="35" hidden="1">{#N/A,#N/A,FALSE,"GERAL";#N/A,#N/A,FALSE,"012-96";#N/A,#N/A,FALSE,"018-96";#N/A,#N/A,FALSE,"027-96";#N/A,#N/A,FALSE,"059-96";#N/A,#N/A,FALSE,"076-96";#N/A,#N/A,FALSE,"019-97";#N/A,#N/A,FALSE,"021-97";#N/A,#N/A,FALSE,"022-97";#N/A,#N/A,FALSE,"028-97"}</definedName>
    <definedName name="gagagd" localSheetId="37" hidden="1">{#N/A,#N/A,FALSE,"GERAL";#N/A,#N/A,FALSE,"012-96";#N/A,#N/A,FALSE,"018-96";#N/A,#N/A,FALSE,"027-96";#N/A,#N/A,FALSE,"059-96";#N/A,#N/A,FALSE,"076-96";#N/A,#N/A,FALSE,"019-97";#N/A,#N/A,FALSE,"021-97";#N/A,#N/A,FALSE,"022-97";#N/A,#N/A,FALSE,"028-97"}</definedName>
    <definedName name="gagagd" localSheetId="36" hidden="1">{#N/A,#N/A,FALSE,"GERAL";#N/A,#N/A,FALSE,"012-96";#N/A,#N/A,FALSE,"018-96";#N/A,#N/A,FALSE,"027-96";#N/A,#N/A,FALSE,"059-96";#N/A,#N/A,FALSE,"076-96";#N/A,#N/A,FALSE,"019-97";#N/A,#N/A,FALSE,"021-97";#N/A,#N/A,FALSE,"022-97";#N/A,#N/A,FALSE,"028-97"}</definedName>
    <definedName name="gagagd" localSheetId="33" hidden="1">{#N/A,#N/A,FALSE,"GERAL";#N/A,#N/A,FALSE,"012-96";#N/A,#N/A,FALSE,"018-96";#N/A,#N/A,FALSE,"027-96";#N/A,#N/A,FALSE,"059-96";#N/A,#N/A,FALSE,"076-96";#N/A,#N/A,FALSE,"019-97";#N/A,#N/A,FALSE,"021-97";#N/A,#N/A,FALSE,"022-97";#N/A,#N/A,FALSE,"028-97"}</definedName>
    <definedName name="gagagd" localSheetId="34" hidden="1">{#N/A,#N/A,FALSE,"GERAL";#N/A,#N/A,FALSE,"012-96";#N/A,#N/A,FALSE,"018-96";#N/A,#N/A,FALSE,"027-96";#N/A,#N/A,FALSE,"059-96";#N/A,#N/A,FALSE,"076-96";#N/A,#N/A,FALSE,"019-97";#N/A,#N/A,FALSE,"021-97";#N/A,#N/A,FALSE,"022-97";#N/A,#N/A,FALSE,"028-97"}</definedName>
    <definedName name="gagagd" localSheetId="31" hidden="1">{#N/A,#N/A,FALSE,"GERAL";#N/A,#N/A,FALSE,"012-96";#N/A,#N/A,FALSE,"018-96";#N/A,#N/A,FALSE,"027-96";#N/A,#N/A,FALSE,"059-96";#N/A,#N/A,FALSE,"076-96";#N/A,#N/A,FALSE,"019-97";#N/A,#N/A,FALSE,"021-97";#N/A,#N/A,FALSE,"022-97";#N/A,#N/A,FALSE,"028-97"}</definedName>
    <definedName name="gagagd" hidden="1">{#N/A,#N/A,FALSE,"GERAL";#N/A,#N/A,FALSE,"012-96";#N/A,#N/A,FALSE,"018-96";#N/A,#N/A,FALSE,"027-96";#N/A,#N/A,FALSE,"059-96";#N/A,#N/A,FALSE,"076-96";#N/A,#N/A,FALSE,"019-97";#N/A,#N/A,FALSE,"021-97";#N/A,#N/A,FALSE,"022-97";#N/A,#N/A,FALSE,"028-97"}</definedName>
    <definedName name="gajkbgsf" localSheetId="31">#REF!</definedName>
    <definedName name="gajkbgsf">!#REF!</definedName>
    <definedName name="Galalt">#REF!</definedName>
    <definedName name="galo" localSheetId="35" hidden="1">{#N/A,#N/A,FALSE,"GERAL";#N/A,#N/A,FALSE,"012-96";#N/A,#N/A,FALSE,"018-96";#N/A,#N/A,FALSE,"027-96";#N/A,#N/A,FALSE,"059-96";#N/A,#N/A,FALSE,"076-96";#N/A,#N/A,FALSE,"019-97";#N/A,#N/A,FALSE,"021-97";#N/A,#N/A,FALSE,"022-97";#N/A,#N/A,FALSE,"028-97"}</definedName>
    <definedName name="galo" localSheetId="37" hidden="1">{#N/A,#N/A,FALSE,"GERAL";#N/A,#N/A,FALSE,"012-96";#N/A,#N/A,FALSE,"018-96";#N/A,#N/A,FALSE,"027-96";#N/A,#N/A,FALSE,"059-96";#N/A,#N/A,FALSE,"076-96";#N/A,#N/A,FALSE,"019-97";#N/A,#N/A,FALSE,"021-97";#N/A,#N/A,FALSE,"022-97";#N/A,#N/A,FALSE,"028-97"}</definedName>
    <definedName name="galo" localSheetId="36" hidden="1">{#N/A,#N/A,FALSE,"GERAL";#N/A,#N/A,FALSE,"012-96";#N/A,#N/A,FALSE,"018-96";#N/A,#N/A,FALSE,"027-96";#N/A,#N/A,FALSE,"059-96";#N/A,#N/A,FALSE,"076-96";#N/A,#N/A,FALSE,"019-97";#N/A,#N/A,FALSE,"021-97";#N/A,#N/A,FALSE,"022-97";#N/A,#N/A,FALSE,"028-97"}</definedName>
    <definedName name="galo" localSheetId="33" hidden="1">{#N/A,#N/A,FALSE,"GERAL";#N/A,#N/A,FALSE,"012-96";#N/A,#N/A,FALSE,"018-96";#N/A,#N/A,FALSE,"027-96";#N/A,#N/A,FALSE,"059-96";#N/A,#N/A,FALSE,"076-96";#N/A,#N/A,FALSE,"019-97";#N/A,#N/A,FALSE,"021-97";#N/A,#N/A,FALSE,"022-97";#N/A,#N/A,FALSE,"028-97"}</definedName>
    <definedName name="galo" localSheetId="34" hidden="1">{#N/A,#N/A,FALSE,"GERAL";#N/A,#N/A,FALSE,"012-96";#N/A,#N/A,FALSE,"018-96";#N/A,#N/A,FALSE,"027-96";#N/A,#N/A,FALSE,"059-96";#N/A,#N/A,FALSE,"076-96";#N/A,#N/A,FALSE,"019-97";#N/A,#N/A,FALSE,"021-97";#N/A,#N/A,FALSE,"022-97";#N/A,#N/A,FALSE,"028-97"}</definedName>
    <definedName name="galo" localSheetId="31" hidden="1">{#N/A,#N/A,FALSE,"GERAL";#N/A,#N/A,FALSE,"012-96";#N/A,#N/A,FALSE,"018-96";#N/A,#N/A,FALSE,"027-96";#N/A,#N/A,FALSE,"059-96";#N/A,#N/A,FALSE,"076-96";#N/A,#N/A,FALSE,"019-97";#N/A,#N/A,FALSE,"021-97";#N/A,#N/A,FALSE,"022-97";#N/A,#N/A,FALSE,"028-97"}</definedName>
    <definedName name="galo" hidden="1">{#N/A,#N/A,FALSE,"GERAL";#N/A,#N/A,FALSE,"012-96";#N/A,#N/A,FALSE,"018-96";#N/A,#N/A,FALSE,"027-96";#N/A,#N/A,FALSE,"059-96";#N/A,#N/A,FALSE,"076-96";#N/A,#N/A,FALSE,"019-97";#N/A,#N/A,FALSE,"021-97";#N/A,#N/A,FALSE,"022-97";#N/A,#N/A,FALSE,"028-97"}</definedName>
    <definedName name="gama" localSheetId="31">#REF!</definedName>
    <definedName name="gama">!#REF!</definedName>
    <definedName name="gamah" localSheetId="31">#REF!</definedName>
    <definedName name="gamah">!#REF!</definedName>
    <definedName name="gamma_04" localSheetId="31">#REF!</definedName>
    <definedName name="gamma_04">!#REF!</definedName>
    <definedName name="gamma_c">#REF!</definedName>
    <definedName name="gamma_s">#REF!</definedName>
    <definedName name="gamma_soil">#REF!</definedName>
    <definedName name="GANADAS" localSheetId="31">#REF!</definedName>
    <definedName name="GANADAS">!#REF!</definedName>
    <definedName name="GANSEM" localSheetId="31">#REF!</definedName>
    <definedName name="GANSEM">!#REF!</definedName>
    <definedName name="Gant" hidden="1">#REF!</definedName>
    <definedName name="Gantt_2" localSheetId="35" hidden="1">{#N/A,#N/A,FALSE,"Total_OC015";#N/A,#N/A,FALSE,"ADMIN";#N/A,#N/A,FALSE,"PROCES";#N/A,#N/A,FALSE,"mecan";#N/A,#N/A,FALSE,"civil";#N/A,#N/A,FALSE,"CAÑER";#N/A,#N/A,FALSE,"ELEC";#N/A,#N/A,FALSE,"INSTR"}</definedName>
    <definedName name="Gantt_2" localSheetId="37" hidden="1">{#N/A,#N/A,FALSE,"Total_OC015";#N/A,#N/A,FALSE,"ADMIN";#N/A,#N/A,FALSE,"PROCES";#N/A,#N/A,FALSE,"mecan";#N/A,#N/A,FALSE,"civil";#N/A,#N/A,FALSE,"CAÑER";#N/A,#N/A,FALSE,"ELEC";#N/A,#N/A,FALSE,"INSTR"}</definedName>
    <definedName name="Gantt_2" localSheetId="36" hidden="1">{#N/A,#N/A,FALSE,"Total_OC015";#N/A,#N/A,FALSE,"ADMIN";#N/A,#N/A,FALSE,"PROCES";#N/A,#N/A,FALSE,"mecan";#N/A,#N/A,FALSE,"civil";#N/A,#N/A,FALSE,"CAÑER";#N/A,#N/A,FALSE,"ELEC";#N/A,#N/A,FALSE,"INSTR"}</definedName>
    <definedName name="Gantt_2" localSheetId="33" hidden="1">{#N/A,#N/A,FALSE,"Total_OC015";#N/A,#N/A,FALSE,"ADMIN";#N/A,#N/A,FALSE,"PROCES";#N/A,#N/A,FALSE,"mecan";#N/A,#N/A,FALSE,"civil";#N/A,#N/A,FALSE,"CAÑER";#N/A,#N/A,FALSE,"ELEC";#N/A,#N/A,FALSE,"INSTR"}</definedName>
    <definedName name="Gantt_2" localSheetId="34" hidden="1">{#N/A,#N/A,FALSE,"Total_OC015";#N/A,#N/A,FALSE,"ADMIN";#N/A,#N/A,FALSE,"PROCES";#N/A,#N/A,FALSE,"mecan";#N/A,#N/A,FALSE,"civil";#N/A,#N/A,FALSE,"CAÑER";#N/A,#N/A,FALSE,"ELEC";#N/A,#N/A,FALSE,"INSTR"}</definedName>
    <definedName name="Gantt_2" localSheetId="31" hidden="1">{#N/A,#N/A,FALSE,"Total_OC015";#N/A,#N/A,FALSE,"ADMIN";#N/A,#N/A,FALSE,"PROCES";#N/A,#N/A,FALSE,"mecan";#N/A,#N/A,FALSE,"civil";#N/A,#N/A,FALSE,"CAÑER";#N/A,#N/A,FALSE,"ELEC";#N/A,#N/A,FALSE,"INSTR"}</definedName>
    <definedName name="Gantt_2" hidden="1">{#N/A,#N/A,FALSE,"Total_OC015";#N/A,#N/A,FALSE,"ADMIN";#N/A,#N/A,FALSE,"PROCES";#N/A,#N/A,FALSE,"mecan";#N/A,#N/A,FALSE,"civil";#N/A,#N/A,FALSE,"CAÑER";#N/A,#N/A,FALSE,"ELEC";#N/A,#N/A,FALSE,"INSTR"}</definedName>
    <definedName name="ganttt" localSheetId="35" hidden="1">{#N/A,#N/A,FALSE,"Total_OC015";#N/A,#N/A,FALSE,"ADMIN";#N/A,#N/A,FALSE,"PROCES";#N/A,#N/A,FALSE,"mecan";#N/A,#N/A,FALSE,"civil";#N/A,#N/A,FALSE,"CAÑER";#N/A,#N/A,FALSE,"ELEC";#N/A,#N/A,FALSE,"INSTR"}</definedName>
    <definedName name="ganttt" localSheetId="37" hidden="1">{#N/A,#N/A,FALSE,"Total_OC015";#N/A,#N/A,FALSE,"ADMIN";#N/A,#N/A,FALSE,"PROCES";#N/A,#N/A,FALSE,"mecan";#N/A,#N/A,FALSE,"civil";#N/A,#N/A,FALSE,"CAÑER";#N/A,#N/A,FALSE,"ELEC";#N/A,#N/A,FALSE,"INSTR"}</definedName>
    <definedName name="ganttt" localSheetId="36" hidden="1">{#N/A,#N/A,FALSE,"Total_OC015";#N/A,#N/A,FALSE,"ADMIN";#N/A,#N/A,FALSE,"PROCES";#N/A,#N/A,FALSE,"mecan";#N/A,#N/A,FALSE,"civil";#N/A,#N/A,FALSE,"CAÑER";#N/A,#N/A,FALSE,"ELEC";#N/A,#N/A,FALSE,"INSTR"}</definedName>
    <definedName name="ganttt" localSheetId="33" hidden="1">{#N/A,#N/A,FALSE,"Total_OC015";#N/A,#N/A,FALSE,"ADMIN";#N/A,#N/A,FALSE,"PROCES";#N/A,#N/A,FALSE,"mecan";#N/A,#N/A,FALSE,"civil";#N/A,#N/A,FALSE,"CAÑER";#N/A,#N/A,FALSE,"ELEC";#N/A,#N/A,FALSE,"INSTR"}</definedName>
    <definedName name="ganttt" localSheetId="34" hidden="1">{#N/A,#N/A,FALSE,"Total_OC015";#N/A,#N/A,FALSE,"ADMIN";#N/A,#N/A,FALSE,"PROCES";#N/A,#N/A,FALSE,"mecan";#N/A,#N/A,FALSE,"civil";#N/A,#N/A,FALSE,"CAÑER";#N/A,#N/A,FALSE,"ELEC";#N/A,#N/A,FALSE,"INSTR"}</definedName>
    <definedName name="ganttt" localSheetId="31" hidden="1">{#N/A,#N/A,FALSE,"Total_OC015";#N/A,#N/A,FALSE,"ADMIN";#N/A,#N/A,FALSE,"PROCES";#N/A,#N/A,FALSE,"mecan";#N/A,#N/A,FALSE,"civil";#N/A,#N/A,FALSE,"CAÑER";#N/A,#N/A,FALSE,"ELEC";#N/A,#N/A,FALSE,"INSTR"}</definedName>
    <definedName name="ganttt" hidden="1">{#N/A,#N/A,FALSE,"Total_OC015";#N/A,#N/A,FALSE,"ADMIN";#N/A,#N/A,FALSE,"PROCES";#N/A,#N/A,FALSE,"mecan";#N/A,#N/A,FALSE,"civil";#N/A,#N/A,FALSE,"CAÑER";#N/A,#N/A,FALSE,"ELEC";#N/A,#N/A,FALSE,"INSTR"}</definedName>
    <definedName name="GAR_ADEL">#REF!</definedName>
    <definedName name="Garbage_Chute" localSheetId="31">#REF!</definedName>
    <definedName name="Garbage_Chute">!#REF!</definedName>
    <definedName name="GARDE">#REF!</definedName>
    <definedName name="Gart_min_despues_1año" localSheetId="31">#REF!</definedName>
    <definedName name="Gart_min_despues_1año">!#REF!</definedName>
    <definedName name="Gart_min_hasta_1año" localSheetId="31">#REF!</definedName>
    <definedName name="Gart_min_hasta_1año">!#REF!</definedName>
    <definedName name="GAS" localSheetId="31">#REF!</definedName>
    <definedName name="GAS">!#REF!</definedName>
    <definedName name="GAS__INSTALLATIONS" localSheetId="31">#REF!</definedName>
    <definedName name="GAS__INSTALLATIONS">!#REF!</definedName>
    <definedName name="gasd" localSheetId="35" hidden="1">{#N/A,#N/A,FALSE,"Cost Report";#N/A,#N/A,FALSE,"Qtly Summ.";#N/A,#N/A,FALSE,"Mar  Qtr";#N/A,#N/A,FALSE,"Report Summary"}</definedName>
    <definedName name="gasd" localSheetId="37" hidden="1">{#N/A,#N/A,FALSE,"Cost Report";#N/A,#N/A,FALSE,"Qtly Summ.";#N/A,#N/A,FALSE,"Mar  Qtr";#N/A,#N/A,FALSE,"Report Summary"}</definedName>
    <definedName name="gasd" localSheetId="36" hidden="1">{#N/A,#N/A,FALSE,"Cost Report";#N/A,#N/A,FALSE,"Qtly Summ.";#N/A,#N/A,FALSE,"Mar  Qtr";#N/A,#N/A,FALSE,"Report Summary"}</definedName>
    <definedName name="gasd" localSheetId="33" hidden="1">{#N/A,#N/A,FALSE,"Cost Report";#N/A,#N/A,FALSE,"Qtly Summ.";#N/A,#N/A,FALSE,"Mar  Qtr";#N/A,#N/A,FALSE,"Report Summary"}</definedName>
    <definedName name="gasd" localSheetId="34" hidden="1">{#N/A,#N/A,FALSE,"Cost Report";#N/A,#N/A,FALSE,"Qtly Summ.";#N/A,#N/A,FALSE,"Mar  Qtr";#N/A,#N/A,FALSE,"Report Summary"}</definedName>
    <definedName name="gasd" localSheetId="31" hidden="1">{#N/A,#N/A,FALSE,"Cost Report";#N/A,#N/A,FALSE,"Qtly Summ.";#N/A,#N/A,FALSE,"Mar  Qtr";#N/A,#N/A,FALSE,"Report Summary"}</definedName>
    <definedName name="gasd" hidden="1">{#N/A,#N/A,FALSE,"Cost Report";#N/A,#N/A,FALSE,"Qtly Summ.";#N/A,#N/A,FALSE,"Mar  Qtr";#N/A,#N/A,FALSE,"Report Summary"}</definedName>
    <definedName name="gasdgfasdgdfg" localSheetId="35" hidden="1">{#N/A,#N/A,FALSE,"COVER1.XLS ";#N/A,#N/A,FALSE,"RACT1.XLS";#N/A,#N/A,FALSE,"RACT2.XLS";#N/A,#N/A,FALSE,"ECCMP";#N/A,#N/A,FALSE,"WELDER.XLS"}</definedName>
    <definedName name="gasdgfasdgdfg" localSheetId="37" hidden="1">{#N/A,#N/A,FALSE,"COVER1.XLS ";#N/A,#N/A,FALSE,"RACT1.XLS";#N/A,#N/A,FALSE,"RACT2.XLS";#N/A,#N/A,FALSE,"ECCMP";#N/A,#N/A,FALSE,"WELDER.XLS"}</definedName>
    <definedName name="gasdgfasdgdfg" localSheetId="36" hidden="1">{#N/A,#N/A,FALSE,"COVER1.XLS ";#N/A,#N/A,FALSE,"RACT1.XLS";#N/A,#N/A,FALSE,"RACT2.XLS";#N/A,#N/A,FALSE,"ECCMP";#N/A,#N/A,FALSE,"WELDER.XLS"}</definedName>
    <definedName name="gasdgfasdgdfg" localSheetId="33" hidden="1">{#N/A,#N/A,FALSE,"COVER1.XLS ";#N/A,#N/A,FALSE,"RACT1.XLS";#N/A,#N/A,FALSE,"RACT2.XLS";#N/A,#N/A,FALSE,"ECCMP";#N/A,#N/A,FALSE,"WELDER.XLS"}</definedName>
    <definedName name="gasdgfasdgdfg" localSheetId="34" hidden="1">{#N/A,#N/A,FALSE,"COVER1.XLS ";#N/A,#N/A,FALSE,"RACT1.XLS";#N/A,#N/A,FALSE,"RACT2.XLS";#N/A,#N/A,FALSE,"ECCMP";#N/A,#N/A,FALSE,"WELDER.XLS"}</definedName>
    <definedName name="gasdgfasdgdfg" localSheetId="31" hidden="1">{#N/A,#N/A,FALSE,"COVER1.XLS ";#N/A,#N/A,FALSE,"RACT1.XLS";#N/A,#N/A,FALSE,"RACT2.XLS";#N/A,#N/A,FALSE,"ECCMP";#N/A,#N/A,FALSE,"WELDER.XLS"}</definedName>
    <definedName name="gasdgfasdgdfg" hidden="1">{#N/A,#N/A,FALSE,"COVER1.XLS ";#N/A,#N/A,FALSE,"RACT1.XLS";#N/A,#N/A,FALSE,"RACT2.XLS";#N/A,#N/A,FALSE,"ECCMP";#N/A,#N/A,FALSE,"WELDER.XLS"}</definedName>
    <definedName name="gasgdsfhdfhjfd" hidden="1">#REF!</definedName>
    <definedName name="GASSEM" localSheetId="31">#REF!</definedName>
    <definedName name="GASSEM">!#REF!</definedName>
    <definedName name="GAST_GRALES">#REF!</definedName>
    <definedName name="GASTADAS" localSheetId="31">#REF!</definedName>
    <definedName name="GASTADAS">!#REF!</definedName>
    <definedName name="gasto1" hidden="1">{"PAGE1",#N/A,FALSE,"CHART10"}</definedName>
    <definedName name="Gastón" localSheetId="35" hidden="1">{"CI+GG(BASE)",#N/A,FALSE,"CI+GG(BASE)";"GG",#N/A,FALSE,"CI+GG(BASE)";"CI",#N/A,FALSE,"CI+GG(BASE)"}</definedName>
    <definedName name="Gastón" localSheetId="37" hidden="1">{"CI+GG(BASE)",#N/A,FALSE,"CI+GG(BASE)";"GG",#N/A,FALSE,"CI+GG(BASE)";"CI",#N/A,FALSE,"CI+GG(BASE)"}</definedName>
    <definedName name="Gastón" localSheetId="36" hidden="1">{"CI+GG(BASE)",#N/A,FALSE,"CI+GG(BASE)";"GG",#N/A,FALSE,"CI+GG(BASE)";"CI",#N/A,FALSE,"CI+GG(BASE)"}</definedName>
    <definedName name="Gastón" localSheetId="33" hidden="1">{"CI+GG(BASE)",#N/A,FALSE,"CI+GG(BASE)";"GG",#N/A,FALSE,"CI+GG(BASE)";"CI",#N/A,FALSE,"CI+GG(BASE)"}</definedName>
    <definedName name="Gastón" localSheetId="34" hidden="1">{"CI+GG(BASE)",#N/A,FALSE,"CI+GG(BASE)";"GG",#N/A,FALSE,"CI+GG(BASE)";"CI",#N/A,FALSE,"CI+GG(BASE)"}</definedName>
    <definedName name="Gastón" localSheetId="31" hidden="1">{"CI+GG(BASE)",#N/A,FALSE,"CI+GG(BASE)";"GG",#N/A,FALSE,"CI+GG(BASE)";"CI",#N/A,FALSE,"CI+GG(BASE)"}</definedName>
    <definedName name="Gastón" hidden="1">{"CI+GG(BASE)",#N/A,FALSE,"CI+GG(BASE)";"GG",#N/A,FALSE,"CI+GG(BASE)";"CI",#N/A,FALSE,"CI+GG(BASE)"}</definedName>
    <definedName name="GASTÓN1" hidden="1">{"CI+GG(BASE)",#N/A,FALSE,"CI+GG(BASE)";"GG",#N/A,FALSE,"CI+GG(BASE)";"CI",#N/A,FALSE,"CI+GG(BASE)"}</definedName>
    <definedName name="Gastón2" localSheetId="35" hidden="1">{"CI+GG(BASE)",#N/A,FALSE,"CI+GG(BASE)";"GG",#N/A,FALSE,"CI+GG(BASE)";"CI",#N/A,FALSE,"CI+GG(BASE)"}</definedName>
    <definedName name="Gastón2" localSheetId="37" hidden="1">{"CI+GG(BASE)",#N/A,FALSE,"CI+GG(BASE)";"GG",#N/A,FALSE,"CI+GG(BASE)";"CI",#N/A,FALSE,"CI+GG(BASE)"}</definedName>
    <definedName name="Gastón2" localSheetId="36" hidden="1">{"CI+GG(BASE)",#N/A,FALSE,"CI+GG(BASE)";"GG",#N/A,FALSE,"CI+GG(BASE)";"CI",#N/A,FALSE,"CI+GG(BASE)"}</definedName>
    <definedName name="Gastón2" localSheetId="33" hidden="1">{"CI+GG(BASE)",#N/A,FALSE,"CI+GG(BASE)";"GG",#N/A,FALSE,"CI+GG(BASE)";"CI",#N/A,FALSE,"CI+GG(BASE)"}</definedName>
    <definedName name="Gastón2" localSheetId="34" hidden="1">{"CI+GG(BASE)",#N/A,FALSE,"CI+GG(BASE)";"GG",#N/A,FALSE,"CI+GG(BASE)";"CI",#N/A,FALSE,"CI+GG(BASE)"}</definedName>
    <definedName name="Gastón2" localSheetId="31" hidden="1">{"CI+GG(BASE)",#N/A,FALSE,"CI+GG(BASE)";"GG",#N/A,FALSE,"CI+GG(BASE)";"CI",#N/A,FALSE,"CI+GG(BASE)"}</definedName>
    <definedName name="Gastón2" hidden="1">{"CI+GG(BASE)",#N/A,FALSE,"CI+GG(BASE)";"GG",#N/A,FALSE,"CI+GG(BASE)";"CI",#N/A,FALSE,"CI+GG(BASE)"}</definedName>
    <definedName name="Gastóna" localSheetId="35" hidden="1">{"CI+GG(BASE)",#N/A,FALSE,"CI+GG(BASE)";"GG",#N/A,FALSE,"CI+GG(BASE)";"CI",#N/A,FALSE,"CI+GG(BASE)"}</definedName>
    <definedName name="Gastóna" localSheetId="37" hidden="1">{"CI+GG(BASE)",#N/A,FALSE,"CI+GG(BASE)";"GG",#N/A,FALSE,"CI+GG(BASE)";"CI",#N/A,FALSE,"CI+GG(BASE)"}</definedName>
    <definedName name="Gastóna" localSheetId="36" hidden="1">{"CI+GG(BASE)",#N/A,FALSE,"CI+GG(BASE)";"GG",#N/A,FALSE,"CI+GG(BASE)";"CI",#N/A,FALSE,"CI+GG(BASE)"}</definedName>
    <definedName name="Gastóna" localSheetId="33" hidden="1">{"CI+GG(BASE)",#N/A,FALSE,"CI+GG(BASE)";"GG",#N/A,FALSE,"CI+GG(BASE)";"CI",#N/A,FALSE,"CI+GG(BASE)"}</definedName>
    <definedName name="Gastóna" localSheetId="34" hidden="1">{"CI+GG(BASE)",#N/A,FALSE,"CI+GG(BASE)";"GG",#N/A,FALSE,"CI+GG(BASE)";"CI",#N/A,FALSE,"CI+GG(BASE)"}</definedName>
    <definedName name="Gastóna" localSheetId="31" hidden="1">{"CI+GG(BASE)",#N/A,FALSE,"CI+GG(BASE)";"GG",#N/A,FALSE,"CI+GG(BASE)";"CI",#N/A,FALSE,"CI+GG(BASE)"}</definedName>
    <definedName name="Gastóna" hidden="1">{"CI+GG(BASE)",#N/A,FALSE,"CI+GG(BASE)";"GG",#N/A,FALSE,"CI+GG(BASE)";"CI",#N/A,FALSE,"CI+GG(BASE)"}</definedName>
    <definedName name="Gastónb" localSheetId="35" hidden="1">{"CI+GG(BASE)",#N/A,FALSE,"CI+GG(BASE)";"GG",#N/A,FALSE,"CI+GG(BASE)";"CI",#N/A,FALSE,"CI+GG(BASE)"}</definedName>
    <definedName name="Gastónb" localSheetId="37" hidden="1">{"CI+GG(BASE)",#N/A,FALSE,"CI+GG(BASE)";"GG",#N/A,FALSE,"CI+GG(BASE)";"CI",#N/A,FALSE,"CI+GG(BASE)"}</definedName>
    <definedName name="Gastónb" localSheetId="36" hidden="1">{"CI+GG(BASE)",#N/A,FALSE,"CI+GG(BASE)";"GG",#N/A,FALSE,"CI+GG(BASE)";"CI",#N/A,FALSE,"CI+GG(BASE)"}</definedName>
    <definedName name="Gastónb" localSheetId="33" hidden="1">{"CI+GG(BASE)",#N/A,FALSE,"CI+GG(BASE)";"GG",#N/A,FALSE,"CI+GG(BASE)";"CI",#N/A,FALSE,"CI+GG(BASE)"}</definedName>
    <definedName name="Gastónb" localSheetId="34" hidden="1">{"CI+GG(BASE)",#N/A,FALSE,"CI+GG(BASE)";"GG",#N/A,FALSE,"CI+GG(BASE)";"CI",#N/A,FALSE,"CI+GG(BASE)"}</definedName>
    <definedName name="Gastónb" localSheetId="31" hidden="1">{"CI+GG(BASE)",#N/A,FALSE,"CI+GG(BASE)";"GG",#N/A,FALSE,"CI+GG(BASE)";"CI",#N/A,FALSE,"CI+GG(BASE)"}</definedName>
    <definedName name="Gastónb" hidden="1">{"CI+GG(BASE)",#N/A,FALSE,"CI+GG(BASE)";"GG",#N/A,FALSE,"CI+GG(BASE)";"CI",#N/A,FALSE,"CI+GG(BASE)"}</definedName>
    <definedName name="Gastónc" localSheetId="35" hidden="1">{"CI+GG(BASE)",#N/A,FALSE,"CI+GG(BASE)";"GG",#N/A,FALSE,"CI+GG(BASE)";"CI",#N/A,FALSE,"CI+GG(BASE)"}</definedName>
    <definedName name="Gastónc" localSheetId="37" hidden="1">{"CI+GG(BASE)",#N/A,FALSE,"CI+GG(BASE)";"GG",#N/A,FALSE,"CI+GG(BASE)";"CI",#N/A,FALSE,"CI+GG(BASE)"}</definedName>
    <definedName name="Gastónc" localSheetId="36" hidden="1">{"CI+GG(BASE)",#N/A,FALSE,"CI+GG(BASE)";"GG",#N/A,FALSE,"CI+GG(BASE)";"CI",#N/A,FALSE,"CI+GG(BASE)"}</definedName>
    <definedName name="Gastónc" localSheetId="33" hidden="1">{"CI+GG(BASE)",#N/A,FALSE,"CI+GG(BASE)";"GG",#N/A,FALSE,"CI+GG(BASE)";"CI",#N/A,FALSE,"CI+GG(BASE)"}</definedName>
    <definedName name="Gastónc" localSheetId="34" hidden="1">{"CI+GG(BASE)",#N/A,FALSE,"CI+GG(BASE)";"GG",#N/A,FALSE,"CI+GG(BASE)";"CI",#N/A,FALSE,"CI+GG(BASE)"}</definedName>
    <definedName name="Gastónc" localSheetId="31" hidden="1">{"CI+GG(BASE)",#N/A,FALSE,"CI+GG(BASE)";"GG",#N/A,FALSE,"CI+GG(BASE)";"CI",#N/A,FALSE,"CI+GG(BASE)"}</definedName>
    <definedName name="Gastónc" hidden="1">{"CI+GG(BASE)",#N/A,FALSE,"CI+GG(BASE)";"GG",#N/A,FALSE,"CI+GG(BASE)";"CI",#N/A,FALSE,"CI+GG(BASE)"}</definedName>
    <definedName name="Gastónd" localSheetId="35" hidden="1">{"CI+GG(BASE)",#N/A,FALSE,"CI+GG(BASE)";"GG",#N/A,FALSE,"CI+GG(BASE)";"CI",#N/A,FALSE,"CI+GG(BASE)"}</definedName>
    <definedName name="Gastónd" localSheetId="37" hidden="1">{"CI+GG(BASE)",#N/A,FALSE,"CI+GG(BASE)";"GG",#N/A,FALSE,"CI+GG(BASE)";"CI",#N/A,FALSE,"CI+GG(BASE)"}</definedName>
    <definedName name="Gastónd" localSheetId="36" hidden="1">{"CI+GG(BASE)",#N/A,FALSE,"CI+GG(BASE)";"GG",#N/A,FALSE,"CI+GG(BASE)";"CI",#N/A,FALSE,"CI+GG(BASE)"}</definedName>
    <definedName name="Gastónd" localSheetId="33" hidden="1">{"CI+GG(BASE)",#N/A,FALSE,"CI+GG(BASE)";"GG",#N/A,FALSE,"CI+GG(BASE)";"CI",#N/A,FALSE,"CI+GG(BASE)"}</definedName>
    <definedName name="Gastónd" localSheetId="34" hidden="1">{"CI+GG(BASE)",#N/A,FALSE,"CI+GG(BASE)";"GG",#N/A,FALSE,"CI+GG(BASE)";"CI",#N/A,FALSE,"CI+GG(BASE)"}</definedName>
    <definedName name="Gastónd" localSheetId="31" hidden="1">{"CI+GG(BASE)",#N/A,FALSE,"CI+GG(BASE)";"GG",#N/A,FALSE,"CI+GG(BASE)";"CI",#N/A,FALSE,"CI+GG(BASE)"}</definedName>
    <definedName name="Gastónd" hidden="1">{"CI+GG(BASE)",#N/A,FALSE,"CI+GG(BASE)";"GG",#N/A,FALSE,"CI+GG(BASE)";"CI",#N/A,FALSE,"CI+GG(BASE)"}</definedName>
    <definedName name="Gastos">#REF!</definedName>
    <definedName name="gastosGene" localSheetId="31">#REF!</definedName>
    <definedName name="gastosGene">!#REF!</definedName>
    <definedName name="GASTOSGG">#REF!</definedName>
    <definedName name="GastoVetasAdminis">#REF!</definedName>
    <definedName name="gate">#REF!</definedName>
    <definedName name="gato" localSheetId="35" hidden="1">{#N/A,#N/A,FALSE,"masez (10)";#N/A,#N/A,FALSE,"masez (7)";#N/A,#N/A,FALSE,"masez (6)";#N/A,#N/A,FALSE,"masez (5)";#N/A,#N/A,FALSE,"masez (4)";#N/A,#N/A,FALSE,"masez (3)";#N/A,#N/A,FALSE,"masez (2)";#N/A,#N/A,FALSE,"GME";#N/A,#N/A,FALSE,"masez"}</definedName>
    <definedName name="gato" localSheetId="37" hidden="1">{#N/A,#N/A,FALSE,"masez (10)";#N/A,#N/A,FALSE,"masez (7)";#N/A,#N/A,FALSE,"masez (6)";#N/A,#N/A,FALSE,"masez (5)";#N/A,#N/A,FALSE,"masez (4)";#N/A,#N/A,FALSE,"masez (3)";#N/A,#N/A,FALSE,"masez (2)";#N/A,#N/A,FALSE,"GME";#N/A,#N/A,FALSE,"masez"}</definedName>
    <definedName name="gato" localSheetId="36" hidden="1">{#N/A,#N/A,FALSE,"masez (10)";#N/A,#N/A,FALSE,"masez (7)";#N/A,#N/A,FALSE,"masez (6)";#N/A,#N/A,FALSE,"masez (5)";#N/A,#N/A,FALSE,"masez (4)";#N/A,#N/A,FALSE,"masez (3)";#N/A,#N/A,FALSE,"masez (2)";#N/A,#N/A,FALSE,"GME";#N/A,#N/A,FALSE,"masez"}</definedName>
    <definedName name="gato" localSheetId="33" hidden="1">{#N/A,#N/A,FALSE,"masez (10)";#N/A,#N/A,FALSE,"masez (7)";#N/A,#N/A,FALSE,"masez (6)";#N/A,#N/A,FALSE,"masez (5)";#N/A,#N/A,FALSE,"masez (4)";#N/A,#N/A,FALSE,"masez (3)";#N/A,#N/A,FALSE,"masez (2)";#N/A,#N/A,FALSE,"GME";#N/A,#N/A,FALSE,"masez"}</definedName>
    <definedName name="gato" localSheetId="34" hidden="1">{#N/A,#N/A,FALSE,"masez (10)";#N/A,#N/A,FALSE,"masez (7)";#N/A,#N/A,FALSE,"masez (6)";#N/A,#N/A,FALSE,"masez (5)";#N/A,#N/A,FALSE,"masez (4)";#N/A,#N/A,FALSE,"masez (3)";#N/A,#N/A,FALSE,"masez (2)";#N/A,#N/A,FALSE,"GME";#N/A,#N/A,FALSE,"masez"}</definedName>
    <definedName name="gato" localSheetId="31" hidden="1">{#N/A,#N/A,FALSE,"masez (10)";#N/A,#N/A,FALSE,"masez (7)";#N/A,#N/A,FALSE,"masez (6)";#N/A,#N/A,FALSE,"masez (5)";#N/A,#N/A,FALSE,"masez (4)";#N/A,#N/A,FALSE,"masez (3)";#N/A,#N/A,FALSE,"masez (2)";#N/A,#N/A,FALSE,"GME";#N/A,#N/A,FALSE,"masez"}</definedName>
    <definedName name="gato" hidden="1">{#N/A,#N/A,FALSE,"masez (10)";#N/A,#N/A,FALSE,"masez (7)";#N/A,#N/A,FALSE,"masez (6)";#N/A,#N/A,FALSE,"masez (5)";#N/A,#N/A,FALSE,"masez (4)";#N/A,#N/A,FALSE,"masez (3)";#N/A,#N/A,FALSE,"masez (2)";#N/A,#N/A,FALSE,"GME";#N/A,#N/A,FALSE,"masez"}</definedName>
    <definedName name="GAVIC">#REF!</definedName>
    <definedName name="GAVIC___0">#N/A</definedName>
    <definedName name="GAVIC___0___0">#N/A</definedName>
    <definedName name="gb" localSheetId="31">#REF!</definedName>
    <definedName name="gb">!#REF!</definedName>
    <definedName name="gbbfbf">#REF!</definedName>
    <definedName name="gbfgb" localSheetId="35" hidden="1">{"JAN",#N/A,FALSE,"January"}</definedName>
    <definedName name="gbfgb" localSheetId="37" hidden="1">{"JAN",#N/A,FALSE,"January"}</definedName>
    <definedName name="gbfgb" localSheetId="36" hidden="1">{"JAN",#N/A,FALSE,"January"}</definedName>
    <definedName name="gbfgb" localSheetId="33" hidden="1">{"JAN",#N/A,FALSE,"January"}</definedName>
    <definedName name="gbfgb" localSheetId="34" hidden="1">{"JAN",#N/A,FALSE,"January"}</definedName>
    <definedName name="gbfgb" localSheetId="31" hidden="1">{"JAN",#N/A,FALSE,"January"}</definedName>
    <definedName name="gbfgb" hidden="1">{"JAN",#N/A,FALSE,"January"}</definedName>
    <definedName name="gbgcgfn" localSheetId="35" hidden="1">{"DETALLE_1996",#N/A,FALSE,"flujo";"DETALLE_1997",#N/A,FALSE,"flujo";"GASTOS_INCURRIDOS_1996",#N/A,FALSE,"flujo";"GASTOS_PROGRAMADOS_PARA_1997",#N/A,FALSE,"flujo";#N/A,#N/A,FALSE,"comparat";#N/A,#N/A,FALSE,"costos";#N/A,#N/A,FALSE,"proyctrol"}</definedName>
    <definedName name="gbgcgfn" localSheetId="37" hidden="1">{"DETALLE_1996",#N/A,FALSE,"flujo";"DETALLE_1997",#N/A,FALSE,"flujo";"GASTOS_INCURRIDOS_1996",#N/A,FALSE,"flujo";"GASTOS_PROGRAMADOS_PARA_1997",#N/A,FALSE,"flujo";#N/A,#N/A,FALSE,"comparat";#N/A,#N/A,FALSE,"costos";#N/A,#N/A,FALSE,"proyctrol"}</definedName>
    <definedName name="gbgcgfn" localSheetId="36" hidden="1">{"DETALLE_1996",#N/A,FALSE,"flujo";"DETALLE_1997",#N/A,FALSE,"flujo";"GASTOS_INCURRIDOS_1996",#N/A,FALSE,"flujo";"GASTOS_PROGRAMADOS_PARA_1997",#N/A,FALSE,"flujo";#N/A,#N/A,FALSE,"comparat";#N/A,#N/A,FALSE,"costos";#N/A,#N/A,FALSE,"proyctrol"}</definedName>
    <definedName name="gbgcgfn" localSheetId="33" hidden="1">{"DETALLE_1996",#N/A,FALSE,"flujo";"DETALLE_1997",#N/A,FALSE,"flujo";"GASTOS_INCURRIDOS_1996",#N/A,FALSE,"flujo";"GASTOS_PROGRAMADOS_PARA_1997",#N/A,FALSE,"flujo";#N/A,#N/A,FALSE,"comparat";#N/A,#N/A,FALSE,"costos";#N/A,#N/A,FALSE,"proyctrol"}</definedName>
    <definedName name="gbgcgfn" localSheetId="34" hidden="1">{"DETALLE_1996",#N/A,FALSE,"flujo";"DETALLE_1997",#N/A,FALSE,"flujo";"GASTOS_INCURRIDOS_1996",#N/A,FALSE,"flujo";"GASTOS_PROGRAMADOS_PARA_1997",#N/A,FALSE,"flujo";#N/A,#N/A,FALSE,"comparat";#N/A,#N/A,FALSE,"costos";#N/A,#N/A,FALSE,"proyctrol"}</definedName>
    <definedName name="gbgcgfn" localSheetId="31" hidden="1">{"DETALLE_1996",#N/A,FALSE,"flujo";"DETALLE_1997",#N/A,FALSE,"flujo";"GASTOS_INCURRIDOS_1996",#N/A,FALSE,"flujo";"GASTOS_PROGRAMADOS_PARA_1997",#N/A,FALSE,"flujo";#N/A,#N/A,FALSE,"comparat";#N/A,#N/A,FALSE,"costos";#N/A,#N/A,FALSE,"proyctrol"}</definedName>
    <definedName name="gbgcgfn" hidden="1">{"DETALLE_1996",#N/A,FALSE,"flujo";"DETALLE_1997",#N/A,FALSE,"flujo";"GASTOS_INCURRIDOS_1996",#N/A,FALSE,"flujo";"GASTOS_PROGRAMADOS_PARA_1997",#N/A,FALSE,"flujo";#N/A,#N/A,FALSE,"comparat";#N/A,#N/A,FALSE,"costos";#N/A,#N/A,FALSE,"proyctrol"}</definedName>
    <definedName name="gbggg" localSheetId="35" hidden="1">{#N/A,#N/A,FALSE,"SumD";#N/A,#N/A,FALSE,"ElecD";#N/A,#N/A,FALSE,"MechD";#N/A,#N/A,FALSE,"GeotD";#N/A,#N/A,FALSE,"PrcsD";#N/A,#N/A,FALSE,"TunnD";#N/A,#N/A,FALSE,"CivlD";#N/A,#N/A,FALSE,"NtwkD";#N/A,#N/A,FALSE,"EstgD";#N/A,#N/A,FALSE,"PEngD"}</definedName>
    <definedName name="gbggg" localSheetId="37" hidden="1">{#N/A,#N/A,FALSE,"SumD";#N/A,#N/A,FALSE,"ElecD";#N/A,#N/A,FALSE,"MechD";#N/A,#N/A,FALSE,"GeotD";#N/A,#N/A,FALSE,"PrcsD";#N/A,#N/A,FALSE,"TunnD";#N/A,#N/A,FALSE,"CivlD";#N/A,#N/A,FALSE,"NtwkD";#N/A,#N/A,FALSE,"EstgD";#N/A,#N/A,FALSE,"PEngD"}</definedName>
    <definedName name="gbggg" localSheetId="36" hidden="1">{#N/A,#N/A,FALSE,"SumD";#N/A,#N/A,FALSE,"ElecD";#N/A,#N/A,FALSE,"MechD";#N/A,#N/A,FALSE,"GeotD";#N/A,#N/A,FALSE,"PrcsD";#N/A,#N/A,FALSE,"TunnD";#N/A,#N/A,FALSE,"CivlD";#N/A,#N/A,FALSE,"NtwkD";#N/A,#N/A,FALSE,"EstgD";#N/A,#N/A,FALSE,"PEngD"}</definedName>
    <definedName name="gbggg" localSheetId="33" hidden="1">{#N/A,#N/A,FALSE,"SumD";#N/A,#N/A,FALSE,"ElecD";#N/A,#N/A,FALSE,"MechD";#N/A,#N/A,FALSE,"GeotD";#N/A,#N/A,FALSE,"PrcsD";#N/A,#N/A,FALSE,"TunnD";#N/A,#N/A,FALSE,"CivlD";#N/A,#N/A,FALSE,"NtwkD";#N/A,#N/A,FALSE,"EstgD";#N/A,#N/A,FALSE,"PEngD"}</definedName>
    <definedName name="gbggg" localSheetId="34" hidden="1">{#N/A,#N/A,FALSE,"SumD";#N/A,#N/A,FALSE,"ElecD";#N/A,#N/A,FALSE,"MechD";#N/A,#N/A,FALSE,"GeotD";#N/A,#N/A,FALSE,"PrcsD";#N/A,#N/A,FALSE,"TunnD";#N/A,#N/A,FALSE,"CivlD";#N/A,#N/A,FALSE,"NtwkD";#N/A,#N/A,FALSE,"EstgD";#N/A,#N/A,FALSE,"PEngD"}</definedName>
    <definedName name="gbggg" localSheetId="31" hidden="1">{#N/A,#N/A,FALSE,"SumD";#N/A,#N/A,FALSE,"ElecD";#N/A,#N/A,FALSE,"MechD";#N/A,#N/A,FALSE,"GeotD";#N/A,#N/A,FALSE,"PrcsD";#N/A,#N/A,FALSE,"TunnD";#N/A,#N/A,FALSE,"CivlD";#N/A,#N/A,FALSE,"NtwkD";#N/A,#N/A,FALSE,"EstgD";#N/A,#N/A,FALSE,"PEngD"}</definedName>
    <definedName name="gbggg" hidden="1">{#N/A,#N/A,FALSE,"SumD";#N/A,#N/A,FALSE,"ElecD";#N/A,#N/A,FALSE,"MechD";#N/A,#N/A,FALSE,"GeotD";#N/A,#N/A,FALSE,"PrcsD";#N/A,#N/A,FALSE,"TunnD";#N/A,#N/A,FALSE,"CivlD";#N/A,#N/A,FALSE,"NtwkD";#N/A,#N/A,FALSE,"EstgD";#N/A,#N/A,FALSE,"PEngD"}</definedName>
    <definedName name="GBPtoDhs" localSheetId="31">#REF!</definedName>
    <definedName name="GBPtoDhs">!#REF!</definedName>
    <definedName name="gbv" localSheetId="35" hidden="1">{#N/A,#N/A,FALSE,"DEF1";#N/A,#N/A,FALSE,"DEF2";#N/A,#N/A,FALSE,"DEF3"}</definedName>
    <definedName name="gbv" localSheetId="37" hidden="1">{#N/A,#N/A,FALSE,"DEF1";#N/A,#N/A,FALSE,"DEF2";#N/A,#N/A,FALSE,"DEF3"}</definedName>
    <definedName name="gbv" localSheetId="36" hidden="1">{#N/A,#N/A,FALSE,"DEF1";#N/A,#N/A,FALSE,"DEF2";#N/A,#N/A,FALSE,"DEF3"}</definedName>
    <definedName name="gbv" localSheetId="33" hidden="1">{#N/A,#N/A,FALSE,"DEF1";#N/A,#N/A,FALSE,"DEF2";#N/A,#N/A,FALSE,"DEF3"}</definedName>
    <definedName name="gbv" localSheetId="34" hidden="1">{#N/A,#N/A,FALSE,"DEF1";#N/A,#N/A,FALSE,"DEF2";#N/A,#N/A,FALSE,"DEF3"}</definedName>
    <definedName name="gbv" localSheetId="31" hidden="1">{#N/A,#N/A,FALSE,"DEF1";#N/A,#N/A,FALSE,"DEF2";#N/A,#N/A,FALSE,"DEF3"}</definedName>
    <definedName name="gbv" hidden="1">{#N/A,#N/A,FALSE,"DEF1";#N/A,#N/A,FALSE,"DEF2";#N/A,#N/A,FALSE,"DEF3"}</definedName>
    <definedName name="GC" localSheetId="35" hidden="1">{#N/A,#N/A,TRUE,"MEMO";#N/A,#N/A,TRUE,"PARAMETROS";#N/A,#N/A,TRUE,"RLI ";#N/A,#N/A,TRUE,"IMPTO.DET.";#N/A,#N/A,TRUE,"FUT-FUNT";#N/A,#N/A,TRUE,"CPI-PATR.";#N/A,#N/A,TRUE,"CM CPI";#N/A,#N/A,TRUE,"PROV";#N/A,#N/A,TRUE,"A FIJO";#N/A,#N/A,TRUE,"LEASING";#N/A,#N/A,TRUE,"VPP";#N/A,#N/A,TRUE,"PPM";#N/A,#N/A,TRUE,"OTROS"}</definedName>
    <definedName name="GC" localSheetId="37" hidden="1">{#N/A,#N/A,TRUE,"MEMO";#N/A,#N/A,TRUE,"PARAMETROS";#N/A,#N/A,TRUE,"RLI ";#N/A,#N/A,TRUE,"IMPTO.DET.";#N/A,#N/A,TRUE,"FUT-FUNT";#N/A,#N/A,TRUE,"CPI-PATR.";#N/A,#N/A,TRUE,"CM CPI";#N/A,#N/A,TRUE,"PROV";#N/A,#N/A,TRUE,"A FIJO";#N/A,#N/A,TRUE,"LEASING";#N/A,#N/A,TRUE,"VPP";#N/A,#N/A,TRUE,"PPM";#N/A,#N/A,TRUE,"OTROS"}</definedName>
    <definedName name="GC" localSheetId="36" hidden="1">{#N/A,#N/A,TRUE,"MEMO";#N/A,#N/A,TRUE,"PARAMETROS";#N/A,#N/A,TRUE,"RLI ";#N/A,#N/A,TRUE,"IMPTO.DET.";#N/A,#N/A,TRUE,"FUT-FUNT";#N/A,#N/A,TRUE,"CPI-PATR.";#N/A,#N/A,TRUE,"CM CPI";#N/A,#N/A,TRUE,"PROV";#N/A,#N/A,TRUE,"A FIJO";#N/A,#N/A,TRUE,"LEASING";#N/A,#N/A,TRUE,"VPP";#N/A,#N/A,TRUE,"PPM";#N/A,#N/A,TRUE,"OTROS"}</definedName>
    <definedName name="GC" localSheetId="33" hidden="1">{#N/A,#N/A,TRUE,"MEMO";#N/A,#N/A,TRUE,"PARAMETROS";#N/A,#N/A,TRUE,"RLI ";#N/A,#N/A,TRUE,"IMPTO.DET.";#N/A,#N/A,TRUE,"FUT-FUNT";#N/A,#N/A,TRUE,"CPI-PATR.";#N/A,#N/A,TRUE,"CM CPI";#N/A,#N/A,TRUE,"PROV";#N/A,#N/A,TRUE,"A FIJO";#N/A,#N/A,TRUE,"LEASING";#N/A,#N/A,TRUE,"VPP";#N/A,#N/A,TRUE,"PPM";#N/A,#N/A,TRUE,"OTROS"}</definedName>
    <definedName name="GC" localSheetId="34" hidden="1">{#N/A,#N/A,TRUE,"MEMO";#N/A,#N/A,TRUE,"PARAMETROS";#N/A,#N/A,TRUE,"RLI ";#N/A,#N/A,TRUE,"IMPTO.DET.";#N/A,#N/A,TRUE,"FUT-FUNT";#N/A,#N/A,TRUE,"CPI-PATR.";#N/A,#N/A,TRUE,"CM CPI";#N/A,#N/A,TRUE,"PROV";#N/A,#N/A,TRUE,"A FIJO";#N/A,#N/A,TRUE,"LEASING";#N/A,#N/A,TRUE,"VPP";#N/A,#N/A,TRUE,"PPM";#N/A,#N/A,TRUE,"OTROS"}</definedName>
    <definedName name="GC" localSheetId="31" hidden="1">{#N/A,#N/A,TRUE,"MEMO";#N/A,#N/A,TRUE,"PARAMETROS";#N/A,#N/A,TRUE,"RLI ";#N/A,#N/A,TRUE,"IMPTO.DET.";#N/A,#N/A,TRUE,"FUT-FUNT";#N/A,#N/A,TRUE,"CPI-PATR.";#N/A,#N/A,TRUE,"CM CPI";#N/A,#N/A,TRUE,"PROV";#N/A,#N/A,TRUE,"A FIJO";#N/A,#N/A,TRUE,"LEASING";#N/A,#N/A,TRUE,"VPP";#N/A,#N/A,TRUE,"PPM";#N/A,#N/A,TRUE,"OTROS"}</definedName>
    <definedName name="GC" hidden="1">{#N/A,#N/A,TRUE,"MEMO";#N/A,#N/A,TRUE,"PARAMETROS";#N/A,#N/A,TRUE,"RLI ";#N/A,#N/A,TRUE,"IMPTO.DET.";#N/A,#N/A,TRUE,"FUT-FUNT";#N/A,#N/A,TRUE,"CPI-PATR.";#N/A,#N/A,TRUE,"CM CPI";#N/A,#N/A,TRUE,"PROV";#N/A,#N/A,TRUE,"A FIJO";#N/A,#N/A,TRUE,"LEASING";#N/A,#N/A,TRUE,"VPP";#N/A,#N/A,TRUE,"PPM";#N/A,#N/A,TRUE,"OTROS"}</definedName>
    <definedName name="GC_1" localSheetId="35" hidden="1">{#N/A,#N/A,TRUE,"MEMO";#N/A,#N/A,TRUE,"PARAMETROS";#N/A,#N/A,TRUE,"RLI ";#N/A,#N/A,TRUE,"IMPTO.DET.";#N/A,#N/A,TRUE,"FUT-FUNT";#N/A,#N/A,TRUE,"CPI-PATR.";#N/A,#N/A,TRUE,"CM CPI";#N/A,#N/A,TRUE,"PROV";#N/A,#N/A,TRUE,"A FIJO";#N/A,#N/A,TRUE,"LEASING";#N/A,#N/A,TRUE,"VPP";#N/A,#N/A,TRUE,"PPM";#N/A,#N/A,TRUE,"OTROS"}</definedName>
    <definedName name="GC_1" localSheetId="37" hidden="1">{#N/A,#N/A,TRUE,"MEMO";#N/A,#N/A,TRUE,"PARAMETROS";#N/A,#N/A,TRUE,"RLI ";#N/A,#N/A,TRUE,"IMPTO.DET.";#N/A,#N/A,TRUE,"FUT-FUNT";#N/A,#N/A,TRUE,"CPI-PATR.";#N/A,#N/A,TRUE,"CM CPI";#N/A,#N/A,TRUE,"PROV";#N/A,#N/A,TRUE,"A FIJO";#N/A,#N/A,TRUE,"LEASING";#N/A,#N/A,TRUE,"VPP";#N/A,#N/A,TRUE,"PPM";#N/A,#N/A,TRUE,"OTROS"}</definedName>
    <definedName name="GC_1" localSheetId="36" hidden="1">{#N/A,#N/A,TRUE,"MEMO";#N/A,#N/A,TRUE,"PARAMETROS";#N/A,#N/A,TRUE,"RLI ";#N/A,#N/A,TRUE,"IMPTO.DET.";#N/A,#N/A,TRUE,"FUT-FUNT";#N/A,#N/A,TRUE,"CPI-PATR.";#N/A,#N/A,TRUE,"CM CPI";#N/A,#N/A,TRUE,"PROV";#N/A,#N/A,TRUE,"A FIJO";#N/A,#N/A,TRUE,"LEASING";#N/A,#N/A,TRUE,"VPP";#N/A,#N/A,TRUE,"PPM";#N/A,#N/A,TRUE,"OTROS"}</definedName>
    <definedName name="GC_1" localSheetId="33" hidden="1">{#N/A,#N/A,TRUE,"MEMO";#N/A,#N/A,TRUE,"PARAMETROS";#N/A,#N/A,TRUE,"RLI ";#N/A,#N/A,TRUE,"IMPTO.DET.";#N/A,#N/A,TRUE,"FUT-FUNT";#N/A,#N/A,TRUE,"CPI-PATR.";#N/A,#N/A,TRUE,"CM CPI";#N/A,#N/A,TRUE,"PROV";#N/A,#N/A,TRUE,"A FIJO";#N/A,#N/A,TRUE,"LEASING";#N/A,#N/A,TRUE,"VPP";#N/A,#N/A,TRUE,"PPM";#N/A,#N/A,TRUE,"OTROS"}</definedName>
    <definedName name="GC_1" localSheetId="34" hidden="1">{#N/A,#N/A,TRUE,"MEMO";#N/A,#N/A,TRUE,"PARAMETROS";#N/A,#N/A,TRUE,"RLI ";#N/A,#N/A,TRUE,"IMPTO.DET.";#N/A,#N/A,TRUE,"FUT-FUNT";#N/A,#N/A,TRUE,"CPI-PATR.";#N/A,#N/A,TRUE,"CM CPI";#N/A,#N/A,TRUE,"PROV";#N/A,#N/A,TRUE,"A FIJO";#N/A,#N/A,TRUE,"LEASING";#N/A,#N/A,TRUE,"VPP";#N/A,#N/A,TRUE,"PPM";#N/A,#N/A,TRUE,"OTROS"}</definedName>
    <definedName name="GC_1" localSheetId="31" hidden="1">{#N/A,#N/A,TRUE,"MEMO";#N/A,#N/A,TRUE,"PARAMETROS";#N/A,#N/A,TRUE,"RLI ";#N/A,#N/A,TRUE,"IMPTO.DET.";#N/A,#N/A,TRUE,"FUT-FUNT";#N/A,#N/A,TRUE,"CPI-PATR.";#N/A,#N/A,TRUE,"CM CPI";#N/A,#N/A,TRUE,"PROV";#N/A,#N/A,TRUE,"A FIJO";#N/A,#N/A,TRUE,"LEASING";#N/A,#N/A,TRUE,"VPP";#N/A,#N/A,TRUE,"PPM";#N/A,#N/A,TRUE,"OTROS"}</definedName>
    <definedName name="GC_1" hidden="1">{#N/A,#N/A,TRUE,"MEMO";#N/A,#N/A,TRUE,"PARAMETROS";#N/A,#N/A,TRUE,"RLI ";#N/A,#N/A,TRUE,"IMPTO.DET.";#N/A,#N/A,TRUE,"FUT-FUNT";#N/A,#N/A,TRUE,"CPI-PATR.";#N/A,#N/A,TRUE,"CM CPI";#N/A,#N/A,TRUE,"PROV";#N/A,#N/A,TRUE,"A FIJO";#N/A,#N/A,TRUE,"LEASING";#N/A,#N/A,TRUE,"VPP";#N/A,#N/A,TRUE,"PPM";#N/A,#N/A,TRUE,"OTROS"}</definedName>
    <definedName name="Gc15SleeperBackfill" localSheetId="31">#REF!</definedName>
    <definedName name="Gc15SleeperBackfill">!#REF!</definedName>
    <definedName name="Gc15SleeperExca" localSheetId="31">#REF!</definedName>
    <definedName name="Gc15SleeperExca">!#REF!</definedName>
    <definedName name="Gc15SleeperLeanConcrete" localSheetId="31">#REF!</definedName>
    <definedName name="Gc15SleeperLeanConcrete">!#REF!</definedName>
    <definedName name="Gc23SleeperBackfill" localSheetId="31">#REF!</definedName>
    <definedName name="Gc23SleeperBackfill">!#REF!</definedName>
    <definedName name="Gc23SleeperExcavation" localSheetId="31">#REF!</definedName>
    <definedName name="Gc23SleeperExcavation">!#REF!</definedName>
    <definedName name="Gc23SleeperLeanConcrete" localSheetId="31">#REF!</definedName>
    <definedName name="Gc23SleeperLeanConcrete">!#REF!</definedName>
    <definedName name="Gc25SleeperBackfill" localSheetId="31">#REF!</definedName>
    <definedName name="Gc25SleeperBackfill">!#REF!</definedName>
    <definedName name="Gc25SleeperExcavation" localSheetId="31">#REF!</definedName>
    <definedName name="Gc25SleeperExcavation">!#REF!</definedName>
    <definedName name="Gc25SleeperLeanConcrete" localSheetId="31">#REF!</definedName>
    <definedName name="Gc25SleeperLeanConcrete">!#REF!</definedName>
    <definedName name="GCJ"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on_" localSheetId="31">#REF!</definedName>
    <definedName name="gcon_">!#REF!</definedName>
    <definedName name="gcon1_" localSheetId="31">#REF!</definedName>
    <definedName name="gcon1_">!#REF!</definedName>
    <definedName name="gct" localSheetId="31">#REF!</definedName>
    <definedName name="gct">!#REF!</definedName>
    <definedName name="gd" localSheetId="35" hidden="1">{#N/A,#N/A,FALSE,"PEND INC";#N/A,#N/A,FALSE,"PEND MINM"}</definedName>
    <definedName name="gd" localSheetId="37" hidden="1">{#N/A,#N/A,FALSE,"PEND INC";#N/A,#N/A,FALSE,"PEND MINM"}</definedName>
    <definedName name="gd" localSheetId="36" hidden="1">{#N/A,#N/A,FALSE,"PEND INC";#N/A,#N/A,FALSE,"PEND MINM"}</definedName>
    <definedName name="gd" localSheetId="33" hidden="1">{#N/A,#N/A,FALSE,"PEND INC";#N/A,#N/A,FALSE,"PEND MINM"}</definedName>
    <definedName name="gd" localSheetId="34" hidden="1">{#N/A,#N/A,FALSE,"PEND INC";#N/A,#N/A,FALSE,"PEND MINM"}</definedName>
    <definedName name="gd" localSheetId="31" hidden="1">{#N/A,#N/A,FALSE,"PEND INC";#N/A,#N/A,FALSE,"PEND MINM"}</definedName>
    <definedName name="gd" hidden="1">{#N/A,#N/A,FALSE,"PEND INC";#N/A,#N/A,FALSE,"PEND MINM"}</definedName>
    <definedName name="GDFG"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gd">#REF!</definedName>
    <definedName name="gdfs">#REF!</definedName>
    <definedName name="GDG" localSheetId="35" hidden="1">{#N/A,#N/A,FALSE,"masez (10)";#N/A,#N/A,FALSE,"masez (7)";#N/A,#N/A,FALSE,"masez (6)";#N/A,#N/A,FALSE,"masez (5)";#N/A,#N/A,FALSE,"masez (4)";#N/A,#N/A,FALSE,"masez (3)";#N/A,#N/A,FALSE,"masez (2)";#N/A,#N/A,FALSE,"GME";#N/A,#N/A,FALSE,"masez"}</definedName>
    <definedName name="GDG" localSheetId="37" hidden="1">{#N/A,#N/A,FALSE,"masez (10)";#N/A,#N/A,FALSE,"masez (7)";#N/A,#N/A,FALSE,"masez (6)";#N/A,#N/A,FALSE,"masez (5)";#N/A,#N/A,FALSE,"masez (4)";#N/A,#N/A,FALSE,"masez (3)";#N/A,#N/A,FALSE,"masez (2)";#N/A,#N/A,FALSE,"GME";#N/A,#N/A,FALSE,"masez"}</definedName>
    <definedName name="GDG" localSheetId="36" hidden="1">{#N/A,#N/A,FALSE,"masez (10)";#N/A,#N/A,FALSE,"masez (7)";#N/A,#N/A,FALSE,"masez (6)";#N/A,#N/A,FALSE,"masez (5)";#N/A,#N/A,FALSE,"masez (4)";#N/A,#N/A,FALSE,"masez (3)";#N/A,#N/A,FALSE,"masez (2)";#N/A,#N/A,FALSE,"GME";#N/A,#N/A,FALSE,"masez"}</definedName>
    <definedName name="GDG" localSheetId="33" hidden="1">{#N/A,#N/A,FALSE,"masez (10)";#N/A,#N/A,FALSE,"masez (7)";#N/A,#N/A,FALSE,"masez (6)";#N/A,#N/A,FALSE,"masez (5)";#N/A,#N/A,FALSE,"masez (4)";#N/A,#N/A,FALSE,"masez (3)";#N/A,#N/A,FALSE,"masez (2)";#N/A,#N/A,FALSE,"GME";#N/A,#N/A,FALSE,"masez"}</definedName>
    <definedName name="GDG" localSheetId="34" hidden="1">{#N/A,#N/A,FALSE,"masez (10)";#N/A,#N/A,FALSE,"masez (7)";#N/A,#N/A,FALSE,"masez (6)";#N/A,#N/A,FALSE,"masez (5)";#N/A,#N/A,FALSE,"masez (4)";#N/A,#N/A,FALSE,"masez (3)";#N/A,#N/A,FALSE,"masez (2)";#N/A,#N/A,FALSE,"GME";#N/A,#N/A,FALSE,"masez"}</definedName>
    <definedName name="GDG" localSheetId="31" hidden="1">{#N/A,#N/A,FALSE,"masez (10)";#N/A,#N/A,FALSE,"masez (7)";#N/A,#N/A,FALSE,"masez (6)";#N/A,#N/A,FALSE,"masez (5)";#N/A,#N/A,FALSE,"masez (4)";#N/A,#N/A,FALSE,"masez (3)";#N/A,#N/A,FALSE,"masez (2)";#N/A,#N/A,FALSE,"GME";#N/A,#N/A,FALSE,"masez"}</definedName>
    <definedName name="GDG" hidden="1">{#N/A,#N/A,FALSE,"masez (10)";#N/A,#N/A,FALSE,"masez (7)";#N/A,#N/A,FALSE,"masez (6)";#N/A,#N/A,FALSE,"masez (5)";#N/A,#N/A,FALSE,"masez (4)";#N/A,#N/A,FALSE,"masez (3)";#N/A,#N/A,FALSE,"masez (2)";#N/A,#N/A,FALSE,"GME";#N/A,#N/A,FALSE,"masez"}</definedName>
    <definedName name="GDGDGD" localSheetId="35" hidden="1">{#N/A,#N/A,FALSE,"masez (10)";#N/A,#N/A,FALSE,"masez (7)";#N/A,#N/A,FALSE,"masez (6)";#N/A,#N/A,FALSE,"masez (5)";#N/A,#N/A,FALSE,"masez (4)";#N/A,#N/A,FALSE,"masez (3)";#N/A,#N/A,FALSE,"masez (2)";#N/A,#N/A,FALSE,"GME";#N/A,#N/A,FALSE,"masez"}</definedName>
    <definedName name="GDGDGD" localSheetId="37" hidden="1">{#N/A,#N/A,FALSE,"masez (10)";#N/A,#N/A,FALSE,"masez (7)";#N/A,#N/A,FALSE,"masez (6)";#N/A,#N/A,FALSE,"masez (5)";#N/A,#N/A,FALSE,"masez (4)";#N/A,#N/A,FALSE,"masez (3)";#N/A,#N/A,FALSE,"masez (2)";#N/A,#N/A,FALSE,"GME";#N/A,#N/A,FALSE,"masez"}</definedName>
    <definedName name="GDGDGD" localSheetId="36" hidden="1">{#N/A,#N/A,FALSE,"masez (10)";#N/A,#N/A,FALSE,"masez (7)";#N/A,#N/A,FALSE,"masez (6)";#N/A,#N/A,FALSE,"masez (5)";#N/A,#N/A,FALSE,"masez (4)";#N/A,#N/A,FALSE,"masez (3)";#N/A,#N/A,FALSE,"masez (2)";#N/A,#N/A,FALSE,"GME";#N/A,#N/A,FALSE,"masez"}</definedName>
    <definedName name="GDGDGD" localSheetId="33" hidden="1">{#N/A,#N/A,FALSE,"masez (10)";#N/A,#N/A,FALSE,"masez (7)";#N/A,#N/A,FALSE,"masez (6)";#N/A,#N/A,FALSE,"masez (5)";#N/A,#N/A,FALSE,"masez (4)";#N/A,#N/A,FALSE,"masez (3)";#N/A,#N/A,FALSE,"masez (2)";#N/A,#N/A,FALSE,"GME";#N/A,#N/A,FALSE,"masez"}</definedName>
    <definedName name="GDGDGD" localSheetId="34" hidden="1">{#N/A,#N/A,FALSE,"masez (10)";#N/A,#N/A,FALSE,"masez (7)";#N/A,#N/A,FALSE,"masez (6)";#N/A,#N/A,FALSE,"masez (5)";#N/A,#N/A,FALSE,"masez (4)";#N/A,#N/A,FALSE,"masez (3)";#N/A,#N/A,FALSE,"masez (2)";#N/A,#N/A,FALSE,"GME";#N/A,#N/A,FALSE,"masez"}</definedName>
    <definedName name="GDGDGD" localSheetId="31" hidden="1">{#N/A,#N/A,FALSE,"masez (10)";#N/A,#N/A,FALSE,"masez (7)";#N/A,#N/A,FALSE,"masez (6)";#N/A,#N/A,FALSE,"masez (5)";#N/A,#N/A,FALSE,"masez (4)";#N/A,#N/A,FALSE,"masez (3)";#N/A,#N/A,FALSE,"masez (2)";#N/A,#N/A,FALSE,"GME";#N/A,#N/A,FALSE,"masez"}</definedName>
    <definedName name="GDGDGD" hidden="1">{#N/A,#N/A,FALSE,"masez (10)";#N/A,#N/A,FALSE,"masez (7)";#N/A,#N/A,FALSE,"masez (6)";#N/A,#N/A,FALSE,"masez (5)";#N/A,#N/A,FALSE,"masez (4)";#N/A,#N/A,FALSE,"masez (3)";#N/A,#N/A,FALSE,"masez (2)";#N/A,#N/A,FALSE,"GME";#N/A,#N/A,FALSE,"masez"}</definedName>
    <definedName name="gdgsx" localSheetId="35" hidden="1">{#VALUE!,#N/A,FALSE,0;#N/A,#N/A,FALSE,0;#N/A,#N/A,FALSE,0;#N/A,#N/A,FALSE,0;#N/A,#N/A,FALSE,0;#N/A,#N/A,FALSE,0;#N/A,#N/A,FALSE,0;#N/A,#N/A,FALSE,0;#N/A,#N/A,FALSE,0}</definedName>
    <definedName name="gdgsx" localSheetId="37" hidden="1">{#VALUE!,#N/A,FALSE,0;#N/A,#N/A,FALSE,0;#N/A,#N/A,FALSE,0;#N/A,#N/A,FALSE,0;#N/A,#N/A,FALSE,0;#N/A,#N/A,FALSE,0;#N/A,#N/A,FALSE,0;#N/A,#N/A,FALSE,0;#N/A,#N/A,FALSE,0}</definedName>
    <definedName name="gdgsx" localSheetId="36" hidden="1">{#VALUE!,#N/A,FALSE,0;#N/A,#N/A,FALSE,0;#N/A,#N/A,FALSE,0;#N/A,#N/A,FALSE,0;#N/A,#N/A,FALSE,0;#N/A,#N/A,FALSE,0;#N/A,#N/A,FALSE,0;#N/A,#N/A,FALSE,0;#N/A,#N/A,FALSE,0}</definedName>
    <definedName name="gdgsx" localSheetId="33" hidden="1">{#VALUE!,#N/A,FALSE,0;#N/A,#N/A,FALSE,0;#N/A,#N/A,FALSE,0;#N/A,#N/A,FALSE,0;#N/A,#N/A,FALSE,0;#N/A,#N/A,FALSE,0;#N/A,#N/A,FALSE,0;#N/A,#N/A,FALSE,0;#N/A,#N/A,FALSE,0}</definedName>
    <definedName name="gdgsx" localSheetId="34" hidden="1">{#VALUE!,#N/A,FALSE,0;#N/A,#N/A,FALSE,0;#N/A,#N/A,FALSE,0;#N/A,#N/A,FALSE,0;#N/A,#N/A,FALSE,0;#N/A,#N/A,FALSE,0;#N/A,#N/A,FALSE,0;#N/A,#N/A,FALSE,0;#N/A,#N/A,FALSE,0}</definedName>
    <definedName name="gdgsx" localSheetId="31" hidden="1">{#VALUE!,#N/A,FALSE,0;#N/A,#N/A,FALSE,0;#N/A,#N/A,FALSE,0;#N/A,#N/A,FALSE,0;#N/A,#N/A,FALSE,0;#N/A,#N/A,FALSE,0;#N/A,#N/A,FALSE,0;#N/A,#N/A,FALSE,0;#N/A,#N/A,FALSE,0}</definedName>
    <definedName name="gdgsx" hidden="1">{#VALUE!,#N/A,FALSE,0;#N/A,#N/A,FALSE,0;#N/A,#N/A,FALSE,0;#N/A,#N/A,FALSE,0;#N/A,#N/A,FALSE,0;#N/A,#N/A,FALSE,0;#N/A,#N/A,FALSE,0;#N/A,#N/A,FALSE,0;#N/A,#N/A,FALSE,0}</definedName>
    <definedName name="gdhktdgh"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regs">#REF!</definedName>
    <definedName name="gds"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gds"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gds"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gds"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gds"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gds"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gd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gdsfdfgsdf">#REF!</definedName>
    <definedName name="GDSXFR">#REF!</definedName>
    <definedName name="GDU" localSheetId="35" hidden="1">{"DETALLE_1996",#N/A,FALSE,"flujo";"DETALLE_1997",#N/A,FALSE,"flujo";"GASTOS_INCURRIDOS_1996",#N/A,FALSE,"flujo";"GASTOS_PROGRAMADOS_PARA_1997",#N/A,FALSE,"flujo";#N/A,#N/A,FALSE,"comparat";#N/A,#N/A,FALSE,"costos";#N/A,#N/A,FALSE,"proyctrol"}</definedName>
    <definedName name="GDU" localSheetId="37" hidden="1">{"DETALLE_1996",#N/A,FALSE,"flujo";"DETALLE_1997",#N/A,FALSE,"flujo";"GASTOS_INCURRIDOS_1996",#N/A,FALSE,"flujo";"GASTOS_PROGRAMADOS_PARA_1997",#N/A,FALSE,"flujo";#N/A,#N/A,FALSE,"comparat";#N/A,#N/A,FALSE,"costos";#N/A,#N/A,FALSE,"proyctrol"}</definedName>
    <definedName name="GDU" localSheetId="36" hidden="1">{"DETALLE_1996",#N/A,FALSE,"flujo";"DETALLE_1997",#N/A,FALSE,"flujo";"GASTOS_INCURRIDOS_1996",#N/A,FALSE,"flujo";"GASTOS_PROGRAMADOS_PARA_1997",#N/A,FALSE,"flujo";#N/A,#N/A,FALSE,"comparat";#N/A,#N/A,FALSE,"costos";#N/A,#N/A,FALSE,"proyctrol"}</definedName>
    <definedName name="GDU" localSheetId="33" hidden="1">{"DETALLE_1996",#N/A,FALSE,"flujo";"DETALLE_1997",#N/A,FALSE,"flujo";"GASTOS_INCURRIDOS_1996",#N/A,FALSE,"flujo";"GASTOS_PROGRAMADOS_PARA_1997",#N/A,FALSE,"flujo";#N/A,#N/A,FALSE,"comparat";#N/A,#N/A,FALSE,"costos";#N/A,#N/A,FALSE,"proyctrol"}</definedName>
    <definedName name="GDU" localSheetId="34" hidden="1">{"DETALLE_1996",#N/A,FALSE,"flujo";"DETALLE_1997",#N/A,FALSE,"flujo";"GASTOS_INCURRIDOS_1996",#N/A,FALSE,"flujo";"GASTOS_PROGRAMADOS_PARA_1997",#N/A,FALSE,"flujo";#N/A,#N/A,FALSE,"comparat";#N/A,#N/A,FALSE,"costos";#N/A,#N/A,FALSE,"proyctrol"}</definedName>
    <definedName name="GDU" localSheetId="31" hidden="1">{"DETALLE_1996",#N/A,FALSE,"flujo";"DETALLE_1997",#N/A,FALSE,"flujo";"GASTOS_INCURRIDOS_1996",#N/A,FALSE,"flujo";"GASTOS_PROGRAMADOS_PARA_1997",#N/A,FALSE,"flujo";#N/A,#N/A,FALSE,"comparat";#N/A,#N/A,FALSE,"costos";#N/A,#N/A,FALSE,"proyctrol"}</definedName>
    <definedName name="GDU" hidden="1">{"DETALLE_1996",#N/A,FALSE,"flujo";"DETALLE_1997",#N/A,FALSE,"flujo";"GASTOS_INCURRIDOS_1996",#N/A,FALSE,"flujo";"GASTOS_PROGRAMADOS_PARA_1997",#N/A,FALSE,"flujo";#N/A,#N/A,FALSE,"comparat";#N/A,#N/A,FALSE,"costos";#N/A,#N/A,FALSE,"proyctrol"}</definedName>
    <definedName name="GDV" localSheetId="31">#REF!</definedName>
    <definedName name="GDV">!#REF!</definedName>
    <definedName name="GE" localSheetId="31">#REF!</definedName>
    <definedName name="GE">!#REF!</definedName>
    <definedName name="geag" localSheetId="31" hidden="1">{#N/A,#N/A,TRUE,"Cover";#N/A,#N/A,TRUE,"Conts";#N/A,#N/A,TRUE,"VOS";#N/A,#N/A,TRUE,"Warrington";#N/A,#N/A,TRUE,"Widnes"}</definedName>
    <definedName name="geag" hidden="1">{#N/A,#N/A,TRUE,"Cover";#N/A,#N/A,TRUE,"Conts";#N/A,#N/A,TRUE,"VOS";#N/A,#N/A,TRUE,"Warrington";#N/A,#N/A,TRUE,"Widnes"}</definedName>
    <definedName name="ged">2.51</definedName>
    <definedName name="gefrt5" localSheetId="35" hidden="1">{"MO(BASE)",#N/A,FALSE,"MO(BASE)";"MO(BASE)1",#N/A,FALSE,"MO(BASE)";"MO(BASE)2",#N/A,FALSE,"MO(BASE)"}</definedName>
    <definedName name="gefrt5" localSheetId="37" hidden="1">{"MO(BASE)",#N/A,FALSE,"MO(BASE)";"MO(BASE)1",#N/A,FALSE,"MO(BASE)";"MO(BASE)2",#N/A,FALSE,"MO(BASE)"}</definedName>
    <definedName name="gefrt5" localSheetId="36" hidden="1">{"MO(BASE)",#N/A,FALSE,"MO(BASE)";"MO(BASE)1",#N/A,FALSE,"MO(BASE)";"MO(BASE)2",#N/A,FALSE,"MO(BASE)"}</definedName>
    <definedName name="gefrt5" localSheetId="33" hidden="1">{"MO(BASE)",#N/A,FALSE,"MO(BASE)";"MO(BASE)1",#N/A,FALSE,"MO(BASE)";"MO(BASE)2",#N/A,FALSE,"MO(BASE)"}</definedName>
    <definedName name="gefrt5" localSheetId="34" hidden="1">{"MO(BASE)",#N/A,FALSE,"MO(BASE)";"MO(BASE)1",#N/A,FALSE,"MO(BASE)";"MO(BASE)2",#N/A,FALSE,"MO(BASE)"}</definedName>
    <definedName name="gefrt5" localSheetId="31" hidden="1">{"MO(BASE)",#N/A,FALSE,"MO(BASE)";"MO(BASE)1",#N/A,FALSE,"MO(BASE)";"MO(BASE)2",#N/A,FALSE,"MO(BASE)"}</definedName>
    <definedName name="gefrt5" hidden="1">{"MO(BASE)",#N/A,FALSE,"MO(BASE)";"MO(BASE)1",#N/A,FALSE,"MO(BASE)";"MO(BASE)2",#N/A,FALSE,"MO(BASE)"}</definedName>
    <definedName name="gem">2.7</definedName>
    <definedName name="GEMCO" localSheetId="35" hidden="1">#REF!</definedName>
    <definedName name="GEMCO" localSheetId="33" hidden="1">#REF!</definedName>
    <definedName name="GEMCO" localSheetId="34" hidden="1">#REF!</definedName>
    <definedName name="GEMCO" hidden="1">#REF!</definedName>
    <definedName name="gen" localSheetId="35" hidden="1">{#N/A,#N/A,FALSE,"MAINTENANCE"}</definedName>
    <definedName name="gen" localSheetId="37" hidden="1">{#N/A,#N/A,FALSE,"MAINTENANCE"}</definedName>
    <definedName name="gen" localSheetId="32" hidden="1">{#N/A,#N/A,FALSE,"MAINTENANCE"}</definedName>
    <definedName name="gen" localSheetId="21" hidden="1">{#N/A,#N/A,FALSE,"MAINTENANCE"}</definedName>
    <definedName name="gen" localSheetId="36" hidden="1">{#N/A,#N/A,FALSE,"MAINTENANCE"}</definedName>
    <definedName name="gen" localSheetId="33" hidden="1">{#N/A,#N/A,FALSE,"MAINTENANCE"}</definedName>
    <definedName name="gen" localSheetId="34" hidden="1">{#N/A,#N/A,FALSE,"MAINTENANCE"}</definedName>
    <definedName name="GEN" localSheetId="31" hidden="1">#REF!</definedName>
    <definedName name="GEN" hidden="1">#REF!</definedName>
    <definedName name="GEN_VALVE">#REF!</definedName>
    <definedName name="GenDetail" localSheetId="31">#REF!</definedName>
    <definedName name="GenDetail">!#REF!</definedName>
    <definedName name="Generaciónrespaldo" localSheetId="35" hidden="1">{#N/A,#N/A,FALSE,"PXP-TOTAL Modif";"vis2",#N/A,FALSE,"PXP-AÑO";"Vis1",#N/A,FALSE,"PXP-AÑO"}</definedName>
    <definedName name="Generaciónrespaldo" localSheetId="37" hidden="1">{#N/A,#N/A,FALSE,"PXP-TOTAL Modif";"vis2",#N/A,FALSE,"PXP-AÑO";"Vis1",#N/A,FALSE,"PXP-AÑO"}</definedName>
    <definedName name="Generaciónrespaldo" localSheetId="36" hidden="1">{#N/A,#N/A,FALSE,"PXP-TOTAL Modif";"vis2",#N/A,FALSE,"PXP-AÑO";"Vis1",#N/A,FALSE,"PXP-AÑO"}</definedName>
    <definedName name="Generaciónrespaldo" localSheetId="33" hidden="1">{#N/A,#N/A,FALSE,"PXP-TOTAL Modif";"vis2",#N/A,FALSE,"PXP-AÑO";"Vis1",#N/A,FALSE,"PXP-AÑO"}</definedName>
    <definedName name="Generaciónrespaldo" localSheetId="34" hidden="1">{#N/A,#N/A,FALSE,"PXP-TOTAL Modif";"vis2",#N/A,FALSE,"PXP-AÑO";"Vis1",#N/A,FALSE,"PXP-AÑO"}</definedName>
    <definedName name="Generaciónrespaldo" localSheetId="31" hidden="1">{#N/A,#N/A,FALSE,"PXP-TOTAL Modif";"vis2",#N/A,FALSE,"PXP-AÑO";"Vis1",#N/A,FALSE,"PXP-AÑO"}</definedName>
    <definedName name="Generaciónrespaldo" hidden="1">{#N/A,#N/A,FALSE,"PXP-TOTAL Modif";"vis2",#N/A,FALSE,"PXP-AÑO";"Vis1",#N/A,FALSE,"PXP-AÑO"}</definedName>
    <definedName name="GENERAL" localSheetId="31">#REF!</definedName>
    <definedName name="GENERAL">!#REF!</definedName>
    <definedName name="General___Administrative">#REF!</definedName>
    <definedName name="General_No">#REF!</definedName>
    <definedName name="GeneralNotesPage1">#REF!</definedName>
    <definedName name="GeneralNotesPage2">#REF!</definedName>
    <definedName name="Generares" localSheetId="35" hidden="1">{#N/A,#N/A,FALSE,"RESUMEN";#N/A,#N/A,FALSE,"GG-GI";#N/A,#N/A,FALSE,"AMB";#N/A,#N/A,FALSE,"EyR";#N/A,#N/A,FALSE,"UCP";#N/A,#N/A,FALSE,"IND";#N/A,#N/A,FALSE,"LR";#N/A,#N/A,FALSE,"PRV";#N/A,#N/A,FALSE,"TÚNELES";#N/A,#N/A,FALSE,"IDT";#N/A,#N/A,FALSE,"ING"}</definedName>
    <definedName name="Generares" localSheetId="37" hidden="1">{#N/A,#N/A,FALSE,"RESUMEN";#N/A,#N/A,FALSE,"GG-GI";#N/A,#N/A,FALSE,"AMB";#N/A,#N/A,FALSE,"EyR";#N/A,#N/A,FALSE,"UCP";#N/A,#N/A,FALSE,"IND";#N/A,#N/A,FALSE,"LR";#N/A,#N/A,FALSE,"PRV";#N/A,#N/A,FALSE,"TÚNELES";#N/A,#N/A,FALSE,"IDT";#N/A,#N/A,FALSE,"ING"}</definedName>
    <definedName name="Generares" localSheetId="36" hidden="1">{#N/A,#N/A,FALSE,"RESUMEN";#N/A,#N/A,FALSE,"GG-GI";#N/A,#N/A,FALSE,"AMB";#N/A,#N/A,FALSE,"EyR";#N/A,#N/A,FALSE,"UCP";#N/A,#N/A,FALSE,"IND";#N/A,#N/A,FALSE,"LR";#N/A,#N/A,FALSE,"PRV";#N/A,#N/A,FALSE,"TÚNELES";#N/A,#N/A,FALSE,"IDT";#N/A,#N/A,FALSE,"ING"}</definedName>
    <definedName name="Generares" localSheetId="33" hidden="1">{#N/A,#N/A,FALSE,"RESUMEN";#N/A,#N/A,FALSE,"GG-GI";#N/A,#N/A,FALSE,"AMB";#N/A,#N/A,FALSE,"EyR";#N/A,#N/A,FALSE,"UCP";#N/A,#N/A,FALSE,"IND";#N/A,#N/A,FALSE,"LR";#N/A,#N/A,FALSE,"PRV";#N/A,#N/A,FALSE,"TÚNELES";#N/A,#N/A,FALSE,"IDT";#N/A,#N/A,FALSE,"ING"}</definedName>
    <definedName name="Generares" localSheetId="34" hidden="1">{#N/A,#N/A,FALSE,"RESUMEN";#N/A,#N/A,FALSE,"GG-GI";#N/A,#N/A,FALSE,"AMB";#N/A,#N/A,FALSE,"EyR";#N/A,#N/A,FALSE,"UCP";#N/A,#N/A,FALSE,"IND";#N/A,#N/A,FALSE,"LR";#N/A,#N/A,FALSE,"PRV";#N/A,#N/A,FALSE,"TÚNELES";#N/A,#N/A,FALSE,"IDT";#N/A,#N/A,FALSE,"ING"}</definedName>
    <definedName name="Generares" localSheetId="31" hidden="1">{#N/A,#N/A,FALSE,"RESUMEN";#N/A,#N/A,FALSE,"GG-GI";#N/A,#N/A,FALSE,"AMB";#N/A,#N/A,FALSE,"EyR";#N/A,#N/A,FALSE,"UCP";#N/A,#N/A,FALSE,"IND";#N/A,#N/A,FALSE,"LR";#N/A,#N/A,FALSE,"PRV";#N/A,#N/A,FALSE,"TÚNELES";#N/A,#N/A,FALSE,"IDT";#N/A,#N/A,FALSE,"ING"}</definedName>
    <definedName name="Generares" hidden="1">{#N/A,#N/A,FALSE,"RESUMEN";#N/A,#N/A,FALSE,"GG-GI";#N/A,#N/A,FALSE,"AMB";#N/A,#N/A,FALSE,"EyR";#N/A,#N/A,FALSE,"UCP";#N/A,#N/A,FALSE,"IND";#N/A,#N/A,FALSE,"LR";#N/A,#N/A,FALSE,"PRV";#N/A,#N/A,FALSE,"TÚNELES";#N/A,#N/A,FALSE,"IDT";#N/A,#N/A,FALSE,"ING"}</definedName>
    <definedName name="Generic1Hdr" localSheetId="31">#REF!</definedName>
    <definedName name="Generic1Hdr">!#REF!</definedName>
    <definedName name="Generic1Lbl" localSheetId="31">#REF!</definedName>
    <definedName name="Generic1Lbl">!#REF!</definedName>
    <definedName name="Generic2Hdr" localSheetId="31">#REF!</definedName>
    <definedName name="Generic2Hdr">!#REF!</definedName>
    <definedName name="Generic2Lbl" localSheetId="31">#REF!</definedName>
    <definedName name="Generic2Lbl">!#REF!</definedName>
    <definedName name="GENSET">#REF!</definedName>
    <definedName name="GENSETSKID">#REF!</definedName>
    <definedName name="GENSETST">#REF!</definedName>
    <definedName name="gente" localSheetId="35" hidden="1">{"FlujoGastos",#N/A,FALSE,"Base";"FlujoGastos",#N/A,FALSE,"Buzón Tren";"FlujoGastos",#N/A,FALSE,"Buzón Camión";"FlujoGastos",#N/A,FALSE,"LHD Camión";"FlujoGastos",#N/A,FALSE,"Cámara Camión"}</definedName>
    <definedName name="gente" localSheetId="37" hidden="1">{"FlujoGastos",#N/A,FALSE,"Base";"FlujoGastos",#N/A,FALSE,"Buzón Tren";"FlujoGastos",#N/A,FALSE,"Buzón Camión";"FlujoGastos",#N/A,FALSE,"LHD Camión";"FlujoGastos",#N/A,FALSE,"Cámara Camión"}</definedName>
    <definedName name="gente" localSheetId="36" hidden="1">{"FlujoGastos",#N/A,FALSE,"Base";"FlujoGastos",#N/A,FALSE,"Buzón Tren";"FlujoGastos",#N/A,FALSE,"Buzón Camión";"FlujoGastos",#N/A,FALSE,"LHD Camión";"FlujoGastos",#N/A,FALSE,"Cámara Camión"}</definedName>
    <definedName name="gente" localSheetId="33" hidden="1">{"FlujoGastos",#N/A,FALSE,"Base";"FlujoGastos",#N/A,FALSE,"Buzón Tren";"FlujoGastos",#N/A,FALSE,"Buzón Camión";"FlujoGastos",#N/A,FALSE,"LHD Camión";"FlujoGastos",#N/A,FALSE,"Cámara Camión"}</definedName>
    <definedName name="gente" localSheetId="34" hidden="1">{"FlujoGastos",#N/A,FALSE,"Base";"FlujoGastos",#N/A,FALSE,"Buzón Tren";"FlujoGastos",#N/A,FALSE,"Buzón Camión";"FlujoGastos",#N/A,FALSE,"LHD Camión";"FlujoGastos",#N/A,FALSE,"Cámara Camión"}</definedName>
    <definedName name="gente" localSheetId="31"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o" localSheetId="35" hidden="1">{"Sin detalle",#N/A,FALSE,"Flujo (redondeado)";"Detallado",#N/A,FALSE,"Flujo (redondeado)"}</definedName>
    <definedName name="geo" localSheetId="37" hidden="1">{"Sin detalle",#N/A,FALSE,"Flujo (redondeado)";"Detallado",#N/A,FALSE,"Flujo (redondeado)"}</definedName>
    <definedName name="geo" localSheetId="36" hidden="1">{"Sin detalle",#N/A,FALSE,"Flujo (redondeado)";"Detallado",#N/A,FALSE,"Flujo (redondeado)"}</definedName>
    <definedName name="geo" localSheetId="33" hidden="1">{"Sin detalle",#N/A,FALSE,"Flujo (redondeado)";"Detallado",#N/A,FALSE,"Flujo (redondeado)"}</definedName>
    <definedName name="geo" localSheetId="34" hidden="1">{"Sin detalle",#N/A,FALSE,"Flujo (redondeado)";"Detallado",#N/A,FALSE,"Flujo (redondeado)"}</definedName>
    <definedName name="geo" localSheetId="31" hidden="1">{"Sin detalle",#N/A,FALSE,"Flujo (redondeado)";"Detallado",#N/A,FALSE,"Flujo (redondeado)"}</definedName>
    <definedName name="geo" hidden="1">{"Sin detalle",#N/A,FALSE,"Flujo (redondeado)";"Detallado",#N/A,FALSE,"Flujo (redondeado)"}</definedName>
    <definedName name="geogrilla" localSheetId="35" hidden="1">{"Sin detalle",#N/A,FALSE,"Flujo (redondeado)";"Detallado",#N/A,FALSE,"Flujo (redondeado)"}</definedName>
    <definedName name="geogrilla" localSheetId="37" hidden="1">{"Sin detalle",#N/A,FALSE,"Flujo (redondeado)";"Detallado",#N/A,FALSE,"Flujo (redondeado)"}</definedName>
    <definedName name="geogrilla" localSheetId="36" hidden="1">{"Sin detalle",#N/A,FALSE,"Flujo (redondeado)";"Detallado",#N/A,FALSE,"Flujo (redondeado)"}</definedName>
    <definedName name="geogrilla" localSheetId="33" hidden="1">{"Sin detalle",#N/A,FALSE,"Flujo (redondeado)";"Detallado",#N/A,FALSE,"Flujo (redondeado)"}</definedName>
    <definedName name="geogrilla" localSheetId="34" hidden="1">{"Sin detalle",#N/A,FALSE,"Flujo (redondeado)";"Detallado",#N/A,FALSE,"Flujo (redondeado)"}</definedName>
    <definedName name="geogrilla" localSheetId="31" hidden="1">{"Sin detalle",#N/A,FALSE,"Flujo (redondeado)";"Detallado",#N/A,FALSE,"Flujo (redondeado)"}</definedName>
    <definedName name="geogrilla" hidden="1">{"Sin detalle",#N/A,FALSE,"Flujo (redondeado)";"Detallado",#N/A,FALSE,"Flujo (redondeado)"}</definedName>
    <definedName name="GEOLOGIC_EVAL">#REF!</definedName>
    <definedName name="geomalla">#REF!</definedName>
    <definedName name="ger">#REF!</definedName>
    <definedName name="gerente" localSheetId="35" hidden="1">{"desarrollo",#N/A,FALSE,"Cámara Camión";"resumen",#N/A,FALSE,"Cámara Camión";"eqprod",#N/A,FALSE,"Cámara Camión"}</definedName>
    <definedName name="gerente" localSheetId="37" hidden="1">{"desarrollo",#N/A,FALSE,"Cámara Camión";"resumen",#N/A,FALSE,"Cámara Camión";"eqprod",#N/A,FALSE,"Cámara Camión"}</definedName>
    <definedName name="gerente" localSheetId="36" hidden="1">{"desarrollo",#N/A,FALSE,"Cámara Camión";"resumen",#N/A,FALSE,"Cámara Camión";"eqprod",#N/A,FALSE,"Cámara Camión"}</definedName>
    <definedName name="gerente" localSheetId="33" hidden="1">{"desarrollo",#N/A,FALSE,"Cámara Camión";"resumen",#N/A,FALSE,"Cámara Camión";"eqprod",#N/A,FALSE,"Cámara Camión"}</definedName>
    <definedName name="gerente" localSheetId="34" hidden="1">{"desarrollo",#N/A,FALSE,"Cámara Camión";"resumen",#N/A,FALSE,"Cámara Camión";"eqprod",#N/A,FALSE,"Cámara Camión"}</definedName>
    <definedName name="gerente" localSheetId="31" hidden="1">{"desarrollo",#N/A,FALSE,"Cámara Camión";"resumen",#N/A,FALSE,"Cámara Camión";"eqprod",#N/A,FALSE,"Cámara Camión"}</definedName>
    <definedName name="gerente" hidden="1">{"desarrollo",#N/A,FALSE,"Cámara Camión";"resumen",#N/A,FALSE,"Cámara Camión";"eqprod",#N/A,FALSE,"Cámara Camión"}</definedName>
    <definedName name="Gerente.Proyecto">"Ing. Luis Gonzales"</definedName>
    <definedName name="gerger" localSheetId="31" hidden="1">{#N/A,#N/A,TRUE,"Cover";#N/A,#N/A,TRUE,"Conts";#N/A,#N/A,TRUE,"VOS";#N/A,#N/A,TRUE,"Warrington";#N/A,#N/A,TRUE,"Widnes"}</definedName>
    <definedName name="gerger" hidden="1">{#N/A,#N/A,TRUE,"Cover";#N/A,#N/A,TRUE,"Conts";#N/A,#N/A,TRUE,"VOS";#N/A,#N/A,TRUE,"Warrington";#N/A,#N/A,TRUE,"Widnes"}</definedName>
    <definedName name="Germán_Caceres">#REF!</definedName>
    <definedName name="Germany">#REF!</definedName>
    <definedName name="GES" localSheetId="31">#REF!</definedName>
    <definedName name="GES">!#REF!</definedName>
    <definedName name="GET" localSheetId="35" hidden="1">{#N/A,#N/A,FALSE,"WBS 1.06";#N/A,#N/A,FALSE,"WBS 1.14";#N/A,#N/A,FALSE,"WBS 1.17";#N/A,#N/A,FALSE,"WBS 1.18"}</definedName>
    <definedName name="GET" localSheetId="37" hidden="1">{#N/A,#N/A,FALSE,"WBS 1.06";#N/A,#N/A,FALSE,"WBS 1.14";#N/A,#N/A,FALSE,"WBS 1.17";#N/A,#N/A,FALSE,"WBS 1.18"}</definedName>
    <definedName name="GET" localSheetId="36" hidden="1">{#N/A,#N/A,FALSE,"WBS 1.06";#N/A,#N/A,FALSE,"WBS 1.14";#N/A,#N/A,FALSE,"WBS 1.17";#N/A,#N/A,FALSE,"WBS 1.18"}</definedName>
    <definedName name="GET" localSheetId="33" hidden="1">{#N/A,#N/A,FALSE,"WBS 1.06";#N/A,#N/A,FALSE,"WBS 1.14";#N/A,#N/A,FALSE,"WBS 1.17";#N/A,#N/A,FALSE,"WBS 1.18"}</definedName>
    <definedName name="GET" localSheetId="34" hidden="1">{#N/A,#N/A,FALSE,"WBS 1.06";#N/A,#N/A,FALSE,"WBS 1.14";#N/A,#N/A,FALSE,"WBS 1.17";#N/A,#N/A,FALSE,"WBS 1.18"}</definedName>
    <definedName name="GET" localSheetId="31" hidden="1">{#N/A,#N/A,FALSE,"WBS 1.06";#N/A,#N/A,FALSE,"WBS 1.14";#N/A,#N/A,FALSE,"WBS 1.17";#N/A,#N/A,FALSE,"WBS 1.18"}</definedName>
    <definedName name="GET" hidden="1">{#N/A,#N/A,FALSE,"WBS 1.06";#N/A,#N/A,FALSE,"WBS 1.14";#N/A,#N/A,FALSE,"WBS 1.17";#N/A,#N/A,FALSE,"WBS 1.18"}</definedName>
    <definedName name="GEWAGRG" localSheetId="35" hidden="1">{#N/A,#N/A,FALSE,"WBS 1.06";#N/A,#N/A,FALSE,"WBS 1.14";#N/A,#N/A,FALSE,"WBS 1.17";#N/A,#N/A,FALSE,"WBS 1.18"}</definedName>
    <definedName name="GEWAGRG" localSheetId="37" hidden="1">{#N/A,#N/A,FALSE,"WBS 1.06";#N/A,#N/A,FALSE,"WBS 1.14";#N/A,#N/A,FALSE,"WBS 1.17";#N/A,#N/A,FALSE,"WBS 1.18"}</definedName>
    <definedName name="GEWAGRG" localSheetId="36" hidden="1">{#N/A,#N/A,FALSE,"WBS 1.06";#N/A,#N/A,FALSE,"WBS 1.14";#N/A,#N/A,FALSE,"WBS 1.17";#N/A,#N/A,FALSE,"WBS 1.18"}</definedName>
    <definedName name="GEWAGRG" localSheetId="33" hidden="1">{#N/A,#N/A,FALSE,"WBS 1.06";#N/A,#N/A,FALSE,"WBS 1.14";#N/A,#N/A,FALSE,"WBS 1.17";#N/A,#N/A,FALSE,"WBS 1.18"}</definedName>
    <definedName name="GEWAGRG" localSheetId="34" hidden="1">{#N/A,#N/A,FALSE,"WBS 1.06";#N/A,#N/A,FALSE,"WBS 1.14";#N/A,#N/A,FALSE,"WBS 1.17";#N/A,#N/A,FALSE,"WBS 1.18"}</definedName>
    <definedName name="GEWAGRG" localSheetId="31" hidden="1">{#N/A,#N/A,FALSE,"WBS 1.06";#N/A,#N/A,FALSE,"WBS 1.14";#N/A,#N/A,FALSE,"WBS 1.17";#N/A,#N/A,FALSE,"WBS 1.18"}</definedName>
    <definedName name="GEWAGRG" hidden="1">{#N/A,#N/A,FALSE,"WBS 1.06";#N/A,#N/A,FALSE,"WBS 1.14";#N/A,#N/A,FALSE,"WBS 1.17";#N/A,#N/A,FALSE,"WBS 1.18"}</definedName>
    <definedName name="gf" localSheetId="31" hidden="1">{#N/A,#N/A,TRUE,"Cover";#N/A,#N/A,TRUE,"Conts";#N/A,#N/A,TRUE,"VOS";#N/A,#N/A,TRUE,"Warrington";#N/A,#N/A,TRUE,"Widnes"}</definedName>
    <definedName name="gf" hidden="1">{#N/A,#N/A,TRUE,"Cover";#N/A,#N/A,TRUE,"Conts";#N/A,#N/A,TRUE,"VOS";#N/A,#N/A,TRUE,"Warrington";#N/A,#N/A,TRUE,"Widnes"}</definedName>
    <definedName name="GFA">#REF!</definedName>
    <definedName name="GFASRFASRFASR" localSheetId="35" hidden="1">{#N/A,#N/A,FALSE,"17MAY";#N/A,#N/A,FALSE,"24MAY"}</definedName>
    <definedName name="GFASRFASRFASR" localSheetId="37" hidden="1">{#N/A,#N/A,FALSE,"17MAY";#N/A,#N/A,FALSE,"24MAY"}</definedName>
    <definedName name="GFASRFASRFASR" localSheetId="36" hidden="1">{#N/A,#N/A,FALSE,"17MAY";#N/A,#N/A,FALSE,"24MAY"}</definedName>
    <definedName name="GFASRFASRFASR" localSheetId="33" hidden="1">{#N/A,#N/A,FALSE,"17MAY";#N/A,#N/A,FALSE,"24MAY"}</definedName>
    <definedName name="GFASRFASRFASR" localSheetId="34" hidden="1">{#N/A,#N/A,FALSE,"17MAY";#N/A,#N/A,FALSE,"24MAY"}</definedName>
    <definedName name="GFASRFASRFASR" localSheetId="31" hidden="1">{#N/A,#N/A,FALSE,"17MAY";#N/A,#N/A,FALSE,"24MAY"}</definedName>
    <definedName name="GFASRFASRFASR" hidden="1">{#N/A,#N/A,FALSE,"17MAY";#N/A,#N/A,FALSE,"24MAY"}</definedName>
    <definedName name="gfb" localSheetId="35" hidden="1">{"April",#N/A,FALSE,"April"}</definedName>
    <definedName name="gfb" localSheetId="37" hidden="1">{"April",#N/A,FALSE,"April"}</definedName>
    <definedName name="gfb" localSheetId="36" hidden="1">{"April",#N/A,FALSE,"April"}</definedName>
    <definedName name="gfb" localSheetId="33" hidden="1">{"April",#N/A,FALSE,"April"}</definedName>
    <definedName name="gfb" localSheetId="34" hidden="1">{"April",#N/A,FALSE,"April"}</definedName>
    <definedName name="gfb" localSheetId="31" hidden="1">{"April",#N/A,FALSE,"April"}</definedName>
    <definedName name="gfb" hidden="1">{"April",#N/A,FALSE,"April"}</definedName>
    <definedName name="gfd" localSheetId="31" hidden="1">#REF!</definedName>
    <definedName name="gfd" hidden="1">#REF!</definedName>
    <definedName name="gfdfsgadgadg"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fdfsgadgadg"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fdfsgadgadg"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fdfsgadgadg"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fdfsgadgadg"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fdfsgadgadg"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fdfsgadgadg"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fdg">#REF!</definedName>
    <definedName name="GFDGDF"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G" localSheetId="31">#REF!</definedName>
    <definedName name="GFDGDFG">!#REF!</definedName>
    <definedName name="gfdgfdg" localSheetId="35" hidden="1">{#N/A,#N/A,FALSE,"SumD";#N/A,#N/A,FALSE,"ElecD";#N/A,#N/A,FALSE,"MechD";#N/A,#N/A,FALSE,"GeotD";#N/A,#N/A,FALSE,"PrcsD";#N/A,#N/A,FALSE,"TunnD";#N/A,#N/A,FALSE,"CivlD";#N/A,#N/A,FALSE,"NtwkD";#N/A,#N/A,FALSE,"EstgD";#N/A,#N/A,FALSE,"PEngD"}</definedName>
    <definedName name="gfdgfdg" localSheetId="37" hidden="1">{#N/A,#N/A,FALSE,"SumD";#N/A,#N/A,FALSE,"ElecD";#N/A,#N/A,FALSE,"MechD";#N/A,#N/A,FALSE,"GeotD";#N/A,#N/A,FALSE,"PrcsD";#N/A,#N/A,FALSE,"TunnD";#N/A,#N/A,FALSE,"CivlD";#N/A,#N/A,FALSE,"NtwkD";#N/A,#N/A,FALSE,"EstgD";#N/A,#N/A,FALSE,"PEngD"}</definedName>
    <definedName name="gfdgfdg" localSheetId="36" hidden="1">{#N/A,#N/A,FALSE,"SumD";#N/A,#N/A,FALSE,"ElecD";#N/A,#N/A,FALSE,"MechD";#N/A,#N/A,FALSE,"GeotD";#N/A,#N/A,FALSE,"PrcsD";#N/A,#N/A,FALSE,"TunnD";#N/A,#N/A,FALSE,"CivlD";#N/A,#N/A,FALSE,"NtwkD";#N/A,#N/A,FALSE,"EstgD";#N/A,#N/A,FALSE,"PEngD"}</definedName>
    <definedName name="gfdgfdg" localSheetId="33" hidden="1">{#N/A,#N/A,FALSE,"SumD";#N/A,#N/A,FALSE,"ElecD";#N/A,#N/A,FALSE,"MechD";#N/A,#N/A,FALSE,"GeotD";#N/A,#N/A,FALSE,"PrcsD";#N/A,#N/A,FALSE,"TunnD";#N/A,#N/A,FALSE,"CivlD";#N/A,#N/A,FALSE,"NtwkD";#N/A,#N/A,FALSE,"EstgD";#N/A,#N/A,FALSE,"PEngD"}</definedName>
    <definedName name="gfdgfdg" localSheetId="34" hidden="1">{#N/A,#N/A,FALSE,"SumD";#N/A,#N/A,FALSE,"ElecD";#N/A,#N/A,FALSE,"MechD";#N/A,#N/A,FALSE,"GeotD";#N/A,#N/A,FALSE,"PrcsD";#N/A,#N/A,FALSE,"TunnD";#N/A,#N/A,FALSE,"CivlD";#N/A,#N/A,FALSE,"NtwkD";#N/A,#N/A,FALSE,"EstgD";#N/A,#N/A,FALSE,"PEngD"}</definedName>
    <definedName name="gfdgfdg" localSheetId="3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jugfoi" localSheetId="31">#REF!</definedName>
    <definedName name="gfdjugfoi">!#REF!</definedName>
    <definedName name="GFDS" localSheetId="35" hidden="1">{#N/A,#N/A,FALSE,"CCTV"}</definedName>
    <definedName name="GFDS" localSheetId="37" hidden="1">{#N/A,#N/A,FALSE,"CCTV"}</definedName>
    <definedName name="GFDS" localSheetId="36" hidden="1">{#N/A,#N/A,FALSE,"CCTV"}</definedName>
    <definedName name="GFDS" localSheetId="33" hidden="1">{#N/A,#N/A,FALSE,"CCTV"}</definedName>
    <definedName name="GFDS" localSheetId="34" hidden="1">{#N/A,#N/A,FALSE,"CCTV"}</definedName>
    <definedName name="GFDS" localSheetId="31" hidden="1">{#N/A,#N/A,FALSE,"CCTV"}</definedName>
    <definedName name="GFDS" hidden="1">{#N/A,#N/A,FALSE,"CCTV"}</definedName>
    <definedName name="gfdv" localSheetId="35" hidden="1">{#N/A,#N/A,FALSE,"Budget Underground";#N/A,#N/A,FALSE,"Budget Open Pit";#N/A,#N/A,FALSE,"Budget Maintenance";#N/A,#N/A,FALSE,"Budget Administration";#N/A,#N/A,FALSE,"Budget OH&amp;S &amp; MinRes";#N/A,#N/A,FALSE,"Budget IA";#N/A,#N/A,FALSE,"Budget Environment";#N/A,#N/A,FALSE,"Budget Exploration"}</definedName>
    <definedName name="gfdv" localSheetId="37" hidden="1">{#N/A,#N/A,FALSE,"Budget Underground";#N/A,#N/A,FALSE,"Budget Open Pit";#N/A,#N/A,FALSE,"Budget Maintenance";#N/A,#N/A,FALSE,"Budget Administration";#N/A,#N/A,FALSE,"Budget OH&amp;S &amp; MinRes";#N/A,#N/A,FALSE,"Budget IA";#N/A,#N/A,FALSE,"Budget Environment";#N/A,#N/A,FALSE,"Budget Exploration"}</definedName>
    <definedName name="gfdv" localSheetId="36" hidden="1">{#N/A,#N/A,FALSE,"Budget Underground";#N/A,#N/A,FALSE,"Budget Open Pit";#N/A,#N/A,FALSE,"Budget Maintenance";#N/A,#N/A,FALSE,"Budget Administration";#N/A,#N/A,FALSE,"Budget OH&amp;S &amp; MinRes";#N/A,#N/A,FALSE,"Budget IA";#N/A,#N/A,FALSE,"Budget Environment";#N/A,#N/A,FALSE,"Budget Exploration"}</definedName>
    <definedName name="gfdv" localSheetId="33" hidden="1">{#N/A,#N/A,FALSE,"Budget Underground";#N/A,#N/A,FALSE,"Budget Open Pit";#N/A,#N/A,FALSE,"Budget Maintenance";#N/A,#N/A,FALSE,"Budget Administration";#N/A,#N/A,FALSE,"Budget OH&amp;S &amp; MinRes";#N/A,#N/A,FALSE,"Budget IA";#N/A,#N/A,FALSE,"Budget Environment";#N/A,#N/A,FALSE,"Budget Exploration"}</definedName>
    <definedName name="gfdv" localSheetId="34" hidden="1">{#N/A,#N/A,FALSE,"Budget Underground";#N/A,#N/A,FALSE,"Budget Open Pit";#N/A,#N/A,FALSE,"Budget Maintenance";#N/A,#N/A,FALSE,"Budget Administration";#N/A,#N/A,FALSE,"Budget OH&amp;S &amp; MinRes";#N/A,#N/A,FALSE,"Budget IA";#N/A,#N/A,FALSE,"Budget Environment";#N/A,#N/A,FALSE,"Budget Exploration"}</definedName>
    <definedName name="gfdv" localSheetId="31" hidden="1">{#N/A,#N/A,FALSE,"Budget Underground";#N/A,#N/A,FALSE,"Budget Open Pit";#N/A,#N/A,FALSE,"Budget Maintenance";#N/A,#N/A,FALSE,"Budget Administration";#N/A,#N/A,FALSE,"Budget OH&amp;S &amp; MinRes";#N/A,#N/A,FALSE,"Budget IA";#N/A,#N/A,FALSE,"Budget Environment";#N/A,#N/A,FALSE,"Budget Exploration"}</definedName>
    <definedName name="gfdv" hidden="1">{#N/A,#N/A,FALSE,"Budget Underground";#N/A,#N/A,FALSE,"Budget Open Pit";#N/A,#N/A,FALSE,"Budget Maintenance";#N/A,#N/A,FALSE,"Budget Administration";#N/A,#N/A,FALSE,"Budget OH&amp;S &amp; MinRes";#N/A,#N/A,FALSE,"Budget IA";#N/A,#N/A,FALSE,"Budget Environment";#N/A,#N/A,FALSE,"Budget Exploration"}</definedName>
    <definedName name="GFF" localSheetId="35" hidden="1">{#N/A,#N/A,FALSE,"masez (10)";#N/A,#N/A,FALSE,"masez (7)";#N/A,#N/A,FALSE,"masez (6)";#N/A,#N/A,FALSE,"masez (5)";#N/A,#N/A,FALSE,"masez (4)";#N/A,#N/A,FALSE,"masez (3)";#N/A,#N/A,FALSE,"masez (2)";#N/A,#N/A,FALSE,"GME";#N/A,#N/A,FALSE,"masez"}</definedName>
    <definedName name="GFF" localSheetId="37" hidden="1">{#N/A,#N/A,FALSE,"masez (10)";#N/A,#N/A,FALSE,"masez (7)";#N/A,#N/A,FALSE,"masez (6)";#N/A,#N/A,FALSE,"masez (5)";#N/A,#N/A,FALSE,"masez (4)";#N/A,#N/A,FALSE,"masez (3)";#N/A,#N/A,FALSE,"masez (2)";#N/A,#N/A,FALSE,"GME";#N/A,#N/A,FALSE,"masez"}</definedName>
    <definedName name="GFF" localSheetId="36" hidden="1">{#N/A,#N/A,FALSE,"masez (10)";#N/A,#N/A,FALSE,"masez (7)";#N/A,#N/A,FALSE,"masez (6)";#N/A,#N/A,FALSE,"masez (5)";#N/A,#N/A,FALSE,"masez (4)";#N/A,#N/A,FALSE,"masez (3)";#N/A,#N/A,FALSE,"masez (2)";#N/A,#N/A,FALSE,"GME";#N/A,#N/A,FALSE,"masez"}</definedName>
    <definedName name="GFF" localSheetId="33" hidden="1">{#N/A,#N/A,FALSE,"masez (10)";#N/A,#N/A,FALSE,"masez (7)";#N/A,#N/A,FALSE,"masez (6)";#N/A,#N/A,FALSE,"masez (5)";#N/A,#N/A,FALSE,"masez (4)";#N/A,#N/A,FALSE,"masez (3)";#N/A,#N/A,FALSE,"masez (2)";#N/A,#N/A,FALSE,"GME";#N/A,#N/A,FALSE,"masez"}</definedName>
    <definedName name="GFF" localSheetId="34" hidden="1">{#N/A,#N/A,FALSE,"masez (10)";#N/A,#N/A,FALSE,"masez (7)";#N/A,#N/A,FALSE,"masez (6)";#N/A,#N/A,FALSE,"masez (5)";#N/A,#N/A,FALSE,"masez (4)";#N/A,#N/A,FALSE,"masez (3)";#N/A,#N/A,FALSE,"masez (2)";#N/A,#N/A,FALSE,"GME";#N/A,#N/A,FALSE,"masez"}</definedName>
    <definedName name="GFF" localSheetId="31" hidden="1">{#N/A,#N/A,FALSE,"masez (10)";#N/A,#N/A,FALSE,"masez (7)";#N/A,#N/A,FALSE,"masez (6)";#N/A,#N/A,FALSE,"masez (5)";#N/A,#N/A,FALSE,"masez (4)";#N/A,#N/A,FALSE,"masez (3)";#N/A,#N/A,FALSE,"masez (2)";#N/A,#N/A,FALSE,"GME";#N/A,#N/A,FALSE,"masez"}</definedName>
    <definedName name="GFF" hidden="1">{#N/A,#N/A,FALSE,"masez (10)";#N/A,#N/A,FALSE,"masez (7)";#N/A,#N/A,FALSE,"masez (6)";#N/A,#N/A,FALSE,"masez (5)";#N/A,#N/A,FALSE,"masez (4)";#N/A,#N/A,FALSE,"masez (3)";#N/A,#N/A,FALSE,"masez (2)";#N/A,#N/A,FALSE,"GME";#N/A,#N/A,FALSE,"masez"}</definedName>
    <definedName name="gffghgfh" localSheetId="35" hidden="1">{#N/A,#N/A,FALSE,"SumG";#N/A,#N/A,FALSE,"ElecG";#N/A,#N/A,FALSE,"MechG";#N/A,#N/A,FALSE,"GeotG";#N/A,#N/A,FALSE,"PrcsG";#N/A,#N/A,FALSE,"TunnG";#N/A,#N/A,FALSE,"CivlG";#N/A,#N/A,FALSE,"NtwkG";#N/A,#N/A,FALSE,"EstgG";#N/A,#N/A,FALSE,"PEngG"}</definedName>
    <definedName name="gffghgfh" localSheetId="37" hidden="1">{#N/A,#N/A,FALSE,"SumG";#N/A,#N/A,FALSE,"ElecG";#N/A,#N/A,FALSE,"MechG";#N/A,#N/A,FALSE,"GeotG";#N/A,#N/A,FALSE,"PrcsG";#N/A,#N/A,FALSE,"TunnG";#N/A,#N/A,FALSE,"CivlG";#N/A,#N/A,FALSE,"NtwkG";#N/A,#N/A,FALSE,"EstgG";#N/A,#N/A,FALSE,"PEngG"}</definedName>
    <definedName name="gffghgfh" localSheetId="36" hidden="1">{#N/A,#N/A,FALSE,"SumG";#N/A,#N/A,FALSE,"ElecG";#N/A,#N/A,FALSE,"MechG";#N/A,#N/A,FALSE,"GeotG";#N/A,#N/A,FALSE,"PrcsG";#N/A,#N/A,FALSE,"TunnG";#N/A,#N/A,FALSE,"CivlG";#N/A,#N/A,FALSE,"NtwkG";#N/A,#N/A,FALSE,"EstgG";#N/A,#N/A,FALSE,"PEngG"}</definedName>
    <definedName name="gffghgfh" localSheetId="33" hidden="1">{#N/A,#N/A,FALSE,"SumG";#N/A,#N/A,FALSE,"ElecG";#N/A,#N/A,FALSE,"MechG";#N/A,#N/A,FALSE,"GeotG";#N/A,#N/A,FALSE,"PrcsG";#N/A,#N/A,FALSE,"TunnG";#N/A,#N/A,FALSE,"CivlG";#N/A,#N/A,FALSE,"NtwkG";#N/A,#N/A,FALSE,"EstgG";#N/A,#N/A,FALSE,"PEngG"}</definedName>
    <definedName name="gffghgfh" localSheetId="34" hidden="1">{#N/A,#N/A,FALSE,"SumG";#N/A,#N/A,FALSE,"ElecG";#N/A,#N/A,FALSE,"MechG";#N/A,#N/A,FALSE,"GeotG";#N/A,#N/A,FALSE,"PrcsG";#N/A,#N/A,FALSE,"TunnG";#N/A,#N/A,FALSE,"CivlG";#N/A,#N/A,FALSE,"NtwkG";#N/A,#N/A,FALSE,"EstgG";#N/A,#N/A,FALSE,"PEngG"}</definedName>
    <definedName name="gffghgfh" localSheetId="31" hidden="1">{#N/A,#N/A,FALSE,"SumG";#N/A,#N/A,FALSE,"ElecG";#N/A,#N/A,FALSE,"MechG";#N/A,#N/A,FALSE,"GeotG";#N/A,#N/A,FALSE,"PrcsG";#N/A,#N/A,FALSE,"TunnG";#N/A,#N/A,FALSE,"CivlG";#N/A,#N/A,FALSE,"NtwkG";#N/A,#N/A,FALSE,"EstgG";#N/A,#N/A,FALSE,"PEngG"}</definedName>
    <definedName name="gffghgfh" hidden="1">{#N/A,#N/A,FALSE,"SumG";#N/A,#N/A,FALSE,"ElecG";#N/A,#N/A,FALSE,"MechG";#N/A,#N/A,FALSE,"GeotG";#N/A,#N/A,FALSE,"PrcsG";#N/A,#N/A,FALSE,"TunnG";#N/A,#N/A,FALSE,"CivlG";#N/A,#N/A,FALSE,"NtwkG";#N/A,#N/A,FALSE,"EstgG";#N/A,#N/A,FALSE,"PEngG"}</definedName>
    <definedName name="gfg" localSheetId="35" hidden="1">{#N/A,#N/A,FALSE,"SumD";#N/A,#N/A,FALSE,"ElecD";#N/A,#N/A,FALSE,"MechD";#N/A,#N/A,FALSE,"GeotD";#N/A,#N/A,FALSE,"PrcsD";#N/A,#N/A,FALSE,"TunnD";#N/A,#N/A,FALSE,"CivlD";#N/A,#N/A,FALSE,"NtwkD";#N/A,#N/A,FALSE,"EstgD";#N/A,#N/A,FALSE,"PEngD"}</definedName>
    <definedName name="gfg" localSheetId="37" hidden="1">{#N/A,#N/A,FALSE,"SumD";#N/A,#N/A,FALSE,"ElecD";#N/A,#N/A,FALSE,"MechD";#N/A,#N/A,FALSE,"GeotD";#N/A,#N/A,FALSE,"PrcsD";#N/A,#N/A,FALSE,"TunnD";#N/A,#N/A,FALSE,"CivlD";#N/A,#N/A,FALSE,"NtwkD";#N/A,#N/A,FALSE,"EstgD";#N/A,#N/A,FALSE,"PEngD"}</definedName>
    <definedName name="gfg" localSheetId="36" hidden="1">{#N/A,#N/A,FALSE,"SumD";#N/A,#N/A,FALSE,"ElecD";#N/A,#N/A,FALSE,"MechD";#N/A,#N/A,FALSE,"GeotD";#N/A,#N/A,FALSE,"PrcsD";#N/A,#N/A,FALSE,"TunnD";#N/A,#N/A,FALSE,"CivlD";#N/A,#N/A,FALSE,"NtwkD";#N/A,#N/A,FALSE,"EstgD";#N/A,#N/A,FALSE,"PEngD"}</definedName>
    <definedName name="gfg" localSheetId="33" hidden="1">{#N/A,#N/A,FALSE,"SumD";#N/A,#N/A,FALSE,"ElecD";#N/A,#N/A,FALSE,"MechD";#N/A,#N/A,FALSE,"GeotD";#N/A,#N/A,FALSE,"PrcsD";#N/A,#N/A,FALSE,"TunnD";#N/A,#N/A,FALSE,"CivlD";#N/A,#N/A,FALSE,"NtwkD";#N/A,#N/A,FALSE,"EstgD";#N/A,#N/A,FALSE,"PEngD"}</definedName>
    <definedName name="gfg" localSheetId="34" hidden="1">{#N/A,#N/A,FALSE,"SumD";#N/A,#N/A,FALSE,"ElecD";#N/A,#N/A,FALSE,"MechD";#N/A,#N/A,FALSE,"GeotD";#N/A,#N/A,FALSE,"PrcsD";#N/A,#N/A,FALSE,"TunnD";#N/A,#N/A,FALSE,"CivlD";#N/A,#N/A,FALSE,"NtwkD";#N/A,#N/A,FALSE,"EstgD";#N/A,#N/A,FALSE,"PEngD"}</definedName>
    <definedName name="gfg" localSheetId="31" hidden="1">{#N/A,#N/A,FALSE,"SumD";#N/A,#N/A,FALSE,"ElecD";#N/A,#N/A,FALSE,"MechD";#N/A,#N/A,FALSE,"GeotD";#N/A,#N/A,FALSE,"PrcsD";#N/A,#N/A,FALSE,"TunnD";#N/A,#N/A,FALSE,"CivlD";#N/A,#N/A,FALSE,"NtwkD";#N/A,#N/A,FALSE,"EstgD";#N/A,#N/A,FALSE,"PEngD"}</definedName>
    <definedName name="gfg" hidden="1">{#N/A,#N/A,FALSE,"SumD";#N/A,#N/A,FALSE,"ElecD";#N/A,#N/A,FALSE,"MechD";#N/A,#N/A,FALSE,"GeotD";#N/A,#N/A,FALSE,"PrcsD";#N/A,#N/A,FALSE,"TunnD";#N/A,#N/A,FALSE,"CivlD";#N/A,#N/A,FALSE,"NtwkD";#N/A,#N/A,FALSE,"EstgD";#N/A,#N/A,FALSE,"PEngD"}</definedName>
    <definedName name="gfgfdgfd" localSheetId="35" hidden="1">{#N/A,#N/A,FALSE,"Total_OC015";#N/A,#N/A,FALSE,"ADMIN";#N/A,#N/A,FALSE,"PROCES";#N/A,#N/A,FALSE,"mecan";#N/A,#N/A,FALSE,"civil";#N/A,#N/A,FALSE,"CAÑER";#N/A,#N/A,FALSE,"ELEC";#N/A,#N/A,FALSE,"INSTR"}</definedName>
    <definedName name="gfgfdgfd" localSheetId="37" hidden="1">{#N/A,#N/A,FALSE,"Total_OC015";#N/A,#N/A,FALSE,"ADMIN";#N/A,#N/A,FALSE,"PROCES";#N/A,#N/A,FALSE,"mecan";#N/A,#N/A,FALSE,"civil";#N/A,#N/A,FALSE,"CAÑER";#N/A,#N/A,FALSE,"ELEC";#N/A,#N/A,FALSE,"INSTR"}</definedName>
    <definedName name="gfgfdgfd" localSheetId="36" hidden="1">{#N/A,#N/A,FALSE,"Total_OC015";#N/A,#N/A,FALSE,"ADMIN";#N/A,#N/A,FALSE,"PROCES";#N/A,#N/A,FALSE,"mecan";#N/A,#N/A,FALSE,"civil";#N/A,#N/A,FALSE,"CAÑER";#N/A,#N/A,FALSE,"ELEC";#N/A,#N/A,FALSE,"INSTR"}</definedName>
    <definedName name="gfgfdgfd" localSheetId="33" hidden="1">{#N/A,#N/A,FALSE,"Total_OC015";#N/A,#N/A,FALSE,"ADMIN";#N/A,#N/A,FALSE,"PROCES";#N/A,#N/A,FALSE,"mecan";#N/A,#N/A,FALSE,"civil";#N/A,#N/A,FALSE,"CAÑER";#N/A,#N/A,FALSE,"ELEC";#N/A,#N/A,FALSE,"INSTR"}</definedName>
    <definedName name="gfgfdgfd" localSheetId="34" hidden="1">{#N/A,#N/A,FALSE,"Total_OC015";#N/A,#N/A,FALSE,"ADMIN";#N/A,#N/A,FALSE,"PROCES";#N/A,#N/A,FALSE,"mecan";#N/A,#N/A,FALSE,"civil";#N/A,#N/A,FALSE,"CAÑER";#N/A,#N/A,FALSE,"ELEC";#N/A,#N/A,FALSE,"INSTR"}</definedName>
    <definedName name="gfgfdgfd" localSheetId="31" hidden="1">{#N/A,#N/A,FALSE,"Total_OC015";#N/A,#N/A,FALSE,"ADMIN";#N/A,#N/A,FALSE,"PROCES";#N/A,#N/A,FALSE,"mecan";#N/A,#N/A,FALSE,"civil";#N/A,#N/A,FALSE,"CAÑER";#N/A,#N/A,FALSE,"ELEC";#N/A,#N/A,FALSE,"INSTR"}</definedName>
    <definedName name="gfgfdgfd" hidden="1">{#N/A,#N/A,FALSE,"Total_OC015";#N/A,#N/A,FALSE,"ADMIN";#N/A,#N/A,FALSE,"PROCES";#N/A,#N/A,FALSE,"mecan";#N/A,#N/A,FALSE,"civil";#N/A,#N/A,FALSE,"CAÑER";#N/A,#N/A,FALSE,"ELEC";#N/A,#N/A,FALSE,"INSTR"}</definedName>
    <definedName name="gfgfgfgfg" localSheetId="35" hidden="1">{#N/A,#N/A,FALSE,"SumD";#N/A,#N/A,FALSE,"ElecD";#N/A,#N/A,FALSE,"MechD";#N/A,#N/A,FALSE,"GeotD";#N/A,#N/A,FALSE,"PrcsD";#N/A,#N/A,FALSE,"TunnD";#N/A,#N/A,FALSE,"CivlD";#N/A,#N/A,FALSE,"NtwkD";#N/A,#N/A,FALSE,"EstgD";#N/A,#N/A,FALSE,"PEngD"}</definedName>
    <definedName name="gfgfgfgfg" localSheetId="37" hidden="1">{#N/A,#N/A,FALSE,"SumD";#N/A,#N/A,FALSE,"ElecD";#N/A,#N/A,FALSE,"MechD";#N/A,#N/A,FALSE,"GeotD";#N/A,#N/A,FALSE,"PrcsD";#N/A,#N/A,FALSE,"TunnD";#N/A,#N/A,FALSE,"CivlD";#N/A,#N/A,FALSE,"NtwkD";#N/A,#N/A,FALSE,"EstgD";#N/A,#N/A,FALSE,"PEngD"}</definedName>
    <definedName name="gfgfgfgfg" localSheetId="36" hidden="1">{#N/A,#N/A,FALSE,"SumD";#N/A,#N/A,FALSE,"ElecD";#N/A,#N/A,FALSE,"MechD";#N/A,#N/A,FALSE,"GeotD";#N/A,#N/A,FALSE,"PrcsD";#N/A,#N/A,FALSE,"TunnD";#N/A,#N/A,FALSE,"CivlD";#N/A,#N/A,FALSE,"NtwkD";#N/A,#N/A,FALSE,"EstgD";#N/A,#N/A,FALSE,"PEngD"}</definedName>
    <definedName name="gfgfgfgfg" localSheetId="33" hidden="1">{#N/A,#N/A,FALSE,"SumD";#N/A,#N/A,FALSE,"ElecD";#N/A,#N/A,FALSE,"MechD";#N/A,#N/A,FALSE,"GeotD";#N/A,#N/A,FALSE,"PrcsD";#N/A,#N/A,FALSE,"TunnD";#N/A,#N/A,FALSE,"CivlD";#N/A,#N/A,FALSE,"NtwkD";#N/A,#N/A,FALSE,"EstgD";#N/A,#N/A,FALSE,"PEngD"}</definedName>
    <definedName name="gfgfgfgfg" localSheetId="34" hidden="1">{#N/A,#N/A,FALSE,"SumD";#N/A,#N/A,FALSE,"ElecD";#N/A,#N/A,FALSE,"MechD";#N/A,#N/A,FALSE,"GeotD";#N/A,#N/A,FALSE,"PrcsD";#N/A,#N/A,FALSE,"TunnD";#N/A,#N/A,FALSE,"CivlD";#N/A,#N/A,FALSE,"NtwkD";#N/A,#N/A,FALSE,"EstgD";#N/A,#N/A,FALSE,"PEngD"}</definedName>
    <definedName name="gfgfgfgfg" localSheetId="3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35" hidden="1">{#N/A,#N/A,FALSE,"SumG";#N/A,#N/A,FALSE,"ElecG";#N/A,#N/A,FALSE,"MechG";#N/A,#N/A,FALSE,"GeotG";#N/A,#N/A,FALSE,"PrcsG";#N/A,#N/A,FALSE,"TunnG";#N/A,#N/A,FALSE,"CivlG";#N/A,#N/A,FALSE,"NtwkG";#N/A,#N/A,FALSE,"EstgG";#N/A,#N/A,FALSE,"PEngG"}</definedName>
    <definedName name="gfgfgfgss" localSheetId="37" hidden="1">{#N/A,#N/A,FALSE,"SumG";#N/A,#N/A,FALSE,"ElecG";#N/A,#N/A,FALSE,"MechG";#N/A,#N/A,FALSE,"GeotG";#N/A,#N/A,FALSE,"PrcsG";#N/A,#N/A,FALSE,"TunnG";#N/A,#N/A,FALSE,"CivlG";#N/A,#N/A,FALSE,"NtwkG";#N/A,#N/A,FALSE,"EstgG";#N/A,#N/A,FALSE,"PEngG"}</definedName>
    <definedName name="gfgfgfgss" localSheetId="36" hidden="1">{#N/A,#N/A,FALSE,"SumG";#N/A,#N/A,FALSE,"ElecG";#N/A,#N/A,FALSE,"MechG";#N/A,#N/A,FALSE,"GeotG";#N/A,#N/A,FALSE,"PrcsG";#N/A,#N/A,FALSE,"TunnG";#N/A,#N/A,FALSE,"CivlG";#N/A,#N/A,FALSE,"NtwkG";#N/A,#N/A,FALSE,"EstgG";#N/A,#N/A,FALSE,"PEngG"}</definedName>
    <definedName name="gfgfgfgss" localSheetId="33" hidden="1">{#N/A,#N/A,FALSE,"SumG";#N/A,#N/A,FALSE,"ElecG";#N/A,#N/A,FALSE,"MechG";#N/A,#N/A,FALSE,"GeotG";#N/A,#N/A,FALSE,"PrcsG";#N/A,#N/A,FALSE,"TunnG";#N/A,#N/A,FALSE,"CivlG";#N/A,#N/A,FALSE,"NtwkG";#N/A,#N/A,FALSE,"EstgG";#N/A,#N/A,FALSE,"PEngG"}</definedName>
    <definedName name="gfgfgfgss" localSheetId="34" hidden="1">{#N/A,#N/A,FALSE,"SumG";#N/A,#N/A,FALSE,"ElecG";#N/A,#N/A,FALSE,"MechG";#N/A,#N/A,FALSE,"GeotG";#N/A,#N/A,FALSE,"PrcsG";#N/A,#N/A,FALSE,"TunnG";#N/A,#N/A,FALSE,"CivlG";#N/A,#N/A,FALSE,"NtwkG";#N/A,#N/A,FALSE,"EstgG";#N/A,#N/A,FALSE,"PEngG"}</definedName>
    <definedName name="gfgfgfgss" localSheetId="3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GFGGG" localSheetId="35" hidden="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37" hidden="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36" hidden="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33" hidden="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34" hidden="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31" hidden="1">{"Control_Consolidado",#N/A,FALSE,"Cons.";"Control_Tunel",#N/A,FALSE,"Cons.";"Control_Melip",#N/A,FALSE,"Cons.";"Control_Gualleco",#N/A,FALSE,"Cons.";"Control_Sara L",#N/A,FALSE,"Cons.";"Control_Quellon",#N/A,FALSE,"Cons.";"Control_Biolix",#N/A,FALSE,"Cons.";"Control_Oficina",#N/A,FALSE,"Cons.";"Control_Consorcio",#N/A,FALSE,"Cons."}</definedName>
    <definedName name="GFGFGGG" hidden="1">{"Control_Consolidado",#N/A,FALSE,"Cons.";"Control_Tunel",#N/A,FALSE,"Cons.";"Control_Melip",#N/A,FALSE,"Cons.";"Control_Gualleco",#N/A,FALSE,"Cons.";"Control_Sara L",#N/A,FALSE,"Cons.";"Control_Quellon",#N/A,FALSE,"Cons.";"Control_Biolix",#N/A,FALSE,"Cons.";"Control_Oficina",#N/A,FALSE,"Cons.";"Control_Consorcio",#N/A,FALSE,"Cons."}</definedName>
    <definedName name="gfgggggg" localSheetId="35" hidden="1">{#N/A,#N/A,FALSE,"Cobret"}</definedName>
    <definedName name="gfgggggg" localSheetId="37" hidden="1">{#N/A,#N/A,FALSE,"Cobret"}</definedName>
    <definedName name="gfgggggg" localSheetId="36" hidden="1">{#N/A,#N/A,FALSE,"Cobret"}</definedName>
    <definedName name="gfgggggg" localSheetId="33" hidden="1">{#N/A,#N/A,FALSE,"Cobret"}</definedName>
    <definedName name="gfgggggg" localSheetId="34" hidden="1">{#N/A,#N/A,FALSE,"Cobret"}</definedName>
    <definedName name="gfgggggg" localSheetId="31" hidden="1">{#N/A,#N/A,FALSE,"Cobret"}</definedName>
    <definedName name="gfgggggg" hidden="1">{#N/A,#N/A,FALSE,"Cobret"}</definedName>
    <definedName name="gfgggggg_1" localSheetId="35" hidden="1">{#N/A,#N/A,FALSE,"Cobret"}</definedName>
    <definedName name="gfgggggg_1" localSheetId="37" hidden="1">{#N/A,#N/A,FALSE,"Cobret"}</definedName>
    <definedName name="gfgggggg_1" localSheetId="36" hidden="1">{#N/A,#N/A,FALSE,"Cobret"}</definedName>
    <definedName name="gfgggggg_1" localSheetId="33" hidden="1">{#N/A,#N/A,FALSE,"Cobret"}</definedName>
    <definedName name="gfgggggg_1" localSheetId="34" hidden="1">{#N/A,#N/A,FALSE,"Cobret"}</definedName>
    <definedName name="gfgggggg_1" localSheetId="31" hidden="1">{#N/A,#N/A,FALSE,"Cobret"}</definedName>
    <definedName name="gfgggggg_1" hidden="1">{#N/A,#N/A,FALSE,"Cobret"}</definedName>
    <definedName name="gfgggggg_2" localSheetId="35" hidden="1">{#N/A,#N/A,FALSE,"Cobret"}</definedName>
    <definedName name="gfgggggg_2" localSheetId="37" hidden="1">{#N/A,#N/A,FALSE,"Cobret"}</definedName>
    <definedName name="gfgggggg_2" localSheetId="36" hidden="1">{#N/A,#N/A,FALSE,"Cobret"}</definedName>
    <definedName name="gfgggggg_2" localSheetId="33" hidden="1">{#N/A,#N/A,FALSE,"Cobret"}</definedName>
    <definedName name="gfgggggg_2" localSheetId="34" hidden="1">{#N/A,#N/A,FALSE,"Cobret"}</definedName>
    <definedName name="gfgggggg_2" localSheetId="31" hidden="1">{#N/A,#N/A,FALSE,"Cobret"}</definedName>
    <definedName name="gfgggggg_2" hidden="1">{#N/A,#N/A,FALSE,"Cobret"}</definedName>
    <definedName name="gfgggggg_3" localSheetId="35" hidden="1">{#N/A,#N/A,FALSE,"Cobret"}</definedName>
    <definedName name="gfgggggg_3" localSheetId="37" hidden="1">{#N/A,#N/A,FALSE,"Cobret"}</definedName>
    <definedName name="gfgggggg_3" localSheetId="36" hidden="1">{#N/A,#N/A,FALSE,"Cobret"}</definedName>
    <definedName name="gfgggggg_3" localSheetId="33" hidden="1">{#N/A,#N/A,FALSE,"Cobret"}</definedName>
    <definedName name="gfgggggg_3" localSheetId="34" hidden="1">{#N/A,#N/A,FALSE,"Cobret"}</definedName>
    <definedName name="gfgggggg_3" localSheetId="31" hidden="1">{#N/A,#N/A,FALSE,"Cobret"}</definedName>
    <definedName name="gfgggggg_3" hidden="1">{#N/A,#N/A,FALSE,"Cobret"}</definedName>
    <definedName name="gfgggggg_4" localSheetId="35" hidden="1">{#N/A,#N/A,FALSE,"Cobret"}</definedName>
    <definedName name="gfgggggg_4" localSheetId="37" hidden="1">{#N/A,#N/A,FALSE,"Cobret"}</definedName>
    <definedName name="gfgggggg_4" localSheetId="36" hidden="1">{#N/A,#N/A,FALSE,"Cobret"}</definedName>
    <definedName name="gfgggggg_4" localSheetId="33" hidden="1">{#N/A,#N/A,FALSE,"Cobret"}</definedName>
    <definedName name="gfgggggg_4" localSheetId="34" hidden="1">{#N/A,#N/A,FALSE,"Cobret"}</definedName>
    <definedName name="gfgggggg_4" localSheetId="31" hidden="1">{#N/A,#N/A,FALSE,"Cobret"}</definedName>
    <definedName name="gfgggggg_4" hidden="1">{#N/A,#N/A,FALSE,"Cobret"}</definedName>
    <definedName name="gfgggggg_5" localSheetId="35" hidden="1">{#N/A,#N/A,FALSE,"Cobret"}</definedName>
    <definedName name="gfgggggg_5" localSheetId="37" hidden="1">{#N/A,#N/A,FALSE,"Cobret"}</definedName>
    <definedName name="gfgggggg_5" localSheetId="36" hidden="1">{#N/A,#N/A,FALSE,"Cobret"}</definedName>
    <definedName name="gfgggggg_5" localSheetId="33" hidden="1">{#N/A,#N/A,FALSE,"Cobret"}</definedName>
    <definedName name="gfgggggg_5" localSheetId="34" hidden="1">{#N/A,#N/A,FALSE,"Cobret"}</definedName>
    <definedName name="gfgggggg_5" localSheetId="31" hidden="1">{#N/A,#N/A,FALSE,"Cobret"}</definedName>
    <definedName name="gfgggggg_5" hidden="1">{#N/A,#N/A,FALSE,"Cobret"}</definedName>
    <definedName name="gfhg" localSheetId="35" hidden="1">{"Sin detalle",#N/A,FALSE,"Flujo (redondeado)";"Detallado",#N/A,FALSE,"Flujo (redondeado)"}</definedName>
    <definedName name="gfhg" localSheetId="37" hidden="1">{"Sin detalle",#N/A,FALSE,"Flujo (redondeado)";"Detallado",#N/A,FALSE,"Flujo (redondeado)"}</definedName>
    <definedName name="gfhg" localSheetId="36" hidden="1">{"Sin detalle",#N/A,FALSE,"Flujo (redondeado)";"Detallado",#N/A,FALSE,"Flujo (redondeado)"}</definedName>
    <definedName name="gfhg" localSheetId="33" hidden="1">{"Sin detalle",#N/A,FALSE,"Flujo (redondeado)";"Detallado",#N/A,FALSE,"Flujo (redondeado)"}</definedName>
    <definedName name="gfhg" localSheetId="34" hidden="1">{"Sin detalle",#N/A,FALSE,"Flujo (redondeado)";"Detallado",#N/A,FALSE,"Flujo (redondeado)"}</definedName>
    <definedName name="gfhg" localSheetId="31" hidden="1">{"Sin detalle",#N/A,FALSE,"Flujo (redondeado)";"Detallado",#N/A,FALSE,"Flujo (redondeado)"}</definedName>
    <definedName name="gfhg" hidden="1">{"Sin detalle",#N/A,FALSE,"Flujo (redondeado)";"Detallado",#N/A,FALSE,"Flujo (redondeado)"}</definedName>
    <definedName name="gfhgf" localSheetId="35" hidden="1">{#N/A,#N/A,FALSE,"SumD";#N/A,#N/A,FALSE,"ElecD";#N/A,#N/A,FALSE,"MechD";#N/A,#N/A,FALSE,"GeotD";#N/A,#N/A,FALSE,"PrcsD";#N/A,#N/A,FALSE,"TunnD";#N/A,#N/A,FALSE,"CivlD";#N/A,#N/A,FALSE,"NtwkD";#N/A,#N/A,FALSE,"EstgD";#N/A,#N/A,FALSE,"PEngD"}</definedName>
    <definedName name="gfhgf" localSheetId="37" hidden="1">{#N/A,#N/A,FALSE,"SumD";#N/A,#N/A,FALSE,"ElecD";#N/A,#N/A,FALSE,"MechD";#N/A,#N/A,FALSE,"GeotD";#N/A,#N/A,FALSE,"PrcsD";#N/A,#N/A,FALSE,"TunnD";#N/A,#N/A,FALSE,"CivlD";#N/A,#N/A,FALSE,"NtwkD";#N/A,#N/A,FALSE,"EstgD";#N/A,#N/A,FALSE,"PEngD"}</definedName>
    <definedName name="gfhgf" localSheetId="36" hidden="1">{#N/A,#N/A,FALSE,"SumD";#N/A,#N/A,FALSE,"ElecD";#N/A,#N/A,FALSE,"MechD";#N/A,#N/A,FALSE,"GeotD";#N/A,#N/A,FALSE,"PrcsD";#N/A,#N/A,FALSE,"TunnD";#N/A,#N/A,FALSE,"CivlD";#N/A,#N/A,FALSE,"NtwkD";#N/A,#N/A,FALSE,"EstgD";#N/A,#N/A,FALSE,"PEngD"}</definedName>
    <definedName name="gfhgf" localSheetId="33" hidden="1">{#N/A,#N/A,FALSE,"SumD";#N/A,#N/A,FALSE,"ElecD";#N/A,#N/A,FALSE,"MechD";#N/A,#N/A,FALSE,"GeotD";#N/A,#N/A,FALSE,"PrcsD";#N/A,#N/A,FALSE,"TunnD";#N/A,#N/A,FALSE,"CivlD";#N/A,#N/A,FALSE,"NtwkD";#N/A,#N/A,FALSE,"EstgD";#N/A,#N/A,FALSE,"PEngD"}</definedName>
    <definedName name="gfhgf" localSheetId="34" hidden="1">{#N/A,#N/A,FALSE,"SumD";#N/A,#N/A,FALSE,"ElecD";#N/A,#N/A,FALSE,"MechD";#N/A,#N/A,FALSE,"GeotD";#N/A,#N/A,FALSE,"PrcsD";#N/A,#N/A,FALSE,"TunnD";#N/A,#N/A,FALSE,"CivlD";#N/A,#N/A,FALSE,"NtwkD";#N/A,#N/A,FALSE,"EstgD";#N/A,#N/A,FALSE,"PEngD"}</definedName>
    <definedName name="gfhgf" localSheetId="31" hidden="1">{#N/A,#N/A,FALSE,"SumD";#N/A,#N/A,FALSE,"ElecD";#N/A,#N/A,FALSE,"MechD";#N/A,#N/A,FALSE,"GeotD";#N/A,#N/A,FALSE,"PrcsD";#N/A,#N/A,FALSE,"TunnD";#N/A,#N/A,FALSE,"CivlD";#N/A,#N/A,FALSE,"NtwkD";#N/A,#N/A,FALSE,"EstgD";#N/A,#N/A,FALSE,"PEngD"}</definedName>
    <definedName name="gfhgf" hidden="1">{#N/A,#N/A,FALSE,"SumD";#N/A,#N/A,FALSE,"ElecD";#N/A,#N/A,FALSE,"MechD";#N/A,#N/A,FALSE,"GeotD";#N/A,#N/A,FALSE,"PrcsD";#N/A,#N/A,FALSE,"TunnD";#N/A,#N/A,FALSE,"CivlD";#N/A,#N/A,FALSE,"NtwkD";#N/A,#N/A,FALSE,"EstgD";#N/A,#N/A,FALSE,"PEngD"}</definedName>
    <definedName name="gfhgfhgh" localSheetId="35" hidden="1">{"Sin detalle",#N/A,FALSE,"Flujo (redondeado)";"Detallado",#N/A,FALSE,"Flujo (redondeado)"}</definedName>
    <definedName name="gfhgfhgh" localSheetId="37" hidden="1">{"Sin detalle",#N/A,FALSE,"Flujo (redondeado)";"Detallado",#N/A,FALSE,"Flujo (redondeado)"}</definedName>
    <definedName name="gfhgfhgh" localSheetId="36" hidden="1">{"Sin detalle",#N/A,FALSE,"Flujo (redondeado)";"Detallado",#N/A,FALSE,"Flujo (redondeado)"}</definedName>
    <definedName name="gfhgfhgh" localSheetId="33" hidden="1">{"Sin detalle",#N/A,FALSE,"Flujo (redondeado)";"Detallado",#N/A,FALSE,"Flujo (redondeado)"}</definedName>
    <definedName name="gfhgfhgh" localSheetId="34" hidden="1">{"Sin detalle",#N/A,FALSE,"Flujo (redondeado)";"Detallado",#N/A,FALSE,"Flujo (redondeado)"}</definedName>
    <definedName name="gfhgfhgh" localSheetId="31" hidden="1">{"Sin detalle",#N/A,FALSE,"Flujo (redondeado)";"Detallado",#N/A,FALSE,"Flujo (redondeado)"}</definedName>
    <definedName name="gfhgfhgh" hidden="1">{"Sin detalle",#N/A,FALSE,"Flujo (redondeado)";"Detallado",#N/A,FALSE,"Flujo (redondeado)"}</definedName>
    <definedName name="gfjgfh" localSheetId="35" hidden="1">{#N/A,#N/A,FALSE,"CCTV"}</definedName>
    <definedName name="gfjgfh" localSheetId="37" hidden="1">{#N/A,#N/A,FALSE,"CCTV"}</definedName>
    <definedName name="gfjgfh" localSheetId="36" hidden="1">{#N/A,#N/A,FALSE,"CCTV"}</definedName>
    <definedName name="gfjgfh" localSheetId="33" hidden="1">{#N/A,#N/A,FALSE,"CCTV"}</definedName>
    <definedName name="gfjgfh" localSheetId="34" hidden="1">{#N/A,#N/A,FALSE,"CCTV"}</definedName>
    <definedName name="gfjgfh" localSheetId="31" hidden="1">{#N/A,#N/A,FALSE,"CCTV"}</definedName>
    <definedName name="gfjgfh" hidden="1">{#N/A,#N/A,FALSE,"CCTV"}</definedName>
    <definedName name="gfjgfhfg" localSheetId="35" hidden="1">{#N/A,#N/A,FALSE,"CCTV"}</definedName>
    <definedName name="gfjgfhfg" localSheetId="37" hidden="1">{#N/A,#N/A,FALSE,"CCTV"}</definedName>
    <definedName name="gfjgfhfg" localSheetId="36" hidden="1">{#N/A,#N/A,FALSE,"CCTV"}</definedName>
    <definedName name="gfjgfhfg" localSheetId="33" hidden="1">{#N/A,#N/A,FALSE,"CCTV"}</definedName>
    <definedName name="gfjgfhfg" localSheetId="34" hidden="1">{#N/A,#N/A,FALSE,"CCTV"}</definedName>
    <definedName name="gfjgfhfg" localSheetId="31" hidden="1">{#N/A,#N/A,FALSE,"CCTV"}</definedName>
    <definedName name="gfjgfhfg" hidden="1">{#N/A,#N/A,FALSE,"CCTV"}</definedName>
    <definedName name="gfjghjgf">#REF!</definedName>
    <definedName name="gfjhfdgj" localSheetId="35" hidden="1">{#N/A,#N/A,TRUE,"1842CWN0"}</definedName>
    <definedName name="gfjhfdgj" localSheetId="37" hidden="1">{#N/A,#N/A,TRUE,"1842CWN0"}</definedName>
    <definedName name="gfjhfdgj" localSheetId="36" hidden="1">{#N/A,#N/A,TRUE,"1842CWN0"}</definedName>
    <definedName name="gfjhfdgj" localSheetId="33" hidden="1">{#N/A,#N/A,TRUE,"1842CWN0"}</definedName>
    <definedName name="gfjhfdgj" localSheetId="34" hidden="1">{#N/A,#N/A,TRUE,"1842CWN0"}</definedName>
    <definedName name="gfjhfdgj" localSheetId="31" hidden="1">{#N/A,#N/A,TRUE,"1842CWN0"}</definedName>
    <definedName name="gfjhfdgj" hidden="1">{#N/A,#N/A,TRUE,"1842CWN0"}</definedName>
    <definedName name="gfjhgjdghj" localSheetId="35" hidden="1">{#N/A,#N/A,FALSE,"Total_OC015";#N/A,#N/A,FALSE,"ADMIN";#N/A,#N/A,FALSE,"PROCES";#N/A,#N/A,FALSE,"mecan";#N/A,#N/A,FALSE,"civil";#N/A,#N/A,FALSE,"CAÑER";#N/A,#N/A,FALSE,"ELEC";#N/A,#N/A,FALSE,"INSTR"}</definedName>
    <definedName name="gfjhgjdghj" localSheetId="37" hidden="1">{#N/A,#N/A,FALSE,"Total_OC015";#N/A,#N/A,FALSE,"ADMIN";#N/A,#N/A,FALSE,"PROCES";#N/A,#N/A,FALSE,"mecan";#N/A,#N/A,FALSE,"civil";#N/A,#N/A,FALSE,"CAÑER";#N/A,#N/A,FALSE,"ELEC";#N/A,#N/A,FALSE,"INSTR"}</definedName>
    <definedName name="gfjhgjdghj" localSheetId="36" hidden="1">{#N/A,#N/A,FALSE,"Total_OC015";#N/A,#N/A,FALSE,"ADMIN";#N/A,#N/A,FALSE,"PROCES";#N/A,#N/A,FALSE,"mecan";#N/A,#N/A,FALSE,"civil";#N/A,#N/A,FALSE,"CAÑER";#N/A,#N/A,FALSE,"ELEC";#N/A,#N/A,FALSE,"INSTR"}</definedName>
    <definedName name="gfjhgjdghj" localSheetId="33" hidden="1">{#N/A,#N/A,FALSE,"Total_OC015";#N/A,#N/A,FALSE,"ADMIN";#N/A,#N/A,FALSE,"PROCES";#N/A,#N/A,FALSE,"mecan";#N/A,#N/A,FALSE,"civil";#N/A,#N/A,FALSE,"CAÑER";#N/A,#N/A,FALSE,"ELEC";#N/A,#N/A,FALSE,"INSTR"}</definedName>
    <definedName name="gfjhgjdghj" localSheetId="34" hidden="1">{#N/A,#N/A,FALSE,"Total_OC015";#N/A,#N/A,FALSE,"ADMIN";#N/A,#N/A,FALSE,"PROCES";#N/A,#N/A,FALSE,"mecan";#N/A,#N/A,FALSE,"civil";#N/A,#N/A,FALSE,"CAÑER";#N/A,#N/A,FALSE,"ELEC";#N/A,#N/A,FALSE,"INSTR"}</definedName>
    <definedName name="gfjhgjdghj" localSheetId="31" hidden="1">{#N/A,#N/A,FALSE,"Total_OC015";#N/A,#N/A,FALSE,"ADMIN";#N/A,#N/A,FALSE,"PROCES";#N/A,#N/A,FALSE,"mecan";#N/A,#N/A,FALSE,"civil";#N/A,#N/A,FALSE,"CAÑER";#N/A,#N/A,FALSE,"ELEC";#N/A,#N/A,FALSE,"INSTR"}</definedName>
    <definedName name="gfjhgjdghj" hidden="1">{#N/A,#N/A,FALSE,"Total_OC015";#N/A,#N/A,FALSE,"ADMIN";#N/A,#N/A,FALSE,"PROCES";#N/A,#N/A,FALSE,"mecan";#N/A,#N/A,FALSE,"civil";#N/A,#N/A,FALSE,"CAÑER";#N/A,#N/A,FALSE,"ELEC";#N/A,#N/A,FALSE,"INSTR"}</definedName>
    <definedName name="GFOXFR">#REF!</definedName>
    <definedName name="gfr">#REF!</definedName>
    <definedName name="GFT" localSheetId="35" hidden="1">{#VALUE!,#N/A,FALSE,0;#N/A,#N/A,FALSE,0;#N/A,#N/A,FALSE,0;#N/A,#N/A,FALSE,0;#N/A,#N/A,FALSE,0;#N/A,#N/A,FALSE,0;#N/A,#N/A,FALSE,0;#N/A,#N/A,FALSE,0;#N/A,#N/A,FALSE,0;#N/A,#N/A,FALSE,0}</definedName>
    <definedName name="GFT" localSheetId="37" hidden="1">{#VALUE!,#N/A,FALSE,0;#N/A,#N/A,FALSE,0;#N/A,#N/A,FALSE,0;#N/A,#N/A,FALSE,0;#N/A,#N/A,FALSE,0;#N/A,#N/A,FALSE,0;#N/A,#N/A,FALSE,0;#N/A,#N/A,FALSE,0;#N/A,#N/A,FALSE,0;#N/A,#N/A,FALSE,0}</definedName>
    <definedName name="GFT" localSheetId="36" hidden="1">{#VALUE!,#N/A,FALSE,0;#N/A,#N/A,FALSE,0;#N/A,#N/A,FALSE,0;#N/A,#N/A,FALSE,0;#N/A,#N/A,FALSE,0;#N/A,#N/A,FALSE,0;#N/A,#N/A,FALSE,0;#N/A,#N/A,FALSE,0;#N/A,#N/A,FALSE,0;#N/A,#N/A,FALSE,0}</definedName>
    <definedName name="GFT" localSheetId="33" hidden="1">{#VALUE!,#N/A,FALSE,0;#N/A,#N/A,FALSE,0;#N/A,#N/A,FALSE,0;#N/A,#N/A,FALSE,0;#N/A,#N/A,FALSE,0;#N/A,#N/A,FALSE,0;#N/A,#N/A,FALSE,0;#N/A,#N/A,FALSE,0;#N/A,#N/A,FALSE,0;#N/A,#N/A,FALSE,0}</definedName>
    <definedName name="GFT" localSheetId="34" hidden="1">{#VALUE!,#N/A,FALSE,0;#N/A,#N/A,FALSE,0;#N/A,#N/A,FALSE,0;#N/A,#N/A,FALSE,0;#N/A,#N/A,FALSE,0;#N/A,#N/A,FALSE,0;#N/A,#N/A,FALSE,0;#N/A,#N/A,FALSE,0;#N/A,#N/A,FALSE,0;#N/A,#N/A,FALSE,0}</definedName>
    <definedName name="GFT" localSheetId="31" hidden="1">{#VALUE!,#N/A,FALSE,0;#N/A,#N/A,FALSE,0;#N/A,#N/A,FALSE,0;#N/A,#N/A,FALSE,0;#N/A,#N/A,FALSE,0;#N/A,#N/A,FALSE,0;#N/A,#N/A,FALSE,0;#N/A,#N/A,FALSE,0;#N/A,#N/A,FALSE,0;#N/A,#N/A,FALSE,0}</definedName>
    <definedName name="GFT" hidden="1">{#VALUE!,#N/A,FALSE,0;#N/A,#N/A,FALSE,0;#N/A,#N/A,FALSE,0;#N/A,#N/A,FALSE,0;#N/A,#N/A,FALSE,0;#N/A,#N/A,FALSE,0;#N/A,#N/A,FALSE,0;#N/A,#N/A,FALSE,0;#N/A,#N/A,FALSE,0;#N/A,#N/A,FALSE,0}</definedName>
    <definedName name="gg" localSheetId="35" hidden="1">{#N/A,#N/A,FALSE,"SUSTAINING"}</definedName>
    <definedName name="gg" localSheetId="37" hidden="1">{#N/A,#N/A,FALSE,"Total_OC015";#N/A,#N/A,FALSE,"ADMIN";#N/A,#N/A,FALSE,"PROCES";#N/A,#N/A,FALSE,"mecan";#N/A,#N/A,FALSE,"civil";#N/A,#N/A,FALSE,"CAÑER";#N/A,#N/A,FALSE,"ELEC";#N/A,#N/A,FALSE,"INSTR"}</definedName>
    <definedName name="gg" localSheetId="32" hidden="1">{#N/A,#N/A,FALSE,"SUSTAINING"}</definedName>
    <definedName name="gg" localSheetId="21" hidden="1">{#N/A,#N/A,FALSE,"SUSTAINING"}</definedName>
    <definedName name="gg" localSheetId="36" hidden="1">{#N/A,#N/A,FALSE,"Total_OC015";#N/A,#N/A,FALSE,"ADMIN";#N/A,#N/A,FALSE,"PROCES";#N/A,#N/A,FALSE,"mecan";#N/A,#N/A,FALSE,"civil";#N/A,#N/A,FALSE,"CAÑER";#N/A,#N/A,FALSE,"ELEC";#N/A,#N/A,FALSE,"INSTR"}</definedName>
    <definedName name="gg" localSheetId="33" hidden="1">{#N/A,#N/A,FALSE,"SUSTAINING"}</definedName>
    <definedName name="gg" localSheetId="34" hidden="1">{#N/A,#N/A,FALSE,"SUSTAINING"}</definedName>
    <definedName name="gg" localSheetId="31" hidden="1">{#N/A,#N/A,FALSE,"Total_OC015";#N/A,#N/A,FALSE,"ADMIN";#N/A,#N/A,FALSE,"PROCES";#N/A,#N/A,FALSE,"mecan";#N/A,#N/A,FALSE,"civil";#N/A,#N/A,FALSE,"CAÑER";#N/A,#N/A,FALSE,"ELEC";#N/A,#N/A,FALSE,"INSTR"}</definedName>
    <definedName name="GG">"Botón de opción 6"</definedName>
    <definedName name="ｇｇ" localSheetId="35" hidden="1">{#N/A,#N/A,FALSE,"Cover (Japan)";#N/A,#N/A,FALSE,"Index";#N/A,#N/A,FALSE,"Comment sum"}</definedName>
    <definedName name="ｇｇ" localSheetId="37" hidden="1">{#N/A,#N/A,FALSE,"Cover (Japan)";#N/A,#N/A,FALSE,"Index";#N/A,#N/A,FALSE,"Comment sum"}</definedName>
    <definedName name="ｇｇ" localSheetId="36" hidden="1">{#N/A,#N/A,FALSE,"Cover (Japan)";#N/A,#N/A,FALSE,"Index";#N/A,#N/A,FALSE,"Comment sum"}</definedName>
    <definedName name="ｇｇ" localSheetId="33" hidden="1">{#N/A,#N/A,FALSE,"Cover (Japan)";#N/A,#N/A,FALSE,"Index";#N/A,#N/A,FALSE,"Comment sum"}</definedName>
    <definedName name="ｇｇ" localSheetId="34" hidden="1">{#N/A,#N/A,FALSE,"Cover (Japan)";#N/A,#N/A,FALSE,"Index";#N/A,#N/A,FALSE,"Comment sum"}</definedName>
    <definedName name="ｇｇ" localSheetId="31" hidden="1">{#N/A,#N/A,FALSE,"Cover (Japan)";#N/A,#N/A,FALSE,"Index";#N/A,#N/A,FALSE,"Comment sum"}</definedName>
    <definedName name="ｇｇ" hidden="1">{#N/A,#N/A,FALSE,"Cover (Japan)";#N/A,#N/A,FALSE,"Index";#N/A,#N/A,FALSE,"Comment sum"}</definedName>
    <definedName name="gg_1"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gg_1"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gg_1"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gg_1"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gg_1"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gg_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gg_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ｇｇ_1" localSheetId="35" hidden="1">{#N/A,#N/A,FALSE,"Cover (Japan)";#N/A,#N/A,FALSE,"Index";#N/A,#N/A,FALSE,"Comment sum"}</definedName>
    <definedName name="ｇｇ_1" localSheetId="37" hidden="1">{#N/A,#N/A,FALSE,"Cover (Japan)";#N/A,#N/A,FALSE,"Index";#N/A,#N/A,FALSE,"Comment sum"}</definedName>
    <definedName name="ｇｇ_1" localSheetId="36" hidden="1">{#N/A,#N/A,FALSE,"Cover (Japan)";#N/A,#N/A,FALSE,"Index";#N/A,#N/A,FALSE,"Comment sum"}</definedName>
    <definedName name="ｇｇ_1" localSheetId="33" hidden="1">{#N/A,#N/A,FALSE,"Cover (Japan)";#N/A,#N/A,FALSE,"Index";#N/A,#N/A,FALSE,"Comment sum"}</definedName>
    <definedName name="ｇｇ_1" localSheetId="34" hidden="1">{#N/A,#N/A,FALSE,"Cover (Japan)";#N/A,#N/A,FALSE,"Index";#N/A,#N/A,FALSE,"Comment sum"}</definedName>
    <definedName name="ｇｇ_1" localSheetId="31" hidden="1">{#N/A,#N/A,FALSE,"Cover (Japan)";#N/A,#N/A,FALSE,"Index";#N/A,#N/A,FALSE,"Comment sum"}</definedName>
    <definedName name="ｇｇ_1" hidden="1">{#N/A,#N/A,FALSE,"Cover (Japan)";#N/A,#N/A,FALSE,"Index";#N/A,#N/A,FALSE,"Comment sum"}</definedName>
    <definedName name="GG_2">#REF!</definedName>
    <definedName name="GG_5">#N/A</definedName>
    <definedName name="GG_9">#N/A</definedName>
    <definedName name="ggad" localSheetId="35" hidden="1">{#N/A,#N/A,FALSE,"GERAL";#N/A,#N/A,FALSE,"012-96";#N/A,#N/A,FALSE,"018-96";#N/A,#N/A,FALSE,"027-96";#N/A,#N/A,FALSE,"059-96";#N/A,#N/A,FALSE,"076-96";#N/A,#N/A,FALSE,"019-97";#N/A,#N/A,FALSE,"021-97";#N/A,#N/A,FALSE,"022-97";#N/A,#N/A,FALSE,"028-97"}</definedName>
    <definedName name="ggad" localSheetId="37" hidden="1">{#N/A,#N/A,FALSE,"GERAL";#N/A,#N/A,FALSE,"012-96";#N/A,#N/A,FALSE,"018-96";#N/A,#N/A,FALSE,"027-96";#N/A,#N/A,FALSE,"059-96";#N/A,#N/A,FALSE,"076-96";#N/A,#N/A,FALSE,"019-97";#N/A,#N/A,FALSE,"021-97";#N/A,#N/A,FALSE,"022-97";#N/A,#N/A,FALSE,"028-97"}</definedName>
    <definedName name="ggad" localSheetId="36" hidden="1">{#N/A,#N/A,FALSE,"GERAL";#N/A,#N/A,FALSE,"012-96";#N/A,#N/A,FALSE,"018-96";#N/A,#N/A,FALSE,"027-96";#N/A,#N/A,FALSE,"059-96";#N/A,#N/A,FALSE,"076-96";#N/A,#N/A,FALSE,"019-97";#N/A,#N/A,FALSE,"021-97";#N/A,#N/A,FALSE,"022-97";#N/A,#N/A,FALSE,"028-97"}</definedName>
    <definedName name="ggad" localSheetId="33" hidden="1">{#N/A,#N/A,FALSE,"GERAL";#N/A,#N/A,FALSE,"012-96";#N/A,#N/A,FALSE,"018-96";#N/A,#N/A,FALSE,"027-96";#N/A,#N/A,FALSE,"059-96";#N/A,#N/A,FALSE,"076-96";#N/A,#N/A,FALSE,"019-97";#N/A,#N/A,FALSE,"021-97";#N/A,#N/A,FALSE,"022-97";#N/A,#N/A,FALSE,"028-97"}</definedName>
    <definedName name="ggad" localSheetId="34" hidden="1">{#N/A,#N/A,FALSE,"GERAL";#N/A,#N/A,FALSE,"012-96";#N/A,#N/A,FALSE,"018-96";#N/A,#N/A,FALSE,"027-96";#N/A,#N/A,FALSE,"059-96";#N/A,#N/A,FALSE,"076-96";#N/A,#N/A,FALSE,"019-97";#N/A,#N/A,FALSE,"021-97";#N/A,#N/A,FALSE,"022-97";#N/A,#N/A,FALSE,"028-97"}</definedName>
    <definedName name="ggad" localSheetId="31" hidden="1">{#N/A,#N/A,FALSE,"GERAL";#N/A,#N/A,FALSE,"012-96";#N/A,#N/A,FALSE,"018-96";#N/A,#N/A,FALSE,"027-96";#N/A,#N/A,FALSE,"059-96";#N/A,#N/A,FALSE,"076-96";#N/A,#N/A,FALSE,"019-97";#N/A,#N/A,FALSE,"021-97";#N/A,#N/A,FALSE,"022-97";#N/A,#N/A,FALSE,"028-97"}</definedName>
    <definedName name="ggad" hidden="1">{#N/A,#N/A,FALSE,"GERAL";#N/A,#N/A,FALSE,"012-96";#N/A,#N/A,FALSE,"018-96";#N/A,#N/A,FALSE,"027-96";#N/A,#N/A,FALSE,"059-96";#N/A,#N/A,FALSE,"076-96";#N/A,#N/A,FALSE,"019-97";#N/A,#N/A,FALSE,"021-97";#N/A,#N/A,FALSE,"022-97";#N/A,#N/A,FALSE,"028-97"}</definedName>
    <definedName name="ggdf" localSheetId="31">#REF!</definedName>
    <definedName name="ggdf">!#REF!</definedName>
    <definedName name="ggdrgdfhyyj" localSheetId="31" hidden="1">{#N/A,#N/A,TRUE,"Cover";#N/A,#N/A,TRUE,"Conts";#N/A,#N/A,TRUE,"VOS";#N/A,#N/A,TRUE,"Warrington";#N/A,#N/A,TRUE,"Widnes"}</definedName>
    <definedName name="ggdrgdfhyyj" hidden="1">{#N/A,#N/A,TRUE,"Cover";#N/A,#N/A,TRUE,"Conts";#N/A,#N/A,TRUE,"VOS";#N/A,#N/A,TRUE,"Warrington";#N/A,#N/A,TRUE,"Widnes"}</definedName>
    <definedName name="gge">#REF!</definedName>
    <definedName name="GGENERALES">#REF!</definedName>
    <definedName name="ggf" localSheetId="31">#REF!</definedName>
    <definedName name="ggf">!#REF!</definedName>
    <definedName name="ggg" localSheetId="35" hidden="1">{"ANAR",#N/A,FALSE,"Dist total";"MARGEN",#N/A,FALSE,"Dist total";"COMENTARIO",#N/A,FALSE,"Ficha CODICE";"CONSEJO",#N/A,FALSE,"Dist p0";"uno",#N/A,FALSE,"Dist total"}</definedName>
    <definedName name="ggg" localSheetId="37" hidden="1">{"ANAR",#N/A,FALSE,"Dist total";"MARGEN",#N/A,FALSE,"Dist total";"COMENTARIO",#N/A,FALSE,"Ficha CODICE";"CONSEJO",#N/A,FALSE,"Dist p0";"uno",#N/A,FALSE,"Dist total"}</definedName>
    <definedName name="ggg" localSheetId="36" hidden="1">{"ANAR",#N/A,FALSE,"Dist total";"MARGEN",#N/A,FALSE,"Dist total";"COMENTARIO",#N/A,FALSE,"Ficha CODICE";"CONSEJO",#N/A,FALSE,"Dist p0";"uno",#N/A,FALSE,"Dist total"}</definedName>
    <definedName name="ggg" localSheetId="33" hidden="1">{"ANAR",#N/A,FALSE,"Dist total";"MARGEN",#N/A,FALSE,"Dist total";"COMENTARIO",#N/A,FALSE,"Ficha CODICE";"CONSEJO",#N/A,FALSE,"Dist p0";"uno",#N/A,FALSE,"Dist total"}</definedName>
    <definedName name="ggg" localSheetId="34" hidden="1">{"ANAR",#N/A,FALSE,"Dist total";"MARGEN",#N/A,FALSE,"Dist total";"COMENTARIO",#N/A,FALSE,"Ficha CODICE";"CONSEJO",#N/A,FALSE,"Dist p0";"uno",#N/A,FALSE,"Dist total"}</definedName>
    <definedName name="GGG" localSheetId="31">#REF!</definedName>
    <definedName name="ggg" hidden="1">{"ANAR",#N/A,FALSE,"Dist total";"MARGEN",#N/A,FALSE,"Dist total";"COMENTARIO",#N/A,FALSE,"Ficha CODICE";"CONSEJO",#N/A,FALSE,"Dist p0";"uno",#N/A,FALSE,"Dist total"}</definedName>
    <definedName name="gggg" localSheetId="35" hidden="1">{#N/A,#N/A,TRUE,"Est. de Fact.";#N/A,#N/A,TRUE,"Capitulo 19";#N/A,#N/A,TRUE,"Proyecto P855"}</definedName>
    <definedName name="gggg" localSheetId="37" hidden="1">{#N/A,#N/A,TRUE,"Est. de Fact.";#N/A,#N/A,TRUE,"Capitulo 19";#N/A,#N/A,TRUE,"Proyecto P855"}</definedName>
    <definedName name="gggg" localSheetId="36" hidden="1">{#N/A,#N/A,TRUE,"Est. de Fact.";#N/A,#N/A,TRUE,"Capitulo 19";#N/A,#N/A,TRUE,"Proyecto P855"}</definedName>
    <definedName name="gggg" localSheetId="33" hidden="1">{#N/A,#N/A,TRUE,"Est. de Fact.";#N/A,#N/A,TRUE,"Capitulo 19";#N/A,#N/A,TRUE,"Proyecto P855"}</definedName>
    <definedName name="gggg" localSheetId="34" hidden="1">{#N/A,#N/A,TRUE,"Est. de Fact.";#N/A,#N/A,TRUE,"Capitulo 19";#N/A,#N/A,TRUE,"Proyecto P855"}</definedName>
    <definedName name="gggg" localSheetId="31" hidden="1">{#N/A,#N/A,TRUE,"Est. de Fact.";#N/A,#N/A,TRUE,"Capitulo 19";#N/A,#N/A,TRUE,"Proyecto P855"}</definedName>
    <definedName name="gggg" hidden="1">{#N/A,#N/A,TRUE,"Est. de Fact.";#N/A,#N/A,TRUE,"Capitulo 19";#N/A,#N/A,TRUE,"Proyecto P855"}</definedName>
    <definedName name="gggg_1" localSheetId="35" hidden="1">{#N/A,#N/A,FALSE,"Cobret"}</definedName>
    <definedName name="gggg_1" localSheetId="37" hidden="1">{#N/A,#N/A,FALSE,"Cobret"}</definedName>
    <definedName name="gggg_1" localSheetId="36" hidden="1">{#N/A,#N/A,FALSE,"Cobret"}</definedName>
    <definedName name="gggg_1" localSheetId="33" hidden="1">{#N/A,#N/A,FALSE,"Cobret"}</definedName>
    <definedName name="gggg_1" localSheetId="34" hidden="1">{#N/A,#N/A,FALSE,"Cobret"}</definedName>
    <definedName name="gggg_1" localSheetId="31" hidden="1">{#N/A,#N/A,FALSE,"Cobret"}</definedName>
    <definedName name="gggg_1" hidden="1">{#N/A,#N/A,FALSE,"Cobret"}</definedName>
    <definedName name="gggg_2" localSheetId="35" hidden="1">{#N/A,#N/A,FALSE,"Cobret"}</definedName>
    <definedName name="gggg_2" localSheetId="37" hidden="1">{#N/A,#N/A,FALSE,"Cobret"}</definedName>
    <definedName name="gggg_2" localSheetId="36" hidden="1">{#N/A,#N/A,FALSE,"Cobret"}</definedName>
    <definedName name="gggg_2" localSheetId="33" hidden="1">{#N/A,#N/A,FALSE,"Cobret"}</definedName>
    <definedName name="gggg_2" localSheetId="34" hidden="1">{#N/A,#N/A,FALSE,"Cobret"}</definedName>
    <definedName name="gggg_2" localSheetId="31" hidden="1">{#N/A,#N/A,FALSE,"Cobret"}</definedName>
    <definedName name="gggg_2" hidden="1">{#N/A,#N/A,FALSE,"Cobret"}</definedName>
    <definedName name="gggg_3" localSheetId="35" hidden="1">{#N/A,#N/A,FALSE,"Cobret"}</definedName>
    <definedName name="gggg_3" localSheetId="37" hidden="1">{#N/A,#N/A,FALSE,"Cobret"}</definedName>
    <definedName name="gggg_3" localSheetId="36" hidden="1">{#N/A,#N/A,FALSE,"Cobret"}</definedName>
    <definedName name="gggg_3" localSheetId="33" hidden="1">{#N/A,#N/A,FALSE,"Cobret"}</definedName>
    <definedName name="gggg_3" localSheetId="34" hidden="1">{#N/A,#N/A,FALSE,"Cobret"}</definedName>
    <definedName name="gggg_3" localSheetId="31" hidden="1">{#N/A,#N/A,FALSE,"Cobret"}</definedName>
    <definedName name="gggg_3" hidden="1">{#N/A,#N/A,FALSE,"Cobret"}</definedName>
    <definedName name="gggg_4" localSheetId="35" hidden="1">{#N/A,#N/A,FALSE,"Cobret"}</definedName>
    <definedName name="gggg_4" localSheetId="37" hidden="1">{#N/A,#N/A,FALSE,"Cobret"}</definedName>
    <definedName name="gggg_4" localSheetId="36" hidden="1">{#N/A,#N/A,FALSE,"Cobret"}</definedName>
    <definedName name="gggg_4" localSheetId="33" hidden="1">{#N/A,#N/A,FALSE,"Cobret"}</definedName>
    <definedName name="gggg_4" localSheetId="34" hidden="1">{#N/A,#N/A,FALSE,"Cobret"}</definedName>
    <definedName name="gggg_4" localSheetId="31" hidden="1">{#N/A,#N/A,FALSE,"Cobret"}</definedName>
    <definedName name="gggg_4" hidden="1">{#N/A,#N/A,FALSE,"Cobret"}</definedName>
    <definedName name="gggg_5" localSheetId="35" hidden="1">{#N/A,#N/A,FALSE,"Cobret"}</definedName>
    <definedName name="gggg_5" localSheetId="37" hidden="1">{#N/A,#N/A,FALSE,"Cobret"}</definedName>
    <definedName name="gggg_5" localSheetId="36" hidden="1">{#N/A,#N/A,FALSE,"Cobret"}</definedName>
    <definedName name="gggg_5" localSheetId="33" hidden="1">{#N/A,#N/A,FALSE,"Cobret"}</definedName>
    <definedName name="gggg_5" localSheetId="34" hidden="1">{#N/A,#N/A,FALSE,"Cobret"}</definedName>
    <definedName name="gggg_5" localSheetId="31" hidden="1">{#N/A,#N/A,FALSE,"Cobret"}</definedName>
    <definedName name="gggg_5" hidden="1">{#N/A,#N/A,FALSE,"Cobret"}</definedName>
    <definedName name="ggggg" localSheetId="35" hidden="1">{"'장비'!$A$3:$M$12"}</definedName>
    <definedName name="ggggg" localSheetId="37" hidden="1">{"'장비'!$A$3:$M$12"}</definedName>
    <definedName name="ggggg" localSheetId="36" hidden="1">{"'장비'!$A$3:$M$12"}</definedName>
    <definedName name="ggggg" localSheetId="33" hidden="1">{"'장비'!$A$3:$M$12"}</definedName>
    <definedName name="ggggg" localSheetId="34" hidden="1">{"'장비'!$A$3:$M$12"}</definedName>
    <definedName name="ggggg" localSheetId="31" hidden="1">#REF!</definedName>
    <definedName name="ggggg" hidden="1">#REF!</definedName>
    <definedName name="ggggg_1" localSheetId="35" hidden="1">{#N/A,#N/A,FALSE,"factura";"factura",#N/A,FALSE,"factura"}</definedName>
    <definedName name="ggggg_1" localSheetId="37" hidden="1">{#N/A,#N/A,FALSE,"factura";"factura",#N/A,FALSE,"factura"}</definedName>
    <definedName name="ggggg_1" localSheetId="36" hidden="1">{#N/A,#N/A,FALSE,"factura";"factura",#N/A,FALSE,"factura"}</definedName>
    <definedName name="ggggg_1" localSheetId="33" hidden="1">{#N/A,#N/A,FALSE,"factura";"factura",#N/A,FALSE,"factura"}</definedName>
    <definedName name="ggggg_1" localSheetId="34" hidden="1">{#N/A,#N/A,FALSE,"factura";"factura",#N/A,FALSE,"factura"}</definedName>
    <definedName name="ggggg_1" localSheetId="31" hidden="1">{#N/A,#N/A,FALSE,"factura";"factura",#N/A,FALSE,"factura"}</definedName>
    <definedName name="ggggg_1" hidden="1">{#N/A,#N/A,FALSE,"factura";"factura",#N/A,FALSE,"factura"}</definedName>
    <definedName name="ggggg_2" localSheetId="35" hidden="1">{#N/A,#N/A,FALSE,"factura";"factura",#N/A,FALSE,"factura"}</definedName>
    <definedName name="ggggg_2" localSheetId="37" hidden="1">{#N/A,#N/A,FALSE,"factura";"factura",#N/A,FALSE,"factura"}</definedName>
    <definedName name="ggggg_2" localSheetId="36" hidden="1">{#N/A,#N/A,FALSE,"factura";"factura",#N/A,FALSE,"factura"}</definedName>
    <definedName name="ggggg_2" localSheetId="33" hidden="1">{#N/A,#N/A,FALSE,"factura";"factura",#N/A,FALSE,"factura"}</definedName>
    <definedName name="ggggg_2" localSheetId="34" hidden="1">{#N/A,#N/A,FALSE,"factura";"factura",#N/A,FALSE,"factura"}</definedName>
    <definedName name="ggggg_2" localSheetId="31" hidden="1">{#N/A,#N/A,FALSE,"factura";"factura",#N/A,FALSE,"factura"}</definedName>
    <definedName name="ggggg_2" hidden="1">{#N/A,#N/A,FALSE,"factura";"factura",#N/A,FALSE,"factura"}</definedName>
    <definedName name="ggggg_3" localSheetId="35" hidden="1">{#N/A,#N/A,FALSE,"factura";"factura",#N/A,FALSE,"factura"}</definedName>
    <definedName name="ggggg_3" localSheetId="37" hidden="1">{#N/A,#N/A,FALSE,"factura";"factura",#N/A,FALSE,"factura"}</definedName>
    <definedName name="ggggg_3" localSheetId="36" hidden="1">{#N/A,#N/A,FALSE,"factura";"factura",#N/A,FALSE,"factura"}</definedName>
    <definedName name="ggggg_3" localSheetId="33" hidden="1">{#N/A,#N/A,FALSE,"factura";"factura",#N/A,FALSE,"factura"}</definedName>
    <definedName name="ggggg_3" localSheetId="34" hidden="1">{#N/A,#N/A,FALSE,"factura";"factura",#N/A,FALSE,"factura"}</definedName>
    <definedName name="ggggg_3" localSheetId="31" hidden="1">{#N/A,#N/A,FALSE,"factura";"factura",#N/A,FALSE,"factura"}</definedName>
    <definedName name="ggggg_3" hidden="1">{#N/A,#N/A,FALSE,"factura";"factura",#N/A,FALSE,"factura"}</definedName>
    <definedName name="ggggg_4" localSheetId="35" hidden="1">{#N/A,#N/A,FALSE,"factura";"factura",#N/A,FALSE,"factura"}</definedName>
    <definedName name="ggggg_4" localSheetId="37" hidden="1">{#N/A,#N/A,FALSE,"factura";"factura",#N/A,FALSE,"factura"}</definedName>
    <definedName name="ggggg_4" localSheetId="36" hidden="1">{#N/A,#N/A,FALSE,"factura";"factura",#N/A,FALSE,"factura"}</definedName>
    <definedName name="ggggg_4" localSheetId="33" hidden="1">{#N/A,#N/A,FALSE,"factura";"factura",#N/A,FALSE,"factura"}</definedName>
    <definedName name="ggggg_4" localSheetId="34" hidden="1">{#N/A,#N/A,FALSE,"factura";"factura",#N/A,FALSE,"factura"}</definedName>
    <definedName name="ggggg_4" localSheetId="31" hidden="1">{#N/A,#N/A,FALSE,"factura";"factura",#N/A,FALSE,"factura"}</definedName>
    <definedName name="ggggg_4" hidden="1">{#N/A,#N/A,FALSE,"factura";"factura",#N/A,FALSE,"factura"}</definedName>
    <definedName name="ggggg_5" localSheetId="35" hidden="1">{#N/A,#N/A,FALSE,"factura";"factura",#N/A,FALSE,"factura"}</definedName>
    <definedName name="ggggg_5" localSheetId="37" hidden="1">{#N/A,#N/A,FALSE,"factura";"factura",#N/A,FALSE,"factura"}</definedName>
    <definedName name="ggggg_5" localSheetId="36" hidden="1">{#N/A,#N/A,FALSE,"factura";"factura",#N/A,FALSE,"factura"}</definedName>
    <definedName name="ggggg_5" localSheetId="33" hidden="1">{#N/A,#N/A,FALSE,"factura";"factura",#N/A,FALSE,"factura"}</definedName>
    <definedName name="ggggg_5" localSheetId="34" hidden="1">{#N/A,#N/A,FALSE,"factura";"factura",#N/A,FALSE,"factura"}</definedName>
    <definedName name="ggggg_5" localSheetId="31" hidden="1">{#N/A,#N/A,FALSE,"factura";"factura",#N/A,FALSE,"factura"}</definedName>
    <definedName name="ggggg_5" hidden="1">{#N/A,#N/A,FALSE,"factura";"factura",#N/A,FALSE,"factura"}</definedName>
    <definedName name="gggggg" localSheetId="35" hidden="1">{#N/A,#N/A,FALSE,"Total_OC015";#N/A,#N/A,FALSE,"ADMIN";#N/A,#N/A,FALSE,"PROCES";#N/A,#N/A,FALSE,"mecan";#N/A,#N/A,FALSE,"civil";#N/A,#N/A,FALSE,"CAÑER";#N/A,#N/A,FALSE,"ELEC";#N/A,#N/A,FALSE,"INSTR"}</definedName>
    <definedName name="GGGGGG" localSheetId="37" hidden="1">{#N/A,#N/A,FALSE,"OAS";#N/A,#N/A,FALSE,"OBG";#N/A,#N/A,FALSE,"OCZ";#N/A,#N/A,FALSE,"OFR";#N/A,#N/A,FALSE,"OGR";#N/A,#N/A,FALSE,"OGY";#N/A,#N/A,FALSE,"OHY ";#N/A,#N/A,FALSE,"OLX";#N/A,#N/A,FALSE,"ONL";#N/A,#N/A,FALSE,"OPO";#N/A,#N/A,FALSE,"OPL";#N/A,#N/A,FALSE,"OSK";#N/A,#N/A,FALSE,"OSP";#N/A,#N/A,FALSE,"OSZ";#N/A,#N/A,FALSE,"OTU";#N/A,#N/A,FALSE,"OUK"}</definedName>
    <definedName name="GGGGGG" localSheetId="32" hidden="1">{#N/A,#N/A,FALSE,"OAS";#N/A,#N/A,FALSE,"OBG";#N/A,#N/A,FALSE,"OCZ";#N/A,#N/A,FALSE,"OFR";#N/A,#N/A,FALSE,"OGR";#N/A,#N/A,FALSE,"OGY";#N/A,#N/A,FALSE,"OHY ";#N/A,#N/A,FALSE,"OLX";#N/A,#N/A,FALSE,"ONL";#N/A,#N/A,FALSE,"OPO";#N/A,#N/A,FALSE,"OPL";#N/A,#N/A,FALSE,"OSK";#N/A,#N/A,FALSE,"OSP";#N/A,#N/A,FALSE,"OSZ";#N/A,#N/A,FALSE,"OTU";#N/A,#N/A,FALSE,"OUK"}</definedName>
    <definedName name="GGGGGG" localSheetId="21" hidden="1">{#N/A,#N/A,FALSE,"OAS";#N/A,#N/A,FALSE,"OBG";#N/A,#N/A,FALSE,"OCZ";#N/A,#N/A,FALSE,"OFR";#N/A,#N/A,FALSE,"OGR";#N/A,#N/A,FALSE,"OGY";#N/A,#N/A,FALSE,"OHY ";#N/A,#N/A,FALSE,"OLX";#N/A,#N/A,FALSE,"ONL";#N/A,#N/A,FALSE,"OPO";#N/A,#N/A,FALSE,"OPL";#N/A,#N/A,FALSE,"OSK";#N/A,#N/A,FALSE,"OSP";#N/A,#N/A,FALSE,"OSZ";#N/A,#N/A,FALSE,"OTU";#N/A,#N/A,FALSE,"OUK"}</definedName>
    <definedName name="gggggg" localSheetId="36" hidden="1">{#N/A,#N/A,FALSE,"Total_OC015";#N/A,#N/A,FALSE,"ADMIN";#N/A,#N/A,FALSE,"PROCES";#N/A,#N/A,FALSE,"mecan";#N/A,#N/A,FALSE,"civil";#N/A,#N/A,FALSE,"CAÑER";#N/A,#N/A,FALSE,"ELEC";#N/A,#N/A,FALSE,"INSTR"}</definedName>
    <definedName name="gggggg" localSheetId="33" hidden="1">{#N/A,#N/A,FALSE,"Total_OC015";#N/A,#N/A,FALSE,"ADMIN";#N/A,#N/A,FALSE,"PROCES";#N/A,#N/A,FALSE,"mecan";#N/A,#N/A,FALSE,"civil";#N/A,#N/A,FALSE,"CAÑER";#N/A,#N/A,FALSE,"ELEC";#N/A,#N/A,FALSE,"INSTR"}</definedName>
    <definedName name="gggggg" localSheetId="34" hidden="1">{#N/A,#N/A,FALSE,"Total_OC015";#N/A,#N/A,FALSE,"ADMIN";#N/A,#N/A,FALSE,"PROCES";#N/A,#N/A,FALSE,"mecan";#N/A,#N/A,FALSE,"civil";#N/A,#N/A,FALSE,"CAÑER";#N/A,#N/A,FALSE,"ELEC";#N/A,#N/A,FALSE,"INSTR"}</definedName>
    <definedName name="gggggg" localSheetId="31" hidden="1">{#N/A,#N/A,FALSE,"Total_OC015";#N/A,#N/A,FALSE,"ADMIN";#N/A,#N/A,FALSE,"PROCES";#N/A,#N/A,FALSE,"mecan";#N/A,#N/A,FALSE,"civil";#N/A,#N/A,FALSE,"CAÑER";#N/A,#N/A,FALSE,"ELEC";#N/A,#N/A,FALSE,"INSTR"}</definedName>
    <definedName name="gggggg" hidden="1">{#N/A,#N/A,FALSE,"Total_OC015";#N/A,#N/A,FALSE,"ADMIN";#N/A,#N/A,FALSE,"PROCES";#N/A,#N/A,FALSE,"mecan";#N/A,#N/A,FALSE,"civil";#N/A,#N/A,FALSE,"CAÑER";#N/A,#N/A,FALSE,"ELEC";#N/A,#N/A,FALSE,"INSTR"}</definedName>
    <definedName name="ggggggg" localSheetId="35" hidden="1">{#N/A,#N/A,FALSE,"SumD";#N/A,#N/A,FALSE,"ElecD";#N/A,#N/A,FALSE,"MechD";#N/A,#N/A,FALSE,"GeotD";#N/A,#N/A,FALSE,"PrcsD";#N/A,#N/A,FALSE,"TunnD";#N/A,#N/A,FALSE,"CivlD";#N/A,#N/A,FALSE,"NtwkD";#N/A,#N/A,FALSE,"EstgD";#N/A,#N/A,FALSE,"PEngD"}</definedName>
    <definedName name="ggggggg" localSheetId="37" hidden="1">{#N/A,#N/A,FALSE,"SumD";#N/A,#N/A,FALSE,"ElecD";#N/A,#N/A,FALSE,"MechD";#N/A,#N/A,FALSE,"GeotD";#N/A,#N/A,FALSE,"PrcsD";#N/A,#N/A,FALSE,"TunnD";#N/A,#N/A,FALSE,"CivlD";#N/A,#N/A,FALSE,"NtwkD";#N/A,#N/A,FALSE,"EstgD";#N/A,#N/A,FALSE,"PEngD"}</definedName>
    <definedName name="ggggggg" localSheetId="36" hidden="1">{#N/A,#N/A,FALSE,"SumD";#N/A,#N/A,FALSE,"ElecD";#N/A,#N/A,FALSE,"MechD";#N/A,#N/A,FALSE,"GeotD";#N/A,#N/A,FALSE,"PrcsD";#N/A,#N/A,FALSE,"TunnD";#N/A,#N/A,FALSE,"CivlD";#N/A,#N/A,FALSE,"NtwkD";#N/A,#N/A,FALSE,"EstgD";#N/A,#N/A,FALSE,"PEngD"}</definedName>
    <definedName name="ggggggg" localSheetId="33" hidden="1">{#N/A,#N/A,FALSE,"SumD";#N/A,#N/A,FALSE,"ElecD";#N/A,#N/A,FALSE,"MechD";#N/A,#N/A,FALSE,"GeotD";#N/A,#N/A,FALSE,"PrcsD";#N/A,#N/A,FALSE,"TunnD";#N/A,#N/A,FALSE,"CivlD";#N/A,#N/A,FALSE,"NtwkD";#N/A,#N/A,FALSE,"EstgD";#N/A,#N/A,FALSE,"PEngD"}</definedName>
    <definedName name="ggggggg" localSheetId="34" hidden="1">{#N/A,#N/A,FALSE,"SumD";#N/A,#N/A,FALSE,"ElecD";#N/A,#N/A,FALSE,"MechD";#N/A,#N/A,FALSE,"GeotD";#N/A,#N/A,FALSE,"PrcsD";#N/A,#N/A,FALSE,"TunnD";#N/A,#N/A,FALSE,"CivlD";#N/A,#N/A,FALSE,"NtwkD";#N/A,#N/A,FALSE,"EstgD";#N/A,#N/A,FALSE,"PEngD"}</definedName>
    <definedName name="ggggggg" localSheetId="31" hidden="1">{#N/A,#N/A,FALSE,"Cobret"}</definedName>
    <definedName name="ggggggg" hidden="1">{#N/A,#N/A,FALSE,"Cobret"}</definedName>
    <definedName name="ggggggg_1" localSheetId="35" hidden="1">{#N/A,#N/A,FALSE,"Cobret"}</definedName>
    <definedName name="ggggggg_1" localSheetId="37" hidden="1">{#N/A,#N/A,FALSE,"Cobret"}</definedName>
    <definedName name="ggggggg_1" localSheetId="36" hidden="1">{#N/A,#N/A,FALSE,"Cobret"}</definedName>
    <definedName name="ggggggg_1" localSheetId="33" hidden="1">{#N/A,#N/A,FALSE,"Cobret"}</definedName>
    <definedName name="ggggggg_1" localSheetId="34" hidden="1">{#N/A,#N/A,FALSE,"Cobret"}</definedName>
    <definedName name="ggggggg_1" localSheetId="31" hidden="1">{#N/A,#N/A,FALSE,"Cobret"}</definedName>
    <definedName name="ggggggg_1" hidden="1">{#N/A,#N/A,FALSE,"Cobret"}</definedName>
    <definedName name="ggggggg_2" localSheetId="35" hidden="1">{#N/A,#N/A,FALSE,"Cobret"}</definedName>
    <definedName name="ggggggg_2" localSheetId="37" hidden="1">{#N/A,#N/A,FALSE,"Cobret"}</definedName>
    <definedName name="ggggggg_2" localSheetId="36" hidden="1">{#N/A,#N/A,FALSE,"Cobret"}</definedName>
    <definedName name="ggggggg_2" localSheetId="33" hidden="1">{#N/A,#N/A,FALSE,"Cobret"}</definedName>
    <definedName name="ggggggg_2" localSheetId="34" hidden="1">{#N/A,#N/A,FALSE,"Cobret"}</definedName>
    <definedName name="ggggggg_2" localSheetId="31" hidden="1">{#N/A,#N/A,FALSE,"Cobret"}</definedName>
    <definedName name="ggggggg_2" hidden="1">{#N/A,#N/A,FALSE,"Cobret"}</definedName>
    <definedName name="ggggggg_3" localSheetId="35" hidden="1">{#N/A,#N/A,FALSE,"Cobret"}</definedName>
    <definedName name="ggggggg_3" localSheetId="37" hidden="1">{#N/A,#N/A,FALSE,"Cobret"}</definedName>
    <definedName name="ggggggg_3" localSheetId="36" hidden="1">{#N/A,#N/A,FALSE,"Cobret"}</definedName>
    <definedName name="ggggggg_3" localSheetId="33" hidden="1">{#N/A,#N/A,FALSE,"Cobret"}</definedName>
    <definedName name="ggggggg_3" localSheetId="34" hidden="1">{#N/A,#N/A,FALSE,"Cobret"}</definedName>
    <definedName name="ggggggg_3" localSheetId="31" hidden="1">{#N/A,#N/A,FALSE,"Cobret"}</definedName>
    <definedName name="ggggggg_3" hidden="1">{#N/A,#N/A,FALSE,"Cobret"}</definedName>
    <definedName name="ggggggg_4" localSheetId="35" hidden="1">{#N/A,#N/A,FALSE,"Cobret"}</definedName>
    <definedName name="ggggggg_4" localSheetId="37" hidden="1">{#N/A,#N/A,FALSE,"Cobret"}</definedName>
    <definedName name="ggggggg_4" localSheetId="36" hidden="1">{#N/A,#N/A,FALSE,"Cobret"}</definedName>
    <definedName name="ggggggg_4" localSheetId="33" hidden="1">{#N/A,#N/A,FALSE,"Cobret"}</definedName>
    <definedName name="ggggggg_4" localSheetId="34" hidden="1">{#N/A,#N/A,FALSE,"Cobret"}</definedName>
    <definedName name="ggggggg_4" localSheetId="31" hidden="1">{#N/A,#N/A,FALSE,"Cobret"}</definedName>
    <definedName name="ggggggg_4" hidden="1">{#N/A,#N/A,FALSE,"Cobret"}</definedName>
    <definedName name="ggggggg_5" localSheetId="35" hidden="1">{#N/A,#N/A,FALSE,"Cobret"}</definedName>
    <definedName name="ggggggg_5" localSheetId="37" hidden="1">{#N/A,#N/A,FALSE,"Cobret"}</definedName>
    <definedName name="ggggggg_5" localSheetId="36" hidden="1">{#N/A,#N/A,FALSE,"Cobret"}</definedName>
    <definedName name="ggggggg_5" localSheetId="33" hidden="1">{#N/A,#N/A,FALSE,"Cobret"}</definedName>
    <definedName name="ggggggg_5" localSheetId="34" hidden="1">{#N/A,#N/A,FALSE,"Cobret"}</definedName>
    <definedName name="ggggggg_5" localSheetId="31" hidden="1">{#N/A,#N/A,FALSE,"Cobret"}</definedName>
    <definedName name="ggggggg_5" hidden="1">{#N/A,#N/A,FALSE,"Cobret"}</definedName>
    <definedName name="gggggggg" hidden="1">#REF!</definedName>
    <definedName name="gggggggggg" localSheetId="35" hidden="1">{#N/A,#N/A,FALSE,"Cobret"}</definedName>
    <definedName name="gggggggggg" localSheetId="37" hidden="1">{#N/A,#N/A,FALSE,"Cobret"}</definedName>
    <definedName name="gggggggggg" localSheetId="36" hidden="1">{#N/A,#N/A,FALSE,"Cobret"}</definedName>
    <definedName name="gggggggggg" localSheetId="33" hidden="1">{#N/A,#N/A,FALSE,"Cobret"}</definedName>
    <definedName name="gggggggggg" localSheetId="34" hidden="1">{#N/A,#N/A,FALSE,"Cobret"}</definedName>
    <definedName name="gggggggggg" localSheetId="31" hidden="1">{#N/A,#N/A,FALSE,"Cobret"}</definedName>
    <definedName name="gggggggggg" hidden="1">{#N/A,#N/A,FALSE,"Cobret"}</definedName>
    <definedName name="gggggggggg_1" localSheetId="35" hidden="1">{#N/A,#N/A,FALSE,"Cobret"}</definedName>
    <definedName name="gggggggggg_1" localSheetId="37" hidden="1">{#N/A,#N/A,FALSE,"Cobret"}</definedName>
    <definedName name="gggggggggg_1" localSheetId="36" hidden="1">{#N/A,#N/A,FALSE,"Cobret"}</definedName>
    <definedName name="gggggggggg_1" localSheetId="33" hidden="1">{#N/A,#N/A,FALSE,"Cobret"}</definedName>
    <definedName name="gggggggggg_1" localSheetId="34" hidden="1">{#N/A,#N/A,FALSE,"Cobret"}</definedName>
    <definedName name="gggggggggg_1" localSheetId="31" hidden="1">{#N/A,#N/A,FALSE,"Cobret"}</definedName>
    <definedName name="gggggggggg_1" hidden="1">{#N/A,#N/A,FALSE,"Cobret"}</definedName>
    <definedName name="gggggggggg_2" localSheetId="35" hidden="1">{#N/A,#N/A,FALSE,"Cobret"}</definedName>
    <definedName name="gggggggggg_2" localSheetId="37" hidden="1">{#N/A,#N/A,FALSE,"Cobret"}</definedName>
    <definedName name="gggggggggg_2" localSheetId="36" hidden="1">{#N/A,#N/A,FALSE,"Cobret"}</definedName>
    <definedName name="gggggggggg_2" localSheetId="33" hidden="1">{#N/A,#N/A,FALSE,"Cobret"}</definedName>
    <definedName name="gggggggggg_2" localSheetId="34" hidden="1">{#N/A,#N/A,FALSE,"Cobret"}</definedName>
    <definedName name="gggggggggg_2" localSheetId="31" hidden="1">{#N/A,#N/A,FALSE,"Cobret"}</definedName>
    <definedName name="gggggggggg_2" hidden="1">{#N/A,#N/A,FALSE,"Cobret"}</definedName>
    <definedName name="gggggggggg_3" localSheetId="35" hidden="1">{#N/A,#N/A,FALSE,"Cobret"}</definedName>
    <definedName name="gggggggggg_3" localSheetId="37" hidden="1">{#N/A,#N/A,FALSE,"Cobret"}</definedName>
    <definedName name="gggggggggg_3" localSheetId="36" hidden="1">{#N/A,#N/A,FALSE,"Cobret"}</definedName>
    <definedName name="gggggggggg_3" localSheetId="33" hidden="1">{#N/A,#N/A,FALSE,"Cobret"}</definedName>
    <definedName name="gggggggggg_3" localSheetId="34" hidden="1">{#N/A,#N/A,FALSE,"Cobret"}</definedName>
    <definedName name="gggggggggg_3" localSheetId="31" hidden="1">{#N/A,#N/A,FALSE,"Cobret"}</definedName>
    <definedName name="gggggggggg_3" hidden="1">{#N/A,#N/A,FALSE,"Cobret"}</definedName>
    <definedName name="gggggggggg_4" localSheetId="35" hidden="1">{#N/A,#N/A,FALSE,"Cobret"}</definedName>
    <definedName name="gggggggggg_4" localSheetId="37" hidden="1">{#N/A,#N/A,FALSE,"Cobret"}</definedName>
    <definedName name="gggggggggg_4" localSheetId="36" hidden="1">{#N/A,#N/A,FALSE,"Cobret"}</definedName>
    <definedName name="gggggggggg_4" localSheetId="33" hidden="1">{#N/A,#N/A,FALSE,"Cobret"}</definedName>
    <definedName name="gggggggggg_4" localSheetId="34" hidden="1">{#N/A,#N/A,FALSE,"Cobret"}</definedName>
    <definedName name="gggggggggg_4" localSheetId="31" hidden="1">{#N/A,#N/A,FALSE,"Cobret"}</definedName>
    <definedName name="gggggggggg_4" hidden="1">{#N/A,#N/A,FALSE,"Cobret"}</definedName>
    <definedName name="gggggggggg_5" localSheetId="35" hidden="1">{#N/A,#N/A,FALSE,"Cobret"}</definedName>
    <definedName name="gggggggggg_5" localSheetId="37" hidden="1">{#N/A,#N/A,FALSE,"Cobret"}</definedName>
    <definedName name="gggggggggg_5" localSheetId="36" hidden="1">{#N/A,#N/A,FALSE,"Cobret"}</definedName>
    <definedName name="gggggggggg_5" localSheetId="33" hidden="1">{#N/A,#N/A,FALSE,"Cobret"}</definedName>
    <definedName name="gggggggggg_5" localSheetId="34" hidden="1">{#N/A,#N/A,FALSE,"Cobret"}</definedName>
    <definedName name="gggggggggg_5" localSheetId="31" hidden="1">{#N/A,#N/A,FALSE,"Cobret"}</definedName>
    <definedName name="gggggggggg_5" hidden="1">{#N/A,#N/A,FALSE,"Cobret"}</definedName>
    <definedName name="gggggggggggg">#REF!</definedName>
    <definedName name="gggggggggggggggggggggg" hidden="1">#REF!</definedName>
    <definedName name="gggggggggggggggggggggggggg" localSheetId="35" hidden="1">{#N/A,#N/A,FALSE,"Aging Summary";#N/A,#N/A,FALSE,"Ratio Analysis";#N/A,#N/A,FALSE,"Test 120 Day Accts";#N/A,#N/A,FALSE,"Tickmarks"}</definedName>
    <definedName name="gggggggggggggggggggggggggg" localSheetId="37" hidden="1">{#N/A,#N/A,FALSE,"Aging Summary";#N/A,#N/A,FALSE,"Ratio Analysis";#N/A,#N/A,FALSE,"Test 120 Day Accts";#N/A,#N/A,FALSE,"Tickmarks"}</definedName>
    <definedName name="gggggggggggggggggggggggggg" localSheetId="36" hidden="1">{#N/A,#N/A,FALSE,"Aging Summary";#N/A,#N/A,FALSE,"Ratio Analysis";#N/A,#N/A,FALSE,"Test 120 Day Accts";#N/A,#N/A,FALSE,"Tickmarks"}</definedName>
    <definedName name="gggggggggggggggggggggggggg" localSheetId="33" hidden="1">{#N/A,#N/A,FALSE,"Aging Summary";#N/A,#N/A,FALSE,"Ratio Analysis";#N/A,#N/A,FALSE,"Test 120 Day Accts";#N/A,#N/A,FALSE,"Tickmarks"}</definedName>
    <definedName name="gggggggggggggggggggggggggg" localSheetId="34" hidden="1">{#N/A,#N/A,FALSE,"Aging Summary";#N/A,#N/A,FALSE,"Ratio Analysis";#N/A,#N/A,FALSE,"Test 120 Day Accts";#N/A,#N/A,FALSE,"Tickmarks"}</definedName>
    <definedName name="gggggggggggggggggggggggggg" localSheetId="31" hidden="1">{#N/A,#N/A,FALSE,"Aging Summary";#N/A,#N/A,FALSE,"Ratio Analysis";#N/A,#N/A,FALSE,"Test 120 Day Accts";#N/A,#N/A,FALSE,"Tickmarks"}</definedName>
    <definedName name="gggggggggggggggggggggggggg" hidden="1">{#N/A,#N/A,FALSE,"Aging Summary";#N/A,#N/A,FALSE,"Ratio Analysis";#N/A,#N/A,FALSE,"Test 120 Day Accts";#N/A,#N/A,FALSE,"Tickmarks"}</definedName>
    <definedName name="gggggggggggggggggggggggggg_1" localSheetId="35" hidden="1">{#N/A,#N/A,FALSE,"Aging Summary";#N/A,#N/A,FALSE,"Ratio Analysis";#N/A,#N/A,FALSE,"Test 120 Day Accts";#N/A,#N/A,FALSE,"Tickmarks"}</definedName>
    <definedName name="gggggggggggggggggggggggggg_1" localSheetId="37" hidden="1">{#N/A,#N/A,FALSE,"Aging Summary";#N/A,#N/A,FALSE,"Ratio Analysis";#N/A,#N/A,FALSE,"Test 120 Day Accts";#N/A,#N/A,FALSE,"Tickmarks"}</definedName>
    <definedName name="gggggggggggggggggggggggggg_1" localSheetId="36" hidden="1">{#N/A,#N/A,FALSE,"Aging Summary";#N/A,#N/A,FALSE,"Ratio Analysis";#N/A,#N/A,FALSE,"Test 120 Day Accts";#N/A,#N/A,FALSE,"Tickmarks"}</definedName>
    <definedName name="gggggggggggggggggggggggggg_1" localSheetId="33" hidden="1">{#N/A,#N/A,FALSE,"Aging Summary";#N/A,#N/A,FALSE,"Ratio Analysis";#N/A,#N/A,FALSE,"Test 120 Day Accts";#N/A,#N/A,FALSE,"Tickmarks"}</definedName>
    <definedName name="gggggggggggggggggggggggggg_1" localSheetId="34" hidden="1">{#N/A,#N/A,FALSE,"Aging Summary";#N/A,#N/A,FALSE,"Ratio Analysis";#N/A,#N/A,FALSE,"Test 120 Day Accts";#N/A,#N/A,FALSE,"Tickmarks"}</definedName>
    <definedName name="gggggggggggggggggggggggggg_1" localSheetId="31" hidden="1">{#N/A,#N/A,FALSE,"Aging Summary";#N/A,#N/A,FALSE,"Ratio Analysis";#N/A,#N/A,FALSE,"Test 120 Day Accts";#N/A,#N/A,FALSE,"Tickmarks"}</definedName>
    <definedName name="gggggggggggggggggggggggggg_1" hidden="1">{#N/A,#N/A,FALSE,"Aging Summary";#N/A,#N/A,FALSE,"Ratio Analysis";#N/A,#N/A,FALSE,"Test 120 Day Accts";#N/A,#N/A,FALSE,"Tickmarks"}</definedName>
    <definedName name="gggggt"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h" localSheetId="35" hidden="1">{#N/A,#N/A,FALSE,"COVER1.XLS ";#N/A,#N/A,FALSE,"RACT1.XLS";#N/A,#N/A,FALSE,"RACT2.XLS";#N/A,#N/A,FALSE,"ECCMP";#N/A,#N/A,FALSE,"WELDER.XLS"}</definedName>
    <definedName name="ggh" localSheetId="37" hidden="1">{#N/A,#N/A,FALSE,"COVER1.XLS ";#N/A,#N/A,FALSE,"RACT1.XLS";#N/A,#N/A,FALSE,"RACT2.XLS";#N/A,#N/A,FALSE,"ECCMP";#N/A,#N/A,FALSE,"WELDER.XLS"}</definedName>
    <definedName name="ggh" localSheetId="36" hidden="1">{#N/A,#N/A,FALSE,"COVER1.XLS ";#N/A,#N/A,FALSE,"RACT1.XLS";#N/A,#N/A,FALSE,"RACT2.XLS";#N/A,#N/A,FALSE,"ECCMP";#N/A,#N/A,FALSE,"WELDER.XLS"}</definedName>
    <definedName name="ggh" localSheetId="33" hidden="1">{#N/A,#N/A,FALSE,"COVER1.XLS ";#N/A,#N/A,FALSE,"RACT1.XLS";#N/A,#N/A,FALSE,"RACT2.XLS";#N/A,#N/A,FALSE,"ECCMP";#N/A,#N/A,FALSE,"WELDER.XLS"}</definedName>
    <definedName name="ggh" localSheetId="34" hidden="1">{#N/A,#N/A,FALSE,"COVER1.XLS ";#N/A,#N/A,FALSE,"RACT1.XLS";#N/A,#N/A,FALSE,"RACT2.XLS";#N/A,#N/A,FALSE,"ECCMP";#N/A,#N/A,FALSE,"WELDER.XLS"}</definedName>
    <definedName name="ggh"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h"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IND">#REF!</definedName>
    <definedName name="ggreen" localSheetId="35" hidden="1">{#N/A,#N/A,FALSE,"Extension Title";#N/A,#N/A,FALSE,"Extensions Main";#N/A,#N/A,FALSE,"Christchurst";#N/A,#N/A,FALSE,"Larkfield Extension";#N/A,#N/A,FALSE,"Taunton";#N/A,#N/A,FALSE,"Farlington";#N/A,#N/A,FALSE,"Sidney Street";#N/A,#N/A,FALSE,"Tamworth";#N/A,#N/A,FALSE,"New Build Main"}</definedName>
    <definedName name="ggreen" localSheetId="37" hidden="1">{#N/A,#N/A,FALSE,"Extension Title";#N/A,#N/A,FALSE,"Extensions Main";#N/A,#N/A,FALSE,"Christchurst";#N/A,#N/A,FALSE,"Larkfield Extension";#N/A,#N/A,FALSE,"Taunton";#N/A,#N/A,FALSE,"Farlington";#N/A,#N/A,FALSE,"Sidney Street";#N/A,#N/A,FALSE,"Tamworth";#N/A,#N/A,FALSE,"New Build Main"}</definedName>
    <definedName name="ggreen" localSheetId="32" hidden="1">{#N/A,#N/A,FALSE,"Extension Title";#N/A,#N/A,FALSE,"Extensions Main";#N/A,#N/A,FALSE,"Christchurst";#N/A,#N/A,FALSE,"Larkfield Extension";#N/A,#N/A,FALSE,"Taunton";#N/A,#N/A,FALSE,"Farlington";#N/A,#N/A,FALSE,"Sidney Street";#N/A,#N/A,FALSE,"Tamworth";#N/A,#N/A,FALSE,"New Build Main"}</definedName>
    <definedName name="ggreen" localSheetId="21" hidden="1">{#N/A,#N/A,FALSE,"Extension Title";#N/A,#N/A,FALSE,"Extensions Main";#N/A,#N/A,FALSE,"Christchurst";#N/A,#N/A,FALSE,"Larkfield Extension";#N/A,#N/A,FALSE,"Taunton";#N/A,#N/A,FALSE,"Farlington";#N/A,#N/A,FALSE,"Sidney Street";#N/A,#N/A,FALSE,"Tamworth";#N/A,#N/A,FALSE,"New Build Main"}</definedName>
    <definedName name="ggreen" localSheetId="36" hidden="1">{#N/A,#N/A,FALSE,"Extension Title";#N/A,#N/A,FALSE,"Extensions Main";#N/A,#N/A,FALSE,"Christchurst";#N/A,#N/A,FALSE,"Larkfield Extension";#N/A,#N/A,FALSE,"Taunton";#N/A,#N/A,FALSE,"Farlington";#N/A,#N/A,FALSE,"Sidney Street";#N/A,#N/A,FALSE,"Tamworth";#N/A,#N/A,FALSE,"New Build Main"}</definedName>
    <definedName name="ggreen" localSheetId="33" hidden="1">{#N/A,#N/A,FALSE,"Extension Title";#N/A,#N/A,FALSE,"Extensions Main";#N/A,#N/A,FALSE,"Christchurst";#N/A,#N/A,FALSE,"Larkfield Extension";#N/A,#N/A,FALSE,"Taunton";#N/A,#N/A,FALSE,"Farlington";#N/A,#N/A,FALSE,"Sidney Street";#N/A,#N/A,FALSE,"Tamworth";#N/A,#N/A,FALSE,"New Build Main"}</definedName>
    <definedName name="ggreen" localSheetId="34" hidden="1">{#N/A,#N/A,FALSE,"Extension Title";#N/A,#N/A,FALSE,"Extensions Main";#N/A,#N/A,FALSE,"Christchurst";#N/A,#N/A,FALSE,"Larkfield Extension";#N/A,#N/A,FALSE,"Taunton";#N/A,#N/A,FALSE,"Farlington";#N/A,#N/A,FALSE,"Sidney Street";#N/A,#N/A,FALSE,"Tamworth";#N/A,#N/A,FALSE,"New Build Main"}</definedName>
    <definedName name="ggreen" localSheetId="31" hidden="1">{#N/A,#N/A,FALSE,"Extension Title";#N/A,#N/A,FALSE,"Extensions Main";#N/A,#N/A,FALSE,"Christchurst";#N/A,#N/A,FALSE,"Larkfield Extension";#N/A,#N/A,FALSE,"Taunton";#N/A,#N/A,FALSE,"Farlington";#N/A,#N/A,FALSE,"Sidney Street";#N/A,#N/A,FALSE,"Tamworth";#N/A,#N/A,FALSE,"New Build Main"}</definedName>
    <definedName name="ggreen" hidden="1">{#N/A,#N/A,FALSE,"Extension Title";#N/A,#N/A,FALSE,"Extensions Main";#N/A,#N/A,FALSE,"Christchurst";#N/A,#N/A,FALSE,"Larkfield Extension";#N/A,#N/A,FALSE,"Taunton";#N/A,#N/A,FALSE,"Farlington";#N/A,#N/A,FALSE,"Sidney Street";#N/A,#N/A,FALSE,"Tamworth";#N/A,#N/A,FALSE,"New Build Main"}</definedName>
    <definedName name="ggrel" localSheetId="31">#REF!</definedName>
    <definedName name="ggrel">!#REF!</definedName>
    <definedName name="GGS" localSheetId="31">#REF!</definedName>
    <definedName name="GGS">!#REF!</definedName>
    <definedName name="GGTOTAL">#REF!</definedName>
    <definedName name="GGU">#REF!</definedName>
    <definedName name="gguu" localSheetId="35" hidden="1">{#N/A,#N/A,TRUE,"1842CWN0"}</definedName>
    <definedName name="gguu" localSheetId="37" hidden="1">{#N/A,#N/A,TRUE,"1842CWN0"}</definedName>
    <definedName name="gguu" localSheetId="32" hidden="1">{#N/A,#N/A,TRUE,"1842CWN0"}</definedName>
    <definedName name="gguu" localSheetId="21" hidden="1">{#N/A,#N/A,TRUE,"1842CWN0"}</definedName>
    <definedName name="gguu" localSheetId="36" hidden="1">{#N/A,#N/A,TRUE,"1842CWN0"}</definedName>
    <definedName name="gguu" localSheetId="33" hidden="1">{#N/A,#N/A,TRUE,"1842CWN0"}</definedName>
    <definedName name="gguu" localSheetId="34" hidden="1">{#N/A,#N/A,TRUE,"1842CWN0"}</definedName>
    <definedName name="gguu" localSheetId="31" hidden="1">{#N/A,#N/A,TRUE,"1842CWN0"}</definedName>
    <definedName name="gguu" hidden="1">{#N/A,#N/A,TRUE,"1842CWN0"}</definedName>
    <definedName name="gguuu" localSheetId="31">#REF!</definedName>
    <definedName name="gguuu">!#REF!</definedName>
    <definedName name="ggw"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h" localSheetId="35" hidden="1">{"CI+GG(BASE)",#N/A,FALSE,"CI+GG(BASE)";"GG",#N/A,FALSE,"CI+GG(BASE)";"CI",#N/A,FALSE,"CI+GG(BASE)"}</definedName>
    <definedName name="gh" localSheetId="25" hidden="1">#REF!</definedName>
    <definedName name="gh" localSheetId="24" hidden="1">#REF!</definedName>
    <definedName name="gh" localSheetId="33" hidden="1">{"CI+GG(BASE)",#N/A,FALSE,"CI+GG(BASE)";"GG",#N/A,FALSE,"CI+GG(BASE)";"CI",#N/A,FALSE,"CI+GG(BASE)"}</definedName>
    <definedName name="gh" localSheetId="34" hidden="1">{"CI+GG(BASE)",#N/A,FALSE,"CI+GG(BASE)";"GG",#N/A,FALSE,"CI+GG(BASE)";"CI",#N/A,FALSE,"CI+GG(BASE)"}</definedName>
    <definedName name="gh" localSheetId="31" hidden="1">#REF!</definedName>
    <definedName name="gh" hidden="1">#REF!</definedName>
    <definedName name="gh1_1" localSheetId="36" hidden="1">#REF!</definedName>
    <definedName name="gh1_1" hidden="1">#REF!</definedName>
    <definedName name="GHAR" localSheetId="35" hidden="1">{#N/A,#N/A,FALSE,"COVER1.XLS ";#N/A,#N/A,FALSE,"RACT1.XLS";#N/A,#N/A,FALSE,"RACT2.XLS";#N/A,#N/A,FALSE,"ECCMP";#N/A,#N/A,FALSE,"WELDER.XLS"}</definedName>
    <definedName name="GHAR" localSheetId="37" hidden="1">{#N/A,#N/A,FALSE,"COVER1.XLS ";#N/A,#N/A,FALSE,"RACT1.XLS";#N/A,#N/A,FALSE,"RACT2.XLS";#N/A,#N/A,FALSE,"ECCMP";#N/A,#N/A,FALSE,"WELDER.XLS"}</definedName>
    <definedName name="GHAR" localSheetId="36" hidden="1">{#N/A,#N/A,FALSE,"COVER1.XLS ";#N/A,#N/A,FALSE,"RACT1.XLS";#N/A,#N/A,FALSE,"RACT2.XLS";#N/A,#N/A,FALSE,"ECCMP";#N/A,#N/A,FALSE,"WELDER.XLS"}</definedName>
    <definedName name="GHAR" localSheetId="33" hidden="1">{#N/A,#N/A,FALSE,"COVER1.XLS ";#N/A,#N/A,FALSE,"RACT1.XLS";#N/A,#N/A,FALSE,"RACT2.XLS";#N/A,#N/A,FALSE,"ECCMP";#N/A,#N/A,FALSE,"WELDER.XLS"}</definedName>
    <definedName name="GHAR" localSheetId="34" hidden="1">{#N/A,#N/A,FALSE,"COVER1.XLS ";#N/A,#N/A,FALSE,"RACT1.XLS";#N/A,#N/A,FALSE,"RACT2.XLS";#N/A,#N/A,FALSE,"ECCMP";#N/A,#N/A,FALSE,"WELDER.XLS"}</definedName>
    <definedName name="GHAR" localSheetId="31" hidden="1">{#N/A,#N/A,FALSE,"COVER1.XLS ";#N/A,#N/A,FALSE,"RACT1.XLS";#N/A,#N/A,FALSE,"RACT2.XLS";#N/A,#N/A,FALSE,"ECCMP";#N/A,#N/A,FALSE,"WELDER.XLS"}</definedName>
    <definedName name="GHAR" hidden="1">{#N/A,#N/A,FALSE,"COVER1.XLS ";#N/A,#N/A,FALSE,"RACT1.XLS";#N/A,#N/A,FALSE,"RACT2.XLS";#N/A,#N/A,FALSE,"ECCMP";#N/A,#N/A,FALSE,"WELDER.XLS"}</definedName>
    <definedName name="GHC">#REF!</definedName>
    <definedName name="ghdfgh" localSheetId="35" hidden="1">{#N/A,#N/A,TRUE,"INGENIERIA";#N/A,#N/A,TRUE,"COMPRAS";#N/A,#N/A,TRUE,"DIRECCION";#N/A,#N/A,TRUE,"RESUMEN"}</definedName>
    <definedName name="ghdfgh" localSheetId="37" hidden="1">{#N/A,#N/A,TRUE,"INGENIERIA";#N/A,#N/A,TRUE,"COMPRAS";#N/A,#N/A,TRUE,"DIRECCION";#N/A,#N/A,TRUE,"RESUMEN"}</definedName>
    <definedName name="ghdfgh" localSheetId="36" hidden="1">{#N/A,#N/A,TRUE,"INGENIERIA";#N/A,#N/A,TRUE,"COMPRAS";#N/A,#N/A,TRUE,"DIRECCION";#N/A,#N/A,TRUE,"RESUMEN"}</definedName>
    <definedName name="ghdfgh" localSheetId="33" hidden="1">{#N/A,#N/A,TRUE,"INGENIERIA";#N/A,#N/A,TRUE,"COMPRAS";#N/A,#N/A,TRUE,"DIRECCION";#N/A,#N/A,TRUE,"RESUMEN"}</definedName>
    <definedName name="ghdfgh" localSheetId="34" hidden="1">{#N/A,#N/A,TRUE,"INGENIERIA";#N/A,#N/A,TRUE,"COMPRAS";#N/A,#N/A,TRUE,"DIRECCION";#N/A,#N/A,TRUE,"RESUMEN"}</definedName>
    <definedName name="ghdfgh" localSheetId="31" hidden="1">{#N/A,#N/A,TRUE,"INGENIERIA";#N/A,#N/A,TRUE,"COMPRAS";#N/A,#N/A,TRUE,"DIRECCION";#N/A,#N/A,TRUE,"RESUMEN"}</definedName>
    <definedName name="ghdfgh" hidden="1">{#N/A,#N/A,TRUE,"INGENIERIA";#N/A,#N/A,TRUE,"COMPRAS";#N/A,#N/A,TRUE,"DIRECCION";#N/A,#N/A,TRUE,"RESUMEN"}</definedName>
    <definedName name="ghdr" localSheetId="31">#REF!</definedName>
    <definedName name="ghdr">!#REF!</definedName>
    <definedName name="ghf" localSheetId="31">#REF!</definedName>
    <definedName name="ghf">!#REF!</definedName>
    <definedName name="ghfgh" localSheetId="35" hidden="1">{#N/A,#N/A,TRUE,"INGENIERIA";#N/A,#N/A,TRUE,"COMPRAS";#N/A,#N/A,TRUE,"DIRECCION";#N/A,#N/A,TRUE,"RESUMEN"}</definedName>
    <definedName name="ghfgh" localSheetId="37" hidden="1">{#N/A,#N/A,TRUE,"INGENIERIA";#N/A,#N/A,TRUE,"COMPRAS";#N/A,#N/A,TRUE,"DIRECCION";#N/A,#N/A,TRUE,"RESUMEN"}</definedName>
    <definedName name="ghfgh" localSheetId="36" hidden="1">{#N/A,#N/A,TRUE,"INGENIERIA";#N/A,#N/A,TRUE,"COMPRAS";#N/A,#N/A,TRUE,"DIRECCION";#N/A,#N/A,TRUE,"RESUMEN"}</definedName>
    <definedName name="ghfgh" localSheetId="33" hidden="1">{#N/A,#N/A,TRUE,"INGENIERIA";#N/A,#N/A,TRUE,"COMPRAS";#N/A,#N/A,TRUE,"DIRECCION";#N/A,#N/A,TRUE,"RESUMEN"}</definedName>
    <definedName name="ghfgh" localSheetId="34" hidden="1">{#N/A,#N/A,TRUE,"INGENIERIA";#N/A,#N/A,TRUE,"COMPRAS";#N/A,#N/A,TRUE,"DIRECCION";#N/A,#N/A,TRUE,"RESUMEN"}</definedName>
    <definedName name="ghfgh" localSheetId="31" hidden="1">{#N/A,#N/A,TRUE,"INGENIERIA";#N/A,#N/A,TRUE,"COMPRAS";#N/A,#N/A,TRUE,"DIRECCION";#N/A,#N/A,TRUE,"RESUMEN"}</definedName>
    <definedName name="ghfgh" hidden="1">{#N/A,#N/A,TRUE,"INGENIERIA";#N/A,#N/A,TRUE,"COMPRAS";#N/A,#N/A,TRUE,"DIRECCION";#N/A,#N/A,TRUE,"RESUMEN"}</definedName>
    <definedName name="ghgfhgfg" localSheetId="31">#REF!</definedName>
    <definedName name="ghgfhgfg">!#REF!</definedName>
    <definedName name="GHGG">#REF!</definedName>
    <definedName name="ghggf" localSheetId="31">#REF!</definedName>
    <definedName name="ghggf">!#REF!</definedName>
    <definedName name="ghggg" localSheetId="35" hidden="1">{#N/A,#N/A,FALSE,"SumG";#N/A,#N/A,FALSE,"ElecG";#N/A,#N/A,FALSE,"MechG";#N/A,#N/A,FALSE,"GeotG";#N/A,#N/A,FALSE,"PrcsG";#N/A,#N/A,FALSE,"TunnG";#N/A,#N/A,FALSE,"CivlG";#N/A,#N/A,FALSE,"NtwkG";#N/A,#N/A,FALSE,"EstgG";#N/A,#N/A,FALSE,"PEngG"}</definedName>
    <definedName name="ghggg" localSheetId="37" hidden="1">{#N/A,#N/A,FALSE,"SumG";#N/A,#N/A,FALSE,"ElecG";#N/A,#N/A,FALSE,"MechG";#N/A,#N/A,FALSE,"GeotG";#N/A,#N/A,FALSE,"PrcsG";#N/A,#N/A,FALSE,"TunnG";#N/A,#N/A,FALSE,"CivlG";#N/A,#N/A,FALSE,"NtwkG";#N/A,#N/A,FALSE,"EstgG";#N/A,#N/A,FALSE,"PEngG"}</definedName>
    <definedName name="ghggg" localSheetId="36" hidden="1">{#N/A,#N/A,FALSE,"SumG";#N/A,#N/A,FALSE,"ElecG";#N/A,#N/A,FALSE,"MechG";#N/A,#N/A,FALSE,"GeotG";#N/A,#N/A,FALSE,"PrcsG";#N/A,#N/A,FALSE,"TunnG";#N/A,#N/A,FALSE,"CivlG";#N/A,#N/A,FALSE,"NtwkG";#N/A,#N/A,FALSE,"EstgG";#N/A,#N/A,FALSE,"PEngG"}</definedName>
    <definedName name="ghggg" localSheetId="33" hidden="1">{#N/A,#N/A,FALSE,"SumG";#N/A,#N/A,FALSE,"ElecG";#N/A,#N/A,FALSE,"MechG";#N/A,#N/A,FALSE,"GeotG";#N/A,#N/A,FALSE,"PrcsG";#N/A,#N/A,FALSE,"TunnG";#N/A,#N/A,FALSE,"CivlG";#N/A,#N/A,FALSE,"NtwkG";#N/A,#N/A,FALSE,"EstgG";#N/A,#N/A,FALSE,"PEngG"}</definedName>
    <definedName name="ghggg" localSheetId="34" hidden="1">{#N/A,#N/A,FALSE,"SumG";#N/A,#N/A,FALSE,"ElecG";#N/A,#N/A,FALSE,"MechG";#N/A,#N/A,FALSE,"GeotG";#N/A,#N/A,FALSE,"PrcsG";#N/A,#N/A,FALSE,"TunnG";#N/A,#N/A,FALSE,"CivlG";#N/A,#N/A,FALSE,"NtwkG";#N/A,#N/A,FALSE,"EstgG";#N/A,#N/A,FALSE,"PEngG"}</definedName>
    <definedName name="ghggg" localSheetId="3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ijuu" localSheetId="35" hidden="1">{#N/A,#N/A,FALSE,"COVER";#N/A,#N/A,FALSE,"RECAP";#N/A,#N/A,FALSE,"SANTA BARBARA NONMANUAL";#N/A,#N/A,FALSE,"CEQUIP";#N/A,#N/A,FALSE,"WRATE";#N/A,#N/A,FALSE,"INDIRECT";#N/A,#N/A,FALSE,"TRAIN";#N/A,#N/A,FALSE,"MANLOADED SCHEDULE"}</definedName>
    <definedName name="ghgijuu" localSheetId="37" hidden="1">{#N/A,#N/A,FALSE,"COVER";#N/A,#N/A,FALSE,"RECAP";#N/A,#N/A,FALSE,"SANTA BARBARA NONMANUAL";#N/A,#N/A,FALSE,"CEQUIP";#N/A,#N/A,FALSE,"WRATE";#N/A,#N/A,FALSE,"INDIRECT";#N/A,#N/A,FALSE,"TRAIN";#N/A,#N/A,FALSE,"MANLOADED SCHEDULE"}</definedName>
    <definedName name="ghgijuu" localSheetId="36" hidden="1">{#N/A,#N/A,FALSE,"COVER";#N/A,#N/A,FALSE,"RECAP";#N/A,#N/A,FALSE,"SANTA BARBARA NONMANUAL";#N/A,#N/A,FALSE,"CEQUIP";#N/A,#N/A,FALSE,"WRATE";#N/A,#N/A,FALSE,"INDIRECT";#N/A,#N/A,FALSE,"TRAIN";#N/A,#N/A,FALSE,"MANLOADED SCHEDULE"}</definedName>
    <definedName name="ghgijuu" localSheetId="33" hidden="1">{#N/A,#N/A,FALSE,"COVER";#N/A,#N/A,FALSE,"RECAP";#N/A,#N/A,FALSE,"SANTA BARBARA NONMANUAL";#N/A,#N/A,FALSE,"CEQUIP";#N/A,#N/A,FALSE,"WRATE";#N/A,#N/A,FALSE,"INDIRECT";#N/A,#N/A,FALSE,"TRAIN";#N/A,#N/A,FALSE,"MANLOADED SCHEDULE"}</definedName>
    <definedName name="ghgijuu" localSheetId="34" hidden="1">{#N/A,#N/A,FALSE,"COVER";#N/A,#N/A,FALSE,"RECAP";#N/A,#N/A,FALSE,"SANTA BARBARA NONMANUAL";#N/A,#N/A,FALSE,"CEQUIP";#N/A,#N/A,FALSE,"WRATE";#N/A,#N/A,FALSE,"INDIRECT";#N/A,#N/A,FALSE,"TRAIN";#N/A,#N/A,FALSE,"MANLOADED SCHEDULE"}</definedName>
    <definedName name="ghgijuu" localSheetId="31" hidden="1">{#N/A,#N/A,FALSE,"COVER";#N/A,#N/A,FALSE,"RECAP";#N/A,#N/A,FALSE,"SANTA BARBARA NONMANUAL";#N/A,#N/A,FALSE,"CEQUIP";#N/A,#N/A,FALSE,"WRATE";#N/A,#N/A,FALSE,"INDIRECT";#N/A,#N/A,FALSE,"TRAIN";#N/A,#N/A,FALSE,"MANLOADED SCHEDULE"}</definedName>
    <definedName name="ghgijuu" hidden="1">{#N/A,#N/A,FALSE,"COVER";#N/A,#N/A,FALSE,"RECAP";#N/A,#N/A,FALSE,"SANTA BARBARA NONMANUAL";#N/A,#N/A,FALSE,"CEQUIP";#N/A,#N/A,FALSE,"WRATE";#N/A,#N/A,FALSE,"INDIRECT";#N/A,#N/A,FALSE,"TRAIN";#N/A,#N/A,FALSE,"MANLOADED SCHEDULE"}</definedName>
    <definedName name="ghh" localSheetId="31">#REF!</definedName>
    <definedName name="ghh">!#REF!</definedName>
    <definedName name="ghhdhdd" localSheetId="35" hidden="1">{#N/A,#N/A,TRUE,"MES";#N/A,#N/A,TRUE,"ANUAL"}</definedName>
    <definedName name="ghhdhdd" localSheetId="37" hidden="1">{#N/A,#N/A,TRUE,"MES";#N/A,#N/A,TRUE,"ANUAL"}</definedName>
    <definedName name="ghhdhdd" localSheetId="36" hidden="1">{#N/A,#N/A,TRUE,"MES";#N/A,#N/A,TRUE,"ANUAL"}</definedName>
    <definedName name="ghhdhdd" localSheetId="33" hidden="1">{#N/A,#N/A,TRUE,"MES";#N/A,#N/A,TRUE,"ANUAL"}</definedName>
    <definedName name="ghhdhdd" localSheetId="34" hidden="1">{#N/A,#N/A,TRUE,"MES";#N/A,#N/A,TRUE,"ANUAL"}</definedName>
    <definedName name="ghhdhdd" localSheetId="31" hidden="1">{#N/A,#N/A,TRUE,"MES";#N/A,#N/A,TRUE,"ANUAL"}</definedName>
    <definedName name="ghhdhdd" hidden="1">{#N/A,#N/A,TRUE,"MES";#N/A,#N/A,TRUE,"ANUAL"}</definedName>
    <definedName name="ghhgjghjgh" localSheetId="31">#REF!</definedName>
    <definedName name="ghhgjghjgh">!#REF!</definedName>
    <definedName name="ghhhhjj" hidden="1">#N/A</definedName>
    <definedName name="ghj"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ghj"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ghj"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ghj"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#REF!</definedName>
    <definedName name="ghjfghj" hidden="1">9</definedName>
    <definedName name="ghjfvh" hidden="1">1</definedName>
    <definedName name="ghjgh" localSheetId="35" hidden="1">{"Sin detalle",#N/A,FALSE,"Flujo (redondeado)";"Detallado",#N/A,FALSE,"Flujo (redondeado)"}</definedName>
    <definedName name="ghjgh" localSheetId="37" hidden="1">{"Sin detalle",#N/A,FALSE,"Flujo (redondeado)";"Detallado",#N/A,FALSE,"Flujo (redondeado)"}</definedName>
    <definedName name="ghjgh" localSheetId="36" hidden="1">{"Sin detalle",#N/A,FALSE,"Flujo (redondeado)";"Detallado",#N/A,FALSE,"Flujo (redondeado)"}</definedName>
    <definedName name="ghjgh" localSheetId="33" hidden="1">{"Sin detalle",#N/A,FALSE,"Flujo (redondeado)";"Detallado",#N/A,FALSE,"Flujo (redondeado)"}</definedName>
    <definedName name="ghjgh" localSheetId="34" hidden="1">{"Sin detalle",#N/A,FALSE,"Flujo (redondeado)";"Detallado",#N/A,FALSE,"Flujo (redondeado)"}</definedName>
    <definedName name="ghjgh" localSheetId="31" hidden="1">{"Sin detalle",#N/A,FALSE,"Flujo (redondeado)";"Detallado",#N/A,FALSE,"Flujo (redondeado)"}</definedName>
    <definedName name="ghjgh" hidden="1">{"Sin detalle",#N/A,FALSE,"Flujo (redondeado)";"Detallado",#N/A,FALSE,"Flujo (redondeado)"}</definedName>
    <definedName name="ghjghn">#REF!</definedName>
    <definedName name="ghjhfghj" hidden="1">#REF!</definedName>
    <definedName name="ghjhg" localSheetId="35" hidden="1">{#N/A,#N/A,FALSE,"masez (10)";#N/A,#N/A,FALSE,"masez (7)";#N/A,#N/A,FALSE,"masez (6)";#N/A,#N/A,FALSE,"masez (5)";#N/A,#N/A,FALSE,"masez (4)";#N/A,#N/A,FALSE,"masez (3)";#N/A,#N/A,FALSE,"masez (2)";#N/A,#N/A,FALSE,"GME";#N/A,#N/A,FALSE,"masez"}</definedName>
    <definedName name="ghjhg" localSheetId="37" hidden="1">{#N/A,#N/A,FALSE,"masez (10)";#N/A,#N/A,FALSE,"masez (7)";#N/A,#N/A,FALSE,"masez (6)";#N/A,#N/A,FALSE,"masez (5)";#N/A,#N/A,FALSE,"masez (4)";#N/A,#N/A,FALSE,"masez (3)";#N/A,#N/A,FALSE,"masez (2)";#N/A,#N/A,FALSE,"GME";#N/A,#N/A,FALSE,"masez"}</definedName>
    <definedName name="ghjhg" localSheetId="36" hidden="1">{#N/A,#N/A,FALSE,"masez (10)";#N/A,#N/A,FALSE,"masez (7)";#N/A,#N/A,FALSE,"masez (6)";#N/A,#N/A,FALSE,"masez (5)";#N/A,#N/A,FALSE,"masez (4)";#N/A,#N/A,FALSE,"masez (3)";#N/A,#N/A,FALSE,"masez (2)";#N/A,#N/A,FALSE,"GME";#N/A,#N/A,FALSE,"masez"}</definedName>
    <definedName name="ghjhg" localSheetId="33" hidden="1">{#N/A,#N/A,FALSE,"masez (10)";#N/A,#N/A,FALSE,"masez (7)";#N/A,#N/A,FALSE,"masez (6)";#N/A,#N/A,FALSE,"masez (5)";#N/A,#N/A,FALSE,"masez (4)";#N/A,#N/A,FALSE,"masez (3)";#N/A,#N/A,FALSE,"masez (2)";#N/A,#N/A,FALSE,"GME";#N/A,#N/A,FALSE,"masez"}</definedName>
    <definedName name="ghjhg" localSheetId="34" hidden="1">{#N/A,#N/A,FALSE,"masez (10)";#N/A,#N/A,FALSE,"masez (7)";#N/A,#N/A,FALSE,"masez (6)";#N/A,#N/A,FALSE,"masez (5)";#N/A,#N/A,FALSE,"masez (4)";#N/A,#N/A,FALSE,"masez (3)";#N/A,#N/A,FALSE,"masez (2)";#N/A,#N/A,FALSE,"GME";#N/A,#N/A,FALSE,"masez"}</definedName>
    <definedName name="ghjhg" localSheetId="31" hidden="1">{#N/A,#N/A,FALSE,"masez (10)";#N/A,#N/A,FALSE,"masez (7)";#N/A,#N/A,FALSE,"masez (6)";#N/A,#N/A,FALSE,"masez (5)";#N/A,#N/A,FALSE,"masez (4)";#N/A,#N/A,FALSE,"masez (3)";#N/A,#N/A,FALSE,"masez (2)";#N/A,#N/A,FALSE,"GME";#N/A,#N/A,FALSE,"masez"}</definedName>
    <definedName name="ghjhg" hidden="1">{#N/A,#N/A,FALSE,"masez (10)";#N/A,#N/A,FALSE,"masez (7)";#N/A,#N/A,FALSE,"masez (6)";#N/A,#N/A,FALSE,"masez (5)";#N/A,#N/A,FALSE,"masez (4)";#N/A,#N/A,FALSE,"masez (3)";#N/A,#N/A,FALSE,"masez (2)";#N/A,#N/A,FALSE,"GME";#N/A,#N/A,FALSE,"masez"}</definedName>
    <definedName name="ghjhghgjgh" localSheetId="31">#REF!</definedName>
    <definedName name="ghjhghgjgh">!#REF!</definedName>
    <definedName name="ghjhgj" hidden="1">10</definedName>
    <definedName name="ghjhgjghjhgj" localSheetId="31">#REF!</definedName>
    <definedName name="ghjhgjghjhgj">!#REF!</definedName>
    <definedName name="ghjhgjhg" localSheetId="31">#REF!</definedName>
    <definedName name="ghjhgjhg">!#REF!</definedName>
    <definedName name="ghjhgjhghg" localSheetId="31">#REF!</definedName>
    <definedName name="ghjhgjhghg">!#REF!</definedName>
    <definedName name="ghjhgjhgj" localSheetId="31">#REF!</definedName>
    <definedName name="ghjhgjhgj">!#REF!</definedName>
    <definedName name="ghjhgjhgjgh" localSheetId="31">#REF!</definedName>
    <definedName name="ghjhgjhgjgh">!#REF!</definedName>
    <definedName name="ghjjghjggjhjhg" localSheetId="35" hidden="1">{#N/A,#N/A,FALSE,"masez (10)";#N/A,#N/A,FALSE,"masez (7)";#N/A,#N/A,FALSE,"masez (6)";#N/A,#N/A,FALSE,"masez (5)";#N/A,#N/A,FALSE,"masez (4)";#N/A,#N/A,FALSE,"masez (3)";#N/A,#N/A,FALSE,"masez (2)";#N/A,#N/A,FALSE,"GME";#N/A,#N/A,FALSE,"masez"}</definedName>
    <definedName name="ghjjghjggjhjhg" localSheetId="37" hidden="1">{#N/A,#N/A,FALSE,"masez (10)";#N/A,#N/A,FALSE,"masez (7)";#N/A,#N/A,FALSE,"masez (6)";#N/A,#N/A,FALSE,"masez (5)";#N/A,#N/A,FALSE,"masez (4)";#N/A,#N/A,FALSE,"masez (3)";#N/A,#N/A,FALSE,"masez (2)";#N/A,#N/A,FALSE,"GME";#N/A,#N/A,FALSE,"masez"}</definedName>
    <definedName name="ghjjghjggjhjhg" localSheetId="36" hidden="1">{#N/A,#N/A,FALSE,"masez (10)";#N/A,#N/A,FALSE,"masez (7)";#N/A,#N/A,FALSE,"masez (6)";#N/A,#N/A,FALSE,"masez (5)";#N/A,#N/A,FALSE,"masez (4)";#N/A,#N/A,FALSE,"masez (3)";#N/A,#N/A,FALSE,"masez (2)";#N/A,#N/A,FALSE,"GME";#N/A,#N/A,FALSE,"masez"}</definedName>
    <definedName name="ghjjghjggjhjhg" localSheetId="33" hidden="1">{#N/A,#N/A,FALSE,"masez (10)";#N/A,#N/A,FALSE,"masez (7)";#N/A,#N/A,FALSE,"masez (6)";#N/A,#N/A,FALSE,"masez (5)";#N/A,#N/A,FALSE,"masez (4)";#N/A,#N/A,FALSE,"masez (3)";#N/A,#N/A,FALSE,"masez (2)";#N/A,#N/A,FALSE,"GME";#N/A,#N/A,FALSE,"masez"}</definedName>
    <definedName name="ghjjghjggjhjhg" localSheetId="34" hidden="1">{#N/A,#N/A,FALSE,"masez (10)";#N/A,#N/A,FALSE,"masez (7)";#N/A,#N/A,FALSE,"masez (6)";#N/A,#N/A,FALSE,"masez (5)";#N/A,#N/A,FALSE,"masez (4)";#N/A,#N/A,FALSE,"masez (3)";#N/A,#N/A,FALSE,"masez (2)";#N/A,#N/A,FALSE,"GME";#N/A,#N/A,FALSE,"masez"}</definedName>
    <definedName name="ghjjghjggjhjhg" localSheetId="31" hidden="1">{#N/A,#N/A,FALSE,"masez (10)";#N/A,#N/A,FALSE,"masez (7)";#N/A,#N/A,FALSE,"masez (6)";#N/A,#N/A,FALSE,"masez (5)";#N/A,#N/A,FALSE,"masez (4)";#N/A,#N/A,FALSE,"masez (3)";#N/A,#N/A,FALSE,"masez (2)";#N/A,#N/A,FALSE,"GME";#N/A,#N/A,FALSE,"masez"}</definedName>
    <definedName name="ghjjghjggjhjhg" hidden="1">{#N/A,#N/A,FALSE,"masez (10)";#N/A,#N/A,FALSE,"masez (7)";#N/A,#N/A,FALSE,"masez (6)";#N/A,#N/A,FALSE,"masez (5)";#N/A,#N/A,FALSE,"masez (4)";#N/A,#N/A,FALSE,"masez (3)";#N/A,#N/A,FALSE,"masez (2)";#N/A,#N/A,FALSE,"GME";#N/A,#N/A,FALSE,"masez"}</definedName>
    <definedName name="ghjjjhjgh" localSheetId="35" hidden="1">{#N/A,#N/A,FALSE,"SumG";#N/A,#N/A,FALSE,"ElecG";#N/A,#N/A,FALSE,"MechG";#N/A,#N/A,FALSE,"GeotG";#N/A,#N/A,FALSE,"PrcsG";#N/A,#N/A,FALSE,"TunnG";#N/A,#N/A,FALSE,"CivlG";#N/A,#N/A,FALSE,"NtwkG";#N/A,#N/A,FALSE,"EstgG";#N/A,#N/A,FALSE,"PEngG"}</definedName>
    <definedName name="ghjjjhjgh" localSheetId="37" hidden="1">{#N/A,#N/A,FALSE,"SumG";#N/A,#N/A,FALSE,"ElecG";#N/A,#N/A,FALSE,"MechG";#N/A,#N/A,FALSE,"GeotG";#N/A,#N/A,FALSE,"PrcsG";#N/A,#N/A,FALSE,"TunnG";#N/A,#N/A,FALSE,"CivlG";#N/A,#N/A,FALSE,"NtwkG";#N/A,#N/A,FALSE,"EstgG";#N/A,#N/A,FALSE,"PEngG"}</definedName>
    <definedName name="ghjjjhjgh" localSheetId="36" hidden="1">{#N/A,#N/A,FALSE,"SumG";#N/A,#N/A,FALSE,"ElecG";#N/A,#N/A,FALSE,"MechG";#N/A,#N/A,FALSE,"GeotG";#N/A,#N/A,FALSE,"PrcsG";#N/A,#N/A,FALSE,"TunnG";#N/A,#N/A,FALSE,"CivlG";#N/A,#N/A,FALSE,"NtwkG";#N/A,#N/A,FALSE,"EstgG";#N/A,#N/A,FALSE,"PEngG"}</definedName>
    <definedName name="ghjjjhjgh" localSheetId="33" hidden="1">{#N/A,#N/A,FALSE,"SumG";#N/A,#N/A,FALSE,"ElecG";#N/A,#N/A,FALSE,"MechG";#N/A,#N/A,FALSE,"GeotG";#N/A,#N/A,FALSE,"PrcsG";#N/A,#N/A,FALSE,"TunnG";#N/A,#N/A,FALSE,"CivlG";#N/A,#N/A,FALSE,"NtwkG";#N/A,#N/A,FALSE,"EstgG";#N/A,#N/A,FALSE,"PEngG"}</definedName>
    <definedName name="ghjjjhjgh" localSheetId="34" hidden="1">{#N/A,#N/A,FALSE,"SumG";#N/A,#N/A,FALSE,"ElecG";#N/A,#N/A,FALSE,"MechG";#N/A,#N/A,FALSE,"GeotG";#N/A,#N/A,FALSE,"PrcsG";#N/A,#N/A,FALSE,"TunnG";#N/A,#N/A,FALSE,"CivlG";#N/A,#N/A,FALSE,"NtwkG";#N/A,#N/A,FALSE,"EstgG";#N/A,#N/A,FALSE,"PEngG"}</definedName>
    <definedName name="ghjjjhjgh" localSheetId="31" hidden="1">{#N/A,#N/A,FALSE,"SumG";#N/A,#N/A,FALSE,"ElecG";#N/A,#N/A,FALSE,"MechG";#N/A,#N/A,FALSE,"GeotG";#N/A,#N/A,FALSE,"PrcsG";#N/A,#N/A,FALSE,"TunnG";#N/A,#N/A,FALSE,"CivlG";#N/A,#N/A,FALSE,"NtwkG";#N/A,#N/A,FALSE,"EstgG";#N/A,#N/A,FALSE,"PEngG"}</definedName>
    <definedName name="ghjjjhjgh" hidden="1">{#N/A,#N/A,FALSE,"SumG";#N/A,#N/A,FALSE,"ElecG";#N/A,#N/A,FALSE,"MechG";#N/A,#N/A,FALSE,"GeotG";#N/A,#N/A,FALSE,"PrcsG";#N/A,#N/A,FALSE,"TunnG";#N/A,#N/A,FALSE,"CivlG";#N/A,#N/A,FALSE,"NtwkG";#N/A,#N/A,FALSE,"EstgG";#N/A,#N/A,FALSE,"PEngG"}</definedName>
    <definedName name="GHJM" localSheetId="31" hidden="1">#REF!</definedName>
    <definedName name="GHJM" hidden="1">#REF!</definedName>
    <definedName name="ghjtdyj"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fj"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uyi" localSheetId="35" hidden="1">{#N/A,#N/A,FALSE,"Total_OC015";#N/A,#N/A,FALSE,"ADMIN";#N/A,#N/A,FALSE,"PROCES";#N/A,#N/A,FALSE,"mecan";#N/A,#N/A,FALSE,"civil";#N/A,#N/A,FALSE,"CAÑER";#N/A,#N/A,FALSE,"ELEC";#N/A,#N/A,FALSE,"INSTR"}</definedName>
    <definedName name="ghjuyi" localSheetId="37" hidden="1">{#N/A,#N/A,FALSE,"Total_OC015";#N/A,#N/A,FALSE,"ADMIN";#N/A,#N/A,FALSE,"PROCES";#N/A,#N/A,FALSE,"mecan";#N/A,#N/A,FALSE,"civil";#N/A,#N/A,FALSE,"CAÑER";#N/A,#N/A,FALSE,"ELEC";#N/A,#N/A,FALSE,"INSTR"}</definedName>
    <definedName name="ghjuyi" localSheetId="36" hidden="1">{#N/A,#N/A,FALSE,"Total_OC015";#N/A,#N/A,FALSE,"ADMIN";#N/A,#N/A,FALSE,"PROCES";#N/A,#N/A,FALSE,"mecan";#N/A,#N/A,FALSE,"civil";#N/A,#N/A,FALSE,"CAÑER";#N/A,#N/A,FALSE,"ELEC";#N/A,#N/A,FALSE,"INSTR"}</definedName>
    <definedName name="ghjuyi" localSheetId="33" hidden="1">{#N/A,#N/A,FALSE,"Total_OC015";#N/A,#N/A,FALSE,"ADMIN";#N/A,#N/A,FALSE,"PROCES";#N/A,#N/A,FALSE,"mecan";#N/A,#N/A,FALSE,"civil";#N/A,#N/A,FALSE,"CAÑER";#N/A,#N/A,FALSE,"ELEC";#N/A,#N/A,FALSE,"INSTR"}</definedName>
    <definedName name="ghjuyi" localSheetId="34" hidden="1">{#N/A,#N/A,FALSE,"Total_OC015";#N/A,#N/A,FALSE,"ADMIN";#N/A,#N/A,FALSE,"PROCES";#N/A,#N/A,FALSE,"mecan";#N/A,#N/A,FALSE,"civil";#N/A,#N/A,FALSE,"CAÑER";#N/A,#N/A,FALSE,"ELEC";#N/A,#N/A,FALSE,"INSTR"}</definedName>
    <definedName name="ghjuyi" localSheetId="31" hidden="1">{#N/A,#N/A,FALSE,"Total_OC015";#N/A,#N/A,FALSE,"ADMIN";#N/A,#N/A,FALSE,"PROCES";#N/A,#N/A,FALSE,"mecan";#N/A,#N/A,FALSE,"civil";#N/A,#N/A,FALSE,"CAÑER";#N/A,#N/A,FALSE,"ELEC";#N/A,#N/A,FALSE,"INSTR"}</definedName>
    <definedName name="ghjuyi" hidden="1">{#N/A,#N/A,FALSE,"Total_OC015";#N/A,#N/A,FALSE,"ADMIN";#N/A,#N/A,FALSE,"PROCES";#N/A,#N/A,FALSE,"mecan";#N/A,#N/A,FALSE,"civil";#N/A,#N/A,FALSE,"CAÑER";#N/A,#N/A,FALSE,"ELEC";#N/A,#N/A,FALSE,"INSTR"}</definedName>
    <definedName name="ghk"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m"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sdhth" localSheetId="31" hidden="1">{#N/A,#N/A,TRUE,"Cover";#N/A,#N/A,TRUE,"Conts";#N/A,#N/A,TRUE,"VOS";#N/A,#N/A,TRUE,"Warrington";#N/A,#N/A,TRUE,"Widnes"}</definedName>
    <definedName name="ghsdhth" hidden="1">{#N/A,#N/A,TRUE,"Cover";#N/A,#N/A,TRUE,"Conts";#N/A,#N/A,TRUE,"VOS";#N/A,#N/A,TRUE,"Warrington";#N/A,#N/A,TRUE,"Widnes"}</definedName>
    <definedName name="ghsg" localSheetId="31" hidden="1">{#N/A,#N/A,TRUE,"Cover";#N/A,#N/A,TRUE,"Conts";#N/A,#N/A,TRUE,"VOS";#N/A,#N/A,TRUE,"Warrington";#N/A,#N/A,TRUE,"Widnes"}</definedName>
    <definedName name="ghsg" hidden="1">{#N/A,#N/A,TRUE,"Cover";#N/A,#N/A,TRUE,"Conts";#N/A,#N/A,TRUE,"VOS";#N/A,#N/A,TRUE,"Warrington";#N/A,#N/A,TRUE,"Widnes"}</definedName>
    <definedName name="ghstu" localSheetId="35" hidden="1">{#N/A,#N/A,FALSE,"Cost Report";#N/A,#N/A,FALSE,"Qtly Summ.";#N/A,#N/A,FALSE,"Mar  Qtr";#N/A,#N/A,FALSE,"Report Summary"}</definedName>
    <definedName name="ghstu" localSheetId="37" hidden="1">{#N/A,#N/A,FALSE,"Cost Report";#N/A,#N/A,FALSE,"Qtly Summ.";#N/A,#N/A,FALSE,"Mar  Qtr";#N/A,#N/A,FALSE,"Report Summary"}</definedName>
    <definedName name="ghstu" localSheetId="36" hidden="1">{#N/A,#N/A,FALSE,"Cost Report";#N/A,#N/A,FALSE,"Qtly Summ.";#N/A,#N/A,FALSE,"Mar  Qtr";#N/A,#N/A,FALSE,"Report Summary"}</definedName>
    <definedName name="ghstu" localSheetId="33" hidden="1">{#N/A,#N/A,FALSE,"Cost Report";#N/A,#N/A,FALSE,"Qtly Summ.";#N/A,#N/A,FALSE,"Mar  Qtr";#N/A,#N/A,FALSE,"Report Summary"}</definedName>
    <definedName name="ghstu" localSheetId="34" hidden="1">{#N/A,#N/A,FALSE,"Cost Report";#N/A,#N/A,FALSE,"Qtly Summ.";#N/A,#N/A,FALSE,"Mar  Qtr";#N/A,#N/A,FALSE,"Report Summary"}</definedName>
    <definedName name="ghstu" localSheetId="31" hidden="1">{#N/A,#N/A,FALSE,"Cost Report";#N/A,#N/A,FALSE,"Qtly Summ.";#N/A,#N/A,FALSE,"Mar  Qtr";#N/A,#N/A,FALSE,"Report Summary"}</definedName>
    <definedName name="ghstu" hidden="1">{#N/A,#N/A,FALSE,"Cost Report";#N/A,#N/A,FALSE,"Qtly Summ.";#N/A,#N/A,FALSE,"Mar  Qtr";#N/A,#N/A,FALSE,"Report Summary"}</definedName>
    <definedName name="GHTGTYBG" localSheetId="35" hidden="1">{#N/A,#N/A,FALSE,"Final";#N/A,#N/A,FALSE,"PBI Anual";#N/A,#N/A,FALSE,"PBI 95-96";#N/A,#N/A,FALSE,"Gasto Agregado";#N/A,#N/A,FALSE,"Gob. Central";#N/A,#N/A,FALSE,"Bza. Pagos";#N/A,#N/A,FALSE,"Bza. Comercial";#N/A,#N/A,FALSE,"IPC vs DEV"}</definedName>
    <definedName name="GHTGTYBG" localSheetId="37" hidden="1">{#N/A,#N/A,FALSE,"Final";#N/A,#N/A,FALSE,"PBI Anual";#N/A,#N/A,FALSE,"PBI 95-96";#N/A,#N/A,FALSE,"Gasto Agregado";#N/A,#N/A,FALSE,"Gob. Central";#N/A,#N/A,FALSE,"Bza. Pagos";#N/A,#N/A,FALSE,"Bza. Comercial";#N/A,#N/A,FALSE,"IPC vs DEV"}</definedName>
    <definedName name="GHTGTYBG" localSheetId="36" hidden="1">{#N/A,#N/A,FALSE,"Final";#N/A,#N/A,FALSE,"PBI Anual";#N/A,#N/A,FALSE,"PBI 95-96";#N/A,#N/A,FALSE,"Gasto Agregado";#N/A,#N/A,FALSE,"Gob. Central";#N/A,#N/A,FALSE,"Bza. Pagos";#N/A,#N/A,FALSE,"Bza. Comercial";#N/A,#N/A,FALSE,"IPC vs DEV"}</definedName>
    <definedName name="GHTGTYBG" localSheetId="33" hidden="1">{#N/A,#N/A,FALSE,"Final";#N/A,#N/A,FALSE,"PBI Anual";#N/A,#N/A,FALSE,"PBI 95-96";#N/A,#N/A,FALSE,"Gasto Agregado";#N/A,#N/A,FALSE,"Gob. Central";#N/A,#N/A,FALSE,"Bza. Pagos";#N/A,#N/A,FALSE,"Bza. Comercial";#N/A,#N/A,FALSE,"IPC vs DEV"}</definedName>
    <definedName name="GHTGTYBG" localSheetId="34" hidden="1">{#N/A,#N/A,FALSE,"Final";#N/A,#N/A,FALSE,"PBI Anual";#N/A,#N/A,FALSE,"PBI 95-96";#N/A,#N/A,FALSE,"Gasto Agregado";#N/A,#N/A,FALSE,"Gob. Central";#N/A,#N/A,FALSE,"Bza. Pagos";#N/A,#N/A,FALSE,"Bza. Comercial";#N/A,#N/A,FALSE,"IPC vs DEV"}</definedName>
    <definedName name="GHTGTYBG" localSheetId="31" hidden="1">{#N/A,#N/A,FALSE,"Final";#N/A,#N/A,FALSE,"PBI Anual";#N/A,#N/A,FALSE,"PBI 95-96";#N/A,#N/A,FALSE,"Gasto Agregado";#N/A,#N/A,FALSE,"Gob. Central";#N/A,#N/A,FALSE,"Bza. Pagos";#N/A,#N/A,FALSE,"Bza. Comercial";#N/A,#N/A,FALSE,"IPC vs DEV"}</definedName>
    <definedName name="GHTGTYBG" hidden="1">{#N/A,#N/A,FALSE,"Final";#N/A,#N/A,FALSE,"PBI Anual";#N/A,#N/A,FALSE,"PBI 95-96";#N/A,#N/A,FALSE,"Gasto Agregado";#N/A,#N/A,FALSE,"Gob. Central";#N/A,#N/A,FALSE,"Bza. Pagos";#N/A,#N/A,FALSE,"Bza. Comercial";#N/A,#N/A,FALSE,"IPC vs DEV"}</definedName>
    <definedName name="ghyt" localSheetId="35" hidden="1">{#N/A,#N/A,FALSE,"SUBS";#N/A,#N/A,FALSE,"SUPERS";#N/A,#N/A,FALSE,"FINISHES";#N/A,#N/A,FALSE,"FITTINGS";#N/A,#N/A,FALSE,"SERVICES";#N/A,#N/A,FALSE,"SITEWORKS"}</definedName>
    <definedName name="ghyt" localSheetId="37" hidden="1">{#N/A,#N/A,FALSE,"SUBS";#N/A,#N/A,FALSE,"SUPERS";#N/A,#N/A,FALSE,"FINISHES";#N/A,#N/A,FALSE,"FITTINGS";#N/A,#N/A,FALSE,"SERVICES";#N/A,#N/A,FALSE,"SITEWORKS"}</definedName>
    <definedName name="ghyt" localSheetId="36" hidden="1">{#N/A,#N/A,FALSE,"SUBS";#N/A,#N/A,FALSE,"SUPERS";#N/A,#N/A,FALSE,"FINISHES";#N/A,#N/A,FALSE,"FITTINGS";#N/A,#N/A,FALSE,"SERVICES";#N/A,#N/A,FALSE,"SITEWORKS"}</definedName>
    <definedName name="ghyt" localSheetId="33" hidden="1">{#N/A,#N/A,FALSE,"SUBS";#N/A,#N/A,FALSE,"SUPERS";#N/A,#N/A,FALSE,"FINISHES";#N/A,#N/A,FALSE,"FITTINGS";#N/A,#N/A,FALSE,"SERVICES";#N/A,#N/A,FALSE,"SITEWORKS"}</definedName>
    <definedName name="ghyt" localSheetId="34" hidden="1">{#N/A,#N/A,FALSE,"SUBS";#N/A,#N/A,FALSE,"SUPERS";#N/A,#N/A,FALSE,"FINISHES";#N/A,#N/A,FALSE,"FITTINGS";#N/A,#N/A,FALSE,"SERVICES";#N/A,#N/A,FALSE,"SITEWORKS"}</definedName>
    <definedName name="ghyt" localSheetId="31" hidden="1">{#N/A,#N/A,FALSE,"SUBS";#N/A,#N/A,FALSE,"SUPERS";#N/A,#N/A,FALSE,"FINISHES";#N/A,#N/A,FALSE,"FITTINGS";#N/A,#N/A,FALSE,"SERVICES";#N/A,#N/A,FALSE,"SITEWORKS"}</definedName>
    <definedName name="ghyt" hidden="1">{#N/A,#N/A,FALSE,"SUBS";#N/A,#N/A,FALSE,"SUPERS";#N/A,#N/A,FALSE,"FINISHES";#N/A,#N/A,FALSE,"FITTINGS";#N/A,#N/A,FALSE,"SERVICES";#N/A,#N/A,FALSE,"SITEWORKS"}</definedName>
    <definedName name="GI">#REF!</definedName>
    <definedName name="gifa" localSheetId="31">#REF!</definedName>
    <definedName name="gifa">!#REF!</definedName>
    <definedName name="gifbfbv" localSheetId="35" hidden="1">{#N/A,#N/A,TRUE,"INGENIERIA";#N/A,#N/A,TRUE,"COMPRAS";#N/A,#N/A,TRUE,"DIRECCION";#N/A,#N/A,TRUE,"RESUMEN"}</definedName>
    <definedName name="gifbfbv" localSheetId="37" hidden="1">{#N/A,#N/A,TRUE,"INGENIERIA";#N/A,#N/A,TRUE,"COMPRAS";#N/A,#N/A,TRUE,"DIRECCION";#N/A,#N/A,TRUE,"RESUMEN"}</definedName>
    <definedName name="gifbfbv" localSheetId="36" hidden="1">{#N/A,#N/A,TRUE,"INGENIERIA";#N/A,#N/A,TRUE,"COMPRAS";#N/A,#N/A,TRUE,"DIRECCION";#N/A,#N/A,TRUE,"RESUMEN"}</definedName>
    <definedName name="gifbfbv" localSheetId="33" hidden="1">{#N/A,#N/A,TRUE,"INGENIERIA";#N/A,#N/A,TRUE,"COMPRAS";#N/A,#N/A,TRUE,"DIRECCION";#N/A,#N/A,TRUE,"RESUMEN"}</definedName>
    <definedName name="gifbfbv" localSheetId="34" hidden="1">{#N/A,#N/A,TRUE,"INGENIERIA";#N/A,#N/A,TRUE,"COMPRAS";#N/A,#N/A,TRUE,"DIRECCION";#N/A,#N/A,TRUE,"RESUMEN"}</definedName>
    <definedName name="gifbfbv" localSheetId="31" hidden="1">{#N/A,#N/A,TRUE,"INGENIERIA";#N/A,#N/A,TRUE,"COMPRAS";#N/A,#N/A,TRUE,"DIRECCION";#N/A,#N/A,TRUE,"RESUMEN"}</definedName>
    <definedName name="gifbfbv" hidden="1">{#N/A,#N/A,TRUE,"INGENIERIA";#N/A,#N/A,TRUE,"COMPRAS";#N/A,#N/A,TRUE,"DIRECCION";#N/A,#N/A,TRUE,"RESUMEN"}</definedName>
    <definedName name="giggjjkk" localSheetId="35" hidden="1">{"CI+GG(BASE)",#N/A,FALSE,"CI+GG(BASE)";"GG",#N/A,FALSE,"CI+GG(BASE)";"CI",#N/A,FALSE,"CI+GG(BASE)"}</definedName>
    <definedName name="giggjjkk" localSheetId="37" hidden="1">{"CI+GG(BASE)",#N/A,FALSE,"CI+GG(BASE)";"GG",#N/A,FALSE,"CI+GG(BASE)";"CI",#N/A,FALSE,"CI+GG(BASE)"}</definedName>
    <definedName name="giggjjkk" localSheetId="36" hidden="1">{"CI+GG(BASE)",#N/A,FALSE,"CI+GG(BASE)";"GG",#N/A,FALSE,"CI+GG(BASE)";"CI",#N/A,FALSE,"CI+GG(BASE)"}</definedName>
    <definedName name="giggjjkk" localSheetId="33" hidden="1">{"CI+GG(BASE)",#N/A,FALSE,"CI+GG(BASE)";"GG",#N/A,FALSE,"CI+GG(BASE)";"CI",#N/A,FALSE,"CI+GG(BASE)"}</definedName>
    <definedName name="giggjjkk" localSheetId="34" hidden="1">{"CI+GG(BASE)",#N/A,FALSE,"CI+GG(BASE)";"GG",#N/A,FALSE,"CI+GG(BASE)";"CI",#N/A,FALSE,"CI+GG(BASE)"}</definedName>
    <definedName name="giggjjkk" localSheetId="31" hidden="1">{"CI+GG(BASE)",#N/A,FALSE,"CI+GG(BASE)";"GG",#N/A,FALSE,"CI+GG(BASE)";"CI",#N/A,FALSE,"CI+GG(BASE)"}</definedName>
    <definedName name="giggjjkk" hidden="1">{"CI+GG(BASE)",#N/A,FALSE,"CI+GG(BASE)";"GG",#N/A,FALSE,"CI+GG(BASE)";"CI",#N/A,FALSE,"CI+GG(BASE)"}</definedName>
    <definedName name="giggjjkk_1" localSheetId="35" hidden="1">{"CI+GG(BASE)",#N/A,FALSE,"CI+GG(BASE)";"GG",#N/A,FALSE,"CI+GG(BASE)";"CI",#N/A,FALSE,"CI+GG(BASE)"}</definedName>
    <definedName name="giggjjkk_1" localSheetId="37" hidden="1">{"CI+GG(BASE)",#N/A,FALSE,"CI+GG(BASE)";"GG",#N/A,FALSE,"CI+GG(BASE)";"CI",#N/A,FALSE,"CI+GG(BASE)"}</definedName>
    <definedName name="giggjjkk_1" localSheetId="36" hidden="1">{"CI+GG(BASE)",#N/A,FALSE,"CI+GG(BASE)";"GG",#N/A,FALSE,"CI+GG(BASE)";"CI",#N/A,FALSE,"CI+GG(BASE)"}</definedName>
    <definedName name="giggjjkk_1" localSheetId="33" hidden="1">{"CI+GG(BASE)",#N/A,FALSE,"CI+GG(BASE)";"GG",#N/A,FALSE,"CI+GG(BASE)";"CI",#N/A,FALSE,"CI+GG(BASE)"}</definedName>
    <definedName name="giggjjkk_1" localSheetId="34" hidden="1">{"CI+GG(BASE)",#N/A,FALSE,"CI+GG(BASE)";"GG",#N/A,FALSE,"CI+GG(BASE)";"CI",#N/A,FALSE,"CI+GG(BASE)"}</definedName>
    <definedName name="giggjjkk_1" localSheetId="31" hidden="1">{"CI+GG(BASE)",#N/A,FALSE,"CI+GG(BASE)";"GG",#N/A,FALSE,"CI+GG(BASE)";"CI",#N/A,FALSE,"CI+GG(BASE)"}</definedName>
    <definedName name="giggjjkk_1" hidden="1">{"CI+GG(BASE)",#N/A,FALSE,"CI+GG(BASE)";"GG",#N/A,FALSE,"CI+GG(BASE)";"CI",#N/A,FALSE,"CI+GG(BASE)"}</definedName>
    <definedName name="giggjjkk_2" localSheetId="35" hidden="1">{"CI+GG(BASE)",#N/A,FALSE,"CI+GG(BASE)";"GG",#N/A,FALSE,"CI+GG(BASE)";"CI",#N/A,FALSE,"CI+GG(BASE)"}</definedName>
    <definedName name="giggjjkk_2" localSheetId="37" hidden="1">{"CI+GG(BASE)",#N/A,FALSE,"CI+GG(BASE)";"GG",#N/A,FALSE,"CI+GG(BASE)";"CI",#N/A,FALSE,"CI+GG(BASE)"}</definedName>
    <definedName name="giggjjkk_2" localSheetId="36" hidden="1">{"CI+GG(BASE)",#N/A,FALSE,"CI+GG(BASE)";"GG",#N/A,FALSE,"CI+GG(BASE)";"CI",#N/A,FALSE,"CI+GG(BASE)"}</definedName>
    <definedName name="giggjjkk_2" localSheetId="33" hidden="1">{"CI+GG(BASE)",#N/A,FALSE,"CI+GG(BASE)";"GG",#N/A,FALSE,"CI+GG(BASE)";"CI",#N/A,FALSE,"CI+GG(BASE)"}</definedName>
    <definedName name="giggjjkk_2" localSheetId="34" hidden="1">{"CI+GG(BASE)",#N/A,FALSE,"CI+GG(BASE)";"GG",#N/A,FALSE,"CI+GG(BASE)";"CI",#N/A,FALSE,"CI+GG(BASE)"}</definedName>
    <definedName name="giggjjkk_2" localSheetId="31" hidden="1">{"CI+GG(BASE)",#N/A,FALSE,"CI+GG(BASE)";"GG",#N/A,FALSE,"CI+GG(BASE)";"CI",#N/A,FALSE,"CI+GG(BASE)"}</definedName>
    <definedName name="giggjjkk_2" hidden="1">{"CI+GG(BASE)",#N/A,FALSE,"CI+GG(BASE)";"GG",#N/A,FALSE,"CI+GG(BASE)";"CI",#N/A,FALSE,"CI+GG(BASE)"}</definedName>
    <definedName name="giggjjkk_3" localSheetId="35" hidden="1">{"CI+GG(BASE)",#N/A,FALSE,"CI+GG(BASE)";"GG",#N/A,FALSE,"CI+GG(BASE)";"CI",#N/A,FALSE,"CI+GG(BASE)"}</definedName>
    <definedName name="giggjjkk_3" localSheetId="37" hidden="1">{"CI+GG(BASE)",#N/A,FALSE,"CI+GG(BASE)";"GG",#N/A,FALSE,"CI+GG(BASE)";"CI",#N/A,FALSE,"CI+GG(BASE)"}</definedName>
    <definedName name="giggjjkk_3" localSheetId="36" hidden="1">{"CI+GG(BASE)",#N/A,FALSE,"CI+GG(BASE)";"GG",#N/A,FALSE,"CI+GG(BASE)";"CI",#N/A,FALSE,"CI+GG(BASE)"}</definedName>
    <definedName name="giggjjkk_3" localSheetId="33" hidden="1">{"CI+GG(BASE)",#N/A,FALSE,"CI+GG(BASE)";"GG",#N/A,FALSE,"CI+GG(BASE)";"CI",#N/A,FALSE,"CI+GG(BASE)"}</definedName>
    <definedName name="giggjjkk_3" localSheetId="34" hidden="1">{"CI+GG(BASE)",#N/A,FALSE,"CI+GG(BASE)";"GG",#N/A,FALSE,"CI+GG(BASE)";"CI",#N/A,FALSE,"CI+GG(BASE)"}</definedName>
    <definedName name="giggjjkk_3" localSheetId="31" hidden="1">{"CI+GG(BASE)",#N/A,FALSE,"CI+GG(BASE)";"GG",#N/A,FALSE,"CI+GG(BASE)";"CI",#N/A,FALSE,"CI+GG(BASE)"}</definedName>
    <definedName name="giggjjkk_3" hidden="1">{"CI+GG(BASE)",#N/A,FALSE,"CI+GG(BASE)";"GG",#N/A,FALSE,"CI+GG(BASE)";"CI",#N/A,FALSE,"CI+GG(BASE)"}</definedName>
    <definedName name="giggjjkk_4" localSheetId="35" hidden="1">{"CI+GG(BASE)",#N/A,FALSE,"CI+GG(BASE)";"GG",#N/A,FALSE,"CI+GG(BASE)";"CI",#N/A,FALSE,"CI+GG(BASE)"}</definedName>
    <definedName name="giggjjkk_4" localSheetId="37" hidden="1">{"CI+GG(BASE)",#N/A,FALSE,"CI+GG(BASE)";"GG",#N/A,FALSE,"CI+GG(BASE)";"CI",#N/A,FALSE,"CI+GG(BASE)"}</definedName>
    <definedName name="giggjjkk_4" localSheetId="36" hidden="1">{"CI+GG(BASE)",#N/A,FALSE,"CI+GG(BASE)";"GG",#N/A,FALSE,"CI+GG(BASE)";"CI",#N/A,FALSE,"CI+GG(BASE)"}</definedName>
    <definedName name="giggjjkk_4" localSheetId="33" hidden="1">{"CI+GG(BASE)",#N/A,FALSE,"CI+GG(BASE)";"GG",#N/A,FALSE,"CI+GG(BASE)";"CI",#N/A,FALSE,"CI+GG(BASE)"}</definedName>
    <definedName name="giggjjkk_4" localSheetId="34" hidden="1">{"CI+GG(BASE)",#N/A,FALSE,"CI+GG(BASE)";"GG",#N/A,FALSE,"CI+GG(BASE)";"CI",#N/A,FALSE,"CI+GG(BASE)"}</definedName>
    <definedName name="giggjjkk_4" localSheetId="31" hidden="1">{"CI+GG(BASE)",#N/A,FALSE,"CI+GG(BASE)";"GG",#N/A,FALSE,"CI+GG(BASE)";"CI",#N/A,FALSE,"CI+GG(BASE)"}</definedName>
    <definedName name="giggjjkk_4" hidden="1">{"CI+GG(BASE)",#N/A,FALSE,"CI+GG(BASE)";"GG",#N/A,FALSE,"CI+GG(BASE)";"CI",#N/A,FALSE,"CI+GG(BASE)"}</definedName>
    <definedName name="giggjjkk_5" localSheetId="35" hidden="1">{"CI+GG(BASE)",#N/A,FALSE,"CI+GG(BASE)";"GG",#N/A,FALSE,"CI+GG(BASE)";"CI",#N/A,FALSE,"CI+GG(BASE)"}</definedName>
    <definedName name="giggjjkk_5" localSheetId="37" hidden="1">{"CI+GG(BASE)",#N/A,FALSE,"CI+GG(BASE)";"GG",#N/A,FALSE,"CI+GG(BASE)";"CI",#N/A,FALSE,"CI+GG(BASE)"}</definedName>
    <definedName name="giggjjkk_5" localSheetId="36" hidden="1">{"CI+GG(BASE)",#N/A,FALSE,"CI+GG(BASE)";"GG",#N/A,FALSE,"CI+GG(BASE)";"CI",#N/A,FALSE,"CI+GG(BASE)"}</definedName>
    <definedName name="giggjjkk_5" localSheetId="33" hidden="1">{"CI+GG(BASE)",#N/A,FALSE,"CI+GG(BASE)";"GG",#N/A,FALSE,"CI+GG(BASE)";"CI",#N/A,FALSE,"CI+GG(BASE)"}</definedName>
    <definedName name="giggjjkk_5" localSheetId="34" hidden="1">{"CI+GG(BASE)",#N/A,FALSE,"CI+GG(BASE)";"GG",#N/A,FALSE,"CI+GG(BASE)";"CI",#N/A,FALSE,"CI+GG(BASE)"}</definedName>
    <definedName name="giggjjkk_5" localSheetId="31" hidden="1">{"CI+GG(BASE)",#N/A,FALSE,"CI+GG(BASE)";"GG",#N/A,FALSE,"CI+GG(BASE)";"CI",#N/A,FALSE,"CI+GG(BASE)"}</definedName>
    <definedName name="giggjjkk_5" hidden="1">{"CI+GG(BASE)",#N/A,FALSE,"CI+GG(BASE)";"GG",#N/A,FALSE,"CI+GG(BASE)";"CI",#N/A,FALSE,"CI+GG(BASE)"}</definedName>
    <definedName name="gigi" localSheetId="35" hidden="1">{#N/A,#N/A,FALSE,"summary";#N/A,#N/A,FALSE,"SumGraph"}</definedName>
    <definedName name="gigi" localSheetId="37" hidden="1">{#N/A,#N/A,FALSE,"summary";#N/A,#N/A,FALSE,"SumGraph"}</definedName>
    <definedName name="gigi" localSheetId="36" hidden="1">{#N/A,#N/A,FALSE,"summary";#N/A,#N/A,FALSE,"SumGraph"}</definedName>
    <definedName name="gigi" localSheetId="30" hidden="1">{#N/A,#N/A,FALSE,"summary";#N/A,#N/A,FALSE,"SumGraph"}</definedName>
    <definedName name="gigi" localSheetId="33" hidden="1">{#N/A,#N/A,FALSE,"summary";#N/A,#N/A,FALSE,"SumGraph"}</definedName>
    <definedName name="gigi" localSheetId="34" hidden="1">{#N/A,#N/A,FALSE,"summary";#N/A,#N/A,FALSE,"SumGraph"}</definedName>
    <definedName name="gigi" localSheetId="31" hidden="1">{#N/A,#N/A,FALSE,"summary";#N/A,#N/A,FALSE,"SumGraph"}</definedName>
    <definedName name="gigi" localSheetId="29" hidden="1">{#N/A,#N/A,FALSE,"summary";#N/A,#N/A,FALSE,"SumGraph"}</definedName>
    <definedName name="gigi" hidden="1">{#N/A,#N/A,FALSE,"summary";#N/A,#N/A,FALSE,"SumGraph"}</definedName>
    <definedName name="gigi_1" localSheetId="35" hidden="1">{#N/A,#N/A,FALSE,"summary";#N/A,#N/A,FALSE,"SumGraph"}</definedName>
    <definedName name="gigi_1" localSheetId="37" hidden="1">{#N/A,#N/A,FALSE,"summary";#N/A,#N/A,FALSE,"SumGraph"}</definedName>
    <definedName name="gigi_1" localSheetId="36" hidden="1">{#N/A,#N/A,FALSE,"summary";#N/A,#N/A,FALSE,"SumGraph"}</definedName>
    <definedName name="gigi_1" localSheetId="33" hidden="1">{#N/A,#N/A,FALSE,"summary";#N/A,#N/A,FALSE,"SumGraph"}</definedName>
    <definedName name="gigi_1" localSheetId="34" hidden="1">{#N/A,#N/A,FALSE,"summary";#N/A,#N/A,FALSE,"SumGraph"}</definedName>
    <definedName name="gigi_1" localSheetId="31" hidden="1">{#N/A,#N/A,FALSE,"summary";#N/A,#N/A,FALSE,"SumGraph"}</definedName>
    <definedName name="gigi_1" hidden="1">{#N/A,#N/A,FALSE,"summary";#N/A,#N/A,FALSE,"SumGraph"}</definedName>
    <definedName name="GII" localSheetId="35" hidden="1">{"CI+GG(BASE)",#N/A,FALSE,"CI+GG(BASE)";"GG",#N/A,FALSE,"CI+GG(BASE)";"CI",#N/A,FALSE,"CI+GG(BASE)"}</definedName>
    <definedName name="GII" localSheetId="37" hidden="1">{"CI+GG(BASE)",#N/A,FALSE,"CI+GG(BASE)";"GG",#N/A,FALSE,"CI+GG(BASE)";"CI",#N/A,FALSE,"CI+GG(BASE)"}</definedName>
    <definedName name="GII" localSheetId="36" hidden="1">{"CI+GG(BASE)",#N/A,FALSE,"CI+GG(BASE)";"GG",#N/A,FALSE,"CI+GG(BASE)";"CI",#N/A,FALSE,"CI+GG(BASE)"}</definedName>
    <definedName name="GII" localSheetId="33" hidden="1">{"CI+GG(BASE)",#N/A,FALSE,"CI+GG(BASE)";"GG",#N/A,FALSE,"CI+GG(BASE)";"CI",#N/A,FALSE,"CI+GG(BASE)"}</definedName>
    <definedName name="GII" localSheetId="34" hidden="1">{"CI+GG(BASE)",#N/A,FALSE,"CI+GG(BASE)";"GG",#N/A,FALSE,"CI+GG(BASE)";"CI",#N/A,FALSE,"CI+GG(BASE)"}</definedName>
    <definedName name="GII" localSheetId="31" hidden="1">{"CI+GG(BASE)",#N/A,FALSE,"CI+GG(BASE)";"GG",#N/A,FALSE,"CI+GG(BASE)";"CI",#N/A,FALSE,"CI+GG(BASE)"}</definedName>
    <definedName name="GII" hidden="1">{"CI+GG(BASE)",#N/A,FALSE,"CI+GG(BASE)";"GG",#N/A,FALSE,"CI+GG(BASE)";"CI",#N/A,FALSE,"CI+GG(BASE)"}</definedName>
    <definedName name="GII_1" localSheetId="35" hidden="1">{"CI+GG(BASE)",#N/A,FALSE,"CI+GG(BASE)";"GG",#N/A,FALSE,"CI+GG(BASE)";"CI",#N/A,FALSE,"CI+GG(BASE)"}</definedName>
    <definedName name="GII_1" localSheetId="37" hidden="1">{"CI+GG(BASE)",#N/A,FALSE,"CI+GG(BASE)";"GG",#N/A,FALSE,"CI+GG(BASE)";"CI",#N/A,FALSE,"CI+GG(BASE)"}</definedName>
    <definedName name="GII_1" localSheetId="36" hidden="1">{"CI+GG(BASE)",#N/A,FALSE,"CI+GG(BASE)";"GG",#N/A,FALSE,"CI+GG(BASE)";"CI",#N/A,FALSE,"CI+GG(BASE)"}</definedName>
    <definedName name="GII_1" localSheetId="33" hidden="1">{"CI+GG(BASE)",#N/A,FALSE,"CI+GG(BASE)";"GG",#N/A,FALSE,"CI+GG(BASE)";"CI",#N/A,FALSE,"CI+GG(BASE)"}</definedName>
    <definedName name="GII_1" localSheetId="34" hidden="1">{"CI+GG(BASE)",#N/A,FALSE,"CI+GG(BASE)";"GG",#N/A,FALSE,"CI+GG(BASE)";"CI",#N/A,FALSE,"CI+GG(BASE)"}</definedName>
    <definedName name="GII_1" localSheetId="31" hidden="1">{"CI+GG(BASE)",#N/A,FALSE,"CI+GG(BASE)";"GG",#N/A,FALSE,"CI+GG(BASE)";"CI",#N/A,FALSE,"CI+GG(BASE)"}</definedName>
    <definedName name="GII_1" hidden="1">{"CI+GG(BASE)",#N/A,FALSE,"CI+GG(BASE)";"GG",#N/A,FALSE,"CI+GG(BASE)";"CI",#N/A,FALSE,"CI+GG(BASE)"}</definedName>
    <definedName name="GII_2" localSheetId="35" hidden="1">{"CI+GG(BASE)",#N/A,FALSE,"CI+GG(BASE)";"GG",#N/A,FALSE,"CI+GG(BASE)";"CI",#N/A,FALSE,"CI+GG(BASE)"}</definedName>
    <definedName name="GII_2" localSheetId="37" hidden="1">{"CI+GG(BASE)",#N/A,FALSE,"CI+GG(BASE)";"GG",#N/A,FALSE,"CI+GG(BASE)";"CI",#N/A,FALSE,"CI+GG(BASE)"}</definedName>
    <definedName name="GII_2" localSheetId="36" hidden="1">{"CI+GG(BASE)",#N/A,FALSE,"CI+GG(BASE)";"GG",#N/A,FALSE,"CI+GG(BASE)";"CI",#N/A,FALSE,"CI+GG(BASE)"}</definedName>
    <definedName name="GII_2" localSheetId="33" hidden="1">{"CI+GG(BASE)",#N/A,FALSE,"CI+GG(BASE)";"GG",#N/A,FALSE,"CI+GG(BASE)";"CI",#N/A,FALSE,"CI+GG(BASE)"}</definedName>
    <definedName name="GII_2" localSheetId="34" hidden="1">{"CI+GG(BASE)",#N/A,FALSE,"CI+GG(BASE)";"GG",#N/A,FALSE,"CI+GG(BASE)";"CI",#N/A,FALSE,"CI+GG(BASE)"}</definedName>
    <definedName name="GII_2" localSheetId="31" hidden="1">{"CI+GG(BASE)",#N/A,FALSE,"CI+GG(BASE)";"GG",#N/A,FALSE,"CI+GG(BASE)";"CI",#N/A,FALSE,"CI+GG(BASE)"}</definedName>
    <definedName name="GII_2" hidden="1">{"CI+GG(BASE)",#N/A,FALSE,"CI+GG(BASE)";"GG",#N/A,FALSE,"CI+GG(BASE)";"CI",#N/A,FALSE,"CI+GG(BASE)"}</definedName>
    <definedName name="GII_3" localSheetId="35" hidden="1">{"CI+GG(BASE)",#N/A,FALSE,"CI+GG(BASE)";"GG",#N/A,FALSE,"CI+GG(BASE)";"CI",#N/A,FALSE,"CI+GG(BASE)"}</definedName>
    <definedName name="GII_3" localSheetId="37" hidden="1">{"CI+GG(BASE)",#N/A,FALSE,"CI+GG(BASE)";"GG",#N/A,FALSE,"CI+GG(BASE)";"CI",#N/A,FALSE,"CI+GG(BASE)"}</definedName>
    <definedName name="GII_3" localSheetId="36" hidden="1">{"CI+GG(BASE)",#N/A,FALSE,"CI+GG(BASE)";"GG",#N/A,FALSE,"CI+GG(BASE)";"CI",#N/A,FALSE,"CI+GG(BASE)"}</definedName>
    <definedName name="GII_3" localSheetId="33" hidden="1">{"CI+GG(BASE)",#N/A,FALSE,"CI+GG(BASE)";"GG",#N/A,FALSE,"CI+GG(BASE)";"CI",#N/A,FALSE,"CI+GG(BASE)"}</definedName>
    <definedName name="GII_3" localSheetId="34" hidden="1">{"CI+GG(BASE)",#N/A,FALSE,"CI+GG(BASE)";"GG",#N/A,FALSE,"CI+GG(BASE)";"CI",#N/A,FALSE,"CI+GG(BASE)"}</definedName>
    <definedName name="GII_3" localSheetId="31" hidden="1">{"CI+GG(BASE)",#N/A,FALSE,"CI+GG(BASE)";"GG",#N/A,FALSE,"CI+GG(BASE)";"CI",#N/A,FALSE,"CI+GG(BASE)"}</definedName>
    <definedName name="GII_3" hidden="1">{"CI+GG(BASE)",#N/A,FALSE,"CI+GG(BASE)";"GG",#N/A,FALSE,"CI+GG(BASE)";"CI",#N/A,FALSE,"CI+GG(BASE)"}</definedName>
    <definedName name="GII_4" localSheetId="35" hidden="1">{"CI+GG(BASE)",#N/A,FALSE,"CI+GG(BASE)";"GG",#N/A,FALSE,"CI+GG(BASE)";"CI",#N/A,FALSE,"CI+GG(BASE)"}</definedName>
    <definedName name="GII_4" localSheetId="37" hidden="1">{"CI+GG(BASE)",#N/A,FALSE,"CI+GG(BASE)";"GG",#N/A,FALSE,"CI+GG(BASE)";"CI",#N/A,FALSE,"CI+GG(BASE)"}</definedName>
    <definedName name="GII_4" localSheetId="36" hidden="1">{"CI+GG(BASE)",#N/A,FALSE,"CI+GG(BASE)";"GG",#N/A,FALSE,"CI+GG(BASE)";"CI",#N/A,FALSE,"CI+GG(BASE)"}</definedName>
    <definedName name="GII_4" localSheetId="33" hidden="1">{"CI+GG(BASE)",#N/A,FALSE,"CI+GG(BASE)";"GG",#N/A,FALSE,"CI+GG(BASE)";"CI",#N/A,FALSE,"CI+GG(BASE)"}</definedName>
    <definedName name="GII_4" localSheetId="34" hidden="1">{"CI+GG(BASE)",#N/A,FALSE,"CI+GG(BASE)";"GG",#N/A,FALSE,"CI+GG(BASE)";"CI",#N/A,FALSE,"CI+GG(BASE)"}</definedName>
    <definedName name="GII_4" localSheetId="31" hidden="1">{"CI+GG(BASE)",#N/A,FALSE,"CI+GG(BASE)";"GG",#N/A,FALSE,"CI+GG(BASE)";"CI",#N/A,FALSE,"CI+GG(BASE)"}</definedName>
    <definedName name="GII_4" hidden="1">{"CI+GG(BASE)",#N/A,FALSE,"CI+GG(BASE)";"GG",#N/A,FALSE,"CI+GG(BASE)";"CI",#N/A,FALSE,"CI+GG(BASE)"}</definedName>
    <definedName name="GII_5" localSheetId="35" hidden="1">{"CI+GG(BASE)",#N/A,FALSE,"CI+GG(BASE)";"GG",#N/A,FALSE,"CI+GG(BASE)";"CI",#N/A,FALSE,"CI+GG(BASE)"}</definedName>
    <definedName name="GII_5" localSheetId="37" hidden="1">{"CI+GG(BASE)",#N/A,FALSE,"CI+GG(BASE)";"GG",#N/A,FALSE,"CI+GG(BASE)";"CI",#N/A,FALSE,"CI+GG(BASE)"}</definedName>
    <definedName name="GII_5" localSheetId="36" hidden="1">{"CI+GG(BASE)",#N/A,FALSE,"CI+GG(BASE)";"GG",#N/A,FALSE,"CI+GG(BASE)";"CI",#N/A,FALSE,"CI+GG(BASE)"}</definedName>
    <definedName name="GII_5" localSheetId="33" hidden="1">{"CI+GG(BASE)",#N/A,FALSE,"CI+GG(BASE)";"GG",#N/A,FALSE,"CI+GG(BASE)";"CI",#N/A,FALSE,"CI+GG(BASE)"}</definedName>
    <definedName name="GII_5" localSheetId="34" hidden="1">{"CI+GG(BASE)",#N/A,FALSE,"CI+GG(BASE)";"GG",#N/A,FALSE,"CI+GG(BASE)";"CI",#N/A,FALSE,"CI+GG(BASE)"}</definedName>
    <definedName name="GII_5" localSheetId="31" hidden="1">{"CI+GG(BASE)",#N/A,FALSE,"CI+GG(BASE)";"GG",#N/A,FALSE,"CI+GG(BASE)";"CI",#N/A,FALSE,"CI+GG(BASE)"}</definedName>
    <definedName name="GII_5" hidden="1">{"CI+GG(BASE)",#N/A,FALSE,"CI+GG(BASE)";"GG",#N/A,FALSE,"CI+GG(BASE)";"CI",#N/A,FALSE,"CI+GG(BASE)"}</definedName>
    <definedName name="giii" localSheetId="35" hidden="1">{"CI+GG(BASE)",#N/A,FALSE,"CI+GG(BASE)";"GG",#N/A,FALSE,"CI+GG(BASE)";"CI",#N/A,FALSE,"CI+GG(BASE)"}</definedName>
    <definedName name="giii" localSheetId="37" hidden="1">{"CI+GG(BASE)",#N/A,FALSE,"CI+GG(BASE)";"GG",#N/A,FALSE,"CI+GG(BASE)";"CI",#N/A,FALSE,"CI+GG(BASE)"}</definedName>
    <definedName name="giii" localSheetId="36" hidden="1">{"CI+GG(BASE)",#N/A,FALSE,"CI+GG(BASE)";"GG",#N/A,FALSE,"CI+GG(BASE)";"CI",#N/A,FALSE,"CI+GG(BASE)"}</definedName>
    <definedName name="giii" localSheetId="33" hidden="1">{"CI+GG(BASE)",#N/A,FALSE,"CI+GG(BASE)";"GG",#N/A,FALSE,"CI+GG(BASE)";"CI",#N/A,FALSE,"CI+GG(BASE)"}</definedName>
    <definedName name="giii" localSheetId="34" hidden="1">{"CI+GG(BASE)",#N/A,FALSE,"CI+GG(BASE)";"GG",#N/A,FALSE,"CI+GG(BASE)";"CI",#N/A,FALSE,"CI+GG(BASE)"}</definedName>
    <definedName name="giii" localSheetId="31" hidden="1">{"CI+GG(BASE)",#N/A,FALSE,"CI+GG(BASE)";"GG",#N/A,FALSE,"CI+GG(BASE)";"CI",#N/A,FALSE,"CI+GG(BASE)"}</definedName>
    <definedName name="giii" hidden="1">{"CI+GG(BASE)",#N/A,FALSE,"CI+GG(BASE)";"GG",#N/A,FALSE,"CI+GG(BASE)";"CI",#N/A,FALSE,"CI+GG(BASE)"}</definedName>
    <definedName name="giii_1" localSheetId="35" hidden="1">{"CI+GG(BASE)",#N/A,FALSE,"CI+GG(BASE)";"GG",#N/A,FALSE,"CI+GG(BASE)";"CI",#N/A,FALSE,"CI+GG(BASE)"}</definedName>
    <definedName name="giii_1" localSheetId="37" hidden="1">{"CI+GG(BASE)",#N/A,FALSE,"CI+GG(BASE)";"GG",#N/A,FALSE,"CI+GG(BASE)";"CI",#N/A,FALSE,"CI+GG(BASE)"}</definedName>
    <definedName name="giii_1" localSheetId="36" hidden="1">{"CI+GG(BASE)",#N/A,FALSE,"CI+GG(BASE)";"GG",#N/A,FALSE,"CI+GG(BASE)";"CI",#N/A,FALSE,"CI+GG(BASE)"}</definedName>
    <definedName name="giii_1" localSheetId="33" hidden="1">{"CI+GG(BASE)",#N/A,FALSE,"CI+GG(BASE)";"GG",#N/A,FALSE,"CI+GG(BASE)";"CI",#N/A,FALSE,"CI+GG(BASE)"}</definedName>
    <definedName name="giii_1" localSheetId="34" hidden="1">{"CI+GG(BASE)",#N/A,FALSE,"CI+GG(BASE)";"GG",#N/A,FALSE,"CI+GG(BASE)";"CI",#N/A,FALSE,"CI+GG(BASE)"}</definedName>
    <definedName name="giii_1" localSheetId="31" hidden="1">{"CI+GG(BASE)",#N/A,FALSE,"CI+GG(BASE)";"GG",#N/A,FALSE,"CI+GG(BASE)";"CI",#N/A,FALSE,"CI+GG(BASE)"}</definedName>
    <definedName name="giii_1" hidden="1">{"CI+GG(BASE)",#N/A,FALSE,"CI+GG(BASE)";"GG",#N/A,FALSE,"CI+GG(BASE)";"CI",#N/A,FALSE,"CI+GG(BASE)"}</definedName>
    <definedName name="giii_2" localSheetId="35" hidden="1">{"CI+GG(BASE)",#N/A,FALSE,"CI+GG(BASE)";"GG",#N/A,FALSE,"CI+GG(BASE)";"CI",#N/A,FALSE,"CI+GG(BASE)"}</definedName>
    <definedName name="giii_2" localSheetId="37" hidden="1">{"CI+GG(BASE)",#N/A,FALSE,"CI+GG(BASE)";"GG",#N/A,FALSE,"CI+GG(BASE)";"CI",#N/A,FALSE,"CI+GG(BASE)"}</definedName>
    <definedName name="giii_2" localSheetId="36" hidden="1">{"CI+GG(BASE)",#N/A,FALSE,"CI+GG(BASE)";"GG",#N/A,FALSE,"CI+GG(BASE)";"CI",#N/A,FALSE,"CI+GG(BASE)"}</definedName>
    <definedName name="giii_2" localSheetId="33" hidden="1">{"CI+GG(BASE)",#N/A,FALSE,"CI+GG(BASE)";"GG",#N/A,FALSE,"CI+GG(BASE)";"CI",#N/A,FALSE,"CI+GG(BASE)"}</definedName>
    <definedName name="giii_2" localSheetId="34" hidden="1">{"CI+GG(BASE)",#N/A,FALSE,"CI+GG(BASE)";"GG",#N/A,FALSE,"CI+GG(BASE)";"CI",#N/A,FALSE,"CI+GG(BASE)"}</definedName>
    <definedName name="giii_2" localSheetId="31" hidden="1">{"CI+GG(BASE)",#N/A,FALSE,"CI+GG(BASE)";"GG",#N/A,FALSE,"CI+GG(BASE)";"CI",#N/A,FALSE,"CI+GG(BASE)"}</definedName>
    <definedName name="giii_2" hidden="1">{"CI+GG(BASE)",#N/A,FALSE,"CI+GG(BASE)";"GG",#N/A,FALSE,"CI+GG(BASE)";"CI",#N/A,FALSE,"CI+GG(BASE)"}</definedName>
    <definedName name="giii_3" localSheetId="35" hidden="1">{"CI+GG(BASE)",#N/A,FALSE,"CI+GG(BASE)";"GG",#N/A,FALSE,"CI+GG(BASE)";"CI",#N/A,FALSE,"CI+GG(BASE)"}</definedName>
    <definedName name="giii_3" localSheetId="37" hidden="1">{"CI+GG(BASE)",#N/A,FALSE,"CI+GG(BASE)";"GG",#N/A,FALSE,"CI+GG(BASE)";"CI",#N/A,FALSE,"CI+GG(BASE)"}</definedName>
    <definedName name="giii_3" localSheetId="36" hidden="1">{"CI+GG(BASE)",#N/A,FALSE,"CI+GG(BASE)";"GG",#N/A,FALSE,"CI+GG(BASE)";"CI",#N/A,FALSE,"CI+GG(BASE)"}</definedName>
    <definedName name="giii_3" localSheetId="33" hidden="1">{"CI+GG(BASE)",#N/A,FALSE,"CI+GG(BASE)";"GG",#N/A,FALSE,"CI+GG(BASE)";"CI",#N/A,FALSE,"CI+GG(BASE)"}</definedName>
    <definedName name="giii_3" localSheetId="34" hidden="1">{"CI+GG(BASE)",#N/A,FALSE,"CI+GG(BASE)";"GG",#N/A,FALSE,"CI+GG(BASE)";"CI",#N/A,FALSE,"CI+GG(BASE)"}</definedName>
    <definedName name="giii_3" localSheetId="31" hidden="1">{"CI+GG(BASE)",#N/A,FALSE,"CI+GG(BASE)";"GG",#N/A,FALSE,"CI+GG(BASE)";"CI",#N/A,FALSE,"CI+GG(BASE)"}</definedName>
    <definedName name="giii_3" hidden="1">{"CI+GG(BASE)",#N/A,FALSE,"CI+GG(BASE)";"GG",#N/A,FALSE,"CI+GG(BASE)";"CI",#N/A,FALSE,"CI+GG(BASE)"}</definedName>
    <definedName name="giii_4" localSheetId="35" hidden="1">{"CI+GG(BASE)",#N/A,FALSE,"CI+GG(BASE)";"GG",#N/A,FALSE,"CI+GG(BASE)";"CI",#N/A,FALSE,"CI+GG(BASE)"}</definedName>
    <definedName name="giii_4" localSheetId="37" hidden="1">{"CI+GG(BASE)",#N/A,FALSE,"CI+GG(BASE)";"GG",#N/A,FALSE,"CI+GG(BASE)";"CI",#N/A,FALSE,"CI+GG(BASE)"}</definedName>
    <definedName name="giii_4" localSheetId="36" hidden="1">{"CI+GG(BASE)",#N/A,FALSE,"CI+GG(BASE)";"GG",#N/A,FALSE,"CI+GG(BASE)";"CI",#N/A,FALSE,"CI+GG(BASE)"}</definedName>
    <definedName name="giii_4" localSheetId="33" hidden="1">{"CI+GG(BASE)",#N/A,FALSE,"CI+GG(BASE)";"GG",#N/A,FALSE,"CI+GG(BASE)";"CI",#N/A,FALSE,"CI+GG(BASE)"}</definedName>
    <definedName name="giii_4" localSheetId="34" hidden="1">{"CI+GG(BASE)",#N/A,FALSE,"CI+GG(BASE)";"GG",#N/A,FALSE,"CI+GG(BASE)";"CI",#N/A,FALSE,"CI+GG(BASE)"}</definedName>
    <definedName name="giii_4" localSheetId="31" hidden="1">{"CI+GG(BASE)",#N/A,FALSE,"CI+GG(BASE)";"GG",#N/A,FALSE,"CI+GG(BASE)";"CI",#N/A,FALSE,"CI+GG(BASE)"}</definedName>
    <definedName name="giii_4" hidden="1">{"CI+GG(BASE)",#N/A,FALSE,"CI+GG(BASE)";"GG",#N/A,FALSE,"CI+GG(BASE)";"CI",#N/A,FALSE,"CI+GG(BASE)"}</definedName>
    <definedName name="giii_5" localSheetId="35" hidden="1">{"CI+GG(BASE)",#N/A,FALSE,"CI+GG(BASE)";"GG",#N/A,FALSE,"CI+GG(BASE)";"CI",#N/A,FALSE,"CI+GG(BASE)"}</definedName>
    <definedName name="giii_5" localSheetId="37" hidden="1">{"CI+GG(BASE)",#N/A,FALSE,"CI+GG(BASE)";"GG",#N/A,FALSE,"CI+GG(BASE)";"CI",#N/A,FALSE,"CI+GG(BASE)"}</definedName>
    <definedName name="giii_5" localSheetId="36" hidden="1">{"CI+GG(BASE)",#N/A,FALSE,"CI+GG(BASE)";"GG",#N/A,FALSE,"CI+GG(BASE)";"CI",#N/A,FALSE,"CI+GG(BASE)"}</definedName>
    <definedName name="giii_5" localSheetId="33" hidden="1">{"CI+GG(BASE)",#N/A,FALSE,"CI+GG(BASE)";"GG",#N/A,FALSE,"CI+GG(BASE)";"CI",#N/A,FALSE,"CI+GG(BASE)"}</definedName>
    <definedName name="giii_5" localSheetId="34" hidden="1">{"CI+GG(BASE)",#N/A,FALSE,"CI+GG(BASE)";"GG",#N/A,FALSE,"CI+GG(BASE)";"CI",#N/A,FALSE,"CI+GG(BASE)"}</definedName>
    <definedName name="giii_5" localSheetId="31" hidden="1">{"CI+GG(BASE)",#N/A,FALSE,"CI+GG(BASE)";"GG",#N/A,FALSE,"CI+GG(BASE)";"CI",#N/A,FALSE,"CI+GG(BASE)"}</definedName>
    <definedName name="giii_5" hidden="1">{"CI+GG(BASE)",#N/A,FALSE,"CI+GG(BASE)";"GG",#N/A,FALSE,"CI+GG(BASE)";"CI",#N/A,FALSE,"CI+GG(BASE)"}</definedName>
    <definedName name="Gilmar" hidden="1">{"'REL CUSTODIF'!$B$1:$H$72"}</definedName>
    <definedName name="gimp" hidden="1">#REF!</definedName>
    <definedName name="GIP">#REF!</definedName>
    <definedName name="giulia" localSheetId="35"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giulia" localSheetId="37"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giulia" localSheetId="36"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giulia" localSheetId="3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giulia" localSheetId="34"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giulia" localSheetId="3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giulia"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GJ" localSheetId="35" hidden="1">{#N/A,#N/A,FALSE,"GERAL";#N/A,#N/A,FALSE,"012-96";#N/A,#N/A,FALSE,"018-96";#N/A,#N/A,FALSE,"027-96";#N/A,#N/A,FALSE,"059-96";#N/A,#N/A,FALSE,"076-96";#N/A,#N/A,FALSE,"019-97";#N/A,#N/A,FALSE,"021-97";#N/A,#N/A,FALSE,"022-97";#N/A,#N/A,FALSE,"028-97"}</definedName>
    <definedName name="GJ" localSheetId="37" hidden="1">{#N/A,#N/A,FALSE,"GERAL";#N/A,#N/A,FALSE,"012-96";#N/A,#N/A,FALSE,"018-96";#N/A,#N/A,FALSE,"027-96";#N/A,#N/A,FALSE,"059-96";#N/A,#N/A,FALSE,"076-96";#N/A,#N/A,FALSE,"019-97";#N/A,#N/A,FALSE,"021-97";#N/A,#N/A,FALSE,"022-97";#N/A,#N/A,FALSE,"028-97"}</definedName>
    <definedName name="GJ" localSheetId="36" hidden="1">{#N/A,#N/A,FALSE,"GERAL";#N/A,#N/A,FALSE,"012-96";#N/A,#N/A,FALSE,"018-96";#N/A,#N/A,FALSE,"027-96";#N/A,#N/A,FALSE,"059-96";#N/A,#N/A,FALSE,"076-96";#N/A,#N/A,FALSE,"019-97";#N/A,#N/A,FALSE,"021-97";#N/A,#N/A,FALSE,"022-97";#N/A,#N/A,FALSE,"028-97"}</definedName>
    <definedName name="GJ" localSheetId="33" hidden="1">{#N/A,#N/A,FALSE,"GERAL";#N/A,#N/A,FALSE,"012-96";#N/A,#N/A,FALSE,"018-96";#N/A,#N/A,FALSE,"027-96";#N/A,#N/A,FALSE,"059-96";#N/A,#N/A,FALSE,"076-96";#N/A,#N/A,FALSE,"019-97";#N/A,#N/A,FALSE,"021-97";#N/A,#N/A,FALSE,"022-97";#N/A,#N/A,FALSE,"028-97"}</definedName>
    <definedName name="GJ" localSheetId="34" hidden="1">{#N/A,#N/A,FALSE,"GERAL";#N/A,#N/A,FALSE,"012-96";#N/A,#N/A,FALSE,"018-96";#N/A,#N/A,FALSE,"027-96";#N/A,#N/A,FALSE,"059-96";#N/A,#N/A,FALSE,"076-96";#N/A,#N/A,FALSE,"019-97";#N/A,#N/A,FALSE,"021-97";#N/A,#N/A,FALSE,"022-97";#N/A,#N/A,FALSE,"028-97"}</definedName>
    <definedName name="GJ" localSheetId="31" hidden="1">{#N/A,#N/A,FALSE,"GERAL";#N/A,#N/A,FALSE,"012-96";#N/A,#N/A,FALSE,"018-96";#N/A,#N/A,FALSE,"027-96";#N/A,#N/A,FALSE,"059-96";#N/A,#N/A,FALSE,"076-96";#N/A,#N/A,FALSE,"019-97";#N/A,#N/A,FALSE,"021-97";#N/A,#N/A,FALSE,"022-97";#N/A,#N/A,FALSE,"028-97"}</definedName>
    <definedName name="GJ" hidden="1">{#N/A,#N/A,FALSE,"GERAL";#N/A,#N/A,FALSE,"012-96";#N/A,#N/A,FALSE,"018-96";#N/A,#N/A,FALSE,"027-96";#N/A,#N/A,FALSE,"059-96";#N/A,#N/A,FALSE,"076-96";#N/A,#N/A,FALSE,"019-97";#N/A,#N/A,FALSE,"021-97";#N/A,#N/A,FALSE,"022-97";#N/A,#N/A,FALSE,"028-97"}</definedName>
    <definedName name="gjahgkj" localSheetId="31" hidden="1">{#N/A,#N/A,TRUE,"Cover";#N/A,#N/A,TRUE,"Conts";#N/A,#N/A,TRUE,"VOS";#N/A,#N/A,TRUE,"Warrington";#N/A,#N/A,TRUE,"Widnes"}</definedName>
    <definedName name="gjahgkj" hidden="1">{#N/A,#N/A,TRUE,"Cover";#N/A,#N/A,TRUE,"Conts";#N/A,#N/A,TRUE,"VOS";#N/A,#N/A,TRUE,"Warrington";#N/A,#N/A,TRUE,"Widnes"}</definedName>
    <definedName name="gjgjgh" localSheetId="35" hidden="1">{"CI+GG(BASE)",#N/A,FALSE,"CI+GG(BASE)";"GG",#N/A,FALSE,"CI+GG(BASE)";"CI",#N/A,FALSE,"CI+GG(BASE)"}</definedName>
    <definedName name="gjgjgh" localSheetId="37" hidden="1">{"CI+GG(BASE)",#N/A,FALSE,"CI+GG(BASE)";"GG",#N/A,FALSE,"CI+GG(BASE)";"CI",#N/A,FALSE,"CI+GG(BASE)"}</definedName>
    <definedName name="gjgjgh" localSheetId="36" hidden="1">{"CI+GG(BASE)",#N/A,FALSE,"CI+GG(BASE)";"GG",#N/A,FALSE,"CI+GG(BASE)";"CI",#N/A,FALSE,"CI+GG(BASE)"}</definedName>
    <definedName name="gjgjgh" localSheetId="33" hidden="1">{"CI+GG(BASE)",#N/A,FALSE,"CI+GG(BASE)";"GG",#N/A,FALSE,"CI+GG(BASE)";"CI",#N/A,FALSE,"CI+GG(BASE)"}</definedName>
    <definedName name="gjgjgh" localSheetId="34" hidden="1">{"CI+GG(BASE)",#N/A,FALSE,"CI+GG(BASE)";"GG",#N/A,FALSE,"CI+GG(BASE)";"CI",#N/A,FALSE,"CI+GG(BASE)"}</definedName>
    <definedName name="gjgjgh" localSheetId="31" hidden="1">{"CI+GG(BASE)",#N/A,FALSE,"CI+GG(BASE)";"GG",#N/A,FALSE,"CI+GG(BASE)";"CI",#N/A,FALSE,"CI+GG(BASE)"}</definedName>
    <definedName name="gjgjgh" hidden="1">{"CI+GG(BASE)",#N/A,FALSE,"CI+GG(BASE)";"GG",#N/A,FALSE,"CI+GG(BASE)";"CI",#N/A,FALSE,"CI+GG(BASE)"}</definedName>
    <definedName name="gjhghgj" localSheetId="31">#REF!</definedName>
    <definedName name="gjhghgj">!#REF!</definedName>
    <definedName name="GJK" localSheetId="35" hidden="1">{#N/A,#N/A,FALSE,"GERAL";#N/A,#N/A,FALSE,"012-96";#N/A,#N/A,FALSE,"018-96";#N/A,#N/A,FALSE,"027-96";#N/A,#N/A,FALSE,"059-96";#N/A,#N/A,FALSE,"076-96";#N/A,#N/A,FALSE,"019-97";#N/A,#N/A,FALSE,"021-97";#N/A,#N/A,FALSE,"022-97";#N/A,#N/A,FALSE,"028-97"}</definedName>
    <definedName name="GJK" localSheetId="37" hidden="1">{#N/A,#N/A,FALSE,"GERAL";#N/A,#N/A,FALSE,"012-96";#N/A,#N/A,FALSE,"018-96";#N/A,#N/A,FALSE,"027-96";#N/A,#N/A,FALSE,"059-96";#N/A,#N/A,FALSE,"076-96";#N/A,#N/A,FALSE,"019-97";#N/A,#N/A,FALSE,"021-97";#N/A,#N/A,FALSE,"022-97";#N/A,#N/A,FALSE,"028-97"}</definedName>
    <definedName name="GJK" localSheetId="36" hidden="1">{#N/A,#N/A,FALSE,"GERAL";#N/A,#N/A,FALSE,"012-96";#N/A,#N/A,FALSE,"018-96";#N/A,#N/A,FALSE,"027-96";#N/A,#N/A,FALSE,"059-96";#N/A,#N/A,FALSE,"076-96";#N/A,#N/A,FALSE,"019-97";#N/A,#N/A,FALSE,"021-97";#N/A,#N/A,FALSE,"022-97";#N/A,#N/A,FALSE,"028-97"}</definedName>
    <definedName name="GJK" localSheetId="33" hidden="1">{#N/A,#N/A,FALSE,"GERAL";#N/A,#N/A,FALSE,"012-96";#N/A,#N/A,FALSE,"018-96";#N/A,#N/A,FALSE,"027-96";#N/A,#N/A,FALSE,"059-96";#N/A,#N/A,FALSE,"076-96";#N/A,#N/A,FALSE,"019-97";#N/A,#N/A,FALSE,"021-97";#N/A,#N/A,FALSE,"022-97";#N/A,#N/A,FALSE,"028-97"}</definedName>
    <definedName name="GJK" localSheetId="34" hidden="1">{#N/A,#N/A,FALSE,"GERAL";#N/A,#N/A,FALSE,"012-96";#N/A,#N/A,FALSE,"018-96";#N/A,#N/A,FALSE,"027-96";#N/A,#N/A,FALSE,"059-96";#N/A,#N/A,FALSE,"076-96";#N/A,#N/A,FALSE,"019-97";#N/A,#N/A,FALSE,"021-97";#N/A,#N/A,FALSE,"022-97";#N/A,#N/A,FALSE,"028-97"}</definedName>
    <definedName name="GJK" localSheetId="31" hidden="1">{#N/A,#N/A,FALSE,"GERAL";#N/A,#N/A,FALSE,"012-96";#N/A,#N/A,FALSE,"018-96";#N/A,#N/A,FALSE,"027-96";#N/A,#N/A,FALSE,"059-96";#N/A,#N/A,FALSE,"076-96";#N/A,#N/A,FALSE,"019-97";#N/A,#N/A,FALSE,"021-97";#N/A,#N/A,FALSE,"022-97";#N/A,#N/A,FALSE,"028-97"}</definedName>
    <definedName name="GJK" hidden="1">{#N/A,#N/A,FALSE,"GERAL";#N/A,#N/A,FALSE,"012-96";#N/A,#N/A,FALSE,"018-96";#N/A,#N/A,FALSE,"027-96";#N/A,#N/A,FALSE,"059-96";#N/A,#N/A,FALSE,"076-96";#N/A,#N/A,FALSE,"019-97";#N/A,#N/A,FALSE,"021-97";#N/A,#N/A,FALSE,"022-97";#N/A,#N/A,FALSE,"028-97"}</definedName>
    <definedName name="gjk.gjk."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kl" localSheetId="31" hidden="1">{#N/A,#N/A,TRUE,"Cover";#N/A,#N/A,TRUE,"Conts";#N/A,#N/A,TRUE,"VOS";#N/A,#N/A,TRUE,"Warrington";#N/A,#N/A,TRUE,"Widnes"}</definedName>
    <definedName name="gjkkl" hidden="1">{#N/A,#N/A,TRUE,"Cover";#N/A,#N/A,TRUE,"Conts";#N/A,#N/A,TRUE,"VOS";#N/A,#N/A,TRUE,"Warrington";#N/A,#N/A,TRUE,"Widnes"}</definedName>
    <definedName name="GJLHÑÑGHK" localSheetId="35" hidden="1">{#N/A,#N/A,FALSE,"masez (10)";#N/A,#N/A,FALSE,"masez (7)";#N/A,#N/A,FALSE,"masez (6)";#N/A,#N/A,FALSE,"masez (5)";#N/A,#N/A,FALSE,"masez (4)";#N/A,#N/A,FALSE,"masez (3)";#N/A,#N/A,FALSE,"masez (2)";#N/A,#N/A,FALSE,"GME";#N/A,#N/A,FALSE,"masez"}</definedName>
    <definedName name="GJLHÑÑGHK" localSheetId="37" hidden="1">{#N/A,#N/A,FALSE,"masez (10)";#N/A,#N/A,FALSE,"masez (7)";#N/A,#N/A,FALSE,"masez (6)";#N/A,#N/A,FALSE,"masez (5)";#N/A,#N/A,FALSE,"masez (4)";#N/A,#N/A,FALSE,"masez (3)";#N/A,#N/A,FALSE,"masez (2)";#N/A,#N/A,FALSE,"GME";#N/A,#N/A,FALSE,"masez"}</definedName>
    <definedName name="GJLHÑÑGHK" localSheetId="36" hidden="1">{#N/A,#N/A,FALSE,"masez (10)";#N/A,#N/A,FALSE,"masez (7)";#N/A,#N/A,FALSE,"masez (6)";#N/A,#N/A,FALSE,"masez (5)";#N/A,#N/A,FALSE,"masez (4)";#N/A,#N/A,FALSE,"masez (3)";#N/A,#N/A,FALSE,"masez (2)";#N/A,#N/A,FALSE,"GME";#N/A,#N/A,FALSE,"masez"}</definedName>
    <definedName name="GJLHÑÑGHK" localSheetId="30" hidden="1">{#N/A,#N/A,FALSE,"masez (10)";#N/A,#N/A,FALSE,"masez (7)";#N/A,#N/A,FALSE,"masez (6)";#N/A,#N/A,FALSE,"masez (5)";#N/A,#N/A,FALSE,"masez (4)";#N/A,#N/A,FALSE,"masez (3)";#N/A,#N/A,FALSE,"masez (2)";#N/A,#N/A,FALSE,"GME";#N/A,#N/A,FALSE,"masez"}</definedName>
    <definedName name="GJLHÑÑGHK" localSheetId="33" hidden="1">{#N/A,#N/A,FALSE,"masez (10)";#N/A,#N/A,FALSE,"masez (7)";#N/A,#N/A,FALSE,"masez (6)";#N/A,#N/A,FALSE,"masez (5)";#N/A,#N/A,FALSE,"masez (4)";#N/A,#N/A,FALSE,"masez (3)";#N/A,#N/A,FALSE,"masez (2)";#N/A,#N/A,FALSE,"GME";#N/A,#N/A,FALSE,"masez"}</definedName>
    <definedName name="GJLHÑÑGHK" localSheetId="34" hidden="1">{#N/A,#N/A,FALSE,"masez (10)";#N/A,#N/A,FALSE,"masez (7)";#N/A,#N/A,FALSE,"masez (6)";#N/A,#N/A,FALSE,"masez (5)";#N/A,#N/A,FALSE,"masez (4)";#N/A,#N/A,FALSE,"masez (3)";#N/A,#N/A,FALSE,"masez (2)";#N/A,#N/A,FALSE,"GME";#N/A,#N/A,FALSE,"masez"}</definedName>
    <definedName name="GJLHÑÑGHK" localSheetId="31" hidden="1">{#N/A,#N/A,FALSE,"masez (10)";#N/A,#N/A,FALSE,"masez (7)";#N/A,#N/A,FALSE,"masez (6)";#N/A,#N/A,FALSE,"masez (5)";#N/A,#N/A,FALSE,"masez (4)";#N/A,#N/A,FALSE,"masez (3)";#N/A,#N/A,FALSE,"masez (2)";#N/A,#N/A,FALSE,"GME";#N/A,#N/A,FALSE,"masez"}</definedName>
    <definedName name="GJLHÑÑGHK" localSheetId="29"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LHÑÑGHK_1" localSheetId="35" hidden="1">{#N/A,#N/A,FALSE,"masez (10)";#N/A,#N/A,FALSE,"masez (7)";#N/A,#N/A,FALSE,"masez (6)";#N/A,#N/A,FALSE,"masez (5)";#N/A,#N/A,FALSE,"masez (4)";#N/A,#N/A,FALSE,"masez (3)";#N/A,#N/A,FALSE,"masez (2)";#N/A,#N/A,FALSE,"GME";#N/A,#N/A,FALSE,"masez"}</definedName>
    <definedName name="GJLHÑÑGHK_1" localSheetId="37" hidden="1">{#N/A,#N/A,FALSE,"masez (10)";#N/A,#N/A,FALSE,"masez (7)";#N/A,#N/A,FALSE,"masez (6)";#N/A,#N/A,FALSE,"masez (5)";#N/A,#N/A,FALSE,"masez (4)";#N/A,#N/A,FALSE,"masez (3)";#N/A,#N/A,FALSE,"masez (2)";#N/A,#N/A,FALSE,"GME";#N/A,#N/A,FALSE,"masez"}</definedName>
    <definedName name="GJLHÑÑGHK_1" localSheetId="36" hidden="1">{#N/A,#N/A,FALSE,"masez (10)";#N/A,#N/A,FALSE,"masez (7)";#N/A,#N/A,FALSE,"masez (6)";#N/A,#N/A,FALSE,"masez (5)";#N/A,#N/A,FALSE,"masez (4)";#N/A,#N/A,FALSE,"masez (3)";#N/A,#N/A,FALSE,"masez (2)";#N/A,#N/A,FALSE,"GME";#N/A,#N/A,FALSE,"masez"}</definedName>
    <definedName name="GJLHÑÑGHK_1" localSheetId="33" hidden="1">{#N/A,#N/A,FALSE,"masez (10)";#N/A,#N/A,FALSE,"masez (7)";#N/A,#N/A,FALSE,"masez (6)";#N/A,#N/A,FALSE,"masez (5)";#N/A,#N/A,FALSE,"masez (4)";#N/A,#N/A,FALSE,"masez (3)";#N/A,#N/A,FALSE,"masez (2)";#N/A,#N/A,FALSE,"GME";#N/A,#N/A,FALSE,"masez"}</definedName>
    <definedName name="GJLHÑÑGHK_1" localSheetId="34" hidden="1">{#N/A,#N/A,FALSE,"masez (10)";#N/A,#N/A,FALSE,"masez (7)";#N/A,#N/A,FALSE,"masez (6)";#N/A,#N/A,FALSE,"masez (5)";#N/A,#N/A,FALSE,"masez (4)";#N/A,#N/A,FALSE,"masez (3)";#N/A,#N/A,FALSE,"masez (2)";#N/A,#N/A,FALSE,"GME";#N/A,#N/A,FALSE,"masez"}</definedName>
    <definedName name="GJLHÑÑGHK_1" localSheetId="31" hidden="1">{#N/A,#N/A,FALSE,"masez (10)";#N/A,#N/A,FALSE,"masez (7)";#N/A,#N/A,FALSE,"masez (6)";#N/A,#N/A,FALSE,"masez (5)";#N/A,#N/A,FALSE,"masez (4)";#N/A,#N/A,FALSE,"masez (3)";#N/A,#N/A,FALSE,"masez (2)";#N/A,#N/A,FALSE,"GME";#N/A,#N/A,FALSE,"masez"}</definedName>
    <definedName name="GJLHÑÑGHK_1" hidden="1">{#N/A,#N/A,FALSE,"masez (10)";#N/A,#N/A,FALSE,"masez (7)";#N/A,#N/A,FALSE,"masez (6)";#N/A,#N/A,FALSE,"masez (5)";#N/A,#N/A,FALSE,"masez (4)";#N/A,#N/A,FALSE,"masez (3)";#N/A,#N/A,FALSE,"masez (2)";#N/A,#N/A,FALSE,"GME";#N/A,#N/A,FALSE,"masez"}</definedName>
    <definedName name="gkh.kj."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tdu"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LASS" localSheetId="31">#REF!</definedName>
    <definedName name="GLASS">!#REF!</definedName>
    <definedName name="GLASS2" localSheetId="31">#REF!</definedName>
    <definedName name="GLASS2">!#REF!</definedName>
    <definedName name="glass3" localSheetId="31">#REF!</definedName>
    <definedName name="glass3">!#REF!</definedName>
    <definedName name="glass4" localSheetId="31">#REF!</definedName>
    <definedName name="glass4">!#REF!</definedName>
    <definedName name="GLevel" localSheetId="31">#REF!</definedName>
    <definedName name="GLevel">!#REF!</definedName>
    <definedName name="glkahkgh" localSheetId="35" hidden="1">{#N/A,#N/A,FALSE,"COVER1.XLS ";#N/A,#N/A,FALSE,"RACT1.XLS";#N/A,#N/A,FALSE,"RACT2.XLS";#N/A,#N/A,FALSE,"ECCMP";#N/A,#N/A,FALSE,"WELDER.XLS"}</definedName>
    <definedName name="glkahkgh" localSheetId="37" hidden="1">{#N/A,#N/A,FALSE,"COVER1.XLS ";#N/A,#N/A,FALSE,"RACT1.XLS";#N/A,#N/A,FALSE,"RACT2.XLS";#N/A,#N/A,FALSE,"ECCMP";#N/A,#N/A,FALSE,"WELDER.XLS"}</definedName>
    <definedName name="glkahkgh" localSheetId="36" hidden="1">{#N/A,#N/A,FALSE,"COVER1.XLS ";#N/A,#N/A,FALSE,"RACT1.XLS";#N/A,#N/A,FALSE,"RACT2.XLS";#N/A,#N/A,FALSE,"ECCMP";#N/A,#N/A,FALSE,"WELDER.XLS"}</definedName>
    <definedName name="glkahkgh" localSheetId="33" hidden="1">{#N/A,#N/A,FALSE,"COVER1.XLS ";#N/A,#N/A,FALSE,"RACT1.XLS";#N/A,#N/A,FALSE,"RACT2.XLS";#N/A,#N/A,FALSE,"ECCMP";#N/A,#N/A,FALSE,"WELDER.XLS"}</definedName>
    <definedName name="glkahkgh" localSheetId="34" hidden="1">{#N/A,#N/A,FALSE,"COVER1.XLS ";#N/A,#N/A,FALSE,"RACT1.XLS";#N/A,#N/A,FALSE,"RACT2.XLS";#N/A,#N/A,FALSE,"ECCMP";#N/A,#N/A,FALSE,"WELDER.XLS"}</definedName>
    <definedName name="glkahkgh" localSheetId="31" hidden="1">{#N/A,#N/A,FALSE,"COVER1.XLS ";#N/A,#N/A,FALSE,"RACT1.XLS";#N/A,#N/A,FALSE,"RACT2.XLS";#N/A,#N/A,FALSE,"ECCMP";#N/A,#N/A,FALSE,"WELDER.XLS"}</definedName>
    <definedName name="glkahkgh" hidden="1">{#N/A,#N/A,FALSE,"COVER1.XLS ";#N/A,#N/A,FALSE,"RACT1.XLS";#N/A,#N/A,FALSE,"RACT2.XLS";#N/A,#N/A,FALSE,"ECCMP";#N/A,#N/A,FALSE,"WELDER.XLS"}</definedName>
    <definedName name="GlobalOpInc">#REF!</definedName>
    <definedName name="globalposition">#REF!</definedName>
    <definedName name="GlobalSales">#REF!</definedName>
    <definedName name="GLOBE">#REF!</definedName>
    <definedName name="GLOBO1">#REF!</definedName>
    <definedName name="GLOBO2">#REF!</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Profile" hidden="1">#REF!</definedName>
    <definedName name="gls_GenRecComment"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M">#REF!</definedName>
    <definedName name="GMB" localSheetId="31" hidden="1">#REF!</definedName>
    <definedName name="GMB" hidden="1">#REF!</definedName>
    <definedName name="gmd" localSheetId="35" hidden="1">{#N/A,#N/A,FALSE,"Matrix";#N/A,#N/A,FALSE,"Executive";#N/A,#N/A,FALSE,"Summary"}</definedName>
    <definedName name="gmd" localSheetId="37" hidden="1">{#N/A,#N/A,FALSE,"Matrix";#N/A,#N/A,FALSE,"Executive";#N/A,#N/A,FALSE,"Summary"}</definedName>
    <definedName name="gmd" localSheetId="36" hidden="1">{#N/A,#N/A,FALSE,"Matrix";#N/A,#N/A,FALSE,"Executive";#N/A,#N/A,FALSE,"Summary"}</definedName>
    <definedName name="gmd" localSheetId="30" hidden="1">{#N/A,#N/A,FALSE,"Matrix";#N/A,#N/A,FALSE,"Executive";#N/A,#N/A,FALSE,"Summary"}</definedName>
    <definedName name="gmd" localSheetId="33" hidden="1">{#N/A,#N/A,FALSE,"Matrix";#N/A,#N/A,FALSE,"Executive";#N/A,#N/A,FALSE,"Summary"}</definedName>
    <definedName name="gmd" localSheetId="34" hidden="1">{#N/A,#N/A,FALSE,"Matrix";#N/A,#N/A,FALSE,"Executive";#N/A,#N/A,FALSE,"Summary"}</definedName>
    <definedName name="gmd" localSheetId="31" hidden="1">{#N/A,#N/A,FALSE,"Matrix";#N/A,#N/A,FALSE,"Executive";#N/A,#N/A,FALSE,"Summary"}</definedName>
    <definedName name="gmd" localSheetId="29" hidden="1">{#N/A,#N/A,FALSE,"Matrix";#N/A,#N/A,FALSE,"Executive";#N/A,#N/A,FALSE,"Summary"}</definedName>
    <definedName name="gmd" hidden="1">{#N/A,#N/A,FALSE,"Matrix";#N/A,#N/A,FALSE,"Executive";#N/A,#N/A,FALSE,"Summary"}</definedName>
    <definedName name="gmd_1" localSheetId="35" hidden="1">{#N/A,#N/A,FALSE,"Matrix";#N/A,#N/A,FALSE,"Executive";#N/A,#N/A,FALSE,"Summary"}</definedName>
    <definedName name="gmd_1" localSheetId="37" hidden="1">{#N/A,#N/A,FALSE,"Matrix";#N/A,#N/A,FALSE,"Executive";#N/A,#N/A,FALSE,"Summary"}</definedName>
    <definedName name="gmd_1" localSheetId="36" hidden="1">{#N/A,#N/A,FALSE,"Matrix";#N/A,#N/A,FALSE,"Executive";#N/A,#N/A,FALSE,"Summary"}</definedName>
    <definedName name="gmd_1" localSheetId="33" hidden="1">{#N/A,#N/A,FALSE,"Matrix";#N/A,#N/A,FALSE,"Executive";#N/A,#N/A,FALSE,"Summary"}</definedName>
    <definedName name="gmd_1" localSheetId="34" hidden="1">{#N/A,#N/A,FALSE,"Matrix";#N/A,#N/A,FALSE,"Executive";#N/A,#N/A,FALSE,"Summary"}</definedName>
    <definedName name="gmd_1" localSheetId="31" hidden="1">{#N/A,#N/A,FALSE,"Matrix";#N/A,#N/A,FALSE,"Executive";#N/A,#N/A,FALSE,"Summary"}</definedName>
    <definedName name="gmd_1" hidden="1">{#N/A,#N/A,FALSE,"Matrix";#N/A,#N/A,FALSE,"Executive";#N/A,#N/A,FALSE,"Summary"}</definedName>
    <definedName name="gmfmfg"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G" hidden="1">{"'REL CUSTODIF'!$B$1:$H$72"}</definedName>
    <definedName name="GMGR" hidden="1">{"'REL CUSTODIF'!$B$1:$H$72"}</definedName>
    <definedName name="gmhtdsykdut"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N" localSheetId="35" hidden="1">{#N/A,#N/A,FALSE,"DET-CAMB.";#N/A,#N/A,FALSE,"PRESUP.";#N/A,#N/A,FALSE,"RESUMEN";#N/A,#N/A,FALSE,"CT";#N/A,#N/A,FALSE,"PD";#N/A,#N/A,FALSE,"PR"}</definedName>
    <definedName name="GN" localSheetId="37" hidden="1">{#N/A,#N/A,FALSE,"DET-CAMB.";#N/A,#N/A,FALSE,"PRESUP.";#N/A,#N/A,FALSE,"RESUMEN";#N/A,#N/A,FALSE,"CT";#N/A,#N/A,FALSE,"PD";#N/A,#N/A,FALSE,"PR"}</definedName>
    <definedName name="GN" localSheetId="36" hidden="1">{#N/A,#N/A,FALSE,"DET-CAMB.";#N/A,#N/A,FALSE,"PRESUP.";#N/A,#N/A,FALSE,"RESUMEN";#N/A,#N/A,FALSE,"CT";#N/A,#N/A,FALSE,"PD";#N/A,#N/A,FALSE,"PR"}</definedName>
    <definedName name="GN" localSheetId="33" hidden="1">{#N/A,#N/A,FALSE,"DET-CAMB.";#N/A,#N/A,FALSE,"PRESUP.";#N/A,#N/A,FALSE,"RESUMEN";#N/A,#N/A,FALSE,"CT";#N/A,#N/A,FALSE,"PD";#N/A,#N/A,FALSE,"PR"}</definedName>
    <definedName name="GN" localSheetId="34" hidden="1">{#N/A,#N/A,FALSE,"DET-CAMB.";#N/A,#N/A,FALSE,"PRESUP.";#N/A,#N/A,FALSE,"RESUMEN";#N/A,#N/A,FALSE,"CT";#N/A,#N/A,FALSE,"PD";#N/A,#N/A,FALSE,"PR"}</definedName>
    <definedName name="GN" localSheetId="31" hidden="1">{#N/A,#N/A,FALSE,"DET-CAMB.";#N/A,#N/A,FALSE,"PRESUP.";#N/A,#N/A,FALSE,"RESUMEN";#N/A,#N/A,FALSE,"CT";#N/A,#N/A,FALSE,"PD";#N/A,#N/A,FALSE,"PR"}</definedName>
    <definedName name="GN" hidden="1">{#N/A,#N/A,FALSE,"DET-CAMB.";#N/A,#N/A,FALSE,"PRESUP.";#N/A,#N/A,FALSE,"RESUMEN";#N/A,#N/A,FALSE,"CT";#N/A,#N/A,FALSE,"PD";#N/A,#N/A,FALSE,"PR"}</definedName>
    <definedName name="gnfbd" localSheetId="35" hidden="1">{#N/A,#N/A,TRUE,"INGENIERIA";#N/A,#N/A,TRUE,"COMPRAS";#N/A,#N/A,TRUE,"DIRECCION";#N/A,#N/A,TRUE,"RESUMEN"}</definedName>
    <definedName name="gnfbd" localSheetId="37" hidden="1">{#N/A,#N/A,TRUE,"INGENIERIA";#N/A,#N/A,TRUE,"COMPRAS";#N/A,#N/A,TRUE,"DIRECCION";#N/A,#N/A,TRUE,"RESUMEN"}</definedName>
    <definedName name="gnfbd" localSheetId="36" hidden="1">{#N/A,#N/A,TRUE,"INGENIERIA";#N/A,#N/A,TRUE,"COMPRAS";#N/A,#N/A,TRUE,"DIRECCION";#N/A,#N/A,TRUE,"RESUMEN"}</definedName>
    <definedName name="gnfbd" localSheetId="33" hidden="1">{#N/A,#N/A,TRUE,"INGENIERIA";#N/A,#N/A,TRUE,"COMPRAS";#N/A,#N/A,TRUE,"DIRECCION";#N/A,#N/A,TRUE,"RESUMEN"}</definedName>
    <definedName name="gnfbd" localSheetId="34" hidden="1">{#N/A,#N/A,TRUE,"INGENIERIA";#N/A,#N/A,TRUE,"COMPRAS";#N/A,#N/A,TRUE,"DIRECCION";#N/A,#N/A,TRUE,"RESUMEN"}</definedName>
    <definedName name="gnfbd" localSheetId="31" hidden="1">{#N/A,#N/A,TRUE,"INGENIERIA";#N/A,#N/A,TRUE,"COMPRAS";#N/A,#N/A,TRUE,"DIRECCION";#N/A,#N/A,TRUE,"RESUMEN"}</definedName>
    <definedName name="gnfbd" hidden="1">{#N/A,#N/A,TRUE,"INGENIERIA";#N/A,#N/A,TRUE,"COMPRAS";#N/A,#N/A,TRUE,"DIRECCION";#N/A,#N/A,TRUE,"RESUMEN"}</definedName>
    <definedName name="gngl_" localSheetId="31">#REF!</definedName>
    <definedName name="gngl_">!#REF!</definedName>
    <definedName name="goalcell" localSheetId="31">#REF!</definedName>
    <definedName name="goalcell">!#REF!</definedName>
    <definedName name="GOBACK" localSheetId="31">#REF!</definedName>
    <definedName name="GOBACK">!#REF!</definedName>
    <definedName name="GOBACK1" localSheetId="31">#REF!</definedName>
    <definedName name="GOBACK1">!#REF!</definedName>
    <definedName name="Gold_ounces">#REF!</definedName>
    <definedName name="Gold_sales">#REF!</definedName>
    <definedName name="goldgrade" localSheetId="31">#REF!</definedName>
    <definedName name="goldgrade">!#REF!</definedName>
    <definedName name="GoldGradeDev">#REF!</definedName>
    <definedName name="GoldGradeDistType">#REF!</definedName>
    <definedName name="goldprice" localSheetId="31">#REF!</definedName>
    <definedName name="goldprice">!#REF!</definedName>
    <definedName name="GoldPriceSens">#REF!</definedName>
    <definedName name="goldrecovery" localSheetId="31">#REF!</definedName>
    <definedName name="goldrecovery">!#REF!</definedName>
    <definedName name="GoldRecoveryDev">#REF!</definedName>
    <definedName name="GoldRecoveryDistType">#REF!</definedName>
    <definedName name="GONGGA" localSheetId="31">#REF!</definedName>
    <definedName name="GONGGA">!#REF!</definedName>
    <definedName name="GONGJANG" localSheetId="31">#REF!</definedName>
    <definedName name="GONGJANG">!#REF!</definedName>
    <definedName name="gonzalo" localSheetId="37" hidden="1">{#N/A,#N/A,FALSE,"CLIENT HOPSR";#N/A,#N/A,FALSE,"JEG GRAPH";#N/A,#N/A,FALSE,"PROCESS";#N/A,#N/A,FALSE,"CIVIL";#N/A,#N/A,FALSE,"ELECTRICAL";#N/A,#N/A,FALSE,"CNTRL SYS";#N/A,#N/A,FALSE,"MECH";#N/A,#N/A,FALSE,"PIPE"}</definedName>
    <definedName name="gonzalo" localSheetId="36" hidden="1">{#N/A,#N/A,FALSE,"CLIENT HOPSR";#N/A,#N/A,FALSE,"JEG GRAPH";#N/A,#N/A,FALSE,"PROCESS";#N/A,#N/A,FALSE,"CIVIL";#N/A,#N/A,FALSE,"ELECTRICAL";#N/A,#N/A,FALSE,"CNTRL SYS";#N/A,#N/A,FALSE,"MECH";#N/A,#N/A,FALSE,"PIPE"}</definedName>
    <definedName name="gonzalo" localSheetId="31" hidden="1">{#N/A,#N/A,FALSE,"CLIENT HOPSR";#N/A,#N/A,FALSE,"JEG GRAPH";#N/A,#N/A,FALSE,"PROCESS";#N/A,#N/A,FALSE,"CIVIL";#N/A,#N/A,FALSE,"ELECTRICAL";#N/A,#N/A,FALSE,"CNTRL SYS";#N/A,#N/A,FALSE,"MECH";#N/A,#N/A,FALSE,"PIPE"}</definedName>
    <definedName name="gonzalo" hidden="1">{#N/A,#N/A,FALSE,"CLIENT HOPSR";#N/A,#N/A,FALSE,"JEG GRAPH";#N/A,#N/A,FALSE,"PROCESS";#N/A,#N/A,FALSE,"CIVIL";#N/A,#N/A,FALSE,"ELECTRICAL";#N/A,#N/A,FALSE,"CNTRL SYS";#N/A,#N/A,FALSE,"MECH";#N/A,#N/A,FALSE,"PIPE"}</definedName>
    <definedName name="Gonzalo_Ochoa">#REF!</definedName>
    <definedName name="gopi" localSheetId="35" hidden="1">{#N/A,#N/A,FALSE,"consu_cover";#N/A,#N/A,FALSE,"consu_strategy";#N/A,#N/A,FALSE,"consu_flow";#N/A,#N/A,FALSE,"Summary_reqmt";#N/A,#N/A,FALSE,"field_ppg";#N/A,#N/A,FALSE,"ppg_shop";#N/A,#N/A,FALSE,"strl";#N/A,#N/A,FALSE,"tankages";#N/A,#N/A,FALSE,"gases"}</definedName>
    <definedName name="gopi" localSheetId="37" hidden="1">{#N/A,#N/A,FALSE,"consu_cover";#N/A,#N/A,FALSE,"consu_strategy";#N/A,#N/A,FALSE,"consu_flow";#N/A,#N/A,FALSE,"Summary_reqmt";#N/A,#N/A,FALSE,"field_ppg";#N/A,#N/A,FALSE,"ppg_shop";#N/A,#N/A,FALSE,"strl";#N/A,#N/A,FALSE,"tankages";#N/A,#N/A,FALSE,"gases"}</definedName>
    <definedName name="gopi" localSheetId="36" hidden="1">{#N/A,#N/A,FALSE,"consu_cover";#N/A,#N/A,FALSE,"consu_strategy";#N/A,#N/A,FALSE,"consu_flow";#N/A,#N/A,FALSE,"Summary_reqmt";#N/A,#N/A,FALSE,"field_ppg";#N/A,#N/A,FALSE,"ppg_shop";#N/A,#N/A,FALSE,"strl";#N/A,#N/A,FALSE,"tankages";#N/A,#N/A,FALSE,"gases"}</definedName>
    <definedName name="gopi" localSheetId="33" hidden="1">{#N/A,#N/A,FALSE,"consu_cover";#N/A,#N/A,FALSE,"consu_strategy";#N/A,#N/A,FALSE,"consu_flow";#N/A,#N/A,FALSE,"Summary_reqmt";#N/A,#N/A,FALSE,"field_ppg";#N/A,#N/A,FALSE,"ppg_shop";#N/A,#N/A,FALSE,"strl";#N/A,#N/A,FALSE,"tankages";#N/A,#N/A,FALSE,"gases"}</definedName>
    <definedName name="gopi" localSheetId="34" hidden="1">{#N/A,#N/A,FALSE,"consu_cover";#N/A,#N/A,FALSE,"consu_strategy";#N/A,#N/A,FALSE,"consu_flow";#N/A,#N/A,FALSE,"Summary_reqmt";#N/A,#N/A,FALSE,"field_ppg";#N/A,#N/A,FALSE,"ppg_shop";#N/A,#N/A,FALSE,"strl";#N/A,#N/A,FALSE,"tankages";#N/A,#N/A,FALSE,"gases"}</definedName>
    <definedName name="gopi" localSheetId="31" hidden="1">{#N/A,#N/A,FALSE,"consu_cover";#N/A,#N/A,FALSE,"consu_strategy";#N/A,#N/A,FALSE,"consu_flow";#N/A,#N/A,FALSE,"Summary_reqmt";#N/A,#N/A,FALSE,"field_ppg";#N/A,#N/A,FALSE,"ppg_shop";#N/A,#N/A,FALSE,"strl";#N/A,#N/A,FALSE,"tankages";#N/A,#N/A,FALSE,"gases"}</definedName>
    <definedName name="gopi" hidden="1">{#N/A,#N/A,FALSE,"consu_cover";#N/A,#N/A,FALSE,"consu_strategy";#N/A,#N/A,FALSE,"consu_flow";#N/A,#N/A,FALSE,"Summary_reqmt";#N/A,#N/A,FALSE,"field_ppg";#N/A,#N/A,FALSE,"ppg_shop";#N/A,#N/A,FALSE,"strl";#N/A,#N/A,FALSE,"tankages";#N/A,#N/A,FALSE,"gases"}</definedName>
    <definedName name="GOVERNMENT_AFFAIRS" localSheetId="31">#REF!</definedName>
    <definedName name="GOVERNMENT_AFFAIRS">!#REF!</definedName>
    <definedName name="gperoz">#REF!</definedName>
    <definedName name="GPG" localSheetId="35" hidden="1">{#N/A,#N/A,FALSE,"masez (10)";#N/A,#N/A,FALSE,"masez (7)";#N/A,#N/A,FALSE,"masez (6)";#N/A,#N/A,FALSE,"masez (5)";#N/A,#N/A,FALSE,"masez (4)";#N/A,#N/A,FALSE,"masez (3)";#N/A,#N/A,FALSE,"masez (2)";#N/A,#N/A,FALSE,"GME";#N/A,#N/A,FALSE,"masez"}</definedName>
    <definedName name="GPG" localSheetId="37" hidden="1">{#N/A,#N/A,FALSE,"masez (10)";#N/A,#N/A,FALSE,"masez (7)";#N/A,#N/A,FALSE,"masez (6)";#N/A,#N/A,FALSE,"masez (5)";#N/A,#N/A,FALSE,"masez (4)";#N/A,#N/A,FALSE,"masez (3)";#N/A,#N/A,FALSE,"masez (2)";#N/A,#N/A,FALSE,"GME";#N/A,#N/A,FALSE,"masez"}</definedName>
    <definedName name="GPG" localSheetId="36" hidden="1">{#N/A,#N/A,FALSE,"masez (10)";#N/A,#N/A,FALSE,"masez (7)";#N/A,#N/A,FALSE,"masez (6)";#N/A,#N/A,FALSE,"masez (5)";#N/A,#N/A,FALSE,"masez (4)";#N/A,#N/A,FALSE,"masez (3)";#N/A,#N/A,FALSE,"masez (2)";#N/A,#N/A,FALSE,"GME";#N/A,#N/A,FALSE,"masez"}</definedName>
    <definedName name="GPG" localSheetId="33" hidden="1">{#N/A,#N/A,FALSE,"masez (10)";#N/A,#N/A,FALSE,"masez (7)";#N/A,#N/A,FALSE,"masez (6)";#N/A,#N/A,FALSE,"masez (5)";#N/A,#N/A,FALSE,"masez (4)";#N/A,#N/A,FALSE,"masez (3)";#N/A,#N/A,FALSE,"masez (2)";#N/A,#N/A,FALSE,"GME";#N/A,#N/A,FALSE,"masez"}</definedName>
    <definedName name="GPG" localSheetId="34" hidden="1">{#N/A,#N/A,FALSE,"masez (10)";#N/A,#N/A,FALSE,"masez (7)";#N/A,#N/A,FALSE,"masez (6)";#N/A,#N/A,FALSE,"masez (5)";#N/A,#N/A,FALSE,"masez (4)";#N/A,#N/A,FALSE,"masez (3)";#N/A,#N/A,FALSE,"masez (2)";#N/A,#N/A,FALSE,"GME";#N/A,#N/A,FALSE,"masez"}</definedName>
    <definedName name="GPG" localSheetId="31" hidden="1">{#N/A,#N/A,FALSE,"masez (10)";#N/A,#N/A,FALSE,"masez (7)";#N/A,#N/A,FALSE,"masez (6)";#N/A,#N/A,FALSE,"masez (5)";#N/A,#N/A,FALSE,"masez (4)";#N/A,#N/A,FALSE,"masez (3)";#N/A,#N/A,FALSE,"masez (2)";#N/A,#N/A,FALSE,"GME";#N/A,#N/A,FALSE,"masez"}</definedName>
    <definedName name="GPG" hidden="1">{#N/A,#N/A,FALSE,"masez (10)";#N/A,#N/A,FALSE,"masez (7)";#N/A,#N/A,FALSE,"masez (6)";#N/A,#N/A,FALSE,"masez (5)";#N/A,#N/A,FALSE,"masez (4)";#N/A,#N/A,FALSE,"masez (3)";#N/A,#N/A,FALSE,"masez (2)";#N/A,#N/A,FALSE,"GME";#N/A,#N/A,FALSE,"masez"}</definedName>
    <definedName name="gpx" localSheetId="35" hidden="1">{#N/A,#N/A,TRUE,"INGENIERIA";#N/A,#N/A,TRUE,"COMPRAS";#N/A,#N/A,TRUE,"DIRECCION";#N/A,#N/A,TRUE,"RESUMEN"}</definedName>
    <definedName name="gpx" localSheetId="37" hidden="1">{#N/A,#N/A,TRUE,"INGENIERIA";#N/A,#N/A,TRUE,"COMPRAS";#N/A,#N/A,TRUE,"DIRECCION";#N/A,#N/A,TRUE,"RESUMEN"}</definedName>
    <definedName name="gpx" localSheetId="36" hidden="1">{#N/A,#N/A,TRUE,"INGENIERIA";#N/A,#N/A,TRUE,"COMPRAS";#N/A,#N/A,TRUE,"DIRECCION";#N/A,#N/A,TRUE,"RESUMEN"}</definedName>
    <definedName name="gpx" localSheetId="33" hidden="1">{#N/A,#N/A,TRUE,"INGENIERIA";#N/A,#N/A,TRUE,"COMPRAS";#N/A,#N/A,TRUE,"DIRECCION";#N/A,#N/A,TRUE,"RESUMEN"}</definedName>
    <definedName name="gpx" localSheetId="34" hidden="1">{#N/A,#N/A,TRUE,"INGENIERIA";#N/A,#N/A,TRUE,"COMPRAS";#N/A,#N/A,TRUE,"DIRECCION";#N/A,#N/A,TRUE,"RESUMEN"}</definedName>
    <definedName name="gpx" localSheetId="31" hidden="1">{#N/A,#N/A,TRUE,"INGENIERIA";#N/A,#N/A,TRUE,"COMPRAS";#N/A,#N/A,TRUE,"DIRECCION";#N/A,#N/A,TRUE,"RESUMEN"}</definedName>
    <definedName name="gpx" hidden="1">{#N/A,#N/A,TRUE,"INGENIERIA";#N/A,#N/A,TRUE,"COMPRAS";#N/A,#N/A,TRUE,"DIRECCION";#N/A,#N/A,TRUE,"RESUMEN"}</definedName>
    <definedName name="GPXA">#REF!</definedName>
    <definedName name="gr" localSheetId="35" hidden="1">{#N/A,#N/A,FALSE,"COVER.XLS";#N/A,#N/A,FALSE,"RACT1.XLS";#N/A,#N/A,FALSE,"RACT2.XLS";#N/A,#N/A,FALSE,"ECCMP";#N/A,#N/A,FALSE,"WELDER.XLS"}</definedName>
    <definedName name="gr" localSheetId="37" hidden="1">{#N/A,#N/A,FALSE,"COVER.XLS";#N/A,#N/A,FALSE,"RACT1.XLS";#N/A,#N/A,FALSE,"RACT2.XLS";#N/A,#N/A,FALSE,"ECCMP";#N/A,#N/A,FALSE,"WELDER.XLS"}</definedName>
    <definedName name="gr" localSheetId="36" hidden="1">{#N/A,#N/A,FALSE,"COVER.XLS";#N/A,#N/A,FALSE,"RACT1.XLS";#N/A,#N/A,FALSE,"RACT2.XLS";#N/A,#N/A,FALSE,"ECCMP";#N/A,#N/A,FALSE,"WELDER.XLS"}</definedName>
    <definedName name="gr" localSheetId="33" hidden="1">{#N/A,#N/A,FALSE,"COVER.XLS";#N/A,#N/A,FALSE,"RACT1.XLS";#N/A,#N/A,FALSE,"RACT2.XLS";#N/A,#N/A,FALSE,"ECCMP";#N/A,#N/A,FALSE,"WELDER.XLS"}</definedName>
    <definedName name="gr" localSheetId="34" hidden="1">{#N/A,#N/A,FALSE,"COVER.XLS";#N/A,#N/A,FALSE,"RACT1.XLS";#N/A,#N/A,FALSE,"RACT2.XLS";#N/A,#N/A,FALSE,"ECCMP";#N/A,#N/A,FALSE,"WELDER.XLS"}</definedName>
    <definedName name="gr" localSheetId="31" hidden="1">{#N/A,#N/A,FALSE,"COVER.XLS";#N/A,#N/A,FALSE,"RACT1.XLS";#N/A,#N/A,FALSE,"RACT2.XLS";#N/A,#N/A,FALSE,"ECCMP";#N/A,#N/A,FALSE,"WELDER.XLS"}</definedName>
    <definedName name="gr" hidden="1">{#N/A,#N/A,FALSE,"COVER.XLS";#N/A,#N/A,FALSE,"RACT1.XLS";#N/A,#N/A,FALSE,"RACT2.XLS";#N/A,#N/A,FALSE,"ECCMP";#N/A,#N/A,FALSE,"WELDER.XLS"}</definedName>
    <definedName name="GR__B13" localSheetId="31">#REF!</definedName>
    <definedName name="GR__B13">!#REF!</definedName>
    <definedName name="GR_B1" localSheetId="31">#REF!</definedName>
    <definedName name="GR_B1">!#REF!</definedName>
    <definedName name="GR_B12" localSheetId="31">#REF!</definedName>
    <definedName name="GR_B12">!#REF!</definedName>
    <definedName name="GR_B13" localSheetId="31">#REF!</definedName>
    <definedName name="GR_B13">!#REF!</definedName>
    <definedName name="GR_B14" localSheetId="31">#REF!</definedName>
    <definedName name="GR_B14">!#REF!</definedName>
    <definedName name="GR_B16" localSheetId="31">#REF!</definedName>
    <definedName name="GR_B16">!#REF!</definedName>
    <definedName name="GR_B17" localSheetId="31">#REF!</definedName>
    <definedName name="GR_B17">!#REF!</definedName>
    <definedName name="GR_B18" localSheetId="31">#REF!</definedName>
    <definedName name="GR_B18">!#REF!</definedName>
    <definedName name="GR_B19" localSheetId="31">#REF!</definedName>
    <definedName name="GR_B19">!#REF!</definedName>
    <definedName name="GR_B2" localSheetId="31">#REF!</definedName>
    <definedName name="GR_B2">!#REF!</definedName>
    <definedName name="GR_B20" localSheetId="31">#REF!</definedName>
    <definedName name="GR_B20">!#REF!</definedName>
    <definedName name="GR_B21" localSheetId="31">#REF!</definedName>
    <definedName name="GR_B21">!#REF!</definedName>
    <definedName name="GR_B22" localSheetId="31">#REF!</definedName>
    <definedName name="GR_B22">!#REF!</definedName>
    <definedName name="GR_B22A" localSheetId="31">#REF!</definedName>
    <definedName name="GR_B22A">!#REF!</definedName>
    <definedName name="GR_B23" localSheetId="31">#REF!</definedName>
    <definedName name="GR_B23">!#REF!</definedName>
    <definedName name="GR_CB13" localSheetId="31">#REF!</definedName>
    <definedName name="GR_CB13">!#REF!</definedName>
    <definedName name="GR_ONZA" localSheetId="31">#REF!</definedName>
    <definedName name="GR_ONZA">!#REF!</definedName>
    <definedName name="gr16h">#REF!</definedName>
    <definedName name="GR3Q">#REF!</definedName>
    <definedName name="GRA." localSheetId="35" hidden="1">{"CI+GG(BASE)",#N/A,FALSE,"CI+GG(BASE)";"GG",#N/A,FALSE,"CI+GG(BASE)";"CI",#N/A,FALSE,"CI+GG(BASE)"}</definedName>
    <definedName name="GRA." localSheetId="37" hidden="1">{"CI+GG(BASE)",#N/A,FALSE,"CI+GG(BASE)";"GG",#N/A,FALSE,"CI+GG(BASE)";"CI",#N/A,FALSE,"CI+GG(BASE)"}</definedName>
    <definedName name="GRA." localSheetId="36" hidden="1">{"CI+GG(BASE)",#N/A,FALSE,"CI+GG(BASE)";"GG",#N/A,FALSE,"CI+GG(BASE)";"CI",#N/A,FALSE,"CI+GG(BASE)"}</definedName>
    <definedName name="GRA." localSheetId="33" hidden="1">{"CI+GG(BASE)",#N/A,FALSE,"CI+GG(BASE)";"GG",#N/A,FALSE,"CI+GG(BASE)";"CI",#N/A,FALSE,"CI+GG(BASE)"}</definedName>
    <definedName name="GRA." localSheetId="34" hidden="1">{"CI+GG(BASE)",#N/A,FALSE,"CI+GG(BASE)";"GG",#N/A,FALSE,"CI+GG(BASE)";"CI",#N/A,FALSE,"CI+GG(BASE)"}</definedName>
    <definedName name="GRA." localSheetId="31" hidden="1">{"CI+GG(BASE)",#N/A,FALSE,"CI+GG(BASE)";"GG",#N/A,FALSE,"CI+GG(BASE)";"CI",#N/A,FALSE,"CI+GG(BASE)"}</definedName>
    <definedName name="GRA." hidden="1">{"CI+GG(BASE)",#N/A,FALSE,"CI+GG(BASE)";"GG",#N/A,FALSE,"CI+GG(BASE)";"CI",#N/A,FALSE,"CI+GG(BASE)"}</definedName>
    <definedName name="GRA._1" localSheetId="35" hidden="1">{"CI+GG(BASE)",#N/A,FALSE,"CI+GG(BASE)";"GG",#N/A,FALSE,"CI+GG(BASE)";"CI",#N/A,FALSE,"CI+GG(BASE)"}</definedName>
    <definedName name="GRA._1" localSheetId="37" hidden="1">{"CI+GG(BASE)",#N/A,FALSE,"CI+GG(BASE)";"GG",#N/A,FALSE,"CI+GG(BASE)";"CI",#N/A,FALSE,"CI+GG(BASE)"}</definedName>
    <definedName name="GRA._1" localSheetId="36" hidden="1">{"CI+GG(BASE)",#N/A,FALSE,"CI+GG(BASE)";"GG",#N/A,FALSE,"CI+GG(BASE)";"CI",#N/A,FALSE,"CI+GG(BASE)"}</definedName>
    <definedName name="GRA._1" localSheetId="33" hidden="1">{"CI+GG(BASE)",#N/A,FALSE,"CI+GG(BASE)";"GG",#N/A,FALSE,"CI+GG(BASE)";"CI",#N/A,FALSE,"CI+GG(BASE)"}</definedName>
    <definedName name="GRA._1" localSheetId="34" hidden="1">{"CI+GG(BASE)",#N/A,FALSE,"CI+GG(BASE)";"GG",#N/A,FALSE,"CI+GG(BASE)";"CI",#N/A,FALSE,"CI+GG(BASE)"}</definedName>
    <definedName name="GRA._1" localSheetId="31" hidden="1">{"CI+GG(BASE)",#N/A,FALSE,"CI+GG(BASE)";"GG",#N/A,FALSE,"CI+GG(BASE)";"CI",#N/A,FALSE,"CI+GG(BASE)"}</definedName>
    <definedName name="GRA._1" hidden="1">{"CI+GG(BASE)",#N/A,FALSE,"CI+GG(BASE)";"GG",#N/A,FALSE,"CI+GG(BASE)";"CI",#N/A,FALSE,"CI+GG(BASE)"}</definedName>
    <definedName name="GRA._2" localSheetId="35" hidden="1">{"CI+GG(BASE)",#N/A,FALSE,"CI+GG(BASE)";"GG",#N/A,FALSE,"CI+GG(BASE)";"CI",#N/A,FALSE,"CI+GG(BASE)"}</definedName>
    <definedName name="GRA._2" localSheetId="37" hidden="1">{"CI+GG(BASE)",#N/A,FALSE,"CI+GG(BASE)";"GG",#N/A,FALSE,"CI+GG(BASE)";"CI",#N/A,FALSE,"CI+GG(BASE)"}</definedName>
    <definedName name="GRA._2" localSheetId="36" hidden="1">{"CI+GG(BASE)",#N/A,FALSE,"CI+GG(BASE)";"GG",#N/A,FALSE,"CI+GG(BASE)";"CI",#N/A,FALSE,"CI+GG(BASE)"}</definedName>
    <definedName name="GRA._2" localSheetId="33" hidden="1">{"CI+GG(BASE)",#N/A,FALSE,"CI+GG(BASE)";"GG",#N/A,FALSE,"CI+GG(BASE)";"CI",#N/A,FALSE,"CI+GG(BASE)"}</definedName>
    <definedName name="GRA._2" localSheetId="34" hidden="1">{"CI+GG(BASE)",#N/A,FALSE,"CI+GG(BASE)";"GG",#N/A,FALSE,"CI+GG(BASE)";"CI",#N/A,FALSE,"CI+GG(BASE)"}</definedName>
    <definedName name="GRA._2" localSheetId="31" hidden="1">{"CI+GG(BASE)",#N/A,FALSE,"CI+GG(BASE)";"GG",#N/A,FALSE,"CI+GG(BASE)";"CI",#N/A,FALSE,"CI+GG(BASE)"}</definedName>
    <definedName name="GRA._2" hidden="1">{"CI+GG(BASE)",#N/A,FALSE,"CI+GG(BASE)";"GG",#N/A,FALSE,"CI+GG(BASE)";"CI",#N/A,FALSE,"CI+GG(BASE)"}</definedName>
    <definedName name="GRA._3" localSheetId="35" hidden="1">{"CI+GG(BASE)",#N/A,FALSE,"CI+GG(BASE)";"GG",#N/A,FALSE,"CI+GG(BASE)";"CI",#N/A,FALSE,"CI+GG(BASE)"}</definedName>
    <definedName name="GRA._3" localSheetId="37" hidden="1">{"CI+GG(BASE)",#N/A,FALSE,"CI+GG(BASE)";"GG",#N/A,FALSE,"CI+GG(BASE)";"CI",#N/A,FALSE,"CI+GG(BASE)"}</definedName>
    <definedName name="GRA._3" localSheetId="36" hidden="1">{"CI+GG(BASE)",#N/A,FALSE,"CI+GG(BASE)";"GG",#N/A,FALSE,"CI+GG(BASE)";"CI",#N/A,FALSE,"CI+GG(BASE)"}</definedName>
    <definedName name="GRA._3" localSheetId="33" hidden="1">{"CI+GG(BASE)",#N/A,FALSE,"CI+GG(BASE)";"GG",#N/A,FALSE,"CI+GG(BASE)";"CI",#N/A,FALSE,"CI+GG(BASE)"}</definedName>
    <definedName name="GRA._3" localSheetId="34" hidden="1">{"CI+GG(BASE)",#N/A,FALSE,"CI+GG(BASE)";"GG",#N/A,FALSE,"CI+GG(BASE)";"CI",#N/A,FALSE,"CI+GG(BASE)"}</definedName>
    <definedName name="GRA._3" localSheetId="31" hidden="1">{"CI+GG(BASE)",#N/A,FALSE,"CI+GG(BASE)";"GG",#N/A,FALSE,"CI+GG(BASE)";"CI",#N/A,FALSE,"CI+GG(BASE)"}</definedName>
    <definedName name="GRA._3" hidden="1">{"CI+GG(BASE)",#N/A,FALSE,"CI+GG(BASE)";"GG",#N/A,FALSE,"CI+GG(BASE)";"CI",#N/A,FALSE,"CI+GG(BASE)"}</definedName>
    <definedName name="GRA._4" localSheetId="35" hidden="1">{"CI+GG(BASE)",#N/A,FALSE,"CI+GG(BASE)";"GG",#N/A,FALSE,"CI+GG(BASE)";"CI",#N/A,FALSE,"CI+GG(BASE)"}</definedName>
    <definedName name="GRA._4" localSheetId="37" hidden="1">{"CI+GG(BASE)",#N/A,FALSE,"CI+GG(BASE)";"GG",#N/A,FALSE,"CI+GG(BASE)";"CI",#N/A,FALSE,"CI+GG(BASE)"}</definedName>
    <definedName name="GRA._4" localSheetId="36" hidden="1">{"CI+GG(BASE)",#N/A,FALSE,"CI+GG(BASE)";"GG",#N/A,FALSE,"CI+GG(BASE)";"CI",#N/A,FALSE,"CI+GG(BASE)"}</definedName>
    <definedName name="GRA._4" localSheetId="33" hidden="1">{"CI+GG(BASE)",#N/A,FALSE,"CI+GG(BASE)";"GG",#N/A,FALSE,"CI+GG(BASE)";"CI",#N/A,FALSE,"CI+GG(BASE)"}</definedName>
    <definedName name="GRA._4" localSheetId="34" hidden="1">{"CI+GG(BASE)",#N/A,FALSE,"CI+GG(BASE)";"GG",#N/A,FALSE,"CI+GG(BASE)";"CI",#N/A,FALSE,"CI+GG(BASE)"}</definedName>
    <definedName name="GRA._4" localSheetId="31" hidden="1">{"CI+GG(BASE)",#N/A,FALSE,"CI+GG(BASE)";"GG",#N/A,FALSE,"CI+GG(BASE)";"CI",#N/A,FALSE,"CI+GG(BASE)"}</definedName>
    <definedName name="GRA._4" hidden="1">{"CI+GG(BASE)",#N/A,FALSE,"CI+GG(BASE)";"GG",#N/A,FALSE,"CI+GG(BASE)";"CI",#N/A,FALSE,"CI+GG(BASE)"}</definedName>
    <definedName name="GRA._5" localSheetId="35" hidden="1">{"CI+GG(BASE)",#N/A,FALSE,"CI+GG(BASE)";"GG",#N/A,FALSE,"CI+GG(BASE)";"CI",#N/A,FALSE,"CI+GG(BASE)"}</definedName>
    <definedName name="GRA._5" localSheetId="37" hidden="1">{"CI+GG(BASE)",#N/A,FALSE,"CI+GG(BASE)";"GG",#N/A,FALSE,"CI+GG(BASE)";"CI",#N/A,FALSE,"CI+GG(BASE)"}</definedName>
    <definedName name="GRA._5" localSheetId="36" hidden="1">{"CI+GG(BASE)",#N/A,FALSE,"CI+GG(BASE)";"GG",#N/A,FALSE,"CI+GG(BASE)";"CI",#N/A,FALSE,"CI+GG(BASE)"}</definedName>
    <definedName name="GRA._5" localSheetId="33" hidden="1">{"CI+GG(BASE)",#N/A,FALSE,"CI+GG(BASE)";"GG",#N/A,FALSE,"CI+GG(BASE)";"CI",#N/A,FALSE,"CI+GG(BASE)"}</definedName>
    <definedName name="GRA._5" localSheetId="34" hidden="1">{"CI+GG(BASE)",#N/A,FALSE,"CI+GG(BASE)";"GG",#N/A,FALSE,"CI+GG(BASE)";"CI",#N/A,FALSE,"CI+GG(BASE)"}</definedName>
    <definedName name="GRA._5" localSheetId="31" hidden="1">{"CI+GG(BASE)",#N/A,FALSE,"CI+GG(BASE)";"GG",#N/A,FALSE,"CI+GG(BASE)";"CI",#N/A,FALSE,"CI+GG(BASE)"}</definedName>
    <definedName name="GRA._5" hidden="1">{"CI+GG(BASE)",#N/A,FALSE,"CI+GG(BASE)";"GG",#N/A,FALSE,"CI+GG(BASE)";"CI",#N/A,FALSE,"CI+GG(BASE)"}</definedName>
    <definedName name="_xlnm.Recorder" localSheetId="31">#REF!</definedName>
    <definedName name="_xlnm.Recorder">!#REF!</definedName>
    <definedName name="GRADE.LIST">#REF!</definedName>
    <definedName name="grade_rate" localSheetId="31">#REF!</definedName>
    <definedName name="grade_rate">!#REF!</definedName>
    <definedName name="GradeDistType">#REF!</definedName>
    <definedName name="gradoinstruccion">#REF!</definedName>
    <definedName name="GRAF" localSheetId="35" hidden="1">{"Graf_Carga Trab",#N/A,FALSE,"Grafi_Carga Trab";"Graf_Venta Flujo",#N/A,FALSE,"Grafi_Carga Trab"}</definedName>
    <definedName name="graf" localSheetId="37" hidden="1">#REF!</definedName>
    <definedName name="graf" localSheetId="32" hidden="1">#REF!</definedName>
    <definedName name="graf" localSheetId="21" hidden="1">#REF!</definedName>
    <definedName name="graf" localSheetId="36" hidden="1">#REF!</definedName>
    <definedName name="GRAF" localSheetId="33" hidden="1">{"Graf_Carga Trab",#N/A,FALSE,"Grafi_Carga Trab";"Graf_Venta Flujo",#N/A,FALSE,"Grafi_Carga Trab"}</definedName>
    <definedName name="GRAF" localSheetId="34" hidden="1">{"Graf_Carga Trab",#N/A,FALSE,"Grafi_Carga Trab";"Graf_Venta Flujo",#N/A,FALSE,"Grafi_Carga Trab"}</definedName>
    <definedName name="graf" localSheetId="31" hidden="1">#REF!</definedName>
    <definedName name="graf" hidden="1">#REF!</definedName>
    <definedName name="Graf." localSheetId="35" hidden="1">{"MO(BASE)",#N/A,FALSE,"MO(BASE)";"MO(BASE)1",#N/A,FALSE,"MO(BASE)";"MO(BASE)2",#N/A,FALSE,"MO(BASE)"}</definedName>
    <definedName name="Graf." localSheetId="37" hidden="1">{"MO(BASE)",#N/A,FALSE,"MO(BASE)";"MO(BASE)1",#N/A,FALSE,"MO(BASE)";"MO(BASE)2",#N/A,FALSE,"MO(BASE)"}</definedName>
    <definedName name="Graf." localSheetId="36" hidden="1">{"MO(BASE)",#N/A,FALSE,"MO(BASE)";"MO(BASE)1",#N/A,FALSE,"MO(BASE)";"MO(BASE)2",#N/A,FALSE,"MO(BASE)"}</definedName>
    <definedName name="Graf." localSheetId="33" hidden="1">{"MO(BASE)",#N/A,FALSE,"MO(BASE)";"MO(BASE)1",#N/A,FALSE,"MO(BASE)";"MO(BASE)2",#N/A,FALSE,"MO(BASE)"}</definedName>
    <definedName name="Graf." localSheetId="34" hidden="1">{"MO(BASE)",#N/A,FALSE,"MO(BASE)";"MO(BASE)1",#N/A,FALSE,"MO(BASE)";"MO(BASE)2",#N/A,FALSE,"MO(BASE)"}</definedName>
    <definedName name="Graf." localSheetId="31" hidden="1">{"MO(BASE)",#N/A,FALSE,"MO(BASE)";"MO(BASE)1",#N/A,FALSE,"MO(BASE)";"MO(BASE)2",#N/A,FALSE,"MO(BASE)"}</definedName>
    <definedName name="Graf." hidden="1">{"MO(BASE)",#N/A,FALSE,"MO(BASE)";"MO(BASE)1",#N/A,FALSE,"MO(BASE)";"MO(BASE)2",#N/A,FALSE,"MO(BASE)"}</definedName>
    <definedName name="Graf._1" localSheetId="35" hidden="1">{"MO(BASE)",#N/A,FALSE,"MO(BASE)";"MO(BASE)1",#N/A,FALSE,"MO(BASE)";"MO(BASE)2",#N/A,FALSE,"MO(BASE)"}</definedName>
    <definedName name="Graf._1" localSheetId="37" hidden="1">{"MO(BASE)",#N/A,FALSE,"MO(BASE)";"MO(BASE)1",#N/A,FALSE,"MO(BASE)";"MO(BASE)2",#N/A,FALSE,"MO(BASE)"}</definedName>
    <definedName name="Graf._1" localSheetId="36" hidden="1">{"MO(BASE)",#N/A,FALSE,"MO(BASE)";"MO(BASE)1",#N/A,FALSE,"MO(BASE)";"MO(BASE)2",#N/A,FALSE,"MO(BASE)"}</definedName>
    <definedName name="Graf._1" localSheetId="33" hidden="1">{"MO(BASE)",#N/A,FALSE,"MO(BASE)";"MO(BASE)1",#N/A,FALSE,"MO(BASE)";"MO(BASE)2",#N/A,FALSE,"MO(BASE)"}</definedName>
    <definedName name="Graf._1" localSheetId="34" hidden="1">{"MO(BASE)",#N/A,FALSE,"MO(BASE)";"MO(BASE)1",#N/A,FALSE,"MO(BASE)";"MO(BASE)2",#N/A,FALSE,"MO(BASE)"}</definedName>
    <definedName name="Graf._1" localSheetId="31" hidden="1">{"MO(BASE)",#N/A,FALSE,"MO(BASE)";"MO(BASE)1",#N/A,FALSE,"MO(BASE)";"MO(BASE)2",#N/A,FALSE,"MO(BASE)"}</definedName>
    <definedName name="Graf._1" hidden="1">{"MO(BASE)",#N/A,FALSE,"MO(BASE)";"MO(BASE)1",#N/A,FALSE,"MO(BASE)";"MO(BASE)2",#N/A,FALSE,"MO(BASE)"}</definedName>
    <definedName name="Graf._2" localSheetId="35" hidden="1">{"MO(BASE)",#N/A,FALSE,"MO(BASE)";"MO(BASE)1",#N/A,FALSE,"MO(BASE)";"MO(BASE)2",#N/A,FALSE,"MO(BASE)"}</definedName>
    <definedName name="Graf._2" localSheetId="37" hidden="1">{"MO(BASE)",#N/A,FALSE,"MO(BASE)";"MO(BASE)1",#N/A,FALSE,"MO(BASE)";"MO(BASE)2",#N/A,FALSE,"MO(BASE)"}</definedName>
    <definedName name="Graf._2" localSheetId="36" hidden="1">{"MO(BASE)",#N/A,FALSE,"MO(BASE)";"MO(BASE)1",#N/A,FALSE,"MO(BASE)";"MO(BASE)2",#N/A,FALSE,"MO(BASE)"}</definedName>
    <definedName name="Graf._2" localSheetId="33" hidden="1">{"MO(BASE)",#N/A,FALSE,"MO(BASE)";"MO(BASE)1",#N/A,FALSE,"MO(BASE)";"MO(BASE)2",#N/A,FALSE,"MO(BASE)"}</definedName>
    <definedName name="Graf._2" localSheetId="34" hidden="1">{"MO(BASE)",#N/A,FALSE,"MO(BASE)";"MO(BASE)1",#N/A,FALSE,"MO(BASE)";"MO(BASE)2",#N/A,FALSE,"MO(BASE)"}</definedName>
    <definedName name="Graf._2" localSheetId="31" hidden="1">{"MO(BASE)",#N/A,FALSE,"MO(BASE)";"MO(BASE)1",#N/A,FALSE,"MO(BASE)";"MO(BASE)2",#N/A,FALSE,"MO(BASE)"}</definedName>
    <definedName name="Graf._2" hidden="1">{"MO(BASE)",#N/A,FALSE,"MO(BASE)";"MO(BASE)1",#N/A,FALSE,"MO(BASE)";"MO(BASE)2",#N/A,FALSE,"MO(BASE)"}</definedName>
    <definedName name="Graf._3" localSheetId="35" hidden="1">{"MO(BASE)",#N/A,FALSE,"MO(BASE)";"MO(BASE)1",#N/A,FALSE,"MO(BASE)";"MO(BASE)2",#N/A,FALSE,"MO(BASE)"}</definedName>
    <definedName name="Graf._3" localSheetId="37" hidden="1">{"MO(BASE)",#N/A,FALSE,"MO(BASE)";"MO(BASE)1",#N/A,FALSE,"MO(BASE)";"MO(BASE)2",#N/A,FALSE,"MO(BASE)"}</definedName>
    <definedName name="Graf._3" localSheetId="36" hidden="1">{"MO(BASE)",#N/A,FALSE,"MO(BASE)";"MO(BASE)1",#N/A,FALSE,"MO(BASE)";"MO(BASE)2",#N/A,FALSE,"MO(BASE)"}</definedName>
    <definedName name="Graf._3" localSheetId="33" hidden="1">{"MO(BASE)",#N/A,FALSE,"MO(BASE)";"MO(BASE)1",#N/A,FALSE,"MO(BASE)";"MO(BASE)2",#N/A,FALSE,"MO(BASE)"}</definedName>
    <definedName name="Graf._3" localSheetId="34" hidden="1">{"MO(BASE)",#N/A,FALSE,"MO(BASE)";"MO(BASE)1",#N/A,FALSE,"MO(BASE)";"MO(BASE)2",#N/A,FALSE,"MO(BASE)"}</definedName>
    <definedName name="Graf._3" localSheetId="31" hidden="1">{"MO(BASE)",#N/A,FALSE,"MO(BASE)";"MO(BASE)1",#N/A,FALSE,"MO(BASE)";"MO(BASE)2",#N/A,FALSE,"MO(BASE)"}</definedName>
    <definedName name="Graf._3" hidden="1">{"MO(BASE)",#N/A,FALSE,"MO(BASE)";"MO(BASE)1",#N/A,FALSE,"MO(BASE)";"MO(BASE)2",#N/A,FALSE,"MO(BASE)"}</definedName>
    <definedName name="Graf._4" localSheetId="35" hidden="1">{"MO(BASE)",#N/A,FALSE,"MO(BASE)";"MO(BASE)1",#N/A,FALSE,"MO(BASE)";"MO(BASE)2",#N/A,FALSE,"MO(BASE)"}</definedName>
    <definedName name="Graf._4" localSheetId="37" hidden="1">{"MO(BASE)",#N/A,FALSE,"MO(BASE)";"MO(BASE)1",#N/A,FALSE,"MO(BASE)";"MO(BASE)2",#N/A,FALSE,"MO(BASE)"}</definedName>
    <definedName name="Graf._4" localSheetId="36" hidden="1">{"MO(BASE)",#N/A,FALSE,"MO(BASE)";"MO(BASE)1",#N/A,FALSE,"MO(BASE)";"MO(BASE)2",#N/A,FALSE,"MO(BASE)"}</definedName>
    <definedName name="Graf._4" localSheetId="33" hidden="1">{"MO(BASE)",#N/A,FALSE,"MO(BASE)";"MO(BASE)1",#N/A,FALSE,"MO(BASE)";"MO(BASE)2",#N/A,FALSE,"MO(BASE)"}</definedName>
    <definedName name="Graf._4" localSheetId="34" hidden="1">{"MO(BASE)",#N/A,FALSE,"MO(BASE)";"MO(BASE)1",#N/A,FALSE,"MO(BASE)";"MO(BASE)2",#N/A,FALSE,"MO(BASE)"}</definedName>
    <definedName name="Graf._4" localSheetId="31" hidden="1">{"MO(BASE)",#N/A,FALSE,"MO(BASE)";"MO(BASE)1",#N/A,FALSE,"MO(BASE)";"MO(BASE)2",#N/A,FALSE,"MO(BASE)"}</definedName>
    <definedName name="Graf._4" hidden="1">{"MO(BASE)",#N/A,FALSE,"MO(BASE)";"MO(BASE)1",#N/A,FALSE,"MO(BASE)";"MO(BASE)2",#N/A,FALSE,"MO(BASE)"}</definedName>
    <definedName name="Graf._5" localSheetId="35" hidden="1">{"MO(BASE)",#N/A,FALSE,"MO(BASE)";"MO(BASE)1",#N/A,FALSE,"MO(BASE)";"MO(BASE)2",#N/A,FALSE,"MO(BASE)"}</definedName>
    <definedName name="Graf._5" localSheetId="37" hidden="1">{"MO(BASE)",#N/A,FALSE,"MO(BASE)";"MO(BASE)1",#N/A,FALSE,"MO(BASE)";"MO(BASE)2",#N/A,FALSE,"MO(BASE)"}</definedName>
    <definedName name="Graf._5" localSheetId="36" hidden="1">{"MO(BASE)",#N/A,FALSE,"MO(BASE)";"MO(BASE)1",#N/A,FALSE,"MO(BASE)";"MO(BASE)2",#N/A,FALSE,"MO(BASE)"}</definedName>
    <definedName name="Graf._5" localSheetId="33" hidden="1">{"MO(BASE)",#N/A,FALSE,"MO(BASE)";"MO(BASE)1",#N/A,FALSE,"MO(BASE)";"MO(BASE)2",#N/A,FALSE,"MO(BASE)"}</definedName>
    <definedName name="Graf._5" localSheetId="34" hidden="1">{"MO(BASE)",#N/A,FALSE,"MO(BASE)";"MO(BASE)1",#N/A,FALSE,"MO(BASE)";"MO(BASE)2",#N/A,FALSE,"MO(BASE)"}</definedName>
    <definedName name="Graf._5" localSheetId="31" hidden="1">{"MO(BASE)",#N/A,FALSE,"MO(BASE)";"MO(BASE)1",#N/A,FALSE,"MO(BASE)";"MO(BASE)2",#N/A,FALSE,"MO(BASE)"}</definedName>
    <definedName name="Graf._5" hidden="1">{"MO(BASE)",#N/A,FALSE,"MO(BASE)";"MO(BASE)1",#N/A,FALSE,"MO(BASE)";"MO(BASE)2",#N/A,FALSE,"MO(BASE)"}</definedName>
    <definedName name="GRAF_HIST">#REF!</definedName>
    <definedName name="Graf1" localSheetId="35" hidden="1">{"FlujoGastos",#N/A,FALSE,"Base";"FlujoGastos",#N/A,FALSE,"Buzón Tren";"FlujoGastos",#N/A,FALSE,"Buzón Camión";"FlujoGastos",#N/A,FALSE,"LHD Camión";"FlujoGastos",#N/A,FALSE,"Cámara Camión"}</definedName>
    <definedName name="Graf1" localSheetId="37" hidden="1">{"FlujoGastos",#N/A,FALSE,"Base";"FlujoGastos",#N/A,FALSE,"Buzón Tren";"FlujoGastos",#N/A,FALSE,"Buzón Camión";"FlujoGastos",#N/A,FALSE,"LHD Camión";"FlujoGastos",#N/A,FALSE,"Cámara Camión"}</definedName>
    <definedName name="Graf1" localSheetId="36" hidden="1">{"FlujoGastos",#N/A,FALSE,"Base";"FlujoGastos",#N/A,FALSE,"Buzón Tren";"FlujoGastos",#N/A,FALSE,"Buzón Camión";"FlujoGastos",#N/A,FALSE,"LHD Camión";"FlujoGastos",#N/A,FALSE,"Cámara Camión"}</definedName>
    <definedName name="Graf1" localSheetId="33" hidden="1">{"FlujoGastos",#N/A,FALSE,"Base";"FlujoGastos",#N/A,FALSE,"Buzón Tren";"FlujoGastos",#N/A,FALSE,"Buzón Camión";"FlujoGastos",#N/A,FALSE,"LHD Camión";"FlujoGastos",#N/A,FALSE,"Cámara Camión"}</definedName>
    <definedName name="Graf1" localSheetId="34" hidden="1">{"FlujoGastos",#N/A,FALSE,"Base";"FlujoGastos",#N/A,FALSE,"Buzón Tren";"FlujoGastos",#N/A,FALSE,"Buzón Camión";"FlujoGastos",#N/A,FALSE,"LHD Camión";"FlujoGastos",#N/A,FALSE,"Cámara Camión"}</definedName>
    <definedName name="Graf1" localSheetId="31" hidden="1">{"FlujoGastos",#N/A,FALSE,"Base";"FlujoGastos",#N/A,FALSE,"Buzón Tren";"FlujoGastos",#N/A,FALSE,"Buzón Camión";"FlujoGastos",#N/A,FALSE,"LHD Camión";"FlujoGastos",#N/A,FALSE,"Cámara Camión"}</definedName>
    <definedName name="Graf1" hidden="1">{"FlujoGastos",#N/A,FALSE,"Base";"FlujoGastos",#N/A,FALSE,"Buzón Tren";"FlujoGastos",#N/A,FALSE,"Buzón Camión";"FlujoGastos",#N/A,FALSE,"LHD Camión";"FlujoGastos",#N/A,FALSE,"Cámara Camión"}</definedName>
    <definedName name="GRÁFICAS">#REF!</definedName>
    <definedName name="GRÁFICAS___0">#REF!</definedName>
    <definedName name="grafico" localSheetId="31">#REF!</definedName>
    <definedName name="grafico">!#REF!</definedName>
    <definedName name="grafico_1" localSheetId="35" hidden="1">{"MO(BASE)",#N/A,FALSE,"MO(BASE)";"MO(BASE)1",#N/A,FALSE,"MO(BASE)";"MO(BASE)2",#N/A,FALSE,"MO(BASE)"}</definedName>
    <definedName name="grafico_1" localSheetId="37" hidden="1">{"MO(BASE)",#N/A,FALSE,"MO(BASE)";"MO(BASE)1",#N/A,FALSE,"MO(BASE)";"MO(BASE)2",#N/A,FALSE,"MO(BASE)"}</definedName>
    <definedName name="grafico_1" localSheetId="36" hidden="1">{"MO(BASE)",#N/A,FALSE,"MO(BASE)";"MO(BASE)1",#N/A,FALSE,"MO(BASE)";"MO(BASE)2",#N/A,FALSE,"MO(BASE)"}</definedName>
    <definedName name="grafico_1" localSheetId="33" hidden="1">{"MO(BASE)",#N/A,FALSE,"MO(BASE)";"MO(BASE)1",#N/A,FALSE,"MO(BASE)";"MO(BASE)2",#N/A,FALSE,"MO(BASE)"}</definedName>
    <definedName name="grafico_1" localSheetId="34" hidden="1">{"MO(BASE)",#N/A,FALSE,"MO(BASE)";"MO(BASE)1",#N/A,FALSE,"MO(BASE)";"MO(BASE)2",#N/A,FALSE,"MO(BASE)"}</definedName>
    <definedName name="grafico_1" localSheetId="31" hidden="1">{"MO(BASE)",#N/A,FALSE,"MO(BASE)";"MO(BASE)1",#N/A,FALSE,"MO(BASE)";"MO(BASE)2",#N/A,FALSE,"MO(BASE)"}</definedName>
    <definedName name="grafico_1" hidden="1">{"MO(BASE)",#N/A,FALSE,"MO(BASE)";"MO(BASE)1",#N/A,FALSE,"MO(BASE)";"MO(BASE)2",#N/A,FALSE,"MO(BASE)"}</definedName>
    <definedName name="grafico_2" localSheetId="35" hidden="1">{"MO(BASE)",#N/A,FALSE,"MO(BASE)";"MO(BASE)1",#N/A,FALSE,"MO(BASE)";"MO(BASE)2",#N/A,FALSE,"MO(BASE)"}</definedName>
    <definedName name="grafico_2" localSheetId="37" hidden="1">{"MO(BASE)",#N/A,FALSE,"MO(BASE)";"MO(BASE)1",#N/A,FALSE,"MO(BASE)";"MO(BASE)2",#N/A,FALSE,"MO(BASE)"}</definedName>
    <definedName name="grafico_2" localSheetId="36" hidden="1">{"MO(BASE)",#N/A,FALSE,"MO(BASE)";"MO(BASE)1",#N/A,FALSE,"MO(BASE)";"MO(BASE)2",#N/A,FALSE,"MO(BASE)"}</definedName>
    <definedName name="grafico_2" localSheetId="33" hidden="1">{"MO(BASE)",#N/A,FALSE,"MO(BASE)";"MO(BASE)1",#N/A,FALSE,"MO(BASE)";"MO(BASE)2",#N/A,FALSE,"MO(BASE)"}</definedName>
    <definedName name="grafico_2" localSheetId="34" hidden="1">{"MO(BASE)",#N/A,FALSE,"MO(BASE)";"MO(BASE)1",#N/A,FALSE,"MO(BASE)";"MO(BASE)2",#N/A,FALSE,"MO(BASE)"}</definedName>
    <definedName name="grafico_2" localSheetId="31" hidden="1">{"MO(BASE)",#N/A,FALSE,"MO(BASE)";"MO(BASE)1",#N/A,FALSE,"MO(BASE)";"MO(BASE)2",#N/A,FALSE,"MO(BASE)"}</definedName>
    <definedName name="grafico_2" hidden="1">{"MO(BASE)",#N/A,FALSE,"MO(BASE)";"MO(BASE)1",#N/A,FALSE,"MO(BASE)";"MO(BASE)2",#N/A,FALSE,"MO(BASE)"}</definedName>
    <definedName name="grafico_3" localSheetId="35" hidden="1">{"MO(BASE)",#N/A,FALSE,"MO(BASE)";"MO(BASE)1",#N/A,FALSE,"MO(BASE)";"MO(BASE)2",#N/A,FALSE,"MO(BASE)"}</definedName>
    <definedName name="grafico_3" localSheetId="37" hidden="1">{"MO(BASE)",#N/A,FALSE,"MO(BASE)";"MO(BASE)1",#N/A,FALSE,"MO(BASE)";"MO(BASE)2",#N/A,FALSE,"MO(BASE)"}</definedName>
    <definedName name="grafico_3" localSheetId="36" hidden="1">{"MO(BASE)",#N/A,FALSE,"MO(BASE)";"MO(BASE)1",#N/A,FALSE,"MO(BASE)";"MO(BASE)2",#N/A,FALSE,"MO(BASE)"}</definedName>
    <definedName name="grafico_3" localSheetId="33" hidden="1">{"MO(BASE)",#N/A,FALSE,"MO(BASE)";"MO(BASE)1",#N/A,FALSE,"MO(BASE)";"MO(BASE)2",#N/A,FALSE,"MO(BASE)"}</definedName>
    <definedName name="grafico_3" localSheetId="34" hidden="1">{"MO(BASE)",#N/A,FALSE,"MO(BASE)";"MO(BASE)1",#N/A,FALSE,"MO(BASE)";"MO(BASE)2",#N/A,FALSE,"MO(BASE)"}</definedName>
    <definedName name="grafico_3" localSheetId="31" hidden="1">{"MO(BASE)",#N/A,FALSE,"MO(BASE)";"MO(BASE)1",#N/A,FALSE,"MO(BASE)";"MO(BASE)2",#N/A,FALSE,"MO(BASE)"}</definedName>
    <definedName name="grafico_3" hidden="1">{"MO(BASE)",#N/A,FALSE,"MO(BASE)";"MO(BASE)1",#N/A,FALSE,"MO(BASE)";"MO(BASE)2",#N/A,FALSE,"MO(BASE)"}</definedName>
    <definedName name="grafico_4" localSheetId="35" hidden="1">{"MO(BASE)",#N/A,FALSE,"MO(BASE)";"MO(BASE)1",#N/A,FALSE,"MO(BASE)";"MO(BASE)2",#N/A,FALSE,"MO(BASE)"}</definedName>
    <definedName name="grafico_4" localSheetId="37" hidden="1">{"MO(BASE)",#N/A,FALSE,"MO(BASE)";"MO(BASE)1",#N/A,FALSE,"MO(BASE)";"MO(BASE)2",#N/A,FALSE,"MO(BASE)"}</definedName>
    <definedName name="grafico_4" localSheetId="36" hidden="1">{"MO(BASE)",#N/A,FALSE,"MO(BASE)";"MO(BASE)1",#N/A,FALSE,"MO(BASE)";"MO(BASE)2",#N/A,FALSE,"MO(BASE)"}</definedName>
    <definedName name="grafico_4" localSheetId="33" hidden="1">{"MO(BASE)",#N/A,FALSE,"MO(BASE)";"MO(BASE)1",#N/A,FALSE,"MO(BASE)";"MO(BASE)2",#N/A,FALSE,"MO(BASE)"}</definedName>
    <definedName name="grafico_4" localSheetId="34" hidden="1">{"MO(BASE)",#N/A,FALSE,"MO(BASE)";"MO(BASE)1",#N/A,FALSE,"MO(BASE)";"MO(BASE)2",#N/A,FALSE,"MO(BASE)"}</definedName>
    <definedName name="grafico_4" localSheetId="31" hidden="1">{"MO(BASE)",#N/A,FALSE,"MO(BASE)";"MO(BASE)1",#N/A,FALSE,"MO(BASE)";"MO(BASE)2",#N/A,FALSE,"MO(BASE)"}</definedName>
    <definedName name="grafico_4" hidden="1">{"MO(BASE)",#N/A,FALSE,"MO(BASE)";"MO(BASE)1",#N/A,FALSE,"MO(BASE)";"MO(BASE)2",#N/A,FALSE,"MO(BASE)"}</definedName>
    <definedName name="grafico_5" localSheetId="35" hidden="1">{"MO(BASE)",#N/A,FALSE,"MO(BASE)";"MO(BASE)1",#N/A,FALSE,"MO(BASE)";"MO(BASE)2",#N/A,FALSE,"MO(BASE)"}</definedName>
    <definedName name="grafico_5" localSheetId="37" hidden="1">{"MO(BASE)",#N/A,FALSE,"MO(BASE)";"MO(BASE)1",#N/A,FALSE,"MO(BASE)";"MO(BASE)2",#N/A,FALSE,"MO(BASE)"}</definedName>
    <definedName name="grafico_5" localSheetId="36" hidden="1">{"MO(BASE)",#N/A,FALSE,"MO(BASE)";"MO(BASE)1",#N/A,FALSE,"MO(BASE)";"MO(BASE)2",#N/A,FALSE,"MO(BASE)"}</definedName>
    <definedName name="grafico_5" localSheetId="33" hidden="1">{"MO(BASE)",#N/A,FALSE,"MO(BASE)";"MO(BASE)1",#N/A,FALSE,"MO(BASE)";"MO(BASE)2",#N/A,FALSE,"MO(BASE)"}</definedName>
    <definedName name="grafico_5" localSheetId="34" hidden="1">{"MO(BASE)",#N/A,FALSE,"MO(BASE)";"MO(BASE)1",#N/A,FALSE,"MO(BASE)";"MO(BASE)2",#N/A,FALSE,"MO(BASE)"}</definedName>
    <definedName name="grafico_5" localSheetId="31" hidden="1">{"MO(BASE)",#N/A,FALSE,"MO(BASE)";"MO(BASE)1",#N/A,FALSE,"MO(BASE)";"MO(BASE)2",#N/A,FALSE,"MO(BASE)"}</definedName>
    <definedName name="grafico_5" hidden="1">{"MO(BASE)",#N/A,FALSE,"MO(BASE)";"MO(BASE)1",#N/A,FALSE,"MO(BASE)";"MO(BASE)2",#N/A,FALSE,"MO(BASE)"}</definedName>
    <definedName name="GRÁFICO_CONSUMO">#REF!</definedName>
    <definedName name="GRAFO1">#REF!</definedName>
    <definedName name="GRAFO2">#REF!</definedName>
    <definedName name="grafos">#REF!</definedName>
    <definedName name="graph" localSheetId="35" hidden="1">#REF!</definedName>
    <definedName name="graph" localSheetId="37" hidden="1">#REF!</definedName>
    <definedName name="graph" localSheetId="36" hidden="1">#REF!</definedName>
    <definedName name="graph" localSheetId="33" hidden="1">#REF!</definedName>
    <definedName name="graph" localSheetId="34" hidden="1">#REF!</definedName>
    <definedName name="GRAPH" hidden="1">#REF!</definedName>
    <definedName name="GRAPH_TOTAL">#REF!</definedName>
    <definedName name="graph0" localSheetId="35" hidden="1">#REF!</definedName>
    <definedName name="graph0" localSheetId="37" hidden="1">#REF!</definedName>
    <definedName name="graph0" localSheetId="36" hidden="1">#REF!</definedName>
    <definedName name="graph0" localSheetId="33" hidden="1">#REF!</definedName>
    <definedName name="graph0" localSheetId="34" hidden="1">#REF!</definedName>
    <definedName name="graph0" localSheetId="31" hidden="1">#REF!</definedName>
    <definedName name="graph0" hidden="1">#REF!</definedName>
    <definedName name="Graph1" localSheetId="35" hidden="1">#REF!</definedName>
    <definedName name="Graph1" localSheetId="37" hidden="1">#REF!</definedName>
    <definedName name="Graph1" localSheetId="36" hidden="1">#REF!</definedName>
    <definedName name="Graph1" localSheetId="33" hidden="1">#REF!</definedName>
    <definedName name="Graph1" localSheetId="34" hidden="1">#REF!</definedName>
    <definedName name="Graph1" localSheetId="31" hidden="1">#REF!</definedName>
    <definedName name="Graph1" hidden="1">#REF!</definedName>
    <definedName name="Grasa">#REF!</definedName>
    <definedName name="grata1">#REF!</definedName>
    <definedName name="Grata2">#REF!</definedName>
    <definedName name="Grata3">#REF!</definedName>
    <definedName name="Grating__installation">#REF!</definedName>
    <definedName name="Grating__material">#REF!</definedName>
    <definedName name="GRATINGH">#N/A</definedName>
    <definedName name="GRATINGH_32">#N/A</definedName>
    <definedName name="grav" localSheetId="35" hidden="1">{#N/A,#N/A,FALSE,"GERAL";#N/A,#N/A,FALSE,"012-96";#N/A,#N/A,FALSE,"018-96";#N/A,#N/A,FALSE,"027-96";#N/A,#N/A,FALSE,"059-96";#N/A,#N/A,FALSE,"076-96";#N/A,#N/A,FALSE,"019-97";#N/A,#N/A,FALSE,"021-97";#N/A,#N/A,FALSE,"022-97";#N/A,#N/A,FALSE,"028-97"}</definedName>
    <definedName name="grav" localSheetId="37" hidden="1">{#N/A,#N/A,FALSE,"GERAL";#N/A,#N/A,FALSE,"012-96";#N/A,#N/A,FALSE,"018-96";#N/A,#N/A,FALSE,"027-96";#N/A,#N/A,FALSE,"059-96";#N/A,#N/A,FALSE,"076-96";#N/A,#N/A,FALSE,"019-97";#N/A,#N/A,FALSE,"021-97";#N/A,#N/A,FALSE,"022-97";#N/A,#N/A,FALSE,"028-97"}</definedName>
    <definedName name="grav" localSheetId="36" hidden="1">{#N/A,#N/A,FALSE,"GERAL";#N/A,#N/A,FALSE,"012-96";#N/A,#N/A,FALSE,"018-96";#N/A,#N/A,FALSE,"027-96";#N/A,#N/A,FALSE,"059-96";#N/A,#N/A,FALSE,"076-96";#N/A,#N/A,FALSE,"019-97";#N/A,#N/A,FALSE,"021-97";#N/A,#N/A,FALSE,"022-97";#N/A,#N/A,FALSE,"028-97"}</definedName>
    <definedName name="grav" localSheetId="33" hidden="1">{#N/A,#N/A,FALSE,"GERAL";#N/A,#N/A,FALSE,"012-96";#N/A,#N/A,FALSE,"018-96";#N/A,#N/A,FALSE,"027-96";#N/A,#N/A,FALSE,"059-96";#N/A,#N/A,FALSE,"076-96";#N/A,#N/A,FALSE,"019-97";#N/A,#N/A,FALSE,"021-97";#N/A,#N/A,FALSE,"022-97";#N/A,#N/A,FALSE,"028-97"}</definedName>
    <definedName name="grav" localSheetId="34" hidden="1">{#N/A,#N/A,FALSE,"GERAL";#N/A,#N/A,FALSE,"012-96";#N/A,#N/A,FALSE,"018-96";#N/A,#N/A,FALSE,"027-96";#N/A,#N/A,FALSE,"059-96";#N/A,#N/A,FALSE,"076-96";#N/A,#N/A,FALSE,"019-97";#N/A,#N/A,FALSE,"021-97";#N/A,#N/A,FALSE,"022-97";#N/A,#N/A,FALSE,"028-97"}</definedName>
    <definedName name="grav" localSheetId="31" hidden="1">{#N/A,#N/A,FALSE,"GERAL";#N/A,#N/A,FALSE,"012-96";#N/A,#N/A,FALSE,"018-96";#N/A,#N/A,FALSE,"027-96";#N/A,#N/A,FALSE,"059-96";#N/A,#N/A,FALSE,"076-96";#N/A,#N/A,FALSE,"019-97";#N/A,#N/A,FALSE,"021-97";#N/A,#N/A,FALSE,"022-97";#N/A,#N/A,FALSE,"028-97"}</definedName>
    <definedName name="grav" hidden="1">{#N/A,#N/A,FALSE,"GERAL";#N/A,#N/A,FALSE,"012-96";#N/A,#N/A,FALSE,"018-96";#N/A,#N/A,FALSE,"027-96";#N/A,#N/A,FALSE,"059-96";#N/A,#N/A,FALSE,"076-96";#N/A,#N/A,FALSE,"019-97";#N/A,#N/A,FALSE,"021-97";#N/A,#N/A,FALSE,"022-97";#N/A,#N/A,FALSE,"028-97"}</definedName>
    <definedName name="GRAVA">#REF!</definedName>
    <definedName name="grdg" localSheetId="35" hidden="1">#REF!</definedName>
    <definedName name="grdg" localSheetId="37" hidden="1">#REF!</definedName>
    <definedName name="grdg" localSheetId="36" hidden="1">#REF!</definedName>
    <definedName name="grdg" localSheetId="33" hidden="1">#REF!</definedName>
    <definedName name="grdg" localSheetId="34" hidden="1">#REF!</definedName>
    <definedName name="grdg" hidden="1">#REF!</definedName>
    <definedName name="gre" localSheetId="35" hidden="1">{"DETALLE_1996",#N/A,FALSE,"flujo";"DETALLE_1997",#N/A,FALSE,"flujo";"GASTOS_INCURRIDOS_1996",#N/A,FALSE,"flujo";"GASTOS_PROGRAMADOS_PARA_1997",#N/A,FALSE,"flujo";#N/A,#N/A,FALSE,"comparat";#N/A,#N/A,FALSE,"costos";#N/A,#N/A,FALSE,"proyctrol"}</definedName>
    <definedName name="gre" localSheetId="37" hidden="1">{"DETALLE_1996",#N/A,FALSE,"flujo";"DETALLE_1997",#N/A,FALSE,"flujo";"GASTOS_INCURRIDOS_1996",#N/A,FALSE,"flujo";"GASTOS_PROGRAMADOS_PARA_1997",#N/A,FALSE,"flujo";#N/A,#N/A,FALSE,"comparat";#N/A,#N/A,FALSE,"costos";#N/A,#N/A,FALSE,"proyctrol"}</definedName>
    <definedName name="gre" localSheetId="36" hidden="1">{"DETALLE_1996",#N/A,FALSE,"flujo";"DETALLE_1997",#N/A,FALSE,"flujo";"GASTOS_INCURRIDOS_1996",#N/A,FALSE,"flujo";"GASTOS_PROGRAMADOS_PARA_1997",#N/A,FALSE,"flujo";#N/A,#N/A,FALSE,"comparat";#N/A,#N/A,FALSE,"costos";#N/A,#N/A,FALSE,"proyctrol"}</definedName>
    <definedName name="gre" localSheetId="33" hidden="1">{"DETALLE_1996",#N/A,FALSE,"flujo";"DETALLE_1997",#N/A,FALSE,"flujo";"GASTOS_INCURRIDOS_1996",#N/A,FALSE,"flujo";"GASTOS_PROGRAMADOS_PARA_1997",#N/A,FALSE,"flujo";#N/A,#N/A,FALSE,"comparat";#N/A,#N/A,FALSE,"costos";#N/A,#N/A,FALSE,"proyctrol"}</definedName>
    <definedName name="gre" localSheetId="34" hidden="1">{"DETALLE_1996",#N/A,FALSE,"flujo";"DETALLE_1997",#N/A,FALSE,"flujo";"GASTOS_INCURRIDOS_1996",#N/A,FALSE,"flujo";"GASTOS_PROGRAMADOS_PARA_1997",#N/A,FALSE,"flujo";#N/A,#N/A,FALSE,"comparat";#N/A,#N/A,FALSE,"costos";#N/A,#N/A,FALSE,"proyctrol"}</definedName>
    <definedName name="gre" localSheetId="31" hidden="1">{"DETALLE_1996",#N/A,FALSE,"flujo";"DETALLE_1997",#N/A,FALSE,"flujo";"GASTOS_INCURRIDOS_1996",#N/A,FALSE,"flujo";"GASTOS_PROGRAMADOS_PARA_1997",#N/A,FALSE,"flujo";#N/A,#N/A,FALSE,"comparat";#N/A,#N/A,FALSE,"costos";#N/A,#N/A,FALSE,"proyctrol"}</definedName>
    <definedName name="gre" hidden="1">{"DETALLE_1996",#N/A,FALSE,"flujo";"DETALLE_1997",#N/A,FALSE,"flujo";"GASTOS_INCURRIDOS_1996",#N/A,FALSE,"flujo";"GASTOS_PROGRAMADOS_PARA_1997",#N/A,FALSE,"flujo";#N/A,#N/A,FALSE,"comparat";#N/A,#N/A,FALSE,"costos";#N/A,#N/A,FALSE,"proyctrol"}</definedName>
    <definedName name="Green" localSheetId="31">#REF!</definedName>
    <definedName name="Green">!#REF!</definedName>
    <definedName name="grege" localSheetId="35" hidden="1">{#N/A,#N/A,FALSE,"Total_OC015";#N/A,#N/A,FALSE,"ADMIN";#N/A,#N/A,FALSE,"PROCES";#N/A,#N/A,FALSE,"mecan";#N/A,#N/A,FALSE,"civil";#N/A,#N/A,FALSE,"CAÑER";#N/A,#N/A,FALSE,"ELEC";#N/A,#N/A,FALSE,"INSTR"}</definedName>
    <definedName name="grege" localSheetId="37" hidden="1">{#N/A,#N/A,FALSE,"Total_OC015";#N/A,#N/A,FALSE,"ADMIN";#N/A,#N/A,FALSE,"PROCES";#N/A,#N/A,FALSE,"mecan";#N/A,#N/A,FALSE,"civil";#N/A,#N/A,FALSE,"CAÑER";#N/A,#N/A,FALSE,"ELEC";#N/A,#N/A,FALSE,"INSTR"}</definedName>
    <definedName name="grege" localSheetId="36" hidden="1">{#N/A,#N/A,FALSE,"Total_OC015";#N/A,#N/A,FALSE,"ADMIN";#N/A,#N/A,FALSE,"PROCES";#N/A,#N/A,FALSE,"mecan";#N/A,#N/A,FALSE,"civil";#N/A,#N/A,FALSE,"CAÑER";#N/A,#N/A,FALSE,"ELEC";#N/A,#N/A,FALSE,"INSTR"}</definedName>
    <definedName name="grege" localSheetId="33" hidden="1">{#N/A,#N/A,FALSE,"Total_OC015";#N/A,#N/A,FALSE,"ADMIN";#N/A,#N/A,FALSE,"PROCES";#N/A,#N/A,FALSE,"mecan";#N/A,#N/A,FALSE,"civil";#N/A,#N/A,FALSE,"CAÑER";#N/A,#N/A,FALSE,"ELEC";#N/A,#N/A,FALSE,"INSTR"}</definedName>
    <definedName name="grege" localSheetId="34" hidden="1">{#N/A,#N/A,FALSE,"Total_OC015";#N/A,#N/A,FALSE,"ADMIN";#N/A,#N/A,FALSE,"PROCES";#N/A,#N/A,FALSE,"mecan";#N/A,#N/A,FALSE,"civil";#N/A,#N/A,FALSE,"CAÑER";#N/A,#N/A,FALSE,"ELEC";#N/A,#N/A,FALSE,"INSTR"}</definedName>
    <definedName name="grege" localSheetId="31" hidden="1">{#N/A,#N/A,FALSE,"Total_OC015";#N/A,#N/A,FALSE,"ADMIN";#N/A,#N/A,FALSE,"PROCES";#N/A,#N/A,FALSE,"mecan";#N/A,#N/A,FALSE,"civil";#N/A,#N/A,FALSE,"CAÑER";#N/A,#N/A,FALSE,"ELEC";#N/A,#N/A,FALSE,"INSTR"}</definedName>
    <definedName name="grege" hidden="1">{#N/A,#N/A,FALSE,"Total_OC015";#N/A,#N/A,FALSE,"ADMIN";#N/A,#N/A,FALSE,"PROCES";#N/A,#N/A,FALSE,"mecan";#N/A,#N/A,FALSE,"civil";#N/A,#N/A,FALSE,"CAÑER";#N/A,#N/A,FALSE,"ELEC";#N/A,#N/A,FALSE,"INSTR"}</definedName>
    <definedName name="GRF" localSheetId="35" hidden="1">{"Graf_Carga Trab",#N/A,FALSE,"Grafi_Carga Trab";"Graf_Venta Flujo",#N/A,FALSE,"Grafi_Carga Trab"}</definedName>
    <definedName name="GRF" localSheetId="37" hidden="1">{"Graf_Carga Trab",#N/A,FALSE,"Grafi_Carga Trab";"Graf_Venta Flujo",#N/A,FALSE,"Grafi_Carga Trab"}</definedName>
    <definedName name="GRF" localSheetId="36" hidden="1">{"Graf_Carga Trab",#N/A,FALSE,"Grafi_Carga Trab";"Graf_Venta Flujo",#N/A,FALSE,"Grafi_Carga Trab"}</definedName>
    <definedName name="GRF" localSheetId="33" hidden="1">{"Graf_Carga Trab",#N/A,FALSE,"Grafi_Carga Trab";"Graf_Venta Flujo",#N/A,FALSE,"Grafi_Carga Trab"}</definedName>
    <definedName name="GRF" localSheetId="34" hidden="1">{"Graf_Carga Trab",#N/A,FALSE,"Grafi_Carga Trab";"Graf_Venta Flujo",#N/A,FALSE,"Grafi_Carga Trab"}</definedName>
    <definedName name="GRF" localSheetId="31" hidden="1">{"Graf_Carga Trab",#N/A,FALSE,"Grafi_Carga Trab";"Graf_Venta Flujo",#N/A,FALSE,"Grafi_Carga Trab"}</definedName>
    <definedName name="GRF" hidden="1">{"Graf_Carga Trab",#N/A,FALSE,"Grafi_Carga Trab";"Graf_Venta Flujo",#N/A,FALSE,"Grafi_Carga Trab"}</definedName>
    <definedName name="grfeh" localSheetId="35" hidden="1">{#N/A,#N/A,TRUE,"arnitower";#N/A,#N/A,TRUE,"arnigarage "}</definedName>
    <definedName name="grfeh" localSheetId="37" hidden="1">{#N/A,#N/A,TRUE,"arnitower";#N/A,#N/A,TRUE,"arnigarage "}</definedName>
    <definedName name="grfeh" localSheetId="36" hidden="1">{#N/A,#N/A,TRUE,"arnitower";#N/A,#N/A,TRUE,"arnigarage "}</definedName>
    <definedName name="grfeh" localSheetId="33" hidden="1">{#N/A,#N/A,TRUE,"arnitower";#N/A,#N/A,TRUE,"arnigarage "}</definedName>
    <definedName name="grfeh" localSheetId="34" hidden="1">{#N/A,#N/A,TRUE,"arnitower";#N/A,#N/A,TRUE,"arnigarage "}</definedName>
    <definedName name="grfeh" localSheetId="31" hidden="1">{#N/A,#N/A,TRUE,"arnitower";#N/A,#N/A,TRUE,"arnigarage "}</definedName>
    <definedName name="grfeh" hidden="1">{#N/A,#N/A,TRUE,"arnitower";#N/A,#N/A,TRUE,"arnigarage "}</definedName>
    <definedName name="GRIFERIA">#REF!</definedName>
    <definedName name="Grles" localSheetId="31">#REF!</definedName>
    <definedName name="Grles">!#REF!</definedName>
    <definedName name="GRMAD">#REF!</definedName>
    <definedName name="GRMAS">#REF!</definedName>
    <definedName name="GRMAY">#REF!</definedName>
    <definedName name="GRMCH">#REF!</definedName>
    <definedName name="GRMCP">#REF!</definedName>
    <definedName name="GRMD_1" localSheetId="35" hidden="1">{"DETALLE_1996",#N/A,FALSE,"flujo";"DETALLE_1997",#N/A,FALSE,"flujo";"GASTOS_INCURRIDOS_1996",#N/A,FALSE,"flujo";"GASTOS_PROGRAMADOS_PARA_1997",#N/A,FALSE,"flujo";#N/A,#N/A,FALSE,"comparat";#N/A,#N/A,FALSE,"costos";#N/A,#N/A,FALSE,"proyctrol"}</definedName>
    <definedName name="GRMD_1" localSheetId="37" hidden="1">{"DETALLE_1996",#N/A,FALSE,"flujo";"DETALLE_1997",#N/A,FALSE,"flujo";"GASTOS_INCURRIDOS_1996",#N/A,FALSE,"flujo";"GASTOS_PROGRAMADOS_PARA_1997",#N/A,FALSE,"flujo";#N/A,#N/A,FALSE,"comparat";#N/A,#N/A,FALSE,"costos";#N/A,#N/A,FALSE,"proyctrol"}</definedName>
    <definedName name="GRMD_1" localSheetId="36" hidden="1">{"DETALLE_1996",#N/A,FALSE,"flujo";"DETALLE_1997",#N/A,FALSE,"flujo";"GASTOS_INCURRIDOS_1996",#N/A,FALSE,"flujo";"GASTOS_PROGRAMADOS_PARA_1997",#N/A,FALSE,"flujo";#N/A,#N/A,FALSE,"comparat";#N/A,#N/A,FALSE,"costos";#N/A,#N/A,FALSE,"proyctrol"}</definedName>
    <definedName name="GRMD_1" localSheetId="33" hidden="1">{"DETALLE_1996",#N/A,FALSE,"flujo";"DETALLE_1997",#N/A,FALSE,"flujo";"GASTOS_INCURRIDOS_1996",#N/A,FALSE,"flujo";"GASTOS_PROGRAMADOS_PARA_1997",#N/A,FALSE,"flujo";#N/A,#N/A,FALSE,"comparat";#N/A,#N/A,FALSE,"costos";#N/A,#N/A,FALSE,"proyctrol"}</definedName>
    <definedName name="GRMD_1" localSheetId="34" hidden="1">{"DETALLE_1996",#N/A,FALSE,"flujo";"DETALLE_1997",#N/A,FALSE,"flujo";"GASTOS_INCURRIDOS_1996",#N/A,FALSE,"flujo";"GASTOS_PROGRAMADOS_PARA_1997",#N/A,FALSE,"flujo";#N/A,#N/A,FALSE,"comparat";#N/A,#N/A,FALSE,"costos";#N/A,#N/A,FALSE,"proyctrol"}</definedName>
    <definedName name="GRMD_1" localSheetId="31" hidden="1">{"DETALLE_1996",#N/A,FALSE,"flujo";"DETALLE_1997",#N/A,FALSE,"flujo";"GASTOS_INCURRIDOS_1996",#N/A,FALSE,"flujo";"GASTOS_PROGRAMADOS_PARA_1997",#N/A,FALSE,"flujo";#N/A,#N/A,FALSE,"comparat";#N/A,#N/A,FALSE,"costos";#N/A,#N/A,FALSE,"proyctrol"}</definedName>
    <definedName name="GRMD_1" hidden="1">{"DETALLE_1996",#N/A,FALSE,"flujo";"DETALLE_1997",#N/A,FALSE,"flujo";"GASTOS_INCURRIDOS_1996",#N/A,FALSE,"flujo";"GASTOS_PROGRAMADOS_PARA_1997",#N/A,FALSE,"flujo";#N/A,#N/A,FALSE,"comparat";#N/A,#N/A,FALSE,"costos";#N/A,#N/A,FALSE,"proyctrol"}</definedName>
    <definedName name="GRMD1" localSheetId="35" hidden="1">{"DETALLE_1996",#N/A,FALSE,"flujo";"DETALLE_1997",#N/A,FALSE,"flujo";"GASTOS_INCURRIDOS_1996",#N/A,FALSE,"flujo";"GASTOS_PROGRAMADOS_PARA_1997",#N/A,FALSE,"flujo";#N/A,#N/A,FALSE,"comparat";#N/A,#N/A,FALSE,"costos";#N/A,#N/A,FALSE,"proyctrol"}</definedName>
    <definedName name="GRMD1" localSheetId="37" hidden="1">{"DETALLE_1996",#N/A,FALSE,"flujo";"DETALLE_1997",#N/A,FALSE,"flujo";"GASTOS_INCURRIDOS_1996",#N/A,FALSE,"flujo";"GASTOS_PROGRAMADOS_PARA_1997",#N/A,FALSE,"flujo";#N/A,#N/A,FALSE,"comparat";#N/A,#N/A,FALSE,"costos";#N/A,#N/A,FALSE,"proyctrol"}</definedName>
    <definedName name="GRMD1" localSheetId="36" hidden="1">{"DETALLE_1996",#N/A,FALSE,"flujo";"DETALLE_1997",#N/A,FALSE,"flujo";"GASTOS_INCURRIDOS_1996",#N/A,FALSE,"flujo";"GASTOS_PROGRAMADOS_PARA_1997",#N/A,FALSE,"flujo";#N/A,#N/A,FALSE,"comparat";#N/A,#N/A,FALSE,"costos";#N/A,#N/A,FALSE,"proyctrol"}</definedName>
    <definedName name="GRMD1" localSheetId="33" hidden="1">{"DETALLE_1996",#N/A,FALSE,"flujo";"DETALLE_1997",#N/A,FALSE,"flujo";"GASTOS_INCURRIDOS_1996",#N/A,FALSE,"flujo";"GASTOS_PROGRAMADOS_PARA_1997",#N/A,FALSE,"flujo";#N/A,#N/A,FALSE,"comparat";#N/A,#N/A,FALSE,"costos";#N/A,#N/A,FALSE,"proyctrol"}</definedName>
    <definedName name="GRMD1" localSheetId="34" hidden="1">{"DETALLE_1996",#N/A,FALSE,"flujo";"DETALLE_1997",#N/A,FALSE,"flujo";"GASTOS_INCURRIDOS_1996",#N/A,FALSE,"flujo";"GASTOS_PROGRAMADOS_PARA_1997",#N/A,FALSE,"flujo";#N/A,#N/A,FALSE,"comparat";#N/A,#N/A,FALSE,"costos";#N/A,#N/A,FALSE,"proyctrol"}</definedName>
    <definedName name="GRMD1" localSheetId="31" hidden="1">{"DETALLE_1996",#N/A,FALSE,"flujo";"DETALLE_1997",#N/A,FALSE,"flujo";"GASTOS_INCURRIDOS_1996",#N/A,FALSE,"flujo";"GASTOS_PROGRAMADOS_PARA_1997",#N/A,FALSE,"flujo";#N/A,#N/A,FALSE,"comparat";#N/A,#N/A,FALSE,"costos";#N/A,#N/A,FALSE,"proyctrol"}</definedName>
    <definedName name="GRMD1" hidden="1">{"DETALLE_1996",#N/A,FALSE,"flujo";"DETALLE_1997",#N/A,FALSE,"flujo";"GASTOS_INCURRIDOS_1996",#N/A,FALSE,"flujo";"GASTOS_PROGRAMADOS_PARA_1997",#N/A,FALSE,"flujo";#N/A,#N/A,FALSE,"comparat";#N/A,#N/A,FALSE,"costos";#N/A,#N/A,FALSE,"proyctrol"}</definedName>
    <definedName name="GRMGO">#REF!</definedName>
    <definedName name="GRMIG">#REF!</definedName>
    <definedName name="GRMOB">#REF!</definedName>
    <definedName name="GRMOP">#REF!</definedName>
    <definedName name="GRMPR">#REF!</definedName>
    <definedName name="GRMQC">#REF!</definedName>
    <definedName name="GRMRG">#REF!</definedName>
    <definedName name="GRMSS">#REF!</definedName>
    <definedName name="GRMTC">#REF!</definedName>
    <definedName name="ground">#REF!</definedName>
    <definedName name="GROUND_FLOOR" localSheetId="31">#REF!</definedName>
    <definedName name="GROUND_FLOOR">!#REF!</definedName>
    <definedName name="Ground_floor_slab__f_c__280_kg_cm²_installation">#REF!</definedName>
    <definedName name="Ground_floor_slab__f_c__280_kg_cm²_material">#REF!</definedName>
    <definedName name="GROUND_WIRE">#REF!</definedName>
    <definedName name="GROUNDING">#REF!</definedName>
    <definedName name="Group1" localSheetId="31">#REF!</definedName>
    <definedName name="Group1">!#REF!</definedName>
    <definedName name="Group2" localSheetId="31">#REF!</definedName>
    <definedName name="Group2">!#REF!</definedName>
    <definedName name="GroupWorkbookValidate_EntryPoint" hidden="1">TRUE</definedName>
    <definedName name="GROUTE">#REF!</definedName>
    <definedName name="GroutedRiprap" localSheetId="31">#REF!</definedName>
    <definedName name="GroutedRiprap">!#REF!</definedName>
    <definedName name="GROUTN">#REF!</definedName>
    <definedName name="GrpAcct1" hidden="1">"5800.1"</definedName>
    <definedName name="GrpAcct2" hidden="1">"5800.5"</definedName>
    <definedName name="GrpLevel" hidden="1">2</definedName>
    <definedName name="GRTRGT" hidden="1">#REF!</definedName>
    <definedName name="GRUPO">#REF!</definedName>
    <definedName name="GrupoElectr">#REF!</definedName>
    <definedName name="Grupos1">#REF!</definedName>
    <definedName name="Grupos2">#REF!</definedName>
    <definedName name="Grupos3">#REF!</definedName>
    <definedName name="gs" localSheetId="31">#REF!</definedName>
    <definedName name="gs">!#REF!</definedName>
    <definedName name="gsd" localSheetId="31">OFFSET(#REF!,-1,0)</definedName>
    <definedName name="gsd">OFFSET(!#REF!,-1,0)</definedName>
    <definedName name="gsdaga" localSheetId="35" hidden="1">{#N/A,#N/A,FALSE,"GERAL";#N/A,#N/A,FALSE,"012-96";#N/A,#N/A,FALSE,"018-96";#N/A,#N/A,FALSE,"027-96";#N/A,#N/A,FALSE,"059-96";#N/A,#N/A,FALSE,"076-96";#N/A,#N/A,FALSE,"019-97";#N/A,#N/A,FALSE,"021-97";#N/A,#N/A,FALSE,"022-97";#N/A,#N/A,FALSE,"028-97"}</definedName>
    <definedName name="gsdaga" localSheetId="37" hidden="1">{#N/A,#N/A,FALSE,"GERAL";#N/A,#N/A,FALSE,"012-96";#N/A,#N/A,FALSE,"018-96";#N/A,#N/A,FALSE,"027-96";#N/A,#N/A,FALSE,"059-96";#N/A,#N/A,FALSE,"076-96";#N/A,#N/A,FALSE,"019-97";#N/A,#N/A,FALSE,"021-97";#N/A,#N/A,FALSE,"022-97";#N/A,#N/A,FALSE,"028-97"}</definedName>
    <definedName name="gsdaga" localSheetId="36" hidden="1">{#N/A,#N/A,FALSE,"GERAL";#N/A,#N/A,FALSE,"012-96";#N/A,#N/A,FALSE,"018-96";#N/A,#N/A,FALSE,"027-96";#N/A,#N/A,FALSE,"059-96";#N/A,#N/A,FALSE,"076-96";#N/A,#N/A,FALSE,"019-97";#N/A,#N/A,FALSE,"021-97";#N/A,#N/A,FALSE,"022-97";#N/A,#N/A,FALSE,"028-97"}</definedName>
    <definedName name="gsdaga" localSheetId="33" hidden="1">{#N/A,#N/A,FALSE,"GERAL";#N/A,#N/A,FALSE,"012-96";#N/A,#N/A,FALSE,"018-96";#N/A,#N/A,FALSE,"027-96";#N/A,#N/A,FALSE,"059-96";#N/A,#N/A,FALSE,"076-96";#N/A,#N/A,FALSE,"019-97";#N/A,#N/A,FALSE,"021-97";#N/A,#N/A,FALSE,"022-97";#N/A,#N/A,FALSE,"028-97"}</definedName>
    <definedName name="gsdaga" localSheetId="34" hidden="1">{#N/A,#N/A,FALSE,"GERAL";#N/A,#N/A,FALSE,"012-96";#N/A,#N/A,FALSE,"018-96";#N/A,#N/A,FALSE,"027-96";#N/A,#N/A,FALSE,"059-96";#N/A,#N/A,FALSE,"076-96";#N/A,#N/A,FALSE,"019-97";#N/A,#N/A,FALSE,"021-97";#N/A,#N/A,FALSE,"022-97";#N/A,#N/A,FALSE,"028-97"}</definedName>
    <definedName name="gsdaga" localSheetId="31" hidden="1">{#N/A,#N/A,FALSE,"GERAL";#N/A,#N/A,FALSE,"012-96";#N/A,#N/A,FALSE,"018-96";#N/A,#N/A,FALSE,"027-96";#N/A,#N/A,FALSE,"059-96";#N/A,#N/A,FALSE,"076-96";#N/A,#N/A,FALSE,"019-97";#N/A,#N/A,FALSE,"021-97";#N/A,#N/A,FALSE,"022-97";#N/A,#N/A,FALSE,"028-97"}</definedName>
    <definedName name="gsdaga" hidden="1">{#N/A,#N/A,FALSE,"GERAL";#N/A,#N/A,FALSE,"012-96";#N/A,#N/A,FALSE,"018-96";#N/A,#N/A,FALSE,"027-96";#N/A,#N/A,FALSE,"059-96";#N/A,#N/A,FALSE,"076-96";#N/A,#N/A,FALSE,"019-97";#N/A,#N/A,FALSE,"021-97";#N/A,#N/A,FALSE,"022-97";#N/A,#N/A,FALSE,"028-97"}</definedName>
    <definedName name="gsdfg"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tnj" localSheetId="35" hidden="1">{#N/A,#N/A,FALSE,"Summary";#N/A,#N/A,FALSE,"3TJ";#N/A,#N/A,FALSE,"3TN";#N/A,#N/A,FALSE,"3TP";#N/A,#N/A,FALSE,"3SJ";#N/A,#N/A,FALSE,"3CJ";#N/A,#N/A,FALSE,"3CN";#N/A,#N/A,FALSE,"3CP";#N/A,#N/A,FALSE,"3A"}</definedName>
    <definedName name="gsdtnj" localSheetId="37" hidden="1">{#N/A,#N/A,FALSE,"Summary";#N/A,#N/A,FALSE,"3TJ";#N/A,#N/A,FALSE,"3TN";#N/A,#N/A,FALSE,"3TP";#N/A,#N/A,FALSE,"3SJ";#N/A,#N/A,FALSE,"3CJ";#N/A,#N/A,FALSE,"3CN";#N/A,#N/A,FALSE,"3CP";#N/A,#N/A,FALSE,"3A"}</definedName>
    <definedName name="gsdtnj" localSheetId="36" hidden="1">{#N/A,#N/A,FALSE,"Summary";#N/A,#N/A,FALSE,"3TJ";#N/A,#N/A,FALSE,"3TN";#N/A,#N/A,FALSE,"3TP";#N/A,#N/A,FALSE,"3SJ";#N/A,#N/A,FALSE,"3CJ";#N/A,#N/A,FALSE,"3CN";#N/A,#N/A,FALSE,"3CP";#N/A,#N/A,FALSE,"3A"}</definedName>
    <definedName name="gsdtnj" localSheetId="33" hidden="1">{#N/A,#N/A,FALSE,"Summary";#N/A,#N/A,FALSE,"3TJ";#N/A,#N/A,FALSE,"3TN";#N/A,#N/A,FALSE,"3TP";#N/A,#N/A,FALSE,"3SJ";#N/A,#N/A,FALSE,"3CJ";#N/A,#N/A,FALSE,"3CN";#N/A,#N/A,FALSE,"3CP";#N/A,#N/A,FALSE,"3A"}</definedName>
    <definedName name="gsdtnj" localSheetId="34" hidden="1">{#N/A,#N/A,FALSE,"Summary";#N/A,#N/A,FALSE,"3TJ";#N/A,#N/A,FALSE,"3TN";#N/A,#N/A,FALSE,"3TP";#N/A,#N/A,FALSE,"3SJ";#N/A,#N/A,FALSE,"3CJ";#N/A,#N/A,FALSE,"3CN";#N/A,#N/A,FALSE,"3CP";#N/A,#N/A,FALSE,"3A"}</definedName>
    <definedName name="gsdtnj" localSheetId="31" hidden="1">{#N/A,#N/A,FALSE,"Summary";#N/A,#N/A,FALSE,"3TJ";#N/A,#N/A,FALSE,"3TN";#N/A,#N/A,FALSE,"3TP";#N/A,#N/A,FALSE,"3SJ";#N/A,#N/A,FALSE,"3CJ";#N/A,#N/A,FALSE,"3CN";#N/A,#N/A,FALSE,"3CP";#N/A,#N/A,FALSE,"3A"}</definedName>
    <definedName name="gsdtnj" hidden="1">{#N/A,#N/A,FALSE,"Summary";#N/A,#N/A,FALSE,"3TJ";#N/A,#N/A,FALSE,"3TN";#N/A,#N/A,FALSE,"3TP";#N/A,#N/A,FALSE,"3SJ";#N/A,#N/A,FALSE,"3CJ";#N/A,#N/A,FALSE,"3CN";#N/A,#N/A,FALSE,"3CP";#N/A,#N/A,FALSE,"3A"}</definedName>
    <definedName name="gsf" localSheetId="31">#REF!</definedName>
    <definedName name="gsf">!#REF!</definedName>
    <definedName name="GSFD">#REF!</definedName>
    <definedName name="gsm" localSheetId="31">#REF!</definedName>
    <definedName name="gsm">!#REF!</definedName>
    <definedName name="GSU" localSheetId="31">#REF!</definedName>
    <definedName name="GSU">!#REF!</definedName>
    <definedName name="GT" localSheetId="35" hidden="1">{#N/A,#N/A,FALSE,"WBS 1.06";#N/A,#N/A,FALSE,"WBS 1.14";#N/A,#N/A,FALSE,"WBS 1.17";#N/A,#N/A,FALSE,"WBS 1.18"}</definedName>
    <definedName name="GT" localSheetId="37" hidden="1">{#N/A,#N/A,FALSE,"WBS 1.06";#N/A,#N/A,FALSE,"WBS 1.14";#N/A,#N/A,FALSE,"WBS 1.17";#N/A,#N/A,FALSE,"WBS 1.18"}</definedName>
    <definedName name="GT" localSheetId="36" hidden="1">{#N/A,#N/A,FALSE,"WBS 1.06";#N/A,#N/A,FALSE,"WBS 1.14";#N/A,#N/A,FALSE,"WBS 1.17";#N/A,#N/A,FALSE,"WBS 1.18"}</definedName>
    <definedName name="GT" localSheetId="33" hidden="1">{#N/A,#N/A,FALSE,"WBS 1.06";#N/A,#N/A,FALSE,"WBS 1.14";#N/A,#N/A,FALSE,"WBS 1.17";#N/A,#N/A,FALSE,"WBS 1.18"}</definedName>
    <definedName name="GT" localSheetId="34" hidden="1">{#N/A,#N/A,FALSE,"WBS 1.06";#N/A,#N/A,FALSE,"WBS 1.14";#N/A,#N/A,FALSE,"WBS 1.17";#N/A,#N/A,FALSE,"WBS 1.18"}</definedName>
    <definedName name="gt" localSheetId="31">#REF!</definedName>
    <definedName name="GT" hidden="1">{#N/A,#N/A,FALSE,"WBS 1.06";#N/A,#N/A,FALSE,"WBS 1.14";#N/A,#N/A,FALSE,"WBS 1.17";#N/A,#N/A,FALSE,"WBS 1.18"}</definedName>
    <definedName name="GT_ELECT">#REF!</definedName>
    <definedName name="GT_Key2" hidden="1">#REF!</definedName>
    <definedName name="GT_N_Fill" localSheetId="35" hidden="1">#REF!</definedName>
    <definedName name="GT_N_Fill" localSheetId="36" hidden="1">#REF!</definedName>
    <definedName name="GT_N_Fill" localSheetId="33" hidden="1">#REF!</definedName>
    <definedName name="GT_N_Fill" localSheetId="34" hidden="1">#REF!</definedName>
    <definedName name="GT_N_Fill" hidden="1">#REF!</definedName>
    <definedName name="gterr" localSheetId="31">#REF!</definedName>
    <definedName name="gterr">!#REF!</definedName>
    <definedName name="gterr1_" localSheetId="31">#REF!</definedName>
    <definedName name="gterr1_">!#REF!</definedName>
    <definedName name="gtf" localSheetId="35" hidden="1">{"dd sheet",#N/A,FALSE,"D &amp; D SHEET";"data",#N/A,FALSE,"Data";"techbid",#N/A,FALSE,"tech bid";"comm",#N/A,FALSE,"COMMERCIAL"}</definedName>
    <definedName name="gtf" localSheetId="37" hidden="1">{"dd sheet",#N/A,FALSE,"D &amp; D SHEET";"data",#N/A,FALSE,"Data";"techbid",#N/A,FALSE,"tech bid";"comm",#N/A,FALSE,"COMMERCIAL"}</definedName>
    <definedName name="gtf" localSheetId="36" hidden="1">{"dd sheet",#N/A,FALSE,"D &amp; D SHEET";"data",#N/A,FALSE,"Data";"techbid",#N/A,FALSE,"tech bid";"comm",#N/A,FALSE,"COMMERCIAL"}</definedName>
    <definedName name="gtf" localSheetId="33" hidden="1">{"dd sheet",#N/A,FALSE,"D &amp; D SHEET";"data",#N/A,FALSE,"Data";"techbid",#N/A,FALSE,"tech bid";"comm",#N/A,FALSE,"COMMERCIAL"}</definedName>
    <definedName name="gtf" localSheetId="34" hidden="1">{"dd sheet",#N/A,FALSE,"D &amp; D SHEET";"data",#N/A,FALSE,"Data";"techbid",#N/A,FALSE,"tech bid";"comm",#N/A,FALSE,"COMMERCIAL"}</definedName>
    <definedName name="gtf" localSheetId="31" hidden="1">{"dd sheet",#N/A,FALSE,"D &amp; D SHEET";"data",#N/A,FALSE,"Data";"techbid",#N/A,FALSE,"tech bid";"comm",#N/A,FALSE,"COMMERCIAL"}</definedName>
    <definedName name="gtf" hidden="1">{"dd sheet",#N/A,FALSE,"D &amp; D SHEET";"data",#N/A,FALSE,"Data";"techbid",#N/A,FALSE,"tech bid";"comm",#N/A,FALSE,"COMMERCIAL"}</definedName>
    <definedName name="gtfd" localSheetId="35" hidden="1">{#N/A,#N/A,TRUE,"1842CWN0"}</definedName>
    <definedName name="gtfd" localSheetId="37" hidden="1">{#N/A,#N/A,TRUE,"1842CWN0"}</definedName>
    <definedName name="gtfd" localSheetId="36" hidden="1">{#N/A,#N/A,TRUE,"1842CWN0"}</definedName>
    <definedName name="gtfd" localSheetId="33" hidden="1">{#N/A,#N/A,TRUE,"1842CWN0"}</definedName>
    <definedName name="gtfd" localSheetId="34" hidden="1">{#N/A,#N/A,TRUE,"1842CWN0"}</definedName>
    <definedName name="gtfd" localSheetId="31" hidden="1">{#N/A,#N/A,TRUE,"1842CWN0"}</definedName>
    <definedName name="gtfd" hidden="1">{#N/A,#N/A,TRUE,"1842CWN0"}</definedName>
    <definedName name="gtgtgt" localSheetId="35" hidden="1">{#N/A,#N/A,TRUE,"Est. de Fact.";#N/A,#N/A,TRUE,"Capitulo 19";#N/A,#N/A,TRUE,"Proyecto P855"}</definedName>
    <definedName name="gtgtgt" localSheetId="37" hidden="1">{#N/A,#N/A,TRUE,"Est. de Fact.";#N/A,#N/A,TRUE,"Capitulo 19";#N/A,#N/A,TRUE,"Proyecto P855"}</definedName>
    <definedName name="gtgtgt" localSheetId="36" hidden="1">{#N/A,#N/A,TRUE,"Est. de Fact.";#N/A,#N/A,TRUE,"Capitulo 19";#N/A,#N/A,TRUE,"Proyecto P855"}</definedName>
    <definedName name="gtgtgt" localSheetId="33" hidden="1">{#N/A,#N/A,TRUE,"Est. de Fact.";#N/A,#N/A,TRUE,"Capitulo 19";#N/A,#N/A,TRUE,"Proyecto P855"}</definedName>
    <definedName name="gtgtgt" localSheetId="34" hidden="1">{#N/A,#N/A,TRUE,"Est. de Fact.";#N/A,#N/A,TRUE,"Capitulo 19";#N/A,#N/A,TRUE,"Proyecto P855"}</definedName>
    <definedName name="gtgtgt" localSheetId="31" hidden="1">{#N/A,#N/A,TRUE,"Est. de Fact.";#N/A,#N/A,TRUE,"Capitulo 19";#N/A,#N/A,TRUE,"Proyecto P855"}</definedName>
    <definedName name="gtgtgt" hidden="1">{#N/A,#N/A,TRUE,"Est. de Fact.";#N/A,#N/A,TRUE,"Capitulo 19";#N/A,#N/A,TRUE,"Proyecto P855"}</definedName>
    <definedName name="gth" localSheetId="35" hidden="1">{#N/A,#N/A,TRUE,"CVR";#N/A,#N/A,TRUE,"T OF C";#N/A,#N/A,TRUE,"FH";#N/A,#N/A,TRUE,"EP";#N/A,#N/A,TRUE,"E TO S";#N/A,#N/A,TRUE,"MA";#N/A,#N/A,TRUE,"Total Sales";#N/A,#N/A,TRUE,"TEN";#N/A,#N/A,TRUE,"CN"}</definedName>
    <definedName name="gth" localSheetId="37" hidden="1">{#N/A,#N/A,TRUE,"CVR";#N/A,#N/A,TRUE,"T OF C";#N/A,#N/A,TRUE,"FH";#N/A,#N/A,TRUE,"EP";#N/A,#N/A,TRUE,"E TO S";#N/A,#N/A,TRUE,"MA";#N/A,#N/A,TRUE,"Total Sales";#N/A,#N/A,TRUE,"TEN";#N/A,#N/A,TRUE,"CN"}</definedName>
    <definedName name="gth" localSheetId="36" hidden="1">{#N/A,#N/A,TRUE,"CVR";#N/A,#N/A,TRUE,"T OF C";#N/A,#N/A,TRUE,"FH";#N/A,#N/A,TRUE,"EP";#N/A,#N/A,TRUE,"E TO S";#N/A,#N/A,TRUE,"MA";#N/A,#N/A,TRUE,"Total Sales";#N/A,#N/A,TRUE,"TEN";#N/A,#N/A,TRUE,"CN"}</definedName>
    <definedName name="gth" localSheetId="33" hidden="1">{#N/A,#N/A,TRUE,"CVR";#N/A,#N/A,TRUE,"T OF C";#N/A,#N/A,TRUE,"FH";#N/A,#N/A,TRUE,"EP";#N/A,#N/A,TRUE,"E TO S";#N/A,#N/A,TRUE,"MA";#N/A,#N/A,TRUE,"Total Sales";#N/A,#N/A,TRUE,"TEN";#N/A,#N/A,TRUE,"CN"}</definedName>
    <definedName name="gth" localSheetId="34" hidden="1">{#N/A,#N/A,TRUE,"CVR";#N/A,#N/A,TRUE,"T OF C";#N/A,#N/A,TRUE,"FH";#N/A,#N/A,TRUE,"EP";#N/A,#N/A,TRUE,"E TO S";#N/A,#N/A,TRUE,"MA";#N/A,#N/A,TRUE,"Total Sales";#N/A,#N/A,TRUE,"TEN";#N/A,#N/A,TRUE,"CN"}</definedName>
    <definedName name="gth" localSheetId="31" hidden="1">{#N/A,#N/A,TRUE,"CVR";#N/A,#N/A,TRUE,"T OF C";#N/A,#N/A,TRUE,"FH";#N/A,#N/A,TRUE,"EP";#N/A,#N/A,TRUE,"E TO S";#N/A,#N/A,TRUE,"MA";#N/A,#N/A,TRUE,"Total Sales";#N/A,#N/A,TRUE,"TEN";#N/A,#N/A,TRUE,"CN"}</definedName>
    <definedName name="gth" hidden="1">{#N/A,#N/A,TRUE,"CVR";#N/A,#N/A,TRUE,"T OF C";#N/A,#N/A,TRUE,"FH";#N/A,#N/A,TRUE,"EP";#N/A,#N/A,TRUE,"E TO S";#N/A,#N/A,TRUE,"MA";#N/A,#N/A,TRUE,"Total Sales";#N/A,#N/A,TRUE,"TEN";#N/A,#N/A,TRUE,"CN"}</definedName>
    <definedName name="gthy">#REF!</definedName>
    <definedName name="gtoneto" localSheetId="35" hidden="1">{#N/A,#N/A,FALSE,"Costos_Elem_Hid";#N/A,#N/A,FALSE,"Costos_Elem_Hid";#N/A,#N/A,FALSE,"Costos_Elem_Hid"}</definedName>
    <definedName name="gtoneto" localSheetId="37" hidden="1">{#N/A,#N/A,FALSE,"Costos_Elem_Hid";#N/A,#N/A,FALSE,"Costos_Elem_Hid";#N/A,#N/A,FALSE,"Costos_Elem_Hid"}</definedName>
    <definedName name="gtoneto" localSheetId="36" hidden="1">{#N/A,#N/A,FALSE,"Costos_Elem_Hid";#N/A,#N/A,FALSE,"Costos_Elem_Hid";#N/A,#N/A,FALSE,"Costos_Elem_Hid"}</definedName>
    <definedName name="gtoneto" localSheetId="33" hidden="1">{#N/A,#N/A,FALSE,"Costos_Elem_Hid";#N/A,#N/A,FALSE,"Costos_Elem_Hid";#N/A,#N/A,FALSE,"Costos_Elem_Hid"}</definedName>
    <definedName name="gtoneto" localSheetId="34" hidden="1">{#N/A,#N/A,FALSE,"Costos_Elem_Hid";#N/A,#N/A,FALSE,"Costos_Elem_Hid";#N/A,#N/A,FALSE,"Costos_Elem_Hid"}</definedName>
    <definedName name="gtoneto" localSheetId="31" hidden="1">{#N/A,#N/A,FALSE,"Costos_Elem_Hid";#N/A,#N/A,FALSE,"Costos_Elem_Hid";#N/A,#N/A,FALSE,"Costos_Elem_Hid"}</definedName>
    <definedName name="gtoneto" hidden="1">{#N/A,#N/A,FALSE,"Costos_Elem_Hid";#N/A,#N/A,FALSE,"Costos_Elem_Hid";#N/A,#N/A,FALSE,"Costos_Elem_Hid"}</definedName>
    <definedName name="gtrghr" localSheetId="31" hidden="1">{#N/A,#N/A,TRUE,"Cover";#N/A,#N/A,TRUE,"Conts";#N/A,#N/A,TRUE,"VOS";#N/A,#N/A,TRUE,"Warrington";#N/A,#N/A,TRUE,"Widnes"}</definedName>
    <definedName name="gtrghr" hidden="1">{#N/A,#N/A,TRUE,"Cover";#N/A,#N/A,TRUE,"Conts";#N/A,#N/A,TRUE,"VOS";#N/A,#N/A,TRUE,"Warrington";#N/A,#N/A,TRUE,"Widnes"}</definedName>
    <definedName name="gtrtrhtyhjty" localSheetId="35" hidden="1">{#N/A,#N/A,FALSE,"SumG";#N/A,#N/A,FALSE,"ElecG";#N/A,#N/A,FALSE,"MechG";#N/A,#N/A,FALSE,"GeotG";#N/A,#N/A,FALSE,"PrcsG";#N/A,#N/A,FALSE,"TunnG";#N/A,#N/A,FALSE,"CivlG";#N/A,#N/A,FALSE,"NtwkG";#N/A,#N/A,FALSE,"EstgG";#N/A,#N/A,FALSE,"PEngG"}</definedName>
    <definedName name="gtrtrhtyhjty" localSheetId="37" hidden="1">{#N/A,#N/A,FALSE,"SumG";#N/A,#N/A,FALSE,"ElecG";#N/A,#N/A,FALSE,"MechG";#N/A,#N/A,FALSE,"GeotG";#N/A,#N/A,FALSE,"PrcsG";#N/A,#N/A,FALSE,"TunnG";#N/A,#N/A,FALSE,"CivlG";#N/A,#N/A,FALSE,"NtwkG";#N/A,#N/A,FALSE,"EstgG";#N/A,#N/A,FALSE,"PEngG"}</definedName>
    <definedName name="gtrtrhtyhjty" localSheetId="36" hidden="1">{#N/A,#N/A,FALSE,"SumG";#N/A,#N/A,FALSE,"ElecG";#N/A,#N/A,FALSE,"MechG";#N/A,#N/A,FALSE,"GeotG";#N/A,#N/A,FALSE,"PrcsG";#N/A,#N/A,FALSE,"TunnG";#N/A,#N/A,FALSE,"CivlG";#N/A,#N/A,FALSE,"NtwkG";#N/A,#N/A,FALSE,"EstgG";#N/A,#N/A,FALSE,"PEngG"}</definedName>
    <definedName name="gtrtrhtyhjty" localSheetId="33" hidden="1">{#N/A,#N/A,FALSE,"SumG";#N/A,#N/A,FALSE,"ElecG";#N/A,#N/A,FALSE,"MechG";#N/A,#N/A,FALSE,"GeotG";#N/A,#N/A,FALSE,"PrcsG";#N/A,#N/A,FALSE,"TunnG";#N/A,#N/A,FALSE,"CivlG";#N/A,#N/A,FALSE,"NtwkG";#N/A,#N/A,FALSE,"EstgG";#N/A,#N/A,FALSE,"PEngG"}</definedName>
    <definedName name="gtrtrhtyhjty" localSheetId="34" hidden="1">{#N/A,#N/A,FALSE,"SumG";#N/A,#N/A,FALSE,"ElecG";#N/A,#N/A,FALSE,"MechG";#N/A,#N/A,FALSE,"GeotG";#N/A,#N/A,FALSE,"PrcsG";#N/A,#N/A,FALSE,"TunnG";#N/A,#N/A,FALSE,"CivlG";#N/A,#N/A,FALSE,"NtwkG";#N/A,#N/A,FALSE,"EstgG";#N/A,#N/A,FALSE,"PEngG"}</definedName>
    <definedName name="gtrtrhtyhjty" localSheetId="31" hidden="1">{#N/A,#N/A,FALSE,"SumG";#N/A,#N/A,FALSE,"ElecG";#N/A,#N/A,FALSE,"MechG";#N/A,#N/A,FALSE,"GeotG";#N/A,#N/A,FALSE,"PrcsG";#N/A,#N/A,FALSE,"TunnG";#N/A,#N/A,FALSE,"CivlG";#N/A,#N/A,FALSE,"NtwkG";#N/A,#N/A,FALSE,"EstgG";#N/A,#N/A,FALSE,"PEngG"}</definedName>
    <definedName name="gtrtrhtyhjty" hidden="1">{#N/A,#N/A,FALSE,"SumG";#N/A,#N/A,FALSE,"ElecG";#N/A,#N/A,FALSE,"MechG";#N/A,#N/A,FALSE,"GeotG";#N/A,#N/A,FALSE,"PrcsG";#N/A,#N/A,FALSE,"TunnG";#N/A,#N/A,FALSE,"CivlG";#N/A,#N/A,FALSE,"NtwkG";#N/A,#N/A,FALSE,"EstgG";#N/A,#N/A,FALSE,"PEngG"}</definedName>
    <definedName name="GTTA">#REF!</definedName>
    <definedName name="GTTB">#REF!</definedName>
    <definedName name="gttrtyrtre" localSheetId="35" hidden="1">{"Sin detalle",#N/A,FALSE,"Flujo (redondeado)";"Detallado",#N/A,FALSE,"Flujo (redondeado)"}</definedName>
    <definedName name="gttrtyrtre" localSheetId="37" hidden="1">{"Sin detalle",#N/A,FALSE,"Flujo (redondeado)";"Detallado",#N/A,FALSE,"Flujo (redondeado)"}</definedName>
    <definedName name="gttrtyrtre" localSheetId="36" hidden="1">{"Sin detalle",#N/A,FALSE,"Flujo (redondeado)";"Detallado",#N/A,FALSE,"Flujo (redondeado)"}</definedName>
    <definedName name="gttrtyrtre" localSheetId="33" hidden="1">{"Sin detalle",#N/A,FALSE,"Flujo (redondeado)";"Detallado",#N/A,FALSE,"Flujo (redondeado)"}</definedName>
    <definedName name="gttrtyrtre" localSheetId="34" hidden="1">{"Sin detalle",#N/A,FALSE,"Flujo (redondeado)";"Detallado",#N/A,FALSE,"Flujo (redondeado)"}</definedName>
    <definedName name="gttrtyrtre" localSheetId="31" hidden="1">{"Sin detalle",#N/A,FALSE,"Flujo (redondeado)";"Detallado",#N/A,FALSE,"Flujo (redondeado)"}</definedName>
    <definedName name="gttrtyrtre" hidden="1">{"Sin detalle",#N/A,FALSE,"Flujo (redondeado)";"Detallado",#N/A,FALSE,"Flujo (redondeado)"}</definedName>
    <definedName name="gtuklzfhklfh" localSheetId="35" hidden="1">{#N/A,#N/A,FALSE,"COVER1.XLS ";#N/A,#N/A,FALSE,"RACT1.XLS";#N/A,#N/A,FALSE,"RACT2.XLS";#N/A,#N/A,FALSE,"ECCMP";#N/A,#N/A,FALSE,"WELDER.XLS"}</definedName>
    <definedName name="gtuklzfhklfh" localSheetId="37" hidden="1">{#N/A,#N/A,FALSE,"COVER1.XLS ";#N/A,#N/A,FALSE,"RACT1.XLS";#N/A,#N/A,FALSE,"RACT2.XLS";#N/A,#N/A,FALSE,"ECCMP";#N/A,#N/A,FALSE,"WELDER.XLS"}</definedName>
    <definedName name="gtuklzfhklfh" localSheetId="36" hidden="1">{#N/A,#N/A,FALSE,"COVER1.XLS ";#N/A,#N/A,FALSE,"RACT1.XLS";#N/A,#N/A,FALSE,"RACT2.XLS";#N/A,#N/A,FALSE,"ECCMP";#N/A,#N/A,FALSE,"WELDER.XLS"}</definedName>
    <definedName name="gtuklzfhklfh" localSheetId="33" hidden="1">{#N/A,#N/A,FALSE,"COVER1.XLS ";#N/A,#N/A,FALSE,"RACT1.XLS";#N/A,#N/A,FALSE,"RACT2.XLS";#N/A,#N/A,FALSE,"ECCMP";#N/A,#N/A,FALSE,"WELDER.XLS"}</definedName>
    <definedName name="gtuklzfhklfh" localSheetId="34" hidden="1">{#N/A,#N/A,FALSE,"COVER1.XLS ";#N/A,#N/A,FALSE,"RACT1.XLS";#N/A,#N/A,FALSE,"RACT2.XLS";#N/A,#N/A,FALSE,"ECCMP";#N/A,#N/A,FALSE,"WELDER.XLS"}</definedName>
    <definedName name="gtuklzfhklfh" localSheetId="31" hidden="1">{#N/A,#N/A,FALSE,"COVER1.XLS ";#N/A,#N/A,FALSE,"RACT1.XLS";#N/A,#N/A,FALSE,"RACT2.XLS";#N/A,#N/A,FALSE,"ECCMP";#N/A,#N/A,FALSE,"WELDER.XLS"}</definedName>
    <definedName name="gtuklzfhklfh" hidden="1">{#N/A,#N/A,FALSE,"COVER1.XLS ";#N/A,#N/A,FALSE,"RACT1.XLS";#N/A,#N/A,FALSE,"RACT2.XLS";#N/A,#N/A,FALSE,"ECCMP";#N/A,#N/A,FALSE,"WELDER.XLS"}</definedName>
    <definedName name="gty" localSheetId="35" hidden="1">{#N/A,#N/A,FALSE,"factura"}</definedName>
    <definedName name="gty" localSheetId="37" hidden="1">{#N/A,#N/A,FALSE,"factura"}</definedName>
    <definedName name="gty" localSheetId="36" hidden="1">{#N/A,#N/A,FALSE,"factura"}</definedName>
    <definedName name="gty" localSheetId="33" hidden="1">{#N/A,#N/A,FALSE,"factura"}</definedName>
    <definedName name="gty" localSheetId="34" hidden="1">{#N/A,#N/A,FALSE,"factura"}</definedName>
    <definedName name="gty" localSheetId="31" hidden="1">{#N/A,#N/A,FALSE,"factura"}</definedName>
    <definedName name="gty" hidden="1">{#N/A,#N/A,FALSE,"factura"}</definedName>
    <definedName name="gty_1" localSheetId="35" hidden="1">{#N/A,#N/A,FALSE,"factura"}</definedName>
    <definedName name="gty_1" localSheetId="37" hidden="1">{#N/A,#N/A,FALSE,"factura"}</definedName>
    <definedName name="gty_1" localSheetId="36" hidden="1">{#N/A,#N/A,FALSE,"factura"}</definedName>
    <definedName name="gty_1" localSheetId="33" hidden="1">{#N/A,#N/A,FALSE,"factura"}</definedName>
    <definedName name="gty_1" localSheetId="34" hidden="1">{#N/A,#N/A,FALSE,"factura"}</definedName>
    <definedName name="gty_1" localSheetId="31" hidden="1">{#N/A,#N/A,FALSE,"factura"}</definedName>
    <definedName name="gty_1" hidden="1">{#N/A,#N/A,FALSE,"factura"}</definedName>
    <definedName name="gty_2" localSheetId="35" hidden="1">{#N/A,#N/A,FALSE,"factura"}</definedName>
    <definedName name="gty_2" localSheetId="37" hidden="1">{#N/A,#N/A,FALSE,"factura"}</definedName>
    <definedName name="gty_2" localSheetId="36" hidden="1">{#N/A,#N/A,FALSE,"factura"}</definedName>
    <definedName name="gty_2" localSheetId="33" hidden="1">{#N/A,#N/A,FALSE,"factura"}</definedName>
    <definedName name="gty_2" localSheetId="34" hidden="1">{#N/A,#N/A,FALSE,"factura"}</definedName>
    <definedName name="gty_2" localSheetId="31" hidden="1">{#N/A,#N/A,FALSE,"factura"}</definedName>
    <definedName name="gty_2" hidden="1">{#N/A,#N/A,FALSE,"factura"}</definedName>
    <definedName name="gty_3" localSheetId="35" hidden="1">{#N/A,#N/A,FALSE,"factura"}</definedName>
    <definedName name="gty_3" localSheetId="37" hidden="1">{#N/A,#N/A,FALSE,"factura"}</definedName>
    <definedName name="gty_3" localSheetId="36" hidden="1">{#N/A,#N/A,FALSE,"factura"}</definedName>
    <definedName name="gty_3" localSheetId="33" hidden="1">{#N/A,#N/A,FALSE,"factura"}</definedName>
    <definedName name="gty_3" localSheetId="34" hidden="1">{#N/A,#N/A,FALSE,"factura"}</definedName>
    <definedName name="gty_3" localSheetId="31" hidden="1">{#N/A,#N/A,FALSE,"factura"}</definedName>
    <definedName name="gty_3" hidden="1">{#N/A,#N/A,FALSE,"factura"}</definedName>
    <definedName name="gty_4" localSheetId="35" hidden="1">{#N/A,#N/A,FALSE,"factura"}</definedName>
    <definedName name="gty_4" localSheetId="37" hidden="1">{#N/A,#N/A,FALSE,"factura"}</definedName>
    <definedName name="gty_4" localSheetId="36" hidden="1">{#N/A,#N/A,FALSE,"factura"}</definedName>
    <definedName name="gty_4" localSheetId="33" hidden="1">{#N/A,#N/A,FALSE,"factura"}</definedName>
    <definedName name="gty_4" localSheetId="34" hidden="1">{#N/A,#N/A,FALSE,"factura"}</definedName>
    <definedName name="gty_4" localSheetId="31" hidden="1">{#N/A,#N/A,FALSE,"factura"}</definedName>
    <definedName name="gty_4" hidden="1">{#N/A,#N/A,FALSE,"factura"}</definedName>
    <definedName name="gty_5" localSheetId="35" hidden="1">{#N/A,#N/A,FALSE,"factura"}</definedName>
    <definedName name="gty_5" localSheetId="37" hidden="1">{#N/A,#N/A,FALSE,"factura"}</definedName>
    <definedName name="gty_5" localSheetId="36" hidden="1">{#N/A,#N/A,FALSE,"factura"}</definedName>
    <definedName name="gty_5" localSheetId="33" hidden="1">{#N/A,#N/A,FALSE,"factura"}</definedName>
    <definedName name="gty_5" localSheetId="34" hidden="1">{#N/A,#N/A,FALSE,"factura"}</definedName>
    <definedName name="gty_5" localSheetId="31" hidden="1">{#N/A,#N/A,FALSE,"factura"}</definedName>
    <definedName name="gty_5" hidden="1">{#N/A,#N/A,FALSE,"factura"}</definedName>
    <definedName name="GU">#REF!</definedName>
    <definedName name="GU_2">#N/A</definedName>
    <definedName name="GU_5">#N/A</definedName>
    <definedName name="GU_9">#N/A</definedName>
    <definedName name="GUAN" localSheetId="31">#REF!</definedName>
    <definedName name="GUAN">!#REF!</definedName>
    <definedName name="GUAR">#REF!</definedName>
    <definedName name="Guardia" localSheetId="31">#REF!</definedName>
    <definedName name="Guardia">!#REF!</definedName>
    <definedName name="GUARDIAN">#REF!</definedName>
    <definedName name="Guardias">#REF!</definedName>
    <definedName name="GUATEMALA">#REF!</definedName>
    <definedName name="guest" localSheetId="31">#REF!</definedName>
    <definedName name="guest">!#REF!</definedName>
    <definedName name="gugyy" localSheetId="35" hidden="1">{"CI+GG(BASE)",#N/A,FALSE,"CI+GG(BASE)";"GG",#N/A,FALSE,"CI+GG(BASE)";"CI",#N/A,FALSE,"CI+GG(BASE)"}</definedName>
    <definedName name="gugyy" localSheetId="37" hidden="1">{"CI+GG(BASE)",#N/A,FALSE,"CI+GG(BASE)";"GG",#N/A,FALSE,"CI+GG(BASE)";"CI",#N/A,FALSE,"CI+GG(BASE)"}</definedName>
    <definedName name="gugyy" localSheetId="36" hidden="1">{"CI+GG(BASE)",#N/A,FALSE,"CI+GG(BASE)";"GG",#N/A,FALSE,"CI+GG(BASE)";"CI",#N/A,FALSE,"CI+GG(BASE)"}</definedName>
    <definedName name="gugyy" localSheetId="33" hidden="1">{"CI+GG(BASE)",#N/A,FALSE,"CI+GG(BASE)";"GG",#N/A,FALSE,"CI+GG(BASE)";"CI",#N/A,FALSE,"CI+GG(BASE)"}</definedName>
    <definedName name="gugyy" localSheetId="34" hidden="1">{"CI+GG(BASE)",#N/A,FALSE,"CI+GG(BASE)";"GG",#N/A,FALSE,"CI+GG(BASE)";"CI",#N/A,FALSE,"CI+GG(BASE)"}</definedName>
    <definedName name="gugyy" localSheetId="31" hidden="1">{"CI+GG(BASE)",#N/A,FALSE,"CI+GG(BASE)";"GG",#N/A,FALSE,"CI+GG(BASE)";"CI",#N/A,FALSE,"CI+GG(BASE)"}</definedName>
    <definedName name="gugyy" hidden="1">{"CI+GG(BASE)",#N/A,FALSE,"CI+GG(BASE)";"GG",#N/A,FALSE,"CI+GG(BASE)";"CI",#N/A,FALSE,"CI+GG(BASE)"}</definedName>
    <definedName name="gugyy_1" localSheetId="35" hidden="1">{"CI+GG(BASE)",#N/A,FALSE,"CI+GG(BASE)";"GG",#N/A,FALSE,"CI+GG(BASE)";"CI",#N/A,FALSE,"CI+GG(BASE)"}</definedName>
    <definedName name="gugyy_1" localSheetId="37" hidden="1">{"CI+GG(BASE)",#N/A,FALSE,"CI+GG(BASE)";"GG",#N/A,FALSE,"CI+GG(BASE)";"CI",#N/A,FALSE,"CI+GG(BASE)"}</definedName>
    <definedName name="gugyy_1" localSheetId="36" hidden="1">{"CI+GG(BASE)",#N/A,FALSE,"CI+GG(BASE)";"GG",#N/A,FALSE,"CI+GG(BASE)";"CI",#N/A,FALSE,"CI+GG(BASE)"}</definedName>
    <definedName name="gugyy_1" localSheetId="33" hidden="1">{"CI+GG(BASE)",#N/A,FALSE,"CI+GG(BASE)";"GG",#N/A,FALSE,"CI+GG(BASE)";"CI",#N/A,FALSE,"CI+GG(BASE)"}</definedName>
    <definedName name="gugyy_1" localSheetId="34" hidden="1">{"CI+GG(BASE)",#N/A,FALSE,"CI+GG(BASE)";"GG",#N/A,FALSE,"CI+GG(BASE)";"CI",#N/A,FALSE,"CI+GG(BASE)"}</definedName>
    <definedName name="gugyy_1" localSheetId="31" hidden="1">{"CI+GG(BASE)",#N/A,FALSE,"CI+GG(BASE)";"GG",#N/A,FALSE,"CI+GG(BASE)";"CI",#N/A,FALSE,"CI+GG(BASE)"}</definedName>
    <definedName name="gugyy_1" hidden="1">{"CI+GG(BASE)",#N/A,FALSE,"CI+GG(BASE)";"GG",#N/A,FALSE,"CI+GG(BASE)";"CI",#N/A,FALSE,"CI+GG(BASE)"}</definedName>
    <definedName name="gugyy_2" localSheetId="35" hidden="1">{"CI+GG(BASE)",#N/A,FALSE,"CI+GG(BASE)";"GG",#N/A,FALSE,"CI+GG(BASE)";"CI",#N/A,FALSE,"CI+GG(BASE)"}</definedName>
    <definedName name="gugyy_2" localSheetId="37" hidden="1">{"CI+GG(BASE)",#N/A,FALSE,"CI+GG(BASE)";"GG",#N/A,FALSE,"CI+GG(BASE)";"CI",#N/A,FALSE,"CI+GG(BASE)"}</definedName>
    <definedName name="gugyy_2" localSheetId="36" hidden="1">{"CI+GG(BASE)",#N/A,FALSE,"CI+GG(BASE)";"GG",#N/A,FALSE,"CI+GG(BASE)";"CI",#N/A,FALSE,"CI+GG(BASE)"}</definedName>
    <definedName name="gugyy_2" localSheetId="33" hidden="1">{"CI+GG(BASE)",#N/A,FALSE,"CI+GG(BASE)";"GG",#N/A,FALSE,"CI+GG(BASE)";"CI",#N/A,FALSE,"CI+GG(BASE)"}</definedName>
    <definedName name="gugyy_2" localSheetId="34" hidden="1">{"CI+GG(BASE)",#N/A,FALSE,"CI+GG(BASE)";"GG",#N/A,FALSE,"CI+GG(BASE)";"CI",#N/A,FALSE,"CI+GG(BASE)"}</definedName>
    <definedName name="gugyy_2" localSheetId="31" hidden="1">{"CI+GG(BASE)",#N/A,FALSE,"CI+GG(BASE)";"GG",#N/A,FALSE,"CI+GG(BASE)";"CI",#N/A,FALSE,"CI+GG(BASE)"}</definedName>
    <definedName name="gugyy_2" hidden="1">{"CI+GG(BASE)",#N/A,FALSE,"CI+GG(BASE)";"GG",#N/A,FALSE,"CI+GG(BASE)";"CI",#N/A,FALSE,"CI+GG(BASE)"}</definedName>
    <definedName name="gugyy_3" localSheetId="35" hidden="1">{"CI+GG(BASE)",#N/A,FALSE,"CI+GG(BASE)";"GG",#N/A,FALSE,"CI+GG(BASE)";"CI",#N/A,FALSE,"CI+GG(BASE)"}</definedName>
    <definedName name="gugyy_3" localSheetId="37" hidden="1">{"CI+GG(BASE)",#N/A,FALSE,"CI+GG(BASE)";"GG",#N/A,FALSE,"CI+GG(BASE)";"CI",#N/A,FALSE,"CI+GG(BASE)"}</definedName>
    <definedName name="gugyy_3" localSheetId="36" hidden="1">{"CI+GG(BASE)",#N/A,FALSE,"CI+GG(BASE)";"GG",#N/A,FALSE,"CI+GG(BASE)";"CI",#N/A,FALSE,"CI+GG(BASE)"}</definedName>
    <definedName name="gugyy_3" localSheetId="33" hidden="1">{"CI+GG(BASE)",#N/A,FALSE,"CI+GG(BASE)";"GG",#N/A,FALSE,"CI+GG(BASE)";"CI",#N/A,FALSE,"CI+GG(BASE)"}</definedName>
    <definedName name="gugyy_3" localSheetId="34" hidden="1">{"CI+GG(BASE)",#N/A,FALSE,"CI+GG(BASE)";"GG",#N/A,FALSE,"CI+GG(BASE)";"CI",#N/A,FALSE,"CI+GG(BASE)"}</definedName>
    <definedName name="gugyy_3" localSheetId="31" hidden="1">{"CI+GG(BASE)",#N/A,FALSE,"CI+GG(BASE)";"GG",#N/A,FALSE,"CI+GG(BASE)";"CI",#N/A,FALSE,"CI+GG(BASE)"}</definedName>
    <definedName name="gugyy_3" hidden="1">{"CI+GG(BASE)",#N/A,FALSE,"CI+GG(BASE)";"GG",#N/A,FALSE,"CI+GG(BASE)";"CI",#N/A,FALSE,"CI+GG(BASE)"}</definedName>
    <definedName name="gugyy_4" localSheetId="35" hidden="1">{"CI+GG(BASE)",#N/A,FALSE,"CI+GG(BASE)";"GG",#N/A,FALSE,"CI+GG(BASE)";"CI",#N/A,FALSE,"CI+GG(BASE)"}</definedName>
    <definedName name="gugyy_4" localSheetId="37" hidden="1">{"CI+GG(BASE)",#N/A,FALSE,"CI+GG(BASE)";"GG",#N/A,FALSE,"CI+GG(BASE)";"CI",#N/A,FALSE,"CI+GG(BASE)"}</definedName>
    <definedName name="gugyy_4" localSheetId="36" hidden="1">{"CI+GG(BASE)",#N/A,FALSE,"CI+GG(BASE)";"GG",#N/A,FALSE,"CI+GG(BASE)";"CI",#N/A,FALSE,"CI+GG(BASE)"}</definedName>
    <definedName name="gugyy_4" localSheetId="33" hidden="1">{"CI+GG(BASE)",#N/A,FALSE,"CI+GG(BASE)";"GG",#N/A,FALSE,"CI+GG(BASE)";"CI",#N/A,FALSE,"CI+GG(BASE)"}</definedName>
    <definedName name="gugyy_4" localSheetId="34" hidden="1">{"CI+GG(BASE)",#N/A,FALSE,"CI+GG(BASE)";"GG",#N/A,FALSE,"CI+GG(BASE)";"CI",#N/A,FALSE,"CI+GG(BASE)"}</definedName>
    <definedName name="gugyy_4" localSheetId="31" hidden="1">{"CI+GG(BASE)",#N/A,FALSE,"CI+GG(BASE)";"GG",#N/A,FALSE,"CI+GG(BASE)";"CI",#N/A,FALSE,"CI+GG(BASE)"}</definedName>
    <definedName name="gugyy_4" hidden="1">{"CI+GG(BASE)",#N/A,FALSE,"CI+GG(BASE)";"GG",#N/A,FALSE,"CI+GG(BASE)";"CI",#N/A,FALSE,"CI+GG(BASE)"}</definedName>
    <definedName name="gugyy_5" localSheetId="35" hidden="1">{"CI+GG(BASE)",#N/A,FALSE,"CI+GG(BASE)";"GG",#N/A,FALSE,"CI+GG(BASE)";"CI",#N/A,FALSE,"CI+GG(BASE)"}</definedName>
    <definedName name="gugyy_5" localSheetId="37" hidden="1">{"CI+GG(BASE)",#N/A,FALSE,"CI+GG(BASE)";"GG",#N/A,FALSE,"CI+GG(BASE)";"CI",#N/A,FALSE,"CI+GG(BASE)"}</definedName>
    <definedName name="gugyy_5" localSheetId="36" hidden="1">{"CI+GG(BASE)",#N/A,FALSE,"CI+GG(BASE)";"GG",#N/A,FALSE,"CI+GG(BASE)";"CI",#N/A,FALSE,"CI+GG(BASE)"}</definedName>
    <definedName name="gugyy_5" localSheetId="33" hidden="1">{"CI+GG(BASE)",#N/A,FALSE,"CI+GG(BASE)";"GG",#N/A,FALSE,"CI+GG(BASE)";"CI",#N/A,FALSE,"CI+GG(BASE)"}</definedName>
    <definedName name="gugyy_5" localSheetId="34" hidden="1">{"CI+GG(BASE)",#N/A,FALSE,"CI+GG(BASE)";"GG",#N/A,FALSE,"CI+GG(BASE)";"CI",#N/A,FALSE,"CI+GG(BASE)"}</definedName>
    <definedName name="gugyy_5" localSheetId="31" hidden="1">{"CI+GG(BASE)",#N/A,FALSE,"CI+GG(BASE)";"GG",#N/A,FALSE,"CI+GG(BASE)";"CI",#N/A,FALSE,"CI+GG(BASE)"}</definedName>
    <definedName name="gugyy_5" hidden="1">{"CI+GG(BASE)",#N/A,FALSE,"CI+GG(BASE)";"GG",#N/A,FALSE,"CI+GG(BASE)";"CI",#N/A,FALSE,"CI+GG(BASE)"}</definedName>
    <definedName name="GUI" localSheetId="35" hidden="1">{#N/A,#N/A,FALSE,"GERAL";#N/A,#N/A,FALSE,"012-96";#N/A,#N/A,FALSE,"018-96";#N/A,#N/A,FALSE,"027-96";#N/A,#N/A,FALSE,"059-96";#N/A,#N/A,FALSE,"076-96";#N/A,#N/A,FALSE,"019-97";#N/A,#N/A,FALSE,"021-97";#N/A,#N/A,FALSE,"022-97";#N/A,#N/A,FALSE,"028-97"}</definedName>
    <definedName name="GUI" localSheetId="37" hidden="1">{#N/A,#N/A,FALSE,"GERAL";#N/A,#N/A,FALSE,"012-96";#N/A,#N/A,FALSE,"018-96";#N/A,#N/A,FALSE,"027-96";#N/A,#N/A,FALSE,"059-96";#N/A,#N/A,FALSE,"076-96";#N/A,#N/A,FALSE,"019-97";#N/A,#N/A,FALSE,"021-97";#N/A,#N/A,FALSE,"022-97";#N/A,#N/A,FALSE,"028-97"}</definedName>
    <definedName name="GUI" localSheetId="36" hidden="1">{#N/A,#N/A,FALSE,"GERAL";#N/A,#N/A,FALSE,"012-96";#N/A,#N/A,FALSE,"018-96";#N/A,#N/A,FALSE,"027-96";#N/A,#N/A,FALSE,"059-96";#N/A,#N/A,FALSE,"076-96";#N/A,#N/A,FALSE,"019-97";#N/A,#N/A,FALSE,"021-97";#N/A,#N/A,FALSE,"022-97";#N/A,#N/A,FALSE,"028-97"}</definedName>
    <definedName name="GUI" localSheetId="33" hidden="1">{#N/A,#N/A,FALSE,"GERAL";#N/A,#N/A,FALSE,"012-96";#N/A,#N/A,FALSE,"018-96";#N/A,#N/A,FALSE,"027-96";#N/A,#N/A,FALSE,"059-96";#N/A,#N/A,FALSE,"076-96";#N/A,#N/A,FALSE,"019-97";#N/A,#N/A,FALSE,"021-97";#N/A,#N/A,FALSE,"022-97";#N/A,#N/A,FALSE,"028-97"}</definedName>
    <definedName name="GUI" localSheetId="34" hidden="1">{#N/A,#N/A,FALSE,"GERAL";#N/A,#N/A,FALSE,"012-96";#N/A,#N/A,FALSE,"018-96";#N/A,#N/A,FALSE,"027-96";#N/A,#N/A,FALSE,"059-96";#N/A,#N/A,FALSE,"076-96";#N/A,#N/A,FALSE,"019-97";#N/A,#N/A,FALSE,"021-97";#N/A,#N/A,FALSE,"022-97";#N/A,#N/A,FALSE,"028-97"}</definedName>
    <definedName name="GUI" localSheetId="31" hidden="1">{#N/A,#N/A,FALSE,"GERAL";#N/A,#N/A,FALSE,"012-96";#N/A,#N/A,FALSE,"018-96";#N/A,#N/A,FALSE,"027-96";#N/A,#N/A,FALSE,"059-96";#N/A,#N/A,FALSE,"076-96";#N/A,#N/A,FALSE,"019-97";#N/A,#N/A,FALSE,"021-97";#N/A,#N/A,FALSE,"022-97";#N/A,#N/A,FALSE,"028-97"}</definedName>
    <definedName name="GUI" hidden="1">{#N/A,#N/A,FALSE,"GERAL";#N/A,#N/A,FALSE,"012-96";#N/A,#N/A,FALSE,"018-96";#N/A,#N/A,FALSE,"027-96";#N/A,#N/A,FALSE,"059-96";#N/A,#N/A,FALSE,"076-96";#N/A,#N/A,FALSE,"019-97";#N/A,#N/A,FALSE,"021-97";#N/A,#N/A,FALSE,"022-97";#N/A,#N/A,FALSE,"028-97"}</definedName>
    <definedName name="Guia_EEFF" localSheetId="31">#REF!</definedName>
    <definedName name="Guia_EEFF">!#REF!</definedName>
    <definedName name="Guia_flujo_caja" localSheetId="31">#REF!</definedName>
    <definedName name="Guia_flujo_caja">!#REF!</definedName>
    <definedName name="GV" localSheetId="35" hidden="1">{#N/A,#N/A,FALSE,"CCTV"}</definedName>
    <definedName name="GV" localSheetId="37" hidden="1">{#N/A,#N/A,FALSE,"CCTV"}</definedName>
    <definedName name="GV" localSheetId="36" hidden="1">{#N/A,#N/A,FALSE,"CCTV"}</definedName>
    <definedName name="GV" localSheetId="33" hidden="1">{#N/A,#N/A,FALSE,"CCTV"}</definedName>
    <definedName name="GV" localSheetId="34" hidden="1">{#N/A,#N/A,FALSE,"CCTV"}</definedName>
    <definedName name="GV" localSheetId="31">#REF!</definedName>
    <definedName name="GV" hidden="1">{#N/A,#N/A,FALSE,"CCTV"}</definedName>
    <definedName name="gvdged" localSheetId="3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gvdged" localSheetId="37"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gvdged" localSheetId="3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gvdged" localSheetId="3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gvdged" localSheetId="3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gvdged" localSheetId="3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gvdged"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GVV" localSheetId="35" hidden="1">{#N/A,#N/A,FALSE,"Aging Summary";#N/A,#N/A,FALSE,"Ratio Analysis";#N/A,#N/A,FALSE,"Test 120 Day Accts";#N/A,#N/A,FALSE,"Tickmarks"}</definedName>
    <definedName name="GVV" localSheetId="37" hidden="1">{#N/A,#N/A,FALSE,"Aging Summary";#N/A,#N/A,FALSE,"Ratio Analysis";#N/A,#N/A,FALSE,"Test 120 Day Accts";#N/A,#N/A,FALSE,"Tickmarks"}</definedName>
    <definedName name="GVV" localSheetId="36" hidden="1">{#N/A,#N/A,FALSE,"Aging Summary";#N/A,#N/A,FALSE,"Ratio Analysis";#N/A,#N/A,FALSE,"Test 120 Day Accts";#N/A,#N/A,FALSE,"Tickmarks"}</definedName>
    <definedName name="GVV" localSheetId="33" hidden="1">{#N/A,#N/A,FALSE,"Aging Summary";#N/A,#N/A,FALSE,"Ratio Analysis";#N/A,#N/A,FALSE,"Test 120 Day Accts";#N/A,#N/A,FALSE,"Tickmarks"}</definedName>
    <definedName name="GVV" localSheetId="34" hidden="1">{#N/A,#N/A,FALSE,"Aging Summary";#N/A,#N/A,FALSE,"Ratio Analysis";#N/A,#N/A,FALSE,"Test 120 Day Accts";#N/A,#N/A,FALSE,"Tickmarks"}</definedName>
    <definedName name="GVV" localSheetId="31" hidden="1">{#N/A,#N/A,FALSE,"Aging Summary";#N/A,#N/A,FALSE,"Ratio Analysis";#N/A,#N/A,FALSE,"Test 120 Day Accts";#N/A,#N/A,FALSE,"Tickmarks"}</definedName>
    <definedName name="GVV" hidden="1">{#N/A,#N/A,FALSE,"Aging Summary";#N/A,#N/A,FALSE,"Ratio Analysis";#N/A,#N/A,FALSE,"Test 120 Day Accts";#N/A,#N/A,FALSE,"Tickmarks"}</definedName>
    <definedName name="GVV_1" localSheetId="35" hidden="1">{#N/A,#N/A,FALSE,"Aging Summary";#N/A,#N/A,FALSE,"Ratio Analysis";#N/A,#N/A,FALSE,"Test 120 Day Accts";#N/A,#N/A,FALSE,"Tickmarks"}</definedName>
    <definedName name="GVV_1" localSheetId="37" hidden="1">{#N/A,#N/A,FALSE,"Aging Summary";#N/A,#N/A,FALSE,"Ratio Analysis";#N/A,#N/A,FALSE,"Test 120 Day Accts";#N/A,#N/A,FALSE,"Tickmarks"}</definedName>
    <definedName name="GVV_1" localSheetId="36" hidden="1">{#N/A,#N/A,FALSE,"Aging Summary";#N/A,#N/A,FALSE,"Ratio Analysis";#N/A,#N/A,FALSE,"Test 120 Day Accts";#N/A,#N/A,FALSE,"Tickmarks"}</definedName>
    <definedName name="GVV_1" localSheetId="33" hidden="1">{#N/A,#N/A,FALSE,"Aging Summary";#N/A,#N/A,FALSE,"Ratio Analysis";#N/A,#N/A,FALSE,"Test 120 Day Accts";#N/A,#N/A,FALSE,"Tickmarks"}</definedName>
    <definedName name="GVV_1" localSheetId="34" hidden="1">{#N/A,#N/A,FALSE,"Aging Summary";#N/A,#N/A,FALSE,"Ratio Analysis";#N/A,#N/A,FALSE,"Test 120 Day Accts";#N/A,#N/A,FALSE,"Tickmarks"}</definedName>
    <definedName name="GVV_1" localSheetId="31" hidden="1">{#N/A,#N/A,FALSE,"Aging Summary";#N/A,#N/A,FALSE,"Ratio Analysis";#N/A,#N/A,FALSE,"Test 120 Day Accts";#N/A,#N/A,FALSE,"Tickmarks"}</definedName>
    <definedName name="GVV_1" hidden="1">{#N/A,#N/A,FALSE,"Aging Summary";#N/A,#N/A,FALSE,"Ratio Analysis";#N/A,#N/A,FALSE,"Test 120 Day Accts";#N/A,#N/A,FALSE,"Tickmarks"}</definedName>
    <definedName name="gwag" localSheetId="35" hidden="1">{#N/A,#N/A,FALSE,"SumG";#N/A,#N/A,FALSE,"ElecG";#N/A,#N/A,FALSE,"MechG";#N/A,#N/A,FALSE,"GeotG";#N/A,#N/A,FALSE,"PrcsG";#N/A,#N/A,FALSE,"TunnG";#N/A,#N/A,FALSE,"CivlG";#N/A,#N/A,FALSE,"NtwkG";#N/A,#N/A,FALSE,"EstgG";#N/A,#N/A,FALSE,"PEngG"}</definedName>
    <definedName name="gwag" localSheetId="37" hidden="1">{#N/A,#N/A,FALSE,"SumG";#N/A,#N/A,FALSE,"ElecG";#N/A,#N/A,FALSE,"MechG";#N/A,#N/A,FALSE,"GeotG";#N/A,#N/A,FALSE,"PrcsG";#N/A,#N/A,FALSE,"TunnG";#N/A,#N/A,FALSE,"CivlG";#N/A,#N/A,FALSE,"NtwkG";#N/A,#N/A,FALSE,"EstgG";#N/A,#N/A,FALSE,"PEngG"}</definedName>
    <definedName name="gwag" localSheetId="36" hidden="1">{#N/A,#N/A,FALSE,"SumG";#N/A,#N/A,FALSE,"ElecG";#N/A,#N/A,FALSE,"MechG";#N/A,#N/A,FALSE,"GeotG";#N/A,#N/A,FALSE,"PrcsG";#N/A,#N/A,FALSE,"TunnG";#N/A,#N/A,FALSE,"CivlG";#N/A,#N/A,FALSE,"NtwkG";#N/A,#N/A,FALSE,"EstgG";#N/A,#N/A,FALSE,"PEngG"}</definedName>
    <definedName name="gwag" localSheetId="33" hidden="1">{#N/A,#N/A,FALSE,"SumG";#N/A,#N/A,FALSE,"ElecG";#N/A,#N/A,FALSE,"MechG";#N/A,#N/A,FALSE,"GeotG";#N/A,#N/A,FALSE,"PrcsG";#N/A,#N/A,FALSE,"TunnG";#N/A,#N/A,FALSE,"CivlG";#N/A,#N/A,FALSE,"NtwkG";#N/A,#N/A,FALSE,"EstgG";#N/A,#N/A,FALSE,"PEngG"}</definedName>
    <definedName name="gwag" localSheetId="34" hidden="1">{#N/A,#N/A,FALSE,"SumG";#N/A,#N/A,FALSE,"ElecG";#N/A,#N/A,FALSE,"MechG";#N/A,#N/A,FALSE,"GeotG";#N/A,#N/A,FALSE,"PrcsG";#N/A,#N/A,FALSE,"TunnG";#N/A,#N/A,FALSE,"CivlG";#N/A,#N/A,FALSE,"NtwkG";#N/A,#N/A,FALSE,"EstgG";#N/A,#N/A,FALSE,"PEngG"}</definedName>
    <definedName name="gwag" localSheetId="31" hidden="1">{#N/A,#N/A,FALSE,"SumG";#N/A,#N/A,FALSE,"ElecG";#N/A,#N/A,FALSE,"MechG";#N/A,#N/A,FALSE,"GeotG";#N/A,#N/A,FALSE,"PrcsG";#N/A,#N/A,FALSE,"TunnG";#N/A,#N/A,FALSE,"CivlG";#N/A,#N/A,FALSE,"NtwkG";#N/A,#N/A,FALSE,"EstgG";#N/A,#N/A,FALSE,"PEngG"}</definedName>
    <definedName name="gwag" hidden="1">{#N/A,#N/A,FALSE,"SumG";#N/A,#N/A,FALSE,"ElecG";#N/A,#N/A,FALSE,"MechG";#N/A,#N/A,FALSE,"GeotG";#N/A,#N/A,FALSE,"PrcsG";#N/A,#N/A,FALSE,"TunnG";#N/A,#N/A,FALSE,"CivlG";#N/A,#N/A,FALSE,"NtwkG";#N/A,#N/A,FALSE,"EstgG";#N/A,#N/A,FALSE,"PEngG"}</definedName>
    <definedName name="gwgtergyr" localSheetId="31" hidden="1">{#N/A,#N/A,TRUE,"Cover";#N/A,#N/A,TRUE,"Conts";#N/A,#N/A,TRUE,"VOS";#N/A,#N/A,TRUE,"Warrington";#N/A,#N/A,TRUE,"Widnes"}</definedName>
    <definedName name="gwgtergyr" hidden="1">{#N/A,#N/A,TRUE,"Cover";#N/A,#N/A,TRUE,"Conts";#N/A,#N/A,TRUE,"VOS";#N/A,#N/A,TRUE,"Warrington";#N/A,#N/A,TRUE,"Widnes"}</definedName>
    <definedName name="gwt" localSheetId="31">#REF!</definedName>
    <definedName name="gwt">!#REF!</definedName>
    <definedName name="gxfg" localSheetId="35" hidden="1">{#N/A,#N/A,FALSE,"PEND INC";#N/A,#N/A,FALSE,"PEND MINM"}</definedName>
    <definedName name="gxfg" localSheetId="37" hidden="1">{#N/A,#N/A,FALSE,"PEND INC";#N/A,#N/A,FALSE,"PEND MINM"}</definedName>
    <definedName name="gxfg" localSheetId="36" hidden="1">{#N/A,#N/A,FALSE,"PEND INC";#N/A,#N/A,FALSE,"PEND MINM"}</definedName>
    <definedName name="gxfg" localSheetId="33" hidden="1">{#N/A,#N/A,FALSE,"PEND INC";#N/A,#N/A,FALSE,"PEND MINM"}</definedName>
    <definedName name="gxfg" localSheetId="34" hidden="1">{#N/A,#N/A,FALSE,"PEND INC";#N/A,#N/A,FALSE,"PEND MINM"}</definedName>
    <definedName name="gxfg" localSheetId="31" hidden="1">{#N/A,#N/A,FALSE,"PEND INC";#N/A,#N/A,FALSE,"PEND MINM"}</definedName>
    <definedName name="gxfg" hidden="1">{#N/A,#N/A,FALSE,"PEND INC";#N/A,#N/A,FALSE,"PEND MINM"}</definedName>
    <definedName name="GYP">#REF!</definedName>
    <definedName name="GYS" localSheetId="31">#REF!</definedName>
    <definedName name="GYS">!#REF!</definedName>
    <definedName name="gyujy" hidden="1">#REF!</definedName>
    <definedName name="h" localSheetId="35" hidden="1">{#N/A,#N/A,FALSE,"TEC-01";#N/A,#N/A,FALSE,"TEC - 02";#N/A,#N/A,FALSE,"TEC - 03";#N/A,#N/A,FALSE,"TEC - 04";#N/A,#N/A,FALSE,"TEC-07";#N/A,#N/A,FALSE,"TEC-08";#N/A,#N/A,FALSE,"TEC - 09A";#N/A,#N/A,FALSE,"TEC - 09B";#N/A,#N/A,FALSE,"TEC - 09C";#N/A,#N/A,FALSE,"TEC - 10";#N/A,#N/A,FALSE,"TEC-11"}</definedName>
    <definedName name="h" localSheetId="33" hidden="1">{#N/A,#N/A,FALSE,"TEC-01";#N/A,#N/A,FALSE,"TEC - 02";#N/A,#N/A,FALSE,"TEC - 03";#N/A,#N/A,FALSE,"TEC - 04";#N/A,#N/A,FALSE,"TEC-07";#N/A,#N/A,FALSE,"TEC-08";#N/A,#N/A,FALSE,"TEC - 09A";#N/A,#N/A,FALSE,"TEC - 09B";#N/A,#N/A,FALSE,"TEC - 09C";#N/A,#N/A,FALSE,"TEC - 10";#N/A,#N/A,FALSE,"TEC-11"}</definedName>
    <definedName name="h" localSheetId="34" hidden="1">{#N/A,#N/A,FALSE,"TEC-01";#N/A,#N/A,FALSE,"TEC - 02";#N/A,#N/A,FALSE,"TEC - 03";#N/A,#N/A,FALSE,"TEC - 04";#N/A,#N/A,FALSE,"TEC-07";#N/A,#N/A,FALSE,"TEC-08";#N/A,#N/A,FALSE,"TEC - 09A";#N/A,#N/A,FALSE,"TEC - 09B";#N/A,#N/A,FALSE,"TEC - 09C";#N/A,#N/A,FALSE,"TEC - 10";#N/A,#N/A,FALSE,"TEC-11"}</definedName>
    <definedName name="h" localSheetId="31">#REF!</definedName>
    <definedName name="h">!#REF!</definedName>
    <definedName name="H___0" localSheetId="31">#REF!</definedName>
    <definedName name="H___0">!#REF!</definedName>
    <definedName name="H___13" localSheetId="31">#REF!</definedName>
    <definedName name="H___13">!#REF!</definedName>
    <definedName name="h_02" localSheetId="31">#REF!</definedName>
    <definedName name="h_02">!#REF!</definedName>
    <definedName name="h_03" localSheetId="31">#REF!</definedName>
    <definedName name="h_03">!#REF!</definedName>
    <definedName name="h_04" localSheetId="31">#REF!</definedName>
    <definedName name="h_04">!#REF!</definedName>
    <definedName name="h_13">#REF!</definedName>
    <definedName name="h_14">#REF!</definedName>
    <definedName name="h_15">#REF!</definedName>
    <definedName name="h_16">#REF!</definedName>
    <definedName name="h_19">#REF!</definedName>
    <definedName name="H_22" localSheetId="31">#REF!</definedName>
    <definedName name="H_22">!#REF!</definedName>
    <definedName name="H_300" localSheetId="31">#REF!</definedName>
    <definedName name="H_300">!#REF!</definedName>
    <definedName name="H_350" localSheetId="31">#REF!</definedName>
    <definedName name="H_350">!#REF!</definedName>
    <definedName name="h_5">#REF!</definedName>
    <definedName name="h_Disponibles_Dia">#REF!</definedName>
    <definedName name="H_FloorCov" localSheetId="31">#REF!</definedName>
    <definedName name="H_FloorCov">!#REF!</definedName>
    <definedName name="h_Operacionales_100DF">#REF!</definedName>
    <definedName name="H0" localSheetId="31">#REF!</definedName>
    <definedName name="H0">!#REF!</definedName>
    <definedName name="H0___0" localSheetId="31">#REF!</definedName>
    <definedName name="H0___0">!#REF!</definedName>
    <definedName name="H0___13" localSheetId="31">#REF!</definedName>
    <definedName name="H0___13">!#REF!</definedName>
    <definedName name="H0H">#REF!</definedName>
    <definedName name="H1H">#REF!</definedName>
    <definedName name="h1s" localSheetId="31">#REF!</definedName>
    <definedName name="h1s">!#REF!</definedName>
    <definedName name="h2s" localSheetId="31">#REF!</definedName>
    <definedName name="h2s">!#REF!</definedName>
    <definedName name="H4H">#REF!</definedName>
    <definedName name="ha" localSheetId="31">#REF!</definedName>
    <definedName name="ha">!#REF!</definedName>
    <definedName name="HACOL2040CISTCONTRA" localSheetId="31">#REF!</definedName>
    <definedName name="HACOL2040CISTCONTRA">!#REF!</definedName>
    <definedName name="HACOL2040PORTCISTCONTRA" localSheetId="31">#REF!</definedName>
    <definedName name="HACOL2040PORTCISTCONTRA">!#REF!</definedName>
    <definedName name="HACOL3040ENTRADAESTECONTRA" localSheetId="31">#REF!</definedName>
    <definedName name="HACOL3040ENTRADAESTECONTRA">!#REF!</definedName>
    <definedName name="hae" localSheetId="31">#REF!</definedName>
    <definedName name="hae">!#REF!</definedName>
    <definedName name="HAKNO">#REF!</definedName>
    <definedName name="hakno1">#REF!</definedName>
    <definedName name="HALOSAQUIEBRASOLCONTRA" localSheetId="31">#REF!</definedName>
    <definedName name="HALOSAQUIEBRASOLCONTRA">!#REF!</definedName>
    <definedName name="HALSUPCISCONTRA" localSheetId="31">#REF!</definedName>
    <definedName name="HALSUPCISCONTRA">!#REF!</definedName>
    <definedName name="HAMRAMPACONTRA" localSheetId="31">#REF!</definedName>
    <definedName name="HAMRAMPACONTRA">!#REF!</definedName>
    <definedName name="HAND_VLV_MANIF">#REF!</definedName>
    <definedName name="HANDH">#REF!</definedName>
    <definedName name="HANDL">#REF!</definedName>
    <definedName name="HANDM">#REF!</definedName>
    <definedName name="hans"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hans"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hans"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hans"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hans"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hans"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hans"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hap" localSheetId="35" hidden="1">{#N/A,#N/A,FALSE,"COVER1.XLS ";#N/A,#N/A,FALSE,"RACT1.XLS";#N/A,#N/A,FALSE,"RACT2.XLS";#N/A,#N/A,FALSE,"ECCMP";#N/A,#N/A,FALSE,"WELDER.XLS"}</definedName>
    <definedName name="hap" localSheetId="37" hidden="1">{#N/A,#N/A,FALSE,"COVER1.XLS ";#N/A,#N/A,FALSE,"RACT1.XLS";#N/A,#N/A,FALSE,"RACT2.XLS";#N/A,#N/A,FALSE,"ECCMP";#N/A,#N/A,FALSE,"WELDER.XLS"}</definedName>
    <definedName name="hap" localSheetId="36" hidden="1">{#N/A,#N/A,FALSE,"COVER1.XLS ";#N/A,#N/A,FALSE,"RACT1.XLS";#N/A,#N/A,FALSE,"RACT2.XLS";#N/A,#N/A,FALSE,"ECCMP";#N/A,#N/A,FALSE,"WELDER.XLS"}</definedName>
    <definedName name="hap" localSheetId="33" hidden="1">{#N/A,#N/A,FALSE,"COVER1.XLS ";#N/A,#N/A,FALSE,"RACT1.XLS";#N/A,#N/A,FALSE,"RACT2.XLS";#N/A,#N/A,FALSE,"ECCMP";#N/A,#N/A,FALSE,"WELDER.XLS"}</definedName>
    <definedName name="hap" localSheetId="34" hidden="1">{#N/A,#N/A,FALSE,"COVER1.XLS ";#N/A,#N/A,FALSE,"RACT1.XLS";#N/A,#N/A,FALSE,"RACT2.XLS";#N/A,#N/A,FALSE,"ECCMP";#N/A,#N/A,FALSE,"WELDER.XLS"}</definedName>
    <definedName name="hap" localSheetId="31" hidden="1">{#N/A,#N/A,FALSE,"COVER1.XLS ";#N/A,#N/A,FALSE,"RACT1.XLS";#N/A,#N/A,FALSE,"RACT2.XLS";#N/A,#N/A,FALSE,"ECCMP";#N/A,#N/A,FALSE,"WELDER.XLS"}</definedName>
    <definedName name="hap" hidden="1">{#N/A,#N/A,FALSE,"COVER1.XLS ";#N/A,#N/A,FALSE,"RACT1.XLS";#N/A,#N/A,FALSE,"RACT2.XLS";#N/A,#N/A,FALSE,"ECCMP";#N/A,#N/A,FALSE,"WELDER.XLS"}</definedName>
    <definedName name="HapCKVA">#REF!</definedName>
    <definedName name="HapCKvar">#REF!</definedName>
    <definedName name="HapCKW">#REF!</definedName>
    <definedName name="HAPEDCONTRA" localSheetId="31">#REF!</definedName>
    <definedName name="HAPEDCONTRA">!#REF!</definedName>
    <definedName name="HapIKVA">#REF!</definedName>
    <definedName name="HapIKvar">#REF!</definedName>
    <definedName name="HapIKW">#REF!</definedName>
    <definedName name="HapKVA">#REF!</definedName>
    <definedName name="HapSKVA">#REF!</definedName>
    <definedName name="HapSKW">#REF!</definedName>
    <definedName name="HARAMPAESCCONTRA" localSheetId="31">#REF!</definedName>
    <definedName name="HARAMPAESCCONTRA">!#REF!</definedName>
    <definedName name="HARAMPAVEHCONTRA" localSheetId="31">#REF!</definedName>
    <definedName name="HARAMPAVEHCONTRA">!#REF!</definedName>
    <definedName name="HARDNESS">#REF!</definedName>
    <definedName name="hardwar" hidden="1">#REF!</definedName>
    <definedName name="HARI" localSheetId="31">#REF!</definedName>
    <definedName name="HARI">!#REF!</definedName>
    <definedName name="harlow" localSheetId="35" hidden="1">{#N/A,#N/A,FALSE,"Extension Title";#N/A,#N/A,FALSE,"Extensions Main";#N/A,#N/A,FALSE,"Christchurst";#N/A,#N/A,FALSE,"Larkfield Extension";#N/A,#N/A,FALSE,"Taunton";#N/A,#N/A,FALSE,"Farlington";#N/A,#N/A,FALSE,"Sidney Street";#N/A,#N/A,FALSE,"Tamworth";#N/A,#N/A,FALSE,"New Build Main"}</definedName>
    <definedName name="harlow" localSheetId="37" hidden="1">{#N/A,#N/A,FALSE,"Extension Title";#N/A,#N/A,FALSE,"Extensions Main";#N/A,#N/A,FALSE,"Christchurst";#N/A,#N/A,FALSE,"Larkfield Extension";#N/A,#N/A,FALSE,"Taunton";#N/A,#N/A,FALSE,"Farlington";#N/A,#N/A,FALSE,"Sidney Street";#N/A,#N/A,FALSE,"Tamworth";#N/A,#N/A,FALSE,"New Build Main"}</definedName>
    <definedName name="harlow" localSheetId="32" hidden="1">{#N/A,#N/A,FALSE,"Extension Title";#N/A,#N/A,FALSE,"Extensions Main";#N/A,#N/A,FALSE,"Christchurst";#N/A,#N/A,FALSE,"Larkfield Extension";#N/A,#N/A,FALSE,"Taunton";#N/A,#N/A,FALSE,"Farlington";#N/A,#N/A,FALSE,"Sidney Street";#N/A,#N/A,FALSE,"Tamworth";#N/A,#N/A,FALSE,"New Build Main"}</definedName>
    <definedName name="harlow" localSheetId="21" hidden="1">{#N/A,#N/A,FALSE,"Extension Title";#N/A,#N/A,FALSE,"Extensions Main";#N/A,#N/A,FALSE,"Christchurst";#N/A,#N/A,FALSE,"Larkfield Extension";#N/A,#N/A,FALSE,"Taunton";#N/A,#N/A,FALSE,"Farlington";#N/A,#N/A,FALSE,"Sidney Street";#N/A,#N/A,FALSE,"Tamworth";#N/A,#N/A,FALSE,"New Build Main"}</definedName>
    <definedName name="harlow" localSheetId="36" hidden="1">{#N/A,#N/A,FALSE,"Extension Title";#N/A,#N/A,FALSE,"Extensions Main";#N/A,#N/A,FALSE,"Christchurst";#N/A,#N/A,FALSE,"Larkfield Extension";#N/A,#N/A,FALSE,"Taunton";#N/A,#N/A,FALSE,"Farlington";#N/A,#N/A,FALSE,"Sidney Street";#N/A,#N/A,FALSE,"Tamworth";#N/A,#N/A,FALSE,"New Build Main"}</definedName>
    <definedName name="harlow" localSheetId="33" hidden="1">{#N/A,#N/A,FALSE,"Extension Title";#N/A,#N/A,FALSE,"Extensions Main";#N/A,#N/A,FALSE,"Christchurst";#N/A,#N/A,FALSE,"Larkfield Extension";#N/A,#N/A,FALSE,"Taunton";#N/A,#N/A,FALSE,"Farlington";#N/A,#N/A,FALSE,"Sidney Street";#N/A,#N/A,FALSE,"Tamworth";#N/A,#N/A,FALSE,"New Build Main"}</definedName>
    <definedName name="harlow" localSheetId="34" hidden="1">{#N/A,#N/A,FALSE,"Extension Title";#N/A,#N/A,FALSE,"Extensions Main";#N/A,#N/A,FALSE,"Christchurst";#N/A,#N/A,FALSE,"Larkfield Extension";#N/A,#N/A,FALSE,"Taunton";#N/A,#N/A,FALSE,"Farlington";#N/A,#N/A,FALSE,"Sidney Street";#N/A,#N/A,FALSE,"Tamworth";#N/A,#N/A,FALSE,"New Build Main"}</definedName>
    <definedName name="harlow" localSheetId="31" hidden="1">{#N/A,#N/A,FALSE,"Extension Title";#N/A,#N/A,FALSE,"Extensions Main";#N/A,#N/A,FALSE,"Christchurst";#N/A,#N/A,FALSE,"Larkfield Extension";#N/A,#N/A,FALSE,"Taunton";#N/A,#N/A,FALSE,"Farlington";#N/A,#N/A,FALSE,"Sidney Street";#N/A,#N/A,FALSE,"Tamworth";#N/A,#N/A,FALSE,"New Build Main"}</definedName>
    <definedName name="harlow" hidden="1">{#N/A,#N/A,FALSE,"Extension Title";#N/A,#N/A,FALSE,"Extensions Main";#N/A,#N/A,FALSE,"Christchurst";#N/A,#N/A,FALSE,"Larkfield Extension";#N/A,#N/A,FALSE,"Taunton";#N/A,#N/A,FALSE,"Farlington";#N/A,#N/A,FALSE,"Sidney Street";#N/A,#N/A,FALSE,"Tamworth";#N/A,#N/A,FALSE,"New Build Main"}</definedName>
    <definedName name="Harpenden" localSheetId="35" hidden="1">{#N/A,#N/A,FALSE,"Extension Title";#N/A,#N/A,FALSE,"Extensions Main";#N/A,#N/A,FALSE,"Christchurst";#N/A,#N/A,FALSE,"Larkfield Extension";#N/A,#N/A,FALSE,"Taunton";#N/A,#N/A,FALSE,"Farlington";#N/A,#N/A,FALSE,"Sidney Street";#N/A,#N/A,FALSE,"Tamworth";#N/A,#N/A,FALSE,"New Build Main"}</definedName>
    <definedName name="Harpenden" localSheetId="37" hidden="1">{#N/A,#N/A,FALSE,"Extension Title";#N/A,#N/A,FALSE,"Extensions Main";#N/A,#N/A,FALSE,"Christchurst";#N/A,#N/A,FALSE,"Larkfield Extension";#N/A,#N/A,FALSE,"Taunton";#N/A,#N/A,FALSE,"Farlington";#N/A,#N/A,FALSE,"Sidney Street";#N/A,#N/A,FALSE,"Tamworth";#N/A,#N/A,FALSE,"New Build Main"}</definedName>
    <definedName name="Harpenden" localSheetId="32" hidden="1">{#N/A,#N/A,FALSE,"Extension Title";#N/A,#N/A,FALSE,"Extensions Main";#N/A,#N/A,FALSE,"Christchurst";#N/A,#N/A,FALSE,"Larkfield Extension";#N/A,#N/A,FALSE,"Taunton";#N/A,#N/A,FALSE,"Farlington";#N/A,#N/A,FALSE,"Sidney Street";#N/A,#N/A,FALSE,"Tamworth";#N/A,#N/A,FALSE,"New Build Main"}</definedName>
    <definedName name="Harpenden" localSheetId="21" hidden="1">{#N/A,#N/A,FALSE,"Extension Title";#N/A,#N/A,FALSE,"Extensions Main";#N/A,#N/A,FALSE,"Christchurst";#N/A,#N/A,FALSE,"Larkfield Extension";#N/A,#N/A,FALSE,"Taunton";#N/A,#N/A,FALSE,"Farlington";#N/A,#N/A,FALSE,"Sidney Street";#N/A,#N/A,FALSE,"Tamworth";#N/A,#N/A,FALSE,"New Build Main"}</definedName>
    <definedName name="Harpenden" localSheetId="36" hidden="1">{#N/A,#N/A,FALSE,"Extension Title";#N/A,#N/A,FALSE,"Extensions Main";#N/A,#N/A,FALSE,"Christchurst";#N/A,#N/A,FALSE,"Larkfield Extension";#N/A,#N/A,FALSE,"Taunton";#N/A,#N/A,FALSE,"Farlington";#N/A,#N/A,FALSE,"Sidney Street";#N/A,#N/A,FALSE,"Tamworth";#N/A,#N/A,FALSE,"New Build Main"}</definedName>
    <definedName name="Harpenden" localSheetId="33" hidden="1">{#N/A,#N/A,FALSE,"Extension Title";#N/A,#N/A,FALSE,"Extensions Main";#N/A,#N/A,FALSE,"Christchurst";#N/A,#N/A,FALSE,"Larkfield Extension";#N/A,#N/A,FALSE,"Taunton";#N/A,#N/A,FALSE,"Farlington";#N/A,#N/A,FALSE,"Sidney Street";#N/A,#N/A,FALSE,"Tamworth";#N/A,#N/A,FALSE,"New Build Main"}</definedName>
    <definedName name="Harpenden" localSheetId="34" hidden="1">{#N/A,#N/A,FALSE,"Extension Title";#N/A,#N/A,FALSE,"Extensions Main";#N/A,#N/A,FALSE,"Christchurst";#N/A,#N/A,FALSE,"Larkfield Extension";#N/A,#N/A,FALSE,"Taunton";#N/A,#N/A,FALSE,"Farlington";#N/A,#N/A,FALSE,"Sidney Street";#N/A,#N/A,FALSE,"Tamworth";#N/A,#N/A,FALSE,"New Build Main"}</definedName>
    <definedName name="Harpenden" localSheetId="31" hidden="1">{#N/A,#N/A,FALSE,"Extension Title";#N/A,#N/A,FALSE,"Extensions Main";#N/A,#N/A,FALSE,"Christchurst";#N/A,#N/A,FALSE,"Larkfield Extension";#N/A,#N/A,FALSE,"Taunton";#N/A,#N/A,FALSE,"Farlington";#N/A,#N/A,FALSE,"Sidney Street";#N/A,#N/A,FALSE,"Tamworth";#N/A,#N/A,FALSE,"New Build Main"}</definedName>
    <definedName name="Harpenden" hidden="1">{#N/A,#N/A,FALSE,"Extension Title";#N/A,#N/A,FALSE,"Extensions Main";#N/A,#N/A,FALSE,"Christchurst";#N/A,#N/A,FALSE,"Larkfield Extension";#N/A,#N/A,FALSE,"Taunton";#N/A,#N/A,FALSE,"Farlington";#N/A,#N/A,FALSE,"Sidney Street";#N/A,#N/A,FALSE,"Tamworth";#N/A,#N/A,FALSE,"New Build Main"}</definedName>
    <definedName name="haul_excess_material">#REF!</definedName>
    <definedName name="HAULRD_STK">#REF!</definedName>
    <definedName name="HAVABARANDACONTRA" localSheetId="31">#REF!</definedName>
    <definedName name="HAVABARANDACONTRA">!#REF!</definedName>
    <definedName name="HAVACORONACISTCONTRA" localSheetId="31">#REF!</definedName>
    <definedName name="HAVACORONACISTCONTRA">!#REF!</definedName>
    <definedName name="HAVPORTCISTCONTRA" localSheetId="31">#REF!</definedName>
    <definedName name="HAVPORTCISTCONTRA">!#REF!</definedName>
    <definedName name="HAVRIOSTPONDCONTRA" localSheetId="31">#REF!</definedName>
    <definedName name="HAVRIOSTPONDCONTRA">!#REF!</definedName>
    <definedName name="HAVUELO10CONTRA" localSheetId="31">#REF!</definedName>
    <definedName name="HAVUELO10CONTRA">!#REF!</definedName>
    <definedName name="Hayes" localSheetId="35" hidden="1">{#N/A,#N/A,FALSE,"Extension Title";#N/A,#N/A,FALSE,"Extensions Main";#N/A,#N/A,FALSE,"Christchurst";#N/A,#N/A,FALSE,"Larkfield Extension";#N/A,#N/A,FALSE,"Taunton";#N/A,#N/A,FALSE,"Farlington";#N/A,#N/A,FALSE,"Sidney Street";#N/A,#N/A,FALSE,"Tamworth";#N/A,#N/A,FALSE,"New Build Main"}</definedName>
    <definedName name="Hayes" localSheetId="37" hidden="1">{#N/A,#N/A,FALSE,"Extension Title";#N/A,#N/A,FALSE,"Extensions Main";#N/A,#N/A,FALSE,"Christchurst";#N/A,#N/A,FALSE,"Larkfield Extension";#N/A,#N/A,FALSE,"Taunton";#N/A,#N/A,FALSE,"Farlington";#N/A,#N/A,FALSE,"Sidney Street";#N/A,#N/A,FALSE,"Tamworth";#N/A,#N/A,FALSE,"New Build Main"}</definedName>
    <definedName name="Hayes" localSheetId="32" hidden="1">{#N/A,#N/A,FALSE,"Extension Title";#N/A,#N/A,FALSE,"Extensions Main";#N/A,#N/A,FALSE,"Christchurst";#N/A,#N/A,FALSE,"Larkfield Extension";#N/A,#N/A,FALSE,"Taunton";#N/A,#N/A,FALSE,"Farlington";#N/A,#N/A,FALSE,"Sidney Street";#N/A,#N/A,FALSE,"Tamworth";#N/A,#N/A,FALSE,"New Build Main"}</definedName>
    <definedName name="Hayes" localSheetId="21" hidden="1">{#N/A,#N/A,FALSE,"Extension Title";#N/A,#N/A,FALSE,"Extensions Main";#N/A,#N/A,FALSE,"Christchurst";#N/A,#N/A,FALSE,"Larkfield Extension";#N/A,#N/A,FALSE,"Taunton";#N/A,#N/A,FALSE,"Farlington";#N/A,#N/A,FALSE,"Sidney Street";#N/A,#N/A,FALSE,"Tamworth";#N/A,#N/A,FALSE,"New Build Main"}</definedName>
    <definedName name="Hayes" localSheetId="36" hidden="1">{#N/A,#N/A,FALSE,"Extension Title";#N/A,#N/A,FALSE,"Extensions Main";#N/A,#N/A,FALSE,"Christchurst";#N/A,#N/A,FALSE,"Larkfield Extension";#N/A,#N/A,FALSE,"Taunton";#N/A,#N/A,FALSE,"Farlington";#N/A,#N/A,FALSE,"Sidney Street";#N/A,#N/A,FALSE,"Tamworth";#N/A,#N/A,FALSE,"New Build Main"}</definedName>
    <definedName name="Hayes" localSheetId="33" hidden="1">{#N/A,#N/A,FALSE,"Extension Title";#N/A,#N/A,FALSE,"Extensions Main";#N/A,#N/A,FALSE,"Christchurst";#N/A,#N/A,FALSE,"Larkfield Extension";#N/A,#N/A,FALSE,"Taunton";#N/A,#N/A,FALSE,"Farlington";#N/A,#N/A,FALSE,"Sidney Street";#N/A,#N/A,FALSE,"Tamworth";#N/A,#N/A,FALSE,"New Build Main"}</definedName>
    <definedName name="Hayes" localSheetId="34" hidden="1">{#N/A,#N/A,FALSE,"Extension Title";#N/A,#N/A,FALSE,"Extensions Main";#N/A,#N/A,FALSE,"Christchurst";#N/A,#N/A,FALSE,"Larkfield Extension";#N/A,#N/A,FALSE,"Taunton";#N/A,#N/A,FALSE,"Farlington";#N/A,#N/A,FALSE,"Sidney Street";#N/A,#N/A,FALSE,"Tamworth";#N/A,#N/A,FALSE,"New Build Main"}</definedName>
    <definedName name="Hayes" localSheetId="31" hidden="1">{#N/A,#N/A,FALSE,"Extension Title";#N/A,#N/A,FALSE,"Extensions Main";#N/A,#N/A,FALSE,"Christchurst";#N/A,#N/A,FALSE,"Larkfield Extension";#N/A,#N/A,FALSE,"Taunton";#N/A,#N/A,FALSE,"Farlington";#N/A,#N/A,FALSE,"Sidney Street";#N/A,#N/A,FALSE,"Tamworth";#N/A,#N/A,FALSE,"New Build Main"}</definedName>
    <definedName name="Hayes" hidden="1">{#N/A,#N/A,FALSE,"Extension Title";#N/A,#N/A,FALSE,"Extensions Main";#N/A,#N/A,FALSE,"Christchurst";#N/A,#N/A,FALSE,"Larkfield Extension";#N/A,#N/A,FALSE,"Taunton";#N/A,#N/A,FALSE,"Farlington";#N/A,#N/A,FALSE,"Sidney Street";#N/A,#N/A,FALSE,"Tamworth";#N/A,#N/A,FALSE,"New Build Main"}</definedName>
    <definedName name="HAZCPONDCONTRA" localSheetId="31">#REF!</definedName>
    <definedName name="HAZCPONDCONTRA">!#REF!</definedName>
    <definedName name="HAZFOSOCONTRA" localSheetId="31">#REF!</definedName>
    <definedName name="HAZFOSOCONTRA">!#REF!</definedName>
    <definedName name="HAZM8TIPVIGACISTCONTRA" localSheetId="31">#REF!</definedName>
    <definedName name="HAZM8TIPVIGACISTCONTRA">!#REF!</definedName>
    <definedName name="HAZMRAMPACONTRA" localSheetId="31">#REF!</definedName>
    <definedName name="HAZMRAMPACONTRA">!#REF!</definedName>
    <definedName name="HBCIHBCQIB">#REF!</definedName>
    <definedName name="hbtfwc" hidden="1">#REF!</definedName>
    <definedName name="HC" localSheetId="31">#REF!</definedName>
    <definedName name="HC">!#REF!</definedName>
    <definedName name="hCampo_dia">#REF!</definedName>
    <definedName name="HCD_ALSLIGHTCOND_QTY">#REF!</definedName>
    <definedName name="HCD_BUS_HRS">#REF!</definedName>
    <definedName name="HCD_BUS_LAB">#REF!</definedName>
    <definedName name="HCD_BUS_MAT">#REF!</definedName>
    <definedName name="HCD_BUS_QTY">#REF!</definedName>
    <definedName name="HCD_BUS_SC">#REF!</definedName>
    <definedName name="HCD_BUS_SCHRS">#REF!</definedName>
    <definedName name="HCD_CBL_HRS">#REF!</definedName>
    <definedName name="HCD_CBL_LAB">#REF!</definedName>
    <definedName name="HCD_CBL_MAT">#REF!</definedName>
    <definedName name="HCD_CBL_QTY">#REF!</definedName>
    <definedName name="HCD_CBL_SC">#REF!</definedName>
    <definedName name="HCD_CBL_SCHRS">#REF!</definedName>
    <definedName name="HCD_CKT_QTY">#REF!</definedName>
    <definedName name="HCD_CONNECT_HRS">#REF!</definedName>
    <definedName name="HCD_CONNECT_LAB">#REF!</definedName>
    <definedName name="HCD_CONNECT_MAT">#REF!</definedName>
    <definedName name="HCD_CONNECT_QTY">#REF!</definedName>
    <definedName name="HCD_CONNECT_SC">#REF!</definedName>
    <definedName name="HCD_CONNECT_SCHRS">#REF!</definedName>
    <definedName name="HCD_CSCBL_QTY">#REF!</definedName>
    <definedName name="HCD_CSCOND_QTY">#REF!</definedName>
    <definedName name="HCD_DBLGTCBL_QTY">#REF!</definedName>
    <definedName name="HCD_DCUPS_HRS">#REF!</definedName>
    <definedName name="HCD_DCUPS_LAB">#REF!</definedName>
    <definedName name="HCD_DCUPS_MAT">#REF!</definedName>
    <definedName name="HCD_DCUPS_QTY">#REF!</definedName>
    <definedName name="HCD_DCUPS_SC">#REF!</definedName>
    <definedName name="HCD_DCUPS_SCHRS">#REF!</definedName>
    <definedName name="HCD_DEMO_HRS">#REF!</definedName>
    <definedName name="HCD_DEMO_LAB">#REF!</definedName>
    <definedName name="HCD_DEMO_MAT">#REF!</definedName>
    <definedName name="HCD_DEMO_QTY">#REF!</definedName>
    <definedName name="HCD_DEMO_SC">#REF!</definedName>
    <definedName name="HCD_DEMO_SCHRS">#REF!</definedName>
    <definedName name="HCD_FIXT_QTY">#REF!</definedName>
    <definedName name="HCD_GNDCBL_QTY">#REF!</definedName>
    <definedName name="HCD_INDRFIXT_QTY">#REF!</definedName>
    <definedName name="HCD_INSTRAUXPNL_HRS">#REF!</definedName>
    <definedName name="HCD_INSTRAUXPNL_LAB">#REF!</definedName>
    <definedName name="HCD_INSTRAUXPNL_MAT">#REF!</definedName>
    <definedName name="HCD_INSTRAUXPNL_QTY">#REF!</definedName>
    <definedName name="HCD_INSTRAUXPNL_SC">#REF!</definedName>
    <definedName name="HCD_INSTRAUXPNL_SCHRS">#REF!</definedName>
    <definedName name="HCD_INSTRCEMS_HRS">#REF!</definedName>
    <definedName name="HCD_INSTRCEMS_LAB">#REF!</definedName>
    <definedName name="HCD_INSTRCEMS_MAT">#REF!</definedName>
    <definedName name="HCD_INSTRCEMS_QTY">#REF!</definedName>
    <definedName name="HCD_INSTRCEMS_SC">#REF!</definedName>
    <definedName name="HCD_INSTRCEMS_SCHRS">#REF!</definedName>
    <definedName name="HCD_INSTRDCS_HRS">#REF!</definedName>
    <definedName name="HCD_INSTRDCS_LAB">#REF!</definedName>
    <definedName name="HCD_INSTRDCS_MAT">#REF!</definedName>
    <definedName name="HCD_INSTRDCS_QTY">#REF!</definedName>
    <definedName name="HCD_INSTRDCS_SC">#REF!</definedName>
    <definedName name="HCD_INSTRDCS_SCHRS">#REF!</definedName>
    <definedName name="HCD_INSTRELEC_HRS">#REF!</definedName>
    <definedName name="HCD_INSTRELEC_LAB">#REF!</definedName>
    <definedName name="HCD_INSTRELEC_MAT">#REF!</definedName>
    <definedName name="HCD_INSTRELEC_QTY">#REF!</definedName>
    <definedName name="HCD_INSTRELEC_SC">#REF!</definedName>
    <definedName name="HCD_INSTRELEC_SCHRS">#REF!</definedName>
    <definedName name="HCD_INSTRMECH_HRS">#REF!</definedName>
    <definedName name="HCD_INSTRMECH_LAB">#REF!</definedName>
    <definedName name="HCD_INSTRMECH_MAT">#REF!</definedName>
    <definedName name="HCD_INSTRMECH_QTY">#REF!</definedName>
    <definedName name="HCD_INSTRMECH_SC">#REF!</definedName>
    <definedName name="HCD_INSTRMECH_SCHRS">#REF!</definedName>
    <definedName name="HCD_INSTRMECHMISC_HRS">#REF!</definedName>
    <definedName name="HCD_INSTRMECHMISC_LAB">#REF!</definedName>
    <definedName name="HCD_INSTRMECHMISC_MAT">#REF!</definedName>
    <definedName name="HCD_INSTRMECHMISC_QTY">#REF!</definedName>
    <definedName name="HCD_INSTRMECHMISC_SC">#REF!</definedName>
    <definedName name="HCD_INSTRMECHMISC_SCHRS">#REF!</definedName>
    <definedName name="HCD_INSTRMISC_HRS">#REF!</definedName>
    <definedName name="HCD_INSTRMISC_LAB">#REF!</definedName>
    <definedName name="HCD_INSTRMISC_MAT">#REF!</definedName>
    <definedName name="HCD_INSTRMISC_QTY">#REF!</definedName>
    <definedName name="HCD_INSTRMISC_SC">#REF!</definedName>
    <definedName name="HCD_INSTRMISC_SCHRS">#REF!</definedName>
    <definedName name="HCD_INSTRMODSTND_HRS">#REF!</definedName>
    <definedName name="HCD_INSTRMODSTND_LAB">#REF!</definedName>
    <definedName name="HCD_INSTRMODSTND_MAT">#REF!</definedName>
    <definedName name="HCD_INSTRMODSTND_QTY">#REF!</definedName>
    <definedName name="HCD_INSTRMODSTND_SC">#REF!</definedName>
    <definedName name="HCD_INSTRMODSTND_SCHRS">#REF!</definedName>
    <definedName name="HCD_INSTRTUBE_HRS">#REF!</definedName>
    <definedName name="HCD_INSTRTUBE_LAB">#REF!</definedName>
    <definedName name="HCD_INSTRTUBE_MAT">#REF!</definedName>
    <definedName name="HCD_INSTRTUBE_QTY">#REF!</definedName>
    <definedName name="HCD_INSTRTUBE_SC">#REF!</definedName>
    <definedName name="HCD_INSTRTUBE_SCHRS">#REF!</definedName>
    <definedName name="HCD_INSTRVLVS_HRS">#REF!</definedName>
    <definedName name="HCD_INSTRVLVS_LAB">#REF!</definedName>
    <definedName name="HCD_INSTRVLVS_MAT">#REF!</definedName>
    <definedName name="HCD_INSTRVLVS_QTY">#REF!</definedName>
    <definedName name="HCD_INSTRVLVS_SC">#REF!</definedName>
    <definedName name="HCD_INSTRVLVS_SCHRS">#REF!</definedName>
    <definedName name="HCD_INSTRWRTAN_HRS">#REF!</definedName>
    <definedName name="HCD_INSTRWRTAN_LAB">#REF!</definedName>
    <definedName name="HCD_INSTRWRTAN_MAT">#REF!</definedName>
    <definedName name="HCD_INSTRWRTAN_QTY">#REF!</definedName>
    <definedName name="HCD_INSTRWRTAN_SC">#REF!</definedName>
    <definedName name="HCD_INSTRWRTAN_SCHRS">#REF!</definedName>
    <definedName name="HCD_LGTCBL_QTY">#REF!</definedName>
    <definedName name="HCD_LGTCOND_QTY">#REF!</definedName>
    <definedName name="HCD_LIGHTCOND_QTY">#REF!</definedName>
    <definedName name="HCD_MCC480_HRS">#REF!</definedName>
    <definedName name="HCD_MCC480_LAB">#REF!</definedName>
    <definedName name="HCD_MCC480_MAT">#REF!</definedName>
    <definedName name="HCD_MCC480_QTY">#REF!</definedName>
    <definedName name="HCD_MCC480_SC">#REF!</definedName>
    <definedName name="HCD_MCC480_SCHRS">#REF!</definedName>
    <definedName name="HCD_METCOND_HRS">#REF!</definedName>
    <definedName name="HCD_METCOND_LAB">#REF!</definedName>
    <definedName name="HCD_METCOND_MAT">#REF!</definedName>
    <definedName name="HCD_METCOND_QTY">#REF!</definedName>
    <definedName name="HCD_METCOND_SC">#REF!</definedName>
    <definedName name="HCD_METCOND_SCHRS">#REF!</definedName>
    <definedName name="HCD_METEMBCOND_HRS">#REF!</definedName>
    <definedName name="HCD_METEMBCOND_LAB">#REF!</definedName>
    <definedName name="HCD_METEMBCOND_MAT">#REF!</definedName>
    <definedName name="HCD_METEMBCOND_QTY">#REF!</definedName>
    <definedName name="HCD_METEMBCOND_SC">#REF!</definedName>
    <definedName name="HCD_METEMBCOND_SCHRS">#REF!</definedName>
    <definedName name="HCD_MISCPNLS_HRS">#REF!</definedName>
    <definedName name="HCD_MISCPNLS_LAB">#REF!</definedName>
    <definedName name="HCD_MISCPNLS_MAT">#REF!</definedName>
    <definedName name="HCD_MISCPNLS_QTY">#REF!</definedName>
    <definedName name="HCD_MISCPNLS_SC">#REF!</definedName>
    <definedName name="HCD_MISCPNLS_SCHRS">#REF!</definedName>
    <definedName name="HCD_NMETCOND_HRS">#REF!</definedName>
    <definedName name="HCD_NMETCOND_LAB">#REF!</definedName>
    <definedName name="HCD_NMETCOND_MAT">#REF!</definedName>
    <definedName name="HCD_NMETCOND_QTY">#REF!</definedName>
    <definedName name="HCD_NMETCOND_SC">#REF!</definedName>
    <definedName name="HCD_NMETCOND_SCHRS">#REF!</definedName>
    <definedName name="HCD_OTDRFIXT_QTY">#REF!</definedName>
    <definedName name="HCD_OTHEREQ_HRS">#REF!</definedName>
    <definedName name="HCD_OTHEREQ_LAB">#REF!</definedName>
    <definedName name="HCD_OTHEREQ_MAT">#REF!</definedName>
    <definedName name="HCD_OTHEREQ_QTY">#REF!</definedName>
    <definedName name="HCD_OTHEREQ_SC">#REF!</definedName>
    <definedName name="HCD_OTHEREQ_SCHRS">#REF!</definedName>
    <definedName name="HCD_PNLS_QTY">#REF!</definedName>
    <definedName name="HCD_POLEFIXT_QTY">#REF!</definedName>
    <definedName name="HCD_RACKTRAY_QTY">#REF!</definedName>
    <definedName name="HCD_RECEPT_QTY">#REF!</definedName>
    <definedName name="HCD_SCHCOND_HRS">#REF!</definedName>
    <definedName name="HCD_SCHCOND_LAB">#REF!</definedName>
    <definedName name="HCD_SCHCOND_MAT">#REF!</definedName>
    <definedName name="HCD_SCHCOND_SC">#REF!</definedName>
    <definedName name="HCD_SCHCOND_SCHRS">#REF!</definedName>
    <definedName name="HCD_SWGR_HRS">#REF!</definedName>
    <definedName name="HCD_SWGR_LAB">#REF!</definedName>
    <definedName name="HCD_SWGR_MAT">#REF!</definedName>
    <definedName name="HCD_SWGR_QTY">#REF!</definedName>
    <definedName name="HCD_SWGR_SC">#REF!</definedName>
    <definedName name="HCD_SWGR_SCHRS">#REF!</definedName>
    <definedName name="HCD_SWYD_HRS">#REF!</definedName>
    <definedName name="HCD_SWYD_LAB">#REF!</definedName>
    <definedName name="HCD_SWYD_MAT">#REF!</definedName>
    <definedName name="HCD_SWYD_QTY">#REF!</definedName>
    <definedName name="HCD_SWYD_SC">#REF!</definedName>
    <definedName name="HCD_SWYD_SCHRS">#REF!</definedName>
    <definedName name="HCD_TL_HRS">#REF!</definedName>
    <definedName name="HCD_TL_LAB">#REF!</definedName>
    <definedName name="HCD_TL_MAT">#REF!</definedName>
    <definedName name="HCD_TL_QTY">#REF!</definedName>
    <definedName name="HCD_TL_SC">#REF!</definedName>
    <definedName name="HCD_TL_SCHRS">#REF!</definedName>
    <definedName name="HCD_TRAY_HRS">#REF!</definedName>
    <definedName name="HCD_TRAY_LAB">#REF!</definedName>
    <definedName name="HCD_TRAY_MAT">#REF!</definedName>
    <definedName name="HCD_TRAY_QTY">#REF!</definedName>
    <definedName name="HCD_TRAY_SC">#REF!</definedName>
    <definedName name="HCD_TRAY_SCHRS">#REF!</definedName>
    <definedName name="HCD_UNSCHCBL_HRS">#REF!</definedName>
    <definedName name="HCD_UNSCHCBL_LAB">#REF!</definedName>
    <definedName name="HCD_UNSCHCBL_MAT">#REF!</definedName>
    <definedName name="HCD_UNSCHCBL_QTY">#REF!</definedName>
    <definedName name="HCD_UNSCHCBL_SC">#REF!</definedName>
    <definedName name="HCD_UNSCHCBL_SCHRS">#REF!</definedName>
    <definedName name="HCD_UNSCHCOND_HRS">#REF!</definedName>
    <definedName name="HCD_UNSCHCOND_LAB">#REF!</definedName>
    <definedName name="HCD_UNSCHCOND_MAT">#REF!</definedName>
    <definedName name="HCD_UNSCHCOND_QTY">#REF!</definedName>
    <definedName name="HCD_UNSCHCOND_SC">#REF!</definedName>
    <definedName name="HCD_UNSCHCOND_SCHRS">#REF!</definedName>
    <definedName name="HCD_XFMR_HRS">#REF!</definedName>
    <definedName name="HCD_XFMR_LAB">#REF!</definedName>
    <definedName name="HCD_XFMR_MAT">#REF!</definedName>
    <definedName name="HCD_XFMR_QTY">#REF!</definedName>
    <definedName name="HCD_XFMR_SC">#REF!</definedName>
    <definedName name="HCD_XFMR_SCHRS">#REF!</definedName>
    <definedName name="HCDNMETCOND_HRS">#REF!</definedName>
    <definedName name="HCDNMETCOND_LAB">#REF!</definedName>
    <definedName name="HCDNMETCOND_MAT">#REF!</definedName>
    <definedName name="HCDNMETCOND_SC">#REF!</definedName>
    <definedName name="hciment" localSheetId="31">#REF!</definedName>
    <definedName name="hciment">!#REF!</definedName>
    <definedName name="hcl_m" localSheetId="31">#REF!</definedName>
    <definedName name="hcl_m">!#REF!</definedName>
    <definedName name="hcl_rd" localSheetId="31">#REF!</definedName>
    <definedName name="hcl_rd">!#REF!</definedName>
    <definedName name="hcl_vis" localSheetId="31">#REF!</definedName>
    <definedName name="hcl_vis">!#REF!</definedName>
    <definedName name="HCom">#REF!</definedName>
    <definedName name="HDDR">#REF!</definedName>
    <definedName name="hdfhgfhgd">#REF!</definedName>
    <definedName name="hdhdhhd" hidden="1">48</definedName>
    <definedName name="hdp_pipe" localSheetId="31">#REF!</definedName>
    <definedName name="hdp_pipe">!#REF!</definedName>
    <definedName name="HDPE100Aus" localSheetId="31">#REF!</definedName>
    <definedName name="HDPE100Aus">!#REF!</definedName>
    <definedName name="HDPE100Class" localSheetId="31">#REF!</definedName>
    <definedName name="HDPE100Class">!#REF!</definedName>
    <definedName name="HDPE100Size" localSheetId="31">#REF!</definedName>
    <definedName name="HDPE100Size">!#REF!</definedName>
    <definedName name="HDPE4Class" localSheetId="31">#REF!</definedName>
    <definedName name="HDPE4Class">!#REF!</definedName>
    <definedName name="HDPE4SA" localSheetId="31">#REF!</definedName>
    <definedName name="HDPE4SA">!#REF!</definedName>
    <definedName name="HDPE4Size" localSheetId="31">#REF!</definedName>
    <definedName name="HDPE4Size">!#REF!</definedName>
    <definedName name="HDPE5Class" localSheetId="31">#REF!</definedName>
    <definedName name="HDPE5Class">!#REF!</definedName>
    <definedName name="HDPE5SA" localSheetId="31">#REF!</definedName>
    <definedName name="HDPE5SA">!#REF!</definedName>
    <definedName name="HDPE5Size" localSheetId="31">#REF!</definedName>
    <definedName name="HDPE5Size">!#REF!</definedName>
    <definedName name="HDPE80Aus" localSheetId="31">#REF!</definedName>
    <definedName name="HDPE80Aus">!#REF!</definedName>
    <definedName name="HDPE80Class" localSheetId="31">#REF!</definedName>
    <definedName name="HDPE80Class">!#REF!</definedName>
    <definedName name="HDPE80Size" localSheetId="31">#REF!</definedName>
    <definedName name="HDPE80Size">!#REF!</definedName>
    <definedName name="HDR">#REF!</definedName>
    <definedName name="hdshdghg">#REF!</definedName>
    <definedName name="He" localSheetId="31">#REF!</definedName>
    <definedName name="He">!#REF!</definedName>
    <definedName name="hea" localSheetId="35" hidden="1">{"'NOTES2'!$G$9:$J$27"}</definedName>
    <definedName name="hea" localSheetId="37" hidden="1">{"'NOTES2'!$G$9:$J$27"}</definedName>
    <definedName name="hea" localSheetId="36" hidden="1">{"'NOTES2'!$G$9:$J$27"}</definedName>
    <definedName name="hea" localSheetId="33" hidden="1">{"'NOTES2'!$G$9:$J$27"}</definedName>
    <definedName name="hea" localSheetId="34" hidden="1">{"'NOTES2'!$G$9:$J$27"}</definedName>
    <definedName name="hea" localSheetId="31" hidden="1">{"'NOTES2'!$G$9:$J$27"}</definedName>
    <definedName name="hea" hidden="1">{"'NOTES2'!$G$9:$J$27"}</definedName>
    <definedName name="Heä_soá_laép_xaø_H">1.7</definedName>
    <definedName name="HEAD" localSheetId="31">#REF!</definedName>
    <definedName name="HEAD">!#REF!</definedName>
    <definedName name="HEAD1" localSheetId="31">#REF!</definedName>
    <definedName name="HEAD1">!#REF!</definedName>
    <definedName name="HEAD2" localSheetId="31">#REF!</definedName>
    <definedName name="HEAD2">!#REF!</definedName>
    <definedName name="HEAD4">#REF!</definedName>
    <definedName name="HEADER">#REF!</definedName>
    <definedName name="Header_Row" localSheetId="31">ROW(#REF!)</definedName>
    <definedName name="Header_Row">ROW(!#REF!)</definedName>
    <definedName name="HeaderExport">#REF!</definedName>
    <definedName name="HeadWall" localSheetId="31">#REF!</definedName>
    <definedName name="HeadWall">!#REF!</definedName>
    <definedName name="HEAT__SOURCE" localSheetId="31">#REF!</definedName>
    <definedName name="HEAT__SOURCE">!#REF!</definedName>
    <definedName name="HEAT_100T">#REF!</definedName>
    <definedName name="HEAT_100TH">#REF!</definedName>
    <definedName name="HEAT_10T">#REF!</definedName>
    <definedName name="HEAT_50T">#REF!</definedName>
    <definedName name="HEAT_5T">#REF!</definedName>
    <definedName name="HEAT_A100T">#REF!</definedName>
    <definedName name="HEAT_TRACE">#REF!</definedName>
    <definedName name="HEAT_TRACE_PROT">#REF!</definedName>
    <definedName name="HEATERKD">#REF!</definedName>
    <definedName name="HEATERP">#REF!</definedName>
    <definedName name="HEATING__VENTILATION___AIR_CONDITIONING" localSheetId="31">#REF!</definedName>
    <definedName name="HEATING__VENTILATION___AIR_CONDITIONING">!#REF!</definedName>
    <definedName name="Heavy_Steel_60_110kg_ml__installation">#REF!</definedName>
    <definedName name="Heavy_Steel_60_110kg_ml__material">#REF!</definedName>
    <definedName name="hector" localSheetId="35" hidden="1">{#N/A,#N/A,TRUE,"1842CWN0"}</definedName>
    <definedName name="hector" localSheetId="37" hidden="1">{#N/A,#N/A,TRUE,"1842CWN0"}</definedName>
    <definedName name="hector" localSheetId="36" hidden="1">{#N/A,#N/A,TRUE,"1842CWN0"}</definedName>
    <definedName name="hector" localSheetId="33" hidden="1">{#N/A,#N/A,TRUE,"1842CWN0"}</definedName>
    <definedName name="hector" localSheetId="34" hidden="1">{#N/A,#N/A,TRUE,"1842CWN0"}</definedName>
    <definedName name="hector" localSheetId="31" hidden="1">{#N/A,#N/A,TRUE,"1842CWN0"}</definedName>
    <definedName name="hector" hidden="1">{#N/A,#N/A,TRUE,"1842CWN0"}</definedName>
    <definedName name="heees" localSheetId="35" hidden="1">{#N/A,#N/A,FALSE,"ResDev"}</definedName>
    <definedName name="heees" localSheetId="37" hidden="1">{#N/A,#N/A,FALSE,"ResDev"}</definedName>
    <definedName name="heees" localSheetId="36" hidden="1">{#N/A,#N/A,FALSE,"ResDev"}</definedName>
    <definedName name="heees" localSheetId="33" hidden="1">{#N/A,#N/A,FALSE,"ResDev"}</definedName>
    <definedName name="heees" localSheetId="34" hidden="1">{#N/A,#N/A,FALSE,"ResDev"}</definedName>
    <definedName name="heees" localSheetId="31" hidden="1">{#N/A,#N/A,FALSE,"ResDev"}</definedName>
    <definedName name="heees" hidden="1">{#N/A,#N/A,FALSE,"ResDev"}</definedName>
    <definedName name="hef_input" localSheetId="31">#REF!</definedName>
    <definedName name="hef_input">!#REF!</definedName>
    <definedName name="HEFPASOIFHEPAWF">#REF!</definedName>
    <definedName name="Helada">#REF!</definedName>
    <definedName name="Heladas">#REF!</definedName>
    <definedName name="hello" localSheetId="31">#REF!</definedName>
    <definedName name="hello">!#REF!</definedName>
    <definedName name="Help" localSheetId="35" hidden="1">{#N/A,#N/A,FALSE,"Matrix";#N/A,#N/A,FALSE,"Executive";#N/A,#N/A,FALSE,"Summary"}</definedName>
    <definedName name="Help" localSheetId="37" hidden="1">{#N/A,#N/A,FALSE,"Matrix";#N/A,#N/A,FALSE,"Executive";#N/A,#N/A,FALSE,"Summary"}</definedName>
    <definedName name="Help" localSheetId="36" hidden="1">{#N/A,#N/A,FALSE,"Matrix";#N/A,#N/A,FALSE,"Executive";#N/A,#N/A,FALSE,"Summary"}</definedName>
    <definedName name="Help" localSheetId="33" hidden="1">{#N/A,#N/A,FALSE,"Matrix";#N/A,#N/A,FALSE,"Executive";#N/A,#N/A,FALSE,"Summary"}</definedName>
    <definedName name="Help" localSheetId="34" hidden="1">{#N/A,#N/A,FALSE,"Matrix";#N/A,#N/A,FALSE,"Executive";#N/A,#N/A,FALSE,"Summary"}</definedName>
    <definedName name="help" localSheetId="31">#REF!</definedName>
    <definedName name="Help" hidden="1">{#N/A,#N/A,FALSE,"Matrix";#N/A,#N/A,FALSE,"Executive";#N/A,#N/A,FALSE,"Summary"}</definedName>
    <definedName name="HELP1" localSheetId="35" hidden="1">{#N/A,#N/A,FALSE,"Matrix";#N/A,#N/A,FALSE,"Executive";#N/A,#N/A,FALSE,"Summary"}</definedName>
    <definedName name="HELP1" localSheetId="37" hidden="1">{#N/A,#N/A,FALSE,"Matrix";#N/A,#N/A,FALSE,"Executive";#N/A,#N/A,FALSE,"Summary"}</definedName>
    <definedName name="HELP1" localSheetId="36" hidden="1">{#N/A,#N/A,FALSE,"Matrix";#N/A,#N/A,FALSE,"Executive";#N/A,#N/A,FALSE,"Summary"}</definedName>
    <definedName name="HELP1" localSheetId="33" hidden="1">{#N/A,#N/A,FALSE,"Matrix";#N/A,#N/A,FALSE,"Executive";#N/A,#N/A,FALSE,"Summary"}</definedName>
    <definedName name="HELP1" localSheetId="34" hidden="1">{#N/A,#N/A,FALSE,"Matrix";#N/A,#N/A,FALSE,"Executive";#N/A,#N/A,FALSE,"Summary"}</definedName>
    <definedName name="HELP1" localSheetId="31" hidden="1">{#N/A,#N/A,FALSE,"Matrix";#N/A,#N/A,FALSE,"Executive";#N/A,#N/A,FALSE,"Summary"}</definedName>
    <definedName name="HELP1" hidden="1">{#N/A,#N/A,FALSE,"Matrix";#N/A,#N/A,FALSE,"Executive";#N/A,#N/A,FALSE,"Summary"}</definedName>
    <definedName name="hend" localSheetId="35" hidden="1">{#N/A,#N/A,FALSE,"Year_1_2";#N/A,#N/A,FALSE,"Year_3_4";#N/A,#N/A,FALSE,"Year_5_6";#N/A,#N/A,FALSE,"Year_7_8";#N/A,#N/A,FALSE,"Year_9_10";#N/A,#N/A,FALSE,"Year_11_12"}</definedName>
    <definedName name="hend" localSheetId="37" hidden="1">{#N/A,#N/A,FALSE,"Year_1_2";#N/A,#N/A,FALSE,"Year_3_4";#N/A,#N/A,FALSE,"Year_5_6";#N/A,#N/A,FALSE,"Year_7_8";#N/A,#N/A,FALSE,"Year_9_10";#N/A,#N/A,FALSE,"Year_11_12"}</definedName>
    <definedName name="hend" localSheetId="36" hidden="1">{#N/A,#N/A,FALSE,"Year_1_2";#N/A,#N/A,FALSE,"Year_3_4";#N/A,#N/A,FALSE,"Year_5_6";#N/A,#N/A,FALSE,"Year_7_8";#N/A,#N/A,FALSE,"Year_9_10";#N/A,#N/A,FALSE,"Year_11_12"}</definedName>
    <definedName name="hend" localSheetId="33" hidden="1">{#N/A,#N/A,FALSE,"Year_1_2";#N/A,#N/A,FALSE,"Year_3_4";#N/A,#N/A,FALSE,"Year_5_6";#N/A,#N/A,FALSE,"Year_7_8";#N/A,#N/A,FALSE,"Year_9_10";#N/A,#N/A,FALSE,"Year_11_12"}</definedName>
    <definedName name="hend" localSheetId="34" hidden="1">{#N/A,#N/A,FALSE,"Year_1_2";#N/A,#N/A,FALSE,"Year_3_4";#N/A,#N/A,FALSE,"Year_5_6";#N/A,#N/A,FALSE,"Year_7_8";#N/A,#N/A,FALSE,"Year_9_10";#N/A,#N/A,FALSE,"Year_11_12"}</definedName>
    <definedName name="hend" localSheetId="31" hidden="1">{#N/A,#N/A,FALSE,"Year_1_2";#N/A,#N/A,FALSE,"Year_3_4";#N/A,#N/A,FALSE,"Year_5_6";#N/A,#N/A,FALSE,"Year_7_8";#N/A,#N/A,FALSE,"Year_9_10";#N/A,#N/A,FALSE,"Year_11_12"}</definedName>
    <definedName name="hend" hidden="1">{#N/A,#N/A,FALSE,"Year_1_2";#N/A,#N/A,FALSE,"Year_3_4";#N/A,#N/A,FALSE,"Year_5_6";#N/A,#N/A,FALSE,"Year_7_8";#N/A,#N/A,FALSE,"Year_9_10";#N/A,#N/A,FALSE,"Year_11_12"}</definedName>
    <definedName name="hendro" localSheetId="35" hidden="1">{#N/A,#N/A,FALSE,"Year_1_2";#N/A,#N/A,FALSE,"Year_3_4";#N/A,#N/A,FALSE,"Year_5_6";#N/A,#N/A,FALSE,"Year_7_8";#N/A,#N/A,FALSE,"Year_9_10";#N/A,#N/A,FALSE,"Year_11_12"}</definedName>
    <definedName name="hendro" localSheetId="37" hidden="1">{#N/A,#N/A,FALSE,"Year_1_2";#N/A,#N/A,FALSE,"Year_3_4";#N/A,#N/A,FALSE,"Year_5_6";#N/A,#N/A,FALSE,"Year_7_8";#N/A,#N/A,FALSE,"Year_9_10";#N/A,#N/A,FALSE,"Year_11_12"}</definedName>
    <definedName name="hendro" localSheetId="36" hidden="1">{#N/A,#N/A,FALSE,"Year_1_2";#N/A,#N/A,FALSE,"Year_3_4";#N/A,#N/A,FALSE,"Year_5_6";#N/A,#N/A,FALSE,"Year_7_8";#N/A,#N/A,FALSE,"Year_9_10";#N/A,#N/A,FALSE,"Year_11_12"}</definedName>
    <definedName name="hendro" localSheetId="33" hidden="1">{#N/A,#N/A,FALSE,"Year_1_2";#N/A,#N/A,FALSE,"Year_3_4";#N/A,#N/A,FALSE,"Year_5_6";#N/A,#N/A,FALSE,"Year_7_8";#N/A,#N/A,FALSE,"Year_9_10";#N/A,#N/A,FALSE,"Year_11_12"}</definedName>
    <definedName name="hendro" localSheetId="34" hidden="1">{#N/A,#N/A,FALSE,"Year_1_2";#N/A,#N/A,FALSE,"Year_3_4";#N/A,#N/A,FALSE,"Year_5_6";#N/A,#N/A,FALSE,"Year_7_8";#N/A,#N/A,FALSE,"Year_9_10";#N/A,#N/A,FALSE,"Year_11_12"}</definedName>
    <definedName name="hendro" localSheetId="31" hidden="1">{#N/A,#N/A,FALSE,"Year_1_2";#N/A,#N/A,FALSE,"Year_3_4";#N/A,#N/A,FALSE,"Year_5_6";#N/A,#N/A,FALSE,"Year_7_8";#N/A,#N/A,FALSE,"Year_9_10";#N/A,#N/A,FALSE,"Year_11_12"}</definedName>
    <definedName name="hendro" hidden="1">{#N/A,#N/A,FALSE,"Year_1_2";#N/A,#N/A,FALSE,"Year_3_4";#N/A,#N/A,FALSE,"Year_5_6";#N/A,#N/A,FALSE,"Year_7_8";#N/A,#N/A,FALSE,"Year_9_10";#N/A,#N/A,FALSE,"Year_11_12"}</definedName>
    <definedName name="hendrot" localSheetId="35" hidden="1">{#N/A,#N/A,FALSE,"Year_1_2";#N/A,#N/A,FALSE,"Year_3_4";#N/A,#N/A,FALSE,"Year_5_6";#N/A,#N/A,FALSE,"Year_7_8";#N/A,#N/A,FALSE,"Year_9_10";#N/A,#N/A,FALSE,"Year_11_12"}</definedName>
    <definedName name="hendrot" localSheetId="37" hidden="1">{#N/A,#N/A,FALSE,"Year_1_2";#N/A,#N/A,FALSE,"Year_3_4";#N/A,#N/A,FALSE,"Year_5_6";#N/A,#N/A,FALSE,"Year_7_8";#N/A,#N/A,FALSE,"Year_9_10";#N/A,#N/A,FALSE,"Year_11_12"}</definedName>
    <definedName name="hendrot" localSheetId="36" hidden="1">{#N/A,#N/A,FALSE,"Year_1_2";#N/A,#N/A,FALSE,"Year_3_4";#N/A,#N/A,FALSE,"Year_5_6";#N/A,#N/A,FALSE,"Year_7_8";#N/A,#N/A,FALSE,"Year_9_10";#N/A,#N/A,FALSE,"Year_11_12"}</definedName>
    <definedName name="hendrot" localSheetId="33" hidden="1">{#N/A,#N/A,FALSE,"Year_1_2";#N/A,#N/A,FALSE,"Year_3_4";#N/A,#N/A,FALSE,"Year_5_6";#N/A,#N/A,FALSE,"Year_7_8";#N/A,#N/A,FALSE,"Year_9_10";#N/A,#N/A,FALSE,"Year_11_12"}</definedName>
    <definedName name="hendrot" localSheetId="34" hidden="1">{#N/A,#N/A,FALSE,"Year_1_2";#N/A,#N/A,FALSE,"Year_3_4";#N/A,#N/A,FALSE,"Year_5_6";#N/A,#N/A,FALSE,"Year_7_8";#N/A,#N/A,FALSE,"Year_9_10";#N/A,#N/A,FALSE,"Year_11_12"}</definedName>
    <definedName name="hendrot" localSheetId="31" hidden="1">{#N/A,#N/A,FALSE,"Year_1_2";#N/A,#N/A,FALSE,"Year_3_4";#N/A,#N/A,FALSE,"Year_5_6";#N/A,#N/A,FALSE,"Year_7_8";#N/A,#N/A,FALSE,"Year_9_10";#N/A,#N/A,FALSE,"Year_11_12"}</definedName>
    <definedName name="hendrot" hidden="1">{#N/A,#N/A,FALSE,"Year_1_2";#N/A,#N/A,FALSE,"Year_3_4";#N/A,#N/A,FALSE,"Year_5_6";#N/A,#N/A,FALSE,"Year_7_8";#N/A,#N/A,FALSE,"Year_9_10";#N/A,#N/A,FALSE,"Year_11_12"}</definedName>
    <definedName name="hendrotri" localSheetId="35" hidden="1">{#N/A,#N/A,FALSE,"Year_1_2";#N/A,#N/A,FALSE,"Year_3_4";#N/A,#N/A,FALSE,"Year_5_6";#N/A,#N/A,FALSE,"Year_7_8";#N/A,#N/A,FALSE,"Year_9_10";#N/A,#N/A,FALSE,"Year_11_12"}</definedName>
    <definedName name="hendrotri" localSheetId="37" hidden="1">{#N/A,#N/A,FALSE,"Year_1_2";#N/A,#N/A,FALSE,"Year_3_4";#N/A,#N/A,FALSE,"Year_5_6";#N/A,#N/A,FALSE,"Year_7_8";#N/A,#N/A,FALSE,"Year_9_10";#N/A,#N/A,FALSE,"Year_11_12"}</definedName>
    <definedName name="hendrotri" localSheetId="36" hidden="1">{#N/A,#N/A,FALSE,"Year_1_2";#N/A,#N/A,FALSE,"Year_3_4";#N/A,#N/A,FALSE,"Year_5_6";#N/A,#N/A,FALSE,"Year_7_8";#N/A,#N/A,FALSE,"Year_9_10";#N/A,#N/A,FALSE,"Year_11_12"}</definedName>
    <definedName name="hendrotri" localSheetId="33" hidden="1">{#N/A,#N/A,FALSE,"Year_1_2";#N/A,#N/A,FALSE,"Year_3_4";#N/A,#N/A,FALSE,"Year_5_6";#N/A,#N/A,FALSE,"Year_7_8";#N/A,#N/A,FALSE,"Year_9_10";#N/A,#N/A,FALSE,"Year_11_12"}</definedName>
    <definedName name="hendrotri" localSheetId="34" hidden="1">{#N/A,#N/A,FALSE,"Year_1_2";#N/A,#N/A,FALSE,"Year_3_4";#N/A,#N/A,FALSE,"Year_5_6";#N/A,#N/A,FALSE,"Year_7_8";#N/A,#N/A,FALSE,"Year_9_10";#N/A,#N/A,FALSE,"Year_11_12"}</definedName>
    <definedName name="hendrotri" localSheetId="31" hidden="1">{#N/A,#N/A,FALSE,"Year_1_2";#N/A,#N/A,FALSE,"Year_3_4";#N/A,#N/A,FALSE,"Year_5_6";#N/A,#N/A,FALSE,"Year_7_8";#N/A,#N/A,FALSE,"Year_9_10";#N/A,#N/A,FALSE,"Year_11_12"}</definedName>
    <definedName name="hendrotri" hidden="1">{#N/A,#N/A,FALSE,"Year_1_2";#N/A,#N/A,FALSE,"Year_3_4";#N/A,#N/A,FALSE,"Year_5_6";#N/A,#N/A,FALSE,"Year_7_8";#N/A,#N/A,FALSE,"Year_9_10";#N/A,#N/A,FALSE,"Year_11_12"}</definedName>
    <definedName name="HERR">1.73</definedName>
    <definedName name="HERRAMIENTAS" localSheetId="31">#REF!</definedName>
    <definedName name="HERRAMIENTAS">!#REF!</definedName>
    <definedName name="Herramientas_">#REF!</definedName>
    <definedName name="heurtey" localSheetId="35" hidden="1">{#N/A,#N/A,FALSE,"consu_cover";#N/A,#N/A,FALSE,"consu_strategy";#N/A,#N/A,FALSE,"consu_flow";#N/A,#N/A,FALSE,"Summary_reqmt";#N/A,#N/A,FALSE,"field_ppg";#N/A,#N/A,FALSE,"ppg_shop";#N/A,#N/A,FALSE,"strl";#N/A,#N/A,FALSE,"tankages";#N/A,#N/A,FALSE,"gases"}</definedName>
    <definedName name="heurtey" localSheetId="37" hidden="1">{#N/A,#N/A,FALSE,"consu_cover";#N/A,#N/A,FALSE,"consu_strategy";#N/A,#N/A,FALSE,"consu_flow";#N/A,#N/A,FALSE,"Summary_reqmt";#N/A,#N/A,FALSE,"field_ppg";#N/A,#N/A,FALSE,"ppg_shop";#N/A,#N/A,FALSE,"strl";#N/A,#N/A,FALSE,"tankages";#N/A,#N/A,FALSE,"gases"}</definedName>
    <definedName name="heurtey" localSheetId="36" hidden="1">{#N/A,#N/A,FALSE,"consu_cover";#N/A,#N/A,FALSE,"consu_strategy";#N/A,#N/A,FALSE,"consu_flow";#N/A,#N/A,FALSE,"Summary_reqmt";#N/A,#N/A,FALSE,"field_ppg";#N/A,#N/A,FALSE,"ppg_shop";#N/A,#N/A,FALSE,"strl";#N/A,#N/A,FALSE,"tankages";#N/A,#N/A,FALSE,"gases"}</definedName>
    <definedName name="heurtey" localSheetId="33" hidden="1">{#N/A,#N/A,FALSE,"consu_cover";#N/A,#N/A,FALSE,"consu_strategy";#N/A,#N/A,FALSE,"consu_flow";#N/A,#N/A,FALSE,"Summary_reqmt";#N/A,#N/A,FALSE,"field_ppg";#N/A,#N/A,FALSE,"ppg_shop";#N/A,#N/A,FALSE,"strl";#N/A,#N/A,FALSE,"tankages";#N/A,#N/A,FALSE,"gases"}</definedName>
    <definedName name="heurtey" localSheetId="34" hidden="1">{#N/A,#N/A,FALSE,"consu_cover";#N/A,#N/A,FALSE,"consu_strategy";#N/A,#N/A,FALSE,"consu_flow";#N/A,#N/A,FALSE,"Summary_reqmt";#N/A,#N/A,FALSE,"field_ppg";#N/A,#N/A,FALSE,"ppg_shop";#N/A,#N/A,FALSE,"strl";#N/A,#N/A,FALSE,"tankages";#N/A,#N/A,FALSE,"gases"}</definedName>
    <definedName name="heurtey" localSheetId="31" hidden="1">{#N/A,#N/A,FALSE,"consu_cover";#N/A,#N/A,FALSE,"consu_strategy";#N/A,#N/A,FALSE,"consu_flow";#N/A,#N/A,FALSE,"Summary_reqmt";#N/A,#N/A,FALSE,"field_ppg";#N/A,#N/A,FALSE,"ppg_shop";#N/A,#N/A,FALSE,"strl";#N/A,#N/A,FALSE,"tankages";#N/A,#N/A,FALSE,"gases"}</definedName>
    <definedName name="heurtey" hidden="1">{#N/A,#N/A,FALSE,"consu_cover";#N/A,#N/A,FALSE,"consu_strategy";#N/A,#N/A,FALSE,"consu_flow";#N/A,#N/A,FALSE,"Summary_reqmt";#N/A,#N/A,FALSE,"field_ppg";#N/A,#N/A,FALSE,"ppg_shop";#N/A,#N/A,FALSE,"strl";#N/A,#N/A,FALSE,"tankages";#N/A,#N/A,FALSE,"gases"}</definedName>
    <definedName name="hf" localSheetId="31">#REF!</definedName>
    <definedName name="hf">!#REF!</definedName>
    <definedName name="hfdddslnb" localSheetId="35" hidden="1">{#N/A,#N/A,TRUE,"1842CWN0"}</definedName>
    <definedName name="hfdddslnb" localSheetId="37" hidden="1">{#N/A,#N/A,TRUE,"1842CWN0"}</definedName>
    <definedName name="hfdddslnb" localSheetId="36" hidden="1">{#N/A,#N/A,TRUE,"1842CWN0"}</definedName>
    <definedName name="hfdddslnb" localSheetId="33" hidden="1">{#N/A,#N/A,TRUE,"1842CWN0"}</definedName>
    <definedName name="hfdddslnb" localSheetId="34" hidden="1">{#N/A,#N/A,TRUE,"1842CWN0"}</definedName>
    <definedName name="hfdddslnb" localSheetId="31" hidden="1">{#N/A,#N/A,TRUE,"1842CWN0"}</definedName>
    <definedName name="hfdddslnb" hidden="1">{#N/A,#N/A,TRUE,"1842CWN0"}</definedName>
    <definedName name="hfdgfdg" localSheetId="35" hidden="1">{#N/A,#N/A,FALSE,"CCTV"}</definedName>
    <definedName name="hfdgfdg" localSheetId="37" hidden="1">{#N/A,#N/A,FALSE,"CCTV"}</definedName>
    <definedName name="hfdgfdg" localSheetId="36" hidden="1">{#N/A,#N/A,FALSE,"CCTV"}</definedName>
    <definedName name="hfdgfdg" localSheetId="33" hidden="1">{#N/A,#N/A,FALSE,"CCTV"}</definedName>
    <definedName name="hfdgfdg" localSheetId="34" hidden="1">{#N/A,#N/A,FALSE,"CCTV"}</definedName>
    <definedName name="hfdgfdg" localSheetId="31" hidden="1">{#N/A,#N/A,FALSE,"CCTV"}</definedName>
    <definedName name="hfdgfdg" hidden="1">{#N/A,#N/A,FALSE,"CCTV"}</definedName>
    <definedName name="hfdjghjhgj"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fgf" localSheetId="35" hidden="1">{#N/A,#N/A,FALSE,"SumD";#N/A,#N/A,FALSE,"ElecD";#N/A,#N/A,FALSE,"MechD";#N/A,#N/A,FALSE,"GeotD";#N/A,#N/A,FALSE,"PrcsD";#N/A,#N/A,FALSE,"TunnD";#N/A,#N/A,FALSE,"CivlD";#N/A,#N/A,FALSE,"NtwkD";#N/A,#N/A,FALSE,"EstgD";#N/A,#N/A,FALSE,"PEngD"}</definedName>
    <definedName name="hffgf" localSheetId="37" hidden="1">{#N/A,#N/A,FALSE,"SumD";#N/A,#N/A,FALSE,"ElecD";#N/A,#N/A,FALSE,"MechD";#N/A,#N/A,FALSE,"GeotD";#N/A,#N/A,FALSE,"PrcsD";#N/A,#N/A,FALSE,"TunnD";#N/A,#N/A,FALSE,"CivlD";#N/A,#N/A,FALSE,"NtwkD";#N/A,#N/A,FALSE,"EstgD";#N/A,#N/A,FALSE,"PEngD"}</definedName>
    <definedName name="hffgf" localSheetId="36" hidden="1">{#N/A,#N/A,FALSE,"SumD";#N/A,#N/A,FALSE,"ElecD";#N/A,#N/A,FALSE,"MechD";#N/A,#N/A,FALSE,"GeotD";#N/A,#N/A,FALSE,"PrcsD";#N/A,#N/A,FALSE,"TunnD";#N/A,#N/A,FALSE,"CivlD";#N/A,#N/A,FALSE,"NtwkD";#N/A,#N/A,FALSE,"EstgD";#N/A,#N/A,FALSE,"PEngD"}</definedName>
    <definedName name="hffgf" localSheetId="33" hidden="1">{#N/A,#N/A,FALSE,"SumD";#N/A,#N/A,FALSE,"ElecD";#N/A,#N/A,FALSE,"MechD";#N/A,#N/A,FALSE,"GeotD";#N/A,#N/A,FALSE,"PrcsD";#N/A,#N/A,FALSE,"TunnD";#N/A,#N/A,FALSE,"CivlD";#N/A,#N/A,FALSE,"NtwkD";#N/A,#N/A,FALSE,"EstgD";#N/A,#N/A,FALSE,"PEngD"}</definedName>
    <definedName name="hffgf" localSheetId="34" hidden="1">{#N/A,#N/A,FALSE,"SumD";#N/A,#N/A,FALSE,"ElecD";#N/A,#N/A,FALSE,"MechD";#N/A,#N/A,FALSE,"GeotD";#N/A,#N/A,FALSE,"PrcsD";#N/A,#N/A,FALSE,"TunnD";#N/A,#N/A,FALSE,"CivlD";#N/A,#N/A,FALSE,"NtwkD";#N/A,#N/A,FALSE,"EstgD";#N/A,#N/A,FALSE,"PEngD"}</definedName>
    <definedName name="hffgf" localSheetId="31" hidden="1">{#N/A,#N/A,FALSE,"SumD";#N/A,#N/A,FALSE,"ElecD";#N/A,#N/A,FALSE,"MechD";#N/A,#N/A,FALSE,"GeotD";#N/A,#N/A,FALSE,"PrcsD";#N/A,#N/A,FALSE,"TunnD";#N/A,#N/A,FALSE,"CivlD";#N/A,#N/A,FALSE,"NtwkD";#N/A,#N/A,FALSE,"EstgD";#N/A,#N/A,FALSE,"PEngD"}</definedName>
    <definedName name="hffgf" hidden="1">{#N/A,#N/A,FALSE,"SumD";#N/A,#N/A,FALSE,"ElecD";#N/A,#N/A,FALSE,"MechD";#N/A,#N/A,FALSE,"GeotD";#N/A,#N/A,FALSE,"PrcsD";#N/A,#N/A,FALSE,"TunnD";#N/A,#N/A,FALSE,"CivlD";#N/A,#N/A,FALSE,"NtwkD";#N/A,#N/A,FALSE,"EstgD";#N/A,#N/A,FALSE,"PEngD"}</definedName>
    <definedName name="hfghbdf">#REF!</definedName>
    <definedName name="hfghghf">#REF!</definedName>
    <definedName name="hfhfhfhd" localSheetId="35" hidden="1">{"DETALLE_1996",#N/A,FALSE,"flujo";"DETALLE_1997",#N/A,FALSE,"flujo";"GASTOS_INCURRIDOS_1996",#N/A,FALSE,"flujo";"GASTOS_PROGRAMADOS_PARA_1997",#N/A,FALSE,"flujo";#N/A,#N/A,FALSE,"comparat";#N/A,#N/A,FALSE,"costos";#N/A,#N/A,FALSE,"proyctrol"}</definedName>
    <definedName name="hfhfhfhd" localSheetId="37" hidden="1">{"DETALLE_1996",#N/A,FALSE,"flujo";"DETALLE_1997",#N/A,FALSE,"flujo";"GASTOS_INCURRIDOS_1996",#N/A,FALSE,"flujo";"GASTOS_PROGRAMADOS_PARA_1997",#N/A,FALSE,"flujo";#N/A,#N/A,FALSE,"comparat";#N/A,#N/A,FALSE,"costos";#N/A,#N/A,FALSE,"proyctrol"}</definedName>
    <definedName name="hfhfhfhd" localSheetId="36" hidden="1">{"DETALLE_1996",#N/A,FALSE,"flujo";"DETALLE_1997",#N/A,FALSE,"flujo";"GASTOS_INCURRIDOS_1996",#N/A,FALSE,"flujo";"GASTOS_PROGRAMADOS_PARA_1997",#N/A,FALSE,"flujo";#N/A,#N/A,FALSE,"comparat";#N/A,#N/A,FALSE,"costos";#N/A,#N/A,FALSE,"proyctrol"}</definedName>
    <definedName name="hfhfhfhd" localSheetId="33" hidden="1">{"DETALLE_1996",#N/A,FALSE,"flujo";"DETALLE_1997",#N/A,FALSE,"flujo";"GASTOS_INCURRIDOS_1996",#N/A,FALSE,"flujo";"GASTOS_PROGRAMADOS_PARA_1997",#N/A,FALSE,"flujo";#N/A,#N/A,FALSE,"comparat";#N/A,#N/A,FALSE,"costos";#N/A,#N/A,FALSE,"proyctrol"}</definedName>
    <definedName name="hfhfhfhd" localSheetId="34" hidden="1">{"DETALLE_1996",#N/A,FALSE,"flujo";"DETALLE_1997",#N/A,FALSE,"flujo";"GASTOS_INCURRIDOS_1996",#N/A,FALSE,"flujo";"GASTOS_PROGRAMADOS_PARA_1997",#N/A,FALSE,"flujo";#N/A,#N/A,FALSE,"comparat";#N/A,#N/A,FALSE,"costos";#N/A,#N/A,FALSE,"proyctrol"}</definedName>
    <definedName name="hfhfhfhd" localSheetId="31" hidden="1">{"DETALLE_1996",#N/A,FALSE,"flujo";"DETALLE_1997",#N/A,FALSE,"flujo";"GASTOS_INCURRIDOS_1996",#N/A,FALSE,"flujo";"GASTOS_PROGRAMADOS_PARA_1997",#N/A,FALSE,"flujo";#N/A,#N/A,FALSE,"comparat";#N/A,#N/A,FALSE,"costos";#N/A,#N/A,FALSE,"proyctrol"}</definedName>
    <definedName name="hfhfhfhd" hidden="1">{"DETALLE_1996",#N/A,FALSE,"flujo";"DETALLE_1997",#N/A,FALSE,"flujo";"GASTOS_INCURRIDOS_1996",#N/A,FALSE,"flujo";"GASTOS_PROGRAMADOS_PARA_1997",#N/A,FALSE,"flujo";#N/A,#N/A,FALSE,"comparat";#N/A,#N/A,FALSE,"costos";#N/A,#N/A,FALSE,"proyctrol"}</definedName>
    <definedName name="hfhgf" localSheetId="31" hidden="1">{#N/A,#N/A,TRUE,"Cover";#N/A,#N/A,TRUE,"Conts";#N/A,#N/A,TRUE,"VOS";#N/A,#N/A,TRUE,"Warrington";#N/A,#N/A,TRUE,"Widnes"}</definedName>
    <definedName name="hfhgf" hidden="1">{#N/A,#N/A,TRUE,"Cover";#N/A,#N/A,TRUE,"Conts";#N/A,#N/A,TRUE,"VOS";#N/A,#N/A,TRUE,"Warrington";#N/A,#N/A,TRUE,"Widnes"}</definedName>
    <definedName name="HFJ" localSheetId="31">#REF!</definedName>
    <definedName name="HFJ">!#REF!</definedName>
    <definedName name="hfjhhjj" localSheetId="35" hidden="1">{#N/A,#N/A,FALSE,"CCTV"}</definedName>
    <definedName name="hfjhhjj" localSheetId="37" hidden="1">{#N/A,#N/A,FALSE,"CCTV"}</definedName>
    <definedName name="hfjhhjj" localSheetId="36" hidden="1">{#N/A,#N/A,FALSE,"CCTV"}</definedName>
    <definedName name="hfjhhjj" localSheetId="33" hidden="1">{#N/A,#N/A,FALSE,"CCTV"}</definedName>
    <definedName name="hfjhhjj" localSheetId="34" hidden="1">{#N/A,#N/A,FALSE,"CCTV"}</definedName>
    <definedName name="hfjhhjj" localSheetId="31" hidden="1">{#N/A,#N/A,FALSE,"CCTV"}</definedName>
    <definedName name="hfjhhjj" hidden="1">{#N/A,#N/A,FALSE,"CCTV"}</definedName>
    <definedName name="HFUN">#REF!</definedName>
    <definedName name="hfxghf"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fxghf"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fxghf"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fxghf"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fxghf"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fxghf"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fxghf"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g" localSheetId="35" hidden="1">{#N/A,#N/A,FALSE,"JACKETS (1100 t) (1)"}</definedName>
    <definedName name="hg" localSheetId="37" hidden="1">{#N/A,#N/A,FALSE,"JACKETS (1100 t) (1)"}</definedName>
    <definedName name="hg" localSheetId="36" hidden="1">{#N/A,#N/A,FALSE,"JACKETS (1100 t) (1)"}</definedName>
    <definedName name="hg" localSheetId="33" hidden="1">{#N/A,#N/A,FALSE,"JACKETS (1100 t) (1)"}</definedName>
    <definedName name="hg" localSheetId="34" hidden="1">{#N/A,#N/A,FALSE,"JACKETS (1100 t) (1)"}</definedName>
    <definedName name="HG" localSheetId="3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hidden="1">#REF!</definedName>
    <definedName name="hga" localSheetId="35" hidden="1">{#N/A,#N/A,FALSE,"COVER1.XLS ";#N/A,#N/A,FALSE,"RACT1.XLS";#N/A,#N/A,FALSE,"RACT2.XLS";#N/A,#N/A,FALSE,"ECCMP";#N/A,#N/A,FALSE,"WELDER.XLS"}</definedName>
    <definedName name="hga" localSheetId="37" hidden="1">{#N/A,#N/A,FALSE,"COVER1.XLS ";#N/A,#N/A,FALSE,"RACT1.XLS";#N/A,#N/A,FALSE,"RACT2.XLS";#N/A,#N/A,FALSE,"ECCMP";#N/A,#N/A,FALSE,"WELDER.XLS"}</definedName>
    <definedName name="hga" localSheetId="36" hidden="1">{#N/A,#N/A,FALSE,"COVER1.XLS ";#N/A,#N/A,FALSE,"RACT1.XLS";#N/A,#N/A,FALSE,"RACT2.XLS";#N/A,#N/A,FALSE,"ECCMP";#N/A,#N/A,FALSE,"WELDER.XLS"}</definedName>
    <definedName name="hga" localSheetId="33" hidden="1">{#N/A,#N/A,FALSE,"COVER1.XLS ";#N/A,#N/A,FALSE,"RACT1.XLS";#N/A,#N/A,FALSE,"RACT2.XLS";#N/A,#N/A,FALSE,"ECCMP";#N/A,#N/A,FALSE,"WELDER.XLS"}</definedName>
    <definedName name="hga" localSheetId="34" hidden="1">{#N/A,#N/A,FALSE,"COVER1.XLS ";#N/A,#N/A,FALSE,"RACT1.XLS";#N/A,#N/A,FALSE,"RACT2.XLS";#N/A,#N/A,FALSE,"ECCMP";#N/A,#N/A,FALSE,"WELDER.XLS"}</definedName>
    <definedName name="hga" localSheetId="31" hidden="1">{#N/A,#N/A,FALSE,"COVER1.XLS ";#N/A,#N/A,FALSE,"RACT1.XLS";#N/A,#N/A,FALSE,"RACT2.XLS";#N/A,#N/A,FALSE,"ECCMP";#N/A,#N/A,FALSE,"WELDER.XLS"}</definedName>
    <definedName name="hga" hidden="1">{#N/A,#N/A,FALSE,"COVER1.XLS ";#N/A,#N/A,FALSE,"RACT1.XLS";#N/A,#N/A,FALSE,"RACT2.XLS";#N/A,#N/A,FALSE,"ECCMP";#N/A,#N/A,FALSE,"WELDER.XLS"}</definedName>
    <definedName name="hgf" localSheetId="35" hidden="1">{#N/A,#N/A,TRUE,"INGENIERIA";#N/A,#N/A,TRUE,"COMPRAS";#N/A,#N/A,TRUE,"DIRECCION";#N/A,#N/A,TRUE,"RESUMEN"}</definedName>
    <definedName name="hgf" localSheetId="37" hidden="1">{#N/A,#N/A,FALSE,"Extension Title";#N/A,#N/A,FALSE,"Extensions Main";#N/A,#N/A,FALSE,"Christchurst";#N/A,#N/A,FALSE,"Larkfield Extension";#N/A,#N/A,FALSE,"Taunton";#N/A,#N/A,FALSE,"Farlington";#N/A,#N/A,FALSE,"Sidney Street";#N/A,#N/A,FALSE,"Tamworth";#N/A,#N/A,FALSE,"New Build Main"}</definedName>
    <definedName name="hgf" localSheetId="32" hidden="1">{#N/A,#N/A,FALSE,"Extension Title";#N/A,#N/A,FALSE,"Extensions Main";#N/A,#N/A,FALSE,"Christchurst";#N/A,#N/A,FALSE,"Larkfield Extension";#N/A,#N/A,FALSE,"Taunton";#N/A,#N/A,FALSE,"Farlington";#N/A,#N/A,FALSE,"Sidney Street";#N/A,#N/A,FALSE,"Tamworth";#N/A,#N/A,FALSE,"New Build Main"}</definedName>
    <definedName name="hgf" localSheetId="21" hidden="1">{#N/A,#N/A,FALSE,"Extension Title";#N/A,#N/A,FALSE,"Extensions Main";#N/A,#N/A,FALSE,"Christchurst";#N/A,#N/A,FALSE,"Larkfield Extension";#N/A,#N/A,FALSE,"Taunton";#N/A,#N/A,FALSE,"Farlington";#N/A,#N/A,FALSE,"Sidney Street";#N/A,#N/A,FALSE,"Tamworth";#N/A,#N/A,FALSE,"New Build Main"}</definedName>
    <definedName name="hgf" localSheetId="36" hidden="1">{#N/A,#N/A,TRUE,"INGENIERIA";#N/A,#N/A,TRUE,"COMPRAS";#N/A,#N/A,TRUE,"DIRECCION";#N/A,#N/A,TRUE,"RESUMEN"}</definedName>
    <definedName name="hgf" localSheetId="33" hidden="1">{#N/A,#N/A,TRUE,"INGENIERIA";#N/A,#N/A,TRUE,"COMPRAS";#N/A,#N/A,TRUE,"DIRECCION";#N/A,#N/A,TRUE,"RESUMEN"}</definedName>
    <definedName name="hgf" localSheetId="34" hidden="1">{#N/A,#N/A,TRUE,"INGENIERIA";#N/A,#N/A,TRUE,"COMPRAS";#N/A,#N/A,TRUE,"DIRECCION";#N/A,#N/A,TRUE,"RESUMEN"}</definedName>
    <definedName name="hgf" localSheetId="31" hidden="1">{#N/A,#N/A,TRUE,"INGENIERIA";#N/A,#N/A,TRUE,"COMPRAS";#N/A,#N/A,TRUE,"DIRECCION";#N/A,#N/A,TRUE,"RESUMEN"}</definedName>
    <definedName name="hgf" hidden="1">{#N/A,#N/A,TRUE,"INGENIERIA";#N/A,#N/A,TRUE,"COMPRAS";#N/A,#N/A,TRUE,"DIRECCION";#N/A,#N/A,TRUE,"RESUMEN"}</definedName>
    <definedName name="hgfd" localSheetId="35" hidden="1">{#N/A,#N/A,TRUE,"1842CWN0"}</definedName>
    <definedName name="hgfd" localSheetId="37" hidden="1">{#N/A,#N/A,TRUE,"1842CWN0"}</definedName>
    <definedName name="hgfd" localSheetId="36" hidden="1">{#N/A,#N/A,TRUE,"1842CWN0"}</definedName>
    <definedName name="hgfd" localSheetId="33" hidden="1">{#N/A,#N/A,TRUE,"1842CWN0"}</definedName>
    <definedName name="hgfd" localSheetId="34" hidden="1">{#N/A,#N/A,TRUE,"1842CWN0"}</definedName>
    <definedName name="hgfd" localSheetId="31" hidden="1">{#N/A,#N/A,TRUE,"1842CWN0"}</definedName>
    <definedName name="hgfd" hidden="1">{#N/A,#N/A,TRUE,"1842CWN0"}</definedName>
    <definedName name="HGFDSGH" hidden="1">#REF!</definedName>
    <definedName name="hgfhfdgh" localSheetId="35" hidden="1">{#N/A,#N/A,FALSE,"minas";#N/A,#N/A,FALSE,"Total_OC015";#N/A,#N/A,FALSE,"ADMIN";#N/A,#N/A,FALSE,"PROCES";#N/A,#N/A,FALSE,"civil";#N/A,#N/A,FALSE,"CAÑER";#N/A,#N/A,FALSE,"ELEC";#N/A,#N/A,FALSE,"INSTR";#N/A,#N/A,FALSE,"PDS";#N/A,#N/A,FALSE,"mecan"}</definedName>
    <definedName name="hgfhfdgh" localSheetId="37" hidden="1">{#N/A,#N/A,FALSE,"minas";#N/A,#N/A,FALSE,"Total_OC015";#N/A,#N/A,FALSE,"ADMIN";#N/A,#N/A,FALSE,"PROCES";#N/A,#N/A,FALSE,"civil";#N/A,#N/A,FALSE,"CAÑER";#N/A,#N/A,FALSE,"ELEC";#N/A,#N/A,FALSE,"INSTR";#N/A,#N/A,FALSE,"PDS";#N/A,#N/A,FALSE,"mecan"}</definedName>
    <definedName name="hgfhfdgh" localSheetId="36" hidden="1">{#N/A,#N/A,FALSE,"minas";#N/A,#N/A,FALSE,"Total_OC015";#N/A,#N/A,FALSE,"ADMIN";#N/A,#N/A,FALSE,"PROCES";#N/A,#N/A,FALSE,"civil";#N/A,#N/A,FALSE,"CAÑER";#N/A,#N/A,FALSE,"ELEC";#N/A,#N/A,FALSE,"INSTR";#N/A,#N/A,FALSE,"PDS";#N/A,#N/A,FALSE,"mecan"}</definedName>
    <definedName name="hgfhfdgh" localSheetId="33" hidden="1">{#N/A,#N/A,FALSE,"minas";#N/A,#N/A,FALSE,"Total_OC015";#N/A,#N/A,FALSE,"ADMIN";#N/A,#N/A,FALSE,"PROCES";#N/A,#N/A,FALSE,"civil";#N/A,#N/A,FALSE,"CAÑER";#N/A,#N/A,FALSE,"ELEC";#N/A,#N/A,FALSE,"INSTR";#N/A,#N/A,FALSE,"PDS";#N/A,#N/A,FALSE,"mecan"}</definedName>
    <definedName name="hgfhfdgh" localSheetId="34" hidden="1">{#N/A,#N/A,FALSE,"minas";#N/A,#N/A,FALSE,"Total_OC015";#N/A,#N/A,FALSE,"ADMIN";#N/A,#N/A,FALSE,"PROCES";#N/A,#N/A,FALSE,"civil";#N/A,#N/A,FALSE,"CAÑER";#N/A,#N/A,FALSE,"ELEC";#N/A,#N/A,FALSE,"INSTR";#N/A,#N/A,FALSE,"PDS";#N/A,#N/A,FALSE,"mecan"}</definedName>
    <definedName name="hgfhfdgh" localSheetId="31" hidden="1">{#N/A,#N/A,FALSE,"minas";#N/A,#N/A,FALSE,"Total_OC015";#N/A,#N/A,FALSE,"ADMIN";#N/A,#N/A,FALSE,"PROCES";#N/A,#N/A,FALSE,"civil";#N/A,#N/A,FALSE,"CAÑER";#N/A,#N/A,FALSE,"ELEC";#N/A,#N/A,FALSE,"INSTR";#N/A,#N/A,FALSE,"PDS";#N/A,#N/A,FALSE,"mecan"}</definedName>
    <definedName name="hgfhfdgh" hidden="1">{#N/A,#N/A,FALSE,"minas";#N/A,#N/A,FALSE,"Total_OC015";#N/A,#N/A,FALSE,"ADMIN";#N/A,#N/A,FALSE,"PROCES";#N/A,#N/A,FALSE,"civil";#N/A,#N/A,FALSE,"CAÑER";#N/A,#N/A,FALSE,"ELEC";#N/A,#N/A,FALSE,"INSTR";#N/A,#N/A,FALSE,"PDS";#N/A,#N/A,FALSE,"mecan"}</definedName>
    <definedName name="hgfhgf" localSheetId="35" hidden="1">{#N/A,#N/A,TRUE,"1842CWN0"}</definedName>
    <definedName name="hgfhgf" localSheetId="37" hidden="1">{#N/A,#N/A,TRUE,"1842CWN0"}</definedName>
    <definedName name="hgfhgf" localSheetId="36" hidden="1">{#N/A,#N/A,TRUE,"1842CWN0"}</definedName>
    <definedName name="hgfhgf" localSheetId="33" hidden="1">{#N/A,#N/A,TRUE,"1842CWN0"}</definedName>
    <definedName name="hgfhgf" localSheetId="34" hidden="1">{#N/A,#N/A,TRUE,"1842CWN0"}</definedName>
    <definedName name="hgfhgf" localSheetId="31" hidden="1">{#N/A,#N/A,TRUE,"1842CWN0"}</definedName>
    <definedName name="hgfhgf" hidden="1">{#N/A,#N/A,TRUE,"1842CWN0"}</definedName>
    <definedName name="HGH" localSheetId="35" hidden="1">{#N/A,#N/A,FALSE,"summary";#N/A,#N/A,FALSE,"SumGraph"}</definedName>
    <definedName name="HGH" localSheetId="37" hidden="1">{#N/A,#N/A,FALSE,"summary";#N/A,#N/A,FALSE,"SumGraph"}</definedName>
    <definedName name="HGH" localSheetId="36" hidden="1">{#N/A,#N/A,FALSE,"summary";#N/A,#N/A,FALSE,"SumGraph"}</definedName>
    <definedName name="HGH" localSheetId="30" hidden="1">{#N/A,#N/A,FALSE,"summary";#N/A,#N/A,FALSE,"SumGraph"}</definedName>
    <definedName name="HGH" localSheetId="33" hidden="1">{#N/A,#N/A,FALSE,"summary";#N/A,#N/A,FALSE,"SumGraph"}</definedName>
    <definedName name="HGH" localSheetId="34" hidden="1">{#N/A,#N/A,FALSE,"summary";#N/A,#N/A,FALSE,"SumGraph"}</definedName>
    <definedName name="HGH" localSheetId="31" hidden="1">{#N/A,#N/A,FALSE,"summary";#N/A,#N/A,FALSE,"SumGraph"}</definedName>
    <definedName name="HGH" localSheetId="29" hidden="1">{#N/A,#N/A,FALSE,"summary";#N/A,#N/A,FALSE,"SumGraph"}</definedName>
    <definedName name="HGH" hidden="1">{#N/A,#N/A,FALSE,"summary";#N/A,#N/A,FALSE,"SumGraph"}</definedName>
    <definedName name="HGH_1" localSheetId="35" hidden="1">{#N/A,#N/A,FALSE,"summary";#N/A,#N/A,FALSE,"SumGraph"}</definedName>
    <definedName name="HGH_1" localSheetId="37" hidden="1">{#N/A,#N/A,FALSE,"summary";#N/A,#N/A,FALSE,"SumGraph"}</definedName>
    <definedName name="HGH_1" localSheetId="36" hidden="1">{#N/A,#N/A,FALSE,"summary";#N/A,#N/A,FALSE,"SumGraph"}</definedName>
    <definedName name="HGH_1" localSheetId="33" hidden="1">{#N/A,#N/A,FALSE,"summary";#N/A,#N/A,FALSE,"SumGraph"}</definedName>
    <definedName name="HGH_1" localSheetId="34" hidden="1">{#N/A,#N/A,FALSE,"summary";#N/A,#N/A,FALSE,"SumGraph"}</definedName>
    <definedName name="HGH_1" localSheetId="31" hidden="1">{#N/A,#N/A,FALSE,"summary";#N/A,#N/A,FALSE,"SumGraph"}</definedName>
    <definedName name="HGH_1" hidden="1">{#N/A,#N/A,FALSE,"summary";#N/A,#N/A,FALSE,"SumGraph"}</definedName>
    <definedName name="hghg" localSheetId="35" hidden="1">{"CI+GG(BASE)",#N/A,FALSE,"CI+GG(BASE)";"GG",#N/A,FALSE,"CI+GG(BASE)";"CI",#N/A,FALSE,"CI+GG(BASE)"}</definedName>
    <definedName name="hghg" localSheetId="37" hidden="1">{"CI+GG(BASE)",#N/A,FALSE,"CI+GG(BASE)";"GG",#N/A,FALSE,"CI+GG(BASE)";"CI",#N/A,FALSE,"CI+GG(BASE)"}</definedName>
    <definedName name="hghg" localSheetId="36" hidden="1">{"CI+GG(BASE)",#N/A,FALSE,"CI+GG(BASE)";"GG",#N/A,FALSE,"CI+GG(BASE)";"CI",#N/A,FALSE,"CI+GG(BASE)"}</definedName>
    <definedName name="hghg" localSheetId="33" hidden="1">{"CI+GG(BASE)",#N/A,FALSE,"CI+GG(BASE)";"GG",#N/A,FALSE,"CI+GG(BASE)";"CI",#N/A,FALSE,"CI+GG(BASE)"}</definedName>
    <definedName name="hghg" localSheetId="34" hidden="1">{"CI+GG(BASE)",#N/A,FALSE,"CI+GG(BASE)";"GG",#N/A,FALSE,"CI+GG(BASE)";"CI",#N/A,FALSE,"CI+GG(BASE)"}</definedName>
    <definedName name="hghg" localSheetId="31" hidden="1">{"CI+GG(BASE)",#N/A,FALSE,"CI+GG(BASE)";"GG",#N/A,FALSE,"CI+GG(BASE)";"CI",#N/A,FALSE,"CI+GG(BASE)"}</definedName>
    <definedName name="hghg" hidden="1">{"CI+GG(BASE)",#N/A,FALSE,"CI+GG(BASE)";"GG",#N/A,FALSE,"CI+GG(BASE)";"CI",#N/A,FALSE,"CI+GG(BASE)"}</definedName>
    <definedName name="hghg_1" localSheetId="35" hidden="1">{"CI+GG(BASE)",#N/A,FALSE,"CI+GG(BASE)";"GG",#N/A,FALSE,"CI+GG(BASE)";"CI",#N/A,FALSE,"CI+GG(BASE)"}</definedName>
    <definedName name="hghg_1" localSheetId="37" hidden="1">{"CI+GG(BASE)",#N/A,FALSE,"CI+GG(BASE)";"GG",#N/A,FALSE,"CI+GG(BASE)";"CI",#N/A,FALSE,"CI+GG(BASE)"}</definedName>
    <definedName name="hghg_1" localSheetId="36" hidden="1">{"CI+GG(BASE)",#N/A,FALSE,"CI+GG(BASE)";"GG",#N/A,FALSE,"CI+GG(BASE)";"CI",#N/A,FALSE,"CI+GG(BASE)"}</definedName>
    <definedName name="hghg_1" localSheetId="33" hidden="1">{"CI+GG(BASE)",#N/A,FALSE,"CI+GG(BASE)";"GG",#N/A,FALSE,"CI+GG(BASE)";"CI",#N/A,FALSE,"CI+GG(BASE)"}</definedName>
    <definedName name="hghg_1" localSheetId="34" hidden="1">{"CI+GG(BASE)",#N/A,FALSE,"CI+GG(BASE)";"GG",#N/A,FALSE,"CI+GG(BASE)";"CI",#N/A,FALSE,"CI+GG(BASE)"}</definedName>
    <definedName name="hghg_1" localSheetId="31" hidden="1">{"CI+GG(BASE)",#N/A,FALSE,"CI+GG(BASE)";"GG",#N/A,FALSE,"CI+GG(BASE)";"CI",#N/A,FALSE,"CI+GG(BASE)"}</definedName>
    <definedName name="hghg_1" hidden="1">{"CI+GG(BASE)",#N/A,FALSE,"CI+GG(BASE)";"GG",#N/A,FALSE,"CI+GG(BASE)";"CI",#N/A,FALSE,"CI+GG(BASE)"}</definedName>
    <definedName name="hghg_2" localSheetId="35" hidden="1">{"CI+GG(BASE)",#N/A,FALSE,"CI+GG(BASE)";"GG",#N/A,FALSE,"CI+GG(BASE)";"CI",#N/A,FALSE,"CI+GG(BASE)"}</definedName>
    <definedName name="hghg_2" localSheetId="37" hidden="1">{"CI+GG(BASE)",#N/A,FALSE,"CI+GG(BASE)";"GG",#N/A,FALSE,"CI+GG(BASE)";"CI",#N/A,FALSE,"CI+GG(BASE)"}</definedName>
    <definedName name="hghg_2" localSheetId="36" hidden="1">{"CI+GG(BASE)",#N/A,FALSE,"CI+GG(BASE)";"GG",#N/A,FALSE,"CI+GG(BASE)";"CI",#N/A,FALSE,"CI+GG(BASE)"}</definedName>
    <definedName name="hghg_2" localSheetId="33" hidden="1">{"CI+GG(BASE)",#N/A,FALSE,"CI+GG(BASE)";"GG",#N/A,FALSE,"CI+GG(BASE)";"CI",#N/A,FALSE,"CI+GG(BASE)"}</definedName>
    <definedName name="hghg_2" localSheetId="34" hidden="1">{"CI+GG(BASE)",#N/A,FALSE,"CI+GG(BASE)";"GG",#N/A,FALSE,"CI+GG(BASE)";"CI",#N/A,FALSE,"CI+GG(BASE)"}</definedName>
    <definedName name="hghg_2" localSheetId="31" hidden="1">{"CI+GG(BASE)",#N/A,FALSE,"CI+GG(BASE)";"GG",#N/A,FALSE,"CI+GG(BASE)";"CI",#N/A,FALSE,"CI+GG(BASE)"}</definedName>
    <definedName name="hghg_2" hidden="1">{"CI+GG(BASE)",#N/A,FALSE,"CI+GG(BASE)";"GG",#N/A,FALSE,"CI+GG(BASE)";"CI",#N/A,FALSE,"CI+GG(BASE)"}</definedName>
    <definedName name="hghg_3" localSheetId="35" hidden="1">{"CI+GG(BASE)",#N/A,FALSE,"CI+GG(BASE)";"GG",#N/A,FALSE,"CI+GG(BASE)";"CI",#N/A,FALSE,"CI+GG(BASE)"}</definedName>
    <definedName name="hghg_3" localSheetId="37" hidden="1">{"CI+GG(BASE)",#N/A,FALSE,"CI+GG(BASE)";"GG",#N/A,FALSE,"CI+GG(BASE)";"CI",#N/A,FALSE,"CI+GG(BASE)"}</definedName>
    <definedName name="hghg_3" localSheetId="36" hidden="1">{"CI+GG(BASE)",#N/A,FALSE,"CI+GG(BASE)";"GG",#N/A,FALSE,"CI+GG(BASE)";"CI",#N/A,FALSE,"CI+GG(BASE)"}</definedName>
    <definedName name="hghg_3" localSheetId="33" hidden="1">{"CI+GG(BASE)",#N/A,FALSE,"CI+GG(BASE)";"GG",#N/A,FALSE,"CI+GG(BASE)";"CI",#N/A,FALSE,"CI+GG(BASE)"}</definedName>
    <definedName name="hghg_3" localSheetId="34" hidden="1">{"CI+GG(BASE)",#N/A,FALSE,"CI+GG(BASE)";"GG",#N/A,FALSE,"CI+GG(BASE)";"CI",#N/A,FALSE,"CI+GG(BASE)"}</definedName>
    <definedName name="hghg_3" localSheetId="31" hidden="1">{"CI+GG(BASE)",#N/A,FALSE,"CI+GG(BASE)";"GG",#N/A,FALSE,"CI+GG(BASE)";"CI",#N/A,FALSE,"CI+GG(BASE)"}</definedName>
    <definedName name="hghg_3" hidden="1">{"CI+GG(BASE)",#N/A,FALSE,"CI+GG(BASE)";"GG",#N/A,FALSE,"CI+GG(BASE)";"CI",#N/A,FALSE,"CI+GG(BASE)"}</definedName>
    <definedName name="hghg_4" localSheetId="35" hidden="1">{"CI+GG(BASE)",#N/A,FALSE,"CI+GG(BASE)";"GG",#N/A,FALSE,"CI+GG(BASE)";"CI",#N/A,FALSE,"CI+GG(BASE)"}</definedName>
    <definedName name="hghg_4" localSheetId="37" hidden="1">{"CI+GG(BASE)",#N/A,FALSE,"CI+GG(BASE)";"GG",#N/A,FALSE,"CI+GG(BASE)";"CI",#N/A,FALSE,"CI+GG(BASE)"}</definedName>
    <definedName name="hghg_4" localSheetId="36" hidden="1">{"CI+GG(BASE)",#N/A,FALSE,"CI+GG(BASE)";"GG",#N/A,FALSE,"CI+GG(BASE)";"CI",#N/A,FALSE,"CI+GG(BASE)"}</definedName>
    <definedName name="hghg_4" localSheetId="33" hidden="1">{"CI+GG(BASE)",#N/A,FALSE,"CI+GG(BASE)";"GG",#N/A,FALSE,"CI+GG(BASE)";"CI",#N/A,FALSE,"CI+GG(BASE)"}</definedName>
    <definedName name="hghg_4" localSheetId="34" hidden="1">{"CI+GG(BASE)",#N/A,FALSE,"CI+GG(BASE)";"GG",#N/A,FALSE,"CI+GG(BASE)";"CI",#N/A,FALSE,"CI+GG(BASE)"}</definedName>
    <definedName name="hghg_4" localSheetId="31" hidden="1">{"CI+GG(BASE)",#N/A,FALSE,"CI+GG(BASE)";"GG",#N/A,FALSE,"CI+GG(BASE)";"CI",#N/A,FALSE,"CI+GG(BASE)"}</definedName>
    <definedName name="hghg_4" hidden="1">{"CI+GG(BASE)",#N/A,FALSE,"CI+GG(BASE)";"GG",#N/A,FALSE,"CI+GG(BASE)";"CI",#N/A,FALSE,"CI+GG(BASE)"}</definedName>
    <definedName name="hghg_5" localSheetId="35" hidden="1">{"CI+GG(BASE)",#N/A,FALSE,"CI+GG(BASE)";"GG",#N/A,FALSE,"CI+GG(BASE)";"CI",#N/A,FALSE,"CI+GG(BASE)"}</definedName>
    <definedName name="hghg_5" localSheetId="37" hidden="1">{"CI+GG(BASE)",#N/A,FALSE,"CI+GG(BASE)";"GG",#N/A,FALSE,"CI+GG(BASE)";"CI",#N/A,FALSE,"CI+GG(BASE)"}</definedName>
    <definedName name="hghg_5" localSheetId="36" hidden="1">{"CI+GG(BASE)",#N/A,FALSE,"CI+GG(BASE)";"GG",#N/A,FALSE,"CI+GG(BASE)";"CI",#N/A,FALSE,"CI+GG(BASE)"}</definedName>
    <definedName name="hghg_5" localSheetId="33" hidden="1">{"CI+GG(BASE)",#N/A,FALSE,"CI+GG(BASE)";"GG",#N/A,FALSE,"CI+GG(BASE)";"CI",#N/A,FALSE,"CI+GG(BASE)"}</definedName>
    <definedName name="hghg_5" localSheetId="34" hidden="1">{"CI+GG(BASE)",#N/A,FALSE,"CI+GG(BASE)";"GG",#N/A,FALSE,"CI+GG(BASE)";"CI",#N/A,FALSE,"CI+GG(BASE)"}</definedName>
    <definedName name="hghg_5" localSheetId="31" hidden="1">{"CI+GG(BASE)",#N/A,FALSE,"CI+GG(BASE)";"GG",#N/A,FALSE,"CI+GG(BASE)";"CI",#N/A,FALSE,"CI+GG(BASE)"}</definedName>
    <definedName name="hghg_5" hidden="1">{"CI+GG(BASE)",#N/A,FALSE,"CI+GG(BASE)";"GG",#N/A,FALSE,"CI+GG(BASE)";"CI",#N/A,FALSE,"CI+GG(BASE)"}</definedName>
    <definedName name="hgj"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fgh" localSheetId="35" hidden="1">{#N/A,#N/A,FALSE,"CCTV"}</definedName>
    <definedName name="hgjfgh" localSheetId="37" hidden="1">{#N/A,#N/A,FALSE,"CCTV"}</definedName>
    <definedName name="hgjfgh" localSheetId="36" hidden="1">{#N/A,#N/A,FALSE,"CCTV"}</definedName>
    <definedName name="hgjfgh" localSheetId="33" hidden="1">{#N/A,#N/A,FALSE,"CCTV"}</definedName>
    <definedName name="hgjfgh" localSheetId="34" hidden="1">{#N/A,#N/A,FALSE,"CCTV"}</definedName>
    <definedName name="hgjfgh" localSheetId="31" hidden="1">{#N/A,#N/A,FALSE,"CCTV"}</definedName>
    <definedName name="hgjfgh" hidden="1">{#N/A,#N/A,FALSE,"CCTV"}</definedName>
    <definedName name="hgjgfhgh" localSheetId="35" hidden="1">{#N/A,#N/A,FALSE,"CCTV"}</definedName>
    <definedName name="hgjgfhgh" localSheetId="37" hidden="1">{#N/A,#N/A,FALSE,"CCTV"}</definedName>
    <definedName name="hgjgfhgh" localSheetId="36" hidden="1">{#N/A,#N/A,FALSE,"CCTV"}</definedName>
    <definedName name="hgjgfhgh" localSheetId="33" hidden="1">{#N/A,#N/A,FALSE,"CCTV"}</definedName>
    <definedName name="hgjgfhgh" localSheetId="34" hidden="1">{#N/A,#N/A,FALSE,"CCTV"}</definedName>
    <definedName name="hgjgfhgh" localSheetId="31" hidden="1">{#N/A,#N/A,FALSE,"CCTV"}</definedName>
    <definedName name="hgjgfhgh" hidden="1">{#N/A,#N/A,FALSE,"CCTV"}</definedName>
    <definedName name="hgjgh" localSheetId="35" hidden="1">{#N/A,#N/A,FALSE,"Matrix";#N/A,#N/A,FALSE,"Executive";#N/A,#N/A,FALSE,"Summary";#N/A,#N/A,FALSE,"Office1";#N/A,#N/A,FALSE,"Office2";#N/A,#N/A,FALSE,"Office3";#N/A,#N/A,FALSE,"Office4";#N/A,#N/A,FALSE,"Office5";#N/A,#N/A,FALSE,"Office6";#N/A,#N/A,FALSE,"Office7";#N/A,#N/A,FALSE,"Labor"}</definedName>
    <definedName name="hgjgh" localSheetId="37" hidden="1">{#N/A,#N/A,FALSE,"Matrix";#N/A,#N/A,FALSE,"Executive";#N/A,#N/A,FALSE,"Summary";#N/A,#N/A,FALSE,"Office1";#N/A,#N/A,FALSE,"Office2";#N/A,#N/A,FALSE,"Office3";#N/A,#N/A,FALSE,"Office4";#N/A,#N/A,FALSE,"Office5";#N/A,#N/A,FALSE,"Office6";#N/A,#N/A,FALSE,"Office7";#N/A,#N/A,FALSE,"Labor"}</definedName>
    <definedName name="hgjgh" localSheetId="36" hidden="1">{#N/A,#N/A,FALSE,"Matrix";#N/A,#N/A,FALSE,"Executive";#N/A,#N/A,FALSE,"Summary";#N/A,#N/A,FALSE,"Office1";#N/A,#N/A,FALSE,"Office2";#N/A,#N/A,FALSE,"Office3";#N/A,#N/A,FALSE,"Office4";#N/A,#N/A,FALSE,"Office5";#N/A,#N/A,FALSE,"Office6";#N/A,#N/A,FALSE,"Office7";#N/A,#N/A,FALSE,"Labor"}</definedName>
    <definedName name="hgjgh" localSheetId="33" hidden="1">{#N/A,#N/A,FALSE,"Matrix";#N/A,#N/A,FALSE,"Executive";#N/A,#N/A,FALSE,"Summary";#N/A,#N/A,FALSE,"Office1";#N/A,#N/A,FALSE,"Office2";#N/A,#N/A,FALSE,"Office3";#N/A,#N/A,FALSE,"Office4";#N/A,#N/A,FALSE,"Office5";#N/A,#N/A,FALSE,"Office6";#N/A,#N/A,FALSE,"Office7";#N/A,#N/A,FALSE,"Labor"}</definedName>
    <definedName name="hgjgh" localSheetId="34" hidden="1">{#N/A,#N/A,FALSE,"Matrix";#N/A,#N/A,FALSE,"Executive";#N/A,#N/A,FALSE,"Summary";#N/A,#N/A,FALSE,"Office1";#N/A,#N/A,FALSE,"Office2";#N/A,#N/A,FALSE,"Office3";#N/A,#N/A,FALSE,"Office4";#N/A,#N/A,FALSE,"Office5";#N/A,#N/A,FALSE,"Office6";#N/A,#N/A,FALSE,"Office7";#N/A,#N/A,FALSE,"Labor"}</definedName>
    <definedName name="hgjgh" localSheetId="31" hidden="1">{#N/A,#N/A,FALSE,"Matrix";#N/A,#N/A,FALSE,"Executive";#N/A,#N/A,FALSE,"Summary";#N/A,#N/A,FALSE,"Office1";#N/A,#N/A,FALSE,"Office2";#N/A,#N/A,FALSE,"Office3";#N/A,#N/A,FALSE,"Office4";#N/A,#N/A,FALSE,"Office5";#N/A,#N/A,FALSE,"Office6";#N/A,#N/A,FALSE,"Office7";#N/A,#N/A,FALSE,"Labor"}</definedName>
    <definedName name="hgjgh" hidden="1">{#N/A,#N/A,FALSE,"Matrix";#N/A,#N/A,FALSE,"Executive";#N/A,#N/A,FALSE,"Summary";#N/A,#N/A,FALSE,"Office1";#N/A,#N/A,FALSE,"Office2";#N/A,#N/A,FALSE,"Office3";#N/A,#N/A,FALSE,"Office4";#N/A,#N/A,FALSE,"Office5";#N/A,#N/A,FALSE,"Office6";#N/A,#N/A,FALSE,"Office7";#N/A,#N/A,FALSE,"Labor"}</definedName>
    <definedName name="hgjhg" localSheetId="35" hidden="1">{#N/A,#N/A,FALSE,"Dotaciones_Ref"}</definedName>
    <definedName name="hgjhg" localSheetId="37" hidden="1">{#N/A,#N/A,FALSE,"Dotaciones_Ref"}</definedName>
    <definedName name="hgjhg" localSheetId="36" hidden="1">{#N/A,#N/A,FALSE,"Dotaciones_Ref"}</definedName>
    <definedName name="hgjhg" localSheetId="33" hidden="1">{#N/A,#N/A,FALSE,"Dotaciones_Ref"}</definedName>
    <definedName name="hgjhg" localSheetId="34" hidden="1">{#N/A,#N/A,FALSE,"Dotaciones_Ref"}</definedName>
    <definedName name="hgjhg" localSheetId="31" hidden="1">{#N/A,#N/A,FALSE,"Dotaciones_Ref"}</definedName>
    <definedName name="hgjhg" hidden="1">{#N/A,#N/A,FALSE,"Dotaciones_Ref"}</definedName>
    <definedName name="hgjhgjhgjjhg" localSheetId="31">#REF!</definedName>
    <definedName name="hgjhgjhgjjhg">!#REF!</definedName>
    <definedName name="hgjjggjhg" localSheetId="35" hidden="1">{#N/A,#N/A,FALSE,"SumD";#N/A,#N/A,FALSE,"ElecD";#N/A,#N/A,FALSE,"MechD";#N/A,#N/A,FALSE,"GeotD";#N/A,#N/A,FALSE,"PrcsD";#N/A,#N/A,FALSE,"TunnD";#N/A,#N/A,FALSE,"CivlD";#N/A,#N/A,FALSE,"NtwkD";#N/A,#N/A,FALSE,"EstgD";#N/A,#N/A,FALSE,"PEngD"}</definedName>
    <definedName name="hgjjggjhg" localSheetId="37" hidden="1">{#N/A,#N/A,FALSE,"SumD";#N/A,#N/A,FALSE,"ElecD";#N/A,#N/A,FALSE,"MechD";#N/A,#N/A,FALSE,"GeotD";#N/A,#N/A,FALSE,"PrcsD";#N/A,#N/A,FALSE,"TunnD";#N/A,#N/A,FALSE,"CivlD";#N/A,#N/A,FALSE,"NtwkD";#N/A,#N/A,FALSE,"EstgD";#N/A,#N/A,FALSE,"PEngD"}</definedName>
    <definedName name="hgjjggjhg" localSheetId="36" hidden="1">{#N/A,#N/A,FALSE,"SumD";#N/A,#N/A,FALSE,"ElecD";#N/A,#N/A,FALSE,"MechD";#N/A,#N/A,FALSE,"GeotD";#N/A,#N/A,FALSE,"PrcsD";#N/A,#N/A,FALSE,"TunnD";#N/A,#N/A,FALSE,"CivlD";#N/A,#N/A,FALSE,"NtwkD";#N/A,#N/A,FALSE,"EstgD";#N/A,#N/A,FALSE,"PEngD"}</definedName>
    <definedName name="hgjjggjhg" localSheetId="33" hidden="1">{#N/A,#N/A,FALSE,"SumD";#N/A,#N/A,FALSE,"ElecD";#N/A,#N/A,FALSE,"MechD";#N/A,#N/A,FALSE,"GeotD";#N/A,#N/A,FALSE,"PrcsD";#N/A,#N/A,FALSE,"TunnD";#N/A,#N/A,FALSE,"CivlD";#N/A,#N/A,FALSE,"NtwkD";#N/A,#N/A,FALSE,"EstgD";#N/A,#N/A,FALSE,"PEngD"}</definedName>
    <definedName name="hgjjggjhg" localSheetId="34" hidden="1">{#N/A,#N/A,FALSE,"SumD";#N/A,#N/A,FALSE,"ElecD";#N/A,#N/A,FALSE,"MechD";#N/A,#N/A,FALSE,"GeotD";#N/A,#N/A,FALSE,"PrcsD";#N/A,#N/A,FALSE,"TunnD";#N/A,#N/A,FALSE,"CivlD";#N/A,#N/A,FALSE,"NtwkD";#N/A,#N/A,FALSE,"EstgD";#N/A,#N/A,FALSE,"PEngD"}</definedName>
    <definedName name="hgjjggjhg" localSheetId="31" hidden="1">{#N/A,#N/A,FALSE,"SumD";#N/A,#N/A,FALSE,"ElecD";#N/A,#N/A,FALSE,"MechD";#N/A,#N/A,FALSE,"GeotD";#N/A,#N/A,FALSE,"PrcsD";#N/A,#N/A,FALSE,"TunnD";#N/A,#N/A,FALSE,"CivlD";#N/A,#N/A,FALSE,"NtwkD";#N/A,#N/A,FALSE,"EstgD";#N/A,#N/A,FALSE,"PEngD"}</definedName>
    <definedName name="hgjjggjhg" hidden="1">{#N/A,#N/A,FALSE,"SumD";#N/A,#N/A,FALSE,"ElecD";#N/A,#N/A,FALSE,"MechD";#N/A,#N/A,FALSE,"GeotD";#N/A,#N/A,FALSE,"PrcsD";#N/A,#N/A,FALSE,"TunnD";#N/A,#N/A,FALSE,"CivlD";#N/A,#N/A,FALSE,"NtwkD";#N/A,#N/A,FALSE,"EstgD";#N/A,#N/A,FALSE,"PEngD"}</definedName>
    <definedName name="hglahlk" localSheetId="35" hidden="1">{#N/A,#N/A,FALSE,"COVER1.XLS ";#N/A,#N/A,FALSE,"RACT1.XLS";#N/A,#N/A,FALSE,"RACT2.XLS";#N/A,#N/A,FALSE,"ECCMP";#N/A,#N/A,FALSE,"WELDER.XLS"}</definedName>
    <definedName name="hglahlk" localSheetId="37" hidden="1">{#N/A,#N/A,FALSE,"COVER1.XLS ";#N/A,#N/A,FALSE,"RACT1.XLS";#N/A,#N/A,FALSE,"RACT2.XLS";#N/A,#N/A,FALSE,"ECCMP";#N/A,#N/A,FALSE,"WELDER.XLS"}</definedName>
    <definedName name="hglahlk" localSheetId="36" hidden="1">{#N/A,#N/A,FALSE,"COVER1.XLS ";#N/A,#N/A,FALSE,"RACT1.XLS";#N/A,#N/A,FALSE,"RACT2.XLS";#N/A,#N/A,FALSE,"ECCMP";#N/A,#N/A,FALSE,"WELDER.XLS"}</definedName>
    <definedName name="hglahlk" localSheetId="33" hidden="1">{#N/A,#N/A,FALSE,"COVER1.XLS ";#N/A,#N/A,FALSE,"RACT1.XLS";#N/A,#N/A,FALSE,"RACT2.XLS";#N/A,#N/A,FALSE,"ECCMP";#N/A,#N/A,FALSE,"WELDER.XLS"}</definedName>
    <definedName name="hglahlk" localSheetId="34" hidden="1">{#N/A,#N/A,FALSE,"COVER1.XLS ";#N/A,#N/A,FALSE,"RACT1.XLS";#N/A,#N/A,FALSE,"RACT2.XLS";#N/A,#N/A,FALSE,"ECCMP";#N/A,#N/A,FALSE,"WELDER.XLS"}</definedName>
    <definedName name="hglahlk" localSheetId="31" hidden="1">{#N/A,#N/A,FALSE,"COVER1.XLS ";#N/A,#N/A,FALSE,"RACT1.XLS";#N/A,#N/A,FALSE,"RACT2.XLS";#N/A,#N/A,FALSE,"ECCMP";#N/A,#N/A,FALSE,"WELDER.XLS"}</definedName>
    <definedName name="hglahlk" hidden="1">{#N/A,#N/A,FALSE,"COVER1.XLS ";#N/A,#N/A,FALSE,"RACT1.XLS";#N/A,#N/A,FALSE,"RACT2.XLS";#N/A,#N/A,FALSE,"ECCMP";#N/A,#N/A,FALSE,"WELDER.XLS"}</definedName>
    <definedName name="HGRTE">#REF!</definedName>
    <definedName name="hh" localSheetId="35" hidden="1">{#N/A,#N/A,FALSE,"minas";#N/A,#N/A,FALSE,"Total_OC015";#N/A,#N/A,FALSE,"ADMIN";#N/A,#N/A,FALSE,"PROCES";#N/A,#N/A,FALSE,"civil";#N/A,#N/A,FALSE,"CAÑER";#N/A,#N/A,FALSE,"ELEC";#N/A,#N/A,FALSE,"INSTR";#N/A,#N/A,FALSE,"PDS";#N/A,#N/A,FALSE,"mecan"}</definedName>
    <definedName name="hh" localSheetId="37" hidden="1">{#N/A,#N/A,FALSE,"minas";#N/A,#N/A,FALSE,"Total_OC015";#N/A,#N/A,FALSE,"ADMIN";#N/A,#N/A,FALSE,"PROCES";#N/A,#N/A,FALSE,"civil";#N/A,#N/A,FALSE,"CAÑER";#N/A,#N/A,FALSE,"ELEC";#N/A,#N/A,FALSE,"INSTR";#N/A,#N/A,FALSE,"PDS";#N/A,#N/A,FALSE,"mecan"}</definedName>
    <definedName name="hh" localSheetId="36" hidden="1">{#N/A,#N/A,FALSE,"minas";#N/A,#N/A,FALSE,"Total_OC015";#N/A,#N/A,FALSE,"ADMIN";#N/A,#N/A,FALSE,"PROCES";#N/A,#N/A,FALSE,"civil";#N/A,#N/A,FALSE,"CAÑER";#N/A,#N/A,FALSE,"ELEC";#N/A,#N/A,FALSE,"INSTR";#N/A,#N/A,FALSE,"PDS";#N/A,#N/A,FALSE,"mecan"}</definedName>
    <definedName name="hh" localSheetId="33" hidden="1">{#N/A,#N/A,FALSE,"minas";#N/A,#N/A,FALSE,"Total_OC015";#N/A,#N/A,FALSE,"ADMIN";#N/A,#N/A,FALSE,"PROCES";#N/A,#N/A,FALSE,"civil";#N/A,#N/A,FALSE,"CAÑER";#N/A,#N/A,FALSE,"ELEC";#N/A,#N/A,FALSE,"INSTR";#N/A,#N/A,FALSE,"PDS";#N/A,#N/A,FALSE,"mecan"}</definedName>
    <definedName name="hh" localSheetId="34" hidden="1">{#N/A,#N/A,FALSE,"minas";#N/A,#N/A,FALSE,"Total_OC015";#N/A,#N/A,FALSE,"ADMIN";#N/A,#N/A,FALSE,"PROCES";#N/A,#N/A,FALSE,"civil";#N/A,#N/A,FALSE,"CAÑER";#N/A,#N/A,FALSE,"ELEC";#N/A,#N/A,FALSE,"INSTR";#N/A,#N/A,FALSE,"PDS";#N/A,#N/A,FALSE,"mecan"}</definedName>
    <definedName name="hh" localSheetId="31" hidden="1">#REF!</definedName>
    <definedName name="HH">#REF!</definedName>
    <definedName name="hh___0" localSheetId="31">#REF!</definedName>
    <definedName name="hh___0">!#REF!</definedName>
    <definedName name="hh___13" localSheetId="31">#REF!</definedName>
    <definedName name="hh___13">!#REF!</definedName>
    <definedName name="HH_1" localSheetId="35" hidden="1">{"CI+GG(BASE)",#N/A,FALSE,"CI+GG(BASE)";"GG",#N/A,FALSE,"CI+GG(BASE)";"CI",#N/A,FALSE,"CI+GG(BASE)"}</definedName>
    <definedName name="HH_1" localSheetId="37" hidden="1">{"CI+GG(BASE)",#N/A,FALSE,"CI+GG(BASE)";"GG",#N/A,FALSE,"CI+GG(BASE)";"CI",#N/A,FALSE,"CI+GG(BASE)"}</definedName>
    <definedName name="HH_1" localSheetId="36" hidden="1">{"CI+GG(BASE)",#N/A,FALSE,"CI+GG(BASE)";"GG",#N/A,FALSE,"CI+GG(BASE)";"CI",#N/A,FALSE,"CI+GG(BASE)"}</definedName>
    <definedName name="HH_1" localSheetId="33" hidden="1">{"CI+GG(BASE)",#N/A,FALSE,"CI+GG(BASE)";"GG",#N/A,FALSE,"CI+GG(BASE)";"CI",#N/A,FALSE,"CI+GG(BASE)"}</definedName>
    <definedName name="HH_1" localSheetId="34" hidden="1">{"CI+GG(BASE)",#N/A,FALSE,"CI+GG(BASE)";"GG",#N/A,FALSE,"CI+GG(BASE)";"CI",#N/A,FALSE,"CI+GG(BASE)"}</definedName>
    <definedName name="HH_1" localSheetId="31" hidden="1">{"CI+GG(BASE)",#N/A,FALSE,"CI+GG(BASE)";"GG",#N/A,FALSE,"CI+GG(BASE)";"CI",#N/A,FALSE,"CI+GG(BASE)"}</definedName>
    <definedName name="HH_1" hidden="1">{"CI+GG(BASE)",#N/A,FALSE,"CI+GG(BASE)";"GG",#N/A,FALSE,"CI+GG(BASE)";"CI",#N/A,FALSE,"CI+GG(BASE)"}</definedName>
    <definedName name="HH_2" localSheetId="35" hidden="1">{"CI+GG(BASE)",#N/A,FALSE,"CI+GG(BASE)";"GG",#N/A,FALSE,"CI+GG(BASE)";"CI",#N/A,FALSE,"CI+GG(BASE)"}</definedName>
    <definedName name="HH_2" localSheetId="37" hidden="1">{"CI+GG(BASE)",#N/A,FALSE,"CI+GG(BASE)";"GG",#N/A,FALSE,"CI+GG(BASE)";"CI",#N/A,FALSE,"CI+GG(BASE)"}</definedName>
    <definedName name="HH_2" localSheetId="36" hidden="1">{"CI+GG(BASE)",#N/A,FALSE,"CI+GG(BASE)";"GG",#N/A,FALSE,"CI+GG(BASE)";"CI",#N/A,FALSE,"CI+GG(BASE)"}</definedName>
    <definedName name="HH_2" localSheetId="33" hidden="1">{"CI+GG(BASE)",#N/A,FALSE,"CI+GG(BASE)";"GG",#N/A,FALSE,"CI+GG(BASE)";"CI",#N/A,FALSE,"CI+GG(BASE)"}</definedName>
    <definedName name="HH_2" localSheetId="34" hidden="1">{"CI+GG(BASE)",#N/A,FALSE,"CI+GG(BASE)";"GG",#N/A,FALSE,"CI+GG(BASE)";"CI",#N/A,FALSE,"CI+GG(BASE)"}</definedName>
    <definedName name="HH_2" localSheetId="31" hidden="1">{"CI+GG(BASE)",#N/A,FALSE,"CI+GG(BASE)";"GG",#N/A,FALSE,"CI+GG(BASE)";"CI",#N/A,FALSE,"CI+GG(BASE)"}</definedName>
    <definedName name="HH_2" hidden="1">{"CI+GG(BASE)",#N/A,FALSE,"CI+GG(BASE)";"GG",#N/A,FALSE,"CI+GG(BASE)";"CI",#N/A,FALSE,"CI+GG(BASE)"}</definedName>
    <definedName name="HH_22" localSheetId="31">#REF!</definedName>
    <definedName name="HH_22">!#REF!</definedName>
    <definedName name="HH_3" localSheetId="35" hidden="1">{"CI+GG(BASE)",#N/A,FALSE,"CI+GG(BASE)";"GG",#N/A,FALSE,"CI+GG(BASE)";"CI",#N/A,FALSE,"CI+GG(BASE)"}</definedName>
    <definedName name="HH_3" localSheetId="37" hidden="1">{"CI+GG(BASE)",#N/A,FALSE,"CI+GG(BASE)";"GG",#N/A,FALSE,"CI+GG(BASE)";"CI",#N/A,FALSE,"CI+GG(BASE)"}</definedName>
    <definedName name="HH_3" localSheetId="36" hidden="1">{"CI+GG(BASE)",#N/A,FALSE,"CI+GG(BASE)";"GG",#N/A,FALSE,"CI+GG(BASE)";"CI",#N/A,FALSE,"CI+GG(BASE)"}</definedName>
    <definedName name="HH_3" localSheetId="33" hidden="1">{"CI+GG(BASE)",#N/A,FALSE,"CI+GG(BASE)";"GG",#N/A,FALSE,"CI+GG(BASE)";"CI",#N/A,FALSE,"CI+GG(BASE)"}</definedName>
    <definedName name="HH_3" localSheetId="34" hidden="1">{"CI+GG(BASE)",#N/A,FALSE,"CI+GG(BASE)";"GG",#N/A,FALSE,"CI+GG(BASE)";"CI",#N/A,FALSE,"CI+GG(BASE)"}</definedName>
    <definedName name="HH_3" localSheetId="31" hidden="1">{"CI+GG(BASE)",#N/A,FALSE,"CI+GG(BASE)";"GG",#N/A,FALSE,"CI+GG(BASE)";"CI",#N/A,FALSE,"CI+GG(BASE)"}</definedName>
    <definedName name="HH_3" hidden="1">{"CI+GG(BASE)",#N/A,FALSE,"CI+GG(BASE)";"GG",#N/A,FALSE,"CI+GG(BASE)";"CI",#N/A,FALSE,"CI+GG(BASE)"}</definedName>
    <definedName name="HH_4" localSheetId="35" hidden="1">{"CI+GG(BASE)",#N/A,FALSE,"CI+GG(BASE)";"GG",#N/A,FALSE,"CI+GG(BASE)";"CI",#N/A,FALSE,"CI+GG(BASE)"}</definedName>
    <definedName name="HH_4" localSheetId="37" hidden="1">{"CI+GG(BASE)",#N/A,FALSE,"CI+GG(BASE)";"GG",#N/A,FALSE,"CI+GG(BASE)";"CI",#N/A,FALSE,"CI+GG(BASE)"}</definedName>
    <definedName name="HH_4" localSheetId="36" hidden="1">{"CI+GG(BASE)",#N/A,FALSE,"CI+GG(BASE)";"GG",#N/A,FALSE,"CI+GG(BASE)";"CI",#N/A,FALSE,"CI+GG(BASE)"}</definedName>
    <definedName name="HH_4" localSheetId="33" hidden="1">{"CI+GG(BASE)",#N/A,FALSE,"CI+GG(BASE)";"GG",#N/A,FALSE,"CI+GG(BASE)";"CI",#N/A,FALSE,"CI+GG(BASE)"}</definedName>
    <definedName name="HH_4" localSheetId="34" hidden="1">{"CI+GG(BASE)",#N/A,FALSE,"CI+GG(BASE)";"GG",#N/A,FALSE,"CI+GG(BASE)";"CI",#N/A,FALSE,"CI+GG(BASE)"}</definedName>
    <definedName name="HH_4" localSheetId="31" hidden="1">{"CI+GG(BASE)",#N/A,FALSE,"CI+GG(BASE)";"GG",#N/A,FALSE,"CI+GG(BASE)";"CI",#N/A,FALSE,"CI+GG(BASE)"}</definedName>
    <definedName name="HH_4" hidden="1">{"CI+GG(BASE)",#N/A,FALSE,"CI+GG(BASE)";"GG",#N/A,FALSE,"CI+GG(BASE)";"CI",#N/A,FALSE,"CI+GG(BASE)"}</definedName>
    <definedName name="HH_5" localSheetId="35" hidden="1">{"CI+GG(BASE)",#N/A,FALSE,"CI+GG(BASE)";"GG",#N/A,FALSE,"CI+GG(BASE)";"CI",#N/A,FALSE,"CI+GG(BASE)"}</definedName>
    <definedName name="HH_5" localSheetId="37" hidden="1">{"CI+GG(BASE)",#N/A,FALSE,"CI+GG(BASE)";"GG",#N/A,FALSE,"CI+GG(BASE)";"CI",#N/A,FALSE,"CI+GG(BASE)"}</definedName>
    <definedName name="HH_5" localSheetId="36" hidden="1">{"CI+GG(BASE)",#N/A,FALSE,"CI+GG(BASE)";"GG",#N/A,FALSE,"CI+GG(BASE)";"CI",#N/A,FALSE,"CI+GG(BASE)"}</definedName>
    <definedName name="HH_5" localSheetId="33" hidden="1">{"CI+GG(BASE)",#N/A,FALSE,"CI+GG(BASE)";"GG",#N/A,FALSE,"CI+GG(BASE)";"CI",#N/A,FALSE,"CI+GG(BASE)"}</definedName>
    <definedName name="HH_5" localSheetId="34" hidden="1">{"CI+GG(BASE)",#N/A,FALSE,"CI+GG(BASE)";"GG",#N/A,FALSE,"CI+GG(BASE)";"CI",#N/A,FALSE,"CI+GG(BASE)"}</definedName>
    <definedName name="HH_5" localSheetId="31" hidden="1">{"CI+GG(BASE)",#N/A,FALSE,"CI+GG(BASE)";"GG",#N/A,FALSE,"CI+GG(BASE)";"CI",#N/A,FALSE,"CI+GG(BASE)"}</definedName>
    <definedName name="HH_5" hidden="1">{"CI+GG(BASE)",#N/A,FALSE,"CI+GG(BASE)";"GG",#N/A,FALSE,"CI+GG(BASE)";"CI",#N/A,FALSE,"CI+GG(BASE)"}</definedName>
    <definedName name="hhacumulada">#REF!,#REF!,#REF!,#REF!</definedName>
    <definedName name="HHBG" localSheetId="35" hidden="1">{#N/A,#N/A,FALSE,"PEND INC";#N/A,#N/A,FALSE,"PEND MINM"}</definedName>
    <definedName name="HHBG" localSheetId="37" hidden="1">{#N/A,#N/A,FALSE,"PEND INC";#N/A,#N/A,FALSE,"PEND MINM"}</definedName>
    <definedName name="HHBG" localSheetId="36" hidden="1">{#N/A,#N/A,FALSE,"PEND INC";#N/A,#N/A,FALSE,"PEND MINM"}</definedName>
    <definedName name="HHBG" localSheetId="33" hidden="1">{#N/A,#N/A,FALSE,"PEND INC";#N/A,#N/A,FALSE,"PEND MINM"}</definedName>
    <definedName name="HHBG" localSheetId="34" hidden="1">{#N/A,#N/A,FALSE,"PEND INC";#N/A,#N/A,FALSE,"PEND MINM"}</definedName>
    <definedName name="HHBG" localSheetId="31" hidden="1">{#N/A,#N/A,FALSE,"PEND INC";#N/A,#N/A,FALSE,"PEND MINM"}</definedName>
    <definedName name="HHBG" hidden="1">{#N/A,#N/A,FALSE,"PEND INC";#N/A,#N/A,FALSE,"PEND MINM"}</definedName>
    <definedName name="HHC">#REF!</definedName>
    <definedName name="HHD" localSheetId="31">#REF!</definedName>
    <definedName name="HHD">!#REF!</definedName>
    <definedName name="HHDC">#REF!</definedName>
    <definedName name="HHDT">#REF!</definedName>
    <definedName name="hhernand">#REF!</definedName>
    <definedName name="hhganadas">#REF!</definedName>
    <definedName name="HHGH" localSheetId="35" hidden="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37" hidden="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36" hidden="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33" hidden="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34" hidden="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31" hidden="1">{"Control_Consolidado",#N/A,FALSE,"Cons.";"Control_Tunel",#N/A,FALSE,"Cons.";"Control_Melip",#N/A,FALSE,"Cons.";"Control_Gualleco",#N/A,FALSE,"Cons.";"Control_Sara L",#N/A,FALSE,"Cons.";"Control_Quellon",#N/A,FALSE,"Cons.";"Control_Biolix",#N/A,FALSE,"Cons.";"Control_Oficina",#N/A,FALSE,"Cons.";"Control_Consorcio",#N/A,FALSE,"Cons."}</definedName>
    <definedName name="HHGH" hidden="1">{"Control_Consolidado",#N/A,FALSE,"Cons.";"Control_Tunel",#N/A,FALSE,"Cons.";"Control_Melip",#N/A,FALSE,"Cons.";"Control_Gualleco",#N/A,FALSE,"Cons.";"Control_Sara L",#N/A,FALSE,"Cons.";"Control_Quellon",#N/A,FALSE,"Cons.";"Control_Biolix",#N/A,FALSE,"Cons.";"Control_Oficina",#N/A,FALSE,"Cons.";"Control_Consorcio",#N/A,FALSE,"Cons."}</definedName>
    <definedName name="hhh" localSheetId="35" hidden="1">{#N/A,#N/A,FALSE,"200001";#N/A,#N/A,FALSE,"S221 200003";#N/A,#N/A,FALSE,"S221 204005";#N/A,#N/A,FALSE,"S221 204006";#N/A,#N/A,FALSE,"S221 204008"}</definedName>
    <definedName name="hhh" localSheetId="37" hidden="1">{#N/A,#N/A,FALSE,"200001";#N/A,#N/A,FALSE,"S221 200003";#N/A,#N/A,FALSE,"S221 204005";#N/A,#N/A,FALSE,"S221 204006";#N/A,#N/A,FALSE,"S221 204008"}</definedName>
    <definedName name="hhh" localSheetId="36" hidden="1">{#N/A,#N/A,FALSE,"200001";#N/A,#N/A,FALSE,"S221 200003";#N/A,#N/A,FALSE,"S221 204005";#N/A,#N/A,FALSE,"S221 204006";#N/A,#N/A,FALSE,"S221 204008"}</definedName>
    <definedName name="hhh" localSheetId="33" hidden="1">{#N/A,#N/A,FALSE,"200001";#N/A,#N/A,FALSE,"S221 200003";#N/A,#N/A,FALSE,"S221 204005";#N/A,#N/A,FALSE,"S221 204006";#N/A,#N/A,FALSE,"S221 204008"}</definedName>
    <definedName name="hhh" localSheetId="34" hidden="1">{#N/A,#N/A,FALSE,"200001";#N/A,#N/A,FALSE,"S221 200003";#N/A,#N/A,FALSE,"S221 204005";#N/A,#N/A,FALSE,"S221 204006";#N/A,#N/A,FALSE,"S221 204008"}</definedName>
    <definedName name="hhh" localSheetId="31" hidden="1">#REF!</definedName>
    <definedName name="hhh" hidden="1">{#N/A,#N/A,FALSE,"200001";#N/A,#N/A,FALSE,"S221 200003";#N/A,#N/A,FALSE,"S221 204005";#N/A,#N/A,FALSE,"S221 204006";#N/A,#N/A,FALSE,"S221 204008"}</definedName>
    <definedName name="HHHD">#REF!</definedName>
    <definedName name="hhhh" localSheetId="35" hidden="1">{#N/A,#N/A,FALSE,"minas";#N/A,#N/A,FALSE,"Total_OC015";#N/A,#N/A,FALSE,"ADMIN";#N/A,#N/A,FALSE,"PROCES";#N/A,#N/A,FALSE,"civil";#N/A,#N/A,FALSE,"CAÑER";#N/A,#N/A,FALSE,"ELEC";#N/A,#N/A,FALSE,"INSTR";#N/A,#N/A,FALSE,"PDS";#N/A,#N/A,FALSE,"mecan"}</definedName>
    <definedName name="hhhh" localSheetId="37" hidden="1">{#N/A,#N/A,FALSE,"minas";#N/A,#N/A,FALSE,"Total_OC015";#N/A,#N/A,FALSE,"ADMIN";#N/A,#N/A,FALSE,"PROCES";#N/A,#N/A,FALSE,"civil";#N/A,#N/A,FALSE,"CAÑER";#N/A,#N/A,FALSE,"ELEC";#N/A,#N/A,FALSE,"INSTR";#N/A,#N/A,FALSE,"PDS";#N/A,#N/A,FALSE,"mecan"}</definedName>
    <definedName name="hhhh" localSheetId="36" hidden="1">{#N/A,#N/A,FALSE,"minas";#N/A,#N/A,FALSE,"Total_OC015";#N/A,#N/A,FALSE,"ADMIN";#N/A,#N/A,FALSE,"PROCES";#N/A,#N/A,FALSE,"civil";#N/A,#N/A,FALSE,"CAÑER";#N/A,#N/A,FALSE,"ELEC";#N/A,#N/A,FALSE,"INSTR";#N/A,#N/A,FALSE,"PDS";#N/A,#N/A,FALSE,"mecan"}</definedName>
    <definedName name="hhhh" localSheetId="33" hidden="1">{#N/A,#N/A,FALSE,"minas";#N/A,#N/A,FALSE,"Total_OC015";#N/A,#N/A,FALSE,"ADMIN";#N/A,#N/A,FALSE,"PROCES";#N/A,#N/A,FALSE,"civil";#N/A,#N/A,FALSE,"CAÑER";#N/A,#N/A,FALSE,"ELEC";#N/A,#N/A,FALSE,"INSTR";#N/A,#N/A,FALSE,"PDS";#N/A,#N/A,FALSE,"mecan"}</definedName>
    <definedName name="hhhh" localSheetId="34" hidden="1">{#N/A,#N/A,FALSE,"minas";#N/A,#N/A,FALSE,"Total_OC015";#N/A,#N/A,FALSE,"ADMIN";#N/A,#N/A,FALSE,"PROCES";#N/A,#N/A,FALSE,"civil";#N/A,#N/A,FALSE,"CAÑER";#N/A,#N/A,FALSE,"ELEC";#N/A,#N/A,FALSE,"INSTR";#N/A,#N/A,FALSE,"PDS";#N/A,#N/A,FALSE,"mecan"}</definedName>
    <definedName name="hhhh" localSheetId="31" hidden="1">{#N/A,#N/A,FALSE,"minas";#N/A,#N/A,FALSE,"Total_OC015";#N/A,#N/A,FALSE,"ADMIN";#N/A,#N/A,FALSE,"PROCES";#N/A,#N/A,FALSE,"civil";#N/A,#N/A,FALSE,"CAÑER";#N/A,#N/A,FALSE,"ELEC";#N/A,#N/A,FALSE,"INSTR";#N/A,#N/A,FALSE,"PDS";#N/A,#N/A,FALSE,"mecan"}</definedName>
    <definedName name="hhhh" hidden="1">{#N/A,#N/A,FALSE,"minas";#N/A,#N/A,FALSE,"Total_OC015";#N/A,#N/A,FALSE,"ADMIN";#N/A,#N/A,FALSE,"PROCES";#N/A,#N/A,FALSE,"civil";#N/A,#N/A,FALSE,"CAÑER";#N/A,#N/A,FALSE,"ELEC";#N/A,#N/A,FALSE,"INSTR";#N/A,#N/A,FALSE,"PDS";#N/A,#N/A,FALSE,"mecan"}</definedName>
    <definedName name="hhhh_1" localSheetId="35" hidden="1">{#N/A,#N/A,FALSE,"Aging Summary";#N/A,#N/A,FALSE,"Ratio Analysis";#N/A,#N/A,FALSE,"Test 120 Day Accts";#N/A,#N/A,FALSE,"Tickmarks"}</definedName>
    <definedName name="hhhh_1" localSheetId="37" hidden="1">{#N/A,#N/A,FALSE,"Aging Summary";#N/A,#N/A,FALSE,"Ratio Analysis";#N/A,#N/A,FALSE,"Test 120 Day Accts";#N/A,#N/A,FALSE,"Tickmarks"}</definedName>
    <definedName name="hhhh_1" localSheetId="36" hidden="1">{#N/A,#N/A,FALSE,"Aging Summary";#N/A,#N/A,FALSE,"Ratio Analysis";#N/A,#N/A,FALSE,"Test 120 Day Accts";#N/A,#N/A,FALSE,"Tickmarks"}</definedName>
    <definedName name="hhhh_1" localSheetId="33" hidden="1">{#N/A,#N/A,FALSE,"Aging Summary";#N/A,#N/A,FALSE,"Ratio Analysis";#N/A,#N/A,FALSE,"Test 120 Day Accts";#N/A,#N/A,FALSE,"Tickmarks"}</definedName>
    <definedName name="hhhh_1" localSheetId="34" hidden="1">{#N/A,#N/A,FALSE,"Aging Summary";#N/A,#N/A,FALSE,"Ratio Analysis";#N/A,#N/A,FALSE,"Test 120 Day Accts";#N/A,#N/A,FALSE,"Tickmarks"}</definedName>
    <definedName name="hhhh_1" localSheetId="31" hidden="1">{#N/A,#N/A,FALSE,"Aging Summary";#N/A,#N/A,FALSE,"Ratio Analysis";#N/A,#N/A,FALSE,"Test 120 Day Accts";#N/A,#N/A,FALSE,"Tickmarks"}</definedName>
    <definedName name="hhhh_1" hidden="1">{#N/A,#N/A,FALSE,"Aging Summary";#N/A,#N/A,FALSE,"Ratio Analysis";#N/A,#N/A,FALSE,"Test 120 Day Accts";#N/A,#N/A,FALSE,"Tickmarks"}</definedName>
    <definedName name="hhhhffffff" localSheetId="35" hidden="1">{#N/A,#N/A,FALSE,"masez (10)";#N/A,#N/A,FALSE,"masez (7)";#N/A,#N/A,FALSE,"masez (6)";#N/A,#N/A,FALSE,"masez (5)";#N/A,#N/A,FALSE,"masez (4)";#N/A,#N/A,FALSE,"masez (3)";#N/A,#N/A,FALSE,"masez (2)";#N/A,#N/A,FALSE,"GME";#N/A,#N/A,FALSE,"masez"}</definedName>
    <definedName name="hhhhffffff" localSheetId="37" hidden="1">{#N/A,#N/A,FALSE,"masez (10)";#N/A,#N/A,FALSE,"masez (7)";#N/A,#N/A,FALSE,"masez (6)";#N/A,#N/A,FALSE,"masez (5)";#N/A,#N/A,FALSE,"masez (4)";#N/A,#N/A,FALSE,"masez (3)";#N/A,#N/A,FALSE,"masez (2)";#N/A,#N/A,FALSE,"GME";#N/A,#N/A,FALSE,"masez"}</definedName>
    <definedName name="hhhhffffff" localSheetId="36" hidden="1">{#N/A,#N/A,FALSE,"masez (10)";#N/A,#N/A,FALSE,"masez (7)";#N/A,#N/A,FALSE,"masez (6)";#N/A,#N/A,FALSE,"masez (5)";#N/A,#N/A,FALSE,"masez (4)";#N/A,#N/A,FALSE,"masez (3)";#N/A,#N/A,FALSE,"masez (2)";#N/A,#N/A,FALSE,"GME";#N/A,#N/A,FALSE,"masez"}</definedName>
    <definedName name="hhhhffffff" localSheetId="33" hidden="1">{#N/A,#N/A,FALSE,"masez (10)";#N/A,#N/A,FALSE,"masez (7)";#N/A,#N/A,FALSE,"masez (6)";#N/A,#N/A,FALSE,"masez (5)";#N/A,#N/A,FALSE,"masez (4)";#N/A,#N/A,FALSE,"masez (3)";#N/A,#N/A,FALSE,"masez (2)";#N/A,#N/A,FALSE,"GME";#N/A,#N/A,FALSE,"masez"}</definedName>
    <definedName name="hhhhffffff" localSheetId="34" hidden="1">{#N/A,#N/A,FALSE,"masez (10)";#N/A,#N/A,FALSE,"masez (7)";#N/A,#N/A,FALSE,"masez (6)";#N/A,#N/A,FALSE,"masez (5)";#N/A,#N/A,FALSE,"masez (4)";#N/A,#N/A,FALSE,"masez (3)";#N/A,#N/A,FALSE,"masez (2)";#N/A,#N/A,FALSE,"GME";#N/A,#N/A,FALSE,"masez"}</definedName>
    <definedName name="hhhhffffff" localSheetId="31" hidden="1">{#N/A,#N/A,FALSE,"masez (10)";#N/A,#N/A,FALSE,"masez (7)";#N/A,#N/A,FALSE,"masez (6)";#N/A,#N/A,FALSE,"masez (5)";#N/A,#N/A,FALSE,"masez (4)";#N/A,#N/A,FALSE,"masez (3)";#N/A,#N/A,FALSE,"masez (2)";#N/A,#N/A,FALSE,"GME";#N/A,#N/A,FALSE,"masez"}</definedName>
    <definedName name="hhhhffffff" hidden="1">{#N/A,#N/A,FALSE,"masez (10)";#N/A,#N/A,FALSE,"masez (7)";#N/A,#N/A,FALSE,"masez (6)";#N/A,#N/A,FALSE,"masez (5)";#N/A,#N/A,FALSE,"masez (4)";#N/A,#N/A,FALSE,"masez (3)";#N/A,#N/A,FALSE,"masez (2)";#N/A,#N/A,FALSE,"GME";#N/A,#N/A,FALSE,"masez"}</definedName>
    <definedName name="hhhhh" localSheetId="35" hidden="1">{#N/A,#N/A,FALSE,"masez (10)";#N/A,#N/A,FALSE,"masez (7)";#N/A,#N/A,FALSE,"masez (6)";#N/A,#N/A,FALSE,"masez (5)";#N/A,#N/A,FALSE,"masez (4)";#N/A,#N/A,FALSE,"masez (3)";#N/A,#N/A,FALSE,"masez (2)";#N/A,#N/A,FALSE,"GME";#N/A,#N/A,FALSE,"masez"}</definedName>
    <definedName name="hhhhh" localSheetId="37" hidden="1">{#N/A,#N/A,FALSE,"masez (10)";#N/A,#N/A,FALSE,"masez (7)";#N/A,#N/A,FALSE,"masez (6)";#N/A,#N/A,FALSE,"masez (5)";#N/A,#N/A,FALSE,"masez (4)";#N/A,#N/A,FALSE,"masez (3)";#N/A,#N/A,FALSE,"masez (2)";#N/A,#N/A,FALSE,"GME";#N/A,#N/A,FALSE,"masez"}</definedName>
    <definedName name="hhhhh" localSheetId="36" hidden="1">{#N/A,#N/A,FALSE,"masez (10)";#N/A,#N/A,FALSE,"masez (7)";#N/A,#N/A,FALSE,"masez (6)";#N/A,#N/A,FALSE,"masez (5)";#N/A,#N/A,FALSE,"masez (4)";#N/A,#N/A,FALSE,"masez (3)";#N/A,#N/A,FALSE,"masez (2)";#N/A,#N/A,FALSE,"GME";#N/A,#N/A,FALSE,"masez"}</definedName>
    <definedName name="hhhhh" localSheetId="33" hidden="1">{#N/A,#N/A,FALSE,"masez (10)";#N/A,#N/A,FALSE,"masez (7)";#N/A,#N/A,FALSE,"masez (6)";#N/A,#N/A,FALSE,"masez (5)";#N/A,#N/A,FALSE,"masez (4)";#N/A,#N/A,FALSE,"masez (3)";#N/A,#N/A,FALSE,"masez (2)";#N/A,#N/A,FALSE,"GME";#N/A,#N/A,FALSE,"masez"}</definedName>
    <definedName name="hhhhh" localSheetId="34" hidden="1">{#N/A,#N/A,FALSE,"masez (10)";#N/A,#N/A,FALSE,"masez (7)";#N/A,#N/A,FALSE,"masez (6)";#N/A,#N/A,FALSE,"masez (5)";#N/A,#N/A,FALSE,"masez (4)";#N/A,#N/A,FALSE,"masez (3)";#N/A,#N/A,FALSE,"masez (2)";#N/A,#N/A,FALSE,"GME";#N/A,#N/A,FALSE,"masez"}</definedName>
    <definedName name="hhhhh" localSheetId="3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_1" localSheetId="35" hidden="1">{#N/A,#N/A,FALSE,"masez (10)";#N/A,#N/A,FALSE,"masez (7)";#N/A,#N/A,FALSE,"masez (6)";#N/A,#N/A,FALSE,"masez (5)";#N/A,#N/A,FALSE,"masez (4)";#N/A,#N/A,FALSE,"masez (3)";#N/A,#N/A,FALSE,"masez (2)";#N/A,#N/A,FALSE,"GME";#N/A,#N/A,FALSE,"masez"}</definedName>
    <definedName name="hhhhh_1" localSheetId="37" hidden="1">{#N/A,#N/A,FALSE,"masez (10)";#N/A,#N/A,FALSE,"masez (7)";#N/A,#N/A,FALSE,"masez (6)";#N/A,#N/A,FALSE,"masez (5)";#N/A,#N/A,FALSE,"masez (4)";#N/A,#N/A,FALSE,"masez (3)";#N/A,#N/A,FALSE,"masez (2)";#N/A,#N/A,FALSE,"GME";#N/A,#N/A,FALSE,"masez"}</definedName>
    <definedName name="hhhhh_1" localSheetId="36" hidden="1">{#N/A,#N/A,FALSE,"masez (10)";#N/A,#N/A,FALSE,"masez (7)";#N/A,#N/A,FALSE,"masez (6)";#N/A,#N/A,FALSE,"masez (5)";#N/A,#N/A,FALSE,"masez (4)";#N/A,#N/A,FALSE,"masez (3)";#N/A,#N/A,FALSE,"masez (2)";#N/A,#N/A,FALSE,"GME";#N/A,#N/A,FALSE,"masez"}</definedName>
    <definedName name="hhhhh_1" localSheetId="33" hidden="1">{#N/A,#N/A,FALSE,"masez (10)";#N/A,#N/A,FALSE,"masez (7)";#N/A,#N/A,FALSE,"masez (6)";#N/A,#N/A,FALSE,"masez (5)";#N/A,#N/A,FALSE,"masez (4)";#N/A,#N/A,FALSE,"masez (3)";#N/A,#N/A,FALSE,"masez (2)";#N/A,#N/A,FALSE,"GME";#N/A,#N/A,FALSE,"masez"}</definedName>
    <definedName name="hhhhh_1" localSheetId="34" hidden="1">{#N/A,#N/A,FALSE,"masez (10)";#N/A,#N/A,FALSE,"masez (7)";#N/A,#N/A,FALSE,"masez (6)";#N/A,#N/A,FALSE,"masez (5)";#N/A,#N/A,FALSE,"masez (4)";#N/A,#N/A,FALSE,"masez (3)";#N/A,#N/A,FALSE,"masez (2)";#N/A,#N/A,FALSE,"GME";#N/A,#N/A,FALSE,"masez"}</definedName>
    <definedName name="hhhhh_1" localSheetId="31" hidden="1">{#N/A,#N/A,FALSE,"masez (10)";#N/A,#N/A,FALSE,"masez (7)";#N/A,#N/A,FALSE,"masez (6)";#N/A,#N/A,FALSE,"masez (5)";#N/A,#N/A,FALSE,"masez (4)";#N/A,#N/A,FALSE,"masez (3)";#N/A,#N/A,FALSE,"masez (2)";#N/A,#N/A,FALSE,"GME";#N/A,#N/A,FALSE,"masez"}</definedName>
    <definedName name="hhhhh_1" hidden="1">{#N/A,#N/A,FALSE,"masez (10)";#N/A,#N/A,FALSE,"masez (7)";#N/A,#N/A,FALSE,"masez (6)";#N/A,#N/A,FALSE,"masez (5)";#N/A,#N/A,FALSE,"masez (4)";#N/A,#N/A,FALSE,"masez (3)";#N/A,#N/A,FALSE,"masez (2)";#N/A,#N/A,FALSE,"GME";#N/A,#N/A,FALSE,"masez"}</definedName>
    <definedName name="HHHHHH" localSheetId="35" hidden="1">{"DETALLE_1996",#N/A,FALSE,"flujo";"DETALLE_1997",#N/A,FALSE,"flujo";"GASTOS_INCURRIDOS_1996",#N/A,FALSE,"flujo";"GASTOS_PROGRAMADOS_PARA_1997",#N/A,FALSE,"flujo";#N/A,#N/A,FALSE,"comparat";#N/A,#N/A,FALSE,"costos";#N/A,#N/A,FALSE,"proyctrol"}</definedName>
    <definedName name="hhhhhh" localSheetId="37" hidden="1">{"MAR",#N/A,FALSE,"March"}</definedName>
    <definedName name="hhhhhh" localSheetId="36" hidden="1">{"MAR",#N/A,FALSE,"March"}</definedName>
    <definedName name="HHHHHH" localSheetId="33" hidden="1">{"DETALLE_1996",#N/A,FALSE,"flujo";"DETALLE_1997",#N/A,FALSE,"flujo";"GASTOS_INCURRIDOS_1996",#N/A,FALSE,"flujo";"GASTOS_PROGRAMADOS_PARA_1997",#N/A,FALSE,"flujo";#N/A,#N/A,FALSE,"comparat";#N/A,#N/A,FALSE,"costos";#N/A,#N/A,FALSE,"proyctrol"}</definedName>
    <definedName name="HHHHHH" localSheetId="34" hidden="1">{"DETALLE_1996",#N/A,FALSE,"flujo";"DETALLE_1997",#N/A,FALSE,"flujo";"GASTOS_INCURRIDOS_1996",#N/A,FALSE,"flujo";"GASTOS_PROGRAMADOS_PARA_1997",#N/A,FALSE,"flujo";#N/A,#N/A,FALSE,"comparat";#N/A,#N/A,FALSE,"costos";#N/A,#N/A,FALSE,"proyctrol"}</definedName>
    <definedName name="hhhhhh" localSheetId="31" hidden="1">{"MAR",#N/A,FALSE,"March"}</definedName>
    <definedName name="hhhhhh" hidden="1">{"MAR",#N/A,FALSE,"March"}</definedName>
    <definedName name="hhhhhhh" localSheetId="35" hidden="1">#REF!</definedName>
    <definedName name="hhhhhhh" localSheetId="33" hidden="1">#REF!</definedName>
    <definedName name="hhhhhhh" localSheetId="34" hidden="1">#REF!</definedName>
    <definedName name="hhhhhhh" localSheetId="31" hidden="1">#REF!</definedName>
    <definedName name="hhhhhhh" hidden="1">#REF!</definedName>
    <definedName name="hhhhhhhh" localSheetId="35" hidden="1">#REF!</definedName>
    <definedName name="hhhhhhhh" localSheetId="36" hidden="1">#REF!</definedName>
    <definedName name="hhhhhhhh" localSheetId="33" hidden="1">#REF!</definedName>
    <definedName name="hhhhhhhh" localSheetId="34" hidden="1">#REF!</definedName>
    <definedName name="hhhhhhhh" localSheetId="31" hidden="1">#REF!</definedName>
    <definedName name="hhhhhhhh" hidden="1">#REF!</definedName>
    <definedName name="hhhhhhhhhhhhhhhhhhh" hidden="1">{0,0,0,0;0,0,0,0;0,0,0,0;0,0,0,0}</definedName>
    <definedName name="hhhhhhhhhhhhhhhhhhhh" localSheetId="35" hidden="1">{#N/A,#N/A,FALSE,"US$";#N/A,#N/A,FALSE,"SUMMARY";#N/A,#N/A,FALSE,"DET.SUMM";#N/A,#N/A,FALSE,"BACK-UP";#N/A,#N/A,FALSE,"INDIRECTS";#N/A,#N/A,FALSE,"PARAMETERS";#N/A,#N/A,FALSE,"RATES"}</definedName>
    <definedName name="hhhhhhhhhhhhhhhhhhhh" localSheetId="37" hidden="1">{#N/A,#N/A,FALSE,"US$";#N/A,#N/A,FALSE,"SUMMARY";#N/A,#N/A,FALSE,"DET.SUMM";#N/A,#N/A,FALSE,"BACK-UP";#N/A,#N/A,FALSE,"INDIRECTS";#N/A,#N/A,FALSE,"PARAMETERS";#N/A,#N/A,FALSE,"RATES"}</definedName>
    <definedName name="hhhhhhhhhhhhhhhhhhhh" localSheetId="36" hidden="1">{#N/A,#N/A,FALSE,"US$";#N/A,#N/A,FALSE,"SUMMARY";#N/A,#N/A,FALSE,"DET.SUMM";#N/A,#N/A,FALSE,"BACK-UP";#N/A,#N/A,FALSE,"INDIRECTS";#N/A,#N/A,FALSE,"PARAMETERS";#N/A,#N/A,FALSE,"RATES"}</definedName>
    <definedName name="hhhhhhhhhhhhhhhhhhhh" localSheetId="33" hidden="1">{#N/A,#N/A,FALSE,"US$";#N/A,#N/A,FALSE,"SUMMARY";#N/A,#N/A,FALSE,"DET.SUMM";#N/A,#N/A,FALSE,"BACK-UP";#N/A,#N/A,FALSE,"INDIRECTS";#N/A,#N/A,FALSE,"PARAMETERS";#N/A,#N/A,FALSE,"RATES"}</definedName>
    <definedName name="hhhhhhhhhhhhhhhhhhhh" localSheetId="34" hidden="1">{#N/A,#N/A,FALSE,"US$";#N/A,#N/A,FALSE,"SUMMARY";#N/A,#N/A,FALSE,"DET.SUMM";#N/A,#N/A,FALSE,"BACK-UP";#N/A,#N/A,FALSE,"INDIRECTS";#N/A,#N/A,FALSE,"PARAMETERS";#N/A,#N/A,FALSE,"RATES"}</definedName>
    <definedName name="hhhhhhhhhhhhhhhhhhhh" localSheetId="31" hidden="1">{#N/A,#N/A,FALSE,"US$";#N/A,#N/A,FALSE,"SUMMARY";#N/A,#N/A,FALSE,"DET.SUMM";#N/A,#N/A,FALSE,"BACK-UP";#N/A,#N/A,FALSE,"INDIRECTS";#N/A,#N/A,FALSE,"PARAMETERS";#N/A,#N/A,FALSE,"RATES"}</definedName>
    <definedName name="hhhhhhhhhhhhhhhhhhhh" hidden="1">{#N/A,#N/A,FALSE,"US$";#N/A,#N/A,FALSE,"SUMMARY";#N/A,#N/A,FALSE,"DET.SUMM";#N/A,#N/A,FALSE,"BACK-UP";#N/A,#N/A,FALSE,"INDIRECTS";#N/A,#N/A,FALSE,"PARAMETERS";#N/A,#N/A,FALSE,"RATES"}</definedName>
    <definedName name="hhhhhhhhhhhhhhhhhhhh_1" localSheetId="35" hidden="1">{#N/A,#N/A,FALSE,"US$";#N/A,#N/A,FALSE,"SUMMARY";#N/A,#N/A,FALSE,"DET.SUMM";#N/A,#N/A,FALSE,"BACK-UP";#N/A,#N/A,FALSE,"INDIRECTS";#N/A,#N/A,FALSE,"PARAMETERS";#N/A,#N/A,FALSE,"RATES"}</definedName>
    <definedName name="hhhhhhhhhhhhhhhhhhhh_1" localSheetId="37" hidden="1">{#N/A,#N/A,FALSE,"US$";#N/A,#N/A,FALSE,"SUMMARY";#N/A,#N/A,FALSE,"DET.SUMM";#N/A,#N/A,FALSE,"BACK-UP";#N/A,#N/A,FALSE,"INDIRECTS";#N/A,#N/A,FALSE,"PARAMETERS";#N/A,#N/A,FALSE,"RATES"}</definedName>
    <definedName name="hhhhhhhhhhhhhhhhhhhh_1" localSheetId="36" hidden="1">{#N/A,#N/A,FALSE,"US$";#N/A,#N/A,FALSE,"SUMMARY";#N/A,#N/A,FALSE,"DET.SUMM";#N/A,#N/A,FALSE,"BACK-UP";#N/A,#N/A,FALSE,"INDIRECTS";#N/A,#N/A,FALSE,"PARAMETERS";#N/A,#N/A,FALSE,"RATES"}</definedName>
    <definedName name="hhhhhhhhhhhhhhhhhhhh_1" localSheetId="33" hidden="1">{#N/A,#N/A,FALSE,"US$";#N/A,#N/A,FALSE,"SUMMARY";#N/A,#N/A,FALSE,"DET.SUMM";#N/A,#N/A,FALSE,"BACK-UP";#N/A,#N/A,FALSE,"INDIRECTS";#N/A,#N/A,FALSE,"PARAMETERS";#N/A,#N/A,FALSE,"RATES"}</definedName>
    <definedName name="hhhhhhhhhhhhhhhhhhhh_1" localSheetId="34" hidden="1">{#N/A,#N/A,FALSE,"US$";#N/A,#N/A,FALSE,"SUMMARY";#N/A,#N/A,FALSE,"DET.SUMM";#N/A,#N/A,FALSE,"BACK-UP";#N/A,#N/A,FALSE,"INDIRECTS";#N/A,#N/A,FALSE,"PARAMETERS";#N/A,#N/A,FALSE,"RATES"}</definedName>
    <definedName name="hhhhhhhhhhhhhhhhhhhh_1" localSheetId="31" hidden="1">{#N/A,#N/A,FALSE,"US$";#N/A,#N/A,FALSE,"SUMMARY";#N/A,#N/A,FALSE,"DET.SUMM";#N/A,#N/A,FALSE,"BACK-UP";#N/A,#N/A,FALSE,"INDIRECTS";#N/A,#N/A,FALSE,"PARAMETERS";#N/A,#N/A,FALSE,"RATES"}</definedName>
    <definedName name="hhhhhhhhhhhhhhhhhhhh_1" hidden="1">{#N/A,#N/A,FALSE,"US$";#N/A,#N/A,FALSE,"SUMMARY";#N/A,#N/A,FALSE,"DET.SUMM";#N/A,#N/A,FALSE,"BACK-UP";#N/A,#N/A,FALSE,"INDIRECTS";#N/A,#N/A,FALSE,"PARAMETERS";#N/A,#N/A,FALSE,"RATES"}</definedName>
    <definedName name="hhhhhhhhhhhhhhhhhhhhhhhhh" localSheetId="35" hidden="1">{#N/A,#N/A,FALSE,"US$";#N/A,#N/A,FALSE,"SUMMARY";#N/A,#N/A,FALSE,"DET.SUMM";#N/A,#N/A,FALSE,"BACK-UP";#N/A,#N/A,FALSE,"INDIRECTS"}</definedName>
    <definedName name="hhhhhhhhhhhhhhhhhhhhhhhhh" localSheetId="37" hidden="1">{#N/A,#N/A,FALSE,"US$";#N/A,#N/A,FALSE,"SUMMARY";#N/A,#N/A,FALSE,"DET.SUMM";#N/A,#N/A,FALSE,"BACK-UP";#N/A,#N/A,FALSE,"INDIRECTS"}</definedName>
    <definedName name="hhhhhhhhhhhhhhhhhhhhhhhhh" localSheetId="36" hidden="1">{#N/A,#N/A,FALSE,"US$";#N/A,#N/A,FALSE,"SUMMARY";#N/A,#N/A,FALSE,"DET.SUMM";#N/A,#N/A,FALSE,"BACK-UP";#N/A,#N/A,FALSE,"INDIRECTS"}</definedName>
    <definedName name="hhhhhhhhhhhhhhhhhhhhhhhhh" localSheetId="33" hidden="1">{#N/A,#N/A,FALSE,"US$";#N/A,#N/A,FALSE,"SUMMARY";#N/A,#N/A,FALSE,"DET.SUMM";#N/A,#N/A,FALSE,"BACK-UP";#N/A,#N/A,FALSE,"INDIRECTS"}</definedName>
    <definedName name="hhhhhhhhhhhhhhhhhhhhhhhhh" localSheetId="34" hidden="1">{#N/A,#N/A,FALSE,"US$";#N/A,#N/A,FALSE,"SUMMARY";#N/A,#N/A,FALSE,"DET.SUMM";#N/A,#N/A,FALSE,"BACK-UP";#N/A,#N/A,FALSE,"INDIRECTS"}</definedName>
    <definedName name="hhhhhhhhhhhhhhhhhhhhhhhhh" localSheetId="31" hidden="1">{#N/A,#N/A,FALSE,"US$";#N/A,#N/A,FALSE,"SUMMARY";#N/A,#N/A,FALSE,"DET.SUMM";#N/A,#N/A,FALSE,"BACK-UP";#N/A,#N/A,FALSE,"INDIRECTS"}</definedName>
    <definedName name="hhhhhhhhhhhhhhhhhhhhhhhhh" hidden="1">{#N/A,#N/A,FALSE,"US$";#N/A,#N/A,FALSE,"SUMMARY";#N/A,#N/A,FALSE,"DET.SUMM";#N/A,#N/A,FALSE,"BACK-UP";#N/A,#N/A,FALSE,"INDIRECTS"}</definedName>
    <definedName name="hhhhhhhhhhhhhhhhhhhhhhhhh_1" localSheetId="35" hidden="1">{#N/A,#N/A,FALSE,"US$";#N/A,#N/A,FALSE,"SUMMARY";#N/A,#N/A,FALSE,"DET.SUMM";#N/A,#N/A,FALSE,"BACK-UP";#N/A,#N/A,FALSE,"INDIRECTS"}</definedName>
    <definedName name="hhhhhhhhhhhhhhhhhhhhhhhhh_1" localSheetId="37" hidden="1">{#N/A,#N/A,FALSE,"US$";#N/A,#N/A,FALSE,"SUMMARY";#N/A,#N/A,FALSE,"DET.SUMM";#N/A,#N/A,FALSE,"BACK-UP";#N/A,#N/A,FALSE,"INDIRECTS"}</definedName>
    <definedName name="hhhhhhhhhhhhhhhhhhhhhhhhh_1" localSheetId="36" hidden="1">{#N/A,#N/A,FALSE,"US$";#N/A,#N/A,FALSE,"SUMMARY";#N/A,#N/A,FALSE,"DET.SUMM";#N/A,#N/A,FALSE,"BACK-UP";#N/A,#N/A,FALSE,"INDIRECTS"}</definedName>
    <definedName name="hhhhhhhhhhhhhhhhhhhhhhhhh_1" localSheetId="33" hidden="1">{#N/A,#N/A,FALSE,"US$";#N/A,#N/A,FALSE,"SUMMARY";#N/A,#N/A,FALSE,"DET.SUMM";#N/A,#N/A,FALSE,"BACK-UP";#N/A,#N/A,FALSE,"INDIRECTS"}</definedName>
    <definedName name="hhhhhhhhhhhhhhhhhhhhhhhhh_1" localSheetId="34" hidden="1">{#N/A,#N/A,FALSE,"US$";#N/A,#N/A,FALSE,"SUMMARY";#N/A,#N/A,FALSE,"DET.SUMM";#N/A,#N/A,FALSE,"BACK-UP";#N/A,#N/A,FALSE,"INDIRECTS"}</definedName>
    <definedName name="hhhhhhhhhhhhhhhhhhhhhhhhh_1" localSheetId="31" hidden="1">{#N/A,#N/A,FALSE,"US$";#N/A,#N/A,FALSE,"SUMMARY";#N/A,#N/A,FALSE,"DET.SUMM";#N/A,#N/A,FALSE,"BACK-UP";#N/A,#N/A,FALSE,"INDIRECTS"}</definedName>
    <definedName name="hhhhhhhhhhhhhhhhhhhhhhhhh_1" hidden="1">{#N/A,#N/A,FALSE,"US$";#N/A,#N/A,FALSE,"SUMMARY";#N/A,#N/A,FALSE,"DET.SUMM";#N/A,#N/A,FALSE,"BACK-UP";#N/A,#N/A,FALSE,"INDIRECTS"}</definedName>
    <definedName name="hhhhhhhhhhhhhhhhhhhhhhhhhhhhhhhhhh" localSheetId="31">#REF!</definedName>
    <definedName name="hhhhhhhhhhhhhhhhhhhhhhhhhhhhhhhhhh">!#REF!</definedName>
    <definedName name="hhhhhhhj" localSheetId="35" hidden="1">{#N/A,#N/A,FALSE,"ResDev"}</definedName>
    <definedName name="hhhhhhhj" localSheetId="37" hidden="1">{#N/A,#N/A,FALSE,"ResDev"}</definedName>
    <definedName name="hhhhhhhj" localSheetId="36" hidden="1">{#N/A,#N/A,FALSE,"ResDev"}</definedName>
    <definedName name="hhhhhhhj" localSheetId="33" hidden="1">{#N/A,#N/A,FALSE,"ResDev"}</definedName>
    <definedName name="hhhhhhhj" localSheetId="34" hidden="1">{#N/A,#N/A,FALSE,"ResDev"}</definedName>
    <definedName name="hhhhhhhj" localSheetId="31" hidden="1">{#N/A,#N/A,FALSE,"ResDev"}</definedName>
    <definedName name="hhhhhhhj" hidden="1">{#N/A,#N/A,FALSE,"ResDev"}</definedName>
    <definedName name="HHI">#REF!</definedName>
    <definedName name="HHIC">#REF!</definedName>
    <definedName name="HHIT">#REF!</definedName>
    <definedName name="hhjjkjkj" localSheetId="35" hidden="1">{#N/A,#N/A,FALSE,"Aging Summary";#N/A,#N/A,FALSE,"Ratio Analysis";#N/A,#N/A,FALSE,"Test 120 Day Accts";#N/A,#N/A,FALSE,"Tickmarks"}</definedName>
    <definedName name="hhjjkjkj" localSheetId="37" hidden="1">{#N/A,#N/A,FALSE,"Aging Summary";#N/A,#N/A,FALSE,"Ratio Analysis";#N/A,#N/A,FALSE,"Test 120 Day Accts";#N/A,#N/A,FALSE,"Tickmarks"}</definedName>
    <definedName name="hhjjkjkj" localSheetId="36" hidden="1">{#N/A,#N/A,FALSE,"Aging Summary";#N/A,#N/A,FALSE,"Ratio Analysis";#N/A,#N/A,FALSE,"Test 120 Day Accts";#N/A,#N/A,FALSE,"Tickmarks"}</definedName>
    <definedName name="hhjjkjkj" localSheetId="33" hidden="1">{#N/A,#N/A,FALSE,"Aging Summary";#N/A,#N/A,FALSE,"Ratio Analysis";#N/A,#N/A,FALSE,"Test 120 Day Accts";#N/A,#N/A,FALSE,"Tickmarks"}</definedName>
    <definedName name="hhjjkjkj" localSheetId="34" hidden="1">{#N/A,#N/A,FALSE,"Aging Summary";#N/A,#N/A,FALSE,"Ratio Analysis";#N/A,#N/A,FALSE,"Test 120 Day Accts";#N/A,#N/A,FALSE,"Tickmarks"}</definedName>
    <definedName name="hhjjkjkj" localSheetId="31" hidden="1">{#N/A,#N/A,FALSE,"Aging Summary";#N/A,#N/A,FALSE,"Ratio Analysis";#N/A,#N/A,FALSE,"Test 120 Day Accts";#N/A,#N/A,FALSE,"Tickmarks"}</definedName>
    <definedName name="hhjjkjkj" hidden="1">{#N/A,#N/A,FALSE,"Aging Summary";#N/A,#N/A,FALSE,"Ratio Analysis";#N/A,#N/A,FALSE,"Test 120 Day Accts";#N/A,#N/A,FALSE,"Tickmarks"}</definedName>
    <definedName name="hhjjkjkj_1" localSheetId="35" hidden="1">{#N/A,#N/A,FALSE,"Aging Summary";#N/A,#N/A,FALSE,"Ratio Analysis";#N/A,#N/A,FALSE,"Test 120 Day Accts";#N/A,#N/A,FALSE,"Tickmarks"}</definedName>
    <definedName name="hhjjkjkj_1" localSheetId="37" hidden="1">{#N/A,#N/A,FALSE,"Aging Summary";#N/A,#N/A,FALSE,"Ratio Analysis";#N/A,#N/A,FALSE,"Test 120 Day Accts";#N/A,#N/A,FALSE,"Tickmarks"}</definedName>
    <definedName name="hhjjkjkj_1" localSheetId="36" hidden="1">{#N/A,#N/A,FALSE,"Aging Summary";#N/A,#N/A,FALSE,"Ratio Analysis";#N/A,#N/A,FALSE,"Test 120 Day Accts";#N/A,#N/A,FALSE,"Tickmarks"}</definedName>
    <definedName name="hhjjkjkj_1" localSheetId="33" hidden="1">{#N/A,#N/A,FALSE,"Aging Summary";#N/A,#N/A,FALSE,"Ratio Analysis";#N/A,#N/A,FALSE,"Test 120 Day Accts";#N/A,#N/A,FALSE,"Tickmarks"}</definedName>
    <definedName name="hhjjkjkj_1" localSheetId="34" hidden="1">{#N/A,#N/A,FALSE,"Aging Summary";#N/A,#N/A,FALSE,"Ratio Analysis";#N/A,#N/A,FALSE,"Test 120 Day Accts";#N/A,#N/A,FALSE,"Tickmarks"}</definedName>
    <definedName name="hhjjkjkj_1" localSheetId="31" hidden="1">{#N/A,#N/A,FALSE,"Aging Summary";#N/A,#N/A,FALSE,"Ratio Analysis";#N/A,#N/A,FALSE,"Test 120 Day Accts";#N/A,#N/A,FALSE,"Tickmarks"}</definedName>
    <definedName name="hhjjkjkj_1" hidden="1">{#N/A,#N/A,FALSE,"Aging Summary";#N/A,#N/A,FALSE,"Ratio Analysis";#N/A,#N/A,FALSE,"Test 120 Day Accts";#N/A,#N/A,FALSE,"Tickmarks"}</definedName>
    <definedName name="HHJK" localSheetId="35" hidden="1">{"Graf_Carga Trab",#N/A,FALSE,"Grafi_Carga Trab";"Graf_Venta Flujo",#N/A,FALSE,"Grafi_Carga Trab"}</definedName>
    <definedName name="HHJK" localSheetId="37" hidden="1">{"Graf_Carga Trab",#N/A,FALSE,"Grafi_Carga Trab";"Graf_Venta Flujo",#N/A,FALSE,"Grafi_Carga Trab"}</definedName>
    <definedName name="HHJK" localSheetId="36" hidden="1">{"Graf_Carga Trab",#N/A,FALSE,"Grafi_Carga Trab";"Graf_Venta Flujo",#N/A,FALSE,"Grafi_Carga Trab"}</definedName>
    <definedName name="HHJK" localSheetId="33" hidden="1">{"Graf_Carga Trab",#N/A,FALSE,"Grafi_Carga Trab";"Graf_Venta Flujo",#N/A,FALSE,"Grafi_Carga Trab"}</definedName>
    <definedName name="HHJK" localSheetId="34" hidden="1">{"Graf_Carga Trab",#N/A,FALSE,"Grafi_Carga Trab";"Graf_Venta Flujo",#N/A,FALSE,"Grafi_Carga Trab"}</definedName>
    <definedName name="HHJK" localSheetId="31" hidden="1">{"Graf_Carga Trab",#N/A,FALSE,"Grafi_Carga Trab";"Graf_Venta Flujo",#N/A,FALSE,"Grafi_Carga Trab"}</definedName>
    <definedName name="HHJK" hidden="1">{"Graf_Carga Trab",#N/A,FALSE,"Grafi_Carga Trab";"Graf_Venta Flujo",#N/A,FALSE,"Grafi_Carga Trab"}</definedName>
    <definedName name="HHM">#REF!</definedName>
    <definedName name="HHME">#REF!</definedName>
    <definedName name="hhoo" localSheetId="35" hidden="1">{#N/A,#N/A,FALSE,"TEC-01";#N/A,#N/A,FALSE,"TEC - 02";#N/A,#N/A,FALSE,"TEC - 03";#N/A,#N/A,FALSE,"TEC - 04";#N/A,#N/A,FALSE,"TEC-07";#N/A,#N/A,FALSE,"TEC-08";#N/A,#N/A,FALSE,"TEC - 09A";#N/A,#N/A,FALSE,"TEC - 09B";#N/A,#N/A,FALSE,"TEC - 09C";#N/A,#N/A,FALSE,"TEC - 10";#N/A,#N/A,FALSE,"TEC-11"}</definedName>
    <definedName name="hhoo" localSheetId="37" hidden="1">{#N/A,#N/A,FALSE,"TEC-01";#N/A,#N/A,FALSE,"TEC - 02";#N/A,#N/A,FALSE,"TEC - 03";#N/A,#N/A,FALSE,"TEC - 04";#N/A,#N/A,FALSE,"TEC-07";#N/A,#N/A,FALSE,"TEC-08";#N/A,#N/A,FALSE,"TEC - 09A";#N/A,#N/A,FALSE,"TEC - 09B";#N/A,#N/A,FALSE,"TEC - 09C";#N/A,#N/A,FALSE,"TEC - 10";#N/A,#N/A,FALSE,"TEC-11"}</definedName>
    <definedName name="hhoo" localSheetId="36" hidden="1">{#N/A,#N/A,FALSE,"TEC-01";#N/A,#N/A,FALSE,"TEC - 02";#N/A,#N/A,FALSE,"TEC - 03";#N/A,#N/A,FALSE,"TEC - 04";#N/A,#N/A,FALSE,"TEC-07";#N/A,#N/A,FALSE,"TEC-08";#N/A,#N/A,FALSE,"TEC - 09A";#N/A,#N/A,FALSE,"TEC - 09B";#N/A,#N/A,FALSE,"TEC - 09C";#N/A,#N/A,FALSE,"TEC - 10";#N/A,#N/A,FALSE,"TEC-11"}</definedName>
    <definedName name="hhoo" localSheetId="33" hidden="1">{#N/A,#N/A,FALSE,"TEC-01";#N/A,#N/A,FALSE,"TEC - 02";#N/A,#N/A,FALSE,"TEC - 03";#N/A,#N/A,FALSE,"TEC - 04";#N/A,#N/A,FALSE,"TEC-07";#N/A,#N/A,FALSE,"TEC-08";#N/A,#N/A,FALSE,"TEC - 09A";#N/A,#N/A,FALSE,"TEC - 09B";#N/A,#N/A,FALSE,"TEC - 09C";#N/A,#N/A,FALSE,"TEC - 10";#N/A,#N/A,FALSE,"TEC-11"}</definedName>
    <definedName name="hhoo" localSheetId="34" hidden="1">{#N/A,#N/A,FALSE,"TEC-01";#N/A,#N/A,FALSE,"TEC - 02";#N/A,#N/A,FALSE,"TEC - 03";#N/A,#N/A,FALSE,"TEC - 04";#N/A,#N/A,FALSE,"TEC-07";#N/A,#N/A,FALSE,"TEC-08";#N/A,#N/A,FALSE,"TEC - 09A";#N/A,#N/A,FALSE,"TEC - 09B";#N/A,#N/A,FALSE,"TEC - 09C";#N/A,#N/A,FALSE,"TEC - 10";#N/A,#N/A,FALSE,"TEC-11"}</definedName>
    <definedName name="hhoo" localSheetId="31" hidden="1">{#N/A,#N/A,FALSE,"TEC-01";#N/A,#N/A,FALSE,"TEC - 02";#N/A,#N/A,FALSE,"TEC - 03";#N/A,#N/A,FALSE,"TEC - 04";#N/A,#N/A,FALSE,"TEC-07";#N/A,#N/A,FALSE,"TEC-08";#N/A,#N/A,FALSE,"TEC - 09A";#N/A,#N/A,FALSE,"TEC - 09B";#N/A,#N/A,FALSE,"TEC - 09C";#N/A,#N/A,FALSE,"TEC - 10";#N/A,#N/A,FALSE,"TEC-11"}</definedName>
    <definedName name="hhoo" hidden="1">{#N/A,#N/A,FALSE,"TEC-01";#N/A,#N/A,FALSE,"TEC - 02";#N/A,#N/A,FALSE,"TEC - 03";#N/A,#N/A,FALSE,"TEC - 04";#N/A,#N/A,FALSE,"TEC-07";#N/A,#N/A,FALSE,"TEC-08";#N/A,#N/A,FALSE,"TEC - 09A";#N/A,#N/A,FALSE,"TEC - 09B";#N/A,#N/A,FALSE,"TEC - 09C";#N/A,#N/A,FALSE,"TEC - 10";#N/A,#N/A,FALSE,"TEC-11"}</definedName>
    <definedName name="hhprefa">#REF!</definedName>
    <definedName name="HHT">#REF!</definedName>
    <definedName name="hhtgb" localSheetId="35" hidden="1">{#N/A,#N/A,TRUE,"INGENIERIA";#N/A,#N/A,TRUE,"COMPRAS";#N/A,#N/A,TRUE,"DIRECCION";#N/A,#N/A,TRUE,"RESUMEN"}</definedName>
    <definedName name="hhtgb" localSheetId="37" hidden="1">{#N/A,#N/A,TRUE,"INGENIERIA";#N/A,#N/A,TRUE,"COMPRAS";#N/A,#N/A,TRUE,"DIRECCION";#N/A,#N/A,TRUE,"RESUMEN"}</definedName>
    <definedName name="hhtgb" localSheetId="36" hidden="1">{#N/A,#N/A,TRUE,"INGENIERIA";#N/A,#N/A,TRUE,"COMPRAS";#N/A,#N/A,TRUE,"DIRECCION";#N/A,#N/A,TRUE,"RESUMEN"}</definedName>
    <definedName name="hhtgb" localSheetId="33" hidden="1">{#N/A,#N/A,TRUE,"INGENIERIA";#N/A,#N/A,TRUE,"COMPRAS";#N/A,#N/A,TRUE,"DIRECCION";#N/A,#N/A,TRUE,"RESUMEN"}</definedName>
    <definedName name="hhtgb" localSheetId="34" hidden="1">{#N/A,#N/A,TRUE,"INGENIERIA";#N/A,#N/A,TRUE,"COMPRAS";#N/A,#N/A,TRUE,"DIRECCION";#N/A,#N/A,TRUE,"RESUMEN"}</definedName>
    <definedName name="hhtgb" localSheetId="31" hidden="1">{#N/A,#N/A,TRUE,"INGENIERIA";#N/A,#N/A,TRUE,"COMPRAS";#N/A,#N/A,TRUE,"DIRECCION";#N/A,#N/A,TRUE,"RESUMEN"}</definedName>
    <definedName name="hhtgb" hidden="1">{#N/A,#N/A,TRUE,"INGENIERIA";#N/A,#N/A,TRUE,"COMPRAS";#N/A,#N/A,TRUE,"DIRECCION";#N/A,#N/A,TRUE,"RESUMEN"}</definedName>
    <definedName name="hhyy" localSheetId="35" hidden="1">{#N/A,#N/A,FALSE,"Aging Summary";#N/A,#N/A,FALSE,"Ratio Analysis";#N/A,#N/A,FALSE,"Test 120 Day Accts";#N/A,#N/A,FALSE,"Tickmarks"}</definedName>
    <definedName name="hhyy" localSheetId="37" hidden="1">{#N/A,#N/A,FALSE,"Aging Summary";#N/A,#N/A,FALSE,"Ratio Analysis";#N/A,#N/A,FALSE,"Test 120 Day Accts";#N/A,#N/A,FALSE,"Tickmarks"}</definedName>
    <definedName name="hhyy" localSheetId="36" hidden="1">{#N/A,#N/A,FALSE,"Aging Summary";#N/A,#N/A,FALSE,"Ratio Analysis";#N/A,#N/A,FALSE,"Test 120 Day Accts";#N/A,#N/A,FALSE,"Tickmarks"}</definedName>
    <definedName name="hhyy" localSheetId="33" hidden="1">{#N/A,#N/A,FALSE,"Aging Summary";#N/A,#N/A,FALSE,"Ratio Analysis";#N/A,#N/A,FALSE,"Test 120 Day Accts";#N/A,#N/A,FALSE,"Tickmarks"}</definedName>
    <definedName name="hhyy" localSheetId="34" hidden="1">{#N/A,#N/A,FALSE,"Aging Summary";#N/A,#N/A,FALSE,"Ratio Analysis";#N/A,#N/A,FALSE,"Test 120 Day Accts";#N/A,#N/A,FALSE,"Tickmarks"}</definedName>
    <definedName name="hhyy" localSheetId="31" hidden="1">{#N/A,#N/A,FALSE,"Aging Summary";#N/A,#N/A,FALSE,"Ratio Analysis";#N/A,#N/A,FALSE,"Test 120 Day Accts";#N/A,#N/A,FALSE,"Tickmarks"}</definedName>
    <definedName name="hhyy" hidden="1">{#N/A,#N/A,FALSE,"Aging Summary";#N/A,#N/A,FALSE,"Ratio Analysis";#N/A,#N/A,FALSE,"Test 120 Day Accts";#N/A,#N/A,FALSE,"Tickmarks"}</definedName>
    <definedName name="hhyy_1" localSheetId="35" hidden="1">{#N/A,#N/A,FALSE,"Aging Summary";#N/A,#N/A,FALSE,"Ratio Analysis";#N/A,#N/A,FALSE,"Test 120 Day Accts";#N/A,#N/A,FALSE,"Tickmarks"}</definedName>
    <definedName name="hhyy_1" localSheetId="37" hidden="1">{#N/A,#N/A,FALSE,"Aging Summary";#N/A,#N/A,FALSE,"Ratio Analysis";#N/A,#N/A,FALSE,"Test 120 Day Accts";#N/A,#N/A,FALSE,"Tickmarks"}</definedName>
    <definedName name="hhyy_1" localSheetId="36" hidden="1">{#N/A,#N/A,FALSE,"Aging Summary";#N/A,#N/A,FALSE,"Ratio Analysis";#N/A,#N/A,FALSE,"Test 120 Day Accts";#N/A,#N/A,FALSE,"Tickmarks"}</definedName>
    <definedName name="hhyy_1" localSheetId="33" hidden="1">{#N/A,#N/A,FALSE,"Aging Summary";#N/A,#N/A,FALSE,"Ratio Analysis";#N/A,#N/A,FALSE,"Test 120 Day Accts";#N/A,#N/A,FALSE,"Tickmarks"}</definedName>
    <definedName name="hhyy_1" localSheetId="34" hidden="1">{#N/A,#N/A,FALSE,"Aging Summary";#N/A,#N/A,FALSE,"Ratio Analysis";#N/A,#N/A,FALSE,"Test 120 Day Accts";#N/A,#N/A,FALSE,"Tickmarks"}</definedName>
    <definedName name="hhyy_1" localSheetId="31" hidden="1">{#N/A,#N/A,FALSE,"Aging Summary";#N/A,#N/A,FALSE,"Ratio Analysis";#N/A,#N/A,FALSE,"Test 120 Day Accts";#N/A,#N/A,FALSE,"Tickmarks"}</definedName>
    <definedName name="hhyy_1" hidden="1">{#N/A,#N/A,FALSE,"Aging Summary";#N/A,#N/A,FALSE,"Ratio Analysis";#N/A,#N/A,FALSE,"Test 120 Day Accts";#N/A,#N/A,FALSE,"Tickmarks"}</definedName>
    <definedName name="hi" localSheetId="31">#REF!</definedName>
    <definedName name="hi">!#REF!</definedName>
    <definedName name="HiddenRows" localSheetId="31" hidden="1">#REF!</definedName>
    <definedName name="HiddenRows" hidden="1">#REF!</definedName>
    <definedName name="HIDE1" localSheetId="31">#REF!</definedName>
    <definedName name="HIDE1">!#REF!</definedName>
    <definedName name="HIDRANDINA">#REF!</definedName>
    <definedName name="HIDRO" localSheetId="35" hidden="1">{#N/A,#N/A,TRUE,"Costos_Subg_Hid"}</definedName>
    <definedName name="HIDRO" localSheetId="37" hidden="1">{#N/A,#N/A,TRUE,"Costos_Subg_Hid"}</definedName>
    <definedName name="HIDRO" localSheetId="36" hidden="1">{#N/A,#N/A,TRUE,"Costos_Subg_Hid"}</definedName>
    <definedName name="HIDRO" localSheetId="33" hidden="1">{#N/A,#N/A,TRUE,"Costos_Subg_Hid"}</definedName>
    <definedName name="HIDRO" localSheetId="34" hidden="1">{#N/A,#N/A,TRUE,"Costos_Subg_Hid"}</definedName>
    <definedName name="HIDRO" localSheetId="31" hidden="1">{#N/A,#N/A,TRUE,"Costos_Subg_Hid"}</definedName>
    <definedName name="HIDRO" hidden="1">{#N/A,#N/A,TRUE,"Costos_Subg_Hid"}</definedName>
    <definedName name="HIGH">#REF!</definedName>
    <definedName name="HIGHINSU">#REF!</definedName>
    <definedName name="hija" localSheetId="35" hidden="1">{#N/A,#N/A,FALSE,"RESUMEN";#N/A,#N/A,FALSE,"GG-GI";#N/A,#N/A,FALSE,"AMB";#N/A,#N/A,FALSE,"EyR";#N/A,#N/A,FALSE,"UCP";#N/A,#N/A,FALSE,"IND";#N/A,#N/A,FALSE,"LR";#N/A,#N/A,FALSE,"PRV";#N/A,#N/A,FALSE,"TÚNELES";#N/A,#N/A,FALSE,"IDT";#N/A,#N/A,FALSE,"ING"}</definedName>
    <definedName name="hija" localSheetId="37" hidden="1">{#N/A,#N/A,FALSE,"RESUMEN";#N/A,#N/A,FALSE,"GG-GI";#N/A,#N/A,FALSE,"AMB";#N/A,#N/A,FALSE,"EyR";#N/A,#N/A,FALSE,"UCP";#N/A,#N/A,FALSE,"IND";#N/A,#N/A,FALSE,"LR";#N/A,#N/A,FALSE,"PRV";#N/A,#N/A,FALSE,"TÚNELES";#N/A,#N/A,FALSE,"IDT";#N/A,#N/A,FALSE,"ING"}</definedName>
    <definedName name="hija" localSheetId="36" hidden="1">{#N/A,#N/A,FALSE,"RESUMEN";#N/A,#N/A,FALSE,"GG-GI";#N/A,#N/A,FALSE,"AMB";#N/A,#N/A,FALSE,"EyR";#N/A,#N/A,FALSE,"UCP";#N/A,#N/A,FALSE,"IND";#N/A,#N/A,FALSE,"LR";#N/A,#N/A,FALSE,"PRV";#N/A,#N/A,FALSE,"TÚNELES";#N/A,#N/A,FALSE,"IDT";#N/A,#N/A,FALSE,"ING"}</definedName>
    <definedName name="hija" localSheetId="33" hidden="1">{#N/A,#N/A,FALSE,"RESUMEN";#N/A,#N/A,FALSE,"GG-GI";#N/A,#N/A,FALSE,"AMB";#N/A,#N/A,FALSE,"EyR";#N/A,#N/A,FALSE,"UCP";#N/A,#N/A,FALSE,"IND";#N/A,#N/A,FALSE,"LR";#N/A,#N/A,FALSE,"PRV";#N/A,#N/A,FALSE,"TÚNELES";#N/A,#N/A,FALSE,"IDT";#N/A,#N/A,FALSE,"ING"}</definedName>
    <definedName name="hija" localSheetId="34" hidden="1">{#N/A,#N/A,FALSE,"RESUMEN";#N/A,#N/A,FALSE,"GG-GI";#N/A,#N/A,FALSE,"AMB";#N/A,#N/A,FALSE,"EyR";#N/A,#N/A,FALSE,"UCP";#N/A,#N/A,FALSE,"IND";#N/A,#N/A,FALSE,"LR";#N/A,#N/A,FALSE,"PRV";#N/A,#N/A,FALSE,"TÚNELES";#N/A,#N/A,FALSE,"IDT";#N/A,#N/A,FALSE,"ING"}</definedName>
    <definedName name="hija" localSheetId="31" hidden="1">{#N/A,#N/A,FALSE,"RESUMEN";#N/A,#N/A,FALSE,"GG-GI";#N/A,#N/A,FALSE,"AMB";#N/A,#N/A,FALSE,"EyR";#N/A,#N/A,FALSE,"UCP";#N/A,#N/A,FALSE,"IND";#N/A,#N/A,FALSE,"LR";#N/A,#N/A,FALSE,"PRV";#N/A,#N/A,FALSE,"TÚNELES";#N/A,#N/A,FALSE,"IDT";#N/A,#N/A,FALSE,"ING"}</definedName>
    <definedName name="hija" hidden="1">{#N/A,#N/A,FALSE,"RESUMEN";#N/A,#N/A,FALSE,"GG-GI";#N/A,#N/A,FALSE,"AMB";#N/A,#N/A,FALSE,"EyR";#N/A,#N/A,FALSE,"UCP";#N/A,#N/A,FALSE,"IND";#N/A,#N/A,FALSE,"LR";#N/A,#N/A,FALSE,"PRV";#N/A,#N/A,FALSE,"TÚNELES";#N/A,#N/A,FALSE,"IDT";#N/A,#N/A,FALSE,"ING"}</definedName>
    <definedName name="HIJO">#REF!</definedName>
    <definedName name="HINDHUSTAN" localSheetId="31">#REF!</definedName>
    <definedName name="HINDHUSTAN">!#REF!</definedName>
    <definedName name="HIns" localSheetId="31">#REF!</definedName>
    <definedName name="HIns">!#REF!</definedName>
    <definedName name="HIOO" localSheetId="35" hidden="1">{#N/A,#N/A,FALSE,"Aging Summary";#N/A,#N/A,FALSE,"Ratio Analysis";#N/A,#N/A,FALSE,"Test 120 Day Accts";#N/A,#N/A,FALSE,"Tickmarks"}</definedName>
    <definedName name="HIOO" localSheetId="37" hidden="1">{#N/A,#N/A,FALSE,"Aging Summary";#N/A,#N/A,FALSE,"Ratio Analysis";#N/A,#N/A,FALSE,"Test 120 Day Accts";#N/A,#N/A,FALSE,"Tickmarks"}</definedName>
    <definedName name="HIOO" localSheetId="36" hidden="1">{#N/A,#N/A,FALSE,"Aging Summary";#N/A,#N/A,FALSE,"Ratio Analysis";#N/A,#N/A,FALSE,"Test 120 Day Accts";#N/A,#N/A,FALSE,"Tickmarks"}</definedName>
    <definedName name="HIOO" localSheetId="33" hidden="1">{#N/A,#N/A,FALSE,"Aging Summary";#N/A,#N/A,FALSE,"Ratio Analysis";#N/A,#N/A,FALSE,"Test 120 Day Accts";#N/A,#N/A,FALSE,"Tickmarks"}</definedName>
    <definedName name="HIOO" localSheetId="34" hidden="1">{#N/A,#N/A,FALSE,"Aging Summary";#N/A,#N/A,FALSE,"Ratio Analysis";#N/A,#N/A,FALSE,"Test 120 Day Accts";#N/A,#N/A,FALSE,"Tickmarks"}</definedName>
    <definedName name="HIOO" localSheetId="31" hidden="1">{#N/A,#N/A,FALSE,"Aging Summary";#N/A,#N/A,FALSE,"Ratio Analysis";#N/A,#N/A,FALSE,"Test 120 Day Accts";#N/A,#N/A,FALSE,"Tickmarks"}</definedName>
    <definedName name="HIOO" hidden="1">{#N/A,#N/A,FALSE,"Aging Summary";#N/A,#N/A,FALSE,"Ratio Analysis";#N/A,#N/A,FALSE,"Test 120 Day Accts";#N/A,#N/A,FALSE,"Tickmarks"}</definedName>
    <definedName name="HIOO_1" localSheetId="35" hidden="1">{#N/A,#N/A,FALSE,"Aging Summary";#N/A,#N/A,FALSE,"Ratio Analysis";#N/A,#N/A,FALSE,"Test 120 Day Accts";#N/A,#N/A,FALSE,"Tickmarks"}</definedName>
    <definedName name="HIOO_1" localSheetId="37" hidden="1">{#N/A,#N/A,FALSE,"Aging Summary";#N/A,#N/A,FALSE,"Ratio Analysis";#N/A,#N/A,FALSE,"Test 120 Day Accts";#N/A,#N/A,FALSE,"Tickmarks"}</definedName>
    <definedName name="HIOO_1" localSheetId="36" hidden="1">{#N/A,#N/A,FALSE,"Aging Summary";#N/A,#N/A,FALSE,"Ratio Analysis";#N/A,#N/A,FALSE,"Test 120 Day Accts";#N/A,#N/A,FALSE,"Tickmarks"}</definedName>
    <definedName name="HIOO_1" localSheetId="33" hidden="1">{#N/A,#N/A,FALSE,"Aging Summary";#N/A,#N/A,FALSE,"Ratio Analysis";#N/A,#N/A,FALSE,"Test 120 Day Accts";#N/A,#N/A,FALSE,"Tickmarks"}</definedName>
    <definedName name="HIOO_1" localSheetId="34" hidden="1">{#N/A,#N/A,FALSE,"Aging Summary";#N/A,#N/A,FALSE,"Ratio Analysis";#N/A,#N/A,FALSE,"Test 120 Day Accts";#N/A,#N/A,FALSE,"Tickmarks"}</definedName>
    <definedName name="HIOO_1" localSheetId="31" hidden="1">{#N/A,#N/A,FALSE,"Aging Summary";#N/A,#N/A,FALSE,"Ratio Analysis";#N/A,#N/A,FALSE,"Test 120 Day Accts";#N/A,#N/A,FALSE,"Tickmarks"}</definedName>
    <definedName name="HIOO_1" hidden="1">{#N/A,#N/A,FALSE,"Aging Summary";#N/A,#N/A,FALSE,"Ratio Analysis";#N/A,#N/A,FALSE,"Test 120 Day Accts";#N/A,#N/A,FALSE,"Tickmarks"}</definedName>
    <definedName name="Histograma_Nº">#REF!</definedName>
    <definedName name="HistPriceData">#REF!</definedName>
    <definedName name="Histrory" localSheetId="35" hidden="1">{"UTILITIES",#N/A,FALSE,"GENERAL"}</definedName>
    <definedName name="Histrory" localSheetId="37" hidden="1">{"UTILITIES",#N/A,FALSE,"GENERAL"}</definedName>
    <definedName name="Histrory" localSheetId="32" hidden="1">{"UTILITIES",#N/A,FALSE,"GENERAL"}</definedName>
    <definedName name="Histrory" localSheetId="21" hidden="1">{"UTILITIES",#N/A,FALSE,"GENERAL"}</definedName>
    <definedName name="Histrory" localSheetId="36" hidden="1">{"UTILITIES",#N/A,FALSE,"GENERAL"}</definedName>
    <definedName name="Histrory" localSheetId="33" hidden="1">{"UTILITIES",#N/A,FALSE,"GENERAL"}</definedName>
    <definedName name="Histrory" localSheetId="34" hidden="1">{"UTILITIES",#N/A,FALSE,"GENERAL"}</definedName>
    <definedName name="Histrory" localSheetId="31" hidden="1">{"UTILITIES",#N/A,FALSE,"GENERAL"}</definedName>
    <definedName name="Histrory" hidden="1">{"UTILITIES",#N/A,FALSE,"GENERAL"}</definedName>
    <definedName name="HisYear_0" localSheetId="31" hidden="1">#REF!</definedName>
    <definedName name="HisYear_0" hidden="1">#REF!</definedName>
    <definedName name="HisYear_1" localSheetId="35" hidden="1">#REF!</definedName>
    <definedName name="HisYear_1" localSheetId="36" hidden="1">#REF!</definedName>
    <definedName name="HisYear_1" localSheetId="33" hidden="1">#REF!</definedName>
    <definedName name="HisYear_1" localSheetId="34" hidden="1">#REF!</definedName>
    <definedName name="HisYear_1" hidden="1">#REF!</definedName>
    <definedName name="HisYear_2" localSheetId="35" hidden="1">#REF!</definedName>
    <definedName name="HisYear_2" localSheetId="36" hidden="1">#REF!</definedName>
    <definedName name="HisYear_2" localSheetId="33" hidden="1">#REF!</definedName>
    <definedName name="HisYear_2" localSheetId="34" hidden="1">#REF!</definedName>
    <definedName name="HisYear_2" hidden="1">#REF!</definedName>
    <definedName name="HisYear_3" localSheetId="36" hidden="1">#REF!</definedName>
    <definedName name="HisYear_3" hidden="1">#REF!</definedName>
    <definedName name="Hitemes" localSheetId="35" hidden="1">{"CI+GG(BASE)",#N/A,FALSE,"CI+GG(BASE)";"GG",#N/A,FALSE,"CI+GG(BASE)";"CI",#N/A,FALSE,"CI+GG(BASE)"}</definedName>
    <definedName name="Hitemes" localSheetId="37" hidden="1">{"CI+GG(BASE)",#N/A,FALSE,"CI+GG(BASE)";"GG",#N/A,FALSE,"CI+GG(BASE)";"CI",#N/A,FALSE,"CI+GG(BASE)"}</definedName>
    <definedName name="Hitemes" localSheetId="36" hidden="1">{"CI+GG(BASE)",#N/A,FALSE,"CI+GG(BASE)";"GG",#N/A,FALSE,"CI+GG(BASE)";"CI",#N/A,FALSE,"CI+GG(BASE)"}</definedName>
    <definedName name="Hitemes" localSheetId="33" hidden="1">{"CI+GG(BASE)",#N/A,FALSE,"CI+GG(BASE)";"GG",#N/A,FALSE,"CI+GG(BASE)";"CI",#N/A,FALSE,"CI+GG(BASE)"}</definedName>
    <definedName name="Hitemes" localSheetId="34" hidden="1">{"CI+GG(BASE)",#N/A,FALSE,"CI+GG(BASE)";"GG",#N/A,FALSE,"CI+GG(BASE)";"CI",#N/A,FALSE,"CI+GG(BASE)"}</definedName>
    <definedName name="Hitemes" localSheetId="31" hidden="1">{"CI+GG(BASE)",#N/A,FALSE,"CI+GG(BASE)";"GG",#N/A,FALSE,"CI+GG(BASE)";"CI",#N/A,FALSE,"CI+GG(BASE)"}</definedName>
    <definedName name="Hitemes" hidden="1">{"CI+GG(BASE)",#N/A,FALSE,"CI+GG(BASE)";"GG",#N/A,FALSE,"CI+GG(BASE)";"CI",#N/A,FALSE,"CI+GG(BASE)"}</definedName>
    <definedName name="hitos" localSheetId="35" hidden="1">{"DETALLE_1996",#N/A,FALSE,"flujo";"DETALLE_1997",#N/A,FALSE,"flujo";"GASTOS_INCURRIDOS_1996",#N/A,FALSE,"flujo";"GASTOS_PROGRAMADOS_PARA_1997",#N/A,FALSE,"flujo";#N/A,#N/A,FALSE,"comparat";#N/A,#N/A,FALSE,"costos";#N/A,#N/A,FALSE,"proyctrol"}</definedName>
    <definedName name="hitos" localSheetId="37" hidden="1">{"DETALLE_1996",#N/A,FALSE,"flujo";"DETALLE_1997",#N/A,FALSE,"flujo";"GASTOS_INCURRIDOS_1996",#N/A,FALSE,"flujo";"GASTOS_PROGRAMADOS_PARA_1997",#N/A,FALSE,"flujo";#N/A,#N/A,FALSE,"comparat";#N/A,#N/A,FALSE,"costos";#N/A,#N/A,FALSE,"proyctrol"}</definedName>
    <definedName name="hitos" localSheetId="36" hidden="1">{"DETALLE_1996",#N/A,FALSE,"flujo";"DETALLE_1997",#N/A,FALSE,"flujo";"GASTOS_INCURRIDOS_1996",#N/A,FALSE,"flujo";"GASTOS_PROGRAMADOS_PARA_1997",#N/A,FALSE,"flujo";#N/A,#N/A,FALSE,"comparat";#N/A,#N/A,FALSE,"costos";#N/A,#N/A,FALSE,"proyctrol"}</definedName>
    <definedName name="hitos" localSheetId="33" hidden="1">{"DETALLE_1996",#N/A,FALSE,"flujo";"DETALLE_1997",#N/A,FALSE,"flujo";"GASTOS_INCURRIDOS_1996",#N/A,FALSE,"flujo";"GASTOS_PROGRAMADOS_PARA_1997",#N/A,FALSE,"flujo";#N/A,#N/A,FALSE,"comparat";#N/A,#N/A,FALSE,"costos";#N/A,#N/A,FALSE,"proyctrol"}</definedName>
    <definedName name="hitos" localSheetId="34" hidden="1">{"DETALLE_1996",#N/A,FALSE,"flujo";"DETALLE_1997",#N/A,FALSE,"flujo";"GASTOS_INCURRIDOS_1996",#N/A,FALSE,"flujo";"GASTOS_PROGRAMADOS_PARA_1997",#N/A,FALSE,"flujo";#N/A,#N/A,FALSE,"comparat";#N/A,#N/A,FALSE,"costos";#N/A,#N/A,FALSE,"proyctrol"}</definedName>
    <definedName name="hitos" localSheetId="31" hidden="1">{"DETALLE_1996",#N/A,FALSE,"flujo";"DETALLE_1997",#N/A,FALSE,"flujo";"GASTOS_INCURRIDOS_1996",#N/A,FALSE,"flujo";"GASTOS_PROGRAMADOS_PARA_1997",#N/A,FALSE,"flujo";#N/A,#N/A,FALSE,"comparat";#N/A,#N/A,FALSE,"costos";#N/A,#N/A,FALSE,"proyctrol"}</definedName>
    <definedName name="hitos" hidden="1">{"DETALLE_1996",#N/A,FALSE,"flujo";"DETALLE_1997",#N/A,FALSE,"flujo";"GASTOS_INCURRIDOS_1996",#N/A,FALSE,"flujo";"GASTOS_PROGRAMADOS_PARA_1997",#N/A,FALSE,"flujo";#N/A,#N/A,FALSE,"comparat";#N/A,#N/A,FALSE,"costos";#N/A,#N/A,FALSE,"proyctrol"}</definedName>
    <definedName name="hj" localSheetId="37" hidden="1">{#N/A,#N/A,TRUE,"Front";#N/A,#N/A,TRUE,"Simple Letter";#N/A,#N/A,TRUE,"Inside";#N/A,#N/A,TRUE,"Contents";#N/A,#N/A,TRUE,"Basis";#N/A,#N/A,TRUE,"Inclusions";#N/A,#N/A,TRUE,"Exclusions";#N/A,#N/A,TRUE,"Areas";#N/A,#N/A,TRUE,"Summary";#N/A,#N/A,TRUE,"Detail"}</definedName>
    <definedName name="hj" localSheetId="32" hidden="1">{#N/A,#N/A,TRUE,"Front";#N/A,#N/A,TRUE,"Simple Letter";#N/A,#N/A,TRUE,"Inside";#N/A,#N/A,TRUE,"Contents";#N/A,#N/A,TRUE,"Basis";#N/A,#N/A,TRUE,"Inclusions";#N/A,#N/A,TRUE,"Exclusions";#N/A,#N/A,TRUE,"Areas";#N/A,#N/A,TRUE,"Summary";#N/A,#N/A,TRUE,"Detail"}</definedName>
    <definedName name="hj" localSheetId="21" hidden="1">{#N/A,#N/A,TRUE,"Front";#N/A,#N/A,TRUE,"Simple Letter";#N/A,#N/A,TRUE,"Inside";#N/A,#N/A,TRUE,"Contents";#N/A,#N/A,TRUE,"Basis";#N/A,#N/A,TRUE,"Inclusions";#N/A,#N/A,TRUE,"Exclusions";#N/A,#N/A,TRUE,"Areas";#N/A,#N/A,TRUE,"Summary";#N/A,#N/A,TRUE,"Detail"}</definedName>
    <definedName name="hj" hidden="1">#REF!</definedName>
    <definedName name="hjdj" localSheetId="31" hidden="1">{#N/A,#N/A,TRUE,"Cover";#N/A,#N/A,TRUE,"Conts";#N/A,#N/A,TRUE,"VOS";#N/A,#N/A,TRUE,"Warrington";#N/A,#N/A,TRUE,"Widnes"}</definedName>
    <definedName name="hjdj" hidden="1">{#N/A,#N/A,TRUE,"Cover";#N/A,#N/A,TRUE,"Conts";#N/A,#N/A,TRUE,"VOS";#N/A,#N/A,TRUE,"Warrington";#N/A,#N/A,TRUE,"Widnes"}</definedName>
    <definedName name="hjfghj" hidden="1">#REF!</definedName>
    <definedName name="hjghjgh" localSheetId="35" hidden="1">{#N/A,#N/A,FALSE,"MAINTENANCE"}</definedName>
    <definedName name="hjghjgh" localSheetId="37" hidden="1">{#N/A,#N/A,FALSE,"MAINTENANCE"}</definedName>
    <definedName name="hjghjgh" localSheetId="32" hidden="1">{#N/A,#N/A,FALSE,"MAINTENANCE"}</definedName>
    <definedName name="hjghjgh" localSheetId="21" hidden="1">{#N/A,#N/A,FALSE,"MAINTENANCE"}</definedName>
    <definedName name="hjghjgh" localSheetId="36" hidden="1">{#N/A,#N/A,FALSE,"MAINTENANCE"}</definedName>
    <definedName name="hjghjgh" localSheetId="33" hidden="1">{#N/A,#N/A,FALSE,"MAINTENANCE"}</definedName>
    <definedName name="hjghjgh" localSheetId="34" hidden="1">{#N/A,#N/A,FALSE,"MAINTENANCE"}</definedName>
    <definedName name="hjghjgh" localSheetId="31" hidden="1">{#N/A,#N/A,FALSE,"MAINTENANCE"}</definedName>
    <definedName name="hjghjgh" hidden="1">{#N/A,#N/A,FALSE,"MAINTENANCE"}</definedName>
    <definedName name="hjgjh" localSheetId="35" hidden="1">{#N/A,#N/A,FALSE,"COVER.XLS";#N/A,#N/A,FALSE,"RACT1.XLS";#N/A,#N/A,FALSE,"RACT2.XLS";#N/A,#N/A,FALSE,"ECCMP";#N/A,#N/A,FALSE,"WELDER.XLS"}</definedName>
    <definedName name="hjgjh" localSheetId="37" hidden="1">{#N/A,#N/A,FALSE,"COVER.XLS";#N/A,#N/A,FALSE,"RACT1.XLS";#N/A,#N/A,FALSE,"RACT2.XLS";#N/A,#N/A,FALSE,"ECCMP";#N/A,#N/A,FALSE,"WELDER.XLS"}</definedName>
    <definedName name="hjgjh" localSheetId="36" hidden="1">{#N/A,#N/A,FALSE,"COVER.XLS";#N/A,#N/A,FALSE,"RACT1.XLS";#N/A,#N/A,FALSE,"RACT2.XLS";#N/A,#N/A,FALSE,"ECCMP";#N/A,#N/A,FALSE,"WELDER.XLS"}</definedName>
    <definedName name="hjgjh" localSheetId="33" hidden="1">{#N/A,#N/A,FALSE,"COVER.XLS";#N/A,#N/A,FALSE,"RACT1.XLS";#N/A,#N/A,FALSE,"RACT2.XLS";#N/A,#N/A,FALSE,"ECCMP";#N/A,#N/A,FALSE,"WELDER.XLS"}</definedName>
    <definedName name="hjgjh" localSheetId="34" hidden="1">{#N/A,#N/A,FALSE,"COVER.XLS";#N/A,#N/A,FALSE,"RACT1.XLS";#N/A,#N/A,FALSE,"RACT2.XLS";#N/A,#N/A,FALSE,"ECCMP";#N/A,#N/A,FALSE,"WELDER.XLS"}</definedName>
    <definedName name="hjgjh" localSheetId="31" hidden="1">{#N/A,#N/A,FALSE,"COVER.XLS";#N/A,#N/A,FALSE,"RACT1.XLS";#N/A,#N/A,FALSE,"RACT2.XLS";#N/A,#N/A,FALSE,"ECCMP";#N/A,#N/A,FALSE,"WELDER.XLS"}</definedName>
    <definedName name="hjgjh" hidden="1">{#N/A,#N/A,FALSE,"COVER.XLS";#N/A,#N/A,FALSE,"RACT1.XLS";#N/A,#N/A,FALSE,"RACT2.XLS";#N/A,#N/A,FALSE,"ECCMP";#N/A,#N/A,FALSE,"WELDER.XLS"}</definedName>
    <definedName name="hjgjhnghnghnh"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jgjhnghnghnh"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jgjhnghnghnh"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jgjhnghnghnh"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jgjhnghnghnh"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jgjhnghnghnh"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jgjhnghnghn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jh" localSheetId="31" hidden="1">#REF!</definedName>
    <definedName name="hjh" hidden="1">#REF!</definedName>
    <definedName name="HJHFJKHEWWKEHF" localSheetId="35" hidden="1">{#N/A,#N/A,FALSE,"masez (10)";#N/A,#N/A,FALSE,"masez (7)";#N/A,#N/A,FALSE,"masez (6)";#N/A,#N/A,FALSE,"masez (5)";#N/A,#N/A,FALSE,"masez (4)";#N/A,#N/A,FALSE,"masez (3)";#N/A,#N/A,FALSE,"masez (2)";#N/A,#N/A,FALSE,"GME";#N/A,#N/A,FALSE,"masez"}</definedName>
    <definedName name="HJHFJKHEWWKEHF" localSheetId="37" hidden="1">{#N/A,#N/A,FALSE,"masez (10)";#N/A,#N/A,FALSE,"masez (7)";#N/A,#N/A,FALSE,"masez (6)";#N/A,#N/A,FALSE,"masez (5)";#N/A,#N/A,FALSE,"masez (4)";#N/A,#N/A,FALSE,"masez (3)";#N/A,#N/A,FALSE,"masez (2)";#N/A,#N/A,FALSE,"GME";#N/A,#N/A,FALSE,"masez"}</definedName>
    <definedName name="HJHFJKHEWWKEHF" localSheetId="36" hidden="1">{#N/A,#N/A,FALSE,"masez (10)";#N/A,#N/A,FALSE,"masez (7)";#N/A,#N/A,FALSE,"masez (6)";#N/A,#N/A,FALSE,"masez (5)";#N/A,#N/A,FALSE,"masez (4)";#N/A,#N/A,FALSE,"masez (3)";#N/A,#N/A,FALSE,"masez (2)";#N/A,#N/A,FALSE,"GME";#N/A,#N/A,FALSE,"masez"}</definedName>
    <definedName name="HJHFJKHEWWKEHF" localSheetId="33" hidden="1">{#N/A,#N/A,FALSE,"masez (10)";#N/A,#N/A,FALSE,"masez (7)";#N/A,#N/A,FALSE,"masez (6)";#N/A,#N/A,FALSE,"masez (5)";#N/A,#N/A,FALSE,"masez (4)";#N/A,#N/A,FALSE,"masez (3)";#N/A,#N/A,FALSE,"masez (2)";#N/A,#N/A,FALSE,"GME";#N/A,#N/A,FALSE,"masez"}</definedName>
    <definedName name="HJHFJKHEWWKEHF" localSheetId="34" hidden="1">{#N/A,#N/A,FALSE,"masez (10)";#N/A,#N/A,FALSE,"masez (7)";#N/A,#N/A,FALSE,"masez (6)";#N/A,#N/A,FALSE,"masez (5)";#N/A,#N/A,FALSE,"masez (4)";#N/A,#N/A,FALSE,"masez (3)";#N/A,#N/A,FALSE,"masez (2)";#N/A,#N/A,FALSE,"GME";#N/A,#N/A,FALSE,"masez"}</definedName>
    <definedName name="HJHFJKHEWWKEHF" localSheetId="31" hidden="1">{#N/A,#N/A,FALSE,"masez (10)";#N/A,#N/A,FALSE,"masez (7)";#N/A,#N/A,FALSE,"masez (6)";#N/A,#N/A,FALSE,"masez (5)";#N/A,#N/A,FALSE,"masez (4)";#N/A,#N/A,FALSE,"masez (3)";#N/A,#N/A,FALSE,"masez (2)";#N/A,#N/A,FALSE,"GME";#N/A,#N/A,FALSE,"masez"}</definedName>
    <definedName name="HJHFJKHEWWKEHF" hidden="1">{#N/A,#N/A,FALSE,"masez (10)";#N/A,#N/A,FALSE,"masez (7)";#N/A,#N/A,FALSE,"masez (6)";#N/A,#N/A,FALSE,"masez (5)";#N/A,#N/A,FALSE,"masez (4)";#N/A,#N/A,FALSE,"masez (3)";#N/A,#N/A,FALSE,"masez (2)";#N/A,#N/A,FALSE,"GME";#N/A,#N/A,FALSE,"masez"}</definedName>
    <definedName name="hjhghg" localSheetId="31">#REF!</definedName>
    <definedName name="hjhghg">!#REF!</definedName>
    <definedName name="hjhhhkkhkhkh" localSheetId="35" hidden="1">{#N/A,#N/A,FALSE,"SumG";#N/A,#N/A,FALSE,"ElecG";#N/A,#N/A,FALSE,"MechG";#N/A,#N/A,FALSE,"GeotG";#N/A,#N/A,FALSE,"PrcsG";#N/A,#N/A,FALSE,"TunnG";#N/A,#N/A,FALSE,"CivlG";#N/A,#N/A,FALSE,"NtwkG";#N/A,#N/A,FALSE,"EstgG";#N/A,#N/A,FALSE,"PEngG"}</definedName>
    <definedName name="hjhhhkkhkhkh" localSheetId="37" hidden="1">{#N/A,#N/A,FALSE,"SumG";#N/A,#N/A,FALSE,"ElecG";#N/A,#N/A,FALSE,"MechG";#N/A,#N/A,FALSE,"GeotG";#N/A,#N/A,FALSE,"PrcsG";#N/A,#N/A,FALSE,"TunnG";#N/A,#N/A,FALSE,"CivlG";#N/A,#N/A,FALSE,"NtwkG";#N/A,#N/A,FALSE,"EstgG";#N/A,#N/A,FALSE,"PEngG"}</definedName>
    <definedName name="hjhhhkkhkhkh" localSheetId="36" hidden="1">{#N/A,#N/A,FALSE,"SumG";#N/A,#N/A,FALSE,"ElecG";#N/A,#N/A,FALSE,"MechG";#N/A,#N/A,FALSE,"GeotG";#N/A,#N/A,FALSE,"PrcsG";#N/A,#N/A,FALSE,"TunnG";#N/A,#N/A,FALSE,"CivlG";#N/A,#N/A,FALSE,"NtwkG";#N/A,#N/A,FALSE,"EstgG";#N/A,#N/A,FALSE,"PEngG"}</definedName>
    <definedName name="hjhhhkkhkhkh" localSheetId="33" hidden="1">{#N/A,#N/A,FALSE,"SumG";#N/A,#N/A,FALSE,"ElecG";#N/A,#N/A,FALSE,"MechG";#N/A,#N/A,FALSE,"GeotG";#N/A,#N/A,FALSE,"PrcsG";#N/A,#N/A,FALSE,"TunnG";#N/A,#N/A,FALSE,"CivlG";#N/A,#N/A,FALSE,"NtwkG";#N/A,#N/A,FALSE,"EstgG";#N/A,#N/A,FALSE,"PEngG"}</definedName>
    <definedName name="hjhhhkkhkhkh" localSheetId="34" hidden="1">{#N/A,#N/A,FALSE,"SumG";#N/A,#N/A,FALSE,"ElecG";#N/A,#N/A,FALSE,"MechG";#N/A,#N/A,FALSE,"GeotG";#N/A,#N/A,FALSE,"PrcsG";#N/A,#N/A,FALSE,"TunnG";#N/A,#N/A,FALSE,"CivlG";#N/A,#N/A,FALSE,"NtwkG";#N/A,#N/A,FALSE,"EstgG";#N/A,#N/A,FALSE,"PEngG"}</definedName>
    <definedName name="hjhhhkkhkhkh" localSheetId="31" hidden="1">{#N/A,#N/A,FALSE,"SumG";#N/A,#N/A,FALSE,"ElecG";#N/A,#N/A,FALSE,"MechG";#N/A,#N/A,FALSE,"GeotG";#N/A,#N/A,FALSE,"PrcsG";#N/A,#N/A,FALSE,"TunnG";#N/A,#N/A,FALSE,"CivlG";#N/A,#N/A,FALSE,"NtwkG";#N/A,#N/A,FALSE,"EstgG";#N/A,#N/A,FALSE,"PEngG"}</definedName>
    <definedName name="hjhhhkkhkhkh" hidden="1">{#N/A,#N/A,FALSE,"SumG";#N/A,#N/A,FALSE,"ElecG";#N/A,#N/A,FALSE,"MechG";#N/A,#N/A,FALSE,"GeotG";#N/A,#N/A,FALSE,"PrcsG";#N/A,#N/A,FALSE,"TunnG";#N/A,#N/A,FALSE,"CivlG";#N/A,#N/A,FALSE,"NtwkG";#N/A,#N/A,FALSE,"EstgG";#N/A,#N/A,FALSE,"PEngG"}</definedName>
    <definedName name="hjhjghjhgj" hidden="1">#REF!</definedName>
    <definedName name="hjhjhjhj" localSheetId="35" hidden="1">{#N/A,#N/A,FALSE,"COVER.XLS";#N/A,#N/A,FALSE,"RACT1.XLS";#N/A,#N/A,FALSE,"RACT2.XLS";#N/A,#N/A,FALSE,"ECCMP";#N/A,#N/A,FALSE,"WELDER.XLS"}</definedName>
    <definedName name="hjhjhjhj" localSheetId="37" hidden="1">{#N/A,#N/A,FALSE,"COVER.XLS";#N/A,#N/A,FALSE,"RACT1.XLS";#N/A,#N/A,FALSE,"RACT2.XLS";#N/A,#N/A,FALSE,"ECCMP";#N/A,#N/A,FALSE,"WELDER.XLS"}</definedName>
    <definedName name="hjhjhjhj" localSheetId="36" hidden="1">{#N/A,#N/A,FALSE,"COVER.XLS";#N/A,#N/A,FALSE,"RACT1.XLS";#N/A,#N/A,FALSE,"RACT2.XLS";#N/A,#N/A,FALSE,"ECCMP";#N/A,#N/A,FALSE,"WELDER.XLS"}</definedName>
    <definedName name="hjhjhjhj" localSheetId="33" hidden="1">{#N/A,#N/A,FALSE,"COVER.XLS";#N/A,#N/A,FALSE,"RACT1.XLS";#N/A,#N/A,FALSE,"RACT2.XLS";#N/A,#N/A,FALSE,"ECCMP";#N/A,#N/A,FALSE,"WELDER.XLS"}</definedName>
    <definedName name="hjhjhjhj" localSheetId="34" hidden="1">{#N/A,#N/A,FALSE,"COVER.XLS";#N/A,#N/A,FALSE,"RACT1.XLS";#N/A,#N/A,FALSE,"RACT2.XLS";#N/A,#N/A,FALSE,"ECCMP";#N/A,#N/A,FALSE,"WELDER.XLS"}</definedName>
    <definedName name="hjhjhjhj" localSheetId="31" hidden="1">{#N/A,#N/A,FALSE,"COVER.XLS";#N/A,#N/A,FALSE,"RACT1.XLS";#N/A,#N/A,FALSE,"RACT2.XLS";#N/A,#N/A,FALSE,"ECCMP";#N/A,#N/A,FALSE,"WELDER.XLS"}</definedName>
    <definedName name="hjhjhjhj" hidden="1">{#N/A,#N/A,FALSE,"COVER.XLS";#N/A,#N/A,FALSE,"RACT1.XLS";#N/A,#N/A,FALSE,"RACT2.XLS";#N/A,#N/A,FALSE,"ECCMP";#N/A,#N/A,FALSE,"WELDER.XLS"}</definedName>
    <definedName name="hjhjhjhkljh" localSheetId="31">#REF!</definedName>
    <definedName name="hjhjhjhkljh">!#REF!</definedName>
    <definedName name="hjityu" localSheetId="35" hidden="1">{#N/A,#N/A,TRUE,"1842CWN0"}</definedName>
    <definedName name="hjityu" localSheetId="37" hidden="1">{#N/A,#N/A,TRUE,"1842CWN0"}</definedName>
    <definedName name="hjityu" localSheetId="36" hidden="1">{#N/A,#N/A,TRUE,"1842CWN0"}</definedName>
    <definedName name="hjityu" localSheetId="33" hidden="1">{#N/A,#N/A,TRUE,"1842CWN0"}</definedName>
    <definedName name="hjityu" localSheetId="34" hidden="1">{#N/A,#N/A,TRUE,"1842CWN0"}</definedName>
    <definedName name="hjityu" localSheetId="31" hidden="1">{#N/A,#N/A,TRUE,"1842CWN0"}</definedName>
    <definedName name="hjityu" hidden="1">{#N/A,#N/A,TRUE,"1842CWN0"}</definedName>
    <definedName name="hjjjj" localSheetId="31">#REF!</definedName>
    <definedName name="hjjjj">!#REF!</definedName>
    <definedName name="hjjjkk" localSheetId="35" hidden="1">{#N/A,#N/A,FALSE,"WBS 1.06";#N/A,#N/A,FALSE,"WBS 1.14";#N/A,#N/A,FALSE,"WBS 1.17";#N/A,#N/A,FALSE,"WBS 1.18"}</definedName>
    <definedName name="hjjjkk" localSheetId="37" hidden="1">{#N/A,#N/A,FALSE,"WBS 1.06";#N/A,#N/A,FALSE,"WBS 1.14";#N/A,#N/A,FALSE,"WBS 1.17";#N/A,#N/A,FALSE,"WBS 1.18"}</definedName>
    <definedName name="hjjjkk" localSheetId="36" hidden="1">{#N/A,#N/A,FALSE,"WBS 1.06";#N/A,#N/A,FALSE,"WBS 1.14";#N/A,#N/A,FALSE,"WBS 1.17";#N/A,#N/A,FALSE,"WBS 1.18"}</definedName>
    <definedName name="hjjjkk" localSheetId="33" hidden="1">{#N/A,#N/A,FALSE,"WBS 1.06";#N/A,#N/A,FALSE,"WBS 1.14";#N/A,#N/A,FALSE,"WBS 1.17";#N/A,#N/A,FALSE,"WBS 1.18"}</definedName>
    <definedName name="hjjjkk" localSheetId="34" hidden="1">{#N/A,#N/A,FALSE,"WBS 1.06";#N/A,#N/A,FALSE,"WBS 1.14";#N/A,#N/A,FALSE,"WBS 1.17";#N/A,#N/A,FALSE,"WBS 1.18"}</definedName>
    <definedName name="hjjjkk" localSheetId="31" hidden="1">{#N/A,#N/A,FALSE,"WBS 1.06";#N/A,#N/A,FALSE,"WBS 1.14";#N/A,#N/A,FALSE,"WBS 1.17";#N/A,#N/A,FALSE,"WBS 1.18"}</definedName>
    <definedName name="hjjjkk" hidden="1">{#N/A,#N/A,FALSE,"WBS 1.06";#N/A,#N/A,FALSE,"WBS 1.14";#N/A,#N/A,FALSE,"WBS 1.17";#N/A,#N/A,FALSE,"WBS 1.18"}</definedName>
    <definedName name="HJK" localSheetId="35" hidden="1">{#N/A,#N/A,FALSE,"WBS 1.06";#N/A,#N/A,FALSE,"WBS 1.14";#N/A,#N/A,FALSE,"WBS 1.17";#N/A,#N/A,FALSE,"WBS 1.18"}</definedName>
    <definedName name="HJK" localSheetId="37" hidden="1">{#N/A,#N/A,FALSE,"WBS 1.06";#N/A,#N/A,FALSE,"WBS 1.14";#N/A,#N/A,FALSE,"WBS 1.17";#N/A,#N/A,FALSE,"WBS 1.18"}</definedName>
    <definedName name="HJK" localSheetId="36" hidden="1">{#N/A,#N/A,FALSE,"WBS 1.06";#N/A,#N/A,FALSE,"WBS 1.14";#N/A,#N/A,FALSE,"WBS 1.17";#N/A,#N/A,FALSE,"WBS 1.18"}</definedName>
    <definedName name="HJK" localSheetId="33" hidden="1">{#N/A,#N/A,FALSE,"WBS 1.06";#N/A,#N/A,FALSE,"WBS 1.14";#N/A,#N/A,FALSE,"WBS 1.17";#N/A,#N/A,FALSE,"WBS 1.18"}</definedName>
    <definedName name="HJK" localSheetId="34" hidden="1">{#N/A,#N/A,FALSE,"WBS 1.06";#N/A,#N/A,FALSE,"WBS 1.14";#N/A,#N/A,FALSE,"WBS 1.17";#N/A,#N/A,FALSE,"WBS 1.18"}</definedName>
    <definedName name="hjk" localSheetId="31">OFFSET(#REF!,-1,0)</definedName>
    <definedName name="HJK" hidden="1">{#N/A,#N/A,FALSE,"WBS 1.06";#N/A,#N/A,FALSE,"WBS 1.14";#N/A,#N/A,FALSE,"WBS 1.17";#N/A,#N/A,FALSE,"WBS 1.18"}</definedName>
    <definedName name="hjkh" localSheetId="35" hidden="1">{#N/A,#N/A,FALSE,"SumD";#N/A,#N/A,FALSE,"ElecD";#N/A,#N/A,FALSE,"MechD";#N/A,#N/A,FALSE,"GeotD";#N/A,#N/A,FALSE,"PrcsD";#N/A,#N/A,FALSE,"TunnD";#N/A,#N/A,FALSE,"CivlD";#N/A,#N/A,FALSE,"NtwkD";#N/A,#N/A,FALSE,"EstgD";#N/A,#N/A,FALSE,"PEngD"}</definedName>
    <definedName name="hjkh" localSheetId="37" hidden="1">{#N/A,#N/A,FALSE,"SumD";#N/A,#N/A,FALSE,"ElecD";#N/A,#N/A,FALSE,"MechD";#N/A,#N/A,FALSE,"GeotD";#N/A,#N/A,FALSE,"PrcsD";#N/A,#N/A,FALSE,"TunnD";#N/A,#N/A,FALSE,"CivlD";#N/A,#N/A,FALSE,"NtwkD";#N/A,#N/A,FALSE,"EstgD";#N/A,#N/A,FALSE,"PEngD"}</definedName>
    <definedName name="hjkh" localSheetId="36" hidden="1">{#N/A,#N/A,FALSE,"SumD";#N/A,#N/A,FALSE,"ElecD";#N/A,#N/A,FALSE,"MechD";#N/A,#N/A,FALSE,"GeotD";#N/A,#N/A,FALSE,"PrcsD";#N/A,#N/A,FALSE,"TunnD";#N/A,#N/A,FALSE,"CivlD";#N/A,#N/A,FALSE,"NtwkD";#N/A,#N/A,FALSE,"EstgD";#N/A,#N/A,FALSE,"PEngD"}</definedName>
    <definedName name="hjkh" localSheetId="33" hidden="1">{#N/A,#N/A,FALSE,"SumD";#N/A,#N/A,FALSE,"ElecD";#N/A,#N/A,FALSE,"MechD";#N/A,#N/A,FALSE,"GeotD";#N/A,#N/A,FALSE,"PrcsD";#N/A,#N/A,FALSE,"TunnD";#N/A,#N/A,FALSE,"CivlD";#N/A,#N/A,FALSE,"NtwkD";#N/A,#N/A,FALSE,"EstgD";#N/A,#N/A,FALSE,"PEngD"}</definedName>
    <definedName name="hjkh" localSheetId="34" hidden="1">{#N/A,#N/A,FALSE,"SumD";#N/A,#N/A,FALSE,"ElecD";#N/A,#N/A,FALSE,"MechD";#N/A,#N/A,FALSE,"GeotD";#N/A,#N/A,FALSE,"PrcsD";#N/A,#N/A,FALSE,"TunnD";#N/A,#N/A,FALSE,"CivlD";#N/A,#N/A,FALSE,"NtwkD";#N/A,#N/A,FALSE,"EstgD";#N/A,#N/A,FALSE,"PEngD"}</definedName>
    <definedName name="hjkh" localSheetId="31" hidden="1">{#N/A,#N/A,FALSE,"SumD";#N/A,#N/A,FALSE,"ElecD";#N/A,#N/A,FALSE,"MechD";#N/A,#N/A,FALSE,"GeotD";#N/A,#N/A,FALSE,"PrcsD";#N/A,#N/A,FALSE,"TunnD";#N/A,#N/A,FALSE,"CivlD";#N/A,#N/A,FALSE,"NtwkD";#N/A,#N/A,FALSE,"EstgD";#N/A,#N/A,FALSE,"PEngD"}</definedName>
    <definedName name="hjkh" hidden="1">{#N/A,#N/A,FALSE,"SumD";#N/A,#N/A,FALSE,"ElecD";#N/A,#N/A,FALSE,"MechD";#N/A,#N/A,FALSE,"GeotD";#N/A,#N/A,FALSE,"PrcsD";#N/A,#N/A,FALSE,"TunnD";#N/A,#N/A,FALSE,"CivlD";#N/A,#N/A,FALSE,"NtwkD";#N/A,#N/A,FALSE,"EstgD";#N/A,#N/A,FALSE,"PEngD"}</definedName>
    <definedName name="hjkhjkh" localSheetId="31">#REF!</definedName>
    <definedName name="hjkhjkh">!#REF!</definedName>
    <definedName name="hjkl">#REF!</definedName>
    <definedName name="hjkuikgh" localSheetId="35" hidden="1">{"DETALLE_1996",#N/A,FALSE,"flujo";"DETALLE_1997",#N/A,FALSE,"flujo";"GASTOS_INCURRIDOS_1996",#N/A,FALSE,"flujo";"GASTOS_PROGRAMADOS_PARA_1997",#N/A,FALSE,"flujo";#N/A,#N/A,FALSE,"comparat";#N/A,#N/A,FALSE,"costos";#N/A,#N/A,FALSE,"proyctrol"}</definedName>
    <definedName name="hjkuikgh" localSheetId="37" hidden="1">{"DETALLE_1996",#N/A,FALSE,"flujo";"DETALLE_1997",#N/A,FALSE,"flujo";"GASTOS_INCURRIDOS_1996",#N/A,FALSE,"flujo";"GASTOS_PROGRAMADOS_PARA_1997",#N/A,FALSE,"flujo";#N/A,#N/A,FALSE,"comparat";#N/A,#N/A,FALSE,"costos";#N/A,#N/A,FALSE,"proyctrol"}</definedName>
    <definedName name="hjkuikgh" localSheetId="36" hidden="1">{"DETALLE_1996",#N/A,FALSE,"flujo";"DETALLE_1997",#N/A,FALSE,"flujo";"GASTOS_INCURRIDOS_1996",#N/A,FALSE,"flujo";"GASTOS_PROGRAMADOS_PARA_1997",#N/A,FALSE,"flujo";#N/A,#N/A,FALSE,"comparat";#N/A,#N/A,FALSE,"costos";#N/A,#N/A,FALSE,"proyctrol"}</definedName>
    <definedName name="hjkuikgh" localSheetId="33" hidden="1">{"DETALLE_1996",#N/A,FALSE,"flujo";"DETALLE_1997",#N/A,FALSE,"flujo";"GASTOS_INCURRIDOS_1996",#N/A,FALSE,"flujo";"GASTOS_PROGRAMADOS_PARA_1997",#N/A,FALSE,"flujo";#N/A,#N/A,FALSE,"comparat";#N/A,#N/A,FALSE,"costos";#N/A,#N/A,FALSE,"proyctrol"}</definedName>
    <definedName name="hjkuikgh" localSheetId="34" hidden="1">{"DETALLE_1996",#N/A,FALSE,"flujo";"DETALLE_1997",#N/A,FALSE,"flujo";"GASTOS_INCURRIDOS_1996",#N/A,FALSE,"flujo";"GASTOS_PROGRAMADOS_PARA_1997",#N/A,FALSE,"flujo";#N/A,#N/A,FALSE,"comparat";#N/A,#N/A,FALSE,"costos";#N/A,#N/A,FALSE,"proyctrol"}</definedName>
    <definedName name="hjkuikgh" localSheetId="31" hidden="1">{"DETALLE_1996",#N/A,FALSE,"flujo";"DETALLE_1997",#N/A,FALSE,"flujo";"GASTOS_INCURRIDOS_1996",#N/A,FALSE,"flujo";"GASTOS_PROGRAMADOS_PARA_1997",#N/A,FALSE,"flujo";#N/A,#N/A,FALSE,"comparat";#N/A,#N/A,FALSE,"costos";#N/A,#N/A,FALSE,"proyctrol"}</definedName>
    <definedName name="hjkuikgh" hidden="1">{"DETALLE_1996",#N/A,FALSE,"flujo";"DETALLE_1997",#N/A,FALSE,"flujo";"GASTOS_INCURRIDOS_1996",#N/A,FALSE,"flujo";"GASTOS_PROGRAMADOS_PARA_1997",#N/A,FALSE,"flujo";#N/A,#N/A,FALSE,"comparat";#N/A,#N/A,FALSE,"costos";#N/A,#N/A,FALSE,"proyctrol"}</definedName>
    <definedName name="hjy" localSheetId="31" hidden="1">{"'Break down'!$A$4"}</definedName>
    <definedName name="hjy" hidden="1">{"'Break down'!$A$4"}</definedName>
    <definedName name="HJYUUUU">#REF!</definedName>
    <definedName name="hkd" localSheetId="35" hidden="1">{#N/A,#N/A,TRUE,"1842CWN0"}</definedName>
    <definedName name="hkd" localSheetId="37" hidden="1">{#N/A,#N/A,TRUE,"1842CWN0"}</definedName>
    <definedName name="hkd" localSheetId="36" hidden="1">{#N/A,#N/A,TRUE,"1842CWN0"}</definedName>
    <definedName name="hkd" localSheetId="33" hidden="1">{#N/A,#N/A,TRUE,"1842CWN0"}</definedName>
    <definedName name="hkd" localSheetId="34" hidden="1">{#N/A,#N/A,TRUE,"1842CWN0"}</definedName>
    <definedName name="hkd" localSheetId="31" hidden="1">{#N/A,#N/A,TRUE,"1842CWN0"}</definedName>
    <definedName name="hkd" hidden="1">{#N/A,#N/A,TRUE,"1842CWN0"}</definedName>
    <definedName name="HKE">#REF!</definedName>
    <definedName name="hkhhññhñ" localSheetId="35" hidden="1">{#N/A,#N/A,FALSE,"Ajustes";#N/A,#N/A,FALSE,"Mad_Cons"}</definedName>
    <definedName name="hkhhññhñ" localSheetId="37" hidden="1">{#N/A,#N/A,FALSE,"Ajustes";#N/A,#N/A,FALSE,"Mad_Cons"}</definedName>
    <definedName name="hkhhññhñ" localSheetId="36" hidden="1">{#N/A,#N/A,FALSE,"Ajustes";#N/A,#N/A,FALSE,"Mad_Cons"}</definedName>
    <definedName name="hkhhññhñ" localSheetId="33" hidden="1">{#N/A,#N/A,FALSE,"Ajustes";#N/A,#N/A,FALSE,"Mad_Cons"}</definedName>
    <definedName name="hkhhññhñ" localSheetId="34" hidden="1">{#N/A,#N/A,FALSE,"Ajustes";#N/A,#N/A,FALSE,"Mad_Cons"}</definedName>
    <definedName name="hkhhññhñ" localSheetId="31" hidden="1">{#N/A,#N/A,FALSE,"Ajustes";#N/A,#N/A,FALSE,"Mad_Cons"}</definedName>
    <definedName name="hkhhññhñ" hidden="1">{#N/A,#N/A,FALSE,"Ajustes";#N/A,#N/A,FALSE,"Mad_Cons"}</definedName>
    <definedName name="hkhkhkj" localSheetId="31">#REF!</definedName>
    <definedName name="hkhkhkj">!#REF!</definedName>
    <definedName name="hkhyffgk">#REF!</definedName>
    <definedName name="hkjhk" localSheetId="35" hidden="1">{#N/A,#N/A,TRUE,"SIT_ACT";#N/A,#N/A,TRUE,"ACTIV";#N/A,#N/A,TRUE,"FORMPAG";#N/A,#N/A,TRUE,"MEDEVE";#N/A,#N/A,TRUE,"EMP";#N/A,#N/A,TRUE,"SOL_AUT";#N/A,#N/A,TRUE,"caract";#N/A,#N/A,TRUE,"caract2";#N/A,#N/A,TRUE,"itemizado";#N/A,#N/A,TRUE,"gantt"}</definedName>
    <definedName name="hkjhk" localSheetId="37" hidden="1">{#N/A,#N/A,TRUE,"SIT_ACT";#N/A,#N/A,TRUE,"ACTIV";#N/A,#N/A,TRUE,"FORMPAG";#N/A,#N/A,TRUE,"MEDEVE";#N/A,#N/A,TRUE,"EMP";#N/A,#N/A,TRUE,"SOL_AUT";#N/A,#N/A,TRUE,"caract";#N/A,#N/A,TRUE,"caract2";#N/A,#N/A,TRUE,"itemizado";#N/A,#N/A,TRUE,"gantt"}</definedName>
    <definedName name="hkjhk" localSheetId="36" hidden="1">{#N/A,#N/A,TRUE,"SIT_ACT";#N/A,#N/A,TRUE,"ACTIV";#N/A,#N/A,TRUE,"FORMPAG";#N/A,#N/A,TRUE,"MEDEVE";#N/A,#N/A,TRUE,"EMP";#N/A,#N/A,TRUE,"SOL_AUT";#N/A,#N/A,TRUE,"caract";#N/A,#N/A,TRUE,"caract2";#N/A,#N/A,TRUE,"itemizado";#N/A,#N/A,TRUE,"gantt"}</definedName>
    <definedName name="hkjhk" localSheetId="33" hidden="1">{#N/A,#N/A,TRUE,"SIT_ACT";#N/A,#N/A,TRUE,"ACTIV";#N/A,#N/A,TRUE,"FORMPAG";#N/A,#N/A,TRUE,"MEDEVE";#N/A,#N/A,TRUE,"EMP";#N/A,#N/A,TRUE,"SOL_AUT";#N/A,#N/A,TRUE,"caract";#N/A,#N/A,TRUE,"caract2";#N/A,#N/A,TRUE,"itemizado";#N/A,#N/A,TRUE,"gantt"}</definedName>
    <definedName name="hkjhk" localSheetId="34" hidden="1">{#N/A,#N/A,TRUE,"SIT_ACT";#N/A,#N/A,TRUE,"ACTIV";#N/A,#N/A,TRUE,"FORMPAG";#N/A,#N/A,TRUE,"MEDEVE";#N/A,#N/A,TRUE,"EMP";#N/A,#N/A,TRUE,"SOL_AUT";#N/A,#N/A,TRUE,"caract";#N/A,#N/A,TRUE,"caract2";#N/A,#N/A,TRUE,"itemizado";#N/A,#N/A,TRUE,"gantt"}</definedName>
    <definedName name="hkjhk" localSheetId="31" hidden="1">{#N/A,#N/A,TRUE,"SIT_ACT";#N/A,#N/A,TRUE,"ACTIV";#N/A,#N/A,TRUE,"FORMPAG";#N/A,#N/A,TRUE,"MEDEVE";#N/A,#N/A,TRUE,"EMP";#N/A,#N/A,TRUE,"SOL_AUT";#N/A,#N/A,TRUE,"caract";#N/A,#N/A,TRUE,"caract2";#N/A,#N/A,TRUE,"itemizado";#N/A,#N/A,TRUE,"gantt"}</definedName>
    <definedName name="hkjhk" hidden="1">{#N/A,#N/A,TRUE,"SIT_ACT";#N/A,#N/A,TRUE,"ACTIV";#N/A,#N/A,TRUE,"FORMPAG";#N/A,#N/A,TRUE,"MEDEVE";#N/A,#N/A,TRUE,"EMP";#N/A,#N/A,TRUE,"SOL_AUT";#N/A,#N/A,TRUE,"caract";#N/A,#N/A,TRUE,"caract2";#N/A,#N/A,TRUE,"itemizado";#N/A,#N/A,TRUE,"gantt"}</definedName>
    <definedName name="hkjhk." localSheetId="35" hidden="1">{#N/A,#N/A,TRUE,"SIT_ACT";#N/A,#N/A,TRUE,"ACTIV";#N/A,#N/A,TRUE,"FORMPAG";#N/A,#N/A,TRUE,"MEDEVE";#N/A,#N/A,TRUE,"EMP";#N/A,#N/A,TRUE,"SOL_AUT";#N/A,#N/A,TRUE,"caract";#N/A,#N/A,TRUE,"caract2";#N/A,#N/A,TRUE,"itemizado";#N/A,#N/A,TRUE,"gantt"}</definedName>
    <definedName name="hkjhk." localSheetId="37" hidden="1">{#N/A,#N/A,TRUE,"SIT_ACT";#N/A,#N/A,TRUE,"ACTIV";#N/A,#N/A,TRUE,"FORMPAG";#N/A,#N/A,TRUE,"MEDEVE";#N/A,#N/A,TRUE,"EMP";#N/A,#N/A,TRUE,"SOL_AUT";#N/A,#N/A,TRUE,"caract";#N/A,#N/A,TRUE,"caract2";#N/A,#N/A,TRUE,"itemizado";#N/A,#N/A,TRUE,"gantt"}</definedName>
    <definedName name="hkjhk." localSheetId="36" hidden="1">{#N/A,#N/A,TRUE,"SIT_ACT";#N/A,#N/A,TRUE,"ACTIV";#N/A,#N/A,TRUE,"FORMPAG";#N/A,#N/A,TRUE,"MEDEVE";#N/A,#N/A,TRUE,"EMP";#N/A,#N/A,TRUE,"SOL_AUT";#N/A,#N/A,TRUE,"caract";#N/A,#N/A,TRUE,"caract2";#N/A,#N/A,TRUE,"itemizado";#N/A,#N/A,TRUE,"gantt"}</definedName>
    <definedName name="hkjhk." localSheetId="33" hidden="1">{#N/A,#N/A,TRUE,"SIT_ACT";#N/A,#N/A,TRUE,"ACTIV";#N/A,#N/A,TRUE,"FORMPAG";#N/A,#N/A,TRUE,"MEDEVE";#N/A,#N/A,TRUE,"EMP";#N/A,#N/A,TRUE,"SOL_AUT";#N/A,#N/A,TRUE,"caract";#N/A,#N/A,TRUE,"caract2";#N/A,#N/A,TRUE,"itemizado";#N/A,#N/A,TRUE,"gantt"}</definedName>
    <definedName name="hkjhk." localSheetId="34" hidden="1">{#N/A,#N/A,TRUE,"SIT_ACT";#N/A,#N/A,TRUE,"ACTIV";#N/A,#N/A,TRUE,"FORMPAG";#N/A,#N/A,TRUE,"MEDEVE";#N/A,#N/A,TRUE,"EMP";#N/A,#N/A,TRUE,"SOL_AUT";#N/A,#N/A,TRUE,"caract";#N/A,#N/A,TRUE,"caract2";#N/A,#N/A,TRUE,"itemizado";#N/A,#N/A,TRUE,"gantt"}</definedName>
    <definedName name="hkjhk." localSheetId="31" hidden="1">{#N/A,#N/A,TRUE,"SIT_ACT";#N/A,#N/A,TRUE,"ACTIV";#N/A,#N/A,TRUE,"FORMPAG";#N/A,#N/A,TRUE,"MEDEVE";#N/A,#N/A,TRUE,"EMP";#N/A,#N/A,TRUE,"SOL_AUT";#N/A,#N/A,TRUE,"caract";#N/A,#N/A,TRUE,"caract2";#N/A,#N/A,TRUE,"itemizado";#N/A,#N/A,TRUE,"gantt"}</definedName>
    <definedName name="hkjhk." hidden="1">{#N/A,#N/A,TRUE,"SIT_ACT";#N/A,#N/A,TRUE,"ACTIV";#N/A,#N/A,TRUE,"FORMPAG";#N/A,#N/A,TRUE,"MEDEVE";#N/A,#N/A,TRUE,"EMP";#N/A,#N/A,TRUE,"SOL_AUT";#N/A,#N/A,TRUE,"caract";#N/A,#N/A,TRUE,"caract2";#N/A,#N/A,TRUE,"itemizado";#N/A,#N/A,TRUE,"gantt"}</definedName>
    <definedName name="HKKILJI" localSheetId="31">#REF!</definedName>
    <definedName name="HKKILJI">!#REF!</definedName>
    <definedName name="HKKKKK" localSheetId="35" hidden="1">{#N/A,#N/A,FALSE,"Aging Summary";#N/A,#N/A,FALSE,"Ratio Analysis";#N/A,#N/A,FALSE,"Test 120 Day Accts";#N/A,#N/A,FALSE,"Tickmarks"}</definedName>
    <definedName name="HKKKKK" localSheetId="37" hidden="1">{#N/A,#N/A,FALSE,"Aging Summary";#N/A,#N/A,FALSE,"Ratio Analysis";#N/A,#N/A,FALSE,"Test 120 Day Accts";#N/A,#N/A,FALSE,"Tickmarks"}</definedName>
    <definedName name="HKKKKK" localSheetId="36" hidden="1">{#N/A,#N/A,FALSE,"Aging Summary";#N/A,#N/A,FALSE,"Ratio Analysis";#N/A,#N/A,FALSE,"Test 120 Day Accts";#N/A,#N/A,FALSE,"Tickmarks"}</definedName>
    <definedName name="HKKKKK" localSheetId="33" hidden="1">{#N/A,#N/A,FALSE,"Aging Summary";#N/A,#N/A,FALSE,"Ratio Analysis";#N/A,#N/A,FALSE,"Test 120 Day Accts";#N/A,#N/A,FALSE,"Tickmarks"}</definedName>
    <definedName name="HKKKKK" localSheetId="34" hidden="1">{#N/A,#N/A,FALSE,"Aging Summary";#N/A,#N/A,FALSE,"Ratio Analysis";#N/A,#N/A,FALSE,"Test 120 Day Accts";#N/A,#N/A,FALSE,"Tickmarks"}</definedName>
    <definedName name="HKKKKK" localSheetId="31" hidden="1">{#N/A,#N/A,FALSE,"Aging Summary";#N/A,#N/A,FALSE,"Ratio Analysis";#N/A,#N/A,FALSE,"Test 120 Day Accts";#N/A,#N/A,FALSE,"Tickmarks"}</definedName>
    <definedName name="HKKKKK" hidden="1">{#N/A,#N/A,FALSE,"Aging Summary";#N/A,#N/A,FALSE,"Ratio Analysis";#N/A,#N/A,FALSE,"Test 120 Day Accts";#N/A,#N/A,FALSE,"Tickmarks"}</definedName>
    <definedName name="HKKKKK_1" localSheetId="35" hidden="1">{#N/A,#N/A,FALSE,"Aging Summary";#N/A,#N/A,FALSE,"Ratio Analysis";#N/A,#N/A,FALSE,"Test 120 Day Accts";#N/A,#N/A,FALSE,"Tickmarks"}</definedName>
    <definedName name="HKKKKK_1" localSheetId="37" hidden="1">{#N/A,#N/A,FALSE,"Aging Summary";#N/A,#N/A,FALSE,"Ratio Analysis";#N/A,#N/A,FALSE,"Test 120 Day Accts";#N/A,#N/A,FALSE,"Tickmarks"}</definedName>
    <definedName name="HKKKKK_1" localSheetId="36" hidden="1">{#N/A,#N/A,FALSE,"Aging Summary";#N/A,#N/A,FALSE,"Ratio Analysis";#N/A,#N/A,FALSE,"Test 120 Day Accts";#N/A,#N/A,FALSE,"Tickmarks"}</definedName>
    <definedName name="HKKKKK_1" localSheetId="33" hidden="1">{#N/A,#N/A,FALSE,"Aging Summary";#N/A,#N/A,FALSE,"Ratio Analysis";#N/A,#N/A,FALSE,"Test 120 Day Accts";#N/A,#N/A,FALSE,"Tickmarks"}</definedName>
    <definedName name="HKKKKK_1" localSheetId="34" hidden="1">{#N/A,#N/A,FALSE,"Aging Summary";#N/A,#N/A,FALSE,"Ratio Analysis";#N/A,#N/A,FALSE,"Test 120 Day Accts";#N/A,#N/A,FALSE,"Tickmarks"}</definedName>
    <definedName name="HKKKKK_1" localSheetId="31" hidden="1">{#N/A,#N/A,FALSE,"Aging Summary";#N/A,#N/A,FALSE,"Ratio Analysis";#N/A,#N/A,FALSE,"Test 120 Day Accts";#N/A,#N/A,FALSE,"Tickmarks"}</definedName>
    <definedName name="HKKKKK_1" hidden="1">{#N/A,#N/A,FALSE,"Aging Summary";#N/A,#N/A,FALSE,"Ratio Analysis";#N/A,#N/A,FALSE,"Test 120 Day Accts";#N/A,#N/A,FALSE,"Tickmarks"}</definedName>
    <definedName name="HKNO">#REF!</definedName>
    <definedName name="HLOE">#REF!</definedName>
    <definedName name="HLOS">#REF!</definedName>
    <definedName name="hm" hidden="1">{#N/A,#N/A,TRUE,"MES";#N/A,#N/A,TRUE,"ANUAL"}</definedName>
    <definedName name="hmin">#REF!</definedName>
    <definedName name="HMkCom">#REF!</definedName>
    <definedName name="hmmshtms" hidden="1">#REF!</definedName>
    <definedName name="HMUR">#REF!</definedName>
    <definedName name="hn" hidden="1">#REF!</definedName>
    <definedName name="hn.ConvertZero1" localSheetId="35" hidden="1">#REF!,#REF!,#REF!,#REF!,#REF!,#REF!,#REF!,#REF!,#REF!,#REF!</definedName>
    <definedName name="hn.ConvertZero1" localSheetId="36" hidden="1">#REF!,#REF!,#REF!,#REF!,#REF!,#REF!,#REF!,#REF!,#REF!,#REF!</definedName>
    <definedName name="hn.ConvertZero1" localSheetId="33" hidden="1">#REF!,#REF!,#REF!,#REF!,#REF!,#REF!,#REF!,#REF!,#REF!,#REF!</definedName>
    <definedName name="hn.ConvertZero1" localSheetId="34" hidden="1">#REF!,#REF!,#REF!,#REF!,#REF!,#REF!,#REF!,#REF!,#REF!,#REF!</definedName>
    <definedName name="hn.ConvertZero1" localSheetId="31" hidden="1">#REF!,#REF!,#REF!,#REF!,#REF!,#REF!,#REF!,#REF!,#REF!,#REF!</definedName>
    <definedName name="hn.ConvertZero1" hidden="1">#REF!,#REF!,#REF!,#REF!,#REF!,#REF!,#REF!,#REF!,#REF!,#REF!</definedName>
    <definedName name="hn.ConvertZero2" localSheetId="35" hidden="1">#REF!,#REF!,#REF!,#REF!,#REF!,#REF!,#REF!,#REF!</definedName>
    <definedName name="hn.ConvertZero2" localSheetId="36" hidden="1">#REF!,#REF!,#REF!,#REF!,#REF!,#REF!,#REF!,#REF!</definedName>
    <definedName name="hn.ConvertZero2" localSheetId="33" hidden="1">#REF!,#REF!,#REF!,#REF!,#REF!,#REF!,#REF!,#REF!</definedName>
    <definedName name="hn.ConvertZero2" localSheetId="34" hidden="1">#REF!,#REF!,#REF!,#REF!,#REF!,#REF!,#REF!,#REF!</definedName>
    <definedName name="hn.ConvertZero2" localSheetId="31" hidden="1">#REF!,#REF!,#REF!,#REF!,#REF!,#REF!,#REF!,#REF!</definedName>
    <definedName name="hn.ConvertZero2" hidden="1">#REF!,#REF!,#REF!,#REF!,#REF!,#REF!,#REF!,#REF!</definedName>
    <definedName name="hn.ConvertZero3" localSheetId="35" hidden="1">#REF!,#REF!,#REF!,#REF!,#REF!</definedName>
    <definedName name="hn.ConvertZero3" localSheetId="36" hidden="1">#REF!,#REF!,#REF!,#REF!,#REF!</definedName>
    <definedName name="hn.ConvertZero3" localSheetId="33" hidden="1">#REF!,#REF!,#REF!,#REF!,#REF!</definedName>
    <definedName name="hn.ConvertZero3" localSheetId="34" hidden="1">#REF!,#REF!,#REF!,#REF!,#REF!</definedName>
    <definedName name="hn.ConvertZero3" localSheetId="31" hidden="1">#REF!,#REF!,#REF!,#REF!,#REF!</definedName>
    <definedName name="hn.ConvertZero3" hidden="1">#REF!,#REF!,#REF!,#REF!,#REF!</definedName>
    <definedName name="hn.ConvertZero4" localSheetId="35" hidden="1">#REF!,#REF!,#REF!,#REF!,#REF!,#REF!,#REF!,#REF!</definedName>
    <definedName name="hn.ConvertZero4" localSheetId="36" hidden="1">#REF!,#REF!,#REF!,#REF!,#REF!,#REF!,#REF!,#REF!</definedName>
    <definedName name="hn.ConvertZero4" localSheetId="33" hidden="1">#REF!,#REF!,#REF!,#REF!,#REF!,#REF!,#REF!,#REF!</definedName>
    <definedName name="hn.ConvertZero4" localSheetId="34" hidden="1">#REF!,#REF!,#REF!,#REF!,#REF!,#REF!,#REF!,#REF!</definedName>
    <definedName name="hn.ConvertZero4" localSheetId="31" hidden="1">#REF!,#REF!,#REF!,#REF!,#REF!,#REF!,#REF!,#REF!</definedName>
    <definedName name="hn.ConvertZero4" hidden="1">#REF!,#REF!,#REF!,#REF!,#REF!,#REF!,#REF!,#REF!</definedName>
    <definedName name="hn.ConvertZeroUnhide1" localSheetId="35" hidden="1">#REF!,#REF!,#REF!</definedName>
    <definedName name="hn.ConvertZeroUnhide1" localSheetId="36" hidden="1">#REF!,#REF!,#REF!</definedName>
    <definedName name="hn.ConvertZeroUnhide1" localSheetId="33" hidden="1">#REF!,#REF!,#REF!</definedName>
    <definedName name="hn.ConvertZeroUnhide1" localSheetId="34" hidden="1">#REF!,#REF!,#REF!</definedName>
    <definedName name="hn.ConvertZeroUnhide1" localSheetId="31" hidden="1">#REF!,#REF!,#REF!</definedName>
    <definedName name="hn.ConvertZeroUnhide1" hidden="1">#REF!,#REF!,#REF!</definedName>
    <definedName name="hn.Delete015" localSheetId="35" hidden="1">#REF!,#REF!,#REF!,#REF!</definedName>
    <definedName name="hn.Delete015" localSheetId="36" hidden="1">#REF!,#REF!,#REF!,#REF!</definedName>
    <definedName name="hn.Delete015" localSheetId="33" hidden="1">#REF!,#REF!,#REF!,#REF!</definedName>
    <definedName name="hn.Delete015" localSheetId="34" hidden="1">#REF!,#REF!,#REF!,#REF!</definedName>
    <definedName name="hn.Delete015" localSheetId="31" hidden="1">#REF!,#REF!,#REF!,#REF!</definedName>
    <definedName name="hn.Delete015" hidden="1">#REF!,#REF!,#REF!,#REF!</definedName>
    <definedName name="hn.DZ_MultByFXRates" localSheetId="35" hidden="1">#REF!,#REF!,#REF!,#REF!</definedName>
    <definedName name="hn.DZ_MultByFXRates" localSheetId="36" hidden="1">#REF!,#REF!,#REF!,#REF!</definedName>
    <definedName name="hn.DZ_MultByFXRates" localSheetId="33" hidden="1">#REF!,#REF!,#REF!,#REF!</definedName>
    <definedName name="hn.DZ_MultByFXRates" localSheetId="34" hidden="1">#REF!,#REF!,#REF!,#REF!</definedName>
    <definedName name="hn.DZ_MultByFXRates" localSheetId="31" hidden="1">#REF!,#REF!,#REF!,#REF!</definedName>
    <definedName name="hn.DZ_MultByFXRates" hidden="1">#REF!,#REF!,#REF!,#REF!</definedName>
    <definedName name="hn.ExtDb" hidden="1">FALSE</definedName>
    <definedName name="hn.LTM_MultByFXRates" localSheetId="35" hidden="1">#REF!,#REF!,#REF!,#REF!,#REF!,#REF!,#REF!</definedName>
    <definedName name="hn.LTM_MultByFXRates" localSheetId="36" hidden="1">#REF!,#REF!,#REF!,#REF!,#REF!,#REF!,#REF!</definedName>
    <definedName name="hn.LTM_MultByFXRates" localSheetId="33" hidden="1">#REF!,#REF!,#REF!,#REF!,#REF!,#REF!,#REF!</definedName>
    <definedName name="hn.LTM_MultByFXRates" localSheetId="34" hidden="1">#REF!,#REF!,#REF!,#REF!,#REF!,#REF!,#REF!</definedName>
    <definedName name="hn.LTM_MultByFXRates" localSheetId="31" hidden="1">#REF!,#REF!,#REF!,#REF!,#REF!,#REF!,#REF!</definedName>
    <definedName name="hn.LTM_MultByFXRates" hidden="1">#REF!,#REF!,#REF!,#REF!,#REF!,#REF!,#REF!</definedName>
    <definedName name="hn.ModelType" hidden="1">"DEAL"</definedName>
    <definedName name="hn.ModelVersion" hidden="1">1</definedName>
    <definedName name="hn.MultbyFXRates" localSheetId="35" hidden="1">#REF!,#REF!,#REF!,#REF!,#REF!,#REF!,#REF!</definedName>
    <definedName name="hn.MultbyFXRates" localSheetId="36" hidden="1">#REF!,#REF!,#REF!,#REF!,#REF!,#REF!,#REF!</definedName>
    <definedName name="hn.MultbyFXRates" localSheetId="33" hidden="1">#REF!,#REF!,#REF!,#REF!,#REF!,#REF!,#REF!</definedName>
    <definedName name="hn.MultbyFXRates" localSheetId="34" hidden="1">#REF!,#REF!,#REF!,#REF!,#REF!,#REF!,#REF!</definedName>
    <definedName name="hn.MultbyFXRates" localSheetId="31" hidden="1">#REF!,#REF!,#REF!,#REF!,#REF!,#REF!,#REF!</definedName>
    <definedName name="hn.MultbyFXRates" hidden="1">#REF!,#REF!,#REF!,#REF!,#REF!,#REF!,#REF!</definedName>
    <definedName name="hn.MultByFXRates1" localSheetId="35" hidden="1">#REF!,#REF!,#REF!,#REF!,#REF!</definedName>
    <definedName name="hn.MultByFXRates1" localSheetId="36" hidden="1">#REF!,#REF!,#REF!,#REF!,#REF!</definedName>
    <definedName name="hn.MultByFXRates1" localSheetId="33" hidden="1">#REF!,#REF!,#REF!,#REF!,#REF!</definedName>
    <definedName name="hn.MultByFXRates1" localSheetId="34" hidden="1">#REF!,#REF!,#REF!,#REF!,#REF!</definedName>
    <definedName name="hn.MultByFXRates1" localSheetId="31" hidden="1">#REF!,#REF!,#REF!,#REF!,#REF!</definedName>
    <definedName name="hn.MultByFXRates1" hidden="1">#REF!,#REF!,#REF!,#REF!,#REF!</definedName>
    <definedName name="hn.MultByFXRates2" localSheetId="35" hidden="1">#REF!,#REF!,#REF!,#REF!,#REF!</definedName>
    <definedName name="hn.MultByFXRates2" localSheetId="36" hidden="1">#REF!,#REF!,#REF!,#REF!,#REF!</definedName>
    <definedName name="hn.MultByFXRates2" localSheetId="33" hidden="1">#REF!,#REF!,#REF!,#REF!,#REF!</definedName>
    <definedName name="hn.MultByFXRates2" localSheetId="34" hidden="1">#REF!,#REF!,#REF!,#REF!,#REF!</definedName>
    <definedName name="hn.MultByFXRates2" localSheetId="31" hidden="1">#REF!,#REF!,#REF!,#REF!,#REF!</definedName>
    <definedName name="hn.MultByFXRates2" hidden="1">#REF!,#REF!,#REF!,#REF!,#REF!</definedName>
    <definedName name="hn.MultByFXRates3" localSheetId="35" hidden="1">#REF!,#REF!,#REF!,#REF!,#REF!</definedName>
    <definedName name="hn.MultByFXRates3" localSheetId="36" hidden="1">#REF!,#REF!,#REF!,#REF!,#REF!</definedName>
    <definedName name="hn.MultByFXRates3" localSheetId="33" hidden="1">#REF!,#REF!,#REF!,#REF!,#REF!</definedName>
    <definedName name="hn.MultByFXRates3" localSheetId="34" hidden="1">#REF!,#REF!,#REF!,#REF!,#REF!</definedName>
    <definedName name="hn.MultByFXRates3" localSheetId="31" hidden="1">#REF!,#REF!,#REF!,#REF!,#REF!</definedName>
    <definedName name="hn.MultByFXRates3" hidden="1">#REF!,#REF!,#REF!,#REF!,#REF!</definedName>
    <definedName name="hn.MultbyFxrates4" localSheetId="35" hidden="1">#REF!,#REF!,#REF!,#REF!,#REF!,#REF!,#REF!</definedName>
    <definedName name="hn.MultbyFxrates4" localSheetId="36" hidden="1">#REF!,#REF!,#REF!,#REF!,#REF!,#REF!,#REF!</definedName>
    <definedName name="hn.MultbyFxrates4" localSheetId="33" hidden="1">#REF!,#REF!,#REF!,#REF!,#REF!,#REF!,#REF!</definedName>
    <definedName name="hn.MultbyFxrates4" localSheetId="34" hidden="1">#REF!,#REF!,#REF!,#REF!,#REF!,#REF!,#REF!</definedName>
    <definedName name="hn.MultbyFxrates4" localSheetId="31" hidden="1">#REF!,#REF!,#REF!,#REF!,#REF!,#REF!,#REF!</definedName>
    <definedName name="hn.MultbyFxrates4" hidden="1">#REF!,#REF!,#REF!,#REF!,#REF!,#REF!,#REF!</definedName>
    <definedName name="hn.multbyfxrates5" localSheetId="35" hidden="1">#REF!,#REF!,#REF!,#REF!,#REF!</definedName>
    <definedName name="hn.multbyfxrates5" localSheetId="36" hidden="1">#REF!,#REF!,#REF!,#REF!,#REF!</definedName>
    <definedName name="hn.multbyfxrates5" localSheetId="33" hidden="1">#REF!,#REF!,#REF!,#REF!,#REF!</definedName>
    <definedName name="hn.multbyfxrates5" localSheetId="34" hidden="1">#REF!,#REF!,#REF!,#REF!,#REF!</definedName>
    <definedName name="hn.multbyfxrates5" localSheetId="31" hidden="1">#REF!,#REF!,#REF!,#REF!,#REF!</definedName>
    <definedName name="hn.multbyfxrates5" hidden="1">#REF!,#REF!,#REF!,#REF!,#REF!</definedName>
    <definedName name="hn.multbyfxrates6" localSheetId="35" hidden="1">#REF!,#REF!,#REF!,#REF!,#REF!</definedName>
    <definedName name="hn.multbyfxrates6" localSheetId="36" hidden="1">#REF!,#REF!,#REF!,#REF!,#REF!</definedName>
    <definedName name="hn.multbyfxrates6" localSheetId="33" hidden="1">#REF!,#REF!,#REF!,#REF!,#REF!</definedName>
    <definedName name="hn.multbyfxrates6" localSheetId="34" hidden="1">#REF!,#REF!,#REF!,#REF!,#REF!</definedName>
    <definedName name="hn.multbyfxrates6" localSheetId="31" hidden="1">#REF!,#REF!,#REF!,#REF!,#REF!</definedName>
    <definedName name="hn.multbyfxrates6" hidden="1">#REF!,#REF!,#REF!,#REF!,#REF!</definedName>
    <definedName name="hn.multbyfxrates7" localSheetId="35" hidden="1">#REF!,#REF!,#REF!,#REF!,#REF!</definedName>
    <definedName name="hn.multbyfxrates7" localSheetId="36" hidden="1">#REF!,#REF!,#REF!,#REF!,#REF!</definedName>
    <definedName name="hn.multbyfxrates7" localSheetId="33" hidden="1">#REF!,#REF!,#REF!,#REF!,#REF!</definedName>
    <definedName name="hn.multbyfxrates7" localSheetId="34" hidden="1">#REF!,#REF!,#REF!,#REF!,#REF!</definedName>
    <definedName name="hn.multbyfxrates7" localSheetId="31" hidden="1">#REF!,#REF!,#REF!,#REF!,#REF!</definedName>
    <definedName name="hn.multbyfxrates7" hidden="1">#REF!,#REF!,#REF!,#REF!,#REF!</definedName>
    <definedName name="hn.MultByFXRatesBot1" localSheetId="35" hidden="1">#REF!,#REF!,#REF!,#REF!,#REF!,#REF!,#REF!,#REF!,#REF!,#REF!,#REF!,#REF!</definedName>
    <definedName name="hn.MultByFXRatesBot1" localSheetId="36" hidden="1">#REF!,#REF!,#REF!,#REF!,#REF!,#REF!,#REF!,#REF!,#REF!,#REF!,#REF!,#REF!</definedName>
    <definedName name="hn.MultByFXRatesBot1" localSheetId="33" hidden="1">#REF!,#REF!,#REF!,#REF!,#REF!,#REF!,#REF!,#REF!,#REF!,#REF!,#REF!,#REF!</definedName>
    <definedName name="hn.MultByFXRatesBot1" localSheetId="34" hidden="1">#REF!,#REF!,#REF!,#REF!,#REF!,#REF!,#REF!,#REF!,#REF!,#REF!,#REF!,#REF!</definedName>
    <definedName name="hn.MultByFXRatesBot1" localSheetId="31" hidden="1">#REF!,#REF!,#REF!,#REF!,#REF!,#REF!,#REF!,#REF!,#REF!,#REF!,#REF!,#REF!</definedName>
    <definedName name="hn.MultByFXRatesBot1" hidden="1">#REF!,#REF!,#REF!,#REF!,#REF!,#REF!,#REF!,#REF!,#REF!,#REF!,#REF!,#REF!</definedName>
    <definedName name="hn.MultByFXRatesBot2" localSheetId="35" hidden="1">#REF!,#REF!,#REF!,#REF!,#REF!,#REF!,#REF!,#REF!,#REF!,#REF!,#REF!,#REF!</definedName>
    <definedName name="hn.MultByFXRatesBot2" localSheetId="36" hidden="1">#REF!,#REF!,#REF!,#REF!,#REF!,#REF!,#REF!,#REF!,#REF!,#REF!,#REF!,#REF!</definedName>
    <definedName name="hn.MultByFXRatesBot2" localSheetId="33" hidden="1">#REF!,#REF!,#REF!,#REF!,#REF!,#REF!,#REF!,#REF!,#REF!,#REF!,#REF!,#REF!</definedName>
    <definedName name="hn.MultByFXRatesBot2" localSheetId="34" hidden="1">#REF!,#REF!,#REF!,#REF!,#REF!,#REF!,#REF!,#REF!,#REF!,#REF!,#REF!,#REF!</definedName>
    <definedName name="hn.MultByFXRatesBot2" localSheetId="31" hidden="1">#REF!,#REF!,#REF!,#REF!,#REF!,#REF!,#REF!,#REF!,#REF!,#REF!,#REF!,#REF!</definedName>
    <definedName name="hn.MultByFXRatesBot2" hidden="1">#REF!,#REF!,#REF!,#REF!,#REF!,#REF!,#REF!,#REF!,#REF!,#REF!,#REF!,#REF!</definedName>
    <definedName name="hn.MultByFXRatesBot3" localSheetId="35" hidden="1">#REF!,#REF!,#REF!,#REF!,#REF!,#REF!,#REF!,#REF!,#REF!,#REF!,#REF!,#REF!</definedName>
    <definedName name="hn.MultByFXRatesBot3" localSheetId="36" hidden="1">#REF!,#REF!,#REF!,#REF!,#REF!,#REF!,#REF!,#REF!,#REF!,#REF!,#REF!,#REF!</definedName>
    <definedName name="hn.MultByFXRatesBot3" localSheetId="33" hidden="1">#REF!,#REF!,#REF!,#REF!,#REF!,#REF!,#REF!,#REF!,#REF!,#REF!,#REF!,#REF!</definedName>
    <definedName name="hn.MultByFXRatesBot3" localSheetId="34" hidden="1">#REF!,#REF!,#REF!,#REF!,#REF!,#REF!,#REF!,#REF!,#REF!,#REF!,#REF!,#REF!</definedName>
    <definedName name="hn.MultByFXRatesBot3" localSheetId="31" hidden="1">#REF!,#REF!,#REF!,#REF!,#REF!,#REF!,#REF!,#REF!,#REF!,#REF!,#REF!,#REF!</definedName>
    <definedName name="hn.MultByFXRatesBot3" hidden="1">#REF!,#REF!,#REF!,#REF!,#REF!,#REF!,#REF!,#REF!,#REF!,#REF!,#REF!,#REF!</definedName>
    <definedName name="hn.MultByFXRatesBot4" localSheetId="35" hidden="1">#REF!,#REF!,#REF!,#REF!,#REF!,#REF!,#REF!,#REF!,#REF!,#REF!,#REF!,#REF!,#REF!</definedName>
    <definedName name="hn.MultByFXRatesBot4" localSheetId="36" hidden="1">#REF!,#REF!,#REF!,#REF!,#REF!,#REF!,#REF!,#REF!,#REF!,#REF!,#REF!,#REF!,#REF!</definedName>
    <definedName name="hn.MultByFXRatesBot4" localSheetId="33" hidden="1">#REF!,#REF!,#REF!,#REF!,#REF!,#REF!,#REF!,#REF!,#REF!,#REF!,#REF!,#REF!,#REF!</definedName>
    <definedName name="hn.MultByFXRatesBot4" localSheetId="34" hidden="1">#REF!,#REF!,#REF!,#REF!,#REF!,#REF!,#REF!,#REF!,#REF!,#REF!,#REF!,#REF!,#REF!</definedName>
    <definedName name="hn.MultByFXRatesBot4" localSheetId="31" hidden="1">#REF!,#REF!,#REF!,#REF!,#REF!,#REF!,#REF!,#REF!,#REF!,#REF!,#REF!,#REF!,#REF!</definedName>
    <definedName name="hn.MultByFXRatesBot4" hidden="1">#REF!,#REF!,#REF!,#REF!,#REF!,#REF!,#REF!,#REF!,#REF!,#REF!,#REF!,#REF!,#REF!</definedName>
    <definedName name="hn.MultByFXRatesBot5" localSheetId="35" hidden="1">#REF!,#REF!,#REF!,#REF!,#REF!,#REF!,#REF!,#REF!,#REF!,#REF!,#REF!</definedName>
    <definedName name="hn.MultByFXRatesBot5" localSheetId="36" hidden="1">#REF!,#REF!,#REF!,#REF!,#REF!,#REF!,#REF!,#REF!,#REF!,#REF!,#REF!</definedName>
    <definedName name="hn.MultByFXRatesBot5" localSheetId="33" hidden="1">#REF!,#REF!,#REF!,#REF!,#REF!,#REF!,#REF!,#REF!,#REF!,#REF!,#REF!</definedName>
    <definedName name="hn.MultByFXRatesBot5" localSheetId="34" hidden="1">#REF!,#REF!,#REF!,#REF!,#REF!,#REF!,#REF!,#REF!,#REF!,#REF!,#REF!</definedName>
    <definedName name="hn.MultByFXRatesBot5" localSheetId="31" hidden="1">#REF!,#REF!,#REF!,#REF!,#REF!,#REF!,#REF!,#REF!,#REF!,#REF!,#REF!</definedName>
    <definedName name="hn.MultByFXRatesBot5" hidden="1">#REF!,#REF!,#REF!,#REF!,#REF!,#REF!,#REF!,#REF!,#REF!,#REF!,#REF!</definedName>
    <definedName name="hn.MultByFXRatesBot6" localSheetId="35" hidden="1">#REF!,#REF!,#REF!,#REF!,#REF!,#REF!,#REF!,#REF!,#REF!,#REF!,#REF!</definedName>
    <definedName name="hn.MultByFXRatesBot6" localSheetId="36" hidden="1">#REF!,#REF!,#REF!,#REF!,#REF!,#REF!,#REF!,#REF!,#REF!,#REF!,#REF!</definedName>
    <definedName name="hn.MultByFXRatesBot6" localSheetId="33" hidden="1">#REF!,#REF!,#REF!,#REF!,#REF!,#REF!,#REF!,#REF!,#REF!,#REF!,#REF!</definedName>
    <definedName name="hn.MultByFXRatesBot6" localSheetId="34" hidden="1">#REF!,#REF!,#REF!,#REF!,#REF!,#REF!,#REF!,#REF!,#REF!,#REF!,#REF!</definedName>
    <definedName name="hn.MultByFXRatesBot6" localSheetId="31" hidden="1">#REF!,#REF!,#REF!,#REF!,#REF!,#REF!,#REF!,#REF!,#REF!,#REF!,#REF!</definedName>
    <definedName name="hn.MultByFXRatesBot6" hidden="1">#REF!,#REF!,#REF!,#REF!,#REF!,#REF!,#REF!,#REF!,#REF!,#REF!,#REF!</definedName>
    <definedName name="hn.MultByFXRatesBot7" localSheetId="35" hidden="1">#REF!,#REF!,#REF!,#REF!,#REF!,#REF!,#REF!,#REF!,#REF!,#REF!,#REF!</definedName>
    <definedName name="hn.MultByFXRatesBot7" localSheetId="36" hidden="1">#REF!,#REF!,#REF!,#REF!,#REF!,#REF!,#REF!,#REF!,#REF!,#REF!,#REF!</definedName>
    <definedName name="hn.MultByFXRatesBot7" localSheetId="33" hidden="1">#REF!,#REF!,#REF!,#REF!,#REF!,#REF!,#REF!,#REF!,#REF!,#REF!,#REF!</definedName>
    <definedName name="hn.MultByFXRatesBot7" localSheetId="34" hidden="1">#REF!,#REF!,#REF!,#REF!,#REF!,#REF!,#REF!,#REF!,#REF!,#REF!,#REF!</definedName>
    <definedName name="hn.MultByFXRatesBot7" localSheetId="31" hidden="1">#REF!,#REF!,#REF!,#REF!,#REF!,#REF!,#REF!,#REF!,#REF!,#REF!,#REF!</definedName>
    <definedName name="hn.MultByFXRatesBot7" hidden="1">#REF!,#REF!,#REF!,#REF!,#REF!,#REF!,#REF!,#REF!,#REF!,#REF!,#REF!</definedName>
    <definedName name="hn.MultByFXRatesTop1" localSheetId="35" hidden="1">#REF!,#REF!,#REF!,#REF!,#REF!,#REF!,#REF!,#REF!,#REF!,#REF!,#REF!,#REF!</definedName>
    <definedName name="hn.MultByFXRatesTop1" localSheetId="36" hidden="1">#REF!,#REF!,#REF!,#REF!,#REF!,#REF!,#REF!,#REF!,#REF!,#REF!,#REF!,#REF!</definedName>
    <definedName name="hn.MultByFXRatesTop1" localSheetId="33" hidden="1">#REF!,#REF!,#REF!,#REF!,#REF!,#REF!,#REF!,#REF!,#REF!,#REF!,#REF!,#REF!</definedName>
    <definedName name="hn.MultByFXRatesTop1" localSheetId="34" hidden="1">#REF!,#REF!,#REF!,#REF!,#REF!,#REF!,#REF!,#REF!,#REF!,#REF!,#REF!,#REF!</definedName>
    <definedName name="hn.MultByFXRatesTop1" localSheetId="31" hidden="1">#REF!,#REF!,#REF!,#REF!,#REF!,#REF!,#REF!,#REF!,#REF!,#REF!,#REF!,#REF!</definedName>
    <definedName name="hn.MultByFXRatesTop1" hidden="1">#REF!,#REF!,#REF!,#REF!,#REF!,#REF!,#REF!,#REF!,#REF!,#REF!,#REF!,#REF!</definedName>
    <definedName name="hn.MultByFXRatesTop2" localSheetId="35" hidden="1">#REF!,#REF!,#REF!,#REF!,#REF!,#REF!,#REF!,#REF!,#REF!,#REF!,#REF!,#REF!,#REF!,#REF!,#REF!</definedName>
    <definedName name="hn.MultByFXRatesTop2" localSheetId="36" hidden="1">#REF!,#REF!,#REF!,#REF!,#REF!,#REF!,#REF!,#REF!,#REF!,#REF!,#REF!,#REF!,#REF!,#REF!,#REF!</definedName>
    <definedName name="hn.MultByFXRatesTop2" localSheetId="33" hidden="1">#REF!,#REF!,#REF!,#REF!,#REF!,#REF!,#REF!,#REF!,#REF!,#REF!,#REF!,#REF!,#REF!,#REF!,#REF!</definedName>
    <definedName name="hn.MultByFXRatesTop2" localSheetId="34" hidden="1">#REF!,#REF!,#REF!,#REF!,#REF!,#REF!,#REF!,#REF!,#REF!,#REF!,#REF!,#REF!,#REF!,#REF!,#REF!</definedName>
    <definedName name="hn.MultByFXRatesTop2" localSheetId="31" hidden="1">#REF!,#REF!,#REF!,#REF!,#REF!,#REF!,#REF!,#REF!,#REF!,#REF!,#REF!,#REF!,#REF!,#REF!,#REF!</definedName>
    <definedName name="hn.MultByFXRatesTop2" hidden="1">#REF!,#REF!,#REF!,#REF!,#REF!,#REF!,#REF!,#REF!,#REF!,#REF!,#REF!,#REF!,#REF!,#REF!,#REF!</definedName>
    <definedName name="hn.MultByFXRatesTop3" localSheetId="35" hidden="1">#REF!,#REF!,#REF!,#REF!,#REF!,#REF!,#REF!,#REF!,#REF!,#REF!,#REF!,#REF!,#REF!,#REF!,#REF!</definedName>
    <definedName name="hn.MultByFXRatesTop3" localSheetId="36" hidden="1">#REF!,#REF!,#REF!,#REF!,#REF!,#REF!,#REF!,#REF!,#REF!,#REF!,#REF!,#REF!,#REF!,#REF!,#REF!</definedName>
    <definedName name="hn.MultByFXRatesTop3" localSheetId="33" hidden="1">#REF!,#REF!,#REF!,#REF!,#REF!,#REF!,#REF!,#REF!,#REF!,#REF!,#REF!,#REF!,#REF!,#REF!,#REF!</definedName>
    <definedName name="hn.MultByFXRatesTop3" localSheetId="34" hidden="1">#REF!,#REF!,#REF!,#REF!,#REF!,#REF!,#REF!,#REF!,#REF!,#REF!,#REF!,#REF!,#REF!,#REF!,#REF!</definedName>
    <definedName name="hn.MultByFXRatesTop3" localSheetId="31" hidden="1">#REF!,#REF!,#REF!,#REF!,#REF!,#REF!,#REF!,#REF!,#REF!,#REF!,#REF!,#REF!,#REF!,#REF!,#REF!</definedName>
    <definedName name="hn.MultByFXRatesTop3" hidden="1">#REF!,#REF!,#REF!,#REF!,#REF!,#REF!,#REF!,#REF!,#REF!,#REF!,#REF!,#REF!,#REF!,#REF!,#REF!</definedName>
    <definedName name="hn.MultByFXRatesTop4" localSheetId="35" hidden="1">#REF!,#REF!,#REF!,#REF!,#REF!,#REF!,#REF!,#REF!,#REF!,#REF!,#REF!,#REF!,#REF!,#REF!,#REF!</definedName>
    <definedName name="hn.MultByFXRatesTop4" localSheetId="36" hidden="1">#REF!,#REF!,#REF!,#REF!,#REF!,#REF!,#REF!,#REF!,#REF!,#REF!,#REF!,#REF!,#REF!,#REF!,#REF!</definedName>
    <definedName name="hn.MultByFXRatesTop4" localSheetId="33" hidden="1">#REF!,#REF!,#REF!,#REF!,#REF!,#REF!,#REF!,#REF!,#REF!,#REF!,#REF!,#REF!,#REF!,#REF!,#REF!</definedName>
    <definedName name="hn.MultByFXRatesTop4" localSheetId="34" hidden="1">#REF!,#REF!,#REF!,#REF!,#REF!,#REF!,#REF!,#REF!,#REF!,#REF!,#REF!,#REF!,#REF!,#REF!,#REF!</definedName>
    <definedName name="hn.MultByFXRatesTop4" localSheetId="31" hidden="1">#REF!,#REF!,#REF!,#REF!,#REF!,#REF!,#REF!,#REF!,#REF!,#REF!,#REF!,#REF!,#REF!,#REF!,#REF!</definedName>
    <definedName name="hn.MultByFXRatesTop4" hidden="1">#REF!,#REF!,#REF!,#REF!,#REF!,#REF!,#REF!,#REF!,#REF!,#REF!,#REF!,#REF!,#REF!,#REF!,#REF!</definedName>
    <definedName name="hn.MultByFXRatesTop5" localSheetId="35" hidden="1">#REF!,#REF!,#REF!,#REF!,#REF!,#REF!,#REF!,#REF!,#REF!,#REF!,#REF!,#REF!</definedName>
    <definedName name="hn.MultByFXRatesTop5" localSheetId="36" hidden="1">#REF!,#REF!,#REF!,#REF!,#REF!,#REF!,#REF!,#REF!,#REF!,#REF!,#REF!,#REF!</definedName>
    <definedName name="hn.MultByFXRatesTop5" localSheetId="33" hidden="1">#REF!,#REF!,#REF!,#REF!,#REF!,#REF!,#REF!,#REF!,#REF!,#REF!,#REF!,#REF!</definedName>
    <definedName name="hn.MultByFXRatesTop5" localSheetId="34" hidden="1">#REF!,#REF!,#REF!,#REF!,#REF!,#REF!,#REF!,#REF!,#REF!,#REF!,#REF!,#REF!</definedName>
    <definedName name="hn.MultByFXRatesTop5" localSheetId="31" hidden="1">#REF!,#REF!,#REF!,#REF!,#REF!,#REF!,#REF!,#REF!,#REF!,#REF!,#REF!,#REF!</definedName>
    <definedName name="hn.MultByFXRatesTop5" hidden="1">#REF!,#REF!,#REF!,#REF!,#REF!,#REF!,#REF!,#REF!,#REF!,#REF!,#REF!,#REF!</definedName>
    <definedName name="hn.MultByFXRatesTop6" localSheetId="35" hidden="1">#REF!,#REF!,#REF!,#REF!,#REF!,#REF!,#REF!,#REF!,#REF!,#REF!,#REF!,#REF!,#REF!,#REF!,#REF!</definedName>
    <definedName name="hn.MultByFXRatesTop6" localSheetId="36" hidden="1">#REF!,#REF!,#REF!,#REF!,#REF!,#REF!,#REF!,#REF!,#REF!,#REF!,#REF!,#REF!,#REF!,#REF!,#REF!</definedName>
    <definedName name="hn.MultByFXRatesTop6" localSheetId="33" hidden="1">#REF!,#REF!,#REF!,#REF!,#REF!,#REF!,#REF!,#REF!,#REF!,#REF!,#REF!,#REF!,#REF!,#REF!,#REF!</definedName>
    <definedName name="hn.MultByFXRatesTop6" localSheetId="34" hidden="1">#REF!,#REF!,#REF!,#REF!,#REF!,#REF!,#REF!,#REF!,#REF!,#REF!,#REF!,#REF!,#REF!,#REF!,#REF!</definedName>
    <definedName name="hn.MultByFXRatesTop6" localSheetId="31" hidden="1">#REF!,#REF!,#REF!,#REF!,#REF!,#REF!,#REF!,#REF!,#REF!,#REF!,#REF!,#REF!,#REF!,#REF!,#REF!</definedName>
    <definedName name="hn.MultByFXRatesTop6" hidden="1">#REF!,#REF!,#REF!,#REF!,#REF!,#REF!,#REF!,#REF!,#REF!,#REF!,#REF!,#REF!,#REF!,#REF!,#REF!</definedName>
    <definedName name="hn.MultByFXRatesTop7" localSheetId="35" hidden="1">#REF!,#REF!,#REF!,#REF!,#REF!,#REF!,#REF!,#REF!,#REF!,#REF!,#REF!,#REF!,#REF!,#REF!,#REF!</definedName>
    <definedName name="hn.MultByFXRatesTop7" localSheetId="36" hidden="1">#REF!,#REF!,#REF!,#REF!,#REF!,#REF!,#REF!,#REF!,#REF!,#REF!,#REF!,#REF!,#REF!,#REF!,#REF!</definedName>
    <definedName name="hn.MultByFXRatesTop7" localSheetId="33" hidden="1">#REF!,#REF!,#REF!,#REF!,#REF!,#REF!,#REF!,#REF!,#REF!,#REF!,#REF!,#REF!,#REF!,#REF!,#REF!</definedName>
    <definedName name="hn.MultByFXRatesTop7" localSheetId="34" hidden="1">#REF!,#REF!,#REF!,#REF!,#REF!,#REF!,#REF!,#REF!,#REF!,#REF!,#REF!,#REF!,#REF!,#REF!,#REF!</definedName>
    <definedName name="hn.MultByFXRatesTop7" localSheetId="31" hidden="1">#REF!,#REF!,#REF!,#REF!,#REF!,#REF!,#REF!,#REF!,#REF!,#REF!,#REF!,#REF!,#REF!,#REF!,#REF!</definedName>
    <definedName name="hn.MultByFXRatesTop7" hidden="1">#REF!,#REF!,#REF!,#REF!,#REF!,#REF!,#REF!,#REF!,#REF!,#REF!,#REF!,#REF!,#REF!,#REF!,#REF!</definedName>
    <definedName name="hn.NoUpload" hidden="1">0</definedName>
    <definedName name="hn.YearLabel" localSheetId="35" hidden="1">#REF!</definedName>
    <definedName name="hn.YearLabel" localSheetId="36" hidden="1">#REF!</definedName>
    <definedName name="hn.YearLabel" localSheetId="33" hidden="1">#REF!</definedName>
    <definedName name="hn.YearLabel" localSheetId="34" hidden="1">#REF!</definedName>
    <definedName name="hn.YearLabel" localSheetId="31" hidden="1">#REF!</definedName>
    <definedName name="hn.YearLabel" hidden="1">#REF!</definedName>
    <definedName name="hnf" localSheetId="35" hidden="1">{#N/A,#N/A,TRUE,"1842CWN0"}</definedName>
    <definedName name="hnf" localSheetId="37" hidden="1">{#N/A,#N/A,TRUE,"1842CWN0"}</definedName>
    <definedName name="hnf" localSheetId="36" hidden="1">{#N/A,#N/A,TRUE,"1842CWN0"}</definedName>
    <definedName name="hnf" localSheetId="33" hidden="1">{#N/A,#N/A,TRUE,"1842CWN0"}</definedName>
    <definedName name="hnf" localSheetId="34" hidden="1">{#N/A,#N/A,TRUE,"1842CWN0"}</definedName>
    <definedName name="hnf" localSheetId="31" hidden="1">{#N/A,#N/A,TRUE,"1842CWN0"}</definedName>
    <definedName name="hnf" hidden="1">{#N/A,#N/A,TRUE,"1842CWN0"}</definedName>
    <definedName name="hnjsytn" hidden="1">#REF!</definedName>
    <definedName name="HNO">#REF!</definedName>
    <definedName name="hnrsd"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o" localSheetId="31">#REF!</definedName>
    <definedName name="ho">!#REF!</definedName>
    <definedName name="ho___0" localSheetId="31">#REF!</definedName>
    <definedName name="ho___0">!#REF!</definedName>
    <definedName name="ho___13" localSheetId="31">#REF!</definedName>
    <definedName name="ho___13">!#REF!</definedName>
    <definedName name="HOA">#REF!</definedName>
    <definedName name="hoawda" localSheetId="35" hidden="1">{"'NOTES2'!$G$9:$J$27"}</definedName>
    <definedName name="hoawda" localSheetId="37" hidden="1">{"'NOTES2'!$G$9:$J$27"}</definedName>
    <definedName name="hoawda" localSheetId="36" hidden="1">{"'NOTES2'!$G$9:$J$27"}</definedName>
    <definedName name="hoawda" localSheetId="33" hidden="1">{"'NOTES2'!$G$9:$J$27"}</definedName>
    <definedName name="hoawda" localSheetId="34" hidden="1">{"'NOTES2'!$G$9:$J$27"}</definedName>
    <definedName name="hoawda" localSheetId="31" hidden="1">{"'NOTES2'!$G$9:$J$27"}</definedName>
    <definedName name="hoawda" hidden="1">{"'NOTES2'!$G$9:$J$27"}</definedName>
    <definedName name="HOC" localSheetId="31">#REF!</definedName>
    <definedName name="HOC">!#REF!</definedName>
    <definedName name="hohoih" localSheetId="35" hidden="1">{#N/A,#N/A,FALSE,"Ajustes";#N/A,#N/A,FALSE,"Mad_Cons"}</definedName>
    <definedName name="hohoih" localSheetId="37" hidden="1">{#N/A,#N/A,FALSE,"Ajustes";#N/A,#N/A,FALSE,"Mad_Cons"}</definedName>
    <definedName name="hohoih" localSheetId="36" hidden="1">{#N/A,#N/A,FALSE,"Ajustes";#N/A,#N/A,FALSE,"Mad_Cons"}</definedName>
    <definedName name="hohoih" localSheetId="33" hidden="1">{#N/A,#N/A,FALSE,"Ajustes";#N/A,#N/A,FALSE,"Mad_Cons"}</definedName>
    <definedName name="hohoih" localSheetId="34" hidden="1">{#N/A,#N/A,FALSE,"Ajustes";#N/A,#N/A,FALSE,"Mad_Cons"}</definedName>
    <definedName name="hohoih" localSheetId="31" hidden="1">{#N/A,#N/A,FALSE,"Ajustes";#N/A,#N/A,FALSE,"Mad_Cons"}</definedName>
    <definedName name="hohoih" hidden="1">{#N/A,#N/A,FALSE,"Ajustes";#N/A,#N/A,FALSE,"Mad_Cons"}</definedName>
    <definedName name="hoi" localSheetId="31">#REF!</definedName>
    <definedName name="hoi">!#REF!</definedName>
    <definedName name="HOIJULOJ" localSheetId="35" hidden="1">{#N/A,#N/A,FALSE,"Aging Summary";#N/A,#N/A,FALSE,"Ratio Analysis";#N/A,#N/A,FALSE,"Test 120 Day Accts";#N/A,#N/A,FALSE,"Tickmarks"}</definedName>
    <definedName name="HOIJULOJ" localSheetId="37" hidden="1">{#N/A,#N/A,FALSE,"Aging Summary";#N/A,#N/A,FALSE,"Ratio Analysis";#N/A,#N/A,FALSE,"Test 120 Day Accts";#N/A,#N/A,FALSE,"Tickmarks"}</definedName>
    <definedName name="HOIJULOJ" localSheetId="36" hidden="1">{#N/A,#N/A,FALSE,"Aging Summary";#N/A,#N/A,FALSE,"Ratio Analysis";#N/A,#N/A,FALSE,"Test 120 Day Accts";#N/A,#N/A,FALSE,"Tickmarks"}</definedName>
    <definedName name="HOIJULOJ" localSheetId="33" hidden="1">{#N/A,#N/A,FALSE,"Aging Summary";#N/A,#N/A,FALSE,"Ratio Analysis";#N/A,#N/A,FALSE,"Test 120 Day Accts";#N/A,#N/A,FALSE,"Tickmarks"}</definedName>
    <definedName name="HOIJULOJ" localSheetId="34" hidden="1">{#N/A,#N/A,FALSE,"Aging Summary";#N/A,#N/A,FALSE,"Ratio Analysis";#N/A,#N/A,FALSE,"Test 120 Day Accts";#N/A,#N/A,FALSE,"Tickmarks"}</definedName>
    <definedName name="HOIJULOJ" localSheetId="31" hidden="1">{#N/A,#N/A,FALSE,"Aging Summary";#N/A,#N/A,FALSE,"Ratio Analysis";#N/A,#N/A,FALSE,"Test 120 Day Accts";#N/A,#N/A,FALSE,"Tickmarks"}</definedName>
    <definedName name="HOIJULOJ" hidden="1">{#N/A,#N/A,FALSE,"Aging Summary";#N/A,#N/A,FALSE,"Ratio Analysis";#N/A,#N/A,FALSE,"Test 120 Day Accts";#N/A,#N/A,FALSE,"Tickmarks"}</definedName>
    <definedName name="HOIJULOJ_1" localSheetId="35" hidden="1">{#N/A,#N/A,FALSE,"Aging Summary";#N/A,#N/A,FALSE,"Ratio Analysis";#N/A,#N/A,FALSE,"Test 120 Day Accts";#N/A,#N/A,FALSE,"Tickmarks"}</definedName>
    <definedName name="HOIJULOJ_1" localSheetId="37" hidden="1">{#N/A,#N/A,FALSE,"Aging Summary";#N/A,#N/A,FALSE,"Ratio Analysis";#N/A,#N/A,FALSE,"Test 120 Day Accts";#N/A,#N/A,FALSE,"Tickmarks"}</definedName>
    <definedName name="HOIJULOJ_1" localSheetId="36" hidden="1">{#N/A,#N/A,FALSE,"Aging Summary";#N/A,#N/A,FALSE,"Ratio Analysis";#N/A,#N/A,FALSE,"Test 120 Day Accts";#N/A,#N/A,FALSE,"Tickmarks"}</definedName>
    <definedName name="HOIJULOJ_1" localSheetId="33" hidden="1">{#N/A,#N/A,FALSE,"Aging Summary";#N/A,#N/A,FALSE,"Ratio Analysis";#N/A,#N/A,FALSE,"Test 120 Day Accts";#N/A,#N/A,FALSE,"Tickmarks"}</definedName>
    <definedName name="HOIJULOJ_1" localSheetId="34" hidden="1">{#N/A,#N/A,FALSE,"Aging Summary";#N/A,#N/A,FALSE,"Ratio Analysis";#N/A,#N/A,FALSE,"Test 120 Day Accts";#N/A,#N/A,FALSE,"Tickmarks"}</definedName>
    <definedName name="HOIJULOJ_1" localSheetId="31" hidden="1">{#N/A,#N/A,FALSE,"Aging Summary";#N/A,#N/A,FALSE,"Ratio Analysis";#N/A,#N/A,FALSE,"Test 120 Day Accts";#N/A,#N/A,FALSE,"Tickmarks"}</definedName>
    <definedName name="HOIJULOJ_1" hidden="1">{#N/A,#N/A,FALSE,"Aging Summary";#N/A,#N/A,FALSE,"Ratio Analysis";#N/A,#N/A,FALSE,"Test 120 Day Accts";#N/A,#N/A,FALSE,"Tickmarks"}</definedName>
    <definedName name="HOJ" hidden="1">{"pre",#N/A,FALSE,"asiento";"pre",#N/A,FALSE,"parametros";"pre",#N/A,FALSE,"ajustes";"pre",#N/A,FALSE,"EGyP";"pre",#N/A,FALSE,"REI";"pre",#N/A,FALSE,"inggto";"pre",#N/A,FALSE,"BG";"pre",#N/A,FALSE,"cyb";"pre",#N/A,FALSE,"BS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A" localSheetId="35" hidden="1">{#N/A,#N/A,FALSE,"minas";#N/A,#N/A,FALSE,"Total_OC015";#N/A,#N/A,FALSE,"ADMIN";#N/A,#N/A,FALSE,"PROCES";#N/A,#N/A,FALSE,"civil";#N/A,#N/A,FALSE,"CAÑER";#N/A,#N/A,FALSE,"ELEC";#N/A,#N/A,FALSE,"INSTR";#N/A,#N/A,FALSE,"PDS";#N/A,#N/A,FALSE,"mecan"}</definedName>
    <definedName name="HOJA" localSheetId="37" hidden="1">{#N/A,#N/A,FALSE,"minas";#N/A,#N/A,FALSE,"Total_OC015";#N/A,#N/A,FALSE,"ADMIN";#N/A,#N/A,FALSE,"PROCES";#N/A,#N/A,FALSE,"civil";#N/A,#N/A,FALSE,"CAÑER";#N/A,#N/A,FALSE,"ELEC";#N/A,#N/A,FALSE,"INSTR";#N/A,#N/A,FALSE,"PDS";#N/A,#N/A,FALSE,"mecan"}</definedName>
    <definedName name="HOJA" localSheetId="36" hidden="1">{#N/A,#N/A,FALSE,"minas";#N/A,#N/A,FALSE,"Total_OC015";#N/A,#N/A,FALSE,"ADMIN";#N/A,#N/A,FALSE,"PROCES";#N/A,#N/A,FALSE,"civil";#N/A,#N/A,FALSE,"CAÑER";#N/A,#N/A,FALSE,"ELEC";#N/A,#N/A,FALSE,"INSTR";#N/A,#N/A,FALSE,"PDS";#N/A,#N/A,FALSE,"mecan"}</definedName>
    <definedName name="HOJA" localSheetId="33" hidden="1">{#N/A,#N/A,FALSE,"minas";#N/A,#N/A,FALSE,"Total_OC015";#N/A,#N/A,FALSE,"ADMIN";#N/A,#N/A,FALSE,"PROCES";#N/A,#N/A,FALSE,"civil";#N/A,#N/A,FALSE,"CAÑER";#N/A,#N/A,FALSE,"ELEC";#N/A,#N/A,FALSE,"INSTR";#N/A,#N/A,FALSE,"PDS";#N/A,#N/A,FALSE,"mecan"}</definedName>
    <definedName name="HOJA" localSheetId="34" hidden="1">{#N/A,#N/A,FALSE,"minas";#N/A,#N/A,FALSE,"Total_OC015";#N/A,#N/A,FALSE,"ADMIN";#N/A,#N/A,FALSE,"PROCES";#N/A,#N/A,FALSE,"civil";#N/A,#N/A,FALSE,"CAÑER";#N/A,#N/A,FALSE,"ELEC";#N/A,#N/A,FALSE,"INSTR";#N/A,#N/A,FALSE,"PDS";#N/A,#N/A,FALSE,"mecan"}</definedName>
    <definedName name="HOJA" localSheetId="31" hidden="1">{#N/A,#N/A,FALSE,"minas";#N/A,#N/A,FALSE,"Total_OC015";#N/A,#N/A,FALSE,"ADMIN";#N/A,#N/A,FALSE,"PROCES";#N/A,#N/A,FALSE,"civil";#N/A,#N/A,FALSE,"CAÑER";#N/A,#N/A,FALSE,"ELEC";#N/A,#N/A,FALSE,"INSTR";#N/A,#N/A,FALSE,"PDS";#N/A,#N/A,FALSE,"mecan"}</definedName>
    <definedName name="HOJA" hidden="1">{#N/A,#N/A,FALSE,"minas";#N/A,#N/A,FALSE,"Total_OC015";#N/A,#N/A,FALSE,"ADMIN";#N/A,#N/A,FALSE,"PROCES";#N/A,#N/A,FALSE,"civil";#N/A,#N/A,FALSE,"CAÑER";#N/A,#N/A,FALSE,"ELEC";#N/A,#N/A,FALSE,"INSTR";#N/A,#N/A,FALSE,"PDS";#N/A,#N/A,FALSE,"mecan"}</definedName>
    <definedName name="HOJA_1" localSheetId="35" hidden="1">{#N/A,#N/A,FALSE,"minas";#N/A,#N/A,FALSE,"Total_OC015";#N/A,#N/A,FALSE,"ADMIN";#N/A,#N/A,FALSE,"PROCES";#N/A,#N/A,FALSE,"civil";#N/A,#N/A,FALSE,"CAÑER";#N/A,#N/A,FALSE,"ELEC";#N/A,#N/A,FALSE,"INSTR";#N/A,#N/A,FALSE,"PDS";#N/A,#N/A,FALSE,"mecan"}</definedName>
    <definedName name="HOJA_1" localSheetId="37" hidden="1">{#N/A,#N/A,FALSE,"minas";#N/A,#N/A,FALSE,"Total_OC015";#N/A,#N/A,FALSE,"ADMIN";#N/A,#N/A,FALSE,"PROCES";#N/A,#N/A,FALSE,"civil";#N/A,#N/A,FALSE,"CAÑER";#N/A,#N/A,FALSE,"ELEC";#N/A,#N/A,FALSE,"INSTR";#N/A,#N/A,FALSE,"PDS";#N/A,#N/A,FALSE,"mecan"}</definedName>
    <definedName name="HOJA_1" localSheetId="36" hidden="1">{#N/A,#N/A,FALSE,"minas";#N/A,#N/A,FALSE,"Total_OC015";#N/A,#N/A,FALSE,"ADMIN";#N/A,#N/A,FALSE,"PROCES";#N/A,#N/A,FALSE,"civil";#N/A,#N/A,FALSE,"CAÑER";#N/A,#N/A,FALSE,"ELEC";#N/A,#N/A,FALSE,"INSTR";#N/A,#N/A,FALSE,"PDS";#N/A,#N/A,FALSE,"mecan"}</definedName>
    <definedName name="HOJA_1" localSheetId="33" hidden="1">{#N/A,#N/A,FALSE,"minas";#N/A,#N/A,FALSE,"Total_OC015";#N/A,#N/A,FALSE,"ADMIN";#N/A,#N/A,FALSE,"PROCES";#N/A,#N/A,FALSE,"civil";#N/A,#N/A,FALSE,"CAÑER";#N/A,#N/A,FALSE,"ELEC";#N/A,#N/A,FALSE,"INSTR";#N/A,#N/A,FALSE,"PDS";#N/A,#N/A,FALSE,"mecan"}</definedName>
    <definedName name="HOJA_1" localSheetId="34" hidden="1">{#N/A,#N/A,FALSE,"minas";#N/A,#N/A,FALSE,"Total_OC015";#N/A,#N/A,FALSE,"ADMIN";#N/A,#N/A,FALSE,"PROCES";#N/A,#N/A,FALSE,"civil";#N/A,#N/A,FALSE,"CAÑER";#N/A,#N/A,FALSE,"ELEC";#N/A,#N/A,FALSE,"INSTR";#N/A,#N/A,FALSE,"PDS";#N/A,#N/A,FALSE,"mecan"}</definedName>
    <definedName name="HOJA_1" localSheetId="31" hidden="1">{#N/A,#N/A,FALSE,"minas";#N/A,#N/A,FALSE,"Total_OC015";#N/A,#N/A,FALSE,"ADMIN";#N/A,#N/A,FALSE,"PROCES";#N/A,#N/A,FALSE,"civil";#N/A,#N/A,FALSE,"CAÑER";#N/A,#N/A,FALSE,"ELEC";#N/A,#N/A,FALSE,"INSTR";#N/A,#N/A,FALSE,"PDS";#N/A,#N/A,FALSE,"mecan"}</definedName>
    <definedName name="HOJA_1" hidden="1">{#N/A,#N/A,FALSE,"minas";#N/A,#N/A,FALSE,"Total_OC015";#N/A,#N/A,FALSE,"ADMIN";#N/A,#N/A,FALSE,"PROCES";#N/A,#N/A,FALSE,"civil";#N/A,#N/A,FALSE,"CAÑER";#N/A,#N/A,FALSE,"ELEC";#N/A,#N/A,FALSE,"INSTR";#N/A,#N/A,FALSE,"PDS";#N/A,#N/A,FALSE,"mecan"}</definedName>
    <definedName name="HOJA_15">#REF!</definedName>
    <definedName name="HOJA_AYC">#REF!</definedName>
    <definedName name="HOJA1">#REF!</definedName>
    <definedName name="hoja12">#REF!</definedName>
    <definedName name="hoja12___0">NA()</definedName>
    <definedName name="hoja12___0___0">NA()</definedName>
    <definedName name="HOJA15">#REF!</definedName>
    <definedName name="hoja2" localSheetId="35" hidden="1">{"Sin detalle",#N/A,FALSE,"Flujo (redondeado)";"Detallado",#N/A,FALSE,"Flujo (redondeado)"}</definedName>
    <definedName name="hoja2" localSheetId="37" hidden="1">{"Sin detalle",#N/A,FALSE,"Flujo (redondeado)";"Detallado",#N/A,FALSE,"Flujo (redondeado)"}</definedName>
    <definedName name="hoja2" localSheetId="36" hidden="1">{"Sin detalle",#N/A,FALSE,"Flujo (redondeado)";"Detallado",#N/A,FALSE,"Flujo (redondeado)"}</definedName>
    <definedName name="hoja2" localSheetId="33" hidden="1">{"Sin detalle",#N/A,FALSE,"Flujo (redondeado)";"Detallado",#N/A,FALSE,"Flujo (redondeado)"}</definedName>
    <definedName name="hoja2" localSheetId="34" hidden="1">{"Sin detalle",#N/A,FALSE,"Flujo (redondeado)";"Detallado",#N/A,FALSE,"Flujo (redondeado)"}</definedName>
    <definedName name="hoja2" localSheetId="31" hidden="1">{"Sin detalle",#N/A,FALSE,"Flujo (redondeado)";"Detallado",#N/A,FALSE,"Flujo (redondeado)"}</definedName>
    <definedName name="hoja2" hidden="1">{"Sin detalle",#N/A,FALSE,"Flujo (redondeado)";"Detallado",#N/A,FALSE,"Flujo (redondeado)"}</definedName>
    <definedName name="hoja22">#REF!</definedName>
    <definedName name="Hoja3" localSheetId="35" hidden="1">{#N/A,#N/A,FALSE,"Total_OC015";#N/A,#N/A,FALSE,"ADMIN";#N/A,#N/A,FALSE,"PROCES";#N/A,#N/A,FALSE,"mecan";#N/A,#N/A,FALSE,"civil";#N/A,#N/A,FALSE,"CAÑER";#N/A,#N/A,FALSE,"ELEC";#N/A,#N/A,FALSE,"INSTR"}</definedName>
    <definedName name="Hoja3" localSheetId="37" hidden="1">{#N/A,#N/A,FALSE,"Total_OC015";#N/A,#N/A,FALSE,"ADMIN";#N/A,#N/A,FALSE,"PROCES";#N/A,#N/A,FALSE,"mecan";#N/A,#N/A,FALSE,"civil";#N/A,#N/A,FALSE,"CAÑER";#N/A,#N/A,FALSE,"ELEC";#N/A,#N/A,FALSE,"INSTR"}</definedName>
    <definedName name="Hoja3" localSheetId="36" hidden="1">{#N/A,#N/A,FALSE,"Total_OC015";#N/A,#N/A,FALSE,"ADMIN";#N/A,#N/A,FALSE,"PROCES";#N/A,#N/A,FALSE,"mecan";#N/A,#N/A,FALSE,"civil";#N/A,#N/A,FALSE,"CAÑER";#N/A,#N/A,FALSE,"ELEC";#N/A,#N/A,FALSE,"INSTR"}</definedName>
    <definedName name="Hoja3" localSheetId="33" hidden="1">{#N/A,#N/A,FALSE,"Total_OC015";#N/A,#N/A,FALSE,"ADMIN";#N/A,#N/A,FALSE,"PROCES";#N/A,#N/A,FALSE,"mecan";#N/A,#N/A,FALSE,"civil";#N/A,#N/A,FALSE,"CAÑER";#N/A,#N/A,FALSE,"ELEC";#N/A,#N/A,FALSE,"INSTR"}</definedName>
    <definedName name="Hoja3" localSheetId="34" hidden="1">{#N/A,#N/A,FALSE,"Total_OC015";#N/A,#N/A,FALSE,"ADMIN";#N/A,#N/A,FALSE,"PROCES";#N/A,#N/A,FALSE,"mecan";#N/A,#N/A,FALSE,"civil";#N/A,#N/A,FALSE,"CAÑER";#N/A,#N/A,FALSE,"ELEC";#N/A,#N/A,FALSE,"INSTR"}</definedName>
    <definedName name="Hoja3" localSheetId="31" hidden="1">{#N/A,#N/A,FALSE,"Total_OC015";#N/A,#N/A,FALSE,"ADMIN";#N/A,#N/A,FALSE,"PROCES";#N/A,#N/A,FALSE,"mecan";#N/A,#N/A,FALSE,"civil";#N/A,#N/A,FALSE,"CAÑER";#N/A,#N/A,FALSE,"ELEC";#N/A,#N/A,FALSE,"INSTR"}</definedName>
    <definedName name="Hoja3" hidden="1">{#N/A,#N/A,FALSE,"Total_OC015";#N/A,#N/A,FALSE,"ADMIN";#N/A,#N/A,FALSE,"PROCES";#N/A,#N/A,FALSE,"mecan";#N/A,#N/A,FALSE,"civil";#N/A,#N/A,FALSE,"CAÑER";#N/A,#N/A,FALSE,"ELEC";#N/A,#N/A,FALSE,"INSTR"}</definedName>
    <definedName name="Hoja3_1" localSheetId="35" hidden="1">{#N/A,#N/A,FALSE,"Total_OC015";#N/A,#N/A,FALSE,"ADMIN";#N/A,#N/A,FALSE,"PROCES";#N/A,#N/A,FALSE,"mecan";#N/A,#N/A,FALSE,"civil";#N/A,#N/A,FALSE,"CAÑER";#N/A,#N/A,FALSE,"ELEC";#N/A,#N/A,FALSE,"INSTR"}</definedName>
    <definedName name="Hoja3_1" localSheetId="37" hidden="1">{#N/A,#N/A,FALSE,"Total_OC015";#N/A,#N/A,FALSE,"ADMIN";#N/A,#N/A,FALSE,"PROCES";#N/A,#N/A,FALSE,"mecan";#N/A,#N/A,FALSE,"civil";#N/A,#N/A,FALSE,"CAÑER";#N/A,#N/A,FALSE,"ELEC";#N/A,#N/A,FALSE,"INSTR"}</definedName>
    <definedName name="Hoja3_1" localSheetId="36" hidden="1">{#N/A,#N/A,FALSE,"Total_OC015";#N/A,#N/A,FALSE,"ADMIN";#N/A,#N/A,FALSE,"PROCES";#N/A,#N/A,FALSE,"mecan";#N/A,#N/A,FALSE,"civil";#N/A,#N/A,FALSE,"CAÑER";#N/A,#N/A,FALSE,"ELEC";#N/A,#N/A,FALSE,"INSTR"}</definedName>
    <definedName name="Hoja3_1" localSheetId="33" hidden="1">{#N/A,#N/A,FALSE,"Total_OC015";#N/A,#N/A,FALSE,"ADMIN";#N/A,#N/A,FALSE,"PROCES";#N/A,#N/A,FALSE,"mecan";#N/A,#N/A,FALSE,"civil";#N/A,#N/A,FALSE,"CAÑER";#N/A,#N/A,FALSE,"ELEC";#N/A,#N/A,FALSE,"INSTR"}</definedName>
    <definedName name="Hoja3_1" localSheetId="34" hidden="1">{#N/A,#N/A,FALSE,"Total_OC015";#N/A,#N/A,FALSE,"ADMIN";#N/A,#N/A,FALSE,"PROCES";#N/A,#N/A,FALSE,"mecan";#N/A,#N/A,FALSE,"civil";#N/A,#N/A,FALSE,"CAÑER";#N/A,#N/A,FALSE,"ELEC";#N/A,#N/A,FALSE,"INSTR"}</definedName>
    <definedName name="Hoja3_1" localSheetId="31" hidden="1">{#N/A,#N/A,FALSE,"Total_OC015";#N/A,#N/A,FALSE,"ADMIN";#N/A,#N/A,FALSE,"PROCES";#N/A,#N/A,FALSE,"mecan";#N/A,#N/A,FALSE,"civil";#N/A,#N/A,FALSE,"CAÑER";#N/A,#N/A,FALSE,"ELEC";#N/A,#N/A,FALSE,"INSTR"}</definedName>
    <definedName name="Hoja3_1" hidden="1">{#N/A,#N/A,FALSE,"Total_OC015";#N/A,#N/A,FALSE,"ADMIN";#N/A,#N/A,FALSE,"PROCES";#N/A,#N/A,FALSE,"mecan";#N/A,#N/A,FALSE,"civil";#N/A,#N/A,FALSE,"CAÑER";#N/A,#N/A,FALSE,"ELEC";#N/A,#N/A,FALSE,"INSTR"}</definedName>
    <definedName name="Hoja4" localSheetId="35" hidden="1">{#N/A,#N/A,FALSE,"Total_OC015";#N/A,#N/A,FALSE,"ADMIN";#N/A,#N/A,FALSE,"PROCES";#N/A,#N/A,FALSE,"mecan";#N/A,#N/A,FALSE,"civil";#N/A,#N/A,FALSE,"CAÑER";#N/A,#N/A,FALSE,"ELEC";#N/A,#N/A,FALSE,"INSTR"}</definedName>
    <definedName name="Hoja4" localSheetId="37" hidden="1">{#N/A,#N/A,FALSE,"Total_OC015";#N/A,#N/A,FALSE,"ADMIN";#N/A,#N/A,FALSE,"PROCES";#N/A,#N/A,FALSE,"mecan";#N/A,#N/A,FALSE,"civil";#N/A,#N/A,FALSE,"CAÑER";#N/A,#N/A,FALSE,"ELEC";#N/A,#N/A,FALSE,"INSTR"}</definedName>
    <definedName name="Hoja4" localSheetId="36" hidden="1">{#N/A,#N/A,FALSE,"Total_OC015";#N/A,#N/A,FALSE,"ADMIN";#N/A,#N/A,FALSE,"PROCES";#N/A,#N/A,FALSE,"mecan";#N/A,#N/A,FALSE,"civil";#N/A,#N/A,FALSE,"CAÑER";#N/A,#N/A,FALSE,"ELEC";#N/A,#N/A,FALSE,"INSTR"}</definedName>
    <definedName name="Hoja4" localSheetId="33" hidden="1">{#N/A,#N/A,FALSE,"Total_OC015";#N/A,#N/A,FALSE,"ADMIN";#N/A,#N/A,FALSE,"PROCES";#N/A,#N/A,FALSE,"mecan";#N/A,#N/A,FALSE,"civil";#N/A,#N/A,FALSE,"CAÑER";#N/A,#N/A,FALSE,"ELEC";#N/A,#N/A,FALSE,"INSTR"}</definedName>
    <definedName name="Hoja4" localSheetId="34" hidden="1">{#N/A,#N/A,FALSE,"Total_OC015";#N/A,#N/A,FALSE,"ADMIN";#N/A,#N/A,FALSE,"PROCES";#N/A,#N/A,FALSE,"mecan";#N/A,#N/A,FALSE,"civil";#N/A,#N/A,FALSE,"CAÑER";#N/A,#N/A,FALSE,"ELEC";#N/A,#N/A,FALSE,"INSTR"}</definedName>
    <definedName name="Hoja4" localSheetId="31" hidden="1">{#N/A,#N/A,FALSE,"Total_OC015";#N/A,#N/A,FALSE,"ADMIN";#N/A,#N/A,FALSE,"PROCES";#N/A,#N/A,FALSE,"mecan";#N/A,#N/A,FALSE,"civil";#N/A,#N/A,FALSE,"CAÑER";#N/A,#N/A,FALSE,"ELEC";#N/A,#N/A,FALSE,"INSTR"}</definedName>
    <definedName name="Hoja4" hidden="1">{#N/A,#N/A,FALSE,"Total_OC015";#N/A,#N/A,FALSE,"ADMIN";#N/A,#N/A,FALSE,"PROCES";#N/A,#N/A,FALSE,"mecan";#N/A,#N/A,FALSE,"civil";#N/A,#N/A,FALSE,"CAÑER";#N/A,#N/A,FALSE,"ELEC";#N/A,#N/A,FALSE,"INSTR"}</definedName>
    <definedName name="Hoja4_1" localSheetId="35" hidden="1">{#N/A,#N/A,FALSE,"Total_OC015";#N/A,#N/A,FALSE,"ADMIN";#N/A,#N/A,FALSE,"PROCES";#N/A,#N/A,FALSE,"mecan";#N/A,#N/A,FALSE,"civil";#N/A,#N/A,FALSE,"CAÑER";#N/A,#N/A,FALSE,"ELEC";#N/A,#N/A,FALSE,"INSTR"}</definedName>
    <definedName name="Hoja4_1" localSheetId="37" hidden="1">{#N/A,#N/A,FALSE,"Total_OC015";#N/A,#N/A,FALSE,"ADMIN";#N/A,#N/A,FALSE,"PROCES";#N/A,#N/A,FALSE,"mecan";#N/A,#N/A,FALSE,"civil";#N/A,#N/A,FALSE,"CAÑER";#N/A,#N/A,FALSE,"ELEC";#N/A,#N/A,FALSE,"INSTR"}</definedName>
    <definedName name="Hoja4_1" localSheetId="36" hidden="1">{#N/A,#N/A,FALSE,"Total_OC015";#N/A,#N/A,FALSE,"ADMIN";#N/A,#N/A,FALSE,"PROCES";#N/A,#N/A,FALSE,"mecan";#N/A,#N/A,FALSE,"civil";#N/A,#N/A,FALSE,"CAÑER";#N/A,#N/A,FALSE,"ELEC";#N/A,#N/A,FALSE,"INSTR"}</definedName>
    <definedName name="Hoja4_1" localSheetId="33" hidden="1">{#N/A,#N/A,FALSE,"Total_OC015";#N/A,#N/A,FALSE,"ADMIN";#N/A,#N/A,FALSE,"PROCES";#N/A,#N/A,FALSE,"mecan";#N/A,#N/A,FALSE,"civil";#N/A,#N/A,FALSE,"CAÑER";#N/A,#N/A,FALSE,"ELEC";#N/A,#N/A,FALSE,"INSTR"}</definedName>
    <definedName name="Hoja4_1" localSheetId="34" hidden="1">{#N/A,#N/A,FALSE,"Total_OC015";#N/A,#N/A,FALSE,"ADMIN";#N/A,#N/A,FALSE,"PROCES";#N/A,#N/A,FALSE,"mecan";#N/A,#N/A,FALSE,"civil";#N/A,#N/A,FALSE,"CAÑER";#N/A,#N/A,FALSE,"ELEC";#N/A,#N/A,FALSE,"INSTR"}</definedName>
    <definedName name="Hoja4_1" localSheetId="31" hidden="1">{#N/A,#N/A,FALSE,"Total_OC015";#N/A,#N/A,FALSE,"ADMIN";#N/A,#N/A,FALSE,"PROCES";#N/A,#N/A,FALSE,"mecan";#N/A,#N/A,FALSE,"civil";#N/A,#N/A,FALSE,"CAÑER";#N/A,#N/A,FALSE,"ELEC";#N/A,#N/A,FALSE,"INSTR"}</definedName>
    <definedName name="Hoja4_1" hidden="1">{#N/A,#N/A,FALSE,"Total_OC015";#N/A,#N/A,FALSE,"ADMIN";#N/A,#N/A,FALSE,"PROCES";#N/A,#N/A,FALSE,"mecan";#N/A,#N/A,FALSE,"civil";#N/A,#N/A,FALSE,"CAÑER";#N/A,#N/A,FALSE,"ELEC";#N/A,#N/A,FALSE,"INSTR"}</definedName>
    <definedName name="HOJA44">#REF!</definedName>
    <definedName name="Hoja5" localSheetId="35" hidden="1">{#N/A,#N/A,TRUE,"Est. de Fact.";#N/A,#N/A,TRUE,"Capitulo 19";#N/A,#N/A,TRUE,"Proyecto P855"}</definedName>
    <definedName name="Hoja5" localSheetId="37" hidden="1">{#N/A,#N/A,TRUE,"Est. de Fact.";#N/A,#N/A,TRUE,"Capitulo 19";#N/A,#N/A,TRUE,"Proyecto P855"}</definedName>
    <definedName name="Hoja5" localSheetId="36" hidden="1">{#N/A,#N/A,TRUE,"Est. de Fact.";#N/A,#N/A,TRUE,"Capitulo 19";#N/A,#N/A,TRUE,"Proyecto P855"}</definedName>
    <definedName name="Hoja5" localSheetId="33" hidden="1">{#N/A,#N/A,TRUE,"Est. de Fact.";#N/A,#N/A,TRUE,"Capitulo 19";#N/A,#N/A,TRUE,"Proyecto P855"}</definedName>
    <definedName name="Hoja5" localSheetId="34" hidden="1">{#N/A,#N/A,TRUE,"Est. de Fact.";#N/A,#N/A,TRUE,"Capitulo 19";#N/A,#N/A,TRUE,"Proyecto P855"}</definedName>
    <definedName name="Hoja5" localSheetId="31" hidden="1">{#N/A,#N/A,TRUE,"Est. de Fact.";#N/A,#N/A,TRUE,"Capitulo 19";#N/A,#N/A,TRUE,"Proyecto P855"}</definedName>
    <definedName name="Hoja5" hidden="1">{#N/A,#N/A,TRUE,"Est. de Fact.";#N/A,#N/A,TRUE,"Capitulo 19";#N/A,#N/A,TRUE,"Proyecto P855"}</definedName>
    <definedName name="Hoja5_1" localSheetId="35" hidden="1">{#N/A,#N/A,TRUE,"Est. de Fact.";#N/A,#N/A,TRUE,"Capitulo 19";#N/A,#N/A,TRUE,"Proyecto P855"}</definedName>
    <definedName name="Hoja5_1" localSheetId="37" hidden="1">{#N/A,#N/A,TRUE,"Est. de Fact.";#N/A,#N/A,TRUE,"Capitulo 19";#N/A,#N/A,TRUE,"Proyecto P855"}</definedName>
    <definedName name="Hoja5_1" localSheetId="36" hidden="1">{#N/A,#N/A,TRUE,"Est. de Fact.";#N/A,#N/A,TRUE,"Capitulo 19";#N/A,#N/A,TRUE,"Proyecto P855"}</definedName>
    <definedName name="Hoja5_1" localSheetId="33" hidden="1">{#N/A,#N/A,TRUE,"Est. de Fact.";#N/A,#N/A,TRUE,"Capitulo 19";#N/A,#N/A,TRUE,"Proyecto P855"}</definedName>
    <definedName name="Hoja5_1" localSheetId="34" hidden="1">{#N/A,#N/A,TRUE,"Est. de Fact.";#N/A,#N/A,TRUE,"Capitulo 19";#N/A,#N/A,TRUE,"Proyecto P855"}</definedName>
    <definedName name="Hoja5_1" localSheetId="31" hidden="1">{#N/A,#N/A,TRUE,"Est. de Fact.";#N/A,#N/A,TRUE,"Capitulo 19";#N/A,#N/A,TRUE,"Proyecto P855"}</definedName>
    <definedName name="Hoja5_1" hidden="1">{#N/A,#N/A,TRUE,"Est. de Fact.";#N/A,#N/A,TRUE,"Capitulo 19";#N/A,#N/A,TRUE,"Proyecto P855"}</definedName>
    <definedName name="Hoja6" localSheetId="35" hidden="1">{#N/A,#N/A,TRUE,"Est. de Fact.";#N/A,#N/A,TRUE,"Capitulo 19";#N/A,#N/A,TRUE,"Proyecto P855"}</definedName>
    <definedName name="Hoja6" localSheetId="37" hidden="1">{#N/A,#N/A,TRUE,"Est. de Fact.";#N/A,#N/A,TRUE,"Capitulo 19";#N/A,#N/A,TRUE,"Proyecto P855"}</definedName>
    <definedName name="Hoja6" localSheetId="36" hidden="1">{#N/A,#N/A,TRUE,"Est. de Fact.";#N/A,#N/A,TRUE,"Capitulo 19";#N/A,#N/A,TRUE,"Proyecto P855"}</definedName>
    <definedName name="Hoja6" localSheetId="33" hidden="1">{#N/A,#N/A,TRUE,"Est. de Fact.";#N/A,#N/A,TRUE,"Capitulo 19";#N/A,#N/A,TRUE,"Proyecto P855"}</definedName>
    <definedName name="Hoja6" localSheetId="34" hidden="1">{#N/A,#N/A,TRUE,"Est. de Fact.";#N/A,#N/A,TRUE,"Capitulo 19";#N/A,#N/A,TRUE,"Proyecto P855"}</definedName>
    <definedName name="Hoja6" localSheetId="31" hidden="1">{#N/A,#N/A,TRUE,"Est. de Fact.";#N/A,#N/A,TRUE,"Capitulo 19";#N/A,#N/A,TRUE,"Proyecto P855"}</definedName>
    <definedName name="Hoja6" hidden="1">{#N/A,#N/A,TRUE,"Est. de Fact.";#N/A,#N/A,TRUE,"Capitulo 19";#N/A,#N/A,TRUE,"Proyecto P855"}</definedName>
    <definedName name="Hoja6_1" localSheetId="35" hidden="1">{#N/A,#N/A,TRUE,"Est. de Fact.";#N/A,#N/A,TRUE,"Capitulo 19";#N/A,#N/A,TRUE,"Proyecto P855"}</definedName>
    <definedName name="Hoja6_1" localSheetId="37" hidden="1">{#N/A,#N/A,TRUE,"Est. de Fact.";#N/A,#N/A,TRUE,"Capitulo 19";#N/A,#N/A,TRUE,"Proyecto P855"}</definedName>
    <definedName name="Hoja6_1" localSheetId="36" hidden="1">{#N/A,#N/A,TRUE,"Est. de Fact.";#N/A,#N/A,TRUE,"Capitulo 19";#N/A,#N/A,TRUE,"Proyecto P855"}</definedName>
    <definedName name="Hoja6_1" localSheetId="33" hidden="1">{#N/A,#N/A,TRUE,"Est. de Fact.";#N/A,#N/A,TRUE,"Capitulo 19";#N/A,#N/A,TRUE,"Proyecto P855"}</definedName>
    <definedName name="Hoja6_1" localSheetId="34" hidden="1">{#N/A,#N/A,TRUE,"Est. de Fact.";#N/A,#N/A,TRUE,"Capitulo 19";#N/A,#N/A,TRUE,"Proyecto P855"}</definedName>
    <definedName name="Hoja6_1" localSheetId="31" hidden="1">{#N/A,#N/A,TRUE,"Est. de Fact.";#N/A,#N/A,TRUE,"Capitulo 19";#N/A,#N/A,TRUE,"Proyecto P855"}</definedName>
    <definedName name="Hoja6_1" hidden="1">{#N/A,#N/A,TRUE,"Est. de Fact.";#N/A,#N/A,TRUE,"Capitulo 19";#N/A,#N/A,TRUE,"Proyecto P855"}</definedName>
    <definedName name="Hoja7" localSheetId="35" hidden="1">{#N/A,#N/A,FALSE,"Total_OC015";#N/A,#N/A,FALSE,"ADMIN";#N/A,#N/A,FALSE,"PROCES";#N/A,#N/A,FALSE,"mecan";#N/A,#N/A,FALSE,"civil";#N/A,#N/A,FALSE,"CAÑER";#N/A,#N/A,FALSE,"ELEC";#N/A,#N/A,FALSE,"INSTR"}</definedName>
    <definedName name="Hoja7" localSheetId="37" hidden="1">{#N/A,#N/A,FALSE,"Total_OC015";#N/A,#N/A,FALSE,"ADMIN";#N/A,#N/A,FALSE,"PROCES";#N/A,#N/A,FALSE,"mecan";#N/A,#N/A,FALSE,"civil";#N/A,#N/A,FALSE,"CAÑER";#N/A,#N/A,FALSE,"ELEC";#N/A,#N/A,FALSE,"INSTR"}</definedName>
    <definedName name="Hoja7" localSheetId="36" hidden="1">{#N/A,#N/A,FALSE,"Total_OC015";#N/A,#N/A,FALSE,"ADMIN";#N/A,#N/A,FALSE,"PROCES";#N/A,#N/A,FALSE,"mecan";#N/A,#N/A,FALSE,"civil";#N/A,#N/A,FALSE,"CAÑER";#N/A,#N/A,FALSE,"ELEC";#N/A,#N/A,FALSE,"INSTR"}</definedName>
    <definedName name="Hoja7" localSheetId="33" hidden="1">{#N/A,#N/A,FALSE,"Total_OC015";#N/A,#N/A,FALSE,"ADMIN";#N/A,#N/A,FALSE,"PROCES";#N/A,#N/A,FALSE,"mecan";#N/A,#N/A,FALSE,"civil";#N/A,#N/A,FALSE,"CAÑER";#N/A,#N/A,FALSE,"ELEC";#N/A,#N/A,FALSE,"INSTR"}</definedName>
    <definedName name="Hoja7" localSheetId="34" hidden="1">{#N/A,#N/A,FALSE,"Total_OC015";#N/A,#N/A,FALSE,"ADMIN";#N/A,#N/A,FALSE,"PROCES";#N/A,#N/A,FALSE,"mecan";#N/A,#N/A,FALSE,"civil";#N/A,#N/A,FALSE,"CAÑER";#N/A,#N/A,FALSE,"ELEC";#N/A,#N/A,FALSE,"INSTR"}</definedName>
    <definedName name="Hoja7" localSheetId="31" hidden="1">{#N/A,#N/A,FALSE,"Total_OC015";#N/A,#N/A,FALSE,"ADMIN";#N/A,#N/A,FALSE,"PROCES";#N/A,#N/A,FALSE,"mecan";#N/A,#N/A,FALSE,"civil";#N/A,#N/A,FALSE,"CAÑER";#N/A,#N/A,FALSE,"ELEC";#N/A,#N/A,FALSE,"INSTR"}</definedName>
    <definedName name="Hoja7" hidden="1">{#N/A,#N/A,FALSE,"Total_OC015";#N/A,#N/A,FALSE,"ADMIN";#N/A,#N/A,FALSE,"PROCES";#N/A,#N/A,FALSE,"mecan";#N/A,#N/A,FALSE,"civil";#N/A,#N/A,FALSE,"CAÑER";#N/A,#N/A,FALSE,"ELEC";#N/A,#N/A,FALSE,"INSTR"}</definedName>
    <definedName name="hoja7___0">NA()</definedName>
    <definedName name="hoja7___0___0">NA()</definedName>
    <definedName name="Hoja7_1" localSheetId="35" hidden="1">{#N/A,#N/A,FALSE,"Total_OC015";#N/A,#N/A,FALSE,"ADMIN";#N/A,#N/A,FALSE,"PROCES";#N/A,#N/A,FALSE,"mecan";#N/A,#N/A,FALSE,"civil";#N/A,#N/A,FALSE,"CAÑER";#N/A,#N/A,FALSE,"ELEC";#N/A,#N/A,FALSE,"INSTR"}</definedName>
    <definedName name="Hoja7_1" localSheetId="37" hidden="1">{#N/A,#N/A,FALSE,"Total_OC015";#N/A,#N/A,FALSE,"ADMIN";#N/A,#N/A,FALSE,"PROCES";#N/A,#N/A,FALSE,"mecan";#N/A,#N/A,FALSE,"civil";#N/A,#N/A,FALSE,"CAÑER";#N/A,#N/A,FALSE,"ELEC";#N/A,#N/A,FALSE,"INSTR"}</definedName>
    <definedName name="Hoja7_1" localSheetId="36" hidden="1">{#N/A,#N/A,FALSE,"Total_OC015";#N/A,#N/A,FALSE,"ADMIN";#N/A,#N/A,FALSE,"PROCES";#N/A,#N/A,FALSE,"mecan";#N/A,#N/A,FALSE,"civil";#N/A,#N/A,FALSE,"CAÑER";#N/A,#N/A,FALSE,"ELEC";#N/A,#N/A,FALSE,"INSTR"}</definedName>
    <definedName name="Hoja7_1" localSheetId="33" hidden="1">{#N/A,#N/A,FALSE,"Total_OC015";#N/A,#N/A,FALSE,"ADMIN";#N/A,#N/A,FALSE,"PROCES";#N/A,#N/A,FALSE,"mecan";#N/A,#N/A,FALSE,"civil";#N/A,#N/A,FALSE,"CAÑER";#N/A,#N/A,FALSE,"ELEC";#N/A,#N/A,FALSE,"INSTR"}</definedName>
    <definedName name="Hoja7_1" localSheetId="34" hidden="1">{#N/A,#N/A,FALSE,"Total_OC015";#N/A,#N/A,FALSE,"ADMIN";#N/A,#N/A,FALSE,"PROCES";#N/A,#N/A,FALSE,"mecan";#N/A,#N/A,FALSE,"civil";#N/A,#N/A,FALSE,"CAÑER";#N/A,#N/A,FALSE,"ELEC";#N/A,#N/A,FALSE,"INSTR"}</definedName>
    <definedName name="Hoja7_1" localSheetId="31" hidden="1">{#N/A,#N/A,FALSE,"Total_OC015";#N/A,#N/A,FALSE,"ADMIN";#N/A,#N/A,FALSE,"PROCES";#N/A,#N/A,FALSE,"mecan";#N/A,#N/A,FALSE,"civil";#N/A,#N/A,FALSE,"CAÑER";#N/A,#N/A,FALSE,"ELEC";#N/A,#N/A,FALSE,"INSTR"}</definedName>
    <definedName name="Hoja7_1" hidden="1">{#N/A,#N/A,FALSE,"Total_OC015";#N/A,#N/A,FALSE,"ADMIN";#N/A,#N/A,FALSE,"PROCES";#N/A,#N/A,FALSE,"mecan";#N/A,#N/A,FALSE,"civil";#N/A,#N/A,FALSE,"CAÑER";#N/A,#N/A,FALSE,"ELEC";#N/A,#N/A,FALSE,"INSTR"}</definedName>
    <definedName name="Hoja8" localSheetId="35" hidden="1">{#N/A,#N/A,FALSE,"minas";#N/A,#N/A,FALSE,"Total_OC015";#N/A,#N/A,FALSE,"ADMIN";#N/A,#N/A,FALSE,"PROCES";#N/A,#N/A,FALSE,"civil";#N/A,#N/A,FALSE,"CAÑER";#N/A,#N/A,FALSE,"ELEC";#N/A,#N/A,FALSE,"INSTR";#N/A,#N/A,FALSE,"PDS";#N/A,#N/A,FALSE,"mecan"}</definedName>
    <definedName name="Hoja8" localSheetId="37" hidden="1">{#N/A,#N/A,FALSE,"minas";#N/A,#N/A,FALSE,"Total_OC015";#N/A,#N/A,FALSE,"ADMIN";#N/A,#N/A,FALSE,"PROCES";#N/A,#N/A,FALSE,"civil";#N/A,#N/A,FALSE,"CAÑER";#N/A,#N/A,FALSE,"ELEC";#N/A,#N/A,FALSE,"INSTR";#N/A,#N/A,FALSE,"PDS";#N/A,#N/A,FALSE,"mecan"}</definedName>
    <definedName name="Hoja8" localSheetId="36" hidden="1">{#N/A,#N/A,FALSE,"minas";#N/A,#N/A,FALSE,"Total_OC015";#N/A,#N/A,FALSE,"ADMIN";#N/A,#N/A,FALSE,"PROCES";#N/A,#N/A,FALSE,"civil";#N/A,#N/A,FALSE,"CAÑER";#N/A,#N/A,FALSE,"ELEC";#N/A,#N/A,FALSE,"INSTR";#N/A,#N/A,FALSE,"PDS";#N/A,#N/A,FALSE,"mecan"}</definedName>
    <definedName name="Hoja8" localSheetId="33" hidden="1">{#N/A,#N/A,FALSE,"minas";#N/A,#N/A,FALSE,"Total_OC015";#N/A,#N/A,FALSE,"ADMIN";#N/A,#N/A,FALSE,"PROCES";#N/A,#N/A,FALSE,"civil";#N/A,#N/A,FALSE,"CAÑER";#N/A,#N/A,FALSE,"ELEC";#N/A,#N/A,FALSE,"INSTR";#N/A,#N/A,FALSE,"PDS";#N/A,#N/A,FALSE,"mecan"}</definedName>
    <definedName name="Hoja8" localSheetId="34" hidden="1">{#N/A,#N/A,FALSE,"minas";#N/A,#N/A,FALSE,"Total_OC015";#N/A,#N/A,FALSE,"ADMIN";#N/A,#N/A,FALSE,"PROCES";#N/A,#N/A,FALSE,"civil";#N/A,#N/A,FALSE,"CAÑER";#N/A,#N/A,FALSE,"ELEC";#N/A,#N/A,FALSE,"INSTR";#N/A,#N/A,FALSE,"PDS";#N/A,#N/A,FALSE,"mecan"}</definedName>
    <definedName name="Hoja8" localSheetId="31" hidden="1">{#N/A,#N/A,FALSE,"minas";#N/A,#N/A,FALSE,"Total_OC015";#N/A,#N/A,FALSE,"ADMIN";#N/A,#N/A,FALSE,"PROCES";#N/A,#N/A,FALSE,"civil";#N/A,#N/A,FALSE,"CAÑER";#N/A,#N/A,FALSE,"ELEC";#N/A,#N/A,FALSE,"INSTR";#N/A,#N/A,FALSE,"PDS";#N/A,#N/A,FALSE,"mecan"}</definedName>
    <definedName name="Hoja8" hidden="1">{#N/A,#N/A,FALSE,"minas";#N/A,#N/A,FALSE,"Total_OC015";#N/A,#N/A,FALSE,"ADMIN";#N/A,#N/A,FALSE,"PROCES";#N/A,#N/A,FALSE,"civil";#N/A,#N/A,FALSE,"CAÑER";#N/A,#N/A,FALSE,"ELEC";#N/A,#N/A,FALSE,"INSTR";#N/A,#N/A,FALSE,"PDS";#N/A,#N/A,FALSE,"mecan"}</definedName>
    <definedName name="Hoja8_1" localSheetId="35" hidden="1">{#N/A,#N/A,FALSE,"minas";#N/A,#N/A,FALSE,"Total_OC015";#N/A,#N/A,FALSE,"ADMIN";#N/A,#N/A,FALSE,"PROCES";#N/A,#N/A,FALSE,"civil";#N/A,#N/A,FALSE,"CAÑER";#N/A,#N/A,FALSE,"ELEC";#N/A,#N/A,FALSE,"INSTR";#N/A,#N/A,FALSE,"PDS";#N/A,#N/A,FALSE,"mecan"}</definedName>
    <definedName name="Hoja8_1" localSheetId="37" hidden="1">{#N/A,#N/A,FALSE,"minas";#N/A,#N/A,FALSE,"Total_OC015";#N/A,#N/A,FALSE,"ADMIN";#N/A,#N/A,FALSE,"PROCES";#N/A,#N/A,FALSE,"civil";#N/A,#N/A,FALSE,"CAÑER";#N/A,#N/A,FALSE,"ELEC";#N/A,#N/A,FALSE,"INSTR";#N/A,#N/A,FALSE,"PDS";#N/A,#N/A,FALSE,"mecan"}</definedName>
    <definedName name="Hoja8_1" localSheetId="36" hidden="1">{#N/A,#N/A,FALSE,"minas";#N/A,#N/A,FALSE,"Total_OC015";#N/A,#N/A,FALSE,"ADMIN";#N/A,#N/A,FALSE,"PROCES";#N/A,#N/A,FALSE,"civil";#N/A,#N/A,FALSE,"CAÑER";#N/A,#N/A,FALSE,"ELEC";#N/A,#N/A,FALSE,"INSTR";#N/A,#N/A,FALSE,"PDS";#N/A,#N/A,FALSE,"mecan"}</definedName>
    <definedName name="Hoja8_1" localSheetId="33" hidden="1">{#N/A,#N/A,FALSE,"minas";#N/A,#N/A,FALSE,"Total_OC015";#N/A,#N/A,FALSE,"ADMIN";#N/A,#N/A,FALSE,"PROCES";#N/A,#N/A,FALSE,"civil";#N/A,#N/A,FALSE,"CAÑER";#N/A,#N/A,FALSE,"ELEC";#N/A,#N/A,FALSE,"INSTR";#N/A,#N/A,FALSE,"PDS";#N/A,#N/A,FALSE,"mecan"}</definedName>
    <definedName name="Hoja8_1" localSheetId="34" hidden="1">{#N/A,#N/A,FALSE,"minas";#N/A,#N/A,FALSE,"Total_OC015";#N/A,#N/A,FALSE,"ADMIN";#N/A,#N/A,FALSE,"PROCES";#N/A,#N/A,FALSE,"civil";#N/A,#N/A,FALSE,"CAÑER";#N/A,#N/A,FALSE,"ELEC";#N/A,#N/A,FALSE,"INSTR";#N/A,#N/A,FALSE,"PDS";#N/A,#N/A,FALSE,"mecan"}</definedName>
    <definedName name="Hoja8_1" localSheetId="31" hidden="1">{#N/A,#N/A,FALSE,"minas";#N/A,#N/A,FALSE,"Total_OC015";#N/A,#N/A,FALSE,"ADMIN";#N/A,#N/A,FALSE,"PROCES";#N/A,#N/A,FALSE,"civil";#N/A,#N/A,FALSE,"CAÑER";#N/A,#N/A,FALSE,"ELEC";#N/A,#N/A,FALSE,"INSTR";#N/A,#N/A,FALSE,"PDS";#N/A,#N/A,FALSE,"mecan"}</definedName>
    <definedName name="Hoja8_1" hidden="1">{#N/A,#N/A,FALSE,"minas";#N/A,#N/A,FALSE,"Total_OC015";#N/A,#N/A,FALSE,"ADMIN";#N/A,#N/A,FALSE,"PROCES";#N/A,#N/A,FALSE,"civil";#N/A,#N/A,FALSE,"CAÑER";#N/A,#N/A,FALSE,"ELEC";#N/A,#N/A,FALSE,"INSTR";#N/A,#N/A,FALSE,"PDS";#N/A,#N/A,FALSE,"mecan"}</definedName>
    <definedName name="hoja999999" hidden="1">#N/A</definedName>
    <definedName name="HOJAAYC">#REF!</definedName>
    <definedName name="hojaC1">NA()</definedName>
    <definedName name="hojaC1___0">NA()</definedName>
    <definedName name="hojaC1___0___0">NA()</definedName>
    <definedName name="HOJAC2">NA()</definedName>
    <definedName name="HOJAC2___0">NA()</definedName>
    <definedName name="HOJAC2___0___0">NA()</definedName>
    <definedName name="HOJAC3" localSheetId="31">#REF!</definedName>
    <definedName name="HOJAC3">!#REF!</definedName>
    <definedName name="HOJAC5" localSheetId="31">#REF!</definedName>
    <definedName name="HOJAC5">!#REF!</definedName>
    <definedName name="HOJAMDH">#REF!</definedName>
    <definedName name="HOJITA" localSheetId="35" hidden="1">{"cuadro1",#N/A,FALSE,"Buzon Camion Opción 3";"cuadro2",#N/A,FALSE,"Buzon Camion Opción 3";"cuadro3",#N/A,FALSE,"Buzon Camion Opción 3";"cuadro4",#N/A,FALSE,"Buzon Camion Opción 3"}</definedName>
    <definedName name="HOJITA" localSheetId="37" hidden="1">{"cuadro1",#N/A,FALSE,"Buzon Camion Opción 3";"cuadro2",#N/A,FALSE,"Buzon Camion Opción 3";"cuadro3",#N/A,FALSE,"Buzon Camion Opción 3";"cuadro4",#N/A,FALSE,"Buzon Camion Opción 3"}</definedName>
    <definedName name="HOJITA" localSheetId="36" hidden="1">{"cuadro1",#N/A,FALSE,"Buzon Camion Opción 3";"cuadro2",#N/A,FALSE,"Buzon Camion Opción 3";"cuadro3",#N/A,FALSE,"Buzon Camion Opción 3";"cuadro4",#N/A,FALSE,"Buzon Camion Opción 3"}</definedName>
    <definedName name="HOJITA" localSheetId="33" hidden="1">{"cuadro1",#N/A,FALSE,"Buzon Camion Opción 3";"cuadro2",#N/A,FALSE,"Buzon Camion Opción 3";"cuadro3",#N/A,FALSE,"Buzon Camion Opción 3";"cuadro4",#N/A,FALSE,"Buzon Camion Opción 3"}</definedName>
    <definedName name="HOJITA" localSheetId="34" hidden="1">{"cuadro1",#N/A,FALSE,"Buzon Camion Opción 3";"cuadro2",#N/A,FALSE,"Buzon Camion Opción 3";"cuadro3",#N/A,FALSE,"Buzon Camion Opción 3";"cuadro4",#N/A,FALSE,"Buzon Camion Opción 3"}</definedName>
    <definedName name="HOJITA" localSheetId="31" hidden="1">{"cuadro1",#N/A,FALSE,"Buzon Camion Opción 3";"cuadro2",#N/A,FALSE,"Buzon Camion Opción 3";"cuadro3",#N/A,FALSE,"Buzon Camion Opción 3";"cuadro4",#N/A,FALSE,"Buzon Camion Opción 3"}</definedName>
    <definedName name="HOJITA" hidden="1">{"cuadro1",#N/A,FALSE,"Buzon Camion Opción 3";"cuadro2",#N/A,FALSE,"Buzon Camion Opción 3";"cuadro3",#N/A,FALSE,"Buzon Camion Opción 3";"cuadro4",#N/A,FALSE,"Buzon Camion Opción 3"}</definedName>
    <definedName name="hojita2" localSheetId="35" hidden="1">{"cuadro1",#N/A,FALSE,"Buzon Camion Opción 3";"cuadro2",#N/A,FALSE,"Buzon Camion Opción 3";"cuadro3",#N/A,FALSE,"Buzon Camion Opción 3";"cuadro4",#N/A,FALSE,"Buzon Camion Opción 3"}</definedName>
    <definedName name="hojita2" localSheetId="37" hidden="1">{"cuadro1",#N/A,FALSE,"Buzon Camion Opción 3";"cuadro2",#N/A,FALSE,"Buzon Camion Opción 3";"cuadro3",#N/A,FALSE,"Buzon Camion Opción 3";"cuadro4",#N/A,FALSE,"Buzon Camion Opción 3"}</definedName>
    <definedName name="hojita2" localSheetId="36" hidden="1">{"cuadro1",#N/A,FALSE,"Buzon Camion Opción 3";"cuadro2",#N/A,FALSE,"Buzon Camion Opción 3";"cuadro3",#N/A,FALSE,"Buzon Camion Opción 3";"cuadro4",#N/A,FALSE,"Buzon Camion Opción 3"}</definedName>
    <definedName name="hojita2" localSheetId="33" hidden="1">{"cuadro1",#N/A,FALSE,"Buzon Camion Opción 3";"cuadro2",#N/A,FALSE,"Buzon Camion Opción 3";"cuadro3",#N/A,FALSE,"Buzon Camion Opción 3";"cuadro4",#N/A,FALSE,"Buzon Camion Opción 3"}</definedName>
    <definedName name="hojita2" localSheetId="34" hidden="1">{"cuadro1",#N/A,FALSE,"Buzon Camion Opción 3";"cuadro2",#N/A,FALSE,"Buzon Camion Opción 3";"cuadro3",#N/A,FALSE,"Buzon Camion Opción 3";"cuadro4",#N/A,FALSE,"Buzon Camion Opción 3"}</definedName>
    <definedName name="hojita2" localSheetId="31" hidden="1">{"cuadro1",#N/A,FALSE,"Buzon Camion Opción 3";"cuadro2",#N/A,FALSE,"Buzon Camion Opción 3";"cuadro3",#N/A,FALSE,"Buzon Camion Opción 3";"cuadro4",#N/A,FALSE,"Buzon Camion Opción 3"}</definedName>
    <definedName name="hojita2" hidden="1">{"cuadro1",#N/A,FALSE,"Buzon Camion Opción 3";"cuadro2",#N/A,FALSE,"Buzon Camion Opción 3";"cuadro3",#N/A,FALSE,"Buzon Camion Opción 3";"cuadro4",#N/A,FALSE,"Buzon Camion Opción 3"}</definedName>
    <definedName name="HOJS" localSheetId="35" hidden="1">{"bechtel1",#N/A,TRUE,"BECHTEL";"bechtelhours",#N/A,TRUE,"BECHTEL";"bechtel$",#N/A,TRUE,"BECHTEL"}</definedName>
    <definedName name="HOJS" localSheetId="37" hidden="1">{"bechtel1",#N/A,TRUE,"BECHTEL";"bechtelhours",#N/A,TRUE,"BECHTEL";"bechtel$",#N/A,TRUE,"BECHTEL"}</definedName>
    <definedName name="HOJS" localSheetId="36" hidden="1">{"bechtel1",#N/A,TRUE,"BECHTEL";"bechtelhours",#N/A,TRUE,"BECHTEL";"bechtel$",#N/A,TRUE,"BECHTEL"}</definedName>
    <definedName name="HOJS" localSheetId="33" hidden="1">{"bechtel1",#N/A,TRUE,"BECHTEL";"bechtelhours",#N/A,TRUE,"BECHTEL";"bechtel$",#N/A,TRUE,"BECHTEL"}</definedName>
    <definedName name="HOJS" localSheetId="34" hidden="1">{"bechtel1",#N/A,TRUE,"BECHTEL";"bechtelhours",#N/A,TRUE,"BECHTEL";"bechtel$",#N/A,TRUE,"BECHTEL"}</definedName>
    <definedName name="HOJS" localSheetId="31" hidden="1">{"bechtel1",#N/A,TRUE,"BECHTEL";"bechtelhours",#N/A,TRUE,"BECHTEL";"bechtel$",#N/A,TRUE,"BECHTEL"}</definedName>
    <definedName name="HOJS" hidden="1">{"bechtel1",#N/A,TRUE,"BECHTEL";"bechtelhours",#N/A,TRUE,"BECHTEL";"bechtel$",#N/A,TRUE,"BECHTEL"}</definedName>
    <definedName name="hol" localSheetId="31">#REF!</definedName>
    <definedName name="hol">!#REF!</definedName>
    <definedName name="hola" localSheetId="35" hidden="1">{"ANAR",#N/A,FALSE,"Dist total";"MARGEN",#N/A,FALSE,"Dist total";"COMENTARIO",#N/A,FALSE,"Ficha CODICE";"CONSEJO",#N/A,FALSE,"Dist p0";"uno",#N/A,FALSE,"Dist total"}</definedName>
    <definedName name="hola" localSheetId="37" hidden="1">{"ANAR",#N/A,FALSE,"Dist total";"MARGEN",#N/A,FALSE,"Dist total";"COMENTARIO",#N/A,FALSE,"Ficha CODICE";"CONSEJO",#N/A,FALSE,"Dist p0";"uno",#N/A,FALSE,"Dist total"}</definedName>
    <definedName name="hola" localSheetId="36" hidden="1">{"ANAR",#N/A,FALSE,"Dist total";"MARGEN",#N/A,FALSE,"Dist total";"COMENTARIO",#N/A,FALSE,"Ficha CODICE";"CONSEJO",#N/A,FALSE,"Dist p0";"uno",#N/A,FALSE,"Dist total"}</definedName>
    <definedName name="hola" localSheetId="33" hidden="1">{"ANAR",#N/A,FALSE,"Dist total";"MARGEN",#N/A,FALSE,"Dist total";"COMENTARIO",#N/A,FALSE,"Ficha CODICE";"CONSEJO",#N/A,FALSE,"Dist p0";"uno",#N/A,FALSE,"Dist total"}</definedName>
    <definedName name="hola" localSheetId="34" hidden="1">{"ANAR",#N/A,FALSE,"Dist total";"MARGEN",#N/A,FALSE,"Dist total";"COMENTARIO",#N/A,FALSE,"Ficha CODICE";"CONSEJO",#N/A,FALSE,"Dist p0";"uno",#N/A,FALSE,"Dist total"}</definedName>
    <definedName name="hola" localSheetId="31" hidden="1">{"ANAR",#N/A,FALSE,"Dist total";"MARGEN",#N/A,FALSE,"Dist total";"COMENTARIO",#N/A,FALSE,"Ficha CODICE";"CONSEJO",#N/A,FALSE,"Dist p0";"uno",#N/A,FALSE,"Dist total"}</definedName>
    <definedName name="hola" hidden="1">{"ANAR",#N/A,FALSE,"Dist total";"MARGEN",#N/A,FALSE,"Dist total";"COMENTARIO",#N/A,FALSE,"Ficha CODICE";"CONSEJO",#N/A,FALSE,"Dist p0";"uno",#N/A,FALSE,"Dist total"}</definedName>
    <definedName name="holes_cost">#REF!</definedName>
    <definedName name="HolidayTable">#REF!</definedName>
    <definedName name="Holland">#REF!</definedName>
    <definedName name="HOLYDAYS" localSheetId="31">#REF!</definedName>
    <definedName name="HOLYDAYS">!#REF!</definedName>
    <definedName name="holydays1" localSheetId="31">#REF!</definedName>
    <definedName name="holydays1">!#REF!</definedName>
    <definedName name="HOLYDAYSS" localSheetId="31">#REF!</definedName>
    <definedName name="HOLYDAYSS">!#REF!</definedName>
    <definedName name="hom" localSheetId="31">#REF!</definedName>
    <definedName name="hom">!#REF!</definedName>
    <definedName name="HOME">#REF!</definedName>
    <definedName name="Home_Ofc_OT">#REF!</definedName>
    <definedName name="Home_Ofc_ST">#REF!</definedName>
    <definedName name="HOME_OFFICE" localSheetId="31">#REF!</definedName>
    <definedName name="HOME_OFFICE">!#REF!</definedName>
    <definedName name="homer" localSheetId="31">#REF!</definedName>
    <definedName name="homer">!#REF!</definedName>
    <definedName name="homero">#REF!</definedName>
    <definedName name="homerun" localSheetId="31">#REF!</definedName>
    <definedName name="homerun">!#REF!</definedName>
    <definedName name="HOMESAFETYSAC">#REF!</definedName>
    <definedName name="Hong_Kong">#REF!</definedName>
    <definedName name="HOperativas_Acarreo">#REF!</definedName>
    <definedName name="HOperativas_Carguío">#REF!</definedName>
    <definedName name="HOR">#REF!</definedName>
    <definedName name="hor_drains_no">#REF!</definedName>
    <definedName name="HORA" localSheetId="37" hidden="1">#REF!</definedName>
    <definedName name="HORA" localSheetId="36" hidden="1">#REF!</definedName>
    <definedName name="HORA" hidden="1">#REF!</definedName>
    <definedName name="HORA_EXTRA">#REF!</definedName>
    <definedName name="Hora_extra_sb" localSheetId="31">#REF!</definedName>
    <definedName name="Hora_extra_sb">!#REF!</definedName>
    <definedName name="Hora_extra_sn" localSheetId="31">#REF!</definedName>
    <definedName name="Hora_extra_sn">!#REF!</definedName>
    <definedName name="Horario">#REF!</definedName>
    <definedName name="Horas_Ida">#REF!</definedName>
    <definedName name="HORAS_MES" localSheetId="31">#REF!</definedName>
    <definedName name="HORAS_MES">!#REF!</definedName>
    <definedName name="Horas_Retorno">#REF!</definedName>
    <definedName name="Horas_Semana" localSheetId="31">#REF!</definedName>
    <definedName name="Horas_Semana">!#REF!</definedName>
    <definedName name="HORAS_X_AÑO">#REF!</definedName>
    <definedName name="HORAS1" localSheetId="31">#REF!</definedName>
    <definedName name="HORAS1">!#REF!</definedName>
    <definedName name="HORASMES" localSheetId="31">#REF!</definedName>
    <definedName name="HORASMES">!#REF!</definedName>
    <definedName name="HORI1" hidden="1">#REF!</definedName>
    <definedName name="HORI2" hidden="1">#REF!</definedName>
    <definedName name="HORI3" hidden="1">#REF!</definedName>
    <definedName name="HORI7" hidden="1">#REF!</definedName>
    <definedName name="horiz_drains_cost">#REF!</definedName>
    <definedName name="horizon"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talArea" localSheetId="31">#REF!</definedName>
    <definedName name="HorizontalArea">!#REF!</definedName>
    <definedName name="Hormigon">#REF!</definedName>
    <definedName name="HORNO_TUNEL">#REF!</definedName>
    <definedName name="horoi">#REF!</definedName>
    <definedName name="horom">#REF!</definedName>
    <definedName name="horozon" localSheetId="35" hidden="1">{"desarrollo",#N/A,FALSE,"LHD Camión";"eqdllo",#N/A,FALSE,"LHD Camión";"eqprod",#N/A,FALSE,"LHD Camión";"Resumen",#N/A,FALSE,"LHD Camión"}</definedName>
    <definedName name="horozon" localSheetId="37" hidden="1">{"desarrollo",#N/A,FALSE,"LHD Camión";"eqdllo",#N/A,FALSE,"LHD Camión";"eqprod",#N/A,FALSE,"LHD Camión";"Resumen",#N/A,FALSE,"LHD Camión"}</definedName>
    <definedName name="horozon" localSheetId="36" hidden="1">{"desarrollo",#N/A,FALSE,"LHD Camión";"eqdllo",#N/A,FALSE,"LHD Camión";"eqprod",#N/A,FALSE,"LHD Camión";"Resumen",#N/A,FALSE,"LHD Camión"}</definedName>
    <definedName name="horozon" localSheetId="33" hidden="1">{"desarrollo",#N/A,FALSE,"LHD Camión";"eqdllo",#N/A,FALSE,"LHD Camión";"eqprod",#N/A,FALSE,"LHD Camión";"Resumen",#N/A,FALSE,"LHD Camión"}</definedName>
    <definedName name="horozon" localSheetId="34" hidden="1">{"desarrollo",#N/A,FALSE,"LHD Camión";"eqdllo",#N/A,FALSE,"LHD Camión";"eqprod",#N/A,FALSE,"LHD Camión";"Resumen",#N/A,FALSE,"LHD Camión"}</definedName>
    <definedName name="horozon" localSheetId="31"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rsham" localSheetId="35" hidden="1">{#N/A,#N/A,FALSE,"Extension Title";#N/A,#N/A,FALSE,"Extensions Main";#N/A,#N/A,FALSE,"Christchurst";#N/A,#N/A,FALSE,"Larkfield Extension";#N/A,#N/A,FALSE,"Taunton";#N/A,#N/A,FALSE,"Farlington";#N/A,#N/A,FALSE,"Sidney Street";#N/A,#N/A,FALSE,"Tamworth";#N/A,#N/A,FALSE,"New Build Main"}</definedName>
    <definedName name="Horsham" localSheetId="37" hidden="1">{#N/A,#N/A,FALSE,"Extension Title";#N/A,#N/A,FALSE,"Extensions Main";#N/A,#N/A,FALSE,"Christchurst";#N/A,#N/A,FALSE,"Larkfield Extension";#N/A,#N/A,FALSE,"Taunton";#N/A,#N/A,FALSE,"Farlington";#N/A,#N/A,FALSE,"Sidney Street";#N/A,#N/A,FALSE,"Tamworth";#N/A,#N/A,FALSE,"New Build Main"}</definedName>
    <definedName name="Horsham" localSheetId="32" hidden="1">{#N/A,#N/A,FALSE,"Extension Title";#N/A,#N/A,FALSE,"Extensions Main";#N/A,#N/A,FALSE,"Christchurst";#N/A,#N/A,FALSE,"Larkfield Extension";#N/A,#N/A,FALSE,"Taunton";#N/A,#N/A,FALSE,"Farlington";#N/A,#N/A,FALSE,"Sidney Street";#N/A,#N/A,FALSE,"Tamworth";#N/A,#N/A,FALSE,"New Build Main"}</definedName>
    <definedName name="Horsham" localSheetId="21" hidden="1">{#N/A,#N/A,FALSE,"Extension Title";#N/A,#N/A,FALSE,"Extensions Main";#N/A,#N/A,FALSE,"Christchurst";#N/A,#N/A,FALSE,"Larkfield Extension";#N/A,#N/A,FALSE,"Taunton";#N/A,#N/A,FALSE,"Farlington";#N/A,#N/A,FALSE,"Sidney Street";#N/A,#N/A,FALSE,"Tamworth";#N/A,#N/A,FALSE,"New Build Main"}</definedName>
    <definedName name="Horsham" localSheetId="36" hidden="1">{#N/A,#N/A,FALSE,"Extension Title";#N/A,#N/A,FALSE,"Extensions Main";#N/A,#N/A,FALSE,"Christchurst";#N/A,#N/A,FALSE,"Larkfield Extension";#N/A,#N/A,FALSE,"Taunton";#N/A,#N/A,FALSE,"Farlington";#N/A,#N/A,FALSE,"Sidney Street";#N/A,#N/A,FALSE,"Tamworth";#N/A,#N/A,FALSE,"New Build Main"}</definedName>
    <definedName name="Horsham" localSheetId="33" hidden="1">{#N/A,#N/A,FALSE,"Extension Title";#N/A,#N/A,FALSE,"Extensions Main";#N/A,#N/A,FALSE,"Christchurst";#N/A,#N/A,FALSE,"Larkfield Extension";#N/A,#N/A,FALSE,"Taunton";#N/A,#N/A,FALSE,"Farlington";#N/A,#N/A,FALSE,"Sidney Street";#N/A,#N/A,FALSE,"Tamworth";#N/A,#N/A,FALSE,"New Build Main"}</definedName>
    <definedName name="Horsham" localSheetId="34" hidden="1">{#N/A,#N/A,FALSE,"Extension Title";#N/A,#N/A,FALSE,"Extensions Main";#N/A,#N/A,FALSE,"Christchurst";#N/A,#N/A,FALSE,"Larkfield Extension";#N/A,#N/A,FALSE,"Taunton";#N/A,#N/A,FALSE,"Farlington";#N/A,#N/A,FALSE,"Sidney Street";#N/A,#N/A,FALSE,"Tamworth";#N/A,#N/A,FALSE,"New Build Main"}</definedName>
    <definedName name="Horsham" localSheetId="31" hidden="1">{#N/A,#N/A,FALSE,"Extension Title";#N/A,#N/A,FALSE,"Extensions Main";#N/A,#N/A,FALSE,"Christchurst";#N/A,#N/A,FALSE,"Larkfield Extension";#N/A,#N/A,FALSE,"Taunton";#N/A,#N/A,FALSE,"Farlington";#N/A,#N/A,FALSE,"Sidney Street";#N/A,#N/A,FALSE,"Tamworth";#N/A,#N/A,FALSE,"New Build Main"}</definedName>
    <definedName name="Horsham" hidden="1">{#N/A,#N/A,FALSE,"Extension Title";#N/A,#N/A,FALSE,"Extensions Main";#N/A,#N/A,FALSE,"Christchurst";#N/A,#N/A,FALSE,"Larkfield Extension";#N/A,#N/A,FALSE,"Taunton";#N/A,#N/A,FALSE,"Farlington";#N/A,#N/A,FALSE,"Sidney Street";#N/A,#N/A,FALSE,"Tamworth";#N/A,#N/A,FALSE,"New Build Main"}</definedName>
    <definedName name="HOT">#REF!</definedName>
    <definedName name="HOT_TAP">#REF!</definedName>
    <definedName name="HOT_TAP_ASSIST">#REF!</definedName>
    <definedName name="HOTE">#REF!</definedName>
    <definedName name="Hourly_Positions">#REF!</definedName>
    <definedName name="HOURS_A">#REF!</definedName>
    <definedName name="HOURS_C">#REF!</definedName>
    <definedName name="Hours_Per_Month_For_Recitals">#REF!</definedName>
    <definedName name="Hours_Per_Month_For_Ss_And_FCs">#REF!</definedName>
    <definedName name="hp" localSheetId="31">#REF!</definedName>
    <definedName name="hp">!#REF!</definedName>
    <definedName name="hp1_" localSheetId="31">#REF!</definedName>
    <definedName name="hp1_">!#REF!</definedName>
    <definedName name="hp3_" localSheetId="31">#REF!</definedName>
    <definedName name="hp3_">!#REF!</definedName>
    <definedName name="HPB">41982</definedName>
    <definedName name="hpdga1" localSheetId="35" hidden="1">{#N/A,#N/A,TRUE,"COVERSHEET";#N/A,#N/A,TRUE,"LEGEND";#N/A,#N/A,TRUE,"LIST"}</definedName>
    <definedName name="hpdga1" localSheetId="37" hidden="1">{#N/A,#N/A,TRUE,"COVERSHEET";#N/A,#N/A,TRUE,"LEGEND";#N/A,#N/A,TRUE,"LIST"}</definedName>
    <definedName name="hpdga1" localSheetId="36" hidden="1">{#N/A,#N/A,TRUE,"COVERSHEET";#N/A,#N/A,TRUE,"LEGEND";#N/A,#N/A,TRUE,"LIST"}</definedName>
    <definedName name="hpdga1" localSheetId="33" hidden="1">{#N/A,#N/A,TRUE,"COVERSHEET";#N/A,#N/A,TRUE,"LEGEND";#N/A,#N/A,TRUE,"LIST"}</definedName>
    <definedName name="hpdga1" localSheetId="34" hidden="1">{#N/A,#N/A,TRUE,"COVERSHEET";#N/A,#N/A,TRUE,"LEGEND";#N/A,#N/A,TRUE,"LIST"}</definedName>
    <definedName name="hpdga1" localSheetId="31" hidden="1">{#N/A,#N/A,TRUE,"COVERSHEET";#N/A,#N/A,TRUE,"LEGEND";#N/A,#N/A,TRUE,"LIST"}</definedName>
    <definedName name="hpdga1" hidden="1">{#N/A,#N/A,TRUE,"COVERSHEET";#N/A,#N/A,TRUE,"LEGEND";#N/A,#N/A,TRUE,"LIST"}</definedName>
    <definedName name="hpdga2" localSheetId="35" hidden="1">{#N/A,#N/A,TRUE,"COVERSHEET";#N/A,#N/A,TRUE,"LEGEND";#N/A,#N/A,TRUE,"LIST"}</definedName>
    <definedName name="hpdga2" localSheetId="37" hidden="1">{#N/A,#N/A,TRUE,"COVERSHEET";#N/A,#N/A,TRUE,"LEGEND";#N/A,#N/A,TRUE,"LIST"}</definedName>
    <definedName name="hpdga2" localSheetId="36" hidden="1">{#N/A,#N/A,TRUE,"COVERSHEET";#N/A,#N/A,TRUE,"LEGEND";#N/A,#N/A,TRUE,"LIST"}</definedName>
    <definedName name="hpdga2" localSheetId="33" hidden="1">{#N/A,#N/A,TRUE,"COVERSHEET";#N/A,#N/A,TRUE,"LEGEND";#N/A,#N/A,TRUE,"LIST"}</definedName>
    <definedName name="hpdga2" localSheetId="34" hidden="1">{#N/A,#N/A,TRUE,"COVERSHEET";#N/A,#N/A,TRUE,"LEGEND";#N/A,#N/A,TRUE,"LIST"}</definedName>
    <definedName name="hpdga2" localSheetId="31" hidden="1">{#N/A,#N/A,TRUE,"COVERSHEET";#N/A,#N/A,TRUE,"LEGEND";#N/A,#N/A,TRUE,"LIST"}</definedName>
    <definedName name="hpdga2" hidden="1">{#N/A,#N/A,TRUE,"COVERSHEET";#N/A,#N/A,TRUE,"LEGEND";#N/A,#N/A,TRUE,"LIST"}</definedName>
    <definedName name="hped1_" localSheetId="31">#REF!</definedName>
    <definedName name="hped1_">!#REF!</definedName>
    <definedName name="hped3_" localSheetId="31">#REF!</definedName>
    <definedName name="hped3_">!#REF!</definedName>
    <definedName name="HpGPMFth">IF(#REF!&lt;&gt;0,(ROUND(#REF!*#REF!/3364*1.33,0)),0)</definedName>
    <definedName name="hpipe_" localSheetId="31">#REF!</definedName>
    <definedName name="hpipe_">!#REF!</definedName>
    <definedName name="hpipe_2" localSheetId="31">#REF!</definedName>
    <definedName name="hpipe_2">!#REF!</definedName>
    <definedName name="HR" localSheetId="31">#REF!</definedName>
    <definedName name="HR">!#REF!</definedName>
    <definedName name="Hr_Mes">#REF!</definedName>
    <definedName name="Hra" localSheetId="31">#REF!</definedName>
    <definedName name="Hra">!#REF!</definedName>
    <definedName name="Hrb" localSheetId="31">#REF!</definedName>
    <definedName name="Hrb">!#REF!</definedName>
    <definedName name="hrco" hidden="1">{"Avaliação de Cargos (Class Mens Todas)",#N/A,FALSE,"BANCO DE DADOS MENSALISTAS";"Avaliação de Cargos (Class Mens Todas)",#N/A,FALSE,"BANCO DE DADOS MENSALISTAS"}</definedName>
    <definedName name="HRSG_Boiler_Conc">#REF!</definedName>
    <definedName name="hS" localSheetId="31">#REF!</definedName>
    <definedName name="hS">!#REF!</definedName>
    <definedName name="hS___0" localSheetId="31">#REF!</definedName>
    <definedName name="hS___0">!#REF!</definedName>
    <definedName name="hS___13" localSheetId="31">#REF!</definedName>
    <definedName name="hS___13">!#REF!</definedName>
    <definedName name="HSB">32870.8</definedName>
    <definedName name="HSBCLIMA">#REF!</definedName>
    <definedName name="HSBMEP">#REF!</definedName>
    <definedName name="HSBMMG">#REF!</definedName>
    <definedName name="HSBSOC">#REF!</definedName>
    <definedName name="HSCT3">0.1</definedName>
    <definedName name="hsd" localSheetId="31">OFFSET(#REF!,-1,0)</definedName>
    <definedName name="hsd">OFFSET(!#REF!,-1,0)</definedName>
    <definedName name="HSDN">2.5</definedName>
    <definedName name="HSEC2" localSheetId="35" hidden="1">{#N/A,#N/A,FALSE,"masez (10)";#N/A,#N/A,FALSE,"masez (7)";#N/A,#N/A,FALSE,"masez (6)";#N/A,#N/A,FALSE,"masez (5)";#N/A,#N/A,FALSE,"masez (4)";#N/A,#N/A,FALSE,"masez (3)";#N/A,#N/A,FALSE,"masez (2)";#N/A,#N/A,FALSE,"GME";#N/A,#N/A,FALSE,"masez"}</definedName>
    <definedName name="HSEC2" localSheetId="37" hidden="1">{#N/A,#N/A,FALSE,"masez (10)";#N/A,#N/A,FALSE,"masez (7)";#N/A,#N/A,FALSE,"masez (6)";#N/A,#N/A,FALSE,"masez (5)";#N/A,#N/A,FALSE,"masez (4)";#N/A,#N/A,FALSE,"masez (3)";#N/A,#N/A,FALSE,"masez (2)";#N/A,#N/A,FALSE,"GME";#N/A,#N/A,FALSE,"masez"}</definedName>
    <definedName name="HSEC2" localSheetId="36" hidden="1">{#N/A,#N/A,FALSE,"masez (10)";#N/A,#N/A,FALSE,"masez (7)";#N/A,#N/A,FALSE,"masez (6)";#N/A,#N/A,FALSE,"masez (5)";#N/A,#N/A,FALSE,"masez (4)";#N/A,#N/A,FALSE,"masez (3)";#N/A,#N/A,FALSE,"masez (2)";#N/A,#N/A,FALSE,"GME";#N/A,#N/A,FALSE,"masez"}</definedName>
    <definedName name="HSEC2" localSheetId="33" hidden="1">{#N/A,#N/A,FALSE,"masez (10)";#N/A,#N/A,FALSE,"masez (7)";#N/A,#N/A,FALSE,"masez (6)";#N/A,#N/A,FALSE,"masez (5)";#N/A,#N/A,FALSE,"masez (4)";#N/A,#N/A,FALSE,"masez (3)";#N/A,#N/A,FALSE,"masez (2)";#N/A,#N/A,FALSE,"GME";#N/A,#N/A,FALSE,"masez"}</definedName>
    <definedName name="HSEC2" localSheetId="34" hidden="1">{#N/A,#N/A,FALSE,"masez (10)";#N/A,#N/A,FALSE,"masez (7)";#N/A,#N/A,FALSE,"masez (6)";#N/A,#N/A,FALSE,"masez (5)";#N/A,#N/A,FALSE,"masez (4)";#N/A,#N/A,FALSE,"masez (3)";#N/A,#N/A,FALSE,"masez (2)";#N/A,#N/A,FALSE,"GME";#N/A,#N/A,FALSE,"masez"}</definedName>
    <definedName name="HSEC2" localSheetId="31" hidden="1">{#N/A,#N/A,FALSE,"masez (10)";#N/A,#N/A,FALSE,"masez (7)";#N/A,#N/A,FALSE,"masez (6)";#N/A,#N/A,FALSE,"masez (5)";#N/A,#N/A,FALSE,"masez (4)";#N/A,#N/A,FALSE,"masez (3)";#N/A,#N/A,FALSE,"masez (2)";#N/A,#N/A,FALSE,"GME";#N/A,#N/A,FALSE,"masez"}</definedName>
    <definedName name="HSEC2" hidden="1">{#N/A,#N/A,FALSE,"masez (10)";#N/A,#N/A,FALSE,"masez (7)";#N/A,#N/A,FALSE,"masez (6)";#N/A,#N/A,FALSE,"masez (5)";#N/A,#N/A,FALSE,"masez (4)";#N/A,#N/A,FALSE,"masez (3)";#N/A,#N/A,FALSE,"masez (2)";#N/A,#N/A,FALSE,"GME";#N/A,#N/A,FALSE,"masez"}</definedName>
    <definedName name="hshfdssfsfd" localSheetId="35" hidden="1">{#N/A,#N/A,FALSE,"MAINTENANCE"}</definedName>
    <definedName name="hshfdssfsfd" localSheetId="37" hidden="1">{#N/A,#N/A,FALSE,"MAINTENANCE"}</definedName>
    <definedName name="hshfdssfsfd" localSheetId="32" hidden="1">{#N/A,#N/A,FALSE,"MAINTENANCE"}</definedName>
    <definedName name="hshfdssfsfd" localSheetId="21" hidden="1">{#N/A,#N/A,FALSE,"MAINTENANCE"}</definedName>
    <definedName name="hshfdssfsfd" localSheetId="36" hidden="1">{#N/A,#N/A,FALSE,"MAINTENANCE"}</definedName>
    <definedName name="hshfdssfsfd" localSheetId="33" hidden="1">{#N/A,#N/A,FALSE,"MAINTENANCE"}</definedName>
    <definedName name="hshfdssfsfd" localSheetId="34" hidden="1">{#N/A,#N/A,FALSE,"MAINTENANCE"}</definedName>
    <definedName name="hshfdssfsfd" localSheetId="31" hidden="1">{#N/A,#N/A,FALSE,"MAINTENANCE"}</definedName>
    <definedName name="hshfdssfsfd" hidden="1">{#N/A,#N/A,FALSE,"MAINTENANCE"}</definedName>
    <definedName name="hshjy" localSheetId="31" hidden="1">{#N/A,#N/A,TRUE,"Cover";#N/A,#N/A,TRUE,"Conts";#N/A,#N/A,TRUE,"VOS";#N/A,#N/A,TRUE,"Warrington";#N/A,#N/A,TRUE,"Widnes"}</definedName>
    <definedName name="hshjy" hidden="1">{#N/A,#N/A,TRUE,"Cover";#N/A,#N/A,TRUE,"Conts";#N/A,#N/A,TRUE,"VOS";#N/A,#N/A,TRUE,"Warrington";#N/A,#N/A,TRUE,"Widnes"}</definedName>
    <definedName name="hshxdht" localSheetId="31" hidden="1">{#N/A,#N/A,TRUE,"Cover";#N/A,#N/A,TRUE,"Conts";#N/A,#N/A,TRUE,"VOS";#N/A,#N/A,TRUE,"Warrington";#N/A,#N/A,TRUE,"Widnes"}</definedName>
    <definedName name="hshxdht" hidden="1">{#N/A,#N/A,TRUE,"Cover";#N/A,#N/A,TRUE,"Conts";#N/A,#N/A,TRUE,"VOS";#N/A,#N/A,TRUE,"Warrington";#N/A,#N/A,TRUE,"Widnes"}</definedName>
    <definedName name="HSMONTHLY1">#REF!</definedName>
    <definedName name="HSMONTHLY2">#REF!</definedName>
    <definedName name="hsnc_cau2">1.626</definedName>
    <definedName name="hsnc_d">1.6356</definedName>
    <definedName name="hsnc_d2">1.6356</definedName>
    <definedName name="Hsp">#REF!</definedName>
    <definedName name="hsyhjtyhj" localSheetId="31" hidden="1">{#N/A,#N/A,TRUE,"Cover";#N/A,#N/A,TRUE,"Conts";#N/A,#N/A,TRUE,"VOS";#N/A,#N/A,TRUE,"Warrington";#N/A,#N/A,TRUE,"Widnes"}</definedName>
    <definedName name="hsyhjtyhj" hidden="1">{#N/A,#N/A,TRUE,"Cover";#N/A,#N/A,TRUE,"Conts";#N/A,#N/A,TRUE,"VOS";#N/A,#N/A,TRUE,"Warrington";#N/A,#N/A,TRUE,"Widnes"}</definedName>
    <definedName name="HSYTD1">#REF!</definedName>
    <definedName name="HSYTD2">#REF!</definedName>
    <definedName name="hsz">#REF!</definedName>
    <definedName name="ht" localSheetId="31" hidden="1">{"'Break down'!$A$4"}</definedName>
    <definedName name="HT">#REF!</definedName>
    <definedName name="HTA">#REF!</definedName>
    <definedName name="htmcontrol" hidden="1">{"'장비'!$A$3:$M$12"}</definedName>
    <definedName name="HTML" localSheetId="35" hidden="1">{"'장비'!$A$3:$M$12"}</definedName>
    <definedName name="HTML" localSheetId="37" hidden="1">{"'장비'!$A$3:$M$12"}</definedName>
    <definedName name="HTML" localSheetId="36" hidden="1">{"'장비'!$A$3:$M$12"}</definedName>
    <definedName name="HTML" localSheetId="33" hidden="1">{"'장비'!$A$3:$M$12"}</definedName>
    <definedName name="HTML" localSheetId="34" hidden="1">{"'장비'!$A$3:$M$12"}</definedName>
    <definedName name="html" localSheetId="31" hidden="1">{"'Sheet1'!$B$2:$M$87"}</definedName>
    <definedName name="html" hidden="1">{"'Sheet1'!$B$2:$M$87"}</definedName>
    <definedName name="html_1" localSheetId="35" hidden="1">{"'Sheet1'!$B$2:$M$87"}</definedName>
    <definedName name="html_1" localSheetId="37" hidden="1">{"'Sheet1'!$B$2:$M$87"}</definedName>
    <definedName name="html_1" localSheetId="36" hidden="1">{"'Sheet1'!$B$2:$M$87"}</definedName>
    <definedName name="html_1" localSheetId="33" hidden="1">{"'Sheet1'!$B$2:$M$87"}</definedName>
    <definedName name="html_1" localSheetId="34" hidden="1">{"'Sheet1'!$B$2:$M$87"}</definedName>
    <definedName name="html_1" localSheetId="31" hidden="1">{"'Sheet1'!$B$2:$M$87"}</definedName>
    <definedName name="html_1" hidden="1">{"'Sheet1'!$B$2:$M$87"}</definedName>
    <definedName name="html_1_1" localSheetId="35" hidden="1">{"'Sheet1'!$B$2:$M$87"}</definedName>
    <definedName name="html_1_1" localSheetId="37" hidden="1">{"'Sheet1'!$B$2:$M$87"}</definedName>
    <definedName name="html_1_1" localSheetId="36" hidden="1">{"'Sheet1'!$B$2:$M$87"}</definedName>
    <definedName name="html_1_1" localSheetId="33" hidden="1">{"'Sheet1'!$B$2:$M$87"}</definedName>
    <definedName name="html_1_1" localSheetId="34" hidden="1">{"'Sheet1'!$B$2:$M$87"}</definedName>
    <definedName name="html_1_1" localSheetId="31" hidden="1">{"'Sheet1'!$B$2:$M$87"}</definedName>
    <definedName name="html_1_1" hidden="1">{"'Sheet1'!$B$2:$M$87"}</definedName>
    <definedName name="html_1_1_1" localSheetId="35" hidden="1">{"'Sheet1'!$B$2:$M$87"}</definedName>
    <definedName name="html_1_1_1" localSheetId="37" hidden="1">{"'Sheet1'!$B$2:$M$87"}</definedName>
    <definedName name="html_1_1_1" localSheetId="36" hidden="1">{"'Sheet1'!$B$2:$M$87"}</definedName>
    <definedName name="html_1_1_1" localSheetId="33" hidden="1">{"'Sheet1'!$B$2:$M$87"}</definedName>
    <definedName name="html_1_1_1" localSheetId="34" hidden="1">{"'Sheet1'!$B$2:$M$87"}</definedName>
    <definedName name="html_1_1_1" localSheetId="31" hidden="1">{"'Sheet1'!$B$2:$M$87"}</definedName>
    <definedName name="html_1_1_1" hidden="1">{"'Sheet1'!$B$2:$M$87"}</definedName>
    <definedName name="html_1_1_1_1" localSheetId="35" hidden="1">{"'Sheet1'!$B$2:$M$87"}</definedName>
    <definedName name="html_1_1_1_1" localSheetId="37" hidden="1">{"'Sheet1'!$B$2:$M$87"}</definedName>
    <definedName name="html_1_1_1_1" localSheetId="36" hidden="1">{"'Sheet1'!$B$2:$M$87"}</definedName>
    <definedName name="html_1_1_1_1" localSheetId="33" hidden="1">{"'Sheet1'!$B$2:$M$87"}</definedName>
    <definedName name="html_1_1_1_1" localSheetId="34" hidden="1">{"'Sheet1'!$B$2:$M$87"}</definedName>
    <definedName name="html_1_1_1_1" localSheetId="31" hidden="1">{"'Sheet1'!$B$2:$M$87"}</definedName>
    <definedName name="html_1_1_1_1" hidden="1">{"'Sheet1'!$B$2:$M$87"}</definedName>
    <definedName name="html_1_1_1_1_1" localSheetId="35" hidden="1">{"'Sheet1'!$B$2:$M$87"}</definedName>
    <definedName name="html_1_1_1_1_1" localSheetId="37" hidden="1">{"'Sheet1'!$B$2:$M$87"}</definedName>
    <definedName name="html_1_1_1_1_1" localSheetId="36" hidden="1">{"'Sheet1'!$B$2:$M$87"}</definedName>
    <definedName name="html_1_1_1_1_1" localSheetId="33" hidden="1">{"'Sheet1'!$B$2:$M$87"}</definedName>
    <definedName name="html_1_1_1_1_1" localSheetId="34" hidden="1">{"'Sheet1'!$B$2:$M$87"}</definedName>
    <definedName name="html_1_1_1_1_1" localSheetId="31" hidden="1">{"'Sheet1'!$B$2:$M$87"}</definedName>
    <definedName name="html_1_1_1_1_1" hidden="1">{"'Sheet1'!$B$2:$M$87"}</definedName>
    <definedName name="html_1_1_1_2" localSheetId="35" hidden="1">{"'Sheet1'!$B$2:$M$87"}</definedName>
    <definedName name="html_1_1_1_2" localSheetId="37" hidden="1">{"'Sheet1'!$B$2:$M$87"}</definedName>
    <definedName name="html_1_1_1_2" localSheetId="36" hidden="1">{"'Sheet1'!$B$2:$M$87"}</definedName>
    <definedName name="html_1_1_1_2" localSheetId="33" hidden="1">{"'Sheet1'!$B$2:$M$87"}</definedName>
    <definedName name="html_1_1_1_2" localSheetId="34" hidden="1">{"'Sheet1'!$B$2:$M$87"}</definedName>
    <definedName name="html_1_1_1_2" localSheetId="31" hidden="1">{"'Sheet1'!$B$2:$M$87"}</definedName>
    <definedName name="html_1_1_1_2" hidden="1">{"'Sheet1'!$B$2:$M$87"}</definedName>
    <definedName name="html_1_1_2" localSheetId="35" hidden="1">{"'Sheet1'!$B$2:$M$87"}</definedName>
    <definedName name="html_1_1_2" localSheetId="37" hidden="1">{"'Sheet1'!$B$2:$M$87"}</definedName>
    <definedName name="html_1_1_2" localSheetId="36" hidden="1">{"'Sheet1'!$B$2:$M$87"}</definedName>
    <definedName name="html_1_1_2" localSheetId="33" hidden="1">{"'Sheet1'!$B$2:$M$87"}</definedName>
    <definedName name="html_1_1_2" localSheetId="34" hidden="1">{"'Sheet1'!$B$2:$M$87"}</definedName>
    <definedName name="html_1_1_2" localSheetId="31" hidden="1">{"'Sheet1'!$B$2:$M$87"}</definedName>
    <definedName name="html_1_1_2" hidden="1">{"'Sheet1'!$B$2:$M$87"}</definedName>
    <definedName name="html_1_1_2_1" localSheetId="35" hidden="1">{"'Sheet1'!$B$2:$M$87"}</definedName>
    <definedName name="html_1_1_2_1" localSheetId="37" hidden="1">{"'Sheet1'!$B$2:$M$87"}</definedName>
    <definedName name="html_1_1_2_1" localSheetId="36" hidden="1">{"'Sheet1'!$B$2:$M$87"}</definedName>
    <definedName name="html_1_1_2_1" localSheetId="33" hidden="1">{"'Sheet1'!$B$2:$M$87"}</definedName>
    <definedName name="html_1_1_2_1" localSheetId="34" hidden="1">{"'Sheet1'!$B$2:$M$87"}</definedName>
    <definedName name="html_1_1_2_1" localSheetId="31" hidden="1">{"'Sheet1'!$B$2:$M$87"}</definedName>
    <definedName name="html_1_1_2_1" hidden="1">{"'Sheet1'!$B$2:$M$87"}</definedName>
    <definedName name="html_1_1_3" localSheetId="35" hidden="1">{"'Sheet1'!$B$2:$M$87"}</definedName>
    <definedName name="html_1_1_3" localSheetId="37" hidden="1">{"'Sheet1'!$B$2:$M$87"}</definedName>
    <definedName name="html_1_1_3" localSheetId="36" hidden="1">{"'Sheet1'!$B$2:$M$87"}</definedName>
    <definedName name="html_1_1_3" localSheetId="33" hidden="1">{"'Sheet1'!$B$2:$M$87"}</definedName>
    <definedName name="html_1_1_3" localSheetId="34" hidden="1">{"'Sheet1'!$B$2:$M$87"}</definedName>
    <definedName name="html_1_1_3" localSheetId="31" hidden="1">{"'Sheet1'!$B$2:$M$87"}</definedName>
    <definedName name="html_1_1_3" hidden="1">{"'Sheet1'!$B$2:$M$87"}</definedName>
    <definedName name="html_1_2" localSheetId="35" hidden="1">{"'Sheet1'!$B$2:$M$87"}</definedName>
    <definedName name="html_1_2" localSheetId="37" hidden="1">{"'Sheet1'!$B$2:$M$87"}</definedName>
    <definedName name="html_1_2" localSheetId="36" hidden="1">{"'Sheet1'!$B$2:$M$87"}</definedName>
    <definedName name="html_1_2" localSheetId="33" hidden="1">{"'Sheet1'!$B$2:$M$87"}</definedName>
    <definedName name="html_1_2" localSheetId="34" hidden="1">{"'Sheet1'!$B$2:$M$87"}</definedName>
    <definedName name="html_1_2" localSheetId="31" hidden="1">{"'Sheet1'!$B$2:$M$87"}</definedName>
    <definedName name="html_1_2" hidden="1">{"'Sheet1'!$B$2:$M$87"}</definedName>
    <definedName name="html_1_2_1" localSheetId="35" hidden="1">{"'Sheet1'!$B$2:$M$87"}</definedName>
    <definedName name="html_1_2_1" localSheetId="37" hidden="1">{"'Sheet1'!$B$2:$M$87"}</definedName>
    <definedName name="html_1_2_1" localSheetId="36" hidden="1">{"'Sheet1'!$B$2:$M$87"}</definedName>
    <definedName name="html_1_2_1" localSheetId="33" hidden="1">{"'Sheet1'!$B$2:$M$87"}</definedName>
    <definedName name="html_1_2_1" localSheetId="34" hidden="1">{"'Sheet1'!$B$2:$M$87"}</definedName>
    <definedName name="html_1_2_1" localSheetId="31" hidden="1">{"'Sheet1'!$B$2:$M$87"}</definedName>
    <definedName name="html_1_2_1" hidden="1">{"'Sheet1'!$B$2:$M$87"}</definedName>
    <definedName name="html_1_2_1_1" localSheetId="35" hidden="1">{"'Sheet1'!$B$2:$M$87"}</definedName>
    <definedName name="html_1_2_1_1" localSheetId="37" hidden="1">{"'Sheet1'!$B$2:$M$87"}</definedName>
    <definedName name="html_1_2_1_1" localSheetId="36" hidden="1">{"'Sheet1'!$B$2:$M$87"}</definedName>
    <definedName name="html_1_2_1_1" localSheetId="33" hidden="1">{"'Sheet1'!$B$2:$M$87"}</definedName>
    <definedName name="html_1_2_1_1" localSheetId="34" hidden="1">{"'Sheet1'!$B$2:$M$87"}</definedName>
    <definedName name="html_1_2_1_1" localSheetId="31" hidden="1">{"'Sheet1'!$B$2:$M$87"}</definedName>
    <definedName name="html_1_2_1_1" hidden="1">{"'Sheet1'!$B$2:$M$87"}</definedName>
    <definedName name="html_1_2_1_1_1" localSheetId="35" hidden="1">{"'Sheet1'!$B$2:$M$87"}</definedName>
    <definedName name="html_1_2_1_1_1" localSheetId="37" hidden="1">{"'Sheet1'!$B$2:$M$87"}</definedName>
    <definedName name="html_1_2_1_1_1" localSheetId="36" hidden="1">{"'Sheet1'!$B$2:$M$87"}</definedName>
    <definedName name="html_1_2_1_1_1" localSheetId="33" hidden="1">{"'Sheet1'!$B$2:$M$87"}</definedName>
    <definedName name="html_1_2_1_1_1" localSheetId="34" hidden="1">{"'Sheet1'!$B$2:$M$87"}</definedName>
    <definedName name="html_1_2_1_1_1" localSheetId="31" hidden="1">{"'Sheet1'!$B$2:$M$87"}</definedName>
    <definedName name="html_1_2_1_1_1" hidden="1">{"'Sheet1'!$B$2:$M$87"}</definedName>
    <definedName name="html_1_2_1_2" localSheetId="35" hidden="1">{"'Sheet1'!$B$2:$M$87"}</definedName>
    <definedName name="html_1_2_1_2" localSheetId="37" hidden="1">{"'Sheet1'!$B$2:$M$87"}</definedName>
    <definedName name="html_1_2_1_2" localSheetId="36" hidden="1">{"'Sheet1'!$B$2:$M$87"}</definedName>
    <definedName name="html_1_2_1_2" localSheetId="33" hidden="1">{"'Sheet1'!$B$2:$M$87"}</definedName>
    <definedName name="html_1_2_1_2" localSheetId="34" hidden="1">{"'Sheet1'!$B$2:$M$87"}</definedName>
    <definedName name="html_1_2_1_2" localSheetId="31" hidden="1">{"'Sheet1'!$B$2:$M$87"}</definedName>
    <definedName name="html_1_2_1_2" hidden="1">{"'Sheet1'!$B$2:$M$87"}</definedName>
    <definedName name="html_1_2_2" localSheetId="35" hidden="1">{"'Sheet1'!$B$2:$M$87"}</definedName>
    <definedName name="html_1_2_2" localSheetId="37" hidden="1">{"'Sheet1'!$B$2:$M$87"}</definedName>
    <definedName name="html_1_2_2" localSheetId="36" hidden="1">{"'Sheet1'!$B$2:$M$87"}</definedName>
    <definedName name="html_1_2_2" localSheetId="33" hidden="1">{"'Sheet1'!$B$2:$M$87"}</definedName>
    <definedName name="html_1_2_2" localSheetId="34" hidden="1">{"'Sheet1'!$B$2:$M$87"}</definedName>
    <definedName name="html_1_2_2" localSheetId="31" hidden="1">{"'Sheet1'!$B$2:$M$87"}</definedName>
    <definedName name="html_1_2_2" hidden="1">{"'Sheet1'!$B$2:$M$87"}</definedName>
    <definedName name="html_1_2_2_1" localSheetId="35" hidden="1">{"'Sheet1'!$B$2:$M$87"}</definedName>
    <definedName name="html_1_2_2_1" localSheetId="37" hidden="1">{"'Sheet1'!$B$2:$M$87"}</definedName>
    <definedName name="html_1_2_2_1" localSheetId="36" hidden="1">{"'Sheet1'!$B$2:$M$87"}</definedName>
    <definedName name="html_1_2_2_1" localSheetId="33" hidden="1">{"'Sheet1'!$B$2:$M$87"}</definedName>
    <definedName name="html_1_2_2_1" localSheetId="34" hidden="1">{"'Sheet1'!$B$2:$M$87"}</definedName>
    <definedName name="html_1_2_2_1" localSheetId="31" hidden="1">{"'Sheet1'!$B$2:$M$87"}</definedName>
    <definedName name="html_1_2_2_1" hidden="1">{"'Sheet1'!$B$2:$M$87"}</definedName>
    <definedName name="html_1_2_3" localSheetId="35" hidden="1">{"'Sheet1'!$B$2:$M$87"}</definedName>
    <definedName name="html_1_2_3" localSheetId="37" hidden="1">{"'Sheet1'!$B$2:$M$87"}</definedName>
    <definedName name="html_1_2_3" localSheetId="36" hidden="1">{"'Sheet1'!$B$2:$M$87"}</definedName>
    <definedName name="html_1_2_3" localSheetId="33" hidden="1">{"'Sheet1'!$B$2:$M$87"}</definedName>
    <definedName name="html_1_2_3" localSheetId="34" hidden="1">{"'Sheet1'!$B$2:$M$87"}</definedName>
    <definedName name="html_1_2_3" localSheetId="31" hidden="1">{"'Sheet1'!$B$2:$M$87"}</definedName>
    <definedName name="html_1_2_3" hidden="1">{"'Sheet1'!$B$2:$M$87"}</definedName>
    <definedName name="html_1_3" localSheetId="35" hidden="1">{"'Sheet1'!$B$2:$M$87"}</definedName>
    <definedName name="html_1_3" localSheetId="37" hidden="1">{"'Sheet1'!$B$2:$M$87"}</definedName>
    <definedName name="html_1_3" localSheetId="36" hidden="1">{"'Sheet1'!$B$2:$M$87"}</definedName>
    <definedName name="html_1_3" localSheetId="33" hidden="1">{"'Sheet1'!$B$2:$M$87"}</definedName>
    <definedName name="html_1_3" localSheetId="34" hidden="1">{"'Sheet1'!$B$2:$M$87"}</definedName>
    <definedName name="html_1_3" localSheetId="31" hidden="1">{"'Sheet1'!$B$2:$M$87"}</definedName>
    <definedName name="html_1_3" hidden="1">{"'Sheet1'!$B$2:$M$87"}</definedName>
    <definedName name="html_1_3_1" localSheetId="35" hidden="1">{"'Sheet1'!$B$2:$M$87"}</definedName>
    <definedName name="html_1_3_1" localSheetId="37" hidden="1">{"'Sheet1'!$B$2:$M$87"}</definedName>
    <definedName name="html_1_3_1" localSheetId="36" hidden="1">{"'Sheet1'!$B$2:$M$87"}</definedName>
    <definedName name="html_1_3_1" localSheetId="33" hidden="1">{"'Sheet1'!$B$2:$M$87"}</definedName>
    <definedName name="html_1_3_1" localSheetId="34" hidden="1">{"'Sheet1'!$B$2:$M$87"}</definedName>
    <definedName name="html_1_3_1" localSheetId="31" hidden="1">{"'Sheet1'!$B$2:$M$87"}</definedName>
    <definedName name="html_1_3_1" hidden="1">{"'Sheet1'!$B$2:$M$87"}</definedName>
    <definedName name="html_1_3_1_1" localSheetId="35" hidden="1">{"'Sheet1'!$B$2:$M$87"}</definedName>
    <definedName name="html_1_3_1_1" localSheetId="37" hidden="1">{"'Sheet1'!$B$2:$M$87"}</definedName>
    <definedName name="html_1_3_1_1" localSheetId="36" hidden="1">{"'Sheet1'!$B$2:$M$87"}</definedName>
    <definedName name="html_1_3_1_1" localSheetId="33" hidden="1">{"'Sheet1'!$B$2:$M$87"}</definedName>
    <definedName name="html_1_3_1_1" localSheetId="34" hidden="1">{"'Sheet1'!$B$2:$M$87"}</definedName>
    <definedName name="html_1_3_1_1" localSheetId="31" hidden="1">{"'Sheet1'!$B$2:$M$87"}</definedName>
    <definedName name="html_1_3_1_1" hidden="1">{"'Sheet1'!$B$2:$M$87"}</definedName>
    <definedName name="html_1_3_1_1_1" localSheetId="35" hidden="1">{"'Sheet1'!$B$2:$M$87"}</definedName>
    <definedName name="html_1_3_1_1_1" localSheetId="37" hidden="1">{"'Sheet1'!$B$2:$M$87"}</definedName>
    <definedName name="html_1_3_1_1_1" localSheetId="36" hidden="1">{"'Sheet1'!$B$2:$M$87"}</definedName>
    <definedName name="html_1_3_1_1_1" localSheetId="33" hidden="1">{"'Sheet1'!$B$2:$M$87"}</definedName>
    <definedName name="html_1_3_1_1_1" localSheetId="34" hidden="1">{"'Sheet1'!$B$2:$M$87"}</definedName>
    <definedName name="html_1_3_1_1_1" localSheetId="31" hidden="1">{"'Sheet1'!$B$2:$M$87"}</definedName>
    <definedName name="html_1_3_1_1_1" hidden="1">{"'Sheet1'!$B$2:$M$87"}</definedName>
    <definedName name="html_1_3_1_2" localSheetId="35" hidden="1">{"'Sheet1'!$B$2:$M$87"}</definedName>
    <definedName name="html_1_3_1_2" localSheetId="37" hidden="1">{"'Sheet1'!$B$2:$M$87"}</definedName>
    <definedName name="html_1_3_1_2" localSheetId="36" hidden="1">{"'Sheet1'!$B$2:$M$87"}</definedName>
    <definedName name="html_1_3_1_2" localSheetId="33" hidden="1">{"'Sheet1'!$B$2:$M$87"}</definedName>
    <definedName name="html_1_3_1_2" localSheetId="34" hidden="1">{"'Sheet1'!$B$2:$M$87"}</definedName>
    <definedName name="html_1_3_1_2" localSheetId="31" hidden="1">{"'Sheet1'!$B$2:$M$87"}</definedName>
    <definedName name="html_1_3_1_2" hidden="1">{"'Sheet1'!$B$2:$M$87"}</definedName>
    <definedName name="html_1_3_2" localSheetId="35" hidden="1">{"'Sheet1'!$B$2:$M$87"}</definedName>
    <definedName name="html_1_3_2" localSheetId="37" hidden="1">{"'Sheet1'!$B$2:$M$87"}</definedName>
    <definedName name="html_1_3_2" localSheetId="36" hidden="1">{"'Sheet1'!$B$2:$M$87"}</definedName>
    <definedName name="html_1_3_2" localSheetId="33" hidden="1">{"'Sheet1'!$B$2:$M$87"}</definedName>
    <definedName name="html_1_3_2" localSheetId="34" hidden="1">{"'Sheet1'!$B$2:$M$87"}</definedName>
    <definedName name="html_1_3_2" localSheetId="31" hidden="1">{"'Sheet1'!$B$2:$M$87"}</definedName>
    <definedName name="html_1_3_2" hidden="1">{"'Sheet1'!$B$2:$M$87"}</definedName>
    <definedName name="html_1_3_2_1" localSheetId="35" hidden="1">{"'Sheet1'!$B$2:$M$87"}</definedName>
    <definedName name="html_1_3_2_1" localSheetId="37" hidden="1">{"'Sheet1'!$B$2:$M$87"}</definedName>
    <definedName name="html_1_3_2_1" localSheetId="36" hidden="1">{"'Sheet1'!$B$2:$M$87"}</definedName>
    <definedName name="html_1_3_2_1" localSheetId="33" hidden="1">{"'Sheet1'!$B$2:$M$87"}</definedName>
    <definedName name="html_1_3_2_1" localSheetId="34" hidden="1">{"'Sheet1'!$B$2:$M$87"}</definedName>
    <definedName name="html_1_3_2_1" localSheetId="31" hidden="1">{"'Sheet1'!$B$2:$M$87"}</definedName>
    <definedName name="html_1_3_2_1" hidden="1">{"'Sheet1'!$B$2:$M$87"}</definedName>
    <definedName name="html_1_3_3" localSheetId="35" hidden="1">{"'Sheet1'!$B$2:$M$87"}</definedName>
    <definedName name="html_1_3_3" localSheetId="37" hidden="1">{"'Sheet1'!$B$2:$M$87"}</definedName>
    <definedName name="html_1_3_3" localSheetId="36" hidden="1">{"'Sheet1'!$B$2:$M$87"}</definedName>
    <definedName name="html_1_3_3" localSheetId="33" hidden="1">{"'Sheet1'!$B$2:$M$87"}</definedName>
    <definedName name="html_1_3_3" localSheetId="34" hidden="1">{"'Sheet1'!$B$2:$M$87"}</definedName>
    <definedName name="html_1_3_3" localSheetId="31" hidden="1">{"'Sheet1'!$B$2:$M$87"}</definedName>
    <definedName name="html_1_3_3" hidden="1">{"'Sheet1'!$B$2:$M$87"}</definedName>
    <definedName name="html_1_4" localSheetId="35" hidden="1">{"'Sheet1'!$B$2:$M$87"}</definedName>
    <definedName name="html_1_4" localSheetId="37" hidden="1">{"'Sheet1'!$B$2:$M$87"}</definedName>
    <definedName name="html_1_4" localSheetId="36" hidden="1">{"'Sheet1'!$B$2:$M$87"}</definedName>
    <definedName name="html_1_4" localSheetId="33" hidden="1">{"'Sheet1'!$B$2:$M$87"}</definedName>
    <definedName name="html_1_4" localSheetId="34" hidden="1">{"'Sheet1'!$B$2:$M$87"}</definedName>
    <definedName name="html_1_4" localSheetId="31" hidden="1">{"'Sheet1'!$B$2:$M$87"}</definedName>
    <definedName name="html_1_4" hidden="1">{"'Sheet1'!$B$2:$M$87"}</definedName>
    <definedName name="html_1_4_1" localSheetId="35" hidden="1">{"'Sheet1'!$B$2:$M$87"}</definedName>
    <definedName name="html_1_4_1" localSheetId="37" hidden="1">{"'Sheet1'!$B$2:$M$87"}</definedName>
    <definedName name="html_1_4_1" localSheetId="36" hidden="1">{"'Sheet1'!$B$2:$M$87"}</definedName>
    <definedName name="html_1_4_1" localSheetId="33" hidden="1">{"'Sheet1'!$B$2:$M$87"}</definedName>
    <definedName name="html_1_4_1" localSheetId="34" hidden="1">{"'Sheet1'!$B$2:$M$87"}</definedName>
    <definedName name="html_1_4_1" localSheetId="31" hidden="1">{"'Sheet1'!$B$2:$M$87"}</definedName>
    <definedName name="html_1_4_1" hidden="1">{"'Sheet1'!$B$2:$M$87"}</definedName>
    <definedName name="html_1_4_1_1" localSheetId="35" hidden="1">{"'Sheet1'!$B$2:$M$87"}</definedName>
    <definedName name="html_1_4_1_1" localSheetId="37" hidden="1">{"'Sheet1'!$B$2:$M$87"}</definedName>
    <definedName name="html_1_4_1_1" localSheetId="36" hidden="1">{"'Sheet1'!$B$2:$M$87"}</definedName>
    <definedName name="html_1_4_1_1" localSheetId="33" hidden="1">{"'Sheet1'!$B$2:$M$87"}</definedName>
    <definedName name="html_1_4_1_1" localSheetId="34" hidden="1">{"'Sheet1'!$B$2:$M$87"}</definedName>
    <definedName name="html_1_4_1_1" localSheetId="31" hidden="1">{"'Sheet1'!$B$2:$M$87"}</definedName>
    <definedName name="html_1_4_1_1" hidden="1">{"'Sheet1'!$B$2:$M$87"}</definedName>
    <definedName name="html_1_4_1_1_1" localSheetId="35" hidden="1">{"'Sheet1'!$B$2:$M$87"}</definedName>
    <definedName name="html_1_4_1_1_1" localSheetId="37" hidden="1">{"'Sheet1'!$B$2:$M$87"}</definedName>
    <definedName name="html_1_4_1_1_1" localSheetId="36" hidden="1">{"'Sheet1'!$B$2:$M$87"}</definedName>
    <definedName name="html_1_4_1_1_1" localSheetId="33" hidden="1">{"'Sheet1'!$B$2:$M$87"}</definedName>
    <definedName name="html_1_4_1_1_1" localSheetId="34" hidden="1">{"'Sheet1'!$B$2:$M$87"}</definedName>
    <definedName name="html_1_4_1_1_1" localSheetId="31" hidden="1">{"'Sheet1'!$B$2:$M$87"}</definedName>
    <definedName name="html_1_4_1_1_1" hidden="1">{"'Sheet1'!$B$2:$M$87"}</definedName>
    <definedName name="html_1_4_1_2" localSheetId="35" hidden="1">{"'Sheet1'!$B$2:$M$87"}</definedName>
    <definedName name="html_1_4_1_2" localSheetId="37" hidden="1">{"'Sheet1'!$B$2:$M$87"}</definedName>
    <definedName name="html_1_4_1_2" localSheetId="36" hidden="1">{"'Sheet1'!$B$2:$M$87"}</definedName>
    <definedName name="html_1_4_1_2" localSheetId="33" hidden="1">{"'Sheet1'!$B$2:$M$87"}</definedName>
    <definedName name="html_1_4_1_2" localSheetId="34" hidden="1">{"'Sheet1'!$B$2:$M$87"}</definedName>
    <definedName name="html_1_4_1_2" localSheetId="31" hidden="1">{"'Sheet1'!$B$2:$M$87"}</definedName>
    <definedName name="html_1_4_1_2" hidden="1">{"'Sheet1'!$B$2:$M$87"}</definedName>
    <definedName name="html_1_4_2" localSheetId="35" hidden="1">{"'Sheet1'!$B$2:$M$87"}</definedName>
    <definedName name="html_1_4_2" localSheetId="37" hidden="1">{"'Sheet1'!$B$2:$M$87"}</definedName>
    <definedName name="html_1_4_2" localSheetId="36" hidden="1">{"'Sheet1'!$B$2:$M$87"}</definedName>
    <definedName name="html_1_4_2" localSheetId="33" hidden="1">{"'Sheet1'!$B$2:$M$87"}</definedName>
    <definedName name="html_1_4_2" localSheetId="34" hidden="1">{"'Sheet1'!$B$2:$M$87"}</definedName>
    <definedName name="html_1_4_2" localSheetId="31" hidden="1">{"'Sheet1'!$B$2:$M$87"}</definedName>
    <definedName name="html_1_4_2" hidden="1">{"'Sheet1'!$B$2:$M$87"}</definedName>
    <definedName name="html_1_4_2_1" localSheetId="35" hidden="1">{"'Sheet1'!$B$2:$M$87"}</definedName>
    <definedName name="html_1_4_2_1" localSheetId="37" hidden="1">{"'Sheet1'!$B$2:$M$87"}</definedName>
    <definedName name="html_1_4_2_1" localSheetId="36" hidden="1">{"'Sheet1'!$B$2:$M$87"}</definedName>
    <definedName name="html_1_4_2_1" localSheetId="33" hidden="1">{"'Sheet1'!$B$2:$M$87"}</definedName>
    <definedName name="html_1_4_2_1" localSheetId="34" hidden="1">{"'Sheet1'!$B$2:$M$87"}</definedName>
    <definedName name="html_1_4_2_1" localSheetId="31" hidden="1">{"'Sheet1'!$B$2:$M$87"}</definedName>
    <definedName name="html_1_4_2_1" hidden="1">{"'Sheet1'!$B$2:$M$87"}</definedName>
    <definedName name="html_1_4_3" localSheetId="35" hidden="1">{"'Sheet1'!$B$2:$M$87"}</definedName>
    <definedName name="html_1_4_3" localSheetId="37" hidden="1">{"'Sheet1'!$B$2:$M$87"}</definedName>
    <definedName name="html_1_4_3" localSheetId="36" hidden="1">{"'Sheet1'!$B$2:$M$87"}</definedName>
    <definedName name="html_1_4_3" localSheetId="33" hidden="1">{"'Sheet1'!$B$2:$M$87"}</definedName>
    <definedName name="html_1_4_3" localSheetId="34" hidden="1">{"'Sheet1'!$B$2:$M$87"}</definedName>
    <definedName name="html_1_4_3" localSheetId="31" hidden="1">{"'Sheet1'!$B$2:$M$87"}</definedName>
    <definedName name="html_1_4_3" hidden="1">{"'Sheet1'!$B$2:$M$87"}</definedName>
    <definedName name="html_1_5" localSheetId="35" hidden="1">{"'Sheet1'!$B$2:$M$87"}</definedName>
    <definedName name="html_1_5" localSheetId="37" hidden="1">{"'Sheet1'!$B$2:$M$87"}</definedName>
    <definedName name="html_1_5" localSheetId="36" hidden="1">{"'Sheet1'!$B$2:$M$87"}</definedName>
    <definedName name="html_1_5" localSheetId="33" hidden="1">{"'Sheet1'!$B$2:$M$87"}</definedName>
    <definedName name="html_1_5" localSheetId="34" hidden="1">{"'Sheet1'!$B$2:$M$87"}</definedName>
    <definedName name="html_1_5" localSheetId="31" hidden="1">{"'Sheet1'!$B$2:$M$87"}</definedName>
    <definedName name="html_1_5" hidden="1">{"'Sheet1'!$B$2:$M$87"}</definedName>
    <definedName name="html_1_5_1" localSheetId="35" hidden="1">{"'Sheet1'!$B$2:$M$87"}</definedName>
    <definedName name="html_1_5_1" localSheetId="37" hidden="1">{"'Sheet1'!$B$2:$M$87"}</definedName>
    <definedName name="html_1_5_1" localSheetId="36" hidden="1">{"'Sheet1'!$B$2:$M$87"}</definedName>
    <definedName name="html_1_5_1" localSheetId="33" hidden="1">{"'Sheet1'!$B$2:$M$87"}</definedName>
    <definedName name="html_1_5_1" localSheetId="34" hidden="1">{"'Sheet1'!$B$2:$M$87"}</definedName>
    <definedName name="html_1_5_1" localSheetId="31" hidden="1">{"'Sheet1'!$B$2:$M$87"}</definedName>
    <definedName name="html_1_5_1" hidden="1">{"'Sheet1'!$B$2:$M$87"}</definedName>
    <definedName name="html_1_5_1_1" localSheetId="35" hidden="1">{"'Sheet1'!$B$2:$M$87"}</definedName>
    <definedName name="html_1_5_1_1" localSheetId="37" hidden="1">{"'Sheet1'!$B$2:$M$87"}</definedName>
    <definedName name="html_1_5_1_1" localSheetId="36" hidden="1">{"'Sheet1'!$B$2:$M$87"}</definedName>
    <definedName name="html_1_5_1_1" localSheetId="33" hidden="1">{"'Sheet1'!$B$2:$M$87"}</definedName>
    <definedName name="html_1_5_1_1" localSheetId="34" hidden="1">{"'Sheet1'!$B$2:$M$87"}</definedName>
    <definedName name="html_1_5_1_1" localSheetId="31" hidden="1">{"'Sheet1'!$B$2:$M$87"}</definedName>
    <definedName name="html_1_5_1_1" hidden="1">{"'Sheet1'!$B$2:$M$87"}</definedName>
    <definedName name="html_1_5_2" localSheetId="35" hidden="1">{"'Sheet1'!$B$2:$M$87"}</definedName>
    <definedName name="html_1_5_2" localSheetId="37" hidden="1">{"'Sheet1'!$B$2:$M$87"}</definedName>
    <definedName name="html_1_5_2" localSheetId="36" hidden="1">{"'Sheet1'!$B$2:$M$87"}</definedName>
    <definedName name="html_1_5_2" localSheetId="33" hidden="1">{"'Sheet1'!$B$2:$M$87"}</definedName>
    <definedName name="html_1_5_2" localSheetId="34" hidden="1">{"'Sheet1'!$B$2:$M$87"}</definedName>
    <definedName name="html_1_5_2" localSheetId="31" hidden="1">{"'Sheet1'!$B$2:$M$87"}</definedName>
    <definedName name="html_1_5_2" hidden="1">{"'Sheet1'!$B$2:$M$87"}</definedName>
    <definedName name="html_2" localSheetId="35" hidden="1">{"'Sheet1'!$B$2:$M$87"}</definedName>
    <definedName name="html_2" localSheetId="37" hidden="1">{"'Sheet1'!$B$2:$M$87"}</definedName>
    <definedName name="html_2" localSheetId="36" hidden="1">{"'Sheet1'!$B$2:$M$87"}</definedName>
    <definedName name="html_2" localSheetId="33" hidden="1">{"'Sheet1'!$B$2:$M$87"}</definedName>
    <definedName name="html_2" localSheetId="34" hidden="1">{"'Sheet1'!$B$2:$M$87"}</definedName>
    <definedName name="html_2" localSheetId="31" hidden="1">{"'Sheet1'!$B$2:$M$87"}</definedName>
    <definedName name="html_2" hidden="1">{"'Sheet1'!$B$2:$M$87"}</definedName>
    <definedName name="html_2_1" localSheetId="35" hidden="1">{"'Sheet1'!$B$2:$M$87"}</definedName>
    <definedName name="html_2_1" localSheetId="37" hidden="1">{"'Sheet1'!$B$2:$M$87"}</definedName>
    <definedName name="html_2_1" localSheetId="36" hidden="1">{"'Sheet1'!$B$2:$M$87"}</definedName>
    <definedName name="html_2_1" localSheetId="33" hidden="1">{"'Sheet1'!$B$2:$M$87"}</definedName>
    <definedName name="html_2_1" localSheetId="34" hidden="1">{"'Sheet1'!$B$2:$M$87"}</definedName>
    <definedName name="html_2_1" localSheetId="31" hidden="1">{"'Sheet1'!$B$2:$M$87"}</definedName>
    <definedName name="html_2_1" hidden="1">{"'Sheet1'!$B$2:$M$87"}</definedName>
    <definedName name="html_2_1_1" localSheetId="35" hidden="1">{"'Sheet1'!$B$2:$M$87"}</definedName>
    <definedName name="html_2_1_1" localSheetId="37" hidden="1">{"'Sheet1'!$B$2:$M$87"}</definedName>
    <definedName name="html_2_1_1" localSheetId="36" hidden="1">{"'Sheet1'!$B$2:$M$87"}</definedName>
    <definedName name="html_2_1_1" localSheetId="33" hidden="1">{"'Sheet1'!$B$2:$M$87"}</definedName>
    <definedName name="html_2_1_1" localSheetId="34" hidden="1">{"'Sheet1'!$B$2:$M$87"}</definedName>
    <definedName name="html_2_1_1" localSheetId="31" hidden="1">{"'Sheet1'!$B$2:$M$87"}</definedName>
    <definedName name="html_2_1_1" hidden="1">{"'Sheet1'!$B$2:$M$87"}</definedName>
    <definedName name="html_2_1_1_1" localSheetId="35" hidden="1">{"'Sheet1'!$B$2:$M$87"}</definedName>
    <definedName name="html_2_1_1_1" localSheetId="37" hidden="1">{"'Sheet1'!$B$2:$M$87"}</definedName>
    <definedName name="html_2_1_1_1" localSheetId="36" hidden="1">{"'Sheet1'!$B$2:$M$87"}</definedName>
    <definedName name="html_2_1_1_1" localSheetId="33" hidden="1">{"'Sheet1'!$B$2:$M$87"}</definedName>
    <definedName name="html_2_1_1_1" localSheetId="34" hidden="1">{"'Sheet1'!$B$2:$M$87"}</definedName>
    <definedName name="html_2_1_1_1" localSheetId="31" hidden="1">{"'Sheet1'!$B$2:$M$87"}</definedName>
    <definedName name="html_2_1_1_1" hidden="1">{"'Sheet1'!$B$2:$M$87"}</definedName>
    <definedName name="html_2_1_1_1_1" localSheetId="35" hidden="1">{"'Sheet1'!$B$2:$M$87"}</definedName>
    <definedName name="html_2_1_1_1_1" localSheetId="37" hidden="1">{"'Sheet1'!$B$2:$M$87"}</definedName>
    <definedName name="html_2_1_1_1_1" localSheetId="36" hidden="1">{"'Sheet1'!$B$2:$M$87"}</definedName>
    <definedName name="html_2_1_1_1_1" localSheetId="33" hidden="1">{"'Sheet1'!$B$2:$M$87"}</definedName>
    <definedName name="html_2_1_1_1_1" localSheetId="34" hidden="1">{"'Sheet1'!$B$2:$M$87"}</definedName>
    <definedName name="html_2_1_1_1_1" localSheetId="31" hidden="1">{"'Sheet1'!$B$2:$M$87"}</definedName>
    <definedName name="html_2_1_1_1_1" hidden="1">{"'Sheet1'!$B$2:$M$87"}</definedName>
    <definedName name="html_2_1_1_2" localSheetId="35" hidden="1">{"'Sheet1'!$B$2:$M$87"}</definedName>
    <definedName name="html_2_1_1_2" localSheetId="37" hidden="1">{"'Sheet1'!$B$2:$M$87"}</definedName>
    <definedName name="html_2_1_1_2" localSheetId="36" hidden="1">{"'Sheet1'!$B$2:$M$87"}</definedName>
    <definedName name="html_2_1_1_2" localSheetId="33" hidden="1">{"'Sheet1'!$B$2:$M$87"}</definedName>
    <definedName name="html_2_1_1_2" localSheetId="34" hidden="1">{"'Sheet1'!$B$2:$M$87"}</definedName>
    <definedName name="html_2_1_1_2" localSheetId="31" hidden="1">{"'Sheet1'!$B$2:$M$87"}</definedName>
    <definedName name="html_2_1_1_2" hidden="1">{"'Sheet1'!$B$2:$M$87"}</definedName>
    <definedName name="html_2_1_2" localSheetId="35" hidden="1">{"'Sheet1'!$B$2:$M$87"}</definedName>
    <definedName name="html_2_1_2" localSheetId="37" hidden="1">{"'Sheet1'!$B$2:$M$87"}</definedName>
    <definedName name="html_2_1_2" localSheetId="36" hidden="1">{"'Sheet1'!$B$2:$M$87"}</definedName>
    <definedName name="html_2_1_2" localSheetId="33" hidden="1">{"'Sheet1'!$B$2:$M$87"}</definedName>
    <definedName name="html_2_1_2" localSheetId="34" hidden="1">{"'Sheet1'!$B$2:$M$87"}</definedName>
    <definedName name="html_2_1_2" localSheetId="31" hidden="1">{"'Sheet1'!$B$2:$M$87"}</definedName>
    <definedName name="html_2_1_2" hidden="1">{"'Sheet1'!$B$2:$M$87"}</definedName>
    <definedName name="html_2_1_2_1" localSheetId="35" hidden="1">{"'Sheet1'!$B$2:$M$87"}</definedName>
    <definedName name="html_2_1_2_1" localSheetId="37" hidden="1">{"'Sheet1'!$B$2:$M$87"}</definedName>
    <definedName name="html_2_1_2_1" localSheetId="36" hidden="1">{"'Sheet1'!$B$2:$M$87"}</definedName>
    <definedName name="html_2_1_2_1" localSheetId="33" hidden="1">{"'Sheet1'!$B$2:$M$87"}</definedName>
    <definedName name="html_2_1_2_1" localSheetId="34" hidden="1">{"'Sheet1'!$B$2:$M$87"}</definedName>
    <definedName name="html_2_1_2_1" localSheetId="31" hidden="1">{"'Sheet1'!$B$2:$M$87"}</definedName>
    <definedName name="html_2_1_2_1" hidden="1">{"'Sheet1'!$B$2:$M$87"}</definedName>
    <definedName name="html_2_1_3" localSheetId="35" hidden="1">{"'Sheet1'!$B$2:$M$87"}</definedName>
    <definedName name="html_2_1_3" localSheetId="37" hidden="1">{"'Sheet1'!$B$2:$M$87"}</definedName>
    <definedName name="html_2_1_3" localSheetId="36" hidden="1">{"'Sheet1'!$B$2:$M$87"}</definedName>
    <definedName name="html_2_1_3" localSheetId="33" hidden="1">{"'Sheet1'!$B$2:$M$87"}</definedName>
    <definedName name="html_2_1_3" localSheetId="34" hidden="1">{"'Sheet1'!$B$2:$M$87"}</definedName>
    <definedName name="html_2_1_3" localSheetId="31" hidden="1">{"'Sheet1'!$B$2:$M$87"}</definedName>
    <definedName name="html_2_1_3" hidden="1">{"'Sheet1'!$B$2:$M$87"}</definedName>
    <definedName name="html_2_2" localSheetId="35" hidden="1">{"'Sheet1'!$B$2:$M$87"}</definedName>
    <definedName name="html_2_2" localSheetId="37" hidden="1">{"'Sheet1'!$B$2:$M$87"}</definedName>
    <definedName name="html_2_2" localSheetId="36" hidden="1">{"'Sheet1'!$B$2:$M$87"}</definedName>
    <definedName name="html_2_2" localSheetId="33" hidden="1">{"'Sheet1'!$B$2:$M$87"}</definedName>
    <definedName name="html_2_2" localSheetId="34" hidden="1">{"'Sheet1'!$B$2:$M$87"}</definedName>
    <definedName name="html_2_2" localSheetId="31" hidden="1">{"'Sheet1'!$B$2:$M$87"}</definedName>
    <definedName name="html_2_2" hidden="1">{"'Sheet1'!$B$2:$M$87"}</definedName>
    <definedName name="html_2_2_1" localSheetId="35" hidden="1">{"'Sheet1'!$B$2:$M$87"}</definedName>
    <definedName name="html_2_2_1" localSheetId="37" hidden="1">{"'Sheet1'!$B$2:$M$87"}</definedName>
    <definedName name="html_2_2_1" localSheetId="36" hidden="1">{"'Sheet1'!$B$2:$M$87"}</definedName>
    <definedName name="html_2_2_1" localSheetId="33" hidden="1">{"'Sheet1'!$B$2:$M$87"}</definedName>
    <definedName name="html_2_2_1" localSheetId="34" hidden="1">{"'Sheet1'!$B$2:$M$87"}</definedName>
    <definedName name="html_2_2_1" localSheetId="31" hidden="1">{"'Sheet1'!$B$2:$M$87"}</definedName>
    <definedName name="html_2_2_1" hidden="1">{"'Sheet1'!$B$2:$M$87"}</definedName>
    <definedName name="html_2_2_1_1" localSheetId="35" hidden="1">{"'Sheet1'!$B$2:$M$87"}</definedName>
    <definedName name="html_2_2_1_1" localSheetId="37" hidden="1">{"'Sheet1'!$B$2:$M$87"}</definedName>
    <definedName name="html_2_2_1_1" localSheetId="36" hidden="1">{"'Sheet1'!$B$2:$M$87"}</definedName>
    <definedName name="html_2_2_1_1" localSheetId="33" hidden="1">{"'Sheet1'!$B$2:$M$87"}</definedName>
    <definedName name="html_2_2_1_1" localSheetId="34" hidden="1">{"'Sheet1'!$B$2:$M$87"}</definedName>
    <definedName name="html_2_2_1_1" localSheetId="31" hidden="1">{"'Sheet1'!$B$2:$M$87"}</definedName>
    <definedName name="html_2_2_1_1" hidden="1">{"'Sheet1'!$B$2:$M$87"}</definedName>
    <definedName name="html_2_2_1_1_1" localSheetId="35" hidden="1">{"'Sheet1'!$B$2:$M$87"}</definedName>
    <definedName name="html_2_2_1_1_1" localSheetId="37" hidden="1">{"'Sheet1'!$B$2:$M$87"}</definedName>
    <definedName name="html_2_2_1_1_1" localSheetId="36" hidden="1">{"'Sheet1'!$B$2:$M$87"}</definedName>
    <definedName name="html_2_2_1_1_1" localSheetId="33" hidden="1">{"'Sheet1'!$B$2:$M$87"}</definedName>
    <definedName name="html_2_2_1_1_1" localSheetId="34" hidden="1">{"'Sheet1'!$B$2:$M$87"}</definedName>
    <definedName name="html_2_2_1_1_1" localSheetId="31" hidden="1">{"'Sheet1'!$B$2:$M$87"}</definedName>
    <definedName name="html_2_2_1_1_1" hidden="1">{"'Sheet1'!$B$2:$M$87"}</definedName>
    <definedName name="html_2_2_1_2" localSheetId="35" hidden="1">{"'Sheet1'!$B$2:$M$87"}</definedName>
    <definedName name="html_2_2_1_2" localSheetId="37" hidden="1">{"'Sheet1'!$B$2:$M$87"}</definedName>
    <definedName name="html_2_2_1_2" localSheetId="36" hidden="1">{"'Sheet1'!$B$2:$M$87"}</definedName>
    <definedName name="html_2_2_1_2" localSheetId="33" hidden="1">{"'Sheet1'!$B$2:$M$87"}</definedName>
    <definedName name="html_2_2_1_2" localSheetId="34" hidden="1">{"'Sheet1'!$B$2:$M$87"}</definedName>
    <definedName name="html_2_2_1_2" localSheetId="31" hidden="1">{"'Sheet1'!$B$2:$M$87"}</definedName>
    <definedName name="html_2_2_1_2" hidden="1">{"'Sheet1'!$B$2:$M$87"}</definedName>
    <definedName name="html_2_2_2" localSheetId="35" hidden="1">{"'Sheet1'!$B$2:$M$87"}</definedName>
    <definedName name="html_2_2_2" localSheetId="37" hidden="1">{"'Sheet1'!$B$2:$M$87"}</definedName>
    <definedName name="html_2_2_2" localSheetId="36" hidden="1">{"'Sheet1'!$B$2:$M$87"}</definedName>
    <definedName name="html_2_2_2" localSheetId="33" hidden="1">{"'Sheet1'!$B$2:$M$87"}</definedName>
    <definedName name="html_2_2_2" localSheetId="34" hidden="1">{"'Sheet1'!$B$2:$M$87"}</definedName>
    <definedName name="html_2_2_2" localSheetId="31" hidden="1">{"'Sheet1'!$B$2:$M$87"}</definedName>
    <definedName name="html_2_2_2" hidden="1">{"'Sheet1'!$B$2:$M$87"}</definedName>
    <definedName name="html_2_2_2_1" localSheetId="35" hidden="1">{"'Sheet1'!$B$2:$M$87"}</definedName>
    <definedName name="html_2_2_2_1" localSheetId="37" hidden="1">{"'Sheet1'!$B$2:$M$87"}</definedName>
    <definedName name="html_2_2_2_1" localSheetId="36" hidden="1">{"'Sheet1'!$B$2:$M$87"}</definedName>
    <definedName name="html_2_2_2_1" localSheetId="33" hidden="1">{"'Sheet1'!$B$2:$M$87"}</definedName>
    <definedName name="html_2_2_2_1" localSheetId="34" hidden="1">{"'Sheet1'!$B$2:$M$87"}</definedName>
    <definedName name="html_2_2_2_1" localSheetId="31" hidden="1">{"'Sheet1'!$B$2:$M$87"}</definedName>
    <definedName name="html_2_2_2_1" hidden="1">{"'Sheet1'!$B$2:$M$87"}</definedName>
    <definedName name="html_2_2_3" localSheetId="35" hidden="1">{"'Sheet1'!$B$2:$M$87"}</definedName>
    <definedName name="html_2_2_3" localSheetId="37" hidden="1">{"'Sheet1'!$B$2:$M$87"}</definedName>
    <definedName name="html_2_2_3" localSheetId="36" hidden="1">{"'Sheet1'!$B$2:$M$87"}</definedName>
    <definedName name="html_2_2_3" localSheetId="33" hidden="1">{"'Sheet1'!$B$2:$M$87"}</definedName>
    <definedName name="html_2_2_3" localSheetId="34" hidden="1">{"'Sheet1'!$B$2:$M$87"}</definedName>
    <definedName name="html_2_2_3" localSheetId="31" hidden="1">{"'Sheet1'!$B$2:$M$87"}</definedName>
    <definedName name="html_2_2_3" hidden="1">{"'Sheet1'!$B$2:$M$87"}</definedName>
    <definedName name="html_2_3" localSheetId="35" hidden="1">{"'Sheet1'!$B$2:$M$87"}</definedName>
    <definedName name="html_2_3" localSheetId="37" hidden="1">{"'Sheet1'!$B$2:$M$87"}</definedName>
    <definedName name="html_2_3" localSheetId="36" hidden="1">{"'Sheet1'!$B$2:$M$87"}</definedName>
    <definedName name="html_2_3" localSheetId="33" hidden="1">{"'Sheet1'!$B$2:$M$87"}</definedName>
    <definedName name="html_2_3" localSheetId="34" hidden="1">{"'Sheet1'!$B$2:$M$87"}</definedName>
    <definedName name="html_2_3" localSheetId="31" hidden="1">{"'Sheet1'!$B$2:$M$87"}</definedName>
    <definedName name="html_2_3" hidden="1">{"'Sheet1'!$B$2:$M$87"}</definedName>
    <definedName name="html_2_3_1" localSheetId="35" hidden="1">{"'Sheet1'!$B$2:$M$87"}</definedName>
    <definedName name="html_2_3_1" localSheetId="37" hidden="1">{"'Sheet1'!$B$2:$M$87"}</definedName>
    <definedName name="html_2_3_1" localSheetId="36" hidden="1">{"'Sheet1'!$B$2:$M$87"}</definedName>
    <definedName name="html_2_3_1" localSheetId="33" hidden="1">{"'Sheet1'!$B$2:$M$87"}</definedName>
    <definedName name="html_2_3_1" localSheetId="34" hidden="1">{"'Sheet1'!$B$2:$M$87"}</definedName>
    <definedName name="html_2_3_1" localSheetId="31" hidden="1">{"'Sheet1'!$B$2:$M$87"}</definedName>
    <definedName name="html_2_3_1" hidden="1">{"'Sheet1'!$B$2:$M$87"}</definedName>
    <definedName name="html_2_3_1_1" localSheetId="35" hidden="1">{"'Sheet1'!$B$2:$M$87"}</definedName>
    <definedName name="html_2_3_1_1" localSheetId="37" hidden="1">{"'Sheet1'!$B$2:$M$87"}</definedName>
    <definedName name="html_2_3_1_1" localSheetId="36" hidden="1">{"'Sheet1'!$B$2:$M$87"}</definedName>
    <definedName name="html_2_3_1_1" localSheetId="33" hidden="1">{"'Sheet1'!$B$2:$M$87"}</definedName>
    <definedName name="html_2_3_1_1" localSheetId="34" hidden="1">{"'Sheet1'!$B$2:$M$87"}</definedName>
    <definedName name="html_2_3_1_1" localSheetId="31" hidden="1">{"'Sheet1'!$B$2:$M$87"}</definedName>
    <definedName name="html_2_3_1_1" hidden="1">{"'Sheet1'!$B$2:$M$87"}</definedName>
    <definedName name="html_2_3_1_1_1" localSheetId="35" hidden="1">{"'Sheet1'!$B$2:$M$87"}</definedName>
    <definedName name="html_2_3_1_1_1" localSheetId="37" hidden="1">{"'Sheet1'!$B$2:$M$87"}</definedName>
    <definedName name="html_2_3_1_1_1" localSheetId="36" hidden="1">{"'Sheet1'!$B$2:$M$87"}</definedName>
    <definedName name="html_2_3_1_1_1" localSheetId="33" hidden="1">{"'Sheet1'!$B$2:$M$87"}</definedName>
    <definedName name="html_2_3_1_1_1" localSheetId="34" hidden="1">{"'Sheet1'!$B$2:$M$87"}</definedName>
    <definedName name="html_2_3_1_1_1" localSheetId="31" hidden="1">{"'Sheet1'!$B$2:$M$87"}</definedName>
    <definedName name="html_2_3_1_1_1" hidden="1">{"'Sheet1'!$B$2:$M$87"}</definedName>
    <definedName name="html_2_3_1_2" localSheetId="35" hidden="1">{"'Sheet1'!$B$2:$M$87"}</definedName>
    <definedName name="html_2_3_1_2" localSheetId="37" hidden="1">{"'Sheet1'!$B$2:$M$87"}</definedName>
    <definedName name="html_2_3_1_2" localSheetId="36" hidden="1">{"'Sheet1'!$B$2:$M$87"}</definedName>
    <definedName name="html_2_3_1_2" localSheetId="33" hidden="1">{"'Sheet1'!$B$2:$M$87"}</definedName>
    <definedName name="html_2_3_1_2" localSheetId="34" hidden="1">{"'Sheet1'!$B$2:$M$87"}</definedName>
    <definedName name="html_2_3_1_2" localSheetId="31" hidden="1">{"'Sheet1'!$B$2:$M$87"}</definedName>
    <definedName name="html_2_3_1_2" hidden="1">{"'Sheet1'!$B$2:$M$87"}</definedName>
    <definedName name="html_2_3_2" localSheetId="35" hidden="1">{"'Sheet1'!$B$2:$M$87"}</definedName>
    <definedName name="html_2_3_2" localSheetId="37" hidden="1">{"'Sheet1'!$B$2:$M$87"}</definedName>
    <definedName name="html_2_3_2" localSheetId="36" hidden="1">{"'Sheet1'!$B$2:$M$87"}</definedName>
    <definedName name="html_2_3_2" localSheetId="33" hidden="1">{"'Sheet1'!$B$2:$M$87"}</definedName>
    <definedName name="html_2_3_2" localSheetId="34" hidden="1">{"'Sheet1'!$B$2:$M$87"}</definedName>
    <definedName name="html_2_3_2" localSheetId="31" hidden="1">{"'Sheet1'!$B$2:$M$87"}</definedName>
    <definedName name="html_2_3_2" hidden="1">{"'Sheet1'!$B$2:$M$87"}</definedName>
    <definedName name="html_2_3_2_1" localSheetId="35" hidden="1">{"'Sheet1'!$B$2:$M$87"}</definedName>
    <definedName name="html_2_3_2_1" localSheetId="37" hidden="1">{"'Sheet1'!$B$2:$M$87"}</definedName>
    <definedName name="html_2_3_2_1" localSheetId="36" hidden="1">{"'Sheet1'!$B$2:$M$87"}</definedName>
    <definedName name="html_2_3_2_1" localSheetId="33" hidden="1">{"'Sheet1'!$B$2:$M$87"}</definedName>
    <definedName name="html_2_3_2_1" localSheetId="34" hidden="1">{"'Sheet1'!$B$2:$M$87"}</definedName>
    <definedName name="html_2_3_2_1" localSheetId="31" hidden="1">{"'Sheet1'!$B$2:$M$87"}</definedName>
    <definedName name="html_2_3_2_1" hidden="1">{"'Sheet1'!$B$2:$M$87"}</definedName>
    <definedName name="html_2_3_3" localSheetId="35" hidden="1">{"'Sheet1'!$B$2:$M$87"}</definedName>
    <definedName name="html_2_3_3" localSheetId="37" hidden="1">{"'Sheet1'!$B$2:$M$87"}</definedName>
    <definedName name="html_2_3_3" localSheetId="36" hidden="1">{"'Sheet1'!$B$2:$M$87"}</definedName>
    <definedName name="html_2_3_3" localSheetId="33" hidden="1">{"'Sheet1'!$B$2:$M$87"}</definedName>
    <definedName name="html_2_3_3" localSheetId="34" hidden="1">{"'Sheet1'!$B$2:$M$87"}</definedName>
    <definedName name="html_2_3_3" localSheetId="31" hidden="1">{"'Sheet1'!$B$2:$M$87"}</definedName>
    <definedName name="html_2_3_3" hidden="1">{"'Sheet1'!$B$2:$M$87"}</definedName>
    <definedName name="html_2_4" localSheetId="35" hidden="1">{"'Sheet1'!$B$2:$M$87"}</definedName>
    <definedName name="html_2_4" localSheetId="37" hidden="1">{"'Sheet1'!$B$2:$M$87"}</definedName>
    <definedName name="html_2_4" localSheetId="36" hidden="1">{"'Sheet1'!$B$2:$M$87"}</definedName>
    <definedName name="html_2_4" localSheetId="33" hidden="1">{"'Sheet1'!$B$2:$M$87"}</definedName>
    <definedName name="html_2_4" localSheetId="34" hidden="1">{"'Sheet1'!$B$2:$M$87"}</definedName>
    <definedName name="html_2_4" localSheetId="31" hidden="1">{"'Sheet1'!$B$2:$M$87"}</definedName>
    <definedName name="html_2_4" hidden="1">{"'Sheet1'!$B$2:$M$87"}</definedName>
    <definedName name="html_2_4_1" localSheetId="35" hidden="1">{"'Sheet1'!$B$2:$M$87"}</definedName>
    <definedName name="html_2_4_1" localSheetId="37" hidden="1">{"'Sheet1'!$B$2:$M$87"}</definedName>
    <definedName name="html_2_4_1" localSheetId="36" hidden="1">{"'Sheet1'!$B$2:$M$87"}</definedName>
    <definedName name="html_2_4_1" localSheetId="33" hidden="1">{"'Sheet1'!$B$2:$M$87"}</definedName>
    <definedName name="html_2_4_1" localSheetId="34" hidden="1">{"'Sheet1'!$B$2:$M$87"}</definedName>
    <definedName name="html_2_4_1" localSheetId="31" hidden="1">{"'Sheet1'!$B$2:$M$87"}</definedName>
    <definedName name="html_2_4_1" hidden="1">{"'Sheet1'!$B$2:$M$87"}</definedName>
    <definedName name="html_2_4_1_1" localSheetId="35" hidden="1">{"'Sheet1'!$B$2:$M$87"}</definedName>
    <definedName name="html_2_4_1_1" localSheetId="37" hidden="1">{"'Sheet1'!$B$2:$M$87"}</definedName>
    <definedName name="html_2_4_1_1" localSheetId="36" hidden="1">{"'Sheet1'!$B$2:$M$87"}</definedName>
    <definedName name="html_2_4_1_1" localSheetId="33" hidden="1">{"'Sheet1'!$B$2:$M$87"}</definedName>
    <definedName name="html_2_4_1_1" localSheetId="34" hidden="1">{"'Sheet1'!$B$2:$M$87"}</definedName>
    <definedName name="html_2_4_1_1" localSheetId="31" hidden="1">{"'Sheet1'!$B$2:$M$87"}</definedName>
    <definedName name="html_2_4_1_1" hidden="1">{"'Sheet1'!$B$2:$M$87"}</definedName>
    <definedName name="html_2_4_1_1_1" localSheetId="35" hidden="1">{"'Sheet1'!$B$2:$M$87"}</definedName>
    <definedName name="html_2_4_1_1_1" localSheetId="37" hidden="1">{"'Sheet1'!$B$2:$M$87"}</definedName>
    <definedName name="html_2_4_1_1_1" localSheetId="36" hidden="1">{"'Sheet1'!$B$2:$M$87"}</definedName>
    <definedName name="html_2_4_1_1_1" localSheetId="33" hidden="1">{"'Sheet1'!$B$2:$M$87"}</definedName>
    <definedName name="html_2_4_1_1_1" localSheetId="34" hidden="1">{"'Sheet1'!$B$2:$M$87"}</definedName>
    <definedName name="html_2_4_1_1_1" localSheetId="31" hidden="1">{"'Sheet1'!$B$2:$M$87"}</definedName>
    <definedName name="html_2_4_1_1_1" hidden="1">{"'Sheet1'!$B$2:$M$87"}</definedName>
    <definedName name="html_2_4_1_2" localSheetId="35" hidden="1">{"'Sheet1'!$B$2:$M$87"}</definedName>
    <definedName name="html_2_4_1_2" localSheetId="37" hidden="1">{"'Sheet1'!$B$2:$M$87"}</definedName>
    <definedName name="html_2_4_1_2" localSheetId="36" hidden="1">{"'Sheet1'!$B$2:$M$87"}</definedName>
    <definedName name="html_2_4_1_2" localSheetId="33" hidden="1">{"'Sheet1'!$B$2:$M$87"}</definedName>
    <definedName name="html_2_4_1_2" localSheetId="34" hidden="1">{"'Sheet1'!$B$2:$M$87"}</definedName>
    <definedName name="html_2_4_1_2" localSheetId="31" hidden="1">{"'Sheet1'!$B$2:$M$87"}</definedName>
    <definedName name="html_2_4_1_2" hidden="1">{"'Sheet1'!$B$2:$M$87"}</definedName>
    <definedName name="html_2_4_2" localSheetId="35" hidden="1">{"'Sheet1'!$B$2:$M$87"}</definedName>
    <definedName name="html_2_4_2" localSheetId="37" hidden="1">{"'Sheet1'!$B$2:$M$87"}</definedName>
    <definedName name="html_2_4_2" localSheetId="36" hidden="1">{"'Sheet1'!$B$2:$M$87"}</definedName>
    <definedName name="html_2_4_2" localSheetId="33" hidden="1">{"'Sheet1'!$B$2:$M$87"}</definedName>
    <definedName name="html_2_4_2" localSheetId="34" hidden="1">{"'Sheet1'!$B$2:$M$87"}</definedName>
    <definedName name="html_2_4_2" localSheetId="31" hidden="1">{"'Sheet1'!$B$2:$M$87"}</definedName>
    <definedName name="html_2_4_2" hidden="1">{"'Sheet1'!$B$2:$M$87"}</definedName>
    <definedName name="html_2_4_2_1" localSheetId="35" hidden="1">{"'Sheet1'!$B$2:$M$87"}</definedName>
    <definedName name="html_2_4_2_1" localSheetId="37" hidden="1">{"'Sheet1'!$B$2:$M$87"}</definedName>
    <definedName name="html_2_4_2_1" localSheetId="36" hidden="1">{"'Sheet1'!$B$2:$M$87"}</definedName>
    <definedName name="html_2_4_2_1" localSheetId="33" hidden="1">{"'Sheet1'!$B$2:$M$87"}</definedName>
    <definedName name="html_2_4_2_1" localSheetId="34" hidden="1">{"'Sheet1'!$B$2:$M$87"}</definedName>
    <definedName name="html_2_4_2_1" localSheetId="31" hidden="1">{"'Sheet1'!$B$2:$M$87"}</definedName>
    <definedName name="html_2_4_2_1" hidden="1">{"'Sheet1'!$B$2:$M$87"}</definedName>
    <definedName name="html_2_4_3" localSheetId="35" hidden="1">{"'Sheet1'!$B$2:$M$87"}</definedName>
    <definedName name="html_2_4_3" localSheetId="37" hidden="1">{"'Sheet1'!$B$2:$M$87"}</definedName>
    <definedName name="html_2_4_3" localSheetId="36" hidden="1">{"'Sheet1'!$B$2:$M$87"}</definedName>
    <definedName name="html_2_4_3" localSheetId="33" hidden="1">{"'Sheet1'!$B$2:$M$87"}</definedName>
    <definedName name="html_2_4_3" localSheetId="34" hidden="1">{"'Sheet1'!$B$2:$M$87"}</definedName>
    <definedName name="html_2_4_3" localSheetId="31" hidden="1">{"'Sheet1'!$B$2:$M$87"}</definedName>
    <definedName name="html_2_4_3" hidden="1">{"'Sheet1'!$B$2:$M$87"}</definedName>
    <definedName name="html_2_5" localSheetId="35" hidden="1">{"'Sheet1'!$B$2:$M$87"}</definedName>
    <definedName name="html_2_5" localSheetId="37" hidden="1">{"'Sheet1'!$B$2:$M$87"}</definedName>
    <definedName name="html_2_5" localSheetId="36" hidden="1">{"'Sheet1'!$B$2:$M$87"}</definedName>
    <definedName name="html_2_5" localSheetId="33" hidden="1">{"'Sheet1'!$B$2:$M$87"}</definedName>
    <definedName name="html_2_5" localSheetId="34" hidden="1">{"'Sheet1'!$B$2:$M$87"}</definedName>
    <definedName name="html_2_5" localSheetId="31" hidden="1">{"'Sheet1'!$B$2:$M$87"}</definedName>
    <definedName name="html_2_5" hidden="1">{"'Sheet1'!$B$2:$M$87"}</definedName>
    <definedName name="html_2_5_1" localSheetId="35" hidden="1">{"'Sheet1'!$B$2:$M$87"}</definedName>
    <definedName name="html_2_5_1" localSheetId="37" hidden="1">{"'Sheet1'!$B$2:$M$87"}</definedName>
    <definedName name="html_2_5_1" localSheetId="36" hidden="1">{"'Sheet1'!$B$2:$M$87"}</definedName>
    <definedName name="html_2_5_1" localSheetId="33" hidden="1">{"'Sheet1'!$B$2:$M$87"}</definedName>
    <definedName name="html_2_5_1" localSheetId="34" hidden="1">{"'Sheet1'!$B$2:$M$87"}</definedName>
    <definedName name="html_2_5_1" localSheetId="31" hidden="1">{"'Sheet1'!$B$2:$M$87"}</definedName>
    <definedName name="html_2_5_1" hidden="1">{"'Sheet1'!$B$2:$M$87"}</definedName>
    <definedName name="html_2_5_1_1" localSheetId="35" hidden="1">{"'Sheet1'!$B$2:$M$87"}</definedName>
    <definedName name="html_2_5_1_1" localSheetId="37" hidden="1">{"'Sheet1'!$B$2:$M$87"}</definedName>
    <definedName name="html_2_5_1_1" localSheetId="36" hidden="1">{"'Sheet1'!$B$2:$M$87"}</definedName>
    <definedName name="html_2_5_1_1" localSheetId="33" hidden="1">{"'Sheet1'!$B$2:$M$87"}</definedName>
    <definedName name="html_2_5_1_1" localSheetId="34" hidden="1">{"'Sheet1'!$B$2:$M$87"}</definedName>
    <definedName name="html_2_5_1_1" localSheetId="31" hidden="1">{"'Sheet1'!$B$2:$M$87"}</definedName>
    <definedName name="html_2_5_1_1" hidden="1">{"'Sheet1'!$B$2:$M$87"}</definedName>
    <definedName name="html_2_5_2" localSheetId="35" hidden="1">{"'Sheet1'!$B$2:$M$87"}</definedName>
    <definedName name="html_2_5_2" localSheetId="37" hidden="1">{"'Sheet1'!$B$2:$M$87"}</definedName>
    <definedName name="html_2_5_2" localSheetId="36" hidden="1">{"'Sheet1'!$B$2:$M$87"}</definedName>
    <definedName name="html_2_5_2" localSheetId="33" hidden="1">{"'Sheet1'!$B$2:$M$87"}</definedName>
    <definedName name="html_2_5_2" localSheetId="34" hidden="1">{"'Sheet1'!$B$2:$M$87"}</definedName>
    <definedName name="html_2_5_2" localSheetId="31" hidden="1">{"'Sheet1'!$B$2:$M$87"}</definedName>
    <definedName name="html_2_5_2" hidden="1">{"'Sheet1'!$B$2:$M$87"}</definedName>
    <definedName name="html_3" localSheetId="35" hidden="1">{"'Sheet1'!$B$2:$M$87"}</definedName>
    <definedName name="html_3" localSheetId="37" hidden="1">{"'Sheet1'!$B$2:$M$87"}</definedName>
    <definedName name="html_3" localSheetId="36" hidden="1">{"'Sheet1'!$B$2:$M$87"}</definedName>
    <definedName name="html_3" localSheetId="33" hidden="1">{"'Sheet1'!$B$2:$M$87"}</definedName>
    <definedName name="html_3" localSheetId="34" hidden="1">{"'Sheet1'!$B$2:$M$87"}</definedName>
    <definedName name="html_3" localSheetId="31" hidden="1">{"'Sheet1'!$B$2:$M$87"}</definedName>
    <definedName name="html_3" hidden="1">{"'Sheet1'!$B$2:$M$87"}</definedName>
    <definedName name="html_3_1" localSheetId="35" hidden="1">{"'Sheet1'!$B$2:$M$87"}</definedName>
    <definedName name="html_3_1" localSheetId="37" hidden="1">{"'Sheet1'!$B$2:$M$87"}</definedName>
    <definedName name="html_3_1" localSheetId="36" hidden="1">{"'Sheet1'!$B$2:$M$87"}</definedName>
    <definedName name="html_3_1" localSheetId="33" hidden="1">{"'Sheet1'!$B$2:$M$87"}</definedName>
    <definedName name="html_3_1" localSheetId="34" hidden="1">{"'Sheet1'!$B$2:$M$87"}</definedName>
    <definedName name="html_3_1" localSheetId="31" hidden="1">{"'Sheet1'!$B$2:$M$87"}</definedName>
    <definedName name="html_3_1" hidden="1">{"'Sheet1'!$B$2:$M$87"}</definedName>
    <definedName name="html_3_1_1" localSheetId="35" hidden="1">{"'Sheet1'!$B$2:$M$87"}</definedName>
    <definedName name="html_3_1_1" localSheetId="37" hidden="1">{"'Sheet1'!$B$2:$M$87"}</definedName>
    <definedName name="html_3_1_1" localSheetId="36" hidden="1">{"'Sheet1'!$B$2:$M$87"}</definedName>
    <definedName name="html_3_1_1" localSheetId="33" hidden="1">{"'Sheet1'!$B$2:$M$87"}</definedName>
    <definedName name="html_3_1_1" localSheetId="34" hidden="1">{"'Sheet1'!$B$2:$M$87"}</definedName>
    <definedName name="html_3_1_1" localSheetId="31" hidden="1">{"'Sheet1'!$B$2:$M$87"}</definedName>
    <definedName name="html_3_1_1" hidden="1">{"'Sheet1'!$B$2:$M$87"}</definedName>
    <definedName name="html_3_1_1_1" localSheetId="35" hidden="1">{"'Sheet1'!$B$2:$M$87"}</definedName>
    <definedName name="html_3_1_1_1" localSheetId="37" hidden="1">{"'Sheet1'!$B$2:$M$87"}</definedName>
    <definedName name="html_3_1_1_1" localSheetId="36" hidden="1">{"'Sheet1'!$B$2:$M$87"}</definedName>
    <definedName name="html_3_1_1_1" localSheetId="33" hidden="1">{"'Sheet1'!$B$2:$M$87"}</definedName>
    <definedName name="html_3_1_1_1" localSheetId="34" hidden="1">{"'Sheet1'!$B$2:$M$87"}</definedName>
    <definedName name="html_3_1_1_1" localSheetId="31" hidden="1">{"'Sheet1'!$B$2:$M$87"}</definedName>
    <definedName name="html_3_1_1_1" hidden="1">{"'Sheet1'!$B$2:$M$87"}</definedName>
    <definedName name="html_3_1_1_1_1" localSheetId="35" hidden="1">{"'Sheet1'!$B$2:$M$87"}</definedName>
    <definedName name="html_3_1_1_1_1" localSheetId="37" hidden="1">{"'Sheet1'!$B$2:$M$87"}</definedName>
    <definedName name="html_3_1_1_1_1" localSheetId="36" hidden="1">{"'Sheet1'!$B$2:$M$87"}</definedName>
    <definedName name="html_3_1_1_1_1" localSheetId="33" hidden="1">{"'Sheet1'!$B$2:$M$87"}</definedName>
    <definedName name="html_3_1_1_1_1" localSheetId="34" hidden="1">{"'Sheet1'!$B$2:$M$87"}</definedName>
    <definedName name="html_3_1_1_1_1" localSheetId="31" hidden="1">{"'Sheet1'!$B$2:$M$87"}</definedName>
    <definedName name="html_3_1_1_1_1" hidden="1">{"'Sheet1'!$B$2:$M$87"}</definedName>
    <definedName name="html_3_1_1_2" localSheetId="35" hidden="1">{"'Sheet1'!$B$2:$M$87"}</definedName>
    <definedName name="html_3_1_1_2" localSheetId="37" hidden="1">{"'Sheet1'!$B$2:$M$87"}</definedName>
    <definedName name="html_3_1_1_2" localSheetId="36" hidden="1">{"'Sheet1'!$B$2:$M$87"}</definedName>
    <definedName name="html_3_1_1_2" localSheetId="33" hidden="1">{"'Sheet1'!$B$2:$M$87"}</definedName>
    <definedName name="html_3_1_1_2" localSheetId="34" hidden="1">{"'Sheet1'!$B$2:$M$87"}</definedName>
    <definedName name="html_3_1_1_2" localSheetId="31" hidden="1">{"'Sheet1'!$B$2:$M$87"}</definedName>
    <definedName name="html_3_1_1_2" hidden="1">{"'Sheet1'!$B$2:$M$87"}</definedName>
    <definedName name="html_3_1_2" localSheetId="35" hidden="1">{"'Sheet1'!$B$2:$M$87"}</definedName>
    <definedName name="html_3_1_2" localSheetId="37" hidden="1">{"'Sheet1'!$B$2:$M$87"}</definedName>
    <definedName name="html_3_1_2" localSheetId="36" hidden="1">{"'Sheet1'!$B$2:$M$87"}</definedName>
    <definedName name="html_3_1_2" localSheetId="33" hidden="1">{"'Sheet1'!$B$2:$M$87"}</definedName>
    <definedName name="html_3_1_2" localSheetId="34" hidden="1">{"'Sheet1'!$B$2:$M$87"}</definedName>
    <definedName name="html_3_1_2" localSheetId="31" hidden="1">{"'Sheet1'!$B$2:$M$87"}</definedName>
    <definedName name="html_3_1_2" hidden="1">{"'Sheet1'!$B$2:$M$87"}</definedName>
    <definedName name="html_3_1_2_1" localSheetId="35" hidden="1">{"'Sheet1'!$B$2:$M$87"}</definedName>
    <definedName name="html_3_1_2_1" localSheetId="37" hidden="1">{"'Sheet1'!$B$2:$M$87"}</definedName>
    <definedName name="html_3_1_2_1" localSheetId="36" hidden="1">{"'Sheet1'!$B$2:$M$87"}</definedName>
    <definedName name="html_3_1_2_1" localSheetId="33" hidden="1">{"'Sheet1'!$B$2:$M$87"}</definedName>
    <definedName name="html_3_1_2_1" localSheetId="34" hidden="1">{"'Sheet1'!$B$2:$M$87"}</definedName>
    <definedName name="html_3_1_2_1" localSheetId="31" hidden="1">{"'Sheet1'!$B$2:$M$87"}</definedName>
    <definedName name="html_3_1_2_1" hidden="1">{"'Sheet1'!$B$2:$M$87"}</definedName>
    <definedName name="html_3_1_3" localSheetId="35" hidden="1">{"'Sheet1'!$B$2:$M$87"}</definedName>
    <definedName name="html_3_1_3" localSheetId="37" hidden="1">{"'Sheet1'!$B$2:$M$87"}</definedName>
    <definedName name="html_3_1_3" localSheetId="36" hidden="1">{"'Sheet1'!$B$2:$M$87"}</definedName>
    <definedName name="html_3_1_3" localSheetId="33" hidden="1">{"'Sheet1'!$B$2:$M$87"}</definedName>
    <definedName name="html_3_1_3" localSheetId="34" hidden="1">{"'Sheet1'!$B$2:$M$87"}</definedName>
    <definedName name="html_3_1_3" localSheetId="31" hidden="1">{"'Sheet1'!$B$2:$M$87"}</definedName>
    <definedName name="html_3_1_3" hidden="1">{"'Sheet1'!$B$2:$M$87"}</definedName>
    <definedName name="html_3_2" localSheetId="35" hidden="1">{"'Sheet1'!$B$2:$M$87"}</definedName>
    <definedName name="html_3_2" localSheetId="37" hidden="1">{"'Sheet1'!$B$2:$M$87"}</definedName>
    <definedName name="html_3_2" localSheetId="36" hidden="1">{"'Sheet1'!$B$2:$M$87"}</definedName>
    <definedName name="html_3_2" localSheetId="33" hidden="1">{"'Sheet1'!$B$2:$M$87"}</definedName>
    <definedName name="html_3_2" localSheetId="34" hidden="1">{"'Sheet1'!$B$2:$M$87"}</definedName>
    <definedName name="html_3_2" localSheetId="31" hidden="1">{"'Sheet1'!$B$2:$M$87"}</definedName>
    <definedName name="html_3_2" hidden="1">{"'Sheet1'!$B$2:$M$87"}</definedName>
    <definedName name="html_3_2_1" localSheetId="35" hidden="1">{"'Sheet1'!$B$2:$M$87"}</definedName>
    <definedName name="html_3_2_1" localSheetId="37" hidden="1">{"'Sheet1'!$B$2:$M$87"}</definedName>
    <definedName name="html_3_2_1" localSheetId="36" hidden="1">{"'Sheet1'!$B$2:$M$87"}</definedName>
    <definedName name="html_3_2_1" localSheetId="33" hidden="1">{"'Sheet1'!$B$2:$M$87"}</definedName>
    <definedName name="html_3_2_1" localSheetId="34" hidden="1">{"'Sheet1'!$B$2:$M$87"}</definedName>
    <definedName name="html_3_2_1" localSheetId="31" hidden="1">{"'Sheet1'!$B$2:$M$87"}</definedName>
    <definedName name="html_3_2_1" hidden="1">{"'Sheet1'!$B$2:$M$87"}</definedName>
    <definedName name="html_3_2_1_1" localSheetId="35" hidden="1">{"'Sheet1'!$B$2:$M$87"}</definedName>
    <definedName name="html_3_2_1_1" localSheetId="37" hidden="1">{"'Sheet1'!$B$2:$M$87"}</definedName>
    <definedName name="html_3_2_1_1" localSheetId="36" hidden="1">{"'Sheet1'!$B$2:$M$87"}</definedName>
    <definedName name="html_3_2_1_1" localSheetId="33" hidden="1">{"'Sheet1'!$B$2:$M$87"}</definedName>
    <definedName name="html_3_2_1_1" localSheetId="34" hidden="1">{"'Sheet1'!$B$2:$M$87"}</definedName>
    <definedName name="html_3_2_1_1" localSheetId="31" hidden="1">{"'Sheet1'!$B$2:$M$87"}</definedName>
    <definedName name="html_3_2_1_1" hidden="1">{"'Sheet1'!$B$2:$M$87"}</definedName>
    <definedName name="html_3_2_1_1_1" localSheetId="35" hidden="1">{"'Sheet1'!$B$2:$M$87"}</definedName>
    <definedName name="html_3_2_1_1_1" localSheetId="37" hidden="1">{"'Sheet1'!$B$2:$M$87"}</definedName>
    <definedName name="html_3_2_1_1_1" localSheetId="36" hidden="1">{"'Sheet1'!$B$2:$M$87"}</definedName>
    <definedName name="html_3_2_1_1_1" localSheetId="33" hidden="1">{"'Sheet1'!$B$2:$M$87"}</definedName>
    <definedName name="html_3_2_1_1_1" localSheetId="34" hidden="1">{"'Sheet1'!$B$2:$M$87"}</definedName>
    <definedName name="html_3_2_1_1_1" localSheetId="31" hidden="1">{"'Sheet1'!$B$2:$M$87"}</definedName>
    <definedName name="html_3_2_1_1_1" hidden="1">{"'Sheet1'!$B$2:$M$87"}</definedName>
    <definedName name="html_3_2_1_2" localSheetId="35" hidden="1">{"'Sheet1'!$B$2:$M$87"}</definedName>
    <definedName name="html_3_2_1_2" localSheetId="37" hidden="1">{"'Sheet1'!$B$2:$M$87"}</definedName>
    <definedName name="html_3_2_1_2" localSheetId="36" hidden="1">{"'Sheet1'!$B$2:$M$87"}</definedName>
    <definedName name="html_3_2_1_2" localSheetId="33" hidden="1">{"'Sheet1'!$B$2:$M$87"}</definedName>
    <definedName name="html_3_2_1_2" localSheetId="34" hidden="1">{"'Sheet1'!$B$2:$M$87"}</definedName>
    <definedName name="html_3_2_1_2" localSheetId="31" hidden="1">{"'Sheet1'!$B$2:$M$87"}</definedName>
    <definedName name="html_3_2_1_2" hidden="1">{"'Sheet1'!$B$2:$M$87"}</definedName>
    <definedName name="html_3_2_2" localSheetId="35" hidden="1">{"'Sheet1'!$B$2:$M$87"}</definedName>
    <definedName name="html_3_2_2" localSheetId="37" hidden="1">{"'Sheet1'!$B$2:$M$87"}</definedName>
    <definedName name="html_3_2_2" localSheetId="36" hidden="1">{"'Sheet1'!$B$2:$M$87"}</definedName>
    <definedName name="html_3_2_2" localSheetId="33" hidden="1">{"'Sheet1'!$B$2:$M$87"}</definedName>
    <definedName name="html_3_2_2" localSheetId="34" hidden="1">{"'Sheet1'!$B$2:$M$87"}</definedName>
    <definedName name="html_3_2_2" localSheetId="31" hidden="1">{"'Sheet1'!$B$2:$M$87"}</definedName>
    <definedName name="html_3_2_2" hidden="1">{"'Sheet1'!$B$2:$M$87"}</definedName>
    <definedName name="html_3_2_2_1" localSheetId="35" hidden="1">{"'Sheet1'!$B$2:$M$87"}</definedName>
    <definedName name="html_3_2_2_1" localSheetId="37" hidden="1">{"'Sheet1'!$B$2:$M$87"}</definedName>
    <definedName name="html_3_2_2_1" localSheetId="36" hidden="1">{"'Sheet1'!$B$2:$M$87"}</definedName>
    <definedName name="html_3_2_2_1" localSheetId="33" hidden="1">{"'Sheet1'!$B$2:$M$87"}</definedName>
    <definedName name="html_3_2_2_1" localSheetId="34" hidden="1">{"'Sheet1'!$B$2:$M$87"}</definedName>
    <definedName name="html_3_2_2_1" localSheetId="31" hidden="1">{"'Sheet1'!$B$2:$M$87"}</definedName>
    <definedName name="html_3_2_2_1" hidden="1">{"'Sheet1'!$B$2:$M$87"}</definedName>
    <definedName name="html_3_2_3" localSheetId="35" hidden="1">{"'Sheet1'!$B$2:$M$87"}</definedName>
    <definedName name="html_3_2_3" localSheetId="37" hidden="1">{"'Sheet1'!$B$2:$M$87"}</definedName>
    <definedName name="html_3_2_3" localSheetId="36" hidden="1">{"'Sheet1'!$B$2:$M$87"}</definedName>
    <definedName name="html_3_2_3" localSheetId="33" hidden="1">{"'Sheet1'!$B$2:$M$87"}</definedName>
    <definedName name="html_3_2_3" localSheetId="34" hidden="1">{"'Sheet1'!$B$2:$M$87"}</definedName>
    <definedName name="html_3_2_3" localSheetId="31" hidden="1">{"'Sheet1'!$B$2:$M$87"}</definedName>
    <definedName name="html_3_2_3" hidden="1">{"'Sheet1'!$B$2:$M$87"}</definedName>
    <definedName name="html_3_3" localSheetId="35" hidden="1">{"'Sheet1'!$B$2:$M$87"}</definedName>
    <definedName name="html_3_3" localSheetId="37" hidden="1">{"'Sheet1'!$B$2:$M$87"}</definedName>
    <definedName name="html_3_3" localSheetId="36" hidden="1">{"'Sheet1'!$B$2:$M$87"}</definedName>
    <definedName name="html_3_3" localSheetId="33" hidden="1">{"'Sheet1'!$B$2:$M$87"}</definedName>
    <definedName name="html_3_3" localSheetId="34" hidden="1">{"'Sheet1'!$B$2:$M$87"}</definedName>
    <definedName name="html_3_3" localSheetId="31" hidden="1">{"'Sheet1'!$B$2:$M$87"}</definedName>
    <definedName name="html_3_3" hidden="1">{"'Sheet1'!$B$2:$M$87"}</definedName>
    <definedName name="html_3_3_1" localSheetId="35" hidden="1">{"'Sheet1'!$B$2:$M$87"}</definedName>
    <definedName name="html_3_3_1" localSheetId="37" hidden="1">{"'Sheet1'!$B$2:$M$87"}</definedName>
    <definedName name="html_3_3_1" localSheetId="36" hidden="1">{"'Sheet1'!$B$2:$M$87"}</definedName>
    <definedName name="html_3_3_1" localSheetId="33" hidden="1">{"'Sheet1'!$B$2:$M$87"}</definedName>
    <definedName name="html_3_3_1" localSheetId="34" hidden="1">{"'Sheet1'!$B$2:$M$87"}</definedName>
    <definedName name="html_3_3_1" localSheetId="31" hidden="1">{"'Sheet1'!$B$2:$M$87"}</definedName>
    <definedName name="html_3_3_1" hidden="1">{"'Sheet1'!$B$2:$M$87"}</definedName>
    <definedName name="html_3_3_1_1" localSheetId="35" hidden="1">{"'Sheet1'!$B$2:$M$87"}</definedName>
    <definedName name="html_3_3_1_1" localSheetId="37" hidden="1">{"'Sheet1'!$B$2:$M$87"}</definedName>
    <definedName name="html_3_3_1_1" localSheetId="36" hidden="1">{"'Sheet1'!$B$2:$M$87"}</definedName>
    <definedName name="html_3_3_1_1" localSheetId="33" hidden="1">{"'Sheet1'!$B$2:$M$87"}</definedName>
    <definedName name="html_3_3_1_1" localSheetId="34" hidden="1">{"'Sheet1'!$B$2:$M$87"}</definedName>
    <definedName name="html_3_3_1_1" localSheetId="31" hidden="1">{"'Sheet1'!$B$2:$M$87"}</definedName>
    <definedName name="html_3_3_1_1" hidden="1">{"'Sheet1'!$B$2:$M$87"}</definedName>
    <definedName name="html_3_3_1_1_1" localSheetId="35" hidden="1">{"'Sheet1'!$B$2:$M$87"}</definedName>
    <definedName name="html_3_3_1_1_1" localSheetId="37" hidden="1">{"'Sheet1'!$B$2:$M$87"}</definedName>
    <definedName name="html_3_3_1_1_1" localSheetId="36" hidden="1">{"'Sheet1'!$B$2:$M$87"}</definedName>
    <definedName name="html_3_3_1_1_1" localSheetId="33" hidden="1">{"'Sheet1'!$B$2:$M$87"}</definedName>
    <definedName name="html_3_3_1_1_1" localSheetId="34" hidden="1">{"'Sheet1'!$B$2:$M$87"}</definedName>
    <definedName name="html_3_3_1_1_1" localSheetId="31" hidden="1">{"'Sheet1'!$B$2:$M$87"}</definedName>
    <definedName name="html_3_3_1_1_1" hidden="1">{"'Sheet1'!$B$2:$M$87"}</definedName>
    <definedName name="html_3_3_1_2" localSheetId="35" hidden="1">{"'Sheet1'!$B$2:$M$87"}</definedName>
    <definedName name="html_3_3_1_2" localSheetId="37" hidden="1">{"'Sheet1'!$B$2:$M$87"}</definedName>
    <definedName name="html_3_3_1_2" localSheetId="36" hidden="1">{"'Sheet1'!$B$2:$M$87"}</definedName>
    <definedName name="html_3_3_1_2" localSheetId="33" hidden="1">{"'Sheet1'!$B$2:$M$87"}</definedName>
    <definedName name="html_3_3_1_2" localSheetId="34" hidden="1">{"'Sheet1'!$B$2:$M$87"}</definedName>
    <definedName name="html_3_3_1_2" localSheetId="31" hidden="1">{"'Sheet1'!$B$2:$M$87"}</definedName>
    <definedName name="html_3_3_1_2" hidden="1">{"'Sheet1'!$B$2:$M$87"}</definedName>
    <definedName name="html_3_3_2" localSheetId="35" hidden="1">{"'Sheet1'!$B$2:$M$87"}</definedName>
    <definedName name="html_3_3_2" localSheetId="37" hidden="1">{"'Sheet1'!$B$2:$M$87"}</definedName>
    <definedName name="html_3_3_2" localSheetId="36" hidden="1">{"'Sheet1'!$B$2:$M$87"}</definedName>
    <definedName name="html_3_3_2" localSheetId="33" hidden="1">{"'Sheet1'!$B$2:$M$87"}</definedName>
    <definedName name="html_3_3_2" localSheetId="34" hidden="1">{"'Sheet1'!$B$2:$M$87"}</definedName>
    <definedName name="html_3_3_2" localSheetId="31" hidden="1">{"'Sheet1'!$B$2:$M$87"}</definedName>
    <definedName name="html_3_3_2" hidden="1">{"'Sheet1'!$B$2:$M$87"}</definedName>
    <definedName name="html_3_3_2_1" localSheetId="35" hidden="1">{"'Sheet1'!$B$2:$M$87"}</definedName>
    <definedName name="html_3_3_2_1" localSheetId="37" hidden="1">{"'Sheet1'!$B$2:$M$87"}</definedName>
    <definedName name="html_3_3_2_1" localSheetId="36" hidden="1">{"'Sheet1'!$B$2:$M$87"}</definedName>
    <definedName name="html_3_3_2_1" localSheetId="33" hidden="1">{"'Sheet1'!$B$2:$M$87"}</definedName>
    <definedName name="html_3_3_2_1" localSheetId="34" hidden="1">{"'Sheet1'!$B$2:$M$87"}</definedName>
    <definedName name="html_3_3_2_1" localSheetId="31" hidden="1">{"'Sheet1'!$B$2:$M$87"}</definedName>
    <definedName name="html_3_3_2_1" hidden="1">{"'Sheet1'!$B$2:$M$87"}</definedName>
    <definedName name="html_3_3_3" localSheetId="35" hidden="1">{"'Sheet1'!$B$2:$M$87"}</definedName>
    <definedName name="html_3_3_3" localSheetId="37" hidden="1">{"'Sheet1'!$B$2:$M$87"}</definedName>
    <definedName name="html_3_3_3" localSheetId="36" hidden="1">{"'Sheet1'!$B$2:$M$87"}</definedName>
    <definedName name="html_3_3_3" localSheetId="33" hidden="1">{"'Sheet1'!$B$2:$M$87"}</definedName>
    <definedName name="html_3_3_3" localSheetId="34" hidden="1">{"'Sheet1'!$B$2:$M$87"}</definedName>
    <definedName name="html_3_3_3" localSheetId="31" hidden="1">{"'Sheet1'!$B$2:$M$87"}</definedName>
    <definedName name="html_3_3_3" hidden="1">{"'Sheet1'!$B$2:$M$87"}</definedName>
    <definedName name="html_3_4" localSheetId="35" hidden="1">{"'Sheet1'!$B$2:$M$87"}</definedName>
    <definedName name="html_3_4" localSheetId="37" hidden="1">{"'Sheet1'!$B$2:$M$87"}</definedName>
    <definedName name="html_3_4" localSheetId="36" hidden="1">{"'Sheet1'!$B$2:$M$87"}</definedName>
    <definedName name="html_3_4" localSheetId="33" hidden="1">{"'Sheet1'!$B$2:$M$87"}</definedName>
    <definedName name="html_3_4" localSheetId="34" hidden="1">{"'Sheet1'!$B$2:$M$87"}</definedName>
    <definedName name="html_3_4" localSheetId="31" hidden="1">{"'Sheet1'!$B$2:$M$87"}</definedName>
    <definedName name="html_3_4" hidden="1">{"'Sheet1'!$B$2:$M$87"}</definedName>
    <definedName name="html_3_4_1" localSheetId="35" hidden="1">{"'Sheet1'!$B$2:$M$87"}</definedName>
    <definedName name="html_3_4_1" localSheetId="37" hidden="1">{"'Sheet1'!$B$2:$M$87"}</definedName>
    <definedName name="html_3_4_1" localSheetId="36" hidden="1">{"'Sheet1'!$B$2:$M$87"}</definedName>
    <definedName name="html_3_4_1" localSheetId="33" hidden="1">{"'Sheet1'!$B$2:$M$87"}</definedName>
    <definedName name="html_3_4_1" localSheetId="34" hidden="1">{"'Sheet1'!$B$2:$M$87"}</definedName>
    <definedName name="html_3_4_1" localSheetId="31" hidden="1">{"'Sheet1'!$B$2:$M$87"}</definedName>
    <definedName name="html_3_4_1" hidden="1">{"'Sheet1'!$B$2:$M$87"}</definedName>
    <definedName name="html_3_4_1_1" localSheetId="35" hidden="1">{"'Sheet1'!$B$2:$M$87"}</definedName>
    <definedName name="html_3_4_1_1" localSheetId="37" hidden="1">{"'Sheet1'!$B$2:$M$87"}</definedName>
    <definedName name="html_3_4_1_1" localSheetId="36" hidden="1">{"'Sheet1'!$B$2:$M$87"}</definedName>
    <definedName name="html_3_4_1_1" localSheetId="33" hidden="1">{"'Sheet1'!$B$2:$M$87"}</definedName>
    <definedName name="html_3_4_1_1" localSheetId="34" hidden="1">{"'Sheet1'!$B$2:$M$87"}</definedName>
    <definedName name="html_3_4_1_1" localSheetId="31" hidden="1">{"'Sheet1'!$B$2:$M$87"}</definedName>
    <definedName name="html_3_4_1_1" hidden="1">{"'Sheet1'!$B$2:$M$87"}</definedName>
    <definedName name="html_3_4_1_1_1" localSheetId="35" hidden="1">{"'Sheet1'!$B$2:$M$87"}</definedName>
    <definedName name="html_3_4_1_1_1" localSheetId="37" hidden="1">{"'Sheet1'!$B$2:$M$87"}</definedName>
    <definedName name="html_3_4_1_1_1" localSheetId="36" hidden="1">{"'Sheet1'!$B$2:$M$87"}</definedName>
    <definedName name="html_3_4_1_1_1" localSheetId="33" hidden="1">{"'Sheet1'!$B$2:$M$87"}</definedName>
    <definedName name="html_3_4_1_1_1" localSheetId="34" hidden="1">{"'Sheet1'!$B$2:$M$87"}</definedName>
    <definedName name="html_3_4_1_1_1" localSheetId="31" hidden="1">{"'Sheet1'!$B$2:$M$87"}</definedName>
    <definedName name="html_3_4_1_1_1" hidden="1">{"'Sheet1'!$B$2:$M$87"}</definedName>
    <definedName name="html_3_4_1_2" localSheetId="35" hidden="1">{"'Sheet1'!$B$2:$M$87"}</definedName>
    <definedName name="html_3_4_1_2" localSheetId="37" hidden="1">{"'Sheet1'!$B$2:$M$87"}</definedName>
    <definedName name="html_3_4_1_2" localSheetId="36" hidden="1">{"'Sheet1'!$B$2:$M$87"}</definedName>
    <definedName name="html_3_4_1_2" localSheetId="33" hidden="1">{"'Sheet1'!$B$2:$M$87"}</definedName>
    <definedName name="html_3_4_1_2" localSheetId="34" hidden="1">{"'Sheet1'!$B$2:$M$87"}</definedName>
    <definedName name="html_3_4_1_2" localSheetId="31" hidden="1">{"'Sheet1'!$B$2:$M$87"}</definedName>
    <definedName name="html_3_4_1_2" hidden="1">{"'Sheet1'!$B$2:$M$87"}</definedName>
    <definedName name="html_3_4_2" localSheetId="35" hidden="1">{"'Sheet1'!$B$2:$M$87"}</definedName>
    <definedName name="html_3_4_2" localSheetId="37" hidden="1">{"'Sheet1'!$B$2:$M$87"}</definedName>
    <definedName name="html_3_4_2" localSheetId="36" hidden="1">{"'Sheet1'!$B$2:$M$87"}</definedName>
    <definedName name="html_3_4_2" localSheetId="33" hidden="1">{"'Sheet1'!$B$2:$M$87"}</definedName>
    <definedName name="html_3_4_2" localSheetId="34" hidden="1">{"'Sheet1'!$B$2:$M$87"}</definedName>
    <definedName name="html_3_4_2" localSheetId="31" hidden="1">{"'Sheet1'!$B$2:$M$87"}</definedName>
    <definedName name="html_3_4_2" hidden="1">{"'Sheet1'!$B$2:$M$87"}</definedName>
    <definedName name="html_3_4_2_1" localSheetId="35" hidden="1">{"'Sheet1'!$B$2:$M$87"}</definedName>
    <definedName name="html_3_4_2_1" localSheetId="37" hidden="1">{"'Sheet1'!$B$2:$M$87"}</definedName>
    <definedName name="html_3_4_2_1" localSheetId="36" hidden="1">{"'Sheet1'!$B$2:$M$87"}</definedName>
    <definedName name="html_3_4_2_1" localSheetId="33" hidden="1">{"'Sheet1'!$B$2:$M$87"}</definedName>
    <definedName name="html_3_4_2_1" localSheetId="34" hidden="1">{"'Sheet1'!$B$2:$M$87"}</definedName>
    <definedName name="html_3_4_2_1" localSheetId="31" hidden="1">{"'Sheet1'!$B$2:$M$87"}</definedName>
    <definedName name="html_3_4_2_1" hidden="1">{"'Sheet1'!$B$2:$M$87"}</definedName>
    <definedName name="html_3_4_3" localSheetId="35" hidden="1">{"'Sheet1'!$B$2:$M$87"}</definedName>
    <definedName name="html_3_4_3" localSheetId="37" hidden="1">{"'Sheet1'!$B$2:$M$87"}</definedName>
    <definedName name="html_3_4_3" localSheetId="36" hidden="1">{"'Sheet1'!$B$2:$M$87"}</definedName>
    <definedName name="html_3_4_3" localSheetId="33" hidden="1">{"'Sheet1'!$B$2:$M$87"}</definedName>
    <definedName name="html_3_4_3" localSheetId="34" hidden="1">{"'Sheet1'!$B$2:$M$87"}</definedName>
    <definedName name="html_3_4_3" localSheetId="31" hidden="1">{"'Sheet1'!$B$2:$M$87"}</definedName>
    <definedName name="html_3_4_3" hidden="1">{"'Sheet1'!$B$2:$M$87"}</definedName>
    <definedName name="html_3_5" localSheetId="35" hidden="1">{"'Sheet1'!$B$2:$M$87"}</definedName>
    <definedName name="html_3_5" localSheetId="37" hidden="1">{"'Sheet1'!$B$2:$M$87"}</definedName>
    <definedName name="html_3_5" localSheetId="36" hidden="1">{"'Sheet1'!$B$2:$M$87"}</definedName>
    <definedName name="html_3_5" localSheetId="33" hidden="1">{"'Sheet1'!$B$2:$M$87"}</definedName>
    <definedName name="html_3_5" localSheetId="34" hidden="1">{"'Sheet1'!$B$2:$M$87"}</definedName>
    <definedName name="html_3_5" localSheetId="31" hidden="1">{"'Sheet1'!$B$2:$M$87"}</definedName>
    <definedName name="html_3_5" hidden="1">{"'Sheet1'!$B$2:$M$87"}</definedName>
    <definedName name="html_3_5_1" localSheetId="35" hidden="1">{"'Sheet1'!$B$2:$M$87"}</definedName>
    <definedName name="html_3_5_1" localSheetId="37" hidden="1">{"'Sheet1'!$B$2:$M$87"}</definedName>
    <definedName name="html_3_5_1" localSheetId="36" hidden="1">{"'Sheet1'!$B$2:$M$87"}</definedName>
    <definedName name="html_3_5_1" localSheetId="33" hidden="1">{"'Sheet1'!$B$2:$M$87"}</definedName>
    <definedName name="html_3_5_1" localSheetId="34" hidden="1">{"'Sheet1'!$B$2:$M$87"}</definedName>
    <definedName name="html_3_5_1" localSheetId="31" hidden="1">{"'Sheet1'!$B$2:$M$87"}</definedName>
    <definedName name="html_3_5_1" hidden="1">{"'Sheet1'!$B$2:$M$87"}</definedName>
    <definedName name="html_3_5_1_1" localSheetId="35" hidden="1">{"'Sheet1'!$B$2:$M$87"}</definedName>
    <definedName name="html_3_5_1_1" localSheetId="37" hidden="1">{"'Sheet1'!$B$2:$M$87"}</definedName>
    <definedName name="html_3_5_1_1" localSheetId="36" hidden="1">{"'Sheet1'!$B$2:$M$87"}</definedName>
    <definedName name="html_3_5_1_1" localSheetId="33" hidden="1">{"'Sheet1'!$B$2:$M$87"}</definedName>
    <definedName name="html_3_5_1_1" localSheetId="34" hidden="1">{"'Sheet1'!$B$2:$M$87"}</definedName>
    <definedName name="html_3_5_1_1" localSheetId="31" hidden="1">{"'Sheet1'!$B$2:$M$87"}</definedName>
    <definedName name="html_3_5_1_1" hidden="1">{"'Sheet1'!$B$2:$M$87"}</definedName>
    <definedName name="html_3_5_2" localSheetId="35" hidden="1">{"'Sheet1'!$B$2:$M$87"}</definedName>
    <definedName name="html_3_5_2" localSheetId="37" hidden="1">{"'Sheet1'!$B$2:$M$87"}</definedName>
    <definedName name="html_3_5_2" localSheetId="36" hidden="1">{"'Sheet1'!$B$2:$M$87"}</definedName>
    <definedName name="html_3_5_2" localSheetId="33" hidden="1">{"'Sheet1'!$B$2:$M$87"}</definedName>
    <definedName name="html_3_5_2" localSheetId="34" hidden="1">{"'Sheet1'!$B$2:$M$87"}</definedName>
    <definedName name="html_3_5_2" localSheetId="31" hidden="1">{"'Sheet1'!$B$2:$M$87"}</definedName>
    <definedName name="html_3_5_2" hidden="1">{"'Sheet1'!$B$2:$M$87"}</definedName>
    <definedName name="html_4" localSheetId="35" hidden="1">{"'Sheet1'!$B$2:$M$87"}</definedName>
    <definedName name="html_4" localSheetId="37" hidden="1">{"'Sheet1'!$B$2:$M$87"}</definedName>
    <definedName name="html_4" localSheetId="36" hidden="1">{"'Sheet1'!$B$2:$M$87"}</definedName>
    <definedName name="html_4" localSheetId="33" hidden="1">{"'Sheet1'!$B$2:$M$87"}</definedName>
    <definedName name="html_4" localSheetId="34" hidden="1">{"'Sheet1'!$B$2:$M$87"}</definedName>
    <definedName name="html_4" localSheetId="31" hidden="1">{"'Sheet1'!$B$2:$M$87"}</definedName>
    <definedName name="html_4" hidden="1">{"'Sheet1'!$B$2:$M$87"}</definedName>
    <definedName name="html_4_1" localSheetId="35" hidden="1">{"'Sheet1'!$B$2:$M$87"}</definedName>
    <definedName name="html_4_1" localSheetId="37" hidden="1">{"'Sheet1'!$B$2:$M$87"}</definedName>
    <definedName name="html_4_1" localSheetId="36" hidden="1">{"'Sheet1'!$B$2:$M$87"}</definedName>
    <definedName name="html_4_1" localSheetId="33" hidden="1">{"'Sheet1'!$B$2:$M$87"}</definedName>
    <definedName name="html_4_1" localSheetId="34" hidden="1">{"'Sheet1'!$B$2:$M$87"}</definedName>
    <definedName name="html_4_1" localSheetId="31" hidden="1">{"'Sheet1'!$B$2:$M$87"}</definedName>
    <definedName name="html_4_1" hidden="1">{"'Sheet1'!$B$2:$M$87"}</definedName>
    <definedName name="html_4_1_1" localSheetId="35" hidden="1">{"'Sheet1'!$B$2:$M$87"}</definedName>
    <definedName name="html_4_1_1" localSheetId="37" hidden="1">{"'Sheet1'!$B$2:$M$87"}</definedName>
    <definedName name="html_4_1_1" localSheetId="36" hidden="1">{"'Sheet1'!$B$2:$M$87"}</definedName>
    <definedName name="html_4_1_1" localSheetId="33" hidden="1">{"'Sheet1'!$B$2:$M$87"}</definedName>
    <definedName name="html_4_1_1" localSheetId="34" hidden="1">{"'Sheet1'!$B$2:$M$87"}</definedName>
    <definedName name="html_4_1_1" localSheetId="31" hidden="1">{"'Sheet1'!$B$2:$M$87"}</definedName>
    <definedName name="html_4_1_1" hidden="1">{"'Sheet1'!$B$2:$M$87"}</definedName>
    <definedName name="html_4_1_1_1" localSheetId="35" hidden="1">{"'Sheet1'!$B$2:$M$87"}</definedName>
    <definedName name="html_4_1_1_1" localSheetId="37" hidden="1">{"'Sheet1'!$B$2:$M$87"}</definedName>
    <definedName name="html_4_1_1_1" localSheetId="36" hidden="1">{"'Sheet1'!$B$2:$M$87"}</definedName>
    <definedName name="html_4_1_1_1" localSheetId="33" hidden="1">{"'Sheet1'!$B$2:$M$87"}</definedName>
    <definedName name="html_4_1_1_1" localSheetId="34" hidden="1">{"'Sheet1'!$B$2:$M$87"}</definedName>
    <definedName name="html_4_1_1_1" localSheetId="31" hidden="1">{"'Sheet1'!$B$2:$M$87"}</definedName>
    <definedName name="html_4_1_1_1" hidden="1">{"'Sheet1'!$B$2:$M$87"}</definedName>
    <definedName name="html_4_1_2" localSheetId="35" hidden="1">{"'Sheet1'!$B$2:$M$87"}</definedName>
    <definedName name="html_4_1_2" localSheetId="37" hidden="1">{"'Sheet1'!$B$2:$M$87"}</definedName>
    <definedName name="html_4_1_2" localSheetId="36" hidden="1">{"'Sheet1'!$B$2:$M$87"}</definedName>
    <definedName name="html_4_1_2" localSheetId="33" hidden="1">{"'Sheet1'!$B$2:$M$87"}</definedName>
    <definedName name="html_4_1_2" localSheetId="34" hidden="1">{"'Sheet1'!$B$2:$M$87"}</definedName>
    <definedName name="html_4_1_2" localSheetId="31" hidden="1">{"'Sheet1'!$B$2:$M$87"}</definedName>
    <definedName name="html_4_1_2" hidden="1">{"'Sheet1'!$B$2:$M$87"}</definedName>
    <definedName name="html_4_2" localSheetId="35" hidden="1">{"'Sheet1'!$B$2:$M$87"}</definedName>
    <definedName name="html_4_2" localSheetId="37" hidden="1">{"'Sheet1'!$B$2:$M$87"}</definedName>
    <definedName name="html_4_2" localSheetId="36" hidden="1">{"'Sheet1'!$B$2:$M$87"}</definedName>
    <definedName name="html_4_2" localSheetId="33" hidden="1">{"'Sheet1'!$B$2:$M$87"}</definedName>
    <definedName name="html_4_2" localSheetId="34" hidden="1">{"'Sheet1'!$B$2:$M$87"}</definedName>
    <definedName name="html_4_2" localSheetId="31" hidden="1">{"'Sheet1'!$B$2:$M$87"}</definedName>
    <definedName name="html_4_2" hidden="1">{"'Sheet1'!$B$2:$M$87"}</definedName>
    <definedName name="html_4_2_1" localSheetId="35" hidden="1">{"'Sheet1'!$B$2:$M$87"}</definedName>
    <definedName name="html_4_2_1" localSheetId="37" hidden="1">{"'Sheet1'!$B$2:$M$87"}</definedName>
    <definedName name="html_4_2_1" localSheetId="36" hidden="1">{"'Sheet1'!$B$2:$M$87"}</definedName>
    <definedName name="html_4_2_1" localSheetId="33" hidden="1">{"'Sheet1'!$B$2:$M$87"}</definedName>
    <definedName name="html_4_2_1" localSheetId="34" hidden="1">{"'Sheet1'!$B$2:$M$87"}</definedName>
    <definedName name="html_4_2_1" localSheetId="31" hidden="1">{"'Sheet1'!$B$2:$M$87"}</definedName>
    <definedName name="html_4_2_1" hidden="1">{"'Sheet1'!$B$2:$M$87"}</definedName>
    <definedName name="html_4_3" localSheetId="35" hidden="1">{"'Sheet1'!$B$2:$M$87"}</definedName>
    <definedName name="html_4_3" localSheetId="37" hidden="1">{"'Sheet1'!$B$2:$M$87"}</definedName>
    <definedName name="html_4_3" localSheetId="36" hidden="1">{"'Sheet1'!$B$2:$M$87"}</definedName>
    <definedName name="html_4_3" localSheetId="33" hidden="1">{"'Sheet1'!$B$2:$M$87"}</definedName>
    <definedName name="html_4_3" localSheetId="34" hidden="1">{"'Sheet1'!$B$2:$M$87"}</definedName>
    <definedName name="html_4_3" localSheetId="31" hidden="1">{"'Sheet1'!$B$2:$M$87"}</definedName>
    <definedName name="html_4_3" hidden="1">{"'Sheet1'!$B$2:$M$87"}</definedName>
    <definedName name="html_5" localSheetId="35" hidden="1">{"'Sheet1'!$B$2:$M$87"}</definedName>
    <definedName name="html_5" localSheetId="37" hidden="1">{"'Sheet1'!$B$2:$M$87"}</definedName>
    <definedName name="html_5" localSheetId="36" hidden="1">{"'Sheet1'!$B$2:$M$87"}</definedName>
    <definedName name="html_5" localSheetId="33" hidden="1">{"'Sheet1'!$B$2:$M$87"}</definedName>
    <definedName name="html_5" localSheetId="34" hidden="1">{"'Sheet1'!$B$2:$M$87"}</definedName>
    <definedName name="html_5" localSheetId="31" hidden="1">{"'Sheet1'!$B$2:$M$87"}</definedName>
    <definedName name="html_5" hidden="1">{"'Sheet1'!$B$2:$M$87"}</definedName>
    <definedName name="html_5_1" localSheetId="35" hidden="1">{"'Sheet1'!$B$2:$M$87"}</definedName>
    <definedName name="html_5_1" localSheetId="37" hidden="1">{"'Sheet1'!$B$2:$M$87"}</definedName>
    <definedName name="html_5_1" localSheetId="36" hidden="1">{"'Sheet1'!$B$2:$M$87"}</definedName>
    <definedName name="html_5_1" localSheetId="33" hidden="1">{"'Sheet1'!$B$2:$M$87"}</definedName>
    <definedName name="html_5_1" localSheetId="34" hidden="1">{"'Sheet1'!$B$2:$M$87"}</definedName>
    <definedName name="html_5_1" localSheetId="31" hidden="1">{"'Sheet1'!$B$2:$M$87"}</definedName>
    <definedName name="html_5_1" hidden="1">{"'Sheet1'!$B$2:$M$87"}</definedName>
    <definedName name="html_5_1_1" localSheetId="35" hidden="1">{"'Sheet1'!$B$2:$M$87"}</definedName>
    <definedName name="html_5_1_1" localSheetId="37" hidden="1">{"'Sheet1'!$B$2:$M$87"}</definedName>
    <definedName name="html_5_1_1" localSheetId="36" hidden="1">{"'Sheet1'!$B$2:$M$87"}</definedName>
    <definedName name="html_5_1_1" localSheetId="33" hidden="1">{"'Sheet1'!$B$2:$M$87"}</definedName>
    <definedName name="html_5_1_1" localSheetId="34" hidden="1">{"'Sheet1'!$B$2:$M$87"}</definedName>
    <definedName name="html_5_1_1" localSheetId="31" hidden="1">{"'Sheet1'!$B$2:$M$87"}</definedName>
    <definedName name="html_5_1_1" hidden="1">{"'Sheet1'!$B$2:$M$87"}</definedName>
    <definedName name="html_5_1_1_1" localSheetId="35" hidden="1">{"'Sheet1'!$B$2:$M$87"}</definedName>
    <definedName name="html_5_1_1_1" localSheetId="37" hidden="1">{"'Sheet1'!$B$2:$M$87"}</definedName>
    <definedName name="html_5_1_1_1" localSheetId="36" hidden="1">{"'Sheet1'!$B$2:$M$87"}</definedName>
    <definedName name="html_5_1_1_1" localSheetId="33" hidden="1">{"'Sheet1'!$B$2:$M$87"}</definedName>
    <definedName name="html_5_1_1_1" localSheetId="34" hidden="1">{"'Sheet1'!$B$2:$M$87"}</definedName>
    <definedName name="html_5_1_1_1" localSheetId="31" hidden="1">{"'Sheet1'!$B$2:$M$87"}</definedName>
    <definedName name="html_5_1_1_1" hidden="1">{"'Sheet1'!$B$2:$M$87"}</definedName>
    <definedName name="html_5_1_2" localSheetId="35" hidden="1">{"'Sheet1'!$B$2:$M$87"}</definedName>
    <definedName name="html_5_1_2" localSheetId="37" hidden="1">{"'Sheet1'!$B$2:$M$87"}</definedName>
    <definedName name="html_5_1_2" localSheetId="36" hidden="1">{"'Sheet1'!$B$2:$M$87"}</definedName>
    <definedName name="html_5_1_2" localSheetId="33" hidden="1">{"'Sheet1'!$B$2:$M$87"}</definedName>
    <definedName name="html_5_1_2" localSheetId="34" hidden="1">{"'Sheet1'!$B$2:$M$87"}</definedName>
    <definedName name="html_5_1_2" localSheetId="31" hidden="1">{"'Sheet1'!$B$2:$M$87"}</definedName>
    <definedName name="html_5_1_2" hidden="1">{"'Sheet1'!$B$2:$M$87"}</definedName>
    <definedName name="html_5_2" localSheetId="35" hidden="1">{"'Sheet1'!$B$2:$M$87"}</definedName>
    <definedName name="html_5_2" localSheetId="37" hidden="1">{"'Sheet1'!$B$2:$M$87"}</definedName>
    <definedName name="html_5_2" localSheetId="36" hidden="1">{"'Sheet1'!$B$2:$M$87"}</definedName>
    <definedName name="html_5_2" localSheetId="33" hidden="1">{"'Sheet1'!$B$2:$M$87"}</definedName>
    <definedName name="html_5_2" localSheetId="34" hidden="1">{"'Sheet1'!$B$2:$M$87"}</definedName>
    <definedName name="html_5_2" localSheetId="31" hidden="1">{"'Sheet1'!$B$2:$M$87"}</definedName>
    <definedName name="html_5_2" hidden="1">{"'Sheet1'!$B$2:$M$87"}</definedName>
    <definedName name="html_5_2_1" localSheetId="35" hidden="1">{"'Sheet1'!$B$2:$M$87"}</definedName>
    <definedName name="html_5_2_1" localSheetId="37" hidden="1">{"'Sheet1'!$B$2:$M$87"}</definedName>
    <definedName name="html_5_2_1" localSheetId="36" hidden="1">{"'Sheet1'!$B$2:$M$87"}</definedName>
    <definedName name="html_5_2_1" localSheetId="33" hidden="1">{"'Sheet1'!$B$2:$M$87"}</definedName>
    <definedName name="html_5_2_1" localSheetId="34" hidden="1">{"'Sheet1'!$B$2:$M$87"}</definedName>
    <definedName name="html_5_2_1" localSheetId="31" hidden="1">{"'Sheet1'!$B$2:$M$87"}</definedName>
    <definedName name="html_5_2_1" hidden="1">{"'Sheet1'!$B$2:$M$87"}</definedName>
    <definedName name="html_5_3" localSheetId="35" hidden="1">{"'Sheet1'!$B$2:$M$87"}</definedName>
    <definedName name="html_5_3" localSheetId="37" hidden="1">{"'Sheet1'!$B$2:$M$87"}</definedName>
    <definedName name="html_5_3" localSheetId="36" hidden="1">{"'Sheet1'!$B$2:$M$87"}</definedName>
    <definedName name="html_5_3" localSheetId="33" hidden="1">{"'Sheet1'!$B$2:$M$87"}</definedName>
    <definedName name="html_5_3" localSheetId="34" hidden="1">{"'Sheet1'!$B$2:$M$87"}</definedName>
    <definedName name="html_5_3" localSheetId="31" hidden="1">{"'Sheet1'!$B$2:$M$87"}</definedName>
    <definedName name="html_5_3" hidden="1">{"'Sheet1'!$B$2:$M$87"}</definedName>
    <definedName name="HTML_CodePage" localSheetId="37" hidden="1">1252</definedName>
    <definedName name="HTML_CodePage" localSheetId="32" hidden="1">1252</definedName>
    <definedName name="HTML_CodePage" localSheetId="21" hidden="1">1252</definedName>
    <definedName name="HTML_CodePage" localSheetId="31" hidden="1">9</definedName>
    <definedName name="HTML_CodePage" hidden="1">950</definedName>
    <definedName name="HTML_CodePage1" hidden="1">9</definedName>
    <definedName name="HTML_Control" localSheetId="35" hidden="1">{"'resumen REV 3'!$B$1:$Q$69"}</definedName>
    <definedName name="HTML_Control" localSheetId="37" hidden="1">{"'Sheet1'!$A$1:$X$25"}</definedName>
    <definedName name="HTML_Control" localSheetId="32" hidden="1">{"'Sheet1'!$A$1:$X$25"}</definedName>
    <definedName name="HTML_Control" localSheetId="21" hidden="1">{"'Sheet1'!$A$1:$X$25"}</definedName>
    <definedName name="HTML_Control" localSheetId="36" hidden="1">{"'resumen REV 3'!$B$1:$Q$69"}</definedName>
    <definedName name="HTML_Control" localSheetId="30" hidden="1">{"'Sheet1'!$A$1:$G$85"}</definedName>
    <definedName name="HTML_Control" localSheetId="33" hidden="1">{"'resumen REV 3'!$B$1:$Q$69"}</definedName>
    <definedName name="HTML_Control" localSheetId="34" hidden="1">{"'resumen REV 3'!$B$1:$Q$69"}</definedName>
    <definedName name="HTML_Control" localSheetId="31" hidden="1">{"'Break down'!$A$4"}</definedName>
    <definedName name="HTML_Control" localSheetId="29" hidden="1">{"'Sheet1'!$A$1:$G$85"}</definedName>
    <definedName name="HTML_Control" hidden="1">{"'Sheet1'!$L$16"}</definedName>
    <definedName name="HTML_Control_1" localSheetId="35" hidden="1">{"'Sheet1'!$B$2:$M$87"}</definedName>
    <definedName name="HTML_Control_1" localSheetId="37" hidden="1">{"'Sheet1'!$B$2:$M$87"}</definedName>
    <definedName name="HTML_Control_1" localSheetId="36" hidden="1">{"'Sheet1'!$B$2:$M$87"}</definedName>
    <definedName name="HTML_Control_1" localSheetId="33" hidden="1">{"'Sheet1'!$B$2:$M$87"}</definedName>
    <definedName name="HTML_Control_1" localSheetId="34" hidden="1">{"'Sheet1'!$B$2:$M$87"}</definedName>
    <definedName name="HTML_Control_1" localSheetId="31" hidden="1">{"'Sheet1'!$B$2:$M$87"}</definedName>
    <definedName name="HTML_Control_1" hidden="1">{"'Sheet1'!$B$2:$M$87"}</definedName>
    <definedName name="HTML_Control_1_1" localSheetId="35" hidden="1">{"'Sheet1'!$B$2:$M$87"}</definedName>
    <definedName name="HTML_Control_1_1" localSheetId="37" hidden="1">{"'Sheet1'!$B$2:$M$87"}</definedName>
    <definedName name="HTML_Control_1_1" localSheetId="36" hidden="1">{"'Sheet1'!$B$2:$M$87"}</definedName>
    <definedName name="HTML_Control_1_1" localSheetId="33" hidden="1">{"'Sheet1'!$B$2:$M$87"}</definedName>
    <definedName name="HTML_Control_1_1" localSheetId="34" hidden="1">{"'Sheet1'!$B$2:$M$87"}</definedName>
    <definedName name="HTML_Control_1_1" localSheetId="31" hidden="1">{"'Sheet1'!$B$2:$M$87"}</definedName>
    <definedName name="HTML_Control_1_1" hidden="1">{"'Sheet1'!$B$2:$M$87"}</definedName>
    <definedName name="HTML_Control_1_1_1" localSheetId="35" hidden="1">{"'Sheet1'!$B$2:$M$87"}</definedName>
    <definedName name="HTML_Control_1_1_1" localSheetId="37" hidden="1">{"'Sheet1'!$B$2:$M$87"}</definedName>
    <definedName name="HTML_Control_1_1_1" localSheetId="36" hidden="1">{"'Sheet1'!$B$2:$M$87"}</definedName>
    <definedName name="HTML_Control_1_1_1" localSheetId="33" hidden="1">{"'Sheet1'!$B$2:$M$87"}</definedName>
    <definedName name="HTML_Control_1_1_1" localSheetId="34" hidden="1">{"'Sheet1'!$B$2:$M$87"}</definedName>
    <definedName name="HTML_Control_1_1_1" localSheetId="31" hidden="1">{"'Sheet1'!$B$2:$M$87"}</definedName>
    <definedName name="HTML_Control_1_1_1" hidden="1">{"'Sheet1'!$B$2:$M$87"}</definedName>
    <definedName name="HTML_Control_1_1_1_1" localSheetId="35" hidden="1">{"'Sheet1'!$B$2:$M$87"}</definedName>
    <definedName name="HTML_Control_1_1_1_1" localSheetId="37" hidden="1">{"'Sheet1'!$B$2:$M$87"}</definedName>
    <definedName name="HTML_Control_1_1_1_1" localSheetId="36" hidden="1">{"'Sheet1'!$B$2:$M$87"}</definedName>
    <definedName name="HTML_Control_1_1_1_1" localSheetId="33" hidden="1">{"'Sheet1'!$B$2:$M$87"}</definedName>
    <definedName name="HTML_Control_1_1_1_1" localSheetId="34" hidden="1">{"'Sheet1'!$B$2:$M$87"}</definedName>
    <definedName name="HTML_Control_1_1_1_1" localSheetId="31" hidden="1">{"'Sheet1'!$B$2:$M$87"}</definedName>
    <definedName name="HTML_Control_1_1_1_1" hidden="1">{"'Sheet1'!$B$2:$M$87"}</definedName>
    <definedName name="HTML_Control_1_1_1_1_1" localSheetId="35" hidden="1">{"'Sheet1'!$B$2:$M$87"}</definedName>
    <definedName name="HTML_Control_1_1_1_1_1" localSheetId="37" hidden="1">{"'Sheet1'!$B$2:$M$87"}</definedName>
    <definedName name="HTML_Control_1_1_1_1_1" localSheetId="36" hidden="1">{"'Sheet1'!$B$2:$M$87"}</definedName>
    <definedName name="HTML_Control_1_1_1_1_1" localSheetId="33" hidden="1">{"'Sheet1'!$B$2:$M$87"}</definedName>
    <definedName name="HTML_Control_1_1_1_1_1" localSheetId="34" hidden="1">{"'Sheet1'!$B$2:$M$87"}</definedName>
    <definedName name="HTML_Control_1_1_1_1_1" localSheetId="31" hidden="1">{"'Sheet1'!$B$2:$M$87"}</definedName>
    <definedName name="HTML_Control_1_1_1_1_1" hidden="1">{"'Sheet1'!$B$2:$M$87"}</definedName>
    <definedName name="HTML_Control_1_1_1_2" localSheetId="35" hidden="1">{"'Sheet1'!$B$2:$M$87"}</definedName>
    <definedName name="HTML_Control_1_1_1_2" localSheetId="37" hidden="1">{"'Sheet1'!$B$2:$M$87"}</definedName>
    <definedName name="HTML_Control_1_1_1_2" localSheetId="36" hidden="1">{"'Sheet1'!$B$2:$M$87"}</definedName>
    <definedName name="HTML_Control_1_1_1_2" localSheetId="33" hidden="1">{"'Sheet1'!$B$2:$M$87"}</definedName>
    <definedName name="HTML_Control_1_1_1_2" localSheetId="34" hidden="1">{"'Sheet1'!$B$2:$M$87"}</definedName>
    <definedName name="HTML_Control_1_1_1_2" localSheetId="31" hidden="1">{"'Sheet1'!$B$2:$M$87"}</definedName>
    <definedName name="HTML_Control_1_1_1_2" hidden="1">{"'Sheet1'!$B$2:$M$87"}</definedName>
    <definedName name="HTML_Control_1_1_2" localSheetId="35" hidden="1">{"'Sheet1'!$B$2:$M$87"}</definedName>
    <definedName name="HTML_Control_1_1_2" localSheetId="37" hidden="1">{"'Sheet1'!$B$2:$M$87"}</definedName>
    <definedName name="HTML_Control_1_1_2" localSheetId="36" hidden="1">{"'Sheet1'!$B$2:$M$87"}</definedName>
    <definedName name="HTML_Control_1_1_2" localSheetId="33" hidden="1">{"'Sheet1'!$B$2:$M$87"}</definedName>
    <definedName name="HTML_Control_1_1_2" localSheetId="34" hidden="1">{"'Sheet1'!$B$2:$M$87"}</definedName>
    <definedName name="HTML_Control_1_1_2" localSheetId="31" hidden="1">{"'Sheet1'!$B$2:$M$87"}</definedName>
    <definedName name="HTML_Control_1_1_2" hidden="1">{"'Sheet1'!$B$2:$M$87"}</definedName>
    <definedName name="HTML_Control_1_1_2_1" localSheetId="35" hidden="1">{"'Sheet1'!$B$2:$M$87"}</definedName>
    <definedName name="HTML_Control_1_1_2_1" localSheetId="37" hidden="1">{"'Sheet1'!$B$2:$M$87"}</definedName>
    <definedName name="HTML_Control_1_1_2_1" localSheetId="36" hidden="1">{"'Sheet1'!$B$2:$M$87"}</definedName>
    <definedName name="HTML_Control_1_1_2_1" localSheetId="33" hidden="1">{"'Sheet1'!$B$2:$M$87"}</definedName>
    <definedName name="HTML_Control_1_1_2_1" localSheetId="34" hidden="1">{"'Sheet1'!$B$2:$M$87"}</definedName>
    <definedName name="HTML_Control_1_1_2_1" localSheetId="31" hidden="1">{"'Sheet1'!$B$2:$M$87"}</definedName>
    <definedName name="HTML_Control_1_1_2_1" hidden="1">{"'Sheet1'!$B$2:$M$87"}</definedName>
    <definedName name="HTML_Control_1_1_3" localSheetId="35" hidden="1">{"'Sheet1'!$B$2:$M$87"}</definedName>
    <definedName name="HTML_Control_1_1_3" localSheetId="37" hidden="1">{"'Sheet1'!$B$2:$M$87"}</definedName>
    <definedName name="HTML_Control_1_1_3" localSheetId="36" hidden="1">{"'Sheet1'!$B$2:$M$87"}</definedName>
    <definedName name="HTML_Control_1_1_3" localSheetId="33" hidden="1">{"'Sheet1'!$B$2:$M$87"}</definedName>
    <definedName name="HTML_Control_1_1_3" localSheetId="34" hidden="1">{"'Sheet1'!$B$2:$M$87"}</definedName>
    <definedName name="HTML_Control_1_1_3" localSheetId="31" hidden="1">{"'Sheet1'!$B$2:$M$87"}</definedName>
    <definedName name="HTML_Control_1_1_3" hidden="1">{"'Sheet1'!$B$2:$M$87"}</definedName>
    <definedName name="HTML_Control_1_2" localSheetId="35" hidden="1">{"'Sheet1'!$B$2:$M$87"}</definedName>
    <definedName name="HTML_Control_1_2" localSheetId="37" hidden="1">{"'Sheet1'!$B$2:$M$87"}</definedName>
    <definedName name="HTML_Control_1_2" localSheetId="36" hidden="1">{"'Sheet1'!$B$2:$M$87"}</definedName>
    <definedName name="HTML_Control_1_2" localSheetId="33" hidden="1">{"'Sheet1'!$B$2:$M$87"}</definedName>
    <definedName name="HTML_Control_1_2" localSheetId="34" hidden="1">{"'Sheet1'!$B$2:$M$87"}</definedName>
    <definedName name="HTML_Control_1_2" localSheetId="31" hidden="1">{"'Sheet1'!$B$2:$M$87"}</definedName>
    <definedName name="HTML_Control_1_2" hidden="1">{"'Sheet1'!$B$2:$M$87"}</definedName>
    <definedName name="HTML_Control_1_2_1" localSheetId="35" hidden="1">{"'Sheet1'!$B$2:$M$87"}</definedName>
    <definedName name="HTML_Control_1_2_1" localSheetId="37" hidden="1">{"'Sheet1'!$B$2:$M$87"}</definedName>
    <definedName name="HTML_Control_1_2_1" localSheetId="36" hidden="1">{"'Sheet1'!$B$2:$M$87"}</definedName>
    <definedName name="HTML_Control_1_2_1" localSheetId="33" hidden="1">{"'Sheet1'!$B$2:$M$87"}</definedName>
    <definedName name="HTML_Control_1_2_1" localSheetId="34" hidden="1">{"'Sheet1'!$B$2:$M$87"}</definedName>
    <definedName name="HTML_Control_1_2_1" localSheetId="31" hidden="1">{"'Sheet1'!$B$2:$M$87"}</definedName>
    <definedName name="HTML_Control_1_2_1" hidden="1">{"'Sheet1'!$B$2:$M$87"}</definedName>
    <definedName name="HTML_Control_1_2_1_1" localSheetId="35" hidden="1">{"'Sheet1'!$B$2:$M$87"}</definedName>
    <definedName name="HTML_Control_1_2_1_1" localSheetId="37" hidden="1">{"'Sheet1'!$B$2:$M$87"}</definedName>
    <definedName name="HTML_Control_1_2_1_1" localSheetId="36" hidden="1">{"'Sheet1'!$B$2:$M$87"}</definedName>
    <definedName name="HTML_Control_1_2_1_1" localSheetId="33" hidden="1">{"'Sheet1'!$B$2:$M$87"}</definedName>
    <definedName name="HTML_Control_1_2_1_1" localSheetId="34" hidden="1">{"'Sheet1'!$B$2:$M$87"}</definedName>
    <definedName name="HTML_Control_1_2_1_1" localSheetId="31" hidden="1">{"'Sheet1'!$B$2:$M$87"}</definedName>
    <definedName name="HTML_Control_1_2_1_1" hidden="1">{"'Sheet1'!$B$2:$M$87"}</definedName>
    <definedName name="HTML_Control_1_2_1_1_1" localSheetId="35" hidden="1">{"'Sheet1'!$B$2:$M$87"}</definedName>
    <definedName name="HTML_Control_1_2_1_1_1" localSheetId="37" hidden="1">{"'Sheet1'!$B$2:$M$87"}</definedName>
    <definedName name="HTML_Control_1_2_1_1_1" localSheetId="36" hidden="1">{"'Sheet1'!$B$2:$M$87"}</definedName>
    <definedName name="HTML_Control_1_2_1_1_1" localSheetId="33" hidden="1">{"'Sheet1'!$B$2:$M$87"}</definedName>
    <definedName name="HTML_Control_1_2_1_1_1" localSheetId="34" hidden="1">{"'Sheet1'!$B$2:$M$87"}</definedName>
    <definedName name="HTML_Control_1_2_1_1_1" localSheetId="31" hidden="1">{"'Sheet1'!$B$2:$M$87"}</definedName>
    <definedName name="HTML_Control_1_2_1_1_1" hidden="1">{"'Sheet1'!$B$2:$M$87"}</definedName>
    <definedName name="HTML_Control_1_2_1_2" localSheetId="35" hidden="1">{"'Sheet1'!$B$2:$M$87"}</definedName>
    <definedName name="HTML_Control_1_2_1_2" localSheetId="37" hidden="1">{"'Sheet1'!$B$2:$M$87"}</definedName>
    <definedName name="HTML_Control_1_2_1_2" localSheetId="36" hidden="1">{"'Sheet1'!$B$2:$M$87"}</definedName>
    <definedName name="HTML_Control_1_2_1_2" localSheetId="33" hidden="1">{"'Sheet1'!$B$2:$M$87"}</definedName>
    <definedName name="HTML_Control_1_2_1_2" localSheetId="34" hidden="1">{"'Sheet1'!$B$2:$M$87"}</definedName>
    <definedName name="HTML_Control_1_2_1_2" localSheetId="31" hidden="1">{"'Sheet1'!$B$2:$M$87"}</definedName>
    <definedName name="HTML_Control_1_2_1_2" hidden="1">{"'Sheet1'!$B$2:$M$87"}</definedName>
    <definedName name="HTML_Control_1_2_2" localSheetId="35" hidden="1">{"'Sheet1'!$B$2:$M$87"}</definedName>
    <definedName name="HTML_Control_1_2_2" localSheetId="37" hidden="1">{"'Sheet1'!$B$2:$M$87"}</definedName>
    <definedName name="HTML_Control_1_2_2" localSheetId="36" hidden="1">{"'Sheet1'!$B$2:$M$87"}</definedName>
    <definedName name="HTML_Control_1_2_2" localSheetId="33" hidden="1">{"'Sheet1'!$B$2:$M$87"}</definedName>
    <definedName name="HTML_Control_1_2_2" localSheetId="34" hidden="1">{"'Sheet1'!$B$2:$M$87"}</definedName>
    <definedName name="HTML_Control_1_2_2" localSheetId="31" hidden="1">{"'Sheet1'!$B$2:$M$87"}</definedName>
    <definedName name="HTML_Control_1_2_2" hidden="1">{"'Sheet1'!$B$2:$M$87"}</definedName>
    <definedName name="HTML_Control_1_2_2_1" localSheetId="35" hidden="1">{"'Sheet1'!$B$2:$M$87"}</definedName>
    <definedName name="HTML_Control_1_2_2_1" localSheetId="37" hidden="1">{"'Sheet1'!$B$2:$M$87"}</definedName>
    <definedName name="HTML_Control_1_2_2_1" localSheetId="36" hidden="1">{"'Sheet1'!$B$2:$M$87"}</definedName>
    <definedName name="HTML_Control_1_2_2_1" localSheetId="33" hidden="1">{"'Sheet1'!$B$2:$M$87"}</definedName>
    <definedName name="HTML_Control_1_2_2_1" localSheetId="34" hidden="1">{"'Sheet1'!$B$2:$M$87"}</definedName>
    <definedName name="HTML_Control_1_2_2_1" localSheetId="31" hidden="1">{"'Sheet1'!$B$2:$M$87"}</definedName>
    <definedName name="HTML_Control_1_2_2_1" hidden="1">{"'Sheet1'!$B$2:$M$87"}</definedName>
    <definedName name="HTML_Control_1_2_3" localSheetId="35" hidden="1">{"'Sheet1'!$B$2:$M$87"}</definedName>
    <definedName name="HTML_Control_1_2_3" localSheetId="37" hidden="1">{"'Sheet1'!$B$2:$M$87"}</definedName>
    <definedName name="HTML_Control_1_2_3" localSheetId="36" hidden="1">{"'Sheet1'!$B$2:$M$87"}</definedName>
    <definedName name="HTML_Control_1_2_3" localSheetId="33" hidden="1">{"'Sheet1'!$B$2:$M$87"}</definedName>
    <definedName name="HTML_Control_1_2_3" localSheetId="34" hidden="1">{"'Sheet1'!$B$2:$M$87"}</definedName>
    <definedName name="HTML_Control_1_2_3" localSheetId="31" hidden="1">{"'Sheet1'!$B$2:$M$87"}</definedName>
    <definedName name="HTML_Control_1_2_3" hidden="1">{"'Sheet1'!$B$2:$M$87"}</definedName>
    <definedName name="HTML_Control_1_3" localSheetId="35" hidden="1">{"'Sheet1'!$B$2:$M$87"}</definedName>
    <definedName name="HTML_Control_1_3" localSheetId="37" hidden="1">{"'Sheet1'!$B$2:$M$87"}</definedName>
    <definedName name="HTML_Control_1_3" localSheetId="36" hidden="1">{"'Sheet1'!$B$2:$M$87"}</definedName>
    <definedName name="HTML_Control_1_3" localSheetId="33" hidden="1">{"'Sheet1'!$B$2:$M$87"}</definedName>
    <definedName name="HTML_Control_1_3" localSheetId="34" hidden="1">{"'Sheet1'!$B$2:$M$87"}</definedName>
    <definedName name="HTML_Control_1_3" localSheetId="31" hidden="1">{"'Sheet1'!$B$2:$M$87"}</definedName>
    <definedName name="HTML_Control_1_3" hidden="1">{"'Sheet1'!$B$2:$M$87"}</definedName>
    <definedName name="HTML_Control_1_3_1" localSheetId="35" hidden="1">{"'Sheet1'!$B$2:$M$87"}</definedName>
    <definedName name="HTML_Control_1_3_1" localSheetId="37" hidden="1">{"'Sheet1'!$B$2:$M$87"}</definedName>
    <definedName name="HTML_Control_1_3_1" localSheetId="36" hidden="1">{"'Sheet1'!$B$2:$M$87"}</definedName>
    <definedName name="HTML_Control_1_3_1" localSheetId="33" hidden="1">{"'Sheet1'!$B$2:$M$87"}</definedName>
    <definedName name="HTML_Control_1_3_1" localSheetId="34" hidden="1">{"'Sheet1'!$B$2:$M$87"}</definedName>
    <definedName name="HTML_Control_1_3_1" localSheetId="31" hidden="1">{"'Sheet1'!$B$2:$M$87"}</definedName>
    <definedName name="HTML_Control_1_3_1" hidden="1">{"'Sheet1'!$B$2:$M$87"}</definedName>
    <definedName name="HTML_Control_1_3_1_1" localSheetId="35" hidden="1">{"'Sheet1'!$B$2:$M$87"}</definedName>
    <definedName name="HTML_Control_1_3_1_1" localSheetId="37" hidden="1">{"'Sheet1'!$B$2:$M$87"}</definedName>
    <definedName name="HTML_Control_1_3_1_1" localSheetId="36" hidden="1">{"'Sheet1'!$B$2:$M$87"}</definedName>
    <definedName name="HTML_Control_1_3_1_1" localSheetId="33" hidden="1">{"'Sheet1'!$B$2:$M$87"}</definedName>
    <definedName name="HTML_Control_1_3_1_1" localSheetId="34" hidden="1">{"'Sheet1'!$B$2:$M$87"}</definedName>
    <definedName name="HTML_Control_1_3_1_1" localSheetId="31" hidden="1">{"'Sheet1'!$B$2:$M$87"}</definedName>
    <definedName name="HTML_Control_1_3_1_1" hidden="1">{"'Sheet1'!$B$2:$M$87"}</definedName>
    <definedName name="HTML_Control_1_3_1_1_1" localSheetId="35" hidden="1">{"'Sheet1'!$B$2:$M$87"}</definedName>
    <definedName name="HTML_Control_1_3_1_1_1" localSheetId="37" hidden="1">{"'Sheet1'!$B$2:$M$87"}</definedName>
    <definedName name="HTML_Control_1_3_1_1_1" localSheetId="36" hidden="1">{"'Sheet1'!$B$2:$M$87"}</definedName>
    <definedName name="HTML_Control_1_3_1_1_1" localSheetId="33" hidden="1">{"'Sheet1'!$B$2:$M$87"}</definedName>
    <definedName name="HTML_Control_1_3_1_1_1" localSheetId="34" hidden="1">{"'Sheet1'!$B$2:$M$87"}</definedName>
    <definedName name="HTML_Control_1_3_1_1_1" localSheetId="31" hidden="1">{"'Sheet1'!$B$2:$M$87"}</definedName>
    <definedName name="HTML_Control_1_3_1_1_1" hidden="1">{"'Sheet1'!$B$2:$M$87"}</definedName>
    <definedName name="HTML_Control_1_3_1_2" localSheetId="35" hidden="1">{"'Sheet1'!$B$2:$M$87"}</definedName>
    <definedName name="HTML_Control_1_3_1_2" localSheetId="37" hidden="1">{"'Sheet1'!$B$2:$M$87"}</definedName>
    <definedName name="HTML_Control_1_3_1_2" localSheetId="36" hidden="1">{"'Sheet1'!$B$2:$M$87"}</definedName>
    <definedName name="HTML_Control_1_3_1_2" localSheetId="33" hidden="1">{"'Sheet1'!$B$2:$M$87"}</definedName>
    <definedName name="HTML_Control_1_3_1_2" localSheetId="34" hidden="1">{"'Sheet1'!$B$2:$M$87"}</definedName>
    <definedName name="HTML_Control_1_3_1_2" localSheetId="31" hidden="1">{"'Sheet1'!$B$2:$M$87"}</definedName>
    <definedName name="HTML_Control_1_3_1_2" hidden="1">{"'Sheet1'!$B$2:$M$87"}</definedName>
    <definedName name="HTML_Control_1_3_2" localSheetId="35" hidden="1">{"'Sheet1'!$B$2:$M$87"}</definedName>
    <definedName name="HTML_Control_1_3_2" localSheetId="37" hidden="1">{"'Sheet1'!$B$2:$M$87"}</definedName>
    <definedName name="HTML_Control_1_3_2" localSheetId="36" hidden="1">{"'Sheet1'!$B$2:$M$87"}</definedName>
    <definedName name="HTML_Control_1_3_2" localSheetId="33" hidden="1">{"'Sheet1'!$B$2:$M$87"}</definedName>
    <definedName name="HTML_Control_1_3_2" localSheetId="34" hidden="1">{"'Sheet1'!$B$2:$M$87"}</definedName>
    <definedName name="HTML_Control_1_3_2" localSheetId="31" hidden="1">{"'Sheet1'!$B$2:$M$87"}</definedName>
    <definedName name="HTML_Control_1_3_2" hidden="1">{"'Sheet1'!$B$2:$M$87"}</definedName>
    <definedName name="HTML_Control_1_3_2_1" localSheetId="35" hidden="1">{"'Sheet1'!$B$2:$M$87"}</definedName>
    <definedName name="HTML_Control_1_3_2_1" localSheetId="37" hidden="1">{"'Sheet1'!$B$2:$M$87"}</definedName>
    <definedName name="HTML_Control_1_3_2_1" localSheetId="36" hidden="1">{"'Sheet1'!$B$2:$M$87"}</definedName>
    <definedName name="HTML_Control_1_3_2_1" localSheetId="33" hidden="1">{"'Sheet1'!$B$2:$M$87"}</definedName>
    <definedName name="HTML_Control_1_3_2_1" localSheetId="34" hidden="1">{"'Sheet1'!$B$2:$M$87"}</definedName>
    <definedName name="HTML_Control_1_3_2_1" localSheetId="31" hidden="1">{"'Sheet1'!$B$2:$M$87"}</definedName>
    <definedName name="HTML_Control_1_3_2_1" hidden="1">{"'Sheet1'!$B$2:$M$87"}</definedName>
    <definedName name="HTML_Control_1_3_3" localSheetId="35" hidden="1">{"'Sheet1'!$B$2:$M$87"}</definedName>
    <definedName name="HTML_Control_1_3_3" localSheetId="37" hidden="1">{"'Sheet1'!$B$2:$M$87"}</definedName>
    <definedName name="HTML_Control_1_3_3" localSheetId="36" hidden="1">{"'Sheet1'!$B$2:$M$87"}</definedName>
    <definedName name="HTML_Control_1_3_3" localSheetId="33" hidden="1">{"'Sheet1'!$B$2:$M$87"}</definedName>
    <definedName name="HTML_Control_1_3_3" localSheetId="34" hidden="1">{"'Sheet1'!$B$2:$M$87"}</definedName>
    <definedName name="HTML_Control_1_3_3" localSheetId="31" hidden="1">{"'Sheet1'!$B$2:$M$87"}</definedName>
    <definedName name="HTML_Control_1_3_3" hidden="1">{"'Sheet1'!$B$2:$M$87"}</definedName>
    <definedName name="HTML_Control_1_4" localSheetId="35" hidden="1">{"'Sheet1'!$B$2:$M$87"}</definedName>
    <definedName name="HTML_Control_1_4" localSheetId="37" hidden="1">{"'Sheet1'!$B$2:$M$87"}</definedName>
    <definedName name="HTML_Control_1_4" localSheetId="36" hidden="1">{"'Sheet1'!$B$2:$M$87"}</definedName>
    <definedName name="HTML_Control_1_4" localSheetId="33" hidden="1">{"'Sheet1'!$B$2:$M$87"}</definedName>
    <definedName name="HTML_Control_1_4" localSheetId="34" hidden="1">{"'Sheet1'!$B$2:$M$87"}</definedName>
    <definedName name="HTML_Control_1_4" localSheetId="31" hidden="1">{"'Sheet1'!$B$2:$M$87"}</definedName>
    <definedName name="HTML_Control_1_4" hidden="1">{"'Sheet1'!$B$2:$M$87"}</definedName>
    <definedName name="HTML_Control_1_4_1" localSheetId="35" hidden="1">{"'Sheet1'!$B$2:$M$87"}</definedName>
    <definedName name="HTML_Control_1_4_1" localSheetId="37" hidden="1">{"'Sheet1'!$B$2:$M$87"}</definedName>
    <definedName name="HTML_Control_1_4_1" localSheetId="36" hidden="1">{"'Sheet1'!$B$2:$M$87"}</definedName>
    <definedName name="HTML_Control_1_4_1" localSheetId="33" hidden="1">{"'Sheet1'!$B$2:$M$87"}</definedName>
    <definedName name="HTML_Control_1_4_1" localSheetId="34" hidden="1">{"'Sheet1'!$B$2:$M$87"}</definedName>
    <definedName name="HTML_Control_1_4_1" localSheetId="31" hidden="1">{"'Sheet1'!$B$2:$M$87"}</definedName>
    <definedName name="HTML_Control_1_4_1" hidden="1">{"'Sheet1'!$B$2:$M$87"}</definedName>
    <definedName name="HTML_Control_1_4_1_1" localSheetId="35" hidden="1">{"'Sheet1'!$B$2:$M$87"}</definedName>
    <definedName name="HTML_Control_1_4_1_1" localSheetId="37" hidden="1">{"'Sheet1'!$B$2:$M$87"}</definedName>
    <definedName name="HTML_Control_1_4_1_1" localSheetId="36" hidden="1">{"'Sheet1'!$B$2:$M$87"}</definedName>
    <definedName name="HTML_Control_1_4_1_1" localSheetId="33" hidden="1">{"'Sheet1'!$B$2:$M$87"}</definedName>
    <definedName name="HTML_Control_1_4_1_1" localSheetId="34" hidden="1">{"'Sheet1'!$B$2:$M$87"}</definedName>
    <definedName name="HTML_Control_1_4_1_1" localSheetId="31" hidden="1">{"'Sheet1'!$B$2:$M$87"}</definedName>
    <definedName name="HTML_Control_1_4_1_1" hidden="1">{"'Sheet1'!$B$2:$M$87"}</definedName>
    <definedName name="HTML_Control_1_4_1_1_1" localSheetId="35" hidden="1">{"'Sheet1'!$B$2:$M$87"}</definedName>
    <definedName name="HTML_Control_1_4_1_1_1" localSheetId="37" hidden="1">{"'Sheet1'!$B$2:$M$87"}</definedName>
    <definedName name="HTML_Control_1_4_1_1_1" localSheetId="36" hidden="1">{"'Sheet1'!$B$2:$M$87"}</definedName>
    <definedName name="HTML_Control_1_4_1_1_1" localSheetId="33" hidden="1">{"'Sheet1'!$B$2:$M$87"}</definedName>
    <definedName name="HTML_Control_1_4_1_1_1" localSheetId="34" hidden="1">{"'Sheet1'!$B$2:$M$87"}</definedName>
    <definedName name="HTML_Control_1_4_1_1_1" localSheetId="31" hidden="1">{"'Sheet1'!$B$2:$M$87"}</definedName>
    <definedName name="HTML_Control_1_4_1_1_1" hidden="1">{"'Sheet1'!$B$2:$M$87"}</definedName>
    <definedName name="HTML_Control_1_4_1_2" localSheetId="35" hidden="1">{"'Sheet1'!$B$2:$M$87"}</definedName>
    <definedName name="HTML_Control_1_4_1_2" localSheetId="37" hidden="1">{"'Sheet1'!$B$2:$M$87"}</definedName>
    <definedName name="HTML_Control_1_4_1_2" localSheetId="36" hidden="1">{"'Sheet1'!$B$2:$M$87"}</definedName>
    <definedName name="HTML_Control_1_4_1_2" localSheetId="33" hidden="1">{"'Sheet1'!$B$2:$M$87"}</definedName>
    <definedName name="HTML_Control_1_4_1_2" localSheetId="34" hidden="1">{"'Sheet1'!$B$2:$M$87"}</definedName>
    <definedName name="HTML_Control_1_4_1_2" localSheetId="31" hidden="1">{"'Sheet1'!$B$2:$M$87"}</definedName>
    <definedName name="HTML_Control_1_4_1_2" hidden="1">{"'Sheet1'!$B$2:$M$87"}</definedName>
    <definedName name="HTML_Control_1_4_2" localSheetId="35" hidden="1">{"'Sheet1'!$B$2:$M$87"}</definedName>
    <definedName name="HTML_Control_1_4_2" localSheetId="37" hidden="1">{"'Sheet1'!$B$2:$M$87"}</definedName>
    <definedName name="HTML_Control_1_4_2" localSheetId="36" hidden="1">{"'Sheet1'!$B$2:$M$87"}</definedName>
    <definedName name="HTML_Control_1_4_2" localSheetId="33" hidden="1">{"'Sheet1'!$B$2:$M$87"}</definedName>
    <definedName name="HTML_Control_1_4_2" localSheetId="34" hidden="1">{"'Sheet1'!$B$2:$M$87"}</definedName>
    <definedName name="HTML_Control_1_4_2" localSheetId="31" hidden="1">{"'Sheet1'!$B$2:$M$87"}</definedName>
    <definedName name="HTML_Control_1_4_2" hidden="1">{"'Sheet1'!$B$2:$M$87"}</definedName>
    <definedName name="HTML_Control_1_4_2_1" localSheetId="35" hidden="1">{"'Sheet1'!$B$2:$M$87"}</definedName>
    <definedName name="HTML_Control_1_4_2_1" localSheetId="37" hidden="1">{"'Sheet1'!$B$2:$M$87"}</definedName>
    <definedName name="HTML_Control_1_4_2_1" localSheetId="36" hidden="1">{"'Sheet1'!$B$2:$M$87"}</definedName>
    <definedName name="HTML_Control_1_4_2_1" localSheetId="33" hidden="1">{"'Sheet1'!$B$2:$M$87"}</definedName>
    <definedName name="HTML_Control_1_4_2_1" localSheetId="34" hidden="1">{"'Sheet1'!$B$2:$M$87"}</definedName>
    <definedName name="HTML_Control_1_4_2_1" localSheetId="31" hidden="1">{"'Sheet1'!$B$2:$M$87"}</definedName>
    <definedName name="HTML_Control_1_4_2_1" hidden="1">{"'Sheet1'!$B$2:$M$87"}</definedName>
    <definedName name="HTML_Control_1_4_3" localSheetId="35" hidden="1">{"'Sheet1'!$B$2:$M$87"}</definedName>
    <definedName name="HTML_Control_1_4_3" localSheetId="37" hidden="1">{"'Sheet1'!$B$2:$M$87"}</definedName>
    <definedName name="HTML_Control_1_4_3" localSheetId="36" hidden="1">{"'Sheet1'!$B$2:$M$87"}</definedName>
    <definedName name="HTML_Control_1_4_3" localSheetId="33" hidden="1">{"'Sheet1'!$B$2:$M$87"}</definedName>
    <definedName name="HTML_Control_1_4_3" localSheetId="34" hidden="1">{"'Sheet1'!$B$2:$M$87"}</definedName>
    <definedName name="HTML_Control_1_4_3" localSheetId="31" hidden="1">{"'Sheet1'!$B$2:$M$87"}</definedName>
    <definedName name="HTML_Control_1_4_3" hidden="1">{"'Sheet1'!$B$2:$M$87"}</definedName>
    <definedName name="HTML_Control_1_5" localSheetId="35" hidden="1">{"'Sheet1'!$B$2:$M$87"}</definedName>
    <definedName name="HTML_Control_1_5" localSheetId="37" hidden="1">{"'Sheet1'!$B$2:$M$87"}</definedName>
    <definedName name="HTML_Control_1_5" localSheetId="36" hidden="1">{"'Sheet1'!$B$2:$M$87"}</definedName>
    <definedName name="HTML_Control_1_5" localSheetId="33" hidden="1">{"'Sheet1'!$B$2:$M$87"}</definedName>
    <definedName name="HTML_Control_1_5" localSheetId="34" hidden="1">{"'Sheet1'!$B$2:$M$87"}</definedName>
    <definedName name="HTML_Control_1_5" localSheetId="31" hidden="1">{"'Sheet1'!$B$2:$M$87"}</definedName>
    <definedName name="HTML_Control_1_5" hidden="1">{"'Sheet1'!$B$2:$M$87"}</definedName>
    <definedName name="HTML_Control_1_5_1" localSheetId="35" hidden="1">{"'Sheet1'!$B$2:$M$87"}</definedName>
    <definedName name="HTML_Control_1_5_1" localSheetId="37" hidden="1">{"'Sheet1'!$B$2:$M$87"}</definedName>
    <definedName name="HTML_Control_1_5_1" localSheetId="36" hidden="1">{"'Sheet1'!$B$2:$M$87"}</definedName>
    <definedName name="HTML_Control_1_5_1" localSheetId="33" hidden="1">{"'Sheet1'!$B$2:$M$87"}</definedName>
    <definedName name="HTML_Control_1_5_1" localSheetId="34" hidden="1">{"'Sheet1'!$B$2:$M$87"}</definedName>
    <definedName name="HTML_Control_1_5_1" localSheetId="31" hidden="1">{"'Sheet1'!$B$2:$M$87"}</definedName>
    <definedName name="HTML_Control_1_5_1" hidden="1">{"'Sheet1'!$B$2:$M$87"}</definedName>
    <definedName name="HTML_Control_1_5_1_1" localSheetId="35" hidden="1">{"'Sheet1'!$B$2:$M$87"}</definedName>
    <definedName name="HTML_Control_1_5_1_1" localSheetId="37" hidden="1">{"'Sheet1'!$B$2:$M$87"}</definedName>
    <definedName name="HTML_Control_1_5_1_1" localSheetId="36" hidden="1">{"'Sheet1'!$B$2:$M$87"}</definedName>
    <definedName name="HTML_Control_1_5_1_1" localSheetId="33" hidden="1">{"'Sheet1'!$B$2:$M$87"}</definedName>
    <definedName name="HTML_Control_1_5_1_1" localSheetId="34" hidden="1">{"'Sheet1'!$B$2:$M$87"}</definedName>
    <definedName name="HTML_Control_1_5_1_1" localSheetId="31" hidden="1">{"'Sheet1'!$B$2:$M$87"}</definedName>
    <definedName name="HTML_Control_1_5_1_1" hidden="1">{"'Sheet1'!$B$2:$M$87"}</definedName>
    <definedName name="HTML_Control_1_5_2" localSheetId="35" hidden="1">{"'Sheet1'!$B$2:$M$87"}</definedName>
    <definedName name="HTML_Control_1_5_2" localSheetId="37" hidden="1">{"'Sheet1'!$B$2:$M$87"}</definedName>
    <definedName name="HTML_Control_1_5_2" localSheetId="36" hidden="1">{"'Sheet1'!$B$2:$M$87"}</definedName>
    <definedName name="HTML_Control_1_5_2" localSheetId="33" hidden="1">{"'Sheet1'!$B$2:$M$87"}</definedName>
    <definedName name="HTML_Control_1_5_2" localSheetId="34" hidden="1">{"'Sheet1'!$B$2:$M$87"}</definedName>
    <definedName name="HTML_Control_1_5_2" localSheetId="31" hidden="1">{"'Sheet1'!$B$2:$M$87"}</definedName>
    <definedName name="HTML_Control_1_5_2" hidden="1">{"'Sheet1'!$B$2:$M$87"}</definedName>
    <definedName name="HTML_Control_2" localSheetId="35" hidden="1">{"'Sheet1'!$B$2:$M$87"}</definedName>
    <definedName name="HTML_Control_2" localSheetId="37" hidden="1">{"'Sheet1'!$B$2:$M$87"}</definedName>
    <definedName name="HTML_Control_2" localSheetId="36" hidden="1">{"'Sheet1'!$B$2:$M$87"}</definedName>
    <definedName name="HTML_Control_2" localSheetId="33" hidden="1">{"'Sheet1'!$B$2:$M$87"}</definedName>
    <definedName name="HTML_Control_2" localSheetId="34" hidden="1">{"'Sheet1'!$B$2:$M$87"}</definedName>
    <definedName name="HTML_Control_2" localSheetId="31" hidden="1">{"'Sheet1'!$B$2:$M$87"}</definedName>
    <definedName name="HTML_Control_2" hidden="1">{"'Sheet1'!$B$2:$M$87"}</definedName>
    <definedName name="HTML_Control_2_1" localSheetId="35" hidden="1">{"'Sheet1'!$B$2:$M$87"}</definedName>
    <definedName name="HTML_Control_2_1" localSheetId="37" hidden="1">{"'Sheet1'!$B$2:$M$87"}</definedName>
    <definedName name="HTML_Control_2_1" localSheetId="36" hidden="1">{"'Sheet1'!$B$2:$M$87"}</definedName>
    <definedName name="HTML_Control_2_1" localSheetId="33" hidden="1">{"'Sheet1'!$B$2:$M$87"}</definedName>
    <definedName name="HTML_Control_2_1" localSheetId="34" hidden="1">{"'Sheet1'!$B$2:$M$87"}</definedName>
    <definedName name="HTML_Control_2_1" localSheetId="31" hidden="1">{"'Sheet1'!$B$2:$M$87"}</definedName>
    <definedName name="HTML_Control_2_1" hidden="1">{"'Sheet1'!$B$2:$M$87"}</definedName>
    <definedName name="HTML_Control_2_1_1" localSheetId="35" hidden="1">{"'Sheet1'!$B$2:$M$87"}</definedName>
    <definedName name="HTML_Control_2_1_1" localSheetId="37" hidden="1">{"'Sheet1'!$B$2:$M$87"}</definedName>
    <definedName name="HTML_Control_2_1_1" localSheetId="36" hidden="1">{"'Sheet1'!$B$2:$M$87"}</definedName>
    <definedName name="HTML_Control_2_1_1" localSheetId="33" hidden="1">{"'Sheet1'!$B$2:$M$87"}</definedName>
    <definedName name="HTML_Control_2_1_1" localSheetId="34" hidden="1">{"'Sheet1'!$B$2:$M$87"}</definedName>
    <definedName name="HTML_Control_2_1_1" localSheetId="31" hidden="1">{"'Sheet1'!$B$2:$M$87"}</definedName>
    <definedName name="HTML_Control_2_1_1" hidden="1">{"'Sheet1'!$B$2:$M$87"}</definedName>
    <definedName name="HTML_Control_2_1_1_1" localSheetId="35" hidden="1">{"'Sheet1'!$B$2:$M$87"}</definedName>
    <definedName name="HTML_Control_2_1_1_1" localSheetId="37" hidden="1">{"'Sheet1'!$B$2:$M$87"}</definedName>
    <definedName name="HTML_Control_2_1_1_1" localSheetId="36" hidden="1">{"'Sheet1'!$B$2:$M$87"}</definedName>
    <definedName name="HTML_Control_2_1_1_1" localSheetId="33" hidden="1">{"'Sheet1'!$B$2:$M$87"}</definedName>
    <definedName name="HTML_Control_2_1_1_1" localSheetId="34" hidden="1">{"'Sheet1'!$B$2:$M$87"}</definedName>
    <definedName name="HTML_Control_2_1_1_1" localSheetId="31" hidden="1">{"'Sheet1'!$B$2:$M$87"}</definedName>
    <definedName name="HTML_Control_2_1_1_1" hidden="1">{"'Sheet1'!$B$2:$M$87"}</definedName>
    <definedName name="HTML_Control_2_1_1_1_1" localSheetId="35" hidden="1">{"'Sheet1'!$B$2:$M$87"}</definedName>
    <definedName name="HTML_Control_2_1_1_1_1" localSheetId="37" hidden="1">{"'Sheet1'!$B$2:$M$87"}</definedName>
    <definedName name="HTML_Control_2_1_1_1_1" localSheetId="36" hidden="1">{"'Sheet1'!$B$2:$M$87"}</definedName>
    <definedName name="HTML_Control_2_1_1_1_1" localSheetId="33" hidden="1">{"'Sheet1'!$B$2:$M$87"}</definedName>
    <definedName name="HTML_Control_2_1_1_1_1" localSheetId="34" hidden="1">{"'Sheet1'!$B$2:$M$87"}</definedName>
    <definedName name="HTML_Control_2_1_1_1_1" localSheetId="31" hidden="1">{"'Sheet1'!$B$2:$M$87"}</definedName>
    <definedName name="HTML_Control_2_1_1_1_1" hidden="1">{"'Sheet1'!$B$2:$M$87"}</definedName>
    <definedName name="HTML_Control_2_1_1_2" localSheetId="35" hidden="1">{"'Sheet1'!$B$2:$M$87"}</definedName>
    <definedName name="HTML_Control_2_1_1_2" localSheetId="37" hidden="1">{"'Sheet1'!$B$2:$M$87"}</definedName>
    <definedName name="HTML_Control_2_1_1_2" localSheetId="36" hidden="1">{"'Sheet1'!$B$2:$M$87"}</definedName>
    <definedName name="HTML_Control_2_1_1_2" localSheetId="33" hidden="1">{"'Sheet1'!$B$2:$M$87"}</definedName>
    <definedName name="HTML_Control_2_1_1_2" localSheetId="34" hidden="1">{"'Sheet1'!$B$2:$M$87"}</definedName>
    <definedName name="HTML_Control_2_1_1_2" localSheetId="31" hidden="1">{"'Sheet1'!$B$2:$M$87"}</definedName>
    <definedName name="HTML_Control_2_1_1_2" hidden="1">{"'Sheet1'!$B$2:$M$87"}</definedName>
    <definedName name="HTML_Control_2_1_2" localSheetId="35" hidden="1">{"'Sheet1'!$B$2:$M$87"}</definedName>
    <definedName name="HTML_Control_2_1_2" localSheetId="37" hidden="1">{"'Sheet1'!$B$2:$M$87"}</definedName>
    <definedName name="HTML_Control_2_1_2" localSheetId="36" hidden="1">{"'Sheet1'!$B$2:$M$87"}</definedName>
    <definedName name="HTML_Control_2_1_2" localSheetId="33" hidden="1">{"'Sheet1'!$B$2:$M$87"}</definedName>
    <definedName name="HTML_Control_2_1_2" localSheetId="34" hidden="1">{"'Sheet1'!$B$2:$M$87"}</definedName>
    <definedName name="HTML_Control_2_1_2" localSheetId="31" hidden="1">{"'Sheet1'!$B$2:$M$87"}</definedName>
    <definedName name="HTML_Control_2_1_2" hidden="1">{"'Sheet1'!$B$2:$M$87"}</definedName>
    <definedName name="HTML_Control_2_1_2_1" localSheetId="35" hidden="1">{"'Sheet1'!$B$2:$M$87"}</definedName>
    <definedName name="HTML_Control_2_1_2_1" localSheetId="37" hidden="1">{"'Sheet1'!$B$2:$M$87"}</definedName>
    <definedName name="HTML_Control_2_1_2_1" localSheetId="36" hidden="1">{"'Sheet1'!$B$2:$M$87"}</definedName>
    <definedName name="HTML_Control_2_1_2_1" localSheetId="33" hidden="1">{"'Sheet1'!$B$2:$M$87"}</definedName>
    <definedName name="HTML_Control_2_1_2_1" localSheetId="34" hidden="1">{"'Sheet1'!$B$2:$M$87"}</definedName>
    <definedName name="HTML_Control_2_1_2_1" localSheetId="31" hidden="1">{"'Sheet1'!$B$2:$M$87"}</definedName>
    <definedName name="HTML_Control_2_1_2_1" hidden="1">{"'Sheet1'!$B$2:$M$87"}</definedName>
    <definedName name="HTML_Control_2_1_3" localSheetId="35" hidden="1">{"'Sheet1'!$B$2:$M$87"}</definedName>
    <definedName name="HTML_Control_2_1_3" localSheetId="37" hidden="1">{"'Sheet1'!$B$2:$M$87"}</definedName>
    <definedName name="HTML_Control_2_1_3" localSheetId="36" hidden="1">{"'Sheet1'!$B$2:$M$87"}</definedName>
    <definedName name="HTML_Control_2_1_3" localSheetId="33" hidden="1">{"'Sheet1'!$B$2:$M$87"}</definedName>
    <definedName name="HTML_Control_2_1_3" localSheetId="34" hidden="1">{"'Sheet1'!$B$2:$M$87"}</definedName>
    <definedName name="HTML_Control_2_1_3" localSheetId="31" hidden="1">{"'Sheet1'!$B$2:$M$87"}</definedName>
    <definedName name="HTML_Control_2_1_3" hidden="1">{"'Sheet1'!$B$2:$M$87"}</definedName>
    <definedName name="HTML_Control_2_2" localSheetId="35" hidden="1">{"'Sheet1'!$B$2:$M$87"}</definedName>
    <definedName name="HTML_Control_2_2" localSheetId="37" hidden="1">{"'Sheet1'!$B$2:$M$87"}</definedName>
    <definedName name="HTML_Control_2_2" localSheetId="36" hidden="1">{"'Sheet1'!$B$2:$M$87"}</definedName>
    <definedName name="HTML_Control_2_2" localSheetId="33" hidden="1">{"'Sheet1'!$B$2:$M$87"}</definedName>
    <definedName name="HTML_Control_2_2" localSheetId="34" hidden="1">{"'Sheet1'!$B$2:$M$87"}</definedName>
    <definedName name="HTML_Control_2_2" localSheetId="31" hidden="1">{"'Sheet1'!$B$2:$M$87"}</definedName>
    <definedName name="HTML_Control_2_2" hidden="1">{"'Sheet1'!$B$2:$M$87"}</definedName>
    <definedName name="HTML_Control_2_2_1" localSheetId="35" hidden="1">{"'Sheet1'!$B$2:$M$87"}</definedName>
    <definedName name="HTML_Control_2_2_1" localSheetId="37" hidden="1">{"'Sheet1'!$B$2:$M$87"}</definedName>
    <definedName name="HTML_Control_2_2_1" localSheetId="36" hidden="1">{"'Sheet1'!$B$2:$M$87"}</definedName>
    <definedName name="HTML_Control_2_2_1" localSheetId="33" hidden="1">{"'Sheet1'!$B$2:$M$87"}</definedName>
    <definedName name="HTML_Control_2_2_1" localSheetId="34" hidden="1">{"'Sheet1'!$B$2:$M$87"}</definedName>
    <definedName name="HTML_Control_2_2_1" localSheetId="31" hidden="1">{"'Sheet1'!$B$2:$M$87"}</definedName>
    <definedName name="HTML_Control_2_2_1" hidden="1">{"'Sheet1'!$B$2:$M$87"}</definedName>
    <definedName name="HTML_Control_2_2_1_1" localSheetId="35" hidden="1">{"'Sheet1'!$B$2:$M$87"}</definedName>
    <definedName name="HTML_Control_2_2_1_1" localSheetId="37" hidden="1">{"'Sheet1'!$B$2:$M$87"}</definedName>
    <definedName name="HTML_Control_2_2_1_1" localSheetId="36" hidden="1">{"'Sheet1'!$B$2:$M$87"}</definedName>
    <definedName name="HTML_Control_2_2_1_1" localSheetId="33" hidden="1">{"'Sheet1'!$B$2:$M$87"}</definedName>
    <definedName name="HTML_Control_2_2_1_1" localSheetId="34" hidden="1">{"'Sheet1'!$B$2:$M$87"}</definedName>
    <definedName name="HTML_Control_2_2_1_1" localSheetId="31" hidden="1">{"'Sheet1'!$B$2:$M$87"}</definedName>
    <definedName name="HTML_Control_2_2_1_1" hidden="1">{"'Sheet1'!$B$2:$M$87"}</definedName>
    <definedName name="HTML_Control_2_2_1_1_1" localSheetId="35" hidden="1">{"'Sheet1'!$B$2:$M$87"}</definedName>
    <definedName name="HTML_Control_2_2_1_1_1" localSheetId="37" hidden="1">{"'Sheet1'!$B$2:$M$87"}</definedName>
    <definedName name="HTML_Control_2_2_1_1_1" localSheetId="36" hidden="1">{"'Sheet1'!$B$2:$M$87"}</definedName>
    <definedName name="HTML_Control_2_2_1_1_1" localSheetId="33" hidden="1">{"'Sheet1'!$B$2:$M$87"}</definedName>
    <definedName name="HTML_Control_2_2_1_1_1" localSheetId="34" hidden="1">{"'Sheet1'!$B$2:$M$87"}</definedName>
    <definedName name="HTML_Control_2_2_1_1_1" localSheetId="31" hidden="1">{"'Sheet1'!$B$2:$M$87"}</definedName>
    <definedName name="HTML_Control_2_2_1_1_1" hidden="1">{"'Sheet1'!$B$2:$M$87"}</definedName>
    <definedName name="HTML_Control_2_2_1_2" localSheetId="35" hidden="1">{"'Sheet1'!$B$2:$M$87"}</definedName>
    <definedName name="HTML_Control_2_2_1_2" localSheetId="37" hidden="1">{"'Sheet1'!$B$2:$M$87"}</definedName>
    <definedName name="HTML_Control_2_2_1_2" localSheetId="36" hidden="1">{"'Sheet1'!$B$2:$M$87"}</definedName>
    <definedName name="HTML_Control_2_2_1_2" localSheetId="33" hidden="1">{"'Sheet1'!$B$2:$M$87"}</definedName>
    <definedName name="HTML_Control_2_2_1_2" localSheetId="34" hidden="1">{"'Sheet1'!$B$2:$M$87"}</definedName>
    <definedName name="HTML_Control_2_2_1_2" localSheetId="31" hidden="1">{"'Sheet1'!$B$2:$M$87"}</definedName>
    <definedName name="HTML_Control_2_2_1_2" hidden="1">{"'Sheet1'!$B$2:$M$87"}</definedName>
    <definedName name="HTML_Control_2_2_2" localSheetId="35" hidden="1">{"'Sheet1'!$B$2:$M$87"}</definedName>
    <definedName name="HTML_Control_2_2_2" localSheetId="37" hidden="1">{"'Sheet1'!$B$2:$M$87"}</definedName>
    <definedName name="HTML_Control_2_2_2" localSheetId="36" hidden="1">{"'Sheet1'!$B$2:$M$87"}</definedName>
    <definedName name="HTML_Control_2_2_2" localSheetId="33" hidden="1">{"'Sheet1'!$B$2:$M$87"}</definedName>
    <definedName name="HTML_Control_2_2_2" localSheetId="34" hidden="1">{"'Sheet1'!$B$2:$M$87"}</definedName>
    <definedName name="HTML_Control_2_2_2" localSheetId="31" hidden="1">{"'Sheet1'!$B$2:$M$87"}</definedName>
    <definedName name="HTML_Control_2_2_2" hidden="1">{"'Sheet1'!$B$2:$M$87"}</definedName>
    <definedName name="HTML_Control_2_2_2_1" localSheetId="35" hidden="1">{"'Sheet1'!$B$2:$M$87"}</definedName>
    <definedName name="HTML_Control_2_2_2_1" localSheetId="37" hidden="1">{"'Sheet1'!$B$2:$M$87"}</definedName>
    <definedName name="HTML_Control_2_2_2_1" localSheetId="36" hidden="1">{"'Sheet1'!$B$2:$M$87"}</definedName>
    <definedName name="HTML_Control_2_2_2_1" localSheetId="33" hidden="1">{"'Sheet1'!$B$2:$M$87"}</definedName>
    <definedName name="HTML_Control_2_2_2_1" localSheetId="34" hidden="1">{"'Sheet1'!$B$2:$M$87"}</definedName>
    <definedName name="HTML_Control_2_2_2_1" localSheetId="31" hidden="1">{"'Sheet1'!$B$2:$M$87"}</definedName>
    <definedName name="HTML_Control_2_2_2_1" hidden="1">{"'Sheet1'!$B$2:$M$87"}</definedName>
    <definedName name="HTML_Control_2_2_3" localSheetId="35" hidden="1">{"'Sheet1'!$B$2:$M$87"}</definedName>
    <definedName name="HTML_Control_2_2_3" localSheetId="37" hidden="1">{"'Sheet1'!$B$2:$M$87"}</definedName>
    <definedName name="HTML_Control_2_2_3" localSheetId="36" hidden="1">{"'Sheet1'!$B$2:$M$87"}</definedName>
    <definedName name="HTML_Control_2_2_3" localSheetId="33" hidden="1">{"'Sheet1'!$B$2:$M$87"}</definedName>
    <definedName name="HTML_Control_2_2_3" localSheetId="34" hidden="1">{"'Sheet1'!$B$2:$M$87"}</definedName>
    <definedName name="HTML_Control_2_2_3" localSheetId="31" hidden="1">{"'Sheet1'!$B$2:$M$87"}</definedName>
    <definedName name="HTML_Control_2_2_3" hidden="1">{"'Sheet1'!$B$2:$M$87"}</definedName>
    <definedName name="HTML_Control_2_3" localSheetId="35" hidden="1">{"'Sheet1'!$B$2:$M$87"}</definedName>
    <definedName name="HTML_Control_2_3" localSheetId="37" hidden="1">{"'Sheet1'!$B$2:$M$87"}</definedName>
    <definedName name="HTML_Control_2_3" localSheetId="36" hidden="1">{"'Sheet1'!$B$2:$M$87"}</definedName>
    <definedName name="HTML_Control_2_3" localSheetId="33" hidden="1">{"'Sheet1'!$B$2:$M$87"}</definedName>
    <definedName name="HTML_Control_2_3" localSheetId="34" hidden="1">{"'Sheet1'!$B$2:$M$87"}</definedName>
    <definedName name="HTML_Control_2_3" localSheetId="31" hidden="1">{"'Sheet1'!$B$2:$M$87"}</definedName>
    <definedName name="HTML_Control_2_3" hidden="1">{"'Sheet1'!$B$2:$M$87"}</definedName>
    <definedName name="HTML_Control_2_3_1" localSheetId="35" hidden="1">{"'Sheet1'!$B$2:$M$87"}</definedName>
    <definedName name="HTML_Control_2_3_1" localSheetId="37" hidden="1">{"'Sheet1'!$B$2:$M$87"}</definedName>
    <definedName name="HTML_Control_2_3_1" localSheetId="36" hidden="1">{"'Sheet1'!$B$2:$M$87"}</definedName>
    <definedName name="HTML_Control_2_3_1" localSheetId="33" hidden="1">{"'Sheet1'!$B$2:$M$87"}</definedName>
    <definedName name="HTML_Control_2_3_1" localSheetId="34" hidden="1">{"'Sheet1'!$B$2:$M$87"}</definedName>
    <definedName name="HTML_Control_2_3_1" localSheetId="31" hidden="1">{"'Sheet1'!$B$2:$M$87"}</definedName>
    <definedName name="HTML_Control_2_3_1" hidden="1">{"'Sheet1'!$B$2:$M$87"}</definedName>
    <definedName name="HTML_Control_2_3_1_1" localSheetId="35" hidden="1">{"'Sheet1'!$B$2:$M$87"}</definedName>
    <definedName name="HTML_Control_2_3_1_1" localSheetId="37" hidden="1">{"'Sheet1'!$B$2:$M$87"}</definedName>
    <definedName name="HTML_Control_2_3_1_1" localSheetId="36" hidden="1">{"'Sheet1'!$B$2:$M$87"}</definedName>
    <definedName name="HTML_Control_2_3_1_1" localSheetId="33" hidden="1">{"'Sheet1'!$B$2:$M$87"}</definedName>
    <definedName name="HTML_Control_2_3_1_1" localSheetId="34" hidden="1">{"'Sheet1'!$B$2:$M$87"}</definedName>
    <definedName name="HTML_Control_2_3_1_1" localSheetId="31" hidden="1">{"'Sheet1'!$B$2:$M$87"}</definedName>
    <definedName name="HTML_Control_2_3_1_1" hidden="1">{"'Sheet1'!$B$2:$M$87"}</definedName>
    <definedName name="HTML_Control_2_3_1_1_1" localSheetId="35" hidden="1">{"'Sheet1'!$B$2:$M$87"}</definedName>
    <definedName name="HTML_Control_2_3_1_1_1" localSheetId="37" hidden="1">{"'Sheet1'!$B$2:$M$87"}</definedName>
    <definedName name="HTML_Control_2_3_1_1_1" localSheetId="36" hidden="1">{"'Sheet1'!$B$2:$M$87"}</definedName>
    <definedName name="HTML_Control_2_3_1_1_1" localSheetId="33" hidden="1">{"'Sheet1'!$B$2:$M$87"}</definedName>
    <definedName name="HTML_Control_2_3_1_1_1" localSheetId="34" hidden="1">{"'Sheet1'!$B$2:$M$87"}</definedName>
    <definedName name="HTML_Control_2_3_1_1_1" localSheetId="31" hidden="1">{"'Sheet1'!$B$2:$M$87"}</definedName>
    <definedName name="HTML_Control_2_3_1_1_1" hidden="1">{"'Sheet1'!$B$2:$M$87"}</definedName>
    <definedName name="HTML_Control_2_3_1_2" localSheetId="35" hidden="1">{"'Sheet1'!$B$2:$M$87"}</definedName>
    <definedName name="HTML_Control_2_3_1_2" localSheetId="37" hidden="1">{"'Sheet1'!$B$2:$M$87"}</definedName>
    <definedName name="HTML_Control_2_3_1_2" localSheetId="36" hidden="1">{"'Sheet1'!$B$2:$M$87"}</definedName>
    <definedName name="HTML_Control_2_3_1_2" localSheetId="33" hidden="1">{"'Sheet1'!$B$2:$M$87"}</definedName>
    <definedName name="HTML_Control_2_3_1_2" localSheetId="34" hidden="1">{"'Sheet1'!$B$2:$M$87"}</definedName>
    <definedName name="HTML_Control_2_3_1_2" localSheetId="31" hidden="1">{"'Sheet1'!$B$2:$M$87"}</definedName>
    <definedName name="HTML_Control_2_3_1_2" hidden="1">{"'Sheet1'!$B$2:$M$87"}</definedName>
    <definedName name="HTML_Control_2_3_2" localSheetId="35" hidden="1">{"'Sheet1'!$B$2:$M$87"}</definedName>
    <definedName name="HTML_Control_2_3_2" localSheetId="37" hidden="1">{"'Sheet1'!$B$2:$M$87"}</definedName>
    <definedName name="HTML_Control_2_3_2" localSheetId="36" hidden="1">{"'Sheet1'!$B$2:$M$87"}</definedName>
    <definedName name="HTML_Control_2_3_2" localSheetId="33" hidden="1">{"'Sheet1'!$B$2:$M$87"}</definedName>
    <definedName name="HTML_Control_2_3_2" localSheetId="34" hidden="1">{"'Sheet1'!$B$2:$M$87"}</definedName>
    <definedName name="HTML_Control_2_3_2" localSheetId="31" hidden="1">{"'Sheet1'!$B$2:$M$87"}</definedName>
    <definedName name="HTML_Control_2_3_2" hidden="1">{"'Sheet1'!$B$2:$M$87"}</definedName>
    <definedName name="HTML_Control_2_3_2_1" localSheetId="35" hidden="1">{"'Sheet1'!$B$2:$M$87"}</definedName>
    <definedName name="HTML_Control_2_3_2_1" localSheetId="37" hidden="1">{"'Sheet1'!$B$2:$M$87"}</definedName>
    <definedName name="HTML_Control_2_3_2_1" localSheetId="36" hidden="1">{"'Sheet1'!$B$2:$M$87"}</definedName>
    <definedName name="HTML_Control_2_3_2_1" localSheetId="33" hidden="1">{"'Sheet1'!$B$2:$M$87"}</definedName>
    <definedName name="HTML_Control_2_3_2_1" localSheetId="34" hidden="1">{"'Sheet1'!$B$2:$M$87"}</definedName>
    <definedName name="HTML_Control_2_3_2_1" localSheetId="31" hidden="1">{"'Sheet1'!$B$2:$M$87"}</definedName>
    <definedName name="HTML_Control_2_3_2_1" hidden="1">{"'Sheet1'!$B$2:$M$87"}</definedName>
    <definedName name="HTML_Control_2_3_3" localSheetId="35" hidden="1">{"'Sheet1'!$B$2:$M$87"}</definedName>
    <definedName name="HTML_Control_2_3_3" localSheetId="37" hidden="1">{"'Sheet1'!$B$2:$M$87"}</definedName>
    <definedName name="HTML_Control_2_3_3" localSheetId="36" hidden="1">{"'Sheet1'!$B$2:$M$87"}</definedName>
    <definedName name="HTML_Control_2_3_3" localSheetId="33" hidden="1">{"'Sheet1'!$B$2:$M$87"}</definedName>
    <definedName name="HTML_Control_2_3_3" localSheetId="34" hidden="1">{"'Sheet1'!$B$2:$M$87"}</definedName>
    <definedName name="HTML_Control_2_3_3" localSheetId="31" hidden="1">{"'Sheet1'!$B$2:$M$87"}</definedName>
    <definedName name="HTML_Control_2_3_3" hidden="1">{"'Sheet1'!$B$2:$M$87"}</definedName>
    <definedName name="HTML_Control_2_4" localSheetId="35" hidden="1">{"'Sheet1'!$B$2:$M$87"}</definedName>
    <definedName name="HTML_Control_2_4" localSheetId="37" hidden="1">{"'Sheet1'!$B$2:$M$87"}</definedName>
    <definedName name="HTML_Control_2_4" localSheetId="36" hidden="1">{"'Sheet1'!$B$2:$M$87"}</definedName>
    <definedName name="HTML_Control_2_4" localSheetId="33" hidden="1">{"'Sheet1'!$B$2:$M$87"}</definedName>
    <definedName name="HTML_Control_2_4" localSheetId="34" hidden="1">{"'Sheet1'!$B$2:$M$87"}</definedName>
    <definedName name="HTML_Control_2_4" localSheetId="31" hidden="1">{"'Sheet1'!$B$2:$M$87"}</definedName>
    <definedName name="HTML_Control_2_4" hidden="1">{"'Sheet1'!$B$2:$M$87"}</definedName>
    <definedName name="HTML_Control_2_4_1" localSheetId="35" hidden="1">{"'Sheet1'!$B$2:$M$87"}</definedName>
    <definedName name="HTML_Control_2_4_1" localSheetId="37" hidden="1">{"'Sheet1'!$B$2:$M$87"}</definedName>
    <definedName name="HTML_Control_2_4_1" localSheetId="36" hidden="1">{"'Sheet1'!$B$2:$M$87"}</definedName>
    <definedName name="HTML_Control_2_4_1" localSheetId="33" hidden="1">{"'Sheet1'!$B$2:$M$87"}</definedName>
    <definedName name="HTML_Control_2_4_1" localSheetId="34" hidden="1">{"'Sheet1'!$B$2:$M$87"}</definedName>
    <definedName name="HTML_Control_2_4_1" localSheetId="31" hidden="1">{"'Sheet1'!$B$2:$M$87"}</definedName>
    <definedName name="HTML_Control_2_4_1" hidden="1">{"'Sheet1'!$B$2:$M$87"}</definedName>
    <definedName name="HTML_Control_2_4_1_1" localSheetId="35" hidden="1">{"'Sheet1'!$B$2:$M$87"}</definedName>
    <definedName name="HTML_Control_2_4_1_1" localSheetId="37" hidden="1">{"'Sheet1'!$B$2:$M$87"}</definedName>
    <definedName name="HTML_Control_2_4_1_1" localSheetId="36" hidden="1">{"'Sheet1'!$B$2:$M$87"}</definedName>
    <definedName name="HTML_Control_2_4_1_1" localSheetId="33" hidden="1">{"'Sheet1'!$B$2:$M$87"}</definedName>
    <definedName name="HTML_Control_2_4_1_1" localSheetId="34" hidden="1">{"'Sheet1'!$B$2:$M$87"}</definedName>
    <definedName name="HTML_Control_2_4_1_1" localSheetId="31" hidden="1">{"'Sheet1'!$B$2:$M$87"}</definedName>
    <definedName name="HTML_Control_2_4_1_1" hidden="1">{"'Sheet1'!$B$2:$M$87"}</definedName>
    <definedName name="HTML_Control_2_4_1_1_1" localSheetId="35" hidden="1">{"'Sheet1'!$B$2:$M$87"}</definedName>
    <definedName name="HTML_Control_2_4_1_1_1" localSheetId="37" hidden="1">{"'Sheet1'!$B$2:$M$87"}</definedName>
    <definedName name="HTML_Control_2_4_1_1_1" localSheetId="36" hidden="1">{"'Sheet1'!$B$2:$M$87"}</definedName>
    <definedName name="HTML_Control_2_4_1_1_1" localSheetId="33" hidden="1">{"'Sheet1'!$B$2:$M$87"}</definedName>
    <definedName name="HTML_Control_2_4_1_1_1" localSheetId="34" hidden="1">{"'Sheet1'!$B$2:$M$87"}</definedName>
    <definedName name="HTML_Control_2_4_1_1_1" localSheetId="31" hidden="1">{"'Sheet1'!$B$2:$M$87"}</definedName>
    <definedName name="HTML_Control_2_4_1_1_1" hidden="1">{"'Sheet1'!$B$2:$M$87"}</definedName>
    <definedName name="HTML_Control_2_4_1_2" localSheetId="35" hidden="1">{"'Sheet1'!$B$2:$M$87"}</definedName>
    <definedName name="HTML_Control_2_4_1_2" localSheetId="37" hidden="1">{"'Sheet1'!$B$2:$M$87"}</definedName>
    <definedName name="HTML_Control_2_4_1_2" localSheetId="36" hidden="1">{"'Sheet1'!$B$2:$M$87"}</definedName>
    <definedName name="HTML_Control_2_4_1_2" localSheetId="33" hidden="1">{"'Sheet1'!$B$2:$M$87"}</definedName>
    <definedName name="HTML_Control_2_4_1_2" localSheetId="34" hidden="1">{"'Sheet1'!$B$2:$M$87"}</definedName>
    <definedName name="HTML_Control_2_4_1_2" localSheetId="31" hidden="1">{"'Sheet1'!$B$2:$M$87"}</definedName>
    <definedName name="HTML_Control_2_4_1_2" hidden="1">{"'Sheet1'!$B$2:$M$87"}</definedName>
    <definedName name="HTML_Control_2_4_2" localSheetId="35" hidden="1">{"'Sheet1'!$B$2:$M$87"}</definedName>
    <definedName name="HTML_Control_2_4_2" localSheetId="37" hidden="1">{"'Sheet1'!$B$2:$M$87"}</definedName>
    <definedName name="HTML_Control_2_4_2" localSheetId="36" hidden="1">{"'Sheet1'!$B$2:$M$87"}</definedName>
    <definedName name="HTML_Control_2_4_2" localSheetId="33" hidden="1">{"'Sheet1'!$B$2:$M$87"}</definedName>
    <definedName name="HTML_Control_2_4_2" localSheetId="34" hidden="1">{"'Sheet1'!$B$2:$M$87"}</definedName>
    <definedName name="HTML_Control_2_4_2" localSheetId="31" hidden="1">{"'Sheet1'!$B$2:$M$87"}</definedName>
    <definedName name="HTML_Control_2_4_2" hidden="1">{"'Sheet1'!$B$2:$M$87"}</definedName>
    <definedName name="HTML_Control_2_4_2_1" localSheetId="35" hidden="1">{"'Sheet1'!$B$2:$M$87"}</definedName>
    <definedName name="HTML_Control_2_4_2_1" localSheetId="37" hidden="1">{"'Sheet1'!$B$2:$M$87"}</definedName>
    <definedName name="HTML_Control_2_4_2_1" localSheetId="36" hidden="1">{"'Sheet1'!$B$2:$M$87"}</definedName>
    <definedName name="HTML_Control_2_4_2_1" localSheetId="33" hidden="1">{"'Sheet1'!$B$2:$M$87"}</definedName>
    <definedName name="HTML_Control_2_4_2_1" localSheetId="34" hidden="1">{"'Sheet1'!$B$2:$M$87"}</definedName>
    <definedName name="HTML_Control_2_4_2_1" localSheetId="31" hidden="1">{"'Sheet1'!$B$2:$M$87"}</definedName>
    <definedName name="HTML_Control_2_4_2_1" hidden="1">{"'Sheet1'!$B$2:$M$87"}</definedName>
    <definedName name="HTML_Control_2_4_3" localSheetId="35" hidden="1">{"'Sheet1'!$B$2:$M$87"}</definedName>
    <definedName name="HTML_Control_2_4_3" localSheetId="37" hidden="1">{"'Sheet1'!$B$2:$M$87"}</definedName>
    <definedName name="HTML_Control_2_4_3" localSheetId="36" hidden="1">{"'Sheet1'!$B$2:$M$87"}</definedName>
    <definedName name="HTML_Control_2_4_3" localSheetId="33" hidden="1">{"'Sheet1'!$B$2:$M$87"}</definedName>
    <definedName name="HTML_Control_2_4_3" localSheetId="34" hidden="1">{"'Sheet1'!$B$2:$M$87"}</definedName>
    <definedName name="HTML_Control_2_4_3" localSheetId="31" hidden="1">{"'Sheet1'!$B$2:$M$87"}</definedName>
    <definedName name="HTML_Control_2_4_3" hidden="1">{"'Sheet1'!$B$2:$M$87"}</definedName>
    <definedName name="HTML_Control_2_5" localSheetId="35" hidden="1">{"'Sheet1'!$B$2:$M$87"}</definedName>
    <definedName name="HTML_Control_2_5" localSheetId="37" hidden="1">{"'Sheet1'!$B$2:$M$87"}</definedName>
    <definedName name="HTML_Control_2_5" localSheetId="36" hidden="1">{"'Sheet1'!$B$2:$M$87"}</definedName>
    <definedName name="HTML_Control_2_5" localSheetId="33" hidden="1">{"'Sheet1'!$B$2:$M$87"}</definedName>
    <definedName name="HTML_Control_2_5" localSheetId="34" hidden="1">{"'Sheet1'!$B$2:$M$87"}</definedName>
    <definedName name="HTML_Control_2_5" localSheetId="31" hidden="1">{"'Sheet1'!$B$2:$M$87"}</definedName>
    <definedName name="HTML_Control_2_5" hidden="1">{"'Sheet1'!$B$2:$M$87"}</definedName>
    <definedName name="HTML_Control_2_5_1" localSheetId="35" hidden="1">{"'Sheet1'!$B$2:$M$87"}</definedName>
    <definedName name="HTML_Control_2_5_1" localSheetId="37" hidden="1">{"'Sheet1'!$B$2:$M$87"}</definedName>
    <definedName name="HTML_Control_2_5_1" localSheetId="36" hidden="1">{"'Sheet1'!$B$2:$M$87"}</definedName>
    <definedName name="HTML_Control_2_5_1" localSheetId="33" hidden="1">{"'Sheet1'!$B$2:$M$87"}</definedName>
    <definedName name="HTML_Control_2_5_1" localSheetId="34" hidden="1">{"'Sheet1'!$B$2:$M$87"}</definedName>
    <definedName name="HTML_Control_2_5_1" localSheetId="31" hidden="1">{"'Sheet1'!$B$2:$M$87"}</definedName>
    <definedName name="HTML_Control_2_5_1" hidden="1">{"'Sheet1'!$B$2:$M$87"}</definedName>
    <definedName name="HTML_Control_2_5_1_1" localSheetId="35" hidden="1">{"'Sheet1'!$B$2:$M$87"}</definedName>
    <definedName name="HTML_Control_2_5_1_1" localSheetId="37" hidden="1">{"'Sheet1'!$B$2:$M$87"}</definedName>
    <definedName name="HTML_Control_2_5_1_1" localSheetId="36" hidden="1">{"'Sheet1'!$B$2:$M$87"}</definedName>
    <definedName name="HTML_Control_2_5_1_1" localSheetId="33" hidden="1">{"'Sheet1'!$B$2:$M$87"}</definedName>
    <definedName name="HTML_Control_2_5_1_1" localSheetId="34" hidden="1">{"'Sheet1'!$B$2:$M$87"}</definedName>
    <definedName name="HTML_Control_2_5_1_1" localSheetId="31" hidden="1">{"'Sheet1'!$B$2:$M$87"}</definedName>
    <definedName name="HTML_Control_2_5_1_1" hidden="1">{"'Sheet1'!$B$2:$M$87"}</definedName>
    <definedName name="HTML_Control_2_5_2" localSheetId="35" hidden="1">{"'Sheet1'!$B$2:$M$87"}</definedName>
    <definedName name="HTML_Control_2_5_2" localSheetId="37" hidden="1">{"'Sheet1'!$B$2:$M$87"}</definedName>
    <definedName name="HTML_Control_2_5_2" localSheetId="36" hidden="1">{"'Sheet1'!$B$2:$M$87"}</definedName>
    <definedName name="HTML_Control_2_5_2" localSheetId="33" hidden="1">{"'Sheet1'!$B$2:$M$87"}</definedName>
    <definedName name="HTML_Control_2_5_2" localSheetId="34" hidden="1">{"'Sheet1'!$B$2:$M$87"}</definedName>
    <definedName name="HTML_Control_2_5_2" localSheetId="31" hidden="1">{"'Sheet1'!$B$2:$M$87"}</definedName>
    <definedName name="HTML_Control_2_5_2" hidden="1">{"'Sheet1'!$B$2:$M$87"}</definedName>
    <definedName name="HTML_Control_3" localSheetId="35" hidden="1">{"'Sheet1'!$B$2:$M$87"}</definedName>
    <definedName name="HTML_Control_3" localSheetId="37" hidden="1">{"'Sheet1'!$B$2:$M$87"}</definedName>
    <definedName name="HTML_Control_3" localSheetId="36" hidden="1">{"'Sheet1'!$B$2:$M$87"}</definedName>
    <definedName name="HTML_Control_3" localSheetId="33" hidden="1">{"'Sheet1'!$B$2:$M$87"}</definedName>
    <definedName name="HTML_Control_3" localSheetId="34" hidden="1">{"'Sheet1'!$B$2:$M$87"}</definedName>
    <definedName name="HTML_Control_3" localSheetId="31" hidden="1">{"'Sheet1'!$B$2:$M$87"}</definedName>
    <definedName name="HTML_Control_3" hidden="1">{"'Sheet1'!$B$2:$M$87"}</definedName>
    <definedName name="HTML_Control_3_1" localSheetId="35" hidden="1">{"'Sheet1'!$B$2:$M$87"}</definedName>
    <definedName name="HTML_Control_3_1" localSheetId="37" hidden="1">{"'Sheet1'!$B$2:$M$87"}</definedName>
    <definedName name="HTML_Control_3_1" localSheetId="36" hidden="1">{"'Sheet1'!$B$2:$M$87"}</definedName>
    <definedName name="HTML_Control_3_1" localSheetId="33" hidden="1">{"'Sheet1'!$B$2:$M$87"}</definedName>
    <definedName name="HTML_Control_3_1" localSheetId="34" hidden="1">{"'Sheet1'!$B$2:$M$87"}</definedName>
    <definedName name="HTML_Control_3_1" localSheetId="31" hidden="1">{"'Sheet1'!$B$2:$M$87"}</definedName>
    <definedName name="HTML_Control_3_1" hidden="1">{"'Sheet1'!$B$2:$M$87"}</definedName>
    <definedName name="HTML_Control_3_1_1" localSheetId="35" hidden="1">{"'Sheet1'!$B$2:$M$87"}</definedName>
    <definedName name="HTML_Control_3_1_1" localSheetId="37" hidden="1">{"'Sheet1'!$B$2:$M$87"}</definedName>
    <definedName name="HTML_Control_3_1_1" localSheetId="36" hidden="1">{"'Sheet1'!$B$2:$M$87"}</definedName>
    <definedName name="HTML_Control_3_1_1" localSheetId="33" hidden="1">{"'Sheet1'!$B$2:$M$87"}</definedName>
    <definedName name="HTML_Control_3_1_1" localSheetId="34" hidden="1">{"'Sheet1'!$B$2:$M$87"}</definedName>
    <definedName name="HTML_Control_3_1_1" localSheetId="31" hidden="1">{"'Sheet1'!$B$2:$M$87"}</definedName>
    <definedName name="HTML_Control_3_1_1" hidden="1">{"'Sheet1'!$B$2:$M$87"}</definedName>
    <definedName name="HTML_Control_3_1_1_1" localSheetId="35" hidden="1">{"'Sheet1'!$B$2:$M$87"}</definedName>
    <definedName name="HTML_Control_3_1_1_1" localSheetId="37" hidden="1">{"'Sheet1'!$B$2:$M$87"}</definedName>
    <definedName name="HTML_Control_3_1_1_1" localSheetId="36" hidden="1">{"'Sheet1'!$B$2:$M$87"}</definedName>
    <definedName name="HTML_Control_3_1_1_1" localSheetId="33" hidden="1">{"'Sheet1'!$B$2:$M$87"}</definedName>
    <definedName name="HTML_Control_3_1_1_1" localSheetId="34" hidden="1">{"'Sheet1'!$B$2:$M$87"}</definedName>
    <definedName name="HTML_Control_3_1_1_1" localSheetId="31" hidden="1">{"'Sheet1'!$B$2:$M$87"}</definedName>
    <definedName name="HTML_Control_3_1_1_1" hidden="1">{"'Sheet1'!$B$2:$M$87"}</definedName>
    <definedName name="HTML_Control_3_1_1_1_1" localSheetId="35" hidden="1">{"'Sheet1'!$B$2:$M$87"}</definedName>
    <definedName name="HTML_Control_3_1_1_1_1" localSheetId="37" hidden="1">{"'Sheet1'!$B$2:$M$87"}</definedName>
    <definedName name="HTML_Control_3_1_1_1_1" localSheetId="36" hidden="1">{"'Sheet1'!$B$2:$M$87"}</definedName>
    <definedName name="HTML_Control_3_1_1_1_1" localSheetId="33" hidden="1">{"'Sheet1'!$B$2:$M$87"}</definedName>
    <definedName name="HTML_Control_3_1_1_1_1" localSheetId="34" hidden="1">{"'Sheet1'!$B$2:$M$87"}</definedName>
    <definedName name="HTML_Control_3_1_1_1_1" localSheetId="31" hidden="1">{"'Sheet1'!$B$2:$M$87"}</definedName>
    <definedName name="HTML_Control_3_1_1_1_1" hidden="1">{"'Sheet1'!$B$2:$M$87"}</definedName>
    <definedName name="HTML_Control_3_1_1_2" localSheetId="35" hidden="1">{"'Sheet1'!$B$2:$M$87"}</definedName>
    <definedName name="HTML_Control_3_1_1_2" localSheetId="37" hidden="1">{"'Sheet1'!$B$2:$M$87"}</definedName>
    <definedName name="HTML_Control_3_1_1_2" localSheetId="36" hidden="1">{"'Sheet1'!$B$2:$M$87"}</definedName>
    <definedName name="HTML_Control_3_1_1_2" localSheetId="33" hidden="1">{"'Sheet1'!$B$2:$M$87"}</definedName>
    <definedName name="HTML_Control_3_1_1_2" localSheetId="34" hidden="1">{"'Sheet1'!$B$2:$M$87"}</definedName>
    <definedName name="HTML_Control_3_1_1_2" localSheetId="31" hidden="1">{"'Sheet1'!$B$2:$M$87"}</definedName>
    <definedName name="HTML_Control_3_1_1_2" hidden="1">{"'Sheet1'!$B$2:$M$87"}</definedName>
    <definedName name="HTML_Control_3_1_2" localSheetId="35" hidden="1">{"'Sheet1'!$B$2:$M$87"}</definedName>
    <definedName name="HTML_Control_3_1_2" localSheetId="37" hidden="1">{"'Sheet1'!$B$2:$M$87"}</definedName>
    <definedName name="HTML_Control_3_1_2" localSheetId="36" hidden="1">{"'Sheet1'!$B$2:$M$87"}</definedName>
    <definedName name="HTML_Control_3_1_2" localSheetId="33" hidden="1">{"'Sheet1'!$B$2:$M$87"}</definedName>
    <definedName name="HTML_Control_3_1_2" localSheetId="34" hidden="1">{"'Sheet1'!$B$2:$M$87"}</definedName>
    <definedName name="HTML_Control_3_1_2" localSheetId="31" hidden="1">{"'Sheet1'!$B$2:$M$87"}</definedName>
    <definedName name="HTML_Control_3_1_2" hidden="1">{"'Sheet1'!$B$2:$M$87"}</definedName>
    <definedName name="HTML_Control_3_1_2_1" localSheetId="35" hidden="1">{"'Sheet1'!$B$2:$M$87"}</definedName>
    <definedName name="HTML_Control_3_1_2_1" localSheetId="37" hidden="1">{"'Sheet1'!$B$2:$M$87"}</definedName>
    <definedName name="HTML_Control_3_1_2_1" localSheetId="36" hidden="1">{"'Sheet1'!$B$2:$M$87"}</definedName>
    <definedName name="HTML_Control_3_1_2_1" localSheetId="33" hidden="1">{"'Sheet1'!$B$2:$M$87"}</definedName>
    <definedName name="HTML_Control_3_1_2_1" localSheetId="34" hidden="1">{"'Sheet1'!$B$2:$M$87"}</definedName>
    <definedName name="HTML_Control_3_1_2_1" localSheetId="31" hidden="1">{"'Sheet1'!$B$2:$M$87"}</definedName>
    <definedName name="HTML_Control_3_1_2_1" hidden="1">{"'Sheet1'!$B$2:$M$87"}</definedName>
    <definedName name="HTML_Control_3_1_3" localSheetId="35" hidden="1">{"'Sheet1'!$B$2:$M$87"}</definedName>
    <definedName name="HTML_Control_3_1_3" localSheetId="37" hidden="1">{"'Sheet1'!$B$2:$M$87"}</definedName>
    <definedName name="HTML_Control_3_1_3" localSheetId="36" hidden="1">{"'Sheet1'!$B$2:$M$87"}</definedName>
    <definedName name="HTML_Control_3_1_3" localSheetId="33" hidden="1">{"'Sheet1'!$B$2:$M$87"}</definedName>
    <definedName name="HTML_Control_3_1_3" localSheetId="34" hidden="1">{"'Sheet1'!$B$2:$M$87"}</definedName>
    <definedName name="HTML_Control_3_1_3" localSheetId="31" hidden="1">{"'Sheet1'!$B$2:$M$87"}</definedName>
    <definedName name="HTML_Control_3_1_3" hidden="1">{"'Sheet1'!$B$2:$M$87"}</definedName>
    <definedName name="HTML_Control_3_2" localSheetId="35" hidden="1">{"'Sheet1'!$B$2:$M$87"}</definedName>
    <definedName name="HTML_Control_3_2" localSheetId="37" hidden="1">{"'Sheet1'!$B$2:$M$87"}</definedName>
    <definedName name="HTML_Control_3_2" localSheetId="36" hidden="1">{"'Sheet1'!$B$2:$M$87"}</definedName>
    <definedName name="HTML_Control_3_2" localSheetId="33" hidden="1">{"'Sheet1'!$B$2:$M$87"}</definedName>
    <definedName name="HTML_Control_3_2" localSheetId="34" hidden="1">{"'Sheet1'!$B$2:$M$87"}</definedName>
    <definedName name="HTML_Control_3_2" localSheetId="31" hidden="1">{"'Sheet1'!$B$2:$M$87"}</definedName>
    <definedName name="HTML_Control_3_2" hidden="1">{"'Sheet1'!$B$2:$M$87"}</definedName>
    <definedName name="HTML_Control_3_2_1" localSheetId="35" hidden="1">{"'Sheet1'!$B$2:$M$87"}</definedName>
    <definedName name="HTML_Control_3_2_1" localSheetId="37" hidden="1">{"'Sheet1'!$B$2:$M$87"}</definedName>
    <definedName name="HTML_Control_3_2_1" localSheetId="36" hidden="1">{"'Sheet1'!$B$2:$M$87"}</definedName>
    <definedName name="HTML_Control_3_2_1" localSheetId="33" hidden="1">{"'Sheet1'!$B$2:$M$87"}</definedName>
    <definedName name="HTML_Control_3_2_1" localSheetId="34" hidden="1">{"'Sheet1'!$B$2:$M$87"}</definedName>
    <definedName name="HTML_Control_3_2_1" localSheetId="31" hidden="1">{"'Sheet1'!$B$2:$M$87"}</definedName>
    <definedName name="HTML_Control_3_2_1" hidden="1">{"'Sheet1'!$B$2:$M$87"}</definedName>
    <definedName name="HTML_Control_3_2_1_1" localSheetId="35" hidden="1">{"'Sheet1'!$B$2:$M$87"}</definedName>
    <definedName name="HTML_Control_3_2_1_1" localSheetId="37" hidden="1">{"'Sheet1'!$B$2:$M$87"}</definedName>
    <definedName name="HTML_Control_3_2_1_1" localSheetId="36" hidden="1">{"'Sheet1'!$B$2:$M$87"}</definedName>
    <definedName name="HTML_Control_3_2_1_1" localSheetId="33" hidden="1">{"'Sheet1'!$B$2:$M$87"}</definedName>
    <definedName name="HTML_Control_3_2_1_1" localSheetId="34" hidden="1">{"'Sheet1'!$B$2:$M$87"}</definedName>
    <definedName name="HTML_Control_3_2_1_1" localSheetId="31" hidden="1">{"'Sheet1'!$B$2:$M$87"}</definedName>
    <definedName name="HTML_Control_3_2_1_1" hidden="1">{"'Sheet1'!$B$2:$M$87"}</definedName>
    <definedName name="HTML_Control_3_2_1_1_1" localSheetId="35" hidden="1">{"'Sheet1'!$B$2:$M$87"}</definedName>
    <definedName name="HTML_Control_3_2_1_1_1" localSheetId="37" hidden="1">{"'Sheet1'!$B$2:$M$87"}</definedName>
    <definedName name="HTML_Control_3_2_1_1_1" localSheetId="36" hidden="1">{"'Sheet1'!$B$2:$M$87"}</definedName>
    <definedName name="HTML_Control_3_2_1_1_1" localSheetId="33" hidden="1">{"'Sheet1'!$B$2:$M$87"}</definedName>
    <definedName name="HTML_Control_3_2_1_1_1" localSheetId="34" hidden="1">{"'Sheet1'!$B$2:$M$87"}</definedName>
    <definedName name="HTML_Control_3_2_1_1_1" localSheetId="31" hidden="1">{"'Sheet1'!$B$2:$M$87"}</definedName>
    <definedName name="HTML_Control_3_2_1_1_1" hidden="1">{"'Sheet1'!$B$2:$M$87"}</definedName>
    <definedName name="HTML_Control_3_2_1_2" localSheetId="35" hidden="1">{"'Sheet1'!$B$2:$M$87"}</definedName>
    <definedName name="HTML_Control_3_2_1_2" localSheetId="37" hidden="1">{"'Sheet1'!$B$2:$M$87"}</definedName>
    <definedName name="HTML_Control_3_2_1_2" localSheetId="36" hidden="1">{"'Sheet1'!$B$2:$M$87"}</definedName>
    <definedName name="HTML_Control_3_2_1_2" localSheetId="33" hidden="1">{"'Sheet1'!$B$2:$M$87"}</definedName>
    <definedName name="HTML_Control_3_2_1_2" localSheetId="34" hidden="1">{"'Sheet1'!$B$2:$M$87"}</definedName>
    <definedName name="HTML_Control_3_2_1_2" localSheetId="31" hidden="1">{"'Sheet1'!$B$2:$M$87"}</definedName>
    <definedName name="HTML_Control_3_2_1_2" hidden="1">{"'Sheet1'!$B$2:$M$87"}</definedName>
    <definedName name="HTML_Control_3_2_2" localSheetId="35" hidden="1">{"'Sheet1'!$B$2:$M$87"}</definedName>
    <definedName name="HTML_Control_3_2_2" localSheetId="37" hidden="1">{"'Sheet1'!$B$2:$M$87"}</definedName>
    <definedName name="HTML_Control_3_2_2" localSheetId="36" hidden="1">{"'Sheet1'!$B$2:$M$87"}</definedName>
    <definedName name="HTML_Control_3_2_2" localSheetId="33" hidden="1">{"'Sheet1'!$B$2:$M$87"}</definedName>
    <definedName name="HTML_Control_3_2_2" localSheetId="34" hidden="1">{"'Sheet1'!$B$2:$M$87"}</definedName>
    <definedName name="HTML_Control_3_2_2" localSheetId="31" hidden="1">{"'Sheet1'!$B$2:$M$87"}</definedName>
    <definedName name="HTML_Control_3_2_2" hidden="1">{"'Sheet1'!$B$2:$M$87"}</definedName>
    <definedName name="HTML_Control_3_2_2_1" localSheetId="35" hidden="1">{"'Sheet1'!$B$2:$M$87"}</definedName>
    <definedName name="HTML_Control_3_2_2_1" localSheetId="37" hidden="1">{"'Sheet1'!$B$2:$M$87"}</definedName>
    <definedName name="HTML_Control_3_2_2_1" localSheetId="36" hidden="1">{"'Sheet1'!$B$2:$M$87"}</definedName>
    <definedName name="HTML_Control_3_2_2_1" localSheetId="33" hidden="1">{"'Sheet1'!$B$2:$M$87"}</definedName>
    <definedName name="HTML_Control_3_2_2_1" localSheetId="34" hidden="1">{"'Sheet1'!$B$2:$M$87"}</definedName>
    <definedName name="HTML_Control_3_2_2_1" localSheetId="31" hidden="1">{"'Sheet1'!$B$2:$M$87"}</definedName>
    <definedName name="HTML_Control_3_2_2_1" hidden="1">{"'Sheet1'!$B$2:$M$87"}</definedName>
    <definedName name="HTML_Control_3_2_3" localSheetId="35" hidden="1">{"'Sheet1'!$B$2:$M$87"}</definedName>
    <definedName name="HTML_Control_3_2_3" localSheetId="37" hidden="1">{"'Sheet1'!$B$2:$M$87"}</definedName>
    <definedName name="HTML_Control_3_2_3" localSheetId="36" hidden="1">{"'Sheet1'!$B$2:$M$87"}</definedName>
    <definedName name="HTML_Control_3_2_3" localSheetId="33" hidden="1">{"'Sheet1'!$B$2:$M$87"}</definedName>
    <definedName name="HTML_Control_3_2_3" localSheetId="34" hidden="1">{"'Sheet1'!$B$2:$M$87"}</definedName>
    <definedName name="HTML_Control_3_2_3" localSheetId="31" hidden="1">{"'Sheet1'!$B$2:$M$87"}</definedName>
    <definedName name="HTML_Control_3_2_3" hidden="1">{"'Sheet1'!$B$2:$M$87"}</definedName>
    <definedName name="HTML_Control_3_3" localSheetId="35" hidden="1">{"'Sheet1'!$B$2:$M$87"}</definedName>
    <definedName name="HTML_Control_3_3" localSheetId="37" hidden="1">{"'Sheet1'!$B$2:$M$87"}</definedName>
    <definedName name="HTML_Control_3_3" localSheetId="36" hidden="1">{"'Sheet1'!$B$2:$M$87"}</definedName>
    <definedName name="HTML_Control_3_3" localSheetId="33" hidden="1">{"'Sheet1'!$B$2:$M$87"}</definedName>
    <definedName name="HTML_Control_3_3" localSheetId="34" hidden="1">{"'Sheet1'!$B$2:$M$87"}</definedName>
    <definedName name="HTML_Control_3_3" localSheetId="31" hidden="1">{"'Sheet1'!$B$2:$M$87"}</definedName>
    <definedName name="HTML_Control_3_3" hidden="1">{"'Sheet1'!$B$2:$M$87"}</definedName>
    <definedName name="HTML_Control_3_3_1" localSheetId="35" hidden="1">{"'Sheet1'!$B$2:$M$87"}</definedName>
    <definedName name="HTML_Control_3_3_1" localSheetId="37" hidden="1">{"'Sheet1'!$B$2:$M$87"}</definedName>
    <definedName name="HTML_Control_3_3_1" localSheetId="36" hidden="1">{"'Sheet1'!$B$2:$M$87"}</definedName>
    <definedName name="HTML_Control_3_3_1" localSheetId="33" hidden="1">{"'Sheet1'!$B$2:$M$87"}</definedName>
    <definedName name="HTML_Control_3_3_1" localSheetId="34" hidden="1">{"'Sheet1'!$B$2:$M$87"}</definedName>
    <definedName name="HTML_Control_3_3_1" localSheetId="31" hidden="1">{"'Sheet1'!$B$2:$M$87"}</definedName>
    <definedName name="HTML_Control_3_3_1" hidden="1">{"'Sheet1'!$B$2:$M$87"}</definedName>
    <definedName name="HTML_Control_3_3_1_1" localSheetId="35" hidden="1">{"'Sheet1'!$B$2:$M$87"}</definedName>
    <definedName name="HTML_Control_3_3_1_1" localSheetId="37" hidden="1">{"'Sheet1'!$B$2:$M$87"}</definedName>
    <definedName name="HTML_Control_3_3_1_1" localSheetId="36" hidden="1">{"'Sheet1'!$B$2:$M$87"}</definedName>
    <definedName name="HTML_Control_3_3_1_1" localSheetId="33" hidden="1">{"'Sheet1'!$B$2:$M$87"}</definedName>
    <definedName name="HTML_Control_3_3_1_1" localSheetId="34" hidden="1">{"'Sheet1'!$B$2:$M$87"}</definedName>
    <definedName name="HTML_Control_3_3_1_1" localSheetId="31" hidden="1">{"'Sheet1'!$B$2:$M$87"}</definedName>
    <definedName name="HTML_Control_3_3_1_1" hidden="1">{"'Sheet1'!$B$2:$M$87"}</definedName>
    <definedName name="HTML_Control_3_3_1_1_1" localSheetId="35" hidden="1">{"'Sheet1'!$B$2:$M$87"}</definedName>
    <definedName name="HTML_Control_3_3_1_1_1" localSheetId="37" hidden="1">{"'Sheet1'!$B$2:$M$87"}</definedName>
    <definedName name="HTML_Control_3_3_1_1_1" localSheetId="36" hidden="1">{"'Sheet1'!$B$2:$M$87"}</definedName>
    <definedName name="HTML_Control_3_3_1_1_1" localSheetId="33" hidden="1">{"'Sheet1'!$B$2:$M$87"}</definedName>
    <definedName name="HTML_Control_3_3_1_1_1" localSheetId="34" hidden="1">{"'Sheet1'!$B$2:$M$87"}</definedName>
    <definedName name="HTML_Control_3_3_1_1_1" localSheetId="31" hidden="1">{"'Sheet1'!$B$2:$M$87"}</definedName>
    <definedName name="HTML_Control_3_3_1_1_1" hidden="1">{"'Sheet1'!$B$2:$M$87"}</definedName>
    <definedName name="HTML_Control_3_3_1_2" localSheetId="35" hidden="1">{"'Sheet1'!$B$2:$M$87"}</definedName>
    <definedName name="HTML_Control_3_3_1_2" localSheetId="37" hidden="1">{"'Sheet1'!$B$2:$M$87"}</definedName>
    <definedName name="HTML_Control_3_3_1_2" localSheetId="36" hidden="1">{"'Sheet1'!$B$2:$M$87"}</definedName>
    <definedName name="HTML_Control_3_3_1_2" localSheetId="33" hidden="1">{"'Sheet1'!$B$2:$M$87"}</definedName>
    <definedName name="HTML_Control_3_3_1_2" localSheetId="34" hidden="1">{"'Sheet1'!$B$2:$M$87"}</definedName>
    <definedName name="HTML_Control_3_3_1_2" localSheetId="31" hidden="1">{"'Sheet1'!$B$2:$M$87"}</definedName>
    <definedName name="HTML_Control_3_3_1_2" hidden="1">{"'Sheet1'!$B$2:$M$87"}</definedName>
    <definedName name="HTML_Control_3_3_2" localSheetId="35" hidden="1">{"'Sheet1'!$B$2:$M$87"}</definedName>
    <definedName name="HTML_Control_3_3_2" localSheetId="37" hidden="1">{"'Sheet1'!$B$2:$M$87"}</definedName>
    <definedName name="HTML_Control_3_3_2" localSheetId="36" hidden="1">{"'Sheet1'!$B$2:$M$87"}</definedName>
    <definedName name="HTML_Control_3_3_2" localSheetId="33" hidden="1">{"'Sheet1'!$B$2:$M$87"}</definedName>
    <definedName name="HTML_Control_3_3_2" localSheetId="34" hidden="1">{"'Sheet1'!$B$2:$M$87"}</definedName>
    <definedName name="HTML_Control_3_3_2" localSheetId="31" hidden="1">{"'Sheet1'!$B$2:$M$87"}</definedName>
    <definedName name="HTML_Control_3_3_2" hidden="1">{"'Sheet1'!$B$2:$M$87"}</definedName>
    <definedName name="HTML_Control_3_3_2_1" localSheetId="35" hidden="1">{"'Sheet1'!$B$2:$M$87"}</definedName>
    <definedName name="HTML_Control_3_3_2_1" localSheetId="37" hidden="1">{"'Sheet1'!$B$2:$M$87"}</definedName>
    <definedName name="HTML_Control_3_3_2_1" localSheetId="36" hidden="1">{"'Sheet1'!$B$2:$M$87"}</definedName>
    <definedName name="HTML_Control_3_3_2_1" localSheetId="33" hidden="1">{"'Sheet1'!$B$2:$M$87"}</definedName>
    <definedName name="HTML_Control_3_3_2_1" localSheetId="34" hidden="1">{"'Sheet1'!$B$2:$M$87"}</definedName>
    <definedName name="HTML_Control_3_3_2_1" localSheetId="31" hidden="1">{"'Sheet1'!$B$2:$M$87"}</definedName>
    <definedName name="HTML_Control_3_3_2_1" hidden="1">{"'Sheet1'!$B$2:$M$87"}</definedName>
    <definedName name="HTML_Control_3_3_3" localSheetId="35" hidden="1">{"'Sheet1'!$B$2:$M$87"}</definedName>
    <definedName name="HTML_Control_3_3_3" localSheetId="37" hidden="1">{"'Sheet1'!$B$2:$M$87"}</definedName>
    <definedName name="HTML_Control_3_3_3" localSheetId="36" hidden="1">{"'Sheet1'!$B$2:$M$87"}</definedName>
    <definedName name="HTML_Control_3_3_3" localSheetId="33" hidden="1">{"'Sheet1'!$B$2:$M$87"}</definedName>
    <definedName name="HTML_Control_3_3_3" localSheetId="34" hidden="1">{"'Sheet1'!$B$2:$M$87"}</definedName>
    <definedName name="HTML_Control_3_3_3" localSheetId="31" hidden="1">{"'Sheet1'!$B$2:$M$87"}</definedName>
    <definedName name="HTML_Control_3_3_3" hidden="1">{"'Sheet1'!$B$2:$M$87"}</definedName>
    <definedName name="HTML_Control_3_4" localSheetId="35" hidden="1">{"'Sheet1'!$B$2:$M$87"}</definedName>
    <definedName name="HTML_Control_3_4" localSheetId="37" hidden="1">{"'Sheet1'!$B$2:$M$87"}</definedName>
    <definedName name="HTML_Control_3_4" localSheetId="36" hidden="1">{"'Sheet1'!$B$2:$M$87"}</definedName>
    <definedName name="HTML_Control_3_4" localSheetId="33" hidden="1">{"'Sheet1'!$B$2:$M$87"}</definedName>
    <definedName name="HTML_Control_3_4" localSheetId="34" hidden="1">{"'Sheet1'!$B$2:$M$87"}</definedName>
    <definedName name="HTML_Control_3_4" localSheetId="31" hidden="1">{"'Sheet1'!$B$2:$M$87"}</definedName>
    <definedName name="HTML_Control_3_4" hidden="1">{"'Sheet1'!$B$2:$M$87"}</definedName>
    <definedName name="HTML_Control_3_4_1" localSheetId="35" hidden="1">{"'Sheet1'!$B$2:$M$87"}</definedName>
    <definedName name="HTML_Control_3_4_1" localSheetId="37" hidden="1">{"'Sheet1'!$B$2:$M$87"}</definedName>
    <definedName name="HTML_Control_3_4_1" localSheetId="36" hidden="1">{"'Sheet1'!$B$2:$M$87"}</definedName>
    <definedName name="HTML_Control_3_4_1" localSheetId="33" hidden="1">{"'Sheet1'!$B$2:$M$87"}</definedName>
    <definedName name="HTML_Control_3_4_1" localSheetId="34" hidden="1">{"'Sheet1'!$B$2:$M$87"}</definedName>
    <definedName name="HTML_Control_3_4_1" localSheetId="31" hidden="1">{"'Sheet1'!$B$2:$M$87"}</definedName>
    <definedName name="HTML_Control_3_4_1" hidden="1">{"'Sheet1'!$B$2:$M$87"}</definedName>
    <definedName name="HTML_Control_3_4_1_1" localSheetId="35" hidden="1">{"'Sheet1'!$B$2:$M$87"}</definedName>
    <definedName name="HTML_Control_3_4_1_1" localSheetId="37" hidden="1">{"'Sheet1'!$B$2:$M$87"}</definedName>
    <definedName name="HTML_Control_3_4_1_1" localSheetId="36" hidden="1">{"'Sheet1'!$B$2:$M$87"}</definedName>
    <definedName name="HTML_Control_3_4_1_1" localSheetId="33" hidden="1">{"'Sheet1'!$B$2:$M$87"}</definedName>
    <definedName name="HTML_Control_3_4_1_1" localSheetId="34" hidden="1">{"'Sheet1'!$B$2:$M$87"}</definedName>
    <definedName name="HTML_Control_3_4_1_1" localSheetId="31" hidden="1">{"'Sheet1'!$B$2:$M$87"}</definedName>
    <definedName name="HTML_Control_3_4_1_1" hidden="1">{"'Sheet1'!$B$2:$M$87"}</definedName>
    <definedName name="HTML_Control_3_4_1_1_1" localSheetId="35" hidden="1">{"'Sheet1'!$B$2:$M$87"}</definedName>
    <definedName name="HTML_Control_3_4_1_1_1" localSheetId="37" hidden="1">{"'Sheet1'!$B$2:$M$87"}</definedName>
    <definedName name="HTML_Control_3_4_1_1_1" localSheetId="36" hidden="1">{"'Sheet1'!$B$2:$M$87"}</definedName>
    <definedName name="HTML_Control_3_4_1_1_1" localSheetId="33" hidden="1">{"'Sheet1'!$B$2:$M$87"}</definedName>
    <definedName name="HTML_Control_3_4_1_1_1" localSheetId="34" hidden="1">{"'Sheet1'!$B$2:$M$87"}</definedName>
    <definedName name="HTML_Control_3_4_1_1_1" localSheetId="31" hidden="1">{"'Sheet1'!$B$2:$M$87"}</definedName>
    <definedName name="HTML_Control_3_4_1_1_1" hidden="1">{"'Sheet1'!$B$2:$M$87"}</definedName>
    <definedName name="HTML_Control_3_4_1_2" localSheetId="35" hidden="1">{"'Sheet1'!$B$2:$M$87"}</definedName>
    <definedName name="HTML_Control_3_4_1_2" localSheetId="37" hidden="1">{"'Sheet1'!$B$2:$M$87"}</definedName>
    <definedName name="HTML_Control_3_4_1_2" localSheetId="36" hidden="1">{"'Sheet1'!$B$2:$M$87"}</definedName>
    <definedName name="HTML_Control_3_4_1_2" localSheetId="33" hidden="1">{"'Sheet1'!$B$2:$M$87"}</definedName>
    <definedName name="HTML_Control_3_4_1_2" localSheetId="34" hidden="1">{"'Sheet1'!$B$2:$M$87"}</definedName>
    <definedName name="HTML_Control_3_4_1_2" localSheetId="31" hidden="1">{"'Sheet1'!$B$2:$M$87"}</definedName>
    <definedName name="HTML_Control_3_4_1_2" hidden="1">{"'Sheet1'!$B$2:$M$87"}</definedName>
    <definedName name="HTML_Control_3_4_2" localSheetId="35" hidden="1">{"'Sheet1'!$B$2:$M$87"}</definedName>
    <definedName name="HTML_Control_3_4_2" localSheetId="37" hidden="1">{"'Sheet1'!$B$2:$M$87"}</definedName>
    <definedName name="HTML_Control_3_4_2" localSheetId="36" hidden="1">{"'Sheet1'!$B$2:$M$87"}</definedName>
    <definedName name="HTML_Control_3_4_2" localSheetId="33" hidden="1">{"'Sheet1'!$B$2:$M$87"}</definedName>
    <definedName name="HTML_Control_3_4_2" localSheetId="34" hidden="1">{"'Sheet1'!$B$2:$M$87"}</definedName>
    <definedName name="HTML_Control_3_4_2" localSheetId="31" hidden="1">{"'Sheet1'!$B$2:$M$87"}</definedName>
    <definedName name="HTML_Control_3_4_2" hidden="1">{"'Sheet1'!$B$2:$M$87"}</definedName>
    <definedName name="HTML_Control_3_4_2_1" localSheetId="35" hidden="1">{"'Sheet1'!$B$2:$M$87"}</definedName>
    <definedName name="HTML_Control_3_4_2_1" localSheetId="37" hidden="1">{"'Sheet1'!$B$2:$M$87"}</definedName>
    <definedName name="HTML_Control_3_4_2_1" localSheetId="36" hidden="1">{"'Sheet1'!$B$2:$M$87"}</definedName>
    <definedName name="HTML_Control_3_4_2_1" localSheetId="33" hidden="1">{"'Sheet1'!$B$2:$M$87"}</definedName>
    <definedName name="HTML_Control_3_4_2_1" localSheetId="34" hidden="1">{"'Sheet1'!$B$2:$M$87"}</definedName>
    <definedName name="HTML_Control_3_4_2_1" localSheetId="31" hidden="1">{"'Sheet1'!$B$2:$M$87"}</definedName>
    <definedName name="HTML_Control_3_4_2_1" hidden="1">{"'Sheet1'!$B$2:$M$87"}</definedName>
    <definedName name="HTML_Control_3_4_3" localSheetId="35" hidden="1">{"'Sheet1'!$B$2:$M$87"}</definedName>
    <definedName name="HTML_Control_3_4_3" localSheetId="37" hidden="1">{"'Sheet1'!$B$2:$M$87"}</definedName>
    <definedName name="HTML_Control_3_4_3" localSheetId="36" hidden="1">{"'Sheet1'!$B$2:$M$87"}</definedName>
    <definedName name="HTML_Control_3_4_3" localSheetId="33" hidden="1">{"'Sheet1'!$B$2:$M$87"}</definedName>
    <definedName name="HTML_Control_3_4_3" localSheetId="34" hidden="1">{"'Sheet1'!$B$2:$M$87"}</definedName>
    <definedName name="HTML_Control_3_4_3" localSheetId="31" hidden="1">{"'Sheet1'!$B$2:$M$87"}</definedName>
    <definedName name="HTML_Control_3_4_3" hidden="1">{"'Sheet1'!$B$2:$M$87"}</definedName>
    <definedName name="HTML_Control_3_5" localSheetId="35" hidden="1">{"'Sheet1'!$B$2:$M$87"}</definedName>
    <definedName name="HTML_Control_3_5" localSheetId="37" hidden="1">{"'Sheet1'!$B$2:$M$87"}</definedName>
    <definedName name="HTML_Control_3_5" localSheetId="36" hidden="1">{"'Sheet1'!$B$2:$M$87"}</definedName>
    <definedName name="HTML_Control_3_5" localSheetId="33" hidden="1">{"'Sheet1'!$B$2:$M$87"}</definedName>
    <definedName name="HTML_Control_3_5" localSheetId="34" hidden="1">{"'Sheet1'!$B$2:$M$87"}</definedName>
    <definedName name="HTML_Control_3_5" localSheetId="31" hidden="1">{"'Sheet1'!$B$2:$M$87"}</definedName>
    <definedName name="HTML_Control_3_5" hidden="1">{"'Sheet1'!$B$2:$M$87"}</definedName>
    <definedName name="HTML_Control_3_5_1" localSheetId="35" hidden="1">{"'Sheet1'!$B$2:$M$87"}</definedName>
    <definedName name="HTML_Control_3_5_1" localSheetId="37" hidden="1">{"'Sheet1'!$B$2:$M$87"}</definedName>
    <definedName name="HTML_Control_3_5_1" localSheetId="36" hidden="1">{"'Sheet1'!$B$2:$M$87"}</definedName>
    <definedName name="HTML_Control_3_5_1" localSheetId="33" hidden="1">{"'Sheet1'!$B$2:$M$87"}</definedName>
    <definedName name="HTML_Control_3_5_1" localSheetId="34" hidden="1">{"'Sheet1'!$B$2:$M$87"}</definedName>
    <definedName name="HTML_Control_3_5_1" localSheetId="31" hidden="1">{"'Sheet1'!$B$2:$M$87"}</definedName>
    <definedName name="HTML_Control_3_5_1" hidden="1">{"'Sheet1'!$B$2:$M$87"}</definedName>
    <definedName name="HTML_Control_3_5_1_1" localSheetId="35" hidden="1">{"'Sheet1'!$B$2:$M$87"}</definedName>
    <definedName name="HTML_Control_3_5_1_1" localSheetId="37" hidden="1">{"'Sheet1'!$B$2:$M$87"}</definedName>
    <definedName name="HTML_Control_3_5_1_1" localSheetId="36" hidden="1">{"'Sheet1'!$B$2:$M$87"}</definedName>
    <definedName name="HTML_Control_3_5_1_1" localSheetId="33" hidden="1">{"'Sheet1'!$B$2:$M$87"}</definedName>
    <definedName name="HTML_Control_3_5_1_1" localSheetId="34" hidden="1">{"'Sheet1'!$B$2:$M$87"}</definedName>
    <definedName name="HTML_Control_3_5_1_1" localSheetId="31" hidden="1">{"'Sheet1'!$B$2:$M$87"}</definedName>
    <definedName name="HTML_Control_3_5_1_1" hidden="1">{"'Sheet1'!$B$2:$M$87"}</definedName>
    <definedName name="HTML_Control_3_5_2" localSheetId="35" hidden="1">{"'Sheet1'!$B$2:$M$87"}</definedName>
    <definedName name="HTML_Control_3_5_2" localSheetId="37" hidden="1">{"'Sheet1'!$B$2:$M$87"}</definedName>
    <definedName name="HTML_Control_3_5_2" localSheetId="36" hidden="1">{"'Sheet1'!$B$2:$M$87"}</definedName>
    <definedName name="HTML_Control_3_5_2" localSheetId="33" hidden="1">{"'Sheet1'!$B$2:$M$87"}</definedName>
    <definedName name="HTML_Control_3_5_2" localSheetId="34" hidden="1">{"'Sheet1'!$B$2:$M$87"}</definedName>
    <definedName name="HTML_Control_3_5_2" localSheetId="31" hidden="1">{"'Sheet1'!$B$2:$M$87"}</definedName>
    <definedName name="HTML_Control_3_5_2" hidden="1">{"'Sheet1'!$B$2:$M$87"}</definedName>
    <definedName name="HTML_Control_4" localSheetId="35" hidden="1">{"'Sheet1'!$B$2:$M$87"}</definedName>
    <definedName name="HTML_Control_4" localSheetId="37" hidden="1">{"'Sheet1'!$B$2:$M$87"}</definedName>
    <definedName name="HTML_Control_4" localSheetId="36" hidden="1">{"'Sheet1'!$B$2:$M$87"}</definedName>
    <definedName name="HTML_Control_4" localSheetId="33" hidden="1">{"'Sheet1'!$B$2:$M$87"}</definedName>
    <definedName name="HTML_Control_4" localSheetId="34" hidden="1">{"'Sheet1'!$B$2:$M$87"}</definedName>
    <definedName name="HTML_Control_4" localSheetId="31" hidden="1">{"'Sheet1'!$B$2:$M$87"}</definedName>
    <definedName name="HTML_Control_4" hidden="1">{"'Sheet1'!$B$2:$M$87"}</definedName>
    <definedName name="HTML_Control_4_1" localSheetId="35" hidden="1">{"'Sheet1'!$B$2:$M$87"}</definedName>
    <definedName name="HTML_Control_4_1" localSheetId="37" hidden="1">{"'Sheet1'!$B$2:$M$87"}</definedName>
    <definedName name="HTML_Control_4_1" localSheetId="36" hidden="1">{"'Sheet1'!$B$2:$M$87"}</definedName>
    <definedName name="HTML_Control_4_1" localSheetId="33" hidden="1">{"'Sheet1'!$B$2:$M$87"}</definedName>
    <definedName name="HTML_Control_4_1" localSheetId="34" hidden="1">{"'Sheet1'!$B$2:$M$87"}</definedName>
    <definedName name="HTML_Control_4_1" localSheetId="31" hidden="1">{"'Sheet1'!$B$2:$M$87"}</definedName>
    <definedName name="HTML_Control_4_1" hidden="1">{"'Sheet1'!$B$2:$M$87"}</definedName>
    <definedName name="HTML_Control_4_1_1" localSheetId="35" hidden="1">{"'Sheet1'!$B$2:$M$87"}</definedName>
    <definedName name="HTML_Control_4_1_1" localSheetId="37" hidden="1">{"'Sheet1'!$B$2:$M$87"}</definedName>
    <definedName name="HTML_Control_4_1_1" localSheetId="36" hidden="1">{"'Sheet1'!$B$2:$M$87"}</definedName>
    <definedName name="HTML_Control_4_1_1" localSheetId="33" hidden="1">{"'Sheet1'!$B$2:$M$87"}</definedName>
    <definedName name="HTML_Control_4_1_1" localSheetId="34" hidden="1">{"'Sheet1'!$B$2:$M$87"}</definedName>
    <definedName name="HTML_Control_4_1_1" localSheetId="31" hidden="1">{"'Sheet1'!$B$2:$M$87"}</definedName>
    <definedName name="HTML_Control_4_1_1" hidden="1">{"'Sheet1'!$B$2:$M$87"}</definedName>
    <definedName name="HTML_Control_4_1_1_1" localSheetId="35" hidden="1">{"'Sheet1'!$B$2:$M$87"}</definedName>
    <definedName name="HTML_Control_4_1_1_1" localSheetId="37" hidden="1">{"'Sheet1'!$B$2:$M$87"}</definedName>
    <definedName name="HTML_Control_4_1_1_1" localSheetId="36" hidden="1">{"'Sheet1'!$B$2:$M$87"}</definedName>
    <definedName name="HTML_Control_4_1_1_1" localSheetId="33" hidden="1">{"'Sheet1'!$B$2:$M$87"}</definedName>
    <definedName name="HTML_Control_4_1_1_1" localSheetId="34" hidden="1">{"'Sheet1'!$B$2:$M$87"}</definedName>
    <definedName name="HTML_Control_4_1_1_1" localSheetId="31" hidden="1">{"'Sheet1'!$B$2:$M$87"}</definedName>
    <definedName name="HTML_Control_4_1_1_1" hidden="1">{"'Sheet1'!$B$2:$M$87"}</definedName>
    <definedName name="HTML_Control_4_1_2" localSheetId="35" hidden="1">{"'Sheet1'!$B$2:$M$87"}</definedName>
    <definedName name="HTML_Control_4_1_2" localSheetId="37" hidden="1">{"'Sheet1'!$B$2:$M$87"}</definedName>
    <definedName name="HTML_Control_4_1_2" localSheetId="36" hidden="1">{"'Sheet1'!$B$2:$M$87"}</definedName>
    <definedName name="HTML_Control_4_1_2" localSheetId="33" hidden="1">{"'Sheet1'!$B$2:$M$87"}</definedName>
    <definedName name="HTML_Control_4_1_2" localSheetId="34" hidden="1">{"'Sheet1'!$B$2:$M$87"}</definedName>
    <definedName name="HTML_Control_4_1_2" localSheetId="31" hidden="1">{"'Sheet1'!$B$2:$M$87"}</definedName>
    <definedName name="HTML_Control_4_1_2" hidden="1">{"'Sheet1'!$B$2:$M$87"}</definedName>
    <definedName name="HTML_Control_4_2" localSheetId="35" hidden="1">{"'Sheet1'!$B$2:$M$87"}</definedName>
    <definedName name="HTML_Control_4_2" localSheetId="37" hidden="1">{"'Sheet1'!$B$2:$M$87"}</definedName>
    <definedName name="HTML_Control_4_2" localSheetId="36" hidden="1">{"'Sheet1'!$B$2:$M$87"}</definedName>
    <definedName name="HTML_Control_4_2" localSheetId="33" hidden="1">{"'Sheet1'!$B$2:$M$87"}</definedName>
    <definedName name="HTML_Control_4_2" localSheetId="34" hidden="1">{"'Sheet1'!$B$2:$M$87"}</definedName>
    <definedName name="HTML_Control_4_2" localSheetId="31" hidden="1">{"'Sheet1'!$B$2:$M$87"}</definedName>
    <definedName name="HTML_Control_4_2" hidden="1">{"'Sheet1'!$B$2:$M$87"}</definedName>
    <definedName name="HTML_Control_4_2_1" localSheetId="35" hidden="1">{"'Sheet1'!$B$2:$M$87"}</definedName>
    <definedName name="HTML_Control_4_2_1" localSheetId="37" hidden="1">{"'Sheet1'!$B$2:$M$87"}</definedName>
    <definedName name="HTML_Control_4_2_1" localSheetId="36" hidden="1">{"'Sheet1'!$B$2:$M$87"}</definedName>
    <definedName name="HTML_Control_4_2_1" localSheetId="33" hidden="1">{"'Sheet1'!$B$2:$M$87"}</definedName>
    <definedName name="HTML_Control_4_2_1" localSheetId="34" hidden="1">{"'Sheet1'!$B$2:$M$87"}</definedName>
    <definedName name="HTML_Control_4_2_1" localSheetId="31" hidden="1">{"'Sheet1'!$B$2:$M$87"}</definedName>
    <definedName name="HTML_Control_4_2_1" hidden="1">{"'Sheet1'!$B$2:$M$87"}</definedName>
    <definedName name="HTML_Control_4_3" localSheetId="35" hidden="1">{"'Sheet1'!$B$2:$M$87"}</definedName>
    <definedName name="HTML_Control_4_3" localSheetId="37" hidden="1">{"'Sheet1'!$B$2:$M$87"}</definedName>
    <definedName name="HTML_Control_4_3" localSheetId="36" hidden="1">{"'Sheet1'!$B$2:$M$87"}</definedName>
    <definedName name="HTML_Control_4_3" localSheetId="33" hidden="1">{"'Sheet1'!$B$2:$M$87"}</definedName>
    <definedName name="HTML_Control_4_3" localSheetId="34" hidden="1">{"'Sheet1'!$B$2:$M$87"}</definedName>
    <definedName name="HTML_Control_4_3" localSheetId="31" hidden="1">{"'Sheet1'!$B$2:$M$87"}</definedName>
    <definedName name="HTML_Control_4_3" hidden="1">{"'Sheet1'!$B$2:$M$87"}</definedName>
    <definedName name="HTML_Control_5" localSheetId="35" hidden="1">{"'Sheet1'!$B$2:$M$87"}</definedName>
    <definedName name="HTML_Control_5" localSheetId="37" hidden="1">{"'Sheet1'!$B$2:$M$87"}</definedName>
    <definedName name="HTML_Control_5" localSheetId="36" hidden="1">{"'Sheet1'!$B$2:$M$87"}</definedName>
    <definedName name="HTML_Control_5" localSheetId="33" hidden="1">{"'Sheet1'!$B$2:$M$87"}</definedName>
    <definedName name="HTML_Control_5" localSheetId="34" hidden="1">{"'Sheet1'!$B$2:$M$87"}</definedName>
    <definedName name="HTML_Control_5" localSheetId="31" hidden="1">{"'Sheet1'!$B$2:$M$87"}</definedName>
    <definedName name="HTML_Control_5" hidden="1">{"'Sheet1'!$B$2:$M$87"}</definedName>
    <definedName name="HTML_Control_5_1" localSheetId="35" hidden="1">{"'Sheet1'!$B$2:$M$87"}</definedName>
    <definedName name="HTML_Control_5_1" localSheetId="37" hidden="1">{"'Sheet1'!$B$2:$M$87"}</definedName>
    <definedName name="HTML_Control_5_1" localSheetId="36" hidden="1">{"'Sheet1'!$B$2:$M$87"}</definedName>
    <definedName name="HTML_Control_5_1" localSheetId="33" hidden="1">{"'Sheet1'!$B$2:$M$87"}</definedName>
    <definedName name="HTML_Control_5_1" localSheetId="34" hidden="1">{"'Sheet1'!$B$2:$M$87"}</definedName>
    <definedName name="HTML_Control_5_1" localSheetId="31" hidden="1">{"'Sheet1'!$B$2:$M$87"}</definedName>
    <definedName name="HTML_Control_5_1" hidden="1">{"'Sheet1'!$B$2:$M$87"}</definedName>
    <definedName name="HTML_Control_5_1_1" localSheetId="35" hidden="1">{"'Sheet1'!$B$2:$M$87"}</definedName>
    <definedName name="HTML_Control_5_1_1" localSheetId="37" hidden="1">{"'Sheet1'!$B$2:$M$87"}</definedName>
    <definedName name="HTML_Control_5_1_1" localSheetId="36" hidden="1">{"'Sheet1'!$B$2:$M$87"}</definedName>
    <definedName name="HTML_Control_5_1_1" localSheetId="33" hidden="1">{"'Sheet1'!$B$2:$M$87"}</definedName>
    <definedName name="HTML_Control_5_1_1" localSheetId="34" hidden="1">{"'Sheet1'!$B$2:$M$87"}</definedName>
    <definedName name="HTML_Control_5_1_1" localSheetId="31" hidden="1">{"'Sheet1'!$B$2:$M$87"}</definedName>
    <definedName name="HTML_Control_5_1_1" hidden="1">{"'Sheet1'!$B$2:$M$87"}</definedName>
    <definedName name="HTML_Control_5_1_1_1" localSheetId="35" hidden="1">{"'Sheet1'!$B$2:$M$87"}</definedName>
    <definedName name="HTML_Control_5_1_1_1" localSheetId="37" hidden="1">{"'Sheet1'!$B$2:$M$87"}</definedName>
    <definedName name="HTML_Control_5_1_1_1" localSheetId="36" hidden="1">{"'Sheet1'!$B$2:$M$87"}</definedName>
    <definedName name="HTML_Control_5_1_1_1" localSheetId="33" hidden="1">{"'Sheet1'!$B$2:$M$87"}</definedName>
    <definedName name="HTML_Control_5_1_1_1" localSheetId="34" hidden="1">{"'Sheet1'!$B$2:$M$87"}</definedName>
    <definedName name="HTML_Control_5_1_1_1" localSheetId="31" hidden="1">{"'Sheet1'!$B$2:$M$87"}</definedName>
    <definedName name="HTML_Control_5_1_1_1" hidden="1">{"'Sheet1'!$B$2:$M$87"}</definedName>
    <definedName name="HTML_Control_5_1_2" localSheetId="35" hidden="1">{"'Sheet1'!$B$2:$M$87"}</definedName>
    <definedName name="HTML_Control_5_1_2" localSheetId="37" hidden="1">{"'Sheet1'!$B$2:$M$87"}</definedName>
    <definedName name="HTML_Control_5_1_2" localSheetId="36" hidden="1">{"'Sheet1'!$B$2:$M$87"}</definedName>
    <definedName name="HTML_Control_5_1_2" localSheetId="33" hidden="1">{"'Sheet1'!$B$2:$M$87"}</definedName>
    <definedName name="HTML_Control_5_1_2" localSheetId="34" hidden="1">{"'Sheet1'!$B$2:$M$87"}</definedName>
    <definedName name="HTML_Control_5_1_2" localSheetId="31" hidden="1">{"'Sheet1'!$B$2:$M$87"}</definedName>
    <definedName name="HTML_Control_5_1_2" hidden="1">{"'Sheet1'!$B$2:$M$87"}</definedName>
    <definedName name="HTML_Control_5_2" localSheetId="35" hidden="1">{"'Sheet1'!$B$2:$M$87"}</definedName>
    <definedName name="HTML_Control_5_2" localSheetId="37" hidden="1">{"'Sheet1'!$B$2:$M$87"}</definedName>
    <definedName name="HTML_Control_5_2" localSheetId="36" hidden="1">{"'Sheet1'!$B$2:$M$87"}</definedName>
    <definedName name="HTML_Control_5_2" localSheetId="33" hidden="1">{"'Sheet1'!$B$2:$M$87"}</definedName>
    <definedName name="HTML_Control_5_2" localSheetId="34" hidden="1">{"'Sheet1'!$B$2:$M$87"}</definedName>
    <definedName name="HTML_Control_5_2" localSheetId="31" hidden="1">{"'Sheet1'!$B$2:$M$87"}</definedName>
    <definedName name="HTML_Control_5_2" hidden="1">{"'Sheet1'!$B$2:$M$87"}</definedName>
    <definedName name="HTML_Control_5_2_1" localSheetId="35" hidden="1">{"'Sheet1'!$B$2:$M$87"}</definedName>
    <definedName name="HTML_Control_5_2_1" localSheetId="37" hidden="1">{"'Sheet1'!$B$2:$M$87"}</definedName>
    <definedName name="HTML_Control_5_2_1" localSheetId="36" hidden="1">{"'Sheet1'!$B$2:$M$87"}</definedName>
    <definedName name="HTML_Control_5_2_1" localSheetId="33" hidden="1">{"'Sheet1'!$B$2:$M$87"}</definedName>
    <definedName name="HTML_Control_5_2_1" localSheetId="34" hidden="1">{"'Sheet1'!$B$2:$M$87"}</definedName>
    <definedName name="HTML_Control_5_2_1" localSheetId="31" hidden="1">{"'Sheet1'!$B$2:$M$87"}</definedName>
    <definedName name="HTML_Control_5_2_1" hidden="1">{"'Sheet1'!$B$2:$M$87"}</definedName>
    <definedName name="HTML_Control_5_3" localSheetId="35" hidden="1">{"'Sheet1'!$B$2:$M$87"}</definedName>
    <definedName name="HTML_Control_5_3" localSheetId="37" hidden="1">{"'Sheet1'!$B$2:$M$87"}</definedName>
    <definedName name="HTML_Control_5_3" localSheetId="36" hidden="1">{"'Sheet1'!$B$2:$M$87"}</definedName>
    <definedName name="HTML_Control_5_3" localSheetId="33" hidden="1">{"'Sheet1'!$B$2:$M$87"}</definedName>
    <definedName name="HTML_Control_5_3" localSheetId="34" hidden="1">{"'Sheet1'!$B$2:$M$87"}</definedName>
    <definedName name="HTML_Control_5_3" localSheetId="31" hidden="1">{"'Sheet1'!$B$2:$M$87"}</definedName>
    <definedName name="HTML_Control_5_3" hidden="1">{"'Sheet1'!$B$2:$M$87"}</definedName>
    <definedName name="HTML_Control1" localSheetId="31" hidden="1">{"'Break down'!$A$4"}</definedName>
    <definedName name="HTML_Control1" hidden="1">{"'Break down'!$A$4"}</definedName>
    <definedName name="HTML_Controla" localSheetId="35" hidden="1">{"'DMBL'!$A$1:$N$83","'DMBL'!$A$6:$B$83"}</definedName>
    <definedName name="HTML_Controla" localSheetId="37" hidden="1">{"'DMBL'!$A$1:$N$83","'DMBL'!$A$6:$B$83"}</definedName>
    <definedName name="HTML_Controla" localSheetId="36" hidden="1">{"'DMBL'!$A$1:$N$83","'DMBL'!$A$6:$B$83"}</definedName>
    <definedName name="HTML_Controla" localSheetId="33" hidden="1">{"'DMBL'!$A$1:$N$83","'DMBL'!$A$6:$B$83"}</definedName>
    <definedName name="HTML_Controla" localSheetId="34" hidden="1">{"'DMBL'!$A$1:$N$83","'DMBL'!$A$6:$B$83"}</definedName>
    <definedName name="HTML_Controla" localSheetId="31" hidden="1">{"'DMBL'!$A$1:$N$83","'DMBL'!$A$6:$B$83"}</definedName>
    <definedName name="HTML_Controla" hidden="1">{"'DMBL'!$A$1:$N$83","'DMBL'!$A$6:$B$83"}</definedName>
    <definedName name="HTML_Controlb" localSheetId="35" hidden="1">{"'DMBL'!$A$1:$N$83","'DMBL'!$A$6:$B$83"}</definedName>
    <definedName name="HTML_Controlb" localSheetId="37" hidden="1">{"'DMBL'!$A$1:$N$83","'DMBL'!$A$6:$B$83"}</definedName>
    <definedName name="HTML_Controlb" localSheetId="36" hidden="1">{"'DMBL'!$A$1:$N$83","'DMBL'!$A$6:$B$83"}</definedName>
    <definedName name="HTML_Controlb" localSheetId="33" hidden="1">{"'DMBL'!$A$1:$N$83","'DMBL'!$A$6:$B$83"}</definedName>
    <definedName name="HTML_Controlb" localSheetId="34" hidden="1">{"'DMBL'!$A$1:$N$83","'DMBL'!$A$6:$B$83"}</definedName>
    <definedName name="HTML_Controlb" localSheetId="31" hidden="1">{"'DMBL'!$A$1:$N$83","'DMBL'!$A$6:$B$83"}</definedName>
    <definedName name="HTML_Controlb" hidden="1">{"'DMBL'!$A$1:$N$83","'DMBL'!$A$6:$B$83"}</definedName>
    <definedName name="HTML_Controlc" localSheetId="35" hidden="1">{"'DMBL'!$A$1:$N$83","'DMBL'!$A$6:$B$83"}</definedName>
    <definedName name="HTML_Controlc" localSheetId="37" hidden="1">{"'DMBL'!$A$1:$N$83","'DMBL'!$A$6:$B$83"}</definedName>
    <definedName name="HTML_Controlc" localSheetId="36" hidden="1">{"'DMBL'!$A$1:$N$83","'DMBL'!$A$6:$B$83"}</definedName>
    <definedName name="HTML_Controlc" localSheetId="33" hidden="1">{"'DMBL'!$A$1:$N$83","'DMBL'!$A$6:$B$83"}</definedName>
    <definedName name="HTML_Controlc" localSheetId="34" hidden="1">{"'DMBL'!$A$1:$N$83","'DMBL'!$A$6:$B$83"}</definedName>
    <definedName name="HTML_Controlc" localSheetId="31" hidden="1">{"'DMBL'!$A$1:$N$83","'DMBL'!$A$6:$B$83"}</definedName>
    <definedName name="HTML_Controlc" hidden="1">{"'DMBL'!$A$1:$N$83","'DMBL'!$A$6:$B$83"}</definedName>
    <definedName name="HTML_Description" localSheetId="37" hidden="1">""</definedName>
    <definedName name="HTML_Description" localSheetId="32" hidden="1">""</definedName>
    <definedName name="HTML_Description" localSheetId="21" hidden="1">""</definedName>
    <definedName name="HTML_Description" localSheetId="31" hidden="1">""</definedName>
    <definedName name="HTML_Description" hidden="1">""</definedName>
    <definedName name="HTML_Email" hidden="1">""</definedName>
    <definedName name="HTML_Header" localSheetId="37" hidden="1">"Sheet1"</definedName>
    <definedName name="HTML_Header" localSheetId="32" hidden="1">"Sheet1"</definedName>
    <definedName name="HTML_Header" localSheetId="21" hidden="1">"Sheet1"</definedName>
    <definedName name="HTML_Header" localSheetId="31" hidden="1">"Break down"</definedName>
    <definedName name="HTML_Header" hidden="1">"Sheet1"</definedName>
    <definedName name="HTML_Header1" hidden="1">"Break down"</definedName>
    <definedName name="HTML_LastUpdate" localSheetId="37" hidden="1">"21/11/00"</definedName>
    <definedName name="HTML_LastUpdate" localSheetId="32" hidden="1">"21/11/00"</definedName>
    <definedName name="HTML_LastUpdate" localSheetId="21" hidden="1">"21/11/00"</definedName>
    <definedName name="HTML_LastUpdate" localSheetId="31" hidden="1">"6/7/98"</definedName>
    <definedName name="HTML_LastUpdate" hidden="1">"2000/9/14"</definedName>
    <definedName name="HTML_LastUpdate1" hidden="1">"6/7/98"</definedName>
    <definedName name="HTML_LineAfter" localSheetId="37" hidden="1">TRUE</definedName>
    <definedName name="HTML_LineAfter" localSheetId="32" hidden="1">TRUE</definedName>
    <definedName name="HTML_LineAfter" localSheetId="21" hidden="1">TRUE</definedName>
    <definedName name="HTML_LineAfter" localSheetId="31" hidden="1">FALSE</definedName>
    <definedName name="HTML_LineAfter" hidden="1">FALSE</definedName>
    <definedName name="HTML_LineBefore" localSheetId="37" hidden="1">TRUE</definedName>
    <definedName name="HTML_LineBefore" localSheetId="32" hidden="1">TRUE</definedName>
    <definedName name="HTML_LineBefore" localSheetId="21" hidden="1">TRUE</definedName>
    <definedName name="HTML_LineBefore" localSheetId="31" hidden="1">FALSE</definedName>
    <definedName name="HTML_LineBefore" hidden="1">FALSE</definedName>
    <definedName name="HTML_Name" localSheetId="37" hidden="1">"Tony Boxall"</definedName>
    <definedName name="HTML_Name" localSheetId="32" hidden="1">"Tony Boxall"</definedName>
    <definedName name="HTML_Name" localSheetId="21" hidden="1">"Tony Boxall"</definedName>
    <definedName name="HTML_Name" localSheetId="31" hidden="1">"PAUL MATHEW"</definedName>
    <definedName name="HTML_Name" hidden="1">"J.C.WONG"</definedName>
    <definedName name="HTML_Name1" hidden="1">"PAUL MATHEW"</definedName>
    <definedName name="HTML_OBDlg2" localSheetId="31" hidden="1">TRUE</definedName>
    <definedName name="HTML_OBDlg2" hidden="1">TRUE</definedName>
    <definedName name="HTML_OBDlg3" hidden="1">TRUE</definedName>
    <definedName name="HTML_OBDlg4" hidden="1">TRUE</definedName>
    <definedName name="HTML_OS" localSheetId="31" hidden="1">0</definedName>
    <definedName name="HTML_OS" hidden="1">0</definedName>
    <definedName name="HTML_PathFile" localSheetId="37" hidden="1">"C:\My Documents\MyHTML.htm"</definedName>
    <definedName name="HTML_PathFile" localSheetId="32" hidden="1">"C:\My Documents\MyHTML.htm"</definedName>
    <definedName name="HTML_PathFile" localSheetId="21" hidden="1">"C:\My Documents\MyHTML.htm"</definedName>
    <definedName name="HTML_PathFile" localSheetId="31" hidden="1">"C:\WINDOWS\MSAPPS\MyHTML.htm"</definedName>
    <definedName name="HTML_PathFile" hidden="1">"C:\2689\Q\國內\00q3961台化龍德PTA3建造\MyHTML.htm"</definedName>
    <definedName name="HTML_PathFile1" hidden="1">"C:\WINDOWS\MSAPPS\MyHTML.htm"</definedName>
    <definedName name="HTML_PathFileMac" localSheetId="31" hidden="1">"Macintosh HD:Web Site “~adamodar”:pc:datasets:MyHTML.html"</definedName>
    <definedName name="HTML_PathFileMac" hidden="1">"Macintosh HD:HomePageStuff:New_Home_Page:datafile:histret.html"</definedName>
    <definedName name="HTML_PathTemplate" localSheetId="31" hidden="1">"Z:\D_RELAVE\sitio_web\PAZO_OPE.HTM"</definedName>
    <definedName name="HTML_PathTemplate" hidden="1">"Z:\D_RELAVE\sitio_web\PAZO_OPE.HTM"</definedName>
    <definedName name="HTML_Title" localSheetId="37" hidden="1">"Cash Tube"</definedName>
    <definedName name="HTML_Title" localSheetId="32" hidden="1">"Cash Tube"</definedName>
    <definedName name="HTML_Title" localSheetId="21" hidden="1">"Cash Tube"</definedName>
    <definedName name="HTML_Title" localSheetId="31" hidden="1">"Break_down"</definedName>
    <definedName name="HTML_Title" hidden="1">"00Q3961-SUM"</definedName>
    <definedName name="HTML_Title1" hidden="1">"Break_down"</definedName>
    <definedName name="HTML1_1" localSheetId="31" hidden="1">"'[ES_97_03.xls]Comparativo R-P Abr-96'!$A$1:$J$32"</definedName>
    <definedName name="HTML1_1" hidden="1">"'[06Cumplimiento1996.xls]GASTOS'!$A$3:$B$16"</definedName>
    <definedName name="HTML1_10" hidden="1">""</definedName>
    <definedName name="HTML1_11" hidden="1">1</definedName>
    <definedName name="HTML1_12" localSheetId="31" hidden="1">"C:\Mis documentos\Archivos Excel\Estadisticas Mensuales\EST_MENS\MyHTML.htm"</definedName>
    <definedName name="HTML1_12" hidden="1">"c:\prueba.htm"</definedName>
    <definedName name="HTML1_2" hidden="1">1</definedName>
    <definedName name="HTML1_3" localSheetId="31" hidden="1">"Estadìstica Mensual"</definedName>
    <definedName name="HTML1_3" hidden="1">"06Cumplimiento1996"</definedName>
    <definedName name="HTML1_4" localSheetId="31" hidden="1">"Comparativo Real Vs Presupuesto"</definedName>
    <definedName name="HTML1_4" hidden="1">"GASTOS"</definedName>
    <definedName name="HTML1_5" hidden="1">""</definedName>
    <definedName name="HTML1_6" hidden="1">-4146</definedName>
    <definedName name="HTML1_7" localSheetId="31" hidden="1">1</definedName>
    <definedName name="HTML1_7" hidden="1">-4146</definedName>
    <definedName name="HTML1_8" localSheetId="31" hidden="1">"10/04/1997"</definedName>
    <definedName name="HTML1_8" hidden="1">"16/12/1996"</definedName>
    <definedName name="HTML1_9" localSheetId="31" hidden="1">"Gerencia de Planeamiento"</definedName>
    <definedName name="HTML1_9" hidden="1">"JUAN CARLOS TORO VALDERRAMA"</definedName>
    <definedName name="HTML2_1" hidden="1">"'[INDICES.XLS]INDICES I'!$A$1:$K$36"</definedName>
    <definedName name="HTML2_10" hidden="1">""</definedName>
    <definedName name="HTML2_11" hidden="1">1</definedName>
    <definedName name="HTML2_12" hidden="1">"C:\Mis documentos\INDICESI.htm"</definedName>
    <definedName name="HTML2_2" hidden="1">1</definedName>
    <definedName name="HTML2_3" hidden="1">"INDICES"</definedName>
    <definedName name="HTML2_4" hidden="1">"INDICES I"</definedName>
    <definedName name="HTML2_5" hidden="1">""</definedName>
    <definedName name="HTML2_6" hidden="1">-4146</definedName>
    <definedName name="HTML2_7" hidden="1">-4146</definedName>
    <definedName name="HTML2_8" hidden="1">"5/02/1997"</definedName>
    <definedName name="HTML2_9" hidden="1">"JUAN CARLOS TORO VALDERRAMA"</definedName>
    <definedName name="HTML3_1" hidden="1">"'[INDICES.XLS]IPC NAL'!$A$4:$B$43"</definedName>
    <definedName name="HTML3_10" hidden="1">""</definedName>
    <definedName name="HTML3_11" hidden="1">1</definedName>
    <definedName name="HTML3_12" hidden="1">"C:\Mis documentos\IPCNAL.htm"</definedName>
    <definedName name="HTML3_2" hidden="1">1</definedName>
    <definedName name="HTML3_3" hidden="1">"INDICES"</definedName>
    <definedName name="HTML3_4" hidden="1">"IPC NAL"</definedName>
    <definedName name="HTML3_5" hidden="1">""</definedName>
    <definedName name="HTML3_6" hidden="1">-4146</definedName>
    <definedName name="HTML3_7" hidden="1">-4146</definedName>
    <definedName name="HTML3_8" hidden="1">"5/02/1997"</definedName>
    <definedName name="HTML3_9" hidden="1">"JUAN CARLOS TORO VALDERRAMA"</definedName>
    <definedName name="HTML4_1" hidden="1">"'[INDICES.XLS]IPC NAL'!$A$4:$C$43"</definedName>
    <definedName name="HTML4_10" hidden="1">""</definedName>
    <definedName name="HTML4_11" hidden="1">1</definedName>
    <definedName name="HTML4_12" hidden="1">"C:\Mis documentos\IPCNAL.htm"</definedName>
    <definedName name="HTML4_2" hidden="1">1</definedName>
    <definedName name="HTML4_3" hidden="1">"INDICES"</definedName>
    <definedName name="HTML4_4" hidden="1">"IPC NAL"</definedName>
    <definedName name="HTML4_5" hidden="1">""</definedName>
    <definedName name="HTML4_6" hidden="1">-4146</definedName>
    <definedName name="HTML4_7" hidden="1">-4146</definedName>
    <definedName name="HTML4_8" hidden="1">"5/02/1997"</definedName>
    <definedName name="HTML4_9" hidden="1">"JUAN CARLOS TORO VALDERRAMA"</definedName>
    <definedName name="HTML5_1" hidden="1">"'[INDICES.XLS]INDICES I'!$A$1:$I$36"</definedName>
    <definedName name="HTML5_10" hidden="1">""</definedName>
    <definedName name="HTML5_11" hidden="1">1</definedName>
    <definedName name="HTML5_12" hidden="1">"C:\Mis documentos\INDICESI.htm"</definedName>
    <definedName name="HTML5_2" hidden="1">1</definedName>
    <definedName name="HTML5_3" hidden="1">"INDICES"</definedName>
    <definedName name="HTML5_4" hidden="1">"INDICES I"</definedName>
    <definedName name="HTML5_5" hidden="1">""</definedName>
    <definedName name="HTML5_6" hidden="1">-4146</definedName>
    <definedName name="HTML5_7" hidden="1">-4146</definedName>
    <definedName name="HTML5_8" hidden="1">"5/02/1997"</definedName>
    <definedName name="HTML5_9" hidden="1">"JUAN CARLOS TORO VALDERRAMA"</definedName>
    <definedName name="HTML6_1" hidden="1">"'[INDICES.XLS]INDICES 1'!$A$3:$K$30"</definedName>
    <definedName name="HTML6_10" hidden="1">""</definedName>
    <definedName name="HTML6_11" hidden="1">1</definedName>
    <definedName name="HTML6_12" hidden="1">"C:\Mis documentos\INDICES1.htm"</definedName>
    <definedName name="HTML6_2" hidden="1">1</definedName>
    <definedName name="HTML6_3" hidden="1">"INDICES"</definedName>
    <definedName name="HTML6_4" hidden="1">"INDICES 1"</definedName>
    <definedName name="HTML6_5" hidden="1">""</definedName>
    <definedName name="HTML6_6" hidden="1">-4146</definedName>
    <definedName name="HTML6_7" hidden="1">-4146</definedName>
    <definedName name="HTML6_8" hidden="1">"5/02/1997"</definedName>
    <definedName name="HTML6_9" hidden="1">"JUAN CARLOS TORO VALDERRAMA"</definedName>
    <definedName name="HTMLControl" localSheetId="35" hidden="1">{"'Edit'!$A$1:$V$2277"}</definedName>
    <definedName name="HTMLControl" localSheetId="37" hidden="1">{"'Edit'!$A$1:$V$2277"}</definedName>
    <definedName name="HTMLControl" localSheetId="36" hidden="1">{"'Edit'!$A$1:$V$2277"}</definedName>
    <definedName name="HTMLControl" localSheetId="33" hidden="1">{"'Edit'!$A$1:$V$2277"}</definedName>
    <definedName name="HTMLControl" localSheetId="34" hidden="1">{"'Edit'!$A$1:$V$2277"}</definedName>
    <definedName name="HTMLControl" localSheetId="31" hidden="1">{"'Edit'!$A$1:$V$2277"}</definedName>
    <definedName name="HTMLControl" hidden="1">{"'Edit'!$A$1:$V$2277"}</definedName>
    <definedName name="HTMLCount" hidden="1">1</definedName>
    <definedName name="HTotales_Carguio">#REF!</definedName>
    <definedName name="htr" localSheetId="35" hidden="1">{#N/A,#N/A,FALSE,"Total_OC015";#N/A,#N/A,FALSE,"ADMIN";#N/A,#N/A,FALSE,"PROCES";#N/A,#N/A,FALSE,"mecan";#N/A,#N/A,FALSE,"civil";#N/A,#N/A,FALSE,"CAÑER";#N/A,#N/A,FALSE,"ELEC";#N/A,#N/A,FALSE,"INSTR"}</definedName>
    <definedName name="htr" localSheetId="37" hidden="1">{#N/A,#N/A,FALSE,"Total_OC015";#N/A,#N/A,FALSE,"ADMIN";#N/A,#N/A,FALSE,"PROCES";#N/A,#N/A,FALSE,"mecan";#N/A,#N/A,FALSE,"civil";#N/A,#N/A,FALSE,"CAÑER";#N/A,#N/A,FALSE,"ELEC";#N/A,#N/A,FALSE,"INSTR"}</definedName>
    <definedName name="htr" localSheetId="36" hidden="1">{#N/A,#N/A,FALSE,"Total_OC015";#N/A,#N/A,FALSE,"ADMIN";#N/A,#N/A,FALSE,"PROCES";#N/A,#N/A,FALSE,"mecan";#N/A,#N/A,FALSE,"civil";#N/A,#N/A,FALSE,"CAÑER";#N/A,#N/A,FALSE,"ELEC";#N/A,#N/A,FALSE,"INSTR"}</definedName>
    <definedName name="htr" localSheetId="33" hidden="1">{#N/A,#N/A,FALSE,"Total_OC015";#N/A,#N/A,FALSE,"ADMIN";#N/A,#N/A,FALSE,"PROCES";#N/A,#N/A,FALSE,"mecan";#N/A,#N/A,FALSE,"civil";#N/A,#N/A,FALSE,"CAÑER";#N/A,#N/A,FALSE,"ELEC";#N/A,#N/A,FALSE,"INSTR"}</definedName>
    <definedName name="htr" localSheetId="34" hidden="1">{#N/A,#N/A,FALSE,"Total_OC015";#N/A,#N/A,FALSE,"ADMIN";#N/A,#N/A,FALSE,"PROCES";#N/A,#N/A,FALSE,"mecan";#N/A,#N/A,FALSE,"civil";#N/A,#N/A,FALSE,"CAÑER";#N/A,#N/A,FALSE,"ELEC";#N/A,#N/A,FALSE,"INSTR"}</definedName>
    <definedName name="htr" localSheetId="31" hidden="1">{"'Break down'!$A$4"}</definedName>
    <definedName name="htr" hidden="1">{#N/A,#N/A,FALSE,"Total_OC015";#N/A,#N/A,FALSE,"ADMIN";#N/A,#N/A,FALSE,"PROCES";#N/A,#N/A,FALSE,"mecan";#N/A,#N/A,FALSE,"civil";#N/A,#N/A,FALSE,"CAÑER";#N/A,#N/A,FALSE,"ELEC";#N/A,#N/A,FALSE,"INSTR"}</definedName>
    <definedName name="HTR_COUNT">#REF!</definedName>
    <definedName name="htrhrsth" localSheetId="31" hidden="1">{#N/A,#N/A,TRUE,"Cover";#N/A,#N/A,TRUE,"Conts";#N/A,#N/A,TRUE,"VOS";#N/A,#N/A,TRUE,"Warrington";#N/A,#N/A,TRUE,"Widnes"}</definedName>
    <definedName name="htrhrsth" hidden="1">{#N/A,#N/A,TRUE,"Cover";#N/A,#N/A,TRUE,"Conts";#N/A,#N/A,TRUE,"VOS";#N/A,#N/A,TRUE,"Warrington";#N/A,#N/A,TRUE,"Widnes"}</definedName>
    <definedName name="htri" localSheetId="35" hidden="1">{#N/A,#N/A,TRUE,"Summary Forecast";#N/A,#N/A,TRUE,"Input Data";#N/A,#N/A,TRUE,"Gberg Plan";#N/A,#N/A,TRUE,"Uground Plan"}</definedName>
    <definedName name="htri" localSheetId="37" hidden="1">{#N/A,#N/A,TRUE,"Summary Forecast";#N/A,#N/A,TRUE,"Input Data";#N/A,#N/A,TRUE,"Gberg Plan";#N/A,#N/A,TRUE,"Uground Plan"}</definedName>
    <definedName name="htri" localSheetId="36" hidden="1">{#N/A,#N/A,TRUE,"Summary Forecast";#N/A,#N/A,TRUE,"Input Data";#N/A,#N/A,TRUE,"Gberg Plan";#N/A,#N/A,TRUE,"Uground Plan"}</definedName>
    <definedName name="htri" localSheetId="33" hidden="1">{#N/A,#N/A,TRUE,"Summary Forecast";#N/A,#N/A,TRUE,"Input Data";#N/A,#N/A,TRUE,"Gberg Plan";#N/A,#N/A,TRUE,"Uground Plan"}</definedName>
    <definedName name="htri" localSheetId="34" hidden="1">{#N/A,#N/A,TRUE,"Summary Forecast";#N/A,#N/A,TRUE,"Input Data";#N/A,#N/A,TRUE,"Gberg Plan";#N/A,#N/A,TRUE,"Uground Plan"}</definedName>
    <definedName name="htri" localSheetId="31" hidden="1">{#N/A,#N/A,TRUE,"Summary Forecast";#N/A,#N/A,TRUE,"Input Data";#N/A,#N/A,TRUE,"Gberg Plan";#N/A,#N/A,TRUE,"Uground Plan"}</definedName>
    <definedName name="htri" hidden="1">{#N/A,#N/A,TRUE,"Summary Forecast";#N/A,#N/A,TRUE,"Input Data";#N/A,#N/A,TRUE,"Gberg Plan";#N/A,#N/A,TRUE,"Uground Plan"}</definedName>
    <definedName name="htriw" localSheetId="35" hidden="1">{#N/A,#N/A,TRUE,"Summary Forecast";#N/A,#N/A,TRUE,"Input Data";#N/A,#N/A,TRUE,"Gberg Plan";#N/A,#N/A,TRUE,"Uground Plan"}</definedName>
    <definedName name="htriw" localSheetId="37" hidden="1">{#N/A,#N/A,TRUE,"Summary Forecast";#N/A,#N/A,TRUE,"Input Data";#N/A,#N/A,TRUE,"Gberg Plan";#N/A,#N/A,TRUE,"Uground Plan"}</definedName>
    <definedName name="htriw" localSheetId="36" hidden="1">{#N/A,#N/A,TRUE,"Summary Forecast";#N/A,#N/A,TRUE,"Input Data";#N/A,#N/A,TRUE,"Gberg Plan";#N/A,#N/A,TRUE,"Uground Plan"}</definedName>
    <definedName name="htriw" localSheetId="33" hidden="1">{#N/A,#N/A,TRUE,"Summary Forecast";#N/A,#N/A,TRUE,"Input Data";#N/A,#N/A,TRUE,"Gberg Plan";#N/A,#N/A,TRUE,"Uground Plan"}</definedName>
    <definedName name="htriw" localSheetId="34" hidden="1">{#N/A,#N/A,TRUE,"Summary Forecast";#N/A,#N/A,TRUE,"Input Data";#N/A,#N/A,TRUE,"Gberg Plan";#N/A,#N/A,TRUE,"Uground Plan"}</definedName>
    <definedName name="htriw" localSheetId="31" hidden="1">{#N/A,#N/A,TRUE,"Summary Forecast";#N/A,#N/A,TRUE,"Input Data";#N/A,#N/A,TRUE,"Gberg Plan";#N/A,#N/A,TRUE,"Uground Plan"}</definedName>
    <definedName name="htriw" hidden="1">{#N/A,#N/A,TRUE,"Summary Forecast";#N/A,#N/A,TRUE,"Input Data";#N/A,#N/A,TRUE,"Gberg Plan";#N/A,#N/A,TRUE,"Uground Plan"}</definedName>
    <definedName name="HTS">#REF!</definedName>
    <definedName name="htwing" localSheetId="31">#REF!</definedName>
    <definedName name="htwing">!#REF!</definedName>
    <definedName name="htyh" localSheetId="35" hidden="1">{"DETALLE_1996",#N/A,FALSE,"flujo";"DETALLE_1997",#N/A,FALSE,"flujo";"GASTOS_INCURRIDOS_1996",#N/A,FALSE,"flujo";"GASTOS_PROGRAMADOS_PARA_1997",#N/A,FALSE,"flujo";#N/A,#N/A,FALSE,"comparat";#N/A,#N/A,FALSE,"costos";#N/A,#N/A,FALSE,"proyctrol"}</definedName>
    <definedName name="htyh" localSheetId="37" hidden="1">{"DETALLE_1996",#N/A,FALSE,"flujo";"DETALLE_1997",#N/A,FALSE,"flujo";"GASTOS_INCURRIDOS_1996",#N/A,FALSE,"flujo";"GASTOS_PROGRAMADOS_PARA_1997",#N/A,FALSE,"flujo";#N/A,#N/A,FALSE,"comparat";#N/A,#N/A,FALSE,"costos";#N/A,#N/A,FALSE,"proyctrol"}</definedName>
    <definedName name="htyh" localSheetId="36" hidden="1">{"DETALLE_1996",#N/A,FALSE,"flujo";"DETALLE_1997",#N/A,FALSE,"flujo";"GASTOS_INCURRIDOS_1996",#N/A,FALSE,"flujo";"GASTOS_PROGRAMADOS_PARA_1997",#N/A,FALSE,"flujo";#N/A,#N/A,FALSE,"comparat";#N/A,#N/A,FALSE,"costos";#N/A,#N/A,FALSE,"proyctrol"}</definedName>
    <definedName name="htyh" localSheetId="33" hidden="1">{"DETALLE_1996",#N/A,FALSE,"flujo";"DETALLE_1997",#N/A,FALSE,"flujo";"GASTOS_INCURRIDOS_1996",#N/A,FALSE,"flujo";"GASTOS_PROGRAMADOS_PARA_1997",#N/A,FALSE,"flujo";#N/A,#N/A,FALSE,"comparat";#N/A,#N/A,FALSE,"costos";#N/A,#N/A,FALSE,"proyctrol"}</definedName>
    <definedName name="htyh" localSheetId="34" hidden="1">{"DETALLE_1996",#N/A,FALSE,"flujo";"DETALLE_1997",#N/A,FALSE,"flujo";"GASTOS_INCURRIDOS_1996",#N/A,FALSE,"flujo";"GASTOS_PROGRAMADOS_PARA_1997",#N/A,FALSE,"flujo";#N/A,#N/A,FALSE,"comparat";#N/A,#N/A,FALSE,"costos";#N/A,#N/A,FALSE,"proyctrol"}</definedName>
    <definedName name="htyh" localSheetId="31" hidden="1">{"DETALLE_1996",#N/A,FALSE,"flujo";"DETALLE_1997",#N/A,FALSE,"flujo";"GASTOS_INCURRIDOS_1996",#N/A,FALSE,"flujo";"GASTOS_PROGRAMADOS_PARA_1997",#N/A,FALSE,"flujo";#N/A,#N/A,FALSE,"comparat";#N/A,#N/A,FALSE,"costos";#N/A,#N/A,FALSE,"proyctrol"}</definedName>
    <definedName name="htyh" hidden="1">{"DETALLE_1996",#N/A,FALSE,"flujo";"DETALLE_1997",#N/A,FALSE,"flujo";"GASTOS_INCURRIDOS_1996",#N/A,FALSE,"flujo";"GASTOS_PROGRAMADOS_PARA_1997",#N/A,FALSE,"flujo";#N/A,#N/A,FALSE,"comparat";#N/A,#N/A,FALSE,"costos";#N/A,#N/A,FALSE,"proyctrol"}</definedName>
    <definedName name="HTYHTYH" localSheetId="35" hidden="1">{#N/A,#N/A,TRUE,"Resumen";#N/A,#N/A,TRUE,"Global";#N/A,#N/A,TRUE,"Agropecuario";#N/A,#N/A,TRUE,"Pesca";#N/A,#N/A,TRUE,"Minería";#N/A,#N/A,TRUE,"Elect. y Agua";#N/A,#N/A,TRUE,"Manufactura";#N/A,#N/A,TRUE,"Construcción";#N/A,#N/A,TRUE,"Comercio";#N/A,#N/A,TRUE,"Otros"}</definedName>
    <definedName name="HTYHTYH" localSheetId="37" hidden="1">{#N/A,#N/A,TRUE,"Resumen";#N/A,#N/A,TRUE,"Global";#N/A,#N/A,TRUE,"Agropecuario";#N/A,#N/A,TRUE,"Pesca";#N/A,#N/A,TRUE,"Minería";#N/A,#N/A,TRUE,"Elect. y Agua";#N/A,#N/A,TRUE,"Manufactura";#N/A,#N/A,TRUE,"Construcción";#N/A,#N/A,TRUE,"Comercio";#N/A,#N/A,TRUE,"Otros"}</definedName>
    <definedName name="HTYHTYH" localSheetId="36" hidden="1">{#N/A,#N/A,TRUE,"Resumen";#N/A,#N/A,TRUE,"Global";#N/A,#N/A,TRUE,"Agropecuario";#N/A,#N/A,TRUE,"Pesca";#N/A,#N/A,TRUE,"Minería";#N/A,#N/A,TRUE,"Elect. y Agua";#N/A,#N/A,TRUE,"Manufactura";#N/A,#N/A,TRUE,"Construcción";#N/A,#N/A,TRUE,"Comercio";#N/A,#N/A,TRUE,"Otros"}</definedName>
    <definedName name="HTYHTYH" localSheetId="33" hidden="1">{#N/A,#N/A,TRUE,"Resumen";#N/A,#N/A,TRUE,"Global";#N/A,#N/A,TRUE,"Agropecuario";#N/A,#N/A,TRUE,"Pesca";#N/A,#N/A,TRUE,"Minería";#N/A,#N/A,TRUE,"Elect. y Agua";#N/A,#N/A,TRUE,"Manufactura";#N/A,#N/A,TRUE,"Construcción";#N/A,#N/A,TRUE,"Comercio";#N/A,#N/A,TRUE,"Otros"}</definedName>
    <definedName name="HTYHTYH" localSheetId="34" hidden="1">{#N/A,#N/A,TRUE,"Resumen";#N/A,#N/A,TRUE,"Global";#N/A,#N/A,TRUE,"Agropecuario";#N/A,#N/A,TRUE,"Pesca";#N/A,#N/A,TRUE,"Minería";#N/A,#N/A,TRUE,"Elect. y Agua";#N/A,#N/A,TRUE,"Manufactura";#N/A,#N/A,TRUE,"Construcción";#N/A,#N/A,TRUE,"Comercio";#N/A,#N/A,TRUE,"Otros"}</definedName>
    <definedName name="HTYHTYH" localSheetId="31" hidden="1">{#N/A,#N/A,TRUE,"Resumen";#N/A,#N/A,TRUE,"Global";#N/A,#N/A,TRUE,"Agropecuario";#N/A,#N/A,TRUE,"Pesca";#N/A,#N/A,TRUE,"Minería";#N/A,#N/A,TRUE,"Elect. y Agua";#N/A,#N/A,TRUE,"Manufactura";#N/A,#N/A,TRUE,"Construcción";#N/A,#N/A,TRUE,"Comercio";#N/A,#N/A,TRUE,"Otros"}</definedName>
    <definedName name="HTYHTYH" hidden="1">{#N/A,#N/A,TRUE,"Resumen";#N/A,#N/A,TRUE,"Global";#N/A,#N/A,TRUE,"Agropecuario";#N/A,#N/A,TRUE,"Pesca";#N/A,#N/A,TRUE,"Minería";#N/A,#N/A,TRUE,"Elect. y Agua";#N/A,#N/A,TRUE,"Manufactura";#N/A,#N/A,TRUE,"Construcción";#N/A,#N/A,TRUE,"Comercio";#N/A,#N/A,TRUE,"Otros"}</definedName>
    <definedName name="HTYJT"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u" localSheetId="31">#REF!</definedName>
    <definedName name="Hu">!#REF!</definedName>
    <definedName name="Hu___0" localSheetId="31">#REF!</definedName>
    <definedName name="Hu___0">!#REF!</definedName>
    <definedName name="Hu___13" localSheetId="31">#REF!</definedName>
    <definedName name="Hu___13">!#REF!</definedName>
    <definedName name="HUACHO">#REF!</definedName>
    <definedName name="HUACHOPATIVILCA">#REF!</definedName>
    <definedName name="HUBA">#REF!</definedName>
    <definedName name="HUBB">#REF!</definedName>
    <definedName name="HUF">#REF!</definedName>
    <definedName name="HUF_bud">#REF!</definedName>
    <definedName name="huh" localSheetId="35" hidden="1">{"A.I.s",#N/A,TRUE,"Architects Instructions"}</definedName>
    <definedName name="huh" localSheetId="37" hidden="1">{"A.I.s",#N/A,TRUE,"Architects Instructions"}</definedName>
    <definedName name="huh" localSheetId="32" hidden="1">{"A.I.s",#N/A,TRUE,"Architects Instructions"}</definedName>
    <definedName name="huh" localSheetId="21" hidden="1">{"A.I.s",#N/A,TRUE,"Architects Instructions"}</definedName>
    <definedName name="huh" localSheetId="36" hidden="1">{"A.I.s",#N/A,TRUE,"Architects Instructions"}</definedName>
    <definedName name="huh" localSheetId="33" hidden="1">{"A.I.s",#N/A,TRUE,"Architects Instructions"}</definedName>
    <definedName name="huh" localSheetId="34" hidden="1">{"A.I.s",#N/A,TRUE,"Architects Instructions"}</definedName>
    <definedName name="huh" localSheetId="31" hidden="1">{"A.I.s",#N/A,TRUE,"Architects Instructions"}</definedName>
    <definedName name="huh" hidden="1">{"A.I.s",#N/A,TRUE,"Architects Instructions"}</definedName>
    <definedName name="huhuh" hidden="1">#REF!</definedName>
    <definedName name="huj" localSheetId="35" hidden="1">{#N/A,#N/A,FALSE,"E-1";#N/A,#N/A,FALSE,"E-2";#N/A,#N/A,FALSE,"F-1";#N/A,#N/A,FALSE,"F-2";#N/A,#N/A,FALSE,"F-3";#N/A,#N/A,FALSE,"F-4";#N/A,#N/A,FALSE,"F-5";#N/A,#N/A,FALSE,"F-6";#N/A,#N/A,FALSE,"Matrix"}</definedName>
    <definedName name="huj" localSheetId="37" hidden="1">{#N/A,#N/A,FALSE,"E-1";#N/A,#N/A,FALSE,"E-2";#N/A,#N/A,FALSE,"F-1";#N/A,#N/A,FALSE,"F-2";#N/A,#N/A,FALSE,"F-3";#N/A,#N/A,FALSE,"F-4";#N/A,#N/A,FALSE,"F-5";#N/A,#N/A,FALSE,"F-6";#N/A,#N/A,FALSE,"Matrix"}</definedName>
    <definedName name="huj" localSheetId="36" hidden="1">{#N/A,#N/A,FALSE,"E-1";#N/A,#N/A,FALSE,"E-2";#N/A,#N/A,FALSE,"F-1";#N/A,#N/A,FALSE,"F-2";#N/A,#N/A,FALSE,"F-3";#N/A,#N/A,FALSE,"F-4";#N/A,#N/A,FALSE,"F-5";#N/A,#N/A,FALSE,"F-6";#N/A,#N/A,FALSE,"Matrix"}</definedName>
    <definedName name="huj" localSheetId="33" hidden="1">{#N/A,#N/A,FALSE,"E-1";#N/A,#N/A,FALSE,"E-2";#N/A,#N/A,FALSE,"F-1";#N/A,#N/A,FALSE,"F-2";#N/A,#N/A,FALSE,"F-3";#N/A,#N/A,FALSE,"F-4";#N/A,#N/A,FALSE,"F-5";#N/A,#N/A,FALSE,"F-6";#N/A,#N/A,FALSE,"Matrix"}</definedName>
    <definedName name="huj" localSheetId="34" hidden="1">{#N/A,#N/A,FALSE,"E-1";#N/A,#N/A,FALSE,"E-2";#N/A,#N/A,FALSE,"F-1";#N/A,#N/A,FALSE,"F-2";#N/A,#N/A,FALSE,"F-3";#N/A,#N/A,FALSE,"F-4";#N/A,#N/A,FALSE,"F-5";#N/A,#N/A,FALSE,"F-6";#N/A,#N/A,FALSE,"Matrix"}</definedName>
    <definedName name="huj" localSheetId="31" hidden="1">{#N/A,#N/A,FALSE,"E-1";#N/A,#N/A,FALSE,"E-2";#N/A,#N/A,FALSE,"F-1";#N/A,#N/A,FALSE,"F-2";#N/A,#N/A,FALSE,"F-3";#N/A,#N/A,FALSE,"F-4";#N/A,#N/A,FALSE,"F-5";#N/A,#N/A,FALSE,"F-6";#N/A,#N/A,FALSE,"Matrix"}</definedName>
    <definedName name="huj" hidden="1">{#N/A,#N/A,FALSE,"E-1";#N/A,#N/A,FALSE,"E-2";#N/A,#N/A,FALSE,"F-1";#N/A,#N/A,FALSE,"F-2";#N/A,#N/A,FALSE,"F-3";#N/A,#N/A,FALSE,"F-4";#N/A,#N/A,FALSE,"F-5";#N/A,#N/A,FALSE,"F-6";#N/A,#N/A,FALSE,"Matrix"}</definedName>
    <definedName name="HUMAN_RESOURCES" localSheetId="31">#REF!</definedName>
    <definedName name="HUMAN_RESOURCES">!#REF!</definedName>
    <definedName name="HUMBERTO" localSheetId="35" hidden="1">#REF!</definedName>
    <definedName name="HUMBERTO" localSheetId="33" hidden="1">#REF!</definedName>
    <definedName name="HUMBERTO" localSheetId="34" hidden="1">#REF!</definedName>
    <definedName name="HUMBERTO" localSheetId="31" hidden="1">#REF!</definedName>
    <definedName name="HUMBERTO" hidden="1">#REF!</definedName>
    <definedName name="HUMBERTOC" localSheetId="36" hidden="1">#REF!</definedName>
    <definedName name="HUMBERTOC" localSheetId="31" hidden="1">#REF!</definedName>
    <definedName name="HUMBERTOC" hidden="1">#REF!</definedName>
    <definedName name="Hungary">#REF!</definedName>
    <definedName name="hutgfru" localSheetId="31" hidden="1">{#N/A,#N/A,TRUE,"Cover";#N/A,#N/A,TRUE,"Conts";#N/A,#N/A,TRUE,"VOS";#N/A,#N/A,TRUE,"Warrington";#N/A,#N/A,TRUE,"Widnes"}</definedName>
    <definedName name="hutgfru" hidden="1">{#N/A,#N/A,TRUE,"Cover";#N/A,#N/A,TRUE,"Conts";#N/A,#N/A,TRUE,"VOS";#N/A,#N/A,TRUE,"Warrington";#N/A,#N/A,TRUE,"Widnes"}</definedName>
    <definedName name="huuuuu" localSheetId="36" hidden="1">#REF!</definedName>
    <definedName name="huuuuu" localSheetId="31" hidden="1">#REF!</definedName>
    <definedName name="huuuuu" hidden="1">#REF!</definedName>
    <definedName name="huy" localSheetId="35" hidden="1">{"'Sheet1'!$L$16"}</definedName>
    <definedName name="huy" localSheetId="37" hidden="1">{"'Sheet1'!$L$16"}</definedName>
    <definedName name="huy" localSheetId="36" hidden="1">{"'Sheet1'!$L$16"}</definedName>
    <definedName name="huy" localSheetId="33" hidden="1">{"'Sheet1'!$L$16"}</definedName>
    <definedName name="huy" localSheetId="34" hidden="1">{"'Sheet1'!$L$16"}</definedName>
    <definedName name="huy" localSheetId="31">#REF!</definedName>
    <definedName name="huy" hidden="1">{"'Sheet1'!$L$16"}</definedName>
    <definedName name="HV_0TO5T">#REF!</definedName>
    <definedName name="HV_101TO150T">#REF!</definedName>
    <definedName name="HV_11TO20T">#REF!</definedName>
    <definedName name="HV_151TO200T">#REF!</definedName>
    <definedName name="HV_201TO250T">#REF!</definedName>
    <definedName name="HV_21TO30T">#REF!</definedName>
    <definedName name="HV_251TO300T">#REF!</definedName>
    <definedName name="HV_31TO40T">#REF!</definedName>
    <definedName name="HV_41TO60T">#REF!</definedName>
    <definedName name="HV_61TO100T">#REF!</definedName>
    <definedName name="HV_6TO10T">#REF!</definedName>
    <definedName name="HV_A300T">#REF!</definedName>
    <definedName name="hvac" localSheetId="31">#REF!</definedName>
    <definedName name="hvac">!#REF!</definedName>
    <definedName name="hvhjjj" localSheetId="35" hidden="1">{#N/A,#N/A,FALSE,"Aging Summary";#N/A,#N/A,FALSE,"Ratio Analysis";#N/A,#N/A,FALSE,"Test 120 Day Accts";#N/A,#N/A,FALSE,"Tickmarks"}</definedName>
    <definedName name="hvhjjj" localSheetId="37" hidden="1">{#N/A,#N/A,FALSE,"Aging Summary";#N/A,#N/A,FALSE,"Ratio Analysis";#N/A,#N/A,FALSE,"Test 120 Day Accts";#N/A,#N/A,FALSE,"Tickmarks"}</definedName>
    <definedName name="hvhjjj" localSheetId="36" hidden="1">{#N/A,#N/A,FALSE,"Aging Summary";#N/A,#N/A,FALSE,"Ratio Analysis";#N/A,#N/A,FALSE,"Test 120 Day Accts";#N/A,#N/A,FALSE,"Tickmarks"}</definedName>
    <definedName name="hvhjjj" localSheetId="33" hidden="1">{#N/A,#N/A,FALSE,"Aging Summary";#N/A,#N/A,FALSE,"Ratio Analysis";#N/A,#N/A,FALSE,"Test 120 Day Accts";#N/A,#N/A,FALSE,"Tickmarks"}</definedName>
    <definedName name="hvhjjj" localSheetId="34" hidden="1">{#N/A,#N/A,FALSE,"Aging Summary";#N/A,#N/A,FALSE,"Ratio Analysis";#N/A,#N/A,FALSE,"Test 120 Day Accts";#N/A,#N/A,FALSE,"Tickmarks"}</definedName>
    <definedName name="hvhjjj" localSheetId="31" hidden="1">{#N/A,#N/A,FALSE,"Aging Summary";#N/A,#N/A,FALSE,"Ratio Analysis";#N/A,#N/A,FALSE,"Test 120 Day Accts";#N/A,#N/A,FALSE,"Tickmarks"}</definedName>
    <definedName name="hvhjjj" hidden="1">{#N/A,#N/A,FALSE,"Aging Summary";#N/A,#N/A,FALSE,"Ratio Analysis";#N/A,#N/A,FALSE,"Test 120 Day Accts";#N/A,#N/A,FALSE,"Tickmarks"}</definedName>
    <definedName name="hvhjjj_1" localSheetId="35" hidden="1">{#N/A,#N/A,FALSE,"Aging Summary";#N/A,#N/A,FALSE,"Ratio Analysis";#N/A,#N/A,FALSE,"Test 120 Day Accts";#N/A,#N/A,FALSE,"Tickmarks"}</definedName>
    <definedName name="hvhjjj_1" localSheetId="37" hidden="1">{#N/A,#N/A,FALSE,"Aging Summary";#N/A,#N/A,FALSE,"Ratio Analysis";#N/A,#N/A,FALSE,"Test 120 Day Accts";#N/A,#N/A,FALSE,"Tickmarks"}</definedName>
    <definedName name="hvhjjj_1" localSheetId="36" hidden="1">{#N/A,#N/A,FALSE,"Aging Summary";#N/A,#N/A,FALSE,"Ratio Analysis";#N/A,#N/A,FALSE,"Test 120 Day Accts";#N/A,#N/A,FALSE,"Tickmarks"}</definedName>
    <definedName name="hvhjjj_1" localSheetId="33" hidden="1">{#N/A,#N/A,FALSE,"Aging Summary";#N/A,#N/A,FALSE,"Ratio Analysis";#N/A,#N/A,FALSE,"Test 120 Day Accts";#N/A,#N/A,FALSE,"Tickmarks"}</definedName>
    <definedName name="hvhjjj_1" localSheetId="34" hidden="1">{#N/A,#N/A,FALSE,"Aging Summary";#N/A,#N/A,FALSE,"Ratio Analysis";#N/A,#N/A,FALSE,"Test 120 Day Accts";#N/A,#N/A,FALSE,"Tickmarks"}</definedName>
    <definedName name="hvhjjj_1" localSheetId="31" hidden="1">{#N/A,#N/A,FALSE,"Aging Summary";#N/A,#N/A,FALSE,"Ratio Analysis";#N/A,#N/A,FALSE,"Test 120 Day Accts";#N/A,#N/A,FALSE,"Tickmarks"}</definedName>
    <definedName name="hvhjjj_1" hidden="1">{#N/A,#N/A,FALSE,"Aging Summary";#N/A,#N/A,FALSE,"Ratio Analysis";#N/A,#N/A,FALSE,"Test 120 Day Accts";#N/A,#N/A,FALSE,"Tickmarks"}</definedName>
    <definedName name="Hw">#REF!</definedName>
    <definedName name="HWCODE" localSheetId="31">#REF!</definedName>
    <definedName name="HWCODE">!#REF!</definedName>
    <definedName name="hwh" localSheetId="35" hidden="1">{#N/A,#N/A,FALSE,"WBS 1.06";#N/A,#N/A,FALSE,"WBS 1.14";#N/A,#N/A,FALSE,"WBS 1.17";#N/A,#N/A,FALSE,"WBS 1.18"}</definedName>
    <definedName name="hwh" localSheetId="37" hidden="1">{#N/A,#N/A,FALSE,"WBS 1.06";#N/A,#N/A,FALSE,"WBS 1.14";#N/A,#N/A,FALSE,"WBS 1.17";#N/A,#N/A,FALSE,"WBS 1.18"}</definedName>
    <definedName name="hwh" localSheetId="36" hidden="1">{#N/A,#N/A,FALSE,"WBS 1.06";#N/A,#N/A,FALSE,"WBS 1.14";#N/A,#N/A,FALSE,"WBS 1.17";#N/A,#N/A,FALSE,"WBS 1.18"}</definedName>
    <definedName name="hwh" localSheetId="33" hidden="1">{#N/A,#N/A,FALSE,"WBS 1.06";#N/A,#N/A,FALSE,"WBS 1.14";#N/A,#N/A,FALSE,"WBS 1.17";#N/A,#N/A,FALSE,"WBS 1.18"}</definedName>
    <definedName name="hwh" localSheetId="34" hidden="1">{#N/A,#N/A,FALSE,"WBS 1.06";#N/A,#N/A,FALSE,"WBS 1.14";#N/A,#N/A,FALSE,"WBS 1.17";#N/A,#N/A,FALSE,"WBS 1.18"}</definedName>
    <definedName name="hwh" localSheetId="31" hidden="1">{#N/A,#N/A,FALSE,"WBS 1.06";#N/A,#N/A,FALSE,"WBS 1.14";#N/A,#N/A,FALSE,"WBS 1.17";#N/A,#N/A,FALSE,"WBS 1.18"}</definedName>
    <definedName name="hwh" hidden="1">{#N/A,#N/A,FALSE,"WBS 1.06";#N/A,#N/A,FALSE,"WBS 1.14";#N/A,#N/A,FALSE,"WBS 1.17";#N/A,#N/A,FALSE,"WBS 1.18"}</definedName>
    <definedName name="hwk" localSheetId="35" hidden="1">{#N/A,#N/A,FALSE,"OAS";#N/A,#N/A,FALSE,"OBG";#N/A,#N/A,FALSE,"OCZ";#N/A,#N/A,FALSE,"OFR";#N/A,#N/A,FALSE,"OGR";#N/A,#N/A,FALSE,"OGY";#N/A,#N/A,FALSE,"OHY ";#N/A,#N/A,FALSE,"OLX";#N/A,#N/A,FALSE,"ONL";#N/A,#N/A,FALSE,"OPO";#N/A,#N/A,FALSE,"OPL";#N/A,#N/A,FALSE,"OSK";#N/A,#N/A,FALSE,"OSP";#N/A,#N/A,FALSE,"OSZ";#N/A,#N/A,FALSE,"OTU";#N/A,#N/A,FALSE,"OUK"}</definedName>
    <definedName name="hwk" localSheetId="37" hidden="1">{#N/A,#N/A,FALSE,"OAS";#N/A,#N/A,FALSE,"OBG";#N/A,#N/A,FALSE,"OCZ";#N/A,#N/A,FALSE,"OFR";#N/A,#N/A,FALSE,"OGR";#N/A,#N/A,FALSE,"OGY";#N/A,#N/A,FALSE,"OHY ";#N/A,#N/A,FALSE,"OLX";#N/A,#N/A,FALSE,"ONL";#N/A,#N/A,FALSE,"OPO";#N/A,#N/A,FALSE,"OPL";#N/A,#N/A,FALSE,"OSK";#N/A,#N/A,FALSE,"OSP";#N/A,#N/A,FALSE,"OSZ";#N/A,#N/A,FALSE,"OTU";#N/A,#N/A,FALSE,"OUK"}</definedName>
    <definedName name="hwk" localSheetId="32" hidden="1">{#N/A,#N/A,FALSE,"OAS";#N/A,#N/A,FALSE,"OBG";#N/A,#N/A,FALSE,"OCZ";#N/A,#N/A,FALSE,"OFR";#N/A,#N/A,FALSE,"OGR";#N/A,#N/A,FALSE,"OGY";#N/A,#N/A,FALSE,"OHY ";#N/A,#N/A,FALSE,"OLX";#N/A,#N/A,FALSE,"ONL";#N/A,#N/A,FALSE,"OPO";#N/A,#N/A,FALSE,"OPL";#N/A,#N/A,FALSE,"OSK";#N/A,#N/A,FALSE,"OSP";#N/A,#N/A,FALSE,"OSZ";#N/A,#N/A,FALSE,"OTU";#N/A,#N/A,FALSE,"OUK"}</definedName>
    <definedName name="hwk" localSheetId="21" hidden="1">{#N/A,#N/A,FALSE,"OAS";#N/A,#N/A,FALSE,"OBG";#N/A,#N/A,FALSE,"OCZ";#N/A,#N/A,FALSE,"OFR";#N/A,#N/A,FALSE,"OGR";#N/A,#N/A,FALSE,"OGY";#N/A,#N/A,FALSE,"OHY ";#N/A,#N/A,FALSE,"OLX";#N/A,#N/A,FALSE,"ONL";#N/A,#N/A,FALSE,"OPO";#N/A,#N/A,FALSE,"OPL";#N/A,#N/A,FALSE,"OSK";#N/A,#N/A,FALSE,"OSP";#N/A,#N/A,FALSE,"OSZ";#N/A,#N/A,FALSE,"OTU";#N/A,#N/A,FALSE,"OUK"}</definedName>
    <definedName name="hwk" localSheetId="36" hidden="1">{#N/A,#N/A,FALSE,"OAS";#N/A,#N/A,FALSE,"OBG";#N/A,#N/A,FALSE,"OCZ";#N/A,#N/A,FALSE,"OFR";#N/A,#N/A,FALSE,"OGR";#N/A,#N/A,FALSE,"OGY";#N/A,#N/A,FALSE,"OHY ";#N/A,#N/A,FALSE,"OLX";#N/A,#N/A,FALSE,"ONL";#N/A,#N/A,FALSE,"OPO";#N/A,#N/A,FALSE,"OPL";#N/A,#N/A,FALSE,"OSK";#N/A,#N/A,FALSE,"OSP";#N/A,#N/A,FALSE,"OSZ";#N/A,#N/A,FALSE,"OTU";#N/A,#N/A,FALSE,"OUK"}</definedName>
    <definedName name="hwk" localSheetId="33" hidden="1">{#N/A,#N/A,FALSE,"OAS";#N/A,#N/A,FALSE,"OBG";#N/A,#N/A,FALSE,"OCZ";#N/A,#N/A,FALSE,"OFR";#N/A,#N/A,FALSE,"OGR";#N/A,#N/A,FALSE,"OGY";#N/A,#N/A,FALSE,"OHY ";#N/A,#N/A,FALSE,"OLX";#N/A,#N/A,FALSE,"ONL";#N/A,#N/A,FALSE,"OPO";#N/A,#N/A,FALSE,"OPL";#N/A,#N/A,FALSE,"OSK";#N/A,#N/A,FALSE,"OSP";#N/A,#N/A,FALSE,"OSZ";#N/A,#N/A,FALSE,"OTU";#N/A,#N/A,FALSE,"OUK"}</definedName>
    <definedName name="hwk" localSheetId="34" hidden="1">{#N/A,#N/A,FALSE,"OAS";#N/A,#N/A,FALSE,"OBG";#N/A,#N/A,FALSE,"OCZ";#N/A,#N/A,FALSE,"OFR";#N/A,#N/A,FALSE,"OGR";#N/A,#N/A,FALSE,"OGY";#N/A,#N/A,FALSE,"OHY ";#N/A,#N/A,FALSE,"OLX";#N/A,#N/A,FALSE,"ONL";#N/A,#N/A,FALSE,"OPO";#N/A,#N/A,FALSE,"OPL";#N/A,#N/A,FALSE,"OSK";#N/A,#N/A,FALSE,"OSP";#N/A,#N/A,FALSE,"OSZ";#N/A,#N/A,FALSE,"OTU";#N/A,#N/A,FALSE,"OUK"}</definedName>
    <definedName name="hwk" localSheetId="31" hidden="1">{#N/A,#N/A,FALSE,"OAS";#N/A,#N/A,FALSE,"OBG";#N/A,#N/A,FALSE,"OCZ";#N/A,#N/A,FALSE,"OFR";#N/A,#N/A,FALSE,"OGR";#N/A,#N/A,FALSE,"OGY";#N/A,#N/A,FALSE,"OHY ";#N/A,#N/A,FALSE,"OLX";#N/A,#N/A,FALSE,"ONL";#N/A,#N/A,FALSE,"OPO";#N/A,#N/A,FALSE,"OPL";#N/A,#N/A,FALSE,"OSK";#N/A,#N/A,FALSE,"OSP";#N/A,#N/A,FALSE,"OSZ";#N/A,#N/A,FALSE,"OTU";#N/A,#N/A,FALSE,"OUK"}</definedName>
    <definedName name="hwk" hidden="1">{#N/A,#N/A,FALSE,"OAS";#N/A,#N/A,FALSE,"OBG";#N/A,#N/A,FALSE,"OCZ";#N/A,#N/A,FALSE,"OFR";#N/A,#N/A,FALSE,"OGR";#N/A,#N/A,FALSE,"OGY";#N/A,#N/A,FALSE,"OHY ";#N/A,#N/A,FALSE,"OLX";#N/A,#N/A,FALSE,"ONL";#N/A,#N/A,FALSE,"OPO";#N/A,#N/A,FALSE,"OPL";#N/A,#N/A,FALSE,"OSK";#N/A,#N/A,FALSE,"OSP";#N/A,#N/A,FALSE,"OSZ";#N/A,#N/A,FALSE,"OTU";#N/A,#N/A,FALSE,"OUK"}</definedName>
    <definedName name="hxb" localSheetId="31">#REF!</definedName>
    <definedName name="hxb">!#REF!</definedName>
    <definedName name="hxi" localSheetId="31">#REF!</definedName>
    <definedName name="hxi">!#REF!</definedName>
    <definedName name="HY">#REF!</definedName>
    <definedName name="HYDROTEST">#REF!</definedName>
    <definedName name="hygtfr" hidden="1">#REF!</definedName>
    <definedName name="hynj" localSheetId="35" hidden="1">{#N/A,#N/A,TRUE,"1842CWN0"}</definedName>
    <definedName name="hynj" localSheetId="37" hidden="1">{#N/A,#N/A,TRUE,"1842CWN0"}</definedName>
    <definedName name="hynj" localSheetId="36" hidden="1">{#N/A,#N/A,TRUE,"1842CWN0"}</definedName>
    <definedName name="hynj" localSheetId="33" hidden="1">{#N/A,#N/A,TRUE,"1842CWN0"}</definedName>
    <definedName name="hynj" localSheetId="34" hidden="1">{#N/A,#N/A,TRUE,"1842CWN0"}</definedName>
    <definedName name="hynj" localSheetId="31" hidden="1">{#N/A,#N/A,TRUE,"1842CWN0"}</definedName>
    <definedName name="hynj" hidden="1">{#N/A,#N/A,TRUE,"1842CWN0"}</definedName>
    <definedName name="Hyp_A2_Log" hidden="1">#REF!</definedName>
    <definedName name="Hyp_Capex" hidden="1">#REF!</definedName>
    <definedName name="Hyp_CostSavings" hidden="1">#REF!</definedName>
    <definedName name="Hyp_Exchange" hidden="1">#REF!</definedName>
    <definedName name="Hyp_HurdleRates" hidden="1">#REF!</definedName>
    <definedName name="Hyp_Inflation" hidden="1">#REF!</definedName>
    <definedName name="Hyp_Milestones" hidden="1">#REF!</definedName>
    <definedName name="Hyp_OpexOutlays" hidden="1">#REF!</definedName>
    <definedName name="Hyp_Organisation" hidden="1">#REF!</definedName>
    <definedName name="Hyp_Other" hidden="1">#REF!</definedName>
    <definedName name="Hyp_Ownership" hidden="1">#REF!</definedName>
    <definedName name="Hyp_ProjectAttributes" hidden="1">#REF!</definedName>
    <definedName name="Hyp_Revenue" hidden="1">#REF!</definedName>
    <definedName name="Hyp_Tax" hidden="1">#REF!</definedName>
    <definedName name="Hyperion" localSheetId="35" hidden="1">{#N/A,#N/A,TRUE,"Prog. Overview Strategic Input";#N/A,#N/A,TRUE,"Program Overview Financials";#N/A,#N/A,TRUE,"Technology Summary Input";#N/A,#N/A,TRUE,"Mkt &amp; Sales Summary Input";#N/A,#N/A,TRUE,"Delivery Summary Input";#N/A,#N/A,TRUE,"Revenue Assump Input";#N/A,#N/A,TRUE,"Financial Summary"}</definedName>
    <definedName name="Hyperion" localSheetId="37" hidden="1">{#N/A,#N/A,TRUE,"Prog. Overview Strategic Input";#N/A,#N/A,TRUE,"Program Overview Financials";#N/A,#N/A,TRUE,"Technology Summary Input";#N/A,#N/A,TRUE,"Mkt &amp; Sales Summary Input";#N/A,#N/A,TRUE,"Delivery Summary Input";#N/A,#N/A,TRUE,"Revenue Assump Input";#N/A,#N/A,TRUE,"Financial Summary"}</definedName>
    <definedName name="Hyperion" localSheetId="36" hidden="1">{#N/A,#N/A,TRUE,"Prog. Overview Strategic Input";#N/A,#N/A,TRUE,"Program Overview Financials";#N/A,#N/A,TRUE,"Technology Summary Input";#N/A,#N/A,TRUE,"Mkt &amp; Sales Summary Input";#N/A,#N/A,TRUE,"Delivery Summary Input";#N/A,#N/A,TRUE,"Revenue Assump Input";#N/A,#N/A,TRUE,"Financial Summary"}</definedName>
    <definedName name="Hyperion" localSheetId="33" hidden="1">{#N/A,#N/A,TRUE,"Prog. Overview Strategic Input";#N/A,#N/A,TRUE,"Program Overview Financials";#N/A,#N/A,TRUE,"Technology Summary Input";#N/A,#N/A,TRUE,"Mkt &amp; Sales Summary Input";#N/A,#N/A,TRUE,"Delivery Summary Input";#N/A,#N/A,TRUE,"Revenue Assump Input";#N/A,#N/A,TRUE,"Financial Summary"}</definedName>
    <definedName name="Hyperion" localSheetId="34" hidden="1">{#N/A,#N/A,TRUE,"Prog. Overview Strategic Input";#N/A,#N/A,TRUE,"Program Overview Financials";#N/A,#N/A,TRUE,"Technology Summary Input";#N/A,#N/A,TRUE,"Mkt &amp; Sales Summary Input";#N/A,#N/A,TRUE,"Delivery Summary Input";#N/A,#N/A,TRUE,"Revenue Assump Input";#N/A,#N/A,TRUE,"Financial Summary"}</definedName>
    <definedName name="Hyperion" localSheetId="31" hidden="1">{#N/A,#N/A,TRUE,"Prog. Overview Strategic Input";#N/A,#N/A,TRUE,"Program Overview Financials";#N/A,#N/A,TRUE,"Technology Summary Input";#N/A,#N/A,TRUE,"Mkt &amp; Sales Summary Input";#N/A,#N/A,TRUE,"Delivery Summary Input";#N/A,#N/A,TRUE,"Revenue Assump Input";#N/A,#N/A,TRUE,"Financial Summary"}</definedName>
    <definedName name="Hyperion" hidden="1">{#N/A,#N/A,TRUE,"Prog. Overview Strategic Input";#N/A,#N/A,TRUE,"Program Overview Financials";#N/A,#N/A,TRUE,"Technology Summary Input";#N/A,#N/A,TRUE,"Mkt &amp; Sales Summary Input";#N/A,#N/A,TRUE,"Delivery Summary Input";#N/A,#N/A,TRUE,"Revenue Assump Input";#N/A,#N/A,TRUE,"Financial Summary"}</definedName>
    <definedName name="hyt" localSheetId="35" hidden="1">{"April",#N/A,FALSE,"April"}</definedName>
    <definedName name="hyt" localSheetId="37" hidden="1">{"April",#N/A,FALSE,"April"}</definedName>
    <definedName name="hyt" localSheetId="36" hidden="1">{"April",#N/A,FALSE,"April"}</definedName>
    <definedName name="hyt" localSheetId="33" hidden="1">{"April",#N/A,FALSE,"April"}</definedName>
    <definedName name="hyt" localSheetId="34" hidden="1">{"April",#N/A,FALSE,"April"}</definedName>
    <definedName name="hyt" localSheetId="31" hidden="1">{"April",#N/A,FALSE,"April"}</definedName>
    <definedName name="hyt" hidden="1">{"April",#N/A,FALSE,"April"}</definedName>
    <definedName name="HYTH" localSheetId="31">#REF!</definedName>
    <definedName name="hyth" hidden="1">#REF!</definedName>
    <definedName name="hytht" localSheetId="35" hidden="1">#REF!</definedName>
    <definedName name="hytht" localSheetId="36" hidden="1">#REF!</definedName>
    <definedName name="hytht" localSheetId="33" hidden="1">#REF!</definedName>
    <definedName name="hytht" localSheetId="34" hidden="1">#REF!</definedName>
    <definedName name="hytht" hidden="1">#REF!</definedName>
    <definedName name="hytrg" localSheetId="35" hidden="1">{"DETALLE_1996",#N/A,FALSE,"flujo";"DETALLE_1997",#N/A,FALSE,"flujo";"GASTOS_INCURRIDOS_1996",#N/A,FALSE,"flujo";"GASTOS_PROGRAMADOS_PARA_1997",#N/A,FALSE,"flujo";#N/A,#N/A,FALSE,"comparat";#N/A,#N/A,FALSE,"costos";#N/A,#N/A,FALSE,"proyctrol"}</definedName>
    <definedName name="hytrg" localSheetId="37" hidden="1">{"DETALLE_1996",#N/A,FALSE,"flujo";"DETALLE_1997",#N/A,FALSE,"flujo";"GASTOS_INCURRIDOS_1996",#N/A,FALSE,"flujo";"GASTOS_PROGRAMADOS_PARA_1997",#N/A,FALSE,"flujo";#N/A,#N/A,FALSE,"comparat";#N/A,#N/A,FALSE,"costos";#N/A,#N/A,FALSE,"proyctrol"}</definedName>
    <definedName name="hytrg" localSheetId="36" hidden="1">{"DETALLE_1996",#N/A,FALSE,"flujo";"DETALLE_1997",#N/A,FALSE,"flujo";"GASTOS_INCURRIDOS_1996",#N/A,FALSE,"flujo";"GASTOS_PROGRAMADOS_PARA_1997",#N/A,FALSE,"flujo";#N/A,#N/A,FALSE,"comparat";#N/A,#N/A,FALSE,"costos";#N/A,#N/A,FALSE,"proyctrol"}</definedName>
    <definedName name="hytrg" localSheetId="33" hidden="1">{"DETALLE_1996",#N/A,FALSE,"flujo";"DETALLE_1997",#N/A,FALSE,"flujo";"GASTOS_INCURRIDOS_1996",#N/A,FALSE,"flujo";"GASTOS_PROGRAMADOS_PARA_1997",#N/A,FALSE,"flujo";#N/A,#N/A,FALSE,"comparat";#N/A,#N/A,FALSE,"costos";#N/A,#N/A,FALSE,"proyctrol"}</definedName>
    <definedName name="hytrg" localSheetId="34" hidden="1">{"DETALLE_1996",#N/A,FALSE,"flujo";"DETALLE_1997",#N/A,FALSE,"flujo";"GASTOS_INCURRIDOS_1996",#N/A,FALSE,"flujo";"GASTOS_PROGRAMADOS_PARA_1997",#N/A,FALSE,"flujo";#N/A,#N/A,FALSE,"comparat";#N/A,#N/A,FALSE,"costos";#N/A,#N/A,FALSE,"proyctrol"}</definedName>
    <definedName name="hytrg" localSheetId="31" hidden="1">{"DETALLE_1996",#N/A,FALSE,"flujo";"DETALLE_1997",#N/A,FALSE,"flujo";"GASTOS_INCURRIDOS_1996",#N/A,FALSE,"flujo";"GASTOS_PROGRAMADOS_PARA_1997",#N/A,FALSE,"flujo";#N/A,#N/A,FALSE,"comparat";#N/A,#N/A,FALSE,"costos";#N/A,#N/A,FALSE,"proyctrol"}</definedName>
    <definedName name="hytrg" hidden="1">{"DETALLE_1996",#N/A,FALSE,"flujo";"DETALLE_1997",#N/A,FALSE,"flujo";"GASTOS_INCURRIDOS_1996",#N/A,FALSE,"flujo";"GASTOS_PROGRAMADOS_PARA_1997",#N/A,FALSE,"flujo";#N/A,#N/A,FALSE,"comparat";#N/A,#N/A,FALSE,"costos";#N/A,#N/A,FALSE,"proyctrol"}</definedName>
    <definedName name="hytrhh" localSheetId="31">#REF!</definedName>
    <definedName name="hytrhh">!#REF!</definedName>
    <definedName name="hyttr" localSheetId="35" hidden="1">{"DETALLE_1996",#N/A,FALSE,"flujo";"DETALLE_1997",#N/A,FALSE,"flujo";"GASTOS_INCURRIDOS_1996",#N/A,FALSE,"flujo";"GASTOS_PROGRAMADOS_PARA_1997",#N/A,FALSE,"flujo";#N/A,#N/A,FALSE,"comparat";#N/A,#N/A,FALSE,"costos";#N/A,#N/A,FALSE,"proyctrol"}</definedName>
    <definedName name="hyttr" localSheetId="37" hidden="1">{"DETALLE_1996",#N/A,FALSE,"flujo";"DETALLE_1997",#N/A,FALSE,"flujo";"GASTOS_INCURRIDOS_1996",#N/A,FALSE,"flujo";"GASTOS_PROGRAMADOS_PARA_1997",#N/A,FALSE,"flujo";#N/A,#N/A,FALSE,"comparat";#N/A,#N/A,FALSE,"costos";#N/A,#N/A,FALSE,"proyctrol"}</definedName>
    <definedName name="hyttr" localSheetId="36" hidden="1">{"DETALLE_1996",#N/A,FALSE,"flujo";"DETALLE_1997",#N/A,FALSE,"flujo";"GASTOS_INCURRIDOS_1996",#N/A,FALSE,"flujo";"GASTOS_PROGRAMADOS_PARA_1997",#N/A,FALSE,"flujo";#N/A,#N/A,FALSE,"comparat";#N/A,#N/A,FALSE,"costos";#N/A,#N/A,FALSE,"proyctrol"}</definedName>
    <definedName name="hyttr" localSheetId="33" hidden="1">{"DETALLE_1996",#N/A,FALSE,"flujo";"DETALLE_1997",#N/A,FALSE,"flujo";"GASTOS_INCURRIDOS_1996",#N/A,FALSE,"flujo";"GASTOS_PROGRAMADOS_PARA_1997",#N/A,FALSE,"flujo";#N/A,#N/A,FALSE,"comparat";#N/A,#N/A,FALSE,"costos";#N/A,#N/A,FALSE,"proyctrol"}</definedName>
    <definedName name="hyttr" localSheetId="34" hidden="1">{"DETALLE_1996",#N/A,FALSE,"flujo";"DETALLE_1997",#N/A,FALSE,"flujo";"GASTOS_INCURRIDOS_1996",#N/A,FALSE,"flujo";"GASTOS_PROGRAMADOS_PARA_1997",#N/A,FALSE,"flujo";#N/A,#N/A,FALSE,"comparat";#N/A,#N/A,FALSE,"costos";#N/A,#N/A,FALSE,"proyctrol"}</definedName>
    <definedName name="hyttr" localSheetId="31" hidden="1">{"DETALLE_1996",#N/A,FALSE,"flujo";"DETALLE_1997",#N/A,FALSE,"flujo";"GASTOS_INCURRIDOS_1996",#N/A,FALSE,"flujo";"GASTOS_PROGRAMADOS_PARA_1997",#N/A,FALSE,"flujo";#N/A,#N/A,FALSE,"comparat";#N/A,#N/A,FALSE,"costos";#N/A,#N/A,FALSE,"proyctrol"}</definedName>
    <definedName name="hyttr" hidden="1">{"DETALLE_1996",#N/A,FALSE,"flujo";"DETALLE_1997",#N/A,FALSE,"flujo";"GASTOS_INCURRIDOS_1996",#N/A,FALSE,"flujo";"GASTOS_PROGRAMADOS_PARA_1997",#N/A,FALSE,"flujo";#N/A,#N/A,FALSE,"comparat";#N/A,#N/A,FALSE,"costos";#N/A,#N/A,FALSE,"proyctrol"}</definedName>
    <definedName name="hz" localSheetId="31">#REF!</definedName>
    <definedName name="hz">!#REF!</definedName>
    <definedName name="hz_" localSheetId="31">#REF!</definedName>
    <definedName name="hz_">!#REF!</definedName>
    <definedName name="hz_estimada" localSheetId="31">#REF!</definedName>
    <definedName name="hz_estimada">!#REF!</definedName>
    <definedName name="i" localSheetId="35" hidden="1">{"uno",#N/A,FALSE,"Dist total";"COMENTARIO",#N/A,FALSE,"Ficha CODICE"}</definedName>
    <definedName name="i" localSheetId="33" hidden="1">{"uno",#N/A,FALSE,"Dist total";"COMENTARIO",#N/A,FALSE,"Ficha CODICE"}</definedName>
    <definedName name="i" localSheetId="34" hidden="1">{"uno",#N/A,FALSE,"Dist total";"COMENTARIO",#N/A,FALSE,"Ficha CODICE"}</definedName>
    <definedName name="I" localSheetId="31">#REF!</definedName>
    <definedName name="I">!#REF!</definedName>
    <definedName name="I.A_CONTR" localSheetId="31">#REF!</definedName>
    <definedName name="I.A_CONTR">!#REF!</definedName>
    <definedName name="I.A_DIVISION" localSheetId="31">#REF!</definedName>
    <definedName name="I.A_DIVISION">!#REF!</definedName>
    <definedName name="I.A_EMP_CONT" localSheetId="31">#REF!</definedName>
    <definedName name="I.A_EMP_CONT">!#REF!</definedName>
    <definedName name="i.o." localSheetId="31">#REF!</definedName>
    <definedName name="i.o.">!#REF!</definedName>
    <definedName name="I___0" localSheetId="31">#REF!</definedName>
    <definedName name="I___0">!#REF!</definedName>
    <definedName name="I___13" localSheetId="31">#REF!</definedName>
    <definedName name="I___13">!#REF!</definedName>
    <definedName name="i_1" localSheetId="35" hidden="1">{#N/A,#N/A,FALSE,"Aging Summary";#N/A,#N/A,FALSE,"Ratio Analysis";#N/A,#N/A,FALSE,"Test 120 Day Accts";#N/A,#N/A,FALSE,"Tickmarks"}</definedName>
    <definedName name="i_1" localSheetId="37" hidden="1">{#N/A,#N/A,FALSE,"Aging Summary";#N/A,#N/A,FALSE,"Ratio Analysis";#N/A,#N/A,FALSE,"Test 120 Day Accts";#N/A,#N/A,FALSE,"Tickmarks"}</definedName>
    <definedName name="i_1" localSheetId="36" hidden="1">{#N/A,#N/A,FALSE,"Aging Summary";#N/A,#N/A,FALSE,"Ratio Analysis";#N/A,#N/A,FALSE,"Test 120 Day Accts";#N/A,#N/A,FALSE,"Tickmarks"}</definedName>
    <definedName name="i_1" localSheetId="33" hidden="1">{#N/A,#N/A,FALSE,"Aging Summary";#N/A,#N/A,FALSE,"Ratio Analysis";#N/A,#N/A,FALSE,"Test 120 Day Accts";#N/A,#N/A,FALSE,"Tickmarks"}</definedName>
    <definedName name="i_1" localSheetId="34" hidden="1">{#N/A,#N/A,FALSE,"Aging Summary";#N/A,#N/A,FALSE,"Ratio Analysis";#N/A,#N/A,FALSE,"Test 120 Day Accts";#N/A,#N/A,FALSE,"Tickmarks"}</definedName>
    <definedName name="i_1" localSheetId="31" hidden="1">{#N/A,#N/A,FALSE,"Aging Summary";#N/A,#N/A,FALSE,"Ratio Analysis";#N/A,#N/A,FALSE,"Test 120 Day Accts";#N/A,#N/A,FALSE,"Tickmarks"}</definedName>
    <definedName name="i_1" hidden="1">{#N/A,#N/A,FALSE,"Aging Summary";#N/A,#N/A,FALSE,"Ratio Analysis";#N/A,#N/A,FALSE,"Test 120 Day Accts";#N/A,#N/A,FALSE,"Tickmarks"}</definedName>
    <definedName name="I_Steel" localSheetId="31">#REF!</definedName>
    <definedName name="I_Steel">!#REF!</definedName>
    <definedName name="i8uiuyi" localSheetId="31" hidden="1">{#N/A,#N/A,TRUE,"Cover";#N/A,#N/A,TRUE,"Conts";#N/A,#N/A,TRUE,"VOS";#N/A,#N/A,TRUE,"Warrington";#N/A,#N/A,TRUE,"Widnes"}</definedName>
    <definedName name="i8uiuyi" hidden="1">{#N/A,#N/A,TRUE,"Cover";#N/A,#N/A,TRUE,"Conts";#N/A,#N/A,TRUE,"VOS";#N/A,#N/A,TRUE,"Warrington";#N/A,#N/A,TRUE,"Widnes"}</definedName>
    <definedName name="i9j" localSheetId="35" hidden="1">{#N/A,#N/A,FALSE,"Resumen"}</definedName>
    <definedName name="i9j" localSheetId="37" hidden="1">{#N/A,#N/A,FALSE,"Resumen"}</definedName>
    <definedName name="i9j" localSheetId="36" hidden="1">{#N/A,#N/A,FALSE,"Resumen"}</definedName>
    <definedName name="i9j" localSheetId="33" hidden="1">{#N/A,#N/A,FALSE,"Resumen"}</definedName>
    <definedName name="i9j" localSheetId="34" hidden="1">{#N/A,#N/A,FALSE,"Resumen"}</definedName>
    <definedName name="i9j" localSheetId="31" hidden="1">{#N/A,#N/A,FALSE,"Resumen"}</definedName>
    <definedName name="i9j" hidden="1">{#N/A,#N/A,FALSE,"Resumen"}</definedName>
    <definedName name="ia_acum">#REF!</definedName>
    <definedName name="IA_ACUMULADO" localSheetId="31">#REF!</definedName>
    <definedName name="IA_ACUMULADO">!#REF!</definedName>
    <definedName name="iact" localSheetId="35" hidden="1">{#N/A,#N/A,TRUE,"1842CWN0"}</definedName>
    <definedName name="iact" localSheetId="37" hidden="1">{#N/A,#N/A,TRUE,"1842CWN0"}</definedName>
    <definedName name="iact" localSheetId="36" hidden="1">{#N/A,#N/A,TRUE,"1842CWN0"}</definedName>
    <definedName name="iact" localSheetId="33" hidden="1">{#N/A,#N/A,TRUE,"1842CWN0"}</definedName>
    <definedName name="iact" localSheetId="34" hidden="1">{#N/A,#N/A,TRUE,"1842CWN0"}</definedName>
    <definedName name="iact" localSheetId="31" hidden="1">{#N/A,#N/A,TRUE,"1842CWN0"}</definedName>
    <definedName name="iact" hidden="1">{#N/A,#N/A,TRUE,"1842CWN0"}</definedName>
    <definedName name="IADGNT" localSheetId="31">#REF!</definedName>
    <definedName name="IADGNT">!#REF!</definedName>
    <definedName name="IADIYGDON" localSheetId="31">#REF!</definedName>
    <definedName name="IADIYGDON">!#REF!</definedName>
    <definedName name="iam" localSheetId="35" hidden="1">{#N/A,#N/A,FALSE,"magsep2";#N/A,#N/A,FALSE,"¾"" X ½""";#N/A,#N/A,FALSE,"½"" X ¼""";#N/A,#N/A,FALSE,"¼"" X 8 Mesh";#N/A,#N/A,FALSE,"8 X 14 Mesh"}</definedName>
    <definedName name="iam" localSheetId="37" hidden="1">{#N/A,#N/A,FALSE,"magsep2";#N/A,#N/A,FALSE,"¾"" X ½""";#N/A,#N/A,FALSE,"½"" X ¼""";#N/A,#N/A,FALSE,"¼"" X 8 Mesh";#N/A,#N/A,FALSE,"8 X 14 Mesh"}</definedName>
    <definedName name="iam" localSheetId="36" hidden="1">{#N/A,#N/A,FALSE,"magsep2";#N/A,#N/A,FALSE,"¾"" X ½""";#N/A,#N/A,FALSE,"½"" X ¼""";#N/A,#N/A,FALSE,"¼"" X 8 Mesh";#N/A,#N/A,FALSE,"8 X 14 Mesh"}</definedName>
    <definedName name="iam" localSheetId="33" hidden="1">{#N/A,#N/A,FALSE,"magsep2";#N/A,#N/A,FALSE,"¾"" X ½""";#N/A,#N/A,FALSE,"½"" X ¼""";#N/A,#N/A,FALSE,"¼"" X 8 Mesh";#N/A,#N/A,FALSE,"8 X 14 Mesh"}</definedName>
    <definedName name="iam" localSheetId="34" hidden="1">{#N/A,#N/A,FALSE,"magsep2";#N/A,#N/A,FALSE,"¾"" X ½""";#N/A,#N/A,FALSE,"½"" X ¼""";#N/A,#N/A,FALSE,"¼"" X 8 Mesh";#N/A,#N/A,FALSE,"8 X 14 Mesh"}</definedName>
    <definedName name="iam" localSheetId="31" hidden="1">{#N/A,#N/A,FALSE,"magsep2";#N/A,#N/A,FALSE,"¾"" X ½""";#N/A,#N/A,FALSE,"½"" X ¼""";#N/A,#N/A,FALSE,"¼"" X 8 Mesh";#N/A,#N/A,FALSE,"8 X 14 Mesh"}</definedName>
    <definedName name="iam" hidden="1">{#N/A,#N/A,FALSE,"magsep2";#N/A,#N/A,FALSE,"¾"" X ½""";#N/A,#N/A,FALSE,"½"" X ¼""";#N/A,#N/A,FALSE,"¼"" X 8 Mesh";#N/A,#N/A,FALSE,"8 X 14 Mesh"}</definedName>
    <definedName name="IAR" localSheetId="31">#REF!</definedName>
    <definedName name="IAR">!#REF!</definedName>
    <definedName name="IARYPD" localSheetId="31">#REF!</definedName>
    <definedName name="IARYPD">!#REF!</definedName>
    <definedName name="iaUSOIAS" localSheetId="35" hidden="1">{#N/A,#N/A,FALSE,"Aging Summary";#N/A,#N/A,FALSE,"Ratio Analysis";#N/A,#N/A,FALSE,"Test 120 Day Accts";#N/A,#N/A,FALSE,"Tickmarks"}</definedName>
    <definedName name="iaUSOIAS" localSheetId="37" hidden="1">{#N/A,#N/A,FALSE,"Aging Summary";#N/A,#N/A,FALSE,"Ratio Analysis";#N/A,#N/A,FALSE,"Test 120 Day Accts";#N/A,#N/A,FALSE,"Tickmarks"}</definedName>
    <definedName name="iaUSOIAS" localSheetId="36" hidden="1">{#N/A,#N/A,FALSE,"Aging Summary";#N/A,#N/A,FALSE,"Ratio Analysis";#N/A,#N/A,FALSE,"Test 120 Day Accts";#N/A,#N/A,FALSE,"Tickmarks"}</definedName>
    <definedName name="iaUSOIAS" localSheetId="33" hidden="1">{#N/A,#N/A,FALSE,"Aging Summary";#N/A,#N/A,FALSE,"Ratio Analysis";#N/A,#N/A,FALSE,"Test 120 Day Accts";#N/A,#N/A,FALSE,"Tickmarks"}</definedName>
    <definedName name="iaUSOIAS" localSheetId="34" hidden="1">{#N/A,#N/A,FALSE,"Aging Summary";#N/A,#N/A,FALSE,"Ratio Analysis";#N/A,#N/A,FALSE,"Test 120 Day Accts";#N/A,#N/A,FALSE,"Tickmarks"}</definedName>
    <definedName name="iaUSOIAS" localSheetId="31" hidden="1">{#N/A,#N/A,FALSE,"Aging Summary";#N/A,#N/A,FALSE,"Ratio Analysis";#N/A,#N/A,FALSE,"Test 120 Day Accts";#N/A,#N/A,FALSE,"Tickmarks"}</definedName>
    <definedName name="iaUSOIAS" hidden="1">{#N/A,#N/A,FALSE,"Aging Summary";#N/A,#N/A,FALSE,"Ratio Analysis";#N/A,#N/A,FALSE,"Test 120 Day Accts";#N/A,#N/A,FALSE,"Tickmarks"}</definedName>
    <definedName name="iaUSOIAS_1" localSheetId="35" hidden="1">{#N/A,#N/A,FALSE,"Aging Summary";#N/A,#N/A,FALSE,"Ratio Analysis";#N/A,#N/A,FALSE,"Test 120 Day Accts";#N/A,#N/A,FALSE,"Tickmarks"}</definedName>
    <definedName name="iaUSOIAS_1" localSheetId="37" hidden="1">{#N/A,#N/A,FALSE,"Aging Summary";#N/A,#N/A,FALSE,"Ratio Analysis";#N/A,#N/A,FALSE,"Test 120 Day Accts";#N/A,#N/A,FALSE,"Tickmarks"}</definedName>
    <definedName name="iaUSOIAS_1" localSheetId="36" hidden="1">{#N/A,#N/A,FALSE,"Aging Summary";#N/A,#N/A,FALSE,"Ratio Analysis";#N/A,#N/A,FALSE,"Test 120 Day Accts";#N/A,#N/A,FALSE,"Tickmarks"}</definedName>
    <definedName name="iaUSOIAS_1" localSheetId="33" hidden="1">{#N/A,#N/A,FALSE,"Aging Summary";#N/A,#N/A,FALSE,"Ratio Analysis";#N/A,#N/A,FALSE,"Test 120 Day Accts";#N/A,#N/A,FALSE,"Tickmarks"}</definedName>
    <definedName name="iaUSOIAS_1" localSheetId="34" hidden="1">{#N/A,#N/A,FALSE,"Aging Summary";#N/A,#N/A,FALSE,"Ratio Analysis";#N/A,#N/A,FALSE,"Test 120 Day Accts";#N/A,#N/A,FALSE,"Tickmarks"}</definedName>
    <definedName name="iaUSOIAS_1" localSheetId="31" hidden="1">{#N/A,#N/A,FALSE,"Aging Summary";#N/A,#N/A,FALSE,"Ratio Analysis";#N/A,#N/A,FALSE,"Test 120 Day Accts";#N/A,#N/A,FALSE,"Tickmarks"}</definedName>
    <definedName name="iaUSOIAS_1" hidden="1">{#N/A,#N/A,FALSE,"Aging Summary";#N/A,#N/A,FALSE,"Ratio Analysis";#N/A,#N/A,FALSE,"Test 120 Day Accts";#N/A,#N/A,FALSE,"Tickmarks"}</definedName>
    <definedName name="iaybi" localSheetId="35" hidden="1">{#N/A,#N/A,FALSE,"11A";#N/A,#N/A,FALSE,"11B";#N/A,#N/A,FALSE,"12A";#N/A,#N/A,FALSE,"12B";#N/A,#N/A,FALSE,"21A"}</definedName>
    <definedName name="iaybi" localSheetId="37" hidden="1">{#N/A,#N/A,FALSE,"11A";#N/A,#N/A,FALSE,"11B";#N/A,#N/A,FALSE,"12A";#N/A,#N/A,FALSE,"12B";#N/A,#N/A,FALSE,"21A"}</definedName>
    <definedName name="iaybi" localSheetId="36" hidden="1">{#N/A,#N/A,FALSE,"11A";#N/A,#N/A,FALSE,"11B";#N/A,#N/A,FALSE,"12A";#N/A,#N/A,FALSE,"12B";#N/A,#N/A,FALSE,"21A"}</definedName>
    <definedName name="iaybi" localSheetId="33" hidden="1">{#N/A,#N/A,FALSE,"11A";#N/A,#N/A,FALSE,"11B";#N/A,#N/A,FALSE,"12A";#N/A,#N/A,FALSE,"12B";#N/A,#N/A,FALSE,"21A"}</definedName>
    <definedName name="iaybi" localSheetId="34" hidden="1">{#N/A,#N/A,FALSE,"11A";#N/A,#N/A,FALSE,"11B";#N/A,#N/A,FALSE,"12A";#N/A,#N/A,FALSE,"12B";#N/A,#N/A,FALSE,"21A"}</definedName>
    <definedName name="iaybi" localSheetId="31" hidden="1">{#N/A,#N/A,FALSE,"11A";#N/A,#N/A,FALSE,"11B";#N/A,#N/A,FALSE,"12A";#N/A,#N/A,FALSE,"12B";#N/A,#N/A,FALSE,"21A"}</definedName>
    <definedName name="iaybi" hidden="1">{#N/A,#N/A,FALSE,"11A";#N/A,#N/A,FALSE,"11B";#N/A,#N/A,FALSE,"12A";#N/A,#N/A,FALSE,"12B";#N/A,#N/A,FALSE,"21A"}</definedName>
    <definedName name="IB" localSheetId="35" hidden="1">{#N/A,#N/A,FALSE,"Aging Summary";#N/A,#N/A,FALSE,"Ratio Analysis";#N/A,#N/A,FALSE,"Test 120 Day Accts";#N/A,#N/A,FALSE,"Tickmarks"}</definedName>
    <definedName name="IB" localSheetId="37" hidden="1">{#N/A,#N/A,FALSE,"Aging Summary";#N/A,#N/A,FALSE,"Ratio Analysis";#N/A,#N/A,FALSE,"Test 120 Day Accts";#N/A,#N/A,FALSE,"Tickmarks"}</definedName>
    <definedName name="IB" localSheetId="36" hidden="1">{#N/A,#N/A,FALSE,"Aging Summary";#N/A,#N/A,FALSE,"Ratio Analysis";#N/A,#N/A,FALSE,"Test 120 Day Accts";#N/A,#N/A,FALSE,"Tickmarks"}</definedName>
    <definedName name="IB" localSheetId="33" hidden="1">{#N/A,#N/A,FALSE,"Aging Summary";#N/A,#N/A,FALSE,"Ratio Analysis";#N/A,#N/A,FALSE,"Test 120 Day Accts";#N/A,#N/A,FALSE,"Tickmarks"}</definedName>
    <definedName name="IB" localSheetId="34" hidden="1">{#N/A,#N/A,FALSE,"Aging Summary";#N/A,#N/A,FALSE,"Ratio Analysis";#N/A,#N/A,FALSE,"Test 120 Day Accts";#N/A,#N/A,FALSE,"Tickmarks"}</definedName>
    <definedName name="IB" localSheetId="31" hidden="1">{#N/A,#N/A,FALSE,"Aging Summary";#N/A,#N/A,FALSE,"Ratio Analysis";#N/A,#N/A,FALSE,"Test 120 Day Accts";#N/A,#N/A,FALSE,"Tickmarks"}</definedName>
    <definedName name="IB" hidden="1">{#N/A,#N/A,FALSE,"Aging Summary";#N/A,#N/A,FALSE,"Ratio Analysis";#N/A,#N/A,FALSE,"Test 120 Day Accts";#N/A,#N/A,FALSE,"Tickmarks"}</definedName>
    <definedName name="IBT">#REF!</definedName>
    <definedName name="ICCC">#REF!</definedName>
    <definedName name="ice" localSheetId="31">#REF!</definedName>
    <definedName name="ice">!#REF!</definedName>
    <definedName name="ICNI">#REF!</definedName>
    <definedName name="ID" localSheetId="31">#REF!</definedName>
    <definedName name="ID">!#REF!</definedName>
    <definedName name="ID_CURRENCY_G">#REF!</definedName>
    <definedName name="ida">#REF!</definedName>
    <definedName name="IDAREA" localSheetId="31">#REF!</definedName>
    <definedName name="IDAREA">!#REF!</definedName>
    <definedName name="IDEQUIPOS" localSheetId="31">#REF!</definedName>
    <definedName name="IDEQUIPOS">!#REF!</definedName>
    <definedName name="IDFASE">#REF!</definedName>
    <definedName name="idkb754" localSheetId="35" hidden="1">{"INST_DPG",#N/A,FALSE,"INST"}</definedName>
    <definedName name="idkb754" localSheetId="37" hidden="1">{"INST_DPG",#N/A,FALSE,"INST"}</definedName>
    <definedName name="idkb754" localSheetId="36" hidden="1">{"INST_DPG",#N/A,FALSE,"INST"}</definedName>
    <definedName name="idkb754" localSheetId="33" hidden="1">{"INST_DPG",#N/A,FALSE,"INST"}</definedName>
    <definedName name="idkb754" localSheetId="34" hidden="1">{"INST_DPG",#N/A,FALSE,"INST"}</definedName>
    <definedName name="idkb754" localSheetId="31" hidden="1">{"INST_DPG",#N/A,FALSE,"INST"}</definedName>
    <definedName name="idkb754" hidden="1">{"INST_DPG",#N/A,FALSE,"INST"}</definedName>
    <definedName name="Idn" localSheetId="31">#REF!</definedName>
    <definedName name="Idn">!#REF!</definedName>
    <definedName name="IDP">#REF!</definedName>
    <definedName name="IDPERIOD" localSheetId="31">#REF!</definedName>
    <definedName name="IDPERIOD">!#REF!</definedName>
    <definedName name="idpvol" localSheetId="31">#REF!</definedName>
    <definedName name="idpvol">!#REF!</definedName>
    <definedName name="IDRESP" localSheetId="31">#REF!</definedName>
    <definedName name="IDRESP">!#REF!</definedName>
    <definedName name="If" localSheetId="31">#REF!</definedName>
    <definedName name="If">!#REF!</definedName>
    <definedName name="IF2_">#N/A</definedName>
    <definedName name="IFC10MM">#REF!</definedName>
    <definedName name="IFCconc">#REF!</definedName>
    <definedName name="Ig" localSheetId="31">#REF!</definedName>
    <definedName name="Ig">!#REF!</definedName>
    <definedName name="Ig___0" localSheetId="31">#REF!</definedName>
    <definedName name="Ig___0">!#REF!</definedName>
    <definedName name="Ig___13" localSheetId="31">#REF!</definedName>
    <definedName name="Ig___13">!#REF!</definedName>
    <definedName name="igv" localSheetId="31">#REF!</definedName>
    <definedName name="igv">!#REF!</definedName>
    <definedName name="IGVCONTRACTUAL">#REF!,#REF!,#REF!,#REF!,#REF!,#REF!,#REF!</definedName>
    <definedName name="IGVOC">#REF!,#REF!,#REF!,#REF!,#REF!,#REF!,#REF!,#REF!</definedName>
    <definedName name="ihtr" localSheetId="35" hidden="1">{#N/A,#N/A,FALSE,"masez (10)";#N/A,#N/A,FALSE,"masez (7)";#N/A,#N/A,FALSE,"masez (6)";#N/A,#N/A,FALSE,"masez (5)";#N/A,#N/A,FALSE,"masez (4)";#N/A,#N/A,FALSE,"masez (3)";#N/A,#N/A,FALSE,"masez (2)";#N/A,#N/A,FALSE,"GME";#N/A,#N/A,FALSE,"masez"}</definedName>
    <definedName name="ihtr" localSheetId="37" hidden="1">{#N/A,#N/A,FALSE,"masez (10)";#N/A,#N/A,FALSE,"masez (7)";#N/A,#N/A,FALSE,"masez (6)";#N/A,#N/A,FALSE,"masez (5)";#N/A,#N/A,FALSE,"masez (4)";#N/A,#N/A,FALSE,"masez (3)";#N/A,#N/A,FALSE,"masez (2)";#N/A,#N/A,FALSE,"GME";#N/A,#N/A,FALSE,"masez"}</definedName>
    <definedName name="ihtr" localSheetId="36" hidden="1">{#N/A,#N/A,FALSE,"masez (10)";#N/A,#N/A,FALSE,"masez (7)";#N/A,#N/A,FALSE,"masez (6)";#N/A,#N/A,FALSE,"masez (5)";#N/A,#N/A,FALSE,"masez (4)";#N/A,#N/A,FALSE,"masez (3)";#N/A,#N/A,FALSE,"masez (2)";#N/A,#N/A,FALSE,"GME";#N/A,#N/A,FALSE,"masez"}</definedName>
    <definedName name="ihtr" localSheetId="33" hidden="1">{#N/A,#N/A,FALSE,"masez (10)";#N/A,#N/A,FALSE,"masez (7)";#N/A,#N/A,FALSE,"masez (6)";#N/A,#N/A,FALSE,"masez (5)";#N/A,#N/A,FALSE,"masez (4)";#N/A,#N/A,FALSE,"masez (3)";#N/A,#N/A,FALSE,"masez (2)";#N/A,#N/A,FALSE,"GME";#N/A,#N/A,FALSE,"masez"}</definedName>
    <definedName name="ihtr" localSheetId="34" hidden="1">{#N/A,#N/A,FALSE,"masez (10)";#N/A,#N/A,FALSE,"masez (7)";#N/A,#N/A,FALSE,"masez (6)";#N/A,#N/A,FALSE,"masez (5)";#N/A,#N/A,FALSE,"masez (4)";#N/A,#N/A,FALSE,"masez (3)";#N/A,#N/A,FALSE,"masez (2)";#N/A,#N/A,FALSE,"GME";#N/A,#N/A,FALSE,"masez"}</definedName>
    <definedName name="ihtr" localSheetId="31" hidden="1">{#N/A,#N/A,FALSE,"masez (10)";#N/A,#N/A,FALSE,"masez (7)";#N/A,#N/A,FALSE,"masez (6)";#N/A,#N/A,FALSE,"masez (5)";#N/A,#N/A,FALSE,"masez (4)";#N/A,#N/A,FALSE,"masez (3)";#N/A,#N/A,FALSE,"masez (2)";#N/A,#N/A,FALSE,"GME";#N/A,#N/A,FALSE,"masez"}</definedName>
    <definedName name="ihtr" hidden="1">{#N/A,#N/A,FALSE,"masez (10)";#N/A,#N/A,FALSE,"masez (7)";#N/A,#N/A,FALSE,"masez (6)";#N/A,#N/A,FALSE,"masez (5)";#N/A,#N/A,FALSE,"masez (4)";#N/A,#N/A,FALSE,"masez (3)";#N/A,#N/A,FALSE,"masez (2)";#N/A,#N/A,FALSE,"GME";#N/A,#N/A,FALSE,"masez"}</definedName>
    <definedName name="II" localSheetId="35" hidden="1">{#N/A,#N/A,FALSE,"JACKETS (1100 t) (1)"}</definedName>
    <definedName name="II" localSheetId="37" hidden="1">{#N/A,#N/A,FALSE,"JACKETS (1100 t) (1)"}</definedName>
    <definedName name="II" localSheetId="36" hidden="1">{#N/A,#N/A,FALSE,"JACKETS (1100 t) (1)"}</definedName>
    <definedName name="II" localSheetId="33" hidden="1">{#N/A,#N/A,FALSE,"JACKETS (1100 t) (1)"}</definedName>
    <definedName name="II" localSheetId="34" hidden="1">{#N/A,#N/A,FALSE,"JACKETS (1100 t) (1)"}</definedName>
    <definedName name="ii" hidden="1">#N/A</definedName>
    <definedName name="IIEdb">#REF!</definedName>
    <definedName name="IIEE" hidden="1">#REF!</definedName>
    <definedName name="iieeeiei" hidden="1">{"Avaliação de Cargos (Class Mens Todas)",#N/A,FALSE,"BANCO DE DADOS MENSALISTAS";"Avaliação de Cargos (Class Mens Todas)",#N/A,FALSE,"BANCO DE DADOS MENSALISTAS"}</definedName>
    <definedName name="III" localSheetId="35" hidden="1">{#N/A,#N/A,FALSE,"summary";#N/A,#N/A,FALSE,"SumGraph"}</definedName>
    <definedName name="III" localSheetId="37" hidden="1">{#N/A,#N/A,FALSE,"summary";#N/A,#N/A,FALSE,"SumGraph"}</definedName>
    <definedName name="III" localSheetId="36" hidden="1">{#N/A,#N/A,FALSE,"summary";#N/A,#N/A,FALSE,"SumGraph"}</definedName>
    <definedName name="III" localSheetId="30" hidden="1">{#N/A,#N/A,FALSE,"summary";#N/A,#N/A,FALSE,"SumGraph"}</definedName>
    <definedName name="III" localSheetId="33" hidden="1">{#N/A,#N/A,FALSE,"summary";#N/A,#N/A,FALSE,"SumGraph"}</definedName>
    <definedName name="III" localSheetId="34" hidden="1">{#N/A,#N/A,FALSE,"summary";#N/A,#N/A,FALSE,"SumGraph"}</definedName>
    <definedName name="III" localSheetId="31" hidden="1">{#N/A,#N/A,FALSE,"summary";#N/A,#N/A,FALSE,"SumGraph"}</definedName>
    <definedName name="III" localSheetId="29" hidden="1">{#N/A,#N/A,FALSE,"summary";#N/A,#N/A,FALSE,"SumGraph"}</definedName>
    <definedName name="III" hidden="1">{#N/A,#N/A,FALSE,"summary";#N/A,#N/A,FALSE,"SumGraph"}</definedName>
    <definedName name="III_1" localSheetId="35" hidden="1">{#N/A,#N/A,FALSE,"summary";#N/A,#N/A,FALSE,"SumGraph"}</definedName>
    <definedName name="III_1" localSheetId="37" hidden="1">{#N/A,#N/A,FALSE,"summary";#N/A,#N/A,FALSE,"SumGraph"}</definedName>
    <definedName name="III_1" localSheetId="36" hidden="1">{#N/A,#N/A,FALSE,"summary";#N/A,#N/A,FALSE,"SumGraph"}</definedName>
    <definedName name="III_1" localSheetId="33" hidden="1">{#N/A,#N/A,FALSE,"summary";#N/A,#N/A,FALSE,"SumGraph"}</definedName>
    <definedName name="III_1" localSheetId="34" hidden="1">{#N/A,#N/A,FALSE,"summary";#N/A,#N/A,FALSE,"SumGraph"}</definedName>
    <definedName name="III_1" localSheetId="31" hidden="1">{#N/A,#N/A,FALSE,"summary";#N/A,#N/A,FALSE,"SumGraph"}</definedName>
    <definedName name="III_1" hidden="1">{#N/A,#N/A,FALSE,"summary";#N/A,#N/A,FALSE,"SumGraph"}</definedName>
    <definedName name="iiii" localSheetId="35" hidden="1">{#N/A,#N/A,FALSE,"Aging Summary";#N/A,#N/A,FALSE,"Ratio Analysis";#N/A,#N/A,FALSE,"Test 120 Day Accts";#N/A,#N/A,FALSE,"Tickmarks"}</definedName>
    <definedName name="iiii" localSheetId="37" hidden="1">{#N/A,#N/A,FALSE,"Aging Summary";#N/A,#N/A,FALSE,"Ratio Analysis";#N/A,#N/A,FALSE,"Test 120 Day Accts";#N/A,#N/A,FALSE,"Tickmarks"}</definedName>
    <definedName name="iiii" localSheetId="36" hidden="1">{#N/A,#N/A,FALSE,"Aging Summary";#N/A,#N/A,FALSE,"Ratio Analysis";#N/A,#N/A,FALSE,"Test 120 Day Accts";#N/A,#N/A,FALSE,"Tickmarks"}</definedName>
    <definedName name="iiii" localSheetId="33" hidden="1">{#N/A,#N/A,FALSE,"Aging Summary";#N/A,#N/A,FALSE,"Ratio Analysis";#N/A,#N/A,FALSE,"Test 120 Day Accts";#N/A,#N/A,FALSE,"Tickmarks"}</definedName>
    <definedName name="iiii" localSheetId="34" hidden="1">{#N/A,#N/A,FALSE,"Aging Summary";#N/A,#N/A,FALSE,"Ratio Analysis";#N/A,#N/A,FALSE,"Test 120 Day Accts";#N/A,#N/A,FALSE,"Tickmarks"}</definedName>
    <definedName name="iiii" localSheetId="31" hidden="1">{#N/A,#N/A,FALSE,"Aging Summary";#N/A,#N/A,FALSE,"Ratio Analysis";#N/A,#N/A,FALSE,"Test 120 Day Accts";#N/A,#N/A,FALSE,"Tickmarks"}</definedName>
    <definedName name="iiii" hidden="1">{#N/A,#N/A,FALSE,"Aging Summary";#N/A,#N/A,FALSE,"Ratio Analysis";#N/A,#N/A,FALSE,"Test 120 Day Accts";#N/A,#N/A,FALSE,"Tickmarks"}</definedName>
    <definedName name="iiii_1" localSheetId="35" hidden="1">{#N/A,#N/A,FALSE,"Aging Summary";#N/A,#N/A,FALSE,"Ratio Analysis";#N/A,#N/A,FALSE,"Test 120 Day Accts";#N/A,#N/A,FALSE,"Tickmarks"}</definedName>
    <definedName name="iiii_1" localSheetId="37" hidden="1">{#N/A,#N/A,FALSE,"Aging Summary";#N/A,#N/A,FALSE,"Ratio Analysis";#N/A,#N/A,FALSE,"Test 120 Day Accts";#N/A,#N/A,FALSE,"Tickmarks"}</definedName>
    <definedName name="iiii_1" localSheetId="36" hidden="1">{#N/A,#N/A,FALSE,"Aging Summary";#N/A,#N/A,FALSE,"Ratio Analysis";#N/A,#N/A,FALSE,"Test 120 Day Accts";#N/A,#N/A,FALSE,"Tickmarks"}</definedName>
    <definedName name="iiii_1" localSheetId="33" hidden="1">{#N/A,#N/A,FALSE,"Aging Summary";#N/A,#N/A,FALSE,"Ratio Analysis";#N/A,#N/A,FALSE,"Test 120 Day Accts";#N/A,#N/A,FALSE,"Tickmarks"}</definedName>
    <definedName name="iiii_1" localSheetId="34" hidden="1">{#N/A,#N/A,FALSE,"Aging Summary";#N/A,#N/A,FALSE,"Ratio Analysis";#N/A,#N/A,FALSE,"Test 120 Day Accts";#N/A,#N/A,FALSE,"Tickmarks"}</definedName>
    <definedName name="iiii_1" localSheetId="31" hidden="1">{#N/A,#N/A,FALSE,"Aging Summary";#N/A,#N/A,FALSE,"Ratio Analysis";#N/A,#N/A,FALSE,"Test 120 Day Accts";#N/A,#N/A,FALSE,"Tickmarks"}</definedName>
    <definedName name="iiii_1" hidden="1">{#N/A,#N/A,FALSE,"Aging Summary";#N/A,#N/A,FALSE,"Ratio Analysis";#N/A,#N/A,FALSE,"Test 120 Day Accts";#N/A,#N/A,FALSE,"Tickmarks"}</definedName>
    <definedName name="IIIII" localSheetId="35" hidden="1">{#N/A,#N/A,FALSE,"Aging Summary";#N/A,#N/A,FALSE,"Ratio Analysis";#N/A,#N/A,FALSE,"Test 120 Day Accts";#N/A,#N/A,FALSE,"Tickmarks"}</definedName>
    <definedName name="IIIII" localSheetId="37" hidden="1">{#N/A,#N/A,FALSE,"Aging Summary";#N/A,#N/A,FALSE,"Ratio Analysis";#N/A,#N/A,FALSE,"Test 120 Day Accts";#N/A,#N/A,FALSE,"Tickmarks"}</definedName>
    <definedName name="IIIII" localSheetId="36" hidden="1">{#N/A,#N/A,FALSE,"Aging Summary";#N/A,#N/A,FALSE,"Ratio Analysis";#N/A,#N/A,FALSE,"Test 120 Day Accts";#N/A,#N/A,FALSE,"Tickmarks"}</definedName>
    <definedName name="IIIII" localSheetId="33" hidden="1">{#N/A,#N/A,FALSE,"Aging Summary";#N/A,#N/A,FALSE,"Ratio Analysis";#N/A,#N/A,FALSE,"Test 120 Day Accts";#N/A,#N/A,FALSE,"Tickmarks"}</definedName>
    <definedName name="IIIII" localSheetId="34" hidden="1">{#N/A,#N/A,FALSE,"Aging Summary";#N/A,#N/A,FALSE,"Ratio Analysis";#N/A,#N/A,FALSE,"Test 120 Day Accts";#N/A,#N/A,FALSE,"Tickmarks"}</definedName>
    <definedName name="IIIII" localSheetId="31" hidden="1">{#N/A,#N/A,FALSE,"Aging Summary";#N/A,#N/A,FALSE,"Ratio Analysis";#N/A,#N/A,FALSE,"Test 120 Day Accts";#N/A,#N/A,FALSE,"Tickmarks"}</definedName>
    <definedName name="IIIII" hidden="1">{#N/A,#N/A,FALSE,"Aging Summary";#N/A,#N/A,FALSE,"Ratio Analysis";#N/A,#N/A,FALSE,"Test 120 Day Accts";#N/A,#N/A,FALSE,"Tickmarks"}</definedName>
    <definedName name="IIIII_1" localSheetId="35" hidden="1">{#N/A,#N/A,FALSE,"Aging Summary";#N/A,#N/A,FALSE,"Ratio Analysis";#N/A,#N/A,FALSE,"Test 120 Day Accts";#N/A,#N/A,FALSE,"Tickmarks"}</definedName>
    <definedName name="IIIII_1" localSheetId="37" hidden="1">{#N/A,#N/A,FALSE,"Aging Summary";#N/A,#N/A,FALSE,"Ratio Analysis";#N/A,#N/A,FALSE,"Test 120 Day Accts";#N/A,#N/A,FALSE,"Tickmarks"}</definedName>
    <definedName name="IIIII_1" localSheetId="36" hidden="1">{#N/A,#N/A,FALSE,"Aging Summary";#N/A,#N/A,FALSE,"Ratio Analysis";#N/A,#N/A,FALSE,"Test 120 Day Accts";#N/A,#N/A,FALSE,"Tickmarks"}</definedName>
    <definedName name="IIIII_1" localSheetId="33" hidden="1">{#N/A,#N/A,FALSE,"Aging Summary";#N/A,#N/A,FALSE,"Ratio Analysis";#N/A,#N/A,FALSE,"Test 120 Day Accts";#N/A,#N/A,FALSE,"Tickmarks"}</definedName>
    <definedName name="IIIII_1" localSheetId="34" hidden="1">{#N/A,#N/A,FALSE,"Aging Summary";#N/A,#N/A,FALSE,"Ratio Analysis";#N/A,#N/A,FALSE,"Test 120 Day Accts";#N/A,#N/A,FALSE,"Tickmarks"}</definedName>
    <definedName name="IIIII_1" localSheetId="31" hidden="1">{#N/A,#N/A,FALSE,"Aging Summary";#N/A,#N/A,FALSE,"Ratio Analysis";#N/A,#N/A,FALSE,"Test 120 Day Accts";#N/A,#N/A,FALSE,"Tickmarks"}</definedName>
    <definedName name="IIIII_1" hidden="1">{#N/A,#N/A,FALSE,"Aging Summary";#N/A,#N/A,FALSE,"Ratio Analysis";#N/A,#N/A,FALSE,"Test 120 Day Accts";#N/A,#N/A,FALSE,"Tickmarks"}</definedName>
    <definedName name="IIIIII" localSheetId="35" hidden="1">{#N/A,#N/A,FALSE,"Aging Summary";#N/A,#N/A,FALSE,"Ratio Analysis";#N/A,#N/A,FALSE,"Test 120 Day Accts";#N/A,#N/A,FALSE,"Tickmarks"}</definedName>
    <definedName name="IIIIII" localSheetId="37" hidden="1">{#N/A,#N/A,FALSE,"Aging Summary";#N/A,#N/A,FALSE,"Ratio Analysis";#N/A,#N/A,FALSE,"Test 120 Day Accts";#N/A,#N/A,FALSE,"Tickmarks"}</definedName>
    <definedName name="IIIIII" localSheetId="36" hidden="1">{#N/A,#N/A,FALSE,"Aging Summary";#N/A,#N/A,FALSE,"Ratio Analysis";#N/A,#N/A,FALSE,"Test 120 Day Accts";#N/A,#N/A,FALSE,"Tickmarks"}</definedName>
    <definedName name="IIIIII" localSheetId="33" hidden="1">{#N/A,#N/A,FALSE,"Aging Summary";#N/A,#N/A,FALSE,"Ratio Analysis";#N/A,#N/A,FALSE,"Test 120 Day Accts";#N/A,#N/A,FALSE,"Tickmarks"}</definedName>
    <definedName name="IIIIII" localSheetId="34" hidden="1">{#N/A,#N/A,FALSE,"Aging Summary";#N/A,#N/A,FALSE,"Ratio Analysis";#N/A,#N/A,FALSE,"Test 120 Day Accts";#N/A,#N/A,FALSE,"Tickmarks"}</definedName>
    <definedName name="iiiiii" localSheetId="31" hidden="1">#REF!</definedName>
    <definedName name="iiiiii" hidden="1">#REF!</definedName>
    <definedName name="iiiiii_1" localSheetId="35" hidden="1">{"RESULTADOS REAIS",#N/A,FALSE,"Dem.Res.R$";"RESULTADOS DOLARES",#N/A,FALSE,"Dem.Res.US$";"PERCENTUAIS REAIS",#N/A,FALSE,"Percentuais R$";"PERCENTUAIS DOLARES",#N/A,FALSE,"Percentuais US$"}</definedName>
    <definedName name="iiiiii_1" localSheetId="37" hidden="1">{"RESULTADOS REAIS",#N/A,FALSE,"Dem.Res.R$";"RESULTADOS DOLARES",#N/A,FALSE,"Dem.Res.US$";"PERCENTUAIS REAIS",#N/A,FALSE,"Percentuais R$";"PERCENTUAIS DOLARES",#N/A,FALSE,"Percentuais US$"}</definedName>
    <definedName name="iiiiii_1" localSheetId="36" hidden="1">{"RESULTADOS REAIS",#N/A,FALSE,"Dem.Res.R$";"RESULTADOS DOLARES",#N/A,FALSE,"Dem.Res.US$";"PERCENTUAIS REAIS",#N/A,FALSE,"Percentuais R$";"PERCENTUAIS DOLARES",#N/A,FALSE,"Percentuais US$"}</definedName>
    <definedName name="iiiiii_1" localSheetId="33" hidden="1">{"RESULTADOS REAIS",#N/A,FALSE,"Dem.Res.R$";"RESULTADOS DOLARES",#N/A,FALSE,"Dem.Res.US$";"PERCENTUAIS REAIS",#N/A,FALSE,"Percentuais R$";"PERCENTUAIS DOLARES",#N/A,FALSE,"Percentuais US$"}</definedName>
    <definedName name="iiiiii_1" localSheetId="34" hidden="1">{"RESULTADOS REAIS",#N/A,FALSE,"Dem.Res.R$";"RESULTADOS DOLARES",#N/A,FALSE,"Dem.Res.US$";"PERCENTUAIS REAIS",#N/A,FALSE,"Percentuais R$";"PERCENTUAIS DOLARES",#N/A,FALSE,"Percentuais US$"}</definedName>
    <definedName name="iiiiii_1" localSheetId="31" hidden="1">{"RESULTADOS REAIS",#N/A,FALSE,"Dem.Res.R$";"RESULTADOS DOLARES",#N/A,FALSE,"Dem.Res.US$";"PERCENTUAIS REAIS",#N/A,FALSE,"Percentuais R$";"PERCENTUAIS DOLARES",#N/A,FALSE,"Percentuais US$"}</definedName>
    <definedName name="iiiiii_1" hidden="1">{"RESULTADOS REAIS",#N/A,FALSE,"Dem.Res.R$";"RESULTADOS DOLARES",#N/A,FALSE,"Dem.Res.US$";"PERCENTUAIS REAIS",#N/A,FALSE,"Percentuais R$";"PERCENTUAIS DOLARES",#N/A,FALSE,"Percentuais US$"}</definedName>
    <definedName name="iiiiiiii">#REF!</definedName>
    <definedName name="iiiiiiiiiiiiiiiii" localSheetId="35" hidden="1">{"Sin detalle",#N/A,FALSE,"Flujo (redondeado)";"Detallado",#N/A,FALSE,"Flujo (redondeado)"}</definedName>
    <definedName name="iiiiiiiiiiiiiiiii" localSheetId="37" hidden="1">{"Sin detalle",#N/A,FALSE,"Flujo (redondeado)";"Detallado",#N/A,FALSE,"Flujo (redondeado)"}</definedName>
    <definedName name="iiiiiiiiiiiiiiiii" localSheetId="36" hidden="1">{"Sin detalle",#N/A,FALSE,"Flujo (redondeado)";"Detallado",#N/A,FALSE,"Flujo (redondeado)"}</definedName>
    <definedName name="iiiiiiiiiiiiiiiii" localSheetId="33" hidden="1">{"Sin detalle",#N/A,FALSE,"Flujo (redondeado)";"Detallado",#N/A,FALSE,"Flujo (redondeado)"}</definedName>
    <definedName name="iiiiiiiiiiiiiiiii" localSheetId="34" hidden="1">{"Sin detalle",#N/A,FALSE,"Flujo (redondeado)";"Detallado",#N/A,FALSE,"Flujo (redondeado)"}</definedName>
    <definedName name="iiiiiiiiiiiiiiiii" localSheetId="31" hidden="1">{"Sin detalle",#N/A,FALSE,"Flujo (redondeado)";"Detallado",#N/A,FALSE,"Flujo (redondeado)"}</definedName>
    <definedName name="iiiiiiiiiiiiiiiii" hidden="1">{"Sin detalle",#N/A,FALSE,"Flujo (redondeado)";"Detallado",#N/A,FALSE,"Flujo (redondeado)"}</definedName>
    <definedName name="iiip" localSheetId="31" hidden="1">{"'Break down'!$A$4"}</definedName>
    <definedName name="iiip" hidden="1">{"'Break down'!$A$4"}</definedName>
    <definedName name="iijj" localSheetId="31">#REF!</definedName>
    <definedName name="iijj">!#REF!</definedName>
    <definedName name="IIOJUAOI" localSheetId="35" hidden="1">{#N/A,#N/A,FALSE,"Aging Summary";#N/A,#N/A,FALSE,"Ratio Analysis";#N/A,#N/A,FALSE,"Test 120 Day Accts";#N/A,#N/A,FALSE,"Tickmarks"}</definedName>
    <definedName name="IIOJUAOI" localSheetId="37" hidden="1">{#N/A,#N/A,FALSE,"Aging Summary";#N/A,#N/A,FALSE,"Ratio Analysis";#N/A,#N/A,FALSE,"Test 120 Day Accts";#N/A,#N/A,FALSE,"Tickmarks"}</definedName>
    <definedName name="IIOJUAOI" localSheetId="36" hidden="1">{#N/A,#N/A,FALSE,"Aging Summary";#N/A,#N/A,FALSE,"Ratio Analysis";#N/A,#N/A,FALSE,"Test 120 Day Accts";#N/A,#N/A,FALSE,"Tickmarks"}</definedName>
    <definedName name="IIOJUAOI" localSheetId="33" hidden="1">{#N/A,#N/A,FALSE,"Aging Summary";#N/A,#N/A,FALSE,"Ratio Analysis";#N/A,#N/A,FALSE,"Test 120 Day Accts";#N/A,#N/A,FALSE,"Tickmarks"}</definedName>
    <definedName name="IIOJUAOI" localSheetId="34" hidden="1">{#N/A,#N/A,FALSE,"Aging Summary";#N/A,#N/A,FALSE,"Ratio Analysis";#N/A,#N/A,FALSE,"Test 120 Day Accts";#N/A,#N/A,FALSE,"Tickmarks"}</definedName>
    <definedName name="IIOJUAOI" localSheetId="31" hidden="1">{#N/A,#N/A,FALSE,"Aging Summary";#N/A,#N/A,FALSE,"Ratio Analysis";#N/A,#N/A,FALSE,"Test 120 Day Accts";#N/A,#N/A,FALSE,"Tickmarks"}</definedName>
    <definedName name="IIOJUAOI" hidden="1">{#N/A,#N/A,FALSE,"Aging Summary";#N/A,#N/A,FALSE,"Ratio Analysis";#N/A,#N/A,FALSE,"Test 120 Day Accts";#N/A,#N/A,FALSE,"Tickmarks"}</definedName>
    <definedName name="IIOJUAOI_1" localSheetId="35" hidden="1">{#N/A,#N/A,FALSE,"Aging Summary";#N/A,#N/A,FALSE,"Ratio Analysis";#N/A,#N/A,FALSE,"Test 120 Day Accts";#N/A,#N/A,FALSE,"Tickmarks"}</definedName>
    <definedName name="IIOJUAOI_1" localSheetId="37" hidden="1">{#N/A,#N/A,FALSE,"Aging Summary";#N/A,#N/A,FALSE,"Ratio Analysis";#N/A,#N/A,FALSE,"Test 120 Day Accts";#N/A,#N/A,FALSE,"Tickmarks"}</definedName>
    <definedName name="IIOJUAOI_1" localSheetId="36" hidden="1">{#N/A,#N/A,FALSE,"Aging Summary";#N/A,#N/A,FALSE,"Ratio Analysis";#N/A,#N/A,FALSE,"Test 120 Day Accts";#N/A,#N/A,FALSE,"Tickmarks"}</definedName>
    <definedName name="IIOJUAOI_1" localSheetId="33" hidden="1">{#N/A,#N/A,FALSE,"Aging Summary";#N/A,#N/A,FALSE,"Ratio Analysis";#N/A,#N/A,FALSE,"Test 120 Day Accts";#N/A,#N/A,FALSE,"Tickmarks"}</definedName>
    <definedName name="IIOJUAOI_1" localSheetId="34" hidden="1">{#N/A,#N/A,FALSE,"Aging Summary";#N/A,#N/A,FALSE,"Ratio Analysis";#N/A,#N/A,FALSE,"Test 120 Day Accts";#N/A,#N/A,FALSE,"Tickmarks"}</definedName>
    <definedName name="IIOJUAOI_1" localSheetId="31" hidden="1">{#N/A,#N/A,FALSE,"Aging Summary";#N/A,#N/A,FALSE,"Ratio Analysis";#N/A,#N/A,FALSE,"Test 120 Day Accts";#N/A,#N/A,FALSE,"Tickmarks"}</definedName>
    <definedName name="IIOJUAOI_1" hidden="1">{#N/A,#N/A,FALSE,"Aging Summary";#N/A,#N/A,FALSE,"Ratio Analysis";#N/A,#N/A,FALSE,"Test 120 Day Accts";#N/A,#N/A,FALSE,"Tickmarks"}</definedName>
    <definedName name="iiouolkll" localSheetId="35" hidden="1">{#N/A,#N/A,FALSE,"CCTV"}</definedName>
    <definedName name="iiouolkll" localSheetId="37" hidden="1">{#N/A,#N/A,FALSE,"CCTV"}</definedName>
    <definedName name="iiouolkll" localSheetId="36" hidden="1">{#N/A,#N/A,FALSE,"CCTV"}</definedName>
    <definedName name="iiouolkll" localSheetId="33" hidden="1">{#N/A,#N/A,FALSE,"CCTV"}</definedName>
    <definedName name="iiouolkll" localSheetId="34" hidden="1">{#N/A,#N/A,FALSE,"CCTV"}</definedName>
    <definedName name="iiouolkll" localSheetId="31" hidden="1">{#N/A,#N/A,FALSE,"CCTV"}</definedName>
    <definedName name="iiouolkll" hidden="1">{#N/A,#N/A,FALSE,"CCTV"}</definedName>
    <definedName name="IIP.XLS" localSheetId="35" hidden="1">{#N/A,#N/A,FALSE,"예상손익";#N/A,#N/A,FALSE,"관리분석";#N/A,#N/A,FALSE,"장비분석";#N/A,#N/A,FALSE,"준설분석";#N/A,#N/A,FALSE,"철구분석"}</definedName>
    <definedName name="IIP.XLS" localSheetId="37" hidden="1">{#N/A,#N/A,FALSE,"예상손익";#N/A,#N/A,FALSE,"관리분석";#N/A,#N/A,FALSE,"장비분석";#N/A,#N/A,FALSE,"준설분석";#N/A,#N/A,FALSE,"철구분석"}</definedName>
    <definedName name="IIP.XLS" localSheetId="36" hidden="1">{#N/A,#N/A,FALSE,"예상손익";#N/A,#N/A,FALSE,"관리분석";#N/A,#N/A,FALSE,"장비분석";#N/A,#N/A,FALSE,"준설분석";#N/A,#N/A,FALSE,"철구분석"}</definedName>
    <definedName name="IIP.XLS" localSheetId="33" hidden="1">{#N/A,#N/A,FALSE,"예상손익";#N/A,#N/A,FALSE,"관리분석";#N/A,#N/A,FALSE,"장비분석";#N/A,#N/A,FALSE,"준설분석";#N/A,#N/A,FALSE,"철구분석"}</definedName>
    <definedName name="IIP.XLS" localSheetId="34" hidden="1">{#N/A,#N/A,FALSE,"예상손익";#N/A,#N/A,FALSE,"관리분석";#N/A,#N/A,FALSE,"장비분석";#N/A,#N/A,FALSE,"준설분석";#N/A,#N/A,FALSE,"철구분석"}</definedName>
    <definedName name="IIP.XLS" localSheetId="31" hidden="1">{#N/A,#N/A,FALSE,"예상손익";#N/A,#N/A,FALSE,"관리분석";#N/A,#N/A,FALSE,"장비분석";#N/A,#N/A,FALSE,"준설분석";#N/A,#N/A,FALSE,"철구분석"}</definedName>
    <definedName name="IIP.XLS" hidden="1">{#N/A,#N/A,FALSE,"예상손익";#N/A,#N/A,FALSE,"관리분석";#N/A,#N/A,FALSE,"장비분석";#N/A,#N/A,FALSE,"준설분석";#N/A,#N/A,FALSE,"철구분석"}</definedName>
    <definedName name="iipppp" localSheetId="31" hidden="1">#REF!</definedName>
    <definedName name="iipppp" hidden="1">#REF!</definedName>
    <definedName name="IIRUSD" localSheetId="35" hidden="1">{#N/A,#N/A,FALSE,"SUM - TRENT";#N/A,#N/A,FALSE,"SUM - GH";#N/A,#N/A,FALSE,"SUM - TWO";#N/A,#N/A,FALSE,"LIST";#N/A,#N/A,FALSE,"DHL";#N/A,#N/A,FALSE,"TEL-OPTR";#N/A,#N/A,FALSE,"JULY"}</definedName>
    <definedName name="IIRUSD" localSheetId="37" hidden="1">{#N/A,#N/A,FALSE,"SUM - TRENT";#N/A,#N/A,FALSE,"SUM - GH";#N/A,#N/A,FALSE,"SUM - TWO";#N/A,#N/A,FALSE,"LIST";#N/A,#N/A,FALSE,"DHL";#N/A,#N/A,FALSE,"TEL-OPTR";#N/A,#N/A,FALSE,"JULY"}</definedName>
    <definedName name="IIRUSD" localSheetId="36" hidden="1">{#N/A,#N/A,FALSE,"SUM - TRENT";#N/A,#N/A,FALSE,"SUM - GH";#N/A,#N/A,FALSE,"SUM - TWO";#N/A,#N/A,FALSE,"LIST";#N/A,#N/A,FALSE,"DHL";#N/A,#N/A,FALSE,"TEL-OPTR";#N/A,#N/A,FALSE,"JULY"}</definedName>
    <definedName name="IIRUSD" localSheetId="33" hidden="1">{#N/A,#N/A,FALSE,"SUM - TRENT";#N/A,#N/A,FALSE,"SUM - GH";#N/A,#N/A,FALSE,"SUM - TWO";#N/A,#N/A,FALSE,"LIST";#N/A,#N/A,FALSE,"DHL";#N/A,#N/A,FALSE,"TEL-OPTR";#N/A,#N/A,FALSE,"JULY"}</definedName>
    <definedName name="IIRUSD" localSheetId="34" hidden="1">{#N/A,#N/A,FALSE,"SUM - TRENT";#N/A,#N/A,FALSE,"SUM - GH";#N/A,#N/A,FALSE,"SUM - TWO";#N/A,#N/A,FALSE,"LIST";#N/A,#N/A,FALSE,"DHL";#N/A,#N/A,FALSE,"TEL-OPTR";#N/A,#N/A,FALSE,"JULY"}</definedName>
    <definedName name="IIRUSD" localSheetId="31" hidden="1">{#N/A,#N/A,FALSE,"SUM - TRENT";#N/A,#N/A,FALSE,"SUM - GH";#N/A,#N/A,FALSE,"SUM - TWO";#N/A,#N/A,FALSE,"LIST";#N/A,#N/A,FALSE,"DHL";#N/A,#N/A,FALSE,"TEL-OPTR";#N/A,#N/A,FALSE,"JULY"}</definedName>
    <definedName name="IIRUSD" hidden="1">{#N/A,#N/A,FALSE,"SUM - TRENT";#N/A,#N/A,FALSE,"SUM - GH";#N/A,#N/A,FALSE,"SUM - TWO";#N/A,#N/A,FALSE,"LIST";#N/A,#N/A,FALSE,"DHL";#N/A,#N/A,FALSE,"TEL-OPTR";#N/A,#N/A,FALSE,"JULY"}</definedName>
    <definedName name="iiu"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y" localSheetId="31" hidden="1">{"'Break down'!$A$4"}</definedName>
    <definedName name="iiy" hidden="1">{"'Break down'!$A$4"}</definedName>
    <definedName name="IJ" localSheetId="31">#REF!</definedName>
    <definedName name="ij" hidden="1">#REF!</definedName>
    <definedName name="ijfd" localSheetId="35" hidden="1">{#N/A,#N/A,TRUE,"INGENIERIA";#N/A,#N/A,TRUE,"COMPRAS";#N/A,#N/A,TRUE,"DIRECCION";#N/A,#N/A,TRUE,"RESUMEN"}</definedName>
    <definedName name="ijfd" localSheetId="37" hidden="1">{#N/A,#N/A,TRUE,"INGENIERIA";#N/A,#N/A,TRUE,"COMPRAS";#N/A,#N/A,TRUE,"DIRECCION";#N/A,#N/A,TRUE,"RESUMEN"}</definedName>
    <definedName name="ijfd" localSheetId="36" hidden="1">{#N/A,#N/A,TRUE,"INGENIERIA";#N/A,#N/A,TRUE,"COMPRAS";#N/A,#N/A,TRUE,"DIRECCION";#N/A,#N/A,TRUE,"RESUMEN"}</definedName>
    <definedName name="ijfd" localSheetId="33" hidden="1">{#N/A,#N/A,TRUE,"INGENIERIA";#N/A,#N/A,TRUE,"COMPRAS";#N/A,#N/A,TRUE,"DIRECCION";#N/A,#N/A,TRUE,"RESUMEN"}</definedName>
    <definedName name="ijfd" localSheetId="34" hidden="1">{#N/A,#N/A,TRUE,"INGENIERIA";#N/A,#N/A,TRUE,"COMPRAS";#N/A,#N/A,TRUE,"DIRECCION";#N/A,#N/A,TRUE,"RESUMEN"}</definedName>
    <definedName name="ijfd" localSheetId="31" hidden="1">{#N/A,#N/A,TRUE,"INGENIERIA";#N/A,#N/A,TRUE,"COMPRAS";#N/A,#N/A,TRUE,"DIRECCION";#N/A,#N/A,TRUE,"RESUMEN"}</definedName>
    <definedName name="ijfd" hidden="1">{#N/A,#N/A,TRUE,"INGENIERIA";#N/A,#N/A,TRUE,"COMPRAS";#N/A,#N/A,TRUE,"DIRECCION";#N/A,#N/A,TRUE,"RESUMEN"}</definedName>
    <definedName name="ijjbg" localSheetId="35" hidden="1">{#N/A,#N/A,TRUE,"1842CWN0"}</definedName>
    <definedName name="ijjbg" localSheetId="37" hidden="1">{#N/A,#N/A,TRUE,"1842CWN0"}</definedName>
    <definedName name="ijjbg" localSheetId="36" hidden="1">{#N/A,#N/A,TRUE,"1842CWN0"}</definedName>
    <definedName name="ijjbg" localSheetId="33" hidden="1">{#N/A,#N/A,TRUE,"1842CWN0"}</definedName>
    <definedName name="ijjbg" localSheetId="34" hidden="1">{#N/A,#N/A,TRUE,"1842CWN0"}</definedName>
    <definedName name="ijjbg" localSheetId="31" hidden="1">{#N/A,#N/A,TRUE,"1842CWN0"}</definedName>
    <definedName name="ijjbg" hidden="1">{#N/A,#N/A,TRUE,"1842CWN0"}</definedName>
    <definedName name="IJNIJ">#REF!</definedName>
    <definedName name="IJUOIJLO" localSheetId="35" hidden="1">{#N/A,#N/A,FALSE,"Aging Summary";#N/A,#N/A,FALSE,"Ratio Analysis";#N/A,#N/A,FALSE,"Test 120 Day Accts";#N/A,#N/A,FALSE,"Tickmarks"}</definedName>
    <definedName name="IJUOIJLO" localSheetId="37" hidden="1">{#N/A,#N/A,FALSE,"Aging Summary";#N/A,#N/A,FALSE,"Ratio Analysis";#N/A,#N/A,FALSE,"Test 120 Day Accts";#N/A,#N/A,FALSE,"Tickmarks"}</definedName>
    <definedName name="IJUOIJLO" localSheetId="36" hidden="1">{#N/A,#N/A,FALSE,"Aging Summary";#N/A,#N/A,FALSE,"Ratio Analysis";#N/A,#N/A,FALSE,"Test 120 Day Accts";#N/A,#N/A,FALSE,"Tickmarks"}</definedName>
    <definedName name="IJUOIJLO" localSheetId="33" hidden="1">{#N/A,#N/A,FALSE,"Aging Summary";#N/A,#N/A,FALSE,"Ratio Analysis";#N/A,#N/A,FALSE,"Test 120 Day Accts";#N/A,#N/A,FALSE,"Tickmarks"}</definedName>
    <definedName name="IJUOIJLO" localSheetId="34" hidden="1">{#N/A,#N/A,FALSE,"Aging Summary";#N/A,#N/A,FALSE,"Ratio Analysis";#N/A,#N/A,FALSE,"Test 120 Day Accts";#N/A,#N/A,FALSE,"Tickmarks"}</definedName>
    <definedName name="IJUOIJLO" localSheetId="31" hidden="1">{#N/A,#N/A,FALSE,"Aging Summary";#N/A,#N/A,FALSE,"Ratio Analysis";#N/A,#N/A,FALSE,"Test 120 Day Accts";#N/A,#N/A,FALSE,"Tickmarks"}</definedName>
    <definedName name="IJUOIJLO" hidden="1">{#N/A,#N/A,FALSE,"Aging Summary";#N/A,#N/A,FALSE,"Ratio Analysis";#N/A,#N/A,FALSE,"Test 120 Day Accts";#N/A,#N/A,FALSE,"Tickmarks"}</definedName>
    <definedName name="IJUOIJLO_1" localSheetId="35" hidden="1">{#N/A,#N/A,FALSE,"Aging Summary";#N/A,#N/A,FALSE,"Ratio Analysis";#N/A,#N/A,FALSE,"Test 120 Day Accts";#N/A,#N/A,FALSE,"Tickmarks"}</definedName>
    <definedName name="IJUOIJLO_1" localSheetId="37" hidden="1">{#N/A,#N/A,FALSE,"Aging Summary";#N/A,#N/A,FALSE,"Ratio Analysis";#N/A,#N/A,FALSE,"Test 120 Day Accts";#N/A,#N/A,FALSE,"Tickmarks"}</definedName>
    <definedName name="IJUOIJLO_1" localSheetId="36" hidden="1">{#N/A,#N/A,FALSE,"Aging Summary";#N/A,#N/A,FALSE,"Ratio Analysis";#N/A,#N/A,FALSE,"Test 120 Day Accts";#N/A,#N/A,FALSE,"Tickmarks"}</definedName>
    <definedName name="IJUOIJLO_1" localSheetId="33" hidden="1">{#N/A,#N/A,FALSE,"Aging Summary";#N/A,#N/A,FALSE,"Ratio Analysis";#N/A,#N/A,FALSE,"Test 120 Day Accts";#N/A,#N/A,FALSE,"Tickmarks"}</definedName>
    <definedName name="IJUOIJLO_1" localSheetId="34" hidden="1">{#N/A,#N/A,FALSE,"Aging Summary";#N/A,#N/A,FALSE,"Ratio Analysis";#N/A,#N/A,FALSE,"Test 120 Day Accts";#N/A,#N/A,FALSE,"Tickmarks"}</definedName>
    <definedName name="IJUOIJLO_1" localSheetId="31" hidden="1">{#N/A,#N/A,FALSE,"Aging Summary";#N/A,#N/A,FALSE,"Ratio Analysis";#N/A,#N/A,FALSE,"Test 120 Day Accts";#N/A,#N/A,FALSE,"Tickmarks"}</definedName>
    <definedName name="IJUOIJLO_1" hidden="1">{#N/A,#N/A,FALSE,"Aging Summary";#N/A,#N/A,FALSE,"Ratio Analysis";#N/A,#N/A,FALSE,"Test 120 Day Accts";#N/A,#N/A,FALSE,"Tickmarks"}</definedName>
    <definedName name="IK" localSheetId="31">#REF!</definedName>
    <definedName name="IK">!#REF!</definedName>
    <definedName name="ikkkkk" localSheetId="35" hidden="1">{#N/A,#N/A,FALSE,"SumD";#N/A,#N/A,FALSE,"ElecD";#N/A,#N/A,FALSE,"MechD";#N/A,#N/A,FALSE,"GeotD";#N/A,#N/A,FALSE,"PrcsD";#N/A,#N/A,FALSE,"TunnD";#N/A,#N/A,FALSE,"CivlD";#N/A,#N/A,FALSE,"NtwkD";#N/A,#N/A,FALSE,"EstgD";#N/A,#N/A,FALSE,"PEngD"}</definedName>
    <definedName name="ikkkkk" localSheetId="37" hidden="1">{#N/A,#N/A,FALSE,"SumD";#N/A,#N/A,FALSE,"ElecD";#N/A,#N/A,FALSE,"MechD";#N/A,#N/A,FALSE,"GeotD";#N/A,#N/A,FALSE,"PrcsD";#N/A,#N/A,FALSE,"TunnD";#N/A,#N/A,FALSE,"CivlD";#N/A,#N/A,FALSE,"NtwkD";#N/A,#N/A,FALSE,"EstgD";#N/A,#N/A,FALSE,"PEngD"}</definedName>
    <definedName name="ikkkkk" localSheetId="36" hidden="1">{#N/A,#N/A,FALSE,"SumD";#N/A,#N/A,FALSE,"ElecD";#N/A,#N/A,FALSE,"MechD";#N/A,#N/A,FALSE,"GeotD";#N/A,#N/A,FALSE,"PrcsD";#N/A,#N/A,FALSE,"TunnD";#N/A,#N/A,FALSE,"CivlD";#N/A,#N/A,FALSE,"NtwkD";#N/A,#N/A,FALSE,"EstgD";#N/A,#N/A,FALSE,"PEngD"}</definedName>
    <definedName name="ikkkkk" localSheetId="33" hidden="1">{#N/A,#N/A,FALSE,"SumD";#N/A,#N/A,FALSE,"ElecD";#N/A,#N/A,FALSE,"MechD";#N/A,#N/A,FALSE,"GeotD";#N/A,#N/A,FALSE,"PrcsD";#N/A,#N/A,FALSE,"TunnD";#N/A,#N/A,FALSE,"CivlD";#N/A,#N/A,FALSE,"NtwkD";#N/A,#N/A,FALSE,"EstgD";#N/A,#N/A,FALSE,"PEngD"}</definedName>
    <definedName name="ikkkkk" localSheetId="34" hidden="1">{#N/A,#N/A,FALSE,"SumD";#N/A,#N/A,FALSE,"ElecD";#N/A,#N/A,FALSE,"MechD";#N/A,#N/A,FALSE,"GeotD";#N/A,#N/A,FALSE,"PrcsD";#N/A,#N/A,FALSE,"TunnD";#N/A,#N/A,FALSE,"CivlD";#N/A,#N/A,FALSE,"NtwkD";#N/A,#N/A,FALSE,"EstgD";#N/A,#N/A,FALSE,"PEngD"}</definedName>
    <definedName name="ikkkkk" localSheetId="31" hidden="1">{#N/A,#N/A,FALSE,"SumD";#N/A,#N/A,FALSE,"ElecD";#N/A,#N/A,FALSE,"MechD";#N/A,#N/A,FALSE,"GeotD";#N/A,#N/A,FALSE,"PrcsD";#N/A,#N/A,FALSE,"TunnD";#N/A,#N/A,FALSE,"CivlD";#N/A,#N/A,FALSE,"NtwkD";#N/A,#N/A,FALSE,"EstgD";#N/A,#N/A,FALSE,"PEngD"}</definedName>
    <definedName name="ikkkkk" hidden="1">{#N/A,#N/A,FALSE,"SumD";#N/A,#N/A,FALSE,"ElecD";#N/A,#N/A,FALSE,"MechD";#N/A,#N/A,FALSE,"GeotD";#N/A,#N/A,FALSE,"PrcsD";#N/A,#N/A,FALSE,"TunnD";#N/A,#N/A,FALSE,"CivlD";#N/A,#N/A,FALSE,"NtwkD";#N/A,#N/A,FALSE,"EstgD";#N/A,#N/A,FALSE,"PEngD"}</definedName>
    <definedName name="IKNJIKNIKN" localSheetId="35" hidden="1">{#N/A,#N/A,TRUE,"1842CWN0"}</definedName>
    <definedName name="IKNJIKNIKN" localSheetId="37" hidden="1">{#N/A,#N/A,TRUE,"1842CWN0"}</definedName>
    <definedName name="IKNJIKNIKN" localSheetId="36" hidden="1">{#N/A,#N/A,TRUE,"1842CWN0"}</definedName>
    <definedName name="IKNJIKNIKN" localSheetId="33" hidden="1">{#N/A,#N/A,TRUE,"1842CWN0"}</definedName>
    <definedName name="IKNJIKNIKN" localSheetId="34" hidden="1">{#N/A,#N/A,TRUE,"1842CWN0"}</definedName>
    <definedName name="IKNJIKNIKN" localSheetId="31" hidden="1">{#N/A,#N/A,TRUE,"1842CWN0"}</definedName>
    <definedName name="IKNJIKNIKN" hidden="1">{#N/A,#N/A,TRUE,"1842CWN0"}</definedName>
    <definedName name="ikol" localSheetId="35" hidden="1">{#N/A,#N/A,FALSE,"Aging Summary";#N/A,#N/A,FALSE,"Ratio Analysis";#N/A,#N/A,FALSE,"Test 120 Day Accts";#N/A,#N/A,FALSE,"Tickmarks"}</definedName>
    <definedName name="ikol" localSheetId="37" hidden="1">{#N/A,#N/A,FALSE,"Aging Summary";#N/A,#N/A,FALSE,"Ratio Analysis";#N/A,#N/A,FALSE,"Test 120 Day Accts";#N/A,#N/A,FALSE,"Tickmarks"}</definedName>
    <definedName name="ikol" localSheetId="36" hidden="1">{#N/A,#N/A,FALSE,"Aging Summary";#N/A,#N/A,FALSE,"Ratio Analysis";#N/A,#N/A,FALSE,"Test 120 Day Accts";#N/A,#N/A,FALSE,"Tickmarks"}</definedName>
    <definedName name="ikol" localSheetId="33" hidden="1">{#N/A,#N/A,FALSE,"Aging Summary";#N/A,#N/A,FALSE,"Ratio Analysis";#N/A,#N/A,FALSE,"Test 120 Day Accts";#N/A,#N/A,FALSE,"Tickmarks"}</definedName>
    <definedName name="ikol" localSheetId="34" hidden="1">{#N/A,#N/A,FALSE,"Aging Summary";#N/A,#N/A,FALSE,"Ratio Analysis";#N/A,#N/A,FALSE,"Test 120 Day Accts";#N/A,#N/A,FALSE,"Tickmarks"}</definedName>
    <definedName name="ikol" localSheetId="31" hidden="1">{#N/A,#N/A,FALSE,"Aging Summary";#N/A,#N/A,FALSE,"Ratio Analysis";#N/A,#N/A,FALSE,"Test 120 Day Accts";#N/A,#N/A,FALSE,"Tickmarks"}</definedName>
    <definedName name="ikol" hidden="1">{#N/A,#N/A,FALSE,"Aging Summary";#N/A,#N/A,FALSE,"Ratio Analysis";#N/A,#N/A,FALSE,"Test 120 Day Accts";#N/A,#N/A,FALSE,"Tickmarks"}</definedName>
    <definedName name="ikol_1" localSheetId="35" hidden="1">{#N/A,#N/A,FALSE,"Aging Summary";#N/A,#N/A,FALSE,"Ratio Analysis";#N/A,#N/A,FALSE,"Test 120 Day Accts";#N/A,#N/A,FALSE,"Tickmarks"}</definedName>
    <definedName name="ikol_1" localSheetId="37" hidden="1">{#N/A,#N/A,FALSE,"Aging Summary";#N/A,#N/A,FALSE,"Ratio Analysis";#N/A,#N/A,FALSE,"Test 120 Day Accts";#N/A,#N/A,FALSE,"Tickmarks"}</definedName>
    <definedName name="ikol_1" localSheetId="36" hidden="1">{#N/A,#N/A,FALSE,"Aging Summary";#N/A,#N/A,FALSE,"Ratio Analysis";#N/A,#N/A,FALSE,"Test 120 Day Accts";#N/A,#N/A,FALSE,"Tickmarks"}</definedName>
    <definedName name="ikol_1" localSheetId="33" hidden="1">{#N/A,#N/A,FALSE,"Aging Summary";#N/A,#N/A,FALSE,"Ratio Analysis";#N/A,#N/A,FALSE,"Test 120 Day Accts";#N/A,#N/A,FALSE,"Tickmarks"}</definedName>
    <definedName name="ikol_1" localSheetId="34" hidden="1">{#N/A,#N/A,FALSE,"Aging Summary";#N/A,#N/A,FALSE,"Ratio Analysis";#N/A,#N/A,FALSE,"Test 120 Day Accts";#N/A,#N/A,FALSE,"Tickmarks"}</definedName>
    <definedName name="ikol_1" localSheetId="31" hidden="1">{#N/A,#N/A,FALSE,"Aging Summary";#N/A,#N/A,FALSE,"Ratio Analysis";#N/A,#N/A,FALSE,"Test 120 Day Accts";#N/A,#N/A,FALSE,"Tickmarks"}</definedName>
    <definedName name="ikol_1" hidden="1">{#N/A,#N/A,FALSE,"Aging Summary";#N/A,#N/A,FALSE,"Ratio Analysis";#N/A,#N/A,FALSE,"Test 120 Day Accts";#N/A,#N/A,FALSE,"Tickmarks"}</definedName>
    <definedName name="ikuikiu" localSheetId="35" hidden="1">{"May",#N/A,FALSE,"May"}</definedName>
    <definedName name="ikuikiu" localSheetId="37" hidden="1">{"May",#N/A,FALSE,"May"}</definedName>
    <definedName name="ikuikiu" localSheetId="36" hidden="1">{"May",#N/A,FALSE,"May"}</definedName>
    <definedName name="ikuikiu" localSheetId="33" hidden="1">{"May",#N/A,FALSE,"May"}</definedName>
    <definedName name="ikuikiu" localSheetId="34" hidden="1">{"May",#N/A,FALSE,"May"}</definedName>
    <definedName name="ikuikiu" localSheetId="31" hidden="1">{"May",#N/A,FALSE,"May"}</definedName>
    <definedName name="ikuikiu" hidden="1">{"May",#N/A,FALSE,"May"}</definedName>
    <definedName name="ikuiku" localSheetId="35" hidden="1">{"June",#N/A,FALSE,"June"}</definedName>
    <definedName name="ikuiku" localSheetId="37" hidden="1">{"June",#N/A,FALSE,"June"}</definedName>
    <definedName name="ikuiku" localSheetId="36" hidden="1">{"June",#N/A,FALSE,"June"}</definedName>
    <definedName name="ikuiku" localSheetId="33" hidden="1">{"June",#N/A,FALSE,"June"}</definedName>
    <definedName name="ikuiku" localSheetId="34" hidden="1">{"June",#N/A,FALSE,"June"}</definedName>
    <definedName name="ikuiku" localSheetId="31" hidden="1">{"June",#N/A,FALSE,"June"}</definedName>
    <definedName name="ikuiku" hidden="1">{"June",#N/A,FALSE,"June"}</definedName>
    <definedName name="ILE" localSheetId="35" hidden="1">{#N/A,#N/A,FALSE,"Vessel1 1";#N/A,#N/A,FALSE,"Vessel1 2";#N/A,#N/A,FALSE,"Vessel1 3";#N/A,#N/A,FALSE,"Vessel1 4";#N/A,#N/A,FALSE,"Vessel1 5";#N/A,#N/A,FALSE,"Vessel1 6";#N/A,#N/A,FALSE,"Vessel1 7";#N/A,#N/A,FALSE,"Vessel1 8";#N/A,#N/A,FALSE,"Vessel1 9";#N/A,#N/A,FALSE,"Vessel1 10";#N/A,#N/A,FALSE,"Vessel1 11"}</definedName>
    <definedName name="ILE" localSheetId="37" hidden="1">{#N/A,#N/A,FALSE,"Vessel1 1";#N/A,#N/A,FALSE,"Vessel1 2";#N/A,#N/A,FALSE,"Vessel1 3";#N/A,#N/A,FALSE,"Vessel1 4";#N/A,#N/A,FALSE,"Vessel1 5";#N/A,#N/A,FALSE,"Vessel1 6";#N/A,#N/A,FALSE,"Vessel1 7";#N/A,#N/A,FALSE,"Vessel1 8";#N/A,#N/A,FALSE,"Vessel1 9";#N/A,#N/A,FALSE,"Vessel1 10";#N/A,#N/A,FALSE,"Vessel1 11"}</definedName>
    <definedName name="ILE" localSheetId="36" hidden="1">{#N/A,#N/A,FALSE,"Vessel1 1";#N/A,#N/A,FALSE,"Vessel1 2";#N/A,#N/A,FALSE,"Vessel1 3";#N/A,#N/A,FALSE,"Vessel1 4";#N/A,#N/A,FALSE,"Vessel1 5";#N/A,#N/A,FALSE,"Vessel1 6";#N/A,#N/A,FALSE,"Vessel1 7";#N/A,#N/A,FALSE,"Vessel1 8";#N/A,#N/A,FALSE,"Vessel1 9";#N/A,#N/A,FALSE,"Vessel1 10";#N/A,#N/A,FALSE,"Vessel1 11"}</definedName>
    <definedName name="ILE" localSheetId="33" hidden="1">{#N/A,#N/A,FALSE,"Vessel1 1";#N/A,#N/A,FALSE,"Vessel1 2";#N/A,#N/A,FALSE,"Vessel1 3";#N/A,#N/A,FALSE,"Vessel1 4";#N/A,#N/A,FALSE,"Vessel1 5";#N/A,#N/A,FALSE,"Vessel1 6";#N/A,#N/A,FALSE,"Vessel1 7";#N/A,#N/A,FALSE,"Vessel1 8";#N/A,#N/A,FALSE,"Vessel1 9";#N/A,#N/A,FALSE,"Vessel1 10";#N/A,#N/A,FALSE,"Vessel1 11"}</definedName>
    <definedName name="ILE" localSheetId="34" hidden="1">{#N/A,#N/A,FALSE,"Vessel1 1";#N/A,#N/A,FALSE,"Vessel1 2";#N/A,#N/A,FALSE,"Vessel1 3";#N/A,#N/A,FALSE,"Vessel1 4";#N/A,#N/A,FALSE,"Vessel1 5";#N/A,#N/A,FALSE,"Vessel1 6";#N/A,#N/A,FALSE,"Vessel1 7";#N/A,#N/A,FALSE,"Vessel1 8";#N/A,#N/A,FALSE,"Vessel1 9";#N/A,#N/A,FALSE,"Vessel1 10";#N/A,#N/A,FALSE,"Vessel1 11"}</definedName>
    <definedName name="ILE" localSheetId="31" hidden="1">{#N/A,#N/A,FALSE,"Vessel1 1";#N/A,#N/A,FALSE,"Vessel1 2";#N/A,#N/A,FALSE,"Vessel1 3";#N/A,#N/A,FALSE,"Vessel1 4";#N/A,#N/A,FALSE,"Vessel1 5";#N/A,#N/A,FALSE,"Vessel1 6";#N/A,#N/A,FALSE,"Vessel1 7";#N/A,#N/A,FALSE,"Vessel1 8";#N/A,#N/A,FALSE,"Vessel1 9";#N/A,#N/A,FALSE,"Vessel1 10";#N/A,#N/A,FALSE,"Vessel1 11"}</definedName>
    <definedName name="ILE" hidden="1">{#N/A,#N/A,FALSE,"Vessel1 1";#N/A,#N/A,FALSE,"Vessel1 2";#N/A,#N/A,FALSE,"Vessel1 3";#N/A,#N/A,FALSE,"Vessel1 4";#N/A,#N/A,FALSE,"Vessel1 5";#N/A,#N/A,FALSE,"Vessel1 6";#N/A,#N/A,FALSE,"Vessel1 7";#N/A,#N/A,FALSE,"Vessel1 8";#N/A,#N/A,FALSE,"Vessel1 9";#N/A,#N/A,FALSE,"Vessel1 10";#N/A,#N/A,FALSE,"Vessel1 11"}</definedName>
    <definedName name="Ilfautletrouver" hidden="1">{#N/A,#N/A,FALSE,"P&amp;LZONE";#N/A,#N/A,FALSE,"P&amp;Lgreece";#N/A,#N/A,FALSE,"P&amp;Legypt";#N/A,#N/A,FALSE,"P&amp;Lbulgaria";#N/A,#N/A,FALSE,"P&amp;Lhungary";#N/A,#N/A,FALSE,"P&amp;Lpoland";#N/A,#N/A,FALSE,"P&amp;Lrussia";#N/A,#N/A,FALSE,"P&amp;Llithuania";#N/A,#N/A,FALSE,"P&amp;Lczech"}</definedName>
    <definedName name="ILGA" localSheetId="31">#REF!</definedName>
    <definedName name="ILGA">!#REF!</definedName>
    <definedName name="ililill" localSheetId="31">#REF!</definedName>
    <definedName name="ililill">!#REF!</definedName>
    <definedName name="ILNI">#REF!</definedName>
    <definedName name="ILOJLKJL" localSheetId="35" hidden="1">{#N/A,#N/A,FALSE,"Aging Summary";#N/A,#N/A,FALSE,"Ratio Analysis";#N/A,#N/A,FALSE,"Test 120 Day Accts";#N/A,#N/A,FALSE,"Tickmarks"}</definedName>
    <definedName name="ILOJLKJL" localSheetId="37" hidden="1">{#N/A,#N/A,FALSE,"Aging Summary";#N/A,#N/A,FALSE,"Ratio Analysis";#N/A,#N/A,FALSE,"Test 120 Day Accts";#N/A,#N/A,FALSE,"Tickmarks"}</definedName>
    <definedName name="ILOJLKJL" localSheetId="36" hidden="1">{#N/A,#N/A,FALSE,"Aging Summary";#N/A,#N/A,FALSE,"Ratio Analysis";#N/A,#N/A,FALSE,"Test 120 Day Accts";#N/A,#N/A,FALSE,"Tickmarks"}</definedName>
    <definedName name="ILOJLKJL" localSheetId="33" hidden="1">{#N/A,#N/A,FALSE,"Aging Summary";#N/A,#N/A,FALSE,"Ratio Analysis";#N/A,#N/A,FALSE,"Test 120 Day Accts";#N/A,#N/A,FALSE,"Tickmarks"}</definedName>
    <definedName name="ILOJLKJL" localSheetId="34" hidden="1">{#N/A,#N/A,FALSE,"Aging Summary";#N/A,#N/A,FALSE,"Ratio Analysis";#N/A,#N/A,FALSE,"Test 120 Day Accts";#N/A,#N/A,FALSE,"Tickmarks"}</definedName>
    <definedName name="ILOJLKJL" localSheetId="31" hidden="1">{#N/A,#N/A,FALSE,"Aging Summary";#N/A,#N/A,FALSE,"Ratio Analysis";#N/A,#N/A,FALSE,"Test 120 Day Accts";#N/A,#N/A,FALSE,"Tickmarks"}</definedName>
    <definedName name="ILOJLKJL" hidden="1">{#N/A,#N/A,FALSE,"Aging Summary";#N/A,#N/A,FALSE,"Ratio Analysis";#N/A,#N/A,FALSE,"Test 120 Day Accts";#N/A,#N/A,FALSE,"Tickmarks"}</definedName>
    <definedName name="ILOJLKJL_1" localSheetId="35" hidden="1">{#N/A,#N/A,FALSE,"Aging Summary";#N/A,#N/A,FALSE,"Ratio Analysis";#N/A,#N/A,FALSE,"Test 120 Day Accts";#N/A,#N/A,FALSE,"Tickmarks"}</definedName>
    <definedName name="ILOJLKJL_1" localSheetId="37" hidden="1">{#N/A,#N/A,FALSE,"Aging Summary";#N/A,#N/A,FALSE,"Ratio Analysis";#N/A,#N/A,FALSE,"Test 120 Day Accts";#N/A,#N/A,FALSE,"Tickmarks"}</definedName>
    <definedName name="ILOJLKJL_1" localSheetId="36" hidden="1">{#N/A,#N/A,FALSE,"Aging Summary";#N/A,#N/A,FALSE,"Ratio Analysis";#N/A,#N/A,FALSE,"Test 120 Day Accts";#N/A,#N/A,FALSE,"Tickmarks"}</definedName>
    <definedName name="ILOJLKJL_1" localSheetId="33" hidden="1">{#N/A,#N/A,FALSE,"Aging Summary";#N/A,#N/A,FALSE,"Ratio Analysis";#N/A,#N/A,FALSE,"Test 120 Day Accts";#N/A,#N/A,FALSE,"Tickmarks"}</definedName>
    <definedName name="ILOJLKJL_1" localSheetId="34" hidden="1">{#N/A,#N/A,FALSE,"Aging Summary";#N/A,#N/A,FALSE,"Ratio Analysis";#N/A,#N/A,FALSE,"Test 120 Day Accts";#N/A,#N/A,FALSE,"Tickmarks"}</definedName>
    <definedName name="ILOJLKJL_1" localSheetId="31" hidden="1">{#N/A,#N/A,FALSE,"Aging Summary";#N/A,#N/A,FALSE,"Ratio Analysis";#N/A,#N/A,FALSE,"Test 120 Day Accts";#N/A,#N/A,FALSE,"Tickmarks"}</definedName>
    <definedName name="ILOJLKJL_1" hidden="1">{#N/A,#N/A,FALSE,"Aging Summary";#N/A,#N/A,FALSE,"Ratio Analysis";#N/A,#N/A,FALSE,"Test 120 Day Accts";#N/A,#N/A,FALSE,"Tickmarks"}</definedName>
    <definedName name="IM" localSheetId="31">#REF!</definedName>
    <definedName name="IM">!#REF!</definedName>
    <definedName name="imagen">INDIRECT(#REF!)</definedName>
    <definedName name="IMAGEN5">#REF!</definedName>
    <definedName name="IMAGENES1">#REF!</definedName>
    <definedName name="IMC">#N/A</definedName>
    <definedName name="imgt" localSheetId="35" hidden="1">{#N/A,#N/A,TRUE,"INGENIERIA";#N/A,#N/A,TRUE,"COMPRAS";#N/A,#N/A,TRUE,"DIRECCION";#N/A,#N/A,TRUE,"RESUMEN"}</definedName>
    <definedName name="imgt" localSheetId="37" hidden="1">{#N/A,#N/A,TRUE,"INGENIERIA";#N/A,#N/A,TRUE,"COMPRAS";#N/A,#N/A,TRUE,"DIRECCION";#N/A,#N/A,TRUE,"RESUMEN"}</definedName>
    <definedName name="imgt" localSheetId="36" hidden="1">{#N/A,#N/A,TRUE,"INGENIERIA";#N/A,#N/A,TRUE,"COMPRAS";#N/A,#N/A,TRUE,"DIRECCION";#N/A,#N/A,TRUE,"RESUMEN"}</definedName>
    <definedName name="imgt" localSheetId="33" hidden="1">{#N/A,#N/A,TRUE,"INGENIERIA";#N/A,#N/A,TRUE,"COMPRAS";#N/A,#N/A,TRUE,"DIRECCION";#N/A,#N/A,TRUE,"RESUMEN"}</definedName>
    <definedName name="imgt" localSheetId="34" hidden="1">{#N/A,#N/A,TRUE,"INGENIERIA";#N/A,#N/A,TRUE,"COMPRAS";#N/A,#N/A,TRUE,"DIRECCION";#N/A,#N/A,TRUE,"RESUMEN"}</definedName>
    <definedName name="imgt" localSheetId="31" hidden="1">{#N/A,#N/A,TRUE,"INGENIERIA";#N/A,#N/A,TRUE,"COMPRAS";#N/A,#N/A,TRUE,"DIRECCION";#N/A,#N/A,TRUE,"RESUMEN"}</definedName>
    <definedName name="imgt" hidden="1">{#N/A,#N/A,TRUE,"INGENIERIA";#N/A,#N/A,TRUE,"COMPRAS";#N/A,#N/A,TRUE,"DIRECCION";#N/A,#N/A,TRUE,"RESUMEN"}</definedName>
    <definedName name="IMM" localSheetId="31">#REF!</definedName>
    <definedName name="imm" hidden="1">#REF!</definedName>
    <definedName name="imorsión5">#REF!</definedName>
    <definedName name="imp">#REF!</definedName>
    <definedName name="IMPACTO">#REF!</definedName>
    <definedName name="impcierre">#REF!</definedName>
    <definedName name="impgg">#REF!</definedName>
    <definedName name="IMPLEMENTOS">#REF!</definedName>
    <definedName name="implementoseguridad">#REF!</definedName>
    <definedName name="IMPLEMENTOSIMPORTADOS">#REF!</definedName>
    <definedName name="impoes4">#REF!</definedName>
    <definedName name="impoesp4">#REF!</definedName>
    <definedName name="IMPORTA">#REF!</definedName>
    <definedName name="IMPORTACIÓN">#REF!</definedName>
    <definedName name="Importacion__maritima_bombas">#REF!</definedName>
    <definedName name="IMPORTANCIA" localSheetId="31">#REF!</definedName>
    <definedName name="IMPORTANCIA">!#REF!</definedName>
    <definedName name="Importation">#REF!</definedName>
    <definedName name="imported" localSheetId="31">#REF!</definedName>
    <definedName name="imported">!#REF!</definedName>
    <definedName name="Impp_Qtr1_Amt17" hidden="1">#REF!</definedName>
    <definedName name="Impp_Qtr1_Amt19" hidden="1">#REF!</definedName>
    <definedName name="Impp_Qtr1_Amt2" hidden="1">#REF!</definedName>
    <definedName name="Impp_Qtr1_Amt20" hidden="1">#REF!</definedName>
    <definedName name="Impp_Qtr1_Amt21" hidden="1">#REF!</definedName>
    <definedName name="Impp_Qtr1_Amt22" hidden="1">#REF!</definedName>
    <definedName name="Impp_Qtr1_Amt23" hidden="1">#REF!</definedName>
    <definedName name="Impp_Qtr2_Amt17" hidden="1">#REF!</definedName>
    <definedName name="Impp_Qtr2_Amt19" hidden="1">#REF!</definedName>
    <definedName name="Impp_Qtr2_Amt2" hidden="1">#REF!</definedName>
    <definedName name="Impp_Qtr2_Amt20" hidden="1">#REF!</definedName>
    <definedName name="Impp_Qtr2_Amt21" hidden="1">#REF!</definedName>
    <definedName name="Impp_Qtr2_Amt22" hidden="1">#REF!</definedName>
    <definedName name="Impp_Qtr2_Amt23" hidden="1">#REF!</definedName>
    <definedName name="Impp_Qtr3_Amt17" hidden="1">#REF!</definedName>
    <definedName name="Impp_Qtr3_Amt19" hidden="1">#REF!</definedName>
    <definedName name="Impp_Qtr3_Amt2" hidden="1">#REF!</definedName>
    <definedName name="Impp_Qtr3_Amt20" hidden="1">#REF!</definedName>
    <definedName name="Impp_Qtr3_Amt21" hidden="1">#REF!</definedName>
    <definedName name="Impp_Qtr3_Amt22" hidden="1">#REF!</definedName>
    <definedName name="Impp_Qtr3_Amt23" hidden="1">#REF!</definedName>
    <definedName name="Impp_Qtr4_Amt17" hidden="1">#REF!</definedName>
    <definedName name="Impp_Qtr4_Amt19" hidden="1">#REF!</definedName>
    <definedName name="Impp_Qtr4_Amt2" hidden="1">#REF!</definedName>
    <definedName name="Impp_Qtr4_Amt20" hidden="1">#REF!</definedName>
    <definedName name="Impp_Qtr4_Amt21" hidden="1">#REF!</definedName>
    <definedName name="Impp_Qtr4_Amt22" hidden="1">#REF!</definedName>
    <definedName name="Impp_Qtr4_Amt23" hidden="1">#REF!</definedName>
    <definedName name="Impp_Ye_Amt17" hidden="1">#REF!</definedName>
    <definedName name="Impp_Ye_Amt18" hidden="1">#REF!</definedName>
    <definedName name="Impp_Ye_Amt19" hidden="1">#REF!</definedName>
    <definedName name="Impp_Ye_Amt2" hidden="1">#REF!</definedName>
    <definedName name="Impp_Ye_Amt20" hidden="1">#REF!</definedName>
    <definedName name="Impp_Ye_Amt21" hidden="1">#REF!</definedName>
    <definedName name="Impp_Ye_Amt22" hidden="1">#REF!</definedName>
    <definedName name="IMPR1">#REF!</definedName>
    <definedName name="IMPR10">#REF!</definedName>
    <definedName name="IMPR11">#REF!</definedName>
    <definedName name="IMPR12">#REF!</definedName>
    <definedName name="IMPR2">#REF!</definedName>
    <definedName name="IMPR3">#REF!</definedName>
    <definedName name="IMPR4">#REF!</definedName>
    <definedName name="IMPR5">#REF!</definedName>
    <definedName name="IMPR6">#REF!</definedName>
    <definedName name="IMPR7">#REF!</definedName>
    <definedName name="IMPR8">#REF!</definedName>
    <definedName name="IMPR9">#REF!</definedName>
    <definedName name="IMPRANT">#REF!</definedName>
    <definedName name="imprenta">#REF!</definedName>
    <definedName name="Impresión">#REF!</definedName>
    <definedName name="impresión1">#REF!</definedName>
    <definedName name="impresion101">#REF!</definedName>
    <definedName name="Impresión2">#REF!</definedName>
    <definedName name="Impresión3">#REF!</definedName>
    <definedName name="Impresión4">#REF!</definedName>
    <definedName name="IMPRESSION" localSheetId="31">#REF!</definedName>
    <definedName name="IMPRESSION">!#REF!</definedName>
    <definedName name="impresumen">#REF!</definedName>
    <definedName name="IMPRIME">#REF!</definedName>
    <definedName name="IMPRIMIR">#REF!</definedName>
    <definedName name="IMPRIMIR_ÁREA_I">#REF!</definedName>
    <definedName name="Imprimir_área_IM" localSheetId="31">#REF!</definedName>
    <definedName name="Imprimir_área_IM">!#REF!</definedName>
    <definedName name="impsup">#REF!</definedName>
    <definedName name="impuestos" hidden="1">{"'Sheet1'!$A$1:$G$85"}</definedName>
    <definedName name="imsi" localSheetId="35" hidden="1">{#N/A,#N/A,TRUE,"LOADCOVE";#N/A,#N/A,TRUE,"PAGE001";#N/A,#N/A,TRUE,"PAGE002";#N/A,#N/A,TRUE,"PAGE003";#N/A,#N/A,TRUE,"PAGE004";#N/A,#N/A,TRUE,"PAGE005";#N/A,#N/A,TRUE,"PAGE006";#N/A,#N/A,TRUE,"PAGE007";#N/A,#N/A,TRUE,"PAGE008";#N/A,#N/A,TRUE,"PAGE009";#N/A,#N/A,TRUE,"PAGE010";#N/A,#N/A,TRUE,"PAGE011";#N/A,#N/A,TRUE,"PAGE012";#N/A,#N/A,TRUE,"PAGE013"}</definedName>
    <definedName name="imsi" localSheetId="37" hidden="1">{#N/A,#N/A,TRUE,"LOADCOVE";#N/A,#N/A,TRUE,"PAGE001";#N/A,#N/A,TRUE,"PAGE002";#N/A,#N/A,TRUE,"PAGE003";#N/A,#N/A,TRUE,"PAGE004";#N/A,#N/A,TRUE,"PAGE005";#N/A,#N/A,TRUE,"PAGE006";#N/A,#N/A,TRUE,"PAGE007";#N/A,#N/A,TRUE,"PAGE008";#N/A,#N/A,TRUE,"PAGE009";#N/A,#N/A,TRUE,"PAGE010";#N/A,#N/A,TRUE,"PAGE011";#N/A,#N/A,TRUE,"PAGE012";#N/A,#N/A,TRUE,"PAGE013"}</definedName>
    <definedName name="imsi" localSheetId="36" hidden="1">{#N/A,#N/A,TRUE,"LOADCOVE";#N/A,#N/A,TRUE,"PAGE001";#N/A,#N/A,TRUE,"PAGE002";#N/A,#N/A,TRUE,"PAGE003";#N/A,#N/A,TRUE,"PAGE004";#N/A,#N/A,TRUE,"PAGE005";#N/A,#N/A,TRUE,"PAGE006";#N/A,#N/A,TRUE,"PAGE007";#N/A,#N/A,TRUE,"PAGE008";#N/A,#N/A,TRUE,"PAGE009";#N/A,#N/A,TRUE,"PAGE010";#N/A,#N/A,TRUE,"PAGE011";#N/A,#N/A,TRUE,"PAGE012";#N/A,#N/A,TRUE,"PAGE013"}</definedName>
    <definedName name="imsi" localSheetId="33" hidden="1">{#N/A,#N/A,TRUE,"LOADCOVE";#N/A,#N/A,TRUE,"PAGE001";#N/A,#N/A,TRUE,"PAGE002";#N/A,#N/A,TRUE,"PAGE003";#N/A,#N/A,TRUE,"PAGE004";#N/A,#N/A,TRUE,"PAGE005";#N/A,#N/A,TRUE,"PAGE006";#N/A,#N/A,TRUE,"PAGE007";#N/A,#N/A,TRUE,"PAGE008";#N/A,#N/A,TRUE,"PAGE009";#N/A,#N/A,TRUE,"PAGE010";#N/A,#N/A,TRUE,"PAGE011";#N/A,#N/A,TRUE,"PAGE012";#N/A,#N/A,TRUE,"PAGE013"}</definedName>
    <definedName name="imsi" localSheetId="34" hidden="1">{#N/A,#N/A,TRUE,"LOADCOVE";#N/A,#N/A,TRUE,"PAGE001";#N/A,#N/A,TRUE,"PAGE002";#N/A,#N/A,TRUE,"PAGE003";#N/A,#N/A,TRUE,"PAGE004";#N/A,#N/A,TRUE,"PAGE005";#N/A,#N/A,TRUE,"PAGE006";#N/A,#N/A,TRUE,"PAGE007";#N/A,#N/A,TRUE,"PAGE008";#N/A,#N/A,TRUE,"PAGE009";#N/A,#N/A,TRUE,"PAGE010";#N/A,#N/A,TRUE,"PAGE011";#N/A,#N/A,TRUE,"PAGE012";#N/A,#N/A,TRUE,"PAGE013"}</definedName>
    <definedName name="imsi" localSheetId="31" hidden="1">{#N/A,#N/A,TRUE,"LOADCOVE";#N/A,#N/A,TRUE,"PAGE001";#N/A,#N/A,TRUE,"PAGE002";#N/A,#N/A,TRUE,"PAGE003";#N/A,#N/A,TRUE,"PAGE004";#N/A,#N/A,TRUE,"PAGE005";#N/A,#N/A,TRUE,"PAGE006";#N/A,#N/A,TRUE,"PAGE007";#N/A,#N/A,TRUE,"PAGE008";#N/A,#N/A,TRUE,"PAGE009";#N/A,#N/A,TRUE,"PAGE010";#N/A,#N/A,TRUE,"PAGE011";#N/A,#N/A,TRUE,"PAGE012";#N/A,#N/A,TRUE,"PAGE013"}</definedName>
    <definedName name="imsi" hidden="1">{#N/A,#N/A,TRUE,"LOADCOVE";#N/A,#N/A,TRUE,"PAGE001";#N/A,#N/A,TRUE,"PAGE002";#N/A,#N/A,TRUE,"PAGE003";#N/A,#N/A,TRUE,"PAGE004";#N/A,#N/A,TRUE,"PAGE005";#N/A,#N/A,TRUE,"PAGE006";#N/A,#N/A,TRUE,"PAGE007";#N/A,#N/A,TRUE,"PAGE008";#N/A,#N/A,TRUE,"PAGE009";#N/A,#N/A,TRUE,"PAGE010";#N/A,#N/A,TRUE,"PAGE011";#N/A,#N/A,TRUE,"PAGE012";#N/A,#N/A,TRUE,"PAGE013"}</definedName>
    <definedName name="imye">#REF!</definedName>
    <definedName name="imye5" localSheetId="31">#REF!</definedName>
    <definedName name="imye5">!#REF!</definedName>
    <definedName name="in" localSheetId="31">#REF!</definedName>
    <definedName name="in">!#REF!</definedName>
    <definedName name="in2cm">#REF!</definedName>
    <definedName name="inc" localSheetId="35" hidden="1">{"CI+GG(BASE)",#N/A,FALSE,"CI+GG(BASE)";"GG",#N/A,FALSE,"CI+GG(BASE)";"CI",#N/A,FALSE,"CI+GG(BASE)"}</definedName>
    <definedName name="inc" localSheetId="37" hidden="1">{"CI+GG(BASE)",#N/A,FALSE,"CI+GG(BASE)";"GG",#N/A,FALSE,"CI+GG(BASE)";"CI",#N/A,FALSE,"CI+GG(BASE)"}</definedName>
    <definedName name="inc" localSheetId="36" hidden="1">{"CI+GG(BASE)",#N/A,FALSE,"CI+GG(BASE)";"GG",#N/A,FALSE,"CI+GG(BASE)";"CI",#N/A,FALSE,"CI+GG(BASE)"}</definedName>
    <definedName name="inc" localSheetId="33" hidden="1">{"CI+GG(BASE)",#N/A,FALSE,"CI+GG(BASE)";"GG",#N/A,FALSE,"CI+GG(BASE)";"CI",#N/A,FALSE,"CI+GG(BASE)"}</definedName>
    <definedName name="inc" localSheetId="34" hidden="1">{"CI+GG(BASE)",#N/A,FALSE,"CI+GG(BASE)";"GG",#N/A,FALSE,"CI+GG(BASE)";"CI",#N/A,FALSE,"CI+GG(BASE)"}</definedName>
    <definedName name="inc" localSheetId="31" hidden="1">{"CI+GG(BASE)",#N/A,FALSE,"CI+GG(BASE)";"GG",#N/A,FALSE,"CI+GG(BASE)";"CI",#N/A,FALSE,"CI+GG(BASE)"}</definedName>
    <definedName name="inc" hidden="1">{"CI+GG(BASE)",#N/A,FALSE,"CI+GG(BASE)";"GG",#N/A,FALSE,"CI+GG(BASE)";"CI",#N/A,FALSE,"CI+GG(BASE)"}</definedName>
    <definedName name="Inc.Tax_Korean" localSheetId="31">#REF!</definedName>
    <definedName name="Inc.Tax_Korean">!#REF!</definedName>
    <definedName name="Inc.Tax_Local.Reg" localSheetId="31">#REF!</definedName>
    <definedName name="Inc.Tax_Local.Reg">!#REF!</definedName>
    <definedName name="Inc.Tax_Third.N" localSheetId="31">#REF!</definedName>
    <definedName name="Inc.Tax_Third.N">!#REF!</definedName>
    <definedName name="inc_1" localSheetId="35" hidden="1">{"CI+GG(BASE)",#N/A,FALSE,"CI+GG(BASE)";"GG",#N/A,FALSE,"CI+GG(BASE)";"CI",#N/A,FALSE,"CI+GG(BASE)"}</definedName>
    <definedName name="inc_1" localSheetId="37" hidden="1">{"CI+GG(BASE)",#N/A,FALSE,"CI+GG(BASE)";"GG",#N/A,FALSE,"CI+GG(BASE)";"CI",#N/A,FALSE,"CI+GG(BASE)"}</definedName>
    <definedName name="inc_1" localSheetId="36" hidden="1">{"CI+GG(BASE)",#N/A,FALSE,"CI+GG(BASE)";"GG",#N/A,FALSE,"CI+GG(BASE)";"CI",#N/A,FALSE,"CI+GG(BASE)"}</definedName>
    <definedName name="inc_1" localSheetId="33" hidden="1">{"CI+GG(BASE)",#N/A,FALSE,"CI+GG(BASE)";"GG",#N/A,FALSE,"CI+GG(BASE)";"CI",#N/A,FALSE,"CI+GG(BASE)"}</definedName>
    <definedName name="inc_1" localSheetId="34" hidden="1">{"CI+GG(BASE)",#N/A,FALSE,"CI+GG(BASE)";"GG",#N/A,FALSE,"CI+GG(BASE)";"CI",#N/A,FALSE,"CI+GG(BASE)"}</definedName>
    <definedName name="inc_1" localSheetId="31" hidden="1">{"CI+GG(BASE)",#N/A,FALSE,"CI+GG(BASE)";"GG",#N/A,FALSE,"CI+GG(BASE)";"CI",#N/A,FALSE,"CI+GG(BASE)"}</definedName>
    <definedName name="inc_1" hidden="1">{"CI+GG(BASE)",#N/A,FALSE,"CI+GG(BASE)";"GG",#N/A,FALSE,"CI+GG(BASE)";"CI",#N/A,FALSE,"CI+GG(BASE)"}</definedName>
    <definedName name="inc_2" localSheetId="35" hidden="1">{"CI+GG(BASE)",#N/A,FALSE,"CI+GG(BASE)";"GG",#N/A,FALSE,"CI+GG(BASE)";"CI",#N/A,FALSE,"CI+GG(BASE)"}</definedName>
    <definedName name="inc_2" localSheetId="37" hidden="1">{"CI+GG(BASE)",#N/A,FALSE,"CI+GG(BASE)";"GG",#N/A,FALSE,"CI+GG(BASE)";"CI",#N/A,FALSE,"CI+GG(BASE)"}</definedName>
    <definedName name="inc_2" localSheetId="36" hidden="1">{"CI+GG(BASE)",#N/A,FALSE,"CI+GG(BASE)";"GG",#N/A,FALSE,"CI+GG(BASE)";"CI",#N/A,FALSE,"CI+GG(BASE)"}</definedName>
    <definedName name="inc_2" localSheetId="33" hidden="1">{"CI+GG(BASE)",#N/A,FALSE,"CI+GG(BASE)";"GG",#N/A,FALSE,"CI+GG(BASE)";"CI",#N/A,FALSE,"CI+GG(BASE)"}</definedName>
    <definedName name="inc_2" localSheetId="34" hidden="1">{"CI+GG(BASE)",#N/A,FALSE,"CI+GG(BASE)";"GG",#N/A,FALSE,"CI+GG(BASE)";"CI",#N/A,FALSE,"CI+GG(BASE)"}</definedName>
    <definedName name="inc_2" localSheetId="31" hidden="1">{"CI+GG(BASE)",#N/A,FALSE,"CI+GG(BASE)";"GG",#N/A,FALSE,"CI+GG(BASE)";"CI",#N/A,FALSE,"CI+GG(BASE)"}</definedName>
    <definedName name="inc_2" hidden="1">{"CI+GG(BASE)",#N/A,FALSE,"CI+GG(BASE)";"GG",#N/A,FALSE,"CI+GG(BASE)";"CI",#N/A,FALSE,"CI+GG(BASE)"}</definedName>
    <definedName name="inc_3" localSheetId="35" hidden="1">{"CI+GG(BASE)",#N/A,FALSE,"CI+GG(BASE)";"GG",#N/A,FALSE,"CI+GG(BASE)";"CI",#N/A,FALSE,"CI+GG(BASE)"}</definedName>
    <definedName name="inc_3" localSheetId="37" hidden="1">{"CI+GG(BASE)",#N/A,FALSE,"CI+GG(BASE)";"GG",#N/A,FALSE,"CI+GG(BASE)";"CI",#N/A,FALSE,"CI+GG(BASE)"}</definedName>
    <definedName name="inc_3" localSheetId="36" hidden="1">{"CI+GG(BASE)",#N/A,FALSE,"CI+GG(BASE)";"GG",#N/A,FALSE,"CI+GG(BASE)";"CI",#N/A,FALSE,"CI+GG(BASE)"}</definedName>
    <definedName name="inc_3" localSheetId="33" hidden="1">{"CI+GG(BASE)",#N/A,FALSE,"CI+GG(BASE)";"GG",#N/A,FALSE,"CI+GG(BASE)";"CI",#N/A,FALSE,"CI+GG(BASE)"}</definedName>
    <definedName name="inc_3" localSheetId="34" hidden="1">{"CI+GG(BASE)",#N/A,FALSE,"CI+GG(BASE)";"GG",#N/A,FALSE,"CI+GG(BASE)";"CI",#N/A,FALSE,"CI+GG(BASE)"}</definedName>
    <definedName name="inc_3" localSheetId="31" hidden="1">{"CI+GG(BASE)",#N/A,FALSE,"CI+GG(BASE)";"GG",#N/A,FALSE,"CI+GG(BASE)";"CI",#N/A,FALSE,"CI+GG(BASE)"}</definedName>
    <definedName name="inc_3" hidden="1">{"CI+GG(BASE)",#N/A,FALSE,"CI+GG(BASE)";"GG",#N/A,FALSE,"CI+GG(BASE)";"CI",#N/A,FALSE,"CI+GG(BASE)"}</definedName>
    <definedName name="inc_4" localSheetId="35" hidden="1">{"CI+GG(BASE)",#N/A,FALSE,"CI+GG(BASE)";"GG",#N/A,FALSE,"CI+GG(BASE)";"CI",#N/A,FALSE,"CI+GG(BASE)"}</definedName>
    <definedName name="inc_4" localSheetId="37" hidden="1">{"CI+GG(BASE)",#N/A,FALSE,"CI+GG(BASE)";"GG",#N/A,FALSE,"CI+GG(BASE)";"CI",#N/A,FALSE,"CI+GG(BASE)"}</definedName>
    <definedName name="inc_4" localSheetId="36" hidden="1">{"CI+GG(BASE)",#N/A,FALSE,"CI+GG(BASE)";"GG",#N/A,FALSE,"CI+GG(BASE)";"CI",#N/A,FALSE,"CI+GG(BASE)"}</definedName>
    <definedName name="inc_4" localSheetId="33" hidden="1">{"CI+GG(BASE)",#N/A,FALSE,"CI+GG(BASE)";"GG",#N/A,FALSE,"CI+GG(BASE)";"CI",#N/A,FALSE,"CI+GG(BASE)"}</definedName>
    <definedName name="inc_4" localSheetId="34" hidden="1">{"CI+GG(BASE)",#N/A,FALSE,"CI+GG(BASE)";"GG",#N/A,FALSE,"CI+GG(BASE)";"CI",#N/A,FALSE,"CI+GG(BASE)"}</definedName>
    <definedName name="inc_4" localSheetId="31" hidden="1">{"CI+GG(BASE)",#N/A,FALSE,"CI+GG(BASE)";"GG",#N/A,FALSE,"CI+GG(BASE)";"CI",#N/A,FALSE,"CI+GG(BASE)"}</definedName>
    <definedName name="inc_4" hidden="1">{"CI+GG(BASE)",#N/A,FALSE,"CI+GG(BASE)";"GG",#N/A,FALSE,"CI+GG(BASE)";"CI",#N/A,FALSE,"CI+GG(BASE)"}</definedName>
    <definedName name="inc_5" localSheetId="35" hidden="1">{"CI+GG(BASE)",#N/A,FALSE,"CI+GG(BASE)";"GG",#N/A,FALSE,"CI+GG(BASE)";"CI",#N/A,FALSE,"CI+GG(BASE)"}</definedName>
    <definedName name="inc_5" localSheetId="37" hidden="1">{"CI+GG(BASE)",#N/A,FALSE,"CI+GG(BASE)";"GG",#N/A,FALSE,"CI+GG(BASE)";"CI",#N/A,FALSE,"CI+GG(BASE)"}</definedName>
    <definedName name="inc_5" localSheetId="36" hidden="1">{"CI+GG(BASE)",#N/A,FALSE,"CI+GG(BASE)";"GG",#N/A,FALSE,"CI+GG(BASE)";"CI",#N/A,FALSE,"CI+GG(BASE)"}</definedName>
    <definedName name="inc_5" localSheetId="33" hidden="1">{"CI+GG(BASE)",#N/A,FALSE,"CI+GG(BASE)";"GG",#N/A,FALSE,"CI+GG(BASE)";"CI",#N/A,FALSE,"CI+GG(BASE)"}</definedName>
    <definedName name="inc_5" localSheetId="34" hidden="1">{"CI+GG(BASE)",#N/A,FALSE,"CI+GG(BASE)";"GG",#N/A,FALSE,"CI+GG(BASE)";"CI",#N/A,FALSE,"CI+GG(BASE)"}</definedName>
    <definedName name="inc_5" localSheetId="31" hidden="1">{"CI+GG(BASE)",#N/A,FALSE,"CI+GG(BASE)";"GG",#N/A,FALSE,"CI+GG(BASE)";"CI",#N/A,FALSE,"CI+GG(BASE)"}</definedName>
    <definedName name="inc_5" hidden="1">{"CI+GG(BASE)",#N/A,FALSE,"CI+GG(BASE)";"GG",#N/A,FALSE,"CI+GG(BASE)";"CI",#N/A,FALSE,"CI+GG(BASE)"}</definedName>
    <definedName name="incdice" localSheetId="35" hidden="1">{"DETALLE_1996",#N/A,FALSE,"flujo";"DETALLE_1997",#N/A,FALSE,"flujo";"GASTOS_INCURRIDOS_1996",#N/A,FALSE,"flujo";"GASTOS_PROGRAMADOS_PARA_1997",#N/A,FALSE,"flujo";#N/A,#N/A,FALSE,"comparat";#N/A,#N/A,FALSE,"costos";#N/A,#N/A,FALSE,"proyctrol"}</definedName>
    <definedName name="incdice" localSheetId="37" hidden="1">{"DETALLE_1996",#N/A,FALSE,"flujo";"DETALLE_1997",#N/A,FALSE,"flujo";"GASTOS_INCURRIDOS_1996",#N/A,FALSE,"flujo";"GASTOS_PROGRAMADOS_PARA_1997",#N/A,FALSE,"flujo";#N/A,#N/A,FALSE,"comparat";#N/A,#N/A,FALSE,"costos";#N/A,#N/A,FALSE,"proyctrol"}</definedName>
    <definedName name="incdice" localSheetId="36" hidden="1">{"DETALLE_1996",#N/A,FALSE,"flujo";"DETALLE_1997",#N/A,FALSE,"flujo";"GASTOS_INCURRIDOS_1996",#N/A,FALSE,"flujo";"GASTOS_PROGRAMADOS_PARA_1997",#N/A,FALSE,"flujo";#N/A,#N/A,FALSE,"comparat";#N/A,#N/A,FALSE,"costos";#N/A,#N/A,FALSE,"proyctrol"}</definedName>
    <definedName name="incdice" localSheetId="33" hidden="1">{"DETALLE_1996",#N/A,FALSE,"flujo";"DETALLE_1997",#N/A,FALSE,"flujo";"GASTOS_INCURRIDOS_1996",#N/A,FALSE,"flujo";"GASTOS_PROGRAMADOS_PARA_1997",#N/A,FALSE,"flujo";#N/A,#N/A,FALSE,"comparat";#N/A,#N/A,FALSE,"costos";#N/A,#N/A,FALSE,"proyctrol"}</definedName>
    <definedName name="incdice" localSheetId="34" hidden="1">{"DETALLE_1996",#N/A,FALSE,"flujo";"DETALLE_1997",#N/A,FALSE,"flujo";"GASTOS_INCURRIDOS_1996",#N/A,FALSE,"flujo";"GASTOS_PROGRAMADOS_PARA_1997",#N/A,FALSE,"flujo";#N/A,#N/A,FALSE,"comparat";#N/A,#N/A,FALSE,"costos";#N/A,#N/A,FALSE,"proyctrol"}</definedName>
    <definedName name="incdice" localSheetId="31" hidden="1">{"DETALLE_1996",#N/A,FALSE,"flujo";"DETALLE_1997",#N/A,FALSE,"flujo";"GASTOS_INCURRIDOS_1996",#N/A,FALSE,"flujo";"GASTOS_PROGRAMADOS_PARA_1997",#N/A,FALSE,"flujo";#N/A,#N/A,FALSE,"comparat";#N/A,#N/A,FALSE,"costos";#N/A,#N/A,FALSE,"proyctrol"}</definedName>
    <definedName name="incdice" hidden="1">{"DETALLE_1996",#N/A,FALSE,"flujo";"DETALLE_1997",#N/A,FALSE,"flujo";"GASTOS_INCURRIDOS_1996",#N/A,FALSE,"flujo";"GASTOS_PROGRAMADOS_PARA_1997",#N/A,FALSE,"flujo";#N/A,#N/A,FALSE,"comparat";#N/A,#N/A,FALSE,"costos";#N/A,#N/A,FALSE,"proyctrol"}</definedName>
    <definedName name="Ince" localSheetId="31">#REF!</definedName>
    <definedName name="Ince">!#REF!</definedName>
    <definedName name="Incidents" localSheetId="35"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idents" localSheetId="37"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idents" localSheetId="36"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idents" localSheetId="33"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idents" localSheetId="34"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idents" localSheetId="31"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idents"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immet" localSheetId="31">#REF!</definedName>
    <definedName name="Incimmet">!#REF!</definedName>
    <definedName name="IncLev_CD_Fill">OFFSET(#REF!,0,0,MATCH(9.99999999999999E+307,#REF!),1)</definedName>
    <definedName name="IncLev_CD_RockCut">OFFSET(#REF!,0,0,MATCH(9.99999999999999E+307,#REF!),1)</definedName>
    <definedName name="IncLev_CD_SoilCut">OFFSET(#REF!,0,0,MATCH(9.99999999999999E+307,#REF!),1)</definedName>
    <definedName name="IncLev_Extra_Fill">OFFSET(#REF!,0,0,MATCH(9.99999999999999E+307,#REF!),1)</definedName>
    <definedName name="IncLev_Extra_RockCut">OFFSET(#REF!,0,0,MATCH(9.99999999999999E+307,#REF!),1)</definedName>
    <definedName name="IncLev_Extra_SoilCut">OFFSET(#REF!,0,0,MATCH(9.99999999999999E+307,#REF!),1)</definedName>
    <definedName name="Included">#REF!</definedName>
    <definedName name="INCOME_STATEMENT">#REF!</definedName>
    <definedName name="INCOME_STMT">#REF!</definedName>
    <definedName name="INCOME_STMT_YTD">#REF!</definedName>
    <definedName name="Incomepb" localSheetId="35" hidden="1">#REF!</definedName>
    <definedName name="Incomepb" localSheetId="33" hidden="1">#REF!</definedName>
    <definedName name="Incomepb" localSheetId="34" hidden="1">#REF!</definedName>
    <definedName name="Incomepb" localSheetId="31" hidden="1">#REF!</definedName>
    <definedName name="Incomepb" hidden="1">#REF!</definedName>
    <definedName name="Incremento_a_P.U.">#REF!</definedName>
    <definedName name="INCSTMT_DETAIL">#REF!</definedName>
    <definedName name="INCU" localSheetId="35" hidden="1">{"DETALLE_1996",#N/A,FALSE,"flujo";"DETALLE_1997",#N/A,FALSE,"flujo";"GASTOS_INCURRIDOS_1996",#N/A,FALSE,"flujo";"GASTOS_PROGRAMADOS_PARA_1997",#N/A,FALSE,"flujo";#N/A,#N/A,FALSE,"comparat";#N/A,#N/A,FALSE,"costos";#N/A,#N/A,FALSE,"proyctrol"}</definedName>
    <definedName name="INCU" localSheetId="37" hidden="1">{"DETALLE_1996",#N/A,FALSE,"flujo";"DETALLE_1997",#N/A,FALSE,"flujo";"GASTOS_INCURRIDOS_1996",#N/A,FALSE,"flujo";"GASTOS_PROGRAMADOS_PARA_1997",#N/A,FALSE,"flujo";#N/A,#N/A,FALSE,"comparat";#N/A,#N/A,FALSE,"costos";#N/A,#N/A,FALSE,"proyctrol"}</definedName>
    <definedName name="INCU" localSheetId="36" hidden="1">{"DETALLE_1996",#N/A,FALSE,"flujo";"DETALLE_1997",#N/A,FALSE,"flujo";"GASTOS_INCURRIDOS_1996",#N/A,FALSE,"flujo";"GASTOS_PROGRAMADOS_PARA_1997",#N/A,FALSE,"flujo";#N/A,#N/A,FALSE,"comparat";#N/A,#N/A,FALSE,"costos";#N/A,#N/A,FALSE,"proyctrol"}</definedName>
    <definedName name="INCU" localSheetId="33" hidden="1">{"DETALLE_1996",#N/A,FALSE,"flujo";"DETALLE_1997",#N/A,FALSE,"flujo";"GASTOS_INCURRIDOS_1996",#N/A,FALSE,"flujo";"GASTOS_PROGRAMADOS_PARA_1997",#N/A,FALSE,"flujo";#N/A,#N/A,FALSE,"comparat";#N/A,#N/A,FALSE,"costos";#N/A,#N/A,FALSE,"proyctrol"}</definedName>
    <definedName name="INCU" localSheetId="34" hidden="1">{"DETALLE_1996",#N/A,FALSE,"flujo";"DETALLE_1997",#N/A,FALSE,"flujo";"GASTOS_INCURRIDOS_1996",#N/A,FALSE,"flujo";"GASTOS_PROGRAMADOS_PARA_1997",#N/A,FALSE,"flujo";#N/A,#N/A,FALSE,"comparat";#N/A,#N/A,FALSE,"costos";#N/A,#N/A,FALSE,"proyctrol"}</definedName>
    <definedName name="INCU" localSheetId="31" hidden="1">{"DETALLE_1996",#N/A,FALSE,"flujo";"DETALLE_1997",#N/A,FALSE,"flujo";"GASTOS_INCURRIDOS_1996",#N/A,FALSE,"flujo";"GASTOS_PROGRAMADOS_PARA_1997",#N/A,FALSE,"flujo";#N/A,#N/A,FALSE,"comparat";#N/A,#N/A,FALSE,"costos";#N/A,#N/A,FALSE,"proyctrol"}</definedName>
    <definedName name="INCU" hidden="1">{"DETALLE_1996",#N/A,FALSE,"flujo";"DETALLE_1997",#N/A,FALSE,"flujo";"GASTOS_INCURRIDOS_1996",#N/A,FALSE,"flujo";"GASTOS_PROGRAMADOS_PARA_1997",#N/A,FALSE,"flujo";#N/A,#N/A,FALSE,"comparat";#N/A,#N/A,FALSE,"costos";#N/A,#N/A,FALSE,"proyctrol"}</definedName>
    <definedName name="incurrido2" localSheetId="35" hidden="1">{"DETALLE_1996",#N/A,FALSE,"flujo";"DETALLE_1997",#N/A,FALSE,"flujo";"GASTOS_INCURRIDOS_1996",#N/A,FALSE,"flujo";"GASTOS_PROGRAMADOS_PARA_1997",#N/A,FALSE,"flujo";#N/A,#N/A,FALSE,"comparat";#N/A,#N/A,FALSE,"costos";#N/A,#N/A,FALSE,"proyctrol"}</definedName>
    <definedName name="incurrido2" localSheetId="37" hidden="1">{"DETALLE_1996",#N/A,FALSE,"flujo";"DETALLE_1997",#N/A,FALSE,"flujo";"GASTOS_INCURRIDOS_1996",#N/A,FALSE,"flujo";"GASTOS_PROGRAMADOS_PARA_1997",#N/A,FALSE,"flujo";#N/A,#N/A,FALSE,"comparat";#N/A,#N/A,FALSE,"costos";#N/A,#N/A,FALSE,"proyctrol"}</definedName>
    <definedName name="incurrido2" localSheetId="36" hidden="1">{"DETALLE_1996",#N/A,FALSE,"flujo";"DETALLE_1997",#N/A,FALSE,"flujo";"GASTOS_INCURRIDOS_1996",#N/A,FALSE,"flujo";"GASTOS_PROGRAMADOS_PARA_1997",#N/A,FALSE,"flujo";#N/A,#N/A,FALSE,"comparat";#N/A,#N/A,FALSE,"costos";#N/A,#N/A,FALSE,"proyctrol"}</definedName>
    <definedName name="incurrido2" localSheetId="33" hidden="1">{"DETALLE_1996",#N/A,FALSE,"flujo";"DETALLE_1997",#N/A,FALSE,"flujo";"GASTOS_INCURRIDOS_1996",#N/A,FALSE,"flujo";"GASTOS_PROGRAMADOS_PARA_1997",#N/A,FALSE,"flujo";#N/A,#N/A,FALSE,"comparat";#N/A,#N/A,FALSE,"costos";#N/A,#N/A,FALSE,"proyctrol"}</definedName>
    <definedName name="incurrido2" localSheetId="34" hidden="1">{"DETALLE_1996",#N/A,FALSE,"flujo";"DETALLE_1997",#N/A,FALSE,"flujo";"GASTOS_INCURRIDOS_1996",#N/A,FALSE,"flujo";"GASTOS_PROGRAMADOS_PARA_1997",#N/A,FALSE,"flujo";#N/A,#N/A,FALSE,"comparat";#N/A,#N/A,FALSE,"costos";#N/A,#N/A,FALSE,"proyctrol"}</definedName>
    <definedName name="incurrido2" localSheetId="31" hidden="1">{"DETALLE_1996",#N/A,FALSE,"flujo";"DETALLE_1997",#N/A,FALSE,"flujo";"GASTOS_INCURRIDOS_1996",#N/A,FALSE,"flujo";"GASTOS_PROGRAMADOS_PARA_1997",#N/A,FALSE,"flujo";#N/A,#N/A,FALSE,"comparat";#N/A,#N/A,FALSE,"costos";#N/A,#N/A,FALSE,"proyctrol"}</definedName>
    <definedName name="incurrido2" hidden="1">{"DETALLE_1996",#N/A,FALSE,"flujo";"DETALLE_1997",#N/A,FALSE,"flujo";"GASTOS_INCURRIDOS_1996",#N/A,FALSE,"flujo";"GASTOS_PROGRAMADOS_PARA_1997",#N/A,FALSE,"flujo";#N/A,#N/A,FALSE,"comparat";#N/A,#N/A,FALSE,"costos";#N/A,#N/A,FALSE,"proyctrol"}</definedName>
    <definedName name="incurrido3" localSheetId="35" hidden="1">{"DETALLE_1996",#N/A,FALSE,"flujo";"DETALLE_1997",#N/A,FALSE,"flujo";"GASTOS_INCURRIDOS_1996",#N/A,FALSE,"flujo";"GASTOS_PROGRAMADOS_PARA_1997",#N/A,FALSE,"flujo";#N/A,#N/A,FALSE,"comparat";#N/A,#N/A,FALSE,"costos";#N/A,#N/A,FALSE,"proyctrol"}</definedName>
    <definedName name="incurrido3" localSheetId="37" hidden="1">{"DETALLE_1996",#N/A,FALSE,"flujo";"DETALLE_1997",#N/A,FALSE,"flujo";"GASTOS_INCURRIDOS_1996",#N/A,FALSE,"flujo";"GASTOS_PROGRAMADOS_PARA_1997",#N/A,FALSE,"flujo";#N/A,#N/A,FALSE,"comparat";#N/A,#N/A,FALSE,"costos";#N/A,#N/A,FALSE,"proyctrol"}</definedName>
    <definedName name="incurrido3" localSheetId="36" hidden="1">{"DETALLE_1996",#N/A,FALSE,"flujo";"DETALLE_1997",#N/A,FALSE,"flujo";"GASTOS_INCURRIDOS_1996",#N/A,FALSE,"flujo";"GASTOS_PROGRAMADOS_PARA_1997",#N/A,FALSE,"flujo";#N/A,#N/A,FALSE,"comparat";#N/A,#N/A,FALSE,"costos";#N/A,#N/A,FALSE,"proyctrol"}</definedName>
    <definedName name="incurrido3" localSheetId="33" hidden="1">{"DETALLE_1996",#N/A,FALSE,"flujo";"DETALLE_1997",#N/A,FALSE,"flujo";"GASTOS_INCURRIDOS_1996",#N/A,FALSE,"flujo";"GASTOS_PROGRAMADOS_PARA_1997",#N/A,FALSE,"flujo";#N/A,#N/A,FALSE,"comparat";#N/A,#N/A,FALSE,"costos";#N/A,#N/A,FALSE,"proyctrol"}</definedName>
    <definedName name="incurrido3" localSheetId="34" hidden="1">{"DETALLE_1996",#N/A,FALSE,"flujo";"DETALLE_1997",#N/A,FALSE,"flujo";"GASTOS_INCURRIDOS_1996",#N/A,FALSE,"flujo";"GASTOS_PROGRAMADOS_PARA_1997",#N/A,FALSE,"flujo";#N/A,#N/A,FALSE,"comparat";#N/A,#N/A,FALSE,"costos";#N/A,#N/A,FALSE,"proyctrol"}</definedName>
    <definedName name="incurrido3" localSheetId="31" hidden="1">{"DETALLE_1996",#N/A,FALSE,"flujo";"DETALLE_1997",#N/A,FALSE,"flujo";"GASTOS_INCURRIDOS_1996",#N/A,FALSE,"flujo";"GASTOS_PROGRAMADOS_PARA_1997",#N/A,FALSE,"flujo";#N/A,#N/A,FALSE,"comparat";#N/A,#N/A,FALSE,"costos";#N/A,#N/A,FALSE,"proyctrol"}</definedName>
    <definedName name="incurrido3" hidden="1">{"DETALLE_1996",#N/A,FALSE,"flujo";"DETALLE_1997",#N/A,FALSE,"flujo";"GASTOS_INCURRIDOS_1996",#N/A,FALSE,"flujo";"GASTOS_PROGRAMADOS_PARA_1997",#N/A,FALSE,"flujo";#N/A,#N/A,FALSE,"comparat";#N/A,#N/A,FALSE,"costos";#N/A,#N/A,FALSE,"proyctrol"}</definedName>
    <definedName name="IND">#REF!</definedName>
    <definedName name="IndCal">#REF!</definedName>
    <definedName name="Indem1" localSheetId="31">#REF!</definedName>
    <definedName name="Indem1">!#REF!</definedName>
    <definedName name="INDEMNITY" localSheetId="31">#REF!</definedName>
    <definedName name="INDEMNITY">!#REF!</definedName>
    <definedName name="INDEX" localSheetId="31">#REF!</definedName>
    <definedName name="Index" hidden="1">#REF!</definedName>
    <definedName name="INDEX_1">#REF!</definedName>
    <definedName name="INDEX_2">#REF!</definedName>
    <definedName name="Index_Print" localSheetId="31">#REF!</definedName>
    <definedName name="Index_Print">!#REF!</definedName>
    <definedName name="Index1" localSheetId="31">#REF!</definedName>
    <definedName name="Index1">!#REF!</definedName>
    <definedName name="indi11">#REF!</definedName>
    <definedName name="indi12">#REF!</definedName>
    <definedName name="indi21">#REF!</definedName>
    <definedName name="indi22">#REF!</definedName>
    <definedName name="indi31">#REF!</definedName>
    <definedName name="INDICA1">#REF!</definedName>
    <definedName name="INDICADORES">#REF!</definedName>
    <definedName name="INDICAMES" localSheetId="35" hidden="1">{#N/A,#N/A,FALSE,"Costos_Elem_Hid";#N/A,#N/A,FALSE,"Costos_Elem_Hid";#N/A,#N/A,FALSE,"Costos_Elem_Hid"}</definedName>
    <definedName name="INDICAMES" localSheetId="37" hidden="1">{#N/A,#N/A,FALSE,"Costos_Elem_Hid";#N/A,#N/A,FALSE,"Costos_Elem_Hid";#N/A,#N/A,FALSE,"Costos_Elem_Hid"}</definedName>
    <definedName name="INDICAMES" localSheetId="36" hidden="1">{#N/A,#N/A,FALSE,"Costos_Elem_Hid";#N/A,#N/A,FALSE,"Costos_Elem_Hid";#N/A,#N/A,FALSE,"Costos_Elem_Hid"}</definedName>
    <definedName name="INDICAMES" localSheetId="33" hidden="1">{#N/A,#N/A,FALSE,"Costos_Elem_Hid";#N/A,#N/A,FALSE,"Costos_Elem_Hid";#N/A,#N/A,FALSE,"Costos_Elem_Hid"}</definedName>
    <definedName name="INDICAMES" localSheetId="34" hidden="1">{#N/A,#N/A,FALSE,"Costos_Elem_Hid";#N/A,#N/A,FALSE,"Costos_Elem_Hid";#N/A,#N/A,FALSE,"Costos_Elem_Hid"}</definedName>
    <definedName name="INDICAMES" localSheetId="31" hidden="1">{#N/A,#N/A,FALSE,"Costos_Elem_Hid";#N/A,#N/A,FALSE,"Costos_Elem_Hid";#N/A,#N/A,FALSE,"Costos_Elem_Hid"}</definedName>
    <definedName name="INDICAMES" hidden="1">{#N/A,#N/A,FALSE,"Costos_Elem_Hid";#N/A,#N/A,FALSE,"Costos_Elem_Hid";#N/A,#N/A,FALSE,"Costos_Elem_Hid"}</definedName>
    <definedName name="INDICE" localSheetId="31">#REF!</definedName>
    <definedName name="INDICE">!#REF!</definedName>
    <definedName name="INDICE2" localSheetId="31">#REF!</definedName>
    <definedName name="INDICE2">!#REF!</definedName>
    <definedName name="INDICES" localSheetId="31">#REF!</definedName>
    <definedName name="INDICES">!#REF!</definedName>
    <definedName name="Indifrec" localSheetId="31">#REF!</definedName>
    <definedName name="Indifrec">!#REF!</definedName>
    <definedName name="indir91">#REF!</definedName>
    <definedName name="indir92">#REF!</definedName>
    <definedName name="indir93">#REF!</definedName>
    <definedName name="indir95">#REF!</definedName>
    <definedName name="indir96">#REF!</definedName>
    <definedName name="indir99">#REF!</definedName>
    <definedName name="indircm">#REF!</definedName>
    <definedName name="Indirect">#REF!</definedName>
    <definedName name="INDIRECT_CITY">#REF!</definedName>
    <definedName name="INDIRECT_ESC">#REF!</definedName>
    <definedName name="INDIRECT_MATRL_UNIT_COST">#REF!,#REF!,#REF!,#REF!,#REF!,#REF!,#REF!</definedName>
    <definedName name="INDIRECT_OLD_CITY">#REF!</definedName>
    <definedName name="INDIRECT_OLD_ESC">#REF!</definedName>
    <definedName name="INDIRECT_OLD_PROD">#REF!</definedName>
    <definedName name="INDIRECT_OLD_WAGE">#REF!</definedName>
    <definedName name="INDIRECT_PCT_LABOR_COST">#REF!,#REF!,#REF!,#REF!,#REF!,#REF!,#REF!</definedName>
    <definedName name="INDIRECT_PROD">#REF!</definedName>
    <definedName name="INDIRECT_WAGE">#REF!</definedName>
    <definedName name="INDIRECTO" localSheetId="31">#REF!</definedName>
    <definedName name="INDIRECTO">!#REF!</definedName>
    <definedName name="INDIRECTOS" localSheetId="35" hidden="1">{#N/A,#N/A,FALSE,"TEC-01";#N/A,#N/A,FALSE,"TEC - 02";#N/A,#N/A,FALSE,"TEC - 03";#N/A,#N/A,FALSE,"TEC - 04";#N/A,#N/A,FALSE,"TEC-07";#N/A,#N/A,FALSE,"TEC-08";#N/A,#N/A,FALSE,"TEC - 09A";#N/A,#N/A,FALSE,"TEC - 09B";#N/A,#N/A,FALSE,"TEC - 09C";#N/A,#N/A,FALSE,"TEC - 10";#N/A,#N/A,FALSE,"TEC-11"}</definedName>
    <definedName name="INDIRECTOS" localSheetId="37" hidden="1">{#N/A,#N/A,FALSE,"TEC-01";#N/A,#N/A,FALSE,"TEC - 02";#N/A,#N/A,FALSE,"TEC - 03";#N/A,#N/A,FALSE,"TEC - 04";#N/A,#N/A,FALSE,"TEC-07";#N/A,#N/A,FALSE,"TEC-08";#N/A,#N/A,FALSE,"TEC - 09A";#N/A,#N/A,FALSE,"TEC - 09B";#N/A,#N/A,FALSE,"TEC - 09C";#N/A,#N/A,FALSE,"TEC - 10";#N/A,#N/A,FALSE,"TEC-11"}</definedName>
    <definedName name="INDIRECTOS" localSheetId="36" hidden="1">{#N/A,#N/A,FALSE,"TEC-01";#N/A,#N/A,FALSE,"TEC - 02";#N/A,#N/A,FALSE,"TEC - 03";#N/A,#N/A,FALSE,"TEC - 04";#N/A,#N/A,FALSE,"TEC-07";#N/A,#N/A,FALSE,"TEC-08";#N/A,#N/A,FALSE,"TEC - 09A";#N/A,#N/A,FALSE,"TEC - 09B";#N/A,#N/A,FALSE,"TEC - 09C";#N/A,#N/A,FALSE,"TEC - 10";#N/A,#N/A,FALSE,"TEC-11"}</definedName>
    <definedName name="INDIRECTOS" localSheetId="33" hidden="1">{#N/A,#N/A,FALSE,"TEC-01";#N/A,#N/A,FALSE,"TEC - 02";#N/A,#N/A,FALSE,"TEC - 03";#N/A,#N/A,FALSE,"TEC - 04";#N/A,#N/A,FALSE,"TEC-07";#N/A,#N/A,FALSE,"TEC-08";#N/A,#N/A,FALSE,"TEC - 09A";#N/A,#N/A,FALSE,"TEC - 09B";#N/A,#N/A,FALSE,"TEC - 09C";#N/A,#N/A,FALSE,"TEC - 10";#N/A,#N/A,FALSE,"TEC-11"}</definedName>
    <definedName name="INDIRECTOS" localSheetId="34" hidden="1">{#N/A,#N/A,FALSE,"TEC-01";#N/A,#N/A,FALSE,"TEC - 02";#N/A,#N/A,FALSE,"TEC - 03";#N/A,#N/A,FALSE,"TEC - 04";#N/A,#N/A,FALSE,"TEC-07";#N/A,#N/A,FALSE,"TEC-08";#N/A,#N/A,FALSE,"TEC - 09A";#N/A,#N/A,FALSE,"TEC - 09B";#N/A,#N/A,FALSE,"TEC - 09C";#N/A,#N/A,FALSE,"TEC - 10";#N/A,#N/A,FALSE,"TEC-11"}</definedName>
    <definedName name="INDIRECTOS" localSheetId="31" hidden="1">{#N/A,#N/A,FALSE,"TEC-01";#N/A,#N/A,FALSE,"TEC - 02";#N/A,#N/A,FALSE,"TEC - 03";#N/A,#N/A,FALSE,"TEC - 04";#N/A,#N/A,FALSE,"TEC-07";#N/A,#N/A,FALSE,"TEC-08";#N/A,#N/A,FALSE,"TEC - 09A";#N/A,#N/A,FALSE,"TEC - 09B";#N/A,#N/A,FALSE,"TEC - 09C";#N/A,#N/A,FALSE,"TEC - 10";#N/A,#N/A,FALSE,"TEC-11"}</definedName>
    <definedName name="INDIRECTOS" hidden="1">{#N/A,#N/A,FALSE,"TEC-01";#N/A,#N/A,FALSE,"TEC - 02";#N/A,#N/A,FALSE,"TEC - 03";#N/A,#N/A,FALSE,"TEC - 04";#N/A,#N/A,FALSE,"TEC-07";#N/A,#N/A,FALSE,"TEC-08";#N/A,#N/A,FALSE,"TEC - 09A";#N/A,#N/A,FALSE,"TEC - 09B";#N/A,#N/A,FALSE,"TEC - 09C";#N/A,#N/A,FALSE,"TEC - 10";#N/A,#N/A,FALSE,"TEC-11"}</definedName>
    <definedName name="Indirects">#REF!</definedName>
    <definedName name="INDONESIA">#REF!</definedName>
    <definedName name="INDOOR_COND">#REF!</definedName>
    <definedName name="indp">#REF!</definedName>
    <definedName name="INDUCIDOS">#REF!</definedName>
    <definedName name="INDUMENTARIAALBAÑIL">#REF!</definedName>
    <definedName name="INDUMENTARIAELECTRICISTA">#REF!</definedName>
    <definedName name="INDUMENTARIAGASFITERO">#REF!</definedName>
    <definedName name="INDUMENTARIAJEFEGRUPO">#REF!</definedName>
    <definedName name="INDUMENTARIAOPERARIO">#REF!</definedName>
    <definedName name="INDUMENTARIAPINTOR">#REF!</definedName>
    <definedName name="INDUMENTARIASUPER">#REF!</definedName>
    <definedName name="INDUSTRIA" localSheetId="31">#REF!</definedName>
    <definedName name="INDUSTRIA">!#REF!</definedName>
    <definedName name="industry">#REF!</definedName>
    <definedName name="INE" localSheetId="31">#REF!</definedName>
    <definedName name="INE">!#REF!</definedName>
    <definedName name="INF" localSheetId="35"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localSheetId="37"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localSheetId="36"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localSheetId="3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localSheetId="34"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localSheetId="3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Rosita" localSheetId="31">#REF!</definedName>
    <definedName name="inf.Rosita">!#REF!</definedName>
    <definedName name="Inflation" localSheetId="31">#REF!</definedName>
    <definedName name="Inflation">!#REF!</definedName>
    <definedName name="InfMgt">#REF!</definedName>
    <definedName name="InfMgt1">#REF!</definedName>
    <definedName name="INFO1" localSheetId="35"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37"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36"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3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34"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3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2" localSheetId="35"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37"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36"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3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34"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3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35"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37"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36"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3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34"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3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m" localSheetId="35"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 localSheetId="37"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 localSheetId="36"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 localSheetId="33"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 localSheetId="34"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 localSheetId="31"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basica" localSheetId="31">#REF!</definedName>
    <definedName name="inform_basica">!#REF!</definedName>
    <definedName name="InformeDotación" localSheetId="35" hidden="1">{"Sin detalle",#N/A,FALSE,"Flujo (redondeado)";"Detallado",#N/A,FALSE,"Flujo (redondeado)"}</definedName>
    <definedName name="InformeDotación" localSheetId="37" hidden="1">{"Sin detalle",#N/A,FALSE,"Flujo (redondeado)";"Detallado",#N/A,FALSE,"Flujo (redondeado)"}</definedName>
    <definedName name="InformeDotación" localSheetId="36" hidden="1">{"Sin detalle",#N/A,FALSE,"Flujo (redondeado)";"Detallado",#N/A,FALSE,"Flujo (redondeado)"}</definedName>
    <definedName name="InformeDotación" localSheetId="33" hidden="1">{"Sin detalle",#N/A,FALSE,"Flujo (redondeado)";"Detallado",#N/A,FALSE,"Flujo (redondeado)"}</definedName>
    <definedName name="InformeDotación" localSheetId="34" hidden="1">{"Sin detalle",#N/A,FALSE,"Flujo (redondeado)";"Detallado",#N/A,FALSE,"Flujo (redondeado)"}</definedName>
    <definedName name="InformeDotación" localSheetId="31" hidden="1">{"Sin detalle",#N/A,FALSE,"Flujo (redondeado)";"Detallado",#N/A,FALSE,"Flujo (redondeado)"}</definedName>
    <definedName name="InformeDotación" hidden="1">{"Sin detalle",#N/A,FALSE,"Flujo (redondeado)";"Detallado",#N/A,FALSE,"Flujo (redondeado)"}</definedName>
    <definedName name="informehh" localSheetId="35" hidden="1">{"Sin detalle",#N/A,FALSE,"Flujo (redondeado)"}</definedName>
    <definedName name="informehh" localSheetId="37" hidden="1">{"Sin detalle",#N/A,FALSE,"Flujo (redondeado)"}</definedName>
    <definedName name="informehh" localSheetId="36" hidden="1">{"Sin detalle",#N/A,FALSE,"Flujo (redondeado)"}</definedName>
    <definedName name="informehh" localSheetId="33" hidden="1">{"Sin detalle",#N/A,FALSE,"Flujo (redondeado)"}</definedName>
    <definedName name="informehh" localSheetId="34" hidden="1">{"Sin detalle",#N/A,FALSE,"Flujo (redondeado)"}</definedName>
    <definedName name="informehh" localSheetId="31" hidden="1">{"Sin detalle",#N/A,FALSE,"Flujo (redondeado)"}</definedName>
    <definedName name="informehh" hidden="1">{"Sin detalle",#N/A,FALSE,"Flujo (redondeado)"}</definedName>
    <definedName name="Informetec" localSheetId="35" hidden="1">{#N/A,#N/A,FALSE,"TEC-01";#N/A,#N/A,FALSE,"TEC - 02";#N/A,#N/A,FALSE,"TEC - 03";#N/A,#N/A,FALSE,"TEC - 04";#N/A,#N/A,FALSE,"TEC-07";#N/A,#N/A,FALSE,"TEC-08";#N/A,#N/A,FALSE,"TEC - 09A";#N/A,#N/A,FALSE,"TEC - 09B";#N/A,#N/A,FALSE,"TEC - 09C";#N/A,#N/A,FALSE,"TEC - 10";#N/A,#N/A,FALSE,"TEC-11"}</definedName>
    <definedName name="Informetec" localSheetId="37" hidden="1">{#N/A,#N/A,FALSE,"TEC-01";#N/A,#N/A,FALSE,"TEC - 02";#N/A,#N/A,FALSE,"TEC - 03";#N/A,#N/A,FALSE,"TEC - 04";#N/A,#N/A,FALSE,"TEC-07";#N/A,#N/A,FALSE,"TEC-08";#N/A,#N/A,FALSE,"TEC - 09A";#N/A,#N/A,FALSE,"TEC - 09B";#N/A,#N/A,FALSE,"TEC - 09C";#N/A,#N/A,FALSE,"TEC - 10";#N/A,#N/A,FALSE,"TEC-11"}</definedName>
    <definedName name="Informetec" localSheetId="36" hidden="1">{#N/A,#N/A,FALSE,"TEC-01";#N/A,#N/A,FALSE,"TEC - 02";#N/A,#N/A,FALSE,"TEC - 03";#N/A,#N/A,FALSE,"TEC - 04";#N/A,#N/A,FALSE,"TEC-07";#N/A,#N/A,FALSE,"TEC-08";#N/A,#N/A,FALSE,"TEC - 09A";#N/A,#N/A,FALSE,"TEC - 09B";#N/A,#N/A,FALSE,"TEC - 09C";#N/A,#N/A,FALSE,"TEC - 10";#N/A,#N/A,FALSE,"TEC-11"}</definedName>
    <definedName name="Informetec" localSheetId="33" hidden="1">{#N/A,#N/A,FALSE,"TEC-01";#N/A,#N/A,FALSE,"TEC - 02";#N/A,#N/A,FALSE,"TEC - 03";#N/A,#N/A,FALSE,"TEC - 04";#N/A,#N/A,FALSE,"TEC-07";#N/A,#N/A,FALSE,"TEC-08";#N/A,#N/A,FALSE,"TEC - 09A";#N/A,#N/A,FALSE,"TEC - 09B";#N/A,#N/A,FALSE,"TEC - 09C";#N/A,#N/A,FALSE,"TEC - 10";#N/A,#N/A,FALSE,"TEC-11"}</definedName>
    <definedName name="Informetec" localSheetId="34" hidden="1">{#N/A,#N/A,FALSE,"TEC-01";#N/A,#N/A,FALSE,"TEC - 02";#N/A,#N/A,FALSE,"TEC - 03";#N/A,#N/A,FALSE,"TEC - 04";#N/A,#N/A,FALSE,"TEC-07";#N/A,#N/A,FALSE,"TEC-08";#N/A,#N/A,FALSE,"TEC - 09A";#N/A,#N/A,FALSE,"TEC - 09B";#N/A,#N/A,FALSE,"TEC - 09C";#N/A,#N/A,FALSE,"TEC - 10";#N/A,#N/A,FALSE,"TEC-11"}</definedName>
    <definedName name="Informetec" localSheetId="31" hidden="1">{#N/A,#N/A,FALSE,"TEC-01";#N/A,#N/A,FALSE,"TEC - 02";#N/A,#N/A,FALSE,"TEC - 03";#N/A,#N/A,FALSE,"TEC - 04";#N/A,#N/A,FALSE,"TEC-07";#N/A,#N/A,FALSE,"TEC-08";#N/A,#N/A,FALSE,"TEC - 09A";#N/A,#N/A,FALSE,"TEC - 09B";#N/A,#N/A,FALSE,"TEC - 09C";#N/A,#N/A,FALSE,"TEC - 10";#N/A,#N/A,FALSE,"TEC-11"}</definedName>
    <definedName name="Informetec" hidden="1">{#N/A,#N/A,FALSE,"TEC-01";#N/A,#N/A,FALSE,"TEC - 02";#N/A,#N/A,FALSE,"TEC - 03";#N/A,#N/A,FALSE,"TEC - 04";#N/A,#N/A,FALSE,"TEC-07";#N/A,#N/A,FALSE,"TEC-08";#N/A,#N/A,FALSE,"TEC - 09A";#N/A,#N/A,FALSE,"TEC - 09B";#N/A,#N/A,FALSE,"TEC - 09C";#N/A,#N/A,FALSE,"TEC - 10";#N/A,#N/A,FALSE,"TEC-11"}</definedName>
    <definedName name="INFPLA">#REF!</definedName>
    <definedName name="Ing" localSheetId="35" hidden="1">{#N/A,#N/A,FALSE,"Total_OC015";#N/A,#N/A,FALSE,"ADMIN";#N/A,#N/A,FALSE,"PROCES";#N/A,#N/A,FALSE,"mecan";#N/A,#N/A,FALSE,"civil";#N/A,#N/A,FALSE,"CAÑER";#N/A,#N/A,FALSE,"ELEC";#N/A,#N/A,FALSE,"INSTR"}</definedName>
    <definedName name="Ing" localSheetId="37" hidden="1">{#N/A,#N/A,FALSE,"Total_OC015";#N/A,#N/A,FALSE,"ADMIN";#N/A,#N/A,FALSE,"PROCES";#N/A,#N/A,FALSE,"mecan";#N/A,#N/A,FALSE,"civil";#N/A,#N/A,FALSE,"CAÑER";#N/A,#N/A,FALSE,"ELEC";#N/A,#N/A,FALSE,"INSTR"}</definedName>
    <definedName name="Ing" localSheetId="36" hidden="1">{#N/A,#N/A,FALSE,"Total_OC015";#N/A,#N/A,FALSE,"ADMIN";#N/A,#N/A,FALSE,"PROCES";#N/A,#N/A,FALSE,"mecan";#N/A,#N/A,FALSE,"civil";#N/A,#N/A,FALSE,"CAÑER";#N/A,#N/A,FALSE,"ELEC";#N/A,#N/A,FALSE,"INSTR"}</definedName>
    <definedName name="Ing" localSheetId="33" hidden="1">{#N/A,#N/A,FALSE,"Total_OC015";#N/A,#N/A,FALSE,"ADMIN";#N/A,#N/A,FALSE,"PROCES";#N/A,#N/A,FALSE,"mecan";#N/A,#N/A,FALSE,"civil";#N/A,#N/A,FALSE,"CAÑER";#N/A,#N/A,FALSE,"ELEC";#N/A,#N/A,FALSE,"INSTR"}</definedName>
    <definedName name="Ing" localSheetId="34" hidden="1">{#N/A,#N/A,FALSE,"Total_OC015";#N/A,#N/A,FALSE,"ADMIN";#N/A,#N/A,FALSE,"PROCES";#N/A,#N/A,FALSE,"mecan";#N/A,#N/A,FALSE,"civil";#N/A,#N/A,FALSE,"CAÑER";#N/A,#N/A,FALSE,"ELEC";#N/A,#N/A,FALSE,"INSTR"}</definedName>
    <definedName name="Ing" localSheetId="31"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de.Campo">"Ing. Miguel Castro"</definedName>
    <definedName name="Ing.Residente">"Ing. Julio Obando"</definedName>
    <definedName name="IngAsist">#REF!</definedName>
    <definedName name="INGENIERIA" localSheetId="31">#REF!</definedName>
    <definedName name="INGENIERIA">!#REF!</definedName>
    <definedName name="Ingeniería">#REF!</definedName>
    <definedName name="ingresos">#REF!</definedName>
    <definedName name="ini" localSheetId="31">#REF!</definedName>
    <definedName name="ini">!#REF!</definedName>
    <definedName name="INI_CEMENTO">#REF!</definedName>
    <definedName name="INI_CONCRETOS">#REF!</definedName>
    <definedName name="INI_FORMALETA">#REF!</definedName>
    <definedName name="INI_GRAVA">#REF!</definedName>
    <definedName name="INI_OTROS">#REF!</definedName>
    <definedName name="INICIA">#REF!</definedName>
    <definedName name="INICIAL" localSheetId="31">#REF!</definedName>
    <definedName name="INICIAL">!#REF!</definedName>
    <definedName name="inicial.final">#REF!</definedName>
    <definedName name="INICIO" localSheetId="31">#REF!</definedName>
    <definedName name="INICIO">!#REF!</definedName>
    <definedName name="Inicio_del_proyecto" localSheetId="31">#REF!</definedName>
    <definedName name="Inicio_del_proyecto">!#REF!</definedName>
    <definedName name="INICIORESUMEN">#REF!</definedName>
    <definedName name="IniItems" localSheetId="31">#REF!</definedName>
    <definedName name="IniItems">!#REF!</definedName>
    <definedName name="initiative_lead" localSheetId="31">#REF!</definedName>
    <definedName name="initiative_lead">!#REF!</definedName>
    <definedName name="INOFLUXBCOCONTRA" localSheetId="31">#REF!</definedName>
    <definedName name="INOFLUXBCOCONTRA">!#REF!</definedName>
    <definedName name="INPU" localSheetId="31">#REF!</definedName>
    <definedName name="INPU">!#REF!</definedName>
    <definedName name="INPUT" localSheetId="31">#REF!</definedName>
    <definedName name="INPUT">!#REF!</definedName>
    <definedName name="Input_An" localSheetId="31">#REF!</definedName>
    <definedName name="Input_An">!#REF!</definedName>
    <definedName name="Input_Av" localSheetId="31">#REF!</definedName>
    <definedName name="Input_Av">!#REF!</definedName>
    <definedName name="Input_Camera_Server_Disk" localSheetId="31">#REF!</definedName>
    <definedName name="Input_Camera_Server_Disk">!#REF!</definedName>
    <definedName name="input_index">#REF!</definedName>
    <definedName name="InputData">#REF!,#REF!,#REF!,#REF!,#REF!,#REF!,#REF!</definedName>
    <definedName name="INPUTF" localSheetId="31">#REF!</definedName>
    <definedName name="INPUTF">!#REF!</definedName>
    <definedName name="Inputs" localSheetId="31">#REF!</definedName>
    <definedName name="Inputs">!#REF!</definedName>
    <definedName name="INR" localSheetId="35" hidden="1">{#N/A,#N/A,FALSE,"Aging Summary";#N/A,#N/A,FALSE,"Ratio Analysis";#N/A,#N/A,FALSE,"Test 120 Day Accts";#N/A,#N/A,FALSE,"Tickmarks"}</definedName>
    <definedName name="INR" localSheetId="37" hidden="1">{#N/A,#N/A,FALSE,"Aging Summary";#N/A,#N/A,FALSE,"Ratio Analysis";#N/A,#N/A,FALSE,"Test 120 Day Accts";#N/A,#N/A,FALSE,"Tickmarks"}</definedName>
    <definedName name="INR" localSheetId="36" hidden="1">{#N/A,#N/A,FALSE,"Aging Summary";#N/A,#N/A,FALSE,"Ratio Analysis";#N/A,#N/A,FALSE,"Test 120 Day Accts";#N/A,#N/A,FALSE,"Tickmarks"}</definedName>
    <definedName name="INR" localSheetId="33" hidden="1">{#N/A,#N/A,FALSE,"Aging Summary";#N/A,#N/A,FALSE,"Ratio Analysis";#N/A,#N/A,FALSE,"Test 120 Day Accts";#N/A,#N/A,FALSE,"Tickmarks"}</definedName>
    <definedName name="INR" localSheetId="34" hidden="1">{#N/A,#N/A,FALSE,"Aging Summary";#N/A,#N/A,FALSE,"Ratio Analysis";#N/A,#N/A,FALSE,"Test 120 Day Accts";#N/A,#N/A,FALSE,"Tickmarks"}</definedName>
    <definedName name="INR" localSheetId="31" hidden="1">{#N/A,#N/A,FALSE,"Aging Summary";#N/A,#N/A,FALSE,"Ratio Analysis";#N/A,#N/A,FALSE,"Test 120 Day Accts";#N/A,#N/A,FALSE,"Tickmarks"}</definedName>
    <definedName name="INR" hidden="1">{#N/A,#N/A,FALSE,"Aging Summary";#N/A,#N/A,FALSE,"Ratio Analysis";#N/A,#N/A,FALSE,"Test 120 Day Accts";#N/A,#N/A,FALSE,"Tickmarks"}</definedName>
    <definedName name="INS">#REF!</definedName>
    <definedName name="Ins.Armados">#REF!</definedName>
    <definedName name="Ins.Conductor">#REF!</definedName>
    <definedName name="Ins.PAT">#REF!</definedName>
    <definedName name="Ins.Postes">#REF!</definedName>
    <definedName name="Ins.Reten">#REF!</definedName>
    <definedName name="Ins.Trafo">#REF!</definedName>
    <definedName name="INSER">#REF!</definedName>
    <definedName name="Insert1" localSheetId="31">#REF!</definedName>
    <definedName name="Insert1">!#REF!</definedName>
    <definedName name="insest">#REF!</definedName>
    <definedName name="inst">#REF!</definedName>
    <definedName name="Inst.">#REF!</definedName>
    <definedName name="INST1">#REF!</definedName>
    <definedName name="INST2">#REF!</definedName>
    <definedName name="INST60_OLD_CITY">#REF!</definedName>
    <definedName name="INST60_OLD_ESC">#REF!</definedName>
    <definedName name="INST60_OLD_PROD">#REF!</definedName>
    <definedName name="INST60_OLD_WAGE">#REF!</definedName>
    <definedName name="Instal_EM">#REF!</definedName>
    <definedName name="instalaciones">#REF!</definedName>
    <definedName name="install_cost" localSheetId="31">#REF!</definedName>
    <definedName name="install_cost">!#REF!</definedName>
    <definedName name="InstallTotal" localSheetId="31">#REF!</definedName>
    <definedName name="InstallTotal">!#REF!</definedName>
    <definedName name="INSTDKADU">#REF!</definedName>
    <definedName name="INSTNFGP">#REF!</definedName>
    <definedName name="INSTNGL4">#REF!</definedName>
    <definedName name="INSTPGM">#REF!</definedName>
    <definedName name="INSTPIPELINE">#REF!</definedName>
    <definedName name="iNSTR" hidden="1">#REF!</definedName>
    <definedName name="INSTR_REMARKS">#REF!</definedName>
    <definedName name="INSTR_STANDS">#REF!</definedName>
    <definedName name="INSTR_TUBING">#REF!</definedName>
    <definedName name="INSTR60_CITY">#REF!</definedName>
    <definedName name="INSTR60_ESC">#REF!</definedName>
    <definedName name="INSTR60_HRS">#REF!</definedName>
    <definedName name="INSTR60_LAB">#REF!</definedName>
    <definedName name="INSTR60_MAT">#REF!</definedName>
    <definedName name="INSTR60_PROD">#REF!</definedName>
    <definedName name="INSTR60_SC">#REF!</definedName>
    <definedName name="INSTR60_SCHRS">#REF!</definedName>
    <definedName name="INSTR60_TOT">#REF!</definedName>
    <definedName name="INSTR60_WAGE">#REF!</definedName>
    <definedName name="Instrument_And_Signal_List_Query">#REF!</definedName>
    <definedName name="INSTRUMENTATION" localSheetId="31">#REF!</definedName>
    <definedName name="INSTRUMENTATION">!#REF!</definedName>
    <definedName name="INSTTANK">#REF!</definedName>
    <definedName name="instun">#REF!</definedName>
    <definedName name="insu">#REF!</definedName>
    <definedName name="INSULATION" localSheetId="31">#REF!</definedName>
    <definedName name="INSULATION">!#REF!</definedName>
    <definedName name="INSUMO" localSheetId="31">#REF!</definedName>
    <definedName name="INSUMO">!#REF!</definedName>
    <definedName name="insumo_">#REF!</definedName>
    <definedName name="INSUMOS">#REF!</definedName>
    <definedName name="Insurance" localSheetId="31">#REF!</definedName>
    <definedName name="Insurance">!#REF!</definedName>
    <definedName name="int" localSheetId="35" hidden="1">{#N/A,#N/A,TRUE,"INGENIERIA";#N/A,#N/A,TRUE,"COMPRAS";#N/A,#N/A,TRUE,"DIRECCION";#N/A,#N/A,TRUE,"RESUMEN"}</definedName>
    <definedName name="int" localSheetId="37" hidden="1">{#N/A,#N/A,TRUE,"INGENIERIA";#N/A,#N/A,TRUE,"COMPRAS";#N/A,#N/A,TRUE,"DIRECCION";#N/A,#N/A,TRUE,"RESUMEN"}</definedName>
    <definedName name="int" localSheetId="36" hidden="1">{#N/A,#N/A,TRUE,"INGENIERIA";#N/A,#N/A,TRUE,"COMPRAS";#N/A,#N/A,TRUE,"DIRECCION";#N/A,#N/A,TRUE,"RESUMEN"}</definedName>
    <definedName name="int" localSheetId="33" hidden="1">{#N/A,#N/A,TRUE,"INGENIERIA";#N/A,#N/A,TRUE,"COMPRAS";#N/A,#N/A,TRUE,"DIRECCION";#N/A,#N/A,TRUE,"RESUMEN"}</definedName>
    <definedName name="int" localSheetId="34" hidden="1">{#N/A,#N/A,TRUE,"INGENIERIA";#N/A,#N/A,TRUE,"COMPRAS";#N/A,#N/A,TRUE,"DIRECCION";#N/A,#N/A,TRUE,"RESUMEN"}</definedName>
    <definedName name="Int" localSheetId="31">#REF!</definedName>
    <definedName name="int" hidden="1">{#N/A,#N/A,TRUE,"INGENIERIA";#N/A,#N/A,TRUE,"COMPRAS";#N/A,#N/A,TRUE,"DIRECCION";#N/A,#N/A,TRUE,"RESUMEN"}</definedName>
    <definedName name="int_1">#REF!</definedName>
    <definedName name="INT_PD_K">#REF!</definedName>
    <definedName name="INT_PD_M">#REF!</definedName>
    <definedName name="INT_YTD_K">#REF!</definedName>
    <definedName name="INT_YTD_M">#REF!</definedName>
    <definedName name="Inte" localSheetId="35" hidden="1">{#N/A,#N/A,FALSE,"SumG";#N/A,#N/A,FALSE,"ElecG";#N/A,#N/A,FALSE,"MechG";#N/A,#N/A,FALSE,"GeotG";#N/A,#N/A,FALSE,"PrcsG";#N/A,#N/A,FALSE,"TunnG";#N/A,#N/A,FALSE,"CivlG";#N/A,#N/A,FALSE,"NtwkG";#N/A,#N/A,FALSE,"EstgG";#N/A,#N/A,FALSE,"PEngG"}</definedName>
    <definedName name="Inte" localSheetId="37" hidden="1">{#N/A,#N/A,FALSE,"SumG";#N/A,#N/A,FALSE,"ElecG";#N/A,#N/A,FALSE,"MechG";#N/A,#N/A,FALSE,"GeotG";#N/A,#N/A,FALSE,"PrcsG";#N/A,#N/A,FALSE,"TunnG";#N/A,#N/A,FALSE,"CivlG";#N/A,#N/A,FALSE,"NtwkG";#N/A,#N/A,FALSE,"EstgG";#N/A,#N/A,FALSE,"PEngG"}</definedName>
    <definedName name="Inte" localSheetId="36" hidden="1">{#N/A,#N/A,FALSE,"SumG";#N/A,#N/A,FALSE,"ElecG";#N/A,#N/A,FALSE,"MechG";#N/A,#N/A,FALSE,"GeotG";#N/A,#N/A,FALSE,"PrcsG";#N/A,#N/A,FALSE,"TunnG";#N/A,#N/A,FALSE,"CivlG";#N/A,#N/A,FALSE,"NtwkG";#N/A,#N/A,FALSE,"EstgG";#N/A,#N/A,FALSE,"PEngG"}</definedName>
    <definedName name="Inte" localSheetId="33" hidden="1">{#N/A,#N/A,FALSE,"SumG";#N/A,#N/A,FALSE,"ElecG";#N/A,#N/A,FALSE,"MechG";#N/A,#N/A,FALSE,"GeotG";#N/A,#N/A,FALSE,"PrcsG";#N/A,#N/A,FALSE,"TunnG";#N/A,#N/A,FALSE,"CivlG";#N/A,#N/A,FALSE,"NtwkG";#N/A,#N/A,FALSE,"EstgG";#N/A,#N/A,FALSE,"PEngG"}</definedName>
    <definedName name="Inte" localSheetId="34" hidden="1">{#N/A,#N/A,FALSE,"SumG";#N/A,#N/A,FALSE,"ElecG";#N/A,#N/A,FALSE,"MechG";#N/A,#N/A,FALSE,"GeotG";#N/A,#N/A,FALSE,"PrcsG";#N/A,#N/A,FALSE,"TunnG";#N/A,#N/A,FALSE,"CivlG";#N/A,#N/A,FALSE,"NtwkG";#N/A,#N/A,FALSE,"EstgG";#N/A,#N/A,FALSE,"PEngG"}</definedName>
    <definedName name="Inte" localSheetId="31" hidden="1">{#N/A,#N/A,FALSE,"SumG";#N/A,#N/A,FALSE,"ElecG";#N/A,#N/A,FALSE,"MechG";#N/A,#N/A,FALSE,"GeotG";#N/A,#N/A,FALSE,"PrcsG";#N/A,#N/A,FALSE,"TunnG";#N/A,#N/A,FALSE,"CivlG";#N/A,#N/A,FALSE,"NtwkG";#N/A,#N/A,FALSE,"EstgG";#N/A,#N/A,FALSE,"PEngG"}</definedName>
    <definedName name="Inte" hidden="1">{#N/A,#N/A,FALSE,"SumG";#N/A,#N/A,FALSE,"ElecG";#N/A,#N/A,FALSE,"MechG";#N/A,#N/A,FALSE,"GeotG";#N/A,#N/A,FALSE,"PrcsG";#N/A,#N/A,FALSE,"TunnG";#N/A,#N/A,FALSE,"CivlG";#N/A,#N/A,FALSE,"NtwkG";#N/A,#N/A,FALSE,"EstgG";#N/A,#N/A,FALSE,"PEngG"}</definedName>
    <definedName name="INTER">#REF!</definedName>
    <definedName name="INTERCENTRAL">#REF!</definedName>
    <definedName name="interes12">#REF!</definedName>
    <definedName name="Intereses" localSheetId="35" hidden="1">{#N/A,#N/A,FALSE,"SumD";#N/A,#N/A,FALSE,"ElecD";#N/A,#N/A,FALSE,"MechD";#N/A,#N/A,FALSE,"GeotD";#N/A,#N/A,FALSE,"PrcsD";#N/A,#N/A,FALSE,"TunnD";#N/A,#N/A,FALSE,"CivlD";#N/A,#N/A,FALSE,"NtwkD";#N/A,#N/A,FALSE,"EstgD";#N/A,#N/A,FALSE,"PEngD"}</definedName>
    <definedName name="Intereses" localSheetId="37" hidden="1">{#N/A,#N/A,FALSE,"SumD";#N/A,#N/A,FALSE,"ElecD";#N/A,#N/A,FALSE,"MechD";#N/A,#N/A,FALSE,"GeotD";#N/A,#N/A,FALSE,"PrcsD";#N/A,#N/A,FALSE,"TunnD";#N/A,#N/A,FALSE,"CivlD";#N/A,#N/A,FALSE,"NtwkD";#N/A,#N/A,FALSE,"EstgD";#N/A,#N/A,FALSE,"PEngD"}</definedName>
    <definedName name="Intereses" localSheetId="36" hidden="1">{#N/A,#N/A,FALSE,"SumD";#N/A,#N/A,FALSE,"ElecD";#N/A,#N/A,FALSE,"MechD";#N/A,#N/A,FALSE,"GeotD";#N/A,#N/A,FALSE,"PrcsD";#N/A,#N/A,FALSE,"TunnD";#N/A,#N/A,FALSE,"CivlD";#N/A,#N/A,FALSE,"NtwkD";#N/A,#N/A,FALSE,"EstgD";#N/A,#N/A,FALSE,"PEngD"}</definedName>
    <definedName name="Intereses" localSheetId="33" hidden="1">{#N/A,#N/A,FALSE,"SumD";#N/A,#N/A,FALSE,"ElecD";#N/A,#N/A,FALSE,"MechD";#N/A,#N/A,FALSE,"GeotD";#N/A,#N/A,FALSE,"PrcsD";#N/A,#N/A,FALSE,"TunnD";#N/A,#N/A,FALSE,"CivlD";#N/A,#N/A,FALSE,"NtwkD";#N/A,#N/A,FALSE,"EstgD";#N/A,#N/A,FALSE,"PEngD"}</definedName>
    <definedName name="Intereses" localSheetId="34" hidden="1">{#N/A,#N/A,FALSE,"SumD";#N/A,#N/A,FALSE,"ElecD";#N/A,#N/A,FALSE,"MechD";#N/A,#N/A,FALSE,"GeotD";#N/A,#N/A,FALSE,"PrcsD";#N/A,#N/A,FALSE,"TunnD";#N/A,#N/A,FALSE,"CivlD";#N/A,#N/A,FALSE,"NtwkD";#N/A,#N/A,FALSE,"EstgD";#N/A,#N/A,FALSE,"PEngD"}</definedName>
    <definedName name="Intereses" localSheetId="31" hidden="1">{#N/A,#N/A,FALSE,"SumD";#N/A,#N/A,FALSE,"ElecD";#N/A,#N/A,FALSE,"MechD";#N/A,#N/A,FALSE,"GeotD";#N/A,#N/A,FALSE,"PrcsD";#N/A,#N/A,FALSE,"TunnD";#N/A,#N/A,FALSE,"CivlD";#N/A,#N/A,FALSE,"NtwkD";#N/A,#N/A,FALSE,"EstgD";#N/A,#N/A,FALSE,"PEngD"}</definedName>
    <definedName name="Intereses" hidden="1">{#N/A,#N/A,FALSE,"SumD";#N/A,#N/A,FALSE,"ElecD";#N/A,#N/A,FALSE,"MechD";#N/A,#N/A,FALSE,"GeotD";#N/A,#N/A,FALSE,"PrcsD";#N/A,#N/A,FALSE,"TunnD";#N/A,#N/A,FALSE,"CivlD";#N/A,#N/A,FALSE,"NtwkD";#N/A,#N/A,FALSE,"EstgD";#N/A,#N/A,FALSE,"PEngD"}</definedName>
    <definedName name="Interest" localSheetId="31">#REF!</definedName>
    <definedName name="Interest">!#REF!</definedName>
    <definedName name="Interest_expense">#REF!</definedName>
    <definedName name="Interest_income">#REF!</definedName>
    <definedName name="Interest_Rate" localSheetId="31">#REF!</definedName>
    <definedName name="Interest_Rate">!#REF!</definedName>
    <definedName name="InterestAppraised" localSheetId="31">#REF!</definedName>
    <definedName name="InterestAppraised">!#REF!</definedName>
    <definedName name="Interferencia">#REF!</definedName>
    <definedName name="INTERMEDIA_I" localSheetId="31">#REF!</definedName>
    <definedName name="INTERMEDIA_I">!#REF!</definedName>
    <definedName name="INTERMEDIO" localSheetId="31">#REF!</definedName>
    <definedName name="INTERMEDIO">!#REF!</definedName>
    <definedName name="INTERNAL__DOORS" localSheetId="31">#REF!</definedName>
    <definedName name="INTERNAL__DOORS">!#REF!</definedName>
    <definedName name="INTERNAL__WALLS__AND__PARTITIONS" localSheetId="31">#REF!</definedName>
    <definedName name="INTERNAL__WALLS__AND__PARTITIONS">!#REF!</definedName>
    <definedName name="intext" localSheetId="31">#REF!</definedName>
    <definedName name="intext">!#REF!</definedName>
    <definedName name="INTL">#REF!</definedName>
    <definedName name="Intl_Oper_Code16" hidden="1">#REF!</definedName>
    <definedName name="Intl_Oper_Code17" hidden="1">#REF!</definedName>
    <definedName name="Intl_Oper_Code21" hidden="1">#REF!</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intro" hidden="1">#REF!</definedName>
    <definedName name="Introducción">#REF!</definedName>
    <definedName name="IntroPrintArea" hidden="1">#REF!</definedName>
    <definedName name="intsub1">#REF!</definedName>
    <definedName name="intsub2">#REF!</definedName>
    <definedName name="inv" localSheetId="35"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inv" localSheetId="37"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inv" localSheetId="36"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inv" localSheetId="33"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inv" localSheetId="34"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inv" localSheetId="31"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inv"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INV_09_FINAL">#REF!</definedName>
    <definedName name="Inv_1" localSheetId="35" hidden="1">{#N/A,#N/A,FALSE,"Aging Summary";#N/A,#N/A,FALSE,"Ratio Analysis";#N/A,#N/A,FALSE,"Test 120 Day Accts";#N/A,#N/A,FALSE,"Tickmarks"}</definedName>
    <definedName name="Inv_1" localSheetId="37" hidden="1">{#N/A,#N/A,FALSE,"Aging Summary";#N/A,#N/A,FALSE,"Ratio Analysis";#N/A,#N/A,FALSE,"Test 120 Day Accts";#N/A,#N/A,FALSE,"Tickmarks"}</definedName>
    <definedName name="Inv_1" localSheetId="36" hidden="1">{#N/A,#N/A,FALSE,"Aging Summary";#N/A,#N/A,FALSE,"Ratio Analysis";#N/A,#N/A,FALSE,"Test 120 Day Accts";#N/A,#N/A,FALSE,"Tickmarks"}</definedName>
    <definedName name="Inv_1" localSheetId="33" hidden="1">{#N/A,#N/A,FALSE,"Aging Summary";#N/A,#N/A,FALSE,"Ratio Analysis";#N/A,#N/A,FALSE,"Test 120 Day Accts";#N/A,#N/A,FALSE,"Tickmarks"}</definedName>
    <definedName name="Inv_1" localSheetId="34" hidden="1">{#N/A,#N/A,FALSE,"Aging Summary";#N/A,#N/A,FALSE,"Ratio Analysis";#N/A,#N/A,FALSE,"Test 120 Day Accts";#N/A,#N/A,FALSE,"Tickmarks"}</definedName>
    <definedName name="Inv_1" localSheetId="31" hidden="1">{#N/A,#N/A,FALSE,"Aging Summary";#N/A,#N/A,FALSE,"Ratio Analysis";#N/A,#N/A,FALSE,"Test 120 Day Accts";#N/A,#N/A,FALSE,"Tickmarks"}</definedName>
    <definedName name="Inv_1" hidden="1">{#N/A,#N/A,FALSE,"Aging Summary";#N/A,#N/A,FALSE,"Ratio Analysis";#N/A,#N/A,FALSE,"Test 120 Day Accts";#N/A,#N/A,FALSE,"Tickmarks"}</definedName>
    <definedName name="INV_HEAD">#REF!</definedName>
    <definedName name="INV_START">#REF!</definedName>
    <definedName name="InvalidOption" localSheetId="31">#REF!</definedName>
    <definedName name="InvalidOption">!#REF!</definedName>
    <definedName name="invc">#REF!</definedName>
    <definedName name="Inventory_Change__increase__decrease">#REF!</definedName>
    <definedName name="inverpem2" localSheetId="31">#REF!</definedName>
    <definedName name="inverpem2">!#REF!</definedName>
    <definedName name="inverperm2" localSheetId="31">#REF!</definedName>
    <definedName name="inverperm2">!#REF!</definedName>
    <definedName name="INVERSI" localSheetId="31">#REF!</definedName>
    <definedName name="INVERSI">!#REF!</definedName>
    <definedName name="Inversion">#REF!</definedName>
    <definedName name="Inversion_0210">#REF!</definedName>
    <definedName name="Inversion_2002">#REF!</definedName>
    <definedName name="Inversión_Actual" localSheetId="31">#REF!</definedName>
    <definedName name="Inversión_Actual">!#REF!</definedName>
    <definedName name="Inversion_Ano">#REF!</definedName>
    <definedName name="Inversiones" localSheetId="31">#REF!</definedName>
    <definedName name="Inversiones">!#REF!</definedName>
    <definedName name="Investments">#REF!</definedName>
    <definedName name="InvInc_Equ" localSheetId="31">#REF!</definedName>
    <definedName name="InvInc_Equ">!#REF!</definedName>
    <definedName name="InvInc_Mat" localSheetId="31">#REF!</definedName>
    <definedName name="InvInc_Mat">!#REF!</definedName>
    <definedName name="Invoice_Table">#REF!</definedName>
    <definedName name="Invoice_Table1">#REF!</definedName>
    <definedName name="INVOLUCRADO">#REF!</definedName>
    <definedName name="io"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io"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io"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io"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io"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io"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io"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IO_DCS" localSheetId="31">#REF!</definedName>
    <definedName name="IO_DCS">!#REF!</definedName>
    <definedName name="IO_PLC" localSheetId="31">#REF!</definedName>
    <definedName name="IO_PLC">!#REF!</definedName>
    <definedName name="io8yuou8y" localSheetId="31" hidden="1">{#N/A,#N/A,TRUE,"Cover";#N/A,#N/A,TRUE,"Conts";#N/A,#N/A,TRUE,"VOS";#N/A,#N/A,TRUE,"Warrington";#N/A,#N/A,TRUE,"Widnes"}</definedName>
    <definedName name="io8yuou8y" hidden="1">{#N/A,#N/A,TRUE,"Cover";#N/A,#N/A,TRUE,"Conts";#N/A,#N/A,TRUE,"VOS";#N/A,#N/A,TRUE,"Warrington";#N/A,#N/A,TRUE,"Widnes"}</definedName>
    <definedName name="ioioioi" localSheetId="35" hidden="1">{#N/A,#N/A,TRUE,"Est. de Fact.";#N/A,#N/A,TRUE,"Capitulo 19";#N/A,#N/A,TRUE,"Proyecto P855"}</definedName>
    <definedName name="ioioioi" localSheetId="37" hidden="1">{#N/A,#N/A,TRUE,"Est. de Fact.";#N/A,#N/A,TRUE,"Capitulo 19";#N/A,#N/A,TRUE,"Proyecto P855"}</definedName>
    <definedName name="ioioioi" localSheetId="36" hidden="1">{#N/A,#N/A,TRUE,"Est. de Fact.";#N/A,#N/A,TRUE,"Capitulo 19";#N/A,#N/A,TRUE,"Proyecto P855"}</definedName>
    <definedName name="ioioioi" localSheetId="33" hidden="1">{#N/A,#N/A,TRUE,"Est. de Fact.";#N/A,#N/A,TRUE,"Capitulo 19";#N/A,#N/A,TRUE,"Proyecto P855"}</definedName>
    <definedName name="ioioioi" localSheetId="34" hidden="1">{#N/A,#N/A,TRUE,"Est. de Fact.";#N/A,#N/A,TRUE,"Capitulo 19";#N/A,#N/A,TRUE,"Proyecto P855"}</definedName>
    <definedName name="ioioioi" localSheetId="31" hidden="1">{#N/A,#N/A,TRUE,"Est. de Fact.";#N/A,#N/A,TRUE,"Capitulo 19";#N/A,#N/A,TRUE,"Proyecto P855"}</definedName>
    <definedName name="ioioioi" hidden="1">{#N/A,#N/A,TRUE,"Est. de Fact.";#N/A,#N/A,TRUE,"Capitulo 19";#N/A,#N/A,TRUE,"Proyecto P855"}</definedName>
    <definedName name="ioiu" localSheetId="35" hidden="1">{#N/A,#N/A,FALSE,"Matrix";#N/A,#N/A,FALSE,"Executive";#N/A,#N/A,FALSE,"Summary"}</definedName>
    <definedName name="ioiu" localSheetId="37" hidden="1">{#N/A,#N/A,FALSE,"Matrix";#N/A,#N/A,FALSE,"Executive";#N/A,#N/A,FALSE,"Summary"}</definedName>
    <definedName name="ioiu" localSheetId="36" hidden="1">{#N/A,#N/A,FALSE,"Matrix";#N/A,#N/A,FALSE,"Executive";#N/A,#N/A,FALSE,"Summary"}</definedName>
    <definedName name="ioiu" localSheetId="33" hidden="1">{#N/A,#N/A,FALSE,"Matrix";#N/A,#N/A,FALSE,"Executive";#N/A,#N/A,FALSE,"Summary"}</definedName>
    <definedName name="ioiu" localSheetId="34" hidden="1">{#N/A,#N/A,FALSE,"Matrix";#N/A,#N/A,FALSE,"Executive";#N/A,#N/A,FALSE,"Summary"}</definedName>
    <definedName name="ioiu" localSheetId="31" hidden="1">{#N/A,#N/A,FALSE,"Matrix";#N/A,#N/A,FALSE,"Executive";#N/A,#N/A,FALSE,"Summary"}</definedName>
    <definedName name="ioiu" hidden="1">{#N/A,#N/A,FALSE,"Matrix";#N/A,#N/A,FALSE,"Executive";#N/A,#N/A,FALSE,"Summary"}</definedName>
    <definedName name="iol" localSheetId="31" hidden="1">{#N/A,#N/A,TRUE,"Cover";#N/A,#N/A,TRUE,"Conts";#N/A,#N/A,TRUE,"VOS";#N/A,#N/A,TRUE,"Warrington";#N/A,#N/A,TRUE,"Widnes"}</definedName>
    <definedName name="iol" hidden="1">{#N/A,#N/A,TRUE,"Cover";#N/A,#N/A,TRUE,"Conts";#N/A,#N/A,TRUE,"VOS";#N/A,#N/A,TRUE,"Warrington";#N/A,#N/A,TRUE,"Widnes"}</definedName>
    <definedName name="ioloiloi" localSheetId="35" hidden="1">{"JAN",#N/A,FALSE,"January"}</definedName>
    <definedName name="ioloiloi" localSheetId="37" hidden="1">{"JAN",#N/A,FALSE,"January"}</definedName>
    <definedName name="ioloiloi" localSheetId="36" hidden="1">{"JAN",#N/A,FALSE,"January"}</definedName>
    <definedName name="ioloiloi" localSheetId="33" hidden="1">{"JAN",#N/A,FALSE,"January"}</definedName>
    <definedName name="ioloiloi" localSheetId="34" hidden="1">{"JAN",#N/A,FALSE,"January"}</definedName>
    <definedName name="ioloiloi" localSheetId="31" hidden="1">{"JAN",#N/A,FALSE,"January"}</definedName>
    <definedName name="ioloiloi" hidden="1">{"JAN",#N/A,FALSE,"January"}</definedName>
    <definedName name="ioopppoiopioippioipo" localSheetId="35" hidden="1">{#N/A,#N/A,FALSE,"Matrix";#N/A,#N/A,FALSE,"Executive";#N/A,#N/A,FALSE,"Summary";#N/A,#N/A,FALSE,"Office1";#N/A,#N/A,FALSE,"Office2";#N/A,#N/A,FALSE,"Office3";#N/A,#N/A,FALSE,"Office4";#N/A,#N/A,FALSE,"Office5";#N/A,#N/A,FALSE,"Office6";#N/A,#N/A,FALSE,"Office7";#N/A,#N/A,FALSE,"Labor"}</definedName>
    <definedName name="ioopppoiopioippioipo" localSheetId="37" hidden="1">{#N/A,#N/A,FALSE,"Matrix";#N/A,#N/A,FALSE,"Executive";#N/A,#N/A,FALSE,"Summary";#N/A,#N/A,FALSE,"Office1";#N/A,#N/A,FALSE,"Office2";#N/A,#N/A,FALSE,"Office3";#N/A,#N/A,FALSE,"Office4";#N/A,#N/A,FALSE,"Office5";#N/A,#N/A,FALSE,"Office6";#N/A,#N/A,FALSE,"Office7";#N/A,#N/A,FALSE,"Labor"}</definedName>
    <definedName name="ioopppoiopioippioipo" localSheetId="36" hidden="1">{#N/A,#N/A,FALSE,"Matrix";#N/A,#N/A,FALSE,"Executive";#N/A,#N/A,FALSE,"Summary";#N/A,#N/A,FALSE,"Office1";#N/A,#N/A,FALSE,"Office2";#N/A,#N/A,FALSE,"Office3";#N/A,#N/A,FALSE,"Office4";#N/A,#N/A,FALSE,"Office5";#N/A,#N/A,FALSE,"Office6";#N/A,#N/A,FALSE,"Office7";#N/A,#N/A,FALSE,"Labor"}</definedName>
    <definedName name="ioopppoiopioippioipo" localSheetId="33" hidden="1">{#N/A,#N/A,FALSE,"Matrix";#N/A,#N/A,FALSE,"Executive";#N/A,#N/A,FALSE,"Summary";#N/A,#N/A,FALSE,"Office1";#N/A,#N/A,FALSE,"Office2";#N/A,#N/A,FALSE,"Office3";#N/A,#N/A,FALSE,"Office4";#N/A,#N/A,FALSE,"Office5";#N/A,#N/A,FALSE,"Office6";#N/A,#N/A,FALSE,"Office7";#N/A,#N/A,FALSE,"Labor"}</definedName>
    <definedName name="ioopppoiopioippioipo" localSheetId="34" hidden="1">{#N/A,#N/A,FALSE,"Matrix";#N/A,#N/A,FALSE,"Executive";#N/A,#N/A,FALSE,"Summary";#N/A,#N/A,FALSE,"Office1";#N/A,#N/A,FALSE,"Office2";#N/A,#N/A,FALSE,"Office3";#N/A,#N/A,FALSE,"Office4";#N/A,#N/A,FALSE,"Office5";#N/A,#N/A,FALSE,"Office6";#N/A,#N/A,FALSE,"Office7";#N/A,#N/A,FALSE,"Labor"}</definedName>
    <definedName name="ioopppoiopioippioipo" localSheetId="31" hidden="1">{#N/A,#N/A,FALSE,"Matrix";#N/A,#N/A,FALSE,"Executive";#N/A,#N/A,FALSE,"Summary";#N/A,#N/A,FALSE,"Office1";#N/A,#N/A,FALSE,"Office2";#N/A,#N/A,FALSE,"Office3";#N/A,#N/A,FALSE,"Office4";#N/A,#N/A,FALSE,"Office5";#N/A,#N/A,FALSE,"Office6";#N/A,#N/A,FALSE,"Office7";#N/A,#N/A,FALSE,"Labor"}</definedName>
    <definedName name="ioopppoiopioippioipo" hidden="1">{#N/A,#N/A,FALSE,"Matrix";#N/A,#N/A,FALSE,"Executive";#N/A,#N/A,FALSE,"Summary";#N/A,#N/A,FALSE,"Office1";#N/A,#N/A,FALSE,"Office2";#N/A,#N/A,FALSE,"Office3";#N/A,#N/A,FALSE,"Office4";#N/A,#N/A,FALSE,"Office5";#N/A,#N/A,FALSE,"Office6";#N/A,#N/A,FALSE,"Office7";#N/A,#N/A,FALSE,"Labor"}</definedName>
    <definedName name="iop"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IOP"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iop"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iop"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iop"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ioykyoyu" localSheetId="31" hidden="1">{#N/A,#N/A,TRUE,"Cover";#N/A,#N/A,TRUE,"Conts";#N/A,#N/A,TRUE,"VOS";#N/A,#N/A,TRUE,"Warrington";#N/A,#N/A,TRUE,"Widnes"}</definedName>
    <definedName name="ioykyoyu" hidden="1">{#N/A,#N/A,TRUE,"Cover";#N/A,#N/A,TRUE,"Conts";#N/A,#N/A,TRUE,"VOS";#N/A,#N/A,TRUE,"Warrington";#N/A,#N/A,TRUE,"Widnes"}</definedName>
    <definedName name="IP_EQUIPOS_STEP_01" localSheetId="31">#REF!</definedName>
    <definedName name="IP_EQUIPOS_STEP_01">!#REF!</definedName>
    <definedName name="IP_EQUIPOS_STEP_01B" localSheetId="31">#REF!</definedName>
    <definedName name="IP_EQUIPOS_STEP_01B">!#REF!</definedName>
    <definedName name="IP_EQUIPOS_STEP_01C" localSheetId="31">#REF!</definedName>
    <definedName name="IP_EQUIPOS_STEP_01C">!#REF!</definedName>
    <definedName name="IP_EQUIPOS_STEP_03">#REF!</definedName>
    <definedName name="IP_EQUIPOS_STEP_04B" localSheetId="31">#REF!</definedName>
    <definedName name="IP_EQUIPOS_STEP_04B">!#REF!</definedName>
    <definedName name="IP_MANO_DE_OBRA_STEP_02" localSheetId="31">#REF!</definedName>
    <definedName name="IP_MANO_DE_OBRA_STEP_02">!#REF!</definedName>
    <definedName name="IP_MANO_DE_OBRA_STEP_02B" localSheetId="31">#REF!</definedName>
    <definedName name="IP_MANO_DE_OBRA_STEP_02B">!#REF!</definedName>
    <definedName name="IP_MANO_DE_OBRA_STEP_04B">#REF!</definedName>
    <definedName name="IPC" localSheetId="31">#REF!</definedName>
    <definedName name="IPC">!#REF!</definedName>
    <definedName name="IPCs" localSheetId="31">#REF!</definedName>
    <definedName name="IPCs">!#REF!</definedName>
    <definedName name="ipm">#REF!</definedName>
    <definedName name="ipmayor">#REF!</definedName>
    <definedName name="IPP" localSheetId="37" hidden="1">{#N/A,#N/A,FALSE,"Engr Data";#N/A,#N/A,FALSE,"Engr Cur";#N/A,#N/A,FALSE,"DsnDraft";#N/A,#N/A,FALSE,"DsnDftCur";#N/A,#N/A,FALSE,"Supports";#N/A,#N/A,FALSE,"SptCur";#N/A,#N/A,FALSE,"Total";#N/A,#N/A,FALSE,"TotCur";#N/A,#N/A,FALSE,"Client";#N/A,#N/A,FALSE,"Instructions"}</definedName>
    <definedName name="IPP" localSheetId="36" hidden="1">{#N/A,#N/A,FALSE,"Engr Data";#N/A,#N/A,FALSE,"Engr Cur";#N/A,#N/A,FALSE,"DsnDraft";#N/A,#N/A,FALSE,"DsnDftCur";#N/A,#N/A,FALSE,"Supports";#N/A,#N/A,FALSE,"SptCur";#N/A,#N/A,FALSE,"Total";#N/A,#N/A,FALSE,"TotCur";#N/A,#N/A,FALSE,"Client";#N/A,#N/A,FALSE,"Instructions"}</definedName>
    <definedName name="IPP" localSheetId="31" hidden="1">{#N/A,#N/A,FALSE,"Engr Data";#N/A,#N/A,FALSE,"Engr Cur";#N/A,#N/A,FALSE,"DsnDraft";#N/A,#N/A,FALSE,"DsnDftCur";#N/A,#N/A,FALSE,"Supports";#N/A,#N/A,FALSE,"SptCur";#N/A,#N/A,FALSE,"Total";#N/A,#N/A,FALSE,"TotCur";#N/A,#N/A,FALSE,"Client";#N/A,#N/A,FALSE,"Instructions"}</definedName>
    <definedName name="IPP" hidden="1">{#N/A,#N/A,FALSE,"Engr Data";#N/A,#N/A,FALSE,"Engr Cur";#N/A,#N/A,FALSE,"DsnDraft";#N/A,#N/A,FALSE,"DsnDftCur";#N/A,#N/A,FALSE,"Supports";#N/A,#N/A,FALSE,"SptCur";#N/A,#N/A,FALSE,"Total";#N/A,#N/A,FALSE,"TotCur";#N/A,#N/A,FALSE,"Client";#N/A,#N/A,FALSE,"Instructions"}</definedName>
    <definedName name="IPPP" localSheetId="37" hidden="1">{#N/A,#N/A,FALSE,"1 PSS";#N/A,#N/A,FALSE,"2 PSS";#N/A,#N/A,FALSE,"CLIENT";#N/A,#N/A,FALSE,"SUM PSS&amp;GM ORIG"}</definedName>
    <definedName name="IPPP" localSheetId="36" hidden="1">{#N/A,#N/A,FALSE,"1 PSS";#N/A,#N/A,FALSE,"2 PSS";#N/A,#N/A,FALSE,"CLIENT";#N/A,#N/A,FALSE,"SUM PSS&amp;GM ORIG"}</definedName>
    <definedName name="IPPP" localSheetId="31" hidden="1">{#N/A,#N/A,FALSE,"1 PSS";#N/A,#N/A,FALSE,"2 PSS";#N/A,#N/A,FALSE,"CLIENT";#N/A,#N/A,FALSE,"SUM PSS&amp;GM ORIG"}</definedName>
    <definedName name="IPPP" hidden="1">{#N/A,#N/A,FALSE,"1 PSS";#N/A,#N/A,FALSE,"2 PSS";#N/A,#N/A,FALSE,"CLIENT";#N/A,#N/A,FALSE,"SUM PSS&amp;GM ORIG"}</definedName>
    <definedName name="ipsgsghsrhr" localSheetId="31">#REF!</definedName>
    <definedName name="ipsgsghsrhr">!#REF!</definedName>
    <definedName name="ipu" localSheetId="31">#REF!</definedName>
    <definedName name="ipu">!#REF!</definedName>
    <definedName name="ipu___0" localSheetId="31">#REF!</definedName>
    <definedName name="ipu___0">!#REF!</definedName>
    <definedName name="ipu___13" localSheetId="31">#REF!</definedName>
    <definedName name="ipu___13">!#REF!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PARENT" hidden="1">"c2144"</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40214.5348726852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38849.451412037</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ir" localSheetId="31">#REF!</definedName>
    <definedName name="ir">!#REF!</definedName>
    <definedName name="IrAlaHoja_formula">#N/A</definedName>
    <definedName name="IrAlaHoja_tc1992">#N/A</definedName>
    <definedName name="IrAlaHoja_tc1993">#N/A</definedName>
    <definedName name="IrAlaHoja_tc1994">#N/A</definedName>
    <definedName name="IrAlaHoja_tc1995">#N/A</definedName>
    <definedName name="IrAlaHoja_tc1996">#N/A</definedName>
    <definedName name="IrAlaHoja_tc1997">#N/A</definedName>
    <definedName name="IrAlaHoja_tc1998">#N/A</definedName>
    <definedName name="IrAlaHoja_tc1999">#N/A</definedName>
    <definedName name="IRD" localSheetId="31">#REF!</definedName>
    <definedName name="IRD">!#REF!</definedName>
    <definedName name="Ireland">#REF!</definedName>
    <definedName name="iron" localSheetId="31">#REF!</definedName>
    <definedName name="iron">!#REF!</definedName>
    <definedName name="IRPD3" localSheetId="31">#REF!</definedName>
    <definedName name="IRPD3">!#REF!</definedName>
    <definedName name="IRRATIPPCon">#REF!</definedName>
    <definedName name="Is" localSheetId="31">#REF!</definedName>
    <definedName name="Is">!#REF!</definedName>
    <definedName name="is.">#REF!</definedName>
    <definedName name="ISAAC" hidden="1">#REF!</definedName>
    <definedName name="ISAD1">#REF!</definedName>
    <definedName name="ISAD2">#REF!</definedName>
    <definedName name="ISBTARIH">#REF!</definedName>
    <definedName name="IsColHidden" hidden="1">FALSE</definedName>
    <definedName name="isd" localSheetId="31">OFFSET(#REF!,-1,0)</definedName>
    <definedName name="isd">OFFSET(!#REF!,-1,0)</definedName>
    <definedName name="IsGroupWorkbook" hidden="1">TRUE</definedName>
    <definedName name="IsLTMColHidden" hidden="1">FALSE</definedName>
    <definedName name="ismailaybi" localSheetId="35" hidden="1">{#N/A,#N/A,FALSE,"11A";#N/A,#N/A,FALSE,"11B";#N/A,#N/A,FALSE,"12A";#N/A,#N/A,FALSE,"12B";#N/A,#N/A,FALSE,"21A"}</definedName>
    <definedName name="ismailaybi" localSheetId="37" hidden="1">{#N/A,#N/A,FALSE,"11A";#N/A,#N/A,FALSE,"11B";#N/A,#N/A,FALSE,"12A";#N/A,#N/A,FALSE,"12B";#N/A,#N/A,FALSE,"21A"}</definedName>
    <definedName name="ismailaybi" localSheetId="36" hidden="1">{#N/A,#N/A,FALSE,"11A";#N/A,#N/A,FALSE,"11B";#N/A,#N/A,FALSE,"12A";#N/A,#N/A,FALSE,"12B";#N/A,#N/A,FALSE,"21A"}</definedName>
    <definedName name="ismailaybi" localSheetId="33" hidden="1">{#N/A,#N/A,FALSE,"11A";#N/A,#N/A,FALSE,"11B";#N/A,#N/A,FALSE,"12A";#N/A,#N/A,FALSE,"12B";#N/A,#N/A,FALSE,"21A"}</definedName>
    <definedName name="ismailaybi" localSheetId="34" hidden="1">{#N/A,#N/A,FALSE,"11A";#N/A,#N/A,FALSE,"11B";#N/A,#N/A,FALSE,"12A";#N/A,#N/A,FALSE,"12B";#N/A,#N/A,FALSE,"21A"}</definedName>
    <definedName name="ismailaybi" localSheetId="31" hidden="1">{#N/A,#N/A,FALSE,"11A";#N/A,#N/A,FALSE,"11B";#N/A,#N/A,FALSE,"12A";#N/A,#N/A,FALSE,"12B";#N/A,#N/A,FALSE,"21A"}</definedName>
    <definedName name="ismailaybi" hidden="1">{#N/A,#N/A,FALSE,"11A";#N/A,#N/A,FALSE,"11B";#N/A,#N/A,FALSE,"12A";#N/A,#N/A,FALSE,"12B";#N/A,#N/A,FALSE,"21A"}</definedName>
    <definedName name="isolator" localSheetId="31">#REF!</definedName>
    <definedName name="isolator">!#REF!</definedName>
    <definedName name="ISORGTHI" localSheetId="35" hidden="1">{#N/A,#N/A,FALSE,"Matrix";#N/A,#N/A,FALSE,"Executive";#N/A,#N/A,FALSE,"Summary";#N/A,#N/A,FALSE,"Office1";#N/A,#N/A,FALSE,"Office2";#N/A,#N/A,FALSE,"Office3";#N/A,#N/A,FALSE,"Office4";#N/A,#N/A,FALSE,"Office5";#N/A,#N/A,FALSE,"Office6";#N/A,#N/A,FALSE,"Office7";#N/A,#N/A,FALSE,"Labor"}</definedName>
    <definedName name="ISORGTHI" localSheetId="37" hidden="1">{#N/A,#N/A,FALSE,"Matrix";#N/A,#N/A,FALSE,"Executive";#N/A,#N/A,FALSE,"Summary";#N/A,#N/A,FALSE,"Office1";#N/A,#N/A,FALSE,"Office2";#N/A,#N/A,FALSE,"Office3";#N/A,#N/A,FALSE,"Office4";#N/A,#N/A,FALSE,"Office5";#N/A,#N/A,FALSE,"Office6";#N/A,#N/A,FALSE,"Office7";#N/A,#N/A,FALSE,"Labor"}</definedName>
    <definedName name="ISORGTHI" localSheetId="36" hidden="1">{#N/A,#N/A,FALSE,"Matrix";#N/A,#N/A,FALSE,"Executive";#N/A,#N/A,FALSE,"Summary";#N/A,#N/A,FALSE,"Office1";#N/A,#N/A,FALSE,"Office2";#N/A,#N/A,FALSE,"Office3";#N/A,#N/A,FALSE,"Office4";#N/A,#N/A,FALSE,"Office5";#N/A,#N/A,FALSE,"Office6";#N/A,#N/A,FALSE,"Office7";#N/A,#N/A,FALSE,"Labor"}</definedName>
    <definedName name="ISORGTHI" localSheetId="33" hidden="1">{#N/A,#N/A,FALSE,"Matrix";#N/A,#N/A,FALSE,"Executive";#N/A,#N/A,FALSE,"Summary";#N/A,#N/A,FALSE,"Office1";#N/A,#N/A,FALSE,"Office2";#N/A,#N/A,FALSE,"Office3";#N/A,#N/A,FALSE,"Office4";#N/A,#N/A,FALSE,"Office5";#N/A,#N/A,FALSE,"Office6";#N/A,#N/A,FALSE,"Office7";#N/A,#N/A,FALSE,"Labor"}</definedName>
    <definedName name="ISORGTHI" localSheetId="34" hidden="1">{#N/A,#N/A,FALSE,"Matrix";#N/A,#N/A,FALSE,"Executive";#N/A,#N/A,FALSE,"Summary";#N/A,#N/A,FALSE,"Office1";#N/A,#N/A,FALSE,"Office2";#N/A,#N/A,FALSE,"Office3";#N/A,#N/A,FALSE,"Office4";#N/A,#N/A,FALSE,"Office5";#N/A,#N/A,FALSE,"Office6";#N/A,#N/A,FALSE,"Office7";#N/A,#N/A,FALSE,"Labor"}</definedName>
    <definedName name="ISORGTHI" localSheetId="31" hidden="1">{#N/A,#N/A,FALSE,"Matrix";#N/A,#N/A,FALSE,"Executive";#N/A,#N/A,FALSE,"Summary";#N/A,#N/A,FALSE,"Office1";#N/A,#N/A,FALSE,"Office2";#N/A,#N/A,FALSE,"Office3";#N/A,#N/A,FALSE,"Office4";#N/A,#N/A,FALSE,"Office5";#N/A,#N/A,FALSE,"Office6";#N/A,#N/A,FALSE,"Office7";#N/A,#N/A,FALSE,"Labor"}</definedName>
    <definedName name="ISORGTHI" hidden="1">{#N/A,#N/A,FALSE,"Matrix";#N/A,#N/A,FALSE,"Executive";#N/A,#N/A,FALSE,"Summary";#N/A,#N/A,FALSE,"Office1";#N/A,#N/A,FALSE,"Office2";#N/A,#N/A,FALSE,"Office3";#N/A,#N/A,FALSE,"Office4";#N/A,#N/A,FALSE,"Office5";#N/A,#N/A,FALSE,"Office6";#N/A,#N/A,FALSE,"Office7";#N/A,#N/A,FALSE,"Labor"}</definedName>
    <definedName name="ISP">#REF!</definedName>
    <definedName name="Israel">#REF!</definedName>
    <definedName name="IsSecureRevolver" localSheetId="31" hidden="1">#REF!</definedName>
    <definedName name="IsSecureRevolver" hidden="1">#REF!</definedName>
    <definedName name="IsSecureSenior1" localSheetId="35" hidden="1">#REF!</definedName>
    <definedName name="IsSecureSenior1" localSheetId="36" hidden="1">#REF!</definedName>
    <definedName name="IsSecureSenior1" localSheetId="33" hidden="1">#REF!</definedName>
    <definedName name="IsSecureSenior1" localSheetId="34" hidden="1">#REF!</definedName>
    <definedName name="IsSecureSenior1" localSheetId="31" hidden="1">#REF!</definedName>
    <definedName name="IsSecureSenior1" hidden="1">#REF!</definedName>
    <definedName name="IsSecureSenior2" localSheetId="35" hidden="1">#REF!</definedName>
    <definedName name="IsSecureSenior2" localSheetId="36" hidden="1">#REF!</definedName>
    <definedName name="IsSecureSenior2" localSheetId="33" hidden="1">#REF!</definedName>
    <definedName name="IsSecureSenior2" localSheetId="34" hidden="1">#REF!</definedName>
    <definedName name="IsSecureSenior2" localSheetId="31" hidden="1">#REF!</definedName>
    <definedName name="IsSecureSenior2" hidden="1">#REF!</definedName>
    <definedName name="IsSecureSenior3" localSheetId="36" hidden="1">#REF!</definedName>
    <definedName name="IsSecureSenior3" hidden="1">#REF!</definedName>
    <definedName name="IsSecureSenior4" localSheetId="36" hidden="1">#REF!</definedName>
    <definedName name="IsSecureSenior4" hidden="1">#REF!</definedName>
    <definedName name="IsSecureSenior5" localSheetId="36" hidden="1">#REF!</definedName>
    <definedName name="IsSecureSenior5" hidden="1">#REF!</definedName>
    <definedName name="IsSecureSenior6" localSheetId="36" hidden="1">#REF!</definedName>
    <definedName name="IsSecureSenior6" hidden="1">#REF!</definedName>
    <definedName name="IsSecureSenior7" localSheetId="36" hidden="1">#REF!</definedName>
    <definedName name="IsSecureSenior7" hidden="1">#REF!</definedName>
    <definedName name="Issu_Date">#REF!</definedName>
    <definedName name="ISSUE" localSheetId="31">#REF!</definedName>
    <definedName name="ISSUE">!#REF!</definedName>
    <definedName name="IssueDate" localSheetId="31">#REF!</definedName>
    <definedName name="IssueDate">!#REF!</definedName>
    <definedName name="IssueSeqNo" localSheetId="31">#REF!</definedName>
    <definedName name="IssueSeqNo">!#REF!</definedName>
    <definedName name="ITALIA">#REF!</definedName>
    <definedName name="Italy">#REF!</definedName>
    <definedName name="ITEM" localSheetId="31">#REF!</definedName>
    <definedName name="ITEM">!#REF!</definedName>
    <definedName name="ÍTEM"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itemc">#REF!</definedName>
    <definedName name="Itemizado">#REF!</definedName>
    <definedName name="ItemList">#REF!</definedName>
    <definedName name="Items">#REF!</definedName>
    <definedName name="iteration">#REF!</definedName>
    <definedName name="Iterations" localSheetId="31">#REF!</definedName>
    <definedName name="Iterations">!#REF!</definedName>
    <definedName name="ITL">#REF!</definedName>
    <definedName name="ITL_bud">#REF!</definedName>
    <definedName name="itruoyojmc" localSheetId="35" hidden="1">{#N/A,#N/A,FALSE,"SumD";#N/A,#N/A,FALSE,"ElecD";#N/A,#N/A,FALSE,"MechD";#N/A,#N/A,FALSE,"GeotD";#N/A,#N/A,FALSE,"PrcsD";#N/A,#N/A,FALSE,"TunnD";#N/A,#N/A,FALSE,"CivlD";#N/A,#N/A,FALSE,"NtwkD";#N/A,#N/A,FALSE,"EstgD";#N/A,#N/A,FALSE,"PEngD"}</definedName>
    <definedName name="itruoyojmc" localSheetId="37" hidden="1">{#N/A,#N/A,FALSE,"SumD";#N/A,#N/A,FALSE,"ElecD";#N/A,#N/A,FALSE,"MechD";#N/A,#N/A,FALSE,"GeotD";#N/A,#N/A,FALSE,"PrcsD";#N/A,#N/A,FALSE,"TunnD";#N/A,#N/A,FALSE,"CivlD";#N/A,#N/A,FALSE,"NtwkD";#N/A,#N/A,FALSE,"EstgD";#N/A,#N/A,FALSE,"PEngD"}</definedName>
    <definedName name="itruoyojmc" localSheetId="36" hidden="1">{#N/A,#N/A,FALSE,"SumD";#N/A,#N/A,FALSE,"ElecD";#N/A,#N/A,FALSE,"MechD";#N/A,#N/A,FALSE,"GeotD";#N/A,#N/A,FALSE,"PrcsD";#N/A,#N/A,FALSE,"TunnD";#N/A,#N/A,FALSE,"CivlD";#N/A,#N/A,FALSE,"NtwkD";#N/A,#N/A,FALSE,"EstgD";#N/A,#N/A,FALSE,"PEngD"}</definedName>
    <definedName name="itruoyojmc" localSheetId="33" hidden="1">{#N/A,#N/A,FALSE,"SumD";#N/A,#N/A,FALSE,"ElecD";#N/A,#N/A,FALSE,"MechD";#N/A,#N/A,FALSE,"GeotD";#N/A,#N/A,FALSE,"PrcsD";#N/A,#N/A,FALSE,"TunnD";#N/A,#N/A,FALSE,"CivlD";#N/A,#N/A,FALSE,"NtwkD";#N/A,#N/A,FALSE,"EstgD";#N/A,#N/A,FALSE,"PEngD"}</definedName>
    <definedName name="itruoyojmc" localSheetId="34" hidden="1">{#N/A,#N/A,FALSE,"SumD";#N/A,#N/A,FALSE,"ElecD";#N/A,#N/A,FALSE,"MechD";#N/A,#N/A,FALSE,"GeotD";#N/A,#N/A,FALSE,"PrcsD";#N/A,#N/A,FALSE,"TunnD";#N/A,#N/A,FALSE,"CivlD";#N/A,#N/A,FALSE,"NtwkD";#N/A,#N/A,FALSE,"EstgD";#N/A,#N/A,FALSE,"PEngD"}</definedName>
    <definedName name="itruoyojmc" localSheetId="31"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 localSheetId="35" hidden="1">{"CI+GG(BASE)",#N/A,FALSE,"CI+GG(BASE)";"GG",#N/A,FALSE,"CI+GG(BASE)";"CI",#N/A,FALSE,"CI+GG(BASE)"}</definedName>
    <definedName name="iu" localSheetId="37" hidden="1">{"CI+GG(BASE)",#N/A,FALSE,"CI+GG(BASE)";"GG",#N/A,FALSE,"CI+GG(BASE)";"CI",#N/A,FALSE,"CI+GG(BASE)"}</definedName>
    <definedName name="iu" localSheetId="36" hidden="1">{"CI+GG(BASE)",#N/A,FALSE,"CI+GG(BASE)";"GG",#N/A,FALSE,"CI+GG(BASE)";"CI",#N/A,FALSE,"CI+GG(BASE)"}</definedName>
    <definedName name="iu" localSheetId="33" hidden="1">{"CI+GG(BASE)",#N/A,FALSE,"CI+GG(BASE)";"GG",#N/A,FALSE,"CI+GG(BASE)";"CI",#N/A,FALSE,"CI+GG(BASE)"}</definedName>
    <definedName name="iu" localSheetId="34" hidden="1">{"CI+GG(BASE)",#N/A,FALSE,"CI+GG(BASE)";"GG",#N/A,FALSE,"CI+GG(BASE)";"CI",#N/A,FALSE,"CI+GG(BASE)"}</definedName>
    <definedName name="iu" localSheetId="31" hidden="1">{"CI+GG(BASE)",#N/A,FALSE,"CI+GG(BASE)";"GG",#N/A,FALSE,"CI+GG(BASE)";"CI",#N/A,FALSE,"CI+GG(BASE)"}</definedName>
    <definedName name="iu" hidden="1">{"CI+GG(BASE)",#N/A,FALSE,"CI+GG(BASE)";"GG",#N/A,FALSE,"CI+GG(BASE)";"CI",#N/A,FALSE,"CI+GG(BASE)"}</definedName>
    <definedName name="IU_ABRIL00" localSheetId="31">#REF!</definedName>
    <definedName name="IU_ABRIL00">!#REF!</definedName>
    <definedName name="IU_ABRIL99" localSheetId="31">#REF!</definedName>
    <definedName name="IU_ABRIL99">!#REF!</definedName>
    <definedName name="IU_AGOSTO99" localSheetId="31">#REF!</definedName>
    <definedName name="IU_AGOSTO99">!#REF!</definedName>
    <definedName name="IU_BASE" localSheetId="31">#REF!</definedName>
    <definedName name="IU_BASE">!#REF!</definedName>
    <definedName name="IU_DICIEMBRE98" localSheetId="31">#REF!</definedName>
    <definedName name="IU_DICIEMBRE98">!#REF!</definedName>
    <definedName name="IU_DICIEMBRE99" localSheetId="31">#REF!</definedName>
    <definedName name="IU_DICIEMBRE99">!#REF!</definedName>
    <definedName name="IU_ENERO00" localSheetId="31">#REF!</definedName>
    <definedName name="IU_ENERO00">!#REF!</definedName>
    <definedName name="IU_ENERO99" localSheetId="31">#REF!</definedName>
    <definedName name="IU_ENERO99">!#REF!</definedName>
    <definedName name="IU_FEBRERO00" localSheetId="31">#REF!</definedName>
    <definedName name="IU_FEBRERO00">!#REF!</definedName>
    <definedName name="IU_FEBRERO99" localSheetId="31">#REF!</definedName>
    <definedName name="IU_FEBRERO99">!#REF!</definedName>
    <definedName name="IU_JULIO99" localSheetId="31">#REF!</definedName>
    <definedName name="IU_JULIO99">!#REF!</definedName>
    <definedName name="IU_JUNIO99" localSheetId="31">#REF!</definedName>
    <definedName name="IU_JUNIO99">!#REF!</definedName>
    <definedName name="IU_MARZO00" localSheetId="31">#REF!</definedName>
    <definedName name="IU_MARZO00">!#REF!</definedName>
    <definedName name="IU_MARZO99" localSheetId="31">#REF!</definedName>
    <definedName name="IU_MARZO99">!#REF!</definedName>
    <definedName name="IU_MAYO00" localSheetId="31">#REF!</definedName>
    <definedName name="IU_MAYO00">!#REF!</definedName>
    <definedName name="IU_MAYO99" localSheetId="31">#REF!</definedName>
    <definedName name="IU_MAYO99">!#REF!</definedName>
    <definedName name="IU_NOVIEMBRE99" localSheetId="31">#REF!</definedName>
    <definedName name="IU_NOVIEMBRE99">!#REF!</definedName>
    <definedName name="IU_OCTUBRE99" localSheetId="31">#REF!</definedName>
    <definedName name="IU_OCTUBRE99">!#REF!</definedName>
    <definedName name="IU_SEPTIEMBRE99" localSheetId="31">#REF!</definedName>
    <definedName name="IU_SEPTIEMBRE99">!#REF!</definedName>
    <definedName name="iuh">#REF!</definedName>
    <definedName name="iui" localSheetId="31" hidden="1">{#N/A,#N/A,TRUE,"Cover";#N/A,#N/A,TRUE,"Conts";#N/A,#N/A,TRUE,"VOS";#N/A,#N/A,TRUE,"Warrington";#N/A,#N/A,TRUE,"Widnes"}</definedName>
    <definedName name="iui" hidden="1">{#N/A,#N/A,TRUE,"Cover";#N/A,#N/A,TRUE,"Conts";#N/A,#N/A,TRUE,"VOS";#N/A,#N/A,TRUE,"Warrington";#N/A,#N/A,TRUE,"Widnes"}</definedName>
    <definedName name="iuk" localSheetId="35" hidden="1">{#N/A,#N/A,TRUE,"INGENIERIA";#N/A,#N/A,TRUE,"COMPRAS";#N/A,#N/A,TRUE,"DIRECCION";#N/A,#N/A,TRUE,"RESUMEN"}</definedName>
    <definedName name="iuk" localSheetId="37" hidden="1">{#N/A,#N/A,TRUE,"INGENIERIA";#N/A,#N/A,TRUE,"COMPRAS";#N/A,#N/A,TRUE,"DIRECCION";#N/A,#N/A,TRUE,"RESUMEN"}</definedName>
    <definedName name="iuk" localSheetId="36" hidden="1">{#N/A,#N/A,TRUE,"INGENIERIA";#N/A,#N/A,TRUE,"COMPRAS";#N/A,#N/A,TRUE,"DIRECCION";#N/A,#N/A,TRUE,"RESUMEN"}</definedName>
    <definedName name="iuk" localSheetId="33" hidden="1">{#N/A,#N/A,TRUE,"INGENIERIA";#N/A,#N/A,TRUE,"COMPRAS";#N/A,#N/A,TRUE,"DIRECCION";#N/A,#N/A,TRUE,"RESUMEN"}</definedName>
    <definedName name="iuk" localSheetId="34" hidden="1">{#N/A,#N/A,TRUE,"INGENIERIA";#N/A,#N/A,TRUE,"COMPRAS";#N/A,#N/A,TRUE,"DIRECCION";#N/A,#N/A,TRUE,"RESUMEN"}</definedName>
    <definedName name="iuk" localSheetId="31" hidden="1">{#N/A,#N/A,TRUE,"Cover";#N/A,#N/A,TRUE,"Conts";#N/A,#N/A,TRUE,"VOS";#N/A,#N/A,TRUE,"Warrington";#N/A,#N/A,TRUE,"Widnes"}</definedName>
    <definedName name="iuk" hidden="1">{#N/A,#N/A,TRUE,"INGENIERIA";#N/A,#N/A,TRUE,"COMPRAS";#N/A,#N/A,TRUE,"DIRECCION";#N/A,#N/A,TRUE,"RESUMEN"}</definedName>
    <definedName name="iulouy" localSheetId="31" hidden="1">{#N/A,#N/A,TRUE,"Cover";#N/A,#N/A,TRUE,"Conts";#N/A,#N/A,TRUE,"VOS";#N/A,#N/A,TRUE,"Warrington";#N/A,#N/A,TRUE,"Widnes"}</definedName>
    <definedName name="iulouy" hidden="1">{#N/A,#N/A,TRUE,"Cover";#N/A,#N/A,TRUE,"Conts";#N/A,#N/A,TRUE,"VOS";#N/A,#N/A,TRUE,"Warrington";#N/A,#N/A,TRUE,"Widnes"}</definedName>
    <definedName name="IUUIIU" localSheetId="35" hidden="1">{#N/A,#N/A,FALSE,"Aging Summary";#N/A,#N/A,FALSE,"Ratio Analysis";#N/A,#N/A,FALSE,"Test 120 Day Accts";#N/A,#N/A,FALSE,"Tickmarks"}</definedName>
    <definedName name="IUUIIU" localSheetId="37" hidden="1">{#N/A,#N/A,FALSE,"Aging Summary";#N/A,#N/A,FALSE,"Ratio Analysis";#N/A,#N/A,FALSE,"Test 120 Day Accts";#N/A,#N/A,FALSE,"Tickmarks"}</definedName>
    <definedName name="IUUIIU" localSheetId="36" hidden="1">{#N/A,#N/A,FALSE,"Aging Summary";#N/A,#N/A,FALSE,"Ratio Analysis";#N/A,#N/A,FALSE,"Test 120 Day Accts";#N/A,#N/A,FALSE,"Tickmarks"}</definedName>
    <definedName name="IUUIIU" localSheetId="33" hidden="1">{#N/A,#N/A,FALSE,"Aging Summary";#N/A,#N/A,FALSE,"Ratio Analysis";#N/A,#N/A,FALSE,"Test 120 Day Accts";#N/A,#N/A,FALSE,"Tickmarks"}</definedName>
    <definedName name="IUUIIU" localSheetId="34" hidden="1">{#N/A,#N/A,FALSE,"Aging Summary";#N/A,#N/A,FALSE,"Ratio Analysis";#N/A,#N/A,FALSE,"Test 120 Day Accts";#N/A,#N/A,FALSE,"Tickmarks"}</definedName>
    <definedName name="IUUIIU" localSheetId="31" hidden="1">{#N/A,#N/A,FALSE,"Aging Summary";#N/A,#N/A,FALSE,"Ratio Analysis";#N/A,#N/A,FALSE,"Test 120 Day Accts";#N/A,#N/A,FALSE,"Tickmarks"}</definedName>
    <definedName name="IUUIIU" hidden="1">{#N/A,#N/A,FALSE,"Aging Summary";#N/A,#N/A,FALSE,"Ratio Analysis";#N/A,#N/A,FALSE,"Test 120 Day Accts";#N/A,#N/A,FALSE,"Tickmarks"}</definedName>
    <definedName name="IUUIIU_1" localSheetId="35" hidden="1">{#N/A,#N/A,FALSE,"Aging Summary";#N/A,#N/A,FALSE,"Ratio Analysis";#N/A,#N/A,FALSE,"Test 120 Day Accts";#N/A,#N/A,FALSE,"Tickmarks"}</definedName>
    <definedName name="IUUIIU_1" localSheetId="37" hidden="1">{#N/A,#N/A,FALSE,"Aging Summary";#N/A,#N/A,FALSE,"Ratio Analysis";#N/A,#N/A,FALSE,"Test 120 Day Accts";#N/A,#N/A,FALSE,"Tickmarks"}</definedName>
    <definedName name="IUUIIU_1" localSheetId="36" hidden="1">{#N/A,#N/A,FALSE,"Aging Summary";#N/A,#N/A,FALSE,"Ratio Analysis";#N/A,#N/A,FALSE,"Test 120 Day Accts";#N/A,#N/A,FALSE,"Tickmarks"}</definedName>
    <definedName name="IUUIIU_1" localSheetId="33" hidden="1">{#N/A,#N/A,FALSE,"Aging Summary";#N/A,#N/A,FALSE,"Ratio Analysis";#N/A,#N/A,FALSE,"Test 120 Day Accts";#N/A,#N/A,FALSE,"Tickmarks"}</definedName>
    <definedName name="IUUIIU_1" localSheetId="34" hidden="1">{#N/A,#N/A,FALSE,"Aging Summary";#N/A,#N/A,FALSE,"Ratio Analysis";#N/A,#N/A,FALSE,"Test 120 Day Accts";#N/A,#N/A,FALSE,"Tickmarks"}</definedName>
    <definedName name="IUUIIU_1" localSheetId="31" hidden="1">{#N/A,#N/A,FALSE,"Aging Summary";#N/A,#N/A,FALSE,"Ratio Analysis";#N/A,#N/A,FALSE,"Test 120 Day Accts";#N/A,#N/A,FALSE,"Tickmarks"}</definedName>
    <definedName name="IUUIIU_1" hidden="1">{#N/A,#N/A,FALSE,"Aging Summary";#N/A,#N/A,FALSE,"Ratio Analysis";#N/A,#N/A,FALSE,"Test 120 Day Accts";#N/A,#N/A,FALSE,"Tickmarks"}</definedName>
    <definedName name="IUYTR" hidden="1">#REF!</definedName>
    <definedName name="IVA">#REF!</definedName>
    <definedName name="IVA_bienes_importados">#REF!</definedName>
    <definedName name="Ivory_Coast">#REF!</definedName>
    <definedName name="Ix" localSheetId="31">#REF!</definedName>
    <definedName name="Ix">!#REF!</definedName>
    <definedName name="Ix1f" localSheetId="31">#REF!</definedName>
    <definedName name="Ix1f">!#REF!</definedName>
    <definedName name="Iy" localSheetId="31">#REF!</definedName>
    <definedName name="Iy">!#REF!</definedName>
    <definedName name="Iz" localSheetId="31">#REF!</definedName>
    <definedName name="Iz">!#REF!</definedName>
    <definedName name="Iz1f" localSheetId="31">#REF!</definedName>
    <definedName name="Iz1f">!#REF!</definedName>
    <definedName name="j" localSheetId="35" hidden="1">{"CI+GG(BASE)",#N/A,FALSE,"CI+GG(BASE)";"GG",#N/A,FALSE,"CI+GG(BASE)";"CI",#N/A,FALSE,"CI+GG(BASE)"}</definedName>
    <definedName name="j" localSheetId="37" hidden="1">{"CI+GG(BASE)",#N/A,FALSE,"CI+GG(BASE)";"GG",#N/A,FALSE,"CI+GG(BASE)";"CI",#N/A,FALSE,"CI+GG(BASE)"}</definedName>
    <definedName name="j" localSheetId="36" hidden="1">{"CI+GG(BASE)",#N/A,FALSE,"CI+GG(BASE)";"GG",#N/A,FALSE,"CI+GG(BASE)";"CI",#N/A,FALSE,"CI+GG(BASE)"}</definedName>
    <definedName name="j" localSheetId="33" hidden="1">{"CI+GG(BASE)",#N/A,FALSE,"CI+GG(BASE)";"GG",#N/A,FALSE,"CI+GG(BASE)";"CI",#N/A,FALSE,"CI+GG(BASE)"}</definedName>
    <definedName name="j" localSheetId="34" hidden="1">{"CI+GG(BASE)",#N/A,FALSE,"CI+GG(BASE)";"GG",#N/A,FALSE,"CI+GG(BASE)";"CI",#N/A,FALSE,"CI+GG(BASE)"}</definedName>
    <definedName name="j" localSheetId="31">#REF!</definedName>
    <definedName name="J" hidden="1">#REF!</definedName>
    <definedName name="J.Ramos" localSheetId="31">#REF!</definedName>
    <definedName name="J.Ramos">!#REF!</definedName>
    <definedName name="j_1" localSheetId="35" hidden="1">{#N/A,#N/A,FALSE,"minas";#N/A,#N/A,FALSE,"Total_OC015";#N/A,#N/A,FALSE,"ADMIN";#N/A,#N/A,FALSE,"PROCES";#N/A,#N/A,FALSE,"civil";#N/A,#N/A,FALSE,"CAÑER";#N/A,#N/A,FALSE,"ELEC";#N/A,#N/A,FALSE,"INSTR";#N/A,#N/A,FALSE,"PDS";#N/A,#N/A,FALSE,"mecan"}</definedName>
    <definedName name="j_1" localSheetId="37" hidden="1">{#N/A,#N/A,FALSE,"minas";#N/A,#N/A,FALSE,"Total_OC015";#N/A,#N/A,FALSE,"ADMIN";#N/A,#N/A,FALSE,"PROCES";#N/A,#N/A,FALSE,"civil";#N/A,#N/A,FALSE,"CAÑER";#N/A,#N/A,FALSE,"ELEC";#N/A,#N/A,FALSE,"INSTR";#N/A,#N/A,FALSE,"PDS";#N/A,#N/A,FALSE,"mecan"}</definedName>
    <definedName name="j_1" localSheetId="36" hidden="1">{#N/A,#N/A,FALSE,"minas";#N/A,#N/A,FALSE,"Total_OC015";#N/A,#N/A,FALSE,"ADMIN";#N/A,#N/A,FALSE,"PROCES";#N/A,#N/A,FALSE,"civil";#N/A,#N/A,FALSE,"CAÑER";#N/A,#N/A,FALSE,"ELEC";#N/A,#N/A,FALSE,"INSTR";#N/A,#N/A,FALSE,"PDS";#N/A,#N/A,FALSE,"mecan"}</definedName>
    <definedName name="j_1" localSheetId="33" hidden="1">{#N/A,#N/A,FALSE,"minas";#N/A,#N/A,FALSE,"Total_OC015";#N/A,#N/A,FALSE,"ADMIN";#N/A,#N/A,FALSE,"PROCES";#N/A,#N/A,FALSE,"civil";#N/A,#N/A,FALSE,"CAÑER";#N/A,#N/A,FALSE,"ELEC";#N/A,#N/A,FALSE,"INSTR";#N/A,#N/A,FALSE,"PDS";#N/A,#N/A,FALSE,"mecan"}</definedName>
    <definedName name="j_1" localSheetId="34" hidden="1">{#N/A,#N/A,FALSE,"minas";#N/A,#N/A,FALSE,"Total_OC015";#N/A,#N/A,FALSE,"ADMIN";#N/A,#N/A,FALSE,"PROCES";#N/A,#N/A,FALSE,"civil";#N/A,#N/A,FALSE,"CAÑER";#N/A,#N/A,FALSE,"ELEC";#N/A,#N/A,FALSE,"INSTR";#N/A,#N/A,FALSE,"PDS";#N/A,#N/A,FALSE,"mecan"}</definedName>
    <definedName name="j_1" localSheetId="31" hidden="1">{#N/A,#N/A,FALSE,"minas";#N/A,#N/A,FALSE,"Total_OC015";#N/A,#N/A,FALSE,"ADMIN";#N/A,#N/A,FALSE,"PROCES";#N/A,#N/A,FALSE,"civil";#N/A,#N/A,FALSE,"CAÑER";#N/A,#N/A,FALSE,"ELEC";#N/A,#N/A,FALSE,"INSTR";#N/A,#N/A,FALSE,"PDS";#N/A,#N/A,FALSE,"mecan"}</definedName>
    <definedName name="j_1" hidden="1">{#N/A,#N/A,FALSE,"minas";#N/A,#N/A,FALSE,"Total_OC015";#N/A,#N/A,FALSE,"ADMIN";#N/A,#N/A,FALSE,"PROCES";#N/A,#N/A,FALSE,"civil";#N/A,#N/A,FALSE,"CAÑER";#N/A,#N/A,FALSE,"ELEC";#N/A,#N/A,FALSE,"INSTR";#N/A,#N/A,FALSE,"PDS";#N/A,#N/A,FALSE,"mecan"}</definedName>
    <definedName name="J_22" localSheetId="31">#REF!</definedName>
    <definedName name="J_22">!#REF!</definedName>
    <definedName name="J_Metalwork" localSheetId="31">#REF!</definedName>
    <definedName name="J_Metalwork">!#REF!</definedName>
    <definedName name="J225Ç">#REF!</definedName>
    <definedName name="j3255ç">#REF!</definedName>
    <definedName name="J330Ç">#REF!</definedName>
    <definedName name="ja"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cobs"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garfreiy" localSheetId="35" hidden="1">{#N/A,#N/A,FALSE,"Total_OC015";#N/A,#N/A,FALSE,"ADMIN";#N/A,#N/A,FALSE,"PROCES";#N/A,#N/A,FALSE,"mecan";#N/A,#N/A,FALSE,"civil";#N/A,#N/A,FALSE,"CAÑER";#N/A,#N/A,FALSE,"ELEC";#N/A,#N/A,FALSE,"INSTR"}</definedName>
    <definedName name="jagarfreiy" localSheetId="37" hidden="1">{#N/A,#N/A,FALSE,"Total_OC015";#N/A,#N/A,FALSE,"ADMIN";#N/A,#N/A,FALSE,"PROCES";#N/A,#N/A,FALSE,"mecan";#N/A,#N/A,FALSE,"civil";#N/A,#N/A,FALSE,"CAÑER";#N/A,#N/A,FALSE,"ELEC";#N/A,#N/A,FALSE,"INSTR"}</definedName>
    <definedName name="jagarfreiy" localSheetId="36" hidden="1">{#N/A,#N/A,FALSE,"Total_OC015";#N/A,#N/A,FALSE,"ADMIN";#N/A,#N/A,FALSE,"PROCES";#N/A,#N/A,FALSE,"mecan";#N/A,#N/A,FALSE,"civil";#N/A,#N/A,FALSE,"CAÑER";#N/A,#N/A,FALSE,"ELEC";#N/A,#N/A,FALSE,"INSTR"}</definedName>
    <definedName name="jagarfreiy" localSheetId="33" hidden="1">{#N/A,#N/A,FALSE,"Total_OC015";#N/A,#N/A,FALSE,"ADMIN";#N/A,#N/A,FALSE,"PROCES";#N/A,#N/A,FALSE,"mecan";#N/A,#N/A,FALSE,"civil";#N/A,#N/A,FALSE,"CAÑER";#N/A,#N/A,FALSE,"ELEC";#N/A,#N/A,FALSE,"INSTR"}</definedName>
    <definedName name="jagarfreiy" localSheetId="34" hidden="1">{#N/A,#N/A,FALSE,"Total_OC015";#N/A,#N/A,FALSE,"ADMIN";#N/A,#N/A,FALSE,"PROCES";#N/A,#N/A,FALSE,"mecan";#N/A,#N/A,FALSE,"civil";#N/A,#N/A,FALSE,"CAÑER";#N/A,#N/A,FALSE,"ELEC";#N/A,#N/A,FALSE,"INSTR"}</definedName>
    <definedName name="jagarfreiy" localSheetId="31" hidden="1">{#N/A,#N/A,FALSE,"Total_OC015";#N/A,#N/A,FALSE,"ADMIN";#N/A,#N/A,FALSE,"PROCES";#N/A,#N/A,FALSE,"mecan";#N/A,#N/A,FALSE,"civil";#N/A,#N/A,FALSE,"CAÑER";#N/A,#N/A,FALSE,"ELEC";#N/A,#N/A,FALSE,"INSTR"}</definedName>
    <definedName name="jagarfreiy" hidden="1">{#N/A,#N/A,FALSE,"Total_OC015";#N/A,#N/A,FALSE,"ADMIN";#N/A,#N/A,FALSE,"PROCES";#N/A,#N/A,FALSE,"mecan";#N/A,#N/A,FALSE,"civil";#N/A,#N/A,FALSE,"CAÑER";#N/A,#N/A,FALSE,"ELEC";#N/A,#N/A,FALSE,"INSTR"}</definedName>
    <definedName name="JAIRO" localSheetId="35" hidden="1">{#N/A,#N/A,FALSE,"GERAL";#N/A,#N/A,FALSE,"012-96";#N/A,#N/A,FALSE,"018-96";#N/A,#N/A,FALSE,"027-96";#N/A,#N/A,FALSE,"059-96";#N/A,#N/A,FALSE,"076-96";#N/A,#N/A,FALSE,"019-97";#N/A,#N/A,FALSE,"021-97";#N/A,#N/A,FALSE,"022-97";#N/A,#N/A,FALSE,"028-97"}</definedName>
    <definedName name="JAIRO" localSheetId="37" hidden="1">{#N/A,#N/A,FALSE,"GERAL";#N/A,#N/A,FALSE,"012-96";#N/A,#N/A,FALSE,"018-96";#N/A,#N/A,FALSE,"027-96";#N/A,#N/A,FALSE,"059-96";#N/A,#N/A,FALSE,"076-96";#N/A,#N/A,FALSE,"019-97";#N/A,#N/A,FALSE,"021-97";#N/A,#N/A,FALSE,"022-97";#N/A,#N/A,FALSE,"028-97"}</definedName>
    <definedName name="JAIRO" localSheetId="36" hidden="1">{#N/A,#N/A,FALSE,"GERAL";#N/A,#N/A,FALSE,"012-96";#N/A,#N/A,FALSE,"018-96";#N/A,#N/A,FALSE,"027-96";#N/A,#N/A,FALSE,"059-96";#N/A,#N/A,FALSE,"076-96";#N/A,#N/A,FALSE,"019-97";#N/A,#N/A,FALSE,"021-97";#N/A,#N/A,FALSE,"022-97";#N/A,#N/A,FALSE,"028-97"}</definedName>
    <definedName name="JAIRO" localSheetId="33" hidden="1">{#N/A,#N/A,FALSE,"GERAL";#N/A,#N/A,FALSE,"012-96";#N/A,#N/A,FALSE,"018-96";#N/A,#N/A,FALSE,"027-96";#N/A,#N/A,FALSE,"059-96";#N/A,#N/A,FALSE,"076-96";#N/A,#N/A,FALSE,"019-97";#N/A,#N/A,FALSE,"021-97";#N/A,#N/A,FALSE,"022-97";#N/A,#N/A,FALSE,"028-97"}</definedName>
    <definedName name="JAIRO" localSheetId="34" hidden="1">{#N/A,#N/A,FALSE,"GERAL";#N/A,#N/A,FALSE,"012-96";#N/A,#N/A,FALSE,"018-96";#N/A,#N/A,FALSE,"027-96";#N/A,#N/A,FALSE,"059-96";#N/A,#N/A,FALSE,"076-96";#N/A,#N/A,FALSE,"019-97";#N/A,#N/A,FALSE,"021-97";#N/A,#N/A,FALSE,"022-97";#N/A,#N/A,FALSE,"028-97"}</definedName>
    <definedName name="JAIRO" localSheetId="31" hidden="1">{#N/A,#N/A,FALSE,"GERAL";#N/A,#N/A,FALSE,"012-96";#N/A,#N/A,FALSE,"018-96";#N/A,#N/A,FALSE,"027-96";#N/A,#N/A,FALSE,"059-96";#N/A,#N/A,FALSE,"076-96";#N/A,#N/A,FALSE,"019-97";#N/A,#N/A,FALSE,"021-97";#N/A,#N/A,FALSE,"022-97";#N/A,#N/A,FALSE,"028-97"}</definedName>
    <definedName name="JAIRO" hidden="1">{#N/A,#N/A,FALSE,"GERAL";#N/A,#N/A,FALSE,"012-96";#N/A,#N/A,FALSE,"018-96";#N/A,#N/A,FALSE,"027-96";#N/A,#N/A,FALSE,"059-96";#N/A,#N/A,FALSE,"076-96";#N/A,#N/A,FALSE,"019-97";#N/A,#N/A,FALSE,"021-97";#N/A,#N/A,FALSE,"022-97";#N/A,#N/A,FALSE,"028-97"}</definedName>
    <definedName name="JAJA" hidden="1">{"Avaliação de Cargos (Class Mens Todas)",#N/A,FALSE,"BANCO DE DADOS MENSALISTAS";"Avaliação de Cargos (Class Mens Todas)",#N/A,FALSE,"BANCO DE DADOS MENSALISTAS"}</definedName>
    <definedName name="Jan_Dec_summary">#REF!</definedName>
    <definedName name="JAN0">#REF!</definedName>
    <definedName name="JANG" hidden="1">#REF!</definedName>
    <definedName name="JANO" localSheetId="35" hidden="1">{#N/A,#N/A,FALSE,"TEC-01";#N/A,#N/A,FALSE,"TEC - 02";#N/A,#N/A,FALSE,"TEC - 03";#N/A,#N/A,FALSE,"TEC - 04";#N/A,#N/A,FALSE,"TEC-07";#N/A,#N/A,FALSE,"TEC-08";#N/A,#N/A,FALSE,"TEC - 09A";#N/A,#N/A,FALSE,"TEC - 09B";#N/A,#N/A,FALSE,"TEC - 09C";#N/A,#N/A,FALSE,"TEC - 10";#N/A,#N/A,FALSE,"TEC-11"}</definedName>
    <definedName name="JANO" localSheetId="37" hidden="1">{#N/A,#N/A,FALSE,"TEC-01";#N/A,#N/A,FALSE,"TEC - 02";#N/A,#N/A,FALSE,"TEC - 03";#N/A,#N/A,FALSE,"TEC - 04";#N/A,#N/A,FALSE,"TEC-07";#N/A,#N/A,FALSE,"TEC-08";#N/A,#N/A,FALSE,"TEC - 09A";#N/A,#N/A,FALSE,"TEC - 09B";#N/A,#N/A,FALSE,"TEC - 09C";#N/A,#N/A,FALSE,"TEC - 10";#N/A,#N/A,FALSE,"TEC-11"}</definedName>
    <definedName name="JANO" localSheetId="36" hidden="1">{#N/A,#N/A,FALSE,"TEC-01";#N/A,#N/A,FALSE,"TEC - 02";#N/A,#N/A,FALSE,"TEC - 03";#N/A,#N/A,FALSE,"TEC - 04";#N/A,#N/A,FALSE,"TEC-07";#N/A,#N/A,FALSE,"TEC-08";#N/A,#N/A,FALSE,"TEC - 09A";#N/A,#N/A,FALSE,"TEC - 09B";#N/A,#N/A,FALSE,"TEC - 09C";#N/A,#N/A,FALSE,"TEC - 10";#N/A,#N/A,FALSE,"TEC-11"}</definedName>
    <definedName name="JANO" localSheetId="33" hidden="1">{#N/A,#N/A,FALSE,"TEC-01";#N/A,#N/A,FALSE,"TEC - 02";#N/A,#N/A,FALSE,"TEC - 03";#N/A,#N/A,FALSE,"TEC - 04";#N/A,#N/A,FALSE,"TEC-07";#N/A,#N/A,FALSE,"TEC-08";#N/A,#N/A,FALSE,"TEC - 09A";#N/A,#N/A,FALSE,"TEC - 09B";#N/A,#N/A,FALSE,"TEC - 09C";#N/A,#N/A,FALSE,"TEC - 10";#N/A,#N/A,FALSE,"TEC-11"}</definedName>
    <definedName name="JANO" localSheetId="34" hidden="1">{#N/A,#N/A,FALSE,"TEC-01";#N/A,#N/A,FALSE,"TEC - 02";#N/A,#N/A,FALSE,"TEC - 03";#N/A,#N/A,FALSE,"TEC - 04";#N/A,#N/A,FALSE,"TEC-07";#N/A,#N/A,FALSE,"TEC-08";#N/A,#N/A,FALSE,"TEC - 09A";#N/A,#N/A,FALSE,"TEC - 09B";#N/A,#N/A,FALSE,"TEC - 09C";#N/A,#N/A,FALSE,"TEC - 10";#N/A,#N/A,FALSE,"TEC-11"}</definedName>
    <definedName name="JANO" localSheetId="31" hidden="1">{#N/A,#N/A,FALSE,"TEC-01";#N/A,#N/A,FALSE,"TEC - 02";#N/A,#N/A,FALSE,"TEC - 03";#N/A,#N/A,FALSE,"TEC - 04";#N/A,#N/A,FALSE,"TEC-07";#N/A,#N/A,FALSE,"TEC-08";#N/A,#N/A,FALSE,"TEC - 09A";#N/A,#N/A,FALSE,"TEC - 09B";#N/A,#N/A,FALSE,"TEC - 09C";#N/A,#N/A,FALSE,"TEC - 10";#N/A,#N/A,FALSE,"TEC-11"}</definedName>
    <definedName name="JANO" hidden="1">{#N/A,#N/A,FALSE,"TEC-01";#N/A,#N/A,FALSE,"TEC - 02";#N/A,#N/A,FALSE,"TEC - 03";#N/A,#N/A,FALSE,"TEC - 04";#N/A,#N/A,FALSE,"TEC-07";#N/A,#N/A,FALSE,"TEC-08";#N/A,#N/A,FALSE,"TEC - 09A";#N/A,#N/A,FALSE,"TEC - 09B";#N/A,#N/A,FALSE,"TEC - 09C";#N/A,#N/A,FALSE,"TEC - 10";#N/A,#N/A,FALSE,"TEC-11"}</definedName>
    <definedName name="jao" localSheetId="35" hidden="1">{#N/A,#N/A,FALSE,"GERAL";#N/A,#N/A,FALSE,"012-96";#N/A,#N/A,FALSE,"018-96";#N/A,#N/A,FALSE,"027-96";#N/A,#N/A,FALSE,"059-96";#N/A,#N/A,FALSE,"076-96";#N/A,#N/A,FALSE,"019-97";#N/A,#N/A,FALSE,"021-97";#N/A,#N/A,FALSE,"022-97";#N/A,#N/A,FALSE,"028-97"}</definedName>
    <definedName name="jao" localSheetId="37" hidden="1">{#N/A,#N/A,FALSE,"GERAL";#N/A,#N/A,FALSE,"012-96";#N/A,#N/A,FALSE,"018-96";#N/A,#N/A,FALSE,"027-96";#N/A,#N/A,FALSE,"059-96";#N/A,#N/A,FALSE,"076-96";#N/A,#N/A,FALSE,"019-97";#N/A,#N/A,FALSE,"021-97";#N/A,#N/A,FALSE,"022-97";#N/A,#N/A,FALSE,"028-97"}</definedName>
    <definedName name="jao" localSheetId="36" hidden="1">{#N/A,#N/A,FALSE,"GERAL";#N/A,#N/A,FALSE,"012-96";#N/A,#N/A,FALSE,"018-96";#N/A,#N/A,FALSE,"027-96";#N/A,#N/A,FALSE,"059-96";#N/A,#N/A,FALSE,"076-96";#N/A,#N/A,FALSE,"019-97";#N/A,#N/A,FALSE,"021-97";#N/A,#N/A,FALSE,"022-97";#N/A,#N/A,FALSE,"028-97"}</definedName>
    <definedName name="jao" localSheetId="33" hidden="1">{#N/A,#N/A,FALSE,"GERAL";#N/A,#N/A,FALSE,"012-96";#N/A,#N/A,FALSE,"018-96";#N/A,#N/A,FALSE,"027-96";#N/A,#N/A,FALSE,"059-96";#N/A,#N/A,FALSE,"076-96";#N/A,#N/A,FALSE,"019-97";#N/A,#N/A,FALSE,"021-97";#N/A,#N/A,FALSE,"022-97";#N/A,#N/A,FALSE,"028-97"}</definedName>
    <definedName name="jao" localSheetId="34" hidden="1">{#N/A,#N/A,FALSE,"GERAL";#N/A,#N/A,FALSE,"012-96";#N/A,#N/A,FALSE,"018-96";#N/A,#N/A,FALSE,"027-96";#N/A,#N/A,FALSE,"059-96";#N/A,#N/A,FALSE,"076-96";#N/A,#N/A,FALSE,"019-97";#N/A,#N/A,FALSE,"021-97";#N/A,#N/A,FALSE,"022-97";#N/A,#N/A,FALSE,"028-97"}</definedName>
    <definedName name="jao" localSheetId="31" hidden="1">{#N/A,#N/A,FALSE,"GERAL";#N/A,#N/A,FALSE,"012-96";#N/A,#N/A,FALSE,"018-96";#N/A,#N/A,FALSE,"027-96";#N/A,#N/A,FALSE,"059-96";#N/A,#N/A,FALSE,"076-96";#N/A,#N/A,FALSE,"019-97";#N/A,#N/A,FALSE,"021-97";#N/A,#N/A,FALSE,"022-97";#N/A,#N/A,FALSE,"028-97"}</definedName>
    <definedName name="jao" hidden="1">{#N/A,#N/A,FALSE,"GERAL";#N/A,#N/A,FALSE,"012-96";#N/A,#N/A,FALSE,"018-96";#N/A,#N/A,FALSE,"027-96";#N/A,#N/A,FALSE,"059-96";#N/A,#N/A,FALSE,"076-96";#N/A,#N/A,FALSE,"019-97";#N/A,#N/A,FALSE,"021-97";#N/A,#N/A,FALSE,"022-97";#N/A,#N/A,FALSE,"028-97"}</definedName>
    <definedName name="JAPAN">#REF!</definedName>
    <definedName name="JAPON">#REF!</definedName>
    <definedName name="javier">#REF!</definedName>
    <definedName name="JAZ" hidden="1">#REF!</definedName>
    <definedName name="JB">#REF!</definedName>
    <definedName name="JBD" hidden="1">#REF!</definedName>
    <definedName name="jcdc" hidden="1">#REF!</definedName>
    <definedName name="jcs.ipp" localSheetId="37" hidden="1">{#N/A,#N/A,FALSE,"1 PSS";#N/A,#N/A,FALSE,"2 PSS";#N/A,#N/A,FALSE,"CLIENT";#N/A,#N/A,FALSE,"SUM PSS&amp;GM ORIG"}</definedName>
    <definedName name="jcs.ipp" localSheetId="36" hidden="1">{#N/A,#N/A,FALSE,"1 PSS";#N/A,#N/A,FALSE,"2 PSS";#N/A,#N/A,FALSE,"CLIENT";#N/A,#N/A,FALSE,"SUM PSS&amp;GM ORIG"}</definedName>
    <definedName name="jcs.ipp" localSheetId="31" hidden="1">{#N/A,#N/A,FALSE,"1 PSS";#N/A,#N/A,FALSE,"2 PSS";#N/A,#N/A,FALSE,"CLIENT";#N/A,#N/A,FALSE,"SUM PSS&amp;GM ORIG"}</definedName>
    <definedName name="jcs.ipp" hidden="1">{#N/A,#N/A,FALSE,"1 PSS";#N/A,#N/A,FALSE,"2 PSS";#N/A,#N/A,FALSE,"CLIENT";#N/A,#N/A,FALSE,"SUM PSS&amp;GM ORIG"}</definedName>
    <definedName name="jd" localSheetId="35" hidden="1">{#N/A,#N/A,FALSE,"masez (10)";#N/A,#N/A,FALSE,"masez (7)";#N/A,#N/A,FALSE,"masez (6)";#N/A,#N/A,FALSE,"masez (5)";#N/A,#N/A,FALSE,"masez (4)";#N/A,#N/A,FALSE,"masez (3)";#N/A,#N/A,FALSE,"masez (2)";#N/A,#N/A,FALSE,"GME";#N/A,#N/A,FALSE,"masez"}</definedName>
    <definedName name="jd" localSheetId="37" hidden="1">{#N/A,#N/A,FALSE,"masez (10)";#N/A,#N/A,FALSE,"masez (7)";#N/A,#N/A,FALSE,"masez (6)";#N/A,#N/A,FALSE,"masez (5)";#N/A,#N/A,FALSE,"masez (4)";#N/A,#N/A,FALSE,"masez (3)";#N/A,#N/A,FALSE,"masez (2)";#N/A,#N/A,FALSE,"GME";#N/A,#N/A,FALSE,"masez"}</definedName>
    <definedName name="jd" localSheetId="36" hidden="1">{#N/A,#N/A,FALSE,"masez (10)";#N/A,#N/A,FALSE,"masez (7)";#N/A,#N/A,FALSE,"masez (6)";#N/A,#N/A,FALSE,"masez (5)";#N/A,#N/A,FALSE,"masez (4)";#N/A,#N/A,FALSE,"masez (3)";#N/A,#N/A,FALSE,"masez (2)";#N/A,#N/A,FALSE,"GME";#N/A,#N/A,FALSE,"masez"}</definedName>
    <definedName name="jd" localSheetId="33" hidden="1">{#N/A,#N/A,FALSE,"masez (10)";#N/A,#N/A,FALSE,"masez (7)";#N/A,#N/A,FALSE,"masez (6)";#N/A,#N/A,FALSE,"masez (5)";#N/A,#N/A,FALSE,"masez (4)";#N/A,#N/A,FALSE,"masez (3)";#N/A,#N/A,FALSE,"masez (2)";#N/A,#N/A,FALSE,"GME";#N/A,#N/A,FALSE,"masez"}</definedName>
    <definedName name="jd" localSheetId="34" hidden="1">{#N/A,#N/A,FALSE,"masez (10)";#N/A,#N/A,FALSE,"masez (7)";#N/A,#N/A,FALSE,"masez (6)";#N/A,#N/A,FALSE,"masez (5)";#N/A,#N/A,FALSE,"masez (4)";#N/A,#N/A,FALSE,"masez (3)";#N/A,#N/A,FALSE,"masez (2)";#N/A,#N/A,FALSE,"GME";#N/A,#N/A,FALSE,"masez"}</definedName>
    <definedName name="jd" localSheetId="31" hidden="1">{#N/A,#N/A,FALSE,"masez (10)";#N/A,#N/A,FALSE,"masez (7)";#N/A,#N/A,FALSE,"masez (6)";#N/A,#N/A,FALSE,"masez (5)";#N/A,#N/A,FALSE,"masez (4)";#N/A,#N/A,FALSE,"masez (3)";#N/A,#N/A,FALSE,"masez (2)";#N/A,#N/A,FALSE,"GME";#N/A,#N/A,FALSE,"masez"}</definedName>
    <definedName name="jd" hidden="1">{#N/A,#N/A,FALSE,"masez (10)";#N/A,#N/A,FALSE,"masez (7)";#N/A,#N/A,FALSE,"masez (6)";#N/A,#N/A,FALSE,"masez (5)";#N/A,#N/A,FALSE,"masez (4)";#N/A,#N/A,FALSE,"masez (3)";#N/A,#N/A,FALSE,"masez (2)";#N/A,#N/A,FALSE,"GME";#N/A,#N/A,FALSE,"masez"}</definedName>
    <definedName name="jdhsdva"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iaz" localSheetId="35" hidden="1">{#N/A,#N/A,FALSE,"masez (10)";#N/A,#N/A,FALSE,"masez (7)";#N/A,#N/A,FALSE,"masez (6)";#N/A,#N/A,FALSE,"masez (5)";#N/A,#N/A,FALSE,"masez (4)";#N/A,#N/A,FALSE,"masez (3)";#N/A,#N/A,FALSE,"masez (2)";#N/A,#N/A,FALSE,"GME";#N/A,#N/A,FALSE,"masez"}</definedName>
    <definedName name="JDiaz" localSheetId="37" hidden="1">{#N/A,#N/A,FALSE,"masez (10)";#N/A,#N/A,FALSE,"masez (7)";#N/A,#N/A,FALSE,"masez (6)";#N/A,#N/A,FALSE,"masez (5)";#N/A,#N/A,FALSE,"masez (4)";#N/A,#N/A,FALSE,"masez (3)";#N/A,#N/A,FALSE,"masez (2)";#N/A,#N/A,FALSE,"GME";#N/A,#N/A,FALSE,"masez"}</definedName>
    <definedName name="JDiaz" localSheetId="36" hidden="1">{#N/A,#N/A,FALSE,"masez (10)";#N/A,#N/A,FALSE,"masez (7)";#N/A,#N/A,FALSE,"masez (6)";#N/A,#N/A,FALSE,"masez (5)";#N/A,#N/A,FALSE,"masez (4)";#N/A,#N/A,FALSE,"masez (3)";#N/A,#N/A,FALSE,"masez (2)";#N/A,#N/A,FALSE,"GME";#N/A,#N/A,FALSE,"masez"}</definedName>
    <definedName name="JDiaz" localSheetId="33" hidden="1">{#N/A,#N/A,FALSE,"masez (10)";#N/A,#N/A,FALSE,"masez (7)";#N/A,#N/A,FALSE,"masez (6)";#N/A,#N/A,FALSE,"masez (5)";#N/A,#N/A,FALSE,"masez (4)";#N/A,#N/A,FALSE,"masez (3)";#N/A,#N/A,FALSE,"masez (2)";#N/A,#N/A,FALSE,"GME";#N/A,#N/A,FALSE,"masez"}</definedName>
    <definedName name="JDiaz" localSheetId="34" hidden="1">{#N/A,#N/A,FALSE,"masez (10)";#N/A,#N/A,FALSE,"masez (7)";#N/A,#N/A,FALSE,"masez (6)";#N/A,#N/A,FALSE,"masez (5)";#N/A,#N/A,FALSE,"masez (4)";#N/A,#N/A,FALSE,"masez (3)";#N/A,#N/A,FALSE,"masez (2)";#N/A,#N/A,FALSE,"GME";#N/A,#N/A,FALSE,"masez"}</definedName>
    <definedName name="JDiaz" localSheetId="31" hidden="1">{#N/A,#N/A,FALSE,"masez (10)";#N/A,#N/A,FALSE,"masez (7)";#N/A,#N/A,FALSE,"masez (6)";#N/A,#N/A,FALSE,"masez (5)";#N/A,#N/A,FALSE,"masez (4)";#N/A,#N/A,FALSE,"masez (3)";#N/A,#N/A,FALSE,"masez (2)";#N/A,#N/A,FALSE,"GME";#N/A,#N/A,FALSE,"masez"}</definedName>
    <definedName name="JDiaz" hidden="1">{#N/A,#N/A,FALSE,"masez (10)";#N/A,#N/A,FALSE,"masez (7)";#N/A,#N/A,FALSE,"masez (6)";#N/A,#N/A,FALSE,"masez (5)";#N/A,#N/A,FALSE,"masez (4)";#N/A,#N/A,FALSE,"masez (3)";#N/A,#N/A,FALSE,"masez (2)";#N/A,#N/A,FALSE,"GME";#N/A,#N/A,FALSE,"masez"}</definedName>
    <definedName name="jdsjfd" localSheetId="31" hidden="1">#REF!</definedName>
    <definedName name="jdsjfd" hidden="1">#REF!</definedName>
    <definedName name="Jeannette" localSheetId="37" hidden="1">{#N/A,#N/A,FALSE,"MANHR FCST-BASE"}</definedName>
    <definedName name="Jeannette" localSheetId="36" hidden="1">{#N/A,#N/A,FALSE,"MANHR FCST-BASE"}</definedName>
    <definedName name="Jeannette" localSheetId="31" hidden="1">{#N/A,#N/A,FALSE,"MANHR FCST-BASE"}</definedName>
    <definedName name="Jeannette" hidden="1">{#N/A,#N/A,FALSE,"MANHR FCST-BASE"}</definedName>
    <definedName name="jeg" localSheetId="35" hidden="1">{#N/A,#N/A,FALSE,"PERSONAL";#N/A,#N/A,FALSE,"explotación";#N/A,#N/A,FALSE,"generales"}</definedName>
    <definedName name="jeg" localSheetId="37" hidden="1">{#N/A,#N/A,FALSE,"PERSONAL";#N/A,#N/A,FALSE,"explotación";#N/A,#N/A,FALSE,"generales"}</definedName>
    <definedName name="jeg" localSheetId="36" hidden="1">{#N/A,#N/A,FALSE,"PERSONAL";#N/A,#N/A,FALSE,"explotación";#N/A,#N/A,FALSE,"generales"}</definedName>
    <definedName name="jeg" localSheetId="33" hidden="1">{#N/A,#N/A,FALSE,"PERSONAL";#N/A,#N/A,FALSE,"explotación";#N/A,#N/A,FALSE,"generales"}</definedName>
    <definedName name="jeg" localSheetId="34" hidden="1">{#N/A,#N/A,FALSE,"PERSONAL";#N/A,#N/A,FALSE,"explotación";#N/A,#N/A,FALSE,"generales"}</definedName>
    <definedName name="jeg" localSheetId="31" hidden="1">{#N/A,#N/A,FALSE,"PERSONAL";#N/A,#N/A,FALSE,"explotación";#N/A,#N/A,FALSE,"generales"}</definedName>
    <definedName name="jeg" hidden="1">{#N/A,#N/A,FALSE,"PERSONAL";#N/A,#N/A,FALSE,"explotación";#N/A,#N/A,FALSE,"generales"}</definedName>
    <definedName name="JEJS" localSheetId="31">#REF!</definedName>
    <definedName name="JEJS">!#REF!</definedName>
    <definedName name="JEJS___0" localSheetId="31">#REF!</definedName>
    <definedName name="JEJS___0">!#REF!</definedName>
    <definedName name="JEJS___11" localSheetId="31">#REF!</definedName>
    <definedName name="JEJS___11">!#REF!</definedName>
    <definedName name="JEJS___12" localSheetId="31">#REF!</definedName>
    <definedName name="JEJS___12">!#REF!</definedName>
    <definedName name="JEJS___13" localSheetId="31">#REF!</definedName>
    <definedName name="JEJS___13">!#REF!</definedName>
    <definedName name="JEJS___4" localSheetId="31">#REF!</definedName>
    <definedName name="JEJS___4">!#REF!</definedName>
    <definedName name="jen" localSheetId="31">#REF!</definedName>
    <definedName name="jen">!#REF!</definedName>
    <definedName name="JEquipos7">#REF!</definedName>
    <definedName name="JEquipos8">#REF!</definedName>
    <definedName name="JERRY">#REF!</definedName>
    <definedName name="jeyz" hidden="1">#REF!</definedName>
    <definedName name="jfdf">#REF!</definedName>
    <definedName name="jfk" localSheetId="35" hidden="1">{"ANAR",#N/A,FALSE,"Dist total";"MARGEN",#N/A,FALSE,"Dist total";"COMENTARIO",#N/A,FALSE,"Ficha CODICE";"CONSEJO",#N/A,FALSE,"Dist p0";"uno",#N/A,FALSE,"Dist total"}</definedName>
    <definedName name="jfk" localSheetId="37" hidden="1">{"ANAR",#N/A,FALSE,"Dist total";"MARGEN",#N/A,FALSE,"Dist total";"COMENTARIO",#N/A,FALSE,"Ficha CODICE";"CONSEJO",#N/A,FALSE,"Dist p0";"uno",#N/A,FALSE,"Dist total"}</definedName>
    <definedName name="jfk" localSheetId="36" hidden="1">{"ANAR",#N/A,FALSE,"Dist total";"MARGEN",#N/A,FALSE,"Dist total";"COMENTARIO",#N/A,FALSE,"Ficha CODICE";"CONSEJO",#N/A,FALSE,"Dist p0";"uno",#N/A,FALSE,"Dist total"}</definedName>
    <definedName name="jfk" localSheetId="33" hidden="1">{"ANAR",#N/A,FALSE,"Dist total";"MARGEN",#N/A,FALSE,"Dist total";"COMENTARIO",#N/A,FALSE,"Ficha CODICE";"CONSEJO",#N/A,FALSE,"Dist p0";"uno",#N/A,FALSE,"Dist total"}</definedName>
    <definedName name="jfk" localSheetId="34" hidden="1">{"ANAR",#N/A,FALSE,"Dist total";"MARGEN",#N/A,FALSE,"Dist total";"COMENTARIO",#N/A,FALSE,"Ficha CODICE";"CONSEJO",#N/A,FALSE,"Dist p0";"uno",#N/A,FALSE,"Dist total"}</definedName>
    <definedName name="jfk" localSheetId="31" hidden="1">{"ANAR",#N/A,FALSE,"Dist total";"MARGEN",#N/A,FALSE,"Dist total";"COMENTARIO",#N/A,FALSE,"Ficha CODICE";"CONSEJO",#N/A,FALSE,"Dist p0";"uno",#N/A,FALSE,"Dist total"}</definedName>
    <definedName name="jfk" hidden="1">{"ANAR",#N/A,FALSE,"Dist total";"MARGEN",#N/A,FALSE,"Dist total";"COMENTARIO",#N/A,FALSE,"Ficha CODICE";"CONSEJO",#N/A,FALSE,"Dist p0";"uno",#N/A,FALSE,"Dist total"}</definedName>
    <definedName name="jfyu"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G">#REF!</definedName>
    <definedName name="JGC" localSheetId="37" hidden="1">{#N/A,#N/A,FALSE,"PJT STATUS RVW";#N/A,#N/A,FALSE,"MAPS CKLIST";#N/A,#N/A,FALSE,"HOPSR-BASE-IHOCS";#N/A,#N/A,FALSE,"HOPSR-BASE FOR REPORT";#N/A,#N/A,FALSE,"GEN SERVICES";#N/A,#N/A,FALSE,"FINANCIAL";#N/A,#N/A,FALSE,"CONTRACT CURVES";#N/A,#N/A,FALSE,"JEG GRAPH";#N/A,#N/A,FALSE,"JEG GRAPH (2)"}</definedName>
    <definedName name="JGC" localSheetId="36" hidden="1">{#N/A,#N/A,FALSE,"PJT STATUS RVW";#N/A,#N/A,FALSE,"MAPS CKLIST";#N/A,#N/A,FALSE,"HOPSR-BASE-IHOCS";#N/A,#N/A,FALSE,"HOPSR-BASE FOR REPORT";#N/A,#N/A,FALSE,"GEN SERVICES";#N/A,#N/A,FALSE,"FINANCIAL";#N/A,#N/A,FALSE,"CONTRACT CURVES";#N/A,#N/A,FALSE,"JEG GRAPH";#N/A,#N/A,FALSE,"JEG GRAPH (2)"}</definedName>
    <definedName name="JGC" localSheetId="31" hidden="1">{#N/A,#N/A,FALSE,"PJT STATUS RVW";#N/A,#N/A,FALSE,"MAPS CKLIST";#N/A,#N/A,FALSE,"HOPSR-BASE-IHOCS";#N/A,#N/A,FALSE,"HOPSR-BASE FOR REPORT";#N/A,#N/A,FALSE,"GEN SERVICES";#N/A,#N/A,FALSE,"FINANCIAL";#N/A,#N/A,FALSE,"CONTRACT CURVES";#N/A,#N/A,FALSE,"JEG GRAPH";#N/A,#N/A,FALSE,"JEG GRAPH (2)"}</definedName>
    <definedName name="JGC" hidden="1">{#N/A,#N/A,FALSE,"PJT STATUS RVW";#N/A,#N/A,FALSE,"MAPS CKLIST";#N/A,#N/A,FALSE,"HOPSR-BASE-IHOCS";#N/A,#N/A,FALSE,"HOPSR-BASE FOR REPORT";#N/A,#N/A,FALSE,"GEN SERVICES";#N/A,#N/A,FALSE,"FINANCIAL";#N/A,#N/A,FALSE,"CONTRACT CURVES";#N/A,#N/A,FALSE,"JEG GRAPH";#N/A,#N/A,FALSE,"JEG GRAPH (2)"}</definedName>
    <definedName name="jgfde" localSheetId="35" hidden="1">{#N/A,#N/A,TRUE,"INGENIERIA";#N/A,#N/A,TRUE,"COMPRAS";#N/A,#N/A,TRUE,"DIRECCION";#N/A,#N/A,TRUE,"RESUMEN"}</definedName>
    <definedName name="jgfde" localSheetId="37" hidden="1">{#N/A,#N/A,TRUE,"INGENIERIA";#N/A,#N/A,TRUE,"COMPRAS";#N/A,#N/A,TRUE,"DIRECCION";#N/A,#N/A,TRUE,"RESUMEN"}</definedName>
    <definedName name="jgfde" localSheetId="36" hidden="1">{#N/A,#N/A,TRUE,"INGENIERIA";#N/A,#N/A,TRUE,"COMPRAS";#N/A,#N/A,TRUE,"DIRECCION";#N/A,#N/A,TRUE,"RESUMEN"}</definedName>
    <definedName name="jgfde" localSheetId="33" hidden="1">{#N/A,#N/A,TRUE,"INGENIERIA";#N/A,#N/A,TRUE,"COMPRAS";#N/A,#N/A,TRUE,"DIRECCION";#N/A,#N/A,TRUE,"RESUMEN"}</definedName>
    <definedName name="jgfde" localSheetId="34" hidden="1">{#N/A,#N/A,TRUE,"INGENIERIA";#N/A,#N/A,TRUE,"COMPRAS";#N/A,#N/A,TRUE,"DIRECCION";#N/A,#N/A,TRUE,"RESUMEN"}</definedName>
    <definedName name="jgfde" localSheetId="31" hidden="1">{#N/A,#N/A,TRUE,"INGENIERIA";#N/A,#N/A,TRUE,"COMPRAS";#N/A,#N/A,TRUE,"DIRECCION";#N/A,#N/A,TRUE,"RESUMEN"}</definedName>
    <definedName name="jgfde" hidden="1">{#N/A,#N/A,TRUE,"INGENIERIA";#N/A,#N/A,TRUE,"COMPRAS";#N/A,#N/A,TRUE,"DIRECCION";#N/A,#N/A,TRUE,"RESUMEN"}</definedName>
    <definedName name="JGGV">#REF!</definedName>
    <definedName name="JGJFJDJDJDJS" localSheetId="35" hidden="1">{"'장비'!$A$3:$M$12"}</definedName>
    <definedName name="JGJFJDJDJDJS" localSheetId="37" hidden="1">{"'장비'!$A$3:$M$12"}</definedName>
    <definedName name="JGJFJDJDJDJS" localSheetId="36" hidden="1">{"'장비'!$A$3:$M$12"}</definedName>
    <definedName name="JGJFJDJDJDJS" localSheetId="33" hidden="1">{"'장비'!$A$3:$M$12"}</definedName>
    <definedName name="JGJFJDJDJDJS" localSheetId="34" hidden="1">{"'장비'!$A$3:$M$12"}</definedName>
    <definedName name="JGJFJDJDJDJS" localSheetId="31" hidden="1">{"'장비'!$A$3:$M$12"}</definedName>
    <definedName name="JGJFJDJDJDJS" hidden="1">{"'장비'!$A$3:$M$12"}</definedName>
    <definedName name="jgjgj" localSheetId="35" hidden="1">{#N/A,#N/A,FALSE,"COVER.XLS";#N/A,#N/A,FALSE,"RACT1.XLS";#N/A,#N/A,FALSE,"RACT2.XLS";#N/A,#N/A,FALSE,"ECCMP";#N/A,#N/A,FALSE,"WELDER.XLS"}</definedName>
    <definedName name="jgjgj" localSheetId="37" hidden="1">{#N/A,#N/A,FALSE,"COVER.XLS";#N/A,#N/A,FALSE,"RACT1.XLS";#N/A,#N/A,FALSE,"RACT2.XLS";#N/A,#N/A,FALSE,"ECCMP";#N/A,#N/A,FALSE,"WELDER.XLS"}</definedName>
    <definedName name="jgjgj" localSheetId="36" hidden="1">{#N/A,#N/A,FALSE,"COVER.XLS";#N/A,#N/A,FALSE,"RACT1.XLS";#N/A,#N/A,FALSE,"RACT2.XLS";#N/A,#N/A,FALSE,"ECCMP";#N/A,#N/A,FALSE,"WELDER.XLS"}</definedName>
    <definedName name="jgjgj" localSheetId="33" hidden="1">{#N/A,#N/A,FALSE,"COVER.XLS";#N/A,#N/A,FALSE,"RACT1.XLS";#N/A,#N/A,FALSE,"RACT2.XLS";#N/A,#N/A,FALSE,"ECCMP";#N/A,#N/A,FALSE,"WELDER.XLS"}</definedName>
    <definedName name="jgjgj" localSheetId="34" hidden="1">{#N/A,#N/A,FALSE,"COVER.XLS";#N/A,#N/A,FALSE,"RACT1.XLS";#N/A,#N/A,FALSE,"RACT2.XLS";#N/A,#N/A,FALSE,"ECCMP";#N/A,#N/A,FALSE,"WELDER.XLS"}</definedName>
    <definedName name="jgjgj" localSheetId="31" hidden="1">{#N/A,#N/A,FALSE,"COVER.XLS";#N/A,#N/A,FALSE,"RACT1.XLS";#N/A,#N/A,FALSE,"RACT2.XLS";#N/A,#N/A,FALSE,"ECCMP";#N/A,#N/A,FALSE,"WELDER.XLS"}</definedName>
    <definedName name="jgjgj" hidden="1">{#N/A,#N/A,FALSE,"COVER.XLS";#N/A,#N/A,FALSE,"RACT1.XLS";#N/A,#N/A,FALSE,"RACT2.XLS";#N/A,#N/A,FALSE,"ECCMP";#N/A,#N/A,FALSE,"WELDER.XLS"}</definedName>
    <definedName name="jgkjhkhjk" localSheetId="35" hidden="1">{#N/A,#N/A,FALSE,"SumD";#N/A,#N/A,FALSE,"ElecD";#N/A,#N/A,FALSE,"MechD";#N/A,#N/A,FALSE,"GeotD";#N/A,#N/A,FALSE,"PrcsD";#N/A,#N/A,FALSE,"TunnD";#N/A,#N/A,FALSE,"CivlD";#N/A,#N/A,FALSE,"NtwkD";#N/A,#N/A,FALSE,"EstgD";#N/A,#N/A,FALSE,"PEngD"}</definedName>
    <definedName name="jgkjhkhjk" localSheetId="37" hidden="1">{#N/A,#N/A,FALSE,"SumD";#N/A,#N/A,FALSE,"ElecD";#N/A,#N/A,FALSE,"MechD";#N/A,#N/A,FALSE,"GeotD";#N/A,#N/A,FALSE,"PrcsD";#N/A,#N/A,FALSE,"TunnD";#N/A,#N/A,FALSE,"CivlD";#N/A,#N/A,FALSE,"NtwkD";#N/A,#N/A,FALSE,"EstgD";#N/A,#N/A,FALSE,"PEngD"}</definedName>
    <definedName name="jgkjhkhjk" localSheetId="36" hidden="1">{#N/A,#N/A,FALSE,"SumD";#N/A,#N/A,FALSE,"ElecD";#N/A,#N/A,FALSE,"MechD";#N/A,#N/A,FALSE,"GeotD";#N/A,#N/A,FALSE,"PrcsD";#N/A,#N/A,FALSE,"TunnD";#N/A,#N/A,FALSE,"CivlD";#N/A,#N/A,FALSE,"NtwkD";#N/A,#N/A,FALSE,"EstgD";#N/A,#N/A,FALSE,"PEngD"}</definedName>
    <definedName name="jgkjhkhjk" localSheetId="33" hidden="1">{#N/A,#N/A,FALSE,"SumD";#N/A,#N/A,FALSE,"ElecD";#N/A,#N/A,FALSE,"MechD";#N/A,#N/A,FALSE,"GeotD";#N/A,#N/A,FALSE,"PrcsD";#N/A,#N/A,FALSE,"TunnD";#N/A,#N/A,FALSE,"CivlD";#N/A,#N/A,FALSE,"NtwkD";#N/A,#N/A,FALSE,"EstgD";#N/A,#N/A,FALSE,"PEngD"}</definedName>
    <definedName name="jgkjhkhjk" localSheetId="34" hidden="1">{#N/A,#N/A,FALSE,"SumD";#N/A,#N/A,FALSE,"ElecD";#N/A,#N/A,FALSE,"MechD";#N/A,#N/A,FALSE,"GeotD";#N/A,#N/A,FALSE,"PrcsD";#N/A,#N/A,FALSE,"TunnD";#N/A,#N/A,FALSE,"CivlD";#N/A,#N/A,FALSE,"NtwkD";#N/A,#N/A,FALSE,"EstgD";#N/A,#N/A,FALSE,"PEngD"}</definedName>
    <definedName name="jgkjhkhjk" localSheetId="31" hidden="1">{#N/A,#N/A,FALSE,"SumD";#N/A,#N/A,FALSE,"ElecD";#N/A,#N/A,FALSE,"MechD";#N/A,#N/A,FALSE,"GeotD";#N/A,#N/A,FALSE,"PrcsD";#N/A,#N/A,FALSE,"TunnD";#N/A,#N/A,FALSE,"CivlD";#N/A,#N/A,FALSE,"NtwkD";#N/A,#N/A,FALSE,"EstgD";#N/A,#N/A,FALSE,"PEngD"}</definedName>
    <definedName name="jgkjhkhjk" hidden="1">{#N/A,#N/A,FALSE,"SumD";#N/A,#N/A,FALSE,"ElecD";#N/A,#N/A,FALSE,"MechD";#N/A,#N/A,FALSE,"GeotD";#N/A,#N/A,FALSE,"PrcsD";#N/A,#N/A,FALSE,"TunnD";#N/A,#N/A,FALSE,"CivlD";#N/A,#N/A,FALSE,"NtwkD";#N/A,#N/A,FALSE,"EstgD";#N/A,#N/A,FALSE,"PEngD"}</definedName>
    <definedName name="jgkyfuk"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t" localSheetId="31" hidden="1">{"'Break down'!$A$4"}</definedName>
    <definedName name="jgt" hidden="1">{"'Break down'!$A$4"}</definedName>
    <definedName name="jgvbvb">#REF!</definedName>
    <definedName name="jh" localSheetId="35" hidden="1">{#N/A,#N/A,FALSE,"SumG";#N/A,#N/A,FALSE,"ElecG";#N/A,#N/A,FALSE,"MechG";#N/A,#N/A,FALSE,"GeotG";#N/A,#N/A,FALSE,"PrcsG";#N/A,#N/A,FALSE,"TunnG";#N/A,#N/A,FALSE,"CivlG";#N/A,#N/A,FALSE,"NtwkG";#N/A,#N/A,FALSE,"EstgG";#N/A,#N/A,FALSE,"PEngG"}</definedName>
    <definedName name="jh" localSheetId="37" hidden="1">{#N/A,#N/A,FALSE,"SumG";#N/A,#N/A,FALSE,"ElecG";#N/A,#N/A,FALSE,"MechG";#N/A,#N/A,FALSE,"GeotG";#N/A,#N/A,FALSE,"PrcsG";#N/A,#N/A,FALSE,"TunnG";#N/A,#N/A,FALSE,"CivlG";#N/A,#N/A,FALSE,"NtwkG";#N/A,#N/A,FALSE,"EstgG";#N/A,#N/A,FALSE,"PEngG"}</definedName>
    <definedName name="jh" localSheetId="36" hidden="1">{#N/A,#N/A,FALSE,"SumG";#N/A,#N/A,FALSE,"ElecG";#N/A,#N/A,FALSE,"MechG";#N/A,#N/A,FALSE,"GeotG";#N/A,#N/A,FALSE,"PrcsG";#N/A,#N/A,FALSE,"TunnG";#N/A,#N/A,FALSE,"CivlG";#N/A,#N/A,FALSE,"NtwkG";#N/A,#N/A,FALSE,"EstgG";#N/A,#N/A,FALSE,"PEngG"}</definedName>
    <definedName name="jh" localSheetId="33" hidden="1">{#N/A,#N/A,FALSE,"SumG";#N/A,#N/A,FALSE,"ElecG";#N/A,#N/A,FALSE,"MechG";#N/A,#N/A,FALSE,"GeotG";#N/A,#N/A,FALSE,"PrcsG";#N/A,#N/A,FALSE,"TunnG";#N/A,#N/A,FALSE,"CivlG";#N/A,#N/A,FALSE,"NtwkG";#N/A,#N/A,FALSE,"EstgG";#N/A,#N/A,FALSE,"PEngG"}</definedName>
    <definedName name="jh" localSheetId="34" hidden="1">{#N/A,#N/A,FALSE,"SumG";#N/A,#N/A,FALSE,"ElecG";#N/A,#N/A,FALSE,"MechG";#N/A,#N/A,FALSE,"GeotG";#N/A,#N/A,FALSE,"PrcsG";#N/A,#N/A,FALSE,"TunnG";#N/A,#N/A,FALSE,"CivlG";#N/A,#N/A,FALSE,"NtwkG";#N/A,#N/A,FALSE,"EstgG";#N/A,#N/A,FALSE,"PEngG"}</definedName>
    <definedName name="jh" localSheetId="31"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hbgcoudaf3uhb" localSheetId="31">#REF!</definedName>
    <definedName name="jhbgcoudaf3uhb">!#REF!</definedName>
    <definedName name="jhg" localSheetId="35" hidden="1">{#N/A,#N/A,TRUE,"1842CWN0"}</definedName>
    <definedName name="jhg" localSheetId="37" hidden="1">{#N/A,#N/A,TRUE,"1842CWN0"}</definedName>
    <definedName name="jhg" localSheetId="36" hidden="1">{#N/A,#N/A,TRUE,"1842CWN0"}</definedName>
    <definedName name="jhg" localSheetId="33" hidden="1">{#N/A,#N/A,TRUE,"1842CWN0"}</definedName>
    <definedName name="jhg" localSheetId="34" hidden="1">{#N/A,#N/A,TRUE,"1842CWN0"}</definedName>
    <definedName name="jhg" localSheetId="31" hidden="1">{#N/A,#N/A,TRUE,"1842CWN0"}</definedName>
    <definedName name="jhg" hidden="1">{#N/A,#N/A,TRUE,"1842CWN0"}</definedName>
    <definedName name="JHGF" hidden="1">#REF!</definedName>
    <definedName name="jhgjghjgh" localSheetId="35" hidden="1">{#N/A,#N/A,FALSE,"SumD";#N/A,#N/A,FALSE,"ElecD";#N/A,#N/A,FALSE,"MechD";#N/A,#N/A,FALSE,"GeotD";#N/A,#N/A,FALSE,"PrcsD";#N/A,#N/A,FALSE,"TunnD";#N/A,#N/A,FALSE,"CivlD";#N/A,#N/A,FALSE,"NtwkD";#N/A,#N/A,FALSE,"EstgD";#N/A,#N/A,FALSE,"PEngD"}</definedName>
    <definedName name="jhgjghjgh" localSheetId="37" hidden="1">{#N/A,#N/A,FALSE,"SumD";#N/A,#N/A,FALSE,"ElecD";#N/A,#N/A,FALSE,"MechD";#N/A,#N/A,FALSE,"GeotD";#N/A,#N/A,FALSE,"PrcsD";#N/A,#N/A,FALSE,"TunnD";#N/A,#N/A,FALSE,"CivlD";#N/A,#N/A,FALSE,"NtwkD";#N/A,#N/A,FALSE,"EstgD";#N/A,#N/A,FALSE,"PEngD"}</definedName>
    <definedName name="jhgjghjgh" localSheetId="36" hidden="1">{#N/A,#N/A,FALSE,"SumD";#N/A,#N/A,FALSE,"ElecD";#N/A,#N/A,FALSE,"MechD";#N/A,#N/A,FALSE,"GeotD";#N/A,#N/A,FALSE,"PrcsD";#N/A,#N/A,FALSE,"TunnD";#N/A,#N/A,FALSE,"CivlD";#N/A,#N/A,FALSE,"NtwkD";#N/A,#N/A,FALSE,"EstgD";#N/A,#N/A,FALSE,"PEngD"}</definedName>
    <definedName name="jhgjghjgh" localSheetId="33" hidden="1">{#N/A,#N/A,FALSE,"SumD";#N/A,#N/A,FALSE,"ElecD";#N/A,#N/A,FALSE,"MechD";#N/A,#N/A,FALSE,"GeotD";#N/A,#N/A,FALSE,"PrcsD";#N/A,#N/A,FALSE,"TunnD";#N/A,#N/A,FALSE,"CivlD";#N/A,#N/A,FALSE,"NtwkD";#N/A,#N/A,FALSE,"EstgD";#N/A,#N/A,FALSE,"PEngD"}</definedName>
    <definedName name="jhgjghjgh" localSheetId="34" hidden="1">{#N/A,#N/A,FALSE,"SumD";#N/A,#N/A,FALSE,"ElecD";#N/A,#N/A,FALSE,"MechD";#N/A,#N/A,FALSE,"GeotD";#N/A,#N/A,FALSE,"PrcsD";#N/A,#N/A,FALSE,"TunnD";#N/A,#N/A,FALSE,"CivlD";#N/A,#N/A,FALSE,"NtwkD";#N/A,#N/A,FALSE,"EstgD";#N/A,#N/A,FALSE,"PEngD"}</definedName>
    <definedName name="jhgjghjgh" localSheetId="31" hidden="1">{#N/A,#N/A,FALSE,"SumD";#N/A,#N/A,FALSE,"ElecD";#N/A,#N/A,FALSE,"MechD";#N/A,#N/A,FALSE,"GeotD";#N/A,#N/A,FALSE,"PrcsD";#N/A,#N/A,FALSE,"TunnD";#N/A,#N/A,FALSE,"CivlD";#N/A,#N/A,FALSE,"NtwkD";#N/A,#N/A,FALSE,"EstgD";#N/A,#N/A,FALSE,"PEngD"}</definedName>
    <definedName name="jhgjghjgh" hidden="1">{#N/A,#N/A,FALSE,"SumD";#N/A,#N/A,FALSE,"ElecD";#N/A,#N/A,FALSE,"MechD";#N/A,#N/A,FALSE,"GeotD";#N/A,#N/A,FALSE,"PrcsD";#N/A,#N/A,FALSE,"TunnD";#N/A,#N/A,FALSE,"CivlD";#N/A,#N/A,FALSE,"NtwkD";#N/A,#N/A,FALSE,"EstgD";#N/A,#N/A,FALSE,"PEngD"}</definedName>
    <definedName name="jhgjgjh" localSheetId="35" hidden="1">{"Sin detalle",#N/A,FALSE,"Flujo (redondeado)";"Detallado",#N/A,FALSE,"Flujo (redondeado)"}</definedName>
    <definedName name="jhgjgjh" localSheetId="37" hidden="1">{"Sin detalle",#N/A,FALSE,"Flujo (redondeado)";"Detallado",#N/A,FALSE,"Flujo (redondeado)"}</definedName>
    <definedName name="jhgjgjh" localSheetId="36" hidden="1">{"Sin detalle",#N/A,FALSE,"Flujo (redondeado)";"Detallado",#N/A,FALSE,"Flujo (redondeado)"}</definedName>
    <definedName name="jhgjgjh" localSheetId="33" hidden="1">{"Sin detalle",#N/A,FALSE,"Flujo (redondeado)";"Detallado",#N/A,FALSE,"Flujo (redondeado)"}</definedName>
    <definedName name="jhgjgjh" localSheetId="34" hidden="1">{"Sin detalle",#N/A,FALSE,"Flujo (redondeado)";"Detallado",#N/A,FALSE,"Flujo (redondeado)"}</definedName>
    <definedName name="jhgjgjh" localSheetId="31" hidden="1">{"Sin detalle",#N/A,FALSE,"Flujo (redondeado)";"Detallado",#N/A,FALSE,"Flujo (redondeado)"}</definedName>
    <definedName name="jhgjgjh" hidden="1">{"Sin detalle",#N/A,FALSE,"Flujo (redondeado)";"Detallado",#N/A,FALSE,"Flujo (redondeado)"}</definedName>
    <definedName name="jhgjhj" localSheetId="31">#REF!</definedName>
    <definedName name="jhgjhj">!#REF!</definedName>
    <definedName name="jhhhh" localSheetId="35" hidden="1">{#N/A,#N/A,FALSE,"CCTV"}</definedName>
    <definedName name="jhhhh" localSheetId="37" hidden="1">{#N/A,#N/A,FALSE,"CCTV"}</definedName>
    <definedName name="jhhhh" localSheetId="36" hidden="1">{#N/A,#N/A,FALSE,"CCTV"}</definedName>
    <definedName name="jhhhh" localSheetId="33" hidden="1">{#N/A,#N/A,FALSE,"CCTV"}</definedName>
    <definedName name="jhhhh" localSheetId="34" hidden="1">{#N/A,#N/A,FALSE,"CCTV"}</definedName>
    <definedName name="jhhhh" localSheetId="31" hidden="1">{#N/A,#N/A,FALSE,"CCTV"}</definedName>
    <definedName name="jhhhh" hidden="1">{#N/A,#N/A,FALSE,"CCTV"}</definedName>
    <definedName name="JHHJHJHJ" localSheetId="31" hidden="1">#REF!</definedName>
    <definedName name="JHHJHJHJ" hidden="1">#REF!</definedName>
    <definedName name="JHJ" hidden="1">#REF!</definedName>
    <definedName name="jhjgh" localSheetId="35" hidden="1">#REF!</definedName>
    <definedName name="jhjgh" localSheetId="36" hidden="1">#REF!</definedName>
    <definedName name="jhjgh" localSheetId="33" hidden="1">#REF!</definedName>
    <definedName name="jhjgh" localSheetId="34" hidden="1">#REF!</definedName>
    <definedName name="jhjgh" localSheetId="31" hidden="1">#REF!</definedName>
    <definedName name="jhjgh" hidden="1">#REF!</definedName>
    <definedName name="jhjghjhjghg" localSheetId="35" hidden="1">{#N/A,#N/A,FALSE,"SumG";#N/A,#N/A,FALSE,"ElecG";#N/A,#N/A,FALSE,"MechG";#N/A,#N/A,FALSE,"GeotG";#N/A,#N/A,FALSE,"PrcsG";#N/A,#N/A,FALSE,"TunnG";#N/A,#N/A,FALSE,"CivlG";#N/A,#N/A,FALSE,"NtwkG";#N/A,#N/A,FALSE,"EstgG";#N/A,#N/A,FALSE,"PEngG"}</definedName>
    <definedName name="jhjghjhjghg" localSheetId="37" hidden="1">{#N/A,#N/A,FALSE,"SumG";#N/A,#N/A,FALSE,"ElecG";#N/A,#N/A,FALSE,"MechG";#N/A,#N/A,FALSE,"GeotG";#N/A,#N/A,FALSE,"PrcsG";#N/A,#N/A,FALSE,"TunnG";#N/A,#N/A,FALSE,"CivlG";#N/A,#N/A,FALSE,"NtwkG";#N/A,#N/A,FALSE,"EstgG";#N/A,#N/A,FALSE,"PEngG"}</definedName>
    <definedName name="jhjghjhjghg" localSheetId="36" hidden="1">{#N/A,#N/A,FALSE,"SumG";#N/A,#N/A,FALSE,"ElecG";#N/A,#N/A,FALSE,"MechG";#N/A,#N/A,FALSE,"GeotG";#N/A,#N/A,FALSE,"PrcsG";#N/A,#N/A,FALSE,"TunnG";#N/A,#N/A,FALSE,"CivlG";#N/A,#N/A,FALSE,"NtwkG";#N/A,#N/A,FALSE,"EstgG";#N/A,#N/A,FALSE,"PEngG"}</definedName>
    <definedName name="jhjghjhjghg" localSheetId="33" hidden="1">{#N/A,#N/A,FALSE,"SumG";#N/A,#N/A,FALSE,"ElecG";#N/A,#N/A,FALSE,"MechG";#N/A,#N/A,FALSE,"GeotG";#N/A,#N/A,FALSE,"PrcsG";#N/A,#N/A,FALSE,"TunnG";#N/A,#N/A,FALSE,"CivlG";#N/A,#N/A,FALSE,"NtwkG";#N/A,#N/A,FALSE,"EstgG";#N/A,#N/A,FALSE,"PEngG"}</definedName>
    <definedName name="jhjghjhjghg" localSheetId="34" hidden="1">{#N/A,#N/A,FALSE,"SumG";#N/A,#N/A,FALSE,"ElecG";#N/A,#N/A,FALSE,"MechG";#N/A,#N/A,FALSE,"GeotG";#N/A,#N/A,FALSE,"PrcsG";#N/A,#N/A,FALSE,"TunnG";#N/A,#N/A,FALSE,"CivlG";#N/A,#N/A,FALSE,"NtwkG";#N/A,#N/A,FALSE,"EstgG";#N/A,#N/A,FALSE,"PEngG"}</definedName>
    <definedName name="jhjghjhjghg" localSheetId="31" hidden="1">{#N/A,#N/A,FALSE,"SumG";#N/A,#N/A,FALSE,"ElecG";#N/A,#N/A,FALSE,"MechG";#N/A,#N/A,FALSE,"GeotG";#N/A,#N/A,FALSE,"PrcsG";#N/A,#N/A,FALSE,"TunnG";#N/A,#N/A,FALSE,"CivlG";#N/A,#N/A,FALSE,"NtwkG";#N/A,#N/A,FALSE,"EstgG";#N/A,#N/A,FALSE,"PEngG"}</definedName>
    <definedName name="jhjghjhjghg" hidden="1">{#N/A,#N/A,FALSE,"SumG";#N/A,#N/A,FALSE,"ElecG";#N/A,#N/A,FALSE,"MechG";#N/A,#N/A,FALSE,"GeotG";#N/A,#N/A,FALSE,"PrcsG";#N/A,#N/A,FALSE,"TunnG";#N/A,#N/A,FALSE,"CivlG";#N/A,#N/A,FALSE,"NtwkG";#N/A,#N/A,FALSE,"EstgG";#N/A,#N/A,FALSE,"PEngG"}</definedName>
    <definedName name="jhjh" localSheetId="31" hidden="1">#REF!</definedName>
    <definedName name="jhjh" hidden="1">#REF!</definedName>
    <definedName name="jhjhjghhgh" localSheetId="35" hidden="1">{#N/A,#N/A,FALSE,"masez (10)";#N/A,#N/A,FALSE,"masez (7)";#N/A,#N/A,FALSE,"masez (6)";#N/A,#N/A,FALSE,"masez (5)";#N/A,#N/A,FALSE,"masez (4)";#N/A,#N/A,FALSE,"masez (3)";#N/A,#N/A,FALSE,"masez (2)";#N/A,#N/A,FALSE,"GME";#N/A,#N/A,FALSE,"masez"}</definedName>
    <definedName name="jhjhjghhgh" localSheetId="37" hidden="1">{#N/A,#N/A,FALSE,"masez (10)";#N/A,#N/A,FALSE,"masez (7)";#N/A,#N/A,FALSE,"masez (6)";#N/A,#N/A,FALSE,"masez (5)";#N/A,#N/A,FALSE,"masez (4)";#N/A,#N/A,FALSE,"masez (3)";#N/A,#N/A,FALSE,"masez (2)";#N/A,#N/A,FALSE,"GME";#N/A,#N/A,FALSE,"masez"}</definedName>
    <definedName name="jhjhjghhgh" localSheetId="36" hidden="1">{#N/A,#N/A,FALSE,"masez (10)";#N/A,#N/A,FALSE,"masez (7)";#N/A,#N/A,FALSE,"masez (6)";#N/A,#N/A,FALSE,"masez (5)";#N/A,#N/A,FALSE,"masez (4)";#N/A,#N/A,FALSE,"masez (3)";#N/A,#N/A,FALSE,"masez (2)";#N/A,#N/A,FALSE,"GME";#N/A,#N/A,FALSE,"masez"}</definedName>
    <definedName name="jhjhjghhgh" localSheetId="33" hidden="1">{#N/A,#N/A,FALSE,"masez (10)";#N/A,#N/A,FALSE,"masez (7)";#N/A,#N/A,FALSE,"masez (6)";#N/A,#N/A,FALSE,"masez (5)";#N/A,#N/A,FALSE,"masez (4)";#N/A,#N/A,FALSE,"masez (3)";#N/A,#N/A,FALSE,"masez (2)";#N/A,#N/A,FALSE,"GME";#N/A,#N/A,FALSE,"masez"}</definedName>
    <definedName name="jhjhjghhgh" localSheetId="34" hidden="1">{#N/A,#N/A,FALSE,"masez (10)";#N/A,#N/A,FALSE,"masez (7)";#N/A,#N/A,FALSE,"masez (6)";#N/A,#N/A,FALSE,"masez (5)";#N/A,#N/A,FALSE,"masez (4)";#N/A,#N/A,FALSE,"masez (3)";#N/A,#N/A,FALSE,"masez (2)";#N/A,#N/A,FALSE,"GME";#N/A,#N/A,FALSE,"masez"}</definedName>
    <definedName name="jhjhjghhgh" localSheetId="31" hidden="1">{#N/A,#N/A,FALSE,"masez (10)";#N/A,#N/A,FALSE,"masez (7)";#N/A,#N/A,FALSE,"masez (6)";#N/A,#N/A,FALSE,"masez (5)";#N/A,#N/A,FALSE,"masez (4)";#N/A,#N/A,FALSE,"masez (3)";#N/A,#N/A,FALSE,"masez (2)";#N/A,#N/A,FALSE,"GME";#N/A,#N/A,FALSE,"masez"}</definedName>
    <definedName name="jhjhjghhgh" hidden="1">{#N/A,#N/A,FALSE,"masez (10)";#N/A,#N/A,FALSE,"masez (7)";#N/A,#N/A,FALSE,"masez (6)";#N/A,#N/A,FALSE,"masez (5)";#N/A,#N/A,FALSE,"masez (4)";#N/A,#N/A,FALSE,"masez (3)";#N/A,#N/A,FALSE,"masez (2)";#N/A,#N/A,FALSE,"GME";#N/A,#N/A,FALSE,"masez"}</definedName>
    <definedName name="jhjhjgjghhjhg" localSheetId="35" hidden="1">{#N/A,#N/A,FALSE,"SumG";#N/A,#N/A,FALSE,"ElecG";#N/A,#N/A,FALSE,"MechG";#N/A,#N/A,FALSE,"GeotG";#N/A,#N/A,FALSE,"PrcsG";#N/A,#N/A,FALSE,"TunnG";#N/A,#N/A,FALSE,"CivlG";#N/A,#N/A,FALSE,"NtwkG";#N/A,#N/A,FALSE,"EstgG";#N/A,#N/A,FALSE,"PEngG"}</definedName>
    <definedName name="jhjhjgjghhjhg" localSheetId="37" hidden="1">{#N/A,#N/A,FALSE,"SumG";#N/A,#N/A,FALSE,"ElecG";#N/A,#N/A,FALSE,"MechG";#N/A,#N/A,FALSE,"GeotG";#N/A,#N/A,FALSE,"PrcsG";#N/A,#N/A,FALSE,"TunnG";#N/A,#N/A,FALSE,"CivlG";#N/A,#N/A,FALSE,"NtwkG";#N/A,#N/A,FALSE,"EstgG";#N/A,#N/A,FALSE,"PEngG"}</definedName>
    <definedName name="jhjhjgjghhjhg" localSheetId="36" hidden="1">{#N/A,#N/A,FALSE,"SumG";#N/A,#N/A,FALSE,"ElecG";#N/A,#N/A,FALSE,"MechG";#N/A,#N/A,FALSE,"GeotG";#N/A,#N/A,FALSE,"PrcsG";#N/A,#N/A,FALSE,"TunnG";#N/A,#N/A,FALSE,"CivlG";#N/A,#N/A,FALSE,"NtwkG";#N/A,#N/A,FALSE,"EstgG";#N/A,#N/A,FALSE,"PEngG"}</definedName>
    <definedName name="jhjhjgjghhjhg" localSheetId="33" hidden="1">{#N/A,#N/A,FALSE,"SumG";#N/A,#N/A,FALSE,"ElecG";#N/A,#N/A,FALSE,"MechG";#N/A,#N/A,FALSE,"GeotG";#N/A,#N/A,FALSE,"PrcsG";#N/A,#N/A,FALSE,"TunnG";#N/A,#N/A,FALSE,"CivlG";#N/A,#N/A,FALSE,"NtwkG";#N/A,#N/A,FALSE,"EstgG";#N/A,#N/A,FALSE,"PEngG"}</definedName>
    <definedName name="jhjhjgjghhjhg" localSheetId="34" hidden="1">{#N/A,#N/A,FALSE,"SumG";#N/A,#N/A,FALSE,"ElecG";#N/A,#N/A,FALSE,"MechG";#N/A,#N/A,FALSE,"GeotG";#N/A,#N/A,FALSE,"PrcsG";#N/A,#N/A,FALSE,"TunnG";#N/A,#N/A,FALSE,"CivlG";#N/A,#N/A,FALSE,"NtwkG";#N/A,#N/A,FALSE,"EstgG";#N/A,#N/A,FALSE,"PEngG"}</definedName>
    <definedName name="jhjhjgjghhjhg" localSheetId="31" hidden="1">{#N/A,#N/A,FALSE,"SumG";#N/A,#N/A,FALSE,"ElecG";#N/A,#N/A,FALSE,"MechG";#N/A,#N/A,FALSE,"GeotG";#N/A,#N/A,FALSE,"PrcsG";#N/A,#N/A,FALSE,"TunnG";#N/A,#N/A,FALSE,"CivlG";#N/A,#N/A,FALSE,"NtwkG";#N/A,#N/A,FALSE,"EstgG";#N/A,#N/A,FALSE,"PEngG"}</definedName>
    <definedName name="jhjhjgjghhjhg" hidden="1">{#N/A,#N/A,FALSE,"SumG";#N/A,#N/A,FALSE,"ElecG";#N/A,#N/A,FALSE,"MechG";#N/A,#N/A,FALSE,"GeotG";#N/A,#N/A,FALSE,"PrcsG";#N/A,#N/A,FALSE,"TunnG";#N/A,#N/A,FALSE,"CivlG";#N/A,#N/A,FALSE,"NtwkG";#N/A,#N/A,FALSE,"EstgG";#N/A,#N/A,FALSE,"PEngG"}</definedName>
    <definedName name="jhkhj" localSheetId="35" hidden="1">{#N/A,#N/A,FALSE,"Matrix";#N/A,#N/A,FALSE,"Executive";#N/A,#N/A,FALSE,"Summary";#N/A,#N/A,FALSE,"Office1";#N/A,#N/A,FALSE,"Office2";#N/A,#N/A,FALSE,"Office3";#N/A,#N/A,FALSE,"Office4";#N/A,#N/A,FALSE,"Office5";#N/A,#N/A,FALSE,"Office6";#N/A,#N/A,FALSE,"Office7";#N/A,#N/A,FALSE,"Labor"}</definedName>
    <definedName name="jhkhj" localSheetId="37" hidden="1">{#N/A,#N/A,FALSE,"Matrix";#N/A,#N/A,FALSE,"Executive";#N/A,#N/A,FALSE,"Summary";#N/A,#N/A,FALSE,"Office1";#N/A,#N/A,FALSE,"Office2";#N/A,#N/A,FALSE,"Office3";#N/A,#N/A,FALSE,"Office4";#N/A,#N/A,FALSE,"Office5";#N/A,#N/A,FALSE,"Office6";#N/A,#N/A,FALSE,"Office7";#N/A,#N/A,FALSE,"Labor"}</definedName>
    <definedName name="jhkhj" localSheetId="36" hidden="1">{#N/A,#N/A,FALSE,"Matrix";#N/A,#N/A,FALSE,"Executive";#N/A,#N/A,FALSE,"Summary";#N/A,#N/A,FALSE,"Office1";#N/A,#N/A,FALSE,"Office2";#N/A,#N/A,FALSE,"Office3";#N/A,#N/A,FALSE,"Office4";#N/A,#N/A,FALSE,"Office5";#N/A,#N/A,FALSE,"Office6";#N/A,#N/A,FALSE,"Office7";#N/A,#N/A,FALSE,"Labor"}</definedName>
    <definedName name="jhkhj" localSheetId="33" hidden="1">{#N/A,#N/A,FALSE,"Matrix";#N/A,#N/A,FALSE,"Executive";#N/A,#N/A,FALSE,"Summary";#N/A,#N/A,FALSE,"Office1";#N/A,#N/A,FALSE,"Office2";#N/A,#N/A,FALSE,"Office3";#N/A,#N/A,FALSE,"Office4";#N/A,#N/A,FALSE,"Office5";#N/A,#N/A,FALSE,"Office6";#N/A,#N/A,FALSE,"Office7";#N/A,#N/A,FALSE,"Labor"}</definedName>
    <definedName name="jhkhj" localSheetId="34" hidden="1">{#N/A,#N/A,FALSE,"Matrix";#N/A,#N/A,FALSE,"Executive";#N/A,#N/A,FALSE,"Summary";#N/A,#N/A,FALSE,"Office1";#N/A,#N/A,FALSE,"Office2";#N/A,#N/A,FALSE,"Office3";#N/A,#N/A,FALSE,"Office4";#N/A,#N/A,FALSE,"Office5";#N/A,#N/A,FALSE,"Office6";#N/A,#N/A,FALSE,"Office7";#N/A,#N/A,FALSE,"Labor"}</definedName>
    <definedName name="jhkhj" localSheetId="31" hidden="1">{#N/A,#N/A,FALSE,"Matrix";#N/A,#N/A,FALSE,"Executive";#N/A,#N/A,FALSE,"Summary";#N/A,#N/A,FALSE,"Office1";#N/A,#N/A,FALSE,"Office2";#N/A,#N/A,FALSE,"Office3";#N/A,#N/A,FALSE,"Office4";#N/A,#N/A,FALSE,"Office5";#N/A,#N/A,FALSE,"Office6";#N/A,#N/A,FALSE,"Office7";#N/A,#N/A,FALSE,"Labor"}</definedName>
    <definedName name="jhkhj" hidden="1">{#N/A,#N/A,FALSE,"Matrix";#N/A,#N/A,FALSE,"Executive";#N/A,#N/A,FALSE,"Summary";#N/A,#N/A,FALSE,"Office1";#N/A,#N/A,FALSE,"Office2";#N/A,#N/A,FALSE,"Office3";#N/A,#N/A,FALSE,"Office4";#N/A,#N/A,FALSE,"Office5";#N/A,#N/A,FALSE,"Office6";#N/A,#N/A,FALSE,"Office7";#N/A,#N/A,FALSE,"Labor"}</definedName>
    <definedName name="jhkhjkhjk" localSheetId="31">#REF!</definedName>
    <definedName name="jhkhjkhjk">!#REF!</definedName>
    <definedName name="jhkjhk" localSheetId="35" hidden="1">{"Sin detalle",#N/A,FALSE,"Flujo (redondeado)";"Detallado",#N/A,FALSE,"Flujo (redondeado)"}</definedName>
    <definedName name="jhkjhk" localSheetId="37" hidden="1">{"Sin detalle",#N/A,FALSE,"Flujo (redondeado)";"Detallado",#N/A,FALSE,"Flujo (redondeado)"}</definedName>
    <definedName name="jhkjhk" localSheetId="36" hidden="1">{"Sin detalle",#N/A,FALSE,"Flujo (redondeado)";"Detallado",#N/A,FALSE,"Flujo (redondeado)"}</definedName>
    <definedName name="jhkjhk" localSheetId="33" hidden="1">{"Sin detalle",#N/A,FALSE,"Flujo (redondeado)";"Detallado",#N/A,FALSE,"Flujo (redondeado)"}</definedName>
    <definedName name="jhkjhk" localSheetId="34" hidden="1">{"Sin detalle",#N/A,FALSE,"Flujo (redondeado)";"Detallado",#N/A,FALSE,"Flujo (redondeado)"}</definedName>
    <definedName name="jhkjhk" localSheetId="31" hidden="1">{"Sin detalle",#N/A,FALSE,"Flujo (redondeado)";"Detallado",#N/A,FALSE,"Flujo (redondeado)"}</definedName>
    <definedName name="jhkjhk" hidden="1">{"Sin detalle",#N/A,FALSE,"Flujo (redondeado)";"Detallado",#N/A,FALSE,"Flujo (redondeado)"}</definedName>
    <definedName name="jhkjhkhkjh" localSheetId="35" hidden="1">{#N/A,#N/A,FALSE,"masez (10)";#N/A,#N/A,FALSE,"masez (7)";#N/A,#N/A,FALSE,"masez (6)";#N/A,#N/A,FALSE,"masez (5)";#N/A,#N/A,FALSE,"masez (4)";#N/A,#N/A,FALSE,"masez (3)";#N/A,#N/A,FALSE,"masez (2)";#N/A,#N/A,FALSE,"GME";#N/A,#N/A,FALSE,"masez"}</definedName>
    <definedName name="jhkjhkhkjh" localSheetId="37" hidden="1">{#N/A,#N/A,FALSE,"masez (10)";#N/A,#N/A,FALSE,"masez (7)";#N/A,#N/A,FALSE,"masez (6)";#N/A,#N/A,FALSE,"masez (5)";#N/A,#N/A,FALSE,"masez (4)";#N/A,#N/A,FALSE,"masez (3)";#N/A,#N/A,FALSE,"masez (2)";#N/A,#N/A,FALSE,"GME";#N/A,#N/A,FALSE,"masez"}</definedName>
    <definedName name="jhkjhkhkjh" localSheetId="36" hidden="1">{#N/A,#N/A,FALSE,"masez (10)";#N/A,#N/A,FALSE,"masez (7)";#N/A,#N/A,FALSE,"masez (6)";#N/A,#N/A,FALSE,"masez (5)";#N/A,#N/A,FALSE,"masez (4)";#N/A,#N/A,FALSE,"masez (3)";#N/A,#N/A,FALSE,"masez (2)";#N/A,#N/A,FALSE,"GME";#N/A,#N/A,FALSE,"masez"}</definedName>
    <definedName name="jhkjhkhkjh" localSheetId="33" hidden="1">{#N/A,#N/A,FALSE,"masez (10)";#N/A,#N/A,FALSE,"masez (7)";#N/A,#N/A,FALSE,"masez (6)";#N/A,#N/A,FALSE,"masez (5)";#N/A,#N/A,FALSE,"masez (4)";#N/A,#N/A,FALSE,"masez (3)";#N/A,#N/A,FALSE,"masez (2)";#N/A,#N/A,FALSE,"GME";#N/A,#N/A,FALSE,"masez"}</definedName>
    <definedName name="jhkjhkhkjh" localSheetId="34" hidden="1">{#N/A,#N/A,FALSE,"masez (10)";#N/A,#N/A,FALSE,"masez (7)";#N/A,#N/A,FALSE,"masez (6)";#N/A,#N/A,FALSE,"masez (5)";#N/A,#N/A,FALSE,"masez (4)";#N/A,#N/A,FALSE,"masez (3)";#N/A,#N/A,FALSE,"masez (2)";#N/A,#N/A,FALSE,"GME";#N/A,#N/A,FALSE,"masez"}</definedName>
    <definedName name="jhkjhkhkjh" localSheetId="31" hidden="1">{#N/A,#N/A,FALSE,"masez (10)";#N/A,#N/A,FALSE,"masez (7)";#N/A,#N/A,FALSE,"masez (6)";#N/A,#N/A,FALSE,"masez (5)";#N/A,#N/A,FALSE,"masez (4)";#N/A,#N/A,FALSE,"masez (3)";#N/A,#N/A,FALSE,"masez (2)";#N/A,#N/A,FALSE,"GME";#N/A,#N/A,FALSE,"masez"}</definedName>
    <definedName name="jhkjhkhkjh" hidden="1">{#N/A,#N/A,FALSE,"masez (10)";#N/A,#N/A,FALSE,"masez (7)";#N/A,#N/A,FALSE,"masez (6)";#N/A,#N/A,FALSE,"masez (5)";#N/A,#N/A,FALSE,"masez (4)";#N/A,#N/A,FALSE,"masez (3)";#N/A,#N/A,FALSE,"masez (2)";#N/A,#N/A,FALSE,"GME";#N/A,#N/A,FALSE,"masez"}</definedName>
    <definedName name="jhkjhkjh" localSheetId="35" hidden="1">{#N/A,#N/A,FALSE,"SumG";#N/A,#N/A,FALSE,"ElecG";#N/A,#N/A,FALSE,"MechG";#N/A,#N/A,FALSE,"GeotG";#N/A,#N/A,FALSE,"PrcsG";#N/A,#N/A,FALSE,"TunnG";#N/A,#N/A,FALSE,"CivlG";#N/A,#N/A,FALSE,"NtwkG";#N/A,#N/A,FALSE,"EstgG";#N/A,#N/A,FALSE,"PEngG"}</definedName>
    <definedName name="jhkjhkjh" localSheetId="37" hidden="1">{#N/A,#N/A,FALSE,"SumG";#N/A,#N/A,FALSE,"ElecG";#N/A,#N/A,FALSE,"MechG";#N/A,#N/A,FALSE,"GeotG";#N/A,#N/A,FALSE,"PrcsG";#N/A,#N/A,FALSE,"TunnG";#N/A,#N/A,FALSE,"CivlG";#N/A,#N/A,FALSE,"NtwkG";#N/A,#N/A,FALSE,"EstgG";#N/A,#N/A,FALSE,"PEngG"}</definedName>
    <definedName name="jhkjhkjh" localSheetId="36" hidden="1">{#N/A,#N/A,FALSE,"SumG";#N/A,#N/A,FALSE,"ElecG";#N/A,#N/A,FALSE,"MechG";#N/A,#N/A,FALSE,"GeotG";#N/A,#N/A,FALSE,"PrcsG";#N/A,#N/A,FALSE,"TunnG";#N/A,#N/A,FALSE,"CivlG";#N/A,#N/A,FALSE,"NtwkG";#N/A,#N/A,FALSE,"EstgG";#N/A,#N/A,FALSE,"PEngG"}</definedName>
    <definedName name="jhkjhkjh" localSheetId="33" hidden="1">{#N/A,#N/A,FALSE,"SumG";#N/A,#N/A,FALSE,"ElecG";#N/A,#N/A,FALSE,"MechG";#N/A,#N/A,FALSE,"GeotG";#N/A,#N/A,FALSE,"PrcsG";#N/A,#N/A,FALSE,"TunnG";#N/A,#N/A,FALSE,"CivlG";#N/A,#N/A,FALSE,"NtwkG";#N/A,#N/A,FALSE,"EstgG";#N/A,#N/A,FALSE,"PEngG"}</definedName>
    <definedName name="jhkjhkjh" localSheetId="34" hidden="1">{#N/A,#N/A,FALSE,"SumG";#N/A,#N/A,FALSE,"ElecG";#N/A,#N/A,FALSE,"MechG";#N/A,#N/A,FALSE,"GeotG";#N/A,#N/A,FALSE,"PrcsG";#N/A,#N/A,FALSE,"TunnG";#N/A,#N/A,FALSE,"CivlG";#N/A,#N/A,FALSE,"NtwkG";#N/A,#N/A,FALSE,"EstgG";#N/A,#N/A,FALSE,"PEngG"}</definedName>
    <definedName name="jhkjhkjh" localSheetId="31" hidden="1">{#N/A,#N/A,FALSE,"SumG";#N/A,#N/A,FALSE,"ElecG";#N/A,#N/A,FALSE,"MechG";#N/A,#N/A,FALSE,"GeotG";#N/A,#N/A,FALSE,"PrcsG";#N/A,#N/A,FALSE,"TunnG";#N/A,#N/A,FALSE,"CivlG";#N/A,#N/A,FALSE,"NtwkG";#N/A,#N/A,FALSE,"EstgG";#N/A,#N/A,FALSE,"PEngG"}</definedName>
    <definedName name="jhkjhkjh" hidden="1">{#N/A,#N/A,FALSE,"SumG";#N/A,#N/A,FALSE,"ElecG";#N/A,#N/A,FALSE,"MechG";#N/A,#N/A,FALSE,"GeotG";#N/A,#N/A,FALSE,"PrcsG";#N/A,#N/A,FALSE,"TunnG";#N/A,#N/A,FALSE,"CivlG";#N/A,#N/A,FALSE,"NtwkG";#N/A,#N/A,FALSE,"EstgG";#N/A,#N/A,FALSE,"PEngG"}</definedName>
    <definedName name="jhktjyu"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uhy" localSheetId="35" hidden="1">{"MO(BASE)",#N/A,FALSE,"MO(BASE)";"MO(BASE)1",#N/A,FALSE,"MO(BASE)";"MO(BASE)2",#N/A,FALSE,"MO(BASE)"}</definedName>
    <definedName name="jhuhy" localSheetId="37" hidden="1">{"MO(BASE)",#N/A,FALSE,"MO(BASE)";"MO(BASE)1",#N/A,FALSE,"MO(BASE)";"MO(BASE)2",#N/A,FALSE,"MO(BASE)"}</definedName>
    <definedName name="jhuhy" localSheetId="36" hidden="1">{"MO(BASE)",#N/A,FALSE,"MO(BASE)";"MO(BASE)1",#N/A,FALSE,"MO(BASE)";"MO(BASE)2",#N/A,FALSE,"MO(BASE)"}</definedName>
    <definedName name="jhuhy" localSheetId="33" hidden="1">{"MO(BASE)",#N/A,FALSE,"MO(BASE)";"MO(BASE)1",#N/A,FALSE,"MO(BASE)";"MO(BASE)2",#N/A,FALSE,"MO(BASE)"}</definedName>
    <definedName name="jhuhy" localSheetId="34" hidden="1">{"MO(BASE)",#N/A,FALSE,"MO(BASE)";"MO(BASE)1",#N/A,FALSE,"MO(BASE)";"MO(BASE)2",#N/A,FALSE,"MO(BASE)"}</definedName>
    <definedName name="jhuhy" localSheetId="31" hidden="1">{"MO(BASE)",#N/A,FALSE,"MO(BASE)";"MO(BASE)1",#N/A,FALSE,"MO(BASE)";"MO(BASE)2",#N/A,FALSE,"MO(BASE)"}</definedName>
    <definedName name="jhuhy" hidden="1">{"MO(BASE)",#N/A,FALSE,"MO(BASE)";"MO(BASE)1",#N/A,FALSE,"MO(BASE)";"MO(BASE)2",#N/A,FALSE,"MO(BASE)"}</definedName>
    <definedName name="ji" localSheetId="31">#REF!</definedName>
    <definedName name="ji">!#REF!</definedName>
    <definedName name="jiik" localSheetId="31">#REF!</definedName>
    <definedName name="jiik">!#REF!</definedName>
    <definedName name="JIM">#REF!</definedName>
    <definedName name="jj" localSheetId="35" hidden="1">{#N/A,#N/A,FALSE,"Total_OC015";#N/A,#N/A,FALSE,"ADMIN";#N/A,#N/A,FALSE,"PROCES";#N/A,#N/A,FALSE,"mecan";#N/A,#N/A,FALSE,"civil";#N/A,#N/A,FALSE,"CAÑER";#N/A,#N/A,FALSE,"ELEC";#N/A,#N/A,FALSE,"INSTR"}</definedName>
    <definedName name="jj" localSheetId="37" hidden="1">{#N/A,#N/A,FALSE,"Total_OC015";#N/A,#N/A,FALSE,"ADMIN";#N/A,#N/A,FALSE,"PROCES";#N/A,#N/A,FALSE,"mecan";#N/A,#N/A,FALSE,"civil";#N/A,#N/A,FALSE,"CAÑER";#N/A,#N/A,FALSE,"ELEC";#N/A,#N/A,FALSE,"INSTR"}</definedName>
    <definedName name="jj" localSheetId="36" hidden="1">{#N/A,#N/A,FALSE,"Total_OC015";#N/A,#N/A,FALSE,"ADMIN";#N/A,#N/A,FALSE,"PROCES";#N/A,#N/A,FALSE,"mecan";#N/A,#N/A,FALSE,"civil";#N/A,#N/A,FALSE,"CAÑER";#N/A,#N/A,FALSE,"ELEC";#N/A,#N/A,FALSE,"INSTR"}</definedName>
    <definedName name="jj" localSheetId="33" hidden="1">{#N/A,#N/A,FALSE,"Total_OC015";#N/A,#N/A,FALSE,"ADMIN";#N/A,#N/A,FALSE,"PROCES";#N/A,#N/A,FALSE,"mecan";#N/A,#N/A,FALSE,"civil";#N/A,#N/A,FALSE,"CAÑER";#N/A,#N/A,FALSE,"ELEC";#N/A,#N/A,FALSE,"INSTR"}</definedName>
    <definedName name="jj" localSheetId="34" hidden="1">{#N/A,#N/A,FALSE,"Total_OC015";#N/A,#N/A,FALSE,"ADMIN";#N/A,#N/A,FALSE,"PROCES";#N/A,#N/A,FALSE,"mecan";#N/A,#N/A,FALSE,"civil";#N/A,#N/A,FALSE,"CAÑER";#N/A,#N/A,FALSE,"ELEC";#N/A,#N/A,FALSE,"INSTR"}</definedName>
    <definedName name="jj" localSheetId="31" hidden="1">{#N/A,#N/A,FALSE,"Total_OC015";#N/A,#N/A,FALSE,"ADMIN";#N/A,#N/A,FALSE,"PROCES";#N/A,#N/A,FALSE,"mecan";#N/A,#N/A,FALSE,"civil";#N/A,#N/A,FALSE,"CAÑER";#N/A,#N/A,FALSE,"ELEC";#N/A,#N/A,FALSE,"INSTR"}</definedName>
    <definedName name="jj" hidden="1">{#N/A,#N/A,FALSE,"Total_OC015";#N/A,#N/A,FALSE,"ADMIN";#N/A,#N/A,FALSE,"PROCES";#N/A,#N/A,FALSE,"mecan";#N/A,#N/A,FALSE,"civil";#N/A,#N/A,FALSE,"CAÑER";#N/A,#N/A,FALSE,"ELEC";#N/A,#N/A,FALSE,"INSTR"}</definedName>
    <definedName name="JJC">#REF!</definedName>
    <definedName name="jjhh" localSheetId="31">#REF!</definedName>
    <definedName name="jjhh">!#REF!</definedName>
    <definedName name="jjj" localSheetId="35" hidden="1">{#N/A,#N/A,FALSE,"Total_OC015";#N/A,#N/A,FALSE,"ADMIN";#N/A,#N/A,FALSE,"PROCES";#N/A,#N/A,FALSE,"mecan";#N/A,#N/A,FALSE,"civil";#N/A,#N/A,FALSE,"CAÑER";#N/A,#N/A,FALSE,"ELEC";#N/A,#N/A,FALSE,"INSTR"}</definedName>
    <definedName name="jjj" localSheetId="37" hidden="1">{#N/A,#N/A,FALSE,"Total_OC015";#N/A,#N/A,FALSE,"ADMIN";#N/A,#N/A,FALSE,"PROCES";#N/A,#N/A,FALSE,"mecan";#N/A,#N/A,FALSE,"civil";#N/A,#N/A,FALSE,"CAÑER";#N/A,#N/A,FALSE,"ELEC";#N/A,#N/A,FALSE,"INSTR"}</definedName>
    <definedName name="jjj" localSheetId="36" hidden="1">{#N/A,#N/A,FALSE,"Total_OC015";#N/A,#N/A,FALSE,"ADMIN";#N/A,#N/A,FALSE,"PROCES";#N/A,#N/A,FALSE,"mecan";#N/A,#N/A,FALSE,"civil";#N/A,#N/A,FALSE,"CAÑER";#N/A,#N/A,FALSE,"ELEC";#N/A,#N/A,FALSE,"INSTR"}</definedName>
    <definedName name="jjj" localSheetId="33" hidden="1">{#N/A,#N/A,FALSE,"Total_OC015";#N/A,#N/A,FALSE,"ADMIN";#N/A,#N/A,FALSE,"PROCES";#N/A,#N/A,FALSE,"mecan";#N/A,#N/A,FALSE,"civil";#N/A,#N/A,FALSE,"CAÑER";#N/A,#N/A,FALSE,"ELEC";#N/A,#N/A,FALSE,"INSTR"}</definedName>
    <definedName name="jjj" localSheetId="34" hidden="1">{#N/A,#N/A,FALSE,"Total_OC015";#N/A,#N/A,FALSE,"ADMIN";#N/A,#N/A,FALSE,"PROCES";#N/A,#N/A,FALSE,"mecan";#N/A,#N/A,FALSE,"civil";#N/A,#N/A,FALSE,"CAÑER";#N/A,#N/A,FALSE,"ELEC";#N/A,#N/A,FALSE,"INSTR"}</definedName>
    <definedName name="jjj" localSheetId="31">#REF!</definedName>
    <definedName name="jjj" hidden="1">{#N/A,#N/A,FALSE,"Total_OC015";#N/A,#N/A,FALSE,"ADMIN";#N/A,#N/A,FALSE,"PROCES";#N/A,#N/A,FALSE,"mecan";#N/A,#N/A,FALSE,"civil";#N/A,#N/A,FALSE,"CAÑER";#N/A,#N/A,FALSE,"ELEC";#N/A,#N/A,FALSE,"INSTR"}</definedName>
    <definedName name="jjjj" localSheetId="35"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 localSheetId="37"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 localSheetId="36"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 localSheetId="3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 localSheetId="34"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 localSheetId="31">#REF!</definedName>
    <definedName name="jjjj" hidden="1">{"MO(BASE)",#N/A,FALSE,"MO(BASE)";"MO(BASE)1",#N/A,FALSE,"MO(BASE)";"MO(BASE)2",#N/A,FALSE,"MO(BASE)"}</definedName>
    <definedName name="jjjj_1" localSheetId="35" hidden="1">{#N/A,#N/A,FALSE,"Cobret"}</definedName>
    <definedName name="jjjj_1" localSheetId="37" hidden="1">{#N/A,#N/A,FALSE,"Cobret"}</definedName>
    <definedName name="jjjj_1" localSheetId="36" hidden="1">{#N/A,#N/A,FALSE,"Cobret"}</definedName>
    <definedName name="jjjj_1" localSheetId="33" hidden="1">{#N/A,#N/A,FALSE,"Cobret"}</definedName>
    <definedName name="jjjj_1" localSheetId="34" hidden="1">{#N/A,#N/A,FALSE,"Cobret"}</definedName>
    <definedName name="jjjj_1" localSheetId="31" hidden="1">{"MO(BASE)",#N/A,FALSE,"MO(BASE)";"MO(BASE)1",#N/A,FALSE,"MO(BASE)";"MO(BASE)2",#N/A,FALSE,"MO(BASE)"}</definedName>
    <definedName name="jjjj_1" hidden="1">{"MO(BASE)",#N/A,FALSE,"MO(BASE)";"MO(BASE)1",#N/A,FALSE,"MO(BASE)";"MO(BASE)2",#N/A,FALSE,"MO(BASE)"}</definedName>
    <definedName name="jjjj_2" localSheetId="35" hidden="1">{#N/A,#N/A,FALSE,"Cobret"}</definedName>
    <definedName name="jjjj_2" localSheetId="37" hidden="1">{#N/A,#N/A,FALSE,"Cobret"}</definedName>
    <definedName name="jjjj_2" localSheetId="36" hidden="1">{#N/A,#N/A,FALSE,"Cobret"}</definedName>
    <definedName name="jjjj_2" localSheetId="33" hidden="1">{#N/A,#N/A,FALSE,"Cobret"}</definedName>
    <definedName name="jjjj_2" localSheetId="34" hidden="1">{#N/A,#N/A,FALSE,"Cobret"}</definedName>
    <definedName name="jjjj_2" localSheetId="31" hidden="1">{"MO(BASE)",#N/A,FALSE,"MO(BASE)";"MO(BASE)1",#N/A,FALSE,"MO(BASE)";"MO(BASE)2",#N/A,FALSE,"MO(BASE)"}</definedName>
    <definedName name="jjjj_2" hidden="1">{"MO(BASE)",#N/A,FALSE,"MO(BASE)";"MO(BASE)1",#N/A,FALSE,"MO(BASE)";"MO(BASE)2",#N/A,FALSE,"MO(BASE)"}</definedName>
    <definedName name="jjjj_3" localSheetId="35" hidden="1">{#N/A,#N/A,FALSE,"Cobret"}</definedName>
    <definedName name="jjjj_3" localSheetId="37" hidden="1">{#N/A,#N/A,FALSE,"Cobret"}</definedName>
    <definedName name="jjjj_3" localSheetId="36" hidden="1">{#N/A,#N/A,FALSE,"Cobret"}</definedName>
    <definedName name="jjjj_3" localSheetId="33" hidden="1">{#N/A,#N/A,FALSE,"Cobret"}</definedName>
    <definedName name="jjjj_3" localSheetId="34" hidden="1">{#N/A,#N/A,FALSE,"Cobret"}</definedName>
    <definedName name="jjjj_3" localSheetId="31" hidden="1">{"MO(BASE)",#N/A,FALSE,"MO(BASE)";"MO(BASE)1",#N/A,FALSE,"MO(BASE)";"MO(BASE)2",#N/A,FALSE,"MO(BASE)"}</definedName>
    <definedName name="jjjj_3" hidden="1">{"MO(BASE)",#N/A,FALSE,"MO(BASE)";"MO(BASE)1",#N/A,FALSE,"MO(BASE)";"MO(BASE)2",#N/A,FALSE,"MO(BASE)"}</definedName>
    <definedName name="jjjj_4" localSheetId="35" hidden="1">{#N/A,#N/A,FALSE,"Cobret"}</definedName>
    <definedName name="jjjj_4" localSheetId="37" hidden="1">{#N/A,#N/A,FALSE,"Cobret"}</definedName>
    <definedName name="jjjj_4" localSheetId="36" hidden="1">{#N/A,#N/A,FALSE,"Cobret"}</definedName>
    <definedName name="jjjj_4" localSheetId="33" hidden="1">{#N/A,#N/A,FALSE,"Cobret"}</definedName>
    <definedName name="jjjj_4" localSheetId="34" hidden="1">{#N/A,#N/A,FALSE,"Cobret"}</definedName>
    <definedName name="jjjj_4" localSheetId="31" hidden="1">{"MO(BASE)",#N/A,FALSE,"MO(BASE)";"MO(BASE)1",#N/A,FALSE,"MO(BASE)";"MO(BASE)2",#N/A,FALSE,"MO(BASE)"}</definedName>
    <definedName name="jjjj_4" hidden="1">{"MO(BASE)",#N/A,FALSE,"MO(BASE)";"MO(BASE)1",#N/A,FALSE,"MO(BASE)";"MO(BASE)2",#N/A,FALSE,"MO(BASE)"}</definedName>
    <definedName name="jjjj_5" localSheetId="35" hidden="1">{#N/A,#N/A,FALSE,"Cobret"}</definedName>
    <definedName name="jjjj_5" localSheetId="37" hidden="1">{#N/A,#N/A,FALSE,"Cobret"}</definedName>
    <definedName name="jjjj_5" localSheetId="36" hidden="1">{#N/A,#N/A,FALSE,"Cobret"}</definedName>
    <definedName name="jjjj_5" localSheetId="33" hidden="1">{#N/A,#N/A,FALSE,"Cobret"}</definedName>
    <definedName name="jjjj_5" localSheetId="34" hidden="1">{#N/A,#N/A,FALSE,"Cobret"}</definedName>
    <definedName name="jjjj_5" localSheetId="31" hidden="1">{"MO(BASE)",#N/A,FALSE,"MO(BASE)";"MO(BASE)1",#N/A,FALSE,"MO(BASE)";"MO(BASE)2",#N/A,FALSE,"MO(BASE)"}</definedName>
    <definedName name="jjjj_5" hidden="1">{"MO(BASE)",#N/A,FALSE,"MO(BASE)";"MO(BASE)1",#N/A,FALSE,"MO(BASE)";"MO(BASE)2",#N/A,FALSE,"MO(BASE)"}</definedName>
    <definedName name="jjjjj" localSheetId="35" hidden="1">{#N/A,#N/A,FALSE,"Total_OC015";#N/A,#N/A,FALSE,"ADMIN";#N/A,#N/A,FALSE,"PROCES";#N/A,#N/A,FALSE,"mecan";#N/A,#N/A,FALSE,"civil";#N/A,#N/A,FALSE,"CAÑER";#N/A,#N/A,FALSE,"ELEC";#N/A,#N/A,FALSE,"INSTR"}</definedName>
    <definedName name="jjjjj" localSheetId="37" hidden="1">{#N/A,#N/A,FALSE,"Total_OC015";#N/A,#N/A,FALSE,"ADMIN";#N/A,#N/A,FALSE,"PROCES";#N/A,#N/A,FALSE,"mecan";#N/A,#N/A,FALSE,"civil";#N/A,#N/A,FALSE,"CAÑER";#N/A,#N/A,FALSE,"ELEC";#N/A,#N/A,FALSE,"INSTR"}</definedName>
    <definedName name="jjjjj" localSheetId="36" hidden="1">{#N/A,#N/A,FALSE,"Total_OC015";#N/A,#N/A,FALSE,"ADMIN";#N/A,#N/A,FALSE,"PROCES";#N/A,#N/A,FALSE,"mecan";#N/A,#N/A,FALSE,"civil";#N/A,#N/A,FALSE,"CAÑER";#N/A,#N/A,FALSE,"ELEC";#N/A,#N/A,FALSE,"INSTR"}</definedName>
    <definedName name="jjjjj" localSheetId="33" hidden="1">{#N/A,#N/A,FALSE,"Total_OC015";#N/A,#N/A,FALSE,"ADMIN";#N/A,#N/A,FALSE,"PROCES";#N/A,#N/A,FALSE,"mecan";#N/A,#N/A,FALSE,"civil";#N/A,#N/A,FALSE,"CAÑER";#N/A,#N/A,FALSE,"ELEC";#N/A,#N/A,FALSE,"INSTR"}</definedName>
    <definedName name="jjjjj" localSheetId="34" hidden="1">{#N/A,#N/A,FALSE,"Total_OC015";#N/A,#N/A,FALSE,"ADMIN";#N/A,#N/A,FALSE,"PROCES";#N/A,#N/A,FALSE,"mecan";#N/A,#N/A,FALSE,"civil";#N/A,#N/A,FALSE,"CAÑER";#N/A,#N/A,FALSE,"ELEC";#N/A,#N/A,FALSE,"INSTR"}</definedName>
    <definedName name="jjjjj" localSheetId="31" hidden="1">{#N/A,#N/A,FALSE,"Total_OC015";#N/A,#N/A,FALSE,"ADMIN";#N/A,#N/A,FALSE,"PROCES";#N/A,#N/A,FALSE,"mecan";#N/A,#N/A,FALSE,"civil";#N/A,#N/A,FALSE,"CAÑER";#N/A,#N/A,FALSE,"ELEC";#N/A,#N/A,FALSE,"INSTR"}</definedName>
    <definedName name="jjjjj" hidden="1">{#N/A,#N/A,FALSE,"Total_OC015";#N/A,#N/A,FALSE,"ADMIN";#N/A,#N/A,FALSE,"PROCES";#N/A,#N/A,FALSE,"mecan";#N/A,#N/A,FALSE,"civil";#N/A,#N/A,FALSE,"CAÑER";#N/A,#N/A,FALSE,"ELEC";#N/A,#N/A,FALSE,"INSTR"}</definedName>
    <definedName name="jjjjjjj" localSheetId="35" hidden="1">{"BALANCE_SHEET",#N/A,FALSE,"A";"INCOME_STATEMENT",#N/A,FALSE,"A"}</definedName>
    <definedName name="jjjjjjj" localSheetId="37" hidden="1">{"BALANCE_SHEET",#N/A,FALSE,"A";"INCOME_STATEMENT",#N/A,FALSE,"A"}</definedName>
    <definedName name="jjjjjjj" localSheetId="36" hidden="1">{"BALANCE_SHEET",#N/A,FALSE,"A";"INCOME_STATEMENT",#N/A,FALSE,"A"}</definedName>
    <definedName name="jjjjjjj" localSheetId="33" hidden="1">{"BALANCE_SHEET",#N/A,FALSE,"A";"INCOME_STATEMENT",#N/A,FALSE,"A"}</definedName>
    <definedName name="jjjjjjj" localSheetId="34" hidden="1">{"BALANCE_SHEET",#N/A,FALSE,"A";"INCOME_STATEMENT",#N/A,FALSE,"A"}</definedName>
    <definedName name="jjjjjjj" localSheetId="31" hidden="1">{"BALANCE_SHEET",#N/A,FALSE,"A";"INCOME_STATEMENT",#N/A,FALSE,"A"}</definedName>
    <definedName name="jjjjjjj" hidden="1">{"BALANCE_SHEET",#N/A,FALSE,"A";"INCOME_STATEMENT",#N/A,FALSE,"A"}</definedName>
    <definedName name="jjjjjjjj" localSheetId="35" hidden="1">{"June",#N/A,FALSE,"June"}</definedName>
    <definedName name="jjjjjjjj" localSheetId="37" hidden="1">{"June",#N/A,FALSE,"June"}</definedName>
    <definedName name="jjjjjjjj" localSheetId="36" hidden="1">{"June",#N/A,FALSE,"June"}</definedName>
    <definedName name="jjjjjjjj" localSheetId="33" hidden="1">{"June",#N/A,FALSE,"June"}</definedName>
    <definedName name="jjjjjjjj" localSheetId="34" hidden="1">{"June",#N/A,FALSE,"June"}</definedName>
    <definedName name="jjjjjjjj" localSheetId="31" hidden="1">{"June",#N/A,FALSE,"June"}</definedName>
    <definedName name="jjjjjjjj" hidden="1">{"June",#N/A,FALSE,"June"}</definedName>
    <definedName name="jjjjjjjjj" localSheetId="35" hidden="1">{"May",#N/A,FALSE,"May"}</definedName>
    <definedName name="jjjjjjjjj" localSheetId="37" hidden="1">{"May",#N/A,FALSE,"May"}</definedName>
    <definedName name="jjjjjjjjj" localSheetId="36" hidden="1">{"May",#N/A,FALSE,"May"}</definedName>
    <definedName name="jjjjjjjjj" localSheetId="33" hidden="1">{"May",#N/A,FALSE,"May"}</definedName>
    <definedName name="jjjjjjjjj" localSheetId="34" hidden="1">{"May",#N/A,FALSE,"May"}</definedName>
    <definedName name="jjjjjjjjj" localSheetId="31" hidden="1">{"May",#N/A,FALSE,"May"}</definedName>
    <definedName name="jjjjjjjjj" hidden="1">{"May",#N/A,FALSE,"May"}</definedName>
    <definedName name="jjjjjjjjjj">#REF!</definedName>
    <definedName name="jjjyj" localSheetId="31">#REF!</definedName>
    <definedName name="jjjyj">!#REF!</definedName>
    <definedName name="jjkh">#REF!</definedName>
    <definedName name="jjkjhkjk" localSheetId="35" hidden="1">{#N/A,#N/A,FALSE,"Aging Summary";#N/A,#N/A,FALSE,"Ratio Analysis";#N/A,#N/A,FALSE,"Test 120 Day Accts";#N/A,#N/A,FALSE,"Tickmarks"}</definedName>
    <definedName name="jjkjhkjk" localSheetId="37" hidden="1">{#N/A,#N/A,FALSE,"Aging Summary";#N/A,#N/A,FALSE,"Ratio Analysis";#N/A,#N/A,FALSE,"Test 120 Day Accts";#N/A,#N/A,FALSE,"Tickmarks"}</definedName>
    <definedName name="jjkjhkjk" localSheetId="36" hidden="1">{#N/A,#N/A,FALSE,"Aging Summary";#N/A,#N/A,FALSE,"Ratio Analysis";#N/A,#N/A,FALSE,"Test 120 Day Accts";#N/A,#N/A,FALSE,"Tickmarks"}</definedName>
    <definedName name="jjkjhkjk" localSheetId="33" hidden="1">{#N/A,#N/A,FALSE,"Aging Summary";#N/A,#N/A,FALSE,"Ratio Analysis";#N/A,#N/A,FALSE,"Test 120 Day Accts";#N/A,#N/A,FALSE,"Tickmarks"}</definedName>
    <definedName name="jjkjhkjk" localSheetId="34" hidden="1">{#N/A,#N/A,FALSE,"Aging Summary";#N/A,#N/A,FALSE,"Ratio Analysis";#N/A,#N/A,FALSE,"Test 120 Day Accts";#N/A,#N/A,FALSE,"Tickmarks"}</definedName>
    <definedName name="jjkjhkjk" localSheetId="31" hidden="1">{#N/A,#N/A,FALSE,"Aging Summary";#N/A,#N/A,FALSE,"Ratio Analysis";#N/A,#N/A,FALSE,"Test 120 Day Accts";#N/A,#N/A,FALSE,"Tickmarks"}</definedName>
    <definedName name="jjkjhkjk" hidden="1">{#N/A,#N/A,FALSE,"Aging Summary";#N/A,#N/A,FALSE,"Ratio Analysis";#N/A,#N/A,FALSE,"Test 120 Day Accts";#N/A,#N/A,FALSE,"Tickmarks"}</definedName>
    <definedName name="jjkjhkjk_1" localSheetId="35" hidden="1">{#N/A,#N/A,FALSE,"Aging Summary";#N/A,#N/A,FALSE,"Ratio Analysis";#N/A,#N/A,FALSE,"Test 120 Day Accts";#N/A,#N/A,FALSE,"Tickmarks"}</definedName>
    <definedName name="jjkjhkjk_1" localSheetId="37" hidden="1">{#N/A,#N/A,FALSE,"Aging Summary";#N/A,#N/A,FALSE,"Ratio Analysis";#N/A,#N/A,FALSE,"Test 120 Day Accts";#N/A,#N/A,FALSE,"Tickmarks"}</definedName>
    <definedName name="jjkjhkjk_1" localSheetId="36" hidden="1">{#N/A,#N/A,FALSE,"Aging Summary";#N/A,#N/A,FALSE,"Ratio Analysis";#N/A,#N/A,FALSE,"Test 120 Day Accts";#N/A,#N/A,FALSE,"Tickmarks"}</definedName>
    <definedName name="jjkjhkjk_1" localSheetId="33" hidden="1">{#N/A,#N/A,FALSE,"Aging Summary";#N/A,#N/A,FALSE,"Ratio Analysis";#N/A,#N/A,FALSE,"Test 120 Day Accts";#N/A,#N/A,FALSE,"Tickmarks"}</definedName>
    <definedName name="jjkjhkjk_1" localSheetId="34" hidden="1">{#N/A,#N/A,FALSE,"Aging Summary";#N/A,#N/A,FALSE,"Ratio Analysis";#N/A,#N/A,FALSE,"Test 120 Day Accts";#N/A,#N/A,FALSE,"Tickmarks"}</definedName>
    <definedName name="jjkjhkjk_1" localSheetId="31" hidden="1">{#N/A,#N/A,FALSE,"Aging Summary";#N/A,#N/A,FALSE,"Ratio Analysis";#N/A,#N/A,FALSE,"Test 120 Day Accts";#N/A,#N/A,FALSE,"Tickmarks"}</definedName>
    <definedName name="jjkjhkjk_1" hidden="1">{#N/A,#N/A,FALSE,"Aging Summary";#N/A,#N/A,FALSE,"Ratio Analysis";#N/A,#N/A,FALSE,"Test 120 Day Accts";#N/A,#N/A,FALSE,"Tickmarks"}</definedName>
    <definedName name="jjtjytj" localSheetId="31">#REF!</definedName>
    <definedName name="jjtjytj">!#REF!</definedName>
    <definedName name="jju" localSheetId="35" hidden="1">{#N/A,#N/A,FALSE,"Ajustes";#N/A,#N/A,FALSE,"Mad_Cons"}</definedName>
    <definedName name="jju" localSheetId="37" hidden="1">{#N/A,#N/A,FALSE,"Ajustes";#N/A,#N/A,FALSE,"Mad_Cons"}</definedName>
    <definedName name="jju" localSheetId="36" hidden="1">{#N/A,#N/A,FALSE,"Ajustes";#N/A,#N/A,FALSE,"Mad_Cons"}</definedName>
    <definedName name="jju" localSheetId="33" hidden="1">{#N/A,#N/A,FALSE,"Ajustes";#N/A,#N/A,FALSE,"Mad_Cons"}</definedName>
    <definedName name="jju" localSheetId="34" hidden="1">{#N/A,#N/A,FALSE,"Ajustes";#N/A,#N/A,FALSE,"Mad_Cons"}</definedName>
    <definedName name="jju" localSheetId="31" hidden="1">{#N/A,#N/A,FALSE,"Ajustes";#N/A,#N/A,FALSE,"Mad_Cons"}</definedName>
    <definedName name="jju" hidden="1">{#N/A,#N/A,FALSE,"Ajustes";#N/A,#N/A,FALSE,"Mad_Cons"}</definedName>
    <definedName name="jjuu" localSheetId="35" hidden="1">{#N/A,#N/A,FALSE,"Cobret"}</definedName>
    <definedName name="jjuu" localSheetId="37" hidden="1">{#N/A,#N/A,FALSE,"Cobret"}</definedName>
    <definedName name="jjuu" localSheetId="36" hidden="1">{#N/A,#N/A,FALSE,"Cobret"}</definedName>
    <definedName name="jjuu" localSheetId="33" hidden="1">{#N/A,#N/A,FALSE,"Cobret"}</definedName>
    <definedName name="jjuu" localSheetId="34" hidden="1">{#N/A,#N/A,FALSE,"Cobret"}</definedName>
    <definedName name="jjuu" localSheetId="31" hidden="1">{#N/A,#N/A,FALSE,"Cobret"}</definedName>
    <definedName name="jjuu" hidden="1">{#N/A,#N/A,FALSE,"Cobret"}</definedName>
    <definedName name="jjuu_1" localSheetId="35" hidden="1">{#N/A,#N/A,FALSE,"Cobret"}</definedName>
    <definedName name="jjuu_1" localSheetId="37" hidden="1">{#N/A,#N/A,FALSE,"Cobret"}</definedName>
    <definedName name="jjuu_1" localSheetId="36" hidden="1">{#N/A,#N/A,FALSE,"Cobret"}</definedName>
    <definedName name="jjuu_1" localSheetId="33" hidden="1">{#N/A,#N/A,FALSE,"Cobret"}</definedName>
    <definedName name="jjuu_1" localSheetId="34" hidden="1">{#N/A,#N/A,FALSE,"Cobret"}</definedName>
    <definedName name="jjuu_1" localSheetId="31" hidden="1">{#N/A,#N/A,FALSE,"Cobret"}</definedName>
    <definedName name="jjuu_1" hidden="1">{#N/A,#N/A,FALSE,"Cobret"}</definedName>
    <definedName name="jjuu_2" localSheetId="35" hidden="1">{#N/A,#N/A,FALSE,"Cobret"}</definedName>
    <definedName name="jjuu_2" localSheetId="37" hidden="1">{#N/A,#N/A,FALSE,"Cobret"}</definedName>
    <definedName name="jjuu_2" localSheetId="36" hidden="1">{#N/A,#N/A,FALSE,"Cobret"}</definedName>
    <definedName name="jjuu_2" localSheetId="33" hidden="1">{#N/A,#N/A,FALSE,"Cobret"}</definedName>
    <definedName name="jjuu_2" localSheetId="34" hidden="1">{#N/A,#N/A,FALSE,"Cobret"}</definedName>
    <definedName name="jjuu_2" localSheetId="31" hidden="1">{#N/A,#N/A,FALSE,"Cobret"}</definedName>
    <definedName name="jjuu_2" hidden="1">{#N/A,#N/A,FALSE,"Cobret"}</definedName>
    <definedName name="jjuu_3" localSheetId="35" hidden="1">{#N/A,#N/A,FALSE,"Cobret"}</definedName>
    <definedName name="jjuu_3" localSheetId="37" hidden="1">{#N/A,#N/A,FALSE,"Cobret"}</definedName>
    <definedName name="jjuu_3" localSheetId="36" hidden="1">{#N/A,#N/A,FALSE,"Cobret"}</definedName>
    <definedName name="jjuu_3" localSheetId="33" hidden="1">{#N/A,#N/A,FALSE,"Cobret"}</definedName>
    <definedName name="jjuu_3" localSheetId="34" hidden="1">{#N/A,#N/A,FALSE,"Cobret"}</definedName>
    <definedName name="jjuu_3" localSheetId="31" hidden="1">{#N/A,#N/A,FALSE,"Cobret"}</definedName>
    <definedName name="jjuu_3" hidden="1">{#N/A,#N/A,FALSE,"Cobret"}</definedName>
    <definedName name="jjuu_4" localSheetId="35" hidden="1">{#N/A,#N/A,FALSE,"Cobret"}</definedName>
    <definedName name="jjuu_4" localSheetId="37" hidden="1">{#N/A,#N/A,FALSE,"Cobret"}</definedName>
    <definedName name="jjuu_4" localSheetId="36" hidden="1">{#N/A,#N/A,FALSE,"Cobret"}</definedName>
    <definedName name="jjuu_4" localSheetId="33" hidden="1">{#N/A,#N/A,FALSE,"Cobret"}</definedName>
    <definedName name="jjuu_4" localSheetId="34" hidden="1">{#N/A,#N/A,FALSE,"Cobret"}</definedName>
    <definedName name="jjuu_4" localSheetId="31" hidden="1">{#N/A,#N/A,FALSE,"Cobret"}</definedName>
    <definedName name="jjuu_4" hidden="1">{#N/A,#N/A,FALSE,"Cobret"}</definedName>
    <definedName name="jjuu_5" localSheetId="35" hidden="1">{#N/A,#N/A,FALSE,"Cobret"}</definedName>
    <definedName name="jjuu_5" localSheetId="37" hidden="1">{#N/A,#N/A,FALSE,"Cobret"}</definedName>
    <definedName name="jjuu_5" localSheetId="36" hidden="1">{#N/A,#N/A,FALSE,"Cobret"}</definedName>
    <definedName name="jjuu_5" localSheetId="33" hidden="1">{#N/A,#N/A,FALSE,"Cobret"}</definedName>
    <definedName name="jjuu_5" localSheetId="34" hidden="1">{#N/A,#N/A,FALSE,"Cobret"}</definedName>
    <definedName name="jjuu_5" localSheetId="31" hidden="1">{#N/A,#N/A,FALSE,"Cobret"}</definedName>
    <definedName name="jjuu_5" hidden="1">{#N/A,#N/A,FALSE,"Cobret"}</definedName>
    <definedName name="JJUUU" localSheetId="35" hidden="1">{#N/A,#N/A,FALSE,"PEND INC";#N/A,#N/A,FALSE,"PEND MINM"}</definedName>
    <definedName name="JJUUU" localSheetId="37" hidden="1">{#N/A,#N/A,FALSE,"PEND INC";#N/A,#N/A,FALSE,"PEND MINM"}</definedName>
    <definedName name="JJUUU" localSheetId="36" hidden="1">{#N/A,#N/A,FALSE,"PEND INC";#N/A,#N/A,FALSE,"PEND MINM"}</definedName>
    <definedName name="JJUUU" localSheetId="33" hidden="1">{#N/A,#N/A,FALSE,"PEND INC";#N/A,#N/A,FALSE,"PEND MINM"}</definedName>
    <definedName name="JJUUU" localSheetId="34" hidden="1">{#N/A,#N/A,FALSE,"PEND INC";#N/A,#N/A,FALSE,"PEND MINM"}</definedName>
    <definedName name="JJUUU" localSheetId="31" hidden="1">{#N/A,#N/A,FALSE,"PEND INC";#N/A,#N/A,FALSE,"PEND MINM"}</definedName>
    <definedName name="JJUUU" hidden="1">{#N/A,#N/A,FALSE,"PEND INC";#N/A,#N/A,FALSE,"PEND MINM"}</definedName>
    <definedName name="jjy" localSheetId="31" hidden="1">{"'Break down'!$A$4"}</definedName>
    <definedName name="jjy" hidden="1">{"'Break down'!$A$4"}</definedName>
    <definedName name="jk" localSheetId="35" hidden="1">{#N/A,#N/A,TRUE,"LP-CO2X"}</definedName>
    <definedName name="jk" localSheetId="37" hidden="1">{#N/A,#N/A,TRUE,"LP-CO2X"}</definedName>
    <definedName name="jk" localSheetId="36" hidden="1">{#N/A,#N/A,TRUE,"LP-CO2X"}</definedName>
    <definedName name="jk" localSheetId="33" hidden="1">{#N/A,#N/A,TRUE,"LP-CO2X"}</definedName>
    <definedName name="jk" localSheetId="34" hidden="1">{#N/A,#N/A,TRUE,"LP-CO2X"}</definedName>
    <definedName name="jk" localSheetId="31">#REF!</definedName>
    <definedName name="jk" hidden="1">{#N/A,#N/A,TRUE,"LP-CO2X"}</definedName>
    <definedName name="jk.j.oi" localSheetId="31" hidden="1">{#N/A,#N/A,TRUE,"Cover";#N/A,#N/A,TRUE,"Conts";#N/A,#N/A,TRUE,"VOS";#N/A,#N/A,TRUE,"Warrington";#N/A,#N/A,TRUE,"Widnes"}</definedName>
    <definedName name="jk.j.oi" hidden="1">{#N/A,#N/A,TRUE,"Cover";#N/A,#N/A,TRUE,"Conts";#N/A,#N/A,TRUE,"VOS";#N/A,#N/A,TRUE,"Warrington";#N/A,#N/A,TRUE,"Widnes"}</definedName>
    <definedName name="jkaka" hidden="1">{"Avaliação de Cargos (Class Mens Todas)",#N/A,FALSE,"BANCO DE DADOS MENSALISTAS";"Avaliação de Cargos (Class Mens Todas)",#N/A,FALSE,"BANCO DE DADOS MENSALISTAS"}</definedName>
    <definedName name="jkashfjkdsf" hidden="1">{"CONCABL1.1",#N/A,FALSE,"1.1.1a1.1.3 ACSR";"AISL1.2",#N/A,FALSE,"1.1.1a1.1.3 ACSR";"torr1.1.3",#N/A,FALSE,"1.1.1a1.1.3 ACSR";"cm1.2",#N/A,FALSE,"1.2 ACSR";"cm2.2",#N/A,FALSE,"1.2 ACSR";#N/A,#N/A,FALSE,"1.3 ACSR";#N/A,#N/A,FALSE,"2.1.1A2.1.3 ACAR";"ac2.1",#N/A,FALSE,"1.2 ACAR";"ac2.2",#N/A,FALSE,"1.2 ACAR";#N/A,#N/A,FALSE,"2.3 ACAR"}</definedName>
    <definedName name="JKBR" localSheetId="31">#REF!</definedName>
    <definedName name="JKBR">!#REF!</definedName>
    <definedName name="JKF" localSheetId="35" hidden="1">{#N/A,#N/A,TRUE,"Prog. Overview Strategic Input";#N/A,#N/A,TRUE,"Program Overview Financials";#N/A,#N/A,TRUE,"Technology Summary Input";#N/A,#N/A,TRUE,"Mkt &amp; Sales Summary Input";#N/A,#N/A,TRUE,"Delivery Summary Input";#N/A,#N/A,TRUE,"Revenue Assump Input";#N/A,#N/A,TRUE,"Financial Summary"}</definedName>
    <definedName name="JKF" localSheetId="37" hidden="1">{#N/A,#N/A,TRUE,"Prog. Overview Strategic Input";#N/A,#N/A,TRUE,"Program Overview Financials";#N/A,#N/A,TRUE,"Technology Summary Input";#N/A,#N/A,TRUE,"Mkt &amp; Sales Summary Input";#N/A,#N/A,TRUE,"Delivery Summary Input";#N/A,#N/A,TRUE,"Revenue Assump Input";#N/A,#N/A,TRUE,"Financial Summary"}</definedName>
    <definedName name="JKF" localSheetId="36" hidden="1">{#N/A,#N/A,TRUE,"Prog. Overview Strategic Input";#N/A,#N/A,TRUE,"Program Overview Financials";#N/A,#N/A,TRUE,"Technology Summary Input";#N/A,#N/A,TRUE,"Mkt &amp; Sales Summary Input";#N/A,#N/A,TRUE,"Delivery Summary Input";#N/A,#N/A,TRUE,"Revenue Assump Input";#N/A,#N/A,TRUE,"Financial Summary"}</definedName>
    <definedName name="JKF" localSheetId="33" hidden="1">{#N/A,#N/A,TRUE,"Prog. Overview Strategic Input";#N/A,#N/A,TRUE,"Program Overview Financials";#N/A,#N/A,TRUE,"Technology Summary Input";#N/A,#N/A,TRUE,"Mkt &amp; Sales Summary Input";#N/A,#N/A,TRUE,"Delivery Summary Input";#N/A,#N/A,TRUE,"Revenue Assump Input";#N/A,#N/A,TRUE,"Financial Summary"}</definedName>
    <definedName name="JKF" localSheetId="34" hidden="1">{#N/A,#N/A,TRUE,"Prog. Overview Strategic Input";#N/A,#N/A,TRUE,"Program Overview Financials";#N/A,#N/A,TRUE,"Technology Summary Input";#N/A,#N/A,TRUE,"Mkt &amp; Sales Summary Input";#N/A,#N/A,TRUE,"Delivery Summary Input";#N/A,#N/A,TRUE,"Revenue Assump Input";#N/A,#N/A,TRUE,"Financial Summary"}</definedName>
    <definedName name="JKF" localSheetId="31" hidden="1">{#N/A,#N/A,TRUE,"Prog. Overview Strategic Input";#N/A,#N/A,TRUE,"Program Overview Financials";#N/A,#N/A,TRUE,"Technology Summary Input";#N/A,#N/A,TRUE,"Mkt &amp; Sales Summary Input";#N/A,#N/A,TRUE,"Delivery Summary Input";#N/A,#N/A,TRUE,"Revenue Assump Input";#N/A,#N/A,TRUE,"Financial Summary"}</definedName>
    <definedName name="JKF" hidden="1">{#N/A,#N/A,TRUE,"Prog. Overview Strategic Input";#N/A,#N/A,TRUE,"Program Overview Financials";#N/A,#N/A,TRUE,"Technology Summary Input";#N/A,#N/A,TRUE,"Mkt &amp; Sales Summary Input";#N/A,#N/A,TRUE,"Delivery Summary Input";#N/A,#N/A,TRUE,"Revenue Assump Input";#N/A,#N/A,TRUE,"Financial Summary"}</definedName>
    <definedName name="JKGKJHK" localSheetId="31" hidden="1">{#N/A,#N/A,TRUE,"Cover";#N/A,#N/A,TRUE,"Conts";#N/A,#N/A,TRUE,"VOS";#N/A,#N/A,TRUE,"Warrington";#N/A,#N/A,TRUE,"Widnes"}</definedName>
    <definedName name="JKGKJHK" hidden="1">{#N/A,#N/A,TRUE,"Cover";#N/A,#N/A,TRUE,"Conts";#N/A,#N/A,TRUE,"VOS";#N/A,#N/A,TRUE,"Warrington";#N/A,#N/A,TRUE,"Widnes"}</definedName>
    <definedName name="jkh" hidden="1">#REF!</definedName>
    <definedName name="JKHGVG" hidden="1">#REF!</definedName>
    <definedName name="jkhkhk">#REF!</definedName>
    <definedName name="jkjd" localSheetId="35" hidden="1">{"DETALLE_1996",#N/A,FALSE,"flujo";"DETALLE_1997",#N/A,FALSE,"flujo";"GASTOS_INCURRIDOS_1996",#N/A,FALSE,"flujo";"GASTOS_PROGRAMADOS_PARA_1997",#N/A,FALSE,"flujo";#N/A,#N/A,FALSE,"comparat";#N/A,#N/A,FALSE,"costos";#N/A,#N/A,FALSE,"proyctrol"}</definedName>
    <definedName name="jkjd" localSheetId="37" hidden="1">{"DETALLE_1996",#N/A,FALSE,"flujo";"DETALLE_1997",#N/A,FALSE,"flujo";"GASTOS_INCURRIDOS_1996",#N/A,FALSE,"flujo";"GASTOS_PROGRAMADOS_PARA_1997",#N/A,FALSE,"flujo";#N/A,#N/A,FALSE,"comparat";#N/A,#N/A,FALSE,"costos";#N/A,#N/A,FALSE,"proyctrol"}</definedName>
    <definedName name="jkjd" localSheetId="36" hidden="1">{"DETALLE_1996",#N/A,FALSE,"flujo";"DETALLE_1997",#N/A,FALSE,"flujo";"GASTOS_INCURRIDOS_1996",#N/A,FALSE,"flujo";"GASTOS_PROGRAMADOS_PARA_1997",#N/A,FALSE,"flujo";#N/A,#N/A,FALSE,"comparat";#N/A,#N/A,FALSE,"costos";#N/A,#N/A,FALSE,"proyctrol"}</definedName>
    <definedName name="jkjd" localSheetId="33" hidden="1">{"DETALLE_1996",#N/A,FALSE,"flujo";"DETALLE_1997",#N/A,FALSE,"flujo";"GASTOS_INCURRIDOS_1996",#N/A,FALSE,"flujo";"GASTOS_PROGRAMADOS_PARA_1997",#N/A,FALSE,"flujo";#N/A,#N/A,FALSE,"comparat";#N/A,#N/A,FALSE,"costos";#N/A,#N/A,FALSE,"proyctrol"}</definedName>
    <definedName name="jkjd" localSheetId="34" hidden="1">{"DETALLE_1996",#N/A,FALSE,"flujo";"DETALLE_1997",#N/A,FALSE,"flujo";"GASTOS_INCURRIDOS_1996",#N/A,FALSE,"flujo";"GASTOS_PROGRAMADOS_PARA_1997",#N/A,FALSE,"flujo";#N/A,#N/A,FALSE,"comparat";#N/A,#N/A,FALSE,"costos";#N/A,#N/A,FALSE,"proyctrol"}</definedName>
    <definedName name="jkjd" localSheetId="31" hidden="1">{"DETALLE_1996",#N/A,FALSE,"flujo";"DETALLE_1997",#N/A,FALSE,"flujo";"GASTOS_INCURRIDOS_1996",#N/A,FALSE,"flujo";"GASTOS_PROGRAMADOS_PARA_1997",#N/A,FALSE,"flujo";#N/A,#N/A,FALSE,"comparat";#N/A,#N/A,FALSE,"costos";#N/A,#N/A,FALSE,"proyctrol"}</definedName>
    <definedName name="jkjd" hidden="1">{"DETALLE_1996",#N/A,FALSE,"flujo";"DETALLE_1997",#N/A,FALSE,"flujo";"GASTOS_INCURRIDOS_1996",#N/A,FALSE,"flujo";"GASTOS_PROGRAMADOS_PARA_1997",#N/A,FALSE,"flujo";#N/A,#N/A,FALSE,"comparat";#N/A,#N/A,FALSE,"costos";#N/A,#N/A,FALSE,"proyctrol"}</definedName>
    <definedName name="jkjk" localSheetId="31">#REF!</definedName>
    <definedName name="jkjk" hidden="1">{"'Sheet1'!$L$16"}</definedName>
    <definedName name="jkjkjk" hidden="1">#REF!</definedName>
    <definedName name="JKJKLKJLKLÑL" localSheetId="35" hidden="1">{#N/A,#N/A,FALSE,"Aging Summary";#N/A,#N/A,FALSE,"Ratio Analysis";#N/A,#N/A,FALSE,"Test 120 Day Accts";#N/A,#N/A,FALSE,"Tickmarks"}</definedName>
    <definedName name="JKJKLKJLKLÑL" localSheetId="37" hidden="1">{#N/A,#N/A,FALSE,"Aging Summary";#N/A,#N/A,FALSE,"Ratio Analysis";#N/A,#N/A,FALSE,"Test 120 Day Accts";#N/A,#N/A,FALSE,"Tickmarks"}</definedName>
    <definedName name="JKJKLKJLKLÑL" localSheetId="36" hidden="1">{#N/A,#N/A,FALSE,"Aging Summary";#N/A,#N/A,FALSE,"Ratio Analysis";#N/A,#N/A,FALSE,"Test 120 Day Accts";#N/A,#N/A,FALSE,"Tickmarks"}</definedName>
    <definedName name="JKJKLKJLKLÑL" localSheetId="33" hidden="1">{#N/A,#N/A,FALSE,"Aging Summary";#N/A,#N/A,FALSE,"Ratio Analysis";#N/A,#N/A,FALSE,"Test 120 Day Accts";#N/A,#N/A,FALSE,"Tickmarks"}</definedName>
    <definedName name="JKJKLKJLKLÑL" localSheetId="34" hidden="1">{#N/A,#N/A,FALSE,"Aging Summary";#N/A,#N/A,FALSE,"Ratio Analysis";#N/A,#N/A,FALSE,"Test 120 Day Accts";#N/A,#N/A,FALSE,"Tickmarks"}</definedName>
    <definedName name="JKJKLKJLKLÑL" localSheetId="31" hidden="1">{#N/A,#N/A,FALSE,"Aging Summary";#N/A,#N/A,FALSE,"Ratio Analysis";#N/A,#N/A,FALSE,"Test 120 Day Accts";#N/A,#N/A,FALSE,"Tickmarks"}</definedName>
    <definedName name="JKJKLKJLKLÑL" hidden="1">{#N/A,#N/A,FALSE,"Aging Summary";#N/A,#N/A,FALSE,"Ratio Analysis";#N/A,#N/A,FALSE,"Test 120 Day Accts";#N/A,#N/A,FALSE,"Tickmarks"}</definedName>
    <definedName name="JKJKLKJLKLÑL_1" localSheetId="35" hidden="1">{#N/A,#N/A,FALSE,"Aging Summary";#N/A,#N/A,FALSE,"Ratio Analysis";#N/A,#N/A,FALSE,"Test 120 Day Accts";#N/A,#N/A,FALSE,"Tickmarks"}</definedName>
    <definedName name="JKJKLKJLKLÑL_1" localSheetId="37" hidden="1">{#N/A,#N/A,FALSE,"Aging Summary";#N/A,#N/A,FALSE,"Ratio Analysis";#N/A,#N/A,FALSE,"Test 120 Day Accts";#N/A,#N/A,FALSE,"Tickmarks"}</definedName>
    <definedName name="JKJKLKJLKLÑL_1" localSheetId="36" hidden="1">{#N/A,#N/A,FALSE,"Aging Summary";#N/A,#N/A,FALSE,"Ratio Analysis";#N/A,#N/A,FALSE,"Test 120 Day Accts";#N/A,#N/A,FALSE,"Tickmarks"}</definedName>
    <definedName name="JKJKLKJLKLÑL_1" localSheetId="33" hidden="1">{#N/A,#N/A,FALSE,"Aging Summary";#N/A,#N/A,FALSE,"Ratio Analysis";#N/A,#N/A,FALSE,"Test 120 Day Accts";#N/A,#N/A,FALSE,"Tickmarks"}</definedName>
    <definedName name="JKJKLKJLKLÑL_1" localSheetId="34" hidden="1">{#N/A,#N/A,FALSE,"Aging Summary";#N/A,#N/A,FALSE,"Ratio Analysis";#N/A,#N/A,FALSE,"Test 120 Day Accts";#N/A,#N/A,FALSE,"Tickmarks"}</definedName>
    <definedName name="JKJKLKJLKLÑL_1" localSheetId="31" hidden="1">{#N/A,#N/A,FALSE,"Aging Summary";#N/A,#N/A,FALSE,"Ratio Analysis";#N/A,#N/A,FALSE,"Test 120 Day Accts";#N/A,#N/A,FALSE,"Tickmarks"}</definedName>
    <definedName name="JKJKLKJLKLÑL_1" hidden="1">{#N/A,#N/A,FALSE,"Aging Summary";#N/A,#N/A,FALSE,"Ratio Analysis";#N/A,#N/A,FALSE,"Test 120 Day Accts";#N/A,#N/A,FALSE,"Tickmarks"}</definedName>
    <definedName name="jkk" localSheetId="31">#REF!</definedName>
    <definedName name="jkk">!#REF!</definedName>
    <definedName name="JKKLLL">#REF!</definedName>
    <definedName name="jkl" localSheetId="31">#REF!</definedName>
    <definedName name="jkl">!#REF!</definedName>
    <definedName name="jklj" localSheetId="31" hidden="1">#REF!</definedName>
    <definedName name="jklj" hidden="1">#REF!</definedName>
    <definedName name="jkljljkl" localSheetId="31" hidden="1">{#N/A,#N/A,TRUE,"Cover";#N/A,#N/A,TRUE,"Conts";#N/A,#N/A,TRUE,"VOS";#N/A,#N/A,TRUE,"Warrington";#N/A,#N/A,TRUE,"Widnes"}</definedName>
    <definedName name="jkljljkl" hidden="1">{#N/A,#N/A,TRUE,"Cover";#N/A,#N/A,TRUE,"Conts";#N/A,#N/A,TRUE,"VOS";#N/A,#N/A,TRUE,"Warrington";#N/A,#N/A,TRUE,"Widnes"}</definedName>
    <definedName name="JKLKJ" localSheetId="35" hidden="1">{#N/A,#N/A,FALSE,"SumD";#N/A,#N/A,FALSE,"ElecD";#N/A,#N/A,FALSE,"MechD";#N/A,#N/A,FALSE,"GeotD";#N/A,#N/A,FALSE,"PrcsD";#N/A,#N/A,FALSE,"TunnD";#N/A,#N/A,FALSE,"CivlD";#N/A,#N/A,FALSE,"NtwkD";#N/A,#N/A,FALSE,"EstgD";#N/A,#N/A,FALSE,"PEngD"}</definedName>
    <definedName name="JKLKJ" localSheetId="37" hidden="1">{#N/A,#N/A,FALSE,"SumD";#N/A,#N/A,FALSE,"ElecD";#N/A,#N/A,FALSE,"MechD";#N/A,#N/A,FALSE,"GeotD";#N/A,#N/A,FALSE,"PrcsD";#N/A,#N/A,FALSE,"TunnD";#N/A,#N/A,FALSE,"CivlD";#N/A,#N/A,FALSE,"NtwkD";#N/A,#N/A,FALSE,"EstgD";#N/A,#N/A,FALSE,"PEngD"}</definedName>
    <definedName name="JKLKJ" localSheetId="36" hidden="1">{#N/A,#N/A,FALSE,"SumD";#N/A,#N/A,FALSE,"ElecD";#N/A,#N/A,FALSE,"MechD";#N/A,#N/A,FALSE,"GeotD";#N/A,#N/A,FALSE,"PrcsD";#N/A,#N/A,FALSE,"TunnD";#N/A,#N/A,FALSE,"CivlD";#N/A,#N/A,FALSE,"NtwkD";#N/A,#N/A,FALSE,"EstgD";#N/A,#N/A,FALSE,"PEngD"}</definedName>
    <definedName name="JKLKJ" localSheetId="33" hidden="1">{#N/A,#N/A,FALSE,"SumD";#N/A,#N/A,FALSE,"ElecD";#N/A,#N/A,FALSE,"MechD";#N/A,#N/A,FALSE,"GeotD";#N/A,#N/A,FALSE,"PrcsD";#N/A,#N/A,FALSE,"TunnD";#N/A,#N/A,FALSE,"CivlD";#N/A,#N/A,FALSE,"NtwkD";#N/A,#N/A,FALSE,"EstgD";#N/A,#N/A,FALSE,"PEngD"}</definedName>
    <definedName name="JKLKJ" localSheetId="34" hidden="1">{#N/A,#N/A,FALSE,"SumD";#N/A,#N/A,FALSE,"ElecD";#N/A,#N/A,FALSE,"MechD";#N/A,#N/A,FALSE,"GeotD";#N/A,#N/A,FALSE,"PrcsD";#N/A,#N/A,FALSE,"TunnD";#N/A,#N/A,FALSE,"CivlD";#N/A,#N/A,FALSE,"NtwkD";#N/A,#N/A,FALSE,"EstgD";#N/A,#N/A,FALSE,"PEngD"}</definedName>
    <definedName name="JKLKJ" localSheetId="31" hidden="1">{#N/A,#N/A,FALSE,"SumD";#N/A,#N/A,FALSE,"ElecD";#N/A,#N/A,FALSE,"MechD";#N/A,#N/A,FALSE,"GeotD";#N/A,#N/A,FALSE,"PrcsD";#N/A,#N/A,FALSE,"TunnD";#N/A,#N/A,FALSE,"CivlD";#N/A,#N/A,FALSE,"NtwkD";#N/A,#N/A,FALSE,"EstgD";#N/A,#N/A,FALSE,"PEngD"}</definedName>
    <definedName name="JKLKJ" hidden="1">{#N/A,#N/A,FALSE,"SumD";#N/A,#N/A,FALSE,"ElecD";#N/A,#N/A,FALSE,"MechD";#N/A,#N/A,FALSE,"GeotD";#N/A,#N/A,FALSE,"PrcsD";#N/A,#N/A,FALSE,"TunnD";#N/A,#N/A,FALSE,"CivlD";#N/A,#N/A,FALSE,"NtwkD";#N/A,#N/A,FALSE,"EstgD";#N/A,#N/A,FALSE,"PEngD"}</definedName>
    <definedName name="JKLÑÑÑ">#REF!</definedName>
    <definedName name="jktrujij" localSheetId="31" hidden="1">{#N/A,#N/A,TRUE,"Cover";#N/A,#N/A,TRUE,"Conts";#N/A,#N/A,TRUE,"VOS";#N/A,#N/A,TRUE,"Warrington";#N/A,#N/A,TRUE,"Widnes"}</definedName>
    <definedName name="jktrujij" hidden="1">{#N/A,#N/A,TRUE,"Cover";#N/A,#N/A,TRUE,"Conts";#N/A,#N/A,TRUE,"VOS";#N/A,#N/A,TRUE,"Warrington";#N/A,#N/A,TRUE,"Widnes"}</definedName>
    <definedName name="jktuk" localSheetId="35" hidden="1">{#N/A,#N/A,FALSE,"ResDev"}</definedName>
    <definedName name="jktuk" localSheetId="37" hidden="1">{#N/A,#N/A,FALSE,"ResDev"}</definedName>
    <definedName name="jktuk" localSheetId="36" hidden="1">{#N/A,#N/A,FALSE,"ResDev"}</definedName>
    <definedName name="jktuk" localSheetId="33" hidden="1">{#N/A,#N/A,FALSE,"ResDev"}</definedName>
    <definedName name="jktuk" localSheetId="34" hidden="1">{#N/A,#N/A,FALSE,"ResDev"}</definedName>
    <definedName name="jktuk" localSheetId="31" hidden="1">{#N/A,#N/A,FALSE,"ResDev"}</definedName>
    <definedName name="jktuk" hidden="1">{#N/A,#N/A,FALSE,"ResDev"}</definedName>
    <definedName name="jktukk" localSheetId="31" hidden="1">{#N/A,#N/A,TRUE,"Cover";#N/A,#N/A,TRUE,"Conts";#N/A,#N/A,TRUE,"VOS";#N/A,#N/A,TRUE,"Warrington";#N/A,#N/A,TRUE,"Widnes"}</definedName>
    <definedName name="jktukk" hidden="1">{#N/A,#N/A,TRUE,"Cover";#N/A,#N/A,TRUE,"Conts";#N/A,#N/A,TRUE,"VOS";#N/A,#N/A,TRUE,"Warrington";#N/A,#N/A,TRUE,"Widnes"}</definedName>
    <definedName name="jky" localSheetId="31" hidden="1">{#N/A,#N/A,TRUE,"Cover";#N/A,#N/A,TRUE,"Conts";#N/A,#N/A,TRUE,"VOS";#N/A,#N/A,TRUE,"Warrington";#N/A,#N/A,TRUE,"Widnes"}</definedName>
    <definedName name="jky" hidden="1">{#N/A,#N/A,TRUE,"Cover";#N/A,#N/A,TRUE,"Conts";#N/A,#N/A,TRUE,"VOS";#N/A,#N/A,TRUE,"Warrington";#N/A,#N/A,TRUE,"Widnes"}</definedName>
    <definedName name="jlkjlklkn" localSheetId="35" hidden="1">{#N/A,#N/A,FALSE,"Aging Summary";#N/A,#N/A,FALSE,"Ratio Analysis";#N/A,#N/A,FALSE,"Test 120 Day Accts";#N/A,#N/A,FALSE,"Tickmarks"}</definedName>
    <definedName name="jlkjlklkn" localSheetId="37" hidden="1">{#N/A,#N/A,FALSE,"Aging Summary";#N/A,#N/A,FALSE,"Ratio Analysis";#N/A,#N/A,FALSE,"Test 120 Day Accts";#N/A,#N/A,FALSE,"Tickmarks"}</definedName>
    <definedName name="jlkjlklkn" localSheetId="36" hidden="1">{#N/A,#N/A,FALSE,"Aging Summary";#N/A,#N/A,FALSE,"Ratio Analysis";#N/A,#N/A,FALSE,"Test 120 Day Accts";#N/A,#N/A,FALSE,"Tickmarks"}</definedName>
    <definedName name="jlkjlklkn" localSheetId="33" hidden="1">{#N/A,#N/A,FALSE,"Aging Summary";#N/A,#N/A,FALSE,"Ratio Analysis";#N/A,#N/A,FALSE,"Test 120 Day Accts";#N/A,#N/A,FALSE,"Tickmarks"}</definedName>
    <definedName name="jlkjlklkn" localSheetId="34" hidden="1">{#N/A,#N/A,FALSE,"Aging Summary";#N/A,#N/A,FALSE,"Ratio Analysis";#N/A,#N/A,FALSE,"Test 120 Day Accts";#N/A,#N/A,FALSE,"Tickmarks"}</definedName>
    <definedName name="jlkjlklkn" localSheetId="31" hidden="1">{#N/A,#N/A,FALSE,"Aging Summary";#N/A,#N/A,FALSE,"Ratio Analysis";#N/A,#N/A,FALSE,"Test 120 Day Accts";#N/A,#N/A,FALSE,"Tickmarks"}</definedName>
    <definedName name="jlkjlklkn" hidden="1">{#N/A,#N/A,FALSE,"Aging Summary";#N/A,#N/A,FALSE,"Ratio Analysis";#N/A,#N/A,FALSE,"Test 120 Day Accts";#N/A,#N/A,FALSE,"Tickmarks"}</definedName>
    <definedName name="jlñk" localSheetId="35" hidden="1">{#N/A,#N/A,FALSE,"Matrix";#N/A,#N/A,FALSE,"Executive";#N/A,#N/A,FALSE,"Summary";#N/A,#N/A,FALSE,"Office1";#N/A,#N/A,FALSE,"Office2";#N/A,#N/A,FALSE,"Office3";#N/A,#N/A,FALSE,"Office4";#N/A,#N/A,FALSE,"Office5";#N/A,#N/A,FALSE,"Office6";#N/A,#N/A,FALSE,"Office7";#N/A,#N/A,FALSE,"Labor"}</definedName>
    <definedName name="jlñk" localSheetId="37" hidden="1">{#N/A,#N/A,FALSE,"Matrix";#N/A,#N/A,FALSE,"Executive";#N/A,#N/A,FALSE,"Summary";#N/A,#N/A,FALSE,"Office1";#N/A,#N/A,FALSE,"Office2";#N/A,#N/A,FALSE,"Office3";#N/A,#N/A,FALSE,"Office4";#N/A,#N/A,FALSE,"Office5";#N/A,#N/A,FALSE,"Office6";#N/A,#N/A,FALSE,"Office7";#N/A,#N/A,FALSE,"Labor"}</definedName>
    <definedName name="jlñk" localSheetId="36" hidden="1">{#N/A,#N/A,FALSE,"Matrix";#N/A,#N/A,FALSE,"Executive";#N/A,#N/A,FALSE,"Summary";#N/A,#N/A,FALSE,"Office1";#N/A,#N/A,FALSE,"Office2";#N/A,#N/A,FALSE,"Office3";#N/A,#N/A,FALSE,"Office4";#N/A,#N/A,FALSE,"Office5";#N/A,#N/A,FALSE,"Office6";#N/A,#N/A,FALSE,"Office7";#N/A,#N/A,FALSE,"Labor"}</definedName>
    <definedName name="jlñk" localSheetId="33" hidden="1">{#N/A,#N/A,FALSE,"Matrix";#N/A,#N/A,FALSE,"Executive";#N/A,#N/A,FALSE,"Summary";#N/A,#N/A,FALSE,"Office1";#N/A,#N/A,FALSE,"Office2";#N/A,#N/A,FALSE,"Office3";#N/A,#N/A,FALSE,"Office4";#N/A,#N/A,FALSE,"Office5";#N/A,#N/A,FALSE,"Office6";#N/A,#N/A,FALSE,"Office7";#N/A,#N/A,FALSE,"Labor"}</definedName>
    <definedName name="jlñk" localSheetId="34" hidden="1">{#N/A,#N/A,FALSE,"Matrix";#N/A,#N/A,FALSE,"Executive";#N/A,#N/A,FALSE,"Summary";#N/A,#N/A,FALSE,"Office1";#N/A,#N/A,FALSE,"Office2";#N/A,#N/A,FALSE,"Office3";#N/A,#N/A,FALSE,"Office4";#N/A,#N/A,FALSE,"Office5";#N/A,#N/A,FALSE,"Office6";#N/A,#N/A,FALSE,"Office7";#N/A,#N/A,FALSE,"Labor"}</definedName>
    <definedName name="jlñk" localSheetId="31" hidden="1">{#N/A,#N/A,FALSE,"Matrix";#N/A,#N/A,FALSE,"Executive";#N/A,#N/A,FALSE,"Summary";#N/A,#N/A,FALSE,"Office1";#N/A,#N/A,FALSE,"Office2";#N/A,#N/A,FALSE,"Office3";#N/A,#N/A,FALSE,"Office4";#N/A,#N/A,FALSE,"Office5";#N/A,#N/A,FALSE,"Office6";#N/A,#N/A,FALSE,"Office7";#N/A,#N/A,FALSE,"Labor"}</definedName>
    <definedName name="jlñk" hidden="1">{#N/A,#N/A,FALSE,"Matrix";#N/A,#N/A,FALSE,"Executive";#N/A,#N/A,FALSE,"Summary";#N/A,#N/A,FALSE,"Office1";#N/A,#N/A,FALSE,"Office2";#N/A,#N/A,FALSE,"Office3";#N/A,#N/A,FALSE,"Office4";#N/A,#N/A,FALSE,"Office5";#N/A,#N/A,FALSE,"Office6";#N/A,#N/A,FALSE,"Office7";#N/A,#N/A,FALSE,"Labor"}</definedName>
    <definedName name="jlt">#REF!</definedName>
    <definedName name="jmfgmh"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jkjk" localSheetId="31" hidden="1">{"'Break down'!$A$4"}</definedName>
    <definedName name="jmjkjk" hidden="1">{"'Break down'!$A$4"}</definedName>
    <definedName name="jo" localSheetId="35" hidden="1">{#N/A,#N/A,FALSE,"Aging Summary";#N/A,#N/A,FALSE,"Ratio Analysis";#N/A,#N/A,FALSE,"Test 120 Day Accts";#N/A,#N/A,FALSE,"Tickmarks"}</definedName>
    <definedName name="jo" localSheetId="37" hidden="1">{#N/A,#N/A,FALSE,"Aging Summary";#N/A,#N/A,FALSE,"Ratio Analysis";#N/A,#N/A,FALSE,"Test 120 Day Accts";#N/A,#N/A,FALSE,"Tickmarks"}</definedName>
    <definedName name="jo" localSheetId="36" hidden="1">{#N/A,#N/A,FALSE,"Aging Summary";#N/A,#N/A,FALSE,"Ratio Analysis";#N/A,#N/A,FALSE,"Test 120 Day Accts";#N/A,#N/A,FALSE,"Tickmarks"}</definedName>
    <definedName name="jo" localSheetId="33" hidden="1">{#N/A,#N/A,FALSE,"Aging Summary";#N/A,#N/A,FALSE,"Ratio Analysis";#N/A,#N/A,FALSE,"Test 120 Day Accts";#N/A,#N/A,FALSE,"Tickmarks"}</definedName>
    <definedName name="jo" localSheetId="34" hidden="1">{#N/A,#N/A,FALSE,"Aging Summary";#N/A,#N/A,FALSE,"Ratio Analysis";#N/A,#N/A,FALSE,"Test 120 Day Accts";#N/A,#N/A,FALSE,"Tickmarks"}</definedName>
    <definedName name="jo" localSheetId="31" hidden="1">{#N/A,#N/A,FALSE,"Aging Summary";#N/A,#N/A,FALSE,"Ratio Analysis";#N/A,#N/A,FALSE,"Test 120 Day Accts";#N/A,#N/A,FALSE,"Tickmarks"}</definedName>
    <definedName name="jo" hidden="1">{#N/A,#N/A,FALSE,"Aging Summary";#N/A,#N/A,FALSE,"Ratio Analysis";#N/A,#N/A,FALSE,"Test 120 Day Accts";#N/A,#N/A,FALSE,"Tickmarks"}</definedName>
    <definedName name="job" localSheetId="31">#REF!</definedName>
    <definedName name="job">!#REF!</definedName>
    <definedName name="job___0" localSheetId="31">#REF!</definedName>
    <definedName name="job___0">!#REF!</definedName>
    <definedName name="job___11" localSheetId="31">#REF!</definedName>
    <definedName name="job___11">!#REF!</definedName>
    <definedName name="job___12" localSheetId="31">#REF!</definedName>
    <definedName name="job___12">!#REF!</definedName>
    <definedName name="Job_No">#REF!</definedName>
    <definedName name="Job_Number">#REF!</definedName>
    <definedName name="JobClass">#REF!</definedName>
    <definedName name="JobDate">#REF!</definedName>
    <definedName name="JobID" localSheetId="31">#REF!</definedName>
    <definedName name="JobID">!#REF!</definedName>
    <definedName name="joel" hidden="1">{"CONCABL1.1",#N/A,FALSE,"1.1.1a1.1.3 ACSR";"AISL1.2",#N/A,FALSE,"1.1.1a1.1.3 ACSR";"torr1.1.3",#N/A,FALSE,"1.1.1a1.1.3 ACSR";"cm1.2",#N/A,FALSE,"1.2 ACSR";"cm2.2",#N/A,FALSE,"1.2 ACSR";#N/A,#N/A,FALSE,"1.3 ACSR";#N/A,#N/A,FALSE,"2.1.1A2.1.3 ACAR";"ac2.1",#N/A,FALSE,"1.2 ACAR";"ac2.2",#N/A,FALSE,"1.2 ACAR";#N/A,#N/A,FALSE,"2.3 ACAR"}</definedName>
    <definedName name="john" localSheetId="35" hidden="1">{#N/A,#N/A,FALSE,"WBS 1.06";#N/A,#N/A,FALSE,"WBS 1.14";#N/A,#N/A,FALSE,"WBS 1.17";#N/A,#N/A,FALSE,"WBS 1.18"}</definedName>
    <definedName name="john" localSheetId="37" hidden="1">{#N/A,#N/A,FALSE,"WBS 1.06";#N/A,#N/A,FALSE,"WBS 1.14";#N/A,#N/A,FALSE,"WBS 1.17";#N/A,#N/A,FALSE,"WBS 1.18"}</definedName>
    <definedName name="john" localSheetId="36" hidden="1">{#N/A,#N/A,FALSE,"WBS 1.06";#N/A,#N/A,FALSE,"WBS 1.14";#N/A,#N/A,FALSE,"WBS 1.17";#N/A,#N/A,FALSE,"WBS 1.18"}</definedName>
    <definedName name="john" localSheetId="33" hidden="1">{#N/A,#N/A,FALSE,"WBS 1.06";#N/A,#N/A,FALSE,"WBS 1.14";#N/A,#N/A,FALSE,"WBS 1.17";#N/A,#N/A,FALSE,"WBS 1.18"}</definedName>
    <definedName name="john" localSheetId="34" hidden="1">{#N/A,#N/A,FALSE,"WBS 1.06";#N/A,#N/A,FALSE,"WBS 1.14";#N/A,#N/A,FALSE,"WBS 1.17";#N/A,#N/A,FALSE,"WBS 1.18"}</definedName>
    <definedName name="john" localSheetId="31" hidden="1">{#N/A,#N/A,FALSE,"WBS 1.06";#N/A,#N/A,FALSE,"WBS 1.14";#N/A,#N/A,FALSE,"WBS 1.17";#N/A,#N/A,FALSE,"WBS 1.18"}</definedName>
    <definedName name="john" hidden="1">{#N/A,#N/A,FALSE,"WBS 1.06";#N/A,#N/A,FALSE,"WBS 1.14";#N/A,#N/A,FALSE,"WBS 1.17";#N/A,#N/A,FALSE,"WBS 1.18"}</definedName>
    <definedName name="John_Deer">#REF!</definedName>
    <definedName name="JOHNNY" hidden="1">{#N/A,#N/A,FALSE,"masez (10)";#N/A,#N/A,FALSE,"masez (7)";#N/A,#N/A,FALSE,"masez (6)";#N/A,#N/A,FALSE,"masez (5)";#N/A,#N/A,FALSE,"masez (4)";#N/A,#N/A,FALSE,"masez (3)";#N/A,#N/A,FALSE,"masez (2)";#N/A,#N/A,FALSE,"GME";#N/A,#N/A,FALSE,"masez"}</definedName>
    <definedName name="JOIKHKK" localSheetId="35" hidden="1">{#N/A,#N/A,FALSE,"Aging Summary";#N/A,#N/A,FALSE,"Ratio Analysis";#N/A,#N/A,FALSE,"Test 120 Day Accts";#N/A,#N/A,FALSE,"Tickmarks"}</definedName>
    <definedName name="JOIKHKK" localSheetId="37" hidden="1">{#N/A,#N/A,FALSE,"Aging Summary";#N/A,#N/A,FALSE,"Ratio Analysis";#N/A,#N/A,FALSE,"Test 120 Day Accts";#N/A,#N/A,FALSE,"Tickmarks"}</definedName>
    <definedName name="JOIKHKK" localSheetId="36" hidden="1">{#N/A,#N/A,FALSE,"Aging Summary";#N/A,#N/A,FALSE,"Ratio Analysis";#N/A,#N/A,FALSE,"Test 120 Day Accts";#N/A,#N/A,FALSE,"Tickmarks"}</definedName>
    <definedName name="JOIKHKK" localSheetId="33" hidden="1">{#N/A,#N/A,FALSE,"Aging Summary";#N/A,#N/A,FALSE,"Ratio Analysis";#N/A,#N/A,FALSE,"Test 120 Day Accts";#N/A,#N/A,FALSE,"Tickmarks"}</definedName>
    <definedName name="JOIKHKK" localSheetId="34" hidden="1">{#N/A,#N/A,FALSE,"Aging Summary";#N/A,#N/A,FALSE,"Ratio Analysis";#N/A,#N/A,FALSE,"Test 120 Day Accts";#N/A,#N/A,FALSE,"Tickmarks"}</definedName>
    <definedName name="JOIKHKK" localSheetId="31" hidden="1">{#N/A,#N/A,FALSE,"Aging Summary";#N/A,#N/A,FALSE,"Ratio Analysis";#N/A,#N/A,FALSE,"Test 120 Day Accts";#N/A,#N/A,FALSE,"Tickmarks"}</definedName>
    <definedName name="JOIKHKK" hidden="1">{#N/A,#N/A,FALSE,"Aging Summary";#N/A,#N/A,FALSE,"Ratio Analysis";#N/A,#N/A,FALSE,"Test 120 Day Accts";#N/A,#N/A,FALSE,"Tickmarks"}</definedName>
    <definedName name="JOIKHKK_1" localSheetId="35" hidden="1">{#N/A,#N/A,FALSE,"Aging Summary";#N/A,#N/A,FALSE,"Ratio Analysis";#N/A,#N/A,FALSE,"Test 120 Day Accts";#N/A,#N/A,FALSE,"Tickmarks"}</definedName>
    <definedName name="JOIKHKK_1" localSheetId="37" hidden="1">{#N/A,#N/A,FALSE,"Aging Summary";#N/A,#N/A,FALSE,"Ratio Analysis";#N/A,#N/A,FALSE,"Test 120 Day Accts";#N/A,#N/A,FALSE,"Tickmarks"}</definedName>
    <definedName name="JOIKHKK_1" localSheetId="36" hidden="1">{#N/A,#N/A,FALSE,"Aging Summary";#N/A,#N/A,FALSE,"Ratio Analysis";#N/A,#N/A,FALSE,"Test 120 Day Accts";#N/A,#N/A,FALSE,"Tickmarks"}</definedName>
    <definedName name="JOIKHKK_1" localSheetId="33" hidden="1">{#N/A,#N/A,FALSE,"Aging Summary";#N/A,#N/A,FALSE,"Ratio Analysis";#N/A,#N/A,FALSE,"Test 120 Day Accts";#N/A,#N/A,FALSE,"Tickmarks"}</definedName>
    <definedName name="JOIKHKK_1" localSheetId="34" hidden="1">{#N/A,#N/A,FALSE,"Aging Summary";#N/A,#N/A,FALSE,"Ratio Analysis";#N/A,#N/A,FALSE,"Test 120 Day Accts";#N/A,#N/A,FALSE,"Tickmarks"}</definedName>
    <definedName name="JOIKHKK_1" localSheetId="31" hidden="1">{#N/A,#N/A,FALSE,"Aging Summary";#N/A,#N/A,FALSE,"Ratio Analysis";#N/A,#N/A,FALSE,"Test 120 Day Accts";#N/A,#N/A,FALSE,"Tickmarks"}</definedName>
    <definedName name="JOIKHKK_1" hidden="1">{#N/A,#N/A,FALSE,"Aging Summary";#N/A,#N/A,FALSE,"Ratio Analysis";#N/A,#N/A,FALSE,"Test 120 Day Accts";#N/A,#N/A,FALSE,"Tickmarks"}</definedName>
    <definedName name="jol" localSheetId="35" hidden="1">{"Sin detalle",#N/A,FALSE,"Flujo (redondeado)";"Detallado",#N/A,FALSE,"Flujo (redondeado)"}</definedName>
    <definedName name="jol" localSheetId="37" hidden="1">{"Sin detalle",#N/A,FALSE,"Flujo (redondeado)";"Detallado",#N/A,FALSE,"Flujo (redondeado)"}</definedName>
    <definedName name="jol" localSheetId="36" hidden="1">{"Sin detalle",#N/A,FALSE,"Flujo (redondeado)";"Detallado",#N/A,FALSE,"Flujo (redondeado)"}</definedName>
    <definedName name="jol" localSheetId="33" hidden="1">{"Sin detalle",#N/A,FALSE,"Flujo (redondeado)";"Detallado",#N/A,FALSE,"Flujo (redondeado)"}</definedName>
    <definedName name="jol" localSheetId="34" hidden="1">{"Sin detalle",#N/A,FALSE,"Flujo (redondeado)";"Detallado",#N/A,FALSE,"Flujo (redondeado)"}</definedName>
    <definedName name="jol" localSheetId="31" hidden="1">{"Sin detalle",#N/A,FALSE,"Flujo (redondeado)";"Detallado",#N/A,FALSE,"Flujo (redondeado)"}</definedName>
    <definedName name="jol" hidden="1">{"Sin detalle",#N/A,FALSE,"Flujo (redondeado)";"Detallado",#N/A,FALSE,"Flujo (redondeado)"}</definedName>
    <definedName name="jon" localSheetId="31">#REF!</definedName>
    <definedName name="jon">!#REF!</definedName>
    <definedName name="JONP">#REF!</definedName>
    <definedName name="jop" localSheetId="35" hidden="1">{#N/A,#N/A,TRUE,"Resumen";#N/A,#N/A,TRUE,"Global";#N/A,#N/A,TRUE,"Agropecuario";#N/A,#N/A,TRUE,"Pesca";#N/A,#N/A,TRUE,"Minería";#N/A,#N/A,TRUE,"Elect. y Agua";#N/A,#N/A,TRUE,"Manufactura";#N/A,#N/A,TRUE,"Construcción";#N/A,#N/A,TRUE,"Comercio";#N/A,#N/A,TRUE,"Otros"}</definedName>
    <definedName name="jop" localSheetId="37" hidden="1">{#N/A,#N/A,TRUE,"Resumen";#N/A,#N/A,TRUE,"Global";#N/A,#N/A,TRUE,"Agropecuario";#N/A,#N/A,TRUE,"Pesca";#N/A,#N/A,TRUE,"Minería";#N/A,#N/A,TRUE,"Elect. y Agua";#N/A,#N/A,TRUE,"Manufactura";#N/A,#N/A,TRUE,"Construcción";#N/A,#N/A,TRUE,"Comercio";#N/A,#N/A,TRUE,"Otros"}</definedName>
    <definedName name="jop" localSheetId="36" hidden="1">{#N/A,#N/A,TRUE,"Resumen";#N/A,#N/A,TRUE,"Global";#N/A,#N/A,TRUE,"Agropecuario";#N/A,#N/A,TRUE,"Pesca";#N/A,#N/A,TRUE,"Minería";#N/A,#N/A,TRUE,"Elect. y Agua";#N/A,#N/A,TRUE,"Manufactura";#N/A,#N/A,TRUE,"Construcción";#N/A,#N/A,TRUE,"Comercio";#N/A,#N/A,TRUE,"Otros"}</definedName>
    <definedName name="jop" localSheetId="33" hidden="1">{#N/A,#N/A,TRUE,"Resumen";#N/A,#N/A,TRUE,"Global";#N/A,#N/A,TRUE,"Agropecuario";#N/A,#N/A,TRUE,"Pesca";#N/A,#N/A,TRUE,"Minería";#N/A,#N/A,TRUE,"Elect. y Agua";#N/A,#N/A,TRUE,"Manufactura";#N/A,#N/A,TRUE,"Construcción";#N/A,#N/A,TRUE,"Comercio";#N/A,#N/A,TRUE,"Otros"}</definedName>
    <definedName name="jop" localSheetId="34" hidden="1">{#N/A,#N/A,TRUE,"Resumen";#N/A,#N/A,TRUE,"Global";#N/A,#N/A,TRUE,"Agropecuario";#N/A,#N/A,TRUE,"Pesca";#N/A,#N/A,TRUE,"Minería";#N/A,#N/A,TRUE,"Elect. y Agua";#N/A,#N/A,TRUE,"Manufactura";#N/A,#N/A,TRUE,"Construcción";#N/A,#N/A,TRUE,"Comercio";#N/A,#N/A,TRUE,"Otros"}</definedName>
    <definedName name="jop" localSheetId="31" hidden="1">{#N/A,#N/A,TRUE,"Resumen";#N/A,#N/A,TRUE,"Global";#N/A,#N/A,TRUE,"Agropecuario";#N/A,#N/A,TRUE,"Pesca";#N/A,#N/A,TRUE,"Minería";#N/A,#N/A,TRUE,"Elect. y Agua";#N/A,#N/A,TRUE,"Manufactura";#N/A,#N/A,TRUE,"Construcción";#N/A,#N/A,TRUE,"Comercio";#N/A,#N/A,TRUE,"Otros"}</definedName>
    <definedName name="jop" hidden="1">{#N/A,#N/A,TRUE,"Resumen";#N/A,#N/A,TRUE,"Global";#N/A,#N/A,TRUE,"Agropecuario";#N/A,#N/A,TRUE,"Pesca";#N/A,#N/A,TRUE,"Minería";#N/A,#N/A,TRUE,"Elect. y Agua";#N/A,#N/A,TRUE,"Manufactura";#N/A,#N/A,TRUE,"Construcción";#N/A,#N/A,TRUE,"Comercio";#N/A,#N/A,TRUE,"Otros"}</definedName>
    <definedName name="JOR" localSheetId="31">#REF!</definedName>
    <definedName name="JOR">!#REF!</definedName>
    <definedName name="Jornal">#REF!</definedName>
    <definedName name="Jornalero" localSheetId="31">#REF!</definedName>
    <definedName name="Jornalero">!#REF!</definedName>
    <definedName name="Jornales" localSheetId="31">#REF!</definedName>
    <definedName name="Jornales">!#REF!</definedName>
    <definedName name="Jose" localSheetId="35" hidden="1">#REF!</definedName>
    <definedName name="Jose" localSheetId="33" hidden="1">#REF!</definedName>
    <definedName name="Jose" localSheetId="34" hidden="1">#REF!</definedName>
    <definedName name="Jose" localSheetId="31" hidden="1">#REF!</definedName>
    <definedName name="Jose" hidden="1">#REF!</definedName>
    <definedName name="José" localSheetId="35" hidden="1">#REF!</definedName>
    <definedName name="José" localSheetId="36" hidden="1">#REF!</definedName>
    <definedName name="José" localSheetId="33" hidden="1">#REF!</definedName>
    <definedName name="José" localSheetId="34" hidden="1">#REF!</definedName>
    <definedName name="José" localSheetId="31" hidden="1">#REF!</definedName>
    <definedName name="José" hidden="1">#REF!</definedName>
    <definedName name="JOSE_MALAGA_MEDINA">#REF!</definedName>
    <definedName name="José_Padron">#REF!</definedName>
    <definedName name="jose1" localSheetId="35" hidden="1">{#N/A,#N/A,FALSE,"Matrix";#N/A,#N/A,FALSE,"Executive";#N/A,#N/A,FALSE,"Summary";#N/A,#N/A,FALSE,"Office1";#N/A,#N/A,FALSE,"Office2";#N/A,#N/A,FALSE,"Office3";#N/A,#N/A,FALSE,"Office4";#N/A,#N/A,FALSE,"Office5";#N/A,#N/A,FALSE,"Office6";#N/A,#N/A,FALSE,"Office7";#N/A,#N/A,FALSE,"Labor"}</definedName>
    <definedName name="jose1" localSheetId="37" hidden="1">{#N/A,#N/A,FALSE,"Matrix";#N/A,#N/A,FALSE,"Executive";#N/A,#N/A,FALSE,"Summary";#N/A,#N/A,FALSE,"Office1";#N/A,#N/A,FALSE,"Office2";#N/A,#N/A,FALSE,"Office3";#N/A,#N/A,FALSE,"Office4";#N/A,#N/A,FALSE,"Office5";#N/A,#N/A,FALSE,"Office6";#N/A,#N/A,FALSE,"Office7";#N/A,#N/A,FALSE,"Labor"}</definedName>
    <definedName name="jose1" localSheetId="36" hidden="1">{#N/A,#N/A,FALSE,"Matrix";#N/A,#N/A,FALSE,"Executive";#N/A,#N/A,FALSE,"Summary";#N/A,#N/A,FALSE,"Office1";#N/A,#N/A,FALSE,"Office2";#N/A,#N/A,FALSE,"Office3";#N/A,#N/A,FALSE,"Office4";#N/A,#N/A,FALSE,"Office5";#N/A,#N/A,FALSE,"Office6";#N/A,#N/A,FALSE,"Office7";#N/A,#N/A,FALSE,"Labor"}</definedName>
    <definedName name="jose1" localSheetId="33" hidden="1">{#N/A,#N/A,FALSE,"Matrix";#N/A,#N/A,FALSE,"Executive";#N/A,#N/A,FALSE,"Summary";#N/A,#N/A,FALSE,"Office1";#N/A,#N/A,FALSE,"Office2";#N/A,#N/A,FALSE,"Office3";#N/A,#N/A,FALSE,"Office4";#N/A,#N/A,FALSE,"Office5";#N/A,#N/A,FALSE,"Office6";#N/A,#N/A,FALSE,"Office7";#N/A,#N/A,FALSE,"Labor"}</definedName>
    <definedName name="jose1" localSheetId="34" hidden="1">{#N/A,#N/A,FALSE,"Matrix";#N/A,#N/A,FALSE,"Executive";#N/A,#N/A,FALSE,"Summary";#N/A,#N/A,FALSE,"Office1";#N/A,#N/A,FALSE,"Office2";#N/A,#N/A,FALSE,"Office3";#N/A,#N/A,FALSE,"Office4";#N/A,#N/A,FALSE,"Office5";#N/A,#N/A,FALSE,"Office6";#N/A,#N/A,FALSE,"Office7";#N/A,#N/A,FALSE,"Labor"}</definedName>
    <definedName name="jose1" localSheetId="31" hidden="1">{#N/A,#N/A,FALSE,"Matrix";#N/A,#N/A,FALSE,"Executive";#N/A,#N/A,FALSE,"Summary";#N/A,#N/A,FALSE,"Office1";#N/A,#N/A,FALSE,"Office2";#N/A,#N/A,FALSE,"Office3";#N/A,#N/A,FALSE,"Office4";#N/A,#N/A,FALSE,"Office5";#N/A,#N/A,FALSE,"Office6";#N/A,#N/A,FALSE,"Office7";#N/A,#N/A,FALSE,"Labor"}</definedName>
    <definedName name="jose1" hidden="1">{#N/A,#N/A,FALSE,"Matrix";#N/A,#N/A,FALSE,"Executive";#N/A,#N/A,FALSE,"Summary";#N/A,#N/A,FALSE,"Office1";#N/A,#N/A,FALSE,"Office2";#N/A,#N/A,FALSE,"Office3";#N/A,#N/A,FALSE,"Office4";#N/A,#N/A,FALSE,"Office5";#N/A,#N/A,FALSE,"Office6";#N/A,#N/A,FALSE,"Office7";#N/A,#N/A,FALSE,"Labor"}</definedName>
    <definedName name="jose2" localSheetId="35" hidden="1">{#N/A,#N/A,FALSE,"E-1";#N/A,#N/A,FALSE,"E-2";#N/A,#N/A,FALSE,"F-1";#N/A,#N/A,FALSE,"F-2";#N/A,#N/A,FALSE,"F-3";#N/A,#N/A,FALSE,"F-4";#N/A,#N/A,FALSE,"F-5";#N/A,#N/A,FALSE,"F-6";#N/A,#N/A,FALSE,"Matrix"}</definedName>
    <definedName name="jose2" localSheetId="37" hidden="1">{#N/A,#N/A,FALSE,"E-1";#N/A,#N/A,FALSE,"E-2";#N/A,#N/A,FALSE,"F-1";#N/A,#N/A,FALSE,"F-2";#N/A,#N/A,FALSE,"F-3";#N/A,#N/A,FALSE,"F-4";#N/A,#N/A,FALSE,"F-5";#N/A,#N/A,FALSE,"F-6";#N/A,#N/A,FALSE,"Matrix"}</definedName>
    <definedName name="jose2" localSheetId="36" hidden="1">{#N/A,#N/A,FALSE,"E-1";#N/A,#N/A,FALSE,"E-2";#N/A,#N/A,FALSE,"F-1";#N/A,#N/A,FALSE,"F-2";#N/A,#N/A,FALSE,"F-3";#N/A,#N/A,FALSE,"F-4";#N/A,#N/A,FALSE,"F-5";#N/A,#N/A,FALSE,"F-6";#N/A,#N/A,FALSE,"Matrix"}</definedName>
    <definedName name="jose2" localSheetId="33" hidden="1">{#N/A,#N/A,FALSE,"E-1";#N/A,#N/A,FALSE,"E-2";#N/A,#N/A,FALSE,"F-1";#N/A,#N/A,FALSE,"F-2";#N/A,#N/A,FALSE,"F-3";#N/A,#N/A,FALSE,"F-4";#N/A,#N/A,FALSE,"F-5";#N/A,#N/A,FALSE,"F-6";#N/A,#N/A,FALSE,"Matrix"}</definedName>
    <definedName name="jose2" localSheetId="34" hidden="1">{#N/A,#N/A,FALSE,"E-1";#N/A,#N/A,FALSE,"E-2";#N/A,#N/A,FALSE,"F-1";#N/A,#N/A,FALSE,"F-2";#N/A,#N/A,FALSE,"F-3";#N/A,#N/A,FALSE,"F-4";#N/A,#N/A,FALSE,"F-5";#N/A,#N/A,FALSE,"F-6";#N/A,#N/A,FALSE,"Matrix"}</definedName>
    <definedName name="jose2" localSheetId="31" hidden="1">{#N/A,#N/A,FALSE,"E-1";#N/A,#N/A,FALSE,"E-2";#N/A,#N/A,FALSE,"F-1";#N/A,#N/A,FALSE,"F-2";#N/A,#N/A,FALSE,"F-3";#N/A,#N/A,FALSE,"F-4";#N/A,#N/A,FALSE,"F-5";#N/A,#N/A,FALSE,"F-6";#N/A,#N/A,FALSE,"Matrix"}</definedName>
    <definedName name="jose2" hidden="1">{#N/A,#N/A,FALSE,"E-1";#N/A,#N/A,FALSE,"E-2";#N/A,#N/A,FALSE,"F-1";#N/A,#N/A,FALSE,"F-2";#N/A,#N/A,FALSE,"F-3";#N/A,#N/A,FALSE,"F-4";#N/A,#N/A,FALSE,"F-5";#N/A,#N/A,FALSE,"F-6";#N/A,#N/A,FALSE,"Matrix"}</definedName>
    <definedName name="JOSIANNE" localSheetId="35" hidden="1">{#N/A,#N/A,FALSE,"TEC-01";#N/A,#N/A,FALSE,"TEC - 02";#N/A,#N/A,FALSE,"TEC - 03";#N/A,#N/A,FALSE,"TEC - 04";#N/A,#N/A,FALSE,"TEC-07";#N/A,#N/A,FALSE,"TEC-08";#N/A,#N/A,FALSE,"TEC - 09A";#N/A,#N/A,FALSE,"TEC - 09B";#N/A,#N/A,FALSE,"TEC - 09C";#N/A,#N/A,FALSE,"TEC - 10";#N/A,#N/A,FALSE,"TEC-11"}</definedName>
    <definedName name="JOSIANNE" localSheetId="37" hidden="1">{#N/A,#N/A,FALSE,"TEC-01";#N/A,#N/A,FALSE,"TEC - 02";#N/A,#N/A,FALSE,"TEC - 03";#N/A,#N/A,FALSE,"TEC - 04";#N/A,#N/A,FALSE,"TEC-07";#N/A,#N/A,FALSE,"TEC-08";#N/A,#N/A,FALSE,"TEC - 09A";#N/A,#N/A,FALSE,"TEC - 09B";#N/A,#N/A,FALSE,"TEC - 09C";#N/A,#N/A,FALSE,"TEC - 10";#N/A,#N/A,FALSE,"TEC-11"}</definedName>
    <definedName name="JOSIANNE" localSheetId="36" hidden="1">{#N/A,#N/A,FALSE,"TEC-01";#N/A,#N/A,FALSE,"TEC - 02";#N/A,#N/A,FALSE,"TEC - 03";#N/A,#N/A,FALSE,"TEC - 04";#N/A,#N/A,FALSE,"TEC-07";#N/A,#N/A,FALSE,"TEC-08";#N/A,#N/A,FALSE,"TEC - 09A";#N/A,#N/A,FALSE,"TEC - 09B";#N/A,#N/A,FALSE,"TEC - 09C";#N/A,#N/A,FALSE,"TEC - 10";#N/A,#N/A,FALSE,"TEC-11"}</definedName>
    <definedName name="JOSIANNE" localSheetId="33" hidden="1">{#N/A,#N/A,FALSE,"TEC-01";#N/A,#N/A,FALSE,"TEC - 02";#N/A,#N/A,FALSE,"TEC - 03";#N/A,#N/A,FALSE,"TEC - 04";#N/A,#N/A,FALSE,"TEC-07";#N/A,#N/A,FALSE,"TEC-08";#N/A,#N/A,FALSE,"TEC - 09A";#N/A,#N/A,FALSE,"TEC - 09B";#N/A,#N/A,FALSE,"TEC - 09C";#N/A,#N/A,FALSE,"TEC - 10";#N/A,#N/A,FALSE,"TEC-11"}</definedName>
    <definedName name="JOSIANNE" localSheetId="34" hidden="1">{#N/A,#N/A,FALSE,"TEC-01";#N/A,#N/A,FALSE,"TEC - 02";#N/A,#N/A,FALSE,"TEC - 03";#N/A,#N/A,FALSE,"TEC - 04";#N/A,#N/A,FALSE,"TEC-07";#N/A,#N/A,FALSE,"TEC-08";#N/A,#N/A,FALSE,"TEC - 09A";#N/A,#N/A,FALSE,"TEC - 09B";#N/A,#N/A,FALSE,"TEC - 09C";#N/A,#N/A,FALSE,"TEC - 10";#N/A,#N/A,FALSE,"TEC-11"}</definedName>
    <definedName name="JOSIANNE" localSheetId="31" hidden="1">{#N/A,#N/A,FALSE,"TEC-01";#N/A,#N/A,FALSE,"TEC - 02";#N/A,#N/A,FALSE,"TEC - 03";#N/A,#N/A,FALSE,"TEC - 04";#N/A,#N/A,FALSE,"TEC-07";#N/A,#N/A,FALSE,"TEC-08";#N/A,#N/A,FALSE,"TEC - 09A";#N/A,#N/A,FALSE,"TEC - 09B";#N/A,#N/A,FALSE,"TEC - 09C";#N/A,#N/A,FALSE,"TEC - 10";#N/A,#N/A,FALSE,"TEC-11"}</definedName>
    <definedName name="JOSIANNE" hidden="1">{#N/A,#N/A,FALSE,"TEC-01";#N/A,#N/A,FALSE,"TEC - 02";#N/A,#N/A,FALSE,"TEC - 03";#N/A,#N/A,FALSE,"TEC - 04";#N/A,#N/A,FALSE,"TEC-07";#N/A,#N/A,FALSE,"TEC-08";#N/A,#N/A,FALSE,"TEC - 09A";#N/A,#N/A,FALSE,"TEC - 09B";#N/A,#N/A,FALSE,"TEC - 09C";#N/A,#N/A,FALSE,"TEC - 10";#N/A,#N/A,FALSE,"TEC-11"}</definedName>
    <definedName name="JOTA">#REF!</definedName>
    <definedName name="jp" localSheetId="35" hidden="1">{"uno",#N/A,FALSE,"Dist total";"COMENTARIO",#N/A,FALSE,"Ficha CODICE"}</definedName>
    <definedName name="jp" localSheetId="37" hidden="1">{"uno",#N/A,FALSE,"Dist total";"COMENTARIO",#N/A,FALSE,"Ficha CODICE"}</definedName>
    <definedName name="jp" localSheetId="36" hidden="1">{"uno",#N/A,FALSE,"Dist total";"COMENTARIO",#N/A,FALSE,"Ficha CODICE"}</definedName>
    <definedName name="jp" localSheetId="33" hidden="1">{"uno",#N/A,FALSE,"Dist total";"COMENTARIO",#N/A,FALSE,"Ficha CODICE"}</definedName>
    <definedName name="jp" localSheetId="34" hidden="1">{"uno",#N/A,FALSE,"Dist total";"COMENTARIO",#N/A,FALSE,"Ficha CODICE"}</definedName>
    <definedName name="jp" localSheetId="31" hidden="1">{"uno",#N/A,FALSE,"Dist total";"COMENTARIO",#N/A,FALSE,"Ficha CODICE"}</definedName>
    <definedName name="jp" hidden="1">{"uno",#N/A,FALSE,"Dist total";"COMENTARIO",#N/A,FALSE,"Ficha CODICE"}</definedName>
    <definedName name="jps">#REF!</definedName>
    <definedName name="jrtr" localSheetId="35" hidden="1">{#N/A,#N/A,FALSE,"masez (10)";#N/A,#N/A,FALSE,"masez (7)";#N/A,#N/A,FALSE,"masez (6)";#N/A,#N/A,FALSE,"masez (5)";#N/A,#N/A,FALSE,"masez (4)";#N/A,#N/A,FALSE,"masez (3)";#N/A,#N/A,FALSE,"masez (2)";#N/A,#N/A,FALSE,"GME";#N/A,#N/A,FALSE,"masez"}</definedName>
    <definedName name="jrtr" localSheetId="37" hidden="1">{#N/A,#N/A,FALSE,"masez (10)";#N/A,#N/A,FALSE,"masez (7)";#N/A,#N/A,FALSE,"masez (6)";#N/A,#N/A,FALSE,"masez (5)";#N/A,#N/A,FALSE,"masez (4)";#N/A,#N/A,FALSE,"masez (3)";#N/A,#N/A,FALSE,"masez (2)";#N/A,#N/A,FALSE,"GME";#N/A,#N/A,FALSE,"masez"}</definedName>
    <definedName name="jrtr" localSheetId="36" hidden="1">{#N/A,#N/A,FALSE,"masez (10)";#N/A,#N/A,FALSE,"masez (7)";#N/A,#N/A,FALSE,"masez (6)";#N/A,#N/A,FALSE,"masez (5)";#N/A,#N/A,FALSE,"masez (4)";#N/A,#N/A,FALSE,"masez (3)";#N/A,#N/A,FALSE,"masez (2)";#N/A,#N/A,FALSE,"GME";#N/A,#N/A,FALSE,"masez"}</definedName>
    <definedName name="jrtr" localSheetId="33" hidden="1">{#N/A,#N/A,FALSE,"masez (10)";#N/A,#N/A,FALSE,"masez (7)";#N/A,#N/A,FALSE,"masez (6)";#N/A,#N/A,FALSE,"masez (5)";#N/A,#N/A,FALSE,"masez (4)";#N/A,#N/A,FALSE,"masez (3)";#N/A,#N/A,FALSE,"masez (2)";#N/A,#N/A,FALSE,"GME";#N/A,#N/A,FALSE,"masez"}</definedName>
    <definedName name="jrtr" localSheetId="34" hidden="1">{#N/A,#N/A,FALSE,"masez (10)";#N/A,#N/A,FALSE,"masez (7)";#N/A,#N/A,FALSE,"masez (6)";#N/A,#N/A,FALSE,"masez (5)";#N/A,#N/A,FALSE,"masez (4)";#N/A,#N/A,FALSE,"masez (3)";#N/A,#N/A,FALSE,"masez (2)";#N/A,#N/A,FALSE,"GME";#N/A,#N/A,FALSE,"masez"}</definedName>
    <definedName name="jrtr" localSheetId="31" hidden="1">{#N/A,#N/A,FALSE,"masez (10)";#N/A,#N/A,FALSE,"masez (7)";#N/A,#N/A,FALSE,"masez (6)";#N/A,#N/A,FALSE,"masez (5)";#N/A,#N/A,FALSE,"masez (4)";#N/A,#N/A,FALSE,"masez (3)";#N/A,#N/A,FALSE,"masez (2)";#N/A,#N/A,FALSE,"GME";#N/A,#N/A,FALSE,"masez"}</definedName>
    <definedName name="jrtr" hidden="1">{#N/A,#N/A,FALSE,"masez (10)";#N/A,#N/A,FALSE,"masez (7)";#N/A,#N/A,FALSE,"masez (6)";#N/A,#N/A,FALSE,"masez (5)";#N/A,#N/A,FALSE,"masez (4)";#N/A,#N/A,FALSE,"masez (3)";#N/A,#N/A,FALSE,"masez (2)";#N/A,#N/A,FALSE,"GME";#N/A,#N/A,FALSE,"masez"}</definedName>
    <definedName name="jsd" localSheetId="31">OFFSET(#REF!,-1,0)</definedName>
    <definedName name="jsd">OFFSET(!#REF!,-1,0)</definedName>
    <definedName name="jsdhgb" localSheetId="35" hidden="1">{#N/A,#N/A,FALSE,"E-1";#N/A,#N/A,FALSE,"E-2";#N/A,#N/A,FALSE,"F-1";#N/A,#N/A,FALSE,"F-2";#N/A,#N/A,FALSE,"F-3";#N/A,#N/A,FALSE,"F-4";#N/A,#N/A,FALSE,"F-5";#N/A,#N/A,FALSE,"F-6";#N/A,#N/A,FALSE,"Matrix"}</definedName>
    <definedName name="jsdhgb" localSheetId="37" hidden="1">{#N/A,#N/A,FALSE,"E-1";#N/A,#N/A,FALSE,"E-2";#N/A,#N/A,FALSE,"F-1";#N/A,#N/A,FALSE,"F-2";#N/A,#N/A,FALSE,"F-3";#N/A,#N/A,FALSE,"F-4";#N/A,#N/A,FALSE,"F-5";#N/A,#N/A,FALSE,"F-6";#N/A,#N/A,FALSE,"Matrix"}</definedName>
    <definedName name="jsdhgb" localSheetId="36" hidden="1">{#N/A,#N/A,FALSE,"E-1";#N/A,#N/A,FALSE,"E-2";#N/A,#N/A,FALSE,"F-1";#N/A,#N/A,FALSE,"F-2";#N/A,#N/A,FALSE,"F-3";#N/A,#N/A,FALSE,"F-4";#N/A,#N/A,FALSE,"F-5";#N/A,#N/A,FALSE,"F-6";#N/A,#N/A,FALSE,"Matrix"}</definedName>
    <definedName name="jsdhgb" localSheetId="33" hidden="1">{#N/A,#N/A,FALSE,"E-1";#N/A,#N/A,FALSE,"E-2";#N/A,#N/A,FALSE,"F-1";#N/A,#N/A,FALSE,"F-2";#N/A,#N/A,FALSE,"F-3";#N/A,#N/A,FALSE,"F-4";#N/A,#N/A,FALSE,"F-5";#N/A,#N/A,FALSE,"F-6";#N/A,#N/A,FALSE,"Matrix"}</definedName>
    <definedName name="jsdhgb" localSheetId="34" hidden="1">{#N/A,#N/A,FALSE,"E-1";#N/A,#N/A,FALSE,"E-2";#N/A,#N/A,FALSE,"F-1";#N/A,#N/A,FALSE,"F-2";#N/A,#N/A,FALSE,"F-3";#N/A,#N/A,FALSE,"F-4";#N/A,#N/A,FALSE,"F-5";#N/A,#N/A,FALSE,"F-6";#N/A,#N/A,FALSE,"Matrix"}</definedName>
    <definedName name="jsdhgb" localSheetId="31" hidden="1">{#N/A,#N/A,FALSE,"E-1";#N/A,#N/A,FALSE,"E-2";#N/A,#N/A,FALSE,"F-1";#N/A,#N/A,FALSE,"F-2";#N/A,#N/A,FALSE,"F-3";#N/A,#N/A,FALSE,"F-4";#N/A,#N/A,FALSE,"F-5";#N/A,#N/A,FALSE,"F-6";#N/A,#N/A,FALSE,"Matrix"}</definedName>
    <definedName name="jsdhgb" hidden="1">{#N/A,#N/A,FALSE,"E-1";#N/A,#N/A,FALSE,"E-2";#N/A,#N/A,FALSE,"F-1";#N/A,#N/A,FALSE,"F-2";#N/A,#N/A,FALSE,"F-3";#N/A,#N/A,FALSE,"F-4";#N/A,#N/A,FALSE,"F-5";#N/A,#N/A,FALSE,"F-6";#N/A,#N/A,FALSE,"Matrix"}</definedName>
    <definedName name="jshaduaqw" localSheetId="35" hidden="1">{#N/A,#N/A,FALSE,"SumG";#N/A,#N/A,FALSE,"ElecG";#N/A,#N/A,FALSE,"MechG";#N/A,#N/A,FALSE,"GeotG";#N/A,#N/A,FALSE,"PrcsG";#N/A,#N/A,FALSE,"TunnG";#N/A,#N/A,FALSE,"CivlG";#N/A,#N/A,FALSE,"NtwkG";#N/A,#N/A,FALSE,"EstgG";#N/A,#N/A,FALSE,"PEngG"}</definedName>
    <definedName name="jshaduaqw" localSheetId="37" hidden="1">{#N/A,#N/A,FALSE,"SumG";#N/A,#N/A,FALSE,"ElecG";#N/A,#N/A,FALSE,"MechG";#N/A,#N/A,FALSE,"GeotG";#N/A,#N/A,FALSE,"PrcsG";#N/A,#N/A,FALSE,"TunnG";#N/A,#N/A,FALSE,"CivlG";#N/A,#N/A,FALSE,"NtwkG";#N/A,#N/A,FALSE,"EstgG";#N/A,#N/A,FALSE,"PEngG"}</definedName>
    <definedName name="jshaduaqw" localSheetId="36" hidden="1">{#N/A,#N/A,FALSE,"SumG";#N/A,#N/A,FALSE,"ElecG";#N/A,#N/A,FALSE,"MechG";#N/A,#N/A,FALSE,"GeotG";#N/A,#N/A,FALSE,"PrcsG";#N/A,#N/A,FALSE,"TunnG";#N/A,#N/A,FALSE,"CivlG";#N/A,#N/A,FALSE,"NtwkG";#N/A,#N/A,FALSE,"EstgG";#N/A,#N/A,FALSE,"PEngG"}</definedName>
    <definedName name="jshaduaqw" localSheetId="33" hidden="1">{#N/A,#N/A,FALSE,"SumG";#N/A,#N/A,FALSE,"ElecG";#N/A,#N/A,FALSE,"MechG";#N/A,#N/A,FALSE,"GeotG";#N/A,#N/A,FALSE,"PrcsG";#N/A,#N/A,FALSE,"TunnG";#N/A,#N/A,FALSE,"CivlG";#N/A,#N/A,FALSE,"NtwkG";#N/A,#N/A,FALSE,"EstgG";#N/A,#N/A,FALSE,"PEngG"}</definedName>
    <definedName name="jshaduaqw" localSheetId="34" hidden="1">{#N/A,#N/A,FALSE,"SumG";#N/A,#N/A,FALSE,"ElecG";#N/A,#N/A,FALSE,"MechG";#N/A,#N/A,FALSE,"GeotG";#N/A,#N/A,FALSE,"PrcsG";#N/A,#N/A,FALSE,"TunnG";#N/A,#N/A,FALSE,"CivlG";#N/A,#N/A,FALSE,"NtwkG";#N/A,#N/A,FALSE,"EstgG";#N/A,#N/A,FALSE,"PEngG"}</definedName>
    <definedName name="jshaduaqw" localSheetId="31" hidden="1">{#N/A,#N/A,FALSE,"SumG";#N/A,#N/A,FALSE,"ElecG";#N/A,#N/A,FALSE,"MechG";#N/A,#N/A,FALSE,"GeotG";#N/A,#N/A,FALSE,"PrcsG";#N/A,#N/A,FALSE,"TunnG";#N/A,#N/A,FALSE,"CivlG";#N/A,#N/A,FALSE,"NtwkG";#N/A,#N/A,FALSE,"EstgG";#N/A,#N/A,FALSE,"PEngG"}</definedName>
    <definedName name="jshaduaqw" hidden="1">{#N/A,#N/A,FALSE,"SumG";#N/A,#N/A,FALSE,"ElecG";#N/A,#N/A,FALSE,"MechG";#N/A,#N/A,FALSE,"GeotG";#N/A,#N/A,FALSE,"PrcsG";#N/A,#N/A,FALSE,"TunnG";#N/A,#N/A,FALSE,"CivlG";#N/A,#N/A,FALSE,"NtwkG";#N/A,#N/A,FALSE,"EstgG";#N/A,#N/A,FALSE,"PEngG"}</definedName>
    <definedName name="jsjhjf"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sjh"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ttyj" localSheetId="35" hidden="1">{#N/A,#N/A,FALSE,"Total_OC015";#N/A,#N/A,FALSE,"ADMIN";#N/A,#N/A,FALSE,"PROCES";#N/A,#N/A,FALSE,"mecan";#N/A,#N/A,FALSE,"civil";#N/A,#N/A,FALSE,"CAÑER";#N/A,#N/A,FALSE,"ELEC";#N/A,#N/A,FALSE,"INSTR"}</definedName>
    <definedName name="jttyj" localSheetId="37" hidden="1">{#N/A,#N/A,FALSE,"Total_OC015";#N/A,#N/A,FALSE,"ADMIN";#N/A,#N/A,FALSE,"PROCES";#N/A,#N/A,FALSE,"mecan";#N/A,#N/A,FALSE,"civil";#N/A,#N/A,FALSE,"CAÑER";#N/A,#N/A,FALSE,"ELEC";#N/A,#N/A,FALSE,"INSTR"}</definedName>
    <definedName name="jttyj" localSheetId="36" hidden="1">{#N/A,#N/A,FALSE,"Total_OC015";#N/A,#N/A,FALSE,"ADMIN";#N/A,#N/A,FALSE,"PROCES";#N/A,#N/A,FALSE,"mecan";#N/A,#N/A,FALSE,"civil";#N/A,#N/A,FALSE,"CAÑER";#N/A,#N/A,FALSE,"ELEC";#N/A,#N/A,FALSE,"INSTR"}</definedName>
    <definedName name="jttyj" localSheetId="33" hidden="1">{#N/A,#N/A,FALSE,"Total_OC015";#N/A,#N/A,FALSE,"ADMIN";#N/A,#N/A,FALSE,"PROCES";#N/A,#N/A,FALSE,"mecan";#N/A,#N/A,FALSE,"civil";#N/A,#N/A,FALSE,"CAÑER";#N/A,#N/A,FALSE,"ELEC";#N/A,#N/A,FALSE,"INSTR"}</definedName>
    <definedName name="jttyj" localSheetId="34" hidden="1">{#N/A,#N/A,FALSE,"Total_OC015";#N/A,#N/A,FALSE,"ADMIN";#N/A,#N/A,FALSE,"PROCES";#N/A,#N/A,FALSE,"mecan";#N/A,#N/A,FALSE,"civil";#N/A,#N/A,FALSE,"CAÑER";#N/A,#N/A,FALSE,"ELEC";#N/A,#N/A,FALSE,"INSTR"}</definedName>
    <definedName name="jttyj" localSheetId="31" hidden="1">{#N/A,#N/A,FALSE,"Total_OC015";#N/A,#N/A,FALSE,"ADMIN";#N/A,#N/A,FALSE,"PROCES";#N/A,#N/A,FALSE,"mecan";#N/A,#N/A,FALSE,"civil";#N/A,#N/A,FALSE,"CAÑER";#N/A,#N/A,FALSE,"ELEC";#N/A,#N/A,FALSE,"INSTR"}</definedName>
    <definedName name="jttyj" hidden="1">{#N/A,#N/A,FALSE,"Total_OC015";#N/A,#N/A,FALSE,"ADMIN";#N/A,#N/A,FALSE,"PROCES";#N/A,#N/A,FALSE,"mecan";#N/A,#N/A,FALSE,"civil";#N/A,#N/A,FALSE,"CAÑER";#N/A,#N/A,FALSE,"ELEC";#N/A,#N/A,FALSE,"INSTR"}</definedName>
    <definedName name="jtyhjswjy" localSheetId="31" hidden="1">{#N/A,#N/A,TRUE,"Cover";#N/A,#N/A,TRUE,"Conts";#N/A,#N/A,TRUE,"VOS";#N/A,#N/A,TRUE,"Warrington";#N/A,#N/A,TRUE,"Widnes"}</definedName>
    <definedName name="jtyhjswjy" hidden="1">{#N/A,#N/A,TRUE,"Cover";#N/A,#N/A,TRUE,"Conts";#N/A,#N/A,TRUE,"VOS";#N/A,#N/A,TRUE,"Warrington";#N/A,#N/A,TRUE,"Widnes"}</definedName>
    <definedName name="jtyjj" localSheetId="31">#REF!</definedName>
    <definedName name="jtyjj">!#REF!</definedName>
    <definedName name="jtytj"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uan" localSheetId="35" hidden="1">{#N/A,#N/A,FALSE,"Hoja1";#N/A,#N/A,FALSE,"Hoja2";#N/A,#N/A,FALSE,"Hoja3";#N/A,#N/A,FALSE,"Hoja4";#N/A,#N/A,FALSE,"Hoja5";#N/A,#N/A,FALSE,"Hoja6"}</definedName>
    <definedName name="juan" localSheetId="37" hidden="1">{#N/A,#N/A,FALSE,"Hoja1";#N/A,#N/A,FALSE,"Hoja2";#N/A,#N/A,FALSE,"Hoja3";#N/A,#N/A,FALSE,"Hoja4";#N/A,#N/A,FALSE,"Hoja5";#N/A,#N/A,FALSE,"Hoja6"}</definedName>
    <definedName name="juan" localSheetId="36" hidden="1">{#N/A,#N/A,FALSE,"Hoja1";#N/A,#N/A,FALSE,"Hoja2";#N/A,#N/A,FALSE,"Hoja3";#N/A,#N/A,FALSE,"Hoja4";#N/A,#N/A,FALSE,"Hoja5";#N/A,#N/A,FALSE,"Hoja6"}</definedName>
    <definedName name="juan" localSheetId="33" hidden="1">{#N/A,#N/A,FALSE,"Hoja1";#N/A,#N/A,FALSE,"Hoja2";#N/A,#N/A,FALSE,"Hoja3";#N/A,#N/A,FALSE,"Hoja4";#N/A,#N/A,FALSE,"Hoja5";#N/A,#N/A,FALSE,"Hoja6"}</definedName>
    <definedName name="juan" localSheetId="34" hidden="1">{#N/A,#N/A,FALSE,"Hoja1";#N/A,#N/A,FALSE,"Hoja2";#N/A,#N/A,FALSE,"Hoja3";#N/A,#N/A,FALSE,"Hoja4";#N/A,#N/A,FALSE,"Hoja5";#N/A,#N/A,FALSE,"Hoja6"}</definedName>
    <definedName name="juan" localSheetId="31" hidden="1">{"CI+GG(BASE)",#N/A,FALSE,"CI+GG(BASE)";"GG",#N/A,FALSE,"CI+GG(BASE)";"CI",#N/A,FALSE,"CI+GG(BASE)"}</definedName>
    <definedName name="juan" hidden="1">{"CI+GG(BASE)",#N/A,FALSE,"CI+GG(BASE)";"GG",#N/A,FALSE,"CI+GG(BASE)";"CI",#N/A,FALSE,"CI+GG(BASE)"}</definedName>
    <definedName name="juan_1" localSheetId="35" hidden="1">{#N/A,#N/A,FALSE,"Hoja1";#N/A,#N/A,FALSE,"Hoja2";#N/A,#N/A,FALSE,"Hoja3";#N/A,#N/A,FALSE,"Hoja4";#N/A,#N/A,FALSE,"Hoja5";#N/A,#N/A,FALSE,"Hoja6"}</definedName>
    <definedName name="juan_1" localSheetId="37" hidden="1">{#N/A,#N/A,FALSE,"Hoja1";#N/A,#N/A,FALSE,"Hoja2";#N/A,#N/A,FALSE,"Hoja3";#N/A,#N/A,FALSE,"Hoja4";#N/A,#N/A,FALSE,"Hoja5";#N/A,#N/A,FALSE,"Hoja6"}</definedName>
    <definedName name="juan_1" localSheetId="36" hidden="1">{#N/A,#N/A,FALSE,"Hoja1";#N/A,#N/A,FALSE,"Hoja2";#N/A,#N/A,FALSE,"Hoja3";#N/A,#N/A,FALSE,"Hoja4";#N/A,#N/A,FALSE,"Hoja5";#N/A,#N/A,FALSE,"Hoja6"}</definedName>
    <definedName name="juan_1" localSheetId="33" hidden="1">{#N/A,#N/A,FALSE,"Hoja1";#N/A,#N/A,FALSE,"Hoja2";#N/A,#N/A,FALSE,"Hoja3";#N/A,#N/A,FALSE,"Hoja4";#N/A,#N/A,FALSE,"Hoja5";#N/A,#N/A,FALSE,"Hoja6"}</definedName>
    <definedName name="juan_1" localSheetId="34" hidden="1">{#N/A,#N/A,FALSE,"Hoja1";#N/A,#N/A,FALSE,"Hoja2";#N/A,#N/A,FALSE,"Hoja3";#N/A,#N/A,FALSE,"Hoja4";#N/A,#N/A,FALSE,"Hoja5";#N/A,#N/A,FALSE,"Hoja6"}</definedName>
    <definedName name="juan_1" localSheetId="31" hidden="1">{#N/A,#N/A,FALSE,"Hoja1";#N/A,#N/A,FALSE,"Hoja2";#N/A,#N/A,FALSE,"Hoja3";#N/A,#N/A,FALSE,"Hoja4";#N/A,#N/A,FALSE,"Hoja5";#N/A,#N/A,FALSE,"Hoja6"}</definedName>
    <definedName name="juan_1" hidden="1">{#N/A,#N/A,FALSE,"Hoja1";#N/A,#N/A,FALSE,"Hoja2";#N/A,#N/A,FALSE,"Hoja3";#N/A,#N/A,FALSE,"Hoja4";#N/A,#N/A,FALSE,"Hoja5";#N/A,#N/A,FALSE,"Hoja6"}</definedName>
    <definedName name="JUANITO"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D">#REF!</definedName>
    <definedName name="juh" localSheetId="35" hidden="1">{"DETALLE_1996",#N/A,FALSE,"flujo";"DETALLE_1997",#N/A,FALSE,"flujo";"GASTOS_INCURRIDOS_1996",#N/A,FALSE,"flujo";"GASTOS_PROGRAMADOS_PARA_1997",#N/A,FALSE,"flujo";#N/A,#N/A,FALSE,"comparat";#N/A,#N/A,FALSE,"costos";#N/A,#N/A,FALSE,"proyctrol"}</definedName>
    <definedName name="juh" localSheetId="37" hidden="1">{"DETALLE_1996",#N/A,FALSE,"flujo";"DETALLE_1997",#N/A,FALSE,"flujo";"GASTOS_INCURRIDOS_1996",#N/A,FALSE,"flujo";"GASTOS_PROGRAMADOS_PARA_1997",#N/A,FALSE,"flujo";#N/A,#N/A,FALSE,"comparat";#N/A,#N/A,FALSE,"costos";#N/A,#N/A,FALSE,"proyctrol"}</definedName>
    <definedName name="juh" localSheetId="36" hidden="1">{"DETALLE_1996",#N/A,FALSE,"flujo";"DETALLE_1997",#N/A,FALSE,"flujo";"GASTOS_INCURRIDOS_1996",#N/A,FALSE,"flujo";"GASTOS_PROGRAMADOS_PARA_1997",#N/A,FALSE,"flujo";#N/A,#N/A,FALSE,"comparat";#N/A,#N/A,FALSE,"costos";#N/A,#N/A,FALSE,"proyctrol"}</definedName>
    <definedName name="juh" localSheetId="33" hidden="1">{"DETALLE_1996",#N/A,FALSE,"flujo";"DETALLE_1997",#N/A,FALSE,"flujo";"GASTOS_INCURRIDOS_1996",#N/A,FALSE,"flujo";"GASTOS_PROGRAMADOS_PARA_1997",#N/A,FALSE,"flujo";#N/A,#N/A,FALSE,"comparat";#N/A,#N/A,FALSE,"costos";#N/A,#N/A,FALSE,"proyctrol"}</definedName>
    <definedName name="juh" localSheetId="34" hidden="1">{"DETALLE_1996",#N/A,FALSE,"flujo";"DETALLE_1997",#N/A,FALSE,"flujo";"GASTOS_INCURRIDOS_1996",#N/A,FALSE,"flujo";"GASTOS_PROGRAMADOS_PARA_1997",#N/A,FALSE,"flujo";#N/A,#N/A,FALSE,"comparat";#N/A,#N/A,FALSE,"costos";#N/A,#N/A,FALSE,"proyctrol"}</definedName>
    <definedName name="juh" localSheetId="31" hidden="1">{"DETALLE_1996",#N/A,FALSE,"flujo";"DETALLE_1997",#N/A,FALSE,"flujo";"GASTOS_INCURRIDOS_1996",#N/A,FALSE,"flujo";"GASTOS_PROGRAMADOS_PARA_1997",#N/A,FALSE,"flujo";#N/A,#N/A,FALSE,"comparat";#N/A,#N/A,FALSE,"costos";#N/A,#N/A,FALSE,"proyctrol"}</definedName>
    <definedName name="juh" hidden="1">{"DETALLE_1996",#N/A,FALSE,"flujo";"DETALLE_1997",#N/A,FALSE,"flujo";"GASTOS_INCURRIDOS_1996",#N/A,FALSE,"flujo";"GASTOS_PROGRAMADOS_PARA_1997",#N/A,FALSE,"flujo";#N/A,#N/A,FALSE,"comparat";#N/A,#N/A,FALSE,"costos";#N/A,#N/A,FALSE,"proyctrol"}</definedName>
    <definedName name="JUL">#REF!</definedName>
    <definedName name="JUL0">#REF!</definedName>
    <definedName name="JULACT">#REF!</definedName>
    <definedName name="JULANT">#REF!</definedName>
    <definedName name="julio" localSheetId="35" hidden="1">{#N/A,#N/A,FALSE,"subcontract"}</definedName>
    <definedName name="julio" localSheetId="37" hidden="1">{#N/A,#N/A,FALSE,"subcontract"}</definedName>
    <definedName name="julio" localSheetId="36" hidden="1">{#N/A,#N/A,FALSE,"subcontract"}</definedName>
    <definedName name="julio" localSheetId="30" hidden="1">{#N/A,#N/A,FALSE,"subcontract"}</definedName>
    <definedName name="julio" localSheetId="33" hidden="1">{#N/A,#N/A,FALSE,"subcontract"}</definedName>
    <definedName name="julio" localSheetId="34" hidden="1">{#N/A,#N/A,FALSE,"subcontract"}</definedName>
    <definedName name="julio" localSheetId="31" hidden="1">{#N/A,#N/A,FALSE,"subcontract"}</definedName>
    <definedName name="julio" localSheetId="29" hidden="1">{#N/A,#N/A,FALSE,"subcontract"}</definedName>
    <definedName name="julio" hidden="1">{#N/A,#N/A,FALSE,"subcontract"}</definedName>
    <definedName name="julioss" localSheetId="35" hidden="1">{"Sin detalle",#N/A,FALSE,"Flujo (redondeado)";"Detallado",#N/A,FALSE,"Flujo (redondeado)"}</definedName>
    <definedName name="julioss" localSheetId="37" hidden="1">{"Sin detalle",#N/A,FALSE,"Flujo (redondeado)";"Detallado",#N/A,FALSE,"Flujo (redondeado)"}</definedName>
    <definedName name="julioss" localSheetId="36" hidden="1">{"Sin detalle",#N/A,FALSE,"Flujo (redondeado)";"Detallado",#N/A,FALSE,"Flujo (redondeado)"}</definedName>
    <definedName name="julioss" localSheetId="33" hidden="1">{"Sin detalle",#N/A,FALSE,"Flujo (redondeado)";"Detallado",#N/A,FALSE,"Flujo (redondeado)"}</definedName>
    <definedName name="julioss" localSheetId="34" hidden="1">{"Sin detalle",#N/A,FALSE,"Flujo (redondeado)";"Detallado",#N/A,FALSE,"Flujo (redondeado)"}</definedName>
    <definedName name="julioss" localSheetId="31" hidden="1">{"Sin detalle",#N/A,FALSE,"Flujo (redondeado)";"Detallado",#N/A,FALSE,"Flujo (redondeado)"}</definedName>
    <definedName name="julioss" hidden="1">{"Sin detalle",#N/A,FALSE,"Flujo (redondeado)";"Detallado",#N/A,FALSE,"Flujo (redondeado)"}</definedName>
    <definedName name="JULNVO">#REF!</definedName>
    <definedName name="Jum" localSheetId="31">#REF!</definedName>
    <definedName name="Jum">!#REF!</definedName>
    <definedName name="jun" localSheetId="35" hidden="1">{"DETALLE_1996",#N/A,FALSE,"flujo";"DETALLE_1997",#N/A,FALSE,"flujo";"GASTOS_INCURRIDOS_1996",#N/A,FALSE,"flujo";"GASTOS_PROGRAMADOS_PARA_1997",#N/A,FALSE,"flujo";#N/A,#N/A,FALSE,"comparat";#N/A,#N/A,FALSE,"costos";#N/A,#N/A,FALSE,"proyctrol"}</definedName>
    <definedName name="jun" localSheetId="37" hidden="1">{"DETALLE_1996",#N/A,FALSE,"flujo";"DETALLE_1997",#N/A,FALSE,"flujo";"GASTOS_INCURRIDOS_1996",#N/A,FALSE,"flujo";"GASTOS_PROGRAMADOS_PARA_1997",#N/A,FALSE,"flujo";#N/A,#N/A,FALSE,"comparat";#N/A,#N/A,FALSE,"costos";#N/A,#N/A,FALSE,"proyctrol"}</definedName>
    <definedName name="jun" localSheetId="36" hidden="1">{"DETALLE_1996",#N/A,FALSE,"flujo";"DETALLE_1997",#N/A,FALSE,"flujo";"GASTOS_INCURRIDOS_1996",#N/A,FALSE,"flujo";"GASTOS_PROGRAMADOS_PARA_1997",#N/A,FALSE,"flujo";#N/A,#N/A,FALSE,"comparat";#N/A,#N/A,FALSE,"costos";#N/A,#N/A,FALSE,"proyctrol"}</definedName>
    <definedName name="jun" localSheetId="33" hidden="1">{"DETALLE_1996",#N/A,FALSE,"flujo";"DETALLE_1997",#N/A,FALSE,"flujo";"GASTOS_INCURRIDOS_1996",#N/A,FALSE,"flujo";"GASTOS_PROGRAMADOS_PARA_1997",#N/A,FALSE,"flujo";#N/A,#N/A,FALSE,"comparat";#N/A,#N/A,FALSE,"costos";#N/A,#N/A,FALSE,"proyctrol"}</definedName>
    <definedName name="jun" localSheetId="34" hidden="1">{"DETALLE_1996",#N/A,FALSE,"flujo";"DETALLE_1997",#N/A,FALSE,"flujo";"GASTOS_INCURRIDOS_1996",#N/A,FALSE,"flujo";"GASTOS_PROGRAMADOS_PARA_1997",#N/A,FALSE,"flujo";#N/A,#N/A,FALSE,"comparat";#N/A,#N/A,FALSE,"costos";#N/A,#N/A,FALSE,"proyctrol"}</definedName>
    <definedName name="jun" localSheetId="31" hidden="1">{"DETALLE_1996",#N/A,FALSE,"flujo";"DETALLE_1997",#N/A,FALSE,"flujo";"GASTOS_INCURRIDOS_1996",#N/A,FALSE,"flujo";"GASTOS_PROGRAMADOS_PARA_1997",#N/A,FALSE,"flujo";#N/A,#N/A,FALSE,"comparat";#N/A,#N/A,FALSE,"costos";#N/A,#N/A,FALSE,"proyctrol"}</definedName>
    <definedName name="JUN">#REF!</definedName>
    <definedName name="JUN0">#REF!</definedName>
    <definedName name="JUNACT">#REF!</definedName>
    <definedName name="JUNANT">#REF!</definedName>
    <definedName name="JUNE"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JUNE"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JUNE"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JUNE"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JUNE"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JUNE"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JUNE"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junio" localSheetId="35" hidden="1">{#N/A,#N/A,FALSE,"subcontract"}</definedName>
    <definedName name="junio" localSheetId="37" hidden="1">{#N/A,#N/A,FALSE,"subcontract"}</definedName>
    <definedName name="junio" localSheetId="36" hidden="1">{#N/A,#N/A,FALSE,"subcontract"}</definedName>
    <definedName name="junio" localSheetId="33" hidden="1">{#N/A,#N/A,FALSE,"subcontract"}</definedName>
    <definedName name="junio" localSheetId="34" hidden="1">{#N/A,#N/A,FALSE,"subcontract"}</definedName>
    <definedName name="junio" localSheetId="31" hidden="1">{#N/A,#N/A,FALSE,"subcontract"}</definedName>
    <definedName name="junio" hidden="1">{#N/A,#N/A,FALSE,"subcontract"}</definedName>
    <definedName name="junk">#REF!</definedName>
    <definedName name="JUNNVO">#REF!</definedName>
    <definedName name="JUPOX" localSheetId="35" hidden="1">{#N/A,#N/A,FALSE,"masez (10)";#N/A,#N/A,FALSE,"masez (7)";#N/A,#N/A,FALSE,"masez (6)";#N/A,#N/A,FALSE,"masez (5)";#N/A,#N/A,FALSE,"masez (4)";#N/A,#N/A,FALSE,"masez (3)";#N/A,#N/A,FALSE,"masez (2)";#N/A,#N/A,FALSE,"GME";#N/A,#N/A,FALSE,"masez"}</definedName>
    <definedName name="JUPOX" localSheetId="37" hidden="1">{#N/A,#N/A,FALSE,"masez (10)";#N/A,#N/A,FALSE,"masez (7)";#N/A,#N/A,FALSE,"masez (6)";#N/A,#N/A,FALSE,"masez (5)";#N/A,#N/A,FALSE,"masez (4)";#N/A,#N/A,FALSE,"masez (3)";#N/A,#N/A,FALSE,"masez (2)";#N/A,#N/A,FALSE,"GME";#N/A,#N/A,FALSE,"masez"}</definedName>
    <definedName name="JUPOX" localSheetId="36" hidden="1">{#N/A,#N/A,FALSE,"masez (10)";#N/A,#N/A,FALSE,"masez (7)";#N/A,#N/A,FALSE,"masez (6)";#N/A,#N/A,FALSE,"masez (5)";#N/A,#N/A,FALSE,"masez (4)";#N/A,#N/A,FALSE,"masez (3)";#N/A,#N/A,FALSE,"masez (2)";#N/A,#N/A,FALSE,"GME";#N/A,#N/A,FALSE,"masez"}</definedName>
    <definedName name="JUPOX" localSheetId="30" hidden="1">{#N/A,#N/A,FALSE,"masez (10)";#N/A,#N/A,FALSE,"masez (7)";#N/A,#N/A,FALSE,"masez (6)";#N/A,#N/A,FALSE,"masez (5)";#N/A,#N/A,FALSE,"masez (4)";#N/A,#N/A,FALSE,"masez (3)";#N/A,#N/A,FALSE,"masez (2)";#N/A,#N/A,FALSE,"GME";#N/A,#N/A,FALSE,"masez"}</definedName>
    <definedName name="JUPOX" localSheetId="33" hidden="1">{#N/A,#N/A,FALSE,"masez (10)";#N/A,#N/A,FALSE,"masez (7)";#N/A,#N/A,FALSE,"masez (6)";#N/A,#N/A,FALSE,"masez (5)";#N/A,#N/A,FALSE,"masez (4)";#N/A,#N/A,FALSE,"masez (3)";#N/A,#N/A,FALSE,"masez (2)";#N/A,#N/A,FALSE,"GME";#N/A,#N/A,FALSE,"masez"}</definedName>
    <definedName name="JUPOX" localSheetId="34" hidden="1">{#N/A,#N/A,FALSE,"masez (10)";#N/A,#N/A,FALSE,"masez (7)";#N/A,#N/A,FALSE,"masez (6)";#N/A,#N/A,FALSE,"masez (5)";#N/A,#N/A,FALSE,"masez (4)";#N/A,#N/A,FALSE,"masez (3)";#N/A,#N/A,FALSE,"masez (2)";#N/A,#N/A,FALSE,"GME";#N/A,#N/A,FALSE,"masez"}</definedName>
    <definedName name="JUPOX" localSheetId="31" hidden="1">{#N/A,#N/A,FALSE,"masez (10)";#N/A,#N/A,FALSE,"masez (7)";#N/A,#N/A,FALSE,"masez (6)";#N/A,#N/A,FALSE,"masez (5)";#N/A,#N/A,FALSE,"masez (4)";#N/A,#N/A,FALSE,"masez (3)";#N/A,#N/A,FALSE,"masez (2)";#N/A,#N/A,FALSE,"GME";#N/A,#N/A,FALSE,"masez"}</definedName>
    <definedName name="JUPOX" localSheetId="29"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POX_1" localSheetId="35" hidden="1">{#N/A,#N/A,FALSE,"masez (10)";#N/A,#N/A,FALSE,"masez (7)";#N/A,#N/A,FALSE,"masez (6)";#N/A,#N/A,FALSE,"masez (5)";#N/A,#N/A,FALSE,"masez (4)";#N/A,#N/A,FALSE,"masez (3)";#N/A,#N/A,FALSE,"masez (2)";#N/A,#N/A,FALSE,"GME";#N/A,#N/A,FALSE,"masez"}</definedName>
    <definedName name="JUPOX_1" localSheetId="37" hidden="1">{#N/A,#N/A,FALSE,"masez (10)";#N/A,#N/A,FALSE,"masez (7)";#N/A,#N/A,FALSE,"masez (6)";#N/A,#N/A,FALSE,"masez (5)";#N/A,#N/A,FALSE,"masez (4)";#N/A,#N/A,FALSE,"masez (3)";#N/A,#N/A,FALSE,"masez (2)";#N/A,#N/A,FALSE,"GME";#N/A,#N/A,FALSE,"masez"}</definedName>
    <definedName name="JUPOX_1" localSheetId="36" hidden="1">{#N/A,#N/A,FALSE,"masez (10)";#N/A,#N/A,FALSE,"masez (7)";#N/A,#N/A,FALSE,"masez (6)";#N/A,#N/A,FALSE,"masez (5)";#N/A,#N/A,FALSE,"masez (4)";#N/A,#N/A,FALSE,"masez (3)";#N/A,#N/A,FALSE,"masez (2)";#N/A,#N/A,FALSE,"GME";#N/A,#N/A,FALSE,"masez"}</definedName>
    <definedName name="JUPOX_1" localSheetId="33" hidden="1">{#N/A,#N/A,FALSE,"masez (10)";#N/A,#N/A,FALSE,"masez (7)";#N/A,#N/A,FALSE,"masez (6)";#N/A,#N/A,FALSE,"masez (5)";#N/A,#N/A,FALSE,"masez (4)";#N/A,#N/A,FALSE,"masez (3)";#N/A,#N/A,FALSE,"masez (2)";#N/A,#N/A,FALSE,"GME";#N/A,#N/A,FALSE,"masez"}</definedName>
    <definedName name="JUPOX_1" localSheetId="34" hidden="1">{#N/A,#N/A,FALSE,"masez (10)";#N/A,#N/A,FALSE,"masez (7)";#N/A,#N/A,FALSE,"masez (6)";#N/A,#N/A,FALSE,"masez (5)";#N/A,#N/A,FALSE,"masez (4)";#N/A,#N/A,FALSE,"masez (3)";#N/A,#N/A,FALSE,"masez (2)";#N/A,#N/A,FALSE,"GME";#N/A,#N/A,FALSE,"masez"}</definedName>
    <definedName name="JUPOX_1" localSheetId="31" hidden="1">{#N/A,#N/A,FALSE,"masez (10)";#N/A,#N/A,FALSE,"masez (7)";#N/A,#N/A,FALSE,"masez (6)";#N/A,#N/A,FALSE,"masez (5)";#N/A,#N/A,FALSE,"masez (4)";#N/A,#N/A,FALSE,"masez (3)";#N/A,#N/A,FALSE,"masez (2)";#N/A,#N/A,FALSE,"GME";#N/A,#N/A,FALSE,"masez"}</definedName>
    <definedName name="JUPOX_1" hidden="1">{#N/A,#N/A,FALSE,"masez (10)";#N/A,#N/A,FALSE,"masez (7)";#N/A,#N/A,FALSE,"masez (6)";#N/A,#N/A,FALSE,"masez (5)";#N/A,#N/A,FALSE,"masez (4)";#N/A,#N/A,FALSE,"masez (3)";#N/A,#N/A,FALSE,"masez (2)";#N/A,#N/A,FALSE,"GME";#N/A,#N/A,FALSE,"masez"}</definedName>
    <definedName name="jupoxi" localSheetId="35" hidden="1">{#N/A,#N/A,FALSE,"masez (10)";#N/A,#N/A,FALSE,"masez (7)";#N/A,#N/A,FALSE,"masez (6)";#N/A,#N/A,FALSE,"masez (5)";#N/A,#N/A,FALSE,"masez (4)";#N/A,#N/A,FALSE,"masez (3)";#N/A,#N/A,FALSE,"masez (2)";#N/A,#N/A,FALSE,"GME";#N/A,#N/A,FALSE,"masez"}</definedName>
    <definedName name="jupoxi" localSheetId="37" hidden="1">{#N/A,#N/A,FALSE,"masez (10)";#N/A,#N/A,FALSE,"masez (7)";#N/A,#N/A,FALSE,"masez (6)";#N/A,#N/A,FALSE,"masez (5)";#N/A,#N/A,FALSE,"masez (4)";#N/A,#N/A,FALSE,"masez (3)";#N/A,#N/A,FALSE,"masez (2)";#N/A,#N/A,FALSE,"GME";#N/A,#N/A,FALSE,"masez"}</definedName>
    <definedName name="jupoxi" localSheetId="36" hidden="1">{#N/A,#N/A,FALSE,"masez (10)";#N/A,#N/A,FALSE,"masez (7)";#N/A,#N/A,FALSE,"masez (6)";#N/A,#N/A,FALSE,"masez (5)";#N/A,#N/A,FALSE,"masez (4)";#N/A,#N/A,FALSE,"masez (3)";#N/A,#N/A,FALSE,"masez (2)";#N/A,#N/A,FALSE,"GME";#N/A,#N/A,FALSE,"masez"}</definedName>
    <definedName name="jupoxi" localSheetId="33" hidden="1">{#N/A,#N/A,FALSE,"masez (10)";#N/A,#N/A,FALSE,"masez (7)";#N/A,#N/A,FALSE,"masez (6)";#N/A,#N/A,FALSE,"masez (5)";#N/A,#N/A,FALSE,"masez (4)";#N/A,#N/A,FALSE,"masez (3)";#N/A,#N/A,FALSE,"masez (2)";#N/A,#N/A,FALSE,"GME";#N/A,#N/A,FALSE,"masez"}</definedName>
    <definedName name="jupoxi" localSheetId="34" hidden="1">{#N/A,#N/A,FALSE,"masez (10)";#N/A,#N/A,FALSE,"masez (7)";#N/A,#N/A,FALSE,"masez (6)";#N/A,#N/A,FALSE,"masez (5)";#N/A,#N/A,FALSE,"masez (4)";#N/A,#N/A,FALSE,"masez (3)";#N/A,#N/A,FALSE,"masez (2)";#N/A,#N/A,FALSE,"GME";#N/A,#N/A,FALSE,"masez"}</definedName>
    <definedName name="jupoxi" localSheetId="31" hidden="1">{#N/A,#N/A,FALSE,"masez (10)";#N/A,#N/A,FALSE,"masez (7)";#N/A,#N/A,FALSE,"masez (6)";#N/A,#N/A,FALSE,"masez (5)";#N/A,#N/A,FALSE,"masez (4)";#N/A,#N/A,FALSE,"masez (3)";#N/A,#N/A,FALSE,"masez (2)";#N/A,#N/A,FALSE,"GME";#N/A,#N/A,FALSE,"masez"}</definedName>
    <definedName name="jupoxi" hidden="1">{#N/A,#N/A,FALSE,"masez (10)";#N/A,#N/A,FALSE,"masez (7)";#N/A,#N/A,FALSE,"masez (6)";#N/A,#N/A,FALSE,"masez (5)";#N/A,#N/A,FALSE,"masez (4)";#N/A,#N/A,FALSE,"masez (3)";#N/A,#N/A,FALSE,"masez (2)";#N/A,#N/A,FALSE,"GME";#N/A,#N/A,FALSE,"masez"}</definedName>
    <definedName name="jupoxi_1" localSheetId="35" hidden="1">{#N/A,#N/A,FALSE,"masez (10)";#N/A,#N/A,FALSE,"masez (7)";#N/A,#N/A,FALSE,"masez (6)";#N/A,#N/A,FALSE,"masez (5)";#N/A,#N/A,FALSE,"masez (4)";#N/A,#N/A,FALSE,"masez (3)";#N/A,#N/A,FALSE,"masez (2)";#N/A,#N/A,FALSE,"GME";#N/A,#N/A,FALSE,"masez"}</definedName>
    <definedName name="jupoxi_1" localSheetId="37" hidden="1">{#N/A,#N/A,FALSE,"masez (10)";#N/A,#N/A,FALSE,"masez (7)";#N/A,#N/A,FALSE,"masez (6)";#N/A,#N/A,FALSE,"masez (5)";#N/A,#N/A,FALSE,"masez (4)";#N/A,#N/A,FALSE,"masez (3)";#N/A,#N/A,FALSE,"masez (2)";#N/A,#N/A,FALSE,"GME";#N/A,#N/A,FALSE,"masez"}</definedName>
    <definedName name="jupoxi_1" localSheetId="36" hidden="1">{#N/A,#N/A,FALSE,"masez (10)";#N/A,#N/A,FALSE,"masez (7)";#N/A,#N/A,FALSE,"masez (6)";#N/A,#N/A,FALSE,"masez (5)";#N/A,#N/A,FALSE,"masez (4)";#N/A,#N/A,FALSE,"masez (3)";#N/A,#N/A,FALSE,"masez (2)";#N/A,#N/A,FALSE,"GME";#N/A,#N/A,FALSE,"masez"}</definedName>
    <definedName name="jupoxi_1" localSheetId="33" hidden="1">{#N/A,#N/A,FALSE,"masez (10)";#N/A,#N/A,FALSE,"masez (7)";#N/A,#N/A,FALSE,"masez (6)";#N/A,#N/A,FALSE,"masez (5)";#N/A,#N/A,FALSE,"masez (4)";#N/A,#N/A,FALSE,"masez (3)";#N/A,#N/A,FALSE,"masez (2)";#N/A,#N/A,FALSE,"GME";#N/A,#N/A,FALSE,"masez"}</definedName>
    <definedName name="jupoxi_1" localSheetId="34" hidden="1">{#N/A,#N/A,FALSE,"masez (10)";#N/A,#N/A,FALSE,"masez (7)";#N/A,#N/A,FALSE,"masez (6)";#N/A,#N/A,FALSE,"masez (5)";#N/A,#N/A,FALSE,"masez (4)";#N/A,#N/A,FALSE,"masez (3)";#N/A,#N/A,FALSE,"masez (2)";#N/A,#N/A,FALSE,"GME";#N/A,#N/A,FALSE,"masez"}</definedName>
    <definedName name="jupoxi_1" localSheetId="31" hidden="1">{#N/A,#N/A,FALSE,"masez (10)";#N/A,#N/A,FALSE,"masez (7)";#N/A,#N/A,FALSE,"masez (6)";#N/A,#N/A,FALSE,"masez (5)";#N/A,#N/A,FALSE,"masez (4)";#N/A,#N/A,FALSE,"masez (3)";#N/A,#N/A,FALSE,"masez (2)";#N/A,#N/A,FALSE,"GME";#N/A,#N/A,FALSE,"masez"}</definedName>
    <definedName name="jupoxi_1" hidden="1">{#N/A,#N/A,FALSE,"masez (10)";#N/A,#N/A,FALSE,"masez (7)";#N/A,#N/A,FALSE,"masez (6)";#N/A,#N/A,FALSE,"masez (5)";#N/A,#N/A,FALSE,"masez (4)";#N/A,#N/A,FALSE,"masez (3)";#N/A,#N/A,FALSE,"masez (2)";#N/A,#N/A,FALSE,"GME";#N/A,#N/A,FALSE,"masez"}</definedName>
    <definedName name="juytrdcvbhy" localSheetId="31" hidden="1">#REF!</definedName>
    <definedName name="juytrdcvbhy" hidden="1">#REF!</definedName>
    <definedName name="jvhbdhsjb" localSheetId="31">#REF!</definedName>
    <definedName name="jvhbdhsjb">!#REF!</definedName>
    <definedName name="Jxc" localSheetId="37" hidden="1">{#N/A,#N/A,FALSE,"MANHR FCST-BASE"}</definedName>
    <definedName name="Jxc" localSheetId="36" hidden="1">{#N/A,#N/A,FALSE,"MANHR FCST-BASE"}</definedName>
    <definedName name="Jxc" localSheetId="31" hidden="1">{#N/A,#N/A,FALSE,"MANHR FCST-BASE"}</definedName>
    <definedName name="Jxc" hidden="1">{#N/A,#N/A,FALSE,"MANHR FCST-BASE"}</definedName>
    <definedName name="Jxgc"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Y" localSheetId="35" hidden="1">{"'장비'!$A$3:$M$12"}</definedName>
    <definedName name="JY" localSheetId="37" hidden="1">{"'장비'!$A$3:$M$12"}</definedName>
    <definedName name="JY" localSheetId="36" hidden="1">{"'장비'!$A$3:$M$12"}</definedName>
    <definedName name="JY" localSheetId="33" hidden="1">{"'장비'!$A$3:$M$12"}</definedName>
    <definedName name="JY" localSheetId="34" hidden="1">{"'장비'!$A$3:$M$12"}</definedName>
    <definedName name="JY" localSheetId="31" hidden="1">{#N/A,#N/A,TRUE,"MES";#N/A,#N/A,TRUE,"ANUAL"}</definedName>
    <definedName name="JY" hidden="1">{#N/A,#N/A,TRUE,"MES";#N/A,#N/A,TRUE,"ANUAL"}</definedName>
    <definedName name="jy5_1" localSheetId="35" hidden="1">{#N/A,#N/A,FALSE,"masez (10)";#N/A,#N/A,FALSE,"masez (7)";#N/A,#N/A,FALSE,"masez (6)";#N/A,#N/A,FALSE,"masez (5)";#N/A,#N/A,FALSE,"masez (4)";#N/A,#N/A,FALSE,"masez (3)";#N/A,#N/A,FALSE,"masez (2)";#N/A,#N/A,FALSE,"GME";#N/A,#N/A,FALSE,"masez"}</definedName>
    <definedName name="jy5_1" localSheetId="37" hidden="1">{#N/A,#N/A,FALSE,"masez (10)";#N/A,#N/A,FALSE,"masez (7)";#N/A,#N/A,FALSE,"masez (6)";#N/A,#N/A,FALSE,"masez (5)";#N/A,#N/A,FALSE,"masez (4)";#N/A,#N/A,FALSE,"masez (3)";#N/A,#N/A,FALSE,"masez (2)";#N/A,#N/A,FALSE,"GME";#N/A,#N/A,FALSE,"masez"}</definedName>
    <definedName name="jy5_1" localSheetId="36" hidden="1">{#N/A,#N/A,FALSE,"masez (10)";#N/A,#N/A,FALSE,"masez (7)";#N/A,#N/A,FALSE,"masez (6)";#N/A,#N/A,FALSE,"masez (5)";#N/A,#N/A,FALSE,"masez (4)";#N/A,#N/A,FALSE,"masez (3)";#N/A,#N/A,FALSE,"masez (2)";#N/A,#N/A,FALSE,"GME";#N/A,#N/A,FALSE,"masez"}</definedName>
    <definedName name="jy5_1" localSheetId="33" hidden="1">{#N/A,#N/A,FALSE,"masez (10)";#N/A,#N/A,FALSE,"masez (7)";#N/A,#N/A,FALSE,"masez (6)";#N/A,#N/A,FALSE,"masez (5)";#N/A,#N/A,FALSE,"masez (4)";#N/A,#N/A,FALSE,"masez (3)";#N/A,#N/A,FALSE,"masez (2)";#N/A,#N/A,FALSE,"GME";#N/A,#N/A,FALSE,"masez"}</definedName>
    <definedName name="jy5_1" localSheetId="34" hidden="1">{#N/A,#N/A,FALSE,"masez (10)";#N/A,#N/A,FALSE,"masez (7)";#N/A,#N/A,FALSE,"masez (6)";#N/A,#N/A,FALSE,"masez (5)";#N/A,#N/A,FALSE,"masez (4)";#N/A,#N/A,FALSE,"masez (3)";#N/A,#N/A,FALSE,"masez (2)";#N/A,#N/A,FALSE,"GME";#N/A,#N/A,FALSE,"masez"}</definedName>
    <definedName name="jy5_1" localSheetId="31" hidden="1">{#N/A,#N/A,FALSE,"masez (10)";#N/A,#N/A,FALSE,"masez (7)";#N/A,#N/A,FALSE,"masez (6)";#N/A,#N/A,FALSE,"masez (5)";#N/A,#N/A,FALSE,"masez (4)";#N/A,#N/A,FALSE,"masez (3)";#N/A,#N/A,FALSE,"masez (2)";#N/A,#N/A,FALSE,"GME";#N/A,#N/A,FALSE,"masez"}</definedName>
    <definedName name="jy5_1" hidden="1">{#N/A,#N/A,FALSE,"masez (10)";#N/A,#N/A,FALSE,"masez (7)";#N/A,#N/A,FALSE,"masez (6)";#N/A,#N/A,FALSE,"masez (5)";#N/A,#N/A,FALSE,"masez (4)";#N/A,#N/A,FALSE,"masez (3)";#N/A,#N/A,FALSE,"masez (2)";#N/A,#N/A,FALSE,"GME";#N/A,#N/A,FALSE,"masez"}</definedName>
    <definedName name="jyj" localSheetId="31">#REF!</definedName>
    <definedName name="jyj">!#REF!</definedName>
    <definedName name="jyjy" localSheetId="31">#REF!</definedName>
    <definedName name="jyjy">!#REF!</definedName>
    <definedName name="jyjyj" localSheetId="31">#REF!</definedName>
    <definedName name="jyjyj">!#REF!</definedName>
    <definedName name="jyrrdgd">#REF!</definedName>
    <definedName name="jytjyty" localSheetId="31">#REF!</definedName>
    <definedName name="jytjyty">!#REF!</definedName>
    <definedName name="jyyt" localSheetId="31">#REF!</definedName>
    <definedName name="jyyt">!#REF!</definedName>
    <definedName name="K" localSheetId="35" hidden="1">{#N/A,#N/A,FALSE,"Vessel1 1";#N/A,#N/A,FALSE,"Vessel1 2";#N/A,#N/A,FALSE,"Vessel1 3";#N/A,#N/A,FALSE,"Vessel1 4";#N/A,#N/A,FALSE,"Vessel1 5";#N/A,#N/A,FALSE,"Vessel1 6";#N/A,#N/A,FALSE,"Vessel1 7";#N/A,#N/A,FALSE,"Vessel1 8";#N/A,#N/A,FALSE,"Vessel1 9";#N/A,#N/A,FALSE,"Vessel1 10";#N/A,#N/A,FALSE,"Vessel1 11"}</definedName>
    <definedName name="K" localSheetId="33" hidden="1">{#N/A,#N/A,FALSE,"Vessel1 1";#N/A,#N/A,FALSE,"Vessel1 2";#N/A,#N/A,FALSE,"Vessel1 3";#N/A,#N/A,FALSE,"Vessel1 4";#N/A,#N/A,FALSE,"Vessel1 5";#N/A,#N/A,FALSE,"Vessel1 6";#N/A,#N/A,FALSE,"Vessel1 7";#N/A,#N/A,FALSE,"Vessel1 8";#N/A,#N/A,FALSE,"Vessel1 9";#N/A,#N/A,FALSE,"Vessel1 10";#N/A,#N/A,FALSE,"Vessel1 11"}</definedName>
    <definedName name="K" localSheetId="34" hidden="1">{#N/A,#N/A,FALSE,"Vessel1 1";#N/A,#N/A,FALSE,"Vessel1 2";#N/A,#N/A,FALSE,"Vessel1 3";#N/A,#N/A,FALSE,"Vessel1 4";#N/A,#N/A,FALSE,"Vessel1 5";#N/A,#N/A,FALSE,"Vessel1 6";#N/A,#N/A,FALSE,"Vessel1 7";#N/A,#N/A,FALSE,"Vessel1 8";#N/A,#N/A,FALSE,"Vessel1 9";#N/A,#N/A,FALSE,"Vessel1 10";#N/A,#N/A,FALSE,"Vessel1 11"}</definedName>
    <definedName name="k" localSheetId="31">#REF!</definedName>
    <definedName name="k">!#REF!</definedName>
    <definedName name="K___0" localSheetId="31">#REF!</definedName>
    <definedName name="K___0">!#REF!</definedName>
    <definedName name="K___13" localSheetId="31">#REF!</definedName>
    <definedName name="K___13">!#REF!</definedName>
    <definedName name="K_22" localSheetId="31">#REF!</definedName>
    <definedName name="K_22">!#REF!</definedName>
    <definedName name="K_Plastering" localSheetId="31">#REF!</definedName>
    <definedName name="K_Plastering">!#REF!</definedName>
    <definedName name="K01_0103">#REF!</definedName>
    <definedName name="k01_0104">#REF!</definedName>
    <definedName name="K01_0199" localSheetId="31">#REF!</definedName>
    <definedName name="K01_0199">!#REF!</definedName>
    <definedName name="K01_0203">#REF!</definedName>
    <definedName name="k01_0204">#REF!</definedName>
    <definedName name="K01_0299" localSheetId="31">#REF!</definedName>
    <definedName name="K01_0299">!#REF!</definedName>
    <definedName name="K01_0303">#REF!</definedName>
    <definedName name="K01_0304" localSheetId="31">#REF!</definedName>
    <definedName name="K01_0304">!#REF!</definedName>
    <definedName name="K01_0399" localSheetId="31">#REF!</definedName>
    <definedName name="K01_0399">!#REF!</definedName>
    <definedName name="K01_0403">#REF!</definedName>
    <definedName name="K01_0404" localSheetId="31">#REF!</definedName>
    <definedName name="K01_0404">!#REF!</definedName>
    <definedName name="K01_0499" localSheetId="31">#REF!</definedName>
    <definedName name="K01_0499">!#REF!</definedName>
    <definedName name="K01_0503">#REF!</definedName>
    <definedName name="K01_0504" localSheetId="31">#REF!</definedName>
    <definedName name="K01_0504">!#REF!</definedName>
    <definedName name="K01_0599" localSheetId="31">#REF!</definedName>
    <definedName name="K01_0599">!#REF!</definedName>
    <definedName name="K01_0603">#REF!</definedName>
    <definedName name="K01_0604" localSheetId="31">#REF!</definedName>
    <definedName name="K01_0604">!#REF!</definedName>
    <definedName name="k01_0703">#REF!</definedName>
    <definedName name="K01_0704" localSheetId="31">#REF!</definedName>
    <definedName name="K01_0704">!#REF!</definedName>
    <definedName name="k01_0803">#REF!</definedName>
    <definedName name="K01_0804" localSheetId="31">#REF!</definedName>
    <definedName name="K01_0804">!#REF!</definedName>
    <definedName name="k01_0903">#REF!</definedName>
    <definedName name="K01_0904" localSheetId="31">#REF!</definedName>
    <definedName name="K01_0904">!#REF!</definedName>
    <definedName name="K01_0998" localSheetId="31">#REF!</definedName>
    <definedName name="K01_0998">!#REF!</definedName>
    <definedName name="k01_1003">#REF!</definedName>
    <definedName name="K01_1004" localSheetId="31">#REF!</definedName>
    <definedName name="K01_1004">!#REF!</definedName>
    <definedName name="K01_1098" localSheetId="31">#REF!</definedName>
    <definedName name="K01_1098">!#REF!</definedName>
    <definedName name="K01_1103">#REF!</definedName>
    <definedName name="K01_1198" localSheetId="31">#REF!</definedName>
    <definedName name="K01_1198">!#REF!</definedName>
    <definedName name="k01_1202">#REF!</definedName>
    <definedName name="K01_1203">#REF!</definedName>
    <definedName name="K01_1298" localSheetId="31">#REF!</definedName>
    <definedName name="K01_1298">!#REF!</definedName>
    <definedName name="K02_0103">#REF!</definedName>
    <definedName name="k02_0104">#REF!</definedName>
    <definedName name="K02_0199" localSheetId="31">#REF!</definedName>
    <definedName name="K02_0199">!#REF!</definedName>
    <definedName name="K02_0203">#REF!</definedName>
    <definedName name="k02_0204">#REF!</definedName>
    <definedName name="K02_0299" localSheetId="31">#REF!</definedName>
    <definedName name="K02_0299">!#REF!</definedName>
    <definedName name="K02_0303">#REF!</definedName>
    <definedName name="k02_0304">#REF!</definedName>
    <definedName name="K02_0399" localSheetId="31">#REF!</definedName>
    <definedName name="K02_0399">!#REF!</definedName>
    <definedName name="K02_0403">#REF!</definedName>
    <definedName name="K02_0499" localSheetId="31">#REF!</definedName>
    <definedName name="K02_0499">!#REF!</definedName>
    <definedName name="K02_0503">#REF!</definedName>
    <definedName name="K02_0599" localSheetId="31">#REF!</definedName>
    <definedName name="K02_0599">!#REF!</definedName>
    <definedName name="k02_0603">#REF!</definedName>
    <definedName name="k02_0703">#REF!</definedName>
    <definedName name="k02_0803">#REF!</definedName>
    <definedName name="k02_0903">#REF!</definedName>
    <definedName name="K02_0998" localSheetId="31">#REF!</definedName>
    <definedName name="K02_0998">!#REF!</definedName>
    <definedName name="k02_1003">#REF!</definedName>
    <definedName name="K02_1098" localSheetId="31">#REF!</definedName>
    <definedName name="K02_1098">!#REF!</definedName>
    <definedName name="k02_1103">#REF!</definedName>
    <definedName name="K02_1198" localSheetId="31">#REF!</definedName>
    <definedName name="K02_1198">!#REF!</definedName>
    <definedName name="k02_1202">#REF!</definedName>
    <definedName name="k02_1203">#REF!</definedName>
    <definedName name="K02_1298" localSheetId="31">#REF!</definedName>
    <definedName name="K02_1298">!#REF!</definedName>
    <definedName name="K03_0199" localSheetId="31">#REF!</definedName>
    <definedName name="K03_0199">!#REF!</definedName>
    <definedName name="K03_0299" localSheetId="31">#REF!</definedName>
    <definedName name="K03_0299">!#REF!</definedName>
    <definedName name="K03_0399" localSheetId="31">#REF!</definedName>
    <definedName name="K03_0399">!#REF!</definedName>
    <definedName name="K03_0499" localSheetId="31">#REF!</definedName>
    <definedName name="K03_0499">!#REF!</definedName>
    <definedName name="K03_0599" localSheetId="31">#REF!</definedName>
    <definedName name="K03_0599">!#REF!</definedName>
    <definedName name="K03_0998" localSheetId="31">#REF!</definedName>
    <definedName name="K03_0998">!#REF!</definedName>
    <definedName name="K03_1098" localSheetId="31">#REF!</definedName>
    <definedName name="K03_1098">!#REF!</definedName>
    <definedName name="K03_1198" localSheetId="31">#REF!</definedName>
    <definedName name="K03_1198">!#REF!</definedName>
    <definedName name="K03_1298" localSheetId="31">#REF!</definedName>
    <definedName name="K03_1298">!#REF!</definedName>
    <definedName name="K05_0604" localSheetId="31">#REF!</definedName>
    <definedName name="K05_0604">!#REF!</definedName>
    <definedName name="K05_0704" localSheetId="31">#REF!</definedName>
    <definedName name="K05_0704">!#REF!</definedName>
    <definedName name="K112_RELL" localSheetId="35" hidden="1">{"Sin detalle",#N/A,FALSE,"Flujo (redondeado)";"Detallado",#N/A,FALSE,"Flujo (redondeado)"}</definedName>
    <definedName name="K112_RELL" localSheetId="37" hidden="1">{"Sin detalle",#N/A,FALSE,"Flujo (redondeado)";"Detallado",#N/A,FALSE,"Flujo (redondeado)"}</definedName>
    <definedName name="K112_RELL" localSheetId="36" hidden="1">{"Sin detalle",#N/A,FALSE,"Flujo (redondeado)";"Detallado",#N/A,FALSE,"Flujo (redondeado)"}</definedName>
    <definedName name="K112_RELL" localSheetId="33" hidden="1">{"Sin detalle",#N/A,FALSE,"Flujo (redondeado)";"Detallado",#N/A,FALSE,"Flujo (redondeado)"}</definedName>
    <definedName name="K112_RELL" localSheetId="34" hidden="1">{"Sin detalle",#N/A,FALSE,"Flujo (redondeado)";"Detallado",#N/A,FALSE,"Flujo (redondeado)"}</definedName>
    <definedName name="K112_RELL" localSheetId="31" hidden="1">{"Sin detalle",#N/A,FALSE,"Flujo (redondeado)";"Detallado",#N/A,FALSE,"Flujo (redondeado)"}</definedName>
    <definedName name="K112_RELL" hidden="1">{"Sin detalle",#N/A,FALSE,"Flujo (redondeado)";"Detallado",#N/A,FALSE,"Flujo (redondeado)"}</definedName>
    <definedName name="K1200.">#REF!</definedName>
    <definedName name="Ka" localSheetId="35" hidden="1">{"'DMBL'!$A$1:$N$83","'DMBL'!$A$6:$B$83"}</definedName>
    <definedName name="Ka" localSheetId="37" hidden="1">{"'DMBL'!$A$1:$N$83","'DMBL'!$A$6:$B$83"}</definedName>
    <definedName name="Ka" localSheetId="36" hidden="1">{"'DMBL'!$A$1:$N$83","'DMBL'!$A$6:$B$83"}</definedName>
    <definedName name="Ka" localSheetId="33" hidden="1">{"'DMBL'!$A$1:$N$83","'DMBL'!$A$6:$B$83"}</definedName>
    <definedName name="Ka" localSheetId="34" hidden="1">{"'DMBL'!$A$1:$N$83","'DMBL'!$A$6:$B$83"}</definedName>
    <definedName name="ka" localSheetId="31">#REF!</definedName>
    <definedName name="Ka" hidden="1">{"'DMBL'!$A$1:$N$83","'DMBL'!$A$6:$B$83"}</definedName>
    <definedName name="KAJLJ" localSheetId="31">#REF!</definedName>
    <definedName name="KAJLJ">!#REF!</definedName>
    <definedName name="KAJLJ1" localSheetId="31">#REF!</definedName>
    <definedName name="KAJLJ1">!#REF!</definedName>
    <definedName name="KAP" localSheetId="31">#REF!</definedName>
    <definedName name="KAP">!#REF!</definedName>
    <definedName name="Kappa">#REF!</definedName>
    <definedName name="KappaAg">#REF!</definedName>
    <definedName name="KappaFOREX">#REF!</definedName>
    <definedName name="KappaFX">#REF!</definedName>
    <definedName name="karargah">#REF!</definedName>
    <definedName name="KARITO">#REF!</definedName>
    <definedName name="KARNA" localSheetId="31">#REF!</definedName>
    <definedName name="KARNA">!#REF!</definedName>
    <definedName name="karol">#REF!</definedName>
    <definedName name="Kazakhstan">#REF!</definedName>
    <definedName name="Kb" localSheetId="35" hidden="1">{"'DMBL'!$A$1:$N$83","'DMBL'!$A$6:$B$83"}</definedName>
    <definedName name="Kb" localSheetId="37" hidden="1">{"'DMBL'!$A$1:$N$83","'DMBL'!$A$6:$B$83"}</definedName>
    <definedName name="Kb" localSheetId="36" hidden="1">{"'DMBL'!$A$1:$N$83","'DMBL'!$A$6:$B$83"}</definedName>
    <definedName name="Kb" localSheetId="33" hidden="1">{"'DMBL'!$A$1:$N$83","'DMBL'!$A$6:$B$83"}</definedName>
    <definedName name="Kb" localSheetId="34" hidden="1">{"'DMBL'!$A$1:$N$83","'DMBL'!$A$6:$B$83"}</definedName>
    <definedName name="kb" localSheetId="31">#REF!</definedName>
    <definedName name="Kb" hidden="1">{"'DMBL'!$A$1:$N$83","'DMBL'!$A$6:$B$83"}</definedName>
    <definedName name="kbal_" localSheetId="31">#REF!</definedName>
    <definedName name="kbal_">!#REF!</definedName>
    <definedName name="KBIStart" localSheetId="31">#REF!</definedName>
    <definedName name="KBIStart">!#REF!</definedName>
    <definedName name="Kc" localSheetId="35" hidden="1">{"'DMBL'!$A$1:$N$83","'DMBL'!$A$6:$B$83"}</definedName>
    <definedName name="Kc" localSheetId="37" hidden="1">{"'DMBL'!$A$1:$N$83","'DMBL'!$A$6:$B$83"}</definedName>
    <definedName name="Kc" localSheetId="36" hidden="1">{"'DMBL'!$A$1:$N$83","'DMBL'!$A$6:$B$83"}</definedName>
    <definedName name="Kc" localSheetId="33" hidden="1">{"'DMBL'!$A$1:$N$83","'DMBL'!$A$6:$B$83"}</definedName>
    <definedName name="Kc" localSheetId="34" hidden="1">{"'DMBL'!$A$1:$N$83","'DMBL'!$A$6:$B$83"}</definedName>
    <definedName name="kc" localSheetId="31">#REF!</definedName>
    <definedName name="Kc" hidden="1">{"'DMBL'!$A$1:$N$83","'DMBL'!$A$6:$B$83"}</definedName>
    <definedName name="KCGM">#REF!</definedName>
    <definedName name="kcgm1">#REF!</definedName>
    <definedName name="kcoxwasterom">#REF!</definedName>
    <definedName name="kcoxwastetails">#REF!</definedName>
    <definedName name="KCprodA">#REF!</definedName>
    <definedName name="KCprodB">#REF!</definedName>
    <definedName name="KCprodC">#REF!</definedName>
    <definedName name="kcprwasterom">#REF!</definedName>
    <definedName name="kdbdif" localSheetId="35" hidden="1">{#N/A,#N/A,TRUE,"1842CWN0"}</definedName>
    <definedName name="kdbdif" localSheetId="37" hidden="1">{#N/A,#N/A,TRUE,"1842CWN0"}</definedName>
    <definedName name="kdbdif" localSheetId="36" hidden="1">{#N/A,#N/A,TRUE,"1842CWN0"}</definedName>
    <definedName name="kdbdif" localSheetId="33" hidden="1">{#N/A,#N/A,TRUE,"1842CWN0"}</definedName>
    <definedName name="kdbdif" localSheetId="34" hidden="1">{#N/A,#N/A,TRUE,"1842CWN0"}</definedName>
    <definedName name="kdbdif" localSheetId="31" hidden="1">{#N/A,#N/A,TRUE,"1842CWN0"}</definedName>
    <definedName name="kdbdif" hidden="1">{#N/A,#N/A,TRUE,"1842CWN0"}</definedName>
    <definedName name="kdjdbv" localSheetId="35" hidden="1">{#N/A,#N/A,TRUE,"1842CWN0"}</definedName>
    <definedName name="kdjdbv" localSheetId="37" hidden="1">{#N/A,#N/A,TRUE,"1842CWN0"}</definedName>
    <definedName name="kdjdbv" localSheetId="36" hidden="1">{#N/A,#N/A,TRUE,"1842CWN0"}</definedName>
    <definedName name="kdjdbv" localSheetId="33" hidden="1">{#N/A,#N/A,TRUE,"1842CWN0"}</definedName>
    <definedName name="kdjdbv" localSheetId="34" hidden="1">{#N/A,#N/A,TRUE,"1842CWN0"}</definedName>
    <definedName name="kdjdbv" localSheetId="31" hidden="1">{#N/A,#N/A,TRUE,"1842CWN0"}</definedName>
    <definedName name="kdjdbv" hidden="1">{#N/A,#N/A,TRUE,"1842CWN0"}</definedName>
    <definedName name="kdjks"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mvlkdf" localSheetId="35" hidden="1">{"May",#N/A,FALSE,"May"}</definedName>
    <definedName name="kdmvlkdf" localSheetId="37" hidden="1">{"May",#N/A,FALSE,"May"}</definedName>
    <definedName name="kdmvlkdf" localSheetId="36" hidden="1">{"May",#N/A,FALSE,"May"}</definedName>
    <definedName name="kdmvlkdf" localSheetId="33" hidden="1">{"May",#N/A,FALSE,"May"}</definedName>
    <definedName name="kdmvlkdf" localSheetId="34" hidden="1">{"May",#N/A,FALSE,"May"}</definedName>
    <definedName name="kdmvlkdf" localSheetId="31" hidden="1">{"May",#N/A,FALSE,"May"}</definedName>
    <definedName name="kdmvlkdf" hidden="1">{"May",#N/A,FALSE,"May"}</definedName>
    <definedName name="KDPC_tp" localSheetId="31">#REF!</definedName>
    <definedName name="KDPC_tp">!#REF!</definedName>
    <definedName name="ke" localSheetId="31" hidden="1">#REF!</definedName>
    <definedName name="ke" hidden="1">#REF!</definedName>
    <definedName name="Keith" localSheetId="35" hidden="1">{#N/A,#N/A,TRUE,"COVER";#N/A,#N/A,TRUE,"DETAILS";#N/A,#N/A,TRUE,"SUMMARY";#N/A,#N/A,TRUE,"EXP MON";#N/A,#N/A,TRUE,"APPENDIX A";#N/A,#N/A,TRUE,"APPENDIX B";#N/A,#N/A,TRUE,"APPENDIX C";#N/A,#N/A,TRUE,"APPENDIX D";#N/A,#N/A,TRUE,"APPENDIX E";#N/A,#N/A,TRUE,"APPENDIX F";#N/A,#N/A,TRUE,"APPENDIX G"}</definedName>
    <definedName name="Keith" localSheetId="37" hidden="1">{#N/A,#N/A,TRUE,"COVER";#N/A,#N/A,TRUE,"DETAILS";#N/A,#N/A,TRUE,"SUMMARY";#N/A,#N/A,TRUE,"EXP MON";#N/A,#N/A,TRUE,"APPENDIX A";#N/A,#N/A,TRUE,"APPENDIX B";#N/A,#N/A,TRUE,"APPENDIX C";#N/A,#N/A,TRUE,"APPENDIX D";#N/A,#N/A,TRUE,"APPENDIX E";#N/A,#N/A,TRUE,"APPENDIX F";#N/A,#N/A,TRUE,"APPENDIX G"}</definedName>
    <definedName name="Keith" localSheetId="36" hidden="1">{#N/A,#N/A,TRUE,"COVER";#N/A,#N/A,TRUE,"DETAILS";#N/A,#N/A,TRUE,"SUMMARY";#N/A,#N/A,TRUE,"EXP MON";#N/A,#N/A,TRUE,"APPENDIX A";#N/A,#N/A,TRUE,"APPENDIX B";#N/A,#N/A,TRUE,"APPENDIX C";#N/A,#N/A,TRUE,"APPENDIX D";#N/A,#N/A,TRUE,"APPENDIX E";#N/A,#N/A,TRUE,"APPENDIX F";#N/A,#N/A,TRUE,"APPENDIX G"}</definedName>
    <definedName name="Keith" localSheetId="33" hidden="1">{#N/A,#N/A,TRUE,"COVER";#N/A,#N/A,TRUE,"DETAILS";#N/A,#N/A,TRUE,"SUMMARY";#N/A,#N/A,TRUE,"EXP MON";#N/A,#N/A,TRUE,"APPENDIX A";#N/A,#N/A,TRUE,"APPENDIX B";#N/A,#N/A,TRUE,"APPENDIX C";#N/A,#N/A,TRUE,"APPENDIX D";#N/A,#N/A,TRUE,"APPENDIX E";#N/A,#N/A,TRUE,"APPENDIX F";#N/A,#N/A,TRUE,"APPENDIX G"}</definedName>
    <definedName name="Keith" localSheetId="34" hidden="1">{#N/A,#N/A,TRUE,"COVER";#N/A,#N/A,TRUE,"DETAILS";#N/A,#N/A,TRUE,"SUMMARY";#N/A,#N/A,TRUE,"EXP MON";#N/A,#N/A,TRUE,"APPENDIX A";#N/A,#N/A,TRUE,"APPENDIX B";#N/A,#N/A,TRUE,"APPENDIX C";#N/A,#N/A,TRUE,"APPENDIX D";#N/A,#N/A,TRUE,"APPENDIX E";#N/A,#N/A,TRUE,"APPENDIX F";#N/A,#N/A,TRUE,"APPENDIX G"}</definedName>
    <definedName name="Keith" localSheetId="31" hidden="1">{#N/A,#N/A,TRUE,"COVER";#N/A,#N/A,TRUE,"DETAILS";#N/A,#N/A,TRUE,"SUMMARY";#N/A,#N/A,TRUE,"EXP MON";#N/A,#N/A,TRUE,"APPENDIX A";#N/A,#N/A,TRUE,"APPENDIX B";#N/A,#N/A,TRUE,"APPENDIX C";#N/A,#N/A,TRUE,"APPENDIX D";#N/A,#N/A,TRUE,"APPENDIX E";#N/A,#N/A,TRUE,"APPENDIX F";#N/A,#N/A,TRUE,"APPENDIX G"}</definedName>
    <definedName name="Keith" hidden="1">{#N/A,#N/A,TRUE,"COVER";#N/A,#N/A,TRUE,"DETAILS";#N/A,#N/A,TRUE,"SUMMARY";#N/A,#N/A,TRUE,"EXP MON";#N/A,#N/A,TRUE,"APPENDIX A";#N/A,#N/A,TRUE,"APPENDIX B";#N/A,#N/A,TRUE,"APPENDIX C";#N/A,#N/A,TRUE,"APPENDIX D";#N/A,#N/A,TRUE,"APPENDIX E";#N/A,#N/A,TRUE,"APPENDIX F";#N/A,#N/A,TRUE,"APPENDIX G"}</definedName>
    <definedName name="Kempshott" localSheetId="35" hidden="1">{#N/A,#N/A,FALSE,"Extension Title";#N/A,#N/A,FALSE,"Extensions Main";#N/A,#N/A,FALSE,"Christchurst";#N/A,#N/A,FALSE,"Larkfield Extension";#N/A,#N/A,FALSE,"Taunton";#N/A,#N/A,FALSE,"Farlington";#N/A,#N/A,FALSE,"Sidney Street";#N/A,#N/A,FALSE,"Tamworth";#N/A,#N/A,FALSE,"New Build Main"}</definedName>
    <definedName name="Kempshott" localSheetId="37" hidden="1">{#N/A,#N/A,FALSE,"Extension Title";#N/A,#N/A,FALSE,"Extensions Main";#N/A,#N/A,FALSE,"Christchurst";#N/A,#N/A,FALSE,"Larkfield Extension";#N/A,#N/A,FALSE,"Taunton";#N/A,#N/A,FALSE,"Farlington";#N/A,#N/A,FALSE,"Sidney Street";#N/A,#N/A,FALSE,"Tamworth";#N/A,#N/A,FALSE,"New Build Main"}</definedName>
    <definedName name="Kempshott" localSheetId="32" hidden="1">{#N/A,#N/A,FALSE,"Extension Title";#N/A,#N/A,FALSE,"Extensions Main";#N/A,#N/A,FALSE,"Christchurst";#N/A,#N/A,FALSE,"Larkfield Extension";#N/A,#N/A,FALSE,"Taunton";#N/A,#N/A,FALSE,"Farlington";#N/A,#N/A,FALSE,"Sidney Street";#N/A,#N/A,FALSE,"Tamworth";#N/A,#N/A,FALSE,"New Build Main"}</definedName>
    <definedName name="Kempshott" localSheetId="21" hidden="1">{#N/A,#N/A,FALSE,"Extension Title";#N/A,#N/A,FALSE,"Extensions Main";#N/A,#N/A,FALSE,"Christchurst";#N/A,#N/A,FALSE,"Larkfield Extension";#N/A,#N/A,FALSE,"Taunton";#N/A,#N/A,FALSE,"Farlington";#N/A,#N/A,FALSE,"Sidney Street";#N/A,#N/A,FALSE,"Tamworth";#N/A,#N/A,FALSE,"New Build Main"}</definedName>
    <definedName name="Kempshott" localSheetId="36" hidden="1">{#N/A,#N/A,FALSE,"Extension Title";#N/A,#N/A,FALSE,"Extensions Main";#N/A,#N/A,FALSE,"Christchurst";#N/A,#N/A,FALSE,"Larkfield Extension";#N/A,#N/A,FALSE,"Taunton";#N/A,#N/A,FALSE,"Farlington";#N/A,#N/A,FALSE,"Sidney Street";#N/A,#N/A,FALSE,"Tamworth";#N/A,#N/A,FALSE,"New Build Main"}</definedName>
    <definedName name="Kempshott" localSheetId="33" hidden="1">{#N/A,#N/A,FALSE,"Extension Title";#N/A,#N/A,FALSE,"Extensions Main";#N/A,#N/A,FALSE,"Christchurst";#N/A,#N/A,FALSE,"Larkfield Extension";#N/A,#N/A,FALSE,"Taunton";#N/A,#N/A,FALSE,"Farlington";#N/A,#N/A,FALSE,"Sidney Street";#N/A,#N/A,FALSE,"Tamworth";#N/A,#N/A,FALSE,"New Build Main"}</definedName>
    <definedName name="Kempshott" localSheetId="34" hidden="1">{#N/A,#N/A,FALSE,"Extension Title";#N/A,#N/A,FALSE,"Extensions Main";#N/A,#N/A,FALSE,"Christchurst";#N/A,#N/A,FALSE,"Larkfield Extension";#N/A,#N/A,FALSE,"Taunton";#N/A,#N/A,FALSE,"Farlington";#N/A,#N/A,FALSE,"Sidney Street";#N/A,#N/A,FALSE,"Tamworth";#N/A,#N/A,FALSE,"New Build Main"}</definedName>
    <definedName name="Kempshott" localSheetId="31" hidden="1">{#N/A,#N/A,FALSE,"Extension Title";#N/A,#N/A,FALSE,"Extensions Main";#N/A,#N/A,FALSE,"Christchurst";#N/A,#N/A,FALSE,"Larkfield Extension";#N/A,#N/A,FALSE,"Taunton";#N/A,#N/A,FALSE,"Farlington";#N/A,#N/A,FALSE,"Sidney Street";#N/A,#N/A,FALSE,"Tamworth";#N/A,#N/A,FALSE,"New Build Main"}</definedName>
    <definedName name="Kempshott" hidden="1">{#N/A,#N/A,FALSE,"Extension Title";#N/A,#N/A,FALSE,"Extensions Main";#N/A,#N/A,FALSE,"Christchurst";#N/A,#N/A,FALSE,"Larkfield Extension";#N/A,#N/A,FALSE,"Taunton";#N/A,#N/A,FALSE,"Farlington";#N/A,#N/A,FALSE,"Sidney Street";#N/A,#N/A,FALSE,"Tamworth";#N/A,#N/A,FALSE,"New Build Main"}</definedName>
    <definedName name="KEprodA">#REF!</definedName>
    <definedName name="KEprodB">#REF!</definedName>
    <definedName name="KEprodC">#REF!</definedName>
    <definedName name="KEY" localSheetId="31" hidden="1">#REF!</definedName>
    <definedName name="KEY" hidden="1">#REF!</definedName>
    <definedName name="KEYFACTS">#REF!</definedName>
    <definedName name="keyhole">#REF!</definedName>
    <definedName name="keyyy" localSheetId="35" hidden="1">#REF!</definedName>
    <definedName name="keyyy" localSheetId="36" hidden="1">#REF!</definedName>
    <definedName name="keyyy" localSheetId="33" hidden="1">#REF!</definedName>
    <definedName name="keyyy" localSheetId="34" hidden="1">#REF!</definedName>
    <definedName name="keyyy" hidden="1">#REF!</definedName>
    <definedName name="kfds" localSheetId="35" hidden="1">#REF!</definedName>
    <definedName name="kfds" localSheetId="36" hidden="1">#REF!</definedName>
    <definedName name="kfds" localSheetId="33" hidden="1">#REF!</definedName>
    <definedName name="kfds" localSheetId="34" hidden="1">#REF!</definedName>
    <definedName name="kfds" hidden="1">#REF!</definedName>
    <definedName name="KFGS" localSheetId="35" hidden="1">{#N/A,#N/A,TRUE,"Prog. Overview Strategic Input";#N/A,#N/A,TRUE,"Program Overview Financials";#N/A,#N/A,TRUE,"Technology Summary Input";#N/A,#N/A,TRUE,"Mkt &amp; Sales Summary Input";#N/A,#N/A,TRUE,"Delivery Summary Input";#N/A,#N/A,TRUE,"Revenue Assump Input";#N/A,#N/A,TRUE,"Financial Summary"}</definedName>
    <definedName name="KFGS" localSheetId="37" hidden="1">{#N/A,#N/A,TRUE,"Prog. Overview Strategic Input";#N/A,#N/A,TRUE,"Program Overview Financials";#N/A,#N/A,TRUE,"Technology Summary Input";#N/A,#N/A,TRUE,"Mkt &amp; Sales Summary Input";#N/A,#N/A,TRUE,"Delivery Summary Input";#N/A,#N/A,TRUE,"Revenue Assump Input";#N/A,#N/A,TRUE,"Financial Summary"}</definedName>
    <definedName name="KFGS" localSheetId="36" hidden="1">{#N/A,#N/A,TRUE,"Prog. Overview Strategic Input";#N/A,#N/A,TRUE,"Program Overview Financials";#N/A,#N/A,TRUE,"Technology Summary Input";#N/A,#N/A,TRUE,"Mkt &amp; Sales Summary Input";#N/A,#N/A,TRUE,"Delivery Summary Input";#N/A,#N/A,TRUE,"Revenue Assump Input";#N/A,#N/A,TRUE,"Financial Summary"}</definedName>
    <definedName name="KFGS" localSheetId="33" hidden="1">{#N/A,#N/A,TRUE,"Prog. Overview Strategic Input";#N/A,#N/A,TRUE,"Program Overview Financials";#N/A,#N/A,TRUE,"Technology Summary Input";#N/A,#N/A,TRUE,"Mkt &amp; Sales Summary Input";#N/A,#N/A,TRUE,"Delivery Summary Input";#N/A,#N/A,TRUE,"Revenue Assump Input";#N/A,#N/A,TRUE,"Financial Summary"}</definedName>
    <definedName name="KFGS" localSheetId="34" hidden="1">{#N/A,#N/A,TRUE,"Prog. Overview Strategic Input";#N/A,#N/A,TRUE,"Program Overview Financials";#N/A,#N/A,TRUE,"Technology Summary Input";#N/A,#N/A,TRUE,"Mkt &amp; Sales Summary Input";#N/A,#N/A,TRUE,"Delivery Summary Input";#N/A,#N/A,TRUE,"Revenue Assump Input";#N/A,#N/A,TRUE,"Financial Summary"}</definedName>
    <definedName name="KFGS" localSheetId="31" hidden="1">{#N/A,#N/A,TRUE,"Prog. Overview Strategic Input";#N/A,#N/A,TRUE,"Program Overview Financials";#N/A,#N/A,TRUE,"Technology Summary Input";#N/A,#N/A,TRUE,"Mkt &amp; Sales Summary Input";#N/A,#N/A,TRUE,"Delivery Summary Input";#N/A,#N/A,TRUE,"Revenue Assump Input";#N/A,#N/A,TRUE,"Financial Summary"}</definedName>
    <definedName name="KFGS" hidden="1">{#N/A,#N/A,TRUE,"Prog. Overview Strategic Input";#N/A,#N/A,TRUE,"Program Overview Financials";#N/A,#N/A,TRUE,"Technology Summary Input";#N/A,#N/A,TRUE,"Mkt &amp; Sales Summary Input";#N/A,#N/A,TRUE,"Delivery Summary Input";#N/A,#N/A,TRUE,"Revenue Assump Input";#N/A,#N/A,TRUE,"Financial Summary"}</definedName>
    <definedName name="kfh" localSheetId="35" hidden="1">{#N/A,#N/A,FALSE,"Aging Summary";#N/A,#N/A,FALSE,"Ratio Analysis";#N/A,#N/A,FALSE,"Test 120 Day Accts";#N/A,#N/A,FALSE,"Tickmarks"}</definedName>
    <definedName name="kfh" localSheetId="37" hidden="1">{#N/A,#N/A,FALSE,"Aging Summary";#N/A,#N/A,FALSE,"Ratio Analysis";#N/A,#N/A,FALSE,"Test 120 Day Accts";#N/A,#N/A,FALSE,"Tickmarks"}</definedName>
    <definedName name="kfh" localSheetId="36" hidden="1">{#N/A,#N/A,FALSE,"Aging Summary";#N/A,#N/A,FALSE,"Ratio Analysis";#N/A,#N/A,FALSE,"Test 120 Day Accts";#N/A,#N/A,FALSE,"Tickmarks"}</definedName>
    <definedName name="kfh" localSheetId="33" hidden="1">{#N/A,#N/A,FALSE,"Aging Summary";#N/A,#N/A,FALSE,"Ratio Analysis";#N/A,#N/A,FALSE,"Test 120 Day Accts";#N/A,#N/A,FALSE,"Tickmarks"}</definedName>
    <definedName name="kfh" localSheetId="34" hidden="1">{#N/A,#N/A,FALSE,"Aging Summary";#N/A,#N/A,FALSE,"Ratio Analysis";#N/A,#N/A,FALSE,"Test 120 Day Accts";#N/A,#N/A,FALSE,"Tickmarks"}</definedName>
    <definedName name="kfh" localSheetId="31" hidden="1">{#N/A,#N/A,FALSE,"Aging Summary";#N/A,#N/A,FALSE,"Ratio Analysis";#N/A,#N/A,FALSE,"Test 120 Day Accts";#N/A,#N/A,FALSE,"Tickmarks"}</definedName>
    <definedName name="kfh" hidden="1">{#N/A,#N/A,FALSE,"Aging Summary";#N/A,#N/A,FALSE,"Ratio Analysis";#N/A,#N/A,FALSE,"Test 120 Day Accts";#N/A,#N/A,FALSE,"Tickmarks"}</definedName>
    <definedName name="kfh_1" localSheetId="35" hidden="1">{#N/A,#N/A,FALSE,"Aging Summary";#N/A,#N/A,FALSE,"Ratio Analysis";#N/A,#N/A,FALSE,"Test 120 Day Accts";#N/A,#N/A,FALSE,"Tickmarks"}</definedName>
    <definedName name="kfh_1" localSheetId="37" hidden="1">{#N/A,#N/A,FALSE,"Aging Summary";#N/A,#N/A,FALSE,"Ratio Analysis";#N/A,#N/A,FALSE,"Test 120 Day Accts";#N/A,#N/A,FALSE,"Tickmarks"}</definedName>
    <definedName name="kfh_1" localSheetId="36" hidden="1">{#N/A,#N/A,FALSE,"Aging Summary";#N/A,#N/A,FALSE,"Ratio Analysis";#N/A,#N/A,FALSE,"Test 120 Day Accts";#N/A,#N/A,FALSE,"Tickmarks"}</definedName>
    <definedName name="kfh_1" localSheetId="33" hidden="1">{#N/A,#N/A,FALSE,"Aging Summary";#N/A,#N/A,FALSE,"Ratio Analysis";#N/A,#N/A,FALSE,"Test 120 Day Accts";#N/A,#N/A,FALSE,"Tickmarks"}</definedName>
    <definedName name="kfh_1" localSheetId="34" hidden="1">{#N/A,#N/A,FALSE,"Aging Summary";#N/A,#N/A,FALSE,"Ratio Analysis";#N/A,#N/A,FALSE,"Test 120 Day Accts";#N/A,#N/A,FALSE,"Tickmarks"}</definedName>
    <definedName name="kfh_1" localSheetId="31" hidden="1">{#N/A,#N/A,FALSE,"Aging Summary";#N/A,#N/A,FALSE,"Ratio Analysis";#N/A,#N/A,FALSE,"Test 120 Day Accts";#N/A,#N/A,FALSE,"Tickmarks"}</definedName>
    <definedName name="kfh_1" hidden="1">{#N/A,#N/A,FALSE,"Aging Summary";#N/A,#N/A,FALSE,"Ratio Analysis";#N/A,#N/A,FALSE,"Test 120 Day Accts";#N/A,#N/A,FALSE,"Tickmarks"}</definedName>
    <definedName name="kfkdk" localSheetId="31" hidden="1">#REF!</definedName>
    <definedName name="kfkdk" hidden="1">#REF!</definedName>
    <definedName name="kFOB">#REF!</definedName>
    <definedName name="Kg">#REF!</definedName>
    <definedName name="kg_lb">0.45359237</definedName>
    <definedName name="Kg_Valves">#REF!</definedName>
    <definedName name="kgex_cost">#REF!</definedName>
    <definedName name="kghkhgjk">#REF!</definedName>
    <definedName name="kghlgh" localSheetId="35" hidden="1">{#N/A,#N/A,FALSE,"CCTV"}</definedName>
    <definedName name="kghlgh" localSheetId="37" hidden="1">{#N/A,#N/A,FALSE,"CCTV"}</definedName>
    <definedName name="kghlgh" localSheetId="36" hidden="1">{#N/A,#N/A,FALSE,"CCTV"}</definedName>
    <definedName name="kghlgh" localSheetId="33" hidden="1">{#N/A,#N/A,FALSE,"CCTV"}</definedName>
    <definedName name="kghlgh" localSheetId="34" hidden="1">{#N/A,#N/A,FALSE,"CCTV"}</definedName>
    <definedName name="kghlgh" localSheetId="31" hidden="1">{#N/A,#N/A,FALSE,"CCTV"}</definedName>
    <definedName name="kghlgh" hidden="1">{#N/A,#N/A,FALSE,"CCTV"}</definedName>
    <definedName name="kgjfgjgj" localSheetId="31" hidden="1">{#N/A,#N/A,TRUE,"Cover";#N/A,#N/A,TRUE,"Conts";#N/A,#N/A,TRUE,"VOS";#N/A,#N/A,TRUE,"Warrington";#N/A,#N/A,TRUE,"Widnes"}</definedName>
    <definedName name="kgjfgjgj" hidden="1">{#N/A,#N/A,TRUE,"Cover";#N/A,#N/A,TRUE,"Conts";#N/A,#N/A,TRUE,"VOS";#N/A,#N/A,TRUE,"Warrington";#N/A,#N/A,TRUE,"Widnes"}</definedName>
    <definedName name="Kh" localSheetId="31">#REF!</definedName>
    <definedName name="Kh">!#REF!</definedName>
    <definedName name="Kh___0" localSheetId="31">#REF!</definedName>
    <definedName name="Kh___0">!#REF!</definedName>
    <definedName name="Kh___13" localSheetId="31">#REF!</definedName>
    <definedName name="Kh___13">!#REF!</definedName>
    <definedName name="Kh_04a" localSheetId="31">#REF!</definedName>
    <definedName name="Kh_04a">!#REF!</definedName>
    <definedName name="Kh_04b" localSheetId="31">#REF!</definedName>
    <definedName name="Kh_04b">!#REF!</definedName>
    <definedName name="khac">2</definedName>
    <definedName name="khgfd" localSheetId="35" hidden="1">{#N/A,#N/A,TRUE,"INGENIERIA";#N/A,#N/A,TRUE,"COMPRAS";#N/A,#N/A,TRUE,"DIRECCION";#N/A,#N/A,TRUE,"RESUMEN"}</definedName>
    <definedName name="khgfd" localSheetId="37" hidden="1">{#N/A,#N/A,TRUE,"INGENIERIA";#N/A,#N/A,TRUE,"COMPRAS";#N/A,#N/A,TRUE,"DIRECCION";#N/A,#N/A,TRUE,"RESUMEN"}</definedName>
    <definedName name="khgfd" localSheetId="36" hidden="1">{#N/A,#N/A,TRUE,"INGENIERIA";#N/A,#N/A,TRUE,"COMPRAS";#N/A,#N/A,TRUE,"DIRECCION";#N/A,#N/A,TRUE,"RESUMEN"}</definedName>
    <definedName name="khgfd" localSheetId="33" hidden="1">{#N/A,#N/A,TRUE,"INGENIERIA";#N/A,#N/A,TRUE,"COMPRAS";#N/A,#N/A,TRUE,"DIRECCION";#N/A,#N/A,TRUE,"RESUMEN"}</definedName>
    <definedName name="khgfd" localSheetId="34" hidden="1">{#N/A,#N/A,TRUE,"INGENIERIA";#N/A,#N/A,TRUE,"COMPRAS";#N/A,#N/A,TRUE,"DIRECCION";#N/A,#N/A,TRUE,"RESUMEN"}</definedName>
    <definedName name="khgfd" localSheetId="31" hidden="1">{#N/A,#N/A,TRUE,"INGENIERIA";#N/A,#N/A,TRUE,"COMPRAS";#N/A,#N/A,TRUE,"DIRECCION";#N/A,#N/A,TRUE,"RESUMEN"}</definedName>
    <definedName name="khgfd" hidden="1">{#N/A,#N/A,TRUE,"INGENIERIA";#N/A,#N/A,TRUE,"COMPRAS";#N/A,#N/A,TRUE,"DIRECCION";#N/A,#N/A,TRUE,"RESUMEN"}</definedName>
    <definedName name="khjk" localSheetId="35" hidden="1">{#N/A,#N/A,FALSE,"SumD";#N/A,#N/A,FALSE,"ElecD";#N/A,#N/A,FALSE,"MechD";#N/A,#N/A,FALSE,"GeotD";#N/A,#N/A,FALSE,"PrcsD";#N/A,#N/A,FALSE,"TunnD";#N/A,#N/A,FALSE,"CivlD";#N/A,#N/A,FALSE,"NtwkD";#N/A,#N/A,FALSE,"EstgD";#N/A,#N/A,FALSE,"PEngD"}</definedName>
    <definedName name="khjk" localSheetId="37" hidden="1">{#N/A,#N/A,FALSE,"SumD";#N/A,#N/A,FALSE,"ElecD";#N/A,#N/A,FALSE,"MechD";#N/A,#N/A,FALSE,"GeotD";#N/A,#N/A,FALSE,"PrcsD";#N/A,#N/A,FALSE,"TunnD";#N/A,#N/A,FALSE,"CivlD";#N/A,#N/A,FALSE,"NtwkD";#N/A,#N/A,FALSE,"EstgD";#N/A,#N/A,FALSE,"PEngD"}</definedName>
    <definedName name="khjk" localSheetId="36" hidden="1">{#N/A,#N/A,FALSE,"SumD";#N/A,#N/A,FALSE,"ElecD";#N/A,#N/A,FALSE,"MechD";#N/A,#N/A,FALSE,"GeotD";#N/A,#N/A,FALSE,"PrcsD";#N/A,#N/A,FALSE,"TunnD";#N/A,#N/A,FALSE,"CivlD";#N/A,#N/A,FALSE,"NtwkD";#N/A,#N/A,FALSE,"EstgD";#N/A,#N/A,FALSE,"PEngD"}</definedName>
    <definedName name="khjk" localSheetId="33" hidden="1">{#N/A,#N/A,FALSE,"SumD";#N/A,#N/A,FALSE,"ElecD";#N/A,#N/A,FALSE,"MechD";#N/A,#N/A,FALSE,"GeotD";#N/A,#N/A,FALSE,"PrcsD";#N/A,#N/A,FALSE,"TunnD";#N/A,#N/A,FALSE,"CivlD";#N/A,#N/A,FALSE,"NtwkD";#N/A,#N/A,FALSE,"EstgD";#N/A,#N/A,FALSE,"PEngD"}</definedName>
    <definedName name="khjk" localSheetId="34" hidden="1">{#N/A,#N/A,FALSE,"SumD";#N/A,#N/A,FALSE,"ElecD";#N/A,#N/A,FALSE,"MechD";#N/A,#N/A,FALSE,"GeotD";#N/A,#N/A,FALSE,"PrcsD";#N/A,#N/A,FALSE,"TunnD";#N/A,#N/A,FALSE,"CivlD";#N/A,#N/A,FALSE,"NtwkD";#N/A,#N/A,FALSE,"EstgD";#N/A,#N/A,FALSE,"PEngD"}</definedName>
    <definedName name="khjk" localSheetId="31" hidden="1">{#N/A,#N/A,FALSE,"SumD";#N/A,#N/A,FALSE,"ElecD";#N/A,#N/A,FALSE,"MechD";#N/A,#N/A,FALSE,"GeotD";#N/A,#N/A,FALSE,"PrcsD";#N/A,#N/A,FALSE,"TunnD";#N/A,#N/A,FALSE,"CivlD";#N/A,#N/A,FALSE,"NtwkD";#N/A,#N/A,FALSE,"EstgD";#N/A,#N/A,FALSE,"PEngD"}</definedName>
    <definedName name="khjk" hidden="1">{#N/A,#N/A,FALSE,"SumD";#N/A,#N/A,FALSE,"ElecD";#N/A,#N/A,FALSE,"MechD";#N/A,#N/A,FALSE,"GeotD";#N/A,#N/A,FALSE,"PrcsD";#N/A,#N/A,FALSE,"TunnD";#N/A,#N/A,FALSE,"CivlD";#N/A,#N/A,FALSE,"NtwkD";#N/A,#N/A,FALSE,"EstgD";#N/A,#N/A,FALSE,"PEngD"}</definedName>
    <definedName name="khjkjgug" localSheetId="31">#REF!</definedName>
    <definedName name="khjkjgug">!#REF!</definedName>
    <definedName name="KHKLH">#REF!</definedName>
    <definedName name="KHNJB">#REF!</definedName>
    <definedName name="khongtruotgia" localSheetId="35" hidden="1">{"'Sheet1'!$L$16"}</definedName>
    <definedName name="khongtruotgia" localSheetId="37" hidden="1">{"'Sheet1'!$L$16"}</definedName>
    <definedName name="khongtruotgia" localSheetId="36" hidden="1">{"'Sheet1'!$L$16"}</definedName>
    <definedName name="khongtruotgia" localSheetId="33" hidden="1">{"'Sheet1'!$L$16"}</definedName>
    <definedName name="khongtruotgia" localSheetId="34" hidden="1">{"'Sheet1'!$L$16"}</definedName>
    <definedName name="khongtruotgia" localSheetId="31" hidden="1">{"'Sheet1'!$L$16"}</definedName>
    <definedName name="khongtruotgia" hidden="1">{"'Sheet1'!$L$16"}</definedName>
    <definedName name="Ki" localSheetId="31">#REF!</definedName>
    <definedName name="ki" hidden="1">#REF!</definedName>
    <definedName name="Ki___0" localSheetId="31">#REF!</definedName>
    <definedName name="Ki___0">!#REF!</definedName>
    <definedName name="Ki___13" localSheetId="31">#REF!</definedName>
    <definedName name="Ki___13">!#REF!</definedName>
    <definedName name="Ki1___0" localSheetId="31">#REF!</definedName>
    <definedName name="Ki1___0">!#REF!</definedName>
    <definedName name="Ki1___13" localSheetId="31">#REF!</definedName>
    <definedName name="Ki1___13">!#REF!</definedName>
    <definedName name="Ki2___0" localSheetId="31">#REF!</definedName>
    <definedName name="Ki2___0">!#REF!</definedName>
    <definedName name="Ki2___13" localSheetId="31">#REF!</definedName>
    <definedName name="Ki2___13">!#REF!</definedName>
    <definedName name="kie">#REF!</definedName>
    <definedName name="kIF">#REF!</definedName>
    <definedName name="Kii" localSheetId="31">#REF!</definedName>
    <definedName name="Kii">!#REF!</definedName>
    <definedName name="Kii___0" localSheetId="31">#REF!</definedName>
    <definedName name="Kii___0">!#REF!</definedName>
    <definedName name="Kii___13" localSheetId="31">#REF!</definedName>
    <definedName name="Kii___13">!#REF!</definedName>
    <definedName name="killsadñksafjsla" localSheetId="35" hidden="1">{"Sin detalle",#N/A,FALSE,"Flujo (redondeado)"}</definedName>
    <definedName name="killsadñksafjsla" localSheetId="37" hidden="1">{"Sin detalle",#N/A,FALSE,"Flujo (redondeado)"}</definedName>
    <definedName name="killsadñksafjsla" localSheetId="36" hidden="1">{"Sin detalle",#N/A,FALSE,"Flujo (redondeado)"}</definedName>
    <definedName name="killsadñksafjsla" localSheetId="33" hidden="1">{"Sin detalle",#N/A,FALSE,"Flujo (redondeado)"}</definedName>
    <definedName name="killsadñksafjsla" localSheetId="34" hidden="1">{"Sin detalle",#N/A,FALSE,"Flujo (redondeado)"}</definedName>
    <definedName name="killsadñksafjsla" localSheetId="31" hidden="1">{"Sin detalle",#N/A,FALSE,"Flujo (redondeado)"}</definedName>
    <definedName name="killsadñksafjsla" hidden="1">{"Sin detalle",#N/A,FALSE,"Flujo (redondeado)"}</definedName>
    <definedName name="KİLOMETRE">#REF!</definedName>
    <definedName name="kis">#REF!</definedName>
    <definedName name="kiu"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iu"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iu"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iu"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iu"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iu"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iu"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iulil" localSheetId="35" hidden="1">{#N/A,#N/A,FALSE,"CCTV"}</definedName>
    <definedName name="kiulil" localSheetId="37" hidden="1">{#N/A,#N/A,FALSE,"CCTV"}</definedName>
    <definedName name="kiulil" localSheetId="36" hidden="1">{#N/A,#N/A,FALSE,"CCTV"}</definedName>
    <definedName name="kiulil" localSheetId="33" hidden="1">{#N/A,#N/A,FALSE,"CCTV"}</definedName>
    <definedName name="kiulil" localSheetId="34" hidden="1">{#N/A,#N/A,FALSE,"CCTV"}</definedName>
    <definedName name="kiulil" localSheetId="31" hidden="1">{#N/A,#N/A,FALSE,"CCTV"}</definedName>
    <definedName name="kiulil" hidden="1">{#N/A,#N/A,FALSE,"CCTV"}</definedName>
    <definedName name="kiuyk">#REF!</definedName>
    <definedName name="kj" localSheetId="35" hidden="1">{#N/A,#N/A,FALSE,"masez (10)";#N/A,#N/A,FALSE,"masez (7)";#N/A,#N/A,FALSE,"masez (6)";#N/A,#N/A,FALSE,"masez (5)";#N/A,#N/A,FALSE,"masez (4)";#N/A,#N/A,FALSE,"masez (3)";#N/A,#N/A,FALSE,"masez (2)";#N/A,#N/A,FALSE,"GME";#N/A,#N/A,FALSE,"masez"}</definedName>
    <definedName name="kj" localSheetId="37" hidden="1">{#N/A,#N/A,FALSE,"masez (10)";#N/A,#N/A,FALSE,"masez (7)";#N/A,#N/A,FALSE,"masez (6)";#N/A,#N/A,FALSE,"masez (5)";#N/A,#N/A,FALSE,"masez (4)";#N/A,#N/A,FALSE,"masez (3)";#N/A,#N/A,FALSE,"masez (2)";#N/A,#N/A,FALSE,"GME";#N/A,#N/A,FALSE,"masez"}</definedName>
    <definedName name="kj" localSheetId="36" hidden="1">{#N/A,#N/A,FALSE,"masez (10)";#N/A,#N/A,FALSE,"masez (7)";#N/A,#N/A,FALSE,"masez (6)";#N/A,#N/A,FALSE,"masez (5)";#N/A,#N/A,FALSE,"masez (4)";#N/A,#N/A,FALSE,"masez (3)";#N/A,#N/A,FALSE,"masez (2)";#N/A,#N/A,FALSE,"GME";#N/A,#N/A,FALSE,"masez"}</definedName>
    <definedName name="kj" localSheetId="33" hidden="1">{#N/A,#N/A,FALSE,"masez (10)";#N/A,#N/A,FALSE,"masez (7)";#N/A,#N/A,FALSE,"masez (6)";#N/A,#N/A,FALSE,"masez (5)";#N/A,#N/A,FALSE,"masez (4)";#N/A,#N/A,FALSE,"masez (3)";#N/A,#N/A,FALSE,"masez (2)";#N/A,#N/A,FALSE,"GME";#N/A,#N/A,FALSE,"masez"}</definedName>
    <definedName name="kj" localSheetId="34" hidden="1">{#N/A,#N/A,FALSE,"masez (10)";#N/A,#N/A,FALSE,"masez (7)";#N/A,#N/A,FALSE,"masez (6)";#N/A,#N/A,FALSE,"masez (5)";#N/A,#N/A,FALSE,"masez (4)";#N/A,#N/A,FALSE,"masez (3)";#N/A,#N/A,FALSE,"masez (2)";#N/A,#N/A,FALSE,"GME";#N/A,#N/A,FALSE,"masez"}</definedName>
    <definedName name="kj" localSheetId="31" hidden="1">{#N/A,#N/A,FALSE,"masez (10)";#N/A,#N/A,FALSE,"masez (7)";#N/A,#N/A,FALSE,"masez (6)";#N/A,#N/A,FALSE,"masez (5)";#N/A,#N/A,FALSE,"masez (4)";#N/A,#N/A,FALSE,"masez (3)";#N/A,#N/A,FALSE,"masez (2)";#N/A,#N/A,FALSE,"GME";#N/A,#N/A,FALSE,"masez"}</definedName>
    <definedName name="kj" hidden="1">{#N/A,#N/A,FALSE,"masez (10)";#N/A,#N/A,FALSE,"masez (7)";#N/A,#N/A,FALSE,"masez (6)";#N/A,#N/A,FALSE,"masez (5)";#N/A,#N/A,FALSE,"masez (4)";#N/A,#N/A,FALSE,"masez (3)";#N/A,#N/A,FALSE,"masez (2)";#N/A,#N/A,FALSE,"GME";#N/A,#N/A,FALSE,"masez"}</definedName>
    <definedName name="kj.jh.k" localSheetId="35" hidden="1">{#N/A,#N/A,FALSE,"ResDev"}</definedName>
    <definedName name="kj.jh.k" localSheetId="37" hidden="1">{#N/A,#N/A,FALSE,"ResDev"}</definedName>
    <definedName name="kj.jh.k" localSheetId="36" hidden="1">{#N/A,#N/A,FALSE,"ResDev"}</definedName>
    <definedName name="kj.jh.k" localSheetId="33" hidden="1">{#N/A,#N/A,FALSE,"ResDev"}</definedName>
    <definedName name="kj.jh.k" localSheetId="34" hidden="1">{#N/A,#N/A,FALSE,"ResDev"}</definedName>
    <definedName name="kj.jh.k" localSheetId="31" hidden="1">{#N/A,#N/A,FALSE,"ResDev"}</definedName>
    <definedName name="kj.jh.k" hidden="1">{#N/A,#N/A,FALSE,"ResDev"}</definedName>
    <definedName name="KJBKJNL" localSheetId="35" hidden="1">{#N/A,#N/A,FALSE,"Resumen"}</definedName>
    <definedName name="KJBKJNL" localSheetId="37" hidden="1">{#N/A,#N/A,FALSE,"Resumen"}</definedName>
    <definedName name="KJBKJNL" localSheetId="36" hidden="1">{#N/A,#N/A,FALSE,"Resumen"}</definedName>
    <definedName name="KJBKJNL" localSheetId="33" hidden="1">{#N/A,#N/A,FALSE,"Resumen"}</definedName>
    <definedName name="KJBKJNL" localSheetId="34" hidden="1">{#N/A,#N/A,FALSE,"Resumen"}</definedName>
    <definedName name="KJBKJNL" localSheetId="31" hidden="1">{#N/A,#N/A,FALSE,"Resumen"}</definedName>
    <definedName name="KJBKJNL" hidden="1">{#N/A,#N/A,FALSE,"Resumen"}</definedName>
    <definedName name="kjgilihi" localSheetId="35" hidden="1">{#N/A,#N/A,FALSE,"str_title";#N/A,#N/A,FALSE,"SUM";#N/A,#N/A,FALSE,"Scope";#N/A,#N/A,FALSE,"PIE-Jn";#N/A,#N/A,FALSE,"PIE-Jn_Hz";#N/A,#N/A,FALSE,"Liq_Plan";#N/A,#N/A,FALSE,"S_Curve";#N/A,#N/A,FALSE,"Liq_Prof";#N/A,#N/A,FALSE,"Man_Pwr";#N/A,#N/A,FALSE,"Man_Prof"}</definedName>
    <definedName name="kjgilihi" localSheetId="37" hidden="1">{#N/A,#N/A,FALSE,"str_title";#N/A,#N/A,FALSE,"SUM";#N/A,#N/A,FALSE,"Scope";#N/A,#N/A,FALSE,"PIE-Jn";#N/A,#N/A,FALSE,"PIE-Jn_Hz";#N/A,#N/A,FALSE,"Liq_Plan";#N/A,#N/A,FALSE,"S_Curve";#N/A,#N/A,FALSE,"Liq_Prof";#N/A,#N/A,FALSE,"Man_Pwr";#N/A,#N/A,FALSE,"Man_Prof"}</definedName>
    <definedName name="kjgilihi" localSheetId="36" hidden="1">{#N/A,#N/A,FALSE,"str_title";#N/A,#N/A,FALSE,"SUM";#N/A,#N/A,FALSE,"Scope";#N/A,#N/A,FALSE,"PIE-Jn";#N/A,#N/A,FALSE,"PIE-Jn_Hz";#N/A,#N/A,FALSE,"Liq_Plan";#N/A,#N/A,FALSE,"S_Curve";#N/A,#N/A,FALSE,"Liq_Prof";#N/A,#N/A,FALSE,"Man_Pwr";#N/A,#N/A,FALSE,"Man_Prof"}</definedName>
    <definedName name="kjgilihi" localSheetId="33" hidden="1">{#N/A,#N/A,FALSE,"str_title";#N/A,#N/A,FALSE,"SUM";#N/A,#N/A,FALSE,"Scope";#N/A,#N/A,FALSE,"PIE-Jn";#N/A,#N/A,FALSE,"PIE-Jn_Hz";#N/A,#N/A,FALSE,"Liq_Plan";#N/A,#N/A,FALSE,"S_Curve";#N/A,#N/A,FALSE,"Liq_Prof";#N/A,#N/A,FALSE,"Man_Pwr";#N/A,#N/A,FALSE,"Man_Prof"}</definedName>
    <definedName name="kjgilihi" localSheetId="34" hidden="1">{#N/A,#N/A,FALSE,"str_title";#N/A,#N/A,FALSE,"SUM";#N/A,#N/A,FALSE,"Scope";#N/A,#N/A,FALSE,"PIE-Jn";#N/A,#N/A,FALSE,"PIE-Jn_Hz";#N/A,#N/A,FALSE,"Liq_Plan";#N/A,#N/A,FALSE,"S_Curve";#N/A,#N/A,FALSE,"Liq_Prof";#N/A,#N/A,FALSE,"Man_Pwr";#N/A,#N/A,FALSE,"Man_Prof"}</definedName>
    <definedName name="kjgilihi" localSheetId="31" hidden="1">{#N/A,#N/A,FALSE,"str_title";#N/A,#N/A,FALSE,"SUM";#N/A,#N/A,FALSE,"Scope";#N/A,#N/A,FALSE,"PIE-Jn";#N/A,#N/A,FALSE,"PIE-Jn_Hz";#N/A,#N/A,FALSE,"Liq_Plan";#N/A,#N/A,FALSE,"S_Curve";#N/A,#N/A,FALSE,"Liq_Prof";#N/A,#N/A,FALSE,"Man_Pwr";#N/A,#N/A,FALSE,"Man_Prof"}</definedName>
    <definedName name="kjgilihi" hidden="1">{#N/A,#N/A,FALSE,"str_title";#N/A,#N/A,FALSE,"SUM";#N/A,#N/A,FALSE,"Scope";#N/A,#N/A,FALSE,"PIE-Jn";#N/A,#N/A,FALSE,"PIE-Jn_Hz";#N/A,#N/A,FALSE,"Liq_Plan";#N/A,#N/A,FALSE,"S_Curve";#N/A,#N/A,FALSE,"Liq_Prof";#N/A,#N/A,FALSE,"Man_Pwr";#N/A,#N/A,FALSE,"Man_Prof"}</definedName>
    <definedName name="KJHG" hidden="1">#REF!</definedName>
    <definedName name="KJHGF" localSheetId="35" hidden="1">#REF!</definedName>
    <definedName name="KJHGF" localSheetId="36" hidden="1">#REF!</definedName>
    <definedName name="KJHGF" localSheetId="33" hidden="1">#REF!</definedName>
    <definedName name="KJHGF" localSheetId="34" hidden="1">#REF!</definedName>
    <definedName name="KJHGF" hidden="1">#REF!</definedName>
    <definedName name="kjhkj" localSheetId="35" hidden="1">{#N/A,#N/A,FALSE,"SumG";#N/A,#N/A,FALSE,"ElecG";#N/A,#N/A,FALSE,"MechG";#N/A,#N/A,FALSE,"GeotG";#N/A,#N/A,FALSE,"PrcsG";#N/A,#N/A,FALSE,"TunnG";#N/A,#N/A,FALSE,"CivlG";#N/A,#N/A,FALSE,"NtwkG";#N/A,#N/A,FALSE,"EstgG";#N/A,#N/A,FALSE,"PEngG"}</definedName>
    <definedName name="kjhkj" localSheetId="37" hidden="1">{#N/A,#N/A,FALSE,"SumG";#N/A,#N/A,FALSE,"ElecG";#N/A,#N/A,FALSE,"MechG";#N/A,#N/A,FALSE,"GeotG";#N/A,#N/A,FALSE,"PrcsG";#N/A,#N/A,FALSE,"TunnG";#N/A,#N/A,FALSE,"CivlG";#N/A,#N/A,FALSE,"NtwkG";#N/A,#N/A,FALSE,"EstgG";#N/A,#N/A,FALSE,"PEngG"}</definedName>
    <definedName name="kjhkj" localSheetId="36" hidden="1">{#N/A,#N/A,FALSE,"SumG";#N/A,#N/A,FALSE,"ElecG";#N/A,#N/A,FALSE,"MechG";#N/A,#N/A,FALSE,"GeotG";#N/A,#N/A,FALSE,"PrcsG";#N/A,#N/A,FALSE,"TunnG";#N/A,#N/A,FALSE,"CivlG";#N/A,#N/A,FALSE,"NtwkG";#N/A,#N/A,FALSE,"EstgG";#N/A,#N/A,FALSE,"PEngG"}</definedName>
    <definedName name="kjhkj" localSheetId="33" hidden="1">{#N/A,#N/A,FALSE,"SumG";#N/A,#N/A,FALSE,"ElecG";#N/A,#N/A,FALSE,"MechG";#N/A,#N/A,FALSE,"GeotG";#N/A,#N/A,FALSE,"PrcsG";#N/A,#N/A,FALSE,"TunnG";#N/A,#N/A,FALSE,"CivlG";#N/A,#N/A,FALSE,"NtwkG";#N/A,#N/A,FALSE,"EstgG";#N/A,#N/A,FALSE,"PEngG"}</definedName>
    <definedName name="kjhkj" localSheetId="34" hidden="1">{#N/A,#N/A,FALSE,"SumG";#N/A,#N/A,FALSE,"ElecG";#N/A,#N/A,FALSE,"MechG";#N/A,#N/A,FALSE,"GeotG";#N/A,#N/A,FALSE,"PrcsG";#N/A,#N/A,FALSE,"TunnG";#N/A,#N/A,FALSE,"CivlG";#N/A,#N/A,FALSE,"NtwkG";#N/A,#N/A,FALSE,"EstgG";#N/A,#N/A,FALSE,"PEngG"}</definedName>
    <definedName name="kjhkj" localSheetId="3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jhlh" localSheetId="35" hidden="1">{#N/A,#N/A,FALSE,"CCTV"}</definedName>
    <definedName name="kjhlh" localSheetId="37" hidden="1">{#N/A,#N/A,FALSE,"CCTV"}</definedName>
    <definedName name="kjhlh" localSheetId="36" hidden="1">{#N/A,#N/A,FALSE,"CCTV"}</definedName>
    <definedName name="kjhlh" localSheetId="33" hidden="1">{#N/A,#N/A,FALSE,"CCTV"}</definedName>
    <definedName name="kjhlh" localSheetId="34" hidden="1">{#N/A,#N/A,FALSE,"CCTV"}</definedName>
    <definedName name="kjhlh" localSheetId="31" hidden="1">{#N/A,#N/A,FALSE,"CCTV"}</definedName>
    <definedName name="kjhlh" hidden="1">{#N/A,#N/A,FALSE,"CCTV"}</definedName>
    <definedName name="kjhljhk" localSheetId="35" hidden="1">{#N/A,#N/A,FALSE,"CCTV"}</definedName>
    <definedName name="kjhljhk" localSheetId="37" hidden="1">{#N/A,#N/A,FALSE,"CCTV"}</definedName>
    <definedName name="kjhljhk" localSheetId="36" hidden="1">{#N/A,#N/A,FALSE,"CCTV"}</definedName>
    <definedName name="kjhljhk" localSheetId="33" hidden="1">{#N/A,#N/A,FALSE,"CCTV"}</definedName>
    <definedName name="kjhljhk" localSheetId="34" hidden="1">{#N/A,#N/A,FALSE,"CCTV"}</definedName>
    <definedName name="kjhljhk" localSheetId="31" hidden="1">{#N/A,#N/A,FALSE,"CCTV"}</definedName>
    <definedName name="kjhljhk" hidden="1">{#N/A,#N/A,FALSE,"CCTV"}</definedName>
    <definedName name="kjkcjv" localSheetId="35" hidden="1">{#N/A,#N/A,FALSE,"masez (10)";#N/A,#N/A,FALSE,"masez (7)";#N/A,#N/A,FALSE,"masez (6)";#N/A,#N/A,FALSE,"masez (5)";#N/A,#N/A,FALSE,"masez (4)";#N/A,#N/A,FALSE,"masez (3)";#N/A,#N/A,FALSE,"masez (2)";#N/A,#N/A,FALSE,"GME";#N/A,#N/A,FALSE,"masez"}</definedName>
    <definedName name="kjkcjv" localSheetId="37" hidden="1">{#N/A,#N/A,FALSE,"masez (10)";#N/A,#N/A,FALSE,"masez (7)";#N/A,#N/A,FALSE,"masez (6)";#N/A,#N/A,FALSE,"masez (5)";#N/A,#N/A,FALSE,"masez (4)";#N/A,#N/A,FALSE,"masez (3)";#N/A,#N/A,FALSE,"masez (2)";#N/A,#N/A,FALSE,"GME";#N/A,#N/A,FALSE,"masez"}</definedName>
    <definedName name="kjkcjv" localSheetId="36" hidden="1">{#N/A,#N/A,FALSE,"masez (10)";#N/A,#N/A,FALSE,"masez (7)";#N/A,#N/A,FALSE,"masez (6)";#N/A,#N/A,FALSE,"masez (5)";#N/A,#N/A,FALSE,"masez (4)";#N/A,#N/A,FALSE,"masez (3)";#N/A,#N/A,FALSE,"masez (2)";#N/A,#N/A,FALSE,"GME";#N/A,#N/A,FALSE,"masez"}</definedName>
    <definedName name="kjkcjv" localSheetId="33" hidden="1">{#N/A,#N/A,FALSE,"masez (10)";#N/A,#N/A,FALSE,"masez (7)";#N/A,#N/A,FALSE,"masez (6)";#N/A,#N/A,FALSE,"masez (5)";#N/A,#N/A,FALSE,"masez (4)";#N/A,#N/A,FALSE,"masez (3)";#N/A,#N/A,FALSE,"masez (2)";#N/A,#N/A,FALSE,"GME";#N/A,#N/A,FALSE,"masez"}</definedName>
    <definedName name="kjkcjv" localSheetId="34" hidden="1">{#N/A,#N/A,FALSE,"masez (10)";#N/A,#N/A,FALSE,"masez (7)";#N/A,#N/A,FALSE,"masez (6)";#N/A,#N/A,FALSE,"masez (5)";#N/A,#N/A,FALSE,"masez (4)";#N/A,#N/A,FALSE,"masez (3)";#N/A,#N/A,FALSE,"masez (2)";#N/A,#N/A,FALSE,"GME";#N/A,#N/A,FALSE,"masez"}</definedName>
    <definedName name="kjkcjv" localSheetId="31" hidden="1">{#N/A,#N/A,FALSE,"masez (10)";#N/A,#N/A,FALSE,"masez (7)";#N/A,#N/A,FALSE,"masez (6)";#N/A,#N/A,FALSE,"masez (5)";#N/A,#N/A,FALSE,"masez (4)";#N/A,#N/A,FALSE,"masez (3)";#N/A,#N/A,FALSE,"masez (2)";#N/A,#N/A,FALSE,"GME";#N/A,#N/A,FALSE,"masez"}</definedName>
    <definedName name="kjkcjv" hidden="1">{#N/A,#N/A,FALSE,"masez (10)";#N/A,#N/A,FALSE,"masez (7)";#N/A,#N/A,FALSE,"masez (6)";#N/A,#N/A,FALSE,"masez (5)";#N/A,#N/A,FALSE,"masez (4)";#N/A,#N/A,FALSE,"masez (3)";#N/A,#N/A,FALSE,"masez (2)";#N/A,#N/A,FALSE,"GME";#N/A,#N/A,FALSE,"masez"}</definedName>
    <definedName name="kjkgh" localSheetId="35" hidden="1">{"'장비'!$A$3:$M$12"}</definedName>
    <definedName name="kjkgh" localSheetId="37" hidden="1">{"'장비'!$A$3:$M$12"}</definedName>
    <definedName name="kjkgh" localSheetId="36" hidden="1">{"'장비'!$A$3:$M$12"}</definedName>
    <definedName name="kjkgh" localSheetId="33" hidden="1">{"'장비'!$A$3:$M$12"}</definedName>
    <definedName name="kjkgh" localSheetId="34" hidden="1">{"'장비'!$A$3:$M$12"}</definedName>
    <definedName name="kjkgh" localSheetId="31" hidden="1">{"'장비'!$A$3:$M$12"}</definedName>
    <definedName name="kjkgh" hidden="1">{"'장비'!$A$3:$M$12"}</definedName>
    <definedName name="KJKJKJ" localSheetId="31">#REF!</definedName>
    <definedName name="KJKJKJ">!#REF!</definedName>
    <definedName name="kjllkjlkjljkljkljk" localSheetId="35" hidden="1">{#N/A,#N/A,FALSE,"SumD";#N/A,#N/A,FALSE,"ElecD";#N/A,#N/A,FALSE,"MechD";#N/A,#N/A,FALSE,"GeotD";#N/A,#N/A,FALSE,"PrcsD";#N/A,#N/A,FALSE,"TunnD";#N/A,#N/A,FALSE,"CivlD";#N/A,#N/A,FALSE,"NtwkD";#N/A,#N/A,FALSE,"EstgD";#N/A,#N/A,FALSE,"PEngD"}</definedName>
    <definedName name="kjllkjlkjljkljkljk" localSheetId="37" hidden="1">{#N/A,#N/A,FALSE,"SumD";#N/A,#N/A,FALSE,"ElecD";#N/A,#N/A,FALSE,"MechD";#N/A,#N/A,FALSE,"GeotD";#N/A,#N/A,FALSE,"PrcsD";#N/A,#N/A,FALSE,"TunnD";#N/A,#N/A,FALSE,"CivlD";#N/A,#N/A,FALSE,"NtwkD";#N/A,#N/A,FALSE,"EstgD";#N/A,#N/A,FALSE,"PEngD"}</definedName>
    <definedName name="kjllkjlkjljkljkljk" localSheetId="36" hidden="1">{#N/A,#N/A,FALSE,"SumD";#N/A,#N/A,FALSE,"ElecD";#N/A,#N/A,FALSE,"MechD";#N/A,#N/A,FALSE,"GeotD";#N/A,#N/A,FALSE,"PrcsD";#N/A,#N/A,FALSE,"TunnD";#N/A,#N/A,FALSE,"CivlD";#N/A,#N/A,FALSE,"NtwkD";#N/A,#N/A,FALSE,"EstgD";#N/A,#N/A,FALSE,"PEngD"}</definedName>
    <definedName name="kjllkjlkjljkljkljk" localSheetId="33" hidden="1">{#N/A,#N/A,FALSE,"SumD";#N/A,#N/A,FALSE,"ElecD";#N/A,#N/A,FALSE,"MechD";#N/A,#N/A,FALSE,"GeotD";#N/A,#N/A,FALSE,"PrcsD";#N/A,#N/A,FALSE,"TunnD";#N/A,#N/A,FALSE,"CivlD";#N/A,#N/A,FALSE,"NtwkD";#N/A,#N/A,FALSE,"EstgD";#N/A,#N/A,FALSE,"PEngD"}</definedName>
    <definedName name="kjllkjlkjljkljkljk" localSheetId="34" hidden="1">{#N/A,#N/A,FALSE,"SumD";#N/A,#N/A,FALSE,"ElecD";#N/A,#N/A,FALSE,"MechD";#N/A,#N/A,FALSE,"GeotD";#N/A,#N/A,FALSE,"PrcsD";#N/A,#N/A,FALSE,"TunnD";#N/A,#N/A,FALSE,"CivlD";#N/A,#N/A,FALSE,"NtwkD";#N/A,#N/A,FALSE,"EstgD";#N/A,#N/A,FALSE,"PEngD"}</definedName>
    <definedName name="kjllkjlkjljkljkljk" localSheetId="31" hidden="1">{#N/A,#N/A,FALSE,"SumD";#N/A,#N/A,FALSE,"ElecD";#N/A,#N/A,FALSE,"MechD";#N/A,#N/A,FALSE,"GeotD";#N/A,#N/A,FALSE,"PrcsD";#N/A,#N/A,FALSE,"TunnD";#N/A,#N/A,FALSE,"CivlD";#N/A,#N/A,FALSE,"NtwkD";#N/A,#N/A,FALSE,"EstgD";#N/A,#N/A,FALSE,"PEngD"}</definedName>
    <definedName name="kjllkjlkjljkljkljk" hidden="1">{#N/A,#N/A,FALSE,"SumD";#N/A,#N/A,FALSE,"ElecD";#N/A,#N/A,FALSE,"MechD";#N/A,#N/A,FALSE,"GeotD";#N/A,#N/A,FALSE,"PrcsD";#N/A,#N/A,FALSE,"TunnD";#N/A,#N/A,FALSE,"CivlD";#N/A,#N/A,FALSE,"NtwkD";#N/A,#N/A,FALSE,"EstgD";#N/A,#N/A,FALSE,"PEngD"}</definedName>
    <definedName name="kjp" hidden="1">#REF!</definedName>
    <definedName name="kjsbadfjhbjkb" localSheetId="31">#REF!</definedName>
    <definedName name="kjsbadfjhbjkb">!#REF!</definedName>
    <definedName name="kjshgsv" localSheetId="35" hidden="1">{#N/A,#N/A,TRUE,"INGENIERIA";#N/A,#N/A,TRUE,"COMPRAS";#N/A,#N/A,TRUE,"DIRECCION";#N/A,#N/A,TRUE,"RESUMEN"}</definedName>
    <definedName name="kjshgsv" localSheetId="37" hidden="1">{#N/A,#N/A,TRUE,"INGENIERIA";#N/A,#N/A,TRUE,"COMPRAS";#N/A,#N/A,TRUE,"DIRECCION";#N/A,#N/A,TRUE,"RESUMEN"}</definedName>
    <definedName name="kjshgsv" localSheetId="36" hidden="1">{#N/A,#N/A,TRUE,"INGENIERIA";#N/A,#N/A,TRUE,"COMPRAS";#N/A,#N/A,TRUE,"DIRECCION";#N/A,#N/A,TRUE,"RESUMEN"}</definedName>
    <definedName name="kjshgsv" localSheetId="33" hidden="1">{#N/A,#N/A,TRUE,"INGENIERIA";#N/A,#N/A,TRUE,"COMPRAS";#N/A,#N/A,TRUE,"DIRECCION";#N/A,#N/A,TRUE,"RESUMEN"}</definedName>
    <definedName name="kjshgsv" localSheetId="34" hidden="1">{#N/A,#N/A,TRUE,"INGENIERIA";#N/A,#N/A,TRUE,"COMPRAS";#N/A,#N/A,TRUE,"DIRECCION";#N/A,#N/A,TRUE,"RESUMEN"}</definedName>
    <definedName name="kjshgsv" localSheetId="31" hidden="1">{#N/A,#N/A,TRUE,"INGENIERIA";#N/A,#N/A,TRUE,"COMPRAS";#N/A,#N/A,TRUE,"DIRECCION";#N/A,#N/A,TRUE,"RESUMEN"}</definedName>
    <definedName name="kjshgsv" hidden="1">{#N/A,#N/A,TRUE,"INGENIERIA";#N/A,#N/A,TRUE,"COMPRAS";#N/A,#N/A,TRUE,"DIRECCION";#N/A,#N/A,TRUE,"RESUMEN"}</definedName>
    <definedName name="kjyuk"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kk"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kk"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kk"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31">OFFSET(#REF!,-1,0)</definedName>
    <definedName name="KK" hidden="1">#REF!</definedName>
    <definedName name="kka" localSheetId="35" hidden="1">{"'DMBL'!$A$1:$N$83","'DMBL'!$A$6:$B$83"}</definedName>
    <definedName name="kka" localSheetId="37" hidden="1">{"'DMBL'!$A$1:$N$83","'DMBL'!$A$6:$B$83"}</definedName>
    <definedName name="kka" localSheetId="36" hidden="1">{"'DMBL'!$A$1:$N$83","'DMBL'!$A$6:$B$83"}</definedName>
    <definedName name="kka" localSheetId="33" hidden="1">{"'DMBL'!$A$1:$N$83","'DMBL'!$A$6:$B$83"}</definedName>
    <definedName name="kka" localSheetId="34" hidden="1">{"'DMBL'!$A$1:$N$83","'DMBL'!$A$6:$B$83"}</definedName>
    <definedName name="kka" localSheetId="31" hidden="1">{"'DMBL'!$A$1:$N$83","'DMBL'!$A$6:$B$83"}</definedName>
    <definedName name="kka" hidden="1">{"'DMBL'!$A$1:$N$83","'DMBL'!$A$6:$B$83"}</definedName>
    <definedName name="kkb" localSheetId="35" hidden="1">{"'DMBL'!$A$1:$N$83","'DMBL'!$A$6:$B$83"}</definedName>
    <definedName name="kkb" localSheetId="37" hidden="1">{"'DMBL'!$A$1:$N$83","'DMBL'!$A$6:$B$83"}</definedName>
    <definedName name="kkb" localSheetId="36" hidden="1">{"'DMBL'!$A$1:$N$83","'DMBL'!$A$6:$B$83"}</definedName>
    <definedName name="kkb" localSheetId="33" hidden="1">{"'DMBL'!$A$1:$N$83","'DMBL'!$A$6:$B$83"}</definedName>
    <definedName name="kkb" localSheetId="34" hidden="1">{"'DMBL'!$A$1:$N$83","'DMBL'!$A$6:$B$83"}</definedName>
    <definedName name="kkb" localSheetId="31" hidden="1">{"'DMBL'!$A$1:$N$83","'DMBL'!$A$6:$B$83"}</definedName>
    <definedName name="kkb" hidden="1">{"'DMBL'!$A$1:$N$83","'DMBL'!$A$6:$B$83"}</definedName>
    <definedName name="kkc" localSheetId="35" hidden="1">{"'DMBL'!$A$1:$N$83","'DMBL'!$A$6:$B$83"}</definedName>
    <definedName name="kkc" localSheetId="37" hidden="1">{"'DMBL'!$A$1:$N$83","'DMBL'!$A$6:$B$83"}</definedName>
    <definedName name="kkc" localSheetId="36" hidden="1">{"'DMBL'!$A$1:$N$83","'DMBL'!$A$6:$B$83"}</definedName>
    <definedName name="kkc" localSheetId="33" hidden="1">{"'DMBL'!$A$1:$N$83","'DMBL'!$A$6:$B$83"}</definedName>
    <definedName name="kkc" localSheetId="34" hidden="1">{"'DMBL'!$A$1:$N$83","'DMBL'!$A$6:$B$83"}</definedName>
    <definedName name="kkc" localSheetId="31" hidden="1">{"'DMBL'!$A$1:$N$83","'DMBL'!$A$6:$B$83"}</definedName>
    <definedName name="kkc" hidden="1">{"'DMBL'!$A$1:$N$83","'DMBL'!$A$6:$B$83"}</definedName>
    <definedName name="kkjbzxdfhaiuhb" localSheetId="31">#REF!</definedName>
    <definedName name="kkjbzxdfhaiuhb">!#REF!</definedName>
    <definedName name="kkk" localSheetId="35" hidden="1">{#N/A,#N/A,FALSE,"COVER1.XLS ";#N/A,#N/A,FALSE,"RACT1.XLS";#N/A,#N/A,FALSE,"RACT2.XLS";#N/A,#N/A,FALSE,"ECCMP";#N/A,#N/A,FALSE,"WELDER.XLS"}</definedName>
    <definedName name="kkk" localSheetId="37" hidden="1">{#N/A,#N/A,FALSE,"COVER1.XLS ";#N/A,#N/A,FALSE,"RACT1.XLS";#N/A,#N/A,FALSE,"RACT2.XLS";#N/A,#N/A,FALSE,"ECCMP";#N/A,#N/A,FALSE,"WELDER.XLS"}</definedName>
    <definedName name="kkk" localSheetId="36" hidden="1">{#N/A,#N/A,FALSE,"COVER1.XLS ";#N/A,#N/A,FALSE,"RACT1.XLS";#N/A,#N/A,FALSE,"RACT2.XLS";#N/A,#N/A,FALSE,"ECCMP";#N/A,#N/A,FALSE,"WELDER.XLS"}</definedName>
    <definedName name="kkk" localSheetId="33" hidden="1">{#N/A,#N/A,FALSE,"COVER1.XLS ";#N/A,#N/A,FALSE,"RACT1.XLS";#N/A,#N/A,FALSE,"RACT2.XLS";#N/A,#N/A,FALSE,"ECCMP";#N/A,#N/A,FALSE,"WELDER.XLS"}</definedName>
    <definedName name="kkk" localSheetId="34" hidden="1">{#N/A,#N/A,FALSE,"COVER1.XLS ";#N/A,#N/A,FALSE,"RACT1.XLS";#N/A,#N/A,FALSE,"RACT2.XLS";#N/A,#N/A,FALSE,"ECCMP";#N/A,#N/A,FALSE,"WELDER.XLS"}</definedName>
    <definedName name="KKK" localSheetId="31">#REF!</definedName>
    <definedName name="kkk" hidden="1">{"DETALLE_1996",#N/A,FALSE,"flujo";"DETALLE_1997",#N/A,FALSE,"flujo";"GASTOS_INCURRIDOS_1996",#N/A,FALSE,"flujo";"GASTOS_PROGRAMADOS_PARA_1997",#N/A,FALSE,"flujo";#N/A,#N/A,FALSE,"comparat";#N/A,#N/A,FALSE,"costos";#N/A,#N/A,FALSE,"proyctrol"}</definedName>
    <definedName name="kkkk" localSheetId="35" hidden="1">#REF!</definedName>
    <definedName name="kkkk" localSheetId="37" hidden="1">#REF!</definedName>
    <definedName name="kkkk" localSheetId="36" hidden="1">#REF!</definedName>
    <definedName name="kkkk" localSheetId="33" hidden="1">#REF!</definedName>
    <definedName name="kkkk" localSheetId="34" hidden="1">#REF!</definedName>
    <definedName name="kkkk" localSheetId="31" hidden="1">{"'Sheet1'!$L$16"}</definedName>
    <definedName name="kkkk" hidden="1">{"'Sheet1'!$L$16"}</definedName>
    <definedName name="KKKKJJJ" localSheetId="31">#REF!</definedName>
    <definedName name="KKKKJJJ">!#REF!</definedName>
    <definedName name="KKKKK"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KKKKK"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KKKKK"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KKKKK"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KKKKK"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KKKKK"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KKKKK"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kkkkkkk">#REF!</definedName>
    <definedName name="KKKKKKKKK" hidden="1">#REF!</definedName>
    <definedName name="kkkkkkkkkk"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KKKKKKKKK" hidden="1">#REF!</definedName>
    <definedName name="kkkkkkkkññññ">#REF!</definedName>
    <definedName name="kkky"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L" localSheetId="31">#REF!</definedName>
    <definedName name="KL">!#REF!</definedName>
    <definedName name="kL_r_max">#REF!</definedName>
    <definedName name="kL_rx">#REF!</definedName>
    <definedName name="kL_rz">#REF!</definedName>
    <definedName name="klfjdh" localSheetId="35" hidden="1">{#N/A,#N/A,TRUE,"1842CWN0"}</definedName>
    <definedName name="klfjdh" localSheetId="37" hidden="1">{#N/A,#N/A,TRUE,"1842CWN0"}</definedName>
    <definedName name="klfjdh" localSheetId="36" hidden="1">{#N/A,#N/A,TRUE,"1842CWN0"}</definedName>
    <definedName name="klfjdh" localSheetId="33" hidden="1">{#N/A,#N/A,TRUE,"1842CWN0"}</definedName>
    <definedName name="klfjdh" localSheetId="34" hidden="1">{#N/A,#N/A,TRUE,"1842CWN0"}</definedName>
    <definedName name="klfjdh" localSheetId="31" hidden="1">{#N/A,#N/A,TRUE,"1842CWN0"}</definedName>
    <definedName name="klfjdh" hidden="1">{#N/A,#N/A,TRUE,"1842CWN0"}</definedName>
    <definedName name="klh" localSheetId="35" hidden="1">{#N/A,#N/A,TRUE,"INGENIERIA";#N/A,#N/A,TRUE,"COMPRAS";#N/A,#N/A,TRUE,"DIRECCION";#N/A,#N/A,TRUE,"RESUMEN"}</definedName>
    <definedName name="klh" localSheetId="37" hidden="1">{#N/A,#N/A,TRUE,"INGENIERIA";#N/A,#N/A,TRUE,"COMPRAS";#N/A,#N/A,TRUE,"DIRECCION";#N/A,#N/A,TRUE,"RESUMEN"}</definedName>
    <definedName name="klh" localSheetId="36" hidden="1">{#N/A,#N/A,TRUE,"INGENIERIA";#N/A,#N/A,TRUE,"COMPRAS";#N/A,#N/A,TRUE,"DIRECCION";#N/A,#N/A,TRUE,"RESUMEN"}</definedName>
    <definedName name="klh" localSheetId="33" hidden="1">{#N/A,#N/A,TRUE,"INGENIERIA";#N/A,#N/A,TRUE,"COMPRAS";#N/A,#N/A,TRUE,"DIRECCION";#N/A,#N/A,TRUE,"RESUMEN"}</definedName>
    <definedName name="klh" localSheetId="34" hidden="1">{#N/A,#N/A,TRUE,"INGENIERIA";#N/A,#N/A,TRUE,"COMPRAS";#N/A,#N/A,TRUE,"DIRECCION";#N/A,#N/A,TRUE,"RESUMEN"}</definedName>
    <definedName name="klh" localSheetId="31" hidden="1">{#N/A,#N/A,TRUE,"INGENIERIA";#N/A,#N/A,TRUE,"COMPRAS";#N/A,#N/A,TRUE,"DIRECCION";#N/A,#N/A,TRUE,"RESUMEN"}</definedName>
    <definedName name="klh" hidden="1">{#N/A,#N/A,TRUE,"INGENIERIA";#N/A,#N/A,TRUE,"COMPRAS";#N/A,#N/A,TRUE,"DIRECCION";#N/A,#N/A,TRUE,"RESUMEN"}</definedName>
    <definedName name="kli" localSheetId="35" hidden="1">{"DETALLE_1996",#N/A,FALSE,"flujo";"DETALLE_1997",#N/A,FALSE,"flujo";"GASTOS_INCURRIDOS_1996",#N/A,FALSE,"flujo";"GASTOS_PROGRAMADOS_PARA_1997",#N/A,FALSE,"flujo";#N/A,#N/A,FALSE,"comparat";#N/A,#N/A,FALSE,"costos";#N/A,#N/A,FALSE,"proyctrol"}</definedName>
    <definedName name="kli" localSheetId="37" hidden="1">{"DETALLE_1996",#N/A,FALSE,"flujo";"DETALLE_1997",#N/A,FALSE,"flujo";"GASTOS_INCURRIDOS_1996",#N/A,FALSE,"flujo";"GASTOS_PROGRAMADOS_PARA_1997",#N/A,FALSE,"flujo";#N/A,#N/A,FALSE,"comparat";#N/A,#N/A,FALSE,"costos";#N/A,#N/A,FALSE,"proyctrol"}</definedName>
    <definedName name="kli" localSheetId="36" hidden="1">{"DETALLE_1996",#N/A,FALSE,"flujo";"DETALLE_1997",#N/A,FALSE,"flujo";"GASTOS_INCURRIDOS_1996",#N/A,FALSE,"flujo";"GASTOS_PROGRAMADOS_PARA_1997",#N/A,FALSE,"flujo";#N/A,#N/A,FALSE,"comparat";#N/A,#N/A,FALSE,"costos";#N/A,#N/A,FALSE,"proyctrol"}</definedName>
    <definedName name="kli" localSheetId="33" hidden="1">{"DETALLE_1996",#N/A,FALSE,"flujo";"DETALLE_1997",#N/A,FALSE,"flujo";"GASTOS_INCURRIDOS_1996",#N/A,FALSE,"flujo";"GASTOS_PROGRAMADOS_PARA_1997",#N/A,FALSE,"flujo";#N/A,#N/A,FALSE,"comparat";#N/A,#N/A,FALSE,"costos";#N/A,#N/A,FALSE,"proyctrol"}</definedName>
    <definedName name="kli" localSheetId="34" hidden="1">{"DETALLE_1996",#N/A,FALSE,"flujo";"DETALLE_1997",#N/A,FALSE,"flujo";"GASTOS_INCURRIDOS_1996",#N/A,FALSE,"flujo";"GASTOS_PROGRAMADOS_PARA_1997",#N/A,FALSE,"flujo";#N/A,#N/A,FALSE,"comparat";#N/A,#N/A,FALSE,"costos";#N/A,#N/A,FALSE,"proyctrol"}</definedName>
    <definedName name="kli" localSheetId="31" hidden="1">{"DETALLE_1996",#N/A,FALSE,"flujo";"DETALLE_1997",#N/A,FALSE,"flujo";"GASTOS_INCURRIDOS_1996",#N/A,FALSE,"flujo";"GASTOS_PROGRAMADOS_PARA_1997",#N/A,FALSE,"flujo";#N/A,#N/A,FALSE,"comparat";#N/A,#N/A,FALSE,"costos";#N/A,#N/A,FALSE,"proyctrol"}</definedName>
    <definedName name="kli" hidden="1">{"DETALLE_1996",#N/A,FALSE,"flujo";"DETALLE_1997",#N/A,FALSE,"flujo";"GASTOS_INCURRIDOS_1996",#N/A,FALSE,"flujo";"GASTOS_PROGRAMADOS_PARA_1997",#N/A,FALSE,"flujo";#N/A,#N/A,FALSE,"comparat";#N/A,#N/A,FALSE,"costos";#N/A,#N/A,FALSE,"proyctrol"}</definedName>
    <definedName name="klinlane" localSheetId="35" hidden="1">{#N/A,#N/A,FALSE,"Extension Title";#N/A,#N/A,FALSE,"Extensions Main";#N/A,#N/A,FALSE,"Christchurst";#N/A,#N/A,FALSE,"Larkfield Extension";#N/A,#N/A,FALSE,"Taunton";#N/A,#N/A,FALSE,"Farlington";#N/A,#N/A,FALSE,"Sidney Street";#N/A,#N/A,FALSE,"Tamworth";#N/A,#N/A,FALSE,"New Build Main"}</definedName>
    <definedName name="klinlane" localSheetId="37" hidden="1">{#N/A,#N/A,FALSE,"Extension Title";#N/A,#N/A,FALSE,"Extensions Main";#N/A,#N/A,FALSE,"Christchurst";#N/A,#N/A,FALSE,"Larkfield Extension";#N/A,#N/A,FALSE,"Taunton";#N/A,#N/A,FALSE,"Farlington";#N/A,#N/A,FALSE,"Sidney Street";#N/A,#N/A,FALSE,"Tamworth";#N/A,#N/A,FALSE,"New Build Main"}</definedName>
    <definedName name="klinlane" localSheetId="32" hidden="1">{#N/A,#N/A,FALSE,"Extension Title";#N/A,#N/A,FALSE,"Extensions Main";#N/A,#N/A,FALSE,"Christchurst";#N/A,#N/A,FALSE,"Larkfield Extension";#N/A,#N/A,FALSE,"Taunton";#N/A,#N/A,FALSE,"Farlington";#N/A,#N/A,FALSE,"Sidney Street";#N/A,#N/A,FALSE,"Tamworth";#N/A,#N/A,FALSE,"New Build Main"}</definedName>
    <definedName name="klinlane" localSheetId="21" hidden="1">{#N/A,#N/A,FALSE,"Extension Title";#N/A,#N/A,FALSE,"Extensions Main";#N/A,#N/A,FALSE,"Christchurst";#N/A,#N/A,FALSE,"Larkfield Extension";#N/A,#N/A,FALSE,"Taunton";#N/A,#N/A,FALSE,"Farlington";#N/A,#N/A,FALSE,"Sidney Street";#N/A,#N/A,FALSE,"Tamworth";#N/A,#N/A,FALSE,"New Build Main"}</definedName>
    <definedName name="klinlane" localSheetId="36" hidden="1">{#N/A,#N/A,FALSE,"Extension Title";#N/A,#N/A,FALSE,"Extensions Main";#N/A,#N/A,FALSE,"Christchurst";#N/A,#N/A,FALSE,"Larkfield Extension";#N/A,#N/A,FALSE,"Taunton";#N/A,#N/A,FALSE,"Farlington";#N/A,#N/A,FALSE,"Sidney Street";#N/A,#N/A,FALSE,"Tamworth";#N/A,#N/A,FALSE,"New Build Main"}</definedName>
    <definedName name="klinlane" localSheetId="33" hidden="1">{#N/A,#N/A,FALSE,"Extension Title";#N/A,#N/A,FALSE,"Extensions Main";#N/A,#N/A,FALSE,"Christchurst";#N/A,#N/A,FALSE,"Larkfield Extension";#N/A,#N/A,FALSE,"Taunton";#N/A,#N/A,FALSE,"Farlington";#N/A,#N/A,FALSE,"Sidney Street";#N/A,#N/A,FALSE,"Tamworth";#N/A,#N/A,FALSE,"New Build Main"}</definedName>
    <definedName name="klinlane" localSheetId="34" hidden="1">{#N/A,#N/A,FALSE,"Extension Title";#N/A,#N/A,FALSE,"Extensions Main";#N/A,#N/A,FALSE,"Christchurst";#N/A,#N/A,FALSE,"Larkfield Extension";#N/A,#N/A,FALSE,"Taunton";#N/A,#N/A,FALSE,"Farlington";#N/A,#N/A,FALSE,"Sidney Street";#N/A,#N/A,FALSE,"Tamworth";#N/A,#N/A,FALSE,"New Build Main"}</definedName>
    <definedName name="klinlane" localSheetId="31" hidden="1">{#N/A,#N/A,FALSE,"Extension Title";#N/A,#N/A,FALSE,"Extensions Main";#N/A,#N/A,FALSE,"Christchurst";#N/A,#N/A,FALSE,"Larkfield Extension";#N/A,#N/A,FALSE,"Taunton";#N/A,#N/A,FALSE,"Farlington";#N/A,#N/A,FALSE,"Sidney Street";#N/A,#N/A,FALSE,"Tamworth";#N/A,#N/A,FALSE,"New Build Main"}</definedName>
    <definedName name="klinlane" hidden="1">{#N/A,#N/A,FALSE,"Extension Title";#N/A,#N/A,FALSE,"Extensions Main";#N/A,#N/A,FALSE,"Christchurst";#N/A,#N/A,FALSE,"Larkfield Extension";#N/A,#N/A,FALSE,"Taunton";#N/A,#N/A,FALSE,"Farlington";#N/A,#N/A,FALSE,"Sidney Street";#N/A,#N/A,FALSE,"Tamworth";#N/A,#N/A,FALSE,"New Build Main"}</definedName>
    <definedName name="kliuu" localSheetId="35" hidden="1">{#N/A,#N/A,FALSE,"Cobret"}</definedName>
    <definedName name="kliuu" localSheetId="37" hidden="1">{#N/A,#N/A,FALSE,"Cobret"}</definedName>
    <definedName name="kliuu" localSheetId="36" hidden="1">{#N/A,#N/A,FALSE,"Cobret"}</definedName>
    <definedName name="kliuu" localSheetId="33" hidden="1">{#N/A,#N/A,FALSE,"Cobret"}</definedName>
    <definedName name="kliuu" localSheetId="34" hidden="1">{#N/A,#N/A,FALSE,"Cobret"}</definedName>
    <definedName name="kliuu" localSheetId="31" hidden="1">{#N/A,#N/A,FALSE,"Cobret"}</definedName>
    <definedName name="kliuu" hidden="1">{#N/A,#N/A,FALSE,"Cobret"}</definedName>
    <definedName name="kliuu_1" localSheetId="35" hidden="1">{#N/A,#N/A,FALSE,"Cobret"}</definedName>
    <definedName name="kliuu_1" localSheetId="37" hidden="1">{#N/A,#N/A,FALSE,"Cobret"}</definedName>
    <definedName name="kliuu_1" localSheetId="36" hidden="1">{#N/A,#N/A,FALSE,"Cobret"}</definedName>
    <definedName name="kliuu_1" localSheetId="33" hidden="1">{#N/A,#N/A,FALSE,"Cobret"}</definedName>
    <definedName name="kliuu_1" localSheetId="34" hidden="1">{#N/A,#N/A,FALSE,"Cobret"}</definedName>
    <definedName name="kliuu_1" localSheetId="31" hidden="1">{#N/A,#N/A,FALSE,"Cobret"}</definedName>
    <definedName name="kliuu_1" hidden="1">{#N/A,#N/A,FALSE,"Cobret"}</definedName>
    <definedName name="kliuu_2" localSheetId="35" hidden="1">{#N/A,#N/A,FALSE,"Cobret"}</definedName>
    <definedName name="kliuu_2" localSheetId="37" hidden="1">{#N/A,#N/A,FALSE,"Cobret"}</definedName>
    <definedName name="kliuu_2" localSheetId="36" hidden="1">{#N/A,#N/A,FALSE,"Cobret"}</definedName>
    <definedName name="kliuu_2" localSheetId="33" hidden="1">{#N/A,#N/A,FALSE,"Cobret"}</definedName>
    <definedName name="kliuu_2" localSheetId="34" hidden="1">{#N/A,#N/A,FALSE,"Cobret"}</definedName>
    <definedName name="kliuu_2" localSheetId="31" hidden="1">{#N/A,#N/A,FALSE,"Cobret"}</definedName>
    <definedName name="kliuu_2" hidden="1">{#N/A,#N/A,FALSE,"Cobret"}</definedName>
    <definedName name="kliuu_3" localSheetId="35" hidden="1">{#N/A,#N/A,FALSE,"Cobret"}</definedName>
    <definedName name="kliuu_3" localSheetId="37" hidden="1">{#N/A,#N/A,FALSE,"Cobret"}</definedName>
    <definedName name="kliuu_3" localSheetId="36" hidden="1">{#N/A,#N/A,FALSE,"Cobret"}</definedName>
    <definedName name="kliuu_3" localSheetId="33" hidden="1">{#N/A,#N/A,FALSE,"Cobret"}</definedName>
    <definedName name="kliuu_3" localSheetId="34" hidden="1">{#N/A,#N/A,FALSE,"Cobret"}</definedName>
    <definedName name="kliuu_3" localSheetId="31" hidden="1">{#N/A,#N/A,FALSE,"Cobret"}</definedName>
    <definedName name="kliuu_3" hidden="1">{#N/A,#N/A,FALSE,"Cobret"}</definedName>
    <definedName name="kliuu_4" localSheetId="35" hidden="1">{#N/A,#N/A,FALSE,"Cobret"}</definedName>
    <definedName name="kliuu_4" localSheetId="37" hidden="1">{#N/A,#N/A,FALSE,"Cobret"}</definedName>
    <definedName name="kliuu_4" localSheetId="36" hidden="1">{#N/A,#N/A,FALSE,"Cobret"}</definedName>
    <definedName name="kliuu_4" localSheetId="33" hidden="1">{#N/A,#N/A,FALSE,"Cobret"}</definedName>
    <definedName name="kliuu_4" localSheetId="34" hidden="1">{#N/A,#N/A,FALSE,"Cobret"}</definedName>
    <definedName name="kliuu_4" localSheetId="31" hidden="1">{#N/A,#N/A,FALSE,"Cobret"}</definedName>
    <definedName name="kliuu_4" hidden="1">{#N/A,#N/A,FALSE,"Cobret"}</definedName>
    <definedName name="kliuu_5" localSheetId="35" hidden="1">{#N/A,#N/A,FALSE,"Cobret"}</definedName>
    <definedName name="kliuu_5" localSheetId="37" hidden="1">{#N/A,#N/A,FALSE,"Cobret"}</definedName>
    <definedName name="kliuu_5" localSheetId="36" hidden="1">{#N/A,#N/A,FALSE,"Cobret"}</definedName>
    <definedName name="kliuu_5" localSheetId="33" hidden="1">{#N/A,#N/A,FALSE,"Cobret"}</definedName>
    <definedName name="kliuu_5" localSheetId="34" hidden="1">{#N/A,#N/A,FALSE,"Cobret"}</definedName>
    <definedName name="kliuu_5" localSheetId="31" hidden="1">{#N/A,#N/A,FALSE,"Cobret"}</definedName>
    <definedName name="kliuu_5" hidden="1">{#N/A,#N/A,FALSE,"Cobret"}</definedName>
    <definedName name="klj" localSheetId="31">#REF!</definedName>
    <definedName name="klj">!#REF!</definedName>
    <definedName name="kljnjhkl" localSheetId="35" hidden="1">{#N/A,#N/A,TRUE,"COVERSHEET";#N/A,#N/A,TRUE,"LEGEND";#N/A,#N/A,TRUE,"LIST"}</definedName>
    <definedName name="kljnjhkl" localSheetId="37" hidden="1">{#N/A,#N/A,TRUE,"COVERSHEET";#N/A,#N/A,TRUE,"LEGEND";#N/A,#N/A,TRUE,"LIST"}</definedName>
    <definedName name="kljnjhkl" localSheetId="36" hidden="1">{#N/A,#N/A,TRUE,"COVERSHEET";#N/A,#N/A,TRUE,"LEGEND";#N/A,#N/A,TRUE,"LIST"}</definedName>
    <definedName name="kljnjhkl" localSheetId="33" hidden="1">{#N/A,#N/A,TRUE,"COVERSHEET";#N/A,#N/A,TRUE,"LEGEND";#N/A,#N/A,TRUE,"LIST"}</definedName>
    <definedName name="kljnjhkl" localSheetId="34" hidden="1">{#N/A,#N/A,TRUE,"COVERSHEET";#N/A,#N/A,TRUE,"LEGEND";#N/A,#N/A,TRUE,"LIST"}</definedName>
    <definedName name="kljnjhkl" localSheetId="31" hidden="1">{#N/A,#N/A,TRUE,"COVERSHEET";#N/A,#N/A,TRUE,"LEGEND";#N/A,#N/A,TRUE,"LIST"}</definedName>
    <definedName name="kljnjhkl" hidden="1">{#N/A,#N/A,TRUE,"COVERSHEET";#N/A,#N/A,TRUE,"LEGEND";#N/A,#N/A,TRUE,"LIST"}</definedName>
    <definedName name="KLKL" localSheetId="35" hidden="1">{#N/A,#N/A,TRUE,"INGENIERIA";#N/A,#N/A,TRUE,"COMPRAS";#N/A,#N/A,TRUE,"DIRECCION";#N/A,#N/A,TRUE,"RESUMEN"}</definedName>
    <definedName name="KLKL" localSheetId="37" hidden="1">{#N/A,#N/A,TRUE,"INGENIERIA";#N/A,#N/A,TRUE,"COMPRAS";#N/A,#N/A,TRUE,"DIRECCION";#N/A,#N/A,TRUE,"RESUMEN"}</definedName>
    <definedName name="KLKL" localSheetId="36" hidden="1">{#N/A,#N/A,TRUE,"INGENIERIA";#N/A,#N/A,TRUE,"COMPRAS";#N/A,#N/A,TRUE,"DIRECCION";#N/A,#N/A,TRUE,"RESUMEN"}</definedName>
    <definedName name="KLKL" localSheetId="33" hidden="1">{#N/A,#N/A,TRUE,"INGENIERIA";#N/A,#N/A,TRUE,"COMPRAS";#N/A,#N/A,TRUE,"DIRECCION";#N/A,#N/A,TRUE,"RESUMEN"}</definedName>
    <definedName name="KLKL" localSheetId="34" hidden="1">{#N/A,#N/A,TRUE,"INGENIERIA";#N/A,#N/A,TRUE,"COMPRAS";#N/A,#N/A,TRUE,"DIRECCION";#N/A,#N/A,TRUE,"RESUMEN"}</definedName>
    <definedName name="klkl" localSheetId="31" hidden="1">{"CI+GG(BASE)",#N/A,FALSE,"CI+GG(BASE)";"GG",#N/A,FALSE,"CI+GG(BASE)";"CI",#N/A,FALSE,"CI+GG(BASE)"}</definedName>
    <definedName name="klkl" hidden="1">{"CI+GG(BASE)",#N/A,FALSE,"CI+GG(BASE)";"GG",#N/A,FALSE,"CI+GG(BASE)";"CI",#N/A,FALSE,"CI+GG(BASE)"}</definedName>
    <definedName name="klkl_1" localSheetId="35" hidden="1">{"CI+GG(BASE)",#N/A,FALSE,"CI+GG(BASE)";"GG",#N/A,FALSE,"CI+GG(BASE)";"CI",#N/A,FALSE,"CI+GG(BASE)"}</definedName>
    <definedName name="klkl_1" localSheetId="37" hidden="1">{"CI+GG(BASE)",#N/A,FALSE,"CI+GG(BASE)";"GG",#N/A,FALSE,"CI+GG(BASE)";"CI",#N/A,FALSE,"CI+GG(BASE)"}</definedName>
    <definedName name="klkl_1" localSheetId="36" hidden="1">{"CI+GG(BASE)",#N/A,FALSE,"CI+GG(BASE)";"GG",#N/A,FALSE,"CI+GG(BASE)";"CI",#N/A,FALSE,"CI+GG(BASE)"}</definedName>
    <definedName name="klkl_1" localSheetId="33" hidden="1">{"CI+GG(BASE)",#N/A,FALSE,"CI+GG(BASE)";"GG",#N/A,FALSE,"CI+GG(BASE)";"CI",#N/A,FALSE,"CI+GG(BASE)"}</definedName>
    <definedName name="klkl_1" localSheetId="34" hidden="1">{"CI+GG(BASE)",#N/A,FALSE,"CI+GG(BASE)";"GG",#N/A,FALSE,"CI+GG(BASE)";"CI",#N/A,FALSE,"CI+GG(BASE)"}</definedName>
    <definedName name="klkl_1" localSheetId="31" hidden="1">{"CI+GG(BASE)",#N/A,FALSE,"CI+GG(BASE)";"GG",#N/A,FALSE,"CI+GG(BASE)";"CI",#N/A,FALSE,"CI+GG(BASE)"}</definedName>
    <definedName name="klkl_1" hidden="1">{"CI+GG(BASE)",#N/A,FALSE,"CI+GG(BASE)";"GG",#N/A,FALSE,"CI+GG(BASE)";"CI",#N/A,FALSE,"CI+GG(BASE)"}</definedName>
    <definedName name="klkl_2" localSheetId="35" hidden="1">{"CI+GG(BASE)",#N/A,FALSE,"CI+GG(BASE)";"GG",#N/A,FALSE,"CI+GG(BASE)";"CI",#N/A,FALSE,"CI+GG(BASE)"}</definedName>
    <definedName name="klkl_2" localSheetId="37" hidden="1">{"CI+GG(BASE)",#N/A,FALSE,"CI+GG(BASE)";"GG",#N/A,FALSE,"CI+GG(BASE)";"CI",#N/A,FALSE,"CI+GG(BASE)"}</definedName>
    <definedName name="klkl_2" localSheetId="36" hidden="1">{"CI+GG(BASE)",#N/A,FALSE,"CI+GG(BASE)";"GG",#N/A,FALSE,"CI+GG(BASE)";"CI",#N/A,FALSE,"CI+GG(BASE)"}</definedName>
    <definedName name="klkl_2" localSheetId="33" hidden="1">{"CI+GG(BASE)",#N/A,FALSE,"CI+GG(BASE)";"GG",#N/A,FALSE,"CI+GG(BASE)";"CI",#N/A,FALSE,"CI+GG(BASE)"}</definedName>
    <definedName name="klkl_2" localSheetId="34" hidden="1">{"CI+GG(BASE)",#N/A,FALSE,"CI+GG(BASE)";"GG",#N/A,FALSE,"CI+GG(BASE)";"CI",#N/A,FALSE,"CI+GG(BASE)"}</definedName>
    <definedName name="klkl_2" localSheetId="31" hidden="1">{"CI+GG(BASE)",#N/A,FALSE,"CI+GG(BASE)";"GG",#N/A,FALSE,"CI+GG(BASE)";"CI",#N/A,FALSE,"CI+GG(BASE)"}</definedName>
    <definedName name="klkl_2" hidden="1">{"CI+GG(BASE)",#N/A,FALSE,"CI+GG(BASE)";"GG",#N/A,FALSE,"CI+GG(BASE)";"CI",#N/A,FALSE,"CI+GG(BASE)"}</definedName>
    <definedName name="klkl_3" localSheetId="35" hidden="1">{"CI+GG(BASE)",#N/A,FALSE,"CI+GG(BASE)";"GG",#N/A,FALSE,"CI+GG(BASE)";"CI",#N/A,FALSE,"CI+GG(BASE)"}</definedName>
    <definedName name="klkl_3" localSheetId="37" hidden="1">{"CI+GG(BASE)",#N/A,FALSE,"CI+GG(BASE)";"GG",#N/A,FALSE,"CI+GG(BASE)";"CI",#N/A,FALSE,"CI+GG(BASE)"}</definedName>
    <definedName name="klkl_3" localSheetId="36" hidden="1">{"CI+GG(BASE)",#N/A,FALSE,"CI+GG(BASE)";"GG",#N/A,FALSE,"CI+GG(BASE)";"CI",#N/A,FALSE,"CI+GG(BASE)"}</definedName>
    <definedName name="klkl_3" localSheetId="33" hidden="1">{"CI+GG(BASE)",#N/A,FALSE,"CI+GG(BASE)";"GG",#N/A,FALSE,"CI+GG(BASE)";"CI",#N/A,FALSE,"CI+GG(BASE)"}</definedName>
    <definedName name="klkl_3" localSheetId="34" hidden="1">{"CI+GG(BASE)",#N/A,FALSE,"CI+GG(BASE)";"GG",#N/A,FALSE,"CI+GG(BASE)";"CI",#N/A,FALSE,"CI+GG(BASE)"}</definedName>
    <definedName name="klkl_3" localSheetId="31" hidden="1">{"CI+GG(BASE)",#N/A,FALSE,"CI+GG(BASE)";"GG",#N/A,FALSE,"CI+GG(BASE)";"CI",#N/A,FALSE,"CI+GG(BASE)"}</definedName>
    <definedName name="klkl_3" hidden="1">{"CI+GG(BASE)",#N/A,FALSE,"CI+GG(BASE)";"GG",#N/A,FALSE,"CI+GG(BASE)";"CI",#N/A,FALSE,"CI+GG(BASE)"}</definedName>
    <definedName name="klkl_4" localSheetId="35" hidden="1">{"CI+GG(BASE)",#N/A,FALSE,"CI+GG(BASE)";"GG",#N/A,FALSE,"CI+GG(BASE)";"CI",#N/A,FALSE,"CI+GG(BASE)"}</definedName>
    <definedName name="klkl_4" localSheetId="37" hidden="1">{"CI+GG(BASE)",#N/A,FALSE,"CI+GG(BASE)";"GG",#N/A,FALSE,"CI+GG(BASE)";"CI",#N/A,FALSE,"CI+GG(BASE)"}</definedName>
    <definedName name="klkl_4" localSheetId="36" hidden="1">{"CI+GG(BASE)",#N/A,FALSE,"CI+GG(BASE)";"GG",#N/A,FALSE,"CI+GG(BASE)";"CI",#N/A,FALSE,"CI+GG(BASE)"}</definedName>
    <definedName name="klkl_4" localSheetId="33" hidden="1">{"CI+GG(BASE)",#N/A,FALSE,"CI+GG(BASE)";"GG",#N/A,FALSE,"CI+GG(BASE)";"CI",#N/A,FALSE,"CI+GG(BASE)"}</definedName>
    <definedName name="klkl_4" localSheetId="34" hidden="1">{"CI+GG(BASE)",#N/A,FALSE,"CI+GG(BASE)";"GG",#N/A,FALSE,"CI+GG(BASE)";"CI",#N/A,FALSE,"CI+GG(BASE)"}</definedName>
    <definedName name="klkl_4" localSheetId="31" hidden="1">{"CI+GG(BASE)",#N/A,FALSE,"CI+GG(BASE)";"GG",#N/A,FALSE,"CI+GG(BASE)";"CI",#N/A,FALSE,"CI+GG(BASE)"}</definedName>
    <definedName name="klkl_4" hidden="1">{"CI+GG(BASE)",#N/A,FALSE,"CI+GG(BASE)";"GG",#N/A,FALSE,"CI+GG(BASE)";"CI",#N/A,FALSE,"CI+GG(BASE)"}</definedName>
    <definedName name="klkl_5" localSheetId="35" hidden="1">{"CI+GG(BASE)",#N/A,FALSE,"CI+GG(BASE)";"GG",#N/A,FALSE,"CI+GG(BASE)";"CI",#N/A,FALSE,"CI+GG(BASE)"}</definedName>
    <definedName name="klkl_5" localSheetId="37" hidden="1">{"CI+GG(BASE)",#N/A,FALSE,"CI+GG(BASE)";"GG",#N/A,FALSE,"CI+GG(BASE)";"CI",#N/A,FALSE,"CI+GG(BASE)"}</definedName>
    <definedName name="klkl_5" localSheetId="36" hidden="1">{"CI+GG(BASE)",#N/A,FALSE,"CI+GG(BASE)";"GG",#N/A,FALSE,"CI+GG(BASE)";"CI",#N/A,FALSE,"CI+GG(BASE)"}</definedName>
    <definedName name="klkl_5" localSheetId="33" hidden="1">{"CI+GG(BASE)",#N/A,FALSE,"CI+GG(BASE)";"GG",#N/A,FALSE,"CI+GG(BASE)";"CI",#N/A,FALSE,"CI+GG(BASE)"}</definedName>
    <definedName name="klkl_5" localSheetId="34" hidden="1">{"CI+GG(BASE)",#N/A,FALSE,"CI+GG(BASE)";"GG",#N/A,FALSE,"CI+GG(BASE)";"CI",#N/A,FALSE,"CI+GG(BASE)"}</definedName>
    <definedName name="klkl_5" localSheetId="31" hidden="1">{"CI+GG(BASE)",#N/A,FALSE,"CI+GG(BASE)";"GG",#N/A,FALSE,"CI+GG(BASE)";"CI",#N/A,FALSE,"CI+GG(BASE)"}</definedName>
    <definedName name="klkl_5" hidden="1">{"CI+GG(BASE)",#N/A,FALSE,"CI+GG(BASE)";"GG",#N/A,FALSE,"CI+GG(BASE)";"CI",#N/A,FALSE,"CI+GG(BASE)"}</definedName>
    <definedName name="klkll" localSheetId="35" hidden="1">{"DETALLE_1996",#N/A,FALSE,"flujo";"DETALLE_1997",#N/A,FALSE,"flujo";"GASTOS_INCURRIDOS_1996",#N/A,FALSE,"flujo";"GASTOS_PROGRAMADOS_PARA_1997",#N/A,FALSE,"flujo";#N/A,#N/A,FALSE,"comparat";#N/A,#N/A,FALSE,"costos";#N/A,#N/A,FALSE,"proyctrol"}</definedName>
    <definedName name="klkll" localSheetId="37" hidden="1">{"DETALLE_1996",#N/A,FALSE,"flujo";"DETALLE_1997",#N/A,FALSE,"flujo";"GASTOS_INCURRIDOS_1996",#N/A,FALSE,"flujo";"GASTOS_PROGRAMADOS_PARA_1997",#N/A,FALSE,"flujo";#N/A,#N/A,FALSE,"comparat";#N/A,#N/A,FALSE,"costos";#N/A,#N/A,FALSE,"proyctrol"}</definedName>
    <definedName name="klkll" localSheetId="36" hidden="1">{"DETALLE_1996",#N/A,FALSE,"flujo";"DETALLE_1997",#N/A,FALSE,"flujo";"GASTOS_INCURRIDOS_1996",#N/A,FALSE,"flujo";"GASTOS_PROGRAMADOS_PARA_1997",#N/A,FALSE,"flujo";#N/A,#N/A,FALSE,"comparat";#N/A,#N/A,FALSE,"costos";#N/A,#N/A,FALSE,"proyctrol"}</definedName>
    <definedName name="klkll" localSheetId="33" hidden="1">{"DETALLE_1996",#N/A,FALSE,"flujo";"DETALLE_1997",#N/A,FALSE,"flujo";"GASTOS_INCURRIDOS_1996",#N/A,FALSE,"flujo";"GASTOS_PROGRAMADOS_PARA_1997",#N/A,FALSE,"flujo";#N/A,#N/A,FALSE,"comparat";#N/A,#N/A,FALSE,"costos";#N/A,#N/A,FALSE,"proyctrol"}</definedName>
    <definedName name="klkll" localSheetId="34" hidden="1">{"DETALLE_1996",#N/A,FALSE,"flujo";"DETALLE_1997",#N/A,FALSE,"flujo";"GASTOS_INCURRIDOS_1996",#N/A,FALSE,"flujo";"GASTOS_PROGRAMADOS_PARA_1997",#N/A,FALSE,"flujo";#N/A,#N/A,FALSE,"comparat";#N/A,#N/A,FALSE,"costos";#N/A,#N/A,FALSE,"proyctrol"}</definedName>
    <definedName name="klkll" localSheetId="31" hidden="1">{"DETALLE_1996",#N/A,FALSE,"flujo";"DETALLE_1997",#N/A,FALSE,"flujo";"GASTOS_INCURRIDOS_1996",#N/A,FALSE,"flujo";"GASTOS_PROGRAMADOS_PARA_1997",#N/A,FALSE,"flujo";#N/A,#N/A,FALSE,"comparat";#N/A,#N/A,FALSE,"costos";#N/A,#N/A,FALSE,"proyctrol"}</definedName>
    <definedName name="klkll" hidden="1">{"DETALLE_1996",#N/A,FALSE,"flujo";"DETALLE_1997",#N/A,FALSE,"flujo";"GASTOS_INCURRIDOS_1996",#N/A,FALSE,"flujo";"GASTOS_PROGRAMADOS_PARA_1997",#N/A,FALSE,"flujo";#N/A,#N/A,FALSE,"comparat";#N/A,#N/A,FALSE,"costos";#N/A,#N/A,FALSE,"proyctrol"}</definedName>
    <definedName name="klmn" localSheetId="35" hidden="1">{#N/A,#N/A,FALSE,"Bericht 2";#N/A,#N/A,FALSE,"Bericht 3";#N/A,#N/A,FALSE,"Bericht 1"}</definedName>
    <definedName name="klmn" localSheetId="37" hidden="1">{#N/A,#N/A,FALSE,"Bericht 2";#N/A,#N/A,FALSE,"Bericht 3";#N/A,#N/A,FALSE,"Bericht 1"}</definedName>
    <definedName name="klmn" localSheetId="32" hidden="1">{#N/A,#N/A,FALSE,"Bericht 2";#N/A,#N/A,FALSE,"Bericht 3";#N/A,#N/A,FALSE,"Bericht 1"}</definedName>
    <definedName name="klmn" localSheetId="21" hidden="1">{#N/A,#N/A,FALSE,"Bericht 2";#N/A,#N/A,FALSE,"Bericht 3";#N/A,#N/A,FALSE,"Bericht 1"}</definedName>
    <definedName name="klmn" localSheetId="36" hidden="1">{#N/A,#N/A,FALSE,"Bericht 2";#N/A,#N/A,FALSE,"Bericht 3";#N/A,#N/A,FALSE,"Bericht 1"}</definedName>
    <definedName name="klmn" localSheetId="33" hidden="1">{#N/A,#N/A,FALSE,"Bericht 2";#N/A,#N/A,FALSE,"Bericht 3";#N/A,#N/A,FALSE,"Bericht 1"}</definedName>
    <definedName name="klmn" localSheetId="34" hidden="1">{#N/A,#N/A,FALSE,"Bericht 2";#N/A,#N/A,FALSE,"Bericht 3";#N/A,#N/A,FALSE,"Bericht 1"}</definedName>
    <definedName name="klmn" localSheetId="31" hidden="1">{#N/A,#N/A,FALSE,"Bericht 2";#N/A,#N/A,FALSE,"Bericht 3";#N/A,#N/A,FALSE,"Bericht 1"}</definedName>
    <definedName name="klmn" hidden="1">{#N/A,#N/A,FALSE,"Bericht 2";#N/A,#N/A,FALSE,"Bericht 3";#N/A,#N/A,FALSE,"Bericht 1"}</definedName>
    <definedName name="klmsakldashdkj" localSheetId="35" hidden="1">{#N/A,#N/A,FALSE,"masez (10)";#N/A,#N/A,FALSE,"masez (7)";#N/A,#N/A,FALSE,"masez (6)";#N/A,#N/A,FALSE,"masez (5)";#N/A,#N/A,FALSE,"masez (4)";#N/A,#N/A,FALSE,"masez (3)";#N/A,#N/A,FALSE,"masez (2)";#N/A,#N/A,FALSE,"GME";#N/A,#N/A,FALSE,"masez"}</definedName>
    <definedName name="klmsakldashdkj" localSheetId="37" hidden="1">{#N/A,#N/A,FALSE,"masez (10)";#N/A,#N/A,FALSE,"masez (7)";#N/A,#N/A,FALSE,"masez (6)";#N/A,#N/A,FALSE,"masez (5)";#N/A,#N/A,FALSE,"masez (4)";#N/A,#N/A,FALSE,"masez (3)";#N/A,#N/A,FALSE,"masez (2)";#N/A,#N/A,FALSE,"GME";#N/A,#N/A,FALSE,"masez"}</definedName>
    <definedName name="klmsakldashdkj" localSheetId="36" hidden="1">{#N/A,#N/A,FALSE,"masez (10)";#N/A,#N/A,FALSE,"masez (7)";#N/A,#N/A,FALSE,"masez (6)";#N/A,#N/A,FALSE,"masez (5)";#N/A,#N/A,FALSE,"masez (4)";#N/A,#N/A,FALSE,"masez (3)";#N/A,#N/A,FALSE,"masez (2)";#N/A,#N/A,FALSE,"GME";#N/A,#N/A,FALSE,"masez"}</definedName>
    <definedName name="klmsakldashdkj" localSheetId="33" hidden="1">{#N/A,#N/A,FALSE,"masez (10)";#N/A,#N/A,FALSE,"masez (7)";#N/A,#N/A,FALSE,"masez (6)";#N/A,#N/A,FALSE,"masez (5)";#N/A,#N/A,FALSE,"masez (4)";#N/A,#N/A,FALSE,"masez (3)";#N/A,#N/A,FALSE,"masez (2)";#N/A,#N/A,FALSE,"GME";#N/A,#N/A,FALSE,"masez"}</definedName>
    <definedName name="klmsakldashdkj" localSheetId="34" hidden="1">{#N/A,#N/A,FALSE,"masez (10)";#N/A,#N/A,FALSE,"masez (7)";#N/A,#N/A,FALSE,"masez (6)";#N/A,#N/A,FALSE,"masez (5)";#N/A,#N/A,FALSE,"masez (4)";#N/A,#N/A,FALSE,"masez (3)";#N/A,#N/A,FALSE,"masez (2)";#N/A,#N/A,FALSE,"GME";#N/A,#N/A,FALSE,"masez"}</definedName>
    <definedName name="klmsakldashdkj" localSheetId="31" hidden="1">{#N/A,#N/A,FALSE,"masez (10)";#N/A,#N/A,FALSE,"masez (7)";#N/A,#N/A,FALSE,"masez (6)";#N/A,#N/A,FALSE,"masez (5)";#N/A,#N/A,FALSE,"masez (4)";#N/A,#N/A,FALSE,"masez (3)";#N/A,#N/A,FALSE,"masez (2)";#N/A,#N/A,FALSE,"GME";#N/A,#N/A,FALSE,"masez"}</definedName>
    <definedName name="klmsakldashdkj" hidden="1">{#N/A,#N/A,FALSE,"masez (10)";#N/A,#N/A,FALSE,"masez (7)";#N/A,#N/A,FALSE,"masez (6)";#N/A,#N/A,FALSE,"masez (5)";#N/A,#N/A,FALSE,"masez (4)";#N/A,#N/A,FALSE,"masez (3)";#N/A,#N/A,FALSE,"masez (2)";#N/A,#N/A,FALSE,"GME";#N/A,#N/A,FALSE,"masez"}</definedName>
    <definedName name="KLÑÑ">#REF!</definedName>
    <definedName name="klo" localSheetId="35" hidden="1">{#N/A,#N/A,FALSE,"masez (10)";#N/A,#N/A,FALSE,"masez (7)";#N/A,#N/A,FALSE,"masez (6)";#N/A,#N/A,FALSE,"masez (5)";#N/A,#N/A,FALSE,"masez (4)";#N/A,#N/A,FALSE,"masez (3)";#N/A,#N/A,FALSE,"masez (2)";#N/A,#N/A,FALSE,"GME";#N/A,#N/A,FALSE,"masez"}</definedName>
    <definedName name="klo" localSheetId="37" hidden="1">{#N/A,#N/A,FALSE,"masez (10)";#N/A,#N/A,FALSE,"masez (7)";#N/A,#N/A,FALSE,"masez (6)";#N/A,#N/A,FALSE,"masez (5)";#N/A,#N/A,FALSE,"masez (4)";#N/A,#N/A,FALSE,"masez (3)";#N/A,#N/A,FALSE,"masez (2)";#N/A,#N/A,FALSE,"GME";#N/A,#N/A,FALSE,"masez"}</definedName>
    <definedName name="klo" localSheetId="36" hidden="1">{#N/A,#N/A,FALSE,"masez (10)";#N/A,#N/A,FALSE,"masez (7)";#N/A,#N/A,FALSE,"masez (6)";#N/A,#N/A,FALSE,"masez (5)";#N/A,#N/A,FALSE,"masez (4)";#N/A,#N/A,FALSE,"masez (3)";#N/A,#N/A,FALSE,"masez (2)";#N/A,#N/A,FALSE,"GME";#N/A,#N/A,FALSE,"masez"}</definedName>
    <definedName name="klo" localSheetId="33" hidden="1">{#N/A,#N/A,FALSE,"masez (10)";#N/A,#N/A,FALSE,"masez (7)";#N/A,#N/A,FALSE,"masez (6)";#N/A,#N/A,FALSE,"masez (5)";#N/A,#N/A,FALSE,"masez (4)";#N/A,#N/A,FALSE,"masez (3)";#N/A,#N/A,FALSE,"masez (2)";#N/A,#N/A,FALSE,"GME";#N/A,#N/A,FALSE,"masez"}</definedName>
    <definedName name="klo" localSheetId="34" hidden="1">{#N/A,#N/A,FALSE,"masez (10)";#N/A,#N/A,FALSE,"masez (7)";#N/A,#N/A,FALSE,"masez (6)";#N/A,#N/A,FALSE,"masez (5)";#N/A,#N/A,FALSE,"masez (4)";#N/A,#N/A,FALSE,"masez (3)";#N/A,#N/A,FALSE,"masez (2)";#N/A,#N/A,FALSE,"GME";#N/A,#N/A,FALSE,"masez"}</definedName>
    <definedName name="klo" localSheetId="31" hidden="1">{#N/A,#N/A,FALSE,"masez (10)";#N/A,#N/A,FALSE,"masez (7)";#N/A,#N/A,FALSE,"masez (6)";#N/A,#N/A,FALSE,"masez (5)";#N/A,#N/A,FALSE,"masez (4)";#N/A,#N/A,FALSE,"masez (3)";#N/A,#N/A,FALSE,"masez (2)";#N/A,#N/A,FALSE,"GME";#N/A,#N/A,FALSE,"masez"}</definedName>
    <definedName name="klo" hidden="1">{#N/A,#N/A,FALSE,"masez (10)";#N/A,#N/A,FALSE,"masez (7)";#N/A,#N/A,FALSE,"masez (6)";#N/A,#N/A,FALSE,"masez (5)";#N/A,#N/A,FALSE,"masez (4)";#N/A,#N/A,FALSE,"masez (3)";#N/A,#N/A,FALSE,"masez (2)";#N/A,#N/A,FALSE,"GME";#N/A,#N/A,FALSE,"masez"}</definedName>
    <definedName name="kloc">#REF!</definedName>
    <definedName name="klsjshn"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m" localSheetId="31">#REF!</definedName>
    <definedName name="Km">!#REF!</definedName>
    <definedName name="Km___0" localSheetId="31">#REF!</definedName>
    <definedName name="Km___0">!#REF!</definedName>
    <definedName name="Km___13" localSheetId="31">#REF!</definedName>
    <definedName name="Km___13">!#REF!</definedName>
    <definedName name="km_Recorridos">#REF!</definedName>
    <definedName name="KM0_1">#REF!</definedName>
    <definedName name="KM1_2">#REF!</definedName>
    <definedName name="KM10_11">#REF!</definedName>
    <definedName name="KM11_12">#REF!</definedName>
    <definedName name="KM12_13">#REF!</definedName>
    <definedName name="KM13_14">#REF!</definedName>
    <definedName name="KM2_3">#REF!</definedName>
    <definedName name="KM3_4">#REF!</definedName>
    <definedName name="KM4_5">#REF!</definedName>
    <definedName name="KM5_6">#REF!</definedName>
    <definedName name="KM6_7">#REF!</definedName>
    <definedName name="KM7_8">#REF!</definedName>
    <definedName name="KM8_9">#REF!</definedName>
    <definedName name="KM9_10">#REF!</definedName>
    <definedName name="koko" hidden="1">#REF!</definedName>
    <definedName name="kokoko" localSheetId="35" hidden="1">{#N/A,#N/A,FALSE,"Matrix";#N/A,#N/A,FALSE,"Executive";#N/A,#N/A,FALSE,"Summary";#N/A,#N/A,FALSE,"Office1";#N/A,#N/A,FALSE,"Office2";#N/A,#N/A,FALSE,"Office3";#N/A,#N/A,FALSE,"Office4";#N/A,#N/A,FALSE,"Office5";#N/A,#N/A,FALSE,"Office6";#N/A,#N/A,FALSE,"Office7";#N/A,#N/A,FALSE,"Labor"}</definedName>
    <definedName name="kokoko" localSheetId="37" hidden="1">{#N/A,#N/A,FALSE,"Matrix";#N/A,#N/A,FALSE,"Executive";#N/A,#N/A,FALSE,"Summary";#N/A,#N/A,FALSE,"Office1";#N/A,#N/A,FALSE,"Office2";#N/A,#N/A,FALSE,"Office3";#N/A,#N/A,FALSE,"Office4";#N/A,#N/A,FALSE,"Office5";#N/A,#N/A,FALSE,"Office6";#N/A,#N/A,FALSE,"Office7";#N/A,#N/A,FALSE,"Labor"}</definedName>
    <definedName name="kokoko" localSheetId="36" hidden="1">{#N/A,#N/A,FALSE,"Matrix";#N/A,#N/A,FALSE,"Executive";#N/A,#N/A,FALSE,"Summary";#N/A,#N/A,FALSE,"Office1";#N/A,#N/A,FALSE,"Office2";#N/A,#N/A,FALSE,"Office3";#N/A,#N/A,FALSE,"Office4";#N/A,#N/A,FALSE,"Office5";#N/A,#N/A,FALSE,"Office6";#N/A,#N/A,FALSE,"Office7";#N/A,#N/A,FALSE,"Labor"}</definedName>
    <definedName name="kokoko" localSheetId="33" hidden="1">{#N/A,#N/A,FALSE,"Matrix";#N/A,#N/A,FALSE,"Executive";#N/A,#N/A,FALSE,"Summary";#N/A,#N/A,FALSE,"Office1";#N/A,#N/A,FALSE,"Office2";#N/A,#N/A,FALSE,"Office3";#N/A,#N/A,FALSE,"Office4";#N/A,#N/A,FALSE,"Office5";#N/A,#N/A,FALSE,"Office6";#N/A,#N/A,FALSE,"Office7";#N/A,#N/A,FALSE,"Labor"}</definedName>
    <definedName name="kokoko" localSheetId="34" hidden="1">{#N/A,#N/A,FALSE,"Matrix";#N/A,#N/A,FALSE,"Executive";#N/A,#N/A,FALSE,"Summary";#N/A,#N/A,FALSE,"Office1";#N/A,#N/A,FALSE,"Office2";#N/A,#N/A,FALSE,"Office3";#N/A,#N/A,FALSE,"Office4";#N/A,#N/A,FALSE,"Office5";#N/A,#N/A,FALSE,"Office6";#N/A,#N/A,FALSE,"Office7";#N/A,#N/A,FALSE,"Labor"}</definedName>
    <definedName name="kokoko" localSheetId="31" hidden="1">{#N/A,#N/A,FALSE,"Matrix";#N/A,#N/A,FALSE,"Executive";#N/A,#N/A,FALSE,"Summary";#N/A,#N/A,FALSE,"Office1";#N/A,#N/A,FALSE,"Office2";#N/A,#N/A,FALSE,"Office3";#N/A,#N/A,FALSE,"Office4";#N/A,#N/A,FALSE,"Office5";#N/A,#N/A,FALSE,"Office6";#N/A,#N/A,FALSE,"Office7";#N/A,#N/A,FALSE,"Labor"}</definedName>
    <definedName name="kokoko" hidden="1">{#N/A,#N/A,FALSE,"Matrix";#N/A,#N/A,FALSE,"Executive";#N/A,#N/A,FALSE,"Summary";#N/A,#N/A,FALSE,"Office1";#N/A,#N/A,FALSE,"Office2";#N/A,#N/A,FALSE,"Office3";#N/A,#N/A,FALSE,"Office4";#N/A,#N/A,FALSE,"Office5";#N/A,#N/A,FALSE,"Office6";#N/A,#N/A,FALSE,"Office7";#N/A,#N/A,FALSE,"Labor"}</definedName>
    <definedName name="kons">#REF!</definedName>
    <definedName name="KONT">#REF!</definedName>
    <definedName name="KONT11">#REF!</definedName>
    <definedName name="KONT12">#REF!</definedName>
    <definedName name="KONT21">#REF!</definedName>
    <definedName name="KONT22">#REF!</definedName>
    <definedName name="KONT31">#REF!</definedName>
    <definedName name="KONT32">#REF!</definedName>
    <definedName name="Korea">#REF!</definedName>
    <definedName name="Kp" localSheetId="31">#REF!</definedName>
    <definedName name="Kp">!#REF!</definedName>
    <definedName name="KPI" localSheetId="31">#REF!</definedName>
    <definedName name="KPI">!#REF!</definedName>
    <definedName name="KPI_Statistics">#REF!</definedName>
    <definedName name="KPIB" localSheetId="31">#REF!</definedName>
    <definedName name="KPIB">!#REF!</definedName>
    <definedName name="KPIT" localSheetId="31">#REF!</definedName>
    <definedName name="KPIT">!#REF!</definedName>
    <definedName name="KR" localSheetId="31">#REF!</definedName>
    <definedName name="KR">!#REF!</definedName>
    <definedName name="kreafas"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yk" localSheetId="31" hidden="1">{#N/A,#N/A,TRUE,"Cover";#N/A,#N/A,TRUE,"Conts";#N/A,#N/A,TRUE,"VOS";#N/A,#N/A,TRUE,"Warrington";#N/A,#N/A,TRUE,"Widnes"}</definedName>
    <definedName name="kryk" hidden="1">{#N/A,#N/A,TRUE,"Cover";#N/A,#N/A,TRUE,"Conts";#N/A,#N/A,TRUE,"VOS";#N/A,#N/A,TRUE,"Warrington";#N/A,#N/A,TRUE,"Widnes"}</definedName>
    <definedName name="ks" localSheetId="35" hidden="1">{#N/A,#N/A,FALSE,"COVER.XLS";#N/A,#N/A,FALSE,"RACT1.XLS";#N/A,#N/A,FALSE,"RACT2.XLS";#N/A,#N/A,FALSE,"ECCMP";#N/A,#N/A,FALSE,"WELDER.XLS"}</definedName>
    <definedName name="ks" localSheetId="37" hidden="1">{#N/A,#N/A,FALSE,"COVER.XLS";#N/A,#N/A,FALSE,"RACT1.XLS";#N/A,#N/A,FALSE,"RACT2.XLS";#N/A,#N/A,FALSE,"ECCMP";#N/A,#N/A,FALSE,"WELDER.XLS"}</definedName>
    <definedName name="ks" localSheetId="36" hidden="1">{#N/A,#N/A,FALSE,"COVER.XLS";#N/A,#N/A,FALSE,"RACT1.XLS";#N/A,#N/A,FALSE,"RACT2.XLS";#N/A,#N/A,FALSE,"ECCMP";#N/A,#N/A,FALSE,"WELDER.XLS"}</definedName>
    <definedName name="ks" localSheetId="33" hidden="1">{#N/A,#N/A,FALSE,"COVER.XLS";#N/A,#N/A,FALSE,"RACT1.XLS";#N/A,#N/A,FALSE,"RACT2.XLS";#N/A,#N/A,FALSE,"ECCMP";#N/A,#N/A,FALSE,"WELDER.XLS"}</definedName>
    <definedName name="ks" localSheetId="34" hidden="1">{#N/A,#N/A,FALSE,"COVER.XLS";#N/A,#N/A,FALSE,"RACT1.XLS";#N/A,#N/A,FALSE,"RACT2.XLS";#N/A,#N/A,FALSE,"ECCMP";#N/A,#N/A,FALSE,"WELDER.XLS"}</definedName>
    <definedName name="Ks" localSheetId="31">#REF!</definedName>
    <definedName name="ks" hidden="1">{#N/A,#N/A,FALSE,"COVER.XLS";#N/A,#N/A,FALSE,"RACT1.XLS";#N/A,#N/A,FALSE,"RACT2.XLS";#N/A,#N/A,FALSE,"ECCMP";#N/A,#N/A,FALSE,"WELDER.XLS"}</definedName>
    <definedName name="Ks___0" localSheetId="31">#REF!</definedName>
    <definedName name="Ks___0">!#REF!</definedName>
    <definedName name="Ks___13" localSheetId="31">#REF!</definedName>
    <definedName name="Ks___13">!#REF!</definedName>
    <definedName name="ksbn" localSheetId="35" hidden="1">{"'Sheet1'!$L$16"}</definedName>
    <definedName name="ksbn" localSheetId="37" hidden="1">{"'Sheet1'!$L$16"}</definedName>
    <definedName name="ksbn" localSheetId="36" hidden="1">{"'Sheet1'!$L$16"}</definedName>
    <definedName name="ksbn" localSheetId="33" hidden="1">{"'Sheet1'!$L$16"}</definedName>
    <definedName name="ksbn" localSheetId="34" hidden="1">{"'Sheet1'!$L$16"}</definedName>
    <definedName name="ksbn" localSheetId="31" hidden="1">{"'Sheet1'!$L$16"}</definedName>
    <definedName name="ksbn" hidden="1">{"'Sheet1'!$L$16"}</definedName>
    <definedName name="ksd" localSheetId="31">OFFSET(#REF!,-1,0)</definedName>
    <definedName name="ksd">OFFSET(!#REF!,-1,0)</definedName>
    <definedName name="kshn" localSheetId="35" hidden="1">{"'Sheet1'!$L$16"}</definedName>
    <definedName name="kshn" localSheetId="37" hidden="1">{"'Sheet1'!$L$16"}</definedName>
    <definedName name="kshn" localSheetId="36" hidden="1">{"'Sheet1'!$L$16"}</definedName>
    <definedName name="kshn" localSheetId="33" hidden="1">{"'Sheet1'!$L$16"}</definedName>
    <definedName name="kshn" localSheetId="34" hidden="1">{"'Sheet1'!$L$16"}</definedName>
    <definedName name="kshn" localSheetId="31" hidden="1">{"'Sheet1'!$L$16"}</definedName>
    <definedName name="kshn" hidden="1">{"'Sheet1'!$L$16"}</definedName>
    <definedName name="kshsv" localSheetId="35" hidden="1">{#N/A,#N/A,TRUE,"1842CWN0"}</definedName>
    <definedName name="kshsv" localSheetId="37" hidden="1">{#N/A,#N/A,TRUE,"1842CWN0"}</definedName>
    <definedName name="kshsv" localSheetId="36" hidden="1">{#N/A,#N/A,TRUE,"1842CWN0"}</definedName>
    <definedName name="kshsv" localSheetId="33" hidden="1">{#N/A,#N/A,TRUE,"1842CWN0"}</definedName>
    <definedName name="kshsv" localSheetId="34" hidden="1">{#N/A,#N/A,TRUE,"1842CWN0"}</definedName>
    <definedName name="kshsv" localSheetId="31" hidden="1">{#N/A,#N/A,TRUE,"1842CWN0"}</definedName>
    <definedName name="kshsv" hidden="1">{#N/A,#N/A,TRUE,"1842CWN0"}</definedName>
    <definedName name="kskk" localSheetId="35" hidden="1">{#N/A,#N/A,FALSE,"COVER.XLS";#N/A,#N/A,FALSE,"RACT1.XLS";#N/A,#N/A,FALSE,"RACT2.XLS";#N/A,#N/A,FALSE,"ECCMP";#N/A,#N/A,FALSE,"WELDER.XLS"}</definedName>
    <definedName name="kskk" localSheetId="37" hidden="1">{#N/A,#N/A,FALSE,"COVER.XLS";#N/A,#N/A,FALSE,"RACT1.XLS";#N/A,#N/A,FALSE,"RACT2.XLS";#N/A,#N/A,FALSE,"ECCMP";#N/A,#N/A,FALSE,"WELDER.XLS"}</definedName>
    <definedName name="kskk" localSheetId="36" hidden="1">{#N/A,#N/A,FALSE,"COVER.XLS";#N/A,#N/A,FALSE,"RACT1.XLS";#N/A,#N/A,FALSE,"RACT2.XLS";#N/A,#N/A,FALSE,"ECCMP";#N/A,#N/A,FALSE,"WELDER.XLS"}</definedName>
    <definedName name="kskk" localSheetId="33" hidden="1">{#N/A,#N/A,FALSE,"COVER.XLS";#N/A,#N/A,FALSE,"RACT1.XLS";#N/A,#N/A,FALSE,"RACT2.XLS";#N/A,#N/A,FALSE,"ECCMP";#N/A,#N/A,FALSE,"WELDER.XLS"}</definedName>
    <definedName name="kskk" localSheetId="34" hidden="1">{#N/A,#N/A,FALSE,"COVER.XLS";#N/A,#N/A,FALSE,"RACT1.XLS";#N/A,#N/A,FALSE,"RACT2.XLS";#N/A,#N/A,FALSE,"ECCMP";#N/A,#N/A,FALSE,"WELDER.XLS"}</definedName>
    <definedName name="kskk" localSheetId="31" hidden="1">{#N/A,#N/A,FALSE,"COVER.XLS";#N/A,#N/A,FALSE,"RACT1.XLS";#N/A,#N/A,FALSE,"RACT2.XLS";#N/A,#N/A,FALSE,"ECCMP";#N/A,#N/A,FALSE,"WELDER.XLS"}</definedName>
    <definedName name="kskk" hidden="1">{#N/A,#N/A,FALSE,"COVER.XLS";#N/A,#N/A,FALSE,"RACT1.XLS";#N/A,#N/A,FALSE,"RACT2.XLS";#N/A,#N/A,FALSE,"ECCMP";#N/A,#N/A,FALSE,"WELDER.XLS"}</definedName>
    <definedName name="ksls" localSheetId="35" hidden="1">{"'Sheet1'!$L$16"}</definedName>
    <definedName name="ksls" localSheetId="37" hidden="1">{"'Sheet1'!$L$16"}</definedName>
    <definedName name="ksls" localSheetId="36" hidden="1">{"'Sheet1'!$L$16"}</definedName>
    <definedName name="ksls" localSheetId="33" hidden="1">{"'Sheet1'!$L$16"}</definedName>
    <definedName name="ksls" localSheetId="34" hidden="1">{"'Sheet1'!$L$16"}</definedName>
    <definedName name="ksls" localSheetId="31" hidden="1">{"'Sheet1'!$L$16"}</definedName>
    <definedName name="ksls" hidden="1">{"'Sheet1'!$L$16"}</definedName>
    <definedName name="KTA">#REF!</definedName>
    <definedName name="KTB">#REF!</definedName>
    <definedName name="KTC">#REF!</definedName>
    <definedName name="ktf" hidden="1">#REF!</definedName>
    <definedName name="KTX">#REF!</definedName>
    <definedName name="kty" localSheetId="36" hidden="1">#REF!</definedName>
    <definedName name="kty" hidden="1">#REF!</definedName>
    <definedName name="kui" localSheetId="36" hidden="1">#REF!</definedName>
    <definedName name="kui" hidden="1">#REF!</definedName>
    <definedName name="kuik" localSheetId="35" hidden="1">{#N/A,#N/A,FALSE,"Cost Report";#N/A,#N/A,FALSE,"Qtly Summ.";#N/A,#N/A,FALSE,"Mar  Qtr";#N/A,#N/A,FALSE,"Report Summary"}</definedName>
    <definedName name="kuik" localSheetId="37" hidden="1">{#N/A,#N/A,FALSE,"Cost Report";#N/A,#N/A,FALSE,"Qtly Summ.";#N/A,#N/A,FALSE,"Mar  Qtr";#N/A,#N/A,FALSE,"Report Summary"}</definedName>
    <definedName name="kuik" localSheetId="36" hidden="1">{#N/A,#N/A,FALSE,"Cost Report";#N/A,#N/A,FALSE,"Qtly Summ.";#N/A,#N/A,FALSE,"Mar  Qtr";#N/A,#N/A,FALSE,"Report Summary"}</definedName>
    <definedName name="kuik" localSheetId="33" hidden="1">{#N/A,#N/A,FALSE,"Cost Report";#N/A,#N/A,FALSE,"Qtly Summ.";#N/A,#N/A,FALSE,"Mar  Qtr";#N/A,#N/A,FALSE,"Report Summary"}</definedName>
    <definedName name="kuik" localSheetId="34" hidden="1">{#N/A,#N/A,FALSE,"Cost Report";#N/A,#N/A,FALSE,"Qtly Summ.";#N/A,#N/A,FALSE,"Mar  Qtr";#N/A,#N/A,FALSE,"Report Summary"}</definedName>
    <definedName name="kuik" localSheetId="31" hidden="1">{#N/A,#N/A,FALSE,"Cost Report";#N/A,#N/A,FALSE,"Qtly Summ.";#N/A,#N/A,FALSE,"Mar  Qtr";#N/A,#N/A,FALSE,"Report Summary"}</definedName>
    <definedName name="kuik" hidden="1">{#N/A,#N/A,FALSE,"Cost Report";#N/A,#N/A,FALSE,"Qtly Summ.";#N/A,#N/A,FALSE,"Mar  Qtr";#N/A,#N/A,FALSE,"Report Summary"}</definedName>
    <definedName name="kukuk" localSheetId="31">#REF!</definedName>
    <definedName name="kukuk">!#REF!</definedName>
    <definedName name="kukuku" localSheetId="31">#REF!</definedName>
    <definedName name="kukuku">!#REF!</definedName>
    <definedName name="kukukuk" localSheetId="31">#REF!</definedName>
    <definedName name="kukukuk">!#REF!</definedName>
    <definedName name="kukuyk" localSheetId="31">#REF!</definedName>
    <definedName name="kukuyk">!#REF!</definedName>
    <definedName name="kukuykuy" localSheetId="31">#REF!</definedName>
    <definedName name="kukuykuy">!#REF!</definedName>
    <definedName name="KurFarki" localSheetId="31">#REF!</definedName>
    <definedName name="KurFarki">!#REF!</definedName>
    <definedName name="kuuu" localSheetId="35" hidden="1">{#N/A,#N/A,FALSE,"factura"}</definedName>
    <definedName name="kuuu" localSheetId="37" hidden="1">{#N/A,#N/A,FALSE,"factura"}</definedName>
    <definedName name="kuuu" localSheetId="36" hidden="1">{#N/A,#N/A,FALSE,"factura"}</definedName>
    <definedName name="kuuu" localSheetId="33" hidden="1">{#N/A,#N/A,FALSE,"factura"}</definedName>
    <definedName name="kuuu" localSheetId="34" hidden="1">{#N/A,#N/A,FALSE,"factura"}</definedName>
    <definedName name="kuuu" localSheetId="31" hidden="1">{#N/A,#N/A,FALSE,"factura"}</definedName>
    <definedName name="kuuu" hidden="1">{#N/A,#N/A,FALSE,"factura"}</definedName>
    <definedName name="kuuu_1" localSheetId="35" hidden="1">{#N/A,#N/A,FALSE,"factura"}</definedName>
    <definedName name="kuuu_1" localSheetId="37" hidden="1">{#N/A,#N/A,FALSE,"factura"}</definedName>
    <definedName name="kuuu_1" localSheetId="36" hidden="1">{#N/A,#N/A,FALSE,"factura"}</definedName>
    <definedName name="kuuu_1" localSheetId="33" hidden="1">{#N/A,#N/A,FALSE,"factura"}</definedName>
    <definedName name="kuuu_1" localSheetId="34" hidden="1">{#N/A,#N/A,FALSE,"factura"}</definedName>
    <definedName name="kuuu_1" localSheetId="31" hidden="1">{#N/A,#N/A,FALSE,"factura"}</definedName>
    <definedName name="kuuu_1" hidden="1">{#N/A,#N/A,FALSE,"factura"}</definedName>
    <definedName name="kuuu_2" localSheetId="35" hidden="1">{#N/A,#N/A,FALSE,"factura"}</definedName>
    <definedName name="kuuu_2" localSheetId="37" hidden="1">{#N/A,#N/A,FALSE,"factura"}</definedName>
    <definedName name="kuuu_2" localSheetId="36" hidden="1">{#N/A,#N/A,FALSE,"factura"}</definedName>
    <definedName name="kuuu_2" localSheetId="33" hidden="1">{#N/A,#N/A,FALSE,"factura"}</definedName>
    <definedName name="kuuu_2" localSheetId="34" hidden="1">{#N/A,#N/A,FALSE,"factura"}</definedName>
    <definedName name="kuuu_2" localSheetId="31" hidden="1">{#N/A,#N/A,FALSE,"factura"}</definedName>
    <definedName name="kuuu_2" hidden="1">{#N/A,#N/A,FALSE,"factura"}</definedName>
    <definedName name="kuuu_3" localSheetId="35" hidden="1">{#N/A,#N/A,FALSE,"factura"}</definedName>
    <definedName name="kuuu_3" localSheetId="37" hidden="1">{#N/A,#N/A,FALSE,"factura"}</definedName>
    <definedName name="kuuu_3" localSheetId="36" hidden="1">{#N/A,#N/A,FALSE,"factura"}</definedName>
    <definedName name="kuuu_3" localSheetId="33" hidden="1">{#N/A,#N/A,FALSE,"factura"}</definedName>
    <definedName name="kuuu_3" localSheetId="34" hidden="1">{#N/A,#N/A,FALSE,"factura"}</definedName>
    <definedName name="kuuu_3" localSheetId="31" hidden="1">{#N/A,#N/A,FALSE,"factura"}</definedName>
    <definedName name="kuuu_3" hidden="1">{#N/A,#N/A,FALSE,"factura"}</definedName>
    <definedName name="kuuu_4" localSheetId="35" hidden="1">{#N/A,#N/A,FALSE,"factura"}</definedName>
    <definedName name="kuuu_4" localSheetId="37" hidden="1">{#N/A,#N/A,FALSE,"factura"}</definedName>
    <definedName name="kuuu_4" localSheetId="36" hidden="1">{#N/A,#N/A,FALSE,"factura"}</definedName>
    <definedName name="kuuu_4" localSheetId="33" hidden="1">{#N/A,#N/A,FALSE,"factura"}</definedName>
    <definedName name="kuuu_4" localSheetId="34" hidden="1">{#N/A,#N/A,FALSE,"factura"}</definedName>
    <definedName name="kuuu_4" localSheetId="31" hidden="1">{#N/A,#N/A,FALSE,"factura"}</definedName>
    <definedName name="kuuu_4" hidden="1">{#N/A,#N/A,FALSE,"factura"}</definedName>
    <definedName name="kuuu_5" localSheetId="35" hidden="1">{#N/A,#N/A,FALSE,"factura"}</definedName>
    <definedName name="kuuu_5" localSheetId="37" hidden="1">{#N/A,#N/A,FALSE,"factura"}</definedName>
    <definedName name="kuuu_5" localSheetId="36" hidden="1">{#N/A,#N/A,FALSE,"factura"}</definedName>
    <definedName name="kuuu_5" localSheetId="33" hidden="1">{#N/A,#N/A,FALSE,"factura"}</definedName>
    <definedName name="kuuu_5" localSheetId="34" hidden="1">{#N/A,#N/A,FALSE,"factura"}</definedName>
    <definedName name="kuuu_5" localSheetId="31" hidden="1">{#N/A,#N/A,FALSE,"factura"}</definedName>
    <definedName name="kuuu_5" hidden="1">{#N/A,#N/A,FALSE,"factura"}</definedName>
    <definedName name="kuykuyk" localSheetId="31">#REF!</definedName>
    <definedName name="kuykuyk">!#REF!</definedName>
    <definedName name="kuykyuk" localSheetId="31">#REF!</definedName>
    <definedName name="kuykyuk">!#REF!</definedName>
    <definedName name="kuykyukyu" localSheetId="31">#REF!</definedName>
    <definedName name="kuykyukyu">!#REF!</definedName>
    <definedName name="kuyy" localSheetId="31">#REF!</definedName>
    <definedName name="kuyy">!#REF!</definedName>
    <definedName name="kv" localSheetId="35" hidden="1">{#N/A,#N/A,FALSE,"COVER1.XLS ";#N/A,#N/A,FALSE,"RACT1.XLS";#N/A,#N/A,FALSE,"RACT2.XLS";#N/A,#N/A,FALSE,"ECCMP";#N/A,#N/A,FALSE,"WELDER.XLS"}</definedName>
    <definedName name="kv" localSheetId="37" hidden="1">{#N/A,#N/A,FALSE,"COVER1.XLS ";#N/A,#N/A,FALSE,"RACT1.XLS";#N/A,#N/A,FALSE,"RACT2.XLS";#N/A,#N/A,FALSE,"ECCMP";#N/A,#N/A,FALSE,"WELDER.XLS"}</definedName>
    <definedName name="kv" localSheetId="36" hidden="1">{#N/A,#N/A,FALSE,"COVER1.XLS ";#N/A,#N/A,FALSE,"RACT1.XLS";#N/A,#N/A,FALSE,"RACT2.XLS";#N/A,#N/A,FALSE,"ECCMP";#N/A,#N/A,FALSE,"WELDER.XLS"}</definedName>
    <definedName name="kv" localSheetId="33" hidden="1">{#N/A,#N/A,FALSE,"COVER1.XLS ";#N/A,#N/A,FALSE,"RACT1.XLS";#N/A,#N/A,FALSE,"RACT2.XLS";#N/A,#N/A,FALSE,"ECCMP";#N/A,#N/A,FALSE,"WELDER.XLS"}</definedName>
    <definedName name="kv" localSheetId="34" hidden="1">{#N/A,#N/A,FALSE,"COVER1.XLS ";#N/A,#N/A,FALSE,"RACT1.XLS";#N/A,#N/A,FALSE,"RACT2.XLS";#N/A,#N/A,FALSE,"ECCMP";#N/A,#N/A,FALSE,"WELDER.XLS"}</definedName>
    <definedName name="kv" localSheetId="31" hidden="1">{#N/A,#N/A,FALSE,"COVER1.XLS ";#N/A,#N/A,FALSE,"RACT1.XLS";#N/A,#N/A,FALSE,"RACT2.XLS";#N/A,#N/A,FALSE,"ECCMP";#N/A,#N/A,FALSE,"WELDER.XLS"}</definedName>
    <definedName name="kv" hidden="1">{#N/A,#N/A,FALSE,"COVER1.XLS ";#N/A,#N/A,FALSE,"RACT1.XLS";#N/A,#N/A,FALSE,"RACT2.XLS";#N/A,#N/A,FALSE,"ECCMP";#N/A,#N/A,FALSE,"WELDER.XLS"}</definedName>
    <definedName name="kvs" localSheetId="35" hidden="1">{#N/A,#N/A,FALSE,"COVER1.XLS ";#N/A,#N/A,FALSE,"RACT1.XLS";#N/A,#N/A,FALSE,"RACT2.XLS";#N/A,#N/A,FALSE,"ECCMP";#N/A,#N/A,FALSE,"WELDER.XLS"}</definedName>
    <definedName name="kvs" localSheetId="37" hidden="1">{#N/A,#N/A,FALSE,"COVER1.XLS ";#N/A,#N/A,FALSE,"RACT1.XLS";#N/A,#N/A,FALSE,"RACT2.XLS";#N/A,#N/A,FALSE,"ECCMP";#N/A,#N/A,FALSE,"WELDER.XLS"}</definedName>
    <definedName name="kvs" localSheetId="36" hidden="1">{#N/A,#N/A,FALSE,"COVER1.XLS ";#N/A,#N/A,FALSE,"RACT1.XLS";#N/A,#N/A,FALSE,"RACT2.XLS";#N/A,#N/A,FALSE,"ECCMP";#N/A,#N/A,FALSE,"WELDER.XLS"}</definedName>
    <definedName name="kvs" localSheetId="33" hidden="1">{#N/A,#N/A,FALSE,"COVER1.XLS ";#N/A,#N/A,FALSE,"RACT1.XLS";#N/A,#N/A,FALSE,"RACT2.XLS";#N/A,#N/A,FALSE,"ECCMP";#N/A,#N/A,FALSE,"WELDER.XLS"}</definedName>
    <definedName name="kvs" localSheetId="34" hidden="1">{#N/A,#N/A,FALSE,"COVER1.XLS ";#N/A,#N/A,FALSE,"RACT1.XLS";#N/A,#N/A,FALSE,"RACT2.XLS";#N/A,#N/A,FALSE,"ECCMP";#N/A,#N/A,FALSE,"WELDER.XLS"}</definedName>
    <definedName name="kvs" localSheetId="31" hidden="1">{#N/A,#N/A,FALSE,"COVER1.XLS ";#N/A,#N/A,FALSE,"RACT1.XLS";#N/A,#N/A,FALSE,"RACT2.XLS";#N/A,#N/A,FALSE,"ECCMP";#N/A,#N/A,FALSE,"WELDER.XLS"}</definedName>
    <definedName name="kvs" hidden="1">{#N/A,#N/A,FALSE,"COVER1.XLS ";#N/A,#N/A,FALSE,"RACT1.XLS";#N/A,#N/A,FALSE,"RACT2.XLS";#N/A,#N/A,FALSE,"ECCMP";#N/A,#N/A,FALSE,"WELDER.XLS"}</definedName>
    <definedName name="kvv" localSheetId="35" hidden="1">{#N/A,#N/A,FALSE,"COVER.XLS";#N/A,#N/A,FALSE,"RACT1.XLS";#N/A,#N/A,FALSE,"RACT2.XLS";#N/A,#N/A,FALSE,"ECCMP";#N/A,#N/A,FALSE,"WELDER.XLS"}</definedName>
    <definedName name="kvv" localSheetId="37" hidden="1">{#N/A,#N/A,FALSE,"COVER.XLS";#N/A,#N/A,FALSE,"RACT1.XLS";#N/A,#N/A,FALSE,"RACT2.XLS";#N/A,#N/A,FALSE,"ECCMP";#N/A,#N/A,FALSE,"WELDER.XLS"}</definedName>
    <definedName name="kvv" localSheetId="36" hidden="1">{#N/A,#N/A,FALSE,"COVER.XLS";#N/A,#N/A,FALSE,"RACT1.XLS";#N/A,#N/A,FALSE,"RACT2.XLS";#N/A,#N/A,FALSE,"ECCMP";#N/A,#N/A,FALSE,"WELDER.XLS"}</definedName>
    <definedName name="kvv" localSheetId="33" hidden="1">{#N/A,#N/A,FALSE,"COVER.XLS";#N/A,#N/A,FALSE,"RACT1.XLS";#N/A,#N/A,FALSE,"RACT2.XLS";#N/A,#N/A,FALSE,"ECCMP";#N/A,#N/A,FALSE,"WELDER.XLS"}</definedName>
    <definedName name="kvv" localSheetId="34" hidden="1">{#N/A,#N/A,FALSE,"COVER.XLS";#N/A,#N/A,FALSE,"RACT1.XLS";#N/A,#N/A,FALSE,"RACT2.XLS";#N/A,#N/A,FALSE,"ECCMP";#N/A,#N/A,FALSE,"WELDER.XLS"}</definedName>
    <definedName name="kvv" localSheetId="31" hidden="1">{#N/A,#N/A,FALSE,"COVER.XLS";#N/A,#N/A,FALSE,"RACT1.XLS";#N/A,#N/A,FALSE,"RACT2.XLS";#N/A,#N/A,FALSE,"ECCMP";#N/A,#N/A,FALSE,"WELDER.XLS"}</definedName>
    <definedName name="kvv" hidden="1">{#N/A,#N/A,FALSE,"COVER.XLS";#N/A,#N/A,FALSE,"RACT1.XLS";#N/A,#N/A,FALSE,"RACT2.XLS";#N/A,#N/A,FALSE,"ECCMP";#N/A,#N/A,FALSE,"WELDER.XLS"}</definedName>
    <definedName name="KW">#REF!</definedName>
    <definedName name="kx">#REF!</definedName>
    <definedName name="kyd.Dim.01." hidden="1">"currency"</definedName>
    <definedName name="kyd.Dim.02." hidden="1">"currency"</definedName>
    <definedName name="kyd.ElementType.01." hidden="1">3</definedName>
    <definedName name="kyd.ElementType.02." hidden="1">3</definedName>
    <definedName name="kyd.MemoSortHide." hidden="1">FALSE</definedName>
    <definedName name="kyd.NumLevels.01." hidden="1">999</definedName>
    <definedName name="kyd.NumLevels.02." hidden="1">999</definedName>
    <definedName name="kyd.ParentName.01." hidden="1">"AUD"</definedName>
    <definedName name="kyd.ParentName.02." hidden="1">"AUD"</definedName>
    <definedName name="kyd.PreScreenData." hidden="1">FALSE</definedName>
    <definedName name="kyd.PrintMemo." hidden="1">FALSE</definedName>
    <definedName name="kyd.PrintParent.01." hidden="1">TRUE</definedName>
    <definedName name="kyd.PrintParent.02." hidden="1">TRUE</definedName>
    <definedName name="kyd.PrintStdWhen." hidden="1">3</definedName>
    <definedName name="kyd.SaveAsFile." hidden="1">FALSE</definedName>
    <definedName name="kyd.SaveMemo." hidden="1">FALSE</definedName>
    <definedName name="kyd.SelectString.01." hidden="1">"*"</definedName>
    <definedName name="kyd.SelectString.02." hidden="1">"*"</definedName>
    <definedName name="kyd.StdSortHide." hidden="1">FALSE</definedName>
    <definedName name="kyd.StopRow." hidden="1">16384</definedName>
    <definedName name="kyd.WriteMemWhenOptn." hidden="1">3</definedName>
    <definedName name="KYSTH" localSheetId="31" hidden="1">{#N/A,#N/A,TRUE,"Cover";#N/A,#N/A,TRUE,"Conts";#N/A,#N/A,TRUE,"VOS";#N/A,#N/A,TRUE,"Warrington";#N/A,#N/A,TRUE,"Widnes"}</definedName>
    <definedName name="KYSTH" hidden="1">{#N/A,#N/A,TRUE,"Cover";#N/A,#N/A,TRUE,"Conts";#N/A,#N/A,TRUE,"VOS";#N/A,#N/A,TRUE,"Warrington";#N/A,#N/A,TRUE,"Widnes"}</definedName>
    <definedName name="kyukuy" localSheetId="31">#REF!</definedName>
    <definedName name="kyukuy">!#REF!</definedName>
    <definedName name="kyukuykuy" localSheetId="31">#REF!</definedName>
    <definedName name="kyukuykuy">!#REF!</definedName>
    <definedName name="kyukyu" localSheetId="31">#REF!</definedName>
    <definedName name="kyukyu">!#REF!</definedName>
    <definedName name="kyukyuk" localSheetId="31">#REF!</definedName>
    <definedName name="kyukyuk">!#REF!</definedName>
    <definedName name="kyukyukyukyu" localSheetId="31">#REF!</definedName>
    <definedName name="kyukyukyukyu">!#REF!</definedName>
    <definedName name="kz">#REF!</definedName>
    <definedName name="L"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 localSheetId="37" hidden="1">{#N/A,#N/A,TRUE,"FACTS";"DWGLIST",#N/A,TRUE,"DWGS"}</definedName>
    <definedName name="l" localSheetId="32" hidden="1">{#N/A,#N/A,TRUE,"FACTS";"DWGLIST",#N/A,TRUE,"DWGS"}</definedName>
    <definedName name="l" localSheetId="21" hidden="1">{#N/A,#N/A,TRUE,"FACTS";"DWGLIST",#N/A,TRUE,"DWGS"}</definedName>
    <definedName name="L"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 localSheetId="31">#REF!</definedName>
    <definedName name="L"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C">#REF!</definedName>
    <definedName name="L.Sociales" localSheetId="31">#REF!</definedName>
    <definedName name="L.Sociales">!#REF!</definedName>
    <definedName name="L___0" localSheetId="31">#REF!</definedName>
    <definedName name="L___0">!#REF!</definedName>
    <definedName name="L___13" localSheetId="31">#REF!</definedName>
    <definedName name="L___13">!#REF!</definedName>
    <definedName name="L_12345" localSheetId="31">#REF!</definedName>
    <definedName name="L_12345">!#REF!</definedName>
    <definedName name="L_22" localSheetId="31">#REF!</definedName>
    <definedName name="L_22">!#REF!</definedName>
    <definedName name="L_NATURALEZA">#REF!</definedName>
    <definedName name="L_Tiling" localSheetId="31">#REF!</definedName>
    <definedName name="L_Tiling">!#REF!</definedName>
    <definedName name="L_x" localSheetId="31">#REF!</definedName>
    <definedName name="L_x">!#REF!</definedName>
    <definedName name="L_x1f" localSheetId="31">#REF!</definedName>
    <definedName name="L_x1f">!#REF!</definedName>
    <definedName name="L_z" localSheetId="31">#REF!</definedName>
    <definedName name="L_z">!#REF!</definedName>
    <definedName name="L_z1f" localSheetId="31">#REF!</definedName>
    <definedName name="L_z1f">!#REF!</definedName>
    <definedName name="L1_">#REF!</definedName>
    <definedName name="L1x_m" localSheetId="31">#REF!</definedName>
    <definedName name="L1x_m">!#REF!</definedName>
    <definedName name="L2_">#REF!</definedName>
    <definedName name="L3_">#REF!</definedName>
    <definedName name="L4_">#REF!</definedName>
    <definedName name="L5_">#REF!</definedName>
    <definedName name="l9p0" localSheetId="35" hidden="1">#REF!</definedName>
    <definedName name="l9p0" localSheetId="33" hidden="1">#REF!</definedName>
    <definedName name="l9p0" localSheetId="34" hidden="1">#REF!</definedName>
    <definedName name="l9p0" hidden="1">#REF!</definedName>
    <definedName name="LA" localSheetId="31">#REF!</definedName>
    <definedName name="LA">!#REF!</definedName>
    <definedName name="La_Quinua">#REF!</definedName>
    <definedName name="La_Quinua_DSubt">#REF!</definedName>
    <definedName name="La_Quinua_DSup">#REF!</definedName>
    <definedName name="La_Quinua_Marylin">#REF!</definedName>
    <definedName name="La_Quinua_Sur_DSubt">#REF!</definedName>
    <definedName name="La_Quinua_Sur_DSup">#REF!</definedName>
    <definedName name="LA_S1" localSheetId="31">#REF!</definedName>
    <definedName name="LA_S1">!#REF!</definedName>
    <definedName name="laa" localSheetId="31">#REF!</definedName>
    <definedName name="laa">!#REF!</definedName>
    <definedName name="lab" localSheetId="31">#REF!</definedName>
    <definedName name="lab">!#REF!</definedName>
    <definedName name="LABOCLINICO" localSheetId="35" hidden="1">{#N/A,#N/A,FALSE,"Aging Summary";#N/A,#N/A,FALSE,"Ratio Analysis";#N/A,#N/A,FALSE,"Test 120 Day Accts";#N/A,#N/A,FALSE,"Tickmarks"}</definedName>
    <definedName name="LABOCLINICO" localSheetId="37" hidden="1">{#N/A,#N/A,FALSE,"Aging Summary";#N/A,#N/A,FALSE,"Ratio Analysis";#N/A,#N/A,FALSE,"Test 120 Day Accts";#N/A,#N/A,FALSE,"Tickmarks"}</definedName>
    <definedName name="LABOCLINICO" localSheetId="36" hidden="1">{#N/A,#N/A,FALSE,"Aging Summary";#N/A,#N/A,FALSE,"Ratio Analysis";#N/A,#N/A,FALSE,"Test 120 Day Accts";#N/A,#N/A,FALSE,"Tickmarks"}</definedName>
    <definedName name="LABOCLINICO" localSheetId="33" hidden="1">{#N/A,#N/A,FALSE,"Aging Summary";#N/A,#N/A,FALSE,"Ratio Analysis";#N/A,#N/A,FALSE,"Test 120 Day Accts";#N/A,#N/A,FALSE,"Tickmarks"}</definedName>
    <definedName name="LABOCLINICO" localSheetId="34" hidden="1">{#N/A,#N/A,FALSE,"Aging Summary";#N/A,#N/A,FALSE,"Ratio Analysis";#N/A,#N/A,FALSE,"Test 120 Day Accts";#N/A,#N/A,FALSE,"Tickmarks"}</definedName>
    <definedName name="LABOCLINICO" localSheetId="31" hidden="1">{#N/A,#N/A,FALSE,"Aging Summary";#N/A,#N/A,FALSE,"Ratio Analysis";#N/A,#N/A,FALSE,"Test 120 Day Accts";#N/A,#N/A,FALSE,"Tickmarks"}</definedName>
    <definedName name="LABOCLINICO" hidden="1">{#N/A,#N/A,FALSE,"Aging Summary";#N/A,#N/A,FALSE,"Ratio Analysis";#N/A,#N/A,FALSE,"Test 120 Day Accts";#N/A,#N/A,FALSE,"Tickmarks"}</definedName>
    <definedName name="LABOCLINICO1" localSheetId="35" hidden="1">{#N/A,#N/A,FALSE,"Aging Summary";#N/A,#N/A,FALSE,"Ratio Analysis";#N/A,#N/A,FALSE,"Test 120 Day Accts";#N/A,#N/A,FALSE,"Tickmarks"}</definedName>
    <definedName name="LABOCLINICO1" localSheetId="37" hidden="1">{#N/A,#N/A,FALSE,"Aging Summary";#N/A,#N/A,FALSE,"Ratio Analysis";#N/A,#N/A,FALSE,"Test 120 Day Accts";#N/A,#N/A,FALSE,"Tickmarks"}</definedName>
    <definedName name="LABOCLINICO1" localSheetId="36" hidden="1">{#N/A,#N/A,FALSE,"Aging Summary";#N/A,#N/A,FALSE,"Ratio Analysis";#N/A,#N/A,FALSE,"Test 120 Day Accts";#N/A,#N/A,FALSE,"Tickmarks"}</definedName>
    <definedName name="LABOCLINICO1" localSheetId="33" hidden="1">{#N/A,#N/A,FALSE,"Aging Summary";#N/A,#N/A,FALSE,"Ratio Analysis";#N/A,#N/A,FALSE,"Test 120 Day Accts";#N/A,#N/A,FALSE,"Tickmarks"}</definedName>
    <definedName name="LABOCLINICO1" localSheetId="34" hidden="1">{#N/A,#N/A,FALSE,"Aging Summary";#N/A,#N/A,FALSE,"Ratio Analysis";#N/A,#N/A,FALSE,"Test 120 Day Accts";#N/A,#N/A,FALSE,"Tickmarks"}</definedName>
    <definedName name="LABOCLINICO1" localSheetId="31" hidden="1">{#N/A,#N/A,FALSE,"Aging Summary";#N/A,#N/A,FALSE,"Ratio Analysis";#N/A,#N/A,FALSE,"Test 120 Day Accts";#N/A,#N/A,FALSE,"Tickmarks"}</definedName>
    <definedName name="LABOCLINICO1" hidden="1">{#N/A,#N/A,FALSE,"Aging Summary";#N/A,#N/A,FALSE,"Ratio Analysis";#N/A,#N/A,FALSE,"Test 120 Day Accts";#N/A,#N/A,FALSE,"Tickmarks"}</definedName>
    <definedName name="LABOR" localSheetId="31">#REF!</definedName>
    <definedName name="LABOR">!#REF!</definedName>
    <definedName name="LABOR_C">#REF!</definedName>
    <definedName name="LABOR_PROD">#REF!</definedName>
    <definedName name="LABOR1">#REF!</definedName>
    <definedName name="labores" localSheetId="31">#REF!</definedName>
    <definedName name="labores">!#REF!</definedName>
    <definedName name="Labores_Codiciada" localSheetId="31">#REF!</definedName>
    <definedName name="Labores_Codiciada">!#REF!</definedName>
    <definedName name="LABORES_MANTO_ITALIA" localSheetId="31">#REF!</definedName>
    <definedName name="LABORES_MANTO_ITALIA">!#REF!</definedName>
    <definedName name="LABORES1" localSheetId="31">#REF!</definedName>
    <definedName name="LABORES1">!#REF!</definedName>
    <definedName name="Labour">#REF!</definedName>
    <definedName name="labouroper">#REF!</definedName>
    <definedName name="laboursuper">#REF!</definedName>
    <definedName name="Labs" localSheetId="35"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36"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33"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34"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3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ca">#REF!</definedName>
    <definedName name="ladrillokk">#REF!</definedName>
    <definedName name="LAJ" localSheetId="35" hidden="1">{#N/A,#N/A,FALSE,"WBS 1.06";#N/A,#N/A,FALSE,"WBS 1.14";#N/A,#N/A,FALSE,"WBS 1.17";#N/A,#N/A,FALSE,"WBS 1.18"}</definedName>
    <definedName name="LAJ" localSheetId="37" hidden="1">{#N/A,#N/A,FALSE,"WBS 1.06";#N/A,#N/A,FALSE,"WBS 1.14";#N/A,#N/A,FALSE,"WBS 1.17";#N/A,#N/A,FALSE,"WBS 1.18"}</definedName>
    <definedName name="LAJ" localSheetId="36" hidden="1">{#N/A,#N/A,FALSE,"WBS 1.06";#N/A,#N/A,FALSE,"WBS 1.14";#N/A,#N/A,FALSE,"WBS 1.17";#N/A,#N/A,FALSE,"WBS 1.18"}</definedName>
    <definedName name="LAJ" localSheetId="33" hidden="1">{#N/A,#N/A,FALSE,"WBS 1.06";#N/A,#N/A,FALSE,"WBS 1.14";#N/A,#N/A,FALSE,"WBS 1.17";#N/A,#N/A,FALSE,"WBS 1.18"}</definedName>
    <definedName name="LAJ" localSheetId="34" hidden="1">{#N/A,#N/A,FALSE,"WBS 1.06";#N/A,#N/A,FALSE,"WBS 1.14";#N/A,#N/A,FALSE,"WBS 1.17";#N/A,#N/A,FALSE,"WBS 1.18"}</definedName>
    <definedName name="LAJ" localSheetId="31" hidden="1">{#N/A,#N/A,FALSE,"WBS 1.06";#N/A,#N/A,FALSE,"WBS 1.14";#N/A,#N/A,FALSE,"WBS 1.17";#N/A,#N/A,FALSE,"WBS 1.18"}</definedName>
    <definedName name="LAJ" hidden="1">{#N/A,#N/A,FALSE,"WBS 1.06";#N/A,#N/A,FALSE,"WBS 1.14";#N/A,#N/A,FALSE,"WBS 1.17";#N/A,#N/A,FALSE,"WBS 1.18"}</definedName>
    <definedName name="Lambda">2/12</definedName>
    <definedName name="LAMCA" localSheetId="31">#REF!</definedName>
    <definedName name="LAMCA">!#REF!</definedName>
    <definedName name="LAMP" localSheetId="31">#REF!</definedName>
    <definedName name="LAMP">!#REF!</definedName>
    <definedName name="LAMP___0" localSheetId="31">#REF!</definedName>
    <definedName name="LAMP___0">!#REF!</definedName>
    <definedName name="LAMP___13" localSheetId="31">#REF!</definedName>
    <definedName name="LAMP___13">!#REF!</definedName>
    <definedName name="lampara">#REF!</definedName>
    <definedName name="Lampara_150W">#REF!</definedName>
    <definedName name="lancelot" localSheetId="35" hidden="1">{#N/A,#N/A,FALSE,"Final";#N/A,#N/A,FALSE,"PBI Anual";#N/A,#N/A,FALSE,"PBI 95-96";#N/A,#N/A,FALSE,"Gasto Agregado";#N/A,#N/A,FALSE,"Gob. Central";#N/A,#N/A,FALSE,"Bza. Pagos";#N/A,#N/A,FALSE,"Bza. Comercial";#N/A,#N/A,FALSE,"IPC vs DEV"}</definedName>
    <definedName name="lancelot" localSheetId="37" hidden="1">{#N/A,#N/A,FALSE,"Final";#N/A,#N/A,FALSE,"PBI Anual";#N/A,#N/A,FALSE,"PBI 95-96";#N/A,#N/A,FALSE,"Gasto Agregado";#N/A,#N/A,FALSE,"Gob. Central";#N/A,#N/A,FALSE,"Bza. Pagos";#N/A,#N/A,FALSE,"Bza. Comercial";#N/A,#N/A,FALSE,"IPC vs DEV"}</definedName>
    <definedName name="lancelot" localSheetId="36" hidden="1">{#N/A,#N/A,FALSE,"Final";#N/A,#N/A,FALSE,"PBI Anual";#N/A,#N/A,FALSE,"PBI 95-96";#N/A,#N/A,FALSE,"Gasto Agregado";#N/A,#N/A,FALSE,"Gob. Central";#N/A,#N/A,FALSE,"Bza. Pagos";#N/A,#N/A,FALSE,"Bza. Comercial";#N/A,#N/A,FALSE,"IPC vs DEV"}</definedName>
    <definedName name="lancelot" localSheetId="33" hidden="1">{#N/A,#N/A,FALSE,"Final";#N/A,#N/A,FALSE,"PBI Anual";#N/A,#N/A,FALSE,"PBI 95-96";#N/A,#N/A,FALSE,"Gasto Agregado";#N/A,#N/A,FALSE,"Gob. Central";#N/A,#N/A,FALSE,"Bza. Pagos";#N/A,#N/A,FALSE,"Bza. Comercial";#N/A,#N/A,FALSE,"IPC vs DEV"}</definedName>
    <definedName name="lancelot" localSheetId="34" hidden="1">{#N/A,#N/A,FALSE,"Final";#N/A,#N/A,FALSE,"PBI Anual";#N/A,#N/A,FALSE,"PBI 95-96";#N/A,#N/A,FALSE,"Gasto Agregado";#N/A,#N/A,FALSE,"Gob. Central";#N/A,#N/A,FALSE,"Bza. Pagos";#N/A,#N/A,FALSE,"Bza. Comercial";#N/A,#N/A,FALSE,"IPC vs DEV"}</definedName>
    <definedName name="lancelot" localSheetId="31" hidden="1">{#N/A,#N/A,FALSE,"Final";#N/A,#N/A,FALSE,"PBI Anual";#N/A,#N/A,FALSE,"PBI 95-96";#N/A,#N/A,FALSE,"Gasto Agregado";#N/A,#N/A,FALSE,"Gob. Central";#N/A,#N/A,FALSE,"Bza. Pagos";#N/A,#N/A,FALSE,"Bza. Comercial";#N/A,#N/A,FALSE,"IPC vs DEV"}</definedName>
    <definedName name="lancelot" hidden="1">{#N/A,#N/A,FALSE,"Final";#N/A,#N/A,FALSE,"PBI Anual";#N/A,#N/A,FALSE,"PBI 95-96";#N/A,#N/A,FALSE,"Gasto Agregado";#N/A,#N/A,FALSE,"Gob. Central";#N/A,#N/A,FALSE,"Bza. Pagos";#N/A,#N/A,FALSE,"Bza. Comercial";#N/A,#N/A,FALSE,"IPC vs DEV"}</definedName>
    <definedName name="LandH">#REF!</definedName>
    <definedName name="LandHadj">#REF!</definedName>
    <definedName name="lang">#REF!</definedName>
    <definedName name="langson" localSheetId="35" hidden="1">{"'Sheet1'!$L$16"}</definedName>
    <definedName name="langson" localSheetId="37" hidden="1">{"'Sheet1'!$L$16"}</definedName>
    <definedName name="langson" localSheetId="36" hidden="1">{"'Sheet1'!$L$16"}</definedName>
    <definedName name="langson" localSheetId="33" hidden="1">{"'Sheet1'!$L$16"}</definedName>
    <definedName name="langson" localSheetId="34" hidden="1">{"'Sheet1'!$L$16"}</definedName>
    <definedName name="langson" localSheetId="31" hidden="1">{"'Sheet1'!$L$16"}</definedName>
    <definedName name="langson" hidden="1">{"'Sheet1'!$L$16"}</definedName>
    <definedName name="LANTAS_C_H" localSheetId="31">#REF!</definedName>
    <definedName name="LANTAS_C_H">!#REF!</definedName>
    <definedName name="LAP" localSheetId="35" hidden="1">{#N/A,#N/A,FALSE,"SumD";#N/A,#N/A,FALSE,"ElecD";#N/A,#N/A,FALSE,"MechD";#N/A,#N/A,FALSE,"GeotD";#N/A,#N/A,FALSE,"PrcsD";#N/A,#N/A,FALSE,"TunnD";#N/A,#N/A,FALSE,"CivlD";#N/A,#N/A,FALSE,"NtwkD";#N/A,#N/A,FALSE,"EstgD";#N/A,#N/A,FALSE,"PEngD"}</definedName>
    <definedName name="LAP" localSheetId="37" hidden="1">{#N/A,#N/A,FALSE,"SumD";#N/A,#N/A,FALSE,"ElecD";#N/A,#N/A,FALSE,"MechD";#N/A,#N/A,FALSE,"GeotD";#N/A,#N/A,FALSE,"PrcsD";#N/A,#N/A,FALSE,"TunnD";#N/A,#N/A,FALSE,"CivlD";#N/A,#N/A,FALSE,"NtwkD";#N/A,#N/A,FALSE,"EstgD";#N/A,#N/A,FALSE,"PEngD"}</definedName>
    <definedName name="LAP" localSheetId="36" hidden="1">{#N/A,#N/A,FALSE,"SumD";#N/A,#N/A,FALSE,"ElecD";#N/A,#N/A,FALSE,"MechD";#N/A,#N/A,FALSE,"GeotD";#N/A,#N/A,FALSE,"PrcsD";#N/A,#N/A,FALSE,"TunnD";#N/A,#N/A,FALSE,"CivlD";#N/A,#N/A,FALSE,"NtwkD";#N/A,#N/A,FALSE,"EstgD";#N/A,#N/A,FALSE,"PEngD"}</definedName>
    <definedName name="LAP" localSheetId="33" hidden="1">{#N/A,#N/A,FALSE,"SumD";#N/A,#N/A,FALSE,"ElecD";#N/A,#N/A,FALSE,"MechD";#N/A,#N/A,FALSE,"GeotD";#N/A,#N/A,FALSE,"PrcsD";#N/A,#N/A,FALSE,"TunnD";#N/A,#N/A,FALSE,"CivlD";#N/A,#N/A,FALSE,"NtwkD";#N/A,#N/A,FALSE,"EstgD";#N/A,#N/A,FALSE,"PEngD"}</definedName>
    <definedName name="LAP" localSheetId="34" hidden="1">{#N/A,#N/A,FALSE,"SumD";#N/A,#N/A,FALSE,"ElecD";#N/A,#N/A,FALSE,"MechD";#N/A,#N/A,FALSE,"GeotD";#N/A,#N/A,FALSE,"PrcsD";#N/A,#N/A,FALSE,"TunnD";#N/A,#N/A,FALSE,"CivlD";#N/A,#N/A,FALSE,"NtwkD";#N/A,#N/A,FALSE,"EstgD";#N/A,#N/A,FALSE,"PEngD"}</definedName>
    <definedName name="LAP" localSheetId="31" hidden="1">{#N/A,#N/A,FALSE,"SumD";#N/A,#N/A,FALSE,"ElecD";#N/A,#N/A,FALSE,"MechD";#N/A,#N/A,FALSE,"GeotD";#N/A,#N/A,FALSE,"PrcsD";#N/A,#N/A,FALSE,"TunnD";#N/A,#N/A,FALSE,"CivlD";#N/A,#N/A,FALSE,"NtwkD";#N/A,#N/A,FALSE,"EstgD";#N/A,#N/A,FALSE,"PEngD"}</definedName>
    <definedName name="LAP" hidden="1">{#N/A,#N/A,FALSE,"SumD";#N/A,#N/A,FALSE,"ElecD";#N/A,#N/A,FALSE,"MechD";#N/A,#N/A,FALSE,"GeotD";#N/A,#N/A,FALSE,"PrcsD";#N/A,#N/A,FALSE,"TunnD";#N/A,#N/A,FALSE,"CivlD";#N/A,#N/A,FALSE,"NtwkD";#N/A,#N/A,FALSE,"EstgD";#N/A,#N/A,FALSE,"PEngD"}</definedName>
    <definedName name="LAQArch" localSheetId="31">#REF!</definedName>
    <definedName name="LAQArch">!#REF!</definedName>
    <definedName name="LAQConc" localSheetId="31">#REF!</definedName>
    <definedName name="LAQConc">!#REF!</definedName>
    <definedName name="LAQElcond" localSheetId="31">#REF!</definedName>
    <definedName name="LAQElcond">!#REF!</definedName>
    <definedName name="LAQEleqt" localSheetId="31">#REF!</definedName>
    <definedName name="LAQEleqt">!#REF!</definedName>
    <definedName name="LAQElwire" localSheetId="31">#REF!</definedName>
    <definedName name="LAQElwire">!#REF!</definedName>
    <definedName name="LAQExcav" localSheetId="31">#REF!</definedName>
    <definedName name="LAQExcav">!#REF!</definedName>
    <definedName name="LAQInstr" localSheetId="31">#REF!</definedName>
    <definedName name="LAQInstr">!#REF!</definedName>
    <definedName name="LAQMech" localSheetId="31">#REF!</definedName>
    <definedName name="LAQMech">!#REF!</definedName>
    <definedName name="LAQPipe" localSheetId="31">#REF!</definedName>
    <definedName name="LAQPipe">!#REF!</definedName>
    <definedName name="LAQRfsid" localSheetId="31">#REF!</definedName>
    <definedName name="LAQRfsid">!#REF!</definedName>
    <definedName name="LAQSite" localSheetId="31">#REF!</definedName>
    <definedName name="LAQSite">!#REF!</definedName>
    <definedName name="LAQSteel" localSheetId="31">#REF!</definedName>
    <definedName name="LAQSteel">!#REF!</definedName>
    <definedName name="LAQTanks" localSheetId="31">#REF!</definedName>
    <definedName name="LAQTanks">!#REF!</definedName>
    <definedName name="Largo" localSheetId="31">#REF!</definedName>
    <definedName name="Largo">!#REF!</definedName>
    <definedName name="LARRASTRE4SDR41MCONTRA" localSheetId="31">#REF!</definedName>
    <definedName name="LARRASTRE4SDR41MCONTRA">!#REF!</definedName>
    <definedName name="LARRASTRE6SDR41MCONTRA" localSheetId="31">#REF!</definedName>
    <definedName name="LARRASTRE6SDR41MCONTRA">!#REF!</definedName>
    <definedName name="LAS1___0">NA()</definedName>
    <definedName name="LAS1___0___0">NA()</definedName>
    <definedName name="LAS2___0">NA()</definedName>
    <definedName name="LAS2___0___0">NA()</definedName>
    <definedName name="LASOURCE">#REF!</definedName>
    <definedName name="lasource1">#REF!</definedName>
    <definedName name="LAST">#REF!</definedName>
    <definedName name="Last_Row">#N/A</definedName>
    <definedName name="lastre">#REF!</definedName>
    <definedName name="LastSaved" localSheetId="31">#REF!</definedName>
    <definedName name="LastSaved">!#REF!</definedName>
    <definedName name="LATINAM">#REF!</definedName>
    <definedName name="latinam1">#REF!</definedName>
    <definedName name="laui" localSheetId="35" hidden="1">{#N/A,#N/A,FALSE,"US$";#N/A,#N/A,FALSE,"SUMMARY";#N/A,#N/A,FALSE,"DET.SUMM";#N/A,#N/A,FALSE,"BACK-UP";#N/A,#N/A,FALSE,"INDIRECTS"}</definedName>
    <definedName name="laui" localSheetId="37" hidden="1">{#N/A,#N/A,FALSE,"US$";#N/A,#N/A,FALSE,"SUMMARY";#N/A,#N/A,FALSE,"DET.SUMM";#N/A,#N/A,FALSE,"BACK-UP";#N/A,#N/A,FALSE,"INDIRECTS"}</definedName>
    <definedName name="laui" localSheetId="36" hidden="1">{#N/A,#N/A,FALSE,"US$";#N/A,#N/A,FALSE,"SUMMARY";#N/A,#N/A,FALSE,"DET.SUMM";#N/A,#N/A,FALSE,"BACK-UP";#N/A,#N/A,FALSE,"INDIRECTS"}</definedName>
    <definedName name="laui" localSheetId="33" hidden="1">{#N/A,#N/A,FALSE,"US$";#N/A,#N/A,FALSE,"SUMMARY";#N/A,#N/A,FALSE,"DET.SUMM";#N/A,#N/A,FALSE,"BACK-UP";#N/A,#N/A,FALSE,"INDIRECTS"}</definedName>
    <definedName name="laui" localSheetId="34" hidden="1">{#N/A,#N/A,FALSE,"US$";#N/A,#N/A,FALSE,"SUMMARY";#N/A,#N/A,FALSE,"DET.SUMM";#N/A,#N/A,FALSE,"BACK-UP";#N/A,#N/A,FALSE,"INDIRECTS"}</definedName>
    <definedName name="laui" localSheetId="31" hidden="1">{#N/A,#N/A,FALSE,"US$";#N/A,#N/A,FALSE,"SUMMARY";#N/A,#N/A,FALSE,"DET.SUMM";#N/A,#N/A,FALSE,"BACK-UP";#N/A,#N/A,FALSE,"INDIRECTS"}</definedName>
    <definedName name="laui" hidden="1">{#N/A,#N/A,FALSE,"US$";#N/A,#N/A,FALSE,"SUMMARY";#N/A,#N/A,FALSE,"DET.SUMM";#N/A,#N/A,FALSE,"BACK-UP";#N/A,#N/A,FALSE,"INDIRECTS"}</definedName>
    <definedName name="lauio" localSheetId="35" hidden="1">{#N/A,#N/A,FALSE,"TEC-01";#N/A,#N/A,FALSE,"TEC - 02";#N/A,#N/A,FALSE,"TEC - 03";#N/A,#N/A,FALSE,"TEC - 04";#N/A,#N/A,FALSE,"TEC-07";#N/A,#N/A,FALSE,"TEC-08";#N/A,#N/A,FALSE,"TEC - 09A";#N/A,#N/A,FALSE,"TEC - 09B";#N/A,#N/A,FALSE,"TEC - 09C";#N/A,#N/A,FALSE,"TEC - 10";#N/A,#N/A,FALSE,"TEC-11"}</definedName>
    <definedName name="lauio" localSheetId="37" hidden="1">{#N/A,#N/A,FALSE,"TEC-01";#N/A,#N/A,FALSE,"TEC - 02";#N/A,#N/A,FALSE,"TEC - 03";#N/A,#N/A,FALSE,"TEC - 04";#N/A,#N/A,FALSE,"TEC-07";#N/A,#N/A,FALSE,"TEC-08";#N/A,#N/A,FALSE,"TEC - 09A";#N/A,#N/A,FALSE,"TEC - 09B";#N/A,#N/A,FALSE,"TEC - 09C";#N/A,#N/A,FALSE,"TEC - 10";#N/A,#N/A,FALSE,"TEC-11"}</definedName>
    <definedName name="lauio" localSheetId="36" hidden="1">{#N/A,#N/A,FALSE,"TEC-01";#N/A,#N/A,FALSE,"TEC - 02";#N/A,#N/A,FALSE,"TEC - 03";#N/A,#N/A,FALSE,"TEC - 04";#N/A,#N/A,FALSE,"TEC-07";#N/A,#N/A,FALSE,"TEC-08";#N/A,#N/A,FALSE,"TEC - 09A";#N/A,#N/A,FALSE,"TEC - 09B";#N/A,#N/A,FALSE,"TEC - 09C";#N/A,#N/A,FALSE,"TEC - 10";#N/A,#N/A,FALSE,"TEC-11"}</definedName>
    <definedName name="lauio" localSheetId="33" hidden="1">{#N/A,#N/A,FALSE,"TEC-01";#N/A,#N/A,FALSE,"TEC - 02";#N/A,#N/A,FALSE,"TEC - 03";#N/A,#N/A,FALSE,"TEC - 04";#N/A,#N/A,FALSE,"TEC-07";#N/A,#N/A,FALSE,"TEC-08";#N/A,#N/A,FALSE,"TEC - 09A";#N/A,#N/A,FALSE,"TEC - 09B";#N/A,#N/A,FALSE,"TEC - 09C";#N/A,#N/A,FALSE,"TEC - 10";#N/A,#N/A,FALSE,"TEC-11"}</definedName>
    <definedName name="lauio" localSheetId="34" hidden="1">{#N/A,#N/A,FALSE,"TEC-01";#N/A,#N/A,FALSE,"TEC - 02";#N/A,#N/A,FALSE,"TEC - 03";#N/A,#N/A,FALSE,"TEC - 04";#N/A,#N/A,FALSE,"TEC-07";#N/A,#N/A,FALSE,"TEC-08";#N/A,#N/A,FALSE,"TEC - 09A";#N/A,#N/A,FALSE,"TEC - 09B";#N/A,#N/A,FALSE,"TEC - 09C";#N/A,#N/A,FALSE,"TEC - 10";#N/A,#N/A,FALSE,"TEC-11"}</definedName>
    <definedName name="lauio" localSheetId="31" hidden="1">{#N/A,#N/A,FALSE,"TEC-01";#N/A,#N/A,FALSE,"TEC - 02";#N/A,#N/A,FALSE,"TEC - 03";#N/A,#N/A,FALSE,"TEC - 04";#N/A,#N/A,FALSE,"TEC-07";#N/A,#N/A,FALSE,"TEC-08";#N/A,#N/A,FALSE,"TEC - 09A";#N/A,#N/A,FALSE,"TEC - 09B";#N/A,#N/A,FALSE,"TEC - 09C";#N/A,#N/A,FALSE,"TEC - 10";#N/A,#N/A,FALSE,"TEC-11"}</definedName>
    <definedName name="lauio" hidden="1">{#N/A,#N/A,FALSE,"TEC-01";#N/A,#N/A,FALSE,"TEC - 02";#N/A,#N/A,FALSE,"TEC - 03";#N/A,#N/A,FALSE,"TEC - 04";#N/A,#N/A,FALSE,"TEC-07";#N/A,#N/A,FALSE,"TEC-08";#N/A,#N/A,FALSE,"TEC - 09A";#N/A,#N/A,FALSE,"TEC - 09B";#N/A,#N/A,FALSE,"TEC - 09C";#N/A,#N/A,FALSE,"TEC - 10";#N/A,#N/A,FALSE,"TEC-11"}</definedName>
    <definedName name="lauiop" localSheetId="35" hidden="1">{#N/A,#N/A,FALSE,"TEC-01";#N/A,#N/A,FALSE,"TEC - 02";#N/A,#N/A,FALSE,"TEC - 03";#N/A,#N/A,FALSE,"TEC - 04";#N/A,#N/A,FALSE,"TEC-07";#N/A,#N/A,FALSE,"TEC-08";#N/A,#N/A,FALSE,"TEC - 09A";#N/A,#N/A,FALSE,"TEC - 09B";#N/A,#N/A,FALSE,"TEC - 09C";#N/A,#N/A,FALSE,"TEC - 10";#N/A,#N/A,FALSE,"TEC-11"}</definedName>
    <definedName name="lauiop" localSheetId="37" hidden="1">{#N/A,#N/A,FALSE,"TEC-01";#N/A,#N/A,FALSE,"TEC - 02";#N/A,#N/A,FALSE,"TEC - 03";#N/A,#N/A,FALSE,"TEC - 04";#N/A,#N/A,FALSE,"TEC-07";#N/A,#N/A,FALSE,"TEC-08";#N/A,#N/A,FALSE,"TEC - 09A";#N/A,#N/A,FALSE,"TEC - 09B";#N/A,#N/A,FALSE,"TEC - 09C";#N/A,#N/A,FALSE,"TEC - 10";#N/A,#N/A,FALSE,"TEC-11"}</definedName>
    <definedName name="lauiop" localSheetId="36" hidden="1">{#N/A,#N/A,FALSE,"TEC-01";#N/A,#N/A,FALSE,"TEC - 02";#N/A,#N/A,FALSE,"TEC - 03";#N/A,#N/A,FALSE,"TEC - 04";#N/A,#N/A,FALSE,"TEC-07";#N/A,#N/A,FALSE,"TEC-08";#N/A,#N/A,FALSE,"TEC - 09A";#N/A,#N/A,FALSE,"TEC - 09B";#N/A,#N/A,FALSE,"TEC - 09C";#N/A,#N/A,FALSE,"TEC - 10";#N/A,#N/A,FALSE,"TEC-11"}</definedName>
    <definedName name="lauiop" localSheetId="33" hidden="1">{#N/A,#N/A,FALSE,"TEC-01";#N/A,#N/A,FALSE,"TEC - 02";#N/A,#N/A,FALSE,"TEC - 03";#N/A,#N/A,FALSE,"TEC - 04";#N/A,#N/A,FALSE,"TEC-07";#N/A,#N/A,FALSE,"TEC-08";#N/A,#N/A,FALSE,"TEC - 09A";#N/A,#N/A,FALSE,"TEC - 09B";#N/A,#N/A,FALSE,"TEC - 09C";#N/A,#N/A,FALSE,"TEC - 10";#N/A,#N/A,FALSE,"TEC-11"}</definedName>
    <definedName name="lauiop" localSheetId="34" hidden="1">{#N/A,#N/A,FALSE,"TEC-01";#N/A,#N/A,FALSE,"TEC - 02";#N/A,#N/A,FALSE,"TEC - 03";#N/A,#N/A,FALSE,"TEC - 04";#N/A,#N/A,FALSE,"TEC-07";#N/A,#N/A,FALSE,"TEC-08";#N/A,#N/A,FALSE,"TEC - 09A";#N/A,#N/A,FALSE,"TEC - 09B";#N/A,#N/A,FALSE,"TEC - 09C";#N/A,#N/A,FALSE,"TEC - 10";#N/A,#N/A,FALSE,"TEC-11"}</definedName>
    <definedName name="lauiop" localSheetId="31" hidden="1">{#N/A,#N/A,FALSE,"TEC-01";#N/A,#N/A,FALSE,"TEC - 02";#N/A,#N/A,FALSE,"TEC - 03";#N/A,#N/A,FALSE,"TEC - 04";#N/A,#N/A,FALSE,"TEC-07";#N/A,#N/A,FALSE,"TEC-08";#N/A,#N/A,FALSE,"TEC - 09A";#N/A,#N/A,FALSE,"TEC - 09B";#N/A,#N/A,FALSE,"TEC - 09C";#N/A,#N/A,FALSE,"TEC - 10";#N/A,#N/A,FALSE,"TEC-11"}</definedName>
    <definedName name="lauiop" hidden="1">{#N/A,#N/A,FALSE,"TEC-01";#N/A,#N/A,FALSE,"TEC - 02";#N/A,#N/A,FALSE,"TEC - 03";#N/A,#N/A,FALSE,"TEC - 04";#N/A,#N/A,FALSE,"TEC-07";#N/A,#N/A,FALSE,"TEC-08";#N/A,#N/A,FALSE,"TEC - 09A";#N/A,#N/A,FALSE,"TEC - 09B";#N/A,#N/A,FALSE,"TEC - 09C";#N/A,#N/A,FALSE,"TEC - 10";#N/A,#N/A,FALSE,"TEC-11"}</definedName>
    <definedName name="laura">#REF!</definedName>
    <definedName name="LAVOVAEMPBCOCONTRA" localSheetId="31">#REF!</definedName>
    <definedName name="LAVOVAEMPBCOCONTRA">!#REF!</definedName>
    <definedName name="Lb" localSheetId="35" hidden="1">{#N/A,#N/A,FALSE,"Matrix";#N/A,#N/A,FALSE,"Executive";#N/A,#N/A,FALSE,"Summary"}</definedName>
    <definedName name="Lb" localSheetId="37" hidden="1">{#N/A,#N/A,FALSE,"Matrix";#N/A,#N/A,FALSE,"Executive";#N/A,#N/A,FALSE,"Summary"}</definedName>
    <definedName name="Lb" localSheetId="36" hidden="1">{#N/A,#N/A,FALSE,"Matrix";#N/A,#N/A,FALSE,"Executive";#N/A,#N/A,FALSE,"Summary"}</definedName>
    <definedName name="Lb" localSheetId="30" hidden="1">{#N/A,#N/A,FALSE,"Matrix";#N/A,#N/A,FALSE,"Executive";#N/A,#N/A,FALSE,"Summary"}</definedName>
    <definedName name="Lb" localSheetId="33" hidden="1">{#N/A,#N/A,FALSE,"Matrix";#N/A,#N/A,FALSE,"Executive";#N/A,#N/A,FALSE,"Summary"}</definedName>
    <definedName name="Lb" localSheetId="34" hidden="1">{#N/A,#N/A,FALSE,"Matrix";#N/A,#N/A,FALSE,"Executive";#N/A,#N/A,FALSE,"Summary"}</definedName>
    <definedName name="Lb" localSheetId="31" hidden="1">{#N/A,#N/A,FALSE,"Matrix";#N/A,#N/A,FALSE,"Executive";#N/A,#N/A,FALSE,"Summary"}</definedName>
    <definedName name="Lb" localSheetId="29" hidden="1">{#N/A,#N/A,FALSE,"Matrix";#N/A,#N/A,FALSE,"Executive";#N/A,#N/A,FALSE,"Summary"}</definedName>
    <definedName name="Lb" hidden="1">{#N/A,#N/A,FALSE,"Matrix";#N/A,#N/A,FALSE,"Executive";#N/A,#N/A,FALSE,"Summary"}</definedName>
    <definedName name="Lb_1" localSheetId="35" hidden="1">{#N/A,#N/A,FALSE,"Matrix";#N/A,#N/A,FALSE,"Executive";#N/A,#N/A,FALSE,"Summary"}</definedName>
    <definedName name="Lb_1" localSheetId="37" hidden="1">{#N/A,#N/A,FALSE,"Matrix";#N/A,#N/A,FALSE,"Executive";#N/A,#N/A,FALSE,"Summary"}</definedName>
    <definedName name="Lb_1" localSheetId="36" hidden="1">{#N/A,#N/A,FALSE,"Matrix";#N/A,#N/A,FALSE,"Executive";#N/A,#N/A,FALSE,"Summary"}</definedName>
    <definedName name="Lb_1" localSheetId="33" hidden="1">{#N/A,#N/A,FALSE,"Matrix";#N/A,#N/A,FALSE,"Executive";#N/A,#N/A,FALSE,"Summary"}</definedName>
    <definedName name="Lb_1" localSheetId="34" hidden="1">{#N/A,#N/A,FALSE,"Matrix";#N/A,#N/A,FALSE,"Executive";#N/A,#N/A,FALSE,"Summary"}</definedName>
    <definedName name="Lb_1" localSheetId="31" hidden="1">{#N/A,#N/A,FALSE,"Matrix";#N/A,#N/A,FALSE,"Executive";#N/A,#N/A,FALSE,"Summary"}</definedName>
    <definedName name="Lb_1" hidden="1">{#N/A,#N/A,FALSE,"Matrix";#N/A,#N/A,FALSE,"Executive";#N/A,#N/A,FALSE,"Summary"}</definedName>
    <definedName name="lb2kg">#REF!</definedName>
    <definedName name="lbs2tonnes">#REF!</definedName>
    <definedName name="lbx" localSheetId="35" hidden="1">{"ADMIN",#N/A,FALSE,"DETAILS";"MINE",#N/A,FALSE,"DETAILS";"MILL",#N/A,FALSE,"DETAILS";"MAINT",#N/A,FALSE,"DETAILS";"PROJECTS",#N/A,FALSE,"DETAILS"}</definedName>
    <definedName name="lbx" localSheetId="37" hidden="1">{"ADMIN",#N/A,FALSE,"DETAILS";"MINE",#N/A,FALSE,"DETAILS";"MILL",#N/A,FALSE,"DETAILS";"MAINT",#N/A,FALSE,"DETAILS";"PROJECTS",#N/A,FALSE,"DETAILS"}</definedName>
    <definedName name="lbx" localSheetId="36" hidden="1">{"ADMIN",#N/A,FALSE,"DETAILS";"MINE",#N/A,FALSE,"DETAILS";"MILL",#N/A,FALSE,"DETAILS";"MAINT",#N/A,FALSE,"DETAILS";"PROJECTS",#N/A,FALSE,"DETAILS"}</definedName>
    <definedName name="lbx" localSheetId="33" hidden="1">{"ADMIN",#N/A,FALSE,"DETAILS";"MINE",#N/A,FALSE,"DETAILS";"MILL",#N/A,FALSE,"DETAILS";"MAINT",#N/A,FALSE,"DETAILS";"PROJECTS",#N/A,FALSE,"DETAILS"}</definedName>
    <definedName name="lbx" localSheetId="34" hidden="1">{"ADMIN",#N/A,FALSE,"DETAILS";"MINE",#N/A,FALSE,"DETAILS";"MILL",#N/A,FALSE,"DETAILS";"MAINT",#N/A,FALSE,"DETAILS";"PROJECTS",#N/A,FALSE,"DETAILS"}</definedName>
    <definedName name="lbx" localSheetId="31" hidden="1">{"ADMIN",#N/A,FALSE,"DETAILS";"MINE",#N/A,FALSE,"DETAILS";"MILL",#N/A,FALSE,"DETAILS";"MAINT",#N/A,FALSE,"DETAILS";"PROJECTS",#N/A,FALSE,"DETAILS"}</definedName>
    <definedName name="lbx" hidden="1">{"ADMIN",#N/A,FALSE,"DETAILS";"MINE",#N/A,FALSE,"DETAILS";"MILL",#N/A,FALSE,"DETAILS";"MAINT",#N/A,FALSE,"DETAILS";"PROJECTS",#N/A,FALSE,"DETAILS"}</definedName>
    <definedName name="Lc" localSheetId="31">#REF!</definedName>
    <definedName name="Lc">!#REF!</definedName>
    <definedName name="Lc___0" localSheetId="31">#REF!</definedName>
    <definedName name="Lc___0">!#REF!</definedName>
    <definedName name="Lc___13" localSheetId="31">#REF!</definedName>
    <definedName name="Lc___13">!#REF!</definedName>
    <definedName name="LCA_Sum" localSheetId="31">#REF!</definedName>
    <definedName name="LCA_Sum">!#REF!</definedName>
    <definedName name="Lcant" localSheetId="31">#REF!</definedName>
    <definedName name="Lcant">!#REF!</definedName>
    <definedName name="LCB" localSheetId="35" hidden="1">{"ADMIN",#N/A,FALSE,"DETAILS";"MINE",#N/A,FALSE,"DETAILS";"MILL",#N/A,FALSE,"DETAILS";"MAINT",#N/A,FALSE,"DETAILS";"PROJECTS",#N/A,FALSE,"DETAILS"}</definedName>
    <definedName name="LCB" localSheetId="37" hidden="1">{"ADMIN",#N/A,FALSE,"DETAILS";"MINE",#N/A,FALSE,"DETAILS";"MILL",#N/A,FALSE,"DETAILS";"MAINT",#N/A,FALSE,"DETAILS";"PROJECTS",#N/A,FALSE,"DETAILS"}</definedName>
    <definedName name="LCB" localSheetId="36" hidden="1">{"ADMIN",#N/A,FALSE,"DETAILS";"MINE",#N/A,FALSE,"DETAILS";"MILL",#N/A,FALSE,"DETAILS";"MAINT",#N/A,FALSE,"DETAILS";"PROJECTS",#N/A,FALSE,"DETAILS"}</definedName>
    <definedName name="LCB" localSheetId="33" hidden="1">{"ADMIN",#N/A,FALSE,"DETAILS";"MINE",#N/A,FALSE,"DETAILS";"MILL",#N/A,FALSE,"DETAILS";"MAINT",#N/A,FALSE,"DETAILS";"PROJECTS",#N/A,FALSE,"DETAILS"}</definedName>
    <definedName name="LCB" localSheetId="34" hidden="1">{"ADMIN",#N/A,FALSE,"DETAILS";"MINE",#N/A,FALSE,"DETAILS";"MILL",#N/A,FALSE,"DETAILS";"MAINT",#N/A,FALSE,"DETAILS";"PROJECTS",#N/A,FALSE,"DETAILS"}</definedName>
    <definedName name="LCB" localSheetId="31" hidden="1">{"ADMIN",#N/A,FALSE,"DETAILS";"MINE",#N/A,FALSE,"DETAILS";"MILL",#N/A,FALSE,"DETAILS";"MAINT",#N/A,FALSE,"DETAILS";"PROJECTS",#N/A,FALSE,"DETAILS"}</definedName>
    <definedName name="LCB" hidden="1">{"ADMIN",#N/A,FALSE,"DETAILS";"MINE",#N/A,FALSE,"DETAILS";"MILL",#N/A,FALSE,"DETAILS";"MAINT",#N/A,FALSE,"DETAILS";"PROJECTS",#N/A,FALSE,"DETAILS"}</definedName>
    <definedName name="LCC_EXPAT">#REF!</definedName>
    <definedName name="LCC_LOCAL">#REF!</definedName>
    <definedName name="LCom">#REF!</definedName>
    <definedName name="LCT" localSheetId="35" hidden="1">#REF!</definedName>
    <definedName name="LCT" localSheetId="37" hidden="1">#REF!</definedName>
    <definedName name="LCT" localSheetId="36" hidden="1">#REF!</definedName>
    <definedName name="LCT" localSheetId="33" hidden="1">#REF!</definedName>
    <definedName name="LCT" localSheetId="34" hidden="1">#REF!</definedName>
    <definedName name="LCT" localSheetId="31" hidden="1">#REF!</definedName>
    <definedName name="LCT" hidden="1">#REF!</definedName>
    <definedName name="LCV" localSheetId="35" hidden="1">{#N/A,#N/A,FALSE,"TEC-01";#N/A,#N/A,FALSE,"TEC - 02";#N/A,#N/A,FALSE,"TEC - 03";#N/A,#N/A,FALSE,"TEC - 04";#N/A,#N/A,FALSE,"TEC-07";#N/A,#N/A,FALSE,"TEC-08";#N/A,#N/A,FALSE,"TEC - 09A";#N/A,#N/A,FALSE,"TEC - 09B";#N/A,#N/A,FALSE,"TEC - 09C";#N/A,#N/A,FALSE,"TEC - 10";#N/A,#N/A,FALSE,"TEC-11"}</definedName>
    <definedName name="LCV" localSheetId="37" hidden="1">{#N/A,#N/A,FALSE,"TEC-01";#N/A,#N/A,FALSE,"TEC - 02";#N/A,#N/A,FALSE,"TEC - 03";#N/A,#N/A,FALSE,"TEC - 04";#N/A,#N/A,FALSE,"TEC-07";#N/A,#N/A,FALSE,"TEC-08";#N/A,#N/A,FALSE,"TEC - 09A";#N/A,#N/A,FALSE,"TEC - 09B";#N/A,#N/A,FALSE,"TEC - 09C";#N/A,#N/A,FALSE,"TEC - 10";#N/A,#N/A,FALSE,"TEC-11"}</definedName>
    <definedName name="LCV" localSheetId="36" hidden="1">{#N/A,#N/A,FALSE,"TEC-01";#N/A,#N/A,FALSE,"TEC - 02";#N/A,#N/A,FALSE,"TEC - 03";#N/A,#N/A,FALSE,"TEC - 04";#N/A,#N/A,FALSE,"TEC-07";#N/A,#N/A,FALSE,"TEC-08";#N/A,#N/A,FALSE,"TEC - 09A";#N/A,#N/A,FALSE,"TEC - 09B";#N/A,#N/A,FALSE,"TEC - 09C";#N/A,#N/A,FALSE,"TEC - 10";#N/A,#N/A,FALSE,"TEC-11"}</definedName>
    <definedName name="LCV" localSheetId="33" hidden="1">{#N/A,#N/A,FALSE,"TEC-01";#N/A,#N/A,FALSE,"TEC - 02";#N/A,#N/A,FALSE,"TEC - 03";#N/A,#N/A,FALSE,"TEC - 04";#N/A,#N/A,FALSE,"TEC-07";#N/A,#N/A,FALSE,"TEC-08";#N/A,#N/A,FALSE,"TEC - 09A";#N/A,#N/A,FALSE,"TEC - 09B";#N/A,#N/A,FALSE,"TEC - 09C";#N/A,#N/A,FALSE,"TEC - 10";#N/A,#N/A,FALSE,"TEC-11"}</definedName>
    <definedName name="LCV" localSheetId="34" hidden="1">{#N/A,#N/A,FALSE,"TEC-01";#N/A,#N/A,FALSE,"TEC - 02";#N/A,#N/A,FALSE,"TEC - 03";#N/A,#N/A,FALSE,"TEC - 04";#N/A,#N/A,FALSE,"TEC-07";#N/A,#N/A,FALSE,"TEC-08";#N/A,#N/A,FALSE,"TEC - 09A";#N/A,#N/A,FALSE,"TEC - 09B";#N/A,#N/A,FALSE,"TEC - 09C";#N/A,#N/A,FALSE,"TEC - 10";#N/A,#N/A,FALSE,"TEC-11"}</definedName>
    <definedName name="LCV" localSheetId="31" hidden="1">{#N/A,#N/A,FALSE,"TEC-01";#N/A,#N/A,FALSE,"TEC - 02";#N/A,#N/A,FALSE,"TEC - 03";#N/A,#N/A,FALSE,"TEC - 04";#N/A,#N/A,FALSE,"TEC-07";#N/A,#N/A,FALSE,"TEC-08";#N/A,#N/A,FALSE,"TEC - 09A";#N/A,#N/A,FALSE,"TEC - 09B";#N/A,#N/A,FALSE,"TEC - 09C";#N/A,#N/A,FALSE,"TEC - 10";#N/A,#N/A,FALSE,"TEC-11"}</definedName>
    <definedName name="LCV" hidden="1">{#N/A,#N/A,FALSE,"TEC-01";#N/A,#N/A,FALSE,"TEC - 02";#N/A,#N/A,FALSE,"TEC - 03";#N/A,#N/A,FALSE,"TEC - 04";#N/A,#N/A,FALSE,"TEC-07";#N/A,#N/A,FALSE,"TEC-08";#N/A,#N/A,FALSE,"TEC - 09A";#N/A,#N/A,FALSE,"TEC - 09B";#N/A,#N/A,FALSE,"TEC - 09C";#N/A,#N/A,FALSE,"TEC - 10";#N/A,#N/A,FALSE,"TEC-11"}</definedName>
    <definedName name="LDF" localSheetId="35" hidden="1">{#N/A,#N/A,FALSE,"WBS 1.06";#N/A,#N/A,FALSE,"WBS 1.14";#N/A,#N/A,FALSE,"WBS 1.17";#N/A,#N/A,FALSE,"WBS 1.18"}</definedName>
    <definedName name="LDF" localSheetId="37" hidden="1">{#N/A,#N/A,FALSE,"WBS 1.06";#N/A,#N/A,FALSE,"WBS 1.14";#N/A,#N/A,FALSE,"WBS 1.17";#N/A,#N/A,FALSE,"WBS 1.18"}</definedName>
    <definedName name="LDF" localSheetId="36" hidden="1">{#N/A,#N/A,FALSE,"WBS 1.06";#N/A,#N/A,FALSE,"WBS 1.14";#N/A,#N/A,FALSE,"WBS 1.17";#N/A,#N/A,FALSE,"WBS 1.18"}</definedName>
    <definedName name="LDF" localSheetId="33" hidden="1">{#N/A,#N/A,FALSE,"WBS 1.06";#N/A,#N/A,FALSE,"WBS 1.14";#N/A,#N/A,FALSE,"WBS 1.17";#N/A,#N/A,FALSE,"WBS 1.18"}</definedName>
    <definedName name="LDF" localSheetId="34" hidden="1">{#N/A,#N/A,FALSE,"WBS 1.06";#N/A,#N/A,FALSE,"WBS 1.14";#N/A,#N/A,FALSE,"WBS 1.17";#N/A,#N/A,FALSE,"WBS 1.18"}</definedName>
    <definedName name="LDF" localSheetId="31" hidden="1">{#N/A,#N/A,FALSE,"WBS 1.06";#N/A,#N/A,FALSE,"WBS 1.14";#N/A,#N/A,FALSE,"WBS 1.17";#N/A,#N/A,FALSE,"WBS 1.18"}</definedName>
    <definedName name="LDF" hidden="1">{#N/A,#N/A,FALSE,"WBS 1.06";#N/A,#N/A,FALSE,"WBS 1.14";#N/A,#N/A,FALSE,"WBS 1.17";#N/A,#N/A,FALSE,"WBS 1.18"}</definedName>
    <definedName name="ldñjkh" hidden="1">#REF!</definedName>
    <definedName name="ldp" localSheetId="35" hidden="1">{#N/A,#N/A,FALSE,"WBS 1.06";#N/A,#N/A,FALSE,"WBS 1.14";#N/A,#N/A,FALSE,"WBS 1.17";#N/A,#N/A,FALSE,"WBS 1.18"}</definedName>
    <definedName name="ldp" localSheetId="37" hidden="1">{#N/A,#N/A,FALSE,"WBS 1.06";#N/A,#N/A,FALSE,"WBS 1.14";#N/A,#N/A,FALSE,"WBS 1.17";#N/A,#N/A,FALSE,"WBS 1.18"}</definedName>
    <definedName name="ldp" localSheetId="36" hidden="1">{#N/A,#N/A,FALSE,"WBS 1.06";#N/A,#N/A,FALSE,"WBS 1.14";#N/A,#N/A,FALSE,"WBS 1.17";#N/A,#N/A,FALSE,"WBS 1.18"}</definedName>
    <definedName name="ldp" localSheetId="33" hidden="1">{#N/A,#N/A,FALSE,"WBS 1.06";#N/A,#N/A,FALSE,"WBS 1.14";#N/A,#N/A,FALSE,"WBS 1.17";#N/A,#N/A,FALSE,"WBS 1.18"}</definedName>
    <definedName name="ldp" localSheetId="34" hidden="1">{#N/A,#N/A,FALSE,"WBS 1.06";#N/A,#N/A,FALSE,"WBS 1.14";#N/A,#N/A,FALSE,"WBS 1.17";#N/A,#N/A,FALSE,"WBS 1.18"}</definedName>
    <definedName name="ldp" localSheetId="31" hidden="1">{#N/A,#N/A,FALSE,"WBS 1.06";#N/A,#N/A,FALSE,"WBS 1.14";#N/A,#N/A,FALSE,"WBS 1.17";#N/A,#N/A,FALSE,"WBS 1.18"}</definedName>
    <definedName name="ldp" hidden="1">{#N/A,#N/A,FALSE,"WBS 1.06";#N/A,#N/A,FALSE,"WBS 1.14";#N/A,#N/A,FALSE,"WBS 1.17";#N/A,#N/A,FALSE,"WBS 1.18"}</definedName>
    <definedName name="LE">#REF!</definedName>
    <definedName name="LEACH">#REF!</definedName>
    <definedName name="Leachpad_Inventory">#REF!</definedName>
    <definedName name="Lead" localSheetId="31">#REF!</definedName>
    <definedName name="Lead">!#REF!</definedName>
    <definedName name="leadprice" localSheetId="31">#REF!</definedName>
    <definedName name="leadprice">!#REF!</definedName>
    <definedName name="Lean_concrete__gravity_wall_installation">#REF!</definedName>
    <definedName name="Lean_concrete__gravity_wall_material">#REF!</definedName>
    <definedName name="Lean_concrete_e_100_mm_installation">#REF!</definedName>
    <definedName name="Lean_concrete_e_100_mm_material">#REF!</definedName>
    <definedName name="LeanConcrete" localSheetId="31">#REF!</definedName>
    <definedName name="LeanConcrete">!#REF!</definedName>
    <definedName name="LeaveUser" localSheetId="31">#REF!</definedName>
    <definedName name="LeaveUser">!#REF!</definedName>
    <definedName name="leb" localSheetId="35" hidden="1">{#N/A,#N/A,TRUE,"1842CWN0"}</definedName>
    <definedName name="leb" localSheetId="37" hidden="1">{#N/A,#N/A,TRUE,"1842CWN0"}</definedName>
    <definedName name="leb" localSheetId="36" hidden="1">{#N/A,#N/A,TRUE,"1842CWN0"}</definedName>
    <definedName name="leb" localSheetId="33" hidden="1">{#N/A,#N/A,TRUE,"1842CWN0"}</definedName>
    <definedName name="leb" localSheetId="34" hidden="1">{#N/A,#N/A,TRUE,"1842CWN0"}</definedName>
    <definedName name="leb" localSheetId="31" hidden="1">{#N/A,#N/A,TRUE,"1842CWN0"}</definedName>
    <definedName name="leb" hidden="1">{#N/A,#N/A,TRUE,"1842CWN0"}</definedName>
    <definedName name="Led" localSheetId="31">#REF!</definedName>
    <definedName name="Led">!#REF!</definedName>
    <definedName name="Ledger_Code21" hidden="1">#REF!</definedName>
    <definedName name="lee" localSheetId="35" hidden="1">{"ADMIN",#N/A,FALSE,"DETAILS";"MINE",#N/A,FALSE,"DETAILS";"MILL",#N/A,FALSE,"DETAILS";"MAINT",#N/A,FALSE,"DETAILS";"PROJECTS",#N/A,FALSE,"DETAILS"}</definedName>
    <definedName name="lee" localSheetId="37" hidden="1">{"ADMIN",#N/A,FALSE,"DETAILS";"MINE",#N/A,FALSE,"DETAILS";"MILL",#N/A,FALSE,"DETAILS";"MAINT",#N/A,FALSE,"DETAILS";"PROJECTS",#N/A,FALSE,"DETAILS"}</definedName>
    <definedName name="lee" localSheetId="36" hidden="1">{"ADMIN",#N/A,FALSE,"DETAILS";"MINE",#N/A,FALSE,"DETAILS";"MILL",#N/A,FALSE,"DETAILS";"MAINT",#N/A,FALSE,"DETAILS";"PROJECTS",#N/A,FALSE,"DETAILS"}</definedName>
    <definedName name="lee" localSheetId="33" hidden="1">{"ADMIN",#N/A,FALSE,"DETAILS";"MINE",#N/A,FALSE,"DETAILS";"MILL",#N/A,FALSE,"DETAILS";"MAINT",#N/A,FALSE,"DETAILS";"PROJECTS",#N/A,FALSE,"DETAILS"}</definedName>
    <definedName name="lee" localSheetId="34" hidden="1">{"ADMIN",#N/A,FALSE,"DETAILS";"MINE",#N/A,FALSE,"DETAILS";"MILL",#N/A,FALSE,"DETAILS";"MAINT",#N/A,FALSE,"DETAILS";"PROJECTS",#N/A,FALSE,"DETAILS"}</definedName>
    <definedName name="lee" localSheetId="31">#REF!</definedName>
    <definedName name="lee" hidden="1">{"ADMIN",#N/A,FALSE,"DETAILS";"MINE",#N/A,FALSE,"DETAILS";"MILL",#N/A,FALSE,"DETAILS";"MAINT",#N/A,FALSE,"DETAILS";"PROJECTS",#N/A,FALSE,"DETAILS"}</definedName>
    <definedName name="lef" localSheetId="31">#REF!</definedName>
    <definedName name="lef">!#REF!</definedName>
    <definedName name="Left_Header" localSheetId="31" hidden="1">#REF!</definedName>
    <definedName name="Left_Header" hidden="1">#REF!</definedName>
    <definedName name="LEGEND" localSheetId="31">#REF!</definedName>
    <definedName name="LEGEND">!#REF!</definedName>
    <definedName name="lel" localSheetId="31">#REF!</definedName>
    <definedName name="lel">!#REF!</definedName>
    <definedName name="leleleleldd3." localSheetId="31">#REF!</definedName>
    <definedName name="leleleleldd3.">!#REF!</definedName>
    <definedName name="len" localSheetId="31">#REF!</definedName>
    <definedName name="len">!#REF!</definedName>
    <definedName name="Length" localSheetId="31">#REF!</definedName>
    <definedName name="Length">!#REF!</definedName>
    <definedName name="Length_of_the_cell__X_direction__m" localSheetId="31">#REF!</definedName>
    <definedName name="Length_of_the_cell__X_direction__m">!#REF!</definedName>
    <definedName name="Length_Vertical_Raft" localSheetId="31">#REF!</definedName>
    <definedName name="Length_Vertical_Raft">!#REF!</definedName>
    <definedName name="Lengths_CD_Fill">OFFSET(#REF!,0,0,MATCH(9.99999999999999E+307,#REF!),1)</definedName>
    <definedName name="Lengths_CD_Rock">OFFSET(#REF!,0,0,MATCH(9.99999999999999E+307,#REF!),1)</definedName>
    <definedName name="Lengths_CD_Soil">OFFSET(#REF!,0,0,MATCH(9.99999999999999E+307,#REF!),1)</definedName>
    <definedName name="Lengths_GuardRail">OFFSET(#REF!,0,0,MATCH(9.99999999999999E+307,#REF!),1)</definedName>
    <definedName name="Lengths_SD_Rock">OFFSET(#REF!,0,0,MATCH(9.99999999999999E+307,#REF!),1)</definedName>
    <definedName name="Lengths_SD_Soil">OFFSET(#REF!,0,0,MATCH(9.99999999999999E+307,#REF!),1)</definedName>
    <definedName name="lenina" localSheetId="35" hidden="1">{"ADMIN",#N/A,FALSE,"DETAILS";"MINE",#N/A,FALSE,"DETAILS";"MILL",#N/A,FALSE,"DETAILS";"MAINT",#N/A,FALSE,"DETAILS";"PROJECTS",#N/A,FALSE,"DETAILS"}</definedName>
    <definedName name="lenina" localSheetId="37" hidden="1">{"ADMIN",#N/A,FALSE,"DETAILS";"MINE",#N/A,FALSE,"DETAILS";"MILL",#N/A,FALSE,"DETAILS";"MAINT",#N/A,FALSE,"DETAILS";"PROJECTS",#N/A,FALSE,"DETAILS"}</definedName>
    <definedName name="lenina" localSheetId="36" hidden="1">{"ADMIN",#N/A,FALSE,"DETAILS";"MINE",#N/A,FALSE,"DETAILS";"MILL",#N/A,FALSE,"DETAILS";"MAINT",#N/A,FALSE,"DETAILS";"PROJECTS",#N/A,FALSE,"DETAILS"}</definedName>
    <definedName name="lenina" localSheetId="33" hidden="1">{"ADMIN",#N/A,FALSE,"DETAILS";"MINE",#N/A,FALSE,"DETAILS";"MILL",#N/A,FALSE,"DETAILS";"MAINT",#N/A,FALSE,"DETAILS";"PROJECTS",#N/A,FALSE,"DETAILS"}</definedName>
    <definedName name="lenina" localSheetId="34" hidden="1">{"ADMIN",#N/A,FALSE,"DETAILS";"MINE",#N/A,FALSE,"DETAILS";"MILL",#N/A,FALSE,"DETAILS";"MAINT",#N/A,FALSE,"DETAILS";"PROJECTS",#N/A,FALSE,"DETAILS"}</definedName>
    <definedName name="lenina" localSheetId="31" hidden="1">{"ADMIN",#N/A,FALSE,"DETAILS";"MINE",#N/A,FALSE,"DETAILS";"MILL",#N/A,FALSE,"DETAILS";"MAINT",#N/A,FALSE,"DETAILS";"PROJECTS",#N/A,FALSE,"DETAILS"}</definedName>
    <definedName name="lenina" hidden="1">{"ADMIN",#N/A,FALSE,"DETAILS";"MINE",#N/A,FALSE,"DETAILS";"MILL",#N/A,FALSE,"DETAILS";"MAINT",#N/A,FALSE,"DETAILS";"PROJECTS",#N/A,FALSE,"DETAILS"}</definedName>
    <definedName name="LENTA" localSheetId="31">#REF!</definedName>
    <definedName name="LENTA">!#REF!</definedName>
    <definedName name="LEQUIPOS" localSheetId="31">#REF!</definedName>
    <definedName name="LEQUIPOS">!#REF!</definedName>
    <definedName name="Lest" localSheetId="31">#REF!</definedName>
    <definedName name="Lest">!#REF!</definedName>
    <definedName name="LET" localSheetId="31">#REF!</definedName>
    <definedName name="LET">!#REF!</definedName>
    <definedName name="lete" localSheetId="35" hidden="1">{"MO(BASE)",#N/A,FALSE,"MO(BASE)";"MO(BASE)1",#N/A,FALSE,"MO(BASE)";"MO(BASE)2",#N/A,FALSE,"MO(BASE)"}</definedName>
    <definedName name="lete" localSheetId="37" hidden="1">{"MO(BASE)",#N/A,FALSE,"MO(BASE)";"MO(BASE)1",#N/A,FALSE,"MO(BASE)";"MO(BASE)2",#N/A,FALSE,"MO(BASE)"}</definedName>
    <definedName name="lete" localSheetId="36" hidden="1">{"MO(BASE)",#N/A,FALSE,"MO(BASE)";"MO(BASE)1",#N/A,FALSE,"MO(BASE)";"MO(BASE)2",#N/A,FALSE,"MO(BASE)"}</definedName>
    <definedName name="lete" localSheetId="33" hidden="1">{"MO(BASE)",#N/A,FALSE,"MO(BASE)";"MO(BASE)1",#N/A,FALSE,"MO(BASE)";"MO(BASE)2",#N/A,FALSE,"MO(BASE)"}</definedName>
    <definedName name="lete" localSheetId="34" hidden="1">{"MO(BASE)",#N/A,FALSE,"MO(BASE)";"MO(BASE)1",#N/A,FALSE,"MO(BASE)";"MO(BASE)2",#N/A,FALSE,"MO(BASE)"}</definedName>
    <definedName name="lete" localSheetId="31" hidden="1">{"MO(BASE)",#N/A,FALSE,"MO(BASE)";"MO(BASE)1",#N/A,FALSE,"MO(BASE)";"MO(BASE)2",#N/A,FALSE,"MO(BASE)"}</definedName>
    <definedName name="lete" hidden="1">{"MO(BASE)",#N/A,FALSE,"MO(BASE)";"MO(BASE)1",#N/A,FALSE,"MO(BASE)";"MO(BASE)2",#N/A,FALSE,"MO(BASE)"}</definedName>
    <definedName name="Lev_Chainage">OFFSET(#REF!,0,0,MATCH(9.99999999999999E+307,#REF!),1)</definedName>
    <definedName name="Lev_DeepBlasting">OFFSET(#REF!,0,0,MATCH(9.99999999999999E+307,#REF!),1)</definedName>
    <definedName name="Lev_Fill">OFFSET(#REF!,0,0,MATCH(9.99999999999999E+307,#REF!),1)</definedName>
    <definedName name="Lev_P_DeepBlasting">OFFSET(#REF!,0,0,MATCH(9.99999999999999E+307,#REF!),1)</definedName>
    <definedName name="Lev_P_Fill">OFFSET(#REF!,0,0,MATCH(9.99999999999999E+307,#REF!),1)</definedName>
    <definedName name="Lev_P_RockCut">OFFSET(#REF!,0,0,MATCH(9.99999999999999E+307,#REF!),1)</definedName>
    <definedName name="Lev_P_SoilCut">OFFSET(#REF!,0,0,MATCH(9.99999999999999E+307,#REF!),1)</definedName>
    <definedName name="Lev_RockCut">OFFSET(#REF!,0,0,MATCH(9.99999999999999E+307,#REF!),1)</definedName>
    <definedName name="Lev_SoilCut">OFFSET(#REF!,0,0,MATCH(9.99999999999999E+307,#REF!),1)</definedName>
    <definedName name="Leva">#REF!</definedName>
    <definedName name="level" localSheetId="31" hidden="1">{#N/A,#N/A,TRUE,"Cover";#N/A,#N/A,TRUE,"Conts";#N/A,#N/A,TRUE,"VOS";#N/A,#N/A,TRUE,"Warrington";#N/A,#N/A,TRUE,"Widnes"}</definedName>
    <definedName name="level" hidden="1">{#N/A,#N/A,TRUE,"Cover";#N/A,#N/A,TRUE,"Conts";#N/A,#N/A,TRUE,"VOS";#N/A,#N/A,TRUE,"Warrington";#N/A,#N/A,TRUE,"Widnes"}</definedName>
    <definedName name="LEVEL_2_1_HEXENE_PG.1">#REF!</definedName>
    <definedName name="LEVEL_2_1_HEXENE_PG.2">#REF!</definedName>
    <definedName name="LEVEL_2_1_HEXENE_PG.3">#REF!</definedName>
    <definedName name="LEVEL_2_1_HEXENE_PG.4">#REF!</definedName>
    <definedName name="LEVEL_2_1_HEXENE_PG_5">#REF!</definedName>
    <definedName name="LEVEL_2_DKADU_PG.1">#REF!</definedName>
    <definedName name="LEVEL_2_DKADU_PG.2">#REF!</definedName>
    <definedName name="LEVEL_2_DKADU_PG.3">#REF!</definedName>
    <definedName name="LEVEL_2_DKADU_PG.4">#REF!</definedName>
    <definedName name="LEVEL_2_DOCK_PG.1">#REF!</definedName>
    <definedName name="LEVEL_2_DOCK_PG.2">#REF!</definedName>
    <definedName name="LEVEL_2_DOCK_PG.3">#REF!</definedName>
    <definedName name="LEVEL_2_DOCK_PG.4">#REF!</definedName>
    <definedName name="LEVEL_2_DOCK_PG_5">#REF!</definedName>
    <definedName name="LEVEL_2_ETHYLENE_PG.1">#REF!</definedName>
    <definedName name="LEVEL_2_ETHYLENE_PG.2">#REF!</definedName>
    <definedName name="LEVEL_2_ETHYLENE_PG.3">#REF!</definedName>
    <definedName name="LEVEL_2_ETHYLENE_PG.4">#REF!</definedName>
    <definedName name="LEVEL_2_ETHYLENE_PG_5">#REF!</definedName>
    <definedName name="LEVEL_2_NFGP_PG.1">#REF!</definedName>
    <definedName name="LEVEL_2_NFGP_PG.2">#REF!</definedName>
    <definedName name="LEVEL_2_NFGP_PG.3">#REF!</definedName>
    <definedName name="LEVEL_2_NFGP_PG.4">#REF!</definedName>
    <definedName name="LEVEL_2_NGL4_PG.1">#REF!</definedName>
    <definedName name="LEVEL_2_NGL4_PG.2">#REF!</definedName>
    <definedName name="LEVEL_2_NGL4_PG.3">#REF!</definedName>
    <definedName name="LEVEL_2_NGL4_PG.4">#REF!</definedName>
    <definedName name="LEVEL_2_OFFSITES_PG.1">#REF!</definedName>
    <definedName name="LEVEL_2_OFFSITES_PG.2">#REF!</definedName>
    <definedName name="LEVEL_2_OFFSITES_PG.3">#REF!</definedName>
    <definedName name="LEVEL_2_OFFSITES_PG.4">#REF!</definedName>
    <definedName name="LEVEL_2_OFFSITES_PG_5">#REF!</definedName>
    <definedName name="LEVEL_2_PGM_PG.1">#REF!</definedName>
    <definedName name="LEVEL_2_PGM_PG.2">#REF!</definedName>
    <definedName name="LEVEL_2_PIPELINE_PG.1">#REF!</definedName>
    <definedName name="LEVEL_2_PIPELINE_PG.2">#REF!</definedName>
    <definedName name="LEVEL_2_PIPELINE_PG.3">#REF!</definedName>
    <definedName name="LEVEL_2_POLYETHYLENE_PG.1">#REF!</definedName>
    <definedName name="LEVEL_2_POLYETHYLENE_PG.2">#REF!</definedName>
    <definedName name="LEVEL_2_POLYETHYLENE_PG.3">#REF!</definedName>
    <definedName name="LEVEL_2_POLYETHYLENE_PG.4">#REF!</definedName>
    <definedName name="LEVEL_2_POLYETHYLENE_PG_5">#REF!</definedName>
    <definedName name="LEVEL_2_TANK_PG.1">#REF!</definedName>
    <definedName name="LEVEL_2_TANK_PG.2">#REF!</definedName>
    <definedName name="LEVEL_2_TANK_PG.3">#REF!</definedName>
    <definedName name="LEVEL_2_TANK_PG.4">#REF!</definedName>
    <definedName name="LEVEL_3_1_HEXENE_EQUIP_PG_1">#REF!</definedName>
    <definedName name="LEVEL_3_1_HEXENE_EQUIP_PG_2">#REF!</definedName>
    <definedName name="LEVEL_3_1_HEXENE_EQUIP_PG_3">#REF!</definedName>
    <definedName name="LEVEL_3_DKADU_EQUIP_PG_1">#REF!</definedName>
    <definedName name="LEVEL_3_DKADU_EQUIP_PG_2">#REF!</definedName>
    <definedName name="LEVEL_3_DKADU_EQUIP_PG_3">#REF!</definedName>
    <definedName name="LEVEL_3_DOCK_EQUIP_PG_1">#REF!</definedName>
    <definedName name="LEVEL_3_DOCK_EQUIP_PG_2">#REF!</definedName>
    <definedName name="LEVEL_3_DOCK_EQUIP_PG_3">#REF!</definedName>
    <definedName name="LEVEL_3_ETHYLENE_EQUIP_PG_1">#REF!</definedName>
    <definedName name="LEVEL_3_ETHYLENE_EQUIP_PG_2">#REF!</definedName>
    <definedName name="LEVEL_3_ETHYLENE_EQUIP_PG_3">#REF!</definedName>
    <definedName name="LEVEL_3_NFGP_EQUIP_PG_1">#REF!</definedName>
    <definedName name="LEVEL_3_NFGP_EQUIP_PG_2">#REF!</definedName>
    <definedName name="LEVEL_3_NFGP_EQUIP_PG_3">#REF!</definedName>
    <definedName name="LEVEL_3_NGL4_EQUIP_PG_1">#REF!</definedName>
    <definedName name="LEVEL_3_NGL4_EQUIP_PG_2">#REF!</definedName>
    <definedName name="LEVEL_3_NGL4_EQUIP_PG_3">#REF!</definedName>
    <definedName name="LEVEL_3_NGL4_EQUIP_PG_4">#REF!</definedName>
    <definedName name="LEVEL_3_NGL4_EQUIP_PG_5">#REF!</definedName>
    <definedName name="LEVEL_3_OFFSITES_EQUIP_PG_1">#REF!</definedName>
    <definedName name="LEVEL_3_OFFSITES_EQUIP_PG_2">#REF!</definedName>
    <definedName name="LEVEL_3_OFFSITES_EQUIP_PG_3">#REF!</definedName>
    <definedName name="LEVEL_3_PIPELINE_EQUIP_PG_1">#REF!</definedName>
    <definedName name="LEVEL_3_POLYETHYLENE_EQUIP_PG_1">#REF!</definedName>
    <definedName name="LEVEL_3_POLYETHYLENE_EQUIP_PG_2">#REF!</definedName>
    <definedName name="LEVEL_3_POLYETHYLENE_EQUIP_PG_3">#REF!</definedName>
    <definedName name="LEVEL_3_TANK_EQUIP_PG_1">#REF!</definedName>
    <definedName name="level1" localSheetId="35" hidden="1">{"'장비'!$A$3:$M$12"}</definedName>
    <definedName name="level1" localSheetId="37" hidden="1">{"'장비'!$A$3:$M$12"}</definedName>
    <definedName name="level1" localSheetId="36" hidden="1">{"'장비'!$A$3:$M$12"}</definedName>
    <definedName name="level1" localSheetId="33" hidden="1">{"'장비'!$A$3:$M$12"}</definedName>
    <definedName name="level1" localSheetId="34" hidden="1">{"'장비'!$A$3:$M$12"}</definedName>
    <definedName name="level1" localSheetId="31" hidden="1">{"'장비'!$A$3:$M$12"}</definedName>
    <definedName name="level1" hidden="1">{"'장비'!$A$3:$M$12"}</definedName>
    <definedName name="Level2" localSheetId="31">#REF!</definedName>
    <definedName name="Level2">!#REF!</definedName>
    <definedName name="level3" localSheetId="31" hidden="1">{#N/A,#N/A,TRUE,"Cover";#N/A,#N/A,TRUE,"Conts";#N/A,#N/A,TRUE,"VOS";#N/A,#N/A,TRUE,"Warrington";#N/A,#N/A,TRUE,"Widnes"}</definedName>
    <definedName name="level3" hidden="1">{#N/A,#N/A,TRUE,"Cover";#N/A,#N/A,TRUE,"Conts";#N/A,#N/A,TRUE,"VOS";#N/A,#N/A,TRUE,"Warrington";#N/A,#N/A,TRUE,"Widnes"}</definedName>
    <definedName name="LEVELS" localSheetId="31">#REF!</definedName>
    <definedName name="LEVELS">!#REF!</definedName>
    <definedName name="ley">#REF!</definedName>
    <definedName name="LeydeMineral">#REF!</definedName>
    <definedName name="LEYES">#REF!</definedName>
    <definedName name="Leyes_Sociales" localSheetId="31">#REF!</definedName>
    <definedName name="Leyes_Sociales">!#REF!</definedName>
    <definedName name="LeyesDeMineral">#REF!</definedName>
    <definedName name="LEYOBRERO">#REF!</definedName>
    <definedName name="LeyRelave" localSheetId="31">#REF!</definedName>
    <definedName name="LeyRelave">!#REF!</definedName>
    <definedName name="LeyRelave1" localSheetId="31">#REF!</definedName>
    <definedName name="LeyRelave1">!#REF!</definedName>
    <definedName name="LEYSO" localSheetId="31">#REF!</definedName>
    <definedName name="LEYSO">!#REF!</definedName>
    <definedName name="Lf" localSheetId="31">#REF!</definedName>
    <definedName name="Lf">!#REF!</definedName>
    <definedName name="lfl" localSheetId="35" hidden="1">{"uno",#N/A,FALSE,"Dist total";"COMENTARIO",#N/A,FALSE,"Ficha CODICE"}</definedName>
    <definedName name="lfl" localSheetId="37" hidden="1">{"uno",#N/A,FALSE,"Dist total";"COMENTARIO",#N/A,FALSE,"Ficha CODICE"}</definedName>
    <definedName name="lfl" localSheetId="36" hidden="1">{"uno",#N/A,FALSE,"Dist total";"COMENTARIO",#N/A,FALSE,"Ficha CODICE"}</definedName>
    <definedName name="lfl" localSheetId="33" hidden="1">{"uno",#N/A,FALSE,"Dist total";"COMENTARIO",#N/A,FALSE,"Ficha CODICE"}</definedName>
    <definedName name="lfl" localSheetId="34" hidden="1">{"uno",#N/A,FALSE,"Dist total";"COMENTARIO",#N/A,FALSE,"Ficha CODICE"}</definedName>
    <definedName name="lfl" localSheetId="31" hidden="1">{"uno",#N/A,FALSE,"Dist total";"COMENTARIO",#N/A,FALSE,"Ficha CODICE"}</definedName>
    <definedName name="lfl" hidden="1">{"uno",#N/A,FALSE,"Dist total";"COMENTARIO",#N/A,FALSE,"Ficha CODICE"}</definedName>
    <definedName name="LFT_Range" localSheetId="31">#REF!</definedName>
    <definedName name="LFT_Range">!#REF!</definedName>
    <definedName name="lfx" localSheetId="31">#REF!</definedName>
    <definedName name="lfx">!#REF!</definedName>
    <definedName name="lfz" localSheetId="31">#REF!</definedName>
    <definedName name="lfz">!#REF!</definedName>
    <definedName name="Lg" localSheetId="31">#REF!</definedName>
    <definedName name="Lg">!#REF!</definedName>
    <definedName name="LGD"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LGD"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LGD"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LGD"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LGD"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LGD"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LGD"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lgioh"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l_Enty_Code1" hidden="1">#REF!</definedName>
    <definedName name="Lgl_Enty_Code2" hidden="1">#REF!</definedName>
    <definedName name="Lgl_Enty_Code6" hidden="1">#REF!</definedName>
    <definedName name="lgoguliu" localSheetId="31" hidden="1">{#N/A,#N/A,TRUE,"Cover";#N/A,#N/A,TRUE,"Conts";#N/A,#N/A,TRUE,"VOS";#N/A,#N/A,TRUE,"Warrington";#N/A,#N/A,TRUE,"Widnes"}</definedName>
    <definedName name="lgoguliu" hidden="1">{#N/A,#N/A,TRUE,"Cover";#N/A,#N/A,TRUE,"Conts";#N/A,#N/A,TRUE,"VOS";#N/A,#N/A,TRUE,"Warrington";#N/A,#N/A,TRUE,"Widnes"}</definedName>
    <definedName name="LH" localSheetId="35" hidden="1">{#N/A,#N/A,FALSE,"Total_OC015";#N/A,#N/A,FALSE,"ADMIN";#N/A,#N/A,FALSE,"PROCES";#N/A,#N/A,FALSE,"mecan";#N/A,#N/A,FALSE,"civil";#N/A,#N/A,FALSE,"CAÑER";#N/A,#N/A,FALSE,"ELEC";#N/A,#N/A,FALSE,"INSTR"}</definedName>
    <definedName name="LH" localSheetId="37" hidden="1">{#N/A,#N/A,FALSE,"Total_OC015";#N/A,#N/A,FALSE,"ADMIN";#N/A,#N/A,FALSE,"PROCES";#N/A,#N/A,FALSE,"mecan";#N/A,#N/A,FALSE,"civil";#N/A,#N/A,FALSE,"CAÑER";#N/A,#N/A,FALSE,"ELEC";#N/A,#N/A,FALSE,"INSTR"}</definedName>
    <definedName name="LH" localSheetId="36" hidden="1">{#N/A,#N/A,FALSE,"Total_OC015";#N/A,#N/A,FALSE,"ADMIN";#N/A,#N/A,FALSE,"PROCES";#N/A,#N/A,FALSE,"mecan";#N/A,#N/A,FALSE,"civil";#N/A,#N/A,FALSE,"CAÑER";#N/A,#N/A,FALSE,"ELEC";#N/A,#N/A,FALSE,"INSTR"}</definedName>
    <definedName name="LH" localSheetId="33" hidden="1">{#N/A,#N/A,FALSE,"Total_OC015";#N/A,#N/A,FALSE,"ADMIN";#N/A,#N/A,FALSE,"PROCES";#N/A,#N/A,FALSE,"mecan";#N/A,#N/A,FALSE,"civil";#N/A,#N/A,FALSE,"CAÑER";#N/A,#N/A,FALSE,"ELEC";#N/A,#N/A,FALSE,"INSTR"}</definedName>
    <definedName name="LH" localSheetId="34" hidden="1">{#N/A,#N/A,FALSE,"Total_OC015";#N/A,#N/A,FALSE,"ADMIN";#N/A,#N/A,FALSE,"PROCES";#N/A,#N/A,FALSE,"mecan";#N/A,#N/A,FALSE,"civil";#N/A,#N/A,FALSE,"CAÑER";#N/A,#N/A,FALSE,"ELEC";#N/A,#N/A,FALSE,"INSTR"}</definedName>
    <definedName name="LH" localSheetId="31" hidden="1">{#N/A,#N/A,FALSE,"Total_OC015";#N/A,#N/A,FALSE,"ADMIN";#N/A,#N/A,FALSE,"PROCES";#N/A,#N/A,FALSE,"mecan";#N/A,#N/A,FALSE,"civil";#N/A,#N/A,FALSE,"CAÑER";#N/A,#N/A,FALSE,"ELEC";#N/A,#N/A,FALSE,"INSTR"}</definedName>
    <definedName name="LH" hidden="1">{#N/A,#N/A,FALSE,"Total_OC015";#N/A,#N/A,FALSE,"ADMIN";#N/A,#N/A,FALSE,"PROCES";#N/A,#N/A,FALSE,"mecan";#N/A,#N/A,FALSE,"civil";#N/A,#N/A,FALSE,"CAÑER";#N/A,#N/A,FALSE,"ELEC";#N/A,#N/A,FALSE,"INSTR"}</definedName>
    <definedName name="lhill" localSheetId="35" hidden="1">{#N/A,#N/A,FALSE,"Extension Title";#N/A,#N/A,FALSE,"Extensions Main";#N/A,#N/A,FALSE,"Christchurst";#N/A,#N/A,FALSE,"Larkfield Extension";#N/A,#N/A,FALSE,"Taunton";#N/A,#N/A,FALSE,"Farlington";#N/A,#N/A,FALSE,"Sidney Street";#N/A,#N/A,FALSE,"Tamworth";#N/A,#N/A,FALSE,"New Build Main"}</definedName>
    <definedName name="lhill" localSheetId="37" hidden="1">{#N/A,#N/A,FALSE,"Extension Title";#N/A,#N/A,FALSE,"Extensions Main";#N/A,#N/A,FALSE,"Christchurst";#N/A,#N/A,FALSE,"Larkfield Extension";#N/A,#N/A,FALSE,"Taunton";#N/A,#N/A,FALSE,"Farlington";#N/A,#N/A,FALSE,"Sidney Street";#N/A,#N/A,FALSE,"Tamworth";#N/A,#N/A,FALSE,"New Build Main"}</definedName>
    <definedName name="lhill" localSheetId="32" hidden="1">{#N/A,#N/A,FALSE,"Extension Title";#N/A,#N/A,FALSE,"Extensions Main";#N/A,#N/A,FALSE,"Christchurst";#N/A,#N/A,FALSE,"Larkfield Extension";#N/A,#N/A,FALSE,"Taunton";#N/A,#N/A,FALSE,"Farlington";#N/A,#N/A,FALSE,"Sidney Street";#N/A,#N/A,FALSE,"Tamworth";#N/A,#N/A,FALSE,"New Build Main"}</definedName>
    <definedName name="lhill" localSheetId="21" hidden="1">{#N/A,#N/A,FALSE,"Extension Title";#N/A,#N/A,FALSE,"Extensions Main";#N/A,#N/A,FALSE,"Christchurst";#N/A,#N/A,FALSE,"Larkfield Extension";#N/A,#N/A,FALSE,"Taunton";#N/A,#N/A,FALSE,"Farlington";#N/A,#N/A,FALSE,"Sidney Street";#N/A,#N/A,FALSE,"Tamworth";#N/A,#N/A,FALSE,"New Build Main"}</definedName>
    <definedName name="lhill" localSheetId="36" hidden="1">{#N/A,#N/A,FALSE,"Extension Title";#N/A,#N/A,FALSE,"Extensions Main";#N/A,#N/A,FALSE,"Christchurst";#N/A,#N/A,FALSE,"Larkfield Extension";#N/A,#N/A,FALSE,"Taunton";#N/A,#N/A,FALSE,"Farlington";#N/A,#N/A,FALSE,"Sidney Street";#N/A,#N/A,FALSE,"Tamworth";#N/A,#N/A,FALSE,"New Build Main"}</definedName>
    <definedName name="lhill" localSheetId="33" hidden="1">{#N/A,#N/A,FALSE,"Extension Title";#N/A,#N/A,FALSE,"Extensions Main";#N/A,#N/A,FALSE,"Christchurst";#N/A,#N/A,FALSE,"Larkfield Extension";#N/A,#N/A,FALSE,"Taunton";#N/A,#N/A,FALSE,"Farlington";#N/A,#N/A,FALSE,"Sidney Street";#N/A,#N/A,FALSE,"Tamworth";#N/A,#N/A,FALSE,"New Build Main"}</definedName>
    <definedName name="lhill" localSheetId="34" hidden="1">{#N/A,#N/A,FALSE,"Extension Title";#N/A,#N/A,FALSE,"Extensions Main";#N/A,#N/A,FALSE,"Christchurst";#N/A,#N/A,FALSE,"Larkfield Extension";#N/A,#N/A,FALSE,"Taunton";#N/A,#N/A,FALSE,"Farlington";#N/A,#N/A,FALSE,"Sidney Street";#N/A,#N/A,FALSE,"Tamworth";#N/A,#N/A,FALSE,"New Build Main"}</definedName>
    <definedName name="lhill" localSheetId="31" hidden="1">{#N/A,#N/A,FALSE,"Extension Title";#N/A,#N/A,FALSE,"Extensions Main";#N/A,#N/A,FALSE,"Christchurst";#N/A,#N/A,FALSE,"Larkfield Extension";#N/A,#N/A,FALSE,"Taunton";#N/A,#N/A,FALSE,"Farlington";#N/A,#N/A,FALSE,"Sidney Street";#N/A,#N/A,FALSE,"Tamworth";#N/A,#N/A,FALSE,"New Build Main"}</definedName>
    <definedName name="lhill" hidden="1">{#N/A,#N/A,FALSE,"Extension Title";#N/A,#N/A,FALSE,"Extensions Main";#N/A,#N/A,FALSE,"Christchurst";#N/A,#N/A,FALSE,"Larkfield Extension";#N/A,#N/A,FALSE,"Taunton";#N/A,#N/A,FALSE,"Farlington";#N/A,#N/A,FALSE,"Sidney Street";#N/A,#N/A,FALSE,"Tamworth";#N/A,#N/A,FALSE,"New Build Main"}</definedName>
    <definedName name="LI" localSheetId="35" hidden="1">{"'장비'!$A$3:$M$12"}</definedName>
    <definedName name="LI" localSheetId="37" hidden="1">{"'장비'!$A$3:$M$12"}</definedName>
    <definedName name="LI" localSheetId="36" hidden="1">{"'장비'!$A$3:$M$12"}</definedName>
    <definedName name="LI" localSheetId="33" hidden="1">{"'장비'!$A$3:$M$12"}</definedName>
    <definedName name="LI" localSheetId="34" hidden="1">{"'장비'!$A$3:$M$12"}</definedName>
    <definedName name="LI" localSheetId="31" hidden="1">{"'장비'!$A$3:$M$12"}</definedName>
    <definedName name="LI" hidden="1">{"'장비'!$A$3:$M$12"}</definedName>
    <definedName name="Liabilities">#REF!</definedName>
    <definedName name="LiabilitiesTotal">#REF!</definedName>
    <definedName name="LiabilitiesWood">#REF!</definedName>
    <definedName name="LIB" localSheetId="31">#REF!</definedName>
    <definedName name="LIB">!#REF!</definedName>
    <definedName name="LIB_22" localSheetId="31">#REF!</definedName>
    <definedName name="LIB_22">!#REF!</definedName>
    <definedName name="LIBOR">#REF!</definedName>
    <definedName name="LICITACION" localSheetId="31">#REF!</definedName>
    <definedName name="LICITACION">!#REF!</definedName>
    <definedName name="Lider">#REF!</definedName>
    <definedName name="LIFT__AND__CONVEYOR__INSTALLATIONS" localSheetId="31">#REF!</definedName>
    <definedName name="LIFT__AND__CONVEYOR__INSTALLATIONS">!#REF!</definedName>
    <definedName name="Lift_Lobby" localSheetId="31">#REF!</definedName>
    <definedName name="Lift_Lobby">!#REF!</definedName>
    <definedName name="Light_Steel__30_kg_ml_installation">#REF!</definedName>
    <definedName name="Light_Steel__30_kg_ml_material">#REF!</definedName>
    <definedName name="LIGHTING">#REF!</definedName>
    <definedName name="LIGHTNING_MEAS" localSheetId="31">#REF!</definedName>
    <definedName name="LIGHTNING_MEAS">!#REF!</definedName>
    <definedName name="lik" localSheetId="35" hidden="1">{#N/A,#N/A,FALSE,"E-1";#N/A,#N/A,FALSE,"E-2";#N/A,#N/A,FALSE,"F-1";#N/A,#N/A,FALSE,"F-2";#N/A,#N/A,FALSE,"F-3";#N/A,#N/A,FALSE,"F-4";#N/A,#N/A,FALSE,"F-5";#N/A,#N/A,FALSE,"F-6";#N/A,#N/A,FALSE,"Matrix"}</definedName>
    <definedName name="lik" localSheetId="37" hidden="1">{#N/A,#N/A,FALSE,"E-1";#N/A,#N/A,FALSE,"E-2";#N/A,#N/A,FALSE,"F-1";#N/A,#N/A,FALSE,"F-2";#N/A,#N/A,FALSE,"F-3";#N/A,#N/A,FALSE,"F-4";#N/A,#N/A,FALSE,"F-5";#N/A,#N/A,FALSE,"F-6";#N/A,#N/A,FALSE,"Matrix"}</definedName>
    <definedName name="lik" localSheetId="36" hidden="1">{#N/A,#N/A,FALSE,"E-1";#N/A,#N/A,FALSE,"E-2";#N/A,#N/A,FALSE,"F-1";#N/A,#N/A,FALSE,"F-2";#N/A,#N/A,FALSE,"F-3";#N/A,#N/A,FALSE,"F-4";#N/A,#N/A,FALSE,"F-5";#N/A,#N/A,FALSE,"F-6";#N/A,#N/A,FALSE,"Matrix"}</definedName>
    <definedName name="lik" localSheetId="33" hidden="1">{#N/A,#N/A,FALSE,"E-1";#N/A,#N/A,FALSE,"E-2";#N/A,#N/A,FALSE,"F-1";#N/A,#N/A,FALSE,"F-2";#N/A,#N/A,FALSE,"F-3";#N/A,#N/A,FALSE,"F-4";#N/A,#N/A,FALSE,"F-5";#N/A,#N/A,FALSE,"F-6";#N/A,#N/A,FALSE,"Matrix"}</definedName>
    <definedName name="lik" localSheetId="34" hidden="1">{#N/A,#N/A,FALSE,"E-1";#N/A,#N/A,FALSE,"E-2";#N/A,#N/A,FALSE,"F-1";#N/A,#N/A,FALSE,"F-2";#N/A,#N/A,FALSE,"F-3";#N/A,#N/A,FALSE,"F-4";#N/A,#N/A,FALSE,"F-5";#N/A,#N/A,FALSE,"F-6";#N/A,#N/A,FALSE,"Matrix"}</definedName>
    <definedName name="lik" localSheetId="31" hidden="1">{#N/A,#N/A,FALSE,"E-1";#N/A,#N/A,FALSE,"E-2";#N/A,#N/A,FALSE,"F-1";#N/A,#N/A,FALSE,"F-2";#N/A,#N/A,FALSE,"F-3";#N/A,#N/A,FALSE,"F-4";#N/A,#N/A,FALSE,"F-5";#N/A,#N/A,FALSE,"F-6";#N/A,#N/A,FALSE,"Matrix"}</definedName>
    <definedName name="lik" hidden="1">{#N/A,#N/A,FALSE,"E-1";#N/A,#N/A,FALSE,"E-2";#N/A,#N/A,FALSE,"F-1";#N/A,#N/A,FALSE,"F-2";#N/A,#N/A,FALSE,"F-3";#N/A,#N/A,FALSE,"F-4";#N/A,#N/A,FALSE,"F-5";#N/A,#N/A,FALSE,"F-6";#N/A,#N/A,FALSE,"Matrix"}</definedName>
    <definedName name="limcount" localSheetId="35" hidden="1">1</definedName>
    <definedName name="limcount" localSheetId="33" hidden="1">1</definedName>
    <definedName name="limcount" localSheetId="34" hidden="1">1</definedName>
    <definedName name="limcount" hidden="1">7</definedName>
    <definedName name="lime_bulk" localSheetId="31">#REF!</definedName>
    <definedName name="lime_bulk">!#REF!</definedName>
    <definedName name="lime_moist" localSheetId="31">#REF!</definedName>
    <definedName name="lime_moist">!#REF!</definedName>
    <definedName name="lime_rd" localSheetId="31">#REF!</definedName>
    <definedName name="lime_rd">!#REF!</definedName>
    <definedName name="limitecostos">#REF!</definedName>
    <definedName name="limpieza" localSheetId="31">#REF!</definedName>
    <definedName name="limpieza">!#REF!</definedName>
    <definedName name="LIN">#REF!</definedName>
    <definedName name="LINE">#REF!</definedName>
    <definedName name="LINE1">#REF!</definedName>
    <definedName name="Line16" hidden="1">#REF!</definedName>
    <definedName name="Line17" hidden="1">#REF!</definedName>
    <definedName name="LineaInversion" localSheetId="31">#REF!</definedName>
    <definedName name="LineaInversion">!#REF!</definedName>
    <definedName name="LINEAL" localSheetId="31">#REF!</definedName>
    <definedName name="LINEAL">!#REF!</definedName>
    <definedName name="linerh">#N/A</definedName>
    <definedName name="linerh_32">#N/A</definedName>
    <definedName name="lio" localSheetId="35" hidden="1">{#N/A,#N/A,FALSE,"Total_OC015";#N/A,#N/A,FALSE,"ADMIN";#N/A,#N/A,FALSE,"PROCES";#N/A,#N/A,FALSE,"mecan";#N/A,#N/A,FALSE,"civil";#N/A,#N/A,FALSE,"CAÑER";#N/A,#N/A,FALSE,"ELEC";#N/A,#N/A,FALSE,"INSTR"}</definedName>
    <definedName name="lio" localSheetId="37" hidden="1">{#N/A,#N/A,FALSE,"Total_OC015";#N/A,#N/A,FALSE,"ADMIN";#N/A,#N/A,FALSE,"PROCES";#N/A,#N/A,FALSE,"mecan";#N/A,#N/A,FALSE,"civil";#N/A,#N/A,FALSE,"CAÑER";#N/A,#N/A,FALSE,"ELEC";#N/A,#N/A,FALSE,"INSTR"}</definedName>
    <definedName name="lio" localSheetId="36" hidden="1">{#N/A,#N/A,FALSE,"Total_OC015";#N/A,#N/A,FALSE,"ADMIN";#N/A,#N/A,FALSE,"PROCES";#N/A,#N/A,FALSE,"mecan";#N/A,#N/A,FALSE,"civil";#N/A,#N/A,FALSE,"CAÑER";#N/A,#N/A,FALSE,"ELEC";#N/A,#N/A,FALSE,"INSTR"}</definedName>
    <definedName name="lio" localSheetId="33" hidden="1">{#N/A,#N/A,FALSE,"Total_OC015";#N/A,#N/A,FALSE,"ADMIN";#N/A,#N/A,FALSE,"PROCES";#N/A,#N/A,FALSE,"mecan";#N/A,#N/A,FALSE,"civil";#N/A,#N/A,FALSE,"CAÑER";#N/A,#N/A,FALSE,"ELEC";#N/A,#N/A,FALSE,"INSTR"}</definedName>
    <definedName name="lio" localSheetId="34" hidden="1">{#N/A,#N/A,FALSE,"Total_OC015";#N/A,#N/A,FALSE,"ADMIN";#N/A,#N/A,FALSE,"PROCES";#N/A,#N/A,FALSE,"mecan";#N/A,#N/A,FALSE,"civil";#N/A,#N/A,FALSE,"CAÑER";#N/A,#N/A,FALSE,"ELEC";#N/A,#N/A,FALSE,"INSTR"}</definedName>
    <definedName name="lio" localSheetId="31" hidden="1">{#N/A,#N/A,FALSE,"Total_OC015";#N/A,#N/A,FALSE,"ADMIN";#N/A,#N/A,FALSE,"PROCES";#N/A,#N/A,FALSE,"mecan";#N/A,#N/A,FALSE,"civil";#N/A,#N/A,FALSE,"CAÑER";#N/A,#N/A,FALSE,"ELEC";#N/A,#N/A,FALSE,"INSTR"}</definedName>
    <definedName name="lio" hidden="1">{#N/A,#N/A,FALSE,"Total_OC015";#N/A,#N/A,FALSE,"ADMIN";#N/A,#N/A,FALSE,"PROCES";#N/A,#N/A,FALSE,"mecan";#N/A,#N/A,FALSE,"civil";#N/A,#N/A,FALSE,"CAÑER";#N/A,#N/A,FALSE,"ELEC";#N/A,#N/A,FALSE,"INSTR"}</definedName>
    <definedName name="liop" localSheetId="31" hidden="1">{"'Break down'!$A$4"}</definedName>
    <definedName name="liop" hidden="1">{"'Break down'!$A$4"}</definedName>
    <definedName name="Liphook" localSheetId="35" hidden="1">{#N/A,#N/A,FALSE,"Extension Title";#N/A,#N/A,FALSE,"Extensions Main";#N/A,#N/A,FALSE,"Christchurst";#N/A,#N/A,FALSE,"Larkfield Extension";#N/A,#N/A,FALSE,"Taunton";#N/A,#N/A,FALSE,"Farlington";#N/A,#N/A,FALSE,"Sidney Street";#N/A,#N/A,FALSE,"Tamworth";#N/A,#N/A,FALSE,"New Build Main"}</definedName>
    <definedName name="Liphook" localSheetId="37" hidden="1">{#N/A,#N/A,FALSE,"Extension Title";#N/A,#N/A,FALSE,"Extensions Main";#N/A,#N/A,FALSE,"Christchurst";#N/A,#N/A,FALSE,"Larkfield Extension";#N/A,#N/A,FALSE,"Taunton";#N/A,#N/A,FALSE,"Farlington";#N/A,#N/A,FALSE,"Sidney Street";#N/A,#N/A,FALSE,"Tamworth";#N/A,#N/A,FALSE,"New Build Main"}</definedName>
    <definedName name="Liphook" localSheetId="32" hidden="1">{#N/A,#N/A,FALSE,"Extension Title";#N/A,#N/A,FALSE,"Extensions Main";#N/A,#N/A,FALSE,"Christchurst";#N/A,#N/A,FALSE,"Larkfield Extension";#N/A,#N/A,FALSE,"Taunton";#N/A,#N/A,FALSE,"Farlington";#N/A,#N/A,FALSE,"Sidney Street";#N/A,#N/A,FALSE,"Tamworth";#N/A,#N/A,FALSE,"New Build Main"}</definedName>
    <definedName name="Liphook" localSheetId="21" hidden="1">{#N/A,#N/A,FALSE,"Extension Title";#N/A,#N/A,FALSE,"Extensions Main";#N/A,#N/A,FALSE,"Christchurst";#N/A,#N/A,FALSE,"Larkfield Extension";#N/A,#N/A,FALSE,"Taunton";#N/A,#N/A,FALSE,"Farlington";#N/A,#N/A,FALSE,"Sidney Street";#N/A,#N/A,FALSE,"Tamworth";#N/A,#N/A,FALSE,"New Build Main"}</definedName>
    <definedName name="Liphook" localSheetId="36" hidden="1">{#N/A,#N/A,FALSE,"Extension Title";#N/A,#N/A,FALSE,"Extensions Main";#N/A,#N/A,FALSE,"Christchurst";#N/A,#N/A,FALSE,"Larkfield Extension";#N/A,#N/A,FALSE,"Taunton";#N/A,#N/A,FALSE,"Farlington";#N/A,#N/A,FALSE,"Sidney Street";#N/A,#N/A,FALSE,"Tamworth";#N/A,#N/A,FALSE,"New Build Main"}</definedName>
    <definedName name="Liphook" localSheetId="33" hidden="1">{#N/A,#N/A,FALSE,"Extension Title";#N/A,#N/A,FALSE,"Extensions Main";#N/A,#N/A,FALSE,"Christchurst";#N/A,#N/A,FALSE,"Larkfield Extension";#N/A,#N/A,FALSE,"Taunton";#N/A,#N/A,FALSE,"Farlington";#N/A,#N/A,FALSE,"Sidney Street";#N/A,#N/A,FALSE,"Tamworth";#N/A,#N/A,FALSE,"New Build Main"}</definedName>
    <definedName name="Liphook" localSheetId="34" hidden="1">{#N/A,#N/A,FALSE,"Extension Title";#N/A,#N/A,FALSE,"Extensions Main";#N/A,#N/A,FALSE,"Christchurst";#N/A,#N/A,FALSE,"Larkfield Extension";#N/A,#N/A,FALSE,"Taunton";#N/A,#N/A,FALSE,"Farlington";#N/A,#N/A,FALSE,"Sidney Street";#N/A,#N/A,FALSE,"Tamworth";#N/A,#N/A,FALSE,"New Build Main"}</definedName>
    <definedName name="Liphook" localSheetId="31" hidden="1">{#N/A,#N/A,FALSE,"Extension Title";#N/A,#N/A,FALSE,"Extensions Main";#N/A,#N/A,FALSE,"Christchurst";#N/A,#N/A,FALSE,"Larkfield Extension";#N/A,#N/A,FALSE,"Taunton";#N/A,#N/A,FALSE,"Farlington";#N/A,#N/A,FALSE,"Sidney Street";#N/A,#N/A,FALSE,"Tamworth";#N/A,#N/A,FALSE,"New Build Main"}</definedName>
    <definedName name="Liphook" hidden="1">{#N/A,#N/A,FALSE,"Extension Title";#N/A,#N/A,FALSE,"Extensions Main";#N/A,#N/A,FALSE,"Christchurst";#N/A,#N/A,FALSE,"Larkfield Extension";#N/A,#N/A,FALSE,"Taunton";#N/A,#N/A,FALSE,"Farlington";#N/A,#N/A,FALSE,"Sidney Street";#N/A,#N/A,FALSE,"Tamworth";#N/A,#N/A,FALSE,"New Build Main"}</definedName>
    <definedName name="Liqgas" localSheetId="31">#REF!</definedName>
    <definedName name="Liqgas">!#REF!</definedName>
    <definedName name="LIQUI">#REF!</definedName>
    <definedName name="Liquidacion" localSheetId="31">#REF!</definedName>
    <definedName name="Liquidacion">!#REF!</definedName>
    <definedName name="LIQUIDACION1">#REF!</definedName>
    <definedName name="liquidacion3637">#REF!</definedName>
    <definedName name="LIQUIEMPLEA">#REF!</definedName>
    <definedName name="LISAR" localSheetId="31">#REF!</definedName>
    <definedName name="LISAR">!#REF!</definedName>
    <definedName name="Lisette_Schubert">#REF!</definedName>
    <definedName name="list" localSheetId="35" hidden="1">{#N/A,#N/A,TRUE,"Basic";#N/A,#N/A,TRUE,"EXT-TABLE";#N/A,#N/A,TRUE,"STEEL";#N/A,#N/A,TRUE,"INT-Table";#N/A,#N/A,TRUE,"STEEL";#N/A,#N/A,TRUE,"Door"}</definedName>
    <definedName name="list" localSheetId="37" hidden="1">{#N/A,#N/A,TRUE,"Basic";#N/A,#N/A,TRUE,"EXT-TABLE";#N/A,#N/A,TRUE,"STEEL";#N/A,#N/A,TRUE,"INT-Table";#N/A,#N/A,TRUE,"STEEL";#N/A,#N/A,TRUE,"Door"}</definedName>
    <definedName name="list" localSheetId="36" hidden="1">{#N/A,#N/A,TRUE,"Basic";#N/A,#N/A,TRUE,"EXT-TABLE";#N/A,#N/A,TRUE,"STEEL";#N/A,#N/A,TRUE,"INT-Table";#N/A,#N/A,TRUE,"STEEL";#N/A,#N/A,TRUE,"Door"}</definedName>
    <definedName name="list" localSheetId="33" hidden="1">{#N/A,#N/A,TRUE,"Basic";#N/A,#N/A,TRUE,"EXT-TABLE";#N/A,#N/A,TRUE,"STEEL";#N/A,#N/A,TRUE,"INT-Table";#N/A,#N/A,TRUE,"STEEL";#N/A,#N/A,TRUE,"Door"}</definedName>
    <definedName name="list" localSheetId="34" hidden="1">{#N/A,#N/A,TRUE,"Basic";#N/A,#N/A,TRUE,"EXT-TABLE";#N/A,#N/A,TRUE,"STEEL";#N/A,#N/A,TRUE,"INT-Table";#N/A,#N/A,TRUE,"STEEL";#N/A,#N/A,TRUE,"Door"}</definedName>
    <definedName name="list" localSheetId="31" hidden="1">{#N/A,#N/A,TRUE,"Basic";#N/A,#N/A,TRUE,"EXT-TABLE";#N/A,#N/A,TRUE,"STEEL";#N/A,#N/A,TRUE,"INT-Table";#N/A,#N/A,TRUE,"STEEL";#N/A,#N/A,TRUE,"Door"}</definedName>
    <definedName name="list" hidden="1">{#N/A,#N/A,TRUE,"Basic";#N/A,#N/A,TRUE,"EXT-TABLE";#N/A,#N/A,TRUE,"STEEL";#N/A,#N/A,TRUE,"INT-Table";#N/A,#N/A,TRUE,"STEEL";#N/A,#N/A,TRUE,"Door"}</definedName>
    <definedName name="List_1" localSheetId="31">#REF!</definedName>
    <definedName name="List_1">!#REF!</definedName>
    <definedName name="List_HCP_Challenges">#REF!</definedName>
    <definedName name="List_HCP_Engineering">#REF!</definedName>
    <definedName name="List_HCP_Leadership">#REF!</definedName>
    <definedName name="List_HCP_Marketing">#REF!</definedName>
    <definedName name="List_HCP_Sales">#REF!</definedName>
    <definedName name="List_HCP_SupplyChain">#REF!</definedName>
    <definedName name="List_HCP_Technical">#REF!</definedName>
    <definedName name="List_Materiales" localSheetId="31">#REF!</definedName>
    <definedName name="List_Materiales">!#REF!</definedName>
    <definedName name="list01" localSheetId="35" hidden="1">{#N/A,#N/A,TRUE,"Basic";#N/A,#N/A,TRUE,"EXT-TABLE";#N/A,#N/A,TRUE,"STEEL";#N/A,#N/A,TRUE,"INT-Table";#N/A,#N/A,TRUE,"STEEL";#N/A,#N/A,TRUE,"Door"}</definedName>
    <definedName name="list01" localSheetId="37" hidden="1">{#N/A,#N/A,TRUE,"Basic";#N/A,#N/A,TRUE,"EXT-TABLE";#N/A,#N/A,TRUE,"STEEL";#N/A,#N/A,TRUE,"INT-Table";#N/A,#N/A,TRUE,"STEEL";#N/A,#N/A,TRUE,"Door"}</definedName>
    <definedName name="list01" localSheetId="36" hidden="1">{#N/A,#N/A,TRUE,"Basic";#N/A,#N/A,TRUE,"EXT-TABLE";#N/A,#N/A,TRUE,"STEEL";#N/A,#N/A,TRUE,"INT-Table";#N/A,#N/A,TRUE,"STEEL";#N/A,#N/A,TRUE,"Door"}</definedName>
    <definedName name="list01" localSheetId="33" hidden="1">{#N/A,#N/A,TRUE,"Basic";#N/A,#N/A,TRUE,"EXT-TABLE";#N/A,#N/A,TRUE,"STEEL";#N/A,#N/A,TRUE,"INT-Table";#N/A,#N/A,TRUE,"STEEL";#N/A,#N/A,TRUE,"Door"}</definedName>
    <definedName name="list01" localSheetId="34" hidden="1">{#N/A,#N/A,TRUE,"Basic";#N/A,#N/A,TRUE,"EXT-TABLE";#N/A,#N/A,TRUE,"STEEL";#N/A,#N/A,TRUE,"INT-Table";#N/A,#N/A,TRUE,"STEEL";#N/A,#N/A,TRUE,"Door"}</definedName>
    <definedName name="list01" localSheetId="31" hidden="1">{#N/A,#N/A,TRUE,"Basic";#N/A,#N/A,TRUE,"EXT-TABLE";#N/A,#N/A,TRUE,"STEEL";#N/A,#N/A,TRUE,"INT-Table";#N/A,#N/A,TRUE,"STEEL";#N/A,#N/A,TRUE,"Door"}</definedName>
    <definedName name="list01" hidden="1">{#N/A,#N/A,TRUE,"Basic";#N/A,#N/A,TRUE,"EXT-TABLE";#N/A,#N/A,TRUE,"STEEL";#N/A,#N/A,TRUE,"INT-Table";#N/A,#N/A,TRUE,"STEEL";#N/A,#N/A,TRUE,"Door"}</definedName>
    <definedName name="list02" localSheetId="35" hidden="1">{#N/A,#N/A,TRUE,"Basic";#N/A,#N/A,TRUE,"EXT-TABLE";#N/A,#N/A,TRUE,"STEEL";#N/A,#N/A,TRUE,"INT-Table";#N/A,#N/A,TRUE,"STEEL";#N/A,#N/A,TRUE,"Door"}</definedName>
    <definedName name="list02" localSheetId="37" hidden="1">{#N/A,#N/A,TRUE,"Basic";#N/A,#N/A,TRUE,"EXT-TABLE";#N/A,#N/A,TRUE,"STEEL";#N/A,#N/A,TRUE,"INT-Table";#N/A,#N/A,TRUE,"STEEL";#N/A,#N/A,TRUE,"Door"}</definedName>
    <definedName name="list02" localSheetId="36" hidden="1">{#N/A,#N/A,TRUE,"Basic";#N/A,#N/A,TRUE,"EXT-TABLE";#N/A,#N/A,TRUE,"STEEL";#N/A,#N/A,TRUE,"INT-Table";#N/A,#N/A,TRUE,"STEEL";#N/A,#N/A,TRUE,"Door"}</definedName>
    <definedName name="list02" localSheetId="33" hidden="1">{#N/A,#N/A,TRUE,"Basic";#N/A,#N/A,TRUE,"EXT-TABLE";#N/A,#N/A,TRUE,"STEEL";#N/A,#N/A,TRUE,"INT-Table";#N/A,#N/A,TRUE,"STEEL";#N/A,#N/A,TRUE,"Door"}</definedName>
    <definedName name="list02" localSheetId="34" hidden="1">{#N/A,#N/A,TRUE,"Basic";#N/A,#N/A,TRUE,"EXT-TABLE";#N/A,#N/A,TRUE,"STEEL";#N/A,#N/A,TRUE,"INT-Table";#N/A,#N/A,TRUE,"STEEL";#N/A,#N/A,TRUE,"Door"}</definedName>
    <definedName name="list02" localSheetId="31" hidden="1">{#N/A,#N/A,TRUE,"Basic";#N/A,#N/A,TRUE,"EXT-TABLE";#N/A,#N/A,TRUE,"STEEL";#N/A,#N/A,TRUE,"INT-Table";#N/A,#N/A,TRUE,"STEEL";#N/A,#N/A,TRUE,"Door"}</definedName>
    <definedName name="list02" hidden="1">{#N/A,#N/A,TRUE,"Basic";#N/A,#N/A,TRUE,"EXT-TABLE";#N/A,#N/A,TRUE,"STEEL";#N/A,#N/A,TRUE,"INT-Table";#N/A,#N/A,TRUE,"STEEL";#N/A,#N/A,TRUE,"Door"}</definedName>
    <definedName name="List2">#REF!</definedName>
    <definedName name="LISTA" localSheetId="35" hidden="1">{#N/A,#N/A,FALSE,"GERAL";#N/A,#N/A,FALSE,"012-96";#N/A,#N/A,FALSE,"018-96";#N/A,#N/A,FALSE,"027-96";#N/A,#N/A,FALSE,"059-96";#N/A,#N/A,FALSE,"076-96";#N/A,#N/A,FALSE,"019-97";#N/A,#N/A,FALSE,"021-97";#N/A,#N/A,FALSE,"022-97";#N/A,#N/A,FALSE,"028-97"}</definedName>
    <definedName name="LISTA" localSheetId="33" hidden="1">{#N/A,#N/A,FALSE,"GERAL";#N/A,#N/A,FALSE,"012-96";#N/A,#N/A,FALSE,"018-96";#N/A,#N/A,FALSE,"027-96";#N/A,#N/A,FALSE,"059-96";#N/A,#N/A,FALSE,"076-96";#N/A,#N/A,FALSE,"019-97";#N/A,#N/A,FALSE,"021-97";#N/A,#N/A,FALSE,"022-97";#N/A,#N/A,FALSE,"028-97"}</definedName>
    <definedName name="LISTA" localSheetId="34" hidden="1">{#N/A,#N/A,FALSE,"GERAL";#N/A,#N/A,FALSE,"012-96";#N/A,#N/A,FALSE,"018-96";#N/A,#N/A,FALSE,"027-96";#N/A,#N/A,FALSE,"059-96";#N/A,#N/A,FALSE,"076-96";#N/A,#N/A,FALSE,"019-97";#N/A,#N/A,FALSE,"021-97";#N/A,#N/A,FALSE,"022-97";#N/A,#N/A,FALSE,"028-97"}</definedName>
    <definedName name="LISTA" localSheetId="31" hidden="1">{#N/A,#N/A,FALSE,"GERAL";#N/A,#N/A,FALSE,"012-96";#N/A,#N/A,FALSE,"018-96";#N/A,#N/A,FALSE,"027-96";#N/A,#N/A,FALSE,"059-96";#N/A,#N/A,FALSE,"076-96";#N/A,#N/A,FALSE,"019-97";#N/A,#N/A,FALSE,"021-97";#N/A,#N/A,FALSE,"022-97";#N/A,#N/A,FALSE,"028-97"}</definedName>
    <definedName name="LISTA">#REF!</definedName>
    <definedName name="LISTA1" localSheetId="31">#REF!</definedName>
    <definedName name="LISTA1">!#REF!</definedName>
    <definedName name="LISTA2">#REF!</definedName>
    <definedName name="LISTA2H" localSheetId="31">#REF!</definedName>
    <definedName name="LISTA2H">!#REF!</definedName>
    <definedName name="lista3" localSheetId="31">#REF!</definedName>
    <definedName name="lista3">!#REF!</definedName>
    <definedName name="LISTA4" localSheetId="31">#REF!</definedName>
    <definedName name="LISTA4">!#REF!</definedName>
    <definedName name="LISTADO">#REF!</definedName>
    <definedName name="Listado_Equipos" localSheetId="31">#REF!</definedName>
    <definedName name="Listado_Equipos">!#REF!</definedName>
    <definedName name="ListaImpres" localSheetId="31">#REF!</definedName>
    <definedName name="ListaImpres">!#REF!</definedName>
    <definedName name="ListaPU" localSheetId="31">#REF!</definedName>
    <definedName name="ListaPU">!#REF!</definedName>
    <definedName name="LISTARA1" localSheetId="31">#REF!</definedName>
    <definedName name="LISTARA1">!#REF!</definedName>
    <definedName name="LISTARA2" localSheetId="31">#REF!</definedName>
    <definedName name="LISTARA2">!#REF!</definedName>
    <definedName name="LISTARH1" localSheetId="31">#REF!</definedName>
    <definedName name="LISTARH1">!#REF!</definedName>
    <definedName name="LISTARH2" localSheetId="31">#REF!</definedName>
    <definedName name="LISTARH2">!#REF!</definedName>
    <definedName name="listBase" localSheetId="35" hidden="1">#REF!</definedName>
    <definedName name="listBase" localSheetId="33" hidden="1">#REF!</definedName>
    <definedName name="listBase" localSheetId="34" hidden="1">#REF!</definedName>
    <definedName name="listBase" hidden="1">#REF!</definedName>
    <definedName name="ListOffset" hidden="1">1</definedName>
    <definedName name="Listón_Madera">#REF!</definedName>
    <definedName name="ListPC1">#REF!</definedName>
    <definedName name="ListPC2">#REF!</definedName>
    <definedName name="ListSize" localSheetId="35" hidden="1">#REF!</definedName>
    <definedName name="ListSize" localSheetId="36" hidden="1">#REF!</definedName>
    <definedName name="ListSize" localSheetId="33" hidden="1">#REF!</definedName>
    <definedName name="ListSize" localSheetId="34" hidden="1">#REF!</definedName>
    <definedName name="ListSize" hidden="1">#REF!</definedName>
    <definedName name="lixo" localSheetId="35" hidden="1">{#N/A,#N/A,FALSE,"GERAL";#N/A,#N/A,FALSE,"012-96";#N/A,#N/A,FALSE,"018-96";#N/A,#N/A,FALSE,"027-96";#N/A,#N/A,FALSE,"059-96";#N/A,#N/A,FALSE,"076-96";#N/A,#N/A,FALSE,"019-97";#N/A,#N/A,FALSE,"021-97";#N/A,#N/A,FALSE,"022-97";#N/A,#N/A,FALSE,"028-97"}</definedName>
    <definedName name="lixo" localSheetId="37" hidden="1">{#N/A,#N/A,FALSE,"GERAL";#N/A,#N/A,FALSE,"012-96";#N/A,#N/A,FALSE,"018-96";#N/A,#N/A,FALSE,"027-96";#N/A,#N/A,FALSE,"059-96";#N/A,#N/A,FALSE,"076-96";#N/A,#N/A,FALSE,"019-97";#N/A,#N/A,FALSE,"021-97";#N/A,#N/A,FALSE,"022-97";#N/A,#N/A,FALSE,"028-97"}</definedName>
    <definedName name="lixo" localSheetId="36" hidden="1">{#N/A,#N/A,FALSE,"GERAL";#N/A,#N/A,FALSE,"012-96";#N/A,#N/A,FALSE,"018-96";#N/A,#N/A,FALSE,"027-96";#N/A,#N/A,FALSE,"059-96";#N/A,#N/A,FALSE,"076-96";#N/A,#N/A,FALSE,"019-97";#N/A,#N/A,FALSE,"021-97";#N/A,#N/A,FALSE,"022-97";#N/A,#N/A,FALSE,"028-97"}</definedName>
    <definedName name="lixo" localSheetId="33" hidden="1">{#N/A,#N/A,FALSE,"GERAL";#N/A,#N/A,FALSE,"012-96";#N/A,#N/A,FALSE,"018-96";#N/A,#N/A,FALSE,"027-96";#N/A,#N/A,FALSE,"059-96";#N/A,#N/A,FALSE,"076-96";#N/A,#N/A,FALSE,"019-97";#N/A,#N/A,FALSE,"021-97";#N/A,#N/A,FALSE,"022-97";#N/A,#N/A,FALSE,"028-97"}</definedName>
    <definedName name="lixo" localSheetId="34" hidden="1">{#N/A,#N/A,FALSE,"GERAL";#N/A,#N/A,FALSE,"012-96";#N/A,#N/A,FALSE,"018-96";#N/A,#N/A,FALSE,"027-96";#N/A,#N/A,FALSE,"059-96";#N/A,#N/A,FALSE,"076-96";#N/A,#N/A,FALSE,"019-97";#N/A,#N/A,FALSE,"021-97";#N/A,#N/A,FALSE,"022-97";#N/A,#N/A,FALSE,"028-97"}</definedName>
    <definedName name="lixo" localSheetId="31"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izbeth">#REF!</definedName>
    <definedName name="ljkㅏㅎ" localSheetId="35" hidden="1">{#N/A,#N/A,FALSE,"2~8번"}</definedName>
    <definedName name="ljkㅏㅎ" localSheetId="37" hidden="1">{#N/A,#N/A,FALSE,"2~8번"}</definedName>
    <definedName name="ljkㅏㅎ" localSheetId="36" hidden="1">{#N/A,#N/A,FALSE,"2~8번"}</definedName>
    <definedName name="ljkㅏㅎ" localSheetId="33" hidden="1">{#N/A,#N/A,FALSE,"2~8번"}</definedName>
    <definedName name="ljkㅏㅎ" localSheetId="34" hidden="1">{#N/A,#N/A,FALSE,"2~8번"}</definedName>
    <definedName name="ljkㅏㅎ" localSheetId="31" hidden="1">{#N/A,#N/A,FALSE,"2~8번"}</definedName>
    <definedName name="ljkㅏㅎ" hidden="1">{#N/A,#N/A,FALSE,"2~8번"}</definedName>
    <definedName name="lk" localSheetId="35" hidden="1">{#N/A,#N/A,FALSE,"Total_OC015";#N/A,#N/A,FALSE,"ADMIN";#N/A,#N/A,FALSE,"PROCES";#N/A,#N/A,FALSE,"mecan";#N/A,#N/A,FALSE,"civil";#N/A,#N/A,FALSE,"CAÑER";#N/A,#N/A,FALSE,"ELEC";#N/A,#N/A,FALSE,"INSTR"}</definedName>
    <definedName name="lk" localSheetId="37" hidden="1">{#N/A,#N/A,FALSE,"Total_OC015";#N/A,#N/A,FALSE,"ADMIN";#N/A,#N/A,FALSE,"PROCES";#N/A,#N/A,FALSE,"mecan";#N/A,#N/A,FALSE,"civil";#N/A,#N/A,FALSE,"CAÑER";#N/A,#N/A,FALSE,"ELEC";#N/A,#N/A,FALSE,"INSTR"}</definedName>
    <definedName name="lk" localSheetId="36" hidden="1">{#N/A,#N/A,FALSE,"Total_OC015";#N/A,#N/A,FALSE,"ADMIN";#N/A,#N/A,FALSE,"PROCES";#N/A,#N/A,FALSE,"mecan";#N/A,#N/A,FALSE,"civil";#N/A,#N/A,FALSE,"CAÑER";#N/A,#N/A,FALSE,"ELEC";#N/A,#N/A,FALSE,"INSTR"}</definedName>
    <definedName name="lk" localSheetId="33" hidden="1">{#N/A,#N/A,FALSE,"Total_OC015";#N/A,#N/A,FALSE,"ADMIN";#N/A,#N/A,FALSE,"PROCES";#N/A,#N/A,FALSE,"mecan";#N/A,#N/A,FALSE,"civil";#N/A,#N/A,FALSE,"CAÑER";#N/A,#N/A,FALSE,"ELEC";#N/A,#N/A,FALSE,"INSTR"}</definedName>
    <definedName name="lk" localSheetId="34" hidden="1">{#N/A,#N/A,FALSE,"Total_OC015";#N/A,#N/A,FALSE,"ADMIN";#N/A,#N/A,FALSE,"PROCES";#N/A,#N/A,FALSE,"mecan";#N/A,#N/A,FALSE,"civil";#N/A,#N/A,FALSE,"CAÑER";#N/A,#N/A,FALSE,"ELEC";#N/A,#N/A,FALSE,"INSTR"}</definedName>
    <definedName name="lk" localSheetId="31">#REF!</definedName>
    <definedName name="lk">#REF!</definedName>
    <definedName name="LKAMFMM" hidden="1">#REF!</definedName>
    <definedName name="lki">#REF!</definedName>
    <definedName name="lkj" localSheetId="35" hidden="1">{#N/A,#N/A,FALSE,"Aging Summary";#N/A,#N/A,FALSE,"Ratio Analysis";#N/A,#N/A,FALSE,"Test 120 Day Accts";#N/A,#N/A,FALSE,"Tickmarks"}</definedName>
    <definedName name="lkj" localSheetId="37" hidden="1">{#N/A,#N/A,FALSE,"Aging Summary";#N/A,#N/A,FALSE,"Ratio Analysis";#N/A,#N/A,FALSE,"Test 120 Day Accts";#N/A,#N/A,FALSE,"Tickmarks"}</definedName>
    <definedName name="lkj" localSheetId="36" hidden="1">{#N/A,#N/A,FALSE,"Aging Summary";#N/A,#N/A,FALSE,"Ratio Analysis";#N/A,#N/A,FALSE,"Test 120 Day Accts";#N/A,#N/A,FALSE,"Tickmarks"}</definedName>
    <definedName name="lkj" localSheetId="33" hidden="1">{#N/A,#N/A,FALSE,"Aging Summary";#N/A,#N/A,FALSE,"Ratio Analysis";#N/A,#N/A,FALSE,"Test 120 Day Accts";#N/A,#N/A,FALSE,"Tickmarks"}</definedName>
    <definedName name="lkj" localSheetId="34" hidden="1">{#N/A,#N/A,FALSE,"Aging Summary";#N/A,#N/A,FALSE,"Ratio Analysis";#N/A,#N/A,FALSE,"Test 120 Day Accts";#N/A,#N/A,FALSE,"Tickmarks"}</definedName>
    <definedName name="lkj" localSheetId="31" hidden="1">{#N/A,#N/A,FALSE,"Aging Summary";#N/A,#N/A,FALSE,"Ratio Analysis";#N/A,#N/A,FALSE,"Test 120 Day Accts";#N/A,#N/A,FALSE,"Tickmarks"}</definedName>
    <definedName name="lkj" hidden="1">{#N/A,#N/A,FALSE,"Aging Summary";#N/A,#N/A,FALSE,"Ratio Analysis";#N/A,#N/A,FALSE,"Test 120 Day Accts";#N/A,#N/A,FALSE,"Tickmarks"}</definedName>
    <definedName name="lkjlkjlkjljljmlkkjmlkkl" hidden="1">#REF!</definedName>
    <definedName name="lkk" localSheetId="31" hidden="1">#REF!</definedName>
    <definedName name="lkk" hidden="1">#REF!</definedName>
    <definedName name="lkkd" localSheetId="35" hidden="1">#REF!</definedName>
    <definedName name="lkkd" localSheetId="36" hidden="1">#REF!</definedName>
    <definedName name="lkkd" localSheetId="33" hidden="1">#REF!</definedName>
    <definedName name="lkkd" localSheetId="34" hidden="1">#REF!</definedName>
    <definedName name="lkkd" hidden="1">#REF!</definedName>
    <definedName name="LKL" localSheetId="35" hidden="1">{#N/A,#N/A,FALSE,"SumG";#N/A,#N/A,FALSE,"ElecG";#N/A,#N/A,FALSE,"MechG";#N/A,#N/A,FALSE,"GeotG";#N/A,#N/A,FALSE,"PrcsG";#N/A,#N/A,FALSE,"TunnG";#N/A,#N/A,FALSE,"CivlG";#N/A,#N/A,FALSE,"NtwkG";#N/A,#N/A,FALSE,"EstgG";#N/A,#N/A,FALSE,"PEngG"}</definedName>
    <definedName name="LKL" localSheetId="37" hidden="1">{#N/A,#N/A,FALSE,"SumG";#N/A,#N/A,FALSE,"ElecG";#N/A,#N/A,FALSE,"MechG";#N/A,#N/A,FALSE,"GeotG";#N/A,#N/A,FALSE,"PrcsG";#N/A,#N/A,FALSE,"TunnG";#N/A,#N/A,FALSE,"CivlG";#N/A,#N/A,FALSE,"NtwkG";#N/A,#N/A,FALSE,"EstgG";#N/A,#N/A,FALSE,"PEngG"}</definedName>
    <definedName name="LKL" localSheetId="36" hidden="1">{#N/A,#N/A,FALSE,"SumG";#N/A,#N/A,FALSE,"ElecG";#N/A,#N/A,FALSE,"MechG";#N/A,#N/A,FALSE,"GeotG";#N/A,#N/A,FALSE,"PrcsG";#N/A,#N/A,FALSE,"TunnG";#N/A,#N/A,FALSE,"CivlG";#N/A,#N/A,FALSE,"NtwkG";#N/A,#N/A,FALSE,"EstgG";#N/A,#N/A,FALSE,"PEngG"}</definedName>
    <definedName name="LKL" localSheetId="33" hidden="1">{#N/A,#N/A,FALSE,"SumG";#N/A,#N/A,FALSE,"ElecG";#N/A,#N/A,FALSE,"MechG";#N/A,#N/A,FALSE,"GeotG";#N/A,#N/A,FALSE,"PrcsG";#N/A,#N/A,FALSE,"TunnG";#N/A,#N/A,FALSE,"CivlG";#N/A,#N/A,FALSE,"NtwkG";#N/A,#N/A,FALSE,"EstgG";#N/A,#N/A,FALSE,"PEngG"}</definedName>
    <definedName name="LKL" localSheetId="34" hidden="1">{#N/A,#N/A,FALSE,"SumG";#N/A,#N/A,FALSE,"ElecG";#N/A,#N/A,FALSE,"MechG";#N/A,#N/A,FALSE,"GeotG";#N/A,#N/A,FALSE,"PrcsG";#N/A,#N/A,FALSE,"TunnG";#N/A,#N/A,FALSE,"CivlG";#N/A,#N/A,FALSE,"NtwkG";#N/A,#N/A,FALSE,"EstgG";#N/A,#N/A,FALSE,"PEngG"}</definedName>
    <definedName name="LKL" localSheetId="3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klhlkjl" localSheetId="35" hidden="1">{#N/A,#N/A,FALSE,"CCTV"}</definedName>
    <definedName name="lklhlkjl" localSheetId="37" hidden="1">{#N/A,#N/A,FALSE,"CCTV"}</definedName>
    <definedName name="lklhlkjl" localSheetId="36" hidden="1">{#N/A,#N/A,FALSE,"CCTV"}</definedName>
    <definedName name="lklhlkjl" localSheetId="33" hidden="1">{#N/A,#N/A,FALSE,"CCTV"}</definedName>
    <definedName name="lklhlkjl" localSheetId="34" hidden="1">{#N/A,#N/A,FALSE,"CCTV"}</definedName>
    <definedName name="lklhlkjl" localSheetId="31" hidden="1">{#N/A,#N/A,FALSE,"CCTV"}</definedName>
    <definedName name="lklhlkjl" hidden="1">{#N/A,#N/A,FALSE,"CCTV"}</definedName>
    <definedName name="lksjks" localSheetId="35" hidden="1">{#N/A,#N/A,TRUE,"INGENIERIA";#N/A,#N/A,TRUE,"COMPRAS";#N/A,#N/A,TRUE,"DIRECCION";#N/A,#N/A,TRUE,"RESUMEN"}</definedName>
    <definedName name="lksjks" localSheetId="37" hidden="1">{#N/A,#N/A,TRUE,"INGENIERIA";#N/A,#N/A,TRUE,"COMPRAS";#N/A,#N/A,TRUE,"DIRECCION";#N/A,#N/A,TRUE,"RESUMEN"}</definedName>
    <definedName name="lksjks" localSheetId="36" hidden="1">{#N/A,#N/A,TRUE,"INGENIERIA";#N/A,#N/A,TRUE,"COMPRAS";#N/A,#N/A,TRUE,"DIRECCION";#N/A,#N/A,TRUE,"RESUMEN"}</definedName>
    <definedName name="lksjks" localSheetId="33" hidden="1">{#N/A,#N/A,TRUE,"INGENIERIA";#N/A,#N/A,TRUE,"COMPRAS";#N/A,#N/A,TRUE,"DIRECCION";#N/A,#N/A,TRUE,"RESUMEN"}</definedName>
    <definedName name="lksjks" localSheetId="34" hidden="1">{#N/A,#N/A,TRUE,"INGENIERIA";#N/A,#N/A,TRUE,"COMPRAS";#N/A,#N/A,TRUE,"DIRECCION";#N/A,#N/A,TRUE,"RESUMEN"}</definedName>
    <definedName name="lksjks" localSheetId="31" hidden="1">{#N/A,#N/A,TRUE,"INGENIERIA";#N/A,#N/A,TRUE,"COMPRAS";#N/A,#N/A,TRUE,"DIRECCION";#N/A,#N/A,TRUE,"RESUMEN"}</definedName>
    <definedName name="lksjks" hidden="1">{#N/A,#N/A,TRUE,"INGENIERIA";#N/A,#N/A,TRUE,"COMPRAS";#N/A,#N/A,TRUE,"DIRECCION";#N/A,#N/A,TRUE,"RESUMEN"}</definedName>
    <definedName name="lku">#REF!</definedName>
    <definedName name="ll" localSheetId="35" hidden="1">{#N/A,#N/A,FALSE,"Matrix";#N/A,#N/A,FALSE,"Executive";#N/A,#N/A,FALSE,"Summary"}</definedName>
    <definedName name="ll" localSheetId="37" hidden="1">{#N/A,#N/A,FALSE,"Bericht 2";#N/A,#N/A,FALSE,"Bericht 3";#N/A,#N/A,FALSE,"Bericht 1"}</definedName>
    <definedName name="ll" localSheetId="32" hidden="1">{#N/A,#N/A,FALSE,"Bericht 2";#N/A,#N/A,FALSE,"Bericht 3";#N/A,#N/A,FALSE,"Bericht 1"}</definedName>
    <definedName name="ll" localSheetId="21" hidden="1">{#N/A,#N/A,FALSE,"Bericht 2";#N/A,#N/A,FALSE,"Bericht 3";#N/A,#N/A,FALSE,"Bericht 1"}</definedName>
    <definedName name="ll" localSheetId="33" hidden="1">{#N/A,#N/A,FALSE,"Matrix";#N/A,#N/A,FALSE,"Executive";#N/A,#N/A,FALSE,"Summary"}</definedName>
    <definedName name="ll" localSheetId="34" hidden="1">{#N/A,#N/A,FALSE,"Matrix";#N/A,#N/A,FALSE,"Executive";#N/A,#N/A,FALSE,"Summary"}</definedName>
    <definedName name="LL" localSheetId="31">#REF!</definedName>
    <definedName name="LL">!#REF!</definedName>
    <definedName name="ll_1" localSheetId="35" hidden="1">{#N/A,#N/A,FALSE,"Matrix";#N/A,#N/A,FALSE,"Executive";#N/A,#N/A,FALSE,"Summary"}</definedName>
    <definedName name="ll_1" localSheetId="33" hidden="1">{#N/A,#N/A,FALSE,"Matrix";#N/A,#N/A,FALSE,"Executive";#N/A,#N/A,FALSE,"Summary"}</definedName>
    <definedName name="ll_1" localSheetId="34" hidden="1">{#N/A,#N/A,FALSE,"Matrix";#N/A,#N/A,FALSE,"Executive";#N/A,#N/A,FALSE,"Summary"}</definedName>
    <definedName name="ll_1" localSheetId="31" hidden="1">{#N/A,#N/A,FALSE,"Matrix";#N/A,#N/A,FALSE,"Executive";#N/A,#N/A,FALSE,"Summary"}</definedName>
    <definedName name="LL_1">#REF!</definedName>
    <definedName name="LL_2" localSheetId="31">#REF!</definedName>
    <definedName name="LL_2">!#REF!</definedName>
    <definedName name="LL_22" localSheetId="31">#REF!</definedName>
    <definedName name="LL_22">!#REF!</definedName>
    <definedName name="lll" localSheetId="35" hidden="1">{"CONSEJO",#N/A,FALSE,"Dist p0";"CONSEJO",#N/A,FALSE,"Ficha CODICE"}</definedName>
    <definedName name="lll" localSheetId="37" hidden="1">{"CONSEJO",#N/A,FALSE,"Dist p0";"CONSEJO",#N/A,FALSE,"Ficha CODICE"}</definedName>
    <definedName name="lll" localSheetId="36" hidden="1">{"CONSEJO",#N/A,FALSE,"Dist p0";"CONSEJO",#N/A,FALSE,"Ficha CODICE"}</definedName>
    <definedName name="lll" localSheetId="33" hidden="1">{"CONSEJO",#N/A,FALSE,"Dist p0";"CONSEJO",#N/A,FALSE,"Ficha CODICE"}</definedName>
    <definedName name="lll" localSheetId="34" hidden="1">{"CONSEJO",#N/A,FALSE,"Dist p0";"CONSEJO",#N/A,FALSE,"Ficha CODICE"}</definedName>
    <definedName name="LLL" localSheetId="31">#REF!</definedName>
    <definedName name="lll" hidden="1">{"CONSEJO",#N/A,FALSE,"Dist p0";"CONSEJO",#N/A,FALSE,"Ficha CODICE"}</definedName>
    <definedName name="lllkkkkk">#REF!</definedName>
    <definedName name="LLLL" localSheetId="35" hidden="1">{#N/A,#N/A,FALSE,"CCTV"}</definedName>
    <definedName name="LLLL" localSheetId="37" hidden="1">{#N/A,#N/A,FALSE,"CCTV"}</definedName>
    <definedName name="LLLL" localSheetId="36" hidden="1">{#N/A,#N/A,FALSE,"CCTV"}</definedName>
    <definedName name="LLLL" localSheetId="33" hidden="1">{#N/A,#N/A,FALSE,"CCTV"}</definedName>
    <definedName name="LLLL" localSheetId="34" hidden="1">{#N/A,#N/A,FALSE,"CCTV"}</definedName>
    <definedName name="llll" localSheetId="31" hidden="1">{"'Break down'!$A$4"}</definedName>
    <definedName name="LLLL" hidden="1">{#N/A,#N/A,FALSE,"CCTV"}</definedName>
    <definedName name="llll_1" localSheetId="35" hidden="1">{#N/A,#N/A,TRUE,"ComparativoII"}</definedName>
    <definedName name="llll_1" localSheetId="37" hidden="1">{#N/A,#N/A,TRUE,"ComparativoII"}</definedName>
    <definedName name="llll_1" localSheetId="36" hidden="1">{#N/A,#N/A,TRUE,"ComparativoII"}</definedName>
    <definedName name="llll_1" localSheetId="33" hidden="1">{#N/A,#N/A,TRUE,"ComparativoII"}</definedName>
    <definedName name="llll_1" localSheetId="34" hidden="1">{#N/A,#N/A,TRUE,"ComparativoII"}</definedName>
    <definedName name="llll_1" localSheetId="31" hidden="1">{#N/A,#N/A,TRUE,"ComparativoII"}</definedName>
    <definedName name="llll_1" hidden="1">{#N/A,#N/A,TRUE,"ComparativoII"}</definedName>
    <definedName name="llllkkljk">#REF!</definedName>
    <definedName name="lllll" localSheetId="35" hidden="1">{#N/A,#N/A,FALSE,"Pricing";#N/A,#N/A,FALSE,"Summary";#N/A,#N/A,FALSE,"CompProd";#N/A,#N/A,FALSE,"CompJobhrs";#N/A,#N/A,FALSE,"Escalation";#N/A,#N/A,FALSE,"Contingency";#N/A,#N/A,FALSE,"GM";#N/A,#N/A,FALSE,"CompWage";#N/A,#N/A,FALSE,"costSum"}</definedName>
    <definedName name="lllll" localSheetId="37" hidden="1">{#N/A,#N/A,FALSE,"Pricing";#N/A,#N/A,FALSE,"Summary";#N/A,#N/A,FALSE,"CompProd";#N/A,#N/A,FALSE,"CompJobhrs";#N/A,#N/A,FALSE,"Escalation";#N/A,#N/A,FALSE,"Contingency";#N/A,#N/A,FALSE,"GM";#N/A,#N/A,FALSE,"CompWage";#N/A,#N/A,FALSE,"costSum"}</definedName>
    <definedName name="lllll" localSheetId="36" hidden="1">{#N/A,#N/A,FALSE,"Pricing";#N/A,#N/A,FALSE,"Summary";#N/A,#N/A,FALSE,"CompProd";#N/A,#N/A,FALSE,"CompJobhrs";#N/A,#N/A,FALSE,"Escalation";#N/A,#N/A,FALSE,"Contingency";#N/A,#N/A,FALSE,"GM";#N/A,#N/A,FALSE,"CompWage";#N/A,#N/A,FALSE,"costSum"}</definedName>
    <definedName name="lllll" localSheetId="33" hidden="1">{#N/A,#N/A,FALSE,"Pricing";#N/A,#N/A,FALSE,"Summary";#N/A,#N/A,FALSE,"CompProd";#N/A,#N/A,FALSE,"CompJobhrs";#N/A,#N/A,FALSE,"Escalation";#N/A,#N/A,FALSE,"Contingency";#N/A,#N/A,FALSE,"GM";#N/A,#N/A,FALSE,"CompWage";#N/A,#N/A,FALSE,"costSum"}</definedName>
    <definedName name="lllll" localSheetId="34" hidden="1">{#N/A,#N/A,FALSE,"Pricing";#N/A,#N/A,FALSE,"Summary";#N/A,#N/A,FALSE,"CompProd";#N/A,#N/A,FALSE,"CompJobhrs";#N/A,#N/A,FALSE,"Escalation";#N/A,#N/A,FALSE,"Contingency";#N/A,#N/A,FALSE,"GM";#N/A,#N/A,FALSE,"CompWage";#N/A,#N/A,FALSE,"costSum"}</definedName>
    <definedName name="lllll" localSheetId="31" hidden="1">{"MO(BASE)",#N/A,FALSE,"MO(BASE)";"MO(BASE)1",#N/A,FALSE,"MO(BASE)";"MO(BASE)2",#N/A,FALSE,"MO(BASE)"}</definedName>
    <definedName name="lllll" hidden="1">{"MO(BASE)",#N/A,FALSE,"MO(BASE)";"MO(BASE)1",#N/A,FALSE,"MO(BASE)";"MO(BASE)2",#N/A,FALSE,"MO(BASE)"}</definedName>
    <definedName name="lllll_1" localSheetId="35" hidden="1">{"MO(BASE)",#N/A,FALSE,"MO(BASE)";"MO(BASE)1",#N/A,FALSE,"MO(BASE)";"MO(BASE)2",#N/A,FALSE,"MO(BASE)"}</definedName>
    <definedName name="lllll_1" localSheetId="37" hidden="1">{"MO(BASE)",#N/A,FALSE,"MO(BASE)";"MO(BASE)1",#N/A,FALSE,"MO(BASE)";"MO(BASE)2",#N/A,FALSE,"MO(BASE)"}</definedName>
    <definedName name="lllll_1" localSheetId="36" hidden="1">{"MO(BASE)",#N/A,FALSE,"MO(BASE)";"MO(BASE)1",#N/A,FALSE,"MO(BASE)";"MO(BASE)2",#N/A,FALSE,"MO(BASE)"}</definedName>
    <definedName name="lllll_1" localSheetId="33" hidden="1">{"MO(BASE)",#N/A,FALSE,"MO(BASE)";"MO(BASE)1",#N/A,FALSE,"MO(BASE)";"MO(BASE)2",#N/A,FALSE,"MO(BASE)"}</definedName>
    <definedName name="lllll_1" localSheetId="34" hidden="1">{"MO(BASE)",#N/A,FALSE,"MO(BASE)";"MO(BASE)1",#N/A,FALSE,"MO(BASE)";"MO(BASE)2",#N/A,FALSE,"MO(BASE)"}</definedName>
    <definedName name="lllll_1" localSheetId="31" hidden="1">{"MO(BASE)",#N/A,FALSE,"MO(BASE)";"MO(BASE)1",#N/A,FALSE,"MO(BASE)";"MO(BASE)2",#N/A,FALSE,"MO(BASE)"}</definedName>
    <definedName name="lllll_1" hidden="1">{"MO(BASE)",#N/A,FALSE,"MO(BASE)";"MO(BASE)1",#N/A,FALSE,"MO(BASE)";"MO(BASE)2",#N/A,FALSE,"MO(BASE)"}</definedName>
    <definedName name="lllll_2" localSheetId="35" hidden="1">{"MO(BASE)",#N/A,FALSE,"MO(BASE)";"MO(BASE)1",#N/A,FALSE,"MO(BASE)";"MO(BASE)2",#N/A,FALSE,"MO(BASE)"}</definedName>
    <definedName name="lllll_2" localSheetId="37" hidden="1">{"MO(BASE)",#N/A,FALSE,"MO(BASE)";"MO(BASE)1",#N/A,FALSE,"MO(BASE)";"MO(BASE)2",#N/A,FALSE,"MO(BASE)"}</definedName>
    <definedName name="lllll_2" localSheetId="36" hidden="1">{"MO(BASE)",#N/A,FALSE,"MO(BASE)";"MO(BASE)1",#N/A,FALSE,"MO(BASE)";"MO(BASE)2",#N/A,FALSE,"MO(BASE)"}</definedName>
    <definedName name="lllll_2" localSheetId="33" hidden="1">{"MO(BASE)",#N/A,FALSE,"MO(BASE)";"MO(BASE)1",#N/A,FALSE,"MO(BASE)";"MO(BASE)2",#N/A,FALSE,"MO(BASE)"}</definedName>
    <definedName name="lllll_2" localSheetId="34" hidden="1">{"MO(BASE)",#N/A,FALSE,"MO(BASE)";"MO(BASE)1",#N/A,FALSE,"MO(BASE)";"MO(BASE)2",#N/A,FALSE,"MO(BASE)"}</definedName>
    <definedName name="lllll_2" localSheetId="31" hidden="1">{"MO(BASE)",#N/A,FALSE,"MO(BASE)";"MO(BASE)1",#N/A,FALSE,"MO(BASE)";"MO(BASE)2",#N/A,FALSE,"MO(BASE)"}</definedName>
    <definedName name="lllll_2" hidden="1">{"MO(BASE)",#N/A,FALSE,"MO(BASE)";"MO(BASE)1",#N/A,FALSE,"MO(BASE)";"MO(BASE)2",#N/A,FALSE,"MO(BASE)"}</definedName>
    <definedName name="lllll_3" localSheetId="35" hidden="1">{"MO(BASE)",#N/A,FALSE,"MO(BASE)";"MO(BASE)1",#N/A,FALSE,"MO(BASE)";"MO(BASE)2",#N/A,FALSE,"MO(BASE)"}</definedName>
    <definedName name="lllll_3" localSheetId="37" hidden="1">{"MO(BASE)",#N/A,FALSE,"MO(BASE)";"MO(BASE)1",#N/A,FALSE,"MO(BASE)";"MO(BASE)2",#N/A,FALSE,"MO(BASE)"}</definedName>
    <definedName name="lllll_3" localSheetId="36" hidden="1">{"MO(BASE)",#N/A,FALSE,"MO(BASE)";"MO(BASE)1",#N/A,FALSE,"MO(BASE)";"MO(BASE)2",#N/A,FALSE,"MO(BASE)"}</definedName>
    <definedName name="lllll_3" localSheetId="33" hidden="1">{"MO(BASE)",#N/A,FALSE,"MO(BASE)";"MO(BASE)1",#N/A,FALSE,"MO(BASE)";"MO(BASE)2",#N/A,FALSE,"MO(BASE)"}</definedName>
    <definedName name="lllll_3" localSheetId="34" hidden="1">{"MO(BASE)",#N/A,FALSE,"MO(BASE)";"MO(BASE)1",#N/A,FALSE,"MO(BASE)";"MO(BASE)2",#N/A,FALSE,"MO(BASE)"}</definedName>
    <definedName name="lllll_3" localSheetId="31" hidden="1">{"MO(BASE)",#N/A,FALSE,"MO(BASE)";"MO(BASE)1",#N/A,FALSE,"MO(BASE)";"MO(BASE)2",#N/A,FALSE,"MO(BASE)"}</definedName>
    <definedName name="lllll_3" hidden="1">{"MO(BASE)",#N/A,FALSE,"MO(BASE)";"MO(BASE)1",#N/A,FALSE,"MO(BASE)";"MO(BASE)2",#N/A,FALSE,"MO(BASE)"}</definedName>
    <definedName name="lllll_4" localSheetId="35" hidden="1">{"MO(BASE)",#N/A,FALSE,"MO(BASE)";"MO(BASE)1",#N/A,FALSE,"MO(BASE)";"MO(BASE)2",#N/A,FALSE,"MO(BASE)"}</definedName>
    <definedName name="lllll_4" localSheetId="37" hidden="1">{"MO(BASE)",#N/A,FALSE,"MO(BASE)";"MO(BASE)1",#N/A,FALSE,"MO(BASE)";"MO(BASE)2",#N/A,FALSE,"MO(BASE)"}</definedName>
    <definedName name="lllll_4" localSheetId="36" hidden="1">{"MO(BASE)",#N/A,FALSE,"MO(BASE)";"MO(BASE)1",#N/A,FALSE,"MO(BASE)";"MO(BASE)2",#N/A,FALSE,"MO(BASE)"}</definedName>
    <definedName name="lllll_4" localSheetId="33" hidden="1">{"MO(BASE)",#N/A,FALSE,"MO(BASE)";"MO(BASE)1",#N/A,FALSE,"MO(BASE)";"MO(BASE)2",#N/A,FALSE,"MO(BASE)"}</definedName>
    <definedName name="lllll_4" localSheetId="34" hidden="1">{"MO(BASE)",#N/A,FALSE,"MO(BASE)";"MO(BASE)1",#N/A,FALSE,"MO(BASE)";"MO(BASE)2",#N/A,FALSE,"MO(BASE)"}</definedName>
    <definedName name="lllll_4" localSheetId="31" hidden="1">{"MO(BASE)",#N/A,FALSE,"MO(BASE)";"MO(BASE)1",#N/A,FALSE,"MO(BASE)";"MO(BASE)2",#N/A,FALSE,"MO(BASE)"}</definedName>
    <definedName name="lllll_4" hidden="1">{"MO(BASE)",#N/A,FALSE,"MO(BASE)";"MO(BASE)1",#N/A,FALSE,"MO(BASE)";"MO(BASE)2",#N/A,FALSE,"MO(BASE)"}</definedName>
    <definedName name="lllll_5" localSheetId="35" hidden="1">{"MO(BASE)",#N/A,FALSE,"MO(BASE)";"MO(BASE)1",#N/A,FALSE,"MO(BASE)";"MO(BASE)2",#N/A,FALSE,"MO(BASE)"}</definedName>
    <definedName name="lllll_5" localSheetId="37" hidden="1">{"MO(BASE)",#N/A,FALSE,"MO(BASE)";"MO(BASE)1",#N/A,FALSE,"MO(BASE)";"MO(BASE)2",#N/A,FALSE,"MO(BASE)"}</definedName>
    <definedName name="lllll_5" localSheetId="36" hidden="1">{"MO(BASE)",#N/A,FALSE,"MO(BASE)";"MO(BASE)1",#N/A,FALSE,"MO(BASE)";"MO(BASE)2",#N/A,FALSE,"MO(BASE)"}</definedName>
    <definedName name="lllll_5" localSheetId="33" hidden="1">{"MO(BASE)",#N/A,FALSE,"MO(BASE)";"MO(BASE)1",#N/A,FALSE,"MO(BASE)";"MO(BASE)2",#N/A,FALSE,"MO(BASE)"}</definedName>
    <definedName name="lllll_5" localSheetId="34" hidden="1">{"MO(BASE)",#N/A,FALSE,"MO(BASE)";"MO(BASE)1",#N/A,FALSE,"MO(BASE)";"MO(BASE)2",#N/A,FALSE,"MO(BASE)"}</definedName>
    <definedName name="lllll_5" localSheetId="31" hidden="1">{"MO(BASE)",#N/A,FALSE,"MO(BASE)";"MO(BASE)1",#N/A,FALSE,"MO(BASE)";"MO(BASE)2",#N/A,FALSE,"MO(BASE)"}</definedName>
    <definedName name="lllll_5" hidden="1">{"MO(BASE)",#N/A,FALSE,"MO(BASE)";"MO(BASE)1",#N/A,FALSE,"MO(BASE)";"MO(BASE)2",#N/A,FALSE,"MO(BASE)"}</definedName>
    <definedName name="llllll" localSheetId="35" hidden="1">{"balanço dolares",#N/A,FALSE,"SIGADR$";"AUT BAL REAIS",#N/A,FALSE,"SIGADR$";"QUOCIENTES REAIS",#N/A,FALSE,"QUOCIENTES";"JUNH QUOCI DOLARES",#N/A,FALSE,"QUOCIENTES"}</definedName>
    <definedName name="llllll" localSheetId="37" hidden="1">{"balanço dolares",#N/A,FALSE,"SIGADR$";"AUT BAL REAIS",#N/A,FALSE,"SIGADR$";"QUOCIENTES REAIS",#N/A,FALSE,"QUOCIENTES";"JUNH QUOCI DOLARES",#N/A,FALSE,"QUOCIENTES"}</definedName>
    <definedName name="llllll" localSheetId="36" hidden="1">{"balanço dolares",#N/A,FALSE,"SIGADR$";"AUT BAL REAIS",#N/A,FALSE,"SIGADR$";"QUOCIENTES REAIS",#N/A,FALSE,"QUOCIENTES";"JUNH QUOCI DOLARES",#N/A,FALSE,"QUOCIENTES"}</definedName>
    <definedName name="llllll" localSheetId="33" hidden="1">{"balanço dolares",#N/A,FALSE,"SIGADR$";"AUT BAL REAIS",#N/A,FALSE,"SIGADR$";"QUOCIENTES REAIS",#N/A,FALSE,"QUOCIENTES";"JUNH QUOCI DOLARES",#N/A,FALSE,"QUOCIENTES"}</definedName>
    <definedName name="llllll" localSheetId="34" hidden="1">{"balanço dolares",#N/A,FALSE,"SIGADR$";"AUT BAL REAIS",#N/A,FALSE,"SIGADR$";"QUOCIENTES REAIS",#N/A,FALSE,"QUOCIENTES";"JUNH QUOCI DOLARES",#N/A,FALSE,"QUOCIENTES"}</definedName>
    <definedName name="llllll" localSheetId="31" hidden="1">#REF!</definedName>
    <definedName name="llllll" hidden="1">#REF!</definedName>
    <definedName name="llllll_1" localSheetId="35" hidden="1">{"balanço dolares",#N/A,FALSE,"SIGADR$";"AUT BAL REAIS",#N/A,FALSE,"SIGADR$";"QUOCIENTES REAIS",#N/A,FALSE,"QUOCIENTES";"JUNH QUOCI DOLARES",#N/A,FALSE,"QUOCIENTES"}</definedName>
    <definedName name="llllll_1" localSheetId="37" hidden="1">{"balanço dolares",#N/A,FALSE,"SIGADR$";"AUT BAL REAIS",#N/A,FALSE,"SIGADR$";"QUOCIENTES REAIS",#N/A,FALSE,"QUOCIENTES";"JUNH QUOCI DOLARES",#N/A,FALSE,"QUOCIENTES"}</definedName>
    <definedName name="llllll_1" localSheetId="36" hidden="1">{"balanço dolares",#N/A,FALSE,"SIGADR$";"AUT BAL REAIS",#N/A,FALSE,"SIGADR$";"QUOCIENTES REAIS",#N/A,FALSE,"QUOCIENTES";"JUNH QUOCI DOLARES",#N/A,FALSE,"QUOCIENTES"}</definedName>
    <definedName name="llllll_1" localSheetId="33" hidden="1">{"balanço dolares",#N/A,FALSE,"SIGADR$";"AUT BAL REAIS",#N/A,FALSE,"SIGADR$";"QUOCIENTES REAIS",#N/A,FALSE,"QUOCIENTES";"JUNH QUOCI DOLARES",#N/A,FALSE,"QUOCIENTES"}</definedName>
    <definedName name="llllll_1" localSheetId="34" hidden="1">{"balanço dolares",#N/A,FALSE,"SIGADR$";"AUT BAL REAIS",#N/A,FALSE,"SIGADR$";"QUOCIENTES REAIS",#N/A,FALSE,"QUOCIENTES";"JUNH QUOCI DOLARES",#N/A,FALSE,"QUOCIENTES"}</definedName>
    <definedName name="llllll_1" localSheetId="31" hidden="1">{"balanço dolares",#N/A,FALSE,"SIGADR$";"AUT BAL REAIS",#N/A,FALSE,"SIGADR$";"QUOCIENTES REAIS",#N/A,FALSE,"QUOCIENTES";"JUNH QUOCI DOLARES",#N/A,FALSE,"QUOCIENTES"}</definedName>
    <definedName name="llllll_1" hidden="1">{"balanço dolares",#N/A,FALSE,"SIGADR$";"AUT BAL REAIS",#N/A,FALSE,"SIGADR$";"QUOCIENTES REAIS",#N/A,FALSE,"QUOCIENTES";"JUNH QUOCI DOLARES",#N/A,FALSE,"QUOCIENTES"}</definedName>
    <definedName name="lllllll" localSheetId="35" hidden="1">{#N/A,#N/A,FALSE,"TEC-01";#N/A,#N/A,FALSE,"TEC - 02";#N/A,#N/A,FALSE,"TEC - 03";#N/A,#N/A,FALSE,"TEC - 04";#N/A,#N/A,FALSE,"TEC-07";#N/A,#N/A,FALSE,"TEC-08";#N/A,#N/A,FALSE,"TEC - 09A";#N/A,#N/A,FALSE,"TEC - 09B";#N/A,#N/A,FALSE,"TEC - 09C";#N/A,#N/A,FALSE,"TEC - 10";#N/A,#N/A,FALSE,"TEC-11"}</definedName>
    <definedName name="lllllll" localSheetId="37" hidden="1">{#N/A,#N/A,FALSE,"TEC-01";#N/A,#N/A,FALSE,"TEC - 02";#N/A,#N/A,FALSE,"TEC - 03";#N/A,#N/A,FALSE,"TEC - 04";#N/A,#N/A,FALSE,"TEC-07";#N/A,#N/A,FALSE,"TEC-08";#N/A,#N/A,FALSE,"TEC - 09A";#N/A,#N/A,FALSE,"TEC - 09B";#N/A,#N/A,FALSE,"TEC - 09C";#N/A,#N/A,FALSE,"TEC - 10";#N/A,#N/A,FALSE,"TEC-11"}</definedName>
    <definedName name="lllllll" localSheetId="36" hidden="1">{#N/A,#N/A,FALSE,"TEC-01";#N/A,#N/A,FALSE,"TEC - 02";#N/A,#N/A,FALSE,"TEC - 03";#N/A,#N/A,FALSE,"TEC - 04";#N/A,#N/A,FALSE,"TEC-07";#N/A,#N/A,FALSE,"TEC-08";#N/A,#N/A,FALSE,"TEC - 09A";#N/A,#N/A,FALSE,"TEC - 09B";#N/A,#N/A,FALSE,"TEC - 09C";#N/A,#N/A,FALSE,"TEC - 10";#N/A,#N/A,FALSE,"TEC-11"}</definedName>
    <definedName name="lllllll" localSheetId="33" hidden="1">{#N/A,#N/A,FALSE,"TEC-01";#N/A,#N/A,FALSE,"TEC - 02";#N/A,#N/A,FALSE,"TEC - 03";#N/A,#N/A,FALSE,"TEC - 04";#N/A,#N/A,FALSE,"TEC-07";#N/A,#N/A,FALSE,"TEC-08";#N/A,#N/A,FALSE,"TEC - 09A";#N/A,#N/A,FALSE,"TEC - 09B";#N/A,#N/A,FALSE,"TEC - 09C";#N/A,#N/A,FALSE,"TEC - 10";#N/A,#N/A,FALSE,"TEC-11"}</definedName>
    <definedName name="lllllll" localSheetId="34" hidden="1">{#N/A,#N/A,FALSE,"TEC-01";#N/A,#N/A,FALSE,"TEC - 02";#N/A,#N/A,FALSE,"TEC - 03";#N/A,#N/A,FALSE,"TEC - 04";#N/A,#N/A,FALSE,"TEC-07";#N/A,#N/A,FALSE,"TEC-08";#N/A,#N/A,FALSE,"TEC - 09A";#N/A,#N/A,FALSE,"TEC - 09B";#N/A,#N/A,FALSE,"TEC - 09C";#N/A,#N/A,FALSE,"TEC - 10";#N/A,#N/A,FALSE,"TEC-11"}</definedName>
    <definedName name="lllllll" localSheetId="31" hidden="1">{#N/A,#N/A,FALSE,"TEC-01";#N/A,#N/A,FALSE,"TEC - 02";#N/A,#N/A,FALSE,"TEC - 03";#N/A,#N/A,FALSE,"TEC - 04";#N/A,#N/A,FALSE,"TEC-07";#N/A,#N/A,FALSE,"TEC-08";#N/A,#N/A,FALSE,"TEC - 09A";#N/A,#N/A,FALSE,"TEC - 09B";#N/A,#N/A,FALSE,"TEC - 09C";#N/A,#N/A,FALSE,"TEC - 10";#N/A,#N/A,FALSE,"TEC-11"}</definedName>
    <definedName name="lllllll" hidden="1">{#N/A,#N/A,FALSE,"TEC-01";#N/A,#N/A,FALSE,"TEC - 02";#N/A,#N/A,FALSE,"TEC - 03";#N/A,#N/A,FALSE,"TEC - 04";#N/A,#N/A,FALSE,"TEC-07";#N/A,#N/A,FALSE,"TEC-08";#N/A,#N/A,FALSE,"TEC - 09A";#N/A,#N/A,FALSE,"TEC - 09B";#N/A,#N/A,FALSE,"TEC - 09C";#N/A,#N/A,FALSE,"TEC - 10";#N/A,#N/A,FALSE,"TEC-11"}</definedName>
    <definedName name="llllllll">{"Tipo",0,"Auto","Auto","NNNNNNN"}</definedName>
    <definedName name="llllllllll" localSheetId="35" hidden="1">{"RESULTADOS REAIS",#N/A,FALSE,"Dem.Res.R$";"RESULTADOS DOLARES",#N/A,FALSE,"Dem.Res.US$";"PERCENTUAIS REAIS",#N/A,FALSE,"Percentuais R$";"PERCENTUAIS DOLARES",#N/A,FALSE,"Percentuais US$"}</definedName>
    <definedName name="llllllllll" localSheetId="37" hidden="1">{"RESULTADOS REAIS",#N/A,FALSE,"Dem.Res.R$";"RESULTADOS DOLARES",#N/A,FALSE,"Dem.Res.US$";"PERCENTUAIS REAIS",#N/A,FALSE,"Percentuais R$";"PERCENTUAIS DOLARES",#N/A,FALSE,"Percentuais US$"}</definedName>
    <definedName name="llllllllll" localSheetId="36" hidden="1">{"RESULTADOS REAIS",#N/A,FALSE,"Dem.Res.R$";"RESULTADOS DOLARES",#N/A,FALSE,"Dem.Res.US$";"PERCENTUAIS REAIS",#N/A,FALSE,"Percentuais R$";"PERCENTUAIS DOLARES",#N/A,FALSE,"Percentuais US$"}</definedName>
    <definedName name="llllllllll" localSheetId="33" hidden="1">{"RESULTADOS REAIS",#N/A,FALSE,"Dem.Res.R$";"RESULTADOS DOLARES",#N/A,FALSE,"Dem.Res.US$";"PERCENTUAIS REAIS",#N/A,FALSE,"Percentuais R$";"PERCENTUAIS DOLARES",#N/A,FALSE,"Percentuais US$"}</definedName>
    <definedName name="llllllllll" localSheetId="34" hidden="1">{"RESULTADOS REAIS",#N/A,FALSE,"Dem.Res.R$";"RESULTADOS DOLARES",#N/A,FALSE,"Dem.Res.US$";"PERCENTUAIS REAIS",#N/A,FALSE,"Percentuais R$";"PERCENTUAIS DOLARES",#N/A,FALSE,"Percentuais US$"}</definedName>
    <definedName name="llllllllll" localSheetId="31" hidden="1">{"RESULTADOS REAIS",#N/A,FALSE,"Dem.Res.R$";"RESULTADOS DOLARES",#N/A,FALSE,"Dem.Res.US$";"PERCENTUAIS REAIS",#N/A,FALSE,"Percentuais R$";"PERCENTUAIS DOLARES",#N/A,FALSE,"Percentuais US$"}</definedName>
    <definedName name="llllllllll" hidden="1">{"RESULTADOS REAIS",#N/A,FALSE,"Dem.Res.R$";"RESULTADOS DOLARES",#N/A,FALSE,"Dem.Res.US$";"PERCENTUAIS REAIS",#N/A,FALSE,"Percentuais R$";"PERCENTUAIS DOLARES",#N/A,FALSE,"Percentuais US$"}</definedName>
    <definedName name="llllllllll_1" localSheetId="35" hidden="1">{"RESULTADOS REAIS",#N/A,FALSE,"Dem.Res.R$";"RESULTADOS DOLARES",#N/A,FALSE,"Dem.Res.US$";"PERCENTUAIS REAIS",#N/A,FALSE,"Percentuais R$";"PERCENTUAIS DOLARES",#N/A,FALSE,"Percentuais US$"}</definedName>
    <definedName name="llllllllll_1" localSheetId="37" hidden="1">{"RESULTADOS REAIS",#N/A,FALSE,"Dem.Res.R$";"RESULTADOS DOLARES",#N/A,FALSE,"Dem.Res.US$";"PERCENTUAIS REAIS",#N/A,FALSE,"Percentuais R$";"PERCENTUAIS DOLARES",#N/A,FALSE,"Percentuais US$"}</definedName>
    <definedName name="llllllllll_1" localSheetId="36" hidden="1">{"RESULTADOS REAIS",#N/A,FALSE,"Dem.Res.R$";"RESULTADOS DOLARES",#N/A,FALSE,"Dem.Res.US$";"PERCENTUAIS REAIS",#N/A,FALSE,"Percentuais R$";"PERCENTUAIS DOLARES",#N/A,FALSE,"Percentuais US$"}</definedName>
    <definedName name="llllllllll_1" localSheetId="33" hidden="1">{"RESULTADOS REAIS",#N/A,FALSE,"Dem.Res.R$";"RESULTADOS DOLARES",#N/A,FALSE,"Dem.Res.US$";"PERCENTUAIS REAIS",#N/A,FALSE,"Percentuais R$";"PERCENTUAIS DOLARES",#N/A,FALSE,"Percentuais US$"}</definedName>
    <definedName name="llllllllll_1" localSheetId="34" hidden="1">{"RESULTADOS REAIS",#N/A,FALSE,"Dem.Res.R$";"RESULTADOS DOLARES",#N/A,FALSE,"Dem.Res.US$";"PERCENTUAIS REAIS",#N/A,FALSE,"Percentuais R$";"PERCENTUAIS DOLARES",#N/A,FALSE,"Percentuais US$"}</definedName>
    <definedName name="llllllllll_1" localSheetId="31" hidden="1">{"RESULTADOS REAIS",#N/A,FALSE,"Dem.Res.R$";"RESULTADOS DOLARES",#N/A,FALSE,"Dem.Res.US$";"PERCENTUAIS REAIS",#N/A,FALSE,"Percentuais R$";"PERCENTUAIS DOLARES",#N/A,FALSE,"Percentuais US$"}</definedName>
    <definedName name="llllllllll_1" hidden="1">{"RESULTADOS REAIS",#N/A,FALSE,"Dem.Res.R$";"RESULTADOS DOLARES",#N/A,FALSE,"Dem.Res.US$";"PERCENTUAIS REAIS",#N/A,FALSE,"Percentuais R$";"PERCENTUAIS DOLARES",#N/A,FALSE,"Percentuais US$"}</definedName>
    <definedName name="LLLLLLLLLLLLLL" localSheetId="35" hidden="1">{#N/A,#N/A,FALSE,"Ejector 1";#N/A,#N/A,FALSE,"Ejector 2"}</definedName>
    <definedName name="LLLLLLLLLLLLLL" localSheetId="37" hidden="1">{#N/A,#N/A,FALSE,"Ejector 1";#N/A,#N/A,FALSE,"Ejector 2"}</definedName>
    <definedName name="LLLLLLLLLLLLLL" localSheetId="36" hidden="1">{#N/A,#N/A,FALSE,"Ejector 1";#N/A,#N/A,FALSE,"Ejector 2"}</definedName>
    <definedName name="LLLLLLLLLLLLLL" localSheetId="33" hidden="1">{#N/A,#N/A,FALSE,"Ejector 1";#N/A,#N/A,FALSE,"Ejector 2"}</definedName>
    <definedName name="LLLLLLLLLLLLLL" localSheetId="34" hidden="1">{#N/A,#N/A,FALSE,"Ejector 1";#N/A,#N/A,FALSE,"Ejector 2"}</definedName>
    <definedName name="LLLLLLLLLLLLLL" localSheetId="31" hidden="1">{#N/A,#N/A,FALSE,"Ejector 1";#N/A,#N/A,FALSE,"Ejector 2"}</definedName>
    <definedName name="LLLLLLLLLLLLLL" hidden="1">{#N/A,#N/A,FALSE,"Ejector 1";#N/A,#N/A,FALSE,"Ejector 2"}</definedName>
    <definedName name="lllllllllllllllllllllllll">#REF!</definedName>
    <definedName name="lllmgf" localSheetId="35" hidden="1">{#N/A,#N/A,TRUE,"INGENIERIA";#N/A,#N/A,TRUE,"COMPRAS";#N/A,#N/A,TRUE,"DIRECCION";#N/A,#N/A,TRUE,"RESUMEN"}</definedName>
    <definedName name="lllmgf" localSheetId="37" hidden="1">{#N/A,#N/A,TRUE,"INGENIERIA";#N/A,#N/A,TRUE,"COMPRAS";#N/A,#N/A,TRUE,"DIRECCION";#N/A,#N/A,TRUE,"RESUMEN"}</definedName>
    <definedName name="lllmgf" localSheetId="36" hidden="1">{#N/A,#N/A,TRUE,"INGENIERIA";#N/A,#N/A,TRUE,"COMPRAS";#N/A,#N/A,TRUE,"DIRECCION";#N/A,#N/A,TRUE,"RESUMEN"}</definedName>
    <definedName name="lllmgf" localSheetId="33" hidden="1">{#N/A,#N/A,TRUE,"INGENIERIA";#N/A,#N/A,TRUE,"COMPRAS";#N/A,#N/A,TRUE,"DIRECCION";#N/A,#N/A,TRUE,"RESUMEN"}</definedName>
    <definedName name="lllmgf" localSheetId="34" hidden="1">{#N/A,#N/A,TRUE,"INGENIERIA";#N/A,#N/A,TRUE,"COMPRAS";#N/A,#N/A,TRUE,"DIRECCION";#N/A,#N/A,TRUE,"RESUMEN"}</definedName>
    <definedName name="lllmgf" localSheetId="31" hidden="1">{#N/A,#N/A,TRUE,"INGENIERIA";#N/A,#N/A,TRUE,"COMPRAS";#N/A,#N/A,TRUE,"DIRECCION";#N/A,#N/A,TRUE,"RESUMEN"}</definedName>
    <definedName name="lllmgf" hidden="1">{#N/A,#N/A,TRUE,"INGENIERIA";#N/A,#N/A,TRUE,"COMPRAS";#N/A,#N/A,TRUE,"DIRECCION";#N/A,#N/A,TRUE,"RESUMEN"}</definedName>
    <definedName name="llol" localSheetId="31">#REF!</definedName>
    <definedName name="llol">!#REF!</definedName>
    <definedName name="llss" localSheetId="35" hidden="1">{#N/A,#N/A,FALSE,"Aging Summary";#N/A,#N/A,FALSE,"Ratio Analysis";#N/A,#N/A,FALSE,"Test 120 Day Accts";#N/A,#N/A,FALSE,"Tickmarks"}</definedName>
    <definedName name="llss" localSheetId="37" hidden="1">{#N/A,#N/A,FALSE,"Aging Summary";#N/A,#N/A,FALSE,"Ratio Analysis";#N/A,#N/A,FALSE,"Test 120 Day Accts";#N/A,#N/A,FALSE,"Tickmarks"}</definedName>
    <definedName name="llss" localSheetId="36" hidden="1">{#N/A,#N/A,FALSE,"Aging Summary";#N/A,#N/A,FALSE,"Ratio Analysis";#N/A,#N/A,FALSE,"Test 120 Day Accts";#N/A,#N/A,FALSE,"Tickmarks"}</definedName>
    <definedName name="llss" localSheetId="33" hidden="1">{#N/A,#N/A,FALSE,"Aging Summary";#N/A,#N/A,FALSE,"Ratio Analysis";#N/A,#N/A,FALSE,"Test 120 Day Accts";#N/A,#N/A,FALSE,"Tickmarks"}</definedName>
    <definedName name="llss" localSheetId="34" hidden="1">{#N/A,#N/A,FALSE,"Aging Summary";#N/A,#N/A,FALSE,"Ratio Analysis";#N/A,#N/A,FALSE,"Test 120 Day Accts";#N/A,#N/A,FALSE,"Tickmarks"}</definedName>
    <definedName name="llss" localSheetId="31" hidden="1">{#N/A,#N/A,FALSE,"Aging Summary";#N/A,#N/A,FALSE,"Ratio Analysis";#N/A,#N/A,FALSE,"Test 120 Day Accts";#N/A,#N/A,FALSE,"Tickmarks"}</definedName>
    <definedName name="llss" hidden="1">{#N/A,#N/A,FALSE,"Aging Summary";#N/A,#N/A,FALSE,"Ratio Analysis";#N/A,#N/A,FALSE,"Test 120 Day Accts";#N/A,#N/A,FALSE,"Tickmarks"}</definedName>
    <definedName name="Lluvia">#REF!</definedName>
    <definedName name="LLUVIAS">#REF!</definedName>
    <definedName name="lmh" localSheetId="31">#REF!</definedName>
    <definedName name="lmh">!#REF!</definedName>
    <definedName name="lmn" localSheetId="35" hidden="1">{#N/A,#N/A,TRUE,"INGENIERIA";#N/A,#N/A,TRUE,"COMPRAS";#N/A,#N/A,TRUE,"DIRECCION";#N/A,#N/A,TRUE,"RESUMEN"}</definedName>
    <definedName name="lmn" localSheetId="37" hidden="1">{#N/A,#N/A,TRUE,"INGENIERIA";#N/A,#N/A,TRUE,"COMPRAS";#N/A,#N/A,TRUE,"DIRECCION";#N/A,#N/A,TRUE,"RESUMEN"}</definedName>
    <definedName name="lmn" localSheetId="36" hidden="1">{#N/A,#N/A,TRUE,"INGENIERIA";#N/A,#N/A,TRUE,"COMPRAS";#N/A,#N/A,TRUE,"DIRECCION";#N/A,#N/A,TRUE,"RESUMEN"}</definedName>
    <definedName name="lmn" localSheetId="33" hidden="1">{#N/A,#N/A,TRUE,"INGENIERIA";#N/A,#N/A,TRUE,"COMPRAS";#N/A,#N/A,TRUE,"DIRECCION";#N/A,#N/A,TRUE,"RESUMEN"}</definedName>
    <definedName name="lmn" localSheetId="34" hidden="1">{#N/A,#N/A,TRUE,"INGENIERIA";#N/A,#N/A,TRUE,"COMPRAS";#N/A,#N/A,TRUE,"DIRECCION";#N/A,#N/A,TRUE,"RESUMEN"}</definedName>
    <definedName name="lmn" localSheetId="31" hidden="1">{#N/A,#N/A,TRUE,"INGENIERIA";#N/A,#N/A,TRUE,"COMPRAS";#N/A,#N/A,TRUE,"DIRECCION";#N/A,#N/A,TRUE,"RESUMEN"}</definedName>
    <definedName name="lmn" hidden="1">{#N/A,#N/A,TRUE,"INGENIERIA";#N/A,#N/A,TRUE,"COMPRAS";#N/A,#N/A,TRUE,"DIRECCION";#N/A,#N/A,TRUE,"RESUMEN"}</definedName>
    <definedName name="Lmth16" hidden="1">#REF!</definedName>
    <definedName name="LÑ" localSheetId="35" hidden="1">{#N/A,#N/A,FALSE,"Aging Summary";#N/A,#N/A,FALSE,"Ratio Analysis";#N/A,#N/A,FALSE,"Test 120 Day Accts";#N/A,#N/A,FALSE,"Tickmarks"}</definedName>
    <definedName name="LÑ" localSheetId="37" hidden="1">{#N/A,#N/A,FALSE,"Aging Summary";#N/A,#N/A,FALSE,"Ratio Analysis";#N/A,#N/A,FALSE,"Test 120 Day Accts";#N/A,#N/A,FALSE,"Tickmarks"}</definedName>
    <definedName name="LÑ" localSheetId="36" hidden="1">{#N/A,#N/A,FALSE,"Aging Summary";#N/A,#N/A,FALSE,"Ratio Analysis";#N/A,#N/A,FALSE,"Test 120 Day Accts";#N/A,#N/A,FALSE,"Tickmarks"}</definedName>
    <definedName name="LÑ" localSheetId="33" hidden="1">{#N/A,#N/A,FALSE,"Aging Summary";#N/A,#N/A,FALSE,"Ratio Analysis";#N/A,#N/A,FALSE,"Test 120 Day Accts";#N/A,#N/A,FALSE,"Tickmarks"}</definedName>
    <definedName name="LÑ" localSheetId="34" hidden="1">{#N/A,#N/A,FALSE,"Aging Summary";#N/A,#N/A,FALSE,"Ratio Analysis";#N/A,#N/A,FALSE,"Test 120 Day Accts";#N/A,#N/A,FALSE,"Tickmarks"}</definedName>
    <definedName name="LÑ" localSheetId="31" hidden="1">{#N/A,#N/A,FALSE,"Aging Summary";#N/A,#N/A,FALSE,"Ratio Analysis";#N/A,#N/A,FALSE,"Test 120 Day Accts";#N/A,#N/A,FALSE,"Tickmarks"}</definedName>
    <definedName name="LÑ" hidden="1">{#N/A,#N/A,FALSE,"Aging Summary";#N/A,#N/A,FALSE,"Ratio Analysis";#N/A,#N/A,FALSE,"Test 120 Day Accts";#N/A,#N/A,FALSE,"Tickmarks"}</definedName>
    <definedName name="LÑK">#REF!</definedName>
    <definedName name="LÑL" localSheetId="35" hidden="1">{#N/A,#N/A,TRUE,"1842CWN0"}</definedName>
    <definedName name="LÑL" localSheetId="33" hidden="1">{#N/A,#N/A,TRUE,"1842CWN0"}</definedName>
    <definedName name="LÑL" localSheetId="34" hidden="1">{#N/A,#N/A,TRUE,"1842CWN0"}</definedName>
    <definedName name="LÑL" localSheetId="31" hidden="1">{#N/A,#N/A,TRUE,"1842CWN0"}</definedName>
    <definedName name="LÑL" hidden="1">{#N/A,#N/A,TRUE,"1842CWN0"}</definedName>
    <definedName name="lñp" localSheetId="35" hidden="1">{#N/A,#N/A,FALSE,"E-1";#N/A,#N/A,FALSE,"E-2";#N/A,#N/A,FALSE,"F-1";#N/A,#N/A,FALSE,"F-2";#N/A,#N/A,FALSE,"F-3";#N/A,#N/A,FALSE,"F-4";#N/A,#N/A,FALSE,"F-5";#N/A,#N/A,FALSE,"F-6";#N/A,#N/A,FALSE,"Matrix"}</definedName>
    <definedName name="lñp" localSheetId="37" hidden="1">{#N/A,#N/A,FALSE,"E-1";#N/A,#N/A,FALSE,"E-2";#N/A,#N/A,FALSE,"F-1";#N/A,#N/A,FALSE,"F-2";#N/A,#N/A,FALSE,"F-3";#N/A,#N/A,FALSE,"F-4";#N/A,#N/A,FALSE,"F-5";#N/A,#N/A,FALSE,"F-6";#N/A,#N/A,FALSE,"Matrix"}</definedName>
    <definedName name="lñp" localSheetId="36" hidden="1">{#N/A,#N/A,FALSE,"E-1";#N/A,#N/A,FALSE,"E-2";#N/A,#N/A,FALSE,"F-1";#N/A,#N/A,FALSE,"F-2";#N/A,#N/A,FALSE,"F-3";#N/A,#N/A,FALSE,"F-4";#N/A,#N/A,FALSE,"F-5";#N/A,#N/A,FALSE,"F-6";#N/A,#N/A,FALSE,"Matrix"}</definedName>
    <definedName name="lñp" localSheetId="33" hidden="1">{#N/A,#N/A,FALSE,"E-1";#N/A,#N/A,FALSE,"E-2";#N/A,#N/A,FALSE,"F-1";#N/A,#N/A,FALSE,"F-2";#N/A,#N/A,FALSE,"F-3";#N/A,#N/A,FALSE,"F-4";#N/A,#N/A,FALSE,"F-5";#N/A,#N/A,FALSE,"F-6";#N/A,#N/A,FALSE,"Matrix"}</definedName>
    <definedName name="lñp" localSheetId="34" hidden="1">{#N/A,#N/A,FALSE,"E-1";#N/A,#N/A,FALSE,"E-2";#N/A,#N/A,FALSE,"F-1";#N/A,#N/A,FALSE,"F-2";#N/A,#N/A,FALSE,"F-3";#N/A,#N/A,FALSE,"F-4";#N/A,#N/A,FALSE,"F-5";#N/A,#N/A,FALSE,"F-6";#N/A,#N/A,FALSE,"Matrix"}</definedName>
    <definedName name="lñp" localSheetId="31" hidden="1">{#N/A,#N/A,FALSE,"E-1";#N/A,#N/A,FALSE,"E-2";#N/A,#N/A,FALSE,"F-1";#N/A,#N/A,FALSE,"F-2";#N/A,#N/A,FALSE,"F-3";#N/A,#N/A,FALSE,"F-4";#N/A,#N/A,FALSE,"F-5";#N/A,#N/A,FALSE,"F-6";#N/A,#N/A,FALSE,"Matrix"}</definedName>
    <definedName name="lñp" hidden="1">{#N/A,#N/A,FALSE,"E-1";#N/A,#N/A,FALSE,"E-2";#N/A,#N/A,FALSE,"F-1";#N/A,#N/A,FALSE,"F-2";#N/A,#N/A,FALSE,"F-3";#N/A,#N/A,FALSE,"F-4";#N/A,#N/A,FALSE,"F-5";#N/A,#N/A,FALSE,"F-6";#N/A,#N/A,FALSE,"Matrix"}</definedName>
    <definedName name="lo" localSheetId="35" hidden="1">{#N/A,#N/A,FALSE,"COVER";#N/A,#N/A,FALSE,"RECAP";#N/A,#N/A,FALSE,"SANTA BARBARA NONMANUAL";#N/A,#N/A,FALSE,"CEQUIP";#N/A,#N/A,FALSE,"WRATE";#N/A,#N/A,FALSE,"INDIRECT";#N/A,#N/A,FALSE,"TRAIN";#N/A,#N/A,FALSE,"MANLOADED SCHEDULE"}</definedName>
    <definedName name="lo" localSheetId="37" hidden="1">{#N/A,#N/A,FALSE,"COVER";#N/A,#N/A,FALSE,"RECAP";#N/A,#N/A,FALSE,"SANTA BARBARA NONMANUAL";#N/A,#N/A,FALSE,"CEQUIP";#N/A,#N/A,FALSE,"WRATE";#N/A,#N/A,FALSE,"INDIRECT";#N/A,#N/A,FALSE,"TRAIN";#N/A,#N/A,FALSE,"MANLOADED SCHEDULE"}</definedName>
    <definedName name="lo" localSheetId="36" hidden="1">{#N/A,#N/A,FALSE,"COVER";#N/A,#N/A,FALSE,"RECAP";#N/A,#N/A,FALSE,"SANTA BARBARA NONMANUAL";#N/A,#N/A,FALSE,"CEQUIP";#N/A,#N/A,FALSE,"WRATE";#N/A,#N/A,FALSE,"INDIRECT";#N/A,#N/A,FALSE,"TRAIN";#N/A,#N/A,FALSE,"MANLOADED SCHEDULE"}</definedName>
    <definedName name="lo" localSheetId="33" hidden="1">{#N/A,#N/A,FALSE,"COVER";#N/A,#N/A,FALSE,"RECAP";#N/A,#N/A,FALSE,"SANTA BARBARA NONMANUAL";#N/A,#N/A,FALSE,"CEQUIP";#N/A,#N/A,FALSE,"WRATE";#N/A,#N/A,FALSE,"INDIRECT";#N/A,#N/A,FALSE,"TRAIN";#N/A,#N/A,FALSE,"MANLOADED SCHEDULE"}</definedName>
    <definedName name="lo" localSheetId="34" hidden="1">{#N/A,#N/A,FALSE,"COVER";#N/A,#N/A,FALSE,"RECAP";#N/A,#N/A,FALSE,"SANTA BARBARA NONMANUAL";#N/A,#N/A,FALSE,"CEQUIP";#N/A,#N/A,FALSE,"WRATE";#N/A,#N/A,FALSE,"INDIRECT";#N/A,#N/A,FALSE,"TRAIN";#N/A,#N/A,FALSE,"MANLOADED SCHEDULE"}</definedName>
    <definedName name="lo" localSheetId="31" hidden="1">{#N/A,#N/A,FALSE,"COVER";#N/A,#N/A,FALSE,"RECAP";#N/A,#N/A,FALSE,"SANTA BARBARA NONMANUAL";#N/A,#N/A,FALSE,"CEQUIP";#N/A,#N/A,FALSE,"WRATE";#N/A,#N/A,FALSE,"INDIRECT";#N/A,#N/A,FALSE,"TRAIN";#N/A,#N/A,FALSE,"MANLOADED SCHEDULE"}</definedName>
    <definedName name="lo" hidden="1">{#N/A,#N/A,FALSE,"COVER";#N/A,#N/A,FALSE,"RECAP";#N/A,#N/A,FALSE,"SANTA BARBARA NONMANUAL";#N/A,#N/A,FALSE,"CEQUIP";#N/A,#N/A,FALSE,"WRATE";#N/A,#N/A,FALSE,"INDIRECT";#N/A,#N/A,FALSE,"TRAIN";#N/A,#N/A,FALSE,"MANLOADED SCHEDULE"}</definedName>
    <definedName name="LOA">#N/A</definedName>
    <definedName name="Loan_Amount" localSheetId="31">#REF!</definedName>
    <definedName name="Loan_Amount">!#REF!</definedName>
    <definedName name="Loan_Start" localSheetId="31">#REF!</definedName>
    <definedName name="Loan_Start">#REF!</definedName>
    <definedName name="Loan_Years" localSheetId="31">#REF!</definedName>
    <definedName name="Loan_Years">!#REF!</definedName>
    <definedName name="Loans___JV_Capital">#REF!</definedName>
    <definedName name="LOCAL2">#REF!</definedName>
    <definedName name="Localidad">#REF!</definedName>
    <definedName name="LOCALIDADES">#REF!</definedName>
    <definedName name="Location" localSheetId="31">#REF!</definedName>
    <definedName name="Location">!#REF!</definedName>
    <definedName name="Locations">#REF!</definedName>
    <definedName name="Locations1">#REF!</definedName>
    <definedName name="LOCN" localSheetId="31">#REF!</definedName>
    <definedName name="LOCN">!#REF!</definedName>
    <definedName name="loco" localSheetId="35" hidden="1">{#N/A,#N/A,FALSE,"masez (10)";#N/A,#N/A,FALSE,"masez (7)";#N/A,#N/A,FALSE,"masez (6)";#N/A,#N/A,FALSE,"masez (5)";#N/A,#N/A,FALSE,"masez (4)";#N/A,#N/A,FALSE,"masez (3)";#N/A,#N/A,FALSE,"masez (2)";#N/A,#N/A,FALSE,"GME";#N/A,#N/A,FALSE,"masez"}</definedName>
    <definedName name="loco" localSheetId="37" hidden="1">{#N/A,#N/A,FALSE,"masez (10)";#N/A,#N/A,FALSE,"masez (7)";#N/A,#N/A,FALSE,"masez (6)";#N/A,#N/A,FALSE,"masez (5)";#N/A,#N/A,FALSE,"masez (4)";#N/A,#N/A,FALSE,"masez (3)";#N/A,#N/A,FALSE,"masez (2)";#N/A,#N/A,FALSE,"GME";#N/A,#N/A,FALSE,"masez"}</definedName>
    <definedName name="loco" localSheetId="36" hidden="1">{#N/A,#N/A,FALSE,"masez (10)";#N/A,#N/A,FALSE,"masez (7)";#N/A,#N/A,FALSE,"masez (6)";#N/A,#N/A,FALSE,"masez (5)";#N/A,#N/A,FALSE,"masez (4)";#N/A,#N/A,FALSE,"masez (3)";#N/A,#N/A,FALSE,"masez (2)";#N/A,#N/A,FALSE,"GME";#N/A,#N/A,FALSE,"masez"}</definedName>
    <definedName name="loco" localSheetId="33" hidden="1">{#N/A,#N/A,FALSE,"masez (10)";#N/A,#N/A,FALSE,"masez (7)";#N/A,#N/A,FALSE,"masez (6)";#N/A,#N/A,FALSE,"masez (5)";#N/A,#N/A,FALSE,"masez (4)";#N/A,#N/A,FALSE,"masez (3)";#N/A,#N/A,FALSE,"masez (2)";#N/A,#N/A,FALSE,"GME";#N/A,#N/A,FALSE,"masez"}</definedName>
    <definedName name="loco" localSheetId="34" hidden="1">{#N/A,#N/A,FALSE,"masez (10)";#N/A,#N/A,FALSE,"masez (7)";#N/A,#N/A,FALSE,"masez (6)";#N/A,#N/A,FALSE,"masez (5)";#N/A,#N/A,FALSE,"masez (4)";#N/A,#N/A,FALSE,"masez (3)";#N/A,#N/A,FALSE,"masez (2)";#N/A,#N/A,FALSE,"GME";#N/A,#N/A,FALSE,"masez"}</definedName>
    <definedName name="loco" localSheetId="31" hidden="1">{#N/A,#N/A,FALSE,"masez (10)";#N/A,#N/A,FALSE,"masez (7)";#N/A,#N/A,FALSE,"masez (6)";#N/A,#N/A,FALSE,"masez (5)";#N/A,#N/A,FALSE,"masez (4)";#N/A,#N/A,FALSE,"masez (3)";#N/A,#N/A,FALSE,"masez (2)";#N/A,#N/A,FALSE,"GME";#N/A,#N/A,FALSE,"masez"}</definedName>
    <definedName name="loco" hidden="1">{#N/A,#N/A,FALSE,"masez (10)";#N/A,#N/A,FALSE,"masez (7)";#N/A,#N/A,FALSE,"masez (6)";#N/A,#N/A,FALSE,"masez (5)";#N/A,#N/A,FALSE,"masez (4)";#N/A,#N/A,FALSE,"masez (3)";#N/A,#N/A,FALSE,"masez (2)";#N/A,#N/A,FALSE,"GME";#N/A,#N/A,FALSE,"masez"}</definedName>
    <definedName name="LOCS">#REF!</definedName>
    <definedName name="LOCT" localSheetId="31">#REF!</definedName>
    <definedName name="LOCT">!#REF!</definedName>
    <definedName name="Log" localSheetId="31">#REF!</definedName>
    <definedName name="Log">!#REF!</definedName>
    <definedName name="loiu" localSheetId="35" hidden="1">{#N/A,#N/A,TRUE,"Est. de Fact.";#N/A,#N/A,TRUE,"Capitulo 19";#N/A,#N/A,TRUE,"Proyecto P855"}</definedName>
    <definedName name="loiu" localSheetId="37" hidden="1">{#N/A,#N/A,TRUE,"Est. de Fact.";#N/A,#N/A,TRUE,"Capitulo 19";#N/A,#N/A,TRUE,"Proyecto P855"}</definedName>
    <definedName name="loiu" localSheetId="36" hidden="1">{#N/A,#N/A,TRUE,"Est. de Fact.";#N/A,#N/A,TRUE,"Capitulo 19";#N/A,#N/A,TRUE,"Proyecto P855"}</definedName>
    <definedName name="loiu" localSheetId="33" hidden="1">{#N/A,#N/A,TRUE,"Est. de Fact.";#N/A,#N/A,TRUE,"Capitulo 19";#N/A,#N/A,TRUE,"Proyecto P855"}</definedName>
    <definedName name="loiu" localSheetId="34" hidden="1">{#N/A,#N/A,TRUE,"Est. de Fact.";#N/A,#N/A,TRUE,"Capitulo 19";#N/A,#N/A,TRUE,"Proyecto P855"}</definedName>
    <definedName name="loiu" localSheetId="31" hidden="1">{#N/A,#N/A,TRUE,"Est. de Fact.";#N/A,#N/A,TRUE,"Capitulo 19";#N/A,#N/A,TRUE,"Proyecto P855"}</definedName>
    <definedName name="loiu" hidden="1">{#N/A,#N/A,TRUE,"Est. de Fact.";#N/A,#N/A,TRUE,"Capitulo 19";#N/A,#N/A,TRUE,"Proyecto P855"}</definedName>
    <definedName name="LOJ" hidden="1">#REF!</definedName>
    <definedName name="lokkk" localSheetId="35" hidden="1">{#N/A,#N/A,TRUE,"SIT_ACT";#N/A,#N/A,TRUE,"ACTIV";#N/A,#N/A,TRUE,"FORMPAG";#N/A,#N/A,TRUE,"MEDEVE";#N/A,#N/A,TRUE,"EMP";#N/A,#N/A,TRUE,"SOL_AUT";#N/A,#N/A,TRUE,"caract";#N/A,#N/A,TRUE,"caract2";#N/A,#N/A,TRUE,"itemizado";#N/A,#N/A,TRUE,"gantt"}</definedName>
    <definedName name="lokkk" localSheetId="37" hidden="1">{#N/A,#N/A,TRUE,"SIT_ACT";#N/A,#N/A,TRUE,"ACTIV";#N/A,#N/A,TRUE,"FORMPAG";#N/A,#N/A,TRUE,"MEDEVE";#N/A,#N/A,TRUE,"EMP";#N/A,#N/A,TRUE,"SOL_AUT";#N/A,#N/A,TRUE,"caract";#N/A,#N/A,TRUE,"caract2";#N/A,#N/A,TRUE,"itemizado";#N/A,#N/A,TRUE,"gantt"}</definedName>
    <definedName name="lokkk" localSheetId="36" hidden="1">{#N/A,#N/A,TRUE,"SIT_ACT";#N/A,#N/A,TRUE,"ACTIV";#N/A,#N/A,TRUE,"FORMPAG";#N/A,#N/A,TRUE,"MEDEVE";#N/A,#N/A,TRUE,"EMP";#N/A,#N/A,TRUE,"SOL_AUT";#N/A,#N/A,TRUE,"caract";#N/A,#N/A,TRUE,"caract2";#N/A,#N/A,TRUE,"itemizado";#N/A,#N/A,TRUE,"gantt"}</definedName>
    <definedName name="lokkk" localSheetId="33" hidden="1">{#N/A,#N/A,TRUE,"SIT_ACT";#N/A,#N/A,TRUE,"ACTIV";#N/A,#N/A,TRUE,"FORMPAG";#N/A,#N/A,TRUE,"MEDEVE";#N/A,#N/A,TRUE,"EMP";#N/A,#N/A,TRUE,"SOL_AUT";#N/A,#N/A,TRUE,"caract";#N/A,#N/A,TRUE,"caract2";#N/A,#N/A,TRUE,"itemizado";#N/A,#N/A,TRUE,"gantt"}</definedName>
    <definedName name="lokkk" localSheetId="34" hidden="1">{#N/A,#N/A,TRUE,"SIT_ACT";#N/A,#N/A,TRUE,"ACTIV";#N/A,#N/A,TRUE,"FORMPAG";#N/A,#N/A,TRUE,"MEDEVE";#N/A,#N/A,TRUE,"EMP";#N/A,#N/A,TRUE,"SOL_AUT";#N/A,#N/A,TRUE,"caract";#N/A,#N/A,TRUE,"caract2";#N/A,#N/A,TRUE,"itemizado";#N/A,#N/A,TRUE,"gantt"}</definedName>
    <definedName name="lokkk" localSheetId="31" hidden="1">{#N/A,#N/A,TRUE,"SIT_ACT";#N/A,#N/A,TRUE,"ACTIV";#N/A,#N/A,TRUE,"FORMPAG";#N/A,#N/A,TRUE,"MEDEVE";#N/A,#N/A,TRUE,"EMP";#N/A,#N/A,TRUE,"SOL_AUT";#N/A,#N/A,TRUE,"caract";#N/A,#N/A,TRUE,"caract2";#N/A,#N/A,TRUE,"itemizado";#N/A,#N/A,TRUE,"gantt"}</definedName>
    <definedName name="lokkk" hidden="1">{#N/A,#N/A,TRUE,"SIT_ACT";#N/A,#N/A,TRUE,"ACTIV";#N/A,#N/A,TRUE,"FORMPAG";#N/A,#N/A,TRUE,"MEDEVE";#N/A,#N/A,TRUE,"EMP";#N/A,#N/A,TRUE,"SOL_AUT";#N/A,#N/A,TRUE,"caract";#N/A,#N/A,TRUE,"caract2";#N/A,#N/A,TRUE,"itemizado";#N/A,#N/A,TRUE,"gantt"}</definedName>
    <definedName name="lola" localSheetId="35" hidden="1">{#N/A,#N/A,FALSE,"PERSONAL";#N/A,#N/A,FALSE,"explotación";#N/A,#N/A,FALSE,"generales"}</definedName>
    <definedName name="lola" localSheetId="37" hidden="1">{#N/A,#N/A,FALSE,"PERSONAL";#N/A,#N/A,FALSE,"explotación";#N/A,#N/A,FALSE,"generales"}</definedName>
    <definedName name="lola" localSheetId="36" hidden="1">{#N/A,#N/A,FALSE,"PERSONAL";#N/A,#N/A,FALSE,"explotación";#N/A,#N/A,FALSE,"generales"}</definedName>
    <definedName name="lola" localSheetId="33" hidden="1">{#N/A,#N/A,FALSE,"PERSONAL";#N/A,#N/A,FALSE,"explotación";#N/A,#N/A,FALSE,"generales"}</definedName>
    <definedName name="lola" localSheetId="34" hidden="1">{#N/A,#N/A,FALSE,"PERSONAL";#N/A,#N/A,FALSE,"explotación";#N/A,#N/A,FALSE,"generales"}</definedName>
    <definedName name="lola" localSheetId="31" hidden="1">{#N/A,#N/A,FALSE,"PERSONAL";#N/A,#N/A,FALSE,"explotación";#N/A,#N/A,FALSE,"generales"}</definedName>
    <definedName name="lola" hidden="1">{#N/A,#N/A,FALSE,"PERSONAL";#N/A,#N/A,FALSE,"explotación";#N/A,#N/A,FALSE,"generales"}</definedName>
    <definedName name="lolas" localSheetId="35" hidden="1">{#N/A,#N/A,FALSE,"voz corporativa";#N/A,#N/A,FALSE,"Transmisión de datos";#N/A,#N/A,FALSE,"Videoconferencia";#N/A,#N/A,FALSE,"Correo electrónico";#N/A,#N/A,FALSE,"Correo de voz";#N/A,#N/A,FALSE,"Megafax";#N/A,#N/A,FALSE,"Edi";#N/A,#N/A,FALSE,"Internet";#N/A,#N/A,FALSE,"VSAT";#N/A,#N/A,FALSE,"ing ult. milla"}</definedName>
    <definedName name="lolas" localSheetId="37" hidden="1">{#N/A,#N/A,FALSE,"voz corporativa";#N/A,#N/A,FALSE,"Transmisión de datos";#N/A,#N/A,FALSE,"Videoconferencia";#N/A,#N/A,FALSE,"Correo electrónico";#N/A,#N/A,FALSE,"Correo de voz";#N/A,#N/A,FALSE,"Megafax";#N/A,#N/A,FALSE,"Edi";#N/A,#N/A,FALSE,"Internet";#N/A,#N/A,FALSE,"VSAT";#N/A,#N/A,FALSE,"ing ult. milla"}</definedName>
    <definedName name="lolas" localSheetId="36" hidden="1">{#N/A,#N/A,FALSE,"voz corporativa";#N/A,#N/A,FALSE,"Transmisión de datos";#N/A,#N/A,FALSE,"Videoconferencia";#N/A,#N/A,FALSE,"Correo electrónico";#N/A,#N/A,FALSE,"Correo de voz";#N/A,#N/A,FALSE,"Megafax";#N/A,#N/A,FALSE,"Edi";#N/A,#N/A,FALSE,"Internet";#N/A,#N/A,FALSE,"VSAT";#N/A,#N/A,FALSE,"ing ult. milla"}</definedName>
    <definedName name="lolas" localSheetId="33" hidden="1">{#N/A,#N/A,FALSE,"voz corporativa";#N/A,#N/A,FALSE,"Transmisión de datos";#N/A,#N/A,FALSE,"Videoconferencia";#N/A,#N/A,FALSE,"Correo electrónico";#N/A,#N/A,FALSE,"Correo de voz";#N/A,#N/A,FALSE,"Megafax";#N/A,#N/A,FALSE,"Edi";#N/A,#N/A,FALSE,"Internet";#N/A,#N/A,FALSE,"VSAT";#N/A,#N/A,FALSE,"ing ult. milla"}</definedName>
    <definedName name="lolas" localSheetId="34" hidden="1">{#N/A,#N/A,FALSE,"voz corporativa";#N/A,#N/A,FALSE,"Transmisión de datos";#N/A,#N/A,FALSE,"Videoconferencia";#N/A,#N/A,FALSE,"Correo electrónico";#N/A,#N/A,FALSE,"Correo de voz";#N/A,#N/A,FALSE,"Megafax";#N/A,#N/A,FALSE,"Edi";#N/A,#N/A,FALSE,"Internet";#N/A,#N/A,FALSE,"VSAT";#N/A,#N/A,FALSE,"ing ult. milla"}</definedName>
    <definedName name="lolas" localSheetId="31" hidden="1">{#N/A,#N/A,FALSE,"voz corporativa";#N/A,#N/A,FALSE,"Transmisión de datos";#N/A,#N/A,FALSE,"Videoconferencia";#N/A,#N/A,FALSE,"Correo electrónico";#N/A,#N/A,FALSE,"Correo de voz";#N/A,#N/A,FALSE,"Megafax";#N/A,#N/A,FALSE,"Edi";#N/A,#N/A,FALSE,"Internet";#N/A,#N/A,FALSE,"VSAT";#N/A,#N/A,FALSE,"ing ult. milla"}</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localSheetId="35"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localSheetId="37"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localSheetId="36"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localSheetId="3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localSheetId="3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localSheetId="3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l" localSheetId="31">#REF!</definedName>
    <definedName name="loll">!#REF!</definedName>
    <definedName name="lolo" localSheetId="35" hidden="1">{#N/A,#N/A,FALSE,"masez (10)";#N/A,#N/A,FALSE,"masez (7)";#N/A,#N/A,FALSE,"masez (6)";#N/A,#N/A,FALSE,"masez (5)";#N/A,#N/A,FALSE,"masez (4)";#N/A,#N/A,FALSE,"masez (3)";#N/A,#N/A,FALSE,"masez (2)";#N/A,#N/A,FALSE,"GME";#N/A,#N/A,FALSE,"masez"}</definedName>
    <definedName name="lolo" localSheetId="37" hidden="1">{#N/A,#N/A,FALSE,"masez (10)";#N/A,#N/A,FALSE,"masez (7)";#N/A,#N/A,FALSE,"masez (6)";#N/A,#N/A,FALSE,"masez (5)";#N/A,#N/A,FALSE,"masez (4)";#N/A,#N/A,FALSE,"masez (3)";#N/A,#N/A,FALSE,"masez (2)";#N/A,#N/A,FALSE,"GME";#N/A,#N/A,FALSE,"masez"}</definedName>
    <definedName name="lolo" localSheetId="36" hidden="1">{#N/A,#N/A,FALSE,"masez (10)";#N/A,#N/A,FALSE,"masez (7)";#N/A,#N/A,FALSE,"masez (6)";#N/A,#N/A,FALSE,"masez (5)";#N/A,#N/A,FALSE,"masez (4)";#N/A,#N/A,FALSE,"masez (3)";#N/A,#N/A,FALSE,"masez (2)";#N/A,#N/A,FALSE,"GME";#N/A,#N/A,FALSE,"masez"}</definedName>
    <definedName name="lolo" localSheetId="33" hidden="1">{#N/A,#N/A,FALSE,"masez (10)";#N/A,#N/A,FALSE,"masez (7)";#N/A,#N/A,FALSE,"masez (6)";#N/A,#N/A,FALSE,"masez (5)";#N/A,#N/A,FALSE,"masez (4)";#N/A,#N/A,FALSE,"masez (3)";#N/A,#N/A,FALSE,"masez (2)";#N/A,#N/A,FALSE,"GME";#N/A,#N/A,FALSE,"masez"}</definedName>
    <definedName name="lolo" localSheetId="34" hidden="1">{#N/A,#N/A,FALSE,"masez (10)";#N/A,#N/A,FALSE,"masez (7)";#N/A,#N/A,FALSE,"masez (6)";#N/A,#N/A,FALSE,"masez (5)";#N/A,#N/A,FALSE,"masez (4)";#N/A,#N/A,FALSE,"masez (3)";#N/A,#N/A,FALSE,"masez (2)";#N/A,#N/A,FALSE,"GME";#N/A,#N/A,FALSE,"masez"}</definedName>
    <definedName name="lolo" localSheetId="31" hidden="1">{#N/A,#N/A,FALSE,"masez (10)";#N/A,#N/A,FALSE,"masez (7)";#N/A,#N/A,FALSE,"masez (6)";#N/A,#N/A,FALSE,"masez (5)";#N/A,#N/A,FALSE,"masez (4)";#N/A,#N/A,FALSE,"masez (3)";#N/A,#N/A,FALSE,"masez (2)";#N/A,#N/A,FALSE,"GME";#N/A,#N/A,FALSE,"masez"}</definedName>
    <definedName name="lolo" hidden="1">{#N/A,#N/A,FALSE,"masez (10)";#N/A,#N/A,FALSE,"masez (7)";#N/A,#N/A,FALSE,"masez (6)";#N/A,#N/A,FALSE,"masez (5)";#N/A,#N/A,FALSE,"masez (4)";#N/A,#N/A,FALSE,"masez (3)";#N/A,#N/A,FALSE,"masez (2)";#N/A,#N/A,FALSE,"GME";#N/A,#N/A,FALSE,"masez"}</definedName>
    <definedName name="Lon" localSheetId="31">#REF!</definedName>
    <definedName name="Lon">!#REF!</definedName>
    <definedName name="london">#REF!</definedName>
    <definedName name="LONDONPMFIX">#REF!</definedName>
    <definedName name="long">#REF!</definedName>
    <definedName name="Longitudes">#REF!</definedName>
    <definedName name="longitudmuro" localSheetId="31">#REF!</definedName>
    <definedName name="longitudmuro">!#REF!</definedName>
    <definedName name="Longn" localSheetId="31">#REF!</definedName>
    <definedName name="Longn">!#REF!</definedName>
    <definedName name="loo" localSheetId="35"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o" localSheetId="37"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o" localSheetId="36"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o" localSheetId="3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o" localSheetId="3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o" localSheetId="3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okAhead" localSheetId="31">#REF!</definedName>
    <definedName name="LookAhead">!#REF!</definedName>
    <definedName name="LookAheadS10" localSheetId="31">#REF!</definedName>
    <definedName name="LookAheadS10">!#REF!</definedName>
    <definedName name="LookAheadS12" localSheetId="31">#REF!</definedName>
    <definedName name="LookAheadS12">!#REF!</definedName>
    <definedName name="LookAheadS14" localSheetId="31">#REF!</definedName>
    <definedName name="LookAheadS14">!#REF!</definedName>
    <definedName name="LookAheadS16" localSheetId="31">#REF!</definedName>
    <definedName name="LookAheadS16">!#REF!</definedName>
    <definedName name="LookPump">#N/A</definedName>
    <definedName name="LookPump1">#N/A</definedName>
    <definedName name="LookupPump">#REF!</definedName>
    <definedName name="LOP0"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LOP0"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LOP0"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LOP0"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LOP0"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LOP0"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LOP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Lordshill" localSheetId="35" hidden="1">{#N/A,#N/A,FALSE,"Extension Title";#N/A,#N/A,FALSE,"Extensions Main";#N/A,#N/A,FALSE,"Christchurst";#N/A,#N/A,FALSE,"Larkfield Extension";#N/A,#N/A,FALSE,"Taunton";#N/A,#N/A,FALSE,"Farlington";#N/A,#N/A,FALSE,"Sidney Street";#N/A,#N/A,FALSE,"Tamworth";#N/A,#N/A,FALSE,"New Build Main"}</definedName>
    <definedName name="Lordshill" localSheetId="37" hidden="1">{#N/A,#N/A,FALSE,"Extension Title";#N/A,#N/A,FALSE,"Extensions Main";#N/A,#N/A,FALSE,"Christchurst";#N/A,#N/A,FALSE,"Larkfield Extension";#N/A,#N/A,FALSE,"Taunton";#N/A,#N/A,FALSE,"Farlington";#N/A,#N/A,FALSE,"Sidney Street";#N/A,#N/A,FALSE,"Tamworth";#N/A,#N/A,FALSE,"New Build Main"}</definedName>
    <definedName name="Lordshill" localSheetId="32" hidden="1">{#N/A,#N/A,FALSE,"Extension Title";#N/A,#N/A,FALSE,"Extensions Main";#N/A,#N/A,FALSE,"Christchurst";#N/A,#N/A,FALSE,"Larkfield Extension";#N/A,#N/A,FALSE,"Taunton";#N/A,#N/A,FALSE,"Farlington";#N/A,#N/A,FALSE,"Sidney Street";#N/A,#N/A,FALSE,"Tamworth";#N/A,#N/A,FALSE,"New Build Main"}</definedName>
    <definedName name="Lordshill" localSheetId="21" hidden="1">{#N/A,#N/A,FALSE,"Extension Title";#N/A,#N/A,FALSE,"Extensions Main";#N/A,#N/A,FALSE,"Christchurst";#N/A,#N/A,FALSE,"Larkfield Extension";#N/A,#N/A,FALSE,"Taunton";#N/A,#N/A,FALSE,"Farlington";#N/A,#N/A,FALSE,"Sidney Street";#N/A,#N/A,FALSE,"Tamworth";#N/A,#N/A,FALSE,"New Build Main"}</definedName>
    <definedName name="Lordshill" localSheetId="36" hidden="1">{#N/A,#N/A,FALSE,"Extension Title";#N/A,#N/A,FALSE,"Extensions Main";#N/A,#N/A,FALSE,"Christchurst";#N/A,#N/A,FALSE,"Larkfield Extension";#N/A,#N/A,FALSE,"Taunton";#N/A,#N/A,FALSE,"Farlington";#N/A,#N/A,FALSE,"Sidney Street";#N/A,#N/A,FALSE,"Tamworth";#N/A,#N/A,FALSE,"New Build Main"}</definedName>
    <definedName name="Lordshill" localSheetId="33" hidden="1">{#N/A,#N/A,FALSE,"Extension Title";#N/A,#N/A,FALSE,"Extensions Main";#N/A,#N/A,FALSE,"Christchurst";#N/A,#N/A,FALSE,"Larkfield Extension";#N/A,#N/A,FALSE,"Taunton";#N/A,#N/A,FALSE,"Farlington";#N/A,#N/A,FALSE,"Sidney Street";#N/A,#N/A,FALSE,"Tamworth";#N/A,#N/A,FALSE,"New Build Main"}</definedName>
    <definedName name="Lordshill" localSheetId="34" hidden="1">{#N/A,#N/A,FALSE,"Extension Title";#N/A,#N/A,FALSE,"Extensions Main";#N/A,#N/A,FALSE,"Christchurst";#N/A,#N/A,FALSE,"Larkfield Extension";#N/A,#N/A,FALSE,"Taunton";#N/A,#N/A,FALSE,"Farlington";#N/A,#N/A,FALSE,"Sidney Street";#N/A,#N/A,FALSE,"Tamworth";#N/A,#N/A,FALSE,"New Build Main"}</definedName>
    <definedName name="Lordshill" localSheetId="31" hidden="1">{#N/A,#N/A,FALSE,"Extension Title";#N/A,#N/A,FALSE,"Extensions Main";#N/A,#N/A,FALSE,"Christchurst";#N/A,#N/A,FALSE,"Larkfield Extension";#N/A,#N/A,FALSE,"Taunton";#N/A,#N/A,FALSE,"Farlington";#N/A,#N/A,FALSE,"Sidney Street";#N/A,#N/A,FALSE,"Tamworth";#N/A,#N/A,FALSE,"New Build Main"}</definedName>
    <definedName name="Lordshill" hidden="1">{#N/A,#N/A,FALSE,"Extension Title";#N/A,#N/A,FALSE,"Extensions Main";#N/A,#N/A,FALSE,"Christchurst";#N/A,#N/A,FALSE,"Larkfield Extension";#N/A,#N/A,FALSE,"Taunton";#N/A,#N/A,FALSE,"Farlington";#N/A,#N/A,FALSE,"Sidney Street";#N/A,#N/A,FALSE,"Tamworth";#N/A,#N/A,FALSE,"New Build Main"}</definedName>
    <definedName name="LORE" localSheetId="35" hidden="1">{#N/A,#N/A,FALSE,"Aging Summary";#N/A,#N/A,FALSE,"Ratio Analysis";#N/A,#N/A,FALSE,"Test 120 Day Accts";#N/A,#N/A,FALSE,"Tickmarks"}</definedName>
    <definedName name="LORE" localSheetId="37" hidden="1">{#N/A,#N/A,FALSE,"Aging Summary";#N/A,#N/A,FALSE,"Ratio Analysis";#N/A,#N/A,FALSE,"Test 120 Day Accts";#N/A,#N/A,FALSE,"Tickmarks"}</definedName>
    <definedName name="LORE" localSheetId="36" hidden="1">{#N/A,#N/A,FALSE,"Aging Summary";#N/A,#N/A,FALSE,"Ratio Analysis";#N/A,#N/A,FALSE,"Test 120 Day Accts";#N/A,#N/A,FALSE,"Tickmarks"}</definedName>
    <definedName name="LORE" localSheetId="33" hidden="1">{#N/A,#N/A,FALSE,"Aging Summary";#N/A,#N/A,FALSE,"Ratio Analysis";#N/A,#N/A,FALSE,"Test 120 Day Accts";#N/A,#N/A,FALSE,"Tickmarks"}</definedName>
    <definedName name="LORE" localSheetId="34" hidden="1">{#N/A,#N/A,FALSE,"Aging Summary";#N/A,#N/A,FALSE,"Ratio Analysis";#N/A,#N/A,FALSE,"Test 120 Day Accts";#N/A,#N/A,FALSE,"Tickmarks"}</definedName>
    <definedName name="LORE" localSheetId="31" hidden="1">{#N/A,#N/A,FALSE,"Aging Summary";#N/A,#N/A,FALSE,"Ratio Analysis";#N/A,#N/A,FALSE,"Test 120 Day Accts";#N/A,#N/A,FALSE,"Tickmarks"}</definedName>
    <definedName name="LORE" hidden="1">{#N/A,#N/A,FALSE,"Aging Summary";#N/A,#N/A,FALSE,"Ratio Analysis";#N/A,#N/A,FALSE,"Test 120 Day Accts";#N/A,#N/A,FALSE,"Tickmarks"}</definedName>
    <definedName name="LORE_1" localSheetId="35" hidden="1">{#N/A,#N/A,FALSE,"Aging Summary";#N/A,#N/A,FALSE,"Ratio Analysis";#N/A,#N/A,FALSE,"Test 120 Day Accts";#N/A,#N/A,FALSE,"Tickmarks"}</definedName>
    <definedName name="LORE_1" localSheetId="37" hidden="1">{#N/A,#N/A,FALSE,"Aging Summary";#N/A,#N/A,FALSE,"Ratio Analysis";#N/A,#N/A,FALSE,"Test 120 Day Accts";#N/A,#N/A,FALSE,"Tickmarks"}</definedName>
    <definedName name="LORE_1" localSheetId="36" hidden="1">{#N/A,#N/A,FALSE,"Aging Summary";#N/A,#N/A,FALSE,"Ratio Analysis";#N/A,#N/A,FALSE,"Test 120 Day Accts";#N/A,#N/A,FALSE,"Tickmarks"}</definedName>
    <definedName name="LORE_1" localSheetId="33" hidden="1">{#N/A,#N/A,FALSE,"Aging Summary";#N/A,#N/A,FALSE,"Ratio Analysis";#N/A,#N/A,FALSE,"Test 120 Day Accts";#N/A,#N/A,FALSE,"Tickmarks"}</definedName>
    <definedName name="LORE_1" localSheetId="34" hidden="1">{#N/A,#N/A,FALSE,"Aging Summary";#N/A,#N/A,FALSE,"Ratio Analysis";#N/A,#N/A,FALSE,"Test 120 Day Accts";#N/A,#N/A,FALSE,"Tickmarks"}</definedName>
    <definedName name="LORE_1" localSheetId="31" hidden="1">{#N/A,#N/A,FALSE,"Aging Summary";#N/A,#N/A,FALSE,"Ratio Analysis";#N/A,#N/A,FALSE,"Test 120 Day Accts";#N/A,#N/A,FALSE,"Tickmarks"}</definedName>
    <definedName name="LORE_1" hidden="1">{#N/A,#N/A,FALSE,"Aging Summary";#N/A,#N/A,FALSE,"Ratio Analysis";#N/A,#N/A,FALSE,"Test 120 Day Accts";#N/A,#N/A,FALSE,"Tickmarks"}</definedName>
    <definedName name="lorenaortiz" localSheetId="35" hidden="1">{#N/A,#N/A,FALSE,"Aging Summary";#N/A,#N/A,FALSE,"Ratio Analysis";#N/A,#N/A,FALSE,"Test 120 Day Accts";#N/A,#N/A,FALSE,"Tickmarks"}</definedName>
    <definedName name="lorenaortiz" localSheetId="37" hidden="1">{#N/A,#N/A,FALSE,"Aging Summary";#N/A,#N/A,FALSE,"Ratio Analysis";#N/A,#N/A,FALSE,"Test 120 Day Accts";#N/A,#N/A,FALSE,"Tickmarks"}</definedName>
    <definedName name="lorenaortiz" localSheetId="36" hidden="1">{#N/A,#N/A,FALSE,"Aging Summary";#N/A,#N/A,FALSE,"Ratio Analysis";#N/A,#N/A,FALSE,"Test 120 Day Accts";#N/A,#N/A,FALSE,"Tickmarks"}</definedName>
    <definedName name="lorenaortiz" localSheetId="33" hidden="1">{#N/A,#N/A,FALSE,"Aging Summary";#N/A,#N/A,FALSE,"Ratio Analysis";#N/A,#N/A,FALSE,"Test 120 Day Accts";#N/A,#N/A,FALSE,"Tickmarks"}</definedName>
    <definedName name="lorenaortiz" localSheetId="34" hidden="1">{#N/A,#N/A,FALSE,"Aging Summary";#N/A,#N/A,FALSE,"Ratio Analysis";#N/A,#N/A,FALSE,"Test 120 Day Accts";#N/A,#N/A,FALSE,"Tickmarks"}</definedName>
    <definedName name="lorenaortiz" localSheetId="31" hidden="1">{#N/A,#N/A,FALSE,"Aging Summary";#N/A,#N/A,FALSE,"Ratio Analysis";#N/A,#N/A,FALSE,"Test 120 Day Accts";#N/A,#N/A,FALSE,"Tickmarks"}</definedName>
    <definedName name="lorenaortiz" hidden="1">{#N/A,#N/A,FALSE,"Aging Summary";#N/A,#N/A,FALSE,"Ratio Analysis";#N/A,#N/A,FALSE,"Test 120 Day Accts";#N/A,#N/A,FALSE,"Tickmarks"}</definedName>
    <definedName name="lorenaortiz_1" localSheetId="35" hidden="1">{#N/A,#N/A,FALSE,"Aging Summary";#N/A,#N/A,FALSE,"Ratio Analysis";#N/A,#N/A,FALSE,"Test 120 Day Accts";#N/A,#N/A,FALSE,"Tickmarks"}</definedName>
    <definedName name="lorenaortiz_1" localSheetId="37" hidden="1">{#N/A,#N/A,FALSE,"Aging Summary";#N/A,#N/A,FALSE,"Ratio Analysis";#N/A,#N/A,FALSE,"Test 120 Day Accts";#N/A,#N/A,FALSE,"Tickmarks"}</definedName>
    <definedName name="lorenaortiz_1" localSheetId="36" hidden="1">{#N/A,#N/A,FALSE,"Aging Summary";#N/A,#N/A,FALSE,"Ratio Analysis";#N/A,#N/A,FALSE,"Test 120 Day Accts";#N/A,#N/A,FALSE,"Tickmarks"}</definedName>
    <definedName name="lorenaortiz_1" localSheetId="33" hidden="1">{#N/A,#N/A,FALSE,"Aging Summary";#N/A,#N/A,FALSE,"Ratio Analysis";#N/A,#N/A,FALSE,"Test 120 Day Accts";#N/A,#N/A,FALSE,"Tickmarks"}</definedName>
    <definedName name="lorenaortiz_1" localSheetId="34" hidden="1">{#N/A,#N/A,FALSE,"Aging Summary";#N/A,#N/A,FALSE,"Ratio Analysis";#N/A,#N/A,FALSE,"Test 120 Day Accts";#N/A,#N/A,FALSE,"Tickmarks"}</definedName>
    <definedName name="lorenaortiz_1" localSheetId="31" hidden="1">{#N/A,#N/A,FALSE,"Aging Summary";#N/A,#N/A,FALSE,"Ratio Analysis";#N/A,#N/A,FALSE,"Test 120 Day Accts";#N/A,#N/A,FALSE,"Tickmarks"}</definedName>
    <definedName name="lorenaortiz_1" hidden="1">{#N/A,#N/A,FALSE,"Aging Summary";#N/A,#N/A,FALSE,"Ratio Analysis";#N/A,#N/A,FALSE,"Test 120 Day Accts";#N/A,#N/A,FALSE,"Tickmarks"}</definedName>
    <definedName name="losa" localSheetId="31">#REF!</definedName>
    <definedName name="losa">!#REF!</definedName>
    <definedName name="LOSA12" localSheetId="31">#REF!</definedName>
    <definedName name="LOSA12">!#REF!</definedName>
    <definedName name="LOSA20" localSheetId="31">#REF!</definedName>
    <definedName name="LOSA20">!#REF!</definedName>
    <definedName name="LOSA30" localSheetId="31">#REF!</definedName>
    <definedName name="LOSA30">!#REF!</definedName>
    <definedName name="lots" localSheetId="35" hidden="1">{#N/A,#N/A,FALSE,"Total_OC015";#N/A,#N/A,FALSE,"ADMIN";#N/A,#N/A,FALSE,"PROCES";#N/A,#N/A,FALSE,"mecan";#N/A,#N/A,FALSE,"civil";#N/A,#N/A,FALSE,"CAÑER";#N/A,#N/A,FALSE,"ELEC";#N/A,#N/A,FALSE,"INSTR"}</definedName>
    <definedName name="lots" localSheetId="37" hidden="1">{#N/A,#N/A,FALSE,"Total_OC015";#N/A,#N/A,FALSE,"ADMIN";#N/A,#N/A,FALSE,"PROCES";#N/A,#N/A,FALSE,"mecan";#N/A,#N/A,FALSE,"civil";#N/A,#N/A,FALSE,"CAÑER";#N/A,#N/A,FALSE,"ELEC";#N/A,#N/A,FALSE,"INSTR"}</definedName>
    <definedName name="lots" localSheetId="36" hidden="1">{#N/A,#N/A,FALSE,"Total_OC015";#N/A,#N/A,FALSE,"ADMIN";#N/A,#N/A,FALSE,"PROCES";#N/A,#N/A,FALSE,"mecan";#N/A,#N/A,FALSE,"civil";#N/A,#N/A,FALSE,"CAÑER";#N/A,#N/A,FALSE,"ELEC";#N/A,#N/A,FALSE,"INSTR"}</definedName>
    <definedName name="lots" localSheetId="33" hidden="1">{#N/A,#N/A,FALSE,"Total_OC015";#N/A,#N/A,FALSE,"ADMIN";#N/A,#N/A,FALSE,"PROCES";#N/A,#N/A,FALSE,"mecan";#N/A,#N/A,FALSE,"civil";#N/A,#N/A,FALSE,"CAÑER";#N/A,#N/A,FALSE,"ELEC";#N/A,#N/A,FALSE,"INSTR"}</definedName>
    <definedName name="lots" localSheetId="34" hidden="1">{#N/A,#N/A,FALSE,"Total_OC015";#N/A,#N/A,FALSE,"ADMIN";#N/A,#N/A,FALSE,"PROCES";#N/A,#N/A,FALSE,"mecan";#N/A,#N/A,FALSE,"civil";#N/A,#N/A,FALSE,"CAÑER";#N/A,#N/A,FALSE,"ELEC";#N/A,#N/A,FALSE,"INSTR"}</definedName>
    <definedName name="lots" localSheetId="31"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ots_1" localSheetId="35" hidden="1">{#N/A,#N/A,FALSE,"Total_OC015";#N/A,#N/A,FALSE,"ADMIN";#N/A,#N/A,FALSE,"PROCES";#N/A,#N/A,FALSE,"mecan";#N/A,#N/A,FALSE,"civil";#N/A,#N/A,FALSE,"CAÑER";#N/A,#N/A,FALSE,"ELEC";#N/A,#N/A,FALSE,"INSTR"}</definedName>
    <definedName name="lots_1" localSheetId="37" hidden="1">{#N/A,#N/A,FALSE,"Total_OC015";#N/A,#N/A,FALSE,"ADMIN";#N/A,#N/A,FALSE,"PROCES";#N/A,#N/A,FALSE,"mecan";#N/A,#N/A,FALSE,"civil";#N/A,#N/A,FALSE,"CAÑER";#N/A,#N/A,FALSE,"ELEC";#N/A,#N/A,FALSE,"INSTR"}</definedName>
    <definedName name="lots_1" localSheetId="36" hidden="1">{#N/A,#N/A,FALSE,"Total_OC015";#N/A,#N/A,FALSE,"ADMIN";#N/A,#N/A,FALSE,"PROCES";#N/A,#N/A,FALSE,"mecan";#N/A,#N/A,FALSE,"civil";#N/A,#N/A,FALSE,"CAÑER";#N/A,#N/A,FALSE,"ELEC";#N/A,#N/A,FALSE,"INSTR"}</definedName>
    <definedName name="lots_1" localSheetId="33" hidden="1">{#N/A,#N/A,FALSE,"Total_OC015";#N/A,#N/A,FALSE,"ADMIN";#N/A,#N/A,FALSE,"PROCES";#N/A,#N/A,FALSE,"mecan";#N/A,#N/A,FALSE,"civil";#N/A,#N/A,FALSE,"CAÑER";#N/A,#N/A,FALSE,"ELEC";#N/A,#N/A,FALSE,"INSTR"}</definedName>
    <definedName name="lots_1" localSheetId="34" hidden="1">{#N/A,#N/A,FALSE,"Total_OC015";#N/A,#N/A,FALSE,"ADMIN";#N/A,#N/A,FALSE,"PROCES";#N/A,#N/A,FALSE,"mecan";#N/A,#N/A,FALSE,"civil";#N/A,#N/A,FALSE,"CAÑER";#N/A,#N/A,FALSE,"ELEC";#N/A,#N/A,FALSE,"INSTR"}</definedName>
    <definedName name="lots_1" localSheetId="31" hidden="1">{#N/A,#N/A,FALSE,"Total_OC015";#N/A,#N/A,FALSE,"ADMIN";#N/A,#N/A,FALSE,"PROCES";#N/A,#N/A,FALSE,"mecan";#N/A,#N/A,FALSE,"civil";#N/A,#N/A,FALSE,"CAÑER";#N/A,#N/A,FALSE,"ELEC";#N/A,#N/A,FALSE,"INSTR"}</definedName>
    <definedName name="lots_1" hidden="1">{#N/A,#N/A,FALSE,"Total_OC015";#N/A,#N/A,FALSE,"ADMIN";#N/A,#N/A,FALSE,"PROCES";#N/A,#N/A,FALSE,"mecan";#N/A,#N/A,FALSE,"civil";#N/A,#N/A,FALSE,"CAÑER";#N/A,#N/A,FALSE,"ELEC";#N/A,#N/A,FALSE,"INSTR"}</definedName>
    <definedName name="LOW">#REF!</definedName>
    <definedName name="lp" localSheetId="35" hidden="1">{#N/A,#N/A,FALSE,"COVER";#N/A,#N/A,FALSE,"RECAP";#N/A,#N/A,FALSE,"SANTA BARBARA NONMANUAL";#N/A,#N/A,FALSE,"CEQUIP";#N/A,#N/A,FALSE,"WRATE";#N/A,#N/A,FALSE,"INDIRECT";#N/A,#N/A,FALSE,"TRAIN";#N/A,#N/A,FALSE,"MANLOADED SCHEDULE"}</definedName>
    <definedName name="lp" localSheetId="37" hidden="1">{#N/A,#N/A,FALSE,"COVER";#N/A,#N/A,FALSE,"RECAP";#N/A,#N/A,FALSE,"SANTA BARBARA NONMANUAL";#N/A,#N/A,FALSE,"CEQUIP";#N/A,#N/A,FALSE,"WRATE";#N/A,#N/A,FALSE,"INDIRECT";#N/A,#N/A,FALSE,"TRAIN";#N/A,#N/A,FALSE,"MANLOADED SCHEDULE"}</definedName>
    <definedName name="lp" localSheetId="36" hidden="1">{#N/A,#N/A,FALSE,"COVER";#N/A,#N/A,FALSE,"RECAP";#N/A,#N/A,FALSE,"SANTA BARBARA NONMANUAL";#N/A,#N/A,FALSE,"CEQUIP";#N/A,#N/A,FALSE,"WRATE";#N/A,#N/A,FALSE,"INDIRECT";#N/A,#N/A,FALSE,"TRAIN";#N/A,#N/A,FALSE,"MANLOADED SCHEDULE"}</definedName>
    <definedName name="lp" localSheetId="33" hidden="1">{#N/A,#N/A,FALSE,"COVER";#N/A,#N/A,FALSE,"RECAP";#N/A,#N/A,FALSE,"SANTA BARBARA NONMANUAL";#N/A,#N/A,FALSE,"CEQUIP";#N/A,#N/A,FALSE,"WRATE";#N/A,#N/A,FALSE,"INDIRECT";#N/A,#N/A,FALSE,"TRAIN";#N/A,#N/A,FALSE,"MANLOADED SCHEDULE"}</definedName>
    <definedName name="lp" localSheetId="34" hidden="1">{#N/A,#N/A,FALSE,"COVER";#N/A,#N/A,FALSE,"RECAP";#N/A,#N/A,FALSE,"SANTA BARBARA NONMANUAL";#N/A,#N/A,FALSE,"CEQUIP";#N/A,#N/A,FALSE,"WRATE";#N/A,#N/A,FALSE,"INDIRECT";#N/A,#N/A,FALSE,"TRAIN";#N/A,#N/A,FALSE,"MANLOADED SCHEDULE"}</definedName>
    <definedName name="lp" localSheetId="31" hidden="1">{#N/A,#N/A,FALSE,"COVER";#N/A,#N/A,FALSE,"RECAP";#N/A,#N/A,FALSE,"SANTA BARBARA NONMANUAL";#N/A,#N/A,FALSE,"CEQUIP";#N/A,#N/A,FALSE,"WRATE";#N/A,#N/A,FALSE,"INDIRECT";#N/A,#N/A,FALSE,"TRAIN";#N/A,#N/A,FALSE,"MANLOADED SCHEDULE"}</definedName>
    <definedName name="lp" hidden="1">{#N/A,#N/A,FALSE,"COVER";#N/A,#N/A,FALSE,"RECAP";#N/A,#N/A,FALSE,"SANTA BARBARA NONMANUAL";#N/A,#N/A,FALSE,"CEQUIP";#N/A,#N/A,FALSE,"WRATE";#N/A,#N/A,FALSE,"INDIRECT";#N/A,#N/A,FALSE,"TRAIN";#N/A,#N/A,FALSE,"MANLOADED SCHEDULE"}</definedName>
    <definedName name="LPH" localSheetId="31">#REF!</definedName>
    <definedName name="LPH">!#REF!</definedName>
    <definedName name="lplegrand">#REF!</definedName>
    <definedName name="lpñ" localSheetId="35" hidden="1">{#N/A,#N/A,FALSE,"Matrix";#N/A,#N/A,FALSE,"Executive";#N/A,#N/A,FALSE,"Summary";#N/A,#N/A,FALSE,"Office1";#N/A,#N/A,FALSE,"Office2";#N/A,#N/A,FALSE,"Office3";#N/A,#N/A,FALSE,"Office4";#N/A,#N/A,FALSE,"Office5";#N/A,#N/A,FALSE,"Office6";#N/A,#N/A,FALSE,"Office7";#N/A,#N/A,FALSE,"Labor"}</definedName>
    <definedName name="lpñ" localSheetId="37" hidden="1">{#N/A,#N/A,FALSE,"Matrix";#N/A,#N/A,FALSE,"Executive";#N/A,#N/A,FALSE,"Summary";#N/A,#N/A,FALSE,"Office1";#N/A,#N/A,FALSE,"Office2";#N/A,#N/A,FALSE,"Office3";#N/A,#N/A,FALSE,"Office4";#N/A,#N/A,FALSE,"Office5";#N/A,#N/A,FALSE,"Office6";#N/A,#N/A,FALSE,"Office7";#N/A,#N/A,FALSE,"Labor"}</definedName>
    <definedName name="lpñ" localSheetId="36" hidden="1">{#N/A,#N/A,FALSE,"Matrix";#N/A,#N/A,FALSE,"Executive";#N/A,#N/A,FALSE,"Summary";#N/A,#N/A,FALSE,"Office1";#N/A,#N/A,FALSE,"Office2";#N/A,#N/A,FALSE,"Office3";#N/A,#N/A,FALSE,"Office4";#N/A,#N/A,FALSE,"Office5";#N/A,#N/A,FALSE,"Office6";#N/A,#N/A,FALSE,"Office7";#N/A,#N/A,FALSE,"Labor"}</definedName>
    <definedName name="lpñ" localSheetId="33" hidden="1">{#N/A,#N/A,FALSE,"Matrix";#N/A,#N/A,FALSE,"Executive";#N/A,#N/A,FALSE,"Summary";#N/A,#N/A,FALSE,"Office1";#N/A,#N/A,FALSE,"Office2";#N/A,#N/A,FALSE,"Office3";#N/A,#N/A,FALSE,"Office4";#N/A,#N/A,FALSE,"Office5";#N/A,#N/A,FALSE,"Office6";#N/A,#N/A,FALSE,"Office7";#N/A,#N/A,FALSE,"Labor"}</definedName>
    <definedName name="lpñ" localSheetId="34" hidden="1">{#N/A,#N/A,FALSE,"Matrix";#N/A,#N/A,FALSE,"Executive";#N/A,#N/A,FALSE,"Summary";#N/A,#N/A,FALSE,"Office1";#N/A,#N/A,FALSE,"Office2";#N/A,#N/A,FALSE,"Office3";#N/A,#N/A,FALSE,"Office4";#N/A,#N/A,FALSE,"Office5";#N/A,#N/A,FALSE,"Office6";#N/A,#N/A,FALSE,"Office7";#N/A,#N/A,FALSE,"Labor"}</definedName>
    <definedName name="lpñ" localSheetId="31" hidden="1">{#N/A,#N/A,FALSE,"Matrix";#N/A,#N/A,FALSE,"Executive";#N/A,#N/A,FALSE,"Summary";#N/A,#N/A,FALSE,"Office1";#N/A,#N/A,FALSE,"Office2";#N/A,#N/A,FALSE,"Office3";#N/A,#N/A,FALSE,"Office4";#N/A,#N/A,FALSE,"Office5";#N/A,#N/A,FALSE,"Office6";#N/A,#N/A,FALSE,"Office7";#N/A,#N/A,FALSE,"Labor"}</definedName>
    <definedName name="lpñ" hidden="1">{#N/A,#N/A,FALSE,"Matrix";#N/A,#N/A,FALSE,"Executive";#N/A,#N/A,FALSE,"Summary";#N/A,#N/A,FALSE,"Office1";#N/A,#N/A,FALSE,"Office2";#N/A,#N/A,FALSE,"Office3";#N/A,#N/A,FALSE,"Office4";#N/A,#N/A,FALSE,"Office5";#N/A,#N/A,FALSE,"Office6";#N/A,#N/A,FALSE,"Office7";#N/A,#N/A,FALSE,"Labor"}</definedName>
    <definedName name="lpq" localSheetId="35" hidden="1">{#N/A,#N/A,FALSE,"TEC-01";#N/A,#N/A,FALSE,"TEC - 02";#N/A,#N/A,FALSE,"TEC - 03";#N/A,#N/A,FALSE,"TEC - 04";#N/A,#N/A,FALSE,"TEC-07";#N/A,#N/A,FALSE,"TEC-08";#N/A,#N/A,FALSE,"TEC - 09A";#N/A,#N/A,FALSE,"TEC - 09B";#N/A,#N/A,FALSE,"TEC - 09C";#N/A,#N/A,FALSE,"TEC - 10";#N/A,#N/A,FALSE,"TEC-11"}</definedName>
    <definedName name="lpq" localSheetId="37" hidden="1">{#N/A,#N/A,FALSE,"TEC-01";#N/A,#N/A,FALSE,"TEC - 02";#N/A,#N/A,FALSE,"TEC - 03";#N/A,#N/A,FALSE,"TEC - 04";#N/A,#N/A,FALSE,"TEC-07";#N/A,#N/A,FALSE,"TEC-08";#N/A,#N/A,FALSE,"TEC - 09A";#N/A,#N/A,FALSE,"TEC - 09B";#N/A,#N/A,FALSE,"TEC - 09C";#N/A,#N/A,FALSE,"TEC - 10";#N/A,#N/A,FALSE,"TEC-11"}</definedName>
    <definedName name="lpq" localSheetId="36" hidden="1">{#N/A,#N/A,FALSE,"TEC-01";#N/A,#N/A,FALSE,"TEC - 02";#N/A,#N/A,FALSE,"TEC - 03";#N/A,#N/A,FALSE,"TEC - 04";#N/A,#N/A,FALSE,"TEC-07";#N/A,#N/A,FALSE,"TEC-08";#N/A,#N/A,FALSE,"TEC - 09A";#N/A,#N/A,FALSE,"TEC - 09B";#N/A,#N/A,FALSE,"TEC - 09C";#N/A,#N/A,FALSE,"TEC - 10";#N/A,#N/A,FALSE,"TEC-11"}</definedName>
    <definedName name="lpq" localSheetId="33" hidden="1">{#N/A,#N/A,FALSE,"TEC-01";#N/A,#N/A,FALSE,"TEC - 02";#N/A,#N/A,FALSE,"TEC - 03";#N/A,#N/A,FALSE,"TEC - 04";#N/A,#N/A,FALSE,"TEC-07";#N/A,#N/A,FALSE,"TEC-08";#N/A,#N/A,FALSE,"TEC - 09A";#N/A,#N/A,FALSE,"TEC - 09B";#N/A,#N/A,FALSE,"TEC - 09C";#N/A,#N/A,FALSE,"TEC - 10";#N/A,#N/A,FALSE,"TEC-11"}</definedName>
    <definedName name="lpq" localSheetId="34" hidden="1">{#N/A,#N/A,FALSE,"TEC-01";#N/A,#N/A,FALSE,"TEC - 02";#N/A,#N/A,FALSE,"TEC - 03";#N/A,#N/A,FALSE,"TEC - 04";#N/A,#N/A,FALSE,"TEC-07";#N/A,#N/A,FALSE,"TEC-08";#N/A,#N/A,FALSE,"TEC - 09A";#N/A,#N/A,FALSE,"TEC - 09B";#N/A,#N/A,FALSE,"TEC - 09C";#N/A,#N/A,FALSE,"TEC - 10";#N/A,#N/A,FALSE,"TEC-11"}</definedName>
    <definedName name="lpq" localSheetId="31" hidden="1">{#N/A,#N/A,FALSE,"TEC-01";#N/A,#N/A,FALSE,"TEC - 02";#N/A,#N/A,FALSE,"TEC - 03";#N/A,#N/A,FALSE,"TEC - 04";#N/A,#N/A,FALSE,"TEC-07";#N/A,#N/A,FALSE,"TEC-08";#N/A,#N/A,FALSE,"TEC - 09A";#N/A,#N/A,FALSE,"TEC - 09B";#N/A,#N/A,FALSE,"TEC - 09C";#N/A,#N/A,FALSE,"TEC - 10";#N/A,#N/A,FALSE,"TEC-11"}</definedName>
    <definedName name="lpq" hidden="1">{#N/A,#N/A,FALSE,"TEC-01";#N/A,#N/A,FALSE,"TEC - 02";#N/A,#N/A,FALSE,"TEC - 03";#N/A,#N/A,FALSE,"TEC - 04";#N/A,#N/A,FALSE,"TEC-07";#N/A,#N/A,FALSE,"TEC-08";#N/A,#N/A,FALSE,"TEC - 09A";#N/A,#N/A,FALSE,"TEC - 09B";#N/A,#N/A,FALSE,"TEC - 09C";#N/A,#N/A,FALSE,"TEC - 10";#N/A,#N/A,FALSE,"TEC-11"}</definedName>
    <definedName name="LQ3_TOTAL">#REF!</definedName>
    <definedName name="Lr" localSheetId="31">#REF!</definedName>
    <definedName name="Lr">!#REF!</definedName>
    <definedName name="Lr___0" localSheetId="31">#REF!</definedName>
    <definedName name="Lr___0">!#REF!</definedName>
    <definedName name="Lr___13" localSheetId="31">#REF!</definedName>
    <definedName name="Lr___13">!#REF!</definedName>
    <definedName name="LRP" localSheetId="35" hidden="1">{"CONCABL1.1",#N/A,FALSE,"1.1.1a1.1.3 ACSR";"AISL1.2",#N/A,FALSE,"1.1.1a1.1.3 ACSR";"torr1.1.3",#N/A,FALSE,"1.1.1a1.1.3 ACSR";"cm1.2",#N/A,FALSE,"1.2 ACSR";"cm2.2",#N/A,FALSE,"1.2 ACSR";#N/A,#N/A,FALSE,"1.3 ACSR";#N/A,#N/A,FALSE,"2.1.1A2.1.3 ACAR";"ac2.1",#N/A,FALSE,"1.2 ACAR";"ac2.2",#N/A,FALSE,"1.2 ACAR";#N/A,#N/A,FALSE,"2.3 ACAR"}</definedName>
    <definedName name="LRP" localSheetId="37" hidden="1">{"CONCABL1.1",#N/A,FALSE,"1.1.1a1.1.3 ACSR";"AISL1.2",#N/A,FALSE,"1.1.1a1.1.3 ACSR";"torr1.1.3",#N/A,FALSE,"1.1.1a1.1.3 ACSR";"cm1.2",#N/A,FALSE,"1.2 ACSR";"cm2.2",#N/A,FALSE,"1.2 ACSR";#N/A,#N/A,FALSE,"1.3 ACSR";#N/A,#N/A,FALSE,"2.1.1A2.1.3 ACAR";"ac2.1",#N/A,FALSE,"1.2 ACAR";"ac2.2",#N/A,FALSE,"1.2 ACAR";#N/A,#N/A,FALSE,"2.3 ACAR"}</definedName>
    <definedName name="LRP" localSheetId="36" hidden="1">{"CONCABL1.1",#N/A,FALSE,"1.1.1a1.1.3 ACSR";"AISL1.2",#N/A,FALSE,"1.1.1a1.1.3 ACSR";"torr1.1.3",#N/A,FALSE,"1.1.1a1.1.3 ACSR";"cm1.2",#N/A,FALSE,"1.2 ACSR";"cm2.2",#N/A,FALSE,"1.2 ACSR";#N/A,#N/A,FALSE,"1.3 ACSR";#N/A,#N/A,FALSE,"2.1.1A2.1.3 ACAR";"ac2.1",#N/A,FALSE,"1.2 ACAR";"ac2.2",#N/A,FALSE,"1.2 ACAR";#N/A,#N/A,FALSE,"2.3 ACAR"}</definedName>
    <definedName name="LRP" localSheetId="33" hidden="1">{"CONCABL1.1",#N/A,FALSE,"1.1.1a1.1.3 ACSR";"AISL1.2",#N/A,FALSE,"1.1.1a1.1.3 ACSR";"torr1.1.3",#N/A,FALSE,"1.1.1a1.1.3 ACSR";"cm1.2",#N/A,FALSE,"1.2 ACSR";"cm2.2",#N/A,FALSE,"1.2 ACSR";#N/A,#N/A,FALSE,"1.3 ACSR";#N/A,#N/A,FALSE,"2.1.1A2.1.3 ACAR";"ac2.1",#N/A,FALSE,"1.2 ACAR";"ac2.2",#N/A,FALSE,"1.2 ACAR";#N/A,#N/A,FALSE,"2.3 ACAR"}</definedName>
    <definedName name="LRP" localSheetId="34" hidden="1">{"CONCABL1.1",#N/A,FALSE,"1.1.1a1.1.3 ACSR";"AISL1.2",#N/A,FALSE,"1.1.1a1.1.3 ACSR";"torr1.1.3",#N/A,FALSE,"1.1.1a1.1.3 ACSR";"cm1.2",#N/A,FALSE,"1.2 ACSR";"cm2.2",#N/A,FALSE,"1.2 ACSR";#N/A,#N/A,FALSE,"1.3 ACSR";#N/A,#N/A,FALSE,"2.1.1A2.1.3 ACAR";"ac2.1",#N/A,FALSE,"1.2 ACAR";"ac2.2",#N/A,FALSE,"1.2 ACAR";#N/A,#N/A,FALSE,"2.3 ACAR"}</definedName>
    <definedName name="LRP" localSheetId="31" hidden="1">{"CONCABL1.1",#N/A,FALSE,"1.1.1a1.1.3 ACSR";"AISL1.2",#N/A,FALSE,"1.1.1a1.1.3 ACSR";"torr1.1.3",#N/A,FALSE,"1.1.1a1.1.3 ACSR";"cm1.2",#N/A,FALSE,"1.2 ACSR";"cm2.2",#N/A,FALSE,"1.2 ACSR";#N/A,#N/A,FALSE,"1.3 ACSR";#N/A,#N/A,FALSE,"2.1.1A2.1.3 ACAR";"ac2.1",#N/A,FALSE,"1.2 ACAR";"ac2.2",#N/A,FALSE,"1.2 ACAR";#N/A,#N/A,FALSE,"2.3 ACAR"}</definedName>
    <definedName name="LRP" hidden="1">{"CONCABL1.1",#N/A,FALSE,"1.1.1a1.1.3 ACSR";"AISL1.2",#N/A,FALSE,"1.1.1a1.1.3 ACSR";"torr1.1.3",#N/A,FALSE,"1.1.1a1.1.3 ACSR";"cm1.2",#N/A,FALSE,"1.2 ACSR";"cm2.2",#N/A,FALSE,"1.2 ACSR";#N/A,#N/A,FALSE,"1.3 ACSR";#N/A,#N/A,FALSE,"2.1.1A2.1.3 ACAR";"ac2.1",#N/A,FALSE,"1.2 ACAR";"ac2.2",#N/A,FALSE,"1.2 ACAR";#N/A,#N/A,FALSE,"2.3 ACAR"}</definedName>
    <definedName name="ls" localSheetId="31">#REF!</definedName>
    <definedName name="ls">!#REF!</definedName>
    <definedName name="lsb" localSheetId="35" hidden="1">{#N/A,#N/A,TRUE,"1842CWN0"}</definedName>
    <definedName name="lsb" localSheetId="37" hidden="1">{#N/A,#N/A,TRUE,"1842CWN0"}</definedName>
    <definedName name="lsb" localSheetId="36" hidden="1">{#N/A,#N/A,TRUE,"1842CWN0"}</definedName>
    <definedName name="lsb" localSheetId="33" hidden="1">{#N/A,#N/A,TRUE,"1842CWN0"}</definedName>
    <definedName name="lsb" localSheetId="34" hidden="1">{#N/A,#N/A,TRUE,"1842CWN0"}</definedName>
    <definedName name="lsb" localSheetId="31" hidden="1">{#N/A,#N/A,TRUE,"1842CWN0"}</definedName>
    <definedName name="lsb" hidden="1">{#N/A,#N/A,TRUE,"1842CWN0"}</definedName>
    <definedName name="lsd" localSheetId="31">OFFSET(#REF!,-1,0)</definedName>
    <definedName name="lsd">OFFSET(!#REF!,-1,0)</definedName>
    <definedName name="lsdfg" localSheetId="35" hidden="1">{#N/A,#N/A,FALSE,"US$";#N/A,#N/A,FALSE,"SUMMARY";#N/A,#N/A,FALSE,"DET.SUMM";#N/A,#N/A,FALSE,"BACK-UP";#N/A,#N/A,FALSE,"INDIRECTS";#N/A,#N/A,FALSE,"PARAMETERS";#N/A,#N/A,FALSE,"RATES"}</definedName>
    <definedName name="lsdfg" localSheetId="37" hidden="1">{#N/A,#N/A,FALSE,"US$";#N/A,#N/A,FALSE,"SUMMARY";#N/A,#N/A,FALSE,"DET.SUMM";#N/A,#N/A,FALSE,"BACK-UP";#N/A,#N/A,FALSE,"INDIRECTS";#N/A,#N/A,FALSE,"PARAMETERS";#N/A,#N/A,FALSE,"RATES"}</definedName>
    <definedName name="lsdfg" localSheetId="36" hidden="1">{#N/A,#N/A,FALSE,"US$";#N/A,#N/A,FALSE,"SUMMARY";#N/A,#N/A,FALSE,"DET.SUMM";#N/A,#N/A,FALSE,"BACK-UP";#N/A,#N/A,FALSE,"INDIRECTS";#N/A,#N/A,FALSE,"PARAMETERS";#N/A,#N/A,FALSE,"RATES"}</definedName>
    <definedName name="lsdfg" localSheetId="33" hidden="1">{#N/A,#N/A,FALSE,"US$";#N/A,#N/A,FALSE,"SUMMARY";#N/A,#N/A,FALSE,"DET.SUMM";#N/A,#N/A,FALSE,"BACK-UP";#N/A,#N/A,FALSE,"INDIRECTS";#N/A,#N/A,FALSE,"PARAMETERS";#N/A,#N/A,FALSE,"RATES"}</definedName>
    <definedName name="lsdfg" localSheetId="34" hidden="1">{#N/A,#N/A,FALSE,"US$";#N/A,#N/A,FALSE,"SUMMARY";#N/A,#N/A,FALSE,"DET.SUMM";#N/A,#N/A,FALSE,"BACK-UP";#N/A,#N/A,FALSE,"INDIRECTS";#N/A,#N/A,FALSE,"PARAMETERS";#N/A,#N/A,FALSE,"RATES"}</definedName>
    <definedName name="lsdfg" localSheetId="31" hidden="1">{#N/A,#N/A,FALSE,"US$";#N/A,#N/A,FALSE,"SUMMARY";#N/A,#N/A,FALSE,"DET.SUMM";#N/A,#N/A,FALSE,"BACK-UP";#N/A,#N/A,FALSE,"INDIRECTS";#N/A,#N/A,FALSE,"PARAMETERS";#N/A,#N/A,FALSE,"RATES"}</definedName>
    <definedName name="lsdfg" hidden="1">{#N/A,#N/A,FALSE,"US$";#N/A,#N/A,FALSE,"SUMMARY";#N/A,#N/A,FALSE,"DET.SUMM";#N/A,#N/A,FALSE,"BACK-UP";#N/A,#N/A,FALSE,"INDIRECTS";#N/A,#N/A,FALSE,"PARAMETERS";#N/A,#N/A,FALSE,"RATES"}</definedName>
    <definedName name="lsksk" localSheetId="35" hidden="1">{#N/A,#N/A,TRUE,"1842CWN0"}</definedName>
    <definedName name="lsksk" localSheetId="37" hidden="1">{#N/A,#N/A,TRUE,"1842CWN0"}</definedName>
    <definedName name="lsksk" localSheetId="36" hidden="1">{#N/A,#N/A,TRUE,"1842CWN0"}</definedName>
    <definedName name="lsksk" localSheetId="33" hidden="1">{#N/A,#N/A,TRUE,"1842CWN0"}</definedName>
    <definedName name="lsksk" localSheetId="34" hidden="1">{#N/A,#N/A,TRUE,"1842CWN0"}</definedName>
    <definedName name="lsksk" localSheetId="31" hidden="1">{#N/A,#N/A,TRUE,"1842CWN0"}</definedName>
    <definedName name="lsksk" hidden="1">{#N/A,#N/A,TRUE,"1842CWN0"}</definedName>
    <definedName name="lsl" localSheetId="35" hidden="1">{"ANAR",#N/A,FALSE,"Dist total";"MARGEN",#N/A,FALSE,"Dist total";"COMENTARIO",#N/A,FALSE,"Ficha CODICE";"CONSEJO",#N/A,FALSE,"Dist p0";"uno",#N/A,FALSE,"Dist total"}</definedName>
    <definedName name="lsl" localSheetId="37" hidden="1">{"ANAR",#N/A,FALSE,"Dist total";"MARGEN",#N/A,FALSE,"Dist total";"COMENTARIO",#N/A,FALSE,"Ficha CODICE";"CONSEJO",#N/A,FALSE,"Dist p0";"uno",#N/A,FALSE,"Dist total"}</definedName>
    <definedName name="lsl" localSheetId="36" hidden="1">{"ANAR",#N/A,FALSE,"Dist total";"MARGEN",#N/A,FALSE,"Dist total";"COMENTARIO",#N/A,FALSE,"Ficha CODICE";"CONSEJO",#N/A,FALSE,"Dist p0";"uno",#N/A,FALSE,"Dist total"}</definedName>
    <definedName name="lsl" localSheetId="33" hidden="1">{"ANAR",#N/A,FALSE,"Dist total";"MARGEN",#N/A,FALSE,"Dist total";"COMENTARIO",#N/A,FALSE,"Ficha CODICE";"CONSEJO",#N/A,FALSE,"Dist p0";"uno",#N/A,FALSE,"Dist total"}</definedName>
    <definedName name="lsl" localSheetId="34" hidden="1">{"ANAR",#N/A,FALSE,"Dist total";"MARGEN",#N/A,FALSE,"Dist total";"COMENTARIO",#N/A,FALSE,"Ficha CODICE";"CONSEJO",#N/A,FALSE,"Dist p0";"uno",#N/A,FALSE,"Dist total"}</definedName>
    <definedName name="lsl" localSheetId="31" hidden="1">{"ANAR",#N/A,FALSE,"Dist total";"MARGEN",#N/A,FALSE,"Dist total";"COMENTARIO",#N/A,FALSE,"Ficha CODICE";"CONSEJO",#N/A,FALSE,"Dist p0";"uno",#N/A,FALSE,"Dist total"}</definedName>
    <definedName name="lsl" hidden="1">{"ANAR",#N/A,FALSE,"Dist total";"MARGEN",#N/A,FALSE,"Dist total";"COMENTARIO",#N/A,FALSE,"Ficha CODICE";"CONSEJO",#N/A,FALSE,"Dist p0";"uno",#N/A,FALSE,"Dist total"}</definedName>
    <definedName name="lsss" localSheetId="35" hidden="1">{#N/A,#N/A,FALSE,"TEC-01";#N/A,#N/A,FALSE,"TEC - 02";#N/A,#N/A,FALSE,"TEC - 03";#N/A,#N/A,FALSE,"TEC - 04";#N/A,#N/A,FALSE,"TEC-07";#N/A,#N/A,FALSE,"TEC-08";#N/A,#N/A,FALSE,"TEC - 09A";#N/A,#N/A,FALSE,"TEC - 09B";#N/A,#N/A,FALSE,"TEC - 09C";#N/A,#N/A,FALSE,"TEC - 10";#N/A,#N/A,FALSE,"TEC-11"}</definedName>
    <definedName name="lsss" localSheetId="37" hidden="1">{#N/A,#N/A,FALSE,"TEC-01";#N/A,#N/A,FALSE,"TEC - 02";#N/A,#N/A,FALSE,"TEC - 03";#N/A,#N/A,FALSE,"TEC - 04";#N/A,#N/A,FALSE,"TEC-07";#N/A,#N/A,FALSE,"TEC-08";#N/A,#N/A,FALSE,"TEC - 09A";#N/A,#N/A,FALSE,"TEC - 09B";#N/A,#N/A,FALSE,"TEC - 09C";#N/A,#N/A,FALSE,"TEC - 10";#N/A,#N/A,FALSE,"TEC-11"}</definedName>
    <definedName name="lsss" localSheetId="36" hidden="1">{#N/A,#N/A,FALSE,"TEC-01";#N/A,#N/A,FALSE,"TEC - 02";#N/A,#N/A,FALSE,"TEC - 03";#N/A,#N/A,FALSE,"TEC - 04";#N/A,#N/A,FALSE,"TEC-07";#N/A,#N/A,FALSE,"TEC-08";#N/A,#N/A,FALSE,"TEC - 09A";#N/A,#N/A,FALSE,"TEC - 09B";#N/A,#N/A,FALSE,"TEC - 09C";#N/A,#N/A,FALSE,"TEC - 10";#N/A,#N/A,FALSE,"TEC-11"}</definedName>
    <definedName name="lsss" localSheetId="33" hidden="1">{#N/A,#N/A,FALSE,"TEC-01";#N/A,#N/A,FALSE,"TEC - 02";#N/A,#N/A,FALSE,"TEC - 03";#N/A,#N/A,FALSE,"TEC - 04";#N/A,#N/A,FALSE,"TEC-07";#N/A,#N/A,FALSE,"TEC-08";#N/A,#N/A,FALSE,"TEC - 09A";#N/A,#N/A,FALSE,"TEC - 09B";#N/A,#N/A,FALSE,"TEC - 09C";#N/A,#N/A,FALSE,"TEC - 10";#N/A,#N/A,FALSE,"TEC-11"}</definedName>
    <definedName name="lsss" localSheetId="34" hidden="1">{#N/A,#N/A,FALSE,"TEC-01";#N/A,#N/A,FALSE,"TEC - 02";#N/A,#N/A,FALSE,"TEC - 03";#N/A,#N/A,FALSE,"TEC - 04";#N/A,#N/A,FALSE,"TEC-07";#N/A,#N/A,FALSE,"TEC-08";#N/A,#N/A,FALSE,"TEC - 09A";#N/A,#N/A,FALSE,"TEC - 09B";#N/A,#N/A,FALSE,"TEC - 09C";#N/A,#N/A,FALSE,"TEC - 10";#N/A,#N/A,FALSE,"TEC-11"}</definedName>
    <definedName name="lsss" localSheetId="31" hidden="1">{#N/A,#N/A,FALSE,"TEC-01";#N/A,#N/A,FALSE,"TEC - 02";#N/A,#N/A,FALSE,"TEC - 03";#N/A,#N/A,FALSE,"TEC - 04";#N/A,#N/A,FALSE,"TEC-07";#N/A,#N/A,FALSE,"TEC-08";#N/A,#N/A,FALSE,"TEC - 09A";#N/A,#N/A,FALSE,"TEC - 09B";#N/A,#N/A,FALSE,"TEC - 09C";#N/A,#N/A,FALSE,"TEC - 10";#N/A,#N/A,FALSE,"TEC-11"}</definedName>
    <definedName name="lsss" hidden="1">{#N/A,#N/A,FALSE,"TEC-01";#N/A,#N/A,FALSE,"TEC - 02";#N/A,#N/A,FALSE,"TEC - 03";#N/A,#N/A,FALSE,"TEC - 04";#N/A,#N/A,FALSE,"TEC-07";#N/A,#N/A,FALSE,"TEC-08";#N/A,#N/A,FALSE,"TEC - 09A";#N/A,#N/A,FALSE,"TEC - 09B";#N/A,#N/A,FALSE,"TEC - 09C";#N/A,#N/A,FALSE,"TEC - 10";#N/A,#N/A,FALSE,"TEC-11"}</definedName>
    <definedName name="LST_LFTtable" localSheetId="31">#REF!</definedName>
    <definedName name="LST_LFTtable">!#REF!</definedName>
    <definedName name="LTG_ALS">#REF!</definedName>
    <definedName name="LTG_CONDUIT">#REF!</definedName>
    <definedName name="LTG_INDOOR">#REF!</definedName>
    <definedName name="LTG_OUTDOOR">#REF!</definedName>
    <definedName name="LTG_POLES">#REF!</definedName>
    <definedName name="LTG_PWR_EQUIP">#REF!</definedName>
    <definedName name="LTG_WIRE">#REF!</definedName>
    <definedName name="Ltunel1">#REF!</definedName>
    <definedName name="Ltunel2">#REF!</definedName>
    <definedName name="Ltunel3">#REF!</definedName>
    <definedName name="Ltunel4">#REF!</definedName>
    <definedName name="LTV" localSheetId="31">#REF!</definedName>
    <definedName name="LTV">!#REF!</definedName>
    <definedName name="lu" localSheetId="35" hidden="1">{#N/A,#N/A,FALSE,"subcontract"}</definedName>
    <definedName name="lu" localSheetId="37" hidden="1">{#N/A,#N/A,FALSE,"subcontract"}</definedName>
    <definedName name="lu" localSheetId="36" hidden="1">{#N/A,#N/A,FALSE,"subcontract"}</definedName>
    <definedName name="lu" localSheetId="33" hidden="1">{#N/A,#N/A,FALSE,"subcontract"}</definedName>
    <definedName name="lu" localSheetId="34" hidden="1">{#N/A,#N/A,FALSE,"subcontract"}</definedName>
    <definedName name="lu" localSheetId="31" hidden="1">{#N/A,#N/A,FALSE,"subcontract"}</definedName>
    <definedName name="lu" hidden="1">{#N/A,#N/A,FALSE,"subcontract"}</definedName>
    <definedName name="lu_2">#N/A</definedName>
    <definedName name="lu_5">#N/A</definedName>
    <definedName name="lu_9">#N/A</definedName>
    <definedName name="LUB">#REF!</definedName>
    <definedName name="lubricantes">#REF!</definedName>
    <definedName name="Luces" localSheetId="31">#REF!</definedName>
    <definedName name="Luces">!#REF!</definedName>
    <definedName name="lucho1" localSheetId="31">#REF!</definedName>
    <definedName name="lucho1">!#REF!</definedName>
    <definedName name="lucho2" localSheetId="31">#REF!</definedName>
    <definedName name="lucho2">!#REF!</definedName>
    <definedName name="lucho3" localSheetId="31">#REF!</definedName>
    <definedName name="lucho3">!#REF!</definedName>
    <definedName name="lucho4" localSheetId="31">#REF!</definedName>
    <definedName name="lucho4">!#REF!</definedName>
    <definedName name="lucho5" localSheetId="31">#REF!</definedName>
    <definedName name="lucho5">!#REF!</definedName>
    <definedName name="lucho6" localSheetId="31">#REF!</definedName>
    <definedName name="lucho6">!#REF!</definedName>
    <definedName name="LUF">#REF!</definedName>
    <definedName name="Lugar" localSheetId="31">#REF!</definedName>
    <definedName name="Lugar">!#REF!</definedName>
    <definedName name="LUGAR_ENTREGA">#REF!</definedName>
    <definedName name="LugarHospedaje">#REF!</definedName>
    <definedName name="lui" localSheetId="35" hidden="1">{"uno",#N/A,FALSE,"Dist total";"COMENTARIO",#N/A,FALSE,"Ficha CODICE"}</definedName>
    <definedName name="lui" localSheetId="37" hidden="1">{"uno",#N/A,FALSE,"Dist total";"COMENTARIO",#N/A,FALSE,"Ficha CODICE"}</definedName>
    <definedName name="lui" localSheetId="36" hidden="1">{"uno",#N/A,FALSE,"Dist total";"COMENTARIO",#N/A,FALSE,"Ficha CODICE"}</definedName>
    <definedName name="lui" localSheetId="33" hidden="1">{"uno",#N/A,FALSE,"Dist total";"COMENTARIO",#N/A,FALSE,"Ficha CODICE"}</definedName>
    <definedName name="lui" localSheetId="34" hidden="1">{"uno",#N/A,FALSE,"Dist total";"COMENTARIO",#N/A,FALSE,"Ficha CODICE"}</definedName>
    <definedName name="lui" localSheetId="31" hidden="1">{"uno",#N/A,FALSE,"Dist total";"COMENTARIO",#N/A,FALSE,"Ficha CODICE"}</definedName>
    <definedName name="lui" hidden="1">{"uno",#N/A,FALSE,"Dist total";"COMENTARIO",#N/A,FALSE,"Ficha CODICE"}</definedName>
    <definedName name="luis" localSheetId="35" hidden="1">{"CONSEJO",#N/A,FALSE,"Dist p0";"CONSEJO",#N/A,FALSE,"Ficha CODICE"}</definedName>
    <definedName name="luis" localSheetId="37" hidden="1">{"CONSEJO",#N/A,FALSE,"Dist p0";"CONSEJO",#N/A,FALSE,"Ficha CODICE"}</definedName>
    <definedName name="luis" localSheetId="36" hidden="1">{"CONSEJO",#N/A,FALSE,"Dist p0";"CONSEJO",#N/A,FALSE,"Ficha CODICE"}</definedName>
    <definedName name="luis" localSheetId="33" hidden="1">{"CONSEJO",#N/A,FALSE,"Dist p0";"CONSEJO",#N/A,FALSE,"Ficha CODICE"}</definedName>
    <definedName name="luis" localSheetId="34" hidden="1">{"CONSEJO",#N/A,FALSE,"Dist p0";"CONSEJO",#N/A,FALSE,"Ficha CODICE"}</definedName>
    <definedName name="luis" localSheetId="31" hidden="1">{#N/A,#N/A,FALSE,"Tapa";#N/A,#N/A,FALSE,"F005";#N/A,#N/A,FALSE,"F006";#N/A,#N/A,FALSE,"F007";#N/A,#N/A,FALSE,"F008";#N/A,#N/A,FALSE,"F009";#N/A,#N/A,FALSE,"F010";#N/A,#N/A,FALSE,"F011";#N/A,#N/A,FALSE,"F012";#N/A,#N/A,FALSE,"F013";#N/A,#N/A,FALSE,"F014";#N/A,#N/A,FALSE,"F015"}</definedName>
    <definedName name="luis" hidden="1">{#N/A,#N/A,FALSE,"Tapa";#N/A,#N/A,FALSE,"F005";#N/A,#N/A,FALSE,"F006";#N/A,#N/A,FALSE,"F007";#N/A,#N/A,FALSE,"F008";#N/A,#N/A,FALSE,"F009";#N/A,#N/A,FALSE,"F010";#N/A,#N/A,FALSE,"F011";#N/A,#N/A,FALSE,"F012";#N/A,#N/A,FALSE,"F013";#N/A,#N/A,FALSE,"F014";#N/A,#N/A,FALSE,"F015"}</definedName>
    <definedName name="Luis_Garrido_L.">#REF!</definedName>
    <definedName name="luisin" localSheetId="35" hidden="1">{"uno",#N/A,FALSE,"Dist total";"COMENTARIO",#N/A,FALSE,"Ficha CODICE"}</definedName>
    <definedName name="luisin" localSheetId="37" hidden="1">{"uno",#N/A,FALSE,"Dist total";"COMENTARIO",#N/A,FALSE,"Ficha CODICE"}</definedName>
    <definedName name="luisin" localSheetId="36" hidden="1">{"uno",#N/A,FALSE,"Dist total";"COMENTARIO",#N/A,FALSE,"Ficha CODICE"}</definedName>
    <definedName name="luisin" localSheetId="33" hidden="1">{"uno",#N/A,FALSE,"Dist total";"COMENTARIO",#N/A,FALSE,"Ficha CODICE"}</definedName>
    <definedName name="luisin" localSheetId="34" hidden="1">{"uno",#N/A,FALSE,"Dist total";"COMENTARIO",#N/A,FALSE,"Ficha CODICE"}</definedName>
    <definedName name="luisin" localSheetId="31" hidden="1">{"uno",#N/A,FALSE,"Dist total";"COMENTARIO",#N/A,FALSE,"Ficha CODICE"}</definedName>
    <definedName name="luisin" hidden="1">{"uno",#N/A,FALSE,"Dist total";"COMENTARIO",#N/A,FALSE,"Ficha CODICE"}</definedName>
    <definedName name="LUISVITOR" localSheetId="31">#REF!</definedName>
    <definedName name="LUISVITOR">!#REF!</definedName>
    <definedName name="LUM_70">#REF!</definedName>
    <definedName name="LUMEN" localSheetId="31">#REF!</definedName>
    <definedName name="LUMEN">!#REF!</definedName>
    <definedName name="LUMEN___0" localSheetId="31">#REF!</definedName>
    <definedName name="LUMEN___0">!#REF!</definedName>
    <definedName name="LUMEN___13" localSheetId="31">#REF!</definedName>
    <definedName name="LUMEN___13">!#REF!</definedName>
    <definedName name="luna" localSheetId="35" hidden="1">{"DETALLE_1996",#N/A,FALSE,"flujo";"DETALLE_1997",#N/A,FALSE,"flujo";"GASTOS_INCURRIDOS_1996",#N/A,FALSE,"flujo";"GASTOS_PROGRAMADOS_PARA_1997",#N/A,FALSE,"flujo";#N/A,#N/A,FALSE,"comparat";#N/A,#N/A,FALSE,"costos";#N/A,#N/A,FALSE,"proyctrol"}</definedName>
    <definedName name="luna" localSheetId="37" hidden="1">{"DETALLE_1996",#N/A,FALSE,"flujo";"DETALLE_1997",#N/A,FALSE,"flujo";"GASTOS_INCURRIDOS_1996",#N/A,FALSE,"flujo";"GASTOS_PROGRAMADOS_PARA_1997",#N/A,FALSE,"flujo";#N/A,#N/A,FALSE,"comparat";#N/A,#N/A,FALSE,"costos";#N/A,#N/A,FALSE,"proyctrol"}</definedName>
    <definedName name="luna" localSheetId="36" hidden="1">{"DETALLE_1996",#N/A,FALSE,"flujo";"DETALLE_1997",#N/A,FALSE,"flujo";"GASTOS_INCURRIDOS_1996",#N/A,FALSE,"flujo";"GASTOS_PROGRAMADOS_PARA_1997",#N/A,FALSE,"flujo";#N/A,#N/A,FALSE,"comparat";#N/A,#N/A,FALSE,"costos";#N/A,#N/A,FALSE,"proyctrol"}</definedName>
    <definedName name="luna" localSheetId="33" hidden="1">{"DETALLE_1996",#N/A,FALSE,"flujo";"DETALLE_1997",#N/A,FALSE,"flujo";"GASTOS_INCURRIDOS_1996",#N/A,FALSE,"flujo";"GASTOS_PROGRAMADOS_PARA_1997",#N/A,FALSE,"flujo";#N/A,#N/A,FALSE,"comparat";#N/A,#N/A,FALSE,"costos";#N/A,#N/A,FALSE,"proyctrol"}</definedName>
    <definedName name="luna" localSheetId="34" hidden="1">{"DETALLE_1996",#N/A,FALSE,"flujo";"DETALLE_1997",#N/A,FALSE,"flujo";"GASTOS_INCURRIDOS_1996",#N/A,FALSE,"flujo";"GASTOS_PROGRAMADOS_PARA_1997",#N/A,FALSE,"flujo";#N/A,#N/A,FALSE,"comparat";#N/A,#N/A,FALSE,"costos";#N/A,#N/A,FALSE,"proyctrol"}</definedName>
    <definedName name="luna" localSheetId="31" hidden="1">{"DETALLE_1996",#N/A,FALSE,"flujo";"DETALLE_1997",#N/A,FALSE,"flujo";"GASTOS_INCURRIDOS_1996",#N/A,FALSE,"flujo";"GASTOS_PROGRAMADOS_PARA_1997",#N/A,FALSE,"flujo";#N/A,#N/A,FALSE,"comparat";#N/A,#N/A,FALSE,"costos";#N/A,#N/A,FALSE,"proyctrol"}</definedName>
    <definedName name="luna" hidden="1">{"DETALLE_1996",#N/A,FALSE,"flujo";"DETALLE_1997",#N/A,FALSE,"flujo";"GASTOS_INCURRIDOS_1996",#N/A,FALSE,"flujo";"GASTOS_PROGRAMADOS_PARA_1997",#N/A,FALSE,"flujo";#N/A,#N/A,FALSE,"comparat";#N/A,#N/A,FALSE,"costos";#N/A,#N/A,FALSE,"proyctrol"}</definedName>
    <definedName name="LUX" localSheetId="31">#REF!</definedName>
    <definedName name="LUX">!#REF!</definedName>
    <definedName name="LUX___0" localSheetId="31">#REF!</definedName>
    <definedName name="LUX___0">!#REF!</definedName>
    <definedName name="LUX___13" localSheetId="31">#REF!</definedName>
    <definedName name="LUX___13">!#REF!</definedName>
    <definedName name="Luxembourg">#REF!</definedName>
    <definedName name="LUZPARQEMT" localSheetId="31">#REF!</definedName>
    <definedName name="LUZPARQEMT">!#REF!</definedName>
    <definedName name="lvc" localSheetId="35" hidden="1">{#N/A,#N/A,TRUE,"1842CWN0"}</definedName>
    <definedName name="lvc" localSheetId="37" hidden="1">{#N/A,#N/A,TRUE,"1842CWN0"}</definedName>
    <definedName name="lvc" localSheetId="36" hidden="1">{#N/A,#N/A,TRUE,"1842CWN0"}</definedName>
    <definedName name="lvc" localSheetId="33" hidden="1">{#N/A,#N/A,TRUE,"1842CWN0"}</definedName>
    <definedName name="lvc" localSheetId="34" hidden="1">{#N/A,#N/A,TRUE,"1842CWN0"}</definedName>
    <definedName name="lvc" localSheetId="31" hidden="1">{#N/A,#N/A,TRUE,"1842CWN0"}</definedName>
    <definedName name="lvc" hidden="1">{#N/A,#N/A,TRUE,"1842CWN0"}</definedName>
    <definedName name="lw" localSheetId="35" hidden="1">{#N/A,#N/A,FALSE,"US$";#N/A,#N/A,FALSE,"SUMMARY";#N/A,#N/A,FALSE,"DET.SUMM";#N/A,#N/A,FALSE,"BACK-UP";#N/A,#N/A,FALSE,"INDIRECTS";#N/A,#N/A,FALSE,"PARAMETERS";#N/A,#N/A,FALSE,"RATES"}</definedName>
    <definedName name="lw" localSheetId="37" hidden="1">{#N/A,#N/A,FALSE,"US$";#N/A,#N/A,FALSE,"SUMMARY";#N/A,#N/A,FALSE,"DET.SUMM";#N/A,#N/A,FALSE,"BACK-UP";#N/A,#N/A,FALSE,"INDIRECTS";#N/A,#N/A,FALSE,"PARAMETERS";#N/A,#N/A,FALSE,"RATES"}</definedName>
    <definedName name="lw" localSheetId="36" hidden="1">{#N/A,#N/A,FALSE,"US$";#N/A,#N/A,FALSE,"SUMMARY";#N/A,#N/A,FALSE,"DET.SUMM";#N/A,#N/A,FALSE,"BACK-UP";#N/A,#N/A,FALSE,"INDIRECTS";#N/A,#N/A,FALSE,"PARAMETERS";#N/A,#N/A,FALSE,"RATES"}</definedName>
    <definedName name="lw" localSheetId="33" hidden="1">{#N/A,#N/A,FALSE,"US$";#N/A,#N/A,FALSE,"SUMMARY";#N/A,#N/A,FALSE,"DET.SUMM";#N/A,#N/A,FALSE,"BACK-UP";#N/A,#N/A,FALSE,"INDIRECTS";#N/A,#N/A,FALSE,"PARAMETERS";#N/A,#N/A,FALSE,"RATES"}</definedName>
    <definedName name="lw" localSheetId="34" hidden="1">{#N/A,#N/A,FALSE,"US$";#N/A,#N/A,FALSE,"SUMMARY";#N/A,#N/A,FALSE,"DET.SUMM";#N/A,#N/A,FALSE,"BACK-UP";#N/A,#N/A,FALSE,"INDIRECTS";#N/A,#N/A,FALSE,"PARAMETERS";#N/A,#N/A,FALSE,"RATES"}</definedName>
    <definedName name="lw" localSheetId="31" hidden="1">{#N/A,#N/A,FALSE,"US$";#N/A,#N/A,FALSE,"SUMMARY";#N/A,#N/A,FALSE,"DET.SUMM";#N/A,#N/A,FALSE,"BACK-UP";#N/A,#N/A,FALSE,"INDIRECTS";#N/A,#N/A,FALSE,"PARAMETERS";#N/A,#N/A,FALSE,"RATES"}</definedName>
    <definedName name="lw" hidden="1">{#N/A,#N/A,FALSE,"US$";#N/A,#N/A,FALSE,"SUMMARY";#N/A,#N/A,FALSE,"DET.SUMM";#N/A,#N/A,FALSE,"BACK-UP";#N/A,#N/A,FALSE,"INDIRECTS";#N/A,#N/A,FALSE,"PARAMETERS";#N/A,#N/A,FALSE,"RATES"}</definedName>
    <definedName name="Lx" localSheetId="31">#REF!</definedName>
    <definedName name="Lx">!#REF!</definedName>
    <definedName name="Lx___0" localSheetId="31">#REF!</definedName>
    <definedName name="Lx___0">!#REF!</definedName>
    <definedName name="Lx___13" localSheetId="31">#REF!</definedName>
    <definedName name="Lx___13">!#REF!</definedName>
    <definedName name="Lx__cm">#REF!</definedName>
    <definedName name="Lx1_m" localSheetId="31">#REF!</definedName>
    <definedName name="Lx1_m">!#REF!</definedName>
    <definedName name="Lx1f" localSheetId="31">#REF!</definedName>
    <definedName name="Lx1f">!#REF!</definedName>
    <definedName name="Lx1f_" localSheetId="31">#REF!</definedName>
    <definedName name="Lx1f_">!#REF!</definedName>
    <definedName name="Lxi" localSheetId="31">#REF!</definedName>
    <definedName name="Lxi">!#REF!</definedName>
    <definedName name="lxp" localSheetId="35" hidden="1">{#N/A,#N/A,FALSE,"US$";#N/A,#N/A,FALSE,"SUMMARY";#N/A,#N/A,FALSE,"DET.SUMM";#N/A,#N/A,FALSE,"BACK-UP";#N/A,#N/A,FALSE,"INDIRECTS"}</definedName>
    <definedName name="lxp" localSheetId="37" hidden="1">{#N/A,#N/A,FALSE,"US$";#N/A,#N/A,FALSE,"SUMMARY";#N/A,#N/A,FALSE,"DET.SUMM";#N/A,#N/A,FALSE,"BACK-UP";#N/A,#N/A,FALSE,"INDIRECTS"}</definedName>
    <definedName name="lxp" localSheetId="36" hidden="1">{#N/A,#N/A,FALSE,"US$";#N/A,#N/A,FALSE,"SUMMARY";#N/A,#N/A,FALSE,"DET.SUMM";#N/A,#N/A,FALSE,"BACK-UP";#N/A,#N/A,FALSE,"INDIRECTS"}</definedName>
    <definedName name="lxp" localSheetId="33" hidden="1">{#N/A,#N/A,FALSE,"US$";#N/A,#N/A,FALSE,"SUMMARY";#N/A,#N/A,FALSE,"DET.SUMM";#N/A,#N/A,FALSE,"BACK-UP";#N/A,#N/A,FALSE,"INDIRECTS"}</definedName>
    <definedName name="lxp" localSheetId="34" hidden="1">{#N/A,#N/A,FALSE,"US$";#N/A,#N/A,FALSE,"SUMMARY";#N/A,#N/A,FALSE,"DET.SUMM";#N/A,#N/A,FALSE,"BACK-UP";#N/A,#N/A,FALSE,"INDIRECTS"}</definedName>
    <definedName name="lxp" localSheetId="31" hidden="1">{#N/A,#N/A,FALSE,"US$";#N/A,#N/A,FALSE,"SUMMARY";#N/A,#N/A,FALSE,"DET.SUMM";#N/A,#N/A,FALSE,"BACK-UP";#N/A,#N/A,FALSE,"INDIRECTS"}</definedName>
    <definedName name="lxp" hidden="1">{#N/A,#N/A,FALSE,"US$";#N/A,#N/A,FALSE,"SUMMARY";#N/A,#N/A,FALSE,"DET.SUMM";#N/A,#N/A,FALSE,"BACK-UP";#N/A,#N/A,FALSE,"INDIRECTS"}</definedName>
    <definedName name="LY" localSheetId="35" hidden="1">{#VALUE!,#N/A,TRUE,0;#N/A,#N/A,TRUE,0;#N/A,#N/A,TRUE,0;#N/A,#N/A,TRUE,0;#N/A,#N/A,TRUE,0;#N/A,#N/A,TRUE,0;#N/A,#N/A,TRUE,0;#N/A,#N/A,TRUE,0;#N/A,#N/A,TRUE,0;#N/A,#N/A,TRUE,0;#N/A,#N/A,TRUE,0;#N/A,#N/A,TRUE,0;#N/A,#N/A,TRUE,0}</definedName>
    <definedName name="LY" localSheetId="37" hidden="1">{#VALUE!,#N/A,TRUE,0;#N/A,#N/A,TRUE,0;#N/A,#N/A,TRUE,0;#N/A,#N/A,TRUE,0;#N/A,#N/A,TRUE,0;#N/A,#N/A,TRUE,0;#N/A,#N/A,TRUE,0;#N/A,#N/A,TRUE,0;#N/A,#N/A,TRUE,0;#N/A,#N/A,TRUE,0;#N/A,#N/A,TRUE,0;#N/A,#N/A,TRUE,0;#N/A,#N/A,TRUE,0}</definedName>
    <definedName name="LY" localSheetId="36" hidden="1">{#VALUE!,#N/A,TRUE,0;#N/A,#N/A,TRUE,0;#N/A,#N/A,TRUE,0;#N/A,#N/A,TRUE,0;#N/A,#N/A,TRUE,0;#N/A,#N/A,TRUE,0;#N/A,#N/A,TRUE,0;#N/A,#N/A,TRUE,0;#N/A,#N/A,TRUE,0;#N/A,#N/A,TRUE,0;#N/A,#N/A,TRUE,0;#N/A,#N/A,TRUE,0;#N/A,#N/A,TRUE,0}</definedName>
    <definedName name="LY" localSheetId="33" hidden="1">{#VALUE!,#N/A,TRUE,0;#N/A,#N/A,TRUE,0;#N/A,#N/A,TRUE,0;#N/A,#N/A,TRUE,0;#N/A,#N/A,TRUE,0;#N/A,#N/A,TRUE,0;#N/A,#N/A,TRUE,0;#N/A,#N/A,TRUE,0;#N/A,#N/A,TRUE,0;#N/A,#N/A,TRUE,0;#N/A,#N/A,TRUE,0;#N/A,#N/A,TRUE,0;#N/A,#N/A,TRUE,0}</definedName>
    <definedName name="LY" localSheetId="34" hidden="1">{#VALUE!,#N/A,TRUE,0;#N/A,#N/A,TRUE,0;#N/A,#N/A,TRUE,0;#N/A,#N/A,TRUE,0;#N/A,#N/A,TRUE,0;#N/A,#N/A,TRUE,0;#N/A,#N/A,TRUE,0;#N/A,#N/A,TRUE,0;#N/A,#N/A,TRUE,0;#N/A,#N/A,TRUE,0;#N/A,#N/A,TRUE,0;#N/A,#N/A,TRUE,0;#N/A,#N/A,TRUE,0}</definedName>
    <definedName name="LY" localSheetId="31" hidden="1">{#VALUE!,#N/A,TRUE,0;#N/A,#N/A,TRUE,0;#N/A,#N/A,TRUE,0;#N/A,#N/A,TRUE,0;#N/A,#N/A,TRUE,0;#N/A,#N/A,TRUE,0;#N/A,#N/A,TRUE,0;#N/A,#N/A,TRUE,0;#N/A,#N/A,TRUE,0;#N/A,#N/A,TRUE,0;#N/A,#N/A,TRUE,0;#N/A,#N/A,TRUE,0;#N/A,#N/A,TRUE,0}</definedName>
    <definedName name="LY" hidden="1">{#VALUE!,#N/A,TRUE,0;#N/A,#N/A,TRUE,0;#N/A,#N/A,TRUE,0;#N/A,#N/A,TRUE,0;#N/A,#N/A,TRUE,0;#N/A,#N/A,TRUE,0;#N/A,#N/A,TRUE,0;#N/A,#N/A,TRUE,0;#N/A,#N/A,TRUE,0;#N/A,#N/A,TRUE,0;#N/A,#N/A,TRUE,0;#N/A,#N/A,TRUE,0;#N/A,#N/A,TRUE,0}</definedName>
    <definedName name="LY_Cur_Per_Actv_Amt17" hidden="1">#REF!</definedName>
    <definedName name="LY_Cur_Per_Actv_Amt21" hidden="1">#REF!</definedName>
    <definedName name="LY_P1_Actv_Amt17" hidden="1">#REF!</definedName>
    <definedName name="LY_P1_Actv_Amt21" hidden="1">#REF!</definedName>
    <definedName name="LY_P10_Actv_Amt17" hidden="1">#REF!</definedName>
    <definedName name="LY_P10_Actv_Amt21" hidden="1">#REF!</definedName>
    <definedName name="LY_P11_Actv_Amt17" hidden="1">#REF!</definedName>
    <definedName name="LY_P11_Actv_Amt21" hidden="1">#REF!</definedName>
    <definedName name="LY_P12_Actv_Amt17" hidden="1">#REF!</definedName>
    <definedName name="LY_P12_Actv_Amt21" hidden="1">#REF!</definedName>
    <definedName name="LY_P2_Actv_Amt17" hidden="1">#REF!</definedName>
    <definedName name="LY_P2_Actv_Amt21" hidden="1">#REF!</definedName>
    <definedName name="LY_P3_Actv_Amt17" hidden="1">#REF!</definedName>
    <definedName name="LY_P3_Actv_Amt21" hidden="1">#REF!</definedName>
    <definedName name="LY_P4_Actv_Amt17" hidden="1">#REF!</definedName>
    <definedName name="LY_P4_Actv_Amt21" hidden="1">#REF!</definedName>
    <definedName name="LY_P5_Actv_Amt17" hidden="1">#REF!</definedName>
    <definedName name="LY_P5_Actv_Amt21" hidden="1">#REF!</definedName>
    <definedName name="LY_P6_Actv_Amt17" hidden="1">#REF!</definedName>
    <definedName name="LY_P6_Actv_Amt21" hidden="1">#REF!</definedName>
    <definedName name="LY_P7_Actv_Amt17" hidden="1">#REF!</definedName>
    <definedName name="LY_P7_Actv_Amt21" hidden="1">#REF!</definedName>
    <definedName name="LY_P8_Actv_Amt17" hidden="1">#REF!</definedName>
    <definedName name="LY_P8_Actv_Amt21" hidden="1">#REF!</definedName>
    <definedName name="LY_P9_Actv_Amt17" hidden="1">#REF!</definedName>
    <definedName name="LY_P9_Actv_Amt21" hidden="1">#REF!</definedName>
    <definedName name="LY_Qtr1_Actv_Amt17" hidden="1">#REF!</definedName>
    <definedName name="LY_Qtr1_Actv_Amt18" hidden="1">#REF!</definedName>
    <definedName name="LY_Qtr1_Actv_Amt19" hidden="1">#REF!</definedName>
    <definedName name="LY_Qtr1_Actv_Amt2" hidden="1">#REF!</definedName>
    <definedName name="LY_Qtr1_Actv_Amt20" hidden="1">#REF!</definedName>
    <definedName name="LY_Qtr1_Actv_Amt21" hidden="1">#REF!</definedName>
    <definedName name="LY_Qtr1_Actv_Amt22" hidden="1">#REF!</definedName>
    <definedName name="LY_Qtr1_Actv_Amt23" hidden="1">#REF!</definedName>
    <definedName name="LY_Qtr2_Actv_Amt17" hidden="1">#REF!</definedName>
    <definedName name="LY_Qtr2_Actv_Amt18" hidden="1">#REF!</definedName>
    <definedName name="LY_Qtr2_Actv_Amt19" hidden="1">#REF!</definedName>
    <definedName name="LY_Qtr2_Actv_Amt2" hidden="1">#REF!</definedName>
    <definedName name="LY_Qtr2_Actv_Amt20" hidden="1">#REF!</definedName>
    <definedName name="LY_Qtr2_Actv_Amt21" hidden="1">#REF!</definedName>
    <definedName name="LY_Qtr2_Actv_Amt22" hidden="1">#REF!</definedName>
    <definedName name="LY_Qtr2_Actv_Amt23" hidden="1">#REF!</definedName>
    <definedName name="LY_Qtr3_Actv_Amt17" hidden="1">#REF!</definedName>
    <definedName name="LY_Qtr3_Actv_Amt18" hidden="1">#REF!</definedName>
    <definedName name="LY_Qtr3_Actv_Amt19" hidden="1">#REF!</definedName>
    <definedName name="LY_Qtr3_Actv_Amt2" hidden="1">#REF!</definedName>
    <definedName name="LY_Qtr3_Actv_Amt20" hidden="1">#REF!</definedName>
    <definedName name="LY_Qtr3_Actv_Amt21" hidden="1">#REF!</definedName>
    <definedName name="LY_Qtr3_Actv_Amt22" hidden="1">#REF!</definedName>
    <definedName name="LY_Qtr3_Actv_Amt23" hidden="1">#REF!</definedName>
    <definedName name="LY_Qtr4_Actv_Amt17" hidden="1">#REF!</definedName>
    <definedName name="LY_Qtr4_Actv_Amt18" hidden="1">#REF!</definedName>
    <definedName name="LY_Qtr4_Actv_Amt19" hidden="1">#REF!</definedName>
    <definedName name="LY_Qtr4_Actv_Amt2" hidden="1">#REF!</definedName>
    <definedName name="LY_Qtr4_Actv_Amt20" hidden="1">#REF!</definedName>
    <definedName name="LY_Qtr4_Actv_Amt21" hidden="1">#REF!</definedName>
    <definedName name="LY_Qtr4_Actv_Amt22" hidden="1">#REF!</definedName>
    <definedName name="LY_Qtr4_Actv_Amt23" hidden="1">#REF!</definedName>
    <definedName name="LY_Yr_End_Actv_Amt17" hidden="1">#REF!</definedName>
    <definedName name="LY_Yr_End_Actv_Amt19" hidden="1">#REF!</definedName>
    <definedName name="LY_Yr_End_Actv_Amt2" hidden="1">#REF!</definedName>
    <definedName name="LY_Yr_End_Actv_Amt20" hidden="1">#REF!</definedName>
    <definedName name="LY_Yr_End_Actv_Amt21" hidden="1">#REF!</definedName>
    <definedName name="LY_Yr_End_Actv_Amt22" hidden="1">#REF!</definedName>
    <definedName name="LY_Yr_End_Actv_Amt23" hidden="1">#REF!</definedName>
    <definedName name="lyApr16" hidden="1">#REF!</definedName>
    <definedName name="lyApr17" hidden="1">#REF!</definedName>
    <definedName name="lyAug16" hidden="1">#REF!</definedName>
    <definedName name="lyAug17" hidden="1">#REF!</definedName>
    <definedName name="LYCP012" hidden="1">#REF!</definedName>
    <definedName name="LYCP013" hidden="1">#REF!</definedName>
    <definedName name="LYCP017" hidden="1">#REF!</definedName>
    <definedName name="LYCP019" hidden="1">#REF!</definedName>
    <definedName name="LYCP023" hidden="1">#REF!</definedName>
    <definedName name="LYCP027" hidden="1">#REF!</definedName>
    <definedName name="LYCP033" hidden="1">#REF!</definedName>
    <definedName name="LYCP037" hidden="1">#REF!</definedName>
    <definedName name="LYCP0411" hidden="1">#REF!</definedName>
    <definedName name="LYCP0422" hidden="1">#REF!</definedName>
    <definedName name="LYCP047" hidden="1">#REF!</definedName>
    <definedName name="LYCP0512" hidden="1">#REF!</definedName>
    <definedName name="LYCP057" hidden="1">#REF!</definedName>
    <definedName name="LYCP0613" hidden="1">#REF!</definedName>
    <definedName name="LYCP067" hidden="1">#REF!</definedName>
    <definedName name="LYCP0714" hidden="1">#REF!</definedName>
    <definedName name="LYCP077" hidden="1">#REF!</definedName>
    <definedName name="LYCP0815" hidden="1">#REF!</definedName>
    <definedName name="LYCP087" hidden="1">#REF!</definedName>
    <definedName name="LYCP0916" hidden="1">#REF!</definedName>
    <definedName name="LYCP097" hidden="1">#REF!</definedName>
    <definedName name="LYCP1017" hidden="1">#REF!</definedName>
    <definedName name="LYCP107" hidden="1">#REF!</definedName>
    <definedName name="LYCP1118" hidden="1">#REF!</definedName>
    <definedName name="LYCP117" hidden="1">#REF!</definedName>
    <definedName name="LYCP1219" hidden="1">#REF!</definedName>
    <definedName name="LYCP122" hidden="1">#REF!</definedName>
    <definedName name="LYCP127" hidden="1">#REF!</definedName>
    <definedName name="lyDec16" hidden="1">#REF!</definedName>
    <definedName name="lyDec17" hidden="1">#REF!</definedName>
    <definedName name="lyFeb16" hidden="1">#REF!</definedName>
    <definedName name="lyFeb17" hidden="1">#REF!</definedName>
    <definedName name="Lyi" localSheetId="31">#REF!</definedName>
    <definedName name="Lyi">!#REF!</definedName>
    <definedName name="lyJan16" hidden="1">#REF!</definedName>
    <definedName name="lyJan17" hidden="1">#REF!</definedName>
    <definedName name="lyJul16" hidden="1">#REF!</definedName>
    <definedName name="lyJul17" hidden="1">#REF!</definedName>
    <definedName name="lyJun16" hidden="1">#REF!</definedName>
    <definedName name="lyJun17" hidden="1">#REF!</definedName>
    <definedName name="lyMar16" hidden="1">#REF!</definedName>
    <definedName name="lyMar17" hidden="1">#REF!</definedName>
    <definedName name="lyMay16" hidden="1">#REF!</definedName>
    <definedName name="lyMay17" hidden="1">#REF!</definedName>
    <definedName name="lyNov16" hidden="1">#REF!</definedName>
    <definedName name="lyNov17" hidden="1">#REF!</definedName>
    <definedName name="lyOct16" hidden="1">#REF!</definedName>
    <definedName name="lyOct17" hidden="1">#REF!</definedName>
    <definedName name="lySep16" hidden="1">#REF!</definedName>
    <definedName name="lySep17" hidden="1">#REF!</definedName>
    <definedName name="LYTD_Actv_Amt17" hidden="1">#REF!</definedName>
    <definedName name="LYTD_Actv_Amt21" hidden="1">#REF!</definedName>
    <definedName name="LYTD013" hidden="1">#REF!</definedName>
    <definedName name="LYTD017" hidden="1">#REF!</definedName>
    <definedName name="LYTD019" hidden="1">#REF!</definedName>
    <definedName name="LYTD023" hidden="1">#REF!</definedName>
    <definedName name="LYTD027" hidden="1">#REF!</definedName>
    <definedName name="LYTD0319" hidden="1">#REF!</definedName>
    <definedName name="LYTD033" hidden="1">#REF!</definedName>
    <definedName name="LYTD037" hidden="1">#REF!</definedName>
    <definedName name="LYTD0411" hidden="1">#REF!</definedName>
    <definedName name="LYTD0422" hidden="1">#REF!</definedName>
    <definedName name="LYTD047" hidden="1">#REF!</definedName>
    <definedName name="LYTD0512" hidden="1">#REF!</definedName>
    <definedName name="LYTD057" hidden="1">#REF!</definedName>
    <definedName name="LYTD0613" hidden="1">#REF!</definedName>
    <definedName name="LYTD0619" hidden="1">#REF!</definedName>
    <definedName name="LYTD067" hidden="1">#REF!</definedName>
    <definedName name="LYTD0714" hidden="1">#REF!</definedName>
    <definedName name="LYTD077" hidden="1">#REF!</definedName>
    <definedName name="LYTD0815" hidden="1">#REF!</definedName>
    <definedName name="LYTD087" hidden="1">#REF!</definedName>
    <definedName name="LYTD0916" hidden="1">#REF!</definedName>
    <definedName name="LYTD0919" hidden="1">#REF!</definedName>
    <definedName name="LYTD097" hidden="1">#REF!</definedName>
    <definedName name="LYTD1017" hidden="1">#REF!</definedName>
    <definedName name="LYTD107" hidden="1">#REF!</definedName>
    <definedName name="LYTD1118" hidden="1">#REF!</definedName>
    <definedName name="LYTD117" hidden="1">#REF!</definedName>
    <definedName name="LYTD1219" hidden="1">#REF!</definedName>
    <definedName name="LYTD122" hidden="1">#REF!</definedName>
    <definedName name="LYTD127" hidden="1">#REF!</definedName>
    <definedName name="Lytd16" hidden="1">#REF!</definedName>
    <definedName name="Lz" localSheetId="31">#REF!</definedName>
    <definedName name="Lz">!#REF!</definedName>
    <definedName name="Lz__cm">#REF!</definedName>
    <definedName name="Lz1_m" localSheetId="31">#REF!</definedName>
    <definedName name="Lz1_m">!#REF!</definedName>
    <definedName name="Lz1f" localSheetId="31">#REF!</definedName>
    <definedName name="Lz1f">!#REF!</definedName>
    <definedName name="Lz1f_" localSheetId="31">#REF!</definedName>
    <definedName name="Lz1f_">!#REF!</definedName>
    <definedName name="M" localSheetId="35" hidden="1">{#N/A,#N/A,FALSE,"TEC-01";#N/A,#N/A,FALSE,"TEC - 02";#N/A,#N/A,FALSE,"TEC - 03";#N/A,#N/A,FALSE,"TEC - 04";#N/A,#N/A,FALSE,"TEC-07";#N/A,#N/A,FALSE,"TEC-08";#N/A,#N/A,FALSE,"TEC - 09A";#N/A,#N/A,FALSE,"TEC - 09B";#N/A,#N/A,FALSE,"TEC - 09C";#N/A,#N/A,FALSE,"TEC - 10";#N/A,#N/A,FALSE,"TEC-11"}</definedName>
    <definedName name="m" localSheetId="37" hidden="1">{#N/A,#N/A,FALSE,"Extension Title";#N/A,#N/A,FALSE,"Extensions Main";#N/A,#N/A,FALSE,"Christchurst";#N/A,#N/A,FALSE,"Larkfield Extension";#N/A,#N/A,FALSE,"Taunton";#N/A,#N/A,FALSE,"Farlington";#N/A,#N/A,FALSE,"Sidney Street";#N/A,#N/A,FALSE,"Tamworth";#N/A,#N/A,FALSE,"New Build Main"}</definedName>
    <definedName name="m" localSheetId="32" hidden="1">{#N/A,#N/A,FALSE,"Extension Title";#N/A,#N/A,FALSE,"Extensions Main";#N/A,#N/A,FALSE,"Christchurst";#N/A,#N/A,FALSE,"Larkfield Extension";#N/A,#N/A,FALSE,"Taunton";#N/A,#N/A,FALSE,"Farlington";#N/A,#N/A,FALSE,"Sidney Street";#N/A,#N/A,FALSE,"Tamworth";#N/A,#N/A,FALSE,"New Build Main"}</definedName>
    <definedName name="m" localSheetId="21" hidden="1">{#N/A,#N/A,FALSE,"Extension Title";#N/A,#N/A,FALSE,"Extensions Main";#N/A,#N/A,FALSE,"Christchurst";#N/A,#N/A,FALSE,"Larkfield Extension";#N/A,#N/A,FALSE,"Taunton";#N/A,#N/A,FALSE,"Farlington";#N/A,#N/A,FALSE,"Sidney Street";#N/A,#N/A,FALSE,"Tamworth";#N/A,#N/A,FALSE,"New Build Main"}</definedName>
    <definedName name="M" localSheetId="36" hidden="1">{#N/A,#N/A,FALSE,"TEC-01";#N/A,#N/A,FALSE,"TEC - 02";#N/A,#N/A,FALSE,"TEC - 03";#N/A,#N/A,FALSE,"TEC - 04";#N/A,#N/A,FALSE,"TEC-07";#N/A,#N/A,FALSE,"TEC-08";#N/A,#N/A,FALSE,"TEC - 09A";#N/A,#N/A,FALSE,"TEC - 09B";#N/A,#N/A,FALSE,"TEC - 09C";#N/A,#N/A,FALSE,"TEC - 10";#N/A,#N/A,FALSE,"TEC-11"}</definedName>
    <definedName name="M" localSheetId="33" hidden="1">{#N/A,#N/A,FALSE,"TEC-01";#N/A,#N/A,FALSE,"TEC - 02";#N/A,#N/A,FALSE,"TEC - 03";#N/A,#N/A,FALSE,"TEC - 04";#N/A,#N/A,FALSE,"TEC-07";#N/A,#N/A,FALSE,"TEC-08";#N/A,#N/A,FALSE,"TEC - 09A";#N/A,#N/A,FALSE,"TEC - 09B";#N/A,#N/A,FALSE,"TEC - 09C";#N/A,#N/A,FALSE,"TEC - 10";#N/A,#N/A,FALSE,"TEC-11"}</definedName>
    <definedName name="M" localSheetId="34" hidden="1">{#N/A,#N/A,FALSE,"TEC-01";#N/A,#N/A,FALSE,"TEC - 02";#N/A,#N/A,FALSE,"TEC - 03";#N/A,#N/A,FALSE,"TEC - 04";#N/A,#N/A,FALSE,"TEC-07";#N/A,#N/A,FALSE,"TEC-08";#N/A,#N/A,FALSE,"TEC - 09A";#N/A,#N/A,FALSE,"TEC - 09B";#N/A,#N/A,FALSE,"TEC - 09C";#N/A,#N/A,FALSE,"TEC - 10";#N/A,#N/A,FALSE,"TEC-11"}</definedName>
    <definedName name="m" localSheetId="31">#REF!</definedName>
    <definedName name="M" hidden="1">{#N/A,#N/A,FALSE,"TEC-01";#N/A,#N/A,FALSE,"TEC - 02";#N/A,#N/A,FALSE,"TEC - 03";#N/A,#N/A,FALSE,"TEC - 04";#N/A,#N/A,FALSE,"TEC-07";#N/A,#N/A,FALSE,"TEC-08";#N/A,#N/A,FALSE,"TEC - 09A";#N/A,#N/A,FALSE,"TEC - 09B";#N/A,#N/A,FALSE,"TEC - 09C";#N/A,#N/A,FALSE,"TEC - 10";#N/A,#N/A,FALSE,"TEC-11"}</definedName>
    <definedName name="m___0" localSheetId="31">#REF!</definedName>
    <definedName name="m___0">!#REF!</definedName>
    <definedName name="m___13" localSheetId="31">#REF!</definedName>
    <definedName name="m___13">!#REF!</definedName>
    <definedName name="M_22" localSheetId="31">#REF!</definedName>
    <definedName name="M_22">!#REF!</definedName>
    <definedName name="M_24">2.5</definedName>
    <definedName name="M_32">3.02</definedName>
    <definedName name="M_Angle_Screed" localSheetId="31">#REF!</definedName>
    <definedName name="M_Angle_Screed">!#REF!</definedName>
    <definedName name="M_ENC">#REF!</definedName>
    <definedName name="M_est._X" localSheetId="31">#REF!</definedName>
    <definedName name="M_est._X">!#REF!</definedName>
    <definedName name="m_obra">#REF!</definedName>
    <definedName name="M_Paintwork" localSheetId="31">#REF!</definedName>
    <definedName name="M_Paintwork">!#REF!</definedName>
    <definedName name="M_PlaceofPath" hidden="1">"G:\SECTORS\Household\HOUSEHOL\WILKE\GILLETTE\GENERAL\G_VDF.xls"</definedName>
    <definedName name="M_v_tot2" localSheetId="31">#REF!</definedName>
    <definedName name="M_v_tot2">!#REF!</definedName>
    <definedName name="M000">#REF!</definedName>
    <definedName name="M136001_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136001_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136001_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136001_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136001_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136001_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136001_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2aletasestribos" localSheetId="31">#REF!</definedName>
    <definedName name="m2aletasestribos">!#REF!</definedName>
    <definedName name="m2cabezalpilas" localSheetId="31">#REF!</definedName>
    <definedName name="m2cabezalpilas">!#REF!</definedName>
    <definedName name="m2fustepilas" localSheetId="31">#REF!</definedName>
    <definedName name="m2fustepilas">!#REF!</definedName>
    <definedName name="m2losasaproche" localSheetId="31">#REF!</definedName>
    <definedName name="m2losasaproche">!#REF!</definedName>
    <definedName name="m2losastablero" localSheetId="31">#REF!</definedName>
    <definedName name="m2losastablero">!#REF!</definedName>
    <definedName name="m2muroestribos" localSheetId="31">#REF!</definedName>
    <definedName name="m2muroestribos">!#REF!</definedName>
    <definedName name="m2pantallaestribos" localSheetId="31">#REF!</definedName>
    <definedName name="m2pantallaestribos">!#REF!</definedName>
    <definedName name="m2pedestalpilas" localSheetId="31">#REF!</definedName>
    <definedName name="m2pedestalpilas">!#REF!</definedName>
    <definedName name="m2vigasprefabricadas" localSheetId="31">#REF!</definedName>
    <definedName name="m2vigasprefabricadas">!#REF!</definedName>
    <definedName name="m2viguetas" localSheetId="31">#REF!</definedName>
    <definedName name="m2viguetas">!#REF!</definedName>
    <definedName name="m2vuelolosas" localSheetId="31">#REF!</definedName>
    <definedName name="m2vuelolosas">!#REF!</definedName>
    <definedName name="m2zapataestribos" localSheetId="31">#REF!</definedName>
    <definedName name="m2zapataestribos">!#REF!</definedName>
    <definedName name="m2zapatapilas" localSheetId="31">#REF!</definedName>
    <definedName name="m2zapatapilas">!#REF!</definedName>
    <definedName name="M851105_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851105_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851105_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851105_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851105_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851105_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851105_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MA" localSheetId="31">#REF!</definedName>
    <definedName name="MA">!#REF!</definedName>
    <definedName name="ma_2">#N/A</definedName>
    <definedName name="ma_5">#N/A</definedName>
    <definedName name="ma_9">#N/A</definedName>
    <definedName name="mac" localSheetId="35" hidden="1">{#N/A,#N/A,FALSE,"Total_OC015";#N/A,#N/A,FALSE,"ADMIN";#N/A,#N/A,FALSE,"PROCES";#N/A,#N/A,FALSE,"mecan";#N/A,#N/A,FALSE,"civil";#N/A,#N/A,FALSE,"CAÑER";#N/A,#N/A,FALSE,"ELEC";#N/A,#N/A,FALSE,"INSTR"}</definedName>
    <definedName name="mac" localSheetId="37" hidden="1">{#N/A,#N/A,FALSE,"Total_OC015";#N/A,#N/A,FALSE,"ADMIN";#N/A,#N/A,FALSE,"PROCES";#N/A,#N/A,FALSE,"mecan";#N/A,#N/A,FALSE,"civil";#N/A,#N/A,FALSE,"CAÑER";#N/A,#N/A,FALSE,"ELEC";#N/A,#N/A,FALSE,"INSTR"}</definedName>
    <definedName name="mac" localSheetId="36" hidden="1">{#N/A,#N/A,FALSE,"Total_OC015";#N/A,#N/A,FALSE,"ADMIN";#N/A,#N/A,FALSE,"PROCES";#N/A,#N/A,FALSE,"mecan";#N/A,#N/A,FALSE,"civil";#N/A,#N/A,FALSE,"CAÑER";#N/A,#N/A,FALSE,"ELEC";#N/A,#N/A,FALSE,"INSTR"}</definedName>
    <definedName name="mac" localSheetId="33" hidden="1">{#N/A,#N/A,FALSE,"Total_OC015";#N/A,#N/A,FALSE,"ADMIN";#N/A,#N/A,FALSE,"PROCES";#N/A,#N/A,FALSE,"mecan";#N/A,#N/A,FALSE,"civil";#N/A,#N/A,FALSE,"CAÑER";#N/A,#N/A,FALSE,"ELEC";#N/A,#N/A,FALSE,"INSTR"}</definedName>
    <definedName name="mac" localSheetId="34" hidden="1">{#N/A,#N/A,FALSE,"Total_OC015";#N/A,#N/A,FALSE,"ADMIN";#N/A,#N/A,FALSE,"PROCES";#N/A,#N/A,FALSE,"mecan";#N/A,#N/A,FALSE,"civil";#N/A,#N/A,FALSE,"CAÑER";#N/A,#N/A,FALSE,"ELEC";#N/A,#N/A,FALSE,"INSTR"}</definedName>
    <definedName name="mac" localSheetId="31" hidden="1">{#N/A,#N/A,FALSE,"Total_OC015";#N/A,#N/A,FALSE,"ADMIN";#N/A,#N/A,FALSE,"PROCES";#N/A,#N/A,FALSE,"mecan";#N/A,#N/A,FALSE,"civil";#N/A,#N/A,FALSE,"CAÑER";#N/A,#N/A,FALSE,"ELEC";#N/A,#N/A,FALSE,"INSTR"}</definedName>
    <definedName name="mac" hidden="1">{#N/A,#N/A,FALSE,"Total_OC015";#N/A,#N/A,FALSE,"ADMIN";#N/A,#N/A,FALSE,"PROCES";#N/A,#N/A,FALSE,"mecan";#N/A,#N/A,FALSE,"civil";#N/A,#N/A,FALSE,"CAÑER";#N/A,#N/A,FALSE,"ELEC";#N/A,#N/A,FALSE,"INSTR"}</definedName>
    <definedName name="MACRDEL" localSheetId="31">#REF!</definedName>
    <definedName name="MACRDEL">!#REF!</definedName>
    <definedName name="MACROS">#REF!</definedName>
    <definedName name="MACU">#N/A</definedName>
    <definedName name="MAD" localSheetId="35" hidden="1">#REF!</definedName>
    <definedName name="MAD" localSheetId="37" hidden="1">#REF!</definedName>
    <definedName name="MAD" localSheetId="36" hidden="1">#REF!</definedName>
    <definedName name="MAD" localSheetId="33" hidden="1">#REF!</definedName>
    <definedName name="MAD" localSheetId="34" hidden="1">#REF!</definedName>
    <definedName name="MAD" hidden="1">#REF!</definedName>
    <definedName name="madem" localSheetId="35" hidden="1">{#N/A,#N/A,TRUE,"Summary Forecast";#N/A,#N/A,TRUE,"Input Data";#N/A,#N/A,TRUE,"Gberg Plan";#N/A,#N/A,TRUE,"Uground Plan"}</definedName>
    <definedName name="madem" localSheetId="37" hidden="1">{#N/A,#N/A,TRUE,"Summary Forecast";#N/A,#N/A,TRUE,"Input Data";#N/A,#N/A,TRUE,"Gberg Plan";#N/A,#N/A,TRUE,"Uground Plan"}</definedName>
    <definedName name="madem" localSheetId="36" hidden="1">{#N/A,#N/A,TRUE,"Summary Forecast";#N/A,#N/A,TRUE,"Input Data";#N/A,#N/A,TRUE,"Gberg Plan";#N/A,#N/A,TRUE,"Uground Plan"}</definedName>
    <definedName name="madem" localSheetId="33" hidden="1">{#N/A,#N/A,TRUE,"Summary Forecast";#N/A,#N/A,TRUE,"Input Data";#N/A,#N/A,TRUE,"Gberg Plan";#N/A,#N/A,TRUE,"Uground Plan"}</definedName>
    <definedName name="madem" localSheetId="34" hidden="1">{#N/A,#N/A,TRUE,"Summary Forecast";#N/A,#N/A,TRUE,"Input Data";#N/A,#N/A,TRUE,"Gberg Plan";#N/A,#N/A,TRUE,"Uground Plan"}</definedName>
    <definedName name="madem" localSheetId="31" hidden="1">{#N/A,#N/A,TRUE,"Summary Forecast";#N/A,#N/A,TRUE,"Input Data";#N/A,#N/A,TRUE,"Gberg Plan";#N/A,#N/A,TRUE,"Uground Plan"}</definedName>
    <definedName name="madem" hidden="1">{#N/A,#N/A,TRUE,"Summary Forecast";#N/A,#N/A,TRUE,"Input Data";#N/A,#N/A,TRUE,"Gberg Plan";#N/A,#N/A,TRUE,"Uground Plan"}</definedName>
    <definedName name="mademm" localSheetId="35" hidden="1">{#N/A,#N/A,TRUE,"Summary Forecast";#N/A,#N/A,TRUE,"Input Data";#N/A,#N/A,TRUE,"Gberg Plan";#N/A,#N/A,TRUE,"Uground Plan"}</definedName>
    <definedName name="mademm" localSheetId="37" hidden="1">{#N/A,#N/A,TRUE,"Summary Forecast";#N/A,#N/A,TRUE,"Input Data";#N/A,#N/A,TRUE,"Gberg Plan";#N/A,#N/A,TRUE,"Uground Plan"}</definedName>
    <definedName name="mademm" localSheetId="36" hidden="1">{#N/A,#N/A,TRUE,"Summary Forecast";#N/A,#N/A,TRUE,"Input Data";#N/A,#N/A,TRUE,"Gberg Plan";#N/A,#N/A,TRUE,"Uground Plan"}</definedName>
    <definedName name="mademm" localSheetId="33" hidden="1">{#N/A,#N/A,TRUE,"Summary Forecast";#N/A,#N/A,TRUE,"Input Data";#N/A,#N/A,TRUE,"Gberg Plan";#N/A,#N/A,TRUE,"Uground Plan"}</definedName>
    <definedName name="mademm" localSheetId="34" hidden="1">{#N/A,#N/A,TRUE,"Summary Forecast";#N/A,#N/A,TRUE,"Input Data";#N/A,#N/A,TRUE,"Gberg Plan";#N/A,#N/A,TRUE,"Uground Plan"}</definedName>
    <definedName name="mademm" localSheetId="31" hidden="1">{#N/A,#N/A,TRUE,"Summary Forecast";#N/A,#N/A,TRUE,"Input Data";#N/A,#N/A,TRUE,"Gberg Plan";#N/A,#N/A,TRUE,"Uground Plan"}</definedName>
    <definedName name="mademm" hidden="1">{#N/A,#N/A,TRUE,"Summary Forecast";#N/A,#N/A,TRUE,"Input Data";#N/A,#N/A,TRUE,"Gberg Plan";#N/A,#N/A,TRUE,"Uground Plan"}</definedName>
    <definedName name="Madera">#REF!</definedName>
    <definedName name="MAE" localSheetId="31">#REF!</definedName>
    <definedName name="MAE">!#REF!</definedName>
    <definedName name="maestro" localSheetId="31">#REF!</definedName>
    <definedName name="maestro">!#REF!</definedName>
    <definedName name="Maestro_1__Estructuras" localSheetId="31">#REF!</definedName>
    <definedName name="Maestro_1__Estructuras">!#REF!</definedName>
    <definedName name="Maestro_2" localSheetId="31">#REF!</definedName>
    <definedName name="Maestro_2">!#REF!</definedName>
    <definedName name="Maestro_Mayor_Estructuras" localSheetId="31">#REF!</definedName>
    <definedName name="Maestro_Mayor_Estructuras">!#REF!</definedName>
    <definedName name="Maestro_Obra_Gruesa" localSheetId="31">#REF!</definedName>
    <definedName name="Maestro_Obra_Gruesa">!#REF!</definedName>
    <definedName name="Maestro_Terminación" localSheetId="31">#REF!</definedName>
    <definedName name="Maestro_Terminación">!#REF!</definedName>
    <definedName name="Maestro1__Cañerías_Piping" localSheetId="31">#REF!</definedName>
    <definedName name="Maestro1__Cañerías_Piping">!#REF!</definedName>
    <definedName name="MAESTROCARP" localSheetId="31">#REF!</definedName>
    <definedName name="MAESTROCARP">!#REF!</definedName>
    <definedName name="MaestroMayor_Cañerías_Mecánica" localSheetId="31">#REF!</definedName>
    <definedName name="MaestroMayor_Cañerías_Mecánica">!#REF!</definedName>
    <definedName name="MAG">#REF!</definedName>
    <definedName name="magda" localSheetId="31">#REF!</definedName>
    <definedName name="magda">!#REF!</definedName>
    <definedName name="MAI0">#REF!</definedName>
    <definedName name="MAIL">#REF!</definedName>
    <definedName name="MAIN" localSheetId="31">#REF!</definedName>
    <definedName name="MAIN">!#REF!</definedName>
    <definedName name="mainloc">#REF!</definedName>
    <definedName name="MainRpt">#REF!</definedName>
    <definedName name="Maintan" localSheetId="35" hidden="1">{#N/A,#N/A,FALSE,"JACKETS (1100 t) (1)"}</definedName>
    <definedName name="Maintan" localSheetId="37" hidden="1">{#N/A,#N/A,FALSE,"JACKETS (1100 t) (1)"}</definedName>
    <definedName name="Maintan" localSheetId="36" hidden="1">{#N/A,#N/A,FALSE,"JACKETS (1100 t) (1)"}</definedName>
    <definedName name="Maintan" localSheetId="33" hidden="1">{#N/A,#N/A,FALSE,"JACKETS (1100 t) (1)"}</definedName>
    <definedName name="Maintan" localSheetId="34" hidden="1">{#N/A,#N/A,FALSE,"JACKETS (1100 t) (1)"}</definedName>
    <definedName name="Maintan" localSheetId="31" hidden="1">{#N/A,#N/A,FALSE,"JACKETS (1100 t) (1)"}</definedName>
    <definedName name="Maintan" hidden="1">{#N/A,#N/A,FALSE,"JACKETS (1100 t) (1)"}</definedName>
    <definedName name="major" localSheetId="31">#REF!</definedName>
    <definedName name="major">!#REF!</definedName>
    <definedName name="MAKE_ON">#REF!</definedName>
    <definedName name="Malaysia">#REF!</definedName>
    <definedName name="MAmbiente1" localSheetId="31">#REF!</definedName>
    <definedName name="MAmbiente1">!#REF!</definedName>
    <definedName name="MAMELUCO">#REF!</definedName>
    <definedName name="MAMPARAPINOTRAT" localSheetId="31">#REF!</definedName>
    <definedName name="MAMPARAPINOTRAT">!#REF!</definedName>
    <definedName name="MAMPARAPINOTRATM2" localSheetId="31">#REF!</definedName>
    <definedName name="MAMPARAPINOTRATM2">!#REF!</definedName>
    <definedName name="man" localSheetId="35" hidden="1">{"ADMIN",#N/A,FALSE,"DETAILS";"MINE",#N/A,FALSE,"DETAILS";"MILL",#N/A,FALSE,"DETAILS";"MAINT",#N/A,FALSE,"DETAILS";"PROJECTS",#N/A,FALSE,"DETAILS"}</definedName>
    <definedName name="man" localSheetId="37" hidden="1">{"ADMIN",#N/A,FALSE,"DETAILS";"MINE",#N/A,FALSE,"DETAILS";"MILL",#N/A,FALSE,"DETAILS";"MAINT",#N/A,FALSE,"DETAILS";"PROJECTS",#N/A,FALSE,"DETAILS"}</definedName>
    <definedName name="man" localSheetId="36" hidden="1">{"ADMIN",#N/A,FALSE,"DETAILS";"MINE",#N/A,FALSE,"DETAILS";"MILL",#N/A,FALSE,"DETAILS";"MAINT",#N/A,FALSE,"DETAILS";"PROJECTS",#N/A,FALSE,"DETAILS"}</definedName>
    <definedName name="man" localSheetId="33" hidden="1">{"ADMIN",#N/A,FALSE,"DETAILS";"MINE",#N/A,FALSE,"DETAILS";"MILL",#N/A,FALSE,"DETAILS";"MAINT",#N/A,FALSE,"DETAILS";"PROJECTS",#N/A,FALSE,"DETAILS"}</definedName>
    <definedName name="man" localSheetId="34" hidden="1">{"ADMIN",#N/A,FALSE,"DETAILS";"MINE",#N/A,FALSE,"DETAILS";"MILL",#N/A,FALSE,"DETAILS";"MAINT",#N/A,FALSE,"DETAILS";"PROJECTS",#N/A,FALSE,"DETAILS"}</definedName>
    <definedName name="man" localSheetId="31">#REF!</definedName>
    <definedName name="man" hidden="1">{"ADMIN",#N/A,FALSE,"DETAILS";"MINE",#N/A,FALSE,"DETAILS";"MILL",#N/A,FALSE,"DETAILS";"MAINT",#N/A,FALSE,"DETAILS";"PROJECTS",#N/A,FALSE,"DETAILS"}</definedName>
    <definedName name="man___0" localSheetId="31">#REF!</definedName>
    <definedName name="man___0">!#REF!</definedName>
    <definedName name="man___11" localSheetId="31">#REF!</definedName>
    <definedName name="man___11">!#REF!</definedName>
    <definedName name="man___12" localSheetId="31">#REF!</definedName>
    <definedName name="man___12">!#REF!</definedName>
    <definedName name="MAN_HRS">#REF!</definedName>
    <definedName name="MAN_LAB">#REF!</definedName>
    <definedName name="Management_Fee_at_Risk">#REF!</definedName>
    <definedName name="management_graph">#REF!</definedName>
    <definedName name="management_schedule">#REF!</definedName>
    <definedName name="MANANJQDHJ" localSheetId="31">#REF!</definedName>
    <definedName name="MANANJQDHJ">!#REF!</definedName>
    <definedName name="mandante" localSheetId="31">#REF!</definedName>
    <definedName name="mandante">!#REF!</definedName>
    <definedName name="manday1" localSheetId="31">#REF!</definedName>
    <definedName name="manday1">!#REF!</definedName>
    <definedName name="manday1___0" localSheetId="31">#REF!</definedName>
    <definedName name="manday1___0">!#REF!</definedName>
    <definedName name="manday1___11" localSheetId="31">#REF!</definedName>
    <definedName name="manday1___11">!#REF!</definedName>
    <definedName name="manday1___12" localSheetId="31">#REF!</definedName>
    <definedName name="manday1___12">!#REF!</definedName>
    <definedName name="Manejo_Aguas">#REF!</definedName>
    <definedName name="MANF10">#REF!</definedName>
    <definedName name="MANF11">#REF!</definedName>
    <definedName name="MANF13">#REF!</definedName>
    <definedName name="MANF14">#REF!</definedName>
    <definedName name="MANF15">#REF!</definedName>
    <definedName name="MANF16">#REF!</definedName>
    <definedName name="MANF17">#REF!</definedName>
    <definedName name="MANF18">#REF!</definedName>
    <definedName name="MANF19">#REF!</definedName>
    <definedName name="MANF20">#REF!</definedName>
    <definedName name="MANF21">#REF!</definedName>
    <definedName name="MANF22">#REF!</definedName>
    <definedName name="MANF23">#REF!</definedName>
    <definedName name="MANF24">#REF!</definedName>
    <definedName name="MANF25">#REF!</definedName>
    <definedName name="MANF60">#REF!</definedName>
    <definedName name="MANF70">#REF!</definedName>
    <definedName name="MANF80">#REF!</definedName>
    <definedName name="MANF89">#REF!</definedName>
    <definedName name="MANF90">#REF!</definedName>
    <definedName name="MANG" localSheetId="31">#REF!</definedName>
    <definedName name="MANG">!#REF!</definedName>
    <definedName name="MANGUERA1Ø">#REF!</definedName>
    <definedName name="MANGUERAMEDIA">#REF!</definedName>
    <definedName name="MANHOLE">#REF!</definedName>
    <definedName name="MANNN" localSheetId="35" hidden="1">#REF!</definedName>
    <definedName name="MANNN" localSheetId="37" hidden="1">#REF!</definedName>
    <definedName name="MANNN" localSheetId="36" hidden="1">#REF!</definedName>
    <definedName name="MANNN" localSheetId="33" hidden="1">#REF!</definedName>
    <definedName name="MANNN" localSheetId="34" hidden="1">#REF!</definedName>
    <definedName name="MANNN" hidden="1">#REF!</definedName>
    <definedName name="Mano">#REF!</definedName>
    <definedName name="Mano_de_obra">#REF!</definedName>
    <definedName name="Mano_Obra" localSheetId="31">#REF!</definedName>
    <definedName name="Mano_Obra">!#REF!</definedName>
    <definedName name="MANO1">#N/A</definedName>
    <definedName name="MANO2">#N/A</definedName>
    <definedName name="MANO3">#N/A</definedName>
    <definedName name="MANO4">#N/A</definedName>
    <definedName name="manobra">#REF!</definedName>
    <definedName name="ManObra_">#REF!</definedName>
    <definedName name="ManoDeObra" localSheetId="31">#REF!</definedName>
    <definedName name="ManoDeObra">!#REF!</definedName>
    <definedName name="manoobra">#REF!</definedName>
    <definedName name="manpower_site" localSheetId="31">#REF!</definedName>
    <definedName name="manpower_site">!#REF!</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NTE.PERFORADORA">#REF!</definedName>
    <definedName name="MANTO" localSheetId="35" hidden="1">{#N/A,#N/A,FALSE,"GERAL";#N/A,#N/A,FALSE,"012-96";#N/A,#N/A,FALSE,"018-96";#N/A,#N/A,FALSE,"027-96";#N/A,#N/A,FALSE,"059-96";#N/A,#N/A,FALSE,"076-96";#N/A,#N/A,FALSE,"019-97";#N/A,#N/A,FALSE,"021-97";#N/A,#N/A,FALSE,"022-97";#N/A,#N/A,FALSE,"028-97"}</definedName>
    <definedName name="MANTO" localSheetId="37" hidden="1">{#N/A,#N/A,FALSE,"GERAL";#N/A,#N/A,FALSE,"012-96";#N/A,#N/A,FALSE,"018-96";#N/A,#N/A,FALSE,"027-96";#N/A,#N/A,FALSE,"059-96";#N/A,#N/A,FALSE,"076-96";#N/A,#N/A,FALSE,"019-97";#N/A,#N/A,FALSE,"021-97";#N/A,#N/A,FALSE,"022-97";#N/A,#N/A,FALSE,"028-97"}</definedName>
    <definedName name="MANTO" localSheetId="36" hidden="1">{#N/A,#N/A,FALSE,"GERAL";#N/A,#N/A,FALSE,"012-96";#N/A,#N/A,FALSE,"018-96";#N/A,#N/A,FALSE,"027-96";#N/A,#N/A,FALSE,"059-96";#N/A,#N/A,FALSE,"076-96";#N/A,#N/A,FALSE,"019-97";#N/A,#N/A,FALSE,"021-97";#N/A,#N/A,FALSE,"022-97";#N/A,#N/A,FALSE,"028-97"}</definedName>
    <definedName name="MANTO" localSheetId="33" hidden="1">{#N/A,#N/A,FALSE,"GERAL";#N/A,#N/A,FALSE,"012-96";#N/A,#N/A,FALSE,"018-96";#N/A,#N/A,FALSE,"027-96";#N/A,#N/A,FALSE,"059-96";#N/A,#N/A,FALSE,"076-96";#N/A,#N/A,FALSE,"019-97";#N/A,#N/A,FALSE,"021-97";#N/A,#N/A,FALSE,"022-97";#N/A,#N/A,FALSE,"028-97"}</definedName>
    <definedName name="MANTO" localSheetId="34" hidden="1">{#N/A,#N/A,FALSE,"GERAL";#N/A,#N/A,FALSE,"012-96";#N/A,#N/A,FALSE,"018-96";#N/A,#N/A,FALSE,"027-96";#N/A,#N/A,FALSE,"059-96";#N/A,#N/A,FALSE,"076-96";#N/A,#N/A,FALSE,"019-97";#N/A,#N/A,FALSE,"021-97";#N/A,#N/A,FALSE,"022-97";#N/A,#N/A,FALSE,"028-97"}</definedName>
    <definedName name="MANTO" localSheetId="31" hidden="1">{#N/A,#N/A,FALSE,"GERAL";#N/A,#N/A,FALSE,"012-96";#N/A,#N/A,FALSE,"018-96";#N/A,#N/A,FALSE,"027-96";#N/A,#N/A,FALSE,"059-96";#N/A,#N/A,FALSE,"076-96";#N/A,#N/A,FALSE,"019-97";#N/A,#N/A,FALSE,"021-97";#N/A,#N/A,FALSE,"022-97";#N/A,#N/A,FALSE,"028-97"}</definedName>
    <definedName name="MANTO" hidden="1">{#N/A,#N/A,FALSE,"GERAL";#N/A,#N/A,FALSE,"012-96";#N/A,#N/A,FALSE,"018-96";#N/A,#N/A,FALSE,"027-96";#N/A,#N/A,FALSE,"059-96";#N/A,#N/A,FALSE,"076-96";#N/A,#N/A,FALSE,"019-97";#N/A,#N/A,FALSE,"021-97";#N/A,#N/A,FALSE,"022-97";#N/A,#N/A,FALSE,"028-97"}</definedName>
    <definedName name="mantto">#REF!</definedName>
    <definedName name="Manual_An" localSheetId="31">#REF!</definedName>
    <definedName name="Manual_An">!#REF!</definedName>
    <definedName name="Manual_Av" localSheetId="31">#REF!</definedName>
    <definedName name="Manual_Av">!#REF!</definedName>
    <definedName name="manuel" hidden="1">{"PAGE2",#N/A,FALSE,"CHART11"}</definedName>
    <definedName name="Manuel_Romero">#REF!</definedName>
    <definedName name="Manutencion" localSheetId="31">#REF!</definedName>
    <definedName name="Manutencion">!#REF!</definedName>
    <definedName name="map" localSheetId="35" hidden="1">{#N/A,#N/A,FALSE,"Matrix";#N/A,#N/A,FALSE,"Executive";#N/A,#N/A,FALSE,"Summary";#N/A,#N/A,FALSE,"Office1";#N/A,#N/A,FALSE,"Office2";#N/A,#N/A,FALSE,"Office3";#N/A,#N/A,FALSE,"Office4";#N/A,#N/A,FALSE,"Office5";#N/A,#N/A,FALSE,"Office6";#N/A,#N/A,FALSE,"Office7";#N/A,#N/A,FALSE,"Labor"}</definedName>
    <definedName name="map" localSheetId="37" hidden="1">{#N/A,#N/A,FALSE,"Matrix";#N/A,#N/A,FALSE,"Executive";#N/A,#N/A,FALSE,"Summary";#N/A,#N/A,FALSE,"Office1";#N/A,#N/A,FALSE,"Office2";#N/A,#N/A,FALSE,"Office3";#N/A,#N/A,FALSE,"Office4";#N/A,#N/A,FALSE,"Office5";#N/A,#N/A,FALSE,"Office6";#N/A,#N/A,FALSE,"Office7";#N/A,#N/A,FALSE,"Labor"}</definedName>
    <definedName name="map" localSheetId="36" hidden="1">{#N/A,#N/A,FALSE,"Matrix";#N/A,#N/A,FALSE,"Executive";#N/A,#N/A,FALSE,"Summary";#N/A,#N/A,FALSE,"Office1";#N/A,#N/A,FALSE,"Office2";#N/A,#N/A,FALSE,"Office3";#N/A,#N/A,FALSE,"Office4";#N/A,#N/A,FALSE,"Office5";#N/A,#N/A,FALSE,"Office6";#N/A,#N/A,FALSE,"Office7";#N/A,#N/A,FALSE,"Labor"}</definedName>
    <definedName name="map" localSheetId="33" hidden="1">{#N/A,#N/A,FALSE,"Matrix";#N/A,#N/A,FALSE,"Executive";#N/A,#N/A,FALSE,"Summary";#N/A,#N/A,FALSE,"Office1";#N/A,#N/A,FALSE,"Office2";#N/A,#N/A,FALSE,"Office3";#N/A,#N/A,FALSE,"Office4";#N/A,#N/A,FALSE,"Office5";#N/A,#N/A,FALSE,"Office6";#N/A,#N/A,FALSE,"Office7";#N/A,#N/A,FALSE,"Labor"}</definedName>
    <definedName name="map" localSheetId="34" hidden="1">{#N/A,#N/A,FALSE,"Matrix";#N/A,#N/A,FALSE,"Executive";#N/A,#N/A,FALSE,"Summary";#N/A,#N/A,FALSE,"Office1";#N/A,#N/A,FALSE,"Office2";#N/A,#N/A,FALSE,"Office3";#N/A,#N/A,FALSE,"Office4";#N/A,#N/A,FALSE,"Office5";#N/A,#N/A,FALSE,"Office6";#N/A,#N/A,FALSE,"Office7";#N/A,#N/A,FALSE,"Labor"}</definedName>
    <definedName name="map" localSheetId="31" hidden="1">{#N/A,#N/A,FALSE,"Matrix";#N/A,#N/A,FALSE,"Executive";#N/A,#N/A,FALSE,"Summary";#N/A,#N/A,FALSE,"Office1";#N/A,#N/A,FALSE,"Office2";#N/A,#N/A,FALSE,"Office3";#N/A,#N/A,FALSE,"Office4";#N/A,#N/A,FALSE,"Office5";#N/A,#N/A,FALSE,"Office6";#N/A,#N/A,FALSE,"Office7";#N/A,#N/A,FALSE,"Labor"}</definedName>
    <definedName name="map" hidden="1">{#N/A,#N/A,FALSE,"Matrix";#N/A,#N/A,FALSE,"Executive";#N/A,#N/A,FALSE,"Summary";#N/A,#N/A,FALSE,"Office1";#N/A,#N/A,FALSE,"Office2";#N/A,#N/A,FALSE,"Office3";#N/A,#N/A,FALSE,"Office4";#N/A,#N/A,FALSE,"Office5";#N/A,#N/A,FALSE,"Office6";#N/A,#N/A,FALSE,"Office7";#N/A,#N/A,FALSE,"Labor"}</definedName>
    <definedName name="Maqui_Maqui">#REF!</definedName>
    <definedName name="Maqui_Maqui_DSubt">#REF!</definedName>
    <definedName name="Maqui_Maqui_DSup">#REF!</definedName>
    <definedName name="MaquilaZn">#REF!</definedName>
    <definedName name="MAQUINA" localSheetId="31">#REF!</definedName>
    <definedName name="MAQUINA">!#REF!</definedName>
    <definedName name="MAQUINA_1" localSheetId="31">#REF!</definedName>
    <definedName name="MAQUINA_1">!#REF!</definedName>
    <definedName name="MAQUINA_2" localSheetId="31">#REF!</definedName>
    <definedName name="MAQUINA_2">!#REF!</definedName>
    <definedName name="MAQUINA_3" localSheetId="31">#REF!</definedName>
    <definedName name="MAQUINA_3">!#REF!</definedName>
    <definedName name="MAQUINA1" localSheetId="31">#REF!</definedName>
    <definedName name="MAQUINA1">!#REF!</definedName>
    <definedName name="MAQUINAAFILADORA">#REF!</definedName>
    <definedName name="Maquinaria" localSheetId="35" hidden="1">{"MO(BASE)",#N/A,FALSE,"MO(BASE)";"MO(BASE)1",#N/A,FALSE,"MO(BASE)";"MO(BASE)2",#N/A,FALSE,"MO(BASE)"}</definedName>
    <definedName name="Maquinaria" localSheetId="37" hidden="1">{"MO(BASE)",#N/A,FALSE,"MO(BASE)";"MO(BASE)1",#N/A,FALSE,"MO(BASE)";"MO(BASE)2",#N/A,FALSE,"MO(BASE)"}</definedName>
    <definedName name="Maquinaria" localSheetId="36" hidden="1">{"MO(BASE)",#N/A,FALSE,"MO(BASE)";"MO(BASE)1",#N/A,FALSE,"MO(BASE)";"MO(BASE)2",#N/A,FALSE,"MO(BASE)"}</definedName>
    <definedName name="Maquinaria" localSheetId="33" hidden="1">{"MO(BASE)",#N/A,FALSE,"MO(BASE)";"MO(BASE)1",#N/A,FALSE,"MO(BASE)";"MO(BASE)2",#N/A,FALSE,"MO(BASE)"}</definedName>
    <definedName name="Maquinaria" localSheetId="34" hidden="1">{"MO(BASE)",#N/A,FALSE,"MO(BASE)";"MO(BASE)1",#N/A,FALSE,"MO(BASE)";"MO(BASE)2",#N/A,FALSE,"MO(BASE)"}</definedName>
    <definedName name="Maquinaria" localSheetId="31" hidden="1">{"MO(BASE)",#N/A,FALSE,"MO(BASE)";"MO(BASE)1",#N/A,FALSE,"MO(BASE)";"MO(BASE)2",#N/A,FALSE,"MO(BASE)"}</definedName>
    <definedName name="Maquinaria" hidden="1">{"MO(BASE)",#N/A,FALSE,"MO(BASE)";"MO(BASE)1",#N/A,FALSE,"MO(BASE)";"MO(BASE)2",#N/A,FALSE,"MO(BASE)"}</definedName>
    <definedName name="MAR">#REF!</definedName>
    <definedName name="MAR0">#REF!</definedName>
    <definedName name="MARACT">#REF!</definedName>
    <definedName name="MARANT">#REF!</definedName>
    <definedName name="MARBLE" localSheetId="35" hidden="1">{#N/A,#N/A,FALSE,"SITE NUMBERS 1995"}</definedName>
    <definedName name="MARBLE" localSheetId="37" hidden="1">{#N/A,#N/A,FALSE,"SITE NUMBERS 1995"}</definedName>
    <definedName name="MARBLE" localSheetId="32" hidden="1">{#N/A,#N/A,FALSE,"SITE NUMBERS 1995"}</definedName>
    <definedName name="MARBLE" localSheetId="21" hidden="1">{#N/A,#N/A,FALSE,"SITE NUMBERS 1995"}</definedName>
    <definedName name="MARBLE" localSheetId="36" hidden="1">{#N/A,#N/A,FALSE,"SITE NUMBERS 1995"}</definedName>
    <definedName name="MARBLE" localSheetId="33" hidden="1">{#N/A,#N/A,FALSE,"SITE NUMBERS 1995"}</definedName>
    <definedName name="MARBLE" localSheetId="34" hidden="1">{#N/A,#N/A,FALSE,"SITE NUMBERS 1995"}</definedName>
    <definedName name="MARBLE" localSheetId="31" hidden="1">{#N/A,#N/A,FALSE,"SITE NUMBERS 1995"}</definedName>
    <definedName name="MARBLE" hidden="1">{#N/A,#N/A,FALSE,"SITE NUMBERS 1995"}</definedName>
    <definedName name="MARC" hidden="1">#REF!</definedName>
    <definedName name="MARCA" localSheetId="31">#REF!</definedName>
    <definedName name="MARCA">!#REF!</definedName>
    <definedName name="marciata" hidden="1">{#N/A,#N/A,FALSE,"minas";#N/A,#N/A,FALSE,"Total_OC015";#N/A,#N/A,FALSE,"ADMIN";#N/A,#N/A,FALSE,"PROCES";#N/A,#N/A,FALSE,"civil";#N/A,#N/A,FALSE,"CAÑER";#N/A,#N/A,FALSE,"ELEC";#N/A,#N/A,FALSE,"INSTR";#N/A,#N/A,FALSE,"PDS";#N/A,#N/A,FALSE,"mecan"}</definedName>
    <definedName name="Marcobre" hidden="1">#REF!</definedName>
    <definedName name="MARCOSMADERA">#REF!</definedName>
    <definedName name="MARCOSMETALICOS">#REF!</definedName>
    <definedName name="MARGEN">#REF!</definedName>
    <definedName name="Margen_Externos">#REF!</definedName>
    <definedName name="MARGEN_IMP">#REF!</definedName>
    <definedName name="MARGEN_IMP_BOMBAS">#REF!</definedName>
    <definedName name="MARGEN_INST">#REF!</definedName>
    <definedName name="Margen_instalaciòn">#REF!</definedName>
    <definedName name="Margen_instalaciòn_2">#REF!</definedName>
    <definedName name="MARGEN_NAC">#REF!</definedName>
    <definedName name="MARGEN_NACIONAL">#REF!</definedName>
    <definedName name="Margen_sum_imp">#REF!</definedName>
    <definedName name="Margen_sum_imp_bombas">#REF!</definedName>
    <definedName name="Margen_sum_nac">#REF!</definedName>
    <definedName name="MARIA" localSheetId="35" hidden="1">{#N/A,#N/A,FALSE,"Aging Summary";#N/A,#N/A,FALSE,"Ratio Analysis";#N/A,#N/A,FALSE,"Test 120 Day Accts";#N/A,#N/A,FALSE,"Tickmarks"}</definedName>
    <definedName name="MARIA" localSheetId="37" hidden="1">{#N/A,#N/A,FALSE,"Aging Summary";#N/A,#N/A,FALSE,"Ratio Analysis";#N/A,#N/A,FALSE,"Test 120 Day Accts";#N/A,#N/A,FALSE,"Tickmarks"}</definedName>
    <definedName name="MARIA" localSheetId="36" hidden="1">{#N/A,#N/A,FALSE,"Aging Summary";#N/A,#N/A,FALSE,"Ratio Analysis";#N/A,#N/A,FALSE,"Test 120 Day Accts";#N/A,#N/A,FALSE,"Tickmarks"}</definedName>
    <definedName name="MARIA" localSheetId="33" hidden="1">{#N/A,#N/A,FALSE,"Aging Summary";#N/A,#N/A,FALSE,"Ratio Analysis";#N/A,#N/A,FALSE,"Test 120 Day Accts";#N/A,#N/A,FALSE,"Tickmarks"}</definedName>
    <definedName name="MARIA" localSheetId="34" hidden="1">{#N/A,#N/A,FALSE,"Aging Summary";#N/A,#N/A,FALSE,"Ratio Analysis";#N/A,#N/A,FALSE,"Test 120 Day Accts";#N/A,#N/A,FALSE,"Tickmarks"}</definedName>
    <definedName name="MARIA" localSheetId="31" hidden="1">{#N/A,#N/A,FALSE,"Aging Summary";#N/A,#N/A,FALSE,"Ratio Analysis";#N/A,#N/A,FALSE,"Test 120 Day Accts";#N/A,#N/A,FALSE,"Tickmarks"}</definedName>
    <definedName name="MARIA" hidden="1">{#N/A,#N/A,FALSE,"Aging Summary";#N/A,#N/A,FALSE,"Ratio Analysis";#N/A,#N/A,FALSE,"Test 120 Day Accts";#N/A,#N/A,FALSE,"Tickmarks"}</definedName>
    <definedName name="Mariluz_Muñoz">#REF!</definedName>
    <definedName name="mario">#REF!</definedName>
    <definedName name="MARIP10">#REF!</definedName>
    <definedName name="MARIP12">#REF!</definedName>
    <definedName name="MARIP16">#REF!</definedName>
    <definedName name="MARIP18">#REF!</definedName>
    <definedName name="MARIP2">#REF!</definedName>
    <definedName name="MARIP20">#REF!</definedName>
    <definedName name="MARIP3">#REF!</definedName>
    <definedName name="MARIP30">#REF!</definedName>
    <definedName name="MARIP4">#REF!</definedName>
    <definedName name="MARIP8">#REF!</definedName>
    <definedName name="Market">#REF!</definedName>
    <definedName name="MarketNames">#REF!</definedName>
    <definedName name="markets">#REF!</definedName>
    <definedName name="markets2">#REF!</definedName>
    <definedName name="markets3">#REF!</definedName>
    <definedName name="markettype">#REF!</definedName>
    <definedName name="MarkIdx">#REF!</definedName>
    <definedName name="MarktoMarket">#REF!</definedName>
    <definedName name="markup" localSheetId="31">#REF!</definedName>
    <definedName name="markup">!#REF!</definedName>
    <definedName name="Markup11">#REF!</definedName>
    <definedName name="Markup12">#REF!</definedName>
    <definedName name="Markup13">#REF!</definedName>
    <definedName name="Markup5">#REF!</definedName>
    <definedName name="Markup6">#REF!</definedName>
    <definedName name="Markup7">#REF!</definedName>
    <definedName name="Markup9">#REF!</definedName>
    <definedName name="markupb" localSheetId="31">#REF!</definedName>
    <definedName name="markupb">!#REF!</definedName>
    <definedName name="MarkupCom">#REF!</definedName>
    <definedName name="MarkupD">#REF!</definedName>
    <definedName name="MarkupMEP">#REF!</definedName>
    <definedName name="MarkupMEP1">#REF!</definedName>
    <definedName name="MarkupMEP2">#REF!</definedName>
    <definedName name="MarkupMEP3">#REF!</definedName>
    <definedName name="MarkupMEP4">#REF!</definedName>
    <definedName name="MarkupMEP5">#REF!</definedName>
    <definedName name="MarkupMEP6">#REF!</definedName>
    <definedName name="MarkupMEP7">#REF!</definedName>
    <definedName name="MARNVO">#REF!</definedName>
    <definedName name="marte" localSheetId="31">#REF!</definedName>
    <definedName name="marte">!#REF!</definedName>
    <definedName name="MARTES" localSheetId="31">#REF!</definedName>
    <definedName name="MARTES">!#REF!</definedName>
    <definedName name="martillo">#REF!</definedName>
    <definedName name="martillohilti">#REF!</definedName>
    <definedName name="MartilloN25">#REF!</definedName>
    <definedName name="Martin" localSheetId="35" hidden="1">{#N/A,#N/A,FALSE,"Total_OC015";#N/A,#N/A,FALSE,"ADMIN";#N/A,#N/A,FALSE,"PROCES";#N/A,#N/A,FALSE,"mecan";#N/A,#N/A,FALSE,"civil";#N/A,#N/A,FALSE,"CAÑER";#N/A,#N/A,FALSE,"ELEC";#N/A,#N/A,FALSE,"INSTR"}</definedName>
    <definedName name="Martin" localSheetId="37" hidden="1">{#N/A,#N/A,FALSE,"Total_OC015";#N/A,#N/A,FALSE,"ADMIN";#N/A,#N/A,FALSE,"PROCES";#N/A,#N/A,FALSE,"mecan";#N/A,#N/A,FALSE,"civil";#N/A,#N/A,FALSE,"CAÑER";#N/A,#N/A,FALSE,"ELEC";#N/A,#N/A,FALSE,"INSTR"}</definedName>
    <definedName name="Martin" localSheetId="36" hidden="1">{#N/A,#N/A,FALSE,"Total_OC015";#N/A,#N/A,FALSE,"ADMIN";#N/A,#N/A,FALSE,"PROCES";#N/A,#N/A,FALSE,"mecan";#N/A,#N/A,FALSE,"civil";#N/A,#N/A,FALSE,"CAÑER";#N/A,#N/A,FALSE,"ELEC";#N/A,#N/A,FALSE,"INSTR"}</definedName>
    <definedName name="Martin" localSheetId="33" hidden="1">{#N/A,#N/A,FALSE,"Total_OC015";#N/A,#N/A,FALSE,"ADMIN";#N/A,#N/A,FALSE,"PROCES";#N/A,#N/A,FALSE,"mecan";#N/A,#N/A,FALSE,"civil";#N/A,#N/A,FALSE,"CAÑER";#N/A,#N/A,FALSE,"ELEC";#N/A,#N/A,FALSE,"INSTR"}</definedName>
    <definedName name="Martin" localSheetId="34" hidden="1">{#N/A,#N/A,FALSE,"Total_OC015";#N/A,#N/A,FALSE,"ADMIN";#N/A,#N/A,FALSE,"PROCES";#N/A,#N/A,FALSE,"mecan";#N/A,#N/A,FALSE,"civil";#N/A,#N/A,FALSE,"CAÑER";#N/A,#N/A,FALSE,"ELEC";#N/A,#N/A,FALSE,"INSTR"}</definedName>
    <definedName name="Martin" localSheetId="31" hidden="1">{#N/A,#N/A,FALSE,"Total_OC015";#N/A,#N/A,FALSE,"ADMIN";#N/A,#N/A,FALSE,"PROCES";#N/A,#N/A,FALSE,"mecan";#N/A,#N/A,FALSE,"civil";#N/A,#N/A,FALSE,"CAÑER";#N/A,#N/A,FALSE,"ELEC";#N/A,#N/A,FALSE,"INSTR"}</definedName>
    <definedName name="Martin" hidden="1">{#N/A,#N/A,FALSE,"Total_OC015";#N/A,#N/A,FALSE,"ADMIN";#N/A,#N/A,FALSE,"PROCES";#N/A,#N/A,FALSE,"mecan";#N/A,#N/A,FALSE,"civil";#N/A,#N/A,FALSE,"CAÑER";#N/A,#N/A,FALSE,"ELEC";#N/A,#N/A,FALSE,"INSTR"}</definedName>
    <definedName name="Martin2" localSheetId="35" hidden="1">{#N/A,#N/A,FALSE,"masez (10)";#N/A,#N/A,FALSE,"masez (7)";#N/A,#N/A,FALSE,"masez (6)";#N/A,#N/A,FALSE,"masez (5)";#N/A,#N/A,FALSE,"masez (4)";#N/A,#N/A,FALSE,"masez (3)";#N/A,#N/A,FALSE,"masez (2)";#N/A,#N/A,FALSE,"GME";#N/A,#N/A,FALSE,"masez"}</definedName>
    <definedName name="Martin2" localSheetId="37" hidden="1">{#N/A,#N/A,FALSE,"masez (10)";#N/A,#N/A,FALSE,"masez (7)";#N/A,#N/A,FALSE,"masez (6)";#N/A,#N/A,FALSE,"masez (5)";#N/A,#N/A,FALSE,"masez (4)";#N/A,#N/A,FALSE,"masez (3)";#N/A,#N/A,FALSE,"masez (2)";#N/A,#N/A,FALSE,"GME";#N/A,#N/A,FALSE,"masez"}</definedName>
    <definedName name="Martin2" localSheetId="36" hidden="1">{#N/A,#N/A,FALSE,"masez (10)";#N/A,#N/A,FALSE,"masez (7)";#N/A,#N/A,FALSE,"masez (6)";#N/A,#N/A,FALSE,"masez (5)";#N/A,#N/A,FALSE,"masez (4)";#N/A,#N/A,FALSE,"masez (3)";#N/A,#N/A,FALSE,"masez (2)";#N/A,#N/A,FALSE,"GME";#N/A,#N/A,FALSE,"masez"}</definedName>
    <definedName name="Martin2" localSheetId="33" hidden="1">{#N/A,#N/A,FALSE,"masez (10)";#N/A,#N/A,FALSE,"masez (7)";#N/A,#N/A,FALSE,"masez (6)";#N/A,#N/A,FALSE,"masez (5)";#N/A,#N/A,FALSE,"masez (4)";#N/A,#N/A,FALSE,"masez (3)";#N/A,#N/A,FALSE,"masez (2)";#N/A,#N/A,FALSE,"GME";#N/A,#N/A,FALSE,"masez"}</definedName>
    <definedName name="Martin2" localSheetId="34" hidden="1">{#N/A,#N/A,FALSE,"masez (10)";#N/A,#N/A,FALSE,"masez (7)";#N/A,#N/A,FALSE,"masez (6)";#N/A,#N/A,FALSE,"masez (5)";#N/A,#N/A,FALSE,"masez (4)";#N/A,#N/A,FALSE,"masez (3)";#N/A,#N/A,FALSE,"masez (2)";#N/A,#N/A,FALSE,"GME";#N/A,#N/A,FALSE,"masez"}</definedName>
    <definedName name="Martin2" localSheetId="31" hidden="1">{#N/A,#N/A,FALSE,"masez (10)";#N/A,#N/A,FALSE,"masez (7)";#N/A,#N/A,FALSE,"masez (6)";#N/A,#N/A,FALSE,"masez (5)";#N/A,#N/A,FALSE,"masez (4)";#N/A,#N/A,FALSE,"masez (3)";#N/A,#N/A,FALSE,"masez (2)";#N/A,#N/A,FALSE,"GME";#N/A,#N/A,FALSE,"masez"}</definedName>
    <definedName name="Martin2" hidden="1">{#N/A,#N/A,FALSE,"masez (10)";#N/A,#N/A,FALSE,"masez (7)";#N/A,#N/A,FALSE,"masez (6)";#N/A,#N/A,FALSE,"masez (5)";#N/A,#N/A,FALSE,"masez (4)";#N/A,#N/A,FALSE,"masez (3)";#N/A,#N/A,FALSE,"masez (2)";#N/A,#N/A,FALSE,"GME";#N/A,#N/A,FALSE,"masez"}</definedName>
    <definedName name="Marzo04" localSheetId="35" hidden="1">{#N/A,#N/A,FALSE,"SumD";#N/A,#N/A,FALSE,"ElecD";#N/A,#N/A,FALSE,"MechD";#N/A,#N/A,FALSE,"GeotD";#N/A,#N/A,FALSE,"PrcsD";#N/A,#N/A,FALSE,"TunnD";#N/A,#N/A,FALSE,"CivlD";#N/A,#N/A,FALSE,"NtwkD";#N/A,#N/A,FALSE,"EstgD";#N/A,#N/A,FALSE,"PEngD"}</definedName>
    <definedName name="Marzo04" localSheetId="37" hidden="1">{#N/A,#N/A,FALSE,"SumD";#N/A,#N/A,FALSE,"ElecD";#N/A,#N/A,FALSE,"MechD";#N/A,#N/A,FALSE,"GeotD";#N/A,#N/A,FALSE,"PrcsD";#N/A,#N/A,FALSE,"TunnD";#N/A,#N/A,FALSE,"CivlD";#N/A,#N/A,FALSE,"NtwkD";#N/A,#N/A,FALSE,"EstgD";#N/A,#N/A,FALSE,"PEngD"}</definedName>
    <definedName name="Marzo04" localSheetId="36" hidden="1">{#N/A,#N/A,FALSE,"SumD";#N/A,#N/A,FALSE,"ElecD";#N/A,#N/A,FALSE,"MechD";#N/A,#N/A,FALSE,"GeotD";#N/A,#N/A,FALSE,"PrcsD";#N/A,#N/A,FALSE,"TunnD";#N/A,#N/A,FALSE,"CivlD";#N/A,#N/A,FALSE,"NtwkD";#N/A,#N/A,FALSE,"EstgD";#N/A,#N/A,FALSE,"PEngD"}</definedName>
    <definedName name="Marzo04" localSheetId="33" hidden="1">{#N/A,#N/A,FALSE,"SumD";#N/A,#N/A,FALSE,"ElecD";#N/A,#N/A,FALSE,"MechD";#N/A,#N/A,FALSE,"GeotD";#N/A,#N/A,FALSE,"PrcsD";#N/A,#N/A,FALSE,"TunnD";#N/A,#N/A,FALSE,"CivlD";#N/A,#N/A,FALSE,"NtwkD";#N/A,#N/A,FALSE,"EstgD";#N/A,#N/A,FALSE,"PEngD"}</definedName>
    <definedName name="Marzo04" localSheetId="34" hidden="1">{#N/A,#N/A,FALSE,"SumD";#N/A,#N/A,FALSE,"ElecD";#N/A,#N/A,FALSE,"MechD";#N/A,#N/A,FALSE,"GeotD";#N/A,#N/A,FALSE,"PrcsD";#N/A,#N/A,FALSE,"TunnD";#N/A,#N/A,FALSE,"CivlD";#N/A,#N/A,FALSE,"NtwkD";#N/A,#N/A,FALSE,"EstgD";#N/A,#N/A,FALSE,"PEngD"}</definedName>
    <definedName name="Marzo04" localSheetId="31" hidden="1">{#N/A,#N/A,FALSE,"SumD";#N/A,#N/A,FALSE,"ElecD";#N/A,#N/A,FALSE,"MechD";#N/A,#N/A,FALSE,"GeotD";#N/A,#N/A,FALSE,"PrcsD";#N/A,#N/A,FALSE,"TunnD";#N/A,#N/A,FALSE,"CivlD";#N/A,#N/A,FALSE,"NtwkD";#N/A,#N/A,FALSE,"EstgD";#N/A,#N/A,FALSE,"PEngD"}</definedName>
    <definedName name="Marzo04" hidden="1">{#N/A,#N/A,FALSE,"SumD";#N/A,#N/A,FALSE,"ElecD";#N/A,#N/A,FALSE,"MechD";#N/A,#N/A,FALSE,"GeotD";#N/A,#N/A,FALSE,"PrcsD";#N/A,#N/A,FALSE,"TunnD";#N/A,#N/A,FALSE,"CivlD";#N/A,#N/A,FALSE,"NtwkD";#N/A,#N/A,FALSE,"EstgD";#N/A,#N/A,FALSE,"PEngD"}</definedName>
    <definedName name="MASES">#REF!</definedName>
    <definedName name="masillado">#REF!</definedName>
    <definedName name="Masonry" localSheetId="31">#REF!</definedName>
    <definedName name="Masonry">!#REF!</definedName>
    <definedName name="Mass_Profile">OFFSET(#REF!,0,0,MATCH(9.99999999999999E+307,#REF!),1)</definedName>
    <definedName name="Mass_Profile_Acc">OFFSET(#REF!,0,0,MATCH(9.99999999999999E+307,#REF!),1)</definedName>
    <definedName name="massive_backfill_borrowed_fill">#REF!</definedName>
    <definedName name="massive_backfill_excavation_material">#REF!</definedName>
    <definedName name="massive_excavation_common_soil">#REF!</definedName>
    <definedName name="massive_excavation_rock">#REF!</definedName>
    <definedName name="MASTER" localSheetId="35" hidden="1">{#N/A,#N/A,FALSE,"GERAL";#N/A,#N/A,FALSE,"012-96";#N/A,#N/A,FALSE,"018-96";#N/A,#N/A,FALSE,"027-96";#N/A,#N/A,FALSE,"059-96";#N/A,#N/A,FALSE,"076-96";#N/A,#N/A,FALSE,"019-97";#N/A,#N/A,FALSE,"021-97";#N/A,#N/A,FALSE,"022-97";#N/A,#N/A,FALSE,"028-97"}</definedName>
    <definedName name="MASTER" localSheetId="33" hidden="1">{#N/A,#N/A,FALSE,"GERAL";#N/A,#N/A,FALSE,"012-96";#N/A,#N/A,FALSE,"018-96";#N/A,#N/A,FALSE,"027-96";#N/A,#N/A,FALSE,"059-96";#N/A,#N/A,FALSE,"076-96";#N/A,#N/A,FALSE,"019-97";#N/A,#N/A,FALSE,"021-97";#N/A,#N/A,FALSE,"022-97";#N/A,#N/A,FALSE,"028-97"}</definedName>
    <definedName name="MASTER" localSheetId="34" hidden="1">{#N/A,#N/A,FALSE,"GERAL";#N/A,#N/A,FALSE,"012-96";#N/A,#N/A,FALSE,"018-96";#N/A,#N/A,FALSE,"027-96";#N/A,#N/A,FALSE,"059-96";#N/A,#N/A,FALSE,"076-96";#N/A,#N/A,FALSE,"019-97";#N/A,#N/A,FALSE,"021-97";#N/A,#N/A,FALSE,"022-97";#N/A,#N/A,FALSE,"028-97"}</definedName>
    <definedName name="MASTER" localSheetId="31" hidden="1">{#N/A,#N/A,FALSE,"GERAL";#N/A,#N/A,FALSE,"012-96";#N/A,#N/A,FALSE,"018-96";#N/A,#N/A,FALSE,"027-96";#N/A,#N/A,FALSE,"059-96";#N/A,#N/A,FALSE,"076-96";#N/A,#N/A,FALSE,"019-97";#N/A,#N/A,FALSE,"021-97";#N/A,#N/A,FALSE,"022-97";#N/A,#N/A,FALSE,"028-97"}</definedName>
    <definedName name="MASTER">#REF!</definedName>
    <definedName name="Master_Project_Cost_Format_Variance_Analysis_List" localSheetId="31">#REF!</definedName>
    <definedName name="Master_Project_Cost_Format_Variance_Analysis_List">!#REF!</definedName>
    <definedName name="mat" localSheetId="35" hidden="1">{"'DMBL'!$A$1:$N$83","'DMBL'!$A$6:$B$83"}</definedName>
    <definedName name="mat" localSheetId="37" hidden="1">{"'DMBL'!$A$1:$N$83","'DMBL'!$A$6:$B$83"}</definedName>
    <definedName name="mat" localSheetId="36" hidden="1">{"'DMBL'!$A$1:$N$83","'DMBL'!$A$6:$B$83"}</definedName>
    <definedName name="mat" localSheetId="33" hidden="1">{"'DMBL'!$A$1:$N$83","'DMBL'!$A$6:$B$83"}</definedName>
    <definedName name="mat" localSheetId="34" hidden="1">{"'DMBL'!$A$1:$N$83","'DMBL'!$A$6:$B$83"}</definedName>
    <definedName name="mat" localSheetId="31" hidden="1">{"'DMBL'!$A$1:$N$83","'DMBL'!$A$6:$B$83"}</definedName>
    <definedName name="Mat">#REF!</definedName>
    <definedName name="Mat_Elec_Inst">#REF!</definedName>
    <definedName name="mata" localSheetId="35" hidden="1">{"'DMBL'!$A$1:$N$83","'DMBL'!$A$6:$B$83"}</definedName>
    <definedName name="mata" localSheetId="37" hidden="1">{"'DMBL'!$A$1:$N$83","'DMBL'!$A$6:$B$83"}</definedName>
    <definedName name="mata" localSheetId="36" hidden="1">{"'DMBL'!$A$1:$N$83","'DMBL'!$A$6:$B$83"}</definedName>
    <definedName name="mata" localSheetId="33" hidden="1">{"'DMBL'!$A$1:$N$83","'DMBL'!$A$6:$B$83"}</definedName>
    <definedName name="mata" localSheetId="34" hidden="1">{"'DMBL'!$A$1:$N$83","'DMBL'!$A$6:$B$83"}</definedName>
    <definedName name="mata" localSheetId="31" hidden="1">{"'DMBL'!$A$1:$N$83","'DMBL'!$A$6:$B$83"}</definedName>
    <definedName name="mata" hidden="1">{"'DMBL'!$A$1:$N$83","'DMBL'!$A$6:$B$83"}</definedName>
    <definedName name="matb" localSheetId="35" hidden="1">{"'DMBL'!$A$1:$N$83","'DMBL'!$A$6:$B$83"}</definedName>
    <definedName name="matb" localSheetId="37" hidden="1">{"'DMBL'!$A$1:$N$83","'DMBL'!$A$6:$B$83"}</definedName>
    <definedName name="matb" localSheetId="36" hidden="1">{"'DMBL'!$A$1:$N$83","'DMBL'!$A$6:$B$83"}</definedName>
    <definedName name="matb" localSheetId="33" hidden="1">{"'DMBL'!$A$1:$N$83","'DMBL'!$A$6:$B$83"}</definedName>
    <definedName name="matb" localSheetId="34" hidden="1">{"'DMBL'!$A$1:$N$83","'DMBL'!$A$6:$B$83"}</definedName>
    <definedName name="matb" localSheetId="31" hidden="1">{"'DMBL'!$A$1:$N$83","'DMBL'!$A$6:$B$83"}</definedName>
    <definedName name="matb" hidden="1">{"'DMBL'!$A$1:$N$83","'DMBL'!$A$6:$B$83"}</definedName>
    <definedName name="matc" localSheetId="35" hidden="1">{"'DMBL'!$A$1:$N$83","'DMBL'!$A$6:$B$83"}</definedName>
    <definedName name="matc" localSheetId="37" hidden="1">{"'DMBL'!$A$1:$N$83","'DMBL'!$A$6:$B$83"}</definedName>
    <definedName name="matc" localSheetId="36" hidden="1">{"'DMBL'!$A$1:$N$83","'DMBL'!$A$6:$B$83"}</definedName>
    <definedName name="matc" localSheetId="33" hidden="1">{"'DMBL'!$A$1:$N$83","'DMBL'!$A$6:$B$83"}</definedName>
    <definedName name="matc" localSheetId="34" hidden="1">{"'DMBL'!$A$1:$N$83","'DMBL'!$A$6:$B$83"}</definedName>
    <definedName name="matc" localSheetId="31" hidden="1">{"'DMBL'!$A$1:$N$83","'DMBL'!$A$6:$B$83"}</definedName>
    <definedName name="matc" hidden="1">{"'DMBL'!$A$1:$N$83","'DMBL'!$A$6:$B$83"}</definedName>
    <definedName name="matcor">#REF!</definedName>
    <definedName name="MATE" localSheetId="31">#REF!</definedName>
    <definedName name="MATE">!#REF!</definedName>
    <definedName name="mater" localSheetId="31">#REF!</definedName>
    <definedName name="mater">!#REF!</definedName>
    <definedName name="Mater_">#REF!</definedName>
    <definedName name="mater1" localSheetId="31">#REF!</definedName>
    <definedName name="mater1">!#REF!</definedName>
    <definedName name="MATERIA">#REF!</definedName>
    <definedName name="Material" localSheetId="31">#REF!</definedName>
    <definedName name="Material">!#REF!</definedName>
    <definedName name="Material_2">#REF!</definedName>
    <definedName name="Materiales" localSheetId="31">#REF!</definedName>
    <definedName name="Materiales">!#REF!</definedName>
    <definedName name="Materiales_">#REF!</definedName>
    <definedName name="Materiales_Elec">#REF!</definedName>
    <definedName name="MATERIALES2" hidden="1">{#N/A,#N/A,FALSE,"1111A";#N/A,#N/A,FALSE,"1111B";#N/A,#N/A,FALSE,"1121";#N/A,#N/A,FALSE,"1131A";#N/A,#N/A,FALSE,"1131B";#N/A,#N/A,FALSE,"1231A";#N/A,#N/A,FALSE,"1231B";#N/A,#N/A,FALSE,"125";#N/A,#N/A,FALSE,"222";#N/A,#N/A,FALSE,"223"}</definedName>
    <definedName name="Materials" localSheetId="31">#REF!</definedName>
    <definedName name="Materials">!#REF!</definedName>
    <definedName name="materialsuelto">#REF!</definedName>
    <definedName name="MaterialToBeCrushed" localSheetId="31">#REF!</definedName>
    <definedName name="MaterialToBeCrushed">!#REF!</definedName>
    <definedName name="MaterialToBeScreened" localSheetId="31">#REF!</definedName>
    <definedName name="MaterialToBeScreened">!#REF!</definedName>
    <definedName name="MATF10">#REF!</definedName>
    <definedName name="MATF11">#REF!</definedName>
    <definedName name="MATF12">#REF!</definedName>
    <definedName name="MATF13">#REF!</definedName>
    <definedName name="MATF14">#REF!</definedName>
    <definedName name="MATF15">#REF!</definedName>
    <definedName name="MATF16">#REF!</definedName>
    <definedName name="MATF17">#REF!</definedName>
    <definedName name="MATF18">#REF!</definedName>
    <definedName name="MATF19">#REF!</definedName>
    <definedName name="MATF20">#REF!</definedName>
    <definedName name="MATF21">#REF!</definedName>
    <definedName name="MATF22">#REF!</definedName>
    <definedName name="MATF23">#REF!</definedName>
    <definedName name="MATF24">#REF!</definedName>
    <definedName name="MATF25">#REF!</definedName>
    <definedName name="MATF50">#REF!</definedName>
    <definedName name="MATF60">#REF!</definedName>
    <definedName name="MATF70">#REF!</definedName>
    <definedName name="MATF80">#REF!</definedName>
    <definedName name="MATF89">#REF!</definedName>
    <definedName name="MATF90">#REF!</definedName>
    <definedName name="MATG">#REF!</definedName>
    <definedName name="MATH_CHK_AFTER_ELEC">#REF!</definedName>
    <definedName name="MATH_CHK_BEFORE_ELEC">#REF!</definedName>
    <definedName name="MATH_CHK_BOX_ELEC">#REF!</definedName>
    <definedName name="MATH_CHK_DATE_ELEC">#REF!</definedName>
    <definedName name="MATH_CHK_DELTA_ELEC">#REF!</definedName>
    <definedName name="MATH_CHK_STAT_ELEC">#REF!</definedName>
    <definedName name="MATL">IF(VLOOKUP(#REF!,#REF!,5)*#REF!*#REF!=0,0,VLOOKUP(#REF!,#REF!,5)*#REF!*#REF!)</definedName>
    <definedName name="MATL_DISC_AG_COND">#REF!</definedName>
    <definedName name="MATL_DISC_DB">#REF!</definedName>
    <definedName name="MATL_DISC_EMB_COND">#REF!</definedName>
    <definedName name="MATL_DISC_MV">#REF!</definedName>
    <definedName name="MATL_DISC_OTHER">#REF!</definedName>
    <definedName name="MATL_DISC_TRAY">#REF!</definedName>
    <definedName name="MATL1">IF(VLOOKUP(#REF!,#REF!,5)*#REF!*#REF!=0,0,VLOOKUP(#REF!,#REF!,5)*#REF!*#REF!)</definedName>
    <definedName name="MatlofConst" localSheetId="31">#REF!</definedName>
    <definedName name="MatlofConst">!#REF!</definedName>
    <definedName name="MatlofConstHdr" localSheetId="31">#REF!</definedName>
    <definedName name="MatlofConstHdr">!#REF!</definedName>
    <definedName name="MATRIX">#REF!</definedName>
    <definedName name="matrix1">#REF!</definedName>
    <definedName name="MATRIXX">#REF!</definedName>
    <definedName name="MATRIXXX">#REF!</definedName>
    <definedName name="MATRIZ" localSheetId="31">#REF!</definedName>
    <definedName name="MATRIZ">!#REF!</definedName>
    <definedName name="MATRIZ_CONSTRUCCION_2">#REF!</definedName>
    <definedName name="matriz_filas">{"Tipo",0,"Auto","Auto","NNNNNNN"}</definedName>
    <definedName name="matriz_filass">{"Tipo",0,"Auto","Auto","NNNNNNN"}</definedName>
    <definedName name="MatrizCohesiva" localSheetId="31">#REF!</definedName>
    <definedName name="MatrizCohesiva">!#REF!</definedName>
    <definedName name="MATT">[1]PreciosRecursos!$E$23</definedName>
    <definedName name="MAVC" localSheetId="31">#REF!</definedName>
    <definedName name="MAVC">!#REF!</definedName>
    <definedName name="MAX" hidden="1">{#N/A,#N/A,FALSE,"P&amp;LZONE";#N/A,#N/A,FALSE,"P&amp;Lgreece";#N/A,#N/A,FALSE,"P&amp;Legypt";#N/A,#N/A,FALSE,"P&amp;Lbulgaria";#N/A,#N/A,FALSE,"P&amp;Lhungary";#N/A,#N/A,FALSE,"P&amp;Lpoland";#N/A,#N/A,FALSE,"P&amp;Lrussia";#N/A,#N/A,FALSE,"P&amp;Llithuania";#N/A,#N/A,FALSE,"P&amp;Lczech"}</definedName>
    <definedName name="MAX.">#REF!</definedName>
    <definedName name="Max_Mplu" localSheetId="31">#REF!</definedName>
    <definedName name="Max_Mplu">!#REF!</definedName>
    <definedName name="maxA">#REF!</definedName>
    <definedName name="maxB">#REF!</definedName>
    <definedName name="maxC">#REF!</definedName>
    <definedName name="MaximasLocalidades">#REF!</definedName>
    <definedName name="MáximasPuntos">#REF!</definedName>
    <definedName name="MAXIMO">#REF!</definedName>
    <definedName name="maxIterations" localSheetId="31">#REF!</definedName>
    <definedName name="maxIterations">!#REF!</definedName>
    <definedName name="maxmonth" localSheetId="31">OFFSET(#REF!,0,0,MATCH(#REF!,#REF!,0),1)</definedName>
    <definedName name="maxmonth">OFFSET(!#REF!,0,0,MATCH(!#REF!,!#REF!,0),1)</definedName>
    <definedName name="MAXofAllEFTs" localSheetId="31">#REF!</definedName>
    <definedName name="MAXofAllEFTs">!#REF!</definedName>
    <definedName name="Maxprod">#REF!</definedName>
    <definedName name="MAY" localSheetId="31">#REF!</definedName>
    <definedName name="MAY">!#REF!</definedName>
    <definedName name="May_1996">#REF!</definedName>
    <definedName name="MAYACT">#REF!</definedName>
    <definedName name="MAYANT">#REF!</definedName>
    <definedName name="MAYNVO">#REF!</definedName>
    <definedName name="mayo">#REF!</definedName>
    <definedName name="mayo_1" localSheetId="35" hidden="1">{#N/A,#N/A,FALSE,"Aging Summary";#N/A,#N/A,FALSE,"Ratio Analysis";#N/A,#N/A,FALSE,"Test 120 Day Accts";#N/A,#N/A,FALSE,"Tickmarks"}</definedName>
    <definedName name="mayo_1" localSheetId="37" hidden="1">{#N/A,#N/A,FALSE,"Aging Summary";#N/A,#N/A,FALSE,"Ratio Analysis";#N/A,#N/A,FALSE,"Test 120 Day Accts";#N/A,#N/A,FALSE,"Tickmarks"}</definedName>
    <definedName name="mayo_1" localSheetId="36" hidden="1">{#N/A,#N/A,FALSE,"Aging Summary";#N/A,#N/A,FALSE,"Ratio Analysis";#N/A,#N/A,FALSE,"Test 120 Day Accts";#N/A,#N/A,FALSE,"Tickmarks"}</definedName>
    <definedName name="mayo_1" localSheetId="33" hidden="1">{#N/A,#N/A,FALSE,"Aging Summary";#N/A,#N/A,FALSE,"Ratio Analysis";#N/A,#N/A,FALSE,"Test 120 Day Accts";#N/A,#N/A,FALSE,"Tickmarks"}</definedName>
    <definedName name="mayo_1" localSheetId="34" hidden="1">{#N/A,#N/A,FALSE,"Aging Summary";#N/A,#N/A,FALSE,"Ratio Analysis";#N/A,#N/A,FALSE,"Test 120 Day Accts";#N/A,#N/A,FALSE,"Tickmarks"}</definedName>
    <definedName name="mayo_1" localSheetId="31" hidden="1">{#N/A,#N/A,FALSE,"Aging Summary";#N/A,#N/A,FALSE,"Ratio Analysis";#N/A,#N/A,FALSE,"Test 120 Day Accts";#N/A,#N/A,FALSE,"Tickmarks"}</definedName>
    <definedName name="mayo_1" hidden="1">{#N/A,#N/A,FALSE,"Aging Summary";#N/A,#N/A,FALSE,"Ratio Analysis";#N/A,#N/A,FALSE,"Test 120 Day Accts";#N/A,#N/A,FALSE,"Tickmarks"}</definedName>
    <definedName name="MB" localSheetId="35" hidden="1">{#N/A,#N/A,FALSE,"PXP-TOTAL Modif";"vis2",#N/A,FALSE,"PXP-AÑO";"Vis1",#N/A,FALSE,"PXP-AÑO"}</definedName>
    <definedName name="MB" localSheetId="37" hidden="1">{#N/A,#N/A,FALSE,"PXP-TOTAL Modif";"vis2",#N/A,FALSE,"PXP-AÑO";"Vis1",#N/A,FALSE,"PXP-AÑO"}</definedName>
    <definedName name="MB" localSheetId="36" hidden="1">{#N/A,#N/A,FALSE,"PXP-TOTAL Modif";"vis2",#N/A,FALSE,"PXP-AÑO";"Vis1",#N/A,FALSE,"PXP-AÑO"}</definedName>
    <definedName name="MB" localSheetId="33" hidden="1">{#N/A,#N/A,FALSE,"PXP-TOTAL Modif";"vis2",#N/A,FALSE,"PXP-AÑO";"Vis1",#N/A,FALSE,"PXP-AÑO"}</definedName>
    <definedName name="MB" localSheetId="34" hidden="1">{#N/A,#N/A,FALSE,"PXP-TOTAL Modif";"vis2",#N/A,FALSE,"PXP-AÑO";"Vis1",#N/A,FALSE,"PXP-AÑO"}</definedName>
    <definedName name="MB" localSheetId="31" hidden="1">{#N/A,#N/A,FALSE,"PXP-TOTAL Modif";"vis2",#N/A,FALSE,"PXP-AÑO";"Vis1",#N/A,FALSE,"PXP-AÑO"}</definedName>
    <definedName name="MB" hidden="1">{#N/A,#N/A,FALSE,"PXP-TOTAL Modif";"vis2",#N/A,FALSE,"PXP-AÑO";"Vis1",#N/A,FALSE,"PXP-AÑO"}</definedName>
    <definedName name="MBKHJG" hidden="1">#REF!</definedName>
    <definedName name="mbnm"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C" localSheetId="35" hidden="1">{#N/A,#N/A,FALSE,"GERAL";#N/A,#N/A,FALSE,"012-96";#N/A,#N/A,FALSE,"018-96";#N/A,#N/A,FALSE,"027-96";#N/A,#N/A,FALSE,"059-96";#N/A,#N/A,FALSE,"076-96";#N/A,#N/A,FALSE,"019-97";#N/A,#N/A,FALSE,"021-97";#N/A,#N/A,FALSE,"022-97";#N/A,#N/A,FALSE,"028-97"}</definedName>
    <definedName name="MC" localSheetId="37" hidden="1">{#N/A,#N/A,FALSE,"GERAL";#N/A,#N/A,FALSE,"012-96";#N/A,#N/A,FALSE,"018-96";#N/A,#N/A,FALSE,"027-96";#N/A,#N/A,FALSE,"059-96";#N/A,#N/A,FALSE,"076-96";#N/A,#N/A,FALSE,"019-97";#N/A,#N/A,FALSE,"021-97";#N/A,#N/A,FALSE,"022-97";#N/A,#N/A,FALSE,"028-97"}</definedName>
    <definedName name="MC" localSheetId="36" hidden="1">{#N/A,#N/A,FALSE,"GERAL";#N/A,#N/A,FALSE,"012-96";#N/A,#N/A,FALSE,"018-96";#N/A,#N/A,FALSE,"027-96";#N/A,#N/A,FALSE,"059-96";#N/A,#N/A,FALSE,"076-96";#N/A,#N/A,FALSE,"019-97";#N/A,#N/A,FALSE,"021-97";#N/A,#N/A,FALSE,"022-97";#N/A,#N/A,FALSE,"028-97"}</definedName>
    <definedName name="MC" localSheetId="33" hidden="1">{#N/A,#N/A,FALSE,"GERAL";#N/A,#N/A,FALSE,"012-96";#N/A,#N/A,FALSE,"018-96";#N/A,#N/A,FALSE,"027-96";#N/A,#N/A,FALSE,"059-96";#N/A,#N/A,FALSE,"076-96";#N/A,#N/A,FALSE,"019-97";#N/A,#N/A,FALSE,"021-97";#N/A,#N/A,FALSE,"022-97";#N/A,#N/A,FALSE,"028-97"}</definedName>
    <definedName name="MC" localSheetId="34" hidden="1">{#N/A,#N/A,FALSE,"GERAL";#N/A,#N/A,FALSE,"012-96";#N/A,#N/A,FALSE,"018-96";#N/A,#N/A,FALSE,"027-96";#N/A,#N/A,FALSE,"059-96";#N/A,#N/A,FALSE,"076-96";#N/A,#N/A,FALSE,"019-97";#N/A,#N/A,FALSE,"021-97";#N/A,#N/A,FALSE,"022-97";#N/A,#N/A,FALSE,"028-97"}</definedName>
    <definedName name="MC" localSheetId="31" hidden="1">{#N/A,#N/A,FALSE,"GERAL";#N/A,#N/A,FALSE,"012-96";#N/A,#N/A,FALSE,"018-96";#N/A,#N/A,FALSE,"027-96";#N/A,#N/A,FALSE,"059-96";#N/A,#N/A,FALSE,"076-96";#N/A,#N/A,FALSE,"019-97";#N/A,#N/A,FALSE,"021-97";#N/A,#N/A,FALSE,"022-97";#N/A,#N/A,FALSE,"028-97"}</definedName>
    <definedName name="MC" hidden="1">{#N/A,#N/A,FALSE,"GERAL";#N/A,#N/A,FALSE,"012-96";#N/A,#N/A,FALSE,"018-96";#N/A,#N/A,FALSE,"027-96";#N/A,#N/A,FALSE,"059-96";#N/A,#N/A,FALSE,"076-96";#N/A,#N/A,FALSE,"019-97";#N/A,#N/A,FALSE,"021-97";#N/A,#N/A,FALSE,"022-97";#N/A,#N/A,FALSE,"028-97"}</definedName>
    <definedName name="MC_" localSheetId="31">#REF!</definedName>
    <definedName name="MC_">!#REF!</definedName>
    <definedName name="MCASI">#REF!</definedName>
    <definedName name="MCG" localSheetId="35" hidden="1">{#N/A,#N/A,FALSE,"Total_OC015";#N/A,#N/A,FALSE,"ADMIN";#N/A,#N/A,FALSE,"PROCES";#N/A,#N/A,FALSE,"mecan";#N/A,#N/A,FALSE,"civil";#N/A,#N/A,FALSE,"CAÑER";#N/A,#N/A,FALSE,"ELEC";#N/A,#N/A,FALSE,"INSTR"}</definedName>
    <definedName name="MCG" localSheetId="37" hidden="1">{#N/A,#N/A,FALSE,"Total_OC015";#N/A,#N/A,FALSE,"ADMIN";#N/A,#N/A,FALSE,"PROCES";#N/A,#N/A,FALSE,"mecan";#N/A,#N/A,FALSE,"civil";#N/A,#N/A,FALSE,"CAÑER";#N/A,#N/A,FALSE,"ELEC";#N/A,#N/A,FALSE,"INSTR"}</definedName>
    <definedName name="MCG" localSheetId="36" hidden="1">{#N/A,#N/A,FALSE,"Total_OC015";#N/A,#N/A,FALSE,"ADMIN";#N/A,#N/A,FALSE,"PROCES";#N/A,#N/A,FALSE,"mecan";#N/A,#N/A,FALSE,"civil";#N/A,#N/A,FALSE,"CAÑER";#N/A,#N/A,FALSE,"ELEC";#N/A,#N/A,FALSE,"INSTR"}</definedName>
    <definedName name="MCG" localSheetId="33" hidden="1">{#N/A,#N/A,FALSE,"Total_OC015";#N/A,#N/A,FALSE,"ADMIN";#N/A,#N/A,FALSE,"PROCES";#N/A,#N/A,FALSE,"mecan";#N/A,#N/A,FALSE,"civil";#N/A,#N/A,FALSE,"CAÑER";#N/A,#N/A,FALSE,"ELEC";#N/A,#N/A,FALSE,"INSTR"}</definedName>
    <definedName name="MCG" localSheetId="34" hidden="1">{#N/A,#N/A,FALSE,"Total_OC015";#N/A,#N/A,FALSE,"ADMIN";#N/A,#N/A,FALSE,"PROCES";#N/A,#N/A,FALSE,"mecan";#N/A,#N/A,FALSE,"civil";#N/A,#N/A,FALSE,"CAÑER";#N/A,#N/A,FALSE,"ELEC";#N/A,#N/A,FALSE,"INSTR"}</definedName>
    <definedName name="MCG" localSheetId="31" hidden="1">{#N/A,#N/A,FALSE,"Total_OC015";#N/A,#N/A,FALSE,"ADMIN";#N/A,#N/A,FALSE,"PROCES";#N/A,#N/A,FALSE,"mecan";#N/A,#N/A,FALSE,"civil";#N/A,#N/A,FALSE,"CAÑER";#N/A,#N/A,FALSE,"ELEC";#N/A,#N/A,FALSE,"INSTR"}</definedName>
    <definedName name="MCG" hidden="1">{#N/A,#N/A,FALSE,"Total_OC015";#N/A,#N/A,FALSE,"ADMIN";#N/A,#N/A,FALSE,"PROCES";#N/A,#N/A,FALSE,"mecan";#N/A,#N/A,FALSE,"civil";#N/A,#N/A,FALSE,"CAÑER";#N/A,#N/A,FALSE,"ELEC";#N/A,#N/A,FALSE,"INSTR"}</definedName>
    <definedName name="MCM" localSheetId="35" hidden="1">{#N/A,#N/A,FALSE,"GERAL";#N/A,#N/A,FALSE,"012-96";#N/A,#N/A,FALSE,"018-96";#N/A,#N/A,FALSE,"027-96";#N/A,#N/A,FALSE,"059-96";#N/A,#N/A,FALSE,"076-96";#N/A,#N/A,FALSE,"019-97";#N/A,#N/A,FALSE,"021-97";#N/A,#N/A,FALSE,"022-97";#N/A,#N/A,FALSE,"028-97"}</definedName>
    <definedName name="MCM" localSheetId="37" hidden="1">{#N/A,#N/A,FALSE,"GERAL";#N/A,#N/A,FALSE,"012-96";#N/A,#N/A,FALSE,"018-96";#N/A,#N/A,FALSE,"027-96";#N/A,#N/A,FALSE,"059-96";#N/A,#N/A,FALSE,"076-96";#N/A,#N/A,FALSE,"019-97";#N/A,#N/A,FALSE,"021-97";#N/A,#N/A,FALSE,"022-97";#N/A,#N/A,FALSE,"028-97"}</definedName>
    <definedName name="MCM" localSheetId="36" hidden="1">{#N/A,#N/A,FALSE,"GERAL";#N/A,#N/A,FALSE,"012-96";#N/A,#N/A,FALSE,"018-96";#N/A,#N/A,FALSE,"027-96";#N/A,#N/A,FALSE,"059-96";#N/A,#N/A,FALSE,"076-96";#N/A,#N/A,FALSE,"019-97";#N/A,#N/A,FALSE,"021-97";#N/A,#N/A,FALSE,"022-97";#N/A,#N/A,FALSE,"028-97"}</definedName>
    <definedName name="MCM" localSheetId="33" hidden="1">{#N/A,#N/A,FALSE,"GERAL";#N/A,#N/A,FALSE,"012-96";#N/A,#N/A,FALSE,"018-96";#N/A,#N/A,FALSE,"027-96";#N/A,#N/A,FALSE,"059-96";#N/A,#N/A,FALSE,"076-96";#N/A,#N/A,FALSE,"019-97";#N/A,#N/A,FALSE,"021-97";#N/A,#N/A,FALSE,"022-97";#N/A,#N/A,FALSE,"028-97"}</definedName>
    <definedName name="MCM" localSheetId="34" hidden="1">{#N/A,#N/A,FALSE,"GERAL";#N/A,#N/A,FALSE,"012-96";#N/A,#N/A,FALSE,"018-96";#N/A,#N/A,FALSE,"027-96";#N/A,#N/A,FALSE,"059-96";#N/A,#N/A,FALSE,"076-96";#N/A,#N/A,FALSE,"019-97";#N/A,#N/A,FALSE,"021-97";#N/A,#N/A,FALSE,"022-97";#N/A,#N/A,FALSE,"028-97"}</definedName>
    <definedName name="MCM" localSheetId="31" hidden="1">{#N/A,#N/A,FALSE,"GERAL";#N/A,#N/A,FALSE,"012-96";#N/A,#N/A,FALSE,"018-96";#N/A,#N/A,FALSE,"027-96";#N/A,#N/A,FALSE,"059-96";#N/A,#N/A,FALSE,"076-96";#N/A,#N/A,FALSE,"019-97";#N/A,#N/A,FALSE,"021-97";#N/A,#N/A,FALSE,"022-97";#N/A,#N/A,FALSE,"028-97"}</definedName>
    <definedName name="MCM" hidden="1">{#N/A,#N/A,FALSE,"GERAL";#N/A,#N/A,FALSE,"012-96";#N/A,#N/A,FALSE,"018-96";#N/A,#N/A,FALSE,"027-96";#N/A,#N/A,FALSE,"059-96";#N/A,#N/A,FALSE,"076-96";#N/A,#N/A,FALSE,"019-97";#N/A,#N/A,FALSE,"021-97";#N/A,#N/A,FALSE,"022-97";#N/A,#N/A,FALSE,"028-97"}</definedName>
    <definedName name="MCMONTHLY">#REF!</definedName>
    <definedName name="MCom">#REF!</definedName>
    <definedName name="mComponents" localSheetId="31">#REF!</definedName>
    <definedName name="mComponents">!#REF!</definedName>
    <definedName name="MComup">#REF!</definedName>
    <definedName name="mcr" localSheetId="35" hidden="1">{#N/A,#N/A,FALSE,"minas";#N/A,#N/A,FALSE,"Total_OC015";#N/A,#N/A,FALSE,"ADMIN";#N/A,#N/A,FALSE,"PROCES";#N/A,#N/A,FALSE,"civil";#N/A,#N/A,FALSE,"CAÑER";#N/A,#N/A,FALSE,"ELEC";#N/A,#N/A,FALSE,"INSTR";#N/A,#N/A,FALSE,"PDS";#N/A,#N/A,FALSE,"mecan"}</definedName>
    <definedName name="mcr" localSheetId="37" hidden="1">{#N/A,#N/A,FALSE,"minas";#N/A,#N/A,FALSE,"Total_OC015";#N/A,#N/A,FALSE,"ADMIN";#N/A,#N/A,FALSE,"PROCES";#N/A,#N/A,FALSE,"civil";#N/A,#N/A,FALSE,"CAÑER";#N/A,#N/A,FALSE,"ELEC";#N/A,#N/A,FALSE,"INSTR";#N/A,#N/A,FALSE,"PDS";#N/A,#N/A,FALSE,"mecan"}</definedName>
    <definedName name="mcr" localSheetId="36" hidden="1">{#N/A,#N/A,FALSE,"minas";#N/A,#N/A,FALSE,"Total_OC015";#N/A,#N/A,FALSE,"ADMIN";#N/A,#N/A,FALSE,"PROCES";#N/A,#N/A,FALSE,"civil";#N/A,#N/A,FALSE,"CAÑER";#N/A,#N/A,FALSE,"ELEC";#N/A,#N/A,FALSE,"INSTR";#N/A,#N/A,FALSE,"PDS";#N/A,#N/A,FALSE,"mecan"}</definedName>
    <definedName name="mcr" localSheetId="33" hidden="1">{#N/A,#N/A,FALSE,"minas";#N/A,#N/A,FALSE,"Total_OC015";#N/A,#N/A,FALSE,"ADMIN";#N/A,#N/A,FALSE,"PROCES";#N/A,#N/A,FALSE,"civil";#N/A,#N/A,FALSE,"CAÑER";#N/A,#N/A,FALSE,"ELEC";#N/A,#N/A,FALSE,"INSTR";#N/A,#N/A,FALSE,"PDS";#N/A,#N/A,FALSE,"mecan"}</definedName>
    <definedName name="mcr" localSheetId="34" hidden="1">{#N/A,#N/A,FALSE,"minas";#N/A,#N/A,FALSE,"Total_OC015";#N/A,#N/A,FALSE,"ADMIN";#N/A,#N/A,FALSE,"PROCES";#N/A,#N/A,FALSE,"civil";#N/A,#N/A,FALSE,"CAÑER";#N/A,#N/A,FALSE,"ELEC";#N/A,#N/A,FALSE,"INSTR";#N/A,#N/A,FALSE,"PDS";#N/A,#N/A,FALSE,"mecan"}</definedName>
    <definedName name="mcr" localSheetId="31" hidden="1">{#N/A,#N/A,FALSE,"minas";#N/A,#N/A,FALSE,"Total_OC015";#N/A,#N/A,FALSE,"ADMIN";#N/A,#N/A,FALSE,"PROCES";#N/A,#N/A,FALSE,"civil";#N/A,#N/A,FALSE,"CAÑER";#N/A,#N/A,FALSE,"ELEC";#N/A,#N/A,FALSE,"INSTR";#N/A,#N/A,FALSE,"PDS";#N/A,#N/A,FALSE,"mecan"}</definedName>
    <definedName name="mcr" hidden="1">{#N/A,#N/A,FALSE,"minas";#N/A,#N/A,FALSE,"Total_OC015";#N/A,#N/A,FALSE,"ADMIN";#N/A,#N/A,FALSE,"PROCES";#N/A,#N/A,FALSE,"civil";#N/A,#N/A,FALSE,"CAÑER";#N/A,#N/A,FALSE,"ELEC";#N/A,#N/A,FALSE,"INSTR";#N/A,#N/A,FALSE,"PDS";#N/A,#N/A,FALSE,"mecan"}</definedName>
    <definedName name="mctcalc" localSheetId="31">#REF!</definedName>
    <definedName name="mctcalc">!#REF!</definedName>
    <definedName name="MCYTD">#REF!</definedName>
    <definedName name="MDC">#REF!</definedName>
    <definedName name="MDDH">#REF!</definedName>
    <definedName name="MDIS">#REF!</definedName>
    <definedName name="MDIV">#REF!</definedName>
    <definedName name="mdkfmvfdv"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dkfmvfdv"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dkfmvfdv"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dkfmvfdv"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dkfmvfdv"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dkfmvfdv"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dkfmvfdv"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DM">#REF!</definedName>
    <definedName name="MDO" hidden="1">{#N/A,#N/A,FALSE,"ET-CAPA";#N/A,#N/A,FALSE,"ET-PAG1";#N/A,#N/A,FALSE,"ET-PAG2";#N/A,#N/A,FALSE,"ET-PAG3";#N/A,#N/A,FALSE,"ET-PAG4";#N/A,#N/A,FALSE,"ET-PAG5"}</definedName>
    <definedName name="mdthmyu" localSheetId="35" hidden="1">{#N/A,#N/A,FALSE,"ResDev"}</definedName>
    <definedName name="mdthmyu" localSheetId="37" hidden="1">{#N/A,#N/A,FALSE,"ResDev"}</definedName>
    <definedName name="mdthmyu" localSheetId="36" hidden="1">{#N/A,#N/A,FALSE,"ResDev"}</definedName>
    <definedName name="mdthmyu" localSheetId="33" hidden="1">{#N/A,#N/A,FALSE,"ResDev"}</definedName>
    <definedName name="mdthmyu" localSheetId="34" hidden="1">{#N/A,#N/A,FALSE,"ResDev"}</definedName>
    <definedName name="mdthmyu" localSheetId="31" hidden="1">{#N/A,#N/A,FALSE,"ResDev"}</definedName>
    <definedName name="mdthmyu" hidden="1">{#N/A,#N/A,FALSE,"ResDev"}</definedName>
    <definedName name="me"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_Salary">#REF!</definedName>
    <definedName name="Meact" localSheetId="31">#REF!</definedName>
    <definedName name="Meact">!#REF!</definedName>
    <definedName name="mec">#REF!</definedName>
    <definedName name="Mecanica" localSheetId="35" hidden="1">{"bechtel1",#N/A,TRUE,"BECHTEL";"bechtelhours",#N/A,TRUE,"BECHTEL";"bechtel$",#N/A,TRUE,"BECHTEL"}</definedName>
    <definedName name="Mecanica" localSheetId="37" hidden="1">{"bechtel1",#N/A,TRUE,"BECHTEL";"bechtelhours",#N/A,TRUE,"BECHTEL";"bechtel$",#N/A,TRUE,"BECHTEL"}</definedName>
    <definedName name="Mecanica" localSheetId="36" hidden="1">{"bechtel1",#N/A,TRUE,"BECHTEL";"bechtelhours",#N/A,TRUE,"BECHTEL";"bechtel$",#N/A,TRUE,"BECHTEL"}</definedName>
    <definedName name="Mecanica" localSheetId="33" hidden="1">{"bechtel1",#N/A,TRUE,"BECHTEL";"bechtelhours",#N/A,TRUE,"BECHTEL";"bechtel$",#N/A,TRUE,"BECHTEL"}</definedName>
    <definedName name="Mecanica" localSheetId="34" hidden="1">{"bechtel1",#N/A,TRUE,"BECHTEL";"bechtelhours",#N/A,TRUE,"BECHTEL";"bechtel$",#N/A,TRUE,"BECHTEL"}</definedName>
    <definedName name="Mecanica" localSheetId="31" hidden="1">{"bechtel1",#N/A,TRUE,"BECHTEL";"bechtelhours",#N/A,TRUE,"BECHTEL";"bechtel$",#N/A,TRUE,"BECHTEL"}</definedName>
    <definedName name="Mecanica" hidden="1">{"bechtel1",#N/A,TRUE,"BECHTEL";"bechtelhours",#N/A,TRUE,"BECHTEL";"bechtel$",#N/A,TRUE,"BECHTEL"}</definedName>
    <definedName name="Mech" localSheetId="35" hidden="1">{#N/A,#N/A,FALSE,"E-1";#N/A,#N/A,FALSE,"E-2";#N/A,#N/A,FALSE,"F-1";#N/A,#N/A,FALSE,"F-2";#N/A,#N/A,FALSE,"F-3";#N/A,#N/A,FALSE,"F-4";#N/A,#N/A,FALSE,"F-5";#N/A,#N/A,FALSE,"F-6";#N/A,#N/A,FALSE,"Matrix"}</definedName>
    <definedName name="Mech" localSheetId="37" hidden="1">{#N/A,#N/A,FALSE,"E-1";#N/A,#N/A,FALSE,"E-2";#N/A,#N/A,FALSE,"F-1";#N/A,#N/A,FALSE,"F-2";#N/A,#N/A,FALSE,"F-3";#N/A,#N/A,FALSE,"F-4";#N/A,#N/A,FALSE,"F-5";#N/A,#N/A,FALSE,"F-6";#N/A,#N/A,FALSE,"Matrix"}</definedName>
    <definedName name="Mech" localSheetId="36" hidden="1">{#N/A,#N/A,FALSE,"E-1";#N/A,#N/A,FALSE,"E-2";#N/A,#N/A,FALSE,"F-1";#N/A,#N/A,FALSE,"F-2";#N/A,#N/A,FALSE,"F-3";#N/A,#N/A,FALSE,"F-4";#N/A,#N/A,FALSE,"F-5";#N/A,#N/A,FALSE,"F-6";#N/A,#N/A,FALSE,"Matrix"}</definedName>
    <definedName name="Mech" localSheetId="33" hidden="1">{#N/A,#N/A,FALSE,"E-1";#N/A,#N/A,FALSE,"E-2";#N/A,#N/A,FALSE,"F-1";#N/A,#N/A,FALSE,"F-2";#N/A,#N/A,FALSE,"F-3";#N/A,#N/A,FALSE,"F-4";#N/A,#N/A,FALSE,"F-5";#N/A,#N/A,FALSE,"F-6";#N/A,#N/A,FALSE,"Matrix"}</definedName>
    <definedName name="Mech" localSheetId="34" hidden="1">{#N/A,#N/A,FALSE,"E-1";#N/A,#N/A,FALSE,"E-2";#N/A,#N/A,FALSE,"F-1";#N/A,#N/A,FALSE,"F-2";#N/A,#N/A,FALSE,"F-3";#N/A,#N/A,FALSE,"F-4";#N/A,#N/A,FALSE,"F-5";#N/A,#N/A,FALSE,"F-6";#N/A,#N/A,FALSE,"Matrix"}</definedName>
    <definedName name="Mech" localSheetId="31" hidden="1">{#N/A,#N/A,FALSE,"E-1";#N/A,#N/A,FALSE,"E-2";#N/A,#N/A,FALSE,"F-1";#N/A,#N/A,FALSE,"F-2";#N/A,#N/A,FALSE,"F-3";#N/A,#N/A,FALSE,"F-4";#N/A,#N/A,FALSE,"F-5";#N/A,#N/A,FALSE,"F-6";#N/A,#N/A,FALSE,"Matrix"}</definedName>
    <definedName name="Mech" hidden="1">{#N/A,#N/A,FALSE,"E-1";#N/A,#N/A,FALSE,"E-2";#N/A,#N/A,FALSE,"F-1";#N/A,#N/A,FALSE,"F-2";#N/A,#N/A,FALSE,"F-3";#N/A,#N/A,FALSE,"F-4";#N/A,#N/A,FALSE,"F-5";#N/A,#N/A,FALSE,"F-6";#N/A,#N/A,FALSE,"Matrix"}</definedName>
    <definedName name="mech_inst_heavy">#REF!</definedName>
    <definedName name="mech_inst_light">#REF!</definedName>
    <definedName name="mech_inst_medium">#REF!</definedName>
    <definedName name="MECH_INSTR">#REF!</definedName>
    <definedName name="MECH30_CITY">#REF!</definedName>
    <definedName name="MECH30_ESC">#REF!</definedName>
    <definedName name="MECH30_OLD_CITY">#REF!</definedName>
    <definedName name="MECH30_OLD_ESC">#REF!</definedName>
    <definedName name="MECH30_OLD_PROD">#REF!</definedName>
    <definedName name="MECH30_OLD_WAGE">#REF!</definedName>
    <definedName name="MECH30_PROD">#REF!</definedName>
    <definedName name="MECH30_WAGE">#REF!</definedName>
    <definedName name="mechanical" localSheetId="31">#REF!</definedName>
    <definedName name="mechanical">!#REF!</definedName>
    <definedName name="MechaSeguridad">#REF!</definedName>
    <definedName name="MECHNOTES">#REF!</definedName>
    <definedName name="medA">#REF!</definedName>
    <definedName name="medB">#REF!</definedName>
    <definedName name="medC">#REF!</definedName>
    <definedName name="MEDEXP4.1" hidden="1">{#N/A,#N/A,FALSE,"ET-CAPA";#N/A,#N/A,FALSE,"ET-PAG1";#N/A,#N/A,FALSE,"ET-PAG2";#N/A,#N/A,FALSE,"ET-PAG3";#N/A,#N/A,FALSE,"ET-PAG4";#N/A,#N/A,FALSE,"ET-PAG5"}</definedName>
    <definedName name="MEDEXP44" hidden="1">{#N/A,#N/A,FALSE,"ET-CAPA";#N/A,#N/A,FALSE,"ET-PAG1";#N/A,#N/A,FALSE,"ET-PAG2";#N/A,#N/A,FALSE,"ET-PAG3";#N/A,#N/A,FALSE,"ET-PAG4";#N/A,#N/A,FALSE,"ET-PAG5"}</definedName>
    <definedName name="Media">#REF!</definedName>
    <definedName name="mediah_reposo_comida" localSheetId="31">#REF!</definedName>
    <definedName name="mediah_reposo_comida">!#REF!</definedName>
    <definedName name="Medio">#REF!</definedName>
    <definedName name="Medium_Steel_30_60kg_ml__installation">#REF!</definedName>
    <definedName name="Medium_Steel_30_60kg_ml__material">#REF!</definedName>
    <definedName name="Medprod">#REF!</definedName>
    <definedName name="mej">#REF!</definedName>
    <definedName name="MEJ.ADI.DER">#REF!</definedName>
    <definedName name="MEJ.ADIC">#REF!</definedName>
    <definedName name="MEJ.ADIC.COMPLETO">#REF!</definedName>
    <definedName name="MEJ.ADIC.IZQ">#REF!</definedName>
    <definedName name="MEJ.COMPLETO.CONTRAC">#REF!</definedName>
    <definedName name="MEJ.CONTRACTUAL">#REF!</definedName>
    <definedName name="MEJ.DER.CONTRAC.">#REF!</definedName>
    <definedName name="MEJ.IZQ.CONTRACT">#REF!</definedName>
    <definedName name="mejavance">#REF!</definedName>
    <definedName name="Mejoramiento_Camino">#REF!</definedName>
    <definedName name="mejrell">#REF!</definedName>
    <definedName name="mejrell1">#REF!</definedName>
    <definedName name="MEN">#REF!</definedName>
    <definedName name="MENOR" localSheetId="35" hidden="1">#REF!</definedName>
    <definedName name="MENOR" localSheetId="33" hidden="1">#REF!</definedName>
    <definedName name="MENOR" localSheetId="34" hidden="1">#REF!</definedName>
    <definedName name="MENOR" localSheetId="31" hidden="1">#REF!</definedName>
    <definedName name="MENOR" hidden="1">#REF!</definedName>
    <definedName name="MENORES" localSheetId="36" hidden="1">#REF!</definedName>
    <definedName name="MENORES" hidden="1">#REF!</definedName>
    <definedName name="Mensualdotación" localSheetId="35" hidden="1">{"Sin detalle",#N/A,FALSE,"Flujo (redondeado)"}</definedName>
    <definedName name="Mensualdotación" localSheetId="37" hidden="1">{"Sin detalle",#N/A,FALSE,"Flujo (redondeado)"}</definedName>
    <definedName name="Mensualdotación" localSheetId="36" hidden="1">{"Sin detalle",#N/A,FALSE,"Flujo (redondeado)"}</definedName>
    <definedName name="Mensualdotación" localSheetId="33" hidden="1">{"Sin detalle",#N/A,FALSE,"Flujo (redondeado)"}</definedName>
    <definedName name="Mensualdotación" localSheetId="34" hidden="1">{"Sin detalle",#N/A,FALSE,"Flujo (redondeado)"}</definedName>
    <definedName name="Mensualdotación" localSheetId="31" hidden="1">{"Sin detalle",#N/A,FALSE,"Flujo (redondeado)"}</definedName>
    <definedName name="Mensualdotación" hidden="1">{"Sin detalle",#N/A,FALSE,"Flujo (redondeado)"}</definedName>
    <definedName name="Menu" localSheetId="31">#REF!</definedName>
    <definedName name="Menu">!#REF!</definedName>
    <definedName name="MENU1" localSheetId="31">#REF!</definedName>
    <definedName name="MENU1">!#REF!</definedName>
    <definedName name="MENU2" localSheetId="31">#REF!</definedName>
    <definedName name="MENU2">!#REF!</definedName>
    <definedName name="MENU3" localSheetId="31">#REF!</definedName>
    <definedName name="MENU3">!#REF!</definedName>
    <definedName name="MENU4" localSheetId="31">#REF!</definedName>
    <definedName name="MENU4">!#REF!</definedName>
    <definedName name="MENU5" localSheetId="31">#REF!</definedName>
    <definedName name="MENU5">!#REF!</definedName>
    <definedName name="MENU6" localSheetId="31">#REF!</definedName>
    <definedName name="MENU6">!#REF!</definedName>
    <definedName name="MENUI">#REF!</definedName>
    <definedName name="MenusNeedUpdate" hidden="1">TRUE</definedName>
    <definedName name="mep" localSheetId="31">#REF!</definedName>
    <definedName name="mep">!#REF!</definedName>
    <definedName name="Mepas" localSheetId="31">#REF!</definedName>
    <definedName name="Mepas">!#REF!</definedName>
    <definedName name="MEQ" localSheetId="31">#REF!</definedName>
    <definedName name="MEQ">!#REF!</definedName>
    <definedName name="MEQX" localSheetId="31">#REF!</definedName>
    <definedName name="MEQX">!#REF!</definedName>
    <definedName name="MereGreen" localSheetId="35" hidden="1">{#N/A,#N/A,FALSE,"Extension Title";#N/A,#N/A,FALSE,"Extensions Main";#N/A,#N/A,FALSE,"Christchurst";#N/A,#N/A,FALSE,"Larkfield Extension";#N/A,#N/A,FALSE,"Taunton";#N/A,#N/A,FALSE,"Farlington";#N/A,#N/A,FALSE,"Sidney Street";#N/A,#N/A,FALSE,"Tamworth";#N/A,#N/A,FALSE,"New Build Main"}</definedName>
    <definedName name="MereGreen" localSheetId="37" hidden="1">{#N/A,#N/A,FALSE,"Extension Title";#N/A,#N/A,FALSE,"Extensions Main";#N/A,#N/A,FALSE,"Christchurst";#N/A,#N/A,FALSE,"Larkfield Extension";#N/A,#N/A,FALSE,"Taunton";#N/A,#N/A,FALSE,"Farlington";#N/A,#N/A,FALSE,"Sidney Street";#N/A,#N/A,FALSE,"Tamworth";#N/A,#N/A,FALSE,"New Build Main"}</definedName>
    <definedName name="MereGreen" localSheetId="32" hidden="1">{#N/A,#N/A,FALSE,"Extension Title";#N/A,#N/A,FALSE,"Extensions Main";#N/A,#N/A,FALSE,"Christchurst";#N/A,#N/A,FALSE,"Larkfield Extension";#N/A,#N/A,FALSE,"Taunton";#N/A,#N/A,FALSE,"Farlington";#N/A,#N/A,FALSE,"Sidney Street";#N/A,#N/A,FALSE,"Tamworth";#N/A,#N/A,FALSE,"New Build Main"}</definedName>
    <definedName name="MereGreen" localSheetId="21" hidden="1">{#N/A,#N/A,FALSE,"Extension Title";#N/A,#N/A,FALSE,"Extensions Main";#N/A,#N/A,FALSE,"Christchurst";#N/A,#N/A,FALSE,"Larkfield Extension";#N/A,#N/A,FALSE,"Taunton";#N/A,#N/A,FALSE,"Farlington";#N/A,#N/A,FALSE,"Sidney Street";#N/A,#N/A,FALSE,"Tamworth";#N/A,#N/A,FALSE,"New Build Main"}</definedName>
    <definedName name="MereGreen" localSheetId="36" hidden="1">{#N/A,#N/A,FALSE,"Extension Title";#N/A,#N/A,FALSE,"Extensions Main";#N/A,#N/A,FALSE,"Christchurst";#N/A,#N/A,FALSE,"Larkfield Extension";#N/A,#N/A,FALSE,"Taunton";#N/A,#N/A,FALSE,"Farlington";#N/A,#N/A,FALSE,"Sidney Street";#N/A,#N/A,FALSE,"Tamworth";#N/A,#N/A,FALSE,"New Build Main"}</definedName>
    <definedName name="MereGreen" localSheetId="33" hidden="1">{#N/A,#N/A,FALSE,"Extension Title";#N/A,#N/A,FALSE,"Extensions Main";#N/A,#N/A,FALSE,"Christchurst";#N/A,#N/A,FALSE,"Larkfield Extension";#N/A,#N/A,FALSE,"Taunton";#N/A,#N/A,FALSE,"Farlington";#N/A,#N/A,FALSE,"Sidney Street";#N/A,#N/A,FALSE,"Tamworth";#N/A,#N/A,FALSE,"New Build Main"}</definedName>
    <definedName name="MereGreen" localSheetId="34" hidden="1">{#N/A,#N/A,FALSE,"Extension Title";#N/A,#N/A,FALSE,"Extensions Main";#N/A,#N/A,FALSE,"Christchurst";#N/A,#N/A,FALSE,"Larkfield Extension";#N/A,#N/A,FALSE,"Taunton";#N/A,#N/A,FALSE,"Farlington";#N/A,#N/A,FALSE,"Sidney Street";#N/A,#N/A,FALSE,"Tamworth";#N/A,#N/A,FALSE,"New Build Main"}</definedName>
    <definedName name="MereGreen" localSheetId="31" hidden="1">{#N/A,#N/A,FALSE,"Extension Title";#N/A,#N/A,FALSE,"Extensions Main";#N/A,#N/A,FALSE,"Christchurst";#N/A,#N/A,FALSE,"Larkfield Extension";#N/A,#N/A,FALSE,"Taunton";#N/A,#N/A,FALSE,"Farlington";#N/A,#N/A,FALSE,"Sidney Street";#N/A,#N/A,FALSE,"Tamworth";#N/A,#N/A,FALSE,"New Build Main"}</definedName>
    <definedName name="MereGreen" hidden="1">{#N/A,#N/A,FALSE,"Extension Title";#N/A,#N/A,FALSE,"Extensions Main";#N/A,#N/A,FALSE,"Christchurst";#N/A,#N/A,FALSE,"Larkfield Extension";#N/A,#N/A,FALSE,"Taunton";#N/A,#N/A,FALSE,"Farlington";#N/A,#N/A,FALSE,"Sidney Street";#N/A,#N/A,FALSE,"Tamworth";#N/A,#N/A,FALSE,"New Build Main"}</definedName>
    <definedName name="Mes" localSheetId="31">#REF!</definedName>
    <definedName name="Mes">!#REF!</definedName>
    <definedName name="MES_1" hidden="1">#REF!</definedName>
    <definedName name="MES_2" localSheetId="31">#REF!</definedName>
    <definedName name="MES_2">!#REF!</definedName>
    <definedName name="MES_3" localSheetId="31">#REF!</definedName>
    <definedName name="MES_3">!#REF!</definedName>
    <definedName name="MES_4" localSheetId="31">#REF!</definedName>
    <definedName name="MES_4">!#REF!</definedName>
    <definedName name="MES_5" localSheetId="31">#REF!</definedName>
    <definedName name="MES_5">!#REF!</definedName>
    <definedName name="MES_6" localSheetId="31">#REF!</definedName>
    <definedName name="MES_6">!#REF!</definedName>
    <definedName name="MES_7" localSheetId="31">#REF!</definedName>
    <definedName name="MES_7">!#REF!</definedName>
    <definedName name="MES_8" localSheetId="31">#REF!</definedName>
    <definedName name="MES_8">!#REF!</definedName>
    <definedName name="MES_9" localSheetId="31">#REF!</definedName>
    <definedName name="MES_9">!#REF!</definedName>
    <definedName name="Mesanalisis" localSheetId="31">#REF!</definedName>
    <definedName name="Mesanalisis">!#REF!</definedName>
    <definedName name="MESd" hidden="1">#REF!</definedName>
    <definedName name="Mesdeanalisis" localSheetId="31">#REF!</definedName>
    <definedName name="Mesdeanalisis">!#REF!</definedName>
    <definedName name="meses" localSheetId="31">#REF!</definedName>
    <definedName name="meses">!#REF!</definedName>
    <definedName name="MESES_2010" localSheetId="31">#REF!</definedName>
    <definedName name="MESES_2010">!#REF!</definedName>
    <definedName name="MESES2010" localSheetId="31">#REF!</definedName>
    <definedName name="MESES2010">!#REF!</definedName>
    <definedName name="MESESOBRA" localSheetId="31">#REF!</definedName>
    <definedName name="MESESOBRA">!#REF!</definedName>
    <definedName name="Mest._Z" localSheetId="31">#REF!</definedName>
    <definedName name="Mest._Z">!#REF!</definedName>
    <definedName name="mestot">#REF!</definedName>
    <definedName name="MESTRE" localSheetId="35" hidden="1">{#N/A,#N/A,FALSE,"GERAL";#N/A,#N/A,FALSE,"012-96";#N/A,#N/A,FALSE,"018-96";#N/A,#N/A,FALSE,"027-96";#N/A,#N/A,FALSE,"059-96";#N/A,#N/A,FALSE,"076-96";#N/A,#N/A,FALSE,"019-97";#N/A,#N/A,FALSE,"021-97";#N/A,#N/A,FALSE,"022-97";#N/A,#N/A,FALSE,"028-97"}</definedName>
    <definedName name="MESTRE" localSheetId="37" hidden="1">{#N/A,#N/A,FALSE,"GERAL";#N/A,#N/A,FALSE,"012-96";#N/A,#N/A,FALSE,"018-96";#N/A,#N/A,FALSE,"027-96";#N/A,#N/A,FALSE,"059-96";#N/A,#N/A,FALSE,"076-96";#N/A,#N/A,FALSE,"019-97";#N/A,#N/A,FALSE,"021-97";#N/A,#N/A,FALSE,"022-97";#N/A,#N/A,FALSE,"028-97"}</definedName>
    <definedName name="MESTRE" localSheetId="36" hidden="1">{#N/A,#N/A,FALSE,"GERAL";#N/A,#N/A,FALSE,"012-96";#N/A,#N/A,FALSE,"018-96";#N/A,#N/A,FALSE,"027-96";#N/A,#N/A,FALSE,"059-96";#N/A,#N/A,FALSE,"076-96";#N/A,#N/A,FALSE,"019-97";#N/A,#N/A,FALSE,"021-97";#N/A,#N/A,FALSE,"022-97";#N/A,#N/A,FALSE,"028-97"}</definedName>
    <definedName name="MESTRE" localSheetId="33" hidden="1">{#N/A,#N/A,FALSE,"GERAL";#N/A,#N/A,FALSE,"012-96";#N/A,#N/A,FALSE,"018-96";#N/A,#N/A,FALSE,"027-96";#N/A,#N/A,FALSE,"059-96";#N/A,#N/A,FALSE,"076-96";#N/A,#N/A,FALSE,"019-97";#N/A,#N/A,FALSE,"021-97";#N/A,#N/A,FALSE,"022-97";#N/A,#N/A,FALSE,"028-97"}</definedName>
    <definedName name="MESTRE" localSheetId="34" hidden="1">{#N/A,#N/A,FALSE,"GERAL";#N/A,#N/A,FALSE,"012-96";#N/A,#N/A,FALSE,"018-96";#N/A,#N/A,FALSE,"027-96";#N/A,#N/A,FALSE,"059-96";#N/A,#N/A,FALSE,"076-96";#N/A,#N/A,FALSE,"019-97";#N/A,#N/A,FALSE,"021-97";#N/A,#N/A,FALSE,"022-97";#N/A,#N/A,FALSE,"028-97"}</definedName>
    <definedName name="MESTRE" localSheetId="31" hidden="1">{#N/A,#N/A,FALSE,"GERAL";#N/A,#N/A,FALSE,"012-96";#N/A,#N/A,FALSE,"018-96";#N/A,#N/A,FALSE,"027-96";#N/A,#N/A,FALSE,"059-96";#N/A,#N/A,FALSE,"076-96";#N/A,#N/A,FALSE,"019-97";#N/A,#N/A,FALSE,"021-97";#N/A,#N/A,FALSE,"022-97";#N/A,#N/A,FALSE,"028-97"}</definedName>
    <definedName name="MESTRE" hidden="1">{#N/A,#N/A,FALSE,"GERAL";#N/A,#N/A,FALSE,"012-96";#N/A,#N/A,FALSE,"018-96";#N/A,#N/A,FALSE,"027-96";#N/A,#N/A,FALSE,"059-96";#N/A,#N/A,FALSE,"076-96";#N/A,#N/A,FALSE,"019-97";#N/A,#N/A,FALSE,"021-97";#N/A,#N/A,FALSE,"022-97";#N/A,#N/A,FALSE,"028-97"}</definedName>
    <definedName name="MET">#REF!</definedName>
    <definedName name="Met_planos_Final_parcial" localSheetId="35" hidden="1">{#N/A,#N/A,TRUE,"1842CWN0"}</definedName>
    <definedName name="Met_planos_Final_parcial" localSheetId="37" hidden="1">{#N/A,#N/A,TRUE,"1842CWN0"}</definedName>
    <definedName name="Met_planos_Final_parcial" localSheetId="36" hidden="1">{#N/A,#N/A,TRUE,"1842CWN0"}</definedName>
    <definedName name="Met_planos_Final_parcial" localSheetId="33" hidden="1">{#N/A,#N/A,TRUE,"1842CWN0"}</definedName>
    <definedName name="Met_planos_Final_parcial" localSheetId="34" hidden="1">{#N/A,#N/A,TRUE,"1842CWN0"}</definedName>
    <definedName name="Met_planos_Final_parcial" localSheetId="31" hidden="1">{#N/A,#N/A,TRUE,"1842CWN0"}</definedName>
    <definedName name="Met_planos_Final_parcial" hidden="1">{#N/A,#N/A,TRUE,"1842CWN0"}</definedName>
    <definedName name="Metal_work" localSheetId="31">#REF!</definedName>
    <definedName name="Metal_work">!#REF!</definedName>
    <definedName name="Metrado" localSheetId="31">#REF!</definedName>
    <definedName name="Metrado">!#REF!</definedName>
    <definedName name="METRADO_BASE" localSheetId="31">#REF!</definedName>
    <definedName name="METRADO_BASE">!#REF!</definedName>
    <definedName name="METRADO01">#REF!</definedName>
    <definedName name="METRADO02">#REF!</definedName>
    <definedName name="METRADO03">#REF!</definedName>
    <definedName name="METRADO04">#REF!</definedName>
    <definedName name="METRADO420">#REF!</definedName>
    <definedName name="METRADO4200">#REF!</definedName>
    <definedName name="METRADO430">#REF!</definedName>
    <definedName name="METRADO440">#REF!</definedName>
    <definedName name="METRADOS" localSheetId="31">#REF!</definedName>
    <definedName name="METRADOS">!#REF!</definedName>
    <definedName name="Metros">#REF!</definedName>
    <definedName name="MEU">#REF!</definedName>
    <definedName name="MEXICO">#REF!</definedName>
    <definedName name="mezcladora">#REF!</definedName>
    <definedName name="MF" localSheetId="31">#REF!</definedName>
    <definedName name="MF">!#REF!</definedName>
    <definedName name="MF___0" localSheetId="31">#REF!</definedName>
    <definedName name="MF___0">!#REF!</definedName>
    <definedName name="MF___13" localSheetId="31">#REF!</definedName>
    <definedName name="MF___13">!#REF!</definedName>
    <definedName name="MF_ImportRangeEndTopicTable" hidden="1">0</definedName>
    <definedName name="MF_ImportRangeGroupedTopicHeaders" hidden="1">1</definedName>
    <definedName name="MF_ImportRangeKeys" hidden="1">"TV0_1,TV2_1,TV1_0,TV3_2,TV4_2,"</definedName>
    <definedName name="MF_ImportRangeKeysForMap" hidden="1">"TV0_1,TV2_1,TV1_0,TV3_2,TV4_2,"</definedName>
    <definedName name="MF_ImportRangeLinkTopicLabelsToCells" hidden="1">FALSE</definedName>
    <definedName name="MF_ImportRangeMapCollapseTo" hidden="1">0</definedName>
    <definedName name="MF_ImportRangeMapLocation" hidden="1">0</definedName>
    <definedName name="MF_ImportRangeMapName" hidden="1">"Midwest Power Generation"</definedName>
    <definedName name="MF_ImportRangePreFilterData" hidden="1">0</definedName>
    <definedName name="MF_ImportRangeShowCalculatedValues" hidden="1">1</definedName>
    <definedName name="MF_MarkerListIsResource_1" hidden="1">FALSE</definedName>
    <definedName name="MF_MarkerListIsResource_10" hidden="1">FALSE</definedName>
    <definedName name="MF_MarkerListIsResource_11" hidden="1">FALSE</definedName>
    <definedName name="MF_MarkerListIsResource_12" hidden="1">FALSE</definedName>
    <definedName name="MF_MarkerListIsResource_13" hidden="1">FALSE</definedName>
    <definedName name="MF_MarkerListIsResource_14" hidden="1">FALSE</definedName>
    <definedName name="MF_MarkerListIsResource_15" hidden="1">FALSE</definedName>
    <definedName name="MF_MarkerListIsResource_2" hidden="1">FALSE</definedName>
    <definedName name="MF_MarkerListIsResource_3" hidden="1">FALSE</definedName>
    <definedName name="MF_MarkerListIsResource_4" hidden="1">FALSE</definedName>
    <definedName name="MF_MarkerListIsResource_5" hidden="1">FALSE</definedName>
    <definedName name="MF_MarkerListIsResource_6" hidden="1">FALSE</definedName>
    <definedName name="MF_MarkerListIsResource_7" hidden="1">FALSE</definedName>
    <definedName name="MF_MarkerListIsResource_8" hidden="1">FALSE</definedName>
    <definedName name="MF_MarkerListIsResource_9" hidden="1">FALSE</definedName>
    <definedName name="MFCO_GAA">#REF!</definedName>
    <definedName name="MFrentes">#REF!</definedName>
    <definedName name="mgfdfdg" localSheetId="35" hidden="1">{"JAN",#N/A,FALSE,"January"}</definedName>
    <definedName name="mgfdfdg" localSheetId="37" hidden="1">{"JAN",#N/A,FALSE,"January"}</definedName>
    <definedName name="mgfdfdg" localSheetId="36" hidden="1">{"JAN",#N/A,FALSE,"January"}</definedName>
    <definedName name="mgfdfdg" localSheetId="33" hidden="1">{"JAN",#N/A,FALSE,"January"}</definedName>
    <definedName name="mgfdfdg" localSheetId="34" hidden="1">{"JAN",#N/A,FALSE,"January"}</definedName>
    <definedName name="mgfdfdg" localSheetId="31" hidden="1">{"JAN",#N/A,FALSE,"January"}</definedName>
    <definedName name="mgfdfdg" hidden="1">{"JAN",#N/A,FALSE,"January"}</definedName>
    <definedName name="MGG">#REF!</definedName>
    <definedName name="mghjt">#REF!</definedName>
    <definedName name="MH">#REF!</definedName>
    <definedName name="MH_HH">#REF!</definedName>
    <definedName name="MHR" localSheetId="31">#REF!</definedName>
    <definedName name="MHR">!#REF!</definedName>
    <definedName name="MHR22OS">#REF!</definedName>
    <definedName name="MHR22SK">#REF!</definedName>
    <definedName name="mhrs">#REF!</definedName>
    <definedName name="MHRS_CONDENSER">#REF!</definedName>
    <definedName name="MHRS_GTG">#REF!</definedName>
    <definedName name="MHRS_STG">#REF!</definedName>
    <definedName name="MI" localSheetId="31">#REF!</definedName>
    <definedName name="MI">!#REF!</definedName>
    <definedName name="MIAMI">#REF!</definedName>
    <definedName name="michael_2" localSheetId="35" hidden="1">{"'resumen REV 3'!$B$1:$Q$69"}</definedName>
    <definedName name="michael_2" localSheetId="37" hidden="1">{"'resumen REV 3'!$B$1:$Q$69"}</definedName>
    <definedName name="michael_2" localSheetId="36" hidden="1">{"'resumen REV 3'!$B$1:$Q$69"}</definedName>
    <definedName name="michael_2" localSheetId="33" hidden="1">{"'resumen REV 3'!$B$1:$Q$69"}</definedName>
    <definedName name="michael_2" localSheetId="34" hidden="1">{"'resumen REV 3'!$B$1:$Q$69"}</definedName>
    <definedName name="michael_2" localSheetId="31" hidden="1">{"'resumen REV 3'!$B$1:$Q$69"}</definedName>
    <definedName name="michael_2" hidden="1">{"'resumen REV 3'!$B$1:$Q$69"}</definedName>
    <definedName name="MIDMISC">#REF!</definedName>
    <definedName name="MIDPOINT">#REF!</definedName>
    <definedName name="miene" localSheetId="35" hidden="1">{#N/A,#N/A,FALSE,"masez (10)";#N/A,#N/A,FALSE,"masez (7)";#N/A,#N/A,FALSE,"masez (6)";#N/A,#N/A,FALSE,"masez (5)";#N/A,#N/A,FALSE,"masez (4)";#N/A,#N/A,FALSE,"masez (3)";#N/A,#N/A,FALSE,"masez (2)";#N/A,#N/A,FALSE,"GME";#N/A,#N/A,FALSE,"masez"}</definedName>
    <definedName name="miene" localSheetId="37" hidden="1">{#N/A,#N/A,FALSE,"masez (10)";#N/A,#N/A,FALSE,"masez (7)";#N/A,#N/A,FALSE,"masez (6)";#N/A,#N/A,FALSE,"masez (5)";#N/A,#N/A,FALSE,"masez (4)";#N/A,#N/A,FALSE,"masez (3)";#N/A,#N/A,FALSE,"masez (2)";#N/A,#N/A,FALSE,"GME";#N/A,#N/A,FALSE,"masez"}</definedName>
    <definedName name="miene" localSheetId="36" hidden="1">{#N/A,#N/A,FALSE,"masez (10)";#N/A,#N/A,FALSE,"masez (7)";#N/A,#N/A,FALSE,"masez (6)";#N/A,#N/A,FALSE,"masez (5)";#N/A,#N/A,FALSE,"masez (4)";#N/A,#N/A,FALSE,"masez (3)";#N/A,#N/A,FALSE,"masez (2)";#N/A,#N/A,FALSE,"GME";#N/A,#N/A,FALSE,"masez"}</definedName>
    <definedName name="miene" localSheetId="33" hidden="1">{#N/A,#N/A,FALSE,"masez (10)";#N/A,#N/A,FALSE,"masez (7)";#N/A,#N/A,FALSE,"masez (6)";#N/A,#N/A,FALSE,"masez (5)";#N/A,#N/A,FALSE,"masez (4)";#N/A,#N/A,FALSE,"masez (3)";#N/A,#N/A,FALSE,"masez (2)";#N/A,#N/A,FALSE,"GME";#N/A,#N/A,FALSE,"masez"}</definedName>
    <definedName name="miene" localSheetId="34" hidden="1">{#N/A,#N/A,FALSE,"masez (10)";#N/A,#N/A,FALSE,"masez (7)";#N/A,#N/A,FALSE,"masez (6)";#N/A,#N/A,FALSE,"masez (5)";#N/A,#N/A,FALSE,"masez (4)";#N/A,#N/A,FALSE,"masez (3)";#N/A,#N/A,FALSE,"masez (2)";#N/A,#N/A,FALSE,"GME";#N/A,#N/A,FALSE,"masez"}</definedName>
    <definedName name="miene" localSheetId="31" hidden="1">{#N/A,#N/A,FALSE,"masez (10)";#N/A,#N/A,FALSE,"masez (7)";#N/A,#N/A,FALSE,"masez (6)";#N/A,#N/A,FALSE,"masez (5)";#N/A,#N/A,FALSE,"masez (4)";#N/A,#N/A,FALSE,"masez (3)";#N/A,#N/A,FALSE,"masez (2)";#N/A,#N/A,FALSE,"GME";#N/A,#N/A,FALSE,"masez"}</definedName>
    <definedName name="miene" hidden="1">{#N/A,#N/A,FALSE,"masez (10)";#N/A,#N/A,FALSE,"masez (7)";#N/A,#N/A,FALSE,"masez (6)";#N/A,#N/A,FALSE,"masez (5)";#N/A,#N/A,FALSE,"masez (4)";#N/A,#N/A,FALSE,"masez (3)";#N/A,#N/A,FALSE,"masez (2)";#N/A,#N/A,FALSE,"GME";#N/A,#N/A,FALSE,"masez"}</definedName>
    <definedName name="miene_1" localSheetId="35" hidden="1">{#N/A,#N/A,FALSE,"masez (10)";#N/A,#N/A,FALSE,"masez (7)";#N/A,#N/A,FALSE,"masez (6)";#N/A,#N/A,FALSE,"masez (5)";#N/A,#N/A,FALSE,"masez (4)";#N/A,#N/A,FALSE,"masez (3)";#N/A,#N/A,FALSE,"masez (2)";#N/A,#N/A,FALSE,"GME";#N/A,#N/A,FALSE,"masez"}</definedName>
    <definedName name="miene_1" localSheetId="37" hidden="1">{#N/A,#N/A,FALSE,"masez (10)";#N/A,#N/A,FALSE,"masez (7)";#N/A,#N/A,FALSE,"masez (6)";#N/A,#N/A,FALSE,"masez (5)";#N/A,#N/A,FALSE,"masez (4)";#N/A,#N/A,FALSE,"masez (3)";#N/A,#N/A,FALSE,"masez (2)";#N/A,#N/A,FALSE,"GME";#N/A,#N/A,FALSE,"masez"}</definedName>
    <definedName name="miene_1" localSheetId="36" hidden="1">{#N/A,#N/A,FALSE,"masez (10)";#N/A,#N/A,FALSE,"masez (7)";#N/A,#N/A,FALSE,"masez (6)";#N/A,#N/A,FALSE,"masez (5)";#N/A,#N/A,FALSE,"masez (4)";#N/A,#N/A,FALSE,"masez (3)";#N/A,#N/A,FALSE,"masez (2)";#N/A,#N/A,FALSE,"GME";#N/A,#N/A,FALSE,"masez"}</definedName>
    <definedName name="miene_1" localSheetId="33" hidden="1">{#N/A,#N/A,FALSE,"masez (10)";#N/A,#N/A,FALSE,"masez (7)";#N/A,#N/A,FALSE,"masez (6)";#N/A,#N/A,FALSE,"masez (5)";#N/A,#N/A,FALSE,"masez (4)";#N/A,#N/A,FALSE,"masez (3)";#N/A,#N/A,FALSE,"masez (2)";#N/A,#N/A,FALSE,"GME";#N/A,#N/A,FALSE,"masez"}</definedName>
    <definedName name="miene_1" localSheetId="34" hidden="1">{#N/A,#N/A,FALSE,"masez (10)";#N/A,#N/A,FALSE,"masez (7)";#N/A,#N/A,FALSE,"masez (6)";#N/A,#N/A,FALSE,"masez (5)";#N/A,#N/A,FALSE,"masez (4)";#N/A,#N/A,FALSE,"masez (3)";#N/A,#N/A,FALSE,"masez (2)";#N/A,#N/A,FALSE,"GME";#N/A,#N/A,FALSE,"masez"}</definedName>
    <definedName name="miene_1" localSheetId="31" hidden="1">{#N/A,#N/A,FALSE,"masez (10)";#N/A,#N/A,FALSE,"masez (7)";#N/A,#N/A,FALSE,"masez (6)";#N/A,#N/A,FALSE,"masez (5)";#N/A,#N/A,FALSE,"masez (4)";#N/A,#N/A,FALSE,"masez (3)";#N/A,#N/A,FALSE,"masez (2)";#N/A,#N/A,FALSE,"GME";#N/A,#N/A,FALSE,"masez"}</definedName>
    <definedName name="miene_1" hidden="1">{#N/A,#N/A,FALSE,"masez (10)";#N/A,#N/A,FALSE,"masez (7)";#N/A,#N/A,FALSE,"masez (6)";#N/A,#N/A,FALSE,"masez (5)";#N/A,#N/A,FALSE,"masez (4)";#N/A,#N/A,FALSE,"masez (3)";#N/A,#N/A,FALSE,"masez (2)";#N/A,#N/A,FALSE,"GME";#N/A,#N/A,FALSE,"masez"}</definedName>
    <definedName name="MIENTRAS">#REF!</definedName>
    <definedName name="MIERCOLES" localSheetId="31">#REF!</definedName>
    <definedName name="MIERCOLES">!#REF!</definedName>
    <definedName name="mig" localSheetId="31">#REF!</definedName>
    <definedName name="mig">!#REF!</definedName>
    <definedName name="miguel"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miguel"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miguel"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miguel"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miguel"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miguel"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miguel"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mil" localSheetId="31">#REF!</definedName>
    <definedName name="mil">!#REF!</definedName>
    <definedName name="milan">#REF!</definedName>
    <definedName name="MILE" localSheetId="31">#REF!</definedName>
    <definedName name="MILE">!#REF!</definedName>
    <definedName name="MILES">#REF!</definedName>
    <definedName name="milestone" localSheetId="31">#REF!</definedName>
    <definedName name="milestone">!#REF!</definedName>
    <definedName name="Milestones" localSheetId="31">#REF!</definedName>
    <definedName name="Milestones">!#REF!</definedName>
    <definedName name="MILLING" localSheetId="31">#REF!</definedName>
    <definedName name="MILLING">!#REF!</definedName>
    <definedName name="MillingSens">#REF!</definedName>
    <definedName name="Mina" localSheetId="31">#REF!</definedName>
    <definedName name="Mina">!#REF!</definedName>
    <definedName name="MINADO_DE_LA_QUINTA_FASE_DEL_TAJO_ABIERTO_DE_LA_MINA_TINYAG" localSheetId="31">#REF!</definedName>
    <definedName name="MINADO_DE_LA_QUINTA_FASE_DEL_TAJO_ABIERTO_DE_LA_MINA_TINYAG">!#REF!</definedName>
    <definedName name="minB">#REF!</definedName>
    <definedName name="minC">#REF!</definedName>
    <definedName name="miner" localSheetId="35" hidden="1">{#N/A,#N/A,FALSE,"ET-CAPA";#N/A,#N/A,FALSE,"ET-PAG1";#N/A,#N/A,FALSE,"ET-PAG2";#N/A,#N/A,FALSE,"ET-PAG3";#N/A,#N/A,FALSE,"ET-PAG4";#N/A,#N/A,FALSE,"ET-PAG5"}</definedName>
    <definedName name="miner" localSheetId="37" hidden="1">{#N/A,#N/A,FALSE,"ET-CAPA";#N/A,#N/A,FALSE,"ET-PAG1";#N/A,#N/A,FALSE,"ET-PAG2";#N/A,#N/A,FALSE,"ET-PAG3";#N/A,#N/A,FALSE,"ET-PAG4";#N/A,#N/A,FALSE,"ET-PAG5"}</definedName>
    <definedName name="miner" localSheetId="36" hidden="1">{#N/A,#N/A,FALSE,"ET-CAPA";#N/A,#N/A,FALSE,"ET-PAG1";#N/A,#N/A,FALSE,"ET-PAG2";#N/A,#N/A,FALSE,"ET-PAG3";#N/A,#N/A,FALSE,"ET-PAG4";#N/A,#N/A,FALSE,"ET-PAG5"}</definedName>
    <definedName name="miner" localSheetId="33" hidden="1">{#N/A,#N/A,FALSE,"ET-CAPA";#N/A,#N/A,FALSE,"ET-PAG1";#N/A,#N/A,FALSE,"ET-PAG2";#N/A,#N/A,FALSE,"ET-PAG3";#N/A,#N/A,FALSE,"ET-PAG4";#N/A,#N/A,FALSE,"ET-PAG5"}</definedName>
    <definedName name="miner" localSheetId="34" hidden="1">{#N/A,#N/A,FALSE,"ET-CAPA";#N/A,#N/A,FALSE,"ET-PAG1";#N/A,#N/A,FALSE,"ET-PAG2";#N/A,#N/A,FALSE,"ET-PAG3";#N/A,#N/A,FALSE,"ET-PAG4";#N/A,#N/A,FALSE,"ET-PAG5"}</definedName>
    <definedName name="miner" localSheetId="31" hidden="1">{#N/A,#N/A,FALSE,"ET-CAPA";#N/A,#N/A,FALSE,"ET-PAG1";#N/A,#N/A,FALSE,"ET-PAG2";#N/A,#N/A,FALSE,"ET-PAG3";#N/A,#N/A,FALSE,"ET-PAG4";#N/A,#N/A,FALSE,"ET-PAG5"}</definedName>
    <definedName name="miner" hidden="1">{#N/A,#N/A,FALSE,"ET-CAPA";#N/A,#N/A,FALSE,"ET-PAG1";#N/A,#N/A,FALSE,"ET-PAG2";#N/A,#N/A,FALSE,"ET-PAG3";#N/A,#N/A,FALSE,"ET-PAG4";#N/A,#N/A,FALSE,"ET-PAG5"}</definedName>
    <definedName name="MINERIA" localSheetId="31">#REF!</definedName>
    <definedName name="MINERIA">!#REF!</definedName>
    <definedName name="mining" localSheetId="31">#REF!</definedName>
    <definedName name="mining">!#REF!</definedName>
    <definedName name="MiningAccounts" localSheetId="31">#REF!</definedName>
    <definedName name="MiningAccounts">!#REF!</definedName>
    <definedName name="MiningAccounts\" localSheetId="31">#REF!</definedName>
    <definedName name="MiningAccounts\">!#REF!</definedName>
    <definedName name="MiningCapex">#REF!</definedName>
    <definedName name="MiningCostDevData">#REF!</definedName>
    <definedName name="MiningFleetCapitalPrintRange">#REF!:#REF!</definedName>
    <definedName name="MiningFltDepn">#REF!</definedName>
    <definedName name="MiningPrintRange">#REF!:#REF!</definedName>
    <definedName name="MiningSens">#REF!</definedName>
    <definedName name="Minmetal" localSheetId="35" hidden="1">{#N/A,#N/A,FALSE,"PEND INC";#N/A,#N/A,FALSE,"PEND MINM"}</definedName>
    <definedName name="Minmetal" localSheetId="37" hidden="1">{#N/A,#N/A,FALSE,"PEND INC";#N/A,#N/A,FALSE,"PEND MINM"}</definedName>
    <definedName name="Minmetal" localSheetId="36" hidden="1">{#N/A,#N/A,FALSE,"PEND INC";#N/A,#N/A,FALSE,"PEND MINM"}</definedName>
    <definedName name="Minmetal" localSheetId="33" hidden="1">{#N/A,#N/A,FALSE,"PEND INC";#N/A,#N/A,FALSE,"PEND MINM"}</definedName>
    <definedName name="Minmetal" localSheetId="34" hidden="1">{#N/A,#N/A,FALSE,"PEND INC";#N/A,#N/A,FALSE,"PEND MINM"}</definedName>
    <definedName name="Minmetal" localSheetId="31" hidden="1">{#N/A,#N/A,FALSE,"PEND INC";#N/A,#N/A,FALSE,"PEND MINM"}</definedName>
    <definedName name="Minmetal" hidden="1">{#N/A,#N/A,FALSE,"PEND INC";#N/A,#N/A,FALSE,"PEND MINM"}</definedName>
    <definedName name="MINOR__BUILDING__WORKS" localSheetId="31">#REF!</definedName>
    <definedName name="MINOR__BUILDING__WORKS">!#REF!</definedName>
    <definedName name="Minproc">#REF!</definedName>
    <definedName name="Minprod">#REF!</definedName>
    <definedName name="minsupfact">#REF!</definedName>
    <definedName name="minuta_R5" localSheetId="35"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 localSheetId="37"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 localSheetId="36"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 localSheetId="3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 localSheetId="34"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 localSheetId="3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5" localSheetId="35" hidden="1">{#N/A,#N/A,FALSE,"Graficos"}</definedName>
    <definedName name="minuta5" localSheetId="37" hidden="1">{#N/A,#N/A,FALSE,"Graficos"}</definedName>
    <definedName name="minuta5" localSheetId="36" hidden="1">{#N/A,#N/A,FALSE,"Graficos"}</definedName>
    <definedName name="minuta5" localSheetId="33" hidden="1">{#N/A,#N/A,FALSE,"Graficos"}</definedName>
    <definedName name="minuta5" localSheetId="34" hidden="1">{#N/A,#N/A,FALSE,"Graficos"}</definedName>
    <definedName name="minuta5" localSheetId="31" hidden="1">{#N/A,#N/A,FALSE,"Graficos"}</definedName>
    <definedName name="minuta5" hidden="1">{#N/A,#N/A,FALSE,"Graficos"}</definedName>
    <definedName name="mio" localSheetId="35" hidden="1">{#N/A,#N/A,FALSE,"Aging Summary";#N/A,#N/A,FALSE,"Ratio Analysis";#N/A,#N/A,FALSE,"Test 120 Day Accts";#N/A,#N/A,FALSE,"Tickmarks"}</definedName>
    <definedName name="mio" localSheetId="37" hidden="1">{#N/A,#N/A,FALSE,"Aging Summary";#N/A,#N/A,FALSE,"Ratio Analysis";#N/A,#N/A,FALSE,"Test 120 Day Accts";#N/A,#N/A,FALSE,"Tickmarks"}</definedName>
    <definedName name="mio" localSheetId="36" hidden="1">{#N/A,#N/A,FALSE,"Aging Summary";#N/A,#N/A,FALSE,"Ratio Analysis";#N/A,#N/A,FALSE,"Test 120 Day Accts";#N/A,#N/A,FALSE,"Tickmarks"}</definedName>
    <definedName name="mio" localSheetId="33" hidden="1">{#N/A,#N/A,FALSE,"Aging Summary";#N/A,#N/A,FALSE,"Ratio Analysis";#N/A,#N/A,FALSE,"Test 120 Day Accts";#N/A,#N/A,FALSE,"Tickmarks"}</definedName>
    <definedName name="mio" localSheetId="34" hidden="1">{#N/A,#N/A,FALSE,"Aging Summary";#N/A,#N/A,FALSE,"Ratio Analysis";#N/A,#N/A,FALSE,"Test 120 Day Accts";#N/A,#N/A,FALSE,"Tickmarks"}</definedName>
    <definedName name="mio" localSheetId="31" hidden="1">{#N/A,#N/A,FALSE,"Aging Summary";#N/A,#N/A,FALSE,"Ratio Analysis";#N/A,#N/A,FALSE,"Test 120 Day Accts";#N/A,#N/A,FALSE,"Tickmarks"}</definedName>
    <definedName name="mio" hidden="1">{#N/A,#N/A,FALSE,"Aging Summary";#N/A,#N/A,FALSE,"Ratio Analysis";#N/A,#N/A,FALSE,"Test 120 Day Accts";#N/A,#N/A,FALSE,"Tickmarks"}</definedName>
    <definedName name="mio_1" localSheetId="35" hidden="1">{#N/A,#N/A,FALSE,"Aging Summary";#N/A,#N/A,FALSE,"Ratio Analysis";#N/A,#N/A,FALSE,"Test 120 Day Accts";#N/A,#N/A,FALSE,"Tickmarks"}</definedName>
    <definedName name="mio_1" localSheetId="37" hidden="1">{#N/A,#N/A,FALSE,"Aging Summary";#N/A,#N/A,FALSE,"Ratio Analysis";#N/A,#N/A,FALSE,"Test 120 Day Accts";#N/A,#N/A,FALSE,"Tickmarks"}</definedName>
    <definedName name="mio_1" localSheetId="36" hidden="1">{#N/A,#N/A,FALSE,"Aging Summary";#N/A,#N/A,FALSE,"Ratio Analysis";#N/A,#N/A,FALSE,"Test 120 Day Accts";#N/A,#N/A,FALSE,"Tickmarks"}</definedName>
    <definedName name="mio_1" localSheetId="33" hidden="1">{#N/A,#N/A,FALSE,"Aging Summary";#N/A,#N/A,FALSE,"Ratio Analysis";#N/A,#N/A,FALSE,"Test 120 Day Accts";#N/A,#N/A,FALSE,"Tickmarks"}</definedName>
    <definedName name="mio_1" localSheetId="34" hidden="1">{#N/A,#N/A,FALSE,"Aging Summary";#N/A,#N/A,FALSE,"Ratio Analysis";#N/A,#N/A,FALSE,"Test 120 Day Accts";#N/A,#N/A,FALSE,"Tickmarks"}</definedName>
    <definedName name="mio_1" localSheetId="31" hidden="1">{#N/A,#N/A,FALSE,"Aging Summary";#N/A,#N/A,FALSE,"Ratio Analysis";#N/A,#N/A,FALSE,"Test 120 Day Accts";#N/A,#N/A,FALSE,"Tickmarks"}</definedName>
    <definedName name="mio_1" hidden="1">{#N/A,#N/A,FALSE,"Aging Summary";#N/A,#N/A,FALSE,"Ratio Analysis";#N/A,#N/A,FALSE,"Test 120 Day Accts";#N/A,#N/A,FALSE,"Tickmarks"}</definedName>
    <definedName name="Misc">#REF!</definedName>
    <definedName name="Misc_CostInt_Range">#REF!</definedName>
    <definedName name="Misc_Steel_1">#REF!</definedName>
    <definedName name="MIsc_Steel_10">#REF!</definedName>
    <definedName name="Misc_Steel_100">#REF!</definedName>
    <definedName name="MIsc_Steel_20">#REF!</definedName>
    <definedName name="Misc_Steel_30">#REF!</definedName>
    <definedName name="MIsc_Steel_40">#REF!</definedName>
    <definedName name="Misc_Steel_50">#REF!</definedName>
    <definedName name="Misc_Steel_60">#REF!</definedName>
    <definedName name="MIsc_Steel_70">#REF!</definedName>
    <definedName name="Misc_Steel_80">#REF!</definedName>
    <definedName name="Misc_Steel_90">#REF!</definedName>
    <definedName name="Misc_T">#REF!</definedName>
    <definedName name="MIT">#REF!</definedName>
    <definedName name="MIXER">#REF!</definedName>
    <definedName name="mj" localSheetId="35" hidden="1">{#N/A,#N/A,TRUE,"1842CWN0"}</definedName>
    <definedName name="mj" localSheetId="37" hidden="1">{#N/A,#N/A,TRUE,"1842CWN0"}</definedName>
    <definedName name="mj" localSheetId="36" hidden="1">{#N/A,#N/A,TRUE,"1842CWN0"}</definedName>
    <definedName name="mj" localSheetId="33" hidden="1">{#N/A,#N/A,TRUE,"1842CWN0"}</definedName>
    <definedName name="mj" localSheetId="34" hidden="1">{#N/A,#N/A,TRUE,"1842CWN0"}</definedName>
    <definedName name="mj" localSheetId="31" hidden="1">{#N/A,#N/A,TRUE,"1842CWN0"}</definedName>
    <definedName name="mj" hidden="1">{#N/A,#N/A,TRUE,"1842CWN0"}</definedName>
    <definedName name="mjg" localSheetId="35" hidden="1">{#N/A,#N/A,TRUE,"259020CIPAug";#N/A,#N/A,TRUE,"259020CIPAug (2)"}</definedName>
    <definedName name="mjg" localSheetId="37" hidden="1">{#N/A,#N/A,TRUE,"259020CIPAug";#N/A,#N/A,TRUE,"259020CIPAug (2)"}</definedName>
    <definedName name="mjg" localSheetId="36" hidden="1">{#N/A,#N/A,TRUE,"259020CIPAug";#N/A,#N/A,TRUE,"259020CIPAug (2)"}</definedName>
    <definedName name="mjg" localSheetId="33" hidden="1">{#N/A,#N/A,TRUE,"259020CIPAug";#N/A,#N/A,TRUE,"259020CIPAug (2)"}</definedName>
    <definedName name="mjg" localSheetId="34" hidden="1">{#N/A,#N/A,TRUE,"259020CIPAug";#N/A,#N/A,TRUE,"259020CIPAug (2)"}</definedName>
    <definedName name="mjg" localSheetId="31" hidden="1">{#N/A,#N/A,TRUE,"259020CIPAug";#N/A,#N/A,TRUE,"259020CIPAug (2)"}</definedName>
    <definedName name="mjg" hidden="1">{#N/A,#N/A,TRUE,"259020CIPAug";#N/A,#N/A,TRUE,"259020CIPAug (2)"}</definedName>
    <definedName name="mjhkj" hidden="1">#REF!</definedName>
    <definedName name="mjhmym">#REF!</definedName>
    <definedName name="mjm">#REF!</definedName>
    <definedName name="mjtfcds" localSheetId="35" hidden="1">#REF!</definedName>
    <definedName name="mjtfcds" localSheetId="36" hidden="1">#REF!</definedName>
    <definedName name="mjtfcds" localSheetId="33" hidden="1">#REF!</definedName>
    <definedName name="mjtfcds" localSheetId="34" hidden="1">#REF!</definedName>
    <definedName name="mjtfcds" localSheetId="31" hidden="1">#REF!</definedName>
    <definedName name="mjtfcds" hidden="1">#REF!</definedName>
    <definedName name="mjy" localSheetId="35" hidden="1">{#N/A,#N/A,FALSE,"Matrix";#N/A,#N/A,FALSE,"Executive";#N/A,#N/A,FALSE,"Summary"}</definedName>
    <definedName name="mjy" localSheetId="37" hidden="1">{#N/A,#N/A,FALSE,"Matrix";#N/A,#N/A,FALSE,"Executive";#N/A,#N/A,FALSE,"Summary"}</definedName>
    <definedName name="mjy" localSheetId="36" hidden="1">{#N/A,#N/A,FALSE,"Matrix";#N/A,#N/A,FALSE,"Executive";#N/A,#N/A,FALSE,"Summary"}</definedName>
    <definedName name="mjy" localSheetId="33" hidden="1">{#N/A,#N/A,FALSE,"Matrix";#N/A,#N/A,FALSE,"Executive";#N/A,#N/A,FALSE,"Summary"}</definedName>
    <definedName name="mjy" localSheetId="34" hidden="1">{#N/A,#N/A,FALSE,"Matrix";#N/A,#N/A,FALSE,"Executive";#N/A,#N/A,FALSE,"Summary"}</definedName>
    <definedName name="mjy" localSheetId="31" hidden="1">{#N/A,#N/A,FALSE,"Matrix";#N/A,#N/A,FALSE,"Executive";#N/A,#N/A,FALSE,"Summary"}</definedName>
    <definedName name="mjy" hidden="1">{#N/A,#N/A,FALSE,"Matrix";#N/A,#N/A,FALSE,"Executive";#N/A,#N/A,FALSE,"Summary"}</definedName>
    <definedName name="MK">#REF!</definedName>
    <definedName name="MkCom">#REF!</definedName>
    <definedName name="mkiuy" localSheetId="35" hidden="1">{#N/A,#N/A,FALSE,"Total_OC015";#N/A,#N/A,FALSE,"ADMIN";#N/A,#N/A,FALSE,"PROCES";#N/A,#N/A,FALSE,"mecan";#N/A,#N/A,FALSE,"civil";#N/A,#N/A,FALSE,"CAÑER";#N/A,#N/A,FALSE,"ELEC";#N/A,#N/A,FALSE,"INSTR"}</definedName>
    <definedName name="mkiuy" localSheetId="37" hidden="1">{#N/A,#N/A,FALSE,"Total_OC015";#N/A,#N/A,FALSE,"ADMIN";#N/A,#N/A,FALSE,"PROCES";#N/A,#N/A,FALSE,"mecan";#N/A,#N/A,FALSE,"civil";#N/A,#N/A,FALSE,"CAÑER";#N/A,#N/A,FALSE,"ELEC";#N/A,#N/A,FALSE,"INSTR"}</definedName>
    <definedName name="mkiuy" localSheetId="36" hidden="1">{#N/A,#N/A,FALSE,"Total_OC015";#N/A,#N/A,FALSE,"ADMIN";#N/A,#N/A,FALSE,"PROCES";#N/A,#N/A,FALSE,"mecan";#N/A,#N/A,FALSE,"civil";#N/A,#N/A,FALSE,"CAÑER";#N/A,#N/A,FALSE,"ELEC";#N/A,#N/A,FALSE,"INSTR"}</definedName>
    <definedName name="mkiuy" localSheetId="33" hidden="1">{#N/A,#N/A,FALSE,"Total_OC015";#N/A,#N/A,FALSE,"ADMIN";#N/A,#N/A,FALSE,"PROCES";#N/A,#N/A,FALSE,"mecan";#N/A,#N/A,FALSE,"civil";#N/A,#N/A,FALSE,"CAÑER";#N/A,#N/A,FALSE,"ELEC";#N/A,#N/A,FALSE,"INSTR"}</definedName>
    <definedName name="mkiuy" localSheetId="34" hidden="1">{#N/A,#N/A,FALSE,"Total_OC015";#N/A,#N/A,FALSE,"ADMIN";#N/A,#N/A,FALSE,"PROCES";#N/A,#N/A,FALSE,"mecan";#N/A,#N/A,FALSE,"civil";#N/A,#N/A,FALSE,"CAÑER";#N/A,#N/A,FALSE,"ELEC";#N/A,#N/A,FALSE,"INSTR"}</definedName>
    <definedName name="mkiuy" localSheetId="31" hidden="1">{#N/A,#N/A,FALSE,"Total_OC015";#N/A,#N/A,FALSE,"ADMIN";#N/A,#N/A,FALSE,"PROCES";#N/A,#N/A,FALSE,"mecan";#N/A,#N/A,FALSE,"civil";#N/A,#N/A,FALSE,"CAÑER";#N/A,#N/A,FALSE,"ELEC";#N/A,#N/A,FALSE,"INSTR"}</definedName>
    <definedName name="mkiuy" hidden="1">{#N/A,#N/A,FALSE,"Total_OC015";#N/A,#N/A,FALSE,"ADMIN";#N/A,#N/A,FALSE,"PROCES";#N/A,#N/A,FALSE,"mecan";#N/A,#N/A,FALSE,"civil";#N/A,#N/A,FALSE,"CAÑER";#N/A,#N/A,FALSE,"ELEC";#N/A,#N/A,FALSE,"INSTR"}</definedName>
    <definedName name="mkiuyt" localSheetId="35" hidden="1">{#N/A,#N/A,FALSE,"Total_OC015";#N/A,#N/A,FALSE,"ADMIN";#N/A,#N/A,FALSE,"PROCES";#N/A,#N/A,FALSE,"mecan";#N/A,#N/A,FALSE,"civil";#N/A,#N/A,FALSE,"CAÑER";#N/A,#N/A,FALSE,"ELEC";#N/A,#N/A,FALSE,"INSTR"}</definedName>
    <definedName name="mkiuyt" localSheetId="37" hidden="1">{#N/A,#N/A,FALSE,"Total_OC015";#N/A,#N/A,FALSE,"ADMIN";#N/A,#N/A,FALSE,"PROCES";#N/A,#N/A,FALSE,"mecan";#N/A,#N/A,FALSE,"civil";#N/A,#N/A,FALSE,"CAÑER";#N/A,#N/A,FALSE,"ELEC";#N/A,#N/A,FALSE,"INSTR"}</definedName>
    <definedName name="mkiuyt" localSheetId="36" hidden="1">{#N/A,#N/A,FALSE,"Total_OC015";#N/A,#N/A,FALSE,"ADMIN";#N/A,#N/A,FALSE,"PROCES";#N/A,#N/A,FALSE,"mecan";#N/A,#N/A,FALSE,"civil";#N/A,#N/A,FALSE,"CAÑER";#N/A,#N/A,FALSE,"ELEC";#N/A,#N/A,FALSE,"INSTR"}</definedName>
    <definedName name="mkiuyt" localSheetId="33" hidden="1">{#N/A,#N/A,FALSE,"Total_OC015";#N/A,#N/A,FALSE,"ADMIN";#N/A,#N/A,FALSE,"PROCES";#N/A,#N/A,FALSE,"mecan";#N/A,#N/A,FALSE,"civil";#N/A,#N/A,FALSE,"CAÑER";#N/A,#N/A,FALSE,"ELEC";#N/A,#N/A,FALSE,"INSTR"}</definedName>
    <definedName name="mkiuyt" localSheetId="34" hidden="1">{#N/A,#N/A,FALSE,"Total_OC015";#N/A,#N/A,FALSE,"ADMIN";#N/A,#N/A,FALSE,"PROCES";#N/A,#N/A,FALSE,"mecan";#N/A,#N/A,FALSE,"civil";#N/A,#N/A,FALSE,"CAÑER";#N/A,#N/A,FALSE,"ELEC";#N/A,#N/A,FALSE,"INSTR"}</definedName>
    <definedName name="mkiuyt" localSheetId="31" hidden="1">{#N/A,#N/A,FALSE,"Total_OC015";#N/A,#N/A,FALSE,"ADMIN";#N/A,#N/A,FALSE,"PROCES";#N/A,#N/A,FALSE,"mecan";#N/A,#N/A,FALSE,"civil";#N/A,#N/A,FALSE,"CAÑER";#N/A,#N/A,FALSE,"ELEC";#N/A,#N/A,FALSE,"INSTR"}</definedName>
    <definedName name="mkiuyt" hidden="1">{#N/A,#N/A,FALSE,"Total_OC015";#N/A,#N/A,FALSE,"ADMIN";#N/A,#N/A,FALSE,"PROCES";#N/A,#N/A,FALSE,"mecan";#N/A,#N/A,FALSE,"civil";#N/A,#N/A,FALSE,"CAÑER";#N/A,#N/A,FALSE,"ELEC";#N/A,#N/A,FALSE,"INSTR"}</definedName>
    <definedName name="mklkl" localSheetId="35" hidden="1">{#N/A,#N/A,FALSE,"Aging Summary";#N/A,#N/A,FALSE,"Ratio Analysis";#N/A,#N/A,FALSE,"Test 120 Day Accts";#N/A,#N/A,FALSE,"Tickmarks"}</definedName>
    <definedName name="mklkl" localSheetId="37" hidden="1">{#N/A,#N/A,FALSE,"Aging Summary";#N/A,#N/A,FALSE,"Ratio Analysis";#N/A,#N/A,FALSE,"Test 120 Day Accts";#N/A,#N/A,FALSE,"Tickmarks"}</definedName>
    <definedName name="mklkl" localSheetId="36" hidden="1">{#N/A,#N/A,FALSE,"Aging Summary";#N/A,#N/A,FALSE,"Ratio Analysis";#N/A,#N/A,FALSE,"Test 120 Day Accts";#N/A,#N/A,FALSE,"Tickmarks"}</definedName>
    <definedName name="mklkl" localSheetId="33" hidden="1">{#N/A,#N/A,FALSE,"Aging Summary";#N/A,#N/A,FALSE,"Ratio Analysis";#N/A,#N/A,FALSE,"Test 120 Day Accts";#N/A,#N/A,FALSE,"Tickmarks"}</definedName>
    <definedName name="mklkl" localSheetId="34" hidden="1">{#N/A,#N/A,FALSE,"Aging Summary";#N/A,#N/A,FALSE,"Ratio Analysis";#N/A,#N/A,FALSE,"Test 120 Day Accts";#N/A,#N/A,FALSE,"Tickmarks"}</definedName>
    <definedName name="mklkl" localSheetId="31" hidden="1">{#N/A,#N/A,FALSE,"Aging Summary";#N/A,#N/A,FALSE,"Ratio Analysis";#N/A,#N/A,FALSE,"Test 120 Day Accts";#N/A,#N/A,FALSE,"Tickmarks"}</definedName>
    <definedName name="mklkl" hidden="1">{#N/A,#N/A,FALSE,"Aging Summary";#N/A,#N/A,FALSE,"Ratio Analysis";#N/A,#N/A,FALSE,"Test 120 Day Accts";#N/A,#N/A,FALSE,"Tickmarks"}</definedName>
    <definedName name="mklkl_1" localSheetId="35" hidden="1">{#N/A,#N/A,FALSE,"Aging Summary";#N/A,#N/A,FALSE,"Ratio Analysis";#N/A,#N/A,FALSE,"Test 120 Day Accts";#N/A,#N/A,FALSE,"Tickmarks"}</definedName>
    <definedName name="mklkl_1" localSheetId="37" hidden="1">{#N/A,#N/A,FALSE,"Aging Summary";#N/A,#N/A,FALSE,"Ratio Analysis";#N/A,#N/A,FALSE,"Test 120 Day Accts";#N/A,#N/A,FALSE,"Tickmarks"}</definedName>
    <definedName name="mklkl_1" localSheetId="36" hidden="1">{#N/A,#N/A,FALSE,"Aging Summary";#N/A,#N/A,FALSE,"Ratio Analysis";#N/A,#N/A,FALSE,"Test 120 Day Accts";#N/A,#N/A,FALSE,"Tickmarks"}</definedName>
    <definedName name="mklkl_1" localSheetId="33" hidden="1">{#N/A,#N/A,FALSE,"Aging Summary";#N/A,#N/A,FALSE,"Ratio Analysis";#N/A,#N/A,FALSE,"Test 120 Day Accts";#N/A,#N/A,FALSE,"Tickmarks"}</definedName>
    <definedName name="mklkl_1" localSheetId="34" hidden="1">{#N/A,#N/A,FALSE,"Aging Summary";#N/A,#N/A,FALSE,"Ratio Analysis";#N/A,#N/A,FALSE,"Test 120 Day Accts";#N/A,#N/A,FALSE,"Tickmarks"}</definedName>
    <definedName name="mklkl_1" localSheetId="31" hidden="1">{#N/A,#N/A,FALSE,"Aging Summary";#N/A,#N/A,FALSE,"Ratio Analysis";#N/A,#N/A,FALSE,"Test 120 Day Accts";#N/A,#N/A,FALSE,"Tickmarks"}</definedName>
    <definedName name="mklkl_1" hidden="1">{#N/A,#N/A,FALSE,"Aging Summary";#N/A,#N/A,FALSE,"Ratio Analysis";#N/A,#N/A,FALSE,"Test 120 Day Accts";#N/A,#N/A,FALSE,"Tickmarks"}</definedName>
    <definedName name="MKM">#REF!</definedName>
    <definedName name="MkMep">#REF!</definedName>
    <definedName name="MkMep1">#REF!</definedName>
    <definedName name="mkrhngjn" localSheetId="35" hidden="1">{"BALANCE_SHEET",#N/A,FALSE,"A";"INCOME_STATEMENT",#N/A,FALSE,"A"}</definedName>
    <definedName name="mkrhngjn" localSheetId="37" hidden="1">{"BALANCE_SHEET",#N/A,FALSE,"A";"INCOME_STATEMENT",#N/A,FALSE,"A"}</definedName>
    <definedName name="mkrhngjn" localSheetId="36" hidden="1">{"BALANCE_SHEET",#N/A,FALSE,"A";"INCOME_STATEMENT",#N/A,FALSE,"A"}</definedName>
    <definedName name="mkrhngjn" localSheetId="33" hidden="1">{"BALANCE_SHEET",#N/A,FALSE,"A";"INCOME_STATEMENT",#N/A,FALSE,"A"}</definedName>
    <definedName name="mkrhngjn" localSheetId="34" hidden="1">{"BALANCE_SHEET",#N/A,FALSE,"A";"INCOME_STATEMENT",#N/A,FALSE,"A"}</definedName>
    <definedName name="mkrhngjn" localSheetId="31" hidden="1">{"BALANCE_SHEET",#N/A,FALSE,"A";"INCOME_STATEMENT",#N/A,FALSE,"A"}</definedName>
    <definedName name="mkrhngjn" hidden="1">{"BALANCE_SHEET",#N/A,FALSE,"A";"INCOME_STATEMENT",#N/A,FALSE,"A"}</definedName>
    <definedName name="MKTG">#REF!</definedName>
    <definedName name="MKUP">#REF!</definedName>
    <definedName name="MkupCom">#REF!</definedName>
    <definedName name="MkupMep">#REF!</definedName>
    <definedName name="mkvdv" localSheetId="35" hidden="1">{#N/A,#N/A,FALSE,"Budget Underground";#N/A,#N/A,FALSE,"Budget Open Pit";#N/A,#N/A,FALSE,"Budget Maintenance";#N/A,#N/A,FALSE,"Budget Administration";#N/A,#N/A,FALSE,"Budget OH&amp;S &amp; MinRes";#N/A,#N/A,FALSE,"Budget IA";#N/A,#N/A,FALSE,"Budget Environment";#N/A,#N/A,FALSE,"Budget Exploration"}</definedName>
    <definedName name="mkvdv" localSheetId="37" hidden="1">{#N/A,#N/A,FALSE,"Budget Underground";#N/A,#N/A,FALSE,"Budget Open Pit";#N/A,#N/A,FALSE,"Budget Maintenance";#N/A,#N/A,FALSE,"Budget Administration";#N/A,#N/A,FALSE,"Budget OH&amp;S &amp; MinRes";#N/A,#N/A,FALSE,"Budget IA";#N/A,#N/A,FALSE,"Budget Environment";#N/A,#N/A,FALSE,"Budget Exploration"}</definedName>
    <definedName name="mkvdv" localSheetId="36" hidden="1">{#N/A,#N/A,FALSE,"Budget Underground";#N/A,#N/A,FALSE,"Budget Open Pit";#N/A,#N/A,FALSE,"Budget Maintenance";#N/A,#N/A,FALSE,"Budget Administration";#N/A,#N/A,FALSE,"Budget OH&amp;S &amp; MinRes";#N/A,#N/A,FALSE,"Budget IA";#N/A,#N/A,FALSE,"Budget Environment";#N/A,#N/A,FALSE,"Budget Exploration"}</definedName>
    <definedName name="mkvdv" localSheetId="33" hidden="1">{#N/A,#N/A,FALSE,"Budget Underground";#N/A,#N/A,FALSE,"Budget Open Pit";#N/A,#N/A,FALSE,"Budget Maintenance";#N/A,#N/A,FALSE,"Budget Administration";#N/A,#N/A,FALSE,"Budget OH&amp;S &amp; MinRes";#N/A,#N/A,FALSE,"Budget IA";#N/A,#N/A,FALSE,"Budget Environment";#N/A,#N/A,FALSE,"Budget Exploration"}</definedName>
    <definedName name="mkvdv" localSheetId="34" hidden="1">{#N/A,#N/A,FALSE,"Budget Underground";#N/A,#N/A,FALSE,"Budget Open Pit";#N/A,#N/A,FALSE,"Budget Maintenance";#N/A,#N/A,FALSE,"Budget Administration";#N/A,#N/A,FALSE,"Budget OH&amp;S &amp; MinRes";#N/A,#N/A,FALSE,"Budget IA";#N/A,#N/A,FALSE,"Budget Environment";#N/A,#N/A,FALSE,"Budget Exploration"}</definedName>
    <definedName name="mkvdv" localSheetId="31" hidden="1">{#N/A,#N/A,FALSE,"Budget Underground";#N/A,#N/A,FALSE,"Budget Open Pit";#N/A,#N/A,FALSE,"Budget Maintenance";#N/A,#N/A,FALSE,"Budget Administration";#N/A,#N/A,FALSE,"Budget OH&amp;S &amp; MinRes";#N/A,#N/A,FALSE,"Budget IA";#N/A,#N/A,FALSE,"Budget Environment";#N/A,#N/A,FALSE,"Budget Exploration"}</definedName>
    <definedName name="mkvdv" hidden="1">{#N/A,#N/A,FALSE,"Budget Underground";#N/A,#N/A,FALSE,"Budget Open Pit";#N/A,#N/A,FALSE,"Budget Maintenance";#N/A,#N/A,FALSE,"Budget Administration";#N/A,#N/A,FALSE,"Budget OH&amp;S &amp; MinRes";#N/A,#N/A,FALSE,"Budget IA";#N/A,#N/A,FALSE,"Budget Environment";#N/A,#N/A,FALSE,"Budget Exploration"}</definedName>
    <definedName name="ML" localSheetId="31">#REF!</definedName>
    <definedName name="ML">!#REF!</definedName>
    <definedName name="Mlist" localSheetId="31">#REF!</definedName>
    <definedName name="Mlist">!#REF!</definedName>
    <definedName name="mm"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31">#REF!</definedName>
    <definedName name="mm"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_1" localSheetId="35" hidden="1">{"MO(BASE)",#N/A,FALSE,"MO(BASE)";"MO(BASE)1",#N/A,FALSE,"MO(BASE)";"MO(BASE)2",#N/A,FALSE,"MO(BASE)"}</definedName>
    <definedName name="MM_1" localSheetId="37" hidden="1">{"MO(BASE)",#N/A,FALSE,"MO(BASE)";"MO(BASE)1",#N/A,FALSE,"MO(BASE)";"MO(BASE)2",#N/A,FALSE,"MO(BASE)"}</definedName>
    <definedName name="MM_1" localSheetId="36" hidden="1">{"MO(BASE)",#N/A,FALSE,"MO(BASE)";"MO(BASE)1",#N/A,FALSE,"MO(BASE)";"MO(BASE)2",#N/A,FALSE,"MO(BASE)"}</definedName>
    <definedName name="MM_1" localSheetId="33" hidden="1">{"MO(BASE)",#N/A,FALSE,"MO(BASE)";"MO(BASE)1",#N/A,FALSE,"MO(BASE)";"MO(BASE)2",#N/A,FALSE,"MO(BASE)"}</definedName>
    <definedName name="MM_1" localSheetId="34" hidden="1">{"MO(BASE)",#N/A,FALSE,"MO(BASE)";"MO(BASE)1",#N/A,FALSE,"MO(BASE)";"MO(BASE)2",#N/A,FALSE,"MO(BASE)"}</definedName>
    <definedName name="MM_1" localSheetId="31" hidden="1">{"MO(BASE)",#N/A,FALSE,"MO(BASE)";"MO(BASE)1",#N/A,FALSE,"MO(BASE)";"MO(BASE)2",#N/A,FALSE,"MO(BASE)"}</definedName>
    <definedName name="MM_1" hidden="1">{"MO(BASE)",#N/A,FALSE,"MO(BASE)";"MO(BASE)1",#N/A,FALSE,"MO(BASE)";"MO(BASE)2",#N/A,FALSE,"MO(BASE)"}</definedName>
    <definedName name="MM_2" localSheetId="35" hidden="1">{"MO(BASE)",#N/A,FALSE,"MO(BASE)";"MO(BASE)1",#N/A,FALSE,"MO(BASE)";"MO(BASE)2",#N/A,FALSE,"MO(BASE)"}</definedName>
    <definedName name="MM_2" localSheetId="37" hidden="1">{"MO(BASE)",#N/A,FALSE,"MO(BASE)";"MO(BASE)1",#N/A,FALSE,"MO(BASE)";"MO(BASE)2",#N/A,FALSE,"MO(BASE)"}</definedName>
    <definedName name="MM_2" localSheetId="36" hidden="1">{"MO(BASE)",#N/A,FALSE,"MO(BASE)";"MO(BASE)1",#N/A,FALSE,"MO(BASE)";"MO(BASE)2",#N/A,FALSE,"MO(BASE)"}</definedName>
    <definedName name="MM_2" localSheetId="33" hidden="1">{"MO(BASE)",#N/A,FALSE,"MO(BASE)";"MO(BASE)1",#N/A,FALSE,"MO(BASE)";"MO(BASE)2",#N/A,FALSE,"MO(BASE)"}</definedName>
    <definedName name="MM_2" localSheetId="34" hidden="1">{"MO(BASE)",#N/A,FALSE,"MO(BASE)";"MO(BASE)1",#N/A,FALSE,"MO(BASE)";"MO(BASE)2",#N/A,FALSE,"MO(BASE)"}</definedName>
    <definedName name="MM_2" localSheetId="31" hidden="1">{"MO(BASE)",#N/A,FALSE,"MO(BASE)";"MO(BASE)1",#N/A,FALSE,"MO(BASE)";"MO(BASE)2",#N/A,FALSE,"MO(BASE)"}</definedName>
    <definedName name="MM_2" hidden="1">{"MO(BASE)",#N/A,FALSE,"MO(BASE)";"MO(BASE)1",#N/A,FALSE,"MO(BASE)";"MO(BASE)2",#N/A,FALSE,"MO(BASE)"}</definedName>
    <definedName name="MM_3" localSheetId="35" hidden="1">{"MO(BASE)",#N/A,FALSE,"MO(BASE)";"MO(BASE)1",#N/A,FALSE,"MO(BASE)";"MO(BASE)2",#N/A,FALSE,"MO(BASE)"}</definedName>
    <definedName name="MM_3" localSheetId="37" hidden="1">{"MO(BASE)",#N/A,FALSE,"MO(BASE)";"MO(BASE)1",#N/A,FALSE,"MO(BASE)";"MO(BASE)2",#N/A,FALSE,"MO(BASE)"}</definedName>
    <definedName name="MM_3" localSheetId="36" hidden="1">{"MO(BASE)",#N/A,FALSE,"MO(BASE)";"MO(BASE)1",#N/A,FALSE,"MO(BASE)";"MO(BASE)2",#N/A,FALSE,"MO(BASE)"}</definedName>
    <definedName name="MM_3" localSheetId="33" hidden="1">{"MO(BASE)",#N/A,FALSE,"MO(BASE)";"MO(BASE)1",#N/A,FALSE,"MO(BASE)";"MO(BASE)2",#N/A,FALSE,"MO(BASE)"}</definedName>
    <definedName name="MM_3" localSheetId="34" hidden="1">{"MO(BASE)",#N/A,FALSE,"MO(BASE)";"MO(BASE)1",#N/A,FALSE,"MO(BASE)";"MO(BASE)2",#N/A,FALSE,"MO(BASE)"}</definedName>
    <definedName name="MM_3" localSheetId="31" hidden="1">{"MO(BASE)",#N/A,FALSE,"MO(BASE)";"MO(BASE)1",#N/A,FALSE,"MO(BASE)";"MO(BASE)2",#N/A,FALSE,"MO(BASE)"}</definedName>
    <definedName name="MM_3" hidden="1">{"MO(BASE)",#N/A,FALSE,"MO(BASE)";"MO(BASE)1",#N/A,FALSE,"MO(BASE)";"MO(BASE)2",#N/A,FALSE,"MO(BASE)"}</definedName>
    <definedName name="MM_4" localSheetId="35" hidden="1">{"MO(BASE)",#N/A,FALSE,"MO(BASE)";"MO(BASE)1",#N/A,FALSE,"MO(BASE)";"MO(BASE)2",#N/A,FALSE,"MO(BASE)"}</definedName>
    <definedName name="MM_4" localSheetId="37" hidden="1">{"MO(BASE)",#N/A,FALSE,"MO(BASE)";"MO(BASE)1",#N/A,FALSE,"MO(BASE)";"MO(BASE)2",#N/A,FALSE,"MO(BASE)"}</definedName>
    <definedName name="MM_4" localSheetId="36" hidden="1">{"MO(BASE)",#N/A,FALSE,"MO(BASE)";"MO(BASE)1",#N/A,FALSE,"MO(BASE)";"MO(BASE)2",#N/A,FALSE,"MO(BASE)"}</definedName>
    <definedName name="MM_4" localSheetId="33" hidden="1">{"MO(BASE)",#N/A,FALSE,"MO(BASE)";"MO(BASE)1",#N/A,FALSE,"MO(BASE)";"MO(BASE)2",#N/A,FALSE,"MO(BASE)"}</definedName>
    <definedName name="MM_4" localSheetId="34" hidden="1">{"MO(BASE)",#N/A,FALSE,"MO(BASE)";"MO(BASE)1",#N/A,FALSE,"MO(BASE)";"MO(BASE)2",#N/A,FALSE,"MO(BASE)"}</definedName>
    <definedName name="MM_4" localSheetId="31" hidden="1">{"MO(BASE)",#N/A,FALSE,"MO(BASE)";"MO(BASE)1",#N/A,FALSE,"MO(BASE)";"MO(BASE)2",#N/A,FALSE,"MO(BASE)"}</definedName>
    <definedName name="MM_4" hidden="1">{"MO(BASE)",#N/A,FALSE,"MO(BASE)";"MO(BASE)1",#N/A,FALSE,"MO(BASE)";"MO(BASE)2",#N/A,FALSE,"MO(BASE)"}</definedName>
    <definedName name="MM_5" localSheetId="35" hidden="1">{"MO(BASE)",#N/A,FALSE,"MO(BASE)";"MO(BASE)1",#N/A,FALSE,"MO(BASE)";"MO(BASE)2",#N/A,FALSE,"MO(BASE)"}</definedName>
    <definedName name="MM_5" localSheetId="37" hidden="1">{"MO(BASE)",#N/A,FALSE,"MO(BASE)";"MO(BASE)1",#N/A,FALSE,"MO(BASE)";"MO(BASE)2",#N/A,FALSE,"MO(BASE)"}</definedName>
    <definedName name="MM_5" localSheetId="36" hidden="1">{"MO(BASE)",#N/A,FALSE,"MO(BASE)";"MO(BASE)1",#N/A,FALSE,"MO(BASE)";"MO(BASE)2",#N/A,FALSE,"MO(BASE)"}</definedName>
    <definedName name="MM_5" localSheetId="33" hidden="1">{"MO(BASE)",#N/A,FALSE,"MO(BASE)";"MO(BASE)1",#N/A,FALSE,"MO(BASE)";"MO(BASE)2",#N/A,FALSE,"MO(BASE)"}</definedName>
    <definedName name="MM_5" localSheetId="34" hidden="1">{"MO(BASE)",#N/A,FALSE,"MO(BASE)";"MO(BASE)1",#N/A,FALSE,"MO(BASE)";"MO(BASE)2",#N/A,FALSE,"MO(BASE)"}</definedName>
    <definedName name="MM_5" localSheetId="31" hidden="1">{"MO(BASE)",#N/A,FALSE,"MO(BASE)";"MO(BASE)1",#N/A,FALSE,"MO(BASE)";"MO(BASE)2",#N/A,FALSE,"MO(BASE)"}</definedName>
    <definedName name="MM_5" hidden="1">{"MO(BASE)",#N/A,FALSE,"MO(BASE)";"MO(BASE)1",#N/A,FALSE,"MO(BASE)";"MO(BASE)2",#N/A,FALSE,"MO(BASE)"}</definedName>
    <definedName name="MM_Korean" localSheetId="31">#REF!</definedName>
    <definedName name="MM_Korean">!#REF!</definedName>
    <definedName name="MM_Local.Reg" localSheetId="31">#REF!</definedName>
    <definedName name="MM_Local.Reg">!#REF!</definedName>
    <definedName name="MM_Third.Nation" localSheetId="31">#REF!</definedName>
    <definedName name="MM_Third.Nation">!#REF!</definedName>
    <definedName name="MMep">#REF!</definedName>
    <definedName name="MmExcelLinker_905AAA55_2B09_4D13_8EF2_741826454763" localSheetId="31">#REF!</definedName>
    <definedName name="MmExcelLinker_905AAA55_2B09_4D13_8EF2_741826454763">!#REF!</definedName>
    <definedName name="mmjm">#REF!</definedName>
    <definedName name="mmm" localSheetId="35" hidden="1">{#N/A,#N/A,FALSE,"US$";#N/A,#N/A,FALSE,"SUMMARY";#N/A,#N/A,FALSE,"DET.SUMM";#N/A,#N/A,FALSE,"BACK-UP";#N/A,#N/A,FALSE,"INDIRECTS";#N/A,#N/A,FALSE,"PARAMETERS";#N/A,#N/A,FALSE,"RATES"}</definedName>
    <definedName name="mmm" localSheetId="37" hidden="1">{#N/A,#N/A,TRUE,"FACTS";"DWGLIST",#N/A,TRUE,"DWGS"}</definedName>
    <definedName name="mmm" localSheetId="32" hidden="1">{#N/A,#N/A,TRUE,"FACTS";"DWGLIST",#N/A,TRUE,"DWGS"}</definedName>
    <definedName name="mmm" localSheetId="21" hidden="1">{#N/A,#N/A,TRUE,"FACTS";"DWGLIST",#N/A,TRUE,"DWGS"}</definedName>
    <definedName name="mmm" localSheetId="36" hidden="1">{#N/A,#N/A,FALSE,"US$";#N/A,#N/A,FALSE,"SUMMARY";#N/A,#N/A,FALSE,"DET.SUMM";#N/A,#N/A,FALSE,"BACK-UP";#N/A,#N/A,FALSE,"INDIRECTS";#N/A,#N/A,FALSE,"PARAMETERS";#N/A,#N/A,FALSE,"RATES"}</definedName>
    <definedName name="mmm" localSheetId="33" hidden="1">{#N/A,#N/A,FALSE,"US$";#N/A,#N/A,FALSE,"SUMMARY";#N/A,#N/A,FALSE,"DET.SUMM";#N/A,#N/A,FALSE,"BACK-UP";#N/A,#N/A,FALSE,"INDIRECTS";#N/A,#N/A,FALSE,"PARAMETERS";#N/A,#N/A,FALSE,"RATES"}</definedName>
    <definedName name="mmm" localSheetId="34" hidden="1">{#N/A,#N/A,FALSE,"US$";#N/A,#N/A,FALSE,"SUMMARY";#N/A,#N/A,FALSE,"DET.SUMM";#N/A,#N/A,FALSE,"BACK-UP";#N/A,#N/A,FALSE,"INDIRECTS";#N/A,#N/A,FALSE,"PARAMETERS";#N/A,#N/A,FALSE,"RATES"}</definedName>
    <definedName name="MMM" localSheetId="31">#REF!</definedName>
    <definedName name="mmm" hidden="1">{#N/A,#N/A,TRUE,"Est. de Fact.";#N/A,#N/A,TRUE,"Capitulo 19";#N/A,#N/A,TRUE,"Proyecto P855"}</definedName>
    <definedName name="mmm_1" localSheetId="35" hidden="1">{#N/A,#N/A,FALSE,"US$";#N/A,#N/A,FALSE,"SUMMARY";#N/A,#N/A,FALSE,"DET.SUMM";#N/A,#N/A,FALSE,"BACK-UP";#N/A,#N/A,FALSE,"INDIRECTS";#N/A,#N/A,FALSE,"PARAMETERS";#N/A,#N/A,FALSE,"RATES"}</definedName>
    <definedName name="mmm_1" localSheetId="37" hidden="1">{#N/A,#N/A,FALSE,"US$";#N/A,#N/A,FALSE,"SUMMARY";#N/A,#N/A,FALSE,"DET.SUMM";#N/A,#N/A,FALSE,"BACK-UP";#N/A,#N/A,FALSE,"INDIRECTS";#N/A,#N/A,FALSE,"PARAMETERS";#N/A,#N/A,FALSE,"RATES"}</definedName>
    <definedName name="mmm_1" localSheetId="36" hidden="1">{#N/A,#N/A,FALSE,"US$";#N/A,#N/A,FALSE,"SUMMARY";#N/A,#N/A,FALSE,"DET.SUMM";#N/A,#N/A,FALSE,"BACK-UP";#N/A,#N/A,FALSE,"INDIRECTS";#N/A,#N/A,FALSE,"PARAMETERS";#N/A,#N/A,FALSE,"RATES"}</definedName>
    <definedName name="mmm_1" localSheetId="33" hidden="1">{#N/A,#N/A,FALSE,"US$";#N/A,#N/A,FALSE,"SUMMARY";#N/A,#N/A,FALSE,"DET.SUMM";#N/A,#N/A,FALSE,"BACK-UP";#N/A,#N/A,FALSE,"INDIRECTS";#N/A,#N/A,FALSE,"PARAMETERS";#N/A,#N/A,FALSE,"RATES"}</definedName>
    <definedName name="mmm_1" localSheetId="34" hidden="1">{#N/A,#N/A,FALSE,"US$";#N/A,#N/A,FALSE,"SUMMARY";#N/A,#N/A,FALSE,"DET.SUMM";#N/A,#N/A,FALSE,"BACK-UP";#N/A,#N/A,FALSE,"INDIRECTS";#N/A,#N/A,FALSE,"PARAMETERS";#N/A,#N/A,FALSE,"RATES"}</definedName>
    <definedName name="mmm_1" localSheetId="31" hidden="1">{#N/A,#N/A,FALSE,"US$";#N/A,#N/A,FALSE,"SUMMARY";#N/A,#N/A,FALSE,"DET.SUMM";#N/A,#N/A,FALSE,"BACK-UP";#N/A,#N/A,FALSE,"INDIRECTS";#N/A,#N/A,FALSE,"PARAMETERS";#N/A,#N/A,FALSE,"RATES"}</definedName>
    <definedName name="mmm_1" hidden="1">{#N/A,#N/A,FALSE,"US$";#N/A,#N/A,FALSE,"SUMMARY";#N/A,#N/A,FALSE,"DET.SUMM";#N/A,#N/A,FALSE,"BACK-UP";#N/A,#N/A,FALSE,"INDIRECTS";#N/A,#N/A,FALSE,"PARAMETERS";#N/A,#N/A,FALSE,"RATES"}</definedName>
    <definedName name="mmmm" localSheetId="35" hidden="1">{#N/A,#N/A,FALSE,"US$";#N/A,#N/A,FALSE,"SUMMARY";#N/A,#N/A,FALSE,"DET.SUMM";#N/A,#N/A,FALSE,"BACK-UP";#N/A,#N/A,FALSE,"INDIRECTS"}</definedName>
    <definedName name="mmmm" localSheetId="37" hidden="1">{#N/A,#N/A,FALSE,"US$";#N/A,#N/A,FALSE,"SUMMARY";#N/A,#N/A,FALSE,"DET.SUMM";#N/A,#N/A,FALSE,"BACK-UP";#N/A,#N/A,FALSE,"INDIRECTS"}</definedName>
    <definedName name="mmmm" localSheetId="36" hidden="1">{#N/A,#N/A,FALSE,"US$";#N/A,#N/A,FALSE,"SUMMARY";#N/A,#N/A,FALSE,"DET.SUMM";#N/A,#N/A,FALSE,"BACK-UP";#N/A,#N/A,FALSE,"INDIRECTS"}</definedName>
    <definedName name="mmmm" localSheetId="33" hidden="1">{#N/A,#N/A,FALSE,"US$";#N/A,#N/A,FALSE,"SUMMARY";#N/A,#N/A,FALSE,"DET.SUMM";#N/A,#N/A,FALSE,"BACK-UP";#N/A,#N/A,FALSE,"INDIRECTS"}</definedName>
    <definedName name="mmmm" localSheetId="34" hidden="1">{#N/A,#N/A,FALSE,"US$";#N/A,#N/A,FALSE,"SUMMARY";#N/A,#N/A,FALSE,"DET.SUMM";#N/A,#N/A,FALSE,"BACK-UP";#N/A,#N/A,FALSE,"INDIRECTS"}</definedName>
    <definedName name="mmmm" localSheetId="31" hidden="1">{"Sin detalle",#N/A,FALSE,"Flujo (redondeado)";"Detallado",#N/A,FALSE,"Flujo (redondeado)"}</definedName>
    <definedName name="mmmm" hidden="1">{"Sin detalle",#N/A,FALSE,"Flujo (redondeado)";"Detallado",#N/A,FALSE,"Flujo (redondeado)"}</definedName>
    <definedName name="mmmm_1" localSheetId="35" hidden="1">{#N/A,#N/A,FALSE,"US$";#N/A,#N/A,FALSE,"SUMMARY";#N/A,#N/A,FALSE,"DET.SUMM";#N/A,#N/A,FALSE,"BACK-UP";#N/A,#N/A,FALSE,"INDIRECTS"}</definedName>
    <definedName name="mmmm_1" localSheetId="37" hidden="1">{#N/A,#N/A,FALSE,"US$";#N/A,#N/A,FALSE,"SUMMARY";#N/A,#N/A,FALSE,"DET.SUMM";#N/A,#N/A,FALSE,"BACK-UP";#N/A,#N/A,FALSE,"INDIRECTS"}</definedName>
    <definedName name="mmmm_1" localSheetId="36" hidden="1">{#N/A,#N/A,FALSE,"US$";#N/A,#N/A,FALSE,"SUMMARY";#N/A,#N/A,FALSE,"DET.SUMM";#N/A,#N/A,FALSE,"BACK-UP";#N/A,#N/A,FALSE,"INDIRECTS"}</definedName>
    <definedName name="mmmm_1" localSheetId="33" hidden="1">{#N/A,#N/A,FALSE,"US$";#N/A,#N/A,FALSE,"SUMMARY";#N/A,#N/A,FALSE,"DET.SUMM";#N/A,#N/A,FALSE,"BACK-UP";#N/A,#N/A,FALSE,"INDIRECTS"}</definedName>
    <definedName name="mmmm_1" localSheetId="34" hidden="1">{#N/A,#N/A,FALSE,"US$";#N/A,#N/A,FALSE,"SUMMARY";#N/A,#N/A,FALSE,"DET.SUMM";#N/A,#N/A,FALSE,"BACK-UP";#N/A,#N/A,FALSE,"INDIRECTS"}</definedName>
    <definedName name="mmmm_1" localSheetId="31" hidden="1">{#N/A,#N/A,FALSE,"US$";#N/A,#N/A,FALSE,"SUMMARY";#N/A,#N/A,FALSE,"DET.SUMM";#N/A,#N/A,FALSE,"BACK-UP";#N/A,#N/A,FALSE,"INDIRECTS"}</definedName>
    <definedName name="mmmm_1" hidden="1">{#N/A,#N/A,FALSE,"US$";#N/A,#N/A,FALSE,"SUMMARY";#N/A,#N/A,FALSE,"DET.SUMM";#N/A,#N/A,FALSE,"BACK-UP";#N/A,#N/A,FALSE,"INDIRECTS"}</definedName>
    <definedName name="mmmmm" localSheetId="35" hidden="1">{#N/A,#N/A,FALSE,"CCTV"}</definedName>
    <definedName name="mmmmm" localSheetId="37" hidden="1">{#N/A,#N/A,FALSE,"CCTV"}</definedName>
    <definedName name="mmmmm" localSheetId="36" hidden="1">{#N/A,#N/A,FALSE,"CCTV"}</definedName>
    <definedName name="mmmmm" localSheetId="33" hidden="1">{#N/A,#N/A,FALSE,"CCTV"}</definedName>
    <definedName name="mmmmm" localSheetId="34" hidden="1">{#N/A,#N/A,FALSE,"CCTV"}</definedName>
    <definedName name="mmmmm" localSheetId="31" hidden="1">#REF!</definedName>
    <definedName name="mmmmm" hidden="1">#REF!</definedName>
    <definedName name="mmmmmm" localSheetId="35" hidden="1">{#N/A,#N/A,FALSE,"Total_OC015";#N/A,#N/A,FALSE,"ADMIN";#N/A,#N/A,FALSE,"PROCES";#N/A,#N/A,FALSE,"mecan";#N/A,#N/A,FALSE,"civil";#N/A,#N/A,FALSE,"CAÑER";#N/A,#N/A,FALSE,"ELEC";#N/A,#N/A,FALSE,"INSTR"}</definedName>
    <definedName name="mmmmmm" localSheetId="37" hidden="1">{#N/A,#N/A,FALSE,"Total_OC015";#N/A,#N/A,FALSE,"ADMIN";#N/A,#N/A,FALSE,"PROCES";#N/A,#N/A,FALSE,"mecan";#N/A,#N/A,FALSE,"civil";#N/A,#N/A,FALSE,"CAÑER";#N/A,#N/A,FALSE,"ELEC";#N/A,#N/A,FALSE,"INSTR"}</definedName>
    <definedName name="mmmmmm" localSheetId="36" hidden="1">{#N/A,#N/A,FALSE,"Total_OC015";#N/A,#N/A,FALSE,"ADMIN";#N/A,#N/A,FALSE,"PROCES";#N/A,#N/A,FALSE,"mecan";#N/A,#N/A,FALSE,"civil";#N/A,#N/A,FALSE,"CAÑER";#N/A,#N/A,FALSE,"ELEC";#N/A,#N/A,FALSE,"INSTR"}</definedName>
    <definedName name="mmmmmm" localSheetId="33" hidden="1">{#N/A,#N/A,FALSE,"Total_OC015";#N/A,#N/A,FALSE,"ADMIN";#N/A,#N/A,FALSE,"PROCES";#N/A,#N/A,FALSE,"mecan";#N/A,#N/A,FALSE,"civil";#N/A,#N/A,FALSE,"CAÑER";#N/A,#N/A,FALSE,"ELEC";#N/A,#N/A,FALSE,"INSTR"}</definedName>
    <definedName name="mmmmmm" localSheetId="34" hidden="1">{#N/A,#N/A,FALSE,"Total_OC015";#N/A,#N/A,FALSE,"ADMIN";#N/A,#N/A,FALSE,"PROCES";#N/A,#N/A,FALSE,"mecan";#N/A,#N/A,FALSE,"civil";#N/A,#N/A,FALSE,"CAÑER";#N/A,#N/A,FALSE,"ELEC";#N/A,#N/A,FALSE,"INSTR"}</definedName>
    <definedName name="mmmmmm" localSheetId="31" hidden="1">{#N/A,#N/A,FALSE,"Total_OC015";#N/A,#N/A,FALSE,"ADMIN";#N/A,#N/A,FALSE,"PROCES";#N/A,#N/A,FALSE,"mecan";#N/A,#N/A,FALSE,"civil";#N/A,#N/A,FALSE,"CAÑER";#N/A,#N/A,FALSE,"ELEC";#N/A,#N/A,FALSE,"INSTR"}</definedName>
    <definedName name="mmmmmm" hidden="1">{#N/A,#N/A,FALSE,"Total_OC015";#N/A,#N/A,FALSE,"ADMIN";#N/A,#N/A,FALSE,"PROCES";#N/A,#N/A,FALSE,"mecan";#N/A,#N/A,FALSE,"civil";#N/A,#N/A,FALSE,"CAÑER";#N/A,#N/A,FALSE,"ELEC";#N/A,#N/A,FALSE,"INSTR"}</definedName>
    <definedName name="MMMMMMM" hidden="1">{"'Igo Comercial'!$AP$215"}</definedName>
    <definedName name="mmmññ" localSheetId="35" hidden="1">{#N/A,#N/A,FALSE,"DET-CAMB.";#N/A,#N/A,FALSE,"PRESUP.";#N/A,#N/A,FALSE,"RESUMEN";#N/A,#N/A,FALSE,"CT";#N/A,#N/A,FALSE,"PD";#N/A,#N/A,FALSE,"PR"}</definedName>
    <definedName name="mmmññ" localSheetId="37" hidden="1">{#N/A,#N/A,FALSE,"DET-CAMB.";#N/A,#N/A,FALSE,"PRESUP.";#N/A,#N/A,FALSE,"RESUMEN";#N/A,#N/A,FALSE,"CT";#N/A,#N/A,FALSE,"PD";#N/A,#N/A,FALSE,"PR"}</definedName>
    <definedName name="mmmññ" localSheetId="36" hidden="1">{#N/A,#N/A,FALSE,"DET-CAMB.";#N/A,#N/A,FALSE,"PRESUP.";#N/A,#N/A,FALSE,"RESUMEN";#N/A,#N/A,FALSE,"CT";#N/A,#N/A,FALSE,"PD";#N/A,#N/A,FALSE,"PR"}</definedName>
    <definedName name="mmmññ" localSheetId="33" hidden="1">{#N/A,#N/A,FALSE,"DET-CAMB.";#N/A,#N/A,FALSE,"PRESUP.";#N/A,#N/A,FALSE,"RESUMEN";#N/A,#N/A,FALSE,"CT";#N/A,#N/A,FALSE,"PD";#N/A,#N/A,FALSE,"PR"}</definedName>
    <definedName name="mmmññ" localSheetId="34" hidden="1">{#N/A,#N/A,FALSE,"DET-CAMB.";#N/A,#N/A,FALSE,"PRESUP.";#N/A,#N/A,FALSE,"RESUMEN";#N/A,#N/A,FALSE,"CT";#N/A,#N/A,FALSE,"PD";#N/A,#N/A,FALSE,"PR"}</definedName>
    <definedName name="mmmññ" localSheetId="31" hidden="1">{#N/A,#N/A,FALSE,"DET-CAMB.";#N/A,#N/A,FALSE,"PRESUP.";#N/A,#N/A,FALSE,"RESUMEN";#N/A,#N/A,FALSE,"CT";#N/A,#N/A,FALSE,"PD";#N/A,#N/A,FALSE,"PR"}</definedName>
    <definedName name="mmmññ" hidden="1">{#N/A,#N/A,FALSE,"DET-CAMB.";#N/A,#N/A,FALSE,"PRESUP.";#N/A,#N/A,FALSE,"RESUMEN";#N/A,#N/A,FALSE,"CT";#N/A,#N/A,FALSE,"PD";#N/A,#N/A,FALSE,"PR"}</definedName>
    <definedName name="mmnbmbmbn" localSheetId="35" hidden="1">{#N/A,#N/A,FALSE,"SumG";#N/A,#N/A,FALSE,"ElecG";#N/A,#N/A,FALSE,"MechG";#N/A,#N/A,FALSE,"GeotG";#N/A,#N/A,FALSE,"PrcsG";#N/A,#N/A,FALSE,"TunnG";#N/A,#N/A,FALSE,"CivlG";#N/A,#N/A,FALSE,"NtwkG";#N/A,#N/A,FALSE,"EstgG";#N/A,#N/A,FALSE,"PEngG"}</definedName>
    <definedName name="mmnbmbmbn" localSheetId="37" hidden="1">{#N/A,#N/A,FALSE,"SumG";#N/A,#N/A,FALSE,"ElecG";#N/A,#N/A,FALSE,"MechG";#N/A,#N/A,FALSE,"GeotG";#N/A,#N/A,FALSE,"PrcsG";#N/A,#N/A,FALSE,"TunnG";#N/A,#N/A,FALSE,"CivlG";#N/A,#N/A,FALSE,"NtwkG";#N/A,#N/A,FALSE,"EstgG";#N/A,#N/A,FALSE,"PEngG"}</definedName>
    <definedName name="mmnbmbmbn" localSheetId="36" hidden="1">{#N/A,#N/A,FALSE,"SumG";#N/A,#N/A,FALSE,"ElecG";#N/A,#N/A,FALSE,"MechG";#N/A,#N/A,FALSE,"GeotG";#N/A,#N/A,FALSE,"PrcsG";#N/A,#N/A,FALSE,"TunnG";#N/A,#N/A,FALSE,"CivlG";#N/A,#N/A,FALSE,"NtwkG";#N/A,#N/A,FALSE,"EstgG";#N/A,#N/A,FALSE,"PEngG"}</definedName>
    <definedName name="mmnbmbmbn" localSheetId="33" hidden="1">{#N/A,#N/A,FALSE,"SumG";#N/A,#N/A,FALSE,"ElecG";#N/A,#N/A,FALSE,"MechG";#N/A,#N/A,FALSE,"GeotG";#N/A,#N/A,FALSE,"PrcsG";#N/A,#N/A,FALSE,"TunnG";#N/A,#N/A,FALSE,"CivlG";#N/A,#N/A,FALSE,"NtwkG";#N/A,#N/A,FALSE,"EstgG";#N/A,#N/A,FALSE,"PEngG"}</definedName>
    <definedName name="mmnbmbmbn" localSheetId="34" hidden="1">{#N/A,#N/A,FALSE,"SumG";#N/A,#N/A,FALSE,"ElecG";#N/A,#N/A,FALSE,"MechG";#N/A,#N/A,FALSE,"GeotG";#N/A,#N/A,FALSE,"PrcsG";#N/A,#N/A,FALSE,"TunnG";#N/A,#N/A,FALSE,"CivlG";#N/A,#N/A,FALSE,"NtwkG";#N/A,#N/A,FALSE,"EstgG";#N/A,#N/A,FALSE,"PEngG"}</definedName>
    <definedName name="mmnbmbmbn" localSheetId="31" hidden="1">{#N/A,#N/A,FALSE,"SumG";#N/A,#N/A,FALSE,"ElecG";#N/A,#N/A,FALSE,"MechG";#N/A,#N/A,FALSE,"GeotG";#N/A,#N/A,FALSE,"PrcsG";#N/A,#N/A,FALSE,"TunnG";#N/A,#N/A,FALSE,"CivlG";#N/A,#N/A,FALSE,"NtwkG";#N/A,#N/A,FALSE,"EstgG";#N/A,#N/A,FALSE,"PEngG"}</definedName>
    <definedName name="mmnbmbmbn" hidden="1">{#N/A,#N/A,FALSE,"SumG";#N/A,#N/A,FALSE,"ElecG";#N/A,#N/A,FALSE,"MechG";#N/A,#N/A,FALSE,"GeotG";#N/A,#N/A,FALSE,"PrcsG";#N/A,#N/A,FALSE,"TunnG";#N/A,#N/A,FALSE,"CivlG";#N/A,#N/A,FALSE,"NtwkG";#N/A,#N/A,FALSE,"EstgG";#N/A,#N/A,FALSE,"PEngG"}</definedName>
    <definedName name="mmyumyu">#REF!</definedName>
    <definedName name="mn" localSheetId="35" hidden="1">{#N/A,#N/A,FALSE,"Aging Summary";#N/A,#N/A,FALSE,"Ratio Analysis";#N/A,#N/A,FALSE,"Test 120 Day Accts";#N/A,#N/A,FALSE,"Tickmarks"}</definedName>
    <definedName name="mn" localSheetId="37" hidden="1">{#N/A,#N/A,FALSE,"Aging Summary";#N/A,#N/A,FALSE,"Ratio Analysis";#N/A,#N/A,FALSE,"Test 120 Day Accts";#N/A,#N/A,FALSE,"Tickmarks"}</definedName>
    <definedName name="mn" localSheetId="36" hidden="1">{#N/A,#N/A,FALSE,"Aging Summary";#N/A,#N/A,FALSE,"Ratio Analysis";#N/A,#N/A,FALSE,"Test 120 Day Accts";#N/A,#N/A,FALSE,"Tickmarks"}</definedName>
    <definedName name="mn" localSheetId="33" hidden="1">{#N/A,#N/A,FALSE,"Aging Summary";#N/A,#N/A,FALSE,"Ratio Analysis";#N/A,#N/A,FALSE,"Test 120 Day Accts";#N/A,#N/A,FALSE,"Tickmarks"}</definedName>
    <definedName name="mn" localSheetId="34" hidden="1">{#N/A,#N/A,FALSE,"Aging Summary";#N/A,#N/A,FALSE,"Ratio Analysis";#N/A,#N/A,FALSE,"Test 120 Day Accts";#N/A,#N/A,FALSE,"Tickmarks"}</definedName>
    <definedName name="mn" localSheetId="31" hidden="1">{#N/A,#N/A,FALSE,"Aging Summary";#N/A,#N/A,FALSE,"Ratio Analysis";#N/A,#N/A,FALSE,"Test 120 Day Accts";#N/A,#N/A,FALSE,"Tickmarks"}</definedName>
    <definedName name="mn" hidden="1">{#N/A,#N/A,FALSE,"Aging Summary";#N/A,#N/A,FALSE,"Ratio Analysis";#N/A,#N/A,FALSE,"Test 120 Day Accts";#N/A,#N/A,FALSE,"Tickmarks"}</definedName>
    <definedName name="mnb"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mnb"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mnb"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mnb"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mnb"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mnb"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mnb"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mnbmnbm" localSheetId="31">#REF!</definedName>
    <definedName name="mnbmnbm">!#REF!</definedName>
    <definedName name="mnbmnbmnb" localSheetId="31">#REF!</definedName>
    <definedName name="mnbmnbmnb">!#REF!</definedName>
    <definedName name="MNBVC" hidden="1">#REF!</definedName>
    <definedName name="mnd" localSheetId="31">#REF!</definedName>
    <definedName name="mnd">!#REF!</definedName>
    <definedName name="mnfgm"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n" localSheetId="35" hidden="1">{#N/A,#N/A,FALSE,"ResDev"}</definedName>
    <definedName name="mnfgmn" localSheetId="37" hidden="1">{#N/A,#N/A,FALSE,"ResDev"}</definedName>
    <definedName name="mnfgmn" localSheetId="36" hidden="1">{#N/A,#N/A,FALSE,"ResDev"}</definedName>
    <definedName name="mnfgmn" localSheetId="33" hidden="1">{#N/A,#N/A,FALSE,"ResDev"}</definedName>
    <definedName name="mnfgmn" localSheetId="34" hidden="1">{#N/A,#N/A,FALSE,"ResDev"}</definedName>
    <definedName name="mnfgmn" localSheetId="31" hidden="1">{#N/A,#N/A,FALSE,"ResDev"}</definedName>
    <definedName name="mnfgmn" hidden="1">{#N/A,#N/A,FALSE,"ResDev"}</definedName>
    <definedName name="MngSum">#REF!</definedName>
    <definedName name="mnhko" hidden="1">#REF!</definedName>
    <definedName name="MNI">#REF!</definedName>
    <definedName name="mnm" localSheetId="31">#REF!</definedName>
    <definedName name="mnm">!#REF!</definedName>
    <definedName name="mnmmnm" localSheetId="31">#REF!</definedName>
    <definedName name="mnmmnm">!#REF!</definedName>
    <definedName name="mnmnm" localSheetId="31">#REF!</definedName>
    <definedName name="mnmnm">!#REF!</definedName>
    <definedName name="mnn" localSheetId="35" hidden="1">{#N/A,#N/A,FALSE,"Matrix";#N/A,#N/A,FALSE,"Executive";#N/A,#N/A,FALSE,"Summary"}</definedName>
    <definedName name="mnn" localSheetId="37" hidden="1">{#N/A,#N/A,FALSE,"Matrix";#N/A,#N/A,FALSE,"Executive";#N/A,#N/A,FALSE,"Summary"}</definedName>
    <definedName name="mnn" localSheetId="36" hidden="1">{#N/A,#N/A,FALSE,"Matrix";#N/A,#N/A,FALSE,"Executive";#N/A,#N/A,FALSE,"Summary"}</definedName>
    <definedName name="mnn" localSheetId="33" hidden="1">{#N/A,#N/A,FALSE,"Matrix";#N/A,#N/A,FALSE,"Executive";#N/A,#N/A,FALSE,"Summary"}</definedName>
    <definedName name="mnn" localSheetId="34" hidden="1">{#N/A,#N/A,FALSE,"Matrix";#N/A,#N/A,FALSE,"Executive";#N/A,#N/A,FALSE,"Summary"}</definedName>
    <definedName name="mnn" localSheetId="31" hidden="1">{#N/A,#N/A,FALSE,"Matrix";#N/A,#N/A,FALSE,"Executive";#N/A,#N/A,FALSE,"Summary"}</definedName>
    <definedName name="mnn" hidden="1">{#N/A,#N/A,FALSE,"Matrix";#N/A,#N/A,FALSE,"Executive";#N/A,#N/A,FALSE,"Summary"}</definedName>
    <definedName name="MNP">#REF!</definedName>
    <definedName name="MNV">#REF!</definedName>
    <definedName name="MO" localSheetId="31">#REF!</definedName>
    <definedName name="MO">!#REF!</definedName>
    <definedName name="MO." localSheetId="31">#REF!</definedName>
    <definedName name="MO.">!#REF!</definedName>
    <definedName name="MO_Ayud_Perfo">#REF!</definedName>
    <definedName name="MO_Ayudantes">#REF!</definedName>
    <definedName name="MO_C336">#REF!</definedName>
    <definedName name="MO_C374">#REF!</definedName>
    <definedName name="MO_C793">#REF!</definedName>
    <definedName name="MO_C824">#REF!</definedName>
    <definedName name="MO_C966">#REF!</definedName>
    <definedName name="MO_C994F">#REF!</definedName>
    <definedName name="MO_Cisterna_Agua">#REF!</definedName>
    <definedName name="MO_Cisterna_D2">#REF!</definedName>
    <definedName name="MO_D10T">#REF!</definedName>
    <definedName name="MO_D8T">#REF!</definedName>
    <definedName name="MO_D9T">#REF!</definedName>
    <definedName name="MO_Electrico">#REF!</definedName>
    <definedName name="MO_EX5600">#REF!</definedName>
    <definedName name="MO_Lavadores">#REF!</definedName>
    <definedName name="MO_Llantero">#REF!</definedName>
    <definedName name="MO_Lube">#REF!</definedName>
    <definedName name="MO_Mecanico">#REF!</definedName>
    <definedName name="MO_Moto_16M">#REF!</definedName>
    <definedName name="MO_PITVIPER">#REF!</definedName>
    <definedName name="MO_Retro420F">#REF!</definedName>
    <definedName name="MO_Rodillo">#REF!</definedName>
    <definedName name="MO_Scania">#REF!</definedName>
    <definedName name="MO_SmartRocD65R">#REF!</definedName>
    <definedName name="MO_Soldador">#REF!</definedName>
    <definedName name="MOA" localSheetId="35" hidden="1">{#N/A,#N/A,FALSE,"DEF1";#N/A,#N/A,FALSE,"DEF2";#N/A,#N/A,FALSE,"DEF3"}</definedName>
    <definedName name="MOA" localSheetId="37" hidden="1">{#N/A,#N/A,FALSE,"DEF1";#N/A,#N/A,FALSE,"DEF2";#N/A,#N/A,FALSE,"DEF3"}</definedName>
    <definedName name="MOA" localSheetId="36" hidden="1">{#N/A,#N/A,FALSE,"DEF1";#N/A,#N/A,FALSE,"DEF2";#N/A,#N/A,FALSE,"DEF3"}</definedName>
    <definedName name="MOA" localSheetId="33" hidden="1">{#N/A,#N/A,FALSE,"DEF1";#N/A,#N/A,FALSE,"DEF2";#N/A,#N/A,FALSE,"DEF3"}</definedName>
    <definedName name="MOA" localSheetId="34" hidden="1">{#N/A,#N/A,FALSE,"DEF1";#N/A,#N/A,FALSE,"DEF2";#N/A,#N/A,FALSE,"DEF3"}</definedName>
    <definedName name="MOA" localSheetId="31" hidden="1">{#N/A,#N/A,FALSE,"DEF1";#N/A,#N/A,FALSE,"DEF2";#N/A,#N/A,FALSE,"DEF3"}</definedName>
    <definedName name="MOA" hidden="1">{#N/A,#N/A,FALSE,"DEF1";#N/A,#N/A,FALSE,"DEF2";#N/A,#N/A,FALSE,"DEF3"}</definedName>
    <definedName name="Mobilise">#REF!</definedName>
    <definedName name="MOBRA" localSheetId="31">#REF!</definedName>
    <definedName name="MOBRA">!#REF!</definedName>
    <definedName name="MOBRA1">#REF!</definedName>
    <definedName name="MoCom">#REF!</definedName>
    <definedName name="MOD" localSheetId="31">#REF!</definedName>
    <definedName name="MOD">!#REF!</definedName>
    <definedName name="MODELO" localSheetId="31">#REF!</definedName>
    <definedName name="MODELO">!#REF!</definedName>
    <definedName name="MODI">#REF!</definedName>
    <definedName name="MÓDRIESGO">#REF!</definedName>
    <definedName name="Module_11" localSheetId="31">#REF!</definedName>
    <definedName name="Module_11">!#REF!</definedName>
    <definedName name="MODX" localSheetId="31">#REF!</definedName>
    <definedName name="MODX">!#REF!</definedName>
    <definedName name="mofh" localSheetId="35" hidden="1">{#N/A,#N/A,TRUE,"Est. de Fact.";#N/A,#N/A,TRUE,"Capitulo 19";#N/A,#N/A,TRUE,"Proyecto P855"}</definedName>
    <definedName name="mofh" localSheetId="37" hidden="1">{#N/A,#N/A,TRUE,"Est. de Fact.";#N/A,#N/A,TRUE,"Capitulo 19";#N/A,#N/A,TRUE,"Proyecto P855"}</definedName>
    <definedName name="mofh" localSheetId="36" hidden="1">{#N/A,#N/A,TRUE,"Est. de Fact.";#N/A,#N/A,TRUE,"Capitulo 19";#N/A,#N/A,TRUE,"Proyecto P855"}</definedName>
    <definedName name="mofh" localSheetId="33" hidden="1">{#N/A,#N/A,TRUE,"Est. de Fact.";#N/A,#N/A,TRUE,"Capitulo 19";#N/A,#N/A,TRUE,"Proyecto P855"}</definedName>
    <definedName name="mofh" localSheetId="34" hidden="1">{#N/A,#N/A,TRUE,"Est. de Fact.";#N/A,#N/A,TRUE,"Capitulo 19";#N/A,#N/A,TRUE,"Proyecto P855"}</definedName>
    <definedName name="mofh" localSheetId="31" hidden="1">{#N/A,#N/A,TRUE,"Est. de Fact.";#N/A,#N/A,TRUE,"Capitulo 19";#N/A,#N/A,TRUE,"Proyecto P855"}</definedName>
    <definedName name="mofh" hidden="1">{#N/A,#N/A,TRUE,"Est. de Fact.";#N/A,#N/A,TRUE,"Capitulo 19";#N/A,#N/A,TRUE,"Proyecto P855"}</definedName>
    <definedName name="moi">#REF!</definedName>
    <definedName name="MOIS">#REF!</definedName>
    <definedName name="moistox">#REF!</definedName>
    <definedName name="moistpr">#REF!</definedName>
    <definedName name="mon" hidden="1">#REF!</definedName>
    <definedName name="Mon_Yr_Name17" hidden="1">#REF!</definedName>
    <definedName name="Mon_Yr_Name18" hidden="1">#REF!</definedName>
    <definedName name="Mon_Yr_Name19" hidden="1">#REF!</definedName>
    <definedName name="Mon_Yr_Name20" hidden="1">#REF!</definedName>
    <definedName name="Mon_Yr_Name21" hidden="1">#REF!</definedName>
    <definedName name="Mon_Yr_Name22" hidden="1">#REF!</definedName>
    <definedName name="Moneda" localSheetId="31">#REF!</definedName>
    <definedName name="Moneda">!#REF!</definedName>
    <definedName name="MONEDAS">#REF!</definedName>
    <definedName name="MONEXT" localSheetId="31">#REF!</definedName>
    <definedName name="MONEXT">!#REF!</definedName>
    <definedName name="MONEY">#REF!,#REF!</definedName>
    <definedName name="MONITOR">#REF!</definedName>
    <definedName name="monitoreo">#REF!</definedName>
    <definedName name="MONTAJE">#REF!</definedName>
    <definedName name="monte"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H">#REF!</definedName>
    <definedName name="Month_Nbr4" hidden="1">#REF!</definedName>
    <definedName name="month1" localSheetId="31">OFFSET(#REF!,0,0,COUNTA(#REF!),1)</definedName>
    <definedName name="month1">OFFSET(!#REF!,0,0,COUNTA(!#REF!),1)</definedName>
    <definedName name="Month3.6" localSheetId="31">OFFSET(#REF!,0,0,COUNTA(#REF!),1)</definedName>
    <definedName name="Month3.6">OFFSET(!#REF!,0,0,COUNTA(!#REF!),1)</definedName>
    <definedName name="MonthDB">#REF!</definedName>
    <definedName name="Monthly" localSheetId="31">#REF!</definedName>
    <definedName name="Monthly">!#REF!</definedName>
    <definedName name="Monthly_Food_Costs">#REF!</definedName>
    <definedName name="Monthly_Revenue">#REF!</definedName>
    <definedName name="MONTHLYEXP">#REF!</definedName>
    <definedName name="Months">#REF!</definedName>
    <definedName name="MontlyPercentCompletion" localSheetId="31">#REF!</definedName>
    <definedName name="MontlyPercentCompletion">!#REF!</definedName>
    <definedName name="MONTO" localSheetId="31">#REF!</definedName>
    <definedName name="MONTO">!#REF!</definedName>
    <definedName name="Monto_Anticipo" localSheetId="31">#REF!</definedName>
    <definedName name="Monto_Anticipo">!#REF!</definedName>
    <definedName name="MONTO1">#REF!</definedName>
    <definedName name="MONV">#REF!</definedName>
    <definedName name="MOo" localSheetId="35" hidden="1">{#N/A,#N/A,FALSE,"GERAL";#N/A,#N/A,FALSE,"012-96";#N/A,#N/A,FALSE,"018-96";#N/A,#N/A,FALSE,"027-96";#N/A,#N/A,FALSE,"059-96";#N/A,#N/A,FALSE,"076-96";#N/A,#N/A,FALSE,"019-97";#N/A,#N/A,FALSE,"021-97";#N/A,#N/A,FALSE,"022-97";#N/A,#N/A,FALSE,"028-97"}</definedName>
    <definedName name="MOo" localSheetId="37" hidden="1">{#N/A,#N/A,FALSE,"GERAL";#N/A,#N/A,FALSE,"012-96";#N/A,#N/A,FALSE,"018-96";#N/A,#N/A,FALSE,"027-96";#N/A,#N/A,FALSE,"059-96";#N/A,#N/A,FALSE,"076-96";#N/A,#N/A,FALSE,"019-97";#N/A,#N/A,FALSE,"021-97";#N/A,#N/A,FALSE,"022-97";#N/A,#N/A,FALSE,"028-97"}</definedName>
    <definedName name="MOo" localSheetId="36" hidden="1">{#N/A,#N/A,FALSE,"GERAL";#N/A,#N/A,FALSE,"012-96";#N/A,#N/A,FALSE,"018-96";#N/A,#N/A,FALSE,"027-96";#N/A,#N/A,FALSE,"059-96";#N/A,#N/A,FALSE,"076-96";#N/A,#N/A,FALSE,"019-97";#N/A,#N/A,FALSE,"021-97";#N/A,#N/A,FALSE,"022-97";#N/A,#N/A,FALSE,"028-97"}</definedName>
    <definedName name="MOo" localSheetId="33" hidden="1">{#N/A,#N/A,FALSE,"GERAL";#N/A,#N/A,FALSE,"012-96";#N/A,#N/A,FALSE,"018-96";#N/A,#N/A,FALSE,"027-96";#N/A,#N/A,FALSE,"059-96";#N/A,#N/A,FALSE,"076-96";#N/A,#N/A,FALSE,"019-97";#N/A,#N/A,FALSE,"021-97";#N/A,#N/A,FALSE,"022-97";#N/A,#N/A,FALSE,"028-97"}</definedName>
    <definedName name="MOo" localSheetId="34" hidden="1">{#N/A,#N/A,FALSE,"GERAL";#N/A,#N/A,FALSE,"012-96";#N/A,#N/A,FALSE,"018-96";#N/A,#N/A,FALSE,"027-96";#N/A,#N/A,FALSE,"059-96";#N/A,#N/A,FALSE,"076-96";#N/A,#N/A,FALSE,"019-97";#N/A,#N/A,FALSE,"021-97";#N/A,#N/A,FALSE,"022-97";#N/A,#N/A,FALSE,"028-97"}</definedName>
    <definedName name="MOo" localSheetId="31" hidden="1">{#N/A,#N/A,FALSE,"GERAL";#N/A,#N/A,FALSE,"012-96";#N/A,#N/A,FALSE,"018-96";#N/A,#N/A,FALSE,"027-96";#N/A,#N/A,FALSE,"059-96";#N/A,#N/A,FALSE,"076-96";#N/A,#N/A,FALSE,"019-97";#N/A,#N/A,FALSE,"021-97";#N/A,#N/A,FALSE,"022-97";#N/A,#N/A,FALSE,"028-97"}</definedName>
    <definedName name="MOo" hidden="1">{#N/A,#N/A,FALSE,"GERAL";#N/A,#N/A,FALSE,"012-96";#N/A,#N/A,FALSE,"018-96";#N/A,#N/A,FALSE,"027-96";#N/A,#N/A,FALSE,"059-96";#N/A,#N/A,FALSE,"076-96";#N/A,#N/A,FALSE,"019-97";#N/A,#N/A,FALSE,"021-97";#N/A,#N/A,FALSE,"022-97";#N/A,#N/A,FALSE,"028-97"}</definedName>
    <definedName name="MOPISOCERAMICA" localSheetId="31">#REF!</definedName>
    <definedName name="MOPISOCERAMICA">!#REF!</definedName>
    <definedName name="more.bs" localSheetId="35" hidden="1">{#N/A,#N/A,FALSE,"TEC-01";#N/A,#N/A,FALSE,"TEC - 02";#N/A,#N/A,FALSE,"TEC - 03";#N/A,#N/A,FALSE,"TEC - 04";#N/A,#N/A,FALSE,"TEC-07";#N/A,#N/A,FALSE,"TEC-08";#N/A,#N/A,FALSE,"TEC - 09A";#N/A,#N/A,FALSE,"TEC - 09B";#N/A,#N/A,FALSE,"TEC - 09C";#N/A,#N/A,FALSE,"TEC - 10";#N/A,#N/A,FALSE,"TEC-11"}</definedName>
    <definedName name="more.bs" localSheetId="37" hidden="1">{#N/A,#N/A,FALSE,"TEC-01";#N/A,#N/A,FALSE,"TEC - 02";#N/A,#N/A,FALSE,"TEC - 03";#N/A,#N/A,FALSE,"TEC - 04";#N/A,#N/A,FALSE,"TEC-07";#N/A,#N/A,FALSE,"TEC-08";#N/A,#N/A,FALSE,"TEC - 09A";#N/A,#N/A,FALSE,"TEC - 09B";#N/A,#N/A,FALSE,"TEC - 09C";#N/A,#N/A,FALSE,"TEC - 10";#N/A,#N/A,FALSE,"TEC-11"}</definedName>
    <definedName name="more.bs" localSheetId="36" hidden="1">{#N/A,#N/A,FALSE,"TEC-01";#N/A,#N/A,FALSE,"TEC - 02";#N/A,#N/A,FALSE,"TEC - 03";#N/A,#N/A,FALSE,"TEC - 04";#N/A,#N/A,FALSE,"TEC-07";#N/A,#N/A,FALSE,"TEC-08";#N/A,#N/A,FALSE,"TEC - 09A";#N/A,#N/A,FALSE,"TEC - 09B";#N/A,#N/A,FALSE,"TEC - 09C";#N/A,#N/A,FALSE,"TEC - 10";#N/A,#N/A,FALSE,"TEC-11"}</definedName>
    <definedName name="more.bs" localSheetId="33" hidden="1">{#N/A,#N/A,FALSE,"TEC-01";#N/A,#N/A,FALSE,"TEC - 02";#N/A,#N/A,FALSE,"TEC - 03";#N/A,#N/A,FALSE,"TEC - 04";#N/A,#N/A,FALSE,"TEC-07";#N/A,#N/A,FALSE,"TEC-08";#N/A,#N/A,FALSE,"TEC - 09A";#N/A,#N/A,FALSE,"TEC - 09B";#N/A,#N/A,FALSE,"TEC - 09C";#N/A,#N/A,FALSE,"TEC - 10";#N/A,#N/A,FALSE,"TEC-11"}</definedName>
    <definedName name="more.bs" localSheetId="34" hidden="1">{#N/A,#N/A,FALSE,"TEC-01";#N/A,#N/A,FALSE,"TEC - 02";#N/A,#N/A,FALSE,"TEC - 03";#N/A,#N/A,FALSE,"TEC - 04";#N/A,#N/A,FALSE,"TEC-07";#N/A,#N/A,FALSE,"TEC-08";#N/A,#N/A,FALSE,"TEC - 09A";#N/A,#N/A,FALSE,"TEC - 09B";#N/A,#N/A,FALSE,"TEC - 09C";#N/A,#N/A,FALSE,"TEC - 10";#N/A,#N/A,FALSE,"TEC-11"}</definedName>
    <definedName name="more.bs" localSheetId="31" hidden="1">{#N/A,#N/A,FALSE,"TEC-01";#N/A,#N/A,FALSE,"TEC - 02";#N/A,#N/A,FALSE,"TEC - 03";#N/A,#N/A,FALSE,"TEC - 04";#N/A,#N/A,FALSE,"TEC-07";#N/A,#N/A,FALSE,"TEC-08";#N/A,#N/A,FALSE,"TEC - 09A";#N/A,#N/A,FALSE,"TEC - 09B";#N/A,#N/A,FALSE,"TEC - 09C";#N/A,#N/A,FALSE,"TEC - 10";#N/A,#N/A,FALSE,"TEC-11"}</definedName>
    <definedName name="more.bs" hidden="1">{#N/A,#N/A,FALSE,"TEC-01";#N/A,#N/A,FALSE,"TEC - 02";#N/A,#N/A,FALSE,"TEC - 03";#N/A,#N/A,FALSE,"TEC - 04";#N/A,#N/A,FALSE,"TEC-07";#N/A,#N/A,FALSE,"TEC-08";#N/A,#N/A,FALSE,"TEC - 09A";#N/A,#N/A,FALSE,"TEC - 09B";#N/A,#N/A,FALSE,"TEC - 09C";#N/A,#N/A,FALSE,"TEC - 10";#N/A,#N/A,FALSE,"TEC-11"}</definedName>
    <definedName name="MORGARDSHAMMAR" localSheetId="31">#REF!</definedName>
    <definedName name="MORGARDSHAMMAR">!#REF!</definedName>
    <definedName name="moro" localSheetId="35" hidden="1">{#N/A,#N/A,FALSE,"TEC-01";#N/A,#N/A,FALSE,"TEC - 02";#N/A,#N/A,FALSE,"TEC - 03";#N/A,#N/A,FALSE,"TEC - 04";#N/A,#N/A,FALSE,"TEC-07";#N/A,#N/A,FALSE,"TEC-08";#N/A,#N/A,FALSE,"TEC - 09A";#N/A,#N/A,FALSE,"TEC - 09B";#N/A,#N/A,FALSE,"TEC - 09C";#N/A,#N/A,FALSE,"TEC - 10";#N/A,#N/A,FALSE,"TEC-11"}</definedName>
    <definedName name="moro" localSheetId="37" hidden="1">{#N/A,#N/A,FALSE,"TEC-01";#N/A,#N/A,FALSE,"TEC - 02";#N/A,#N/A,FALSE,"TEC - 03";#N/A,#N/A,FALSE,"TEC - 04";#N/A,#N/A,FALSE,"TEC-07";#N/A,#N/A,FALSE,"TEC-08";#N/A,#N/A,FALSE,"TEC - 09A";#N/A,#N/A,FALSE,"TEC - 09B";#N/A,#N/A,FALSE,"TEC - 09C";#N/A,#N/A,FALSE,"TEC - 10";#N/A,#N/A,FALSE,"TEC-11"}</definedName>
    <definedName name="moro" localSheetId="36" hidden="1">{#N/A,#N/A,FALSE,"TEC-01";#N/A,#N/A,FALSE,"TEC - 02";#N/A,#N/A,FALSE,"TEC - 03";#N/A,#N/A,FALSE,"TEC - 04";#N/A,#N/A,FALSE,"TEC-07";#N/A,#N/A,FALSE,"TEC-08";#N/A,#N/A,FALSE,"TEC - 09A";#N/A,#N/A,FALSE,"TEC - 09B";#N/A,#N/A,FALSE,"TEC - 09C";#N/A,#N/A,FALSE,"TEC - 10";#N/A,#N/A,FALSE,"TEC-11"}</definedName>
    <definedName name="moro" localSheetId="33" hidden="1">{#N/A,#N/A,FALSE,"TEC-01";#N/A,#N/A,FALSE,"TEC - 02";#N/A,#N/A,FALSE,"TEC - 03";#N/A,#N/A,FALSE,"TEC - 04";#N/A,#N/A,FALSE,"TEC-07";#N/A,#N/A,FALSE,"TEC-08";#N/A,#N/A,FALSE,"TEC - 09A";#N/A,#N/A,FALSE,"TEC - 09B";#N/A,#N/A,FALSE,"TEC - 09C";#N/A,#N/A,FALSE,"TEC - 10";#N/A,#N/A,FALSE,"TEC-11"}</definedName>
    <definedName name="moro" localSheetId="34" hidden="1">{#N/A,#N/A,FALSE,"TEC-01";#N/A,#N/A,FALSE,"TEC - 02";#N/A,#N/A,FALSE,"TEC - 03";#N/A,#N/A,FALSE,"TEC - 04";#N/A,#N/A,FALSE,"TEC-07";#N/A,#N/A,FALSE,"TEC-08";#N/A,#N/A,FALSE,"TEC - 09A";#N/A,#N/A,FALSE,"TEC - 09B";#N/A,#N/A,FALSE,"TEC - 09C";#N/A,#N/A,FALSE,"TEC - 10";#N/A,#N/A,FALSE,"TEC-11"}</definedName>
    <definedName name="moro" localSheetId="31" hidden="1">{#N/A,#N/A,FALSE,"TEC-01";#N/A,#N/A,FALSE,"TEC - 02";#N/A,#N/A,FALSE,"TEC - 03";#N/A,#N/A,FALSE,"TEC - 04";#N/A,#N/A,FALSE,"TEC-07";#N/A,#N/A,FALSE,"TEC-08";#N/A,#N/A,FALSE,"TEC - 09A";#N/A,#N/A,FALSE,"TEC - 09B";#N/A,#N/A,FALSE,"TEC - 09C";#N/A,#N/A,FALSE,"TEC - 10";#N/A,#N/A,FALSE,"TEC-11"}</definedName>
    <definedName name="moro" hidden="1">{#N/A,#N/A,FALSE,"TEC-01";#N/A,#N/A,FALSE,"TEC - 02";#N/A,#N/A,FALSE,"TEC - 03";#N/A,#N/A,FALSE,"TEC - 04";#N/A,#N/A,FALSE,"TEC-07";#N/A,#N/A,FALSE,"TEC-08";#N/A,#N/A,FALSE,"TEC - 09A";#N/A,#N/A,FALSE,"TEC - 09B";#N/A,#N/A,FALSE,"TEC - 09C";#N/A,#N/A,FALSE,"TEC - 10";#N/A,#N/A,FALSE,"TEC-11"}</definedName>
    <definedName name="MORON" localSheetId="31">#REF!</definedName>
    <definedName name="MORON">!#REF!</definedName>
    <definedName name="MORRELL_C" localSheetId="31">#REF!</definedName>
    <definedName name="MORRELL_C">!#REF!</definedName>
    <definedName name="MORRELL_E" localSheetId="31">#REF!</definedName>
    <definedName name="MORRELL_E">!#REF!</definedName>
    <definedName name="MORTERO_PILAR">#REF!</definedName>
    <definedName name="MOS" localSheetId="31">#REF!</definedName>
    <definedName name="MOS">!#REF!</definedName>
    <definedName name="mosq" localSheetId="31">#REF!</definedName>
    <definedName name="mosq">!#REF!</definedName>
    <definedName name="MOT_ALIM">#REF!</definedName>
    <definedName name="MOT_CAL_A_F">#REF!</definedName>
    <definedName name="MOT_CAL_A_T_D">#REF!</definedName>
    <definedName name="MOT_CAL_D_C_G">#REF!</definedName>
    <definedName name="MOT_CAL_E">#REF!</definedName>
    <definedName name="MOT_CAL_EG">#REF!</definedName>
    <definedName name="MOT_CAL_H">#REF!</definedName>
    <definedName name="MOT_CAL_T_P">#REF!</definedName>
    <definedName name="MOT_CAL_T_S">#REF!</definedName>
    <definedName name="MOT_CAL_TG">#REF!</definedName>
    <definedName name="MOT_CAL_TM">#REF!</definedName>
    <definedName name="MOT_CHANC">#REF!</definedName>
    <definedName name="MOT_COKE">#REF!</definedName>
    <definedName name="MOT_COKE1">#REF!</definedName>
    <definedName name="MOT_DESC">#REF!</definedName>
    <definedName name="MOT_DESPA">#REF!</definedName>
    <definedName name="MOTISII" localSheetId="31">#REF!</definedName>
    <definedName name="MOTISII">!#REF!</definedName>
    <definedName name="Motor_Hp">#REF!</definedName>
    <definedName name="MOTOR_HP_OFFSITE">#REF!</definedName>
    <definedName name="MOTOR_HP_PB">#REF!</definedName>
    <definedName name="MOTOR_HP_PB10">#REF!</definedName>
    <definedName name="MOTOR_HP_PB100">#REF!</definedName>
    <definedName name="MOTOR_HP_PB1000">#REF!</definedName>
    <definedName name="MOTOR_HP_PB10000">#REF!</definedName>
    <definedName name="MOTOR_HP_PB15000">#REF!</definedName>
    <definedName name="MOTOR_HP_PB200">#REF!</definedName>
    <definedName name="MOTOR_HP_PB2000">#REF!</definedName>
    <definedName name="MOTOR_HP_PB25">#REF!</definedName>
    <definedName name="MOTOR_HP_PB3000">#REF!</definedName>
    <definedName name="MOTOR_HP_PB400">#REF!</definedName>
    <definedName name="MOTOR_HP_PB4000">#REF!</definedName>
    <definedName name="MOTOR_HP_PB50">#REF!</definedName>
    <definedName name="MOTOR_HP_PB500">#REF!</definedName>
    <definedName name="MOTOR_HP_PB5000">#REF!</definedName>
    <definedName name="MOTOR_HP_PB7500">#REF!</definedName>
    <definedName name="MOTOR_HP_YARD">#REF!</definedName>
    <definedName name="MOTOR_HP_YARD10">#REF!</definedName>
    <definedName name="MOTOR_HP_YARD100">#REF!</definedName>
    <definedName name="MOTOR_HP_YARD1000">#REF!</definedName>
    <definedName name="MOTOR_HP_YARD10000">#REF!</definedName>
    <definedName name="MOTOR_HP_YARD15000">#REF!</definedName>
    <definedName name="MOTOR_HP_YARD200">#REF!</definedName>
    <definedName name="MOTOR_HP_YARD2000">#REF!</definedName>
    <definedName name="MOTOR_HP_YARD25">#REF!</definedName>
    <definedName name="MOTOR_HP_YARD3000">#REF!</definedName>
    <definedName name="MOTOR_HP_YARD400">#REF!</definedName>
    <definedName name="MOTOR_HP_YARD4000">#REF!</definedName>
    <definedName name="MOTOR_HP_YARD50">#REF!</definedName>
    <definedName name="MOTOR_HP_YARD500">#REF!</definedName>
    <definedName name="MOTOR_HP_YARD5000">#REF!</definedName>
    <definedName name="MOTOR_HP_YARD7500">#REF!</definedName>
    <definedName name="MOTORLU_VANA" localSheetId="35" hidden="1">#REF!,#REF!</definedName>
    <definedName name="MOTORLU_VANA" localSheetId="36" hidden="1">#REF!,#REF!</definedName>
    <definedName name="MOTORLU_VANA" localSheetId="33" hidden="1">#REF!,#REF!</definedName>
    <definedName name="MOTORLU_VANA" localSheetId="34" hidden="1">#REF!,#REF!</definedName>
    <definedName name="MOTORLU_VANA" hidden="1">#REF!,#REF!</definedName>
    <definedName name="MOU_Actual_Returns">#REF!</definedName>
    <definedName name="MOU_delta_t">#REF!</definedName>
    <definedName name="MOU_kappa">#REF!</definedName>
    <definedName name="MOU_mu">#REF!</definedName>
    <definedName name="MOU_ProbLog">#REF!</definedName>
    <definedName name="MOU_sigma">#REF!</definedName>
    <definedName name="MOU_X0">#REF!</definedName>
    <definedName name="Mov" hidden="1">#REF!</definedName>
    <definedName name="MOV_ALLOY20BW">#REF!</definedName>
    <definedName name="MOV_CHROMEBW">#REF!</definedName>
    <definedName name="MOV_CSBW">#REF!</definedName>
    <definedName name="Mov_Faena" localSheetId="31">#REF!</definedName>
    <definedName name="Mov_Faena">!#REF!</definedName>
    <definedName name="MOV_FE">#REF!</definedName>
    <definedName name="MOV_SSBW">#REF!</definedName>
    <definedName name="MOVA" localSheetId="31">#REF!</definedName>
    <definedName name="MOVA">!#REF!</definedName>
    <definedName name="MOVB" localSheetId="31">#REF!</definedName>
    <definedName name="MOVB">!#REF!</definedName>
    <definedName name="Moviliza" hidden="1">#REF!</definedName>
    <definedName name="MOVILIZACION">#REF!</definedName>
    <definedName name="Movilización" localSheetId="31">#REF!</definedName>
    <definedName name="Movilización">!#REF!</definedName>
    <definedName name="MOVT" localSheetId="31">#REF!</definedName>
    <definedName name="MOVT">!#REF!</definedName>
    <definedName name="movtierrabd">#REF!</definedName>
    <definedName name="MovTierras" localSheetId="35" hidden="1">INDEX(codematch,1,20)</definedName>
    <definedName name="MovTierras" localSheetId="37" hidden="1">INDEX(codematch,1,20)</definedName>
    <definedName name="MovTierras" localSheetId="21" hidden="1">INDEX(codematch,1,20)</definedName>
    <definedName name="MovTierras" localSheetId="36" hidden="1">INDEX(codematch,1,20)</definedName>
    <definedName name="MovTierras" localSheetId="33" hidden="1">INDEX(codematch,1,20)</definedName>
    <definedName name="MovTierras" localSheetId="34" hidden="1">INDEX(codematch,1,20)</definedName>
    <definedName name="MovTierras" localSheetId="31" hidden="1">INDEX(codematch,1,20)</definedName>
    <definedName name="MovTierras" hidden="1">INDEX(codematch,1,20)</definedName>
    <definedName name="MP" localSheetId="35" hidden="1">{#N/A,#N/A,FALSE,"CCTV"}</definedName>
    <definedName name="MP" localSheetId="37" hidden="1">{#N/A,#N/A,FALSE,"CCTV"}</definedName>
    <definedName name="MP" localSheetId="36" hidden="1">{#N/A,#N/A,FALSE,"CCTV"}</definedName>
    <definedName name="MP" localSheetId="33" hidden="1">{#N/A,#N/A,FALSE,"CCTV"}</definedName>
    <definedName name="MP" localSheetId="34" hidden="1">{#N/A,#N/A,FALSE,"CCTV"}</definedName>
    <definedName name="MP" localSheetId="31">#REF!</definedName>
    <definedName name="MP" hidden="1">{#N/A,#N/A,FALSE,"CCTV"}</definedName>
    <definedName name="MPA" hidden="1">{"'Sheet1'!$A$1:$G$85"}</definedName>
    <definedName name="MPartidas">#REF!</definedName>
    <definedName name="MPI">#REF!</definedName>
    <definedName name="MPMOB">#REF!</definedName>
    <definedName name="Mpower" localSheetId="35" hidden="1">{"ADMIN",#N/A,FALSE,"DETAILS";"MINE",#N/A,FALSE,"DETAILS";"MILL",#N/A,FALSE,"DETAILS";"MAINT",#N/A,FALSE,"DETAILS";"PROJECTS",#N/A,FALSE,"DETAILS"}</definedName>
    <definedName name="Mpower" localSheetId="37" hidden="1">{"ADMIN",#N/A,FALSE,"DETAILS";"MINE",#N/A,FALSE,"DETAILS";"MILL",#N/A,FALSE,"DETAILS";"MAINT",#N/A,FALSE,"DETAILS";"PROJECTS",#N/A,FALSE,"DETAILS"}</definedName>
    <definedName name="Mpower" localSheetId="36" hidden="1">{"ADMIN",#N/A,FALSE,"DETAILS";"MINE",#N/A,FALSE,"DETAILS";"MILL",#N/A,FALSE,"DETAILS";"MAINT",#N/A,FALSE,"DETAILS";"PROJECTS",#N/A,FALSE,"DETAILS"}</definedName>
    <definedName name="Mpower" localSheetId="33" hidden="1">{"ADMIN",#N/A,FALSE,"DETAILS";"MINE",#N/A,FALSE,"DETAILS";"MILL",#N/A,FALSE,"DETAILS";"MAINT",#N/A,FALSE,"DETAILS";"PROJECTS",#N/A,FALSE,"DETAILS"}</definedName>
    <definedName name="Mpower" localSheetId="34" hidden="1">{"ADMIN",#N/A,FALSE,"DETAILS";"MINE",#N/A,FALSE,"DETAILS";"MILL",#N/A,FALSE,"DETAILS";"MAINT",#N/A,FALSE,"DETAILS";"PROJECTS",#N/A,FALSE,"DETAILS"}</definedName>
    <definedName name="Mpower" localSheetId="31" hidden="1">{"ADMIN",#N/A,FALSE,"DETAILS";"MINE",#N/A,FALSE,"DETAILS";"MILL",#N/A,FALSE,"DETAILS";"MAINT",#N/A,FALSE,"DETAILS";"PROJECTS",#N/A,FALSE,"DETAILS"}</definedName>
    <definedName name="Mpower" hidden="1">{"ADMIN",#N/A,FALSE,"DETAILS";"MINE",#N/A,FALSE,"DETAILS";"MILL",#N/A,FALSE,"DETAILS";"MAINT",#N/A,FALSE,"DETAILS";"PROJECTS",#N/A,FALSE,"DETAILS"}</definedName>
    <definedName name="Mpower2" localSheetId="35" hidden="1">{"ADMIN",#N/A,FALSE,"DETAILS";"MINE",#N/A,FALSE,"DETAILS";"MILL",#N/A,FALSE,"DETAILS";"MAINT",#N/A,FALSE,"DETAILS";"PROJECTS",#N/A,FALSE,"DETAILS"}</definedName>
    <definedName name="Mpower2" localSheetId="37" hidden="1">{"ADMIN",#N/A,FALSE,"DETAILS";"MINE",#N/A,FALSE,"DETAILS";"MILL",#N/A,FALSE,"DETAILS";"MAINT",#N/A,FALSE,"DETAILS";"PROJECTS",#N/A,FALSE,"DETAILS"}</definedName>
    <definedName name="Mpower2" localSheetId="36" hidden="1">{"ADMIN",#N/A,FALSE,"DETAILS";"MINE",#N/A,FALSE,"DETAILS";"MILL",#N/A,FALSE,"DETAILS";"MAINT",#N/A,FALSE,"DETAILS";"PROJECTS",#N/A,FALSE,"DETAILS"}</definedName>
    <definedName name="Mpower2" localSheetId="33" hidden="1">{"ADMIN",#N/A,FALSE,"DETAILS";"MINE",#N/A,FALSE,"DETAILS";"MILL",#N/A,FALSE,"DETAILS";"MAINT",#N/A,FALSE,"DETAILS";"PROJECTS",#N/A,FALSE,"DETAILS"}</definedName>
    <definedName name="Mpower2" localSheetId="34" hidden="1">{"ADMIN",#N/A,FALSE,"DETAILS";"MINE",#N/A,FALSE,"DETAILS";"MILL",#N/A,FALSE,"DETAILS";"MAINT",#N/A,FALSE,"DETAILS";"PROJECTS",#N/A,FALSE,"DETAILS"}</definedName>
    <definedName name="Mpower2" localSheetId="31" hidden="1">{"ADMIN",#N/A,FALSE,"DETAILS";"MINE",#N/A,FALSE,"DETAILS";"MILL",#N/A,FALSE,"DETAILS";"MAINT",#N/A,FALSE,"DETAILS";"PROJECTS",#N/A,FALSE,"DETAILS"}</definedName>
    <definedName name="Mpower2" hidden="1">{"ADMIN",#N/A,FALSE,"DETAILS";"MINE",#N/A,FALSE,"DETAILS";"MILL",#N/A,FALSE,"DETAILS";"MAINT",#N/A,FALSE,"DETAILS";"PROJECTS",#N/A,FALSE,"DETAILS"}</definedName>
    <definedName name="MPR" hidden="1">#REF!</definedName>
    <definedName name="MPX" localSheetId="31">#REF!</definedName>
    <definedName name="MPX">!#REF!</definedName>
    <definedName name="MR" localSheetId="35" hidden="1">{#VALUE!,#N/A,TRUE,0;#N/A,#N/A,TRUE,0;#N/A,#N/A,TRUE,0;#N/A,#N/A,TRUE,0;#N/A,#N/A,TRUE,0;#N/A,#N/A,TRUE,0;#N/A,#N/A,TRUE,0;#N/A,#N/A,TRUE,0;#N/A,#N/A,TRUE,0;#N/A,#N/A,TRUE,0;#N/A,#N/A,TRUE,0;#N/A,#N/A,TRUE,0;#N/A,#N/A,TRUE,0}</definedName>
    <definedName name="MR" localSheetId="37" hidden="1">{#VALUE!,#N/A,TRUE,0;#N/A,#N/A,TRUE,0;#N/A,#N/A,TRUE,0;#N/A,#N/A,TRUE,0;#N/A,#N/A,TRUE,0;#N/A,#N/A,TRUE,0;#N/A,#N/A,TRUE,0;#N/A,#N/A,TRUE,0;#N/A,#N/A,TRUE,0;#N/A,#N/A,TRUE,0;#N/A,#N/A,TRUE,0;#N/A,#N/A,TRUE,0;#N/A,#N/A,TRUE,0}</definedName>
    <definedName name="MR" localSheetId="36" hidden="1">{#VALUE!,#N/A,TRUE,0;#N/A,#N/A,TRUE,0;#N/A,#N/A,TRUE,0;#N/A,#N/A,TRUE,0;#N/A,#N/A,TRUE,0;#N/A,#N/A,TRUE,0;#N/A,#N/A,TRUE,0;#N/A,#N/A,TRUE,0;#N/A,#N/A,TRUE,0;#N/A,#N/A,TRUE,0;#N/A,#N/A,TRUE,0;#N/A,#N/A,TRUE,0;#N/A,#N/A,TRUE,0}</definedName>
    <definedName name="MR" localSheetId="33" hidden="1">{#VALUE!,#N/A,TRUE,0;#N/A,#N/A,TRUE,0;#N/A,#N/A,TRUE,0;#N/A,#N/A,TRUE,0;#N/A,#N/A,TRUE,0;#N/A,#N/A,TRUE,0;#N/A,#N/A,TRUE,0;#N/A,#N/A,TRUE,0;#N/A,#N/A,TRUE,0;#N/A,#N/A,TRUE,0;#N/A,#N/A,TRUE,0;#N/A,#N/A,TRUE,0;#N/A,#N/A,TRUE,0}</definedName>
    <definedName name="MR" localSheetId="34" hidden="1">{#VALUE!,#N/A,TRUE,0;#N/A,#N/A,TRUE,0;#N/A,#N/A,TRUE,0;#N/A,#N/A,TRUE,0;#N/A,#N/A,TRUE,0;#N/A,#N/A,TRUE,0;#N/A,#N/A,TRUE,0;#N/A,#N/A,TRUE,0;#N/A,#N/A,TRUE,0;#N/A,#N/A,TRUE,0;#N/A,#N/A,TRUE,0;#N/A,#N/A,TRUE,0;#N/A,#N/A,TRUE,0}</definedName>
    <definedName name="mr" localSheetId="31">#REF!</definedName>
    <definedName name="MR" hidden="1">{#VALUE!,#N/A,TRUE,0;#N/A,#N/A,TRUE,0;#N/A,#N/A,TRUE,0;#N/A,#N/A,TRUE,0;#N/A,#N/A,TRUE,0;#N/A,#N/A,TRUE,0;#N/A,#N/A,TRUE,0;#N/A,#N/A,TRUE,0;#N/A,#N/A,TRUE,0;#N/A,#N/A,TRUE,0;#N/A,#N/A,TRUE,0;#N/A,#N/A,TRUE,0;#N/A,#N/A,TRUE,0}</definedName>
    <definedName name="MRLART" localSheetId="31">#REF!</definedName>
    <definedName name="MRLART">!#REF!</definedName>
    <definedName name="MRN">#REF!</definedName>
    <definedName name="MRO" hidden="1">#REF!</definedName>
    <definedName name="MRSup" localSheetId="31">#REF!</definedName>
    <definedName name="MRSup">!#REF!</definedName>
    <definedName name="MRSUPDET" localSheetId="31">#REF!</definedName>
    <definedName name="MRSUPDET">!#REF!</definedName>
    <definedName name="MRV">#REF!</definedName>
    <definedName name="MRVForex">#REF!</definedName>
    <definedName name="Mrw">#REF!</definedName>
    <definedName name="Ms">#REF!</definedName>
    <definedName name="msaprobado">#REF!</definedName>
    <definedName name="msavancetotal">#REF!</definedName>
    <definedName name="msb" localSheetId="31">#REF!</definedName>
    <definedName name="msb">!#REF!</definedName>
    <definedName name="MSC" localSheetId="31">#REF!</definedName>
    <definedName name="MSC">!#REF!</definedName>
    <definedName name="msd" localSheetId="31">OFFSET('Registro Fot SEM'!PieDataR,1,0)</definedName>
    <definedName name="msd">OFFSET(PieDataR,1,0)</definedName>
    <definedName name="msdk" localSheetId="35" hidden="1">{#N/A,#N/A,TRUE,"1842CWN0"}</definedName>
    <definedName name="msdk" localSheetId="37" hidden="1">{#N/A,#N/A,TRUE,"1842CWN0"}</definedName>
    <definedName name="msdk" localSheetId="36" hidden="1">{#N/A,#N/A,TRUE,"1842CWN0"}</definedName>
    <definedName name="msdk" localSheetId="33" hidden="1">{#N/A,#N/A,TRUE,"1842CWN0"}</definedName>
    <definedName name="msdk" localSheetId="34" hidden="1">{#N/A,#N/A,TRUE,"1842CWN0"}</definedName>
    <definedName name="msdk" localSheetId="31" hidden="1">{#N/A,#N/A,TRUE,"1842CWN0"}</definedName>
    <definedName name="msdk" hidden="1">{#N/A,#N/A,TRUE,"1842CWN0"}</definedName>
    <definedName name="MSV">#REF!</definedName>
    <definedName name="mt" localSheetId="31">#REF!</definedName>
    <definedName name="mt">!#REF!</definedName>
    <definedName name="MTBS" localSheetId="31">#REF!</definedName>
    <definedName name="MTBS">!#REF!</definedName>
    <definedName name="MTHS_TO_DEL">#REF!</definedName>
    <definedName name="mto">#REF!</definedName>
    <definedName name="Mtotal" localSheetId="31">#REF!</definedName>
    <definedName name="Mtotal">!#REF!</definedName>
    <definedName name="mts" localSheetId="35" hidden="1">{#N/A,#N/A,FALSE,"Year_1_2";#N/A,#N/A,FALSE,"Year_3_4";#N/A,#N/A,FALSE,"Year_5_6";#N/A,#N/A,FALSE,"Year_7_8";#N/A,#N/A,FALSE,"Year_9_10";#N/A,#N/A,FALSE,"Year_11_12"}</definedName>
    <definedName name="mts" localSheetId="37" hidden="1">{#N/A,#N/A,FALSE,"Year_1_2";#N/A,#N/A,FALSE,"Year_3_4";#N/A,#N/A,FALSE,"Year_5_6";#N/A,#N/A,FALSE,"Year_7_8";#N/A,#N/A,FALSE,"Year_9_10";#N/A,#N/A,FALSE,"Year_11_12"}</definedName>
    <definedName name="mts" localSheetId="36" hidden="1">{#N/A,#N/A,FALSE,"Year_1_2";#N/A,#N/A,FALSE,"Year_3_4";#N/A,#N/A,FALSE,"Year_5_6";#N/A,#N/A,FALSE,"Year_7_8";#N/A,#N/A,FALSE,"Year_9_10";#N/A,#N/A,FALSE,"Year_11_12"}</definedName>
    <definedName name="mts" localSheetId="33" hidden="1">{#N/A,#N/A,FALSE,"Year_1_2";#N/A,#N/A,FALSE,"Year_3_4";#N/A,#N/A,FALSE,"Year_5_6";#N/A,#N/A,FALSE,"Year_7_8";#N/A,#N/A,FALSE,"Year_9_10";#N/A,#N/A,FALSE,"Year_11_12"}</definedName>
    <definedName name="mts" localSheetId="34" hidden="1">{#N/A,#N/A,FALSE,"Year_1_2";#N/A,#N/A,FALSE,"Year_3_4";#N/A,#N/A,FALSE,"Year_5_6";#N/A,#N/A,FALSE,"Year_7_8";#N/A,#N/A,FALSE,"Year_9_10";#N/A,#N/A,FALSE,"Year_11_12"}</definedName>
    <definedName name="mts" localSheetId="31" hidden="1">{#N/A,#N/A,FALSE,"Year_1_2";#N/A,#N/A,FALSE,"Year_3_4";#N/A,#N/A,FALSE,"Year_5_6";#N/A,#N/A,FALSE,"Year_7_8";#N/A,#N/A,FALSE,"Year_9_10";#N/A,#N/A,FALSE,"Year_11_12"}</definedName>
    <definedName name="mts" hidden="1">{#N/A,#N/A,FALSE,"Year_1_2";#N/A,#N/A,FALSE,"Year_3_4";#N/A,#N/A,FALSE,"Year_5_6";#N/A,#N/A,FALSE,"Year_7_8";#N/A,#N/A,FALSE,"Year_9_10";#N/A,#N/A,FALSE,"Year_11_12"}</definedName>
    <definedName name="MTTR" localSheetId="31">#REF!</definedName>
    <definedName name="MTTR">!#REF!</definedName>
    <definedName name="Mu" localSheetId="31">#REF!</definedName>
    <definedName name="Mu">!#REF!</definedName>
    <definedName name="mudmath">#N/A</definedName>
    <definedName name="mudmath_32">#N/A</definedName>
    <definedName name="MUELLER_OUTLETS">#REF!</definedName>
    <definedName name="MUELLER_VALVES">#REF!</definedName>
    <definedName name="Mufx" localSheetId="31">#REF!</definedName>
    <definedName name="Mufx">!#REF!</definedName>
    <definedName name="Mufz" localSheetId="31">#REF!</definedName>
    <definedName name="Mufz">!#REF!</definedName>
    <definedName name="MULA">#REF!</definedName>
    <definedName name="Mult">#REF!</definedName>
    <definedName name="MULTIPLICADOR">#REF!</definedName>
    <definedName name="Multiplier" localSheetId="31">#REF!</definedName>
    <definedName name="Multiplier">!#REF!</definedName>
    <definedName name="Multiplier1" localSheetId="31">#REF!</definedName>
    <definedName name="Multiplier1">!#REF!</definedName>
    <definedName name="MUNIR" localSheetId="35"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MUNIR" localSheetId="37"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MUNIR" localSheetId="36"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MUNIR" localSheetId="33"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MUNIR" localSheetId="34"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MUNIR" localSheetId="31"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MUNIR"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MUP" localSheetId="31">#REF!</definedName>
    <definedName name="MUP">!#REF!</definedName>
    <definedName name="muro">#REF!</definedName>
    <definedName name="MURO30" localSheetId="31">#REF!</definedName>
    <definedName name="MURO30">!#REF!</definedName>
    <definedName name="MUROBOVEDA12A10X2AD" localSheetId="31">#REF!</definedName>
    <definedName name="MUROBOVEDA12A10X2AD">!#REF!</definedName>
    <definedName name="muros">#REF!</definedName>
    <definedName name="MUROT4">#REF!</definedName>
    <definedName name="MUROT5" localSheetId="31">#REF!</definedName>
    <definedName name="MUROT5">!#REF!</definedName>
    <definedName name="Mux_m" localSheetId="31">#REF!</definedName>
    <definedName name="Mux_m">!#REF!</definedName>
    <definedName name="Mux_ped" localSheetId="31">#REF!</definedName>
    <definedName name="Mux_ped">!#REF!</definedName>
    <definedName name="Muz_m" localSheetId="31">#REF!</definedName>
    <definedName name="Muz_m">!#REF!</definedName>
    <definedName name="Muz_ped" localSheetId="31">#REF!</definedName>
    <definedName name="Muz_ped">!#REF!</definedName>
    <definedName name="Muz_pedes" localSheetId="31">#REF!</definedName>
    <definedName name="Muz_pedes">!#REF!</definedName>
    <definedName name="Mv_total" localSheetId="31">#REF!</definedName>
    <definedName name="Mv_total">!#REF!</definedName>
    <definedName name="MVACC" localSheetId="31">#REF!</definedName>
    <definedName name="MVACC">!#REF!</definedName>
    <definedName name="mvgfvjgf" localSheetId="35" hidden="1">{"April",#N/A,FALSE,"April"}</definedName>
    <definedName name="mvgfvjgf" localSheetId="37" hidden="1">{"April",#N/A,FALSE,"April"}</definedName>
    <definedName name="mvgfvjgf" localSheetId="36" hidden="1">{"April",#N/A,FALSE,"April"}</definedName>
    <definedName name="mvgfvjgf" localSheetId="33" hidden="1">{"April",#N/A,FALSE,"April"}</definedName>
    <definedName name="mvgfvjgf" localSheetId="34" hidden="1">{"April",#N/A,FALSE,"April"}</definedName>
    <definedName name="mvgfvjgf" localSheetId="31" hidden="1">{"April",#N/A,FALSE,"April"}</definedName>
    <definedName name="mvgfvjgf" hidden="1">{"April",#N/A,FALSE,"April"}</definedName>
    <definedName name="MWeGross">#REF!</definedName>
    <definedName name="MWeNet">#REF!</definedName>
    <definedName name="MWLOGO">"Picture 24"</definedName>
    <definedName name="Mx" localSheetId="31">#REF!</definedName>
    <definedName name="Mx">!#REF!</definedName>
    <definedName name="Mx_1" localSheetId="31">#REF!</definedName>
    <definedName name="Mx_1">!#REF!</definedName>
    <definedName name="Mx2_L2" localSheetId="31">#REF!</definedName>
    <definedName name="Mx2_L2">!#REF!</definedName>
    <definedName name="mxl"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p">#REF!</definedName>
    <definedName name="myRange">#REF!</definedName>
    <definedName name="myuy" localSheetId="31">#REF!</definedName>
    <definedName name="myuy">!#REF!</definedName>
    <definedName name="Mz" localSheetId="31">#REF!</definedName>
    <definedName name="Mz">!#REF!</definedName>
    <definedName name="Mz_1" localSheetId="31">#REF!</definedName>
    <definedName name="Mz_1">!#REF!</definedName>
    <definedName name="Mz1_L1" localSheetId="31">#REF!</definedName>
    <definedName name="Mz1_L1">!#REF!</definedName>
    <definedName name="Mz2_L2" localSheetId="31">#REF!</definedName>
    <definedName name="Mz2_L2">!#REF!</definedName>
    <definedName name="n" localSheetId="37" hidden="1">{#N/A,#N/A,FALSE,"Extension Title";#N/A,#N/A,FALSE,"Extensions Main";#N/A,#N/A,FALSE,"Christchurst";#N/A,#N/A,FALSE,"Larkfield Extension";#N/A,#N/A,FALSE,"Taunton";#N/A,#N/A,FALSE,"Farlington";#N/A,#N/A,FALSE,"Sidney Street";#N/A,#N/A,FALSE,"Tamworth";#N/A,#N/A,FALSE,"New Build Main"}</definedName>
    <definedName name="n" localSheetId="32" hidden="1">{#N/A,#N/A,FALSE,"Extension Title";#N/A,#N/A,FALSE,"Extensions Main";#N/A,#N/A,FALSE,"Christchurst";#N/A,#N/A,FALSE,"Larkfield Extension";#N/A,#N/A,FALSE,"Taunton";#N/A,#N/A,FALSE,"Farlington";#N/A,#N/A,FALSE,"Sidney Street";#N/A,#N/A,FALSE,"Tamworth";#N/A,#N/A,FALSE,"New Build Main"}</definedName>
    <definedName name="n" localSheetId="21" hidden="1">{#N/A,#N/A,FALSE,"Extension Title";#N/A,#N/A,FALSE,"Extensions Main";#N/A,#N/A,FALSE,"Christchurst";#N/A,#N/A,FALSE,"Larkfield Extension";#N/A,#N/A,FALSE,"Taunton";#N/A,#N/A,FALSE,"Farlington";#N/A,#N/A,FALSE,"Sidney Street";#N/A,#N/A,FALSE,"Tamworth";#N/A,#N/A,FALSE,"New Build Main"}</definedName>
    <definedName name="n" localSheetId="31">#REF!</definedName>
    <definedName name="n">!#REF!</definedName>
    <definedName name="N._Ireland">#REF!</definedName>
    <definedName name="N.SOLES" localSheetId="31">#REF!,#REF!</definedName>
    <definedName name="N.SOLES">!#REF!,!#REF!</definedName>
    <definedName name="N_" localSheetId="31">#REF!</definedName>
    <definedName name="N_">!#REF!</definedName>
    <definedName name="N___0" localSheetId="31">#REF!</definedName>
    <definedName name="N___0">!#REF!</definedName>
    <definedName name="N___13" localSheetId="31">#REF!</definedName>
    <definedName name="N___13">!#REF!</definedName>
    <definedName name="N_22" localSheetId="31">#REF!</definedName>
    <definedName name="N_22">!#REF!</definedName>
    <definedName name="N_A">#REF!</definedName>
    <definedName name="N_ExternalWork" localSheetId="31">#REF!</definedName>
    <definedName name="N_ExternalWork">!#REF!</definedName>
    <definedName name="N_Fill" localSheetId="35" hidden="1">#REF!</definedName>
    <definedName name="N_Fill" localSheetId="37" hidden="1">#REF!</definedName>
    <definedName name="N_Fill" localSheetId="36" hidden="1">#REF!</definedName>
    <definedName name="N_Fill" localSheetId="33" hidden="1">#REF!</definedName>
    <definedName name="N_Fill" localSheetId="34" hidden="1">#REF!</definedName>
    <definedName name="N_Fill" hidden="1">#REF!</definedName>
    <definedName name="N9d.2" localSheetId="35" hidden="1">{#N/A,#N/A,FALSE,"Aging Summary";#N/A,#N/A,FALSE,"Ratio Analysis";#N/A,#N/A,FALSE,"Test 120 Day Accts";#N/A,#N/A,FALSE,"Tickmarks"}</definedName>
    <definedName name="N9d.2" localSheetId="37" hidden="1">{#N/A,#N/A,FALSE,"Aging Summary";#N/A,#N/A,FALSE,"Ratio Analysis";#N/A,#N/A,FALSE,"Test 120 Day Accts";#N/A,#N/A,FALSE,"Tickmarks"}</definedName>
    <definedName name="N9d.2" localSheetId="36" hidden="1">{#N/A,#N/A,FALSE,"Aging Summary";#N/A,#N/A,FALSE,"Ratio Analysis";#N/A,#N/A,FALSE,"Test 120 Day Accts";#N/A,#N/A,FALSE,"Tickmarks"}</definedName>
    <definedName name="N9d.2" localSheetId="33" hidden="1">{#N/A,#N/A,FALSE,"Aging Summary";#N/A,#N/A,FALSE,"Ratio Analysis";#N/A,#N/A,FALSE,"Test 120 Day Accts";#N/A,#N/A,FALSE,"Tickmarks"}</definedName>
    <definedName name="N9d.2" localSheetId="34" hidden="1">{#N/A,#N/A,FALSE,"Aging Summary";#N/A,#N/A,FALSE,"Ratio Analysis";#N/A,#N/A,FALSE,"Test 120 Day Accts";#N/A,#N/A,FALSE,"Tickmarks"}</definedName>
    <definedName name="N9d.2" localSheetId="31" hidden="1">{#N/A,#N/A,FALSE,"Aging Summary";#N/A,#N/A,FALSE,"Ratio Analysis";#N/A,#N/A,FALSE,"Test 120 Day Accts";#N/A,#N/A,FALSE,"Tickmarks"}</definedName>
    <definedName name="N9d.2" hidden="1">{#N/A,#N/A,FALSE,"Aging Summary";#N/A,#N/A,FALSE,"Ratio Analysis";#N/A,#N/A,FALSE,"Test 120 Day Accts";#N/A,#N/A,FALSE,"Tickmarks"}</definedName>
    <definedName name="na"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cn_m" localSheetId="31">#REF!</definedName>
    <definedName name="nacn_m">!#REF!</definedName>
    <definedName name="nacn_rd" localSheetId="31">#REF!</definedName>
    <definedName name="nacn_rd">!#REF!</definedName>
    <definedName name="NADA1">#REF!</definedName>
    <definedName name="nakits" localSheetId="35" hidden="1">#REF!</definedName>
    <definedName name="nakits" localSheetId="33" hidden="1">#REF!</definedName>
    <definedName name="nakits" localSheetId="34" hidden="1">#REF!</definedName>
    <definedName name="nakits" hidden="1">#REF!</definedName>
    <definedName name="NAME" localSheetId="35" hidden="1">{#N/A,#N/A,FALSE,"CCTV"}</definedName>
    <definedName name="NAME" localSheetId="37" hidden="1">{#N/A,#N/A,FALSE,"CCTV"}</definedName>
    <definedName name="NAME" localSheetId="36" hidden="1">{#N/A,#N/A,FALSE,"CCTV"}</definedName>
    <definedName name="NAME" localSheetId="33" hidden="1">{#N/A,#N/A,FALSE,"CCTV"}</definedName>
    <definedName name="NAME" localSheetId="34" hidden="1">{#N/A,#N/A,FALSE,"CCTV"}</definedName>
    <definedName name="name" localSheetId="31">#REF!</definedName>
    <definedName name="NAME" hidden="1">{#N/A,#N/A,FALSE,"CCTV"}</definedName>
    <definedName name="name1" localSheetId="31">#REF!</definedName>
    <definedName name="name1">!#REF!</definedName>
    <definedName name="NameClient" localSheetId="31">#REF!</definedName>
    <definedName name="NameClient">!#REF!</definedName>
    <definedName name="NameGiven" localSheetId="31">#REF!</definedName>
    <definedName name="NameGiven">!#REF!</definedName>
    <definedName name="NameJob" localSheetId="31">#REF!</definedName>
    <definedName name="NameJob">!#REF!</definedName>
    <definedName name="NameShort" localSheetId="31">#REF!</definedName>
    <definedName name="NameShort">!#REF!</definedName>
    <definedName name="Nancy_dairy_query_for_MPO">#REF!</definedName>
    <definedName name="Nandito" localSheetId="31">#REF!</definedName>
    <definedName name="Nandito">!#REF!</definedName>
    <definedName name="Não" localSheetId="31">#REF!</definedName>
    <definedName name="Não">!#REF!</definedName>
    <definedName name="naoh_m" localSheetId="31">#REF!</definedName>
    <definedName name="naoh_m">!#REF!</definedName>
    <definedName name="naoh_rd" localSheetId="31">#REF!</definedName>
    <definedName name="naoh_rd">!#REF!</definedName>
    <definedName name="naoh_vis" localSheetId="31">#REF!</definedName>
    <definedName name="naoh_vis">!#REF!</definedName>
    <definedName name="narrow">#REF!</definedName>
    <definedName name="Nat.Ann">#REF!</definedName>
    <definedName name="Nat.Mnth">#REF!</definedName>
    <definedName name="National">#REF!</definedName>
    <definedName name="nb" localSheetId="35" hidden="1">{"'장비'!$A$3:$M$12"}</definedName>
    <definedName name="nb" localSheetId="37" hidden="1">{"'장비'!$A$3:$M$12"}</definedName>
    <definedName name="nb" localSheetId="36" hidden="1">{"'장비'!$A$3:$M$12"}</definedName>
    <definedName name="nb" localSheetId="33" hidden="1">{"'장비'!$A$3:$M$12"}</definedName>
    <definedName name="nb" localSheetId="34" hidden="1">{"'장비'!$A$3:$M$12"}</definedName>
    <definedName name="NB" localSheetId="31" hidden="1">{"'NOTES2'!$G$9:$J$27"}</definedName>
    <definedName name="NB" hidden="1">{"'NOTES2'!$G$9:$J$27"}</definedName>
    <definedName name="nbbb" localSheetId="35" hidden="1">{#N/A,#N/A,FALSE,"Total_OC015";#N/A,#N/A,FALSE,"ADMIN";#N/A,#N/A,FALSE,"PROCES";#N/A,#N/A,FALSE,"mecan";#N/A,#N/A,FALSE,"civil";#N/A,#N/A,FALSE,"CAÑER";#N/A,#N/A,FALSE,"ELEC";#N/A,#N/A,FALSE,"INSTR"}</definedName>
    <definedName name="nbbb" localSheetId="37" hidden="1">{#N/A,#N/A,FALSE,"Total_OC015";#N/A,#N/A,FALSE,"ADMIN";#N/A,#N/A,FALSE,"PROCES";#N/A,#N/A,FALSE,"mecan";#N/A,#N/A,FALSE,"civil";#N/A,#N/A,FALSE,"CAÑER";#N/A,#N/A,FALSE,"ELEC";#N/A,#N/A,FALSE,"INSTR"}</definedName>
    <definedName name="nbbb" localSheetId="36" hidden="1">{#N/A,#N/A,FALSE,"Total_OC015";#N/A,#N/A,FALSE,"ADMIN";#N/A,#N/A,FALSE,"PROCES";#N/A,#N/A,FALSE,"mecan";#N/A,#N/A,FALSE,"civil";#N/A,#N/A,FALSE,"CAÑER";#N/A,#N/A,FALSE,"ELEC";#N/A,#N/A,FALSE,"INSTR"}</definedName>
    <definedName name="nbbb" localSheetId="33" hidden="1">{#N/A,#N/A,FALSE,"Total_OC015";#N/A,#N/A,FALSE,"ADMIN";#N/A,#N/A,FALSE,"PROCES";#N/A,#N/A,FALSE,"mecan";#N/A,#N/A,FALSE,"civil";#N/A,#N/A,FALSE,"CAÑER";#N/A,#N/A,FALSE,"ELEC";#N/A,#N/A,FALSE,"INSTR"}</definedName>
    <definedName name="nbbb" localSheetId="34" hidden="1">{#N/A,#N/A,FALSE,"Total_OC015";#N/A,#N/A,FALSE,"ADMIN";#N/A,#N/A,FALSE,"PROCES";#N/A,#N/A,FALSE,"mecan";#N/A,#N/A,FALSE,"civil";#N/A,#N/A,FALSE,"CAÑER";#N/A,#N/A,FALSE,"ELEC";#N/A,#N/A,FALSE,"INSTR"}</definedName>
    <definedName name="nbbb" localSheetId="31" hidden="1">{#N/A,#N/A,FALSE,"Total_OC015";#N/A,#N/A,FALSE,"ADMIN";#N/A,#N/A,FALSE,"PROCES";#N/A,#N/A,FALSE,"mecan";#N/A,#N/A,FALSE,"civil";#N/A,#N/A,FALSE,"CAÑER";#N/A,#N/A,FALSE,"ELEC";#N/A,#N/A,FALSE,"INSTR"}</definedName>
    <definedName name="nbbb" hidden="1">{#N/A,#N/A,FALSE,"Total_OC015";#N/A,#N/A,FALSE,"ADMIN";#N/A,#N/A,FALSE,"PROCES";#N/A,#N/A,FALSE,"mecan";#N/A,#N/A,FALSE,"civil";#N/A,#N/A,FALSE,"CAÑER";#N/A,#N/A,FALSE,"ELEC";#N/A,#N/A,FALSE,"INSTR"}</definedName>
    <definedName name="nbmbnmbnm" localSheetId="31">#REF!</definedName>
    <definedName name="nbmbnmbnm">!#REF!</definedName>
    <definedName name="nbmgnfm"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nb" localSheetId="31">#REF!</definedName>
    <definedName name="nbmnb">!#REF!</definedName>
    <definedName name="nbmnbmn" localSheetId="31">#REF!</definedName>
    <definedName name="nbmnbmn">!#REF!</definedName>
    <definedName name="nbmnbmnb" localSheetId="31">#REF!</definedName>
    <definedName name="nbmnbmnb">!#REF!</definedName>
    <definedName name="nbmnbmnbm" localSheetId="31">#REF!</definedName>
    <definedName name="nbmnbmnbm">!#REF!</definedName>
    <definedName name="nbmnbmnbn" localSheetId="35" hidden="1">{#N/A,#N/A,FALSE,"SumG";#N/A,#N/A,FALSE,"ElecG";#N/A,#N/A,FALSE,"MechG";#N/A,#N/A,FALSE,"GeotG";#N/A,#N/A,FALSE,"PrcsG";#N/A,#N/A,FALSE,"TunnG";#N/A,#N/A,FALSE,"CivlG";#N/A,#N/A,FALSE,"NtwkG";#N/A,#N/A,FALSE,"EstgG";#N/A,#N/A,FALSE,"PEngG"}</definedName>
    <definedName name="nbmnbmnbn" localSheetId="37" hidden="1">{#N/A,#N/A,FALSE,"SumG";#N/A,#N/A,FALSE,"ElecG";#N/A,#N/A,FALSE,"MechG";#N/A,#N/A,FALSE,"GeotG";#N/A,#N/A,FALSE,"PrcsG";#N/A,#N/A,FALSE,"TunnG";#N/A,#N/A,FALSE,"CivlG";#N/A,#N/A,FALSE,"NtwkG";#N/A,#N/A,FALSE,"EstgG";#N/A,#N/A,FALSE,"PEngG"}</definedName>
    <definedName name="nbmnbmnbn" localSheetId="36" hidden="1">{#N/A,#N/A,FALSE,"SumG";#N/A,#N/A,FALSE,"ElecG";#N/A,#N/A,FALSE,"MechG";#N/A,#N/A,FALSE,"GeotG";#N/A,#N/A,FALSE,"PrcsG";#N/A,#N/A,FALSE,"TunnG";#N/A,#N/A,FALSE,"CivlG";#N/A,#N/A,FALSE,"NtwkG";#N/A,#N/A,FALSE,"EstgG";#N/A,#N/A,FALSE,"PEngG"}</definedName>
    <definedName name="nbmnbmnbn" localSheetId="33" hidden="1">{#N/A,#N/A,FALSE,"SumG";#N/A,#N/A,FALSE,"ElecG";#N/A,#N/A,FALSE,"MechG";#N/A,#N/A,FALSE,"GeotG";#N/A,#N/A,FALSE,"PrcsG";#N/A,#N/A,FALSE,"TunnG";#N/A,#N/A,FALSE,"CivlG";#N/A,#N/A,FALSE,"NtwkG";#N/A,#N/A,FALSE,"EstgG";#N/A,#N/A,FALSE,"PEngG"}</definedName>
    <definedName name="nbmnbmnbn" localSheetId="34" hidden="1">{#N/A,#N/A,FALSE,"SumG";#N/A,#N/A,FALSE,"ElecG";#N/A,#N/A,FALSE,"MechG";#N/A,#N/A,FALSE,"GeotG";#N/A,#N/A,FALSE,"PrcsG";#N/A,#N/A,FALSE,"TunnG";#N/A,#N/A,FALSE,"CivlG";#N/A,#N/A,FALSE,"NtwkG";#N/A,#N/A,FALSE,"EstgG";#N/A,#N/A,FALSE,"PEngG"}</definedName>
    <definedName name="nbmnbmnbn" localSheetId="31" hidden="1">{#N/A,#N/A,FALSE,"SumG";#N/A,#N/A,FALSE,"ElecG";#N/A,#N/A,FALSE,"MechG";#N/A,#N/A,FALSE,"GeotG";#N/A,#N/A,FALSE,"PrcsG";#N/A,#N/A,FALSE,"TunnG";#N/A,#N/A,FALSE,"CivlG";#N/A,#N/A,FALSE,"NtwkG";#N/A,#N/A,FALSE,"EstgG";#N/A,#N/A,FALSE,"PEngG"}</definedName>
    <definedName name="nbmnbmnbn" hidden="1">{#N/A,#N/A,FALSE,"SumG";#N/A,#N/A,FALSE,"ElecG";#N/A,#N/A,FALSE,"MechG";#N/A,#N/A,FALSE,"GeotG";#N/A,#N/A,FALSE,"PrcsG";#N/A,#N/A,FALSE,"TunnG";#N/A,#N/A,FALSE,"CivlG";#N/A,#N/A,FALSE,"NtwkG";#N/A,#N/A,FALSE,"EstgG";#N/A,#N/A,FALSE,"PEngG"}</definedName>
    <definedName name="nbmnmn" localSheetId="31">#REF!</definedName>
    <definedName name="nbmnmn">!#REF!</definedName>
    <definedName name="nbnnb" localSheetId="35" hidden="1">{#N/A,#N/A,FALSE,"SumG";#N/A,#N/A,FALSE,"ElecG";#N/A,#N/A,FALSE,"MechG";#N/A,#N/A,FALSE,"GeotG";#N/A,#N/A,FALSE,"PrcsG";#N/A,#N/A,FALSE,"TunnG";#N/A,#N/A,FALSE,"CivlG";#N/A,#N/A,FALSE,"NtwkG";#N/A,#N/A,FALSE,"EstgG";#N/A,#N/A,FALSE,"PEngG"}</definedName>
    <definedName name="nbnnb" localSheetId="37" hidden="1">{#N/A,#N/A,FALSE,"SumG";#N/A,#N/A,FALSE,"ElecG";#N/A,#N/A,FALSE,"MechG";#N/A,#N/A,FALSE,"GeotG";#N/A,#N/A,FALSE,"PrcsG";#N/A,#N/A,FALSE,"TunnG";#N/A,#N/A,FALSE,"CivlG";#N/A,#N/A,FALSE,"NtwkG";#N/A,#N/A,FALSE,"EstgG";#N/A,#N/A,FALSE,"PEngG"}</definedName>
    <definedName name="nbnnb" localSheetId="36" hidden="1">{#N/A,#N/A,FALSE,"SumG";#N/A,#N/A,FALSE,"ElecG";#N/A,#N/A,FALSE,"MechG";#N/A,#N/A,FALSE,"GeotG";#N/A,#N/A,FALSE,"PrcsG";#N/A,#N/A,FALSE,"TunnG";#N/A,#N/A,FALSE,"CivlG";#N/A,#N/A,FALSE,"NtwkG";#N/A,#N/A,FALSE,"EstgG";#N/A,#N/A,FALSE,"PEngG"}</definedName>
    <definedName name="nbnnb" localSheetId="33" hidden="1">{#N/A,#N/A,FALSE,"SumG";#N/A,#N/A,FALSE,"ElecG";#N/A,#N/A,FALSE,"MechG";#N/A,#N/A,FALSE,"GeotG";#N/A,#N/A,FALSE,"PrcsG";#N/A,#N/A,FALSE,"TunnG";#N/A,#N/A,FALSE,"CivlG";#N/A,#N/A,FALSE,"NtwkG";#N/A,#N/A,FALSE,"EstgG";#N/A,#N/A,FALSE,"PEngG"}</definedName>
    <definedName name="nbnnb" localSheetId="34" hidden="1">{#N/A,#N/A,FALSE,"SumG";#N/A,#N/A,FALSE,"ElecG";#N/A,#N/A,FALSE,"MechG";#N/A,#N/A,FALSE,"GeotG";#N/A,#N/A,FALSE,"PrcsG";#N/A,#N/A,FALSE,"TunnG";#N/A,#N/A,FALSE,"CivlG";#N/A,#N/A,FALSE,"NtwkG";#N/A,#N/A,FALSE,"EstgG";#N/A,#N/A,FALSE,"PEngG"}</definedName>
    <definedName name="nbnnb" localSheetId="31" hidden="1">{#N/A,#N/A,FALSE,"SumG";#N/A,#N/A,FALSE,"ElecG";#N/A,#N/A,FALSE,"MechG";#N/A,#N/A,FALSE,"GeotG";#N/A,#N/A,FALSE,"PrcsG";#N/A,#N/A,FALSE,"TunnG";#N/A,#N/A,FALSE,"CivlG";#N/A,#N/A,FALSE,"NtwkG";#N/A,#N/A,FALSE,"EstgG";#N/A,#N/A,FALSE,"PEngG"}</definedName>
    <definedName name="nbnnb" hidden="1">{#N/A,#N/A,FALSE,"SumG";#N/A,#N/A,FALSE,"ElecG";#N/A,#N/A,FALSE,"MechG";#N/A,#N/A,FALSE,"GeotG";#N/A,#N/A,FALSE,"PrcsG";#N/A,#N/A,FALSE,"TunnG";#N/A,#N/A,FALSE,"CivlG";#N/A,#N/A,FALSE,"NtwkG";#N/A,#N/A,FALSE,"EstgG";#N/A,#N/A,FALSE,"PEngG"}</definedName>
    <definedName name="NBRt" localSheetId="31">#REF!</definedName>
    <definedName name="NBRt">!#REF!</definedName>
    <definedName name="nbvgh" localSheetId="35" hidden="1">{#N/A,#N/A,FALSE,"Total_OC015";#N/A,#N/A,FALSE,"ADMIN";#N/A,#N/A,FALSE,"PROCES";#N/A,#N/A,FALSE,"mecan";#N/A,#N/A,FALSE,"civil";#N/A,#N/A,FALSE,"CAÑER";#N/A,#N/A,FALSE,"ELEC";#N/A,#N/A,FALSE,"INSTR"}</definedName>
    <definedName name="nbvgh" localSheetId="37" hidden="1">{#N/A,#N/A,FALSE,"Total_OC015";#N/A,#N/A,FALSE,"ADMIN";#N/A,#N/A,FALSE,"PROCES";#N/A,#N/A,FALSE,"mecan";#N/A,#N/A,FALSE,"civil";#N/A,#N/A,FALSE,"CAÑER";#N/A,#N/A,FALSE,"ELEC";#N/A,#N/A,FALSE,"INSTR"}</definedName>
    <definedName name="nbvgh" localSheetId="36" hidden="1">{#N/A,#N/A,FALSE,"Total_OC015";#N/A,#N/A,FALSE,"ADMIN";#N/A,#N/A,FALSE,"PROCES";#N/A,#N/A,FALSE,"mecan";#N/A,#N/A,FALSE,"civil";#N/A,#N/A,FALSE,"CAÑER";#N/A,#N/A,FALSE,"ELEC";#N/A,#N/A,FALSE,"INSTR"}</definedName>
    <definedName name="nbvgh" localSheetId="33" hidden="1">{#N/A,#N/A,FALSE,"Total_OC015";#N/A,#N/A,FALSE,"ADMIN";#N/A,#N/A,FALSE,"PROCES";#N/A,#N/A,FALSE,"mecan";#N/A,#N/A,FALSE,"civil";#N/A,#N/A,FALSE,"CAÑER";#N/A,#N/A,FALSE,"ELEC";#N/A,#N/A,FALSE,"INSTR"}</definedName>
    <definedName name="nbvgh" localSheetId="34" hidden="1">{#N/A,#N/A,FALSE,"Total_OC015";#N/A,#N/A,FALSE,"ADMIN";#N/A,#N/A,FALSE,"PROCES";#N/A,#N/A,FALSE,"mecan";#N/A,#N/A,FALSE,"civil";#N/A,#N/A,FALSE,"CAÑER";#N/A,#N/A,FALSE,"ELEC";#N/A,#N/A,FALSE,"INSTR"}</definedName>
    <definedName name="nbvgh" localSheetId="31" hidden="1">{#N/A,#N/A,FALSE,"Total_OC015";#N/A,#N/A,FALSE,"ADMIN";#N/A,#N/A,FALSE,"PROCES";#N/A,#N/A,FALSE,"mecan";#N/A,#N/A,FALSE,"civil";#N/A,#N/A,FALSE,"CAÑER";#N/A,#N/A,FALSE,"ELEC";#N/A,#N/A,FALSE,"INSTR"}</definedName>
    <definedName name="nbvgh" hidden="1">{#N/A,#N/A,FALSE,"Total_OC015";#N/A,#N/A,FALSE,"ADMIN";#N/A,#N/A,FALSE,"PROCES";#N/A,#N/A,FALSE,"mecan";#N/A,#N/A,FALSE,"civil";#N/A,#N/A,FALSE,"CAÑER";#N/A,#N/A,FALSE,"ELEC";#N/A,#N/A,FALSE,"INSTR"}</definedName>
    <definedName name="ncg" localSheetId="35" hidden="1">{#N/A,#N/A,TRUE,"1842CWN0"}</definedName>
    <definedName name="ncg" localSheetId="37" hidden="1">{#N/A,#N/A,TRUE,"1842CWN0"}</definedName>
    <definedName name="ncg" localSheetId="36" hidden="1">{#N/A,#N/A,TRUE,"1842CWN0"}</definedName>
    <definedName name="ncg" localSheetId="33" hidden="1">{#N/A,#N/A,TRUE,"1842CWN0"}</definedName>
    <definedName name="ncg" localSheetId="34" hidden="1">{#N/A,#N/A,TRUE,"1842CWN0"}</definedName>
    <definedName name="ncg" localSheetId="31" hidden="1">{#N/A,#N/A,TRUE,"1842CWN0"}</definedName>
    <definedName name="ncg" hidden="1">{#N/A,#N/A,TRUE,"1842CWN0"}</definedName>
    <definedName name="ncheam" localSheetId="35" hidden="1">{#N/A,#N/A,FALSE,"Extension Title";#N/A,#N/A,FALSE,"Extensions Main";#N/A,#N/A,FALSE,"Christchurst";#N/A,#N/A,FALSE,"Larkfield Extension";#N/A,#N/A,FALSE,"Taunton";#N/A,#N/A,FALSE,"Farlington";#N/A,#N/A,FALSE,"Sidney Street";#N/A,#N/A,FALSE,"Tamworth";#N/A,#N/A,FALSE,"New Build Main"}</definedName>
    <definedName name="ncheam" localSheetId="37" hidden="1">{#N/A,#N/A,FALSE,"Extension Title";#N/A,#N/A,FALSE,"Extensions Main";#N/A,#N/A,FALSE,"Christchurst";#N/A,#N/A,FALSE,"Larkfield Extension";#N/A,#N/A,FALSE,"Taunton";#N/A,#N/A,FALSE,"Farlington";#N/A,#N/A,FALSE,"Sidney Street";#N/A,#N/A,FALSE,"Tamworth";#N/A,#N/A,FALSE,"New Build Main"}</definedName>
    <definedName name="ncheam" localSheetId="32" hidden="1">{#N/A,#N/A,FALSE,"Extension Title";#N/A,#N/A,FALSE,"Extensions Main";#N/A,#N/A,FALSE,"Christchurst";#N/A,#N/A,FALSE,"Larkfield Extension";#N/A,#N/A,FALSE,"Taunton";#N/A,#N/A,FALSE,"Farlington";#N/A,#N/A,FALSE,"Sidney Street";#N/A,#N/A,FALSE,"Tamworth";#N/A,#N/A,FALSE,"New Build Main"}</definedName>
    <definedName name="ncheam" localSheetId="21" hidden="1">{#N/A,#N/A,FALSE,"Extension Title";#N/A,#N/A,FALSE,"Extensions Main";#N/A,#N/A,FALSE,"Christchurst";#N/A,#N/A,FALSE,"Larkfield Extension";#N/A,#N/A,FALSE,"Taunton";#N/A,#N/A,FALSE,"Farlington";#N/A,#N/A,FALSE,"Sidney Street";#N/A,#N/A,FALSE,"Tamworth";#N/A,#N/A,FALSE,"New Build Main"}</definedName>
    <definedName name="ncheam" localSheetId="36" hidden="1">{#N/A,#N/A,FALSE,"Extension Title";#N/A,#N/A,FALSE,"Extensions Main";#N/A,#N/A,FALSE,"Christchurst";#N/A,#N/A,FALSE,"Larkfield Extension";#N/A,#N/A,FALSE,"Taunton";#N/A,#N/A,FALSE,"Farlington";#N/A,#N/A,FALSE,"Sidney Street";#N/A,#N/A,FALSE,"Tamworth";#N/A,#N/A,FALSE,"New Build Main"}</definedName>
    <definedName name="ncheam" localSheetId="33" hidden="1">{#N/A,#N/A,FALSE,"Extension Title";#N/A,#N/A,FALSE,"Extensions Main";#N/A,#N/A,FALSE,"Christchurst";#N/A,#N/A,FALSE,"Larkfield Extension";#N/A,#N/A,FALSE,"Taunton";#N/A,#N/A,FALSE,"Farlington";#N/A,#N/A,FALSE,"Sidney Street";#N/A,#N/A,FALSE,"Tamworth";#N/A,#N/A,FALSE,"New Build Main"}</definedName>
    <definedName name="ncheam" localSheetId="34" hidden="1">{#N/A,#N/A,FALSE,"Extension Title";#N/A,#N/A,FALSE,"Extensions Main";#N/A,#N/A,FALSE,"Christchurst";#N/A,#N/A,FALSE,"Larkfield Extension";#N/A,#N/A,FALSE,"Taunton";#N/A,#N/A,FALSE,"Farlington";#N/A,#N/A,FALSE,"Sidney Street";#N/A,#N/A,FALSE,"Tamworth";#N/A,#N/A,FALSE,"New Build Main"}</definedName>
    <definedName name="ncheam" localSheetId="31" hidden="1">{#N/A,#N/A,FALSE,"Extension Title";#N/A,#N/A,FALSE,"Extensions Main";#N/A,#N/A,FALSE,"Christchurst";#N/A,#N/A,FALSE,"Larkfield Extension";#N/A,#N/A,FALSE,"Taunton";#N/A,#N/A,FALSE,"Farlington";#N/A,#N/A,FALSE,"Sidney Street";#N/A,#N/A,FALSE,"Tamworth";#N/A,#N/A,FALSE,"New Build Main"}</definedName>
    <definedName name="ncheam" hidden="1">{#N/A,#N/A,FALSE,"Extension Title";#N/A,#N/A,FALSE,"Extensions Main";#N/A,#N/A,FALSE,"Christchurst";#N/A,#N/A,FALSE,"Larkfield Extension";#N/A,#N/A,FALSE,"Taunton";#N/A,#N/A,FALSE,"Farlington";#N/A,#N/A,FALSE,"Sidney Street";#N/A,#N/A,FALSE,"Tamworth";#N/A,#N/A,FALSE,"New Build Main"}</definedName>
    <definedName name="ncompier" localSheetId="31">#REF!</definedName>
    <definedName name="ncompier">!#REF!</definedName>
    <definedName name="NCONCURSO" localSheetId="31">#REF!</definedName>
    <definedName name="NCONCURSO">!#REF!</definedName>
    <definedName name="ncv" localSheetId="35" hidden="1">{#N/A,#N/A,FALSE,"minas";#N/A,#N/A,FALSE,"Total_OC015";#N/A,#N/A,FALSE,"ADMIN";#N/A,#N/A,FALSE,"PROCES";#N/A,#N/A,FALSE,"civil";#N/A,#N/A,FALSE,"CAÑER";#N/A,#N/A,FALSE,"ELEC";#N/A,#N/A,FALSE,"INSTR";#N/A,#N/A,FALSE,"PDS";#N/A,#N/A,FALSE,"mecan"}</definedName>
    <definedName name="ncv" localSheetId="37" hidden="1">{#N/A,#N/A,FALSE,"minas";#N/A,#N/A,FALSE,"Total_OC015";#N/A,#N/A,FALSE,"ADMIN";#N/A,#N/A,FALSE,"PROCES";#N/A,#N/A,FALSE,"civil";#N/A,#N/A,FALSE,"CAÑER";#N/A,#N/A,FALSE,"ELEC";#N/A,#N/A,FALSE,"INSTR";#N/A,#N/A,FALSE,"PDS";#N/A,#N/A,FALSE,"mecan"}</definedName>
    <definedName name="ncv" localSheetId="36" hidden="1">{#N/A,#N/A,FALSE,"minas";#N/A,#N/A,FALSE,"Total_OC015";#N/A,#N/A,FALSE,"ADMIN";#N/A,#N/A,FALSE,"PROCES";#N/A,#N/A,FALSE,"civil";#N/A,#N/A,FALSE,"CAÑER";#N/A,#N/A,FALSE,"ELEC";#N/A,#N/A,FALSE,"INSTR";#N/A,#N/A,FALSE,"PDS";#N/A,#N/A,FALSE,"mecan"}</definedName>
    <definedName name="ncv" localSheetId="33" hidden="1">{#N/A,#N/A,FALSE,"minas";#N/A,#N/A,FALSE,"Total_OC015";#N/A,#N/A,FALSE,"ADMIN";#N/A,#N/A,FALSE,"PROCES";#N/A,#N/A,FALSE,"civil";#N/A,#N/A,FALSE,"CAÑER";#N/A,#N/A,FALSE,"ELEC";#N/A,#N/A,FALSE,"INSTR";#N/A,#N/A,FALSE,"PDS";#N/A,#N/A,FALSE,"mecan"}</definedName>
    <definedName name="ncv" localSheetId="34" hidden="1">{#N/A,#N/A,FALSE,"minas";#N/A,#N/A,FALSE,"Total_OC015";#N/A,#N/A,FALSE,"ADMIN";#N/A,#N/A,FALSE,"PROCES";#N/A,#N/A,FALSE,"civil";#N/A,#N/A,FALSE,"CAÑER";#N/A,#N/A,FALSE,"ELEC";#N/A,#N/A,FALSE,"INSTR";#N/A,#N/A,FALSE,"PDS";#N/A,#N/A,FALSE,"mecan"}</definedName>
    <definedName name="ncv" localSheetId="31" hidden="1">{#N/A,#N/A,FALSE,"minas";#N/A,#N/A,FALSE,"Total_OC015";#N/A,#N/A,FALSE,"ADMIN";#N/A,#N/A,FALSE,"PROCES";#N/A,#N/A,FALSE,"civil";#N/A,#N/A,FALSE,"CAÑER";#N/A,#N/A,FALSE,"ELEC";#N/A,#N/A,FALSE,"INSTR";#N/A,#N/A,FALSE,"PDS";#N/A,#N/A,FALSE,"mecan"}</definedName>
    <definedName name="ncv" hidden="1">{#N/A,#N/A,FALSE,"minas";#N/A,#N/A,FALSE,"Total_OC015";#N/A,#N/A,FALSE,"ADMIN";#N/A,#N/A,FALSE,"PROCES";#N/A,#N/A,FALSE,"civil";#N/A,#N/A,FALSE,"CAÑER";#N/A,#N/A,FALSE,"ELEC";#N/A,#N/A,FALSE,"INSTR";#N/A,#N/A,FALSE,"PDS";#N/A,#N/A,FALSE,"mecan"}</definedName>
    <definedName name="ncx" localSheetId="35" hidden="1">{#N/A,#N/A,TRUE,"259020CIPAug";#N/A,#N/A,TRUE,"259020CIPAug (2)"}</definedName>
    <definedName name="ncx" localSheetId="37" hidden="1">{#N/A,#N/A,TRUE,"259020CIPAug";#N/A,#N/A,TRUE,"259020CIPAug (2)"}</definedName>
    <definedName name="ncx" localSheetId="36" hidden="1">{#N/A,#N/A,TRUE,"259020CIPAug";#N/A,#N/A,TRUE,"259020CIPAug (2)"}</definedName>
    <definedName name="ncx" localSheetId="33" hidden="1">{#N/A,#N/A,TRUE,"259020CIPAug";#N/A,#N/A,TRUE,"259020CIPAug (2)"}</definedName>
    <definedName name="ncx" localSheetId="34" hidden="1">{#N/A,#N/A,TRUE,"259020CIPAug";#N/A,#N/A,TRUE,"259020CIPAug (2)"}</definedName>
    <definedName name="ncx" localSheetId="31" hidden="1">{#N/A,#N/A,TRUE,"259020CIPAug";#N/A,#N/A,TRUE,"259020CIPAug (2)"}</definedName>
    <definedName name="ncx" hidden="1">{#N/A,#N/A,TRUE,"259020CIPAug";#N/A,#N/A,TRUE,"259020CIPAug (2)"}</definedName>
    <definedName name="ndetrhg" localSheetId="35" hidden="1">{#N/A,#N/A,FALSE,"Total_OC015";#N/A,#N/A,FALSE,"ADMIN";#N/A,#N/A,FALSE,"PROCES";#N/A,#N/A,FALSE,"mecan";#N/A,#N/A,FALSE,"civil";#N/A,#N/A,FALSE,"CAÑER";#N/A,#N/A,FALSE,"ELEC";#N/A,#N/A,FALSE,"INSTR"}</definedName>
    <definedName name="ndetrhg" localSheetId="37" hidden="1">{#N/A,#N/A,FALSE,"Total_OC015";#N/A,#N/A,FALSE,"ADMIN";#N/A,#N/A,FALSE,"PROCES";#N/A,#N/A,FALSE,"mecan";#N/A,#N/A,FALSE,"civil";#N/A,#N/A,FALSE,"CAÑER";#N/A,#N/A,FALSE,"ELEC";#N/A,#N/A,FALSE,"INSTR"}</definedName>
    <definedName name="ndetrhg" localSheetId="36" hidden="1">{#N/A,#N/A,FALSE,"Total_OC015";#N/A,#N/A,FALSE,"ADMIN";#N/A,#N/A,FALSE,"PROCES";#N/A,#N/A,FALSE,"mecan";#N/A,#N/A,FALSE,"civil";#N/A,#N/A,FALSE,"CAÑER";#N/A,#N/A,FALSE,"ELEC";#N/A,#N/A,FALSE,"INSTR"}</definedName>
    <definedName name="ndetrhg" localSheetId="33" hidden="1">{#N/A,#N/A,FALSE,"Total_OC015";#N/A,#N/A,FALSE,"ADMIN";#N/A,#N/A,FALSE,"PROCES";#N/A,#N/A,FALSE,"mecan";#N/A,#N/A,FALSE,"civil";#N/A,#N/A,FALSE,"CAÑER";#N/A,#N/A,FALSE,"ELEC";#N/A,#N/A,FALSE,"INSTR"}</definedName>
    <definedName name="ndetrhg" localSheetId="34" hidden="1">{#N/A,#N/A,FALSE,"Total_OC015";#N/A,#N/A,FALSE,"ADMIN";#N/A,#N/A,FALSE,"PROCES";#N/A,#N/A,FALSE,"mecan";#N/A,#N/A,FALSE,"civil";#N/A,#N/A,FALSE,"CAÑER";#N/A,#N/A,FALSE,"ELEC";#N/A,#N/A,FALSE,"INSTR"}</definedName>
    <definedName name="ndetrhg" localSheetId="31" hidden="1">{#N/A,#N/A,FALSE,"Total_OC015";#N/A,#N/A,FALSE,"ADMIN";#N/A,#N/A,FALSE,"PROCES";#N/A,#N/A,FALSE,"mecan";#N/A,#N/A,FALSE,"civil";#N/A,#N/A,FALSE,"CAÑER";#N/A,#N/A,FALSE,"ELEC";#N/A,#N/A,FALSE,"INSTR"}</definedName>
    <definedName name="ndetrhg" hidden="1">{#N/A,#N/A,FALSE,"Total_OC015";#N/A,#N/A,FALSE,"ADMIN";#N/A,#N/A,FALSE,"PROCES";#N/A,#N/A,FALSE,"mecan";#N/A,#N/A,FALSE,"civil";#N/A,#N/A,FALSE,"CAÑER";#N/A,#N/A,FALSE,"ELEC";#N/A,#N/A,FALSE,"INSTR"}</definedName>
    <definedName name="NDR">#REF!</definedName>
    <definedName name="needle">#REF!</definedName>
    <definedName name="Neels" localSheetId="35" hidden="1">{#N/A,#N/A,TRUE,"COVER";#N/A,#N/A,TRUE,"DETAILS";#N/A,#N/A,TRUE,"SUMMARY";#N/A,#N/A,TRUE,"EXP MON";#N/A,#N/A,TRUE,"APPENDIX A";#N/A,#N/A,TRUE,"APPENDIX B";#N/A,#N/A,TRUE,"APPENDIX C";#N/A,#N/A,TRUE,"APPENDIX D";#N/A,#N/A,TRUE,"APPENDIX E";#N/A,#N/A,TRUE,"APPENDIX F";#N/A,#N/A,TRUE,"APPENDIX G"}</definedName>
    <definedName name="Neels" localSheetId="37" hidden="1">{#N/A,#N/A,TRUE,"COVER";#N/A,#N/A,TRUE,"DETAILS";#N/A,#N/A,TRUE,"SUMMARY";#N/A,#N/A,TRUE,"EXP MON";#N/A,#N/A,TRUE,"APPENDIX A";#N/A,#N/A,TRUE,"APPENDIX B";#N/A,#N/A,TRUE,"APPENDIX C";#N/A,#N/A,TRUE,"APPENDIX D";#N/A,#N/A,TRUE,"APPENDIX E";#N/A,#N/A,TRUE,"APPENDIX F";#N/A,#N/A,TRUE,"APPENDIX G"}</definedName>
    <definedName name="Neels" localSheetId="36" hidden="1">{#N/A,#N/A,TRUE,"COVER";#N/A,#N/A,TRUE,"DETAILS";#N/A,#N/A,TRUE,"SUMMARY";#N/A,#N/A,TRUE,"EXP MON";#N/A,#N/A,TRUE,"APPENDIX A";#N/A,#N/A,TRUE,"APPENDIX B";#N/A,#N/A,TRUE,"APPENDIX C";#N/A,#N/A,TRUE,"APPENDIX D";#N/A,#N/A,TRUE,"APPENDIX E";#N/A,#N/A,TRUE,"APPENDIX F";#N/A,#N/A,TRUE,"APPENDIX G"}</definedName>
    <definedName name="Neels" localSheetId="33" hidden="1">{#N/A,#N/A,TRUE,"COVER";#N/A,#N/A,TRUE,"DETAILS";#N/A,#N/A,TRUE,"SUMMARY";#N/A,#N/A,TRUE,"EXP MON";#N/A,#N/A,TRUE,"APPENDIX A";#N/A,#N/A,TRUE,"APPENDIX B";#N/A,#N/A,TRUE,"APPENDIX C";#N/A,#N/A,TRUE,"APPENDIX D";#N/A,#N/A,TRUE,"APPENDIX E";#N/A,#N/A,TRUE,"APPENDIX F";#N/A,#N/A,TRUE,"APPENDIX G"}</definedName>
    <definedName name="Neels" localSheetId="34" hidden="1">{#N/A,#N/A,TRUE,"COVER";#N/A,#N/A,TRUE,"DETAILS";#N/A,#N/A,TRUE,"SUMMARY";#N/A,#N/A,TRUE,"EXP MON";#N/A,#N/A,TRUE,"APPENDIX A";#N/A,#N/A,TRUE,"APPENDIX B";#N/A,#N/A,TRUE,"APPENDIX C";#N/A,#N/A,TRUE,"APPENDIX D";#N/A,#N/A,TRUE,"APPENDIX E";#N/A,#N/A,TRUE,"APPENDIX F";#N/A,#N/A,TRUE,"APPENDIX G"}</definedName>
    <definedName name="Neels" localSheetId="31" hidden="1">{#N/A,#N/A,TRUE,"COVER";#N/A,#N/A,TRUE,"DETAILS";#N/A,#N/A,TRUE,"SUMMARY";#N/A,#N/A,TRUE,"EXP MON";#N/A,#N/A,TRUE,"APPENDIX A";#N/A,#N/A,TRUE,"APPENDIX B";#N/A,#N/A,TRUE,"APPENDIX C";#N/A,#N/A,TRUE,"APPENDIX D";#N/A,#N/A,TRUE,"APPENDIX E";#N/A,#N/A,TRUE,"APPENDIX F";#N/A,#N/A,TRUE,"APPENDIX G"}</definedName>
    <definedName name="Neels" hidden="1">{#N/A,#N/A,TRUE,"COVER";#N/A,#N/A,TRUE,"DETAILS";#N/A,#N/A,TRUE,"SUMMARY";#N/A,#N/A,TRUE,"EXP MON";#N/A,#N/A,TRUE,"APPENDIX A";#N/A,#N/A,TRUE,"APPENDIX B";#N/A,#N/A,TRUE,"APPENDIX C";#N/A,#N/A,TRUE,"APPENDIX D";#N/A,#N/A,TRUE,"APPENDIX E";#N/A,#N/A,TRUE,"APPENDIX F";#N/A,#N/A,TRUE,"APPENDIX G"}</definedName>
    <definedName name="Neg_Borrow_Placed_Fill">OFFSET(#REF!,0,0,MATCH(9.99999999999999E+307,#REF!),1)</definedName>
    <definedName name="Neg_Placed_Fill">OFFSET(#REF!,0,0,MATCH(9.99999999999999E+307,#REF!),1)</definedName>
    <definedName name="nelc"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T_CASH_TO_AND_FROM_NEWMONT">#REF!</definedName>
    <definedName name="NETO">#REF!</definedName>
    <definedName name="NeuralToolsLastUsedEditionProfessional">1</definedName>
    <definedName name="NeuralToolsLivePredictionTag">1</definedName>
    <definedName name="Neutro">#REF!</definedName>
    <definedName name="new" localSheetId="35" hidden="1">{#N/A,#N/A,FALSE,"Sheet1"}</definedName>
    <definedName name="new" localSheetId="37" hidden="1">{#N/A,#N/A,TRUE,"Cover";#N/A,#N/A,TRUE,"Summary";#N/A,#N/A,TRUE,"Cost plan";#N/A,#N/A,TRUE,"Qualifications"}</definedName>
    <definedName name="new" localSheetId="32" hidden="1">{#N/A,#N/A,TRUE,"Cover";#N/A,#N/A,TRUE,"Summary";#N/A,#N/A,TRUE,"Cost plan";#N/A,#N/A,TRUE,"Qualifications"}</definedName>
    <definedName name="new" localSheetId="21" hidden="1">{#N/A,#N/A,TRUE,"Cover";#N/A,#N/A,TRUE,"Summary";#N/A,#N/A,TRUE,"Cost plan";#N/A,#N/A,TRUE,"Qualifications"}</definedName>
    <definedName name="new"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33" hidden="1">{#N/A,#N/A,FALSE,"Sheet1"}</definedName>
    <definedName name="new" localSheetId="34" hidden="1">{#N/A,#N/A,FALSE,"Sheet1"}</definedName>
    <definedName name="new" localSheetId="31">OFFSET(#REF!,-1,0)</definedName>
    <definedName name="NEW">#REF!</definedName>
    <definedName name="NEW_PROD">#REF!</definedName>
    <definedName name="NEWHIER">#REF!</definedName>
    <definedName name="NEWNA"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 localSheetId="35" hidden="1">{#N/A,#N/A,FALSE,"CCTV"}</definedName>
    <definedName name="NEWNAME" localSheetId="37" hidden="1">{#N/A,#N/A,FALSE,"CCTV"}</definedName>
    <definedName name="NEWNAME" localSheetId="36" hidden="1">{#N/A,#N/A,FALSE,"CCTV"}</definedName>
    <definedName name="NEWNAME" localSheetId="33" hidden="1">{#N/A,#N/A,FALSE,"CCTV"}</definedName>
    <definedName name="NEWNAME" localSheetId="34" hidden="1">{#N/A,#N/A,FALSE,"CCTV"}</definedName>
    <definedName name="NEWNAME" localSheetId="31" hidden="1">{#N/A,#N/A,FALSE,"CCTV"}</definedName>
    <definedName name="NEWNAME" hidden="1">{#N/A,#N/A,FALSE,"CCTV"}</definedName>
    <definedName name="NewPrintArea" localSheetId="31">#REF!</definedName>
    <definedName name="NewPrintArea">!#REF!</definedName>
    <definedName name="NewPrintAreaMi" localSheetId="31">#REF!</definedName>
    <definedName name="NewPrintAreaMi">!#REF!</definedName>
    <definedName name="NEWTOOLD">#REF!</definedName>
    <definedName name="NEWVO" localSheetId="31">#REF!</definedName>
    <definedName name="NEWVO">!#REF!</definedName>
    <definedName name="NEWWW" hidden="1">{"'PXR_6500'!$A$1:$I$124"}</definedName>
    <definedName name="nfgn">#REF!</definedName>
    <definedName name="NFill" hidden="1">#REF!</definedName>
    <definedName name="NFM">#REF!</definedName>
    <definedName name="nfnf" localSheetId="31">#REF!</definedName>
    <definedName name="nfnf">!#REF!</definedName>
    <definedName name="NGC" localSheetId="31">#REF!</definedName>
    <definedName name="NGC">!#REF!</definedName>
    <definedName name="ngfhfgh" localSheetId="35" hidden="1">{#N/A,#N/A,FALSE,"Total_OC015";#N/A,#N/A,FALSE,"ADMIN";#N/A,#N/A,FALSE,"PROCES";#N/A,#N/A,FALSE,"mecan";#N/A,#N/A,FALSE,"civil";#N/A,#N/A,FALSE,"CAÑER";#N/A,#N/A,FALSE,"ELEC";#N/A,#N/A,FALSE,"INSTR"}</definedName>
    <definedName name="ngfhfgh" localSheetId="37" hidden="1">{#N/A,#N/A,FALSE,"Total_OC015";#N/A,#N/A,FALSE,"ADMIN";#N/A,#N/A,FALSE,"PROCES";#N/A,#N/A,FALSE,"mecan";#N/A,#N/A,FALSE,"civil";#N/A,#N/A,FALSE,"CAÑER";#N/A,#N/A,FALSE,"ELEC";#N/A,#N/A,FALSE,"INSTR"}</definedName>
    <definedName name="ngfhfgh" localSheetId="36" hidden="1">{#N/A,#N/A,FALSE,"Total_OC015";#N/A,#N/A,FALSE,"ADMIN";#N/A,#N/A,FALSE,"PROCES";#N/A,#N/A,FALSE,"mecan";#N/A,#N/A,FALSE,"civil";#N/A,#N/A,FALSE,"CAÑER";#N/A,#N/A,FALSE,"ELEC";#N/A,#N/A,FALSE,"INSTR"}</definedName>
    <definedName name="ngfhfgh" localSheetId="33" hidden="1">{#N/A,#N/A,FALSE,"Total_OC015";#N/A,#N/A,FALSE,"ADMIN";#N/A,#N/A,FALSE,"PROCES";#N/A,#N/A,FALSE,"mecan";#N/A,#N/A,FALSE,"civil";#N/A,#N/A,FALSE,"CAÑER";#N/A,#N/A,FALSE,"ELEC";#N/A,#N/A,FALSE,"INSTR"}</definedName>
    <definedName name="ngfhfgh" localSheetId="34" hidden="1">{#N/A,#N/A,FALSE,"Total_OC015";#N/A,#N/A,FALSE,"ADMIN";#N/A,#N/A,FALSE,"PROCES";#N/A,#N/A,FALSE,"mecan";#N/A,#N/A,FALSE,"civil";#N/A,#N/A,FALSE,"CAÑER";#N/A,#N/A,FALSE,"ELEC";#N/A,#N/A,FALSE,"INSTR"}</definedName>
    <definedName name="ngfhfgh" localSheetId="31" hidden="1">{#N/A,#N/A,FALSE,"Total_OC015";#N/A,#N/A,FALSE,"ADMIN";#N/A,#N/A,FALSE,"PROCES";#N/A,#N/A,FALSE,"mecan";#N/A,#N/A,FALSE,"civil";#N/A,#N/A,FALSE,"CAÑER";#N/A,#N/A,FALSE,"ELEC";#N/A,#N/A,FALSE,"INSTR"}</definedName>
    <definedName name="ngfhfgh" hidden="1">{#N/A,#N/A,FALSE,"Total_OC015";#N/A,#N/A,FALSE,"ADMIN";#N/A,#N/A,FALSE,"PROCES";#N/A,#N/A,FALSE,"mecan";#N/A,#N/A,FALSE,"civil";#N/A,#N/A,FALSE,"CAÑER";#N/A,#N/A,FALSE,"ELEC";#N/A,#N/A,FALSE,"INSTR"}</definedName>
    <definedName name="nh" localSheetId="35" hidden="1">{#N/A,#N/A,TRUE,"COVER";#N/A,#N/A,TRUE,"DETAILS";#N/A,#N/A,TRUE,"SUMMARY";#N/A,#N/A,TRUE,"EXP MON";#N/A,#N/A,TRUE,"APPENDIX A";#N/A,#N/A,TRUE,"APPENDIX B";#N/A,#N/A,TRUE,"APPENDIX C";#N/A,#N/A,TRUE,"APPENDIX D";#N/A,#N/A,TRUE,"APPENDIX E";#N/A,#N/A,TRUE,"APPENDIX F";#N/A,#N/A,TRUE,"APPENDIX G"}</definedName>
    <definedName name="nh" localSheetId="37" hidden="1">{#N/A,#N/A,TRUE,"COVER";#N/A,#N/A,TRUE,"DETAILS";#N/A,#N/A,TRUE,"SUMMARY";#N/A,#N/A,TRUE,"EXP MON";#N/A,#N/A,TRUE,"APPENDIX A";#N/A,#N/A,TRUE,"APPENDIX B";#N/A,#N/A,TRUE,"APPENDIX C";#N/A,#N/A,TRUE,"APPENDIX D";#N/A,#N/A,TRUE,"APPENDIX E";#N/A,#N/A,TRUE,"APPENDIX F";#N/A,#N/A,TRUE,"APPENDIX G"}</definedName>
    <definedName name="nh" localSheetId="36" hidden="1">{#N/A,#N/A,TRUE,"COVER";#N/A,#N/A,TRUE,"DETAILS";#N/A,#N/A,TRUE,"SUMMARY";#N/A,#N/A,TRUE,"EXP MON";#N/A,#N/A,TRUE,"APPENDIX A";#N/A,#N/A,TRUE,"APPENDIX B";#N/A,#N/A,TRUE,"APPENDIX C";#N/A,#N/A,TRUE,"APPENDIX D";#N/A,#N/A,TRUE,"APPENDIX E";#N/A,#N/A,TRUE,"APPENDIX F";#N/A,#N/A,TRUE,"APPENDIX G"}</definedName>
    <definedName name="nh" localSheetId="33" hidden="1">{#N/A,#N/A,TRUE,"COVER";#N/A,#N/A,TRUE,"DETAILS";#N/A,#N/A,TRUE,"SUMMARY";#N/A,#N/A,TRUE,"EXP MON";#N/A,#N/A,TRUE,"APPENDIX A";#N/A,#N/A,TRUE,"APPENDIX B";#N/A,#N/A,TRUE,"APPENDIX C";#N/A,#N/A,TRUE,"APPENDIX D";#N/A,#N/A,TRUE,"APPENDIX E";#N/A,#N/A,TRUE,"APPENDIX F";#N/A,#N/A,TRUE,"APPENDIX G"}</definedName>
    <definedName name="nh" localSheetId="34" hidden="1">{#N/A,#N/A,TRUE,"COVER";#N/A,#N/A,TRUE,"DETAILS";#N/A,#N/A,TRUE,"SUMMARY";#N/A,#N/A,TRUE,"EXP MON";#N/A,#N/A,TRUE,"APPENDIX A";#N/A,#N/A,TRUE,"APPENDIX B";#N/A,#N/A,TRUE,"APPENDIX C";#N/A,#N/A,TRUE,"APPENDIX D";#N/A,#N/A,TRUE,"APPENDIX E";#N/A,#N/A,TRUE,"APPENDIX F";#N/A,#N/A,TRUE,"APPENDIX G"}</definedName>
    <definedName name="nh" localSheetId="31" hidden="1">{#N/A,#N/A,TRUE,"COVER";#N/A,#N/A,TRUE,"DETAILS";#N/A,#N/A,TRUE,"SUMMARY";#N/A,#N/A,TRUE,"EXP MON";#N/A,#N/A,TRUE,"APPENDIX A";#N/A,#N/A,TRUE,"APPENDIX B";#N/A,#N/A,TRUE,"APPENDIX C";#N/A,#N/A,TRUE,"APPENDIX D";#N/A,#N/A,TRUE,"APPENDIX E";#N/A,#N/A,TRUE,"APPENDIX F";#N/A,#N/A,TRUE,"APPENDIX G"}</definedName>
    <definedName name="nh" hidden="1">{#N/A,#N/A,TRUE,"COVER";#N/A,#N/A,TRUE,"DETAILS";#N/A,#N/A,TRUE,"SUMMARY";#N/A,#N/A,TRUE,"EXP MON";#N/A,#N/A,TRUE,"APPENDIX A";#N/A,#N/A,TRUE,"APPENDIX B";#N/A,#N/A,TRUE,"APPENDIX C";#N/A,#N/A,TRUE,"APPENDIX D";#N/A,#N/A,TRUE,"APPENDIX E";#N/A,#N/A,TRUE,"APPENDIX F";#N/A,#N/A,TRUE,"APPENDIX G"}</definedName>
    <definedName name="NHDMHM" localSheetId="35" hidden="1">{#N/A,#N/A,FALSE,"TEC-01";#N/A,#N/A,FALSE,"TEC - 02";#N/A,#N/A,FALSE,"TEC - 03";#N/A,#N/A,FALSE,"TEC - 04";#N/A,#N/A,FALSE,"TEC-07";#N/A,#N/A,FALSE,"TEC-08";#N/A,#N/A,FALSE,"TEC - 09A";#N/A,#N/A,FALSE,"TEC - 09B";#N/A,#N/A,FALSE,"TEC - 09C";#N/A,#N/A,FALSE,"TEC - 10";#N/A,#N/A,FALSE,"TEC-11"}</definedName>
    <definedName name="NHDMHM" localSheetId="37" hidden="1">{#N/A,#N/A,FALSE,"TEC-01";#N/A,#N/A,FALSE,"TEC - 02";#N/A,#N/A,FALSE,"TEC - 03";#N/A,#N/A,FALSE,"TEC - 04";#N/A,#N/A,FALSE,"TEC-07";#N/A,#N/A,FALSE,"TEC-08";#N/A,#N/A,FALSE,"TEC - 09A";#N/A,#N/A,FALSE,"TEC - 09B";#N/A,#N/A,FALSE,"TEC - 09C";#N/A,#N/A,FALSE,"TEC - 10";#N/A,#N/A,FALSE,"TEC-11"}</definedName>
    <definedName name="NHDMHM" localSheetId="36" hidden="1">{#N/A,#N/A,FALSE,"TEC-01";#N/A,#N/A,FALSE,"TEC - 02";#N/A,#N/A,FALSE,"TEC - 03";#N/A,#N/A,FALSE,"TEC - 04";#N/A,#N/A,FALSE,"TEC-07";#N/A,#N/A,FALSE,"TEC-08";#N/A,#N/A,FALSE,"TEC - 09A";#N/A,#N/A,FALSE,"TEC - 09B";#N/A,#N/A,FALSE,"TEC - 09C";#N/A,#N/A,FALSE,"TEC - 10";#N/A,#N/A,FALSE,"TEC-11"}</definedName>
    <definedName name="NHDMHM" localSheetId="33" hidden="1">{#N/A,#N/A,FALSE,"TEC-01";#N/A,#N/A,FALSE,"TEC - 02";#N/A,#N/A,FALSE,"TEC - 03";#N/A,#N/A,FALSE,"TEC - 04";#N/A,#N/A,FALSE,"TEC-07";#N/A,#N/A,FALSE,"TEC-08";#N/A,#N/A,FALSE,"TEC - 09A";#N/A,#N/A,FALSE,"TEC - 09B";#N/A,#N/A,FALSE,"TEC - 09C";#N/A,#N/A,FALSE,"TEC - 10";#N/A,#N/A,FALSE,"TEC-11"}</definedName>
    <definedName name="NHDMHM" localSheetId="34" hidden="1">{#N/A,#N/A,FALSE,"TEC-01";#N/A,#N/A,FALSE,"TEC - 02";#N/A,#N/A,FALSE,"TEC - 03";#N/A,#N/A,FALSE,"TEC - 04";#N/A,#N/A,FALSE,"TEC-07";#N/A,#N/A,FALSE,"TEC-08";#N/A,#N/A,FALSE,"TEC - 09A";#N/A,#N/A,FALSE,"TEC - 09B";#N/A,#N/A,FALSE,"TEC - 09C";#N/A,#N/A,FALSE,"TEC - 10";#N/A,#N/A,FALSE,"TEC-11"}</definedName>
    <definedName name="NHDMHM" localSheetId="31" hidden="1">{#N/A,#N/A,FALSE,"TEC-01";#N/A,#N/A,FALSE,"TEC - 02";#N/A,#N/A,FALSE,"TEC - 03";#N/A,#N/A,FALSE,"TEC - 04";#N/A,#N/A,FALSE,"TEC-07";#N/A,#N/A,FALSE,"TEC-08";#N/A,#N/A,FALSE,"TEC - 09A";#N/A,#N/A,FALSE,"TEC - 09B";#N/A,#N/A,FALSE,"TEC - 09C";#N/A,#N/A,FALSE,"TEC - 10";#N/A,#N/A,FALSE,"TEC-11"}</definedName>
    <definedName name="NHDMHM" hidden="1">{#N/A,#N/A,FALSE,"TEC-01";#N/A,#N/A,FALSE,"TEC - 02";#N/A,#N/A,FALSE,"TEC - 03";#N/A,#N/A,FALSE,"TEC - 04";#N/A,#N/A,FALSE,"TEC-07";#N/A,#N/A,FALSE,"TEC-08";#N/A,#N/A,FALSE,"TEC - 09A";#N/A,#N/A,FALSE,"TEC - 09B";#N/A,#N/A,FALSE,"TEC - 09C";#N/A,#N/A,FALSE,"TEC - 10";#N/A,#N/A,FALSE,"TEC-11"}</definedName>
    <definedName name="Nicol" localSheetId="31">#REF!</definedName>
    <definedName name="Nicol">!#REF!</definedName>
    <definedName name="nightpremiun" hidden="1">{#N/A,#N/A,FALSE,"EL 11";#N/A,#N/A,FALSE,"EL 13";#N/A,#N/A,FALSE,"EL 17";#N/A,#N/A,FALSE,"EL 19";#N/A,#N/A,FALSE,"EL 23";#N/A,#N/A,FALSE,"COMUN.-INCEND."}</definedName>
    <definedName name="NIKIFOROV">#REF!</definedName>
    <definedName name="NIL" hidden="1">" "</definedName>
    <definedName name="nine_Three">#REF!</definedName>
    <definedName name="NIPP">#REF!</definedName>
    <definedName name="Nishio_Consulta_Dados_CC">#REF!</definedName>
    <definedName name="NIVEL" localSheetId="31">#REF!</definedName>
    <definedName name="NIVEL">!#REF!</definedName>
    <definedName name="NIVEL1">#REF!</definedName>
    <definedName name="NIVEL2">#REF!</definedName>
    <definedName name="NIVEL2_GRAFICO" localSheetId="31">#REF!</definedName>
    <definedName name="NIVEL2_GRAFICO">!#REF!</definedName>
    <definedName name="niveles" localSheetId="31">#REF!</definedName>
    <definedName name="niveles">!#REF!</definedName>
    <definedName name="nk" hidden="1">{"CONCABL1.1",#N/A,FALSE,"1.1.1a1.1.3 ACSR";"AISL1.2",#N/A,FALSE,"1.1.1a1.1.3 ACSR";"torr1.1.3",#N/A,FALSE,"1.1.1a1.1.3 ACSR";"cm1.2",#N/A,FALSE,"1.2 ACSR";"cm2.2",#N/A,FALSE,"1.2 ACSR";#N/A,#N/A,FALSE,"1.3 ACSR";#N/A,#N/A,FALSE,"2.1.1A2.1.3 ACAR";"ac2.1",#N/A,FALSE,"1.2 ACAR";"ac2.2",#N/A,FALSE,"1.2 ACAR";#N/A,#N/A,FALSE,"2.3 ACAR"}</definedName>
    <definedName name="nkkll">#REF!</definedName>
    <definedName name="nkknk" localSheetId="35" hidden="1">{#N/A,#N/A,FALSE,"CCTV"}</definedName>
    <definedName name="nkknk" localSheetId="37" hidden="1">{#N/A,#N/A,FALSE,"CCTV"}</definedName>
    <definedName name="nkknk" localSheetId="36" hidden="1">{#N/A,#N/A,FALSE,"CCTV"}</definedName>
    <definedName name="nkknk" localSheetId="33" hidden="1">{#N/A,#N/A,FALSE,"CCTV"}</definedName>
    <definedName name="nkknk" localSheetId="34" hidden="1">{#N/A,#N/A,FALSE,"CCTV"}</definedName>
    <definedName name="nkknk" localSheetId="31" hidden="1">{#N/A,#N/A,FALSE,"CCTV"}</definedName>
    <definedName name="nkknk" hidden="1">{#N/A,#N/A,FALSE,"CCTV"}</definedName>
    <definedName name="nkqjwdkb" localSheetId="31">#REF!</definedName>
    <definedName name="nkqjwdkb">!#REF!</definedName>
    <definedName name="NL">10</definedName>
    <definedName name="NLG">#REF!</definedName>
    <definedName name="NLG_bud">#REF!</definedName>
    <definedName name="NLP" localSheetId="35" hidden="1">{"INST_WPE1",#N/A,FALSE,"SUMMARY-INSTS"}</definedName>
    <definedName name="NLP" localSheetId="37" hidden="1">{"INST_WPE1",#N/A,FALSE,"SUMMARY-INSTS"}</definedName>
    <definedName name="NLP" localSheetId="36" hidden="1">{"INST_WPE1",#N/A,FALSE,"SUMMARY-INSTS"}</definedName>
    <definedName name="NLP" localSheetId="33" hidden="1">{"INST_WPE1",#N/A,FALSE,"SUMMARY-INSTS"}</definedName>
    <definedName name="NLP" localSheetId="34" hidden="1">{"INST_WPE1",#N/A,FALSE,"SUMMARY-INSTS"}</definedName>
    <definedName name="NLP" localSheetId="31" hidden="1">{"INST_WPE1",#N/A,FALSE,"SUMMARY-INSTS"}</definedName>
    <definedName name="NLP" hidden="1">{"INST_WPE1",#N/A,FALSE,"SUMMARY-INSTS"}</definedName>
    <definedName name="nm" localSheetId="35" hidden="1">{#N/A,#N/A,FALSE,"minas";#N/A,#N/A,FALSE,"Total_OC015";#N/A,#N/A,FALSE,"ADMIN";#N/A,#N/A,FALSE,"PROCES";#N/A,#N/A,FALSE,"civil";#N/A,#N/A,FALSE,"CAÑER";#N/A,#N/A,FALSE,"ELEC";#N/A,#N/A,FALSE,"INSTR";#N/A,#N/A,FALSE,"PDS";#N/A,#N/A,FALSE,"mecan"}</definedName>
    <definedName name="nm" localSheetId="37" hidden="1">{#N/A,#N/A,FALSE,"minas";#N/A,#N/A,FALSE,"Total_OC015";#N/A,#N/A,FALSE,"ADMIN";#N/A,#N/A,FALSE,"PROCES";#N/A,#N/A,FALSE,"civil";#N/A,#N/A,FALSE,"CAÑER";#N/A,#N/A,FALSE,"ELEC";#N/A,#N/A,FALSE,"INSTR";#N/A,#N/A,FALSE,"PDS";#N/A,#N/A,FALSE,"mecan"}</definedName>
    <definedName name="nm" localSheetId="36" hidden="1">{#N/A,#N/A,FALSE,"minas";#N/A,#N/A,FALSE,"Total_OC015";#N/A,#N/A,FALSE,"ADMIN";#N/A,#N/A,FALSE,"PROCES";#N/A,#N/A,FALSE,"civil";#N/A,#N/A,FALSE,"CAÑER";#N/A,#N/A,FALSE,"ELEC";#N/A,#N/A,FALSE,"INSTR";#N/A,#N/A,FALSE,"PDS";#N/A,#N/A,FALSE,"mecan"}</definedName>
    <definedName name="nm" localSheetId="33" hidden="1">{#N/A,#N/A,FALSE,"minas";#N/A,#N/A,FALSE,"Total_OC015";#N/A,#N/A,FALSE,"ADMIN";#N/A,#N/A,FALSE,"PROCES";#N/A,#N/A,FALSE,"civil";#N/A,#N/A,FALSE,"CAÑER";#N/A,#N/A,FALSE,"ELEC";#N/A,#N/A,FALSE,"INSTR";#N/A,#N/A,FALSE,"PDS";#N/A,#N/A,FALSE,"mecan"}</definedName>
    <definedName name="nm" localSheetId="34" hidden="1">{#N/A,#N/A,FALSE,"minas";#N/A,#N/A,FALSE,"Total_OC015";#N/A,#N/A,FALSE,"ADMIN";#N/A,#N/A,FALSE,"PROCES";#N/A,#N/A,FALSE,"civil";#N/A,#N/A,FALSE,"CAÑER";#N/A,#N/A,FALSE,"ELEC";#N/A,#N/A,FALSE,"INSTR";#N/A,#N/A,FALSE,"PDS";#N/A,#N/A,FALSE,"mecan"}</definedName>
    <definedName name="nm" localSheetId="31">0.7</definedName>
    <definedName name="nm" hidden="1">{#N/A,#N/A,FALSE,"minas";#N/A,#N/A,FALSE,"Total_OC015";#N/A,#N/A,FALSE,"ADMIN";#N/A,#N/A,FALSE,"PROCES";#N/A,#N/A,FALSE,"civil";#N/A,#N/A,FALSE,"CAÑER";#N/A,#N/A,FALSE,"ELEC";#N/A,#N/A,FALSE,"INSTR";#N/A,#N/A,FALSE,"PDS";#N/A,#N/A,FALSE,"mecan"}</definedName>
    <definedName name="nmbnm" localSheetId="35" hidden="1">{#N/A,#N/A,FALSE,"SumD";#N/A,#N/A,FALSE,"ElecD";#N/A,#N/A,FALSE,"MechD";#N/A,#N/A,FALSE,"GeotD";#N/A,#N/A,FALSE,"PrcsD";#N/A,#N/A,FALSE,"TunnD";#N/A,#N/A,FALSE,"CivlD";#N/A,#N/A,FALSE,"NtwkD";#N/A,#N/A,FALSE,"EstgD";#N/A,#N/A,FALSE,"PEngD"}</definedName>
    <definedName name="nmbnm" localSheetId="37" hidden="1">{#N/A,#N/A,FALSE,"SumD";#N/A,#N/A,FALSE,"ElecD";#N/A,#N/A,FALSE,"MechD";#N/A,#N/A,FALSE,"GeotD";#N/A,#N/A,FALSE,"PrcsD";#N/A,#N/A,FALSE,"TunnD";#N/A,#N/A,FALSE,"CivlD";#N/A,#N/A,FALSE,"NtwkD";#N/A,#N/A,FALSE,"EstgD";#N/A,#N/A,FALSE,"PEngD"}</definedName>
    <definedName name="nmbnm" localSheetId="36" hidden="1">{#N/A,#N/A,FALSE,"SumD";#N/A,#N/A,FALSE,"ElecD";#N/A,#N/A,FALSE,"MechD";#N/A,#N/A,FALSE,"GeotD";#N/A,#N/A,FALSE,"PrcsD";#N/A,#N/A,FALSE,"TunnD";#N/A,#N/A,FALSE,"CivlD";#N/A,#N/A,FALSE,"NtwkD";#N/A,#N/A,FALSE,"EstgD";#N/A,#N/A,FALSE,"PEngD"}</definedName>
    <definedName name="nmbnm" localSheetId="33" hidden="1">{#N/A,#N/A,FALSE,"SumD";#N/A,#N/A,FALSE,"ElecD";#N/A,#N/A,FALSE,"MechD";#N/A,#N/A,FALSE,"GeotD";#N/A,#N/A,FALSE,"PrcsD";#N/A,#N/A,FALSE,"TunnD";#N/A,#N/A,FALSE,"CivlD";#N/A,#N/A,FALSE,"NtwkD";#N/A,#N/A,FALSE,"EstgD";#N/A,#N/A,FALSE,"PEngD"}</definedName>
    <definedName name="nmbnm" localSheetId="34" hidden="1">{#N/A,#N/A,FALSE,"SumD";#N/A,#N/A,FALSE,"ElecD";#N/A,#N/A,FALSE,"MechD";#N/A,#N/A,FALSE,"GeotD";#N/A,#N/A,FALSE,"PrcsD";#N/A,#N/A,FALSE,"TunnD";#N/A,#N/A,FALSE,"CivlD";#N/A,#N/A,FALSE,"NtwkD";#N/A,#N/A,FALSE,"EstgD";#N/A,#N/A,FALSE,"PEngD"}</definedName>
    <definedName name="nmbnm" localSheetId="31" hidden="1">{#N/A,#N/A,FALSE,"SumD";#N/A,#N/A,FALSE,"ElecD";#N/A,#N/A,FALSE,"MechD";#N/A,#N/A,FALSE,"GeotD";#N/A,#N/A,FALSE,"PrcsD";#N/A,#N/A,FALSE,"TunnD";#N/A,#N/A,FALSE,"CivlD";#N/A,#N/A,FALSE,"NtwkD";#N/A,#N/A,FALSE,"EstgD";#N/A,#N/A,FALSE,"PEngD"}</definedName>
    <definedName name="nmbnm" hidden="1">{#N/A,#N/A,FALSE,"SumD";#N/A,#N/A,FALSE,"ElecD";#N/A,#N/A,FALSE,"MechD";#N/A,#N/A,FALSE,"GeotD";#N/A,#N/A,FALSE,"PrcsD";#N/A,#N/A,FALSE,"TunnD";#N/A,#N/A,FALSE,"CivlD";#N/A,#N/A,FALSE,"NtwkD";#N/A,#N/A,FALSE,"EstgD";#N/A,#N/A,FALSE,"PEngD"}</definedName>
    <definedName name="nmfgjm"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jh" localSheetId="31">#REF!</definedName>
    <definedName name="nmjh">!#REF!</definedName>
    <definedName name="NMK" localSheetId="35" hidden="1">{#N/A,#N/A,FALSE,"WBS 1.06";#N/A,#N/A,FALSE,"WBS 1.14";#N/A,#N/A,FALSE,"WBS 1.17";#N/A,#N/A,FALSE,"WBS 1.18"}</definedName>
    <definedName name="NMK" localSheetId="37" hidden="1">{#N/A,#N/A,FALSE,"WBS 1.06";#N/A,#N/A,FALSE,"WBS 1.14";#N/A,#N/A,FALSE,"WBS 1.17";#N/A,#N/A,FALSE,"WBS 1.18"}</definedName>
    <definedName name="NMK" localSheetId="36" hidden="1">{#N/A,#N/A,FALSE,"WBS 1.06";#N/A,#N/A,FALSE,"WBS 1.14";#N/A,#N/A,FALSE,"WBS 1.17";#N/A,#N/A,FALSE,"WBS 1.18"}</definedName>
    <definedName name="NMK" localSheetId="33" hidden="1">{#N/A,#N/A,FALSE,"WBS 1.06";#N/A,#N/A,FALSE,"WBS 1.14";#N/A,#N/A,FALSE,"WBS 1.17";#N/A,#N/A,FALSE,"WBS 1.18"}</definedName>
    <definedName name="NMK" localSheetId="34" hidden="1">{#N/A,#N/A,FALSE,"WBS 1.06";#N/A,#N/A,FALSE,"WBS 1.14";#N/A,#N/A,FALSE,"WBS 1.17";#N/A,#N/A,FALSE,"WBS 1.18"}</definedName>
    <definedName name="NMK" localSheetId="31" hidden="1">{#N/A,#N/A,FALSE,"WBS 1.06";#N/A,#N/A,FALSE,"WBS 1.14";#N/A,#N/A,FALSE,"WBS 1.17";#N/A,#N/A,FALSE,"WBS 1.18"}</definedName>
    <definedName name="NMK" hidden="1">{#N/A,#N/A,FALSE,"WBS 1.06";#N/A,#N/A,FALSE,"WBS 1.14";#N/A,#N/A,FALSE,"WBS 1.17";#N/A,#N/A,FALSE,"WBS 1.18"}</definedName>
    <definedName name="nmnbmnbmbn" localSheetId="31">#REF!</definedName>
    <definedName name="nmnbmnbmbn">!#REF!</definedName>
    <definedName name="nmnbnbn" localSheetId="31">#REF!</definedName>
    <definedName name="nmnbnbn">!#REF!</definedName>
    <definedName name="nmnmbnbmnb" localSheetId="35" hidden="1">{#N/A,#N/A,FALSE,"SumD";#N/A,#N/A,FALSE,"ElecD";#N/A,#N/A,FALSE,"MechD";#N/A,#N/A,FALSE,"GeotD";#N/A,#N/A,FALSE,"PrcsD";#N/A,#N/A,FALSE,"TunnD";#N/A,#N/A,FALSE,"CivlD";#N/A,#N/A,FALSE,"NtwkD";#N/A,#N/A,FALSE,"EstgD";#N/A,#N/A,FALSE,"PEngD"}</definedName>
    <definedName name="nmnmbnbmnb" localSheetId="37" hidden="1">{#N/A,#N/A,FALSE,"SumD";#N/A,#N/A,FALSE,"ElecD";#N/A,#N/A,FALSE,"MechD";#N/A,#N/A,FALSE,"GeotD";#N/A,#N/A,FALSE,"PrcsD";#N/A,#N/A,FALSE,"TunnD";#N/A,#N/A,FALSE,"CivlD";#N/A,#N/A,FALSE,"NtwkD";#N/A,#N/A,FALSE,"EstgD";#N/A,#N/A,FALSE,"PEngD"}</definedName>
    <definedName name="nmnmbnbmnb" localSheetId="36" hidden="1">{#N/A,#N/A,FALSE,"SumD";#N/A,#N/A,FALSE,"ElecD";#N/A,#N/A,FALSE,"MechD";#N/A,#N/A,FALSE,"GeotD";#N/A,#N/A,FALSE,"PrcsD";#N/A,#N/A,FALSE,"TunnD";#N/A,#N/A,FALSE,"CivlD";#N/A,#N/A,FALSE,"NtwkD";#N/A,#N/A,FALSE,"EstgD";#N/A,#N/A,FALSE,"PEngD"}</definedName>
    <definedName name="nmnmbnbmnb" localSheetId="33" hidden="1">{#N/A,#N/A,FALSE,"SumD";#N/A,#N/A,FALSE,"ElecD";#N/A,#N/A,FALSE,"MechD";#N/A,#N/A,FALSE,"GeotD";#N/A,#N/A,FALSE,"PrcsD";#N/A,#N/A,FALSE,"TunnD";#N/A,#N/A,FALSE,"CivlD";#N/A,#N/A,FALSE,"NtwkD";#N/A,#N/A,FALSE,"EstgD";#N/A,#N/A,FALSE,"PEngD"}</definedName>
    <definedName name="nmnmbnbmnb" localSheetId="34" hidden="1">{#N/A,#N/A,FALSE,"SumD";#N/A,#N/A,FALSE,"ElecD";#N/A,#N/A,FALSE,"MechD";#N/A,#N/A,FALSE,"GeotD";#N/A,#N/A,FALSE,"PrcsD";#N/A,#N/A,FALSE,"TunnD";#N/A,#N/A,FALSE,"CivlD";#N/A,#N/A,FALSE,"NtwkD";#N/A,#N/A,FALSE,"EstgD";#N/A,#N/A,FALSE,"PEngD"}</definedName>
    <definedName name="nmnmbnbmnb" localSheetId="31" hidden="1">{#N/A,#N/A,FALSE,"SumD";#N/A,#N/A,FALSE,"ElecD";#N/A,#N/A,FALSE,"MechD";#N/A,#N/A,FALSE,"GeotD";#N/A,#N/A,FALSE,"PrcsD";#N/A,#N/A,FALSE,"TunnD";#N/A,#N/A,FALSE,"CivlD";#N/A,#N/A,FALSE,"NtwkD";#N/A,#N/A,FALSE,"EstgD";#N/A,#N/A,FALSE,"PEngD"}</definedName>
    <definedName name="nmnmbnbmnb" hidden="1">{#N/A,#N/A,FALSE,"SumD";#N/A,#N/A,FALSE,"ElecD";#N/A,#N/A,FALSE,"MechD";#N/A,#N/A,FALSE,"GeotD";#N/A,#N/A,FALSE,"PrcsD";#N/A,#N/A,FALSE,"TunnD";#N/A,#N/A,FALSE,"CivlD";#N/A,#N/A,FALSE,"NtwkD";#N/A,#N/A,FALSE,"EstgD";#N/A,#N/A,FALSE,"PEngD"}</definedName>
    <definedName name="nmv"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XP">#REF!</definedName>
    <definedName name="NN" localSheetId="35" hidden="1">{#N/A,#N/A,FALSE,"subcontract"}</definedName>
    <definedName name="NN" localSheetId="33" hidden="1">{#N/A,#N/A,FALSE,"subcontract"}</definedName>
    <definedName name="NN" localSheetId="34" hidden="1">{#N/A,#N/A,FALSE,"subcontract"}</definedName>
    <definedName name="nn" localSheetId="31">#REF!</definedName>
    <definedName name="nn">!#REF!</definedName>
    <definedName name="NN___0" localSheetId="31">#REF!</definedName>
    <definedName name="NN___0">!#REF!</definedName>
    <definedName name="NN___13" localSheetId="31">#REF!</definedName>
    <definedName name="NN___13">!#REF!</definedName>
    <definedName name="NN_1" localSheetId="35" hidden="1">{#N/A,#N/A,FALSE,"subcontract"}</definedName>
    <definedName name="NN_1" localSheetId="37" hidden="1">{#N/A,#N/A,FALSE,"subcontract"}</definedName>
    <definedName name="NN_1" localSheetId="36" hidden="1">{#N/A,#N/A,FALSE,"subcontract"}</definedName>
    <definedName name="NN_1" localSheetId="33" hidden="1">{#N/A,#N/A,FALSE,"subcontract"}</definedName>
    <definedName name="NN_1" localSheetId="34" hidden="1">{#N/A,#N/A,FALSE,"subcontract"}</definedName>
    <definedName name="NN_1" localSheetId="31" hidden="1">{#N/A,#N/A,FALSE,"subcontract"}</definedName>
    <definedName name="NN_1" hidden="1">{#N/A,#N/A,FALSE,"subcontract"}</definedName>
    <definedName name="nnmjhyuyy" localSheetId="35" hidden="1">{#N/A,#N/A,FALSE,"minas";#N/A,#N/A,FALSE,"Total_OC015";#N/A,#N/A,FALSE,"ADMIN";#N/A,#N/A,FALSE,"PROCES";#N/A,#N/A,FALSE,"civil";#N/A,#N/A,FALSE,"CAÑER";#N/A,#N/A,FALSE,"ELEC";#N/A,#N/A,FALSE,"INSTR";#N/A,#N/A,FALSE,"PDS";#N/A,#N/A,FALSE,"mecan"}</definedName>
    <definedName name="nnmjhyuyy" localSheetId="37" hidden="1">{#N/A,#N/A,FALSE,"minas";#N/A,#N/A,FALSE,"Total_OC015";#N/A,#N/A,FALSE,"ADMIN";#N/A,#N/A,FALSE,"PROCES";#N/A,#N/A,FALSE,"civil";#N/A,#N/A,FALSE,"CAÑER";#N/A,#N/A,FALSE,"ELEC";#N/A,#N/A,FALSE,"INSTR";#N/A,#N/A,FALSE,"PDS";#N/A,#N/A,FALSE,"mecan"}</definedName>
    <definedName name="nnmjhyuyy" localSheetId="36" hidden="1">{#N/A,#N/A,FALSE,"minas";#N/A,#N/A,FALSE,"Total_OC015";#N/A,#N/A,FALSE,"ADMIN";#N/A,#N/A,FALSE,"PROCES";#N/A,#N/A,FALSE,"civil";#N/A,#N/A,FALSE,"CAÑER";#N/A,#N/A,FALSE,"ELEC";#N/A,#N/A,FALSE,"INSTR";#N/A,#N/A,FALSE,"PDS";#N/A,#N/A,FALSE,"mecan"}</definedName>
    <definedName name="nnmjhyuyy" localSheetId="33" hidden="1">{#N/A,#N/A,FALSE,"minas";#N/A,#N/A,FALSE,"Total_OC015";#N/A,#N/A,FALSE,"ADMIN";#N/A,#N/A,FALSE,"PROCES";#N/A,#N/A,FALSE,"civil";#N/A,#N/A,FALSE,"CAÑER";#N/A,#N/A,FALSE,"ELEC";#N/A,#N/A,FALSE,"INSTR";#N/A,#N/A,FALSE,"PDS";#N/A,#N/A,FALSE,"mecan"}</definedName>
    <definedName name="nnmjhyuyy" localSheetId="34" hidden="1">{#N/A,#N/A,FALSE,"minas";#N/A,#N/A,FALSE,"Total_OC015";#N/A,#N/A,FALSE,"ADMIN";#N/A,#N/A,FALSE,"PROCES";#N/A,#N/A,FALSE,"civil";#N/A,#N/A,FALSE,"CAÑER";#N/A,#N/A,FALSE,"ELEC";#N/A,#N/A,FALSE,"INSTR";#N/A,#N/A,FALSE,"PDS";#N/A,#N/A,FALSE,"mecan"}</definedName>
    <definedName name="nnmjhyuyy" localSheetId="31" hidden="1">{#N/A,#N/A,FALSE,"minas";#N/A,#N/A,FALSE,"Total_OC015";#N/A,#N/A,FALSE,"ADMIN";#N/A,#N/A,FALSE,"PROCES";#N/A,#N/A,FALSE,"civil";#N/A,#N/A,FALSE,"CAÑER";#N/A,#N/A,FALSE,"ELEC";#N/A,#N/A,FALSE,"INSTR";#N/A,#N/A,FALSE,"PDS";#N/A,#N/A,FALSE,"mecan"}</definedName>
    <definedName name="nnmjhyuyy" hidden="1">{#N/A,#N/A,FALSE,"minas";#N/A,#N/A,FALSE,"Total_OC015";#N/A,#N/A,FALSE,"ADMIN";#N/A,#N/A,FALSE,"PROCES";#N/A,#N/A,FALSE,"civil";#N/A,#N/A,FALSE,"CAÑER";#N/A,#N/A,FALSE,"ELEC";#N/A,#N/A,FALSE,"INSTR";#N/A,#N/A,FALSE,"PDS";#N/A,#N/A,FALSE,"mecan"}</definedName>
    <definedName name="nnn" localSheetId="35" hidden="1">{#N/A,#N/A,FALSE,"Total_OC015";#N/A,#N/A,FALSE,"ADMIN";#N/A,#N/A,FALSE,"PROCES";#N/A,#N/A,FALSE,"mecan";#N/A,#N/A,FALSE,"civil";#N/A,#N/A,FALSE,"CAÑER";#N/A,#N/A,FALSE,"ELEC";#N/A,#N/A,FALSE,"INSTR"}</definedName>
    <definedName name="nnn" localSheetId="37" hidden="1">{"April",#N/A,FALSE,"April"}</definedName>
    <definedName name="nnn" localSheetId="36" hidden="1">{"April",#N/A,FALSE,"April"}</definedName>
    <definedName name="nnn" localSheetId="33" hidden="1">{#N/A,#N/A,FALSE,"Total_OC015";#N/A,#N/A,FALSE,"ADMIN";#N/A,#N/A,FALSE,"PROCES";#N/A,#N/A,FALSE,"mecan";#N/A,#N/A,FALSE,"civil";#N/A,#N/A,FALSE,"CAÑER";#N/A,#N/A,FALSE,"ELEC";#N/A,#N/A,FALSE,"INSTR"}</definedName>
    <definedName name="nnn" localSheetId="34" hidden="1">{#N/A,#N/A,FALSE,"Total_OC015";#N/A,#N/A,FALSE,"ADMIN";#N/A,#N/A,FALSE,"PROCES";#N/A,#N/A,FALSE,"mecan";#N/A,#N/A,FALSE,"civil";#N/A,#N/A,FALSE,"CAÑER";#N/A,#N/A,FALSE,"ELEC";#N/A,#N/A,FALSE,"INSTR"}</definedName>
    <definedName name="nnn" localSheetId="31" hidden="1">{"BALANCE_SHEET",#N/A,FALSE,"A";"INCOME_STATEMENT",#N/A,FALSE,"A"}</definedName>
    <definedName name="nnn" hidden="1">{"April",#N/A,FALSE,"April"}</definedName>
    <definedName name="nnnn" localSheetId="35" hidden="1">{#N/A,#N/A,FALSE,"TEC-01";#N/A,#N/A,FALSE,"TEC - 02";#N/A,#N/A,FALSE,"TEC - 03";#N/A,#N/A,FALSE,"TEC - 04";#N/A,#N/A,FALSE,"TEC-07";#N/A,#N/A,FALSE,"TEC-08";#N/A,#N/A,FALSE,"TEC - 09A";#N/A,#N/A,FALSE,"TEC - 09B";#N/A,#N/A,FALSE,"TEC - 09C";#N/A,#N/A,FALSE,"TEC - 10";#N/A,#N/A,FALSE,"TEC-11"}</definedName>
    <definedName name="nnnn" localSheetId="37" hidden="1">{#N/A,#N/A,FALSE,"TEC-01";#N/A,#N/A,FALSE,"TEC - 02";#N/A,#N/A,FALSE,"TEC - 03";#N/A,#N/A,FALSE,"TEC - 04";#N/A,#N/A,FALSE,"TEC-07";#N/A,#N/A,FALSE,"TEC-08";#N/A,#N/A,FALSE,"TEC - 09A";#N/A,#N/A,FALSE,"TEC - 09B";#N/A,#N/A,FALSE,"TEC - 09C";#N/A,#N/A,FALSE,"TEC - 10";#N/A,#N/A,FALSE,"TEC-11"}</definedName>
    <definedName name="nnnn" localSheetId="36" hidden="1">{#N/A,#N/A,FALSE,"TEC-01";#N/A,#N/A,FALSE,"TEC - 02";#N/A,#N/A,FALSE,"TEC - 03";#N/A,#N/A,FALSE,"TEC - 04";#N/A,#N/A,FALSE,"TEC-07";#N/A,#N/A,FALSE,"TEC-08";#N/A,#N/A,FALSE,"TEC - 09A";#N/A,#N/A,FALSE,"TEC - 09B";#N/A,#N/A,FALSE,"TEC - 09C";#N/A,#N/A,FALSE,"TEC - 10";#N/A,#N/A,FALSE,"TEC-11"}</definedName>
    <definedName name="nnnn" localSheetId="33" hidden="1">{#N/A,#N/A,FALSE,"TEC-01";#N/A,#N/A,FALSE,"TEC - 02";#N/A,#N/A,FALSE,"TEC - 03";#N/A,#N/A,FALSE,"TEC - 04";#N/A,#N/A,FALSE,"TEC-07";#N/A,#N/A,FALSE,"TEC-08";#N/A,#N/A,FALSE,"TEC - 09A";#N/A,#N/A,FALSE,"TEC - 09B";#N/A,#N/A,FALSE,"TEC - 09C";#N/A,#N/A,FALSE,"TEC - 10";#N/A,#N/A,FALSE,"TEC-11"}</definedName>
    <definedName name="nnnn" localSheetId="34" hidden="1">{#N/A,#N/A,FALSE,"TEC-01";#N/A,#N/A,FALSE,"TEC - 02";#N/A,#N/A,FALSE,"TEC - 03";#N/A,#N/A,FALSE,"TEC - 04";#N/A,#N/A,FALSE,"TEC-07";#N/A,#N/A,FALSE,"TEC-08";#N/A,#N/A,FALSE,"TEC - 09A";#N/A,#N/A,FALSE,"TEC - 09B";#N/A,#N/A,FALSE,"TEC - 09C";#N/A,#N/A,FALSE,"TEC - 10";#N/A,#N/A,FALSE,"TEC-11"}</definedName>
    <definedName name="nnnn" localSheetId="31" hidden="1">{#N/A,#N/A,FALSE,"TEC-01";#N/A,#N/A,FALSE,"TEC - 02";#N/A,#N/A,FALSE,"TEC - 03";#N/A,#N/A,FALSE,"TEC - 04";#N/A,#N/A,FALSE,"TEC-07";#N/A,#N/A,FALSE,"TEC-08";#N/A,#N/A,FALSE,"TEC - 09A";#N/A,#N/A,FALSE,"TEC - 09B";#N/A,#N/A,FALSE,"TEC - 09C";#N/A,#N/A,FALSE,"TEC - 10";#N/A,#N/A,FALSE,"TEC-11"}</definedName>
    <definedName name="nnnn" hidden="1">{#N/A,#N/A,FALSE,"TEC-01";#N/A,#N/A,FALSE,"TEC - 02";#N/A,#N/A,FALSE,"TEC - 03";#N/A,#N/A,FALSE,"TEC - 04";#N/A,#N/A,FALSE,"TEC-07";#N/A,#N/A,FALSE,"TEC-08";#N/A,#N/A,FALSE,"TEC - 09A";#N/A,#N/A,FALSE,"TEC - 09B";#N/A,#N/A,FALSE,"TEC - 09C";#N/A,#N/A,FALSE,"TEC - 10";#N/A,#N/A,FALSE,"TEC-11"}</definedName>
    <definedName name="nnnnn" localSheetId="35" hidden="1">{#N/A,#N/A,FALSE,"Total_OC015";#N/A,#N/A,FALSE,"ADMIN";#N/A,#N/A,FALSE,"PROCES";#N/A,#N/A,FALSE,"mecan";#N/A,#N/A,FALSE,"civil";#N/A,#N/A,FALSE,"CAÑER";#N/A,#N/A,FALSE,"ELEC";#N/A,#N/A,FALSE,"INSTR"}</definedName>
    <definedName name="nnnnn" localSheetId="37" hidden="1">{#N/A,#N/A,FALSE,"Total_OC015";#N/A,#N/A,FALSE,"ADMIN";#N/A,#N/A,FALSE,"PROCES";#N/A,#N/A,FALSE,"mecan";#N/A,#N/A,FALSE,"civil";#N/A,#N/A,FALSE,"CAÑER";#N/A,#N/A,FALSE,"ELEC";#N/A,#N/A,FALSE,"INSTR"}</definedName>
    <definedName name="nnnnn" localSheetId="36" hidden="1">{#N/A,#N/A,FALSE,"Total_OC015";#N/A,#N/A,FALSE,"ADMIN";#N/A,#N/A,FALSE,"PROCES";#N/A,#N/A,FALSE,"mecan";#N/A,#N/A,FALSE,"civil";#N/A,#N/A,FALSE,"CAÑER";#N/A,#N/A,FALSE,"ELEC";#N/A,#N/A,FALSE,"INSTR"}</definedName>
    <definedName name="nnnnn" localSheetId="33" hidden="1">{#N/A,#N/A,FALSE,"Total_OC015";#N/A,#N/A,FALSE,"ADMIN";#N/A,#N/A,FALSE,"PROCES";#N/A,#N/A,FALSE,"mecan";#N/A,#N/A,FALSE,"civil";#N/A,#N/A,FALSE,"CAÑER";#N/A,#N/A,FALSE,"ELEC";#N/A,#N/A,FALSE,"INSTR"}</definedName>
    <definedName name="nnnnn" localSheetId="34" hidden="1">{#N/A,#N/A,FALSE,"Total_OC015";#N/A,#N/A,FALSE,"ADMIN";#N/A,#N/A,FALSE,"PROCES";#N/A,#N/A,FALSE,"mecan";#N/A,#N/A,FALSE,"civil";#N/A,#N/A,FALSE,"CAÑER";#N/A,#N/A,FALSE,"ELEC";#N/A,#N/A,FALSE,"INSTR"}</definedName>
    <definedName name="nnnnn" localSheetId="31" hidden="1">{#N/A,#N/A,TRUE,"Est. de Fact.";#N/A,#N/A,TRUE,"Capitulo 19";#N/A,#N/A,TRUE,"Proyecto P855"}</definedName>
    <definedName name="nnnnn" hidden="1">{#N/A,#N/A,TRUE,"Est. de Fact.";#N/A,#N/A,TRUE,"Capitulo 19";#N/A,#N/A,TRUE,"Proyecto P855"}</definedName>
    <definedName name="NNNNNN"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NNNNNN"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NNNNNN"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NNNNNN"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NNNNNN"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NNNNNN"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NNNNNN"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nnnnnnnn" hidden="1">#REF!</definedName>
    <definedName name="nnnnnnnnnnn" localSheetId="35" hidden="1">{"HW",#N/A,FALSE,"1998"}</definedName>
    <definedName name="nnnnnnnnnnn" localSheetId="37" hidden="1">{"HW",#N/A,FALSE,"1998"}</definedName>
    <definedName name="nnnnnnnnnnn" localSheetId="36" hidden="1">{"HW",#N/A,FALSE,"1998"}</definedName>
    <definedName name="nnnnnnnnnnn" localSheetId="33" hidden="1">{"HW",#N/A,FALSE,"1998"}</definedName>
    <definedName name="nnnnnnnnnnn" localSheetId="34" hidden="1">{"HW",#N/A,FALSE,"1998"}</definedName>
    <definedName name="nnnnnnnnnnn" localSheetId="31" hidden="1">{"HW",#N/A,FALSE,"1998"}</definedName>
    <definedName name="nnnnnnnnnnn" hidden="1">{"HW",#N/A,FALSE,"1998"}</definedName>
    <definedName name="NNR">#REF!</definedName>
    <definedName name="NO" localSheetId="35" hidden="1">{#N/A,#N/A,FALSE,"TEC-01";#N/A,#N/A,FALSE,"TEC - 02";#N/A,#N/A,FALSE,"TEC - 03";#N/A,#N/A,FALSE,"TEC - 04";#N/A,#N/A,FALSE,"TEC-07";#N/A,#N/A,FALSE,"TEC-08";#N/A,#N/A,FALSE,"TEC - 09A";#N/A,#N/A,FALSE,"TEC - 09B";#N/A,#N/A,FALSE,"TEC - 09C";#N/A,#N/A,FALSE,"TEC - 10";#N/A,#N/A,FALSE,"TEC-11"}</definedName>
    <definedName name="NO" localSheetId="37" hidden="1">{#N/A,#N/A,FALSE,"TEC-01";#N/A,#N/A,FALSE,"TEC - 02";#N/A,#N/A,FALSE,"TEC - 03";#N/A,#N/A,FALSE,"TEC - 04";#N/A,#N/A,FALSE,"TEC-07";#N/A,#N/A,FALSE,"TEC-08";#N/A,#N/A,FALSE,"TEC - 09A";#N/A,#N/A,FALSE,"TEC - 09B";#N/A,#N/A,FALSE,"TEC - 09C";#N/A,#N/A,FALSE,"TEC - 10";#N/A,#N/A,FALSE,"TEC-11"}</definedName>
    <definedName name="NO" localSheetId="36" hidden="1">{#N/A,#N/A,FALSE,"TEC-01";#N/A,#N/A,FALSE,"TEC - 02";#N/A,#N/A,FALSE,"TEC - 03";#N/A,#N/A,FALSE,"TEC - 04";#N/A,#N/A,FALSE,"TEC-07";#N/A,#N/A,FALSE,"TEC-08";#N/A,#N/A,FALSE,"TEC - 09A";#N/A,#N/A,FALSE,"TEC - 09B";#N/A,#N/A,FALSE,"TEC - 09C";#N/A,#N/A,FALSE,"TEC - 10";#N/A,#N/A,FALSE,"TEC-11"}</definedName>
    <definedName name="NO" localSheetId="33" hidden="1">{#N/A,#N/A,FALSE,"TEC-01";#N/A,#N/A,FALSE,"TEC - 02";#N/A,#N/A,FALSE,"TEC - 03";#N/A,#N/A,FALSE,"TEC - 04";#N/A,#N/A,FALSE,"TEC-07";#N/A,#N/A,FALSE,"TEC-08";#N/A,#N/A,FALSE,"TEC - 09A";#N/A,#N/A,FALSE,"TEC - 09B";#N/A,#N/A,FALSE,"TEC - 09C";#N/A,#N/A,FALSE,"TEC - 10";#N/A,#N/A,FALSE,"TEC-11"}</definedName>
    <definedName name="NO" localSheetId="34" hidden="1">{#N/A,#N/A,FALSE,"TEC-01";#N/A,#N/A,FALSE,"TEC - 02";#N/A,#N/A,FALSE,"TEC - 03";#N/A,#N/A,FALSE,"TEC - 04";#N/A,#N/A,FALSE,"TEC-07";#N/A,#N/A,FALSE,"TEC-08";#N/A,#N/A,FALSE,"TEC - 09A";#N/A,#N/A,FALSE,"TEC - 09B";#N/A,#N/A,FALSE,"TEC - 09C";#N/A,#N/A,FALSE,"TEC - 10";#N/A,#N/A,FALSE,"TEC-11"}</definedName>
    <definedName name="NO" localSheetId="31" hidden="1">{#N/A,#N/A,FALSE,"TEC-01";#N/A,#N/A,FALSE,"TEC - 02";#N/A,#N/A,FALSE,"TEC - 03";#N/A,#N/A,FALSE,"TEC - 04";#N/A,#N/A,FALSE,"TEC-07";#N/A,#N/A,FALSE,"TEC-08";#N/A,#N/A,FALSE,"TEC - 09A";#N/A,#N/A,FALSE,"TEC - 09B";#N/A,#N/A,FALSE,"TEC - 09C";#N/A,#N/A,FALSE,"TEC - 10";#N/A,#N/A,FALSE,"TEC-11"}</definedName>
    <definedName name="NO" hidden="1">{#N/A,#N/A,FALSE,"TEC-01";#N/A,#N/A,FALSE,"TEC - 02";#N/A,#N/A,FALSE,"TEC - 03";#N/A,#N/A,FALSE,"TEC - 04";#N/A,#N/A,FALSE,"TEC-07";#N/A,#N/A,FALSE,"TEC-08";#N/A,#N/A,FALSE,"TEC - 09A";#N/A,#N/A,FALSE,"TEC - 09B";#N/A,#N/A,FALSE,"TEC - 09C";#N/A,#N/A,FALSE,"TEC - 10";#N/A,#N/A,FALSE,"TEC-11"}</definedName>
    <definedName name="NO_1" localSheetId="35" hidden="1">{#N/A,#N/A,FALSE,"TEC-01";#N/A,#N/A,FALSE,"TEC - 02";#N/A,#N/A,FALSE,"TEC - 03";#N/A,#N/A,FALSE,"TEC - 04";#N/A,#N/A,FALSE,"TEC-07";#N/A,#N/A,FALSE,"TEC-08";#N/A,#N/A,FALSE,"TEC - 09A";#N/A,#N/A,FALSE,"TEC - 09B";#N/A,#N/A,FALSE,"TEC - 09C";#N/A,#N/A,FALSE,"TEC - 10";#N/A,#N/A,FALSE,"TEC-11"}</definedName>
    <definedName name="NO_1" localSheetId="37" hidden="1">{#N/A,#N/A,FALSE,"TEC-01";#N/A,#N/A,FALSE,"TEC - 02";#N/A,#N/A,FALSE,"TEC - 03";#N/A,#N/A,FALSE,"TEC - 04";#N/A,#N/A,FALSE,"TEC-07";#N/A,#N/A,FALSE,"TEC-08";#N/A,#N/A,FALSE,"TEC - 09A";#N/A,#N/A,FALSE,"TEC - 09B";#N/A,#N/A,FALSE,"TEC - 09C";#N/A,#N/A,FALSE,"TEC - 10";#N/A,#N/A,FALSE,"TEC-11"}</definedName>
    <definedName name="NO_1" localSheetId="36" hidden="1">{#N/A,#N/A,FALSE,"TEC-01";#N/A,#N/A,FALSE,"TEC - 02";#N/A,#N/A,FALSE,"TEC - 03";#N/A,#N/A,FALSE,"TEC - 04";#N/A,#N/A,FALSE,"TEC-07";#N/A,#N/A,FALSE,"TEC-08";#N/A,#N/A,FALSE,"TEC - 09A";#N/A,#N/A,FALSE,"TEC - 09B";#N/A,#N/A,FALSE,"TEC - 09C";#N/A,#N/A,FALSE,"TEC - 10";#N/A,#N/A,FALSE,"TEC-11"}</definedName>
    <definedName name="NO_1" localSheetId="33" hidden="1">{#N/A,#N/A,FALSE,"TEC-01";#N/A,#N/A,FALSE,"TEC - 02";#N/A,#N/A,FALSE,"TEC - 03";#N/A,#N/A,FALSE,"TEC - 04";#N/A,#N/A,FALSE,"TEC-07";#N/A,#N/A,FALSE,"TEC-08";#N/A,#N/A,FALSE,"TEC - 09A";#N/A,#N/A,FALSE,"TEC - 09B";#N/A,#N/A,FALSE,"TEC - 09C";#N/A,#N/A,FALSE,"TEC - 10";#N/A,#N/A,FALSE,"TEC-11"}</definedName>
    <definedName name="NO_1" localSheetId="34" hidden="1">{#N/A,#N/A,FALSE,"TEC-01";#N/A,#N/A,FALSE,"TEC - 02";#N/A,#N/A,FALSE,"TEC - 03";#N/A,#N/A,FALSE,"TEC - 04";#N/A,#N/A,FALSE,"TEC-07";#N/A,#N/A,FALSE,"TEC-08";#N/A,#N/A,FALSE,"TEC - 09A";#N/A,#N/A,FALSE,"TEC - 09B";#N/A,#N/A,FALSE,"TEC - 09C";#N/A,#N/A,FALSE,"TEC - 10";#N/A,#N/A,FALSE,"TEC-11"}</definedName>
    <definedName name="NO_1" localSheetId="31" hidden="1">{#N/A,#N/A,FALSE,"TEC-01";#N/A,#N/A,FALSE,"TEC - 02";#N/A,#N/A,FALSE,"TEC - 03";#N/A,#N/A,FALSE,"TEC - 04";#N/A,#N/A,FALSE,"TEC-07";#N/A,#N/A,FALSE,"TEC-08";#N/A,#N/A,FALSE,"TEC - 09A";#N/A,#N/A,FALSE,"TEC - 09B";#N/A,#N/A,FALSE,"TEC - 09C";#N/A,#N/A,FALSE,"TEC - 10";#N/A,#N/A,FALSE,"TEC-11"}</definedName>
    <definedName name="NO_1" hidden="1">{#N/A,#N/A,FALSE,"TEC-01";#N/A,#N/A,FALSE,"TEC - 02";#N/A,#N/A,FALSE,"TEC - 03";#N/A,#N/A,FALSE,"TEC - 04";#N/A,#N/A,FALSE,"TEC-07";#N/A,#N/A,FALSE,"TEC-08";#N/A,#N/A,FALSE,"TEC - 09A";#N/A,#N/A,FALSE,"TEC - 09B";#N/A,#N/A,FALSE,"TEC - 09C";#N/A,#N/A,FALSE,"TEC - 10";#N/A,#N/A,FALSE,"TEC-11"}</definedName>
    <definedName name="No_cameraServer_Bandwidth" localSheetId="31">#REF!</definedName>
    <definedName name="No_cameraServer_Bandwidth">!#REF!</definedName>
    <definedName name="No_CameraServer_Storage" localSheetId="31">#REF!</definedName>
    <definedName name="No_CameraServer_Storage">!#REF!</definedName>
    <definedName name="No_of_Hollidays">#REF!</definedName>
    <definedName name="No_Ramadan_Days">#REF!</definedName>
    <definedName name="No_Week_Days">#REF!</definedName>
    <definedName name="No_Weekend_Days">#REF!</definedName>
    <definedName name="No0" localSheetId="31">#REF!</definedName>
    <definedName name="No0">!#REF!</definedName>
    <definedName name="NOCRITICOS">#REF!</definedName>
    <definedName name="nogmaals"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nogmaals"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nogmaals"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nogmaals"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nogmaals"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nogmaals"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nogmaals"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NOK">#REF!</definedName>
    <definedName name="NOK_bud">#REF!</definedName>
    <definedName name="nolanes" localSheetId="31">#REF!</definedName>
    <definedName name="nolanes">!#REF!</definedName>
    <definedName name="Nom.3" localSheetId="31" hidden="1">#REF!</definedName>
    <definedName name="Nom.3" hidden="1">#REF!</definedName>
    <definedName name="Nomb">"Compañía Minera Poderosa SA"</definedName>
    <definedName name="Nombre" localSheetId="31">#REF!</definedName>
    <definedName name="Nombre">!#REF!</definedName>
    <definedName name="Nombre_de_la_empresa">#REF!</definedName>
    <definedName name="Nombre_del_grupo_de_especificación">#REF!</definedName>
    <definedName name="Nombre_del_proyecto">#REF!</definedName>
    <definedName name="Nombre_proyecto">#REF!</definedName>
    <definedName name="NOMBRE1">#REF!</definedName>
    <definedName name="NombredelProyecto">#REF!</definedName>
    <definedName name="NOMBRELOGO">#REF!</definedName>
    <definedName name="NOMBRELOGO2">#REF!</definedName>
    <definedName name="nombreobra" localSheetId="31">#REF!</definedName>
    <definedName name="nombreobra">!#REF!</definedName>
    <definedName name="NOMBRES" localSheetId="31">#REF!</definedName>
    <definedName name="NOMBRES">!#REF!</definedName>
    <definedName name="NOME"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INA" localSheetId="35" hidden="1">{"ANAR",#N/A,FALSE,"Dist total";"MARGEN",#N/A,FALSE,"Dist total";"COMENTARIO",#N/A,FALSE,"Ficha CODICE";"CONSEJO",#N/A,FALSE,"Dist p0";"uno",#N/A,FALSE,"Dist total"}</definedName>
    <definedName name="NOMINA" localSheetId="37" hidden="1">{"ANAR",#N/A,FALSE,"Dist total";"MARGEN",#N/A,FALSE,"Dist total";"COMENTARIO",#N/A,FALSE,"Ficha CODICE";"CONSEJO",#N/A,FALSE,"Dist p0";"uno",#N/A,FALSE,"Dist total"}</definedName>
    <definedName name="NOMINA" localSheetId="36" hidden="1">{"ANAR",#N/A,FALSE,"Dist total";"MARGEN",#N/A,FALSE,"Dist total";"COMENTARIO",#N/A,FALSE,"Ficha CODICE";"CONSEJO",#N/A,FALSE,"Dist p0";"uno",#N/A,FALSE,"Dist total"}</definedName>
    <definedName name="NOMINA" localSheetId="33" hidden="1">{"ANAR",#N/A,FALSE,"Dist total";"MARGEN",#N/A,FALSE,"Dist total";"COMENTARIO",#N/A,FALSE,"Ficha CODICE";"CONSEJO",#N/A,FALSE,"Dist p0";"uno",#N/A,FALSE,"Dist total"}</definedName>
    <definedName name="NOMINA" localSheetId="34" hidden="1">{"ANAR",#N/A,FALSE,"Dist total";"MARGEN",#N/A,FALSE,"Dist total";"COMENTARIO",#N/A,FALSE,"Ficha CODICE";"CONSEJO",#N/A,FALSE,"Dist p0";"uno",#N/A,FALSE,"Dist total"}</definedName>
    <definedName name="NOMINA" localSheetId="31" hidden="1">{"ANAR",#N/A,FALSE,"Dist total";"MARGEN",#N/A,FALSE,"Dist total";"COMENTARIO",#N/A,FALSE,"Ficha CODICE";"CONSEJO",#N/A,FALSE,"Dist p0";"uno",#N/A,FALSE,"Dist total"}</definedName>
    <definedName name="NOMINA" hidden="1">{"ANAR",#N/A,FALSE,"Dist total";"MARGEN",#N/A,FALSE,"Dist total";"COMENTARIO",#N/A,FALSE,"Ficha CODICE";"CONSEJO",#N/A,FALSE,"Dist p0";"uno",#N/A,FALSE,"Dist total"}</definedName>
    <definedName name="NOMU">#REF!</definedName>
    <definedName name="NONCASH_COSTS" localSheetId="31">#REF!</definedName>
    <definedName name="NONCASH_COSTS">!#REF!</definedName>
    <definedName name="None" localSheetId="31"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None"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Nono" localSheetId="35" hidden="1">{"ADMIN",#N/A,FALSE,"DETAILS";"MINE",#N/A,FALSE,"DETAILS";"MILL",#N/A,FALSE,"DETAILS";"MAINT",#N/A,FALSE,"DETAILS";"PROJECTS",#N/A,FALSE,"DETAILS"}</definedName>
    <definedName name="Nono" localSheetId="37" hidden="1">{"ADMIN",#N/A,FALSE,"DETAILS";"MINE",#N/A,FALSE,"DETAILS";"MILL",#N/A,FALSE,"DETAILS";"MAINT",#N/A,FALSE,"DETAILS";"PROJECTS",#N/A,FALSE,"DETAILS"}</definedName>
    <definedName name="Nono" localSheetId="36" hidden="1">{"ADMIN",#N/A,FALSE,"DETAILS";"MINE",#N/A,FALSE,"DETAILS";"MILL",#N/A,FALSE,"DETAILS";"MAINT",#N/A,FALSE,"DETAILS";"PROJECTS",#N/A,FALSE,"DETAILS"}</definedName>
    <definedName name="Nono" localSheetId="33" hidden="1">{"ADMIN",#N/A,FALSE,"DETAILS";"MINE",#N/A,FALSE,"DETAILS";"MILL",#N/A,FALSE,"DETAILS";"MAINT",#N/A,FALSE,"DETAILS";"PROJECTS",#N/A,FALSE,"DETAILS"}</definedName>
    <definedName name="Nono" localSheetId="34" hidden="1">{"ADMIN",#N/A,FALSE,"DETAILS";"MINE",#N/A,FALSE,"DETAILS";"MILL",#N/A,FALSE,"DETAILS";"MAINT",#N/A,FALSE,"DETAILS";"PROJECTS",#N/A,FALSE,"DETAILS"}</definedName>
    <definedName name="Nono" localSheetId="31" hidden="1">{"ADMIN",#N/A,FALSE,"DETAILS";"MINE",#N/A,FALSE,"DETAILS";"MILL",#N/A,FALSE,"DETAILS";"MAINT",#N/A,FALSE,"DETAILS";"PROJECTS",#N/A,FALSE,"DETAILS"}</definedName>
    <definedName name="Nono" hidden="1">{"ADMIN",#N/A,FALSE,"DETAILS";"MINE",#N/A,FALSE,"DETAILS";"MILL",#N/A,FALSE,"DETAILS";"MAINT",#N/A,FALSE,"DETAILS";"PROJECTS",#N/A,FALSE,"DETAILS"}</definedName>
    <definedName name="nonreimb">#REF!</definedName>
    <definedName name="norte">#REF!</definedName>
    <definedName name="NorthCheam" localSheetId="35" hidden="1">{#N/A,#N/A,FALSE,"Extension Title";#N/A,#N/A,FALSE,"Extensions Main";#N/A,#N/A,FALSE,"Christchurst";#N/A,#N/A,FALSE,"Larkfield Extension";#N/A,#N/A,FALSE,"Taunton";#N/A,#N/A,FALSE,"Farlington";#N/A,#N/A,FALSE,"Sidney Street";#N/A,#N/A,FALSE,"Tamworth";#N/A,#N/A,FALSE,"New Build Main"}</definedName>
    <definedName name="NorthCheam" localSheetId="37" hidden="1">{#N/A,#N/A,FALSE,"Extension Title";#N/A,#N/A,FALSE,"Extensions Main";#N/A,#N/A,FALSE,"Christchurst";#N/A,#N/A,FALSE,"Larkfield Extension";#N/A,#N/A,FALSE,"Taunton";#N/A,#N/A,FALSE,"Farlington";#N/A,#N/A,FALSE,"Sidney Street";#N/A,#N/A,FALSE,"Tamworth";#N/A,#N/A,FALSE,"New Build Main"}</definedName>
    <definedName name="NorthCheam" localSheetId="32" hidden="1">{#N/A,#N/A,FALSE,"Extension Title";#N/A,#N/A,FALSE,"Extensions Main";#N/A,#N/A,FALSE,"Christchurst";#N/A,#N/A,FALSE,"Larkfield Extension";#N/A,#N/A,FALSE,"Taunton";#N/A,#N/A,FALSE,"Farlington";#N/A,#N/A,FALSE,"Sidney Street";#N/A,#N/A,FALSE,"Tamworth";#N/A,#N/A,FALSE,"New Build Main"}</definedName>
    <definedName name="NorthCheam" localSheetId="21" hidden="1">{#N/A,#N/A,FALSE,"Extension Title";#N/A,#N/A,FALSE,"Extensions Main";#N/A,#N/A,FALSE,"Christchurst";#N/A,#N/A,FALSE,"Larkfield Extension";#N/A,#N/A,FALSE,"Taunton";#N/A,#N/A,FALSE,"Farlington";#N/A,#N/A,FALSE,"Sidney Street";#N/A,#N/A,FALSE,"Tamworth";#N/A,#N/A,FALSE,"New Build Main"}</definedName>
    <definedName name="NorthCheam" localSheetId="36" hidden="1">{#N/A,#N/A,FALSE,"Extension Title";#N/A,#N/A,FALSE,"Extensions Main";#N/A,#N/A,FALSE,"Christchurst";#N/A,#N/A,FALSE,"Larkfield Extension";#N/A,#N/A,FALSE,"Taunton";#N/A,#N/A,FALSE,"Farlington";#N/A,#N/A,FALSE,"Sidney Street";#N/A,#N/A,FALSE,"Tamworth";#N/A,#N/A,FALSE,"New Build Main"}</definedName>
    <definedName name="NorthCheam" localSheetId="33" hidden="1">{#N/A,#N/A,FALSE,"Extension Title";#N/A,#N/A,FALSE,"Extensions Main";#N/A,#N/A,FALSE,"Christchurst";#N/A,#N/A,FALSE,"Larkfield Extension";#N/A,#N/A,FALSE,"Taunton";#N/A,#N/A,FALSE,"Farlington";#N/A,#N/A,FALSE,"Sidney Street";#N/A,#N/A,FALSE,"Tamworth";#N/A,#N/A,FALSE,"New Build Main"}</definedName>
    <definedName name="NorthCheam" localSheetId="34" hidden="1">{#N/A,#N/A,FALSE,"Extension Title";#N/A,#N/A,FALSE,"Extensions Main";#N/A,#N/A,FALSE,"Christchurst";#N/A,#N/A,FALSE,"Larkfield Extension";#N/A,#N/A,FALSE,"Taunton";#N/A,#N/A,FALSE,"Farlington";#N/A,#N/A,FALSE,"Sidney Street";#N/A,#N/A,FALSE,"Tamworth";#N/A,#N/A,FALSE,"New Build Main"}</definedName>
    <definedName name="NorthCheam" localSheetId="31" hidden="1">{#N/A,#N/A,FALSE,"Extension Title";#N/A,#N/A,FALSE,"Extensions Main";#N/A,#N/A,FALSE,"Christchurst";#N/A,#N/A,FALSE,"Larkfield Extension";#N/A,#N/A,FALSE,"Taunton";#N/A,#N/A,FALSE,"Farlington";#N/A,#N/A,FALSE,"Sidney Street";#N/A,#N/A,FALSE,"Tamworth";#N/A,#N/A,FALSE,"New Build Main"}</definedName>
    <definedName name="NorthCheam" hidden="1">{#N/A,#N/A,FALSE,"Extension Title";#N/A,#N/A,FALSE,"Extensions Main";#N/A,#N/A,FALSE,"Christchurst";#N/A,#N/A,FALSE,"Larkfield Extension";#N/A,#N/A,FALSE,"Taunton";#N/A,#N/A,FALSE,"Farlington";#N/A,#N/A,FALSE,"Sidney Street";#N/A,#N/A,FALSE,"Tamworth";#N/A,#N/A,FALSE,"New Build Main"}</definedName>
    <definedName name="NORUEGA">#REF!</definedName>
    <definedName name="NoruegaCOMP5">#REF!</definedName>
    <definedName name="Norway">#REF!</definedName>
    <definedName name="nose"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35" hidden="1">{#N/A,#N/A,FALSE,"Matrix";#N/A,#N/A,FALSE,"Executive";#N/A,#N/A,FALSE,"Summary";#N/A,#N/A,FALSE,"Office1";#N/A,#N/A,FALSE,"Office2";#N/A,#N/A,FALSE,"Office3";#N/A,#N/A,FALSE,"Office4";#N/A,#N/A,FALSE,"Office5";#N/A,#N/A,FALSE,"Office6";#N/A,#N/A,FALSE,"Office7";#N/A,#N/A,FALSE,"Labor"}</definedName>
    <definedName name="nose1" localSheetId="37" hidden="1">{#N/A,#N/A,FALSE,"Matrix";#N/A,#N/A,FALSE,"Executive";#N/A,#N/A,FALSE,"Summary";#N/A,#N/A,FALSE,"Office1";#N/A,#N/A,FALSE,"Office2";#N/A,#N/A,FALSE,"Office3";#N/A,#N/A,FALSE,"Office4";#N/A,#N/A,FALSE,"Office5";#N/A,#N/A,FALSE,"Office6";#N/A,#N/A,FALSE,"Office7";#N/A,#N/A,FALSE,"Labor"}</definedName>
    <definedName name="nose1" localSheetId="36" hidden="1">{#N/A,#N/A,FALSE,"Matrix";#N/A,#N/A,FALSE,"Executive";#N/A,#N/A,FALSE,"Summary";#N/A,#N/A,FALSE,"Office1";#N/A,#N/A,FALSE,"Office2";#N/A,#N/A,FALSE,"Office3";#N/A,#N/A,FALSE,"Office4";#N/A,#N/A,FALSE,"Office5";#N/A,#N/A,FALSE,"Office6";#N/A,#N/A,FALSE,"Office7";#N/A,#N/A,FALSE,"Labor"}</definedName>
    <definedName name="nose1" localSheetId="30" hidden="1">{#N/A,#N/A,FALSE,"Matrix";#N/A,#N/A,FALSE,"Executive";#N/A,#N/A,FALSE,"Summary";#N/A,#N/A,FALSE,"Office1";#N/A,#N/A,FALSE,"Office2";#N/A,#N/A,FALSE,"Office3";#N/A,#N/A,FALSE,"Office4";#N/A,#N/A,FALSE,"Office5";#N/A,#N/A,FALSE,"Office6";#N/A,#N/A,FALSE,"Office7";#N/A,#N/A,FALSE,"Labor"}</definedName>
    <definedName name="nose1" localSheetId="33" hidden="1">{#N/A,#N/A,FALSE,"Matrix";#N/A,#N/A,FALSE,"Executive";#N/A,#N/A,FALSE,"Summary";#N/A,#N/A,FALSE,"Office1";#N/A,#N/A,FALSE,"Office2";#N/A,#N/A,FALSE,"Office3";#N/A,#N/A,FALSE,"Office4";#N/A,#N/A,FALSE,"Office5";#N/A,#N/A,FALSE,"Office6";#N/A,#N/A,FALSE,"Office7";#N/A,#N/A,FALSE,"Labor"}</definedName>
    <definedName name="nose1" localSheetId="34" hidden="1">{#N/A,#N/A,FALSE,"Matrix";#N/A,#N/A,FALSE,"Executive";#N/A,#N/A,FALSE,"Summary";#N/A,#N/A,FALSE,"Office1";#N/A,#N/A,FALSE,"Office2";#N/A,#N/A,FALSE,"Office3";#N/A,#N/A,FALSE,"Office4";#N/A,#N/A,FALSE,"Office5";#N/A,#N/A,FALSE,"Office6";#N/A,#N/A,FALSE,"Office7";#N/A,#N/A,FALSE,"Labor"}</definedName>
    <definedName name="nose1" localSheetId="31" hidden="1">{#N/A,#N/A,FALSE,"Matrix";#N/A,#N/A,FALSE,"Executive";#N/A,#N/A,FALSE,"Summary";#N/A,#N/A,FALSE,"Office1";#N/A,#N/A,FALSE,"Office2";#N/A,#N/A,FALSE,"Office3";#N/A,#N/A,FALSE,"Office4";#N/A,#N/A,FALSE,"Office5";#N/A,#N/A,FALSE,"Office6";#N/A,#N/A,FALSE,"Office7";#N/A,#N/A,FALSE,"Labor"}</definedName>
    <definedName name="nose1" localSheetId="29"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1_1" localSheetId="35" hidden="1">{#N/A,#N/A,FALSE,"Matrix";#N/A,#N/A,FALSE,"Executive";#N/A,#N/A,FALSE,"Summary";#N/A,#N/A,FALSE,"Office1";#N/A,#N/A,FALSE,"Office2";#N/A,#N/A,FALSE,"Office3";#N/A,#N/A,FALSE,"Office4";#N/A,#N/A,FALSE,"Office5";#N/A,#N/A,FALSE,"Office6";#N/A,#N/A,FALSE,"Office7";#N/A,#N/A,FALSE,"Labor"}</definedName>
    <definedName name="nose1_1" localSheetId="37" hidden="1">{#N/A,#N/A,FALSE,"Matrix";#N/A,#N/A,FALSE,"Executive";#N/A,#N/A,FALSE,"Summary";#N/A,#N/A,FALSE,"Office1";#N/A,#N/A,FALSE,"Office2";#N/A,#N/A,FALSE,"Office3";#N/A,#N/A,FALSE,"Office4";#N/A,#N/A,FALSE,"Office5";#N/A,#N/A,FALSE,"Office6";#N/A,#N/A,FALSE,"Office7";#N/A,#N/A,FALSE,"Labor"}</definedName>
    <definedName name="nose1_1" localSheetId="36" hidden="1">{#N/A,#N/A,FALSE,"Matrix";#N/A,#N/A,FALSE,"Executive";#N/A,#N/A,FALSE,"Summary";#N/A,#N/A,FALSE,"Office1";#N/A,#N/A,FALSE,"Office2";#N/A,#N/A,FALSE,"Office3";#N/A,#N/A,FALSE,"Office4";#N/A,#N/A,FALSE,"Office5";#N/A,#N/A,FALSE,"Office6";#N/A,#N/A,FALSE,"Office7";#N/A,#N/A,FALSE,"Labor"}</definedName>
    <definedName name="nose1_1" localSheetId="33" hidden="1">{#N/A,#N/A,FALSE,"Matrix";#N/A,#N/A,FALSE,"Executive";#N/A,#N/A,FALSE,"Summary";#N/A,#N/A,FALSE,"Office1";#N/A,#N/A,FALSE,"Office2";#N/A,#N/A,FALSE,"Office3";#N/A,#N/A,FALSE,"Office4";#N/A,#N/A,FALSE,"Office5";#N/A,#N/A,FALSE,"Office6";#N/A,#N/A,FALSE,"Office7";#N/A,#N/A,FALSE,"Labor"}</definedName>
    <definedName name="nose1_1" localSheetId="34" hidden="1">{#N/A,#N/A,FALSE,"Matrix";#N/A,#N/A,FALSE,"Executive";#N/A,#N/A,FALSE,"Summary";#N/A,#N/A,FALSE,"Office1";#N/A,#N/A,FALSE,"Office2";#N/A,#N/A,FALSE,"Office3";#N/A,#N/A,FALSE,"Office4";#N/A,#N/A,FALSE,"Office5";#N/A,#N/A,FALSE,"Office6";#N/A,#N/A,FALSE,"Office7";#N/A,#N/A,FALSE,"Labor"}</definedName>
    <definedName name="nose1_1" localSheetId="31" hidden="1">{#N/A,#N/A,FALSE,"Matrix";#N/A,#N/A,FALSE,"Executive";#N/A,#N/A,FALSE,"Summary";#N/A,#N/A,FALSE,"Office1";#N/A,#N/A,FALSE,"Office2";#N/A,#N/A,FALSE,"Office3";#N/A,#N/A,FALSE,"Office4";#N/A,#N/A,FALSE,"Office5";#N/A,#N/A,FALSE,"Office6";#N/A,#N/A,FALSE,"Office7";#N/A,#N/A,FALSE,"Labor"}</definedName>
    <definedName name="nose1_1" hidden="1">{#N/A,#N/A,FALSE,"Matrix";#N/A,#N/A,FALSE,"Executive";#N/A,#N/A,FALSE,"Summary";#N/A,#N/A,FALSE,"Office1";#N/A,#N/A,FALSE,"Office2";#N/A,#N/A,FALSE,"Office3";#N/A,#N/A,FALSE,"Office4";#N/A,#N/A,FALSE,"Office5";#N/A,#N/A,FALSE,"Office6";#N/A,#N/A,FALSE,"Office7";#N/A,#N/A,FALSE,"Labor"}</definedName>
    <definedName name="nose2" localSheetId="35" hidden="1">{#N/A,#N/A,FALSE,"E-1";#N/A,#N/A,FALSE,"E-2";#N/A,#N/A,FALSE,"F-1";#N/A,#N/A,FALSE,"F-2";#N/A,#N/A,FALSE,"F-3";#N/A,#N/A,FALSE,"F-4";#N/A,#N/A,FALSE,"F-5";#N/A,#N/A,FALSE,"F-6";#N/A,#N/A,FALSE,"Matrix"}</definedName>
    <definedName name="nose2" localSheetId="37" hidden="1">{#N/A,#N/A,FALSE,"E-1";#N/A,#N/A,FALSE,"E-2";#N/A,#N/A,FALSE,"F-1";#N/A,#N/A,FALSE,"F-2";#N/A,#N/A,FALSE,"F-3";#N/A,#N/A,FALSE,"F-4";#N/A,#N/A,FALSE,"F-5";#N/A,#N/A,FALSE,"F-6";#N/A,#N/A,FALSE,"Matrix"}</definedName>
    <definedName name="nose2" localSheetId="36" hidden="1">{#N/A,#N/A,FALSE,"E-1";#N/A,#N/A,FALSE,"E-2";#N/A,#N/A,FALSE,"F-1";#N/A,#N/A,FALSE,"F-2";#N/A,#N/A,FALSE,"F-3";#N/A,#N/A,FALSE,"F-4";#N/A,#N/A,FALSE,"F-5";#N/A,#N/A,FALSE,"F-6";#N/A,#N/A,FALSE,"Matrix"}</definedName>
    <definedName name="nose2" localSheetId="30" hidden="1">{#N/A,#N/A,FALSE,"E-1";#N/A,#N/A,FALSE,"E-2";#N/A,#N/A,FALSE,"F-1";#N/A,#N/A,FALSE,"F-2";#N/A,#N/A,FALSE,"F-3";#N/A,#N/A,FALSE,"F-4";#N/A,#N/A,FALSE,"F-5";#N/A,#N/A,FALSE,"F-6";#N/A,#N/A,FALSE,"Matrix"}</definedName>
    <definedName name="nose2" localSheetId="33" hidden="1">{#N/A,#N/A,FALSE,"E-1";#N/A,#N/A,FALSE,"E-2";#N/A,#N/A,FALSE,"F-1";#N/A,#N/A,FALSE,"F-2";#N/A,#N/A,FALSE,"F-3";#N/A,#N/A,FALSE,"F-4";#N/A,#N/A,FALSE,"F-5";#N/A,#N/A,FALSE,"F-6";#N/A,#N/A,FALSE,"Matrix"}</definedName>
    <definedName name="nose2" localSheetId="34" hidden="1">{#N/A,#N/A,FALSE,"E-1";#N/A,#N/A,FALSE,"E-2";#N/A,#N/A,FALSE,"F-1";#N/A,#N/A,FALSE,"F-2";#N/A,#N/A,FALSE,"F-3";#N/A,#N/A,FALSE,"F-4";#N/A,#N/A,FALSE,"F-5";#N/A,#N/A,FALSE,"F-6";#N/A,#N/A,FALSE,"Matrix"}</definedName>
    <definedName name="nose2" localSheetId="31" hidden="1">{#N/A,#N/A,FALSE,"E-1";#N/A,#N/A,FALSE,"E-2";#N/A,#N/A,FALSE,"F-1";#N/A,#N/A,FALSE,"F-2";#N/A,#N/A,FALSE,"F-3";#N/A,#N/A,FALSE,"F-4";#N/A,#N/A,FALSE,"F-5";#N/A,#N/A,FALSE,"F-6";#N/A,#N/A,FALSE,"Matrix"}</definedName>
    <definedName name="nose2" localSheetId="29"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2_1" localSheetId="35" hidden="1">{#N/A,#N/A,FALSE,"E-1";#N/A,#N/A,FALSE,"E-2";#N/A,#N/A,FALSE,"F-1";#N/A,#N/A,FALSE,"F-2";#N/A,#N/A,FALSE,"F-3";#N/A,#N/A,FALSE,"F-4";#N/A,#N/A,FALSE,"F-5";#N/A,#N/A,FALSE,"F-6";#N/A,#N/A,FALSE,"Matrix"}</definedName>
    <definedName name="nose2_1" localSheetId="37" hidden="1">{#N/A,#N/A,FALSE,"E-1";#N/A,#N/A,FALSE,"E-2";#N/A,#N/A,FALSE,"F-1";#N/A,#N/A,FALSE,"F-2";#N/A,#N/A,FALSE,"F-3";#N/A,#N/A,FALSE,"F-4";#N/A,#N/A,FALSE,"F-5";#N/A,#N/A,FALSE,"F-6";#N/A,#N/A,FALSE,"Matrix"}</definedName>
    <definedName name="nose2_1" localSheetId="36" hidden="1">{#N/A,#N/A,FALSE,"E-1";#N/A,#N/A,FALSE,"E-2";#N/A,#N/A,FALSE,"F-1";#N/A,#N/A,FALSE,"F-2";#N/A,#N/A,FALSE,"F-3";#N/A,#N/A,FALSE,"F-4";#N/A,#N/A,FALSE,"F-5";#N/A,#N/A,FALSE,"F-6";#N/A,#N/A,FALSE,"Matrix"}</definedName>
    <definedName name="nose2_1" localSheetId="33" hidden="1">{#N/A,#N/A,FALSE,"E-1";#N/A,#N/A,FALSE,"E-2";#N/A,#N/A,FALSE,"F-1";#N/A,#N/A,FALSE,"F-2";#N/A,#N/A,FALSE,"F-3";#N/A,#N/A,FALSE,"F-4";#N/A,#N/A,FALSE,"F-5";#N/A,#N/A,FALSE,"F-6";#N/A,#N/A,FALSE,"Matrix"}</definedName>
    <definedName name="nose2_1" localSheetId="34" hidden="1">{#N/A,#N/A,FALSE,"E-1";#N/A,#N/A,FALSE,"E-2";#N/A,#N/A,FALSE,"F-1";#N/A,#N/A,FALSE,"F-2";#N/A,#N/A,FALSE,"F-3";#N/A,#N/A,FALSE,"F-4";#N/A,#N/A,FALSE,"F-5";#N/A,#N/A,FALSE,"F-6";#N/A,#N/A,FALSE,"Matrix"}</definedName>
    <definedName name="nose2_1" localSheetId="31" hidden="1">{#N/A,#N/A,FALSE,"E-1";#N/A,#N/A,FALSE,"E-2";#N/A,#N/A,FALSE,"F-1";#N/A,#N/A,FALSE,"F-2";#N/A,#N/A,FALSE,"F-3";#N/A,#N/A,FALSE,"F-4";#N/A,#N/A,FALSE,"F-5";#N/A,#N/A,FALSE,"F-6";#N/A,#N/A,FALSE,"Matrix"}</definedName>
    <definedName name="nose2_1" hidden="1">{#N/A,#N/A,FALSE,"E-1";#N/A,#N/A,FALSE,"E-2";#N/A,#N/A,FALSE,"F-1";#N/A,#N/A,FALSE,"F-2";#N/A,#N/A,FALSE,"F-3";#N/A,#N/A,FALSE,"F-4";#N/A,#N/A,FALSE,"F-5";#N/A,#N/A,FALSE,"F-6";#N/A,#N/A,FALSE,"Matrix"}</definedName>
    <definedName name="nose3" localSheetId="35" hidden="1">{#N/A,#N/A,FALSE,"Matrix";#N/A,#N/A,FALSE,"Executive";#N/A,#N/A,FALSE,"Summary"}</definedName>
    <definedName name="nose3" localSheetId="37" hidden="1">{#N/A,#N/A,FALSE,"Matrix";#N/A,#N/A,FALSE,"Executive";#N/A,#N/A,FALSE,"Summary"}</definedName>
    <definedName name="nose3" localSheetId="36" hidden="1">{#N/A,#N/A,FALSE,"Matrix";#N/A,#N/A,FALSE,"Executive";#N/A,#N/A,FALSE,"Summary"}</definedName>
    <definedName name="nose3" localSheetId="30" hidden="1">{#N/A,#N/A,FALSE,"Matrix";#N/A,#N/A,FALSE,"Executive";#N/A,#N/A,FALSE,"Summary"}</definedName>
    <definedName name="nose3" localSheetId="33" hidden="1">{#N/A,#N/A,FALSE,"Matrix";#N/A,#N/A,FALSE,"Executive";#N/A,#N/A,FALSE,"Summary"}</definedName>
    <definedName name="nose3" localSheetId="34" hidden="1">{#N/A,#N/A,FALSE,"Matrix";#N/A,#N/A,FALSE,"Executive";#N/A,#N/A,FALSE,"Summary"}</definedName>
    <definedName name="nose3" localSheetId="31" hidden="1">{#N/A,#N/A,FALSE,"Matrix";#N/A,#N/A,FALSE,"Executive";#N/A,#N/A,FALSE,"Summary"}</definedName>
    <definedName name="nose3" localSheetId="29" hidden="1">{#N/A,#N/A,FALSE,"Matrix";#N/A,#N/A,FALSE,"Executive";#N/A,#N/A,FALSE,"Summary"}</definedName>
    <definedName name="nose3" hidden="1">{#N/A,#N/A,FALSE,"Matrix";#N/A,#N/A,FALSE,"Executive";#N/A,#N/A,FALSE,"Summary"}</definedName>
    <definedName name="nose3_1" localSheetId="35" hidden="1">{#N/A,#N/A,FALSE,"Matrix";#N/A,#N/A,FALSE,"Executive";#N/A,#N/A,FALSE,"Summary"}</definedName>
    <definedName name="nose3_1" localSheetId="37" hidden="1">{#N/A,#N/A,FALSE,"Matrix";#N/A,#N/A,FALSE,"Executive";#N/A,#N/A,FALSE,"Summary"}</definedName>
    <definedName name="nose3_1" localSheetId="36" hidden="1">{#N/A,#N/A,FALSE,"Matrix";#N/A,#N/A,FALSE,"Executive";#N/A,#N/A,FALSE,"Summary"}</definedName>
    <definedName name="nose3_1" localSheetId="33" hidden="1">{#N/A,#N/A,FALSE,"Matrix";#N/A,#N/A,FALSE,"Executive";#N/A,#N/A,FALSE,"Summary"}</definedName>
    <definedName name="nose3_1" localSheetId="34" hidden="1">{#N/A,#N/A,FALSE,"Matrix";#N/A,#N/A,FALSE,"Executive";#N/A,#N/A,FALSE,"Summary"}</definedName>
    <definedName name="nose3_1" localSheetId="31" hidden="1">{#N/A,#N/A,FALSE,"Matrix";#N/A,#N/A,FALSE,"Executive";#N/A,#N/A,FALSE,"Summary"}</definedName>
    <definedName name="nose3_1" hidden="1">{#N/A,#N/A,FALSE,"Matrix";#N/A,#N/A,FALSE,"Executive";#N/A,#N/A,FALSE,"Summary"}</definedName>
    <definedName name="nose4" localSheetId="35" hidden="1">{#N/A,#N/A,FALSE,"Matrix";#N/A,#N/A,FALSE,"Executive";#N/A,#N/A,FALSE,"Summary"}</definedName>
    <definedName name="nose4" localSheetId="37" hidden="1">{#N/A,#N/A,FALSE,"Matrix";#N/A,#N/A,FALSE,"Executive";#N/A,#N/A,FALSE,"Summary"}</definedName>
    <definedName name="nose4" localSheetId="36" hidden="1">{#N/A,#N/A,FALSE,"Matrix";#N/A,#N/A,FALSE,"Executive";#N/A,#N/A,FALSE,"Summary"}</definedName>
    <definedName name="NOSE4" localSheetId="30" hidden="1">{#N/A,#N/A,FALSE,"E-1";#N/A,#N/A,FALSE,"E-2";#N/A,#N/A,FALSE,"F-1";#N/A,#N/A,FALSE,"F-2";#N/A,#N/A,FALSE,"F-3";#N/A,#N/A,FALSE,"F-4";#N/A,#N/A,FALSE,"F-5";#N/A,#N/A,FALSE,"F-6";#N/A,#N/A,FALSE,"Matrix"}</definedName>
    <definedName name="nose4" localSheetId="33" hidden="1">{#N/A,#N/A,FALSE,"Matrix";#N/A,#N/A,FALSE,"Executive";#N/A,#N/A,FALSE,"Summary"}</definedName>
    <definedName name="nose4" localSheetId="34" hidden="1">{#N/A,#N/A,FALSE,"Matrix";#N/A,#N/A,FALSE,"Executive";#N/A,#N/A,FALSE,"Summary"}</definedName>
    <definedName name="NOSE4" localSheetId="31" hidden="1">{#N/A,#N/A,FALSE,"Matrix";#N/A,#N/A,FALSE,"Executive";#N/A,#N/A,FALSE,"Summary"}</definedName>
    <definedName name="NOSE4" localSheetId="29" hidden="1">{#N/A,#N/A,FALSE,"E-1";#N/A,#N/A,FALSE,"E-2";#N/A,#N/A,FALSE,"F-1";#N/A,#N/A,FALSE,"F-2";#N/A,#N/A,FALSE,"F-3";#N/A,#N/A,FALSE,"F-4";#N/A,#N/A,FALSE,"F-5";#N/A,#N/A,FALSE,"F-6";#N/A,#N/A,FALSE,"Matrix"}</definedName>
    <definedName name="NOSE4" hidden="1">{#N/A,#N/A,FALSE,"E-1";#N/A,#N/A,FALSE,"E-2";#N/A,#N/A,FALSE,"F-1";#N/A,#N/A,FALSE,"F-2";#N/A,#N/A,FALSE,"F-3";#N/A,#N/A,FALSE,"F-4";#N/A,#N/A,FALSE,"F-5";#N/A,#N/A,FALSE,"F-6";#N/A,#N/A,FALSE,"Matrix"}</definedName>
    <definedName name="nose6" localSheetId="35" hidden="1">{#N/A,#N/A,FALSE,"Matrix";#N/A,#N/A,FALSE,"Executive";#N/A,#N/A,FALSE,"Summary"}</definedName>
    <definedName name="nose6" localSheetId="37" hidden="1">{#N/A,#N/A,FALSE,"Matrix";#N/A,#N/A,FALSE,"Executive";#N/A,#N/A,FALSE,"Summary"}</definedName>
    <definedName name="nose6" localSheetId="36" hidden="1">{#N/A,#N/A,FALSE,"Matrix";#N/A,#N/A,FALSE,"Executive";#N/A,#N/A,FALSE,"Summary"}</definedName>
    <definedName name="nose6" localSheetId="33" hidden="1">{#N/A,#N/A,FALSE,"Matrix";#N/A,#N/A,FALSE,"Executive";#N/A,#N/A,FALSE,"Summary"}</definedName>
    <definedName name="nose6" localSheetId="34" hidden="1">{#N/A,#N/A,FALSE,"Matrix";#N/A,#N/A,FALSE,"Executive";#N/A,#N/A,FALSE,"Summary"}</definedName>
    <definedName name="nose6" localSheetId="31" hidden="1">{#N/A,#N/A,FALSE,"Matrix";#N/A,#N/A,FALSE,"Executive";#N/A,#N/A,FALSE,"Summary"}</definedName>
    <definedName name="nose6" hidden="1">{#N/A,#N/A,FALSE,"Matrix";#N/A,#N/A,FALSE,"Executive";#N/A,#N/A,FALSE,"Summary"}</definedName>
    <definedName name="noses4" localSheetId="35" hidden="1">{#N/A,#N/A,FALSE,"Matrix";#N/A,#N/A,FALSE,"Executive";#N/A,#N/A,FALSE,"Summary"}</definedName>
    <definedName name="noses4" localSheetId="37" hidden="1">{#N/A,#N/A,FALSE,"Matrix";#N/A,#N/A,FALSE,"Executive";#N/A,#N/A,FALSE,"Summary"}</definedName>
    <definedName name="noses4" localSheetId="36" hidden="1">{#N/A,#N/A,FALSE,"Matrix";#N/A,#N/A,FALSE,"Executive";#N/A,#N/A,FALSE,"Summary"}</definedName>
    <definedName name="noses4" localSheetId="30" hidden="1">{#N/A,#N/A,FALSE,"Matrix";#N/A,#N/A,FALSE,"Executive";#N/A,#N/A,FALSE,"Summary"}</definedName>
    <definedName name="noses4" localSheetId="33" hidden="1">{#N/A,#N/A,FALSE,"Matrix";#N/A,#N/A,FALSE,"Executive";#N/A,#N/A,FALSE,"Summary"}</definedName>
    <definedName name="noses4" localSheetId="34" hidden="1">{#N/A,#N/A,FALSE,"Matrix";#N/A,#N/A,FALSE,"Executive";#N/A,#N/A,FALSE,"Summary"}</definedName>
    <definedName name="noses4" localSheetId="31" hidden="1">{#N/A,#N/A,FALSE,"Matrix";#N/A,#N/A,FALSE,"Executive";#N/A,#N/A,FALSE,"Summary"}</definedName>
    <definedName name="noses4" localSheetId="29" hidden="1">{#N/A,#N/A,FALSE,"Matrix";#N/A,#N/A,FALSE,"Executive";#N/A,#N/A,FALSE,"Summary"}</definedName>
    <definedName name="noses4" hidden="1">{#N/A,#N/A,FALSE,"Matrix";#N/A,#N/A,FALSE,"Executive";#N/A,#N/A,FALSE,"Summary"}</definedName>
    <definedName name="Not_Set" localSheetId="31">#REF!</definedName>
    <definedName name="Not_Set">!#REF!</definedName>
    <definedName name="note2">#REF!</definedName>
    <definedName name="note2B">#REF!</definedName>
    <definedName name="notes" localSheetId="31">#REF!</definedName>
    <definedName name="notes">!#REF!</definedName>
    <definedName name="Notes1" localSheetId="31">#REF!</definedName>
    <definedName name="Notes1">!#REF!</definedName>
    <definedName name="nouveau" hidden="1">{"réestimé DVE",#N/A,FALSE,"Réestimé";"onglet prépa",#N/A,FALSE,"PREPA";"onglet commentaires",#N/A,FALSE,"Commentaires + Infos";"onglet CIDG",#N/A,FALSE,"cidg 1540";"contrôle bilan",#N/A,FALSE,"Controle HB"}</definedName>
    <definedName name="nouveau2" hidden="1">{#N/A,#N/A,FALSE,"Commentaires"}</definedName>
    <definedName name="NOV">#REF!</definedName>
    <definedName name="NOV0">#REF!</definedName>
    <definedName name="NOVACT">#REF!</definedName>
    <definedName name="NOVANT">#REF!</definedName>
    <definedName name="Nove" localSheetId="31">#REF!</definedName>
    <definedName name="Nove">!#REF!</definedName>
    <definedName name="NOVNVO">#REF!</definedName>
    <definedName name="now">#REF!</definedName>
    <definedName name="now..">#REF!</definedName>
    <definedName name="NOZZLE_PRESS" localSheetId="31">#REF!</definedName>
    <definedName name="NOZZLE_PRESS">!#REF!</definedName>
    <definedName name="NPAGE" localSheetId="31">#REF!</definedName>
    <definedName name="NPAGE">!#REF!</definedName>
    <definedName name="Npiers" localSheetId="31">#REF!</definedName>
    <definedName name="Npiers">!#REF!</definedName>
    <definedName name="npile2" localSheetId="31">#REF!</definedName>
    <definedName name="npile2">!#REF!</definedName>
    <definedName name="npile3" localSheetId="31">#REF!</definedName>
    <definedName name="npile3">!#REF!</definedName>
    <definedName name="NPRECIO" localSheetId="31">#REF!</definedName>
    <definedName name="NPRECIO">!#REF!</definedName>
    <definedName name="NPROPUESTA" localSheetId="31">#REF!</definedName>
    <definedName name="NPROPUESTA">!#REF!</definedName>
    <definedName name="NPS" localSheetId="37" hidden="1">#REF!</definedName>
    <definedName name="NPS" localSheetId="36" hidden="1">#REF!</definedName>
    <definedName name="NPS" hidden="1">#REF!</definedName>
    <definedName name="NPS.Dext" localSheetId="37" hidden="1">#REF!</definedName>
    <definedName name="NPS.Dext" localSheetId="36" hidden="1">#REF!</definedName>
    <definedName name="NPS.Dext" hidden="1">#REF!</definedName>
    <definedName name="NPS.SCH" localSheetId="37" hidden="1">#REF!</definedName>
    <definedName name="NPS.SCH" localSheetId="36" hidden="1">#REF!</definedName>
    <definedName name="NPS.SCH" hidden="1">#REF!</definedName>
    <definedName name="NPVex">#REF!</definedName>
    <definedName name="NRC" localSheetId="36" hidden="1">#REF!</definedName>
    <definedName name="NRC" hidden="1">#REF!</definedName>
    <definedName name="nro">#REF!</definedName>
    <definedName name="NroCotiz" localSheetId="31">#REF!</definedName>
    <definedName name="NroCotiz">!#REF!</definedName>
    <definedName name="NroMes">#REF!</definedName>
    <definedName name="nrtsr"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s" localSheetId="31">#REF!</definedName>
    <definedName name="Ns">!#REF!</definedName>
    <definedName name="nsc이익금" localSheetId="31">#REF!</definedName>
    <definedName name="nsc이익금">!#REF!</definedName>
    <definedName name="nsd" localSheetId="31">#REF!</definedName>
    <definedName name="nsd">!#REF!</definedName>
    <definedName name="Nspans" localSheetId="31">#REF!</definedName>
    <definedName name="Nspans">!#REF!</definedName>
    <definedName name="NSR" localSheetId="31">#REF!</definedName>
    <definedName name="NSR">!#REF!</definedName>
    <definedName name="nss" localSheetId="35" hidden="1">{#N/A,#N/A,FALSE,"consu_cover";#N/A,#N/A,FALSE,"consu_strategy";#N/A,#N/A,FALSE,"consu_flow";#N/A,#N/A,FALSE,"Summary_reqmt";#N/A,#N/A,FALSE,"field_ppg";#N/A,#N/A,FALSE,"ppg_shop";#N/A,#N/A,FALSE,"strl";#N/A,#N/A,FALSE,"tankages";#N/A,#N/A,FALSE,"gases"}</definedName>
    <definedName name="nss" localSheetId="37" hidden="1">{#N/A,#N/A,FALSE,"consu_cover";#N/A,#N/A,FALSE,"consu_strategy";#N/A,#N/A,FALSE,"consu_flow";#N/A,#N/A,FALSE,"Summary_reqmt";#N/A,#N/A,FALSE,"field_ppg";#N/A,#N/A,FALSE,"ppg_shop";#N/A,#N/A,FALSE,"strl";#N/A,#N/A,FALSE,"tankages";#N/A,#N/A,FALSE,"gases"}</definedName>
    <definedName name="nss" localSheetId="36" hidden="1">{#N/A,#N/A,FALSE,"consu_cover";#N/A,#N/A,FALSE,"consu_strategy";#N/A,#N/A,FALSE,"consu_flow";#N/A,#N/A,FALSE,"Summary_reqmt";#N/A,#N/A,FALSE,"field_ppg";#N/A,#N/A,FALSE,"ppg_shop";#N/A,#N/A,FALSE,"strl";#N/A,#N/A,FALSE,"tankages";#N/A,#N/A,FALSE,"gases"}</definedName>
    <definedName name="nss" localSheetId="33" hidden="1">{#N/A,#N/A,FALSE,"consu_cover";#N/A,#N/A,FALSE,"consu_strategy";#N/A,#N/A,FALSE,"consu_flow";#N/A,#N/A,FALSE,"Summary_reqmt";#N/A,#N/A,FALSE,"field_ppg";#N/A,#N/A,FALSE,"ppg_shop";#N/A,#N/A,FALSE,"strl";#N/A,#N/A,FALSE,"tankages";#N/A,#N/A,FALSE,"gases"}</definedName>
    <definedName name="nss" localSheetId="34" hidden="1">{#N/A,#N/A,FALSE,"consu_cover";#N/A,#N/A,FALSE,"consu_strategy";#N/A,#N/A,FALSE,"consu_flow";#N/A,#N/A,FALSE,"Summary_reqmt";#N/A,#N/A,FALSE,"field_ppg";#N/A,#N/A,FALSE,"ppg_shop";#N/A,#N/A,FALSE,"strl";#N/A,#N/A,FALSE,"tankages";#N/A,#N/A,FALSE,"gases"}</definedName>
    <definedName name="nss" localSheetId="31" hidden="1">{#N/A,#N/A,FALSE,"consu_cover";#N/A,#N/A,FALSE,"consu_strategy";#N/A,#N/A,FALSE,"consu_flow";#N/A,#N/A,FALSE,"Summary_reqmt";#N/A,#N/A,FALSE,"field_ppg";#N/A,#N/A,FALSE,"ppg_shop";#N/A,#N/A,FALSE,"strl";#N/A,#N/A,FALSE,"tankages";#N/A,#N/A,FALSE,"gases"}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NTP">#REF!</definedName>
    <definedName name="Nu" localSheetId="35" hidden="1">{#N/A,#N/A,FALSE,"COVER.XLS";#N/A,#N/A,FALSE,"RACT1.XLS";#N/A,#N/A,FALSE,"RACT2.XLS";#N/A,#N/A,FALSE,"ECCMP";#N/A,#N/A,FALSE,"WELDER.XLS"}</definedName>
    <definedName name="Nu" localSheetId="33" hidden="1">{#N/A,#N/A,FALSE,"COVER.XLS";#N/A,#N/A,FALSE,"RACT1.XLS";#N/A,#N/A,FALSE,"RACT2.XLS";#N/A,#N/A,FALSE,"ECCMP";#N/A,#N/A,FALSE,"WELDER.XLS"}</definedName>
    <definedName name="Nu" localSheetId="34" hidden="1">{#N/A,#N/A,FALSE,"COVER.XLS";#N/A,#N/A,FALSE,"RACT1.XLS";#N/A,#N/A,FALSE,"RACT2.XLS";#N/A,#N/A,FALSE,"ECCMP";#N/A,#N/A,FALSE,"WELDER.XLS"}</definedName>
    <definedName name="Nu" localSheetId="31" hidden="1">{#N/A,#N/A,FALSE,"COVER.XLS";#N/A,#N/A,FALSE,"RACT1.XLS";#N/A,#N/A,FALSE,"RACT2.XLS";#N/A,#N/A,FALSE,"ECCMP";#N/A,#N/A,FALSE,"WELDER.XLS"}</definedName>
    <definedName name="Nu">#REF!</definedName>
    <definedName name="nuea" localSheetId="35" hidden="1">{#N/A,#N/A,TRUE,"Resumen";#N/A,#N/A,TRUE,"Global";#N/A,#N/A,TRUE,"Agropecuario";#N/A,#N/A,TRUE,"Pesca";#N/A,#N/A,TRUE,"Minería";#N/A,#N/A,TRUE,"Elect. y Agua";#N/A,#N/A,TRUE,"Manufactura";#N/A,#N/A,TRUE,"Construcción";#N/A,#N/A,TRUE,"Comercio";#N/A,#N/A,TRUE,"Otros"}</definedName>
    <definedName name="nuea" localSheetId="37" hidden="1">{#N/A,#N/A,TRUE,"Resumen";#N/A,#N/A,TRUE,"Global";#N/A,#N/A,TRUE,"Agropecuario";#N/A,#N/A,TRUE,"Pesca";#N/A,#N/A,TRUE,"Minería";#N/A,#N/A,TRUE,"Elect. y Agua";#N/A,#N/A,TRUE,"Manufactura";#N/A,#N/A,TRUE,"Construcción";#N/A,#N/A,TRUE,"Comercio";#N/A,#N/A,TRUE,"Otros"}</definedName>
    <definedName name="nuea" localSheetId="36" hidden="1">{#N/A,#N/A,TRUE,"Resumen";#N/A,#N/A,TRUE,"Global";#N/A,#N/A,TRUE,"Agropecuario";#N/A,#N/A,TRUE,"Pesca";#N/A,#N/A,TRUE,"Minería";#N/A,#N/A,TRUE,"Elect. y Agua";#N/A,#N/A,TRUE,"Manufactura";#N/A,#N/A,TRUE,"Construcción";#N/A,#N/A,TRUE,"Comercio";#N/A,#N/A,TRUE,"Otros"}</definedName>
    <definedName name="nuea" localSheetId="33" hidden="1">{#N/A,#N/A,TRUE,"Resumen";#N/A,#N/A,TRUE,"Global";#N/A,#N/A,TRUE,"Agropecuario";#N/A,#N/A,TRUE,"Pesca";#N/A,#N/A,TRUE,"Minería";#N/A,#N/A,TRUE,"Elect. y Agua";#N/A,#N/A,TRUE,"Manufactura";#N/A,#N/A,TRUE,"Construcción";#N/A,#N/A,TRUE,"Comercio";#N/A,#N/A,TRUE,"Otros"}</definedName>
    <definedName name="nuea" localSheetId="34" hidden="1">{#N/A,#N/A,TRUE,"Resumen";#N/A,#N/A,TRUE,"Global";#N/A,#N/A,TRUE,"Agropecuario";#N/A,#N/A,TRUE,"Pesca";#N/A,#N/A,TRUE,"Minería";#N/A,#N/A,TRUE,"Elect. y Agua";#N/A,#N/A,TRUE,"Manufactura";#N/A,#N/A,TRUE,"Construcción";#N/A,#N/A,TRUE,"Comercio";#N/A,#N/A,TRUE,"Otros"}</definedName>
    <definedName name="nuea" localSheetId="31" hidden="1">{#N/A,#N/A,TRUE,"Resumen";#N/A,#N/A,TRUE,"Global";#N/A,#N/A,TRUE,"Agropecuario";#N/A,#N/A,TRUE,"Pesca";#N/A,#N/A,TRUE,"Minería";#N/A,#N/A,TRUE,"Elect. y Agua";#N/A,#N/A,TRUE,"Manufactura";#N/A,#N/A,TRUE,"Construcción";#N/A,#N/A,TRUE,"Comercio";#N/A,#N/A,TRUE,"Otros"}</definedName>
    <definedName name="nuea" hidden="1">{#N/A,#N/A,TRUE,"Resumen";#N/A,#N/A,TRUE,"Global";#N/A,#N/A,TRUE,"Agropecuario";#N/A,#N/A,TRUE,"Pesca";#N/A,#N/A,TRUE,"Minería";#N/A,#N/A,TRUE,"Elect. y Agua";#N/A,#N/A,TRUE,"Manufactura";#N/A,#N/A,TRUE,"Construcción";#N/A,#N/A,TRUE,"Comercio";#N/A,#N/A,TRUE,"Otros"}</definedName>
    <definedName name="Nueva" localSheetId="35" hidden="1">{#N/A,#N/A,FALSE,"Costos_Elem_Hid";#N/A,#N/A,FALSE,"Costos_Elem_Hid";#N/A,#N/A,FALSE,"Costos_Elem_Hid"}</definedName>
    <definedName name="Nueva" localSheetId="37" hidden="1">{#N/A,#N/A,FALSE,"Costos_Elem_Hid";#N/A,#N/A,FALSE,"Costos_Elem_Hid";#N/A,#N/A,FALSE,"Costos_Elem_Hid"}</definedName>
    <definedName name="Nueva" localSheetId="36" hidden="1">{#N/A,#N/A,FALSE,"Costos_Elem_Hid";#N/A,#N/A,FALSE,"Costos_Elem_Hid";#N/A,#N/A,FALSE,"Costos_Elem_Hid"}</definedName>
    <definedName name="Nueva" localSheetId="33" hidden="1">{#N/A,#N/A,FALSE,"Costos_Elem_Hid";#N/A,#N/A,FALSE,"Costos_Elem_Hid";#N/A,#N/A,FALSE,"Costos_Elem_Hid"}</definedName>
    <definedName name="Nueva" localSheetId="34" hidden="1">{#N/A,#N/A,FALSE,"Costos_Elem_Hid";#N/A,#N/A,FALSE,"Costos_Elem_Hid";#N/A,#N/A,FALSE,"Costos_Elem_Hid"}</definedName>
    <definedName name="nueva" localSheetId="31">#REF!</definedName>
    <definedName name="Nueva" hidden="1">{#N/A,#N/A,FALSE,"Costos_Elem_Hid";#N/A,#N/A,FALSE,"Costos_Elem_Hid";#N/A,#N/A,FALSE,"Costos_Elem_Hid"}</definedName>
    <definedName name="NUEVAHOJA" localSheetId="31">#REF!</definedName>
    <definedName name="NUEVAHOJA">!#REF!</definedName>
    <definedName name="NuevaMatriz2_2">#REF!</definedName>
    <definedName name="nueve">#REF!,#REF!,#REF!,#REF!,#REF!,#REF!,#REF!,#REF!,#REF!,#REF!,#REF!,#REF!</definedName>
    <definedName name="nuevo" localSheetId="35" hidden="1">{#N/A,#N/A,FALSE,"Matrix";#N/A,#N/A,FALSE,"Executive";#N/A,#N/A,FALSE,"Summary";#N/A,#N/A,FALSE,"Office1";#N/A,#N/A,FALSE,"Office2";#N/A,#N/A,FALSE,"Office3";#N/A,#N/A,FALSE,"Office4";#N/A,#N/A,FALSE,"Office5";#N/A,#N/A,FALSE,"Office6";#N/A,#N/A,FALSE,"Office7";#N/A,#N/A,FALSE,"Labor"}</definedName>
    <definedName name="nuevo" localSheetId="37" hidden="1">{#N/A,#N/A,FALSE,"Matrix";#N/A,#N/A,FALSE,"Executive";#N/A,#N/A,FALSE,"Summary";#N/A,#N/A,FALSE,"Office1";#N/A,#N/A,FALSE,"Office2";#N/A,#N/A,FALSE,"Office3";#N/A,#N/A,FALSE,"Office4";#N/A,#N/A,FALSE,"Office5";#N/A,#N/A,FALSE,"Office6";#N/A,#N/A,FALSE,"Office7";#N/A,#N/A,FALSE,"Labor"}</definedName>
    <definedName name="nuevo" localSheetId="36" hidden="1">{#N/A,#N/A,FALSE,"Matrix";#N/A,#N/A,FALSE,"Executive";#N/A,#N/A,FALSE,"Summary";#N/A,#N/A,FALSE,"Office1";#N/A,#N/A,FALSE,"Office2";#N/A,#N/A,FALSE,"Office3";#N/A,#N/A,FALSE,"Office4";#N/A,#N/A,FALSE,"Office5";#N/A,#N/A,FALSE,"Office6";#N/A,#N/A,FALSE,"Office7";#N/A,#N/A,FALSE,"Labor"}</definedName>
    <definedName name="nuevo" localSheetId="33" hidden="1">{#N/A,#N/A,FALSE,"Matrix";#N/A,#N/A,FALSE,"Executive";#N/A,#N/A,FALSE,"Summary";#N/A,#N/A,FALSE,"Office1";#N/A,#N/A,FALSE,"Office2";#N/A,#N/A,FALSE,"Office3";#N/A,#N/A,FALSE,"Office4";#N/A,#N/A,FALSE,"Office5";#N/A,#N/A,FALSE,"Office6";#N/A,#N/A,FALSE,"Office7";#N/A,#N/A,FALSE,"Labor"}</definedName>
    <definedName name="nuevo" localSheetId="34" hidden="1">{#N/A,#N/A,FALSE,"Matrix";#N/A,#N/A,FALSE,"Executive";#N/A,#N/A,FALSE,"Summary";#N/A,#N/A,FALSE,"Office1";#N/A,#N/A,FALSE,"Office2";#N/A,#N/A,FALSE,"Office3";#N/A,#N/A,FALSE,"Office4";#N/A,#N/A,FALSE,"Office5";#N/A,#N/A,FALSE,"Office6";#N/A,#N/A,FALSE,"Office7";#N/A,#N/A,FALSE,"Labor"}</definedName>
    <definedName name="nuevo" localSheetId="31" hidden="1">{#N/A,#N/A,FALSE,"Costos_Elem_Hid";#N/A,#N/A,FALSE,"Costos_Elem_Hid";#N/A,#N/A,FALSE,"Costos_Elem_Hid"}</definedName>
    <definedName name="nuevo" hidden="1">{#N/A,#N/A,FALSE,"Costos_Elem_Hid";#N/A,#N/A,FALSE,"Costos_Elem_Hid";#N/A,#N/A,FALSE,"Costos_Elem_Hid"}</definedName>
    <definedName name="Nuevo_1" localSheetId="35" hidden="1">{#N/A,#N/A,FALSE,"Aging Summary";#N/A,#N/A,FALSE,"Ratio Analysis";#N/A,#N/A,FALSE,"Test 120 Day Accts";#N/A,#N/A,FALSE,"Tickmarks"}</definedName>
    <definedName name="Nuevo_1" localSheetId="37" hidden="1">{#N/A,#N/A,FALSE,"Aging Summary";#N/A,#N/A,FALSE,"Ratio Analysis";#N/A,#N/A,FALSE,"Test 120 Day Accts";#N/A,#N/A,FALSE,"Tickmarks"}</definedName>
    <definedName name="Nuevo_1" localSheetId="36" hidden="1">{#N/A,#N/A,FALSE,"Aging Summary";#N/A,#N/A,FALSE,"Ratio Analysis";#N/A,#N/A,FALSE,"Test 120 Day Accts";#N/A,#N/A,FALSE,"Tickmarks"}</definedName>
    <definedName name="Nuevo_1" localSheetId="33" hidden="1">{#N/A,#N/A,FALSE,"Aging Summary";#N/A,#N/A,FALSE,"Ratio Analysis";#N/A,#N/A,FALSE,"Test 120 Day Accts";#N/A,#N/A,FALSE,"Tickmarks"}</definedName>
    <definedName name="Nuevo_1" localSheetId="34" hidden="1">{#N/A,#N/A,FALSE,"Aging Summary";#N/A,#N/A,FALSE,"Ratio Analysis";#N/A,#N/A,FALSE,"Test 120 Day Accts";#N/A,#N/A,FALSE,"Tickmarks"}</definedName>
    <definedName name="Nuevo_1" localSheetId="31" hidden="1">{#N/A,#N/A,FALSE,"Aging Summary";#N/A,#N/A,FALSE,"Ratio Analysis";#N/A,#N/A,FALSE,"Test 120 Day Accts";#N/A,#N/A,FALSE,"Tickmarks"}</definedName>
    <definedName name="Nuevo_1" hidden="1">{#N/A,#N/A,FALSE,"Aging Summary";#N/A,#N/A,FALSE,"Ratio Analysis";#N/A,#N/A,FALSE,"Test 120 Day Accts";#N/A,#N/A,FALSE,"Tickmarks"}</definedName>
    <definedName name="nuevo2" localSheetId="31" hidden="1">#REF!</definedName>
    <definedName name="nuevo2" hidden="1">#REF!</definedName>
    <definedName name="nuevo2_1" localSheetId="35" hidden="1">{#N/A,#N/A,FALSE,"Aging Summary";#N/A,#N/A,FALSE,"Ratio Analysis";#N/A,#N/A,FALSE,"Test 120 Day Accts";#N/A,#N/A,FALSE,"Tickmarks"}</definedName>
    <definedName name="nuevo2_1" localSheetId="37" hidden="1">{#N/A,#N/A,FALSE,"Aging Summary";#N/A,#N/A,FALSE,"Ratio Analysis";#N/A,#N/A,FALSE,"Test 120 Day Accts";#N/A,#N/A,FALSE,"Tickmarks"}</definedName>
    <definedName name="nuevo2_1" localSheetId="36" hidden="1">{#N/A,#N/A,FALSE,"Aging Summary";#N/A,#N/A,FALSE,"Ratio Analysis";#N/A,#N/A,FALSE,"Test 120 Day Accts";#N/A,#N/A,FALSE,"Tickmarks"}</definedName>
    <definedName name="nuevo2_1" localSheetId="33" hidden="1">{#N/A,#N/A,FALSE,"Aging Summary";#N/A,#N/A,FALSE,"Ratio Analysis";#N/A,#N/A,FALSE,"Test 120 Day Accts";#N/A,#N/A,FALSE,"Tickmarks"}</definedName>
    <definedName name="nuevo2_1" localSheetId="34" hidden="1">{#N/A,#N/A,FALSE,"Aging Summary";#N/A,#N/A,FALSE,"Ratio Analysis";#N/A,#N/A,FALSE,"Test 120 Day Accts";#N/A,#N/A,FALSE,"Tickmarks"}</definedName>
    <definedName name="nuevo2_1" localSheetId="31" hidden="1">{#N/A,#N/A,FALSE,"Aging Summary";#N/A,#N/A,FALSE,"Ratio Analysis";#N/A,#N/A,FALSE,"Test 120 Day Accts";#N/A,#N/A,FALSE,"Tickmarks"}</definedName>
    <definedName name="nuevo2_1" hidden="1">{#N/A,#N/A,FALSE,"Aging Summary";#N/A,#N/A,FALSE,"Ratio Analysis";#N/A,#N/A,FALSE,"Test 120 Day Accts";#N/A,#N/A,FALSE,"Tickmarks"}</definedName>
    <definedName name="nuevo3" localSheetId="35" hidden="1">{#N/A,#N/A,FALSE,"Aging Summary";#N/A,#N/A,FALSE,"Ratio Analysis";#N/A,#N/A,FALSE,"Test 120 Day Accts";#N/A,#N/A,FALSE,"Tickmarks"}</definedName>
    <definedName name="nuevo3" localSheetId="37" hidden="1">{#N/A,#N/A,FALSE,"Aging Summary";#N/A,#N/A,FALSE,"Ratio Analysis";#N/A,#N/A,FALSE,"Test 120 Day Accts";#N/A,#N/A,FALSE,"Tickmarks"}</definedName>
    <definedName name="nuevo3" localSheetId="36" hidden="1">{#N/A,#N/A,FALSE,"Aging Summary";#N/A,#N/A,FALSE,"Ratio Analysis";#N/A,#N/A,FALSE,"Test 120 Day Accts";#N/A,#N/A,FALSE,"Tickmarks"}</definedName>
    <definedName name="nuevo3" localSheetId="33" hidden="1">{#N/A,#N/A,FALSE,"Aging Summary";#N/A,#N/A,FALSE,"Ratio Analysis";#N/A,#N/A,FALSE,"Test 120 Day Accts";#N/A,#N/A,FALSE,"Tickmarks"}</definedName>
    <definedName name="nuevo3" localSheetId="34" hidden="1">{#N/A,#N/A,FALSE,"Aging Summary";#N/A,#N/A,FALSE,"Ratio Analysis";#N/A,#N/A,FALSE,"Test 120 Day Accts";#N/A,#N/A,FALSE,"Tickmarks"}</definedName>
    <definedName name="nuevo3" localSheetId="31" hidden="1">{#N/A,#N/A,FALSE,"Aging Summary";#N/A,#N/A,FALSE,"Ratio Analysis";#N/A,#N/A,FALSE,"Test 120 Day Accts";#N/A,#N/A,FALSE,"Tickmarks"}</definedName>
    <definedName name="nuevo3" hidden="1">{#N/A,#N/A,FALSE,"Aging Summary";#N/A,#N/A,FALSE,"Ratio Analysis";#N/A,#N/A,FALSE,"Test 120 Day Accts";#N/A,#N/A,FALSE,"Tickmarks"}</definedName>
    <definedName name="nuevo3_1" localSheetId="35" hidden="1">{#N/A,#N/A,FALSE,"Aging Summary";#N/A,#N/A,FALSE,"Ratio Analysis";#N/A,#N/A,FALSE,"Test 120 Day Accts";#N/A,#N/A,FALSE,"Tickmarks"}</definedName>
    <definedName name="nuevo3_1" localSheetId="37" hidden="1">{#N/A,#N/A,FALSE,"Aging Summary";#N/A,#N/A,FALSE,"Ratio Analysis";#N/A,#N/A,FALSE,"Test 120 Day Accts";#N/A,#N/A,FALSE,"Tickmarks"}</definedName>
    <definedName name="nuevo3_1" localSheetId="36" hidden="1">{#N/A,#N/A,FALSE,"Aging Summary";#N/A,#N/A,FALSE,"Ratio Analysis";#N/A,#N/A,FALSE,"Test 120 Day Accts";#N/A,#N/A,FALSE,"Tickmarks"}</definedName>
    <definedName name="nuevo3_1" localSheetId="33" hidden="1">{#N/A,#N/A,FALSE,"Aging Summary";#N/A,#N/A,FALSE,"Ratio Analysis";#N/A,#N/A,FALSE,"Test 120 Day Accts";#N/A,#N/A,FALSE,"Tickmarks"}</definedName>
    <definedName name="nuevo3_1" localSheetId="34" hidden="1">{#N/A,#N/A,FALSE,"Aging Summary";#N/A,#N/A,FALSE,"Ratio Analysis";#N/A,#N/A,FALSE,"Test 120 Day Accts";#N/A,#N/A,FALSE,"Tickmarks"}</definedName>
    <definedName name="nuevo3_1" localSheetId="31" hidden="1">{#N/A,#N/A,FALSE,"Aging Summary";#N/A,#N/A,FALSE,"Ratio Analysis";#N/A,#N/A,FALSE,"Test 120 Day Accts";#N/A,#N/A,FALSE,"Tickmarks"}</definedName>
    <definedName name="nuevo3_1" hidden="1">{#N/A,#N/A,FALSE,"Aging Summary";#N/A,#N/A,FALSE,"Ratio Analysis";#N/A,#N/A,FALSE,"Test 120 Day Accts";#N/A,#N/A,FALSE,"Tickmarks"}</definedName>
    <definedName name="Nuevo4" localSheetId="35" hidden="1">{#N/A,#N/A,FALSE,"Aging Summary";#N/A,#N/A,FALSE,"Ratio Analysis";#N/A,#N/A,FALSE,"Test 120 Day Accts";#N/A,#N/A,FALSE,"Tickmarks"}</definedName>
    <definedName name="Nuevo4" localSheetId="37" hidden="1">{#N/A,#N/A,FALSE,"Aging Summary";#N/A,#N/A,FALSE,"Ratio Analysis";#N/A,#N/A,FALSE,"Test 120 Day Accts";#N/A,#N/A,FALSE,"Tickmarks"}</definedName>
    <definedName name="Nuevo4" localSheetId="36" hidden="1">{#N/A,#N/A,FALSE,"Aging Summary";#N/A,#N/A,FALSE,"Ratio Analysis";#N/A,#N/A,FALSE,"Test 120 Day Accts";#N/A,#N/A,FALSE,"Tickmarks"}</definedName>
    <definedName name="Nuevo4" localSheetId="33" hidden="1">{#N/A,#N/A,FALSE,"Aging Summary";#N/A,#N/A,FALSE,"Ratio Analysis";#N/A,#N/A,FALSE,"Test 120 Day Accts";#N/A,#N/A,FALSE,"Tickmarks"}</definedName>
    <definedName name="Nuevo4" localSheetId="34" hidden="1">{#N/A,#N/A,FALSE,"Aging Summary";#N/A,#N/A,FALSE,"Ratio Analysis";#N/A,#N/A,FALSE,"Test 120 Day Accts";#N/A,#N/A,FALSE,"Tickmarks"}</definedName>
    <definedName name="Nuevo4" localSheetId="31" hidden="1">{#N/A,#N/A,FALSE,"Aging Summary";#N/A,#N/A,FALSE,"Ratio Analysis";#N/A,#N/A,FALSE,"Test 120 Day Accts";#N/A,#N/A,FALSE,"Tickmarks"}</definedName>
    <definedName name="Nuevo4" hidden="1">{#N/A,#N/A,FALSE,"Aging Summary";#N/A,#N/A,FALSE,"Ratio Analysis";#N/A,#N/A,FALSE,"Test 120 Day Accts";#N/A,#N/A,FALSE,"Tickmarks"}</definedName>
    <definedName name="Nuevo4_1" localSheetId="35" hidden="1">{#N/A,#N/A,FALSE,"Aging Summary";#N/A,#N/A,FALSE,"Ratio Analysis";#N/A,#N/A,FALSE,"Test 120 Day Accts";#N/A,#N/A,FALSE,"Tickmarks"}</definedName>
    <definedName name="Nuevo4_1" localSheetId="37" hidden="1">{#N/A,#N/A,FALSE,"Aging Summary";#N/A,#N/A,FALSE,"Ratio Analysis";#N/A,#N/A,FALSE,"Test 120 Day Accts";#N/A,#N/A,FALSE,"Tickmarks"}</definedName>
    <definedName name="Nuevo4_1" localSheetId="36" hidden="1">{#N/A,#N/A,FALSE,"Aging Summary";#N/A,#N/A,FALSE,"Ratio Analysis";#N/A,#N/A,FALSE,"Test 120 Day Accts";#N/A,#N/A,FALSE,"Tickmarks"}</definedName>
    <definedName name="Nuevo4_1" localSheetId="33" hidden="1">{#N/A,#N/A,FALSE,"Aging Summary";#N/A,#N/A,FALSE,"Ratio Analysis";#N/A,#N/A,FALSE,"Test 120 Day Accts";#N/A,#N/A,FALSE,"Tickmarks"}</definedName>
    <definedName name="Nuevo4_1" localSheetId="34" hidden="1">{#N/A,#N/A,FALSE,"Aging Summary";#N/A,#N/A,FALSE,"Ratio Analysis";#N/A,#N/A,FALSE,"Test 120 Day Accts";#N/A,#N/A,FALSE,"Tickmarks"}</definedName>
    <definedName name="Nuevo4_1" localSheetId="31" hidden="1">{#N/A,#N/A,FALSE,"Aging Summary";#N/A,#N/A,FALSE,"Ratio Analysis";#N/A,#N/A,FALSE,"Test 120 Day Accts";#N/A,#N/A,FALSE,"Tickmarks"}</definedName>
    <definedName name="Nuevo4_1" hidden="1">{#N/A,#N/A,FALSE,"Aging Summary";#N/A,#N/A,FALSE,"Ratio Analysis";#N/A,#N/A,FALSE,"Test 120 Day Accts";#N/A,#N/A,FALSE,"Tickmarks"}</definedName>
    <definedName name="nuevoid">#REF!</definedName>
    <definedName name="num_linhas" localSheetId="31">#REF!</definedName>
    <definedName name="num_linhas">!#REF!</definedName>
    <definedName name="NUM_MESES_PROY">#REF!</definedName>
    <definedName name="Num_Pmt_Per_Year" localSheetId="31">#REF!</definedName>
    <definedName name="Num_Pmt_Per_Year">!#REF!</definedName>
    <definedName name="NUM_SEM">#REF!</definedName>
    <definedName name="Num_Valves">#REF!</definedName>
    <definedName name="number" localSheetId="31">#REF!</definedName>
    <definedName name="number">!#REF!</definedName>
    <definedName name="Number_of_Payments">#N/A</definedName>
    <definedName name="NumberOreType">#REF!</definedName>
    <definedName name="numbers">#REF!,#REF!,#REF!</definedName>
    <definedName name="NumberTradingDays">#REF!</definedName>
    <definedName name="numero" localSheetId="31">#REF!</definedName>
    <definedName name="numero">!#REF!</definedName>
    <definedName name="NumeroColumna">1</definedName>
    <definedName name="numerocontrato" localSheetId="31">#REF!</definedName>
    <definedName name="numerocontrato">!#REF!</definedName>
    <definedName name="Numerodemes" localSheetId="31">#REF!</definedName>
    <definedName name="Numerodemes">!#REF!</definedName>
    <definedName name="NumeroDocumento">#REF!</definedName>
    <definedName name="NumeroFila">465</definedName>
    <definedName name="NUMEROS">#REF!</definedName>
    <definedName name="numlicitacion" localSheetId="31">#REF!</definedName>
    <definedName name="numlicitacion">!#REF!</definedName>
    <definedName name="NumofGrpAccts" hidden="1">2</definedName>
    <definedName name="NUSD">#REF!</definedName>
    <definedName name="nv" localSheetId="31">#REF!</definedName>
    <definedName name="nv">!#REF!</definedName>
    <definedName name="nvbcbcf">#REF!</definedName>
    <definedName name="NvsASD">"V2008-12-31"</definedName>
    <definedName name="NvsASD_1">"V2009-03-31"</definedName>
    <definedName name="NvsASD_2">"V2009-04-30"</definedName>
    <definedName name="NvsAutoDrillOk">"VY"</definedName>
    <definedName name="NvsAutoDrillOk_1">"VN"</definedName>
    <definedName name="NvsElapsedTime">0.000162037031259388</definedName>
    <definedName name="NvsElapsedTime_1">0.0000694444461259991</definedName>
    <definedName name="NvsElapsedTime_2">0.0000810185156296939</definedName>
    <definedName name="NvsEndTime">39828.5940162037</definedName>
    <definedName name="NvsEndTime_1">39910.7400810185</definedName>
    <definedName name="NvsEndTime_2">39940.7983333333</definedName>
    <definedName name="NvsInstLang">"VENG"</definedName>
    <definedName name="NvsInstLang_1">"VESP"</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"%,X,RNF..,CZF.."</definedName>
    <definedName name="NvsPanelBusUnit">"V"</definedName>
    <definedName name="NvsPanelEffdt">"V2007-01-01"</definedName>
    <definedName name="NvsPanelEffdt_1">"V1900-01-01"</definedName>
    <definedName name="NvsPanelSetid">"VCMC"</definedName>
    <definedName name="NvsReqBU">"VCMC"</definedName>
    <definedName name="NvsReqBUOnly">"VY"</definedName>
    <definedName name="NvsStyleNme">"Reportes1.xls"</definedName>
    <definedName name="NvsTransLed">"VN"</definedName>
    <definedName name="NvsTreeASD">"V2008-12-31"</definedName>
    <definedName name="NvsTreeASD_1">"V2009-03-31"</definedName>
    <definedName name="NvsTreeASD_2">"V2009-04-30"</definedName>
    <definedName name="NvsValTbl.CURRENCY_CD">"CURRENCY_CD_TBL"</definedName>
    <definedName name="NvsValTbl.DEPTID">"DEPT_TBL"</definedName>
    <definedName name="NvsValTbl.OPERATING_UNIT">"OPER_UNIT_TBL"</definedName>
    <definedName name="NvsValTbl.PROJECT_ID">"PROJECT"</definedName>
    <definedName name="NvsValTbl.SCENARIO">"BD_SCENARIO_TBL"</definedName>
    <definedName name="Nwebs" localSheetId="31">#REF!</definedName>
    <definedName name="Nwebs">!#REF!</definedName>
    <definedName name="nwr" localSheetId="35" hidden="1">{#N/A,#N/A,FALSE,"GERAL";#N/A,#N/A,FALSE,"012-96";#N/A,#N/A,FALSE,"018-96";#N/A,#N/A,FALSE,"027-96";#N/A,#N/A,FALSE,"059-96";#N/A,#N/A,FALSE,"076-96";#N/A,#N/A,FALSE,"019-97";#N/A,#N/A,FALSE,"021-97";#N/A,#N/A,FALSE,"022-97";#N/A,#N/A,FALSE,"028-97"}</definedName>
    <definedName name="nwr" localSheetId="37" hidden="1">{#N/A,#N/A,FALSE,"GERAL";#N/A,#N/A,FALSE,"012-96";#N/A,#N/A,FALSE,"018-96";#N/A,#N/A,FALSE,"027-96";#N/A,#N/A,FALSE,"059-96";#N/A,#N/A,FALSE,"076-96";#N/A,#N/A,FALSE,"019-97";#N/A,#N/A,FALSE,"021-97";#N/A,#N/A,FALSE,"022-97";#N/A,#N/A,FALSE,"028-97"}</definedName>
    <definedName name="nwr" localSheetId="36" hidden="1">{#N/A,#N/A,FALSE,"GERAL";#N/A,#N/A,FALSE,"012-96";#N/A,#N/A,FALSE,"018-96";#N/A,#N/A,FALSE,"027-96";#N/A,#N/A,FALSE,"059-96";#N/A,#N/A,FALSE,"076-96";#N/A,#N/A,FALSE,"019-97";#N/A,#N/A,FALSE,"021-97";#N/A,#N/A,FALSE,"022-97";#N/A,#N/A,FALSE,"028-97"}</definedName>
    <definedName name="nwr" localSheetId="33" hidden="1">{#N/A,#N/A,FALSE,"GERAL";#N/A,#N/A,FALSE,"012-96";#N/A,#N/A,FALSE,"018-96";#N/A,#N/A,FALSE,"027-96";#N/A,#N/A,FALSE,"059-96";#N/A,#N/A,FALSE,"076-96";#N/A,#N/A,FALSE,"019-97";#N/A,#N/A,FALSE,"021-97";#N/A,#N/A,FALSE,"022-97";#N/A,#N/A,FALSE,"028-97"}</definedName>
    <definedName name="nwr" localSheetId="34" hidden="1">{#N/A,#N/A,FALSE,"GERAL";#N/A,#N/A,FALSE,"012-96";#N/A,#N/A,FALSE,"018-96";#N/A,#N/A,FALSE,"027-96";#N/A,#N/A,FALSE,"059-96";#N/A,#N/A,FALSE,"076-96";#N/A,#N/A,FALSE,"019-97";#N/A,#N/A,FALSE,"021-97";#N/A,#N/A,FALSE,"022-97";#N/A,#N/A,FALSE,"028-97"}</definedName>
    <definedName name="nwr" localSheetId="31" hidden="1">{#N/A,#N/A,FALSE,"GERAL";#N/A,#N/A,FALSE,"012-96";#N/A,#N/A,FALSE,"018-96";#N/A,#N/A,FALSE,"027-96";#N/A,#N/A,FALSE,"059-96";#N/A,#N/A,FALSE,"076-96";#N/A,#N/A,FALSE,"019-97";#N/A,#N/A,FALSE,"021-97";#N/A,#N/A,FALSE,"022-97";#N/A,#N/A,FALSE,"028-97"}</definedName>
    <definedName name="nwr" hidden="1">{#N/A,#N/A,FALSE,"GERAL";#N/A,#N/A,FALSE,"012-96";#N/A,#N/A,FALSE,"018-96";#N/A,#N/A,FALSE,"027-96";#N/A,#N/A,FALSE,"059-96";#N/A,#N/A,FALSE,"076-96";#N/A,#N/A,FALSE,"019-97";#N/A,#N/A,FALSE,"021-97";#N/A,#N/A,FALSE,"022-97";#N/A,#N/A,FALSE,"028-97"}</definedName>
    <definedName name="Nx" localSheetId="31">#REF!</definedName>
    <definedName name="Nx">!#REF!</definedName>
    <definedName name="Nx___0" localSheetId="31">#REF!</definedName>
    <definedName name="Nx___0">!#REF!</definedName>
    <definedName name="Nx___13" localSheetId="31">#REF!</definedName>
    <definedName name="Nx___13">!#REF!</definedName>
    <definedName name="nxdghj" localSheetId="35" hidden="1">{"April",#N/A,FALSE,"April"}</definedName>
    <definedName name="nxdghj" localSheetId="37" hidden="1">{"April",#N/A,FALSE,"April"}</definedName>
    <definedName name="nxdghj" localSheetId="36" hidden="1">{"April",#N/A,FALSE,"April"}</definedName>
    <definedName name="nxdghj" localSheetId="33" hidden="1">{"April",#N/A,FALSE,"April"}</definedName>
    <definedName name="nxdghj" localSheetId="34" hidden="1">{"April",#N/A,FALSE,"April"}</definedName>
    <definedName name="nxdghj" localSheetId="31" hidden="1">{"April",#N/A,FALSE,"April"}</definedName>
    <definedName name="nxdghj" hidden="1">{"April",#N/A,FALSE,"April"}</definedName>
    <definedName name="nxfgj" localSheetId="35" hidden="1">{#N/A,#N/A,FALSE,"Budget Underground";#N/A,#N/A,FALSE,"Budget Open Pit";#N/A,#N/A,FALSE,"Budget Maintenance";#N/A,#N/A,FALSE,"Budget Administration";#N/A,#N/A,FALSE,"Budget OH&amp;S &amp; MinRes";#N/A,#N/A,FALSE,"Budget IA";#N/A,#N/A,FALSE,"Budget Environment";#N/A,#N/A,FALSE,"Budget Exploration"}</definedName>
    <definedName name="nxfgj" localSheetId="37" hidden="1">{#N/A,#N/A,FALSE,"Budget Underground";#N/A,#N/A,FALSE,"Budget Open Pit";#N/A,#N/A,FALSE,"Budget Maintenance";#N/A,#N/A,FALSE,"Budget Administration";#N/A,#N/A,FALSE,"Budget OH&amp;S &amp; MinRes";#N/A,#N/A,FALSE,"Budget IA";#N/A,#N/A,FALSE,"Budget Environment";#N/A,#N/A,FALSE,"Budget Exploration"}</definedName>
    <definedName name="nxfgj" localSheetId="36" hidden="1">{#N/A,#N/A,FALSE,"Budget Underground";#N/A,#N/A,FALSE,"Budget Open Pit";#N/A,#N/A,FALSE,"Budget Maintenance";#N/A,#N/A,FALSE,"Budget Administration";#N/A,#N/A,FALSE,"Budget OH&amp;S &amp; MinRes";#N/A,#N/A,FALSE,"Budget IA";#N/A,#N/A,FALSE,"Budget Environment";#N/A,#N/A,FALSE,"Budget Exploration"}</definedName>
    <definedName name="nxfgj" localSheetId="33" hidden="1">{#N/A,#N/A,FALSE,"Budget Underground";#N/A,#N/A,FALSE,"Budget Open Pit";#N/A,#N/A,FALSE,"Budget Maintenance";#N/A,#N/A,FALSE,"Budget Administration";#N/A,#N/A,FALSE,"Budget OH&amp;S &amp; MinRes";#N/A,#N/A,FALSE,"Budget IA";#N/A,#N/A,FALSE,"Budget Environment";#N/A,#N/A,FALSE,"Budget Exploration"}</definedName>
    <definedName name="nxfgj" localSheetId="34" hidden="1">{#N/A,#N/A,FALSE,"Budget Underground";#N/A,#N/A,FALSE,"Budget Open Pit";#N/A,#N/A,FALSE,"Budget Maintenance";#N/A,#N/A,FALSE,"Budget Administration";#N/A,#N/A,FALSE,"Budget OH&amp;S &amp; MinRes";#N/A,#N/A,FALSE,"Budget IA";#N/A,#N/A,FALSE,"Budget Environment";#N/A,#N/A,FALSE,"Budget Exploration"}</definedName>
    <definedName name="nxfgj" localSheetId="31" hidden="1">{#N/A,#N/A,FALSE,"Budget Underground";#N/A,#N/A,FALSE,"Budget Open Pit";#N/A,#N/A,FALSE,"Budget Maintenance";#N/A,#N/A,FALSE,"Budget Administration";#N/A,#N/A,FALSE,"Budget OH&amp;S &amp; MinRes";#N/A,#N/A,FALSE,"Budget IA";#N/A,#N/A,FALSE,"Budget Environment";#N/A,#N/A,FALSE,"Budget Exploration"}</definedName>
    <definedName name="nxfgj" hidden="1">{#N/A,#N/A,FALSE,"Budget Underground";#N/A,#N/A,FALSE,"Budget Open Pit";#N/A,#N/A,FALSE,"Budget Maintenance";#N/A,#N/A,FALSE,"Budget Administration";#N/A,#N/A,FALSE,"Budget OH&amp;S &amp; MinRes";#N/A,#N/A,FALSE,"Budget IA";#N/A,#N/A,FALSE,"Budget Environment";#N/A,#N/A,FALSE,"Budget Exploration"}</definedName>
    <definedName name="Ny" localSheetId="31">#REF!</definedName>
    <definedName name="Ny">!#REF!</definedName>
    <definedName name="Ny___0" localSheetId="31">#REF!</definedName>
    <definedName name="Ny___0">!#REF!</definedName>
    <definedName name="Ny___13" localSheetId="31">#REF!</definedName>
    <definedName name="Ny___13">!#REF!</definedName>
    <definedName name="Ñ"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Ñ"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Ñ"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Ñ"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Ñ"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ñ" localSheetId="31">#REF!</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i" localSheetId="35" hidden="1">{#N/A,#N/A,FALSE,"Cost Report";"Geology",#N/A,FALSE,"Cost Summary";"Geolgy Recon",#N/A,FALSE,"UG Geology Rep."}</definedName>
    <definedName name="ñi" localSheetId="37" hidden="1">{#N/A,#N/A,FALSE,"Cost Report";"Geology",#N/A,FALSE,"Cost Summary";"Geolgy Recon",#N/A,FALSE,"UG Geology Rep."}</definedName>
    <definedName name="ñi" localSheetId="36" hidden="1">{#N/A,#N/A,FALSE,"Cost Report";"Geology",#N/A,FALSE,"Cost Summary";"Geolgy Recon",#N/A,FALSE,"UG Geology Rep."}</definedName>
    <definedName name="ñi" localSheetId="33" hidden="1">{#N/A,#N/A,FALSE,"Cost Report";"Geology",#N/A,FALSE,"Cost Summary";"Geolgy Recon",#N/A,FALSE,"UG Geology Rep."}</definedName>
    <definedName name="ñi" localSheetId="34" hidden="1">{#N/A,#N/A,FALSE,"Cost Report";"Geology",#N/A,FALSE,"Cost Summary";"Geolgy Recon",#N/A,FALSE,"UG Geology Rep."}</definedName>
    <definedName name="ñi" localSheetId="31" hidden="1">{#N/A,#N/A,FALSE,"Cost Report";"Geology",#N/A,FALSE,"Cost Summary";"Geolgy Recon",#N/A,FALSE,"UG Geology Rep."}</definedName>
    <definedName name="ñi" hidden="1">{#N/A,#N/A,FALSE,"Cost Report";"Geology",#N/A,FALSE,"Cost Summary";"Geolgy Recon",#N/A,FALSE,"UG Geology Rep."}</definedName>
    <definedName name="ñk" localSheetId="35" hidden="1">{#N/A,#N/A,FALSE,"TEC-01";#N/A,#N/A,FALSE,"TEC - 02";#N/A,#N/A,FALSE,"TEC - 03";#N/A,#N/A,FALSE,"TEC - 04";#N/A,#N/A,FALSE,"TEC-07";#N/A,#N/A,FALSE,"TEC-08";#N/A,#N/A,FALSE,"TEC - 09A";#N/A,#N/A,FALSE,"TEC - 09B";#N/A,#N/A,FALSE,"TEC - 09C";#N/A,#N/A,FALSE,"TEC - 10";#N/A,#N/A,FALSE,"TEC-11"}</definedName>
    <definedName name="ñk" localSheetId="37" hidden="1">{#N/A,#N/A,FALSE,"TEC-01";#N/A,#N/A,FALSE,"TEC - 02";#N/A,#N/A,FALSE,"TEC - 03";#N/A,#N/A,FALSE,"TEC - 04";#N/A,#N/A,FALSE,"TEC-07";#N/A,#N/A,FALSE,"TEC-08";#N/A,#N/A,FALSE,"TEC - 09A";#N/A,#N/A,FALSE,"TEC - 09B";#N/A,#N/A,FALSE,"TEC - 09C";#N/A,#N/A,FALSE,"TEC - 10";#N/A,#N/A,FALSE,"TEC-11"}</definedName>
    <definedName name="ñk" localSheetId="36" hidden="1">{#N/A,#N/A,FALSE,"TEC-01";#N/A,#N/A,FALSE,"TEC - 02";#N/A,#N/A,FALSE,"TEC - 03";#N/A,#N/A,FALSE,"TEC - 04";#N/A,#N/A,FALSE,"TEC-07";#N/A,#N/A,FALSE,"TEC-08";#N/A,#N/A,FALSE,"TEC - 09A";#N/A,#N/A,FALSE,"TEC - 09B";#N/A,#N/A,FALSE,"TEC - 09C";#N/A,#N/A,FALSE,"TEC - 10";#N/A,#N/A,FALSE,"TEC-11"}</definedName>
    <definedName name="ñk" localSheetId="33" hidden="1">{#N/A,#N/A,FALSE,"TEC-01";#N/A,#N/A,FALSE,"TEC - 02";#N/A,#N/A,FALSE,"TEC - 03";#N/A,#N/A,FALSE,"TEC - 04";#N/A,#N/A,FALSE,"TEC-07";#N/A,#N/A,FALSE,"TEC-08";#N/A,#N/A,FALSE,"TEC - 09A";#N/A,#N/A,FALSE,"TEC - 09B";#N/A,#N/A,FALSE,"TEC - 09C";#N/A,#N/A,FALSE,"TEC - 10";#N/A,#N/A,FALSE,"TEC-11"}</definedName>
    <definedName name="ñk" localSheetId="34" hidden="1">{#N/A,#N/A,FALSE,"TEC-01";#N/A,#N/A,FALSE,"TEC - 02";#N/A,#N/A,FALSE,"TEC - 03";#N/A,#N/A,FALSE,"TEC - 04";#N/A,#N/A,FALSE,"TEC-07";#N/A,#N/A,FALSE,"TEC-08";#N/A,#N/A,FALSE,"TEC - 09A";#N/A,#N/A,FALSE,"TEC - 09B";#N/A,#N/A,FALSE,"TEC - 09C";#N/A,#N/A,FALSE,"TEC - 10";#N/A,#N/A,FALSE,"TEC-11"}</definedName>
    <definedName name="ñk" localSheetId="31" hidden="1">{#N/A,#N/A,FALSE,"TEC-01";#N/A,#N/A,FALSE,"TEC - 02";#N/A,#N/A,FALSE,"TEC - 03";#N/A,#N/A,FALSE,"TEC - 04";#N/A,#N/A,FALSE,"TEC-07";#N/A,#N/A,FALSE,"TEC-08";#N/A,#N/A,FALSE,"TEC - 09A";#N/A,#N/A,FALSE,"TEC - 09B";#N/A,#N/A,FALSE,"TEC - 09C";#N/A,#N/A,FALSE,"TEC - 10";#N/A,#N/A,FALSE,"TEC-11"}</definedName>
    <definedName name="ñk" hidden="1">{#N/A,#N/A,FALSE,"TEC-01";#N/A,#N/A,FALSE,"TEC - 02";#N/A,#N/A,FALSE,"TEC - 03";#N/A,#N/A,FALSE,"TEC - 04";#N/A,#N/A,FALSE,"TEC-07";#N/A,#N/A,FALSE,"TEC-08";#N/A,#N/A,FALSE,"TEC - 09A";#N/A,#N/A,FALSE,"TEC - 09B";#N/A,#N/A,FALSE,"TEC - 09C";#N/A,#N/A,FALSE,"TEC - 10";#N/A,#N/A,FALSE,"TEC-11"}</definedName>
    <definedName name="ÑKJKN">#REF!</definedName>
    <definedName name="ñkklk" localSheetId="35" hidden="1">{#N/A,#N/A,FALSE,"Aging Summary";#N/A,#N/A,FALSE,"Ratio Analysis";#N/A,#N/A,FALSE,"Test 120 Day Accts";#N/A,#N/A,FALSE,"Tickmarks"}</definedName>
    <definedName name="ñkklk" localSheetId="37" hidden="1">{#N/A,#N/A,FALSE,"Aging Summary";#N/A,#N/A,FALSE,"Ratio Analysis";#N/A,#N/A,FALSE,"Test 120 Day Accts";#N/A,#N/A,FALSE,"Tickmarks"}</definedName>
    <definedName name="ñkklk" localSheetId="36" hidden="1">{#N/A,#N/A,FALSE,"Aging Summary";#N/A,#N/A,FALSE,"Ratio Analysis";#N/A,#N/A,FALSE,"Test 120 Day Accts";#N/A,#N/A,FALSE,"Tickmarks"}</definedName>
    <definedName name="ñkklk" localSheetId="33" hidden="1">{#N/A,#N/A,FALSE,"Aging Summary";#N/A,#N/A,FALSE,"Ratio Analysis";#N/A,#N/A,FALSE,"Test 120 Day Accts";#N/A,#N/A,FALSE,"Tickmarks"}</definedName>
    <definedName name="ñkklk" localSheetId="34" hidden="1">{#N/A,#N/A,FALSE,"Aging Summary";#N/A,#N/A,FALSE,"Ratio Analysis";#N/A,#N/A,FALSE,"Test 120 Day Accts";#N/A,#N/A,FALSE,"Tickmarks"}</definedName>
    <definedName name="ñkklk" localSheetId="31" hidden="1">{#N/A,#N/A,FALSE,"Aging Summary";#N/A,#N/A,FALSE,"Ratio Analysis";#N/A,#N/A,FALSE,"Test 120 Day Accts";#N/A,#N/A,FALSE,"Tickmarks"}</definedName>
    <definedName name="ñkklk" hidden="1">{#N/A,#N/A,FALSE,"Aging Summary";#N/A,#N/A,FALSE,"Ratio Analysis";#N/A,#N/A,FALSE,"Test 120 Day Accts";#N/A,#N/A,FALSE,"Tickmarks"}</definedName>
    <definedName name="ñkklk_1" localSheetId="35" hidden="1">{#N/A,#N/A,FALSE,"Aging Summary";#N/A,#N/A,FALSE,"Ratio Analysis";#N/A,#N/A,FALSE,"Test 120 Day Accts";#N/A,#N/A,FALSE,"Tickmarks"}</definedName>
    <definedName name="ñkklk_1" localSheetId="37" hidden="1">{#N/A,#N/A,FALSE,"Aging Summary";#N/A,#N/A,FALSE,"Ratio Analysis";#N/A,#N/A,FALSE,"Test 120 Day Accts";#N/A,#N/A,FALSE,"Tickmarks"}</definedName>
    <definedName name="ñkklk_1" localSheetId="36" hidden="1">{#N/A,#N/A,FALSE,"Aging Summary";#N/A,#N/A,FALSE,"Ratio Analysis";#N/A,#N/A,FALSE,"Test 120 Day Accts";#N/A,#N/A,FALSE,"Tickmarks"}</definedName>
    <definedName name="ñkklk_1" localSheetId="33" hidden="1">{#N/A,#N/A,FALSE,"Aging Summary";#N/A,#N/A,FALSE,"Ratio Analysis";#N/A,#N/A,FALSE,"Test 120 Day Accts";#N/A,#N/A,FALSE,"Tickmarks"}</definedName>
    <definedName name="ñkklk_1" localSheetId="34" hidden="1">{#N/A,#N/A,FALSE,"Aging Summary";#N/A,#N/A,FALSE,"Ratio Analysis";#N/A,#N/A,FALSE,"Test 120 Day Accts";#N/A,#N/A,FALSE,"Tickmarks"}</definedName>
    <definedName name="ñkklk_1" localSheetId="31" hidden="1">{#N/A,#N/A,FALSE,"Aging Summary";#N/A,#N/A,FALSE,"Ratio Analysis";#N/A,#N/A,FALSE,"Test 120 Day Accts";#N/A,#N/A,FALSE,"Tickmarks"}</definedName>
    <definedName name="ñkklk_1" hidden="1">{#N/A,#N/A,FALSE,"Aging Summary";#N/A,#N/A,FALSE,"Ratio Analysis";#N/A,#N/A,FALSE,"Test 120 Day Accts";#N/A,#N/A,FALSE,"Tickmarks"}</definedName>
    <definedName name="ñl" localSheetId="35" hidden="1">{#N/A,#N/A,TRUE,"SIT_ACT";#N/A,#N/A,TRUE,"ACTIV";#N/A,#N/A,TRUE,"FORMPAG";#N/A,#N/A,TRUE,"MEDEVE";#N/A,#N/A,TRUE,"EMP";#N/A,#N/A,TRUE,"SOL_AUT";#N/A,#N/A,TRUE,"caract";#N/A,#N/A,TRUE,"caract2";#N/A,#N/A,TRUE,"itemizado";#N/A,#N/A,TRUE,"gantt"}</definedName>
    <definedName name="ñl" localSheetId="37" hidden="1">{#N/A,#N/A,TRUE,"SIT_ACT";#N/A,#N/A,TRUE,"ACTIV";#N/A,#N/A,TRUE,"FORMPAG";#N/A,#N/A,TRUE,"MEDEVE";#N/A,#N/A,TRUE,"EMP";#N/A,#N/A,TRUE,"SOL_AUT";#N/A,#N/A,TRUE,"caract";#N/A,#N/A,TRUE,"caract2";#N/A,#N/A,TRUE,"itemizado";#N/A,#N/A,TRUE,"gantt"}</definedName>
    <definedName name="ñl" localSheetId="36" hidden="1">{#N/A,#N/A,TRUE,"SIT_ACT";#N/A,#N/A,TRUE,"ACTIV";#N/A,#N/A,TRUE,"FORMPAG";#N/A,#N/A,TRUE,"MEDEVE";#N/A,#N/A,TRUE,"EMP";#N/A,#N/A,TRUE,"SOL_AUT";#N/A,#N/A,TRUE,"caract";#N/A,#N/A,TRUE,"caract2";#N/A,#N/A,TRUE,"itemizado";#N/A,#N/A,TRUE,"gantt"}</definedName>
    <definedName name="ñl" localSheetId="33" hidden="1">{#N/A,#N/A,TRUE,"SIT_ACT";#N/A,#N/A,TRUE,"ACTIV";#N/A,#N/A,TRUE,"FORMPAG";#N/A,#N/A,TRUE,"MEDEVE";#N/A,#N/A,TRUE,"EMP";#N/A,#N/A,TRUE,"SOL_AUT";#N/A,#N/A,TRUE,"caract";#N/A,#N/A,TRUE,"caract2";#N/A,#N/A,TRUE,"itemizado";#N/A,#N/A,TRUE,"gantt"}</definedName>
    <definedName name="ñl" localSheetId="34" hidden="1">{#N/A,#N/A,TRUE,"SIT_ACT";#N/A,#N/A,TRUE,"ACTIV";#N/A,#N/A,TRUE,"FORMPAG";#N/A,#N/A,TRUE,"MEDEVE";#N/A,#N/A,TRUE,"EMP";#N/A,#N/A,TRUE,"SOL_AUT";#N/A,#N/A,TRUE,"caract";#N/A,#N/A,TRUE,"caract2";#N/A,#N/A,TRUE,"itemizado";#N/A,#N/A,TRUE,"gantt"}</definedName>
    <definedName name="ñl" localSheetId="31" hidden="1">{#N/A,#N/A,TRUE,"SIT_ACT";#N/A,#N/A,TRUE,"ACTIV";#N/A,#N/A,TRUE,"FORMPAG";#N/A,#N/A,TRUE,"MEDEVE";#N/A,#N/A,TRUE,"EMP";#N/A,#N/A,TRUE,"SOL_AUT";#N/A,#N/A,TRUE,"caract";#N/A,#N/A,TRUE,"caract2";#N/A,#N/A,TRUE,"itemizado";#N/A,#N/A,TRUE,"gantt"}</definedName>
    <definedName name="ñl" hidden="1">{#N/A,#N/A,TRUE,"SIT_ACT";#N/A,#N/A,TRUE,"ACTIV";#N/A,#N/A,TRUE,"FORMPAG";#N/A,#N/A,TRUE,"MEDEVE";#N/A,#N/A,TRUE,"EMP";#N/A,#N/A,TRUE,"SOL_AUT";#N/A,#N/A,TRUE,"caract";#N/A,#N/A,TRUE,"caract2";#N/A,#N/A,TRUE,"itemizado";#N/A,#N/A,TRUE,"gantt"}</definedName>
    <definedName name="ñlaskdla" localSheetId="35" hidden="1">{#N/A,#N/A,FALSE,"Total_OC015";#N/A,#N/A,FALSE,"ADMIN";#N/A,#N/A,FALSE,"PROCES";#N/A,#N/A,FALSE,"mecan";#N/A,#N/A,FALSE,"civil";#N/A,#N/A,FALSE,"CAÑER";#N/A,#N/A,FALSE,"ELEC";#N/A,#N/A,FALSE,"INSTR"}</definedName>
    <definedName name="ñlaskdla" localSheetId="37" hidden="1">{#N/A,#N/A,FALSE,"Total_OC015";#N/A,#N/A,FALSE,"ADMIN";#N/A,#N/A,FALSE,"PROCES";#N/A,#N/A,FALSE,"mecan";#N/A,#N/A,FALSE,"civil";#N/A,#N/A,FALSE,"CAÑER";#N/A,#N/A,FALSE,"ELEC";#N/A,#N/A,FALSE,"INSTR"}</definedName>
    <definedName name="ñlaskdla" localSheetId="36" hidden="1">{#N/A,#N/A,FALSE,"Total_OC015";#N/A,#N/A,FALSE,"ADMIN";#N/A,#N/A,FALSE,"PROCES";#N/A,#N/A,FALSE,"mecan";#N/A,#N/A,FALSE,"civil";#N/A,#N/A,FALSE,"CAÑER";#N/A,#N/A,FALSE,"ELEC";#N/A,#N/A,FALSE,"INSTR"}</definedName>
    <definedName name="ñlaskdla" localSheetId="33" hidden="1">{#N/A,#N/A,FALSE,"Total_OC015";#N/A,#N/A,FALSE,"ADMIN";#N/A,#N/A,FALSE,"PROCES";#N/A,#N/A,FALSE,"mecan";#N/A,#N/A,FALSE,"civil";#N/A,#N/A,FALSE,"CAÑER";#N/A,#N/A,FALSE,"ELEC";#N/A,#N/A,FALSE,"INSTR"}</definedName>
    <definedName name="ñlaskdla" localSheetId="34" hidden="1">{#N/A,#N/A,FALSE,"Total_OC015";#N/A,#N/A,FALSE,"ADMIN";#N/A,#N/A,FALSE,"PROCES";#N/A,#N/A,FALSE,"mecan";#N/A,#N/A,FALSE,"civil";#N/A,#N/A,FALSE,"CAÑER";#N/A,#N/A,FALSE,"ELEC";#N/A,#N/A,FALSE,"INSTR"}</definedName>
    <definedName name="ñlaskdla" localSheetId="31" hidden="1">{#N/A,#N/A,FALSE,"Total_OC015";#N/A,#N/A,FALSE,"ADMIN";#N/A,#N/A,FALSE,"PROCES";#N/A,#N/A,FALSE,"mecan";#N/A,#N/A,FALSE,"civil";#N/A,#N/A,FALSE,"CAÑER";#N/A,#N/A,FALSE,"ELEC";#N/A,#N/A,FALSE,"INSTR"}</definedName>
    <definedName name="ñlaskdla" hidden="1">{#N/A,#N/A,FALSE,"Total_OC015";#N/A,#N/A,FALSE,"ADMIN";#N/A,#N/A,FALSE,"PROCES";#N/A,#N/A,FALSE,"mecan";#N/A,#N/A,FALSE,"civil";#N/A,#N/A,FALSE,"CAÑER";#N/A,#N/A,FALSE,"ELEC";#N/A,#N/A,FALSE,"INSTR"}</definedName>
    <definedName name="ñldk" localSheetId="31" hidden="1">#REF!</definedName>
    <definedName name="ñldk" hidden="1">#REF!</definedName>
    <definedName name="ñlklk" localSheetId="35" hidden="1">#REF!</definedName>
    <definedName name="ñlklk" localSheetId="36" hidden="1">#REF!</definedName>
    <definedName name="ñlklk" localSheetId="33" hidden="1">#REF!</definedName>
    <definedName name="ñlklk" localSheetId="34" hidden="1">#REF!</definedName>
    <definedName name="ñlklk" hidden="1">#REF!</definedName>
    <definedName name="ÑLKLÑ" localSheetId="35" hidden="1">#REF!</definedName>
    <definedName name="ÑLKLÑ" localSheetId="36" hidden="1">#REF!</definedName>
    <definedName name="ÑLKLÑ" localSheetId="33" hidden="1">#REF!</definedName>
    <definedName name="ÑLKLÑ" localSheetId="34" hidden="1">#REF!</definedName>
    <definedName name="ÑLKLÑ" localSheetId="31" hidden="1">#REF!</definedName>
    <definedName name="ÑLKLÑ" hidden="1">#REF!</definedName>
    <definedName name="ññ" localSheetId="35" hidden="1">{#N/A,#N/A,FALSE,"Total_OC015";#N/A,#N/A,FALSE,"ADMIN";#N/A,#N/A,FALSE,"PROCES";#N/A,#N/A,FALSE,"mecan";#N/A,#N/A,FALSE,"civil";#N/A,#N/A,FALSE,"CAÑER";#N/A,#N/A,FALSE,"ELEC";#N/A,#N/A,FALSE,"INSTR"}</definedName>
    <definedName name="ññ" localSheetId="37" hidden="1">{#N/A,#N/A,FALSE,"Total_OC015";#N/A,#N/A,FALSE,"ADMIN";#N/A,#N/A,FALSE,"PROCES";#N/A,#N/A,FALSE,"mecan";#N/A,#N/A,FALSE,"civil";#N/A,#N/A,FALSE,"CAÑER";#N/A,#N/A,FALSE,"ELEC";#N/A,#N/A,FALSE,"INSTR"}</definedName>
    <definedName name="ññ" localSheetId="36" hidden="1">{#N/A,#N/A,FALSE,"Total_OC015";#N/A,#N/A,FALSE,"ADMIN";#N/A,#N/A,FALSE,"PROCES";#N/A,#N/A,FALSE,"mecan";#N/A,#N/A,FALSE,"civil";#N/A,#N/A,FALSE,"CAÑER";#N/A,#N/A,FALSE,"ELEC";#N/A,#N/A,FALSE,"INSTR"}</definedName>
    <definedName name="ññ" localSheetId="33" hidden="1">{#N/A,#N/A,FALSE,"Total_OC015";#N/A,#N/A,FALSE,"ADMIN";#N/A,#N/A,FALSE,"PROCES";#N/A,#N/A,FALSE,"mecan";#N/A,#N/A,FALSE,"civil";#N/A,#N/A,FALSE,"CAÑER";#N/A,#N/A,FALSE,"ELEC";#N/A,#N/A,FALSE,"INSTR"}</definedName>
    <definedName name="ññ" localSheetId="34" hidden="1">{#N/A,#N/A,FALSE,"Total_OC015";#N/A,#N/A,FALSE,"ADMIN";#N/A,#N/A,FALSE,"PROCES";#N/A,#N/A,FALSE,"mecan";#N/A,#N/A,FALSE,"civil";#N/A,#N/A,FALSE,"CAÑER";#N/A,#N/A,FALSE,"ELEC";#N/A,#N/A,FALSE,"INSTR"}</definedName>
    <definedName name="ññ" localSheetId="31" hidden="1">{#N/A,#N/A,FALSE,"Total_OC015";#N/A,#N/A,FALSE,"ADMIN";#N/A,#N/A,FALSE,"PROCES";#N/A,#N/A,FALSE,"mecan";#N/A,#N/A,FALSE,"civil";#N/A,#N/A,FALSE,"CAÑER";#N/A,#N/A,FALSE,"ELEC";#N/A,#N/A,FALSE,"INSTR"}</definedName>
    <definedName name="ññ" hidden="1">{#N/A,#N/A,FALSE,"Total_OC015";#N/A,#N/A,FALSE,"ADMIN";#N/A,#N/A,FALSE,"PROCES";#N/A,#N/A,FALSE,"mecan";#N/A,#N/A,FALSE,"civil";#N/A,#N/A,FALSE,"CAÑER";#N/A,#N/A,FALSE,"ELEC";#N/A,#N/A,FALSE,"INSTR"}</definedName>
    <definedName name="ññññ" localSheetId="31" hidden="1">#REF!</definedName>
    <definedName name="ññññ" hidden="1">#REF!</definedName>
    <definedName name="ññññññ" localSheetId="35" hidden="1">{"balanço dolares",#N/A,FALSE,"SIGADR$";"AUT BAL REAIS",#N/A,FALSE,"SIGADR$";"QUOCIENTES REAIS",#N/A,FALSE,"QUOCIENTES";"JUNH QUOCI DOLARES",#N/A,FALSE,"QUOCIENTES"}</definedName>
    <definedName name="ññññññ" localSheetId="37" hidden="1">{"balanço dolares",#N/A,FALSE,"SIGADR$";"AUT BAL REAIS",#N/A,FALSE,"SIGADR$";"QUOCIENTES REAIS",#N/A,FALSE,"QUOCIENTES";"JUNH QUOCI DOLARES",#N/A,FALSE,"QUOCIENTES"}</definedName>
    <definedName name="ññññññ" localSheetId="36" hidden="1">{"balanço dolares",#N/A,FALSE,"SIGADR$";"AUT BAL REAIS",#N/A,FALSE,"SIGADR$";"QUOCIENTES REAIS",#N/A,FALSE,"QUOCIENTES";"JUNH QUOCI DOLARES",#N/A,FALSE,"QUOCIENTES"}</definedName>
    <definedName name="ññññññ" localSheetId="33" hidden="1">{"balanço dolares",#N/A,FALSE,"SIGADR$";"AUT BAL REAIS",#N/A,FALSE,"SIGADR$";"QUOCIENTES REAIS",#N/A,FALSE,"QUOCIENTES";"JUNH QUOCI DOLARES",#N/A,FALSE,"QUOCIENTES"}</definedName>
    <definedName name="ññññññ" localSheetId="34" hidden="1">{"balanço dolares",#N/A,FALSE,"SIGADR$";"AUT BAL REAIS",#N/A,FALSE,"SIGADR$";"QUOCIENTES REAIS",#N/A,FALSE,"QUOCIENTES";"JUNH QUOCI DOLARES",#N/A,FALSE,"QUOCIENTES"}</definedName>
    <definedName name="ññññññ" localSheetId="31" hidden="1">{"balanço dolares",#N/A,FALSE,"SIGADR$";"AUT BAL REAIS",#N/A,FALSE,"SIGADR$";"QUOCIENTES REAIS",#N/A,FALSE,"QUOCIENTES";"JUNH QUOCI DOLARES",#N/A,FALSE,"QUOCIENTES"}</definedName>
    <definedName name="ññññññ" hidden="1">{"balanço dolares",#N/A,FALSE,"SIGADR$";"AUT BAL REAIS",#N/A,FALSE,"SIGADR$";"QUOCIENTES REAIS",#N/A,FALSE,"QUOCIENTES";"JUNH QUOCI DOLARES",#N/A,FALSE,"QUOCIENTES"}</definedName>
    <definedName name="ññññññ_1" localSheetId="35" hidden="1">{"balanço dolares",#N/A,FALSE,"SIGADR$";"AUT BAL REAIS",#N/A,FALSE,"SIGADR$";"QUOCIENTES REAIS",#N/A,FALSE,"QUOCIENTES";"JUNH QUOCI DOLARES",#N/A,FALSE,"QUOCIENTES"}</definedName>
    <definedName name="ññññññ_1" localSheetId="37" hidden="1">{"balanço dolares",#N/A,FALSE,"SIGADR$";"AUT BAL REAIS",#N/A,FALSE,"SIGADR$";"QUOCIENTES REAIS",#N/A,FALSE,"QUOCIENTES";"JUNH QUOCI DOLARES",#N/A,FALSE,"QUOCIENTES"}</definedName>
    <definedName name="ññññññ_1" localSheetId="36" hidden="1">{"balanço dolares",#N/A,FALSE,"SIGADR$";"AUT BAL REAIS",#N/A,FALSE,"SIGADR$";"QUOCIENTES REAIS",#N/A,FALSE,"QUOCIENTES";"JUNH QUOCI DOLARES",#N/A,FALSE,"QUOCIENTES"}</definedName>
    <definedName name="ññññññ_1" localSheetId="33" hidden="1">{"balanço dolares",#N/A,FALSE,"SIGADR$";"AUT BAL REAIS",#N/A,FALSE,"SIGADR$";"QUOCIENTES REAIS",#N/A,FALSE,"QUOCIENTES";"JUNH QUOCI DOLARES",#N/A,FALSE,"QUOCIENTES"}</definedName>
    <definedName name="ññññññ_1" localSheetId="34" hidden="1">{"balanço dolares",#N/A,FALSE,"SIGADR$";"AUT BAL REAIS",#N/A,FALSE,"SIGADR$";"QUOCIENTES REAIS",#N/A,FALSE,"QUOCIENTES";"JUNH QUOCI DOLARES",#N/A,FALSE,"QUOCIENTES"}</definedName>
    <definedName name="ññññññ_1" localSheetId="31" hidden="1">{"balanço dolares",#N/A,FALSE,"SIGADR$";"AUT BAL REAIS",#N/A,FALSE,"SIGADR$";"QUOCIENTES REAIS",#N/A,FALSE,"QUOCIENTES";"JUNH QUOCI DOLARES",#N/A,FALSE,"QUOCIENTES"}</definedName>
    <definedName name="ññññññ_1" hidden="1">{"balanço dolares",#N/A,FALSE,"SIGADR$";"AUT BAL REAIS",#N/A,FALSE,"SIGADR$";"QUOCIENTES REAIS",#N/A,FALSE,"QUOCIENTES";"JUNH QUOCI DOLARES",#N/A,FALSE,"QUOCIENTES"}</definedName>
    <definedName name="ÑO" localSheetId="35" hidden="1">{0,0,0,0;0,0,0,0;0,0,0,0;0,0,TRUE,0}</definedName>
    <definedName name="ÑO" localSheetId="37" hidden="1">{0,0,0,0;0,0,0,0;0,0,0,0;0,0,TRUE,0}</definedName>
    <definedName name="ÑO" localSheetId="36" hidden="1">{0,0,0,0;0,0,0,0;0,0,0,0;0,0,TRUE,0}</definedName>
    <definedName name="ÑO" localSheetId="33" hidden="1">{0,0,0,0;0,0,0,0;0,0,0,0;0,0,TRUE,0}</definedName>
    <definedName name="ÑO" localSheetId="34" hidden="1">{0,0,0,0;0,0,0,0;0,0,0,0;0,0,TRUE,0}</definedName>
    <definedName name="ÑO" localSheetId="31" hidden="1">{0,0,0,0;0,0,0,0;0,0,0,0;0,0,TRUE,0}</definedName>
    <definedName name="ÑO" hidden="1">{0,0,0,0;0,0,0,0;0,0,0,0;0,0,TRUE,0}</definedName>
    <definedName name="ÑP" localSheetId="35" hidden="1">{"Sin detalle",#N/A,FALSE,"Flujo (redondeado)";"Detallado",#N/A,FALSE,"Flujo (redondeado)"}</definedName>
    <definedName name="ÑP" localSheetId="37" hidden="1">{"Sin detalle",#N/A,FALSE,"Flujo (redondeado)";"Detallado",#N/A,FALSE,"Flujo (redondeado)"}</definedName>
    <definedName name="ÑP" localSheetId="36" hidden="1">{"Sin detalle",#N/A,FALSE,"Flujo (redondeado)";"Detallado",#N/A,FALSE,"Flujo (redondeado)"}</definedName>
    <definedName name="ÑP" localSheetId="33" hidden="1">{"Sin detalle",#N/A,FALSE,"Flujo (redondeado)";"Detallado",#N/A,FALSE,"Flujo (redondeado)"}</definedName>
    <definedName name="ÑP" localSheetId="34" hidden="1">{"Sin detalle",#N/A,FALSE,"Flujo (redondeado)";"Detallado",#N/A,FALSE,"Flujo (redondeado)"}</definedName>
    <definedName name="ÑP" localSheetId="31" hidden="1">{"Sin detalle",#N/A,FALSE,"Flujo (redondeado)";"Detallado",#N/A,FALSE,"Flujo (redondeado)"}</definedName>
    <definedName name="ÑP" hidden="1">{"Sin detalle",#N/A,FALSE,"Flujo (redondeado)";"Detallado",#N/A,FALSE,"Flujo (redondeado)"}</definedName>
    <definedName name="ñp90´0" hidden="1">#REF!</definedName>
    <definedName name="ñpñklñklñ">#REF!</definedName>
    <definedName name="ñpñpñ">#REF!</definedName>
    <definedName name="ñpo" localSheetId="35"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ñpo" localSheetId="37"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ñpo" localSheetId="36"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ñpo" localSheetId="33"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ñpo" localSheetId="34"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ñpo" localSheetId="31"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ñpo"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ñpoñ" localSheetId="31" hidden="1">#REF!</definedName>
    <definedName name="ñpoñ" hidden="1">#REF!</definedName>
    <definedName name="ñpoñpo" localSheetId="35" hidden="1">{"June",#N/A,FALSE,"June"}</definedName>
    <definedName name="ñpoñpo" localSheetId="37" hidden="1">{"June",#N/A,FALSE,"June"}</definedName>
    <definedName name="ñpoñpo" localSheetId="36" hidden="1">{"June",#N/A,FALSE,"June"}</definedName>
    <definedName name="ñpoñpo" localSheetId="33" hidden="1">{"June",#N/A,FALSE,"June"}</definedName>
    <definedName name="ñpoñpo" localSheetId="34" hidden="1">{"June",#N/A,FALSE,"June"}</definedName>
    <definedName name="ñpoñpo" localSheetId="31" hidden="1">{"June",#N/A,FALSE,"June"}</definedName>
    <definedName name="ñpoñpo" hidden="1">{"June",#N/A,FALSE,"June"}</definedName>
    <definedName name="o" localSheetId="35" hidden="1">{#N/A,#N/A,FALSE,"minas";#N/A,#N/A,FALSE,"Total_OC015";#N/A,#N/A,FALSE,"ADMIN";#N/A,#N/A,FALSE,"PROCES";#N/A,#N/A,FALSE,"civil";#N/A,#N/A,FALSE,"CAÑER";#N/A,#N/A,FALSE,"ELEC";#N/A,#N/A,FALSE,"INSTR";#N/A,#N/A,FALSE,"PDS";#N/A,#N/A,FALSE,"mecan"}</definedName>
    <definedName name="o" localSheetId="37" hidden="1">{#N/A,#N/A,FALSE,"minas";#N/A,#N/A,FALSE,"Total_OC015";#N/A,#N/A,FALSE,"ADMIN";#N/A,#N/A,FALSE,"PROCES";#N/A,#N/A,FALSE,"civil";#N/A,#N/A,FALSE,"CAÑER";#N/A,#N/A,FALSE,"ELEC";#N/A,#N/A,FALSE,"INSTR";#N/A,#N/A,FALSE,"PDS";#N/A,#N/A,FALSE,"mecan"}</definedName>
    <definedName name="o" localSheetId="36" hidden="1">{#N/A,#N/A,FALSE,"minas";#N/A,#N/A,FALSE,"Total_OC015";#N/A,#N/A,FALSE,"ADMIN";#N/A,#N/A,FALSE,"PROCES";#N/A,#N/A,FALSE,"civil";#N/A,#N/A,FALSE,"CAÑER";#N/A,#N/A,FALSE,"ELEC";#N/A,#N/A,FALSE,"INSTR";#N/A,#N/A,FALSE,"PDS";#N/A,#N/A,FALSE,"mecan"}</definedName>
    <definedName name="o" localSheetId="33" hidden="1">{#N/A,#N/A,FALSE,"minas";#N/A,#N/A,FALSE,"Total_OC015";#N/A,#N/A,FALSE,"ADMIN";#N/A,#N/A,FALSE,"PROCES";#N/A,#N/A,FALSE,"civil";#N/A,#N/A,FALSE,"CAÑER";#N/A,#N/A,FALSE,"ELEC";#N/A,#N/A,FALSE,"INSTR";#N/A,#N/A,FALSE,"PDS";#N/A,#N/A,FALSE,"mecan"}</definedName>
    <definedName name="o" localSheetId="34" hidden="1">{#N/A,#N/A,FALSE,"minas";#N/A,#N/A,FALSE,"Total_OC015";#N/A,#N/A,FALSE,"ADMIN";#N/A,#N/A,FALSE,"PROCES";#N/A,#N/A,FALSE,"civil";#N/A,#N/A,FALSE,"CAÑER";#N/A,#N/A,FALSE,"ELEC";#N/A,#N/A,FALSE,"INSTR";#N/A,#N/A,FALSE,"PDS";#N/A,#N/A,FALSE,"mecan"}</definedName>
    <definedName name="o" localSheetId="31">OFFSET(#REF!,-1,0)</definedName>
    <definedName name="o" hidden="1">{#N/A,#N/A,FALSE,"minas";#N/A,#N/A,FALSE,"Total_OC015";#N/A,#N/A,FALSE,"ADMIN";#N/A,#N/A,FALSE,"PROCES";#N/A,#N/A,FALSE,"civil";#N/A,#N/A,FALSE,"CAÑER";#N/A,#N/A,FALSE,"ELEC";#N/A,#N/A,FALSE,"INSTR";#N/A,#N/A,FALSE,"PDS";#N/A,#N/A,FALSE,"mecan"}</definedName>
    <definedName name="º" localSheetId="35" hidden="1">{#N/A,#N/A,TRUE,"Costos_Subg_Hid"}</definedName>
    <definedName name="º" localSheetId="37" hidden="1">{#N/A,#N/A,TRUE,"Costos_Subg_Hid"}</definedName>
    <definedName name="º" localSheetId="36" hidden="1">{#N/A,#N/A,TRUE,"Costos_Subg_Hid"}</definedName>
    <definedName name="º" localSheetId="33" hidden="1">{#N/A,#N/A,TRUE,"Costos_Subg_Hid"}</definedName>
    <definedName name="º" localSheetId="34" hidden="1">{#N/A,#N/A,TRUE,"Costos_Subg_Hid"}</definedName>
    <definedName name="º" localSheetId="31" hidden="1">{#N/A,#N/A,TRUE,"Costos_Subg_Hid"}</definedName>
    <definedName name="º" hidden="1">{#N/A,#N/A,TRUE,"Costos_Subg_Hid"}</definedName>
    <definedName name="O.">#REF!</definedName>
    <definedName name="o.o.." localSheetId="31">#REF!</definedName>
    <definedName name="o.o..">!#REF!</definedName>
    <definedName name="O_15" localSheetId="31">#REF!</definedName>
    <definedName name="O_15">!#REF!</definedName>
    <definedName name="o9u0piupi" localSheetId="31" hidden="1">{#N/A,#N/A,TRUE,"Cover";#N/A,#N/A,TRUE,"Conts";#N/A,#N/A,TRUE,"VOS";#N/A,#N/A,TRUE,"Warrington";#N/A,#N/A,TRUE,"Widnes"}</definedName>
    <definedName name="o9u0piupi" hidden="1">{#N/A,#N/A,TRUE,"Cover";#N/A,#N/A,TRUE,"Conts";#N/A,#N/A,TRUE,"VOS";#N/A,#N/A,TRUE,"Warrington";#N/A,#N/A,TRUE,"Widnes"}</definedName>
    <definedName name="oa" hidden="1">#REF!</definedName>
    <definedName name="oarsee" localSheetId="35" hidden="1">#REF!</definedName>
    <definedName name="oarsee" localSheetId="33" hidden="1">#REF!</definedName>
    <definedName name="oarsee" localSheetId="34" hidden="1">#REF!</definedName>
    <definedName name="oarsee" localSheetId="31" hidden="1">#REF!</definedName>
    <definedName name="oarsee" hidden="1">#REF!</definedName>
    <definedName name="oasohsx" localSheetId="35" hidden="1">{#N/A,#N/A,TRUE,"INGENIERIA";#N/A,#N/A,TRUE,"COMPRAS";#N/A,#N/A,TRUE,"DIRECCION";#N/A,#N/A,TRUE,"RESUMEN"}</definedName>
    <definedName name="oasohsx" localSheetId="37" hidden="1">{#N/A,#N/A,TRUE,"INGENIERIA";#N/A,#N/A,TRUE,"COMPRAS";#N/A,#N/A,TRUE,"DIRECCION";#N/A,#N/A,TRUE,"RESUMEN"}</definedName>
    <definedName name="oasohsx" localSheetId="36" hidden="1">{#N/A,#N/A,TRUE,"INGENIERIA";#N/A,#N/A,TRUE,"COMPRAS";#N/A,#N/A,TRUE,"DIRECCION";#N/A,#N/A,TRUE,"RESUMEN"}</definedName>
    <definedName name="oasohsx" localSheetId="33" hidden="1">{#N/A,#N/A,TRUE,"INGENIERIA";#N/A,#N/A,TRUE,"COMPRAS";#N/A,#N/A,TRUE,"DIRECCION";#N/A,#N/A,TRUE,"RESUMEN"}</definedName>
    <definedName name="oasohsx" localSheetId="34" hidden="1">{#N/A,#N/A,TRUE,"INGENIERIA";#N/A,#N/A,TRUE,"COMPRAS";#N/A,#N/A,TRUE,"DIRECCION";#N/A,#N/A,TRUE,"RESUMEN"}</definedName>
    <definedName name="oasohsx" localSheetId="31" hidden="1">{#N/A,#N/A,TRUE,"INGENIERIA";#N/A,#N/A,TRUE,"COMPRAS";#N/A,#N/A,TRUE,"DIRECCION";#N/A,#N/A,TRUE,"RESUMEN"}</definedName>
    <definedName name="oasohsx" hidden="1">{#N/A,#N/A,TRUE,"INGENIERIA";#N/A,#N/A,TRUE,"COMPRAS";#N/A,#N/A,TRUE,"DIRECCION";#N/A,#N/A,TRUE,"RESUMEN"}</definedName>
    <definedName name="Ob.Pre">#REF!</definedName>
    <definedName name="OBA" localSheetId="35" hidden="1">{#N/A,#N/A,FALSE,"model"}</definedName>
    <definedName name="OBA" localSheetId="37" hidden="1">{#N/A,#N/A,FALSE,"model"}</definedName>
    <definedName name="OBA" localSheetId="36" hidden="1">{#N/A,#N/A,FALSE,"model"}</definedName>
    <definedName name="OBA" localSheetId="33" hidden="1">{#N/A,#N/A,FALSE,"model"}</definedName>
    <definedName name="OBA" localSheetId="34" hidden="1">{#N/A,#N/A,FALSE,"model"}</definedName>
    <definedName name="OBA" localSheetId="31" hidden="1">{#N/A,#N/A,FALSE,"model"}</definedName>
    <definedName name="OBA" hidden="1">{#N/A,#N/A,FALSE,"model"}</definedName>
    <definedName name="obd" localSheetId="35" hidden="1">{#N/A,#N/A,TRUE,"INGENIERIA";#N/A,#N/A,TRUE,"COMPRAS";#N/A,#N/A,TRUE,"DIRECCION";#N/A,#N/A,TRUE,"RESUMEN"}</definedName>
    <definedName name="obd" localSheetId="37" hidden="1">{#N/A,#N/A,TRUE,"INGENIERIA";#N/A,#N/A,TRUE,"COMPRAS";#N/A,#N/A,TRUE,"DIRECCION";#N/A,#N/A,TRUE,"RESUMEN"}</definedName>
    <definedName name="obd" localSheetId="36" hidden="1">{#N/A,#N/A,TRUE,"INGENIERIA";#N/A,#N/A,TRUE,"COMPRAS";#N/A,#N/A,TRUE,"DIRECCION";#N/A,#N/A,TRUE,"RESUMEN"}</definedName>
    <definedName name="obd" localSheetId="33" hidden="1">{#N/A,#N/A,TRUE,"INGENIERIA";#N/A,#N/A,TRUE,"COMPRAS";#N/A,#N/A,TRUE,"DIRECCION";#N/A,#N/A,TRUE,"RESUMEN"}</definedName>
    <definedName name="obd" localSheetId="34" hidden="1">{#N/A,#N/A,TRUE,"INGENIERIA";#N/A,#N/A,TRUE,"COMPRAS";#N/A,#N/A,TRUE,"DIRECCION";#N/A,#N/A,TRUE,"RESUMEN"}</definedName>
    <definedName name="obd" localSheetId="31" hidden="1">{#N/A,#N/A,TRUE,"INGENIERIA";#N/A,#N/A,TRUE,"COMPRAS";#N/A,#N/A,TRUE,"DIRECCION";#N/A,#N/A,TRUE,"RESUMEN"}</definedName>
    <definedName name="obd" hidden="1">{#N/A,#N/A,TRUE,"INGENIERIA";#N/A,#N/A,TRUE,"COMPRAS";#N/A,#N/A,TRUE,"DIRECCION";#N/A,#N/A,TRUE,"RESUMEN"}</definedName>
    <definedName name="OBJ_05" localSheetId="35" hidden="1">{#N/A,#N/A,FALSE,"Total_OC015";#N/A,#N/A,FALSE,"ADMIN";#N/A,#N/A,FALSE,"PROCES";#N/A,#N/A,FALSE,"mecan";#N/A,#N/A,FALSE,"civil";#N/A,#N/A,FALSE,"CAÑER";#N/A,#N/A,FALSE,"ELEC";#N/A,#N/A,FALSE,"INSTR"}</definedName>
    <definedName name="OBJ_05" localSheetId="37" hidden="1">{#N/A,#N/A,FALSE,"Total_OC015";#N/A,#N/A,FALSE,"ADMIN";#N/A,#N/A,FALSE,"PROCES";#N/A,#N/A,FALSE,"mecan";#N/A,#N/A,FALSE,"civil";#N/A,#N/A,FALSE,"CAÑER";#N/A,#N/A,FALSE,"ELEC";#N/A,#N/A,FALSE,"INSTR"}</definedName>
    <definedName name="OBJ_05" localSheetId="36" hidden="1">{#N/A,#N/A,FALSE,"Total_OC015";#N/A,#N/A,FALSE,"ADMIN";#N/A,#N/A,FALSE,"PROCES";#N/A,#N/A,FALSE,"mecan";#N/A,#N/A,FALSE,"civil";#N/A,#N/A,FALSE,"CAÑER";#N/A,#N/A,FALSE,"ELEC";#N/A,#N/A,FALSE,"INSTR"}</definedName>
    <definedName name="OBJ_05" localSheetId="33" hidden="1">{#N/A,#N/A,FALSE,"Total_OC015";#N/A,#N/A,FALSE,"ADMIN";#N/A,#N/A,FALSE,"PROCES";#N/A,#N/A,FALSE,"mecan";#N/A,#N/A,FALSE,"civil";#N/A,#N/A,FALSE,"CAÑER";#N/A,#N/A,FALSE,"ELEC";#N/A,#N/A,FALSE,"INSTR"}</definedName>
    <definedName name="OBJ_05" localSheetId="34" hidden="1">{#N/A,#N/A,FALSE,"Total_OC015";#N/A,#N/A,FALSE,"ADMIN";#N/A,#N/A,FALSE,"PROCES";#N/A,#N/A,FALSE,"mecan";#N/A,#N/A,FALSE,"civil";#N/A,#N/A,FALSE,"CAÑER";#N/A,#N/A,FALSE,"ELEC";#N/A,#N/A,FALSE,"INSTR"}</definedName>
    <definedName name="OBJ_05" localSheetId="31" hidden="1">{#N/A,#N/A,FALSE,"Total_OC015";#N/A,#N/A,FALSE,"ADMIN";#N/A,#N/A,FALSE,"PROCES";#N/A,#N/A,FALSE,"mecan";#N/A,#N/A,FALSE,"civil";#N/A,#N/A,FALSE,"CAÑER";#N/A,#N/A,FALSE,"ELEC";#N/A,#N/A,FALSE,"INSTR"}</definedName>
    <definedName name="OBJ_05" hidden="1">{#N/A,#N/A,FALSE,"Total_OC015";#N/A,#N/A,FALSE,"ADMIN";#N/A,#N/A,FALSE,"PROCES";#N/A,#N/A,FALSE,"mecan";#N/A,#N/A,FALSE,"civil";#N/A,#N/A,FALSE,"CAÑER";#N/A,#N/A,FALSE,"ELEC";#N/A,#N/A,FALSE,"INSTR"}</definedName>
    <definedName name="OBJETIVO" localSheetId="35" hidden="1">{"DETALLE_1996",#N/A,FALSE,"flujo";"DETALLE_1997",#N/A,FALSE,"flujo";"GASTOS_INCURRIDOS_1996",#N/A,FALSE,"flujo";"GASTOS_PROGRAMADOS_PARA_1997",#N/A,FALSE,"flujo";#N/A,#N/A,FALSE,"comparat";#N/A,#N/A,FALSE,"costos";#N/A,#N/A,FALSE,"proyctrol"}</definedName>
    <definedName name="OBJETIVO" localSheetId="37" hidden="1">{"DETALLE_1996",#N/A,FALSE,"flujo";"DETALLE_1997",#N/A,FALSE,"flujo";"GASTOS_INCURRIDOS_1996",#N/A,FALSE,"flujo";"GASTOS_PROGRAMADOS_PARA_1997",#N/A,FALSE,"flujo";#N/A,#N/A,FALSE,"comparat";#N/A,#N/A,FALSE,"costos";#N/A,#N/A,FALSE,"proyctrol"}</definedName>
    <definedName name="OBJETIVO" localSheetId="36" hidden="1">{"DETALLE_1996",#N/A,FALSE,"flujo";"DETALLE_1997",#N/A,FALSE,"flujo";"GASTOS_INCURRIDOS_1996",#N/A,FALSE,"flujo";"GASTOS_PROGRAMADOS_PARA_1997",#N/A,FALSE,"flujo";#N/A,#N/A,FALSE,"comparat";#N/A,#N/A,FALSE,"costos";#N/A,#N/A,FALSE,"proyctrol"}</definedName>
    <definedName name="OBJETIVO" localSheetId="33" hidden="1">{"DETALLE_1996",#N/A,FALSE,"flujo";"DETALLE_1997",#N/A,FALSE,"flujo";"GASTOS_INCURRIDOS_1996",#N/A,FALSE,"flujo";"GASTOS_PROGRAMADOS_PARA_1997",#N/A,FALSE,"flujo";#N/A,#N/A,FALSE,"comparat";#N/A,#N/A,FALSE,"costos";#N/A,#N/A,FALSE,"proyctrol"}</definedName>
    <definedName name="OBJETIVO" localSheetId="34" hidden="1">{"DETALLE_1996",#N/A,FALSE,"flujo";"DETALLE_1997",#N/A,FALSE,"flujo";"GASTOS_INCURRIDOS_1996",#N/A,FALSE,"flujo";"GASTOS_PROGRAMADOS_PARA_1997",#N/A,FALSE,"flujo";#N/A,#N/A,FALSE,"comparat";#N/A,#N/A,FALSE,"costos";#N/A,#N/A,FALSE,"proyctrol"}</definedName>
    <definedName name="OBJETIVO" localSheetId="31" hidden="1">{"DETALLE_1996",#N/A,FALSE,"flujo";"DETALLE_1997",#N/A,FALSE,"flujo";"GASTOS_INCURRIDOS_1996",#N/A,FALSE,"flujo";"GASTOS_PROGRAMADOS_PARA_1997",#N/A,FALSE,"flujo";#N/A,#N/A,FALSE,"comparat";#N/A,#N/A,FALSE,"costos";#N/A,#N/A,FALSE,"proyctrol"}</definedName>
    <definedName name="OBJETIVO" hidden="1">{"DETALLE_1996",#N/A,FALSE,"flujo";"DETALLE_1997",#N/A,FALSE,"flujo";"GASTOS_INCURRIDOS_1996",#N/A,FALSE,"flujo";"GASTOS_PROGRAMADOS_PARA_1997",#N/A,FALSE,"flujo";#N/A,#N/A,FALSE,"comparat";#N/A,#N/A,FALSE,"costos";#N/A,#N/A,FALSE,"proyctrol"}</definedName>
    <definedName name="OBJETO" localSheetId="35" hidden="1">{"Práctica","Práctica",FALSE,"Práctica"}</definedName>
    <definedName name="OBJETO" localSheetId="37" hidden="1">{"Práctica","Práctica",FALSE,"Práctica"}</definedName>
    <definedName name="OBJETO" localSheetId="36" hidden="1">{"Práctica","Práctica",FALSE,"Práctica"}</definedName>
    <definedName name="OBJETO" localSheetId="33" hidden="1">{"Práctica","Práctica",FALSE,"Práctica"}</definedName>
    <definedName name="OBJETO" localSheetId="34" hidden="1">{"Práctica","Práctica",FALSE,"Práctica"}</definedName>
    <definedName name="OBJETO" localSheetId="31" hidden="1">{"Práctica","Práctica",FALSE,"Práctica"}</definedName>
    <definedName name="OBJETO" hidden="1">{"Práctica","Práctica",FALSE,"Práctica"}</definedName>
    <definedName name="OBRA" localSheetId="31">#REF!</definedName>
    <definedName name="OBRA">!#REF!</definedName>
    <definedName name="OBRA1">#REF!</definedName>
    <definedName name="OBRAS" localSheetId="31">#REF!</definedName>
    <definedName name="OBRAS">!#REF!</definedName>
    <definedName name="ObrasDeOtros" localSheetId="31">#REF!</definedName>
    <definedName name="ObrasDeOtros">!#REF!</definedName>
    <definedName name="ObrasDeScoop" localSheetId="31">#REF!</definedName>
    <definedName name="ObrasDeScoop">!#REF!</definedName>
    <definedName name="OBRERO">#REF!</definedName>
    <definedName name="OBS_Data_Col" localSheetId="37" hidden="1">#REF!</definedName>
    <definedName name="OBS_Data_Col" localSheetId="36" hidden="1">#REF!</definedName>
    <definedName name="OBS_Data_Col" localSheetId="31" hidden="1">#REF!</definedName>
    <definedName name="OBS_Data_Col" hidden="1">#REF!</definedName>
    <definedName name="OC" localSheetId="37" hidden="1">#REF!</definedName>
    <definedName name="OC" localSheetId="36" hidden="1">#REF!</definedName>
    <definedName name="OC" localSheetId="31" hidden="1">#REF!</definedName>
    <definedName name="OC" hidden="1">#REF!</definedName>
    <definedName name="OC_Inputs_Zenith_Model" localSheetId="37" hidden="1">#REF!</definedName>
    <definedName name="OC_Inputs_Zenith_Model" localSheetId="36" hidden="1">#REF!</definedName>
    <definedName name="OC_Inputs_Zenith_Model" localSheetId="31" hidden="1">#REF!</definedName>
    <definedName name="OC_Inputs_Zenith_Model" hidden="1">#REF!</definedName>
    <definedName name="OC6.3" hidden="1">#REF!</definedName>
    <definedName name="OCAM">#REF!</definedName>
    <definedName name="OCC">#REF!</definedName>
    <definedName name="OCCratemth">#REF!</definedName>
    <definedName name="ocho">#REF!,#REF!,#REF!,#REF!,#REF!,#REF!,#REF!,#REF!,#REF!,#REF!,#REF!,#REF!</definedName>
    <definedName name="OCT">#REF!</definedName>
    <definedName name="OCT0">#REF!</definedName>
    <definedName name="OCTACT">#REF!</definedName>
    <definedName name="OCTANT">#REF!</definedName>
    <definedName name="OCTNVO">#REF!</definedName>
    <definedName name="OCTU">#REF!</definedName>
    <definedName name="OCTUBRE" localSheetId="35" hidden="1">{"'ICE  Agosto'!$A$60:$A$64","'ICE  Agosto'!$C$67"}</definedName>
    <definedName name="OCTUBRE" localSheetId="37" hidden="1">{"'ICE  Agosto'!$A$60:$A$64","'ICE  Agosto'!$C$67"}</definedName>
    <definedName name="OCTUBRE" localSheetId="36" hidden="1">{"'ICE  Agosto'!$A$60:$A$64","'ICE  Agosto'!$C$67"}</definedName>
    <definedName name="OCTUBRE" localSheetId="33" hidden="1">{"'ICE  Agosto'!$A$60:$A$64","'ICE  Agosto'!$C$67"}</definedName>
    <definedName name="OCTUBRE" localSheetId="34" hidden="1">{"'ICE  Agosto'!$A$60:$A$64","'ICE  Agosto'!$C$67"}</definedName>
    <definedName name="OCTUBRE" localSheetId="31" hidden="1">{"'ICE  Agosto'!$A$60:$A$64","'ICE  Agosto'!$C$67"}</definedName>
    <definedName name="OCTUBRE" hidden="1">{"'ICE  Agosto'!$A$60:$A$64","'ICE  Agosto'!$C$67"}</definedName>
    <definedName name="ocupacion" localSheetId="31">#REF!</definedName>
    <definedName name="ocupacion">!#REF!</definedName>
    <definedName name="OCUPACIONCAPATAZ">#REF!</definedName>
    <definedName name="OCUPACIONOFICIAL">#REF!</definedName>
    <definedName name="OCUPACIONOPERARIO">#REF!</definedName>
    <definedName name="OCXC">#REF!</definedName>
    <definedName name="OCXC2" localSheetId="31">#REF!</definedName>
    <definedName name="OCXC2">!#REF!</definedName>
    <definedName name="ocxc22" localSheetId="31">#REF!</definedName>
    <definedName name="ocxc22">!#REF!</definedName>
    <definedName name="OCXP">#REF!</definedName>
    <definedName name="OCXP2" localSheetId="31">#REF!</definedName>
    <definedName name="OCXP2">!#REF!</definedName>
    <definedName name="ocxp3" localSheetId="31">#REF!</definedName>
    <definedName name="ocxp3">!#REF!</definedName>
    <definedName name="OD">#REF!</definedName>
    <definedName name="OD_FACTOR">#REF!</definedName>
    <definedName name="odActual" hidden="1">0</definedName>
    <definedName name="odBudget" hidden="1">1</definedName>
    <definedName name="odc" localSheetId="35" hidden="1">{#N/A,#N/A,FALSE,"Matrix";#N/A,#N/A,FALSE,"Executive";#N/A,#N/A,FALSE,"Summary";#N/A,#N/A,FALSE,"Office1";#N/A,#N/A,FALSE,"Office2";#N/A,#N/A,FALSE,"Office3";#N/A,#N/A,FALSE,"Office4";#N/A,#N/A,FALSE,"Office5";#N/A,#N/A,FALSE,"Office6";#N/A,#N/A,FALSE,"Office7";#N/A,#N/A,FALSE,"Labor"}</definedName>
    <definedName name="odc" localSheetId="37" hidden="1">{#N/A,#N/A,FALSE,"Matrix";#N/A,#N/A,FALSE,"Executive";#N/A,#N/A,FALSE,"Summary";#N/A,#N/A,FALSE,"Office1";#N/A,#N/A,FALSE,"Office2";#N/A,#N/A,FALSE,"Office3";#N/A,#N/A,FALSE,"Office4";#N/A,#N/A,FALSE,"Office5";#N/A,#N/A,FALSE,"Office6";#N/A,#N/A,FALSE,"Office7";#N/A,#N/A,FALSE,"Labor"}</definedName>
    <definedName name="odc" localSheetId="36" hidden="1">{#N/A,#N/A,FALSE,"Matrix";#N/A,#N/A,FALSE,"Executive";#N/A,#N/A,FALSE,"Summary";#N/A,#N/A,FALSE,"Office1";#N/A,#N/A,FALSE,"Office2";#N/A,#N/A,FALSE,"Office3";#N/A,#N/A,FALSE,"Office4";#N/A,#N/A,FALSE,"Office5";#N/A,#N/A,FALSE,"Office6";#N/A,#N/A,FALSE,"Office7";#N/A,#N/A,FALSE,"Labor"}</definedName>
    <definedName name="odc" localSheetId="33" hidden="1">{#N/A,#N/A,FALSE,"Matrix";#N/A,#N/A,FALSE,"Executive";#N/A,#N/A,FALSE,"Summary";#N/A,#N/A,FALSE,"Office1";#N/A,#N/A,FALSE,"Office2";#N/A,#N/A,FALSE,"Office3";#N/A,#N/A,FALSE,"Office4";#N/A,#N/A,FALSE,"Office5";#N/A,#N/A,FALSE,"Office6";#N/A,#N/A,FALSE,"Office7";#N/A,#N/A,FALSE,"Labor"}</definedName>
    <definedName name="odc" localSheetId="34" hidden="1">{#N/A,#N/A,FALSE,"Matrix";#N/A,#N/A,FALSE,"Executive";#N/A,#N/A,FALSE,"Summary";#N/A,#N/A,FALSE,"Office1";#N/A,#N/A,FALSE,"Office2";#N/A,#N/A,FALSE,"Office3";#N/A,#N/A,FALSE,"Office4";#N/A,#N/A,FALSE,"Office5";#N/A,#N/A,FALSE,"Office6";#N/A,#N/A,FALSE,"Office7";#N/A,#N/A,FALSE,"Labor"}</definedName>
    <definedName name="odc" localSheetId="31" hidden="1">{#N/A,#N/A,FALSE,"Matrix";#N/A,#N/A,FALSE,"Executive";#N/A,#N/A,FALSE,"Summary";#N/A,#N/A,FALSE,"Office1";#N/A,#N/A,FALSE,"Office2";#N/A,#N/A,FALSE,"Office3";#N/A,#N/A,FALSE,"Office4";#N/A,#N/A,FALSE,"Office5";#N/A,#N/A,FALSE,"Office6";#N/A,#N/A,FALSE,"Office7";#N/A,#N/A,FALSE,"Labor"}</definedName>
    <definedName name="odc" hidden="1">{#N/A,#N/A,FALSE,"Matrix";#N/A,#N/A,FALSE,"Executive";#N/A,#N/A,FALSE,"Summary";#N/A,#N/A,FALSE,"Office1";#N/A,#N/A,FALSE,"Office2";#N/A,#N/A,FALSE,"Office3";#N/A,#N/A,FALSE,"Office4";#N/A,#N/A,FALSE,"Office5";#N/A,#N/A,FALSE,"Office6";#N/A,#N/A,FALSE,"Office7";#N/A,#N/A,FALSE,"Labor"}</definedName>
    <definedName name="ODC_Allowance_Rates">#REF!</definedName>
    <definedName name="ODCDesc">#REF!</definedName>
    <definedName name="odExternal" hidden="1">3</definedName>
    <definedName name="odForecast" hidden="1">2</definedName>
    <definedName name="ODH" hidden="1">#REF!</definedName>
    <definedName name="odPercentOfBudget" hidden="1">200</definedName>
    <definedName name="odPercentOfForecast" hidden="1">210</definedName>
    <definedName name="odPercentVarianceOnBudget" hidden="1">220</definedName>
    <definedName name="odPercentVarianceOnForecast" hidden="1">320</definedName>
    <definedName name="odVarianceOnBudget" hidden="1">300</definedName>
    <definedName name="odVarianceOnForecast" hidden="1">310</definedName>
    <definedName name="Oest" localSheetId="31">#REF!</definedName>
    <definedName name="Oest">!#REF!</definedName>
    <definedName name="Of">#REF!</definedName>
    <definedName name="off"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ice_Charge_Rate">#REF!</definedName>
    <definedName name="office_exp" localSheetId="31">#REF!</definedName>
    <definedName name="office_exp">!#REF!</definedName>
    <definedName name="Office_Supplies_Unit_Rate">#REF!</definedName>
    <definedName name="Office1TotalBurdenCost" localSheetId="31">#REF!</definedName>
    <definedName name="Office1TotalBurdenCost">!#REF!</definedName>
    <definedName name="Office1TotalHours" localSheetId="31">#REF!</definedName>
    <definedName name="Office1TotalHours">!#REF!</definedName>
    <definedName name="Office1TotalMonths" localSheetId="31">#REF!</definedName>
    <definedName name="Office1TotalMonths">!#REF!</definedName>
    <definedName name="Office1TotalPRCost" localSheetId="31">#REF!</definedName>
    <definedName name="Office1TotalPRCost">!#REF!</definedName>
    <definedName name="Office1TotalRevenue" localSheetId="31">#REF!</definedName>
    <definedName name="Office1TotalRevenue">!#REF!</definedName>
    <definedName name="Office2TotalBurdenCost" localSheetId="31">#REF!</definedName>
    <definedName name="Office2TotalBurdenCost">!#REF!</definedName>
    <definedName name="Office2TotalHours" localSheetId="31">#REF!</definedName>
    <definedName name="Office2TotalHours">!#REF!</definedName>
    <definedName name="Office2TotalMonths" localSheetId="31">#REF!</definedName>
    <definedName name="Office2TotalMonths">!#REF!</definedName>
    <definedName name="Office2TotalPRCost" localSheetId="31">#REF!</definedName>
    <definedName name="Office2TotalPRCost">!#REF!</definedName>
    <definedName name="Office2TotalRevenue" localSheetId="31">#REF!</definedName>
    <definedName name="Office2TotalRevenue">!#REF!</definedName>
    <definedName name="Office3TotalBurdenCost" localSheetId="31">#REF!</definedName>
    <definedName name="Office3TotalBurdenCost">!#REF!</definedName>
    <definedName name="Office3TotalHours" localSheetId="31">#REF!</definedName>
    <definedName name="Office3TotalHours">!#REF!</definedName>
    <definedName name="Office3TotalMonths" localSheetId="31">#REF!</definedName>
    <definedName name="Office3TotalMonths">!#REF!</definedName>
    <definedName name="Office3TotalPRCost" localSheetId="31">#REF!</definedName>
    <definedName name="Office3TotalPRCost">!#REF!</definedName>
    <definedName name="Office3TotalRevenue" localSheetId="31">#REF!</definedName>
    <definedName name="Office3TotalRevenue">!#REF!</definedName>
    <definedName name="Office4TotalBurdenCost" localSheetId="31">#REF!</definedName>
    <definedName name="Office4TotalBurdenCost">!#REF!</definedName>
    <definedName name="Office4TotalHours" localSheetId="31">#REF!</definedName>
    <definedName name="Office4TotalHours">!#REF!</definedName>
    <definedName name="Office4TotalMonths" localSheetId="31">#REF!</definedName>
    <definedName name="Office4TotalMonths">!#REF!</definedName>
    <definedName name="Office4TotalPRCost" localSheetId="31">#REF!</definedName>
    <definedName name="Office4TotalPRCost">!#REF!</definedName>
    <definedName name="Office4TotalRevenue" localSheetId="31">#REF!</definedName>
    <definedName name="Office4TotalRevenue">!#REF!</definedName>
    <definedName name="Office5TotalBurdenCost" localSheetId="31">#REF!</definedName>
    <definedName name="Office5TotalBurdenCost">!#REF!</definedName>
    <definedName name="Office5TotalHours" localSheetId="31">#REF!</definedName>
    <definedName name="Office5TotalHours">!#REF!</definedName>
    <definedName name="Office5TotalMonths" localSheetId="31">#REF!</definedName>
    <definedName name="Office5TotalMonths">!#REF!</definedName>
    <definedName name="Office5TotalPRCost" localSheetId="31">#REF!</definedName>
    <definedName name="Office5TotalPRCost">!#REF!</definedName>
    <definedName name="Office5TotalRevenue" localSheetId="31">#REF!</definedName>
    <definedName name="Office5TotalRevenue">!#REF!</definedName>
    <definedName name="Office6TotalBurdenCost" localSheetId="31">#REF!</definedName>
    <definedName name="Office6TotalBurdenCost">!#REF!</definedName>
    <definedName name="Office6TotalHours" localSheetId="31">#REF!</definedName>
    <definedName name="Office6TotalHours">!#REF!</definedName>
    <definedName name="Office6TotalMonths" localSheetId="31">#REF!</definedName>
    <definedName name="Office6TotalMonths">!#REF!</definedName>
    <definedName name="Office6TotalPRCost" localSheetId="31">#REF!</definedName>
    <definedName name="Office6TotalPRCost">!#REF!</definedName>
    <definedName name="Office6TotalRevenue" localSheetId="31">#REF!</definedName>
    <definedName name="Office6TotalRevenue">!#REF!</definedName>
    <definedName name="Office7StaffAverage" localSheetId="31">#REF!</definedName>
    <definedName name="Office7StaffAverage">!#REF!</definedName>
    <definedName name="Office7StaffPeak" localSheetId="31">#REF!</definedName>
    <definedName name="Office7StaffPeak">!#REF!</definedName>
    <definedName name="Office7TotalBurdenCost" localSheetId="31">#REF!</definedName>
    <definedName name="Office7TotalBurdenCost">!#REF!</definedName>
    <definedName name="Office7TotalHours" localSheetId="31">#REF!</definedName>
    <definedName name="Office7TotalHours">!#REF!</definedName>
    <definedName name="Office7TotalMonths" localSheetId="31">#REF!</definedName>
    <definedName name="Office7TotalMonths">!#REF!</definedName>
    <definedName name="Office7TotalPRCost" localSheetId="31">#REF!</definedName>
    <definedName name="Office7TotalPRCost">!#REF!</definedName>
    <definedName name="Office7TotalRevenue" localSheetId="31">#REF!</definedName>
    <definedName name="Office7TotalRevenue">!#REF!</definedName>
    <definedName name="Offices">#REF!</definedName>
    <definedName name="Offsa"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et_rows">#REF!</definedName>
    <definedName name="ofi">#REF!</definedName>
    <definedName name="Oficial" localSheetId="31">#REF!</definedName>
    <definedName name="Oficial">!#REF!</definedName>
    <definedName name="OficialEM" localSheetId="31">#REF!</definedName>
    <definedName name="OficialEM">!#REF!</definedName>
    <definedName name="OH">0.6</definedName>
    <definedName name="ohb" localSheetId="35" hidden="1">{#N/A,#N/A,TRUE,"1842CWN0"}</definedName>
    <definedName name="ohb" localSheetId="37" hidden="1">{#N/A,#N/A,TRUE,"1842CWN0"}</definedName>
    <definedName name="ohb" localSheetId="36" hidden="1">{#N/A,#N/A,TRUE,"1842CWN0"}</definedName>
    <definedName name="ohb" localSheetId="33" hidden="1">{#N/A,#N/A,TRUE,"1842CWN0"}</definedName>
    <definedName name="ohb" localSheetId="34" hidden="1">{#N/A,#N/A,TRUE,"1842CWN0"}</definedName>
    <definedName name="ohb" localSheetId="31" hidden="1">{#N/A,#N/A,TRUE,"1842CWN0"}</definedName>
    <definedName name="ohb" hidden="1">{#N/A,#N/A,TRUE,"1842CWN0"}</definedName>
    <definedName name="ohcd" localSheetId="35" hidden="1">{#N/A,#N/A,TRUE,"1842CWN0"}</definedName>
    <definedName name="ohcd" localSheetId="37" hidden="1">{#N/A,#N/A,TRUE,"1842CWN0"}</definedName>
    <definedName name="ohcd" localSheetId="36" hidden="1">{#N/A,#N/A,TRUE,"1842CWN0"}</definedName>
    <definedName name="ohcd" localSheetId="33" hidden="1">{#N/A,#N/A,TRUE,"1842CWN0"}</definedName>
    <definedName name="ohcd" localSheetId="34" hidden="1">{#N/A,#N/A,TRUE,"1842CWN0"}</definedName>
    <definedName name="ohcd" localSheetId="31" hidden="1">{#N/A,#N/A,TRUE,"1842CWN0"}</definedName>
    <definedName name="ohcd" hidden="1">{#N/A,#N/A,TRUE,"1842CWN0"}</definedName>
    <definedName name="OHCRANE">#REF!</definedName>
    <definedName name="OHKNO">#REF!</definedName>
    <definedName name="ohkt">#REF!</definedName>
    <definedName name="oho" localSheetId="35" hidden="1">{#N/A,#N/A,FALSE,"Ajustes";#N/A,#N/A,FALSE,"Mad_Cons"}</definedName>
    <definedName name="oho" localSheetId="37" hidden="1">{#N/A,#N/A,FALSE,"Ajustes";#N/A,#N/A,FALSE,"Mad_Cons"}</definedName>
    <definedName name="oho" localSheetId="36" hidden="1">{#N/A,#N/A,FALSE,"Ajustes";#N/A,#N/A,FALSE,"Mad_Cons"}</definedName>
    <definedName name="oho" localSheetId="33" hidden="1">{#N/A,#N/A,FALSE,"Ajustes";#N/A,#N/A,FALSE,"Mad_Cons"}</definedName>
    <definedName name="oho" localSheetId="34" hidden="1">{#N/A,#N/A,FALSE,"Ajustes";#N/A,#N/A,FALSE,"Mad_Cons"}</definedName>
    <definedName name="oho" localSheetId="31" hidden="1">{#N/A,#N/A,FALSE,"Ajustes";#N/A,#N/A,FALSE,"Mad_Cons"}</definedName>
    <definedName name="oho" hidden="1">{#N/A,#N/A,FALSE,"Ajustes";#N/A,#N/A,FALSE,"Mad_Cons"}</definedName>
    <definedName name="OI" hidden="1">#REF!</definedName>
    <definedName name="OIEDRAESMERIL">#REF!</definedName>
    <definedName name="oijo" localSheetId="35" hidden="1">{#N/A,#N/A,TRUE,"COVERSHEET";#N/A,#N/A,TRUE,"LEGEND";#N/A,#N/A,TRUE,"LIST"}</definedName>
    <definedName name="oijo" localSheetId="37" hidden="1">{#N/A,#N/A,TRUE,"COVERSHEET";#N/A,#N/A,TRUE,"LEGEND";#N/A,#N/A,TRUE,"LIST"}</definedName>
    <definedName name="oijo" localSheetId="36" hidden="1">{#N/A,#N/A,TRUE,"COVERSHEET";#N/A,#N/A,TRUE,"LEGEND";#N/A,#N/A,TRUE,"LIST"}</definedName>
    <definedName name="oijo" localSheetId="33" hidden="1">{#N/A,#N/A,TRUE,"COVERSHEET";#N/A,#N/A,TRUE,"LEGEND";#N/A,#N/A,TRUE,"LIST"}</definedName>
    <definedName name="oijo" localSheetId="34" hidden="1">{#N/A,#N/A,TRUE,"COVERSHEET";#N/A,#N/A,TRUE,"LEGEND";#N/A,#N/A,TRUE,"LIST"}</definedName>
    <definedName name="oijo" localSheetId="31" hidden="1">{#N/A,#N/A,TRUE,"COVERSHEET";#N/A,#N/A,TRUE,"LEGEND";#N/A,#N/A,TRUE,"LIST"}</definedName>
    <definedName name="oijo" hidden="1">{#N/A,#N/A,TRUE,"COVERSHEET";#N/A,#N/A,TRUE,"LEGEND";#N/A,#N/A,TRUE,"LIST"}</definedName>
    <definedName name="oililui" localSheetId="35" hidden="1">{#N/A,#N/A,FALSE,"CCTV"}</definedName>
    <definedName name="oililui" localSheetId="37" hidden="1">{#N/A,#N/A,FALSE,"CCTV"}</definedName>
    <definedName name="oililui" localSheetId="36" hidden="1">{#N/A,#N/A,FALSE,"CCTV"}</definedName>
    <definedName name="oililui" localSheetId="33" hidden="1">{#N/A,#N/A,FALSE,"CCTV"}</definedName>
    <definedName name="oililui" localSheetId="34" hidden="1">{#N/A,#N/A,FALSE,"CCTV"}</definedName>
    <definedName name="oililui" localSheetId="31" hidden="1">{#N/A,#N/A,FALSE,"CCTV"}</definedName>
    <definedName name="oililui" hidden="1">{#N/A,#N/A,FALSE,"CCTV"}</definedName>
    <definedName name="OIOC">#REF!</definedName>
    <definedName name="oipoi" localSheetId="35" hidden="1">{"Sin detalle",#N/A,FALSE,"Flujo (redondeado)";"Detallado",#N/A,FALSE,"Flujo (redondeado)"}</definedName>
    <definedName name="oipoi" localSheetId="37" hidden="1">{"Sin detalle",#N/A,FALSE,"Flujo (redondeado)";"Detallado",#N/A,FALSE,"Flujo (redondeado)"}</definedName>
    <definedName name="oipoi" localSheetId="36" hidden="1">{"Sin detalle",#N/A,FALSE,"Flujo (redondeado)";"Detallado",#N/A,FALSE,"Flujo (redondeado)"}</definedName>
    <definedName name="oipoi" localSheetId="33" hidden="1">{"Sin detalle",#N/A,FALSE,"Flujo (redondeado)";"Detallado",#N/A,FALSE,"Flujo (redondeado)"}</definedName>
    <definedName name="oipoi" localSheetId="34" hidden="1">{"Sin detalle",#N/A,FALSE,"Flujo (redondeado)";"Detallado",#N/A,FALSE,"Flujo (redondeado)"}</definedName>
    <definedName name="oipoi" localSheetId="31" hidden="1">{"Sin detalle",#N/A,FALSE,"Flujo (redondeado)";"Detallado",#N/A,FALSE,"Flujo (redondeado)"}</definedName>
    <definedName name="oipoi" hidden="1">{"Sin detalle",#N/A,FALSE,"Flujo (redondeado)";"Detallado",#N/A,FALSE,"Flujo (redondeado)"}</definedName>
    <definedName name="oiu" localSheetId="35" hidden="1">{"Sin detalle",#N/A,FALSE,"Flujo (redondeado)"}</definedName>
    <definedName name="oiu" localSheetId="37" hidden="1">{"Sin detalle",#N/A,FALSE,"Flujo (redondeado)"}</definedName>
    <definedName name="oiu" localSheetId="36" hidden="1">{"Sin detalle",#N/A,FALSE,"Flujo (redondeado)"}</definedName>
    <definedName name="oiu" localSheetId="33" hidden="1">{"Sin detalle",#N/A,FALSE,"Flujo (redondeado)"}</definedName>
    <definedName name="oiu" localSheetId="34" hidden="1">{"Sin detalle",#N/A,FALSE,"Flujo (redondeado)"}</definedName>
    <definedName name="oiu" localSheetId="31" hidden="1">{"Sin detalle",#N/A,FALSE,"Flujo (redondeado)"}</definedName>
    <definedName name="oiu" hidden="1">{"Sin detalle",#N/A,FALSE,"Flujo (redondeado)"}</definedName>
    <definedName name="oiuhe80" localSheetId="35" hidden="1">{#N/A,#N/A,TRUE,"MEMO";#N/A,#N/A,TRUE,"PARAMETROS";#N/A,#N/A,TRUE,"RLI ";#N/A,#N/A,TRUE,"IMPTO.DET.";#N/A,#N/A,TRUE,"FUT-FUNT";#N/A,#N/A,TRUE,"CPI-PATR.";#N/A,#N/A,TRUE,"CM CPI";#N/A,#N/A,TRUE,"PROV";#N/A,#N/A,TRUE,"A FIJO";#N/A,#N/A,TRUE,"LEASING";#N/A,#N/A,TRUE,"VPP";#N/A,#N/A,TRUE,"PPM";#N/A,#N/A,TRUE,"OTROS"}</definedName>
    <definedName name="oiuhe80" localSheetId="37" hidden="1">{#N/A,#N/A,TRUE,"MEMO";#N/A,#N/A,TRUE,"PARAMETROS";#N/A,#N/A,TRUE,"RLI ";#N/A,#N/A,TRUE,"IMPTO.DET.";#N/A,#N/A,TRUE,"FUT-FUNT";#N/A,#N/A,TRUE,"CPI-PATR.";#N/A,#N/A,TRUE,"CM CPI";#N/A,#N/A,TRUE,"PROV";#N/A,#N/A,TRUE,"A FIJO";#N/A,#N/A,TRUE,"LEASING";#N/A,#N/A,TRUE,"VPP";#N/A,#N/A,TRUE,"PPM";#N/A,#N/A,TRUE,"OTROS"}</definedName>
    <definedName name="oiuhe80" localSheetId="36" hidden="1">{#N/A,#N/A,TRUE,"MEMO";#N/A,#N/A,TRUE,"PARAMETROS";#N/A,#N/A,TRUE,"RLI ";#N/A,#N/A,TRUE,"IMPTO.DET.";#N/A,#N/A,TRUE,"FUT-FUNT";#N/A,#N/A,TRUE,"CPI-PATR.";#N/A,#N/A,TRUE,"CM CPI";#N/A,#N/A,TRUE,"PROV";#N/A,#N/A,TRUE,"A FIJO";#N/A,#N/A,TRUE,"LEASING";#N/A,#N/A,TRUE,"VPP";#N/A,#N/A,TRUE,"PPM";#N/A,#N/A,TRUE,"OTROS"}</definedName>
    <definedName name="oiuhe80" localSheetId="33" hidden="1">{#N/A,#N/A,TRUE,"MEMO";#N/A,#N/A,TRUE,"PARAMETROS";#N/A,#N/A,TRUE,"RLI ";#N/A,#N/A,TRUE,"IMPTO.DET.";#N/A,#N/A,TRUE,"FUT-FUNT";#N/A,#N/A,TRUE,"CPI-PATR.";#N/A,#N/A,TRUE,"CM CPI";#N/A,#N/A,TRUE,"PROV";#N/A,#N/A,TRUE,"A FIJO";#N/A,#N/A,TRUE,"LEASING";#N/A,#N/A,TRUE,"VPP";#N/A,#N/A,TRUE,"PPM";#N/A,#N/A,TRUE,"OTROS"}</definedName>
    <definedName name="oiuhe80" localSheetId="34" hidden="1">{#N/A,#N/A,TRUE,"MEMO";#N/A,#N/A,TRUE,"PARAMETROS";#N/A,#N/A,TRUE,"RLI ";#N/A,#N/A,TRUE,"IMPTO.DET.";#N/A,#N/A,TRUE,"FUT-FUNT";#N/A,#N/A,TRUE,"CPI-PATR.";#N/A,#N/A,TRUE,"CM CPI";#N/A,#N/A,TRUE,"PROV";#N/A,#N/A,TRUE,"A FIJO";#N/A,#N/A,TRUE,"LEASING";#N/A,#N/A,TRUE,"VPP";#N/A,#N/A,TRUE,"PPM";#N/A,#N/A,TRUE,"OTROS"}</definedName>
    <definedName name="oiuhe80" localSheetId="31" hidden="1">{#N/A,#N/A,TRUE,"MEMO";#N/A,#N/A,TRUE,"PARAMETROS";#N/A,#N/A,TRUE,"RLI ";#N/A,#N/A,TRUE,"IMPTO.DET.";#N/A,#N/A,TRUE,"FUT-FUNT";#N/A,#N/A,TRUE,"CPI-PATR.";#N/A,#N/A,TRUE,"CM CPI";#N/A,#N/A,TRUE,"PROV";#N/A,#N/A,TRUE,"A FIJO";#N/A,#N/A,TRUE,"LEASING";#N/A,#N/A,TRUE,"VPP";#N/A,#N/A,TRUE,"PPM";#N/A,#N/A,TRUE,"OTROS"}</definedName>
    <definedName name="oiuhe80" hidden="1">{#N/A,#N/A,TRUE,"MEMO";#N/A,#N/A,TRUE,"PARAMETROS";#N/A,#N/A,TRUE,"RLI ";#N/A,#N/A,TRUE,"IMPTO.DET.";#N/A,#N/A,TRUE,"FUT-FUNT";#N/A,#N/A,TRUE,"CPI-PATR.";#N/A,#N/A,TRUE,"CM CPI";#N/A,#N/A,TRUE,"PROV";#N/A,#N/A,TRUE,"A FIJO";#N/A,#N/A,TRUE,"LEASING";#N/A,#N/A,TRUE,"VPP";#N/A,#N/A,TRUE,"PPM";#N/A,#N/A,TRUE,"OTROS"}</definedName>
    <definedName name="oiuy" localSheetId="31">#REF!</definedName>
    <definedName name="oiuy">!#REF!</definedName>
    <definedName name="oja" localSheetId="35" hidden="1">{#N/A,#N/A,FALSE,"Aging Summary";#N/A,#N/A,FALSE,"Ratio Analysis";#N/A,#N/A,FALSE,"Test 120 Day Accts";#N/A,#N/A,FALSE,"Tickmarks"}</definedName>
    <definedName name="oja" localSheetId="37" hidden="1">{#N/A,#N/A,FALSE,"Aging Summary";#N/A,#N/A,FALSE,"Ratio Analysis";#N/A,#N/A,FALSE,"Test 120 Day Accts";#N/A,#N/A,FALSE,"Tickmarks"}</definedName>
    <definedName name="oja" localSheetId="36" hidden="1">{#N/A,#N/A,FALSE,"Aging Summary";#N/A,#N/A,FALSE,"Ratio Analysis";#N/A,#N/A,FALSE,"Test 120 Day Accts";#N/A,#N/A,FALSE,"Tickmarks"}</definedName>
    <definedName name="oja" localSheetId="33" hidden="1">{#N/A,#N/A,FALSE,"Aging Summary";#N/A,#N/A,FALSE,"Ratio Analysis";#N/A,#N/A,FALSE,"Test 120 Day Accts";#N/A,#N/A,FALSE,"Tickmarks"}</definedName>
    <definedName name="oja" localSheetId="34" hidden="1">{#N/A,#N/A,FALSE,"Aging Summary";#N/A,#N/A,FALSE,"Ratio Analysis";#N/A,#N/A,FALSE,"Test 120 Day Accts";#N/A,#N/A,FALSE,"Tickmarks"}</definedName>
    <definedName name="oja" localSheetId="31" hidden="1">{#N/A,#N/A,FALSE,"Aging Summary";#N/A,#N/A,FALSE,"Ratio Analysis";#N/A,#N/A,FALSE,"Test 120 Day Accts";#N/A,#N/A,FALSE,"Tickmarks"}</definedName>
    <definedName name="oja" hidden="1">{#N/A,#N/A,FALSE,"Aging Summary";#N/A,#N/A,FALSE,"Ratio Analysis";#N/A,#N/A,FALSE,"Test 120 Day Accts";#N/A,#N/A,FALSE,"Tickmarks"}</definedName>
    <definedName name="oja_1" localSheetId="35" hidden="1">{#N/A,#N/A,FALSE,"Aging Summary";#N/A,#N/A,FALSE,"Ratio Analysis";#N/A,#N/A,FALSE,"Test 120 Day Accts";#N/A,#N/A,FALSE,"Tickmarks"}</definedName>
    <definedName name="oja_1" localSheetId="37" hidden="1">{#N/A,#N/A,FALSE,"Aging Summary";#N/A,#N/A,FALSE,"Ratio Analysis";#N/A,#N/A,FALSE,"Test 120 Day Accts";#N/A,#N/A,FALSE,"Tickmarks"}</definedName>
    <definedName name="oja_1" localSheetId="36" hidden="1">{#N/A,#N/A,FALSE,"Aging Summary";#N/A,#N/A,FALSE,"Ratio Analysis";#N/A,#N/A,FALSE,"Test 120 Day Accts";#N/A,#N/A,FALSE,"Tickmarks"}</definedName>
    <definedName name="oja_1" localSheetId="33" hidden="1">{#N/A,#N/A,FALSE,"Aging Summary";#N/A,#N/A,FALSE,"Ratio Analysis";#N/A,#N/A,FALSE,"Test 120 Day Accts";#N/A,#N/A,FALSE,"Tickmarks"}</definedName>
    <definedName name="oja_1" localSheetId="34" hidden="1">{#N/A,#N/A,FALSE,"Aging Summary";#N/A,#N/A,FALSE,"Ratio Analysis";#N/A,#N/A,FALSE,"Test 120 Day Accts";#N/A,#N/A,FALSE,"Tickmarks"}</definedName>
    <definedName name="oja_1" localSheetId="31" hidden="1">{#N/A,#N/A,FALSE,"Aging Summary";#N/A,#N/A,FALSE,"Ratio Analysis";#N/A,#N/A,FALSE,"Test 120 Day Accts";#N/A,#N/A,FALSE,"Tickmarks"}</definedName>
    <definedName name="oja_1" hidden="1">{#N/A,#N/A,FALSE,"Aging Summary";#N/A,#N/A,FALSE,"Ratio Analysis";#N/A,#N/A,FALSE,"Test 120 Day Accts";#N/A,#N/A,FALSE,"Tickmarks"}</definedName>
    <definedName name="ojmerx"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o" hidden="1">#REF!</definedName>
    <definedName name="ok" localSheetId="35" hidden="1">{#N/A,#N/A,FALSE,"COVER1.XLS ";#N/A,#N/A,FALSE,"RACT1.XLS";#N/A,#N/A,FALSE,"RACT2.XLS";#N/A,#N/A,FALSE,"ECCMP";#N/A,#N/A,FALSE,"WELDER.XLS"}</definedName>
    <definedName name="ok" localSheetId="37" hidden="1">{#N/A,#N/A,FALSE,"COVER1.XLS ";#N/A,#N/A,FALSE,"RACT1.XLS";#N/A,#N/A,FALSE,"RACT2.XLS";#N/A,#N/A,FALSE,"ECCMP";#N/A,#N/A,FALSE,"WELDER.XLS"}</definedName>
    <definedName name="ok" localSheetId="36" hidden="1">{#N/A,#N/A,FALSE,"COVER1.XLS ";#N/A,#N/A,FALSE,"RACT1.XLS";#N/A,#N/A,FALSE,"RACT2.XLS";#N/A,#N/A,FALSE,"ECCMP";#N/A,#N/A,FALSE,"WELDER.XLS"}</definedName>
    <definedName name="ok" localSheetId="33" hidden="1">{#N/A,#N/A,FALSE,"COVER1.XLS ";#N/A,#N/A,FALSE,"RACT1.XLS";#N/A,#N/A,FALSE,"RACT2.XLS";#N/A,#N/A,FALSE,"ECCMP";#N/A,#N/A,FALSE,"WELDER.XLS"}</definedName>
    <definedName name="ok" localSheetId="34" hidden="1">{#N/A,#N/A,FALSE,"COVER1.XLS ";#N/A,#N/A,FALSE,"RACT1.XLS";#N/A,#N/A,FALSE,"RACT2.XLS";#N/A,#N/A,FALSE,"ECCMP";#N/A,#N/A,FALSE,"WELDER.XLS"}</definedName>
    <definedName name="OK" localSheetId="31">#REF!</definedName>
    <definedName name="ok" hidden="1">#REF!</definedName>
    <definedName name="okpkjp" localSheetId="35" hidden="1">{#N/A,#N/A,FALSE,"Ajustes";#N/A,#N/A,FALSE,"Mad_Cons"}</definedName>
    <definedName name="okpkjp" localSheetId="37" hidden="1">{#N/A,#N/A,FALSE,"Ajustes";#N/A,#N/A,FALSE,"Mad_Cons"}</definedName>
    <definedName name="okpkjp" localSheetId="36" hidden="1">{#N/A,#N/A,FALSE,"Ajustes";#N/A,#N/A,FALSE,"Mad_Cons"}</definedName>
    <definedName name="okpkjp" localSheetId="33" hidden="1">{#N/A,#N/A,FALSE,"Ajustes";#N/A,#N/A,FALSE,"Mad_Cons"}</definedName>
    <definedName name="okpkjp" localSheetId="34" hidden="1">{#N/A,#N/A,FALSE,"Ajustes";#N/A,#N/A,FALSE,"Mad_Cons"}</definedName>
    <definedName name="okpkjp" localSheetId="31" hidden="1">{#N/A,#N/A,FALSE,"Ajustes";#N/A,#N/A,FALSE,"Mad_Cons"}</definedName>
    <definedName name="okpkjp" hidden="1">{#N/A,#N/A,FALSE,"Ajustes";#N/A,#N/A,FALSE,"Mad_Cons"}</definedName>
    <definedName name="oks" hidden="1">#REF!</definedName>
    <definedName name="Oktober" localSheetId="35" hidden="1">{#N/A,#N/A,TRUE,"Prog. Overview Strategic Input";#N/A,#N/A,TRUE,"Program Overview Financials";#N/A,#N/A,TRUE,"Technology Summary Input";#N/A,#N/A,TRUE,"Mkt &amp; Sales Summary Input";#N/A,#N/A,TRUE,"Delivery Summary Input";#N/A,#N/A,TRUE,"Revenue Assump Input";#N/A,#N/A,TRUE,"Financial Summary"}</definedName>
    <definedName name="Oktober" localSheetId="37" hidden="1">{#N/A,#N/A,TRUE,"Prog. Overview Strategic Input";#N/A,#N/A,TRUE,"Program Overview Financials";#N/A,#N/A,TRUE,"Technology Summary Input";#N/A,#N/A,TRUE,"Mkt &amp; Sales Summary Input";#N/A,#N/A,TRUE,"Delivery Summary Input";#N/A,#N/A,TRUE,"Revenue Assump Input";#N/A,#N/A,TRUE,"Financial Summary"}</definedName>
    <definedName name="Oktober" localSheetId="36" hidden="1">{#N/A,#N/A,TRUE,"Prog. Overview Strategic Input";#N/A,#N/A,TRUE,"Program Overview Financials";#N/A,#N/A,TRUE,"Technology Summary Input";#N/A,#N/A,TRUE,"Mkt &amp; Sales Summary Input";#N/A,#N/A,TRUE,"Delivery Summary Input";#N/A,#N/A,TRUE,"Revenue Assump Input";#N/A,#N/A,TRUE,"Financial Summary"}</definedName>
    <definedName name="Oktober" localSheetId="33" hidden="1">{#N/A,#N/A,TRUE,"Prog. Overview Strategic Input";#N/A,#N/A,TRUE,"Program Overview Financials";#N/A,#N/A,TRUE,"Technology Summary Input";#N/A,#N/A,TRUE,"Mkt &amp; Sales Summary Input";#N/A,#N/A,TRUE,"Delivery Summary Input";#N/A,#N/A,TRUE,"Revenue Assump Input";#N/A,#N/A,TRUE,"Financial Summary"}</definedName>
    <definedName name="Oktober" localSheetId="34" hidden="1">{#N/A,#N/A,TRUE,"Prog. Overview Strategic Input";#N/A,#N/A,TRUE,"Program Overview Financials";#N/A,#N/A,TRUE,"Technology Summary Input";#N/A,#N/A,TRUE,"Mkt &amp; Sales Summary Input";#N/A,#N/A,TRUE,"Delivery Summary Input";#N/A,#N/A,TRUE,"Revenue Assump Input";#N/A,#N/A,TRUE,"Financial Summary"}</definedName>
    <definedName name="Oktober" localSheetId="31" hidden="1">{#N/A,#N/A,TRUE,"Prog. Overview Strategic Input";#N/A,#N/A,TRUE,"Program Overview Financials";#N/A,#N/A,TRUE,"Technology Summary Input";#N/A,#N/A,TRUE,"Mkt &amp; Sales Summary Input";#N/A,#N/A,TRUE,"Delivery Summary Input";#N/A,#N/A,TRUE,"Revenue Assump Input";#N/A,#N/A,TRUE,"Financial Summary"}</definedName>
    <definedName name="Oktober" hidden="1">{#N/A,#N/A,TRUE,"Prog. Overview Strategic Input";#N/A,#N/A,TRUE,"Program Overview Financials";#N/A,#N/A,TRUE,"Technology Summary Input";#N/A,#N/A,TRUE,"Mkt &amp; Sales Summary Input";#N/A,#N/A,TRUE,"Delivery Summary Input";#N/A,#N/A,TRUE,"Revenue Assump Input";#N/A,#N/A,TRUE,"Financial Summary"}</definedName>
    <definedName name="OL" localSheetId="35" hidden="1">{"Summary",#N/A,TRUE,"Summary";"Cost Plan",#N/A,TRUE,"Cost Plan"}</definedName>
    <definedName name="OL" localSheetId="37" hidden="1">{"Summary",#N/A,TRUE,"Summary";"Cost Plan",#N/A,TRUE,"Cost Plan"}</definedName>
    <definedName name="OL" localSheetId="32" hidden="1">{"Summary",#N/A,TRUE,"Summary";"Cost Plan",#N/A,TRUE,"Cost Plan"}</definedName>
    <definedName name="OL" localSheetId="21" hidden="1">{"Summary",#N/A,TRUE,"Summary";"Cost Plan",#N/A,TRUE,"Cost Plan"}</definedName>
    <definedName name="OL" localSheetId="36" hidden="1">{"Summary",#N/A,TRUE,"Summary";"Cost Plan",#N/A,TRUE,"Cost Plan"}</definedName>
    <definedName name="OL" localSheetId="33" hidden="1">{"Summary",#N/A,TRUE,"Summary";"Cost Plan",#N/A,TRUE,"Cost Plan"}</definedName>
    <definedName name="OL" localSheetId="34" hidden="1">{"Summary",#N/A,TRUE,"Summary";"Cost Plan",#N/A,TRUE,"Cost Plan"}</definedName>
    <definedName name="ol" localSheetId="31">OFFSET(#REF!,-1,0)</definedName>
    <definedName name="ol" hidden="1">{#N/A,#N/A,TRUE,"259020CIPAug";#N/A,#N/A,TRUE,"259020CIPAug (2)"}</definedName>
    <definedName name="OLA" localSheetId="35" hidden="1">{"DETALLE_1996",#N/A,FALSE,"flujo";"DETALLE_1997",#N/A,FALSE,"flujo";"GASTOS_INCURRIDOS_1996",#N/A,FALSE,"flujo";"GASTOS_PROGRAMADOS_PARA_1997",#N/A,FALSE,"flujo";#N/A,#N/A,FALSE,"comparat";#N/A,#N/A,FALSE,"costos";#N/A,#N/A,FALSE,"proyctrol"}</definedName>
    <definedName name="OLA" localSheetId="37" hidden="1">{"DETALLE_1996",#N/A,FALSE,"flujo";"DETALLE_1997",#N/A,FALSE,"flujo";"GASTOS_INCURRIDOS_1996",#N/A,FALSE,"flujo";"GASTOS_PROGRAMADOS_PARA_1997",#N/A,FALSE,"flujo";#N/A,#N/A,FALSE,"comparat";#N/A,#N/A,FALSE,"costos";#N/A,#N/A,FALSE,"proyctrol"}</definedName>
    <definedName name="OLA" localSheetId="36" hidden="1">{"DETALLE_1996",#N/A,FALSE,"flujo";"DETALLE_1997",#N/A,FALSE,"flujo";"GASTOS_INCURRIDOS_1996",#N/A,FALSE,"flujo";"GASTOS_PROGRAMADOS_PARA_1997",#N/A,FALSE,"flujo";#N/A,#N/A,FALSE,"comparat";#N/A,#N/A,FALSE,"costos";#N/A,#N/A,FALSE,"proyctrol"}</definedName>
    <definedName name="OLA" localSheetId="33" hidden="1">{"DETALLE_1996",#N/A,FALSE,"flujo";"DETALLE_1997",#N/A,FALSE,"flujo";"GASTOS_INCURRIDOS_1996",#N/A,FALSE,"flujo";"GASTOS_PROGRAMADOS_PARA_1997",#N/A,FALSE,"flujo";#N/A,#N/A,FALSE,"comparat";#N/A,#N/A,FALSE,"costos";#N/A,#N/A,FALSE,"proyctrol"}</definedName>
    <definedName name="OLA" localSheetId="34" hidden="1">{"DETALLE_1996",#N/A,FALSE,"flujo";"DETALLE_1997",#N/A,FALSE,"flujo";"GASTOS_INCURRIDOS_1996",#N/A,FALSE,"flujo";"GASTOS_PROGRAMADOS_PARA_1997",#N/A,FALSE,"flujo";#N/A,#N/A,FALSE,"comparat";#N/A,#N/A,FALSE,"costos";#N/A,#N/A,FALSE,"proyctrol"}</definedName>
    <definedName name="OLA" localSheetId="31" hidden="1">{"DETALLE_1996",#N/A,FALSE,"flujo";"DETALLE_1997",#N/A,FALSE,"flujo";"GASTOS_INCURRIDOS_1996",#N/A,FALSE,"flujo";"GASTOS_PROGRAMADOS_PARA_1997",#N/A,FALSE,"flujo";#N/A,#N/A,FALSE,"comparat";#N/A,#N/A,FALSE,"costos";#N/A,#N/A,FALSE,"proyctrol"}</definedName>
    <definedName name="OLA" hidden="1">{"DETALLE_1996",#N/A,FALSE,"flujo";"DETALLE_1997",#N/A,FALSE,"flujo";"GASTOS_INCURRIDOS_1996",#N/A,FALSE,"flujo";"GASTOS_PROGRAMADOS_PARA_1997",#N/A,FALSE,"flujo";#N/A,#N/A,FALSE,"comparat";#N/A,#N/A,FALSE,"costos";#N/A,#N/A,FALSE,"proyctrol"}</definedName>
    <definedName name="old" localSheetId="35"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ld"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ld"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ld"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33"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ld" localSheetId="34"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ld" localSheetId="31"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ld"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ldprinttotal">#REF!</definedName>
    <definedName name="ole" localSheetId="35" hidden="1">{#N/A,#N/A,TRUE,"COVERSHEET";#N/A,#N/A,TRUE,"LEGEND";#N/A,#N/A,TRUE,"LIST"}</definedName>
    <definedName name="ole" localSheetId="37" hidden="1">{#N/A,#N/A,TRUE,"COVERSHEET";#N/A,#N/A,TRUE,"LEGEND";#N/A,#N/A,TRUE,"LIST"}</definedName>
    <definedName name="ole" localSheetId="36" hidden="1">{#N/A,#N/A,TRUE,"COVERSHEET";#N/A,#N/A,TRUE,"LEGEND";#N/A,#N/A,TRUE,"LIST"}</definedName>
    <definedName name="ole" localSheetId="33" hidden="1">{#N/A,#N/A,TRUE,"COVERSHEET";#N/A,#N/A,TRUE,"LEGEND";#N/A,#N/A,TRUE,"LIST"}</definedName>
    <definedName name="ole" localSheetId="34" hidden="1">{#N/A,#N/A,TRUE,"COVERSHEET";#N/A,#N/A,TRUE,"LEGEND";#N/A,#N/A,TRUE,"LIST"}</definedName>
    <definedName name="ole" localSheetId="31" hidden="1">{#N/A,#N/A,TRUE,"COVERSHEET";#N/A,#N/A,TRUE,"LEGEND";#N/A,#N/A,TRUE,"LIST"}</definedName>
    <definedName name="ole" hidden="1">{#N/A,#N/A,TRUE,"COVERSHEET";#N/A,#N/A,TRUE,"LEGEND";#N/A,#N/A,TRUE,"LIST"}</definedName>
    <definedName name="OLET_ALLOY20">#REF!</definedName>
    <definedName name="OLET_CHROME">#REF!</definedName>
    <definedName name="OLET_CS">#REF!</definedName>
    <definedName name="OLET_SS">#REF!</definedName>
    <definedName name="OLGA">#REF!</definedName>
    <definedName name="olkjh" localSheetId="35"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lkjh"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lkjh"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lkjh"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lkjh" localSheetId="36"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lkjh" localSheetId="33"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lkjh" localSheetId="34"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lkjh" localSheetId="3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lkjh"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OM">#REF!</definedName>
    <definedName name="òm" localSheetId="35" hidden="1">{#N/A,#N/A,FALSE,"Vessel1 1";#N/A,#N/A,FALSE,"Vessel1 2";#N/A,#N/A,FALSE,"Vessel1 3";#N/A,#N/A,FALSE,"Vessel1 4";#N/A,#N/A,FALSE,"Vessel1 5";#N/A,#N/A,FALSE,"Vessel1 6";#N/A,#N/A,FALSE,"Vessel1 7";#N/A,#N/A,FALSE,"Vessel1 8";#N/A,#N/A,FALSE,"Vessel1 9";#N/A,#N/A,FALSE,"Vessel1 10";#N/A,#N/A,FALSE,"Vessel1 11"}</definedName>
    <definedName name="òm" localSheetId="37" hidden="1">{#N/A,#N/A,FALSE,"Vessel1 1";#N/A,#N/A,FALSE,"Vessel1 2";#N/A,#N/A,FALSE,"Vessel1 3";#N/A,#N/A,FALSE,"Vessel1 4";#N/A,#N/A,FALSE,"Vessel1 5";#N/A,#N/A,FALSE,"Vessel1 6";#N/A,#N/A,FALSE,"Vessel1 7";#N/A,#N/A,FALSE,"Vessel1 8";#N/A,#N/A,FALSE,"Vessel1 9";#N/A,#N/A,FALSE,"Vessel1 10";#N/A,#N/A,FALSE,"Vessel1 11"}</definedName>
    <definedName name="òm" localSheetId="36" hidden="1">{#N/A,#N/A,FALSE,"Vessel1 1";#N/A,#N/A,FALSE,"Vessel1 2";#N/A,#N/A,FALSE,"Vessel1 3";#N/A,#N/A,FALSE,"Vessel1 4";#N/A,#N/A,FALSE,"Vessel1 5";#N/A,#N/A,FALSE,"Vessel1 6";#N/A,#N/A,FALSE,"Vessel1 7";#N/A,#N/A,FALSE,"Vessel1 8";#N/A,#N/A,FALSE,"Vessel1 9";#N/A,#N/A,FALSE,"Vessel1 10";#N/A,#N/A,FALSE,"Vessel1 11"}</definedName>
    <definedName name="òm" localSheetId="33" hidden="1">{#N/A,#N/A,FALSE,"Vessel1 1";#N/A,#N/A,FALSE,"Vessel1 2";#N/A,#N/A,FALSE,"Vessel1 3";#N/A,#N/A,FALSE,"Vessel1 4";#N/A,#N/A,FALSE,"Vessel1 5";#N/A,#N/A,FALSE,"Vessel1 6";#N/A,#N/A,FALSE,"Vessel1 7";#N/A,#N/A,FALSE,"Vessel1 8";#N/A,#N/A,FALSE,"Vessel1 9";#N/A,#N/A,FALSE,"Vessel1 10";#N/A,#N/A,FALSE,"Vessel1 11"}</definedName>
    <definedName name="òm" localSheetId="34" hidden="1">{#N/A,#N/A,FALSE,"Vessel1 1";#N/A,#N/A,FALSE,"Vessel1 2";#N/A,#N/A,FALSE,"Vessel1 3";#N/A,#N/A,FALSE,"Vessel1 4";#N/A,#N/A,FALSE,"Vessel1 5";#N/A,#N/A,FALSE,"Vessel1 6";#N/A,#N/A,FALSE,"Vessel1 7";#N/A,#N/A,FALSE,"Vessel1 8";#N/A,#N/A,FALSE,"Vessel1 9";#N/A,#N/A,FALSE,"Vessel1 10";#N/A,#N/A,FALSE,"Vessel1 11"}</definedName>
    <definedName name="òm" localSheetId="31" hidden="1">{#N/A,#N/A,FALSE,"Vessel1 1";#N/A,#N/A,FALSE,"Vessel1 2";#N/A,#N/A,FALSE,"Vessel1 3";#N/A,#N/A,FALSE,"Vessel1 4";#N/A,#N/A,FALSE,"Vessel1 5";#N/A,#N/A,FALSE,"Vessel1 6";#N/A,#N/A,FALSE,"Vessel1 7";#N/A,#N/A,FALSE,"Vessel1 8";#N/A,#N/A,FALSE,"Vessel1 9";#N/A,#N/A,FALSE,"Vessel1 10";#N/A,#N/A,FALSE,"Vessel1 11"}</definedName>
    <definedName name="òm" hidden="1">{#N/A,#N/A,FALSE,"Vessel1 1";#N/A,#N/A,FALSE,"Vessel1 2";#N/A,#N/A,FALSE,"Vessel1 3";#N/A,#N/A,FALSE,"Vessel1 4";#N/A,#N/A,FALSE,"Vessel1 5";#N/A,#N/A,FALSE,"Vessel1 6";#N/A,#N/A,FALSE,"Vessel1 7";#N/A,#N/A,FALSE,"Vessel1 8";#N/A,#N/A,FALSE,"Vessel1 9";#N/A,#N/A,FALSE,"Vessel1 10";#N/A,#N/A,FALSE,"Vessel1 11"}</definedName>
    <definedName name="Oman">#REF!</definedName>
    <definedName name="OMAR">#REF!</definedName>
    <definedName name="OMI" localSheetId="31">#REF!</definedName>
    <definedName name="OMI">!#REF!</definedName>
    <definedName name="omit"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n_Track" localSheetId="31">#REF!</definedName>
    <definedName name="On_Track">!#REF!</definedName>
    <definedName name="once">#REF!,#REF!</definedName>
    <definedName name="ont" localSheetId="31">#REF!</definedName>
    <definedName name="ont">!#REF!</definedName>
    <definedName name="OÑLÑKLÑ" localSheetId="35" hidden="1">{#N/A,#N/A,TRUE,"1842CWN0"}</definedName>
    <definedName name="OÑLÑKLÑ" localSheetId="37" hidden="1">{#N/A,#N/A,TRUE,"1842CWN0"}</definedName>
    <definedName name="OÑLÑKLÑ" localSheetId="36" hidden="1">{#N/A,#N/A,TRUE,"1842CWN0"}</definedName>
    <definedName name="OÑLÑKLÑ" localSheetId="33" hidden="1">{#N/A,#N/A,TRUE,"1842CWN0"}</definedName>
    <definedName name="OÑLÑKLÑ" localSheetId="34" hidden="1">{#N/A,#N/A,TRUE,"1842CWN0"}</definedName>
    <definedName name="OÑLÑKLÑ" localSheetId="31" hidden="1">{#N/A,#N/A,TRUE,"1842CWN0"}</definedName>
    <definedName name="OÑLÑKLÑ" hidden="1">{#N/A,#N/A,TRUE,"1842CWN0"}</definedName>
    <definedName name="oo" localSheetId="35" hidden="1">{#N/A,#N/A,FALSE,"Total_OC015";#N/A,#N/A,FALSE,"ADMIN";#N/A,#N/A,FALSE,"PROCES";#N/A,#N/A,FALSE,"mecan";#N/A,#N/A,FALSE,"civil";#N/A,#N/A,FALSE,"CAÑER";#N/A,#N/A,FALSE,"ELEC";#N/A,#N/A,FALSE,"INSTR"}</definedName>
    <definedName name="oo" localSheetId="37" hidden="1">{#N/A,#N/A,FALSE,"Total_OC015";#N/A,#N/A,FALSE,"ADMIN";#N/A,#N/A,FALSE,"PROCES";#N/A,#N/A,FALSE,"mecan";#N/A,#N/A,FALSE,"civil";#N/A,#N/A,FALSE,"CAÑER";#N/A,#N/A,FALSE,"ELEC";#N/A,#N/A,FALSE,"INSTR"}</definedName>
    <definedName name="oo" localSheetId="36" hidden="1">{#N/A,#N/A,FALSE,"Total_OC015";#N/A,#N/A,FALSE,"ADMIN";#N/A,#N/A,FALSE,"PROCES";#N/A,#N/A,FALSE,"mecan";#N/A,#N/A,FALSE,"civil";#N/A,#N/A,FALSE,"CAÑER";#N/A,#N/A,FALSE,"ELEC";#N/A,#N/A,FALSE,"INSTR"}</definedName>
    <definedName name="oo" localSheetId="33" hidden="1">{#N/A,#N/A,FALSE,"Total_OC015";#N/A,#N/A,FALSE,"ADMIN";#N/A,#N/A,FALSE,"PROCES";#N/A,#N/A,FALSE,"mecan";#N/A,#N/A,FALSE,"civil";#N/A,#N/A,FALSE,"CAÑER";#N/A,#N/A,FALSE,"ELEC";#N/A,#N/A,FALSE,"INSTR"}</definedName>
    <definedName name="oo" localSheetId="34" hidden="1">{#N/A,#N/A,FALSE,"Total_OC015";#N/A,#N/A,FALSE,"ADMIN";#N/A,#N/A,FALSE,"PROCES";#N/A,#N/A,FALSE,"mecan";#N/A,#N/A,FALSE,"civil";#N/A,#N/A,FALSE,"CAÑER";#N/A,#N/A,FALSE,"ELEC";#N/A,#N/A,FALSE,"INSTR"}</definedName>
    <definedName name="oo" localSheetId="31" hidden="1">{#N/A,#N/A,FALSE,"Total_OC015";#N/A,#N/A,FALSE,"ADMIN";#N/A,#N/A,FALSE,"PROCES";#N/A,#N/A,FALSE,"mecan";#N/A,#N/A,FALSE,"civil";#N/A,#N/A,FALSE,"CAÑER";#N/A,#N/A,FALSE,"ELEC";#N/A,#N/A,FALSE,"INSTR"}</definedName>
    <definedName name="oo" hidden="1">{#N/A,#N/A,FALSE,"Total_OC015";#N/A,#N/A,FALSE,"ADMIN";#N/A,#N/A,FALSE,"PROCES";#N/A,#N/A,FALSE,"mecan";#N/A,#N/A,FALSE,"civil";#N/A,#N/A,FALSE,"CAÑER";#N/A,#N/A,FALSE,"ELEC";#N/A,#N/A,FALSE,"INSTR"}</definedName>
    <definedName name="oodd" localSheetId="35" hidden="1">{#N/A,#N/A,FALSE,"Matrix";#N/A,#N/A,FALSE,"Executive";#N/A,#N/A,FALSE,"Summary"}</definedName>
    <definedName name="oodd" localSheetId="37" hidden="1">{#N/A,#N/A,FALSE,"Matrix";#N/A,#N/A,FALSE,"Executive";#N/A,#N/A,FALSE,"Summary"}</definedName>
    <definedName name="oodd" localSheetId="36" hidden="1">{#N/A,#N/A,FALSE,"Matrix";#N/A,#N/A,FALSE,"Executive";#N/A,#N/A,FALSE,"Summary"}</definedName>
    <definedName name="oodd" localSheetId="33" hidden="1">{#N/A,#N/A,FALSE,"Matrix";#N/A,#N/A,FALSE,"Executive";#N/A,#N/A,FALSE,"Summary"}</definedName>
    <definedName name="oodd" localSheetId="34" hidden="1">{#N/A,#N/A,FALSE,"Matrix";#N/A,#N/A,FALSE,"Executive";#N/A,#N/A,FALSE,"Summary"}</definedName>
    <definedName name="oodd" localSheetId="31" hidden="1">{#N/A,#N/A,FALSE,"Matrix";#N/A,#N/A,FALSE,"Executive";#N/A,#N/A,FALSE,"Summary"}</definedName>
    <definedName name="oodd" hidden="1">{#N/A,#N/A,FALSE,"Matrix";#N/A,#N/A,FALSE,"Executive";#N/A,#N/A,FALSE,"Summary"}</definedName>
    <definedName name="ooio" localSheetId="31">#REF!</definedName>
    <definedName name="ooio">!#REF!</definedName>
    <definedName name="oojop" localSheetId="35" hidden="1">{#N/A,#N/A,FALSE,"Aging Summary";#N/A,#N/A,FALSE,"Ratio Analysis";#N/A,#N/A,FALSE,"Test 120 Day Accts";#N/A,#N/A,FALSE,"Tickmarks"}</definedName>
    <definedName name="oojop" localSheetId="37" hidden="1">{#N/A,#N/A,FALSE,"Aging Summary";#N/A,#N/A,FALSE,"Ratio Analysis";#N/A,#N/A,FALSE,"Test 120 Day Accts";#N/A,#N/A,FALSE,"Tickmarks"}</definedName>
    <definedName name="oojop" localSheetId="36" hidden="1">{#N/A,#N/A,FALSE,"Aging Summary";#N/A,#N/A,FALSE,"Ratio Analysis";#N/A,#N/A,FALSE,"Test 120 Day Accts";#N/A,#N/A,FALSE,"Tickmarks"}</definedName>
    <definedName name="oojop" localSheetId="33" hidden="1">{#N/A,#N/A,FALSE,"Aging Summary";#N/A,#N/A,FALSE,"Ratio Analysis";#N/A,#N/A,FALSE,"Test 120 Day Accts";#N/A,#N/A,FALSE,"Tickmarks"}</definedName>
    <definedName name="oojop" localSheetId="34" hidden="1">{#N/A,#N/A,FALSE,"Aging Summary";#N/A,#N/A,FALSE,"Ratio Analysis";#N/A,#N/A,FALSE,"Test 120 Day Accts";#N/A,#N/A,FALSE,"Tickmarks"}</definedName>
    <definedName name="oojop" localSheetId="31" hidden="1">{#N/A,#N/A,FALSE,"Aging Summary";#N/A,#N/A,FALSE,"Ratio Analysis";#N/A,#N/A,FALSE,"Test 120 Day Accts";#N/A,#N/A,FALSE,"Tickmarks"}</definedName>
    <definedName name="oojop" hidden="1">{#N/A,#N/A,FALSE,"Aging Summary";#N/A,#N/A,FALSE,"Ratio Analysis";#N/A,#N/A,FALSE,"Test 120 Day Accts";#N/A,#N/A,FALSE,"Tickmarks"}</definedName>
    <definedName name="oojop_1" localSheetId="35" hidden="1">{#N/A,#N/A,FALSE,"Aging Summary";#N/A,#N/A,FALSE,"Ratio Analysis";#N/A,#N/A,FALSE,"Test 120 Day Accts";#N/A,#N/A,FALSE,"Tickmarks"}</definedName>
    <definedName name="oojop_1" localSheetId="37" hidden="1">{#N/A,#N/A,FALSE,"Aging Summary";#N/A,#N/A,FALSE,"Ratio Analysis";#N/A,#N/A,FALSE,"Test 120 Day Accts";#N/A,#N/A,FALSE,"Tickmarks"}</definedName>
    <definedName name="oojop_1" localSheetId="36" hidden="1">{#N/A,#N/A,FALSE,"Aging Summary";#N/A,#N/A,FALSE,"Ratio Analysis";#N/A,#N/A,FALSE,"Test 120 Day Accts";#N/A,#N/A,FALSE,"Tickmarks"}</definedName>
    <definedName name="oojop_1" localSheetId="33" hidden="1">{#N/A,#N/A,FALSE,"Aging Summary";#N/A,#N/A,FALSE,"Ratio Analysis";#N/A,#N/A,FALSE,"Test 120 Day Accts";#N/A,#N/A,FALSE,"Tickmarks"}</definedName>
    <definedName name="oojop_1" localSheetId="34" hidden="1">{#N/A,#N/A,FALSE,"Aging Summary";#N/A,#N/A,FALSE,"Ratio Analysis";#N/A,#N/A,FALSE,"Test 120 Day Accts";#N/A,#N/A,FALSE,"Tickmarks"}</definedName>
    <definedName name="oojop_1" localSheetId="31" hidden="1">{#N/A,#N/A,FALSE,"Aging Summary";#N/A,#N/A,FALSE,"Ratio Analysis";#N/A,#N/A,FALSE,"Test 120 Day Accts";#N/A,#N/A,FALSE,"Tickmarks"}</definedName>
    <definedName name="oojop_1" hidden="1">{#N/A,#N/A,FALSE,"Aging Summary";#N/A,#N/A,FALSE,"Ratio Analysis";#N/A,#N/A,FALSE,"Test 120 Day Accts";#N/A,#N/A,FALSE,"Tickmarks"}</definedName>
    <definedName name="ooo" localSheetId="35" hidden="1">#REF!</definedName>
    <definedName name="ooo" localSheetId="37" hidden="1">#REF!</definedName>
    <definedName name="ooo" localSheetId="36" hidden="1">#REF!</definedName>
    <definedName name="ooo" localSheetId="33" hidden="1">#REF!</definedName>
    <definedName name="ooo" localSheetId="34" hidden="1">#REF!</definedName>
    <definedName name="OOO" localSheetId="31">#REF!</definedName>
    <definedName name="ooo" hidden="1">{#N/A,#N/A,FALSE,"magsep2";#N/A,#N/A,FALSE,"¾"" X ½""";#N/A,#N/A,FALSE,"½"" X ¼""";#N/A,#N/A,FALSE,"¼"" X 8 Mesh";#N/A,#N/A,FALSE,"8 X 14 Mesh"}</definedName>
    <definedName name="OOO_1" localSheetId="35" hidden="1">{"balanço dolares",#N/A,FALSE,"SIGADR$";"AUT BAL REAIS",#N/A,FALSE,"SIGADR$";"QUOCIENTES REAIS",#N/A,FALSE,"QUOCIENTES";"JUNH QUOCI DOLARES",#N/A,FALSE,"QUOCIENTES"}</definedName>
    <definedName name="OOO_1" localSheetId="37" hidden="1">{"balanço dolares",#N/A,FALSE,"SIGADR$";"AUT BAL REAIS",#N/A,FALSE,"SIGADR$";"QUOCIENTES REAIS",#N/A,FALSE,"QUOCIENTES";"JUNH QUOCI DOLARES",#N/A,FALSE,"QUOCIENTES"}</definedName>
    <definedName name="OOO_1" localSheetId="36" hidden="1">{"balanço dolares",#N/A,FALSE,"SIGADR$";"AUT BAL REAIS",#N/A,FALSE,"SIGADR$";"QUOCIENTES REAIS",#N/A,FALSE,"QUOCIENTES";"JUNH QUOCI DOLARES",#N/A,FALSE,"QUOCIENTES"}</definedName>
    <definedName name="OOO_1" localSheetId="33" hidden="1">{"balanço dolares",#N/A,FALSE,"SIGADR$";"AUT BAL REAIS",#N/A,FALSE,"SIGADR$";"QUOCIENTES REAIS",#N/A,FALSE,"QUOCIENTES";"JUNH QUOCI DOLARES",#N/A,FALSE,"QUOCIENTES"}</definedName>
    <definedName name="OOO_1" localSheetId="34" hidden="1">{"balanço dolares",#N/A,FALSE,"SIGADR$";"AUT BAL REAIS",#N/A,FALSE,"SIGADR$";"QUOCIENTES REAIS",#N/A,FALSE,"QUOCIENTES";"JUNH QUOCI DOLARES",#N/A,FALSE,"QUOCIENTES"}</definedName>
    <definedName name="OOO_1" localSheetId="31" hidden="1">{"balanço dolares",#N/A,FALSE,"SIGADR$";"AUT BAL REAIS",#N/A,FALSE,"SIGADR$";"QUOCIENTES REAIS",#N/A,FALSE,"QUOCIENTES";"JUNH QUOCI DOLARES",#N/A,FALSE,"QUOCIENTES"}</definedName>
    <definedName name="OOO_1" hidden="1">{"balanço dolares",#N/A,FALSE,"SIGADR$";"AUT BAL REAIS",#N/A,FALSE,"SIGADR$";"QUOCIENTES REAIS",#N/A,FALSE,"QUOCIENTES";"JUNH QUOCI DOLARES",#N/A,FALSE,"QUOCIENTES"}</definedName>
    <definedName name="OOOO" localSheetId="35" hidden="1">{#N/A,#N/A,FALSE,"Aging Summary";#N/A,#N/A,FALSE,"Ratio Analysis";#N/A,#N/A,FALSE,"Test 120 Day Accts";#N/A,#N/A,FALSE,"Tickmarks"}</definedName>
    <definedName name="OOOO" localSheetId="37" hidden="1">{#N/A,#N/A,FALSE,"Aging Summary";#N/A,#N/A,FALSE,"Ratio Analysis";#N/A,#N/A,FALSE,"Test 120 Day Accts";#N/A,#N/A,FALSE,"Tickmarks"}</definedName>
    <definedName name="OOOO" localSheetId="36" hidden="1">{#N/A,#N/A,FALSE,"Aging Summary";#N/A,#N/A,FALSE,"Ratio Analysis";#N/A,#N/A,FALSE,"Test 120 Day Accts";#N/A,#N/A,FALSE,"Tickmarks"}</definedName>
    <definedName name="OOOO" localSheetId="33" hidden="1">{#N/A,#N/A,FALSE,"Aging Summary";#N/A,#N/A,FALSE,"Ratio Analysis";#N/A,#N/A,FALSE,"Test 120 Day Accts";#N/A,#N/A,FALSE,"Tickmarks"}</definedName>
    <definedName name="OOOO" localSheetId="34" hidden="1">{#N/A,#N/A,FALSE,"Aging Summary";#N/A,#N/A,FALSE,"Ratio Analysis";#N/A,#N/A,FALSE,"Test 120 Day Accts";#N/A,#N/A,FALSE,"Tickmarks"}</definedName>
    <definedName name="OOOO" localSheetId="31" hidden="1">{#N/A,#N/A,FALSE,"Aging Summary";#N/A,#N/A,FALSE,"Ratio Analysis";#N/A,#N/A,FALSE,"Test 120 Day Accts";#N/A,#N/A,FALSE,"Tickmarks"}</definedName>
    <definedName name="OOOO" hidden="1">{#N/A,#N/A,FALSE,"Aging Summary";#N/A,#N/A,FALSE,"Ratio Analysis";#N/A,#N/A,FALSE,"Test 120 Day Accts";#N/A,#N/A,FALSE,"Tickmarks"}</definedName>
    <definedName name="OOOO_1" localSheetId="35" hidden="1">{#N/A,#N/A,FALSE,"Aging Summary";#N/A,#N/A,FALSE,"Ratio Analysis";#N/A,#N/A,FALSE,"Test 120 Day Accts";#N/A,#N/A,FALSE,"Tickmarks"}</definedName>
    <definedName name="OOOO_1" localSheetId="37" hidden="1">{#N/A,#N/A,FALSE,"Aging Summary";#N/A,#N/A,FALSE,"Ratio Analysis";#N/A,#N/A,FALSE,"Test 120 Day Accts";#N/A,#N/A,FALSE,"Tickmarks"}</definedName>
    <definedName name="OOOO_1" localSheetId="36" hidden="1">{#N/A,#N/A,FALSE,"Aging Summary";#N/A,#N/A,FALSE,"Ratio Analysis";#N/A,#N/A,FALSE,"Test 120 Day Accts";#N/A,#N/A,FALSE,"Tickmarks"}</definedName>
    <definedName name="OOOO_1" localSheetId="33" hidden="1">{#N/A,#N/A,FALSE,"Aging Summary";#N/A,#N/A,FALSE,"Ratio Analysis";#N/A,#N/A,FALSE,"Test 120 Day Accts";#N/A,#N/A,FALSE,"Tickmarks"}</definedName>
    <definedName name="OOOO_1" localSheetId="34" hidden="1">{#N/A,#N/A,FALSE,"Aging Summary";#N/A,#N/A,FALSE,"Ratio Analysis";#N/A,#N/A,FALSE,"Test 120 Day Accts";#N/A,#N/A,FALSE,"Tickmarks"}</definedName>
    <definedName name="OOOO_1" localSheetId="31" hidden="1">{#N/A,#N/A,FALSE,"Aging Summary";#N/A,#N/A,FALSE,"Ratio Analysis";#N/A,#N/A,FALSE,"Test 120 Day Accts";#N/A,#N/A,FALSE,"Tickmarks"}</definedName>
    <definedName name="OOOO_1" hidden="1">{#N/A,#N/A,FALSE,"Aging Summary";#N/A,#N/A,FALSE,"Ratio Analysis";#N/A,#N/A,FALSE,"Test 120 Day Accts";#N/A,#N/A,FALSE,"Tickmarks"}</definedName>
    <definedName name="OOOOO" localSheetId="35" hidden="1">{#N/A,#N/A,FALSE,"Aging Summary";#N/A,#N/A,FALSE,"Ratio Analysis";#N/A,#N/A,FALSE,"Test 120 Day Accts";#N/A,#N/A,FALSE,"Tickmarks"}</definedName>
    <definedName name="OOOOO" localSheetId="37" hidden="1">{#N/A,#N/A,FALSE,"Aging Summary";#N/A,#N/A,FALSE,"Ratio Analysis";#N/A,#N/A,FALSE,"Test 120 Day Accts";#N/A,#N/A,FALSE,"Tickmarks"}</definedName>
    <definedName name="OOOOO" localSheetId="36" hidden="1">{#N/A,#N/A,FALSE,"Aging Summary";#N/A,#N/A,FALSE,"Ratio Analysis";#N/A,#N/A,FALSE,"Test 120 Day Accts";#N/A,#N/A,FALSE,"Tickmarks"}</definedName>
    <definedName name="OOOOO" localSheetId="33" hidden="1">{#N/A,#N/A,FALSE,"Aging Summary";#N/A,#N/A,FALSE,"Ratio Analysis";#N/A,#N/A,FALSE,"Test 120 Day Accts";#N/A,#N/A,FALSE,"Tickmarks"}</definedName>
    <definedName name="OOOOO" localSheetId="34" hidden="1">{#N/A,#N/A,FALSE,"Aging Summary";#N/A,#N/A,FALSE,"Ratio Analysis";#N/A,#N/A,FALSE,"Test 120 Day Accts";#N/A,#N/A,FALSE,"Tickmarks"}</definedName>
    <definedName name="OOOOO" localSheetId="31" hidden="1">{#N/A,#N/A,FALSE,"Aging Summary";#N/A,#N/A,FALSE,"Ratio Analysis";#N/A,#N/A,FALSE,"Test 120 Day Accts";#N/A,#N/A,FALSE,"Tickmarks"}</definedName>
    <definedName name="OOOOO" hidden="1">{#N/A,#N/A,FALSE,"Aging Summary";#N/A,#N/A,FALSE,"Ratio Analysis";#N/A,#N/A,FALSE,"Test 120 Day Accts";#N/A,#N/A,FALSE,"Tickmarks"}</definedName>
    <definedName name="OOOOO_1" localSheetId="35" hidden="1">{#N/A,#N/A,FALSE,"Aging Summary";#N/A,#N/A,FALSE,"Ratio Analysis";#N/A,#N/A,FALSE,"Test 120 Day Accts";#N/A,#N/A,FALSE,"Tickmarks"}</definedName>
    <definedName name="OOOOO_1" localSheetId="37" hidden="1">{#N/A,#N/A,FALSE,"Aging Summary";#N/A,#N/A,FALSE,"Ratio Analysis";#N/A,#N/A,FALSE,"Test 120 Day Accts";#N/A,#N/A,FALSE,"Tickmarks"}</definedName>
    <definedName name="OOOOO_1" localSheetId="36" hidden="1">{#N/A,#N/A,FALSE,"Aging Summary";#N/A,#N/A,FALSE,"Ratio Analysis";#N/A,#N/A,FALSE,"Test 120 Day Accts";#N/A,#N/A,FALSE,"Tickmarks"}</definedName>
    <definedName name="OOOOO_1" localSheetId="33" hidden="1">{#N/A,#N/A,FALSE,"Aging Summary";#N/A,#N/A,FALSE,"Ratio Analysis";#N/A,#N/A,FALSE,"Test 120 Day Accts";#N/A,#N/A,FALSE,"Tickmarks"}</definedName>
    <definedName name="OOOOO_1" localSheetId="34" hidden="1">{#N/A,#N/A,FALSE,"Aging Summary";#N/A,#N/A,FALSE,"Ratio Analysis";#N/A,#N/A,FALSE,"Test 120 Day Accts";#N/A,#N/A,FALSE,"Tickmarks"}</definedName>
    <definedName name="OOOOO_1" localSheetId="31" hidden="1">{#N/A,#N/A,FALSE,"Aging Summary";#N/A,#N/A,FALSE,"Ratio Analysis";#N/A,#N/A,FALSE,"Test 120 Day Accts";#N/A,#N/A,FALSE,"Tickmarks"}</definedName>
    <definedName name="OOOOO_1" hidden="1">{#N/A,#N/A,FALSE,"Aging Summary";#N/A,#N/A,FALSE,"Ratio Analysis";#N/A,#N/A,FALSE,"Test 120 Day Accts";#N/A,#N/A,FALSE,"Tickmarks"}</definedName>
    <definedName name="ooopo" localSheetId="31">#REF!</definedName>
    <definedName name="ooopo">!#REF!</definedName>
    <definedName name="ooopop" localSheetId="31">#REF!</definedName>
    <definedName name="ooopop">!#REF!</definedName>
    <definedName name="op" localSheetId="35" hidden="1">{#N/A,#N/A,FALSE,"ResDev"}</definedName>
    <definedName name="op" localSheetId="33" hidden="1">{#N/A,#N/A,FALSE,"ResDev"}</definedName>
    <definedName name="op" localSheetId="34" hidden="1">{#N/A,#N/A,FALSE,"ResDev"}</definedName>
    <definedName name="OP" localSheetId="31">#REF!</definedName>
    <definedName name="OP">!#REF!</definedName>
    <definedName name="OP.EQU.LIVIANO">#REF!</definedName>
    <definedName name="OP_1" localSheetId="31">#REF!</definedName>
    <definedName name="OP_1">!#REF!</definedName>
    <definedName name="OP_2" localSheetId="31">#REF!</definedName>
    <definedName name="OP_2">!#REF!</definedName>
    <definedName name="OP_Acct_Desc4" hidden="1">#REF!</definedName>
    <definedName name="OP_Acct4" hidden="1">#REF!</definedName>
    <definedName name="OP_CRON" hidden="1">#REF!</definedName>
    <definedName name="OP_PROFIT">#REF!</definedName>
    <definedName name="OP_PROFIT_YTD">#REF!</definedName>
    <definedName name="OPCIONALC">#REF!</definedName>
    <definedName name="OPCIONALT">#REF!</definedName>
    <definedName name="OPCostInp_M" localSheetId="31">#REF!</definedName>
    <definedName name="OPCostInp_M">!#REF!</definedName>
    <definedName name="OPCostInp_Q" localSheetId="31">#REF!</definedName>
    <definedName name="OPCostInp_Q">!#REF!</definedName>
    <definedName name="OPCostVar_M" localSheetId="31">#REF!</definedName>
    <definedName name="OPCostVar_M">!#REF!</definedName>
    <definedName name="OPCostVar_Q" localSheetId="31">#REF!</definedName>
    <definedName name="OPCostVar_Q">!#REF!</definedName>
    <definedName name="ope">#REF!</definedName>
    <definedName name="Ope_C336">#REF!</definedName>
    <definedName name="Ope_C374F">#REF!</definedName>
    <definedName name="Ope_C390">#REF!</definedName>
    <definedName name="Ope_C793">#REF!</definedName>
    <definedName name="Ope_C824">#REF!</definedName>
    <definedName name="Ope_C966">#REF!</definedName>
    <definedName name="Ope_C994F">#REF!</definedName>
    <definedName name="Ope_Cist_Agua">#REF!</definedName>
    <definedName name="Ope_Cist_D2">#REF!</definedName>
    <definedName name="Ope_D8T">#REF!</definedName>
    <definedName name="Ope_EX5600">#REF!</definedName>
    <definedName name="Ope_Lube">#REF!</definedName>
    <definedName name="Ope_Moto_16M">#REF!</definedName>
    <definedName name="Ope_PitViper271">#REF!</definedName>
    <definedName name="Ope_Retro420">#REF!</definedName>
    <definedName name="Ope_Rodillo_10t">#REF!</definedName>
    <definedName name="Ope_Scania">#REF!</definedName>
    <definedName name="Ope_SmartRocD65R">#REF!</definedName>
    <definedName name="Open" localSheetId="31">#REF!</definedName>
    <definedName name="Open">!#REF!</definedName>
    <definedName name="Openingpb" localSheetId="35" hidden="1">#REF!</definedName>
    <definedName name="Openingpb" localSheetId="37" hidden="1">#REF!</definedName>
    <definedName name="Openingpb" localSheetId="36" hidden="1">#REF!</definedName>
    <definedName name="Openingpb" localSheetId="33" hidden="1">#REF!</definedName>
    <definedName name="Openingpb" localSheetId="34" hidden="1">#REF!</definedName>
    <definedName name="Openingpb" hidden="1">#REF!</definedName>
    <definedName name="OPEP" localSheetId="31">#REF!</definedName>
    <definedName name="OPEP">!#REF!</definedName>
    <definedName name="OPEP1" localSheetId="31">#REF!</definedName>
    <definedName name="OPEP1">!#REF!</definedName>
    <definedName name="OPEP2" localSheetId="31">#REF!</definedName>
    <definedName name="OPEP2">!#REF!</definedName>
    <definedName name="OPEP3" localSheetId="31">#REF!</definedName>
    <definedName name="OPEP3">!#REF!</definedName>
    <definedName name="OPEP4" localSheetId="31">#REF!</definedName>
    <definedName name="OPEP4">!#REF!</definedName>
    <definedName name="OPEP5" localSheetId="31">#REF!</definedName>
    <definedName name="OPEP5">!#REF!</definedName>
    <definedName name="OPEP6" localSheetId="31">#REF!</definedName>
    <definedName name="OPEP6">!#REF!</definedName>
    <definedName name="OPEP7" localSheetId="31">#REF!</definedName>
    <definedName name="OPEP7">!#REF!</definedName>
    <definedName name="opeq">#REF!</definedName>
    <definedName name="OPERA2">[1]PreciosRecursos!$E$18</definedName>
    <definedName name="OPERA3">[1]PreciosRecursos!$E$20</definedName>
    <definedName name="OPERACION">#REF!</definedName>
    <definedName name="OPERACIÓN">#REF!</definedName>
    <definedName name="Operaciones">#REF!</definedName>
    <definedName name="OperacionesSC">#REF!</definedName>
    <definedName name="OperacionesSR">#REF!</definedName>
    <definedName name="OperacionesSSC">#REF!</definedName>
    <definedName name="Operador_Maquinaria_Liviana" localSheetId="31">#REF!</definedName>
    <definedName name="Operador_Maquinaria_Liviana">!#REF!</definedName>
    <definedName name="Operador_Maquinaria_Pesada" localSheetId="31">#REF!</definedName>
    <definedName name="Operador_Maquinaria_Pesada">!#REF!</definedName>
    <definedName name="OPERADORES" localSheetId="31">#REF!</definedName>
    <definedName name="OPERADORES">!#REF!</definedName>
    <definedName name="Operario" localSheetId="31">#REF!</definedName>
    <definedName name="Operario">!#REF!</definedName>
    <definedName name="OperarioEM" localSheetId="31">#REF!</definedName>
    <definedName name="OperarioEM">!#REF!</definedName>
    <definedName name="Operating_Days">#REF!</definedName>
    <definedName name="OPERATIVO" hidden="1">#REF!</definedName>
    <definedName name="Operator">#REF!</definedName>
    <definedName name="Opex0">#REF!</definedName>
    <definedName name="Opex1">#REF!</definedName>
    <definedName name="Opex2">#REF!</definedName>
    <definedName name="Opex3">#REF!</definedName>
    <definedName name="Opex4">#REF!</definedName>
    <definedName name="Opex5">#REF!</definedName>
    <definedName name="Opex6">#REF!</definedName>
    <definedName name="Opex7">#REF!</definedName>
    <definedName name="Opex8">#REF!</definedName>
    <definedName name="Opex9">#REF!</definedName>
    <definedName name="Opexhi">#REF!</definedName>
    <definedName name="Opexlo">#REF!</definedName>
    <definedName name="opk" localSheetId="35" hidden="1">{#N/A,#N/A,FALSE,"2000 Ore Types"}</definedName>
    <definedName name="opk" localSheetId="37" hidden="1">{#N/A,#N/A,FALSE,"2000 Ore Types"}</definedName>
    <definedName name="opk" localSheetId="36" hidden="1">{#N/A,#N/A,FALSE,"2000 Ore Types"}</definedName>
    <definedName name="opk" localSheetId="33" hidden="1">{#N/A,#N/A,FALSE,"2000 Ore Types"}</definedName>
    <definedName name="opk" localSheetId="34" hidden="1">{#N/A,#N/A,FALSE,"2000 Ore Types"}</definedName>
    <definedName name="opk" localSheetId="31" hidden="1">{#N/A,#N/A,FALSE,"2000 Ore Types"}</definedName>
    <definedName name="opk" hidden="1">{#N/A,#N/A,FALSE,"2000 Ore Types"}</definedName>
    <definedName name="OPLO"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OPLO"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OPLO"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OPLO"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OPLO"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OPLO"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OPLO"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opñopñ" localSheetId="35" hidden="1">{"'Overall Project'!$B$5:$AV$70"}</definedName>
    <definedName name="opñopñ" localSheetId="37" hidden="1">{"'Overall Project'!$B$5:$AV$70"}</definedName>
    <definedName name="opñopñ" localSheetId="36" hidden="1">{"'Overall Project'!$B$5:$AV$70"}</definedName>
    <definedName name="opñopñ" localSheetId="33" hidden="1">{"'Overall Project'!$B$5:$AV$70"}</definedName>
    <definedName name="opñopñ" localSheetId="34" hidden="1">{"'Overall Project'!$B$5:$AV$70"}</definedName>
    <definedName name="opñopñ" localSheetId="31" hidden="1">{"'Overall Project'!$B$5:$AV$70"}</definedName>
    <definedName name="opñopñ" hidden="1">{"'Overall Project'!$B$5:$AV$70"}</definedName>
    <definedName name="opñpo" localSheetId="35"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opñpo" localSheetId="37"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opñpo" localSheetId="36"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opñpo" localSheetId="33"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opñpo" localSheetId="34"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opñpo" localSheetId="31"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opñpo"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opoo" localSheetId="31">#REF!</definedName>
    <definedName name="opoo">!#REF!</definedName>
    <definedName name="opoopopop" localSheetId="35" hidden="1">{#N/A,#N/A,FALSE,"masez (10)";#N/A,#N/A,FALSE,"masez (7)";#N/A,#N/A,FALSE,"masez (6)";#N/A,#N/A,FALSE,"masez (5)";#N/A,#N/A,FALSE,"masez (4)";#N/A,#N/A,FALSE,"masez (3)";#N/A,#N/A,FALSE,"masez (2)";#N/A,#N/A,FALSE,"GME";#N/A,#N/A,FALSE,"masez"}</definedName>
    <definedName name="opoopopop" localSheetId="37" hidden="1">{#N/A,#N/A,FALSE,"masez (10)";#N/A,#N/A,FALSE,"masez (7)";#N/A,#N/A,FALSE,"masez (6)";#N/A,#N/A,FALSE,"masez (5)";#N/A,#N/A,FALSE,"masez (4)";#N/A,#N/A,FALSE,"masez (3)";#N/A,#N/A,FALSE,"masez (2)";#N/A,#N/A,FALSE,"GME";#N/A,#N/A,FALSE,"masez"}</definedName>
    <definedName name="opoopopop" localSheetId="36" hidden="1">{#N/A,#N/A,FALSE,"masez (10)";#N/A,#N/A,FALSE,"masez (7)";#N/A,#N/A,FALSE,"masez (6)";#N/A,#N/A,FALSE,"masez (5)";#N/A,#N/A,FALSE,"masez (4)";#N/A,#N/A,FALSE,"masez (3)";#N/A,#N/A,FALSE,"masez (2)";#N/A,#N/A,FALSE,"GME";#N/A,#N/A,FALSE,"masez"}</definedName>
    <definedName name="opoopopop" localSheetId="33" hidden="1">{#N/A,#N/A,FALSE,"masez (10)";#N/A,#N/A,FALSE,"masez (7)";#N/A,#N/A,FALSE,"masez (6)";#N/A,#N/A,FALSE,"masez (5)";#N/A,#N/A,FALSE,"masez (4)";#N/A,#N/A,FALSE,"masez (3)";#N/A,#N/A,FALSE,"masez (2)";#N/A,#N/A,FALSE,"GME";#N/A,#N/A,FALSE,"masez"}</definedName>
    <definedName name="opoopopop" localSheetId="34" hidden="1">{#N/A,#N/A,FALSE,"masez (10)";#N/A,#N/A,FALSE,"masez (7)";#N/A,#N/A,FALSE,"masez (6)";#N/A,#N/A,FALSE,"masez (5)";#N/A,#N/A,FALSE,"masez (4)";#N/A,#N/A,FALSE,"masez (3)";#N/A,#N/A,FALSE,"masez (2)";#N/A,#N/A,FALSE,"GME";#N/A,#N/A,FALSE,"masez"}</definedName>
    <definedName name="opoopopop" localSheetId="31" hidden="1">{#N/A,#N/A,FALSE,"masez (10)";#N/A,#N/A,FALSE,"masez (7)";#N/A,#N/A,FALSE,"masez (6)";#N/A,#N/A,FALSE,"masez (5)";#N/A,#N/A,FALSE,"masez (4)";#N/A,#N/A,FALSE,"masez (3)";#N/A,#N/A,FALSE,"masez (2)";#N/A,#N/A,FALSE,"GME";#N/A,#N/A,FALSE,"masez"}</definedName>
    <definedName name="opoopopop" hidden="1">{#N/A,#N/A,FALSE,"masez (10)";#N/A,#N/A,FALSE,"masez (7)";#N/A,#N/A,FALSE,"masez (6)";#N/A,#N/A,FALSE,"masez (5)";#N/A,#N/A,FALSE,"masez (4)";#N/A,#N/A,FALSE,"masez (3)";#N/A,#N/A,FALSE,"masez (2)";#N/A,#N/A,FALSE,"GME";#N/A,#N/A,FALSE,"masez"}</definedName>
    <definedName name="opopopo" localSheetId="35" hidden="1">{#N/A,#N/A,FALSE,"Total_OC015";#N/A,#N/A,FALSE,"ADMIN";#N/A,#N/A,FALSE,"PROCES";#N/A,#N/A,FALSE,"mecan";#N/A,#N/A,FALSE,"civil";#N/A,#N/A,FALSE,"CAÑER";#N/A,#N/A,FALSE,"ELEC";#N/A,#N/A,FALSE,"INSTR"}</definedName>
    <definedName name="opopopo" localSheetId="37" hidden="1">{#N/A,#N/A,FALSE,"Total_OC015";#N/A,#N/A,FALSE,"ADMIN";#N/A,#N/A,FALSE,"PROCES";#N/A,#N/A,FALSE,"mecan";#N/A,#N/A,FALSE,"civil";#N/A,#N/A,FALSE,"CAÑER";#N/A,#N/A,FALSE,"ELEC";#N/A,#N/A,FALSE,"INSTR"}</definedName>
    <definedName name="opopopo" localSheetId="36" hidden="1">{#N/A,#N/A,FALSE,"Total_OC015";#N/A,#N/A,FALSE,"ADMIN";#N/A,#N/A,FALSE,"PROCES";#N/A,#N/A,FALSE,"mecan";#N/A,#N/A,FALSE,"civil";#N/A,#N/A,FALSE,"CAÑER";#N/A,#N/A,FALSE,"ELEC";#N/A,#N/A,FALSE,"INSTR"}</definedName>
    <definedName name="opopopo" localSheetId="33" hidden="1">{#N/A,#N/A,FALSE,"Total_OC015";#N/A,#N/A,FALSE,"ADMIN";#N/A,#N/A,FALSE,"PROCES";#N/A,#N/A,FALSE,"mecan";#N/A,#N/A,FALSE,"civil";#N/A,#N/A,FALSE,"CAÑER";#N/A,#N/A,FALSE,"ELEC";#N/A,#N/A,FALSE,"INSTR"}</definedName>
    <definedName name="opopopo" localSheetId="34" hidden="1">{#N/A,#N/A,FALSE,"Total_OC015";#N/A,#N/A,FALSE,"ADMIN";#N/A,#N/A,FALSE,"PROCES";#N/A,#N/A,FALSE,"mecan";#N/A,#N/A,FALSE,"civil";#N/A,#N/A,FALSE,"CAÑER";#N/A,#N/A,FALSE,"ELEC";#N/A,#N/A,FALSE,"INSTR"}</definedName>
    <definedName name="opopopo" localSheetId="31" hidden="1">{#N/A,#N/A,FALSE,"Total_OC015";#N/A,#N/A,FALSE,"ADMIN";#N/A,#N/A,FALSE,"PROCES";#N/A,#N/A,FALSE,"mecan";#N/A,#N/A,FALSE,"civil";#N/A,#N/A,FALSE,"CAÑER";#N/A,#N/A,FALSE,"ELEC";#N/A,#N/A,FALSE,"INSTR"}</definedName>
    <definedName name="opopopo" hidden="1">{#N/A,#N/A,FALSE,"Total_OC015";#N/A,#N/A,FALSE,"ADMIN";#N/A,#N/A,FALSE,"PROCES";#N/A,#N/A,FALSE,"mecan";#N/A,#N/A,FALSE,"civil";#N/A,#N/A,FALSE,"CAÑER";#N/A,#N/A,FALSE,"ELEC";#N/A,#N/A,FALSE,"INSTR"}</definedName>
    <definedName name="Opportunity_Area" localSheetId="31">#REF!</definedName>
    <definedName name="Opportunity_Area">!#REF!</definedName>
    <definedName name="Opportunity_Area_MM" localSheetId="31">#REF!</definedName>
    <definedName name="Opportunity_Area_MM">!#REF!</definedName>
    <definedName name="opr" hidden="1">#REF!</definedName>
    <definedName name="OPSC">#REF!</definedName>
    <definedName name="OpSkill">#REF!</definedName>
    <definedName name="OPSSC">#REF!</definedName>
    <definedName name="Option3" localSheetId="35" hidden="1">#REF!</definedName>
    <definedName name="Option3" localSheetId="36" hidden="1">#REF!</definedName>
    <definedName name="Option3" localSheetId="33" hidden="1">#REF!</definedName>
    <definedName name="Option3" localSheetId="34" hidden="1">#REF!</definedName>
    <definedName name="Option3" hidden="1">#REF!</definedName>
    <definedName name="OPTIONS">#REF!</definedName>
    <definedName name="OPVO" localSheetId="31">#REF!</definedName>
    <definedName name="OPVO">!#REF!</definedName>
    <definedName name="OPVO1" localSheetId="31">#REF!</definedName>
    <definedName name="OPVO1">!#REF!</definedName>
    <definedName name="OPVO2" localSheetId="31">#REF!</definedName>
    <definedName name="OPVO2">!#REF!</definedName>
    <definedName name="OPVO3" localSheetId="31">#REF!</definedName>
    <definedName name="OPVO3">!#REF!</definedName>
    <definedName name="OPVO4" localSheetId="31">#REF!</definedName>
    <definedName name="OPVO4">!#REF!</definedName>
    <definedName name="OPVO5" localSheetId="31">#REF!</definedName>
    <definedName name="OPVO5">!#REF!</definedName>
    <definedName name="OPVO6" localSheetId="31">#REF!</definedName>
    <definedName name="OPVO6">!#REF!</definedName>
    <definedName name="OPVO7" localSheetId="31">#REF!</definedName>
    <definedName name="OPVO7">!#REF!</definedName>
    <definedName name="opweuroiew" localSheetId="35" hidden="1">{#N/A,#N/A,FALSE,"SumG";#N/A,#N/A,FALSE,"ElecG";#N/A,#N/A,FALSE,"MechG";#N/A,#N/A,FALSE,"GeotG";#N/A,#N/A,FALSE,"PrcsG";#N/A,#N/A,FALSE,"TunnG";#N/A,#N/A,FALSE,"CivlG";#N/A,#N/A,FALSE,"NtwkG";#N/A,#N/A,FALSE,"EstgG";#N/A,#N/A,FALSE,"PEngG"}</definedName>
    <definedName name="opweuroiew" localSheetId="37" hidden="1">{#N/A,#N/A,FALSE,"SumG";#N/A,#N/A,FALSE,"ElecG";#N/A,#N/A,FALSE,"MechG";#N/A,#N/A,FALSE,"GeotG";#N/A,#N/A,FALSE,"PrcsG";#N/A,#N/A,FALSE,"TunnG";#N/A,#N/A,FALSE,"CivlG";#N/A,#N/A,FALSE,"NtwkG";#N/A,#N/A,FALSE,"EstgG";#N/A,#N/A,FALSE,"PEngG"}</definedName>
    <definedName name="opweuroiew" localSheetId="36" hidden="1">{#N/A,#N/A,FALSE,"SumG";#N/A,#N/A,FALSE,"ElecG";#N/A,#N/A,FALSE,"MechG";#N/A,#N/A,FALSE,"GeotG";#N/A,#N/A,FALSE,"PrcsG";#N/A,#N/A,FALSE,"TunnG";#N/A,#N/A,FALSE,"CivlG";#N/A,#N/A,FALSE,"NtwkG";#N/A,#N/A,FALSE,"EstgG";#N/A,#N/A,FALSE,"PEngG"}</definedName>
    <definedName name="opweuroiew" localSheetId="33" hidden="1">{#N/A,#N/A,FALSE,"SumG";#N/A,#N/A,FALSE,"ElecG";#N/A,#N/A,FALSE,"MechG";#N/A,#N/A,FALSE,"GeotG";#N/A,#N/A,FALSE,"PrcsG";#N/A,#N/A,FALSE,"TunnG";#N/A,#N/A,FALSE,"CivlG";#N/A,#N/A,FALSE,"NtwkG";#N/A,#N/A,FALSE,"EstgG";#N/A,#N/A,FALSE,"PEngG"}</definedName>
    <definedName name="opweuroiew" localSheetId="34" hidden="1">{#N/A,#N/A,FALSE,"SumG";#N/A,#N/A,FALSE,"ElecG";#N/A,#N/A,FALSE,"MechG";#N/A,#N/A,FALSE,"GeotG";#N/A,#N/A,FALSE,"PrcsG";#N/A,#N/A,FALSE,"TunnG";#N/A,#N/A,FALSE,"CivlG";#N/A,#N/A,FALSE,"NtwkG";#N/A,#N/A,FALSE,"EstgG";#N/A,#N/A,FALSE,"PEngG"}</definedName>
    <definedName name="opweuroiew" localSheetId="31" hidden="1">{#N/A,#N/A,FALSE,"SumG";#N/A,#N/A,FALSE,"ElecG";#N/A,#N/A,FALSE,"MechG";#N/A,#N/A,FALSE,"GeotG";#N/A,#N/A,FALSE,"PrcsG";#N/A,#N/A,FALSE,"TunnG";#N/A,#N/A,FALSE,"CivlG";#N/A,#N/A,FALSE,"NtwkG";#N/A,#N/A,FALSE,"EstgG";#N/A,#N/A,FALSE,"PEngG"}</definedName>
    <definedName name="opweuroiew" hidden="1">{#N/A,#N/A,FALSE,"SumG";#N/A,#N/A,FALSE,"ElecG";#N/A,#N/A,FALSE,"MechG";#N/A,#N/A,FALSE,"GeotG";#N/A,#N/A,FALSE,"PrcsG";#N/A,#N/A,FALSE,"TunnG";#N/A,#N/A,FALSE,"CivlG";#N/A,#N/A,FALSE,"NtwkG";#N/A,#N/A,FALSE,"EstgG";#N/A,#N/A,FALSE,"PEngG"}</definedName>
    <definedName name="OQOCHACCA">#REF!</definedName>
    <definedName name="Orange">#REF!</definedName>
    <definedName name="Orchard">#REF!</definedName>
    <definedName name="ORDEN" localSheetId="31">#REF!</definedName>
    <definedName name="orden" hidden="1">255</definedName>
    <definedName name="Orden_Cemento" localSheetId="31">#REF!</definedName>
    <definedName name="Orden_Cemento">!#REF!</definedName>
    <definedName name="Orden_Concreto" localSheetId="31">#REF!</definedName>
    <definedName name="Orden_Concreto">!#REF!</definedName>
    <definedName name="Orden_Fierro" localSheetId="31">#REF!</definedName>
    <definedName name="Orden_Fierro">!#REF!</definedName>
    <definedName name="Orden_Ladrillo" localSheetId="31">#REF!</definedName>
    <definedName name="Orden_Ladrillo">!#REF!</definedName>
    <definedName name="Orden_Perfil" localSheetId="31">#REF!</definedName>
    <definedName name="Orden_Perfil">!#REF!</definedName>
    <definedName name="ORDENCAMBIO">#REF!,#REF!,#REF!,#REF!,#REF!,#REF!,#REF!,#REF!</definedName>
    <definedName name="OrderTable" localSheetId="35" hidden="1">#REF!</definedName>
    <definedName name="OrderTable" localSheetId="33" hidden="1">#REF!</definedName>
    <definedName name="OrderTable" localSheetId="34" hidden="1">#REF!</definedName>
    <definedName name="OrderTable" localSheetId="31" hidden="1">#REF!</definedName>
    <definedName name="OrderTable" hidden="1">#REF!</definedName>
    <definedName name="ORE" localSheetId="35" hidden="1">{"'NOTES2'!$G$9:$J$27"}</definedName>
    <definedName name="ORE" localSheetId="37" hidden="1">{"'NOTES2'!$G$9:$J$27"}</definedName>
    <definedName name="ORE" localSheetId="36" hidden="1">{"'NOTES2'!$G$9:$J$27"}</definedName>
    <definedName name="ORE" localSheetId="33" hidden="1">{"'NOTES2'!$G$9:$J$27"}</definedName>
    <definedName name="ORE" localSheetId="34" hidden="1">{"'NOTES2'!$G$9:$J$27"}</definedName>
    <definedName name="ORE" localSheetId="31" hidden="1">{"'NOTES2'!$G$9:$J$27"}</definedName>
    <definedName name="ORE" hidden="1">{"'NOTES2'!$G$9:$J$27"}</definedName>
    <definedName name="ore_moist" localSheetId="31">#REF!</definedName>
    <definedName name="ore_moist">!#REF!</definedName>
    <definedName name="ore_rd" localSheetId="31">#REF!</definedName>
    <definedName name="ore_rd">!#REF!</definedName>
    <definedName name="Ore_Waste">#REF!</definedName>
    <definedName name="oreperrc">#REF!</definedName>
    <definedName name="OreType">#REF!</definedName>
    <definedName name="ORGA" localSheetId="35" hidden="1">{#N/A,#N/A,FALSE,"DET-CAMB.";#N/A,#N/A,FALSE,"PRESUP.";#N/A,#N/A,FALSE,"RESUMEN";#N/A,#N/A,FALSE,"CT";#N/A,#N/A,FALSE,"PD";#N/A,#N/A,FALSE,"PR"}</definedName>
    <definedName name="ORGA" localSheetId="37" hidden="1">{#N/A,#N/A,FALSE,"DET-CAMB.";#N/A,#N/A,FALSE,"PRESUP.";#N/A,#N/A,FALSE,"RESUMEN";#N/A,#N/A,FALSE,"CT";#N/A,#N/A,FALSE,"PD";#N/A,#N/A,FALSE,"PR"}</definedName>
    <definedName name="ORGA" localSheetId="36" hidden="1">{#N/A,#N/A,FALSE,"DET-CAMB.";#N/A,#N/A,FALSE,"PRESUP.";#N/A,#N/A,FALSE,"RESUMEN";#N/A,#N/A,FALSE,"CT";#N/A,#N/A,FALSE,"PD";#N/A,#N/A,FALSE,"PR"}</definedName>
    <definedName name="ORGA" localSheetId="33" hidden="1">{#N/A,#N/A,FALSE,"DET-CAMB.";#N/A,#N/A,FALSE,"PRESUP.";#N/A,#N/A,FALSE,"RESUMEN";#N/A,#N/A,FALSE,"CT";#N/A,#N/A,FALSE,"PD";#N/A,#N/A,FALSE,"PR"}</definedName>
    <definedName name="ORGA" localSheetId="34" hidden="1">{#N/A,#N/A,FALSE,"DET-CAMB.";#N/A,#N/A,FALSE,"PRESUP.";#N/A,#N/A,FALSE,"RESUMEN";#N/A,#N/A,FALSE,"CT";#N/A,#N/A,FALSE,"PD";#N/A,#N/A,FALSE,"PR"}</definedName>
    <definedName name="ORGA" localSheetId="31" hidden="1">{#N/A,#N/A,FALSE,"DET-CAMB.";#N/A,#N/A,FALSE,"PRESUP.";#N/A,#N/A,FALSE,"RESUMEN";#N/A,#N/A,FALSE,"CT";#N/A,#N/A,FALSE,"PD";#N/A,#N/A,FALSE,"PR"}</definedName>
    <definedName name="ORGA" hidden="1">{#N/A,#N/A,FALSE,"DET-CAMB.";#N/A,#N/A,FALSE,"PRESUP.";#N/A,#N/A,FALSE,"RESUMEN";#N/A,#N/A,FALSE,"CT";#N/A,#N/A,FALSE,"PD";#N/A,#N/A,FALSE,"PR"}</definedName>
    <definedName name="Organization">#REF!</definedName>
    <definedName name="ORI12FFLUXBCOCONTRA" localSheetId="31">#REF!</definedName>
    <definedName name="ORI12FFLUXBCOCONTRA">!#REF!</definedName>
    <definedName name="Origen_Destino">#REF!</definedName>
    <definedName name="orlagh" hidden="1">#REF!</definedName>
    <definedName name="Orma">#REF!</definedName>
    <definedName name="ORO">#REF!</definedName>
    <definedName name="os">#REF!</definedName>
    <definedName name="OSBL" localSheetId="35" hidden="1">{#N/A,#N/A,FALSE,"CCTV"}</definedName>
    <definedName name="OSBL" localSheetId="37" hidden="1">{#N/A,#N/A,FALSE,"CCTV"}</definedName>
    <definedName name="OSBL" localSheetId="36" hidden="1">{#N/A,#N/A,FALSE,"CCTV"}</definedName>
    <definedName name="OSBL" localSheetId="33" hidden="1">{#N/A,#N/A,FALSE,"CCTV"}</definedName>
    <definedName name="OSBL" localSheetId="34" hidden="1">{#N/A,#N/A,FALSE,"CCTV"}</definedName>
    <definedName name="OSBL" localSheetId="31" hidden="1">{#N/A,#N/A,FALSE,"CCTV"}</definedName>
    <definedName name="OSBL" hidden="1">{#N/A,#N/A,FALSE,"CCTV"}</definedName>
    <definedName name="OSBL_Costs">#REF!</definedName>
    <definedName name="OSBL_Mhrs">#REF!</definedName>
    <definedName name="OSCAR" localSheetId="35" hidden="1">{"DETALLE_1996",#N/A,FALSE,"flujo";"DETALLE_1997",#N/A,FALSE,"flujo";"GASTOS_INCURRIDOS_1996",#N/A,FALSE,"flujo";"GASTOS_PROGRAMADOS_PARA_1997",#N/A,FALSE,"flujo";#N/A,#N/A,FALSE,"comparat";#N/A,#N/A,FALSE,"costos";#N/A,#N/A,FALSE,"proyctrol"}</definedName>
    <definedName name="OSCAR" localSheetId="37" hidden="1">{"DETALLE_1996",#N/A,FALSE,"flujo";"DETALLE_1997",#N/A,FALSE,"flujo";"GASTOS_INCURRIDOS_1996",#N/A,FALSE,"flujo";"GASTOS_PROGRAMADOS_PARA_1997",#N/A,FALSE,"flujo";#N/A,#N/A,FALSE,"comparat";#N/A,#N/A,FALSE,"costos";#N/A,#N/A,FALSE,"proyctrol"}</definedName>
    <definedName name="OSCAR" localSheetId="36" hidden="1">{"DETALLE_1996",#N/A,FALSE,"flujo";"DETALLE_1997",#N/A,FALSE,"flujo";"GASTOS_INCURRIDOS_1996",#N/A,FALSE,"flujo";"GASTOS_PROGRAMADOS_PARA_1997",#N/A,FALSE,"flujo";#N/A,#N/A,FALSE,"comparat";#N/A,#N/A,FALSE,"costos";#N/A,#N/A,FALSE,"proyctrol"}</definedName>
    <definedName name="OSCAR" localSheetId="33" hidden="1">{"DETALLE_1996",#N/A,FALSE,"flujo";"DETALLE_1997",#N/A,FALSE,"flujo";"GASTOS_INCURRIDOS_1996",#N/A,FALSE,"flujo";"GASTOS_PROGRAMADOS_PARA_1997",#N/A,FALSE,"flujo";#N/A,#N/A,FALSE,"comparat";#N/A,#N/A,FALSE,"costos";#N/A,#N/A,FALSE,"proyctrol"}</definedName>
    <definedName name="OSCAR" localSheetId="34" hidden="1">{"DETALLE_1996",#N/A,FALSE,"flujo";"DETALLE_1997",#N/A,FALSE,"flujo";"GASTOS_INCURRIDOS_1996",#N/A,FALSE,"flujo";"GASTOS_PROGRAMADOS_PARA_1997",#N/A,FALSE,"flujo";#N/A,#N/A,FALSE,"comparat";#N/A,#N/A,FALSE,"costos";#N/A,#N/A,FALSE,"proyctrol"}</definedName>
    <definedName name="OSCAR" localSheetId="31" hidden="1">{"DETALLE_1996",#N/A,FALSE,"flujo";"DETALLE_1997",#N/A,FALSE,"flujo";"GASTOS_INCURRIDOS_1996",#N/A,FALSE,"flujo";"GASTOS_PROGRAMADOS_PARA_1997",#N/A,FALSE,"flujo";#N/A,#N/A,FALSE,"comparat";#N/A,#N/A,FALSE,"costos";#N/A,#N/A,FALSE,"proyctrol"}</definedName>
    <definedName name="OSCAR" hidden="1">{"DETALLE_1996",#N/A,FALSE,"flujo";"DETALLE_1997",#N/A,FALSE,"flujo";"GASTOS_INCURRIDOS_1996",#N/A,FALSE,"flujo";"GASTOS_PROGRAMADOS_PARA_1997",#N/A,FALSE,"flujo";#N/A,#N/A,FALSE,"comparat";#N/A,#N/A,FALSE,"costos";#N/A,#N/A,FALSE,"proyctrol"}</definedName>
    <definedName name="OSCO">#REF!</definedName>
    <definedName name="osd" localSheetId="31">OFFSET(#REF!,-1,0)</definedName>
    <definedName name="osd">OFFSET(!#REF!,-1,0)</definedName>
    <definedName name="OSM" localSheetId="35" hidden="1">{#N/A,#N/A,FALSE,"TELEFON"}</definedName>
    <definedName name="OSM" localSheetId="37" hidden="1">{#N/A,#N/A,FALSE,"TELEFON"}</definedName>
    <definedName name="OSM" localSheetId="36" hidden="1">{#N/A,#N/A,FALSE,"TELEFON"}</definedName>
    <definedName name="OSM" localSheetId="33" hidden="1">{#N/A,#N/A,FALSE,"TELEFON"}</definedName>
    <definedName name="OSM" localSheetId="34" hidden="1">{#N/A,#N/A,FALSE,"TELEFON"}</definedName>
    <definedName name="OSM" localSheetId="31" hidden="1">{#N/A,#N/A,FALSE,"TELEFON"}</definedName>
    <definedName name="OSM" hidden="1">{#N/A,#N/A,FALSE,"TELEFON"}</definedName>
    <definedName name="Osmaston" localSheetId="35" hidden="1">{#N/A,#N/A,FALSE,"Extension Title";#N/A,#N/A,FALSE,"Extensions Main";#N/A,#N/A,FALSE,"Christchurst";#N/A,#N/A,FALSE,"Larkfield Extension";#N/A,#N/A,FALSE,"Taunton";#N/A,#N/A,FALSE,"Farlington";#N/A,#N/A,FALSE,"Sidney Street";#N/A,#N/A,FALSE,"Tamworth";#N/A,#N/A,FALSE,"New Build Main"}</definedName>
    <definedName name="Osmaston" localSheetId="37" hidden="1">{#N/A,#N/A,FALSE,"Extension Title";#N/A,#N/A,FALSE,"Extensions Main";#N/A,#N/A,FALSE,"Christchurst";#N/A,#N/A,FALSE,"Larkfield Extension";#N/A,#N/A,FALSE,"Taunton";#N/A,#N/A,FALSE,"Farlington";#N/A,#N/A,FALSE,"Sidney Street";#N/A,#N/A,FALSE,"Tamworth";#N/A,#N/A,FALSE,"New Build Main"}</definedName>
    <definedName name="Osmaston" localSheetId="32" hidden="1">{#N/A,#N/A,FALSE,"Extension Title";#N/A,#N/A,FALSE,"Extensions Main";#N/A,#N/A,FALSE,"Christchurst";#N/A,#N/A,FALSE,"Larkfield Extension";#N/A,#N/A,FALSE,"Taunton";#N/A,#N/A,FALSE,"Farlington";#N/A,#N/A,FALSE,"Sidney Street";#N/A,#N/A,FALSE,"Tamworth";#N/A,#N/A,FALSE,"New Build Main"}</definedName>
    <definedName name="Osmaston" localSheetId="21" hidden="1">{#N/A,#N/A,FALSE,"Extension Title";#N/A,#N/A,FALSE,"Extensions Main";#N/A,#N/A,FALSE,"Christchurst";#N/A,#N/A,FALSE,"Larkfield Extension";#N/A,#N/A,FALSE,"Taunton";#N/A,#N/A,FALSE,"Farlington";#N/A,#N/A,FALSE,"Sidney Street";#N/A,#N/A,FALSE,"Tamworth";#N/A,#N/A,FALSE,"New Build Main"}</definedName>
    <definedName name="Osmaston" localSheetId="36" hidden="1">{#N/A,#N/A,FALSE,"Extension Title";#N/A,#N/A,FALSE,"Extensions Main";#N/A,#N/A,FALSE,"Christchurst";#N/A,#N/A,FALSE,"Larkfield Extension";#N/A,#N/A,FALSE,"Taunton";#N/A,#N/A,FALSE,"Farlington";#N/A,#N/A,FALSE,"Sidney Street";#N/A,#N/A,FALSE,"Tamworth";#N/A,#N/A,FALSE,"New Build Main"}</definedName>
    <definedName name="Osmaston" localSheetId="33" hidden="1">{#N/A,#N/A,FALSE,"Extension Title";#N/A,#N/A,FALSE,"Extensions Main";#N/A,#N/A,FALSE,"Christchurst";#N/A,#N/A,FALSE,"Larkfield Extension";#N/A,#N/A,FALSE,"Taunton";#N/A,#N/A,FALSE,"Farlington";#N/A,#N/A,FALSE,"Sidney Street";#N/A,#N/A,FALSE,"Tamworth";#N/A,#N/A,FALSE,"New Build Main"}</definedName>
    <definedName name="Osmaston" localSheetId="34" hidden="1">{#N/A,#N/A,FALSE,"Extension Title";#N/A,#N/A,FALSE,"Extensions Main";#N/A,#N/A,FALSE,"Christchurst";#N/A,#N/A,FALSE,"Larkfield Extension";#N/A,#N/A,FALSE,"Taunton";#N/A,#N/A,FALSE,"Farlington";#N/A,#N/A,FALSE,"Sidney Street";#N/A,#N/A,FALSE,"Tamworth";#N/A,#N/A,FALSE,"New Build Main"}</definedName>
    <definedName name="Osmaston" localSheetId="31" hidden="1">{#N/A,#N/A,FALSE,"Extension Title";#N/A,#N/A,FALSE,"Extensions Main";#N/A,#N/A,FALSE,"Christchurst";#N/A,#N/A,FALSE,"Larkfield Extension";#N/A,#N/A,FALSE,"Taunton";#N/A,#N/A,FALSE,"Farlington";#N/A,#N/A,FALSE,"Sidney Street";#N/A,#N/A,FALSE,"Tamworth";#N/A,#N/A,FALSE,"New Build Main"}</definedName>
    <definedName name="Osmaston" hidden="1">{#N/A,#N/A,FALSE,"Extension Title";#N/A,#N/A,FALSE,"Extensions Main";#N/A,#N/A,FALSE,"Christchurst";#N/A,#N/A,FALSE,"Larkfield Extension";#N/A,#N/A,FALSE,"Taunton";#N/A,#N/A,FALSE,"Farlington";#N/A,#N/A,FALSE,"Sidney Street";#N/A,#N/A,FALSE,"Tamworth";#N/A,#N/A,FALSE,"New Build Main"}</definedName>
    <definedName name="oso" localSheetId="31">#REF!</definedName>
    <definedName name="oso">!#REF!</definedName>
    <definedName name="OT">#REF!</definedName>
    <definedName name="Oth" localSheetId="35" hidden="1">{"CorpB_Profit",#N/A,FALSE,"Reports (B)";"CorpB_cash",#N/A,FALSE,"Reports (B)";"CorpB_Cash1",#N/A,FALSE,"Reports (B)";"CorpB_Bsheet",#N/A,FALSE,"Reports (B)"}</definedName>
    <definedName name="Oth" localSheetId="37" hidden="1">{"CorpB_Profit",#N/A,FALSE,"Reports (B)";"CorpB_cash",#N/A,FALSE,"Reports (B)";"CorpB_Cash1",#N/A,FALSE,"Reports (B)";"CorpB_Bsheet",#N/A,FALSE,"Reports (B)"}</definedName>
    <definedName name="Oth" localSheetId="36" hidden="1">{"CorpB_Profit",#N/A,FALSE,"Reports (B)";"CorpB_cash",#N/A,FALSE,"Reports (B)";"CorpB_Cash1",#N/A,FALSE,"Reports (B)";"CorpB_Bsheet",#N/A,FALSE,"Reports (B)"}</definedName>
    <definedName name="Oth" localSheetId="33" hidden="1">{"CorpB_Profit",#N/A,FALSE,"Reports (B)";"CorpB_cash",#N/A,FALSE,"Reports (B)";"CorpB_Cash1",#N/A,FALSE,"Reports (B)";"CorpB_Bsheet",#N/A,FALSE,"Reports (B)"}</definedName>
    <definedName name="Oth" localSheetId="34" hidden="1">{"CorpB_Profit",#N/A,FALSE,"Reports (B)";"CorpB_cash",#N/A,FALSE,"Reports (B)";"CorpB_Cash1",#N/A,FALSE,"Reports (B)";"CorpB_Bsheet",#N/A,FALSE,"Reports (B)"}</definedName>
    <definedName name="Oth" localSheetId="31" hidden="1">{"CorpB_Profit",#N/A,FALSE,"Reports (B)";"CorpB_cash",#N/A,FALSE,"Reports (B)";"CorpB_Cash1",#N/A,FALSE,"Reports (B)";"CorpB_Bsheet",#N/A,FALSE,"Reports (B)"}</definedName>
    <definedName name="Oth" hidden="1">{"CorpB_Profit",#N/A,FALSE,"Reports (B)";"CorpB_cash",#N/A,FALSE,"Reports (B)";"CorpB_Cash1",#N/A,FALSE,"Reports (B)";"CorpB_Bsheet",#N/A,FALSE,"Reports (B)"}</definedName>
    <definedName name="OTH_DIR">#REF!</definedName>
    <definedName name="Other" localSheetId="31">#REF!</definedName>
    <definedName name="Other">!#REF!</definedName>
    <definedName name="Other_1" localSheetId="35" hidden="1">{#N/A,#N/A,FALSE,"Matrix";#N/A,#N/A,FALSE,"Executive";#N/A,#N/A,FALSE,"Summary"}</definedName>
    <definedName name="Other_1" localSheetId="37" hidden="1">{#N/A,#N/A,FALSE,"Matrix";#N/A,#N/A,FALSE,"Executive";#N/A,#N/A,FALSE,"Summary"}</definedName>
    <definedName name="Other_1" localSheetId="36" hidden="1">{#N/A,#N/A,FALSE,"Matrix";#N/A,#N/A,FALSE,"Executive";#N/A,#N/A,FALSE,"Summary"}</definedName>
    <definedName name="Other_1" localSheetId="33" hidden="1">{#N/A,#N/A,FALSE,"Matrix";#N/A,#N/A,FALSE,"Executive";#N/A,#N/A,FALSE,"Summary"}</definedName>
    <definedName name="Other_1" localSheetId="34" hidden="1">{#N/A,#N/A,FALSE,"Matrix";#N/A,#N/A,FALSE,"Executive";#N/A,#N/A,FALSE,"Summary"}</definedName>
    <definedName name="Other_1" localSheetId="31" hidden="1">{#N/A,#N/A,FALSE,"Matrix";#N/A,#N/A,FALSE,"Executive";#N/A,#N/A,FALSE,"Summary"}</definedName>
    <definedName name="Other_1" hidden="1">{#N/A,#N/A,FALSE,"Matrix";#N/A,#N/A,FALSE,"Executive";#N/A,#N/A,FALSE,"Summary"}</definedName>
    <definedName name="Other_CostInt_Range">#REF!</definedName>
    <definedName name="OTHER_EXPENSE" localSheetId="31">#REF!</definedName>
    <definedName name="OTHER_EXPENSE">!#REF!</definedName>
    <definedName name="Other_income">#REF!</definedName>
    <definedName name="Other_Landsc_Cut">OFFSET(#REF!,0,0,MATCH(9.99999999999999E+307,#REF!),1)</definedName>
    <definedName name="Other_Landsc_Fill">OFFSET(#REF!,0,0,MATCH(9.99999999999999E+307,#REF!),1)</definedName>
    <definedName name="OTHER_PRICING" hidden="1">#REF!</definedName>
    <definedName name="Other_Range">#REF!</definedName>
    <definedName name="Other_Rounding_Cut">OFFSET(#REF!,0,0,MATCH(9.99999999999999E+307,#REF!),1)</definedName>
    <definedName name="Other_Rounding_Fill">OFFSET(#REF!,0,0,MATCH(9.99999999999999E+307,#REF!),1)</definedName>
    <definedName name="other_schedule">#REF!</definedName>
    <definedName name="Other_SideEdge_Fill">OFFSET(#REF!,0,0,MATCH(9.99999999999999E+307,#REF!),1)</definedName>
    <definedName name="Other_Sodding">OFFSET(#REF!,0,0,MATCH(9.99999999999999E+307,#REF!),1)</definedName>
    <definedName name="Other_SoftSpot">OFFSET(#REF!,0,0,MATCH(9.99999999999999E+307,#REF!),1)</definedName>
    <definedName name="Other_Statistics">#REF!</definedName>
    <definedName name="Other_T">#REF!</definedName>
    <definedName name="other_tab">#REF!</definedName>
    <definedName name="Other_TopSoil">OFFSET(#REF!,0,0,MATCH(9.99999999999999E+307,#REF!),1)</definedName>
    <definedName name="OTHER_VALVES">#REF!</definedName>
    <definedName name="Other_Vegetation">OFFSET(#REF!,0,0,MATCH(9.99999999999999E+307,#REF!),1)</definedName>
    <definedName name="OtherCapexSens">#REF!</definedName>
    <definedName name="OTHERINC">#REF!</definedName>
    <definedName name="Others" localSheetId="35" hidden="1">{#N/A,#N/A,FALSE,"COVER1.XLS ";#N/A,#N/A,FALSE,"RACT1.XLS";#N/A,#N/A,FALSE,"RACT2.XLS";#N/A,#N/A,FALSE,"ECCMP";#N/A,#N/A,FALSE,"WELDER.XLS"}</definedName>
    <definedName name="Others" localSheetId="33" hidden="1">{#N/A,#N/A,FALSE,"COVER1.XLS ";#N/A,#N/A,FALSE,"RACT1.XLS";#N/A,#N/A,FALSE,"RACT2.XLS";#N/A,#N/A,FALSE,"ECCMP";#N/A,#N/A,FALSE,"WELDER.XLS"}</definedName>
    <definedName name="Others" localSheetId="34" hidden="1">{#N/A,#N/A,FALSE,"COVER1.XLS ";#N/A,#N/A,FALSE,"RACT1.XLS";#N/A,#N/A,FALSE,"RACT2.XLS";#N/A,#N/A,FALSE,"ECCMP";#N/A,#N/A,FALSE,"WELDER.XLS"}</definedName>
    <definedName name="Others" localSheetId="31" hidden="1">{#N/A,#N/A,FALSE,"COVER1.XLS ";#N/A,#N/A,FALSE,"RACT1.XLS";#N/A,#N/A,FALSE,"RACT2.XLS";#N/A,#N/A,FALSE,"ECCMP";#N/A,#N/A,FALSE,"WELDER.XLS"}</definedName>
    <definedName name="Others">#REF!</definedName>
    <definedName name="otract" localSheetId="31">#REF!</definedName>
    <definedName name="otract">!#REF!</definedName>
    <definedName name="OTRE">#REF!</definedName>
    <definedName name="OTRO" localSheetId="35" hidden="1">{#N/A,#N/A,FALSE,"TEC-01";#N/A,#N/A,FALSE,"TEC - 02";#N/A,#N/A,FALSE,"TEC - 03";#N/A,#N/A,FALSE,"TEC - 04";#N/A,#N/A,FALSE,"TEC-07";#N/A,#N/A,FALSE,"TEC-08";#N/A,#N/A,FALSE,"TEC - 09A";#N/A,#N/A,FALSE,"TEC - 09B";#N/A,#N/A,FALSE,"TEC - 09C";#N/A,#N/A,FALSE,"TEC - 10";#N/A,#N/A,FALSE,"TEC-11"}</definedName>
    <definedName name="OTRO" localSheetId="33" hidden="1">{#N/A,#N/A,FALSE,"TEC-01";#N/A,#N/A,FALSE,"TEC - 02";#N/A,#N/A,FALSE,"TEC - 03";#N/A,#N/A,FALSE,"TEC - 04";#N/A,#N/A,FALSE,"TEC-07";#N/A,#N/A,FALSE,"TEC-08";#N/A,#N/A,FALSE,"TEC - 09A";#N/A,#N/A,FALSE,"TEC - 09B";#N/A,#N/A,FALSE,"TEC - 09C";#N/A,#N/A,FALSE,"TEC - 10";#N/A,#N/A,FALSE,"TEC-11"}</definedName>
    <definedName name="OTRO" localSheetId="34" hidden="1">{#N/A,#N/A,FALSE,"TEC-01";#N/A,#N/A,FALSE,"TEC - 02";#N/A,#N/A,FALSE,"TEC - 03";#N/A,#N/A,FALSE,"TEC - 04";#N/A,#N/A,FALSE,"TEC-07";#N/A,#N/A,FALSE,"TEC-08";#N/A,#N/A,FALSE,"TEC - 09A";#N/A,#N/A,FALSE,"TEC - 09B";#N/A,#N/A,FALSE,"TEC - 09C";#N/A,#N/A,FALSE,"TEC - 10";#N/A,#N/A,FALSE,"TEC-11"}</definedName>
    <definedName name="OTRO" localSheetId="31" hidden="1">{#N/A,#N/A,FALSE,"TEC-01";#N/A,#N/A,FALSE,"TEC - 02";#N/A,#N/A,FALSE,"TEC - 03";#N/A,#N/A,FALSE,"TEC - 04";#N/A,#N/A,FALSE,"TEC-07";#N/A,#N/A,FALSE,"TEC-08";#N/A,#N/A,FALSE,"TEC - 09A";#N/A,#N/A,FALSE,"TEC - 09B";#N/A,#N/A,FALSE,"TEC - 09C";#N/A,#N/A,FALSE,"TEC - 10";#N/A,#N/A,FALSE,"TEC-11"}</definedName>
    <definedName name="OTRO" hidden="1">{#N/A,#N/A,FALSE,"TEC-01";#N/A,#N/A,FALSE,"TEC - 02";#N/A,#N/A,FALSE,"TEC - 03";#N/A,#N/A,FALSE,"TEC - 04";#N/A,#N/A,FALSE,"TEC-07";#N/A,#N/A,FALSE,"TEC-08";#N/A,#N/A,FALSE,"TEC - 09A";#N/A,#N/A,FALSE,"TEC - 09B";#N/A,#N/A,FALSE,"TEC - 09C";#N/A,#N/A,FALSE,"TEC - 10";#N/A,#N/A,FALSE,"TEC-11"}</definedName>
    <definedName name="OTROING" localSheetId="31">#REF!</definedName>
    <definedName name="OTROING">!#REF!</definedName>
    <definedName name="otropico" localSheetId="35" hidden="1">#REF!</definedName>
    <definedName name="otropico" localSheetId="33" hidden="1">#REF!</definedName>
    <definedName name="otropico" localSheetId="34" hidden="1">#REF!</definedName>
    <definedName name="otropico" hidden="1">#REF!</definedName>
    <definedName name="OTROS">#REF!</definedName>
    <definedName name="otros_gastos_de_nacionalizacion">#REF!</definedName>
    <definedName name="OTROSEQUIPOS">#REF!</definedName>
    <definedName name="OTROSGASTOS">#REF!</definedName>
    <definedName name="OTROSIMPLEMENTOS">#REF!</definedName>
    <definedName name="OUT" localSheetId="31">#REF!</definedName>
    <definedName name="OUT">!#REF!</definedName>
    <definedName name="OUTDOOR_COND">#REF!</definedName>
    <definedName name="outgoing" localSheetId="31">#REF!</definedName>
    <definedName name="outgoing">!#REF!</definedName>
    <definedName name="OUTPUT">#N/A</definedName>
    <definedName name="Output_Control_Column">#REF!</definedName>
    <definedName name="Output_Control_Column1">#REF!</definedName>
    <definedName name="Output_Control_Range">#REF!</definedName>
    <definedName name="Output_Control_Range1">#REF!</definedName>
    <definedName name="OUTPUT_NTB" hidden="1">#REF!</definedName>
    <definedName name="OUTPUT_NTB_Copy" hidden="1">#REF!</definedName>
    <definedName name="OUTPUT_TB" hidden="1">#REF!</definedName>
    <definedName name="OUTPUT_TB_Copy" hidden="1">#REF!</definedName>
    <definedName name="Output_Total_Disk_Storage" localSheetId="31">#REF!</definedName>
    <definedName name="Output_Total_Disk_Storage">!#REF!</definedName>
    <definedName name="OUTPUTE">#N/A</definedName>
    <definedName name="OUTPUTPR">#N/A</definedName>
    <definedName name="OUTRO" hidden="1">{"'PXR_6500'!$A$1:$I$124"}</definedName>
    <definedName name="OUVC">#REF!</definedName>
    <definedName name="OUVE">#REF!</definedName>
    <definedName name="OV">#REF!</definedName>
    <definedName name="OVER">#REF!</definedName>
    <definedName name="overall" localSheetId="35" hidden="1">{#N/A,#N/A,FALSE,"str_title";#N/A,#N/A,FALSE,"SUM";#N/A,#N/A,FALSE,"Scope";#N/A,#N/A,FALSE,"PIE-Jn";#N/A,#N/A,FALSE,"PIE-Jn_Hz";#N/A,#N/A,FALSE,"Liq_Plan";#N/A,#N/A,FALSE,"S_Curve";#N/A,#N/A,FALSE,"Liq_Prof";#N/A,#N/A,FALSE,"Man_Pwr";#N/A,#N/A,FALSE,"Man_Prof"}</definedName>
    <definedName name="overall" localSheetId="37" hidden="1">{#N/A,#N/A,FALSE,"str_title";#N/A,#N/A,FALSE,"SUM";#N/A,#N/A,FALSE,"Scope";#N/A,#N/A,FALSE,"PIE-Jn";#N/A,#N/A,FALSE,"PIE-Jn_Hz";#N/A,#N/A,FALSE,"Liq_Plan";#N/A,#N/A,FALSE,"S_Curve";#N/A,#N/A,FALSE,"Liq_Prof";#N/A,#N/A,FALSE,"Man_Pwr";#N/A,#N/A,FALSE,"Man_Prof"}</definedName>
    <definedName name="overall" localSheetId="36" hidden="1">{#N/A,#N/A,FALSE,"str_title";#N/A,#N/A,FALSE,"SUM";#N/A,#N/A,FALSE,"Scope";#N/A,#N/A,FALSE,"PIE-Jn";#N/A,#N/A,FALSE,"PIE-Jn_Hz";#N/A,#N/A,FALSE,"Liq_Plan";#N/A,#N/A,FALSE,"S_Curve";#N/A,#N/A,FALSE,"Liq_Prof";#N/A,#N/A,FALSE,"Man_Pwr";#N/A,#N/A,FALSE,"Man_Prof"}</definedName>
    <definedName name="overall" localSheetId="33" hidden="1">{#N/A,#N/A,FALSE,"str_title";#N/A,#N/A,FALSE,"SUM";#N/A,#N/A,FALSE,"Scope";#N/A,#N/A,FALSE,"PIE-Jn";#N/A,#N/A,FALSE,"PIE-Jn_Hz";#N/A,#N/A,FALSE,"Liq_Plan";#N/A,#N/A,FALSE,"S_Curve";#N/A,#N/A,FALSE,"Liq_Prof";#N/A,#N/A,FALSE,"Man_Pwr";#N/A,#N/A,FALSE,"Man_Prof"}</definedName>
    <definedName name="overall" localSheetId="34" hidden="1">{#N/A,#N/A,FALSE,"str_title";#N/A,#N/A,FALSE,"SUM";#N/A,#N/A,FALSE,"Scope";#N/A,#N/A,FALSE,"PIE-Jn";#N/A,#N/A,FALSE,"PIE-Jn_Hz";#N/A,#N/A,FALSE,"Liq_Plan";#N/A,#N/A,FALSE,"S_Curve";#N/A,#N/A,FALSE,"Liq_Prof";#N/A,#N/A,FALSE,"Man_Pwr";#N/A,#N/A,FALSE,"Man_Prof"}</definedName>
    <definedName name="overall" localSheetId="31" hidden="1">{#N/A,#N/A,FALSE,"str_title";#N/A,#N/A,FALSE,"SUM";#N/A,#N/A,FALSE,"Scope";#N/A,#N/A,FALSE,"PIE-Jn";#N/A,#N/A,FALSE,"PIE-Jn_Hz";#N/A,#N/A,FALSE,"Liq_Plan";#N/A,#N/A,FALSE,"S_Curve";#N/A,#N/A,FALSE,"Liq_Prof";#N/A,#N/A,FALSE,"Man_Pwr";#N/A,#N/A,FALSE,"Man_Prof"}</definedName>
    <definedName name="overall" hidden="1">{#N/A,#N/A,FALSE,"str_title";#N/A,#N/A,FALSE,"SUM";#N/A,#N/A,FALSE,"Scope";#N/A,#N/A,FALSE,"PIE-Jn";#N/A,#N/A,FALSE,"PIE-Jn_Hz";#N/A,#N/A,FALSE,"Liq_Plan";#N/A,#N/A,FALSE,"S_Curve";#N/A,#N/A,FALSE,"Liq_Prof";#N/A,#N/A,FALSE,"Man_Pwr";#N/A,#N/A,FALSE,"Man_Prof"}</definedName>
    <definedName name="Overall_Summary_Title" localSheetId="31">#REF!</definedName>
    <definedName name="Overall_Summary_Title">!#REF!</definedName>
    <definedName name="overhaulh">#REF!</definedName>
    <definedName name="overhaulv">#REF!</definedName>
    <definedName name="overhead" localSheetId="31">#REF!</definedName>
    <definedName name="overhead">!#REF!</definedName>
    <definedName name="overol">#REF!</definedName>
    <definedName name="Ovrl_Area">#REF!</definedName>
    <definedName name="OWNER">#REF!</definedName>
    <definedName name="OXICORTE" localSheetId="31">#REF!</definedName>
    <definedName name="OXICORTE">!#REF!</definedName>
    <definedName name="oxideh">#REF!</definedName>
    <definedName name="oxidekg">#REF!</definedName>
    <definedName name="Oxidem">#REF!</definedName>
    <definedName name="OXIGENO" localSheetId="31">#REF!</definedName>
    <definedName name="OXIGENO">!#REF!</definedName>
    <definedName name="Oxiginista" localSheetId="31">#REF!</definedName>
    <definedName name="Oxiginista">!#REF!</definedName>
    <definedName name="ozgun">#REF!</definedName>
    <definedName name="p" localSheetId="35" hidden="1">{#N/A,#N/A,FALSE,"Total_OC015";#N/A,#N/A,FALSE,"ADMIN";#N/A,#N/A,FALSE,"PROCES";#N/A,#N/A,FALSE,"mecan";#N/A,#N/A,FALSE,"civil";#N/A,#N/A,FALSE,"CAÑER";#N/A,#N/A,FALSE,"ELEC";#N/A,#N/A,FALSE,"INSTR"}</definedName>
    <definedName name="p" localSheetId="37" hidden="1">{#N/A,#N/A,FALSE,"Total_OC015";#N/A,#N/A,FALSE,"ADMIN";#N/A,#N/A,FALSE,"PROCES";#N/A,#N/A,FALSE,"mecan";#N/A,#N/A,FALSE,"civil";#N/A,#N/A,FALSE,"CAÑER";#N/A,#N/A,FALSE,"ELEC";#N/A,#N/A,FALSE,"INSTR"}</definedName>
    <definedName name="p" localSheetId="36" hidden="1">{#N/A,#N/A,FALSE,"Total_OC015";#N/A,#N/A,FALSE,"ADMIN";#N/A,#N/A,FALSE,"PROCES";#N/A,#N/A,FALSE,"mecan";#N/A,#N/A,FALSE,"civil";#N/A,#N/A,FALSE,"CAÑER";#N/A,#N/A,FALSE,"ELEC";#N/A,#N/A,FALSE,"INSTR"}</definedName>
    <definedName name="p" localSheetId="33" hidden="1">{#N/A,#N/A,FALSE,"Total_OC015";#N/A,#N/A,FALSE,"ADMIN";#N/A,#N/A,FALSE,"PROCES";#N/A,#N/A,FALSE,"mecan";#N/A,#N/A,FALSE,"civil";#N/A,#N/A,FALSE,"CAÑER";#N/A,#N/A,FALSE,"ELEC";#N/A,#N/A,FALSE,"INSTR"}</definedName>
    <definedName name="p" localSheetId="34" hidden="1">{#N/A,#N/A,FALSE,"Total_OC015";#N/A,#N/A,FALSE,"ADMIN";#N/A,#N/A,FALSE,"PROCES";#N/A,#N/A,FALSE,"mecan";#N/A,#N/A,FALSE,"civil";#N/A,#N/A,FALSE,"CAÑER";#N/A,#N/A,FALSE,"ELEC";#N/A,#N/A,FALSE,"INSTR"}</definedName>
    <definedName name="p" localSheetId="31">OFFSET(#REF!,-1,0)</definedName>
    <definedName name="P">#REF!</definedName>
    <definedName name="P.BASE">#REF!</definedName>
    <definedName name="p.BS" localSheetId="31" hidden="1">#REF!</definedName>
    <definedName name="p.BS" hidden="1">#REF!</definedName>
    <definedName name="p.BSAssumptions" localSheetId="35" hidden="1">#REF!</definedName>
    <definedName name="p.BSAssumptions" localSheetId="36" hidden="1">#REF!</definedName>
    <definedName name="p.BSAssumptions" localSheetId="33" hidden="1">#REF!</definedName>
    <definedName name="p.BSAssumptions" localSheetId="34" hidden="1">#REF!</definedName>
    <definedName name="p.BSAssumptions" localSheetId="31" hidden="1">#REF!</definedName>
    <definedName name="p.BSAssumptions" hidden="1">#REF!</definedName>
    <definedName name="p.CapStructure" localSheetId="35" hidden="1">#REF!</definedName>
    <definedName name="p.CapStructure" localSheetId="36" hidden="1">#REF!</definedName>
    <definedName name="p.CapStructure" localSheetId="33" hidden="1">#REF!</definedName>
    <definedName name="p.CapStructure" localSheetId="34" hidden="1">#REF!</definedName>
    <definedName name="p.CapStructure" localSheetId="31" hidden="1">#REF!</definedName>
    <definedName name="p.CapStructure" hidden="1">#REF!</definedName>
    <definedName name="p.CashFlow" localSheetId="36" hidden="1">#REF!</definedName>
    <definedName name="p.CashFlow" hidden="1">#REF!</definedName>
    <definedName name="p.Cover" localSheetId="36" hidden="1">#REF!</definedName>
    <definedName name="p.Cover" hidden="1">#REF!</definedName>
    <definedName name="p.Depreciation" localSheetId="36" hidden="1">#REF!</definedName>
    <definedName name="p.Depreciation" hidden="1">#REF!</definedName>
    <definedName name="P.E" localSheetId="31">#REF!</definedName>
    <definedName name="P.E">!#REF!</definedName>
    <definedName name="p.Executive" localSheetId="36" hidden="1">#REF!</definedName>
    <definedName name="p.Executive" hidden="1">#REF!</definedName>
    <definedName name="p.FactSheet" localSheetId="36" hidden="1">#REF!</definedName>
    <definedName name="p.FactSheet" hidden="1">#REF!</definedName>
    <definedName name="p.IS" localSheetId="36" hidden="1">#REF!</definedName>
    <definedName name="p.IS" hidden="1">#REF!</definedName>
    <definedName name="p.ISAssumptions" localSheetId="36" hidden="1">#REF!</definedName>
    <definedName name="p.ISAssumptions" hidden="1">#REF!</definedName>
    <definedName name="P.OFERTA">#REF!</definedName>
    <definedName name="p.OpeningBS" localSheetId="36" hidden="1">#REF!</definedName>
    <definedName name="p.OpeningBS" hidden="1">#REF!</definedName>
    <definedName name="p.TaxCalculation" localSheetId="36" hidden="1">#REF!</definedName>
    <definedName name="p.TaxCalculation" hidden="1">#REF!</definedName>
    <definedName name="P.U." localSheetId="35" hidden="1">{#N/A,#N/A,TRUE,"1842CWN0"}</definedName>
    <definedName name="P.U." localSheetId="37" hidden="1">{#N/A,#N/A,TRUE,"1842CWN0"}</definedName>
    <definedName name="P.U." localSheetId="36" hidden="1">{#N/A,#N/A,TRUE,"1842CWN0"}</definedName>
    <definedName name="P.U." localSheetId="33" hidden="1">{#N/A,#N/A,TRUE,"1842CWN0"}</definedName>
    <definedName name="P.U." localSheetId="34" hidden="1">{#N/A,#N/A,TRUE,"1842CWN0"}</definedName>
    <definedName name="P.U." localSheetId="31" hidden="1">{#N/A,#N/A,TRUE,"1842CWN0"}</definedName>
    <definedName name="P.U." hidden="1">{#N/A,#N/A,TRUE,"1842CWN0"}</definedName>
    <definedName name="P.VENTA" localSheetId="31">#REF!</definedName>
    <definedName name="P.VENTA">!#REF!</definedName>
    <definedName name="p___0" localSheetId="31">#REF!</definedName>
    <definedName name="p___0">!#REF!</definedName>
    <definedName name="p___13" localSheetId="31">#REF!</definedName>
    <definedName name="p___13">!#REF!</definedName>
    <definedName name="p_1" localSheetId="35" hidden="1">{#N/A,#N/A,FALSE,"Aging Summary";#N/A,#N/A,FALSE,"Ratio Analysis";#N/A,#N/A,FALSE,"Test 120 Day Accts";#N/A,#N/A,FALSE,"Tickmarks"}</definedName>
    <definedName name="p_1" localSheetId="37" hidden="1">{#N/A,#N/A,FALSE,"Aging Summary";#N/A,#N/A,FALSE,"Ratio Analysis";#N/A,#N/A,FALSE,"Test 120 Day Accts";#N/A,#N/A,FALSE,"Tickmarks"}</definedName>
    <definedName name="p_1" localSheetId="36" hidden="1">{#N/A,#N/A,FALSE,"Aging Summary";#N/A,#N/A,FALSE,"Ratio Analysis";#N/A,#N/A,FALSE,"Test 120 Day Accts";#N/A,#N/A,FALSE,"Tickmarks"}</definedName>
    <definedName name="p_1" localSheetId="33" hidden="1">{#N/A,#N/A,FALSE,"Aging Summary";#N/A,#N/A,FALSE,"Ratio Analysis";#N/A,#N/A,FALSE,"Test 120 Day Accts";#N/A,#N/A,FALSE,"Tickmarks"}</definedName>
    <definedName name="p_1" localSheetId="34" hidden="1">{#N/A,#N/A,FALSE,"Aging Summary";#N/A,#N/A,FALSE,"Ratio Analysis";#N/A,#N/A,FALSE,"Test 120 Day Accts";#N/A,#N/A,FALSE,"Tickmarks"}</definedName>
    <definedName name="p_1" localSheetId="31" hidden="1">{#N/A,#N/A,FALSE,"Aging Summary";#N/A,#N/A,FALSE,"Ratio Analysis";#N/A,#N/A,FALSE,"Test 120 Day Accts";#N/A,#N/A,FALSE,"Tickmarks"}</definedName>
    <definedName name="p_1" hidden="1">{#N/A,#N/A,FALSE,"Aging Summary";#N/A,#N/A,FALSE,"Ratio Analysis";#N/A,#N/A,FALSE,"Test 120 Day Accts";#N/A,#N/A,FALSE,"Tickmarks"}</definedName>
    <definedName name="P_22" localSheetId="31">#REF!</definedName>
    <definedName name="P_22">!#REF!</definedName>
    <definedName name="P_A" localSheetId="31">#REF!</definedName>
    <definedName name="P_A">!#REF!</definedName>
    <definedName name="P_A_1" localSheetId="31">#REF!</definedName>
    <definedName name="P_A_1">!#REF!</definedName>
    <definedName name="P_A_2" localSheetId="31">#REF!</definedName>
    <definedName name="P_A_2">!#REF!</definedName>
    <definedName name="P_Agree">#REF!</definedName>
    <definedName name="P_All_Graphs">#REF!</definedName>
    <definedName name="P_base">#REF!</definedName>
    <definedName name="P_BLDGSTL">#REF!</definedName>
    <definedName name="p_bm">#REF!</definedName>
    <definedName name="p_bst">#REF!</definedName>
    <definedName name="P_Comp_CostingsAnalysis">#REF!</definedName>
    <definedName name="P_Comp_CostingsSummary">#REF!</definedName>
    <definedName name="P_Comp_CostInt">#REF!</definedName>
    <definedName name="P_Comp_DowntimeAnalysis">#REF!</definedName>
    <definedName name="P_Comp_Inputs">#REF!</definedName>
    <definedName name="P_Comp_LabourAnalysis">#REF!</definedName>
    <definedName name="P_EQUIP">#REF!</definedName>
    <definedName name="p_fdrstl">#REF!</definedName>
    <definedName name="p_fin" localSheetId="31">#REF!</definedName>
    <definedName name="p_fin">!#REF!</definedName>
    <definedName name="P_FORPU">#REF!</definedName>
    <definedName name="P_G" localSheetId="31">#REF!</definedName>
    <definedName name="P_G">!#REF!</definedName>
    <definedName name="P_G_1" localSheetId="31">#REF!</definedName>
    <definedName name="P_G_1">!#REF!</definedName>
    <definedName name="P_G_2" localSheetId="31">#REF!</definedName>
    <definedName name="P_G_2">!#REF!</definedName>
    <definedName name="P_Graphs_Unscheduled">#REF!</definedName>
    <definedName name="P_MACRO">#REF!</definedName>
    <definedName name="P_Reports_Overview">#REF!</definedName>
    <definedName name="P_RESUMEN">#REF!</definedName>
    <definedName name="p_uti" localSheetId="31">#REF!</definedName>
    <definedName name="p_uti">!#REF!</definedName>
    <definedName name="P000" localSheetId="31">#REF!</definedName>
    <definedName name="P000">!#REF!</definedName>
    <definedName name="P1_Actv_Amt1" hidden="1">#REF!</definedName>
    <definedName name="P1_Actv_Amt17" hidden="1">#REF!</definedName>
    <definedName name="P1_Actv_Amt19" hidden="1">#REF!</definedName>
    <definedName name="P1_Actv_Amt2" hidden="1">#REF!</definedName>
    <definedName name="P1_Actv_Amt20" hidden="1">#REF!</definedName>
    <definedName name="P1_Actv_Amt21" hidden="1">#REF!</definedName>
    <definedName name="P1_Actv_Amt5" hidden="1">#REF!</definedName>
    <definedName name="P1_Actv_Amt6" hidden="1">#REF!</definedName>
    <definedName name="P1_Actv_Amt7" hidden="1">#REF!</definedName>
    <definedName name="P1_Bal_Amt10" hidden="1">#REF!</definedName>
    <definedName name="P1_Bal_Amt2" hidden="1">#REF!</definedName>
    <definedName name="P1_Bal_Amt3" hidden="1">#REF!</definedName>
    <definedName name="P1_Bal_Amt6" hidden="1">#REF!</definedName>
    <definedName name="P10_Actv_Amt1" hidden="1">#REF!</definedName>
    <definedName name="P10_Actv_Amt17" hidden="1">#REF!</definedName>
    <definedName name="P10_Actv_Amt19" hidden="1">#REF!</definedName>
    <definedName name="P10_Actv_Amt2" hidden="1">#REF!</definedName>
    <definedName name="P10_Actv_Amt20" hidden="1">#REF!</definedName>
    <definedName name="P10_Actv_Amt21" hidden="1">#REF!</definedName>
    <definedName name="P10_Actv_Amt5" hidden="1">#REF!</definedName>
    <definedName name="P10_Actv_Amt6" hidden="1">#REF!</definedName>
    <definedName name="P10_Actv_Amt7" hidden="1">#REF!</definedName>
    <definedName name="P10_Bal_Amt10" hidden="1">#REF!</definedName>
    <definedName name="P10_Bal_Amt2" hidden="1">#REF!</definedName>
    <definedName name="P10_Bal_Amt3" hidden="1">#REF!</definedName>
    <definedName name="P10_Bal_Amt6" hidden="1">#REF!</definedName>
    <definedName name="P10C1">#N/A</definedName>
    <definedName name="P11_Actv_Amt1" hidden="1">#REF!</definedName>
    <definedName name="P11_Actv_Amt17" hidden="1">#REF!</definedName>
    <definedName name="P11_Actv_Amt2" hidden="1">#REF!</definedName>
    <definedName name="P11_Actv_Amt21" hidden="1">#REF!</definedName>
    <definedName name="P11_Actv_Amt5" hidden="1">#REF!</definedName>
    <definedName name="P11_Actv_Amt6" hidden="1">#REF!</definedName>
    <definedName name="P11_Actv_Amt7" hidden="1">#REF!</definedName>
    <definedName name="P11_Bal_Amt10" hidden="1">#REF!</definedName>
    <definedName name="P11_Bal_Amt2" hidden="1">#REF!</definedName>
    <definedName name="P11_Bal_Amt3" hidden="1">#REF!</definedName>
    <definedName name="P11_Bal_Amt6" hidden="1">#REF!</definedName>
    <definedName name="P12_Actv_Amt1" hidden="1">#REF!</definedName>
    <definedName name="P12_Actv_Amt17" hidden="1">#REF!</definedName>
    <definedName name="P12_Actv_Amt2" hidden="1">#REF!</definedName>
    <definedName name="P12_Actv_Amt21" hidden="1">#REF!</definedName>
    <definedName name="P12_Actv_Amt5" hidden="1">#REF!</definedName>
    <definedName name="P12_Actv_Amt6" hidden="1">#REF!</definedName>
    <definedName name="P12_Actv_Amt7" hidden="1">#REF!</definedName>
    <definedName name="P12_Bal_Amt1" hidden="1">#REF!</definedName>
    <definedName name="P12_Bal_Amt10" hidden="1">#REF!</definedName>
    <definedName name="P12_Bal_Amt11" hidden="1">#REF!</definedName>
    <definedName name="P12_Bal_Amt2" hidden="1">#REF!</definedName>
    <definedName name="P12_Bal_Amt3" hidden="1">#REF!</definedName>
    <definedName name="P12_Bal_Amt4" hidden="1">#REF!</definedName>
    <definedName name="P12_Bal_Amt6" hidden="1">#REF!</definedName>
    <definedName name="P1XE" localSheetId="31">#REF!</definedName>
    <definedName name="P1XE">!#REF!</definedName>
    <definedName name="P1XT" localSheetId="31">#REF!</definedName>
    <definedName name="P1XT">!#REF!</definedName>
    <definedName name="P1YE" localSheetId="31">#REF!</definedName>
    <definedName name="P1YE">!#REF!</definedName>
    <definedName name="P1YT" localSheetId="31">#REF!</definedName>
    <definedName name="P1YT">!#REF!</definedName>
    <definedName name="P2_Actv_Amt1" hidden="1">#REF!</definedName>
    <definedName name="P2_Actv_Amt17" hidden="1">#REF!</definedName>
    <definedName name="P2_Actv_Amt2" hidden="1">#REF!</definedName>
    <definedName name="P2_Actv_Amt21" hidden="1">#REF!</definedName>
    <definedName name="P2_Actv_Amt5" hidden="1">#REF!</definedName>
    <definedName name="P2_Actv_Amt6" hidden="1">#REF!</definedName>
    <definedName name="P2_Actv_Amt7" hidden="1">#REF!</definedName>
    <definedName name="P2_Bal_Amt10" hidden="1">#REF!</definedName>
    <definedName name="P2_Bal_Amt2" hidden="1">#REF!</definedName>
    <definedName name="P2_Bal_Amt3" hidden="1">#REF!</definedName>
    <definedName name="P2_Bal_Amt6" hidden="1">#REF!</definedName>
    <definedName name="p2aletasestribos" localSheetId="31">#REF!</definedName>
    <definedName name="p2aletasestribos">!#REF!</definedName>
    <definedName name="p2cabezalpilas" localSheetId="31">#REF!</definedName>
    <definedName name="p2cabezalpilas">!#REF!</definedName>
    <definedName name="p2fustepilas" localSheetId="31">#REF!</definedName>
    <definedName name="p2fustepilas">!#REF!</definedName>
    <definedName name="p2losasaproche" localSheetId="31">#REF!</definedName>
    <definedName name="p2losasaproche">!#REF!</definedName>
    <definedName name="p2losastablero" localSheetId="31">#REF!</definedName>
    <definedName name="p2losastablero">!#REF!</definedName>
    <definedName name="p2muroestribos" localSheetId="31">#REF!</definedName>
    <definedName name="p2muroestribos">!#REF!</definedName>
    <definedName name="p2pantallaestribos" localSheetId="31">#REF!</definedName>
    <definedName name="p2pantallaestribos">!#REF!</definedName>
    <definedName name="p2pedestalpilas" localSheetId="31">#REF!</definedName>
    <definedName name="p2pedestalpilas">!#REF!</definedName>
    <definedName name="p2vigasprefabricadas" localSheetId="31">#REF!</definedName>
    <definedName name="p2vigasprefabricadas">!#REF!</definedName>
    <definedName name="p2viguetas" localSheetId="31">#REF!</definedName>
    <definedName name="p2viguetas">!#REF!</definedName>
    <definedName name="p2vuelolosas" localSheetId="31">#REF!</definedName>
    <definedName name="p2vuelolosas">!#REF!</definedName>
    <definedName name="P2XE" localSheetId="31">#REF!</definedName>
    <definedName name="P2XE">!#REF!</definedName>
    <definedName name="P2XT" localSheetId="31">#REF!</definedName>
    <definedName name="P2XT">!#REF!</definedName>
    <definedName name="P2YE" localSheetId="31">#REF!</definedName>
    <definedName name="P2YE">!#REF!</definedName>
    <definedName name="p2zapataestribos" localSheetId="31">#REF!</definedName>
    <definedName name="p2zapataestribos">!#REF!</definedName>
    <definedName name="p2zapatapilas" localSheetId="31">#REF!</definedName>
    <definedName name="p2zapatapilas">!#REF!</definedName>
    <definedName name="P3_Actv_Amt1" hidden="1">#REF!</definedName>
    <definedName name="P3_Actv_Amt17" hidden="1">#REF!</definedName>
    <definedName name="P3_Actv_Amt2" hidden="1">#REF!</definedName>
    <definedName name="P3_Actv_Amt21" hidden="1">#REF!</definedName>
    <definedName name="P3_Actv_Amt5" hidden="1">#REF!</definedName>
    <definedName name="P3_Actv_Amt6" hidden="1">#REF!</definedName>
    <definedName name="P3_Actv_Amt7" hidden="1">#REF!</definedName>
    <definedName name="P3_Bal_Amt1" hidden="1">#REF!</definedName>
    <definedName name="P3_Bal_Amt10" hidden="1">#REF!</definedName>
    <definedName name="P3_Bal_Amt11" hidden="1">#REF!</definedName>
    <definedName name="P3_Bal_Amt2" hidden="1">#REF!</definedName>
    <definedName name="P3_Bal_Amt3" hidden="1">#REF!</definedName>
    <definedName name="P3_Bal_Amt4" hidden="1">#REF!</definedName>
    <definedName name="P3_Bal_Amt6" hidden="1">#REF!</definedName>
    <definedName name="P3XE" localSheetId="31">#REF!</definedName>
    <definedName name="P3XE">!#REF!</definedName>
    <definedName name="P3XT" localSheetId="31">#REF!</definedName>
    <definedName name="P3XT">!#REF!</definedName>
    <definedName name="P3YE" localSheetId="31">#REF!</definedName>
    <definedName name="P3YE">!#REF!</definedName>
    <definedName name="P3YT" localSheetId="31">#REF!</definedName>
    <definedName name="P3YT">!#REF!</definedName>
    <definedName name="P4_Actv_Amt1" hidden="1">#REF!</definedName>
    <definedName name="P4_Actv_Amt17" hidden="1">#REF!</definedName>
    <definedName name="P4_Actv_Amt2" hidden="1">#REF!</definedName>
    <definedName name="P4_Actv_Amt21" hidden="1">#REF!</definedName>
    <definedName name="P4_Actv_Amt5" hidden="1">#REF!</definedName>
    <definedName name="P4_Actv_Amt6" hidden="1">#REF!</definedName>
    <definedName name="P4_Actv_Amt7" hidden="1">#REF!</definedName>
    <definedName name="P4_Bal_Amt10" hidden="1">#REF!</definedName>
    <definedName name="P4_Bal_Amt2" hidden="1">#REF!</definedName>
    <definedName name="P4_Bal_Amt3" hidden="1">#REF!</definedName>
    <definedName name="P4_Bal_Amt6" hidden="1">#REF!</definedName>
    <definedName name="P4120.">#REF!</definedName>
    <definedName name="p4s" localSheetId="31">#REF!</definedName>
    <definedName name="p4s">!#REF!</definedName>
    <definedName name="P4XE" localSheetId="31">#REF!</definedName>
    <definedName name="P4XE">!#REF!</definedName>
    <definedName name="P4XT" localSheetId="31">#REF!</definedName>
    <definedName name="P4XT">!#REF!</definedName>
    <definedName name="P4YE" localSheetId="31">#REF!</definedName>
    <definedName name="P4YE">!#REF!</definedName>
    <definedName name="P4YT" localSheetId="31">#REF!</definedName>
    <definedName name="P4YT">!#REF!</definedName>
    <definedName name="P5_Actv_Amt1" hidden="1">#REF!</definedName>
    <definedName name="P5_Actv_Amt17" hidden="1">#REF!</definedName>
    <definedName name="P5_Actv_Amt2" hidden="1">#REF!</definedName>
    <definedName name="P5_Actv_Amt21" hidden="1">#REF!</definedName>
    <definedName name="P5_Actv_Amt5" hidden="1">#REF!</definedName>
    <definedName name="P5_Actv_Amt6" hidden="1">#REF!</definedName>
    <definedName name="P5_Actv_Amt7" hidden="1">#REF!</definedName>
    <definedName name="P5_Bal_Amt10" hidden="1">#REF!</definedName>
    <definedName name="P5_Bal_Amt2" hidden="1">#REF!</definedName>
    <definedName name="P5_Bal_Amt3" hidden="1">#REF!</definedName>
    <definedName name="P5_Bal_Amt4" hidden="1">#REF!</definedName>
    <definedName name="P5_Bal_Amt6" hidden="1">#REF!</definedName>
    <definedName name="P5XE" localSheetId="31">#REF!</definedName>
    <definedName name="P5XE">!#REF!</definedName>
    <definedName name="P5YE" localSheetId="31">#REF!</definedName>
    <definedName name="P5YE">!#REF!</definedName>
    <definedName name="P5YT" localSheetId="31">#REF!</definedName>
    <definedName name="P5YT">!#REF!</definedName>
    <definedName name="P6_Actv_Amt1" hidden="1">#REF!</definedName>
    <definedName name="P6_Actv_Amt17" hidden="1">#REF!</definedName>
    <definedName name="P6_Actv_Amt2" hidden="1">#REF!</definedName>
    <definedName name="P6_Actv_Amt21" hidden="1">#REF!</definedName>
    <definedName name="P6_Actv_Amt5" hidden="1">#REF!</definedName>
    <definedName name="P6_Actv_Amt6" hidden="1">#REF!</definedName>
    <definedName name="P6_Actv_Amt7" hidden="1">#REF!</definedName>
    <definedName name="P6_Bal_Amt1" hidden="1">#REF!</definedName>
    <definedName name="P6_Bal_Amt10" hidden="1">#REF!</definedName>
    <definedName name="P6_Bal_Amt11" hidden="1">#REF!</definedName>
    <definedName name="P6_Bal_Amt2" hidden="1">#REF!</definedName>
    <definedName name="P6_Bal_Amt3" hidden="1">#REF!</definedName>
    <definedName name="P6_Bal_Amt4" hidden="1">#REF!</definedName>
    <definedName name="P6_Bal_Amt6" hidden="1">#REF!</definedName>
    <definedName name="P6XE" localSheetId="31">#REF!</definedName>
    <definedName name="P6XE">!#REF!</definedName>
    <definedName name="P6XT" localSheetId="31">#REF!</definedName>
    <definedName name="P6XT">!#REF!</definedName>
    <definedName name="P6YE" localSheetId="31">#REF!</definedName>
    <definedName name="P6YE">!#REF!</definedName>
    <definedName name="P6YT" localSheetId="31">#REF!</definedName>
    <definedName name="P6YT">!#REF!</definedName>
    <definedName name="P7_Actv_Amt1" hidden="1">#REF!</definedName>
    <definedName name="P7_Actv_Amt17" hidden="1">#REF!</definedName>
    <definedName name="P7_Actv_Amt18" hidden="1">#REF!</definedName>
    <definedName name="P7_Actv_Amt19" hidden="1">#REF!</definedName>
    <definedName name="P7_Actv_Amt2" hidden="1">#REF!</definedName>
    <definedName name="P7_Actv_Amt20" hidden="1">#REF!</definedName>
    <definedName name="P7_Actv_Amt21" hidden="1">#REF!</definedName>
    <definedName name="P7_Actv_Amt5" hidden="1">#REF!</definedName>
    <definedName name="P7_Actv_Amt6" hidden="1">#REF!</definedName>
    <definedName name="P7_Actv_Amt7" hidden="1">#REF!</definedName>
    <definedName name="P7_Bal_Amt10" hidden="1">#REF!</definedName>
    <definedName name="P7_Bal_Amt2" hidden="1">#REF!</definedName>
    <definedName name="P7_Bal_Amt3" hidden="1">#REF!</definedName>
    <definedName name="P7_Bal_Amt6" hidden="1">#REF!</definedName>
    <definedName name="P7XE" localSheetId="31">#REF!</definedName>
    <definedName name="P7XE">!#REF!</definedName>
    <definedName name="p7y" localSheetId="31" hidden="1">{#N/A,#N/A,TRUE,"Cover";#N/A,#N/A,TRUE,"Conts";#N/A,#N/A,TRUE,"VOS";#N/A,#N/A,TRUE,"Warrington";#N/A,#N/A,TRUE,"Widnes"}</definedName>
    <definedName name="p7y" hidden="1">{#N/A,#N/A,TRUE,"Cover";#N/A,#N/A,TRUE,"Conts";#N/A,#N/A,TRUE,"VOS";#N/A,#N/A,TRUE,"Warrington";#N/A,#N/A,TRUE,"Widnes"}</definedName>
    <definedName name="P7YE" localSheetId="31">#REF!</definedName>
    <definedName name="P7YE">!#REF!</definedName>
    <definedName name="P7YT" localSheetId="31">#REF!</definedName>
    <definedName name="P7YT">!#REF!</definedName>
    <definedName name="P8_Actv_Amt1" hidden="1">#REF!</definedName>
    <definedName name="P8_Actv_Amt17" hidden="1">#REF!</definedName>
    <definedName name="P8_Actv_Amt18" hidden="1">#REF!</definedName>
    <definedName name="P8_Actv_Amt19" hidden="1">#REF!</definedName>
    <definedName name="P8_Actv_Amt2" hidden="1">#REF!</definedName>
    <definedName name="P8_Actv_Amt20" hidden="1">#REF!</definedName>
    <definedName name="P8_Actv_Amt21" hidden="1">#REF!</definedName>
    <definedName name="P8_Actv_Amt5" hidden="1">#REF!</definedName>
    <definedName name="P8_Actv_Amt6" hidden="1">#REF!</definedName>
    <definedName name="P8_Actv_Amt7" hidden="1">#REF!</definedName>
    <definedName name="P8_Bal_Amt10" hidden="1">#REF!</definedName>
    <definedName name="P8_Bal_Amt2" hidden="1">#REF!</definedName>
    <definedName name="P8_Bal_Amt3" hidden="1">#REF!</definedName>
    <definedName name="P8_Bal_Amt6" hidden="1">#REF!</definedName>
    <definedName name="P9_Actv_Amt1" hidden="1">#REF!</definedName>
    <definedName name="P9_Actv_Amt17" hidden="1">#REF!</definedName>
    <definedName name="P9_Actv_Amt18" hidden="1">#REF!</definedName>
    <definedName name="P9_Actv_Amt2" hidden="1">#REF!</definedName>
    <definedName name="P9_Actv_Amt20" hidden="1">#REF!</definedName>
    <definedName name="P9_Actv_Amt21" hidden="1">#REF!</definedName>
    <definedName name="P9_Actv_Amt5" hidden="1">#REF!</definedName>
    <definedName name="P9_Actv_Amt6" hidden="1">#REF!</definedName>
    <definedName name="P9_Actv_Amt7" hidden="1">#REF!</definedName>
    <definedName name="P9_Bal_Amt1" hidden="1">#REF!</definedName>
    <definedName name="P9_Bal_Amt10" hidden="1">#REF!</definedName>
    <definedName name="P9_Bal_Amt11" hidden="1">#REF!</definedName>
    <definedName name="P9_Bal_Amt2" hidden="1">#REF!</definedName>
    <definedName name="P9_Bal_Amt3" hidden="1">#REF!</definedName>
    <definedName name="P9_Bal_Amt4" hidden="1">#REF!</definedName>
    <definedName name="P9_Bal_Amt6" hidden="1">#REF!</definedName>
    <definedName name="P9312C" localSheetId="35" hidden="1">{"'장비'!$A$3:$M$12"}</definedName>
    <definedName name="P9312C" localSheetId="37" hidden="1">{"'장비'!$A$3:$M$12"}</definedName>
    <definedName name="P9312C" localSheetId="36" hidden="1">{"'장비'!$A$3:$M$12"}</definedName>
    <definedName name="P9312C" localSheetId="33" hidden="1">{"'장비'!$A$3:$M$12"}</definedName>
    <definedName name="P9312C" localSheetId="34" hidden="1">{"'장비'!$A$3:$M$12"}</definedName>
    <definedName name="P9312C" localSheetId="31" hidden="1">{"'장비'!$A$3:$M$12"}</definedName>
    <definedName name="P9312C" hidden="1">{"'장비'!$A$3:$M$12"}</definedName>
    <definedName name="PA" localSheetId="35" hidden="1">{"CI+GG(BASE)",#N/A,FALSE,"CI+GG(BASE)";"GG",#N/A,FALSE,"CI+GG(BASE)";"CI",#N/A,FALSE,"CI+GG(BASE)"}</definedName>
    <definedName name="PA" localSheetId="37" hidden="1">{"CI+GG(BASE)",#N/A,FALSE,"CI+GG(BASE)";"GG",#N/A,FALSE,"CI+GG(BASE)";"CI",#N/A,FALSE,"CI+GG(BASE)"}</definedName>
    <definedName name="PA" localSheetId="36" hidden="1">{"CI+GG(BASE)",#N/A,FALSE,"CI+GG(BASE)";"GG",#N/A,FALSE,"CI+GG(BASE)";"CI",#N/A,FALSE,"CI+GG(BASE)"}</definedName>
    <definedName name="PA" localSheetId="33" hidden="1">{"CI+GG(BASE)",#N/A,FALSE,"CI+GG(BASE)";"GG",#N/A,FALSE,"CI+GG(BASE)";"CI",#N/A,FALSE,"CI+GG(BASE)"}</definedName>
    <definedName name="PA" localSheetId="34" hidden="1">{"CI+GG(BASE)",#N/A,FALSE,"CI+GG(BASE)";"GG",#N/A,FALSE,"CI+GG(BASE)";"CI",#N/A,FALSE,"CI+GG(BASE)"}</definedName>
    <definedName name="pa" localSheetId="31">#REF!</definedName>
    <definedName name="PA" hidden="1">{"CI+GG(BASE)",#N/A,FALSE,"CI+GG(BASE)";"GG",#N/A,FALSE,"CI+GG(BASE)";"CI",#N/A,FALSE,"CI+GG(BASE)"}</definedName>
    <definedName name="pa___0" localSheetId="31">#REF!</definedName>
    <definedName name="pa___0">!#REF!</definedName>
    <definedName name="pa___13" localSheetId="31">#REF!</definedName>
    <definedName name="pa___13">!#REF!</definedName>
    <definedName name="PA_CABLE">#REF!</definedName>
    <definedName name="PA_CONDUIT">#REF!</definedName>
    <definedName name="PA_EQUIP">#REF!</definedName>
    <definedName name="PA1_0">#REF!</definedName>
    <definedName name="PA1_0_M">#REF!</definedName>
    <definedName name="PA1_1N">#REF!</definedName>
    <definedName name="PA1_1N_M">#REF!</definedName>
    <definedName name="PA1_1NT">#REF!</definedName>
    <definedName name="PA1_1NT_M">#REF!</definedName>
    <definedName name="PA1_2">#REF!</definedName>
    <definedName name="PA1_2N">#REF!</definedName>
    <definedName name="PA1_3">#REF!</definedName>
    <definedName name="PA1_3N">#REF!</definedName>
    <definedName name="PA1_3NT">#REF!</definedName>
    <definedName name="PA2_0">#REF!</definedName>
    <definedName name="PA2_0_M">#REF!</definedName>
    <definedName name="PA2_1N">#REF!</definedName>
    <definedName name="PA2_1N_M">#REF!</definedName>
    <definedName name="PA2_1NT">#REF!</definedName>
    <definedName name="PA2_1NT_M">#REF!</definedName>
    <definedName name="PA2_2">#REF!</definedName>
    <definedName name="PA2_2N">#REF!</definedName>
    <definedName name="PA2_3">#REF!</definedName>
    <definedName name="PA2_3N">#REF!</definedName>
    <definedName name="PA2_3NT">#REF!</definedName>
    <definedName name="PA3_0">#REF!</definedName>
    <definedName name="PA3_0_M">#REF!</definedName>
    <definedName name="PA3_1N">#REF!</definedName>
    <definedName name="PA3_1N_M">#REF!</definedName>
    <definedName name="PA3_1NT">#REF!</definedName>
    <definedName name="PA3_1NT_M">#REF!</definedName>
    <definedName name="PA3_2">#REF!</definedName>
    <definedName name="PA3_2N">#REF!</definedName>
    <definedName name="PA3_3">#REF!</definedName>
    <definedName name="PA3_3N">#REF!</definedName>
    <definedName name="PA3_3NT">#REF!</definedName>
    <definedName name="paat_1">#REF!</definedName>
    <definedName name="PAAT_1_M">#REF!</definedName>
    <definedName name="PAB_01_EST" localSheetId="31">#REF!</definedName>
    <definedName name="PAB_01_EST">!#REF!</definedName>
    <definedName name="PAB_A_AES" localSheetId="31">#REF!</definedName>
    <definedName name="PAB_A_AES">!#REF!</definedName>
    <definedName name="PAB_A_EST" localSheetId="31">#REF!</definedName>
    <definedName name="PAB_A_EST">!#REF!</definedName>
    <definedName name="PAB_B_AES" localSheetId="31">#REF!</definedName>
    <definedName name="PAB_B_AES">!#REF!</definedName>
    <definedName name="PAB_B_EST" localSheetId="31">#REF!</definedName>
    <definedName name="PAB_B_EST">!#REF!</definedName>
    <definedName name="PAB_C_AES" localSheetId="31">#REF!</definedName>
    <definedName name="PAB_C_AES">!#REF!</definedName>
    <definedName name="PAB_C_EST" localSheetId="31">#REF!</definedName>
    <definedName name="PAB_C_EST">!#REF!</definedName>
    <definedName name="PAB_D_AES" localSheetId="31">#REF!</definedName>
    <definedName name="PAB_D_AES">!#REF!</definedName>
    <definedName name="PAB_D_EST" localSheetId="31">#REF!</definedName>
    <definedName name="PAB_D_EST">!#REF!</definedName>
    <definedName name="pablo">#N/A</definedName>
    <definedName name="pac" localSheetId="35" hidden="1">#REF!</definedName>
    <definedName name="pac" localSheetId="33" hidden="1">#REF!</definedName>
    <definedName name="pac" localSheetId="34" hidden="1">#REF!</definedName>
    <definedName name="pac" localSheetId="31" hidden="1">#REF!</definedName>
    <definedName name="pac" hidden="1">#REF!</definedName>
    <definedName name="Pac." localSheetId="35" hidden="1">#REF!</definedName>
    <definedName name="Pac." localSheetId="36" hidden="1">#REF!</definedName>
    <definedName name="Pac." localSheetId="33" hidden="1">#REF!</definedName>
    <definedName name="Pac." localSheetId="34" hidden="1">#REF!</definedName>
    <definedName name="Pac." hidden="1">#REF!</definedName>
    <definedName name="PACA1" localSheetId="31">#REF!</definedName>
    <definedName name="PACA1">!#REF!</definedName>
    <definedName name="pack_name" localSheetId="31">#REF!</definedName>
    <definedName name="pack_name">!#REF!</definedName>
    <definedName name="pack1" localSheetId="31">#REF!</definedName>
    <definedName name="pack1">!#REF!</definedName>
    <definedName name="package" localSheetId="31">#REF!</definedName>
    <definedName name="package">!#REF!</definedName>
    <definedName name="Package_Name" localSheetId="31">#REF!</definedName>
    <definedName name="Package_Name">!#REF!</definedName>
    <definedName name="PACKING">#REF!</definedName>
    <definedName name="PAD">#REF!</definedName>
    <definedName name="PAD_NORTE">#REF!</definedName>
    <definedName name="PAD_SUR">#REF!</definedName>
    <definedName name="padrao" localSheetId="35" hidden="1">{#N/A,#N/A,FALSE,"GERAL";#N/A,#N/A,FALSE,"012-96";#N/A,#N/A,FALSE,"018-96";#N/A,#N/A,FALSE,"027-96";#N/A,#N/A,FALSE,"059-96";#N/A,#N/A,FALSE,"076-96";#N/A,#N/A,FALSE,"019-97";#N/A,#N/A,FALSE,"021-97";#N/A,#N/A,FALSE,"022-97";#N/A,#N/A,FALSE,"028-97"}</definedName>
    <definedName name="padrao" localSheetId="37" hidden="1">{#N/A,#N/A,FALSE,"GERAL";#N/A,#N/A,FALSE,"012-96";#N/A,#N/A,FALSE,"018-96";#N/A,#N/A,FALSE,"027-96";#N/A,#N/A,FALSE,"059-96";#N/A,#N/A,FALSE,"076-96";#N/A,#N/A,FALSE,"019-97";#N/A,#N/A,FALSE,"021-97";#N/A,#N/A,FALSE,"022-97";#N/A,#N/A,FALSE,"028-97"}</definedName>
    <definedName name="padrao" localSheetId="36" hidden="1">{#N/A,#N/A,FALSE,"GERAL";#N/A,#N/A,FALSE,"012-96";#N/A,#N/A,FALSE,"018-96";#N/A,#N/A,FALSE,"027-96";#N/A,#N/A,FALSE,"059-96";#N/A,#N/A,FALSE,"076-96";#N/A,#N/A,FALSE,"019-97";#N/A,#N/A,FALSE,"021-97";#N/A,#N/A,FALSE,"022-97";#N/A,#N/A,FALSE,"028-97"}</definedName>
    <definedName name="padrao" localSheetId="33" hidden="1">{#N/A,#N/A,FALSE,"GERAL";#N/A,#N/A,FALSE,"012-96";#N/A,#N/A,FALSE,"018-96";#N/A,#N/A,FALSE,"027-96";#N/A,#N/A,FALSE,"059-96";#N/A,#N/A,FALSE,"076-96";#N/A,#N/A,FALSE,"019-97";#N/A,#N/A,FALSE,"021-97";#N/A,#N/A,FALSE,"022-97";#N/A,#N/A,FALSE,"028-97"}</definedName>
    <definedName name="padrao" localSheetId="34" hidden="1">{#N/A,#N/A,FALSE,"GERAL";#N/A,#N/A,FALSE,"012-96";#N/A,#N/A,FALSE,"018-96";#N/A,#N/A,FALSE,"027-96";#N/A,#N/A,FALSE,"059-96";#N/A,#N/A,FALSE,"076-96";#N/A,#N/A,FALSE,"019-97";#N/A,#N/A,FALSE,"021-97";#N/A,#N/A,FALSE,"022-97";#N/A,#N/A,FALSE,"028-97"}</definedName>
    <definedName name="padrao" localSheetId="31" hidden="1">{#N/A,#N/A,FALSE,"GERAL";#N/A,#N/A,FALSE,"012-96";#N/A,#N/A,FALSE,"018-96";#N/A,#N/A,FALSE,"027-96";#N/A,#N/A,FALSE,"059-96";#N/A,#N/A,FALSE,"076-96";#N/A,#N/A,FALSE,"019-97";#N/A,#N/A,FALSE,"021-97";#N/A,#N/A,FALSE,"022-97";#N/A,#N/A,FALSE,"028-97"}</definedName>
    <definedName name="padrao" hidden="1">{#N/A,#N/A,FALSE,"GERAL";#N/A,#N/A,FALSE,"012-96";#N/A,#N/A,FALSE,"018-96";#N/A,#N/A,FALSE,"027-96";#N/A,#N/A,FALSE,"059-96";#N/A,#N/A,FALSE,"076-96";#N/A,#N/A,FALSE,"019-97";#N/A,#N/A,FALSE,"021-97";#N/A,#N/A,FALSE,"022-97";#N/A,#N/A,FALSE,"028-97"}</definedName>
    <definedName name="pafegseg" localSheetId="31" hidden="1">{#N/A,#N/A,TRUE,"Cover";#N/A,#N/A,TRUE,"Conts";#N/A,#N/A,TRUE,"VOS";#N/A,#N/A,TRUE,"Warrington";#N/A,#N/A,TRUE,"Widnes"}</definedName>
    <definedName name="pafegseg" hidden="1">{#N/A,#N/A,TRUE,"Cover";#N/A,#N/A,TRUE,"Conts";#N/A,#N/A,TRUE,"VOS";#N/A,#N/A,TRUE,"Warrington";#N/A,#N/A,TRUE,"Widnes"}</definedName>
    <definedName name="PAFP" comment="PARAMETROS DE AFP">#REF!</definedName>
    <definedName name="PAG" localSheetId="31">#REF!</definedName>
    <definedName name="PAG">!#REF!</definedName>
    <definedName name="page" localSheetId="31">#REF!</definedName>
    <definedName name="page">!#REF!</definedName>
    <definedName name="Page____1____of____2" localSheetId="31">#REF!</definedName>
    <definedName name="Page____1____of____2">!#REF!</definedName>
    <definedName name="page1" localSheetId="31">#REF!</definedName>
    <definedName name="page1">!#REF!</definedName>
    <definedName name="page10" localSheetId="31">#REF!</definedName>
    <definedName name="page10">!#REF!</definedName>
    <definedName name="page100" localSheetId="31">#REF!</definedName>
    <definedName name="page100">!#REF!</definedName>
    <definedName name="page101" localSheetId="31">#REF!</definedName>
    <definedName name="page101">!#REF!</definedName>
    <definedName name="page102" localSheetId="31">#REF!</definedName>
    <definedName name="page102">!#REF!</definedName>
    <definedName name="page103" localSheetId="31">#REF!</definedName>
    <definedName name="page103">!#REF!</definedName>
    <definedName name="page104" localSheetId="31">#REF!</definedName>
    <definedName name="page104">!#REF!</definedName>
    <definedName name="page105" localSheetId="31">#REF!</definedName>
    <definedName name="page105">!#REF!</definedName>
    <definedName name="page106" localSheetId="31">#REF!</definedName>
    <definedName name="page106">!#REF!</definedName>
    <definedName name="page11" localSheetId="31">#REF!</definedName>
    <definedName name="page11">!#REF!</definedName>
    <definedName name="page12" localSheetId="31">#REF!</definedName>
    <definedName name="page12">!#REF!</definedName>
    <definedName name="page13" localSheetId="31">#REF!</definedName>
    <definedName name="page13">!#REF!</definedName>
    <definedName name="page14" localSheetId="31">#REF!</definedName>
    <definedName name="page14">!#REF!</definedName>
    <definedName name="page15" localSheetId="31">#REF!</definedName>
    <definedName name="page15">!#REF!</definedName>
    <definedName name="page16" localSheetId="31">#REF!</definedName>
    <definedName name="page16">!#REF!</definedName>
    <definedName name="page1601" localSheetId="31">#REF!</definedName>
    <definedName name="page1601">!#REF!</definedName>
    <definedName name="page1602" localSheetId="31">#REF!</definedName>
    <definedName name="page1602">!#REF!</definedName>
    <definedName name="page1603" localSheetId="31">#REF!</definedName>
    <definedName name="page1603">!#REF!</definedName>
    <definedName name="page1604" localSheetId="31">#REF!</definedName>
    <definedName name="page1604">!#REF!</definedName>
    <definedName name="page1605" localSheetId="31">#REF!</definedName>
    <definedName name="page1605">!#REF!</definedName>
    <definedName name="page1606" localSheetId="31">#REF!</definedName>
    <definedName name="page1606">!#REF!</definedName>
    <definedName name="page1607" localSheetId="31">#REF!</definedName>
    <definedName name="page1607">!#REF!</definedName>
    <definedName name="page1608" localSheetId="31">#REF!</definedName>
    <definedName name="page1608">!#REF!</definedName>
    <definedName name="page1609" localSheetId="31">#REF!</definedName>
    <definedName name="page1609">!#REF!</definedName>
    <definedName name="page1610" localSheetId="31">#REF!</definedName>
    <definedName name="page1610">!#REF!</definedName>
    <definedName name="page1611" localSheetId="31">#REF!</definedName>
    <definedName name="page1611">!#REF!</definedName>
    <definedName name="page1612" localSheetId="31">#REF!</definedName>
    <definedName name="page1612">!#REF!</definedName>
    <definedName name="page1613" localSheetId="31">#REF!</definedName>
    <definedName name="page1613">!#REF!</definedName>
    <definedName name="page1614" localSheetId="31">#REF!</definedName>
    <definedName name="page1614">!#REF!</definedName>
    <definedName name="page1615" localSheetId="31">#REF!</definedName>
    <definedName name="page1615">!#REF!</definedName>
    <definedName name="page1616" localSheetId="31">#REF!</definedName>
    <definedName name="page1616">!#REF!</definedName>
    <definedName name="page1617" localSheetId="31">#REF!</definedName>
    <definedName name="page1617">!#REF!</definedName>
    <definedName name="page1618" localSheetId="31">#REF!</definedName>
    <definedName name="page1618">!#REF!</definedName>
    <definedName name="page1619" localSheetId="31">#REF!</definedName>
    <definedName name="page1619">!#REF!</definedName>
    <definedName name="page1620" localSheetId="31">#REF!</definedName>
    <definedName name="page1620">!#REF!</definedName>
    <definedName name="page1621" localSheetId="31">#REF!</definedName>
    <definedName name="page1621">!#REF!</definedName>
    <definedName name="page1622" localSheetId="31">#REF!</definedName>
    <definedName name="page1622">!#REF!</definedName>
    <definedName name="page1623" localSheetId="31">#REF!</definedName>
    <definedName name="page1623">!#REF!</definedName>
    <definedName name="page1624" localSheetId="31">#REF!</definedName>
    <definedName name="page1624">!#REF!</definedName>
    <definedName name="page1625" localSheetId="31">#REF!</definedName>
    <definedName name="page1625">!#REF!</definedName>
    <definedName name="page1626" localSheetId="31">#REF!</definedName>
    <definedName name="page1626">!#REF!</definedName>
    <definedName name="page1627" localSheetId="31">#REF!</definedName>
    <definedName name="page1627">!#REF!</definedName>
    <definedName name="page1628" localSheetId="31">#REF!</definedName>
    <definedName name="page1628">!#REF!</definedName>
    <definedName name="page1629" localSheetId="31">#REF!</definedName>
    <definedName name="page1629">!#REF!</definedName>
    <definedName name="page1630" localSheetId="31">#REF!</definedName>
    <definedName name="page1630">!#REF!</definedName>
    <definedName name="page1631" localSheetId="31">#REF!</definedName>
    <definedName name="page1631">!#REF!</definedName>
    <definedName name="page1632" localSheetId="31">#REF!</definedName>
    <definedName name="page1632">!#REF!</definedName>
    <definedName name="page1633" localSheetId="31">#REF!</definedName>
    <definedName name="page1633">!#REF!</definedName>
    <definedName name="page1634" localSheetId="31">#REF!</definedName>
    <definedName name="page1634">!#REF!</definedName>
    <definedName name="page1635" localSheetId="31">#REF!</definedName>
    <definedName name="page1635">!#REF!</definedName>
    <definedName name="page1636" localSheetId="31">#REF!</definedName>
    <definedName name="page1636">!#REF!</definedName>
    <definedName name="page1637" localSheetId="31">#REF!</definedName>
    <definedName name="page1637">!#REF!</definedName>
    <definedName name="page1638" localSheetId="31">#REF!</definedName>
    <definedName name="page1638">!#REF!</definedName>
    <definedName name="page17" localSheetId="31">#REF!</definedName>
    <definedName name="page17">!#REF!</definedName>
    <definedName name="page18" localSheetId="31">#REF!</definedName>
    <definedName name="page18">!#REF!</definedName>
    <definedName name="page19" localSheetId="31">#REF!</definedName>
    <definedName name="page19">!#REF!</definedName>
    <definedName name="page2" localSheetId="31">#REF!</definedName>
    <definedName name="page2">!#REF!</definedName>
    <definedName name="page20" localSheetId="31">#REF!</definedName>
    <definedName name="page20">!#REF!</definedName>
    <definedName name="page21" localSheetId="31">#REF!</definedName>
    <definedName name="page21">!#REF!</definedName>
    <definedName name="page22" localSheetId="31">#REF!</definedName>
    <definedName name="page22">!#REF!</definedName>
    <definedName name="page23" localSheetId="31">#REF!</definedName>
    <definedName name="page23">!#REF!</definedName>
    <definedName name="page24" localSheetId="31">#REF!</definedName>
    <definedName name="page24">!#REF!</definedName>
    <definedName name="page25" localSheetId="31">#REF!</definedName>
    <definedName name="page25">!#REF!</definedName>
    <definedName name="page26" localSheetId="31">#REF!</definedName>
    <definedName name="page26">!#REF!</definedName>
    <definedName name="page27" localSheetId="31">#REF!</definedName>
    <definedName name="page27">!#REF!</definedName>
    <definedName name="page28" localSheetId="31">#REF!</definedName>
    <definedName name="page28">!#REF!</definedName>
    <definedName name="page29" localSheetId="31">#REF!</definedName>
    <definedName name="page29">!#REF!</definedName>
    <definedName name="page3" localSheetId="31">#REF!</definedName>
    <definedName name="page3">!#REF!</definedName>
    <definedName name="page30" localSheetId="31">#REF!</definedName>
    <definedName name="page30">!#REF!</definedName>
    <definedName name="page31" localSheetId="31">#REF!</definedName>
    <definedName name="page31">!#REF!</definedName>
    <definedName name="page32" localSheetId="31">#REF!</definedName>
    <definedName name="page32">!#REF!</definedName>
    <definedName name="page33" localSheetId="31">#REF!</definedName>
    <definedName name="page33">!#REF!</definedName>
    <definedName name="page34" localSheetId="31">#REF!</definedName>
    <definedName name="page34">!#REF!</definedName>
    <definedName name="page35" localSheetId="31">#REF!</definedName>
    <definedName name="page35">!#REF!</definedName>
    <definedName name="page36" localSheetId="31">#REF!</definedName>
    <definedName name="page36">!#REF!</definedName>
    <definedName name="page37" localSheetId="31">#REF!</definedName>
    <definedName name="page37">!#REF!</definedName>
    <definedName name="page38" localSheetId="31">#REF!</definedName>
    <definedName name="page38">!#REF!</definedName>
    <definedName name="page39" localSheetId="31">#REF!</definedName>
    <definedName name="page39">!#REF!</definedName>
    <definedName name="page4" localSheetId="31">#REF!</definedName>
    <definedName name="page4">!#REF!</definedName>
    <definedName name="page40" localSheetId="31">#REF!</definedName>
    <definedName name="page40">!#REF!</definedName>
    <definedName name="page41" localSheetId="31">#REF!</definedName>
    <definedName name="page41">!#REF!</definedName>
    <definedName name="page42" localSheetId="31">#REF!</definedName>
    <definedName name="page42">!#REF!</definedName>
    <definedName name="page43" localSheetId="31">#REF!</definedName>
    <definedName name="page43">!#REF!</definedName>
    <definedName name="page44" localSheetId="31">#REF!</definedName>
    <definedName name="page44">!#REF!</definedName>
    <definedName name="page45" localSheetId="31">#REF!</definedName>
    <definedName name="page45">!#REF!</definedName>
    <definedName name="page46" localSheetId="31">#REF!</definedName>
    <definedName name="page46">!#REF!</definedName>
    <definedName name="page47" localSheetId="31">#REF!</definedName>
    <definedName name="page47">!#REF!</definedName>
    <definedName name="page48" localSheetId="31">#REF!</definedName>
    <definedName name="page48">!#REF!</definedName>
    <definedName name="page49" localSheetId="31">#REF!</definedName>
    <definedName name="page49">!#REF!</definedName>
    <definedName name="page5" localSheetId="31">#REF!</definedName>
    <definedName name="page5">!#REF!</definedName>
    <definedName name="page50" localSheetId="31">#REF!</definedName>
    <definedName name="page50">!#REF!</definedName>
    <definedName name="page51" localSheetId="31">#REF!</definedName>
    <definedName name="page51">!#REF!</definedName>
    <definedName name="page52" localSheetId="31">#REF!</definedName>
    <definedName name="page52">!#REF!</definedName>
    <definedName name="page53" localSheetId="31">#REF!</definedName>
    <definedName name="page53">!#REF!</definedName>
    <definedName name="page54" localSheetId="31">#REF!</definedName>
    <definedName name="page54">!#REF!</definedName>
    <definedName name="page55" localSheetId="31">#REF!</definedName>
    <definedName name="page55">!#REF!</definedName>
    <definedName name="page56" localSheetId="31">#REF!</definedName>
    <definedName name="page56">!#REF!</definedName>
    <definedName name="page57" localSheetId="31">#REF!</definedName>
    <definedName name="page57">!#REF!</definedName>
    <definedName name="page58" localSheetId="31">#REF!</definedName>
    <definedName name="page58">!#REF!</definedName>
    <definedName name="page59" localSheetId="31">#REF!</definedName>
    <definedName name="page59">!#REF!</definedName>
    <definedName name="page6" localSheetId="31">#REF!</definedName>
    <definedName name="page6">!#REF!</definedName>
    <definedName name="page60" localSheetId="31">#REF!</definedName>
    <definedName name="page60">!#REF!</definedName>
    <definedName name="page61" localSheetId="31">#REF!</definedName>
    <definedName name="page61">!#REF!</definedName>
    <definedName name="page62" localSheetId="31">#REF!</definedName>
    <definedName name="page62">!#REF!</definedName>
    <definedName name="page63" localSheetId="31">#REF!</definedName>
    <definedName name="page63">!#REF!</definedName>
    <definedName name="page64" localSheetId="31">#REF!</definedName>
    <definedName name="page64">!#REF!</definedName>
    <definedName name="page65" localSheetId="31">#REF!</definedName>
    <definedName name="page65">!#REF!</definedName>
    <definedName name="page66" localSheetId="31">#REF!</definedName>
    <definedName name="page66">!#REF!</definedName>
    <definedName name="page67" localSheetId="31">#REF!</definedName>
    <definedName name="page67">!#REF!</definedName>
    <definedName name="page68" localSheetId="31">#REF!</definedName>
    <definedName name="page68">!#REF!</definedName>
    <definedName name="page69" localSheetId="31">#REF!</definedName>
    <definedName name="page69">!#REF!</definedName>
    <definedName name="page7" localSheetId="31">#REF!</definedName>
    <definedName name="page7">!#REF!</definedName>
    <definedName name="page70" localSheetId="31">#REF!</definedName>
    <definedName name="page70">!#REF!</definedName>
    <definedName name="page71" localSheetId="31">#REF!</definedName>
    <definedName name="page71">!#REF!</definedName>
    <definedName name="page72" localSheetId="31">#REF!</definedName>
    <definedName name="page72">!#REF!</definedName>
    <definedName name="page73" localSheetId="31">#REF!</definedName>
    <definedName name="page73">!#REF!</definedName>
    <definedName name="page74" localSheetId="31">#REF!</definedName>
    <definedName name="page74">!#REF!</definedName>
    <definedName name="page75" localSheetId="31">#REF!</definedName>
    <definedName name="page75">!#REF!</definedName>
    <definedName name="page76" localSheetId="31">#REF!</definedName>
    <definedName name="page76">!#REF!</definedName>
    <definedName name="page77" localSheetId="31">#REF!</definedName>
    <definedName name="page77">!#REF!</definedName>
    <definedName name="page78" localSheetId="31">#REF!</definedName>
    <definedName name="page78">!#REF!</definedName>
    <definedName name="page79" localSheetId="31">#REF!</definedName>
    <definedName name="page79">!#REF!</definedName>
    <definedName name="page8" localSheetId="31">#REF!</definedName>
    <definedName name="page8">!#REF!</definedName>
    <definedName name="page80" localSheetId="31">#REF!</definedName>
    <definedName name="page80">!#REF!</definedName>
    <definedName name="page81" localSheetId="31">#REF!</definedName>
    <definedName name="page81">!#REF!</definedName>
    <definedName name="page82" localSheetId="31">#REF!</definedName>
    <definedName name="page82">!#REF!</definedName>
    <definedName name="page83" localSheetId="31">#REF!</definedName>
    <definedName name="page83">!#REF!</definedName>
    <definedName name="page84" localSheetId="31">#REF!</definedName>
    <definedName name="page84">!#REF!</definedName>
    <definedName name="page85" localSheetId="31">#REF!</definedName>
    <definedName name="page85">!#REF!</definedName>
    <definedName name="page86" localSheetId="31">#REF!</definedName>
    <definedName name="page86">!#REF!</definedName>
    <definedName name="page87" localSheetId="31">#REF!</definedName>
    <definedName name="page87">!#REF!</definedName>
    <definedName name="page88" localSheetId="31">#REF!</definedName>
    <definedName name="page88">!#REF!</definedName>
    <definedName name="page89" localSheetId="31">#REF!</definedName>
    <definedName name="page89">!#REF!</definedName>
    <definedName name="page9" localSheetId="31">#REF!</definedName>
    <definedName name="page9">!#REF!</definedName>
    <definedName name="page90" localSheetId="31">#REF!</definedName>
    <definedName name="page90">!#REF!</definedName>
    <definedName name="page91" localSheetId="31">#REF!</definedName>
    <definedName name="page91">!#REF!</definedName>
    <definedName name="page92" localSheetId="31">#REF!</definedName>
    <definedName name="page92">!#REF!</definedName>
    <definedName name="page93" localSheetId="31">#REF!</definedName>
    <definedName name="page93">!#REF!</definedName>
    <definedName name="page94" localSheetId="31">#REF!</definedName>
    <definedName name="page94">!#REF!</definedName>
    <definedName name="page95" localSheetId="31">#REF!</definedName>
    <definedName name="page95">!#REF!</definedName>
    <definedName name="page96" localSheetId="31">#REF!</definedName>
    <definedName name="page96">!#REF!</definedName>
    <definedName name="page97" localSheetId="31">#REF!</definedName>
    <definedName name="page97">!#REF!</definedName>
    <definedName name="page98" localSheetId="31">#REF!</definedName>
    <definedName name="page98">!#REF!</definedName>
    <definedName name="page99" localSheetId="31">#REF!</definedName>
    <definedName name="page99">!#REF!</definedName>
    <definedName name="PAGEC1" localSheetId="31">#REF!</definedName>
    <definedName name="PAGEC1">!#REF!</definedName>
    <definedName name="PAGEC2" localSheetId="31">#REF!</definedName>
    <definedName name="PAGEC2">!#REF!</definedName>
    <definedName name="PAGEC3" localSheetId="31">#REF!</definedName>
    <definedName name="PAGEC3">!#REF!</definedName>
    <definedName name="PAGEC4" localSheetId="31">#REF!</definedName>
    <definedName name="PAGEC4">!#REF!</definedName>
    <definedName name="PAGEL2" localSheetId="31">#REF!</definedName>
    <definedName name="PAGEL2">!#REF!</definedName>
    <definedName name="PAGET1" localSheetId="31">#REF!</definedName>
    <definedName name="PAGET1">!#REF!</definedName>
    <definedName name="paggg2" localSheetId="31">#REF!</definedName>
    <definedName name="paggg2">!#REF!</definedName>
    <definedName name="Página1" localSheetId="31">#REF!</definedName>
    <definedName name="Página1">!#REF!</definedName>
    <definedName name="PÁGINA101" localSheetId="31">#REF!</definedName>
    <definedName name="PÁGINA101">!#REF!</definedName>
    <definedName name="Página2" localSheetId="31">#REF!</definedName>
    <definedName name="Página2">!#REF!</definedName>
    <definedName name="Página2_2">#N/A</definedName>
    <definedName name="Página2_5">#N/A</definedName>
    <definedName name="Página2_9">#N/A</definedName>
    <definedName name="Página3" localSheetId="31">#REF!</definedName>
    <definedName name="Página3">!#REF!</definedName>
    <definedName name="pagoxmes" localSheetId="35" hidden="1">#REF!</definedName>
    <definedName name="pagoxmes" localSheetId="33" hidden="1">#REF!</definedName>
    <definedName name="pagoxmes" localSheetId="34" hidden="1">#REF!</definedName>
    <definedName name="pagoxmes" hidden="1">#REF!</definedName>
    <definedName name="PAINT">#REF!</definedName>
    <definedName name="PAINT_CAP">#REF!</definedName>
    <definedName name="PAINT_ELBOW">#REF!</definedName>
    <definedName name="PAINT_EQPT">#REF!</definedName>
    <definedName name="PAINT_FLANGE">#REF!</definedName>
    <definedName name="PAINT_PIPE">#REF!</definedName>
    <definedName name="PAINT_REDUCER">#REF!</definedName>
    <definedName name="PAINT_SUPPORT">#REF!</definedName>
    <definedName name="PAINT_TEE">#REF!</definedName>
    <definedName name="PAINT_VALVE">#REF!</definedName>
    <definedName name="PAINTING" localSheetId="31">#REF!</definedName>
    <definedName name="PAINTING">!#REF!</definedName>
    <definedName name="pajfhaj" localSheetId="35" hidden="1">{#N/A,#N/A,TRUE,"MEMO";#N/A,#N/A,TRUE,"PARAMETROS";#N/A,#N/A,TRUE,"RLI ";#N/A,#N/A,TRUE,"IMPTO.DET.";#N/A,#N/A,TRUE,"FUT-FUNT";#N/A,#N/A,TRUE,"CPI-PATR.";#N/A,#N/A,TRUE,"CM CPI";#N/A,#N/A,TRUE,"PROV";#N/A,#N/A,TRUE,"A FIJO";#N/A,#N/A,TRUE,"LEASING";#N/A,#N/A,TRUE,"VPP";#N/A,#N/A,TRUE,"PPM";#N/A,#N/A,TRUE,"OTROS"}</definedName>
    <definedName name="pajfhaj" localSheetId="37" hidden="1">{#N/A,#N/A,TRUE,"MEMO";#N/A,#N/A,TRUE,"PARAMETROS";#N/A,#N/A,TRUE,"RLI ";#N/A,#N/A,TRUE,"IMPTO.DET.";#N/A,#N/A,TRUE,"FUT-FUNT";#N/A,#N/A,TRUE,"CPI-PATR.";#N/A,#N/A,TRUE,"CM CPI";#N/A,#N/A,TRUE,"PROV";#N/A,#N/A,TRUE,"A FIJO";#N/A,#N/A,TRUE,"LEASING";#N/A,#N/A,TRUE,"VPP";#N/A,#N/A,TRUE,"PPM";#N/A,#N/A,TRUE,"OTROS"}</definedName>
    <definedName name="pajfhaj" localSheetId="36" hidden="1">{#N/A,#N/A,TRUE,"MEMO";#N/A,#N/A,TRUE,"PARAMETROS";#N/A,#N/A,TRUE,"RLI ";#N/A,#N/A,TRUE,"IMPTO.DET.";#N/A,#N/A,TRUE,"FUT-FUNT";#N/A,#N/A,TRUE,"CPI-PATR.";#N/A,#N/A,TRUE,"CM CPI";#N/A,#N/A,TRUE,"PROV";#N/A,#N/A,TRUE,"A FIJO";#N/A,#N/A,TRUE,"LEASING";#N/A,#N/A,TRUE,"VPP";#N/A,#N/A,TRUE,"PPM";#N/A,#N/A,TRUE,"OTROS"}</definedName>
    <definedName name="pajfhaj" localSheetId="33" hidden="1">{#N/A,#N/A,TRUE,"MEMO";#N/A,#N/A,TRUE,"PARAMETROS";#N/A,#N/A,TRUE,"RLI ";#N/A,#N/A,TRUE,"IMPTO.DET.";#N/A,#N/A,TRUE,"FUT-FUNT";#N/A,#N/A,TRUE,"CPI-PATR.";#N/A,#N/A,TRUE,"CM CPI";#N/A,#N/A,TRUE,"PROV";#N/A,#N/A,TRUE,"A FIJO";#N/A,#N/A,TRUE,"LEASING";#N/A,#N/A,TRUE,"VPP";#N/A,#N/A,TRUE,"PPM";#N/A,#N/A,TRUE,"OTROS"}</definedName>
    <definedName name="pajfhaj" localSheetId="34" hidden="1">{#N/A,#N/A,TRUE,"MEMO";#N/A,#N/A,TRUE,"PARAMETROS";#N/A,#N/A,TRUE,"RLI ";#N/A,#N/A,TRUE,"IMPTO.DET.";#N/A,#N/A,TRUE,"FUT-FUNT";#N/A,#N/A,TRUE,"CPI-PATR.";#N/A,#N/A,TRUE,"CM CPI";#N/A,#N/A,TRUE,"PROV";#N/A,#N/A,TRUE,"A FIJO";#N/A,#N/A,TRUE,"LEASING";#N/A,#N/A,TRUE,"VPP";#N/A,#N/A,TRUE,"PPM";#N/A,#N/A,TRUE,"OTROS"}</definedName>
    <definedName name="pajfhaj" localSheetId="31" hidden="1">{#N/A,#N/A,TRUE,"MEMO";#N/A,#N/A,TRUE,"PARAMETROS";#N/A,#N/A,TRUE,"RLI ";#N/A,#N/A,TRUE,"IMPTO.DET.";#N/A,#N/A,TRUE,"FUT-FUNT";#N/A,#N/A,TRUE,"CPI-PATR.";#N/A,#N/A,TRUE,"CM CPI";#N/A,#N/A,TRUE,"PROV";#N/A,#N/A,TRUE,"A FIJO";#N/A,#N/A,TRUE,"LEASING";#N/A,#N/A,TRUE,"VPP";#N/A,#N/A,TRUE,"PPM";#N/A,#N/A,TRUE,"OTROS"}</definedName>
    <definedName name="pajfhaj" hidden="1">{#N/A,#N/A,TRUE,"MEMO";#N/A,#N/A,TRUE,"PARAMETROS";#N/A,#N/A,TRUE,"RLI ";#N/A,#N/A,TRUE,"IMPTO.DET.";#N/A,#N/A,TRUE,"FUT-FUNT";#N/A,#N/A,TRUE,"CPI-PATR.";#N/A,#N/A,TRUE,"CM CPI";#N/A,#N/A,TRUE,"PROV";#N/A,#N/A,TRUE,"A FIJO";#N/A,#N/A,TRUE,"LEASING";#N/A,#N/A,TRUE,"VPP";#N/A,#N/A,TRUE,"PPM";#N/A,#N/A,TRUE,"OTROS"}</definedName>
    <definedName name="paki" localSheetId="30" hidden="1">{#N/A,#N/A,FALSE,"EX-ISEWA -all";#N/A,#N/A,FALSE,"EX - SEWA";#N/A,#N/A,FALSE,"EX - ISEWAD";#N/A,#N/A,FALSE,"EX - THAI";#N/A,#N/A,FALSE,"EX - INDIA";#N/A,#N/A,FALSE,"EX - MAL";#N/A,#N/A,FALSE,"EX - SWA";#N/A,#N/A,FALSE,"EX - INDO";#N/A,#N/A,FALSE,"EX - DIV";#N/A,#N/A,FALSE,"EX - CONS THAI";#N/A,#N/A,FALSE,"EX-GTS";#N/A,#N/A,FALSE,"EX-CCNR"}</definedName>
    <definedName name="paki" localSheetId="29" hidden="1">{#N/A,#N/A,FALSE,"EX-ISEWA -all";#N/A,#N/A,FALSE,"EX - SEWA";#N/A,#N/A,FALSE,"EX - ISEWAD";#N/A,#N/A,FALSE,"EX - THAI";#N/A,#N/A,FALSE,"EX - INDIA";#N/A,#N/A,FALSE,"EX - MAL";#N/A,#N/A,FALSE,"EX - SWA";#N/A,#N/A,FALSE,"EX - INDO";#N/A,#N/A,FALSE,"EX - DIV";#N/A,#N/A,FALSE,"EX - CONS THAI";#N/A,#N/A,FALSE,"EX-GTS";#N/A,#N/A,FALSE,"EX-CCNR"}</definedName>
    <definedName name="paki" hidden="1">{#N/A,#N/A,FALSE,"EX-ISEWA -all";#N/A,#N/A,FALSE,"EX - SEWA";#N/A,#N/A,FALSE,"EX - ISEWAD";#N/A,#N/A,FALSE,"EX - THAI";#N/A,#N/A,FALSE,"EX - INDIA";#N/A,#N/A,FALSE,"EX - MAL";#N/A,#N/A,FALSE,"EX - SWA";#N/A,#N/A,FALSE,"EX - INDO";#N/A,#N/A,FALSE,"EX - DIV";#N/A,#N/A,FALSE,"EX - CONS THAI";#N/A,#N/A,FALSE,"EX-GTS";#N/A,#N/A,FALSE,"EX-CCNR"}</definedName>
    <definedName name="Pal_Workbook_GUID" localSheetId="37" hidden="1">"ZHM24DFUPB3LXNF2Z6ZJS51J"</definedName>
    <definedName name="Pal_Workbook_GUID" localSheetId="32" hidden="1">"ZHM24DFUPB3LXNF2Z6ZJS51J"</definedName>
    <definedName name="Pal_Workbook_GUID" localSheetId="21" hidden="1">"ZHM24DFUPB3LXNF2Z6ZJS51J"</definedName>
    <definedName name="Pal_Workbook_GUID" localSheetId="31" hidden="1">"L3NTHZCGAVUJUTFJULPE2JCT"</definedName>
    <definedName name="Pal_Workbook_GUID" hidden="1">"L3NTHZCGAVUJUTFJULPE2JCT"</definedName>
    <definedName name="Palas_PND" localSheetId="35" hidden="1">{#N/A,#N/A,FALSE,"Param_Operac"}</definedName>
    <definedName name="Palas_PND" localSheetId="37" hidden="1">{#N/A,#N/A,FALSE,"Param_Operac"}</definedName>
    <definedName name="Palas_PND" localSheetId="36" hidden="1">{#N/A,#N/A,FALSE,"Param_Operac"}</definedName>
    <definedName name="Palas_PND" localSheetId="33" hidden="1">{#N/A,#N/A,FALSE,"Param_Operac"}</definedName>
    <definedName name="Palas_PND" localSheetId="34" hidden="1">{#N/A,#N/A,FALSE,"Param_Operac"}</definedName>
    <definedName name="Palas_PND" localSheetId="31" hidden="1">{#N/A,#N/A,FALSE,"Param_Operac"}</definedName>
    <definedName name="Palas_PND" hidden="1">{#N/A,#N/A,FALSE,"Param_Operac"}</definedName>
    <definedName name="PalisadeReportWorkbookCreatedBy">"AtRisk"</definedName>
    <definedName name="palla" localSheetId="35" hidden="1">{#N/A,#N/A,FALSE,"Resumen"}</definedName>
    <definedName name="palla" localSheetId="37" hidden="1">{#N/A,#N/A,FALSE,"Resumen"}</definedName>
    <definedName name="palla" localSheetId="36" hidden="1">{#N/A,#N/A,FALSE,"Resumen"}</definedName>
    <definedName name="palla" localSheetId="33" hidden="1">{#N/A,#N/A,FALSE,"Resumen"}</definedName>
    <definedName name="palla" localSheetId="34" hidden="1">{#N/A,#N/A,FALSE,"Resumen"}</definedName>
    <definedName name="palla" localSheetId="31" hidden="1">{#N/A,#N/A,FALSE,"Resumen"}</definedName>
    <definedName name="palla" hidden="1">{#N/A,#N/A,FALSE,"Resumen"}</definedName>
    <definedName name="PALLAN" localSheetId="35" hidden="1">{#N/A,#N/A,FALSE,"Resumen"}</definedName>
    <definedName name="PALLAN" localSheetId="37" hidden="1">{#N/A,#N/A,FALSE,"Resumen"}</definedName>
    <definedName name="PALLAN" localSheetId="36" hidden="1">{#N/A,#N/A,FALSE,"Resumen"}</definedName>
    <definedName name="PALLAN" localSheetId="33" hidden="1">{#N/A,#N/A,FALSE,"Resumen"}</definedName>
    <definedName name="PALLAN" localSheetId="34" hidden="1">{#N/A,#N/A,FALSE,"Resumen"}</definedName>
    <definedName name="PALLAN" localSheetId="31" hidden="1">{#N/A,#N/A,FALSE,"Resumen"}</definedName>
    <definedName name="PALLAN" hidden="1">{#N/A,#N/A,FALSE,"Resumen"}</definedName>
    <definedName name="PALLANC" localSheetId="35" hidden="1">{#N/A,#N/A,FALSE,"Resumen"}</definedName>
    <definedName name="PALLANC" localSheetId="37" hidden="1">{#N/A,#N/A,FALSE,"Resumen"}</definedName>
    <definedName name="PALLANC" localSheetId="36" hidden="1">{#N/A,#N/A,FALSE,"Resumen"}</definedName>
    <definedName name="PALLANC" localSheetId="33" hidden="1">{#N/A,#N/A,FALSE,"Resumen"}</definedName>
    <definedName name="PALLANC" localSheetId="34" hidden="1">{#N/A,#N/A,FALSE,"Resumen"}</definedName>
    <definedName name="PALLANC" localSheetId="31" hidden="1">{#N/A,#N/A,FALSE,"Resumen"}</definedName>
    <definedName name="PALLANC" hidden="1">{#N/A,#N/A,FALSE,"Resumen"}</definedName>
    <definedName name="PALLCA">#REF!</definedName>
    <definedName name="Pallwork" localSheetId="31">#REF!</definedName>
    <definedName name="Pallwork">!#REF!</definedName>
    <definedName name="pam" localSheetId="35" hidden="1">{#N/A,#N/A,FALSE,"Matrix";#N/A,#N/A,FALSE,"Executive";#N/A,#N/A,FALSE,"Summary";#N/A,#N/A,FALSE,"Office1";#N/A,#N/A,FALSE,"Office2";#N/A,#N/A,FALSE,"Office3";#N/A,#N/A,FALSE,"Office4";#N/A,#N/A,FALSE,"Office5";#N/A,#N/A,FALSE,"Office6";#N/A,#N/A,FALSE,"Office7";#N/A,#N/A,FALSE,"Labor"}</definedName>
    <definedName name="pam" localSheetId="37" hidden="1">{#N/A,#N/A,FALSE,"Matrix";#N/A,#N/A,FALSE,"Executive";#N/A,#N/A,FALSE,"Summary";#N/A,#N/A,FALSE,"Office1";#N/A,#N/A,FALSE,"Office2";#N/A,#N/A,FALSE,"Office3";#N/A,#N/A,FALSE,"Office4";#N/A,#N/A,FALSE,"Office5";#N/A,#N/A,FALSE,"Office6";#N/A,#N/A,FALSE,"Office7";#N/A,#N/A,FALSE,"Labor"}</definedName>
    <definedName name="pam" localSheetId="36" hidden="1">{#N/A,#N/A,FALSE,"Matrix";#N/A,#N/A,FALSE,"Executive";#N/A,#N/A,FALSE,"Summary";#N/A,#N/A,FALSE,"Office1";#N/A,#N/A,FALSE,"Office2";#N/A,#N/A,FALSE,"Office3";#N/A,#N/A,FALSE,"Office4";#N/A,#N/A,FALSE,"Office5";#N/A,#N/A,FALSE,"Office6";#N/A,#N/A,FALSE,"Office7";#N/A,#N/A,FALSE,"Labor"}</definedName>
    <definedName name="pam" localSheetId="30" hidden="1">{#N/A,#N/A,FALSE,"Matrix";#N/A,#N/A,FALSE,"Executive";#N/A,#N/A,FALSE,"Summary";#N/A,#N/A,FALSE,"Office1";#N/A,#N/A,FALSE,"Office2";#N/A,#N/A,FALSE,"Office3";#N/A,#N/A,FALSE,"Office4";#N/A,#N/A,FALSE,"Office5";#N/A,#N/A,FALSE,"Office6";#N/A,#N/A,FALSE,"Office7";#N/A,#N/A,FALSE,"Labor"}</definedName>
    <definedName name="pam" localSheetId="33" hidden="1">{#N/A,#N/A,FALSE,"Matrix";#N/A,#N/A,FALSE,"Executive";#N/A,#N/A,FALSE,"Summary";#N/A,#N/A,FALSE,"Office1";#N/A,#N/A,FALSE,"Office2";#N/A,#N/A,FALSE,"Office3";#N/A,#N/A,FALSE,"Office4";#N/A,#N/A,FALSE,"Office5";#N/A,#N/A,FALSE,"Office6";#N/A,#N/A,FALSE,"Office7";#N/A,#N/A,FALSE,"Labor"}</definedName>
    <definedName name="pam" localSheetId="34" hidden="1">{#N/A,#N/A,FALSE,"Matrix";#N/A,#N/A,FALSE,"Executive";#N/A,#N/A,FALSE,"Summary";#N/A,#N/A,FALSE,"Office1";#N/A,#N/A,FALSE,"Office2";#N/A,#N/A,FALSE,"Office3";#N/A,#N/A,FALSE,"Office4";#N/A,#N/A,FALSE,"Office5";#N/A,#N/A,FALSE,"Office6";#N/A,#N/A,FALSE,"Office7";#N/A,#N/A,FALSE,"Labor"}</definedName>
    <definedName name="pam" localSheetId="31">#REF!</definedName>
    <definedName name="pam" localSheetId="29" hidden="1">{#N/A,#N/A,FALSE,"Matrix";#N/A,#N/A,FALSE,"Executive";#N/A,#N/A,FALSE,"Summary";#N/A,#N/A,FALSE,"Office1";#N/A,#N/A,FALSE,"Office2";#N/A,#N/A,FALSE,"Office3";#N/A,#N/A,FALSE,"Office4";#N/A,#N/A,FALSE,"Office5";#N/A,#N/A,FALSE,"Office6";#N/A,#N/A,FALSE,"Office7";#N/A,#N/A,FALSE,"Labor"}</definedName>
    <definedName name="pam" hidden="1">{#N/A,#N/A,FALSE,"Matrix";#N/A,#N/A,FALSE,"Executive";#N/A,#N/A,FALSE,"Summary";#N/A,#N/A,FALSE,"Office1";#N/A,#N/A,FALSE,"Office2";#N/A,#N/A,FALSE,"Office3";#N/A,#N/A,FALSE,"Office4";#N/A,#N/A,FALSE,"Office5";#N/A,#N/A,FALSE,"Office6";#N/A,#N/A,FALSE,"Office7";#N/A,#N/A,FALSE,"Labor"}</definedName>
    <definedName name="pam_1" localSheetId="35" hidden="1">{#N/A,#N/A,FALSE,"Matrix";#N/A,#N/A,FALSE,"Executive";#N/A,#N/A,FALSE,"Summary";#N/A,#N/A,FALSE,"Office1";#N/A,#N/A,FALSE,"Office2";#N/A,#N/A,FALSE,"Office3";#N/A,#N/A,FALSE,"Office4";#N/A,#N/A,FALSE,"Office5";#N/A,#N/A,FALSE,"Office6";#N/A,#N/A,FALSE,"Office7";#N/A,#N/A,FALSE,"Labor"}</definedName>
    <definedName name="pam_1" localSheetId="37" hidden="1">{#N/A,#N/A,FALSE,"Matrix";#N/A,#N/A,FALSE,"Executive";#N/A,#N/A,FALSE,"Summary";#N/A,#N/A,FALSE,"Office1";#N/A,#N/A,FALSE,"Office2";#N/A,#N/A,FALSE,"Office3";#N/A,#N/A,FALSE,"Office4";#N/A,#N/A,FALSE,"Office5";#N/A,#N/A,FALSE,"Office6";#N/A,#N/A,FALSE,"Office7";#N/A,#N/A,FALSE,"Labor"}</definedName>
    <definedName name="pam_1" localSheetId="36" hidden="1">{#N/A,#N/A,FALSE,"Matrix";#N/A,#N/A,FALSE,"Executive";#N/A,#N/A,FALSE,"Summary";#N/A,#N/A,FALSE,"Office1";#N/A,#N/A,FALSE,"Office2";#N/A,#N/A,FALSE,"Office3";#N/A,#N/A,FALSE,"Office4";#N/A,#N/A,FALSE,"Office5";#N/A,#N/A,FALSE,"Office6";#N/A,#N/A,FALSE,"Office7";#N/A,#N/A,FALSE,"Labor"}</definedName>
    <definedName name="pam_1" localSheetId="33" hidden="1">{#N/A,#N/A,FALSE,"Matrix";#N/A,#N/A,FALSE,"Executive";#N/A,#N/A,FALSE,"Summary";#N/A,#N/A,FALSE,"Office1";#N/A,#N/A,FALSE,"Office2";#N/A,#N/A,FALSE,"Office3";#N/A,#N/A,FALSE,"Office4";#N/A,#N/A,FALSE,"Office5";#N/A,#N/A,FALSE,"Office6";#N/A,#N/A,FALSE,"Office7";#N/A,#N/A,FALSE,"Labor"}</definedName>
    <definedName name="pam_1" localSheetId="34" hidden="1">{#N/A,#N/A,FALSE,"Matrix";#N/A,#N/A,FALSE,"Executive";#N/A,#N/A,FALSE,"Summary";#N/A,#N/A,FALSE,"Office1";#N/A,#N/A,FALSE,"Office2";#N/A,#N/A,FALSE,"Office3";#N/A,#N/A,FALSE,"Office4";#N/A,#N/A,FALSE,"Office5";#N/A,#N/A,FALSE,"Office6";#N/A,#N/A,FALSE,"Office7";#N/A,#N/A,FALSE,"Labor"}</definedName>
    <definedName name="pam_1" localSheetId="31" hidden="1">{#N/A,#N/A,FALSE,"Matrix";#N/A,#N/A,FALSE,"Executive";#N/A,#N/A,FALSE,"Summary";#N/A,#N/A,FALSE,"Office1";#N/A,#N/A,FALSE,"Office2";#N/A,#N/A,FALSE,"Office3";#N/A,#N/A,FALSE,"Office4";#N/A,#N/A,FALSE,"Office5";#N/A,#N/A,FALSE,"Office6";#N/A,#N/A,FALSE,"Office7";#N/A,#N/A,FALSE,"Labor"}</definedName>
    <definedName name="pam_1" hidden="1">{#N/A,#N/A,FALSE,"Matrix";#N/A,#N/A,FALSE,"Executive";#N/A,#N/A,FALSE,"Summary";#N/A,#N/A,FALSE,"Office1";#N/A,#N/A,FALSE,"Office2";#N/A,#N/A,FALSE,"Office3";#N/A,#N/A,FALSE,"Office4";#N/A,#N/A,FALSE,"Office5";#N/A,#N/A,FALSE,"Office6";#N/A,#N/A,FALSE,"Office7";#N/A,#N/A,FALSE,"Labor"}</definedName>
    <definedName name="PAN_TILES" localSheetId="31">#REF!</definedName>
    <definedName name="PAN_TILES">!#REF!</definedName>
    <definedName name="Pane2" localSheetId="31">#REF!</definedName>
    <definedName name="Pane2">!#REF!</definedName>
    <definedName name="Pane2___0" localSheetId="31">#REF!</definedName>
    <definedName name="Pane2___0">!#REF!</definedName>
    <definedName name="Pane2___13" localSheetId="31">#REF!</definedName>
    <definedName name="Pane2___13">!#REF!</definedName>
    <definedName name="Panel" localSheetId="35" hidden="1">{#N/A,#N/A,TRUE,"Basic";#N/A,#N/A,TRUE,"EXT-TABLE";#N/A,#N/A,TRUE,"STEEL";#N/A,#N/A,TRUE,"INT-Table";#N/A,#N/A,TRUE,"STEEL";#N/A,#N/A,TRUE,"Door"}</definedName>
    <definedName name="Panel" localSheetId="37" hidden="1">{#N/A,#N/A,TRUE,"Basic";#N/A,#N/A,TRUE,"EXT-TABLE";#N/A,#N/A,TRUE,"STEEL";#N/A,#N/A,TRUE,"INT-Table";#N/A,#N/A,TRUE,"STEEL";#N/A,#N/A,TRUE,"Door"}</definedName>
    <definedName name="Panel" localSheetId="36" hidden="1">{#N/A,#N/A,TRUE,"Basic";#N/A,#N/A,TRUE,"EXT-TABLE";#N/A,#N/A,TRUE,"STEEL";#N/A,#N/A,TRUE,"INT-Table";#N/A,#N/A,TRUE,"STEEL";#N/A,#N/A,TRUE,"Door"}</definedName>
    <definedName name="Panel" localSheetId="33" hidden="1">{#N/A,#N/A,TRUE,"Basic";#N/A,#N/A,TRUE,"EXT-TABLE";#N/A,#N/A,TRUE,"STEEL";#N/A,#N/A,TRUE,"INT-Table";#N/A,#N/A,TRUE,"STEEL";#N/A,#N/A,TRUE,"Door"}</definedName>
    <definedName name="Panel" localSheetId="34" hidden="1">{#N/A,#N/A,TRUE,"Basic";#N/A,#N/A,TRUE,"EXT-TABLE";#N/A,#N/A,TRUE,"STEEL";#N/A,#N/A,TRUE,"INT-Table";#N/A,#N/A,TRUE,"STEEL";#N/A,#N/A,TRUE,"Door"}</definedName>
    <definedName name="Panel" localSheetId="31" hidden="1">{#N/A,#N/A,TRUE,"Basic";#N/A,#N/A,TRUE,"EXT-TABLE";#N/A,#N/A,TRUE,"STEEL";#N/A,#N/A,TRUE,"INT-Table";#N/A,#N/A,TRUE,"STEEL";#N/A,#N/A,TRUE,"Door"}</definedName>
    <definedName name="Panel" hidden="1">{#N/A,#N/A,TRUE,"Basic";#N/A,#N/A,TRUE,"EXT-TABLE";#N/A,#N/A,TRUE,"STEEL";#N/A,#N/A,TRUE,"INT-Table";#N/A,#N/A,TRUE,"STEEL";#N/A,#N/A,TRUE,"Door"}</definedName>
    <definedName name="PANEL612CONTRA" localSheetId="31">#REF!</definedName>
    <definedName name="PANEL612CONTRA">!#REF!</definedName>
    <definedName name="Panels" localSheetId="31">#REF!</definedName>
    <definedName name="Panels">!#REF!</definedName>
    <definedName name="PANREGL">#REF!</definedName>
    <definedName name="pant">#REF!</definedName>
    <definedName name="PAOLA"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1"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1"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1"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1"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1"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1"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2"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2"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2"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2"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2"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2"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3"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3"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3"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3"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3"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3"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ola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apa" localSheetId="35" hidden="1">{#N/A,#N/A,FALSE,"US$";#N/A,#N/A,FALSE,"SUMMARY";#N/A,#N/A,FALSE,"DET.SUMM";#N/A,#N/A,FALSE,"BACK-UP";#N/A,#N/A,FALSE,"INDIRECTS";#N/A,#N/A,FALSE,"PARAMETERS";#N/A,#N/A,FALSE,"RATES"}</definedName>
    <definedName name="papa" localSheetId="37" hidden="1">{#N/A,#N/A,FALSE,"US$";#N/A,#N/A,FALSE,"SUMMARY";#N/A,#N/A,FALSE,"DET.SUMM";#N/A,#N/A,FALSE,"BACK-UP";#N/A,#N/A,FALSE,"INDIRECTS";#N/A,#N/A,FALSE,"PARAMETERS";#N/A,#N/A,FALSE,"RATES"}</definedName>
    <definedName name="papa" localSheetId="36" hidden="1">{#N/A,#N/A,FALSE,"US$";#N/A,#N/A,FALSE,"SUMMARY";#N/A,#N/A,FALSE,"DET.SUMM";#N/A,#N/A,FALSE,"BACK-UP";#N/A,#N/A,FALSE,"INDIRECTS";#N/A,#N/A,FALSE,"PARAMETERS";#N/A,#N/A,FALSE,"RATES"}</definedName>
    <definedName name="papa" localSheetId="33" hidden="1">{#N/A,#N/A,FALSE,"US$";#N/A,#N/A,FALSE,"SUMMARY";#N/A,#N/A,FALSE,"DET.SUMM";#N/A,#N/A,FALSE,"BACK-UP";#N/A,#N/A,FALSE,"INDIRECTS";#N/A,#N/A,FALSE,"PARAMETERS";#N/A,#N/A,FALSE,"RATES"}</definedName>
    <definedName name="papa" localSheetId="34" hidden="1">{#N/A,#N/A,FALSE,"US$";#N/A,#N/A,FALSE,"SUMMARY";#N/A,#N/A,FALSE,"DET.SUMM";#N/A,#N/A,FALSE,"BACK-UP";#N/A,#N/A,FALSE,"INDIRECTS";#N/A,#N/A,FALSE,"PARAMETERS";#N/A,#N/A,FALSE,"RATES"}</definedName>
    <definedName name="papa" localSheetId="31" hidden="1">{#N/A,#N/A,FALSE,"US$";#N/A,#N/A,FALSE,"SUMMARY";#N/A,#N/A,FALSE,"DET.SUMM";#N/A,#N/A,FALSE,"BACK-UP";#N/A,#N/A,FALSE,"INDIRECTS";#N/A,#N/A,FALSE,"PARAMETERS";#N/A,#N/A,FALSE,"RATES"}</definedName>
    <definedName name="papa" hidden="1">{#N/A,#N/A,FALSE,"US$";#N/A,#N/A,FALSE,"SUMMARY";#N/A,#N/A,FALSE,"DET.SUMM";#N/A,#N/A,FALSE,"BACK-UP";#N/A,#N/A,FALSE,"INDIRECTS";#N/A,#N/A,FALSE,"PARAMETERS";#N/A,#N/A,FALSE,"RATES"}</definedName>
    <definedName name="PAR">#REF!</definedName>
    <definedName name="PAR_1">#REF!</definedName>
    <definedName name="PAR_2">#REF!</definedName>
    <definedName name="PAR_3">#REF!</definedName>
    <definedName name="PAR_4">#REF!</definedName>
    <definedName name="PAR_5">#REF!</definedName>
    <definedName name="PAR_6">#REF!</definedName>
    <definedName name="PAR_7">#REF!</definedName>
    <definedName name="para_pri" localSheetId="31">#REF!</definedName>
    <definedName name="para_pri">!#REF!</definedName>
    <definedName name="PARAGOMASCONTRA" localSheetId="31">#REF!</definedName>
    <definedName name="PARAGOMASCONTRA">!#REF!</definedName>
    <definedName name="ParaImprimir" localSheetId="31">#REF!</definedName>
    <definedName name="ParaImprimir">!#REF!</definedName>
    <definedName name="Param_Appliname">#REF!</definedName>
    <definedName name="Param_BS">#REF!</definedName>
    <definedName name="Param_Month_Description">#REF!</definedName>
    <definedName name="Param_Year">#REF!</definedName>
    <definedName name="Parametros" localSheetId="31">#REF!</definedName>
    <definedName name="Parametros">!#REF!</definedName>
    <definedName name="parapet" localSheetId="31">#REF!</definedName>
    <definedName name="parapet">!#REF!</definedName>
    <definedName name="Pararrayo">#REF!</definedName>
    <definedName name="Parcial" localSheetId="31">#REF!</definedName>
    <definedName name="Parcial">!#REF!</definedName>
    <definedName name="PAREGL">#REF!</definedName>
    <definedName name="PARENT" localSheetId="31">#REF!</definedName>
    <definedName name="PARENT">!#REF!</definedName>
    <definedName name="PARENTB" localSheetId="31">#REF!</definedName>
    <definedName name="PARENTB">!#REF!</definedName>
    <definedName name="PARI">#REF!</definedName>
    <definedName name="PARIDAD">#REF!</definedName>
    <definedName name="Parisian_Boats">#REF!</definedName>
    <definedName name="Parm_Civil_Build_01">#REF!</definedName>
    <definedName name="Parm_Civil_Build_02">#REF!</definedName>
    <definedName name="Parm_Civil_Build_03">#REF!</definedName>
    <definedName name="Parm_Civil_Build_04">#REF!</definedName>
    <definedName name="Parm_Civil_Build_05">#REF!</definedName>
    <definedName name="Parm_Civil_Build_06">#REF!</definedName>
    <definedName name="Parm_Civil_Build_07">#REF!</definedName>
    <definedName name="Parm_Civil_Build_08">#REF!</definedName>
    <definedName name="Parm_Civil_Build_09">#REF!</definedName>
    <definedName name="Parm_Civil_Build_10">#REF!</definedName>
    <definedName name="Parm_Civil_Build_11">#REF!</definedName>
    <definedName name="Parm_Civil_Build_12">#REF!</definedName>
    <definedName name="Parm_Civil_Build_13">#REF!</definedName>
    <definedName name="Parm_Civil_Build_14">#REF!</definedName>
    <definedName name="Parm_Civil_Build_15">#REF!</definedName>
    <definedName name="Parm_Civil_Build_16">#REF!</definedName>
    <definedName name="Parm_Civil_Build_17">#REF!</definedName>
    <definedName name="Parm_Civil_Build_18">#REF!</definedName>
    <definedName name="Parm_Civil_Build_19">#REF!</definedName>
    <definedName name="Parm_Civil_Build_20">#REF!</definedName>
    <definedName name="Parm_Civil_Build_21">#REF!</definedName>
    <definedName name="Parm_Civil_Parm_01">#REF!</definedName>
    <definedName name="Parm_Civil_Parm_02">#REF!</definedName>
    <definedName name="Parm_Civil_Parm_03">#REF!</definedName>
    <definedName name="Parm_Civil_Parm_04">#REF!</definedName>
    <definedName name="Parm_Civil_Parm_05">#REF!</definedName>
    <definedName name="Parm_Civil_Parm_06">#REF!</definedName>
    <definedName name="Parm_Civil_Parm_07">#REF!</definedName>
    <definedName name="Parm_Civil_Parm_08">#REF!</definedName>
    <definedName name="Parm_Civil_Parm_09">#REF!</definedName>
    <definedName name="Parm_Civil_Parm_10">#REF!</definedName>
    <definedName name="Parm_Civil_Parm_11">#REF!</definedName>
    <definedName name="Parm_Civil_Parm_12">#REF!</definedName>
    <definedName name="Parm_Civil_Parm_13">#REF!</definedName>
    <definedName name="Parm_Civil_Parm_14">#REF!</definedName>
    <definedName name="Parm_Civil_Parm_15">#REF!</definedName>
    <definedName name="Parm_Civil_Parm_16">#REF!</definedName>
    <definedName name="Parm_Civil_Parm_17">#REF!</definedName>
    <definedName name="Parm_Civil_Parm_18">#REF!</definedName>
    <definedName name="Parm_Civil_Site_01">#REF!</definedName>
    <definedName name="Parm_Civil_Site_02">#REF!</definedName>
    <definedName name="Parm_Civil_Site_03">#REF!</definedName>
    <definedName name="Parm_Civil_Site_04">#REF!</definedName>
    <definedName name="Parm_Civil_Site_05">#REF!</definedName>
    <definedName name="Parm_Civil_Site_06">#REF!</definedName>
    <definedName name="Parm_Civil_Site_07">#REF!</definedName>
    <definedName name="Parm_Civil_Site_08">#REF!</definedName>
    <definedName name="Parm_Civil_Site_09">#REF!</definedName>
    <definedName name="Parm_Civil_Site_10">#REF!</definedName>
    <definedName name="Parm_Civil_Site_11">#REF!</definedName>
    <definedName name="Parm_Civil_Site_12">#REF!</definedName>
    <definedName name="Parm_Civil_Site_13">#REF!</definedName>
    <definedName name="Parm_Civil_Site_14">#REF!</definedName>
    <definedName name="Parm_Civil_Site_15">#REF!</definedName>
    <definedName name="Parm_Civil_Site_16">#REF!</definedName>
    <definedName name="Parm_Civil_Site_17">#REF!</definedName>
    <definedName name="Parm_Civil_Site_18">#REF!</definedName>
    <definedName name="Parm_Civil_Site_19">#REF!</definedName>
    <definedName name="Parm_Civil_Site_20">#REF!</definedName>
    <definedName name="Parm_Civil_Site_21">#REF!</definedName>
    <definedName name="Parm_Civil_Site_22">#REF!</definedName>
    <definedName name="Parm_Civil_Site_23">#REF!</definedName>
    <definedName name="Parm_Elect_Switchgear_01">#REF!</definedName>
    <definedName name="Parm_Elect_Switchgear_02">#REF!</definedName>
    <definedName name="Parm_Elect_Switchgear_03">#REF!</definedName>
    <definedName name="Parm_Elect_Switchgear_04">#REF!</definedName>
    <definedName name="Parm_Elect_Switchgear_05">#REF!</definedName>
    <definedName name="Parm_Elect_Switchgear_06">#REF!</definedName>
    <definedName name="Parm_Elect_Switchgear_07">#REF!</definedName>
    <definedName name="Parm_Elect_Switchgear_08">#REF!</definedName>
    <definedName name="Parm_Elect_Switchgear_09">#REF!</definedName>
    <definedName name="Parm_Elect_Switchgear_10">#REF!</definedName>
    <definedName name="Parm_Elect_Switchgear_11">#REF!</definedName>
    <definedName name="Parm_Elect_Switchgear_12">#REF!</definedName>
    <definedName name="Parm_Elect_Switchgear_13">#REF!</definedName>
    <definedName name="Parm_Elect_Switchgear_14">#REF!</definedName>
    <definedName name="Parm_Elect_Switchgear_15">#REF!</definedName>
    <definedName name="Parm_Elect_Switchgear_16">#REF!</definedName>
    <definedName name="Parm_Elect_Switchgear_17">#REF!</definedName>
    <definedName name="Parm_Elect_Switchgear_18">#REF!</definedName>
    <definedName name="Parm_Elect_Switchgear_19">#REF!</definedName>
    <definedName name="Parm_Elect_Switchgear_20">#REF!</definedName>
    <definedName name="Parm_Elect_Switchgear_21">#REF!</definedName>
    <definedName name="Parm_Elect_Switchyd_01">#REF!</definedName>
    <definedName name="Parm_Elect_Switchyd_02">#REF!</definedName>
    <definedName name="Parm_Elect_Switchyd_03">#REF!</definedName>
    <definedName name="Parm_Elect_Switchyd_04">#REF!</definedName>
    <definedName name="Parm_Elect_Switchyd_05">#REF!</definedName>
    <definedName name="Parm_Elect_Switchyd_06">#REF!</definedName>
    <definedName name="Parm_Elect_Switchyd_07">#REF!</definedName>
    <definedName name="Parm_Elect_Switchyd_08">#REF!</definedName>
    <definedName name="Parm_Elect_Switchyd_09">#REF!</definedName>
    <definedName name="Parm_Elect_Switchyd_10">#REF!</definedName>
    <definedName name="Parm_Elect_Switchyd_11">#REF!</definedName>
    <definedName name="Parm_Elect_Switchyd_12">#REF!</definedName>
    <definedName name="Parm_Elect_Switchyd_13">#REF!</definedName>
    <definedName name="Parm_Elect_Switchyd_14">#REF!</definedName>
    <definedName name="Parm_Elect_Switchyd_15">#REF!</definedName>
    <definedName name="Parm_Elect_Switchyd_16">#REF!</definedName>
    <definedName name="Parm_Elect_Switchyd_17">#REF!</definedName>
    <definedName name="Parm_Elect_Switchyd_18">#REF!</definedName>
    <definedName name="Parm_Elect_Switchyd_19">#REF!</definedName>
    <definedName name="Parm_Elect_Switchyd_20">#REF!</definedName>
    <definedName name="Parm_Elect_Switchyd_21">#REF!</definedName>
    <definedName name="Parm_Elect_Transfmr_01">#REF!</definedName>
    <definedName name="Parm_Elect_Transfmr_02">#REF!</definedName>
    <definedName name="Parm_Elect_Transfmr_03">#REF!</definedName>
    <definedName name="Parm_Elect_Transfmr_04">#REF!</definedName>
    <definedName name="Parm_Elect_Transfmr_05">#REF!</definedName>
    <definedName name="Parm_Elect_Transfmr_06">#REF!</definedName>
    <definedName name="Parm_Elect_Transfmr_07">#REF!</definedName>
    <definedName name="Parm_Elect_Transfmr_08">#REF!</definedName>
    <definedName name="Parm_Elect_Transfmr_09">#REF!</definedName>
    <definedName name="Parm_Elect_Transfmr_10">#REF!</definedName>
    <definedName name="Parm_Elect_Transfmr_11">#REF!</definedName>
    <definedName name="Parm_Elect_Transfmr_12">#REF!</definedName>
    <definedName name="Parm_Elect_Transfmr_13">#REF!</definedName>
    <definedName name="Parm_Elect_Transfmr_14">#REF!</definedName>
    <definedName name="Parm_Elect_Transfmr_15">#REF!</definedName>
    <definedName name="Parm_Elect_Transfmr_16">#REF!</definedName>
    <definedName name="Parm_Elect_Transfmr_17">#REF!</definedName>
    <definedName name="Parm_Elect_Transfmr_18">#REF!</definedName>
    <definedName name="Parm_Elect_Transfmr_19">#REF!</definedName>
    <definedName name="Parm_Elect_Transfmr_20">#REF!</definedName>
    <definedName name="Parm_Elect_Transfmr_21">#REF!</definedName>
    <definedName name="Parm_Elect_Transfmr_22">#REF!</definedName>
    <definedName name="Parm_Elect_Transfmr_23">#REF!</definedName>
    <definedName name="Parm_Elect_Transfmr_24">#REF!</definedName>
    <definedName name="Parm_Elect_Transfmr_25">#REF!</definedName>
    <definedName name="Parm_Elect_Transfmr_26">#REF!</definedName>
    <definedName name="Parm_Elect_Transfmr_27">#REF!</definedName>
    <definedName name="Parm_Elect_Transfmr_28">#REF!</definedName>
    <definedName name="Parm_Elect_Transfmr_29">#REF!</definedName>
    <definedName name="Parm_Elect_Transfmr_30">#REF!</definedName>
    <definedName name="Parm_Elect_Transfmr_31">#REF!</definedName>
    <definedName name="Parm_Elect_Transfmr_32">#REF!</definedName>
    <definedName name="Parm_Elect_Transfmr_33">#REF!</definedName>
    <definedName name="Parm_Elect_Transfmr_34">#REF!</definedName>
    <definedName name="Parm_Elect_Transfmr_35">#REF!</definedName>
    <definedName name="Parm_Elect_Transfmr_36">#REF!</definedName>
    <definedName name="Parm_Elect_Transfmr_37">#REF!</definedName>
    <definedName name="Parm_Elect_Transfmr_38">#REF!</definedName>
    <definedName name="Parm_Elect_Transfmr_39">#REF!</definedName>
    <definedName name="Parm_Elect_Transfmr_40">#REF!</definedName>
    <definedName name="Parm_Elect_Transfmr_41">#REF!</definedName>
    <definedName name="Parm_Elect_Transfmr_42">#REF!</definedName>
    <definedName name="Parm_Elect_Transfmr_43">#REF!</definedName>
    <definedName name="Parm_Elect_Transfmr_44">#REF!</definedName>
    <definedName name="Parm_Elect_Transfmr_45">#REF!</definedName>
    <definedName name="Parm_Elect_Transfmr_46">#REF!</definedName>
    <definedName name="Parm_Elect_Transfmr_47">#REF!</definedName>
    <definedName name="Parm_Elect_Transfmr_48">#REF!</definedName>
    <definedName name="Parm_Elect_Transfmr_49">#REF!</definedName>
    <definedName name="Parm_Elect_Transfmr_50">#REF!</definedName>
    <definedName name="Parm_Elect_Transfmr_51">#REF!</definedName>
    <definedName name="Parm_Elect_Transfmr_52">#REF!</definedName>
    <definedName name="Parm_Elect_Transfmr_53">#REF!</definedName>
    <definedName name="Parm_Elect_Transfmr_54">#REF!</definedName>
    <definedName name="Parm_Elect_Transfmr_55">#REF!</definedName>
    <definedName name="Parm_Elect_Transfmr_56">#REF!</definedName>
    <definedName name="Parm_Elect_Transfmr_57">#REF!</definedName>
    <definedName name="Parm_Elect_Transfmr_58">#REF!</definedName>
    <definedName name="Parm_Elect_Transfmr_59">#REF!</definedName>
    <definedName name="Parm_Elect_Transfmr_60">#REF!</definedName>
    <definedName name="Parm_Elect_Transfmr_61">#REF!</definedName>
    <definedName name="Parm_Elect_Transfmr_62">#REF!</definedName>
    <definedName name="Parm_Elect_Transfmr_63">#REF!</definedName>
    <definedName name="Parm_Elect_Transfmr_64">#REF!</definedName>
    <definedName name="Parm_Elect_Transfmr_65">#REF!</definedName>
    <definedName name="Parm_Elect_Transfmr_66">#REF!</definedName>
    <definedName name="Parm_Elect_Transfmr_67">#REF!</definedName>
    <definedName name="Parm_Elect_Transm_01">#REF!</definedName>
    <definedName name="Parm_Elect_Transm_02">#REF!</definedName>
    <definedName name="Parm_Elect_Transm_03">#REF!</definedName>
    <definedName name="Parm_Elect_Transm_04">#REF!</definedName>
    <definedName name="Parm_Elect_Transm_05">#REF!</definedName>
    <definedName name="Parm_Elect_Transm_06">#REF!</definedName>
    <definedName name="Parm_Elect_Transm_07">#REF!</definedName>
    <definedName name="Parm_Elect_Transm_08">#REF!</definedName>
    <definedName name="Parm_General_01">#REF!</definedName>
    <definedName name="Parm_General_02">#REF!</definedName>
    <definedName name="Parm_General_03">#REF!</definedName>
    <definedName name="Parm_General_04">#REF!</definedName>
    <definedName name="Parm_General_05">#REF!</definedName>
    <definedName name="Parm_General_06">#REF!</definedName>
    <definedName name="Parm_General_07">#REF!</definedName>
    <definedName name="Parm_General_08">#REF!</definedName>
    <definedName name="Parm_General_09">#REF!</definedName>
    <definedName name="Parm_Guar_Envirmt_01">#REF!</definedName>
    <definedName name="Parm_Guar_Envirmt_02">#REF!</definedName>
    <definedName name="Parm_Guar_Envirmt_03">#REF!</definedName>
    <definedName name="Parm_Guar_Envirmt_04">#REF!</definedName>
    <definedName name="Parm_Guar_Envirmt_05">#REF!</definedName>
    <definedName name="Parm_Guar_Envirmt_06">#REF!</definedName>
    <definedName name="Parm_Guar_Envirmt_07">#REF!</definedName>
    <definedName name="Parm_Guar_Envirmt_08">#REF!</definedName>
    <definedName name="Parm_Guar_Envirmt_09">#REF!</definedName>
    <definedName name="Parm_Guar_Envirmt_10">#REF!</definedName>
    <definedName name="Parm_Guar_Envirmt_11">#REF!</definedName>
    <definedName name="Parm_Guar_Envirmt_12">#REF!</definedName>
    <definedName name="Parm_Guar_Perf_01">#REF!</definedName>
    <definedName name="Parm_Guar_Perf_02">#REF!</definedName>
    <definedName name="Parm_Guar_Perf_03">#REF!</definedName>
    <definedName name="Parm_Guar_Perf_04">#REF!</definedName>
    <definedName name="Parm_Guar_Perf_05">#REF!</definedName>
    <definedName name="Parm_Guar_Perf_06">#REF!</definedName>
    <definedName name="Parm_Guar_Perf_07">#REF!</definedName>
    <definedName name="Parm_Guar_Perf_08">#REF!</definedName>
    <definedName name="Parm_Guar_Perf_09">#REF!</definedName>
    <definedName name="Parm_Guar_Perf_10">#REF!</definedName>
    <definedName name="Parm_Guar_Perf_11">#REF!</definedName>
    <definedName name="Parm_Guar_Perf_Marg_01">#REF!</definedName>
    <definedName name="Parm_Guar_Perf_Marg_02">#REF!</definedName>
    <definedName name="Parm_Guar_Perf_Marg_03">#REF!</definedName>
    <definedName name="Parm_Guar_Perf_Marg_04">#REF!</definedName>
    <definedName name="Parm_Guar_Perf_Marg_05">#REF!</definedName>
    <definedName name="Parm_Guar_Perf_Marg_06">#REF!</definedName>
    <definedName name="Parm_Guar_Perf_Marg_07">#REF!</definedName>
    <definedName name="Parm_Guar_Perf_Marg_08">#REF!</definedName>
    <definedName name="Parm_Guar_Perf_Marg_09">#REF!</definedName>
    <definedName name="Parm_Guar_Perf_Marg_10">#REF!</definedName>
    <definedName name="Parm_Guar_Perf_Marg_11">#REF!</definedName>
    <definedName name="Parm_Mech_Boiler_01">#REF!</definedName>
    <definedName name="Parm_Mech_Boiler_02">#REF!</definedName>
    <definedName name="Parm_Mech_Boiler_03">#REF!</definedName>
    <definedName name="Parm_Mech_Boiler_04">#REF!</definedName>
    <definedName name="Parm_Mech_Boiler_05">#REF!</definedName>
    <definedName name="Parm_Mech_Boiler_06">#REF!</definedName>
    <definedName name="Parm_Mech_Boiler_07">#REF!</definedName>
    <definedName name="Parm_Mech_Boiler_08">#REF!</definedName>
    <definedName name="Parm_Mech_Boiler_09">#REF!</definedName>
    <definedName name="Parm_Mech_Boiler_10">#REF!</definedName>
    <definedName name="Parm_Mech_Boiler_11">#REF!</definedName>
    <definedName name="Parm_Mech_Boiler_12">#REF!</definedName>
    <definedName name="Parm_Mech_Boiler_13">#REF!</definedName>
    <definedName name="Parm_Mech_Boiler_14">#REF!</definedName>
    <definedName name="Parm_Mech_Boiler_15">#REF!</definedName>
    <definedName name="Parm_Mech_Boiler_16">#REF!</definedName>
    <definedName name="Parm_Mech_Boiler_17">#REF!</definedName>
    <definedName name="Parm_Mech_Boiler_18">#REF!</definedName>
    <definedName name="Parm_Mech_Boiler_19">#REF!</definedName>
    <definedName name="Parm_Mech_Boiler_20">#REF!</definedName>
    <definedName name="Parm_Mech_Boiler_21">#REF!</definedName>
    <definedName name="Parm_Mech_Boiler_22">#REF!</definedName>
    <definedName name="Parm_Mech_Boiler_23">#REF!</definedName>
    <definedName name="Parm_Mech_Boiler_24">#REF!</definedName>
    <definedName name="Parm_Mech_BOP_01">#REF!</definedName>
    <definedName name="Parm_Mech_BOP_02">#REF!</definedName>
    <definedName name="Parm_Mech_BOP_03">#REF!</definedName>
    <definedName name="Parm_Mech_BOP_04">#REF!</definedName>
    <definedName name="Parm_Mech_BOP_05">#REF!</definedName>
    <definedName name="Parm_Mech_BOP_06">#REF!</definedName>
    <definedName name="Parm_Mech_BOP_07">#REF!</definedName>
    <definedName name="Parm_Mech_BOP_08">#REF!</definedName>
    <definedName name="Parm_Mech_BOP_09">#REF!</definedName>
    <definedName name="Parm_Mech_BOP_10">#REF!</definedName>
    <definedName name="Parm_Mech_BOP_11">#REF!</definedName>
    <definedName name="Parm_Mech_BOP_12">#REF!</definedName>
    <definedName name="Parm_Mech_BOP_13">#REF!</definedName>
    <definedName name="Parm_Mech_BOP_14">#REF!</definedName>
    <definedName name="Parm_Mech_BOP_15">#REF!</definedName>
    <definedName name="Parm_Mech_BOP_16">#REF!</definedName>
    <definedName name="Parm_Mech_BOP_17">#REF!</definedName>
    <definedName name="Parm_Mech_BOP_18">#REF!</definedName>
    <definedName name="Parm_Mech_BOP_19">#REF!</definedName>
    <definedName name="Parm_Mech_BOP_20">#REF!</definedName>
    <definedName name="Parm_Mech_BOP_21">#REF!</definedName>
    <definedName name="Parm_Mech_BOP_22">#REF!</definedName>
    <definedName name="Parm_Mech_BOP_23">#REF!</definedName>
    <definedName name="Parm_Mech_BOP_24">#REF!</definedName>
    <definedName name="Parm_Mech_BOP_25">#REF!</definedName>
    <definedName name="Parm_Mech_BOP_26">#REF!</definedName>
    <definedName name="Parm_Mech_BOP_27">#REF!</definedName>
    <definedName name="Parm_Mech_BOP_28">#REF!</definedName>
    <definedName name="Parm_Mech_BOP_29">#REF!</definedName>
    <definedName name="Parm_Mech_BOP_30">#REF!</definedName>
    <definedName name="Parm_Mech_BOP_31">#REF!</definedName>
    <definedName name="Parm_Mech_Emissions_01">#REF!</definedName>
    <definedName name="Parm_Mech_Emissions_02">#REF!</definedName>
    <definedName name="Parm_Mech_Emissions_03">#REF!</definedName>
    <definedName name="Parm_Mech_Emissions_04">#REF!</definedName>
    <definedName name="Parm_Mech_Emissions_05">#REF!</definedName>
    <definedName name="Parm_Mech_Emissions_06">#REF!</definedName>
    <definedName name="Parm_Mech_Emissions_07">#REF!</definedName>
    <definedName name="Parm_Mech_Emissions_08">#REF!</definedName>
    <definedName name="Parm_Mech_Emissions_09">#REF!</definedName>
    <definedName name="Parm_Mech_Emissions_10">#REF!</definedName>
    <definedName name="Parm_Mech_Emissions_11">#REF!</definedName>
    <definedName name="Parm_Mech_Emissions_12">#REF!</definedName>
    <definedName name="Parm_Mech_Emissions_13">#REF!</definedName>
    <definedName name="Parm_Mech_Emissions_14">#REF!</definedName>
    <definedName name="Parm_Mech_Emissions_15">#REF!</definedName>
    <definedName name="Parm_Mech_Emissions_16">#REF!</definedName>
    <definedName name="Parm_Mech_Emissions_17">#REF!</definedName>
    <definedName name="Parm_Mech_Emissions_18">#REF!</definedName>
    <definedName name="Parm_Mech_Emissions_19">#REF!</definedName>
    <definedName name="Parm_Mech_Emissions_20">#REF!</definedName>
    <definedName name="Parm_Mech_Emissions_21">#REF!</definedName>
    <definedName name="Parm_Mech_Emissions_22">#REF!</definedName>
    <definedName name="Parm_Mech_Emissions_23">#REF!</definedName>
    <definedName name="Parm_Mech_Emissions_24">#REF!</definedName>
    <definedName name="Parm_Mech_Emissions_25">#REF!</definedName>
    <definedName name="Parm_Mech_Emissions_26">#REF!</definedName>
    <definedName name="Parm_Mech_Emissions_27">#REF!</definedName>
    <definedName name="Parm_Mech_Emissions_28">#REF!</definedName>
    <definedName name="Parm_Mech_Emissions_29">#REF!</definedName>
    <definedName name="Parm_Mech_Emissions_30">#REF!</definedName>
    <definedName name="Parm_Mech_Fuel_01">#REF!</definedName>
    <definedName name="Parm_Mech_Fuel_02">#REF!</definedName>
    <definedName name="Parm_Mech_Fuel_03">#REF!</definedName>
    <definedName name="Parm_Mech_Fuel_04">#REF!</definedName>
    <definedName name="Parm_Mech_Fuel_05">#REF!</definedName>
    <definedName name="Parm_Mech_Fuel_06">#REF!</definedName>
    <definedName name="Parm_Mech_Fuel_07">#REF!</definedName>
    <definedName name="Parm_Mech_Fuel_08">#REF!</definedName>
    <definedName name="Parm_Mech_Fuel_09">#REF!</definedName>
    <definedName name="Parm_Mech_Fuel_10">#REF!</definedName>
    <definedName name="Parm_Mech_Fuel_11">#REF!</definedName>
    <definedName name="Parm_Mech_Fuel_12">#REF!</definedName>
    <definedName name="Parm_Mech_Fuel_13">#REF!</definedName>
    <definedName name="Parm_Mech_Fuel_14">#REF!</definedName>
    <definedName name="Parm_Mech_Fuel_15">#REF!</definedName>
    <definedName name="Parm_Mech_Fuel_16">#REF!</definedName>
    <definedName name="Parm_Mech_Mtlhd_01">#REF!</definedName>
    <definedName name="Parm_Mech_Mtlhd_02">#REF!</definedName>
    <definedName name="Parm_Mech_Mtlhd_03">#REF!</definedName>
    <definedName name="Parm_Mech_Mtlhd_04">#REF!</definedName>
    <definedName name="Parm_Mech_Mtlhd_05">#REF!</definedName>
    <definedName name="Parm_Mech_Mtlhd_06">#REF!</definedName>
    <definedName name="Parm_Mech_Mtlhd_07">#REF!</definedName>
    <definedName name="Parm_Mech_Mtlhd_08">#REF!</definedName>
    <definedName name="Parm_Mech_Mtlhd_09">#REF!</definedName>
    <definedName name="Parm_Mech_Mtlhd_10">#REF!</definedName>
    <definedName name="Parm_Mech_Mtlhd_11">#REF!</definedName>
    <definedName name="Parm_Mech_Mtlhd_12">#REF!</definedName>
    <definedName name="Parm_Mech_Mtlhd_13">#REF!</definedName>
    <definedName name="Parm_Mech_Mtlhd_14">#REF!</definedName>
    <definedName name="Parm_Mech_Mtlhd_15">#REF!</definedName>
    <definedName name="Parm_Mech_Mtlhd_16">#REF!</definedName>
    <definedName name="Parm_Mech_Mtlhd_17">#REF!</definedName>
    <definedName name="Parm_Mech_STG_01">#REF!</definedName>
    <definedName name="Parm_Mech_STG_02">#REF!</definedName>
    <definedName name="Parm_Mech_STG_03">#REF!</definedName>
    <definedName name="Parm_Mech_STG_04">#REF!</definedName>
    <definedName name="Parm_Mech_STG_05">#REF!</definedName>
    <definedName name="Parm_Mech_STG_06">#REF!</definedName>
    <definedName name="Parm_Mech_STG_07">#REF!</definedName>
    <definedName name="Parm_Mech_STG_08">#REF!</definedName>
    <definedName name="Parm_Mech_STG_09">#REF!</definedName>
    <definedName name="Parm_Mech_STG_10">#REF!</definedName>
    <definedName name="Parm_Mech_STG_11">#REF!</definedName>
    <definedName name="Parm_Mech_STG_12">#REF!</definedName>
    <definedName name="Parm_Mech_STG_13">#REF!</definedName>
    <definedName name="Parm_Mech_STG_14">#REF!</definedName>
    <definedName name="Parm_Mech_STG_15">#REF!</definedName>
    <definedName name="Parm_Mech_STG_16">#REF!</definedName>
    <definedName name="Parm_Mech_STG_17">#REF!</definedName>
    <definedName name="Parm_Mech_STG_18">#REF!</definedName>
    <definedName name="Parm_Mech_STG_19">#REF!</definedName>
    <definedName name="Parm_Mech_STG_20">#REF!</definedName>
    <definedName name="Parm_Mech_STG_21">#REF!</definedName>
    <definedName name="Parm_Mech_Storage_01">#REF!</definedName>
    <definedName name="Parm_Mech_Storage_02">#REF!</definedName>
    <definedName name="Parm_Mech_Storage_03">#REF!</definedName>
    <definedName name="Parm_Mech_Storage_04">#REF!</definedName>
    <definedName name="Parm_Mech_Storage_05">#REF!</definedName>
    <definedName name="Parm_Mech_Storage_06">#REF!</definedName>
    <definedName name="Parm_Mech_Storage_07">#REF!</definedName>
    <definedName name="Parm_Mech_Storage_08">#REF!</definedName>
    <definedName name="Parm_Mech_Storage_09">#REF!</definedName>
    <definedName name="Parm_Mech_Storage_10">#REF!</definedName>
    <definedName name="Parm_Mech_Storage_11">#REF!</definedName>
    <definedName name="Parm_Plant_Design_01">#REF!</definedName>
    <definedName name="Parm_Plant_Design_02">#REF!</definedName>
    <definedName name="Parm_Plant_Design_03">#REF!</definedName>
    <definedName name="Parm_Plant_Design_04">#REF!</definedName>
    <definedName name="Parm_Plant_Design_05">#REF!</definedName>
    <definedName name="Parm_Plant_Design_06">#REF!</definedName>
    <definedName name="Parm_Plant_Design_07">#REF!</definedName>
    <definedName name="Parm_Plant_Design_08">#REF!</definedName>
    <definedName name="Parm_Plant_Design_09">#REF!</definedName>
    <definedName name="Parm_Plant_Design_10">#REF!</definedName>
    <definedName name="Parm_Plant_Design_11">#REF!</definedName>
    <definedName name="Parm_Plant_Design_12">#REF!</definedName>
    <definedName name="Parm_Plant_Design_13">#REF!</definedName>
    <definedName name="Parm_Plant_Design_14">#REF!</definedName>
    <definedName name="Parm_Plant_Design_15">#REF!</definedName>
    <definedName name="Parm_Plant_Design_16">#REF!</definedName>
    <definedName name="Parm_Plant_Design_17">#REF!</definedName>
    <definedName name="Parm_Plant_Design_18">#REF!</definedName>
    <definedName name="Parm_Plant_Design_19">#REF!</definedName>
    <definedName name="Parm_Plant_Design_20">#REF!</definedName>
    <definedName name="Parm_Plant_Design_21">#REF!</definedName>
    <definedName name="Parm_Plant_Design_22">#REF!</definedName>
    <definedName name="Parm_Plant_Design_23">#REF!</definedName>
    <definedName name="Parm_Plant_Design_24">#REF!</definedName>
    <definedName name="Parm_Plant_Design_25">#REF!</definedName>
    <definedName name="Parm_Plant_Design_26">#REF!</definedName>
    <definedName name="Parm_Plant_Design_27">#REF!</definedName>
    <definedName name="Parm_Plant_Design_28">#REF!</definedName>
    <definedName name="Parm_Plant_Design_29">#REF!</definedName>
    <definedName name="PARR">#REF!</definedName>
    <definedName name="PARSEO" localSheetId="35" hidden="1">#REF!</definedName>
    <definedName name="PARSEO" localSheetId="37" hidden="1">#REF!</definedName>
    <definedName name="PARSEO" localSheetId="36" hidden="1">#REF!</definedName>
    <definedName name="PARSEO" localSheetId="33" hidden="1">#REF!</definedName>
    <definedName name="PARSEO" localSheetId="34" hidden="1">#REF!</definedName>
    <definedName name="PARSEO" hidden="1">#REF!</definedName>
    <definedName name="PARSEOut" localSheetId="37" hidden="1">#REF!</definedName>
    <definedName name="PARSEOut" localSheetId="36" hidden="1">#REF!</definedName>
    <definedName name="PARSEOut" hidden="1">#REF!</definedName>
    <definedName name="PART">#REF!</definedName>
    <definedName name="part_no" localSheetId="31">#REF!</definedName>
    <definedName name="part_no">!#REF!</definedName>
    <definedName name="PART2" localSheetId="31">#REF!</definedName>
    <definedName name="PART2">!#REF!</definedName>
    <definedName name="PART4" localSheetId="31">#REF!</definedName>
    <definedName name="PART4">!#REF!</definedName>
    <definedName name="partdas2">#REF!,#REF!,#REF!,#REF!</definedName>
    <definedName name="PARTEX" localSheetId="31">#REF!</definedName>
    <definedName name="PARTEX">!#REF!</definedName>
    <definedName name="PARTIDA" localSheetId="31">#REF!</definedName>
    <definedName name="PARTIDA">!#REF!</definedName>
    <definedName name="PARTIDA2">#REF!</definedName>
    <definedName name="PARTIDAS" localSheetId="31">#REF!</definedName>
    <definedName name="PARTIDAS">!#REF!</definedName>
    <definedName name="Partidax" localSheetId="31">#REF!</definedName>
    <definedName name="Partidax">!#REF!</definedName>
    <definedName name="PARTNO" localSheetId="31">#REF!</definedName>
    <definedName name="PARTNO">!#REF!</definedName>
    <definedName name="pas" localSheetId="35" hidden="1">{#N/A,#N/A,FALSE,"masez (10)";#N/A,#N/A,FALSE,"masez (7)";#N/A,#N/A,FALSE,"masez (6)";#N/A,#N/A,FALSE,"masez (5)";#N/A,#N/A,FALSE,"masez (4)";#N/A,#N/A,FALSE,"masez (3)";#N/A,#N/A,FALSE,"masez (2)";#N/A,#N/A,FALSE,"GME";#N/A,#N/A,FALSE,"masez"}</definedName>
    <definedName name="pas" localSheetId="37" hidden="1">{#N/A,#N/A,FALSE,"masez (10)";#N/A,#N/A,FALSE,"masez (7)";#N/A,#N/A,FALSE,"masez (6)";#N/A,#N/A,FALSE,"masez (5)";#N/A,#N/A,FALSE,"masez (4)";#N/A,#N/A,FALSE,"masez (3)";#N/A,#N/A,FALSE,"masez (2)";#N/A,#N/A,FALSE,"GME";#N/A,#N/A,FALSE,"masez"}</definedName>
    <definedName name="pas" localSheetId="36" hidden="1">{#N/A,#N/A,FALSE,"masez (10)";#N/A,#N/A,FALSE,"masez (7)";#N/A,#N/A,FALSE,"masez (6)";#N/A,#N/A,FALSE,"masez (5)";#N/A,#N/A,FALSE,"masez (4)";#N/A,#N/A,FALSE,"masez (3)";#N/A,#N/A,FALSE,"masez (2)";#N/A,#N/A,FALSE,"GME";#N/A,#N/A,FALSE,"masez"}</definedName>
    <definedName name="pas" localSheetId="33" hidden="1">{#N/A,#N/A,FALSE,"masez (10)";#N/A,#N/A,FALSE,"masez (7)";#N/A,#N/A,FALSE,"masez (6)";#N/A,#N/A,FALSE,"masez (5)";#N/A,#N/A,FALSE,"masez (4)";#N/A,#N/A,FALSE,"masez (3)";#N/A,#N/A,FALSE,"masez (2)";#N/A,#N/A,FALSE,"GME";#N/A,#N/A,FALSE,"masez"}</definedName>
    <definedName name="pas" localSheetId="34" hidden="1">{#N/A,#N/A,FALSE,"masez (10)";#N/A,#N/A,FALSE,"masez (7)";#N/A,#N/A,FALSE,"masez (6)";#N/A,#N/A,FALSE,"masez (5)";#N/A,#N/A,FALSE,"masez (4)";#N/A,#N/A,FALSE,"masez (3)";#N/A,#N/A,FALSE,"masez (2)";#N/A,#N/A,FALSE,"GME";#N/A,#N/A,FALSE,"masez"}</definedName>
    <definedName name="pas" localSheetId="31" hidden="1">{#N/A,#N/A,FALSE,"masez (10)";#N/A,#N/A,FALSE,"masez (7)";#N/A,#N/A,FALSE,"masez (6)";#N/A,#N/A,FALSE,"masez (5)";#N/A,#N/A,FALSE,"masez (4)";#N/A,#N/A,FALSE,"masez (3)";#N/A,#N/A,FALSE,"masez (2)";#N/A,#N/A,FALSE,"GME";#N/A,#N/A,FALSE,"masez"}</definedName>
    <definedName name="pas" hidden="1">{#N/A,#N/A,FALSE,"masez (10)";#N/A,#N/A,FALSE,"masez (7)";#N/A,#N/A,FALSE,"masez (6)";#N/A,#N/A,FALSE,"masez (5)";#N/A,#N/A,FALSE,"masez (4)";#N/A,#N/A,FALSE,"masez (3)";#N/A,#N/A,FALSE,"masez (2)";#N/A,#N/A,FALSE,"GME";#N/A,#N/A,FALSE,"masez"}</definedName>
    <definedName name="pasaje" localSheetId="31">#REF!</definedName>
    <definedName name="pasaje">!#REF!</definedName>
    <definedName name="Pasajes" localSheetId="31">#REF!</definedName>
    <definedName name="Pasajes">!#REF!</definedName>
    <definedName name="pase" localSheetId="35" hidden="1">#REF!</definedName>
    <definedName name="pase" localSheetId="37" hidden="1">#REF!</definedName>
    <definedName name="pase" localSheetId="36" hidden="1">#REF!</definedName>
    <definedName name="pase" localSheetId="33" hidden="1">#REF!</definedName>
    <definedName name="pase" localSheetId="34" hidden="1">#REF!</definedName>
    <definedName name="pase" localSheetId="31" hidden="1">#REF!</definedName>
    <definedName name="pase" hidden="1">#REF!</definedName>
    <definedName name="pasos">#REF!</definedName>
    <definedName name="passage">#REF!</definedName>
    <definedName name="passed">#REF!</definedName>
    <definedName name="PAST_C">#REF!</definedName>
    <definedName name="PAST_C_BT">#REF!</definedName>
    <definedName name="PAST_C_MT">#REF!</definedName>
    <definedName name="PAST_M">#REF!</definedName>
    <definedName name="PAST_M_BT">#REF!</definedName>
    <definedName name="PAST_M_MT">#REF!</definedName>
    <definedName name="pat" localSheetId="31">#REF!</definedName>
    <definedName name="pat">!#REF!</definedName>
    <definedName name="PAT_1">#REF!</definedName>
    <definedName name="PAT_1_M">#REF!</definedName>
    <definedName name="PAT_2">#REF!</definedName>
    <definedName name="PAT_2_M">#REF!</definedName>
    <definedName name="PAT_2E">#REF!</definedName>
    <definedName name="PAT_2M">#REF!</definedName>
    <definedName name="pat_3">#REF!</definedName>
    <definedName name="PAT_3_M">#REF!</definedName>
    <definedName name="PAT_C">#REF!</definedName>
    <definedName name="PAT_M">#REF!</definedName>
    <definedName name="PATO">#REF!</definedName>
    <definedName name="PATTY" localSheetId="35" hidden="1">{"CI+GG(BASE)",#N/A,FALSE,"CI+GG(BASE)";"GG",#N/A,FALSE,"CI+GG(BASE)";"CI",#N/A,FALSE,"CI+GG(BASE)"}</definedName>
    <definedName name="PATTY" localSheetId="37" hidden="1">{"CI+GG(BASE)",#N/A,FALSE,"CI+GG(BASE)";"GG",#N/A,FALSE,"CI+GG(BASE)";"CI",#N/A,FALSE,"CI+GG(BASE)"}</definedName>
    <definedName name="PATTY" localSheetId="36" hidden="1">{"CI+GG(BASE)",#N/A,FALSE,"CI+GG(BASE)";"GG",#N/A,FALSE,"CI+GG(BASE)";"CI",#N/A,FALSE,"CI+GG(BASE)"}</definedName>
    <definedName name="PATTY" localSheetId="33" hidden="1">{"CI+GG(BASE)",#N/A,FALSE,"CI+GG(BASE)";"GG",#N/A,FALSE,"CI+GG(BASE)";"CI",#N/A,FALSE,"CI+GG(BASE)"}</definedName>
    <definedName name="PATTY" localSheetId="34" hidden="1">{"CI+GG(BASE)",#N/A,FALSE,"CI+GG(BASE)";"GG",#N/A,FALSE,"CI+GG(BASE)";"CI",#N/A,FALSE,"CI+GG(BASE)"}</definedName>
    <definedName name="PATTY" localSheetId="31" hidden="1">{"CI+GG(BASE)",#N/A,FALSE,"CI+GG(BASE)";"GG",#N/A,FALSE,"CI+GG(BASE)";"CI",#N/A,FALSE,"CI+GG(BASE)"}</definedName>
    <definedName name="PATTY" hidden="1">{"CI+GG(BASE)",#N/A,FALSE,"CI+GG(BASE)";"GG",#N/A,FALSE,"CI+GG(BASE)";"CI",#N/A,FALSE,"CI+GG(BASE)"}</definedName>
    <definedName name="PAV">#REF!</definedName>
    <definedName name="PavementMarking" localSheetId="31">#REF!</definedName>
    <definedName name="PavementMarking">!#REF!</definedName>
    <definedName name="PAVIMENTOS">#REF!</definedName>
    <definedName name="Pavings" localSheetId="31">#REF!</definedName>
    <definedName name="Pavings">!#REF!</definedName>
    <definedName name="PAY">#REF!</definedName>
    <definedName name="Pay_Date" localSheetId="31">#REF!</definedName>
    <definedName name="Pay_Date">!#REF!</definedName>
    <definedName name="Pay_Num" localSheetId="31">#REF!</definedName>
    <definedName name="Pay_Num">!#REF!</definedName>
    <definedName name="PAYCRIT">#REF!</definedName>
    <definedName name="PAYITEM">#REF!</definedName>
    <definedName name="Payload" localSheetId="31">#REF!</definedName>
    <definedName name="Payload">!#REF!</definedName>
    <definedName name="payment" localSheetId="31">#REF!</definedName>
    <definedName name="payment">!#REF!</definedName>
    <definedName name="Payment_Date" localSheetId="31">DATE(YEAR('Registro Fot SEM'!Loan_Start),MONTH('Registro Fot SEM'!Loan_Start)+Payment_Number,DAY('Registro Fot SEM'!Loan_Start))</definedName>
    <definedName name="Payment_Date">#N/A</definedName>
    <definedName name="Payment_Needed">"Pago necesario"</definedName>
    <definedName name="PAYMENT_SCHEDUL">#REF!</definedName>
    <definedName name="PaymentType" localSheetId="31">#REF!</definedName>
    <definedName name="PaymentType">!#REF!</definedName>
    <definedName name="Paymenttype2" localSheetId="31">#REF!</definedName>
    <definedName name="Paymenttype2">!#REF!</definedName>
    <definedName name="PAYROLL">#REF!</definedName>
    <definedName name="Pays">#REF!</definedName>
    <definedName name="paz">#REF!</definedName>
    <definedName name="pb" localSheetId="35" hidden="1">{#N/A,#N/A,FALSE,"ResDev"}</definedName>
    <definedName name="pb" localSheetId="37" hidden="1">{#N/A,#N/A,FALSE,"ResDev"}</definedName>
    <definedName name="pb" localSheetId="36" hidden="1">{#N/A,#N/A,FALSE,"ResDev"}</definedName>
    <definedName name="pb" localSheetId="33" hidden="1">{#N/A,#N/A,FALSE,"ResDev"}</definedName>
    <definedName name="pb" localSheetId="34" hidden="1">{#N/A,#N/A,FALSE,"ResDev"}</definedName>
    <definedName name="pb" localSheetId="31">#REF!</definedName>
    <definedName name="pb" hidden="1">{#N/A,#N/A,FALSE,"ResDev"}</definedName>
    <definedName name="pb___0" localSheetId="31">#REF!</definedName>
    <definedName name="pb___0">!#REF!</definedName>
    <definedName name="pb___11" localSheetId="31">#REF!</definedName>
    <definedName name="pb___11">!#REF!</definedName>
    <definedName name="pb___12" localSheetId="31">#REF!</definedName>
    <definedName name="pb___12">!#REF!</definedName>
    <definedName name="pb_1" localSheetId="35" hidden="1">{#N/A,#N/A,FALSE,"Cobret"}</definedName>
    <definedName name="pb_1" localSheetId="37" hidden="1">{#N/A,#N/A,FALSE,"Cobret"}</definedName>
    <definedName name="pb_1" localSheetId="36" hidden="1">{#N/A,#N/A,FALSE,"Cobret"}</definedName>
    <definedName name="pb_1" localSheetId="33" hidden="1">{#N/A,#N/A,FALSE,"Cobret"}</definedName>
    <definedName name="pb_1" localSheetId="34" hidden="1">{#N/A,#N/A,FALSE,"Cobret"}</definedName>
    <definedName name="pb_1" localSheetId="31" hidden="1">{#N/A,#N/A,FALSE,"Cobret"}</definedName>
    <definedName name="pb_1" hidden="1">{#N/A,#N/A,FALSE,"Cobret"}</definedName>
    <definedName name="pb_2" localSheetId="35" hidden="1">{#N/A,#N/A,FALSE,"Cobret"}</definedName>
    <definedName name="pb_2" localSheetId="37" hidden="1">{#N/A,#N/A,FALSE,"Cobret"}</definedName>
    <definedName name="pb_2" localSheetId="36" hidden="1">{#N/A,#N/A,FALSE,"Cobret"}</definedName>
    <definedName name="pb_2" localSheetId="33" hidden="1">{#N/A,#N/A,FALSE,"Cobret"}</definedName>
    <definedName name="pb_2" localSheetId="34" hidden="1">{#N/A,#N/A,FALSE,"Cobret"}</definedName>
    <definedName name="pb_2" localSheetId="31" hidden="1">{#N/A,#N/A,FALSE,"Cobret"}</definedName>
    <definedName name="pb_2" hidden="1">{#N/A,#N/A,FALSE,"Cobret"}</definedName>
    <definedName name="pb_3" localSheetId="35" hidden="1">{#N/A,#N/A,FALSE,"Cobret"}</definedName>
    <definedName name="pb_3" localSheetId="37" hidden="1">{#N/A,#N/A,FALSE,"Cobret"}</definedName>
    <definedName name="pb_3" localSheetId="36" hidden="1">{#N/A,#N/A,FALSE,"Cobret"}</definedName>
    <definedName name="pb_3" localSheetId="33" hidden="1">{#N/A,#N/A,FALSE,"Cobret"}</definedName>
    <definedName name="pb_3" localSheetId="34" hidden="1">{#N/A,#N/A,FALSE,"Cobret"}</definedName>
    <definedName name="pb_3" localSheetId="31" hidden="1">{#N/A,#N/A,FALSE,"Cobret"}</definedName>
    <definedName name="pb_3" hidden="1">{#N/A,#N/A,FALSE,"Cobret"}</definedName>
    <definedName name="pb_4" localSheetId="35" hidden="1">{#N/A,#N/A,FALSE,"Cobret"}</definedName>
    <definedName name="pb_4" localSheetId="37" hidden="1">{#N/A,#N/A,FALSE,"Cobret"}</definedName>
    <definedName name="pb_4" localSheetId="36" hidden="1">{#N/A,#N/A,FALSE,"Cobret"}</definedName>
    <definedName name="pb_4" localSheetId="33" hidden="1">{#N/A,#N/A,FALSE,"Cobret"}</definedName>
    <definedName name="pb_4" localSheetId="34" hidden="1">{#N/A,#N/A,FALSE,"Cobret"}</definedName>
    <definedName name="pb_4" localSheetId="31" hidden="1">{#N/A,#N/A,FALSE,"Cobret"}</definedName>
    <definedName name="pb_4" hidden="1">{#N/A,#N/A,FALSE,"Cobret"}</definedName>
    <definedName name="pb_5" localSheetId="35" hidden="1">{#N/A,#N/A,FALSE,"Cobret"}</definedName>
    <definedName name="pb_5" localSheetId="37" hidden="1">{#N/A,#N/A,FALSE,"Cobret"}</definedName>
    <definedName name="pb_5" localSheetId="36" hidden="1">{#N/A,#N/A,FALSE,"Cobret"}</definedName>
    <definedName name="pb_5" localSheetId="33" hidden="1">{#N/A,#N/A,FALSE,"Cobret"}</definedName>
    <definedName name="pb_5" localSheetId="34" hidden="1">{#N/A,#N/A,FALSE,"Cobret"}</definedName>
    <definedName name="pb_5" localSheetId="31" hidden="1">{#N/A,#N/A,FALSE,"Cobret"}</definedName>
    <definedName name="pb_5" hidden="1">{#N/A,#N/A,FALSE,"Cobret"}</definedName>
    <definedName name="PbGlenn" localSheetId="31">#REF!</definedName>
    <definedName name="PbGlenn">!#REF!</definedName>
    <definedName name="PbPrice" localSheetId="31">#REF!</definedName>
    <definedName name="PbPrice">!#REF!</definedName>
    <definedName name="Pc" localSheetId="31">#REF!</definedName>
    <definedName name="Pc">!#REF!</definedName>
    <definedName name="PC_9SUMR12" localSheetId="31">#REF!</definedName>
    <definedName name="PC_9SUMR12">!#REF!</definedName>
    <definedName name="PC_9SUMR16" localSheetId="31">#REF!</definedName>
    <definedName name="PC_9SUMR16">!#REF!</definedName>
    <definedName name="PC_9SUMR20" localSheetId="31">#REF!</definedName>
    <definedName name="PC_9SUMR20">!#REF!</definedName>
    <definedName name="PC_9SUMR25" localSheetId="31">#REF!</definedName>
    <definedName name="PC_9SUMR25">!#REF!</definedName>
    <definedName name="PC_9SUMR32" localSheetId="31">#REF!</definedName>
    <definedName name="PC_9SUMR32">!#REF!</definedName>
    <definedName name="PC_9SUMR40" localSheetId="31">#REF!</definedName>
    <definedName name="PC_9SUMR40">!#REF!</definedName>
    <definedName name="PC_9SUMR6" localSheetId="31">#REF!</definedName>
    <definedName name="PC_9SUMR6">!#REF!</definedName>
    <definedName name="PC_9SUMR8" localSheetId="31">#REF!</definedName>
    <definedName name="PC_9SUMR8">!#REF!</definedName>
    <definedName name="PC_9SUMT10" localSheetId="31">#REF!</definedName>
    <definedName name="PC_9SUMT10">!#REF!</definedName>
    <definedName name="PC_9SUMT12" localSheetId="31">#REF!</definedName>
    <definedName name="PC_9SUMT12">!#REF!</definedName>
    <definedName name="PC_9SUMT16" localSheetId="31">#REF!</definedName>
    <definedName name="PC_9SUMT16">!#REF!</definedName>
    <definedName name="PC_9SUMT20" localSheetId="31">#REF!</definedName>
    <definedName name="PC_9SUMT20">!#REF!</definedName>
    <definedName name="PC_9SUMT25" localSheetId="31">#REF!</definedName>
    <definedName name="PC_9SUMT25">!#REF!</definedName>
    <definedName name="PC_9SUMT32" localSheetId="31">#REF!</definedName>
    <definedName name="PC_9SUMT32">!#REF!</definedName>
    <definedName name="PC_9SUMT40" localSheetId="31">#REF!</definedName>
    <definedName name="PC_9SUMT40">!#REF!</definedName>
    <definedName name="PC_9SUMT6" localSheetId="31">#REF!</definedName>
    <definedName name="PC_9SUMT6">!#REF!</definedName>
    <definedName name="PC_9SUMTT" localSheetId="31">#REF!</definedName>
    <definedName name="PC_9SUMTT">!#REF!</definedName>
    <definedName name="PC_Hrs1">#REF!</definedName>
    <definedName name="PC_HRS2">#REF!</definedName>
    <definedName name="PCA_List">#REF!</definedName>
    <definedName name="PCA_SI_Ref">#REF!</definedName>
    <definedName name="pccut" localSheetId="31">#REF!</definedName>
    <definedName name="pccut">!#REF!</definedName>
    <definedName name="PCforecastfinal" localSheetId="31">#REF!</definedName>
    <definedName name="PCforecastfinal">!#REF!</definedName>
    <definedName name="Pcontrol">#REF!</definedName>
    <definedName name="PCR" localSheetId="31">#REF!</definedName>
    <definedName name="PCR">!#REF!</definedName>
    <definedName name="PCR_Margin_Declared" localSheetId="31">OFFSET(#REF!,0,0,COUNTA(#REF!),1)</definedName>
    <definedName name="PCR_Margin_Declared">OFFSET(!#REF!,0,0,COUNTA(!#REF!),1)</definedName>
    <definedName name="PCRS_Ind_vendor_sales_query">#REF!</definedName>
    <definedName name="PCT" localSheetId="31">#REF!</definedName>
    <definedName name="PCT">!#REF!</definedName>
    <definedName name="PCV" localSheetId="31">#REF!</definedName>
    <definedName name="PCV">!#REF!</definedName>
    <definedName name="PDINDEX">#REF!</definedName>
    <definedName name="PDiscHdr">#REF!</definedName>
    <definedName name="PDiscLabel">#REF!</definedName>
    <definedName name="PDLT" localSheetId="31">#REF!</definedName>
    <definedName name="PDLT">!#REF!</definedName>
    <definedName name="pdlt2" localSheetId="31">#REF!</definedName>
    <definedName name="pdlt2">!#REF!</definedName>
    <definedName name="PDREF">#REF!</definedName>
    <definedName name="pdvol" localSheetId="31">#REF!</definedName>
    <definedName name="pdvol">!#REF!</definedName>
    <definedName name="pe" localSheetId="31">#REF!</definedName>
    <definedName name="pe">!#REF!</definedName>
    <definedName name="pe_acero">#REF!</definedName>
    <definedName name="Peaje_Conx_REP_ISA" localSheetId="35"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 localSheetId="37"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 localSheetId="36"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 localSheetId="33"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 localSheetId="34"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 localSheetId="31"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35"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37"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36"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33"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34"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31"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t">#REF!</definedName>
    <definedName name="PED">#REF!</definedName>
    <definedName name="Pedestals__f_c__280_kg_cm²_installation">#REF!</definedName>
    <definedName name="Pedestals__f_c__280_kg_cm²_material">#REF!</definedName>
    <definedName name="pedro" localSheetId="35" hidden="1">{#N/A,#N/A,FALSE,"Final";#N/A,#N/A,FALSE,"PBI Anual";#N/A,#N/A,FALSE,"PBI 95-96";#N/A,#N/A,FALSE,"Gasto Agregado";#N/A,#N/A,FALSE,"Gob. Central";#N/A,#N/A,FALSE,"Bza. Pagos";#N/A,#N/A,FALSE,"Bza. Comercial";#N/A,#N/A,FALSE,"IPC vs DEV"}</definedName>
    <definedName name="pedro" localSheetId="37" hidden="1">{#N/A,#N/A,FALSE,"Final";#N/A,#N/A,FALSE,"PBI Anual";#N/A,#N/A,FALSE,"PBI 95-96";#N/A,#N/A,FALSE,"Gasto Agregado";#N/A,#N/A,FALSE,"Gob. Central";#N/A,#N/A,FALSE,"Bza. Pagos";#N/A,#N/A,FALSE,"Bza. Comercial";#N/A,#N/A,FALSE,"IPC vs DEV"}</definedName>
    <definedName name="pedro" localSheetId="36" hidden="1">{#N/A,#N/A,FALSE,"Final";#N/A,#N/A,FALSE,"PBI Anual";#N/A,#N/A,FALSE,"PBI 95-96";#N/A,#N/A,FALSE,"Gasto Agregado";#N/A,#N/A,FALSE,"Gob. Central";#N/A,#N/A,FALSE,"Bza. Pagos";#N/A,#N/A,FALSE,"Bza. Comercial";#N/A,#N/A,FALSE,"IPC vs DEV"}</definedName>
    <definedName name="pedro" localSheetId="33" hidden="1">{#N/A,#N/A,FALSE,"Final";#N/A,#N/A,FALSE,"PBI Anual";#N/A,#N/A,FALSE,"PBI 95-96";#N/A,#N/A,FALSE,"Gasto Agregado";#N/A,#N/A,FALSE,"Gob. Central";#N/A,#N/A,FALSE,"Bza. Pagos";#N/A,#N/A,FALSE,"Bza. Comercial";#N/A,#N/A,FALSE,"IPC vs DEV"}</definedName>
    <definedName name="pedro" localSheetId="34" hidden="1">{#N/A,#N/A,FALSE,"Final";#N/A,#N/A,FALSE,"PBI Anual";#N/A,#N/A,FALSE,"PBI 95-96";#N/A,#N/A,FALSE,"Gasto Agregado";#N/A,#N/A,FALSE,"Gob. Central";#N/A,#N/A,FALSE,"Bza. Pagos";#N/A,#N/A,FALSE,"Bza. Comercial";#N/A,#N/A,FALSE,"IPC vs DEV"}</definedName>
    <definedName name="pedro" localSheetId="31" hidden="1">{#N/A,#N/A,FALSE,"Final";#N/A,#N/A,FALSE,"PBI Anual";#N/A,#N/A,FALSE,"PBI 95-96";#N/A,#N/A,FALSE,"Gasto Agregado";#N/A,#N/A,FALSE,"Gob. Central";#N/A,#N/A,FALSE,"Bza. Pagos";#N/A,#N/A,FALSE,"Bza. Comercial";#N/A,#N/A,FALSE,"IPC vs DEV"}</definedName>
    <definedName name="pedro" hidden="1">{#N/A,#N/A,FALSE,"Final";#N/A,#N/A,FALSE,"PBI Anual";#N/A,#N/A,FALSE,"PBI 95-96";#N/A,#N/A,FALSE,"Gasto Agregado";#N/A,#N/A,FALSE,"Gob. Central";#N/A,#N/A,FALSE,"Bza. Pagos";#N/A,#N/A,FALSE,"Bza. Comercial";#N/A,#N/A,FALSE,"IPC vs DEV"}</definedName>
    <definedName name="PEM">#REF!</definedName>
    <definedName name="pendencias2" localSheetId="35" hidden="1">{#N/A,#N/A,FALSE,"GERAL";#N/A,#N/A,FALSE,"012-96";#N/A,#N/A,FALSE,"018-96";#N/A,#N/A,FALSE,"027-96";#N/A,#N/A,FALSE,"059-96";#N/A,#N/A,FALSE,"076-96";#N/A,#N/A,FALSE,"019-97";#N/A,#N/A,FALSE,"021-97";#N/A,#N/A,FALSE,"022-97";#N/A,#N/A,FALSE,"028-97"}</definedName>
    <definedName name="pendencias2" localSheetId="37" hidden="1">{#N/A,#N/A,FALSE,"GERAL";#N/A,#N/A,FALSE,"012-96";#N/A,#N/A,FALSE,"018-96";#N/A,#N/A,FALSE,"027-96";#N/A,#N/A,FALSE,"059-96";#N/A,#N/A,FALSE,"076-96";#N/A,#N/A,FALSE,"019-97";#N/A,#N/A,FALSE,"021-97";#N/A,#N/A,FALSE,"022-97";#N/A,#N/A,FALSE,"028-97"}</definedName>
    <definedName name="pendencias2" localSheetId="36" hidden="1">{#N/A,#N/A,FALSE,"GERAL";#N/A,#N/A,FALSE,"012-96";#N/A,#N/A,FALSE,"018-96";#N/A,#N/A,FALSE,"027-96";#N/A,#N/A,FALSE,"059-96";#N/A,#N/A,FALSE,"076-96";#N/A,#N/A,FALSE,"019-97";#N/A,#N/A,FALSE,"021-97";#N/A,#N/A,FALSE,"022-97";#N/A,#N/A,FALSE,"028-97"}</definedName>
    <definedName name="pendencias2" localSheetId="33" hidden="1">{#N/A,#N/A,FALSE,"GERAL";#N/A,#N/A,FALSE,"012-96";#N/A,#N/A,FALSE,"018-96";#N/A,#N/A,FALSE,"027-96";#N/A,#N/A,FALSE,"059-96";#N/A,#N/A,FALSE,"076-96";#N/A,#N/A,FALSE,"019-97";#N/A,#N/A,FALSE,"021-97";#N/A,#N/A,FALSE,"022-97";#N/A,#N/A,FALSE,"028-97"}</definedName>
    <definedName name="pendencias2" localSheetId="34" hidden="1">{#N/A,#N/A,FALSE,"GERAL";#N/A,#N/A,FALSE,"012-96";#N/A,#N/A,FALSE,"018-96";#N/A,#N/A,FALSE,"027-96";#N/A,#N/A,FALSE,"059-96";#N/A,#N/A,FALSE,"076-96";#N/A,#N/A,FALSE,"019-97";#N/A,#N/A,FALSE,"021-97";#N/A,#N/A,FALSE,"022-97";#N/A,#N/A,FALSE,"028-97"}</definedName>
    <definedName name="pendencias2" localSheetId="31" hidden="1">{#N/A,#N/A,FALSE,"GERAL";#N/A,#N/A,FALSE,"012-96";#N/A,#N/A,FALSE,"018-96";#N/A,#N/A,FALSE,"027-96";#N/A,#N/A,FALSE,"059-96";#N/A,#N/A,FALSE,"076-96";#N/A,#N/A,FALSE,"019-97";#N/A,#N/A,FALSE,"021-97";#N/A,#N/A,FALSE,"022-97";#N/A,#N/A,FALSE,"028-97"}</definedName>
    <definedName name="pendencias2" hidden="1">{#N/A,#N/A,FALSE,"GERAL";#N/A,#N/A,FALSE,"012-96";#N/A,#N/A,FALSE,"018-96";#N/A,#N/A,FALSE,"027-96";#N/A,#N/A,FALSE,"059-96";#N/A,#N/A,FALSE,"076-96";#N/A,#N/A,FALSE,"019-97";#N/A,#N/A,FALSE,"021-97";#N/A,#N/A,FALSE,"022-97";#N/A,#N/A,FALSE,"028-97"}</definedName>
    <definedName name="Pendências2" localSheetId="35" hidden="1">{#N/A,#N/A,FALSE,"GERAL";#N/A,#N/A,FALSE,"012-96";#N/A,#N/A,FALSE,"018-96";#N/A,#N/A,FALSE,"027-96";#N/A,#N/A,FALSE,"059-96";#N/A,#N/A,FALSE,"076-96";#N/A,#N/A,FALSE,"019-97";#N/A,#N/A,FALSE,"021-97";#N/A,#N/A,FALSE,"022-97";#N/A,#N/A,FALSE,"028-97"}</definedName>
    <definedName name="Pendências2" localSheetId="37" hidden="1">{#N/A,#N/A,FALSE,"GERAL";#N/A,#N/A,FALSE,"012-96";#N/A,#N/A,FALSE,"018-96";#N/A,#N/A,FALSE,"027-96";#N/A,#N/A,FALSE,"059-96";#N/A,#N/A,FALSE,"076-96";#N/A,#N/A,FALSE,"019-97";#N/A,#N/A,FALSE,"021-97";#N/A,#N/A,FALSE,"022-97";#N/A,#N/A,FALSE,"028-97"}</definedName>
    <definedName name="Pendências2" localSheetId="36" hidden="1">{#N/A,#N/A,FALSE,"GERAL";#N/A,#N/A,FALSE,"012-96";#N/A,#N/A,FALSE,"018-96";#N/A,#N/A,FALSE,"027-96";#N/A,#N/A,FALSE,"059-96";#N/A,#N/A,FALSE,"076-96";#N/A,#N/A,FALSE,"019-97";#N/A,#N/A,FALSE,"021-97";#N/A,#N/A,FALSE,"022-97";#N/A,#N/A,FALSE,"028-97"}</definedName>
    <definedName name="Pendências2" localSheetId="33" hidden="1">{#N/A,#N/A,FALSE,"GERAL";#N/A,#N/A,FALSE,"012-96";#N/A,#N/A,FALSE,"018-96";#N/A,#N/A,FALSE,"027-96";#N/A,#N/A,FALSE,"059-96";#N/A,#N/A,FALSE,"076-96";#N/A,#N/A,FALSE,"019-97";#N/A,#N/A,FALSE,"021-97";#N/A,#N/A,FALSE,"022-97";#N/A,#N/A,FALSE,"028-97"}</definedName>
    <definedName name="Pendências2" localSheetId="34" hidden="1">{#N/A,#N/A,FALSE,"GERAL";#N/A,#N/A,FALSE,"012-96";#N/A,#N/A,FALSE,"018-96";#N/A,#N/A,FALSE,"027-96";#N/A,#N/A,FALSE,"059-96";#N/A,#N/A,FALSE,"076-96";#N/A,#N/A,FALSE,"019-97";#N/A,#N/A,FALSE,"021-97";#N/A,#N/A,FALSE,"022-97";#N/A,#N/A,FALSE,"028-97"}</definedName>
    <definedName name="Pendências2" localSheetId="31"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encias3" localSheetId="35" hidden="1">{#N/A,#N/A,FALSE,"GERAL";#N/A,#N/A,FALSE,"012-96";#N/A,#N/A,FALSE,"018-96";#N/A,#N/A,FALSE,"027-96";#N/A,#N/A,FALSE,"059-96";#N/A,#N/A,FALSE,"076-96";#N/A,#N/A,FALSE,"019-97";#N/A,#N/A,FALSE,"021-97";#N/A,#N/A,FALSE,"022-97";#N/A,#N/A,FALSE,"028-97"}</definedName>
    <definedName name="pendencias3" localSheetId="37" hidden="1">{#N/A,#N/A,FALSE,"GERAL";#N/A,#N/A,FALSE,"012-96";#N/A,#N/A,FALSE,"018-96";#N/A,#N/A,FALSE,"027-96";#N/A,#N/A,FALSE,"059-96";#N/A,#N/A,FALSE,"076-96";#N/A,#N/A,FALSE,"019-97";#N/A,#N/A,FALSE,"021-97";#N/A,#N/A,FALSE,"022-97";#N/A,#N/A,FALSE,"028-97"}</definedName>
    <definedName name="pendencias3" localSheetId="36" hidden="1">{#N/A,#N/A,FALSE,"GERAL";#N/A,#N/A,FALSE,"012-96";#N/A,#N/A,FALSE,"018-96";#N/A,#N/A,FALSE,"027-96";#N/A,#N/A,FALSE,"059-96";#N/A,#N/A,FALSE,"076-96";#N/A,#N/A,FALSE,"019-97";#N/A,#N/A,FALSE,"021-97";#N/A,#N/A,FALSE,"022-97";#N/A,#N/A,FALSE,"028-97"}</definedName>
    <definedName name="pendencias3" localSheetId="33" hidden="1">{#N/A,#N/A,FALSE,"GERAL";#N/A,#N/A,FALSE,"012-96";#N/A,#N/A,FALSE,"018-96";#N/A,#N/A,FALSE,"027-96";#N/A,#N/A,FALSE,"059-96";#N/A,#N/A,FALSE,"076-96";#N/A,#N/A,FALSE,"019-97";#N/A,#N/A,FALSE,"021-97";#N/A,#N/A,FALSE,"022-97";#N/A,#N/A,FALSE,"028-97"}</definedName>
    <definedName name="pendencias3" localSheetId="34" hidden="1">{#N/A,#N/A,FALSE,"GERAL";#N/A,#N/A,FALSE,"012-96";#N/A,#N/A,FALSE,"018-96";#N/A,#N/A,FALSE,"027-96";#N/A,#N/A,FALSE,"059-96";#N/A,#N/A,FALSE,"076-96";#N/A,#N/A,FALSE,"019-97";#N/A,#N/A,FALSE,"021-97";#N/A,#N/A,FALSE,"022-97";#N/A,#N/A,FALSE,"028-97"}</definedName>
    <definedName name="pendencias3" localSheetId="31" hidden="1">{#N/A,#N/A,FALSE,"GERAL";#N/A,#N/A,FALSE,"012-96";#N/A,#N/A,FALSE,"018-96";#N/A,#N/A,FALSE,"027-96";#N/A,#N/A,FALSE,"059-96";#N/A,#N/A,FALSE,"076-96";#N/A,#N/A,FALSE,"019-97";#N/A,#N/A,FALSE,"021-97";#N/A,#N/A,FALSE,"022-97";#N/A,#N/A,FALSE,"028-97"}</definedName>
    <definedName name="pendencias3" hidden="1">{#N/A,#N/A,FALSE,"GERAL";#N/A,#N/A,FALSE,"012-96";#N/A,#N/A,FALSE,"018-96";#N/A,#N/A,FALSE,"027-96";#N/A,#N/A,FALSE,"059-96";#N/A,#N/A,FALSE,"076-96";#N/A,#N/A,FALSE,"019-97";#N/A,#N/A,FALSE,"021-97";#N/A,#N/A,FALSE,"022-97";#N/A,#N/A,FALSE,"028-97"}</definedName>
    <definedName name="Pendências3" localSheetId="35" hidden="1">{#N/A,#N/A,FALSE,"GERAL";#N/A,#N/A,FALSE,"012-96";#N/A,#N/A,FALSE,"018-96";#N/A,#N/A,FALSE,"027-96";#N/A,#N/A,FALSE,"059-96";#N/A,#N/A,FALSE,"076-96";#N/A,#N/A,FALSE,"019-97";#N/A,#N/A,FALSE,"021-97";#N/A,#N/A,FALSE,"022-97";#N/A,#N/A,FALSE,"028-97"}</definedName>
    <definedName name="Pendências3" localSheetId="37" hidden="1">{#N/A,#N/A,FALSE,"GERAL";#N/A,#N/A,FALSE,"012-96";#N/A,#N/A,FALSE,"018-96";#N/A,#N/A,FALSE,"027-96";#N/A,#N/A,FALSE,"059-96";#N/A,#N/A,FALSE,"076-96";#N/A,#N/A,FALSE,"019-97";#N/A,#N/A,FALSE,"021-97";#N/A,#N/A,FALSE,"022-97";#N/A,#N/A,FALSE,"028-97"}</definedName>
    <definedName name="Pendências3" localSheetId="36" hidden="1">{#N/A,#N/A,FALSE,"GERAL";#N/A,#N/A,FALSE,"012-96";#N/A,#N/A,FALSE,"018-96";#N/A,#N/A,FALSE,"027-96";#N/A,#N/A,FALSE,"059-96";#N/A,#N/A,FALSE,"076-96";#N/A,#N/A,FALSE,"019-97";#N/A,#N/A,FALSE,"021-97";#N/A,#N/A,FALSE,"022-97";#N/A,#N/A,FALSE,"028-97"}</definedName>
    <definedName name="Pendências3" localSheetId="33" hidden="1">{#N/A,#N/A,FALSE,"GERAL";#N/A,#N/A,FALSE,"012-96";#N/A,#N/A,FALSE,"018-96";#N/A,#N/A,FALSE,"027-96";#N/A,#N/A,FALSE,"059-96";#N/A,#N/A,FALSE,"076-96";#N/A,#N/A,FALSE,"019-97";#N/A,#N/A,FALSE,"021-97";#N/A,#N/A,FALSE,"022-97";#N/A,#N/A,FALSE,"028-97"}</definedName>
    <definedName name="Pendências3" localSheetId="34" hidden="1">{#N/A,#N/A,FALSE,"GERAL";#N/A,#N/A,FALSE,"012-96";#N/A,#N/A,FALSE,"018-96";#N/A,#N/A,FALSE,"027-96";#N/A,#N/A,FALSE,"059-96";#N/A,#N/A,FALSE,"076-96";#N/A,#N/A,FALSE,"019-97";#N/A,#N/A,FALSE,"021-97";#N/A,#N/A,FALSE,"022-97";#N/A,#N/A,FALSE,"028-97"}</definedName>
    <definedName name="Pendências3" localSheetId="31"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ndiente" hidden="1">#REF!</definedName>
    <definedName name="penetrateox">#REF!</definedName>
    <definedName name="penetratepr">#REF!</definedName>
    <definedName name="pens" localSheetId="35" hidden="1">{#N/A,#N/A,FALSE,"DET-CAMB.";#N/A,#N/A,FALSE,"PRESUP.";#N/A,#N/A,FALSE,"RESUMEN";#N/A,#N/A,FALSE,"CT";#N/A,#N/A,FALSE,"PD";#N/A,#N/A,FALSE,"PR"}</definedName>
    <definedName name="pens" localSheetId="37" hidden="1">{#N/A,#N/A,FALSE,"DET-CAMB.";#N/A,#N/A,FALSE,"PRESUP.";#N/A,#N/A,FALSE,"RESUMEN";#N/A,#N/A,FALSE,"CT";#N/A,#N/A,FALSE,"PD";#N/A,#N/A,FALSE,"PR"}</definedName>
    <definedName name="pens" localSheetId="36" hidden="1">{#N/A,#N/A,FALSE,"DET-CAMB.";#N/A,#N/A,FALSE,"PRESUP.";#N/A,#N/A,FALSE,"RESUMEN";#N/A,#N/A,FALSE,"CT";#N/A,#N/A,FALSE,"PD";#N/A,#N/A,FALSE,"PR"}</definedName>
    <definedName name="pens" localSheetId="33" hidden="1">{#N/A,#N/A,FALSE,"DET-CAMB.";#N/A,#N/A,FALSE,"PRESUP.";#N/A,#N/A,FALSE,"RESUMEN";#N/A,#N/A,FALSE,"CT";#N/A,#N/A,FALSE,"PD";#N/A,#N/A,FALSE,"PR"}</definedName>
    <definedName name="pens" localSheetId="34" hidden="1">{#N/A,#N/A,FALSE,"DET-CAMB.";#N/A,#N/A,FALSE,"PRESUP.";#N/A,#N/A,FALSE,"RESUMEN";#N/A,#N/A,FALSE,"CT";#N/A,#N/A,FALSE,"PD";#N/A,#N/A,FALSE,"PR"}</definedName>
    <definedName name="pens" localSheetId="31" hidden="1">{#N/A,#N/A,FALSE,"DET-CAMB.";#N/A,#N/A,FALSE,"PRESUP.";#N/A,#N/A,FALSE,"RESUMEN";#N/A,#N/A,FALSE,"CT";#N/A,#N/A,FALSE,"PD";#N/A,#N/A,FALSE,"PR"}</definedName>
    <definedName name="pens" hidden="1">{#N/A,#N/A,FALSE,"DET-CAMB.";#N/A,#N/A,FALSE,"PRESUP.";#N/A,#N/A,FALSE,"RESUMEN";#N/A,#N/A,FALSE,"CT";#N/A,#N/A,FALSE,"PD";#N/A,#N/A,FALSE,"PR"}</definedName>
    <definedName name="PENSIONADO" localSheetId="35" hidden="1">{#N/A,#N/A,FALSE,"DET-CAMB.";#N/A,#N/A,FALSE,"PRESUP.";#N/A,#N/A,FALSE,"RESUMEN";#N/A,#N/A,FALSE,"CT";#N/A,#N/A,FALSE,"PD";#N/A,#N/A,FALSE,"PR"}</definedName>
    <definedName name="PENSIONADO" localSheetId="37" hidden="1">{#N/A,#N/A,FALSE,"DET-CAMB.";#N/A,#N/A,FALSE,"PRESUP.";#N/A,#N/A,FALSE,"RESUMEN";#N/A,#N/A,FALSE,"CT";#N/A,#N/A,FALSE,"PD";#N/A,#N/A,FALSE,"PR"}</definedName>
    <definedName name="PENSIONADO" localSheetId="36" hidden="1">{#N/A,#N/A,FALSE,"DET-CAMB.";#N/A,#N/A,FALSE,"PRESUP.";#N/A,#N/A,FALSE,"RESUMEN";#N/A,#N/A,FALSE,"CT";#N/A,#N/A,FALSE,"PD";#N/A,#N/A,FALSE,"PR"}</definedName>
    <definedName name="PENSIONADO" localSheetId="33" hidden="1">{#N/A,#N/A,FALSE,"DET-CAMB.";#N/A,#N/A,FALSE,"PRESUP.";#N/A,#N/A,FALSE,"RESUMEN";#N/A,#N/A,FALSE,"CT";#N/A,#N/A,FALSE,"PD";#N/A,#N/A,FALSE,"PR"}</definedName>
    <definedName name="PENSIONADO" localSheetId="34" hidden="1">{#N/A,#N/A,FALSE,"DET-CAMB.";#N/A,#N/A,FALSE,"PRESUP.";#N/A,#N/A,FALSE,"RESUMEN";#N/A,#N/A,FALSE,"CT";#N/A,#N/A,FALSE,"PD";#N/A,#N/A,FALSE,"PR"}</definedName>
    <definedName name="PENSIONADO" localSheetId="31" hidden="1">{#N/A,#N/A,FALSE,"DET-CAMB.";#N/A,#N/A,FALSE,"PRESUP.";#N/A,#N/A,FALSE,"RESUMEN";#N/A,#N/A,FALSE,"CT";#N/A,#N/A,FALSE,"PD";#N/A,#N/A,FALSE,"PR"}</definedName>
    <definedName name="PENSIONADO" hidden="1">{#N/A,#N/A,FALSE,"DET-CAMB.";#N/A,#N/A,FALSE,"PRESUP.";#N/A,#N/A,FALSE,"RESUMEN";#N/A,#N/A,FALSE,"CT";#N/A,#N/A,FALSE,"PD";#N/A,#N/A,FALSE,"PR"}</definedName>
    <definedName name="PEO">#REF!</definedName>
    <definedName name="PEON" localSheetId="31">#REF!</definedName>
    <definedName name="PEON">!#REF!</definedName>
    <definedName name="Peón" localSheetId="31">#REF!</definedName>
    <definedName name="Peón">!#REF!</definedName>
    <definedName name="PEONCARP" localSheetId="31">#REF!</definedName>
    <definedName name="PEONCARP">!#REF!</definedName>
    <definedName name="PEPE" localSheetId="35" hidden="1">{"'NOTES2'!$G$9:$J$27"}</definedName>
    <definedName name="PEPE" localSheetId="37" hidden="1">{"'NOTES2'!$G$9:$J$27"}</definedName>
    <definedName name="PEPE" localSheetId="36" hidden="1">{"'NOTES2'!$G$9:$J$27"}</definedName>
    <definedName name="PEPE" localSheetId="33" hidden="1">{"'NOTES2'!$G$9:$J$27"}</definedName>
    <definedName name="PEPE" localSheetId="34" hidden="1">{"'NOTES2'!$G$9:$J$27"}</definedName>
    <definedName name="PEPE" localSheetId="31" hidden="1">{"'NOTES2'!$G$9:$J$27"}</definedName>
    <definedName name="PEPE" hidden="1">{"'NOTES2'!$G$9:$J$27"}</definedName>
    <definedName name="Per" localSheetId="31">#REF!</definedName>
    <definedName name="Per">!#REF!</definedName>
    <definedName name="Per_Floor">5.3</definedName>
    <definedName name="Per_Walls_and_crown">13.6</definedName>
    <definedName name="perbox" localSheetId="31">#REF!</definedName>
    <definedName name="perbox">!#REF!</definedName>
    <definedName name="PercCurrent" localSheetId="31">#REF!</definedName>
    <definedName name="PercCurrent">!#REF!</definedName>
    <definedName name="PercDP">#REF!</definedName>
    <definedName name="Percent_prev_thismonth" localSheetId="31">#REF!,#REF!,#REF!,#REF!,#REF!,#REF!,#REF!,#REF!,#REF!,#REF!,#REF!,#REF!,#REF!,#REF!,#REF!,#REF!</definedName>
    <definedName name="Percent_prev_thismonth">!#REF!,!#REF!,!#REF!,!#REF!,!#REF!,!#REF!,!#REF!,!#REF!,!#REF!,!#REF!,!#REF!,!#REF!,!#REF!,!#REF!,!#REF!,!#REF!</definedName>
    <definedName name="percentA">#REF!</definedName>
    <definedName name="percentB">#REF!</definedName>
    <definedName name="percentbolt">#REF!</definedName>
    <definedName name="percentC">#REF!</definedName>
    <definedName name="PercentCompleteBeyond">(#REF!=MEDIAN(#REF!,#REF!,#REF!+#REF!)*(#REF!&gt;0))*((#REF!&lt;(INT(#REF!+#REF!*#REF!)))+(#REF!=#REF!))*(#REF!&gt;0)</definedName>
    <definedName name="percentvolcivils">#REF!</definedName>
    <definedName name="percentvoltails">#REF!</definedName>
    <definedName name="PERDIDAS">#REF!</definedName>
    <definedName name="perdo" localSheetId="35" hidden="1">{#N/A,#N/A,TRUE,"Resumen";#N/A,#N/A,TRUE,"Global";#N/A,#N/A,TRUE,"Agropecuario";#N/A,#N/A,TRUE,"Pesca";#N/A,#N/A,TRUE,"Minería";#N/A,#N/A,TRUE,"Elect. y Agua";#N/A,#N/A,TRUE,"Manufactura";#N/A,#N/A,TRUE,"Construcción";#N/A,#N/A,TRUE,"Comercio";#N/A,#N/A,TRUE,"Otros"}</definedName>
    <definedName name="perdo" localSheetId="37" hidden="1">{#N/A,#N/A,TRUE,"Resumen";#N/A,#N/A,TRUE,"Global";#N/A,#N/A,TRUE,"Agropecuario";#N/A,#N/A,TRUE,"Pesca";#N/A,#N/A,TRUE,"Minería";#N/A,#N/A,TRUE,"Elect. y Agua";#N/A,#N/A,TRUE,"Manufactura";#N/A,#N/A,TRUE,"Construcción";#N/A,#N/A,TRUE,"Comercio";#N/A,#N/A,TRUE,"Otros"}</definedName>
    <definedName name="perdo" localSheetId="36" hidden="1">{#N/A,#N/A,TRUE,"Resumen";#N/A,#N/A,TRUE,"Global";#N/A,#N/A,TRUE,"Agropecuario";#N/A,#N/A,TRUE,"Pesca";#N/A,#N/A,TRUE,"Minería";#N/A,#N/A,TRUE,"Elect. y Agua";#N/A,#N/A,TRUE,"Manufactura";#N/A,#N/A,TRUE,"Construcción";#N/A,#N/A,TRUE,"Comercio";#N/A,#N/A,TRUE,"Otros"}</definedName>
    <definedName name="perdo" localSheetId="33" hidden="1">{#N/A,#N/A,TRUE,"Resumen";#N/A,#N/A,TRUE,"Global";#N/A,#N/A,TRUE,"Agropecuario";#N/A,#N/A,TRUE,"Pesca";#N/A,#N/A,TRUE,"Minería";#N/A,#N/A,TRUE,"Elect. y Agua";#N/A,#N/A,TRUE,"Manufactura";#N/A,#N/A,TRUE,"Construcción";#N/A,#N/A,TRUE,"Comercio";#N/A,#N/A,TRUE,"Otros"}</definedName>
    <definedName name="perdo" localSheetId="34" hidden="1">{#N/A,#N/A,TRUE,"Resumen";#N/A,#N/A,TRUE,"Global";#N/A,#N/A,TRUE,"Agropecuario";#N/A,#N/A,TRUE,"Pesca";#N/A,#N/A,TRUE,"Minería";#N/A,#N/A,TRUE,"Elect. y Agua";#N/A,#N/A,TRUE,"Manufactura";#N/A,#N/A,TRUE,"Construcción";#N/A,#N/A,TRUE,"Comercio";#N/A,#N/A,TRUE,"Otros"}</definedName>
    <definedName name="perdo" localSheetId="31" hidden="1">{#N/A,#N/A,TRUE,"Resumen";#N/A,#N/A,TRUE,"Global";#N/A,#N/A,TRUE,"Agropecuario";#N/A,#N/A,TRUE,"Pesca";#N/A,#N/A,TRUE,"Minería";#N/A,#N/A,TRUE,"Elect. y Agua";#N/A,#N/A,TRUE,"Manufactura";#N/A,#N/A,TRUE,"Construcción";#N/A,#N/A,TRUE,"Comercio";#N/A,#N/A,TRUE,"Otros"}</definedName>
    <definedName name="perdo" hidden="1">{#N/A,#N/A,TRUE,"Resumen";#N/A,#N/A,TRUE,"Global";#N/A,#N/A,TRUE,"Agropecuario";#N/A,#N/A,TRUE,"Pesca";#N/A,#N/A,TRUE,"Minería";#N/A,#N/A,TRUE,"Elect. y Agua";#N/A,#N/A,TRUE,"Manufactura";#N/A,#N/A,TRUE,"Construcción";#N/A,#N/A,TRUE,"Comercio";#N/A,#N/A,TRUE,"Otros"}</definedName>
    <definedName name="PERE009" localSheetId="35" hidden="1">{"CI+GG(BASE)",#N/A,FALSE,"CI+GG(BASE)";"GG",#N/A,FALSE,"CI+GG(BASE)";"CI",#N/A,FALSE,"CI+GG(BASE)"}</definedName>
    <definedName name="PERE009" localSheetId="37" hidden="1">{"CI+GG(BASE)",#N/A,FALSE,"CI+GG(BASE)";"GG",#N/A,FALSE,"CI+GG(BASE)";"CI",#N/A,FALSE,"CI+GG(BASE)"}</definedName>
    <definedName name="PERE009" localSheetId="36" hidden="1">{"CI+GG(BASE)",#N/A,FALSE,"CI+GG(BASE)";"GG",#N/A,FALSE,"CI+GG(BASE)";"CI",#N/A,FALSE,"CI+GG(BASE)"}</definedName>
    <definedName name="PERE009" localSheetId="33" hidden="1">{"CI+GG(BASE)",#N/A,FALSE,"CI+GG(BASE)";"GG",#N/A,FALSE,"CI+GG(BASE)";"CI",#N/A,FALSE,"CI+GG(BASE)"}</definedName>
    <definedName name="PERE009" localSheetId="34" hidden="1">{"CI+GG(BASE)",#N/A,FALSE,"CI+GG(BASE)";"GG",#N/A,FALSE,"CI+GG(BASE)";"CI",#N/A,FALSE,"CI+GG(BASE)"}</definedName>
    <definedName name="PERE009" localSheetId="31" hidden="1">{"CI+GG(BASE)",#N/A,FALSE,"CI+GG(BASE)";"GG",#N/A,FALSE,"CI+GG(BASE)";"CI",#N/A,FALSE,"CI+GG(BASE)"}</definedName>
    <definedName name="PERE009" hidden="1">{"CI+GG(BASE)",#N/A,FALSE,"CI+GG(BASE)";"GG",#N/A,FALSE,"CI+GG(BASE)";"CI",#N/A,FALSE,"CI+GG(BASE)"}</definedName>
    <definedName name="PERF">#REF!</definedName>
    <definedName name="PERF_A4">#REF!</definedName>
    <definedName name="perfil" localSheetId="31">#REF!</definedName>
    <definedName name="perfil">!#REF!</definedName>
    <definedName name="perfilado">#REF!</definedName>
    <definedName name="PERFILES" localSheetId="31">#REF!</definedName>
    <definedName name="PERFILES">!#REF!</definedName>
    <definedName name="perforacion">#REF!</definedName>
    <definedName name="PERFORADORA">#REF!</definedName>
    <definedName name="PERFORMANCE" localSheetId="31">#REF!</definedName>
    <definedName name="PERFORMANCE">!#REF!</definedName>
    <definedName name="PERFORMANCEB" localSheetId="31">#REF!</definedName>
    <definedName name="PERFORMANCEB">!#REF!</definedName>
    <definedName name="periimported" localSheetId="31">#REF!</definedName>
    <definedName name="periimported">!#REF!</definedName>
    <definedName name="Perimeter" localSheetId="31">#REF!</definedName>
    <definedName name="Perimeter">!#REF!</definedName>
    <definedName name="Perímetro_sótano" localSheetId="31">#REF!</definedName>
    <definedName name="Perímetro_sótano">!#REF!</definedName>
    <definedName name="Perímetro_tienda" localSheetId="31">#REF!</definedName>
    <definedName name="Perímetro_tienda">!#REF!</definedName>
    <definedName name="period" localSheetId="31">#REF!</definedName>
    <definedName name="period">!#REF!</definedName>
    <definedName name="Period_Excav" localSheetId="31">#REF!</definedName>
    <definedName name="Period_Excav">!#REF!</definedName>
    <definedName name="period_selected">#REF!</definedName>
    <definedName name="Period_Struc" localSheetId="31">#REF!</definedName>
    <definedName name="Period_Struc">!#REF!</definedName>
    <definedName name="PeriodInActual">#REF!=MEDIAN(#REF!,#REF!,#REF!+#REF!-1)</definedName>
    <definedName name="PeriodInPlan">#REF!=MEDIAN(#REF!,#REF!,#REF!+#REF!-1)</definedName>
    <definedName name="PeriodList">#REF!</definedName>
    <definedName name="PERIODO">#REF!</definedName>
    <definedName name="PeriododeGestion">#REF!</definedName>
    <definedName name="Periodos" localSheetId="31">#REF!</definedName>
    <definedName name="Periodos">!#REF!</definedName>
    <definedName name="permanencia" localSheetId="31">#REF!</definedName>
    <definedName name="permanencia">!#REF!</definedName>
    <definedName name="PERNO01" localSheetId="31">#REF!</definedName>
    <definedName name="PERNO01">!#REF!</definedName>
    <definedName name="PERNO02" localSheetId="31">#REF!</definedName>
    <definedName name="PERNO02">!#REF!</definedName>
    <definedName name="PERNO03" localSheetId="31">#REF!</definedName>
    <definedName name="PERNO03">!#REF!</definedName>
    <definedName name="PERNOS" localSheetId="31">#REF!</definedName>
    <definedName name="PERNOS">!#REF!</definedName>
    <definedName name="peroxide" localSheetId="35" hidden="1">{#N/A,#N/A,FALSE,"CCTV"}</definedName>
    <definedName name="peroxide" localSheetId="37" hidden="1">{#N/A,#N/A,FALSE,"CCTV"}</definedName>
    <definedName name="peroxide" localSheetId="36" hidden="1">{#N/A,#N/A,FALSE,"CCTV"}</definedName>
    <definedName name="peroxide" localSheetId="33" hidden="1">{#N/A,#N/A,FALSE,"CCTV"}</definedName>
    <definedName name="peroxide" localSheetId="34" hidden="1">{#N/A,#N/A,FALSE,"CCTV"}</definedName>
    <definedName name="peroxide" localSheetId="31" hidden="1">{#N/A,#N/A,FALSE,"CCTV"}</definedName>
    <definedName name="peroxide" hidden="1">{#N/A,#N/A,FALSE,"CCTV"}</definedName>
    <definedName name="perplat1">#REF!</definedName>
    <definedName name="perresd2">#REF!</definedName>
    <definedName name="perso"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_">#REF!</definedName>
    <definedName name="Personal_Directo">#REF!</definedName>
    <definedName name="Personal_Empleado">#REF!</definedName>
    <definedName name="PERT">#REF!</definedName>
    <definedName name="PERU">#REF!</definedName>
    <definedName name="peruru" hidden="1">#REF!</definedName>
    <definedName name="PES" localSheetId="35" hidden="1">{#N/A,#N/A,FALSE,"Vessel1 1";#N/A,#N/A,FALSE,"Vessel1 2";#N/A,#N/A,FALSE,"Vessel1 3";#N/A,#N/A,FALSE,"Vessel1 4";#N/A,#N/A,FALSE,"Vessel1 5";#N/A,#N/A,FALSE,"Vessel1 6";#N/A,#N/A,FALSE,"Vessel1 7";#N/A,#N/A,FALSE,"Vessel1 8";#N/A,#N/A,FALSE,"Vessel1 9";#N/A,#N/A,FALSE,"Vessel1 10";#N/A,#N/A,FALSE,"Vessel1 11"}</definedName>
    <definedName name="PES" localSheetId="37" hidden="1">{#N/A,#N/A,FALSE,"Vessel1 1";#N/A,#N/A,FALSE,"Vessel1 2";#N/A,#N/A,FALSE,"Vessel1 3";#N/A,#N/A,FALSE,"Vessel1 4";#N/A,#N/A,FALSE,"Vessel1 5";#N/A,#N/A,FALSE,"Vessel1 6";#N/A,#N/A,FALSE,"Vessel1 7";#N/A,#N/A,FALSE,"Vessel1 8";#N/A,#N/A,FALSE,"Vessel1 9";#N/A,#N/A,FALSE,"Vessel1 10";#N/A,#N/A,FALSE,"Vessel1 11"}</definedName>
    <definedName name="PES" localSheetId="36" hidden="1">{#N/A,#N/A,FALSE,"Vessel1 1";#N/A,#N/A,FALSE,"Vessel1 2";#N/A,#N/A,FALSE,"Vessel1 3";#N/A,#N/A,FALSE,"Vessel1 4";#N/A,#N/A,FALSE,"Vessel1 5";#N/A,#N/A,FALSE,"Vessel1 6";#N/A,#N/A,FALSE,"Vessel1 7";#N/A,#N/A,FALSE,"Vessel1 8";#N/A,#N/A,FALSE,"Vessel1 9";#N/A,#N/A,FALSE,"Vessel1 10";#N/A,#N/A,FALSE,"Vessel1 11"}</definedName>
    <definedName name="PES" localSheetId="33" hidden="1">{#N/A,#N/A,FALSE,"Vessel1 1";#N/A,#N/A,FALSE,"Vessel1 2";#N/A,#N/A,FALSE,"Vessel1 3";#N/A,#N/A,FALSE,"Vessel1 4";#N/A,#N/A,FALSE,"Vessel1 5";#N/A,#N/A,FALSE,"Vessel1 6";#N/A,#N/A,FALSE,"Vessel1 7";#N/A,#N/A,FALSE,"Vessel1 8";#N/A,#N/A,FALSE,"Vessel1 9";#N/A,#N/A,FALSE,"Vessel1 10";#N/A,#N/A,FALSE,"Vessel1 11"}</definedName>
    <definedName name="PES" localSheetId="34" hidden="1">{#N/A,#N/A,FALSE,"Vessel1 1";#N/A,#N/A,FALSE,"Vessel1 2";#N/A,#N/A,FALSE,"Vessel1 3";#N/A,#N/A,FALSE,"Vessel1 4";#N/A,#N/A,FALSE,"Vessel1 5";#N/A,#N/A,FALSE,"Vessel1 6";#N/A,#N/A,FALSE,"Vessel1 7";#N/A,#N/A,FALSE,"Vessel1 8";#N/A,#N/A,FALSE,"Vessel1 9";#N/A,#N/A,FALSE,"Vessel1 10";#N/A,#N/A,FALSE,"Vessel1 11"}</definedName>
    <definedName name="PES" localSheetId="31" hidden="1">{#N/A,#N/A,FALSE,"Vessel1 1";#N/A,#N/A,FALSE,"Vessel1 2";#N/A,#N/A,FALSE,"Vessel1 3";#N/A,#N/A,FALSE,"Vessel1 4";#N/A,#N/A,FALSE,"Vessel1 5";#N/A,#N/A,FALSE,"Vessel1 6";#N/A,#N/A,FALSE,"Vessel1 7";#N/A,#N/A,FALSE,"Vessel1 8";#N/A,#N/A,FALSE,"Vessel1 9";#N/A,#N/A,FALSE,"Vessel1 10";#N/A,#N/A,FALSE,"Vessel1 11"}</definedName>
    <definedName name="PES" hidden="1">{#N/A,#N/A,FALSE,"Vessel1 1";#N/A,#N/A,FALSE,"Vessel1 2";#N/A,#N/A,FALSE,"Vessel1 3";#N/A,#N/A,FALSE,"Vessel1 4";#N/A,#N/A,FALSE,"Vessel1 5";#N/A,#N/A,FALSE,"Vessel1 6";#N/A,#N/A,FALSE,"Vessel1 7";#N/A,#N/A,FALSE,"Vessel1 8";#N/A,#N/A,FALSE,"Vessel1 9";#N/A,#N/A,FALSE,"Vessel1 10";#N/A,#N/A,FALSE,"Vessel1 11"}</definedName>
    <definedName name="PESO" localSheetId="31">#REF!</definedName>
    <definedName name="PESO">!#REF!</definedName>
    <definedName name="PESO_COLUMNAS" localSheetId="31">#REF!</definedName>
    <definedName name="PESO_COLUMNAS">!#REF!</definedName>
    <definedName name="PESO_COLUMNAS_2">#N/A</definedName>
    <definedName name="PESO_COLUMNAS_5">#N/A</definedName>
    <definedName name="PESO_COLUMNAS_9">#N/A</definedName>
    <definedName name="Peso_kg_m">#REF!</definedName>
    <definedName name="PESO1">#REF!</definedName>
    <definedName name="Pesometros" localSheetId="35" hidden="1">{"cuadro1",#N/A,FALSE,"Cam buz camión Opción 1";"cuadro2",#N/A,FALSE,"Cam buz camión Opción 1";"cuadro3",#N/A,FALSE,"Cam buz camión Opción 1";"cuadro4",#N/A,FALSE,"Cam buz camión Opción 1";"cuadro5",#N/A,FALSE,"Cam buz camión Opción 1"}</definedName>
    <definedName name="Pesometros" localSheetId="37" hidden="1">{"cuadro1",#N/A,FALSE,"Cam buz camión Opción 1";"cuadro2",#N/A,FALSE,"Cam buz camión Opción 1";"cuadro3",#N/A,FALSE,"Cam buz camión Opción 1";"cuadro4",#N/A,FALSE,"Cam buz camión Opción 1";"cuadro5",#N/A,FALSE,"Cam buz camión Opción 1"}</definedName>
    <definedName name="Pesometros" localSheetId="36" hidden="1">{"cuadro1",#N/A,FALSE,"Cam buz camión Opción 1";"cuadro2",#N/A,FALSE,"Cam buz camión Opción 1";"cuadro3",#N/A,FALSE,"Cam buz camión Opción 1";"cuadro4",#N/A,FALSE,"Cam buz camión Opción 1";"cuadro5",#N/A,FALSE,"Cam buz camión Opción 1"}</definedName>
    <definedName name="Pesometros" localSheetId="33" hidden="1">{"cuadro1",#N/A,FALSE,"Cam buz camión Opción 1";"cuadro2",#N/A,FALSE,"Cam buz camión Opción 1";"cuadro3",#N/A,FALSE,"Cam buz camión Opción 1";"cuadro4",#N/A,FALSE,"Cam buz camión Opción 1";"cuadro5",#N/A,FALSE,"Cam buz camión Opción 1"}</definedName>
    <definedName name="Pesometros" localSheetId="34" hidden="1">{"cuadro1",#N/A,FALSE,"Cam buz camión Opción 1";"cuadro2",#N/A,FALSE,"Cam buz camión Opción 1";"cuadro3",#N/A,FALSE,"Cam buz camión Opción 1";"cuadro4",#N/A,FALSE,"Cam buz camión Opción 1";"cuadro5",#N/A,FALSE,"Cam buz camión Opción 1"}</definedName>
    <definedName name="Pesometros" localSheetId="31" hidden="1">{"cuadro1",#N/A,FALSE,"Cam buz camión Opción 1";"cuadro2",#N/A,FALSE,"Cam buz camión Opción 1";"cuadro3",#N/A,FALSE,"Cam buz camión Opción 1";"cuadro4",#N/A,FALSE,"Cam buz camión Opción 1";"cuadro5",#N/A,FALSE,"Cam buz camión Opción 1"}</definedName>
    <definedName name="Pesometros" hidden="1">{"cuadro1",#N/A,FALSE,"Cam buz camión Opción 1";"cuadro2",#N/A,FALSE,"Cam buz camión Opción 1";"cuadro3",#N/A,FALSE,"Cam buz camión Opción 1";"cuadro4",#N/A,FALSE,"Cam buz camión Opción 1";"cuadro5",#N/A,FALSE,"Cam buz camión Opción 1"}</definedName>
    <definedName name="PESOPLANCHA">#REF!</definedName>
    <definedName name="PESOS" localSheetId="31">#REF!</definedName>
    <definedName name="PESOS">!#REF!</definedName>
    <definedName name="Pest" localSheetId="31">#REF!</definedName>
    <definedName name="Pest">!#REF!</definedName>
    <definedName name="PET">2.123</definedName>
    <definedName name="PETER"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ETER"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ETER"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ETER"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ETER"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ETER"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ETER"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etroleo" localSheetId="31">#REF!</definedName>
    <definedName name="petroleo">!#REF!</definedName>
    <definedName name="pets" localSheetId="35" hidden="1">#REF!</definedName>
    <definedName name="pets" localSheetId="33" hidden="1">#REF!</definedName>
    <definedName name="pets" localSheetId="34" hidden="1">#REF!</definedName>
    <definedName name="pets" localSheetId="31" hidden="1">#REF!</definedName>
    <definedName name="pets" hidden="1">#REF!</definedName>
    <definedName name="pf">#REF!</definedName>
    <definedName name="PFSR">#REF!</definedName>
    <definedName name="PG" localSheetId="35" hidden="1">{#N/A,#N/A,FALSE,"Sheet1"}</definedName>
    <definedName name="PG" localSheetId="37" hidden="1">{#N/A,#N/A,FALSE,"Sheet1"}</definedName>
    <definedName name="PG" localSheetId="36" hidden="1">{#N/A,#N/A,FALSE,"Sheet1"}</definedName>
    <definedName name="PG" localSheetId="33" hidden="1">{#N/A,#N/A,FALSE,"Sheet1"}</definedName>
    <definedName name="PG" localSheetId="34" hidden="1">{#N/A,#N/A,FALSE,"Sheet1"}</definedName>
    <definedName name="pg" localSheetId="31">#REF!</definedName>
    <definedName name="PG" hidden="1">{#N/A,#N/A,FALSE,"Sheet1"}</definedName>
    <definedName name="pg_actual" localSheetId="31">#REF!</definedName>
    <definedName name="pg_actual">!#REF!</definedName>
    <definedName name="PGK">#REF!</definedName>
    <definedName name="pgl" localSheetId="37" hidden="1">{#N/A,#N/A,FALSE,"Engr Data";#N/A,#N/A,FALSE,"Engr Cur";#N/A,#N/A,FALSE,"DsnDraft";#N/A,#N/A,FALSE,"DsnDftCur";#N/A,#N/A,FALSE,"Supports";#N/A,#N/A,FALSE,"SptCur";#N/A,#N/A,FALSE,"Total";#N/A,#N/A,FALSE,"TotCur";#N/A,#N/A,FALSE,"Client";#N/A,#N/A,FALSE,"Instructions"}</definedName>
    <definedName name="pgl" localSheetId="36" hidden="1">{#N/A,#N/A,FALSE,"Engr Data";#N/A,#N/A,FALSE,"Engr Cur";#N/A,#N/A,FALSE,"DsnDraft";#N/A,#N/A,FALSE,"DsnDftCur";#N/A,#N/A,FALSE,"Supports";#N/A,#N/A,FALSE,"SptCur";#N/A,#N/A,FALSE,"Total";#N/A,#N/A,FALSE,"TotCur";#N/A,#N/A,FALSE,"Client";#N/A,#N/A,FALSE,"Instructions"}</definedName>
    <definedName name="pgl" localSheetId="31" hidden="1">{#N/A,#N/A,FALSE,"Engr Data";#N/A,#N/A,FALSE,"Engr Cur";#N/A,#N/A,FALSE,"DsnDraft";#N/A,#N/A,FALSE,"DsnDftCur";#N/A,#N/A,FALSE,"Supports";#N/A,#N/A,FALSE,"SptCur";#N/A,#N/A,FALSE,"Total";#N/A,#N/A,FALSE,"TotCur";#N/A,#N/A,FALSE,"Client";#N/A,#N/A,FALSE,"Instructions"}</definedName>
    <definedName name="pgl" hidden="1">{#N/A,#N/A,FALSE,"Engr Data";#N/A,#N/A,FALSE,"Engr Cur";#N/A,#N/A,FALSE,"DsnDraft";#N/A,#N/A,FALSE,"DsnDftCur";#N/A,#N/A,FALSE,"Supports";#N/A,#N/A,FALSE,"SptCur";#N/A,#N/A,FALSE,"Total";#N/A,#N/A,FALSE,"TotCur";#N/A,#N/A,FALSE,"Client";#N/A,#N/A,FALSE,"Instructions"}</definedName>
    <definedName name="PGLabt" localSheetId="31">#REF!</definedName>
    <definedName name="PGLabt">!#REF!</definedName>
    <definedName name="Pgm_13">#REF!</definedName>
    <definedName name="Pgm_13a">#REF!</definedName>
    <definedName name="pgone" localSheetId="31">#REF!</definedName>
    <definedName name="pgone">!#REF!</definedName>
    <definedName name="pgtwo" localSheetId="31">#REF!</definedName>
    <definedName name="pgtwo">!#REF!</definedName>
    <definedName name="pH" localSheetId="31">#REF!</definedName>
    <definedName name="pH">!#REF!</definedName>
    <definedName name="pH___0" localSheetId="31">#REF!</definedName>
    <definedName name="pH___0">!#REF!</definedName>
    <definedName name="pH___13" localSheetId="31">#REF!</definedName>
    <definedName name="pH___13">!#REF!</definedName>
    <definedName name="PHASE" localSheetId="35" hidden="1">{#N/A,#N/A,TRUE,"Basic";#N/A,#N/A,TRUE,"EXT-TABLE";#N/A,#N/A,TRUE,"STEEL";#N/A,#N/A,TRUE,"INT-Table";#N/A,#N/A,TRUE,"STEEL";#N/A,#N/A,TRUE,"Door"}</definedName>
    <definedName name="PHASE" localSheetId="37" hidden="1">{#N/A,#N/A,TRUE,"Basic";#N/A,#N/A,TRUE,"EXT-TABLE";#N/A,#N/A,TRUE,"STEEL";#N/A,#N/A,TRUE,"INT-Table";#N/A,#N/A,TRUE,"STEEL";#N/A,#N/A,TRUE,"Door"}</definedName>
    <definedName name="PHASE" localSheetId="36" hidden="1">{#N/A,#N/A,TRUE,"Basic";#N/A,#N/A,TRUE,"EXT-TABLE";#N/A,#N/A,TRUE,"STEEL";#N/A,#N/A,TRUE,"INT-Table";#N/A,#N/A,TRUE,"STEEL";#N/A,#N/A,TRUE,"Door"}</definedName>
    <definedName name="PHASE" localSheetId="33" hidden="1">{#N/A,#N/A,TRUE,"Basic";#N/A,#N/A,TRUE,"EXT-TABLE";#N/A,#N/A,TRUE,"STEEL";#N/A,#N/A,TRUE,"INT-Table";#N/A,#N/A,TRUE,"STEEL";#N/A,#N/A,TRUE,"Door"}</definedName>
    <definedName name="PHASE" localSheetId="34" hidden="1">{#N/A,#N/A,TRUE,"Basic";#N/A,#N/A,TRUE,"EXT-TABLE";#N/A,#N/A,TRUE,"STEEL";#N/A,#N/A,TRUE,"INT-Table";#N/A,#N/A,TRUE,"STEEL";#N/A,#N/A,TRUE,"Door"}</definedName>
    <definedName name="PHASE" localSheetId="31" hidden="1">{#N/A,#N/A,TRUE,"Basic";#N/A,#N/A,TRUE,"EXT-TABLE";#N/A,#N/A,TRUE,"STEEL";#N/A,#N/A,TRUE,"INT-Table";#N/A,#N/A,TRUE,"STEEL";#N/A,#N/A,TRUE,"Door"}</definedName>
    <definedName name="PHASE" hidden="1">{#N/A,#N/A,TRUE,"Basic";#N/A,#N/A,TRUE,"EXT-TABLE";#N/A,#N/A,TRUE,"STEEL";#N/A,#N/A,TRUE,"INT-Table";#N/A,#N/A,TRUE,"STEEL";#N/A,#N/A,TRUE,"Door"}</definedName>
    <definedName name="PhaseCode" localSheetId="31">#REF!</definedName>
    <definedName name="PhaseCode">!#REF!</definedName>
    <definedName name="phncon" localSheetId="31">#REF!</definedName>
    <definedName name="phncon">!#REF!</definedName>
    <definedName name="Phone" localSheetId="31">#REF!</definedName>
    <definedName name="Phone">!#REF!</definedName>
    <definedName name="pi"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pi"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pi"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pi"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pi"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pi" localSheetId="31">#REF!</definedName>
    <definedName name="pi" hidden="1">{#N/A,#N/A,FALSE,"masez (10)";#N/A,#N/A,FALSE,"masez (7)";#N/A,#N/A,FALSE,"masez (6)";#N/A,#N/A,FALSE,"masez (5)";#N/A,#N/A,FALSE,"masez (4)";#N/A,#N/A,FALSE,"masez (3)";#N/A,#N/A,FALSE,"masez (2)";#N/A,#N/A,FALSE,"GME";#N/A,#N/A,FALSE,"masez"}</definedName>
    <definedName name="PIA" localSheetId="35" hidden="1">{#N/A,#N/A,FALSE,"Matrix";#N/A,#N/A,FALSE,"Executive";#N/A,#N/A,FALSE,"Summary";#N/A,#N/A,FALSE,"Office1";#N/A,#N/A,FALSE,"Office2";#N/A,#N/A,FALSE,"Office3";#N/A,#N/A,FALSE,"Office4";#N/A,#N/A,FALSE,"Office5";#N/A,#N/A,FALSE,"Office6";#N/A,#N/A,FALSE,"Office7";#N/A,#N/A,FALSE,"Labor"}</definedName>
    <definedName name="PIA" localSheetId="37" hidden="1">{#N/A,#N/A,FALSE,"Matrix";#N/A,#N/A,FALSE,"Executive";#N/A,#N/A,FALSE,"Summary";#N/A,#N/A,FALSE,"Office1";#N/A,#N/A,FALSE,"Office2";#N/A,#N/A,FALSE,"Office3";#N/A,#N/A,FALSE,"Office4";#N/A,#N/A,FALSE,"Office5";#N/A,#N/A,FALSE,"Office6";#N/A,#N/A,FALSE,"Office7";#N/A,#N/A,FALSE,"Labor"}</definedName>
    <definedName name="PIA" localSheetId="36" hidden="1">{#N/A,#N/A,FALSE,"Matrix";#N/A,#N/A,FALSE,"Executive";#N/A,#N/A,FALSE,"Summary";#N/A,#N/A,FALSE,"Office1";#N/A,#N/A,FALSE,"Office2";#N/A,#N/A,FALSE,"Office3";#N/A,#N/A,FALSE,"Office4";#N/A,#N/A,FALSE,"Office5";#N/A,#N/A,FALSE,"Office6";#N/A,#N/A,FALSE,"Office7";#N/A,#N/A,FALSE,"Labor"}</definedName>
    <definedName name="PIA" localSheetId="33" hidden="1">{#N/A,#N/A,FALSE,"Matrix";#N/A,#N/A,FALSE,"Executive";#N/A,#N/A,FALSE,"Summary";#N/A,#N/A,FALSE,"Office1";#N/A,#N/A,FALSE,"Office2";#N/A,#N/A,FALSE,"Office3";#N/A,#N/A,FALSE,"Office4";#N/A,#N/A,FALSE,"Office5";#N/A,#N/A,FALSE,"Office6";#N/A,#N/A,FALSE,"Office7";#N/A,#N/A,FALSE,"Labor"}</definedName>
    <definedName name="PIA" localSheetId="34" hidden="1">{#N/A,#N/A,FALSE,"Matrix";#N/A,#N/A,FALSE,"Executive";#N/A,#N/A,FALSE,"Summary";#N/A,#N/A,FALSE,"Office1";#N/A,#N/A,FALSE,"Office2";#N/A,#N/A,FALSE,"Office3";#N/A,#N/A,FALSE,"Office4";#N/A,#N/A,FALSE,"Office5";#N/A,#N/A,FALSE,"Office6";#N/A,#N/A,FALSE,"Office7";#N/A,#N/A,FALSE,"Labor"}</definedName>
    <definedName name="PIA" localSheetId="31" hidden="1">{#N/A,#N/A,FALSE,"Matrix";#N/A,#N/A,FALSE,"Executive";#N/A,#N/A,FALSE,"Summary";#N/A,#N/A,FALSE,"Office1";#N/A,#N/A,FALSE,"Office2";#N/A,#N/A,FALSE,"Office3";#N/A,#N/A,FALSE,"Office4";#N/A,#N/A,FALSE,"Office5";#N/A,#N/A,FALSE,"Office6";#N/A,#N/A,FALSE,"Office7";#N/A,#N/A,FALSE,"Labor"}</definedName>
    <definedName name="PIA" hidden="1">{#N/A,#N/A,FALSE,"Matrix";#N/A,#N/A,FALSE,"Executive";#N/A,#N/A,FALSE,"Summary";#N/A,#N/A,FALSE,"Office1";#N/A,#N/A,FALSE,"Office2";#N/A,#N/A,FALSE,"Office3";#N/A,#N/A,FALSE,"Office4";#N/A,#N/A,FALSE,"Office5";#N/A,#N/A,FALSE,"Office6";#N/A,#N/A,FALSE,"Office7";#N/A,#N/A,FALSE,"Labor"}</definedName>
    <definedName name="PICAPEDRERO">#REF!</definedName>
    <definedName name="pico" localSheetId="35" hidden="1">{#N/A,#N/A,FALSE,"masez (10)";#N/A,#N/A,FALSE,"masez (7)";#N/A,#N/A,FALSE,"masez (6)";#N/A,#N/A,FALSE,"masez (5)";#N/A,#N/A,FALSE,"masez (4)";#N/A,#N/A,FALSE,"masez (3)";#N/A,#N/A,FALSE,"masez (2)";#N/A,#N/A,FALSE,"GME";#N/A,#N/A,FALSE,"masez"}</definedName>
    <definedName name="pico" localSheetId="37" hidden="1">{#N/A,#N/A,FALSE,"masez (10)";#N/A,#N/A,FALSE,"masez (7)";#N/A,#N/A,FALSE,"masez (6)";#N/A,#N/A,FALSE,"masez (5)";#N/A,#N/A,FALSE,"masez (4)";#N/A,#N/A,FALSE,"masez (3)";#N/A,#N/A,FALSE,"masez (2)";#N/A,#N/A,FALSE,"GME";#N/A,#N/A,FALSE,"masez"}</definedName>
    <definedName name="pico" localSheetId="36" hidden="1">{#N/A,#N/A,FALSE,"masez (10)";#N/A,#N/A,FALSE,"masez (7)";#N/A,#N/A,FALSE,"masez (6)";#N/A,#N/A,FALSE,"masez (5)";#N/A,#N/A,FALSE,"masez (4)";#N/A,#N/A,FALSE,"masez (3)";#N/A,#N/A,FALSE,"masez (2)";#N/A,#N/A,FALSE,"GME";#N/A,#N/A,FALSE,"masez"}</definedName>
    <definedName name="pico" localSheetId="33" hidden="1">{#N/A,#N/A,FALSE,"masez (10)";#N/A,#N/A,FALSE,"masez (7)";#N/A,#N/A,FALSE,"masez (6)";#N/A,#N/A,FALSE,"masez (5)";#N/A,#N/A,FALSE,"masez (4)";#N/A,#N/A,FALSE,"masez (3)";#N/A,#N/A,FALSE,"masez (2)";#N/A,#N/A,FALSE,"GME";#N/A,#N/A,FALSE,"masez"}</definedName>
    <definedName name="pico" localSheetId="34" hidden="1">{#N/A,#N/A,FALSE,"masez (10)";#N/A,#N/A,FALSE,"masez (7)";#N/A,#N/A,FALSE,"masez (6)";#N/A,#N/A,FALSE,"masez (5)";#N/A,#N/A,FALSE,"masez (4)";#N/A,#N/A,FALSE,"masez (3)";#N/A,#N/A,FALSE,"masez (2)";#N/A,#N/A,FALSE,"GME";#N/A,#N/A,FALSE,"masez"}</definedName>
    <definedName name="pico" localSheetId="31" hidden="1">{#N/A,#N/A,FALSE,"masez (10)";#N/A,#N/A,FALSE,"masez (7)";#N/A,#N/A,FALSE,"masez (6)";#N/A,#N/A,FALSE,"masez (5)";#N/A,#N/A,FALSE,"masez (4)";#N/A,#N/A,FALSE,"masez (3)";#N/A,#N/A,FALSE,"masez (2)";#N/A,#N/A,FALSE,"GME";#N/A,#N/A,FALSE,"masez"}</definedName>
    <definedName name="pico" hidden="1">{#N/A,#N/A,FALSE,"masez (10)";#N/A,#N/A,FALSE,"masez (7)";#N/A,#N/A,FALSE,"masez (6)";#N/A,#N/A,FALSE,"masez (5)";#N/A,#N/A,FALSE,"masez (4)";#N/A,#N/A,FALSE,"masez (3)";#N/A,#N/A,FALSE,"masez (2)";#N/A,#N/A,FALSE,"GME";#N/A,#N/A,FALSE,"masez"}</definedName>
    <definedName name="picoagosto" hidden="1">#REF!</definedName>
    <definedName name="PicoEmp">#REF!</definedName>
    <definedName name="PieDataR" localSheetId="31">OFFSET(#REF!,0,0,1,COUNT(#REF!))</definedName>
    <definedName name="PieDataR">OFFSET(!#REF!,0,0,1,COUNT(!#REF!))</definedName>
    <definedName name="piedra1" localSheetId="31">#REF!</definedName>
    <definedName name="piedra1">!#REF!</definedName>
    <definedName name="piedra2" localSheetId="31">#REF!</definedName>
    <definedName name="piedra2">!#REF!</definedName>
    <definedName name="Piedrach" localSheetId="31">#REF!</definedName>
    <definedName name="Piedrach">!#REF!</definedName>
    <definedName name="piedrag">#REF!</definedName>
    <definedName name="PieLabelR" localSheetId="31">OFFSET('Registro Fot SEM'!PieDataR,1,0)</definedName>
    <definedName name="PieLabelR">OFFSET(PieDataR,1,0)</definedName>
    <definedName name="pier2" localSheetId="31">#REF!</definedName>
    <definedName name="pier2">!#REF!</definedName>
    <definedName name="pieri" localSheetId="35" hidden="1">{#N/A,#N/A,FALSE,"masez (10)";#N/A,#N/A,FALSE,"masez (7)";#N/A,#N/A,FALSE,"masez (6)";#N/A,#N/A,FALSE,"masez (5)";#N/A,#N/A,FALSE,"masez (4)";#N/A,#N/A,FALSE,"masez (3)";#N/A,#N/A,FALSE,"masez (2)";#N/A,#N/A,FALSE,"GME";#N/A,#N/A,FALSE,"masez"}</definedName>
    <definedName name="pieri" localSheetId="37" hidden="1">{#N/A,#N/A,FALSE,"masez (10)";#N/A,#N/A,FALSE,"masez (7)";#N/A,#N/A,FALSE,"masez (6)";#N/A,#N/A,FALSE,"masez (5)";#N/A,#N/A,FALSE,"masez (4)";#N/A,#N/A,FALSE,"masez (3)";#N/A,#N/A,FALSE,"masez (2)";#N/A,#N/A,FALSE,"GME";#N/A,#N/A,FALSE,"masez"}</definedName>
    <definedName name="pieri" localSheetId="36" hidden="1">{#N/A,#N/A,FALSE,"masez (10)";#N/A,#N/A,FALSE,"masez (7)";#N/A,#N/A,FALSE,"masez (6)";#N/A,#N/A,FALSE,"masez (5)";#N/A,#N/A,FALSE,"masez (4)";#N/A,#N/A,FALSE,"masez (3)";#N/A,#N/A,FALSE,"masez (2)";#N/A,#N/A,FALSE,"GME";#N/A,#N/A,FALSE,"masez"}</definedName>
    <definedName name="pieri" localSheetId="33" hidden="1">{#N/A,#N/A,FALSE,"masez (10)";#N/A,#N/A,FALSE,"masez (7)";#N/A,#N/A,FALSE,"masez (6)";#N/A,#N/A,FALSE,"masez (5)";#N/A,#N/A,FALSE,"masez (4)";#N/A,#N/A,FALSE,"masez (3)";#N/A,#N/A,FALSE,"masez (2)";#N/A,#N/A,FALSE,"GME";#N/A,#N/A,FALSE,"masez"}</definedName>
    <definedName name="pieri" localSheetId="34" hidden="1">{#N/A,#N/A,FALSE,"masez (10)";#N/A,#N/A,FALSE,"masez (7)";#N/A,#N/A,FALSE,"masez (6)";#N/A,#N/A,FALSE,"masez (5)";#N/A,#N/A,FALSE,"masez (4)";#N/A,#N/A,FALSE,"masez (3)";#N/A,#N/A,FALSE,"masez (2)";#N/A,#N/A,FALSE,"GME";#N/A,#N/A,FALSE,"masez"}</definedName>
    <definedName name="pieri" localSheetId="31" hidden="1">{#N/A,#N/A,FALSE,"masez (10)";#N/A,#N/A,FALSE,"masez (7)";#N/A,#N/A,FALSE,"masez (6)";#N/A,#N/A,FALSE,"masez (5)";#N/A,#N/A,FALSE,"masez (4)";#N/A,#N/A,FALSE,"masez (3)";#N/A,#N/A,FALSE,"masez (2)";#N/A,#N/A,FALSE,"GME";#N/A,#N/A,FALSE,"masez"}</definedName>
    <definedName name="pieri" hidden="1">{#N/A,#N/A,FALSE,"masez (10)";#N/A,#N/A,FALSE,"masez (7)";#N/A,#N/A,FALSE,"masez (6)";#N/A,#N/A,FALSE,"masez (5)";#N/A,#N/A,FALSE,"masez (4)";#N/A,#N/A,FALSE,"masez (3)";#N/A,#N/A,FALSE,"masez (2)";#N/A,#N/A,FALSE,"GME";#N/A,#N/A,FALSE,"masez"}</definedName>
    <definedName name="pierpiles" localSheetId="31">#REF!</definedName>
    <definedName name="pierpiles">!#REF!</definedName>
    <definedName name="piervol1" localSheetId="31">#REF!</definedName>
    <definedName name="piervol1">!#REF!</definedName>
    <definedName name="piervol2" localSheetId="31">#REF!</definedName>
    <definedName name="piervol2">!#REF!</definedName>
    <definedName name="PILE" localSheetId="31">#REF!</definedName>
    <definedName name="PILE">!#REF!</definedName>
    <definedName name="Pile_cut" localSheetId="31">#REF!</definedName>
    <definedName name="Pile_cut">!#REF!</definedName>
    <definedName name="piledia1" localSheetId="31">#REF!</definedName>
    <definedName name="piledia1">!#REF!</definedName>
    <definedName name="piledia2" localSheetId="31">#REF!</definedName>
    <definedName name="piledia2">!#REF!</definedName>
    <definedName name="piledia3" localSheetId="31">#REF!</definedName>
    <definedName name="piledia3">!#REF!</definedName>
    <definedName name="Piles" localSheetId="31">#REF!</definedName>
    <definedName name="Piles">!#REF!</definedName>
    <definedName name="Piletipele" localSheetId="31">#REF!</definedName>
    <definedName name="Piletipele">!#REF!</definedName>
    <definedName name="pint" localSheetId="31">#REF!</definedName>
    <definedName name="pint">!#REF!</definedName>
    <definedName name="pintura" localSheetId="31">#REF!</definedName>
    <definedName name="pintura">!#REF!</definedName>
    <definedName name="PINTURA_01" localSheetId="31">#REF!</definedName>
    <definedName name="PINTURA_01">!#REF!</definedName>
    <definedName name="PINTURA_02" localSheetId="31">#REF!</definedName>
    <definedName name="PINTURA_02">!#REF!</definedName>
    <definedName name="PINTURA_03" localSheetId="31">#REF!</definedName>
    <definedName name="PINTURA_03">!#REF!</definedName>
    <definedName name="PINTURAS" localSheetId="31">#REF!</definedName>
    <definedName name="PINTURAS">!#REF!</definedName>
    <definedName name="pintut">#REF!</definedName>
    <definedName name="pintyura" localSheetId="31">#REF!</definedName>
    <definedName name="pintyura">!#REF!</definedName>
    <definedName name="pip">#REF!</definedName>
    <definedName name="PIPE" localSheetId="31">#REF!</definedName>
    <definedName name="PIPE">!#REF!</definedName>
    <definedName name="PIPE_ALLOY20">#REF!</definedName>
    <definedName name="PIPE_CHROME">#REF!</definedName>
    <definedName name="PIPE_CLASS">#REF!</definedName>
    <definedName name="PIPE_CS">#REF!</definedName>
    <definedName name="PIPE_CSCL">#REF!</definedName>
    <definedName name="PIPE_D600" localSheetId="37" hidden="1">#REF!</definedName>
    <definedName name="PIPE_D600" localSheetId="36" hidden="1">#REF!</definedName>
    <definedName name="PIPE_D600" hidden="1">#REF!</definedName>
    <definedName name="PIPE_ID" localSheetId="31">#REF!</definedName>
    <definedName name="PIPE_ID">!#REF!</definedName>
    <definedName name="PIPE_PVC">#REF!</definedName>
    <definedName name="PIPE_RACK_TRAY">#REF!</definedName>
    <definedName name="PIPE_RTR">#REF!</definedName>
    <definedName name="PIPE_SIZE" localSheetId="31">#REF!</definedName>
    <definedName name="PIPE_SIZE">!#REF!</definedName>
    <definedName name="PIPE_SS">#REF!</definedName>
    <definedName name="PIPE_SUPPORT">#REF!</definedName>
    <definedName name="PIPE_SUPPORT_CS">#REF!</definedName>
    <definedName name="PIPE_SUPPORT_SS">#REF!</definedName>
    <definedName name="PIPE_THRD">#REF!</definedName>
    <definedName name="pipe1" localSheetId="31">#REF!</definedName>
    <definedName name="pipe1">!#REF!</definedName>
    <definedName name="PIPE50_CITY">#REF!</definedName>
    <definedName name="PIPE50_ESC">#REF!</definedName>
    <definedName name="PIPE50_OLD_CITY">#REF!</definedName>
    <definedName name="PIPE50_OLD_ESC">#REF!</definedName>
    <definedName name="PIPE50_OLD_PROD">#REF!</definedName>
    <definedName name="PIPE50_OLD_WAGE">#REF!</definedName>
    <definedName name="PIPE50_PROD">#REF!</definedName>
    <definedName name="PIPE50_WAGE">#REF!</definedName>
    <definedName name="PipeCulverts" localSheetId="31">#REF!</definedName>
    <definedName name="PipeCulverts">!#REF!</definedName>
    <definedName name="PIPEDATA">#REF!</definedName>
    <definedName name="piperac"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iperac"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iperac"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iperac"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iperac"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iperac"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iperac"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iperack" localSheetId="35" hidden="1">{#N/A,#N/A,FALSE,"COVER1.XLS ";#N/A,#N/A,FALSE,"RACT1.XLS";#N/A,#N/A,FALSE,"RACT2.XLS";#N/A,#N/A,FALSE,"ECCMP";#N/A,#N/A,FALSE,"WELDER.XLS"}</definedName>
    <definedName name="piperack" localSheetId="37" hidden="1">{#N/A,#N/A,FALSE,"COVER1.XLS ";#N/A,#N/A,FALSE,"RACT1.XLS";#N/A,#N/A,FALSE,"RACT2.XLS";#N/A,#N/A,FALSE,"ECCMP";#N/A,#N/A,FALSE,"WELDER.XLS"}</definedName>
    <definedName name="piperack" localSheetId="36" hidden="1">{#N/A,#N/A,FALSE,"COVER1.XLS ";#N/A,#N/A,FALSE,"RACT1.XLS";#N/A,#N/A,FALSE,"RACT2.XLS";#N/A,#N/A,FALSE,"ECCMP";#N/A,#N/A,FALSE,"WELDER.XLS"}</definedName>
    <definedName name="piperack" localSheetId="33" hidden="1">{#N/A,#N/A,FALSE,"COVER1.XLS ";#N/A,#N/A,FALSE,"RACT1.XLS";#N/A,#N/A,FALSE,"RACT2.XLS";#N/A,#N/A,FALSE,"ECCMP";#N/A,#N/A,FALSE,"WELDER.XLS"}</definedName>
    <definedName name="piperack" localSheetId="34" hidden="1">{#N/A,#N/A,FALSE,"COVER1.XLS ";#N/A,#N/A,FALSE,"RACT1.XLS";#N/A,#N/A,FALSE,"RACT2.XLS";#N/A,#N/A,FALSE,"ECCMP";#N/A,#N/A,FALSE,"WELDER.XLS"}</definedName>
    <definedName name="piperack" localSheetId="31" hidden="1">{#N/A,#N/A,FALSE,"COVER1.XLS ";#N/A,#N/A,FALSE,"RACT1.XLS";#N/A,#N/A,FALSE,"RACT2.XLS";#N/A,#N/A,FALSE,"ECCMP";#N/A,#N/A,FALSE,"WELDER.XLS"}</definedName>
    <definedName name="piperack" hidden="1">{#N/A,#N/A,FALSE,"COVER1.XLS ";#N/A,#N/A,FALSE,"RACT1.XLS";#N/A,#N/A,FALSE,"RACT2.XLS";#N/A,#N/A,FALSE,"ECCMP";#N/A,#N/A,FALSE,"WELDER.XLS"}</definedName>
    <definedName name="PIPPO" localSheetId="35" hidden="1">{#N/A,#N/A,FALSE,"Ejector 1";#N/A,#N/A,FALSE,"Ejector 2"}</definedName>
    <definedName name="PIPPO" localSheetId="37" hidden="1">{#N/A,#N/A,FALSE,"Ejector 1";#N/A,#N/A,FALSE,"Ejector 2"}</definedName>
    <definedName name="PIPPO" localSheetId="36" hidden="1">{#N/A,#N/A,FALSE,"Ejector 1";#N/A,#N/A,FALSE,"Ejector 2"}</definedName>
    <definedName name="PIPPO" localSheetId="33" hidden="1">{#N/A,#N/A,FALSE,"Ejector 1";#N/A,#N/A,FALSE,"Ejector 2"}</definedName>
    <definedName name="PIPPO" localSheetId="34" hidden="1">{#N/A,#N/A,FALSE,"Ejector 1";#N/A,#N/A,FALSE,"Ejector 2"}</definedName>
    <definedName name="PIPPO" localSheetId="31" hidden="1">{#N/A,#N/A,FALSE,"Ejector 1";#N/A,#N/A,FALSE,"Ejector 2"}</definedName>
    <definedName name="PIPPO" hidden="1">{#N/A,#N/A,FALSE,"Ejector 1";#N/A,#N/A,FALSE,"Ejector 2"}</definedName>
    <definedName name="pirulo" localSheetId="31">#REF!</definedName>
    <definedName name="pirulo">!#REF!</definedName>
    <definedName name="pirulo2" localSheetId="31">#REF!</definedName>
    <definedName name="pirulo2">!#REF!</definedName>
    <definedName name="pistot">#REF!</definedName>
    <definedName name="Pit_2000_Concrete" localSheetId="31">#REF!</definedName>
    <definedName name="Pit_2000_Concrete">!#REF!</definedName>
    <definedName name="Pit_2500_Concrete" localSheetId="31">#REF!</definedName>
    <definedName name="Pit_2500_Concrete">!#REF!</definedName>
    <definedName name="Pit_Ddt_H_Screed" localSheetId="31">#REF!</definedName>
    <definedName name="Pit_Ddt_H_Screed">!#REF!</definedName>
    <definedName name="Pit_FW" localSheetId="31">#REF!</definedName>
    <definedName name="Pit_FW">!#REF!</definedName>
    <definedName name="Pit_Sloping_Screed" localSheetId="31">#REF!</definedName>
    <definedName name="Pit_Sloping_Screed">!#REF!</definedName>
    <definedName name="Pit_T25_RF" localSheetId="31">#REF!</definedName>
    <definedName name="Pit_T25_RF">!#REF!</definedName>
    <definedName name="Pit_T32_Concrete" localSheetId="31">#REF!</definedName>
    <definedName name="Pit_T32_Concrete">!#REF!</definedName>
    <definedName name="Pivot">#REF!</definedName>
    <definedName name="Pivote" localSheetId="37" hidden="1">{#N/A,#N/A,FALSE,"US$";#N/A,#N/A,FALSE,"SUMMARY";#N/A,#N/A,FALSE,"DET.SUMM";#N/A,#N/A,FALSE,"BACK-UP";#N/A,#N/A,FALSE,"INDIRECTS";#N/A,#N/A,FALSE,"PARAMETERS";#N/A,#N/A,FALSE,"RATES"}</definedName>
    <definedName name="Pivote" localSheetId="36" hidden="1">{#N/A,#N/A,FALSE,"US$";#N/A,#N/A,FALSE,"SUMMARY";#N/A,#N/A,FALSE,"DET.SUMM";#N/A,#N/A,FALSE,"BACK-UP";#N/A,#N/A,FALSE,"INDIRECTS";#N/A,#N/A,FALSE,"PARAMETERS";#N/A,#N/A,FALSE,"RATES"}</definedName>
    <definedName name="Pivote" localSheetId="31" hidden="1">{#N/A,#N/A,FALSE,"US$";#N/A,#N/A,FALSE,"SUMMARY";#N/A,#N/A,FALSE,"DET.SUMM";#N/A,#N/A,FALSE,"BACK-UP";#N/A,#N/A,FALSE,"INDIRECTS";#N/A,#N/A,FALSE,"PARAMETERS";#N/A,#N/A,FALSE,"RATES"}</definedName>
    <definedName name="Pivote" hidden="1">{#N/A,#N/A,FALSE,"US$";#N/A,#N/A,FALSE,"SUMMARY";#N/A,#N/A,FALSE,"DET.SUMM";#N/A,#N/A,FALSE,"BACK-UP";#N/A,#N/A,FALSE,"INDIRECTS";#N/A,#N/A,FALSE,"PARAMETERS";#N/A,#N/A,FALSE,"RATES"}</definedName>
    <definedName name="pj" localSheetId="31">#REF!</definedName>
    <definedName name="pj">!#REF!</definedName>
    <definedName name="PJ_11" localSheetId="31">#REF!</definedName>
    <definedName name="PJ_11">!#REF!</definedName>
    <definedName name="PJ_2" localSheetId="31">#REF!</definedName>
    <definedName name="PJ_2">!#REF!</definedName>
    <definedName name="PjGulf" localSheetId="31">#REF!</definedName>
    <definedName name="PjGulf">!#REF!</definedName>
    <definedName name="pjpjp" localSheetId="35" hidden="1">#REF!</definedName>
    <definedName name="pjpjp" localSheetId="33" hidden="1">#REF!</definedName>
    <definedName name="pjpjp" localSheetId="34" hidden="1">#REF!</definedName>
    <definedName name="pjpjp" hidden="1">#REF!</definedName>
    <definedName name="pk" localSheetId="35" hidden="1">{#N/A,#N/A,FALSE,"2001 Ore Types"}</definedName>
    <definedName name="pk" localSheetId="37" hidden="1">{#N/A,#N/A,FALSE,"2001 Ore Types"}</definedName>
    <definedName name="pk" localSheetId="36" hidden="1">{#N/A,#N/A,FALSE,"2001 Ore Types"}</definedName>
    <definedName name="pk" localSheetId="33" hidden="1">{#N/A,#N/A,FALSE,"2001 Ore Types"}</definedName>
    <definedName name="pk" localSheetId="34" hidden="1">{#N/A,#N/A,FALSE,"2001 Ore Types"}</definedName>
    <definedName name="pk" localSheetId="31" hidden="1">{#N/A,#N/A,FALSE,"2001 Ore Types"}</definedName>
    <definedName name="pk" hidden="1">{#N/A,#N/A,FALSE,"2001 Ore Types"}</definedName>
    <definedName name="PKL" localSheetId="31" hidden="1">#REF!</definedName>
    <definedName name="PKL" hidden="1">#REF!</definedName>
    <definedName name="pkm" hidden="1">#REF!</definedName>
    <definedName name="pkn">#N/A</definedName>
    <definedName name="pl" localSheetId="31">#REF!</definedName>
    <definedName name="pl">!#REF!</definedName>
    <definedName name="PL_Analysis">#REF!</definedName>
    <definedName name="PL_Line_Level_35" hidden="1">#REF!</definedName>
    <definedName name="PL_Line_Level_37" hidden="1">#REF!</definedName>
    <definedName name="PL_Line_Name17" hidden="1">#REF!</definedName>
    <definedName name="PL_Line_Name18" hidden="1">#REF!</definedName>
    <definedName name="Pl_Line_Nbr_Desc16" hidden="1">#REF!</definedName>
    <definedName name="Pl_Line_Nbr16" hidden="1">#REF!</definedName>
    <definedName name="PL_Line_Nbr17" hidden="1">#REF!</definedName>
    <definedName name="PL_Line_Nbr18" hidden="1">#REF!</definedName>
    <definedName name="PL_Line_Nbr6" hidden="1">#REF!</definedName>
    <definedName name="PL_Print">#REF!</definedName>
    <definedName name="pl4a" localSheetId="31">#REF!</definedName>
    <definedName name="pl4a">!#REF!</definedName>
    <definedName name="PLA">#REF!</definedName>
    <definedName name="Placa" localSheetId="31">#REF!</definedName>
    <definedName name="Placa">!#REF!</definedName>
    <definedName name="placas">#REF!</definedName>
    <definedName name="Placas2" localSheetId="31">#REF!</definedName>
    <definedName name="Placas2">!#REF!</definedName>
    <definedName name="plan" localSheetId="35" hidden="1">{#N/A,#N/A,FALSE,"masez (10)";#N/A,#N/A,FALSE,"masez (7)";#N/A,#N/A,FALSE,"masez (6)";#N/A,#N/A,FALSE,"masez (5)";#N/A,#N/A,FALSE,"masez (4)";#N/A,#N/A,FALSE,"masez (3)";#N/A,#N/A,FALSE,"masez (2)";#N/A,#N/A,FALSE,"GME";#N/A,#N/A,FALSE,"masez"}</definedName>
    <definedName name="plan" localSheetId="33" hidden="1">{#N/A,#N/A,FALSE,"masez (10)";#N/A,#N/A,FALSE,"masez (7)";#N/A,#N/A,FALSE,"masez (6)";#N/A,#N/A,FALSE,"masez (5)";#N/A,#N/A,FALSE,"masez (4)";#N/A,#N/A,FALSE,"masez (3)";#N/A,#N/A,FALSE,"masez (2)";#N/A,#N/A,FALSE,"GME";#N/A,#N/A,FALSE,"masez"}</definedName>
    <definedName name="plan" localSheetId="34" hidden="1">{#N/A,#N/A,FALSE,"masez (10)";#N/A,#N/A,FALSE,"masez (7)";#N/A,#N/A,FALSE,"masez (6)";#N/A,#N/A,FALSE,"masez (5)";#N/A,#N/A,FALSE,"masez (4)";#N/A,#N/A,FALSE,"masez (3)";#N/A,#N/A,FALSE,"masez (2)";#N/A,#N/A,FALSE,"GME";#N/A,#N/A,FALSE,"masez"}</definedName>
    <definedName name="plan" localSheetId="31" hidden="1">{#N/A,#N/A,FALSE,"masez (10)";#N/A,#N/A,FALSE,"masez (7)";#N/A,#N/A,FALSE,"masez (6)";#N/A,#N/A,FALSE,"masez (5)";#N/A,#N/A,FALSE,"masez (4)";#N/A,#N/A,FALSE,"masez (3)";#N/A,#N/A,FALSE,"masez (2)";#N/A,#N/A,FALSE,"GME";#N/A,#N/A,FALSE,"masez"}</definedName>
    <definedName name="PLAN">#REF!</definedName>
    <definedName name="PLAN__TOTAL_TN_BANCOS">#REF!</definedName>
    <definedName name="PLAN02" localSheetId="35" hidden="1">{#N/A,#N/A,FALSE,"Cover (Japan)";#N/A,#N/A,FALSE,"Index";#N/A,#N/A,FALSE,"Comment sum"}</definedName>
    <definedName name="PLAN02" localSheetId="37" hidden="1">{#N/A,#N/A,FALSE,"Cover (Japan)";#N/A,#N/A,FALSE,"Index";#N/A,#N/A,FALSE,"Comment sum"}</definedName>
    <definedName name="PLAN02" localSheetId="36" hidden="1">{#N/A,#N/A,FALSE,"Cover (Japan)";#N/A,#N/A,FALSE,"Index";#N/A,#N/A,FALSE,"Comment sum"}</definedName>
    <definedName name="PLAN02" localSheetId="33" hidden="1">{#N/A,#N/A,FALSE,"Cover (Japan)";#N/A,#N/A,FALSE,"Index";#N/A,#N/A,FALSE,"Comment sum"}</definedName>
    <definedName name="PLAN02" localSheetId="34" hidden="1">{#N/A,#N/A,FALSE,"Cover (Japan)";#N/A,#N/A,FALSE,"Index";#N/A,#N/A,FALSE,"Comment sum"}</definedName>
    <definedName name="PLAN02" localSheetId="31" hidden="1">{#N/A,#N/A,FALSE,"Cover (Japan)";#N/A,#N/A,FALSE,"Index";#N/A,#N/A,FALSE,"Comment sum"}</definedName>
    <definedName name="PLAN02" hidden="1">{#N/A,#N/A,FALSE,"Cover (Japan)";#N/A,#N/A,FALSE,"Index";#N/A,#N/A,FALSE,"Comment sum"}</definedName>
    <definedName name="PLANCHA01" localSheetId="31">#REF!</definedName>
    <definedName name="PLANCHA01">!#REF!</definedName>
    <definedName name="PLANCHA02" localSheetId="31">#REF!</definedName>
    <definedName name="PLANCHA02">!#REF!</definedName>
    <definedName name="PLANCHA03" localSheetId="31">#REF!</definedName>
    <definedName name="PLANCHA03">!#REF!</definedName>
    <definedName name="plancha3.2" localSheetId="31">#REF!</definedName>
    <definedName name="plancha3.2">!#REF!</definedName>
    <definedName name="PLANCHAS" localSheetId="31">#REF!</definedName>
    <definedName name="PLANCHAS">!#REF!</definedName>
    <definedName name="PLANEADO">#REF!</definedName>
    <definedName name="PLANEADO1">#REF!</definedName>
    <definedName name="PLANI_01" localSheetId="31">#REF!</definedName>
    <definedName name="PLANI_01">!#REF!</definedName>
    <definedName name="PLANI_03" localSheetId="31">#REF!</definedName>
    <definedName name="PLANI_03">!#REF!</definedName>
    <definedName name="PLANI_04" localSheetId="31">#REF!</definedName>
    <definedName name="PLANI_04">!#REF!</definedName>
    <definedName name="PLANI_06" localSheetId="31">#REF!</definedName>
    <definedName name="PLANI_06">!#REF!</definedName>
    <definedName name="PLANI_07" localSheetId="31">#REF!</definedName>
    <definedName name="PLANI_07">!#REF!</definedName>
    <definedName name="PLANI_08" localSheetId="31">#REF!</definedName>
    <definedName name="PLANI_08">!#REF!</definedName>
    <definedName name="PLANI_09" localSheetId="31">#REF!</definedName>
    <definedName name="PLANI_09">!#REF!</definedName>
    <definedName name="PLANI_10" localSheetId="31">#REF!</definedName>
    <definedName name="PLANI_10">!#REF!</definedName>
    <definedName name="PLANI_11" localSheetId="31">#REF!</definedName>
    <definedName name="PLANI_11">!#REF!</definedName>
    <definedName name="PLANI_12" localSheetId="31">#REF!</definedName>
    <definedName name="PLANI_12">!#REF!</definedName>
    <definedName name="PLANICC">#REF!</definedName>
    <definedName name="PLANILLA" localSheetId="31">#REF!</definedName>
    <definedName name="PLANILLA">!#REF!</definedName>
    <definedName name="PLANILLA1">#REF!</definedName>
    <definedName name="PLANILLA2">#REF!</definedName>
    <definedName name="planillas">#REF!</definedName>
    <definedName name="PLANIN">#REF!</definedName>
    <definedName name="Planning2Total" localSheetId="31">#REF!</definedName>
    <definedName name="Planning2Total">!#REF!</definedName>
    <definedName name="PlanningTotal" localSheetId="31">#REF!</definedName>
    <definedName name="PlanningTotal">!#REF!</definedName>
    <definedName name="planos" localSheetId="35" hidden="1">{"Sin detalle",#N/A,FALSE,"Flujo (redondeado)";"Detallado",#N/A,FALSE,"Flujo (redondeado)"}</definedName>
    <definedName name="planos" localSheetId="37" hidden="1">{"Sin detalle",#N/A,FALSE,"Flujo (redondeado)";"Detallado",#N/A,FALSE,"Flujo (redondeado)"}</definedName>
    <definedName name="planos" localSheetId="36" hidden="1">{"Sin detalle",#N/A,FALSE,"Flujo (redondeado)";"Detallado",#N/A,FALSE,"Flujo (redondeado)"}</definedName>
    <definedName name="planos" localSheetId="33" hidden="1">{"Sin detalle",#N/A,FALSE,"Flujo (redondeado)";"Detallado",#N/A,FALSE,"Flujo (redondeado)"}</definedName>
    <definedName name="planos" localSheetId="34" hidden="1">{"Sin detalle",#N/A,FALSE,"Flujo (redondeado)";"Detallado",#N/A,FALSE,"Flujo (redondeado)"}</definedName>
    <definedName name="planos" localSheetId="31" hidden="1">{"Sin detalle",#N/A,FALSE,"Flujo (redondeado)";"Detallado",#N/A,FALSE,"Flujo (redondeado)"}</definedName>
    <definedName name="planos" hidden="1">{"Sin detalle",#N/A,FALSE,"Flujo (redondeado)";"Detallado",#N/A,FALSE,"Flujo (redondeado)"}</definedName>
    <definedName name="PlantillaPPC" hidden="1">#REF!</definedName>
    <definedName name="PlantName">#REF!</definedName>
    <definedName name="PlantPPH">#REF!</definedName>
    <definedName name="PlantType">#REF!</definedName>
    <definedName name="PLAR">#REF!</definedName>
    <definedName name="PLAT" localSheetId="31" hidden="1">{#N/A,#N/A,TRUE,"Cover";#N/A,#N/A,TRUE,"Conts";#N/A,#N/A,TRUE,"VOS";#N/A,#N/A,TRUE,"Warrington";#N/A,#N/A,TRUE,"Widnes"}</definedName>
    <definedName name="PLAT" hidden="1">{#N/A,#N/A,TRUE,"Cover";#N/A,#N/A,TRUE,"Conts";#N/A,#N/A,TRUE,"VOS";#N/A,#N/A,TRUE,"Warrington";#N/A,#N/A,TRUE,"Widnes"}</definedName>
    <definedName name="PLATEWORK">#REF!</definedName>
    <definedName name="PLATFORM" localSheetId="31" hidden="1">{#N/A,#N/A,TRUE,"Cover";#N/A,#N/A,TRUE,"Conts";#N/A,#N/A,TRUE,"VOS";#N/A,#N/A,TRUE,"Warrington";#N/A,#N/A,TRUE,"Widnes"}</definedName>
    <definedName name="PLATFORM" hidden="1">{#N/A,#N/A,TRUE,"Cover";#N/A,#N/A,TRUE,"Conts";#N/A,#N/A,TRUE,"VOS";#N/A,#N/A,TRUE,"Warrington";#N/A,#N/A,TRUE,"Widnes"}</definedName>
    <definedName name="PLATINAS" localSheetId="31">#REF!</definedName>
    <definedName name="PLATINAS">!#REF!</definedName>
    <definedName name="PLAZO" localSheetId="35" hidden="1">{#N/A,#N/A,FALSE,"summary";#N/A,#N/A,FALSE,"SumGraph"}</definedName>
    <definedName name="PLAZO" localSheetId="33" hidden="1">{#N/A,#N/A,FALSE,"summary";#N/A,#N/A,FALSE,"SumGraph"}</definedName>
    <definedName name="PLAZO" localSheetId="34" hidden="1">{#N/A,#N/A,FALSE,"summary";#N/A,#N/A,FALSE,"SumGraph"}</definedName>
    <definedName name="PLAZO" localSheetId="31" hidden="1">{#N/A,#N/A,FALSE,"summary";#N/A,#N/A,FALSE,"SumGraph"}</definedName>
    <definedName name="plazo">#REF!</definedName>
    <definedName name="Plazo_obra___7_meses" localSheetId="31">#REF!</definedName>
    <definedName name="Plazo_obra___7_meses">!#REF!</definedName>
    <definedName name="PLBDSCON">#REF!</definedName>
    <definedName name="plbeams" localSheetId="31">#REF!</definedName>
    <definedName name="plbeams">!#REF!</definedName>
    <definedName name="PLCHEF">#REF!</definedName>
    <definedName name="PLCONS">#REF!</definedName>
    <definedName name="PLD" localSheetId="31">#REF!</definedName>
    <definedName name="PLD">!#REF!</definedName>
    <definedName name="PLDATE" localSheetId="31">#REF!</definedName>
    <definedName name="PLDATE">!#REF!</definedName>
    <definedName name="PLED">#REF!</definedName>
    <definedName name="PLEGADO" localSheetId="31">#REF!</definedName>
    <definedName name="PLEGADO">!#REF!</definedName>
    <definedName name="PLFSAAMORT">#REF!</definedName>
    <definedName name="PLHCCONS">#REF!</definedName>
    <definedName name="PLHOSP">#REF!</definedName>
    <definedName name="plm"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plm"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plm"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plm"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plm"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plm"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plm"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PLMC">#REF!</definedName>
    <definedName name="PLN">#REF!</definedName>
    <definedName name="PLN_bud">#REF!</definedName>
    <definedName name="PlntAreaHdr" localSheetId="31">#REF!</definedName>
    <definedName name="PlntAreaHdr">!#REF!</definedName>
    <definedName name="PlntAreaLbl" localSheetId="31">#REF!</definedName>
    <definedName name="PlntAreaLbl">!#REF!</definedName>
    <definedName name="plntnacn_m" localSheetId="31">#REF!</definedName>
    <definedName name="plntnacn_m">!#REF!</definedName>
    <definedName name="plntnacn_rd" localSheetId="31">#REF!</definedName>
    <definedName name="plntnacn_rd">!#REF!</definedName>
    <definedName name="plntnacn_vis" localSheetId="31">#REF!</definedName>
    <definedName name="plntnacn_vis">!#REF!</definedName>
    <definedName name="plntnaoh_m" localSheetId="31">#REF!</definedName>
    <definedName name="plntnaoh_m">!#REF!</definedName>
    <definedName name="plo" localSheetId="31">#REF!</definedName>
    <definedName name="plo">!#REF!</definedName>
    <definedName name="PLOMERO" localSheetId="31">#REF!</definedName>
    <definedName name="PLOMERO">!#REF!</definedName>
    <definedName name="PLOMEROAYUDANTE" localSheetId="31">#REF!</definedName>
    <definedName name="PLOMEROAYUDANTE">!#REF!</definedName>
    <definedName name="PLOMEROOFICIAL" localSheetId="31">#REF!</definedName>
    <definedName name="PLOMEROOFICIAL">!#REF!</definedName>
    <definedName name="plop" localSheetId="35" hidden="1">{#N/A,#N/A,FALSE,"RESUMEN";#N/A,#N/A,FALSE,"GG-GI";#N/A,#N/A,FALSE,"AMB";#N/A,#N/A,FALSE,"EyR";#N/A,#N/A,FALSE,"UCP";#N/A,#N/A,FALSE,"IND";#N/A,#N/A,FALSE,"LR";#N/A,#N/A,FALSE,"PRV";#N/A,#N/A,FALSE,"TÚNELES";#N/A,#N/A,FALSE,"IDT";#N/A,#N/A,FALSE,"ING"}</definedName>
    <definedName name="plop" localSheetId="37" hidden="1">{#N/A,#N/A,FALSE,"RESUMEN";#N/A,#N/A,FALSE,"GG-GI";#N/A,#N/A,FALSE,"AMB";#N/A,#N/A,FALSE,"EyR";#N/A,#N/A,FALSE,"UCP";#N/A,#N/A,FALSE,"IND";#N/A,#N/A,FALSE,"LR";#N/A,#N/A,FALSE,"PRV";#N/A,#N/A,FALSE,"TÚNELES";#N/A,#N/A,FALSE,"IDT";#N/A,#N/A,FALSE,"ING"}</definedName>
    <definedName name="plop" localSheetId="36" hidden="1">{#N/A,#N/A,FALSE,"RESUMEN";#N/A,#N/A,FALSE,"GG-GI";#N/A,#N/A,FALSE,"AMB";#N/A,#N/A,FALSE,"EyR";#N/A,#N/A,FALSE,"UCP";#N/A,#N/A,FALSE,"IND";#N/A,#N/A,FALSE,"LR";#N/A,#N/A,FALSE,"PRV";#N/A,#N/A,FALSE,"TÚNELES";#N/A,#N/A,FALSE,"IDT";#N/A,#N/A,FALSE,"ING"}</definedName>
    <definedName name="plop" localSheetId="33" hidden="1">{#N/A,#N/A,FALSE,"RESUMEN";#N/A,#N/A,FALSE,"GG-GI";#N/A,#N/A,FALSE,"AMB";#N/A,#N/A,FALSE,"EyR";#N/A,#N/A,FALSE,"UCP";#N/A,#N/A,FALSE,"IND";#N/A,#N/A,FALSE,"LR";#N/A,#N/A,FALSE,"PRV";#N/A,#N/A,FALSE,"TÚNELES";#N/A,#N/A,FALSE,"IDT";#N/A,#N/A,FALSE,"ING"}</definedName>
    <definedName name="plop" localSheetId="34" hidden="1">{#N/A,#N/A,FALSE,"RESUMEN";#N/A,#N/A,FALSE,"GG-GI";#N/A,#N/A,FALSE,"AMB";#N/A,#N/A,FALSE,"EyR";#N/A,#N/A,FALSE,"UCP";#N/A,#N/A,FALSE,"IND";#N/A,#N/A,FALSE,"LR";#N/A,#N/A,FALSE,"PRV";#N/A,#N/A,FALSE,"TÚNELES";#N/A,#N/A,FALSE,"IDT";#N/A,#N/A,FALSE,"ING"}</definedName>
    <definedName name="plop" localSheetId="31" hidden="1">{#N/A,#N/A,FALSE,"RESUMEN";#N/A,#N/A,FALSE,"GG-GI";#N/A,#N/A,FALSE,"AMB";#N/A,#N/A,FALSE,"EyR";#N/A,#N/A,FALSE,"UCP";#N/A,#N/A,FALSE,"IND";#N/A,#N/A,FALSE,"LR";#N/A,#N/A,FALSE,"PRV";#N/A,#N/A,FALSE,"TÚNELES";#N/A,#N/A,FALSE,"IDT";#N/A,#N/A,FALSE,"ING"}</definedName>
    <definedName name="plop" hidden="1">{#N/A,#N/A,FALSE,"RESUMEN";#N/A,#N/A,FALSE,"GG-GI";#N/A,#N/A,FALSE,"AMB";#N/A,#N/A,FALSE,"EyR";#N/A,#N/A,FALSE,"UCP";#N/A,#N/A,FALSE,"IND";#N/A,#N/A,FALSE,"LR";#N/A,#N/A,FALSE,"PRV";#N/A,#N/A,FALSE,"TÚNELES";#N/A,#N/A,FALSE,"IDT";#N/A,#N/A,FALSE,"ING"}</definedName>
    <definedName name="plst" localSheetId="31">#REF!</definedName>
    <definedName name="plst">!#REF!</definedName>
    <definedName name="plstot">#REF!</definedName>
    <definedName name="PLUG" localSheetId="31" hidden="1">#REF!</definedName>
    <definedName name="PLUG" hidden="1">#REF!</definedName>
    <definedName name="Plumbing" localSheetId="35" hidden="1">{#N/A,#N/A,TRUE,"FACTS";"DWGLIST",#N/A,TRUE,"DWGS"}</definedName>
    <definedName name="Plumbing" localSheetId="37" hidden="1">{#N/A,#N/A,TRUE,"FACTS";"DWGLIST",#N/A,TRUE,"DWGS"}</definedName>
    <definedName name="Plumbing" localSheetId="32" hidden="1">{#N/A,#N/A,TRUE,"FACTS";"DWGLIST",#N/A,TRUE,"DWGS"}</definedName>
    <definedName name="Plumbing" localSheetId="21" hidden="1">{#N/A,#N/A,TRUE,"FACTS";"DWGLIST",#N/A,TRUE,"DWGS"}</definedName>
    <definedName name="Plumbing" localSheetId="36" hidden="1">{#N/A,#N/A,TRUE,"FACTS";"DWGLIST",#N/A,TRUE,"DWGS"}</definedName>
    <definedName name="Plumbing" localSheetId="33" hidden="1">{#N/A,#N/A,TRUE,"FACTS";"DWGLIST",#N/A,TRUE,"DWGS"}</definedName>
    <definedName name="Plumbing" localSheetId="34" hidden="1">{#N/A,#N/A,TRUE,"FACTS";"DWGLIST",#N/A,TRUE,"DWGS"}</definedName>
    <definedName name="Plumbing" localSheetId="31">#REF!</definedName>
    <definedName name="Plumbing" hidden="1">{#N/A,#N/A,TRUE,"FACTS";"DWGLIST",#N/A,TRUE,"DWGS"}</definedName>
    <definedName name="Plumbing1" localSheetId="35" hidden="1">{#N/A,#N/A,TRUE,"FACTS";"DWGLIST",#N/A,TRUE,"DWGS"}</definedName>
    <definedName name="Plumbing1" localSheetId="37" hidden="1">{#N/A,#N/A,TRUE,"FACTS";"DWGLIST",#N/A,TRUE,"DWGS"}</definedName>
    <definedName name="Plumbing1" localSheetId="32" hidden="1">{#N/A,#N/A,TRUE,"FACTS";"DWGLIST",#N/A,TRUE,"DWGS"}</definedName>
    <definedName name="Plumbing1" localSheetId="21" hidden="1">{#N/A,#N/A,TRUE,"FACTS";"DWGLIST",#N/A,TRUE,"DWGS"}</definedName>
    <definedName name="Plumbing1" localSheetId="36" hidden="1">{#N/A,#N/A,TRUE,"FACTS";"DWGLIST",#N/A,TRUE,"DWGS"}</definedName>
    <definedName name="Plumbing1" localSheetId="33" hidden="1">{#N/A,#N/A,TRUE,"FACTS";"DWGLIST",#N/A,TRUE,"DWGS"}</definedName>
    <definedName name="Plumbing1" localSheetId="34" hidden="1">{#N/A,#N/A,TRUE,"FACTS";"DWGLIST",#N/A,TRUE,"DWGS"}</definedName>
    <definedName name="Plumbing1" localSheetId="31" hidden="1">{#N/A,#N/A,TRUE,"FACTS";"DWGLIST",#N/A,TRUE,"DWGS"}</definedName>
    <definedName name="Plumbing1" hidden="1">{#N/A,#N/A,TRUE,"FACTS";"DWGLIST",#N/A,TRUE,"DWGS"}</definedName>
    <definedName name="PLWEST">#REF!</definedName>
    <definedName name="PLZ">#REF!</definedName>
    <definedName name="PM_Hrs">#REF!</definedName>
    <definedName name="PM_Rev">#REF!</definedName>
    <definedName name="PM_Services">#REF!</definedName>
    <definedName name="PM_Services_CostInt_Range">#REF!</definedName>
    <definedName name="PM_Services_Range">#REF!</definedName>
    <definedName name="PM_Services_T">#REF!</definedName>
    <definedName name="PmAbril" hidden="1">#REF!</definedName>
    <definedName name="PMC.Critical" localSheetId="31">#REF!</definedName>
    <definedName name="PMC.Critical">!#REF!</definedName>
    <definedName name="PMCCategory" localSheetId="31">#REF!</definedName>
    <definedName name="PMCCategory">!#REF!</definedName>
    <definedName name="Pmerma">#REF!</definedName>
    <definedName name="PMGMONTHLY1">#REF!</definedName>
    <definedName name="PMGMONTHLY2">#REF!</definedName>
    <definedName name="PMGSORT">#REF!</definedName>
    <definedName name="PMGYTD1">#REF!</definedName>
    <definedName name="PMGYTD2">#REF!</definedName>
    <definedName name="PMK">#REF!</definedName>
    <definedName name="pmt" localSheetId="35" hidden="1">{#N/A,#N/A,TRUE,"INGENIERIA";#N/A,#N/A,TRUE,"COMPRAS";#N/A,#N/A,TRUE,"DIRECCION";#N/A,#N/A,TRUE,"RESUMEN"}</definedName>
    <definedName name="pmt" localSheetId="37" hidden="1">{#N/A,#N/A,TRUE,"INGENIERIA";#N/A,#N/A,TRUE,"COMPRAS";#N/A,#N/A,TRUE,"DIRECCION";#N/A,#N/A,TRUE,"RESUMEN"}</definedName>
    <definedName name="pmt" localSheetId="36" hidden="1">{#N/A,#N/A,TRUE,"INGENIERIA";#N/A,#N/A,TRUE,"COMPRAS";#N/A,#N/A,TRUE,"DIRECCION";#N/A,#N/A,TRUE,"RESUMEN"}</definedName>
    <definedName name="pmt" localSheetId="33" hidden="1">{#N/A,#N/A,TRUE,"INGENIERIA";#N/A,#N/A,TRUE,"COMPRAS";#N/A,#N/A,TRUE,"DIRECCION";#N/A,#N/A,TRUE,"RESUMEN"}</definedName>
    <definedName name="pmt" localSheetId="34" hidden="1">{#N/A,#N/A,TRUE,"INGENIERIA";#N/A,#N/A,TRUE,"COMPRAS";#N/A,#N/A,TRUE,"DIRECCION";#N/A,#N/A,TRUE,"RESUMEN"}</definedName>
    <definedName name="pmt" localSheetId="31" hidden="1">{#N/A,#N/A,TRUE,"INGENIERIA";#N/A,#N/A,TRUE,"COMPRAS";#N/A,#N/A,TRUE,"DIRECCION";#N/A,#N/A,TRUE,"RESUMEN"}</definedName>
    <definedName name="pmt" hidden="1">{#N/A,#N/A,TRUE,"INGENIERIA";#N/A,#N/A,TRUE,"COMPRAS";#N/A,#N/A,TRUE,"DIRECCION";#N/A,#N/A,TRUE,"RESUMEN"}</definedName>
    <definedName name="PMX_A4">#REF!</definedName>
    <definedName name="PN">#REF!</definedName>
    <definedName name="pnt">#REF!</definedName>
    <definedName name="pñ" localSheetId="35" hidden="1">{"AUT ANALISE DESP",#N/A,TRUE,"AN.DESP. MR$"}</definedName>
    <definedName name="pñ" localSheetId="37" hidden="1">{"AUT ANALISE DESP",#N/A,TRUE,"AN.DESP. MR$"}</definedName>
    <definedName name="pñ" localSheetId="36" hidden="1">{"AUT ANALISE DESP",#N/A,TRUE,"AN.DESP. MR$"}</definedName>
    <definedName name="pñ" localSheetId="33" hidden="1">{"AUT ANALISE DESP",#N/A,TRUE,"AN.DESP. MR$"}</definedName>
    <definedName name="pñ" localSheetId="34" hidden="1">{"AUT ANALISE DESP",#N/A,TRUE,"AN.DESP. MR$"}</definedName>
    <definedName name="pñ" localSheetId="31" hidden="1">{"AUT ANALISE DESP",#N/A,TRUE,"AN.DESP. MR$"}</definedName>
    <definedName name="pñ" hidden="1">{"AUT ANALISE DESP",#N/A,TRUE,"AN.DESP. MR$"}</definedName>
    <definedName name="pñ_1" localSheetId="35" hidden="1">{"AUT ANALISE DESP",#N/A,TRUE,"AN.DESP. MR$"}</definedName>
    <definedName name="pñ_1" localSheetId="37" hidden="1">{"AUT ANALISE DESP",#N/A,TRUE,"AN.DESP. MR$"}</definedName>
    <definedName name="pñ_1" localSheetId="36" hidden="1">{"AUT ANALISE DESP",#N/A,TRUE,"AN.DESP. MR$"}</definedName>
    <definedName name="pñ_1" localSheetId="33" hidden="1">{"AUT ANALISE DESP",#N/A,TRUE,"AN.DESP. MR$"}</definedName>
    <definedName name="pñ_1" localSheetId="34" hidden="1">{"AUT ANALISE DESP",#N/A,TRUE,"AN.DESP. MR$"}</definedName>
    <definedName name="pñ_1" localSheetId="31" hidden="1">{"AUT ANALISE DESP",#N/A,TRUE,"AN.DESP. MR$"}</definedName>
    <definedName name="pñ_1" hidden="1">{"AUT ANALISE DESP",#N/A,TRUE,"AN.DESP. MR$"}</definedName>
    <definedName name="pñkj" localSheetId="35" hidden="1">{#N/A,#N/A,TRUE,"ComparativoII"}</definedName>
    <definedName name="pñkj" localSheetId="37" hidden="1">{#N/A,#N/A,TRUE,"ComparativoII"}</definedName>
    <definedName name="pñkj" localSheetId="36" hidden="1">{#N/A,#N/A,TRUE,"ComparativoII"}</definedName>
    <definedName name="pñkj" localSheetId="33" hidden="1">{#N/A,#N/A,TRUE,"ComparativoII"}</definedName>
    <definedName name="pñkj" localSheetId="34" hidden="1">{#N/A,#N/A,TRUE,"ComparativoII"}</definedName>
    <definedName name="pñkj" localSheetId="31" hidden="1">{#N/A,#N/A,TRUE,"ComparativoII"}</definedName>
    <definedName name="pñkj" hidden="1">{#N/A,#N/A,TRUE,"ComparativoII"}</definedName>
    <definedName name="pñkj_1" localSheetId="35" hidden="1">{#N/A,#N/A,TRUE,"ComparativoII"}</definedName>
    <definedName name="pñkj_1" localSheetId="37" hidden="1">{#N/A,#N/A,TRUE,"ComparativoII"}</definedName>
    <definedName name="pñkj_1" localSheetId="36" hidden="1">{#N/A,#N/A,TRUE,"ComparativoII"}</definedName>
    <definedName name="pñkj_1" localSheetId="33" hidden="1">{#N/A,#N/A,TRUE,"ComparativoII"}</definedName>
    <definedName name="pñkj_1" localSheetId="34" hidden="1">{#N/A,#N/A,TRUE,"ComparativoII"}</definedName>
    <definedName name="pñkj_1" localSheetId="31" hidden="1">{#N/A,#N/A,TRUE,"ComparativoII"}</definedName>
    <definedName name="pñkj_1" hidden="1">{#N/A,#N/A,TRUE,"ComparativoII"}</definedName>
    <definedName name="po"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o"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o"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o"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o"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o"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o"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O_HRS">#REF!</definedName>
    <definedName name="poc" localSheetId="31">#REF!</definedName>
    <definedName name="poc">!#REF!</definedName>
    <definedName name="Poc.Nac" localSheetId="31">#REF!</definedName>
    <definedName name="Poc.Nac">!#REF!</definedName>
    <definedName name="podareas" localSheetId="31">#REF!</definedName>
    <definedName name="podareas">!#REF!</definedName>
    <definedName name="poging"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oging"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oging"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oging"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oging"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oging"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oging"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oiu" localSheetId="31">#REF!</definedName>
    <definedName name="poiu">!#REF!</definedName>
    <definedName name="POL" localSheetId="35" hidden="1">{"DetallexDep",#N/A,FALSE,"Giovanna (x DEPT)"}</definedName>
    <definedName name="POL" localSheetId="37" hidden="1">{"DetallexDep",#N/A,FALSE,"Giovanna (x DEPT)"}</definedName>
    <definedName name="POL" localSheetId="36" hidden="1">{"DetallexDep",#N/A,FALSE,"Giovanna (x DEPT)"}</definedName>
    <definedName name="POL" localSheetId="33" hidden="1">{"DetallexDep",#N/A,FALSE,"Giovanna (x DEPT)"}</definedName>
    <definedName name="POL" localSheetId="34" hidden="1">{"DetallexDep",#N/A,FALSE,"Giovanna (x DEPT)"}</definedName>
    <definedName name="POL" localSheetId="31" hidden="1">{"DetallexDep",#N/A,FALSE,"Giovanna (x DEPT)"}</definedName>
    <definedName name="POL" hidden="1">{"DetallexDep",#N/A,FALSE,"Giovanna (x DEPT)"}</definedName>
    <definedName name="POL_">#REF!</definedName>
    <definedName name="POL_1" localSheetId="35" hidden="1">{"DetallexDep",#N/A,FALSE,"Giovanna (x DEPT)"}</definedName>
    <definedName name="POL_1" localSheetId="37" hidden="1">{"DetallexDep",#N/A,FALSE,"Giovanna (x DEPT)"}</definedName>
    <definedName name="POL_1" localSheetId="36" hidden="1">{"DetallexDep",#N/A,FALSE,"Giovanna (x DEPT)"}</definedName>
    <definedName name="POL_1" localSheetId="33" hidden="1">{"DetallexDep",#N/A,FALSE,"Giovanna (x DEPT)"}</definedName>
    <definedName name="POL_1" localSheetId="34" hidden="1">{"DetallexDep",#N/A,FALSE,"Giovanna (x DEPT)"}</definedName>
    <definedName name="POL_1" localSheetId="31" hidden="1">{"DetallexDep",#N/A,FALSE,"Giovanna (x DEPT)"}</definedName>
    <definedName name="POL_1" hidden="1">{"DetallexDep",#N/A,FALSE,"Giovanna (x DEPT)"}</definedName>
    <definedName name="POL_2" localSheetId="35" hidden="1">{"DetallexDep",#N/A,FALSE,"Giovanna (x DEPT)"}</definedName>
    <definedName name="POL_2" localSheetId="37" hidden="1">{"DetallexDep",#N/A,FALSE,"Giovanna (x DEPT)"}</definedName>
    <definedName name="POL_2" localSheetId="36" hidden="1">{"DetallexDep",#N/A,FALSE,"Giovanna (x DEPT)"}</definedName>
    <definedName name="POL_2" localSheetId="33" hidden="1">{"DetallexDep",#N/A,FALSE,"Giovanna (x DEPT)"}</definedName>
    <definedName name="POL_2" localSheetId="34" hidden="1">{"DetallexDep",#N/A,FALSE,"Giovanna (x DEPT)"}</definedName>
    <definedName name="POL_2" localSheetId="31" hidden="1">{"DetallexDep",#N/A,FALSE,"Giovanna (x DEPT)"}</definedName>
    <definedName name="POL_2" hidden="1">{"DetallexDep",#N/A,FALSE,"Giovanna (x DEPT)"}</definedName>
    <definedName name="POL_3" localSheetId="35" hidden="1">{"DetallexDep",#N/A,FALSE,"Giovanna (x DEPT)"}</definedName>
    <definedName name="POL_3" localSheetId="37" hidden="1">{"DetallexDep",#N/A,FALSE,"Giovanna (x DEPT)"}</definedName>
    <definedName name="POL_3" localSheetId="36" hidden="1">{"DetallexDep",#N/A,FALSE,"Giovanna (x DEPT)"}</definedName>
    <definedName name="POL_3" localSheetId="33" hidden="1">{"DetallexDep",#N/A,FALSE,"Giovanna (x DEPT)"}</definedName>
    <definedName name="POL_3" localSheetId="34" hidden="1">{"DetallexDep",#N/A,FALSE,"Giovanna (x DEPT)"}</definedName>
    <definedName name="POL_3" localSheetId="31" hidden="1">{"DetallexDep",#N/A,FALSE,"Giovanna (x DEPT)"}</definedName>
    <definedName name="POL_3" hidden="1">{"DetallexDep",#N/A,FALSE,"Giovanna (x DEPT)"}</definedName>
    <definedName name="POL_4" localSheetId="35" hidden="1">{"DetallexDep",#N/A,FALSE,"Giovanna (x DEPT)"}</definedName>
    <definedName name="POL_4" localSheetId="37" hidden="1">{"DetallexDep",#N/A,FALSE,"Giovanna (x DEPT)"}</definedName>
    <definedName name="POL_4" localSheetId="36" hidden="1">{"DetallexDep",#N/A,FALSE,"Giovanna (x DEPT)"}</definedName>
    <definedName name="POL_4" localSheetId="33" hidden="1">{"DetallexDep",#N/A,FALSE,"Giovanna (x DEPT)"}</definedName>
    <definedName name="POL_4" localSheetId="34" hidden="1">{"DetallexDep",#N/A,FALSE,"Giovanna (x DEPT)"}</definedName>
    <definedName name="POL_4" localSheetId="31" hidden="1">{"DetallexDep",#N/A,FALSE,"Giovanna (x DEPT)"}</definedName>
    <definedName name="POL_4" hidden="1">{"DetallexDep",#N/A,FALSE,"Giovanna (x DEPT)"}</definedName>
    <definedName name="POL_5" localSheetId="35" hidden="1">{"DetallexDep",#N/A,FALSE,"Giovanna (x DEPT)"}</definedName>
    <definedName name="POL_5" localSheetId="37" hidden="1">{"DetallexDep",#N/A,FALSE,"Giovanna (x DEPT)"}</definedName>
    <definedName name="POL_5" localSheetId="36" hidden="1">{"DetallexDep",#N/A,FALSE,"Giovanna (x DEPT)"}</definedName>
    <definedName name="POL_5" localSheetId="33" hidden="1">{"DetallexDep",#N/A,FALSE,"Giovanna (x DEPT)"}</definedName>
    <definedName name="POL_5" localSheetId="34" hidden="1">{"DetallexDep",#N/A,FALSE,"Giovanna (x DEPT)"}</definedName>
    <definedName name="POL_5" localSheetId="31" hidden="1">{"DetallexDep",#N/A,FALSE,"Giovanna (x DEPT)"}</definedName>
    <definedName name="POL_5" hidden="1">{"DetallexDep",#N/A,FALSE,"Giovanna (x DEPT)"}</definedName>
    <definedName name="Poland">#REF!</definedName>
    <definedName name="PoliticalRisk">#REF!</definedName>
    <definedName name="polvos" localSheetId="35" hidden="1">{#N/A,#N/A,FALSE,"Resumen"}</definedName>
    <definedName name="polvos" localSheetId="37" hidden="1">{#N/A,#N/A,FALSE,"Resumen"}</definedName>
    <definedName name="polvos" localSheetId="36" hidden="1">{#N/A,#N/A,FALSE,"Resumen"}</definedName>
    <definedName name="polvos" localSheetId="33" hidden="1">{#N/A,#N/A,FALSE,"Resumen"}</definedName>
    <definedName name="polvos" localSheetId="34" hidden="1">{#N/A,#N/A,FALSE,"Resumen"}</definedName>
    <definedName name="polvos" localSheetId="31" hidden="1">{#N/A,#N/A,FALSE,"Resumen"}</definedName>
    <definedName name="polvos" hidden="1">{#N/A,#N/A,FALSE,"Resumen"}</definedName>
    <definedName name="POM">#REF!</definedName>
    <definedName name="pomoc" localSheetId="31">#REF!</definedName>
    <definedName name="pomoc">!#REF!</definedName>
    <definedName name="PONDS">#REF!</definedName>
    <definedName name="poñ" localSheetId="35" hidden="1">{"BALANCE_SHEET",#N/A,FALSE,"A";"INCOME_STATEMENT",#N/A,FALSE,"A"}</definedName>
    <definedName name="poñ" localSheetId="37" hidden="1">{"BALANCE_SHEET",#N/A,FALSE,"A";"INCOME_STATEMENT",#N/A,FALSE,"A"}</definedName>
    <definedName name="poñ" localSheetId="36" hidden="1">{"BALANCE_SHEET",#N/A,FALSE,"A";"INCOME_STATEMENT",#N/A,FALSE,"A"}</definedName>
    <definedName name="poñ" localSheetId="33" hidden="1">{"BALANCE_SHEET",#N/A,FALSE,"A";"INCOME_STATEMENT",#N/A,FALSE,"A"}</definedName>
    <definedName name="poñ" localSheetId="34" hidden="1">{"BALANCE_SHEET",#N/A,FALSE,"A";"INCOME_STATEMENT",#N/A,FALSE,"A"}</definedName>
    <definedName name="poñ" localSheetId="31" hidden="1">{"BALANCE_SHEET",#N/A,FALSE,"A";"INCOME_STATEMENT",#N/A,FALSE,"A"}</definedName>
    <definedName name="poñ" hidden="1">{"BALANCE_SHEET",#N/A,FALSE,"A";"INCOME_STATEMENT",#N/A,FALSE,"A"}</definedName>
    <definedName name="poñpñ" localSheetId="35" hidden="1">{#N/A,#N/A,FALSE,"Cost Report";#N/A,#N/A,FALSE,"Table 2.1";#N/A,#N/A,FALSE,"Plant Statistics";"Plant Costs",#N/A,FALSE,"Cost Summary"}</definedName>
    <definedName name="poñpñ" localSheetId="37" hidden="1">{#N/A,#N/A,FALSE,"Cost Report";#N/A,#N/A,FALSE,"Table 2.1";#N/A,#N/A,FALSE,"Plant Statistics";"Plant Costs",#N/A,FALSE,"Cost Summary"}</definedName>
    <definedName name="poñpñ" localSheetId="36" hidden="1">{#N/A,#N/A,FALSE,"Cost Report";#N/A,#N/A,FALSE,"Table 2.1";#N/A,#N/A,FALSE,"Plant Statistics";"Plant Costs",#N/A,FALSE,"Cost Summary"}</definedName>
    <definedName name="poñpñ" localSheetId="33" hidden="1">{#N/A,#N/A,FALSE,"Cost Report";#N/A,#N/A,FALSE,"Table 2.1";#N/A,#N/A,FALSE,"Plant Statistics";"Plant Costs",#N/A,FALSE,"Cost Summary"}</definedName>
    <definedName name="poñpñ" localSheetId="34" hidden="1">{#N/A,#N/A,FALSE,"Cost Report";#N/A,#N/A,FALSE,"Table 2.1";#N/A,#N/A,FALSE,"Plant Statistics";"Plant Costs",#N/A,FALSE,"Cost Summary"}</definedName>
    <definedName name="poñpñ" localSheetId="31" hidden="1">{#N/A,#N/A,FALSE,"Cost Report";#N/A,#N/A,FALSE,"Table 2.1";#N/A,#N/A,FALSE,"Plant Statistics";"Plant Costs",#N/A,FALSE,"Cost Summary"}</definedName>
    <definedName name="poñpñ" hidden="1">{#N/A,#N/A,FALSE,"Cost Report";#N/A,#N/A,FALSE,"Table 2.1";#N/A,#N/A,FALSE,"Plant Statistics";"Plant Costs",#N/A,FALSE,"Cost Summary"}</definedName>
    <definedName name="poopo" localSheetId="31">#REF!</definedName>
    <definedName name="poopo">!#REF!</definedName>
    <definedName name="POR" localSheetId="31">#REF!</definedName>
    <definedName name="POR">!#REF!</definedName>
    <definedName name="Por.Imp" localSheetId="31">#REF!</definedName>
    <definedName name="Por.Imp">!#REF!</definedName>
    <definedName name="PORCENT.1" localSheetId="31">#REF!</definedName>
    <definedName name="PORCENT.1">!#REF!</definedName>
    <definedName name="PORCENT.2" localSheetId="31">#REF!</definedName>
    <definedName name="PORCENT.2">!#REF!</definedName>
    <definedName name="PORCENT.3" localSheetId="31">#REF!</definedName>
    <definedName name="PORCENT.3">!#REF!</definedName>
    <definedName name="PORCENT.4" localSheetId="31">#REF!</definedName>
    <definedName name="PORCENT.4">!#REF!</definedName>
    <definedName name="PORCENT.5" localSheetId="31">#REF!</definedName>
    <definedName name="PORCENT.5">!#REF!</definedName>
    <definedName name="PORCENT.6" localSheetId="31">#REF!</definedName>
    <definedName name="PORCENT.6">!#REF!</definedName>
    <definedName name="PORCENT.7" localSheetId="31">#REF!</definedName>
    <definedName name="PORCENT.7">!#REF!</definedName>
    <definedName name="Porcent_conduc">#REF!</definedName>
    <definedName name="PORCENT777" localSheetId="31">#REF!</definedName>
    <definedName name="PORCENT777">!#REF!</definedName>
    <definedName name="porcentaje">#REF!</definedName>
    <definedName name="Porcentaje_Area_Vendible">#REF!</definedName>
    <definedName name="PorcentajeCompletado">#N/A</definedName>
    <definedName name="PORTALINEA">#REF!</definedName>
    <definedName name="Portamira">#REF!</definedName>
    <definedName name="pos" localSheetId="35" hidden="1">{#N/A,#N/A,FALSE,"GERAL";#N/A,#N/A,FALSE,"012-96";#N/A,#N/A,FALSE,"018-96";#N/A,#N/A,FALSE,"027-96";#N/A,#N/A,FALSE,"059-96";#N/A,#N/A,FALSE,"076-96";#N/A,#N/A,FALSE,"019-97";#N/A,#N/A,FALSE,"021-97";#N/A,#N/A,FALSE,"022-97";#N/A,#N/A,FALSE,"028-97"}</definedName>
    <definedName name="pos" localSheetId="37" hidden="1">{#N/A,#N/A,FALSE,"GERAL";#N/A,#N/A,FALSE,"012-96";#N/A,#N/A,FALSE,"018-96";#N/A,#N/A,FALSE,"027-96";#N/A,#N/A,FALSE,"059-96";#N/A,#N/A,FALSE,"076-96";#N/A,#N/A,FALSE,"019-97";#N/A,#N/A,FALSE,"021-97";#N/A,#N/A,FALSE,"022-97";#N/A,#N/A,FALSE,"028-97"}</definedName>
    <definedName name="pos" localSheetId="36" hidden="1">{#N/A,#N/A,FALSE,"GERAL";#N/A,#N/A,FALSE,"012-96";#N/A,#N/A,FALSE,"018-96";#N/A,#N/A,FALSE,"027-96";#N/A,#N/A,FALSE,"059-96";#N/A,#N/A,FALSE,"076-96";#N/A,#N/A,FALSE,"019-97";#N/A,#N/A,FALSE,"021-97";#N/A,#N/A,FALSE,"022-97";#N/A,#N/A,FALSE,"028-97"}</definedName>
    <definedName name="pos" localSheetId="33" hidden="1">{#N/A,#N/A,FALSE,"GERAL";#N/A,#N/A,FALSE,"012-96";#N/A,#N/A,FALSE,"018-96";#N/A,#N/A,FALSE,"027-96";#N/A,#N/A,FALSE,"059-96";#N/A,#N/A,FALSE,"076-96";#N/A,#N/A,FALSE,"019-97";#N/A,#N/A,FALSE,"021-97";#N/A,#N/A,FALSE,"022-97";#N/A,#N/A,FALSE,"028-97"}</definedName>
    <definedName name="pos" localSheetId="34" hidden="1">{#N/A,#N/A,FALSE,"GERAL";#N/A,#N/A,FALSE,"012-96";#N/A,#N/A,FALSE,"018-96";#N/A,#N/A,FALSE,"027-96";#N/A,#N/A,FALSE,"059-96";#N/A,#N/A,FALSE,"076-96";#N/A,#N/A,FALSE,"019-97";#N/A,#N/A,FALSE,"021-97";#N/A,#N/A,FALSE,"022-97";#N/A,#N/A,FALSE,"028-97"}</definedName>
    <definedName name="pos" localSheetId="31" hidden="1">{#N/A,#N/A,FALSE,"GERAL";#N/A,#N/A,FALSE,"012-96";#N/A,#N/A,FALSE,"018-96";#N/A,#N/A,FALSE,"027-96";#N/A,#N/A,FALSE,"059-96";#N/A,#N/A,FALSE,"076-96";#N/A,#N/A,FALSE,"019-97";#N/A,#N/A,FALSE,"021-97";#N/A,#N/A,FALSE,"022-97";#N/A,#N/A,FALSE,"028-97"}</definedName>
    <definedName name="pos" hidden="1">{#N/A,#N/A,FALSE,"GERAL";#N/A,#N/A,FALSE,"012-96";#N/A,#N/A,FALSE,"018-96";#N/A,#N/A,FALSE,"027-96";#N/A,#N/A,FALSE,"059-96";#N/A,#N/A,FALSE,"076-96";#N/A,#N/A,FALSE,"019-97";#N/A,#N/A,FALSE,"021-97";#N/A,#N/A,FALSE,"022-97";#N/A,#N/A,FALSE,"028-97"}</definedName>
    <definedName name="POSA">#REF!</definedName>
    <definedName name="POSC">#REF!</definedName>
    <definedName name="PosiblePastoral">#REF!</definedName>
    <definedName name="Position_Description" hidden="1">#REF!</definedName>
    <definedName name="Poste">#REF!</definedName>
    <definedName name="Poste_Concreto">#REF!</definedName>
    <definedName name="Poste_mad">#REF!</definedName>
    <definedName name="POSTES">#REF!</definedName>
    <definedName name="POSTOR" localSheetId="31">#REF!</definedName>
    <definedName name="POSTOR">!#REF!</definedName>
    <definedName name="postt" localSheetId="31">#REF!</definedName>
    <definedName name="postt">!#REF!</definedName>
    <definedName name="POSTULANTE">#REF!</definedName>
    <definedName name="POTENCIA" localSheetId="31">#REF!</definedName>
    <definedName name="POTENCIA">!#REF!</definedName>
    <definedName name="poto" localSheetId="35" hidden="1">{#N/A,#N/A,FALSE,"minas";#N/A,#N/A,FALSE,"Total_OC015";#N/A,#N/A,FALSE,"ADMIN";#N/A,#N/A,FALSE,"PROCES";#N/A,#N/A,FALSE,"civil";#N/A,#N/A,FALSE,"CAÑER";#N/A,#N/A,FALSE,"ELEC";#N/A,#N/A,FALSE,"INSTR";#N/A,#N/A,FALSE,"PDS";#N/A,#N/A,FALSE,"mecan"}</definedName>
    <definedName name="poto" localSheetId="37" hidden="1">{#N/A,#N/A,FALSE,"minas";#N/A,#N/A,FALSE,"Total_OC015";#N/A,#N/A,FALSE,"ADMIN";#N/A,#N/A,FALSE,"PROCES";#N/A,#N/A,FALSE,"civil";#N/A,#N/A,FALSE,"CAÑER";#N/A,#N/A,FALSE,"ELEC";#N/A,#N/A,FALSE,"INSTR";#N/A,#N/A,FALSE,"PDS";#N/A,#N/A,FALSE,"mecan"}</definedName>
    <definedName name="poto" localSheetId="36" hidden="1">{#N/A,#N/A,FALSE,"minas";#N/A,#N/A,FALSE,"Total_OC015";#N/A,#N/A,FALSE,"ADMIN";#N/A,#N/A,FALSE,"PROCES";#N/A,#N/A,FALSE,"civil";#N/A,#N/A,FALSE,"CAÑER";#N/A,#N/A,FALSE,"ELEC";#N/A,#N/A,FALSE,"INSTR";#N/A,#N/A,FALSE,"PDS";#N/A,#N/A,FALSE,"mecan"}</definedName>
    <definedName name="poto" localSheetId="33" hidden="1">{#N/A,#N/A,FALSE,"minas";#N/A,#N/A,FALSE,"Total_OC015";#N/A,#N/A,FALSE,"ADMIN";#N/A,#N/A,FALSE,"PROCES";#N/A,#N/A,FALSE,"civil";#N/A,#N/A,FALSE,"CAÑER";#N/A,#N/A,FALSE,"ELEC";#N/A,#N/A,FALSE,"INSTR";#N/A,#N/A,FALSE,"PDS";#N/A,#N/A,FALSE,"mecan"}</definedName>
    <definedName name="poto" localSheetId="34" hidden="1">{#N/A,#N/A,FALSE,"minas";#N/A,#N/A,FALSE,"Total_OC015";#N/A,#N/A,FALSE,"ADMIN";#N/A,#N/A,FALSE,"PROCES";#N/A,#N/A,FALSE,"civil";#N/A,#N/A,FALSE,"CAÑER";#N/A,#N/A,FALSE,"ELEC";#N/A,#N/A,FALSE,"INSTR";#N/A,#N/A,FALSE,"PDS";#N/A,#N/A,FALSE,"mecan"}</definedName>
    <definedName name="poto" localSheetId="31" hidden="1">{#N/A,#N/A,FALSE,"minas";#N/A,#N/A,FALSE,"Total_OC015";#N/A,#N/A,FALSE,"ADMIN";#N/A,#N/A,FALSE,"PROCES";#N/A,#N/A,FALSE,"civil";#N/A,#N/A,FALSE,"CAÑER";#N/A,#N/A,FALSE,"ELEC";#N/A,#N/A,FALSE,"INSTR";#N/A,#N/A,FALSE,"PDS";#N/A,#N/A,FALSE,"mecan"}</definedName>
    <definedName name="poto" hidden="1">{#N/A,#N/A,FALSE,"minas";#N/A,#N/A,FALSE,"Total_OC015";#N/A,#N/A,FALSE,"ADMIN";#N/A,#N/A,FALSE,"PROCES";#N/A,#N/A,FALSE,"civil";#N/A,#N/A,FALSE,"CAÑER";#N/A,#N/A,FALSE,"ELEC";#N/A,#N/A,FALSE,"INSTR";#N/A,#N/A,FALSE,"PDS";#N/A,#N/A,FALSE,"mecan"}</definedName>
    <definedName name="poto_1" localSheetId="35" hidden="1">{#N/A,#N/A,FALSE,"Aging Summary";#N/A,#N/A,FALSE,"Ratio Analysis";#N/A,#N/A,FALSE,"Test 120 Day Accts";#N/A,#N/A,FALSE,"Tickmarks"}</definedName>
    <definedName name="poto_1" localSheetId="37" hidden="1">{#N/A,#N/A,FALSE,"Aging Summary";#N/A,#N/A,FALSE,"Ratio Analysis";#N/A,#N/A,FALSE,"Test 120 Day Accts";#N/A,#N/A,FALSE,"Tickmarks"}</definedName>
    <definedName name="poto_1" localSheetId="36" hidden="1">{#N/A,#N/A,FALSE,"Aging Summary";#N/A,#N/A,FALSE,"Ratio Analysis";#N/A,#N/A,FALSE,"Test 120 Day Accts";#N/A,#N/A,FALSE,"Tickmarks"}</definedName>
    <definedName name="poto_1" localSheetId="33" hidden="1">{#N/A,#N/A,FALSE,"Aging Summary";#N/A,#N/A,FALSE,"Ratio Analysis";#N/A,#N/A,FALSE,"Test 120 Day Accts";#N/A,#N/A,FALSE,"Tickmarks"}</definedName>
    <definedName name="poto_1" localSheetId="34" hidden="1">{#N/A,#N/A,FALSE,"Aging Summary";#N/A,#N/A,FALSE,"Ratio Analysis";#N/A,#N/A,FALSE,"Test 120 Day Accts";#N/A,#N/A,FALSE,"Tickmarks"}</definedName>
    <definedName name="poto_1" localSheetId="31" hidden="1">{#N/A,#N/A,FALSE,"Aging Summary";#N/A,#N/A,FALSE,"Ratio Analysis";#N/A,#N/A,FALSE,"Test 120 Day Accts";#N/A,#N/A,FALSE,"Tickmarks"}</definedName>
    <definedName name="poto_1" hidden="1">{#N/A,#N/A,FALSE,"Aging Summary";#N/A,#N/A,FALSE,"Ratio Analysis";#N/A,#N/A,FALSE,"Test 120 Day Accts";#N/A,#N/A,FALSE,"Tickmarks"}</definedName>
    <definedName name="potp" localSheetId="35" hidden="1">{#N/A,#N/A,FALSE,"minas";#N/A,#N/A,FALSE,"Total_OC015";#N/A,#N/A,FALSE,"ADMIN";#N/A,#N/A,FALSE,"PROCES";#N/A,#N/A,FALSE,"civil";#N/A,#N/A,FALSE,"CAÑER";#N/A,#N/A,FALSE,"ELEC";#N/A,#N/A,FALSE,"INSTR";#N/A,#N/A,FALSE,"PDS";#N/A,#N/A,FALSE,"mecan"}</definedName>
    <definedName name="potp" localSheetId="37" hidden="1">{#N/A,#N/A,FALSE,"minas";#N/A,#N/A,FALSE,"Total_OC015";#N/A,#N/A,FALSE,"ADMIN";#N/A,#N/A,FALSE,"PROCES";#N/A,#N/A,FALSE,"civil";#N/A,#N/A,FALSE,"CAÑER";#N/A,#N/A,FALSE,"ELEC";#N/A,#N/A,FALSE,"INSTR";#N/A,#N/A,FALSE,"PDS";#N/A,#N/A,FALSE,"mecan"}</definedName>
    <definedName name="potp" localSheetId="36" hidden="1">{#N/A,#N/A,FALSE,"minas";#N/A,#N/A,FALSE,"Total_OC015";#N/A,#N/A,FALSE,"ADMIN";#N/A,#N/A,FALSE,"PROCES";#N/A,#N/A,FALSE,"civil";#N/A,#N/A,FALSE,"CAÑER";#N/A,#N/A,FALSE,"ELEC";#N/A,#N/A,FALSE,"INSTR";#N/A,#N/A,FALSE,"PDS";#N/A,#N/A,FALSE,"mecan"}</definedName>
    <definedName name="potp" localSheetId="33" hidden="1">{#N/A,#N/A,FALSE,"minas";#N/A,#N/A,FALSE,"Total_OC015";#N/A,#N/A,FALSE,"ADMIN";#N/A,#N/A,FALSE,"PROCES";#N/A,#N/A,FALSE,"civil";#N/A,#N/A,FALSE,"CAÑER";#N/A,#N/A,FALSE,"ELEC";#N/A,#N/A,FALSE,"INSTR";#N/A,#N/A,FALSE,"PDS";#N/A,#N/A,FALSE,"mecan"}</definedName>
    <definedName name="potp" localSheetId="34" hidden="1">{#N/A,#N/A,FALSE,"minas";#N/A,#N/A,FALSE,"Total_OC015";#N/A,#N/A,FALSE,"ADMIN";#N/A,#N/A,FALSE,"PROCES";#N/A,#N/A,FALSE,"civil";#N/A,#N/A,FALSE,"CAÑER";#N/A,#N/A,FALSE,"ELEC";#N/A,#N/A,FALSE,"INSTR";#N/A,#N/A,FALSE,"PDS";#N/A,#N/A,FALSE,"mecan"}</definedName>
    <definedName name="potp" localSheetId="31" hidden="1">{#N/A,#N/A,FALSE,"minas";#N/A,#N/A,FALSE,"Total_OC015";#N/A,#N/A,FALSE,"ADMIN";#N/A,#N/A,FALSE,"PROCES";#N/A,#N/A,FALSE,"civil";#N/A,#N/A,FALSE,"CAÑER";#N/A,#N/A,FALSE,"ELEC";#N/A,#N/A,FALSE,"INSTR";#N/A,#N/A,FALSE,"PDS";#N/A,#N/A,FALSE,"mecan"}</definedName>
    <definedName name="potp" hidden="1">{#N/A,#N/A,FALSE,"minas";#N/A,#N/A,FALSE,"Total_OC015";#N/A,#N/A,FALSE,"ADMIN";#N/A,#N/A,FALSE,"PROCES";#N/A,#N/A,FALSE,"civil";#N/A,#N/A,FALSE,"CAÑER";#N/A,#N/A,FALSE,"ELEC";#N/A,#N/A,FALSE,"INSTR";#N/A,#N/A,FALSE,"PDS";#N/A,#N/A,FALSE,"mecan"}</definedName>
    <definedName name="pound">#REF!</definedName>
    <definedName name="Power_Consumption">#REF!</definedName>
    <definedName name="Power_Consumption_CostInt_Range">#REF!</definedName>
    <definedName name="Power_Consumption_Range">#REF!</definedName>
    <definedName name="Power_Consumption_T">#REF!</definedName>
    <definedName name="Power2">#REF!</definedName>
    <definedName name="Power3">#REF!</definedName>
    <definedName name="Powertrain">#REF!</definedName>
    <definedName name="Powertrain_CostInt_Range">#REF!</definedName>
    <definedName name="Powertrain_Range">#REF!</definedName>
    <definedName name="Powertrain_T">#REF!</definedName>
    <definedName name="POY" localSheetId="35" hidden="1">{#N/A,#N/A,FALSE,"WBS 1.06";#N/A,#N/A,FALSE,"WBS 1.14";#N/A,#N/A,FALSE,"WBS 1.17";#N/A,#N/A,FALSE,"WBS 1.18"}</definedName>
    <definedName name="POY" localSheetId="37" hidden="1">{#N/A,#N/A,FALSE,"WBS 1.06";#N/A,#N/A,FALSE,"WBS 1.14";#N/A,#N/A,FALSE,"WBS 1.17";#N/A,#N/A,FALSE,"WBS 1.18"}</definedName>
    <definedName name="POY" localSheetId="36" hidden="1">{#N/A,#N/A,FALSE,"WBS 1.06";#N/A,#N/A,FALSE,"WBS 1.14";#N/A,#N/A,FALSE,"WBS 1.17";#N/A,#N/A,FALSE,"WBS 1.18"}</definedName>
    <definedName name="POY" localSheetId="33" hidden="1">{#N/A,#N/A,FALSE,"WBS 1.06";#N/A,#N/A,FALSE,"WBS 1.14";#N/A,#N/A,FALSE,"WBS 1.17";#N/A,#N/A,FALSE,"WBS 1.18"}</definedName>
    <definedName name="POY" localSheetId="34" hidden="1">{#N/A,#N/A,FALSE,"WBS 1.06";#N/A,#N/A,FALSE,"WBS 1.14";#N/A,#N/A,FALSE,"WBS 1.17";#N/A,#N/A,FALSE,"WBS 1.18"}</definedName>
    <definedName name="POY" localSheetId="31" hidden="1">{#N/A,#N/A,FALSE,"WBS 1.06";#N/A,#N/A,FALSE,"WBS 1.14";#N/A,#N/A,FALSE,"WBS 1.17";#N/A,#N/A,FALSE,"WBS 1.18"}</definedName>
    <definedName name="POY" hidden="1">{#N/A,#N/A,FALSE,"WBS 1.06";#N/A,#N/A,FALSE,"WBS 1.14";#N/A,#N/A,FALSE,"WBS 1.17";#N/A,#N/A,FALSE,"WBS 1.18"}</definedName>
    <definedName name="pozos" localSheetId="35" hidden="1">{#N/A,#N/A,TRUE,"MES";#N/A,#N/A,TRUE,"ANUAL"}</definedName>
    <definedName name="pozos" localSheetId="37" hidden="1">{#N/A,#N/A,TRUE,"MES";#N/A,#N/A,TRUE,"ANUAL"}</definedName>
    <definedName name="pozos" localSheetId="36" hidden="1">{#N/A,#N/A,TRUE,"MES";#N/A,#N/A,TRUE,"ANUAL"}</definedName>
    <definedName name="pozos" localSheetId="33" hidden="1">{#N/A,#N/A,TRUE,"MES";#N/A,#N/A,TRUE,"ANUAL"}</definedName>
    <definedName name="pozos" localSheetId="34" hidden="1">{#N/A,#N/A,TRUE,"MES";#N/A,#N/A,TRUE,"ANUAL"}</definedName>
    <definedName name="pozos" localSheetId="31" hidden="1">{#N/A,#N/A,TRUE,"MES";#N/A,#N/A,TRUE,"ANUAL"}</definedName>
    <definedName name="pozos" hidden="1">{#N/A,#N/A,TRUE,"MES";#N/A,#N/A,TRUE,"ANUAL"}</definedName>
    <definedName name="pozosn" localSheetId="35" hidden="1">{#N/A,#N/A,TRUE,"MES";#N/A,#N/A,TRUE,"ANUAL"}</definedName>
    <definedName name="pozosn" localSheetId="37" hidden="1">{#N/A,#N/A,TRUE,"MES";#N/A,#N/A,TRUE,"ANUAL"}</definedName>
    <definedName name="pozosn" localSheetId="36" hidden="1">{#N/A,#N/A,TRUE,"MES";#N/A,#N/A,TRUE,"ANUAL"}</definedName>
    <definedName name="pozosn" localSheetId="33" hidden="1">{#N/A,#N/A,TRUE,"MES";#N/A,#N/A,TRUE,"ANUAL"}</definedName>
    <definedName name="pozosn" localSheetId="34" hidden="1">{#N/A,#N/A,TRUE,"MES";#N/A,#N/A,TRUE,"ANUAL"}</definedName>
    <definedName name="pozosn" localSheetId="31" hidden="1">{#N/A,#N/A,TRUE,"MES";#N/A,#N/A,TRUE,"ANUAL"}</definedName>
    <definedName name="pozosn" hidden="1">{#N/A,#N/A,TRUE,"MES";#N/A,#N/A,TRUE,"ANUAL"}</definedName>
    <definedName name="pp" localSheetId="35" hidden="1">{#N/A,#N/A,FALSE,"E-1";#N/A,#N/A,FALSE,"E-2";#N/A,#N/A,FALSE,"F-1";#N/A,#N/A,FALSE,"F-2";#N/A,#N/A,FALSE,"F-3";#N/A,#N/A,FALSE,"F-4";#N/A,#N/A,FALSE,"F-5";#N/A,#N/A,FALSE,"F-6";#N/A,#N/A,FALSE,"Matrix"}</definedName>
    <definedName name="pp" localSheetId="33" hidden="1">{#N/A,#N/A,FALSE,"E-1";#N/A,#N/A,FALSE,"E-2";#N/A,#N/A,FALSE,"F-1";#N/A,#N/A,FALSE,"F-2";#N/A,#N/A,FALSE,"F-3";#N/A,#N/A,FALSE,"F-4";#N/A,#N/A,FALSE,"F-5";#N/A,#N/A,FALSE,"F-6";#N/A,#N/A,FALSE,"Matrix"}</definedName>
    <definedName name="pp" localSheetId="34" hidden="1">{#N/A,#N/A,FALSE,"E-1";#N/A,#N/A,FALSE,"E-2";#N/A,#N/A,FALSE,"F-1";#N/A,#N/A,FALSE,"F-2";#N/A,#N/A,FALSE,"F-3";#N/A,#N/A,FALSE,"F-4";#N/A,#N/A,FALSE,"F-5";#N/A,#N/A,FALSE,"F-6";#N/A,#N/A,FALSE,"Matrix"}</definedName>
    <definedName name="pp" localSheetId="31">#REF!</definedName>
    <definedName name="pp">!#REF!</definedName>
    <definedName name="PP_Class" hidden="1">#REF!</definedName>
    <definedName name="PP6FIRE_DEC" localSheetId="35" hidden="1">{#N/A,#N/A,TRUE,"Prog. Overview Strategic Input";#N/A,#N/A,TRUE,"Program Overview Financials";#N/A,#N/A,TRUE,"Technology Summary Input";#N/A,#N/A,TRUE,"Mkt &amp; Sales Summary Input";#N/A,#N/A,TRUE,"Delivery Summary Input";#N/A,#N/A,TRUE,"Revenue Assump Input";#N/A,#N/A,TRUE,"Financial Summary"}</definedName>
    <definedName name="PP6FIRE_DEC" localSheetId="37" hidden="1">{#N/A,#N/A,TRUE,"Prog. Overview Strategic Input";#N/A,#N/A,TRUE,"Program Overview Financials";#N/A,#N/A,TRUE,"Technology Summary Input";#N/A,#N/A,TRUE,"Mkt &amp; Sales Summary Input";#N/A,#N/A,TRUE,"Delivery Summary Input";#N/A,#N/A,TRUE,"Revenue Assump Input";#N/A,#N/A,TRUE,"Financial Summary"}</definedName>
    <definedName name="PP6FIRE_DEC" localSheetId="36" hidden="1">{#N/A,#N/A,TRUE,"Prog. Overview Strategic Input";#N/A,#N/A,TRUE,"Program Overview Financials";#N/A,#N/A,TRUE,"Technology Summary Input";#N/A,#N/A,TRUE,"Mkt &amp; Sales Summary Input";#N/A,#N/A,TRUE,"Delivery Summary Input";#N/A,#N/A,TRUE,"Revenue Assump Input";#N/A,#N/A,TRUE,"Financial Summary"}</definedName>
    <definedName name="PP6FIRE_DEC" localSheetId="33" hidden="1">{#N/A,#N/A,TRUE,"Prog. Overview Strategic Input";#N/A,#N/A,TRUE,"Program Overview Financials";#N/A,#N/A,TRUE,"Technology Summary Input";#N/A,#N/A,TRUE,"Mkt &amp; Sales Summary Input";#N/A,#N/A,TRUE,"Delivery Summary Input";#N/A,#N/A,TRUE,"Revenue Assump Input";#N/A,#N/A,TRUE,"Financial Summary"}</definedName>
    <definedName name="PP6FIRE_DEC" localSheetId="34" hidden="1">{#N/A,#N/A,TRUE,"Prog. Overview Strategic Input";#N/A,#N/A,TRUE,"Program Overview Financials";#N/A,#N/A,TRUE,"Technology Summary Input";#N/A,#N/A,TRUE,"Mkt &amp; Sales Summary Input";#N/A,#N/A,TRUE,"Delivery Summary Input";#N/A,#N/A,TRUE,"Revenue Assump Input";#N/A,#N/A,TRUE,"Financial Summary"}</definedName>
    <definedName name="PP6FIRE_DEC" localSheetId="31" hidden="1">{#N/A,#N/A,TRUE,"Prog. Overview Strategic Input";#N/A,#N/A,TRUE,"Program Overview Financials";#N/A,#N/A,TRUE,"Technology Summary Input";#N/A,#N/A,TRUE,"Mkt &amp; Sales Summary Input";#N/A,#N/A,TRUE,"Delivery Summary Input";#N/A,#N/A,TRUE,"Revenue Assump Input";#N/A,#N/A,TRUE,"Financial Summary"}</definedName>
    <definedName name="PP6FIRE_DEC" hidden="1">{#N/A,#N/A,TRUE,"Prog. Overview Strategic Input";#N/A,#N/A,TRUE,"Program Overview Financials";#N/A,#N/A,TRUE,"Technology Summary Input";#N/A,#N/A,TRUE,"Mkt &amp; Sales Summary Input";#N/A,#N/A,TRUE,"Delivery Summary Input";#N/A,#N/A,TRUE,"Revenue Assump Input";#N/A,#N/A,TRUE,"Financial Summary"}</definedName>
    <definedName name="PPClass" localSheetId="31">#REF!</definedName>
    <definedName name="PPClass">!#REF!</definedName>
    <definedName name="PPM" localSheetId="35" hidden="1">{#N/A,#N/A,FALSE,"Aging Summary";#N/A,#N/A,FALSE,"Ratio Analysis";#N/A,#N/A,FALSE,"Test 120 Day Accts";#N/A,#N/A,FALSE,"Tickmarks"}</definedName>
    <definedName name="PPM" localSheetId="37" hidden="1">{#N/A,#N/A,FALSE,"Aging Summary";#N/A,#N/A,FALSE,"Ratio Analysis";#N/A,#N/A,FALSE,"Test 120 Day Accts";#N/A,#N/A,FALSE,"Tickmarks"}</definedName>
    <definedName name="PPM" localSheetId="36" hidden="1">{#N/A,#N/A,FALSE,"Aging Summary";#N/A,#N/A,FALSE,"Ratio Analysis";#N/A,#N/A,FALSE,"Test 120 Day Accts";#N/A,#N/A,FALSE,"Tickmarks"}</definedName>
    <definedName name="PPM" localSheetId="33" hidden="1">{#N/A,#N/A,FALSE,"Aging Summary";#N/A,#N/A,FALSE,"Ratio Analysis";#N/A,#N/A,FALSE,"Test 120 Day Accts";#N/A,#N/A,FALSE,"Tickmarks"}</definedName>
    <definedName name="PPM" localSheetId="34" hidden="1">{#N/A,#N/A,FALSE,"Aging Summary";#N/A,#N/A,FALSE,"Ratio Analysis";#N/A,#N/A,FALSE,"Test 120 Day Accts";#N/A,#N/A,FALSE,"Tickmarks"}</definedName>
    <definedName name="PPM" localSheetId="31" hidden="1">{#N/A,#N/A,FALSE,"Aging Summary";#N/A,#N/A,FALSE,"Ratio Analysis";#N/A,#N/A,FALSE,"Test 120 Day Accts";#N/A,#N/A,FALSE,"Tickmarks"}</definedName>
    <definedName name="PPM" hidden="1">{#N/A,#N/A,FALSE,"Aging Summary";#N/A,#N/A,FALSE,"Ratio Analysis";#N/A,#N/A,FALSE,"Test 120 Day Accts";#N/A,#N/A,FALSE,"Tickmarks"}</definedName>
    <definedName name="PPM1_1" localSheetId="35" hidden="1">{#N/A,#N/A,FALSE,"Aging Summary";#N/A,#N/A,FALSE,"Ratio Analysis";#N/A,#N/A,FALSE,"Test 120 Day Accts";#N/A,#N/A,FALSE,"Tickmarks"}</definedName>
    <definedName name="PPM1_1" localSheetId="37" hidden="1">{#N/A,#N/A,FALSE,"Aging Summary";#N/A,#N/A,FALSE,"Ratio Analysis";#N/A,#N/A,FALSE,"Test 120 Day Accts";#N/A,#N/A,FALSE,"Tickmarks"}</definedName>
    <definedName name="PPM1_1" localSheetId="36" hidden="1">{#N/A,#N/A,FALSE,"Aging Summary";#N/A,#N/A,FALSE,"Ratio Analysis";#N/A,#N/A,FALSE,"Test 120 Day Accts";#N/A,#N/A,FALSE,"Tickmarks"}</definedName>
    <definedName name="PPM1_1" localSheetId="33" hidden="1">{#N/A,#N/A,FALSE,"Aging Summary";#N/A,#N/A,FALSE,"Ratio Analysis";#N/A,#N/A,FALSE,"Test 120 Day Accts";#N/A,#N/A,FALSE,"Tickmarks"}</definedName>
    <definedName name="PPM1_1" localSheetId="34" hidden="1">{#N/A,#N/A,FALSE,"Aging Summary";#N/A,#N/A,FALSE,"Ratio Analysis";#N/A,#N/A,FALSE,"Test 120 Day Accts";#N/A,#N/A,FALSE,"Tickmarks"}</definedName>
    <definedName name="PPM1_1" localSheetId="31" hidden="1">{#N/A,#N/A,FALSE,"Aging Summary";#N/A,#N/A,FALSE,"Ratio Analysis";#N/A,#N/A,FALSE,"Test 120 Day Accts";#N/A,#N/A,FALSE,"Tickmarks"}</definedName>
    <definedName name="PPM1_1" hidden="1">{#N/A,#N/A,FALSE,"Aging Summary";#N/A,#N/A,FALSE,"Ratio Analysis";#N/A,#N/A,FALSE,"Test 120 Day Accts";#N/A,#N/A,FALSE,"Tickmarks"}</definedName>
    <definedName name="ppmES" localSheetId="35" hidden="1">{#N/A,#N/A,FALSE,"Aging Summary";#N/A,#N/A,FALSE,"Ratio Analysis";#N/A,#N/A,FALSE,"Test 120 Day Accts";#N/A,#N/A,FALSE,"Tickmarks"}</definedName>
    <definedName name="ppmES" localSheetId="37" hidden="1">{#N/A,#N/A,FALSE,"Aging Summary";#N/A,#N/A,FALSE,"Ratio Analysis";#N/A,#N/A,FALSE,"Test 120 Day Accts";#N/A,#N/A,FALSE,"Tickmarks"}</definedName>
    <definedName name="ppmES" localSheetId="36" hidden="1">{#N/A,#N/A,FALSE,"Aging Summary";#N/A,#N/A,FALSE,"Ratio Analysis";#N/A,#N/A,FALSE,"Test 120 Day Accts";#N/A,#N/A,FALSE,"Tickmarks"}</definedName>
    <definedName name="ppmES" localSheetId="33" hidden="1">{#N/A,#N/A,FALSE,"Aging Summary";#N/A,#N/A,FALSE,"Ratio Analysis";#N/A,#N/A,FALSE,"Test 120 Day Accts";#N/A,#N/A,FALSE,"Tickmarks"}</definedName>
    <definedName name="ppmES" localSheetId="34" hidden="1">{#N/A,#N/A,FALSE,"Aging Summary";#N/A,#N/A,FALSE,"Ratio Analysis";#N/A,#N/A,FALSE,"Test 120 Day Accts";#N/A,#N/A,FALSE,"Tickmarks"}</definedName>
    <definedName name="ppmES" localSheetId="31" hidden="1">{#N/A,#N/A,FALSE,"Aging Summary";#N/A,#N/A,FALSE,"Ratio Analysis";#N/A,#N/A,FALSE,"Test 120 Day Accts";#N/A,#N/A,FALSE,"Tickmarks"}</definedName>
    <definedName name="ppmES" hidden="1">{#N/A,#N/A,FALSE,"Aging Summary";#N/A,#N/A,FALSE,"Ratio Analysis";#N/A,#N/A,FALSE,"Test 120 Day Accts";#N/A,#N/A,FALSE,"Tickmarks"}</definedName>
    <definedName name="ppms" localSheetId="35" hidden="1">{#N/A,#N/A,FALSE,"Aging Summary";#N/A,#N/A,FALSE,"Ratio Analysis";#N/A,#N/A,FALSE,"Test 120 Day Accts";#N/A,#N/A,FALSE,"Tickmarks"}</definedName>
    <definedName name="ppms" localSheetId="37" hidden="1">{#N/A,#N/A,FALSE,"Aging Summary";#N/A,#N/A,FALSE,"Ratio Analysis";#N/A,#N/A,FALSE,"Test 120 Day Accts";#N/A,#N/A,FALSE,"Tickmarks"}</definedName>
    <definedName name="ppms" localSheetId="36" hidden="1">{#N/A,#N/A,FALSE,"Aging Summary";#N/A,#N/A,FALSE,"Ratio Analysis";#N/A,#N/A,FALSE,"Test 120 Day Accts";#N/A,#N/A,FALSE,"Tickmarks"}</definedName>
    <definedName name="ppms" localSheetId="33" hidden="1">{#N/A,#N/A,FALSE,"Aging Summary";#N/A,#N/A,FALSE,"Ratio Analysis";#N/A,#N/A,FALSE,"Test 120 Day Accts";#N/A,#N/A,FALSE,"Tickmarks"}</definedName>
    <definedName name="ppms" localSheetId="34" hidden="1">{#N/A,#N/A,FALSE,"Aging Summary";#N/A,#N/A,FALSE,"Ratio Analysis";#N/A,#N/A,FALSE,"Test 120 Day Accts";#N/A,#N/A,FALSE,"Tickmarks"}</definedName>
    <definedName name="ppms" localSheetId="31" hidden="1">{#N/A,#N/A,FALSE,"Aging Summary";#N/A,#N/A,FALSE,"Ratio Analysis";#N/A,#N/A,FALSE,"Test 120 Day Accts";#N/A,#N/A,FALSE,"Tickmarks"}</definedName>
    <definedName name="ppms" hidden="1">{#N/A,#N/A,FALSE,"Aging Summary";#N/A,#N/A,FALSE,"Ratio Analysis";#N/A,#N/A,FALSE,"Test 120 Day Accts";#N/A,#N/A,FALSE,"Tickmarks"}</definedName>
    <definedName name="ppmxxx" localSheetId="35" hidden="1">{#N/A,#N/A,FALSE,"Aging Summary";#N/A,#N/A,FALSE,"Ratio Analysis";#N/A,#N/A,FALSE,"Test 120 Day Accts";#N/A,#N/A,FALSE,"Tickmarks"}</definedName>
    <definedName name="ppmxxx" localSheetId="37" hidden="1">{#N/A,#N/A,FALSE,"Aging Summary";#N/A,#N/A,FALSE,"Ratio Analysis";#N/A,#N/A,FALSE,"Test 120 Day Accts";#N/A,#N/A,FALSE,"Tickmarks"}</definedName>
    <definedName name="ppmxxx" localSheetId="36" hidden="1">{#N/A,#N/A,FALSE,"Aging Summary";#N/A,#N/A,FALSE,"Ratio Analysis";#N/A,#N/A,FALSE,"Test 120 Day Accts";#N/A,#N/A,FALSE,"Tickmarks"}</definedName>
    <definedName name="ppmxxx" localSheetId="33" hidden="1">{#N/A,#N/A,FALSE,"Aging Summary";#N/A,#N/A,FALSE,"Ratio Analysis";#N/A,#N/A,FALSE,"Test 120 Day Accts";#N/A,#N/A,FALSE,"Tickmarks"}</definedName>
    <definedName name="ppmxxx" localSheetId="34" hidden="1">{#N/A,#N/A,FALSE,"Aging Summary";#N/A,#N/A,FALSE,"Ratio Analysis";#N/A,#N/A,FALSE,"Test 120 Day Accts";#N/A,#N/A,FALSE,"Tickmarks"}</definedName>
    <definedName name="ppmxxx" localSheetId="31" hidden="1">{#N/A,#N/A,FALSE,"Aging Summary";#N/A,#N/A,FALSE,"Ratio Analysis";#N/A,#N/A,FALSE,"Test 120 Day Accts";#N/A,#N/A,FALSE,"Tickmarks"}</definedName>
    <definedName name="ppmxxx" hidden="1">{#N/A,#N/A,FALSE,"Aging Summary";#N/A,#N/A,FALSE,"Ratio Analysis";#N/A,#N/A,FALSE,"Test 120 Day Accts";#N/A,#N/A,FALSE,"Tickmarks"}</definedName>
    <definedName name="ppmxxx_1" localSheetId="35" hidden="1">{#N/A,#N/A,FALSE,"Aging Summary";#N/A,#N/A,FALSE,"Ratio Analysis";#N/A,#N/A,FALSE,"Test 120 Day Accts";#N/A,#N/A,FALSE,"Tickmarks"}</definedName>
    <definedName name="ppmxxx_1" localSheetId="37" hidden="1">{#N/A,#N/A,FALSE,"Aging Summary";#N/A,#N/A,FALSE,"Ratio Analysis";#N/A,#N/A,FALSE,"Test 120 Day Accts";#N/A,#N/A,FALSE,"Tickmarks"}</definedName>
    <definedName name="ppmxxx_1" localSheetId="36" hidden="1">{#N/A,#N/A,FALSE,"Aging Summary";#N/A,#N/A,FALSE,"Ratio Analysis";#N/A,#N/A,FALSE,"Test 120 Day Accts";#N/A,#N/A,FALSE,"Tickmarks"}</definedName>
    <definedName name="ppmxxx_1" localSheetId="33" hidden="1">{#N/A,#N/A,FALSE,"Aging Summary";#N/A,#N/A,FALSE,"Ratio Analysis";#N/A,#N/A,FALSE,"Test 120 Day Accts";#N/A,#N/A,FALSE,"Tickmarks"}</definedName>
    <definedName name="ppmxxx_1" localSheetId="34" hidden="1">{#N/A,#N/A,FALSE,"Aging Summary";#N/A,#N/A,FALSE,"Ratio Analysis";#N/A,#N/A,FALSE,"Test 120 Day Accts";#N/A,#N/A,FALSE,"Tickmarks"}</definedName>
    <definedName name="ppmxxx_1" localSheetId="31" hidden="1">{#N/A,#N/A,FALSE,"Aging Summary";#N/A,#N/A,FALSE,"Ratio Analysis";#N/A,#N/A,FALSE,"Test 120 Day Accts";#N/A,#N/A,FALSE,"Tickmarks"}</definedName>
    <definedName name="ppmxxx_1" hidden="1">{#N/A,#N/A,FALSE,"Aging Summary";#N/A,#N/A,FALSE,"Ratio Analysis";#N/A,#N/A,FALSE,"Test 120 Day Accts";#N/A,#N/A,FALSE,"Tickmarks"}</definedName>
    <definedName name="ppñpñp">#REF!</definedName>
    <definedName name="PPO" localSheetId="31" hidden="1">#REF!</definedName>
    <definedName name="PPO" hidden="1">#REF!</definedName>
    <definedName name="ppp" localSheetId="35"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ppp" localSheetId="37"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ppp" localSheetId="36"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ppp" localSheetId="33"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ppp" localSheetId="34"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PPP" localSheetId="31">#REF!</definedName>
    <definedName name="ppp"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ppp_1" localSheetId="35" hidden="1">{"AUT ANALISE DESP",#N/A,TRUE,"AN.DESP. MR$"}</definedName>
    <definedName name="ppp_1" localSheetId="37" hidden="1">{"AUT ANALISE DESP",#N/A,TRUE,"AN.DESP. MR$"}</definedName>
    <definedName name="ppp_1" localSheetId="36" hidden="1">{"AUT ANALISE DESP",#N/A,TRUE,"AN.DESP. MR$"}</definedName>
    <definedName name="ppp_1" localSheetId="33" hidden="1">{"AUT ANALISE DESP",#N/A,TRUE,"AN.DESP. MR$"}</definedName>
    <definedName name="ppp_1" localSheetId="34" hidden="1">{"AUT ANALISE DESP",#N/A,TRUE,"AN.DESP. MR$"}</definedName>
    <definedName name="ppp_1" localSheetId="31" hidden="1">{"AUT ANALISE DESP",#N/A,TRUE,"AN.DESP. MR$"}</definedName>
    <definedName name="ppp_1" hidden="1">{"AUT ANALISE DESP",#N/A,TRUE,"AN.DESP. MR$"}</definedName>
    <definedName name="PPPC" localSheetId="31">#REF!</definedName>
    <definedName name="PPPC">!#REF!</definedName>
    <definedName name="pppp" localSheetId="35" hidden="1">{#N/A,#N/A,FALSE,"Vessel1 1";#N/A,#N/A,FALSE,"Vessel1 2";#N/A,#N/A,FALSE,"Vessel1 3";#N/A,#N/A,FALSE,"Vessel1 4";#N/A,#N/A,FALSE,"Vessel1 5";#N/A,#N/A,FALSE,"Vessel1 6";#N/A,#N/A,FALSE,"Vessel1 7";#N/A,#N/A,FALSE,"Vessel1 8";#N/A,#N/A,FALSE,"Vessel1 9";#N/A,#N/A,FALSE,"Vessel1 10";#N/A,#N/A,FALSE,"Vessel1 11"}</definedName>
    <definedName name="pppp" localSheetId="37" hidden="1">{#N/A,#N/A,FALSE,"Vessel1 1";#N/A,#N/A,FALSE,"Vessel1 2";#N/A,#N/A,FALSE,"Vessel1 3";#N/A,#N/A,FALSE,"Vessel1 4";#N/A,#N/A,FALSE,"Vessel1 5";#N/A,#N/A,FALSE,"Vessel1 6";#N/A,#N/A,FALSE,"Vessel1 7";#N/A,#N/A,FALSE,"Vessel1 8";#N/A,#N/A,FALSE,"Vessel1 9";#N/A,#N/A,FALSE,"Vessel1 10";#N/A,#N/A,FALSE,"Vessel1 11"}</definedName>
    <definedName name="pppp" localSheetId="36" hidden="1">{#N/A,#N/A,FALSE,"Vessel1 1";#N/A,#N/A,FALSE,"Vessel1 2";#N/A,#N/A,FALSE,"Vessel1 3";#N/A,#N/A,FALSE,"Vessel1 4";#N/A,#N/A,FALSE,"Vessel1 5";#N/A,#N/A,FALSE,"Vessel1 6";#N/A,#N/A,FALSE,"Vessel1 7";#N/A,#N/A,FALSE,"Vessel1 8";#N/A,#N/A,FALSE,"Vessel1 9";#N/A,#N/A,FALSE,"Vessel1 10";#N/A,#N/A,FALSE,"Vessel1 11"}</definedName>
    <definedName name="pppp" localSheetId="33" hidden="1">{#N/A,#N/A,FALSE,"Vessel1 1";#N/A,#N/A,FALSE,"Vessel1 2";#N/A,#N/A,FALSE,"Vessel1 3";#N/A,#N/A,FALSE,"Vessel1 4";#N/A,#N/A,FALSE,"Vessel1 5";#N/A,#N/A,FALSE,"Vessel1 6";#N/A,#N/A,FALSE,"Vessel1 7";#N/A,#N/A,FALSE,"Vessel1 8";#N/A,#N/A,FALSE,"Vessel1 9";#N/A,#N/A,FALSE,"Vessel1 10";#N/A,#N/A,FALSE,"Vessel1 11"}</definedName>
    <definedName name="pppp" localSheetId="34" hidden="1">{#N/A,#N/A,FALSE,"Vessel1 1";#N/A,#N/A,FALSE,"Vessel1 2";#N/A,#N/A,FALSE,"Vessel1 3";#N/A,#N/A,FALSE,"Vessel1 4";#N/A,#N/A,FALSE,"Vessel1 5";#N/A,#N/A,FALSE,"Vessel1 6";#N/A,#N/A,FALSE,"Vessel1 7";#N/A,#N/A,FALSE,"Vessel1 8";#N/A,#N/A,FALSE,"Vessel1 9";#N/A,#N/A,FALSE,"Vessel1 10";#N/A,#N/A,FALSE,"Vessel1 11"}</definedName>
    <definedName name="pppp" localSheetId="31" hidden="1">{"Sin detalle",#N/A,FALSE,"Flujo (redondeado)"}</definedName>
    <definedName name="pppp" hidden="1">{"Sin detalle",#N/A,FALSE,"Flujo (redondeado)"}</definedName>
    <definedName name="PPPP1" localSheetId="35" hidden="1">{#N/A,#N/A,FALSE,"Aging Summary";#N/A,#N/A,FALSE,"Ratio Analysis";#N/A,#N/A,FALSE,"Test 120 Day Accts";#N/A,#N/A,FALSE,"Tickmarks"}</definedName>
    <definedName name="PPPP1" localSheetId="37" hidden="1">{#N/A,#N/A,FALSE,"Aging Summary";#N/A,#N/A,FALSE,"Ratio Analysis";#N/A,#N/A,FALSE,"Test 120 Day Accts";#N/A,#N/A,FALSE,"Tickmarks"}</definedName>
    <definedName name="PPPP1" localSheetId="36" hidden="1">{#N/A,#N/A,FALSE,"Aging Summary";#N/A,#N/A,FALSE,"Ratio Analysis";#N/A,#N/A,FALSE,"Test 120 Day Accts";#N/A,#N/A,FALSE,"Tickmarks"}</definedName>
    <definedName name="PPPP1" localSheetId="33" hidden="1">{#N/A,#N/A,FALSE,"Aging Summary";#N/A,#N/A,FALSE,"Ratio Analysis";#N/A,#N/A,FALSE,"Test 120 Day Accts";#N/A,#N/A,FALSE,"Tickmarks"}</definedName>
    <definedName name="PPPP1" localSheetId="34" hidden="1">{#N/A,#N/A,FALSE,"Aging Summary";#N/A,#N/A,FALSE,"Ratio Analysis";#N/A,#N/A,FALSE,"Test 120 Day Accts";#N/A,#N/A,FALSE,"Tickmarks"}</definedName>
    <definedName name="PPPP1" localSheetId="31" hidden="1">{#N/A,#N/A,FALSE,"Aging Summary";#N/A,#N/A,FALSE,"Ratio Analysis";#N/A,#N/A,FALSE,"Test 120 Day Accts";#N/A,#N/A,FALSE,"Tickmarks"}</definedName>
    <definedName name="PPPP1" hidden="1">{#N/A,#N/A,FALSE,"Aging Summary";#N/A,#N/A,FALSE,"Ratio Analysis";#N/A,#N/A,FALSE,"Test 120 Day Accts";#N/A,#N/A,FALSE,"Tickmarks"}</definedName>
    <definedName name="PPPPP" localSheetId="35" hidden="1">{#N/A,#N/A,FALSE,"Aging Summary";#N/A,#N/A,FALSE,"Ratio Analysis";#N/A,#N/A,FALSE,"Test 120 Day Accts";#N/A,#N/A,FALSE,"Tickmarks"}</definedName>
    <definedName name="PPPPP" localSheetId="37" hidden="1">{#N/A,#N/A,FALSE,"Aging Summary";#N/A,#N/A,FALSE,"Ratio Analysis";#N/A,#N/A,FALSE,"Test 120 Day Accts";#N/A,#N/A,FALSE,"Tickmarks"}</definedName>
    <definedName name="PPPPP" localSheetId="36" hidden="1">{#N/A,#N/A,FALSE,"Aging Summary";#N/A,#N/A,FALSE,"Ratio Analysis";#N/A,#N/A,FALSE,"Test 120 Day Accts";#N/A,#N/A,FALSE,"Tickmarks"}</definedName>
    <definedName name="PPPPP" localSheetId="33" hidden="1">{#N/A,#N/A,FALSE,"Aging Summary";#N/A,#N/A,FALSE,"Ratio Analysis";#N/A,#N/A,FALSE,"Test 120 Day Accts";#N/A,#N/A,FALSE,"Tickmarks"}</definedName>
    <definedName name="PPPPP" localSheetId="34" hidden="1">{#N/A,#N/A,FALSE,"Aging Summary";#N/A,#N/A,FALSE,"Ratio Analysis";#N/A,#N/A,FALSE,"Test 120 Day Accts";#N/A,#N/A,FALSE,"Tickmarks"}</definedName>
    <definedName name="PPPPP" localSheetId="31" hidden="1">{#N/A,#N/A,FALSE,"Aging Summary";#N/A,#N/A,FALSE,"Ratio Analysis";#N/A,#N/A,FALSE,"Test 120 Day Accts";#N/A,#N/A,FALSE,"Tickmarks"}</definedName>
    <definedName name="PPPPP" hidden="1">{#N/A,#N/A,FALSE,"Aging Summary";#N/A,#N/A,FALSE,"Ratio Analysis";#N/A,#N/A,FALSE,"Test 120 Day Accts";#N/A,#N/A,FALSE,"Tickmarks"}</definedName>
    <definedName name="ppppp_1" localSheetId="35" hidden="1">{#N/A,#N/A,FALSE,"Aging Summary";#N/A,#N/A,FALSE,"Ratio Analysis";#N/A,#N/A,FALSE,"Test 120 Day Accts";#N/A,#N/A,FALSE,"Tickmarks"}</definedName>
    <definedName name="ppppp_1" localSheetId="37" hidden="1">{#N/A,#N/A,FALSE,"Aging Summary";#N/A,#N/A,FALSE,"Ratio Analysis";#N/A,#N/A,FALSE,"Test 120 Day Accts";#N/A,#N/A,FALSE,"Tickmarks"}</definedName>
    <definedName name="ppppp_1" localSheetId="36" hidden="1">{#N/A,#N/A,FALSE,"Aging Summary";#N/A,#N/A,FALSE,"Ratio Analysis";#N/A,#N/A,FALSE,"Test 120 Day Accts";#N/A,#N/A,FALSE,"Tickmarks"}</definedName>
    <definedName name="ppppp_1" localSheetId="33" hidden="1">{#N/A,#N/A,FALSE,"Aging Summary";#N/A,#N/A,FALSE,"Ratio Analysis";#N/A,#N/A,FALSE,"Test 120 Day Accts";#N/A,#N/A,FALSE,"Tickmarks"}</definedName>
    <definedName name="ppppp_1" localSheetId="34" hidden="1">{#N/A,#N/A,FALSE,"Aging Summary";#N/A,#N/A,FALSE,"Ratio Analysis";#N/A,#N/A,FALSE,"Test 120 Day Accts";#N/A,#N/A,FALSE,"Tickmarks"}</definedName>
    <definedName name="ppppp_1" localSheetId="31" hidden="1">{#N/A,#N/A,FALSE,"Aging Summary";#N/A,#N/A,FALSE,"Ratio Analysis";#N/A,#N/A,FALSE,"Test 120 Day Accts";#N/A,#N/A,FALSE,"Tickmarks"}</definedName>
    <definedName name="ppppp_1" hidden="1">{#N/A,#N/A,FALSE,"Aging Summary";#N/A,#N/A,FALSE,"Ratio Analysis";#N/A,#N/A,FALSE,"Test 120 Day Accts";#N/A,#N/A,FALSE,"Tickmarks"}</definedName>
    <definedName name="PPPPPP" localSheetId="35" hidden="1">{#N/A,#N/A,FALSE,"Aging Summary";#N/A,#N/A,FALSE,"Ratio Analysis";#N/A,#N/A,FALSE,"Test 120 Day Accts";#N/A,#N/A,FALSE,"Tickmarks"}</definedName>
    <definedName name="PPPPPP" localSheetId="37" hidden="1">{#N/A,#N/A,FALSE,"Aging Summary";#N/A,#N/A,FALSE,"Ratio Analysis";#N/A,#N/A,FALSE,"Test 120 Day Accts";#N/A,#N/A,FALSE,"Tickmarks"}</definedName>
    <definedName name="PPPPPP" localSheetId="36" hidden="1">{#N/A,#N/A,FALSE,"Aging Summary";#N/A,#N/A,FALSE,"Ratio Analysis";#N/A,#N/A,FALSE,"Test 120 Day Accts";#N/A,#N/A,FALSE,"Tickmarks"}</definedName>
    <definedName name="PPPPPP" localSheetId="33" hidden="1">{#N/A,#N/A,FALSE,"Aging Summary";#N/A,#N/A,FALSE,"Ratio Analysis";#N/A,#N/A,FALSE,"Test 120 Day Accts";#N/A,#N/A,FALSE,"Tickmarks"}</definedName>
    <definedName name="PPPPPP" localSheetId="34" hidden="1">{#N/A,#N/A,FALSE,"Aging Summary";#N/A,#N/A,FALSE,"Ratio Analysis";#N/A,#N/A,FALSE,"Test 120 Day Accts";#N/A,#N/A,FALSE,"Tickmarks"}</definedName>
    <definedName name="PPPPPP" localSheetId="31" hidden="1">{#N/A,#N/A,FALSE,"Aging Summary";#N/A,#N/A,FALSE,"Ratio Analysis";#N/A,#N/A,FALSE,"Test 120 Day Accts";#N/A,#N/A,FALSE,"Tickmarks"}</definedName>
    <definedName name="PPPPPP" hidden="1">{#N/A,#N/A,FALSE,"Aging Summary";#N/A,#N/A,FALSE,"Ratio Analysis";#N/A,#N/A,FALSE,"Test 120 Day Accts";#N/A,#N/A,FALSE,"Tickmarks"}</definedName>
    <definedName name="PPPPPP_1" localSheetId="35" hidden="1">{#N/A,#N/A,FALSE,"Aging Summary";#N/A,#N/A,FALSE,"Ratio Analysis";#N/A,#N/A,FALSE,"Test 120 Day Accts";#N/A,#N/A,FALSE,"Tickmarks"}</definedName>
    <definedName name="PPPPPP_1" localSheetId="37" hidden="1">{#N/A,#N/A,FALSE,"Aging Summary";#N/A,#N/A,FALSE,"Ratio Analysis";#N/A,#N/A,FALSE,"Test 120 Day Accts";#N/A,#N/A,FALSE,"Tickmarks"}</definedName>
    <definedName name="PPPPPP_1" localSheetId="36" hidden="1">{#N/A,#N/A,FALSE,"Aging Summary";#N/A,#N/A,FALSE,"Ratio Analysis";#N/A,#N/A,FALSE,"Test 120 Day Accts";#N/A,#N/A,FALSE,"Tickmarks"}</definedName>
    <definedName name="PPPPPP_1" localSheetId="33" hidden="1">{#N/A,#N/A,FALSE,"Aging Summary";#N/A,#N/A,FALSE,"Ratio Analysis";#N/A,#N/A,FALSE,"Test 120 Day Accts";#N/A,#N/A,FALSE,"Tickmarks"}</definedName>
    <definedName name="PPPPPP_1" localSheetId="34" hidden="1">{#N/A,#N/A,FALSE,"Aging Summary";#N/A,#N/A,FALSE,"Ratio Analysis";#N/A,#N/A,FALSE,"Test 120 Day Accts";#N/A,#N/A,FALSE,"Tickmarks"}</definedName>
    <definedName name="PPPPPP_1" localSheetId="31" hidden="1">{#N/A,#N/A,FALSE,"Aging Summary";#N/A,#N/A,FALSE,"Ratio Analysis";#N/A,#N/A,FALSE,"Test 120 Day Accts";#N/A,#N/A,FALSE,"Tickmarks"}</definedName>
    <definedName name="PPPPPP_1" hidden="1">{#N/A,#N/A,FALSE,"Aging Summary";#N/A,#N/A,FALSE,"Ratio Analysis";#N/A,#N/A,FALSE,"Test 120 Day Accts";#N/A,#N/A,FALSE,"Tickmarks"}</definedName>
    <definedName name="PPPPPPP">{"Tipo",0,"Auto","Auto","NNNNNNN"}</definedName>
    <definedName name="PPR"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opio_" localSheetId="31">#REF!</definedName>
    <definedName name="ppropio_">!#REF!</definedName>
    <definedName name="PPSA" localSheetId="31">#REF!</definedName>
    <definedName name="PPSA">!#REF!</definedName>
    <definedName name="PPSize" localSheetId="31">#REF!</definedName>
    <definedName name="PPSize">!#REF!</definedName>
    <definedName name="ppspsps" localSheetId="35"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37"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36"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3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34"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3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TO" localSheetId="35" hidden="1">{"'Edit'!$A$1:$V$2277"}</definedName>
    <definedName name="PPTO" localSheetId="37" hidden="1">{"'Edit'!$A$1:$V$2277"}</definedName>
    <definedName name="PPTO" localSheetId="36" hidden="1">{"'Edit'!$A$1:$V$2277"}</definedName>
    <definedName name="PPTO" localSheetId="33" hidden="1">{"'Edit'!$A$1:$V$2277"}</definedName>
    <definedName name="PPTO" localSheetId="34" hidden="1">{"'Edit'!$A$1:$V$2277"}</definedName>
    <definedName name="PPTO" localSheetId="31" hidden="1">{"'Edit'!$A$1:$V$2277"}</definedName>
    <definedName name="PPTO" hidden="1">{"'Edit'!$A$1:$V$2277"}</definedName>
    <definedName name="PR" localSheetId="35" hidden="1">{#N/A,#N/A,FALSE,"DET-CAMB.";#N/A,#N/A,FALSE,"PRESUP.";#N/A,#N/A,FALSE,"RESUMEN";#N/A,#N/A,FALSE,"CT";#N/A,#N/A,FALSE,"PD";#N/A,#N/A,FALSE,"PR"}</definedName>
    <definedName name="PR" localSheetId="37" hidden="1">{#N/A,#N/A,FALSE,"DET-CAMB.";#N/A,#N/A,FALSE,"PRESUP.";#N/A,#N/A,FALSE,"RESUMEN";#N/A,#N/A,FALSE,"CT";#N/A,#N/A,FALSE,"PD";#N/A,#N/A,FALSE,"PR"}</definedName>
    <definedName name="PR" localSheetId="36" hidden="1">{#N/A,#N/A,FALSE,"DET-CAMB.";#N/A,#N/A,FALSE,"PRESUP.";#N/A,#N/A,FALSE,"RESUMEN";#N/A,#N/A,FALSE,"CT";#N/A,#N/A,FALSE,"PD";#N/A,#N/A,FALSE,"PR"}</definedName>
    <definedName name="PR" localSheetId="33" hidden="1">{#N/A,#N/A,FALSE,"DET-CAMB.";#N/A,#N/A,FALSE,"PRESUP.";#N/A,#N/A,FALSE,"RESUMEN";#N/A,#N/A,FALSE,"CT";#N/A,#N/A,FALSE,"PD";#N/A,#N/A,FALSE,"PR"}</definedName>
    <definedName name="PR" localSheetId="34" hidden="1">{#N/A,#N/A,FALSE,"DET-CAMB.";#N/A,#N/A,FALSE,"PRESUP.";#N/A,#N/A,FALSE,"RESUMEN";#N/A,#N/A,FALSE,"CT";#N/A,#N/A,FALSE,"PD";#N/A,#N/A,FALSE,"PR"}</definedName>
    <definedName name="pr" localSheetId="31">#REF!</definedName>
    <definedName name="PR" hidden="1">{#N/A,#N/A,FALSE,"DET-CAMB.";#N/A,#N/A,FALSE,"PRESUP.";#N/A,#N/A,FALSE,"RESUMEN";#N/A,#N/A,FALSE,"CT";#N/A,#N/A,FALSE,"PD";#N/A,#N/A,FALSE,"PR"}</definedName>
    <definedName name="PR3_0">#REF!</definedName>
    <definedName name="PR3_0_M">#REF!</definedName>
    <definedName name="PR3_1N">#REF!</definedName>
    <definedName name="PR3_1N_M">#REF!</definedName>
    <definedName name="PR3_1NT">#REF!</definedName>
    <definedName name="PR3_1NT_M">#REF!</definedName>
    <definedName name="PR3_2">#REF!</definedName>
    <definedName name="PR3_2N">#REF!</definedName>
    <definedName name="PR3_3">#REF!</definedName>
    <definedName name="PR3_3N">#REF!</definedName>
    <definedName name="PR3_3NT">#REF!</definedName>
    <definedName name="PRAYER" localSheetId="35" hidden="1">{#N/A,#N/A,FALSE,"CCTV"}</definedName>
    <definedName name="PRAYER" localSheetId="37" hidden="1">{#N/A,#N/A,FALSE,"CCTV"}</definedName>
    <definedName name="PRAYER" localSheetId="36" hidden="1">{#N/A,#N/A,FALSE,"CCTV"}</definedName>
    <definedName name="PRAYER" localSheetId="33" hidden="1">{#N/A,#N/A,FALSE,"CCTV"}</definedName>
    <definedName name="PRAYER" localSheetId="34" hidden="1">{#N/A,#N/A,FALSE,"CCTV"}</definedName>
    <definedName name="PRAYER" localSheetId="31" hidden="1">{#N/A,#N/A,FALSE,"CCTV"}</definedName>
    <definedName name="PRAYER" hidden="1">{#N/A,#N/A,FALSE,"CCTV"}</definedName>
    <definedName name="prbeamsh">#N/A</definedName>
    <definedName name="prbeamsh_32">#N/A</definedName>
    <definedName name="prcolnoh">#N/A</definedName>
    <definedName name="prcolnoh_32">#N/A</definedName>
    <definedName name="PRE" localSheetId="31">#REF!</definedName>
    <definedName name="PRE">!#REF!</definedName>
    <definedName name="PRE_TRACED_TUBE">#REF!</definedName>
    <definedName name="Preaviso_despues_1año" localSheetId="31">#REF!</definedName>
    <definedName name="Preaviso_despues_1año">!#REF!</definedName>
    <definedName name="Preaviso_despues_1mes" localSheetId="31">#REF!</definedName>
    <definedName name="Preaviso_despues_1mes">!#REF!</definedName>
    <definedName name="Preaviso_despues_6mes" localSheetId="31">#REF!</definedName>
    <definedName name="Preaviso_despues_6mes">!#REF!</definedName>
    <definedName name="PREC">#REF!</definedName>
    <definedName name="prechancado" localSheetId="35" hidden="1">{#N/A,#N/A,FALSE,"RESUMEN";#N/A,#N/A,FALSE,"GG-GI";#N/A,#N/A,FALSE,"AMB";#N/A,#N/A,FALSE,"EyR";#N/A,#N/A,FALSE,"UCP";#N/A,#N/A,FALSE,"IND";#N/A,#N/A,FALSE,"LR";#N/A,#N/A,FALSE,"PRV";#N/A,#N/A,FALSE,"TÚNELES";#N/A,#N/A,FALSE,"IDT";#N/A,#N/A,FALSE,"ING"}</definedName>
    <definedName name="prechancado" localSheetId="37" hidden="1">{#N/A,#N/A,FALSE,"RESUMEN";#N/A,#N/A,FALSE,"GG-GI";#N/A,#N/A,FALSE,"AMB";#N/A,#N/A,FALSE,"EyR";#N/A,#N/A,FALSE,"UCP";#N/A,#N/A,FALSE,"IND";#N/A,#N/A,FALSE,"LR";#N/A,#N/A,FALSE,"PRV";#N/A,#N/A,FALSE,"TÚNELES";#N/A,#N/A,FALSE,"IDT";#N/A,#N/A,FALSE,"ING"}</definedName>
    <definedName name="prechancado" localSheetId="36" hidden="1">{#N/A,#N/A,FALSE,"RESUMEN";#N/A,#N/A,FALSE,"GG-GI";#N/A,#N/A,FALSE,"AMB";#N/A,#N/A,FALSE,"EyR";#N/A,#N/A,FALSE,"UCP";#N/A,#N/A,FALSE,"IND";#N/A,#N/A,FALSE,"LR";#N/A,#N/A,FALSE,"PRV";#N/A,#N/A,FALSE,"TÚNELES";#N/A,#N/A,FALSE,"IDT";#N/A,#N/A,FALSE,"ING"}</definedName>
    <definedName name="prechancado" localSheetId="33" hidden="1">{#N/A,#N/A,FALSE,"RESUMEN";#N/A,#N/A,FALSE,"GG-GI";#N/A,#N/A,FALSE,"AMB";#N/A,#N/A,FALSE,"EyR";#N/A,#N/A,FALSE,"UCP";#N/A,#N/A,FALSE,"IND";#N/A,#N/A,FALSE,"LR";#N/A,#N/A,FALSE,"PRV";#N/A,#N/A,FALSE,"TÚNELES";#N/A,#N/A,FALSE,"IDT";#N/A,#N/A,FALSE,"ING"}</definedName>
    <definedName name="prechancado" localSheetId="34" hidden="1">{#N/A,#N/A,FALSE,"RESUMEN";#N/A,#N/A,FALSE,"GG-GI";#N/A,#N/A,FALSE,"AMB";#N/A,#N/A,FALSE,"EyR";#N/A,#N/A,FALSE,"UCP";#N/A,#N/A,FALSE,"IND";#N/A,#N/A,FALSE,"LR";#N/A,#N/A,FALSE,"PRV";#N/A,#N/A,FALSE,"TÚNELES";#N/A,#N/A,FALSE,"IDT";#N/A,#N/A,FALSE,"ING"}</definedName>
    <definedName name="prechancado" localSheetId="31" hidden="1">{#N/A,#N/A,FALSE,"RESUMEN";#N/A,#N/A,FALSE,"GG-GI";#N/A,#N/A,FALSE,"AMB";#N/A,#N/A,FALSE,"EyR";#N/A,#N/A,FALSE,"UCP";#N/A,#N/A,FALSE,"IND";#N/A,#N/A,FALSE,"LR";#N/A,#N/A,FALSE,"PRV";#N/A,#N/A,FALSE,"TÚNELES";#N/A,#N/A,FALSE,"IDT";#N/A,#N/A,FALSE,"ING"}</definedName>
    <definedName name="prechancado" hidden="1">{#N/A,#N/A,FALSE,"RESUMEN";#N/A,#N/A,FALSE,"GG-GI";#N/A,#N/A,FALSE,"AMB";#N/A,#N/A,FALSE,"EyR";#N/A,#N/A,FALSE,"UCP";#N/A,#N/A,FALSE,"IND";#N/A,#N/A,FALSE,"LR";#N/A,#N/A,FALSE,"PRV";#N/A,#N/A,FALSE,"TÚNELES";#N/A,#N/A,FALSE,"IDT";#N/A,#N/A,FALSE,"ING"}</definedName>
    <definedName name="PRECI_COMB_2" localSheetId="31">#REF!</definedName>
    <definedName name="PRECI_COMB_2">!#REF!</definedName>
    <definedName name="Precio" localSheetId="31">#REF!</definedName>
    <definedName name="Precio">!#REF!</definedName>
    <definedName name="PRECIO_ACEITE" localSheetId="31">#REF!</definedName>
    <definedName name="PRECIO_ACEITE">!#REF!</definedName>
    <definedName name="PRECIO_COM1" localSheetId="31">#REF!</definedName>
    <definedName name="PRECIO_COM1">!#REF!</definedName>
    <definedName name="PRECIO_COMB_1" localSheetId="31">#REF!</definedName>
    <definedName name="PRECIO_COMB_1">!#REF!</definedName>
    <definedName name="PRECIO_COMBUST." localSheetId="31">#REF!</definedName>
    <definedName name="PRECIO_COMBUST.">!#REF!</definedName>
    <definedName name="Precio_compra__US__m2">#REF!</definedName>
    <definedName name="Precio_D2">#REF!</definedName>
    <definedName name="PRECIO_GRASA" localSheetId="31">#REF!</definedName>
    <definedName name="PRECIO_GRASA">!#REF!</definedName>
    <definedName name="PRECIO_TOTAL">#REF!</definedName>
    <definedName name="Precio_venta__US__m2">#REF!</definedName>
    <definedName name="precio2" localSheetId="31">#REF!</definedName>
    <definedName name="precio2">!#REF!</definedName>
    <definedName name="precios" localSheetId="31">#REF!</definedName>
    <definedName name="precios">!#REF!</definedName>
    <definedName name="PRECIOS_A">#REF!</definedName>
    <definedName name="PRECIOS_UNITARIOS" localSheetId="31">#REF!</definedName>
    <definedName name="PRECIOS_UNITARIOS">!#REF!</definedName>
    <definedName name="precios2" localSheetId="31">#REF!</definedName>
    <definedName name="precios2">!#REF!</definedName>
    <definedName name="Preciosstaff" localSheetId="35" hidden="1">#REF!</definedName>
    <definedName name="Preciosstaff" localSheetId="33" hidden="1">#REF!</definedName>
    <definedName name="Preciosstaff" localSheetId="34" hidden="1">#REF!</definedName>
    <definedName name="Preciosstaff" hidden="1">#REF!</definedName>
    <definedName name="Preciototal" localSheetId="31">#REF!</definedName>
    <definedName name="Preciototal">!#REF!</definedName>
    <definedName name="Precisión">#REF!</definedName>
    <definedName name="precor" localSheetId="31">#REF!</definedName>
    <definedName name="precor">!#REF!</definedName>
    <definedName name="precorZ" localSheetId="31">#REF!</definedName>
    <definedName name="precorZ">!#REF!</definedName>
    <definedName name="prefa">#REF!</definedName>
    <definedName name="prefa_rack">#REF!</definedName>
    <definedName name="prefa_rackfinal">#REF!</definedName>
    <definedName name="prefa1">#REF!</definedName>
    <definedName name="prefafinal">#REF!</definedName>
    <definedName name="Prelim_IFRS">#REF!</definedName>
    <definedName name="Prelim_SAP">#REF!</definedName>
    <definedName name="Prem" localSheetId="37" hidden="1">#REF!</definedName>
    <definedName name="Prem" localSheetId="36" hidden="1">#REF!</definedName>
    <definedName name="Prem" hidden="1">#REF!</definedName>
    <definedName name="Preminado1" localSheetId="31">#REF!</definedName>
    <definedName name="Preminado1">!#REF!</definedName>
    <definedName name="Premissas" localSheetId="35" hidden="1">{#N/A,#N/A,FALSE,"model"}</definedName>
    <definedName name="Premissas" localSheetId="37" hidden="1">{#N/A,#N/A,FALSE,"model"}</definedName>
    <definedName name="Premissas" localSheetId="36" hidden="1">{#N/A,#N/A,FALSE,"model"}</definedName>
    <definedName name="Premissas" localSheetId="33" hidden="1">{#N/A,#N/A,FALSE,"model"}</definedName>
    <definedName name="Premissas" localSheetId="34" hidden="1">{#N/A,#N/A,FALSE,"model"}</definedName>
    <definedName name="Premissas" localSheetId="31" hidden="1">{#N/A,#N/A,FALSE,"model"}</definedName>
    <definedName name="Premissas" hidden="1">{#N/A,#N/A,FALSE,"model"}</definedName>
    <definedName name="Preparación" localSheetId="35" hidden="1">{#N/A,#N/A,FALSE,"DET-CAMB.";#N/A,#N/A,FALSE,"PRESUP.";#N/A,#N/A,FALSE,"RESUMEN";#N/A,#N/A,FALSE,"CT";#N/A,#N/A,FALSE,"PD";#N/A,#N/A,FALSE,"PR"}</definedName>
    <definedName name="Preparación" localSheetId="37" hidden="1">{#N/A,#N/A,FALSE,"DET-CAMB.";#N/A,#N/A,FALSE,"PRESUP.";#N/A,#N/A,FALSE,"RESUMEN";#N/A,#N/A,FALSE,"CT";#N/A,#N/A,FALSE,"PD";#N/A,#N/A,FALSE,"PR"}</definedName>
    <definedName name="Preparación" localSheetId="36" hidden="1">{#N/A,#N/A,FALSE,"DET-CAMB.";#N/A,#N/A,FALSE,"PRESUP.";#N/A,#N/A,FALSE,"RESUMEN";#N/A,#N/A,FALSE,"CT";#N/A,#N/A,FALSE,"PD";#N/A,#N/A,FALSE,"PR"}</definedName>
    <definedName name="Preparación" localSheetId="33" hidden="1">{#N/A,#N/A,FALSE,"DET-CAMB.";#N/A,#N/A,FALSE,"PRESUP.";#N/A,#N/A,FALSE,"RESUMEN";#N/A,#N/A,FALSE,"CT";#N/A,#N/A,FALSE,"PD";#N/A,#N/A,FALSE,"PR"}</definedName>
    <definedName name="Preparación" localSheetId="34" hidden="1">{#N/A,#N/A,FALSE,"DET-CAMB.";#N/A,#N/A,FALSE,"PRESUP.";#N/A,#N/A,FALSE,"RESUMEN";#N/A,#N/A,FALSE,"CT";#N/A,#N/A,FALSE,"PD";#N/A,#N/A,FALSE,"PR"}</definedName>
    <definedName name="Preparación" localSheetId="31" hidden="1">{#N/A,#N/A,FALSE,"DET-CAMB.";#N/A,#N/A,FALSE,"PRESUP.";#N/A,#N/A,FALSE,"RESUMEN";#N/A,#N/A,FALSE,"CT";#N/A,#N/A,FALSE,"PD";#N/A,#N/A,FALSE,"PR"}</definedName>
    <definedName name="Preparación" hidden="1">{#N/A,#N/A,FALSE,"DET-CAMB.";#N/A,#N/A,FALSE,"PRESUP.";#N/A,#N/A,FALSE,"RESUMEN";#N/A,#N/A,FALSE,"CT";#N/A,#N/A,FALSE,"PD";#N/A,#N/A,FALSE,"PR"}</definedName>
    <definedName name="PRESENT" localSheetId="31">#REF!</definedName>
    <definedName name="PRESENT">!#REF!</definedName>
    <definedName name="Presentacion" hidden="1">#REF!</definedName>
    <definedName name="PRESENTE_MES" localSheetId="31">#REF!</definedName>
    <definedName name="PRESENTE_MES">!#REF!</definedName>
    <definedName name="PRESION01" localSheetId="31">#REF!</definedName>
    <definedName name="PRESION01">!#REF!</definedName>
    <definedName name="PRESION02" localSheetId="31">#REF!</definedName>
    <definedName name="PRESION02">!#REF!</definedName>
    <definedName name="PRESION03" localSheetId="31">#REF!</definedName>
    <definedName name="PRESION03">!#REF!</definedName>
    <definedName name="Presplit102">#REF!</definedName>
    <definedName name="Presplit115">#REF!</definedName>
    <definedName name="PREST" localSheetId="31">#REF!</definedName>
    <definedName name="PREST">!#REF!</definedName>
    <definedName name="presta_acum">#REF!</definedName>
    <definedName name="presta_mensual">#REF!</definedName>
    <definedName name="presu" localSheetId="31">#REF!</definedName>
    <definedName name="presu">!#REF!</definedName>
    <definedName name="presu1" localSheetId="31">#REF!</definedName>
    <definedName name="presu1">!#REF!</definedName>
    <definedName name="presu2" localSheetId="31">#REF!</definedName>
    <definedName name="presu2">!#REF!</definedName>
    <definedName name="presu3" localSheetId="31">#REF!</definedName>
    <definedName name="presu3">!#REF!</definedName>
    <definedName name="presu4" localSheetId="31">#REF!</definedName>
    <definedName name="presu4">!#REF!</definedName>
    <definedName name="presu5" localSheetId="31">#REF!</definedName>
    <definedName name="presu5">!#REF!</definedName>
    <definedName name="PRESU6" localSheetId="31">#REF!</definedName>
    <definedName name="PRESU6">!#REF!</definedName>
    <definedName name="PRESUP.ADI1.TVI" localSheetId="31">#REF!</definedName>
    <definedName name="PRESUP.ADI1.TVI">!#REF!</definedName>
    <definedName name="PRESUPUESTO" localSheetId="31">#REF!</definedName>
    <definedName name="PRESUPUESTO">!#REF!</definedName>
    <definedName name="Presupuesto1">#REF!</definedName>
    <definedName name="PRESUPUESTOS" localSheetId="31">#REF!</definedName>
    <definedName name="PRESUPUESTOS">!#REF!</definedName>
    <definedName name="presutr2">#REF!</definedName>
    <definedName name="preup_ib">#REF!</definedName>
    <definedName name="Prev_Per_Actv_Amt17" hidden="1">#REF!</definedName>
    <definedName name="Prev_Per_Actv_Amt4" hidden="1">#REF!</definedName>
    <definedName name="Prev_Per_Actv_Amt5" hidden="1">#REF!</definedName>
    <definedName name="Prev_Per_Actv_Amt6" hidden="1">#REF!</definedName>
    <definedName name="Prev_Per_Actv_Amt7" hidden="1">#REF!</definedName>
    <definedName name="Prev_Per_Bal_Amt2" hidden="1">#REF!</definedName>
    <definedName name="PREVIOUS">#REF!</definedName>
    <definedName name="PreviousData" localSheetId="31">#REF!</definedName>
    <definedName name="PreviousData">!#REF!</definedName>
    <definedName name="Price_Acoust._Ceil" localSheetId="31">#REF!</definedName>
    <definedName name="Price_Acoust._Ceil">!#REF!</definedName>
    <definedName name="Price_Avances" localSheetId="31">#REF!</definedName>
    <definedName name="Price_Avances">!#REF!</definedName>
    <definedName name="Price_Block" localSheetId="31">#REF!</definedName>
    <definedName name="Price_Block">!#REF!</definedName>
    <definedName name="Price_Brick" localSheetId="31">#REF!</definedName>
    <definedName name="Price_Brick">!#REF!</definedName>
    <definedName name="Price_Conc_4000" localSheetId="31">#REF!</definedName>
    <definedName name="Price_Conc_4000">!#REF!</definedName>
    <definedName name="Price_Conc_5000" localSheetId="31">#REF!</definedName>
    <definedName name="Price_Conc_5000">!#REF!</definedName>
    <definedName name="Price_Conc_6000" localSheetId="31">#REF!</definedName>
    <definedName name="Price_Conc_6000">!#REF!</definedName>
    <definedName name="Price_Form_Beam" localSheetId="31">#REF!</definedName>
    <definedName name="Price_Form_Beam">!#REF!</definedName>
    <definedName name="Price_Form_Colmn" localSheetId="31">#REF!</definedName>
    <definedName name="Price_Form_Colmn">!#REF!</definedName>
    <definedName name="Price_Form_Core" localSheetId="31">#REF!</definedName>
    <definedName name="Price_Form_Core">!#REF!</definedName>
    <definedName name="Price_Form_Slab" localSheetId="31">#REF!</definedName>
    <definedName name="Price_Form_Slab">!#REF!</definedName>
    <definedName name="Price_Form_Wall" localSheetId="31">#REF!</definedName>
    <definedName name="Price_Form_Wall">!#REF!</definedName>
    <definedName name="Price_Gyp._Ceil" localSheetId="31">#REF!</definedName>
    <definedName name="Price_Gyp._Ceil">!#REF!</definedName>
    <definedName name="Price_Gyp.W_Both" localSheetId="31">#REF!</definedName>
    <definedName name="Price_Gyp.W_Both">!#REF!</definedName>
    <definedName name="Price_Gyp.W_One" localSheetId="31">#REF!</definedName>
    <definedName name="Price_Gyp.W_One">!#REF!</definedName>
    <definedName name="Price_menu">#REF!</definedName>
    <definedName name="Price_Paint_Emulsn" localSheetId="31">#REF!</definedName>
    <definedName name="Price_Paint_Emulsn">!#REF!</definedName>
    <definedName name="Price_Plaster_Ceil" localSheetId="31">#REF!</definedName>
    <definedName name="Price_Plaster_Ceil">!#REF!</definedName>
    <definedName name="Price_Plaster_Ext" localSheetId="31">#REF!</definedName>
    <definedName name="Price_Plaster_Ext">!#REF!</definedName>
    <definedName name="Price_Plaster_Floor" localSheetId="31">#REF!</definedName>
    <definedName name="Price_Plaster_Floor">!#REF!</definedName>
    <definedName name="Price_Plaster_Wall" localSheetId="31">#REF!</definedName>
    <definedName name="Price_Plaster_Wall">!#REF!</definedName>
    <definedName name="Price_Rebar_High" localSheetId="31">#REF!</definedName>
    <definedName name="Price_Rebar_High">!#REF!</definedName>
    <definedName name="Price_Rebar_Mild" localSheetId="31">#REF!</definedName>
    <definedName name="Price_Rebar_Mild">!#REF!</definedName>
    <definedName name="Price_Stl.Door_D" localSheetId="31">#REF!</definedName>
    <definedName name="Price_Stl.Door_D">!#REF!</definedName>
    <definedName name="Price_Stl.Door_S" localSheetId="31">#REF!</definedName>
    <definedName name="Price_Stl.Door_S">!#REF!</definedName>
    <definedName name="Price_Stone_Floor" localSheetId="31">#REF!</definedName>
    <definedName name="Price_Stone_Floor">!#REF!</definedName>
    <definedName name="Price_Stone_Wall" localSheetId="31">#REF!</definedName>
    <definedName name="Price_Stone_Wall">!#REF!</definedName>
    <definedName name="Price_Wd.Door_D" localSheetId="31">#REF!</definedName>
    <definedName name="Price_Wd.Door_D">!#REF!</definedName>
    <definedName name="Price_Wd.Door_S" localSheetId="31">#REF!</definedName>
    <definedName name="Price_Wd.Door_S">!#REF!</definedName>
    <definedName name="PriceEs">#REF!</definedName>
    <definedName name="Prim" localSheetId="35" hidden="1">{#N/A,#N/A,FALSE,"GERAL";#N/A,#N/A,FALSE,"012-96";#N/A,#N/A,FALSE,"018-96";#N/A,#N/A,FALSE,"027-96";#N/A,#N/A,FALSE,"059-96";#N/A,#N/A,FALSE,"076-96";#N/A,#N/A,FALSE,"019-97";#N/A,#N/A,FALSE,"021-97";#N/A,#N/A,FALSE,"022-97";#N/A,#N/A,FALSE,"028-97"}</definedName>
    <definedName name="Prim" localSheetId="37" hidden="1">{#N/A,#N/A,FALSE,"GERAL";#N/A,#N/A,FALSE,"012-96";#N/A,#N/A,FALSE,"018-96";#N/A,#N/A,FALSE,"027-96";#N/A,#N/A,FALSE,"059-96";#N/A,#N/A,FALSE,"076-96";#N/A,#N/A,FALSE,"019-97";#N/A,#N/A,FALSE,"021-97";#N/A,#N/A,FALSE,"022-97";#N/A,#N/A,FALSE,"028-97"}</definedName>
    <definedName name="Prim" localSheetId="36" hidden="1">{#N/A,#N/A,FALSE,"GERAL";#N/A,#N/A,FALSE,"012-96";#N/A,#N/A,FALSE,"018-96";#N/A,#N/A,FALSE,"027-96";#N/A,#N/A,FALSE,"059-96";#N/A,#N/A,FALSE,"076-96";#N/A,#N/A,FALSE,"019-97";#N/A,#N/A,FALSE,"021-97";#N/A,#N/A,FALSE,"022-97";#N/A,#N/A,FALSE,"028-97"}</definedName>
    <definedName name="Prim" localSheetId="33" hidden="1">{#N/A,#N/A,FALSE,"GERAL";#N/A,#N/A,FALSE,"012-96";#N/A,#N/A,FALSE,"018-96";#N/A,#N/A,FALSE,"027-96";#N/A,#N/A,FALSE,"059-96";#N/A,#N/A,FALSE,"076-96";#N/A,#N/A,FALSE,"019-97";#N/A,#N/A,FALSE,"021-97";#N/A,#N/A,FALSE,"022-97";#N/A,#N/A,FALSE,"028-97"}</definedName>
    <definedName name="Prim" localSheetId="34" hidden="1">{#N/A,#N/A,FALSE,"GERAL";#N/A,#N/A,FALSE,"012-96";#N/A,#N/A,FALSE,"018-96";#N/A,#N/A,FALSE,"027-96";#N/A,#N/A,FALSE,"059-96";#N/A,#N/A,FALSE,"076-96";#N/A,#N/A,FALSE,"019-97";#N/A,#N/A,FALSE,"021-97";#N/A,#N/A,FALSE,"022-97";#N/A,#N/A,FALSE,"028-97"}</definedName>
    <definedName name="Prim" localSheetId="31" hidden="1">{#N/A,#N/A,FALSE,"GERAL";#N/A,#N/A,FALSE,"012-96";#N/A,#N/A,FALSE,"018-96";#N/A,#N/A,FALSE,"027-96";#N/A,#N/A,FALSE,"059-96";#N/A,#N/A,FALSE,"076-96";#N/A,#N/A,FALSE,"019-97";#N/A,#N/A,FALSE,"021-97";#N/A,#N/A,FALSE,"022-97";#N/A,#N/A,FALSE,"028-97"}</definedName>
    <definedName name="Prim" hidden="1">{#N/A,#N/A,FALSE,"GERAL";#N/A,#N/A,FALSE,"012-96";#N/A,#N/A,FALSE,"018-96";#N/A,#N/A,FALSE,"027-96";#N/A,#N/A,FALSE,"059-96";#N/A,#N/A,FALSE,"076-96";#N/A,#N/A,FALSE,"019-97";#N/A,#N/A,FALSE,"021-97";#N/A,#N/A,FALSE,"022-97";#N/A,#N/A,FALSE,"028-97"}</definedName>
    <definedName name="PRIMA">#REF!</definedName>
    <definedName name="Prima_mecla_tetraetilo" localSheetId="31">#REF!</definedName>
    <definedName name="Prima_mecla_tetraetilo">!#REF!</definedName>
    <definedName name="Primaryh">#REF!</definedName>
    <definedName name="Primarykg">#REF!</definedName>
    <definedName name="Primarym">#REF!</definedName>
    <definedName name="prime">#REF!</definedName>
    <definedName name="PrimeCoat" localSheetId="31">#REF!</definedName>
    <definedName name="PrimeCoat">!#REF!</definedName>
    <definedName name="PRIMERA" localSheetId="31">#REF!</definedName>
    <definedName name="PRIMERA">!#REF!</definedName>
    <definedName name="PrimerItem" localSheetId="31">#REF!</definedName>
    <definedName name="PrimerItem">!#REF!</definedName>
    <definedName name="PRIMO" localSheetId="31">#REF!</definedName>
    <definedName name="PRIMO">!#REF!</definedName>
    <definedName name="PrimPorc" localSheetId="31">#REF!</definedName>
    <definedName name="PrimPorc">!#REF!</definedName>
    <definedName name="Princ" localSheetId="31">#REF!</definedName>
    <definedName name="Princ">!#REF!</definedName>
    <definedName name="Principal" localSheetId="31">#REF!</definedName>
    <definedName name="Principal">!#REF!</definedName>
    <definedName name="PRINT" localSheetId="31">#REF!</definedName>
    <definedName name="PRINT">!#REF!</definedName>
    <definedName name="PRINT_1">#REF!</definedName>
    <definedName name="PRINT_AREA">#REF!</definedName>
    <definedName name="Print_Area_A" localSheetId="31">#REF!</definedName>
    <definedName name="Print_Area_A">!#REF!</definedName>
    <definedName name="PRINT_area_M" localSheetId="31">#REF!</definedName>
    <definedName name="PRINT_area_M">!#REF!</definedName>
    <definedName name="Print_Area_MI" localSheetId="31">#REF!</definedName>
    <definedName name="Print_Area_MI">!#REF!</definedName>
    <definedName name="PRINT_AREA_MI___0" localSheetId="31">#REF!</definedName>
    <definedName name="PRINT_AREA_MI___0">!#REF!</definedName>
    <definedName name="Print_Area_MI_1">"#REF!"</definedName>
    <definedName name="Print_Area_MI_12">"$#REF!.$A$2:$M$487"</definedName>
    <definedName name="Print_Area_MI_15" localSheetId="31">#REF!</definedName>
    <definedName name="Print_Area_MI_15">!#REF!</definedName>
    <definedName name="Print_Area_MI_18">"$#REF!.$A$1:$N$465"</definedName>
    <definedName name="Print_Area_MI_2">"#REF!"</definedName>
    <definedName name="Print_Area_MI_3">"#REF!"</definedName>
    <definedName name="Print_Area_MI_38">"$#REF!.$A$2:$L$37"</definedName>
    <definedName name="Print_Area_MI_4">"#REF!"</definedName>
    <definedName name="Print_Area_MI_5">"$#REF!.$A$2:$M$487"</definedName>
    <definedName name="Print_Area_MI_6">"$#REF!.$A$2:$M$487"</definedName>
    <definedName name="Print_Area_MI_7">"$#REF!.$A$2:$M$487"</definedName>
    <definedName name="Print_Area_MI_8">"$#REF!.$A$2:$M$487"</definedName>
    <definedName name="Print_Area_Reset" localSheetId="31">OFFSET('Registro Fot SEM'!Full_Print,0,0,Last_Row)</definedName>
    <definedName name="Print_Area_Reset">OFFSET(full_print,0,0,Last_Row)</definedName>
    <definedName name="Print_Area_V" localSheetId="31">#REF!</definedName>
    <definedName name="Print_Area_V">!#REF!</definedName>
    <definedName name="Print_Area1">#REF!</definedName>
    <definedName name="Print_assets">[0]!Print_assets</definedName>
    <definedName name="Print_Brief">#REF!</definedName>
    <definedName name="print_chart" localSheetId="31">#REF!</definedName>
    <definedName name="print_chart">!#REF!</definedName>
    <definedName name="PRINT_ENGR" localSheetId="31">#REF!</definedName>
    <definedName name="PRINT_ENGR">!#REF!</definedName>
    <definedName name="print_input" localSheetId="31">#REF!</definedName>
    <definedName name="print_input">!#REF!</definedName>
    <definedName name="Print_Range">#REF!</definedName>
    <definedName name="Print_Range___0">#REF!</definedName>
    <definedName name="Print_Range___0___0">#REF!</definedName>
    <definedName name="PRINT_TITLE" localSheetId="31">#REF!</definedName>
    <definedName name="PRINT_TITLE">!#REF!</definedName>
    <definedName name="PRINT_TITLES">#REF!</definedName>
    <definedName name="Print_Titles___0">#REF!</definedName>
    <definedName name="Print_Titles_MI" localSheetId="31">#REF!</definedName>
    <definedName name="Print_Titles_MI">!#REF!</definedName>
    <definedName name="Print_Titles_MI___0" localSheetId="31">#REF!</definedName>
    <definedName name="Print_Titles_MI___0">!#REF!</definedName>
    <definedName name="Print_Titles_MI___18" localSheetId="31">#REF!</definedName>
    <definedName name="Print_Titles_MI___18">!#REF!</definedName>
    <definedName name="PRINT_TRANSP">#REF!</definedName>
    <definedName name="PRINT1" localSheetId="31">#REF!</definedName>
    <definedName name="PRINT1">!#REF!</definedName>
    <definedName name="PRINT2" localSheetId="31">#REF!</definedName>
    <definedName name="PRINT2">!#REF!</definedName>
    <definedName name="printarea1" localSheetId="31">#REF!</definedName>
    <definedName name="printarea1">!#REF!</definedName>
    <definedName name="printarea2" localSheetId="31">#REF!</definedName>
    <definedName name="printarea2">!#REF!</definedName>
    <definedName name="PrintBuyer" localSheetId="30" hidden="1">{#N/A,"DR",FALSE,"increm pf";#N/A,"MAMSI",FALSE,"increm pf";#N/A,"MAXI",FALSE,"increm pf";#N/A,"PCAM",FALSE,"increm pf";#N/A,"PHSV",FALSE,"increm pf";#N/A,"SIE",FALSE,"increm pf"}</definedName>
    <definedName name="PrintBuyer" localSheetId="29" hidden="1">{#N/A,"DR",FALSE,"increm pf";#N/A,"MAMSI",FALSE,"increm pf";#N/A,"MAXI",FALSE,"increm pf";#N/A,"PCAM",FALSE,"increm pf";#N/A,"PHSV",FALSE,"increm pf";#N/A,"SIE",FALSE,"increm pf"}</definedName>
    <definedName name="PrintBuyer" hidden="1">{#N/A,"DR",FALSE,"increm pf";#N/A,"MAMSI",FALSE,"increm pf";#N/A,"MAXI",FALSE,"increm pf";#N/A,"PCAM",FALSE,"increm pf";#N/A,"PHSV",FALSE,"increm pf";#N/A,"SIE",FALSE,"increm pf"}</definedName>
    <definedName name="PrintEnd" localSheetId="37" hidden="1">#REF!</definedName>
    <definedName name="PrintEnd" localSheetId="36" hidden="1">#REF!</definedName>
    <definedName name="PrintEnd" hidden="1">#REF!</definedName>
    <definedName name="PrintPreview">#REF!</definedName>
    <definedName name="PrintPreviewCell">#REF!</definedName>
    <definedName name="PrintStart" localSheetId="37" hidden="1">#REF!</definedName>
    <definedName name="PrintStart" localSheetId="36" hidden="1">#REF!</definedName>
    <definedName name="PrintStart" hidden="1">#REF!</definedName>
    <definedName name="PrintTotal">#REF!</definedName>
    <definedName name="Prior" hidden="1">-63374579</definedName>
    <definedName name="PRIORIDAD" localSheetId="31">#REF!</definedName>
    <definedName name="PRIORIDAD">!#REF!</definedName>
    <definedName name="Prj" localSheetId="31">#REF!</definedName>
    <definedName name="Prj">!#REF!</definedName>
    <definedName name="PRJ_ELBK_CST_EDITBY">#REF!</definedName>
    <definedName name="PRJ_ELBK_CST_EDITDATE">#REF!</definedName>
    <definedName name="PRJ_ELEQ_CST_EDITBY">#REF!</definedName>
    <definedName name="PRJ_ELEQ_CST_EDITDATE">#REF!</definedName>
    <definedName name="PRJ_INSTR_CST_EDITBY">#REF!</definedName>
    <definedName name="PRJ_INSTR_CST_EDITDATE">#REF!</definedName>
    <definedName name="Prj_Ttl">#REF!</definedName>
    <definedName name="prjName">#REF!</definedName>
    <definedName name="prjNo">#REF!</definedName>
    <definedName name="prm" localSheetId="35" hidden="1">{#N/A,#N/A,FALSE,"model"}</definedName>
    <definedName name="prm" localSheetId="37" hidden="1">{#N/A,#N/A,FALSE,"model"}</definedName>
    <definedName name="prm" localSheetId="36" hidden="1">{#N/A,#N/A,FALSE,"model"}</definedName>
    <definedName name="prm" localSheetId="33" hidden="1">{#N/A,#N/A,FALSE,"model"}</definedName>
    <definedName name="prm" localSheetId="34" hidden="1">{#N/A,#N/A,FALSE,"model"}</definedName>
    <definedName name="prm" localSheetId="31" hidden="1">{#N/A,#N/A,FALSE,"model"}</definedName>
    <definedName name="prm" hidden="1">{#N/A,#N/A,FALSE,"model"}</definedName>
    <definedName name="pro" localSheetId="35" hidden="1">{"DECIMAL",#N/A,FALSE,"02"}</definedName>
    <definedName name="pro" localSheetId="37" hidden="1">{"DECIMAL",#N/A,FALSE,"02"}</definedName>
    <definedName name="pro" localSheetId="36" hidden="1">{"DECIMAL",#N/A,FALSE,"02"}</definedName>
    <definedName name="pro" localSheetId="33" hidden="1">{"DECIMAL",#N/A,FALSE,"02"}</definedName>
    <definedName name="pro" localSheetId="34" hidden="1">{"DECIMAL",#N/A,FALSE,"02"}</definedName>
    <definedName name="pro" localSheetId="31">#REF!</definedName>
    <definedName name="PRO" hidden="1">{"May",#N/A,FALSE,"May"}</definedName>
    <definedName name="PRO_RATA__Rate_from_Bill_15__Concourse_C">#REF!,#REF!,#REF!,#REF!,#REF!,#REF!</definedName>
    <definedName name="probando" localSheetId="35" hidden="1">{"DETALLE_1996",#N/A,FALSE,"flujo";"DETALLE_1997",#N/A,FALSE,"flujo";"GASTOS_INCURRIDOS_1996",#N/A,FALSE,"flujo";"GASTOS_PROGRAMADOS_PARA_1997",#N/A,FALSE,"flujo";#N/A,#N/A,FALSE,"comparat";#N/A,#N/A,FALSE,"costos";#N/A,#N/A,FALSE,"proyctrol"}</definedName>
    <definedName name="probando" localSheetId="37" hidden="1">{"DETALLE_1996",#N/A,FALSE,"flujo";"DETALLE_1997",#N/A,FALSE,"flujo";"GASTOS_INCURRIDOS_1996",#N/A,FALSE,"flujo";"GASTOS_PROGRAMADOS_PARA_1997",#N/A,FALSE,"flujo";#N/A,#N/A,FALSE,"comparat";#N/A,#N/A,FALSE,"costos";#N/A,#N/A,FALSE,"proyctrol"}</definedName>
    <definedName name="probando" localSheetId="36" hidden="1">{"DETALLE_1996",#N/A,FALSE,"flujo";"DETALLE_1997",#N/A,FALSE,"flujo";"GASTOS_INCURRIDOS_1996",#N/A,FALSE,"flujo";"GASTOS_PROGRAMADOS_PARA_1997",#N/A,FALSE,"flujo";#N/A,#N/A,FALSE,"comparat";#N/A,#N/A,FALSE,"costos";#N/A,#N/A,FALSE,"proyctrol"}</definedName>
    <definedName name="probando" localSheetId="33" hidden="1">{"DETALLE_1996",#N/A,FALSE,"flujo";"DETALLE_1997",#N/A,FALSE,"flujo";"GASTOS_INCURRIDOS_1996",#N/A,FALSE,"flujo";"GASTOS_PROGRAMADOS_PARA_1997",#N/A,FALSE,"flujo";#N/A,#N/A,FALSE,"comparat";#N/A,#N/A,FALSE,"costos";#N/A,#N/A,FALSE,"proyctrol"}</definedName>
    <definedName name="probando" localSheetId="34" hidden="1">{"DETALLE_1996",#N/A,FALSE,"flujo";"DETALLE_1997",#N/A,FALSE,"flujo";"GASTOS_INCURRIDOS_1996",#N/A,FALSE,"flujo";"GASTOS_PROGRAMADOS_PARA_1997",#N/A,FALSE,"flujo";#N/A,#N/A,FALSE,"comparat";#N/A,#N/A,FALSE,"costos";#N/A,#N/A,FALSE,"proyctrol"}</definedName>
    <definedName name="probando" localSheetId="31" hidden="1">{"DETALLE_1996",#N/A,FALSE,"flujo";"DETALLE_1997",#N/A,FALSE,"flujo";"GASTOS_INCURRIDOS_1996",#N/A,FALSE,"flujo";"GASTOS_PROGRAMADOS_PARA_1997",#N/A,FALSE,"flujo";#N/A,#N/A,FALSE,"comparat";#N/A,#N/A,FALSE,"costos";#N/A,#N/A,FALSE,"proyctrol"}</definedName>
    <definedName name="probando" hidden="1">{"DETALLE_1996",#N/A,FALSE,"flujo";"DETALLE_1997",#N/A,FALSE,"flujo";"GASTOS_INCURRIDOS_1996",#N/A,FALSE,"flujo";"GASTOS_PROGRAMADOS_PARA_1997",#N/A,FALSE,"flujo";#N/A,#N/A,FALSE,"comparat";#N/A,#N/A,FALSE,"costos";#N/A,#N/A,FALSE,"proyctrol"}</definedName>
    <definedName name="Problematic" localSheetId="31">#REF!</definedName>
    <definedName name="Problematic">!#REF!</definedName>
    <definedName name="PROBLEMS">#REF!</definedName>
    <definedName name="proc" localSheetId="31">#REF!</definedName>
    <definedName name="proc">!#REF!</definedName>
    <definedName name="Proc_Hrs">#REF!</definedName>
    <definedName name="Proc_Rev">#REF!</definedName>
    <definedName name="PROCEDENCIA">#REF!</definedName>
    <definedName name="Procedimiento" localSheetId="31">#REF!</definedName>
    <definedName name="Procedimiento">!#REF!</definedName>
    <definedName name="Procedimientox" localSheetId="31">#REF!</definedName>
    <definedName name="Procedimientox">!#REF!</definedName>
    <definedName name="PROCESOS" localSheetId="31">#REF!</definedName>
    <definedName name="PROCESOS">!#REF!</definedName>
    <definedName name="PROCESS_ACT" localSheetId="31">#REF!</definedName>
    <definedName name="PROCESS_ACT">!#REF!</definedName>
    <definedName name="PROCESS_PLAN" localSheetId="31">#REF!</definedName>
    <definedName name="PROCESS_PLAN">!#REF!</definedName>
    <definedName name="ProcessCostDevData">#REF!</definedName>
    <definedName name="ProcessingPrintRange">#REF!:#REF!</definedName>
    <definedName name="PROCURA" localSheetId="35" hidden="1">{"April",#N/A,FALSE,"April"}</definedName>
    <definedName name="PROCURA" localSheetId="37" hidden="1">{"April",#N/A,FALSE,"April"}</definedName>
    <definedName name="PROCURA" localSheetId="36" hidden="1">{"April",#N/A,FALSE,"April"}</definedName>
    <definedName name="PROCURA" localSheetId="33" hidden="1">{"April",#N/A,FALSE,"April"}</definedName>
    <definedName name="PROCURA" localSheetId="34" hidden="1">{"April",#N/A,FALSE,"April"}</definedName>
    <definedName name="PROCURA" localSheetId="31" hidden="1">{"April",#N/A,FALSE,"April"}</definedName>
    <definedName name="PROCURA" hidden="1">{"April",#N/A,FALSE,"April"}</definedName>
    <definedName name="Procura_">#REF!</definedName>
    <definedName name="Prod">#REF!</definedName>
    <definedName name="PROD_CERRO">#REF!</definedName>
    <definedName name="PROD_SNEXP">#REF!</definedName>
    <definedName name="PROD2">#REF!</definedName>
    <definedName name="ProdCPPAnchor" localSheetId="31" hidden="1">#REF!</definedName>
    <definedName name="ProdCPPAnchor" hidden="1">#REF!</definedName>
    <definedName name="ProdCPPnchor" localSheetId="35" hidden="1">#REF!</definedName>
    <definedName name="ProdCPPnchor" localSheetId="36" hidden="1">#REF!</definedName>
    <definedName name="ProdCPPnchor" localSheetId="33" hidden="1">#REF!</definedName>
    <definedName name="ProdCPPnchor" localSheetId="34" hidden="1">#REF!</definedName>
    <definedName name="ProdCPPnchor" localSheetId="31" hidden="1">#REF!</definedName>
    <definedName name="ProdCPPnchor" hidden="1">#REF!</definedName>
    <definedName name="ProdForm" localSheetId="35" hidden="1">#REF!</definedName>
    <definedName name="ProdForm" localSheetId="36" hidden="1">#REF!</definedName>
    <definedName name="ProdForm" localSheetId="33" hidden="1">#REF!</definedName>
    <definedName name="ProdForm" localSheetId="34" hidden="1">#REF!</definedName>
    <definedName name="ProdForm" hidden="1">#REF!</definedName>
    <definedName name="ProdMineAnchor" localSheetId="36" hidden="1">#REF!</definedName>
    <definedName name="ProdMineAnchor" hidden="1">#REF!</definedName>
    <definedName name="ProdOI">#REF!</definedName>
    <definedName name="ProdOIGrowth">#REF!</definedName>
    <definedName name="Producc">#REF!</definedName>
    <definedName name="Produccion_bcm">#REF!</definedName>
    <definedName name="Produccion_t_dry">#REF!</definedName>
    <definedName name="Produccion_t_wet">#REF!</definedName>
    <definedName name="Product" localSheetId="36" hidden="1">#REF!</definedName>
    <definedName name="Product" hidden="1">#REF!</definedName>
    <definedName name="Product_Code1" hidden="1">#REF!</definedName>
    <definedName name="Product_Code17" hidden="1">#REF!</definedName>
    <definedName name="Product_Code18" hidden="1">#REF!</definedName>
    <definedName name="Product_Code19" hidden="1">#REF!</definedName>
    <definedName name="Product_Code2" hidden="1">#REF!</definedName>
    <definedName name="Product_Code20" hidden="1">#REF!</definedName>
    <definedName name="Product_Code21" hidden="1">#REF!</definedName>
    <definedName name="Product_Code22" hidden="1">#REF!</definedName>
    <definedName name="Product_Code4" hidden="1">#REF!</definedName>
    <definedName name="Product_Desc1" hidden="1">#REF!</definedName>
    <definedName name="Product_Desc2" hidden="1">#REF!</definedName>
    <definedName name="Product_Desc20" hidden="1">#REF!</definedName>
    <definedName name="Product_Desc21" hidden="1">#REF!</definedName>
    <definedName name="Product_Desc22" hidden="1">#REF!</definedName>
    <definedName name="Product_Dozer">#REF!</definedName>
    <definedName name="Production_Plan">#REF!</definedName>
    <definedName name="PRODUCTIVIDAD">#REF!</definedName>
    <definedName name="productos">#REF!</definedName>
    <definedName name="Produits">#REF!</definedName>
    <definedName name="Prof" localSheetId="31">#REF!</definedName>
    <definedName name="Prof">!#REF!</definedName>
    <definedName name="Prof_fees" localSheetId="31">#REF!</definedName>
    <definedName name="Prof_fees">!#REF!</definedName>
    <definedName name="Prof_fees_12">"$#REF!.$F$31"</definedName>
    <definedName name="Prof_fees_18">"$#REF!.$F$36"</definedName>
    <definedName name="Prof_fees_2">"$#REF!.$F$31"</definedName>
    <definedName name="Prof_fees_38">"$#REF!.$F$34"</definedName>
    <definedName name="Prof_fees_4">"$#REF!.$F$31"</definedName>
    <definedName name="Prof_fees_5">"$#REF!.$F$31"</definedName>
    <definedName name="Prof_fees_6">"$#REF!.$F$31"</definedName>
    <definedName name="Prof_fees_7">"$#REF!.$F$31"</definedName>
    <definedName name="Prof_fees_8">"$#REF!.$F$31"</definedName>
    <definedName name="Prof_fees1" localSheetId="31">#REF!</definedName>
    <definedName name="Prof_fees1">!#REF!</definedName>
    <definedName name="profile">#REF!</definedName>
    <definedName name="Profit">#REF!</definedName>
    <definedName name="PROFIT_LOSS">#REF!</definedName>
    <definedName name="profundizacion" localSheetId="31">#REF!</definedName>
    <definedName name="profundizacion">!#REF!</definedName>
    <definedName name="PROG" localSheetId="31">#REF!</definedName>
    <definedName name="PROG">!#REF!</definedName>
    <definedName name="PROG.ADICIONAL">#REF!</definedName>
    <definedName name="PROG.CONTRACT">#REF!</definedName>
    <definedName name="prog.final">#REF!</definedName>
    <definedName name="prog.inic">#REF!</definedName>
    <definedName name="PROG.MEJ.">#REF!</definedName>
    <definedName name="Prog_completo" localSheetId="35" hidden="1">{"DETALLE_1996",#N/A,FALSE,"flujo";"DETALLE_1997",#N/A,FALSE,"flujo";"GASTOS_INCURRIDOS_1996",#N/A,FALSE,"flujo";"GASTOS_PROGRAMADOS_PARA_1997",#N/A,FALSE,"flujo";#N/A,#N/A,FALSE,"comparat";#N/A,#N/A,FALSE,"costos";#N/A,#N/A,FALSE,"proyctrol"}</definedName>
    <definedName name="Prog_completo" localSheetId="37" hidden="1">{"DETALLE_1996",#N/A,FALSE,"flujo";"DETALLE_1997",#N/A,FALSE,"flujo";"GASTOS_INCURRIDOS_1996",#N/A,FALSE,"flujo";"GASTOS_PROGRAMADOS_PARA_1997",#N/A,FALSE,"flujo";#N/A,#N/A,FALSE,"comparat";#N/A,#N/A,FALSE,"costos";#N/A,#N/A,FALSE,"proyctrol"}</definedName>
    <definedName name="Prog_completo" localSheetId="36" hidden="1">{"DETALLE_1996",#N/A,FALSE,"flujo";"DETALLE_1997",#N/A,FALSE,"flujo";"GASTOS_INCURRIDOS_1996",#N/A,FALSE,"flujo";"GASTOS_PROGRAMADOS_PARA_1997",#N/A,FALSE,"flujo";#N/A,#N/A,FALSE,"comparat";#N/A,#N/A,FALSE,"costos";#N/A,#N/A,FALSE,"proyctrol"}</definedName>
    <definedName name="Prog_completo" localSheetId="33" hidden="1">{"DETALLE_1996",#N/A,FALSE,"flujo";"DETALLE_1997",#N/A,FALSE,"flujo";"GASTOS_INCURRIDOS_1996",#N/A,FALSE,"flujo";"GASTOS_PROGRAMADOS_PARA_1997",#N/A,FALSE,"flujo";#N/A,#N/A,FALSE,"comparat";#N/A,#N/A,FALSE,"costos";#N/A,#N/A,FALSE,"proyctrol"}</definedName>
    <definedName name="Prog_completo" localSheetId="34" hidden="1">{"DETALLE_1996",#N/A,FALSE,"flujo";"DETALLE_1997",#N/A,FALSE,"flujo";"GASTOS_INCURRIDOS_1996",#N/A,FALSE,"flujo";"GASTOS_PROGRAMADOS_PARA_1997",#N/A,FALSE,"flujo";#N/A,#N/A,FALSE,"comparat";#N/A,#N/A,FALSE,"costos";#N/A,#N/A,FALSE,"proyctrol"}</definedName>
    <definedName name="Prog_completo" localSheetId="31" hidden="1">{"DETALLE_1996",#N/A,FALSE,"flujo";"DETALLE_1997",#N/A,FALSE,"flujo";"GASTOS_INCURRIDOS_1996",#N/A,FALSE,"flujo";"GASTOS_PROGRAMADOS_PARA_1997",#N/A,FALSE,"flujo";#N/A,#N/A,FALSE,"comparat";#N/A,#N/A,FALSE,"costos";#N/A,#N/A,FALSE,"proyctrol"}</definedName>
    <definedName name="Prog_completo" hidden="1">{"DETALLE_1996",#N/A,FALSE,"flujo";"DETALLE_1997",#N/A,FALSE,"flujo";"GASTOS_INCURRIDOS_1996",#N/A,FALSE,"flujo";"GASTOS_PROGRAMADOS_PARA_1997",#N/A,FALSE,"flujo";#N/A,#N/A,FALSE,"comparat";#N/A,#N/A,FALSE,"costos";#N/A,#N/A,FALSE,"proyctrol"}</definedName>
    <definedName name="Prog01_01">#REF!</definedName>
    <definedName name="Prog01_02">#REF!</definedName>
    <definedName name="Prog01_03">#REF!</definedName>
    <definedName name="Prog01_04">#REF!</definedName>
    <definedName name="Prog01_05">#REF!</definedName>
    <definedName name="Prog02_01" localSheetId="31">#REF!</definedName>
    <definedName name="Prog02_01">!#REF!</definedName>
    <definedName name="Prog02_02">#REF!</definedName>
    <definedName name="Prog02_03">#REF!</definedName>
    <definedName name="Prog02_04">#REF!</definedName>
    <definedName name="Prog02_05">#REF!</definedName>
    <definedName name="Prog03_01" localSheetId="31">#REF!</definedName>
    <definedName name="Prog03_01">!#REF!</definedName>
    <definedName name="Prog03_02">#REF!</definedName>
    <definedName name="Prog03_03">#REF!</definedName>
    <definedName name="Prog03_04">#REF!</definedName>
    <definedName name="Prog03_05">#REF!</definedName>
    <definedName name="prog1">#REF!</definedName>
    <definedName name="prog7">#REF!</definedName>
    <definedName name="prog8">#REF!</definedName>
    <definedName name="PROGDES" localSheetId="31">#REF!</definedName>
    <definedName name="PROGDES">!#REF!</definedName>
    <definedName name="progdesbroce">#REF!</definedName>
    <definedName name="PROGINC" localSheetId="35" hidden="1">{"DETALLE_1996",#N/A,FALSE,"flujo";"DETALLE_1997",#N/A,FALSE,"flujo";"GASTOS_INCURRIDOS_1996",#N/A,FALSE,"flujo";"GASTOS_PROGRAMADOS_PARA_1997",#N/A,FALSE,"flujo";#N/A,#N/A,FALSE,"comparat";#N/A,#N/A,FALSE,"costos";#N/A,#N/A,FALSE,"proyctrol"}</definedName>
    <definedName name="PROGINC" localSheetId="37" hidden="1">{"DETALLE_1996",#N/A,FALSE,"flujo";"DETALLE_1997",#N/A,FALSE,"flujo";"GASTOS_INCURRIDOS_1996",#N/A,FALSE,"flujo";"GASTOS_PROGRAMADOS_PARA_1997",#N/A,FALSE,"flujo";#N/A,#N/A,FALSE,"comparat";#N/A,#N/A,FALSE,"costos";#N/A,#N/A,FALSE,"proyctrol"}</definedName>
    <definedName name="PROGINC" localSheetId="36" hidden="1">{"DETALLE_1996",#N/A,FALSE,"flujo";"DETALLE_1997",#N/A,FALSE,"flujo";"GASTOS_INCURRIDOS_1996",#N/A,FALSE,"flujo";"GASTOS_PROGRAMADOS_PARA_1997",#N/A,FALSE,"flujo";#N/A,#N/A,FALSE,"comparat";#N/A,#N/A,FALSE,"costos";#N/A,#N/A,FALSE,"proyctrol"}</definedName>
    <definedName name="PROGINC" localSheetId="33" hidden="1">{"DETALLE_1996",#N/A,FALSE,"flujo";"DETALLE_1997",#N/A,FALSE,"flujo";"GASTOS_INCURRIDOS_1996",#N/A,FALSE,"flujo";"GASTOS_PROGRAMADOS_PARA_1997",#N/A,FALSE,"flujo";#N/A,#N/A,FALSE,"comparat";#N/A,#N/A,FALSE,"costos";#N/A,#N/A,FALSE,"proyctrol"}</definedName>
    <definedName name="PROGINC" localSheetId="34" hidden="1">{"DETALLE_1996",#N/A,FALSE,"flujo";"DETALLE_1997",#N/A,FALSE,"flujo";"GASTOS_INCURRIDOS_1996",#N/A,FALSE,"flujo";"GASTOS_PROGRAMADOS_PARA_1997",#N/A,FALSE,"flujo";#N/A,#N/A,FALSE,"comparat";#N/A,#N/A,FALSE,"costos";#N/A,#N/A,FALSE,"proyctrol"}</definedName>
    <definedName name="PROGINC" localSheetId="31" hidden="1">{"DETALLE_1996",#N/A,FALSE,"flujo";"DETALLE_1997",#N/A,FALSE,"flujo";"GASTOS_INCURRIDOS_1996",#N/A,FALSE,"flujo";"GASTOS_PROGRAMADOS_PARA_1997",#N/A,FALSE,"flujo";#N/A,#N/A,FALSE,"comparat";#N/A,#N/A,FALSE,"costos";#N/A,#N/A,FALSE,"proyctrol"}</definedName>
    <definedName name="PROGINC" hidden="1">{"DETALLE_1996",#N/A,FALSE,"flujo";"DETALLE_1997",#N/A,FALSE,"flujo";"GASTOS_INCURRIDOS_1996",#N/A,FALSE,"flujo";"GASTOS_PROGRAMADOS_PARA_1997",#N/A,FALSE,"flujo";#N/A,#N/A,FALSE,"comparat";#N/A,#N/A,FALSE,"costos";#N/A,#N/A,FALSE,"proyctrol"}</definedName>
    <definedName name="PROGR.SUBDREN">#REF!</definedName>
    <definedName name="Programa" localSheetId="31">#REF!</definedName>
    <definedName name="Programa">!#REF!</definedName>
    <definedName name="Programa_2000">#REF!</definedName>
    <definedName name="programacion">#REF!</definedName>
    <definedName name="Programación">#REF!</definedName>
    <definedName name="PROGRAMADO">#REF!</definedName>
    <definedName name="Progresiva">#REF!</definedName>
    <definedName name="progresiva2">#REF!</definedName>
    <definedName name="progresiva4">#REF!</definedName>
    <definedName name="progresiva6">#REF!</definedName>
    <definedName name="ProgresivaA">#REF!</definedName>
    <definedName name="ProgresivaBQ">#REF!</definedName>
    <definedName name="progresivaresumen">#REF!</definedName>
    <definedName name="Progresivas">#REF!</definedName>
    <definedName name="progresivaTF">#REF!</definedName>
    <definedName name="Progress" localSheetId="35" hidden="1">{#N/A,#N/A,FALSE,"Monthly report";#N/A,#N/A,FALSE,"M.R. UEM";#N/A,#N/A,FALSE,"M.R. VCM"}</definedName>
    <definedName name="Progress" localSheetId="37" hidden="1">{#N/A,#N/A,FALSE,"Monthly report";#N/A,#N/A,FALSE,"M.R. UEM";#N/A,#N/A,FALSE,"M.R. VCM"}</definedName>
    <definedName name="Progress" localSheetId="36" hidden="1">{#N/A,#N/A,FALSE,"Monthly report";#N/A,#N/A,FALSE,"M.R. UEM";#N/A,#N/A,FALSE,"M.R. VCM"}</definedName>
    <definedName name="Progress" localSheetId="33" hidden="1">{#N/A,#N/A,FALSE,"Monthly report";#N/A,#N/A,FALSE,"M.R. UEM";#N/A,#N/A,FALSE,"M.R. VCM"}</definedName>
    <definedName name="Progress" localSheetId="34" hidden="1">{#N/A,#N/A,FALSE,"Monthly report";#N/A,#N/A,FALSE,"M.R. UEM";#N/A,#N/A,FALSE,"M.R. VCM"}</definedName>
    <definedName name="progress" localSheetId="31">#REF!</definedName>
    <definedName name="Progress" hidden="1">{#N/A,#N/A,FALSE,"Monthly report";#N/A,#N/A,FALSE,"M.R. UEM";#N/A,#N/A,FALSE,"M.R. VCM"}</definedName>
    <definedName name="PROGRESS_TABLE">#REF!</definedName>
    <definedName name="PROGRESS1">#REF!</definedName>
    <definedName name="PROGROCA">#REF!</definedName>
    <definedName name="progs">#REF!</definedName>
    <definedName name="progs1">#REF!</definedName>
    <definedName name="PROGSEM1" localSheetId="31">#REF!</definedName>
    <definedName name="PROGSEM1">!#REF!</definedName>
    <definedName name="PROJ" localSheetId="31">#REF!</definedName>
    <definedName name="PROJ">!#REF!</definedName>
    <definedName name="PROJ_OFF_HRS">#REF!</definedName>
    <definedName name="PROJ_OFF_LAB">#REF!</definedName>
    <definedName name="ProjCapSens">#REF!</definedName>
    <definedName name="PROJCOST" localSheetId="31">#REF!</definedName>
    <definedName name="PROJCOST">!#REF!</definedName>
    <definedName name="projcum" localSheetId="31">OFFSET(#REF!,0,0,COUNTA(#REF!),1)</definedName>
    <definedName name="projcum">OFFSET(!#REF!,0,0,COUNTA(!#REF!),1)</definedName>
    <definedName name="projcum1" localSheetId="31">OFFSET(#REF!,0,0,COUNTA(#REF!),1)</definedName>
    <definedName name="projcum1">OFFSET(!#REF!,0,0,COUNTA(!#REF!),1)</definedName>
    <definedName name="ProjDay" localSheetId="31">#REF!</definedName>
    <definedName name="ProjDay">!#REF!</definedName>
    <definedName name="Project" localSheetId="31">#REF!</definedName>
    <definedName name="Project">!#REF!</definedName>
    <definedName name="PROJECT_Description" localSheetId="31">#REF!</definedName>
    <definedName name="PROJECT_Description">!#REF!</definedName>
    <definedName name="PROJECT_Description1" localSheetId="31">#REF!</definedName>
    <definedName name="PROJECT_Description1">!#REF!</definedName>
    <definedName name="PROJECT_Description2" localSheetId="31">#REF!</definedName>
    <definedName name="PROJECT_Description2">!#REF!</definedName>
    <definedName name="Project_Imp">#REF!</definedName>
    <definedName name="Project_Name">#REF!</definedName>
    <definedName name="Project_Start">#REF!</definedName>
    <definedName name="PROJECT_TOTAL">#REF!</definedName>
    <definedName name="Project_value" localSheetId="31">#REF!</definedName>
    <definedName name="Project_value">!#REF!</definedName>
    <definedName name="ProjectHorizon">#REF!</definedName>
    <definedName name="ProjectLocation" localSheetId="31">#REF!</definedName>
    <definedName name="ProjectLocation">!#REF!</definedName>
    <definedName name="ProjectNumber" localSheetId="31">#REF!</definedName>
    <definedName name="ProjectNumber">!#REF!</definedName>
    <definedName name="ProjectSubtitle" localSheetId="31">#REF!</definedName>
    <definedName name="ProjectSubtitle">!#REF!</definedName>
    <definedName name="ProjectTitle" localSheetId="31">#REF!</definedName>
    <definedName name="ProjectTitle">!#REF!</definedName>
    <definedName name="ProjectValuation">#REF!</definedName>
    <definedName name="projetado" hidden="1">{"PAGE1",#N/A,FALSE,"CHART12";"PAGE2",#N/A,FALSE,"CHART12"}</definedName>
    <definedName name="ProjMonth" localSheetId="31">#REF!</definedName>
    <definedName name="ProjMonth">!#REF!</definedName>
    <definedName name="projmonthly" localSheetId="31">OFFSET(#REF!,0,0,COUNTA(#REF!),1)</definedName>
    <definedName name="projmonthly">OFFSET(!#REF!,0,0,COUNTA(!#REF!),1)</definedName>
    <definedName name="projmonthly1" localSheetId="31">OFFSET(#REF!,0,0,COUNTA(#REF!),1)</definedName>
    <definedName name="projmonthly1">OFFSET(!#REF!,0,0,COUNTA(!#REF!),1)</definedName>
    <definedName name="projmonthmax" localSheetId="31">OFFSET(#REF!,0,0,MATCH(#REF!,#REF!,0),1)</definedName>
    <definedName name="projmonthmax">OFFSET(!#REF!,0,0,MATCH(!#REF!,!#REF!,0),1)</definedName>
    <definedName name="projn" localSheetId="31">#REF!</definedName>
    <definedName name="projn">!#REF!</definedName>
    <definedName name="ProjPath" localSheetId="31">#REF!</definedName>
    <definedName name="ProjPath">!#REF!</definedName>
    <definedName name="ProjYear" localSheetId="31">#REF!</definedName>
    <definedName name="ProjYear">!#REF!</definedName>
    <definedName name="PROM">#REF!</definedName>
    <definedName name="PROMEDIO" localSheetId="31">#REF!</definedName>
    <definedName name="PROMEDIO">!#REF!</definedName>
    <definedName name="PROMET">#REF!</definedName>
    <definedName name="Proname" localSheetId="31">#REF!</definedName>
    <definedName name="Proname">!#REF!</definedName>
    <definedName name="Property_Name" localSheetId="31">#REF!</definedName>
    <definedName name="Property_Name">!#REF!</definedName>
    <definedName name="PROPIETARIO" localSheetId="31">#REF!</definedName>
    <definedName name="PROPIETARIO">!#REF!</definedName>
    <definedName name="PROPIO" localSheetId="31">#REF!</definedName>
    <definedName name="PROPIO">!#REF!</definedName>
    <definedName name="PROPONENTE">#REF!</definedName>
    <definedName name="Proposal_Input">#REF!</definedName>
    <definedName name="Proposed_Meals">#REF!</definedName>
    <definedName name="PropStat" localSheetId="31">#REF!</definedName>
    <definedName name="PropStat">!#REF!</definedName>
    <definedName name="propuestasAREA">#REF!</definedName>
    <definedName name="ProRata">#REF!</definedName>
    <definedName name="prorrateo">#REF!</definedName>
    <definedName name="prospects" localSheetId="35" hidden="1">{#N/A,#N/A,FALSE,"FCST94";#N/A,#N/A,FALSE,"FIRM";#N/A,#N/A,FALSE,"BACK94";#N/A,#N/A,FALSE,"FCST95";#N/A,#N/A,FALSE,"BACK95";#N/A,#N/A,FALSE,"FCST96"}</definedName>
    <definedName name="prospects" localSheetId="37" hidden="1">{#N/A,#N/A,FALSE,"FCST94";#N/A,#N/A,FALSE,"FIRM";#N/A,#N/A,FALSE,"BACK94";#N/A,#N/A,FALSE,"FCST95";#N/A,#N/A,FALSE,"BACK95";#N/A,#N/A,FALSE,"FCST96"}</definedName>
    <definedName name="prospects" localSheetId="36" hidden="1">{#N/A,#N/A,FALSE,"FCST94";#N/A,#N/A,FALSE,"FIRM";#N/A,#N/A,FALSE,"BACK94";#N/A,#N/A,FALSE,"FCST95";#N/A,#N/A,FALSE,"BACK95";#N/A,#N/A,FALSE,"FCST96"}</definedName>
    <definedName name="prospects" localSheetId="33" hidden="1">{#N/A,#N/A,FALSE,"FCST94";#N/A,#N/A,FALSE,"FIRM";#N/A,#N/A,FALSE,"BACK94";#N/A,#N/A,FALSE,"FCST95";#N/A,#N/A,FALSE,"BACK95";#N/A,#N/A,FALSE,"FCST96"}</definedName>
    <definedName name="prospects" localSheetId="34" hidden="1">{#N/A,#N/A,FALSE,"FCST94";#N/A,#N/A,FALSE,"FIRM";#N/A,#N/A,FALSE,"BACK94";#N/A,#N/A,FALSE,"FCST95";#N/A,#N/A,FALSE,"BACK95";#N/A,#N/A,FALSE,"FCST96"}</definedName>
    <definedName name="prospects" localSheetId="31" hidden="1">{#N/A,#N/A,FALSE,"FCST94";#N/A,#N/A,FALSE,"FIRM";#N/A,#N/A,FALSE,"BACK94";#N/A,#N/A,FALSE,"FCST95";#N/A,#N/A,FALSE,"BACK95";#N/A,#N/A,FALSE,"FCST96"}</definedName>
    <definedName name="prospects" hidden="1">{#N/A,#N/A,FALSE,"FCST94";#N/A,#N/A,FALSE,"FIRM";#N/A,#N/A,FALSE,"BACK94";#N/A,#N/A,FALSE,"FCST95";#N/A,#N/A,FALSE,"BACK95";#N/A,#N/A,FALSE,"FCST96"}</definedName>
    <definedName name="Proteccion">#REF!</definedName>
    <definedName name="PROTECTIVE__INSTALLATIONS" localSheetId="31">#REF!</definedName>
    <definedName name="PROTECTIVE__INSTALLATIONS">!#REF!</definedName>
    <definedName name="PROTECTOR">#REF!</definedName>
    <definedName name="proteger">#REF!</definedName>
    <definedName name="Prov" localSheetId="35" hidden="1">{"A.I.s",#N/A,TRUE,"Architects Instructions"}</definedName>
    <definedName name="Prov" localSheetId="37" hidden="1">{"A.I.s",#N/A,TRUE,"Architects Instructions"}</definedName>
    <definedName name="Prov" localSheetId="32" hidden="1">{"A.I.s",#N/A,TRUE,"Architects Instructions"}</definedName>
    <definedName name="Prov" localSheetId="21" hidden="1">{"A.I.s",#N/A,TRUE,"Architects Instructions"}</definedName>
    <definedName name="Prov" localSheetId="36" hidden="1">{"A.I.s",#N/A,TRUE,"Architects Instructions"}</definedName>
    <definedName name="Prov" localSheetId="33" hidden="1">{"A.I.s",#N/A,TRUE,"Architects Instructions"}</definedName>
    <definedName name="Prov" localSheetId="34" hidden="1">{"A.I.s",#N/A,TRUE,"Architects Instructions"}</definedName>
    <definedName name="Prov" localSheetId="31" hidden="1">{"A.I.s",#N/A,TRUE,"Architects Instructions"}</definedName>
    <definedName name="Prov" hidden="1">{"A.I.s",#N/A,TRUE,"Architects Instructions"}</definedName>
    <definedName name="Prov.Bsrecuperados" localSheetId="35" hidden="1">{#N/A,#N/A,FALSE,"Aging Summary";#N/A,#N/A,FALSE,"Ratio Analysis";#N/A,#N/A,FALSE,"Test 120 Day Accts";#N/A,#N/A,FALSE,"Tickmarks"}</definedName>
    <definedName name="Prov.Bsrecuperados" localSheetId="37" hidden="1">{#N/A,#N/A,FALSE,"Aging Summary";#N/A,#N/A,FALSE,"Ratio Analysis";#N/A,#N/A,FALSE,"Test 120 Day Accts";#N/A,#N/A,FALSE,"Tickmarks"}</definedName>
    <definedName name="Prov.Bsrecuperados" localSheetId="36" hidden="1">{#N/A,#N/A,FALSE,"Aging Summary";#N/A,#N/A,FALSE,"Ratio Analysis";#N/A,#N/A,FALSE,"Test 120 Day Accts";#N/A,#N/A,FALSE,"Tickmarks"}</definedName>
    <definedName name="Prov.Bsrecuperados" localSheetId="33" hidden="1">{#N/A,#N/A,FALSE,"Aging Summary";#N/A,#N/A,FALSE,"Ratio Analysis";#N/A,#N/A,FALSE,"Test 120 Day Accts";#N/A,#N/A,FALSE,"Tickmarks"}</definedName>
    <definedName name="Prov.Bsrecuperados" localSheetId="34" hidden="1">{#N/A,#N/A,FALSE,"Aging Summary";#N/A,#N/A,FALSE,"Ratio Analysis";#N/A,#N/A,FALSE,"Test 120 Day Accts";#N/A,#N/A,FALSE,"Tickmarks"}</definedName>
    <definedName name="Prov.Bsrecuperados" localSheetId="31" hidden="1">{#N/A,#N/A,FALSE,"Aging Summary";#N/A,#N/A,FALSE,"Ratio Analysis";#N/A,#N/A,FALSE,"Test 120 Day Accts";#N/A,#N/A,FALSE,"Tickmarks"}</definedName>
    <definedName name="Prov.Bsrecuperados" hidden="1">{#N/A,#N/A,FALSE,"Aging Summary";#N/A,#N/A,FALSE,"Ratio Analysis";#N/A,#N/A,FALSE,"Test 120 Day Accts";#N/A,#N/A,FALSE,"Tickmarks"}</definedName>
    <definedName name="Proveedor" localSheetId="31">#REF!</definedName>
    <definedName name="Proveedor">!#REF!</definedName>
    <definedName name="Proveedores">#REF!</definedName>
    <definedName name="Provforecastfinal" localSheetId="31">#REF!</definedName>
    <definedName name="Provforecastfinal">!#REF!</definedName>
    <definedName name="provinv" hidden="1">{"PAGE1",#N/A,FALSE,"CHART11"}</definedName>
    <definedName name="provision" localSheetId="35" hidden="1">{#N/A,#N/A,FALSE,"Aging Summary";#N/A,#N/A,FALSE,"Ratio Analysis";#N/A,#N/A,FALSE,"Test 120 Day Accts";#N/A,#N/A,FALSE,"Tickmarks"}</definedName>
    <definedName name="provision" localSheetId="37" hidden="1">{#N/A,#N/A,FALSE,"Aging Summary";#N/A,#N/A,FALSE,"Ratio Analysis";#N/A,#N/A,FALSE,"Test 120 Day Accts";#N/A,#N/A,FALSE,"Tickmarks"}</definedName>
    <definedName name="provision" localSheetId="36" hidden="1">{#N/A,#N/A,FALSE,"Aging Summary";#N/A,#N/A,FALSE,"Ratio Analysis";#N/A,#N/A,FALSE,"Test 120 Day Accts";#N/A,#N/A,FALSE,"Tickmarks"}</definedName>
    <definedName name="provision" localSheetId="33" hidden="1">{#N/A,#N/A,FALSE,"Aging Summary";#N/A,#N/A,FALSE,"Ratio Analysis";#N/A,#N/A,FALSE,"Test 120 Day Accts";#N/A,#N/A,FALSE,"Tickmarks"}</definedName>
    <definedName name="provision" localSheetId="34" hidden="1">{#N/A,#N/A,FALSE,"Aging Summary";#N/A,#N/A,FALSE,"Ratio Analysis";#N/A,#N/A,FALSE,"Test 120 Day Accts";#N/A,#N/A,FALSE,"Tickmarks"}</definedName>
    <definedName name="provision" localSheetId="31" hidden="1">{#N/A,#N/A,FALSE,"Aging Summary";#N/A,#N/A,FALSE,"Ratio Analysis";#N/A,#N/A,FALSE,"Test 120 Day Accts";#N/A,#N/A,FALSE,"Tickmarks"}</definedName>
    <definedName name="provision" hidden="1">{#N/A,#N/A,FALSE,"Aging Summary";#N/A,#N/A,FALSE,"Ratio Analysis";#N/A,#N/A,FALSE,"Test 120 Day Accts";#N/A,#N/A,FALSE,"Tickmarks"}</definedName>
    <definedName name="provision_1" localSheetId="35" hidden="1">{#N/A,#N/A,FALSE,"Aging Summary";#N/A,#N/A,FALSE,"Ratio Analysis";#N/A,#N/A,FALSE,"Test 120 Day Accts";#N/A,#N/A,FALSE,"Tickmarks"}</definedName>
    <definedName name="provision_1" localSheetId="37" hidden="1">{#N/A,#N/A,FALSE,"Aging Summary";#N/A,#N/A,FALSE,"Ratio Analysis";#N/A,#N/A,FALSE,"Test 120 Day Accts";#N/A,#N/A,FALSE,"Tickmarks"}</definedName>
    <definedName name="provision_1" localSheetId="36" hidden="1">{#N/A,#N/A,FALSE,"Aging Summary";#N/A,#N/A,FALSE,"Ratio Analysis";#N/A,#N/A,FALSE,"Test 120 Day Accts";#N/A,#N/A,FALSE,"Tickmarks"}</definedName>
    <definedName name="provision_1" localSheetId="33" hidden="1">{#N/A,#N/A,FALSE,"Aging Summary";#N/A,#N/A,FALSE,"Ratio Analysis";#N/A,#N/A,FALSE,"Test 120 Day Accts";#N/A,#N/A,FALSE,"Tickmarks"}</definedName>
    <definedName name="provision_1" localSheetId="34" hidden="1">{#N/A,#N/A,FALSE,"Aging Summary";#N/A,#N/A,FALSE,"Ratio Analysis";#N/A,#N/A,FALSE,"Test 120 Day Accts";#N/A,#N/A,FALSE,"Tickmarks"}</definedName>
    <definedName name="provision_1" localSheetId="31" hidden="1">{#N/A,#N/A,FALSE,"Aging Summary";#N/A,#N/A,FALSE,"Ratio Analysis";#N/A,#N/A,FALSE,"Test 120 Day Accts";#N/A,#N/A,FALSE,"Tickmarks"}</definedName>
    <definedName name="provision_1" hidden="1">{#N/A,#N/A,FALSE,"Aging Summary";#N/A,#N/A,FALSE,"Ratio Analysis";#N/A,#N/A,FALSE,"Test 120 Day Accts";#N/A,#N/A,FALSE,"Tickmarks"}</definedName>
    <definedName name="Provisions" localSheetId="35" hidden="1">{#N/A,#N/A,FALSE,"JACKETS (1100 t) (1)"}</definedName>
    <definedName name="Provisions" localSheetId="37" hidden="1">{#N/A,#N/A,FALSE,"JACKETS (1100 t) (1)"}</definedName>
    <definedName name="Provisions" localSheetId="36" hidden="1">{#N/A,#N/A,FALSE,"JACKETS (1100 t) (1)"}</definedName>
    <definedName name="Provisions" localSheetId="33" hidden="1">{#N/A,#N/A,FALSE,"JACKETS (1100 t) (1)"}</definedName>
    <definedName name="Provisions" localSheetId="34" hidden="1">{#N/A,#N/A,FALSE,"JACKETS (1100 t) (1)"}</definedName>
    <definedName name="Provisions" localSheetId="31" hidden="1">{#N/A,#N/A,FALSE,"JACKETS (1100 t) (1)"}</definedName>
    <definedName name="Provisions" hidden="1">{#N/A,#N/A,FALSE,"JACKETS (1100 t) (1)"}</definedName>
    <definedName name="provisorias" localSheetId="35" hidden="1">{#N/A,#N/A,FALSE,"Matrix";#N/A,#N/A,FALSE,"Executive";#N/A,#N/A,FALSE,"Summary";#N/A,#N/A,FALSE,"Office1";#N/A,#N/A,FALSE,"Office2";#N/A,#N/A,FALSE,"Office3";#N/A,#N/A,FALSE,"Office4";#N/A,#N/A,FALSE,"Office5";#N/A,#N/A,FALSE,"Office6";#N/A,#N/A,FALSE,"Office7";#N/A,#N/A,FALSE,"Labor"}</definedName>
    <definedName name="provisorias" localSheetId="37" hidden="1">{#N/A,#N/A,FALSE,"Matrix";#N/A,#N/A,FALSE,"Executive";#N/A,#N/A,FALSE,"Summary";#N/A,#N/A,FALSE,"Office1";#N/A,#N/A,FALSE,"Office2";#N/A,#N/A,FALSE,"Office3";#N/A,#N/A,FALSE,"Office4";#N/A,#N/A,FALSE,"Office5";#N/A,#N/A,FALSE,"Office6";#N/A,#N/A,FALSE,"Office7";#N/A,#N/A,FALSE,"Labor"}</definedName>
    <definedName name="provisorias" localSheetId="36" hidden="1">{#N/A,#N/A,FALSE,"Matrix";#N/A,#N/A,FALSE,"Executive";#N/A,#N/A,FALSE,"Summary";#N/A,#N/A,FALSE,"Office1";#N/A,#N/A,FALSE,"Office2";#N/A,#N/A,FALSE,"Office3";#N/A,#N/A,FALSE,"Office4";#N/A,#N/A,FALSE,"Office5";#N/A,#N/A,FALSE,"Office6";#N/A,#N/A,FALSE,"Office7";#N/A,#N/A,FALSE,"Labor"}</definedName>
    <definedName name="provisorias" localSheetId="33" hidden="1">{#N/A,#N/A,FALSE,"Matrix";#N/A,#N/A,FALSE,"Executive";#N/A,#N/A,FALSE,"Summary";#N/A,#N/A,FALSE,"Office1";#N/A,#N/A,FALSE,"Office2";#N/A,#N/A,FALSE,"Office3";#N/A,#N/A,FALSE,"Office4";#N/A,#N/A,FALSE,"Office5";#N/A,#N/A,FALSE,"Office6";#N/A,#N/A,FALSE,"Office7";#N/A,#N/A,FALSE,"Labor"}</definedName>
    <definedName name="provisorias" localSheetId="34" hidden="1">{#N/A,#N/A,FALSE,"Matrix";#N/A,#N/A,FALSE,"Executive";#N/A,#N/A,FALSE,"Summary";#N/A,#N/A,FALSE,"Office1";#N/A,#N/A,FALSE,"Office2";#N/A,#N/A,FALSE,"Office3";#N/A,#N/A,FALSE,"Office4";#N/A,#N/A,FALSE,"Office5";#N/A,#N/A,FALSE,"Office6";#N/A,#N/A,FALSE,"Office7";#N/A,#N/A,FALSE,"Labor"}</definedName>
    <definedName name="provisorias" localSheetId="31" hidden="1">{#N/A,#N/A,FALSE,"Matrix";#N/A,#N/A,FALSE,"Executive";#N/A,#N/A,FALSE,"Summary";#N/A,#N/A,FALSE,"Office1";#N/A,#N/A,FALSE,"Office2";#N/A,#N/A,FALSE,"Office3";#N/A,#N/A,FALSE,"Office4";#N/A,#N/A,FALSE,"Office5";#N/A,#N/A,FALSE,"Office6";#N/A,#N/A,FALSE,"Office7";#N/A,#N/A,FALSE,"Labor"}</definedName>
    <definedName name="provisorias" hidden="1">{#N/A,#N/A,FALSE,"Matrix";#N/A,#N/A,FALSE,"Executive";#N/A,#N/A,FALSE,"Summary";#N/A,#N/A,FALSE,"Office1";#N/A,#N/A,FALSE,"Office2";#N/A,#N/A,FALSE,"Office3";#N/A,#N/A,FALSE,"Office4";#N/A,#N/A,FALSE,"Office5";#N/A,#N/A,FALSE,"Office6";#N/A,#N/A,FALSE,"Office7";#N/A,#N/A,FALSE,"Labor"}</definedName>
    <definedName name="PROY" localSheetId="31">#REF!</definedName>
    <definedName name="PROY">!#REF!</definedName>
    <definedName name="PROY_A3">#REF!</definedName>
    <definedName name="PROY_INTERNO" localSheetId="31">#REF!</definedName>
    <definedName name="PROY_INTERNO">!#REF!</definedName>
    <definedName name="Proyecto" localSheetId="31">#REF!</definedName>
    <definedName name="Proyecto">!#REF!</definedName>
    <definedName name="proyecto_1" localSheetId="35" hidden="1">{"MO(BASE)",#N/A,FALSE,"MO(BASE)";"MO(BASE)1",#N/A,FALSE,"MO(BASE)";"MO(BASE)2",#N/A,FALSE,"MO(BASE)"}</definedName>
    <definedName name="proyecto_1" localSheetId="37" hidden="1">{"MO(BASE)",#N/A,FALSE,"MO(BASE)";"MO(BASE)1",#N/A,FALSE,"MO(BASE)";"MO(BASE)2",#N/A,FALSE,"MO(BASE)"}</definedName>
    <definedName name="proyecto_1" localSheetId="36" hidden="1">{"MO(BASE)",#N/A,FALSE,"MO(BASE)";"MO(BASE)1",#N/A,FALSE,"MO(BASE)";"MO(BASE)2",#N/A,FALSE,"MO(BASE)"}</definedName>
    <definedName name="proyecto_1" localSheetId="33" hidden="1">{"MO(BASE)",#N/A,FALSE,"MO(BASE)";"MO(BASE)1",#N/A,FALSE,"MO(BASE)";"MO(BASE)2",#N/A,FALSE,"MO(BASE)"}</definedName>
    <definedName name="proyecto_1" localSheetId="34" hidden="1">{"MO(BASE)",#N/A,FALSE,"MO(BASE)";"MO(BASE)1",#N/A,FALSE,"MO(BASE)";"MO(BASE)2",#N/A,FALSE,"MO(BASE)"}</definedName>
    <definedName name="proyecto_1" localSheetId="31" hidden="1">{"MO(BASE)",#N/A,FALSE,"MO(BASE)";"MO(BASE)1",#N/A,FALSE,"MO(BASE)";"MO(BASE)2",#N/A,FALSE,"MO(BASE)"}</definedName>
    <definedName name="proyecto_1" hidden="1">{"MO(BASE)",#N/A,FALSE,"MO(BASE)";"MO(BASE)1",#N/A,FALSE,"MO(BASE)";"MO(BASE)2",#N/A,FALSE,"MO(BASE)"}</definedName>
    <definedName name="proyecto_2" localSheetId="35" hidden="1">{"MO(BASE)",#N/A,FALSE,"MO(BASE)";"MO(BASE)1",#N/A,FALSE,"MO(BASE)";"MO(BASE)2",#N/A,FALSE,"MO(BASE)"}</definedName>
    <definedName name="proyecto_2" localSheetId="37" hidden="1">{"MO(BASE)",#N/A,FALSE,"MO(BASE)";"MO(BASE)1",#N/A,FALSE,"MO(BASE)";"MO(BASE)2",#N/A,FALSE,"MO(BASE)"}</definedName>
    <definedName name="proyecto_2" localSheetId="36" hidden="1">{"MO(BASE)",#N/A,FALSE,"MO(BASE)";"MO(BASE)1",#N/A,FALSE,"MO(BASE)";"MO(BASE)2",#N/A,FALSE,"MO(BASE)"}</definedName>
    <definedName name="proyecto_2" localSheetId="33" hidden="1">{"MO(BASE)",#N/A,FALSE,"MO(BASE)";"MO(BASE)1",#N/A,FALSE,"MO(BASE)";"MO(BASE)2",#N/A,FALSE,"MO(BASE)"}</definedName>
    <definedName name="proyecto_2" localSheetId="34" hidden="1">{"MO(BASE)",#N/A,FALSE,"MO(BASE)";"MO(BASE)1",#N/A,FALSE,"MO(BASE)";"MO(BASE)2",#N/A,FALSE,"MO(BASE)"}</definedName>
    <definedName name="proyecto_2" localSheetId="31" hidden="1">{"MO(BASE)",#N/A,FALSE,"MO(BASE)";"MO(BASE)1",#N/A,FALSE,"MO(BASE)";"MO(BASE)2",#N/A,FALSE,"MO(BASE)"}</definedName>
    <definedName name="proyecto_2" hidden="1">{"MO(BASE)",#N/A,FALSE,"MO(BASE)";"MO(BASE)1",#N/A,FALSE,"MO(BASE)";"MO(BASE)2",#N/A,FALSE,"MO(BASE)"}</definedName>
    <definedName name="proyecto_3" localSheetId="35" hidden="1">{"MO(BASE)",#N/A,FALSE,"MO(BASE)";"MO(BASE)1",#N/A,FALSE,"MO(BASE)";"MO(BASE)2",#N/A,FALSE,"MO(BASE)"}</definedName>
    <definedName name="proyecto_3" localSheetId="37" hidden="1">{"MO(BASE)",#N/A,FALSE,"MO(BASE)";"MO(BASE)1",#N/A,FALSE,"MO(BASE)";"MO(BASE)2",#N/A,FALSE,"MO(BASE)"}</definedName>
    <definedName name="proyecto_3" localSheetId="36" hidden="1">{"MO(BASE)",#N/A,FALSE,"MO(BASE)";"MO(BASE)1",#N/A,FALSE,"MO(BASE)";"MO(BASE)2",#N/A,FALSE,"MO(BASE)"}</definedName>
    <definedName name="proyecto_3" localSheetId="33" hidden="1">{"MO(BASE)",#N/A,FALSE,"MO(BASE)";"MO(BASE)1",#N/A,FALSE,"MO(BASE)";"MO(BASE)2",#N/A,FALSE,"MO(BASE)"}</definedName>
    <definedName name="proyecto_3" localSheetId="34" hidden="1">{"MO(BASE)",#N/A,FALSE,"MO(BASE)";"MO(BASE)1",#N/A,FALSE,"MO(BASE)";"MO(BASE)2",#N/A,FALSE,"MO(BASE)"}</definedName>
    <definedName name="proyecto_3" localSheetId="31" hidden="1">{"MO(BASE)",#N/A,FALSE,"MO(BASE)";"MO(BASE)1",#N/A,FALSE,"MO(BASE)";"MO(BASE)2",#N/A,FALSE,"MO(BASE)"}</definedName>
    <definedName name="proyecto_3" hidden="1">{"MO(BASE)",#N/A,FALSE,"MO(BASE)";"MO(BASE)1",#N/A,FALSE,"MO(BASE)";"MO(BASE)2",#N/A,FALSE,"MO(BASE)"}</definedName>
    <definedName name="proyecto_4" localSheetId="35" hidden="1">{"MO(BASE)",#N/A,FALSE,"MO(BASE)";"MO(BASE)1",#N/A,FALSE,"MO(BASE)";"MO(BASE)2",#N/A,FALSE,"MO(BASE)"}</definedName>
    <definedName name="proyecto_4" localSheetId="37" hidden="1">{"MO(BASE)",#N/A,FALSE,"MO(BASE)";"MO(BASE)1",#N/A,FALSE,"MO(BASE)";"MO(BASE)2",#N/A,FALSE,"MO(BASE)"}</definedName>
    <definedName name="proyecto_4" localSheetId="36" hidden="1">{"MO(BASE)",#N/A,FALSE,"MO(BASE)";"MO(BASE)1",#N/A,FALSE,"MO(BASE)";"MO(BASE)2",#N/A,FALSE,"MO(BASE)"}</definedName>
    <definedName name="proyecto_4" localSheetId="33" hidden="1">{"MO(BASE)",#N/A,FALSE,"MO(BASE)";"MO(BASE)1",#N/A,FALSE,"MO(BASE)";"MO(BASE)2",#N/A,FALSE,"MO(BASE)"}</definedName>
    <definedName name="proyecto_4" localSheetId="34" hidden="1">{"MO(BASE)",#N/A,FALSE,"MO(BASE)";"MO(BASE)1",#N/A,FALSE,"MO(BASE)";"MO(BASE)2",#N/A,FALSE,"MO(BASE)"}</definedName>
    <definedName name="proyecto_4" localSheetId="31" hidden="1">{"MO(BASE)",#N/A,FALSE,"MO(BASE)";"MO(BASE)1",#N/A,FALSE,"MO(BASE)";"MO(BASE)2",#N/A,FALSE,"MO(BASE)"}</definedName>
    <definedName name="proyecto_4" hidden="1">{"MO(BASE)",#N/A,FALSE,"MO(BASE)";"MO(BASE)1",#N/A,FALSE,"MO(BASE)";"MO(BASE)2",#N/A,FALSE,"MO(BASE)"}</definedName>
    <definedName name="proyecto_5" localSheetId="35" hidden="1">{"MO(BASE)",#N/A,FALSE,"MO(BASE)";"MO(BASE)1",#N/A,FALSE,"MO(BASE)";"MO(BASE)2",#N/A,FALSE,"MO(BASE)"}</definedName>
    <definedName name="proyecto_5" localSheetId="37" hidden="1">{"MO(BASE)",#N/A,FALSE,"MO(BASE)";"MO(BASE)1",#N/A,FALSE,"MO(BASE)";"MO(BASE)2",#N/A,FALSE,"MO(BASE)"}</definedName>
    <definedName name="proyecto_5" localSheetId="36" hidden="1">{"MO(BASE)",#N/A,FALSE,"MO(BASE)";"MO(BASE)1",#N/A,FALSE,"MO(BASE)";"MO(BASE)2",#N/A,FALSE,"MO(BASE)"}</definedName>
    <definedName name="proyecto_5" localSheetId="33" hidden="1">{"MO(BASE)",#N/A,FALSE,"MO(BASE)";"MO(BASE)1",#N/A,FALSE,"MO(BASE)";"MO(BASE)2",#N/A,FALSE,"MO(BASE)"}</definedName>
    <definedName name="proyecto_5" localSheetId="34" hidden="1">{"MO(BASE)",#N/A,FALSE,"MO(BASE)";"MO(BASE)1",#N/A,FALSE,"MO(BASE)";"MO(BASE)2",#N/A,FALSE,"MO(BASE)"}</definedName>
    <definedName name="proyecto_5" localSheetId="31" hidden="1">{"MO(BASE)",#N/A,FALSE,"MO(BASE)";"MO(BASE)1",#N/A,FALSE,"MO(BASE)";"MO(BASE)2",#N/A,FALSE,"MO(BASE)"}</definedName>
    <definedName name="proyecto_5" hidden="1">{"MO(BASE)",#N/A,FALSE,"MO(BASE)";"MO(BASE)1",#N/A,FALSE,"MO(BASE)";"MO(BASE)2",#N/A,FALSE,"MO(BASE)"}</definedName>
    <definedName name="PROYECTOS">#REF!</definedName>
    <definedName name="PRR"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t_maquina" localSheetId="31">#REF!</definedName>
    <definedName name="prt_maquina">!#REF!</definedName>
    <definedName name="prt_resumen" localSheetId="31">#REF!</definedName>
    <definedName name="prt_resumen">!#REF!</definedName>
    <definedName name="PRTREPORT">#REF!</definedName>
    <definedName name="prue"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rue"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rue"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rue"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rue"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rue"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rue"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rueba">#REF!</definedName>
    <definedName name="PRV_3">#REF!</definedName>
    <definedName name="PRY" localSheetId="31">#REF!</definedName>
    <definedName name="PRY">!#REF!</definedName>
    <definedName name="PS" localSheetId="31">#REF!</definedName>
    <definedName name="PS">!#REF!</definedName>
    <definedName name="PS___0" localSheetId="31">#REF!</definedName>
    <definedName name="PS___0">!#REF!</definedName>
    <definedName name="PS___13" localSheetId="31">#REF!</definedName>
    <definedName name="PS___13">!#REF!</definedName>
    <definedName name="PS1_0">#REF!</definedName>
    <definedName name="PS1_0_M">#REF!</definedName>
    <definedName name="PS1_1N">#REF!</definedName>
    <definedName name="PS1_1N_M">#REF!</definedName>
    <definedName name="PS1_1N_T">#REF!</definedName>
    <definedName name="PS1_1NT">#REF!</definedName>
    <definedName name="PS1_1NT_M">#REF!</definedName>
    <definedName name="PS1_2">#REF!</definedName>
    <definedName name="PS1_2N">#REF!</definedName>
    <definedName name="PS1_3">#REF!</definedName>
    <definedName name="PS1_3N">#REF!</definedName>
    <definedName name="PS1_3NT">#REF!</definedName>
    <definedName name="psActiveCostCode">#REF!</definedName>
    <definedName name="psCostBurdenedTotalIntercompany">#REF!</definedName>
    <definedName name="psCostBurdenedTotalLabor">#REF!</definedName>
    <definedName name="psCostBurdenedTotalODC">#REF!</definedName>
    <definedName name="psCostBurdenedTotalSubcontractors">#REF!</definedName>
    <definedName name="psCostBurdenedTotalTempLabor">#REF!</definedName>
    <definedName name="psCostTotalBudget">#REF!</definedName>
    <definedName name="psCostTotalSubcontractors">#REF!</definedName>
    <definedName name="psd">#N/A</definedName>
    <definedName name="PSEC_0">#REF!</definedName>
    <definedName name="PSEC_0_M">#REF!</definedName>
    <definedName name="PSEC_0P">#REF!</definedName>
    <definedName name="PSEC_0P_M">#REF!</definedName>
    <definedName name="PSEC_1N">#REF!</definedName>
    <definedName name="PSEC_1N_M">#REF!</definedName>
    <definedName name="PSEC_1NP">#REF!</definedName>
    <definedName name="PSEC_2">#REF!</definedName>
    <definedName name="PSEC_2N">#REF!</definedName>
    <definedName name="PSEC_2NP">#REF!</definedName>
    <definedName name="PSEC_2P">#REF!</definedName>
    <definedName name="PSEC_3">#REF!</definedName>
    <definedName name="PSEC_3N">#REF!</definedName>
    <definedName name="PSEC_3NP">#REF!</definedName>
    <definedName name="PSEC_3P">#REF!</definedName>
    <definedName name="pseg" localSheetId="31">#REF!</definedName>
    <definedName name="pseg">!#REF!</definedName>
    <definedName name="PSER_0">#REF!</definedName>
    <definedName name="PSER_0_M">#REF!</definedName>
    <definedName name="PSER_0P">#REF!</definedName>
    <definedName name="PSER_0P_M">#REF!</definedName>
    <definedName name="psGrossProfit">#REF!</definedName>
    <definedName name="psHeaderIntercompany">#REF!</definedName>
    <definedName name="psHeaderLabor">#REF!</definedName>
    <definedName name="psHeaderODC">#REF!</definedName>
    <definedName name="psHeaderSubcontractors">#REF!</definedName>
    <definedName name="psHeaderTempLabor">#REF!</definedName>
    <definedName name="psRevenueTotalBudget">#REF!</definedName>
    <definedName name="psRevenueTotalIntercompany">#REF!</definedName>
    <definedName name="psRevenueTotalLabor">#REF!</definedName>
    <definedName name="psRevenueTotalODC">#REF!</definedName>
    <definedName name="psRevenueTotalSubcontractors">#REF!</definedName>
    <definedName name="psRevenueTotalTempLabor">#REF!</definedName>
    <definedName name="PSSS" localSheetId="35" hidden="1">{#N/A,#N/A,FALSE,"Vessel1 1";#N/A,#N/A,FALSE,"Vessel1 2";#N/A,#N/A,FALSE,"Vessel1 3";#N/A,#N/A,FALSE,"Vessel1 4";#N/A,#N/A,FALSE,"Vessel1 5";#N/A,#N/A,FALSE,"Vessel1 6";#N/A,#N/A,FALSE,"Vessel1 7";#N/A,#N/A,FALSE,"Vessel1 8";#N/A,#N/A,FALSE,"Vessel1 9";#N/A,#N/A,FALSE,"Vessel1 10";#N/A,#N/A,FALSE,"Vessel1 11"}</definedName>
    <definedName name="PSSS" localSheetId="37" hidden="1">{#N/A,#N/A,FALSE,"Vessel1 1";#N/A,#N/A,FALSE,"Vessel1 2";#N/A,#N/A,FALSE,"Vessel1 3";#N/A,#N/A,FALSE,"Vessel1 4";#N/A,#N/A,FALSE,"Vessel1 5";#N/A,#N/A,FALSE,"Vessel1 6";#N/A,#N/A,FALSE,"Vessel1 7";#N/A,#N/A,FALSE,"Vessel1 8";#N/A,#N/A,FALSE,"Vessel1 9";#N/A,#N/A,FALSE,"Vessel1 10";#N/A,#N/A,FALSE,"Vessel1 11"}</definedName>
    <definedName name="PSSS" localSheetId="36" hidden="1">{#N/A,#N/A,FALSE,"Vessel1 1";#N/A,#N/A,FALSE,"Vessel1 2";#N/A,#N/A,FALSE,"Vessel1 3";#N/A,#N/A,FALSE,"Vessel1 4";#N/A,#N/A,FALSE,"Vessel1 5";#N/A,#N/A,FALSE,"Vessel1 6";#N/A,#N/A,FALSE,"Vessel1 7";#N/A,#N/A,FALSE,"Vessel1 8";#N/A,#N/A,FALSE,"Vessel1 9";#N/A,#N/A,FALSE,"Vessel1 10";#N/A,#N/A,FALSE,"Vessel1 11"}</definedName>
    <definedName name="PSSS" localSheetId="33" hidden="1">{#N/A,#N/A,FALSE,"Vessel1 1";#N/A,#N/A,FALSE,"Vessel1 2";#N/A,#N/A,FALSE,"Vessel1 3";#N/A,#N/A,FALSE,"Vessel1 4";#N/A,#N/A,FALSE,"Vessel1 5";#N/A,#N/A,FALSE,"Vessel1 6";#N/A,#N/A,FALSE,"Vessel1 7";#N/A,#N/A,FALSE,"Vessel1 8";#N/A,#N/A,FALSE,"Vessel1 9";#N/A,#N/A,FALSE,"Vessel1 10";#N/A,#N/A,FALSE,"Vessel1 11"}</definedName>
    <definedName name="PSSS" localSheetId="34" hidden="1">{#N/A,#N/A,FALSE,"Vessel1 1";#N/A,#N/A,FALSE,"Vessel1 2";#N/A,#N/A,FALSE,"Vessel1 3";#N/A,#N/A,FALSE,"Vessel1 4";#N/A,#N/A,FALSE,"Vessel1 5";#N/A,#N/A,FALSE,"Vessel1 6";#N/A,#N/A,FALSE,"Vessel1 7";#N/A,#N/A,FALSE,"Vessel1 8";#N/A,#N/A,FALSE,"Vessel1 9";#N/A,#N/A,FALSE,"Vessel1 10";#N/A,#N/A,FALSE,"Vessel1 11"}</definedName>
    <definedName name="PSSS" localSheetId="31" hidden="1">{#N/A,#N/A,FALSE,"Vessel1 1";#N/A,#N/A,FALSE,"Vessel1 2";#N/A,#N/A,FALSE,"Vessel1 3";#N/A,#N/A,FALSE,"Vessel1 4";#N/A,#N/A,FALSE,"Vessel1 5";#N/A,#N/A,FALSE,"Vessel1 6";#N/A,#N/A,FALSE,"Vessel1 7";#N/A,#N/A,FALSE,"Vessel1 8";#N/A,#N/A,FALSE,"Vessel1 9";#N/A,#N/A,FALSE,"Vessel1 10";#N/A,#N/A,FALSE,"Vessel1 11"}</definedName>
    <definedName name="PSSS" hidden="1">{#N/A,#N/A,FALSE,"Vessel1 1";#N/A,#N/A,FALSE,"Vessel1 2";#N/A,#N/A,FALSE,"Vessel1 3";#N/A,#N/A,FALSE,"Vessel1 4";#N/A,#N/A,FALSE,"Vessel1 5";#N/A,#N/A,FALSE,"Vessel1 6";#N/A,#N/A,FALSE,"Vessel1 7";#N/A,#N/A,FALSE,"Vessel1 8";#N/A,#N/A,FALSE,"Vessel1 9";#N/A,#N/A,FALSE,"Vessel1 10";#N/A,#N/A,FALSE,"Vessel1 11"}</definedName>
    <definedName name="psTotalHoursLabor">#REF!</definedName>
    <definedName name="psTotalHoursTempLabor">#REF!</definedName>
    <definedName name="PSV_2">#REF!</definedName>
    <definedName name="PSV_2N">#REF!</definedName>
    <definedName name="PSV_3">#REF!</definedName>
    <definedName name="PSV_3N">#REF!</definedName>
    <definedName name="PSVE_2">#REF!</definedName>
    <definedName name="PSVE_3">#REF!</definedName>
    <definedName name="psViewAllColumns">#REF!,#REF!,#REF!,#REF!,#REF!,#REF!</definedName>
    <definedName name="psViewAllGA">#REF!,#REF!,#REF!,#REF!,#REF!</definedName>
    <definedName name="psViewAllRows">#REF!,#REF!,#REF!,#REF!,#REF!</definedName>
    <definedName name="pswyry" localSheetId="31" hidden="1">{#N/A,#N/A,TRUE,"Cover";#N/A,#N/A,TRUE,"Conts";#N/A,#N/A,TRUE,"VOS";#N/A,#N/A,TRUE,"Warrington";#N/A,#N/A,TRUE,"Widnes"}</definedName>
    <definedName name="pswyry" hidden="1">{#N/A,#N/A,TRUE,"Cover";#N/A,#N/A,TRUE,"Conts";#N/A,#N/A,TRUE,"VOS";#N/A,#N/A,TRUE,"Warrington";#N/A,#N/A,TRUE,"Widnes"}</definedName>
    <definedName name="pt" localSheetId="35" hidden="1">{#N/A,#N/A,FALSE,"Sheet1"}</definedName>
    <definedName name="pt" localSheetId="33" hidden="1">{#N/A,#N/A,FALSE,"Sheet1"}</definedName>
    <definedName name="pt" localSheetId="34" hidden="1">{#N/A,#N/A,FALSE,"Sheet1"}</definedName>
    <definedName name="pt" localSheetId="31" hidden="1">{#N/A,#N/A,FALSE,"Sheet1"}</definedName>
    <definedName name="PT">#REF!</definedName>
    <definedName name="PtblLAR" localSheetId="31">#REF!</definedName>
    <definedName name="PtblLAR">!#REF!</definedName>
    <definedName name="PTG">#REF!</definedName>
    <definedName name="PTH_2">#REF!</definedName>
    <definedName name="PTH_2N">#REF!</definedName>
    <definedName name="PTH_3">#REF!</definedName>
    <definedName name="PTH_3N">#REF!</definedName>
    <definedName name="PTH_3NT">#REF!</definedName>
    <definedName name="ptiupouo" localSheetId="35" hidden="1">{#N/A,#N/A,FALSE,"SumD";#N/A,#N/A,FALSE,"ElecD";#N/A,#N/A,FALSE,"MechD";#N/A,#N/A,FALSE,"GeotD";#N/A,#N/A,FALSE,"PrcsD";#N/A,#N/A,FALSE,"TunnD";#N/A,#N/A,FALSE,"CivlD";#N/A,#N/A,FALSE,"NtwkD";#N/A,#N/A,FALSE,"EstgD";#N/A,#N/A,FALSE,"PEngD"}</definedName>
    <definedName name="ptiupouo" localSheetId="37" hidden="1">{#N/A,#N/A,FALSE,"SumD";#N/A,#N/A,FALSE,"ElecD";#N/A,#N/A,FALSE,"MechD";#N/A,#N/A,FALSE,"GeotD";#N/A,#N/A,FALSE,"PrcsD";#N/A,#N/A,FALSE,"TunnD";#N/A,#N/A,FALSE,"CivlD";#N/A,#N/A,FALSE,"NtwkD";#N/A,#N/A,FALSE,"EstgD";#N/A,#N/A,FALSE,"PEngD"}</definedName>
    <definedName name="ptiupouo" localSheetId="36" hidden="1">{#N/A,#N/A,FALSE,"SumD";#N/A,#N/A,FALSE,"ElecD";#N/A,#N/A,FALSE,"MechD";#N/A,#N/A,FALSE,"GeotD";#N/A,#N/A,FALSE,"PrcsD";#N/A,#N/A,FALSE,"TunnD";#N/A,#N/A,FALSE,"CivlD";#N/A,#N/A,FALSE,"NtwkD";#N/A,#N/A,FALSE,"EstgD";#N/A,#N/A,FALSE,"PEngD"}</definedName>
    <definedName name="ptiupouo" localSheetId="33" hidden="1">{#N/A,#N/A,FALSE,"SumD";#N/A,#N/A,FALSE,"ElecD";#N/A,#N/A,FALSE,"MechD";#N/A,#N/A,FALSE,"GeotD";#N/A,#N/A,FALSE,"PrcsD";#N/A,#N/A,FALSE,"TunnD";#N/A,#N/A,FALSE,"CivlD";#N/A,#N/A,FALSE,"NtwkD";#N/A,#N/A,FALSE,"EstgD";#N/A,#N/A,FALSE,"PEngD"}</definedName>
    <definedName name="ptiupouo" localSheetId="34" hidden="1">{#N/A,#N/A,FALSE,"SumD";#N/A,#N/A,FALSE,"ElecD";#N/A,#N/A,FALSE,"MechD";#N/A,#N/A,FALSE,"GeotD";#N/A,#N/A,FALSE,"PrcsD";#N/A,#N/A,FALSE,"TunnD";#N/A,#N/A,FALSE,"CivlD";#N/A,#N/A,FALSE,"NtwkD";#N/A,#N/A,FALSE,"EstgD";#N/A,#N/A,FALSE,"PEngD"}</definedName>
    <definedName name="ptiupouo" localSheetId="31"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 localSheetId="31">#REF!</definedName>
    <definedName name="Ptotal">!#REF!</definedName>
    <definedName name="PTree_RiskProfile_IncludeCumulativeChart" hidden="1">TRUE</definedName>
    <definedName name="PTree_RiskProfile_IncludeProbabilityChart" hidden="1">TRUE</definedName>
    <definedName name="PTree_RiskProfile_IncludeStatisticalSummary" hidden="1">TRUE</definedName>
    <definedName name="PTree_RiskProfile_Model" hidden="1">#N/A</definedName>
    <definedName name="PTree_RiskProfile_PathsToAnalyze" hidden="1">1</definedName>
    <definedName name="PTree_RiskProfile_StartingNode" hidden="1">#N/A</definedName>
    <definedName name="PTree_SensitivityAnalysis_AnalysisType" hidden="1">0</definedName>
    <definedName name="PTree_SensitivityAnalysis_GraphsDisplayPercentageChange" hidden="1">FALSE</definedName>
    <definedName name="PTree_SensitivityAnalysis_IncludeSensitivityGraph" hidden="1">TRUE</definedName>
    <definedName name="PTree_SensitivityAnalysis_IncludeSpiderGraph" hidden="1">TRUE</definedName>
    <definedName name="PTree_SensitivityAnalysis_IncludeStrategyRegion" hidden="1">TRUE</definedName>
    <definedName name="PTree_SensitivityAnalysis_IncludeTornadoGraph" hidden="1">TRUE</definedName>
    <definedName name="PTree_SensitivityAnalysis_Inputs_1_AlternateCellLabel" hidden="1">""</definedName>
    <definedName name="PTree_SensitivityAnalysis_Inputs_1_BaseValueIsAutomatic" hidden="1">TRUE</definedName>
    <definedName name="PTree_SensitivityAnalysis_Inputs_1_MaintainProbabilityNormalization" hidden="1">FALSE</definedName>
    <definedName name="PTree_SensitivityAnalysis_Inputs_1_ManualBaseValue" hidden="1">0</definedName>
    <definedName name="PTree_SensitivityAnalysis_Inputs_1_Maximum" hidden="1">100</definedName>
    <definedName name="PTree_SensitivityAnalysis_Inputs_1_Minimum" hidden="1">-100</definedName>
    <definedName name="PTree_SensitivityAnalysis_Inputs_1_OneWayAnalysis" hidden="1">1</definedName>
    <definedName name="PTree_SensitivityAnalysis_Inputs_1_Steps" hidden="1">10</definedName>
    <definedName name="PTree_SensitivityAnalysis_Inputs_1_TwoWayAnalysis" hidden="1">0</definedName>
    <definedName name="PTree_SensitivityAnalysis_Inputs_1_VariationMethod" hidden="1">0</definedName>
    <definedName name="PTree_SensitivityAnalysis_Inputs_1_VaryCell" hidden="1">#REF!</definedName>
    <definedName name="PTree_SensitivityAnalysis_Inputs_Count" hidden="1">1</definedName>
    <definedName name="PTree_SensitivityAnalysis_Output_AlternateCellLabel" hidden="1">""</definedName>
    <definedName name="PTree_SensitivityAnalysis_Output_Model" hidden="1">#N/A</definedName>
    <definedName name="PTree_SensitivityAnalysis_Output_OutputType" hidden="1">1</definedName>
    <definedName name="PTree_SensitivityAnalysis_Output_StartingNode" hidden="1">#N/A</definedName>
    <definedName name="PTree_SensitivityAnalysis_UpdateDisplay" hidden="1">FALSE</definedName>
    <definedName name="PTS" localSheetId="35" hidden="1">{"'Edit'!$A$1:$V$2277"}</definedName>
    <definedName name="PTS" localSheetId="37" hidden="1">{"'Edit'!$A$1:$V$2277"}</definedName>
    <definedName name="PTS" localSheetId="36" hidden="1">{"'Edit'!$A$1:$V$2277"}</definedName>
    <definedName name="PTS" localSheetId="33" hidden="1">{"'Edit'!$A$1:$V$2277"}</definedName>
    <definedName name="PTS" localSheetId="34" hidden="1">{"'Edit'!$A$1:$V$2277"}</definedName>
    <definedName name="PTS" localSheetId="31" hidden="1">{"'Edit'!$A$1:$V$2277"}</definedName>
    <definedName name="PTS" hidden="1">{"'Edit'!$A$1:$V$2277"}</definedName>
    <definedName name="ptuiptuo" localSheetId="35" hidden="1">{"April",#N/A,FALSE,"April"}</definedName>
    <definedName name="ptuiptuo" localSheetId="37" hidden="1">{"April",#N/A,FALSE,"April"}</definedName>
    <definedName name="ptuiptuo" localSheetId="36" hidden="1">{"April",#N/A,FALSE,"April"}</definedName>
    <definedName name="ptuiptuo" localSheetId="33" hidden="1">{"April",#N/A,FALSE,"April"}</definedName>
    <definedName name="ptuiptuo" localSheetId="34" hidden="1">{"April",#N/A,FALSE,"April"}</definedName>
    <definedName name="ptuiptuo" localSheetId="31" hidden="1">{"April",#N/A,FALSE,"April"}</definedName>
    <definedName name="ptuiptuo" hidden="1">{"April",#N/A,FALSE,"April"}</definedName>
    <definedName name="PTV_0">#REF!</definedName>
    <definedName name="PTV_0_M">#REF!</definedName>
    <definedName name="PTV_1N">#REF!</definedName>
    <definedName name="PTV_1N_M">#REF!</definedName>
    <definedName name="PTV_1NT">#REF!</definedName>
    <definedName name="PTV_1NT_M">#REF!</definedName>
    <definedName name="PTV_2">#REF!</definedName>
    <definedName name="PTV_2N">#REF!</definedName>
    <definedName name="PTV_3">#REF!</definedName>
    <definedName name="PTV_3N">#REF!</definedName>
    <definedName name="PTV_3NT">#REF!</definedName>
    <definedName name="Pu" localSheetId="31">#REF!</definedName>
    <definedName name="Pu">!#REF!</definedName>
    <definedName name="PU_PROY" hidden="1">#REF!</definedName>
    <definedName name="PU_RO" hidden="1">#REF!</definedName>
    <definedName name="PU_SM">#REF!</definedName>
    <definedName name="pu6mm">#REF!</definedName>
    <definedName name="pu8mm">#REF!</definedName>
    <definedName name="PUAYU">#REF!</definedName>
    <definedName name="PUB_CO_PD_K">#REF!</definedName>
    <definedName name="PUB_CO_PD_M">#REF!</definedName>
    <definedName name="PUB_CO_YTD_K">#REF!</definedName>
    <definedName name="PUB_CO_YTD_M">#REF!</definedName>
    <definedName name="PUCAP">#REF!</definedName>
    <definedName name="PUDetallado" localSheetId="31">#REF!</definedName>
    <definedName name="PUDetallado">!#REF!</definedName>
    <definedName name="PUERTAPERF1X1YMALLA1CONTRA" localSheetId="31">#REF!</definedName>
    <definedName name="PUERTAPERF1X1YMALLA1CONTRA">!#REF!</definedName>
    <definedName name="PUERTASALUMINIO">#REF!</definedName>
    <definedName name="PUIncimmet" localSheetId="31">#REF!</definedName>
    <definedName name="PUIncimmet">!#REF!</definedName>
    <definedName name="PUL" hidden="1">{#N/A,#N/A,FALSE,"Hoja1";#N/A,#N/A,FALSE,"Hoja2"}</definedName>
    <definedName name="PULWRP">#REF!</definedName>
    <definedName name="PULWT">#REF!</definedName>
    <definedName name="puma" localSheetId="37" hidden="1">#REF!</definedName>
    <definedName name="puma" localSheetId="36" hidden="1">#REF!</definedName>
    <definedName name="puma" localSheetId="31" hidden="1">#REF!</definedName>
    <definedName name="puma" hidden="1">#REF!</definedName>
    <definedName name="PUMilsa" localSheetId="31">#REF!</definedName>
    <definedName name="PUMilsa">!#REF!</definedName>
    <definedName name="pump" localSheetId="35" hidden="1">{"'장비'!$A$3:$M$12"}</definedName>
    <definedName name="pump" localSheetId="37" hidden="1">{"'장비'!$A$3:$M$12"}</definedName>
    <definedName name="pump" localSheetId="36" hidden="1">{"'장비'!$A$3:$M$12"}</definedName>
    <definedName name="pump" localSheetId="33" hidden="1">{"'장비'!$A$3:$M$12"}</definedName>
    <definedName name="pump" localSheetId="34" hidden="1">{"'장비'!$A$3:$M$12"}</definedName>
    <definedName name="pump" localSheetId="31" hidden="1">{#N/A,#N/A,FALSE,"magsep2";#N/A,#N/A,FALSE,"¾"" X ½""";#N/A,#N/A,FALSE,"½"" X ¼""";#N/A,#N/A,FALSE,"¼"" X 8 Mesh";#N/A,#N/A,FALSE,"8 X 14 Mesh"}</definedName>
    <definedName name="pump" hidden="1">{#N/A,#N/A,FALSE,"magsep2";#N/A,#N/A,FALSE,"¾"" X ½""";#N/A,#N/A,FALSE,"½"" X ¼""";#N/A,#N/A,FALSE,"¼"" X 8 Mesh";#N/A,#N/A,FALSE,"8 X 14 Mesh"}</definedName>
    <definedName name="PUMP_A5T">#REF!</definedName>
    <definedName name="PUMP_B5T">#REF!</definedName>
    <definedName name="punta">#REF!</definedName>
    <definedName name="PUNTAJE">#REF!</definedName>
    <definedName name="PUNTO">#REF!</definedName>
    <definedName name="PUNTODEINSERCION" localSheetId="31">#REF!</definedName>
    <definedName name="PUNTODEINSERCION">!#REF!</definedName>
    <definedName name="PUOPE">#REF!</definedName>
    <definedName name="PURCH">#REF!</definedName>
    <definedName name="PUSovitmin" localSheetId="31">#REF!</definedName>
    <definedName name="PUSovitmin">!#REF!</definedName>
    <definedName name="PUTEC">#REF!</definedName>
    <definedName name="PUTuneleros" localSheetId="31">#REF!</definedName>
    <definedName name="PUTuneleros">!#REF!</definedName>
    <definedName name="PV" localSheetId="35" hidden="1">{#N/A,#N/A,FALSE,"subcontract"}</definedName>
    <definedName name="PV" localSheetId="33" hidden="1">{#N/A,#N/A,FALSE,"subcontract"}</definedName>
    <definedName name="PV" localSheetId="34" hidden="1">{#N/A,#N/A,FALSE,"subcontract"}</definedName>
    <definedName name="PV" localSheetId="31" hidden="1">{#N/A,#N/A,FALSE,"subcontract"}</definedName>
    <definedName name="PV">#REF!</definedName>
    <definedName name="PVatTotIRR" localSheetId="31">#REF!</definedName>
    <definedName name="PVatTotIRR">!#REF!</definedName>
    <definedName name="pvc">#REF!</definedName>
    <definedName name="PVC_FLEXIBLE_PIPE">#REF!</definedName>
    <definedName name="PVC_PIPE">#REF!</definedName>
    <definedName name="PVCAus" localSheetId="31">#REF!</definedName>
    <definedName name="PVCAus">!#REF!</definedName>
    <definedName name="PVCAusClass" localSheetId="31">#REF!</definedName>
    <definedName name="PVCAusClass">!#REF!</definedName>
    <definedName name="PVCAusSize" localSheetId="31">#REF!</definedName>
    <definedName name="PVCAusSize">!#REF!</definedName>
    <definedName name="PVCFev">#REF!</definedName>
    <definedName name="Pw">#REF!</definedName>
    <definedName name="PWHT_ALLOY">#REF!</definedName>
    <definedName name="PWHT_CS">#REF!</definedName>
    <definedName name="PWR_BLK_TRAY">#REF!</definedName>
    <definedName name="pxxx" localSheetId="35" hidden="1">{#N/A,#N/A,FALSE,"Matrix";#N/A,#N/A,FALSE,"Executive";#N/A,#N/A,FALSE,"Summary";#N/A,#N/A,FALSE,"Office1";#N/A,#N/A,FALSE,"Office2";#N/A,#N/A,FALSE,"Office3";#N/A,#N/A,FALSE,"Office4";#N/A,#N/A,FALSE,"Office5";#N/A,#N/A,FALSE,"Office6";#N/A,#N/A,FALSE,"Office7";#N/A,#N/A,FALSE,"Labor"}</definedName>
    <definedName name="pxxx" localSheetId="37" hidden="1">{#N/A,#N/A,FALSE,"Matrix";#N/A,#N/A,FALSE,"Executive";#N/A,#N/A,FALSE,"Summary";#N/A,#N/A,FALSE,"Office1";#N/A,#N/A,FALSE,"Office2";#N/A,#N/A,FALSE,"Office3";#N/A,#N/A,FALSE,"Office4";#N/A,#N/A,FALSE,"Office5";#N/A,#N/A,FALSE,"Office6";#N/A,#N/A,FALSE,"Office7";#N/A,#N/A,FALSE,"Labor"}</definedName>
    <definedName name="pxxx" localSheetId="36" hidden="1">{#N/A,#N/A,FALSE,"Matrix";#N/A,#N/A,FALSE,"Executive";#N/A,#N/A,FALSE,"Summary";#N/A,#N/A,FALSE,"Office1";#N/A,#N/A,FALSE,"Office2";#N/A,#N/A,FALSE,"Office3";#N/A,#N/A,FALSE,"Office4";#N/A,#N/A,FALSE,"Office5";#N/A,#N/A,FALSE,"Office6";#N/A,#N/A,FALSE,"Office7";#N/A,#N/A,FALSE,"Labor"}</definedName>
    <definedName name="pxxx" localSheetId="33" hidden="1">{#N/A,#N/A,FALSE,"Matrix";#N/A,#N/A,FALSE,"Executive";#N/A,#N/A,FALSE,"Summary";#N/A,#N/A,FALSE,"Office1";#N/A,#N/A,FALSE,"Office2";#N/A,#N/A,FALSE,"Office3";#N/A,#N/A,FALSE,"Office4";#N/A,#N/A,FALSE,"Office5";#N/A,#N/A,FALSE,"Office6";#N/A,#N/A,FALSE,"Office7";#N/A,#N/A,FALSE,"Labor"}</definedName>
    <definedName name="pxxx" localSheetId="34" hidden="1">{#N/A,#N/A,FALSE,"Matrix";#N/A,#N/A,FALSE,"Executive";#N/A,#N/A,FALSE,"Summary";#N/A,#N/A,FALSE,"Office1";#N/A,#N/A,FALSE,"Office2";#N/A,#N/A,FALSE,"Office3";#N/A,#N/A,FALSE,"Office4";#N/A,#N/A,FALSE,"Office5";#N/A,#N/A,FALSE,"Office6";#N/A,#N/A,FALSE,"Office7";#N/A,#N/A,FALSE,"Labor"}</definedName>
    <definedName name="pxxx" localSheetId="31" hidden="1">{#N/A,#N/A,FALSE,"Matrix";#N/A,#N/A,FALSE,"Executive";#N/A,#N/A,FALSE,"Summary";#N/A,#N/A,FALSE,"Office1";#N/A,#N/A,FALSE,"Office2";#N/A,#N/A,FALSE,"Office3";#N/A,#N/A,FALSE,"Office4";#N/A,#N/A,FALSE,"Office5";#N/A,#N/A,FALSE,"Office6";#N/A,#N/A,FALSE,"Office7";#N/A,#N/A,FALSE,"Labor"}</definedName>
    <definedName name="pxxx" hidden="1">{#N/A,#N/A,FALSE,"Matrix";#N/A,#N/A,FALSE,"Executive";#N/A,#N/A,FALSE,"Summary";#N/A,#N/A,FALSE,"Office1";#N/A,#N/A,FALSE,"Office2";#N/A,#N/A,FALSE,"Office3";#N/A,#N/A,FALSE,"Office4";#N/A,#N/A,FALSE,"Office5";#N/A,#N/A,FALSE,"Office6";#N/A,#N/A,FALSE,"Office7";#N/A,#N/A,FALSE,"Labor"}</definedName>
    <definedName name="Py1_Cmth_Pl_Amt21" hidden="1">#REF!</definedName>
    <definedName name="Py1_Cmth_Pl_Amt6" hidden="1">#REF!</definedName>
    <definedName name="Py1_Cmth_Pl_Amt8" hidden="1">#REF!</definedName>
    <definedName name="Py1_M01_Pl_Amt16" hidden="1">#REF!</definedName>
    <definedName name="Py1_M02_Pl_Amt16" hidden="1">#REF!</definedName>
    <definedName name="Py1_M03_Pl_Amt16" hidden="1">#REF!</definedName>
    <definedName name="Py1_M04_Pl_Amt16" hidden="1">#REF!</definedName>
    <definedName name="Py1_M05_Pl_Amt16" hidden="1">#REF!</definedName>
    <definedName name="Py1_M06_Pl_Amt16" hidden="1">#REF!</definedName>
    <definedName name="Py1_M07_Pl_Amt16" hidden="1">#REF!</definedName>
    <definedName name="Py1_M08_Pl_Amt16" hidden="1">#REF!</definedName>
    <definedName name="Py1_M09_Pl_Amt16" hidden="1">#REF!</definedName>
    <definedName name="Py1_M10_Pl_Amt16" hidden="1">#REF!</definedName>
    <definedName name="Py1_M11_Pl_Amt16" hidden="1">#REF!</definedName>
    <definedName name="Py1_M12_Pl_Amt16" hidden="1">#REF!</definedName>
    <definedName name="Py1_Qtr1_Pl_Amt16" hidden="1">#REF!</definedName>
    <definedName name="Py1_Qtr1_Pl_Amt6" hidden="1">#REF!</definedName>
    <definedName name="Py1_Qtr2_Pl_Amt16" hidden="1">#REF!</definedName>
    <definedName name="Py1_Qtr2_Pl_Amt6" hidden="1">#REF!</definedName>
    <definedName name="Py1_Qtr3_Pl_Amt16" hidden="1">#REF!</definedName>
    <definedName name="Py1_Qtr3_Pl_Amt6" hidden="1">#REF!</definedName>
    <definedName name="Py1_Qtr4_Pl_Amt16" hidden="1">#REF!</definedName>
    <definedName name="Py1_Qtr4_Pl_Amt6" hidden="1">#REF!</definedName>
    <definedName name="Py1_Ytd_Pl_Amt21" hidden="1">#REF!</definedName>
    <definedName name="Py1_Ytd_Pl_Amt6" hidden="1">#REF!</definedName>
    <definedName name="Py1_Ytd_Pl_Amt8" hidden="1">#REF!</definedName>
    <definedName name="PYP" localSheetId="35" hidden="1">{#N/A,#N/A,FALSE,"US$";#N/A,#N/A,FALSE,"SUMMARY";#N/A,#N/A,FALSE,"DET.SUMM";#N/A,#N/A,FALSE,"BACK-UP";#N/A,#N/A,FALSE,"INDIRECTS";#N/A,#N/A,FALSE,"PARAMETERS";#N/A,#N/A,FALSE,"RATES"}</definedName>
    <definedName name="PYP" localSheetId="37" hidden="1">{#N/A,#N/A,FALSE,"US$";#N/A,#N/A,FALSE,"SUMMARY";#N/A,#N/A,FALSE,"DET.SUMM";#N/A,#N/A,FALSE,"BACK-UP";#N/A,#N/A,FALSE,"INDIRECTS";#N/A,#N/A,FALSE,"PARAMETERS";#N/A,#N/A,FALSE,"RATES"}</definedName>
    <definedName name="PYP" localSheetId="36" hidden="1">{#N/A,#N/A,FALSE,"US$";#N/A,#N/A,FALSE,"SUMMARY";#N/A,#N/A,FALSE,"DET.SUMM";#N/A,#N/A,FALSE,"BACK-UP";#N/A,#N/A,FALSE,"INDIRECTS";#N/A,#N/A,FALSE,"PARAMETERS";#N/A,#N/A,FALSE,"RATES"}</definedName>
    <definedName name="PYP" localSheetId="33" hidden="1">{#N/A,#N/A,FALSE,"US$";#N/A,#N/A,FALSE,"SUMMARY";#N/A,#N/A,FALSE,"DET.SUMM";#N/A,#N/A,FALSE,"BACK-UP";#N/A,#N/A,FALSE,"INDIRECTS";#N/A,#N/A,FALSE,"PARAMETERS";#N/A,#N/A,FALSE,"RATES"}</definedName>
    <definedName name="PYP" localSheetId="34" hidden="1">{#N/A,#N/A,FALSE,"US$";#N/A,#N/A,FALSE,"SUMMARY";#N/A,#N/A,FALSE,"DET.SUMM";#N/A,#N/A,FALSE,"BACK-UP";#N/A,#N/A,FALSE,"INDIRECTS";#N/A,#N/A,FALSE,"PARAMETERS";#N/A,#N/A,FALSE,"RATES"}</definedName>
    <definedName name="PYP" localSheetId="31" hidden="1">{#N/A,#N/A,FALSE,"US$";#N/A,#N/A,FALSE,"SUMMARY";#N/A,#N/A,FALSE,"DET.SUMM";#N/A,#N/A,FALSE,"BACK-UP";#N/A,#N/A,FALSE,"INDIRECTS";#N/A,#N/A,FALSE,"PARAMETERS";#N/A,#N/A,FALSE,"RATES"}</definedName>
    <definedName name="PYP" hidden="1">{#N/A,#N/A,FALSE,"US$";#N/A,#N/A,FALSE,"SUMMARY";#N/A,#N/A,FALSE,"DET.SUMM";#N/A,#N/A,FALSE,"BACK-UP";#N/A,#N/A,FALSE,"INDIRECTS";#N/A,#N/A,FALSE,"PARAMETERS";#N/A,#N/A,FALSE,"RATES"}</definedName>
    <definedName name="Pz">#REF!</definedName>
    <definedName name="q" localSheetId="35" hidden="1">{#N/A,#N/A,FALSE,"Total_OC015";#N/A,#N/A,FALSE,"ADMIN";#N/A,#N/A,FALSE,"PROCES";#N/A,#N/A,FALSE,"mecan";#N/A,#N/A,FALSE,"civil";#N/A,#N/A,FALSE,"CAÑER";#N/A,#N/A,FALSE,"ELEC";#N/A,#N/A,FALSE,"INSTR"}</definedName>
    <definedName name="q" localSheetId="33" hidden="1">{#N/A,#N/A,FALSE,"Total_OC015";#N/A,#N/A,FALSE,"ADMIN";#N/A,#N/A,FALSE,"PROCES";#N/A,#N/A,FALSE,"mecan";#N/A,#N/A,FALSE,"civil";#N/A,#N/A,FALSE,"CAÑER";#N/A,#N/A,FALSE,"ELEC";#N/A,#N/A,FALSE,"INSTR"}</definedName>
    <definedName name="q" localSheetId="34" hidden="1">{#N/A,#N/A,FALSE,"Total_OC015";#N/A,#N/A,FALSE,"ADMIN";#N/A,#N/A,FALSE,"PROCES";#N/A,#N/A,FALSE,"mecan";#N/A,#N/A,FALSE,"civil";#N/A,#N/A,FALSE,"CAÑER";#N/A,#N/A,FALSE,"ELEC";#N/A,#N/A,FALSE,"INSTR"}</definedName>
    <definedName name="Q" localSheetId="31">#REF!</definedName>
    <definedName name="Q">!#REF!</definedName>
    <definedName name="q_1" localSheetId="31">#REF!</definedName>
    <definedName name="q_1">!#REF!</definedName>
    <definedName name="q_10" localSheetId="31">#REF!</definedName>
    <definedName name="q_10">!#REF!</definedName>
    <definedName name="q_11" localSheetId="31">#REF!</definedName>
    <definedName name="q_11">!#REF!</definedName>
    <definedName name="q_12" localSheetId="31">#REF!</definedName>
    <definedName name="q_12">!#REF!</definedName>
    <definedName name="q_13" localSheetId="31">#REF!</definedName>
    <definedName name="q_13">!#REF!</definedName>
    <definedName name="q_2" localSheetId="31">#REF!</definedName>
    <definedName name="q_2">!#REF!</definedName>
    <definedName name="q_20" localSheetId="31">#REF!</definedName>
    <definedName name="q_20">!#REF!</definedName>
    <definedName name="Q_22" localSheetId="31">#REF!</definedName>
    <definedName name="Q_22">!#REF!</definedName>
    <definedName name="q_adm">#REF!</definedName>
    <definedName name="Q1_02_Nestle___by_Dist_sum_by_UPC">#REF!</definedName>
    <definedName name="Q1_4_Summary">#REF!</definedName>
    <definedName name="q10f" localSheetId="31">#REF!</definedName>
    <definedName name="q10f">!#REF!</definedName>
    <definedName name="q11f" localSheetId="31">#REF!</definedName>
    <definedName name="q11f">!#REF!</definedName>
    <definedName name="q12f" localSheetId="31">#REF!</definedName>
    <definedName name="q12f">!#REF!</definedName>
    <definedName name="q13f" localSheetId="31">#REF!</definedName>
    <definedName name="q13f">!#REF!</definedName>
    <definedName name="q1f" localSheetId="31">#REF!</definedName>
    <definedName name="q1f">!#REF!</definedName>
    <definedName name="Q1FCST">#REF!</definedName>
    <definedName name="Q1imp16" hidden="1">#REF!</definedName>
    <definedName name="Q1imp17" hidden="1">#REF!</definedName>
    <definedName name="Q1QQQQQ" localSheetId="35" hidden="1">#REF!</definedName>
    <definedName name="Q1QQQQQ" localSheetId="37" hidden="1">#REF!</definedName>
    <definedName name="Q1QQQQQ" localSheetId="36" hidden="1">#REF!</definedName>
    <definedName name="Q1QQQQQ" localSheetId="33" hidden="1">#REF!</definedName>
    <definedName name="Q1QQQQQ" localSheetId="34" hidden="1">#REF!</definedName>
    <definedName name="Q1QQQQQ" localSheetId="31" hidden="1">#REF!</definedName>
    <definedName name="Q1QQQQQ" hidden="1">#REF!</definedName>
    <definedName name="q1u">#REF!</definedName>
    <definedName name="q2f" localSheetId="31">#REF!</definedName>
    <definedName name="q2f">!#REF!</definedName>
    <definedName name="Q2FCST">#REF!</definedName>
    <definedName name="Q2imp16" hidden="1">#REF!</definedName>
    <definedName name="Q2imp17" hidden="1">#REF!</definedName>
    <definedName name="Q3FCST">#REF!</definedName>
    <definedName name="q3gf" localSheetId="37" hidden="1">#REF!</definedName>
    <definedName name="q3gf" localSheetId="36" hidden="1">#REF!</definedName>
    <definedName name="q3gf" hidden="1">#REF!</definedName>
    <definedName name="Q3imp16" hidden="1">#REF!</definedName>
    <definedName name="Q3imp17" hidden="1">#REF!</definedName>
    <definedName name="q3tqtq" localSheetId="31" hidden="1">{#N/A,#N/A,TRUE,"Cover";#N/A,#N/A,TRUE,"Conts";#N/A,#N/A,TRUE,"VOS";#N/A,#N/A,TRUE,"Warrington";#N/A,#N/A,TRUE,"Widnes"}</definedName>
    <definedName name="q3tqtq" hidden="1">{#N/A,#N/A,TRUE,"Cover";#N/A,#N/A,TRUE,"Conts";#N/A,#N/A,TRUE,"VOS";#N/A,#N/A,TRUE,"Warrington";#N/A,#N/A,TRUE,"Widnes"}</definedName>
    <definedName name="Q4FCST">#REF!</definedName>
    <definedName name="Q4imp16" hidden="1">#REF!</definedName>
    <definedName name="Q4imp17" hidden="1">#REF!</definedName>
    <definedName name="q5ttyr" localSheetId="31" hidden="1">{#N/A,#N/A,TRUE,"Cover";#N/A,#N/A,TRUE,"Conts";#N/A,#N/A,TRUE,"VOS";#N/A,#N/A,TRUE,"Warrington";#N/A,#N/A,TRUE,"Widnes"}</definedName>
    <definedName name="q5ttyr" hidden="1">{#N/A,#N/A,TRUE,"Cover";#N/A,#N/A,TRUE,"Conts";#N/A,#N/A,TRUE,"VOS";#N/A,#N/A,TRUE,"Warrington";#N/A,#N/A,TRUE,"Widnes"}</definedName>
    <definedName name="QA" localSheetId="36" hidden="1">#REF!</definedName>
    <definedName name="QA" localSheetId="31">#REF!</definedName>
    <definedName name="QA" hidden="1">#REF!</definedName>
    <definedName name="QA.QC" localSheetId="31">#REF!</definedName>
    <definedName name="QA.QC">!#REF!</definedName>
    <definedName name="qa_graph">#REF!</definedName>
    <definedName name="qa_schedule">#REF!</definedName>
    <definedName name="QAAQ">#REF!</definedName>
    <definedName name="qaq" localSheetId="35" hidden="1">{#N/A,#N/A,FALSE,"summary";#N/A,#N/A,FALSE,"SumGraph"}</definedName>
    <definedName name="qaq" localSheetId="37" hidden="1">{#N/A,#N/A,FALSE,"summary";#N/A,#N/A,FALSE,"SumGraph"}</definedName>
    <definedName name="qaq" localSheetId="36" hidden="1">{#N/A,#N/A,FALSE,"summary";#N/A,#N/A,FALSE,"SumGraph"}</definedName>
    <definedName name="qaq" localSheetId="33" hidden="1">{#N/A,#N/A,FALSE,"summary";#N/A,#N/A,FALSE,"SumGraph"}</definedName>
    <definedName name="qaq" localSheetId="34" hidden="1">{#N/A,#N/A,FALSE,"summary";#N/A,#N/A,FALSE,"SumGraph"}</definedName>
    <definedName name="qaq" localSheetId="31" hidden="1">{#N/A,#N/A,FALSE,"summary";#N/A,#N/A,FALSE,"SumGraph"}</definedName>
    <definedName name="qaq" hidden="1">{#N/A,#N/A,FALSE,"summary";#N/A,#N/A,FALSE,"SumGraph"}</definedName>
    <definedName name="qaqaqaqaq" hidden="1">#REF!</definedName>
    <definedName name="qa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qasd">#REF!</definedName>
    <definedName name="qASDWADX">#REF!</definedName>
    <definedName name="Qatar">#REF!</definedName>
    <definedName name="QB" localSheetId="35" hidden="1">{#N/A,#N/A,FALSE,"MAQUINA"}</definedName>
    <definedName name="QB" localSheetId="37" hidden="1">{#N/A,#N/A,FALSE,"MAQUINA"}</definedName>
    <definedName name="QB" localSheetId="36" hidden="1">{#N/A,#N/A,FALSE,"MAQUINA"}</definedName>
    <definedName name="QB" localSheetId="33" hidden="1">{#N/A,#N/A,FALSE,"MAQUINA"}</definedName>
    <definedName name="QB" localSheetId="34" hidden="1">{#N/A,#N/A,FALSE,"MAQUINA"}</definedName>
    <definedName name="QB" localSheetId="31" hidden="1">{#N/A,#N/A,FALSE,"MAQUINA"}</definedName>
    <definedName name="QB" hidden="1">{#N/A,#N/A,FALSE,"MAQUINA"}</definedName>
    <definedName name="Qc" localSheetId="31">#REF!</definedName>
    <definedName name="Qc">!#REF!</definedName>
    <definedName name="Qc___0" localSheetId="31">#REF!</definedName>
    <definedName name="Qc___0">!#REF!</definedName>
    <definedName name="Qc___13" localSheetId="31">#REF!</definedName>
    <definedName name="Qc___13">!#REF!</definedName>
    <definedName name="QD" localSheetId="31">#REF!</definedName>
    <definedName name="QD">!#REF!</definedName>
    <definedName name="qdsqs" localSheetId="35" hidden="1">{#N/A,#N/A,FALSE,"summary";#N/A,#N/A,FALSE,"SumGraph"}</definedName>
    <definedName name="qdsqs" localSheetId="37" hidden="1">{#N/A,#N/A,FALSE,"summary";#N/A,#N/A,FALSE,"SumGraph"}</definedName>
    <definedName name="qdsqs" localSheetId="36" hidden="1">{#N/A,#N/A,FALSE,"summary";#N/A,#N/A,FALSE,"SumGraph"}</definedName>
    <definedName name="qdsqs" localSheetId="33" hidden="1">{#N/A,#N/A,FALSE,"summary";#N/A,#N/A,FALSE,"SumGraph"}</definedName>
    <definedName name="qdsqs" localSheetId="34" hidden="1">{#N/A,#N/A,FALSE,"summary";#N/A,#N/A,FALSE,"SumGraph"}</definedName>
    <definedName name="qdsqs" localSheetId="31" hidden="1">{#N/A,#N/A,FALSE,"summary";#N/A,#N/A,FALSE,"SumGraph"}</definedName>
    <definedName name="qdsqs" hidden="1">{#N/A,#N/A,FALSE,"summary";#N/A,#N/A,FALSE,"SumGraph"}</definedName>
    <definedName name="qe" localSheetId="35" hidden="1">{#N/A,#N/A,FALSE,"Aging Summary";#N/A,#N/A,FALSE,"Ratio Analysis";#N/A,#N/A,FALSE,"Test 120 Day Accts";#N/A,#N/A,FALSE,"Tickmarks"}</definedName>
    <definedName name="qe" localSheetId="37" hidden="1">{#N/A,#N/A,FALSE,"Aging Summary";#N/A,#N/A,FALSE,"Ratio Analysis";#N/A,#N/A,FALSE,"Test 120 Day Accts";#N/A,#N/A,FALSE,"Tickmarks"}</definedName>
    <definedName name="qe" localSheetId="36" hidden="1">{#N/A,#N/A,FALSE,"Aging Summary";#N/A,#N/A,FALSE,"Ratio Analysis";#N/A,#N/A,FALSE,"Test 120 Day Accts";#N/A,#N/A,FALSE,"Tickmarks"}</definedName>
    <definedName name="qe" localSheetId="33" hidden="1">{#N/A,#N/A,FALSE,"Aging Summary";#N/A,#N/A,FALSE,"Ratio Analysis";#N/A,#N/A,FALSE,"Test 120 Day Accts";#N/A,#N/A,FALSE,"Tickmarks"}</definedName>
    <definedName name="qe" localSheetId="34" hidden="1">{#N/A,#N/A,FALSE,"Aging Summary";#N/A,#N/A,FALSE,"Ratio Analysis";#N/A,#N/A,FALSE,"Test 120 Day Accts";#N/A,#N/A,FALSE,"Tickmarks"}</definedName>
    <definedName name="qe" localSheetId="31" hidden="1">{"'Break down'!$A$4"}</definedName>
    <definedName name="qe" hidden="1">{#N/A,#N/A,FALSE,"Aging Summary";#N/A,#N/A,FALSE,"Ratio Analysis";#N/A,#N/A,FALSE,"Test 120 Day Accts";#N/A,#N/A,FALSE,"Tickmarks"}</definedName>
    <definedName name="qedDW" localSheetId="35" hidden="1">{#N/A,#N/A,FALSE,"Aging Summary";#N/A,#N/A,FALSE,"Ratio Analysis";#N/A,#N/A,FALSE,"Test 120 Day Accts";#N/A,#N/A,FALSE,"Tickmarks"}</definedName>
    <definedName name="qedDW" localSheetId="37" hidden="1">{#N/A,#N/A,FALSE,"Aging Summary";#N/A,#N/A,FALSE,"Ratio Analysis";#N/A,#N/A,FALSE,"Test 120 Day Accts";#N/A,#N/A,FALSE,"Tickmarks"}</definedName>
    <definedName name="qedDW" localSheetId="36" hidden="1">{#N/A,#N/A,FALSE,"Aging Summary";#N/A,#N/A,FALSE,"Ratio Analysis";#N/A,#N/A,FALSE,"Test 120 Day Accts";#N/A,#N/A,FALSE,"Tickmarks"}</definedName>
    <definedName name="qedDW" localSheetId="33" hidden="1">{#N/A,#N/A,FALSE,"Aging Summary";#N/A,#N/A,FALSE,"Ratio Analysis";#N/A,#N/A,FALSE,"Test 120 Day Accts";#N/A,#N/A,FALSE,"Tickmarks"}</definedName>
    <definedName name="qedDW" localSheetId="34" hidden="1">{#N/A,#N/A,FALSE,"Aging Summary";#N/A,#N/A,FALSE,"Ratio Analysis";#N/A,#N/A,FALSE,"Test 120 Day Accts";#N/A,#N/A,FALSE,"Tickmarks"}</definedName>
    <definedName name="qedDW" localSheetId="31" hidden="1">{#N/A,#N/A,FALSE,"Aging Summary";#N/A,#N/A,FALSE,"Ratio Analysis";#N/A,#N/A,FALSE,"Test 120 Day Accts";#N/A,#N/A,FALSE,"Tickmarks"}</definedName>
    <definedName name="qedDW" hidden="1">{#N/A,#N/A,FALSE,"Aging Summary";#N/A,#N/A,FALSE,"Ratio Analysis";#N/A,#N/A,FALSE,"Test 120 Day Accts";#N/A,#N/A,FALSE,"Tickmarks"}</definedName>
    <definedName name="qeq" localSheetId="35" hidden="1">{#N/A,#N/A,FALSE,"Matrix";#N/A,#N/A,FALSE,"Executive";#N/A,#N/A,FALSE,"Summary"}</definedName>
    <definedName name="qeq" localSheetId="37" hidden="1">{#N/A,#N/A,FALSE,"Matrix";#N/A,#N/A,FALSE,"Executive";#N/A,#N/A,FALSE,"Summary"}</definedName>
    <definedName name="qeq" localSheetId="36" hidden="1">{#N/A,#N/A,FALSE,"Matrix";#N/A,#N/A,FALSE,"Executive";#N/A,#N/A,FALSE,"Summary"}</definedName>
    <definedName name="qeq" localSheetId="33" hidden="1">{#N/A,#N/A,FALSE,"Matrix";#N/A,#N/A,FALSE,"Executive";#N/A,#N/A,FALSE,"Summary"}</definedName>
    <definedName name="qeq" localSheetId="34" hidden="1">{#N/A,#N/A,FALSE,"Matrix";#N/A,#N/A,FALSE,"Executive";#N/A,#N/A,FALSE,"Summary"}</definedName>
    <definedName name="qeq" localSheetId="31" hidden="1">{#N/A,#N/A,FALSE,"Matrix";#N/A,#N/A,FALSE,"Executive";#N/A,#N/A,FALSE,"Summary"}</definedName>
    <definedName name="qeq" hidden="1">{#N/A,#N/A,FALSE,"Matrix";#N/A,#N/A,FALSE,"Executive";#N/A,#N/A,FALSE,"Summary"}</definedName>
    <definedName name="QEQWE" hidden="1">#REF!</definedName>
    <definedName name="qert" localSheetId="35" hidden="1">#REF!</definedName>
    <definedName name="qert" localSheetId="36" hidden="1">#REF!</definedName>
    <definedName name="qert" localSheetId="33" hidden="1">#REF!</definedName>
    <definedName name="qert" localSheetId="34" hidden="1">#REF!</definedName>
    <definedName name="qert" localSheetId="31" hidden="1">#REF!</definedName>
    <definedName name="qert" hidden="1">#REF!</definedName>
    <definedName name="qertqgfgwrgw" localSheetId="35" hidden="1">#REF!</definedName>
    <definedName name="qertqgfgwrgw" localSheetId="36" hidden="1">#REF!</definedName>
    <definedName name="qertqgfgwrgw" localSheetId="33" hidden="1">#REF!</definedName>
    <definedName name="qertqgfgwrgw" localSheetId="34" hidden="1">#REF!</definedName>
    <definedName name="qertqgfgwrgw" hidden="1">#REF!</definedName>
    <definedName name="qewq" localSheetId="31">#REF!</definedName>
    <definedName name="qewq">!#REF!</definedName>
    <definedName name="qewweqwewqewq" localSheetId="35" hidden="1">{#N/A,#N/A,FALSE,"SumG";#N/A,#N/A,FALSE,"ElecG";#N/A,#N/A,FALSE,"MechG";#N/A,#N/A,FALSE,"GeotG";#N/A,#N/A,FALSE,"PrcsG";#N/A,#N/A,FALSE,"TunnG";#N/A,#N/A,FALSE,"CivlG";#N/A,#N/A,FALSE,"NtwkG";#N/A,#N/A,FALSE,"EstgG";#N/A,#N/A,FALSE,"PEngG"}</definedName>
    <definedName name="qewweqwewqewq" localSheetId="37" hidden="1">{#N/A,#N/A,FALSE,"SumG";#N/A,#N/A,FALSE,"ElecG";#N/A,#N/A,FALSE,"MechG";#N/A,#N/A,FALSE,"GeotG";#N/A,#N/A,FALSE,"PrcsG";#N/A,#N/A,FALSE,"TunnG";#N/A,#N/A,FALSE,"CivlG";#N/A,#N/A,FALSE,"NtwkG";#N/A,#N/A,FALSE,"EstgG";#N/A,#N/A,FALSE,"PEngG"}</definedName>
    <definedName name="qewweqwewqewq" localSheetId="36" hidden="1">{#N/A,#N/A,FALSE,"SumG";#N/A,#N/A,FALSE,"ElecG";#N/A,#N/A,FALSE,"MechG";#N/A,#N/A,FALSE,"GeotG";#N/A,#N/A,FALSE,"PrcsG";#N/A,#N/A,FALSE,"TunnG";#N/A,#N/A,FALSE,"CivlG";#N/A,#N/A,FALSE,"NtwkG";#N/A,#N/A,FALSE,"EstgG";#N/A,#N/A,FALSE,"PEngG"}</definedName>
    <definedName name="qewweqwewqewq" localSheetId="33" hidden="1">{#N/A,#N/A,FALSE,"SumG";#N/A,#N/A,FALSE,"ElecG";#N/A,#N/A,FALSE,"MechG";#N/A,#N/A,FALSE,"GeotG";#N/A,#N/A,FALSE,"PrcsG";#N/A,#N/A,FALSE,"TunnG";#N/A,#N/A,FALSE,"CivlG";#N/A,#N/A,FALSE,"NtwkG";#N/A,#N/A,FALSE,"EstgG";#N/A,#N/A,FALSE,"PEngG"}</definedName>
    <definedName name="qewweqwewqewq" localSheetId="34" hidden="1">{#N/A,#N/A,FALSE,"SumG";#N/A,#N/A,FALSE,"ElecG";#N/A,#N/A,FALSE,"MechG";#N/A,#N/A,FALSE,"GeotG";#N/A,#N/A,FALSE,"PrcsG";#N/A,#N/A,FALSE,"TunnG";#N/A,#N/A,FALSE,"CivlG";#N/A,#N/A,FALSE,"NtwkG";#N/A,#N/A,FALSE,"EstgG";#N/A,#N/A,FALSE,"PEngG"}</definedName>
    <definedName name="qewweqwewqewq" localSheetId="31" hidden="1">{#N/A,#N/A,FALSE,"SumG";#N/A,#N/A,FALSE,"ElecG";#N/A,#N/A,FALSE,"MechG";#N/A,#N/A,FALSE,"GeotG";#N/A,#N/A,FALSE,"PrcsG";#N/A,#N/A,FALSE,"TunnG";#N/A,#N/A,FALSE,"CivlG";#N/A,#N/A,FALSE,"NtwkG";#N/A,#N/A,FALSE,"EstgG";#N/A,#N/A,FALSE,"PEngG"}</definedName>
    <definedName name="qewweqwewqewq" hidden="1">{#N/A,#N/A,FALSE,"SumG";#N/A,#N/A,FALSE,"ElecG";#N/A,#N/A,FALSE,"MechG";#N/A,#N/A,FALSE,"GeotG";#N/A,#N/A,FALSE,"PrcsG";#N/A,#N/A,FALSE,"TunnG";#N/A,#N/A,FALSE,"CivlG";#N/A,#N/A,FALSE,"NtwkG";#N/A,#N/A,FALSE,"EstgG";#N/A,#N/A,FALSE,"PEngG"}</definedName>
    <definedName name="QEY" localSheetId="35" hidden="1">{#N/A,#N/A,FALSE,"TEC-01";#N/A,#N/A,FALSE,"TEC - 02";#N/A,#N/A,FALSE,"TEC - 03";#N/A,#N/A,FALSE,"TEC - 04";#N/A,#N/A,FALSE,"TEC-07";#N/A,#N/A,FALSE,"TEC-08";#N/A,#N/A,FALSE,"TEC - 09A";#N/A,#N/A,FALSE,"TEC - 09B";#N/A,#N/A,FALSE,"TEC - 09C";#N/A,#N/A,FALSE,"TEC - 10";#N/A,#N/A,FALSE,"TEC-11"}</definedName>
    <definedName name="QEY" localSheetId="37" hidden="1">{#N/A,#N/A,FALSE,"TEC-01";#N/A,#N/A,FALSE,"TEC - 02";#N/A,#N/A,FALSE,"TEC - 03";#N/A,#N/A,FALSE,"TEC - 04";#N/A,#N/A,FALSE,"TEC-07";#N/A,#N/A,FALSE,"TEC-08";#N/A,#N/A,FALSE,"TEC - 09A";#N/A,#N/A,FALSE,"TEC - 09B";#N/A,#N/A,FALSE,"TEC - 09C";#N/A,#N/A,FALSE,"TEC - 10";#N/A,#N/A,FALSE,"TEC-11"}</definedName>
    <definedName name="QEY" localSheetId="36" hidden="1">{#N/A,#N/A,FALSE,"TEC-01";#N/A,#N/A,FALSE,"TEC - 02";#N/A,#N/A,FALSE,"TEC - 03";#N/A,#N/A,FALSE,"TEC - 04";#N/A,#N/A,FALSE,"TEC-07";#N/A,#N/A,FALSE,"TEC-08";#N/A,#N/A,FALSE,"TEC - 09A";#N/A,#N/A,FALSE,"TEC - 09B";#N/A,#N/A,FALSE,"TEC - 09C";#N/A,#N/A,FALSE,"TEC - 10";#N/A,#N/A,FALSE,"TEC-11"}</definedName>
    <definedName name="QEY" localSheetId="33" hidden="1">{#N/A,#N/A,FALSE,"TEC-01";#N/A,#N/A,FALSE,"TEC - 02";#N/A,#N/A,FALSE,"TEC - 03";#N/A,#N/A,FALSE,"TEC - 04";#N/A,#N/A,FALSE,"TEC-07";#N/A,#N/A,FALSE,"TEC-08";#N/A,#N/A,FALSE,"TEC - 09A";#N/A,#N/A,FALSE,"TEC - 09B";#N/A,#N/A,FALSE,"TEC - 09C";#N/A,#N/A,FALSE,"TEC - 10";#N/A,#N/A,FALSE,"TEC-11"}</definedName>
    <definedName name="QEY" localSheetId="34" hidden="1">{#N/A,#N/A,FALSE,"TEC-01";#N/A,#N/A,FALSE,"TEC - 02";#N/A,#N/A,FALSE,"TEC - 03";#N/A,#N/A,FALSE,"TEC - 04";#N/A,#N/A,FALSE,"TEC-07";#N/A,#N/A,FALSE,"TEC-08";#N/A,#N/A,FALSE,"TEC - 09A";#N/A,#N/A,FALSE,"TEC - 09B";#N/A,#N/A,FALSE,"TEC - 09C";#N/A,#N/A,FALSE,"TEC - 10";#N/A,#N/A,FALSE,"TEC-11"}</definedName>
    <definedName name="QEY" localSheetId="31" hidden="1">{#N/A,#N/A,FALSE,"TEC-01";#N/A,#N/A,FALSE,"TEC - 02";#N/A,#N/A,FALSE,"TEC - 03";#N/A,#N/A,FALSE,"TEC - 04";#N/A,#N/A,FALSE,"TEC-07";#N/A,#N/A,FALSE,"TEC-08";#N/A,#N/A,FALSE,"TEC - 09A";#N/A,#N/A,FALSE,"TEC - 09B";#N/A,#N/A,FALSE,"TEC - 09C";#N/A,#N/A,FALSE,"TEC - 10";#N/A,#N/A,FALSE,"TEC-11"}</definedName>
    <definedName name="QEY" hidden="1">{#N/A,#N/A,FALSE,"TEC-01";#N/A,#N/A,FALSE,"TEC - 02";#N/A,#N/A,FALSE,"TEC - 03";#N/A,#N/A,FALSE,"TEC - 04";#N/A,#N/A,FALSE,"TEC-07";#N/A,#N/A,FALSE,"TEC-08";#N/A,#N/A,FALSE,"TEC - 09A";#N/A,#N/A,FALSE,"TEC - 09B";#N/A,#N/A,FALSE,"TEC - 09C";#N/A,#N/A,FALSE,"TEC - 10";#N/A,#N/A,FALSE,"TEC-11"}</definedName>
    <definedName name="Qf" localSheetId="31">#REF!</definedName>
    <definedName name="Qf">!#REF!</definedName>
    <definedName name="Qf___0" localSheetId="31">#REF!</definedName>
    <definedName name="Qf___0">!#REF!</definedName>
    <definedName name="Qf___13" localSheetId="31">#REF!</definedName>
    <definedName name="Qf___13">!#REF!</definedName>
    <definedName name="qg" hidden="1">#REF!</definedName>
    <definedName name="qh" hidden="1">#REF!</definedName>
    <definedName name="Qi" localSheetId="31">#REF!</definedName>
    <definedName name="Qi">!#REF!</definedName>
    <definedName name="Qi___0" localSheetId="31">#REF!</definedName>
    <definedName name="Qi___0">!#REF!</definedName>
    <definedName name="Qi___13" localSheetId="31">#REF!</definedName>
    <definedName name="Qi___13">!#REF!</definedName>
    <definedName name="qjtrt" localSheetId="35" hidden="1">{"JAN",#N/A,FALSE,"January"}</definedName>
    <definedName name="qjtrt" localSheetId="37" hidden="1">{"JAN",#N/A,FALSE,"January"}</definedName>
    <definedName name="qjtrt" localSheetId="36" hidden="1">{"JAN",#N/A,FALSE,"January"}</definedName>
    <definedName name="qjtrt" localSheetId="33" hidden="1">{"JAN",#N/A,FALSE,"January"}</definedName>
    <definedName name="qjtrt" localSheetId="34" hidden="1">{"JAN",#N/A,FALSE,"January"}</definedName>
    <definedName name="qjtrt" localSheetId="31" hidden="1">{"JAN",#N/A,FALSE,"January"}</definedName>
    <definedName name="qjtrt" hidden="1">{"JAN",#N/A,FALSE,"January"}</definedName>
    <definedName name="qkqh1" localSheetId="35" hidden="1">{#N/A,#N/A,FALSE,"명세표"}</definedName>
    <definedName name="qkqh1" localSheetId="37" hidden="1">{#N/A,#N/A,FALSE,"명세표"}</definedName>
    <definedName name="qkqh1" localSheetId="36" hidden="1">{#N/A,#N/A,FALSE,"명세표"}</definedName>
    <definedName name="qkqh1" localSheetId="33" hidden="1">{#N/A,#N/A,FALSE,"명세표"}</definedName>
    <definedName name="qkqh1" localSheetId="34" hidden="1">{#N/A,#N/A,FALSE,"명세표"}</definedName>
    <definedName name="qkqh1" localSheetId="31" hidden="1">{#N/A,#N/A,FALSE,"명세표"}</definedName>
    <definedName name="qkqh1" hidden="1">{#N/A,#N/A,FALSE,"명세표"}</definedName>
    <definedName name="Ql" localSheetId="31">#REF!</definedName>
    <definedName name="Ql">!#REF!</definedName>
    <definedName name="Ql___0" localSheetId="31">#REF!</definedName>
    <definedName name="Ql___0">!#REF!</definedName>
    <definedName name="Ql___13" localSheetId="31">#REF!</definedName>
    <definedName name="Ql___13">!#REF!</definedName>
    <definedName name="qmax" localSheetId="31">#REF!</definedName>
    <definedName name="qmax">!#REF!</definedName>
    <definedName name="qmax_m" localSheetId="31">#REF!</definedName>
    <definedName name="qmax_m">!#REF!</definedName>
    <definedName name="qnuevo" localSheetId="31">#REF!</definedName>
    <definedName name="qnuevo">!#REF!</definedName>
    <definedName name="qnuevo_m" localSheetId="31">#REF!</definedName>
    <definedName name="qnuevo_m">!#REF!</definedName>
    <definedName name="qnuevo1" localSheetId="31">#REF!</definedName>
    <definedName name="qnuevo1">!#REF!</definedName>
    <definedName name="qñojhc" localSheetId="35" hidden="1">{#N/A,#N/A,FALSE,"Matrix";#N/A,#N/A,FALSE,"Executive";#N/A,#N/A,FALSE,"Summary";#N/A,#N/A,FALSE,"Office1";#N/A,#N/A,FALSE,"Office2";#N/A,#N/A,FALSE,"Office3";#N/A,#N/A,FALSE,"Office4";#N/A,#N/A,FALSE,"Office5";#N/A,#N/A,FALSE,"Office6";#N/A,#N/A,FALSE,"Office7";#N/A,#N/A,FALSE,"Labor"}</definedName>
    <definedName name="qñojhc" localSheetId="37" hidden="1">{#N/A,#N/A,FALSE,"Matrix";#N/A,#N/A,FALSE,"Executive";#N/A,#N/A,FALSE,"Summary";#N/A,#N/A,FALSE,"Office1";#N/A,#N/A,FALSE,"Office2";#N/A,#N/A,FALSE,"Office3";#N/A,#N/A,FALSE,"Office4";#N/A,#N/A,FALSE,"Office5";#N/A,#N/A,FALSE,"Office6";#N/A,#N/A,FALSE,"Office7";#N/A,#N/A,FALSE,"Labor"}</definedName>
    <definedName name="qñojhc" localSheetId="36" hidden="1">{#N/A,#N/A,FALSE,"Matrix";#N/A,#N/A,FALSE,"Executive";#N/A,#N/A,FALSE,"Summary";#N/A,#N/A,FALSE,"Office1";#N/A,#N/A,FALSE,"Office2";#N/A,#N/A,FALSE,"Office3";#N/A,#N/A,FALSE,"Office4";#N/A,#N/A,FALSE,"Office5";#N/A,#N/A,FALSE,"Office6";#N/A,#N/A,FALSE,"Office7";#N/A,#N/A,FALSE,"Labor"}</definedName>
    <definedName name="qñojhc" localSheetId="33" hidden="1">{#N/A,#N/A,FALSE,"Matrix";#N/A,#N/A,FALSE,"Executive";#N/A,#N/A,FALSE,"Summary";#N/A,#N/A,FALSE,"Office1";#N/A,#N/A,FALSE,"Office2";#N/A,#N/A,FALSE,"Office3";#N/A,#N/A,FALSE,"Office4";#N/A,#N/A,FALSE,"Office5";#N/A,#N/A,FALSE,"Office6";#N/A,#N/A,FALSE,"Office7";#N/A,#N/A,FALSE,"Labor"}</definedName>
    <definedName name="qñojhc" localSheetId="34" hidden="1">{#N/A,#N/A,FALSE,"Matrix";#N/A,#N/A,FALSE,"Executive";#N/A,#N/A,FALSE,"Summary";#N/A,#N/A,FALSE,"Office1";#N/A,#N/A,FALSE,"Office2";#N/A,#N/A,FALSE,"Office3";#N/A,#N/A,FALSE,"Office4";#N/A,#N/A,FALSE,"Office5";#N/A,#N/A,FALSE,"Office6";#N/A,#N/A,FALSE,"Office7";#N/A,#N/A,FALSE,"Labor"}</definedName>
    <definedName name="qñojhc" localSheetId="31" hidden="1">{#N/A,#N/A,FALSE,"Matrix";#N/A,#N/A,FALSE,"Executive";#N/A,#N/A,FALSE,"Summary";#N/A,#N/A,FALSE,"Office1";#N/A,#N/A,FALSE,"Office2";#N/A,#N/A,FALSE,"Office3";#N/A,#N/A,FALSE,"Office4";#N/A,#N/A,FALSE,"Office5";#N/A,#N/A,FALSE,"Office6";#N/A,#N/A,FALSE,"Office7";#N/A,#N/A,FALSE,"Labor"}</definedName>
    <definedName name="qñojhc" hidden="1">{#N/A,#N/A,FALSE,"Matrix";#N/A,#N/A,FALSE,"Executive";#N/A,#N/A,FALSE,"Summary";#N/A,#N/A,FALSE,"Office1";#N/A,#N/A,FALSE,"Office2";#N/A,#N/A,FALSE,"Office3";#N/A,#N/A,FALSE,"Office4";#N/A,#N/A,FALSE,"Office5";#N/A,#N/A,FALSE,"Office6";#N/A,#N/A,FALSE,"Office7";#N/A,#N/A,FALSE,"Labor"}</definedName>
    <definedName name="qor" hidden="1">#REF!</definedName>
    <definedName name="qpf" localSheetId="35" hidden="1">{#N/A,#N/A,TRUE,"1842CWN0"}</definedName>
    <definedName name="qpf" localSheetId="37" hidden="1">{#N/A,#N/A,TRUE,"1842CWN0"}</definedName>
    <definedName name="qpf" localSheetId="36" hidden="1">{#N/A,#N/A,TRUE,"1842CWN0"}</definedName>
    <definedName name="qpf" localSheetId="33" hidden="1">{#N/A,#N/A,TRUE,"1842CWN0"}</definedName>
    <definedName name="qpf" localSheetId="34" hidden="1">{#N/A,#N/A,TRUE,"1842CWN0"}</definedName>
    <definedName name="qpf" localSheetId="31" hidden="1">{#N/A,#N/A,TRUE,"1842CWN0"}</definedName>
    <definedName name="qpf" hidden="1">{#N/A,#N/A,TRUE,"1842CWN0"}</definedName>
    <definedName name="QPROYECTO">#REF!</definedName>
    <definedName name="qq" localSheetId="35" hidden="1">{"Sin detalle",#N/A,FALSE,"Flujo (redondeado)";"Detallado",#N/A,FALSE,"Flujo (redondeado)"}</definedName>
    <definedName name="qq" localSheetId="37" hidden="1">{"Sin detalle",#N/A,FALSE,"Flujo (redondeado)";"Detallado",#N/A,FALSE,"Flujo (redondeado)"}</definedName>
    <definedName name="qq" localSheetId="36" hidden="1">{"Sin detalle",#N/A,FALSE,"Flujo (redondeado)";"Detallado",#N/A,FALSE,"Flujo (redondeado)"}</definedName>
    <definedName name="qq" localSheetId="30" hidden="1">{#N/A,#N/A,FALSE,"INDICE";#N/A,#N/A,FALSE,"Memória actualização";#N/A,#N/A,FALSE,"ANEXO1";#N/A,#N/A,FALSE,"ANEXO2";#N/A,#N/A,FALSE,"ANÁLISE DE RECURSOS";#N/A,#N/A,FALSE,"MAPA DE QUANTIDADES"}</definedName>
    <definedName name="qq" localSheetId="33" hidden="1">{"Sin detalle",#N/A,FALSE,"Flujo (redondeado)";"Detallado",#N/A,FALSE,"Flujo (redondeado)"}</definedName>
    <definedName name="qq" localSheetId="34" hidden="1">{"Sin detalle",#N/A,FALSE,"Flujo (redondeado)";"Detallado",#N/A,FALSE,"Flujo (redondeado)"}</definedName>
    <definedName name="qq" localSheetId="31" hidden="1">{"Sin detalle",#N/A,FALSE,"Flujo (redondeado)";"Detallado",#N/A,FALSE,"Flujo (redondeado)"}</definedName>
    <definedName name="qq" localSheetId="29" hidden="1">{#N/A,#N/A,FALSE,"INDICE";#N/A,#N/A,FALSE,"Memória actualização";#N/A,#N/A,FALSE,"ANEXO1";#N/A,#N/A,FALSE,"ANEXO2";#N/A,#N/A,FALSE,"ANÁLISE DE RECURSOS";#N/A,#N/A,FALSE,"MAPA DE QUANTIDADES"}</definedName>
    <definedName name="QQ" hidden="1">{"'Sheet1'!$L$16"}</definedName>
    <definedName name="qq_1" localSheetId="35" hidden="1">{"Sin detalle",#N/A,FALSE,"Flujo (redondeado)";"Detallado",#N/A,FALSE,"Flujo (redondeado)"}</definedName>
    <definedName name="qq_1" localSheetId="37" hidden="1">{"Sin detalle",#N/A,FALSE,"Flujo (redondeado)";"Detallado",#N/A,FALSE,"Flujo (redondeado)"}</definedName>
    <definedName name="qq_1" localSheetId="36" hidden="1">{"Sin detalle",#N/A,FALSE,"Flujo (redondeado)";"Detallado",#N/A,FALSE,"Flujo (redondeado)"}</definedName>
    <definedName name="qq_1" localSheetId="33" hidden="1">{"Sin detalle",#N/A,FALSE,"Flujo (redondeado)";"Detallado",#N/A,FALSE,"Flujo (redondeado)"}</definedName>
    <definedName name="qq_1" localSheetId="34" hidden="1">{"Sin detalle",#N/A,FALSE,"Flujo (redondeado)";"Detallado",#N/A,FALSE,"Flujo (redondeado)"}</definedName>
    <definedName name="qq_1" localSheetId="31" hidden="1">{"MO(BASE)",#N/A,FALSE,"MO(BASE)";"MO(BASE)1",#N/A,FALSE,"MO(BASE)";"MO(BASE)2",#N/A,FALSE,"MO(BASE)"}</definedName>
    <definedName name="qq_1" hidden="1">{"MO(BASE)",#N/A,FALSE,"MO(BASE)";"MO(BASE)1",#N/A,FALSE,"MO(BASE)";"MO(BASE)2",#N/A,FALSE,"MO(BASE)"}</definedName>
    <definedName name="qq_2" localSheetId="35" hidden="1">{"MO(BASE)",#N/A,FALSE,"MO(BASE)";"MO(BASE)1",#N/A,FALSE,"MO(BASE)";"MO(BASE)2",#N/A,FALSE,"MO(BASE)"}</definedName>
    <definedName name="qq_2" localSheetId="37" hidden="1">{"MO(BASE)",#N/A,FALSE,"MO(BASE)";"MO(BASE)1",#N/A,FALSE,"MO(BASE)";"MO(BASE)2",#N/A,FALSE,"MO(BASE)"}</definedName>
    <definedName name="qq_2" localSheetId="36" hidden="1">{"MO(BASE)",#N/A,FALSE,"MO(BASE)";"MO(BASE)1",#N/A,FALSE,"MO(BASE)";"MO(BASE)2",#N/A,FALSE,"MO(BASE)"}</definedName>
    <definedName name="qq_2" localSheetId="33" hidden="1">{"MO(BASE)",#N/A,FALSE,"MO(BASE)";"MO(BASE)1",#N/A,FALSE,"MO(BASE)";"MO(BASE)2",#N/A,FALSE,"MO(BASE)"}</definedName>
    <definedName name="qq_2" localSheetId="34" hidden="1">{"MO(BASE)",#N/A,FALSE,"MO(BASE)";"MO(BASE)1",#N/A,FALSE,"MO(BASE)";"MO(BASE)2",#N/A,FALSE,"MO(BASE)"}</definedName>
    <definedName name="qq_2" localSheetId="31" hidden="1">{"MO(BASE)",#N/A,FALSE,"MO(BASE)";"MO(BASE)1",#N/A,FALSE,"MO(BASE)";"MO(BASE)2",#N/A,FALSE,"MO(BASE)"}</definedName>
    <definedName name="qq_2" hidden="1">{"MO(BASE)",#N/A,FALSE,"MO(BASE)";"MO(BASE)1",#N/A,FALSE,"MO(BASE)";"MO(BASE)2",#N/A,FALSE,"MO(BASE)"}</definedName>
    <definedName name="qq_3" localSheetId="35" hidden="1">{"MO(BASE)",#N/A,FALSE,"MO(BASE)";"MO(BASE)1",#N/A,FALSE,"MO(BASE)";"MO(BASE)2",#N/A,FALSE,"MO(BASE)"}</definedName>
    <definedName name="qq_3" localSheetId="37" hidden="1">{"MO(BASE)",#N/A,FALSE,"MO(BASE)";"MO(BASE)1",#N/A,FALSE,"MO(BASE)";"MO(BASE)2",#N/A,FALSE,"MO(BASE)"}</definedName>
    <definedName name="qq_3" localSheetId="36" hidden="1">{"MO(BASE)",#N/A,FALSE,"MO(BASE)";"MO(BASE)1",#N/A,FALSE,"MO(BASE)";"MO(BASE)2",#N/A,FALSE,"MO(BASE)"}</definedName>
    <definedName name="qq_3" localSheetId="33" hidden="1">{"MO(BASE)",#N/A,FALSE,"MO(BASE)";"MO(BASE)1",#N/A,FALSE,"MO(BASE)";"MO(BASE)2",#N/A,FALSE,"MO(BASE)"}</definedName>
    <definedName name="qq_3" localSheetId="34" hidden="1">{"MO(BASE)",#N/A,FALSE,"MO(BASE)";"MO(BASE)1",#N/A,FALSE,"MO(BASE)";"MO(BASE)2",#N/A,FALSE,"MO(BASE)"}</definedName>
    <definedName name="qq_3" localSheetId="31" hidden="1">{"MO(BASE)",#N/A,FALSE,"MO(BASE)";"MO(BASE)1",#N/A,FALSE,"MO(BASE)";"MO(BASE)2",#N/A,FALSE,"MO(BASE)"}</definedName>
    <definedName name="qq_3" hidden="1">{"MO(BASE)",#N/A,FALSE,"MO(BASE)";"MO(BASE)1",#N/A,FALSE,"MO(BASE)";"MO(BASE)2",#N/A,FALSE,"MO(BASE)"}</definedName>
    <definedName name="qq_4" localSheetId="35" hidden="1">{"MO(BASE)",#N/A,FALSE,"MO(BASE)";"MO(BASE)1",#N/A,FALSE,"MO(BASE)";"MO(BASE)2",#N/A,FALSE,"MO(BASE)"}</definedName>
    <definedName name="qq_4" localSheetId="37" hidden="1">{"MO(BASE)",#N/A,FALSE,"MO(BASE)";"MO(BASE)1",#N/A,FALSE,"MO(BASE)";"MO(BASE)2",#N/A,FALSE,"MO(BASE)"}</definedName>
    <definedName name="qq_4" localSheetId="36" hidden="1">{"MO(BASE)",#N/A,FALSE,"MO(BASE)";"MO(BASE)1",#N/A,FALSE,"MO(BASE)";"MO(BASE)2",#N/A,FALSE,"MO(BASE)"}</definedName>
    <definedName name="qq_4" localSheetId="33" hidden="1">{"MO(BASE)",#N/A,FALSE,"MO(BASE)";"MO(BASE)1",#N/A,FALSE,"MO(BASE)";"MO(BASE)2",#N/A,FALSE,"MO(BASE)"}</definedName>
    <definedName name="qq_4" localSheetId="34" hidden="1">{"MO(BASE)",#N/A,FALSE,"MO(BASE)";"MO(BASE)1",#N/A,FALSE,"MO(BASE)";"MO(BASE)2",#N/A,FALSE,"MO(BASE)"}</definedName>
    <definedName name="qq_4" localSheetId="31" hidden="1">{"MO(BASE)",#N/A,FALSE,"MO(BASE)";"MO(BASE)1",#N/A,FALSE,"MO(BASE)";"MO(BASE)2",#N/A,FALSE,"MO(BASE)"}</definedName>
    <definedName name="qq_4" hidden="1">{"MO(BASE)",#N/A,FALSE,"MO(BASE)";"MO(BASE)1",#N/A,FALSE,"MO(BASE)";"MO(BASE)2",#N/A,FALSE,"MO(BASE)"}</definedName>
    <definedName name="qq_5" localSheetId="35" hidden="1">{"MO(BASE)",#N/A,FALSE,"MO(BASE)";"MO(BASE)1",#N/A,FALSE,"MO(BASE)";"MO(BASE)2",#N/A,FALSE,"MO(BASE)"}</definedName>
    <definedName name="qq_5" localSheetId="37" hidden="1">{"MO(BASE)",#N/A,FALSE,"MO(BASE)";"MO(BASE)1",#N/A,FALSE,"MO(BASE)";"MO(BASE)2",#N/A,FALSE,"MO(BASE)"}</definedName>
    <definedName name="qq_5" localSheetId="36" hidden="1">{"MO(BASE)",#N/A,FALSE,"MO(BASE)";"MO(BASE)1",#N/A,FALSE,"MO(BASE)";"MO(BASE)2",#N/A,FALSE,"MO(BASE)"}</definedName>
    <definedName name="qq_5" localSheetId="33" hidden="1">{"MO(BASE)",#N/A,FALSE,"MO(BASE)";"MO(BASE)1",#N/A,FALSE,"MO(BASE)";"MO(BASE)2",#N/A,FALSE,"MO(BASE)"}</definedName>
    <definedName name="qq_5" localSheetId="34" hidden="1">{"MO(BASE)",#N/A,FALSE,"MO(BASE)";"MO(BASE)1",#N/A,FALSE,"MO(BASE)";"MO(BASE)2",#N/A,FALSE,"MO(BASE)"}</definedName>
    <definedName name="qq_5" localSheetId="31" hidden="1">{"MO(BASE)",#N/A,FALSE,"MO(BASE)";"MO(BASE)1",#N/A,FALSE,"MO(BASE)";"MO(BASE)2",#N/A,FALSE,"MO(BASE)"}</definedName>
    <definedName name="qq_5" hidden="1">{"MO(BASE)",#N/A,FALSE,"MO(BASE)";"MO(BASE)1",#N/A,FALSE,"MO(BASE)";"MO(BASE)2",#N/A,FALSE,"MO(BASE)"}</definedName>
    <definedName name="qqaletasestribos" localSheetId="31">#REF!</definedName>
    <definedName name="qqaletasestribos">!#REF!</definedName>
    <definedName name="qqcabezalpilas" localSheetId="31">#REF!</definedName>
    <definedName name="qqcabezalpilas">!#REF!</definedName>
    <definedName name="qqfustepilas" localSheetId="31">#REF!</definedName>
    <definedName name="qqfustepilas">!#REF!</definedName>
    <definedName name="qqlosasaproche" localSheetId="31">#REF!</definedName>
    <definedName name="qqlosasaproche">!#REF!</definedName>
    <definedName name="qqlosastablero" localSheetId="31">#REF!</definedName>
    <definedName name="qqlosastablero">!#REF!</definedName>
    <definedName name="qqmuroestribos" localSheetId="31">#REF!</definedName>
    <definedName name="qqmuroestribos">!#REF!</definedName>
    <definedName name="qqpantallaestribos" localSheetId="31">#REF!</definedName>
    <definedName name="qqpantallaestribos">!#REF!</definedName>
    <definedName name="qqpedestalpilas" localSheetId="31">#REF!</definedName>
    <definedName name="qqpedestalpilas">!#REF!</definedName>
    <definedName name="QQQ" localSheetId="35" hidden="1">{#N/A,#N/A,FALSE,"US$";#N/A,#N/A,FALSE,"SUMMARY";#N/A,#N/A,FALSE,"DET.SUMM";#N/A,#N/A,FALSE,"BACK-UP";#N/A,#N/A,FALSE,"INDIRECTS";#N/A,#N/A,FALSE,"PARAMETERS";#N/A,#N/A,FALSE,"RATES"}</definedName>
    <definedName name="QQQ" localSheetId="37" hidden="1">{#N/A,#N/A,FALSE,"US$";#N/A,#N/A,FALSE,"SUMMARY";#N/A,#N/A,FALSE,"DET.SUMM";#N/A,#N/A,FALSE,"BACK-UP";#N/A,#N/A,FALSE,"INDIRECTS";#N/A,#N/A,FALSE,"PARAMETERS";#N/A,#N/A,FALSE,"RATES"}</definedName>
    <definedName name="QQQ" localSheetId="36" hidden="1">{#N/A,#N/A,FALSE,"US$";#N/A,#N/A,FALSE,"SUMMARY";#N/A,#N/A,FALSE,"DET.SUMM";#N/A,#N/A,FALSE,"BACK-UP";#N/A,#N/A,FALSE,"INDIRECTS";#N/A,#N/A,FALSE,"PARAMETERS";#N/A,#N/A,FALSE,"RATES"}</definedName>
    <definedName name="QQQ" localSheetId="33" hidden="1">{#N/A,#N/A,FALSE,"US$";#N/A,#N/A,FALSE,"SUMMARY";#N/A,#N/A,FALSE,"DET.SUMM";#N/A,#N/A,FALSE,"BACK-UP";#N/A,#N/A,FALSE,"INDIRECTS";#N/A,#N/A,FALSE,"PARAMETERS";#N/A,#N/A,FALSE,"RATES"}</definedName>
    <definedName name="QQQ" localSheetId="34" hidden="1">{#N/A,#N/A,FALSE,"US$";#N/A,#N/A,FALSE,"SUMMARY";#N/A,#N/A,FALSE,"DET.SUMM";#N/A,#N/A,FALSE,"BACK-UP";#N/A,#N/A,FALSE,"INDIRECTS";#N/A,#N/A,FALSE,"PARAMETERS";#N/A,#N/A,FALSE,"RATES"}</definedName>
    <definedName name="QQQ" localSheetId="31">#REF!</definedName>
    <definedName name="QQQ" hidden="1">{"Sin detalle",#N/A,FALSE,"Flujo (redondeado)";"Detallado",#N/A,FALSE,"Flujo (redondeado)"}</definedName>
    <definedName name="QQQ_1" localSheetId="35" hidden="1">{#N/A,#N/A,FALSE,"US$";#N/A,#N/A,FALSE,"SUMMARY";#N/A,#N/A,FALSE,"DET.SUMM";#N/A,#N/A,FALSE,"BACK-UP";#N/A,#N/A,FALSE,"INDIRECTS";#N/A,#N/A,FALSE,"PARAMETERS";#N/A,#N/A,FALSE,"RATES"}</definedName>
    <definedName name="QQQ_1" localSheetId="37" hidden="1">{#N/A,#N/A,FALSE,"US$";#N/A,#N/A,FALSE,"SUMMARY";#N/A,#N/A,FALSE,"DET.SUMM";#N/A,#N/A,FALSE,"BACK-UP";#N/A,#N/A,FALSE,"INDIRECTS";#N/A,#N/A,FALSE,"PARAMETERS";#N/A,#N/A,FALSE,"RATES"}</definedName>
    <definedName name="QQQ_1" localSheetId="36" hidden="1">{#N/A,#N/A,FALSE,"US$";#N/A,#N/A,FALSE,"SUMMARY";#N/A,#N/A,FALSE,"DET.SUMM";#N/A,#N/A,FALSE,"BACK-UP";#N/A,#N/A,FALSE,"INDIRECTS";#N/A,#N/A,FALSE,"PARAMETERS";#N/A,#N/A,FALSE,"RATES"}</definedName>
    <definedName name="QQQ_1" localSheetId="33" hidden="1">{#N/A,#N/A,FALSE,"US$";#N/A,#N/A,FALSE,"SUMMARY";#N/A,#N/A,FALSE,"DET.SUMM";#N/A,#N/A,FALSE,"BACK-UP";#N/A,#N/A,FALSE,"INDIRECTS";#N/A,#N/A,FALSE,"PARAMETERS";#N/A,#N/A,FALSE,"RATES"}</definedName>
    <definedName name="QQQ_1" localSheetId="34" hidden="1">{#N/A,#N/A,FALSE,"US$";#N/A,#N/A,FALSE,"SUMMARY";#N/A,#N/A,FALSE,"DET.SUMM";#N/A,#N/A,FALSE,"BACK-UP";#N/A,#N/A,FALSE,"INDIRECTS";#N/A,#N/A,FALSE,"PARAMETERS";#N/A,#N/A,FALSE,"RATES"}</definedName>
    <definedName name="QQQ_1" localSheetId="31" hidden="1">{#N/A,#N/A,FALSE,"US$";#N/A,#N/A,FALSE,"SUMMARY";#N/A,#N/A,FALSE,"DET.SUMM";#N/A,#N/A,FALSE,"BACK-UP";#N/A,#N/A,FALSE,"INDIRECTS";#N/A,#N/A,FALSE,"PARAMETERS";#N/A,#N/A,FALSE,"RATES"}</definedName>
    <definedName name="QQQ_1" hidden="1">{#N/A,#N/A,FALSE,"US$";#N/A,#N/A,FALSE,"SUMMARY";#N/A,#N/A,FALSE,"DET.SUMM";#N/A,#N/A,FALSE,"BACK-UP";#N/A,#N/A,FALSE,"INDIRECTS";#N/A,#N/A,FALSE,"PARAMETERS";#N/A,#N/A,FALSE,"RATES"}</definedName>
    <definedName name="QQQA">#REF!</definedName>
    <definedName name="qqqq" localSheetId="35" hidden="1">{"'장비'!$A$3:$M$12"}</definedName>
    <definedName name="qqqq" localSheetId="37" hidden="1">{#N/A,#N/A,TRUE,"INGENIERIA";#N/A,#N/A,TRUE,"COMPRAS";#N/A,#N/A,TRUE,"DIRECCION";#N/A,#N/A,TRUE,"RESUMEN"}</definedName>
    <definedName name="qqqq" localSheetId="36" hidden="1">{#N/A,#N/A,TRUE,"INGENIERIA";#N/A,#N/A,TRUE,"COMPRAS";#N/A,#N/A,TRUE,"DIRECCION";#N/A,#N/A,TRUE,"RESUMEN"}</definedName>
    <definedName name="qqqq" localSheetId="30" hidden="1">{#N/A,#N/A,TRUE,"INGENIERIA";#N/A,#N/A,TRUE,"COMPRAS";#N/A,#N/A,TRUE,"DIRECCION";#N/A,#N/A,TRUE,"RESUMEN"}</definedName>
    <definedName name="qqqq" localSheetId="22" hidden="1">{#N/A,#N/A,TRUE,"INGENIERIA";#N/A,#N/A,TRUE,"COMPRAS";#N/A,#N/A,TRUE,"DIRECCION";#N/A,#N/A,TRUE,"RESUMEN"}</definedName>
    <definedName name="qqqq" localSheetId="33" hidden="1">{"'장비'!$A$3:$M$12"}</definedName>
    <definedName name="qqqq" localSheetId="34" hidden="1">{"'장비'!$A$3:$M$12"}</definedName>
    <definedName name="qqqq" localSheetId="31" hidden="1">{#N/A,#N/A,TRUE,"INGENIERIA";#N/A,#N/A,TRUE,"COMPRAS";#N/A,#N/A,TRUE,"DIRECCION";#N/A,#N/A,TRUE,"RESUMEN"}</definedName>
    <definedName name="qqqq" localSheetId="29" hidden="1">{#N/A,#N/A,TRUE,"INGENIERIA";#N/A,#N/A,TRUE,"COMPRAS";#N/A,#N/A,TRUE,"DIRECCION";#N/A,#N/A,TRUE,"RESUMEN"}</definedName>
    <definedName name="qqqq" hidden="1">{#N/A,#N/A,TRUE,"INGENIERIA";#N/A,#N/A,TRUE,"COMPRAS";#N/A,#N/A,TRUE,"DIRECCION";#N/A,#N/A,TRUE,"RESUMEN"}</definedName>
    <definedName name="qqqq_1" localSheetId="35" hidden="1">{"CI+GG(BASE)",#N/A,FALSE,"CI+GG(BASE)";"GG",#N/A,FALSE,"CI+GG(BASE)";"CI",#N/A,FALSE,"CI+GG(BASE)"}</definedName>
    <definedName name="qqqq_1" localSheetId="37" hidden="1">{"CI+GG(BASE)",#N/A,FALSE,"CI+GG(BASE)";"GG",#N/A,FALSE,"CI+GG(BASE)";"CI",#N/A,FALSE,"CI+GG(BASE)"}</definedName>
    <definedName name="qqqq_1" localSheetId="36" hidden="1">{"CI+GG(BASE)",#N/A,FALSE,"CI+GG(BASE)";"GG",#N/A,FALSE,"CI+GG(BASE)";"CI",#N/A,FALSE,"CI+GG(BASE)"}</definedName>
    <definedName name="qqqq_1" localSheetId="33" hidden="1">{"CI+GG(BASE)",#N/A,FALSE,"CI+GG(BASE)";"GG",#N/A,FALSE,"CI+GG(BASE)";"CI",#N/A,FALSE,"CI+GG(BASE)"}</definedName>
    <definedName name="qqqq_1" localSheetId="34" hidden="1">{"CI+GG(BASE)",#N/A,FALSE,"CI+GG(BASE)";"GG",#N/A,FALSE,"CI+GG(BASE)";"CI",#N/A,FALSE,"CI+GG(BASE)"}</definedName>
    <definedName name="qqqq_1" localSheetId="31" hidden="1">{"CI+GG(BASE)",#N/A,FALSE,"CI+GG(BASE)";"GG",#N/A,FALSE,"CI+GG(BASE)";"CI",#N/A,FALSE,"CI+GG(BASE)"}</definedName>
    <definedName name="qqqq_1" hidden="1">{"CI+GG(BASE)",#N/A,FALSE,"CI+GG(BASE)";"GG",#N/A,FALSE,"CI+GG(BASE)";"CI",#N/A,FALSE,"CI+GG(BASE)"}</definedName>
    <definedName name="qqqq_2" localSheetId="35" hidden="1">{"CI+GG(BASE)",#N/A,FALSE,"CI+GG(BASE)";"GG",#N/A,FALSE,"CI+GG(BASE)";"CI",#N/A,FALSE,"CI+GG(BASE)"}</definedName>
    <definedName name="qqqq_2" localSheetId="37" hidden="1">{"CI+GG(BASE)",#N/A,FALSE,"CI+GG(BASE)";"GG",#N/A,FALSE,"CI+GG(BASE)";"CI",#N/A,FALSE,"CI+GG(BASE)"}</definedName>
    <definedName name="qqqq_2" localSheetId="36" hidden="1">{"CI+GG(BASE)",#N/A,FALSE,"CI+GG(BASE)";"GG",#N/A,FALSE,"CI+GG(BASE)";"CI",#N/A,FALSE,"CI+GG(BASE)"}</definedName>
    <definedName name="qqqq_2" localSheetId="33" hidden="1">{"CI+GG(BASE)",#N/A,FALSE,"CI+GG(BASE)";"GG",#N/A,FALSE,"CI+GG(BASE)";"CI",#N/A,FALSE,"CI+GG(BASE)"}</definedName>
    <definedName name="qqqq_2" localSheetId="34" hidden="1">{"CI+GG(BASE)",#N/A,FALSE,"CI+GG(BASE)";"GG",#N/A,FALSE,"CI+GG(BASE)";"CI",#N/A,FALSE,"CI+GG(BASE)"}</definedName>
    <definedName name="qqqq_2" localSheetId="31" hidden="1">{"CI+GG(BASE)",#N/A,FALSE,"CI+GG(BASE)";"GG",#N/A,FALSE,"CI+GG(BASE)";"CI",#N/A,FALSE,"CI+GG(BASE)"}</definedName>
    <definedName name="qqqq_2" hidden="1">{"CI+GG(BASE)",#N/A,FALSE,"CI+GG(BASE)";"GG",#N/A,FALSE,"CI+GG(BASE)";"CI",#N/A,FALSE,"CI+GG(BASE)"}</definedName>
    <definedName name="qqqq_3" localSheetId="35" hidden="1">{"CI+GG(BASE)",#N/A,FALSE,"CI+GG(BASE)";"GG",#N/A,FALSE,"CI+GG(BASE)";"CI",#N/A,FALSE,"CI+GG(BASE)"}</definedName>
    <definedName name="qqqq_3" localSheetId="37" hidden="1">{"CI+GG(BASE)",#N/A,FALSE,"CI+GG(BASE)";"GG",#N/A,FALSE,"CI+GG(BASE)";"CI",#N/A,FALSE,"CI+GG(BASE)"}</definedName>
    <definedName name="qqqq_3" localSheetId="36" hidden="1">{"CI+GG(BASE)",#N/A,FALSE,"CI+GG(BASE)";"GG",#N/A,FALSE,"CI+GG(BASE)";"CI",#N/A,FALSE,"CI+GG(BASE)"}</definedName>
    <definedName name="qqqq_3" localSheetId="33" hidden="1">{"CI+GG(BASE)",#N/A,FALSE,"CI+GG(BASE)";"GG",#N/A,FALSE,"CI+GG(BASE)";"CI",#N/A,FALSE,"CI+GG(BASE)"}</definedName>
    <definedName name="qqqq_3" localSheetId="34" hidden="1">{"CI+GG(BASE)",#N/A,FALSE,"CI+GG(BASE)";"GG",#N/A,FALSE,"CI+GG(BASE)";"CI",#N/A,FALSE,"CI+GG(BASE)"}</definedName>
    <definedName name="qqqq_3" localSheetId="31" hidden="1">{"CI+GG(BASE)",#N/A,FALSE,"CI+GG(BASE)";"GG",#N/A,FALSE,"CI+GG(BASE)";"CI",#N/A,FALSE,"CI+GG(BASE)"}</definedName>
    <definedName name="qqqq_3" hidden="1">{"CI+GG(BASE)",#N/A,FALSE,"CI+GG(BASE)";"GG",#N/A,FALSE,"CI+GG(BASE)";"CI",#N/A,FALSE,"CI+GG(BASE)"}</definedName>
    <definedName name="qqqq_4" localSheetId="35" hidden="1">{"CI+GG(BASE)",#N/A,FALSE,"CI+GG(BASE)";"GG",#N/A,FALSE,"CI+GG(BASE)";"CI",#N/A,FALSE,"CI+GG(BASE)"}</definedName>
    <definedName name="qqqq_4" localSheetId="37" hidden="1">{"CI+GG(BASE)",#N/A,FALSE,"CI+GG(BASE)";"GG",#N/A,FALSE,"CI+GG(BASE)";"CI",#N/A,FALSE,"CI+GG(BASE)"}</definedName>
    <definedName name="qqqq_4" localSheetId="36" hidden="1">{"CI+GG(BASE)",#N/A,FALSE,"CI+GG(BASE)";"GG",#N/A,FALSE,"CI+GG(BASE)";"CI",#N/A,FALSE,"CI+GG(BASE)"}</definedName>
    <definedName name="qqqq_4" localSheetId="33" hidden="1">{"CI+GG(BASE)",#N/A,FALSE,"CI+GG(BASE)";"GG",#N/A,FALSE,"CI+GG(BASE)";"CI",#N/A,FALSE,"CI+GG(BASE)"}</definedName>
    <definedName name="qqqq_4" localSheetId="34" hidden="1">{"CI+GG(BASE)",#N/A,FALSE,"CI+GG(BASE)";"GG",#N/A,FALSE,"CI+GG(BASE)";"CI",#N/A,FALSE,"CI+GG(BASE)"}</definedName>
    <definedName name="qqqq_4" localSheetId="31" hidden="1">{"CI+GG(BASE)",#N/A,FALSE,"CI+GG(BASE)";"GG",#N/A,FALSE,"CI+GG(BASE)";"CI",#N/A,FALSE,"CI+GG(BASE)"}</definedName>
    <definedName name="qqqq_4" hidden="1">{"CI+GG(BASE)",#N/A,FALSE,"CI+GG(BASE)";"GG",#N/A,FALSE,"CI+GG(BASE)";"CI",#N/A,FALSE,"CI+GG(BASE)"}</definedName>
    <definedName name="qqqq_5" localSheetId="35" hidden="1">{"CI+GG(BASE)",#N/A,FALSE,"CI+GG(BASE)";"GG",#N/A,FALSE,"CI+GG(BASE)";"CI",#N/A,FALSE,"CI+GG(BASE)"}</definedName>
    <definedName name="qqqq_5" localSheetId="37" hidden="1">{"CI+GG(BASE)",#N/A,FALSE,"CI+GG(BASE)";"GG",#N/A,FALSE,"CI+GG(BASE)";"CI",#N/A,FALSE,"CI+GG(BASE)"}</definedName>
    <definedName name="qqqq_5" localSheetId="36" hidden="1">{"CI+GG(BASE)",#N/A,FALSE,"CI+GG(BASE)";"GG",#N/A,FALSE,"CI+GG(BASE)";"CI",#N/A,FALSE,"CI+GG(BASE)"}</definedName>
    <definedName name="qqqq_5" localSheetId="33" hidden="1">{"CI+GG(BASE)",#N/A,FALSE,"CI+GG(BASE)";"GG",#N/A,FALSE,"CI+GG(BASE)";"CI",#N/A,FALSE,"CI+GG(BASE)"}</definedName>
    <definedName name="qqqq_5" localSheetId="34" hidden="1">{"CI+GG(BASE)",#N/A,FALSE,"CI+GG(BASE)";"GG",#N/A,FALSE,"CI+GG(BASE)";"CI",#N/A,FALSE,"CI+GG(BASE)"}</definedName>
    <definedName name="qqqq_5" localSheetId="31" hidden="1">{"CI+GG(BASE)",#N/A,FALSE,"CI+GG(BASE)";"GG",#N/A,FALSE,"CI+GG(BASE)";"CI",#N/A,FALSE,"CI+GG(BASE)"}</definedName>
    <definedName name="qqqq_5" hidden="1">{"CI+GG(BASE)",#N/A,FALSE,"CI+GG(BASE)";"GG",#N/A,FALSE,"CI+GG(BASE)";"CI",#N/A,FALSE,"CI+GG(BASE)"}</definedName>
    <definedName name="qqqqq" localSheetId="35" hidden="1">{"Sin detalle",#N/A,FALSE,"Flujo (redondeado)";"Detallado",#N/A,FALSE,"Flujo (redondeado)"}</definedName>
    <definedName name="QQQQQ" localSheetId="37" hidden="1">{#N/A,#N/A,FALSE,"SUSTAINING"}</definedName>
    <definedName name="QQQQQ" localSheetId="32" hidden="1">{#N/A,#N/A,FALSE,"SUSTAINING"}</definedName>
    <definedName name="QQQQQ" localSheetId="21" hidden="1">{#N/A,#N/A,FALSE,"SUSTAINING"}</definedName>
    <definedName name="qqqqq" localSheetId="36" hidden="1">{"Sin detalle",#N/A,FALSE,"Flujo (redondeado)";"Detallado",#N/A,FALSE,"Flujo (redondeado)"}</definedName>
    <definedName name="qqqqq" localSheetId="33" hidden="1">{"Sin detalle",#N/A,FALSE,"Flujo (redondeado)";"Detallado",#N/A,FALSE,"Flujo (redondeado)"}</definedName>
    <definedName name="qqqqq" localSheetId="34" hidden="1">{"Sin detalle",#N/A,FALSE,"Flujo (redondeado)";"Detallado",#N/A,FALSE,"Flujo (redondeado)"}</definedName>
    <definedName name="qqqqq" localSheetId="31" hidden="1">{"Sin detalle",#N/A,FALSE,"Flujo (redondeado)";"Detallado",#N/A,FALSE,"Flujo (redondeado)"}</definedName>
    <definedName name="qqqqq" hidden="1">{"Sin detalle",#N/A,FALSE,"Flujo (redondeado)";"Detallado",#N/A,FALSE,"Flujo (redondeado)"}</definedName>
    <definedName name="qqqqqqq" localSheetId="35" hidden="1">{#N/A,#N/A,FALSE,"PERSONAL";#N/A,#N/A,FALSE,"explotación";#N/A,#N/A,FALSE,"generales"}</definedName>
    <definedName name="qqqqqqq" localSheetId="37" hidden="1">{#N/A,#N/A,FALSE,"PERSONAL";#N/A,#N/A,FALSE,"explotación";#N/A,#N/A,FALSE,"generales"}</definedName>
    <definedName name="qqqqqqq" localSheetId="36" hidden="1">{#N/A,#N/A,FALSE,"PERSONAL";#N/A,#N/A,FALSE,"explotación";#N/A,#N/A,FALSE,"generales"}</definedName>
    <definedName name="qqqqqqq" localSheetId="33" hidden="1">{#N/A,#N/A,FALSE,"PERSONAL";#N/A,#N/A,FALSE,"explotación";#N/A,#N/A,FALSE,"generales"}</definedName>
    <definedName name="qqqqqqq" localSheetId="34" hidden="1">{#N/A,#N/A,FALSE,"PERSONAL";#N/A,#N/A,FALSE,"explotación";#N/A,#N/A,FALSE,"generales"}</definedName>
    <definedName name="qqqqqqq" localSheetId="31" hidden="1">{#N/A,#N/A,FALSE,"PERSONAL";#N/A,#N/A,FALSE,"explotación";#N/A,#N/A,FALSE,"generales"}</definedName>
    <definedName name="qqqqqqq" hidden="1">{#N/A,#N/A,FALSE,"PERSONAL";#N/A,#N/A,FALSE,"explotación";#N/A,#N/A,FALSE,"generales"}</definedName>
    <definedName name="QQQQQQQQ"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 localSheetId="35" hidden="1">{#N/A,#N/A,FALSE,"voz corporativa";#N/A,#N/A,FALSE,"Transmisión de datos";#N/A,#N/A,FALSE,"Videoconferencia";#N/A,#N/A,FALSE,"Correo electrónico";#N/A,#N/A,FALSE,"Correo de voz";#N/A,#N/A,FALSE,"Megafax";#N/A,#N/A,FALSE,"Edi";#N/A,#N/A,FALSE,"Internet";#N/A,#N/A,FALSE,"VSAT";#N/A,#N/A,FALSE,"ing ult. milla"}</definedName>
    <definedName name="qqqqqqqqq" localSheetId="37" hidden="1">{#N/A,#N/A,FALSE,"voz corporativa";#N/A,#N/A,FALSE,"Transmisión de datos";#N/A,#N/A,FALSE,"Videoconferencia";#N/A,#N/A,FALSE,"Correo electrónico";#N/A,#N/A,FALSE,"Correo de voz";#N/A,#N/A,FALSE,"Megafax";#N/A,#N/A,FALSE,"Edi";#N/A,#N/A,FALSE,"Internet";#N/A,#N/A,FALSE,"VSAT";#N/A,#N/A,FALSE,"ing ult. milla"}</definedName>
    <definedName name="qqqqqqqqq" localSheetId="36" hidden="1">{#N/A,#N/A,FALSE,"voz corporativa";#N/A,#N/A,FALSE,"Transmisión de datos";#N/A,#N/A,FALSE,"Videoconferencia";#N/A,#N/A,FALSE,"Correo electrónico";#N/A,#N/A,FALSE,"Correo de voz";#N/A,#N/A,FALSE,"Megafax";#N/A,#N/A,FALSE,"Edi";#N/A,#N/A,FALSE,"Internet";#N/A,#N/A,FALSE,"VSAT";#N/A,#N/A,FALSE,"ing ult. milla"}</definedName>
    <definedName name="qqqqqqqqq" localSheetId="33" hidden="1">{#N/A,#N/A,FALSE,"voz corporativa";#N/A,#N/A,FALSE,"Transmisión de datos";#N/A,#N/A,FALSE,"Videoconferencia";#N/A,#N/A,FALSE,"Correo electrónico";#N/A,#N/A,FALSE,"Correo de voz";#N/A,#N/A,FALSE,"Megafax";#N/A,#N/A,FALSE,"Edi";#N/A,#N/A,FALSE,"Internet";#N/A,#N/A,FALSE,"VSAT";#N/A,#N/A,FALSE,"ing ult. milla"}</definedName>
    <definedName name="qqqqqqqqq" localSheetId="34" hidden="1">{#N/A,#N/A,FALSE,"voz corporativa";#N/A,#N/A,FALSE,"Transmisión de datos";#N/A,#N/A,FALSE,"Videoconferencia";#N/A,#N/A,FALSE,"Correo electrónico";#N/A,#N/A,FALSE,"Correo de voz";#N/A,#N/A,FALSE,"Megafax";#N/A,#N/A,FALSE,"Edi";#N/A,#N/A,FALSE,"Internet";#N/A,#N/A,FALSE,"VSAT";#N/A,#N/A,FALSE,"ing ult. milla"}</definedName>
    <definedName name="qqqqqqqqq" localSheetId="31" hidden="1">{#N/A,#N/A,FALSE,"voz corporativa";#N/A,#N/A,FALSE,"Transmisión de datos";#N/A,#N/A,FALSE,"Videoconferencia";#N/A,#N/A,FALSE,"Correo electrónico";#N/A,#N/A,FALSE,"Correo de voz";#N/A,#N/A,FALSE,"Megafax";#N/A,#N/A,FALSE,"Edi";#N/A,#N/A,FALSE,"Internet";#N/A,#N/A,FALSE,"VSAT";#N/A,#N/A,FALSE,"ing ult. milla"}</definedName>
    <definedName name="qqqqqqqqq" hidden="1">{#N/A,#N/A,FALSE,"voz corporativa";#N/A,#N/A,FALSE,"Transmisión de datos";#N/A,#N/A,FALSE,"Videoconferencia";#N/A,#N/A,FALSE,"Correo electrónico";#N/A,#N/A,FALSE,"Correo de voz";#N/A,#N/A,FALSE,"Megafax";#N/A,#N/A,FALSE,"Edi";#N/A,#N/A,FALSE,"Internet";#N/A,#N/A,FALSE,"VSAT";#N/A,#N/A,FALSE,"ing ult. milla"}</definedName>
    <definedName name="QQQQQQQQQQQQQQ" localSheetId="35" hidden="1">{#N/A,#N/A,FALSE,"Aging Summary";#N/A,#N/A,FALSE,"Ratio Analysis";#N/A,#N/A,FALSE,"Test 120 Day Accts";#N/A,#N/A,FALSE,"Tickmarks"}</definedName>
    <definedName name="QQQQQQQQQQQQQQ" localSheetId="37" hidden="1">{#N/A,#N/A,FALSE,"Aging Summary";#N/A,#N/A,FALSE,"Ratio Analysis";#N/A,#N/A,FALSE,"Test 120 Day Accts";#N/A,#N/A,FALSE,"Tickmarks"}</definedName>
    <definedName name="QQQQQQQQQQQQQQ" localSheetId="36" hidden="1">{#N/A,#N/A,FALSE,"Aging Summary";#N/A,#N/A,FALSE,"Ratio Analysis";#N/A,#N/A,FALSE,"Test 120 Day Accts";#N/A,#N/A,FALSE,"Tickmarks"}</definedName>
    <definedName name="QQQQQQQQQQQQQQ" localSheetId="33" hidden="1">{#N/A,#N/A,FALSE,"Aging Summary";#N/A,#N/A,FALSE,"Ratio Analysis";#N/A,#N/A,FALSE,"Test 120 Day Accts";#N/A,#N/A,FALSE,"Tickmarks"}</definedName>
    <definedName name="QQQQQQQQQQQQQQ" localSheetId="34" hidden="1">{#N/A,#N/A,FALSE,"Aging Summary";#N/A,#N/A,FALSE,"Ratio Analysis";#N/A,#N/A,FALSE,"Test 120 Day Accts";#N/A,#N/A,FALSE,"Tickmarks"}</definedName>
    <definedName name="QQQQQQQQQQQQQQ" localSheetId="31" hidden="1">{#N/A,#N/A,FALSE,"Aging Summary";#N/A,#N/A,FALSE,"Ratio Analysis";#N/A,#N/A,FALSE,"Test 120 Day Accts";#N/A,#N/A,FALSE,"Tickmarks"}</definedName>
    <definedName name="QQQQQQQQQQQQQQ" hidden="1">{#N/A,#N/A,FALSE,"Aging Summary";#N/A,#N/A,FALSE,"Ratio Analysis";#N/A,#N/A,FALSE,"Test 120 Day Accts";#N/A,#N/A,FALSE,"Tickmarks"}</definedName>
    <definedName name="qqqqqqqqqqqqqqq" localSheetId="35" hidden="1">{#N/A,#N/A,TRUE,"MES";#N/A,#N/A,TRUE,"ANUAL"}</definedName>
    <definedName name="qqqqqqqqqqqqqqq" localSheetId="37" hidden="1">{#N/A,#N/A,TRUE,"MES";#N/A,#N/A,TRUE,"ANUAL"}</definedName>
    <definedName name="qqqqqqqqqqqqqqq" localSheetId="36" hidden="1">{#N/A,#N/A,TRUE,"MES";#N/A,#N/A,TRUE,"ANUAL"}</definedName>
    <definedName name="qqqqqqqqqqqqqqq" localSheetId="33" hidden="1">{#N/A,#N/A,TRUE,"MES";#N/A,#N/A,TRUE,"ANUAL"}</definedName>
    <definedName name="qqqqqqqqqqqqqqq" localSheetId="34" hidden="1">{#N/A,#N/A,TRUE,"MES";#N/A,#N/A,TRUE,"ANUAL"}</definedName>
    <definedName name="qqqqqqqqqqqqqqq" localSheetId="31" hidden="1">{#N/A,#N/A,TRUE,"MES";#N/A,#N/A,TRUE,"ANUAL"}</definedName>
    <definedName name="qqqqqqqqqqqqqqq" hidden="1">{#N/A,#N/A,TRUE,"MES";#N/A,#N/A,TRUE,"ANUAL"}</definedName>
    <definedName name="qqqqqqqqqqqqqqqq"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qqqqqqqqqqq" localSheetId="35" hidden="1">{"LKD",#N/A,FALSE,"표지"}</definedName>
    <definedName name="qqqqqqqqqqqqqqqqqqqqqqqqqqq" localSheetId="37" hidden="1">{"LKD",#N/A,FALSE,"표지"}</definedName>
    <definedName name="qqqqqqqqqqqqqqqqqqqqqqqqqqq" localSheetId="36" hidden="1">{"LKD",#N/A,FALSE,"표지"}</definedName>
    <definedName name="qqqqqqqqqqqqqqqqqqqqqqqqqqq" localSheetId="33" hidden="1">{"LKD",#N/A,FALSE,"표지"}</definedName>
    <definedName name="qqqqqqqqqqqqqqqqqqqqqqqqqqq" localSheetId="34" hidden="1">{"LKD",#N/A,FALSE,"표지"}</definedName>
    <definedName name="qqqqqqqqqqqqqqqqqqqqqqqqqqq" localSheetId="31" hidden="1">{"LKD",#N/A,FALSE,"표지"}</definedName>
    <definedName name="qqqqqqqqqqqqqqqqqqqqqqqqqqq" hidden="1">{"LKD",#N/A,FALSE,"표지"}</definedName>
    <definedName name="qqqw" localSheetId="35" hidden="1">{#N/A,#N/A,TRUE,"MES";#N/A,#N/A,TRUE,"ANUAL"}</definedName>
    <definedName name="qqqw" localSheetId="37" hidden="1">{#N/A,#N/A,TRUE,"MES";#N/A,#N/A,TRUE,"ANUAL"}</definedName>
    <definedName name="qqqw" localSheetId="36" hidden="1">{#N/A,#N/A,TRUE,"MES";#N/A,#N/A,TRUE,"ANUAL"}</definedName>
    <definedName name="qqqw" localSheetId="33" hidden="1">{#N/A,#N/A,TRUE,"MES";#N/A,#N/A,TRUE,"ANUAL"}</definedName>
    <definedName name="qqqw" localSheetId="34" hidden="1">{#N/A,#N/A,TRUE,"MES";#N/A,#N/A,TRUE,"ANUAL"}</definedName>
    <definedName name="qqqw" localSheetId="31" hidden="1">{#N/A,#N/A,TRUE,"MES";#N/A,#N/A,TRUE,"ANUAL"}</definedName>
    <definedName name="qqqw" hidden="1">{#N/A,#N/A,TRUE,"MES";#N/A,#N/A,TRUE,"ANUAL"}</definedName>
    <definedName name="qqqws" localSheetId="35" hidden="1">{"April",#N/A,FALSE,"April"}</definedName>
    <definedName name="qqqws" localSheetId="37" hidden="1">{"April",#N/A,FALSE,"April"}</definedName>
    <definedName name="qqqws" localSheetId="36" hidden="1">{"April",#N/A,FALSE,"April"}</definedName>
    <definedName name="qqqws" localSheetId="33" hidden="1">{"April",#N/A,FALSE,"April"}</definedName>
    <definedName name="qqqws" localSheetId="34" hidden="1">{"April",#N/A,FALSE,"April"}</definedName>
    <definedName name="qqqws" localSheetId="31" hidden="1">{"April",#N/A,FALSE,"April"}</definedName>
    <definedName name="qqqws" hidden="1">{"April",#N/A,FALSE,"April"}</definedName>
    <definedName name="qqretqrt" localSheetId="35" hidden="1">{"May",#N/A,FALSE,"May"}</definedName>
    <definedName name="qqretqrt" localSheetId="37" hidden="1">{"May",#N/A,FALSE,"May"}</definedName>
    <definedName name="qqretqrt" localSheetId="36" hidden="1">{"May",#N/A,FALSE,"May"}</definedName>
    <definedName name="qqretqrt" localSheetId="33" hidden="1">{"May",#N/A,FALSE,"May"}</definedName>
    <definedName name="qqretqrt" localSheetId="34" hidden="1">{"May",#N/A,FALSE,"May"}</definedName>
    <definedName name="qqretqrt" localSheetId="31" hidden="1">{"May",#N/A,FALSE,"May"}</definedName>
    <definedName name="qqretqrt" hidden="1">{"May",#N/A,FALSE,"May"}</definedName>
    <definedName name="qqvigasprefabricadas" localSheetId="31">#REF!</definedName>
    <definedName name="qqvigasprefabricadas">!#REF!</definedName>
    <definedName name="qqviguetas" localSheetId="31">#REF!</definedName>
    <definedName name="qqviguetas">!#REF!</definedName>
    <definedName name="qqvuelolosas" localSheetId="31">#REF!</definedName>
    <definedName name="qqvuelolosas">!#REF!</definedName>
    <definedName name="qqwweqewq">#REF!</definedName>
    <definedName name="qqyt"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zapataestribos" localSheetId="31">#REF!</definedName>
    <definedName name="qqzapataestribos">!#REF!</definedName>
    <definedName name="qqzapatapilas" localSheetId="31">#REF!</definedName>
    <definedName name="qqzapatapilas">!#REF!</definedName>
    <definedName name="QR" localSheetId="35" hidden="1">{#N/A,#N/A,FALSE,"TEC-01";#N/A,#N/A,FALSE,"TEC - 02";#N/A,#N/A,FALSE,"TEC - 03";#N/A,#N/A,FALSE,"TEC - 04";#N/A,#N/A,FALSE,"TEC-07";#N/A,#N/A,FALSE,"TEC-08";#N/A,#N/A,FALSE,"TEC - 09A";#N/A,#N/A,FALSE,"TEC - 09B";#N/A,#N/A,FALSE,"TEC - 09C";#N/A,#N/A,FALSE,"TEC - 10";#N/A,#N/A,FALSE,"TEC-11"}</definedName>
    <definedName name="QR" localSheetId="37" hidden="1">{#N/A,#N/A,FALSE,"TEC-01";#N/A,#N/A,FALSE,"TEC - 02";#N/A,#N/A,FALSE,"TEC - 03";#N/A,#N/A,FALSE,"TEC - 04";#N/A,#N/A,FALSE,"TEC-07";#N/A,#N/A,FALSE,"TEC-08";#N/A,#N/A,FALSE,"TEC - 09A";#N/A,#N/A,FALSE,"TEC - 09B";#N/A,#N/A,FALSE,"TEC - 09C";#N/A,#N/A,FALSE,"TEC - 10";#N/A,#N/A,FALSE,"TEC-11"}</definedName>
    <definedName name="QR" localSheetId="36" hidden="1">{#N/A,#N/A,FALSE,"TEC-01";#N/A,#N/A,FALSE,"TEC - 02";#N/A,#N/A,FALSE,"TEC - 03";#N/A,#N/A,FALSE,"TEC - 04";#N/A,#N/A,FALSE,"TEC-07";#N/A,#N/A,FALSE,"TEC-08";#N/A,#N/A,FALSE,"TEC - 09A";#N/A,#N/A,FALSE,"TEC - 09B";#N/A,#N/A,FALSE,"TEC - 09C";#N/A,#N/A,FALSE,"TEC - 10";#N/A,#N/A,FALSE,"TEC-11"}</definedName>
    <definedName name="QR" localSheetId="33" hidden="1">{#N/A,#N/A,FALSE,"TEC-01";#N/A,#N/A,FALSE,"TEC - 02";#N/A,#N/A,FALSE,"TEC - 03";#N/A,#N/A,FALSE,"TEC - 04";#N/A,#N/A,FALSE,"TEC-07";#N/A,#N/A,FALSE,"TEC-08";#N/A,#N/A,FALSE,"TEC - 09A";#N/A,#N/A,FALSE,"TEC - 09B";#N/A,#N/A,FALSE,"TEC - 09C";#N/A,#N/A,FALSE,"TEC - 10";#N/A,#N/A,FALSE,"TEC-11"}</definedName>
    <definedName name="QR" localSheetId="34" hidden="1">{#N/A,#N/A,FALSE,"TEC-01";#N/A,#N/A,FALSE,"TEC - 02";#N/A,#N/A,FALSE,"TEC - 03";#N/A,#N/A,FALSE,"TEC - 04";#N/A,#N/A,FALSE,"TEC-07";#N/A,#N/A,FALSE,"TEC-08";#N/A,#N/A,FALSE,"TEC - 09A";#N/A,#N/A,FALSE,"TEC - 09B";#N/A,#N/A,FALSE,"TEC - 09C";#N/A,#N/A,FALSE,"TEC - 10";#N/A,#N/A,FALSE,"TEC-11"}</definedName>
    <definedName name="QR" localSheetId="31">#REF!</definedName>
    <definedName name="QR" hidden="1">{#N/A,#N/A,FALSE,"TEC-01";#N/A,#N/A,FALSE,"TEC - 02";#N/A,#N/A,FALSE,"TEC - 03";#N/A,#N/A,FALSE,"TEC - 04";#N/A,#N/A,FALSE,"TEC-07";#N/A,#N/A,FALSE,"TEC-08";#N/A,#N/A,FALSE,"TEC - 09A";#N/A,#N/A,FALSE,"TEC - 09B";#N/A,#N/A,FALSE,"TEC - 09C";#N/A,#N/A,FALSE,"TEC - 10";#N/A,#N/A,FALSE,"TEC-11"}</definedName>
    <definedName name="QR.">#REF!</definedName>
    <definedName name="qretqre" localSheetId="35" hidden="1">{"FEB_DEC",#N/A,FALSE,"February"}</definedName>
    <definedName name="qretqre" localSheetId="37" hidden="1">{"FEB_DEC",#N/A,FALSE,"February"}</definedName>
    <definedName name="qretqre" localSheetId="36" hidden="1">{"FEB_DEC",#N/A,FALSE,"February"}</definedName>
    <definedName name="qretqre" localSheetId="33" hidden="1">{"FEB_DEC",#N/A,FALSE,"February"}</definedName>
    <definedName name="qretqre" localSheetId="34" hidden="1">{"FEB_DEC",#N/A,FALSE,"February"}</definedName>
    <definedName name="qretqre" localSheetId="31" hidden="1">{"FEB_DEC",#N/A,FALSE,"February"}</definedName>
    <definedName name="qretqre" hidden="1">{"FEB_DEC",#N/A,FALSE,"February"}</definedName>
    <definedName name="qrfadfaa" hidden="1">#REF!</definedName>
    <definedName name="qrgdfgsd" localSheetId="35" hidden="1">#REF!</definedName>
    <definedName name="qrgdfgsd" localSheetId="36" hidden="1">#REF!</definedName>
    <definedName name="qrgdfgsd" localSheetId="33" hidden="1">#REF!</definedName>
    <definedName name="qrgdfgsd" localSheetId="34" hidden="1">#REF!</definedName>
    <definedName name="qrgdfgsd" hidden="1">#REF!</definedName>
    <definedName name="qrgf" localSheetId="35" hidden="1">#REF!</definedName>
    <definedName name="qrgf" localSheetId="36" hidden="1">#REF!</definedName>
    <definedName name="qrgf" localSheetId="33" hidden="1">#REF!</definedName>
    <definedName name="qrgf" localSheetId="34" hidden="1">#REF!</definedName>
    <definedName name="qrgf" hidden="1">#REF!</definedName>
    <definedName name="qrt" localSheetId="31" hidden="1">{#N/A,#N/A,TRUE,"Cover";#N/A,#N/A,TRUE,"Conts";#N/A,#N/A,TRUE,"VOS";#N/A,#N/A,TRUE,"Warrington";#N/A,#N/A,TRUE,"Widnes"}</definedName>
    <definedName name="qrt" hidden="1">{#N/A,#N/A,TRUE,"Cover";#N/A,#N/A,TRUE,"Conts";#N/A,#N/A,TRUE,"VOS";#N/A,#N/A,TRUE,"Warrington";#N/A,#N/A,TRUE,"Widnes"}</definedName>
    <definedName name="qry_aantal_art_per_lev">#REF!</definedName>
    <definedName name="QRYCOLS1" hidden="1">#REF!</definedName>
    <definedName name="QRYCOLS10" hidden="1">#REF!</definedName>
    <definedName name="QRYCOLS11" hidden="1">#REF!</definedName>
    <definedName name="QRYCOLS12" hidden="1">#REF!</definedName>
    <definedName name="QRYCOLS13" hidden="1">#REF!</definedName>
    <definedName name="QRYCOLS14" hidden="1">#REF!</definedName>
    <definedName name="QRYCOLS15" hidden="1">#REF!</definedName>
    <definedName name="QRYCOLS16" hidden="1">#REF!</definedName>
    <definedName name="QRYCOLS17" hidden="1">#REF!</definedName>
    <definedName name="QRYCOLS18" hidden="1">#REF!</definedName>
    <definedName name="QRYCOLS19" hidden="1">#REF!</definedName>
    <definedName name="QRYCOLS2" hidden="1">#REF!</definedName>
    <definedName name="QRYCOLS20" hidden="1">#REF!</definedName>
    <definedName name="QRYCOLS21" hidden="1">#REF!</definedName>
    <definedName name="QRYCOLS22" hidden="1">#REF!</definedName>
    <definedName name="QRYCOLS3" hidden="1">#REF!</definedName>
    <definedName name="QRYCOLS4" hidden="1">#REF!</definedName>
    <definedName name="QRYCOLS5" hidden="1">#REF!</definedName>
    <definedName name="QRYCOLS6" hidden="1">#REF!</definedName>
    <definedName name="QRYCOLS7" hidden="1">#REF!</definedName>
    <definedName name="QRYCOLS8" hidden="1">#REF!</definedName>
    <definedName name="QRYCOLS9" hidden="1">#REF!</definedName>
    <definedName name="QRYCOUNT" hidden="1">7</definedName>
    <definedName name="QRYDATA1" hidden="1">#REF!</definedName>
    <definedName name="QRYDATA10" hidden="1">#REF!</definedName>
    <definedName name="QRYDATA11" hidden="1">#REF!</definedName>
    <definedName name="QRYDATA12" hidden="1">#REF!</definedName>
    <definedName name="QRYDATA13" hidden="1">#REF!</definedName>
    <definedName name="QRYDATA14" hidden="1">#REF!</definedName>
    <definedName name="QRYDATA15" hidden="1">#REF!</definedName>
    <definedName name="QRYDATA16" hidden="1">#REF!</definedName>
    <definedName name="QRYDATA17" hidden="1">#REF!</definedName>
    <definedName name="QRYDATA18" hidden="1">#REF!</definedName>
    <definedName name="QRYDATA19" hidden="1">#REF!</definedName>
    <definedName name="QRYDATA2" hidden="1">#REF!</definedName>
    <definedName name="QRYDATA20" hidden="1">#REF!</definedName>
    <definedName name="QRYDATA21" hidden="1">#REF!</definedName>
    <definedName name="QRYDATA22" hidden="1">#REF!</definedName>
    <definedName name="QRYDATA3" hidden="1">#REF!</definedName>
    <definedName name="QRYDATA4" hidden="1">#REF!</definedName>
    <definedName name="QRYDATA5" hidden="1">#REF!</definedName>
    <definedName name="QRYDATA6" hidden="1">#REF!</definedName>
    <definedName name="QRYDATA7" hidden="1">#REF!</definedName>
    <definedName name="QRYDATA8" hidden="1">#REF!</definedName>
    <definedName name="QRYDATA9" hidden="1">#REF!</definedName>
    <definedName name="QryDetailSortByInvType">#REF!</definedName>
    <definedName name="QRYNAME1" hidden="1">"ARTurns"</definedName>
    <definedName name="QRYNAME12" hidden="1">"FC forTurns"</definedName>
    <definedName name="QRYNAME13" hidden="1">"FC for Turns LC"</definedName>
    <definedName name="QRYNAME14" hidden="1">"ARdataUSD"</definedName>
    <definedName name="QRYNAME2" hidden="1">"Query2"</definedName>
    <definedName name="QRYNAME20" hidden="1">"BQ w-o Quante &amp; Gore"</definedName>
    <definedName name="QRYNAME21" hidden="1">"Div P&amp;L by Qtr-without Q &amp; Gore"</definedName>
    <definedName name="QRYNAME22" hidden="1">"bqSlsOIWW"</definedName>
    <definedName name="QRYNAME23" hidden="1">"bqSlsOIWW MPP"</definedName>
    <definedName name="QRYNAME24" hidden="1">"bqSlsOIWW MSD"</definedName>
    <definedName name="QRYNAME25" hidden="1">"bqEP OP Plan"</definedName>
    <definedName name="QRYNAME26" hidden="1">"bqIndirectOpPlan"</definedName>
    <definedName name="QRYNAME27" hidden="1">"bqIndirectOpPlanHK"</definedName>
    <definedName name="QRYNAME28" hidden="1">"bqP&amp;LUSFcstHK"</definedName>
    <definedName name="QRYNAME29" hidden="1">"bqP&amp;LOUSFcstHK"</definedName>
    <definedName name="QRYNAME3" hidden="1">"BQ EP Dtl for OI Var OUS"</definedName>
    <definedName name="QRYNAME30" hidden="1">"bqEPOPPlanHK"</definedName>
    <definedName name="QRYNAME4" hidden="1">"BQ WWAcctspayable"</definedName>
    <definedName name="QRYNAME5" hidden="1">"BQ OI Var BU99998"</definedName>
    <definedName name="QRYNAME6" hidden="1">"Mexico IC"</definedName>
    <definedName name="QRYNAME8" hidden="1">"ARTurns LC"</definedName>
    <definedName name="QRYNAME9" hidden="1">"ARdataLC"</definedName>
    <definedName name="QRYNEXT" hidden="1">14</definedName>
    <definedName name="QRYSOURCE1" hidden="1">"EXCELRANGE-EXPAND-BQ"</definedName>
    <definedName name="QRYSOURCE10" hidden="1">"AIS Tables - Main"</definedName>
    <definedName name="QRYSOURCE11" hidden="1">"AIS Tables - Main"</definedName>
    <definedName name="QRYSOURCE12" hidden="1">"EXCELRANGE-EXPAND-BQ"</definedName>
    <definedName name="QRYSOURCE13" hidden="1">"EXCELRANGE-EXPAND-BQ"</definedName>
    <definedName name="QRYSOURCE14" hidden="1">"AIS Tables - Main"</definedName>
    <definedName name="QRYSOURCE15" hidden="1">"AIS Tables - Main"</definedName>
    <definedName name="QRYSOURCE16" hidden="1">"Crsys"</definedName>
    <definedName name="QRYSOURCE17" hidden="1">"cysys3"</definedName>
    <definedName name="QRYSOURCE18" hidden="1">"crsys3"</definedName>
    <definedName name="QRYSOURCE19" hidden="1">"crsys3"</definedName>
    <definedName name="QRYSOURCE2" hidden="1">"EXCELRANGE-EXPAND-BQ"</definedName>
    <definedName name="QRYSOURCE20" hidden="1">"crsys3"</definedName>
    <definedName name="QRYSOURCE21" hidden="1">"crsys3"</definedName>
    <definedName name="QRYSOURCE22" hidden="1">"crsys3"</definedName>
    <definedName name="QRYSOURCE23" hidden="1">"EXCELRANGE-EXPAND-BQ"</definedName>
    <definedName name="QRYSOURCE24" hidden="1">"EXCELRANGE-EXPAND-BQ"</definedName>
    <definedName name="QRYSOURCE25" hidden="1">"EXCELRANGE-EXPAND-BQ"</definedName>
    <definedName name="QRYSOURCE26" hidden="1">"EXCELRANGE-EXPAND-BQ"</definedName>
    <definedName name="QRYSOURCE27" hidden="1">"EXCELRANGE-EXPAND-BQ"</definedName>
    <definedName name="QRYSOURCE28" hidden="1">"EXCELRANGE-EXPAND-BQ"</definedName>
    <definedName name="QRYSOURCE29" hidden="1">"EXCELRANGE-EXPAND-BQ"</definedName>
    <definedName name="QRYSOURCE3" hidden="1">"EXCELRANGE-EXPAND-BQ"</definedName>
    <definedName name="QRYSOURCE30" hidden="1">"EXCELRANGE-EXPAND-BQ"</definedName>
    <definedName name="QRYSOURCE4" hidden="1">"EXCELRANGE-EXPAND-BQ"</definedName>
    <definedName name="QRYSOURCE5" hidden="1">"EXCELRANGE-EXPAND-BQ"</definedName>
    <definedName name="QRYSOURCE6" hidden="1">"EXCELRANGE-EXPAND-BQ"</definedName>
    <definedName name="QRYSOURCE7" hidden="1">"AIS Tables - Main"</definedName>
    <definedName name="QRYSOURCE8" hidden="1">"EXCELRANGE-EXPAND-BQ"</definedName>
    <definedName name="QRYSOURCE9" hidden="1">"EXCELRANGE-EXPAND-BQ"</definedName>
    <definedName name="QRYWKS1" hidden="1">0</definedName>
    <definedName name="QRYWKS10" hidden="1">#REF!</definedName>
    <definedName name="QRYWKS11" hidden="1">#REF!</definedName>
    <definedName name="QRYWKS12" hidden="1">#REF!</definedName>
    <definedName name="QRYWKS13" hidden="1">#REF!</definedName>
    <definedName name="QRYWKS14" hidden="1">#REF!</definedName>
    <definedName name="QRYWKS15" hidden="1">#REF!</definedName>
    <definedName name="QRYWKS16" hidden="1">#REF!</definedName>
    <definedName name="QRYWKS17" hidden="1">#REF!</definedName>
    <definedName name="QRYWKS18" hidden="1">#REF!</definedName>
    <definedName name="QRYWKS19" hidden="1">#REF!</definedName>
    <definedName name="QRYWKS2" hidden="1">#REF!</definedName>
    <definedName name="QRYWKS20" hidden="1">#REF!</definedName>
    <definedName name="QRYWKS21" hidden="1">#REF!</definedName>
    <definedName name="QRYWKS22" hidden="1">#REF!</definedName>
    <definedName name="QRYWKS3" hidden="1">#REF!</definedName>
    <definedName name="QRYWKS4" hidden="1">#REF!</definedName>
    <definedName name="QRYWKS5" hidden="1">#REF!</definedName>
    <definedName name="QRYWKS6" hidden="1">#REF!</definedName>
    <definedName name="QRYWKS7" hidden="1">#REF!</definedName>
    <definedName name="QRYWKS9" hidden="1">#REF!</definedName>
    <definedName name="QS" localSheetId="31">#REF!</definedName>
    <definedName name="QS">!#REF!</definedName>
    <definedName name="qs_" localSheetId="31">#REF!</definedName>
    <definedName name="qs_">!#REF!</definedName>
    <definedName name="qs_0" localSheetId="35" hidden="1">{"MO(BASE)",#N/A,FALSE,"MO(BASE)";"MO(BASE)1",#N/A,FALSE,"MO(BASE)";"MO(BASE)2",#N/A,FALSE,"MO(BASE)"}</definedName>
    <definedName name="qs_0" localSheetId="37" hidden="1">{"MO(BASE)",#N/A,FALSE,"MO(BASE)";"MO(BASE)1",#N/A,FALSE,"MO(BASE)";"MO(BASE)2",#N/A,FALSE,"MO(BASE)"}</definedName>
    <definedName name="qs_0" localSheetId="36" hidden="1">{"MO(BASE)",#N/A,FALSE,"MO(BASE)";"MO(BASE)1",#N/A,FALSE,"MO(BASE)";"MO(BASE)2",#N/A,FALSE,"MO(BASE)"}</definedName>
    <definedName name="qs_0" localSheetId="33" hidden="1">{"MO(BASE)",#N/A,FALSE,"MO(BASE)";"MO(BASE)1",#N/A,FALSE,"MO(BASE)";"MO(BASE)2",#N/A,FALSE,"MO(BASE)"}</definedName>
    <definedName name="qs_0" localSheetId="34" hidden="1">{"MO(BASE)",#N/A,FALSE,"MO(BASE)";"MO(BASE)1",#N/A,FALSE,"MO(BASE)";"MO(BASE)2",#N/A,FALSE,"MO(BASE)"}</definedName>
    <definedName name="qs_0" localSheetId="31" hidden="1">{"MO(BASE)",#N/A,FALSE,"MO(BASE)";"MO(BASE)1",#N/A,FALSE,"MO(BASE)";"MO(BASE)2",#N/A,FALSE,"MO(BASE)"}</definedName>
    <definedName name="qs_0" hidden="1">{"MO(BASE)",#N/A,FALSE,"MO(BASE)";"MO(BASE)1",#N/A,FALSE,"MO(BASE)";"MO(BASE)2",#N/A,FALSE,"MO(BASE)"}</definedName>
    <definedName name="qsn" localSheetId="31">#REF!</definedName>
    <definedName name="qsn">!#REF!</definedName>
    <definedName name="qsnu" localSheetId="31">#REF!</definedName>
    <definedName name="qsnu">!#REF!</definedName>
    <definedName name="qsnu_m" localSheetId="31">#REF!</definedName>
    <definedName name="qsnu_m">!#REF!</definedName>
    <definedName name="Qspan" localSheetId="31">#REF!</definedName>
    <definedName name="Qspan">!#REF!</definedName>
    <definedName name="QT" localSheetId="31">#REF!</definedName>
    <definedName name="QT">!#REF!</definedName>
    <definedName name="QTIES" localSheetId="31">#REF!</definedName>
    <definedName name="QTIES">!#REF!</definedName>
    <definedName name="QTR_SPND_PULL_w_o_prod_detail">#REF!</definedName>
    <definedName name="QTR_VDA__PULL_w_o_prod_detail">#REF!</definedName>
    <definedName name="Qtr1_Actv_Amt1" hidden="1">#REF!</definedName>
    <definedName name="Qtr1_Actv_Amt17" hidden="1">#REF!</definedName>
    <definedName name="Qtr1_Actv_Amt18" hidden="1">#REF!</definedName>
    <definedName name="Qtr1_Actv_Amt19" hidden="1">#REF!</definedName>
    <definedName name="Qtr1_Actv_Amt2" hidden="1">#REF!</definedName>
    <definedName name="Qtr1_Actv_Amt20" hidden="1">#REF!</definedName>
    <definedName name="Qtr1_Actv_Amt21" hidden="1">#REF!</definedName>
    <definedName name="Qtr1_Actv_Amt22" hidden="1">#REF!</definedName>
    <definedName name="Qtr1_Actv_Amt5" hidden="1">#REF!</definedName>
    <definedName name="Qtr1_Actv_Amt6" hidden="1">#REF!</definedName>
    <definedName name="Qtr1_Actv_Amt7" hidden="1">#REF!</definedName>
    <definedName name="Qtr2_Actv_Amt1" hidden="1">#REF!</definedName>
    <definedName name="Qtr2_Actv_Amt17" hidden="1">#REF!</definedName>
    <definedName name="Qtr2_Actv_Amt18" hidden="1">#REF!</definedName>
    <definedName name="Qtr2_Actv_Amt19" hidden="1">#REF!</definedName>
    <definedName name="Qtr2_Actv_Amt2" hidden="1">#REF!</definedName>
    <definedName name="Qtr2_Actv_Amt20" hidden="1">#REF!</definedName>
    <definedName name="Qtr2_Actv_Amt21" hidden="1">#REF!</definedName>
    <definedName name="Qtr2_Actv_Amt22" hidden="1">#REF!</definedName>
    <definedName name="Qtr2_Actv_Amt5" hidden="1">#REF!</definedName>
    <definedName name="Qtr2_Actv_Amt6" hidden="1">#REF!</definedName>
    <definedName name="Qtr2_Actv_Amt7" hidden="1">#REF!</definedName>
    <definedName name="Qtr3_Actv_Amt1" hidden="1">#REF!</definedName>
    <definedName name="Qtr3_Actv_Amt17" hidden="1">#REF!</definedName>
    <definedName name="Qtr3_Actv_Amt19" hidden="1">#REF!</definedName>
    <definedName name="Qtr3_Actv_Amt2" hidden="1">#REF!</definedName>
    <definedName name="Qtr3_Actv_Amt20" hidden="1">#REF!</definedName>
    <definedName name="Qtr3_Actv_Amt21" hidden="1">#REF!</definedName>
    <definedName name="Qtr3_Actv_Amt22" hidden="1">#REF!</definedName>
    <definedName name="Qtr3_Actv_Amt5" hidden="1">#REF!</definedName>
    <definedName name="Qtr3_Actv_Amt6" hidden="1">#REF!</definedName>
    <definedName name="Qtr3_Actv_Amt7" hidden="1">#REF!</definedName>
    <definedName name="Qtr4_Actv_Amt1" hidden="1">#REF!</definedName>
    <definedName name="Qtr4_Actv_Amt17" hidden="1">#REF!</definedName>
    <definedName name="Qtr4_Actv_Amt19" hidden="1">#REF!</definedName>
    <definedName name="Qtr4_Actv_Amt2" hidden="1">#REF!</definedName>
    <definedName name="Qtr4_Actv_Amt20" hidden="1">#REF!</definedName>
    <definedName name="Qtr4_Actv_Amt21" hidden="1">#REF!</definedName>
    <definedName name="Qtr4_Actv_Amt22" hidden="1">#REF!</definedName>
    <definedName name="Qtr4_Actv_Amt5" hidden="1">#REF!</definedName>
    <definedName name="Qtr4_Actv_Amt6" hidden="1">#REF!</definedName>
    <definedName name="Qtr4_Actv_Amt7" hidden="1">#REF!</definedName>
    <definedName name="Qtrly" localSheetId="31">#REF!</definedName>
    <definedName name="Qtrly">!#REF!</definedName>
    <definedName name="qttyry" localSheetId="31" hidden="1">{#N/A,#N/A,TRUE,"Cover";#N/A,#N/A,TRUE,"Conts";#N/A,#N/A,TRUE,"VOS";#N/A,#N/A,TRUE,"Warrington";#N/A,#N/A,TRUE,"Widnes"}</definedName>
    <definedName name="qttyry" hidden="1">{#N/A,#N/A,TRUE,"Cover";#N/A,#N/A,TRUE,"Conts";#N/A,#N/A,TRUE,"VOS";#N/A,#N/A,TRUE,"Warrington";#N/A,#N/A,TRUE,"Widnes"}</definedName>
    <definedName name="QTY" localSheetId="31">#REF!</definedName>
    <definedName name="QTY">!#REF!</definedName>
    <definedName name="Qty." localSheetId="31">#REF!</definedName>
    <definedName name="Qty.">!#REF!</definedName>
    <definedName name="Qty_Ceiling" localSheetId="31">#REF!</definedName>
    <definedName name="Qty_Ceiling">!#REF!</definedName>
    <definedName name="Qty_Cntl_Valves">ROUND(IF(VLOOKUP(#REF!,CNTL_VALVE_PRICE,9,FALSE)=0,0,VLOOKUP(#REF!,CNTL_VALVE_PRICE,9,FALSE)),0)</definedName>
    <definedName name="Qty_Conc" localSheetId="31">#REF!</definedName>
    <definedName name="Qty_Conc">!#REF!</definedName>
    <definedName name="QTY_DISC_MV">#REF!</definedName>
    <definedName name="Qty_Door.Window" localSheetId="31">#REF!</definedName>
    <definedName name="Qty_Door.Window">!#REF!</definedName>
    <definedName name="Qty_Excavation" localSheetId="31">#REF!</definedName>
    <definedName name="Qty_Excavation">!#REF!</definedName>
    <definedName name="Qty_Form" localSheetId="31">#REF!</definedName>
    <definedName name="Qty_Form">!#REF!</definedName>
    <definedName name="QTY_HED_PRN">#REF!</definedName>
    <definedName name="Qty_Masonry" localSheetId="31">#REF!</definedName>
    <definedName name="Qty_Masonry">!#REF!</definedName>
    <definedName name="Qty_Painting" localSheetId="31">#REF!</definedName>
    <definedName name="Qty_Painting">!#REF!</definedName>
    <definedName name="Qty_Plastering" localSheetId="31">#REF!</definedName>
    <definedName name="Qty_Plastering">!#REF!</definedName>
    <definedName name="QTY_PRN">#REF!</definedName>
    <definedName name="Qty_Rebar" localSheetId="31">#REF!</definedName>
    <definedName name="Qty_Rebar">!#REF!</definedName>
    <definedName name="Qty_Stone" localSheetId="31">#REF!</definedName>
    <definedName name="Qty_Stone">!#REF!</definedName>
    <definedName name="Qty_Wall" localSheetId="31">#REF!</definedName>
    <definedName name="Qty_Wall">!#REF!</definedName>
    <definedName name="QTYBASE" localSheetId="31">#REF!</definedName>
    <definedName name="QTYBASE">!#REF!</definedName>
    <definedName name="QTYFCT" localSheetId="31">#REF!</definedName>
    <definedName name="QTYFCT">!#REF!</definedName>
    <definedName name="qtyhytrh" localSheetId="31" hidden="1">{#N/A,#N/A,TRUE,"Cover";#N/A,#N/A,TRUE,"Conts";#N/A,#N/A,TRUE,"VOS";#N/A,#N/A,TRUE,"Warrington";#N/A,#N/A,TRUE,"Widnes"}</definedName>
    <definedName name="qtyhytrh" hidden="1">{#N/A,#N/A,TRUE,"Cover";#N/A,#N/A,TRUE,"Conts";#N/A,#N/A,TRUE,"VOS";#N/A,#N/A,TRUE,"Warrington";#N/A,#N/A,TRUE,"Widnes"}</definedName>
    <definedName name="QTYr" localSheetId="31">#REF!</definedName>
    <definedName name="QTYr">!#REF!</definedName>
    <definedName name="qtyu" localSheetId="31" hidden="1">{#N/A,#N/A,TRUE,"Cover";#N/A,#N/A,TRUE,"Conts";#N/A,#N/A,TRUE,"VOS";#N/A,#N/A,TRUE,"Warrington";#N/A,#N/A,TRUE,"Widnes"}</definedName>
    <definedName name="qtyu" hidden="1">{#N/A,#N/A,TRUE,"Cover";#N/A,#N/A,TRUE,"Conts";#N/A,#N/A,TRUE,"VOS";#N/A,#N/A,TRUE,"Warrington";#N/A,#N/A,TRUE,"Widnes"}</definedName>
    <definedName name="qtyyut" localSheetId="31" hidden="1">{#N/A,#N/A,TRUE,"Cover";#N/A,#N/A,TRUE,"Conts";#N/A,#N/A,TRUE,"VOS";#N/A,#N/A,TRUE,"Warrington";#N/A,#N/A,TRUE,"Widnes"}</definedName>
    <definedName name="qtyyut" hidden="1">{#N/A,#N/A,TRUE,"Cover";#N/A,#N/A,TRUE,"Conts";#N/A,#N/A,TRUE,"VOS";#N/A,#N/A,TRUE,"Warrington";#N/A,#N/A,TRUE,"Widnes"}</definedName>
    <definedName name="qtyyyhh" localSheetId="31" hidden="1">{#N/A,#N/A,TRUE,"Cover";#N/A,#N/A,TRUE,"Conts";#N/A,#N/A,TRUE,"VOS";#N/A,#N/A,TRUE,"Warrington";#N/A,#N/A,TRUE,"Widnes"}</definedName>
    <definedName name="qtyyyhh" hidden="1">{#N/A,#N/A,TRUE,"Cover";#N/A,#N/A,TRUE,"Conts";#N/A,#N/A,TRUE,"VOS";#N/A,#N/A,TRUE,"Warrington";#N/A,#N/A,TRUE,"Widnes"}</definedName>
    <definedName name="qu" localSheetId="31">#REF!</definedName>
    <definedName name="qu">!#REF!</definedName>
    <definedName name="QUAD">#REF!</definedName>
    <definedName name="Quadro_EBIT_Pari">#REF!</definedName>
    <definedName name="Quadro_EBIT_Pari_Bdg">#REF!</definedName>
    <definedName name="QUANTITIES">#REF!</definedName>
    <definedName name="QUANTITIES_T">#REF!</definedName>
    <definedName name="quantity" localSheetId="35" hidden="1">INDEX(codematch,1,20)</definedName>
    <definedName name="quantity" localSheetId="37" hidden="1">INDEX(codematch,1,20)</definedName>
    <definedName name="quantity" localSheetId="21" hidden="1">INDEX(codematch,1,20)</definedName>
    <definedName name="quantity" localSheetId="36" hidden="1">INDEX(codematch,1,20)</definedName>
    <definedName name="quantity" localSheetId="33" hidden="1">INDEX(codematch,1,20)</definedName>
    <definedName name="quantity" localSheetId="34" hidden="1">INDEX(codematch,1,20)</definedName>
    <definedName name="Quantity" localSheetId="31">#REF!</definedName>
    <definedName name="quantity" hidden="1">INDEX(codematch,1,20)</definedName>
    <definedName name="qUANTITY1" localSheetId="35" hidden="1">INDEX(codematch,1,20)</definedName>
    <definedName name="qUANTITY1" localSheetId="37" hidden="1">INDEX(codematch,1,20)</definedName>
    <definedName name="qUANTITY1" localSheetId="21" hidden="1">INDEX(codematch,1,20)</definedName>
    <definedName name="qUANTITY1" localSheetId="36" hidden="1">INDEX(codematch,1,20)</definedName>
    <definedName name="qUANTITY1" localSheetId="33" hidden="1">INDEX(codematch,1,20)</definedName>
    <definedName name="qUANTITY1" localSheetId="34" hidden="1">INDEX(codematch,1,20)</definedName>
    <definedName name="qUANTITY1" localSheetId="31" hidden="1">INDEX(codematch,1,20)</definedName>
    <definedName name="qUANTITY1" hidden="1">INDEX(codematch,1,20)</definedName>
    <definedName name="Quarters">#REF!</definedName>
    <definedName name="Quatro" localSheetId="31">#REF!</definedName>
    <definedName name="Quatro">!#REF!</definedName>
    <definedName name="QUERYEQLIST" localSheetId="31">#REF!</definedName>
    <definedName name="QUERYEQLIST">!#REF!</definedName>
    <definedName name="QUIEBRASOLESVERTCONTRA" localSheetId="31">#REF!</definedName>
    <definedName name="QUIEBRASOLESVERTCONTRA">!#REF!</definedName>
    <definedName name="Quimilac">#REF!</definedName>
    <definedName name="Quimisolven">#REF!</definedName>
    <definedName name="Quotation">#REF!</definedName>
    <definedName name="qura" localSheetId="31">#REF!</definedName>
    <definedName name="qura">!#REF!</definedName>
    <definedName name="qw" localSheetId="35" hidden="1">{"Control_Consolidado",#N/A,FALSE,"Cons.";"Control_Tunel",#N/A,FALSE,"Cons.";"Control_Melip",#N/A,FALSE,"Cons.";"Control_Gualleco",#N/A,FALSE,"Cons.";"Control_Sara L",#N/A,FALSE,"Cons.";"Control_Quellon",#N/A,FALSE,"Cons.";"Control_Biolix",#N/A,FALSE,"Cons.";"Control_Oficina",#N/A,FALSE,"Cons.";"Control_Consorcio",#N/A,FALSE,"Cons."}</definedName>
    <definedName name="qw" localSheetId="37" hidden="1">{"Control_Consolidado",#N/A,FALSE,"Cons.";"Control_Tunel",#N/A,FALSE,"Cons.";"Control_Melip",#N/A,FALSE,"Cons.";"Control_Gualleco",#N/A,FALSE,"Cons.";"Control_Sara L",#N/A,FALSE,"Cons.";"Control_Quellon",#N/A,FALSE,"Cons.";"Control_Biolix",#N/A,FALSE,"Cons.";"Control_Oficina",#N/A,FALSE,"Cons.";"Control_Consorcio",#N/A,FALSE,"Cons."}</definedName>
    <definedName name="qw" localSheetId="36" hidden="1">{"Control_Consolidado",#N/A,FALSE,"Cons.";"Control_Tunel",#N/A,FALSE,"Cons.";"Control_Melip",#N/A,FALSE,"Cons.";"Control_Gualleco",#N/A,FALSE,"Cons.";"Control_Sara L",#N/A,FALSE,"Cons.";"Control_Quellon",#N/A,FALSE,"Cons.";"Control_Biolix",#N/A,FALSE,"Cons.";"Control_Oficina",#N/A,FALSE,"Cons.";"Control_Consorcio",#N/A,FALSE,"Cons."}</definedName>
    <definedName name="qw" localSheetId="33" hidden="1">{"Control_Consolidado",#N/A,FALSE,"Cons.";"Control_Tunel",#N/A,FALSE,"Cons.";"Control_Melip",#N/A,FALSE,"Cons.";"Control_Gualleco",#N/A,FALSE,"Cons.";"Control_Sara L",#N/A,FALSE,"Cons.";"Control_Quellon",#N/A,FALSE,"Cons.";"Control_Biolix",#N/A,FALSE,"Cons.";"Control_Oficina",#N/A,FALSE,"Cons.";"Control_Consorcio",#N/A,FALSE,"Cons."}</definedName>
    <definedName name="qw" localSheetId="34" hidden="1">{"Control_Consolidado",#N/A,FALSE,"Cons.";"Control_Tunel",#N/A,FALSE,"Cons.";"Control_Melip",#N/A,FALSE,"Cons.";"Control_Gualleco",#N/A,FALSE,"Cons.";"Control_Sara L",#N/A,FALSE,"Cons.";"Control_Quellon",#N/A,FALSE,"Cons.";"Control_Biolix",#N/A,FALSE,"Cons.";"Control_Oficina",#N/A,FALSE,"Cons.";"Control_Consorcio",#N/A,FALSE,"Cons."}</definedName>
    <definedName name="qw" localSheetId="31" hidden="1">{"Control_Consolidado",#N/A,FALSE,"Cons.";"Control_Tunel",#N/A,FALSE,"Cons.";"Control_Melip",#N/A,FALSE,"Cons.";"Control_Gualleco",#N/A,FALSE,"Cons.";"Control_Sara L",#N/A,FALSE,"Cons.";"Control_Quellon",#N/A,FALSE,"Cons.";"Control_Biolix",#N/A,FALSE,"Cons.";"Control_Oficina",#N/A,FALSE,"Cons.";"Control_Consorcio",#N/A,FALSE,"Cons."}</definedName>
    <definedName name="qw" hidden="1">{"Control_Consolidado",#N/A,FALSE,"Cons.";"Control_Tunel",#N/A,FALSE,"Cons.";"Control_Melip",#N/A,FALSE,"Cons.";"Control_Gualleco",#N/A,FALSE,"Cons.";"Control_Sara L",#N/A,FALSE,"Cons.";"Control_Quellon",#N/A,FALSE,"Cons.";"Control_Biolix",#N/A,FALSE,"Cons.";"Control_Oficina",#N/A,FALSE,"Cons.";"Control_Consorcio",#N/A,FALSE,"Cons."}</definedName>
    <definedName name="qw3eq" localSheetId="35" hidden="1">{#N/A,#N/A,FALSE,"Matrix";#N/A,#N/A,FALSE,"Executive";#N/A,#N/A,FALSE,"Summary";#N/A,#N/A,FALSE,"Office1";#N/A,#N/A,FALSE,"Office2";#N/A,#N/A,FALSE,"Office3";#N/A,#N/A,FALSE,"Office4";#N/A,#N/A,FALSE,"Office5";#N/A,#N/A,FALSE,"Office6";#N/A,#N/A,FALSE,"Office7";#N/A,#N/A,FALSE,"Labor"}</definedName>
    <definedName name="qw3eq" localSheetId="37" hidden="1">{#N/A,#N/A,FALSE,"Matrix";#N/A,#N/A,FALSE,"Executive";#N/A,#N/A,FALSE,"Summary";#N/A,#N/A,FALSE,"Office1";#N/A,#N/A,FALSE,"Office2";#N/A,#N/A,FALSE,"Office3";#N/A,#N/A,FALSE,"Office4";#N/A,#N/A,FALSE,"Office5";#N/A,#N/A,FALSE,"Office6";#N/A,#N/A,FALSE,"Office7";#N/A,#N/A,FALSE,"Labor"}</definedName>
    <definedName name="qw3eq" localSheetId="36" hidden="1">{#N/A,#N/A,FALSE,"Matrix";#N/A,#N/A,FALSE,"Executive";#N/A,#N/A,FALSE,"Summary";#N/A,#N/A,FALSE,"Office1";#N/A,#N/A,FALSE,"Office2";#N/A,#N/A,FALSE,"Office3";#N/A,#N/A,FALSE,"Office4";#N/A,#N/A,FALSE,"Office5";#N/A,#N/A,FALSE,"Office6";#N/A,#N/A,FALSE,"Office7";#N/A,#N/A,FALSE,"Labor"}</definedName>
    <definedName name="qw3eq" localSheetId="33" hidden="1">{#N/A,#N/A,FALSE,"Matrix";#N/A,#N/A,FALSE,"Executive";#N/A,#N/A,FALSE,"Summary";#N/A,#N/A,FALSE,"Office1";#N/A,#N/A,FALSE,"Office2";#N/A,#N/A,FALSE,"Office3";#N/A,#N/A,FALSE,"Office4";#N/A,#N/A,FALSE,"Office5";#N/A,#N/A,FALSE,"Office6";#N/A,#N/A,FALSE,"Office7";#N/A,#N/A,FALSE,"Labor"}</definedName>
    <definedName name="qw3eq" localSheetId="34" hidden="1">{#N/A,#N/A,FALSE,"Matrix";#N/A,#N/A,FALSE,"Executive";#N/A,#N/A,FALSE,"Summary";#N/A,#N/A,FALSE,"Office1";#N/A,#N/A,FALSE,"Office2";#N/A,#N/A,FALSE,"Office3";#N/A,#N/A,FALSE,"Office4";#N/A,#N/A,FALSE,"Office5";#N/A,#N/A,FALSE,"Office6";#N/A,#N/A,FALSE,"Office7";#N/A,#N/A,FALSE,"Labor"}</definedName>
    <definedName name="qw3eq" localSheetId="31" hidden="1">{#N/A,#N/A,FALSE,"Matrix";#N/A,#N/A,FALSE,"Executive";#N/A,#N/A,FALSE,"Summary";#N/A,#N/A,FALSE,"Office1";#N/A,#N/A,FALSE,"Office2";#N/A,#N/A,FALSE,"Office3";#N/A,#N/A,FALSE,"Office4";#N/A,#N/A,FALSE,"Office5";#N/A,#N/A,FALSE,"Office6";#N/A,#N/A,FALSE,"Office7";#N/A,#N/A,FALSE,"Labor"}</definedName>
    <definedName name="qw3eq" hidden="1">{#N/A,#N/A,FALSE,"Matrix";#N/A,#N/A,FALSE,"Executive";#N/A,#N/A,FALSE,"Summary";#N/A,#N/A,FALSE,"Office1";#N/A,#N/A,FALSE,"Office2";#N/A,#N/A,FALSE,"Office3";#N/A,#N/A,FALSE,"Office4";#N/A,#N/A,FALSE,"Office5";#N/A,#N/A,FALSE,"Office6";#N/A,#N/A,FALSE,"Office7";#N/A,#N/A,FALSE,"Labor"}</definedName>
    <definedName name="qw4r" localSheetId="35" hidden="1">{#N/A,#N/A,TRUE,"MES";#N/A,#N/A,TRUE,"ANUAL"}</definedName>
    <definedName name="qw4r" localSheetId="37" hidden="1">{#N/A,#N/A,TRUE,"MES";#N/A,#N/A,TRUE,"ANUAL"}</definedName>
    <definedName name="qw4r" localSheetId="36" hidden="1">{#N/A,#N/A,TRUE,"MES";#N/A,#N/A,TRUE,"ANUAL"}</definedName>
    <definedName name="qw4r" localSheetId="33" hidden="1">{#N/A,#N/A,TRUE,"MES";#N/A,#N/A,TRUE,"ANUAL"}</definedName>
    <definedName name="qw4r" localSheetId="34" hidden="1">{#N/A,#N/A,TRUE,"MES";#N/A,#N/A,TRUE,"ANUAL"}</definedName>
    <definedName name="qw4r" localSheetId="31" hidden="1">{#N/A,#N/A,TRUE,"MES";#N/A,#N/A,TRUE,"ANUAL"}</definedName>
    <definedName name="qw4r" hidden="1">{#N/A,#N/A,TRUE,"MES";#N/A,#N/A,TRUE,"ANUAL"}</definedName>
    <definedName name="qwa"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e" localSheetId="35" hidden="1">{"DETALLE_1996",#N/A,FALSE,"flujo";"DETALLE_1997",#N/A,FALSE,"flujo";"GASTOS_INCURRIDOS_1996",#N/A,FALSE,"flujo";"GASTOS_PROGRAMADOS_PARA_1997",#N/A,FALSE,"flujo";#N/A,#N/A,FALSE,"comparat";#N/A,#N/A,FALSE,"costos";#N/A,#N/A,FALSE,"proyctrol"}</definedName>
    <definedName name="qwe" localSheetId="37" hidden="1">{"DETALLE_1996",#N/A,FALSE,"flujo";"DETALLE_1997",#N/A,FALSE,"flujo";"GASTOS_INCURRIDOS_1996",#N/A,FALSE,"flujo";"GASTOS_PROGRAMADOS_PARA_1997",#N/A,FALSE,"flujo";#N/A,#N/A,FALSE,"comparat";#N/A,#N/A,FALSE,"costos";#N/A,#N/A,FALSE,"proyctrol"}</definedName>
    <definedName name="qwe" localSheetId="36" hidden="1">{"DETALLE_1996",#N/A,FALSE,"flujo";"DETALLE_1997",#N/A,FALSE,"flujo";"GASTOS_INCURRIDOS_1996",#N/A,FALSE,"flujo";"GASTOS_PROGRAMADOS_PARA_1997",#N/A,FALSE,"flujo";#N/A,#N/A,FALSE,"comparat";#N/A,#N/A,FALSE,"costos";#N/A,#N/A,FALSE,"proyctrol"}</definedName>
    <definedName name="qwe" localSheetId="33" hidden="1">{"DETALLE_1996",#N/A,FALSE,"flujo";"DETALLE_1997",#N/A,FALSE,"flujo";"GASTOS_INCURRIDOS_1996",#N/A,FALSE,"flujo";"GASTOS_PROGRAMADOS_PARA_1997",#N/A,FALSE,"flujo";#N/A,#N/A,FALSE,"comparat";#N/A,#N/A,FALSE,"costos";#N/A,#N/A,FALSE,"proyctrol"}</definedName>
    <definedName name="qwe" localSheetId="34" hidden="1">{"DETALLE_1996",#N/A,FALSE,"flujo";"DETALLE_1997",#N/A,FALSE,"flujo";"GASTOS_INCURRIDOS_1996",#N/A,FALSE,"flujo";"GASTOS_PROGRAMADOS_PARA_1997",#N/A,FALSE,"flujo";#N/A,#N/A,FALSE,"comparat";#N/A,#N/A,FALSE,"costos";#N/A,#N/A,FALSE,"proyctrol"}</definedName>
    <definedName name="QWE" localSheetId="31">#REF!</definedName>
    <definedName name="qwe" hidden="1">{#N/A,#N/A,TRUE,"1842CWN0"}</definedName>
    <definedName name="qwee" localSheetId="35" hidden="1">{#N/A,#N/A,FALSE,"Total_OC015";#N/A,#N/A,FALSE,"ADMIN";#N/A,#N/A,FALSE,"PROCES";#N/A,#N/A,FALSE,"mecan";#N/A,#N/A,FALSE,"civil";#N/A,#N/A,FALSE,"CAÑER";#N/A,#N/A,FALSE,"ELEC";#N/A,#N/A,FALSE,"INSTR"}</definedName>
    <definedName name="qwee" localSheetId="37" hidden="1">{#N/A,#N/A,FALSE,"Total_OC015";#N/A,#N/A,FALSE,"ADMIN";#N/A,#N/A,FALSE,"PROCES";#N/A,#N/A,FALSE,"mecan";#N/A,#N/A,FALSE,"civil";#N/A,#N/A,FALSE,"CAÑER";#N/A,#N/A,FALSE,"ELEC";#N/A,#N/A,FALSE,"INSTR"}</definedName>
    <definedName name="qwee" localSheetId="36" hidden="1">{#N/A,#N/A,FALSE,"Total_OC015";#N/A,#N/A,FALSE,"ADMIN";#N/A,#N/A,FALSE,"PROCES";#N/A,#N/A,FALSE,"mecan";#N/A,#N/A,FALSE,"civil";#N/A,#N/A,FALSE,"CAÑER";#N/A,#N/A,FALSE,"ELEC";#N/A,#N/A,FALSE,"INSTR"}</definedName>
    <definedName name="qwee" localSheetId="33" hidden="1">{#N/A,#N/A,FALSE,"Total_OC015";#N/A,#N/A,FALSE,"ADMIN";#N/A,#N/A,FALSE,"PROCES";#N/A,#N/A,FALSE,"mecan";#N/A,#N/A,FALSE,"civil";#N/A,#N/A,FALSE,"CAÑER";#N/A,#N/A,FALSE,"ELEC";#N/A,#N/A,FALSE,"INSTR"}</definedName>
    <definedName name="qwee" localSheetId="34" hidden="1">{#N/A,#N/A,FALSE,"Total_OC015";#N/A,#N/A,FALSE,"ADMIN";#N/A,#N/A,FALSE,"PROCES";#N/A,#N/A,FALSE,"mecan";#N/A,#N/A,FALSE,"civil";#N/A,#N/A,FALSE,"CAÑER";#N/A,#N/A,FALSE,"ELEC";#N/A,#N/A,FALSE,"INSTR"}</definedName>
    <definedName name="qwee" localSheetId="31" hidden="1">{#N/A,#N/A,FALSE,"Total_OC015";#N/A,#N/A,FALSE,"ADMIN";#N/A,#N/A,FALSE,"PROCES";#N/A,#N/A,FALSE,"mecan";#N/A,#N/A,FALSE,"civil";#N/A,#N/A,FALSE,"CAÑER";#N/A,#N/A,FALSE,"ELEC";#N/A,#N/A,FALSE,"INSTR"}</definedName>
    <definedName name="qwee" hidden="1">{#N/A,#N/A,FALSE,"Total_OC015";#N/A,#N/A,FALSE,"ADMIN";#N/A,#N/A,FALSE,"PROCES";#N/A,#N/A,FALSE,"mecan";#N/A,#N/A,FALSE,"civil";#N/A,#N/A,FALSE,"CAÑER";#N/A,#N/A,FALSE,"ELEC";#N/A,#N/A,FALSE,"INSTR"}</definedName>
    <definedName name="qweek" localSheetId="31">#REF!</definedName>
    <definedName name="qweek">!#REF!</definedName>
    <definedName name="qweer" localSheetId="35" hidden="1">{"DetallexDep",#N/A,FALSE,"Giovanna (x DEPT)"}</definedName>
    <definedName name="qweer" localSheetId="37" hidden="1">{"DetallexDep",#N/A,FALSE,"Giovanna (x DEPT)"}</definedName>
    <definedName name="qweer" localSheetId="36" hidden="1">{"DetallexDep",#N/A,FALSE,"Giovanna (x DEPT)"}</definedName>
    <definedName name="qweer" localSheetId="33" hidden="1">{"DetallexDep",#N/A,FALSE,"Giovanna (x DEPT)"}</definedName>
    <definedName name="qweer" localSheetId="34" hidden="1">{"DetallexDep",#N/A,FALSE,"Giovanna (x DEPT)"}</definedName>
    <definedName name="qweer" localSheetId="31" hidden="1">{"DetallexDep",#N/A,FALSE,"Giovanna (x DEPT)"}</definedName>
    <definedName name="qweer" hidden="1">{"DetallexDep",#N/A,FALSE,"Giovanna (x DEPT)"}</definedName>
    <definedName name="qweer_1" localSheetId="35" hidden="1">{"DetallexDep",#N/A,FALSE,"Giovanna (x DEPT)"}</definedName>
    <definedName name="qweer_1" localSheetId="37" hidden="1">{"DetallexDep",#N/A,FALSE,"Giovanna (x DEPT)"}</definedName>
    <definedName name="qweer_1" localSheetId="36" hidden="1">{"DetallexDep",#N/A,FALSE,"Giovanna (x DEPT)"}</definedName>
    <definedName name="qweer_1" localSheetId="33" hidden="1">{"DetallexDep",#N/A,FALSE,"Giovanna (x DEPT)"}</definedName>
    <definedName name="qweer_1" localSheetId="34" hidden="1">{"DetallexDep",#N/A,FALSE,"Giovanna (x DEPT)"}</definedName>
    <definedName name="qweer_1" localSheetId="31" hidden="1">{"DetallexDep",#N/A,FALSE,"Giovanna (x DEPT)"}</definedName>
    <definedName name="qweer_1" hidden="1">{"DetallexDep",#N/A,FALSE,"Giovanna (x DEPT)"}</definedName>
    <definedName name="qweer_2" localSheetId="35" hidden="1">{"DetallexDep",#N/A,FALSE,"Giovanna (x DEPT)"}</definedName>
    <definedName name="qweer_2" localSheetId="37" hidden="1">{"DetallexDep",#N/A,FALSE,"Giovanna (x DEPT)"}</definedName>
    <definedName name="qweer_2" localSheetId="36" hidden="1">{"DetallexDep",#N/A,FALSE,"Giovanna (x DEPT)"}</definedName>
    <definedName name="qweer_2" localSheetId="33" hidden="1">{"DetallexDep",#N/A,FALSE,"Giovanna (x DEPT)"}</definedName>
    <definedName name="qweer_2" localSheetId="34" hidden="1">{"DetallexDep",#N/A,FALSE,"Giovanna (x DEPT)"}</definedName>
    <definedName name="qweer_2" localSheetId="31" hidden="1">{"DetallexDep",#N/A,FALSE,"Giovanna (x DEPT)"}</definedName>
    <definedName name="qweer_2" hidden="1">{"DetallexDep",#N/A,FALSE,"Giovanna (x DEPT)"}</definedName>
    <definedName name="qweer_3" localSheetId="35" hidden="1">{"DetallexDep",#N/A,FALSE,"Giovanna (x DEPT)"}</definedName>
    <definedName name="qweer_3" localSheetId="37" hidden="1">{"DetallexDep",#N/A,FALSE,"Giovanna (x DEPT)"}</definedName>
    <definedName name="qweer_3" localSheetId="36" hidden="1">{"DetallexDep",#N/A,FALSE,"Giovanna (x DEPT)"}</definedName>
    <definedName name="qweer_3" localSheetId="33" hidden="1">{"DetallexDep",#N/A,FALSE,"Giovanna (x DEPT)"}</definedName>
    <definedName name="qweer_3" localSheetId="34" hidden="1">{"DetallexDep",#N/A,FALSE,"Giovanna (x DEPT)"}</definedName>
    <definedName name="qweer_3" localSheetId="31" hidden="1">{"DetallexDep",#N/A,FALSE,"Giovanna (x DEPT)"}</definedName>
    <definedName name="qweer_3" hidden="1">{"DetallexDep",#N/A,FALSE,"Giovanna (x DEPT)"}</definedName>
    <definedName name="qweer_4" localSheetId="35" hidden="1">{"DetallexDep",#N/A,FALSE,"Giovanna (x DEPT)"}</definedName>
    <definedName name="qweer_4" localSheetId="37" hidden="1">{"DetallexDep",#N/A,FALSE,"Giovanna (x DEPT)"}</definedName>
    <definedName name="qweer_4" localSheetId="36" hidden="1">{"DetallexDep",#N/A,FALSE,"Giovanna (x DEPT)"}</definedName>
    <definedName name="qweer_4" localSheetId="33" hidden="1">{"DetallexDep",#N/A,FALSE,"Giovanna (x DEPT)"}</definedName>
    <definedName name="qweer_4" localSheetId="34" hidden="1">{"DetallexDep",#N/A,FALSE,"Giovanna (x DEPT)"}</definedName>
    <definedName name="qweer_4" localSheetId="31" hidden="1">{"DetallexDep",#N/A,FALSE,"Giovanna (x DEPT)"}</definedName>
    <definedName name="qweer_4" hidden="1">{"DetallexDep",#N/A,FALSE,"Giovanna (x DEPT)"}</definedName>
    <definedName name="qweer_5" localSheetId="35" hidden="1">{"DetallexDep",#N/A,FALSE,"Giovanna (x DEPT)"}</definedName>
    <definedName name="qweer_5" localSheetId="37" hidden="1">{"DetallexDep",#N/A,FALSE,"Giovanna (x DEPT)"}</definedName>
    <definedName name="qweer_5" localSheetId="36" hidden="1">{"DetallexDep",#N/A,FALSE,"Giovanna (x DEPT)"}</definedName>
    <definedName name="qweer_5" localSheetId="33" hidden="1">{"DetallexDep",#N/A,FALSE,"Giovanna (x DEPT)"}</definedName>
    <definedName name="qweer_5" localSheetId="34" hidden="1">{"DetallexDep",#N/A,FALSE,"Giovanna (x DEPT)"}</definedName>
    <definedName name="qweer_5" localSheetId="31" hidden="1">{"DetallexDep",#N/A,FALSE,"Giovanna (x DEPT)"}</definedName>
    <definedName name="qweer_5" hidden="1">{"DetallexDep",#N/A,FALSE,"Giovanna (x DEPT)"}</definedName>
    <definedName name="QWEERRR" localSheetId="35" hidden="1">{#N/A,#N/A,TRUE,"MES";#N/A,#N/A,TRUE,"ANUAL"}</definedName>
    <definedName name="QWEERRR" localSheetId="37" hidden="1">{#N/A,#N/A,TRUE,"MES";#N/A,#N/A,TRUE,"ANUAL"}</definedName>
    <definedName name="QWEERRR" localSheetId="36" hidden="1">{#N/A,#N/A,TRUE,"MES";#N/A,#N/A,TRUE,"ANUAL"}</definedName>
    <definedName name="QWEERRR" localSheetId="33" hidden="1">{#N/A,#N/A,TRUE,"MES";#N/A,#N/A,TRUE,"ANUAL"}</definedName>
    <definedName name="QWEERRR" localSheetId="34" hidden="1">{#N/A,#N/A,TRUE,"MES";#N/A,#N/A,TRUE,"ANUAL"}</definedName>
    <definedName name="QWEERRR" localSheetId="31" hidden="1">{#N/A,#N/A,TRUE,"MES";#N/A,#N/A,TRUE,"ANUAL"}</definedName>
    <definedName name="QWEERRR" hidden="1">{#N/A,#N/A,TRUE,"MES";#N/A,#N/A,TRUE,"ANUAL"}</definedName>
    <definedName name="QWEQ" localSheetId="31" hidden="1">#REF!</definedName>
    <definedName name="QWEQ" hidden="1">#REF!</definedName>
    <definedName name="qweqw" localSheetId="35" hidden="1">{#N/A,#N/A,FALSE,"GERAL";#N/A,#N/A,FALSE,"012-96";#N/A,#N/A,FALSE,"018-96";#N/A,#N/A,FALSE,"027-96";#N/A,#N/A,FALSE,"059-96";#N/A,#N/A,FALSE,"076-96";#N/A,#N/A,FALSE,"019-97";#N/A,#N/A,FALSE,"021-97";#N/A,#N/A,FALSE,"022-97";#N/A,#N/A,FALSE,"028-97"}</definedName>
    <definedName name="qweqw" localSheetId="37" hidden="1">{#N/A,#N/A,FALSE,"GERAL";#N/A,#N/A,FALSE,"012-96";#N/A,#N/A,FALSE,"018-96";#N/A,#N/A,FALSE,"027-96";#N/A,#N/A,FALSE,"059-96";#N/A,#N/A,FALSE,"076-96";#N/A,#N/A,FALSE,"019-97";#N/A,#N/A,FALSE,"021-97";#N/A,#N/A,FALSE,"022-97";#N/A,#N/A,FALSE,"028-97"}</definedName>
    <definedName name="qweqw" localSheetId="36" hidden="1">{#N/A,#N/A,FALSE,"GERAL";#N/A,#N/A,FALSE,"012-96";#N/A,#N/A,FALSE,"018-96";#N/A,#N/A,FALSE,"027-96";#N/A,#N/A,FALSE,"059-96";#N/A,#N/A,FALSE,"076-96";#N/A,#N/A,FALSE,"019-97";#N/A,#N/A,FALSE,"021-97";#N/A,#N/A,FALSE,"022-97";#N/A,#N/A,FALSE,"028-97"}</definedName>
    <definedName name="qweqw" localSheetId="33" hidden="1">{#N/A,#N/A,FALSE,"GERAL";#N/A,#N/A,FALSE,"012-96";#N/A,#N/A,FALSE,"018-96";#N/A,#N/A,FALSE,"027-96";#N/A,#N/A,FALSE,"059-96";#N/A,#N/A,FALSE,"076-96";#N/A,#N/A,FALSE,"019-97";#N/A,#N/A,FALSE,"021-97";#N/A,#N/A,FALSE,"022-97";#N/A,#N/A,FALSE,"028-97"}</definedName>
    <definedName name="qweqw" localSheetId="34" hidden="1">{#N/A,#N/A,FALSE,"GERAL";#N/A,#N/A,FALSE,"012-96";#N/A,#N/A,FALSE,"018-96";#N/A,#N/A,FALSE,"027-96";#N/A,#N/A,FALSE,"059-96";#N/A,#N/A,FALSE,"076-96";#N/A,#N/A,FALSE,"019-97";#N/A,#N/A,FALSE,"021-97";#N/A,#N/A,FALSE,"022-97";#N/A,#N/A,FALSE,"028-97"}</definedName>
    <definedName name="qweqw" localSheetId="31">#REF!</definedName>
    <definedName name="qweqw" hidden="1">{#N/A,#N/A,FALSE,"GERAL";#N/A,#N/A,FALSE,"012-96";#N/A,#N/A,FALSE,"018-96";#N/A,#N/A,FALSE,"027-96";#N/A,#N/A,FALSE,"059-96";#N/A,#N/A,FALSE,"076-96";#N/A,#N/A,FALSE,"019-97";#N/A,#N/A,FALSE,"021-97";#N/A,#N/A,FALSE,"022-97";#N/A,#N/A,FALSE,"028-97"}</definedName>
    <definedName name="qweqwe">#REF!</definedName>
    <definedName name="qweqweqwe" localSheetId="35" hidden="1">{#N/A,#N/A,FALSE,"masez (10)";#N/A,#N/A,FALSE,"masez (7)";#N/A,#N/A,FALSE,"masez (6)";#N/A,#N/A,FALSE,"masez (5)";#N/A,#N/A,FALSE,"masez (4)";#N/A,#N/A,FALSE,"masez (3)";#N/A,#N/A,FALSE,"masez (2)";#N/A,#N/A,FALSE,"GME";#N/A,#N/A,FALSE,"masez"}</definedName>
    <definedName name="qweqweqwe" localSheetId="37" hidden="1">{#N/A,#N/A,FALSE,"masez (10)";#N/A,#N/A,FALSE,"masez (7)";#N/A,#N/A,FALSE,"masez (6)";#N/A,#N/A,FALSE,"masez (5)";#N/A,#N/A,FALSE,"masez (4)";#N/A,#N/A,FALSE,"masez (3)";#N/A,#N/A,FALSE,"masez (2)";#N/A,#N/A,FALSE,"GME";#N/A,#N/A,FALSE,"masez"}</definedName>
    <definedName name="qweqweqwe" localSheetId="36" hidden="1">{#N/A,#N/A,FALSE,"masez (10)";#N/A,#N/A,FALSE,"masez (7)";#N/A,#N/A,FALSE,"masez (6)";#N/A,#N/A,FALSE,"masez (5)";#N/A,#N/A,FALSE,"masez (4)";#N/A,#N/A,FALSE,"masez (3)";#N/A,#N/A,FALSE,"masez (2)";#N/A,#N/A,FALSE,"GME";#N/A,#N/A,FALSE,"masez"}</definedName>
    <definedName name="qweqweqwe" localSheetId="33" hidden="1">{#N/A,#N/A,FALSE,"masez (10)";#N/A,#N/A,FALSE,"masez (7)";#N/A,#N/A,FALSE,"masez (6)";#N/A,#N/A,FALSE,"masez (5)";#N/A,#N/A,FALSE,"masez (4)";#N/A,#N/A,FALSE,"masez (3)";#N/A,#N/A,FALSE,"masez (2)";#N/A,#N/A,FALSE,"GME";#N/A,#N/A,FALSE,"masez"}</definedName>
    <definedName name="qweqweqwe" localSheetId="34" hidden="1">{#N/A,#N/A,FALSE,"masez (10)";#N/A,#N/A,FALSE,"masez (7)";#N/A,#N/A,FALSE,"masez (6)";#N/A,#N/A,FALSE,"masez (5)";#N/A,#N/A,FALSE,"masez (4)";#N/A,#N/A,FALSE,"masez (3)";#N/A,#N/A,FALSE,"masez (2)";#N/A,#N/A,FALSE,"GME";#N/A,#N/A,FALSE,"masez"}</definedName>
    <definedName name="qweqweqwe" localSheetId="31" hidden="1">{#N/A,#N/A,FALSE,"masez (10)";#N/A,#N/A,FALSE,"masez (7)";#N/A,#N/A,FALSE,"masez (6)";#N/A,#N/A,FALSE,"masez (5)";#N/A,#N/A,FALSE,"masez (4)";#N/A,#N/A,FALSE,"masez (3)";#N/A,#N/A,FALSE,"masez (2)";#N/A,#N/A,FALSE,"GME";#N/A,#N/A,FALSE,"masez"}</definedName>
    <definedName name="qweqweqwe" hidden="1">{#N/A,#N/A,FALSE,"masez (10)";#N/A,#N/A,FALSE,"masez (7)";#N/A,#N/A,FALSE,"masez (6)";#N/A,#N/A,FALSE,"masez (5)";#N/A,#N/A,FALSE,"masez (4)";#N/A,#N/A,FALSE,"masez (3)";#N/A,#N/A,FALSE,"masez (2)";#N/A,#N/A,FALSE,"GME";#N/A,#N/A,FALSE,"masez"}</definedName>
    <definedName name="qweqwewqweqqew" localSheetId="35" hidden="1">{#N/A,#N/A,FALSE,"SumG";#N/A,#N/A,FALSE,"ElecG";#N/A,#N/A,FALSE,"MechG";#N/A,#N/A,FALSE,"GeotG";#N/A,#N/A,FALSE,"PrcsG";#N/A,#N/A,FALSE,"TunnG";#N/A,#N/A,FALSE,"CivlG";#N/A,#N/A,FALSE,"NtwkG";#N/A,#N/A,FALSE,"EstgG";#N/A,#N/A,FALSE,"PEngG"}</definedName>
    <definedName name="qweqwewqweqqew" localSheetId="37" hidden="1">{#N/A,#N/A,FALSE,"SumG";#N/A,#N/A,FALSE,"ElecG";#N/A,#N/A,FALSE,"MechG";#N/A,#N/A,FALSE,"GeotG";#N/A,#N/A,FALSE,"PrcsG";#N/A,#N/A,FALSE,"TunnG";#N/A,#N/A,FALSE,"CivlG";#N/A,#N/A,FALSE,"NtwkG";#N/A,#N/A,FALSE,"EstgG";#N/A,#N/A,FALSE,"PEngG"}</definedName>
    <definedName name="qweqwewqweqqew" localSheetId="36" hidden="1">{#N/A,#N/A,FALSE,"SumG";#N/A,#N/A,FALSE,"ElecG";#N/A,#N/A,FALSE,"MechG";#N/A,#N/A,FALSE,"GeotG";#N/A,#N/A,FALSE,"PrcsG";#N/A,#N/A,FALSE,"TunnG";#N/A,#N/A,FALSE,"CivlG";#N/A,#N/A,FALSE,"NtwkG";#N/A,#N/A,FALSE,"EstgG";#N/A,#N/A,FALSE,"PEngG"}</definedName>
    <definedName name="qweqwewqweqqew" localSheetId="33" hidden="1">{#N/A,#N/A,FALSE,"SumG";#N/A,#N/A,FALSE,"ElecG";#N/A,#N/A,FALSE,"MechG";#N/A,#N/A,FALSE,"GeotG";#N/A,#N/A,FALSE,"PrcsG";#N/A,#N/A,FALSE,"TunnG";#N/A,#N/A,FALSE,"CivlG";#N/A,#N/A,FALSE,"NtwkG";#N/A,#N/A,FALSE,"EstgG";#N/A,#N/A,FALSE,"PEngG"}</definedName>
    <definedName name="qweqwewqweqqew" localSheetId="34" hidden="1">{#N/A,#N/A,FALSE,"SumG";#N/A,#N/A,FALSE,"ElecG";#N/A,#N/A,FALSE,"MechG";#N/A,#N/A,FALSE,"GeotG";#N/A,#N/A,FALSE,"PrcsG";#N/A,#N/A,FALSE,"TunnG";#N/A,#N/A,FALSE,"CivlG";#N/A,#N/A,FALSE,"NtwkG";#N/A,#N/A,FALSE,"EstgG";#N/A,#N/A,FALSE,"PEngG"}</definedName>
    <definedName name="qweqwewqweqqew" localSheetId="31" hidden="1">{#N/A,#N/A,FALSE,"SumG";#N/A,#N/A,FALSE,"ElecG";#N/A,#N/A,FALSE,"MechG";#N/A,#N/A,FALSE,"GeotG";#N/A,#N/A,FALSE,"PrcsG";#N/A,#N/A,FALSE,"TunnG";#N/A,#N/A,FALSE,"CivlG";#N/A,#N/A,FALSE,"NtwkG";#N/A,#N/A,FALSE,"EstgG";#N/A,#N/A,FALSE,"PEngG"}</definedName>
    <definedName name="qweqwewqweqqew" hidden="1">{#N/A,#N/A,FALSE,"SumG";#N/A,#N/A,FALSE,"ElecG";#N/A,#N/A,FALSE,"MechG";#N/A,#N/A,FALSE,"GeotG";#N/A,#N/A,FALSE,"PrcsG";#N/A,#N/A,FALSE,"TunnG";#N/A,#N/A,FALSE,"CivlG";#N/A,#N/A,FALSE,"NtwkG";#N/A,#N/A,FALSE,"EstgG";#N/A,#N/A,FALSE,"PEngG"}</definedName>
    <definedName name="qwer" localSheetId="31" hidden="1">#REF!</definedName>
    <definedName name="qwer" hidden="1">#REF!</definedName>
    <definedName name="qwerewqr" localSheetId="35" hidden="1">#REF!</definedName>
    <definedName name="qwerewqr" localSheetId="36" hidden="1">#REF!</definedName>
    <definedName name="qwerewqr" localSheetId="33" hidden="1">#REF!</definedName>
    <definedName name="qwerewqr" localSheetId="34" hidden="1">#REF!</definedName>
    <definedName name="qwerewqr" localSheetId="31" hidden="1">#REF!</definedName>
    <definedName name="qwerewqr" hidden="1">#REF!</definedName>
    <definedName name="qwerty">#REF!</definedName>
    <definedName name="qwertyu" localSheetId="35" hidden="1">{#VALUE!,#N/A,FALSE,0;#N/A,#N/A,FALSE,0;#N/A,#N/A,FALSE,0;#N/A,#N/A,FALSE,0;#N/A,#N/A,FALSE,0;#N/A,#N/A,FALSE,0;#N/A,#N/A,FALSE,0;#N/A,#N/A,FALSE,0;#N/A,#N/A,FALSE,0;#N/A,#N/A,FALSE,0;#N/A,#N/A,FALSE,0}</definedName>
    <definedName name="qwertyu" localSheetId="37" hidden="1">{#VALUE!,#N/A,FALSE,0;#N/A,#N/A,FALSE,0;#N/A,#N/A,FALSE,0;#N/A,#N/A,FALSE,0;#N/A,#N/A,FALSE,0;#N/A,#N/A,FALSE,0;#N/A,#N/A,FALSE,0;#N/A,#N/A,FALSE,0;#N/A,#N/A,FALSE,0;#N/A,#N/A,FALSE,0;#N/A,#N/A,FALSE,0}</definedName>
    <definedName name="qwertyu" localSheetId="36" hidden="1">{#VALUE!,#N/A,FALSE,0;#N/A,#N/A,FALSE,0;#N/A,#N/A,FALSE,0;#N/A,#N/A,FALSE,0;#N/A,#N/A,FALSE,0;#N/A,#N/A,FALSE,0;#N/A,#N/A,FALSE,0;#N/A,#N/A,FALSE,0;#N/A,#N/A,FALSE,0;#N/A,#N/A,FALSE,0;#N/A,#N/A,FALSE,0}</definedName>
    <definedName name="qwertyu" localSheetId="33" hidden="1">{#VALUE!,#N/A,FALSE,0;#N/A,#N/A,FALSE,0;#N/A,#N/A,FALSE,0;#N/A,#N/A,FALSE,0;#N/A,#N/A,FALSE,0;#N/A,#N/A,FALSE,0;#N/A,#N/A,FALSE,0;#N/A,#N/A,FALSE,0;#N/A,#N/A,FALSE,0;#N/A,#N/A,FALSE,0;#N/A,#N/A,FALSE,0}</definedName>
    <definedName name="qwertyu" localSheetId="34" hidden="1">{#VALUE!,#N/A,FALSE,0;#N/A,#N/A,FALSE,0;#N/A,#N/A,FALSE,0;#N/A,#N/A,FALSE,0;#N/A,#N/A,FALSE,0;#N/A,#N/A,FALSE,0;#N/A,#N/A,FALSE,0;#N/A,#N/A,FALSE,0;#N/A,#N/A,FALSE,0;#N/A,#N/A,FALSE,0;#N/A,#N/A,FALSE,0}</definedName>
    <definedName name="qwertyu" localSheetId="31" hidden="1">{#VALUE!,#N/A,FALSE,0;#N/A,#N/A,FALSE,0;#N/A,#N/A,FALSE,0;#N/A,#N/A,FALSE,0;#N/A,#N/A,FALSE,0;#N/A,#N/A,FALSE,0;#N/A,#N/A,FALSE,0;#N/A,#N/A,FALSE,0;#N/A,#N/A,FALSE,0;#N/A,#N/A,FALSE,0;#N/A,#N/A,FALSE,0}</definedName>
    <definedName name="qwertyu" hidden="1">{#VALUE!,#N/A,FALSE,0;#N/A,#N/A,FALSE,0;#N/A,#N/A,FALSE,0;#N/A,#N/A,FALSE,0;#N/A,#N/A,FALSE,0;#N/A,#N/A,FALSE,0;#N/A,#N/A,FALSE,0;#N/A,#N/A,FALSE,0;#N/A,#N/A,FALSE,0;#N/A,#N/A,FALSE,0;#N/A,#N/A,FALSE,0}</definedName>
    <definedName name="qwewqeewqqwwe" localSheetId="35" hidden="1">{#N/A,#N/A,FALSE,"IC_Global";#N/A,#N/A,FALSE,"IC_Global (98-f)";#N/A,#N/A,FALSE,"Inc";#N/A,#N/A,FALSE,"CAMBIOS (2)";#N/A,#N/A,FALSE,"EXPL Inc.";#N/A,#N/A,FALSE,"HITOS98";#N/A,#N/A,FALSE,"CURVA ""S"" GLOBAL ";#N/A,#N/A,FALSE,"CURVA ""S"" 1998 "}</definedName>
    <definedName name="qwewqeewqqwwe" localSheetId="37" hidden="1">{#N/A,#N/A,FALSE,"IC_Global";#N/A,#N/A,FALSE,"IC_Global (98-f)";#N/A,#N/A,FALSE,"Inc";#N/A,#N/A,FALSE,"CAMBIOS (2)";#N/A,#N/A,FALSE,"EXPL Inc.";#N/A,#N/A,FALSE,"HITOS98";#N/A,#N/A,FALSE,"CURVA ""S"" GLOBAL ";#N/A,#N/A,FALSE,"CURVA ""S"" 1998 "}</definedName>
    <definedName name="qwewqeewqqwwe" localSheetId="36" hidden="1">{#N/A,#N/A,FALSE,"IC_Global";#N/A,#N/A,FALSE,"IC_Global (98-f)";#N/A,#N/A,FALSE,"Inc";#N/A,#N/A,FALSE,"CAMBIOS (2)";#N/A,#N/A,FALSE,"EXPL Inc.";#N/A,#N/A,FALSE,"HITOS98";#N/A,#N/A,FALSE,"CURVA ""S"" GLOBAL ";#N/A,#N/A,FALSE,"CURVA ""S"" 1998 "}</definedName>
    <definedName name="qwewqeewqqwwe" localSheetId="33" hidden="1">{#N/A,#N/A,FALSE,"IC_Global";#N/A,#N/A,FALSE,"IC_Global (98-f)";#N/A,#N/A,FALSE,"Inc";#N/A,#N/A,FALSE,"CAMBIOS (2)";#N/A,#N/A,FALSE,"EXPL Inc.";#N/A,#N/A,FALSE,"HITOS98";#N/A,#N/A,FALSE,"CURVA ""S"" GLOBAL ";#N/A,#N/A,FALSE,"CURVA ""S"" 1998 "}</definedName>
    <definedName name="qwewqeewqqwwe" localSheetId="34" hidden="1">{#N/A,#N/A,FALSE,"IC_Global";#N/A,#N/A,FALSE,"IC_Global (98-f)";#N/A,#N/A,FALSE,"Inc";#N/A,#N/A,FALSE,"CAMBIOS (2)";#N/A,#N/A,FALSE,"EXPL Inc.";#N/A,#N/A,FALSE,"HITOS98";#N/A,#N/A,FALSE,"CURVA ""S"" GLOBAL ";#N/A,#N/A,FALSE,"CURVA ""S"" 1998 "}</definedName>
    <definedName name="qwewqeewqqwwe" localSheetId="31" hidden="1">{#N/A,#N/A,FALSE,"IC_Global";#N/A,#N/A,FALSE,"IC_Global (98-f)";#N/A,#N/A,FALSE,"Inc";#N/A,#N/A,FALSE,"CAMBIOS (2)";#N/A,#N/A,FALSE,"EXPL Inc.";#N/A,#N/A,FALSE,"HITOS98";#N/A,#N/A,FALSE,"CURVA ""S"" GLOBAL ";#N/A,#N/A,FALSE,"CURVA ""S"" 1998 "}</definedName>
    <definedName name="qwewqeewqqwwe" hidden="1">{#N/A,#N/A,FALSE,"IC_Global";#N/A,#N/A,FALSE,"IC_Global (98-f)";#N/A,#N/A,FALSE,"Inc";#N/A,#N/A,FALSE,"CAMBIOS (2)";#N/A,#N/A,FALSE,"EXPL Inc.";#N/A,#N/A,FALSE,"HITOS98";#N/A,#N/A,FALSE,"CURVA ""S"" GLOBAL ";#N/A,#N/A,FALSE,"CURVA ""S"" 1998 "}</definedName>
    <definedName name="QWQ" localSheetId="35" hidden="1">{#N/A,#N/A,FALSE,"GERAL";#N/A,#N/A,FALSE,"012-96";#N/A,#N/A,FALSE,"018-96";#N/A,#N/A,FALSE,"027-96";#N/A,#N/A,FALSE,"059-96";#N/A,#N/A,FALSE,"076-96";#N/A,#N/A,FALSE,"019-97";#N/A,#N/A,FALSE,"021-97";#N/A,#N/A,FALSE,"022-97";#N/A,#N/A,FALSE,"028-97"}</definedName>
    <definedName name="QWQ" localSheetId="37" hidden="1">{#N/A,#N/A,FALSE,"GERAL";#N/A,#N/A,FALSE,"012-96";#N/A,#N/A,FALSE,"018-96";#N/A,#N/A,FALSE,"027-96";#N/A,#N/A,FALSE,"059-96";#N/A,#N/A,FALSE,"076-96";#N/A,#N/A,FALSE,"019-97";#N/A,#N/A,FALSE,"021-97";#N/A,#N/A,FALSE,"022-97";#N/A,#N/A,FALSE,"028-97"}</definedName>
    <definedName name="QWQ" localSheetId="36" hidden="1">{#N/A,#N/A,FALSE,"GERAL";#N/A,#N/A,FALSE,"012-96";#N/A,#N/A,FALSE,"018-96";#N/A,#N/A,FALSE,"027-96";#N/A,#N/A,FALSE,"059-96";#N/A,#N/A,FALSE,"076-96";#N/A,#N/A,FALSE,"019-97";#N/A,#N/A,FALSE,"021-97";#N/A,#N/A,FALSE,"022-97";#N/A,#N/A,FALSE,"028-97"}</definedName>
    <definedName name="QWQ" localSheetId="33" hidden="1">{#N/A,#N/A,FALSE,"GERAL";#N/A,#N/A,FALSE,"012-96";#N/A,#N/A,FALSE,"018-96";#N/A,#N/A,FALSE,"027-96";#N/A,#N/A,FALSE,"059-96";#N/A,#N/A,FALSE,"076-96";#N/A,#N/A,FALSE,"019-97";#N/A,#N/A,FALSE,"021-97";#N/A,#N/A,FALSE,"022-97";#N/A,#N/A,FALSE,"028-97"}</definedName>
    <definedName name="QWQ" localSheetId="34" hidden="1">{#N/A,#N/A,FALSE,"GERAL";#N/A,#N/A,FALSE,"012-96";#N/A,#N/A,FALSE,"018-96";#N/A,#N/A,FALSE,"027-96";#N/A,#N/A,FALSE,"059-96";#N/A,#N/A,FALSE,"076-96";#N/A,#N/A,FALSE,"019-97";#N/A,#N/A,FALSE,"021-97";#N/A,#N/A,FALSE,"022-97";#N/A,#N/A,FALSE,"028-97"}</definedName>
    <definedName name="QWQ" localSheetId="31" hidden="1">{#N/A,#N/A,FALSE,"GERAL";#N/A,#N/A,FALSE,"012-96";#N/A,#N/A,FALSE,"018-96";#N/A,#N/A,FALSE,"027-96";#N/A,#N/A,FALSE,"059-96";#N/A,#N/A,FALSE,"076-96";#N/A,#N/A,FALSE,"019-97";#N/A,#N/A,FALSE,"021-97";#N/A,#N/A,FALSE,"022-97";#N/A,#N/A,FALSE,"028-97"}</definedName>
    <definedName name="QWQ" hidden="1">{#N/A,#N/A,FALSE,"GERAL";#N/A,#N/A,FALSE,"012-96";#N/A,#N/A,FALSE,"018-96";#N/A,#N/A,FALSE,"027-96";#N/A,#N/A,FALSE,"059-96";#N/A,#N/A,FALSE,"076-96";#N/A,#N/A,FALSE,"019-97";#N/A,#N/A,FALSE,"021-97";#N/A,#N/A,FALSE,"022-97";#N/A,#N/A,FALSE,"028-97"}</definedName>
    <definedName name="qwqw" localSheetId="35" hidden="1">{#N/A,#N/A,TRUE,"Resumen";#N/A,#N/A,TRUE,"Global";#N/A,#N/A,TRUE,"Agropecuario";#N/A,#N/A,TRUE,"Pesca";#N/A,#N/A,TRUE,"Minería";#N/A,#N/A,TRUE,"Elect. y Agua";#N/A,#N/A,TRUE,"Manufactura";#N/A,#N/A,TRUE,"Construcción";#N/A,#N/A,TRUE,"Comercio";#N/A,#N/A,TRUE,"Otros"}</definedName>
    <definedName name="qwqw" localSheetId="37" hidden="1">{#N/A,#N/A,TRUE,"Resumen";#N/A,#N/A,TRUE,"Global";#N/A,#N/A,TRUE,"Agropecuario";#N/A,#N/A,TRUE,"Pesca";#N/A,#N/A,TRUE,"Minería";#N/A,#N/A,TRUE,"Elect. y Agua";#N/A,#N/A,TRUE,"Manufactura";#N/A,#N/A,TRUE,"Construcción";#N/A,#N/A,TRUE,"Comercio";#N/A,#N/A,TRUE,"Otros"}</definedName>
    <definedName name="qwqw" localSheetId="36" hidden="1">{#N/A,#N/A,TRUE,"Resumen";#N/A,#N/A,TRUE,"Global";#N/A,#N/A,TRUE,"Agropecuario";#N/A,#N/A,TRUE,"Pesca";#N/A,#N/A,TRUE,"Minería";#N/A,#N/A,TRUE,"Elect. y Agua";#N/A,#N/A,TRUE,"Manufactura";#N/A,#N/A,TRUE,"Construcción";#N/A,#N/A,TRUE,"Comercio";#N/A,#N/A,TRUE,"Otros"}</definedName>
    <definedName name="qwqw" localSheetId="33" hidden="1">{#N/A,#N/A,TRUE,"Resumen";#N/A,#N/A,TRUE,"Global";#N/A,#N/A,TRUE,"Agropecuario";#N/A,#N/A,TRUE,"Pesca";#N/A,#N/A,TRUE,"Minería";#N/A,#N/A,TRUE,"Elect. y Agua";#N/A,#N/A,TRUE,"Manufactura";#N/A,#N/A,TRUE,"Construcción";#N/A,#N/A,TRUE,"Comercio";#N/A,#N/A,TRUE,"Otros"}</definedName>
    <definedName name="qwqw" localSheetId="34" hidden="1">{#N/A,#N/A,TRUE,"Resumen";#N/A,#N/A,TRUE,"Global";#N/A,#N/A,TRUE,"Agropecuario";#N/A,#N/A,TRUE,"Pesca";#N/A,#N/A,TRUE,"Minería";#N/A,#N/A,TRUE,"Elect. y Agua";#N/A,#N/A,TRUE,"Manufactura";#N/A,#N/A,TRUE,"Construcción";#N/A,#N/A,TRUE,"Comercio";#N/A,#N/A,TRUE,"Otros"}</definedName>
    <definedName name="qwqw" localSheetId="31" hidden="1">{#N/A,#N/A,TRUE,"Resumen";#N/A,#N/A,TRUE,"Global";#N/A,#N/A,TRUE,"Agropecuario";#N/A,#N/A,TRUE,"Pesca";#N/A,#N/A,TRUE,"Minería";#N/A,#N/A,TRUE,"Elect. y Agua";#N/A,#N/A,TRUE,"Manufactura";#N/A,#N/A,TRUE,"Construcción";#N/A,#N/A,TRUE,"Comercio";#N/A,#N/A,TRUE,"Otros"}</definedName>
    <definedName name="qwqw" hidden="1">{#N/A,#N/A,TRUE,"Resumen";#N/A,#N/A,TRUE,"Global";#N/A,#N/A,TRUE,"Agropecuario";#N/A,#N/A,TRUE,"Pesca";#N/A,#N/A,TRUE,"Minería";#N/A,#N/A,TRUE,"Elect. y Agua";#N/A,#N/A,TRUE,"Manufactura";#N/A,#N/A,TRUE,"Construcción";#N/A,#N/A,TRUE,"Comercio";#N/A,#N/A,TRUE,"Otros"}</definedName>
    <definedName name="qwqweqwe" localSheetId="35" hidden="1">{#N/A,#N/A,FALSE,"masez (10)";#N/A,#N/A,FALSE,"masez (7)";#N/A,#N/A,FALSE,"masez (6)";#N/A,#N/A,FALSE,"masez (5)";#N/A,#N/A,FALSE,"masez (4)";#N/A,#N/A,FALSE,"masez (3)";#N/A,#N/A,FALSE,"masez (2)";#N/A,#N/A,FALSE,"GME";#N/A,#N/A,FALSE,"masez"}</definedName>
    <definedName name="qwqweqwe" localSheetId="37" hidden="1">{#N/A,#N/A,FALSE,"masez (10)";#N/A,#N/A,FALSE,"masez (7)";#N/A,#N/A,FALSE,"masez (6)";#N/A,#N/A,FALSE,"masez (5)";#N/A,#N/A,FALSE,"masez (4)";#N/A,#N/A,FALSE,"masez (3)";#N/A,#N/A,FALSE,"masez (2)";#N/A,#N/A,FALSE,"GME";#N/A,#N/A,FALSE,"masez"}</definedName>
    <definedName name="qwqweqwe" localSheetId="36" hidden="1">{#N/A,#N/A,FALSE,"masez (10)";#N/A,#N/A,FALSE,"masez (7)";#N/A,#N/A,FALSE,"masez (6)";#N/A,#N/A,FALSE,"masez (5)";#N/A,#N/A,FALSE,"masez (4)";#N/A,#N/A,FALSE,"masez (3)";#N/A,#N/A,FALSE,"masez (2)";#N/A,#N/A,FALSE,"GME";#N/A,#N/A,FALSE,"masez"}</definedName>
    <definedName name="qwqweqwe" localSheetId="33" hidden="1">{#N/A,#N/A,FALSE,"masez (10)";#N/A,#N/A,FALSE,"masez (7)";#N/A,#N/A,FALSE,"masez (6)";#N/A,#N/A,FALSE,"masez (5)";#N/A,#N/A,FALSE,"masez (4)";#N/A,#N/A,FALSE,"masez (3)";#N/A,#N/A,FALSE,"masez (2)";#N/A,#N/A,FALSE,"GME";#N/A,#N/A,FALSE,"masez"}</definedName>
    <definedName name="qwqweqwe" localSheetId="34" hidden="1">{#N/A,#N/A,FALSE,"masez (10)";#N/A,#N/A,FALSE,"masez (7)";#N/A,#N/A,FALSE,"masez (6)";#N/A,#N/A,FALSE,"masez (5)";#N/A,#N/A,FALSE,"masez (4)";#N/A,#N/A,FALSE,"masez (3)";#N/A,#N/A,FALSE,"masez (2)";#N/A,#N/A,FALSE,"GME";#N/A,#N/A,FALSE,"masez"}</definedName>
    <definedName name="qwqweqwe" localSheetId="31" hidden="1">{#N/A,#N/A,FALSE,"masez (10)";#N/A,#N/A,FALSE,"masez (7)";#N/A,#N/A,FALSE,"masez (6)";#N/A,#N/A,FALSE,"masez (5)";#N/A,#N/A,FALSE,"masez (4)";#N/A,#N/A,FALSE,"masez (3)";#N/A,#N/A,FALSE,"masez (2)";#N/A,#N/A,FALSE,"GME";#N/A,#N/A,FALSE,"masez"}</definedName>
    <definedName name="qwqweqwe" hidden="1">{#N/A,#N/A,FALSE,"masez (10)";#N/A,#N/A,FALSE,"masez (7)";#N/A,#N/A,FALSE,"masez (6)";#N/A,#N/A,FALSE,"masez (5)";#N/A,#N/A,FALSE,"masez (4)";#N/A,#N/A,FALSE,"masez (3)";#N/A,#N/A,FALSE,"masez (2)";#N/A,#N/A,FALSE,"GME";#N/A,#N/A,FALSE,"masez"}</definedName>
    <definedName name="qwre" localSheetId="31" hidden="1">#REF!</definedName>
    <definedName name="qwre" hidden="1">#REF!</definedName>
    <definedName name="qwsd" localSheetId="35" hidden="1">{#N/A,#N/A,FALSE,"SumG";#N/A,#N/A,FALSE,"ElecG";#N/A,#N/A,FALSE,"MechG";#N/A,#N/A,FALSE,"GeotG";#N/A,#N/A,FALSE,"PrcsG";#N/A,#N/A,FALSE,"TunnG";#N/A,#N/A,FALSE,"CivlG";#N/A,#N/A,FALSE,"NtwkG";#N/A,#N/A,FALSE,"EstgG";#N/A,#N/A,FALSE,"PEngG"}</definedName>
    <definedName name="qwsd" localSheetId="37" hidden="1">{#N/A,#N/A,FALSE,"SumG";#N/A,#N/A,FALSE,"ElecG";#N/A,#N/A,FALSE,"MechG";#N/A,#N/A,FALSE,"GeotG";#N/A,#N/A,FALSE,"PrcsG";#N/A,#N/A,FALSE,"TunnG";#N/A,#N/A,FALSE,"CivlG";#N/A,#N/A,FALSE,"NtwkG";#N/A,#N/A,FALSE,"EstgG";#N/A,#N/A,FALSE,"PEngG"}</definedName>
    <definedName name="qwsd" localSheetId="36" hidden="1">{#N/A,#N/A,FALSE,"SumG";#N/A,#N/A,FALSE,"ElecG";#N/A,#N/A,FALSE,"MechG";#N/A,#N/A,FALSE,"GeotG";#N/A,#N/A,FALSE,"PrcsG";#N/A,#N/A,FALSE,"TunnG";#N/A,#N/A,FALSE,"CivlG";#N/A,#N/A,FALSE,"NtwkG";#N/A,#N/A,FALSE,"EstgG";#N/A,#N/A,FALSE,"PEngG"}</definedName>
    <definedName name="qwsd" localSheetId="33" hidden="1">{#N/A,#N/A,FALSE,"SumG";#N/A,#N/A,FALSE,"ElecG";#N/A,#N/A,FALSE,"MechG";#N/A,#N/A,FALSE,"GeotG";#N/A,#N/A,FALSE,"PrcsG";#N/A,#N/A,FALSE,"TunnG";#N/A,#N/A,FALSE,"CivlG";#N/A,#N/A,FALSE,"NtwkG";#N/A,#N/A,FALSE,"EstgG";#N/A,#N/A,FALSE,"PEngG"}</definedName>
    <definedName name="qwsd" localSheetId="34" hidden="1">{#N/A,#N/A,FALSE,"SumG";#N/A,#N/A,FALSE,"ElecG";#N/A,#N/A,FALSE,"MechG";#N/A,#N/A,FALSE,"GeotG";#N/A,#N/A,FALSE,"PrcsG";#N/A,#N/A,FALSE,"TunnG";#N/A,#N/A,FALSE,"CivlG";#N/A,#N/A,FALSE,"NtwkG";#N/A,#N/A,FALSE,"EstgG";#N/A,#N/A,FALSE,"PEngG"}</definedName>
    <definedName name="qwsd" localSheetId="31" hidden="1">{#N/A,#N/A,FALSE,"SumG";#N/A,#N/A,FALSE,"ElecG";#N/A,#N/A,FALSE,"MechG";#N/A,#N/A,FALSE,"GeotG";#N/A,#N/A,FALSE,"PrcsG";#N/A,#N/A,FALSE,"TunnG";#N/A,#N/A,FALSE,"CivlG";#N/A,#N/A,FALSE,"NtwkG";#N/A,#N/A,FALSE,"EstgG";#N/A,#N/A,FALSE,"PEngG"}</definedName>
    <definedName name="qwsd" hidden="1">{#N/A,#N/A,FALSE,"SumG";#N/A,#N/A,FALSE,"ElecG";#N/A,#N/A,FALSE,"MechG";#N/A,#N/A,FALSE,"GeotG";#N/A,#N/A,FALSE,"PrcsG";#N/A,#N/A,FALSE,"TunnG";#N/A,#N/A,FALSE,"CivlG";#N/A,#N/A,FALSE,"NtwkG";#N/A,#N/A,FALSE,"EstgG";#N/A,#N/A,FALSE,"PEngG"}</definedName>
    <definedName name="qwsdfcv" localSheetId="35" hidden="1">{#N/A,#N/A,FALSE,"SumG";#N/A,#N/A,FALSE,"ElecG";#N/A,#N/A,FALSE,"MechG";#N/A,#N/A,FALSE,"GeotG";#N/A,#N/A,FALSE,"PrcsG";#N/A,#N/A,FALSE,"TunnG";#N/A,#N/A,FALSE,"CivlG";#N/A,#N/A,FALSE,"NtwkG";#N/A,#N/A,FALSE,"EstgG";#N/A,#N/A,FALSE,"PEngG"}</definedName>
    <definedName name="qwsdfcv" localSheetId="37" hidden="1">{#N/A,#N/A,FALSE,"SumG";#N/A,#N/A,FALSE,"ElecG";#N/A,#N/A,FALSE,"MechG";#N/A,#N/A,FALSE,"GeotG";#N/A,#N/A,FALSE,"PrcsG";#N/A,#N/A,FALSE,"TunnG";#N/A,#N/A,FALSE,"CivlG";#N/A,#N/A,FALSE,"NtwkG";#N/A,#N/A,FALSE,"EstgG";#N/A,#N/A,FALSE,"PEngG"}</definedName>
    <definedName name="qwsdfcv" localSheetId="36" hidden="1">{#N/A,#N/A,FALSE,"SumG";#N/A,#N/A,FALSE,"ElecG";#N/A,#N/A,FALSE,"MechG";#N/A,#N/A,FALSE,"GeotG";#N/A,#N/A,FALSE,"PrcsG";#N/A,#N/A,FALSE,"TunnG";#N/A,#N/A,FALSE,"CivlG";#N/A,#N/A,FALSE,"NtwkG";#N/A,#N/A,FALSE,"EstgG";#N/A,#N/A,FALSE,"PEngG"}</definedName>
    <definedName name="qwsdfcv" localSheetId="33" hidden="1">{#N/A,#N/A,FALSE,"SumG";#N/A,#N/A,FALSE,"ElecG";#N/A,#N/A,FALSE,"MechG";#N/A,#N/A,FALSE,"GeotG";#N/A,#N/A,FALSE,"PrcsG";#N/A,#N/A,FALSE,"TunnG";#N/A,#N/A,FALSE,"CivlG";#N/A,#N/A,FALSE,"NtwkG";#N/A,#N/A,FALSE,"EstgG";#N/A,#N/A,FALSE,"PEngG"}</definedName>
    <definedName name="qwsdfcv" localSheetId="34" hidden="1">{#N/A,#N/A,FALSE,"SumG";#N/A,#N/A,FALSE,"ElecG";#N/A,#N/A,FALSE,"MechG";#N/A,#N/A,FALSE,"GeotG";#N/A,#N/A,FALSE,"PrcsG";#N/A,#N/A,FALSE,"TunnG";#N/A,#N/A,FALSE,"CivlG";#N/A,#N/A,FALSE,"NtwkG";#N/A,#N/A,FALSE,"EstgG";#N/A,#N/A,FALSE,"PEngG"}</definedName>
    <definedName name="qwsdfcv" localSheetId="31" hidden="1">{#N/A,#N/A,FALSE,"SumG";#N/A,#N/A,FALSE,"ElecG";#N/A,#N/A,FALSE,"MechG";#N/A,#N/A,FALSE,"GeotG";#N/A,#N/A,FALSE,"PrcsG";#N/A,#N/A,FALSE,"TunnG";#N/A,#N/A,FALSE,"CivlG";#N/A,#N/A,FALSE,"NtwkG";#N/A,#N/A,FALSE,"EstgG";#N/A,#N/A,FALSE,"PEngG"}</definedName>
    <definedName name="qwsdfcv" hidden="1">{#N/A,#N/A,FALSE,"SumG";#N/A,#N/A,FALSE,"ElecG";#N/A,#N/A,FALSE,"MechG";#N/A,#N/A,FALSE,"GeotG";#N/A,#N/A,FALSE,"PrcsG";#N/A,#N/A,FALSE,"TunnG";#N/A,#N/A,FALSE,"CivlG";#N/A,#N/A,FALSE,"NtwkG";#N/A,#N/A,FALSE,"EstgG";#N/A,#N/A,FALSE,"PEngG"}</definedName>
    <definedName name="qwssf">#N/A</definedName>
    <definedName name="qww" localSheetId="31" hidden="1">#REF!</definedName>
    <definedName name="qww" hidden="1">#REF!</definedName>
    <definedName name="qwwe" localSheetId="35" hidden="1">{#N/A,#N/A,TRUE,"MES";#N/A,#N/A,TRUE,"ANUAL"}</definedName>
    <definedName name="qwwe" localSheetId="37" hidden="1">{#N/A,#N/A,TRUE,"MES";#N/A,#N/A,TRUE,"ANUAL"}</definedName>
    <definedName name="qwwe" localSheetId="36" hidden="1">{#N/A,#N/A,TRUE,"MES";#N/A,#N/A,TRUE,"ANUAL"}</definedName>
    <definedName name="qwwe" localSheetId="33" hidden="1">{#N/A,#N/A,TRUE,"MES";#N/A,#N/A,TRUE,"ANUAL"}</definedName>
    <definedName name="qwwe" localSheetId="34" hidden="1">{#N/A,#N/A,TRUE,"MES";#N/A,#N/A,TRUE,"ANUAL"}</definedName>
    <definedName name="qwwe" localSheetId="31" hidden="1">{#N/A,#N/A,TRUE,"MES";#N/A,#N/A,TRUE,"ANUAL"}</definedName>
    <definedName name="qwwe" hidden="1">{#N/A,#N/A,TRUE,"MES";#N/A,#N/A,TRUE,"ANUAL"}</definedName>
    <definedName name="qwww" hidden="1">#REF!</definedName>
    <definedName name="qwwwwwwwwwwwwww" localSheetId="35" hidden="1">{#N/A,#N/A,TRUE,"MES";#N/A,#N/A,TRUE,"ANUAL"}</definedName>
    <definedName name="qwwwwwwwwwwwwww" localSheetId="37" hidden="1">{#N/A,#N/A,TRUE,"MES";#N/A,#N/A,TRUE,"ANUAL"}</definedName>
    <definedName name="qwwwwwwwwwwwwww" localSheetId="36" hidden="1">{#N/A,#N/A,TRUE,"MES";#N/A,#N/A,TRUE,"ANUAL"}</definedName>
    <definedName name="qwwwwwwwwwwwwww" localSheetId="33" hidden="1">{#N/A,#N/A,TRUE,"MES";#N/A,#N/A,TRUE,"ANUAL"}</definedName>
    <definedName name="qwwwwwwwwwwwwww" localSheetId="34" hidden="1">{#N/A,#N/A,TRUE,"MES";#N/A,#N/A,TRUE,"ANUAL"}</definedName>
    <definedName name="qwwwwwwwwwwwwww" localSheetId="31" hidden="1">{#N/A,#N/A,TRUE,"MES";#N/A,#N/A,TRUE,"ANUAL"}</definedName>
    <definedName name="qwwwwwwwwwwwwww" hidden="1">{#N/A,#N/A,TRUE,"MES";#N/A,#N/A,TRUE,"ANUAL"}</definedName>
    <definedName name="QWWWWX" localSheetId="35" hidden="1">{#N/A,#N/A,TRUE,"Resumen";#N/A,#N/A,TRUE,"Global";#N/A,#N/A,TRUE,"Agropecuario";#N/A,#N/A,TRUE,"Pesca";#N/A,#N/A,TRUE,"Minería";#N/A,#N/A,TRUE,"Elect. y Agua";#N/A,#N/A,TRUE,"Manufactura";#N/A,#N/A,TRUE,"Construcción";#N/A,#N/A,TRUE,"Comercio";#N/A,#N/A,TRUE,"Otros"}</definedName>
    <definedName name="QWWWWX" localSheetId="37" hidden="1">{#N/A,#N/A,TRUE,"Resumen";#N/A,#N/A,TRUE,"Global";#N/A,#N/A,TRUE,"Agropecuario";#N/A,#N/A,TRUE,"Pesca";#N/A,#N/A,TRUE,"Minería";#N/A,#N/A,TRUE,"Elect. y Agua";#N/A,#N/A,TRUE,"Manufactura";#N/A,#N/A,TRUE,"Construcción";#N/A,#N/A,TRUE,"Comercio";#N/A,#N/A,TRUE,"Otros"}</definedName>
    <definedName name="QWWWWX" localSheetId="36" hidden="1">{#N/A,#N/A,TRUE,"Resumen";#N/A,#N/A,TRUE,"Global";#N/A,#N/A,TRUE,"Agropecuario";#N/A,#N/A,TRUE,"Pesca";#N/A,#N/A,TRUE,"Minería";#N/A,#N/A,TRUE,"Elect. y Agua";#N/A,#N/A,TRUE,"Manufactura";#N/A,#N/A,TRUE,"Construcción";#N/A,#N/A,TRUE,"Comercio";#N/A,#N/A,TRUE,"Otros"}</definedName>
    <definedName name="QWWWWX" localSheetId="33" hidden="1">{#N/A,#N/A,TRUE,"Resumen";#N/A,#N/A,TRUE,"Global";#N/A,#N/A,TRUE,"Agropecuario";#N/A,#N/A,TRUE,"Pesca";#N/A,#N/A,TRUE,"Minería";#N/A,#N/A,TRUE,"Elect. y Agua";#N/A,#N/A,TRUE,"Manufactura";#N/A,#N/A,TRUE,"Construcción";#N/A,#N/A,TRUE,"Comercio";#N/A,#N/A,TRUE,"Otros"}</definedName>
    <definedName name="QWWWWX" localSheetId="34" hidden="1">{#N/A,#N/A,TRUE,"Resumen";#N/A,#N/A,TRUE,"Global";#N/A,#N/A,TRUE,"Agropecuario";#N/A,#N/A,TRUE,"Pesca";#N/A,#N/A,TRUE,"Minería";#N/A,#N/A,TRUE,"Elect. y Agua";#N/A,#N/A,TRUE,"Manufactura";#N/A,#N/A,TRUE,"Construcción";#N/A,#N/A,TRUE,"Comercio";#N/A,#N/A,TRUE,"Otros"}</definedName>
    <definedName name="QWWWWX" localSheetId="31" hidden="1">{#N/A,#N/A,TRUE,"Resumen";#N/A,#N/A,TRUE,"Global";#N/A,#N/A,TRUE,"Agropecuario";#N/A,#N/A,TRUE,"Pesca";#N/A,#N/A,TRUE,"Minería";#N/A,#N/A,TRUE,"Elect. y Agua";#N/A,#N/A,TRUE,"Manufactura";#N/A,#N/A,TRUE,"Construcción";#N/A,#N/A,TRUE,"Comercio";#N/A,#N/A,TRUE,"Otros"}</definedName>
    <definedName name="QWWWWX" hidden="1">{#N/A,#N/A,TRUE,"Resumen";#N/A,#N/A,TRUE,"Global";#N/A,#N/A,TRUE,"Agropecuario";#N/A,#N/A,TRUE,"Pesca";#N/A,#N/A,TRUE,"Minería";#N/A,#N/A,TRUE,"Elect. y Agua";#N/A,#N/A,TRUE,"Manufactura";#N/A,#N/A,TRUE,"Construcción";#N/A,#N/A,TRUE,"Comercio";#N/A,#N/A,TRUE,"Otros"}</definedName>
    <definedName name="qx" localSheetId="35" hidden="1">{#N/A,#N/A,FALSE,"masez (10)";#N/A,#N/A,FALSE,"masez (7)";#N/A,#N/A,FALSE,"masez (6)";#N/A,#N/A,FALSE,"masez (5)";#N/A,#N/A,FALSE,"masez (4)";#N/A,#N/A,FALSE,"masez (3)";#N/A,#N/A,FALSE,"masez (2)";#N/A,#N/A,FALSE,"GME";#N/A,#N/A,FALSE,"masez"}</definedName>
    <definedName name="qx" localSheetId="37" hidden="1">{#N/A,#N/A,FALSE,"masez (10)";#N/A,#N/A,FALSE,"masez (7)";#N/A,#N/A,FALSE,"masez (6)";#N/A,#N/A,FALSE,"masez (5)";#N/A,#N/A,FALSE,"masez (4)";#N/A,#N/A,FALSE,"masez (3)";#N/A,#N/A,FALSE,"masez (2)";#N/A,#N/A,FALSE,"GME";#N/A,#N/A,FALSE,"masez"}</definedName>
    <definedName name="qx" localSheetId="36" hidden="1">{#N/A,#N/A,FALSE,"masez (10)";#N/A,#N/A,FALSE,"masez (7)";#N/A,#N/A,FALSE,"masez (6)";#N/A,#N/A,FALSE,"masez (5)";#N/A,#N/A,FALSE,"masez (4)";#N/A,#N/A,FALSE,"masez (3)";#N/A,#N/A,FALSE,"masez (2)";#N/A,#N/A,FALSE,"GME";#N/A,#N/A,FALSE,"masez"}</definedName>
    <definedName name="qx" localSheetId="30" hidden="1">{#N/A,#N/A,FALSE,"masez (10)";#N/A,#N/A,FALSE,"masez (7)";#N/A,#N/A,FALSE,"masez (6)";#N/A,#N/A,FALSE,"masez (5)";#N/A,#N/A,FALSE,"masez (4)";#N/A,#N/A,FALSE,"masez (3)";#N/A,#N/A,FALSE,"masez (2)";#N/A,#N/A,FALSE,"GME";#N/A,#N/A,FALSE,"masez"}</definedName>
    <definedName name="qx" localSheetId="33" hidden="1">{#N/A,#N/A,FALSE,"masez (10)";#N/A,#N/A,FALSE,"masez (7)";#N/A,#N/A,FALSE,"masez (6)";#N/A,#N/A,FALSE,"masez (5)";#N/A,#N/A,FALSE,"masez (4)";#N/A,#N/A,FALSE,"masez (3)";#N/A,#N/A,FALSE,"masez (2)";#N/A,#N/A,FALSE,"GME";#N/A,#N/A,FALSE,"masez"}</definedName>
    <definedName name="qx" localSheetId="34" hidden="1">{#N/A,#N/A,FALSE,"masez (10)";#N/A,#N/A,FALSE,"masez (7)";#N/A,#N/A,FALSE,"masez (6)";#N/A,#N/A,FALSE,"masez (5)";#N/A,#N/A,FALSE,"masez (4)";#N/A,#N/A,FALSE,"masez (3)";#N/A,#N/A,FALSE,"masez (2)";#N/A,#N/A,FALSE,"GME";#N/A,#N/A,FALSE,"masez"}</definedName>
    <definedName name="qx" localSheetId="31" hidden="1">{#N/A,#N/A,FALSE,"masez (10)";#N/A,#N/A,FALSE,"masez (7)";#N/A,#N/A,FALSE,"masez (6)";#N/A,#N/A,FALSE,"masez (5)";#N/A,#N/A,FALSE,"masez (4)";#N/A,#N/A,FALSE,"masez (3)";#N/A,#N/A,FALSE,"masez (2)";#N/A,#N/A,FALSE,"GME";#N/A,#N/A,FALSE,"masez"}</definedName>
    <definedName name="qx" localSheetId="29"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x_1" localSheetId="35" hidden="1">{#N/A,#N/A,FALSE,"masez (10)";#N/A,#N/A,FALSE,"masez (7)";#N/A,#N/A,FALSE,"masez (6)";#N/A,#N/A,FALSE,"masez (5)";#N/A,#N/A,FALSE,"masez (4)";#N/A,#N/A,FALSE,"masez (3)";#N/A,#N/A,FALSE,"masez (2)";#N/A,#N/A,FALSE,"GME";#N/A,#N/A,FALSE,"masez"}</definedName>
    <definedName name="qx_1" localSheetId="37" hidden="1">{#N/A,#N/A,FALSE,"masez (10)";#N/A,#N/A,FALSE,"masez (7)";#N/A,#N/A,FALSE,"masez (6)";#N/A,#N/A,FALSE,"masez (5)";#N/A,#N/A,FALSE,"masez (4)";#N/A,#N/A,FALSE,"masez (3)";#N/A,#N/A,FALSE,"masez (2)";#N/A,#N/A,FALSE,"GME";#N/A,#N/A,FALSE,"masez"}</definedName>
    <definedName name="qx_1" localSheetId="36" hidden="1">{#N/A,#N/A,FALSE,"masez (10)";#N/A,#N/A,FALSE,"masez (7)";#N/A,#N/A,FALSE,"masez (6)";#N/A,#N/A,FALSE,"masez (5)";#N/A,#N/A,FALSE,"masez (4)";#N/A,#N/A,FALSE,"masez (3)";#N/A,#N/A,FALSE,"masez (2)";#N/A,#N/A,FALSE,"GME";#N/A,#N/A,FALSE,"masez"}</definedName>
    <definedName name="qx_1" localSheetId="33" hidden="1">{#N/A,#N/A,FALSE,"masez (10)";#N/A,#N/A,FALSE,"masez (7)";#N/A,#N/A,FALSE,"masez (6)";#N/A,#N/A,FALSE,"masez (5)";#N/A,#N/A,FALSE,"masez (4)";#N/A,#N/A,FALSE,"masez (3)";#N/A,#N/A,FALSE,"masez (2)";#N/A,#N/A,FALSE,"GME";#N/A,#N/A,FALSE,"masez"}</definedName>
    <definedName name="qx_1" localSheetId="34" hidden="1">{#N/A,#N/A,FALSE,"masez (10)";#N/A,#N/A,FALSE,"masez (7)";#N/A,#N/A,FALSE,"masez (6)";#N/A,#N/A,FALSE,"masez (5)";#N/A,#N/A,FALSE,"masez (4)";#N/A,#N/A,FALSE,"masez (3)";#N/A,#N/A,FALSE,"masez (2)";#N/A,#N/A,FALSE,"GME";#N/A,#N/A,FALSE,"masez"}</definedName>
    <definedName name="qx_1" localSheetId="31" hidden="1">{#N/A,#N/A,FALSE,"masez (10)";#N/A,#N/A,FALSE,"masez (7)";#N/A,#N/A,FALSE,"masez (6)";#N/A,#N/A,FALSE,"masez (5)";#N/A,#N/A,FALSE,"masez (4)";#N/A,#N/A,FALSE,"masez (3)";#N/A,#N/A,FALSE,"masez (2)";#N/A,#N/A,FALSE,"GME";#N/A,#N/A,FALSE,"masez"}</definedName>
    <definedName name="qx_1" hidden="1">{#N/A,#N/A,FALSE,"masez (10)";#N/A,#N/A,FALSE,"masez (7)";#N/A,#N/A,FALSE,"masez (6)";#N/A,#N/A,FALSE,"masez (5)";#N/A,#N/A,FALSE,"masez (4)";#N/A,#N/A,FALSE,"masez (3)";#N/A,#N/A,FALSE,"masez (2)";#N/A,#N/A,FALSE,"GME";#N/A,#N/A,FALSE,"masez"}</definedName>
    <definedName name="qxi" localSheetId="35" hidden="1">{#N/A,#N/A,FALSE,"masez (10)";#N/A,#N/A,FALSE,"masez (7)";#N/A,#N/A,FALSE,"masez (6)";#N/A,#N/A,FALSE,"masez (5)";#N/A,#N/A,FALSE,"masez (4)";#N/A,#N/A,FALSE,"masez (3)";#N/A,#N/A,FALSE,"masez (2)";#N/A,#N/A,FALSE,"GME";#N/A,#N/A,FALSE,"masez"}</definedName>
    <definedName name="qxi" localSheetId="37" hidden="1">{#N/A,#N/A,FALSE,"masez (10)";#N/A,#N/A,FALSE,"masez (7)";#N/A,#N/A,FALSE,"masez (6)";#N/A,#N/A,FALSE,"masez (5)";#N/A,#N/A,FALSE,"masez (4)";#N/A,#N/A,FALSE,"masez (3)";#N/A,#N/A,FALSE,"masez (2)";#N/A,#N/A,FALSE,"GME";#N/A,#N/A,FALSE,"masez"}</definedName>
    <definedName name="qxi" localSheetId="36" hidden="1">{#N/A,#N/A,FALSE,"masez (10)";#N/A,#N/A,FALSE,"masez (7)";#N/A,#N/A,FALSE,"masez (6)";#N/A,#N/A,FALSE,"masez (5)";#N/A,#N/A,FALSE,"masez (4)";#N/A,#N/A,FALSE,"masez (3)";#N/A,#N/A,FALSE,"masez (2)";#N/A,#N/A,FALSE,"GME";#N/A,#N/A,FALSE,"masez"}</definedName>
    <definedName name="qxi" localSheetId="33" hidden="1">{#N/A,#N/A,FALSE,"masez (10)";#N/A,#N/A,FALSE,"masez (7)";#N/A,#N/A,FALSE,"masez (6)";#N/A,#N/A,FALSE,"masez (5)";#N/A,#N/A,FALSE,"masez (4)";#N/A,#N/A,FALSE,"masez (3)";#N/A,#N/A,FALSE,"masez (2)";#N/A,#N/A,FALSE,"GME";#N/A,#N/A,FALSE,"masez"}</definedName>
    <definedName name="qxi" localSheetId="34" hidden="1">{#N/A,#N/A,FALSE,"masez (10)";#N/A,#N/A,FALSE,"masez (7)";#N/A,#N/A,FALSE,"masez (6)";#N/A,#N/A,FALSE,"masez (5)";#N/A,#N/A,FALSE,"masez (4)";#N/A,#N/A,FALSE,"masez (3)";#N/A,#N/A,FALSE,"masez (2)";#N/A,#N/A,FALSE,"GME";#N/A,#N/A,FALSE,"masez"}</definedName>
    <definedName name="qxi" localSheetId="31" hidden="1">{#N/A,#N/A,FALSE,"masez (10)";#N/A,#N/A,FALSE,"masez (7)";#N/A,#N/A,FALSE,"masez (6)";#N/A,#N/A,FALSE,"masez (5)";#N/A,#N/A,FALSE,"masez (4)";#N/A,#N/A,FALSE,"masez (3)";#N/A,#N/A,FALSE,"masez (2)";#N/A,#N/A,FALSE,"GME";#N/A,#N/A,FALSE,"masez"}</definedName>
    <definedName name="qxi" hidden="1">{#N/A,#N/A,FALSE,"masez (10)";#N/A,#N/A,FALSE,"masez (7)";#N/A,#N/A,FALSE,"masez (6)";#N/A,#N/A,FALSE,"masez (5)";#N/A,#N/A,FALSE,"masez (4)";#N/A,#N/A,FALSE,"masez (3)";#N/A,#N/A,FALSE,"masez (2)";#N/A,#N/A,FALSE,"GME";#N/A,#N/A,FALSE,"masez"}</definedName>
    <definedName name="qxi_1" localSheetId="35" hidden="1">{#N/A,#N/A,FALSE,"masez (10)";#N/A,#N/A,FALSE,"masez (7)";#N/A,#N/A,FALSE,"masez (6)";#N/A,#N/A,FALSE,"masez (5)";#N/A,#N/A,FALSE,"masez (4)";#N/A,#N/A,FALSE,"masez (3)";#N/A,#N/A,FALSE,"masez (2)";#N/A,#N/A,FALSE,"GME";#N/A,#N/A,FALSE,"masez"}</definedName>
    <definedName name="qxi_1" localSheetId="37" hidden="1">{#N/A,#N/A,FALSE,"masez (10)";#N/A,#N/A,FALSE,"masez (7)";#N/A,#N/A,FALSE,"masez (6)";#N/A,#N/A,FALSE,"masez (5)";#N/A,#N/A,FALSE,"masez (4)";#N/A,#N/A,FALSE,"masez (3)";#N/A,#N/A,FALSE,"masez (2)";#N/A,#N/A,FALSE,"GME";#N/A,#N/A,FALSE,"masez"}</definedName>
    <definedName name="qxi_1" localSheetId="36" hidden="1">{#N/A,#N/A,FALSE,"masez (10)";#N/A,#N/A,FALSE,"masez (7)";#N/A,#N/A,FALSE,"masez (6)";#N/A,#N/A,FALSE,"masez (5)";#N/A,#N/A,FALSE,"masez (4)";#N/A,#N/A,FALSE,"masez (3)";#N/A,#N/A,FALSE,"masez (2)";#N/A,#N/A,FALSE,"GME";#N/A,#N/A,FALSE,"masez"}</definedName>
    <definedName name="qxi_1" localSheetId="33" hidden="1">{#N/A,#N/A,FALSE,"masez (10)";#N/A,#N/A,FALSE,"masez (7)";#N/A,#N/A,FALSE,"masez (6)";#N/A,#N/A,FALSE,"masez (5)";#N/A,#N/A,FALSE,"masez (4)";#N/A,#N/A,FALSE,"masez (3)";#N/A,#N/A,FALSE,"masez (2)";#N/A,#N/A,FALSE,"GME";#N/A,#N/A,FALSE,"masez"}</definedName>
    <definedName name="qxi_1" localSheetId="34" hidden="1">{#N/A,#N/A,FALSE,"masez (10)";#N/A,#N/A,FALSE,"masez (7)";#N/A,#N/A,FALSE,"masez (6)";#N/A,#N/A,FALSE,"masez (5)";#N/A,#N/A,FALSE,"masez (4)";#N/A,#N/A,FALSE,"masez (3)";#N/A,#N/A,FALSE,"masez (2)";#N/A,#N/A,FALSE,"GME";#N/A,#N/A,FALSE,"masez"}</definedName>
    <definedName name="qxi_1" localSheetId="31" hidden="1">{#N/A,#N/A,FALSE,"masez (10)";#N/A,#N/A,FALSE,"masez (7)";#N/A,#N/A,FALSE,"masez (6)";#N/A,#N/A,FALSE,"masez (5)";#N/A,#N/A,FALSE,"masez (4)";#N/A,#N/A,FALSE,"masez (3)";#N/A,#N/A,FALSE,"masez (2)";#N/A,#N/A,FALSE,"GME";#N/A,#N/A,FALSE,"masez"}</definedName>
    <definedName name="qxi_1" hidden="1">{#N/A,#N/A,FALSE,"masez (10)";#N/A,#N/A,FALSE,"masez (7)";#N/A,#N/A,FALSE,"masez (6)";#N/A,#N/A,FALSE,"masez (5)";#N/A,#N/A,FALSE,"masez (4)";#N/A,#N/A,FALSE,"masez (3)";#N/A,#N/A,FALSE,"masez (2)";#N/A,#N/A,FALSE,"GME";#N/A,#N/A,FALSE,"masez"}</definedName>
    <definedName name="QY" localSheetId="31">#REF!</definedName>
    <definedName name="QY">!#REF!</definedName>
    <definedName name="R.">#REF!</definedName>
    <definedName name="R._SECO" localSheetId="31">#REF!</definedName>
    <definedName name="R._SECO">!#REF!</definedName>
    <definedName name="r.CashFlow" localSheetId="31" hidden="1">#REF!</definedName>
    <definedName name="r.CashFlow" hidden="1">#REF!</definedName>
    <definedName name="R.L.I.2000.1" localSheetId="35" hidden="1">{#N/A,#N/A,FALSE,"Aging Summary";#N/A,#N/A,FALSE,"Ratio Analysis";#N/A,#N/A,FALSE,"Test 120 Day Accts";#N/A,#N/A,FALSE,"Tickmarks"}</definedName>
    <definedName name="R.L.I.2000.1" localSheetId="37" hidden="1">{#N/A,#N/A,FALSE,"Aging Summary";#N/A,#N/A,FALSE,"Ratio Analysis";#N/A,#N/A,FALSE,"Test 120 Day Accts";#N/A,#N/A,FALSE,"Tickmarks"}</definedName>
    <definedName name="R.L.I.2000.1" localSheetId="36" hidden="1">{#N/A,#N/A,FALSE,"Aging Summary";#N/A,#N/A,FALSE,"Ratio Analysis";#N/A,#N/A,FALSE,"Test 120 Day Accts";#N/A,#N/A,FALSE,"Tickmarks"}</definedName>
    <definedName name="R.L.I.2000.1" localSheetId="33" hidden="1">{#N/A,#N/A,FALSE,"Aging Summary";#N/A,#N/A,FALSE,"Ratio Analysis";#N/A,#N/A,FALSE,"Test 120 Day Accts";#N/A,#N/A,FALSE,"Tickmarks"}</definedName>
    <definedName name="R.L.I.2000.1" localSheetId="34" hidden="1">{#N/A,#N/A,FALSE,"Aging Summary";#N/A,#N/A,FALSE,"Ratio Analysis";#N/A,#N/A,FALSE,"Test 120 Day Accts";#N/A,#N/A,FALSE,"Tickmarks"}</definedName>
    <definedName name="R.L.I.2000.1" localSheetId="31" hidden="1">{#N/A,#N/A,FALSE,"Aging Summary";#N/A,#N/A,FALSE,"Ratio Analysis";#N/A,#N/A,FALSE,"Test 120 Day Accts";#N/A,#N/A,FALSE,"Tickmarks"}</definedName>
    <definedName name="R.L.I.2000.1" hidden="1">{#N/A,#N/A,FALSE,"Aging Summary";#N/A,#N/A,FALSE,"Ratio Analysis";#N/A,#N/A,FALSE,"Test 120 Day Accts";#N/A,#N/A,FALSE,"Tickmarks"}</definedName>
    <definedName name="R.L.I.2000.1_1" localSheetId="35" hidden="1">{#N/A,#N/A,FALSE,"Aging Summary";#N/A,#N/A,FALSE,"Ratio Analysis";#N/A,#N/A,FALSE,"Test 120 Day Accts";#N/A,#N/A,FALSE,"Tickmarks"}</definedName>
    <definedName name="R.L.I.2000.1_1" localSheetId="37" hidden="1">{#N/A,#N/A,FALSE,"Aging Summary";#N/A,#N/A,FALSE,"Ratio Analysis";#N/A,#N/A,FALSE,"Test 120 Day Accts";#N/A,#N/A,FALSE,"Tickmarks"}</definedName>
    <definedName name="R.L.I.2000.1_1" localSheetId="36" hidden="1">{#N/A,#N/A,FALSE,"Aging Summary";#N/A,#N/A,FALSE,"Ratio Analysis";#N/A,#N/A,FALSE,"Test 120 Day Accts";#N/A,#N/A,FALSE,"Tickmarks"}</definedName>
    <definedName name="R.L.I.2000.1_1" localSheetId="33" hidden="1">{#N/A,#N/A,FALSE,"Aging Summary";#N/A,#N/A,FALSE,"Ratio Analysis";#N/A,#N/A,FALSE,"Test 120 Day Accts";#N/A,#N/A,FALSE,"Tickmarks"}</definedName>
    <definedName name="R.L.I.2000.1_1" localSheetId="34" hidden="1">{#N/A,#N/A,FALSE,"Aging Summary";#N/A,#N/A,FALSE,"Ratio Analysis";#N/A,#N/A,FALSE,"Test 120 Day Accts";#N/A,#N/A,FALSE,"Tickmarks"}</definedName>
    <definedName name="R.L.I.2000.1_1" localSheetId="31" hidden="1">{#N/A,#N/A,FALSE,"Aging Summary";#N/A,#N/A,FALSE,"Ratio Analysis";#N/A,#N/A,FALSE,"Test 120 Day Accts";#N/A,#N/A,FALSE,"Tickmarks"}</definedName>
    <definedName name="R.L.I.2000.1_1" hidden="1">{#N/A,#N/A,FALSE,"Aging Summary";#N/A,#N/A,FALSE,"Ratio Analysis";#N/A,#N/A,FALSE,"Test 120 Day Accts";#N/A,#N/A,FALSE,"Tickmarks"}</definedName>
    <definedName name="r.Leverage" localSheetId="31" hidden="1">#REF!</definedName>
    <definedName name="r.Leverage" hidden="1">#REF!</definedName>
    <definedName name="r.Liquidity" localSheetId="35" hidden="1">#REF!</definedName>
    <definedName name="r.Liquidity" localSheetId="36" hidden="1">#REF!</definedName>
    <definedName name="r.Liquidity" localSheetId="33" hidden="1">#REF!</definedName>
    <definedName name="r.Liquidity" localSheetId="34" hidden="1">#REF!</definedName>
    <definedName name="r.Liquidity" hidden="1">#REF!</definedName>
    <definedName name="r.Market" localSheetId="35" hidden="1">#REF!</definedName>
    <definedName name="r.Market" localSheetId="36" hidden="1">#REF!</definedName>
    <definedName name="r.Market" localSheetId="33" hidden="1">#REF!</definedName>
    <definedName name="r.Market" localSheetId="34" hidden="1">#REF!</definedName>
    <definedName name="r.Market" hidden="1">#REF!</definedName>
    <definedName name="r.Profitability" localSheetId="36" hidden="1">#REF!</definedName>
    <definedName name="r.Profitability" hidden="1">#REF!</definedName>
    <definedName name="r.Summary" localSheetId="36" hidden="1">#REF!</definedName>
    <definedName name="r.Summary" hidden="1">#REF!</definedName>
    <definedName name="R_" localSheetId="31">#REF!</definedName>
    <definedName name="R_">!#REF!</definedName>
    <definedName name="R_AG" localSheetId="31">#REF!</definedName>
    <definedName name="R_AG">!#REF!</definedName>
    <definedName name="R_AG1" localSheetId="31">#REF!</definedName>
    <definedName name="R_AG1">!#REF!</definedName>
    <definedName name="R_Blend" localSheetId="31">#REF!</definedName>
    <definedName name="R_Blend">!#REF!</definedName>
    <definedName name="R_Blend_F" localSheetId="31">#REF!</definedName>
    <definedName name="R_Blend_F">!#REF!</definedName>
    <definedName name="R_DATA">#REF!</definedName>
    <definedName name="R_Extr.Día" localSheetId="31">#REF!</definedName>
    <definedName name="R_Extr.Día">!#REF!</definedName>
    <definedName name="R_fe" localSheetId="31">#REF!</definedName>
    <definedName name="R_fe">!#REF!</definedName>
    <definedName name="R_Fe1" localSheetId="31">#REF!</definedName>
    <definedName name="R_Fe1">!#REF!</definedName>
    <definedName name="R_VPT" localSheetId="31">#REF!</definedName>
    <definedName name="R_VPT">!#REF!</definedName>
    <definedName name="R_VPT1" localSheetId="31">#REF!</definedName>
    <definedName name="R_VPT1">!#REF!</definedName>
    <definedName name="r_zap">#REF!</definedName>
    <definedName name="R_ZN" localSheetId="31">#REF!</definedName>
    <definedName name="R_ZN">!#REF!</definedName>
    <definedName name="R_ZN1" localSheetId="31">#REF!</definedName>
    <definedName name="R_ZN1">!#REF!</definedName>
    <definedName name="ra" localSheetId="35" hidden="1">{#N/A,#N/A,TRUE,"LOADCOVE";#N/A,#N/A,TRUE,"PAGE001";#N/A,#N/A,TRUE,"PAGE002";#N/A,#N/A,TRUE,"PAGE003";#N/A,#N/A,TRUE,"PAGE004";#N/A,#N/A,TRUE,"PAGE005";#N/A,#N/A,TRUE,"PAGE006";#N/A,#N/A,TRUE,"PAGE007";#N/A,#N/A,TRUE,"PAGE008";#N/A,#N/A,TRUE,"PAGE009";#N/A,#N/A,TRUE,"PAGE010";#N/A,#N/A,TRUE,"PAGE011";#N/A,#N/A,TRUE,"PAGE012";#N/A,#N/A,TRUE,"PAGE013"}</definedName>
    <definedName name="ra" localSheetId="37" hidden="1">{#N/A,#N/A,TRUE,"LOADCOVE";#N/A,#N/A,TRUE,"PAGE001";#N/A,#N/A,TRUE,"PAGE002";#N/A,#N/A,TRUE,"PAGE003";#N/A,#N/A,TRUE,"PAGE004";#N/A,#N/A,TRUE,"PAGE005";#N/A,#N/A,TRUE,"PAGE006";#N/A,#N/A,TRUE,"PAGE007";#N/A,#N/A,TRUE,"PAGE008";#N/A,#N/A,TRUE,"PAGE009";#N/A,#N/A,TRUE,"PAGE010";#N/A,#N/A,TRUE,"PAGE011";#N/A,#N/A,TRUE,"PAGE012";#N/A,#N/A,TRUE,"PAGE013"}</definedName>
    <definedName name="ra" localSheetId="36" hidden="1">{#N/A,#N/A,TRUE,"LOADCOVE";#N/A,#N/A,TRUE,"PAGE001";#N/A,#N/A,TRUE,"PAGE002";#N/A,#N/A,TRUE,"PAGE003";#N/A,#N/A,TRUE,"PAGE004";#N/A,#N/A,TRUE,"PAGE005";#N/A,#N/A,TRUE,"PAGE006";#N/A,#N/A,TRUE,"PAGE007";#N/A,#N/A,TRUE,"PAGE008";#N/A,#N/A,TRUE,"PAGE009";#N/A,#N/A,TRUE,"PAGE010";#N/A,#N/A,TRUE,"PAGE011";#N/A,#N/A,TRUE,"PAGE012";#N/A,#N/A,TRUE,"PAGE013"}</definedName>
    <definedName name="ra" localSheetId="33" hidden="1">{#N/A,#N/A,TRUE,"LOADCOVE";#N/A,#N/A,TRUE,"PAGE001";#N/A,#N/A,TRUE,"PAGE002";#N/A,#N/A,TRUE,"PAGE003";#N/A,#N/A,TRUE,"PAGE004";#N/A,#N/A,TRUE,"PAGE005";#N/A,#N/A,TRUE,"PAGE006";#N/A,#N/A,TRUE,"PAGE007";#N/A,#N/A,TRUE,"PAGE008";#N/A,#N/A,TRUE,"PAGE009";#N/A,#N/A,TRUE,"PAGE010";#N/A,#N/A,TRUE,"PAGE011";#N/A,#N/A,TRUE,"PAGE012";#N/A,#N/A,TRUE,"PAGE013"}</definedName>
    <definedName name="ra" localSheetId="34" hidden="1">{#N/A,#N/A,TRUE,"LOADCOVE";#N/A,#N/A,TRUE,"PAGE001";#N/A,#N/A,TRUE,"PAGE002";#N/A,#N/A,TRUE,"PAGE003";#N/A,#N/A,TRUE,"PAGE004";#N/A,#N/A,TRUE,"PAGE005";#N/A,#N/A,TRUE,"PAGE006";#N/A,#N/A,TRUE,"PAGE007";#N/A,#N/A,TRUE,"PAGE008";#N/A,#N/A,TRUE,"PAGE009";#N/A,#N/A,TRUE,"PAGE010";#N/A,#N/A,TRUE,"PAGE011";#N/A,#N/A,TRUE,"PAGE012";#N/A,#N/A,TRUE,"PAGE013"}</definedName>
    <definedName name="ra" localSheetId="31" hidden="1">{#N/A,#N/A,TRUE,"LOADCOVE";#N/A,#N/A,TRUE,"PAGE001";#N/A,#N/A,TRUE,"PAGE002";#N/A,#N/A,TRUE,"PAGE003";#N/A,#N/A,TRUE,"PAGE004";#N/A,#N/A,TRUE,"PAGE005";#N/A,#N/A,TRUE,"PAGE006";#N/A,#N/A,TRUE,"PAGE007";#N/A,#N/A,TRUE,"PAGE008";#N/A,#N/A,TRUE,"PAGE009";#N/A,#N/A,TRUE,"PAGE010";#N/A,#N/A,TRUE,"PAGE011";#N/A,#N/A,TRUE,"PAGE012";#N/A,#N/A,TRUE,"PAGE013"}</definedName>
    <definedName name="ra" hidden="1">{#N/A,#N/A,TRUE,"LOADCOVE";#N/A,#N/A,TRUE,"PAGE001";#N/A,#N/A,TRUE,"PAGE002";#N/A,#N/A,TRUE,"PAGE003";#N/A,#N/A,TRUE,"PAGE004";#N/A,#N/A,TRUE,"PAGE005";#N/A,#N/A,TRUE,"PAGE006";#N/A,#N/A,TRUE,"PAGE007";#N/A,#N/A,TRUE,"PAGE008";#N/A,#N/A,TRUE,"PAGE009";#N/A,#N/A,TRUE,"PAGE010";#N/A,#N/A,TRUE,"PAGE011";#N/A,#N/A,TRUE,"PAGE012";#N/A,#N/A,TRUE,"PAGE013"}</definedName>
    <definedName name="radio" localSheetId="31">#REF!</definedName>
    <definedName name="radio">!#REF!</definedName>
    <definedName name="RAF"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AF"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AF"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AF"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AF"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AF"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AF"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aft" localSheetId="31">#REF!</definedName>
    <definedName name="raft">!#REF!</definedName>
    <definedName name="Raft_Edge_A_2000" localSheetId="31">#REF!</definedName>
    <definedName name="Raft_Edge_A_2000">!#REF!</definedName>
    <definedName name="Raft_Edge_A_2500" localSheetId="31">#REF!</definedName>
    <definedName name="Raft_Edge_A_2500">!#REF!</definedName>
    <definedName name="Raft_Edge_L_2000" localSheetId="31">#REF!</definedName>
    <definedName name="Raft_Edge_L_2000">!#REF!</definedName>
    <definedName name="Raft_Edge_L_2500" localSheetId="31">#REF!</definedName>
    <definedName name="Raft_Edge_L_2500">!#REF!</definedName>
    <definedName name="Ragu" localSheetId="35" hidden="1">{#N/A,#N/A,FALSE,"COVER1.XLS ";#N/A,#N/A,FALSE,"RACT1.XLS";#N/A,#N/A,FALSE,"RACT2.XLS";#N/A,#N/A,FALSE,"ECCMP";#N/A,#N/A,FALSE,"WELDER.XLS"}</definedName>
    <definedName name="Ragu" localSheetId="37" hidden="1">{#N/A,#N/A,FALSE,"COVER1.XLS ";#N/A,#N/A,FALSE,"RACT1.XLS";#N/A,#N/A,FALSE,"RACT2.XLS";#N/A,#N/A,FALSE,"ECCMP";#N/A,#N/A,FALSE,"WELDER.XLS"}</definedName>
    <definedName name="Ragu" localSheetId="36" hidden="1">{#N/A,#N/A,FALSE,"COVER1.XLS ";#N/A,#N/A,FALSE,"RACT1.XLS";#N/A,#N/A,FALSE,"RACT2.XLS";#N/A,#N/A,FALSE,"ECCMP";#N/A,#N/A,FALSE,"WELDER.XLS"}</definedName>
    <definedName name="Ragu" localSheetId="33" hidden="1">{#N/A,#N/A,FALSE,"COVER1.XLS ";#N/A,#N/A,FALSE,"RACT1.XLS";#N/A,#N/A,FALSE,"RACT2.XLS";#N/A,#N/A,FALSE,"ECCMP";#N/A,#N/A,FALSE,"WELDER.XLS"}</definedName>
    <definedName name="Ragu" localSheetId="34" hidden="1">{#N/A,#N/A,FALSE,"COVER1.XLS ";#N/A,#N/A,FALSE,"RACT1.XLS";#N/A,#N/A,FALSE,"RACT2.XLS";#N/A,#N/A,FALSE,"ECCMP";#N/A,#N/A,FALSE,"WELDER.XLS"}</definedName>
    <definedName name="Ragu" localSheetId="31" hidden="1">{#N/A,#N/A,FALSE,"COVER1.XLS ";#N/A,#N/A,FALSE,"RACT1.XLS";#N/A,#N/A,FALSE,"RACT2.XLS";#N/A,#N/A,FALSE,"ECCMP";#N/A,#N/A,FALSE,"WELDER.XLS"}</definedName>
    <definedName name="Ragu" hidden="1">{#N/A,#N/A,FALSE,"COVER1.XLS ";#N/A,#N/A,FALSE,"RACT1.XLS";#N/A,#N/A,FALSE,"RACT2.XLS";#N/A,#N/A,FALSE,"ECCMP";#N/A,#N/A,FALSE,"WELDER.XLS"}</definedName>
    <definedName name="RAHUI">#REF!</definedName>
    <definedName name="raj" localSheetId="31">#REF!</definedName>
    <definedName name="raj">!#REF!</definedName>
    <definedName name="RAJESH" localSheetId="31">#REF!</definedName>
    <definedName name="RAJESH">!#REF!</definedName>
    <definedName name="RAJITH" localSheetId="31">#REF!</definedName>
    <definedName name="RAJITH">!#REF!</definedName>
    <definedName name="Ralph">#REF!</definedName>
    <definedName name="ram" localSheetId="35" hidden="1">{#N/A,#N/A,FALSE,"SumG";#N/A,#N/A,FALSE,"ElecG";#N/A,#N/A,FALSE,"MechG";#N/A,#N/A,FALSE,"GeotG";#N/A,#N/A,FALSE,"PrcsG";#N/A,#N/A,FALSE,"TunnG";#N/A,#N/A,FALSE,"CivlG";#N/A,#N/A,FALSE,"NtwkG";#N/A,#N/A,FALSE,"EstgG";#N/A,#N/A,FALSE,"PEngG"}</definedName>
    <definedName name="ram" localSheetId="37" hidden="1">{#N/A,#N/A,FALSE,"SumG";#N/A,#N/A,FALSE,"ElecG";#N/A,#N/A,FALSE,"MechG";#N/A,#N/A,FALSE,"GeotG";#N/A,#N/A,FALSE,"PrcsG";#N/A,#N/A,FALSE,"TunnG";#N/A,#N/A,FALSE,"CivlG";#N/A,#N/A,FALSE,"NtwkG";#N/A,#N/A,FALSE,"EstgG";#N/A,#N/A,FALSE,"PEngG"}</definedName>
    <definedName name="ram" localSheetId="36" hidden="1">{#N/A,#N/A,FALSE,"SumG";#N/A,#N/A,FALSE,"ElecG";#N/A,#N/A,FALSE,"MechG";#N/A,#N/A,FALSE,"GeotG";#N/A,#N/A,FALSE,"PrcsG";#N/A,#N/A,FALSE,"TunnG";#N/A,#N/A,FALSE,"CivlG";#N/A,#N/A,FALSE,"NtwkG";#N/A,#N/A,FALSE,"EstgG";#N/A,#N/A,FALSE,"PEngG"}</definedName>
    <definedName name="ram" localSheetId="33" hidden="1">{#N/A,#N/A,FALSE,"SumG";#N/A,#N/A,FALSE,"ElecG";#N/A,#N/A,FALSE,"MechG";#N/A,#N/A,FALSE,"GeotG";#N/A,#N/A,FALSE,"PrcsG";#N/A,#N/A,FALSE,"TunnG";#N/A,#N/A,FALSE,"CivlG";#N/A,#N/A,FALSE,"NtwkG";#N/A,#N/A,FALSE,"EstgG";#N/A,#N/A,FALSE,"PEngG"}</definedName>
    <definedName name="ram" localSheetId="34" hidden="1">{#N/A,#N/A,FALSE,"SumG";#N/A,#N/A,FALSE,"ElecG";#N/A,#N/A,FALSE,"MechG";#N/A,#N/A,FALSE,"GeotG";#N/A,#N/A,FALSE,"PrcsG";#N/A,#N/A,FALSE,"TunnG";#N/A,#N/A,FALSE,"CivlG";#N/A,#N/A,FALSE,"NtwkG";#N/A,#N/A,FALSE,"EstgG";#N/A,#N/A,FALSE,"PEngG"}</definedName>
    <definedName name="ram" localSheetId="31" hidden="1">{#N/A,#N/A,FALSE,"SumG";#N/A,#N/A,FALSE,"ElecG";#N/A,#N/A,FALSE,"MechG";#N/A,#N/A,FALSE,"GeotG";#N/A,#N/A,FALSE,"PrcsG";#N/A,#N/A,FALSE,"TunnG";#N/A,#N/A,FALSE,"CivlG";#N/A,#N/A,FALSE,"NtwkG";#N/A,#N/A,FALSE,"EstgG";#N/A,#N/A,FALSE,"PEngG"}</definedName>
    <definedName name="ram" hidden="1">{#N/A,#N/A,FALSE,"SumG";#N/A,#N/A,FALSE,"ElecG";#N/A,#N/A,FALSE,"MechG";#N/A,#N/A,FALSE,"GeotG";#N/A,#N/A,FALSE,"PrcsG";#N/A,#N/A,FALSE,"TunnG";#N/A,#N/A,FALSE,"CivlG";#N/A,#N/A,FALSE,"NtwkG";#N/A,#N/A,FALSE,"EstgG";#N/A,#N/A,FALSE,"PEngG"}</definedName>
    <definedName name="ramiro" localSheetId="35" hidden="1">{#N/A,#N/A,FALSE,"Aging Summary";#N/A,#N/A,FALSE,"Ratio Analysis";#N/A,#N/A,FALSE,"Test 120 Day Accts";#N/A,#N/A,FALSE,"Tickmarks"}</definedName>
    <definedName name="ramiro" localSheetId="37" hidden="1">{#N/A,#N/A,FALSE,"Aging Summary";#N/A,#N/A,FALSE,"Ratio Analysis";#N/A,#N/A,FALSE,"Test 120 Day Accts";#N/A,#N/A,FALSE,"Tickmarks"}</definedName>
    <definedName name="ramiro" localSheetId="36" hidden="1">{#N/A,#N/A,FALSE,"Aging Summary";#N/A,#N/A,FALSE,"Ratio Analysis";#N/A,#N/A,FALSE,"Test 120 Day Accts";#N/A,#N/A,FALSE,"Tickmarks"}</definedName>
    <definedName name="ramiro" localSheetId="33" hidden="1">{#N/A,#N/A,FALSE,"Aging Summary";#N/A,#N/A,FALSE,"Ratio Analysis";#N/A,#N/A,FALSE,"Test 120 Day Accts";#N/A,#N/A,FALSE,"Tickmarks"}</definedName>
    <definedName name="ramiro" localSheetId="34" hidden="1">{#N/A,#N/A,FALSE,"Aging Summary";#N/A,#N/A,FALSE,"Ratio Analysis";#N/A,#N/A,FALSE,"Test 120 Day Accts";#N/A,#N/A,FALSE,"Tickmarks"}</definedName>
    <definedName name="ramiro" localSheetId="31" hidden="1">{#N/A,#N/A,FALSE,"Aging Summary";#N/A,#N/A,FALSE,"Ratio Analysis";#N/A,#N/A,FALSE,"Test 120 Day Accts";#N/A,#N/A,FALSE,"Tickmarks"}</definedName>
    <definedName name="ramiro" hidden="1">{#N/A,#N/A,FALSE,"Aging Summary";#N/A,#N/A,FALSE,"Ratio Analysis";#N/A,#N/A,FALSE,"Test 120 Day Accts";#N/A,#N/A,FALSE,"Tickmarks"}</definedName>
    <definedName name="RAMIVHUACHO">#REF!</definedName>
    <definedName name="ramp" localSheetId="31">#REF!</definedName>
    <definedName name="ramp">!#REF!</definedName>
    <definedName name="RANC">#REF!</definedName>
    <definedName name="RANCHOS">#REF!</definedName>
    <definedName name="RANGE" localSheetId="31">#REF!</definedName>
    <definedName name="RANGE">!#REF!</definedName>
    <definedName name="range1" localSheetId="31">#REF!</definedName>
    <definedName name="range1">!#REF!</definedName>
    <definedName name="rango" localSheetId="31">#REF!</definedName>
    <definedName name="rango">!#REF!</definedName>
    <definedName name="Rango_1">#REF!</definedName>
    <definedName name="Rango_a_imprimir">#REF!</definedName>
    <definedName name="Rango_a_imprimir_32">#REF!</definedName>
    <definedName name="RANGO_DATOS_HIST">#REF!</definedName>
    <definedName name="RANGO_HIST_SOBR">#REF!</definedName>
    <definedName name="rango1" localSheetId="31">#REF!</definedName>
    <definedName name="rango1">!#REF!</definedName>
    <definedName name="rango2" localSheetId="31">#REF!</definedName>
    <definedName name="rango2">!#REF!</definedName>
    <definedName name="rango3" localSheetId="31">#REF!</definedName>
    <definedName name="rango3">!#REF!</definedName>
    <definedName name="rango4" localSheetId="31">#REF!</definedName>
    <definedName name="rango4">!#REF!</definedName>
    <definedName name="rango5" localSheetId="31">#REF!</definedName>
    <definedName name="rango5">!#REF!</definedName>
    <definedName name="rango6" localSheetId="31">#REF!</definedName>
    <definedName name="rango6">!#REF!</definedName>
    <definedName name="rango7" localSheetId="31">#REF!</definedName>
    <definedName name="rango7">!#REF!</definedName>
    <definedName name="rango8" localSheetId="31">#REF!</definedName>
    <definedName name="rango8">!#REF!</definedName>
    <definedName name="rangoapriorizar">#REF!</definedName>
    <definedName name="RangoDerA">#REF!</definedName>
    <definedName name="RangoDerB">#REF!</definedName>
    <definedName name="RangoIzqA">#REF!</definedName>
    <definedName name="RangoIzqB">#REF!</definedName>
    <definedName name="RANGOS" localSheetId="31">#REF!</definedName>
    <definedName name="RANGOS">!#REF!</definedName>
    <definedName name="RANKING" localSheetId="35" hidden="1">{"DETALLE_1996",#N/A,FALSE,"flujo";"DETALLE_1997",#N/A,FALSE,"flujo";"GASTOS_INCURRIDOS_1996",#N/A,FALSE,"flujo";"GASTOS_PROGRAMADOS_PARA_1997",#N/A,FALSE,"flujo";#N/A,#N/A,FALSE,"comparat";#N/A,#N/A,FALSE,"costos";#N/A,#N/A,FALSE,"proyctrol"}</definedName>
    <definedName name="RANKING" localSheetId="37" hidden="1">{"DETALLE_1996",#N/A,FALSE,"flujo";"DETALLE_1997",#N/A,FALSE,"flujo";"GASTOS_INCURRIDOS_1996",#N/A,FALSE,"flujo";"GASTOS_PROGRAMADOS_PARA_1997",#N/A,FALSE,"flujo";#N/A,#N/A,FALSE,"comparat";#N/A,#N/A,FALSE,"costos";#N/A,#N/A,FALSE,"proyctrol"}</definedName>
    <definedName name="RANKING" localSheetId="36" hidden="1">{"DETALLE_1996",#N/A,FALSE,"flujo";"DETALLE_1997",#N/A,FALSE,"flujo";"GASTOS_INCURRIDOS_1996",#N/A,FALSE,"flujo";"GASTOS_PROGRAMADOS_PARA_1997",#N/A,FALSE,"flujo";#N/A,#N/A,FALSE,"comparat";#N/A,#N/A,FALSE,"costos";#N/A,#N/A,FALSE,"proyctrol"}</definedName>
    <definedName name="RANKING" localSheetId="33" hidden="1">{"DETALLE_1996",#N/A,FALSE,"flujo";"DETALLE_1997",#N/A,FALSE,"flujo";"GASTOS_INCURRIDOS_1996",#N/A,FALSE,"flujo";"GASTOS_PROGRAMADOS_PARA_1997",#N/A,FALSE,"flujo";#N/A,#N/A,FALSE,"comparat";#N/A,#N/A,FALSE,"costos";#N/A,#N/A,FALSE,"proyctrol"}</definedName>
    <definedName name="RANKING" localSheetId="34" hidden="1">{"DETALLE_1996",#N/A,FALSE,"flujo";"DETALLE_1997",#N/A,FALSE,"flujo";"GASTOS_INCURRIDOS_1996",#N/A,FALSE,"flujo";"GASTOS_PROGRAMADOS_PARA_1997",#N/A,FALSE,"flujo";#N/A,#N/A,FALSE,"comparat";#N/A,#N/A,FALSE,"costos";#N/A,#N/A,FALSE,"proyctrol"}</definedName>
    <definedName name="RANKING" localSheetId="31" hidden="1">{"DETALLE_1996",#N/A,FALSE,"flujo";"DETALLE_1997",#N/A,FALSE,"flujo";"GASTOS_INCURRIDOS_1996",#N/A,FALSE,"flujo";"GASTOS_PROGRAMADOS_PARA_1997",#N/A,FALSE,"flujo";#N/A,#N/A,FALSE,"comparat";#N/A,#N/A,FALSE,"costos";#N/A,#N/A,FALSE,"proyctrol"}</definedName>
    <definedName name="RANKING" hidden="1">{"DETALLE_1996",#N/A,FALSE,"flujo";"DETALLE_1997",#N/A,FALSE,"flujo";"GASTOS_INCURRIDOS_1996",#N/A,FALSE,"flujo";"GASTOS_PROGRAMADOS_PARA_1997",#N/A,FALSE,"flujo";#N/A,#N/A,FALSE,"comparat";#N/A,#N/A,FALSE,"costos";#N/A,#N/A,FALSE,"proyctrol"}</definedName>
    <definedName name="RANTOT">#REF!</definedName>
    <definedName name="rao" localSheetId="31">#REF!</definedName>
    <definedName name="rao">!#REF!</definedName>
    <definedName name="RAPID" localSheetId="31">#REF!</definedName>
    <definedName name="RAPID">!#REF!</definedName>
    <definedName name="RAPS">#REF!</definedName>
    <definedName name="Raquel" localSheetId="31">#REF!</definedName>
    <definedName name="Raquel">!#REF!</definedName>
    <definedName name="rarewt" localSheetId="35" hidden="1">{#N/A,#N/A,FALSE,"CCTV"}</definedName>
    <definedName name="rarewt" localSheetId="37" hidden="1">{#N/A,#N/A,FALSE,"CCTV"}</definedName>
    <definedName name="rarewt" localSheetId="36" hidden="1">{#N/A,#N/A,FALSE,"CCTV"}</definedName>
    <definedName name="rarewt" localSheetId="33" hidden="1">{#N/A,#N/A,FALSE,"CCTV"}</definedName>
    <definedName name="rarewt" localSheetId="34" hidden="1">{#N/A,#N/A,FALSE,"CCTV"}</definedName>
    <definedName name="rarewt" localSheetId="31" hidden="1">{#N/A,#N/A,FALSE,"CCTV"}</definedName>
    <definedName name="rarewt" hidden="1">{#N/A,#N/A,FALSE,"CCTV"}</definedName>
    <definedName name="rasgg" localSheetId="31" hidden="1">{#N/A,#N/A,TRUE,"Cover";#N/A,#N/A,TRUE,"Conts";#N/A,#N/A,TRUE,"VOS";#N/A,#N/A,TRUE,"Warrington";#N/A,#N/A,TRUE,"Widnes"}</definedName>
    <definedName name="rasgg" hidden="1">{#N/A,#N/A,TRUE,"Cover";#N/A,#N/A,TRUE,"Conts";#N/A,#N/A,TRUE,"VOS";#N/A,#N/A,TRUE,"Warrington";#N/A,#N/A,TRUE,"Widnes"}</definedName>
    <definedName name="rasgr">#REF!</definedName>
    <definedName name="rate" localSheetId="31">#REF!</definedName>
    <definedName name="rate">!#REF!</definedName>
    <definedName name="rate_22" localSheetId="31">#REF!</definedName>
    <definedName name="rate_22">!#REF!</definedName>
    <definedName name="rate4">#REF!</definedName>
    <definedName name="RateAustralia">#REF!</definedName>
    <definedName name="RateBrazil">#REF!</definedName>
    <definedName name="RateChile" localSheetId="31">#REF!</definedName>
    <definedName name="RateChile">!#REF!</definedName>
    <definedName name="RatePeru">#REF!</definedName>
    <definedName name="Rates" localSheetId="35" hidden="1">{"'Pkg Summary'!$D$4:$AD$153","'Menu'!$A$1:$H$22","'Menu'!$A$8"}</definedName>
    <definedName name="Rates" localSheetId="37" hidden="1">{"'Pkg Summary'!$D$4:$AD$153","'Menu'!$A$1:$H$22","'Menu'!$A$8"}</definedName>
    <definedName name="Rates" localSheetId="32" hidden="1">{"'Pkg Summary'!$D$4:$AD$153","'Menu'!$A$1:$H$22","'Menu'!$A$8"}</definedName>
    <definedName name="Rates" localSheetId="21" hidden="1">{"'Pkg Summary'!$D$4:$AD$153","'Menu'!$A$1:$H$22","'Menu'!$A$8"}</definedName>
    <definedName name="Rates" localSheetId="36" hidden="1">{"'Pkg Summary'!$D$4:$AD$153","'Menu'!$A$1:$H$22","'Menu'!$A$8"}</definedName>
    <definedName name="Rates" localSheetId="33" hidden="1">{"'Pkg Summary'!$D$4:$AD$153","'Menu'!$A$1:$H$22","'Menu'!$A$8"}</definedName>
    <definedName name="Rates" localSheetId="34" hidden="1">{"'Pkg Summary'!$D$4:$AD$153","'Menu'!$A$1:$H$22","'Menu'!$A$8"}</definedName>
    <definedName name="rates" localSheetId="31">#REF!</definedName>
    <definedName name="Rates" hidden="1">{"'Pkg Summary'!$D$4:$AD$153","'Menu'!$A$1:$H$22","'Menu'!$A$8"}</definedName>
    <definedName name="RatesAnchor" localSheetId="31" hidden="1">#REF!</definedName>
    <definedName name="RatesAnchor" hidden="1">#REF!</definedName>
    <definedName name="RATIO">#REF!</definedName>
    <definedName name="Ratios_2" hidden="1">{"'TG'!$A$1:$L$37"}</definedName>
    <definedName name="RBAH">#REF!</definedName>
    <definedName name="rbg" localSheetId="31">#REF!</definedName>
    <definedName name="rbg">!#REF!</definedName>
    <definedName name="rbggrb" localSheetId="35" hidden="1">#REF!</definedName>
    <definedName name="rbggrb" localSheetId="36" hidden="1">#REF!</definedName>
    <definedName name="rbggrb" localSheetId="33" hidden="1">#REF!</definedName>
    <definedName name="rbggrb" localSheetId="34" hidden="1">#REF!</definedName>
    <definedName name="rbggrb" hidden="1">#REF!</definedName>
    <definedName name="rbk" localSheetId="35" hidden="1">#REF!</definedName>
    <definedName name="rbk" localSheetId="36" hidden="1">#REF!</definedName>
    <definedName name="rbk" localSheetId="33" hidden="1">#REF!</definedName>
    <definedName name="rbk" localSheetId="34" hidden="1">#REF!</definedName>
    <definedName name="rbk" hidden="1">#REF!</definedName>
    <definedName name="rbkrr" localSheetId="36" hidden="1">#REF!</definedName>
    <definedName name="rbkrr" hidden="1">#REF!</definedName>
    <definedName name="rbvf" localSheetId="35" hidden="1">{"BALANCE_SHEET",#N/A,FALSE,"A";"INCOME_STATEMENT",#N/A,FALSE,"A"}</definedName>
    <definedName name="rbvf" localSheetId="37" hidden="1">{"BALANCE_SHEET",#N/A,FALSE,"A";"INCOME_STATEMENT",#N/A,FALSE,"A"}</definedName>
    <definedName name="rbvf" localSheetId="36" hidden="1">{"BALANCE_SHEET",#N/A,FALSE,"A";"INCOME_STATEMENT",#N/A,FALSE,"A"}</definedName>
    <definedName name="rbvf" localSheetId="33" hidden="1">{"BALANCE_SHEET",#N/A,FALSE,"A";"INCOME_STATEMENT",#N/A,FALSE,"A"}</definedName>
    <definedName name="rbvf" localSheetId="34" hidden="1">{"BALANCE_SHEET",#N/A,FALSE,"A";"INCOME_STATEMENT",#N/A,FALSE,"A"}</definedName>
    <definedName name="rbvf" localSheetId="31" hidden="1">{"BALANCE_SHEET",#N/A,FALSE,"A";"INCOME_STATEMENT",#N/A,FALSE,"A"}</definedName>
    <definedName name="rbvf" hidden="1">{"BALANCE_SHEET",#N/A,FALSE,"A";"INCOME_STATEMENT",#N/A,FALSE,"A"}</definedName>
    <definedName name="RC_" localSheetId="31">#REF!</definedName>
    <definedName name="RC_">!#REF!</definedName>
    <definedName name="Rc_Costs">#REF!</definedName>
    <definedName name="RC_Mhrs">#REF!</definedName>
    <definedName name="RCArea" localSheetId="31" hidden="1">#REF!</definedName>
    <definedName name="RCArea" hidden="1">#REF!</definedName>
    <definedName name="rcc">#REF!</definedName>
    <definedName name="RCD">#REF!</definedName>
    <definedName name="RCHH" localSheetId="31">#REF!</definedName>
    <definedName name="RCHH">!#REF!</definedName>
    <definedName name="RCHH2" localSheetId="31">#REF!</definedName>
    <definedName name="RCHH2">!#REF!</definedName>
    <definedName name="rclave">#REF!</definedName>
    <definedName name="rclavecube">#REF!</definedName>
    <definedName name="rclavemarkets">#REF!</definedName>
    <definedName name="rclavemetricsf">#REF!</definedName>
    <definedName name="rclaveper">#REF!</definedName>
    <definedName name="rclavesline">#REF!</definedName>
    <definedName name="rClient">#REF!</definedName>
    <definedName name="RCOMP_10000HP">#REF!</definedName>
    <definedName name="RCOMP_100HP">#REF!</definedName>
    <definedName name="RCOMP_12000HP">#REF!</definedName>
    <definedName name="RCOMP_1500HP">#REF!</definedName>
    <definedName name="RCOMP_2500HP">#REF!</definedName>
    <definedName name="RCOMP_4000HP">#REF!</definedName>
    <definedName name="RCOMP_400HP">#REF!</definedName>
    <definedName name="RCOMP_6000HP">#REF!</definedName>
    <definedName name="RCOMP_8000HP">#REF!</definedName>
    <definedName name="RCOMP_800HP">#REF!</definedName>
    <definedName name="RCOMP_A12000HP">#REF!</definedName>
    <definedName name="RCS">#REF!</definedName>
    <definedName name="rctrb">#REF!</definedName>
    <definedName name="rctrb2">#REF!</definedName>
    <definedName name="rcwbgl" localSheetId="31">#REF!</definedName>
    <definedName name="rcwbgl">!#REF!</definedName>
    <definedName name="rcwbgl2" localSheetId="31">#REF!</definedName>
    <definedName name="rcwbgl2">!#REF!</definedName>
    <definedName name="RD">#REF!</definedName>
    <definedName name="rd_2">#REF!</definedName>
    <definedName name="rd_bu2">#REF!</definedName>
    <definedName name="rd_bu2_a">#REF!</definedName>
    <definedName name="rd_comm">#REF!</definedName>
    <definedName name="rd_comm2">#REF!</definedName>
    <definedName name="rd_one">#REF!</definedName>
    <definedName name="rd_sline">#REF!</definedName>
    <definedName name="rd_sline_a">#REF!</definedName>
    <definedName name="RDATE" localSheetId="31">#REF!</definedName>
    <definedName name="RDATE">!#REF!</definedName>
    <definedName name="rdegsegrg" localSheetId="31" hidden="1">{#N/A,#N/A,TRUE,"Cover";#N/A,#N/A,TRUE,"Conts";#N/A,#N/A,TRUE,"VOS";#N/A,#N/A,TRUE,"Warrington";#N/A,#N/A,TRUE,"Widnes"}</definedName>
    <definedName name="rdegsegrg" hidden="1">{#N/A,#N/A,TRUE,"Cover";#N/A,#N/A,TRUE,"Conts";#N/A,#N/A,TRUE,"VOS";#N/A,#N/A,TRUE,"Warrington";#N/A,#N/A,TRUE,"Widnes"}</definedName>
    <definedName name="rDesc">#REF!</definedName>
    <definedName name="Rdiscipline">#REF!</definedName>
    <definedName name="RDN" localSheetId="35" hidden="1">{#N/A,#N/A,FALSE,"COVER.XLS";#N/A,#N/A,FALSE,"RACT1.XLS";#N/A,#N/A,FALSE,"RACT2.XLS";#N/A,#N/A,FALSE,"ECCMP";#N/A,#N/A,FALSE,"WELDER.XLS"}</definedName>
    <definedName name="RDN" localSheetId="37" hidden="1">{#N/A,#N/A,FALSE,"COVER.XLS";#N/A,#N/A,FALSE,"RACT1.XLS";#N/A,#N/A,FALSE,"RACT2.XLS";#N/A,#N/A,FALSE,"ECCMP";#N/A,#N/A,FALSE,"WELDER.XLS"}</definedName>
    <definedName name="RDN" localSheetId="36" hidden="1">{#N/A,#N/A,FALSE,"COVER.XLS";#N/A,#N/A,FALSE,"RACT1.XLS";#N/A,#N/A,FALSE,"RACT2.XLS";#N/A,#N/A,FALSE,"ECCMP";#N/A,#N/A,FALSE,"WELDER.XLS"}</definedName>
    <definedName name="RDN" localSheetId="33" hidden="1">{#N/A,#N/A,FALSE,"COVER.XLS";#N/A,#N/A,FALSE,"RACT1.XLS";#N/A,#N/A,FALSE,"RACT2.XLS";#N/A,#N/A,FALSE,"ECCMP";#N/A,#N/A,FALSE,"WELDER.XLS"}</definedName>
    <definedName name="RDN" localSheetId="34" hidden="1">{#N/A,#N/A,FALSE,"COVER.XLS";#N/A,#N/A,FALSE,"RACT1.XLS";#N/A,#N/A,FALSE,"RACT2.XLS";#N/A,#N/A,FALSE,"ECCMP";#N/A,#N/A,FALSE,"WELDER.XLS"}</definedName>
    <definedName name="RDN" localSheetId="31" hidden="1">{#N/A,#N/A,FALSE,"COVER.XLS";#N/A,#N/A,FALSE,"RACT1.XLS";#N/A,#N/A,FALSE,"RACT2.XLS";#N/A,#N/A,FALSE,"ECCMP";#N/A,#N/A,FALSE,"WELDER.XLS"}</definedName>
    <definedName name="RDN" hidden="1">{#N/A,#N/A,FALSE,"COVER.XLS";#N/A,#N/A,FALSE,"RACT1.XLS";#N/A,#N/A,FALSE,"RACT2.XLS";#N/A,#N/A,FALSE,"ECCMP";#N/A,#N/A,FALSE,"WELDER.XLS"}</definedName>
    <definedName name="RDSMONTHLY1">#REF!</definedName>
    <definedName name="RDSMONTHLY2">#REF!</definedName>
    <definedName name="RDSMONTHLY3">#REF!</definedName>
    <definedName name="RDSMONTHLY4">#REF!</definedName>
    <definedName name="RDSYTD1">#REF!</definedName>
    <definedName name="RDSYTD2">#REF!</definedName>
    <definedName name="RDSYTD3">#REF!</definedName>
    <definedName name="RDSYTD4">#REF!</definedName>
    <definedName name="re"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e"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e"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e"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e"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e" localSheetId="31">#REF!</definedName>
    <definedName name="re"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e___0" localSheetId="31">#REF!</definedName>
    <definedName name="Re___0">!#REF!</definedName>
    <definedName name="Re___13" localSheetId="31">#REF!</definedName>
    <definedName name="Re___13">!#REF!</definedName>
    <definedName name="Re_En">#REF!,#REF!,#REF!,#REF!,#REF!,#REF!,#REF!,#REF!,#REF!,#REF!,#REF!,#REF!</definedName>
    <definedName name="RE_SIZE">#REF!</definedName>
    <definedName name="Re_Sp">#REF!,#REF!,#REF!,#REF!,#REF!,#REF!,#REF!,#REF!,#REF!,#REF!,#REF!,#REF!</definedName>
    <definedName name="reagentes" localSheetId="35" hidden="1">{#N/A,#N/A,FALSE,"GERAL";#N/A,#N/A,FALSE,"012-96";#N/A,#N/A,FALSE,"018-96";#N/A,#N/A,FALSE,"027-96";#N/A,#N/A,FALSE,"059-96";#N/A,#N/A,FALSE,"076-96";#N/A,#N/A,FALSE,"019-97";#N/A,#N/A,FALSE,"021-97";#N/A,#N/A,FALSE,"022-97";#N/A,#N/A,FALSE,"028-97"}</definedName>
    <definedName name="reagentes" localSheetId="37" hidden="1">{#N/A,#N/A,FALSE,"GERAL";#N/A,#N/A,FALSE,"012-96";#N/A,#N/A,FALSE,"018-96";#N/A,#N/A,FALSE,"027-96";#N/A,#N/A,FALSE,"059-96";#N/A,#N/A,FALSE,"076-96";#N/A,#N/A,FALSE,"019-97";#N/A,#N/A,FALSE,"021-97";#N/A,#N/A,FALSE,"022-97";#N/A,#N/A,FALSE,"028-97"}</definedName>
    <definedName name="reagentes" localSheetId="36" hidden="1">{#N/A,#N/A,FALSE,"GERAL";#N/A,#N/A,FALSE,"012-96";#N/A,#N/A,FALSE,"018-96";#N/A,#N/A,FALSE,"027-96";#N/A,#N/A,FALSE,"059-96";#N/A,#N/A,FALSE,"076-96";#N/A,#N/A,FALSE,"019-97";#N/A,#N/A,FALSE,"021-97";#N/A,#N/A,FALSE,"022-97";#N/A,#N/A,FALSE,"028-97"}</definedName>
    <definedName name="reagentes" localSheetId="33" hidden="1">{#N/A,#N/A,FALSE,"GERAL";#N/A,#N/A,FALSE,"012-96";#N/A,#N/A,FALSE,"018-96";#N/A,#N/A,FALSE,"027-96";#N/A,#N/A,FALSE,"059-96";#N/A,#N/A,FALSE,"076-96";#N/A,#N/A,FALSE,"019-97";#N/A,#N/A,FALSE,"021-97";#N/A,#N/A,FALSE,"022-97";#N/A,#N/A,FALSE,"028-97"}</definedName>
    <definedName name="reagentes" localSheetId="34" hidden="1">{#N/A,#N/A,FALSE,"GERAL";#N/A,#N/A,FALSE,"012-96";#N/A,#N/A,FALSE,"018-96";#N/A,#N/A,FALSE,"027-96";#N/A,#N/A,FALSE,"059-96";#N/A,#N/A,FALSE,"076-96";#N/A,#N/A,FALSE,"019-97";#N/A,#N/A,FALSE,"021-97";#N/A,#N/A,FALSE,"022-97";#N/A,#N/A,FALSE,"028-97"}</definedName>
    <definedName name="reagentes" localSheetId="31" hidden="1">{#N/A,#N/A,FALSE,"GERAL";#N/A,#N/A,FALSE,"012-96";#N/A,#N/A,FALSE,"018-96";#N/A,#N/A,FALSE,"027-96";#N/A,#N/A,FALSE,"059-96";#N/A,#N/A,FALSE,"076-96";#N/A,#N/A,FALSE,"019-97";#N/A,#N/A,FALSE,"021-97";#N/A,#N/A,FALSE,"022-97";#N/A,#N/A,FALSE,"028-97"}</definedName>
    <definedName name="reagentes" hidden="1">{#N/A,#N/A,FALSE,"GERAL";#N/A,#N/A,FALSE,"012-96";#N/A,#N/A,FALSE,"018-96";#N/A,#N/A,FALSE,"027-96";#N/A,#N/A,FALSE,"059-96";#N/A,#N/A,FALSE,"076-96";#N/A,#N/A,FALSE,"019-97";#N/A,#N/A,FALSE,"021-97";#N/A,#N/A,FALSE,"022-97";#N/A,#N/A,FALSE,"028-97"}</definedName>
    <definedName name="REAJUSTE" localSheetId="31">#REF!</definedName>
    <definedName name="REAJUSTE">!#REF!</definedName>
    <definedName name="REAJUSTE01_01" localSheetId="31">#REF!</definedName>
    <definedName name="REAJUSTE01_01">!#REF!</definedName>
    <definedName name="REAJUSTE01_02" localSheetId="31">#REF!</definedName>
    <definedName name="REAJUSTE01_02">!#REF!</definedName>
    <definedName name="REAJUSTE01_03" localSheetId="31">#REF!</definedName>
    <definedName name="REAJUSTE01_03">!#REF!</definedName>
    <definedName name="REAJUSTE01_04" localSheetId="31">#REF!</definedName>
    <definedName name="REAJUSTE01_04">!#REF!</definedName>
    <definedName name="REAJUSTE01_05" localSheetId="31">#REF!</definedName>
    <definedName name="REAJUSTE01_05">!#REF!</definedName>
    <definedName name="REAJUSTE01_06">#REF!</definedName>
    <definedName name="REAJUSTE02">#REF!</definedName>
    <definedName name="REAJUSTE02_01" localSheetId="31">#REF!</definedName>
    <definedName name="REAJUSTE02_01">!#REF!</definedName>
    <definedName name="REAJUSTE02_02" localSheetId="31">#REF!</definedName>
    <definedName name="REAJUSTE02_02">!#REF!</definedName>
    <definedName name="REAJUSTE02_03" localSheetId="31">#REF!</definedName>
    <definedName name="REAJUSTE02_03">!#REF!</definedName>
    <definedName name="REAJUSTE02_04" localSheetId="31">#REF!</definedName>
    <definedName name="REAJUSTE02_04">!#REF!</definedName>
    <definedName name="REAJUSTE02_05" localSheetId="31">#REF!</definedName>
    <definedName name="REAJUSTE02_05">!#REF!</definedName>
    <definedName name="REAJUSTE02_06">#REF!</definedName>
    <definedName name="REAJUSTE03_01" localSheetId="31">#REF!</definedName>
    <definedName name="REAJUSTE03_01">!#REF!</definedName>
    <definedName name="REAJUSTE03_02" localSheetId="31">#REF!</definedName>
    <definedName name="REAJUSTE03_02">!#REF!</definedName>
    <definedName name="REAJUSTE03_03" localSheetId="31">#REF!</definedName>
    <definedName name="REAJUSTE03_03">!#REF!</definedName>
    <definedName name="REAJUSTE03_04" localSheetId="31">#REF!</definedName>
    <definedName name="REAJUSTE03_04">!#REF!</definedName>
    <definedName name="REAJUSTE03_05" localSheetId="31">#REF!</definedName>
    <definedName name="REAJUSTE03_05">!#REF!</definedName>
    <definedName name="REAJUSTEVAL_02">#REF!</definedName>
    <definedName name="Real" localSheetId="31">#REF!</definedName>
    <definedName name="Real">!#REF!</definedName>
    <definedName name="Realizado" localSheetId="31">#REF!</definedName>
    <definedName name="Realizado">!#REF!</definedName>
    <definedName name="Realizado_Mês_a_Mês_Acq_CON">#REF!</definedName>
    <definedName name="Realizado_Mês_a_Mês_Acq_DD">#REF!</definedName>
    <definedName name="Realizado_Mês_a_Mês_Acq_FAT">#REF!</definedName>
    <definedName name="Realizado_Mês_a_Mês_Acq_PES">#REF!</definedName>
    <definedName name="Realizado_Mês_a_Mês_Pari_CON">#REF!</definedName>
    <definedName name="Realizado_Mês_a_Mês_Pari_DD">#REF!</definedName>
    <definedName name="Realizado_Mês_a_Mês_Pari_FAT">#REF!</definedName>
    <definedName name="Realizado_Mês_a_Mês_Pari_PES">#REF!</definedName>
    <definedName name="Realizado_Mês_Acq_CON">#REF!</definedName>
    <definedName name="Realizado_Mês_Acq_DD">#REF!</definedName>
    <definedName name="Realizado_Mês_Acq_FAT">#REF!</definedName>
    <definedName name="Realizado_Mês_Acq_PES">#REF!</definedName>
    <definedName name="Realizado_Mês_Pari_CON">#REF!</definedName>
    <definedName name="Realizado_Mês_Pari_DD">#REF!</definedName>
    <definedName name="Realizado_Mês_Pari_FAT">#REF!</definedName>
    <definedName name="Realizado_Mês_Pari_PES">#REF!</definedName>
    <definedName name="RealOptionData">#REF!</definedName>
    <definedName name="RealOptionsTable">#REF!</definedName>
    <definedName name="REB">35292</definedName>
    <definedName name="Rebar" localSheetId="31">#REF!</definedName>
    <definedName name="Rebar">!#REF!</definedName>
    <definedName name="Rebar_unitprice" localSheetId="31">#REF!</definedName>
    <definedName name="Rebar_unitprice">!#REF!</definedName>
    <definedName name="RebarQty">#N/A</definedName>
    <definedName name="RebarQty1">#N/A</definedName>
    <definedName name="Rebound">1.5</definedName>
    <definedName name="REC" localSheetId="35" hidden="1">#REF!</definedName>
    <definedName name="REC" localSheetId="33" hidden="1">#REF!</definedName>
    <definedName name="REC" localSheetId="34" hidden="1">#REF!</definedName>
    <definedName name="REC" hidden="1">#REF!</definedName>
    <definedName name="Recap" localSheetId="31">#REF!</definedName>
    <definedName name="Recap">!#REF!</definedName>
    <definedName name="Recargo" localSheetId="31">#REF!</definedName>
    <definedName name="Recargo">!#REF!</definedName>
    <definedName name="RecdeMineral">#REF!</definedName>
    <definedName name="RECEPT">#REF!</definedName>
    <definedName name="receta">#REF!</definedName>
    <definedName name="RECIERR">#REF!</definedName>
    <definedName name="reconequip" localSheetId="35" hidden="1">{#N/A,#N/A,TRUE,"Front";#N/A,#N/A,TRUE,"Simple Letter";#N/A,#N/A,TRUE,"Inside";#N/A,#N/A,TRUE,"Contents";#N/A,#N/A,TRUE,"Basis";#N/A,#N/A,TRUE,"Inclusions";#N/A,#N/A,TRUE,"Exclusions";#N/A,#N/A,TRUE,"Areas";#N/A,#N/A,TRUE,"Summary";#N/A,#N/A,TRUE,"Detail"}</definedName>
    <definedName name="reconequip" localSheetId="37" hidden="1">{#N/A,#N/A,TRUE,"Front";#N/A,#N/A,TRUE,"Simple Letter";#N/A,#N/A,TRUE,"Inside";#N/A,#N/A,TRUE,"Contents";#N/A,#N/A,TRUE,"Basis";#N/A,#N/A,TRUE,"Inclusions";#N/A,#N/A,TRUE,"Exclusions";#N/A,#N/A,TRUE,"Areas";#N/A,#N/A,TRUE,"Summary";#N/A,#N/A,TRUE,"Detail"}</definedName>
    <definedName name="reconequip" localSheetId="32" hidden="1">{#N/A,#N/A,TRUE,"Front";#N/A,#N/A,TRUE,"Simple Letter";#N/A,#N/A,TRUE,"Inside";#N/A,#N/A,TRUE,"Contents";#N/A,#N/A,TRUE,"Basis";#N/A,#N/A,TRUE,"Inclusions";#N/A,#N/A,TRUE,"Exclusions";#N/A,#N/A,TRUE,"Areas";#N/A,#N/A,TRUE,"Summary";#N/A,#N/A,TRUE,"Detail"}</definedName>
    <definedName name="reconequip" localSheetId="21" hidden="1">{#N/A,#N/A,TRUE,"Front";#N/A,#N/A,TRUE,"Simple Letter";#N/A,#N/A,TRUE,"Inside";#N/A,#N/A,TRUE,"Contents";#N/A,#N/A,TRUE,"Basis";#N/A,#N/A,TRUE,"Inclusions";#N/A,#N/A,TRUE,"Exclusions";#N/A,#N/A,TRUE,"Areas";#N/A,#N/A,TRUE,"Summary";#N/A,#N/A,TRUE,"Detail"}</definedName>
    <definedName name="reconequip" localSheetId="36" hidden="1">{#N/A,#N/A,TRUE,"Front";#N/A,#N/A,TRUE,"Simple Letter";#N/A,#N/A,TRUE,"Inside";#N/A,#N/A,TRUE,"Contents";#N/A,#N/A,TRUE,"Basis";#N/A,#N/A,TRUE,"Inclusions";#N/A,#N/A,TRUE,"Exclusions";#N/A,#N/A,TRUE,"Areas";#N/A,#N/A,TRUE,"Summary";#N/A,#N/A,TRUE,"Detail"}</definedName>
    <definedName name="reconequip" localSheetId="33" hidden="1">{#N/A,#N/A,TRUE,"Front";#N/A,#N/A,TRUE,"Simple Letter";#N/A,#N/A,TRUE,"Inside";#N/A,#N/A,TRUE,"Contents";#N/A,#N/A,TRUE,"Basis";#N/A,#N/A,TRUE,"Inclusions";#N/A,#N/A,TRUE,"Exclusions";#N/A,#N/A,TRUE,"Areas";#N/A,#N/A,TRUE,"Summary";#N/A,#N/A,TRUE,"Detail"}</definedName>
    <definedName name="reconequip" localSheetId="34" hidden="1">{#N/A,#N/A,TRUE,"Front";#N/A,#N/A,TRUE,"Simple Letter";#N/A,#N/A,TRUE,"Inside";#N/A,#N/A,TRUE,"Contents";#N/A,#N/A,TRUE,"Basis";#N/A,#N/A,TRUE,"Inclusions";#N/A,#N/A,TRUE,"Exclusions";#N/A,#N/A,TRUE,"Areas";#N/A,#N/A,TRUE,"Summary";#N/A,#N/A,TRUE,"Detail"}</definedName>
    <definedName name="reconequip" localSheetId="31" hidden="1">{#N/A,#N/A,TRUE,"Front";#N/A,#N/A,TRUE,"Simple Letter";#N/A,#N/A,TRUE,"Inside";#N/A,#N/A,TRUE,"Contents";#N/A,#N/A,TRUE,"Basis";#N/A,#N/A,TRUE,"Inclusions";#N/A,#N/A,TRUE,"Exclusions";#N/A,#N/A,TRUE,"Areas";#N/A,#N/A,TRUE,"Summary";#N/A,#N/A,TRUE,"Detail"}</definedName>
    <definedName name="reconequip" hidden="1">{#N/A,#N/A,TRUE,"Front";#N/A,#N/A,TRUE,"Simple Letter";#N/A,#N/A,TRUE,"Inside";#N/A,#N/A,TRUE,"Contents";#N/A,#N/A,TRUE,"Basis";#N/A,#N/A,TRUE,"Inclusions";#N/A,#N/A,TRUE,"Exclusions";#N/A,#N/A,TRUE,"Areas";#N/A,#N/A,TRUE,"Summary";#N/A,#N/A,TRUE,"Detail"}</definedName>
    <definedName name="Recorder">#REF!</definedName>
    <definedName name="RECOUT">#N/A</definedName>
    <definedName name="Recovery">#REF!</definedName>
    <definedName name="RecoveryDistType">#REF!</definedName>
    <definedName name="RecoveryGradeDev">#REF!</definedName>
    <definedName name="RECPLANT">#REF!</definedName>
    <definedName name="RECURSO">#REF!</definedName>
    <definedName name="RECURSOS" localSheetId="31">#REF!</definedName>
    <definedName name="RECURSOS">!#REF!</definedName>
    <definedName name="recursos_cp4770">#REF!</definedName>
    <definedName name="recursos_cp4809">#REF!</definedName>
    <definedName name="RECURSOS1">#REF!</definedName>
    <definedName name="red" localSheetId="35" hidden="1">{"DETALLE_1996",#N/A,FALSE,"flujo";"DETALLE_1997",#N/A,FALSE,"flujo";"GASTOS_INCURRIDOS_1996",#N/A,FALSE,"flujo";"GASTOS_PROGRAMADOS_PARA_1997",#N/A,FALSE,"flujo";#N/A,#N/A,FALSE,"comparat";#N/A,#N/A,FALSE,"costos";#N/A,#N/A,FALSE,"proyctrol"}</definedName>
    <definedName name="red" localSheetId="33" hidden="1">{"DETALLE_1996",#N/A,FALSE,"flujo";"DETALLE_1997",#N/A,FALSE,"flujo";"GASTOS_INCURRIDOS_1996",#N/A,FALSE,"flujo";"GASTOS_PROGRAMADOS_PARA_1997",#N/A,FALSE,"flujo";#N/A,#N/A,FALSE,"comparat";#N/A,#N/A,FALSE,"costos";#N/A,#N/A,FALSE,"proyctrol"}</definedName>
    <definedName name="red" localSheetId="34" hidden="1">{"DETALLE_1996",#N/A,FALSE,"flujo";"DETALLE_1997",#N/A,FALSE,"flujo";"GASTOS_INCURRIDOS_1996",#N/A,FALSE,"flujo";"GASTOS_PROGRAMADOS_PARA_1997",#N/A,FALSE,"flujo";#N/A,#N/A,FALSE,"comparat";#N/A,#N/A,FALSE,"costos";#N/A,#N/A,FALSE,"proyctrol"}</definedName>
    <definedName name="red" localSheetId="31" hidden="1">{"DETALLE_1996",#N/A,FALSE,"flujo";"DETALLE_1997",#N/A,FALSE,"flujo";"GASTOS_INCURRIDOS_1996",#N/A,FALSE,"flujo";"GASTOS_PROGRAMADOS_PARA_1997",#N/A,FALSE,"flujo";#N/A,#N/A,FALSE,"comparat";#N/A,#N/A,FALSE,"costos";#N/A,#N/A,FALSE,"proyctrol"}</definedName>
    <definedName name="red" hidden="1">{"DETALLE_1996",#N/A,FALSE,"flujo";"DETALLE_1997",#N/A,FALSE,"flujo";"GASTOS_INCURRIDOS_1996",#N/A,FALSE,"flujo";"GASTOS_PROGRAMADOS_PARA_1997",#N/A,FALSE,"flujo";#N/A,#N/A,FALSE,"comparat";#N/A,#N/A,FALSE,"costos";#N/A,#N/A,FALSE,"proyctrol"}</definedName>
    <definedName name="RedeqCBA">#REF!</definedName>
    <definedName name="RedeqLMG">#REF!</definedName>
    <definedName name="RedeqMSG">#REF!</definedName>
    <definedName name="REDES">#REF!</definedName>
    <definedName name="REDUCER_ALLOY20">#REF!</definedName>
    <definedName name="REDUCER_CHROME">#REF!</definedName>
    <definedName name="REDUCER_CS">#REF!</definedName>
    <definedName name="REDUCER_CSCL">#REF!</definedName>
    <definedName name="REDUCER_PVC">#REF!</definedName>
    <definedName name="REDUCER_RTR">#REF!</definedName>
    <definedName name="REDUCER_SS">#REF!</definedName>
    <definedName name="REDUCER_THRD">#REF!</definedName>
    <definedName name="ree" localSheetId="35" hidden="1">{#N/A,#N/A,FALSE,"masez (10)";#N/A,#N/A,FALSE,"masez (7)";#N/A,#N/A,FALSE,"masez (6)";#N/A,#N/A,FALSE,"masez (5)";#N/A,#N/A,FALSE,"masez (4)";#N/A,#N/A,FALSE,"masez (3)";#N/A,#N/A,FALSE,"masez (2)";#N/A,#N/A,FALSE,"GME";#N/A,#N/A,FALSE,"masez"}</definedName>
    <definedName name="ree" localSheetId="37" hidden="1">{#N/A,#N/A,FALSE,"masez (10)";#N/A,#N/A,FALSE,"masez (7)";#N/A,#N/A,FALSE,"masez (6)";#N/A,#N/A,FALSE,"masez (5)";#N/A,#N/A,FALSE,"masez (4)";#N/A,#N/A,FALSE,"masez (3)";#N/A,#N/A,FALSE,"masez (2)";#N/A,#N/A,FALSE,"GME";#N/A,#N/A,FALSE,"masez"}</definedName>
    <definedName name="ree" localSheetId="36" hidden="1">{#N/A,#N/A,FALSE,"masez (10)";#N/A,#N/A,FALSE,"masez (7)";#N/A,#N/A,FALSE,"masez (6)";#N/A,#N/A,FALSE,"masez (5)";#N/A,#N/A,FALSE,"masez (4)";#N/A,#N/A,FALSE,"masez (3)";#N/A,#N/A,FALSE,"masez (2)";#N/A,#N/A,FALSE,"GME";#N/A,#N/A,FALSE,"masez"}</definedName>
    <definedName name="ree" localSheetId="33" hidden="1">{#N/A,#N/A,FALSE,"masez (10)";#N/A,#N/A,FALSE,"masez (7)";#N/A,#N/A,FALSE,"masez (6)";#N/A,#N/A,FALSE,"masez (5)";#N/A,#N/A,FALSE,"masez (4)";#N/A,#N/A,FALSE,"masez (3)";#N/A,#N/A,FALSE,"masez (2)";#N/A,#N/A,FALSE,"GME";#N/A,#N/A,FALSE,"masez"}</definedName>
    <definedName name="ree" localSheetId="34" hidden="1">{#N/A,#N/A,FALSE,"masez (10)";#N/A,#N/A,FALSE,"masez (7)";#N/A,#N/A,FALSE,"masez (6)";#N/A,#N/A,FALSE,"masez (5)";#N/A,#N/A,FALSE,"masez (4)";#N/A,#N/A,FALSE,"masez (3)";#N/A,#N/A,FALSE,"masez (2)";#N/A,#N/A,FALSE,"GME";#N/A,#N/A,FALSE,"masez"}</definedName>
    <definedName name="ree" localSheetId="31" hidden="1">{#N/A,#N/A,FALSE,"masez (10)";#N/A,#N/A,FALSE,"masez (7)";#N/A,#N/A,FALSE,"masez (6)";#N/A,#N/A,FALSE,"masez (5)";#N/A,#N/A,FALSE,"masez (4)";#N/A,#N/A,FALSE,"masez (3)";#N/A,#N/A,FALSE,"masez (2)";#N/A,#N/A,FALSE,"GME";#N/A,#N/A,FALSE,"masez"}</definedName>
    <definedName name="ree" hidden="1">{#N/A,#N/A,FALSE,"masez (10)";#N/A,#N/A,FALSE,"masez (7)";#N/A,#N/A,FALSE,"masez (6)";#N/A,#N/A,FALSE,"masez (5)";#N/A,#N/A,FALSE,"masez (4)";#N/A,#N/A,FALSE,"masez (3)";#N/A,#N/A,FALSE,"masez (2)";#N/A,#N/A,FALSE,"GME";#N/A,#N/A,FALSE,"masez"}</definedName>
    <definedName name="reema" localSheetId="31">#REF!</definedName>
    <definedName name="reema">!#REF!</definedName>
    <definedName name="reett" localSheetId="35" hidden="1">{#N/A,#N/A,FALSE,"masez (10)";#N/A,#N/A,FALSE,"masez (7)";#N/A,#N/A,FALSE,"masez (6)";#N/A,#N/A,FALSE,"masez (5)";#N/A,#N/A,FALSE,"masez (4)";#N/A,#N/A,FALSE,"masez (3)";#N/A,#N/A,FALSE,"masez (2)";#N/A,#N/A,FALSE,"GME";#N/A,#N/A,FALSE,"masez"}</definedName>
    <definedName name="reett" localSheetId="37" hidden="1">{#N/A,#N/A,FALSE,"masez (10)";#N/A,#N/A,FALSE,"masez (7)";#N/A,#N/A,FALSE,"masez (6)";#N/A,#N/A,FALSE,"masez (5)";#N/A,#N/A,FALSE,"masez (4)";#N/A,#N/A,FALSE,"masez (3)";#N/A,#N/A,FALSE,"masez (2)";#N/A,#N/A,FALSE,"GME";#N/A,#N/A,FALSE,"masez"}</definedName>
    <definedName name="reett" localSheetId="36" hidden="1">{#N/A,#N/A,FALSE,"masez (10)";#N/A,#N/A,FALSE,"masez (7)";#N/A,#N/A,FALSE,"masez (6)";#N/A,#N/A,FALSE,"masez (5)";#N/A,#N/A,FALSE,"masez (4)";#N/A,#N/A,FALSE,"masez (3)";#N/A,#N/A,FALSE,"masez (2)";#N/A,#N/A,FALSE,"GME";#N/A,#N/A,FALSE,"masez"}</definedName>
    <definedName name="reett" localSheetId="33" hidden="1">{#N/A,#N/A,FALSE,"masez (10)";#N/A,#N/A,FALSE,"masez (7)";#N/A,#N/A,FALSE,"masez (6)";#N/A,#N/A,FALSE,"masez (5)";#N/A,#N/A,FALSE,"masez (4)";#N/A,#N/A,FALSE,"masez (3)";#N/A,#N/A,FALSE,"masez (2)";#N/A,#N/A,FALSE,"GME";#N/A,#N/A,FALSE,"masez"}</definedName>
    <definedName name="reett" localSheetId="34" hidden="1">{#N/A,#N/A,FALSE,"masez (10)";#N/A,#N/A,FALSE,"masez (7)";#N/A,#N/A,FALSE,"masez (6)";#N/A,#N/A,FALSE,"masez (5)";#N/A,#N/A,FALSE,"masez (4)";#N/A,#N/A,FALSE,"masez (3)";#N/A,#N/A,FALSE,"masez (2)";#N/A,#N/A,FALSE,"GME";#N/A,#N/A,FALSE,"masez"}</definedName>
    <definedName name="reett" localSheetId="31" hidden="1">{#N/A,#N/A,FALSE,"masez (10)";#N/A,#N/A,FALSE,"masez (7)";#N/A,#N/A,FALSE,"masez (6)";#N/A,#N/A,FALSE,"masez (5)";#N/A,#N/A,FALSE,"masez (4)";#N/A,#N/A,FALSE,"masez (3)";#N/A,#N/A,FALSE,"masez (2)";#N/A,#N/A,FALSE,"GME";#N/A,#N/A,FALSE,"masez"}</definedName>
    <definedName name="reett" hidden="1">{#N/A,#N/A,FALSE,"masez (10)";#N/A,#N/A,FALSE,"masez (7)";#N/A,#N/A,FALSE,"masez (6)";#N/A,#N/A,FALSE,"masez (5)";#N/A,#N/A,FALSE,"masez (4)";#N/A,#N/A,FALSE,"masez (3)";#N/A,#N/A,FALSE,"masez (2)";#N/A,#N/A,FALSE,"GME";#N/A,#N/A,FALSE,"masez"}</definedName>
    <definedName name="REEUMEN" localSheetId="31">#REF!</definedName>
    <definedName name="REEUMEN">!#REF!</definedName>
    <definedName name="Ref_1" localSheetId="31">#REF!</definedName>
    <definedName name="Ref_1">!#REF!</definedName>
    <definedName name="refaca">#REF!</definedName>
    <definedName name="Refcode" localSheetId="31">#REF!</definedName>
    <definedName name="Refcode">!#REF!</definedName>
    <definedName name="refed" localSheetId="35"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refed" localSheetId="37"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refed" localSheetId="36"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refed" localSheetId="33"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refed" localSheetId="34"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refed" localSheetId="31"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refed"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REFERENCIA_PLANO" localSheetId="31">#REF!</definedName>
    <definedName name="REFERENCIA_PLANO">!#REF!</definedName>
    <definedName name="referencias">#REF!</definedName>
    <definedName name="Refine">#REF!</definedName>
    <definedName name="RefinningDistType">#REF!</definedName>
    <definedName name="REFMES">#REF!</definedName>
    <definedName name="RefMWeGross">#REF!</definedName>
    <definedName name="RefNo" localSheetId="31">#REF!</definedName>
    <definedName name="RefNo">!#REF!</definedName>
    <definedName name="refnum" localSheetId="31">#REF!</definedName>
    <definedName name="refnum">!#REF!</definedName>
    <definedName name="REFOR">#REF!</definedName>
    <definedName name="RefPlant">#REF!</definedName>
    <definedName name="RefPlantBasis">#REF!</definedName>
    <definedName name="RefPlantDate">#REF!</definedName>
    <definedName name="RefPlantPPH">#REF!</definedName>
    <definedName name="RefZone" localSheetId="31">#REF!</definedName>
    <definedName name="RefZone">!#REF!</definedName>
    <definedName name="reg" localSheetId="31">#REF!</definedName>
    <definedName name="reg">!#REF!</definedName>
    <definedName name="regimen">#REF!</definedName>
    <definedName name="region">#REF!</definedName>
    <definedName name="Registro_Rev" localSheetId="31">#REF!</definedName>
    <definedName name="Registro_Rev">!#REF!</definedName>
    <definedName name="Regularizacion" localSheetId="31">#REF!</definedName>
    <definedName name="Regularizacion">!#REF!</definedName>
    <definedName name="REI" localSheetId="31">#REF!</definedName>
    <definedName name="REI">!#REF!</definedName>
    <definedName name="reimb">#REF!</definedName>
    <definedName name="Reimbursement">"Reembolso"</definedName>
    <definedName name="Reimbursement_Amounts">#REF!</definedName>
    <definedName name="ReinforcementSteel" localSheetId="31">#REF!</definedName>
    <definedName name="ReinforcementSteel">!#REF!</definedName>
    <definedName name="REINTEGRO" localSheetId="31">#REF!</definedName>
    <definedName name="REINTEGRO">!#REF!</definedName>
    <definedName name="rel" localSheetId="31">#REF!</definedName>
    <definedName name="rel">!#REF!</definedName>
    <definedName name="REL_EFECTIVO" localSheetId="31">#REF!</definedName>
    <definedName name="REL_EFECTIVO">!#REF!</definedName>
    <definedName name="rel_tam">#REF!</definedName>
    <definedName name="relac_aceptant" localSheetId="31">#REF!</definedName>
    <definedName name="relac_aceptant">!#REF!</definedName>
    <definedName name="Relac_patrim" localSheetId="31">#REF!</definedName>
    <definedName name="Relac_patrim">!#REF!</definedName>
    <definedName name="relação" localSheetId="35" hidden="1">{#N/A,#N/A,FALSE,"GERAL";#N/A,#N/A,FALSE,"012-96";#N/A,#N/A,FALSE,"018-96";#N/A,#N/A,FALSE,"027-96";#N/A,#N/A,FALSE,"059-96";#N/A,#N/A,FALSE,"076-96";#N/A,#N/A,FALSE,"019-97";#N/A,#N/A,FALSE,"021-97";#N/A,#N/A,FALSE,"022-97";#N/A,#N/A,FALSE,"028-97"}</definedName>
    <definedName name="relação" localSheetId="37" hidden="1">{#N/A,#N/A,FALSE,"GERAL";#N/A,#N/A,FALSE,"012-96";#N/A,#N/A,FALSE,"018-96";#N/A,#N/A,FALSE,"027-96";#N/A,#N/A,FALSE,"059-96";#N/A,#N/A,FALSE,"076-96";#N/A,#N/A,FALSE,"019-97";#N/A,#N/A,FALSE,"021-97";#N/A,#N/A,FALSE,"022-97";#N/A,#N/A,FALSE,"028-97"}</definedName>
    <definedName name="relação" localSheetId="36" hidden="1">{#N/A,#N/A,FALSE,"GERAL";#N/A,#N/A,FALSE,"012-96";#N/A,#N/A,FALSE,"018-96";#N/A,#N/A,FALSE,"027-96";#N/A,#N/A,FALSE,"059-96";#N/A,#N/A,FALSE,"076-96";#N/A,#N/A,FALSE,"019-97";#N/A,#N/A,FALSE,"021-97";#N/A,#N/A,FALSE,"022-97";#N/A,#N/A,FALSE,"028-97"}</definedName>
    <definedName name="relação" localSheetId="33" hidden="1">{#N/A,#N/A,FALSE,"GERAL";#N/A,#N/A,FALSE,"012-96";#N/A,#N/A,FALSE,"018-96";#N/A,#N/A,FALSE,"027-96";#N/A,#N/A,FALSE,"059-96";#N/A,#N/A,FALSE,"076-96";#N/A,#N/A,FALSE,"019-97";#N/A,#N/A,FALSE,"021-97";#N/A,#N/A,FALSE,"022-97";#N/A,#N/A,FALSE,"028-97"}</definedName>
    <definedName name="relação" localSheetId="34" hidden="1">{#N/A,#N/A,FALSE,"GERAL";#N/A,#N/A,FALSE,"012-96";#N/A,#N/A,FALSE,"018-96";#N/A,#N/A,FALSE,"027-96";#N/A,#N/A,FALSE,"059-96";#N/A,#N/A,FALSE,"076-96";#N/A,#N/A,FALSE,"019-97";#N/A,#N/A,FALSE,"021-97";#N/A,#N/A,FALSE,"022-97";#N/A,#N/A,FALSE,"028-97"}</definedName>
    <definedName name="relação" localSheetId="31" hidden="1">{#N/A,#N/A,FALSE,"GERAL";#N/A,#N/A,FALSE,"012-96";#N/A,#N/A,FALSE,"018-96";#N/A,#N/A,FALSE,"027-96";#N/A,#N/A,FALSE,"059-96";#N/A,#N/A,FALSE,"076-96";#N/A,#N/A,FALSE,"019-97";#N/A,#N/A,FALSE,"021-97";#N/A,#N/A,FALSE,"022-97";#N/A,#N/A,FALSE,"028-97"}</definedName>
    <definedName name="relação" hidden="1">{#N/A,#N/A,FALSE,"GERAL";#N/A,#N/A,FALSE,"012-96";#N/A,#N/A,FALSE,"018-96";#N/A,#N/A,FALSE,"027-96";#N/A,#N/A,FALSE,"059-96";#N/A,#N/A,FALSE,"076-96";#N/A,#N/A,FALSE,"019-97";#N/A,#N/A,FALSE,"021-97";#N/A,#N/A,FALSE,"022-97";#N/A,#N/A,FALSE,"028-97"}</definedName>
    <definedName name="RELACION" localSheetId="31">#REF!</definedName>
    <definedName name="RELACION">!#REF!</definedName>
    <definedName name="RELC">#REF!</definedName>
    <definedName name="RELG">#REF!</definedName>
    <definedName name="RELL_UNI_CAB" localSheetId="31">#REF!</definedName>
    <definedName name="RELL_UNI_CAB">!#REF!</definedName>
    <definedName name="relleno.mej.2013">#REF!</definedName>
    <definedName name="Relleno1">#REF!</definedName>
    <definedName name="relleno2">#REF!</definedName>
    <definedName name="RELLENOGRANZOTECONTRA" localSheetId="31">#REF!</definedName>
    <definedName name="RELLENOGRANZOTECONTRA">!#REF!</definedName>
    <definedName name="rellenomej2013">#REF!</definedName>
    <definedName name="RELMAS">#REF!</definedName>
    <definedName name="Relocation_Allowance">#REF!</definedName>
    <definedName name="Relpar" localSheetId="31">#REF!</definedName>
    <definedName name="Relpar">!#REF!</definedName>
    <definedName name="REM" localSheetId="31">#REF!</definedName>
    <definedName name="REM">!#REF!</definedName>
    <definedName name="Remarques">#REF!</definedName>
    <definedName name="Remises_EUR">#REF!</definedName>
    <definedName name="Remises_Euro">#REF!</definedName>
    <definedName name="Remises_GBP">#REF!</definedName>
    <definedName name="Remises_USD">#REF!</definedName>
    <definedName name="remove" localSheetId="35" hidden="1">{"CorpB_Profit",#N/A,FALSE,"Reports (B)";"CorpB_cash",#N/A,FALSE,"Reports (B)";"CorpB_Cash1",#N/A,FALSE,"Reports (B)";"CorpB_Bsheet",#N/A,FALSE,"Reports (B)"}</definedName>
    <definedName name="remove" localSheetId="37" hidden="1">{"CorpB_Profit",#N/A,FALSE,"Reports (B)";"CorpB_cash",#N/A,FALSE,"Reports (B)";"CorpB_Cash1",#N/A,FALSE,"Reports (B)";"CorpB_Bsheet",#N/A,FALSE,"Reports (B)"}</definedName>
    <definedName name="remove" localSheetId="36" hidden="1">{"CorpB_Profit",#N/A,FALSE,"Reports (B)";"CorpB_cash",#N/A,FALSE,"Reports (B)";"CorpB_Cash1",#N/A,FALSE,"Reports (B)";"CorpB_Bsheet",#N/A,FALSE,"Reports (B)"}</definedName>
    <definedName name="remove" localSheetId="33" hidden="1">{"CorpB_Profit",#N/A,FALSE,"Reports (B)";"CorpB_cash",#N/A,FALSE,"Reports (B)";"CorpB_Cash1",#N/A,FALSE,"Reports (B)";"CorpB_Bsheet",#N/A,FALSE,"Reports (B)"}</definedName>
    <definedName name="remove" localSheetId="34" hidden="1">{"CorpB_Profit",#N/A,FALSE,"Reports (B)";"CorpB_cash",#N/A,FALSE,"Reports (B)";"CorpB_Cash1",#N/A,FALSE,"Reports (B)";"CorpB_Bsheet",#N/A,FALSE,"Reports (B)"}</definedName>
    <definedName name="remove" localSheetId="31" hidden="1">{"CorpB_Profit",#N/A,FALSE,"Reports (B)";"CorpB_cash",#N/A,FALSE,"Reports (B)";"CorpB_Cash1",#N/A,FALSE,"Reports (B)";"CorpB_Bsheet",#N/A,FALSE,"Reports (B)"}</definedName>
    <definedName name="remove" hidden="1">{"CorpB_Profit",#N/A,FALSE,"Reports (B)";"CorpB_cash",#N/A,FALSE,"Reports (B)";"CorpB_Cash1",#N/A,FALSE,"Reports (B)";"CorpB_Bsheet",#N/A,FALSE,"Reports (B)"}</definedName>
    <definedName name="REMREINSTTRANSFCONTRA" localSheetId="31">#REF!</definedName>
    <definedName name="REMREINSTTRANSFCONTRA">!#REF!</definedName>
    <definedName name="REMUN">#REF!</definedName>
    <definedName name="Rename1" localSheetId="35" hidden="1">{#N/A,#N/A,FALSE,"US$";#N/A,#N/A,FALSE,"SUMMARY";#N/A,#N/A,FALSE,"DET.SUMM";#N/A,#N/A,FALSE,"BACK-UP";#N/A,#N/A,FALSE,"INDIRECTS"}</definedName>
    <definedName name="Rename1" localSheetId="37" hidden="1">{#N/A,#N/A,FALSE,"US$";#N/A,#N/A,FALSE,"SUMMARY";#N/A,#N/A,FALSE,"DET.SUMM";#N/A,#N/A,FALSE,"BACK-UP";#N/A,#N/A,FALSE,"INDIRECTS"}</definedName>
    <definedName name="Rename1" localSheetId="36" hidden="1">{#N/A,#N/A,FALSE,"US$";#N/A,#N/A,FALSE,"SUMMARY";#N/A,#N/A,FALSE,"DET.SUMM";#N/A,#N/A,FALSE,"BACK-UP";#N/A,#N/A,FALSE,"INDIRECTS"}</definedName>
    <definedName name="Rename1" localSheetId="33" hidden="1">{#N/A,#N/A,FALSE,"US$";#N/A,#N/A,FALSE,"SUMMARY";#N/A,#N/A,FALSE,"DET.SUMM";#N/A,#N/A,FALSE,"BACK-UP";#N/A,#N/A,FALSE,"INDIRECTS"}</definedName>
    <definedName name="Rename1" localSheetId="34" hidden="1">{#N/A,#N/A,FALSE,"US$";#N/A,#N/A,FALSE,"SUMMARY";#N/A,#N/A,FALSE,"DET.SUMM";#N/A,#N/A,FALSE,"BACK-UP";#N/A,#N/A,FALSE,"INDIRECTS"}</definedName>
    <definedName name="Rename1" localSheetId="31" hidden="1">{#N/A,#N/A,FALSE,"US$";#N/A,#N/A,FALSE,"SUMMARY";#N/A,#N/A,FALSE,"DET.SUMM";#N/A,#N/A,FALSE,"BACK-UP";#N/A,#N/A,FALSE,"INDIRECTS"}</definedName>
    <definedName name="Rename1" hidden="1">{#N/A,#N/A,FALSE,"US$";#N/A,#N/A,FALSE,"SUMMARY";#N/A,#N/A,FALSE,"DET.SUMM";#N/A,#N/A,FALSE,"BACK-UP";#N/A,#N/A,FALSE,"INDIRECTS"}</definedName>
    <definedName name="RENATO" localSheetId="35" hidden="1">{#N/A,#N/A,FALSE,"masez (10)";#N/A,#N/A,FALSE,"masez (7)";#N/A,#N/A,FALSE,"masez (6)";#N/A,#N/A,FALSE,"masez (5)";#N/A,#N/A,FALSE,"masez (4)";#N/A,#N/A,FALSE,"masez (3)";#N/A,#N/A,FALSE,"masez (2)";#N/A,#N/A,FALSE,"GME";#N/A,#N/A,FALSE,"masez"}</definedName>
    <definedName name="RENATO" localSheetId="37" hidden="1">{#N/A,#N/A,FALSE,"masez (10)";#N/A,#N/A,FALSE,"masez (7)";#N/A,#N/A,FALSE,"masez (6)";#N/A,#N/A,FALSE,"masez (5)";#N/A,#N/A,FALSE,"masez (4)";#N/A,#N/A,FALSE,"masez (3)";#N/A,#N/A,FALSE,"masez (2)";#N/A,#N/A,FALSE,"GME";#N/A,#N/A,FALSE,"masez"}</definedName>
    <definedName name="RENATO" localSheetId="36" hidden="1">{#N/A,#N/A,FALSE,"masez (10)";#N/A,#N/A,FALSE,"masez (7)";#N/A,#N/A,FALSE,"masez (6)";#N/A,#N/A,FALSE,"masez (5)";#N/A,#N/A,FALSE,"masez (4)";#N/A,#N/A,FALSE,"masez (3)";#N/A,#N/A,FALSE,"masez (2)";#N/A,#N/A,FALSE,"GME";#N/A,#N/A,FALSE,"masez"}</definedName>
    <definedName name="RENATO" localSheetId="33" hidden="1">{#N/A,#N/A,FALSE,"masez (10)";#N/A,#N/A,FALSE,"masez (7)";#N/A,#N/A,FALSE,"masez (6)";#N/A,#N/A,FALSE,"masez (5)";#N/A,#N/A,FALSE,"masez (4)";#N/A,#N/A,FALSE,"masez (3)";#N/A,#N/A,FALSE,"masez (2)";#N/A,#N/A,FALSE,"GME";#N/A,#N/A,FALSE,"masez"}</definedName>
    <definedName name="RENATO" localSheetId="34" hidden="1">{#N/A,#N/A,FALSE,"masez (10)";#N/A,#N/A,FALSE,"masez (7)";#N/A,#N/A,FALSE,"masez (6)";#N/A,#N/A,FALSE,"masez (5)";#N/A,#N/A,FALSE,"masez (4)";#N/A,#N/A,FALSE,"masez (3)";#N/A,#N/A,FALSE,"masez (2)";#N/A,#N/A,FALSE,"GME";#N/A,#N/A,FALSE,"masez"}</definedName>
    <definedName name="RENATO" localSheetId="31" hidden="1">{#N/A,#N/A,FALSE,"masez (10)";#N/A,#N/A,FALSE,"masez (7)";#N/A,#N/A,FALSE,"masez (6)";#N/A,#N/A,FALSE,"masez (5)";#N/A,#N/A,FALSE,"masez (4)";#N/A,#N/A,FALSE,"masez (3)";#N/A,#N/A,FALSE,"masez (2)";#N/A,#N/A,FALSE,"GME";#N/A,#N/A,FALSE,"masez"}</definedName>
    <definedName name="RENATO" hidden="1">{#N/A,#N/A,FALSE,"masez (10)";#N/A,#N/A,FALSE,"masez (7)";#N/A,#N/A,FALSE,"masez (6)";#N/A,#N/A,FALSE,"masez (5)";#N/A,#N/A,FALSE,"masez (4)";#N/A,#N/A,FALSE,"masez (3)";#N/A,#N/A,FALSE,"masez (2)";#N/A,#N/A,FALSE,"GME";#N/A,#N/A,FALSE,"masez"}</definedName>
    <definedName name="rend_efectivo">#REF!</definedName>
    <definedName name="rend_platework">#REF!</definedName>
    <definedName name="RendDerMC30">#REF!</definedName>
    <definedName name="Rendimiento" hidden="1">#REF!</definedName>
    <definedName name="RENDIMIENTO_DE_EQUIPOS_STEP_08" localSheetId="31">#REF!</definedName>
    <definedName name="RENDIMIENTO_DE_EQUIPOS_STEP_08">!#REF!</definedName>
    <definedName name="RENDIMIENTO_DE_EQUIPOS_STEP_08B" localSheetId="31">#REF!</definedName>
    <definedName name="RENDIMIENTO_DE_EQUIPOS_STEP_08B">!#REF!</definedName>
    <definedName name="RENDIMIENTO_DE_EQUIPOS_STEP_16" localSheetId="31">#REF!</definedName>
    <definedName name="RENDIMIENTO_DE_EQUIPOS_STEP_16">!#REF!</definedName>
    <definedName name="RENDIMIENTO_DE_EQUIPOS_STEP_16B" localSheetId="31">#REF!</definedName>
    <definedName name="RENDIMIENTO_DE_EQUIPOS_STEP_16B">!#REF!</definedName>
    <definedName name="RENDIMIENTOS" localSheetId="31">#REF!</definedName>
    <definedName name="RENDIMIENTOS">!#REF!</definedName>
    <definedName name="RendIzqMC30">#REF!</definedName>
    <definedName name="RendM" localSheetId="31">#REF!</definedName>
    <definedName name="RendM">!#REF!</definedName>
    <definedName name="RENE" localSheetId="31">#REF!</definedName>
    <definedName name="RENE">!#REF!</definedName>
    <definedName name="REOTLAST" localSheetId="31">#REF!</definedName>
    <definedName name="REOTLAST">!#REF!</definedName>
    <definedName name="REPAGUA1CONTRA" localSheetId="31">#REF!</definedName>
    <definedName name="REPAGUA1CONTRA">!#REF!</definedName>
    <definedName name="REPAGUA2CONTRA" localSheetId="31">#REF!</definedName>
    <definedName name="REPAGUA2CONTRA">!#REF!</definedName>
    <definedName name="REPARRASTRE4CONTRA" localSheetId="31">#REF!</definedName>
    <definedName name="REPARRASTRE4CONTRA">!#REF!</definedName>
    <definedName name="REPARRASTRE6CONTRA" localSheetId="31">#REF!</definedName>
    <definedName name="REPARRASTRE6CONTRA">!#REF!</definedName>
    <definedName name="repconstructora" localSheetId="31">#REF!</definedName>
    <definedName name="repconstructora">!#REF!</definedName>
    <definedName name="REPORTE" localSheetId="31">#REF!</definedName>
    <definedName name="REPORTE">!#REF!</definedName>
    <definedName name="Reports" localSheetId="35" hidden="1">{"bprofit",#N/A,FALSE,"Reports (B)";"bcash",#N/A,FALSE,"Reports (B)";"bbsheet",#N/A,FALSE,"Reports (B)"}</definedName>
    <definedName name="Reports" localSheetId="37" hidden="1">{"bprofit",#N/A,FALSE,"Reports (B)";"bcash",#N/A,FALSE,"Reports (B)";"bbsheet",#N/A,FALSE,"Reports (B)"}</definedName>
    <definedName name="Reports" localSheetId="36" hidden="1">{"bprofit",#N/A,FALSE,"Reports (B)";"bcash",#N/A,FALSE,"Reports (B)";"bbsheet",#N/A,FALSE,"Reports (B)"}</definedName>
    <definedName name="Reports" localSheetId="33" hidden="1">{"bprofit",#N/A,FALSE,"Reports (B)";"bcash",#N/A,FALSE,"Reports (B)";"bbsheet",#N/A,FALSE,"Reports (B)"}</definedName>
    <definedName name="Reports" localSheetId="34" hidden="1">{"bprofit",#N/A,FALSE,"Reports (B)";"bcash",#N/A,FALSE,"Reports (B)";"bbsheet",#N/A,FALSE,"Reports (B)"}</definedName>
    <definedName name="Reports" localSheetId="31" hidden="1">{"bprofit",#N/A,FALSE,"Reports (B)";"bcash",#N/A,FALSE,"Reports (B)";"bbsheet",#N/A,FALSE,"Reports (B)"}</definedName>
    <definedName name="Reports" hidden="1">{"bprofit",#N/A,FALSE,"Reports (B)";"bcash",#N/A,FALSE,"Reports (B)";"bbsheet",#N/A,FALSE,"Reports (B)"}</definedName>
    <definedName name="Reports_Control_Column1">#REF!</definedName>
    <definedName name="Reports_Control_Column2">#REF!</definedName>
    <definedName name="Reports_Control_Range1">#REF!</definedName>
    <definedName name="Reports_Control_Range2">#REF!</definedName>
    <definedName name="REPROG">#REF!</definedName>
    <definedName name="repsx1">#REF!</definedName>
    <definedName name="repsx2">#REF!</definedName>
    <definedName name="repsx3">#REF!</definedName>
    <definedName name="REPUESTOS">#REF!</definedName>
    <definedName name="REQ">#REF!</definedName>
    <definedName name="rer" localSheetId="35" hidden="1">{"DETALLE_1996",#N/A,FALSE,"flujo";"DETALLE_1997",#N/A,FALSE,"flujo";"GASTOS_INCURRIDOS_1996",#N/A,FALSE,"flujo";"GASTOS_PROGRAMADOS_PARA_1997",#N/A,FALSE,"flujo";#N/A,#N/A,FALSE,"comparat";#N/A,#N/A,FALSE,"costos";#N/A,#N/A,FALSE,"proyctrol"}</definedName>
    <definedName name="rer" localSheetId="37" hidden="1">{"DETALLE_1996",#N/A,FALSE,"flujo";"DETALLE_1997",#N/A,FALSE,"flujo";"GASTOS_INCURRIDOS_1996",#N/A,FALSE,"flujo";"GASTOS_PROGRAMADOS_PARA_1997",#N/A,FALSE,"flujo";#N/A,#N/A,FALSE,"comparat";#N/A,#N/A,FALSE,"costos";#N/A,#N/A,FALSE,"proyctrol"}</definedName>
    <definedName name="rer" localSheetId="36" hidden="1">{"DETALLE_1996",#N/A,FALSE,"flujo";"DETALLE_1997",#N/A,FALSE,"flujo";"GASTOS_INCURRIDOS_1996",#N/A,FALSE,"flujo";"GASTOS_PROGRAMADOS_PARA_1997",#N/A,FALSE,"flujo";#N/A,#N/A,FALSE,"comparat";#N/A,#N/A,FALSE,"costos";#N/A,#N/A,FALSE,"proyctrol"}</definedName>
    <definedName name="rer" localSheetId="33" hidden="1">{"DETALLE_1996",#N/A,FALSE,"flujo";"DETALLE_1997",#N/A,FALSE,"flujo";"GASTOS_INCURRIDOS_1996",#N/A,FALSE,"flujo";"GASTOS_PROGRAMADOS_PARA_1997",#N/A,FALSE,"flujo";#N/A,#N/A,FALSE,"comparat";#N/A,#N/A,FALSE,"costos";#N/A,#N/A,FALSE,"proyctrol"}</definedName>
    <definedName name="rer" localSheetId="34" hidden="1">{"DETALLE_1996",#N/A,FALSE,"flujo";"DETALLE_1997",#N/A,FALSE,"flujo";"GASTOS_INCURRIDOS_1996",#N/A,FALSE,"flujo";"GASTOS_PROGRAMADOS_PARA_1997",#N/A,FALSE,"flujo";#N/A,#N/A,FALSE,"comparat";#N/A,#N/A,FALSE,"costos";#N/A,#N/A,FALSE,"proyctrol"}</definedName>
    <definedName name="rer" localSheetId="31" hidden="1">{#N/A,#N/A,TRUE,"Cover";#N/A,#N/A,TRUE,"Conts";#N/A,#N/A,TRUE,"VOS";#N/A,#N/A,TRUE,"Warrington";#N/A,#N/A,TRUE,"Widnes"}</definedName>
    <definedName name="rer" hidden="1">{"DETALLE_1996",#N/A,FALSE,"flujo";"DETALLE_1997",#N/A,FALSE,"flujo";"GASTOS_INCURRIDOS_1996",#N/A,FALSE,"flujo";"GASTOS_PROGRAMADOS_PARA_1997",#N/A,FALSE,"flujo";#N/A,#N/A,FALSE,"comparat";#N/A,#N/A,FALSE,"costos";#N/A,#N/A,FALSE,"proyctrol"}</definedName>
    <definedName name="rereer" localSheetId="31" hidden="1">#REF!</definedName>
    <definedName name="rereer" hidden="1">#REF!</definedName>
    <definedName name="rerege" localSheetId="35" hidden="1">#REF!</definedName>
    <definedName name="rerege" localSheetId="36" hidden="1">#REF!</definedName>
    <definedName name="rerege" localSheetId="33" hidden="1">#REF!</definedName>
    <definedName name="rerege" localSheetId="34" hidden="1">#REF!</definedName>
    <definedName name="rerege" localSheetId="31" hidden="1">#REF!</definedName>
    <definedName name="rerege" hidden="1">#REF!</definedName>
    <definedName name="rerer">#REF!</definedName>
    <definedName name="rerere" localSheetId="35" hidden="1">{#N/A,#N/A,TRUE,"Est. de Fact.";#N/A,#N/A,TRUE,"Capitulo 19";#N/A,#N/A,TRUE,"Proyecto P855"}</definedName>
    <definedName name="rerere" localSheetId="37" hidden="1">{#N/A,#N/A,TRUE,"Est. de Fact.";#N/A,#N/A,TRUE,"Capitulo 19";#N/A,#N/A,TRUE,"Proyecto P855"}</definedName>
    <definedName name="rerere" localSheetId="36" hidden="1">{#N/A,#N/A,TRUE,"Est. de Fact.";#N/A,#N/A,TRUE,"Capitulo 19";#N/A,#N/A,TRUE,"Proyecto P855"}</definedName>
    <definedName name="rerere" localSheetId="33" hidden="1">{#N/A,#N/A,TRUE,"Est. de Fact.";#N/A,#N/A,TRUE,"Capitulo 19";#N/A,#N/A,TRUE,"Proyecto P855"}</definedName>
    <definedName name="rerere" localSheetId="34" hidden="1">{#N/A,#N/A,TRUE,"Est. de Fact.";#N/A,#N/A,TRUE,"Capitulo 19";#N/A,#N/A,TRUE,"Proyecto P855"}</definedName>
    <definedName name="rerere" localSheetId="31" hidden="1">{#N/A,#N/A,TRUE,"Est. de Fact.";#N/A,#N/A,TRUE,"Capitulo 19";#N/A,#N/A,TRUE,"Proyecto P855"}</definedName>
    <definedName name="rerere" hidden="1">{#N/A,#N/A,TRUE,"Est. de Fact.";#N/A,#N/A,TRUE,"Capitulo 19";#N/A,#N/A,TRUE,"Proyecto P855"}</definedName>
    <definedName name="rererter" localSheetId="31">#REF!</definedName>
    <definedName name="rererter">!#REF!</definedName>
    <definedName name="RES" localSheetId="35" hidden="1">{#N/A,#N/A,FALSE,"DET-CAMB.";#N/A,#N/A,FALSE,"PRESUP.";#N/A,#N/A,FALSE,"RESUMEN";#N/A,#N/A,FALSE,"CT";#N/A,#N/A,FALSE,"PD";#N/A,#N/A,FALSE,"PR"}</definedName>
    <definedName name="RES" localSheetId="33" hidden="1">{#N/A,#N/A,FALSE,"DET-CAMB.";#N/A,#N/A,FALSE,"PRESUP.";#N/A,#N/A,FALSE,"RESUMEN";#N/A,#N/A,FALSE,"CT";#N/A,#N/A,FALSE,"PD";#N/A,#N/A,FALSE,"PR"}</definedName>
    <definedName name="RES" localSheetId="34" hidden="1">{#N/A,#N/A,FALSE,"DET-CAMB.";#N/A,#N/A,FALSE,"PRESUP.";#N/A,#N/A,FALSE,"RESUMEN";#N/A,#N/A,FALSE,"CT";#N/A,#N/A,FALSE,"PD";#N/A,#N/A,FALSE,"PR"}</definedName>
    <definedName name="RES" localSheetId="31" hidden="1">{#N/A,#N/A,FALSE,"DET-CAMB.";#N/A,#N/A,FALSE,"PRESUP.";#N/A,#N/A,FALSE,"RESUMEN";#N/A,#N/A,FALSE,"CT";#N/A,#N/A,FALSE,"PD";#N/A,#N/A,FALSE,"PR"}</definedName>
    <definedName name="RES">#REF!</definedName>
    <definedName name="res_1" localSheetId="35" hidden="1">{"MO(BASE)",#N/A,FALSE,"MO(BASE)";"MO(BASE)1",#N/A,FALSE,"MO(BASE)";"MO(BASE)2",#N/A,FALSE,"MO(BASE)"}</definedName>
    <definedName name="res_1" localSheetId="37" hidden="1">{"MO(BASE)",#N/A,FALSE,"MO(BASE)";"MO(BASE)1",#N/A,FALSE,"MO(BASE)";"MO(BASE)2",#N/A,FALSE,"MO(BASE)"}</definedName>
    <definedName name="res_1" localSheetId="36" hidden="1">{"MO(BASE)",#N/A,FALSE,"MO(BASE)";"MO(BASE)1",#N/A,FALSE,"MO(BASE)";"MO(BASE)2",#N/A,FALSE,"MO(BASE)"}</definedName>
    <definedName name="res_1" localSheetId="33" hidden="1">{"MO(BASE)",#N/A,FALSE,"MO(BASE)";"MO(BASE)1",#N/A,FALSE,"MO(BASE)";"MO(BASE)2",#N/A,FALSE,"MO(BASE)"}</definedName>
    <definedName name="res_1" localSheetId="34" hidden="1">{"MO(BASE)",#N/A,FALSE,"MO(BASE)";"MO(BASE)1",#N/A,FALSE,"MO(BASE)";"MO(BASE)2",#N/A,FALSE,"MO(BASE)"}</definedName>
    <definedName name="res_1" localSheetId="31" hidden="1">{"MO(BASE)",#N/A,FALSE,"MO(BASE)";"MO(BASE)1",#N/A,FALSE,"MO(BASE)";"MO(BASE)2",#N/A,FALSE,"MO(BASE)"}</definedName>
    <definedName name="res_1" hidden="1">{"MO(BASE)",#N/A,FALSE,"MO(BASE)";"MO(BASE)1",#N/A,FALSE,"MO(BASE)";"MO(BASE)2",#N/A,FALSE,"MO(BASE)"}</definedName>
    <definedName name="res_2" localSheetId="35" hidden="1">{"MO(BASE)",#N/A,FALSE,"MO(BASE)";"MO(BASE)1",#N/A,FALSE,"MO(BASE)";"MO(BASE)2",#N/A,FALSE,"MO(BASE)"}</definedName>
    <definedName name="res_2" localSheetId="37" hidden="1">{"MO(BASE)",#N/A,FALSE,"MO(BASE)";"MO(BASE)1",#N/A,FALSE,"MO(BASE)";"MO(BASE)2",#N/A,FALSE,"MO(BASE)"}</definedName>
    <definedName name="res_2" localSheetId="36" hidden="1">{"MO(BASE)",#N/A,FALSE,"MO(BASE)";"MO(BASE)1",#N/A,FALSE,"MO(BASE)";"MO(BASE)2",#N/A,FALSE,"MO(BASE)"}</definedName>
    <definedName name="res_2" localSheetId="33" hidden="1">{"MO(BASE)",#N/A,FALSE,"MO(BASE)";"MO(BASE)1",#N/A,FALSE,"MO(BASE)";"MO(BASE)2",#N/A,FALSE,"MO(BASE)"}</definedName>
    <definedName name="res_2" localSheetId="34" hidden="1">{"MO(BASE)",#N/A,FALSE,"MO(BASE)";"MO(BASE)1",#N/A,FALSE,"MO(BASE)";"MO(BASE)2",#N/A,FALSE,"MO(BASE)"}</definedName>
    <definedName name="res_2" localSheetId="31" hidden="1">{"MO(BASE)",#N/A,FALSE,"MO(BASE)";"MO(BASE)1",#N/A,FALSE,"MO(BASE)";"MO(BASE)2",#N/A,FALSE,"MO(BASE)"}</definedName>
    <definedName name="res_2" hidden="1">{"MO(BASE)",#N/A,FALSE,"MO(BASE)";"MO(BASE)1",#N/A,FALSE,"MO(BASE)";"MO(BASE)2",#N/A,FALSE,"MO(BASE)"}</definedName>
    <definedName name="res_3" localSheetId="35" hidden="1">{"MO(BASE)",#N/A,FALSE,"MO(BASE)";"MO(BASE)1",#N/A,FALSE,"MO(BASE)";"MO(BASE)2",#N/A,FALSE,"MO(BASE)"}</definedName>
    <definedName name="res_3" localSheetId="37" hidden="1">{"MO(BASE)",#N/A,FALSE,"MO(BASE)";"MO(BASE)1",#N/A,FALSE,"MO(BASE)";"MO(BASE)2",#N/A,FALSE,"MO(BASE)"}</definedName>
    <definedName name="res_3" localSheetId="36" hidden="1">{"MO(BASE)",#N/A,FALSE,"MO(BASE)";"MO(BASE)1",#N/A,FALSE,"MO(BASE)";"MO(BASE)2",#N/A,FALSE,"MO(BASE)"}</definedName>
    <definedName name="res_3" localSheetId="33" hidden="1">{"MO(BASE)",#N/A,FALSE,"MO(BASE)";"MO(BASE)1",#N/A,FALSE,"MO(BASE)";"MO(BASE)2",#N/A,FALSE,"MO(BASE)"}</definedName>
    <definedName name="res_3" localSheetId="34" hidden="1">{"MO(BASE)",#N/A,FALSE,"MO(BASE)";"MO(BASE)1",#N/A,FALSE,"MO(BASE)";"MO(BASE)2",#N/A,FALSE,"MO(BASE)"}</definedName>
    <definedName name="res_3" localSheetId="31" hidden="1">{"MO(BASE)",#N/A,FALSE,"MO(BASE)";"MO(BASE)1",#N/A,FALSE,"MO(BASE)";"MO(BASE)2",#N/A,FALSE,"MO(BASE)"}</definedName>
    <definedName name="res_3" hidden="1">{"MO(BASE)",#N/A,FALSE,"MO(BASE)";"MO(BASE)1",#N/A,FALSE,"MO(BASE)";"MO(BASE)2",#N/A,FALSE,"MO(BASE)"}</definedName>
    <definedName name="res_4" localSheetId="35" hidden="1">{"MO(BASE)",#N/A,FALSE,"MO(BASE)";"MO(BASE)1",#N/A,FALSE,"MO(BASE)";"MO(BASE)2",#N/A,FALSE,"MO(BASE)"}</definedName>
    <definedName name="res_4" localSheetId="37" hidden="1">{"MO(BASE)",#N/A,FALSE,"MO(BASE)";"MO(BASE)1",#N/A,FALSE,"MO(BASE)";"MO(BASE)2",#N/A,FALSE,"MO(BASE)"}</definedName>
    <definedName name="res_4" localSheetId="36" hidden="1">{"MO(BASE)",#N/A,FALSE,"MO(BASE)";"MO(BASE)1",#N/A,FALSE,"MO(BASE)";"MO(BASE)2",#N/A,FALSE,"MO(BASE)"}</definedName>
    <definedName name="res_4" localSheetId="33" hidden="1">{"MO(BASE)",#N/A,FALSE,"MO(BASE)";"MO(BASE)1",#N/A,FALSE,"MO(BASE)";"MO(BASE)2",#N/A,FALSE,"MO(BASE)"}</definedName>
    <definedName name="res_4" localSheetId="34" hidden="1">{"MO(BASE)",#N/A,FALSE,"MO(BASE)";"MO(BASE)1",#N/A,FALSE,"MO(BASE)";"MO(BASE)2",#N/A,FALSE,"MO(BASE)"}</definedName>
    <definedName name="res_4" localSheetId="31" hidden="1">{"MO(BASE)",#N/A,FALSE,"MO(BASE)";"MO(BASE)1",#N/A,FALSE,"MO(BASE)";"MO(BASE)2",#N/A,FALSE,"MO(BASE)"}</definedName>
    <definedName name="res_4" hidden="1">{"MO(BASE)",#N/A,FALSE,"MO(BASE)";"MO(BASE)1",#N/A,FALSE,"MO(BASE)";"MO(BASE)2",#N/A,FALSE,"MO(BASE)"}</definedName>
    <definedName name="res_5" localSheetId="35" hidden="1">{"MO(BASE)",#N/A,FALSE,"MO(BASE)";"MO(BASE)1",#N/A,FALSE,"MO(BASE)";"MO(BASE)2",#N/A,FALSE,"MO(BASE)"}</definedName>
    <definedName name="res_5" localSheetId="37" hidden="1">{"MO(BASE)",#N/A,FALSE,"MO(BASE)";"MO(BASE)1",#N/A,FALSE,"MO(BASE)";"MO(BASE)2",#N/A,FALSE,"MO(BASE)"}</definedName>
    <definedName name="res_5" localSheetId="36" hidden="1">{"MO(BASE)",#N/A,FALSE,"MO(BASE)";"MO(BASE)1",#N/A,FALSE,"MO(BASE)";"MO(BASE)2",#N/A,FALSE,"MO(BASE)"}</definedName>
    <definedName name="res_5" localSheetId="33" hidden="1">{"MO(BASE)",#N/A,FALSE,"MO(BASE)";"MO(BASE)1",#N/A,FALSE,"MO(BASE)";"MO(BASE)2",#N/A,FALSE,"MO(BASE)"}</definedName>
    <definedName name="res_5" localSheetId="34" hidden="1">{"MO(BASE)",#N/A,FALSE,"MO(BASE)";"MO(BASE)1",#N/A,FALSE,"MO(BASE)";"MO(BASE)2",#N/A,FALSE,"MO(BASE)"}</definedName>
    <definedName name="res_5" localSheetId="31" hidden="1">{"MO(BASE)",#N/A,FALSE,"MO(BASE)";"MO(BASE)1",#N/A,FALSE,"MO(BASE)";"MO(BASE)2",#N/A,FALSE,"MO(BASE)"}</definedName>
    <definedName name="res_5" hidden="1">{"MO(BASE)",#N/A,FALSE,"MO(BASE)";"MO(BASE)1",#N/A,FALSE,"MO(BASE)";"MO(BASE)2",#N/A,FALSE,"MO(BASE)"}</definedName>
    <definedName name="RES_COSTOS" localSheetId="31">#REF!</definedName>
    <definedName name="RES_COSTOS">!#REF!</definedName>
    <definedName name="res_sum" localSheetId="35" hidden="1">{#N/A,#N/A,FALSE,"COVER1.XLS ";#N/A,#N/A,FALSE,"RACT1.XLS";#N/A,#N/A,FALSE,"RACT2.XLS";#N/A,#N/A,FALSE,"ECCMP";#N/A,#N/A,FALSE,"WELDER.XLS"}</definedName>
    <definedName name="res_sum" localSheetId="37" hidden="1">{#N/A,#N/A,FALSE,"COVER1.XLS ";#N/A,#N/A,FALSE,"RACT1.XLS";#N/A,#N/A,FALSE,"RACT2.XLS";#N/A,#N/A,FALSE,"ECCMP";#N/A,#N/A,FALSE,"WELDER.XLS"}</definedName>
    <definedName name="res_sum" localSheetId="36" hidden="1">{#N/A,#N/A,FALSE,"COVER1.XLS ";#N/A,#N/A,FALSE,"RACT1.XLS";#N/A,#N/A,FALSE,"RACT2.XLS";#N/A,#N/A,FALSE,"ECCMP";#N/A,#N/A,FALSE,"WELDER.XLS"}</definedName>
    <definedName name="res_sum" localSheetId="33" hidden="1">{#N/A,#N/A,FALSE,"COVER1.XLS ";#N/A,#N/A,FALSE,"RACT1.XLS";#N/A,#N/A,FALSE,"RACT2.XLS";#N/A,#N/A,FALSE,"ECCMP";#N/A,#N/A,FALSE,"WELDER.XLS"}</definedName>
    <definedName name="res_sum" localSheetId="34" hidden="1">{#N/A,#N/A,FALSE,"COVER1.XLS ";#N/A,#N/A,FALSE,"RACT1.XLS";#N/A,#N/A,FALSE,"RACT2.XLS";#N/A,#N/A,FALSE,"ECCMP";#N/A,#N/A,FALSE,"WELDER.XLS"}</definedName>
    <definedName name="res_sum" localSheetId="31" hidden="1">{#N/A,#N/A,FALSE,"COVER1.XLS ";#N/A,#N/A,FALSE,"RACT1.XLS";#N/A,#N/A,FALSE,"RACT2.XLS";#N/A,#N/A,FALSE,"ECCMP";#N/A,#N/A,FALSE,"WELDER.XLS"}</definedName>
    <definedName name="res_sum" hidden="1">{#N/A,#N/A,FALSE,"COVER1.XLS ";#N/A,#N/A,FALSE,"RACT1.XLS";#N/A,#N/A,FALSE,"RACT2.XLS";#N/A,#N/A,FALSE,"ECCMP";#N/A,#N/A,FALSE,"WELDER.XLS"}</definedName>
    <definedName name="resant" localSheetId="35" hidden="1">{#N/A,#N/A,FALSE,"BALANCE";#N/A,#N/A,FALSE,"BALACOMP"}</definedName>
    <definedName name="resant" localSheetId="37" hidden="1">{#N/A,#N/A,FALSE,"BALANCE";#N/A,#N/A,FALSE,"BALACOMP"}</definedName>
    <definedName name="resant" localSheetId="36" hidden="1">{#N/A,#N/A,FALSE,"BALANCE";#N/A,#N/A,FALSE,"BALACOMP"}</definedName>
    <definedName name="resant" localSheetId="33" hidden="1">{#N/A,#N/A,FALSE,"BALANCE";#N/A,#N/A,FALSE,"BALACOMP"}</definedName>
    <definedName name="resant" localSheetId="34" hidden="1">{#N/A,#N/A,FALSE,"BALANCE";#N/A,#N/A,FALSE,"BALACOMP"}</definedName>
    <definedName name="resant" localSheetId="31" hidden="1">{#N/A,#N/A,FALSE,"BALANCE";#N/A,#N/A,FALSE,"BALACOMP"}</definedName>
    <definedName name="resant" hidden="1">{#N/A,#N/A,FALSE,"BALANCE";#N/A,#N/A,FALSE,"BALACOMP"}</definedName>
    <definedName name="resant_1" localSheetId="35" hidden="1">{#N/A,#N/A,FALSE,"BALANCE";#N/A,#N/A,FALSE,"BALACOMP"}</definedName>
    <definedName name="resant_1" localSheetId="37" hidden="1">{#N/A,#N/A,FALSE,"BALANCE";#N/A,#N/A,FALSE,"BALACOMP"}</definedName>
    <definedName name="resant_1" localSheetId="36" hidden="1">{#N/A,#N/A,FALSE,"BALANCE";#N/A,#N/A,FALSE,"BALACOMP"}</definedName>
    <definedName name="resant_1" localSheetId="33" hidden="1">{#N/A,#N/A,FALSE,"BALANCE";#N/A,#N/A,FALSE,"BALACOMP"}</definedName>
    <definedName name="resant_1" localSheetId="34" hidden="1">{#N/A,#N/A,FALSE,"BALANCE";#N/A,#N/A,FALSE,"BALACOMP"}</definedName>
    <definedName name="resant_1" localSheetId="31" hidden="1">{#N/A,#N/A,FALSE,"BALANCE";#N/A,#N/A,FALSE,"BALACOMP"}</definedName>
    <definedName name="resant_1" hidden="1">{#N/A,#N/A,FALSE,"BALANCE";#N/A,#N/A,FALSE,"BALACOMP"}</definedName>
    <definedName name="ResDamCapexSens">#REF!</definedName>
    <definedName name="resdesbroce">#REF!</definedName>
    <definedName name="RESEARCH">#REF!</definedName>
    <definedName name="RESERV" localSheetId="31">#REF!</definedName>
    <definedName name="RESERV">!#REF!</definedName>
    <definedName name="RESERVA">#REF!</definedName>
    <definedName name="RESERVA1">#REF!</definedName>
    <definedName name="reshs" localSheetId="35" hidden="1">{#N/A,#N/A,FALSE,"WBS 1.06";#N/A,#N/A,FALSE,"WBS 1.14";#N/A,#N/A,FALSE,"WBS 1.17";#N/A,#N/A,FALSE,"WBS 1.18"}</definedName>
    <definedName name="reshs" localSheetId="37" hidden="1">{#N/A,#N/A,FALSE,"WBS 1.06";#N/A,#N/A,FALSE,"WBS 1.14";#N/A,#N/A,FALSE,"WBS 1.17";#N/A,#N/A,FALSE,"WBS 1.18"}</definedName>
    <definedName name="reshs" localSheetId="36" hidden="1">{#N/A,#N/A,FALSE,"WBS 1.06";#N/A,#N/A,FALSE,"WBS 1.14";#N/A,#N/A,FALSE,"WBS 1.17";#N/A,#N/A,FALSE,"WBS 1.18"}</definedName>
    <definedName name="reshs" localSheetId="33" hidden="1">{#N/A,#N/A,FALSE,"WBS 1.06";#N/A,#N/A,FALSE,"WBS 1.14";#N/A,#N/A,FALSE,"WBS 1.17";#N/A,#N/A,FALSE,"WBS 1.18"}</definedName>
    <definedName name="reshs" localSheetId="34" hidden="1">{#N/A,#N/A,FALSE,"WBS 1.06";#N/A,#N/A,FALSE,"WBS 1.14";#N/A,#N/A,FALSE,"WBS 1.17";#N/A,#N/A,FALSE,"WBS 1.18"}</definedName>
    <definedName name="reshs" localSheetId="31" hidden="1">{#N/A,#N/A,FALSE,"WBS 1.06";#N/A,#N/A,FALSE,"WBS 1.14";#N/A,#N/A,FALSE,"WBS 1.17";#N/A,#N/A,FALSE,"WBS 1.18"}</definedName>
    <definedName name="reshs" hidden="1">{#N/A,#N/A,FALSE,"WBS 1.06";#N/A,#N/A,FALSE,"WBS 1.14";#N/A,#N/A,FALSE,"WBS 1.17";#N/A,#N/A,FALSE,"WBS 1.18"}</definedName>
    <definedName name="RESINAFP" localSheetId="31">#REF!</definedName>
    <definedName name="RESINAFP">!#REF!</definedName>
    <definedName name="RESP" localSheetId="31">#REF!</definedName>
    <definedName name="RESP">!#REF!</definedName>
    <definedName name="RESP.FLUOR">#REF!</definedName>
    <definedName name="RESP1">#REF!</definedName>
    <definedName name="RESP11" hidden="1">#REF!</definedName>
    <definedName name="RESP12" hidden="1">#REF!</definedName>
    <definedName name="RESP13" hidden="1">#REF!</definedName>
    <definedName name="RESP14" hidden="1">#REF!</definedName>
    <definedName name="RESP15" hidden="1">#REF!</definedName>
    <definedName name="RESP16" hidden="1">#REF!</definedName>
    <definedName name="RESP17" hidden="1">#REF!</definedName>
    <definedName name="RESP18" hidden="1">#REF!</definedName>
    <definedName name="RESP19" hidden="1">#REF!</definedName>
    <definedName name="RESP2">#REF!</definedName>
    <definedName name="RESP22" hidden="1">#REF!</definedName>
    <definedName name="RESP3">#REF!</definedName>
    <definedName name="RESP5">#REF!</definedName>
    <definedName name="RESP6">#REF!</definedName>
    <definedName name="RESP7" hidden="1">#REF!</definedName>
    <definedName name="RESP9" hidden="1">#REF!</definedName>
    <definedName name="resperfilado">#REF!</definedName>
    <definedName name="RESPONSABLE" localSheetId="31">#REF!</definedName>
    <definedName name="RESPONSABLE">!#REF!</definedName>
    <definedName name="RESPONSABLES">#REF!</definedName>
    <definedName name="RESPUESTA">#N/A</definedName>
    <definedName name="REST">#REF!</definedName>
    <definedName name="rest11">#REF!</definedName>
    <definedName name="rest12">#REF!</definedName>
    <definedName name="rest21">#REF!</definedName>
    <definedName name="rest22">#REF!</definedName>
    <definedName name="rest31">#REF!</definedName>
    <definedName name="ResTC0906" localSheetId="31">#REF!</definedName>
    <definedName name="ResTC0906">!#REF!</definedName>
    <definedName name="rEstimator">#REF!</definedName>
    <definedName name="RESU1">#REF!</definedName>
    <definedName name="resu2">#REF!</definedName>
    <definedName name="Resuem222" localSheetId="35" hidden="1">#REF!</definedName>
    <definedName name="Resuem222" localSheetId="33" hidden="1">#REF!</definedName>
    <definedName name="Resuem222" localSheetId="34" hidden="1">#REF!</definedName>
    <definedName name="Resuem222" localSheetId="31" hidden="1">#REF!</definedName>
    <definedName name="Resuem222" hidden="1">#REF!</definedName>
    <definedName name="results" localSheetId="31">#REF!</definedName>
    <definedName name="results">!#REF!</definedName>
    <definedName name="RESUM">#REF!</definedName>
    <definedName name="RESUMEN" localSheetId="31">#REF!</definedName>
    <definedName name="RESUMEN">!#REF!</definedName>
    <definedName name="RESUMEN_DE_LIQUIDACIONES">#REF!</definedName>
    <definedName name="Resumen_General" localSheetId="31">#REF!</definedName>
    <definedName name="Resumen_General">!#REF!</definedName>
    <definedName name="Resumen04">#REF!</definedName>
    <definedName name="Resumen1" localSheetId="31" hidden="1">{"MO(BASE)",#N/A,FALSE,"MO(BASE)";"MO(BASE)1",#N/A,FALSE,"MO(BASE)";"MO(BASE)2",#N/A,FALSE,"MO(BASE)"}</definedName>
    <definedName name="Resumen1" hidden="1">{"MO(BASE)",#N/A,FALSE,"MO(BASE)";"MO(BASE)1",#N/A,FALSE,"MO(BASE)";"MO(BASE)2",#N/A,FALSE,"MO(BASE)"}</definedName>
    <definedName name="resumen2">#REF!</definedName>
    <definedName name="ResumenGeneral" localSheetId="31">#REF!</definedName>
    <definedName name="ResumenGeneral">!#REF!</definedName>
    <definedName name="ResumenPromedios" localSheetId="35" hidden="1">{"Belt",#N/A,FALSE,"Working";"Reducer",#N/A,FALSE,"Working";"pulley",#N/A,FALSE,"Working"}</definedName>
    <definedName name="ResumenPromedios" localSheetId="37" hidden="1">{"Belt",#N/A,FALSE,"Working";"Reducer",#N/A,FALSE,"Working";"pulley",#N/A,FALSE,"Working"}</definedName>
    <definedName name="ResumenPromedios" localSheetId="36" hidden="1">{"Belt",#N/A,FALSE,"Working";"Reducer",#N/A,FALSE,"Working";"pulley",#N/A,FALSE,"Working"}</definedName>
    <definedName name="ResumenPromedios" localSheetId="33" hidden="1">{"Belt",#N/A,FALSE,"Working";"Reducer",#N/A,FALSE,"Working";"pulley",#N/A,FALSE,"Working"}</definedName>
    <definedName name="ResumenPromedios" localSheetId="34" hidden="1">{"Belt",#N/A,FALSE,"Working";"Reducer",#N/A,FALSE,"Working";"pulley",#N/A,FALSE,"Working"}</definedName>
    <definedName name="ResumenPromedios" localSheetId="31" hidden="1">{"Belt",#N/A,FALSE,"Working";"Reducer",#N/A,FALSE,"Working";"pulley",#N/A,FALSE,"Working"}</definedName>
    <definedName name="ResumenPromedios" hidden="1">{"Belt",#N/A,FALSE,"Working";"Reducer",#N/A,FALSE,"Working";"pulley",#N/A,FALSE,"Working"}</definedName>
    <definedName name="Resumensoles" localSheetId="35" hidden="1">{#N/A,#N/A,FALSE,"Resumen"}</definedName>
    <definedName name="Resumensoles" localSheetId="37" hidden="1">{#N/A,#N/A,FALSE,"Resumen"}</definedName>
    <definedName name="Resumensoles" localSheetId="36" hidden="1">{#N/A,#N/A,FALSE,"Resumen"}</definedName>
    <definedName name="Resumensoles" localSheetId="33" hidden="1">{#N/A,#N/A,FALSE,"Resumen"}</definedName>
    <definedName name="Resumensoles" localSheetId="34" hidden="1">{#N/A,#N/A,FALSE,"Resumen"}</definedName>
    <definedName name="Resumensoles" localSheetId="31" hidden="1">{#N/A,#N/A,FALSE,"Resumen"}</definedName>
    <definedName name="Resumensoles" hidden="1">{#N/A,#N/A,FALSE,"Resumen"}</definedName>
    <definedName name="RET" localSheetId="31">#REF!</definedName>
    <definedName name="RET">!#REF!</definedName>
    <definedName name="RET_INC" localSheetId="31">#REF!</definedName>
    <definedName name="RET_INC">!#REF!</definedName>
    <definedName name="RETAILMONTHLY">#REF!</definedName>
    <definedName name="RETAILYTD">#REF!</definedName>
    <definedName name="RETE1.5MA">#REF!</definedName>
    <definedName name="Reten">#REF!</definedName>
    <definedName name="RETENC" localSheetId="31">#REF!</definedName>
    <definedName name="RETENC">!#REF!</definedName>
    <definedName name="Retencion" localSheetId="31">#REF!</definedName>
    <definedName name="Retencion">!#REF!</definedName>
    <definedName name="RETENCIONES" localSheetId="35" hidden="1">{#N/A,#N/A,FALSE,"Aging Summary";#N/A,#N/A,FALSE,"Ratio Analysis";#N/A,#N/A,FALSE,"Test 120 Day Accts";#N/A,#N/A,FALSE,"Tickmarks"}</definedName>
    <definedName name="RETENCIONES" localSheetId="37" hidden="1">{#N/A,#N/A,FALSE,"Aging Summary";#N/A,#N/A,FALSE,"Ratio Analysis";#N/A,#N/A,FALSE,"Test 120 Day Accts";#N/A,#N/A,FALSE,"Tickmarks"}</definedName>
    <definedName name="RETENCIONES" localSheetId="36" hidden="1">{#N/A,#N/A,FALSE,"Aging Summary";#N/A,#N/A,FALSE,"Ratio Analysis";#N/A,#N/A,FALSE,"Test 120 Day Accts";#N/A,#N/A,FALSE,"Tickmarks"}</definedName>
    <definedName name="RETENCIONES" localSheetId="33" hidden="1">{#N/A,#N/A,FALSE,"Aging Summary";#N/A,#N/A,FALSE,"Ratio Analysis";#N/A,#N/A,FALSE,"Test 120 Day Accts";#N/A,#N/A,FALSE,"Tickmarks"}</definedName>
    <definedName name="RETENCIONES" localSheetId="34" hidden="1">{#N/A,#N/A,FALSE,"Aging Summary";#N/A,#N/A,FALSE,"Ratio Analysis";#N/A,#N/A,FALSE,"Test 120 Day Accts";#N/A,#N/A,FALSE,"Tickmarks"}</definedName>
    <definedName name="RETENCIONES" localSheetId="31" hidden="1">{#N/A,#N/A,FALSE,"Aging Summary";#N/A,#N/A,FALSE,"Ratio Analysis";#N/A,#N/A,FALSE,"Test 120 Day Accts";#N/A,#N/A,FALSE,"Tickmarks"}</definedName>
    <definedName name="RETENCIONES" hidden="1">{#N/A,#N/A,FALSE,"Aging Summary";#N/A,#N/A,FALSE,"Ratio Analysis";#N/A,#N/A,FALSE,"Test 120 Day Accts";#N/A,#N/A,FALSE,"Tickmarks"}</definedName>
    <definedName name="Retenida_Abrazadera">#REF!</definedName>
    <definedName name="Retention_percentage1" localSheetId="31">#REF!</definedName>
    <definedName name="Retention_percentage1">!#REF!</definedName>
    <definedName name="Retention_period1" localSheetId="31">#REF!</definedName>
    <definedName name="Retention_period1">!#REF!</definedName>
    <definedName name="reter" localSheetId="35" hidden="1">{#N/A,#N/A,FALSE,"Matrix";#N/A,#N/A,FALSE,"Executive";#N/A,#N/A,FALSE,"Summary"}</definedName>
    <definedName name="reter" localSheetId="37" hidden="1">{#N/A,#N/A,FALSE,"Matrix";#N/A,#N/A,FALSE,"Executive";#N/A,#N/A,FALSE,"Summary"}</definedName>
    <definedName name="reter" localSheetId="36" hidden="1">{#N/A,#N/A,FALSE,"Matrix";#N/A,#N/A,FALSE,"Executive";#N/A,#N/A,FALSE,"Summary"}</definedName>
    <definedName name="reter" localSheetId="33" hidden="1">{#N/A,#N/A,FALSE,"Matrix";#N/A,#N/A,FALSE,"Executive";#N/A,#N/A,FALSE,"Summary"}</definedName>
    <definedName name="reter" localSheetId="34" hidden="1">{#N/A,#N/A,FALSE,"Matrix";#N/A,#N/A,FALSE,"Executive";#N/A,#N/A,FALSE,"Summary"}</definedName>
    <definedName name="reter" localSheetId="31" hidden="1">{#N/A,#N/A,FALSE,"Matrix";#N/A,#N/A,FALSE,"Executive";#N/A,#N/A,FALSE,"Summary"}</definedName>
    <definedName name="reter" hidden="1">{#N/A,#N/A,FALSE,"Matrix";#N/A,#N/A,FALSE,"Executive";#N/A,#N/A,FALSE,"Summary"}</definedName>
    <definedName name="retet" localSheetId="35" hidden="1">{#N/A,#N/A,FALSE,"200001";#N/A,#N/A,FALSE,"S221 200003";#N/A,#N/A,FALSE,"S221 204005";#N/A,#N/A,FALSE,"S221 204006";#N/A,#N/A,FALSE,"S221 204008"}</definedName>
    <definedName name="retet" localSheetId="37" hidden="1">{#N/A,#N/A,FALSE,"200001";#N/A,#N/A,FALSE,"S221 200003";#N/A,#N/A,FALSE,"S221 204005";#N/A,#N/A,FALSE,"S221 204006";#N/A,#N/A,FALSE,"S221 204008"}</definedName>
    <definedName name="retet" localSheetId="36" hidden="1">{#N/A,#N/A,FALSE,"200001";#N/A,#N/A,FALSE,"S221 200003";#N/A,#N/A,FALSE,"S221 204005";#N/A,#N/A,FALSE,"S221 204006";#N/A,#N/A,FALSE,"S221 204008"}</definedName>
    <definedName name="retet" localSheetId="33" hidden="1">{#N/A,#N/A,FALSE,"200001";#N/A,#N/A,FALSE,"S221 200003";#N/A,#N/A,FALSE,"S221 204005";#N/A,#N/A,FALSE,"S221 204006";#N/A,#N/A,FALSE,"S221 204008"}</definedName>
    <definedName name="retet" localSheetId="34" hidden="1">{#N/A,#N/A,FALSE,"200001";#N/A,#N/A,FALSE,"S221 200003";#N/A,#N/A,FALSE,"S221 204005";#N/A,#N/A,FALSE,"S221 204006";#N/A,#N/A,FALSE,"S221 204008"}</definedName>
    <definedName name="retet" localSheetId="31" hidden="1">{#N/A,#N/A,FALSE,"200001";#N/A,#N/A,FALSE,"S221 200003";#N/A,#N/A,FALSE,"S221 204005";#N/A,#N/A,FALSE,"S221 204006";#N/A,#N/A,FALSE,"S221 204008"}</definedName>
    <definedName name="retet" hidden="1">{#N/A,#N/A,FALSE,"200001";#N/A,#N/A,FALSE,"S221 200003";#N/A,#N/A,FALSE,"S221 204005";#N/A,#N/A,FALSE,"S221 204006";#N/A,#N/A,FALSE,"S221 204008"}</definedName>
    <definedName name="rethrtr" localSheetId="31">#REF!</definedName>
    <definedName name="rethrtr">!#REF!</definedName>
    <definedName name="retorno">#REF!</definedName>
    <definedName name="retre" localSheetId="35" hidden="1">{"Sin detalle",#N/A,FALSE,"Flujo (redondeado)";"Detallado",#N/A,FALSE,"Flujo (redondeado)"}</definedName>
    <definedName name="retre" localSheetId="37" hidden="1">{"Sin detalle",#N/A,FALSE,"Flujo (redondeado)";"Detallado",#N/A,FALSE,"Flujo (redondeado)"}</definedName>
    <definedName name="retre" localSheetId="36" hidden="1">{"Sin detalle",#N/A,FALSE,"Flujo (redondeado)";"Detallado",#N/A,FALSE,"Flujo (redondeado)"}</definedName>
    <definedName name="retre" localSheetId="33" hidden="1">{"Sin detalle",#N/A,FALSE,"Flujo (redondeado)";"Detallado",#N/A,FALSE,"Flujo (redondeado)"}</definedName>
    <definedName name="retre" localSheetId="34" hidden="1">{"Sin detalle",#N/A,FALSE,"Flujo (redondeado)";"Detallado",#N/A,FALSE,"Flujo (redondeado)"}</definedName>
    <definedName name="retre" localSheetId="31" hidden="1">{"Sin detalle",#N/A,FALSE,"Flujo (redondeado)";"Detallado",#N/A,FALSE,"Flujo (redondeado)"}</definedName>
    <definedName name="retre" hidden="1">{"Sin detalle",#N/A,FALSE,"Flujo (redondeado)";"Detallado",#N/A,FALSE,"Flujo (redondeado)"}</definedName>
    <definedName name="retreive">#REF!</definedName>
    <definedName name="retro" localSheetId="35" hidden="1">{#N/A,#N/A,TRUE,"MES";#N/A,#N/A,TRUE,"ANUAL"}</definedName>
    <definedName name="retro" localSheetId="37" hidden="1">{#N/A,#N/A,TRUE,"MES";#N/A,#N/A,TRUE,"ANUAL"}</definedName>
    <definedName name="retro" localSheetId="36" hidden="1">{#N/A,#N/A,TRUE,"MES";#N/A,#N/A,TRUE,"ANUAL"}</definedName>
    <definedName name="retro" localSheetId="33" hidden="1">{#N/A,#N/A,TRUE,"MES";#N/A,#N/A,TRUE,"ANUAL"}</definedName>
    <definedName name="retro" localSheetId="34" hidden="1">{#N/A,#N/A,TRUE,"MES";#N/A,#N/A,TRUE,"ANUAL"}</definedName>
    <definedName name="retro" localSheetId="31" hidden="1">{#N/A,#N/A,TRUE,"MES";#N/A,#N/A,TRUE,"ANUAL"}</definedName>
    <definedName name="retro" hidden="1">{#N/A,#N/A,TRUE,"MES";#N/A,#N/A,TRUE,"ANUAL"}</definedName>
    <definedName name="return_flat">#REF!</definedName>
    <definedName name="REUBPLANTA400CONTRA" localSheetId="31">#REF!</definedName>
    <definedName name="REUBPLANTA400CONTRA">!#REF!</definedName>
    <definedName name="REUBSWTRANSF1000CONTRA" localSheetId="31">#REF!</definedName>
    <definedName name="REUBSWTRANSF1000CONTRA">!#REF!</definedName>
    <definedName name="Rev" localSheetId="31">#REF!</definedName>
    <definedName name="Rev">!#REF!</definedName>
    <definedName name="REV.ACTUAL">#REF!</definedName>
    <definedName name="Rev_Actual">#REF!</definedName>
    <definedName name="Rev_Gral">#REF!</definedName>
    <definedName name="Rev_No">#REF!</definedName>
    <definedName name="RevBy" localSheetId="31">#REF!</definedName>
    <definedName name="RevBy">!#REF!</definedName>
    <definedName name="RevDate" localSheetId="31">#REF!</definedName>
    <definedName name="RevDate">!#REF!</definedName>
    <definedName name="Revenues1">#REF!</definedName>
    <definedName name="Revenues2">#REF!</definedName>
    <definedName name="REVEST" localSheetId="31">#REF!</definedName>
    <definedName name="REVEST">!#REF!</definedName>
    <definedName name="REVISAR" localSheetId="31">#REF!</definedName>
    <definedName name="REVISAR">!#REF!</definedName>
    <definedName name="REVISAR1" localSheetId="31">#REF!</definedName>
    <definedName name="REVISAR1">!#REF!</definedName>
    <definedName name="REVISAR2">#REF!</definedName>
    <definedName name="REVISAR3">#REF!</definedName>
    <definedName name="REVISAR4">#REF!</definedName>
    <definedName name="Revision" localSheetId="31">#REF!</definedName>
    <definedName name="Revision">!#REF!</definedName>
    <definedName name="RevList" localSheetId="31">#REF!</definedName>
    <definedName name="RevList">!#REF!</definedName>
    <definedName name="RevListBy" localSheetId="31">#REF!</definedName>
    <definedName name="RevListBy">!#REF!</definedName>
    <definedName name="RevListDate" localSheetId="31">#REF!</definedName>
    <definedName name="RevListDate">!#REF!</definedName>
    <definedName name="RevListNo" localSheetId="31">#REF!</definedName>
    <definedName name="RevListNo">!#REF!</definedName>
    <definedName name="RevListStatus" localSheetId="31">#REF!</definedName>
    <definedName name="RevListStatus">!#REF!</definedName>
    <definedName name="RevNo">#REF!</definedName>
    <definedName name="rew" localSheetId="35" hidden="1">{"DETALLE_1996",#N/A,FALSE,"flujo";"DETALLE_1997",#N/A,FALSE,"flujo";"GASTOS_INCURRIDOS_1996",#N/A,FALSE,"flujo";"GASTOS_PROGRAMADOS_PARA_1997",#N/A,FALSE,"flujo";#N/A,#N/A,FALSE,"comparat";#N/A,#N/A,FALSE,"costos";#N/A,#N/A,FALSE,"proyctrol"}</definedName>
    <definedName name="rew" localSheetId="37" hidden="1">{"DETALLE_1996",#N/A,FALSE,"flujo";"DETALLE_1997",#N/A,FALSE,"flujo";"GASTOS_INCURRIDOS_1996",#N/A,FALSE,"flujo";"GASTOS_PROGRAMADOS_PARA_1997",#N/A,FALSE,"flujo";#N/A,#N/A,FALSE,"comparat";#N/A,#N/A,FALSE,"costos";#N/A,#N/A,FALSE,"proyctrol"}</definedName>
    <definedName name="rew" localSheetId="36" hidden="1">{"DETALLE_1996",#N/A,FALSE,"flujo";"DETALLE_1997",#N/A,FALSE,"flujo";"GASTOS_INCURRIDOS_1996",#N/A,FALSE,"flujo";"GASTOS_PROGRAMADOS_PARA_1997",#N/A,FALSE,"flujo";#N/A,#N/A,FALSE,"comparat";#N/A,#N/A,FALSE,"costos";#N/A,#N/A,FALSE,"proyctrol"}</definedName>
    <definedName name="rew" localSheetId="33" hidden="1">{"DETALLE_1996",#N/A,FALSE,"flujo";"DETALLE_1997",#N/A,FALSE,"flujo";"GASTOS_INCURRIDOS_1996",#N/A,FALSE,"flujo";"GASTOS_PROGRAMADOS_PARA_1997",#N/A,FALSE,"flujo";#N/A,#N/A,FALSE,"comparat";#N/A,#N/A,FALSE,"costos";#N/A,#N/A,FALSE,"proyctrol"}</definedName>
    <definedName name="rew" localSheetId="34" hidden="1">{"DETALLE_1996",#N/A,FALSE,"flujo";"DETALLE_1997",#N/A,FALSE,"flujo";"GASTOS_INCURRIDOS_1996",#N/A,FALSE,"flujo";"GASTOS_PROGRAMADOS_PARA_1997",#N/A,FALSE,"flujo";#N/A,#N/A,FALSE,"comparat";#N/A,#N/A,FALSE,"costos";#N/A,#N/A,FALSE,"proyctrol"}</definedName>
    <definedName name="rew" localSheetId="31" hidden="1">{"DETALLE_1996",#N/A,FALSE,"flujo";"DETALLE_1997",#N/A,FALSE,"flujo";"GASTOS_INCURRIDOS_1996",#N/A,FALSE,"flujo";"GASTOS_PROGRAMADOS_PARA_1997",#N/A,FALSE,"flujo";#N/A,#N/A,FALSE,"comparat";#N/A,#N/A,FALSE,"costos";#N/A,#N/A,FALSE,"proyctrol"}</definedName>
    <definedName name="rew" hidden="1">{"DETALLE_1996",#N/A,FALSE,"flujo";"DETALLE_1997",#N/A,FALSE,"flujo";"GASTOS_INCURRIDOS_1996",#N/A,FALSE,"flujo";"GASTOS_PROGRAMADOS_PARA_1997",#N/A,FALSE,"flujo";#N/A,#N/A,FALSE,"comparat";#N/A,#N/A,FALSE,"costos";#N/A,#N/A,FALSE,"proyctrol"}</definedName>
    <definedName name="rewreerrerweerwrwe" localSheetId="35" hidden="1">{"ARA1",#N/A,FALSE,"ENG-ARA";"ARAhours",#N/A,FALSE,"ENG-ARA";"ARA$",#N/A,FALSE,"ENG-ARA"}</definedName>
    <definedName name="rewreerrerweerwrwe" localSheetId="37" hidden="1">{"ARA1",#N/A,FALSE,"ENG-ARA";"ARAhours",#N/A,FALSE,"ENG-ARA";"ARA$",#N/A,FALSE,"ENG-ARA"}</definedName>
    <definedName name="rewreerrerweerwrwe" localSheetId="36" hidden="1">{"ARA1",#N/A,FALSE,"ENG-ARA";"ARAhours",#N/A,FALSE,"ENG-ARA";"ARA$",#N/A,FALSE,"ENG-ARA"}</definedName>
    <definedName name="rewreerrerweerwrwe" localSheetId="33" hidden="1">{"ARA1",#N/A,FALSE,"ENG-ARA";"ARAhours",#N/A,FALSE,"ENG-ARA";"ARA$",#N/A,FALSE,"ENG-ARA"}</definedName>
    <definedName name="rewreerrerweerwrwe" localSheetId="34" hidden="1">{"ARA1",#N/A,FALSE,"ENG-ARA";"ARAhours",#N/A,FALSE,"ENG-ARA";"ARA$",#N/A,FALSE,"ENG-ARA"}</definedName>
    <definedName name="rewreerrerweerwrwe" localSheetId="31" hidden="1">{"ARA1",#N/A,FALSE,"ENG-ARA";"ARAhours",#N/A,FALSE,"ENG-ARA";"ARA$",#N/A,FALSE,"ENG-ARA"}</definedName>
    <definedName name="rewreerrerweerwrwe" hidden="1">{"ARA1",#N/A,FALSE,"ENG-ARA";"ARAhours",#N/A,FALSE,"ENG-ARA";"ARA$",#N/A,FALSE,"ENG-ARA"}</definedName>
    <definedName name="rewrer">#REF!</definedName>
    <definedName name="rewrfeww" localSheetId="31">#REF!</definedName>
    <definedName name="rewrfeww">!#REF!</definedName>
    <definedName name="rewt" localSheetId="31">#REF!</definedName>
    <definedName name="rewt">!#REF!</definedName>
    <definedName name="reww">#REF!</definedName>
    <definedName name="RF" localSheetId="35" hidden="1">{#N/A,#N/A,FALSE,"CCTV"}</definedName>
    <definedName name="RF" localSheetId="37" hidden="1">{#N/A,#N/A,FALSE,"CCTV"}</definedName>
    <definedName name="RF" localSheetId="36" hidden="1">{#N/A,#N/A,FALSE,"CCTV"}</definedName>
    <definedName name="RF" localSheetId="33" hidden="1">{#N/A,#N/A,FALSE,"CCTV"}</definedName>
    <definedName name="RF" localSheetId="34" hidden="1">{#N/A,#N/A,FALSE,"CCTV"}</definedName>
    <definedName name="RF" localSheetId="31">#REF!</definedName>
    <definedName name="rf" hidden="1">{"April",#N/A,FALSE,"April"}</definedName>
    <definedName name="RF2EQ">#REF!</definedName>
    <definedName name="RF2GGS">#N/A</definedName>
    <definedName name="RF2MAT">#REF!</definedName>
    <definedName name="RF2MO">#REF!</definedName>
    <definedName name="RF2SCT">#REF!</definedName>
    <definedName name="RF2SUP">#REF!</definedName>
    <definedName name="RF2VEH">#REF!</definedName>
    <definedName name="RFA">#REF!</definedName>
    <definedName name="rfaprobado">#REF!</definedName>
    <definedName name="rfavancetotal">#REF!</definedName>
    <definedName name="RFB">#REF!</definedName>
    <definedName name="rfc"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st">#REF!</definedName>
    <definedName name="rfd" localSheetId="35" hidden="1">{#N/A,#N/A,TRUE,"INGENIERIA";#N/A,#N/A,TRUE,"COMPRAS";#N/A,#N/A,TRUE,"DIRECCION";#N/A,#N/A,TRUE,"RESUMEN"}</definedName>
    <definedName name="rfd" localSheetId="37" hidden="1">{#N/A,#N/A,TRUE,"INGENIERIA";#N/A,#N/A,TRUE,"COMPRAS";#N/A,#N/A,TRUE,"DIRECCION";#N/A,#N/A,TRUE,"RESUMEN"}</definedName>
    <definedName name="rfd" localSheetId="36" hidden="1">{#N/A,#N/A,TRUE,"INGENIERIA";#N/A,#N/A,TRUE,"COMPRAS";#N/A,#N/A,TRUE,"DIRECCION";#N/A,#N/A,TRUE,"RESUMEN"}</definedName>
    <definedName name="rfd" localSheetId="33" hidden="1">{#N/A,#N/A,TRUE,"INGENIERIA";#N/A,#N/A,TRUE,"COMPRAS";#N/A,#N/A,TRUE,"DIRECCION";#N/A,#N/A,TRUE,"RESUMEN"}</definedName>
    <definedName name="rfd" localSheetId="34" hidden="1">{#N/A,#N/A,TRUE,"INGENIERIA";#N/A,#N/A,TRUE,"COMPRAS";#N/A,#N/A,TRUE,"DIRECCION";#N/A,#N/A,TRUE,"RESUMEN"}</definedName>
    <definedName name="rfd" localSheetId="31" hidden="1">{#N/A,#N/A,TRUE,"INGENIERIA";#N/A,#N/A,TRUE,"COMPRAS";#N/A,#N/A,TRUE,"DIRECCION";#N/A,#N/A,TRUE,"RESUMEN"}</definedName>
    <definedName name="rfd" hidden="1">{#N/A,#N/A,TRUE,"INGENIERIA";#N/A,#N/A,TRUE,"COMPRAS";#N/A,#N/A,TRUE,"DIRECCION";#N/A,#N/A,TRUE,"RESUMEN"}</definedName>
    <definedName name="RFE">#REF!</definedName>
    <definedName name="RFF">#REF!</definedName>
    <definedName name="RFG">#REF!</definedName>
    <definedName name="rfgcv"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I" localSheetId="35" hidden="1">{#N/A,#N/A,FALSE,"masez (10)";#N/A,#N/A,FALSE,"masez (7)";#N/A,#N/A,FALSE,"masez (6)";#N/A,#N/A,FALSE,"masez (5)";#N/A,#N/A,FALSE,"masez (4)";#N/A,#N/A,FALSE,"masez (3)";#N/A,#N/A,FALSE,"masez (2)";#N/A,#N/A,FALSE,"GME";#N/A,#N/A,FALSE,"masez"}</definedName>
    <definedName name="RFI" localSheetId="37" hidden="1">{#N/A,#N/A,FALSE,"masez (10)";#N/A,#N/A,FALSE,"masez (7)";#N/A,#N/A,FALSE,"masez (6)";#N/A,#N/A,FALSE,"masez (5)";#N/A,#N/A,FALSE,"masez (4)";#N/A,#N/A,FALSE,"masez (3)";#N/A,#N/A,FALSE,"masez (2)";#N/A,#N/A,FALSE,"GME";#N/A,#N/A,FALSE,"masez"}</definedName>
    <definedName name="RFI" localSheetId="36" hidden="1">{#N/A,#N/A,FALSE,"masez (10)";#N/A,#N/A,FALSE,"masez (7)";#N/A,#N/A,FALSE,"masez (6)";#N/A,#N/A,FALSE,"masez (5)";#N/A,#N/A,FALSE,"masez (4)";#N/A,#N/A,FALSE,"masez (3)";#N/A,#N/A,FALSE,"masez (2)";#N/A,#N/A,FALSE,"GME";#N/A,#N/A,FALSE,"masez"}</definedName>
    <definedName name="RFI" localSheetId="33" hidden="1">{#N/A,#N/A,FALSE,"masez (10)";#N/A,#N/A,FALSE,"masez (7)";#N/A,#N/A,FALSE,"masez (6)";#N/A,#N/A,FALSE,"masez (5)";#N/A,#N/A,FALSE,"masez (4)";#N/A,#N/A,FALSE,"masez (3)";#N/A,#N/A,FALSE,"masez (2)";#N/A,#N/A,FALSE,"GME";#N/A,#N/A,FALSE,"masez"}</definedName>
    <definedName name="RFI" localSheetId="34" hidden="1">{#N/A,#N/A,FALSE,"masez (10)";#N/A,#N/A,FALSE,"masez (7)";#N/A,#N/A,FALSE,"masez (6)";#N/A,#N/A,FALSE,"masez (5)";#N/A,#N/A,FALSE,"masez (4)";#N/A,#N/A,FALSE,"masez (3)";#N/A,#N/A,FALSE,"masez (2)";#N/A,#N/A,FALSE,"GME";#N/A,#N/A,FALSE,"masez"}</definedName>
    <definedName name="RFI" localSheetId="31" hidden="1">{#N/A,#N/A,FALSE,"masez (10)";#N/A,#N/A,FALSE,"masez (7)";#N/A,#N/A,FALSE,"masez (6)";#N/A,#N/A,FALSE,"masez (5)";#N/A,#N/A,FALSE,"masez (4)";#N/A,#N/A,FALSE,"masez (3)";#N/A,#N/A,FALSE,"masez (2)";#N/A,#N/A,FALSE,"GME";#N/A,#N/A,FALSE,"masez"}</definedName>
    <definedName name="RFI" hidden="1">{#N/A,#N/A,FALSE,"masez (10)";#N/A,#N/A,FALSE,"masez (7)";#N/A,#N/A,FALSE,"masez (6)";#N/A,#N/A,FALSE,"masez (5)";#N/A,#N/A,FALSE,"masez (4)";#N/A,#N/A,FALSE,"masez (3)";#N/A,#N/A,FALSE,"masez (2)";#N/A,#N/A,FALSE,"GME";#N/A,#N/A,FALSE,"masez"}</definedName>
    <definedName name="Rform_unitprice" localSheetId="31">#REF!</definedName>
    <definedName name="Rform_unitprice">!#REF!</definedName>
    <definedName name="RFP003A">#REF!</definedName>
    <definedName name="RFP003B">#REF!</definedName>
    <definedName name="RFP003C">#REF!</definedName>
    <definedName name="RFP003D">#REF!</definedName>
    <definedName name="RFP003E">#REF!</definedName>
    <definedName name="RFP003F">#REF!</definedName>
    <definedName name="rfq" localSheetId="35" hidden="1">{"'NOTES2'!$G$9:$J$27"}</definedName>
    <definedName name="rfq" localSheetId="37" hidden="1">{"'NOTES2'!$G$9:$J$27"}</definedName>
    <definedName name="rfq" localSheetId="36" hidden="1">{"'NOTES2'!$G$9:$J$27"}</definedName>
    <definedName name="rfq" localSheetId="33" hidden="1">{"'NOTES2'!$G$9:$J$27"}</definedName>
    <definedName name="rfq" localSheetId="34" hidden="1">{"'NOTES2'!$G$9:$J$27"}</definedName>
    <definedName name="rfq" localSheetId="31" hidden="1">{"'NOTES2'!$G$9:$J$27"}</definedName>
    <definedName name="rfq" hidden="1">{"'NOTES2'!$G$9:$J$27"}</definedName>
    <definedName name="rfrere" hidden="1">#REF!</definedName>
    <definedName name="RFV" localSheetId="35" hidden="1">{#N/A,#N/A,FALSE,"CCTV"}</definedName>
    <definedName name="RFV" localSheetId="37" hidden="1">{#N/A,#N/A,FALSE,"CCTV"}</definedName>
    <definedName name="RFV" localSheetId="36" hidden="1">{#N/A,#N/A,FALSE,"CCTV"}</definedName>
    <definedName name="RFV" localSheetId="33" hidden="1">{#N/A,#N/A,FALSE,"CCTV"}</definedName>
    <definedName name="RFV" localSheetId="34" hidden="1">{#N/A,#N/A,FALSE,"CCTV"}</definedName>
    <definedName name="RFV" localSheetId="31" hidden="1">{#N/A,#N/A,FALSE,"CCTV"}</definedName>
    <definedName name="RFV" hidden="1">{#N/A,#N/A,FALSE,"CCTV"}</definedName>
    <definedName name="RG" localSheetId="35" hidden="1">{"cuadro1",#N/A,FALSE,"Camara buz ffcc Opción 5";"cuadro2",#N/A,FALSE,"Camara buz ffcc Opción 5";"cuadro3",#N/A,FALSE,"Camara buz ffcc Opción 5";"cuadro4",#N/A,FALSE,"Camara buz ffcc Opción 5"}</definedName>
    <definedName name="RG" localSheetId="37" hidden="1">{"cuadro1",#N/A,FALSE,"Camara buz ffcc Opción 5";"cuadro2",#N/A,FALSE,"Camara buz ffcc Opción 5";"cuadro3",#N/A,FALSE,"Camara buz ffcc Opción 5";"cuadro4",#N/A,FALSE,"Camara buz ffcc Opción 5"}</definedName>
    <definedName name="RG" localSheetId="36" hidden="1">{"cuadro1",#N/A,FALSE,"Camara buz ffcc Opción 5";"cuadro2",#N/A,FALSE,"Camara buz ffcc Opción 5";"cuadro3",#N/A,FALSE,"Camara buz ffcc Opción 5";"cuadro4",#N/A,FALSE,"Camara buz ffcc Opción 5"}</definedName>
    <definedName name="RG" localSheetId="33" hidden="1">{"cuadro1",#N/A,FALSE,"Camara buz ffcc Opción 5";"cuadro2",#N/A,FALSE,"Camara buz ffcc Opción 5";"cuadro3",#N/A,FALSE,"Camara buz ffcc Opción 5";"cuadro4",#N/A,FALSE,"Camara buz ffcc Opción 5"}</definedName>
    <definedName name="RG" localSheetId="34" hidden="1">{"cuadro1",#N/A,FALSE,"Camara buz ffcc Opción 5";"cuadro2",#N/A,FALSE,"Camara buz ffcc Opción 5";"cuadro3",#N/A,FALSE,"Camara buz ffcc Opción 5";"cuadro4",#N/A,FALSE,"Camara buz ffcc Opción 5"}</definedName>
    <definedName name="RG" localSheetId="31">#REF!</definedName>
    <definedName name="RG" hidden="1">{"cuadro1",#N/A,FALSE,"Camara buz ffcc Opción 5";"cuadro2",#N/A,FALSE,"Camara buz ffcc Opción 5";"cuadro3",#N/A,FALSE,"Camara buz ffcc Opción 5";"cuadro4",#N/A,FALSE,"Camara buz ffcc Opción 5"}</definedName>
    <definedName name="RGE" localSheetId="31" hidden="1">#REF!</definedName>
    <definedName name="RGE" hidden="1">#REF!</definedName>
    <definedName name="rgfbv" localSheetId="35" hidden="1">{"April",#N/A,FALSE,"April"}</definedName>
    <definedName name="rgfbv" localSheetId="37" hidden="1">{"April",#N/A,FALSE,"April"}</definedName>
    <definedName name="rgfbv" localSheetId="36" hidden="1">{"April",#N/A,FALSE,"April"}</definedName>
    <definedName name="rgfbv" localSheetId="33" hidden="1">{"April",#N/A,FALSE,"April"}</definedName>
    <definedName name="rgfbv" localSheetId="34" hidden="1">{"April",#N/A,FALSE,"April"}</definedName>
    <definedName name="rgfbv" localSheetId="31" hidden="1">{"April",#N/A,FALSE,"April"}</definedName>
    <definedName name="rgfbv" hidden="1">{"April",#N/A,FALSE,"April"}</definedName>
    <definedName name="rghhythy" localSheetId="31" hidden="1">{#N/A,#N/A,TRUE,"Cover";#N/A,#N/A,TRUE,"Conts";#N/A,#N/A,TRUE,"VOS";#N/A,#N/A,TRUE,"Warrington";#N/A,#N/A,TRUE,"Widnes"}</definedName>
    <definedName name="rghhythy" hidden="1">{#N/A,#N/A,TRUE,"Cover";#N/A,#N/A,TRUE,"Conts";#N/A,#N/A,TRUE,"VOS";#N/A,#N/A,TRUE,"Warrington";#N/A,#N/A,TRUE,"Widnes"}</definedName>
    <definedName name="RGRAL" localSheetId="31">#REF!</definedName>
    <definedName name="RGRAL">!#REF!</definedName>
    <definedName name="rgrgd" localSheetId="35" hidden="1">{#N/A,#N/A,FALSE,"Summary";#N/A,#N/A,FALSE,"3TJ";#N/A,#N/A,FALSE,"3TN";#N/A,#N/A,FALSE,"3TP";#N/A,#N/A,FALSE,"3SJ";#N/A,#N/A,FALSE,"3CJ";#N/A,#N/A,FALSE,"3CN";#N/A,#N/A,FALSE,"3CP";#N/A,#N/A,FALSE,"3A"}</definedName>
    <definedName name="rgrgd" localSheetId="37" hidden="1">{#N/A,#N/A,FALSE,"Summary";#N/A,#N/A,FALSE,"3TJ";#N/A,#N/A,FALSE,"3TN";#N/A,#N/A,FALSE,"3TP";#N/A,#N/A,FALSE,"3SJ";#N/A,#N/A,FALSE,"3CJ";#N/A,#N/A,FALSE,"3CN";#N/A,#N/A,FALSE,"3CP";#N/A,#N/A,FALSE,"3A"}</definedName>
    <definedName name="rgrgd" localSheetId="36" hidden="1">{#N/A,#N/A,FALSE,"Summary";#N/A,#N/A,FALSE,"3TJ";#N/A,#N/A,FALSE,"3TN";#N/A,#N/A,FALSE,"3TP";#N/A,#N/A,FALSE,"3SJ";#N/A,#N/A,FALSE,"3CJ";#N/A,#N/A,FALSE,"3CN";#N/A,#N/A,FALSE,"3CP";#N/A,#N/A,FALSE,"3A"}</definedName>
    <definedName name="rgrgd" localSheetId="33" hidden="1">{#N/A,#N/A,FALSE,"Summary";#N/A,#N/A,FALSE,"3TJ";#N/A,#N/A,FALSE,"3TN";#N/A,#N/A,FALSE,"3TP";#N/A,#N/A,FALSE,"3SJ";#N/A,#N/A,FALSE,"3CJ";#N/A,#N/A,FALSE,"3CN";#N/A,#N/A,FALSE,"3CP";#N/A,#N/A,FALSE,"3A"}</definedName>
    <definedName name="rgrgd" localSheetId="34" hidden="1">{#N/A,#N/A,FALSE,"Summary";#N/A,#N/A,FALSE,"3TJ";#N/A,#N/A,FALSE,"3TN";#N/A,#N/A,FALSE,"3TP";#N/A,#N/A,FALSE,"3SJ";#N/A,#N/A,FALSE,"3CJ";#N/A,#N/A,FALSE,"3CN";#N/A,#N/A,FALSE,"3CP";#N/A,#N/A,FALSE,"3A"}</definedName>
    <definedName name="rgrgd" localSheetId="31" hidden="1">{#N/A,#N/A,FALSE,"Summary";#N/A,#N/A,FALSE,"3TJ";#N/A,#N/A,FALSE,"3TN";#N/A,#N/A,FALSE,"3TP";#N/A,#N/A,FALSE,"3SJ";#N/A,#N/A,FALSE,"3CJ";#N/A,#N/A,FALSE,"3CN";#N/A,#N/A,FALSE,"3CP";#N/A,#N/A,FALSE,"3A"}</definedName>
    <definedName name="rgrgd" hidden="1">{#N/A,#N/A,FALSE,"Summary";#N/A,#N/A,FALSE,"3TJ";#N/A,#N/A,FALSE,"3TN";#N/A,#N/A,FALSE,"3TP";#N/A,#N/A,FALSE,"3SJ";#N/A,#N/A,FALSE,"3CJ";#N/A,#N/A,FALSE,"3CN";#N/A,#N/A,FALSE,"3CP";#N/A,#N/A,FALSE,"3A"}</definedName>
    <definedName name="RGRL" localSheetId="31">#REF!</definedName>
    <definedName name="RGRL">!#REF!</definedName>
    <definedName name="rh" localSheetId="35" hidden="1">#REF!</definedName>
    <definedName name="rh" localSheetId="33" hidden="1">#REF!</definedName>
    <definedName name="rh" localSheetId="34" hidden="1">#REF!</definedName>
    <definedName name="rh" localSheetId="31" hidden="1">#REF!</definedName>
    <definedName name="rh" hidden="1">#REF!</definedName>
    <definedName name="rho" localSheetId="31">#REF!</definedName>
    <definedName name="rho">!#REF!</definedName>
    <definedName name="RHOO" localSheetId="31">#REF!</definedName>
    <definedName name="RHOO">!#REF!</definedName>
    <definedName name="RHose" localSheetId="31">#REF!</definedName>
    <definedName name="RHose">!#REF!</definedName>
    <definedName name="RHoseClass" localSheetId="31">#REF!</definedName>
    <definedName name="RHoseClass">!#REF!</definedName>
    <definedName name="RHoseSize" localSheetId="31">#REF!</definedName>
    <definedName name="RHoseSize">!#REF!</definedName>
    <definedName name="rhyuyi" localSheetId="31" hidden="1">{#N/A,#N/A,TRUE,"Cover";#N/A,#N/A,TRUE,"Conts";#N/A,#N/A,TRUE,"VOS";#N/A,#N/A,TRUE,"Warrington";#N/A,#N/A,TRUE,"Widnes"}</definedName>
    <definedName name="rhyuyi" hidden="1">{#N/A,#N/A,TRUE,"Cover";#N/A,#N/A,TRUE,"Conts";#N/A,#N/A,TRUE,"VOS";#N/A,#N/A,TRUE,"Warrington";#N/A,#N/A,TRUE,"Widnes"}</definedName>
    <definedName name="RI" localSheetId="31">#REF!</definedName>
    <definedName name="RI">!#REF!</definedName>
    <definedName name="RI_A">#REF!</definedName>
    <definedName name="RI_S">#REF!</definedName>
    <definedName name="ricci" localSheetId="35" hidden="1">{#N/A,#N/A,FALSE,"Final";#N/A,#N/A,FALSE,"PBI Anual";#N/A,#N/A,FALSE,"PBI 95-96";#N/A,#N/A,FALSE,"Gasto Agregado";#N/A,#N/A,FALSE,"Gob. Central";#N/A,#N/A,FALSE,"Bza. Pagos";#N/A,#N/A,FALSE,"Bza. Comercial";#N/A,#N/A,FALSE,"IPC vs DEV"}</definedName>
    <definedName name="ricci" localSheetId="37" hidden="1">{#N/A,#N/A,FALSE,"Final";#N/A,#N/A,FALSE,"PBI Anual";#N/A,#N/A,FALSE,"PBI 95-96";#N/A,#N/A,FALSE,"Gasto Agregado";#N/A,#N/A,FALSE,"Gob. Central";#N/A,#N/A,FALSE,"Bza. Pagos";#N/A,#N/A,FALSE,"Bza. Comercial";#N/A,#N/A,FALSE,"IPC vs DEV"}</definedName>
    <definedName name="ricci" localSheetId="36" hidden="1">{#N/A,#N/A,FALSE,"Final";#N/A,#N/A,FALSE,"PBI Anual";#N/A,#N/A,FALSE,"PBI 95-96";#N/A,#N/A,FALSE,"Gasto Agregado";#N/A,#N/A,FALSE,"Gob. Central";#N/A,#N/A,FALSE,"Bza. Pagos";#N/A,#N/A,FALSE,"Bza. Comercial";#N/A,#N/A,FALSE,"IPC vs DEV"}</definedName>
    <definedName name="ricci" localSheetId="33" hidden="1">{#N/A,#N/A,FALSE,"Final";#N/A,#N/A,FALSE,"PBI Anual";#N/A,#N/A,FALSE,"PBI 95-96";#N/A,#N/A,FALSE,"Gasto Agregado";#N/A,#N/A,FALSE,"Gob. Central";#N/A,#N/A,FALSE,"Bza. Pagos";#N/A,#N/A,FALSE,"Bza. Comercial";#N/A,#N/A,FALSE,"IPC vs DEV"}</definedName>
    <definedName name="ricci" localSheetId="34" hidden="1">{#N/A,#N/A,FALSE,"Final";#N/A,#N/A,FALSE,"PBI Anual";#N/A,#N/A,FALSE,"PBI 95-96";#N/A,#N/A,FALSE,"Gasto Agregado";#N/A,#N/A,FALSE,"Gob. Central";#N/A,#N/A,FALSE,"Bza. Pagos";#N/A,#N/A,FALSE,"Bza. Comercial";#N/A,#N/A,FALSE,"IPC vs DEV"}</definedName>
    <definedName name="ricci" localSheetId="31" hidden="1">{#N/A,#N/A,FALSE,"Final";#N/A,#N/A,FALSE,"PBI Anual";#N/A,#N/A,FALSE,"PBI 95-96";#N/A,#N/A,FALSE,"Gasto Agregado";#N/A,#N/A,FALSE,"Gob. Central";#N/A,#N/A,FALSE,"Bza. Pagos";#N/A,#N/A,FALSE,"Bza. Comercial";#N/A,#N/A,FALSE,"IPC vs DEV"}</definedName>
    <definedName name="ricci" hidden="1">{#N/A,#N/A,FALSE,"Final";#N/A,#N/A,FALSE,"PBI Anual";#N/A,#N/A,FALSE,"PBI 95-96";#N/A,#N/A,FALSE,"Gasto Agregado";#N/A,#N/A,FALSE,"Gob. Central";#N/A,#N/A,FALSE,"Bza. Pagos";#N/A,#N/A,FALSE,"Bza. Comercial";#N/A,#N/A,FALSE,"IPC vs DEV"}</definedName>
    <definedName name="ricic" localSheetId="35" hidden="1">{#N/A,#N/A,FALSE,"Final";#N/A,#N/A,FALSE,"PBI Anual";#N/A,#N/A,FALSE,"PBI 95-96";#N/A,#N/A,FALSE,"Gasto Agregado";#N/A,#N/A,FALSE,"Gob. Central";#N/A,#N/A,FALSE,"Bza. Pagos";#N/A,#N/A,FALSE,"Bza. Comercial";#N/A,#N/A,FALSE,"IPC vs DEV"}</definedName>
    <definedName name="ricic" localSheetId="37" hidden="1">{#N/A,#N/A,FALSE,"Final";#N/A,#N/A,FALSE,"PBI Anual";#N/A,#N/A,FALSE,"PBI 95-96";#N/A,#N/A,FALSE,"Gasto Agregado";#N/A,#N/A,FALSE,"Gob. Central";#N/A,#N/A,FALSE,"Bza. Pagos";#N/A,#N/A,FALSE,"Bza. Comercial";#N/A,#N/A,FALSE,"IPC vs DEV"}</definedName>
    <definedName name="ricic" localSheetId="36" hidden="1">{#N/A,#N/A,FALSE,"Final";#N/A,#N/A,FALSE,"PBI Anual";#N/A,#N/A,FALSE,"PBI 95-96";#N/A,#N/A,FALSE,"Gasto Agregado";#N/A,#N/A,FALSE,"Gob. Central";#N/A,#N/A,FALSE,"Bza. Pagos";#N/A,#N/A,FALSE,"Bza. Comercial";#N/A,#N/A,FALSE,"IPC vs DEV"}</definedName>
    <definedName name="ricic" localSheetId="33" hidden="1">{#N/A,#N/A,FALSE,"Final";#N/A,#N/A,FALSE,"PBI Anual";#N/A,#N/A,FALSE,"PBI 95-96";#N/A,#N/A,FALSE,"Gasto Agregado";#N/A,#N/A,FALSE,"Gob. Central";#N/A,#N/A,FALSE,"Bza. Pagos";#N/A,#N/A,FALSE,"Bza. Comercial";#N/A,#N/A,FALSE,"IPC vs DEV"}</definedName>
    <definedName name="ricic" localSheetId="34" hidden="1">{#N/A,#N/A,FALSE,"Final";#N/A,#N/A,FALSE,"PBI Anual";#N/A,#N/A,FALSE,"PBI 95-96";#N/A,#N/A,FALSE,"Gasto Agregado";#N/A,#N/A,FALSE,"Gob. Central";#N/A,#N/A,FALSE,"Bza. Pagos";#N/A,#N/A,FALSE,"Bza. Comercial";#N/A,#N/A,FALSE,"IPC vs DEV"}</definedName>
    <definedName name="ricic" localSheetId="31" hidden="1">{#N/A,#N/A,FALSE,"Final";#N/A,#N/A,FALSE,"PBI Anual";#N/A,#N/A,FALSE,"PBI 95-96";#N/A,#N/A,FALSE,"Gasto Agregado";#N/A,#N/A,FALSE,"Gob. Central";#N/A,#N/A,FALSE,"Bza. Pagos";#N/A,#N/A,FALSE,"Bza. Comercial";#N/A,#N/A,FALSE,"IPC vs DEV"}</definedName>
    <definedName name="ricic" hidden="1">{#N/A,#N/A,FALSE,"Final";#N/A,#N/A,FALSE,"PBI Anual";#N/A,#N/A,FALSE,"PBI 95-96";#N/A,#N/A,FALSE,"Gasto Agregado";#N/A,#N/A,FALSE,"Gob. Central";#N/A,#N/A,FALSE,"Bza. Pagos";#N/A,#N/A,FALSE,"Bza. Comercial";#N/A,#N/A,FALSE,"IPC vs DEV"}</definedName>
    <definedName name="rickz" localSheetId="35" hidden="1">{#N/A,#N/A,FALSE,"Resumen"}</definedName>
    <definedName name="rickz" localSheetId="37" hidden="1">{#N/A,#N/A,FALSE,"Resumen"}</definedName>
    <definedName name="rickz" localSheetId="36" hidden="1">{#N/A,#N/A,FALSE,"Resumen"}</definedName>
    <definedName name="rickz" localSheetId="33" hidden="1">{#N/A,#N/A,FALSE,"Resumen"}</definedName>
    <definedName name="rickz" localSheetId="34" hidden="1">{#N/A,#N/A,FALSE,"Resumen"}</definedName>
    <definedName name="rickz" localSheetId="31" hidden="1">{#N/A,#N/A,FALSE,"Resumen"}</definedName>
    <definedName name="rickz" hidden="1">{#N/A,#N/A,FALSE,"Resumen"}</definedName>
    <definedName name="RID" localSheetId="31">#REF!</definedName>
    <definedName name="RID">!#REF!</definedName>
    <definedName name="RIELES" localSheetId="31">#REF!</definedName>
    <definedName name="RIELES">!#REF!</definedName>
    <definedName name="rig" localSheetId="31">#REF!</definedName>
    <definedName name="rig">!#REF!</definedName>
    <definedName name="RIGGER">#REF!</definedName>
    <definedName name="RIGO2" localSheetId="35" hidden="1">{"cuadro1",#N/A,FALSE,"Buzon Camion Opción 3";"cuadro2",#N/A,FALSE,"Buzon Camion Opción 3";"cuadro3",#N/A,FALSE,"Buzon Camion Opción 3";"cuadro4",#N/A,FALSE,"Buzon Camion Opción 3"}</definedName>
    <definedName name="RIGO2" localSheetId="37" hidden="1">{"cuadro1",#N/A,FALSE,"Buzon Camion Opción 3";"cuadro2",#N/A,FALSE,"Buzon Camion Opción 3";"cuadro3",#N/A,FALSE,"Buzon Camion Opción 3";"cuadro4",#N/A,FALSE,"Buzon Camion Opción 3"}</definedName>
    <definedName name="RIGO2" localSheetId="36" hidden="1">{"cuadro1",#N/A,FALSE,"Buzon Camion Opción 3";"cuadro2",#N/A,FALSE,"Buzon Camion Opción 3";"cuadro3",#N/A,FALSE,"Buzon Camion Opción 3";"cuadro4",#N/A,FALSE,"Buzon Camion Opción 3"}</definedName>
    <definedName name="RIGO2" localSheetId="33" hidden="1">{"cuadro1",#N/A,FALSE,"Buzon Camion Opción 3";"cuadro2",#N/A,FALSE,"Buzon Camion Opción 3";"cuadro3",#N/A,FALSE,"Buzon Camion Opción 3";"cuadro4",#N/A,FALSE,"Buzon Camion Opción 3"}</definedName>
    <definedName name="RIGO2" localSheetId="34" hidden="1">{"cuadro1",#N/A,FALSE,"Buzon Camion Opción 3";"cuadro2",#N/A,FALSE,"Buzon Camion Opción 3";"cuadro3",#N/A,FALSE,"Buzon Camion Opción 3";"cuadro4",#N/A,FALSE,"Buzon Camion Opción 3"}</definedName>
    <definedName name="RIGO2" localSheetId="31" hidden="1">{"cuadro1",#N/A,FALSE,"Buzon Camion Opción 3";"cuadro2",#N/A,FALSE,"Buzon Camion Opción 3";"cuadro3",#N/A,FALSE,"Buzon Camion Opción 3";"cuadro4",#N/A,FALSE,"Buzon Camion Opción 3"}</definedName>
    <definedName name="RIGO2" hidden="1">{"cuadro1",#N/A,FALSE,"Buzon Camion Opción 3";"cuadro2",#N/A,FALSE,"Buzon Camion Opción 3";"cuadro3",#N/A,FALSE,"Buzon Camion Opción 3";"cuadro4",#N/A,FALSE,"Buzon Camion Opción 3"}</definedName>
    <definedName name="rigo3" localSheetId="35" hidden="1">{"cuadro1",#N/A,FALSE,"Buzon Camion Opción 3";"cuadro2",#N/A,FALSE,"Buzon Camion Opción 3";"cuadro3",#N/A,FALSE,"Buzon Camion Opción 3";"cuadro4",#N/A,FALSE,"Buzon Camion Opción 3"}</definedName>
    <definedName name="rigo3" localSheetId="37" hidden="1">{"cuadro1",#N/A,FALSE,"Buzon Camion Opción 3";"cuadro2",#N/A,FALSE,"Buzon Camion Opción 3";"cuadro3",#N/A,FALSE,"Buzon Camion Opción 3";"cuadro4",#N/A,FALSE,"Buzon Camion Opción 3"}</definedName>
    <definedName name="rigo3" localSheetId="36" hidden="1">{"cuadro1",#N/A,FALSE,"Buzon Camion Opción 3";"cuadro2",#N/A,FALSE,"Buzon Camion Opción 3";"cuadro3",#N/A,FALSE,"Buzon Camion Opción 3";"cuadro4",#N/A,FALSE,"Buzon Camion Opción 3"}</definedName>
    <definedName name="rigo3" localSheetId="33" hidden="1">{"cuadro1",#N/A,FALSE,"Buzon Camion Opción 3";"cuadro2",#N/A,FALSE,"Buzon Camion Opción 3";"cuadro3",#N/A,FALSE,"Buzon Camion Opción 3";"cuadro4",#N/A,FALSE,"Buzon Camion Opción 3"}</definedName>
    <definedName name="rigo3" localSheetId="34" hidden="1">{"cuadro1",#N/A,FALSE,"Buzon Camion Opción 3";"cuadro2",#N/A,FALSE,"Buzon Camion Opción 3";"cuadro3",#N/A,FALSE,"Buzon Camion Opción 3";"cuadro4",#N/A,FALSE,"Buzon Camion Opción 3"}</definedName>
    <definedName name="rigo3" localSheetId="31" hidden="1">{"cuadro1",#N/A,FALSE,"Buzon Camion Opción 3";"cuadro2",#N/A,FALSE,"Buzon Camion Opción 3";"cuadro3",#N/A,FALSE,"Buzon Camion Opción 3";"cuadro4",#N/A,FALSE,"Buzon Camion Opción 3"}</definedName>
    <definedName name="rigo3" hidden="1">{"cuadro1",#N/A,FALSE,"Buzon Camion Opción 3";"cuadro2",#N/A,FALSE,"Buzon Camion Opción 3";"cuadro3",#N/A,FALSE,"Buzon Camion Opción 3";"cuadro4",#N/A,FALSE,"Buzon Camion Opción 3"}</definedName>
    <definedName name="Rinasa" localSheetId="35" hidden="1">{#N/A,#N/A,FALSE,"PEND INC";#N/A,#N/A,FALSE,"PEND MINM"}</definedName>
    <definedName name="Rinasa" localSheetId="37" hidden="1">{#N/A,#N/A,FALSE,"PEND INC";#N/A,#N/A,FALSE,"PEND MINM"}</definedName>
    <definedName name="Rinasa" localSheetId="36" hidden="1">{#N/A,#N/A,FALSE,"PEND INC";#N/A,#N/A,FALSE,"PEND MINM"}</definedName>
    <definedName name="Rinasa" localSheetId="33" hidden="1">{#N/A,#N/A,FALSE,"PEND INC";#N/A,#N/A,FALSE,"PEND MINM"}</definedName>
    <definedName name="Rinasa" localSheetId="34" hidden="1">{#N/A,#N/A,FALSE,"PEND INC";#N/A,#N/A,FALSE,"PEND MINM"}</definedName>
    <definedName name="Rinasa" localSheetId="31" hidden="1">{#N/A,#N/A,FALSE,"PEND INC";#N/A,#N/A,FALSE,"PEND MINM"}</definedName>
    <definedName name="Rinasa" hidden="1">{#N/A,#N/A,FALSE,"PEND INC";#N/A,#N/A,FALSE,"PEND MINM"}</definedName>
    <definedName name="Rio_Azufre">#REF!</definedName>
    <definedName name="Rio_Grande">#REF!</definedName>
    <definedName name="Rio_Rejo">#REF!</definedName>
    <definedName name="Ripley" localSheetId="35" hidden="1">{#N/A,#N/A,FALSE,"Extension Title";#N/A,#N/A,FALSE,"Extensions Main";#N/A,#N/A,FALSE,"Christchurst";#N/A,#N/A,FALSE,"Larkfield Extension";#N/A,#N/A,FALSE,"Taunton";#N/A,#N/A,FALSE,"Farlington";#N/A,#N/A,FALSE,"Sidney Street";#N/A,#N/A,FALSE,"Tamworth";#N/A,#N/A,FALSE,"New Build Main"}</definedName>
    <definedName name="Ripley" localSheetId="37" hidden="1">{#N/A,#N/A,FALSE,"Extension Title";#N/A,#N/A,FALSE,"Extensions Main";#N/A,#N/A,FALSE,"Christchurst";#N/A,#N/A,FALSE,"Larkfield Extension";#N/A,#N/A,FALSE,"Taunton";#N/A,#N/A,FALSE,"Farlington";#N/A,#N/A,FALSE,"Sidney Street";#N/A,#N/A,FALSE,"Tamworth";#N/A,#N/A,FALSE,"New Build Main"}</definedName>
    <definedName name="Ripley" localSheetId="32" hidden="1">{#N/A,#N/A,FALSE,"Extension Title";#N/A,#N/A,FALSE,"Extensions Main";#N/A,#N/A,FALSE,"Christchurst";#N/A,#N/A,FALSE,"Larkfield Extension";#N/A,#N/A,FALSE,"Taunton";#N/A,#N/A,FALSE,"Farlington";#N/A,#N/A,FALSE,"Sidney Street";#N/A,#N/A,FALSE,"Tamworth";#N/A,#N/A,FALSE,"New Build Main"}</definedName>
    <definedName name="Ripley" localSheetId="21" hidden="1">{#N/A,#N/A,FALSE,"Extension Title";#N/A,#N/A,FALSE,"Extensions Main";#N/A,#N/A,FALSE,"Christchurst";#N/A,#N/A,FALSE,"Larkfield Extension";#N/A,#N/A,FALSE,"Taunton";#N/A,#N/A,FALSE,"Farlington";#N/A,#N/A,FALSE,"Sidney Street";#N/A,#N/A,FALSE,"Tamworth";#N/A,#N/A,FALSE,"New Build Main"}</definedName>
    <definedName name="Ripley" localSheetId="36" hidden="1">{#N/A,#N/A,FALSE,"Extension Title";#N/A,#N/A,FALSE,"Extensions Main";#N/A,#N/A,FALSE,"Christchurst";#N/A,#N/A,FALSE,"Larkfield Extension";#N/A,#N/A,FALSE,"Taunton";#N/A,#N/A,FALSE,"Farlington";#N/A,#N/A,FALSE,"Sidney Street";#N/A,#N/A,FALSE,"Tamworth";#N/A,#N/A,FALSE,"New Build Main"}</definedName>
    <definedName name="Ripley" localSheetId="33" hidden="1">{#N/A,#N/A,FALSE,"Extension Title";#N/A,#N/A,FALSE,"Extensions Main";#N/A,#N/A,FALSE,"Christchurst";#N/A,#N/A,FALSE,"Larkfield Extension";#N/A,#N/A,FALSE,"Taunton";#N/A,#N/A,FALSE,"Farlington";#N/A,#N/A,FALSE,"Sidney Street";#N/A,#N/A,FALSE,"Tamworth";#N/A,#N/A,FALSE,"New Build Main"}</definedName>
    <definedName name="Ripley" localSheetId="34" hidden="1">{#N/A,#N/A,FALSE,"Extension Title";#N/A,#N/A,FALSE,"Extensions Main";#N/A,#N/A,FALSE,"Christchurst";#N/A,#N/A,FALSE,"Larkfield Extension";#N/A,#N/A,FALSE,"Taunton";#N/A,#N/A,FALSE,"Farlington";#N/A,#N/A,FALSE,"Sidney Street";#N/A,#N/A,FALSE,"Tamworth";#N/A,#N/A,FALSE,"New Build Main"}</definedName>
    <definedName name="Ripley" localSheetId="31" hidden="1">{#N/A,#N/A,FALSE,"Extension Title";#N/A,#N/A,FALSE,"Extensions Main";#N/A,#N/A,FALSE,"Christchurst";#N/A,#N/A,FALSE,"Larkfield Extension";#N/A,#N/A,FALSE,"Taunton";#N/A,#N/A,FALSE,"Farlington";#N/A,#N/A,FALSE,"Sidney Street";#N/A,#N/A,FALSE,"Tamworth";#N/A,#N/A,FALSE,"New Build Main"}</definedName>
    <definedName name="Ripley" hidden="1">{#N/A,#N/A,FALSE,"Extension Title";#N/A,#N/A,FALSE,"Extensions Main";#N/A,#N/A,FALSE,"Christchurst";#N/A,#N/A,FALSE,"Larkfield Extension";#N/A,#N/A,FALSE,"Taunton";#N/A,#N/A,FALSE,"Farlington";#N/A,#N/A,FALSE,"Sidney Street";#N/A,#N/A,FALSE,"Tamworth";#N/A,#N/A,FALSE,"New Build Main"}</definedName>
    <definedName name="RIS"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RIS"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RIS"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RIS"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RIS"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RIS"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RIS"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Risk">#REF!</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TRUE</definedName>
    <definedName name="riskATSSoutputStatistic" hidden="1">3</definedName>
    <definedName name="riskATSSpercentChangeGraph" hidden="1">TRUE</definedName>
    <definedName name="riskATSSpercentileGraph" hidden="1">TRUE</definedName>
    <definedName name="riskATSSpercentileValue" hidden="1">5</definedName>
    <definedName name="riskATSSprintReport" hidden="1">TRUE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ATSTbaselineRequested" hidden="1">TRUE</definedName>
    <definedName name="riskATSTboxGraph" hidden="1">TRUE</definedName>
    <definedName name="riskATSTcomparisonGraph" hidden="1">TRUE</definedName>
    <definedName name="riskATSThistogramGraph" hidden="1">FALSE</definedName>
    <definedName name="riskATSToutputStatistic" hidden="1">4</definedName>
    <definedName name="riskATSTprintReport" hidden="1">FALSE</definedName>
    <definedName name="riskATSTreportsInActiveBook" hidden="1">FALSE</definedName>
    <definedName name="riskATSTreportsSelected" hidden="1">TRUE</definedName>
    <definedName name="riskATSTsequentialStress" hidden="1">TRUE</definedName>
    <definedName name="riskATSTsummaryReport" hidden="1">TRUE</definedName>
    <definedName name="RiskAutoStopPercChange">1.5</definedName>
    <definedName name="RiskBeforeRecalcMacro" hidden="1">""</definedName>
    <definedName name="RiskBeforeSimMacro" hidden="1">""</definedName>
    <definedName name="RiskCollectDistributionSamples" hidden="1">2</definedName>
    <definedName name="RiskCorrelationSheet">#REF!</definedName>
    <definedName name="RiskExcelReportsGoInNewWorkbook">TRUE</definedName>
    <definedName name="RiskExcelReportsToGenerate">33</definedName>
    <definedName name="RiskFixedSeed" hidden="1">1</definedName>
    <definedName name="RiskFixedSeed_1" hidden="1">31415269</definedName>
    <definedName name="RiskGenerateExcelReportsAtEndOfSimulation">FALSE</definedName>
    <definedName name="RiskHasSettings" localSheetId="35" hidden="1">7</definedName>
    <definedName name="RiskHasSettings" localSheetId="37" hidden="1">5</definedName>
    <definedName name="RiskHasSettings" localSheetId="32" hidden="1">5</definedName>
    <definedName name="RiskHasSettings" localSheetId="21" hidden="1">5</definedName>
    <definedName name="RiskHasSettings" localSheetId="33" hidden="1">7</definedName>
    <definedName name="RiskHasSettings" localSheetId="34" hidden="1">7</definedName>
    <definedName name="RiskHasSettings" hidden="1">5</definedName>
    <definedName name="RiskHasSettings_2" hidden="1">5</definedName>
    <definedName name="RiskIsInput" hidden="1">FALSE</definedName>
    <definedName name="RiskIsOptimization" hidden="1">FALSE</definedName>
    <definedName name="RiskIsOutput" hidden="1">FALSE</definedName>
    <definedName name="RiskIsStatistics" hidden="1">FALSE</definedName>
    <definedName name="RiskLevel">#REF!</definedName>
    <definedName name="RiskMinimizeOnStart" hidden="1">FALSE</definedName>
    <definedName name="RiskMonitorConvergence" localSheetId="37" hidden="1">TRUE</definedName>
    <definedName name="RiskMonitorConvergence" localSheetId="32" hidden="1">TRUE</definedName>
    <definedName name="RiskMonitorConvergence" localSheetId="21" hidden="1">TRUE</definedName>
    <definedName name="RiskMonitorConvergence" hidden="1">FALSE</definedName>
    <definedName name="RiskMultipleCPUSupportEnabled" localSheetId="37" hidden="1">FALSE</definedName>
    <definedName name="RiskMultipleCPUSupportEnabled" localSheetId="32" hidden="1">FALSE</definedName>
    <definedName name="RiskMultipleCPUSupportEnabled" localSheetId="21"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localSheetId="35" hidden="1">2</definedName>
    <definedName name="RiskSamplingType" localSheetId="37" hidden="1">3</definedName>
    <definedName name="RiskSamplingType" localSheetId="32" hidden="1">3</definedName>
    <definedName name="RiskSamplingType" localSheetId="21" hidden="1">3</definedName>
    <definedName name="RiskSamplingType" localSheetId="33" hidden="1">2</definedName>
    <definedName name="RiskSamplingType" localSheetId="34" hidden="1">2</definedName>
    <definedName name="RiskSamplingType" hidden="1">3</definedName>
    <definedName name="RiskSamplingType_1" hidden="1">3</definedName>
    <definedName name="RiskSelectedCell" localSheetId="37" hidden="1">"$AO$9"</definedName>
    <definedName name="RiskSelectedCell" localSheetId="32" hidden="1">"$AO$9"</definedName>
    <definedName name="RiskSelectedCell" localSheetId="21" hidden="1">"$AO$9"</definedName>
    <definedName name="RiskSelectedCell" hidden="1">"$I$19"</definedName>
    <definedName name="RiskSelectedNameCell1" localSheetId="37" hidden="1">"$AN$9"</definedName>
    <definedName name="RiskSelectedNameCell1" localSheetId="32" hidden="1">"$AN$9"</definedName>
    <definedName name="RiskSelectedNameCell1" localSheetId="21" hidden="1">"$AN$9"</definedName>
    <definedName name="RiskSelectedNameCell1" hidden="1">"$I$4"</definedName>
    <definedName name="RiskSelectedNameCell2" hidden="1">"$I$4"</definedName>
    <definedName name="RiskShowRiskWindowAtEndOfSimulation">TRUE</definedName>
    <definedName name="RiskStandardRecalc" localSheetId="35" hidden="1">2</definedName>
    <definedName name="RiskStandardRecalc" localSheetId="37" hidden="1">1</definedName>
    <definedName name="RiskStandardRecalc" localSheetId="32" hidden="1">1</definedName>
    <definedName name="RiskStandardRecalc" localSheetId="21" hidden="1">1</definedName>
    <definedName name="RiskStandardRecalc" localSheetId="33" hidden="1">2</definedName>
    <definedName name="RiskStandardRecalc" localSheetId="34" hidden="1">2</definedName>
    <definedName name="RiskStandardRecalc" hidden="1">1</definedName>
    <definedName name="RiskStandardRecalc_1" hidden="1">1</definedName>
    <definedName name="RiskStandardRecalc_2" hidden="1">2</definedName>
    <definedName name="RiskStatFunctionsUpdateFreq">1</definedName>
    <definedName name="riskStress1TF">0</definedName>
    <definedName name="RiskSwapState" localSheetId="37" hidden="1">TRUE</definedName>
    <definedName name="RiskSwapState" localSheetId="32" hidden="1">TRUE</definedName>
    <definedName name="RiskSwapState" localSheetId="21" hidden="1">TRUE</definedName>
    <definedName name="RiskSwapState" hidden="1">"True"</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FixedSeed_1" hidden="1">TRUE</definedName>
    <definedName name="RiskUseMultipleCPUs" localSheetId="35" hidden="1">TRUE</definedName>
    <definedName name="RiskUseMultipleCPUs" localSheetId="37" hidden="1">FALSE</definedName>
    <definedName name="RiskUseMultipleCPUs" localSheetId="32" hidden="1">FALSE</definedName>
    <definedName name="RiskUseMultipleCPUs" localSheetId="21" hidden="1">FALSE</definedName>
    <definedName name="RiskUseMultipleCPUs" localSheetId="33" hidden="1">TRUE</definedName>
    <definedName name="RiskUseMultipleCPUs" localSheetId="34" hidden="1">TRUE</definedName>
    <definedName name="RiskUseMultipleCPUs" hidden="1">FALSE</definedName>
    <definedName name="RiskUseMultipleCPUs_2" hidden="1">TRUE</definedName>
    <definedName name="RISP" localSheetId="31">#REF!</definedName>
    <definedName name="RISP">!#REF!</definedName>
    <definedName name="ritem">#REF!</definedName>
    <definedName name="rjrfbv"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KSK" localSheetId="3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37"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3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3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3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3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 localSheetId="35" hidden="1">{#N/A,#N/A,TRUE,"COVER";#N/A,#N/A,TRUE,"DETAILS";#N/A,#N/A,TRUE,"SUMMARY";#N/A,#N/A,TRUE,"EXP MON";#N/A,#N/A,TRUE,"APPENDIX A";#N/A,#N/A,TRUE,"APPENDIX B";#N/A,#N/A,TRUE,"APPENDIX C";#N/A,#N/A,TRUE,"APPENDIX D";#N/A,#N/A,TRUE,"APPENDIX E";#N/A,#N/A,TRUE,"APPENDIX F";#N/A,#N/A,TRUE,"APPENDIX G"}</definedName>
    <definedName name="rl" localSheetId="37" hidden="1">{#N/A,#N/A,TRUE,"COVER";#N/A,#N/A,TRUE,"DETAILS";#N/A,#N/A,TRUE,"SUMMARY";#N/A,#N/A,TRUE,"EXP MON";#N/A,#N/A,TRUE,"APPENDIX A";#N/A,#N/A,TRUE,"APPENDIX B";#N/A,#N/A,TRUE,"APPENDIX C";#N/A,#N/A,TRUE,"APPENDIX D";#N/A,#N/A,TRUE,"APPENDIX E";#N/A,#N/A,TRUE,"APPENDIX F";#N/A,#N/A,TRUE,"APPENDIX G"}</definedName>
    <definedName name="rl" localSheetId="36" hidden="1">{#N/A,#N/A,TRUE,"COVER";#N/A,#N/A,TRUE,"DETAILS";#N/A,#N/A,TRUE,"SUMMARY";#N/A,#N/A,TRUE,"EXP MON";#N/A,#N/A,TRUE,"APPENDIX A";#N/A,#N/A,TRUE,"APPENDIX B";#N/A,#N/A,TRUE,"APPENDIX C";#N/A,#N/A,TRUE,"APPENDIX D";#N/A,#N/A,TRUE,"APPENDIX E";#N/A,#N/A,TRUE,"APPENDIX F";#N/A,#N/A,TRUE,"APPENDIX G"}</definedName>
    <definedName name="rl" localSheetId="33" hidden="1">{#N/A,#N/A,TRUE,"COVER";#N/A,#N/A,TRUE,"DETAILS";#N/A,#N/A,TRUE,"SUMMARY";#N/A,#N/A,TRUE,"EXP MON";#N/A,#N/A,TRUE,"APPENDIX A";#N/A,#N/A,TRUE,"APPENDIX B";#N/A,#N/A,TRUE,"APPENDIX C";#N/A,#N/A,TRUE,"APPENDIX D";#N/A,#N/A,TRUE,"APPENDIX E";#N/A,#N/A,TRUE,"APPENDIX F";#N/A,#N/A,TRUE,"APPENDIX G"}</definedName>
    <definedName name="rl" localSheetId="34" hidden="1">{#N/A,#N/A,TRUE,"COVER";#N/A,#N/A,TRUE,"DETAILS";#N/A,#N/A,TRUE,"SUMMARY";#N/A,#N/A,TRUE,"EXP MON";#N/A,#N/A,TRUE,"APPENDIX A";#N/A,#N/A,TRUE,"APPENDIX B";#N/A,#N/A,TRUE,"APPENDIX C";#N/A,#N/A,TRUE,"APPENDIX D";#N/A,#N/A,TRUE,"APPENDIX E";#N/A,#N/A,TRUE,"APPENDIX F";#N/A,#N/A,TRUE,"APPENDIX G"}</definedName>
    <definedName name="rl" localSheetId="31" hidden="1">{#N/A,#N/A,TRUE,"COVER";#N/A,#N/A,TRUE,"DETAILS";#N/A,#N/A,TRUE,"SUMMARY";#N/A,#N/A,TRUE,"EXP MON";#N/A,#N/A,TRUE,"APPENDIX A";#N/A,#N/A,TRUE,"APPENDIX B";#N/A,#N/A,TRUE,"APPENDIX C";#N/A,#N/A,TRUE,"APPENDIX D";#N/A,#N/A,TRUE,"APPENDIX E";#N/A,#N/A,TRUE,"APPENDIX F";#N/A,#N/A,TRUE,"APPENDIX G"}</definedName>
    <definedName name="rl" hidden="1">{#N/A,#N/A,TRUE,"COVER";#N/A,#N/A,TRUE,"DETAILS";#N/A,#N/A,TRUE,"SUMMARY";#N/A,#N/A,TRUE,"EXP MON";#N/A,#N/A,TRUE,"APPENDIX A";#N/A,#N/A,TRUE,"APPENDIX B";#N/A,#N/A,TRUE,"APPENDIX C";#N/A,#N/A,TRUE,"APPENDIX D";#N/A,#N/A,TRUE,"APPENDIX E";#N/A,#N/A,TRUE,"APPENDIX F";#N/A,#N/A,TRUE,"APPENDIX G"}</definedName>
    <definedName name="Rl___0" localSheetId="31">#REF!</definedName>
    <definedName name="Rl___0">!#REF!</definedName>
    <definedName name="Rl___13" localSheetId="31">#REF!</definedName>
    <definedName name="Rl___13">!#REF!</definedName>
    <definedName name="RL2A" hidden="1">#REF!</definedName>
    <definedName name="RL2B" localSheetId="35" hidden="1">#REF!</definedName>
    <definedName name="RL2B" localSheetId="36" hidden="1">#REF!</definedName>
    <definedName name="RL2B" localSheetId="33" hidden="1">#REF!</definedName>
    <definedName name="RL2B" localSheetId="34" hidden="1">#REF!</definedName>
    <definedName name="RL2B" hidden="1">#REF!</definedName>
    <definedName name="RL2D" localSheetId="35" hidden="1">#REF!</definedName>
    <definedName name="RL2D" localSheetId="36" hidden="1">#REF!</definedName>
    <definedName name="RL2D" localSheetId="33" hidden="1">#REF!</definedName>
    <definedName name="RL2D" localSheetId="34" hidden="1">#REF!</definedName>
    <definedName name="RL2D" hidden="1">#REF!</definedName>
    <definedName name="RL2F" localSheetId="36" hidden="1">#REF!</definedName>
    <definedName name="RL2F" hidden="1">#REF!</definedName>
    <definedName name="RL2G" localSheetId="36" hidden="1">#REF!</definedName>
    <definedName name="RL2G" hidden="1">#REF!</definedName>
    <definedName name="RL2H" localSheetId="36" hidden="1">#REF!</definedName>
    <definedName name="RL2H" hidden="1">#REF!</definedName>
    <definedName name="RL2J"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J"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J"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J"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J"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J"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J"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K"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K"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K"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K"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K"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K"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K"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M" localSheetId="35" hidden="1">{#N/A,#N/A,FALSE,"NCS INC SCOT";#N/A,#N/A,FALSE,"NCS";#N/A,#N/A,FALSE,"74 NCS";#N/A,#N/A,FALSE,"75 NCS";#N/A,#N/A,FALSE,"76 NCS "}</definedName>
    <definedName name="RL2M" localSheetId="37" hidden="1">{#N/A,#N/A,FALSE,"NCS INC SCOT";#N/A,#N/A,FALSE,"NCS";#N/A,#N/A,FALSE,"74 NCS";#N/A,#N/A,FALSE,"75 NCS";#N/A,#N/A,FALSE,"76 NCS "}</definedName>
    <definedName name="RL2M" localSheetId="36" hidden="1">{#N/A,#N/A,FALSE,"NCS INC SCOT";#N/A,#N/A,FALSE,"NCS";#N/A,#N/A,FALSE,"74 NCS";#N/A,#N/A,FALSE,"75 NCS";#N/A,#N/A,FALSE,"76 NCS "}</definedName>
    <definedName name="RL2M" localSheetId="33" hidden="1">{#N/A,#N/A,FALSE,"NCS INC SCOT";#N/A,#N/A,FALSE,"NCS";#N/A,#N/A,FALSE,"74 NCS";#N/A,#N/A,FALSE,"75 NCS";#N/A,#N/A,FALSE,"76 NCS "}</definedName>
    <definedName name="RL2M" localSheetId="34" hidden="1">{#N/A,#N/A,FALSE,"NCS INC SCOT";#N/A,#N/A,FALSE,"NCS";#N/A,#N/A,FALSE,"74 NCS";#N/A,#N/A,FALSE,"75 NCS";#N/A,#N/A,FALSE,"76 NCS "}</definedName>
    <definedName name="RL2M" localSheetId="31" hidden="1">{#N/A,#N/A,FALSE,"NCS INC SCOT";#N/A,#N/A,FALSE,"NCS";#N/A,#N/A,FALSE,"74 NCS";#N/A,#N/A,FALSE,"75 NCS";#N/A,#N/A,FALSE,"76 NCS "}</definedName>
    <definedName name="RL2M" hidden="1">{#N/A,#N/A,FALSE,"NCS INC SCOT";#N/A,#N/A,FALSE,"NCS";#N/A,#N/A,FALSE,"74 NCS";#N/A,#N/A,FALSE,"75 NCS";#N/A,#N/A,FALSE,"76 NCS "}</definedName>
    <definedName name="RL2N" localSheetId="35" hidden="1">{#N/A,#N/A,TRUE,"Prog. Overview Strategic Input";#N/A,#N/A,TRUE,"Program Overview Financials";#N/A,#N/A,TRUE,"Technology Summary Input";#N/A,#N/A,TRUE,"Mkt &amp; Sales Summary Input";#N/A,#N/A,TRUE,"Delivery Summary Input";#N/A,#N/A,TRUE,"Revenue Assump Input";#N/A,#N/A,TRUE,"Financial Summary"}</definedName>
    <definedName name="RL2N" localSheetId="37" hidden="1">{#N/A,#N/A,TRUE,"Prog. Overview Strategic Input";#N/A,#N/A,TRUE,"Program Overview Financials";#N/A,#N/A,TRUE,"Technology Summary Input";#N/A,#N/A,TRUE,"Mkt &amp; Sales Summary Input";#N/A,#N/A,TRUE,"Delivery Summary Input";#N/A,#N/A,TRUE,"Revenue Assump Input";#N/A,#N/A,TRUE,"Financial Summary"}</definedName>
    <definedName name="RL2N" localSheetId="36" hidden="1">{#N/A,#N/A,TRUE,"Prog. Overview Strategic Input";#N/A,#N/A,TRUE,"Program Overview Financials";#N/A,#N/A,TRUE,"Technology Summary Input";#N/A,#N/A,TRUE,"Mkt &amp; Sales Summary Input";#N/A,#N/A,TRUE,"Delivery Summary Input";#N/A,#N/A,TRUE,"Revenue Assump Input";#N/A,#N/A,TRUE,"Financial Summary"}</definedName>
    <definedName name="RL2N" localSheetId="33" hidden="1">{#N/A,#N/A,TRUE,"Prog. Overview Strategic Input";#N/A,#N/A,TRUE,"Program Overview Financials";#N/A,#N/A,TRUE,"Technology Summary Input";#N/A,#N/A,TRUE,"Mkt &amp; Sales Summary Input";#N/A,#N/A,TRUE,"Delivery Summary Input";#N/A,#N/A,TRUE,"Revenue Assump Input";#N/A,#N/A,TRUE,"Financial Summary"}</definedName>
    <definedName name="RL2N" localSheetId="34" hidden="1">{#N/A,#N/A,TRUE,"Prog. Overview Strategic Input";#N/A,#N/A,TRUE,"Program Overview Financials";#N/A,#N/A,TRUE,"Technology Summary Input";#N/A,#N/A,TRUE,"Mkt &amp; Sales Summary Input";#N/A,#N/A,TRUE,"Delivery Summary Input";#N/A,#N/A,TRUE,"Revenue Assump Input";#N/A,#N/A,TRUE,"Financial Summary"}</definedName>
    <definedName name="RL2N" localSheetId="31" hidden="1">{#N/A,#N/A,TRUE,"Prog. Overview Strategic Input";#N/A,#N/A,TRUE,"Program Overview Financials";#N/A,#N/A,TRUE,"Technology Summary Input";#N/A,#N/A,TRUE,"Mkt &amp; Sales Summary Input";#N/A,#N/A,TRUE,"Delivery Summary Input";#N/A,#N/A,TRUE,"Revenue Assump Input";#N/A,#N/A,TRUE,"Financial Summary"}</definedName>
    <definedName name="RL2N" hidden="1">{#N/A,#N/A,TRUE,"Prog. Overview Strategic Input";#N/A,#N/A,TRUE,"Program Overview Financials";#N/A,#N/A,TRUE,"Technology Summary Input";#N/A,#N/A,TRUE,"Mkt &amp; Sales Summary Input";#N/A,#N/A,TRUE,"Delivery Summary Input";#N/A,#N/A,TRUE,"Revenue Assump Input";#N/A,#N/A,TRUE,"Financial Summary"}</definedName>
    <definedName name="RL2O" localSheetId="35" hidden="1">{#N/A,#N/A,TRUE,"Prog. Overview Strategic Input";#N/A,#N/A,TRUE,"Program Overview Financials";#N/A,#N/A,TRUE,"Technology Summary Input";#N/A,#N/A,TRUE,"Mkt &amp; Sales Summary Input";#N/A,#N/A,TRUE,"Delivery Summary Input";#N/A,#N/A,TRUE,"Revenue Assump Input";#N/A,#N/A,TRUE,"Financial Summary"}</definedName>
    <definedName name="RL2O" localSheetId="37" hidden="1">{#N/A,#N/A,TRUE,"Prog. Overview Strategic Input";#N/A,#N/A,TRUE,"Program Overview Financials";#N/A,#N/A,TRUE,"Technology Summary Input";#N/A,#N/A,TRUE,"Mkt &amp; Sales Summary Input";#N/A,#N/A,TRUE,"Delivery Summary Input";#N/A,#N/A,TRUE,"Revenue Assump Input";#N/A,#N/A,TRUE,"Financial Summary"}</definedName>
    <definedName name="RL2O" localSheetId="36" hidden="1">{#N/A,#N/A,TRUE,"Prog. Overview Strategic Input";#N/A,#N/A,TRUE,"Program Overview Financials";#N/A,#N/A,TRUE,"Technology Summary Input";#N/A,#N/A,TRUE,"Mkt &amp; Sales Summary Input";#N/A,#N/A,TRUE,"Delivery Summary Input";#N/A,#N/A,TRUE,"Revenue Assump Input";#N/A,#N/A,TRUE,"Financial Summary"}</definedName>
    <definedName name="RL2O" localSheetId="33" hidden="1">{#N/A,#N/A,TRUE,"Prog. Overview Strategic Input";#N/A,#N/A,TRUE,"Program Overview Financials";#N/A,#N/A,TRUE,"Technology Summary Input";#N/A,#N/A,TRUE,"Mkt &amp; Sales Summary Input";#N/A,#N/A,TRUE,"Delivery Summary Input";#N/A,#N/A,TRUE,"Revenue Assump Input";#N/A,#N/A,TRUE,"Financial Summary"}</definedName>
    <definedName name="RL2O" localSheetId="34" hidden="1">{#N/A,#N/A,TRUE,"Prog. Overview Strategic Input";#N/A,#N/A,TRUE,"Program Overview Financials";#N/A,#N/A,TRUE,"Technology Summary Input";#N/A,#N/A,TRUE,"Mkt &amp; Sales Summary Input";#N/A,#N/A,TRUE,"Delivery Summary Input";#N/A,#N/A,TRUE,"Revenue Assump Input";#N/A,#N/A,TRUE,"Financial Summary"}</definedName>
    <definedName name="RL2O" localSheetId="31" hidden="1">{#N/A,#N/A,TRUE,"Prog. Overview Strategic Input";#N/A,#N/A,TRUE,"Program Overview Financials";#N/A,#N/A,TRUE,"Technology Summary Input";#N/A,#N/A,TRUE,"Mkt &amp; Sales Summary Input";#N/A,#N/A,TRUE,"Delivery Summary Input";#N/A,#N/A,TRUE,"Revenue Assump Input";#N/A,#N/A,TRUE,"Financial Summary"}</definedName>
    <definedName name="RL2O" hidden="1">{#N/A,#N/A,TRUE,"Prog. Overview Strategic Input";#N/A,#N/A,TRUE,"Program Overview Financials";#N/A,#N/A,TRUE,"Technology Summary Input";#N/A,#N/A,TRUE,"Mkt &amp; Sales Summary Input";#N/A,#N/A,TRUE,"Delivery Summary Input";#N/A,#N/A,TRUE,"Revenue Assump Input";#N/A,#N/A,TRUE,"Financial Summary"}</definedName>
    <definedName name="rLocation">#REF!</definedName>
    <definedName name="RLPS">#REF!</definedName>
    <definedName name="RM" localSheetId="35" hidden="1">{#N/A,#N/A,FALSE,"masez (10)";#N/A,#N/A,FALSE,"masez (7)";#N/A,#N/A,FALSE,"masez (6)";#N/A,#N/A,FALSE,"masez (5)";#N/A,#N/A,FALSE,"masez (4)";#N/A,#N/A,FALSE,"masez (3)";#N/A,#N/A,FALSE,"masez (2)";#N/A,#N/A,FALSE,"GME";#N/A,#N/A,FALSE,"masez"}</definedName>
    <definedName name="RM" localSheetId="37" hidden="1">{#N/A,#N/A,FALSE,"masez (10)";#N/A,#N/A,FALSE,"masez (7)";#N/A,#N/A,FALSE,"masez (6)";#N/A,#N/A,FALSE,"masez (5)";#N/A,#N/A,FALSE,"masez (4)";#N/A,#N/A,FALSE,"masez (3)";#N/A,#N/A,FALSE,"masez (2)";#N/A,#N/A,FALSE,"GME";#N/A,#N/A,FALSE,"masez"}</definedName>
    <definedName name="RM" localSheetId="36" hidden="1">{#N/A,#N/A,FALSE,"masez (10)";#N/A,#N/A,FALSE,"masez (7)";#N/A,#N/A,FALSE,"masez (6)";#N/A,#N/A,FALSE,"masez (5)";#N/A,#N/A,FALSE,"masez (4)";#N/A,#N/A,FALSE,"masez (3)";#N/A,#N/A,FALSE,"masez (2)";#N/A,#N/A,FALSE,"GME";#N/A,#N/A,FALSE,"masez"}</definedName>
    <definedName name="RM" localSheetId="33" hidden="1">{#N/A,#N/A,FALSE,"masez (10)";#N/A,#N/A,FALSE,"masez (7)";#N/A,#N/A,FALSE,"masez (6)";#N/A,#N/A,FALSE,"masez (5)";#N/A,#N/A,FALSE,"masez (4)";#N/A,#N/A,FALSE,"masez (3)";#N/A,#N/A,FALSE,"masez (2)";#N/A,#N/A,FALSE,"GME";#N/A,#N/A,FALSE,"masez"}</definedName>
    <definedName name="RM" localSheetId="34" hidden="1">{#N/A,#N/A,FALSE,"masez (10)";#N/A,#N/A,FALSE,"masez (7)";#N/A,#N/A,FALSE,"masez (6)";#N/A,#N/A,FALSE,"masez (5)";#N/A,#N/A,FALSE,"masez (4)";#N/A,#N/A,FALSE,"masez (3)";#N/A,#N/A,FALSE,"masez (2)";#N/A,#N/A,FALSE,"GME";#N/A,#N/A,FALSE,"masez"}</definedName>
    <definedName name="RM" localSheetId="31" hidden="1">{#N/A,#N/A,FALSE,"masez (10)";#N/A,#N/A,FALSE,"masez (7)";#N/A,#N/A,FALSE,"masez (6)";#N/A,#N/A,FALSE,"masez (5)";#N/A,#N/A,FALSE,"masez (4)";#N/A,#N/A,FALSE,"masez (3)";#N/A,#N/A,FALSE,"masez (2)";#N/A,#N/A,FALSE,"GME";#N/A,#N/A,FALSE,"masez"}</definedName>
    <definedName name="RM" hidden="1">{#N/A,#N/A,FALSE,"masez (10)";#N/A,#N/A,FALSE,"masez (7)";#N/A,#N/A,FALSE,"masez (6)";#N/A,#N/A,FALSE,"masez (5)";#N/A,#N/A,FALSE,"masez (4)";#N/A,#N/A,FALSE,"masez (3)";#N/A,#N/A,FALSE,"masez (2)";#N/A,#N/A,FALSE,"GME";#N/A,#N/A,FALSE,"masez"}</definedName>
    <definedName name="rma">#REF!</definedName>
    <definedName name="rmarkets">#REF!</definedName>
    <definedName name="rmarkets2">#REF!</definedName>
    <definedName name="RMAT">#REF!</definedName>
    <definedName name="RMATC">#REF!</definedName>
    <definedName name="RMCB">#REF!</definedName>
    <definedName name="RMEN">#REF!</definedName>
    <definedName name="RMER">#REF!</definedName>
    <definedName name="rmetricsf">#REF!</definedName>
    <definedName name="RMO">#REF!</definedName>
    <definedName name="rmonth">#REF!</definedName>
    <definedName name="RMP" localSheetId="35" hidden="1">{#N/A,#N/A,FALSE,"Aging Summary";#N/A,#N/A,FALSE,"Ratio Analysis";#N/A,#N/A,FALSE,"Test 120 Day Accts";#N/A,#N/A,FALSE,"Tickmarks"}</definedName>
    <definedName name="RMP" localSheetId="37" hidden="1">{#N/A,#N/A,FALSE,"Aging Summary";#N/A,#N/A,FALSE,"Ratio Analysis";#N/A,#N/A,FALSE,"Test 120 Day Accts";#N/A,#N/A,FALSE,"Tickmarks"}</definedName>
    <definedName name="RMP" localSheetId="36" hidden="1">{#N/A,#N/A,FALSE,"Aging Summary";#N/A,#N/A,FALSE,"Ratio Analysis";#N/A,#N/A,FALSE,"Test 120 Day Accts";#N/A,#N/A,FALSE,"Tickmarks"}</definedName>
    <definedName name="RMP" localSheetId="33" hidden="1">{#N/A,#N/A,FALSE,"Aging Summary";#N/A,#N/A,FALSE,"Ratio Analysis";#N/A,#N/A,FALSE,"Test 120 Day Accts";#N/A,#N/A,FALSE,"Tickmarks"}</definedName>
    <definedName name="RMP" localSheetId="34" hidden="1">{#N/A,#N/A,FALSE,"Aging Summary";#N/A,#N/A,FALSE,"Ratio Analysis";#N/A,#N/A,FALSE,"Test 120 Day Accts";#N/A,#N/A,FALSE,"Tickmarks"}</definedName>
    <definedName name="RMP" localSheetId="31" hidden="1">{#N/A,#N/A,FALSE,"Aging Summary";#N/A,#N/A,FALSE,"Ratio Analysis";#N/A,#N/A,FALSE,"Test 120 Day Accts";#N/A,#N/A,FALSE,"Tickmarks"}</definedName>
    <definedName name="RMP" hidden="1">{#N/A,#N/A,FALSE,"Aging Summary";#N/A,#N/A,FALSE,"Ratio Analysis";#N/A,#N/A,FALSE,"Test 120 Day Accts";#N/A,#N/A,FALSE,"Tickmarks"}</definedName>
    <definedName name="RMPA30" localSheetId="31">#REF!</definedName>
    <definedName name="RMPA30">!#REF!</definedName>
    <definedName name="RNAO" localSheetId="35" hidden="1">{"'장비'!$A$3:$M$12"}</definedName>
    <definedName name="RNAO" localSheetId="37" hidden="1">{"'장비'!$A$3:$M$12"}</definedName>
    <definedName name="RNAO" localSheetId="36" hidden="1">{"'장비'!$A$3:$M$12"}</definedName>
    <definedName name="RNAO" localSheetId="33" hidden="1">{"'장비'!$A$3:$M$12"}</definedName>
    <definedName name="RNAO" localSheetId="34" hidden="1">{"'장비'!$A$3:$M$12"}</definedName>
    <definedName name="RNAO" localSheetId="31" hidden="1">{"'장비'!$A$3:$M$12"}</definedName>
    <definedName name="RNAO" hidden="1">{"'장비'!$A$3:$M$12"}</definedName>
    <definedName name="RND" hidden="1">#REF!</definedName>
    <definedName name="Rng" localSheetId="31">#REF!</definedName>
    <definedName name="Rng">!#REF!</definedName>
    <definedName name="RngAvgKW" localSheetId="31">#REF!</definedName>
    <definedName name="RngAvgKW">!#REF!</definedName>
    <definedName name="RngBtmRow" localSheetId="31">#REF!</definedName>
    <definedName name="RngBtmRow">!#REF!</definedName>
    <definedName name="RngCommentsStyle" localSheetId="31">#REF!</definedName>
    <definedName name="RngCommentsStyle">!#REF!</definedName>
    <definedName name="RngDutyPt" localSheetId="31">#REF!</definedName>
    <definedName name="RngDutyPt">!#REF!</definedName>
    <definedName name="RngDutyPtStyle" localSheetId="31">#REF!</definedName>
    <definedName name="RngDutyPtStyle">!#REF!</definedName>
    <definedName name="RngEqptLst" localSheetId="31">#REF!</definedName>
    <definedName name="RngEqptLst">!#REF!</definedName>
    <definedName name="RngGeneric2" localSheetId="31">#REF!</definedName>
    <definedName name="RngGeneric2">!#REF!</definedName>
    <definedName name="RngPeakKW" localSheetId="31">#REF!</definedName>
    <definedName name="RngPeakKW">!#REF!</definedName>
    <definedName name="rngPickValues" hidden="1">#REF!</definedName>
    <definedName name="RngSize" localSheetId="31">#REF!</definedName>
    <definedName name="RngSize">!#REF!</definedName>
    <definedName name="RngSizeStyle" localSheetId="31">#REF!</definedName>
    <definedName name="RngSizeStyle">!#REF!</definedName>
    <definedName name="RngTopRow">#REF!</definedName>
    <definedName name="RngTotKW" localSheetId="31">#REF!</definedName>
    <definedName name="RngTotKW">!#REF!</definedName>
    <definedName name="RNI">#REF!</definedName>
    <definedName name="RNN">#REF!</definedName>
    <definedName name="RNR" localSheetId="31">#REF!</definedName>
    <definedName name="RNR">!#REF!</definedName>
    <definedName name="RNWH" localSheetId="35" hidden="1">{#N/A,#N/A,TRUE,"LOADCOVE";#N/A,#N/A,TRUE,"PAGE001";#N/A,#N/A,TRUE,"PAGE002";#N/A,#N/A,TRUE,"PAGE003";#N/A,#N/A,TRUE,"PAGE004";#N/A,#N/A,TRUE,"PAGE005";#N/A,#N/A,TRUE,"PAGE006";#N/A,#N/A,TRUE,"PAGE007";#N/A,#N/A,TRUE,"PAGE008";#N/A,#N/A,TRUE,"PAGE009";#N/A,#N/A,TRUE,"PAGE010";#N/A,#N/A,TRUE,"PAGE011";#N/A,#N/A,TRUE,"PAGE012";#N/A,#N/A,TRUE,"PAGE013"}</definedName>
    <definedName name="RNWH" localSheetId="37" hidden="1">{#N/A,#N/A,TRUE,"LOADCOVE";#N/A,#N/A,TRUE,"PAGE001";#N/A,#N/A,TRUE,"PAGE002";#N/A,#N/A,TRUE,"PAGE003";#N/A,#N/A,TRUE,"PAGE004";#N/A,#N/A,TRUE,"PAGE005";#N/A,#N/A,TRUE,"PAGE006";#N/A,#N/A,TRUE,"PAGE007";#N/A,#N/A,TRUE,"PAGE008";#N/A,#N/A,TRUE,"PAGE009";#N/A,#N/A,TRUE,"PAGE010";#N/A,#N/A,TRUE,"PAGE011";#N/A,#N/A,TRUE,"PAGE012";#N/A,#N/A,TRUE,"PAGE013"}</definedName>
    <definedName name="RNWH" localSheetId="36" hidden="1">{#N/A,#N/A,TRUE,"LOADCOVE";#N/A,#N/A,TRUE,"PAGE001";#N/A,#N/A,TRUE,"PAGE002";#N/A,#N/A,TRUE,"PAGE003";#N/A,#N/A,TRUE,"PAGE004";#N/A,#N/A,TRUE,"PAGE005";#N/A,#N/A,TRUE,"PAGE006";#N/A,#N/A,TRUE,"PAGE007";#N/A,#N/A,TRUE,"PAGE008";#N/A,#N/A,TRUE,"PAGE009";#N/A,#N/A,TRUE,"PAGE010";#N/A,#N/A,TRUE,"PAGE011";#N/A,#N/A,TRUE,"PAGE012";#N/A,#N/A,TRUE,"PAGE013"}</definedName>
    <definedName name="RNWH" localSheetId="33" hidden="1">{#N/A,#N/A,TRUE,"LOADCOVE";#N/A,#N/A,TRUE,"PAGE001";#N/A,#N/A,TRUE,"PAGE002";#N/A,#N/A,TRUE,"PAGE003";#N/A,#N/A,TRUE,"PAGE004";#N/A,#N/A,TRUE,"PAGE005";#N/A,#N/A,TRUE,"PAGE006";#N/A,#N/A,TRUE,"PAGE007";#N/A,#N/A,TRUE,"PAGE008";#N/A,#N/A,TRUE,"PAGE009";#N/A,#N/A,TRUE,"PAGE010";#N/A,#N/A,TRUE,"PAGE011";#N/A,#N/A,TRUE,"PAGE012";#N/A,#N/A,TRUE,"PAGE013"}</definedName>
    <definedName name="RNWH" localSheetId="34" hidden="1">{#N/A,#N/A,TRUE,"LOADCOVE";#N/A,#N/A,TRUE,"PAGE001";#N/A,#N/A,TRUE,"PAGE002";#N/A,#N/A,TRUE,"PAGE003";#N/A,#N/A,TRUE,"PAGE004";#N/A,#N/A,TRUE,"PAGE005";#N/A,#N/A,TRUE,"PAGE006";#N/A,#N/A,TRUE,"PAGE007";#N/A,#N/A,TRUE,"PAGE008";#N/A,#N/A,TRUE,"PAGE009";#N/A,#N/A,TRUE,"PAGE010";#N/A,#N/A,TRUE,"PAGE011";#N/A,#N/A,TRUE,"PAGE012";#N/A,#N/A,TRUE,"PAGE013"}</definedName>
    <definedName name="RNWH" localSheetId="31" hidden="1">{#N/A,#N/A,TRUE,"LOADCOVE";#N/A,#N/A,TRUE,"PAGE001";#N/A,#N/A,TRUE,"PAGE002";#N/A,#N/A,TRUE,"PAGE003";#N/A,#N/A,TRUE,"PAGE004";#N/A,#N/A,TRUE,"PAGE005";#N/A,#N/A,TRUE,"PAGE006";#N/A,#N/A,TRUE,"PAGE007";#N/A,#N/A,TRUE,"PAGE008";#N/A,#N/A,TRUE,"PAGE009";#N/A,#N/A,TRUE,"PAGE010";#N/A,#N/A,TRUE,"PAGE011";#N/A,#N/A,TRUE,"PAGE012";#N/A,#N/A,TRUE,"PAGE013"}</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O" localSheetId="31" hidden="1">#REF!</definedName>
    <definedName name="ro">#REF!</definedName>
    <definedName name="RO_1" localSheetId="31">#REF!</definedName>
    <definedName name="RO_1">!#REF!</definedName>
    <definedName name="RO_3" localSheetId="31">#REF!</definedName>
    <definedName name="RO_3">!#REF!</definedName>
    <definedName name="RO_4" localSheetId="31">#REF!</definedName>
    <definedName name="RO_4">!#REF!</definedName>
    <definedName name="RO_5" localSheetId="31">#REF!</definedName>
    <definedName name="RO_5">!#REF!</definedName>
    <definedName name="RO_7" localSheetId="31">#REF!</definedName>
    <definedName name="RO_7">!#REF!</definedName>
    <definedName name="ro_m" localSheetId="31">#REF!</definedName>
    <definedName name="ro_m">!#REF!</definedName>
    <definedName name="ROADWAY_FIXT">#REF!</definedName>
    <definedName name="roberto" localSheetId="35" hidden="1">#REF!</definedName>
    <definedName name="roberto" localSheetId="33" hidden="1">#REF!</definedName>
    <definedName name="roberto" localSheetId="34" hidden="1">#REF!</definedName>
    <definedName name="roberto" hidden="1">#REF!</definedName>
    <definedName name="Roberto_Gonzalez_O.">#REF!</definedName>
    <definedName name="ROBolsa" localSheetId="35" hidden="1">{#N/A,#N/A,FALSE,"SumD";#N/A,#N/A,FALSE,"ElecD";#N/A,#N/A,FALSE,"MechD";#N/A,#N/A,FALSE,"GeotD";#N/A,#N/A,FALSE,"PrcsD";#N/A,#N/A,FALSE,"TunnD";#N/A,#N/A,FALSE,"CivlD";#N/A,#N/A,FALSE,"NtwkD";#N/A,#N/A,FALSE,"EstgD";#N/A,#N/A,FALSE,"PEngD"}</definedName>
    <definedName name="ROBolsa" localSheetId="37" hidden="1">{#N/A,#N/A,FALSE,"SumD";#N/A,#N/A,FALSE,"ElecD";#N/A,#N/A,FALSE,"MechD";#N/A,#N/A,FALSE,"GeotD";#N/A,#N/A,FALSE,"PrcsD";#N/A,#N/A,FALSE,"TunnD";#N/A,#N/A,FALSE,"CivlD";#N/A,#N/A,FALSE,"NtwkD";#N/A,#N/A,FALSE,"EstgD";#N/A,#N/A,FALSE,"PEngD"}</definedName>
    <definedName name="ROBolsa" localSheetId="36" hidden="1">{#N/A,#N/A,FALSE,"SumD";#N/A,#N/A,FALSE,"ElecD";#N/A,#N/A,FALSE,"MechD";#N/A,#N/A,FALSE,"GeotD";#N/A,#N/A,FALSE,"PrcsD";#N/A,#N/A,FALSE,"TunnD";#N/A,#N/A,FALSE,"CivlD";#N/A,#N/A,FALSE,"NtwkD";#N/A,#N/A,FALSE,"EstgD";#N/A,#N/A,FALSE,"PEngD"}</definedName>
    <definedName name="ROBolsa" localSheetId="33" hidden="1">{#N/A,#N/A,FALSE,"SumD";#N/A,#N/A,FALSE,"ElecD";#N/A,#N/A,FALSE,"MechD";#N/A,#N/A,FALSE,"GeotD";#N/A,#N/A,FALSE,"PrcsD";#N/A,#N/A,FALSE,"TunnD";#N/A,#N/A,FALSE,"CivlD";#N/A,#N/A,FALSE,"NtwkD";#N/A,#N/A,FALSE,"EstgD";#N/A,#N/A,FALSE,"PEngD"}</definedName>
    <definedName name="ROBolsa" localSheetId="34" hidden="1">{#N/A,#N/A,FALSE,"SumD";#N/A,#N/A,FALSE,"ElecD";#N/A,#N/A,FALSE,"MechD";#N/A,#N/A,FALSE,"GeotD";#N/A,#N/A,FALSE,"PrcsD";#N/A,#N/A,FALSE,"TunnD";#N/A,#N/A,FALSE,"CivlD";#N/A,#N/A,FALSE,"NtwkD";#N/A,#N/A,FALSE,"EstgD";#N/A,#N/A,FALSE,"PEngD"}</definedName>
    <definedName name="ROBolsa" localSheetId="31" hidden="1">{#N/A,#N/A,FALSE,"SumD";#N/A,#N/A,FALSE,"ElecD";#N/A,#N/A,FALSE,"MechD";#N/A,#N/A,FALSE,"GeotD";#N/A,#N/A,FALSE,"PrcsD";#N/A,#N/A,FALSE,"TunnD";#N/A,#N/A,FALSE,"CivlD";#N/A,#N/A,FALSE,"NtwkD";#N/A,#N/A,FALSE,"EstgD";#N/A,#N/A,FALSE,"PEngD"}</definedName>
    <definedName name="ROBolsa" hidden="1">{#N/A,#N/A,FALSE,"SumD";#N/A,#N/A,FALSE,"ElecD";#N/A,#N/A,FALSE,"MechD";#N/A,#N/A,FALSE,"GeotD";#N/A,#N/A,FALSE,"PrcsD";#N/A,#N/A,FALSE,"TunnD";#N/A,#N/A,FALSE,"CivlD";#N/A,#N/A,FALSE,"NtwkD";#N/A,#N/A,FALSE,"EstgD";#N/A,#N/A,FALSE,"PEngD"}</definedName>
    <definedName name="robot" localSheetId="31">#REF!</definedName>
    <definedName name="robot">!#REF!</definedName>
    <definedName name="rocaf">#REF!</definedName>
    <definedName name="Rocafija">#REF!</definedName>
    <definedName name="Rocasuelta">#REF!</definedName>
    <definedName name="rocio" localSheetId="31" hidden="1">#REF!</definedName>
    <definedName name="rocio" hidden="1">#REF!</definedName>
    <definedName name="ROD" localSheetId="31">#REF!</definedName>
    <definedName name="ROD">!#REF!</definedName>
    <definedName name="rodillo">#REF!</definedName>
    <definedName name="RÖL">#REF!</definedName>
    <definedName name="röl1">#REF!</definedName>
    <definedName name="ROLDADO" localSheetId="31">#REF!</definedName>
    <definedName name="ROLDADO">!#REF!</definedName>
    <definedName name="RoleChoice">#REF!</definedName>
    <definedName name="roll">#REF!</definedName>
    <definedName name="rollers" localSheetId="31">#REF!</definedName>
    <definedName name="rollers">!#REF!</definedName>
    <definedName name="romy" hidden="1">#REF!</definedName>
    <definedName name="ROOF" localSheetId="31">#REF!</definedName>
    <definedName name="ROOF">!#REF!</definedName>
    <definedName name="ROOF_BEAM" localSheetId="31">#REF!</definedName>
    <definedName name="ROOF_BEAM">!#REF!</definedName>
    <definedName name="ROOF_LEVEL" localSheetId="31">#REF!</definedName>
    <definedName name="ROOF_LEVEL">!#REF!</definedName>
    <definedName name="ros" localSheetId="35" hidden="1">{"MO(BASE)",#N/A,FALSE,"MO(BASE)";"MO(BASE)1",#N/A,FALSE,"MO(BASE)";"MO(BASE)2",#N/A,FALSE,"MO(BASE)"}</definedName>
    <definedName name="ros" localSheetId="37" hidden="1">{"MO(BASE)",#N/A,FALSE,"MO(BASE)";"MO(BASE)1",#N/A,FALSE,"MO(BASE)";"MO(BASE)2",#N/A,FALSE,"MO(BASE)"}</definedName>
    <definedName name="ros" localSheetId="36" hidden="1">{"MO(BASE)",#N/A,FALSE,"MO(BASE)";"MO(BASE)1",#N/A,FALSE,"MO(BASE)";"MO(BASE)2",#N/A,FALSE,"MO(BASE)"}</definedName>
    <definedName name="ros" localSheetId="33" hidden="1">{"MO(BASE)",#N/A,FALSE,"MO(BASE)";"MO(BASE)1",#N/A,FALSE,"MO(BASE)";"MO(BASE)2",#N/A,FALSE,"MO(BASE)"}</definedName>
    <definedName name="ros" localSheetId="34" hidden="1">{"MO(BASE)",#N/A,FALSE,"MO(BASE)";"MO(BASE)1",#N/A,FALSE,"MO(BASE)";"MO(BASE)2",#N/A,FALSE,"MO(BASE)"}</definedName>
    <definedName name="ros" localSheetId="31" hidden="1">{"MO(BASE)",#N/A,FALSE,"MO(BASE)";"MO(BASE)1",#N/A,FALSE,"MO(BASE)";"MO(BASE)2",#N/A,FALSE,"MO(BASE)"}</definedName>
    <definedName name="ros" hidden="1">{"MO(BASE)",#N/A,FALSE,"MO(BASE)";"MO(BASE)1",#N/A,FALSE,"MO(BASE)";"MO(BASE)2",#N/A,FALSE,"MO(BASE)"}</definedName>
    <definedName name="ros_1" localSheetId="35" hidden="1">{"MO(BASE)",#N/A,FALSE,"MO(BASE)";"MO(BASE)1",#N/A,FALSE,"MO(BASE)";"MO(BASE)2",#N/A,FALSE,"MO(BASE)"}</definedName>
    <definedName name="ros_1" localSheetId="37" hidden="1">{"MO(BASE)",#N/A,FALSE,"MO(BASE)";"MO(BASE)1",#N/A,FALSE,"MO(BASE)";"MO(BASE)2",#N/A,FALSE,"MO(BASE)"}</definedName>
    <definedName name="ros_1" localSheetId="36" hidden="1">{"MO(BASE)",#N/A,FALSE,"MO(BASE)";"MO(BASE)1",#N/A,FALSE,"MO(BASE)";"MO(BASE)2",#N/A,FALSE,"MO(BASE)"}</definedName>
    <definedName name="ros_1" localSheetId="33" hidden="1">{"MO(BASE)",#N/A,FALSE,"MO(BASE)";"MO(BASE)1",#N/A,FALSE,"MO(BASE)";"MO(BASE)2",#N/A,FALSE,"MO(BASE)"}</definedName>
    <definedName name="ros_1" localSheetId="34" hidden="1">{"MO(BASE)",#N/A,FALSE,"MO(BASE)";"MO(BASE)1",#N/A,FALSE,"MO(BASE)";"MO(BASE)2",#N/A,FALSE,"MO(BASE)"}</definedName>
    <definedName name="ros_1" localSheetId="31" hidden="1">{"MO(BASE)",#N/A,FALSE,"MO(BASE)";"MO(BASE)1",#N/A,FALSE,"MO(BASE)";"MO(BASE)2",#N/A,FALSE,"MO(BASE)"}</definedName>
    <definedName name="ros_1" hidden="1">{"MO(BASE)",#N/A,FALSE,"MO(BASE)";"MO(BASE)1",#N/A,FALSE,"MO(BASE)";"MO(BASE)2",#N/A,FALSE,"MO(BASE)"}</definedName>
    <definedName name="ros_2" localSheetId="35" hidden="1">{"MO(BASE)",#N/A,FALSE,"MO(BASE)";"MO(BASE)1",#N/A,FALSE,"MO(BASE)";"MO(BASE)2",#N/A,FALSE,"MO(BASE)"}</definedName>
    <definedName name="ros_2" localSheetId="37" hidden="1">{"MO(BASE)",#N/A,FALSE,"MO(BASE)";"MO(BASE)1",#N/A,FALSE,"MO(BASE)";"MO(BASE)2",#N/A,FALSE,"MO(BASE)"}</definedName>
    <definedName name="ros_2" localSheetId="36" hidden="1">{"MO(BASE)",#N/A,FALSE,"MO(BASE)";"MO(BASE)1",#N/A,FALSE,"MO(BASE)";"MO(BASE)2",#N/A,FALSE,"MO(BASE)"}</definedName>
    <definedName name="ros_2" localSheetId="33" hidden="1">{"MO(BASE)",#N/A,FALSE,"MO(BASE)";"MO(BASE)1",#N/A,FALSE,"MO(BASE)";"MO(BASE)2",#N/A,FALSE,"MO(BASE)"}</definedName>
    <definedName name="ros_2" localSheetId="34" hidden="1">{"MO(BASE)",#N/A,FALSE,"MO(BASE)";"MO(BASE)1",#N/A,FALSE,"MO(BASE)";"MO(BASE)2",#N/A,FALSE,"MO(BASE)"}</definedName>
    <definedName name="ros_2" localSheetId="31" hidden="1">{"MO(BASE)",#N/A,FALSE,"MO(BASE)";"MO(BASE)1",#N/A,FALSE,"MO(BASE)";"MO(BASE)2",#N/A,FALSE,"MO(BASE)"}</definedName>
    <definedName name="ros_2" hidden="1">{"MO(BASE)",#N/A,FALSE,"MO(BASE)";"MO(BASE)1",#N/A,FALSE,"MO(BASE)";"MO(BASE)2",#N/A,FALSE,"MO(BASE)"}</definedName>
    <definedName name="ros_3" localSheetId="35" hidden="1">{"MO(BASE)",#N/A,FALSE,"MO(BASE)";"MO(BASE)1",#N/A,FALSE,"MO(BASE)";"MO(BASE)2",#N/A,FALSE,"MO(BASE)"}</definedName>
    <definedName name="ros_3" localSheetId="37" hidden="1">{"MO(BASE)",#N/A,FALSE,"MO(BASE)";"MO(BASE)1",#N/A,FALSE,"MO(BASE)";"MO(BASE)2",#N/A,FALSE,"MO(BASE)"}</definedName>
    <definedName name="ros_3" localSheetId="36" hidden="1">{"MO(BASE)",#N/A,FALSE,"MO(BASE)";"MO(BASE)1",#N/A,FALSE,"MO(BASE)";"MO(BASE)2",#N/A,FALSE,"MO(BASE)"}</definedName>
    <definedName name="ros_3" localSheetId="33" hidden="1">{"MO(BASE)",#N/A,FALSE,"MO(BASE)";"MO(BASE)1",#N/A,FALSE,"MO(BASE)";"MO(BASE)2",#N/A,FALSE,"MO(BASE)"}</definedName>
    <definedName name="ros_3" localSheetId="34" hidden="1">{"MO(BASE)",#N/A,FALSE,"MO(BASE)";"MO(BASE)1",#N/A,FALSE,"MO(BASE)";"MO(BASE)2",#N/A,FALSE,"MO(BASE)"}</definedName>
    <definedName name="ros_3" localSheetId="31" hidden="1">{"MO(BASE)",#N/A,FALSE,"MO(BASE)";"MO(BASE)1",#N/A,FALSE,"MO(BASE)";"MO(BASE)2",#N/A,FALSE,"MO(BASE)"}</definedName>
    <definedName name="ros_3" hidden="1">{"MO(BASE)",#N/A,FALSE,"MO(BASE)";"MO(BASE)1",#N/A,FALSE,"MO(BASE)";"MO(BASE)2",#N/A,FALSE,"MO(BASE)"}</definedName>
    <definedName name="ros_4" localSheetId="35" hidden="1">{"MO(BASE)",#N/A,FALSE,"MO(BASE)";"MO(BASE)1",#N/A,FALSE,"MO(BASE)";"MO(BASE)2",#N/A,FALSE,"MO(BASE)"}</definedName>
    <definedName name="ros_4" localSheetId="37" hidden="1">{"MO(BASE)",#N/A,FALSE,"MO(BASE)";"MO(BASE)1",#N/A,FALSE,"MO(BASE)";"MO(BASE)2",#N/A,FALSE,"MO(BASE)"}</definedName>
    <definedName name="ros_4" localSheetId="36" hidden="1">{"MO(BASE)",#N/A,FALSE,"MO(BASE)";"MO(BASE)1",#N/A,FALSE,"MO(BASE)";"MO(BASE)2",#N/A,FALSE,"MO(BASE)"}</definedName>
    <definedName name="ros_4" localSheetId="33" hidden="1">{"MO(BASE)",#N/A,FALSE,"MO(BASE)";"MO(BASE)1",#N/A,FALSE,"MO(BASE)";"MO(BASE)2",#N/A,FALSE,"MO(BASE)"}</definedName>
    <definedName name="ros_4" localSheetId="34" hidden="1">{"MO(BASE)",#N/A,FALSE,"MO(BASE)";"MO(BASE)1",#N/A,FALSE,"MO(BASE)";"MO(BASE)2",#N/A,FALSE,"MO(BASE)"}</definedName>
    <definedName name="ros_4" localSheetId="31" hidden="1">{"MO(BASE)",#N/A,FALSE,"MO(BASE)";"MO(BASE)1",#N/A,FALSE,"MO(BASE)";"MO(BASE)2",#N/A,FALSE,"MO(BASE)"}</definedName>
    <definedName name="ros_4" hidden="1">{"MO(BASE)",#N/A,FALSE,"MO(BASE)";"MO(BASE)1",#N/A,FALSE,"MO(BASE)";"MO(BASE)2",#N/A,FALSE,"MO(BASE)"}</definedName>
    <definedName name="ros_5" localSheetId="35" hidden="1">{"MO(BASE)",#N/A,FALSE,"MO(BASE)";"MO(BASE)1",#N/A,FALSE,"MO(BASE)";"MO(BASE)2",#N/A,FALSE,"MO(BASE)"}</definedName>
    <definedName name="ros_5" localSheetId="37" hidden="1">{"MO(BASE)",#N/A,FALSE,"MO(BASE)";"MO(BASE)1",#N/A,FALSE,"MO(BASE)";"MO(BASE)2",#N/A,FALSE,"MO(BASE)"}</definedName>
    <definedName name="ros_5" localSheetId="36" hidden="1">{"MO(BASE)",#N/A,FALSE,"MO(BASE)";"MO(BASE)1",#N/A,FALSE,"MO(BASE)";"MO(BASE)2",#N/A,FALSE,"MO(BASE)"}</definedName>
    <definedName name="ros_5" localSheetId="33" hidden="1">{"MO(BASE)",#N/A,FALSE,"MO(BASE)";"MO(BASE)1",#N/A,FALSE,"MO(BASE)";"MO(BASE)2",#N/A,FALSE,"MO(BASE)"}</definedName>
    <definedName name="ros_5" localSheetId="34" hidden="1">{"MO(BASE)",#N/A,FALSE,"MO(BASE)";"MO(BASE)1",#N/A,FALSE,"MO(BASE)";"MO(BASE)2",#N/A,FALSE,"MO(BASE)"}</definedName>
    <definedName name="ros_5" localSheetId="31" hidden="1">{"MO(BASE)",#N/A,FALSE,"MO(BASE)";"MO(BASE)1",#N/A,FALSE,"MO(BASE)";"MO(BASE)2",#N/A,FALSE,"MO(BASE)"}</definedName>
    <definedName name="ros_5" hidden="1">{"MO(BASE)",#N/A,FALSE,"MO(BASE)";"MO(BASE)1",#N/A,FALSE,"MO(BASE)";"MO(BASE)2",#N/A,FALSE,"MO(BASE)"}</definedName>
    <definedName name="rosid" localSheetId="31">#REF!</definedName>
    <definedName name="rosid">!#REF!</definedName>
    <definedName name="ROSTO" localSheetId="35" hidden="1">{#N/A,#N/A,FALSE,"GERAL";#N/A,#N/A,FALSE,"012-96";#N/A,#N/A,FALSE,"018-96";#N/A,#N/A,FALSE,"027-96";#N/A,#N/A,FALSE,"059-96";#N/A,#N/A,FALSE,"076-96";#N/A,#N/A,FALSE,"019-97";#N/A,#N/A,FALSE,"021-97";#N/A,#N/A,FALSE,"022-97";#N/A,#N/A,FALSE,"028-97"}</definedName>
    <definedName name="ROSTO" localSheetId="37" hidden="1">{#N/A,#N/A,FALSE,"GERAL";#N/A,#N/A,FALSE,"012-96";#N/A,#N/A,FALSE,"018-96";#N/A,#N/A,FALSE,"027-96";#N/A,#N/A,FALSE,"059-96";#N/A,#N/A,FALSE,"076-96";#N/A,#N/A,FALSE,"019-97";#N/A,#N/A,FALSE,"021-97";#N/A,#N/A,FALSE,"022-97";#N/A,#N/A,FALSE,"028-97"}</definedName>
    <definedName name="ROSTO" localSheetId="36" hidden="1">{#N/A,#N/A,FALSE,"GERAL";#N/A,#N/A,FALSE,"012-96";#N/A,#N/A,FALSE,"018-96";#N/A,#N/A,FALSE,"027-96";#N/A,#N/A,FALSE,"059-96";#N/A,#N/A,FALSE,"076-96";#N/A,#N/A,FALSE,"019-97";#N/A,#N/A,FALSE,"021-97";#N/A,#N/A,FALSE,"022-97";#N/A,#N/A,FALSE,"028-97"}</definedName>
    <definedName name="ROSTO" localSheetId="33" hidden="1">{#N/A,#N/A,FALSE,"GERAL";#N/A,#N/A,FALSE,"012-96";#N/A,#N/A,FALSE,"018-96";#N/A,#N/A,FALSE,"027-96";#N/A,#N/A,FALSE,"059-96";#N/A,#N/A,FALSE,"076-96";#N/A,#N/A,FALSE,"019-97";#N/A,#N/A,FALSE,"021-97";#N/A,#N/A,FALSE,"022-97";#N/A,#N/A,FALSE,"028-97"}</definedName>
    <definedName name="ROSTO" localSheetId="34" hidden="1">{#N/A,#N/A,FALSE,"GERAL";#N/A,#N/A,FALSE,"012-96";#N/A,#N/A,FALSE,"018-96";#N/A,#N/A,FALSE,"027-96";#N/A,#N/A,FALSE,"059-96";#N/A,#N/A,FALSE,"076-96";#N/A,#N/A,FALSE,"019-97";#N/A,#N/A,FALSE,"021-97";#N/A,#N/A,FALSE,"022-97";#N/A,#N/A,FALSE,"028-97"}</definedName>
    <definedName name="ROSTO" localSheetId="31" hidden="1">{#N/A,#N/A,FALSE,"GERAL";#N/A,#N/A,FALSE,"012-96";#N/A,#N/A,FALSE,"018-96";#N/A,#N/A,FALSE,"027-96";#N/A,#N/A,FALSE,"059-96";#N/A,#N/A,FALSE,"076-96";#N/A,#N/A,FALSE,"019-97";#N/A,#N/A,FALSE,"021-97";#N/A,#N/A,FALSE,"022-97";#N/A,#N/A,FALSE,"028-97"}</definedName>
    <definedName name="ROSTO" hidden="1">{#N/A,#N/A,FALSE,"GERAL";#N/A,#N/A,FALSE,"012-96";#N/A,#N/A,FALSE,"018-96";#N/A,#N/A,FALSE,"027-96";#N/A,#N/A,FALSE,"059-96";#N/A,#N/A,FALSE,"076-96";#N/A,#N/A,FALSE,"019-97";#N/A,#N/A,FALSE,"021-97";#N/A,#N/A,FALSE,"022-97";#N/A,#N/A,FALSE,"028-97"}</definedName>
    <definedName name="rouble3" hidden="1">#REF!</definedName>
    <definedName name="rouble5" localSheetId="35" hidden="1">#REF!</definedName>
    <definedName name="rouble5" localSheetId="36" hidden="1">#REF!</definedName>
    <definedName name="rouble5" localSheetId="33" hidden="1">#REF!</definedName>
    <definedName name="rouble5" localSheetId="34" hidden="1">#REF!</definedName>
    <definedName name="rouble5" hidden="1">#REF!</definedName>
    <definedName name="Round">#REF!</definedName>
    <definedName name="RowLevel" hidden="1">1</definedName>
    <definedName name="Rows2Unhide" localSheetId="35" hidden="1">#REF!</definedName>
    <definedName name="Rows2Unhide" localSheetId="36" hidden="1">#REF!</definedName>
    <definedName name="Rows2Unhide" localSheetId="33" hidden="1">#REF!</definedName>
    <definedName name="Rows2Unhide" localSheetId="34" hidden="1">#REF!</definedName>
    <definedName name="Rows2Unhide" localSheetId="31" hidden="1">#REF!</definedName>
    <definedName name="Rows2Unhide" hidden="1">#REF!</definedName>
    <definedName name="rox">#REF!</definedName>
    <definedName name="RoyaltyPrintRange">#REF!:#REF!</definedName>
    <definedName name="roz" localSheetId="31">#REF!</definedName>
    <definedName name="roz">!#REF!</definedName>
    <definedName name="roz_m" localSheetId="31">#REF!</definedName>
    <definedName name="roz_m">!#REF!</definedName>
    <definedName name="RP" hidden="1">{"vista 1",#N/A,FALSE,"CMP";"vista 2",#N/A,FALSE,"CMP"}</definedName>
    <definedName name="rperiod">#REF!</definedName>
    <definedName name="RPHA">#REF!</definedName>
    <definedName name="rProjectNo">#REF!</definedName>
    <definedName name="Rpt_Month" localSheetId="31">#REF!</definedName>
    <definedName name="Rpt_Month">!#REF!</definedName>
    <definedName name="RPTCOUNT" hidden="1">14</definedName>
    <definedName name="RPTDATACELL1" hidden="1">#REF!</definedName>
    <definedName name="RPTDATACELL10" hidden="1">#REF!</definedName>
    <definedName name="RPTDATACELL11" hidden="1">#REF!</definedName>
    <definedName name="RPTDATACELL12" hidden="1">#REF!</definedName>
    <definedName name="RPTDATACELL13" hidden="1">#REF!</definedName>
    <definedName name="RPTDATACELL14" hidden="1">#REF!</definedName>
    <definedName name="RPTDATACELL15" hidden="1">#REF!</definedName>
    <definedName name="RPTDATACELL16" hidden="1">#REF!</definedName>
    <definedName name="RPTDATACELL17" hidden="1">#REF!</definedName>
    <definedName name="RPTDATACELL18" hidden="1">#REF!</definedName>
    <definedName name="RPTDATACELL19" hidden="1">#REF!</definedName>
    <definedName name="RPTDATACELL2" hidden="1">#REF!</definedName>
    <definedName name="RPTDATACELL20" hidden="1">#REF!</definedName>
    <definedName name="RPTDATACELL21" hidden="1">#REF!</definedName>
    <definedName name="RPTDATACELL22" hidden="1">#REF!</definedName>
    <definedName name="RPTDATACELL23" hidden="1">#REF!</definedName>
    <definedName name="RPTDATACELL24" hidden="1">#REF!</definedName>
    <definedName name="RPTDATACELL25" hidden="1">#REF!</definedName>
    <definedName name="RPTDATACELL26" hidden="1">#REF!</definedName>
    <definedName name="RPTDATACELL27" hidden="1">#REF!</definedName>
    <definedName name="RPTDATACELL28" hidden="1">#REF!</definedName>
    <definedName name="RPTDATACELL29" hidden="1">#REF!</definedName>
    <definedName name="RPTDATACELL3" hidden="1">#REF!</definedName>
    <definedName name="RPTDATACELL30" hidden="1">#REF!</definedName>
    <definedName name="RPTDATACELL31" hidden="1">#REF!</definedName>
    <definedName name="RPTDATACELL32" hidden="1">#REF!</definedName>
    <definedName name="RPTDATACELL33" hidden="1">#REF!</definedName>
    <definedName name="RPTDATACELL34" hidden="1">#REF!</definedName>
    <definedName name="RPTDATACELL35" hidden="1">#REF!</definedName>
    <definedName name="RPTDATACELL36" hidden="1">#REF!</definedName>
    <definedName name="RPTDATACELL37" hidden="1">#REF!</definedName>
    <definedName name="RPTDATACELL38" hidden="1">#REF!</definedName>
    <definedName name="RPTDATACELL39" hidden="1">#REF!</definedName>
    <definedName name="RPTDATACELL4" hidden="1">#REF!</definedName>
    <definedName name="RPTDATACELL40" hidden="1">#REF!</definedName>
    <definedName name="RPTDATACELL41" hidden="1">#REF!</definedName>
    <definedName name="RPTDATACELL42" hidden="1">#REF!</definedName>
    <definedName name="RPTDATACELL43" hidden="1">#REF!</definedName>
    <definedName name="RPTDATACELL45" hidden="1">#REF!</definedName>
    <definedName name="RPTDATACELL46" hidden="1">#REF!</definedName>
    <definedName name="RPTDATACELL47" hidden="1">#REF!</definedName>
    <definedName name="RPTDATACELL48" hidden="1">#REF!</definedName>
    <definedName name="RPTDATACELL5" hidden="1">#REF!</definedName>
    <definedName name="RPTDATACELL54" hidden="1">#REF!</definedName>
    <definedName name="RPTDATACELL58" hidden="1">#REF!</definedName>
    <definedName name="RPTDATACELL59" hidden="1">#REF!</definedName>
    <definedName name="RPTDATACELL6" hidden="1">#REF!</definedName>
    <definedName name="RPTDATACELL60" hidden="1">#REF!</definedName>
    <definedName name="RPTDATACELL61" hidden="1">#REF!</definedName>
    <definedName name="RPTDATACELL62" hidden="1">#REF!</definedName>
    <definedName name="RPTDATACELL63" hidden="1">#REF!</definedName>
    <definedName name="RPTDATACELL66" hidden="1">#REF!</definedName>
    <definedName name="RPTDATACELL67" hidden="1">#REF!</definedName>
    <definedName name="RPTDATACELL68" hidden="1">#REF!</definedName>
    <definedName name="RPTDATACELL69" hidden="1">#REF!</definedName>
    <definedName name="RPTDATACELL7" hidden="1">#REF!</definedName>
    <definedName name="RPTDATACELL72" hidden="1">#REF!</definedName>
    <definedName name="RPTDATACELL8" hidden="1">#REF!</definedName>
    <definedName name="RPTDATACELL9" hidden="1">#REF!</definedName>
    <definedName name="RPTID" hidden="1">99999</definedName>
    <definedName name="RPTNEXT" hidden="1">15</definedName>
    <definedName name="RPTQRY1" hidden="1">1</definedName>
    <definedName name="RPTQRY10" hidden="1">12</definedName>
    <definedName name="RPTQRY11" hidden="1">9</definedName>
    <definedName name="RPTQRY12" hidden="1">8</definedName>
    <definedName name="RPTQRY13" hidden="1">9</definedName>
    <definedName name="RPTQRY14" hidden="1">"sRptNo"</definedName>
    <definedName name="RPTQRY15" hidden="1">18</definedName>
    <definedName name="RPTQRY16" hidden="1">18</definedName>
    <definedName name="RPTQRY17" hidden="1">19</definedName>
    <definedName name="RPTQRY18" hidden="1">17</definedName>
    <definedName name="RPTQRY19" hidden="1">17</definedName>
    <definedName name="RPTQRY2" hidden="1">2</definedName>
    <definedName name="RPTQRY20" hidden="1">17</definedName>
    <definedName name="RPTQRY21" hidden="1">17</definedName>
    <definedName name="RPTQRY22" hidden="1">17</definedName>
    <definedName name="RPTQRY23" hidden="1">17</definedName>
    <definedName name="RPTQRY24" hidden="1">17</definedName>
    <definedName name="RPTQRY25" hidden="1">17</definedName>
    <definedName name="RPTQRY26" hidden="1">17</definedName>
    <definedName name="RPTQRY27" hidden="1">" "</definedName>
    <definedName name="RPTQRY28" hidden="1">17</definedName>
    <definedName name="RPTQRY29" hidden="1">17</definedName>
    <definedName name="RPTQRY3" hidden="1">1</definedName>
    <definedName name="RPTQRY30" hidden="1">17</definedName>
    <definedName name="RPTQRY31" hidden="1">17</definedName>
    <definedName name="RPTQRY32" hidden="1">17</definedName>
    <definedName name="RPTQRY33" hidden="1">20</definedName>
    <definedName name="RPTQRY34" hidden="1">17</definedName>
    <definedName name="RPTQRY35" hidden="1">20</definedName>
    <definedName name="RPTQRY36" hidden="1">20</definedName>
    <definedName name="RPTQRY37" hidden="1">22</definedName>
    <definedName name="RPTQRY38" hidden="1">22</definedName>
    <definedName name="RPTQRY39" hidden="1">22</definedName>
    <definedName name="RPTQRY4" hidden="1">1</definedName>
    <definedName name="RPTQRY40" hidden="1">22</definedName>
    <definedName name="RPTQRY41" hidden="1">22</definedName>
    <definedName name="RPTQRY42" hidden="1">23</definedName>
    <definedName name="RPTQRY43" hidden="1">23</definedName>
    <definedName name="RPTQRY44" hidden="1">23</definedName>
    <definedName name="RPTQRY45" hidden="1">22</definedName>
    <definedName name="RPTQRY46" hidden="1">24</definedName>
    <definedName name="RPTQRY47" hidden="1">22</definedName>
    <definedName name="RPTQRY48" hidden="1">22</definedName>
    <definedName name="RPTQRY49" hidden="1">22</definedName>
    <definedName name="RPTQRY5" hidden="1">9</definedName>
    <definedName name="RPTQRY50" hidden="1">20</definedName>
    <definedName name="RPTQRY51" hidden="1">20</definedName>
    <definedName name="RPTQRY52" hidden="1">20</definedName>
    <definedName name="RPTQRY53" hidden="1">20</definedName>
    <definedName name="RPTQRY54" hidden="1">20</definedName>
    <definedName name="RPTQRY55" hidden="1">20</definedName>
    <definedName name="RPTQRY56" hidden="1">21</definedName>
    <definedName name="RPTQRY57" hidden="1">20</definedName>
    <definedName name="RPTQRY58" hidden="1">20</definedName>
    <definedName name="RPTQRY59" hidden="1">21</definedName>
    <definedName name="RPTQRY6" hidden="1">2</definedName>
    <definedName name="RPTQRY60" hidden="1">20</definedName>
    <definedName name="RPTQRY61" hidden="1">20</definedName>
    <definedName name="RPTQRY62" hidden="1">21</definedName>
    <definedName name="RPTQRY63" hidden="1">20</definedName>
    <definedName name="RPTQRY64" hidden="1">24</definedName>
    <definedName name="RPTQRY65" hidden="1">23</definedName>
    <definedName name="RPTQRY66" hidden="1">25</definedName>
    <definedName name="RPTQRY67" hidden="1">25</definedName>
    <definedName name="RPTQRY68" hidden="1">25</definedName>
    <definedName name="RPTQRY69" hidden="1">26</definedName>
    <definedName name="RPTQRY7" hidden="1">13</definedName>
    <definedName name="RPTQRY70" hidden="1">25</definedName>
    <definedName name="RPTQRY71" hidden="1">24</definedName>
    <definedName name="RPTQRY72" hidden="1">29</definedName>
    <definedName name="RPTQRY8" hidden="1">6</definedName>
    <definedName name="RPTQRY9" hidden="1">2</definedName>
    <definedName name="RPTWKS1" hidden="1">#REF!</definedName>
    <definedName name="RPTWKS10" hidden="1">#REF!</definedName>
    <definedName name="RPTWKS11" hidden="1">#REF!</definedName>
    <definedName name="RPTWKS12" hidden="1">#REF!</definedName>
    <definedName name="RPTWKS13" hidden="1">#REF!</definedName>
    <definedName name="RPTWKS14" hidden="1">#REF!</definedName>
    <definedName name="RPTWKS15" hidden="1">#REF!</definedName>
    <definedName name="RPTWKS16" hidden="1">#REF!</definedName>
    <definedName name="RPTWKS17" hidden="1">#REF!</definedName>
    <definedName name="RPTWKS18" hidden="1">#REF!</definedName>
    <definedName name="RPTWKS19" hidden="1">#REF!</definedName>
    <definedName name="RPTWKS2" hidden="1">#REF!</definedName>
    <definedName name="RPTWKS20" hidden="1">#REF!</definedName>
    <definedName name="RPTWKS21" hidden="1">#REF!</definedName>
    <definedName name="RPTWKS22" hidden="1">#REF!</definedName>
    <definedName name="RPTWKS23" hidden="1">#REF!</definedName>
    <definedName name="RPTWKS24" hidden="1">#REF!</definedName>
    <definedName name="RPTWKS25" hidden="1">#REF!</definedName>
    <definedName name="RPTWKS26" hidden="1">#REF!</definedName>
    <definedName name="RPTWKS27" hidden="1">#REF!</definedName>
    <definedName name="RPTWKS28" hidden="1">#REF!</definedName>
    <definedName name="RPTWKS29" hidden="1">#REF!</definedName>
    <definedName name="RPTWKS3" hidden="1">#REF!</definedName>
    <definedName name="RPTWKS30" hidden="1">#REF!</definedName>
    <definedName name="RPTWKS31" hidden="1">#REF!</definedName>
    <definedName name="RPTWKS32" hidden="1">#REF!</definedName>
    <definedName name="RPTWKS33" hidden="1">#REF!</definedName>
    <definedName name="RPTWKS34" hidden="1">#REF!</definedName>
    <definedName name="RPTWKS35" hidden="1">#REF!</definedName>
    <definedName name="RPTWKS36" hidden="1">#REF!</definedName>
    <definedName name="RPTWKS37" hidden="1">#REF!</definedName>
    <definedName name="RPTWKS38" hidden="1">#REF!</definedName>
    <definedName name="RPTWKS39" hidden="1">#REF!</definedName>
    <definedName name="RPTWKS4" hidden="1">#REF!</definedName>
    <definedName name="RPTWKS40" hidden="1">#REF!</definedName>
    <definedName name="RPTWKS41" hidden="1">#REF!</definedName>
    <definedName name="RPTWKS42" hidden="1">#REF!</definedName>
    <definedName name="RPTWKS43" hidden="1">#REF!</definedName>
    <definedName name="RPTWKS45" hidden="1">#REF!</definedName>
    <definedName name="RPTWKS46" hidden="1">#REF!</definedName>
    <definedName name="RPTWKS47" hidden="1">#REF!</definedName>
    <definedName name="RPTWKS48" hidden="1">#REF!</definedName>
    <definedName name="RPTWKS5" hidden="1">#REF!</definedName>
    <definedName name="RPTWKS54" hidden="1">#REF!</definedName>
    <definedName name="RPTWKS58" hidden="1">#REF!</definedName>
    <definedName name="RPTWKS59" hidden="1">#REF!</definedName>
    <definedName name="RPTWKS6" hidden="1">#REF!</definedName>
    <definedName name="RPTWKS60" hidden="1">#REF!</definedName>
    <definedName name="RPTWKS61" hidden="1">#REF!</definedName>
    <definedName name="RPTWKS62" hidden="1">#REF!</definedName>
    <definedName name="RPTWKS63" hidden="1">#REF!</definedName>
    <definedName name="RPTWKS66" hidden="1">#REF!</definedName>
    <definedName name="RPTWKS67" hidden="1">#REF!</definedName>
    <definedName name="RPTWKS68" hidden="1">#REF!</definedName>
    <definedName name="RPTWKS69" hidden="1">#REF!</definedName>
    <definedName name="RPTWKS7" hidden="1">#REF!</definedName>
    <definedName name="RPTWKS72" hidden="1">#REF!</definedName>
    <definedName name="RPTWKS8" hidden="1">#REF!</definedName>
    <definedName name="RPTWKS9" hidden="1">#REF!</definedName>
    <definedName name="rqwqewe" localSheetId="35" hidden="1">{#N/A,#N/A,FALSE,"masez (10)";#N/A,#N/A,FALSE,"masez (7)";#N/A,#N/A,FALSE,"masez (6)";#N/A,#N/A,FALSE,"masez (5)";#N/A,#N/A,FALSE,"masez (4)";#N/A,#N/A,FALSE,"masez (3)";#N/A,#N/A,FALSE,"masez (2)";#N/A,#N/A,FALSE,"GME";#N/A,#N/A,FALSE,"masez"}</definedName>
    <definedName name="rqwqewe" localSheetId="37" hidden="1">{#N/A,#N/A,FALSE,"masez (10)";#N/A,#N/A,FALSE,"masez (7)";#N/A,#N/A,FALSE,"masez (6)";#N/A,#N/A,FALSE,"masez (5)";#N/A,#N/A,FALSE,"masez (4)";#N/A,#N/A,FALSE,"masez (3)";#N/A,#N/A,FALSE,"masez (2)";#N/A,#N/A,FALSE,"GME";#N/A,#N/A,FALSE,"masez"}</definedName>
    <definedName name="rqwqewe" localSheetId="36" hidden="1">{#N/A,#N/A,FALSE,"masez (10)";#N/A,#N/A,FALSE,"masez (7)";#N/A,#N/A,FALSE,"masez (6)";#N/A,#N/A,FALSE,"masez (5)";#N/A,#N/A,FALSE,"masez (4)";#N/A,#N/A,FALSE,"masez (3)";#N/A,#N/A,FALSE,"masez (2)";#N/A,#N/A,FALSE,"GME";#N/A,#N/A,FALSE,"masez"}</definedName>
    <definedName name="rqwqewe" localSheetId="33" hidden="1">{#N/A,#N/A,FALSE,"masez (10)";#N/A,#N/A,FALSE,"masez (7)";#N/A,#N/A,FALSE,"masez (6)";#N/A,#N/A,FALSE,"masez (5)";#N/A,#N/A,FALSE,"masez (4)";#N/A,#N/A,FALSE,"masez (3)";#N/A,#N/A,FALSE,"masez (2)";#N/A,#N/A,FALSE,"GME";#N/A,#N/A,FALSE,"masez"}</definedName>
    <definedName name="rqwqewe" localSheetId="34" hidden="1">{#N/A,#N/A,FALSE,"masez (10)";#N/A,#N/A,FALSE,"masez (7)";#N/A,#N/A,FALSE,"masez (6)";#N/A,#N/A,FALSE,"masez (5)";#N/A,#N/A,FALSE,"masez (4)";#N/A,#N/A,FALSE,"masez (3)";#N/A,#N/A,FALSE,"masez (2)";#N/A,#N/A,FALSE,"GME";#N/A,#N/A,FALSE,"masez"}</definedName>
    <definedName name="rqwqewe" localSheetId="31" hidden="1">{#N/A,#N/A,FALSE,"masez (10)";#N/A,#N/A,FALSE,"masez (7)";#N/A,#N/A,FALSE,"masez (6)";#N/A,#N/A,FALSE,"masez (5)";#N/A,#N/A,FALSE,"masez (4)";#N/A,#N/A,FALSE,"masez (3)";#N/A,#N/A,FALSE,"masez (2)";#N/A,#N/A,FALSE,"GME";#N/A,#N/A,FALSE,"masez"}</definedName>
    <definedName name="rqwqewe" hidden="1">{#N/A,#N/A,FALSE,"masez (10)";#N/A,#N/A,FALSE,"masez (7)";#N/A,#N/A,FALSE,"masez (6)";#N/A,#N/A,FALSE,"masez (5)";#N/A,#N/A,FALSE,"masez (4)";#N/A,#N/A,FALSE,"masez (3)";#N/A,#N/A,FALSE,"masez (2)";#N/A,#N/A,FALSE,"GME";#N/A,#N/A,FALSE,"masez"}</definedName>
    <definedName name="rr" localSheetId="35" hidden="1">{#N/A,#N/A,FALSE,"Matrix";#N/A,#N/A,FALSE,"Executive";#N/A,#N/A,FALSE,"Summary";#N/A,#N/A,FALSE,"Office1";#N/A,#N/A,FALSE,"Office2";#N/A,#N/A,FALSE,"Office3";#N/A,#N/A,FALSE,"Office4";#N/A,#N/A,FALSE,"Office5";#N/A,#N/A,FALSE,"Office6";#N/A,#N/A,FALSE,"Office7";#N/A,#N/A,FALSE,"Labor"}</definedName>
    <definedName name="rr" localSheetId="37" hidden="1">{#N/A,#N/A,FALSE,"Matrix";#N/A,#N/A,FALSE,"Executive";#N/A,#N/A,FALSE,"Summary";#N/A,#N/A,FALSE,"Office1";#N/A,#N/A,FALSE,"Office2";#N/A,#N/A,FALSE,"Office3";#N/A,#N/A,FALSE,"Office4";#N/A,#N/A,FALSE,"Office5";#N/A,#N/A,FALSE,"Office6";#N/A,#N/A,FALSE,"Office7";#N/A,#N/A,FALSE,"Labor"}</definedName>
    <definedName name="rr" localSheetId="36" hidden="1">{#N/A,#N/A,FALSE,"Matrix";#N/A,#N/A,FALSE,"Executive";#N/A,#N/A,FALSE,"Summary";#N/A,#N/A,FALSE,"Office1";#N/A,#N/A,FALSE,"Office2";#N/A,#N/A,FALSE,"Office3";#N/A,#N/A,FALSE,"Office4";#N/A,#N/A,FALSE,"Office5";#N/A,#N/A,FALSE,"Office6";#N/A,#N/A,FALSE,"Office7";#N/A,#N/A,FALSE,"Labor"}</definedName>
    <definedName name="rr" localSheetId="30" hidden="1">{#N/A,#N/A,FALSE,"Matrix";#N/A,#N/A,FALSE,"Executive";#N/A,#N/A,FALSE,"Summary";#N/A,#N/A,FALSE,"Office1";#N/A,#N/A,FALSE,"Office2";#N/A,#N/A,FALSE,"Office3";#N/A,#N/A,FALSE,"Office4";#N/A,#N/A,FALSE,"Office5";#N/A,#N/A,FALSE,"Office6";#N/A,#N/A,FALSE,"Office7";#N/A,#N/A,FALSE,"Labor"}</definedName>
    <definedName name="rr" localSheetId="33" hidden="1">{#N/A,#N/A,FALSE,"Matrix";#N/A,#N/A,FALSE,"Executive";#N/A,#N/A,FALSE,"Summary";#N/A,#N/A,FALSE,"Office1";#N/A,#N/A,FALSE,"Office2";#N/A,#N/A,FALSE,"Office3";#N/A,#N/A,FALSE,"Office4";#N/A,#N/A,FALSE,"Office5";#N/A,#N/A,FALSE,"Office6";#N/A,#N/A,FALSE,"Office7";#N/A,#N/A,FALSE,"Labor"}</definedName>
    <definedName name="rr" localSheetId="34" hidden="1">{#N/A,#N/A,FALSE,"Matrix";#N/A,#N/A,FALSE,"Executive";#N/A,#N/A,FALSE,"Summary";#N/A,#N/A,FALSE,"Office1";#N/A,#N/A,FALSE,"Office2";#N/A,#N/A,FALSE,"Office3";#N/A,#N/A,FALSE,"Office4";#N/A,#N/A,FALSE,"Office5";#N/A,#N/A,FALSE,"Office6";#N/A,#N/A,FALSE,"Office7";#N/A,#N/A,FALSE,"Labor"}</definedName>
    <definedName name="rr" localSheetId="31">#REF!</definedName>
    <definedName name="rr" localSheetId="29" hidden="1">{#N/A,#N/A,FALSE,"Matrix";#N/A,#N/A,FALSE,"Executive";#N/A,#N/A,FALSE,"Summary";#N/A,#N/A,FALSE,"Office1";#N/A,#N/A,FALSE,"Office2";#N/A,#N/A,FALSE,"Office3";#N/A,#N/A,FALSE,"Office4";#N/A,#N/A,FALSE,"Office5";#N/A,#N/A,FALSE,"Office6";#N/A,#N/A,FALSE,"Office7";#N/A,#N/A,FALSE,"Labor"}</definedName>
    <definedName name="rr" hidden="1">{#N/A,#N/A,FALSE,"Matrix";#N/A,#N/A,FALSE,"Executive";#N/A,#N/A,FALSE,"Summary";#N/A,#N/A,FALSE,"Office1";#N/A,#N/A,FALSE,"Office2";#N/A,#N/A,FALSE,"Office3";#N/A,#N/A,FALSE,"Office4";#N/A,#N/A,FALSE,"Office5";#N/A,#N/A,FALSE,"Office6";#N/A,#N/A,FALSE,"Office7";#N/A,#N/A,FALSE,"Labor"}</definedName>
    <definedName name="rr_1" localSheetId="35" hidden="1">{#N/A,#N/A,FALSE,"Matrix";#N/A,#N/A,FALSE,"Executive";#N/A,#N/A,FALSE,"Summary";#N/A,#N/A,FALSE,"Office1";#N/A,#N/A,FALSE,"Office2";#N/A,#N/A,FALSE,"Office3";#N/A,#N/A,FALSE,"Office4";#N/A,#N/A,FALSE,"Office5";#N/A,#N/A,FALSE,"Office6";#N/A,#N/A,FALSE,"Office7";#N/A,#N/A,FALSE,"Labor"}</definedName>
    <definedName name="rr_1" localSheetId="37" hidden="1">{#N/A,#N/A,FALSE,"Matrix";#N/A,#N/A,FALSE,"Executive";#N/A,#N/A,FALSE,"Summary";#N/A,#N/A,FALSE,"Office1";#N/A,#N/A,FALSE,"Office2";#N/A,#N/A,FALSE,"Office3";#N/A,#N/A,FALSE,"Office4";#N/A,#N/A,FALSE,"Office5";#N/A,#N/A,FALSE,"Office6";#N/A,#N/A,FALSE,"Office7";#N/A,#N/A,FALSE,"Labor"}</definedName>
    <definedName name="rr_1" localSheetId="36" hidden="1">{#N/A,#N/A,FALSE,"Matrix";#N/A,#N/A,FALSE,"Executive";#N/A,#N/A,FALSE,"Summary";#N/A,#N/A,FALSE,"Office1";#N/A,#N/A,FALSE,"Office2";#N/A,#N/A,FALSE,"Office3";#N/A,#N/A,FALSE,"Office4";#N/A,#N/A,FALSE,"Office5";#N/A,#N/A,FALSE,"Office6";#N/A,#N/A,FALSE,"Office7";#N/A,#N/A,FALSE,"Labor"}</definedName>
    <definedName name="rr_1" localSheetId="33" hidden="1">{#N/A,#N/A,FALSE,"Matrix";#N/A,#N/A,FALSE,"Executive";#N/A,#N/A,FALSE,"Summary";#N/A,#N/A,FALSE,"Office1";#N/A,#N/A,FALSE,"Office2";#N/A,#N/A,FALSE,"Office3";#N/A,#N/A,FALSE,"Office4";#N/A,#N/A,FALSE,"Office5";#N/A,#N/A,FALSE,"Office6";#N/A,#N/A,FALSE,"Office7";#N/A,#N/A,FALSE,"Labor"}</definedName>
    <definedName name="rr_1" localSheetId="34" hidden="1">{#N/A,#N/A,FALSE,"Matrix";#N/A,#N/A,FALSE,"Executive";#N/A,#N/A,FALSE,"Summary";#N/A,#N/A,FALSE,"Office1";#N/A,#N/A,FALSE,"Office2";#N/A,#N/A,FALSE,"Office3";#N/A,#N/A,FALSE,"Office4";#N/A,#N/A,FALSE,"Office5";#N/A,#N/A,FALSE,"Office6";#N/A,#N/A,FALSE,"Office7";#N/A,#N/A,FALSE,"Labor"}</definedName>
    <definedName name="rr_1" localSheetId="31" hidden="1">{#N/A,#N/A,FALSE,"Matrix";#N/A,#N/A,FALSE,"Executive";#N/A,#N/A,FALSE,"Summary";#N/A,#N/A,FALSE,"Office1";#N/A,#N/A,FALSE,"Office2";#N/A,#N/A,FALSE,"Office3";#N/A,#N/A,FALSE,"Office4";#N/A,#N/A,FALSE,"Office5";#N/A,#N/A,FALSE,"Office6";#N/A,#N/A,FALSE,"Office7";#N/A,#N/A,FALSE,"Labor"}</definedName>
    <definedName name="rr_1" hidden="1">{#N/A,#N/A,FALSE,"Matrix";#N/A,#N/A,FALSE,"Executive";#N/A,#N/A,FALSE,"Summary";#N/A,#N/A,FALSE,"Office1";#N/A,#N/A,FALSE,"Office2";#N/A,#N/A,FALSE,"Office3";#N/A,#N/A,FALSE,"Office4";#N/A,#N/A,FALSE,"Office5";#N/A,#N/A,FALSE,"Office6";#N/A,#N/A,FALSE,"Office7";#N/A,#N/A,FALSE,"Labor"}</definedName>
    <definedName name="rrdsa" localSheetId="35" hidden="1">{#N/A,#N/A,FALSE,"consu_cover";#N/A,#N/A,FALSE,"consu_strategy";#N/A,#N/A,FALSE,"consu_flow";#N/A,#N/A,FALSE,"Summary_reqmt";#N/A,#N/A,FALSE,"field_ppg";#N/A,#N/A,FALSE,"ppg_shop";#N/A,#N/A,FALSE,"strl";#N/A,#N/A,FALSE,"tankages";#N/A,#N/A,FALSE,"gases"}</definedName>
    <definedName name="rrdsa" localSheetId="37" hidden="1">{#N/A,#N/A,FALSE,"consu_cover";#N/A,#N/A,FALSE,"consu_strategy";#N/A,#N/A,FALSE,"consu_flow";#N/A,#N/A,FALSE,"Summary_reqmt";#N/A,#N/A,FALSE,"field_ppg";#N/A,#N/A,FALSE,"ppg_shop";#N/A,#N/A,FALSE,"strl";#N/A,#N/A,FALSE,"tankages";#N/A,#N/A,FALSE,"gases"}</definedName>
    <definedName name="rrdsa" localSheetId="36" hidden="1">{#N/A,#N/A,FALSE,"consu_cover";#N/A,#N/A,FALSE,"consu_strategy";#N/A,#N/A,FALSE,"consu_flow";#N/A,#N/A,FALSE,"Summary_reqmt";#N/A,#N/A,FALSE,"field_ppg";#N/A,#N/A,FALSE,"ppg_shop";#N/A,#N/A,FALSE,"strl";#N/A,#N/A,FALSE,"tankages";#N/A,#N/A,FALSE,"gases"}</definedName>
    <definedName name="rrdsa" localSheetId="33" hidden="1">{#N/A,#N/A,FALSE,"consu_cover";#N/A,#N/A,FALSE,"consu_strategy";#N/A,#N/A,FALSE,"consu_flow";#N/A,#N/A,FALSE,"Summary_reqmt";#N/A,#N/A,FALSE,"field_ppg";#N/A,#N/A,FALSE,"ppg_shop";#N/A,#N/A,FALSE,"strl";#N/A,#N/A,FALSE,"tankages";#N/A,#N/A,FALSE,"gases"}</definedName>
    <definedName name="rrdsa" localSheetId="34" hidden="1">{#N/A,#N/A,FALSE,"consu_cover";#N/A,#N/A,FALSE,"consu_strategy";#N/A,#N/A,FALSE,"consu_flow";#N/A,#N/A,FALSE,"Summary_reqmt";#N/A,#N/A,FALSE,"field_ppg";#N/A,#N/A,FALSE,"ppg_shop";#N/A,#N/A,FALSE,"strl";#N/A,#N/A,FALSE,"tankages";#N/A,#N/A,FALSE,"gases"}</definedName>
    <definedName name="rrdsa" localSheetId="31" hidden="1">{#N/A,#N/A,FALSE,"consu_cover";#N/A,#N/A,FALSE,"consu_strategy";#N/A,#N/A,FALSE,"consu_flow";#N/A,#N/A,FALSE,"Summary_reqmt";#N/A,#N/A,FALSE,"field_ppg";#N/A,#N/A,FALSE,"ppg_shop";#N/A,#N/A,FALSE,"strl";#N/A,#N/A,FALSE,"tankages";#N/A,#N/A,FALSE,"gases"}</definedName>
    <definedName name="rrdsa" hidden="1">{#N/A,#N/A,FALSE,"consu_cover";#N/A,#N/A,FALSE,"consu_strategy";#N/A,#N/A,FALSE,"consu_flow";#N/A,#N/A,FALSE,"Summary_reqmt";#N/A,#N/A,FALSE,"field_ppg";#N/A,#N/A,FALSE,"ppg_shop";#N/A,#N/A,FALSE,"strl";#N/A,#N/A,FALSE,"tankages";#N/A,#N/A,FALSE,"gases"}</definedName>
    <definedName name="RRE"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localSheetId="35" hidden="1">{#N/A,#N/A,FALSE,"CCTV"}</definedName>
    <definedName name="RRERW" localSheetId="37" hidden="1">{#N/A,#N/A,FALSE,"CCTV"}</definedName>
    <definedName name="RRERW" localSheetId="36" hidden="1">{#N/A,#N/A,FALSE,"CCTV"}</definedName>
    <definedName name="RRERW" localSheetId="33" hidden="1">{#N/A,#N/A,FALSE,"CCTV"}</definedName>
    <definedName name="RRERW" localSheetId="34" hidden="1">{#N/A,#N/A,FALSE,"CCTV"}</definedName>
    <definedName name="RRERW" localSheetId="31" hidden="1">{#N/A,#N/A,FALSE,"CCTV"}</definedName>
    <definedName name="RRERW" hidden="1">{#N/A,#N/A,FALSE,"CCTV"}</definedName>
    <definedName name="rrff" localSheetId="35" hidden="1">{#N/A,#N/A,FALSE,"Hoja1";#N/A,#N/A,FALSE,"Hoja2";#N/A,#N/A,FALSE,"Hoja3";#N/A,#N/A,FALSE,"Hoja4";#N/A,#N/A,FALSE,"Hoja5";#N/A,#N/A,FALSE,"Hoja6"}</definedName>
    <definedName name="rrff" localSheetId="37" hidden="1">{#N/A,#N/A,FALSE,"Hoja1";#N/A,#N/A,FALSE,"Hoja2";#N/A,#N/A,FALSE,"Hoja3";#N/A,#N/A,FALSE,"Hoja4";#N/A,#N/A,FALSE,"Hoja5";#N/A,#N/A,FALSE,"Hoja6"}</definedName>
    <definedName name="rrff" localSheetId="36" hidden="1">{#N/A,#N/A,FALSE,"Hoja1";#N/A,#N/A,FALSE,"Hoja2";#N/A,#N/A,FALSE,"Hoja3";#N/A,#N/A,FALSE,"Hoja4";#N/A,#N/A,FALSE,"Hoja5";#N/A,#N/A,FALSE,"Hoja6"}</definedName>
    <definedName name="rrff" localSheetId="33" hidden="1">{#N/A,#N/A,FALSE,"Hoja1";#N/A,#N/A,FALSE,"Hoja2";#N/A,#N/A,FALSE,"Hoja3";#N/A,#N/A,FALSE,"Hoja4";#N/A,#N/A,FALSE,"Hoja5";#N/A,#N/A,FALSE,"Hoja6"}</definedName>
    <definedName name="rrff" localSheetId="34" hidden="1">{#N/A,#N/A,FALSE,"Hoja1";#N/A,#N/A,FALSE,"Hoja2";#N/A,#N/A,FALSE,"Hoja3";#N/A,#N/A,FALSE,"Hoja4";#N/A,#N/A,FALSE,"Hoja5";#N/A,#N/A,FALSE,"Hoja6"}</definedName>
    <definedName name="rrff" localSheetId="31" hidden="1">{#N/A,#N/A,FALSE,"Hoja1";#N/A,#N/A,FALSE,"Hoja2";#N/A,#N/A,FALSE,"Hoja3";#N/A,#N/A,FALSE,"Hoja4";#N/A,#N/A,FALSE,"Hoja5";#N/A,#N/A,FALSE,"Hoja6"}</definedName>
    <definedName name="rrff" hidden="1">{#N/A,#N/A,FALSE,"Hoja1";#N/A,#N/A,FALSE,"Hoja2";#N/A,#N/A,FALSE,"Hoja3";#N/A,#N/A,FALSE,"Hoja4";#N/A,#N/A,FALSE,"Hoja5";#N/A,#N/A,FALSE,"Hoja6"}</definedName>
    <definedName name="rrff2" localSheetId="35" hidden="1">{#N/A,#N/A,FALSE,"Hoja1";#N/A,#N/A,FALSE,"Hoja2";#N/A,#N/A,FALSE,"Hoja3";#N/A,#N/A,FALSE,"Hoja4";#N/A,#N/A,FALSE,"Hoja5";#N/A,#N/A,FALSE,"Hoja6"}</definedName>
    <definedName name="rrff2" localSheetId="37" hidden="1">{#N/A,#N/A,FALSE,"Hoja1";#N/A,#N/A,FALSE,"Hoja2";#N/A,#N/A,FALSE,"Hoja3";#N/A,#N/A,FALSE,"Hoja4";#N/A,#N/A,FALSE,"Hoja5";#N/A,#N/A,FALSE,"Hoja6"}</definedName>
    <definedName name="rrff2" localSheetId="36" hidden="1">{#N/A,#N/A,FALSE,"Hoja1";#N/A,#N/A,FALSE,"Hoja2";#N/A,#N/A,FALSE,"Hoja3";#N/A,#N/A,FALSE,"Hoja4";#N/A,#N/A,FALSE,"Hoja5";#N/A,#N/A,FALSE,"Hoja6"}</definedName>
    <definedName name="rrff2" localSheetId="33" hidden="1">{#N/A,#N/A,FALSE,"Hoja1";#N/A,#N/A,FALSE,"Hoja2";#N/A,#N/A,FALSE,"Hoja3";#N/A,#N/A,FALSE,"Hoja4";#N/A,#N/A,FALSE,"Hoja5";#N/A,#N/A,FALSE,"Hoja6"}</definedName>
    <definedName name="rrff2" localSheetId="34" hidden="1">{#N/A,#N/A,FALSE,"Hoja1";#N/A,#N/A,FALSE,"Hoja2";#N/A,#N/A,FALSE,"Hoja3";#N/A,#N/A,FALSE,"Hoja4";#N/A,#N/A,FALSE,"Hoja5";#N/A,#N/A,FALSE,"Hoja6"}</definedName>
    <definedName name="rrff2" localSheetId="31" hidden="1">{#N/A,#N/A,FALSE,"Hoja1";#N/A,#N/A,FALSE,"Hoja2";#N/A,#N/A,FALSE,"Hoja3";#N/A,#N/A,FALSE,"Hoja4";#N/A,#N/A,FALSE,"Hoja5";#N/A,#N/A,FALSE,"Hoja6"}</definedName>
    <definedName name="rrff2" hidden="1">{#N/A,#N/A,FALSE,"Hoja1";#N/A,#N/A,FALSE,"Hoja2";#N/A,#N/A,FALSE,"Hoja3";#N/A,#N/A,FALSE,"Hoja4";#N/A,#N/A,FALSE,"Hoja5";#N/A,#N/A,FALSE,"Hoja6"}</definedName>
    <definedName name="rrgffdss" localSheetId="31" hidden="1">#REF!</definedName>
    <definedName name="rrgffdss" hidden="1">#REF!</definedName>
    <definedName name="rrl" localSheetId="35" hidden="1">{#N/A,#N/A,FALSE,"COVER1.XLS ";#N/A,#N/A,FALSE,"RACT1.XLS";#N/A,#N/A,FALSE,"RACT2.XLS";#N/A,#N/A,FALSE,"ECCMP";#N/A,#N/A,FALSE,"WELDER.XLS"}</definedName>
    <definedName name="rrl" localSheetId="37" hidden="1">{#N/A,#N/A,FALSE,"COVER1.XLS ";#N/A,#N/A,FALSE,"RACT1.XLS";#N/A,#N/A,FALSE,"RACT2.XLS";#N/A,#N/A,FALSE,"ECCMP";#N/A,#N/A,FALSE,"WELDER.XLS"}</definedName>
    <definedName name="rrl" localSheetId="36" hidden="1">{#N/A,#N/A,FALSE,"COVER1.XLS ";#N/A,#N/A,FALSE,"RACT1.XLS";#N/A,#N/A,FALSE,"RACT2.XLS";#N/A,#N/A,FALSE,"ECCMP";#N/A,#N/A,FALSE,"WELDER.XLS"}</definedName>
    <definedName name="rrl" localSheetId="33" hidden="1">{#N/A,#N/A,FALSE,"COVER1.XLS ";#N/A,#N/A,FALSE,"RACT1.XLS";#N/A,#N/A,FALSE,"RACT2.XLS";#N/A,#N/A,FALSE,"ECCMP";#N/A,#N/A,FALSE,"WELDER.XLS"}</definedName>
    <definedName name="rrl" localSheetId="34" hidden="1">{#N/A,#N/A,FALSE,"COVER1.XLS ";#N/A,#N/A,FALSE,"RACT1.XLS";#N/A,#N/A,FALSE,"RACT2.XLS";#N/A,#N/A,FALSE,"ECCMP";#N/A,#N/A,FALSE,"WELDER.XLS"}</definedName>
    <definedName name="rrl" localSheetId="31" hidden="1">{#N/A,#N/A,FALSE,"COVER1.XLS ";#N/A,#N/A,FALSE,"RACT1.XLS";#N/A,#N/A,FALSE,"RACT2.XLS";#N/A,#N/A,FALSE,"ECCMP";#N/A,#N/A,FALSE,"WELDER.XLS"}</definedName>
    <definedName name="rrl" hidden="1">{#N/A,#N/A,FALSE,"COVER1.XLS ";#N/A,#N/A,FALSE,"RACT1.XLS";#N/A,#N/A,FALSE,"RACT2.XLS";#N/A,#N/A,FALSE,"ECCMP";#N/A,#N/A,FALSE,"WELDER.XLS"}</definedName>
    <definedName name="rrr" localSheetId="35" hidden="1">#REF!</definedName>
    <definedName name="rrr"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rrr"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rrr"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rrr" localSheetId="36" hidden="1">{#N/A,#N/A,FALSE,"PJT STATUS RVW";#N/A,#N/A,FALSE,"MAPS CKLIST";#N/A,#N/A,FALSE,"HOPSR-BASE-IHOCS";#N/A,#N/A,FALSE,"HOPSR-BASE FOR REPORT";#N/A,#N/A,FALSE,"GEN SERVICES";#N/A,#N/A,FALSE,"FINANCIAL";#N/A,#N/A,FALSE,"CONTRACT CURVES";#N/A,#N/A,FALSE,"JEG GRAPH";#N/A,#N/A,FALSE,"JEG GRAPH (2)"}</definedName>
    <definedName name="rrr" localSheetId="33" hidden="1">#REF!</definedName>
    <definedName name="rrr" localSheetId="34" hidden="1">#REF!</definedName>
    <definedName name="RRR" localSheetId="31">#REF!</definedName>
    <definedName name="rrr" hidden="1">{#N/A,#N/A,FALSE,"PJT STATUS RVW";#N/A,#N/A,FALSE,"MAPS CKLIST";#N/A,#N/A,FALSE,"HOPSR-BASE-IHOCS";#N/A,#N/A,FALSE,"HOPSR-BASE FOR REPORT";#N/A,#N/A,FALSE,"GEN SERVICES";#N/A,#N/A,FALSE,"FINANCIAL";#N/A,#N/A,FALSE,"CONTRACT CURVES";#N/A,#N/A,FALSE,"JEG GRAPH";#N/A,#N/A,FALSE,"JEG GRAPH (2)"}</definedName>
    <definedName name="rrrr" localSheetId="35" hidden="1">{#N/A,#N/A,FALSE,"Hoja1";#N/A,#N/A,FALSE,"Hoja2";#N/A,#N/A,FALSE,"Hoja3";#N/A,#N/A,FALSE,"Hoja4";#N/A,#N/A,FALSE,"Hoja5";#N/A,#N/A,FALSE,"Hoja6"}</definedName>
    <definedName name="rrrr" localSheetId="37" hidden="1">{#N/A,#N/A,FALSE,"Hoja1";#N/A,#N/A,FALSE,"Hoja2";#N/A,#N/A,FALSE,"Hoja3";#N/A,#N/A,FALSE,"Hoja4";#N/A,#N/A,FALSE,"Hoja5";#N/A,#N/A,FALSE,"Hoja6"}</definedName>
    <definedName name="rrrr" localSheetId="36" hidden="1">{#N/A,#N/A,FALSE,"Hoja1";#N/A,#N/A,FALSE,"Hoja2";#N/A,#N/A,FALSE,"Hoja3";#N/A,#N/A,FALSE,"Hoja4";#N/A,#N/A,FALSE,"Hoja5";#N/A,#N/A,FALSE,"Hoja6"}</definedName>
    <definedName name="rrrr" localSheetId="33" hidden="1">{#N/A,#N/A,FALSE,"Hoja1";#N/A,#N/A,FALSE,"Hoja2";#N/A,#N/A,FALSE,"Hoja3";#N/A,#N/A,FALSE,"Hoja4";#N/A,#N/A,FALSE,"Hoja5";#N/A,#N/A,FALSE,"Hoja6"}</definedName>
    <definedName name="rrrr" localSheetId="34" hidden="1">{#N/A,#N/A,FALSE,"Hoja1";#N/A,#N/A,FALSE,"Hoja2";#N/A,#N/A,FALSE,"Hoja3";#N/A,#N/A,FALSE,"Hoja4";#N/A,#N/A,FALSE,"Hoja5";#N/A,#N/A,FALSE,"Hoja6"}</definedName>
    <definedName name="rrrr" localSheetId="31" hidden="1">{#N/A,#N/A,TRUE,"Cover";#N/A,#N/A,TRUE,"Conts";#N/A,#N/A,TRUE,"VOS";#N/A,#N/A,TRUE,"Warrington";#N/A,#N/A,TRUE,"Widnes"}</definedName>
    <definedName name="RRRR" hidden="1">{#N/A,#N/A,FALSE,"Graficos"}</definedName>
    <definedName name="rrrr2" localSheetId="35" hidden="1">{#N/A,#N/A,FALSE,"Hoja1";#N/A,#N/A,FALSE,"Hoja2";#N/A,#N/A,FALSE,"Hoja3";#N/A,#N/A,FALSE,"Hoja4";#N/A,#N/A,FALSE,"Hoja5";#N/A,#N/A,FALSE,"Hoja6"}</definedName>
    <definedName name="rrrr2" localSheetId="37" hidden="1">{#N/A,#N/A,FALSE,"Hoja1";#N/A,#N/A,FALSE,"Hoja2";#N/A,#N/A,FALSE,"Hoja3";#N/A,#N/A,FALSE,"Hoja4";#N/A,#N/A,FALSE,"Hoja5";#N/A,#N/A,FALSE,"Hoja6"}</definedName>
    <definedName name="rrrr2" localSheetId="36" hidden="1">{#N/A,#N/A,FALSE,"Hoja1";#N/A,#N/A,FALSE,"Hoja2";#N/A,#N/A,FALSE,"Hoja3";#N/A,#N/A,FALSE,"Hoja4";#N/A,#N/A,FALSE,"Hoja5";#N/A,#N/A,FALSE,"Hoja6"}</definedName>
    <definedName name="rrrr2" localSheetId="33" hidden="1">{#N/A,#N/A,FALSE,"Hoja1";#N/A,#N/A,FALSE,"Hoja2";#N/A,#N/A,FALSE,"Hoja3";#N/A,#N/A,FALSE,"Hoja4";#N/A,#N/A,FALSE,"Hoja5";#N/A,#N/A,FALSE,"Hoja6"}</definedName>
    <definedName name="rrrr2" localSheetId="34" hidden="1">{#N/A,#N/A,FALSE,"Hoja1";#N/A,#N/A,FALSE,"Hoja2";#N/A,#N/A,FALSE,"Hoja3";#N/A,#N/A,FALSE,"Hoja4";#N/A,#N/A,FALSE,"Hoja5";#N/A,#N/A,FALSE,"Hoja6"}</definedName>
    <definedName name="rrrr2" localSheetId="31" hidden="1">{#N/A,#N/A,FALSE,"Hoja1";#N/A,#N/A,FALSE,"Hoja2";#N/A,#N/A,FALSE,"Hoja3";#N/A,#N/A,FALSE,"Hoja4";#N/A,#N/A,FALSE,"Hoja5";#N/A,#N/A,FALSE,"Hoja6"}</definedName>
    <definedName name="rrrr2" hidden="1">{#N/A,#N/A,FALSE,"Hoja1";#N/A,#N/A,FALSE,"Hoja2";#N/A,#N/A,FALSE,"Hoja3";#N/A,#N/A,FALSE,"Hoja4";#N/A,#N/A,FALSE,"Hoja5";#N/A,#N/A,FALSE,"Hoja6"}</definedName>
    <definedName name="rrrrr" hidden="1">#REF!</definedName>
    <definedName name="rrrrrpppppp" localSheetId="35" hidden="1">{#N/A,#N/A,FALSE,"masez (10)";#N/A,#N/A,FALSE,"masez (7)";#N/A,#N/A,FALSE,"masez (6)";#N/A,#N/A,FALSE,"masez (5)";#N/A,#N/A,FALSE,"masez (4)";#N/A,#N/A,FALSE,"masez (3)";#N/A,#N/A,FALSE,"masez (2)";#N/A,#N/A,FALSE,"GME";#N/A,#N/A,FALSE,"masez"}</definedName>
    <definedName name="rrrrrpppppp" localSheetId="37" hidden="1">{#N/A,#N/A,FALSE,"masez (10)";#N/A,#N/A,FALSE,"masez (7)";#N/A,#N/A,FALSE,"masez (6)";#N/A,#N/A,FALSE,"masez (5)";#N/A,#N/A,FALSE,"masez (4)";#N/A,#N/A,FALSE,"masez (3)";#N/A,#N/A,FALSE,"masez (2)";#N/A,#N/A,FALSE,"GME";#N/A,#N/A,FALSE,"masez"}</definedName>
    <definedName name="rrrrrpppppp" localSheetId="36" hidden="1">{#N/A,#N/A,FALSE,"masez (10)";#N/A,#N/A,FALSE,"masez (7)";#N/A,#N/A,FALSE,"masez (6)";#N/A,#N/A,FALSE,"masez (5)";#N/A,#N/A,FALSE,"masez (4)";#N/A,#N/A,FALSE,"masez (3)";#N/A,#N/A,FALSE,"masez (2)";#N/A,#N/A,FALSE,"GME";#N/A,#N/A,FALSE,"masez"}</definedName>
    <definedName name="rrrrrpppppp" localSheetId="33" hidden="1">{#N/A,#N/A,FALSE,"masez (10)";#N/A,#N/A,FALSE,"masez (7)";#N/A,#N/A,FALSE,"masez (6)";#N/A,#N/A,FALSE,"masez (5)";#N/A,#N/A,FALSE,"masez (4)";#N/A,#N/A,FALSE,"masez (3)";#N/A,#N/A,FALSE,"masez (2)";#N/A,#N/A,FALSE,"GME";#N/A,#N/A,FALSE,"masez"}</definedName>
    <definedName name="rrrrrpppppp" localSheetId="34" hidden="1">{#N/A,#N/A,FALSE,"masez (10)";#N/A,#N/A,FALSE,"masez (7)";#N/A,#N/A,FALSE,"masez (6)";#N/A,#N/A,FALSE,"masez (5)";#N/A,#N/A,FALSE,"masez (4)";#N/A,#N/A,FALSE,"masez (3)";#N/A,#N/A,FALSE,"masez (2)";#N/A,#N/A,FALSE,"GME";#N/A,#N/A,FALSE,"masez"}</definedName>
    <definedName name="rrrrrpppppp" localSheetId="31" hidden="1">{#N/A,#N/A,FALSE,"masez (10)";#N/A,#N/A,FALSE,"masez (7)";#N/A,#N/A,FALSE,"masez (6)";#N/A,#N/A,FALSE,"masez (5)";#N/A,#N/A,FALSE,"masez (4)";#N/A,#N/A,FALSE,"masez (3)";#N/A,#N/A,FALSE,"masez (2)";#N/A,#N/A,FALSE,"GME";#N/A,#N/A,FALSE,"masez"}</definedName>
    <definedName name="rrrrrpppppp" hidden="1">{#N/A,#N/A,FALSE,"masez (10)";#N/A,#N/A,FALSE,"masez (7)";#N/A,#N/A,FALSE,"masez (6)";#N/A,#N/A,FALSE,"masez (5)";#N/A,#N/A,FALSE,"masez (4)";#N/A,#N/A,FALSE,"masez (3)";#N/A,#N/A,FALSE,"masez (2)";#N/A,#N/A,FALSE,"GME";#N/A,#N/A,FALSE,"masez"}</definedName>
    <definedName name="rrrrrr" localSheetId="35" hidden="1">{"FEB_DEC",#N/A,FALSE,"February"}</definedName>
    <definedName name="rrrrrr" localSheetId="37" hidden="1">{"FEB_DEC",#N/A,FALSE,"February"}</definedName>
    <definedName name="rrrrrr" localSheetId="36" hidden="1">{"FEB_DEC",#N/A,FALSE,"February"}</definedName>
    <definedName name="rrrrrr" localSheetId="33" hidden="1">{"FEB_DEC",#N/A,FALSE,"February"}</definedName>
    <definedName name="rrrrrr" localSheetId="34" hidden="1">{"FEB_DEC",#N/A,FALSE,"February"}</definedName>
    <definedName name="rrrrrr" localSheetId="31" hidden="1">{"FEB_DEC",#N/A,FALSE,"February"}</definedName>
    <definedName name="rrrrrr" hidden="1">{"FEB_DEC",#N/A,FALSE,"February"}</definedName>
    <definedName name="rrrrrrr" localSheetId="35" hidden="1">#REF!</definedName>
    <definedName name="rrrrrrr" localSheetId="37" hidden="1">#REF!</definedName>
    <definedName name="rrrrrrr" localSheetId="36" hidden="1">#REF!</definedName>
    <definedName name="rrrrrrr" localSheetId="33" hidden="1">#REF!</definedName>
    <definedName name="rrrrrrr" localSheetId="34" hidden="1">#REF!</definedName>
    <definedName name="rrrrrrr" localSheetId="31" hidden="1">{#N/A,#N/A,TRUE,"Cover";#N/A,#N/A,TRUE,"Conts";#N/A,#N/A,TRUE,"VOS";#N/A,#N/A,TRUE,"Warrington";#N/A,#N/A,TRUE,"Widnes"}</definedName>
    <definedName name="rrrrrrr" hidden="1">{#N/A,#N/A,FALSE,"Total_OC015";#N/A,#N/A,FALSE,"ADMIN";#N/A,#N/A,FALSE,"PROCES";#N/A,#N/A,FALSE,"mecan";#N/A,#N/A,FALSE,"civil";#N/A,#N/A,FALSE,"CAÑER";#N/A,#N/A,FALSE,"ELEC";#N/A,#N/A,FALSE,"INSTR"}</definedName>
    <definedName name="rrrrrrrrrrrr" localSheetId="35" hidden="1">{#N/A,#N/A,FALSE,"Total_OC015";#N/A,#N/A,FALSE,"ADMIN";#N/A,#N/A,FALSE,"PROCES";#N/A,#N/A,FALSE,"mecan";#N/A,#N/A,FALSE,"civil";#N/A,#N/A,FALSE,"CAÑER";#N/A,#N/A,FALSE,"ELEC";#N/A,#N/A,FALSE,"INSTR"}</definedName>
    <definedName name="rrrrrrrrrrrr" localSheetId="37" hidden="1">{#N/A,#N/A,FALSE,"Total_OC015";#N/A,#N/A,FALSE,"ADMIN";#N/A,#N/A,FALSE,"PROCES";#N/A,#N/A,FALSE,"mecan";#N/A,#N/A,FALSE,"civil";#N/A,#N/A,FALSE,"CAÑER";#N/A,#N/A,FALSE,"ELEC";#N/A,#N/A,FALSE,"INSTR"}</definedName>
    <definedName name="rrrrrrrrrrrr" localSheetId="36" hidden="1">{#N/A,#N/A,FALSE,"Total_OC015";#N/A,#N/A,FALSE,"ADMIN";#N/A,#N/A,FALSE,"PROCES";#N/A,#N/A,FALSE,"mecan";#N/A,#N/A,FALSE,"civil";#N/A,#N/A,FALSE,"CAÑER";#N/A,#N/A,FALSE,"ELEC";#N/A,#N/A,FALSE,"INSTR"}</definedName>
    <definedName name="rrrrrrrrrrrr" localSheetId="33" hidden="1">{#N/A,#N/A,FALSE,"Total_OC015";#N/A,#N/A,FALSE,"ADMIN";#N/A,#N/A,FALSE,"PROCES";#N/A,#N/A,FALSE,"mecan";#N/A,#N/A,FALSE,"civil";#N/A,#N/A,FALSE,"CAÑER";#N/A,#N/A,FALSE,"ELEC";#N/A,#N/A,FALSE,"INSTR"}</definedName>
    <definedName name="rrrrrrrrrrrr" localSheetId="34" hidden="1">{#N/A,#N/A,FALSE,"Total_OC015";#N/A,#N/A,FALSE,"ADMIN";#N/A,#N/A,FALSE,"PROCES";#N/A,#N/A,FALSE,"mecan";#N/A,#N/A,FALSE,"civil";#N/A,#N/A,FALSE,"CAÑER";#N/A,#N/A,FALSE,"ELEC";#N/A,#N/A,FALSE,"INSTR"}</definedName>
    <definedName name="rrrrrrrrrrrr" localSheetId="31" hidden="1">{#N/A,#N/A,FALSE,"Total_OC015";#N/A,#N/A,FALSE,"ADMIN";#N/A,#N/A,FALSE,"PROCES";#N/A,#N/A,FALSE,"mecan";#N/A,#N/A,FALSE,"civil";#N/A,#N/A,FALSE,"CAÑER";#N/A,#N/A,FALSE,"ELEC";#N/A,#N/A,FALSE,"INSTR"}</definedName>
    <definedName name="rrrrrrrrrrrr" hidden="1">{#N/A,#N/A,FALSE,"Total_OC015";#N/A,#N/A,FALSE,"ADMIN";#N/A,#N/A,FALSE,"PROCES";#N/A,#N/A,FALSE,"mecan";#N/A,#N/A,FALSE,"civil";#N/A,#N/A,FALSE,"CAÑER";#N/A,#N/A,FALSE,"ELEC";#N/A,#N/A,FALSE,"INSTR"}</definedName>
    <definedName name="RRRTTT">#REF!</definedName>
    <definedName name="rryt" localSheetId="35" hidden="1">{#N/A,#N/A,TRUE,"Est. de Fact.";#N/A,#N/A,TRUE,"Capitulo 19";#N/A,#N/A,TRUE,"Proyecto P855"}</definedName>
    <definedName name="rryt" localSheetId="37" hidden="1">{#N/A,#N/A,TRUE,"Est. de Fact.";#N/A,#N/A,TRUE,"Capitulo 19";#N/A,#N/A,TRUE,"Proyecto P855"}</definedName>
    <definedName name="rryt" localSheetId="36" hidden="1">{#N/A,#N/A,TRUE,"Est. de Fact.";#N/A,#N/A,TRUE,"Capitulo 19";#N/A,#N/A,TRUE,"Proyecto P855"}</definedName>
    <definedName name="rryt" localSheetId="33" hidden="1">{#N/A,#N/A,TRUE,"Est. de Fact.";#N/A,#N/A,TRUE,"Capitulo 19";#N/A,#N/A,TRUE,"Proyecto P855"}</definedName>
    <definedName name="rryt" localSheetId="34" hidden="1">{#N/A,#N/A,TRUE,"Est. de Fact.";#N/A,#N/A,TRUE,"Capitulo 19";#N/A,#N/A,TRUE,"Proyecto P855"}</definedName>
    <definedName name="rryt" localSheetId="31" hidden="1">{#N/A,#N/A,TRUE,"Est. de Fact.";#N/A,#N/A,TRUE,"Capitulo 19";#N/A,#N/A,TRUE,"Proyecto P855"}</definedName>
    <definedName name="rryt" hidden="1">{#N/A,#N/A,TRUE,"Est. de Fact.";#N/A,#N/A,TRUE,"Capitulo 19";#N/A,#N/A,TRUE,"Proyecto P855"}</definedName>
    <definedName name="RS" localSheetId="35" hidden="1">{#N/A,#N/A,FALSE,"DET-CAMB.";#N/A,#N/A,FALSE,"PRESUP.";#N/A,#N/A,FALSE,"RESUMEN";#N/A,#N/A,FALSE,"CT";#N/A,#N/A,FALSE,"PD";#N/A,#N/A,FALSE,"PR"}</definedName>
    <definedName name="RS" localSheetId="37" hidden="1">{#N/A,#N/A,FALSE,"DET-CAMB.";#N/A,#N/A,FALSE,"PRESUP.";#N/A,#N/A,FALSE,"RESUMEN";#N/A,#N/A,FALSE,"CT";#N/A,#N/A,FALSE,"PD";#N/A,#N/A,FALSE,"PR"}</definedName>
    <definedName name="RS" localSheetId="36" hidden="1">{#N/A,#N/A,FALSE,"DET-CAMB.";#N/A,#N/A,FALSE,"PRESUP.";#N/A,#N/A,FALSE,"RESUMEN";#N/A,#N/A,FALSE,"CT";#N/A,#N/A,FALSE,"PD";#N/A,#N/A,FALSE,"PR"}</definedName>
    <definedName name="RS" localSheetId="33" hidden="1">{#N/A,#N/A,FALSE,"DET-CAMB.";#N/A,#N/A,FALSE,"PRESUP.";#N/A,#N/A,FALSE,"RESUMEN";#N/A,#N/A,FALSE,"CT";#N/A,#N/A,FALSE,"PD";#N/A,#N/A,FALSE,"PR"}</definedName>
    <definedName name="RS" localSheetId="34" hidden="1">{#N/A,#N/A,FALSE,"DET-CAMB.";#N/A,#N/A,FALSE,"PRESUP.";#N/A,#N/A,FALSE,"RESUMEN";#N/A,#N/A,FALSE,"CT";#N/A,#N/A,FALSE,"PD";#N/A,#N/A,FALSE,"PR"}</definedName>
    <definedName name="Rs" localSheetId="31">#REF!</definedName>
    <definedName name="RS" hidden="1">{#N/A,#N/A,FALSE,"DET-CAMB.";#N/A,#N/A,FALSE,"PRESUP.";#N/A,#N/A,FALSE,"RESUMEN";#N/A,#N/A,FALSE,"CT";#N/A,#N/A,FALSE,"PD";#N/A,#N/A,FALSE,"PR"}</definedName>
    <definedName name="Rs___0" localSheetId="31">#REF!</definedName>
    <definedName name="Rs___0">!#REF!</definedName>
    <definedName name="Rs___13" localSheetId="31">#REF!</definedName>
    <definedName name="Rs___13">!#REF!</definedName>
    <definedName name="rsaprobado">#REF!</definedName>
    <definedName name="rsavancetotal">#REF!</definedName>
    <definedName name="RSDF"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e" localSheetId="31">#REF!</definedName>
    <definedName name="Rse">!#REF!</definedName>
    <definedName name="Rse___0" localSheetId="31">#REF!</definedName>
    <definedName name="Rse___0">!#REF!</definedName>
    <definedName name="Rse___13" localSheetId="31">#REF!</definedName>
    <definedName name="Rse___13">!#REF!</definedName>
    <definedName name="rsfgrg">#REF!</definedName>
    <definedName name="rss" localSheetId="35" hidden="1">{#N/A,#N/A,FALSE,"COVER.XLS";#N/A,#N/A,FALSE,"RACT1.XLS";#N/A,#N/A,FALSE,"RACT2.XLS";#N/A,#N/A,FALSE,"ECCMP";#N/A,#N/A,FALSE,"WELDER.XLS"}</definedName>
    <definedName name="rss" localSheetId="37" hidden="1">{#N/A,#N/A,FALSE,"COVER.XLS";#N/A,#N/A,FALSE,"RACT1.XLS";#N/A,#N/A,FALSE,"RACT2.XLS";#N/A,#N/A,FALSE,"ECCMP";#N/A,#N/A,FALSE,"WELDER.XLS"}</definedName>
    <definedName name="rss" localSheetId="36" hidden="1">{#N/A,#N/A,FALSE,"COVER.XLS";#N/A,#N/A,FALSE,"RACT1.XLS";#N/A,#N/A,FALSE,"RACT2.XLS";#N/A,#N/A,FALSE,"ECCMP";#N/A,#N/A,FALSE,"WELDER.XLS"}</definedName>
    <definedName name="rss" localSheetId="33" hidden="1">{#N/A,#N/A,FALSE,"COVER.XLS";#N/A,#N/A,FALSE,"RACT1.XLS";#N/A,#N/A,FALSE,"RACT2.XLS";#N/A,#N/A,FALSE,"ECCMP";#N/A,#N/A,FALSE,"WELDER.XLS"}</definedName>
    <definedName name="rss" localSheetId="34" hidden="1">{#N/A,#N/A,FALSE,"COVER.XLS";#N/A,#N/A,FALSE,"RACT1.XLS";#N/A,#N/A,FALSE,"RACT2.XLS";#N/A,#N/A,FALSE,"ECCMP";#N/A,#N/A,FALSE,"WELDER.XLS"}</definedName>
    <definedName name="rss" localSheetId="31" hidden="1">{#N/A,#N/A,FALSE,"COVER.XLS";#N/A,#N/A,FALSE,"RACT1.XLS";#N/A,#N/A,FALSE,"RACT2.XLS";#N/A,#N/A,FALSE,"ECCMP";#N/A,#N/A,FALSE,"WELDER.XLS"}</definedName>
    <definedName name="rss" hidden="1">{#N/A,#N/A,FALSE,"COVER.XLS";#N/A,#N/A,FALSE,"RACT1.XLS";#N/A,#N/A,FALSE,"RACT2.XLS";#N/A,#N/A,FALSE,"ECCMP";#N/A,#N/A,FALSE,"WELDER.XLS"}</definedName>
    <definedName name="RSSUMEN">#REF!</definedName>
    <definedName name="rsuelta">#REF!</definedName>
    <definedName name="rt" localSheetId="31">#REF!</definedName>
    <definedName name="rt">!#REF!</definedName>
    <definedName name="rtagh" hidden="1">#REF!</definedName>
    <definedName name="rtapia"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yefy" localSheetId="35" hidden="1">{#N/A,#N/A,FALSE,"Summary";#N/A,#N/A,FALSE,"KPI 1";#N/A,#N/A,FALSE,"KPI 3";#N/A,#N/A,FALSE,"Proj 1"}</definedName>
    <definedName name="rtayefy" localSheetId="37" hidden="1">{#N/A,#N/A,FALSE,"Summary";#N/A,#N/A,FALSE,"KPI 1";#N/A,#N/A,FALSE,"KPI 3";#N/A,#N/A,FALSE,"Proj 1"}</definedName>
    <definedName name="rtayefy" localSheetId="36" hidden="1">{#N/A,#N/A,FALSE,"Summary";#N/A,#N/A,FALSE,"KPI 1";#N/A,#N/A,FALSE,"KPI 3";#N/A,#N/A,FALSE,"Proj 1"}</definedName>
    <definedName name="rtayefy" localSheetId="33" hidden="1">{#N/A,#N/A,FALSE,"Summary";#N/A,#N/A,FALSE,"KPI 1";#N/A,#N/A,FALSE,"KPI 3";#N/A,#N/A,FALSE,"Proj 1"}</definedName>
    <definedName name="rtayefy" localSheetId="34" hidden="1">{#N/A,#N/A,FALSE,"Summary";#N/A,#N/A,FALSE,"KPI 1";#N/A,#N/A,FALSE,"KPI 3";#N/A,#N/A,FALSE,"Proj 1"}</definedName>
    <definedName name="rtayefy" localSheetId="31" hidden="1">{#N/A,#N/A,FALSE,"Summary";#N/A,#N/A,FALSE,"KPI 1";#N/A,#N/A,FALSE,"KPI 3";#N/A,#N/A,FALSE,"Proj 1"}</definedName>
    <definedName name="rtayefy" hidden="1">{#N/A,#N/A,FALSE,"Summary";#N/A,#N/A,FALSE,"KPI 1";#N/A,#N/A,FALSE,"KPI 3";#N/A,#N/A,FALSE,"Proj 1"}</definedName>
    <definedName name="rte" localSheetId="35" hidden="1">{#N/A,#N/A,FALSE,"TEC-01";#N/A,#N/A,FALSE,"TEC - 02";#N/A,#N/A,FALSE,"TEC - 03";#N/A,#N/A,FALSE,"TEC - 04";#N/A,#N/A,FALSE,"TEC-07";#N/A,#N/A,FALSE,"TEC-08";#N/A,#N/A,FALSE,"TEC - 09A";#N/A,#N/A,FALSE,"TEC - 09B";#N/A,#N/A,FALSE,"TEC - 09C";#N/A,#N/A,FALSE,"TEC - 10";#N/A,#N/A,FALSE,"TEC-11"}</definedName>
    <definedName name="rte" localSheetId="37" hidden="1">{#N/A,#N/A,FALSE,"TEC-01";#N/A,#N/A,FALSE,"TEC - 02";#N/A,#N/A,FALSE,"TEC - 03";#N/A,#N/A,FALSE,"TEC - 04";#N/A,#N/A,FALSE,"TEC-07";#N/A,#N/A,FALSE,"TEC-08";#N/A,#N/A,FALSE,"TEC - 09A";#N/A,#N/A,FALSE,"TEC - 09B";#N/A,#N/A,FALSE,"TEC - 09C";#N/A,#N/A,FALSE,"TEC - 10";#N/A,#N/A,FALSE,"TEC-11"}</definedName>
    <definedName name="rte" localSheetId="36" hidden="1">{#N/A,#N/A,FALSE,"TEC-01";#N/A,#N/A,FALSE,"TEC - 02";#N/A,#N/A,FALSE,"TEC - 03";#N/A,#N/A,FALSE,"TEC - 04";#N/A,#N/A,FALSE,"TEC-07";#N/A,#N/A,FALSE,"TEC-08";#N/A,#N/A,FALSE,"TEC - 09A";#N/A,#N/A,FALSE,"TEC - 09B";#N/A,#N/A,FALSE,"TEC - 09C";#N/A,#N/A,FALSE,"TEC - 10";#N/A,#N/A,FALSE,"TEC-11"}</definedName>
    <definedName name="rte" localSheetId="33" hidden="1">{#N/A,#N/A,FALSE,"TEC-01";#N/A,#N/A,FALSE,"TEC - 02";#N/A,#N/A,FALSE,"TEC - 03";#N/A,#N/A,FALSE,"TEC - 04";#N/A,#N/A,FALSE,"TEC-07";#N/A,#N/A,FALSE,"TEC-08";#N/A,#N/A,FALSE,"TEC - 09A";#N/A,#N/A,FALSE,"TEC - 09B";#N/A,#N/A,FALSE,"TEC - 09C";#N/A,#N/A,FALSE,"TEC - 10";#N/A,#N/A,FALSE,"TEC-11"}</definedName>
    <definedName name="rte" localSheetId="34" hidden="1">{#N/A,#N/A,FALSE,"TEC-01";#N/A,#N/A,FALSE,"TEC - 02";#N/A,#N/A,FALSE,"TEC - 03";#N/A,#N/A,FALSE,"TEC - 04";#N/A,#N/A,FALSE,"TEC-07";#N/A,#N/A,FALSE,"TEC-08";#N/A,#N/A,FALSE,"TEC - 09A";#N/A,#N/A,FALSE,"TEC - 09B";#N/A,#N/A,FALSE,"TEC - 09C";#N/A,#N/A,FALSE,"TEC - 10";#N/A,#N/A,FALSE,"TEC-11"}</definedName>
    <definedName name="rte" localSheetId="31" hidden="1">{#N/A,#N/A,FALSE,"TEC-01";#N/A,#N/A,FALSE,"TEC - 02";#N/A,#N/A,FALSE,"TEC - 03";#N/A,#N/A,FALSE,"TEC - 04";#N/A,#N/A,FALSE,"TEC-07";#N/A,#N/A,FALSE,"TEC-08";#N/A,#N/A,FALSE,"TEC - 09A";#N/A,#N/A,FALSE,"TEC - 09B";#N/A,#N/A,FALSE,"TEC - 09C";#N/A,#N/A,FALSE,"TEC - 10";#N/A,#N/A,FALSE,"TEC-11"}</definedName>
    <definedName name="rte" hidden="1">{#N/A,#N/A,FALSE,"TEC-01";#N/A,#N/A,FALSE,"TEC - 02";#N/A,#N/A,FALSE,"TEC - 03";#N/A,#N/A,FALSE,"TEC - 04";#N/A,#N/A,FALSE,"TEC-07";#N/A,#N/A,FALSE,"TEC-08";#N/A,#N/A,FALSE,"TEC - 09A";#N/A,#N/A,FALSE,"TEC - 09B";#N/A,#N/A,FALSE,"TEC - 09C";#N/A,#N/A,FALSE,"TEC - 10";#N/A,#N/A,FALSE,"TEC-11"}</definedName>
    <definedName name="RTERT" localSheetId="35" hidden="1">{"CONCABL1.1",#N/A,FALSE,"1.1.1a1.1.3 ACSR";"AISL1.2",#N/A,FALSE,"1.1.1a1.1.3 ACSR";"torr1.1.3",#N/A,FALSE,"1.1.1a1.1.3 ACSR";"cm1.2",#N/A,FALSE,"1.2 ACSR";"cm2.2",#N/A,FALSE,"1.2 ACSR";#N/A,#N/A,FALSE,"1.3 ACSR";#N/A,#N/A,FALSE,"2.1.1A2.1.3 ACAR";"ac2.1",#N/A,FALSE,"1.2 ACAR";"ac2.2",#N/A,FALSE,"1.2 ACAR";#N/A,#N/A,FALSE,"2.3 ACAR"}</definedName>
    <definedName name="RTERT" localSheetId="37" hidden="1">{"CONCABL1.1",#N/A,FALSE,"1.1.1a1.1.3 ACSR";"AISL1.2",#N/A,FALSE,"1.1.1a1.1.3 ACSR";"torr1.1.3",#N/A,FALSE,"1.1.1a1.1.3 ACSR";"cm1.2",#N/A,FALSE,"1.2 ACSR";"cm2.2",#N/A,FALSE,"1.2 ACSR";#N/A,#N/A,FALSE,"1.3 ACSR";#N/A,#N/A,FALSE,"2.1.1A2.1.3 ACAR";"ac2.1",#N/A,FALSE,"1.2 ACAR";"ac2.2",#N/A,FALSE,"1.2 ACAR";#N/A,#N/A,FALSE,"2.3 ACAR"}</definedName>
    <definedName name="RTERT" localSheetId="36" hidden="1">{"CONCABL1.1",#N/A,FALSE,"1.1.1a1.1.3 ACSR";"AISL1.2",#N/A,FALSE,"1.1.1a1.1.3 ACSR";"torr1.1.3",#N/A,FALSE,"1.1.1a1.1.3 ACSR";"cm1.2",#N/A,FALSE,"1.2 ACSR";"cm2.2",#N/A,FALSE,"1.2 ACSR";#N/A,#N/A,FALSE,"1.3 ACSR";#N/A,#N/A,FALSE,"2.1.1A2.1.3 ACAR";"ac2.1",#N/A,FALSE,"1.2 ACAR";"ac2.2",#N/A,FALSE,"1.2 ACAR";#N/A,#N/A,FALSE,"2.3 ACAR"}</definedName>
    <definedName name="RTERT" localSheetId="33" hidden="1">{"CONCABL1.1",#N/A,FALSE,"1.1.1a1.1.3 ACSR";"AISL1.2",#N/A,FALSE,"1.1.1a1.1.3 ACSR";"torr1.1.3",#N/A,FALSE,"1.1.1a1.1.3 ACSR";"cm1.2",#N/A,FALSE,"1.2 ACSR";"cm2.2",#N/A,FALSE,"1.2 ACSR";#N/A,#N/A,FALSE,"1.3 ACSR";#N/A,#N/A,FALSE,"2.1.1A2.1.3 ACAR";"ac2.1",#N/A,FALSE,"1.2 ACAR";"ac2.2",#N/A,FALSE,"1.2 ACAR";#N/A,#N/A,FALSE,"2.3 ACAR"}</definedName>
    <definedName name="RTERT" localSheetId="34" hidden="1">{"CONCABL1.1",#N/A,FALSE,"1.1.1a1.1.3 ACSR";"AISL1.2",#N/A,FALSE,"1.1.1a1.1.3 ACSR";"torr1.1.3",#N/A,FALSE,"1.1.1a1.1.3 ACSR";"cm1.2",#N/A,FALSE,"1.2 ACSR";"cm2.2",#N/A,FALSE,"1.2 ACSR";#N/A,#N/A,FALSE,"1.3 ACSR";#N/A,#N/A,FALSE,"2.1.1A2.1.3 ACAR";"ac2.1",#N/A,FALSE,"1.2 ACAR";"ac2.2",#N/A,FALSE,"1.2 ACAR";#N/A,#N/A,FALSE,"2.3 ACAR"}</definedName>
    <definedName name="rtert" localSheetId="31">#REF!</definedName>
    <definedName name="RTERT" hidden="1">{"CONCABL1.1",#N/A,FALSE,"1.1.1a1.1.3 ACSR";"AISL1.2",#N/A,FALSE,"1.1.1a1.1.3 ACSR";"torr1.1.3",#N/A,FALSE,"1.1.1a1.1.3 ACSR";"cm1.2",#N/A,FALSE,"1.2 ACSR";"cm2.2",#N/A,FALSE,"1.2 ACSR";#N/A,#N/A,FALSE,"1.3 ACSR";#N/A,#N/A,FALSE,"2.1.1A2.1.3 ACAR";"ac2.1",#N/A,FALSE,"1.2 ACAR";"ac2.2",#N/A,FALSE,"1.2 ACAR";#N/A,#N/A,FALSE,"2.3 ACAR"}</definedName>
    <definedName name="rtgrg" localSheetId="31" hidden="1">#REF!</definedName>
    <definedName name="rtgrg" hidden="1">#REF!</definedName>
    <definedName name="rth" localSheetId="35" hidden="1">{"JAN",#N/A,FALSE,"January"}</definedName>
    <definedName name="rth" localSheetId="37" hidden="1">{"JAN",#N/A,FALSE,"January"}</definedName>
    <definedName name="rth" localSheetId="36" hidden="1">{"JAN",#N/A,FALSE,"January"}</definedName>
    <definedName name="rth" localSheetId="33" hidden="1">{"JAN",#N/A,FALSE,"January"}</definedName>
    <definedName name="rth" localSheetId="34" hidden="1">{"JAN",#N/A,FALSE,"January"}</definedName>
    <definedName name="rth" localSheetId="31" hidden="1">{"JAN",#N/A,FALSE,"January"}</definedName>
    <definedName name="rth" hidden="1">{"JAN",#N/A,FALSE,"January"}</definedName>
    <definedName name="rthrhtrht"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nbfdn" localSheetId="31">#REF!</definedName>
    <definedName name="rthrnbfdn">!#REF!</definedName>
    <definedName name="rthsrhs" localSheetId="31" hidden="1">{#N/A,#N/A,TRUE,"Cover";#N/A,#N/A,TRUE,"Conts";#N/A,#N/A,TRUE,"VOS";#N/A,#N/A,TRUE,"Warrington";#N/A,#N/A,TRUE,"Widnes"}</definedName>
    <definedName name="rthsrhs" hidden="1">{#N/A,#N/A,TRUE,"Cover";#N/A,#N/A,TRUE,"Conts";#N/A,#N/A,TRUE,"VOS";#N/A,#N/A,TRUE,"Warrington";#N/A,#N/A,TRUE,"Widnes"}</definedName>
    <definedName name="rtii"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r" localSheetId="31" hidden="1">{"'Break down'!$A$4"}</definedName>
    <definedName name="rtr" hidden="1">{"'Break down'!$A$4"}</definedName>
    <definedName name="RTRGJHJ" localSheetId="31" hidden="1">{#N/A,#N/A,TRUE,"Cover";#N/A,#N/A,TRUE,"Conts";#N/A,#N/A,TRUE,"VOS";#N/A,#N/A,TRUE,"Warrington";#N/A,#N/A,TRUE,"Widnes"}</definedName>
    <definedName name="RTRGJHJ" hidden="1">{#N/A,#N/A,TRUE,"Cover";#N/A,#N/A,TRUE,"Conts";#N/A,#N/A,TRUE,"VOS";#N/A,#N/A,TRUE,"Warrington";#N/A,#N/A,TRUE,"Widnes"}</definedName>
    <definedName name="rtrtrt" localSheetId="35" hidden="1">{#N/A,#N/A,TRUE,"Est. de Fact.";#N/A,#N/A,TRUE,"Capitulo 19";#N/A,#N/A,TRUE,"Proyecto P855"}</definedName>
    <definedName name="rtrtrt" localSheetId="37" hidden="1">{#N/A,#N/A,TRUE,"Est. de Fact.";#N/A,#N/A,TRUE,"Capitulo 19";#N/A,#N/A,TRUE,"Proyecto P855"}</definedName>
    <definedName name="rtrtrt" localSheetId="36" hidden="1">{#N/A,#N/A,TRUE,"Est. de Fact.";#N/A,#N/A,TRUE,"Capitulo 19";#N/A,#N/A,TRUE,"Proyecto P855"}</definedName>
    <definedName name="rtrtrt" localSheetId="33" hidden="1">{#N/A,#N/A,TRUE,"Est. de Fact.";#N/A,#N/A,TRUE,"Capitulo 19";#N/A,#N/A,TRUE,"Proyecto P855"}</definedName>
    <definedName name="rtrtrt" localSheetId="34" hidden="1">{#N/A,#N/A,TRUE,"Est. de Fact.";#N/A,#N/A,TRUE,"Capitulo 19";#N/A,#N/A,TRUE,"Proyecto P855"}</definedName>
    <definedName name="rtrtrt" localSheetId="31" hidden="1">{#N/A,#N/A,TRUE,"Est. de Fact.";#N/A,#N/A,TRUE,"Capitulo 19";#N/A,#N/A,TRUE,"Proyecto P855"}</definedName>
    <definedName name="rtrtrt" hidden="1">{#N/A,#N/A,TRUE,"Est. de Fact.";#N/A,#N/A,TRUE,"Capitulo 19";#N/A,#N/A,TRUE,"Proyecto P855"}</definedName>
    <definedName name="rtryj" localSheetId="31" hidden="1">{#N/A,#N/A,TRUE,"Cover";#N/A,#N/A,TRUE,"Conts";#N/A,#N/A,TRUE,"VOS";#N/A,#N/A,TRUE,"Warrington";#N/A,#N/A,TRUE,"Widnes"}</definedName>
    <definedName name="rtryj" hidden="1">{#N/A,#N/A,TRUE,"Cover";#N/A,#N/A,TRUE,"Conts";#N/A,#N/A,TRUE,"VOS";#N/A,#N/A,TRUE,"Warrington";#N/A,#N/A,TRUE,"Widnes"}</definedName>
    <definedName name="rtrytrtryt">#REF!</definedName>
    <definedName name="rtt" localSheetId="31">#REF!</definedName>
    <definedName name="rtt">!#REF!</definedName>
    <definedName name="RTTRTRTR"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y" localSheetId="31">#REF!</definedName>
    <definedName name="rtty">!#REF!</definedName>
    <definedName name="rttyh" localSheetId="35" hidden="1">{"DETALLE_1996",#N/A,FALSE,"flujo";"DETALLE_1997",#N/A,FALSE,"flujo";"GASTOS_INCURRIDOS_1996",#N/A,FALSE,"flujo";"GASTOS_PROGRAMADOS_PARA_1997",#N/A,FALSE,"flujo";#N/A,#N/A,FALSE,"comparat";#N/A,#N/A,FALSE,"costos";#N/A,#N/A,FALSE,"proyctrol"}</definedName>
    <definedName name="rttyh" localSheetId="37" hidden="1">{"DETALLE_1996",#N/A,FALSE,"flujo";"DETALLE_1997",#N/A,FALSE,"flujo";"GASTOS_INCURRIDOS_1996",#N/A,FALSE,"flujo";"GASTOS_PROGRAMADOS_PARA_1997",#N/A,FALSE,"flujo";#N/A,#N/A,FALSE,"comparat";#N/A,#N/A,FALSE,"costos";#N/A,#N/A,FALSE,"proyctrol"}</definedName>
    <definedName name="rttyh" localSheetId="36" hidden="1">{"DETALLE_1996",#N/A,FALSE,"flujo";"DETALLE_1997",#N/A,FALSE,"flujo";"GASTOS_INCURRIDOS_1996",#N/A,FALSE,"flujo";"GASTOS_PROGRAMADOS_PARA_1997",#N/A,FALSE,"flujo";#N/A,#N/A,FALSE,"comparat";#N/A,#N/A,FALSE,"costos";#N/A,#N/A,FALSE,"proyctrol"}</definedName>
    <definedName name="rttyh" localSheetId="33" hidden="1">{"DETALLE_1996",#N/A,FALSE,"flujo";"DETALLE_1997",#N/A,FALSE,"flujo";"GASTOS_INCURRIDOS_1996",#N/A,FALSE,"flujo";"GASTOS_PROGRAMADOS_PARA_1997",#N/A,FALSE,"flujo";#N/A,#N/A,FALSE,"comparat";#N/A,#N/A,FALSE,"costos";#N/A,#N/A,FALSE,"proyctrol"}</definedName>
    <definedName name="rttyh" localSheetId="34" hidden="1">{"DETALLE_1996",#N/A,FALSE,"flujo";"DETALLE_1997",#N/A,FALSE,"flujo";"GASTOS_INCURRIDOS_1996",#N/A,FALSE,"flujo";"GASTOS_PROGRAMADOS_PARA_1997",#N/A,FALSE,"flujo";#N/A,#N/A,FALSE,"comparat";#N/A,#N/A,FALSE,"costos";#N/A,#N/A,FALSE,"proyctrol"}</definedName>
    <definedName name="rttyh" localSheetId="31" hidden="1">{"DETALLE_1996",#N/A,FALSE,"flujo";"DETALLE_1997",#N/A,FALSE,"flujo";"GASTOS_INCURRIDOS_1996",#N/A,FALSE,"flujo";"GASTOS_PROGRAMADOS_PARA_1997",#N/A,FALSE,"flujo";#N/A,#N/A,FALSE,"comparat";#N/A,#N/A,FALSE,"costos";#N/A,#N/A,FALSE,"proyctrol"}</definedName>
    <definedName name="rttyh" hidden="1">{"DETALLE_1996",#N/A,FALSE,"flujo";"DETALLE_1997",#N/A,FALSE,"flujo";"GASTOS_INCURRIDOS_1996",#N/A,FALSE,"flujo";"GASTOS_PROGRAMADOS_PARA_1997",#N/A,FALSE,"flujo";#N/A,#N/A,FALSE,"comparat";#N/A,#N/A,FALSE,"costos";#N/A,#N/A,FALSE,"proyctrol"}</definedName>
    <definedName name="rturudu" localSheetId="31" hidden="1">{#N/A,#N/A,TRUE,"Cover";#N/A,#N/A,TRUE,"Conts";#N/A,#N/A,TRUE,"VOS";#N/A,#N/A,TRUE,"Warrington";#N/A,#N/A,TRUE,"Widnes"}</definedName>
    <definedName name="rturudu" hidden="1">{#N/A,#N/A,TRUE,"Cover";#N/A,#N/A,TRUE,"Conts";#N/A,#N/A,TRUE,"VOS";#N/A,#N/A,TRUE,"Warrington";#N/A,#N/A,TRUE,"Widnes"}</definedName>
    <definedName name="rty" localSheetId="35" hidden="1">{#N/A,#N/A,FALSE,"masez (10)";#N/A,#N/A,FALSE,"masez (7)";#N/A,#N/A,FALSE,"masez (6)";#N/A,#N/A,FALSE,"masez (5)";#N/A,#N/A,FALSE,"masez (4)";#N/A,#N/A,FALSE,"masez (3)";#N/A,#N/A,FALSE,"masez (2)";#N/A,#N/A,FALSE,"GME";#N/A,#N/A,FALSE,"masez"}</definedName>
    <definedName name="rty" localSheetId="37" hidden="1">{#N/A,#N/A,FALSE,"masez (10)";#N/A,#N/A,FALSE,"masez (7)";#N/A,#N/A,FALSE,"masez (6)";#N/A,#N/A,FALSE,"masez (5)";#N/A,#N/A,FALSE,"masez (4)";#N/A,#N/A,FALSE,"masez (3)";#N/A,#N/A,FALSE,"masez (2)";#N/A,#N/A,FALSE,"GME";#N/A,#N/A,FALSE,"masez"}</definedName>
    <definedName name="rty" localSheetId="36" hidden="1">{#N/A,#N/A,FALSE,"masez (10)";#N/A,#N/A,FALSE,"masez (7)";#N/A,#N/A,FALSE,"masez (6)";#N/A,#N/A,FALSE,"masez (5)";#N/A,#N/A,FALSE,"masez (4)";#N/A,#N/A,FALSE,"masez (3)";#N/A,#N/A,FALSE,"masez (2)";#N/A,#N/A,FALSE,"GME";#N/A,#N/A,FALSE,"masez"}</definedName>
    <definedName name="rty" localSheetId="30" hidden="1">{#N/A,#N/A,FALSE,"masez (10)";#N/A,#N/A,FALSE,"masez (7)";#N/A,#N/A,FALSE,"masez (6)";#N/A,#N/A,FALSE,"masez (5)";#N/A,#N/A,FALSE,"masez (4)";#N/A,#N/A,FALSE,"masez (3)";#N/A,#N/A,FALSE,"masez (2)";#N/A,#N/A,FALSE,"GME";#N/A,#N/A,FALSE,"masez"}</definedName>
    <definedName name="rty" localSheetId="33" hidden="1">{#N/A,#N/A,FALSE,"masez (10)";#N/A,#N/A,FALSE,"masez (7)";#N/A,#N/A,FALSE,"masez (6)";#N/A,#N/A,FALSE,"masez (5)";#N/A,#N/A,FALSE,"masez (4)";#N/A,#N/A,FALSE,"masez (3)";#N/A,#N/A,FALSE,"masez (2)";#N/A,#N/A,FALSE,"GME";#N/A,#N/A,FALSE,"masez"}</definedName>
    <definedName name="rty" localSheetId="34" hidden="1">{#N/A,#N/A,FALSE,"masez (10)";#N/A,#N/A,FALSE,"masez (7)";#N/A,#N/A,FALSE,"masez (6)";#N/A,#N/A,FALSE,"masez (5)";#N/A,#N/A,FALSE,"masez (4)";#N/A,#N/A,FALSE,"masez (3)";#N/A,#N/A,FALSE,"masez (2)";#N/A,#N/A,FALSE,"GME";#N/A,#N/A,FALSE,"masez"}</definedName>
    <definedName name="rty" localSheetId="31" hidden="1">{#N/A,#N/A,FALSE,"masez (10)";#N/A,#N/A,FALSE,"masez (7)";#N/A,#N/A,FALSE,"masez (6)";#N/A,#N/A,FALSE,"masez (5)";#N/A,#N/A,FALSE,"masez (4)";#N/A,#N/A,FALSE,"masez (3)";#N/A,#N/A,FALSE,"masez (2)";#N/A,#N/A,FALSE,"GME";#N/A,#N/A,FALSE,"masez"}</definedName>
    <definedName name="rty" localSheetId="29"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ty_1" localSheetId="35" hidden="1">{#N/A,#N/A,FALSE,"masez (10)";#N/A,#N/A,FALSE,"masez (7)";#N/A,#N/A,FALSE,"masez (6)";#N/A,#N/A,FALSE,"masez (5)";#N/A,#N/A,FALSE,"masez (4)";#N/A,#N/A,FALSE,"masez (3)";#N/A,#N/A,FALSE,"masez (2)";#N/A,#N/A,FALSE,"GME";#N/A,#N/A,FALSE,"masez"}</definedName>
    <definedName name="rty_1" localSheetId="37" hidden="1">{#N/A,#N/A,FALSE,"masez (10)";#N/A,#N/A,FALSE,"masez (7)";#N/A,#N/A,FALSE,"masez (6)";#N/A,#N/A,FALSE,"masez (5)";#N/A,#N/A,FALSE,"masez (4)";#N/A,#N/A,FALSE,"masez (3)";#N/A,#N/A,FALSE,"masez (2)";#N/A,#N/A,FALSE,"GME";#N/A,#N/A,FALSE,"masez"}</definedName>
    <definedName name="rty_1" localSheetId="36" hidden="1">{#N/A,#N/A,FALSE,"masez (10)";#N/A,#N/A,FALSE,"masez (7)";#N/A,#N/A,FALSE,"masez (6)";#N/A,#N/A,FALSE,"masez (5)";#N/A,#N/A,FALSE,"masez (4)";#N/A,#N/A,FALSE,"masez (3)";#N/A,#N/A,FALSE,"masez (2)";#N/A,#N/A,FALSE,"GME";#N/A,#N/A,FALSE,"masez"}</definedName>
    <definedName name="rty_1" localSheetId="33" hidden="1">{#N/A,#N/A,FALSE,"masez (10)";#N/A,#N/A,FALSE,"masez (7)";#N/A,#N/A,FALSE,"masez (6)";#N/A,#N/A,FALSE,"masez (5)";#N/A,#N/A,FALSE,"masez (4)";#N/A,#N/A,FALSE,"masez (3)";#N/A,#N/A,FALSE,"masez (2)";#N/A,#N/A,FALSE,"GME";#N/A,#N/A,FALSE,"masez"}</definedName>
    <definedName name="rty_1" localSheetId="34" hidden="1">{#N/A,#N/A,FALSE,"masez (10)";#N/A,#N/A,FALSE,"masez (7)";#N/A,#N/A,FALSE,"masez (6)";#N/A,#N/A,FALSE,"masez (5)";#N/A,#N/A,FALSE,"masez (4)";#N/A,#N/A,FALSE,"masez (3)";#N/A,#N/A,FALSE,"masez (2)";#N/A,#N/A,FALSE,"GME";#N/A,#N/A,FALSE,"masez"}</definedName>
    <definedName name="rty_1" localSheetId="31" hidden="1">{#N/A,#N/A,FALSE,"masez (10)";#N/A,#N/A,FALSE,"masez (7)";#N/A,#N/A,FALSE,"masez (6)";#N/A,#N/A,FALSE,"masez (5)";#N/A,#N/A,FALSE,"masez (4)";#N/A,#N/A,FALSE,"masez (3)";#N/A,#N/A,FALSE,"masez (2)";#N/A,#N/A,FALSE,"GME";#N/A,#N/A,FALSE,"masez"}</definedName>
    <definedName name="rty_1" hidden="1">{#N/A,#N/A,FALSE,"masez (10)";#N/A,#N/A,FALSE,"masez (7)";#N/A,#N/A,FALSE,"masez (6)";#N/A,#N/A,FALSE,"masez (5)";#N/A,#N/A,FALSE,"masez (4)";#N/A,#N/A,FALSE,"masez (3)";#N/A,#N/A,FALSE,"masez (2)";#N/A,#N/A,FALSE,"GME";#N/A,#N/A,FALSE,"masez"}</definedName>
    <definedName name="rtyf" localSheetId="35" hidden="1">{"ANAR",#N/A,FALSE,"Dist total";"MARGEN",#N/A,FALSE,"Dist total";"COMENTARIO",#N/A,FALSE,"Ficha CODICE";"CONSEJO",#N/A,FALSE,"Dist p0";"uno",#N/A,FALSE,"Dist total"}</definedName>
    <definedName name="rtyf" localSheetId="37" hidden="1">{"ANAR",#N/A,FALSE,"Dist total";"MARGEN",#N/A,FALSE,"Dist total";"COMENTARIO",#N/A,FALSE,"Ficha CODICE";"CONSEJO",#N/A,FALSE,"Dist p0";"uno",#N/A,FALSE,"Dist total"}</definedName>
    <definedName name="rtyf" localSheetId="36" hidden="1">{"ANAR",#N/A,FALSE,"Dist total";"MARGEN",#N/A,FALSE,"Dist total";"COMENTARIO",#N/A,FALSE,"Ficha CODICE";"CONSEJO",#N/A,FALSE,"Dist p0";"uno",#N/A,FALSE,"Dist total"}</definedName>
    <definedName name="rtyf" localSheetId="33" hidden="1">{"ANAR",#N/A,FALSE,"Dist total";"MARGEN",#N/A,FALSE,"Dist total";"COMENTARIO",#N/A,FALSE,"Ficha CODICE";"CONSEJO",#N/A,FALSE,"Dist p0";"uno",#N/A,FALSE,"Dist total"}</definedName>
    <definedName name="rtyf" localSheetId="34" hidden="1">{"ANAR",#N/A,FALSE,"Dist total";"MARGEN",#N/A,FALSE,"Dist total";"COMENTARIO",#N/A,FALSE,"Ficha CODICE";"CONSEJO",#N/A,FALSE,"Dist p0";"uno",#N/A,FALSE,"Dist total"}</definedName>
    <definedName name="rtyf" localSheetId="31" hidden="1">{"ANAR",#N/A,FALSE,"Dist total";"MARGEN",#N/A,FALSE,"Dist total";"COMENTARIO",#N/A,FALSE,"Ficha CODICE";"CONSEJO",#N/A,FALSE,"Dist p0";"uno",#N/A,FALSE,"Dist total"}</definedName>
    <definedName name="rtyf" hidden="1">{"ANAR",#N/A,FALSE,"Dist total";"MARGEN",#N/A,FALSE,"Dist total";"COMENTARIO",#N/A,FALSE,"Ficha CODICE";"CONSEJO",#N/A,FALSE,"Dist p0";"uno",#N/A,FALSE,"Dist total"}</definedName>
    <definedName name="rtyrreyetyty" localSheetId="35" hidden="1">{#N/A,#N/A,FALSE,"Global by BU";#N/A,#N/A,FALSE,"U.S. by BU";#N/A,#N/A,FALSE,"Canada by BU";#N/A,#N/A,FALSE,"Europe by BU";#N/A,#N/A,FALSE,"Asia by BU";#N/A,#N/A,FALSE,"Cala by BU"}</definedName>
    <definedName name="rtyrreyetyty" localSheetId="37" hidden="1">{#N/A,#N/A,FALSE,"Global by BU";#N/A,#N/A,FALSE,"U.S. by BU";#N/A,#N/A,FALSE,"Canada by BU";#N/A,#N/A,FALSE,"Europe by BU";#N/A,#N/A,FALSE,"Asia by BU";#N/A,#N/A,FALSE,"Cala by BU"}</definedName>
    <definedName name="rtyrreyetyty" localSheetId="36" hidden="1">{#N/A,#N/A,FALSE,"Global by BU";#N/A,#N/A,FALSE,"U.S. by BU";#N/A,#N/A,FALSE,"Canada by BU";#N/A,#N/A,FALSE,"Europe by BU";#N/A,#N/A,FALSE,"Asia by BU";#N/A,#N/A,FALSE,"Cala by BU"}</definedName>
    <definedName name="rtyrreyetyty" localSheetId="33" hidden="1">{#N/A,#N/A,FALSE,"Global by BU";#N/A,#N/A,FALSE,"U.S. by BU";#N/A,#N/A,FALSE,"Canada by BU";#N/A,#N/A,FALSE,"Europe by BU";#N/A,#N/A,FALSE,"Asia by BU";#N/A,#N/A,FALSE,"Cala by BU"}</definedName>
    <definedName name="rtyrreyetyty" localSheetId="34" hidden="1">{#N/A,#N/A,FALSE,"Global by BU";#N/A,#N/A,FALSE,"U.S. by BU";#N/A,#N/A,FALSE,"Canada by BU";#N/A,#N/A,FALSE,"Europe by BU";#N/A,#N/A,FALSE,"Asia by BU";#N/A,#N/A,FALSE,"Cala by BU"}</definedName>
    <definedName name="rtyrreyetyty" localSheetId="31" hidden="1">{#N/A,#N/A,FALSE,"Global by BU";#N/A,#N/A,FALSE,"U.S. by BU";#N/A,#N/A,FALSE,"Canada by BU";#N/A,#N/A,FALSE,"Europe by BU";#N/A,#N/A,FALSE,"Asia by BU";#N/A,#N/A,FALSE,"Cala by BU"}</definedName>
    <definedName name="rtyrreyetyty" hidden="1">{#N/A,#N/A,FALSE,"Global by BU";#N/A,#N/A,FALSE,"U.S. by BU";#N/A,#N/A,FALSE,"Canada by BU";#N/A,#N/A,FALSE,"Europe by BU";#N/A,#N/A,FALSE,"Asia by BU";#N/A,#N/A,FALSE,"Cala by BU"}</definedName>
    <definedName name="RTYRY" localSheetId="31" hidden="1">#REF!</definedName>
    <definedName name="RTYRY" hidden="1">#REF!</definedName>
    <definedName name="rtysh" localSheetId="31" hidden="1">{#N/A,#N/A,TRUE,"Cover";#N/A,#N/A,TRUE,"Conts";#N/A,#N/A,TRUE,"VOS";#N/A,#N/A,TRUE,"Warrington";#N/A,#N/A,TRUE,"Widnes"}</definedName>
    <definedName name="rtysh" hidden="1">{#N/A,#N/A,TRUE,"Cover";#N/A,#N/A,TRUE,"Conts";#N/A,#N/A,TRUE,"VOS";#N/A,#N/A,TRUE,"Warrington";#N/A,#N/A,TRUE,"Widnes"}</definedName>
    <definedName name="rtyt" localSheetId="31">#REF!</definedName>
    <definedName name="rtyt">!#REF!</definedName>
    <definedName name="rtytry" localSheetId="35" hidden="1">{"'장비'!$A$3:$M$12"}</definedName>
    <definedName name="rtytry" localSheetId="37" hidden="1">{"'장비'!$A$3:$M$12"}</definedName>
    <definedName name="rtytry" localSheetId="36" hidden="1">{"'장비'!$A$3:$M$12"}</definedName>
    <definedName name="rtytry" localSheetId="33" hidden="1">{"'장비'!$A$3:$M$12"}</definedName>
    <definedName name="rtytry" localSheetId="34" hidden="1">{"'장비'!$A$3:$M$12"}</definedName>
    <definedName name="rtytry" localSheetId="31" hidden="1">{"'장비'!$A$3:$M$12"}</definedName>
    <definedName name="rtytry" hidden="1">{"'장비'!$A$3:$M$12"}</definedName>
    <definedName name="rtyuiopk" localSheetId="35" hidden="1">{"Sin detalle",#N/A,FALSE,"Flujo (redondeado)";"Detallado",#N/A,FALSE,"Flujo (redondeado)"}</definedName>
    <definedName name="rtyuiopk" localSheetId="37" hidden="1">{"Sin detalle",#N/A,FALSE,"Flujo (redondeado)";"Detallado",#N/A,FALSE,"Flujo (redondeado)"}</definedName>
    <definedName name="rtyuiopk" localSheetId="36" hidden="1">{"Sin detalle",#N/A,FALSE,"Flujo (redondeado)";"Detallado",#N/A,FALSE,"Flujo (redondeado)"}</definedName>
    <definedName name="rtyuiopk" localSheetId="33" hidden="1">{"Sin detalle",#N/A,FALSE,"Flujo (redondeado)";"Detallado",#N/A,FALSE,"Flujo (redondeado)"}</definedName>
    <definedName name="rtyuiopk" localSheetId="34" hidden="1">{"Sin detalle",#N/A,FALSE,"Flujo (redondeado)";"Detallado",#N/A,FALSE,"Flujo (redondeado)"}</definedName>
    <definedName name="rtyuiopk" localSheetId="31" hidden="1">{"Sin detalle",#N/A,FALSE,"Flujo (redondeado)";"Detallado",#N/A,FALSE,"Flujo (redondeado)"}</definedName>
    <definedName name="rtyuiopk" hidden="1">{"Sin detalle",#N/A,FALSE,"Flujo (redondeado)";"Detallado",#N/A,FALSE,"Flujo (redondeado)"}</definedName>
    <definedName name="rtyuytuytut" localSheetId="31">#REF!</definedName>
    <definedName name="rtyuytuytut">!#REF!</definedName>
    <definedName name="rtywwt" localSheetId="35" hidden="1">{#N/A,#N/A,FALSE,"Global by BU";#N/A,#N/A,FALSE,"U.S. by BU";#N/A,#N/A,FALSE,"Canada by BU";#N/A,#N/A,FALSE,"Europe by BU";#N/A,#N/A,FALSE,"Asia by BU";#N/A,#N/A,FALSE,"Cala by BU"}</definedName>
    <definedName name="rtywwt" localSheetId="37" hidden="1">{#N/A,#N/A,FALSE,"Global by BU";#N/A,#N/A,FALSE,"U.S. by BU";#N/A,#N/A,FALSE,"Canada by BU";#N/A,#N/A,FALSE,"Europe by BU";#N/A,#N/A,FALSE,"Asia by BU";#N/A,#N/A,FALSE,"Cala by BU"}</definedName>
    <definedName name="rtywwt" localSheetId="36" hidden="1">{#N/A,#N/A,FALSE,"Global by BU";#N/A,#N/A,FALSE,"U.S. by BU";#N/A,#N/A,FALSE,"Canada by BU";#N/A,#N/A,FALSE,"Europe by BU";#N/A,#N/A,FALSE,"Asia by BU";#N/A,#N/A,FALSE,"Cala by BU"}</definedName>
    <definedName name="rtywwt" localSheetId="33" hidden="1">{#N/A,#N/A,FALSE,"Global by BU";#N/A,#N/A,FALSE,"U.S. by BU";#N/A,#N/A,FALSE,"Canada by BU";#N/A,#N/A,FALSE,"Europe by BU";#N/A,#N/A,FALSE,"Asia by BU";#N/A,#N/A,FALSE,"Cala by BU"}</definedName>
    <definedName name="rtywwt" localSheetId="34" hidden="1">{#N/A,#N/A,FALSE,"Global by BU";#N/A,#N/A,FALSE,"U.S. by BU";#N/A,#N/A,FALSE,"Canada by BU";#N/A,#N/A,FALSE,"Europe by BU";#N/A,#N/A,FALSE,"Asia by BU";#N/A,#N/A,FALSE,"Cala by BU"}</definedName>
    <definedName name="rtywwt" localSheetId="31" hidden="1">{#N/A,#N/A,FALSE,"Global by BU";#N/A,#N/A,FALSE,"U.S. by BU";#N/A,#N/A,FALSE,"Canada by BU";#N/A,#N/A,FALSE,"Europe by BU";#N/A,#N/A,FALSE,"Asia by BU";#N/A,#N/A,FALSE,"Cala by BU"}</definedName>
    <definedName name="rtywwt" hidden="1">{#N/A,#N/A,FALSE,"Global by BU";#N/A,#N/A,FALSE,"U.S. by BU";#N/A,#N/A,FALSE,"Canada by BU";#N/A,#N/A,FALSE,"Europe by BU";#N/A,#N/A,FALSE,"Asia by BU";#N/A,#N/A,FALSE,"Cala by BU"}</definedName>
    <definedName name="RUBEN" localSheetId="35" hidden="1">{#N/A,#N/A,FALSE,"model"}</definedName>
    <definedName name="RUBEN" localSheetId="37" hidden="1">{#N/A,#N/A,FALSE,"model"}</definedName>
    <definedName name="RUBEN" localSheetId="36" hidden="1">{#N/A,#N/A,FALSE,"model"}</definedName>
    <definedName name="RUBEN" localSheetId="33" hidden="1">{#N/A,#N/A,FALSE,"model"}</definedName>
    <definedName name="RUBEN" localSheetId="34" hidden="1">{#N/A,#N/A,FALSE,"model"}</definedName>
    <definedName name="RUBEN" localSheetId="31" hidden="1">{#N/A,#N/A,FALSE,"model"}</definedName>
    <definedName name="RUBEN" hidden="1">{#N/A,#N/A,FALSE,"model"}</definedName>
    <definedName name="Rubros_1">#REF!</definedName>
    <definedName name="RUCPAL">#REF!</definedName>
    <definedName name="run" localSheetId="31">#REF!</definedName>
    <definedName name="run">!#REF!</definedName>
    <definedName name="RUSIA">#REF!</definedName>
    <definedName name="Russia">#REF!</definedName>
    <definedName name="Russie__hypothèse_max_achats_____92_181__soit_remises_____3_832">#REF!</definedName>
    <definedName name="RUT" localSheetId="31">#REF!</definedName>
    <definedName name="RUT">!#REF!</definedName>
    <definedName name="RutaCrítica" localSheetId="35" hidden="1">{#N/A,#N/A,FALSE,"masez (10)";#N/A,#N/A,FALSE,"masez (7)";#N/A,#N/A,FALSE,"masez (6)";#N/A,#N/A,FALSE,"masez (5)";#N/A,#N/A,FALSE,"masez (4)";#N/A,#N/A,FALSE,"masez (3)";#N/A,#N/A,FALSE,"masez (2)";#N/A,#N/A,FALSE,"GME";#N/A,#N/A,FALSE,"masez"}</definedName>
    <definedName name="RutaCrítica" localSheetId="37" hidden="1">{#N/A,#N/A,FALSE,"masez (10)";#N/A,#N/A,FALSE,"masez (7)";#N/A,#N/A,FALSE,"masez (6)";#N/A,#N/A,FALSE,"masez (5)";#N/A,#N/A,FALSE,"masez (4)";#N/A,#N/A,FALSE,"masez (3)";#N/A,#N/A,FALSE,"masez (2)";#N/A,#N/A,FALSE,"GME";#N/A,#N/A,FALSE,"masez"}</definedName>
    <definedName name="RutaCrítica" localSheetId="36" hidden="1">{#N/A,#N/A,FALSE,"masez (10)";#N/A,#N/A,FALSE,"masez (7)";#N/A,#N/A,FALSE,"masez (6)";#N/A,#N/A,FALSE,"masez (5)";#N/A,#N/A,FALSE,"masez (4)";#N/A,#N/A,FALSE,"masez (3)";#N/A,#N/A,FALSE,"masez (2)";#N/A,#N/A,FALSE,"GME";#N/A,#N/A,FALSE,"masez"}</definedName>
    <definedName name="RutaCrítica" localSheetId="33" hidden="1">{#N/A,#N/A,FALSE,"masez (10)";#N/A,#N/A,FALSE,"masez (7)";#N/A,#N/A,FALSE,"masez (6)";#N/A,#N/A,FALSE,"masez (5)";#N/A,#N/A,FALSE,"masez (4)";#N/A,#N/A,FALSE,"masez (3)";#N/A,#N/A,FALSE,"masez (2)";#N/A,#N/A,FALSE,"GME";#N/A,#N/A,FALSE,"masez"}</definedName>
    <definedName name="RutaCrítica" localSheetId="34" hidden="1">{#N/A,#N/A,FALSE,"masez (10)";#N/A,#N/A,FALSE,"masez (7)";#N/A,#N/A,FALSE,"masez (6)";#N/A,#N/A,FALSE,"masez (5)";#N/A,#N/A,FALSE,"masez (4)";#N/A,#N/A,FALSE,"masez (3)";#N/A,#N/A,FALSE,"masez (2)";#N/A,#N/A,FALSE,"GME";#N/A,#N/A,FALSE,"masez"}</definedName>
    <definedName name="RutaCrítica" localSheetId="31" hidden="1">{#N/A,#N/A,FALSE,"masez (10)";#N/A,#N/A,FALSE,"masez (7)";#N/A,#N/A,FALSE,"masez (6)";#N/A,#N/A,FALSE,"masez (5)";#N/A,#N/A,FALSE,"masez (4)";#N/A,#N/A,FALSE,"masez (3)";#N/A,#N/A,FALSE,"masez (2)";#N/A,#N/A,FALSE,"GME";#N/A,#N/A,FALSE,"masez"}</definedName>
    <definedName name="RutaCrítica" hidden="1">{#N/A,#N/A,FALSE,"masez (10)";#N/A,#N/A,FALSE,"masez (7)";#N/A,#N/A,FALSE,"masez (6)";#N/A,#N/A,FALSE,"masez (5)";#N/A,#N/A,FALSE,"masez (4)";#N/A,#N/A,FALSE,"masez (3)";#N/A,#N/A,FALSE,"masez (2)";#N/A,#N/A,FALSE,"GME";#N/A,#N/A,FALSE,"masez"}</definedName>
    <definedName name="Rutas">#REF!</definedName>
    <definedName name="ruth">#REF!</definedName>
    <definedName name="RUTING">#REF!</definedName>
    <definedName name="RV" localSheetId="31">#REF!</definedName>
    <definedName name="RV">!#REF!</definedName>
    <definedName name="RV_A">#REF!</definedName>
    <definedName name="RV_S">#REF!</definedName>
    <definedName name="rv0">#REF!</definedName>
    <definedName name="RVOLAST" localSheetId="31">#REF!</definedName>
    <definedName name="RVOLAST">!#REF!</definedName>
    <definedName name="RVOLST1" localSheetId="31">#REF!</definedName>
    <definedName name="RVOLST1">!#REF!</definedName>
    <definedName name="rvp">#REF!</definedName>
    <definedName name="rw" localSheetId="35" hidden="1">{#N/A,#N/A,FALSE,"COVER1.XLS ";#N/A,#N/A,FALSE,"RACT1.XLS";#N/A,#N/A,FALSE,"RACT2.XLS";#N/A,#N/A,FALSE,"ECCMP";#N/A,#N/A,FALSE,"WELDER.XLS"}</definedName>
    <definedName name="rw" localSheetId="37" hidden="1">{#N/A,#N/A,FALSE,"COVER1.XLS ";#N/A,#N/A,FALSE,"RACT1.XLS";#N/A,#N/A,FALSE,"RACT2.XLS";#N/A,#N/A,FALSE,"ECCMP";#N/A,#N/A,FALSE,"WELDER.XLS"}</definedName>
    <definedName name="rw" localSheetId="36" hidden="1">{#N/A,#N/A,FALSE,"COVER1.XLS ";#N/A,#N/A,FALSE,"RACT1.XLS";#N/A,#N/A,FALSE,"RACT2.XLS";#N/A,#N/A,FALSE,"ECCMP";#N/A,#N/A,FALSE,"WELDER.XLS"}</definedName>
    <definedName name="rw" localSheetId="33" hidden="1">{#N/A,#N/A,FALSE,"COVER1.XLS ";#N/A,#N/A,FALSE,"RACT1.XLS";#N/A,#N/A,FALSE,"RACT2.XLS";#N/A,#N/A,FALSE,"ECCMP";#N/A,#N/A,FALSE,"WELDER.XLS"}</definedName>
    <definedName name="rw" localSheetId="34" hidden="1">{#N/A,#N/A,FALSE,"COVER1.XLS ";#N/A,#N/A,FALSE,"RACT1.XLS";#N/A,#N/A,FALSE,"RACT2.XLS";#N/A,#N/A,FALSE,"ECCMP";#N/A,#N/A,FALSE,"WELDER.XLS"}</definedName>
    <definedName name="rw" localSheetId="31" hidden="1">{#N/A,#N/A,FALSE,"COVER1.XLS ";#N/A,#N/A,FALSE,"RACT1.XLS";#N/A,#N/A,FALSE,"RACT2.XLS";#N/A,#N/A,FALSE,"ECCMP";#N/A,#N/A,FALSE,"WELDER.XLS"}</definedName>
    <definedName name="rw" hidden="1">{#N/A,#N/A,FALSE,"COVER1.XLS ";#N/A,#N/A,FALSE,"RACT1.XLS";#N/A,#N/A,FALSE,"RACT2.XLS";#N/A,#N/A,FALSE,"ECCMP";#N/A,#N/A,FALSE,"WELDER.XLS"}</definedName>
    <definedName name="RWARQR" localSheetId="35" hidden="1">{#N/A,#N/A,FALSE,"SumG";#N/A,#N/A,FALSE,"ElecG";#N/A,#N/A,FALSE,"MechG";#N/A,#N/A,FALSE,"GeotG";#N/A,#N/A,FALSE,"PrcsG";#N/A,#N/A,FALSE,"TunnG";#N/A,#N/A,FALSE,"CivlG";#N/A,#N/A,FALSE,"NtwkG";#N/A,#N/A,FALSE,"EstgG";#N/A,#N/A,FALSE,"PEngG"}</definedName>
    <definedName name="RWARQR" localSheetId="37" hidden="1">{#N/A,#N/A,FALSE,"SumG";#N/A,#N/A,FALSE,"ElecG";#N/A,#N/A,FALSE,"MechG";#N/A,#N/A,FALSE,"GeotG";#N/A,#N/A,FALSE,"PrcsG";#N/A,#N/A,FALSE,"TunnG";#N/A,#N/A,FALSE,"CivlG";#N/A,#N/A,FALSE,"NtwkG";#N/A,#N/A,FALSE,"EstgG";#N/A,#N/A,FALSE,"PEngG"}</definedName>
    <definedName name="RWARQR" localSheetId="36" hidden="1">{#N/A,#N/A,FALSE,"SumG";#N/A,#N/A,FALSE,"ElecG";#N/A,#N/A,FALSE,"MechG";#N/A,#N/A,FALSE,"GeotG";#N/A,#N/A,FALSE,"PrcsG";#N/A,#N/A,FALSE,"TunnG";#N/A,#N/A,FALSE,"CivlG";#N/A,#N/A,FALSE,"NtwkG";#N/A,#N/A,FALSE,"EstgG";#N/A,#N/A,FALSE,"PEngG"}</definedName>
    <definedName name="RWARQR" localSheetId="33" hidden="1">{#N/A,#N/A,FALSE,"SumG";#N/A,#N/A,FALSE,"ElecG";#N/A,#N/A,FALSE,"MechG";#N/A,#N/A,FALSE,"GeotG";#N/A,#N/A,FALSE,"PrcsG";#N/A,#N/A,FALSE,"TunnG";#N/A,#N/A,FALSE,"CivlG";#N/A,#N/A,FALSE,"NtwkG";#N/A,#N/A,FALSE,"EstgG";#N/A,#N/A,FALSE,"PEngG"}</definedName>
    <definedName name="RWARQR" localSheetId="34" hidden="1">{#N/A,#N/A,FALSE,"SumG";#N/A,#N/A,FALSE,"ElecG";#N/A,#N/A,FALSE,"MechG";#N/A,#N/A,FALSE,"GeotG";#N/A,#N/A,FALSE,"PrcsG";#N/A,#N/A,FALSE,"TunnG";#N/A,#N/A,FALSE,"CivlG";#N/A,#N/A,FALSE,"NtwkG";#N/A,#N/A,FALSE,"EstgG";#N/A,#N/A,FALSE,"PEngG"}</definedName>
    <definedName name="RWARQR" localSheetId="31" hidden="1">{#N/A,#N/A,FALSE,"SumG";#N/A,#N/A,FALSE,"ElecG";#N/A,#N/A,FALSE,"MechG";#N/A,#N/A,FALSE,"GeotG";#N/A,#N/A,FALSE,"PrcsG";#N/A,#N/A,FALSE,"TunnG";#N/A,#N/A,FALSE,"CivlG";#N/A,#N/A,FALSE,"NtwkG";#N/A,#N/A,FALSE,"EstgG";#N/A,#N/A,FALSE,"PEngG"}</definedName>
    <definedName name="RWARQR" hidden="1">{#N/A,#N/A,FALSE,"SumG";#N/A,#N/A,FALSE,"ElecG";#N/A,#N/A,FALSE,"MechG";#N/A,#N/A,FALSE,"GeotG";#N/A,#N/A,FALSE,"PrcsG";#N/A,#N/A,FALSE,"TunnG";#N/A,#N/A,FALSE,"CivlG";#N/A,#N/A,FALSE,"NtwkG";#N/A,#N/A,FALSE,"EstgG";#N/A,#N/A,FALSE,"PEngG"}</definedName>
    <definedName name="Rwc">#REF!</definedName>
    <definedName name="rwe" localSheetId="31">#REF!</definedName>
    <definedName name="rwe">!#REF!</definedName>
    <definedName name="rwer" hidden="1">#REF!</definedName>
    <definedName name="rwere" localSheetId="35" hidden="1">{#N/A,#N/A,FALSE,"COVER1.XLS ";#N/A,#N/A,FALSE,"RACT1.XLS";#N/A,#N/A,FALSE,"RACT2.XLS";#N/A,#N/A,FALSE,"ECCMP";#N/A,#N/A,FALSE,"WELDER.XLS"}</definedName>
    <definedName name="rwere" localSheetId="37" hidden="1">{#N/A,#N/A,FALSE,"COVER1.XLS ";#N/A,#N/A,FALSE,"RACT1.XLS";#N/A,#N/A,FALSE,"RACT2.XLS";#N/A,#N/A,FALSE,"ECCMP";#N/A,#N/A,FALSE,"WELDER.XLS"}</definedName>
    <definedName name="rwere" localSheetId="36" hidden="1">{#N/A,#N/A,FALSE,"COVER1.XLS ";#N/A,#N/A,FALSE,"RACT1.XLS";#N/A,#N/A,FALSE,"RACT2.XLS";#N/A,#N/A,FALSE,"ECCMP";#N/A,#N/A,FALSE,"WELDER.XLS"}</definedName>
    <definedName name="rwere" localSheetId="33" hidden="1">{#N/A,#N/A,FALSE,"COVER1.XLS ";#N/A,#N/A,FALSE,"RACT1.XLS";#N/A,#N/A,FALSE,"RACT2.XLS";#N/A,#N/A,FALSE,"ECCMP";#N/A,#N/A,FALSE,"WELDER.XLS"}</definedName>
    <definedName name="rwere" localSheetId="34" hidden="1">{#N/A,#N/A,FALSE,"COVER1.XLS ";#N/A,#N/A,FALSE,"RACT1.XLS";#N/A,#N/A,FALSE,"RACT2.XLS";#N/A,#N/A,FALSE,"ECCMP";#N/A,#N/A,FALSE,"WELDER.XLS"}</definedName>
    <definedName name="rwere" localSheetId="31" hidden="1">{#N/A,#N/A,FALSE,"COVER1.XLS ";#N/A,#N/A,FALSE,"RACT1.XLS";#N/A,#N/A,FALSE,"RACT2.XLS";#N/A,#N/A,FALSE,"ECCMP";#N/A,#N/A,FALSE,"WELDER.XLS"}</definedName>
    <definedName name="rwere" hidden="1">{#N/A,#N/A,FALSE,"COVER1.XLS ";#N/A,#N/A,FALSE,"RACT1.XLS";#N/A,#N/A,FALSE,"RACT2.XLS";#N/A,#N/A,FALSE,"ECCMP";#N/A,#N/A,FALSE,"WELDER.XLS"}</definedName>
    <definedName name="rwerwer"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rwerwer"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rwerwer"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rwerwer"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rwerwer"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rwerwer"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rwerwer"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Rwi">#REF!</definedName>
    <definedName name="rWorkWeek">#REF!</definedName>
    <definedName name="rwre" localSheetId="31">#REF!</definedName>
    <definedName name="rwre">!#REF!</definedName>
    <definedName name="rwt" localSheetId="31" hidden="1">{#N/A,#N/A,TRUE,"Cover";#N/A,#N/A,TRUE,"Conts";#N/A,#N/A,TRUE,"VOS";#N/A,#N/A,TRUE,"Warrington";#N/A,#N/A,TRUE,"Widnes"}</definedName>
    <definedName name="rwt" hidden="1">{#N/A,#N/A,TRUE,"Cover";#N/A,#N/A,TRUE,"Conts";#N/A,#N/A,TRUE,"VOS";#N/A,#N/A,TRUE,"Warrington";#N/A,#N/A,TRUE,"Widnes"}</definedName>
    <definedName name="rx__cm">#REF!</definedName>
    <definedName name="ryeru" localSheetId="31" hidden="1">{#N/A,#N/A,TRUE,"Cover";#N/A,#N/A,TRUE,"Conts";#N/A,#N/A,TRUE,"VOS";#N/A,#N/A,TRUE,"Warrington";#N/A,#N/A,TRUE,"Widnes"}</definedName>
    <definedName name="ryeru" hidden="1">{#N/A,#N/A,TRUE,"Cover";#N/A,#N/A,TRUE,"Conts";#N/A,#N/A,TRUE,"VOS";#N/A,#N/A,TRUE,"Warrington";#N/A,#N/A,TRUE,"Widnes"}</definedName>
    <definedName name="ryrt" localSheetId="35" hidden="1">{"MO(BASE)",#N/A,FALSE,"MO(BASE)";"MO(BASE)1",#N/A,FALSE,"MO(BASE)";"MO(BASE)2",#N/A,FALSE,"MO(BASE)"}</definedName>
    <definedName name="ryrt" localSheetId="37" hidden="1">{"MO(BASE)",#N/A,FALSE,"MO(BASE)";"MO(BASE)1",#N/A,FALSE,"MO(BASE)";"MO(BASE)2",#N/A,FALSE,"MO(BASE)"}</definedName>
    <definedName name="ryrt" localSheetId="36" hidden="1">{"MO(BASE)",#N/A,FALSE,"MO(BASE)";"MO(BASE)1",#N/A,FALSE,"MO(BASE)";"MO(BASE)2",#N/A,FALSE,"MO(BASE)"}</definedName>
    <definedName name="ryrt" localSheetId="33" hidden="1">{"MO(BASE)",#N/A,FALSE,"MO(BASE)";"MO(BASE)1",#N/A,FALSE,"MO(BASE)";"MO(BASE)2",#N/A,FALSE,"MO(BASE)"}</definedName>
    <definedName name="ryrt" localSheetId="34" hidden="1">{"MO(BASE)",#N/A,FALSE,"MO(BASE)";"MO(BASE)1",#N/A,FALSE,"MO(BASE)";"MO(BASE)2",#N/A,FALSE,"MO(BASE)"}</definedName>
    <definedName name="ryrt" localSheetId="31" hidden="1">{"MO(BASE)",#N/A,FALSE,"MO(BASE)";"MO(BASE)1",#N/A,FALSE,"MO(BASE)";"MO(BASE)2",#N/A,FALSE,"MO(BASE)"}</definedName>
    <definedName name="ryrt" hidden="1">{"MO(BASE)",#N/A,FALSE,"MO(BASE)";"MO(BASE)1",#N/A,FALSE,"MO(BASE)";"MO(BASE)2",#N/A,FALSE,"MO(BASE)"}</definedName>
    <definedName name="ryryyyw" localSheetId="35" hidden="1">{#N/A,#N/A,FALSE,"Aging Summary";#N/A,#N/A,FALSE,"Ratio Analysis";#N/A,#N/A,FALSE,"Test 120 Day Accts";#N/A,#N/A,FALSE,"Tickmarks"}</definedName>
    <definedName name="ryryyyw" localSheetId="37" hidden="1">{#N/A,#N/A,FALSE,"Aging Summary";#N/A,#N/A,FALSE,"Ratio Analysis";#N/A,#N/A,FALSE,"Test 120 Day Accts";#N/A,#N/A,FALSE,"Tickmarks"}</definedName>
    <definedName name="ryryyyw" localSheetId="36" hidden="1">{#N/A,#N/A,FALSE,"Aging Summary";#N/A,#N/A,FALSE,"Ratio Analysis";#N/A,#N/A,FALSE,"Test 120 Day Accts";#N/A,#N/A,FALSE,"Tickmarks"}</definedName>
    <definedName name="ryryyyw" localSheetId="33" hidden="1">{#N/A,#N/A,FALSE,"Aging Summary";#N/A,#N/A,FALSE,"Ratio Analysis";#N/A,#N/A,FALSE,"Test 120 Day Accts";#N/A,#N/A,FALSE,"Tickmarks"}</definedName>
    <definedName name="ryryyyw" localSheetId="34" hidden="1">{#N/A,#N/A,FALSE,"Aging Summary";#N/A,#N/A,FALSE,"Ratio Analysis";#N/A,#N/A,FALSE,"Test 120 Day Accts";#N/A,#N/A,FALSE,"Tickmarks"}</definedName>
    <definedName name="ryryyyw" localSheetId="31" hidden="1">{#N/A,#N/A,FALSE,"Aging Summary";#N/A,#N/A,FALSE,"Ratio Analysis";#N/A,#N/A,FALSE,"Test 120 Day Accts";#N/A,#N/A,FALSE,"Tickmarks"}</definedName>
    <definedName name="ryryyyw" hidden="1">{#N/A,#N/A,FALSE,"Aging Summary";#N/A,#N/A,FALSE,"Ratio Analysis";#N/A,#N/A,FALSE,"Test 120 Day Accts";#N/A,#N/A,FALSE,"Tickmarks"}</definedName>
    <definedName name="rysrtryftry" localSheetId="31" hidden="1">{#N/A,#N/A,TRUE,"Cover";#N/A,#N/A,TRUE,"Conts";#N/A,#N/A,TRUE,"VOS";#N/A,#N/A,TRUE,"Warrington";#N/A,#N/A,TRUE,"Widnes"}</definedName>
    <definedName name="rysrtryftry" hidden="1">{#N/A,#N/A,TRUE,"Cover";#N/A,#N/A,TRUE,"Conts";#N/A,#N/A,TRUE,"VOS";#N/A,#N/A,TRUE,"Warrington";#N/A,#N/A,TRUE,"Widnes"}</definedName>
    <definedName name="rytfg"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z" hidden="1">#REF!</definedName>
    <definedName name="rz__cm">#REF!</definedName>
    <definedName name="s" localSheetId="35" hidden="1">{#N/A,#N/A,FALSE,"subcontract"}</definedName>
    <definedName name="s" localSheetId="37" hidden="1">{#N/A,#N/A,FALSE,"SUSTAINING"}</definedName>
    <definedName name="s" localSheetId="32" hidden="1">{#N/A,#N/A,FALSE,"SUSTAINING"}</definedName>
    <definedName name="s" localSheetId="21" hidden="1">{#N/A,#N/A,FALSE,"SUSTAINING"}</definedName>
    <definedName name="s" localSheetId="36" hidden="1">{#N/A,#N/A,FALSE,"masez (10)";#N/A,#N/A,FALSE,"masez (7)";#N/A,#N/A,FALSE,"masez (6)";#N/A,#N/A,FALSE,"masez (5)";#N/A,#N/A,FALSE,"masez (4)";#N/A,#N/A,FALSE,"masez (3)";#N/A,#N/A,FALSE,"masez (2)";#N/A,#N/A,FALSE,"GME";#N/A,#N/A,FALSE,"masez"}</definedName>
    <definedName name="s" localSheetId="33" hidden="1">{#N/A,#N/A,FALSE,"subcontract"}</definedName>
    <definedName name="s" localSheetId="34" hidden="1">{#N/A,#N/A,FALSE,"subcontract"}</definedName>
    <definedName name="s" localSheetId="31" hidden="1">{#N/A,#N/A,FALSE,"masez (10)";#N/A,#N/A,FALSE,"masez (7)";#N/A,#N/A,FALSE,"masez (6)";#N/A,#N/A,FALSE,"masez (5)";#N/A,#N/A,FALSE,"masez (4)";#N/A,#N/A,FALSE,"masez (3)";#N/A,#N/A,FALSE,"masez (2)";#N/A,#N/A,FALSE,"GME";#N/A,#N/A,FALSE,"masez"}</definedName>
    <definedName name="s" hidden="1">#REF!</definedName>
    <definedName name="s_1" localSheetId="35" hidden="1">{#N/A,#N/A,TRUE,"Cover";#N/A,#N/A,TRUE,"Sched 2";#N/A,#N/A,TRUE,"Sched 3";#N/A,#N/A,TRUE,"Sched 4";#N/A,#N/A,TRUE,"Sched 9"}</definedName>
    <definedName name="s_1" localSheetId="33" hidden="1">{#N/A,#N/A,TRUE,"Cover";#N/A,#N/A,TRUE,"Sched 2";#N/A,#N/A,TRUE,"Sched 3";#N/A,#N/A,TRUE,"Sched 4";#N/A,#N/A,TRUE,"Sched 9"}</definedName>
    <definedName name="s_1" localSheetId="34" hidden="1">{#N/A,#N/A,TRUE,"Cover";#N/A,#N/A,TRUE,"Sched 2";#N/A,#N/A,TRUE,"Sched 3";#N/A,#N/A,TRUE,"Sched 4";#N/A,#N/A,TRUE,"Sched 9"}</definedName>
    <definedName name="S_1">#N/A</definedName>
    <definedName name="s_2" localSheetId="35" hidden="1">{#N/A,#N/A,TRUE,"Cover";#N/A,#N/A,TRUE,"Sched 2";#N/A,#N/A,TRUE,"Sched 3";#N/A,#N/A,TRUE,"Sched 4";#N/A,#N/A,TRUE,"Sched 9"}</definedName>
    <definedName name="s_2" localSheetId="33" hidden="1">{#N/A,#N/A,TRUE,"Cover";#N/A,#N/A,TRUE,"Sched 2";#N/A,#N/A,TRUE,"Sched 3";#N/A,#N/A,TRUE,"Sched 4";#N/A,#N/A,TRUE,"Sched 9"}</definedName>
    <definedName name="s_2" localSheetId="34" hidden="1">{#N/A,#N/A,TRUE,"Cover";#N/A,#N/A,TRUE,"Sched 2";#N/A,#N/A,TRUE,"Sched 3";#N/A,#N/A,TRUE,"Sched 4";#N/A,#N/A,TRUE,"Sched 9"}</definedName>
    <definedName name="s_2" localSheetId="31" hidden="1">{#N/A,#N/A,TRUE,"Cover";#N/A,#N/A,TRUE,"Sched 2";#N/A,#N/A,TRUE,"Sched 3";#N/A,#N/A,TRUE,"Sched 4";#N/A,#N/A,TRUE,"Sched 9"}</definedName>
    <definedName name="s_2">#REF!</definedName>
    <definedName name="S_22" localSheetId="31">#REF!</definedName>
    <definedName name="S_22">!#REF!</definedName>
    <definedName name="s_3" localSheetId="35" hidden="1">{#N/A,#N/A,TRUE,"Cover";#N/A,#N/A,TRUE,"Sched 2";#N/A,#N/A,TRUE,"Sched 3";#N/A,#N/A,TRUE,"Sched 4";#N/A,#N/A,TRUE,"Sched 9"}</definedName>
    <definedName name="s_3" localSheetId="37" hidden="1">{#N/A,#N/A,TRUE,"Cover";#N/A,#N/A,TRUE,"Sched 2";#N/A,#N/A,TRUE,"Sched 3";#N/A,#N/A,TRUE,"Sched 4";#N/A,#N/A,TRUE,"Sched 9"}</definedName>
    <definedName name="s_3" localSheetId="36" hidden="1">{#N/A,#N/A,TRUE,"Cover";#N/A,#N/A,TRUE,"Sched 2";#N/A,#N/A,TRUE,"Sched 3";#N/A,#N/A,TRUE,"Sched 4";#N/A,#N/A,TRUE,"Sched 9"}</definedName>
    <definedName name="s_3" localSheetId="33" hidden="1">{#N/A,#N/A,TRUE,"Cover";#N/A,#N/A,TRUE,"Sched 2";#N/A,#N/A,TRUE,"Sched 3";#N/A,#N/A,TRUE,"Sched 4";#N/A,#N/A,TRUE,"Sched 9"}</definedName>
    <definedName name="s_3" localSheetId="34" hidden="1">{#N/A,#N/A,TRUE,"Cover";#N/A,#N/A,TRUE,"Sched 2";#N/A,#N/A,TRUE,"Sched 3";#N/A,#N/A,TRUE,"Sched 4";#N/A,#N/A,TRUE,"Sched 9"}</definedName>
    <definedName name="s_3" localSheetId="31" hidden="1">{#N/A,#N/A,TRUE,"Cover";#N/A,#N/A,TRUE,"Sched 2";#N/A,#N/A,TRUE,"Sched 3";#N/A,#N/A,TRUE,"Sched 4";#N/A,#N/A,TRUE,"Sched 9"}</definedName>
    <definedName name="s_3" hidden="1">{#N/A,#N/A,TRUE,"Cover";#N/A,#N/A,TRUE,"Sched 2";#N/A,#N/A,TRUE,"Sched 3";#N/A,#N/A,TRUE,"Sched 4";#N/A,#N/A,TRUE,"Sched 9"}</definedName>
    <definedName name="s_4" localSheetId="35" hidden="1">{#N/A,#N/A,TRUE,"Cover";#N/A,#N/A,TRUE,"Sched 2";#N/A,#N/A,TRUE,"Sched 3";#N/A,#N/A,TRUE,"Sched 4";#N/A,#N/A,TRUE,"Sched 9"}</definedName>
    <definedName name="s_4" localSheetId="37" hidden="1">{#N/A,#N/A,TRUE,"Cover";#N/A,#N/A,TRUE,"Sched 2";#N/A,#N/A,TRUE,"Sched 3";#N/A,#N/A,TRUE,"Sched 4";#N/A,#N/A,TRUE,"Sched 9"}</definedName>
    <definedName name="s_4" localSheetId="36" hidden="1">{#N/A,#N/A,TRUE,"Cover";#N/A,#N/A,TRUE,"Sched 2";#N/A,#N/A,TRUE,"Sched 3";#N/A,#N/A,TRUE,"Sched 4";#N/A,#N/A,TRUE,"Sched 9"}</definedName>
    <definedName name="s_4" localSheetId="33" hidden="1">{#N/A,#N/A,TRUE,"Cover";#N/A,#N/A,TRUE,"Sched 2";#N/A,#N/A,TRUE,"Sched 3";#N/A,#N/A,TRUE,"Sched 4";#N/A,#N/A,TRUE,"Sched 9"}</definedName>
    <definedName name="s_4" localSheetId="34" hidden="1">{#N/A,#N/A,TRUE,"Cover";#N/A,#N/A,TRUE,"Sched 2";#N/A,#N/A,TRUE,"Sched 3";#N/A,#N/A,TRUE,"Sched 4";#N/A,#N/A,TRUE,"Sched 9"}</definedName>
    <definedName name="s_4" localSheetId="31" hidden="1">{#N/A,#N/A,TRUE,"Cover";#N/A,#N/A,TRUE,"Sched 2";#N/A,#N/A,TRUE,"Sched 3";#N/A,#N/A,TRUE,"Sched 4";#N/A,#N/A,TRUE,"Sched 9"}</definedName>
    <definedName name="s_4" hidden="1">{#N/A,#N/A,TRUE,"Cover";#N/A,#N/A,TRUE,"Sched 2";#N/A,#N/A,TRUE,"Sched 3";#N/A,#N/A,TRUE,"Sched 4";#N/A,#N/A,TRUE,"Sched 9"}</definedName>
    <definedName name="s_c" localSheetId="31">#REF!</definedName>
    <definedName name="s_c">!#REF!</definedName>
    <definedName name="S_Cont_sum_Q">#REF!</definedName>
    <definedName name="s_Curve_table" localSheetId="31">#REF!</definedName>
    <definedName name="s_Curve_table">!#REF!</definedName>
    <definedName name="S0" localSheetId="31">#REF!</definedName>
    <definedName name="S0">!#REF!</definedName>
    <definedName name="S1_2" localSheetId="31">#REF!</definedName>
    <definedName name="S1_2">!#REF!</definedName>
    <definedName name="S2_2" localSheetId="31">#REF!</definedName>
    <definedName name="S2_2">!#REF!</definedName>
    <definedName name="Sa" localSheetId="35" hidden="1">{#N/A,#N/A,FALSE,"COVER1.XLS ";#N/A,#N/A,FALSE,"RACT1.XLS";#N/A,#N/A,FALSE,"RACT2.XLS";#N/A,#N/A,FALSE,"ECCMP";#N/A,#N/A,FALSE,"WELDER.XLS"}</definedName>
    <definedName name="sa" localSheetId="37" hidden="1">#REF!</definedName>
    <definedName name="sa" localSheetId="36" hidden="1">#REF!</definedName>
    <definedName name="Sa" localSheetId="33" hidden="1">{#N/A,#N/A,FALSE,"COVER1.XLS ";#N/A,#N/A,FALSE,"RACT1.XLS";#N/A,#N/A,FALSE,"RACT2.XLS";#N/A,#N/A,FALSE,"ECCMP";#N/A,#N/A,FALSE,"WELDER.XLS"}</definedName>
    <definedName name="Sa" localSheetId="34" hidden="1">{#N/A,#N/A,FALSE,"COVER1.XLS ";#N/A,#N/A,FALSE,"RACT1.XLS";#N/A,#N/A,FALSE,"RACT2.XLS";#N/A,#N/A,FALSE,"ECCMP";#N/A,#N/A,FALSE,"WELDER.XLS"}</definedName>
    <definedName name="sa" localSheetId="31" hidden="1">#REF!</definedName>
    <definedName name="sa" hidden="1">#REF!</definedName>
    <definedName name="saa" localSheetId="35" hidden="1">{#N/A,#N/A,FALSE,"GERAL";#N/A,#N/A,FALSE,"012-96";#N/A,#N/A,FALSE,"018-96";#N/A,#N/A,FALSE,"027-96";#N/A,#N/A,FALSE,"059-96";#N/A,#N/A,FALSE,"076-96";#N/A,#N/A,FALSE,"019-97";#N/A,#N/A,FALSE,"021-97";#N/A,#N/A,FALSE,"022-97";#N/A,#N/A,FALSE,"028-97"}</definedName>
    <definedName name="saa" localSheetId="37" hidden="1">{#N/A,#N/A,FALSE,"GERAL";#N/A,#N/A,FALSE,"012-96";#N/A,#N/A,FALSE,"018-96";#N/A,#N/A,FALSE,"027-96";#N/A,#N/A,FALSE,"059-96";#N/A,#N/A,FALSE,"076-96";#N/A,#N/A,FALSE,"019-97";#N/A,#N/A,FALSE,"021-97";#N/A,#N/A,FALSE,"022-97";#N/A,#N/A,FALSE,"028-97"}</definedName>
    <definedName name="saa" localSheetId="36" hidden="1">{#N/A,#N/A,FALSE,"GERAL";#N/A,#N/A,FALSE,"012-96";#N/A,#N/A,FALSE,"018-96";#N/A,#N/A,FALSE,"027-96";#N/A,#N/A,FALSE,"059-96";#N/A,#N/A,FALSE,"076-96";#N/A,#N/A,FALSE,"019-97";#N/A,#N/A,FALSE,"021-97";#N/A,#N/A,FALSE,"022-97";#N/A,#N/A,FALSE,"028-97"}</definedName>
    <definedName name="saa" localSheetId="33" hidden="1">{#N/A,#N/A,FALSE,"GERAL";#N/A,#N/A,FALSE,"012-96";#N/A,#N/A,FALSE,"018-96";#N/A,#N/A,FALSE,"027-96";#N/A,#N/A,FALSE,"059-96";#N/A,#N/A,FALSE,"076-96";#N/A,#N/A,FALSE,"019-97";#N/A,#N/A,FALSE,"021-97";#N/A,#N/A,FALSE,"022-97";#N/A,#N/A,FALSE,"028-97"}</definedName>
    <definedName name="saa" localSheetId="34" hidden="1">{#N/A,#N/A,FALSE,"GERAL";#N/A,#N/A,FALSE,"012-96";#N/A,#N/A,FALSE,"018-96";#N/A,#N/A,FALSE,"027-96";#N/A,#N/A,FALSE,"059-96";#N/A,#N/A,FALSE,"076-96";#N/A,#N/A,FALSE,"019-97";#N/A,#N/A,FALSE,"021-97";#N/A,#N/A,FALSE,"022-97";#N/A,#N/A,FALSE,"028-97"}</definedName>
    <definedName name="saa" localSheetId="31" hidden="1">{#N/A,#N/A,FALSE,"GERAL";#N/A,#N/A,FALSE,"012-96";#N/A,#N/A,FALSE,"018-96";#N/A,#N/A,FALSE,"027-96";#N/A,#N/A,FALSE,"059-96";#N/A,#N/A,FALSE,"076-96";#N/A,#N/A,FALSE,"019-97";#N/A,#N/A,FALSE,"021-97";#N/A,#N/A,FALSE,"022-97";#N/A,#N/A,FALSE,"028-97"}</definedName>
    <definedName name="saa" hidden="1">{#N/A,#N/A,FALSE,"GERAL";#N/A,#N/A,FALSE,"012-96";#N/A,#N/A,FALSE,"018-96";#N/A,#N/A,FALSE,"027-96";#N/A,#N/A,FALSE,"059-96";#N/A,#N/A,FALSE,"076-96";#N/A,#N/A,FALSE,"019-97";#N/A,#N/A,FALSE,"021-97";#N/A,#N/A,FALSE,"022-97";#N/A,#N/A,FALSE,"028-97"}</definedName>
    <definedName name="SAB_3A" localSheetId="31">#REF!</definedName>
    <definedName name="SAB_3A">!#REF!</definedName>
    <definedName name="SAB_3F" localSheetId="31">#REF!</definedName>
    <definedName name="SAB_3F">!#REF!</definedName>
    <definedName name="SAB_3FR" localSheetId="31">#REF!</definedName>
    <definedName name="SAB_3FR">!#REF!</definedName>
    <definedName name="Sac">#REF!</definedName>
    <definedName name="sacscs">#REF!</definedName>
    <definedName name="sad" localSheetId="35" hidden="1">{#N/A,#N/A,FALSE,"COVER.XLS";#N/A,#N/A,FALSE,"RACT1.XLS";#N/A,#N/A,FALSE,"RACT2.XLS";#N/A,#N/A,FALSE,"ECCMP";#N/A,#N/A,FALSE,"WELDER.XLS"}</definedName>
    <definedName name="sad" localSheetId="37" hidden="1">{#N/A,#N/A,FALSE,"COVER.XLS";#N/A,#N/A,FALSE,"RACT1.XLS";#N/A,#N/A,FALSE,"RACT2.XLS";#N/A,#N/A,FALSE,"ECCMP";#N/A,#N/A,FALSE,"WELDER.XLS"}</definedName>
    <definedName name="sad" localSheetId="36" hidden="1">{#N/A,#N/A,FALSE,"COVER.XLS";#N/A,#N/A,FALSE,"RACT1.XLS";#N/A,#N/A,FALSE,"RACT2.XLS";#N/A,#N/A,FALSE,"ECCMP";#N/A,#N/A,FALSE,"WELDER.XLS"}</definedName>
    <definedName name="sad" localSheetId="33" hidden="1">{#N/A,#N/A,FALSE,"COVER.XLS";#N/A,#N/A,FALSE,"RACT1.XLS";#N/A,#N/A,FALSE,"RACT2.XLS";#N/A,#N/A,FALSE,"ECCMP";#N/A,#N/A,FALSE,"WELDER.XLS"}</definedName>
    <definedName name="sad" localSheetId="34" hidden="1">{#N/A,#N/A,FALSE,"COVER.XLS";#N/A,#N/A,FALSE,"RACT1.XLS";#N/A,#N/A,FALSE,"RACT2.XLS";#N/A,#N/A,FALSE,"ECCMP";#N/A,#N/A,FALSE,"WELDER.XLS"}</definedName>
    <definedName name="sad" localSheetId="31" hidden="1">{#N/A,#N/A,FALSE,"COVER.XLS";#N/A,#N/A,FALSE,"RACT1.XLS";#N/A,#N/A,FALSE,"RACT2.XLS";#N/A,#N/A,FALSE,"ECCMP";#N/A,#N/A,FALSE,"WELDER.XLS"}</definedName>
    <definedName name="sad" hidden="1">{#N/A,#N/A,FALSE,"COVER.XLS";#N/A,#N/A,FALSE,"RACT1.XLS";#N/A,#N/A,FALSE,"RACT2.XLS";#N/A,#N/A,FALSE,"ECCMP";#N/A,#N/A,FALSE,"WELDER.XLS"}</definedName>
    <definedName name="sada" hidden="1">{"CONCABL1.1",#N/A,FALSE,"1.1.1a1.1.3 ACSR";"AISL1.2",#N/A,FALSE,"1.1.1a1.1.3 ACSR";"torr1.1.3",#N/A,FALSE,"1.1.1a1.1.3 ACSR";"cm1.2",#N/A,FALSE,"1.2 ACSR";"cm2.2",#N/A,FALSE,"1.2 ACSR";#N/A,#N/A,FALSE,"1.3 ACSR";#N/A,#N/A,FALSE,"2.1.1A2.1.3 ACAR";"ac2.1",#N/A,FALSE,"1.2 ACAR";"ac2.2",#N/A,FALSE,"1.2 ACAR";#N/A,#N/A,FALSE,"2.3 ACAR"}</definedName>
    <definedName name="SADAD"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sds">#REF!</definedName>
    <definedName name="sadasdasdadasd" localSheetId="35" hidden="1">{#N/A,#N/A,FALSE,"IC_Global";#N/A,#N/A,FALSE,"IC_Global (98-f)";#N/A,#N/A,FALSE,"Inc";#N/A,#N/A,FALSE,"CAMBIOS (2)";#N/A,#N/A,FALSE,"EXPL Inc.";#N/A,#N/A,FALSE,"HITOS98";#N/A,#N/A,FALSE,"CURVA ""S"" GLOBAL ";#N/A,#N/A,FALSE,"CURVA ""S"" 1998 "}</definedName>
    <definedName name="sadasdasdadasd" localSheetId="37" hidden="1">{#N/A,#N/A,FALSE,"IC_Global";#N/A,#N/A,FALSE,"IC_Global (98-f)";#N/A,#N/A,FALSE,"Inc";#N/A,#N/A,FALSE,"CAMBIOS (2)";#N/A,#N/A,FALSE,"EXPL Inc.";#N/A,#N/A,FALSE,"HITOS98";#N/A,#N/A,FALSE,"CURVA ""S"" GLOBAL ";#N/A,#N/A,FALSE,"CURVA ""S"" 1998 "}</definedName>
    <definedName name="sadasdasdadasd" localSheetId="36" hidden="1">{#N/A,#N/A,FALSE,"IC_Global";#N/A,#N/A,FALSE,"IC_Global (98-f)";#N/A,#N/A,FALSE,"Inc";#N/A,#N/A,FALSE,"CAMBIOS (2)";#N/A,#N/A,FALSE,"EXPL Inc.";#N/A,#N/A,FALSE,"HITOS98";#N/A,#N/A,FALSE,"CURVA ""S"" GLOBAL ";#N/A,#N/A,FALSE,"CURVA ""S"" 1998 "}</definedName>
    <definedName name="sadasdasdadasd" localSheetId="33" hidden="1">{#N/A,#N/A,FALSE,"IC_Global";#N/A,#N/A,FALSE,"IC_Global (98-f)";#N/A,#N/A,FALSE,"Inc";#N/A,#N/A,FALSE,"CAMBIOS (2)";#N/A,#N/A,FALSE,"EXPL Inc.";#N/A,#N/A,FALSE,"HITOS98";#N/A,#N/A,FALSE,"CURVA ""S"" GLOBAL ";#N/A,#N/A,FALSE,"CURVA ""S"" 1998 "}</definedName>
    <definedName name="sadasdasdadasd" localSheetId="34" hidden="1">{#N/A,#N/A,FALSE,"IC_Global";#N/A,#N/A,FALSE,"IC_Global (98-f)";#N/A,#N/A,FALSE,"Inc";#N/A,#N/A,FALSE,"CAMBIOS (2)";#N/A,#N/A,FALSE,"EXPL Inc.";#N/A,#N/A,FALSE,"HITOS98";#N/A,#N/A,FALSE,"CURVA ""S"" GLOBAL ";#N/A,#N/A,FALSE,"CURVA ""S"" 1998 "}</definedName>
    <definedName name="sadasdasdadasd" localSheetId="31" hidden="1">{#N/A,#N/A,FALSE,"IC_Global";#N/A,#N/A,FALSE,"IC_Global (98-f)";#N/A,#N/A,FALSE,"Inc";#N/A,#N/A,FALSE,"CAMBIOS (2)";#N/A,#N/A,FALSE,"EXPL Inc.";#N/A,#N/A,FALSE,"HITOS98";#N/A,#N/A,FALSE,"CURVA ""S"" GLOBAL ";#N/A,#N/A,FALSE,"CURVA ""S"" 1998 "}</definedName>
    <definedName name="sadasdasdadasd" hidden="1">{#N/A,#N/A,FALSE,"IC_Global";#N/A,#N/A,FALSE,"IC_Global (98-f)";#N/A,#N/A,FALSE,"Inc";#N/A,#N/A,FALSE,"CAMBIOS (2)";#N/A,#N/A,FALSE,"EXPL Inc.";#N/A,#N/A,FALSE,"HITOS98";#N/A,#N/A,FALSE,"CURVA ""S"" GLOBAL ";#N/A,#N/A,FALSE,"CURVA ""S"" 1998 "}</definedName>
    <definedName name="sadc" localSheetId="35" hidden="1">{"June",#N/A,FALSE,"June"}</definedName>
    <definedName name="sadc" localSheetId="37" hidden="1">{"June",#N/A,FALSE,"June"}</definedName>
    <definedName name="sadc" localSheetId="36" hidden="1">{"June",#N/A,FALSE,"June"}</definedName>
    <definedName name="sadc" localSheetId="33" hidden="1">{"June",#N/A,FALSE,"June"}</definedName>
    <definedName name="sadc" localSheetId="34" hidden="1">{"June",#N/A,FALSE,"June"}</definedName>
    <definedName name="sadc" localSheetId="31" hidden="1">{"June",#N/A,FALSE,"June"}</definedName>
    <definedName name="sadc" hidden="1">{"June",#N/A,FALSE,"June"}</definedName>
    <definedName name="sadd" localSheetId="35" hidden="1">{#N/A,#N/A,FALSE,"GERAL";#N/A,#N/A,FALSE,"012-96";#N/A,#N/A,FALSE,"018-96";#N/A,#N/A,FALSE,"027-96";#N/A,#N/A,FALSE,"059-96";#N/A,#N/A,FALSE,"076-96";#N/A,#N/A,FALSE,"019-97";#N/A,#N/A,FALSE,"021-97";#N/A,#N/A,FALSE,"022-97";#N/A,#N/A,FALSE,"028-97"}</definedName>
    <definedName name="sadd" localSheetId="37" hidden="1">{#N/A,#N/A,FALSE,"GERAL";#N/A,#N/A,FALSE,"012-96";#N/A,#N/A,FALSE,"018-96";#N/A,#N/A,FALSE,"027-96";#N/A,#N/A,FALSE,"059-96";#N/A,#N/A,FALSE,"076-96";#N/A,#N/A,FALSE,"019-97";#N/A,#N/A,FALSE,"021-97";#N/A,#N/A,FALSE,"022-97";#N/A,#N/A,FALSE,"028-97"}</definedName>
    <definedName name="sadd" localSheetId="36" hidden="1">{#N/A,#N/A,FALSE,"GERAL";#N/A,#N/A,FALSE,"012-96";#N/A,#N/A,FALSE,"018-96";#N/A,#N/A,FALSE,"027-96";#N/A,#N/A,FALSE,"059-96";#N/A,#N/A,FALSE,"076-96";#N/A,#N/A,FALSE,"019-97";#N/A,#N/A,FALSE,"021-97";#N/A,#N/A,FALSE,"022-97";#N/A,#N/A,FALSE,"028-97"}</definedName>
    <definedName name="sadd"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33" hidden="1">{#N/A,#N/A,FALSE,"GERAL";#N/A,#N/A,FALSE,"012-96";#N/A,#N/A,FALSE,"018-96";#N/A,#N/A,FALSE,"027-96";#N/A,#N/A,FALSE,"059-96";#N/A,#N/A,FALSE,"076-96";#N/A,#N/A,FALSE,"019-97";#N/A,#N/A,FALSE,"021-97";#N/A,#N/A,FALSE,"022-97";#N/A,#N/A,FALSE,"028-97"}</definedName>
    <definedName name="sadd" localSheetId="34" hidden="1">{#N/A,#N/A,FALSE,"GERAL";#N/A,#N/A,FALSE,"012-96";#N/A,#N/A,FALSE,"018-96";#N/A,#N/A,FALSE,"027-96";#N/A,#N/A,FALSE,"059-96";#N/A,#N/A,FALSE,"076-96";#N/A,#N/A,FALSE,"019-97";#N/A,#N/A,FALSE,"021-97";#N/A,#N/A,FALSE,"022-97";#N/A,#N/A,FALSE,"028-97"}</definedName>
    <definedName name="sadd" localSheetId="31" hidden="1">{#N/A,#N/A,FALSE,"GERAL";#N/A,#N/A,FALSE,"012-96";#N/A,#N/A,FALSE,"018-96";#N/A,#N/A,FALSE,"027-96";#N/A,#N/A,FALSE,"059-96";#N/A,#N/A,FALSE,"076-96";#N/A,#N/A,FALSE,"019-97";#N/A,#N/A,FALSE,"021-97";#N/A,#N/A,FALSE,"022-97";#N/A,#N/A,FALSE,"028-97"}</definedName>
    <definedName name="sadd"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LE_PVC">#REF!</definedName>
    <definedName name="SADDLE_RTR">#REF!</definedName>
    <definedName name="SADEFSA" localSheetId="31" hidden="1">#REF!</definedName>
    <definedName name="SADEFSA" hidden="1">#REF!</definedName>
    <definedName name="sadf" localSheetId="35" hidden="1">#REF!</definedName>
    <definedName name="sadf" localSheetId="36" hidden="1">#REF!</definedName>
    <definedName name="sadf" localSheetId="33" hidden="1">#REF!</definedName>
    <definedName name="sadf" localSheetId="34" hidden="1">#REF!</definedName>
    <definedName name="sadf" localSheetId="31" hidden="1">#REF!</definedName>
    <definedName name="sadf" hidden="1">#REF!</definedName>
    <definedName name="sadfdf" localSheetId="35" hidden="1">{#N/A,#N/A,FALSE,"Total_OC015";#N/A,#N/A,FALSE,"ADMIN";#N/A,#N/A,FALSE,"PROCES";#N/A,#N/A,FALSE,"mecan";#N/A,#N/A,FALSE,"civil";#N/A,#N/A,FALSE,"CAÑER";#N/A,#N/A,FALSE,"ELEC";#N/A,#N/A,FALSE,"INSTR"}</definedName>
    <definedName name="sadfdf" localSheetId="37" hidden="1">{#N/A,#N/A,FALSE,"Total_OC015";#N/A,#N/A,FALSE,"ADMIN";#N/A,#N/A,FALSE,"PROCES";#N/A,#N/A,FALSE,"mecan";#N/A,#N/A,FALSE,"civil";#N/A,#N/A,FALSE,"CAÑER";#N/A,#N/A,FALSE,"ELEC";#N/A,#N/A,FALSE,"INSTR"}</definedName>
    <definedName name="sadfdf" localSheetId="36" hidden="1">{#N/A,#N/A,FALSE,"Total_OC015";#N/A,#N/A,FALSE,"ADMIN";#N/A,#N/A,FALSE,"PROCES";#N/A,#N/A,FALSE,"mecan";#N/A,#N/A,FALSE,"civil";#N/A,#N/A,FALSE,"CAÑER";#N/A,#N/A,FALSE,"ELEC";#N/A,#N/A,FALSE,"INSTR"}</definedName>
    <definedName name="sadfdf" localSheetId="33" hidden="1">{#N/A,#N/A,FALSE,"Total_OC015";#N/A,#N/A,FALSE,"ADMIN";#N/A,#N/A,FALSE,"PROCES";#N/A,#N/A,FALSE,"mecan";#N/A,#N/A,FALSE,"civil";#N/A,#N/A,FALSE,"CAÑER";#N/A,#N/A,FALSE,"ELEC";#N/A,#N/A,FALSE,"INSTR"}</definedName>
    <definedName name="sadfdf" localSheetId="34" hidden="1">{#N/A,#N/A,FALSE,"Total_OC015";#N/A,#N/A,FALSE,"ADMIN";#N/A,#N/A,FALSE,"PROCES";#N/A,#N/A,FALSE,"mecan";#N/A,#N/A,FALSE,"civil";#N/A,#N/A,FALSE,"CAÑER";#N/A,#N/A,FALSE,"ELEC";#N/A,#N/A,FALSE,"INSTR"}</definedName>
    <definedName name="sadfdf" localSheetId="31" hidden="1">{#N/A,#N/A,FALSE,"Total_OC015";#N/A,#N/A,FALSE,"ADMIN";#N/A,#N/A,FALSE,"PROCES";#N/A,#N/A,FALSE,"mecan";#N/A,#N/A,FALSE,"civil";#N/A,#N/A,FALSE,"CAÑER";#N/A,#N/A,FALSE,"ELEC";#N/A,#N/A,FALSE,"INSTR"}</definedName>
    <definedName name="sadfdf" hidden="1">{#N/A,#N/A,FALSE,"Total_OC015";#N/A,#N/A,FALSE,"ADMIN";#N/A,#N/A,FALSE,"PROCES";#N/A,#N/A,FALSE,"mecan";#N/A,#N/A,FALSE,"civil";#N/A,#N/A,FALSE,"CAÑER";#N/A,#N/A,FALSE,"ELEC";#N/A,#N/A,FALSE,"INSTR"}</definedName>
    <definedName name="sadfsafsa" hidden="1">{"CONCABL1.1",#N/A,FALSE,"1.1.1a1.1.3 ACSR";"AISL1.2",#N/A,FALSE,"1.1.1a1.1.3 ACSR";"torr1.1.3",#N/A,FALSE,"1.1.1a1.1.3 ACSR";"cm1.2",#N/A,FALSE,"1.2 ACSR";"cm2.2",#N/A,FALSE,"1.2 ACSR";#N/A,#N/A,FALSE,"1.3 ACSR";#N/A,#N/A,FALSE,"2.1.1A2.1.3 ACAR";"ac2.1",#N/A,FALSE,"1.2 ACAR";"ac2.2",#N/A,FALSE,"1.2 ACAR";#N/A,#N/A,FALSE,"2.3 ACAR"}</definedName>
    <definedName name="sadsa">#REF!</definedName>
    <definedName name="sadsac" localSheetId="35"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sadsac" localSheetId="37"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sadsac" localSheetId="36"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sadsac" localSheetId="33"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sadsac" localSheetId="34"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sadsac" localSheetId="31"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sadsac"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SADSAD" localSheetId="35" hidden="1">{"MO(BASE)",#N/A,FALSE,"MO(BASE)";"MO(BASE)1",#N/A,FALSE,"MO(BASE)";"MO(BASE)2",#N/A,FALSE,"MO(BASE)"}</definedName>
    <definedName name="SADSAD" localSheetId="37" hidden="1">{"MO(BASE)",#N/A,FALSE,"MO(BASE)";"MO(BASE)1",#N/A,FALSE,"MO(BASE)";"MO(BASE)2",#N/A,FALSE,"MO(BASE)"}</definedName>
    <definedName name="SADSAD" localSheetId="36" hidden="1">{"MO(BASE)",#N/A,FALSE,"MO(BASE)";"MO(BASE)1",#N/A,FALSE,"MO(BASE)";"MO(BASE)2",#N/A,FALSE,"MO(BASE)"}</definedName>
    <definedName name="SADSAD" localSheetId="33" hidden="1">{"MO(BASE)",#N/A,FALSE,"MO(BASE)";"MO(BASE)1",#N/A,FALSE,"MO(BASE)";"MO(BASE)2",#N/A,FALSE,"MO(BASE)"}</definedName>
    <definedName name="SADSAD" localSheetId="34" hidden="1">{"MO(BASE)",#N/A,FALSE,"MO(BASE)";"MO(BASE)1",#N/A,FALSE,"MO(BASE)";"MO(BASE)2",#N/A,FALSE,"MO(BASE)"}</definedName>
    <definedName name="SADSAD" localSheetId="31" hidden="1">{"MO(BASE)",#N/A,FALSE,"MO(BASE)";"MO(BASE)1",#N/A,FALSE,"MO(BASE)";"MO(BASE)2",#N/A,FALSE,"MO(BASE)"}</definedName>
    <definedName name="SADSAD">#REF!</definedName>
    <definedName name="sadsada" localSheetId="35" hidden="1">{#N/A,#N/A,FALSE,"TEC-01";#N/A,#N/A,FALSE,"TEC - 02";#N/A,#N/A,FALSE,"TEC - 03";#N/A,#N/A,FALSE,"TEC - 04";#N/A,#N/A,FALSE,"TEC-07";#N/A,#N/A,FALSE,"TEC-08";#N/A,#N/A,FALSE,"TEC - 09A";#N/A,#N/A,FALSE,"TEC - 09B";#N/A,#N/A,FALSE,"TEC - 09C";#N/A,#N/A,FALSE,"TEC - 10";#N/A,#N/A,FALSE,"TEC-11"}</definedName>
    <definedName name="sadsada" localSheetId="37" hidden="1">{#N/A,#N/A,FALSE,"TEC-01";#N/A,#N/A,FALSE,"TEC - 02";#N/A,#N/A,FALSE,"TEC - 03";#N/A,#N/A,FALSE,"TEC - 04";#N/A,#N/A,FALSE,"TEC-07";#N/A,#N/A,FALSE,"TEC-08";#N/A,#N/A,FALSE,"TEC - 09A";#N/A,#N/A,FALSE,"TEC - 09B";#N/A,#N/A,FALSE,"TEC - 09C";#N/A,#N/A,FALSE,"TEC - 10";#N/A,#N/A,FALSE,"TEC-11"}</definedName>
    <definedName name="sadsada" localSheetId="36" hidden="1">{#N/A,#N/A,FALSE,"TEC-01";#N/A,#N/A,FALSE,"TEC - 02";#N/A,#N/A,FALSE,"TEC - 03";#N/A,#N/A,FALSE,"TEC - 04";#N/A,#N/A,FALSE,"TEC-07";#N/A,#N/A,FALSE,"TEC-08";#N/A,#N/A,FALSE,"TEC - 09A";#N/A,#N/A,FALSE,"TEC - 09B";#N/A,#N/A,FALSE,"TEC - 09C";#N/A,#N/A,FALSE,"TEC - 10";#N/A,#N/A,FALSE,"TEC-11"}</definedName>
    <definedName name="sadsada" localSheetId="33" hidden="1">{#N/A,#N/A,FALSE,"TEC-01";#N/A,#N/A,FALSE,"TEC - 02";#N/A,#N/A,FALSE,"TEC - 03";#N/A,#N/A,FALSE,"TEC - 04";#N/A,#N/A,FALSE,"TEC-07";#N/A,#N/A,FALSE,"TEC-08";#N/A,#N/A,FALSE,"TEC - 09A";#N/A,#N/A,FALSE,"TEC - 09B";#N/A,#N/A,FALSE,"TEC - 09C";#N/A,#N/A,FALSE,"TEC - 10";#N/A,#N/A,FALSE,"TEC-11"}</definedName>
    <definedName name="sadsada" localSheetId="34" hidden="1">{#N/A,#N/A,FALSE,"TEC-01";#N/A,#N/A,FALSE,"TEC - 02";#N/A,#N/A,FALSE,"TEC - 03";#N/A,#N/A,FALSE,"TEC - 04";#N/A,#N/A,FALSE,"TEC-07";#N/A,#N/A,FALSE,"TEC-08";#N/A,#N/A,FALSE,"TEC - 09A";#N/A,#N/A,FALSE,"TEC - 09B";#N/A,#N/A,FALSE,"TEC - 09C";#N/A,#N/A,FALSE,"TEC - 10";#N/A,#N/A,FALSE,"TEC-11"}</definedName>
    <definedName name="sadsada" localSheetId="31" hidden="1">{#N/A,#N/A,FALSE,"TEC-01";#N/A,#N/A,FALSE,"TEC - 02";#N/A,#N/A,FALSE,"TEC - 03";#N/A,#N/A,FALSE,"TEC - 04";#N/A,#N/A,FALSE,"TEC-07";#N/A,#N/A,FALSE,"TEC-08";#N/A,#N/A,FALSE,"TEC - 09A";#N/A,#N/A,FALSE,"TEC - 09B";#N/A,#N/A,FALSE,"TEC - 09C";#N/A,#N/A,FALSE,"TEC - 10";#N/A,#N/A,FALSE,"TEC-11"}</definedName>
    <definedName name="sadsada" hidden="1">{#N/A,#N/A,FALSE,"TEC-01";#N/A,#N/A,FALSE,"TEC - 02";#N/A,#N/A,FALSE,"TEC - 03";#N/A,#N/A,FALSE,"TEC - 04";#N/A,#N/A,FALSE,"TEC-07";#N/A,#N/A,FALSE,"TEC-08";#N/A,#N/A,FALSE,"TEC - 09A";#N/A,#N/A,FALSE,"TEC - 09B";#N/A,#N/A,FALSE,"TEC - 09C";#N/A,#N/A,FALSE,"TEC - 10";#N/A,#N/A,FALSE,"TEC-11"}</definedName>
    <definedName name="SADSFAF" localSheetId="35" hidden="1">{"CI+GG(BASE)",#N/A,FALSE,"CI+GG(BASE)";"GG",#N/A,FALSE,"CI+GG(BASE)";"CI",#N/A,FALSE,"CI+GG(BASE)"}</definedName>
    <definedName name="SADSFAF" localSheetId="37" hidden="1">{"CI+GG(BASE)",#N/A,FALSE,"CI+GG(BASE)";"GG",#N/A,FALSE,"CI+GG(BASE)";"CI",#N/A,FALSE,"CI+GG(BASE)"}</definedName>
    <definedName name="SADSFAF" localSheetId="36" hidden="1">{"CI+GG(BASE)",#N/A,FALSE,"CI+GG(BASE)";"GG",#N/A,FALSE,"CI+GG(BASE)";"CI",#N/A,FALSE,"CI+GG(BASE)"}</definedName>
    <definedName name="SADSFAF" localSheetId="33" hidden="1">{"CI+GG(BASE)",#N/A,FALSE,"CI+GG(BASE)";"GG",#N/A,FALSE,"CI+GG(BASE)";"CI",#N/A,FALSE,"CI+GG(BASE)"}</definedName>
    <definedName name="SADSFAF" localSheetId="34" hidden="1">{"CI+GG(BASE)",#N/A,FALSE,"CI+GG(BASE)";"GG",#N/A,FALSE,"CI+GG(BASE)";"CI",#N/A,FALSE,"CI+GG(BASE)"}</definedName>
    <definedName name="SADSFAF" localSheetId="31" hidden="1">{"CI+GG(BASE)",#N/A,FALSE,"CI+GG(BASE)";"GG",#N/A,FALSE,"CI+GG(BASE)";"CI",#N/A,FALSE,"CI+GG(BASE)"}</definedName>
    <definedName name="SADSFAF" hidden="1">{"CI+GG(BASE)",#N/A,FALSE,"CI+GG(BASE)";"GG",#N/A,FALSE,"CI+GG(BASE)";"CI",#N/A,FALSE,"CI+GG(BASE)"}</definedName>
    <definedName name="saeed" localSheetId="31">#REF!</definedName>
    <definedName name="saeed">!#REF!</definedName>
    <definedName name="safas" hidden="1">#REF!</definedName>
    <definedName name="safd" localSheetId="31">#REF!</definedName>
    <definedName name="safd">!#REF!</definedName>
    <definedName name="safdsf" localSheetId="36" hidden="1">#REF!</definedName>
    <definedName name="safdsf" localSheetId="31" hidden="1">#REF!</definedName>
    <definedName name="safdsf" hidden="1">#REF!</definedName>
    <definedName name="Safety" localSheetId="35" hidden="1">{"JVSumm_Report",#N/A,FALSE,"JV Summ";"Newman_Report",#N/A,FALSE,"Output - 7";"Yandi_Report",#N/A,FALSE,"Output - 8"}</definedName>
    <definedName name="Safety" localSheetId="37" hidden="1">{"JVSumm_Report",#N/A,FALSE,"JV Summ";"Newman_Report",#N/A,FALSE,"Output - 7";"Yandi_Report",#N/A,FALSE,"Output - 8"}</definedName>
    <definedName name="Safety" localSheetId="36" hidden="1">{"JVSumm_Report",#N/A,FALSE,"JV Summ";"Newman_Report",#N/A,FALSE,"Output - 7";"Yandi_Report",#N/A,FALSE,"Output - 8"}</definedName>
    <definedName name="Safety" localSheetId="33" hidden="1">{"JVSumm_Report",#N/A,FALSE,"JV Summ";"Newman_Report",#N/A,FALSE,"Output - 7";"Yandi_Report",#N/A,FALSE,"Output - 8"}</definedName>
    <definedName name="Safety" localSheetId="34" hidden="1">{"JVSumm_Report",#N/A,FALSE,"JV Summ";"Newman_Report",#N/A,FALSE,"Output - 7";"Yandi_Report",#N/A,FALSE,"Output - 8"}</definedName>
    <definedName name="Safety" localSheetId="31" hidden="1">{"JVSumm_Report",#N/A,FALSE,"JV Summ";"Newman_Report",#N/A,FALSE,"Output - 7";"Yandi_Report",#N/A,FALSE,"Output - 8"}</definedName>
    <definedName name="Safety" hidden="1">{"JVSumm_Report",#N/A,FALSE,"JV Summ";"Newman_Report",#N/A,FALSE,"Output - 7";"Yandi_Report",#N/A,FALSE,"Output - 8"}</definedName>
    <definedName name="SafetyRev08" localSheetId="37" hidden="1">{#N/A,#N/A,FALSE,"PJT STATUS RVW";#N/A,#N/A,FALSE,"MAPS CKLIST";#N/A,#N/A,FALSE,"HOPSR-BASE-IHOCS";#N/A,#N/A,FALSE,"HOPSR-BASE FOR REPORT";#N/A,#N/A,FALSE,"GEN SERVICES";#N/A,#N/A,FALSE,"FINANCIAL";#N/A,#N/A,FALSE,"CONTRACT CURVES";#N/A,#N/A,FALSE,"JEG GRAPH";#N/A,#N/A,FALSE,"JEG GRAPH (2)"}</definedName>
    <definedName name="SafetyRev08" localSheetId="36" hidden="1">{#N/A,#N/A,FALSE,"PJT STATUS RVW";#N/A,#N/A,FALSE,"MAPS CKLIST";#N/A,#N/A,FALSE,"HOPSR-BASE-IHOCS";#N/A,#N/A,FALSE,"HOPSR-BASE FOR REPORT";#N/A,#N/A,FALSE,"GEN SERVICES";#N/A,#N/A,FALSE,"FINANCIAL";#N/A,#N/A,FALSE,"CONTRACT CURVES";#N/A,#N/A,FALSE,"JEG GRAPH";#N/A,#N/A,FALSE,"JEG GRAPH (2)"}</definedName>
    <definedName name="SafetyRev08" localSheetId="31" hidden="1">{#N/A,#N/A,FALSE,"PJT STATUS RVW";#N/A,#N/A,FALSE,"MAPS CKLIST";#N/A,#N/A,FALSE,"HOPSR-BASE-IHOCS";#N/A,#N/A,FALSE,"HOPSR-BASE FOR REPORT";#N/A,#N/A,FALSE,"GEN SERVICES";#N/A,#N/A,FALSE,"FINANCIAL";#N/A,#N/A,FALSE,"CONTRACT CURVES";#N/A,#N/A,FALSE,"JEG GRAPH";#N/A,#N/A,FALSE,"JEG GRAPH (2)"}</definedName>
    <definedName name="SafetyRev08" hidden="1">{#N/A,#N/A,FALSE,"PJT STATUS RVW";#N/A,#N/A,FALSE,"MAPS CKLIST";#N/A,#N/A,FALSE,"HOPSR-BASE-IHOCS";#N/A,#N/A,FALSE,"HOPSR-BASE FOR REPORT";#N/A,#N/A,FALSE,"GEN SERVICES";#N/A,#N/A,FALSE,"FINANCIAL";#N/A,#N/A,FALSE,"CONTRACT CURVES";#N/A,#N/A,FALSE,"JEG GRAPH";#N/A,#N/A,FALSE,"JEG GRAPH (2)"}</definedName>
    <definedName name="saff" localSheetId="35" hidden="1">#REF!</definedName>
    <definedName name="saff" localSheetId="33" hidden="1">#REF!</definedName>
    <definedName name="saff" localSheetId="34" hidden="1">#REF!</definedName>
    <definedName name="saff" localSheetId="31" hidden="1">#REF!</definedName>
    <definedName name="saff" hidden="1">#REF!</definedName>
    <definedName name="Saftey" localSheetId="31">OFFSET(#REF!,-1,0)</definedName>
    <definedName name="Saftey">OFFSET(!#REF!,-1,0)</definedName>
    <definedName name="SAG_INPUTS" localSheetId="31">#REF!</definedName>
    <definedName name="SAG_INPUTS">!#REF!</definedName>
    <definedName name="sagas" localSheetId="35" hidden="1">{"'NOTES2'!$G$9:$J$27"}</definedName>
    <definedName name="sagas" localSheetId="37" hidden="1">{"'NOTES2'!$G$9:$J$27"}</definedName>
    <definedName name="sagas" localSheetId="36" hidden="1">{"'NOTES2'!$G$9:$J$27"}</definedName>
    <definedName name="sagas" localSheetId="33" hidden="1">{"'NOTES2'!$G$9:$J$27"}</definedName>
    <definedName name="sagas" localSheetId="34" hidden="1">{"'NOTES2'!$G$9:$J$27"}</definedName>
    <definedName name="sagas" localSheetId="31" hidden="1">{"'NOTES2'!$G$9:$J$27"}</definedName>
    <definedName name="sagas" hidden="1">{"'NOTES2'!$G$9:$J$27"}</definedName>
    <definedName name="sagdhag" localSheetId="35" hidden="1">{#N/A,#N/A,FALSE,"COVER1.XLS ";#N/A,#N/A,FALSE,"RACT1.XLS";#N/A,#N/A,FALSE,"RACT2.XLS";#N/A,#N/A,FALSE,"ECCMP";#N/A,#N/A,FALSE,"WELDER.XLS"}</definedName>
    <definedName name="sagdhag" localSheetId="37" hidden="1">{#N/A,#N/A,FALSE,"COVER1.XLS ";#N/A,#N/A,FALSE,"RACT1.XLS";#N/A,#N/A,FALSE,"RACT2.XLS";#N/A,#N/A,FALSE,"ECCMP";#N/A,#N/A,FALSE,"WELDER.XLS"}</definedName>
    <definedName name="sagdhag" localSheetId="36" hidden="1">{#N/A,#N/A,FALSE,"COVER1.XLS ";#N/A,#N/A,FALSE,"RACT1.XLS";#N/A,#N/A,FALSE,"RACT2.XLS";#N/A,#N/A,FALSE,"ECCMP";#N/A,#N/A,FALSE,"WELDER.XLS"}</definedName>
    <definedName name="sagdhag" localSheetId="33" hidden="1">{#N/A,#N/A,FALSE,"COVER1.XLS ";#N/A,#N/A,FALSE,"RACT1.XLS";#N/A,#N/A,FALSE,"RACT2.XLS";#N/A,#N/A,FALSE,"ECCMP";#N/A,#N/A,FALSE,"WELDER.XLS"}</definedName>
    <definedName name="sagdhag" localSheetId="34" hidden="1">{#N/A,#N/A,FALSE,"COVER1.XLS ";#N/A,#N/A,FALSE,"RACT1.XLS";#N/A,#N/A,FALSE,"RACT2.XLS";#N/A,#N/A,FALSE,"ECCMP";#N/A,#N/A,FALSE,"WELDER.XLS"}</definedName>
    <definedName name="sagdhag" localSheetId="31" hidden="1">{#N/A,#N/A,FALSE,"COVER1.XLS ";#N/A,#N/A,FALSE,"RACT1.XLS";#N/A,#N/A,FALSE,"RACT2.XLS";#N/A,#N/A,FALSE,"ECCMP";#N/A,#N/A,FALSE,"WELDER.XLS"}</definedName>
    <definedName name="sagdhag" hidden="1">{#N/A,#N/A,FALSE,"COVER1.XLS ";#N/A,#N/A,FALSE,"RACT1.XLS";#N/A,#N/A,FALSE,"RACT2.XLS";#N/A,#N/A,FALSE,"ECCMP";#N/A,#N/A,FALSE,"WELDER.XLS"}</definedName>
    <definedName name="Sai">#REF!</definedName>
    <definedName name="Sakhaline_Island">#REF!</definedName>
    <definedName name="SAL">#REF!</definedName>
    <definedName name="Sal.Escal_Korean" localSheetId="31">#REF!</definedName>
    <definedName name="Sal.Escal_Korean">!#REF!</definedName>
    <definedName name="Sal.Escal_Local.Reg" localSheetId="31">#REF!</definedName>
    <definedName name="Sal.Escal_Local.Reg">!#REF!</definedName>
    <definedName name="Sal.Escal_Third.N" localSheetId="31">#REF!</definedName>
    <definedName name="Sal.Escal_Third.N">!#REF!</definedName>
    <definedName name="SALAIRES">#REF!</definedName>
    <definedName name="Salaried_Positions">#REF!</definedName>
    <definedName name="Salario_Extra">#REF!</definedName>
    <definedName name="Salario_Minimo" localSheetId="31">#REF!</definedName>
    <definedName name="Salario_Minimo">!#REF!</definedName>
    <definedName name="SalarioI">#REF!</definedName>
    <definedName name="salarios">#REF!</definedName>
    <definedName name="SALARY" localSheetId="31">#REF!</definedName>
    <definedName name="SALARY">!#REF!</definedName>
    <definedName name="Salary_Korean" localSheetId="31">#REF!</definedName>
    <definedName name="Salary_Korean">!#REF!</definedName>
    <definedName name="Salary_Local.Reg" localSheetId="31">#REF!</definedName>
    <definedName name="Salary_Local.Reg">!#REF!</definedName>
    <definedName name="Salary_Third.N" localSheetId="31">#REF!</definedName>
    <definedName name="Salary_Third.N">!#REF!</definedName>
    <definedName name="Saldo">#REF!</definedName>
    <definedName name="Saldo01" localSheetId="31">#REF!</definedName>
    <definedName name="Saldo01">!#REF!</definedName>
    <definedName name="Saldo02" localSheetId="31">#REF!</definedName>
    <definedName name="Saldo02">!#REF!</definedName>
    <definedName name="Saldo03" localSheetId="31">#REF!</definedName>
    <definedName name="Saldo03">!#REF!</definedName>
    <definedName name="SALDO3" hidden="1">{"pre",#N/A,FALSE,"F.281";"pre",#N/A,FALSE,"F.253";"pre",#N/A,FALSE,"F.1242";"pre",#N/A,FALSE,"Form258_0598 ";"pre",#N/A,FALSE,"Crédito fiscal_0598"}</definedName>
    <definedName name="saldobqta">#REF!</definedName>
    <definedName name="SALES">#REF!</definedName>
    <definedName name="SALES_YTD">#REF!</definedName>
    <definedName name="SalesAnchor" localSheetId="35" hidden="1">#REF!</definedName>
    <definedName name="SalesAnchor" localSheetId="33" hidden="1">#REF!</definedName>
    <definedName name="SalesAnchor" localSheetId="34" hidden="1">#REF!</definedName>
    <definedName name="SalesAnchor" hidden="1">#REF!</definedName>
    <definedName name="salida">#REF!</definedName>
    <definedName name="SALUD" hidden="1">#REF!</definedName>
    <definedName name="SalValue">#REF!</definedName>
    <definedName name="salve">#REF!</definedName>
    <definedName name="SALVO">#N/A</definedName>
    <definedName name="SAM" localSheetId="35" hidden="1">{#N/A,#N/A,TRUE,"Basic";#N/A,#N/A,TRUE,"EXT-TABLE";#N/A,#N/A,TRUE,"STEEL";#N/A,#N/A,TRUE,"INT-Table";#N/A,#N/A,TRUE,"STEEL";#N/A,#N/A,TRUE,"Door"}</definedName>
    <definedName name="sam" localSheetId="37" hidden="1">#REF!</definedName>
    <definedName name="sam" localSheetId="32" hidden="1">#REF!</definedName>
    <definedName name="sam" localSheetId="21" hidden="1">#REF!</definedName>
    <definedName name="SAM" localSheetId="36" hidden="1">{#N/A,#N/A,TRUE,"Basic";#N/A,#N/A,TRUE,"EXT-TABLE";#N/A,#N/A,TRUE,"STEEL";#N/A,#N/A,TRUE,"INT-Table";#N/A,#N/A,TRUE,"STEEL";#N/A,#N/A,TRUE,"Door"}</definedName>
    <definedName name="SAM" localSheetId="33" hidden="1">{#N/A,#N/A,TRUE,"Basic";#N/A,#N/A,TRUE,"EXT-TABLE";#N/A,#N/A,TRUE,"STEEL";#N/A,#N/A,TRUE,"INT-Table";#N/A,#N/A,TRUE,"STEEL";#N/A,#N/A,TRUE,"Door"}</definedName>
    <definedName name="SAM" localSheetId="34" hidden="1">{#N/A,#N/A,TRUE,"Basic";#N/A,#N/A,TRUE,"EXT-TABLE";#N/A,#N/A,TRUE,"STEEL";#N/A,#N/A,TRUE,"INT-Table";#N/A,#N/A,TRUE,"STEEL";#N/A,#N/A,TRUE,"Door"}</definedName>
    <definedName name="SAM" localSheetId="31" hidden="1">{#N/A,#N/A,TRUE,"Basic";#N/A,#N/A,TRUE,"EXT-TABLE";#N/A,#N/A,TRUE,"STEEL";#N/A,#N/A,TRUE,"INT-Table";#N/A,#N/A,TRUE,"STEEL";#N/A,#N/A,TRUE,"Door"}</definedName>
    <definedName name="SAM" hidden="1">{#N/A,#N/A,TRUE,"Basic";#N/A,#N/A,TRUE,"EXT-TABLE";#N/A,#N/A,TRUE,"STEEL";#N/A,#N/A,TRUE,"INT-Table";#N/A,#N/A,TRUE,"STEEL";#N/A,#N/A,TRUE,"Door"}</definedName>
    <definedName name="Sample" localSheetId="31">#REF!</definedName>
    <definedName name="Sample">!#REF!</definedName>
    <definedName name="SAMUEL">#REF!</definedName>
    <definedName name="san">#REF!</definedName>
    <definedName name="San_José">#REF!</definedName>
    <definedName name="San_José_Sur">#REF!</definedName>
    <definedName name="SANBLASTING">#REF!</definedName>
    <definedName name="SANCHEZ">#REF!</definedName>
    <definedName name="SANCHEZ___0">#REF!</definedName>
    <definedName name="SANCHEZ___0___0">#REF!</definedName>
    <definedName name="SANDBLASTING">#REF!</definedName>
    <definedName name="SANDRA" localSheetId="35" hidden="1">{"CI+GG(BASE)",#N/A,FALSE,"CI+GG(BASE)";"GG",#N/A,FALSE,"CI+GG(BASE)";"CI",#N/A,FALSE,"CI+GG(BASE)"}</definedName>
    <definedName name="SANDRA" localSheetId="37" hidden="1">{"CI+GG(BASE)",#N/A,FALSE,"CI+GG(BASE)";"GG",#N/A,FALSE,"CI+GG(BASE)";"CI",#N/A,FALSE,"CI+GG(BASE)"}</definedName>
    <definedName name="SANDRA" localSheetId="36" hidden="1">{"CI+GG(BASE)",#N/A,FALSE,"CI+GG(BASE)";"GG",#N/A,FALSE,"CI+GG(BASE)";"CI",#N/A,FALSE,"CI+GG(BASE)"}</definedName>
    <definedName name="SANDRA" localSheetId="33" hidden="1">{"CI+GG(BASE)",#N/A,FALSE,"CI+GG(BASE)";"GG",#N/A,FALSE,"CI+GG(BASE)";"CI",#N/A,FALSE,"CI+GG(BASE)"}</definedName>
    <definedName name="SANDRA" localSheetId="34" hidden="1">{"CI+GG(BASE)",#N/A,FALSE,"CI+GG(BASE)";"GG",#N/A,FALSE,"CI+GG(BASE)";"CI",#N/A,FALSE,"CI+GG(BASE)"}</definedName>
    <definedName name="SANDRA" localSheetId="31" hidden="1">{"CI+GG(BASE)",#N/A,FALSE,"CI+GG(BASE)";"GG",#N/A,FALSE,"CI+GG(BASE)";"CI",#N/A,FALSE,"CI+GG(BASE)"}</definedName>
    <definedName name="SANDRA" hidden="1">{"CI+GG(BASE)",#N/A,FALSE,"CI+GG(BASE)";"GG",#N/A,FALSE,"CI+GG(BASE)";"CI",#N/A,FALSE,"CI+GG(BASE)"}</definedName>
    <definedName name="SANITARY">#REF!</definedName>
    <definedName name="SANITARY__APPLIANCES" localSheetId="31">#REF!</definedName>
    <definedName name="SANITARY__APPLIANCES">!#REF!</definedName>
    <definedName name="Saoudi_Arabia">#REF!</definedName>
    <definedName name="SAPBEXdnldView" localSheetId="35" hidden="1">"7MJMFDLI91ZYD5K07IG0INRJ0"</definedName>
    <definedName name="SAPBEXdnldView" localSheetId="33" hidden="1">"7MJMFDLI91ZYD5K07IG0INRJ0"</definedName>
    <definedName name="SAPBEXdnldView" localSheetId="34" hidden="1">"7MJMFDLI91ZYD5K07IG0INRJ0"</definedName>
    <definedName name="SAPBEXdnldView" localSheetId="31" hidden="1">"493A4KXLG0BKAWVTJU3XGJG9O"</definedName>
    <definedName name="SAPBEXdnldView" hidden="1">"493A4KXLG0BKAWVTJU3XGJG9O"</definedName>
    <definedName name="SAPBEXhrIndnt" hidden="1">2</definedName>
    <definedName name="SAPBEXrevision" localSheetId="35" hidden="1">3</definedName>
    <definedName name="SAPBEXrevision" localSheetId="33" hidden="1">3</definedName>
    <definedName name="SAPBEXrevision" localSheetId="34" hidden="1">3</definedName>
    <definedName name="SAPBEXrevision" hidden="1">1</definedName>
    <definedName name="SAPBEXsysID" localSheetId="35" hidden="1">"B03"</definedName>
    <definedName name="SAPBEXsysID" localSheetId="33" hidden="1">"B03"</definedName>
    <definedName name="SAPBEXsysID" localSheetId="34" hidden="1">"B03"</definedName>
    <definedName name="SAPBEXsysID" localSheetId="31" hidden="1">"B03"</definedName>
    <definedName name="SAPBEXsysID" hidden="1">"B03"</definedName>
    <definedName name="SAPBEXwbID" localSheetId="35" hidden="1">"3MO8G4RUMLICC1AEOD33N7BX6"</definedName>
    <definedName name="SAPBEXwbID" localSheetId="33" hidden="1">"3MO8G4RUMLICC1AEOD33N7BX6"</definedName>
    <definedName name="SAPBEXwbID" localSheetId="34" hidden="1">"3MO8G4RUMLICC1AEOD33N7BX6"</definedName>
    <definedName name="SAPBEXwbID" hidden="1">"3LC4CILZ8YIVEHSB80QLP8SV5"</definedName>
    <definedName name="sapo">#REF!</definedName>
    <definedName name="SAQWE" localSheetId="35" hidden="1">#REF!</definedName>
    <definedName name="SAQWE" localSheetId="33" hidden="1">#REF!</definedName>
    <definedName name="SAQWE" localSheetId="34" hidden="1">#REF!</definedName>
    <definedName name="SAQWE" localSheetId="31" hidden="1">#REF!</definedName>
    <definedName name="SAQWE" hidden="1">#REF!</definedName>
    <definedName name="saraya" localSheetId="31">#REF!</definedName>
    <definedName name="saraya">!#REF!</definedName>
    <definedName name="sare" localSheetId="35" hidden="1">{"Sin detalle",#N/A,FALSE,"Flujo (redondeado)";"Detallado",#N/A,FALSE,"Flujo (redondeado)"}</definedName>
    <definedName name="sare" localSheetId="37" hidden="1">{"Sin detalle",#N/A,FALSE,"Flujo (redondeado)";"Detallado",#N/A,FALSE,"Flujo (redondeado)"}</definedName>
    <definedName name="sare" localSheetId="36" hidden="1">{"Sin detalle",#N/A,FALSE,"Flujo (redondeado)";"Detallado",#N/A,FALSE,"Flujo (redondeado)"}</definedName>
    <definedName name="sare" localSheetId="33" hidden="1">{"Sin detalle",#N/A,FALSE,"Flujo (redondeado)";"Detallado",#N/A,FALSE,"Flujo (redondeado)"}</definedName>
    <definedName name="sare" localSheetId="34" hidden="1">{"Sin detalle",#N/A,FALSE,"Flujo (redondeado)";"Detallado",#N/A,FALSE,"Flujo (redondeado)"}</definedName>
    <definedName name="sare" localSheetId="31" hidden="1">{"Sin detalle",#N/A,FALSE,"Flujo (redondeado)";"Detallado",#N/A,FALSE,"Flujo (redondeado)"}</definedName>
    <definedName name="sare" hidden="1">{"Sin detalle",#N/A,FALSE,"Flujo (redondeado)";"Detallado",#N/A,FALSE,"Flujo (redondeado)"}</definedName>
    <definedName name="sarea1" localSheetId="31">#REF!</definedName>
    <definedName name="sarea1">!#REF!</definedName>
    <definedName name="sargin">#REF!</definedName>
    <definedName name="sas" localSheetId="35" hidden="1">{#N/A,#N/A,FALSE,"GERAL";#N/A,#N/A,FALSE,"012-96";#N/A,#N/A,FALSE,"018-96";#N/A,#N/A,FALSE,"027-96";#N/A,#N/A,FALSE,"059-96";#N/A,#N/A,FALSE,"076-96";#N/A,#N/A,FALSE,"019-97";#N/A,#N/A,FALSE,"021-97";#N/A,#N/A,FALSE,"022-97";#N/A,#N/A,FALSE,"028-97"}</definedName>
    <definedName name="sas" localSheetId="37" hidden="1">{#N/A,#N/A,FALSE,"GERAL";#N/A,#N/A,FALSE,"012-96";#N/A,#N/A,FALSE,"018-96";#N/A,#N/A,FALSE,"027-96";#N/A,#N/A,FALSE,"059-96";#N/A,#N/A,FALSE,"076-96";#N/A,#N/A,FALSE,"019-97";#N/A,#N/A,FALSE,"021-97";#N/A,#N/A,FALSE,"022-97";#N/A,#N/A,FALSE,"028-97"}</definedName>
    <definedName name="sas" localSheetId="36" hidden="1">{#N/A,#N/A,FALSE,"GERAL";#N/A,#N/A,FALSE,"012-96";#N/A,#N/A,FALSE,"018-96";#N/A,#N/A,FALSE,"027-96";#N/A,#N/A,FALSE,"059-96";#N/A,#N/A,FALSE,"076-96";#N/A,#N/A,FALSE,"019-97";#N/A,#N/A,FALSE,"021-97";#N/A,#N/A,FALSE,"022-97";#N/A,#N/A,FALSE,"028-97"}</definedName>
    <definedName name="sas" localSheetId="33" hidden="1">{#N/A,#N/A,FALSE,"GERAL";#N/A,#N/A,FALSE,"012-96";#N/A,#N/A,FALSE,"018-96";#N/A,#N/A,FALSE,"027-96";#N/A,#N/A,FALSE,"059-96";#N/A,#N/A,FALSE,"076-96";#N/A,#N/A,FALSE,"019-97";#N/A,#N/A,FALSE,"021-97";#N/A,#N/A,FALSE,"022-97";#N/A,#N/A,FALSE,"028-97"}</definedName>
    <definedName name="sas" localSheetId="34" hidden="1">{#N/A,#N/A,FALSE,"GERAL";#N/A,#N/A,FALSE,"012-96";#N/A,#N/A,FALSE,"018-96";#N/A,#N/A,FALSE,"027-96";#N/A,#N/A,FALSE,"059-96";#N/A,#N/A,FALSE,"076-96";#N/A,#N/A,FALSE,"019-97";#N/A,#N/A,FALSE,"021-97";#N/A,#N/A,FALSE,"022-97";#N/A,#N/A,FALSE,"028-97"}</definedName>
    <definedName name="sas" localSheetId="31">#REF!</definedName>
    <definedName name="sas" hidden="1">{#N/A,#N/A,FALSE,"GERAL";#N/A,#N/A,FALSE,"012-96";#N/A,#N/A,FALSE,"018-96";#N/A,#N/A,FALSE,"027-96";#N/A,#N/A,FALSE,"059-96";#N/A,#N/A,FALSE,"076-96";#N/A,#N/A,FALSE,"019-97";#N/A,#N/A,FALSE,"021-97";#N/A,#N/A,FALSE,"022-97";#N/A,#N/A,FALSE,"028-97"}</definedName>
    <definedName name="sasa" localSheetId="35" hidden="1">{#N/A,#N/A,FALSE,"CCTV"}</definedName>
    <definedName name="sasa" localSheetId="37" hidden="1">{#N/A,#N/A,FALSE,"CCTV"}</definedName>
    <definedName name="sasa" localSheetId="36" hidden="1">{#N/A,#N/A,FALSE,"CCTV"}</definedName>
    <definedName name="sasa" localSheetId="33" hidden="1">{#N/A,#N/A,FALSE,"CCTV"}</definedName>
    <definedName name="sasa" localSheetId="34" hidden="1">{#N/A,#N/A,FALSE,"CCTV"}</definedName>
    <definedName name="sasa" localSheetId="31" hidden="1">{#N/A,#N/A,FALSE,"CCTV"}</definedName>
    <definedName name="sasa" hidden="1">{#N/A,#N/A,FALSE,"CCTV"}</definedName>
    <definedName name="sasad" localSheetId="35" hidden="1">{#N/A,#N/A,TRUE,"Resumen";#N/A,#N/A,TRUE,"Global";#N/A,#N/A,TRUE,"Agropecuario";#N/A,#N/A,TRUE,"Pesca";#N/A,#N/A,TRUE,"Minería";#N/A,#N/A,TRUE,"Elect. y Agua";#N/A,#N/A,TRUE,"Manufactura";#N/A,#N/A,TRUE,"Construcción";#N/A,#N/A,TRUE,"Comercio";#N/A,#N/A,TRUE,"Otros"}</definedName>
    <definedName name="sasad" localSheetId="37" hidden="1">{#N/A,#N/A,TRUE,"Resumen";#N/A,#N/A,TRUE,"Global";#N/A,#N/A,TRUE,"Agropecuario";#N/A,#N/A,TRUE,"Pesca";#N/A,#N/A,TRUE,"Minería";#N/A,#N/A,TRUE,"Elect. y Agua";#N/A,#N/A,TRUE,"Manufactura";#N/A,#N/A,TRUE,"Construcción";#N/A,#N/A,TRUE,"Comercio";#N/A,#N/A,TRUE,"Otros"}</definedName>
    <definedName name="sasad" localSheetId="36" hidden="1">{#N/A,#N/A,TRUE,"Resumen";#N/A,#N/A,TRUE,"Global";#N/A,#N/A,TRUE,"Agropecuario";#N/A,#N/A,TRUE,"Pesca";#N/A,#N/A,TRUE,"Minería";#N/A,#N/A,TRUE,"Elect. y Agua";#N/A,#N/A,TRUE,"Manufactura";#N/A,#N/A,TRUE,"Construcción";#N/A,#N/A,TRUE,"Comercio";#N/A,#N/A,TRUE,"Otros"}</definedName>
    <definedName name="sasad" localSheetId="33" hidden="1">{#N/A,#N/A,TRUE,"Resumen";#N/A,#N/A,TRUE,"Global";#N/A,#N/A,TRUE,"Agropecuario";#N/A,#N/A,TRUE,"Pesca";#N/A,#N/A,TRUE,"Minería";#N/A,#N/A,TRUE,"Elect. y Agua";#N/A,#N/A,TRUE,"Manufactura";#N/A,#N/A,TRUE,"Construcción";#N/A,#N/A,TRUE,"Comercio";#N/A,#N/A,TRUE,"Otros"}</definedName>
    <definedName name="sasad" localSheetId="34" hidden="1">{#N/A,#N/A,TRUE,"Resumen";#N/A,#N/A,TRUE,"Global";#N/A,#N/A,TRUE,"Agropecuario";#N/A,#N/A,TRUE,"Pesca";#N/A,#N/A,TRUE,"Minería";#N/A,#N/A,TRUE,"Elect. y Agua";#N/A,#N/A,TRUE,"Manufactura";#N/A,#N/A,TRUE,"Construcción";#N/A,#N/A,TRUE,"Comercio";#N/A,#N/A,TRUE,"Otros"}</definedName>
    <definedName name="sasad" localSheetId="31" hidden="1">{#N/A,#N/A,TRUE,"Resumen";#N/A,#N/A,TRUE,"Global";#N/A,#N/A,TRUE,"Agropecuario";#N/A,#N/A,TRUE,"Pesca";#N/A,#N/A,TRUE,"Minería";#N/A,#N/A,TRUE,"Elect. y Agua";#N/A,#N/A,TRUE,"Manufactura";#N/A,#N/A,TRUE,"Construcción";#N/A,#N/A,TRUE,"Comercio";#N/A,#N/A,TRUE,"Otros"}</definedName>
    <definedName name="sasad" hidden="1">{#N/A,#N/A,TRUE,"Resumen";#N/A,#N/A,TRUE,"Global";#N/A,#N/A,TRUE,"Agropecuario";#N/A,#N/A,TRUE,"Pesca";#N/A,#N/A,TRUE,"Minería";#N/A,#N/A,TRUE,"Elect. y Agua";#N/A,#N/A,TRUE,"Manufactura";#N/A,#N/A,TRUE,"Construcción";#N/A,#N/A,TRUE,"Comercio";#N/A,#N/A,TRUE,"Otros"}</definedName>
    <definedName name="sasda" localSheetId="35" hidden="1">{"Sin detalle",#N/A,FALSE,"Flujo (redondeado)";"Detallado",#N/A,FALSE,"Flujo (redondeado)"}</definedName>
    <definedName name="sasda" localSheetId="37" hidden="1">{"Sin detalle",#N/A,FALSE,"Flujo (redondeado)";"Detallado",#N/A,FALSE,"Flujo (redondeado)"}</definedName>
    <definedName name="sasda" localSheetId="36" hidden="1">{"Sin detalle",#N/A,FALSE,"Flujo (redondeado)";"Detallado",#N/A,FALSE,"Flujo (redondeado)"}</definedName>
    <definedName name="sasda" localSheetId="33" hidden="1">{"Sin detalle",#N/A,FALSE,"Flujo (redondeado)";"Detallado",#N/A,FALSE,"Flujo (redondeado)"}</definedName>
    <definedName name="sasda" localSheetId="34" hidden="1">{"Sin detalle",#N/A,FALSE,"Flujo (redondeado)";"Detallado",#N/A,FALSE,"Flujo (redondeado)"}</definedName>
    <definedName name="sasda" localSheetId="31" hidden="1">{"Sin detalle",#N/A,FALSE,"Flujo (redondeado)";"Detallado",#N/A,FALSE,"Flujo (redondeado)"}</definedName>
    <definedName name="sasda" hidden="1">{"Sin detalle",#N/A,FALSE,"Flujo (redondeado)";"Detallado",#N/A,FALSE,"Flujo (redondeado)"}</definedName>
    <definedName name="sasdsadas" localSheetId="35" hidden="1">{#N/A,#N/A,FALSE,"TEC-01";#N/A,#N/A,FALSE,"TEC - 02";#N/A,#N/A,FALSE,"TEC - 03";#N/A,#N/A,FALSE,"TEC - 04";#N/A,#N/A,FALSE,"TEC-07";#N/A,#N/A,FALSE,"TEC-08";#N/A,#N/A,FALSE,"TEC - 09A";#N/A,#N/A,FALSE,"TEC - 09B";#N/A,#N/A,FALSE,"TEC - 09C";#N/A,#N/A,FALSE,"TEC - 10";#N/A,#N/A,FALSE,"TEC-11"}</definedName>
    <definedName name="sasdsadas" localSheetId="37" hidden="1">{#N/A,#N/A,FALSE,"TEC-01";#N/A,#N/A,FALSE,"TEC - 02";#N/A,#N/A,FALSE,"TEC - 03";#N/A,#N/A,FALSE,"TEC - 04";#N/A,#N/A,FALSE,"TEC-07";#N/A,#N/A,FALSE,"TEC-08";#N/A,#N/A,FALSE,"TEC - 09A";#N/A,#N/A,FALSE,"TEC - 09B";#N/A,#N/A,FALSE,"TEC - 09C";#N/A,#N/A,FALSE,"TEC - 10";#N/A,#N/A,FALSE,"TEC-11"}</definedName>
    <definedName name="sasdsadas" localSheetId="36" hidden="1">{#N/A,#N/A,FALSE,"TEC-01";#N/A,#N/A,FALSE,"TEC - 02";#N/A,#N/A,FALSE,"TEC - 03";#N/A,#N/A,FALSE,"TEC - 04";#N/A,#N/A,FALSE,"TEC-07";#N/A,#N/A,FALSE,"TEC-08";#N/A,#N/A,FALSE,"TEC - 09A";#N/A,#N/A,FALSE,"TEC - 09B";#N/A,#N/A,FALSE,"TEC - 09C";#N/A,#N/A,FALSE,"TEC - 10";#N/A,#N/A,FALSE,"TEC-11"}</definedName>
    <definedName name="sasdsadas" localSheetId="33" hidden="1">{#N/A,#N/A,FALSE,"TEC-01";#N/A,#N/A,FALSE,"TEC - 02";#N/A,#N/A,FALSE,"TEC - 03";#N/A,#N/A,FALSE,"TEC - 04";#N/A,#N/A,FALSE,"TEC-07";#N/A,#N/A,FALSE,"TEC-08";#N/A,#N/A,FALSE,"TEC - 09A";#N/A,#N/A,FALSE,"TEC - 09B";#N/A,#N/A,FALSE,"TEC - 09C";#N/A,#N/A,FALSE,"TEC - 10";#N/A,#N/A,FALSE,"TEC-11"}</definedName>
    <definedName name="sasdsadas" localSheetId="34" hidden="1">{#N/A,#N/A,FALSE,"TEC-01";#N/A,#N/A,FALSE,"TEC - 02";#N/A,#N/A,FALSE,"TEC - 03";#N/A,#N/A,FALSE,"TEC - 04";#N/A,#N/A,FALSE,"TEC-07";#N/A,#N/A,FALSE,"TEC-08";#N/A,#N/A,FALSE,"TEC - 09A";#N/A,#N/A,FALSE,"TEC - 09B";#N/A,#N/A,FALSE,"TEC - 09C";#N/A,#N/A,FALSE,"TEC - 10";#N/A,#N/A,FALSE,"TEC-11"}</definedName>
    <definedName name="sasdsadas" localSheetId="31" hidden="1">{#N/A,#N/A,FALSE,"TEC-01";#N/A,#N/A,FALSE,"TEC - 02";#N/A,#N/A,FALSE,"TEC - 03";#N/A,#N/A,FALSE,"TEC - 04";#N/A,#N/A,FALSE,"TEC-07";#N/A,#N/A,FALSE,"TEC-08";#N/A,#N/A,FALSE,"TEC - 09A";#N/A,#N/A,FALSE,"TEC - 09B";#N/A,#N/A,FALSE,"TEC - 09C";#N/A,#N/A,FALSE,"TEC - 10";#N/A,#N/A,FALSE,"TEC-11"}</definedName>
    <definedName name="sasdsadas" hidden="1">{#N/A,#N/A,FALSE,"TEC-01";#N/A,#N/A,FALSE,"TEC - 02";#N/A,#N/A,FALSE,"TEC - 03";#N/A,#N/A,FALSE,"TEC - 04";#N/A,#N/A,FALSE,"TEC-07";#N/A,#N/A,FALSE,"TEC-08";#N/A,#N/A,FALSE,"TEC - 09A";#N/A,#N/A,FALSE,"TEC - 09B";#N/A,#N/A,FALSE,"TEC - 09C";#N/A,#N/A,FALSE,"TEC - 10";#N/A,#N/A,FALSE,"TEC-11"}</definedName>
    <definedName name="sasdsdssd" localSheetId="35" hidden="1">{#N/A,#N/A,TRUE,"Resumen";#N/A,#N/A,TRUE,"Global";#N/A,#N/A,TRUE,"Agropecuario";#N/A,#N/A,TRUE,"Pesca";#N/A,#N/A,TRUE,"Minería";#N/A,#N/A,TRUE,"Elect. y Agua";#N/A,#N/A,TRUE,"Manufactura";#N/A,#N/A,TRUE,"Construcción";#N/A,#N/A,TRUE,"Comercio";#N/A,#N/A,TRUE,"Otros"}</definedName>
    <definedName name="sasdsdssd" localSheetId="37" hidden="1">{#N/A,#N/A,TRUE,"Resumen";#N/A,#N/A,TRUE,"Global";#N/A,#N/A,TRUE,"Agropecuario";#N/A,#N/A,TRUE,"Pesca";#N/A,#N/A,TRUE,"Minería";#N/A,#N/A,TRUE,"Elect. y Agua";#N/A,#N/A,TRUE,"Manufactura";#N/A,#N/A,TRUE,"Construcción";#N/A,#N/A,TRUE,"Comercio";#N/A,#N/A,TRUE,"Otros"}</definedName>
    <definedName name="sasdsdssd" localSheetId="36" hidden="1">{#N/A,#N/A,TRUE,"Resumen";#N/A,#N/A,TRUE,"Global";#N/A,#N/A,TRUE,"Agropecuario";#N/A,#N/A,TRUE,"Pesca";#N/A,#N/A,TRUE,"Minería";#N/A,#N/A,TRUE,"Elect. y Agua";#N/A,#N/A,TRUE,"Manufactura";#N/A,#N/A,TRUE,"Construcción";#N/A,#N/A,TRUE,"Comercio";#N/A,#N/A,TRUE,"Otros"}</definedName>
    <definedName name="sasdsdssd" localSheetId="33" hidden="1">{#N/A,#N/A,TRUE,"Resumen";#N/A,#N/A,TRUE,"Global";#N/A,#N/A,TRUE,"Agropecuario";#N/A,#N/A,TRUE,"Pesca";#N/A,#N/A,TRUE,"Minería";#N/A,#N/A,TRUE,"Elect. y Agua";#N/A,#N/A,TRUE,"Manufactura";#N/A,#N/A,TRUE,"Construcción";#N/A,#N/A,TRUE,"Comercio";#N/A,#N/A,TRUE,"Otros"}</definedName>
    <definedName name="sasdsdssd" localSheetId="34" hidden="1">{#N/A,#N/A,TRUE,"Resumen";#N/A,#N/A,TRUE,"Global";#N/A,#N/A,TRUE,"Agropecuario";#N/A,#N/A,TRUE,"Pesca";#N/A,#N/A,TRUE,"Minería";#N/A,#N/A,TRUE,"Elect. y Agua";#N/A,#N/A,TRUE,"Manufactura";#N/A,#N/A,TRUE,"Construcción";#N/A,#N/A,TRUE,"Comercio";#N/A,#N/A,TRUE,"Otros"}</definedName>
    <definedName name="sasdsdssd" localSheetId="31" hidden="1">{#N/A,#N/A,TRUE,"Resumen";#N/A,#N/A,TRUE,"Global";#N/A,#N/A,TRUE,"Agropecuario";#N/A,#N/A,TRUE,"Pesca";#N/A,#N/A,TRUE,"Minería";#N/A,#N/A,TRUE,"Elect. y Agua";#N/A,#N/A,TRUE,"Manufactura";#N/A,#N/A,TRUE,"Construcción";#N/A,#N/A,TRUE,"Comercio";#N/A,#N/A,TRUE,"Otros"}</definedName>
    <definedName name="sasdsdssd" hidden="1">{#N/A,#N/A,TRUE,"Resumen";#N/A,#N/A,TRUE,"Global";#N/A,#N/A,TRUE,"Agropecuario";#N/A,#N/A,TRUE,"Pesca";#N/A,#N/A,TRUE,"Minería";#N/A,#N/A,TRUE,"Elect. y Agua";#N/A,#N/A,TRUE,"Manufactura";#N/A,#N/A,TRUE,"Construcción";#N/A,#N/A,TRUE,"Comercio";#N/A,#N/A,TRUE,"Otros"}</definedName>
    <definedName name="sat" localSheetId="31">#REF!</definedName>
    <definedName name="sat">!#REF!</definedName>
    <definedName name="satelite" localSheetId="31">#REF!</definedName>
    <definedName name="satelite">!#REF!</definedName>
    <definedName name="sathat" localSheetId="35" hidden="1">{"April",#N/A,FALSE,"April"}</definedName>
    <definedName name="sathat" localSheetId="37" hidden="1">{"April",#N/A,FALSE,"April"}</definedName>
    <definedName name="sathat" localSheetId="36" hidden="1">{"April",#N/A,FALSE,"April"}</definedName>
    <definedName name="sathat" localSheetId="33" hidden="1">{"April",#N/A,FALSE,"April"}</definedName>
    <definedName name="sathat" localSheetId="34" hidden="1">{"April",#N/A,FALSE,"April"}</definedName>
    <definedName name="sathat" localSheetId="31" hidden="1">{"April",#N/A,FALSE,"April"}</definedName>
    <definedName name="sathat" hidden="1">{"April",#N/A,FALSE,"April"}</definedName>
    <definedName name="savas">#REF!</definedName>
    <definedName name="Saved" localSheetId="31">#REF!</definedName>
    <definedName name="Saved">!#REF!</definedName>
    <definedName name="savsdavs" localSheetId="31">#REF!</definedName>
    <definedName name="savsdavs">!#REF!</definedName>
    <definedName name="saw">#REF!</definedName>
    <definedName name="Sb" localSheetId="31">#REF!</definedName>
    <definedName name="Sb">!#REF!</definedName>
    <definedName name="SBA" localSheetId="31">#REF!</definedName>
    <definedName name="SBA">!#REF!</definedName>
    <definedName name="SBAR">#REF!</definedName>
    <definedName name="SBH">#REF!</definedName>
    <definedName name="SBM">#REF!</definedName>
    <definedName name="SBM_1">#REF!</definedName>
    <definedName name="SBM_1P">#REF!</definedName>
    <definedName name="SBM_2">#REF!</definedName>
    <definedName name="SBM_2P">#REF!</definedName>
    <definedName name="SBolter">#REF!</definedName>
    <definedName name="sc" localSheetId="35" hidden="1">{"dd sheet",#N/A,FALSE,"D &amp; D SHEET";"data",#N/A,FALSE,"Data";"techbid",#N/A,FALSE,"tech bid";"comm",#N/A,FALSE,"COMMERCIAL"}</definedName>
    <definedName name="sc" localSheetId="37" hidden="1">{"dd sheet",#N/A,FALSE,"D &amp; D SHEET";"data",#N/A,FALSE,"Data";"techbid",#N/A,FALSE,"tech bid";"comm",#N/A,FALSE,"COMMERCIAL"}</definedName>
    <definedName name="sc" localSheetId="36" hidden="1">{"dd sheet",#N/A,FALSE,"D &amp; D SHEET";"data",#N/A,FALSE,"Data";"techbid",#N/A,FALSE,"tech bid";"comm",#N/A,FALSE,"COMMERCIAL"}</definedName>
    <definedName name="sc" localSheetId="33" hidden="1">{"dd sheet",#N/A,FALSE,"D &amp; D SHEET";"data",#N/A,FALSE,"Data";"techbid",#N/A,FALSE,"tech bid";"comm",#N/A,FALSE,"COMMERCIAL"}</definedName>
    <definedName name="sc" localSheetId="34" hidden="1">{"dd sheet",#N/A,FALSE,"D &amp; D SHEET";"data",#N/A,FALSE,"Data";"techbid",#N/A,FALSE,"tech bid";"comm",#N/A,FALSE,"COMMERCIAL"}</definedName>
    <definedName name="SC" localSheetId="31">#REF!</definedName>
    <definedName name="sc" hidden="1">{"dd sheet",#N/A,FALSE,"D &amp; D SHEET";"data",#N/A,FALSE,"Data";"techbid",#N/A,FALSE,"tech bid";"comm",#N/A,FALSE,"COMMERCIAL"}</definedName>
    <definedName name="SC_11" localSheetId="31">#REF!</definedName>
    <definedName name="SC_11">!#REF!</definedName>
    <definedName name="SC_2" localSheetId="31">#REF!</definedName>
    <definedName name="SC_2">!#REF!</definedName>
    <definedName name="SC_MAT_EQUIP">#REF!</definedName>
    <definedName name="sc2.2" localSheetId="31">#REF!</definedName>
    <definedName name="sc2.2">!#REF!</definedName>
    <definedName name="sc3.5" localSheetId="31">#REF!</definedName>
    <definedName name="sc3.5">!#REF!</definedName>
    <definedName name="sca">#REF!</definedName>
    <definedName name="Scaffolding" localSheetId="31" hidden="1">{"'Break down'!$A$4"}</definedName>
    <definedName name="SCAFFOLDING">#REF!</definedName>
    <definedName name="SCALE">#REF!</definedName>
    <definedName name="SCALE_UP">#REF!</definedName>
    <definedName name="scarce" localSheetId="35" hidden="1">{#N/A,#N/A,FALSE,"Summary";#N/A,#N/A,FALSE,"3TJ";#N/A,#N/A,FALSE,"3TN";#N/A,#N/A,FALSE,"3TP";#N/A,#N/A,FALSE,"3SJ";#N/A,#N/A,FALSE,"3CJ";#N/A,#N/A,FALSE,"3CN";#N/A,#N/A,FALSE,"3CP";#N/A,#N/A,FALSE,"3A"}</definedName>
    <definedName name="scarce" localSheetId="37" hidden="1">{#N/A,#N/A,FALSE,"Summary";#N/A,#N/A,FALSE,"3TJ";#N/A,#N/A,FALSE,"3TN";#N/A,#N/A,FALSE,"3TP";#N/A,#N/A,FALSE,"3SJ";#N/A,#N/A,FALSE,"3CJ";#N/A,#N/A,FALSE,"3CN";#N/A,#N/A,FALSE,"3CP";#N/A,#N/A,FALSE,"3A"}</definedName>
    <definedName name="scarce" localSheetId="36" hidden="1">{#N/A,#N/A,FALSE,"Summary";#N/A,#N/A,FALSE,"3TJ";#N/A,#N/A,FALSE,"3TN";#N/A,#N/A,FALSE,"3TP";#N/A,#N/A,FALSE,"3SJ";#N/A,#N/A,FALSE,"3CJ";#N/A,#N/A,FALSE,"3CN";#N/A,#N/A,FALSE,"3CP";#N/A,#N/A,FALSE,"3A"}</definedName>
    <definedName name="scarce" localSheetId="33" hidden="1">{#N/A,#N/A,FALSE,"Summary";#N/A,#N/A,FALSE,"3TJ";#N/A,#N/A,FALSE,"3TN";#N/A,#N/A,FALSE,"3TP";#N/A,#N/A,FALSE,"3SJ";#N/A,#N/A,FALSE,"3CJ";#N/A,#N/A,FALSE,"3CN";#N/A,#N/A,FALSE,"3CP";#N/A,#N/A,FALSE,"3A"}</definedName>
    <definedName name="scarce" localSheetId="34" hidden="1">{#N/A,#N/A,FALSE,"Summary";#N/A,#N/A,FALSE,"3TJ";#N/A,#N/A,FALSE,"3TN";#N/A,#N/A,FALSE,"3TP";#N/A,#N/A,FALSE,"3SJ";#N/A,#N/A,FALSE,"3CJ";#N/A,#N/A,FALSE,"3CN";#N/A,#N/A,FALSE,"3CP";#N/A,#N/A,FALSE,"3A"}</definedName>
    <definedName name="scarce" localSheetId="31"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h" localSheetId="35" hidden="1">{"dd sheet",#N/A,FALSE,"D &amp; D SHEET";"data",#N/A,FALSE,"Data";"techbid",#N/A,FALSE,"tech bid";"comm",#N/A,FALSE,"COMMERCIAL"}</definedName>
    <definedName name="sch" localSheetId="37" hidden="1">{"dd sheet",#N/A,FALSE,"D &amp; D SHEET";"data",#N/A,FALSE,"Data";"techbid",#N/A,FALSE,"tech bid";"comm",#N/A,FALSE,"COMMERCIAL"}</definedName>
    <definedName name="sch" localSheetId="36" hidden="1">{"dd sheet",#N/A,FALSE,"D &amp; D SHEET";"data",#N/A,FALSE,"Data";"techbid",#N/A,FALSE,"tech bid";"comm",#N/A,FALSE,"COMMERCIAL"}</definedName>
    <definedName name="sch" localSheetId="33" hidden="1">{"dd sheet",#N/A,FALSE,"D &amp; D SHEET";"data",#N/A,FALSE,"Data";"techbid",#N/A,FALSE,"tech bid";"comm",#N/A,FALSE,"COMMERCIAL"}</definedName>
    <definedName name="sch" localSheetId="34" hidden="1">{"dd sheet",#N/A,FALSE,"D &amp; D SHEET";"data",#N/A,FALSE,"Data";"techbid",#N/A,FALSE,"tech bid";"comm",#N/A,FALSE,"COMMERCIAL"}</definedName>
    <definedName name="sch" localSheetId="31" hidden="1">{"dd sheet",#N/A,FALSE,"D &amp; D SHEET";"data",#N/A,FALSE,"Data";"techbid",#N/A,FALSE,"tech bid";"comm",#N/A,FALSE,"COMMERCIAL"}</definedName>
    <definedName name="sch" hidden="1">{"dd sheet",#N/A,FALSE,"D &amp; D SHEET";"data",#N/A,FALSE,"Data";"techbid",#N/A,FALSE,"tech bid";"comm",#N/A,FALSE,"COMMERCIAL"}</definedName>
    <definedName name="Sched_Pay" localSheetId="31">#REF!</definedName>
    <definedName name="Sched_Pay">!#REF!</definedName>
    <definedName name="schedule" localSheetId="31">#REF!</definedName>
    <definedName name="schedule">!#REF!</definedName>
    <definedName name="SCHEDULE_ALL" localSheetId="31">#REF!</definedName>
    <definedName name="SCHEDULE_ALL">!#REF!</definedName>
    <definedName name="Schedule_Control_Column">#REF!</definedName>
    <definedName name="Schedule_Master_Formulas1">#REF!</definedName>
    <definedName name="Schedule_Master_Formulas2">#REF!</definedName>
    <definedName name="Schedule_Totals">#REF!</definedName>
    <definedName name="Scheduled_Extra_Payments" localSheetId="31">#REF!</definedName>
    <definedName name="Scheduled_Extra_Payments">!#REF!</definedName>
    <definedName name="Scheduled_Interest_Rate" localSheetId="31">#REF!</definedName>
    <definedName name="Scheduled_Interest_Rate">!#REF!</definedName>
    <definedName name="Scheduled_Monthly_Payment" localSheetId="31">#REF!</definedName>
    <definedName name="Scheduled_Monthly_Payment">!#REF!</definedName>
    <definedName name="ScheduledCAPEX">#REF!</definedName>
    <definedName name="ScheduledGrade">#REF!</definedName>
    <definedName name="ScheduledMineToMill">#REF!</definedName>
    <definedName name="ScheduledMineToStockpile">#REF!</definedName>
    <definedName name="ScheduledMineTotal">#REF!</definedName>
    <definedName name="ScheduledMineWaste">#REF!</definedName>
    <definedName name="ScheduledProcessing">#REF!</definedName>
    <definedName name="ScheduledProcessingGrade">#REF!</definedName>
    <definedName name="ScheduledProcessingRecovery">#REF!</definedName>
    <definedName name="ScheduledRecovery">#REF!</definedName>
    <definedName name="schedulenr" localSheetId="31">#REF!</definedName>
    <definedName name="schedulenr">!#REF!</definedName>
    <definedName name="Schedules" localSheetId="31">#REF!</definedName>
    <definedName name="Schedules">!#REF!</definedName>
    <definedName name="Scheme1" localSheetId="31">#REF!</definedName>
    <definedName name="Scheme1">!#REF!</definedName>
    <definedName name="Scheme2" localSheetId="31">#REF!</definedName>
    <definedName name="Scheme2">!#REF!</definedName>
    <definedName name="schools" localSheetId="31">#REF!</definedName>
    <definedName name="schools">!#REF!</definedName>
    <definedName name="SCHrs">IF(VLOOKUP(#REF!,#REF!,11)*#REF!*#REF!=0,0,VLOOKUP(#REF!,#REF!,11)*#REF!*#REF!)</definedName>
    <definedName name="SCHrs1">IF(VLOOKUP(#REF!,#REF!,11)*#REF!*#REF!=0,0,VLOOKUP(#REF!,#REF!,11)*#REF!*#REF!)</definedName>
    <definedName name="SCND" localSheetId="31">#REF!</definedName>
    <definedName name="SCND">!#REF!</definedName>
    <definedName name="SCO">#REF!</definedName>
    <definedName name="SCom">#REF!</definedName>
    <definedName name="scoop" localSheetId="31">#REF!</definedName>
    <definedName name="scoop">!#REF!</definedName>
    <definedName name="SCOOPS">#REF!</definedName>
    <definedName name="Scrolling_Increment">#REF!</definedName>
    <definedName name="scrt">#REF!</definedName>
    <definedName name="scsddsd">#REF!</definedName>
    <definedName name="SCTR2" hidden="1">#REF!</definedName>
    <definedName name="scx" localSheetId="31" hidden="1">{"'Break down'!$A$4"}</definedName>
    <definedName name="scx" hidden="1">{"'Break down'!$A$4"}</definedName>
    <definedName name="SCY" localSheetId="35" hidden="1">{"MO(BASE)",#N/A,FALSE,"MO(BASE)";"MO(BASE)1",#N/A,FALSE,"MO(BASE)";"MO(BASE)2",#N/A,FALSE,"MO(BASE)"}</definedName>
    <definedName name="SCY" localSheetId="37" hidden="1">{"MO(BASE)",#N/A,FALSE,"MO(BASE)";"MO(BASE)1",#N/A,FALSE,"MO(BASE)";"MO(BASE)2",#N/A,FALSE,"MO(BASE)"}</definedName>
    <definedName name="SCY" localSheetId="36" hidden="1">{"MO(BASE)",#N/A,FALSE,"MO(BASE)";"MO(BASE)1",#N/A,FALSE,"MO(BASE)";"MO(BASE)2",#N/A,FALSE,"MO(BASE)"}</definedName>
    <definedName name="SCY" localSheetId="33" hidden="1">{"MO(BASE)",#N/A,FALSE,"MO(BASE)";"MO(BASE)1",#N/A,FALSE,"MO(BASE)";"MO(BASE)2",#N/A,FALSE,"MO(BASE)"}</definedName>
    <definedName name="SCY" localSheetId="34" hidden="1">{"MO(BASE)",#N/A,FALSE,"MO(BASE)";"MO(BASE)1",#N/A,FALSE,"MO(BASE)";"MO(BASE)2",#N/A,FALSE,"MO(BASE)"}</definedName>
    <definedName name="SCY" localSheetId="31" hidden="1">{"MO(BASE)",#N/A,FALSE,"MO(BASE)";"MO(BASE)1",#N/A,FALSE,"MO(BASE)";"MO(BASE)2",#N/A,FALSE,"MO(BASE)"}</definedName>
    <definedName name="SCY" hidden="1">{"MO(BASE)",#N/A,FALSE,"MO(BASE)";"MO(BASE)1",#N/A,FALSE,"MO(BASE)";"MO(BASE)2",#N/A,FALSE,"MO(BASE)"}</definedName>
    <definedName name="SD" localSheetId="35" hidden="1">{#N/A,#N/A,FALSE,"TEC-01";#N/A,#N/A,FALSE,"TEC - 02";#N/A,#N/A,FALSE,"TEC - 03";#N/A,#N/A,FALSE,"TEC - 04";#N/A,#N/A,FALSE,"TEC-07";#N/A,#N/A,FALSE,"TEC-08";#N/A,#N/A,FALSE,"TEC - 09A";#N/A,#N/A,FALSE,"TEC - 09B";#N/A,#N/A,FALSE,"TEC - 09C";#N/A,#N/A,FALSE,"TEC - 10";#N/A,#N/A,FALSE,"TEC-11"}</definedName>
    <definedName name="sd" localSheetId="37" hidden="1">#REF!</definedName>
    <definedName name="sd" localSheetId="32" hidden="1">#REF!</definedName>
    <definedName name="sd" localSheetId="21" hidden="1">#REF!</definedName>
    <definedName name="SD" localSheetId="36" hidden="1">{#N/A,#N/A,FALSE,"TEC-01";#N/A,#N/A,FALSE,"TEC - 02";#N/A,#N/A,FALSE,"TEC - 03";#N/A,#N/A,FALSE,"TEC - 04";#N/A,#N/A,FALSE,"TEC-07";#N/A,#N/A,FALSE,"TEC-08";#N/A,#N/A,FALSE,"TEC - 09A";#N/A,#N/A,FALSE,"TEC - 09B";#N/A,#N/A,FALSE,"TEC - 09C";#N/A,#N/A,FALSE,"TEC - 10";#N/A,#N/A,FALSE,"TEC-11"}</definedName>
    <definedName name="SD" localSheetId="33" hidden="1">{#N/A,#N/A,FALSE,"TEC-01";#N/A,#N/A,FALSE,"TEC - 02";#N/A,#N/A,FALSE,"TEC - 03";#N/A,#N/A,FALSE,"TEC - 04";#N/A,#N/A,FALSE,"TEC-07";#N/A,#N/A,FALSE,"TEC-08";#N/A,#N/A,FALSE,"TEC - 09A";#N/A,#N/A,FALSE,"TEC - 09B";#N/A,#N/A,FALSE,"TEC - 09C";#N/A,#N/A,FALSE,"TEC - 10";#N/A,#N/A,FALSE,"TEC-11"}</definedName>
    <definedName name="SD" localSheetId="34" hidden="1">{#N/A,#N/A,FALSE,"TEC-01";#N/A,#N/A,FALSE,"TEC - 02";#N/A,#N/A,FALSE,"TEC - 03";#N/A,#N/A,FALSE,"TEC - 04";#N/A,#N/A,FALSE,"TEC-07";#N/A,#N/A,FALSE,"TEC-08";#N/A,#N/A,FALSE,"TEC - 09A";#N/A,#N/A,FALSE,"TEC - 09B";#N/A,#N/A,FALSE,"TEC - 09C";#N/A,#N/A,FALSE,"TEC - 10";#N/A,#N/A,FALSE,"TEC-11"}</definedName>
    <definedName name="sd" localSheetId="31">#REF!</definedName>
    <definedName name="sd" hidden="1">{"Sin detalle",#N/A,FALSE,"Flujo (redondeado)";"Detallado",#N/A,FALSE,"Flujo (redondeado)"}</definedName>
    <definedName name="sd_1" localSheetId="35" hidden="1">{"Sin detalle",#N/A,FALSE,"Flujo (redondeado)";"Detallado",#N/A,FALSE,"Flujo (redondeado)"}</definedName>
    <definedName name="sd_1" localSheetId="37" hidden="1">{"Sin detalle",#N/A,FALSE,"Flujo (redondeado)";"Detallado",#N/A,FALSE,"Flujo (redondeado)"}</definedName>
    <definedName name="sd_1" localSheetId="36" hidden="1">{"Sin detalle",#N/A,FALSE,"Flujo (redondeado)";"Detallado",#N/A,FALSE,"Flujo (redondeado)"}</definedName>
    <definedName name="sd_1" localSheetId="33" hidden="1">{"Sin detalle",#N/A,FALSE,"Flujo (redondeado)";"Detallado",#N/A,FALSE,"Flujo (redondeado)"}</definedName>
    <definedName name="sd_1" localSheetId="34" hidden="1">{"Sin detalle",#N/A,FALSE,"Flujo (redondeado)";"Detallado",#N/A,FALSE,"Flujo (redondeado)"}</definedName>
    <definedName name="sd_1" localSheetId="31" hidden="1">{"Sin detalle",#N/A,FALSE,"Flujo (redondeado)";"Detallado",#N/A,FALSE,"Flujo (redondeado)"}</definedName>
    <definedName name="sd_1" hidden="1">{"Sin detalle",#N/A,FALSE,"Flujo (redondeado)";"Detallado",#N/A,FALSE,"Flujo (redondeado)"}</definedName>
    <definedName name="SD_S">#REF!</definedName>
    <definedName name="SDA" localSheetId="35" hidden="1">{#N/A,#N/A,FALSE,"masez (10)";#N/A,#N/A,FALSE,"masez (7)";#N/A,#N/A,FALSE,"masez (6)";#N/A,#N/A,FALSE,"masez (5)";#N/A,#N/A,FALSE,"masez (4)";#N/A,#N/A,FALSE,"masez (3)";#N/A,#N/A,FALSE,"masez (2)";#N/A,#N/A,FALSE,"GME";#N/A,#N/A,FALSE,"masez"}</definedName>
    <definedName name="SDA" localSheetId="37" hidden="1">{#N/A,#N/A,FALSE,"masez (10)";#N/A,#N/A,FALSE,"masez (7)";#N/A,#N/A,FALSE,"masez (6)";#N/A,#N/A,FALSE,"masez (5)";#N/A,#N/A,FALSE,"masez (4)";#N/A,#N/A,FALSE,"masez (3)";#N/A,#N/A,FALSE,"masez (2)";#N/A,#N/A,FALSE,"GME";#N/A,#N/A,FALSE,"masez"}</definedName>
    <definedName name="SDA" localSheetId="36" hidden="1">{#N/A,#N/A,FALSE,"masez (10)";#N/A,#N/A,FALSE,"masez (7)";#N/A,#N/A,FALSE,"masez (6)";#N/A,#N/A,FALSE,"masez (5)";#N/A,#N/A,FALSE,"masez (4)";#N/A,#N/A,FALSE,"masez (3)";#N/A,#N/A,FALSE,"masez (2)";#N/A,#N/A,FALSE,"GME";#N/A,#N/A,FALSE,"masez"}</definedName>
    <definedName name="SDA" localSheetId="33" hidden="1">{#N/A,#N/A,FALSE,"masez (10)";#N/A,#N/A,FALSE,"masez (7)";#N/A,#N/A,FALSE,"masez (6)";#N/A,#N/A,FALSE,"masez (5)";#N/A,#N/A,FALSE,"masez (4)";#N/A,#N/A,FALSE,"masez (3)";#N/A,#N/A,FALSE,"masez (2)";#N/A,#N/A,FALSE,"GME";#N/A,#N/A,FALSE,"masez"}</definedName>
    <definedName name="SDA" localSheetId="34" hidden="1">{#N/A,#N/A,FALSE,"masez (10)";#N/A,#N/A,FALSE,"masez (7)";#N/A,#N/A,FALSE,"masez (6)";#N/A,#N/A,FALSE,"masez (5)";#N/A,#N/A,FALSE,"masez (4)";#N/A,#N/A,FALSE,"masez (3)";#N/A,#N/A,FALSE,"masez (2)";#N/A,#N/A,FALSE,"GME";#N/A,#N/A,FALSE,"masez"}</definedName>
    <definedName name="SDA" localSheetId="31" hidden="1">{#N/A,#N/A,FALSE,"masez (10)";#N/A,#N/A,FALSE,"masez (7)";#N/A,#N/A,FALSE,"masez (6)";#N/A,#N/A,FALSE,"masez (5)";#N/A,#N/A,FALSE,"masez (4)";#N/A,#N/A,FALSE,"masez (3)";#N/A,#N/A,FALSE,"masez (2)";#N/A,#N/A,FALSE,"GME";#N/A,#N/A,FALSE,"masez"}</definedName>
    <definedName name="SDA" hidden="1">{#N/A,#N/A,FALSE,"masez (10)";#N/A,#N/A,FALSE,"masez (7)";#N/A,#N/A,FALSE,"masez (6)";#N/A,#N/A,FALSE,"masez (5)";#N/A,#N/A,FALSE,"masez (4)";#N/A,#N/A,FALSE,"masez (3)";#N/A,#N/A,FALSE,"masez (2)";#N/A,#N/A,FALSE,"GME";#N/A,#N/A,FALSE,"masez"}</definedName>
    <definedName name="sdaad" localSheetId="35" hidden="1">{#N/A,#N/A,FALSE,"Aging Summary";#N/A,#N/A,FALSE,"Ratio Analysis";#N/A,#N/A,FALSE,"Test 120 Day Accts";#N/A,#N/A,FALSE,"Tickmarks"}</definedName>
    <definedName name="sdaad" localSheetId="37" hidden="1">{#N/A,#N/A,FALSE,"Aging Summary";#N/A,#N/A,FALSE,"Ratio Analysis";#N/A,#N/A,FALSE,"Test 120 Day Accts";#N/A,#N/A,FALSE,"Tickmarks"}</definedName>
    <definedName name="sdaad" localSheetId="36" hidden="1">{#N/A,#N/A,FALSE,"Aging Summary";#N/A,#N/A,FALSE,"Ratio Analysis";#N/A,#N/A,FALSE,"Test 120 Day Accts";#N/A,#N/A,FALSE,"Tickmarks"}</definedName>
    <definedName name="sdaad" localSheetId="33" hidden="1">{#N/A,#N/A,FALSE,"Aging Summary";#N/A,#N/A,FALSE,"Ratio Analysis";#N/A,#N/A,FALSE,"Test 120 Day Accts";#N/A,#N/A,FALSE,"Tickmarks"}</definedName>
    <definedName name="sdaad" localSheetId="34" hidden="1">{#N/A,#N/A,FALSE,"Aging Summary";#N/A,#N/A,FALSE,"Ratio Analysis";#N/A,#N/A,FALSE,"Test 120 Day Accts";#N/A,#N/A,FALSE,"Tickmarks"}</definedName>
    <definedName name="sdaad" localSheetId="31" hidden="1">{#N/A,#N/A,FALSE,"Aging Summary";#N/A,#N/A,FALSE,"Ratio Analysis";#N/A,#N/A,FALSE,"Test 120 Day Accts";#N/A,#N/A,FALSE,"Tickmarks"}</definedName>
    <definedName name="sdaad" hidden="1">{#N/A,#N/A,FALSE,"Aging Summary";#N/A,#N/A,FALSE,"Ratio Analysis";#N/A,#N/A,FALSE,"Test 120 Day Accts";#N/A,#N/A,FALSE,"Tickmarks"}</definedName>
    <definedName name="sdadarqrqwed" localSheetId="35" hidden="1">{#N/A,#N/A,FALSE,"RESUMEN";#N/A,#N/A,FALSE,"GG-GI";#N/A,#N/A,FALSE,"AMB";#N/A,#N/A,FALSE,"EyR";#N/A,#N/A,FALSE,"UCP";#N/A,#N/A,FALSE,"IND";#N/A,#N/A,FALSE,"LR";#N/A,#N/A,FALSE,"PRV";#N/A,#N/A,FALSE,"TÚNELES";#N/A,#N/A,FALSE,"IDT";#N/A,#N/A,FALSE,"ING"}</definedName>
    <definedName name="sdadarqrqwed" localSheetId="37" hidden="1">{#N/A,#N/A,FALSE,"RESUMEN";#N/A,#N/A,FALSE,"GG-GI";#N/A,#N/A,FALSE,"AMB";#N/A,#N/A,FALSE,"EyR";#N/A,#N/A,FALSE,"UCP";#N/A,#N/A,FALSE,"IND";#N/A,#N/A,FALSE,"LR";#N/A,#N/A,FALSE,"PRV";#N/A,#N/A,FALSE,"TÚNELES";#N/A,#N/A,FALSE,"IDT";#N/A,#N/A,FALSE,"ING"}</definedName>
    <definedName name="sdadarqrqwed" localSheetId="36" hidden="1">{#N/A,#N/A,FALSE,"RESUMEN";#N/A,#N/A,FALSE,"GG-GI";#N/A,#N/A,FALSE,"AMB";#N/A,#N/A,FALSE,"EyR";#N/A,#N/A,FALSE,"UCP";#N/A,#N/A,FALSE,"IND";#N/A,#N/A,FALSE,"LR";#N/A,#N/A,FALSE,"PRV";#N/A,#N/A,FALSE,"TÚNELES";#N/A,#N/A,FALSE,"IDT";#N/A,#N/A,FALSE,"ING"}</definedName>
    <definedName name="sdadarqrqwed" localSheetId="33" hidden="1">{#N/A,#N/A,FALSE,"RESUMEN";#N/A,#N/A,FALSE,"GG-GI";#N/A,#N/A,FALSE,"AMB";#N/A,#N/A,FALSE,"EyR";#N/A,#N/A,FALSE,"UCP";#N/A,#N/A,FALSE,"IND";#N/A,#N/A,FALSE,"LR";#N/A,#N/A,FALSE,"PRV";#N/A,#N/A,FALSE,"TÚNELES";#N/A,#N/A,FALSE,"IDT";#N/A,#N/A,FALSE,"ING"}</definedName>
    <definedName name="sdadarqrqwed" localSheetId="34" hidden="1">{#N/A,#N/A,FALSE,"RESUMEN";#N/A,#N/A,FALSE,"GG-GI";#N/A,#N/A,FALSE,"AMB";#N/A,#N/A,FALSE,"EyR";#N/A,#N/A,FALSE,"UCP";#N/A,#N/A,FALSE,"IND";#N/A,#N/A,FALSE,"LR";#N/A,#N/A,FALSE,"PRV";#N/A,#N/A,FALSE,"TÚNELES";#N/A,#N/A,FALSE,"IDT";#N/A,#N/A,FALSE,"ING"}</definedName>
    <definedName name="sdadarqrqwed" localSheetId="31" hidden="1">{#N/A,#N/A,FALSE,"RESUMEN";#N/A,#N/A,FALSE,"GG-GI";#N/A,#N/A,FALSE,"AMB";#N/A,#N/A,FALSE,"EyR";#N/A,#N/A,FALSE,"UCP";#N/A,#N/A,FALSE,"IND";#N/A,#N/A,FALSE,"LR";#N/A,#N/A,FALSE,"PRV";#N/A,#N/A,FALSE,"TÚNELES";#N/A,#N/A,FALSE,"IDT";#N/A,#N/A,FALSE,"ING"}</definedName>
    <definedName name="sdadarqrqwed" hidden="1">{#N/A,#N/A,FALSE,"RESUMEN";#N/A,#N/A,FALSE,"GG-GI";#N/A,#N/A,FALSE,"AMB";#N/A,#N/A,FALSE,"EyR";#N/A,#N/A,FALSE,"UCP";#N/A,#N/A,FALSE,"IND";#N/A,#N/A,FALSE,"LR";#N/A,#N/A,FALSE,"PRV";#N/A,#N/A,FALSE,"TÚNELES";#N/A,#N/A,FALSE,"IDT";#N/A,#N/A,FALSE,"ING"}</definedName>
    <definedName name="SDAds"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Ads"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Ads"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Ads"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Ads"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Ads"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Ads"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aerqwefrgthbgt" localSheetId="35" hidden="1">{#N/A,#N/A,FALSE,"DEF1";#N/A,#N/A,FALSE,"DEF2";#N/A,#N/A,FALSE,"DEF3"}</definedName>
    <definedName name="sdaerqwefrgthbgt" localSheetId="37" hidden="1">{#N/A,#N/A,FALSE,"DEF1";#N/A,#N/A,FALSE,"DEF2";#N/A,#N/A,FALSE,"DEF3"}</definedName>
    <definedName name="sdaerqwefrgthbgt" localSheetId="36" hidden="1">{#N/A,#N/A,FALSE,"DEF1";#N/A,#N/A,FALSE,"DEF2";#N/A,#N/A,FALSE,"DEF3"}</definedName>
    <definedName name="sdaerqwefrgthbgt" localSheetId="33" hidden="1">{#N/A,#N/A,FALSE,"DEF1";#N/A,#N/A,FALSE,"DEF2";#N/A,#N/A,FALSE,"DEF3"}</definedName>
    <definedName name="sdaerqwefrgthbgt" localSheetId="34" hidden="1">{#N/A,#N/A,FALSE,"DEF1";#N/A,#N/A,FALSE,"DEF2";#N/A,#N/A,FALSE,"DEF3"}</definedName>
    <definedName name="sdaerqwefrgthbgt" localSheetId="31" hidden="1">{#N/A,#N/A,FALSE,"DEF1";#N/A,#N/A,FALSE,"DEF2";#N/A,#N/A,FALSE,"DEF3"}</definedName>
    <definedName name="sdaerqwefrgthbgt" hidden="1">{#N/A,#N/A,FALSE,"DEF1";#N/A,#N/A,FALSE,"DEF2";#N/A,#N/A,FALSE,"DEF3"}</definedName>
    <definedName name="SDAF" localSheetId="35" hidden="1">{#N/A,#N/A,FALSE,"CCTV"}</definedName>
    <definedName name="SDAF" localSheetId="37" hidden="1">{#N/A,#N/A,FALSE,"CCTV"}</definedName>
    <definedName name="SDAF" localSheetId="36" hidden="1">{#N/A,#N/A,FALSE,"CCTV"}</definedName>
    <definedName name="SDAF" localSheetId="33" hidden="1">{#N/A,#N/A,FALSE,"CCTV"}</definedName>
    <definedName name="SDAF" localSheetId="34" hidden="1">{#N/A,#N/A,FALSE,"CCTV"}</definedName>
    <definedName name="SDAF" localSheetId="31" hidden="1">{#N/A,#N/A,FALSE,"CCTV"}</definedName>
    <definedName name="SDAF" hidden="1">{#N/A,#N/A,FALSE,"CCTV"}</definedName>
    <definedName name="sdas" localSheetId="35" hidden="1">{#N/A,#N/A,FALSE,"str_title";#N/A,#N/A,FALSE,"SUM";#N/A,#N/A,FALSE,"Scope";#N/A,#N/A,FALSE,"PIE-Jn";#N/A,#N/A,FALSE,"PIE-Jn_Hz";#N/A,#N/A,FALSE,"Liq_Plan";#N/A,#N/A,FALSE,"S_Curve";#N/A,#N/A,FALSE,"Liq_Prof";#N/A,#N/A,FALSE,"Man_Pwr";#N/A,#N/A,FALSE,"Man_Prof"}</definedName>
    <definedName name="sdas" localSheetId="37" hidden="1">{#N/A,#N/A,FALSE,"str_title";#N/A,#N/A,FALSE,"SUM";#N/A,#N/A,FALSE,"Scope";#N/A,#N/A,FALSE,"PIE-Jn";#N/A,#N/A,FALSE,"PIE-Jn_Hz";#N/A,#N/A,FALSE,"Liq_Plan";#N/A,#N/A,FALSE,"S_Curve";#N/A,#N/A,FALSE,"Liq_Prof";#N/A,#N/A,FALSE,"Man_Pwr";#N/A,#N/A,FALSE,"Man_Prof"}</definedName>
    <definedName name="sdas" localSheetId="36" hidden="1">{#N/A,#N/A,FALSE,"str_title";#N/A,#N/A,FALSE,"SUM";#N/A,#N/A,FALSE,"Scope";#N/A,#N/A,FALSE,"PIE-Jn";#N/A,#N/A,FALSE,"PIE-Jn_Hz";#N/A,#N/A,FALSE,"Liq_Plan";#N/A,#N/A,FALSE,"S_Curve";#N/A,#N/A,FALSE,"Liq_Prof";#N/A,#N/A,FALSE,"Man_Pwr";#N/A,#N/A,FALSE,"Man_Prof"}</definedName>
    <definedName name="sdas" localSheetId="33" hidden="1">{#N/A,#N/A,FALSE,"str_title";#N/A,#N/A,FALSE,"SUM";#N/A,#N/A,FALSE,"Scope";#N/A,#N/A,FALSE,"PIE-Jn";#N/A,#N/A,FALSE,"PIE-Jn_Hz";#N/A,#N/A,FALSE,"Liq_Plan";#N/A,#N/A,FALSE,"S_Curve";#N/A,#N/A,FALSE,"Liq_Prof";#N/A,#N/A,FALSE,"Man_Pwr";#N/A,#N/A,FALSE,"Man_Prof"}</definedName>
    <definedName name="sdas" localSheetId="34" hidden="1">{#N/A,#N/A,FALSE,"str_title";#N/A,#N/A,FALSE,"SUM";#N/A,#N/A,FALSE,"Scope";#N/A,#N/A,FALSE,"PIE-Jn";#N/A,#N/A,FALSE,"PIE-Jn_Hz";#N/A,#N/A,FALSE,"Liq_Plan";#N/A,#N/A,FALSE,"S_Curve";#N/A,#N/A,FALSE,"Liq_Prof";#N/A,#N/A,FALSE,"Man_Pwr";#N/A,#N/A,FALSE,"Man_Prof"}</definedName>
    <definedName name="sdas" localSheetId="31" hidden="1">{#N/A,#N/A,FALSE,"str_title";#N/A,#N/A,FALSE,"SUM";#N/A,#N/A,FALSE,"Scope";#N/A,#N/A,FALSE,"PIE-Jn";#N/A,#N/A,FALSE,"PIE-Jn_Hz";#N/A,#N/A,FALSE,"Liq_Plan";#N/A,#N/A,FALSE,"S_Curve";#N/A,#N/A,FALSE,"Liq_Prof";#N/A,#N/A,FALSE,"Man_Pwr";#N/A,#N/A,FALSE,"Man_Prof"}</definedName>
    <definedName name="sdas" hidden="1">{#N/A,#N/A,FALSE,"str_title";#N/A,#N/A,FALSE,"SUM";#N/A,#N/A,FALSE,"Scope";#N/A,#N/A,FALSE,"PIE-Jn";#N/A,#N/A,FALSE,"PIE-Jn_Hz";#N/A,#N/A,FALSE,"Liq_Plan";#N/A,#N/A,FALSE,"S_Curve";#N/A,#N/A,FALSE,"Liq_Prof";#N/A,#N/A,FALSE,"Man_Pwr";#N/A,#N/A,FALSE,"Man_Prof"}</definedName>
    <definedName name="sdasd" localSheetId="31">#REF!</definedName>
    <definedName name="sdasd">!#REF!</definedName>
    <definedName name="sdasda" localSheetId="31" hidden="1">#REF!</definedName>
    <definedName name="sdasda" hidden="1">#REF!</definedName>
    <definedName name="SDASDF" localSheetId="35" hidden="1">{"NORMAL",#N/A,FALSE,"02"}</definedName>
    <definedName name="SDASDF" localSheetId="37" hidden="1">{"NORMAL",#N/A,FALSE,"02"}</definedName>
    <definedName name="SDASDF" localSheetId="36" hidden="1">{"NORMAL",#N/A,FALSE,"02"}</definedName>
    <definedName name="SDASDF" localSheetId="33" hidden="1">{"NORMAL",#N/A,FALSE,"02"}</definedName>
    <definedName name="SDASDF" localSheetId="34" hidden="1">{"NORMAL",#N/A,FALSE,"02"}</definedName>
    <definedName name="SDASDF" localSheetId="31" hidden="1">{"NORMAL",#N/A,FALSE,"02"}</definedName>
    <definedName name="SDASDF" hidden="1">{"NORMAL",#N/A,FALSE,"02"}</definedName>
    <definedName name="sdasdfasd" localSheetId="35" hidden="1">{#N/A,#N/A,FALSE,"SumD";#N/A,#N/A,FALSE,"ElecD";#N/A,#N/A,FALSE,"MechD";#N/A,#N/A,FALSE,"GeotD";#N/A,#N/A,FALSE,"PrcsD";#N/A,#N/A,FALSE,"TunnD";#N/A,#N/A,FALSE,"CivlD";#N/A,#N/A,FALSE,"NtwkD";#N/A,#N/A,FALSE,"EstgD";#N/A,#N/A,FALSE,"PEngD"}</definedName>
    <definedName name="sdasdfasd" localSheetId="37" hidden="1">{#N/A,#N/A,FALSE,"SumD";#N/A,#N/A,FALSE,"ElecD";#N/A,#N/A,FALSE,"MechD";#N/A,#N/A,FALSE,"GeotD";#N/A,#N/A,FALSE,"PrcsD";#N/A,#N/A,FALSE,"TunnD";#N/A,#N/A,FALSE,"CivlD";#N/A,#N/A,FALSE,"NtwkD";#N/A,#N/A,FALSE,"EstgD";#N/A,#N/A,FALSE,"PEngD"}</definedName>
    <definedName name="sdasdfasd" localSheetId="36" hidden="1">{#N/A,#N/A,FALSE,"SumD";#N/A,#N/A,FALSE,"ElecD";#N/A,#N/A,FALSE,"MechD";#N/A,#N/A,FALSE,"GeotD";#N/A,#N/A,FALSE,"PrcsD";#N/A,#N/A,FALSE,"TunnD";#N/A,#N/A,FALSE,"CivlD";#N/A,#N/A,FALSE,"NtwkD";#N/A,#N/A,FALSE,"EstgD";#N/A,#N/A,FALSE,"PEngD"}</definedName>
    <definedName name="sdasdfasd" localSheetId="33" hidden="1">{#N/A,#N/A,FALSE,"SumD";#N/A,#N/A,FALSE,"ElecD";#N/A,#N/A,FALSE,"MechD";#N/A,#N/A,FALSE,"GeotD";#N/A,#N/A,FALSE,"PrcsD";#N/A,#N/A,FALSE,"TunnD";#N/A,#N/A,FALSE,"CivlD";#N/A,#N/A,FALSE,"NtwkD";#N/A,#N/A,FALSE,"EstgD";#N/A,#N/A,FALSE,"PEngD"}</definedName>
    <definedName name="sdasdfasd" localSheetId="34" hidden="1">{#N/A,#N/A,FALSE,"SumD";#N/A,#N/A,FALSE,"ElecD";#N/A,#N/A,FALSE,"MechD";#N/A,#N/A,FALSE,"GeotD";#N/A,#N/A,FALSE,"PrcsD";#N/A,#N/A,FALSE,"TunnD";#N/A,#N/A,FALSE,"CivlD";#N/A,#N/A,FALSE,"NtwkD";#N/A,#N/A,FALSE,"EstgD";#N/A,#N/A,FALSE,"PEngD"}</definedName>
    <definedName name="sdasdfasd" localSheetId="31" hidden="1">{#N/A,#N/A,FALSE,"SumD";#N/A,#N/A,FALSE,"ElecD";#N/A,#N/A,FALSE,"MechD";#N/A,#N/A,FALSE,"GeotD";#N/A,#N/A,FALSE,"PrcsD";#N/A,#N/A,FALSE,"TunnD";#N/A,#N/A,FALSE,"CivlD";#N/A,#N/A,FALSE,"NtwkD";#N/A,#N/A,FALSE,"EstgD";#N/A,#N/A,FALSE,"PEngD"}</definedName>
    <definedName name="sdasdfasd" hidden="1">{#N/A,#N/A,FALSE,"SumD";#N/A,#N/A,FALSE,"ElecD";#N/A,#N/A,FALSE,"MechD";#N/A,#N/A,FALSE,"GeotD";#N/A,#N/A,FALSE,"PrcsD";#N/A,#N/A,FALSE,"TunnD";#N/A,#N/A,FALSE,"CivlD";#N/A,#N/A,FALSE,"NtwkD";#N/A,#N/A,FALSE,"EstgD";#N/A,#N/A,FALSE,"PEngD"}</definedName>
    <definedName name="sdass" localSheetId="35" hidden="1">{#N/A,#N/A,FALSE,"masez (10)";#N/A,#N/A,FALSE,"masez (7)";#N/A,#N/A,FALSE,"masez (6)";#N/A,#N/A,FALSE,"masez (5)";#N/A,#N/A,FALSE,"masez (4)";#N/A,#N/A,FALSE,"masez (3)";#N/A,#N/A,FALSE,"masez (2)";#N/A,#N/A,FALSE,"GME";#N/A,#N/A,FALSE,"masez"}</definedName>
    <definedName name="sdass" localSheetId="37" hidden="1">{#N/A,#N/A,FALSE,"masez (10)";#N/A,#N/A,FALSE,"masez (7)";#N/A,#N/A,FALSE,"masez (6)";#N/A,#N/A,FALSE,"masez (5)";#N/A,#N/A,FALSE,"masez (4)";#N/A,#N/A,FALSE,"masez (3)";#N/A,#N/A,FALSE,"masez (2)";#N/A,#N/A,FALSE,"GME";#N/A,#N/A,FALSE,"masez"}</definedName>
    <definedName name="sdass" localSheetId="36" hidden="1">{#N/A,#N/A,FALSE,"masez (10)";#N/A,#N/A,FALSE,"masez (7)";#N/A,#N/A,FALSE,"masez (6)";#N/A,#N/A,FALSE,"masez (5)";#N/A,#N/A,FALSE,"masez (4)";#N/A,#N/A,FALSE,"masez (3)";#N/A,#N/A,FALSE,"masez (2)";#N/A,#N/A,FALSE,"GME";#N/A,#N/A,FALSE,"masez"}</definedName>
    <definedName name="sdass" localSheetId="33" hidden="1">{#N/A,#N/A,FALSE,"masez (10)";#N/A,#N/A,FALSE,"masez (7)";#N/A,#N/A,FALSE,"masez (6)";#N/A,#N/A,FALSE,"masez (5)";#N/A,#N/A,FALSE,"masez (4)";#N/A,#N/A,FALSE,"masez (3)";#N/A,#N/A,FALSE,"masez (2)";#N/A,#N/A,FALSE,"GME";#N/A,#N/A,FALSE,"masez"}</definedName>
    <definedName name="sdass" localSheetId="34" hidden="1">{#N/A,#N/A,FALSE,"masez (10)";#N/A,#N/A,FALSE,"masez (7)";#N/A,#N/A,FALSE,"masez (6)";#N/A,#N/A,FALSE,"masez (5)";#N/A,#N/A,FALSE,"masez (4)";#N/A,#N/A,FALSE,"masez (3)";#N/A,#N/A,FALSE,"masez (2)";#N/A,#N/A,FALSE,"GME";#N/A,#N/A,FALSE,"masez"}</definedName>
    <definedName name="sdass" localSheetId="31" hidden="1">{#N/A,#N/A,FALSE,"masez (10)";#N/A,#N/A,FALSE,"masez (7)";#N/A,#N/A,FALSE,"masez (6)";#N/A,#N/A,FALSE,"masez (5)";#N/A,#N/A,FALSE,"masez (4)";#N/A,#N/A,FALSE,"masez (3)";#N/A,#N/A,FALSE,"masez (2)";#N/A,#N/A,FALSE,"GME";#N/A,#N/A,FALSE,"masez"}</definedName>
    <definedName name="sdass" hidden="1">{#N/A,#N/A,FALSE,"masez (10)";#N/A,#N/A,FALSE,"masez (7)";#N/A,#N/A,FALSE,"masez (6)";#N/A,#N/A,FALSE,"masez (5)";#N/A,#N/A,FALSE,"masez (4)";#N/A,#N/A,FALSE,"masez (3)";#N/A,#N/A,FALSE,"masez (2)";#N/A,#N/A,FALSE,"GME";#N/A,#N/A,FALSE,"masez"}</definedName>
    <definedName name="Sdate" localSheetId="31">#REF!</definedName>
    <definedName name="Sdate">!#REF!</definedName>
    <definedName name="sdc" localSheetId="35"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sdc" localSheetId="37"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sdc" localSheetId="36"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sdc" localSheetId="33"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sdc" localSheetId="34"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sdc" localSheetId="31"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sdc"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sdcfs" hidden="1">#REF!</definedName>
    <definedName name="sdcs" localSheetId="35" hidden="1">{"JAN",#N/A,FALSE,"January"}</definedName>
    <definedName name="sdcs" localSheetId="37" hidden="1">{"JAN",#N/A,FALSE,"January"}</definedName>
    <definedName name="sdcs" localSheetId="36" hidden="1">{"JAN",#N/A,FALSE,"January"}</definedName>
    <definedName name="sdcs" localSheetId="33" hidden="1">{"JAN",#N/A,FALSE,"January"}</definedName>
    <definedName name="sdcs" localSheetId="34" hidden="1">{"JAN",#N/A,FALSE,"January"}</definedName>
    <definedName name="sdcs" localSheetId="31" hidden="1">{"JAN",#N/A,FALSE,"January"}</definedName>
    <definedName name="sdcs" hidden="1">{"JAN",#N/A,FALSE,"January"}</definedName>
    <definedName name="sdd" localSheetId="35" hidden="1">{"MO(BASE)",#N/A,FALSE,"MO(BASE)";"MO(BASE)1",#N/A,FALSE,"MO(BASE)";"MO(BASE)2",#N/A,FALSE,"MO(BASE)"}</definedName>
    <definedName name="sdd" localSheetId="37" hidden="1">{"MO(BASE)",#N/A,FALSE,"MO(BASE)";"MO(BASE)1",#N/A,FALSE,"MO(BASE)";"MO(BASE)2",#N/A,FALSE,"MO(BASE)"}</definedName>
    <definedName name="sdd" localSheetId="36" hidden="1">{"MO(BASE)",#N/A,FALSE,"MO(BASE)";"MO(BASE)1",#N/A,FALSE,"MO(BASE)";"MO(BASE)2",#N/A,FALSE,"MO(BASE)"}</definedName>
    <definedName name="sdd" localSheetId="33" hidden="1">{"MO(BASE)",#N/A,FALSE,"MO(BASE)";"MO(BASE)1",#N/A,FALSE,"MO(BASE)";"MO(BASE)2",#N/A,FALSE,"MO(BASE)"}</definedName>
    <definedName name="sdd" localSheetId="34" hidden="1">{"MO(BASE)",#N/A,FALSE,"MO(BASE)";"MO(BASE)1",#N/A,FALSE,"MO(BASE)";"MO(BASE)2",#N/A,FALSE,"MO(BASE)"}</definedName>
    <definedName name="sdd" localSheetId="31" hidden="1">{"MO(BASE)",#N/A,FALSE,"MO(BASE)";"MO(BASE)1",#N/A,FALSE,"MO(BASE)";"MO(BASE)2",#N/A,FALSE,"MO(BASE)"}</definedName>
    <definedName name="sdd" hidden="1">{"MO(BASE)",#N/A,FALSE,"MO(BASE)";"MO(BASE)1",#N/A,FALSE,"MO(BASE)";"MO(BASE)2",#N/A,FALSE,"MO(BASE)"}</definedName>
    <definedName name="sddd" localSheetId="35" hidden="1">{"DETALLE_1996",#N/A,FALSE,"flujo";"DETALLE_1997",#N/A,FALSE,"flujo";"GASTOS_INCURRIDOS_1996",#N/A,FALSE,"flujo";"GASTOS_PROGRAMADOS_PARA_1997",#N/A,FALSE,"flujo";#N/A,#N/A,FALSE,"comparat";#N/A,#N/A,FALSE,"costos";#N/A,#N/A,FALSE,"proyctrol"}</definedName>
    <definedName name="sddd" localSheetId="37" hidden="1">{"DETALLE_1996",#N/A,FALSE,"flujo";"DETALLE_1997",#N/A,FALSE,"flujo";"GASTOS_INCURRIDOS_1996",#N/A,FALSE,"flujo";"GASTOS_PROGRAMADOS_PARA_1997",#N/A,FALSE,"flujo";#N/A,#N/A,FALSE,"comparat";#N/A,#N/A,FALSE,"costos";#N/A,#N/A,FALSE,"proyctrol"}</definedName>
    <definedName name="sddd" localSheetId="36" hidden="1">{"DETALLE_1996",#N/A,FALSE,"flujo";"DETALLE_1997",#N/A,FALSE,"flujo";"GASTOS_INCURRIDOS_1996",#N/A,FALSE,"flujo";"GASTOS_PROGRAMADOS_PARA_1997",#N/A,FALSE,"flujo";#N/A,#N/A,FALSE,"comparat";#N/A,#N/A,FALSE,"costos";#N/A,#N/A,FALSE,"proyctrol"}</definedName>
    <definedName name="sddd" localSheetId="33" hidden="1">{"DETALLE_1996",#N/A,FALSE,"flujo";"DETALLE_1997",#N/A,FALSE,"flujo";"GASTOS_INCURRIDOS_1996",#N/A,FALSE,"flujo";"GASTOS_PROGRAMADOS_PARA_1997",#N/A,FALSE,"flujo";#N/A,#N/A,FALSE,"comparat";#N/A,#N/A,FALSE,"costos";#N/A,#N/A,FALSE,"proyctrol"}</definedName>
    <definedName name="sddd" localSheetId="34" hidden="1">{"DETALLE_1996",#N/A,FALSE,"flujo";"DETALLE_1997",#N/A,FALSE,"flujo";"GASTOS_INCURRIDOS_1996",#N/A,FALSE,"flujo";"GASTOS_PROGRAMADOS_PARA_1997",#N/A,FALSE,"flujo";#N/A,#N/A,FALSE,"comparat";#N/A,#N/A,FALSE,"costos";#N/A,#N/A,FALSE,"proyctrol"}</definedName>
    <definedName name="sddd" localSheetId="31" hidden="1">{"DETALLE_1996",#N/A,FALSE,"flujo";"DETALLE_1997",#N/A,FALSE,"flujo";"GASTOS_INCURRIDOS_1996",#N/A,FALSE,"flujo";"GASTOS_PROGRAMADOS_PARA_1997",#N/A,FALSE,"flujo";#N/A,#N/A,FALSE,"comparat";#N/A,#N/A,FALSE,"costos";#N/A,#N/A,FALSE,"proyctrol"}</definedName>
    <definedName name="sddd" hidden="1">{"DETALLE_1996",#N/A,FALSE,"flujo";"DETALLE_1997",#N/A,FALSE,"flujo";"GASTOS_INCURRIDOS_1996",#N/A,FALSE,"flujo";"GASTOS_PROGRAMADOS_PARA_1997",#N/A,FALSE,"flujo";#N/A,#N/A,FALSE,"comparat";#N/A,#N/A,FALSE,"costos";#N/A,#N/A,FALSE,"proyctrol"}</definedName>
    <definedName name="SDDFDCC" localSheetId="35" hidden="1">{#N/A,#N/A,TRUE,"Resumen";#N/A,#N/A,TRUE,"Global";#N/A,#N/A,TRUE,"Agropecuario";#N/A,#N/A,TRUE,"Pesca";#N/A,#N/A,TRUE,"Minería";#N/A,#N/A,TRUE,"Elect. y Agua";#N/A,#N/A,TRUE,"Manufactura";#N/A,#N/A,TRUE,"Construcción";#N/A,#N/A,TRUE,"Comercio";#N/A,#N/A,TRUE,"Otros"}</definedName>
    <definedName name="SDDFDCC" localSheetId="37" hidden="1">{#N/A,#N/A,TRUE,"Resumen";#N/A,#N/A,TRUE,"Global";#N/A,#N/A,TRUE,"Agropecuario";#N/A,#N/A,TRUE,"Pesca";#N/A,#N/A,TRUE,"Minería";#N/A,#N/A,TRUE,"Elect. y Agua";#N/A,#N/A,TRUE,"Manufactura";#N/A,#N/A,TRUE,"Construcción";#N/A,#N/A,TRUE,"Comercio";#N/A,#N/A,TRUE,"Otros"}</definedName>
    <definedName name="SDDFDCC" localSheetId="36" hidden="1">{#N/A,#N/A,TRUE,"Resumen";#N/A,#N/A,TRUE,"Global";#N/A,#N/A,TRUE,"Agropecuario";#N/A,#N/A,TRUE,"Pesca";#N/A,#N/A,TRUE,"Minería";#N/A,#N/A,TRUE,"Elect. y Agua";#N/A,#N/A,TRUE,"Manufactura";#N/A,#N/A,TRUE,"Construcción";#N/A,#N/A,TRUE,"Comercio";#N/A,#N/A,TRUE,"Otros"}</definedName>
    <definedName name="SDDFDCC" localSheetId="33" hidden="1">{#N/A,#N/A,TRUE,"Resumen";#N/A,#N/A,TRUE,"Global";#N/A,#N/A,TRUE,"Agropecuario";#N/A,#N/A,TRUE,"Pesca";#N/A,#N/A,TRUE,"Minería";#N/A,#N/A,TRUE,"Elect. y Agua";#N/A,#N/A,TRUE,"Manufactura";#N/A,#N/A,TRUE,"Construcción";#N/A,#N/A,TRUE,"Comercio";#N/A,#N/A,TRUE,"Otros"}</definedName>
    <definedName name="SDDFDCC" localSheetId="34" hidden="1">{#N/A,#N/A,TRUE,"Resumen";#N/A,#N/A,TRUE,"Global";#N/A,#N/A,TRUE,"Agropecuario";#N/A,#N/A,TRUE,"Pesca";#N/A,#N/A,TRUE,"Minería";#N/A,#N/A,TRUE,"Elect. y Agua";#N/A,#N/A,TRUE,"Manufactura";#N/A,#N/A,TRUE,"Construcción";#N/A,#N/A,TRUE,"Comercio";#N/A,#N/A,TRUE,"Otros"}</definedName>
    <definedName name="SDDFDCC" localSheetId="31" hidden="1">{#N/A,#N/A,TRUE,"Resumen";#N/A,#N/A,TRUE,"Global";#N/A,#N/A,TRUE,"Agropecuario";#N/A,#N/A,TRUE,"Pesca";#N/A,#N/A,TRUE,"Minería";#N/A,#N/A,TRUE,"Elect. y Agua";#N/A,#N/A,TRUE,"Manufactura";#N/A,#N/A,TRUE,"Construcción";#N/A,#N/A,TRUE,"Comercio";#N/A,#N/A,TRUE,"Otros"}</definedName>
    <definedName name="SDDFDCC" hidden="1">{#N/A,#N/A,TRUE,"Resumen";#N/A,#N/A,TRUE,"Global";#N/A,#N/A,TRUE,"Agropecuario";#N/A,#N/A,TRUE,"Pesca";#N/A,#N/A,TRUE,"Minería";#N/A,#N/A,TRUE,"Elect. y Agua";#N/A,#N/A,TRUE,"Manufactura";#N/A,#N/A,TRUE,"Construcción";#N/A,#N/A,TRUE,"Comercio";#N/A,#N/A,TRUE,"Otros"}</definedName>
    <definedName name="sdds" localSheetId="35" hidden="1">{#N/A,#N/A,TRUE,"Resumen";#N/A,#N/A,TRUE,"Global";#N/A,#N/A,TRUE,"Agropecuario";#N/A,#N/A,TRUE,"Pesca";#N/A,#N/A,TRUE,"Minería";#N/A,#N/A,TRUE,"Elect. y Agua";#N/A,#N/A,TRUE,"Manufactura";#N/A,#N/A,TRUE,"Construcción";#N/A,#N/A,TRUE,"Comercio";#N/A,#N/A,TRUE,"Otros"}</definedName>
    <definedName name="sdds" localSheetId="37" hidden="1">{#N/A,#N/A,TRUE,"Resumen";#N/A,#N/A,TRUE,"Global";#N/A,#N/A,TRUE,"Agropecuario";#N/A,#N/A,TRUE,"Pesca";#N/A,#N/A,TRUE,"Minería";#N/A,#N/A,TRUE,"Elect. y Agua";#N/A,#N/A,TRUE,"Manufactura";#N/A,#N/A,TRUE,"Construcción";#N/A,#N/A,TRUE,"Comercio";#N/A,#N/A,TRUE,"Otros"}</definedName>
    <definedName name="sdds" localSheetId="36" hidden="1">{#N/A,#N/A,TRUE,"Resumen";#N/A,#N/A,TRUE,"Global";#N/A,#N/A,TRUE,"Agropecuario";#N/A,#N/A,TRUE,"Pesca";#N/A,#N/A,TRUE,"Minería";#N/A,#N/A,TRUE,"Elect. y Agua";#N/A,#N/A,TRUE,"Manufactura";#N/A,#N/A,TRUE,"Construcción";#N/A,#N/A,TRUE,"Comercio";#N/A,#N/A,TRUE,"Otros"}</definedName>
    <definedName name="sdds" localSheetId="33" hidden="1">{#N/A,#N/A,TRUE,"Resumen";#N/A,#N/A,TRUE,"Global";#N/A,#N/A,TRUE,"Agropecuario";#N/A,#N/A,TRUE,"Pesca";#N/A,#N/A,TRUE,"Minería";#N/A,#N/A,TRUE,"Elect. y Agua";#N/A,#N/A,TRUE,"Manufactura";#N/A,#N/A,TRUE,"Construcción";#N/A,#N/A,TRUE,"Comercio";#N/A,#N/A,TRUE,"Otros"}</definedName>
    <definedName name="sdds" localSheetId="34" hidden="1">{#N/A,#N/A,TRUE,"Resumen";#N/A,#N/A,TRUE,"Global";#N/A,#N/A,TRUE,"Agropecuario";#N/A,#N/A,TRUE,"Pesca";#N/A,#N/A,TRUE,"Minería";#N/A,#N/A,TRUE,"Elect. y Agua";#N/A,#N/A,TRUE,"Manufactura";#N/A,#N/A,TRUE,"Construcción";#N/A,#N/A,TRUE,"Comercio";#N/A,#N/A,TRUE,"Otros"}</definedName>
    <definedName name="sdds" localSheetId="31" hidden="1">{#N/A,#N/A,TRUE,"Resumen";#N/A,#N/A,TRUE,"Global";#N/A,#N/A,TRUE,"Agropecuario";#N/A,#N/A,TRUE,"Pesca";#N/A,#N/A,TRUE,"Minería";#N/A,#N/A,TRUE,"Elect. y Agua";#N/A,#N/A,TRUE,"Manufactura";#N/A,#N/A,TRUE,"Construcción";#N/A,#N/A,TRUE,"Comercio";#N/A,#N/A,TRUE,"Otros"}</definedName>
    <definedName name="sdds" hidden="1">{#N/A,#N/A,TRUE,"Resumen";#N/A,#N/A,TRUE,"Global";#N/A,#N/A,TRUE,"Agropecuario";#N/A,#N/A,TRUE,"Pesca";#N/A,#N/A,TRUE,"Minería";#N/A,#N/A,TRUE,"Elect. y Agua";#N/A,#N/A,TRUE,"Manufactura";#N/A,#N/A,TRUE,"Construcción";#N/A,#N/A,TRUE,"Comercio";#N/A,#N/A,TRUE,"Otros"}</definedName>
    <definedName name="sddsd" localSheetId="31" hidden="1">{"'Break down'!$A$4"}</definedName>
    <definedName name="sddsd" hidden="1">{"'Break down'!$A$4"}</definedName>
    <definedName name="sddsfasdasdfwe" localSheetId="35" hidden="1">{#N/A,#N/A,FALSE,"Aging Summary";#N/A,#N/A,FALSE,"Ratio Analysis";#N/A,#N/A,FALSE,"Test 120 Day Accts";#N/A,#N/A,FALSE,"Tickmarks"}</definedName>
    <definedName name="sddsfasdasdfwe" localSheetId="37" hidden="1">{#N/A,#N/A,FALSE,"Aging Summary";#N/A,#N/A,FALSE,"Ratio Analysis";#N/A,#N/A,FALSE,"Test 120 Day Accts";#N/A,#N/A,FALSE,"Tickmarks"}</definedName>
    <definedName name="sddsfasdasdfwe" localSheetId="36" hidden="1">{#N/A,#N/A,FALSE,"Aging Summary";#N/A,#N/A,FALSE,"Ratio Analysis";#N/A,#N/A,FALSE,"Test 120 Day Accts";#N/A,#N/A,FALSE,"Tickmarks"}</definedName>
    <definedName name="sddsfasdasdfwe" localSheetId="33" hidden="1">{#N/A,#N/A,FALSE,"Aging Summary";#N/A,#N/A,FALSE,"Ratio Analysis";#N/A,#N/A,FALSE,"Test 120 Day Accts";#N/A,#N/A,FALSE,"Tickmarks"}</definedName>
    <definedName name="sddsfasdasdfwe" localSheetId="34" hidden="1">{#N/A,#N/A,FALSE,"Aging Summary";#N/A,#N/A,FALSE,"Ratio Analysis";#N/A,#N/A,FALSE,"Test 120 Day Accts";#N/A,#N/A,FALSE,"Tickmarks"}</definedName>
    <definedName name="sddsfasdasdfwe" localSheetId="31" hidden="1">{#N/A,#N/A,FALSE,"Aging Summary";#N/A,#N/A,FALSE,"Ratio Analysis";#N/A,#N/A,FALSE,"Test 120 Day Accts";#N/A,#N/A,FALSE,"Tickmarks"}</definedName>
    <definedName name="sddsfasdasdfwe" hidden="1">{#N/A,#N/A,FALSE,"Aging Summary";#N/A,#N/A,FALSE,"Ratio Analysis";#N/A,#N/A,FALSE,"Test 120 Day Accts";#N/A,#N/A,FALSE,"Tickmarks"}</definedName>
    <definedName name="sde" localSheetId="35" hidden="1">{"dd sheet",#N/A,FALSE,"D &amp; D SHEET";"data",#N/A,FALSE,"Data";"techbid",#N/A,FALSE,"tech bid";"comm",#N/A,FALSE,"COMMERCIAL"}</definedName>
    <definedName name="sde" localSheetId="37" hidden="1">{"dd sheet",#N/A,FALSE,"D &amp; D SHEET";"data",#N/A,FALSE,"Data";"techbid",#N/A,FALSE,"tech bid";"comm",#N/A,FALSE,"COMMERCIAL"}</definedName>
    <definedName name="sde" localSheetId="36" hidden="1">{"dd sheet",#N/A,FALSE,"D &amp; D SHEET";"data",#N/A,FALSE,"Data";"techbid",#N/A,FALSE,"tech bid";"comm",#N/A,FALSE,"COMMERCIAL"}</definedName>
    <definedName name="sde" localSheetId="33" hidden="1">{"dd sheet",#N/A,FALSE,"D &amp; D SHEET";"data",#N/A,FALSE,"Data";"techbid",#N/A,FALSE,"tech bid";"comm",#N/A,FALSE,"COMMERCIAL"}</definedName>
    <definedName name="sde" localSheetId="34" hidden="1">{"dd sheet",#N/A,FALSE,"D &amp; D SHEET";"data",#N/A,FALSE,"Data";"techbid",#N/A,FALSE,"tech bid";"comm",#N/A,FALSE,"COMMERCIAL"}</definedName>
    <definedName name="sde" localSheetId="31" hidden="1">{"dd sheet",#N/A,FALSE,"D &amp; D SHEET";"data",#N/A,FALSE,"Data";"techbid",#N/A,FALSE,"tech bid";"comm",#N/A,FALSE,"COMMERCIAL"}</definedName>
    <definedName name="sde" hidden="1">{"dd sheet",#N/A,FALSE,"D &amp; D SHEET";"data",#N/A,FALSE,"Data";"techbid",#N/A,FALSE,"tech bid";"comm",#N/A,FALSE,"COMMERCIAL"}</definedName>
    <definedName name="sdees"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fegdeg" localSheetId="31" hidden="1">{#N/A,#N/A,TRUE,"Cover";#N/A,#N/A,TRUE,"Conts";#N/A,#N/A,TRUE,"VOS";#N/A,#N/A,TRUE,"Warrington";#N/A,#N/A,TRUE,"Widnes"}</definedName>
    <definedName name="sdefegdeg" hidden="1">{#N/A,#N/A,TRUE,"Cover";#N/A,#N/A,TRUE,"Conts";#N/A,#N/A,TRUE,"VOS";#N/A,#N/A,TRUE,"Warrington";#N/A,#N/A,TRUE,"Widnes"}</definedName>
    <definedName name="sdf" localSheetId="35" hidden="1">{"CI+GG(BASE)",#N/A,FALSE,"CI+GG(BASE)";"GG",#N/A,FALSE,"CI+GG(BASE)";"CI",#N/A,FALSE,"CI+GG(BASE)"}</definedName>
    <definedName name="sdf" localSheetId="37" hidden="1">#REF!</definedName>
    <definedName name="sdf" localSheetId="32" hidden="1">#REF!</definedName>
    <definedName name="sdf" localSheetId="21" hidden="1">#REF!</definedName>
    <definedName name="sdf" localSheetId="36" hidden="1">{"CI+GG(BASE)",#N/A,FALSE,"CI+GG(BASE)";"GG",#N/A,FALSE,"CI+GG(BASE)";"CI",#N/A,FALSE,"CI+GG(BASE)"}</definedName>
    <definedName name="sdf" localSheetId="33" hidden="1">{"CI+GG(BASE)",#N/A,FALSE,"CI+GG(BASE)";"GG",#N/A,FALSE,"CI+GG(BASE)";"CI",#N/A,FALSE,"CI+GG(BASE)"}</definedName>
    <definedName name="sdf" localSheetId="34" hidden="1">{"CI+GG(BASE)",#N/A,FALSE,"CI+GG(BASE)";"GG",#N/A,FALSE,"CI+GG(BASE)";"CI",#N/A,FALSE,"CI+GG(BASE)"}</definedName>
    <definedName name="sdf" localSheetId="31" hidden="1">{#N/A,#N/A,TRUE,"Cover";#N/A,#N/A,TRUE,"Conts";#N/A,#N/A,TRUE,"VOS";#N/A,#N/A,TRUE,"Warrington";#N/A,#N/A,TRUE,"Widnes"}</definedName>
    <definedName name="sdf" hidden="1">{"CI+GG(BASE)",#N/A,FALSE,"CI+GG(BASE)";"GG",#N/A,FALSE,"CI+GG(BASE)";"CI",#N/A,FALSE,"CI+GG(BASE)"}</definedName>
    <definedName name="sdfasdad" localSheetId="35" hidden="1">{#N/A,#N/A,FALSE,"Aging Summary";#N/A,#N/A,FALSE,"Ratio Analysis";#N/A,#N/A,FALSE,"Test 120 Day Accts";#N/A,#N/A,FALSE,"Tickmarks"}</definedName>
    <definedName name="sdfasdad" localSheetId="37" hidden="1">{#N/A,#N/A,FALSE,"Aging Summary";#N/A,#N/A,FALSE,"Ratio Analysis";#N/A,#N/A,FALSE,"Test 120 Day Accts";#N/A,#N/A,FALSE,"Tickmarks"}</definedName>
    <definedName name="sdfasdad" localSheetId="36" hidden="1">{#N/A,#N/A,FALSE,"Aging Summary";#N/A,#N/A,FALSE,"Ratio Analysis";#N/A,#N/A,FALSE,"Test 120 Day Accts";#N/A,#N/A,FALSE,"Tickmarks"}</definedName>
    <definedName name="sdfasdad" localSheetId="33" hidden="1">{#N/A,#N/A,FALSE,"Aging Summary";#N/A,#N/A,FALSE,"Ratio Analysis";#N/A,#N/A,FALSE,"Test 120 Day Accts";#N/A,#N/A,FALSE,"Tickmarks"}</definedName>
    <definedName name="sdfasdad" localSheetId="34" hidden="1">{#N/A,#N/A,FALSE,"Aging Summary";#N/A,#N/A,FALSE,"Ratio Analysis";#N/A,#N/A,FALSE,"Test 120 Day Accts";#N/A,#N/A,FALSE,"Tickmarks"}</definedName>
    <definedName name="sdfasdad" localSheetId="31" hidden="1">{#N/A,#N/A,FALSE,"Aging Summary";#N/A,#N/A,FALSE,"Ratio Analysis";#N/A,#N/A,FALSE,"Test 120 Day Accts";#N/A,#N/A,FALSE,"Tickmarks"}</definedName>
    <definedName name="sdfasdad" hidden="1">{#N/A,#N/A,FALSE,"Aging Summary";#N/A,#N/A,FALSE,"Ratio Analysis";#N/A,#N/A,FALSE,"Test 120 Day Accts";#N/A,#N/A,FALSE,"Tickmarks"}</definedName>
    <definedName name="sdfasdad_1" localSheetId="35" hidden="1">{#N/A,#N/A,FALSE,"Aging Summary";#N/A,#N/A,FALSE,"Ratio Analysis";#N/A,#N/A,FALSE,"Test 120 Day Accts";#N/A,#N/A,FALSE,"Tickmarks"}</definedName>
    <definedName name="sdfasdad_1" localSheetId="37" hidden="1">{#N/A,#N/A,FALSE,"Aging Summary";#N/A,#N/A,FALSE,"Ratio Analysis";#N/A,#N/A,FALSE,"Test 120 Day Accts";#N/A,#N/A,FALSE,"Tickmarks"}</definedName>
    <definedName name="sdfasdad_1" localSheetId="36" hidden="1">{#N/A,#N/A,FALSE,"Aging Summary";#N/A,#N/A,FALSE,"Ratio Analysis";#N/A,#N/A,FALSE,"Test 120 Day Accts";#N/A,#N/A,FALSE,"Tickmarks"}</definedName>
    <definedName name="sdfasdad_1" localSheetId="33" hidden="1">{#N/A,#N/A,FALSE,"Aging Summary";#N/A,#N/A,FALSE,"Ratio Analysis";#N/A,#N/A,FALSE,"Test 120 Day Accts";#N/A,#N/A,FALSE,"Tickmarks"}</definedName>
    <definedName name="sdfasdad_1" localSheetId="34" hidden="1">{#N/A,#N/A,FALSE,"Aging Summary";#N/A,#N/A,FALSE,"Ratio Analysis";#N/A,#N/A,FALSE,"Test 120 Day Accts";#N/A,#N/A,FALSE,"Tickmarks"}</definedName>
    <definedName name="sdfasdad_1" localSheetId="31" hidden="1">{#N/A,#N/A,FALSE,"Aging Summary";#N/A,#N/A,FALSE,"Ratio Analysis";#N/A,#N/A,FALSE,"Test 120 Day Accts";#N/A,#N/A,FALSE,"Tickmarks"}</definedName>
    <definedName name="sdfasdad_1" hidden="1">{#N/A,#N/A,FALSE,"Aging Summary";#N/A,#N/A,FALSE,"Ratio Analysis";#N/A,#N/A,FALSE,"Test 120 Day Accts";#N/A,#N/A,FALSE,"Tickmarks"}</definedName>
    <definedName name="SDFASDF" localSheetId="31" hidden="1">#REF!</definedName>
    <definedName name="SDFASDF" hidden="1">#REF!</definedName>
    <definedName name="SDFD" localSheetId="35" hidden="1">{"'NOTES2'!$G$9:$J$27"}</definedName>
    <definedName name="SDFD" localSheetId="37" hidden="1">{"'NOTES2'!$G$9:$J$27"}</definedName>
    <definedName name="SDFD" localSheetId="36" hidden="1">{"'NOTES2'!$G$9:$J$27"}</definedName>
    <definedName name="SDFD" localSheetId="33" hidden="1">{"'NOTES2'!$G$9:$J$27"}</definedName>
    <definedName name="SDFD" localSheetId="34" hidden="1">{"'NOTES2'!$G$9:$J$27"}</definedName>
    <definedName name="SDFD" localSheetId="31" hidden="1">{"'NOTES2'!$G$9:$J$27"}</definedName>
    <definedName name="SDFD" hidden="1">{"'NOTES2'!$G$9:$J$27"}</definedName>
    <definedName name="sdfdf" localSheetId="35" hidden="1">{"'장비'!$A$3:$M$12"}</definedName>
    <definedName name="sdfdf" localSheetId="37" hidden="1">{"'장비'!$A$3:$M$12"}</definedName>
    <definedName name="sdfdf" localSheetId="36" hidden="1">{"'장비'!$A$3:$M$12"}</definedName>
    <definedName name="sdfdf" localSheetId="33" hidden="1">{"'장비'!$A$3:$M$12"}</definedName>
    <definedName name="sdfdf" localSheetId="34" hidden="1">{"'장비'!$A$3:$M$12"}</definedName>
    <definedName name="sdfdf" localSheetId="31" hidden="1">{"'장비'!$A$3:$M$12"}</definedName>
    <definedName name="sdfdf" hidden="1">{"'장비'!$A$3:$M$12"}</definedName>
    <definedName name="sdfdfsdfsdf" localSheetId="31">#REF!</definedName>
    <definedName name="sdfdfsdfsdf">!#REF!</definedName>
    <definedName name="sdfdfsfdsfds" localSheetId="35" hidden="1">{#N/A,#N/A,FALSE,"RESUMEN";#N/A,#N/A,FALSE,"GG-GI";#N/A,#N/A,FALSE,"AMB";#N/A,#N/A,FALSE,"EyR";#N/A,#N/A,FALSE,"UCP";#N/A,#N/A,FALSE,"IND";#N/A,#N/A,FALSE,"LR";#N/A,#N/A,FALSE,"PRV";#N/A,#N/A,FALSE,"TÚNELES";#N/A,#N/A,FALSE,"IDT";#N/A,#N/A,FALSE,"ING"}</definedName>
    <definedName name="sdfdfsfdsfds" localSheetId="37" hidden="1">{#N/A,#N/A,FALSE,"RESUMEN";#N/A,#N/A,FALSE,"GG-GI";#N/A,#N/A,FALSE,"AMB";#N/A,#N/A,FALSE,"EyR";#N/A,#N/A,FALSE,"UCP";#N/A,#N/A,FALSE,"IND";#N/A,#N/A,FALSE,"LR";#N/A,#N/A,FALSE,"PRV";#N/A,#N/A,FALSE,"TÚNELES";#N/A,#N/A,FALSE,"IDT";#N/A,#N/A,FALSE,"ING"}</definedName>
    <definedName name="sdfdfsfdsfds" localSheetId="36" hidden="1">{#N/A,#N/A,FALSE,"RESUMEN";#N/A,#N/A,FALSE,"GG-GI";#N/A,#N/A,FALSE,"AMB";#N/A,#N/A,FALSE,"EyR";#N/A,#N/A,FALSE,"UCP";#N/A,#N/A,FALSE,"IND";#N/A,#N/A,FALSE,"LR";#N/A,#N/A,FALSE,"PRV";#N/A,#N/A,FALSE,"TÚNELES";#N/A,#N/A,FALSE,"IDT";#N/A,#N/A,FALSE,"ING"}</definedName>
    <definedName name="sdfdfsfdsfds" localSheetId="33" hidden="1">{#N/A,#N/A,FALSE,"RESUMEN";#N/A,#N/A,FALSE,"GG-GI";#N/A,#N/A,FALSE,"AMB";#N/A,#N/A,FALSE,"EyR";#N/A,#N/A,FALSE,"UCP";#N/A,#N/A,FALSE,"IND";#N/A,#N/A,FALSE,"LR";#N/A,#N/A,FALSE,"PRV";#N/A,#N/A,FALSE,"TÚNELES";#N/A,#N/A,FALSE,"IDT";#N/A,#N/A,FALSE,"ING"}</definedName>
    <definedName name="sdfdfsfdsfds" localSheetId="34" hidden="1">{#N/A,#N/A,FALSE,"RESUMEN";#N/A,#N/A,FALSE,"GG-GI";#N/A,#N/A,FALSE,"AMB";#N/A,#N/A,FALSE,"EyR";#N/A,#N/A,FALSE,"UCP";#N/A,#N/A,FALSE,"IND";#N/A,#N/A,FALSE,"LR";#N/A,#N/A,FALSE,"PRV";#N/A,#N/A,FALSE,"TÚNELES";#N/A,#N/A,FALSE,"IDT";#N/A,#N/A,FALSE,"ING"}</definedName>
    <definedName name="sdfdfsfdsfds" localSheetId="31" hidden="1">{#N/A,#N/A,FALSE,"RESUMEN";#N/A,#N/A,FALSE,"GG-GI";#N/A,#N/A,FALSE,"AMB";#N/A,#N/A,FALSE,"EyR";#N/A,#N/A,FALSE,"UCP";#N/A,#N/A,FALSE,"IND";#N/A,#N/A,FALSE,"LR";#N/A,#N/A,FALSE,"PRV";#N/A,#N/A,FALSE,"TÚNELES";#N/A,#N/A,FALSE,"IDT";#N/A,#N/A,FALSE,"ING"}</definedName>
    <definedName name="sdfdfsfdsfds" hidden="1">{#N/A,#N/A,FALSE,"RESUMEN";#N/A,#N/A,FALSE,"GG-GI";#N/A,#N/A,FALSE,"AMB";#N/A,#N/A,FALSE,"EyR";#N/A,#N/A,FALSE,"UCP";#N/A,#N/A,FALSE,"IND";#N/A,#N/A,FALSE,"LR";#N/A,#N/A,FALSE,"PRV";#N/A,#N/A,FALSE,"TÚNELES";#N/A,#N/A,FALSE,"IDT";#N/A,#N/A,FALSE,"ING"}</definedName>
    <definedName name="sdfdrghfnhyj"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dfdrghfnhyj"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dfdrghfnhyj"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dfdrghfnhyj"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dfdrghfnhyj"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dfdrghfnhyj"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dfdrghfnhyj"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dfds" localSheetId="35" hidden="1">{#N/A,#N/A,FALSE,"Extension Title";#N/A,#N/A,FALSE,"Extensions Main";#N/A,#N/A,FALSE,"Christchurst";#N/A,#N/A,FALSE,"Larkfield Extension";#N/A,#N/A,FALSE,"Taunton";#N/A,#N/A,FALSE,"Farlington";#N/A,#N/A,FALSE,"Sidney Street";#N/A,#N/A,FALSE,"Tamworth";#N/A,#N/A,FALSE,"New Build Main"}</definedName>
    <definedName name="sdfds" localSheetId="37" hidden="1">{#N/A,#N/A,FALSE,"Extension Title";#N/A,#N/A,FALSE,"Extensions Main";#N/A,#N/A,FALSE,"Christchurst";#N/A,#N/A,FALSE,"Larkfield Extension";#N/A,#N/A,FALSE,"Taunton";#N/A,#N/A,FALSE,"Farlington";#N/A,#N/A,FALSE,"Sidney Street";#N/A,#N/A,FALSE,"Tamworth";#N/A,#N/A,FALSE,"New Build Main"}</definedName>
    <definedName name="sdfds" localSheetId="32" hidden="1">{#N/A,#N/A,FALSE,"Extension Title";#N/A,#N/A,FALSE,"Extensions Main";#N/A,#N/A,FALSE,"Christchurst";#N/A,#N/A,FALSE,"Larkfield Extension";#N/A,#N/A,FALSE,"Taunton";#N/A,#N/A,FALSE,"Farlington";#N/A,#N/A,FALSE,"Sidney Street";#N/A,#N/A,FALSE,"Tamworth";#N/A,#N/A,FALSE,"New Build Main"}</definedName>
    <definedName name="sdfds" localSheetId="21" hidden="1">{#N/A,#N/A,FALSE,"Extension Title";#N/A,#N/A,FALSE,"Extensions Main";#N/A,#N/A,FALSE,"Christchurst";#N/A,#N/A,FALSE,"Larkfield Extension";#N/A,#N/A,FALSE,"Taunton";#N/A,#N/A,FALSE,"Farlington";#N/A,#N/A,FALSE,"Sidney Street";#N/A,#N/A,FALSE,"Tamworth";#N/A,#N/A,FALSE,"New Build Main"}</definedName>
    <definedName name="sdfds" localSheetId="36" hidden="1">{#N/A,#N/A,FALSE,"Extension Title";#N/A,#N/A,FALSE,"Extensions Main";#N/A,#N/A,FALSE,"Christchurst";#N/A,#N/A,FALSE,"Larkfield Extension";#N/A,#N/A,FALSE,"Taunton";#N/A,#N/A,FALSE,"Farlington";#N/A,#N/A,FALSE,"Sidney Street";#N/A,#N/A,FALSE,"Tamworth";#N/A,#N/A,FALSE,"New Build Main"}</definedName>
    <definedName name="sdfds" localSheetId="33" hidden="1">{#N/A,#N/A,FALSE,"Extension Title";#N/A,#N/A,FALSE,"Extensions Main";#N/A,#N/A,FALSE,"Christchurst";#N/A,#N/A,FALSE,"Larkfield Extension";#N/A,#N/A,FALSE,"Taunton";#N/A,#N/A,FALSE,"Farlington";#N/A,#N/A,FALSE,"Sidney Street";#N/A,#N/A,FALSE,"Tamworth";#N/A,#N/A,FALSE,"New Build Main"}</definedName>
    <definedName name="sdfds" localSheetId="34" hidden="1">{#N/A,#N/A,FALSE,"Extension Title";#N/A,#N/A,FALSE,"Extensions Main";#N/A,#N/A,FALSE,"Christchurst";#N/A,#N/A,FALSE,"Larkfield Extension";#N/A,#N/A,FALSE,"Taunton";#N/A,#N/A,FALSE,"Farlington";#N/A,#N/A,FALSE,"Sidney Street";#N/A,#N/A,FALSE,"Tamworth";#N/A,#N/A,FALSE,"New Build Main"}</definedName>
    <definedName name="sdfds" localSheetId="31" hidden="1">{"bechtel1",#N/A,TRUE,"BECHTEL";"bechtelhours",#N/A,TRUE,"BECHTEL";"bechtel$",#N/A,TRUE,"BECHTEL"}</definedName>
    <definedName name="sdfds" hidden="1">{"bechtel1",#N/A,TRUE,"BECHTEL";"bechtelhours",#N/A,TRUE,"BECHTEL";"bechtel$",#N/A,TRUE,"BECHTEL"}</definedName>
    <definedName name="sdfdsgds">#REF!</definedName>
    <definedName name="sdffdsdfsdsf" localSheetId="35" hidden="1">{"Sin detalle",#N/A,FALSE,"Flujo (redondeado)"}</definedName>
    <definedName name="sdffdsdfsdsf" localSheetId="37" hidden="1">{"Sin detalle",#N/A,FALSE,"Flujo (redondeado)"}</definedName>
    <definedName name="sdffdsdfsdsf" localSheetId="36" hidden="1">{"Sin detalle",#N/A,FALSE,"Flujo (redondeado)"}</definedName>
    <definedName name="sdffdsdfsdsf" localSheetId="33" hidden="1">{"Sin detalle",#N/A,FALSE,"Flujo (redondeado)"}</definedName>
    <definedName name="sdffdsdfsdsf" localSheetId="34" hidden="1">{"Sin detalle",#N/A,FALSE,"Flujo (redondeado)"}</definedName>
    <definedName name="sdffdsdfsdsf" localSheetId="31" hidden="1">{"Sin detalle",#N/A,FALSE,"Flujo (redondeado)"}</definedName>
    <definedName name="sdffdsdfsdsf" hidden="1">{"Sin detalle",#N/A,FALSE,"Flujo (redondeado)"}</definedName>
    <definedName name="sdffg">#REF!</definedName>
    <definedName name="sdfFQ" hidden="1">{#N/A,#N/A,FALSE,"P&amp;LZONE";#N/A,#N/A,FALSE,"P&amp;Lgreece";#N/A,#N/A,FALSE,"P&amp;Legypt";#N/A,#N/A,FALSE,"P&amp;Lbulgaria";#N/A,#N/A,FALSE,"P&amp;Lhungary";#N/A,#N/A,FALSE,"P&amp;Lpoland";#N/A,#N/A,FALSE,"P&amp;Lrussia";#N/A,#N/A,FALSE,"P&amp;Llithuania";#N/A,#N/A,FALSE,"P&amp;Lczech"}</definedName>
    <definedName name="sdfg" localSheetId="35" hidden="1">{"dd sheet",#N/A,FALSE,"D &amp; D SHEET";"data",#N/A,FALSE,"Data";"techbid",#N/A,FALSE,"tech bid";"comm",#N/A,FALSE,"COMMERCIAL"}</definedName>
    <definedName name="sdfg" localSheetId="37" hidden="1">{"dd sheet",#N/A,FALSE,"D &amp; D SHEET";"data",#N/A,FALSE,"Data";"techbid",#N/A,FALSE,"tech bid";"comm",#N/A,FALSE,"COMMERCIAL"}</definedName>
    <definedName name="sdfg" localSheetId="36" hidden="1">{"dd sheet",#N/A,FALSE,"D &amp; D SHEET";"data",#N/A,FALSE,"Data";"techbid",#N/A,FALSE,"tech bid";"comm",#N/A,FALSE,"COMMERCIAL"}</definedName>
    <definedName name="sdfg" localSheetId="33" hidden="1">{"dd sheet",#N/A,FALSE,"D &amp; D SHEET";"data",#N/A,FALSE,"Data";"techbid",#N/A,FALSE,"tech bid";"comm",#N/A,FALSE,"COMMERCIAL"}</definedName>
    <definedName name="sdfg" localSheetId="34" hidden="1">{"dd sheet",#N/A,FALSE,"D &amp; D SHEET";"data",#N/A,FALSE,"Data";"techbid",#N/A,FALSE,"tech bid";"comm",#N/A,FALSE,"COMMERCIAL"}</definedName>
    <definedName name="sdfg" localSheetId="31" hidden="1">{"DETALLE_1996",#N/A,FALSE,"flujo";"DETALLE_1997",#N/A,FALSE,"flujo";"GASTOS_INCURRIDOS_1996",#N/A,FALSE,"flujo";"GASTOS_PROGRAMADOS_PARA_1997",#N/A,FALSE,"flujo";#N/A,#N/A,FALSE,"comparat";#N/A,#N/A,FALSE,"costos";#N/A,#N/A,FALSE,"proyctrol"}</definedName>
    <definedName name="sdfg" hidden="1">{"DETALLE_1996",#N/A,FALSE,"flujo";"DETALLE_1997",#N/A,FALSE,"flujo";"GASTOS_INCURRIDOS_1996",#N/A,FALSE,"flujo";"GASTOS_PROGRAMADOS_PARA_1997",#N/A,FALSE,"flujo";#N/A,#N/A,FALSE,"comparat";#N/A,#N/A,FALSE,"costos";#N/A,#N/A,FALSE,"proyctrol"}</definedName>
    <definedName name="sdfgege">#REF!</definedName>
    <definedName name="sdfgsd">#REF!</definedName>
    <definedName name="sdfgsdf">#REF!</definedName>
    <definedName name="sdfgsdfgsd">#REF!</definedName>
    <definedName name="sdfhdh" localSheetId="31" hidden="1">#REF!</definedName>
    <definedName name="sdfhdh" hidden="1">#REF!</definedName>
    <definedName name="sdfrtg" localSheetId="35" hidden="1">{#N/A,#N/A,FALSE,"SumG";#N/A,#N/A,FALSE,"ElecG";#N/A,#N/A,FALSE,"MechG";#N/A,#N/A,FALSE,"GeotG";#N/A,#N/A,FALSE,"PrcsG";#N/A,#N/A,FALSE,"TunnG";#N/A,#N/A,FALSE,"CivlG";#N/A,#N/A,FALSE,"NtwkG";#N/A,#N/A,FALSE,"EstgG";#N/A,#N/A,FALSE,"PEngG"}</definedName>
    <definedName name="sdfrtg" localSheetId="37" hidden="1">{#N/A,#N/A,FALSE,"SumG";#N/A,#N/A,FALSE,"ElecG";#N/A,#N/A,FALSE,"MechG";#N/A,#N/A,FALSE,"GeotG";#N/A,#N/A,FALSE,"PrcsG";#N/A,#N/A,FALSE,"TunnG";#N/A,#N/A,FALSE,"CivlG";#N/A,#N/A,FALSE,"NtwkG";#N/A,#N/A,FALSE,"EstgG";#N/A,#N/A,FALSE,"PEngG"}</definedName>
    <definedName name="sdfrtg" localSheetId="36" hidden="1">{#N/A,#N/A,FALSE,"SumG";#N/A,#N/A,FALSE,"ElecG";#N/A,#N/A,FALSE,"MechG";#N/A,#N/A,FALSE,"GeotG";#N/A,#N/A,FALSE,"PrcsG";#N/A,#N/A,FALSE,"TunnG";#N/A,#N/A,FALSE,"CivlG";#N/A,#N/A,FALSE,"NtwkG";#N/A,#N/A,FALSE,"EstgG";#N/A,#N/A,FALSE,"PEngG"}</definedName>
    <definedName name="sdfrtg" localSheetId="33" hidden="1">{#N/A,#N/A,FALSE,"SumG";#N/A,#N/A,FALSE,"ElecG";#N/A,#N/A,FALSE,"MechG";#N/A,#N/A,FALSE,"GeotG";#N/A,#N/A,FALSE,"PrcsG";#N/A,#N/A,FALSE,"TunnG";#N/A,#N/A,FALSE,"CivlG";#N/A,#N/A,FALSE,"NtwkG";#N/A,#N/A,FALSE,"EstgG";#N/A,#N/A,FALSE,"PEngG"}</definedName>
    <definedName name="sdfrtg" localSheetId="34" hidden="1">{#N/A,#N/A,FALSE,"SumG";#N/A,#N/A,FALSE,"ElecG";#N/A,#N/A,FALSE,"MechG";#N/A,#N/A,FALSE,"GeotG";#N/A,#N/A,FALSE,"PrcsG";#N/A,#N/A,FALSE,"TunnG";#N/A,#N/A,FALSE,"CivlG";#N/A,#N/A,FALSE,"NtwkG";#N/A,#N/A,FALSE,"EstgG";#N/A,#N/A,FALSE,"PEngG"}</definedName>
    <definedName name="sdfrtg" localSheetId="31" hidden="1">{#N/A,#N/A,FALSE,"SumG";#N/A,#N/A,FALSE,"ElecG";#N/A,#N/A,FALSE,"MechG";#N/A,#N/A,FALSE,"GeotG";#N/A,#N/A,FALSE,"PrcsG";#N/A,#N/A,FALSE,"TunnG";#N/A,#N/A,FALSE,"CivlG";#N/A,#N/A,FALSE,"NtwkG";#N/A,#N/A,FALSE,"EstgG";#N/A,#N/A,FALSE,"PEngG"}</definedName>
    <definedName name="sdfrtg" hidden="1">{#N/A,#N/A,FALSE,"SumG";#N/A,#N/A,FALSE,"ElecG";#N/A,#N/A,FALSE,"MechG";#N/A,#N/A,FALSE,"GeotG";#N/A,#N/A,FALSE,"PrcsG";#N/A,#N/A,FALSE,"TunnG";#N/A,#N/A,FALSE,"CivlG";#N/A,#N/A,FALSE,"NtwkG";#N/A,#N/A,FALSE,"EstgG";#N/A,#N/A,FALSE,"PEngG"}</definedName>
    <definedName name="sdfs" localSheetId="35" hidden="1">{#N/A,#N/A,FALSE,"SumD";#N/A,#N/A,FALSE,"ElecD";#N/A,#N/A,FALSE,"MechD";#N/A,#N/A,FALSE,"GeotD";#N/A,#N/A,FALSE,"PrcsD";#N/A,#N/A,FALSE,"TunnD";#N/A,#N/A,FALSE,"CivlD";#N/A,#N/A,FALSE,"NtwkD";#N/A,#N/A,FALSE,"EstgD";#N/A,#N/A,FALSE,"PEngD"}</definedName>
    <definedName name="sdfs" localSheetId="37" hidden="1">{#N/A,#N/A,FALSE,"SumD";#N/A,#N/A,FALSE,"ElecD";#N/A,#N/A,FALSE,"MechD";#N/A,#N/A,FALSE,"GeotD";#N/A,#N/A,FALSE,"PrcsD";#N/A,#N/A,FALSE,"TunnD";#N/A,#N/A,FALSE,"CivlD";#N/A,#N/A,FALSE,"NtwkD";#N/A,#N/A,FALSE,"EstgD";#N/A,#N/A,FALSE,"PEngD"}</definedName>
    <definedName name="sdfs" localSheetId="36" hidden="1">{#N/A,#N/A,FALSE,"SumD";#N/A,#N/A,FALSE,"ElecD";#N/A,#N/A,FALSE,"MechD";#N/A,#N/A,FALSE,"GeotD";#N/A,#N/A,FALSE,"PrcsD";#N/A,#N/A,FALSE,"TunnD";#N/A,#N/A,FALSE,"CivlD";#N/A,#N/A,FALSE,"NtwkD";#N/A,#N/A,FALSE,"EstgD";#N/A,#N/A,FALSE,"PEngD"}</definedName>
    <definedName name="sdfs" localSheetId="33" hidden="1">{#N/A,#N/A,FALSE,"SumD";#N/A,#N/A,FALSE,"ElecD";#N/A,#N/A,FALSE,"MechD";#N/A,#N/A,FALSE,"GeotD";#N/A,#N/A,FALSE,"PrcsD";#N/A,#N/A,FALSE,"TunnD";#N/A,#N/A,FALSE,"CivlD";#N/A,#N/A,FALSE,"NtwkD";#N/A,#N/A,FALSE,"EstgD";#N/A,#N/A,FALSE,"PEngD"}</definedName>
    <definedName name="sdfs" localSheetId="34" hidden="1">{#N/A,#N/A,FALSE,"SumD";#N/A,#N/A,FALSE,"ElecD";#N/A,#N/A,FALSE,"MechD";#N/A,#N/A,FALSE,"GeotD";#N/A,#N/A,FALSE,"PrcsD";#N/A,#N/A,FALSE,"TunnD";#N/A,#N/A,FALSE,"CivlD";#N/A,#N/A,FALSE,"NtwkD";#N/A,#N/A,FALSE,"EstgD";#N/A,#N/A,FALSE,"PEngD"}</definedName>
    <definedName name="sdfs" localSheetId="31"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fsafsa" hidden="1">{"CONCABL1.1",#N/A,FALSE,"1.1.1a1.1.3 ACSR";"AISL1.2",#N/A,FALSE,"1.1.1a1.1.3 ACSR";"torr1.1.3",#N/A,FALSE,"1.1.1a1.1.3 ACSR";"cm1.2",#N/A,FALSE,"1.2 ACSR";"cm2.2",#N/A,FALSE,"1.2 ACSR";#N/A,#N/A,FALSE,"1.3 ACSR";#N/A,#N/A,FALSE,"2.1.1A2.1.3 ACAR";"ac2.1",#N/A,FALSE,"1.2 ACAR";"ac2.2",#N/A,FALSE,"1.2 ACAR";#N/A,#N/A,FALSE,"2.3 ACAR"}</definedName>
    <definedName name="sdfsd" localSheetId="31">#REF!</definedName>
    <definedName name="sdfsd">!#REF!</definedName>
    <definedName name="sdfsdafas" hidden="1">#REF!</definedName>
    <definedName name="sdfsdf" localSheetId="31" hidden="1">#REF!</definedName>
    <definedName name="sdfsdf" hidden="1">#REF!</definedName>
    <definedName name="sdfsdfsdf" localSheetId="35" hidden="1">{#N/A,#N/A,FALSE,"masez (10)";#N/A,#N/A,FALSE,"masez (7)";#N/A,#N/A,FALSE,"masez (6)";#N/A,#N/A,FALSE,"masez (5)";#N/A,#N/A,FALSE,"masez (4)";#N/A,#N/A,FALSE,"masez (3)";#N/A,#N/A,FALSE,"masez (2)";#N/A,#N/A,FALSE,"GME";#N/A,#N/A,FALSE,"masez"}</definedName>
    <definedName name="sdfsdfsdf" localSheetId="37" hidden="1">{#N/A,#N/A,FALSE,"masez (10)";#N/A,#N/A,FALSE,"masez (7)";#N/A,#N/A,FALSE,"masez (6)";#N/A,#N/A,FALSE,"masez (5)";#N/A,#N/A,FALSE,"masez (4)";#N/A,#N/A,FALSE,"masez (3)";#N/A,#N/A,FALSE,"masez (2)";#N/A,#N/A,FALSE,"GME";#N/A,#N/A,FALSE,"masez"}</definedName>
    <definedName name="sdfsdfsdf" localSheetId="36" hidden="1">{#N/A,#N/A,FALSE,"masez (10)";#N/A,#N/A,FALSE,"masez (7)";#N/A,#N/A,FALSE,"masez (6)";#N/A,#N/A,FALSE,"masez (5)";#N/A,#N/A,FALSE,"masez (4)";#N/A,#N/A,FALSE,"masez (3)";#N/A,#N/A,FALSE,"masez (2)";#N/A,#N/A,FALSE,"GME";#N/A,#N/A,FALSE,"masez"}</definedName>
    <definedName name="sdfsdfsdf" localSheetId="33" hidden="1">{#N/A,#N/A,FALSE,"masez (10)";#N/A,#N/A,FALSE,"masez (7)";#N/A,#N/A,FALSE,"masez (6)";#N/A,#N/A,FALSE,"masez (5)";#N/A,#N/A,FALSE,"masez (4)";#N/A,#N/A,FALSE,"masez (3)";#N/A,#N/A,FALSE,"masez (2)";#N/A,#N/A,FALSE,"GME";#N/A,#N/A,FALSE,"masez"}</definedName>
    <definedName name="sdfsdfsdf" localSheetId="34" hidden="1">{#N/A,#N/A,FALSE,"masez (10)";#N/A,#N/A,FALSE,"masez (7)";#N/A,#N/A,FALSE,"masez (6)";#N/A,#N/A,FALSE,"masez (5)";#N/A,#N/A,FALSE,"masez (4)";#N/A,#N/A,FALSE,"masez (3)";#N/A,#N/A,FALSE,"masez (2)";#N/A,#N/A,FALSE,"GME";#N/A,#N/A,FALSE,"masez"}</definedName>
    <definedName name="sdfsdfsdf" localSheetId="31" hidden="1">{#N/A,#N/A,FALSE,"masez (10)";#N/A,#N/A,FALSE,"masez (7)";#N/A,#N/A,FALSE,"masez (6)";#N/A,#N/A,FALSE,"masez (5)";#N/A,#N/A,FALSE,"masez (4)";#N/A,#N/A,FALSE,"masez (3)";#N/A,#N/A,FALSE,"masez (2)";#N/A,#N/A,FALSE,"GME";#N/A,#N/A,FALSE,"masez"}</definedName>
    <definedName name="sdfsdfsdf" hidden="1">{#N/A,#N/A,FALSE,"masez (10)";#N/A,#N/A,FALSE,"masez (7)";#N/A,#N/A,FALSE,"masez (6)";#N/A,#N/A,FALSE,"masez (5)";#N/A,#N/A,FALSE,"masez (4)";#N/A,#N/A,FALSE,"masez (3)";#N/A,#N/A,FALSE,"masez (2)";#N/A,#N/A,FALSE,"GME";#N/A,#N/A,FALSE,"masez"}</definedName>
    <definedName name="sdfsdfsdfasdf" localSheetId="35" hidden="1">{#N/A,#N/A,FALSE,"masez (10)";#N/A,#N/A,FALSE,"masez (7)";#N/A,#N/A,FALSE,"masez (6)";#N/A,#N/A,FALSE,"masez (5)";#N/A,#N/A,FALSE,"masez (4)";#N/A,#N/A,FALSE,"masez (3)";#N/A,#N/A,FALSE,"masez (2)";#N/A,#N/A,FALSE,"GME";#N/A,#N/A,FALSE,"masez"}</definedName>
    <definedName name="sdfsdfsdfasdf" localSheetId="37" hidden="1">{#N/A,#N/A,FALSE,"masez (10)";#N/A,#N/A,FALSE,"masez (7)";#N/A,#N/A,FALSE,"masez (6)";#N/A,#N/A,FALSE,"masez (5)";#N/A,#N/A,FALSE,"masez (4)";#N/A,#N/A,FALSE,"masez (3)";#N/A,#N/A,FALSE,"masez (2)";#N/A,#N/A,FALSE,"GME";#N/A,#N/A,FALSE,"masez"}</definedName>
    <definedName name="sdfsdfsdfasdf" localSheetId="36" hidden="1">{#N/A,#N/A,FALSE,"masez (10)";#N/A,#N/A,FALSE,"masez (7)";#N/A,#N/A,FALSE,"masez (6)";#N/A,#N/A,FALSE,"masez (5)";#N/A,#N/A,FALSE,"masez (4)";#N/A,#N/A,FALSE,"masez (3)";#N/A,#N/A,FALSE,"masez (2)";#N/A,#N/A,FALSE,"GME";#N/A,#N/A,FALSE,"masez"}</definedName>
    <definedName name="sdfsdfsdfasdf" localSheetId="33" hidden="1">{#N/A,#N/A,FALSE,"masez (10)";#N/A,#N/A,FALSE,"masez (7)";#N/A,#N/A,FALSE,"masez (6)";#N/A,#N/A,FALSE,"masez (5)";#N/A,#N/A,FALSE,"masez (4)";#N/A,#N/A,FALSE,"masez (3)";#N/A,#N/A,FALSE,"masez (2)";#N/A,#N/A,FALSE,"GME";#N/A,#N/A,FALSE,"masez"}</definedName>
    <definedName name="sdfsdfsdfasdf" localSheetId="34" hidden="1">{#N/A,#N/A,FALSE,"masez (10)";#N/A,#N/A,FALSE,"masez (7)";#N/A,#N/A,FALSE,"masez (6)";#N/A,#N/A,FALSE,"masez (5)";#N/A,#N/A,FALSE,"masez (4)";#N/A,#N/A,FALSE,"masez (3)";#N/A,#N/A,FALSE,"masez (2)";#N/A,#N/A,FALSE,"GME";#N/A,#N/A,FALSE,"masez"}</definedName>
    <definedName name="sdfsdfsdfasdf" localSheetId="31" hidden="1">{#N/A,#N/A,FALSE,"masez (10)";#N/A,#N/A,FALSE,"masez (7)";#N/A,#N/A,FALSE,"masez (6)";#N/A,#N/A,FALSE,"masez (5)";#N/A,#N/A,FALSE,"masez (4)";#N/A,#N/A,FALSE,"masez (3)";#N/A,#N/A,FALSE,"masez (2)";#N/A,#N/A,FALSE,"GME";#N/A,#N/A,FALSE,"masez"}</definedName>
    <definedName name="sdfsdfsdfasdf" hidden="1">{#N/A,#N/A,FALSE,"masez (10)";#N/A,#N/A,FALSE,"masez (7)";#N/A,#N/A,FALSE,"masez (6)";#N/A,#N/A,FALSE,"masez (5)";#N/A,#N/A,FALSE,"masez (4)";#N/A,#N/A,FALSE,"masez (3)";#N/A,#N/A,FALSE,"masez (2)";#N/A,#N/A,FALSE,"GME";#N/A,#N/A,FALSE,"masez"}</definedName>
    <definedName name="sdfsdfsdfsdfsdfafsea" localSheetId="35" hidden="1">{#N/A,#N/A,FALSE,"PXP-TOTAL Modif";"vis2",#N/A,FALSE,"PXP-AÑO";"Vis1",#N/A,FALSE,"PXP-AÑO"}</definedName>
    <definedName name="sdfsdfsdfsdfsdfafsea" localSheetId="37" hidden="1">{#N/A,#N/A,FALSE,"PXP-TOTAL Modif";"vis2",#N/A,FALSE,"PXP-AÑO";"Vis1",#N/A,FALSE,"PXP-AÑO"}</definedName>
    <definedName name="sdfsdfsdfsdfsdfafsea" localSheetId="36" hidden="1">{#N/A,#N/A,FALSE,"PXP-TOTAL Modif";"vis2",#N/A,FALSE,"PXP-AÑO";"Vis1",#N/A,FALSE,"PXP-AÑO"}</definedName>
    <definedName name="sdfsdfsdfsdfsdfafsea" localSheetId="33" hidden="1">{#N/A,#N/A,FALSE,"PXP-TOTAL Modif";"vis2",#N/A,FALSE,"PXP-AÑO";"Vis1",#N/A,FALSE,"PXP-AÑO"}</definedName>
    <definedName name="sdfsdfsdfsdfsdfafsea" localSheetId="34" hidden="1">{#N/A,#N/A,FALSE,"PXP-TOTAL Modif";"vis2",#N/A,FALSE,"PXP-AÑO";"Vis1",#N/A,FALSE,"PXP-AÑO"}</definedName>
    <definedName name="sdfsdfsdfsdfsdfafsea" localSheetId="31" hidden="1">{#N/A,#N/A,FALSE,"PXP-TOTAL Modif";"vis2",#N/A,FALSE,"PXP-AÑO";"Vis1",#N/A,FALSE,"PXP-AÑO"}</definedName>
    <definedName name="sdfsdfsdfsdfsdfafsea" hidden="1">{#N/A,#N/A,FALSE,"PXP-TOTAL Modif";"vis2",#N/A,FALSE,"PXP-AÑO";"Vis1",#N/A,FALSE,"PXP-AÑO"}</definedName>
    <definedName name="sdfsdfsdfsdfsdfsdfsdfsdf" localSheetId="35" hidden="1">{#N/A,#N/A,TRUE,"Resumen";#N/A,#N/A,TRUE,"Global";#N/A,#N/A,TRUE,"Agropecuario";#N/A,#N/A,TRUE,"Pesca";#N/A,#N/A,TRUE,"Minería";#N/A,#N/A,TRUE,"Elect. y Agua";#N/A,#N/A,TRUE,"Manufactura";#N/A,#N/A,TRUE,"Construcción";#N/A,#N/A,TRUE,"Comercio";#N/A,#N/A,TRUE,"Otros"}</definedName>
    <definedName name="sdfsdfsdfsdfsdfsdfsdfsdf" localSheetId="37" hidden="1">{#N/A,#N/A,TRUE,"Resumen";#N/A,#N/A,TRUE,"Global";#N/A,#N/A,TRUE,"Agropecuario";#N/A,#N/A,TRUE,"Pesca";#N/A,#N/A,TRUE,"Minería";#N/A,#N/A,TRUE,"Elect. y Agua";#N/A,#N/A,TRUE,"Manufactura";#N/A,#N/A,TRUE,"Construcción";#N/A,#N/A,TRUE,"Comercio";#N/A,#N/A,TRUE,"Otros"}</definedName>
    <definedName name="sdfsdfsdfsdfsdfsdfsdfsdf" localSheetId="36" hidden="1">{#N/A,#N/A,TRUE,"Resumen";#N/A,#N/A,TRUE,"Global";#N/A,#N/A,TRUE,"Agropecuario";#N/A,#N/A,TRUE,"Pesca";#N/A,#N/A,TRUE,"Minería";#N/A,#N/A,TRUE,"Elect. y Agua";#N/A,#N/A,TRUE,"Manufactura";#N/A,#N/A,TRUE,"Construcción";#N/A,#N/A,TRUE,"Comercio";#N/A,#N/A,TRUE,"Otros"}</definedName>
    <definedName name="sdfsdfsdfsdfsdfsdfsdfsdf" localSheetId="33" hidden="1">{#N/A,#N/A,TRUE,"Resumen";#N/A,#N/A,TRUE,"Global";#N/A,#N/A,TRUE,"Agropecuario";#N/A,#N/A,TRUE,"Pesca";#N/A,#N/A,TRUE,"Minería";#N/A,#N/A,TRUE,"Elect. y Agua";#N/A,#N/A,TRUE,"Manufactura";#N/A,#N/A,TRUE,"Construcción";#N/A,#N/A,TRUE,"Comercio";#N/A,#N/A,TRUE,"Otros"}</definedName>
    <definedName name="sdfsdfsdfsdfsdfsdfsdfsdf" localSheetId="34" hidden="1">{#N/A,#N/A,TRUE,"Resumen";#N/A,#N/A,TRUE,"Global";#N/A,#N/A,TRUE,"Agropecuario";#N/A,#N/A,TRUE,"Pesca";#N/A,#N/A,TRUE,"Minería";#N/A,#N/A,TRUE,"Elect. y Agua";#N/A,#N/A,TRUE,"Manufactura";#N/A,#N/A,TRUE,"Construcción";#N/A,#N/A,TRUE,"Comercio";#N/A,#N/A,TRUE,"Otros"}</definedName>
    <definedName name="sdfsdfsdfsdfsdfsdfsdfsdf" localSheetId="31" hidden="1">{#N/A,#N/A,TRUE,"Resumen";#N/A,#N/A,TRUE,"Global";#N/A,#N/A,TRUE,"Agropecuario";#N/A,#N/A,TRUE,"Pesca";#N/A,#N/A,TRUE,"Minería";#N/A,#N/A,TRUE,"Elect. y Agua";#N/A,#N/A,TRUE,"Manufactura";#N/A,#N/A,TRUE,"Construcción";#N/A,#N/A,TRUE,"Comercio";#N/A,#N/A,TRUE,"Otros"}</definedName>
    <definedName name="sdfsdfsdfsdfsdfsdfsdfsdf" hidden="1">{#N/A,#N/A,TRUE,"Resumen";#N/A,#N/A,TRUE,"Global";#N/A,#N/A,TRUE,"Agropecuario";#N/A,#N/A,TRUE,"Pesca";#N/A,#N/A,TRUE,"Minería";#N/A,#N/A,TRUE,"Elect. y Agua";#N/A,#N/A,TRUE,"Manufactura";#N/A,#N/A,TRUE,"Construcción";#N/A,#N/A,TRUE,"Comercio";#N/A,#N/A,TRUE,"Otros"}</definedName>
    <definedName name="SDfSDFSF" localSheetId="35" hidden="1">{#N/A,#N/A,FALSE,"17MAY";#N/A,#N/A,FALSE,"24MAY"}</definedName>
    <definedName name="SDfSDFSF" localSheetId="37" hidden="1">{#N/A,#N/A,FALSE,"17MAY";#N/A,#N/A,FALSE,"24MAY"}</definedName>
    <definedName name="SDfSDFSF" localSheetId="36" hidden="1">{#N/A,#N/A,FALSE,"17MAY";#N/A,#N/A,FALSE,"24MAY"}</definedName>
    <definedName name="SDfSDFSF" localSheetId="33" hidden="1">{#N/A,#N/A,FALSE,"17MAY";#N/A,#N/A,FALSE,"24MAY"}</definedName>
    <definedName name="SDfSDFSF" localSheetId="34" hidden="1">{#N/A,#N/A,FALSE,"17MAY";#N/A,#N/A,FALSE,"24MAY"}</definedName>
    <definedName name="SDfSDFSF" localSheetId="31" hidden="1">{#N/A,#N/A,FALSE,"17MAY";#N/A,#N/A,FALSE,"24MAY"}</definedName>
    <definedName name="SDfSDFSF" hidden="1">{#N/A,#N/A,FALSE,"17MAY";#N/A,#N/A,FALSE,"24MAY"}</definedName>
    <definedName name="sdfsdfwefe" localSheetId="35" hidden="1">{"DETALLE_1996",#N/A,FALSE,"flujo";"DETALLE_1997",#N/A,FALSE,"flujo";"GASTOS_INCURRIDOS_1996",#N/A,FALSE,"flujo";"GASTOS_PROGRAMADOS_PARA_1997",#N/A,FALSE,"flujo";#N/A,#N/A,FALSE,"comparat";#N/A,#N/A,FALSE,"costos";#N/A,#N/A,FALSE,"proyctrol"}</definedName>
    <definedName name="sdfsdfwefe" localSheetId="37" hidden="1">{"DETALLE_1996",#N/A,FALSE,"flujo";"DETALLE_1997",#N/A,FALSE,"flujo";"GASTOS_INCURRIDOS_1996",#N/A,FALSE,"flujo";"GASTOS_PROGRAMADOS_PARA_1997",#N/A,FALSE,"flujo";#N/A,#N/A,FALSE,"comparat";#N/A,#N/A,FALSE,"costos";#N/A,#N/A,FALSE,"proyctrol"}</definedName>
    <definedName name="sdfsdfwefe" localSheetId="36" hidden="1">{"DETALLE_1996",#N/A,FALSE,"flujo";"DETALLE_1997",#N/A,FALSE,"flujo";"GASTOS_INCURRIDOS_1996",#N/A,FALSE,"flujo";"GASTOS_PROGRAMADOS_PARA_1997",#N/A,FALSE,"flujo";#N/A,#N/A,FALSE,"comparat";#N/A,#N/A,FALSE,"costos";#N/A,#N/A,FALSE,"proyctrol"}</definedName>
    <definedName name="sdfsdfwefe" localSheetId="33" hidden="1">{"DETALLE_1996",#N/A,FALSE,"flujo";"DETALLE_1997",#N/A,FALSE,"flujo";"GASTOS_INCURRIDOS_1996",#N/A,FALSE,"flujo";"GASTOS_PROGRAMADOS_PARA_1997",#N/A,FALSE,"flujo";#N/A,#N/A,FALSE,"comparat";#N/A,#N/A,FALSE,"costos";#N/A,#N/A,FALSE,"proyctrol"}</definedName>
    <definedName name="sdfsdfwefe" localSheetId="34" hidden="1">{"DETALLE_1996",#N/A,FALSE,"flujo";"DETALLE_1997",#N/A,FALSE,"flujo";"GASTOS_INCURRIDOS_1996",#N/A,FALSE,"flujo";"GASTOS_PROGRAMADOS_PARA_1997",#N/A,FALSE,"flujo";#N/A,#N/A,FALSE,"comparat";#N/A,#N/A,FALSE,"costos";#N/A,#N/A,FALSE,"proyctrol"}</definedName>
    <definedName name="sdfsdfwefe" localSheetId="31" hidden="1">{"DETALLE_1996",#N/A,FALSE,"flujo";"DETALLE_1997",#N/A,FALSE,"flujo";"GASTOS_INCURRIDOS_1996",#N/A,FALSE,"flujo";"GASTOS_PROGRAMADOS_PARA_1997",#N/A,FALSE,"flujo";#N/A,#N/A,FALSE,"comparat";#N/A,#N/A,FALSE,"costos";#N/A,#N/A,FALSE,"proyctrol"}</definedName>
    <definedName name="sdfsdfwefe" hidden="1">{"DETALLE_1996",#N/A,FALSE,"flujo";"DETALLE_1997",#N/A,FALSE,"flujo";"GASTOS_INCURRIDOS_1996",#N/A,FALSE,"flujo";"GASTOS_PROGRAMADOS_PARA_1997",#N/A,FALSE,"flujo";#N/A,#N/A,FALSE,"comparat";#N/A,#N/A,FALSE,"costos";#N/A,#N/A,FALSE,"proyctrol"}</definedName>
    <definedName name="sdfsedfrser" localSheetId="35" hidden="1">{#N/A,#N/A,FALSE,"DEF1";#N/A,#N/A,FALSE,"DEF2";#N/A,#N/A,FALSE,"DEF3"}</definedName>
    <definedName name="sdfsedfrser" localSheetId="37" hidden="1">{#N/A,#N/A,FALSE,"DEF1";#N/A,#N/A,FALSE,"DEF2";#N/A,#N/A,FALSE,"DEF3"}</definedName>
    <definedName name="sdfsedfrser" localSheetId="36" hidden="1">{#N/A,#N/A,FALSE,"DEF1";#N/A,#N/A,FALSE,"DEF2";#N/A,#N/A,FALSE,"DEF3"}</definedName>
    <definedName name="sdfsedfrser" localSheetId="33" hidden="1">{#N/A,#N/A,FALSE,"DEF1";#N/A,#N/A,FALSE,"DEF2";#N/A,#N/A,FALSE,"DEF3"}</definedName>
    <definedName name="sdfsedfrser" localSheetId="34" hidden="1">{#N/A,#N/A,FALSE,"DEF1";#N/A,#N/A,FALSE,"DEF2";#N/A,#N/A,FALSE,"DEF3"}</definedName>
    <definedName name="sdfsedfrser" localSheetId="31" hidden="1">{#N/A,#N/A,FALSE,"DEF1";#N/A,#N/A,FALSE,"DEF2";#N/A,#N/A,FALSE,"DEF3"}</definedName>
    <definedName name="sdfsedfrser" hidden="1">{#N/A,#N/A,FALSE,"DEF1";#N/A,#N/A,FALSE,"DEF2";#N/A,#N/A,FALSE,"DEF3"}</definedName>
    <definedName name="sdfsf" localSheetId="35" hidden="1">{"DETALLE_1996",#N/A,FALSE,"flujo";"DETALLE_1997",#N/A,FALSE,"flujo";"GASTOS_INCURRIDOS_1996",#N/A,FALSE,"flujo";"GASTOS_PROGRAMADOS_PARA_1997",#N/A,FALSE,"flujo";#N/A,#N/A,FALSE,"comparat";#N/A,#N/A,FALSE,"costos";#N/A,#N/A,FALSE,"proyctrol"}</definedName>
    <definedName name="sdfsf" localSheetId="37" hidden="1">{"DETALLE_1996",#N/A,FALSE,"flujo";"DETALLE_1997",#N/A,FALSE,"flujo";"GASTOS_INCURRIDOS_1996",#N/A,FALSE,"flujo";"GASTOS_PROGRAMADOS_PARA_1997",#N/A,FALSE,"flujo";#N/A,#N/A,FALSE,"comparat";#N/A,#N/A,FALSE,"costos";#N/A,#N/A,FALSE,"proyctrol"}</definedName>
    <definedName name="sdfsf" localSheetId="36" hidden="1">{"DETALLE_1996",#N/A,FALSE,"flujo";"DETALLE_1997",#N/A,FALSE,"flujo";"GASTOS_INCURRIDOS_1996",#N/A,FALSE,"flujo";"GASTOS_PROGRAMADOS_PARA_1997",#N/A,FALSE,"flujo";#N/A,#N/A,FALSE,"comparat";#N/A,#N/A,FALSE,"costos";#N/A,#N/A,FALSE,"proyctrol"}</definedName>
    <definedName name="sdfsf" localSheetId="33" hidden="1">{"DETALLE_1996",#N/A,FALSE,"flujo";"DETALLE_1997",#N/A,FALSE,"flujo";"GASTOS_INCURRIDOS_1996",#N/A,FALSE,"flujo";"GASTOS_PROGRAMADOS_PARA_1997",#N/A,FALSE,"flujo";#N/A,#N/A,FALSE,"comparat";#N/A,#N/A,FALSE,"costos";#N/A,#N/A,FALSE,"proyctrol"}</definedName>
    <definedName name="sdfsf" localSheetId="34" hidden="1">{"DETALLE_1996",#N/A,FALSE,"flujo";"DETALLE_1997",#N/A,FALSE,"flujo";"GASTOS_INCURRIDOS_1996",#N/A,FALSE,"flujo";"GASTOS_PROGRAMADOS_PARA_1997",#N/A,FALSE,"flujo";#N/A,#N/A,FALSE,"comparat";#N/A,#N/A,FALSE,"costos";#N/A,#N/A,FALSE,"proyctrol"}</definedName>
    <definedName name="sdfsf" localSheetId="31" hidden="1">{"DETALLE_1996",#N/A,FALSE,"flujo";"DETALLE_1997",#N/A,FALSE,"flujo";"GASTOS_INCURRIDOS_1996",#N/A,FALSE,"flujo";"GASTOS_PROGRAMADOS_PARA_1997",#N/A,FALSE,"flujo";#N/A,#N/A,FALSE,"comparat";#N/A,#N/A,FALSE,"costos";#N/A,#N/A,FALSE,"proyctrol"}</definedName>
    <definedName name="sdfsf" hidden="1">{"DETALLE_1996",#N/A,FALSE,"flujo";"DETALLE_1997",#N/A,FALSE,"flujo";"GASTOS_INCURRIDOS_1996",#N/A,FALSE,"flujo";"GASTOS_PROGRAMADOS_PARA_1997",#N/A,FALSE,"flujo";#N/A,#N/A,FALSE,"comparat";#N/A,#N/A,FALSE,"costos";#N/A,#N/A,FALSE,"proyctrol"}</definedName>
    <definedName name="sdfsfs" localSheetId="35" hidden="1">{#N/A,#N/A,FALSE,"masez (10)";#N/A,#N/A,FALSE,"masez (7)";#N/A,#N/A,FALSE,"masez (6)";#N/A,#N/A,FALSE,"masez (5)";#N/A,#N/A,FALSE,"masez (4)";#N/A,#N/A,FALSE,"masez (3)";#N/A,#N/A,FALSE,"masez (2)";#N/A,#N/A,FALSE,"GME";#N/A,#N/A,FALSE,"masez"}</definedName>
    <definedName name="sdfsfs" localSheetId="37" hidden="1">{#N/A,#N/A,FALSE,"masez (10)";#N/A,#N/A,FALSE,"masez (7)";#N/A,#N/A,FALSE,"masez (6)";#N/A,#N/A,FALSE,"masez (5)";#N/A,#N/A,FALSE,"masez (4)";#N/A,#N/A,FALSE,"masez (3)";#N/A,#N/A,FALSE,"masez (2)";#N/A,#N/A,FALSE,"GME";#N/A,#N/A,FALSE,"masez"}</definedName>
    <definedName name="sdfsfs" localSheetId="36" hidden="1">{#N/A,#N/A,FALSE,"masez (10)";#N/A,#N/A,FALSE,"masez (7)";#N/A,#N/A,FALSE,"masez (6)";#N/A,#N/A,FALSE,"masez (5)";#N/A,#N/A,FALSE,"masez (4)";#N/A,#N/A,FALSE,"masez (3)";#N/A,#N/A,FALSE,"masez (2)";#N/A,#N/A,FALSE,"GME";#N/A,#N/A,FALSE,"masez"}</definedName>
    <definedName name="sdfsfs" localSheetId="33" hidden="1">{#N/A,#N/A,FALSE,"masez (10)";#N/A,#N/A,FALSE,"masez (7)";#N/A,#N/A,FALSE,"masez (6)";#N/A,#N/A,FALSE,"masez (5)";#N/A,#N/A,FALSE,"masez (4)";#N/A,#N/A,FALSE,"masez (3)";#N/A,#N/A,FALSE,"masez (2)";#N/A,#N/A,FALSE,"GME";#N/A,#N/A,FALSE,"masez"}</definedName>
    <definedName name="sdfsfs" localSheetId="34" hidden="1">{#N/A,#N/A,FALSE,"masez (10)";#N/A,#N/A,FALSE,"masez (7)";#N/A,#N/A,FALSE,"masez (6)";#N/A,#N/A,FALSE,"masez (5)";#N/A,#N/A,FALSE,"masez (4)";#N/A,#N/A,FALSE,"masez (3)";#N/A,#N/A,FALSE,"masez (2)";#N/A,#N/A,FALSE,"GME";#N/A,#N/A,FALSE,"masez"}</definedName>
    <definedName name="sdfsfs" localSheetId="31" hidden="1">{#N/A,#N/A,FALSE,"masez (10)";#N/A,#N/A,FALSE,"masez (7)";#N/A,#N/A,FALSE,"masez (6)";#N/A,#N/A,FALSE,"masez (5)";#N/A,#N/A,FALSE,"masez (4)";#N/A,#N/A,FALSE,"masez (3)";#N/A,#N/A,FALSE,"masez (2)";#N/A,#N/A,FALSE,"GME";#N/A,#N/A,FALSE,"masez"}</definedName>
    <definedName name="sdfsfs" hidden="1">{#N/A,#N/A,FALSE,"masez (10)";#N/A,#N/A,FALSE,"masez (7)";#N/A,#N/A,FALSE,"masez (6)";#N/A,#N/A,FALSE,"masez (5)";#N/A,#N/A,FALSE,"masez (4)";#N/A,#N/A,FALSE,"masez (3)";#N/A,#N/A,FALSE,"masez (2)";#N/A,#N/A,FALSE,"GME";#N/A,#N/A,FALSE,"masez"}</definedName>
    <definedName name="sdfsfsd" localSheetId="35" hidden="1">{"DETALLE_1996",#N/A,FALSE,"flujo";"DETALLE_1997",#N/A,FALSE,"flujo";"GASTOS_INCURRIDOS_1996",#N/A,FALSE,"flujo";"GASTOS_PROGRAMADOS_PARA_1997",#N/A,FALSE,"flujo";#N/A,#N/A,FALSE,"comparat";#N/A,#N/A,FALSE,"costos";#N/A,#N/A,FALSE,"proyctrol"}</definedName>
    <definedName name="sdfsfsd" localSheetId="37" hidden="1">{"DETALLE_1996",#N/A,FALSE,"flujo";"DETALLE_1997",#N/A,FALSE,"flujo";"GASTOS_INCURRIDOS_1996",#N/A,FALSE,"flujo";"GASTOS_PROGRAMADOS_PARA_1997",#N/A,FALSE,"flujo";#N/A,#N/A,FALSE,"comparat";#N/A,#N/A,FALSE,"costos";#N/A,#N/A,FALSE,"proyctrol"}</definedName>
    <definedName name="sdfsfsd" localSheetId="36" hidden="1">{"DETALLE_1996",#N/A,FALSE,"flujo";"DETALLE_1997",#N/A,FALSE,"flujo";"GASTOS_INCURRIDOS_1996",#N/A,FALSE,"flujo";"GASTOS_PROGRAMADOS_PARA_1997",#N/A,FALSE,"flujo";#N/A,#N/A,FALSE,"comparat";#N/A,#N/A,FALSE,"costos";#N/A,#N/A,FALSE,"proyctrol"}</definedName>
    <definedName name="sdfsfsd" localSheetId="33" hidden="1">{"DETALLE_1996",#N/A,FALSE,"flujo";"DETALLE_1997",#N/A,FALSE,"flujo";"GASTOS_INCURRIDOS_1996",#N/A,FALSE,"flujo";"GASTOS_PROGRAMADOS_PARA_1997",#N/A,FALSE,"flujo";#N/A,#N/A,FALSE,"comparat";#N/A,#N/A,FALSE,"costos";#N/A,#N/A,FALSE,"proyctrol"}</definedName>
    <definedName name="sdfsfsd" localSheetId="34" hidden="1">{"DETALLE_1996",#N/A,FALSE,"flujo";"DETALLE_1997",#N/A,FALSE,"flujo";"GASTOS_INCURRIDOS_1996",#N/A,FALSE,"flujo";"GASTOS_PROGRAMADOS_PARA_1997",#N/A,FALSE,"flujo";#N/A,#N/A,FALSE,"comparat";#N/A,#N/A,FALSE,"costos";#N/A,#N/A,FALSE,"proyctrol"}</definedName>
    <definedName name="sdfsfsd" localSheetId="31" hidden="1">{"DETALLE_1996",#N/A,FALSE,"flujo";"DETALLE_1997",#N/A,FALSE,"flujo";"GASTOS_INCURRIDOS_1996",#N/A,FALSE,"flujo";"GASTOS_PROGRAMADOS_PARA_1997",#N/A,FALSE,"flujo";#N/A,#N/A,FALSE,"comparat";#N/A,#N/A,FALSE,"costos";#N/A,#N/A,FALSE,"proyctrol"}</definedName>
    <definedName name="sdfsfsd" hidden="1">{"DETALLE_1996",#N/A,FALSE,"flujo";"DETALLE_1997",#N/A,FALSE,"flujo";"GASTOS_INCURRIDOS_1996",#N/A,FALSE,"flujo";"GASTOS_PROGRAMADOS_PARA_1997",#N/A,FALSE,"flujo";#N/A,#N/A,FALSE,"comparat";#N/A,#N/A,FALSE,"costos";#N/A,#N/A,FALSE,"proyctrol"}</definedName>
    <definedName name="sdfsfsfsdf" localSheetId="35" hidden="1">{"cuadro1",#N/A,FALSE,"Buzon Camion Opción 3";"cuadro2",#N/A,FALSE,"Buzon Camion Opción 3";"cuadro3",#N/A,FALSE,"Buzon Camion Opción 3";"cuadro4",#N/A,FALSE,"Buzon Camion Opción 3"}</definedName>
    <definedName name="sdfsfsfsdf" localSheetId="37" hidden="1">{"cuadro1",#N/A,FALSE,"Buzon Camion Opción 3";"cuadro2",#N/A,FALSE,"Buzon Camion Opción 3";"cuadro3",#N/A,FALSE,"Buzon Camion Opción 3";"cuadro4",#N/A,FALSE,"Buzon Camion Opción 3"}</definedName>
    <definedName name="sdfsfsfsdf" localSheetId="36" hidden="1">{"cuadro1",#N/A,FALSE,"Buzon Camion Opción 3";"cuadro2",#N/A,FALSE,"Buzon Camion Opción 3";"cuadro3",#N/A,FALSE,"Buzon Camion Opción 3";"cuadro4",#N/A,FALSE,"Buzon Camion Opción 3"}</definedName>
    <definedName name="sdfsfsfsdf" localSheetId="33" hidden="1">{"cuadro1",#N/A,FALSE,"Buzon Camion Opción 3";"cuadro2",#N/A,FALSE,"Buzon Camion Opción 3";"cuadro3",#N/A,FALSE,"Buzon Camion Opción 3";"cuadro4",#N/A,FALSE,"Buzon Camion Opción 3"}</definedName>
    <definedName name="sdfsfsfsdf" localSheetId="34" hidden="1">{"cuadro1",#N/A,FALSE,"Buzon Camion Opción 3";"cuadro2",#N/A,FALSE,"Buzon Camion Opción 3";"cuadro3",#N/A,FALSE,"Buzon Camion Opción 3";"cuadro4",#N/A,FALSE,"Buzon Camion Opción 3"}</definedName>
    <definedName name="sdfsfsfsdf" localSheetId="31" hidden="1">{"cuadro1",#N/A,FALSE,"Buzon Camion Opción 3";"cuadro2",#N/A,FALSE,"Buzon Camion Opción 3";"cuadro3",#N/A,FALSE,"Buzon Camion Opción 3";"cuadro4",#N/A,FALSE,"Buzon Camion Opción 3"}</definedName>
    <definedName name="sdfsfsfsdf" hidden="1">{"cuadro1",#N/A,FALSE,"Buzon Camion Opción 3";"cuadro2",#N/A,FALSE,"Buzon Camion Opción 3";"cuadro3",#N/A,FALSE,"Buzon Camion Opción 3";"cuadro4",#N/A,FALSE,"Buzon Camion Opción 3"}</definedName>
    <definedName name="sdfss" localSheetId="35" hidden="1">{"CI+GG(BASE)",#N/A,FALSE,"CI+GG(BASE)";"GG",#N/A,FALSE,"CI+GG(BASE)";"CI",#N/A,FALSE,"CI+GG(BASE)"}</definedName>
    <definedName name="sdfss" localSheetId="37" hidden="1">{"CI+GG(BASE)",#N/A,FALSE,"CI+GG(BASE)";"GG",#N/A,FALSE,"CI+GG(BASE)";"CI",#N/A,FALSE,"CI+GG(BASE)"}</definedName>
    <definedName name="sdfss" localSheetId="36" hidden="1">{"CI+GG(BASE)",#N/A,FALSE,"CI+GG(BASE)";"GG",#N/A,FALSE,"CI+GG(BASE)";"CI",#N/A,FALSE,"CI+GG(BASE)"}</definedName>
    <definedName name="sdfss" localSheetId="33" hidden="1">{"CI+GG(BASE)",#N/A,FALSE,"CI+GG(BASE)";"GG",#N/A,FALSE,"CI+GG(BASE)";"CI",#N/A,FALSE,"CI+GG(BASE)"}</definedName>
    <definedName name="sdfss" localSheetId="34" hidden="1">{"CI+GG(BASE)",#N/A,FALSE,"CI+GG(BASE)";"GG",#N/A,FALSE,"CI+GG(BASE)";"CI",#N/A,FALSE,"CI+GG(BASE)"}</definedName>
    <definedName name="sdfss" localSheetId="31" hidden="1">{"CI+GG(BASE)",#N/A,FALSE,"CI+GG(BASE)";"GG",#N/A,FALSE,"CI+GG(BASE)";"CI",#N/A,FALSE,"CI+GG(BASE)"}</definedName>
    <definedName name="sdfss" hidden="1">{"CI+GG(BASE)",#N/A,FALSE,"CI+GG(BASE)";"GG",#N/A,FALSE,"CI+GG(BASE)";"CI",#N/A,FALSE,"CI+GG(BASE)"}</definedName>
    <definedName name="sdfvds" localSheetId="31">#REF!</definedName>
    <definedName name="sdfvds">!#REF!</definedName>
    <definedName name="sdg" localSheetId="35" hidden="1">{#N/A,#N/A,FALSE,"WBS 1.06";#N/A,#N/A,FALSE,"WBS 1.14";#N/A,#N/A,FALSE,"WBS 1.17";#N/A,#N/A,FALSE,"WBS 1.18"}</definedName>
    <definedName name="sdg" localSheetId="37" hidden="1">{#N/A,#N/A,FALSE,"WBS 1.06";#N/A,#N/A,FALSE,"WBS 1.14";#N/A,#N/A,FALSE,"WBS 1.17";#N/A,#N/A,FALSE,"WBS 1.18"}</definedName>
    <definedName name="sdg" localSheetId="36" hidden="1">{#N/A,#N/A,FALSE,"WBS 1.06";#N/A,#N/A,FALSE,"WBS 1.14";#N/A,#N/A,FALSE,"WBS 1.17";#N/A,#N/A,FALSE,"WBS 1.18"}</definedName>
    <definedName name="sdg" localSheetId="33" hidden="1">{#N/A,#N/A,FALSE,"WBS 1.06";#N/A,#N/A,FALSE,"WBS 1.14";#N/A,#N/A,FALSE,"WBS 1.17";#N/A,#N/A,FALSE,"WBS 1.18"}</definedName>
    <definedName name="sdg" localSheetId="34" hidden="1">{#N/A,#N/A,FALSE,"WBS 1.06";#N/A,#N/A,FALSE,"WBS 1.14";#N/A,#N/A,FALSE,"WBS 1.17";#N/A,#N/A,FALSE,"WBS 1.18"}</definedName>
    <definedName name="sdg" localSheetId="31" hidden="1">{#N/A,#N/A,FALSE,"WBS 1.06";#N/A,#N/A,FALSE,"WBS 1.14";#N/A,#N/A,FALSE,"WBS 1.17";#N/A,#N/A,FALSE,"WBS 1.18"}</definedName>
    <definedName name="sdg" hidden="1">{#N/A,#N/A,FALSE,"WBS 1.06";#N/A,#N/A,FALSE,"WBS 1.14";#N/A,#N/A,FALSE,"WBS 1.17";#N/A,#N/A,FALSE,"WBS 1.18"}</definedName>
    <definedName name="sdga" localSheetId="35" hidden="1">{#N/A,#N/A,TRUE,"Basic";#N/A,#N/A,TRUE,"EXT-TABLE";#N/A,#N/A,TRUE,"STEEL";#N/A,#N/A,TRUE,"INT-Table";#N/A,#N/A,TRUE,"STEEL";#N/A,#N/A,TRUE,"Door"}</definedName>
    <definedName name="sdga" localSheetId="37" hidden="1">{#N/A,#N/A,TRUE,"Basic";#N/A,#N/A,TRUE,"EXT-TABLE";#N/A,#N/A,TRUE,"STEEL";#N/A,#N/A,TRUE,"INT-Table";#N/A,#N/A,TRUE,"STEEL";#N/A,#N/A,TRUE,"Door"}</definedName>
    <definedName name="sdga" localSheetId="36" hidden="1">{#N/A,#N/A,TRUE,"Basic";#N/A,#N/A,TRUE,"EXT-TABLE";#N/A,#N/A,TRUE,"STEEL";#N/A,#N/A,TRUE,"INT-Table";#N/A,#N/A,TRUE,"STEEL";#N/A,#N/A,TRUE,"Door"}</definedName>
    <definedName name="sdga" localSheetId="33" hidden="1">{#N/A,#N/A,TRUE,"Basic";#N/A,#N/A,TRUE,"EXT-TABLE";#N/A,#N/A,TRUE,"STEEL";#N/A,#N/A,TRUE,"INT-Table";#N/A,#N/A,TRUE,"STEEL";#N/A,#N/A,TRUE,"Door"}</definedName>
    <definedName name="sdga" localSheetId="34" hidden="1">{#N/A,#N/A,TRUE,"Basic";#N/A,#N/A,TRUE,"EXT-TABLE";#N/A,#N/A,TRUE,"STEEL";#N/A,#N/A,TRUE,"INT-Table";#N/A,#N/A,TRUE,"STEEL";#N/A,#N/A,TRUE,"Door"}</definedName>
    <definedName name="sdga" localSheetId="31" hidden="1">{#N/A,#N/A,TRUE,"Basic";#N/A,#N/A,TRUE,"EXT-TABLE";#N/A,#N/A,TRUE,"STEEL";#N/A,#N/A,TRUE,"INT-Table";#N/A,#N/A,TRUE,"STEEL";#N/A,#N/A,TRUE,"Door"}</definedName>
    <definedName name="sdga" hidden="1">{#N/A,#N/A,TRUE,"Basic";#N/A,#N/A,TRUE,"EXT-TABLE";#N/A,#N/A,TRUE,"STEEL";#N/A,#N/A,TRUE,"INT-Table";#N/A,#N/A,TRUE,"STEEL";#N/A,#N/A,TRUE,"Door"}</definedName>
    <definedName name="sdgdfhdfh2123123" localSheetId="31">#REF!</definedName>
    <definedName name="sdgdfhdfh2123123">!#REF!</definedName>
    <definedName name="sdgfadg" localSheetId="35" hidden="1">{#N/A,#N/A,FALSE,"Total_OC015";#N/A,#N/A,FALSE,"ADMIN";#N/A,#N/A,FALSE,"PROCES";#N/A,#N/A,FALSE,"mecan";#N/A,#N/A,FALSE,"civil";#N/A,#N/A,FALSE,"CAÑER";#N/A,#N/A,FALSE,"ELEC";#N/A,#N/A,FALSE,"INSTR"}</definedName>
    <definedName name="sdgfadg" localSheetId="37" hidden="1">{#N/A,#N/A,FALSE,"Total_OC015";#N/A,#N/A,FALSE,"ADMIN";#N/A,#N/A,FALSE,"PROCES";#N/A,#N/A,FALSE,"mecan";#N/A,#N/A,FALSE,"civil";#N/A,#N/A,FALSE,"CAÑER";#N/A,#N/A,FALSE,"ELEC";#N/A,#N/A,FALSE,"INSTR"}</definedName>
    <definedName name="sdgfadg" localSheetId="36" hidden="1">{#N/A,#N/A,FALSE,"Total_OC015";#N/A,#N/A,FALSE,"ADMIN";#N/A,#N/A,FALSE,"PROCES";#N/A,#N/A,FALSE,"mecan";#N/A,#N/A,FALSE,"civil";#N/A,#N/A,FALSE,"CAÑER";#N/A,#N/A,FALSE,"ELEC";#N/A,#N/A,FALSE,"INSTR"}</definedName>
    <definedName name="sdgfadg" localSheetId="33" hidden="1">{#N/A,#N/A,FALSE,"Total_OC015";#N/A,#N/A,FALSE,"ADMIN";#N/A,#N/A,FALSE,"PROCES";#N/A,#N/A,FALSE,"mecan";#N/A,#N/A,FALSE,"civil";#N/A,#N/A,FALSE,"CAÑER";#N/A,#N/A,FALSE,"ELEC";#N/A,#N/A,FALSE,"INSTR"}</definedName>
    <definedName name="sdgfadg" localSheetId="34" hidden="1">{#N/A,#N/A,FALSE,"Total_OC015";#N/A,#N/A,FALSE,"ADMIN";#N/A,#N/A,FALSE,"PROCES";#N/A,#N/A,FALSE,"mecan";#N/A,#N/A,FALSE,"civil";#N/A,#N/A,FALSE,"CAÑER";#N/A,#N/A,FALSE,"ELEC";#N/A,#N/A,FALSE,"INSTR"}</definedName>
    <definedName name="sdgfadg" localSheetId="31" hidden="1">{#N/A,#N/A,FALSE,"Total_OC015";#N/A,#N/A,FALSE,"ADMIN";#N/A,#N/A,FALSE,"PROCES";#N/A,#N/A,FALSE,"mecan";#N/A,#N/A,FALSE,"civil";#N/A,#N/A,FALSE,"CAÑER";#N/A,#N/A,FALSE,"ELEC";#N/A,#N/A,FALSE,"INSTR"}</definedName>
    <definedName name="sdgfadg" hidden="1">{#N/A,#N/A,FALSE,"Total_OC015";#N/A,#N/A,FALSE,"ADMIN";#N/A,#N/A,FALSE,"PROCES";#N/A,#N/A,FALSE,"mecan";#N/A,#N/A,FALSE,"civil";#N/A,#N/A,FALSE,"CAÑER";#N/A,#N/A,FALSE,"ELEC";#N/A,#N/A,FALSE,"INSTR"}</definedName>
    <definedName name="sdggrsgrsgtrsg"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ggrsgrsgtrsg"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ggrsgrsgtrsg"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ggrsgrsgtrsg"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ggrsgrsgtrsg"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ggrsgrsgtrsg"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ggrsgrsgtrsg"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gsdgdfg545" localSheetId="31">#REF!</definedName>
    <definedName name="sdgsdgdfg545">!#REF!</definedName>
    <definedName name="sdht" localSheetId="35" hidden="1">{"'resumen REV 3'!$B$1:$Q$69"}</definedName>
    <definedName name="sdht" localSheetId="37" hidden="1">{"'resumen REV 3'!$B$1:$Q$69"}</definedName>
    <definedName name="sdht" localSheetId="36" hidden="1">{"'resumen REV 3'!$B$1:$Q$69"}</definedName>
    <definedName name="sdht" localSheetId="33" hidden="1">{"'resumen REV 3'!$B$1:$Q$69"}</definedName>
    <definedName name="sdht" localSheetId="34" hidden="1">{"'resumen REV 3'!$B$1:$Q$69"}</definedName>
    <definedName name="sdht" localSheetId="31" hidden="1">{"'resumen REV 3'!$B$1:$Q$69"}</definedName>
    <definedName name="sdht" hidden="1">{"'resumen REV 3'!$B$1:$Q$69"}</definedName>
    <definedName name="sdhydfyftuu" localSheetId="31" hidden="1">{#N/A,#N/A,TRUE,"Cover";#N/A,#N/A,TRUE,"Conts";#N/A,#N/A,TRUE,"VOS";#N/A,#N/A,TRUE,"Warrington";#N/A,#N/A,TRUE,"Widnes"}</definedName>
    <definedName name="sdhydfyftuu" hidden="1">{#N/A,#N/A,TRUE,"Cover";#N/A,#N/A,TRUE,"Conts";#N/A,#N/A,TRUE,"VOS";#N/A,#N/A,TRUE,"Warrington";#N/A,#N/A,TRUE,"Widnes"}</definedName>
    <definedName name="sdjb81" localSheetId="35" hidden="1">{#N/A,#N/A,TRUE,"INGENIERIA";#N/A,#N/A,TRUE,"COMPRAS";#N/A,#N/A,TRUE,"DIRECCION";#N/A,#N/A,TRUE,"RESUMEN"}</definedName>
    <definedName name="sdjb81" localSheetId="37" hidden="1">{#N/A,#N/A,TRUE,"INGENIERIA";#N/A,#N/A,TRUE,"COMPRAS";#N/A,#N/A,TRUE,"DIRECCION";#N/A,#N/A,TRUE,"RESUMEN"}</definedName>
    <definedName name="sdjb81" localSheetId="36" hidden="1">{#N/A,#N/A,TRUE,"INGENIERIA";#N/A,#N/A,TRUE,"COMPRAS";#N/A,#N/A,TRUE,"DIRECCION";#N/A,#N/A,TRUE,"RESUMEN"}</definedName>
    <definedName name="sdjb81" localSheetId="33" hidden="1">{#N/A,#N/A,TRUE,"INGENIERIA";#N/A,#N/A,TRUE,"COMPRAS";#N/A,#N/A,TRUE,"DIRECCION";#N/A,#N/A,TRUE,"RESUMEN"}</definedName>
    <definedName name="sdjb81" localSheetId="34" hidden="1">{#N/A,#N/A,TRUE,"INGENIERIA";#N/A,#N/A,TRUE,"COMPRAS";#N/A,#N/A,TRUE,"DIRECCION";#N/A,#N/A,TRUE,"RESUMEN"}</definedName>
    <definedName name="sdjb81" localSheetId="31" hidden="1">{#N/A,#N/A,TRUE,"INGENIERIA";#N/A,#N/A,TRUE,"COMPRAS";#N/A,#N/A,TRUE,"DIRECCION";#N/A,#N/A,TRUE,"RESUMEN"}</definedName>
    <definedName name="sdjb81" hidden="1">{#N/A,#N/A,TRUE,"INGENIERIA";#N/A,#N/A,TRUE,"COMPRAS";#N/A,#N/A,TRUE,"DIRECCION";#N/A,#N/A,TRUE,"RESUMEN"}</definedName>
    <definedName name="sdjshs" localSheetId="35" hidden="1">{#N/A,#N/A,TRUE,"INGENIERIA";#N/A,#N/A,TRUE,"COMPRAS";#N/A,#N/A,TRUE,"DIRECCION";#N/A,#N/A,TRUE,"RESUMEN"}</definedName>
    <definedName name="sdjshs" localSheetId="37" hidden="1">{#N/A,#N/A,TRUE,"INGENIERIA";#N/A,#N/A,TRUE,"COMPRAS";#N/A,#N/A,TRUE,"DIRECCION";#N/A,#N/A,TRUE,"RESUMEN"}</definedName>
    <definedName name="sdjshs" localSheetId="36" hidden="1">{#N/A,#N/A,TRUE,"INGENIERIA";#N/A,#N/A,TRUE,"COMPRAS";#N/A,#N/A,TRUE,"DIRECCION";#N/A,#N/A,TRUE,"RESUMEN"}</definedName>
    <definedName name="sdjshs" localSheetId="33" hidden="1">{#N/A,#N/A,TRUE,"INGENIERIA";#N/A,#N/A,TRUE,"COMPRAS";#N/A,#N/A,TRUE,"DIRECCION";#N/A,#N/A,TRUE,"RESUMEN"}</definedName>
    <definedName name="sdjshs" localSheetId="34" hidden="1">{#N/A,#N/A,TRUE,"INGENIERIA";#N/A,#N/A,TRUE,"COMPRAS";#N/A,#N/A,TRUE,"DIRECCION";#N/A,#N/A,TRUE,"RESUMEN"}</definedName>
    <definedName name="sdjshs" localSheetId="31" hidden="1">{#N/A,#N/A,TRUE,"INGENIERIA";#N/A,#N/A,TRUE,"COMPRAS";#N/A,#N/A,TRUE,"DIRECCION";#N/A,#N/A,TRUE,"RESUMEN"}</definedName>
    <definedName name="sdjshs" hidden="1">{#N/A,#N/A,TRUE,"INGENIERIA";#N/A,#N/A,TRUE,"COMPRAS";#N/A,#N/A,TRUE,"DIRECCION";#N/A,#N/A,TRUE,"RESUMEN"}</definedName>
    <definedName name="SDKSD" localSheetId="35" hidden="1">{#N/A,#N/A,FALSE,"Total_OC015";#N/A,#N/A,FALSE,"ADMIN";#N/A,#N/A,FALSE,"PROCES";#N/A,#N/A,FALSE,"mecan";#N/A,#N/A,FALSE,"civil";#N/A,#N/A,FALSE,"CAÑER";#N/A,#N/A,FALSE,"ELEC";#N/A,#N/A,FALSE,"INSTR"}</definedName>
    <definedName name="SDKSD" localSheetId="37" hidden="1">{#N/A,#N/A,FALSE,"Total_OC015";#N/A,#N/A,FALSE,"ADMIN";#N/A,#N/A,FALSE,"PROCES";#N/A,#N/A,FALSE,"mecan";#N/A,#N/A,FALSE,"civil";#N/A,#N/A,FALSE,"CAÑER";#N/A,#N/A,FALSE,"ELEC";#N/A,#N/A,FALSE,"INSTR"}</definedName>
    <definedName name="SDKSD" localSheetId="36" hidden="1">{#N/A,#N/A,FALSE,"Total_OC015";#N/A,#N/A,FALSE,"ADMIN";#N/A,#N/A,FALSE,"PROCES";#N/A,#N/A,FALSE,"mecan";#N/A,#N/A,FALSE,"civil";#N/A,#N/A,FALSE,"CAÑER";#N/A,#N/A,FALSE,"ELEC";#N/A,#N/A,FALSE,"INSTR"}</definedName>
    <definedName name="SDKSD" localSheetId="33" hidden="1">{#N/A,#N/A,FALSE,"Total_OC015";#N/A,#N/A,FALSE,"ADMIN";#N/A,#N/A,FALSE,"PROCES";#N/A,#N/A,FALSE,"mecan";#N/A,#N/A,FALSE,"civil";#N/A,#N/A,FALSE,"CAÑER";#N/A,#N/A,FALSE,"ELEC";#N/A,#N/A,FALSE,"INSTR"}</definedName>
    <definedName name="SDKSD" localSheetId="34" hidden="1">{#N/A,#N/A,FALSE,"Total_OC015";#N/A,#N/A,FALSE,"ADMIN";#N/A,#N/A,FALSE,"PROCES";#N/A,#N/A,FALSE,"mecan";#N/A,#N/A,FALSE,"civil";#N/A,#N/A,FALSE,"CAÑER";#N/A,#N/A,FALSE,"ELEC";#N/A,#N/A,FALSE,"INSTR"}</definedName>
    <definedName name="SDKSD" localSheetId="31"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s" localSheetId="35" hidden="1">{#N/A,#N/A,TRUE,"INGENIERIA";#N/A,#N/A,TRUE,"COMPRAS";#N/A,#N/A,TRUE,"DIRECCION";#N/A,#N/A,TRUE,"RESUMEN"}</definedName>
    <definedName name="sds" localSheetId="33" hidden="1">{#N/A,#N/A,TRUE,"INGENIERIA";#N/A,#N/A,TRUE,"COMPRAS";#N/A,#N/A,TRUE,"DIRECCION";#N/A,#N/A,TRUE,"RESUMEN"}</definedName>
    <definedName name="sds" localSheetId="34" hidden="1">{#N/A,#N/A,TRUE,"INGENIERIA";#N/A,#N/A,TRUE,"COMPRAS";#N/A,#N/A,TRUE,"DIRECCION";#N/A,#N/A,TRUE,"RESUMEN"}</definedName>
    <definedName name="sds" localSheetId="31" hidden="1">{#N/A,#N/A,TRUE,"INGENIERIA";#N/A,#N/A,TRUE,"COMPRAS";#N/A,#N/A,TRUE,"DIRECCION";#N/A,#N/A,TRUE,"RESUMEN"}</definedName>
    <definedName name="sds">#REF!</definedName>
    <definedName name="sdsa"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sd" localSheetId="35" hidden="1">{#N/A,#N/A,FALSE,"Total_OC015";#N/A,#N/A,FALSE,"ADMIN";#N/A,#N/A,FALSE,"PROCES";#N/A,#N/A,FALSE,"mecan";#N/A,#N/A,FALSE,"civil";#N/A,#N/A,FALSE,"CAÑER";#N/A,#N/A,FALSE,"ELEC";#N/A,#N/A,FALSE,"INSTR"}</definedName>
    <definedName name="SDSD" localSheetId="37" hidden="1">#REF!</definedName>
    <definedName name="SDSD" localSheetId="32" hidden="1">#REF!</definedName>
    <definedName name="SDSD" localSheetId="21" hidden="1">#REF!</definedName>
    <definedName name="sdsd" localSheetId="33" hidden="1">{#N/A,#N/A,FALSE,"Total_OC015";#N/A,#N/A,FALSE,"ADMIN";#N/A,#N/A,FALSE,"PROCES";#N/A,#N/A,FALSE,"mecan";#N/A,#N/A,FALSE,"civil";#N/A,#N/A,FALSE,"CAÑER";#N/A,#N/A,FALSE,"ELEC";#N/A,#N/A,FALSE,"INSTR"}</definedName>
    <definedName name="sdsd" localSheetId="34" hidden="1">{#N/A,#N/A,FALSE,"Total_OC015";#N/A,#N/A,FALSE,"ADMIN";#N/A,#N/A,FALSE,"PROCES";#N/A,#N/A,FALSE,"mecan";#N/A,#N/A,FALSE,"civil";#N/A,#N/A,FALSE,"CAÑER";#N/A,#N/A,FALSE,"ELEC";#N/A,#N/A,FALSE,"INSTR"}</definedName>
    <definedName name="sdsd" localSheetId="31" hidden="1">{#N/A,#N/A,FALSE,"Total_OC015";#N/A,#N/A,FALSE,"ADMIN";#N/A,#N/A,FALSE,"PROCES";#N/A,#N/A,FALSE,"mecan";#N/A,#N/A,FALSE,"civil";#N/A,#N/A,FALSE,"CAÑER";#N/A,#N/A,FALSE,"ELEC";#N/A,#N/A,FALSE,"INSTR"}</definedName>
    <definedName name="sdsd" hidden="1">{#N/A,#N/A,FALSE,"Total_OC015";#N/A,#N/A,FALSE,"ADMIN";#N/A,#N/A,FALSE,"PROCES";#N/A,#N/A,FALSE,"mecan";#N/A,#N/A,FALSE,"civil";#N/A,#N/A,FALSE,"CAÑER";#N/A,#N/A,FALSE,"ELEC";#N/A,#N/A,FALSE,"INSTR"}</definedName>
    <definedName name="sdsdaws" localSheetId="31">#REF!</definedName>
    <definedName name="sdsdaws">!#REF!</definedName>
    <definedName name="SDSDS" localSheetId="35" hidden="1">{#N/A,#N/A,FALSE,"Final";#N/A,#N/A,FALSE,"PBI Anual";#N/A,#N/A,FALSE,"PBI 95-96";#N/A,#N/A,FALSE,"Gasto Agregado";#N/A,#N/A,FALSE,"Gob. Central";#N/A,#N/A,FALSE,"Bza. Pagos";#N/A,#N/A,FALSE,"Bza. Comercial";#N/A,#N/A,FALSE,"IPC vs DEV"}</definedName>
    <definedName name="SDSDS" localSheetId="37" hidden="1">{#N/A,#N/A,FALSE,"Final";#N/A,#N/A,FALSE,"PBI Anual";#N/A,#N/A,FALSE,"PBI 95-96";#N/A,#N/A,FALSE,"Gasto Agregado";#N/A,#N/A,FALSE,"Gob. Central";#N/A,#N/A,FALSE,"Bza. Pagos";#N/A,#N/A,FALSE,"Bza. Comercial";#N/A,#N/A,FALSE,"IPC vs DEV"}</definedName>
    <definedName name="SDSDS" localSheetId="36" hidden="1">{#N/A,#N/A,FALSE,"Final";#N/A,#N/A,FALSE,"PBI Anual";#N/A,#N/A,FALSE,"PBI 95-96";#N/A,#N/A,FALSE,"Gasto Agregado";#N/A,#N/A,FALSE,"Gob. Central";#N/A,#N/A,FALSE,"Bza. Pagos";#N/A,#N/A,FALSE,"Bza. Comercial";#N/A,#N/A,FALSE,"IPC vs DEV"}</definedName>
    <definedName name="SDSDS" localSheetId="33" hidden="1">{#N/A,#N/A,FALSE,"Final";#N/A,#N/A,FALSE,"PBI Anual";#N/A,#N/A,FALSE,"PBI 95-96";#N/A,#N/A,FALSE,"Gasto Agregado";#N/A,#N/A,FALSE,"Gob. Central";#N/A,#N/A,FALSE,"Bza. Pagos";#N/A,#N/A,FALSE,"Bza. Comercial";#N/A,#N/A,FALSE,"IPC vs DEV"}</definedName>
    <definedName name="SDSDS" localSheetId="34" hidden="1">{#N/A,#N/A,FALSE,"Final";#N/A,#N/A,FALSE,"PBI Anual";#N/A,#N/A,FALSE,"PBI 95-96";#N/A,#N/A,FALSE,"Gasto Agregado";#N/A,#N/A,FALSE,"Gob. Central";#N/A,#N/A,FALSE,"Bza. Pagos";#N/A,#N/A,FALSE,"Bza. Comercial";#N/A,#N/A,FALSE,"IPC vs DEV"}</definedName>
    <definedName name="SDSDS" localSheetId="31" hidden="1">{#N/A,#N/A,FALSE,"Final";#N/A,#N/A,FALSE,"PBI Anual";#N/A,#N/A,FALSE,"PBI 95-96";#N/A,#N/A,FALSE,"Gasto Agregado";#N/A,#N/A,FALSE,"Gob. Central";#N/A,#N/A,FALSE,"Bza. Pagos";#N/A,#N/A,FALSE,"Bza. Comercial";#N/A,#N/A,FALSE,"IPC vs DEV"}</definedName>
    <definedName name="SDSDS" hidden="1">{#N/A,#N/A,FALSE,"Final";#N/A,#N/A,FALSE,"PBI Anual";#N/A,#N/A,FALSE,"PBI 95-96";#N/A,#N/A,FALSE,"Gasto Agregado";#N/A,#N/A,FALSE,"Gob. Central";#N/A,#N/A,FALSE,"Bza. Pagos";#N/A,#N/A,FALSE,"Bza. Comercial";#N/A,#N/A,FALSE,"IPC vs DEV"}</definedName>
    <definedName name="SDSDSD">#REF!</definedName>
    <definedName name="sdsdsf" localSheetId="35" hidden="1">{#N/A,#N/A,FALSE,"Aging Summary";#N/A,#N/A,FALSE,"Ratio Analysis";#N/A,#N/A,FALSE,"Test 120 Day Accts";#N/A,#N/A,FALSE,"Tickmarks"}</definedName>
    <definedName name="sdsdsf" localSheetId="37" hidden="1">{#N/A,#N/A,FALSE,"Aging Summary";#N/A,#N/A,FALSE,"Ratio Analysis";#N/A,#N/A,FALSE,"Test 120 Day Accts";#N/A,#N/A,FALSE,"Tickmarks"}</definedName>
    <definedName name="sdsdsf" localSheetId="36" hidden="1">{#N/A,#N/A,FALSE,"Aging Summary";#N/A,#N/A,FALSE,"Ratio Analysis";#N/A,#N/A,FALSE,"Test 120 Day Accts";#N/A,#N/A,FALSE,"Tickmarks"}</definedName>
    <definedName name="sdsdsf" localSheetId="33" hidden="1">{#N/A,#N/A,FALSE,"Aging Summary";#N/A,#N/A,FALSE,"Ratio Analysis";#N/A,#N/A,FALSE,"Test 120 Day Accts";#N/A,#N/A,FALSE,"Tickmarks"}</definedName>
    <definedName name="sdsdsf" localSheetId="34" hidden="1">{#N/A,#N/A,FALSE,"Aging Summary";#N/A,#N/A,FALSE,"Ratio Analysis";#N/A,#N/A,FALSE,"Test 120 Day Accts";#N/A,#N/A,FALSE,"Tickmarks"}</definedName>
    <definedName name="sdsdsf" localSheetId="31" hidden="1">{#N/A,#N/A,FALSE,"Aging Summary";#N/A,#N/A,FALSE,"Ratio Analysis";#N/A,#N/A,FALSE,"Test 120 Day Accts";#N/A,#N/A,FALSE,"Tickmarks"}</definedName>
    <definedName name="sdsdsf" hidden="1">{#N/A,#N/A,FALSE,"Aging Summary";#N/A,#N/A,FALSE,"Ratio Analysis";#N/A,#N/A,FALSE,"Test 120 Day Accts";#N/A,#N/A,FALSE,"Tickmarks"}</definedName>
    <definedName name="sdsdsf_1" localSheetId="35" hidden="1">{#N/A,#N/A,FALSE,"Aging Summary";#N/A,#N/A,FALSE,"Ratio Analysis";#N/A,#N/A,FALSE,"Test 120 Day Accts";#N/A,#N/A,FALSE,"Tickmarks"}</definedName>
    <definedName name="sdsdsf_1" localSheetId="37" hidden="1">{#N/A,#N/A,FALSE,"Aging Summary";#N/A,#N/A,FALSE,"Ratio Analysis";#N/A,#N/A,FALSE,"Test 120 Day Accts";#N/A,#N/A,FALSE,"Tickmarks"}</definedName>
    <definedName name="sdsdsf_1" localSheetId="36" hidden="1">{#N/A,#N/A,FALSE,"Aging Summary";#N/A,#N/A,FALSE,"Ratio Analysis";#N/A,#N/A,FALSE,"Test 120 Day Accts";#N/A,#N/A,FALSE,"Tickmarks"}</definedName>
    <definedName name="sdsdsf_1" localSheetId="33" hidden="1">{#N/A,#N/A,FALSE,"Aging Summary";#N/A,#N/A,FALSE,"Ratio Analysis";#N/A,#N/A,FALSE,"Test 120 Day Accts";#N/A,#N/A,FALSE,"Tickmarks"}</definedName>
    <definedName name="sdsdsf_1" localSheetId="34" hidden="1">{#N/A,#N/A,FALSE,"Aging Summary";#N/A,#N/A,FALSE,"Ratio Analysis";#N/A,#N/A,FALSE,"Test 120 Day Accts";#N/A,#N/A,FALSE,"Tickmarks"}</definedName>
    <definedName name="sdsdsf_1" localSheetId="31" hidden="1">{#N/A,#N/A,FALSE,"Aging Summary";#N/A,#N/A,FALSE,"Ratio Analysis";#N/A,#N/A,FALSE,"Test 120 Day Accts";#N/A,#N/A,FALSE,"Tickmarks"}</definedName>
    <definedName name="sdsdsf_1" hidden="1">{#N/A,#N/A,FALSE,"Aging Summary";#N/A,#N/A,FALSE,"Ratio Analysis";#N/A,#N/A,FALSE,"Test 120 Day Accts";#N/A,#N/A,FALSE,"Tickmarks"}</definedName>
    <definedName name="sdsdws" localSheetId="31" hidden="1">#REF!</definedName>
    <definedName name="sdsdws" hidden="1">#REF!</definedName>
    <definedName name="SDSE" localSheetId="35" hidden="1">{"DETALLE_1996",#N/A,FALSE,"flujo";"DETALLE_1997",#N/A,FALSE,"flujo";"GASTOS_INCURRIDOS_1996",#N/A,FALSE,"flujo";"GASTOS_PROGRAMADOS_PARA_1997",#N/A,FALSE,"flujo";#N/A,#N/A,FALSE,"comparat";#N/A,#N/A,FALSE,"costos";#N/A,#N/A,FALSE,"proyctrol"}</definedName>
    <definedName name="SDSE" localSheetId="37" hidden="1">{"DETALLE_1996",#N/A,FALSE,"flujo";"DETALLE_1997",#N/A,FALSE,"flujo";"GASTOS_INCURRIDOS_1996",#N/A,FALSE,"flujo";"GASTOS_PROGRAMADOS_PARA_1997",#N/A,FALSE,"flujo";#N/A,#N/A,FALSE,"comparat";#N/A,#N/A,FALSE,"costos";#N/A,#N/A,FALSE,"proyctrol"}</definedName>
    <definedName name="SDSE" localSheetId="36" hidden="1">{"DETALLE_1996",#N/A,FALSE,"flujo";"DETALLE_1997",#N/A,FALSE,"flujo";"GASTOS_INCURRIDOS_1996",#N/A,FALSE,"flujo";"GASTOS_PROGRAMADOS_PARA_1997",#N/A,FALSE,"flujo";#N/A,#N/A,FALSE,"comparat";#N/A,#N/A,FALSE,"costos";#N/A,#N/A,FALSE,"proyctrol"}</definedName>
    <definedName name="SDSE" localSheetId="33" hidden="1">{"DETALLE_1996",#N/A,FALSE,"flujo";"DETALLE_1997",#N/A,FALSE,"flujo";"GASTOS_INCURRIDOS_1996",#N/A,FALSE,"flujo";"GASTOS_PROGRAMADOS_PARA_1997",#N/A,FALSE,"flujo";#N/A,#N/A,FALSE,"comparat";#N/A,#N/A,FALSE,"costos";#N/A,#N/A,FALSE,"proyctrol"}</definedName>
    <definedName name="SDSE" localSheetId="34" hidden="1">{"DETALLE_1996",#N/A,FALSE,"flujo";"DETALLE_1997",#N/A,FALSE,"flujo";"GASTOS_INCURRIDOS_1996",#N/A,FALSE,"flujo";"GASTOS_PROGRAMADOS_PARA_1997",#N/A,FALSE,"flujo";#N/A,#N/A,FALSE,"comparat";#N/A,#N/A,FALSE,"costos";#N/A,#N/A,FALSE,"proyctrol"}</definedName>
    <definedName name="SDSE" localSheetId="31" hidden="1">{"DETALLE_1996",#N/A,FALSE,"flujo";"DETALLE_1997",#N/A,FALSE,"flujo";"GASTOS_INCURRIDOS_1996",#N/A,FALSE,"flujo";"GASTOS_PROGRAMADOS_PARA_1997",#N/A,FALSE,"flujo";#N/A,#N/A,FALSE,"comparat";#N/A,#N/A,FALSE,"costos";#N/A,#N/A,FALSE,"proyctrol"}</definedName>
    <definedName name="SDSE" hidden="1">{"DETALLE_1996",#N/A,FALSE,"flujo";"DETALLE_1997",#N/A,FALSE,"flujo";"GASTOS_INCURRIDOS_1996",#N/A,FALSE,"flujo";"GASTOS_PROGRAMADOS_PARA_1997",#N/A,FALSE,"flujo";#N/A,#N/A,FALSE,"comparat";#N/A,#N/A,FALSE,"costos";#N/A,#N/A,FALSE,"proyctrol"}</definedName>
    <definedName name="sdsf" localSheetId="35" hidden="1">{#N/A,#N/A,TRUE,"INGENIERIA";#N/A,#N/A,TRUE,"COMPRAS";#N/A,#N/A,TRUE,"DIRECCION";#N/A,#N/A,TRUE,"RESUMEN"}</definedName>
    <definedName name="sdsf" localSheetId="37" hidden="1">{#N/A,#N/A,TRUE,"INGENIERIA";#N/A,#N/A,TRUE,"COMPRAS";#N/A,#N/A,TRUE,"DIRECCION";#N/A,#N/A,TRUE,"RESUMEN"}</definedName>
    <definedName name="sdsf" localSheetId="36" hidden="1">{#N/A,#N/A,TRUE,"INGENIERIA";#N/A,#N/A,TRUE,"COMPRAS";#N/A,#N/A,TRUE,"DIRECCION";#N/A,#N/A,TRUE,"RESUMEN"}</definedName>
    <definedName name="sdsf" localSheetId="33" hidden="1">{#N/A,#N/A,TRUE,"INGENIERIA";#N/A,#N/A,TRUE,"COMPRAS";#N/A,#N/A,TRUE,"DIRECCION";#N/A,#N/A,TRUE,"RESUMEN"}</definedName>
    <definedName name="sdsf" localSheetId="34" hidden="1">{#N/A,#N/A,TRUE,"INGENIERIA";#N/A,#N/A,TRUE,"COMPRAS";#N/A,#N/A,TRUE,"DIRECCION";#N/A,#N/A,TRUE,"RESUMEN"}</definedName>
    <definedName name="sdsf" localSheetId="31" hidden="1">{#N/A,#N/A,TRUE,"INGENIERIA";#N/A,#N/A,TRUE,"COMPRAS";#N/A,#N/A,TRUE,"DIRECCION";#N/A,#N/A,TRUE,"RESUMEN"}</definedName>
    <definedName name="sdsf" hidden="1">{#N/A,#N/A,TRUE,"INGENIERIA";#N/A,#N/A,TRUE,"COMPRAS";#N/A,#N/A,TRUE,"DIRECCION";#N/A,#N/A,TRUE,"RESUMEN"}</definedName>
    <definedName name="sDSfasf" localSheetId="35" hidden="1">{#N/A,#N/A,FALSE,"SumG";#N/A,#N/A,FALSE,"ElecG";#N/A,#N/A,FALSE,"MechG";#N/A,#N/A,FALSE,"GeotG";#N/A,#N/A,FALSE,"PrcsG";#N/A,#N/A,FALSE,"TunnG";#N/A,#N/A,FALSE,"CivlG";#N/A,#N/A,FALSE,"NtwkG";#N/A,#N/A,FALSE,"EstgG";#N/A,#N/A,FALSE,"PEngG"}</definedName>
    <definedName name="sDSfasf" localSheetId="37" hidden="1">{#N/A,#N/A,FALSE,"SumG";#N/A,#N/A,FALSE,"ElecG";#N/A,#N/A,FALSE,"MechG";#N/A,#N/A,FALSE,"GeotG";#N/A,#N/A,FALSE,"PrcsG";#N/A,#N/A,FALSE,"TunnG";#N/A,#N/A,FALSE,"CivlG";#N/A,#N/A,FALSE,"NtwkG";#N/A,#N/A,FALSE,"EstgG";#N/A,#N/A,FALSE,"PEngG"}</definedName>
    <definedName name="sDSfasf" localSheetId="36" hidden="1">{#N/A,#N/A,FALSE,"SumG";#N/A,#N/A,FALSE,"ElecG";#N/A,#N/A,FALSE,"MechG";#N/A,#N/A,FALSE,"GeotG";#N/A,#N/A,FALSE,"PrcsG";#N/A,#N/A,FALSE,"TunnG";#N/A,#N/A,FALSE,"CivlG";#N/A,#N/A,FALSE,"NtwkG";#N/A,#N/A,FALSE,"EstgG";#N/A,#N/A,FALSE,"PEngG"}</definedName>
    <definedName name="sDSfasf" localSheetId="33" hidden="1">{#N/A,#N/A,FALSE,"SumG";#N/A,#N/A,FALSE,"ElecG";#N/A,#N/A,FALSE,"MechG";#N/A,#N/A,FALSE,"GeotG";#N/A,#N/A,FALSE,"PrcsG";#N/A,#N/A,FALSE,"TunnG";#N/A,#N/A,FALSE,"CivlG";#N/A,#N/A,FALSE,"NtwkG";#N/A,#N/A,FALSE,"EstgG";#N/A,#N/A,FALSE,"PEngG"}</definedName>
    <definedName name="sDSfasf" localSheetId="34" hidden="1">{#N/A,#N/A,FALSE,"SumG";#N/A,#N/A,FALSE,"ElecG";#N/A,#N/A,FALSE,"MechG";#N/A,#N/A,FALSE,"GeotG";#N/A,#N/A,FALSE,"PrcsG";#N/A,#N/A,FALSE,"TunnG";#N/A,#N/A,FALSE,"CivlG";#N/A,#N/A,FALSE,"NtwkG";#N/A,#N/A,FALSE,"EstgG";#N/A,#N/A,FALSE,"PEngG"}</definedName>
    <definedName name="sDSfasf" localSheetId="31" hidden="1">{#N/A,#N/A,FALSE,"SumG";#N/A,#N/A,FALSE,"ElecG";#N/A,#N/A,FALSE,"MechG";#N/A,#N/A,FALSE,"GeotG";#N/A,#N/A,FALSE,"PrcsG";#N/A,#N/A,FALSE,"TunnG";#N/A,#N/A,FALSE,"CivlG";#N/A,#N/A,FALSE,"NtwkG";#N/A,#N/A,FALSE,"EstgG";#N/A,#N/A,FALSE,"PEngG"}</definedName>
    <definedName name="sDSfasf" hidden="1">{#N/A,#N/A,FALSE,"SumG";#N/A,#N/A,FALSE,"ElecG";#N/A,#N/A,FALSE,"MechG";#N/A,#N/A,FALSE,"GeotG";#N/A,#N/A,FALSE,"PrcsG";#N/A,#N/A,FALSE,"TunnG";#N/A,#N/A,FALSE,"CivlG";#N/A,#N/A,FALSE,"NtwkG";#N/A,#N/A,FALSE,"EstgG";#N/A,#N/A,FALSE,"PEngG"}</definedName>
    <definedName name="sdvds" localSheetId="31">#REF!</definedName>
    <definedName name="sdvds">!#REF!</definedName>
    <definedName name="sdvdsv" localSheetId="31">#REF!</definedName>
    <definedName name="sdvdsv">!#REF!</definedName>
    <definedName name="sdvdsvsdsd" localSheetId="31">#REF!</definedName>
    <definedName name="sdvdsvsdsd">!#REF!</definedName>
    <definedName name="sdvsdads" localSheetId="31">#REF!</definedName>
    <definedName name="sdvsdads">!#REF!</definedName>
    <definedName name="sdvsdvsdv" localSheetId="31">#REF!</definedName>
    <definedName name="sdvsdvsdv">!#REF!</definedName>
    <definedName name="sdwqewqewqe" localSheetId="35" hidden="1">{#N/A,#N/A,FALSE,"DET-CAMB.";#N/A,#N/A,FALSE,"PRESUP.";#N/A,#N/A,FALSE,"RESUMEN";#N/A,#N/A,FALSE,"CT";#N/A,#N/A,FALSE,"PD";#N/A,#N/A,FALSE,"PR"}</definedName>
    <definedName name="sdwqewqewqe" localSheetId="37" hidden="1">{#N/A,#N/A,FALSE,"DET-CAMB.";#N/A,#N/A,FALSE,"PRESUP.";#N/A,#N/A,FALSE,"RESUMEN";#N/A,#N/A,FALSE,"CT";#N/A,#N/A,FALSE,"PD";#N/A,#N/A,FALSE,"PR"}</definedName>
    <definedName name="sdwqewqewqe" localSheetId="36" hidden="1">{#N/A,#N/A,FALSE,"DET-CAMB.";#N/A,#N/A,FALSE,"PRESUP.";#N/A,#N/A,FALSE,"RESUMEN";#N/A,#N/A,FALSE,"CT";#N/A,#N/A,FALSE,"PD";#N/A,#N/A,FALSE,"PR"}</definedName>
    <definedName name="sdwqewqewqe" localSheetId="33" hidden="1">{#N/A,#N/A,FALSE,"DET-CAMB.";#N/A,#N/A,FALSE,"PRESUP.";#N/A,#N/A,FALSE,"RESUMEN";#N/A,#N/A,FALSE,"CT";#N/A,#N/A,FALSE,"PD";#N/A,#N/A,FALSE,"PR"}</definedName>
    <definedName name="sdwqewqewqe" localSheetId="34" hidden="1">{#N/A,#N/A,FALSE,"DET-CAMB.";#N/A,#N/A,FALSE,"PRESUP.";#N/A,#N/A,FALSE,"RESUMEN";#N/A,#N/A,FALSE,"CT";#N/A,#N/A,FALSE,"PD";#N/A,#N/A,FALSE,"PR"}</definedName>
    <definedName name="sdwqewqewqe" localSheetId="31" hidden="1">{#N/A,#N/A,FALSE,"DET-CAMB.";#N/A,#N/A,FALSE,"PRESUP.";#N/A,#N/A,FALSE,"RESUMEN";#N/A,#N/A,FALSE,"CT";#N/A,#N/A,FALSE,"PD";#N/A,#N/A,FALSE,"PR"}</definedName>
    <definedName name="sdwqewqewqe" hidden="1">{#N/A,#N/A,FALSE,"DET-CAMB.";#N/A,#N/A,FALSE,"PRESUP.";#N/A,#N/A,FALSE,"RESUMEN";#N/A,#N/A,FALSE,"CT";#N/A,#N/A,FALSE,"PD";#N/A,#N/A,FALSE,"PR"}</definedName>
    <definedName name="SDX_Forecast">#REF!</definedName>
    <definedName name="SDX_PL">#REF!</definedName>
    <definedName name="SDX_PL_Range">#REF!</definedName>
    <definedName name="SDX_UCR_ACTUALS">#REF!</definedName>
    <definedName name="sdyhl" localSheetId="35" hidden="1">{#N/A,#N/A,TRUE,"1842CWN0"}</definedName>
    <definedName name="sdyhl" localSheetId="37" hidden="1">{#N/A,#N/A,TRUE,"1842CWN0"}</definedName>
    <definedName name="sdyhl" localSheetId="36" hidden="1">{#N/A,#N/A,TRUE,"1842CWN0"}</definedName>
    <definedName name="sdyhl" localSheetId="33" hidden="1">{#N/A,#N/A,TRUE,"1842CWN0"}</definedName>
    <definedName name="sdyhl" localSheetId="34" hidden="1">{#N/A,#N/A,TRUE,"1842CWN0"}</definedName>
    <definedName name="sdyhl" localSheetId="31" hidden="1">{#N/A,#N/A,TRUE,"1842CWN0"}</definedName>
    <definedName name="sdyhl" hidden="1">{#N/A,#N/A,TRUE,"1842CWN0"}</definedName>
    <definedName name="se" localSheetId="31">#REF!</definedName>
    <definedName name="se">!#REF!</definedName>
    <definedName name="SEAL">#REF!</definedName>
    <definedName name="SEAL_THICK">#REF!</definedName>
    <definedName name="sec" localSheetId="31">#REF!</definedName>
    <definedName name="sec">!#REF!</definedName>
    <definedName name="SECC" localSheetId="31">#REF!</definedName>
    <definedName name="SECC">!#REF!</definedName>
    <definedName name="Seccion">#REF!</definedName>
    <definedName name="Seccionador">#REF!</definedName>
    <definedName name="SECCIONES" localSheetId="31">#REF!</definedName>
    <definedName name="SECCIONES">!#REF!</definedName>
    <definedName name="Secn" localSheetId="31">#REF!</definedName>
    <definedName name="Secn">!#REF!</definedName>
    <definedName name="Second_floor" localSheetId="31">#REF!</definedName>
    <definedName name="Second_floor">!#REF!</definedName>
    <definedName name="SECT">#REF!</definedName>
    <definedName name="Sect9.2_or_AppC" localSheetId="31">#REF!</definedName>
    <definedName name="Sect9.2_or_AppC">!#REF!</definedName>
    <definedName name="SECTION">#REF!</definedName>
    <definedName name="Section_1_Title" localSheetId="31">#REF!</definedName>
    <definedName name="Section_1_Title">!#REF!</definedName>
    <definedName name="Section_2_Title" localSheetId="31">#REF!</definedName>
    <definedName name="Section_2_Title">!#REF!</definedName>
    <definedName name="Section_3_Title" localSheetId="31">#REF!</definedName>
    <definedName name="Section_3_Title">!#REF!</definedName>
    <definedName name="Section_4_Title" localSheetId="31">#REF!</definedName>
    <definedName name="Section_4_Title">!#REF!</definedName>
    <definedName name="Section_5_Title" localSheetId="31">#REF!</definedName>
    <definedName name="Section_5_Title">!#REF!</definedName>
    <definedName name="Section_6_Title" localSheetId="31">#REF!</definedName>
    <definedName name="Section_6_Title">!#REF!</definedName>
    <definedName name="Section_7_Title" localSheetId="31">#REF!</definedName>
    <definedName name="Section_7_Title">!#REF!</definedName>
    <definedName name="Section_8_Title" localSheetId="31">#REF!</definedName>
    <definedName name="Section_8_Title">!#REF!</definedName>
    <definedName name="Section_HurdleRates" hidden="1">#REF!</definedName>
    <definedName name="Section_Milestones" hidden="1">#REF!</definedName>
    <definedName name="Section10.2" localSheetId="31">#REF!</definedName>
    <definedName name="Section10.2">!#REF!</definedName>
    <definedName name="Sector" localSheetId="31">#REF!</definedName>
    <definedName name="Sector">!#REF!</definedName>
    <definedName name="Sector1" localSheetId="35" hidden="1">{#N/A,#N/A,TRUE,"LP-CO2X"}</definedName>
    <definedName name="Sector1" localSheetId="37" hidden="1">{#N/A,#N/A,TRUE,"LP-CO2X"}</definedName>
    <definedName name="Sector1" localSheetId="36" hidden="1">{#N/A,#N/A,TRUE,"LP-CO2X"}</definedName>
    <definedName name="Sector1" localSheetId="33" hidden="1">{#N/A,#N/A,TRUE,"LP-CO2X"}</definedName>
    <definedName name="Sector1" localSheetId="34" hidden="1">{#N/A,#N/A,TRUE,"LP-CO2X"}</definedName>
    <definedName name="Sector1" localSheetId="31" hidden="1">{#N/A,#N/A,TRUE,"LP-CO2X"}</definedName>
    <definedName name="Sector1" hidden="1">{#N/A,#N/A,TRUE,"LP-CO2X"}</definedName>
    <definedName name="SECUNDARIA">#REF!</definedName>
    <definedName name="SEDE2">#REF!</definedName>
    <definedName name="SEED">#REF!</definedName>
    <definedName name="sef" localSheetId="35" hidden="1">{#N/A,#N/A,TRUE,"COVER";#N/A,#N/A,TRUE,"DETAILS";#N/A,#N/A,TRUE,"SUMMARY";#N/A,#N/A,TRUE,"EXP MON";#N/A,#N/A,TRUE,"APPENDIX A";#N/A,#N/A,TRUE,"APPENDIX B";#N/A,#N/A,TRUE,"APPENDIX C";#N/A,#N/A,TRUE,"APPENDIX D";#N/A,#N/A,TRUE,"APPENDIX E";#N/A,#N/A,TRUE,"APPENDIX F";#N/A,#N/A,TRUE,"APPENDIX G"}</definedName>
    <definedName name="sef" localSheetId="37" hidden="1">{#N/A,#N/A,TRUE,"COVER";#N/A,#N/A,TRUE,"DETAILS";#N/A,#N/A,TRUE,"SUMMARY";#N/A,#N/A,TRUE,"EXP MON";#N/A,#N/A,TRUE,"APPENDIX A";#N/A,#N/A,TRUE,"APPENDIX B";#N/A,#N/A,TRUE,"APPENDIX C";#N/A,#N/A,TRUE,"APPENDIX D";#N/A,#N/A,TRUE,"APPENDIX E";#N/A,#N/A,TRUE,"APPENDIX F";#N/A,#N/A,TRUE,"APPENDIX G"}</definedName>
    <definedName name="sef" localSheetId="36" hidden="1">{#N/A,#N/A,TRUE,"COVER";#N/A,#N/A,TRUE,"DETAILS";#N/A,#N/A,TRUE,"SUMMARY";#N/A,#N/A,TRUE,"EXP MON";#N/A,#N/A,TRUE,"APPENDIX A";#N/A,#N/A,TRUE,"APPENDIX B";#N/A,#N/A,TRUE,"APPENDIX C";#N/A,#N/A,TRUE,"APPENDIX D";#N/A,#N/A,TRUE,"APPENDIX E";#N/A,#N/A,TRUE,"APPENDIX F";#N/A,#N/A,TRUE,"APPENDIX G"}</definedName>
    <definedName name="sef" localSheetId="33" hidden="1">{#N/A,#N/A,TRUE,"COVER";#N/A,#N/A,TRUE,"DETAILS";#N/A,#N/A,TRUE,"SUMMARY";#N/A,#N/A,TRUE,"EXP MON";#N/A,#N/A,TRUE,"APPENDIX A";#N/A,#N/A,TRUE,"APPENDIX B";#N/A,#N/A,TRUE,"APPENDIX C";#N/A,#N/A,TRUE,"APPENDIX D";#N/A,#N/A,TRUE,"APPENDIX E";#N/A,#N/A,TRUE,"APPENDIX F";#N/A,#N/A,TRUE,"APPENDIX G"}</definedName>
    <definedName name="sef" localSheetId="34" hidden="1">{#N/A,#N/A,TRUE,"COVER";#N/A,#N/A,TRUE,"DETAILS";#N/A,#N/A,TRUE,"SUMMARY";#N/A,#N/A,TRUE,"EXP MON";#N/A,#N/A,TRUE,"APPENDIX A";#N/A,#N/A,TRUE,"APPENDIX B";#N/A,#N/A,TRUE,"APPENDIX C";#N/A,#N/A,TRUE,"APPENDIX D";#N/A,#N/A,TRUE,"APPENDIX E";#N/A,#N/A,TRUE,"APPENDIX F";#N/A,#N/A,TRUE,"APPENDIX G"}</definedName>
    <definedName name="sef" localSheetId="31" hidden="1">{#N/A,#N/A,TRUE,"COVER";#N/A,#N/A,TRUE,"DETAILS";#N/A,#N/A,TRUE,"SUMMARY";#N/A,#N/A,TRUE,"EXP MON";#N/A,#N/A,TRUE,"APPENDIX A";#N/A,#N/A,TRUE,"APPENDIX B";#N/A,#N/A,TRUE,"APPENDIX C";#N/A,#N/A,TRUE,"APPENDIX D";#N/A,#N/A,TRUE,"APPENDIX E";#N/A,#N/A,TRUE,"APPENDIX F";#N/A,#N/A,TRUE,"APPENDIX G"}</definedName>
    <definedName name="sef" hidden="1">{#N/A,#N/A,TRUE,"COVER";#N/A,#N/A,TRUE,"DETAILS";#N/A,#N/A,TRUE,"SUMMARY";#N/A,#N/A,TRUE,"EXP MON";#N/A,#N/A,TRUE,"APPENDIX A";#N/A,#N/A,TRUE,"APPENDIX B";#N/A,#N/A,TRUE,"APPENDIX C";#N/A,#N/A,TRUE,"APPENDIX D";#N/A,#N/A,TRUE,"APPENDIX E";#N/A,#N/A,TRUE,"APPENDIX F";#N/A,#N/A,TRUE,"APPENDIX G"}</definedName>
    <definedName name="sefse" localSheetId="35" hidden="1">{"'장비'!$A$3:$M$12"}</definedName>
    <definedName name="sefse" localSheetId="37" hidden="1">{"'장비'!$A$3:$M$12"}</definedName>
    <definedName name="sefse" localSheetId="36" hidden="1">{"'장비'!$A$3:$M$12"}</definedName>
    <definedName name="sefse" localSheetId="33" hidden="1">{"'장비'!$A$3:$M$12"}</definedName>
    <definedName name="sefse" localSheetId="34" hidden="1">{"'장비'!$A$3:$M$12"}</definedName>
    <definedName name="sefse" localSheetId="31" hidden="1">{"'장비'!$A$3:$M$12"}</definedName>
    <definedName name="sefse" hidden="1">{"'장비'!$A$3:$M$12"}</definedName>
    <definedName name="seg" localSheetId="31">#REF!</definedName>
    <definedName name="seg">!#REF!</definedName>
    <definedName name="Seg_1">#REF!</definedName>
    <definedName name="SEGA">#REF!</definedName>
    <definedName name="SEGC">#REF!</definedName>
    <definedName name="Segment1" localSheetId="31">#REF!</definedName>
    <definedName name="Segment1">!#REF!</definedName>
    <definedName name="Segment2" localSheetId="31">#REF!</definedName>
    <definedName name="Segment2">!#REF!</definedName>
    <definedName name="Segment3" localSheetId="31">#REF!</definedName>
    <definedName name="Segment3">!#REF!</definedName>
    <definedName name="Segment4" localSheetId="31">#REF!</definedName>
    <definedName name="Segment4">!#REF!</definedName>
    <definedName name="Segment5" localSheetId="31">#REF!</definedName>
    <definedName name="Segment5">!#REF!</definedName>
    <definedName name="SegmentaciónDeDatos_Equipo">#N/A</definedName>
    <definedName name="SegmentaciónDeDatos_Filtro_Área">#N/A</definedName>
    <definedName name="SegmentaciónDeDatos_Filtro_de_familia">#N/A</definedName>
    <definedName name="SegmentaciónDeDatos_Filtro_de_Familia1">#N/A</definedName>
    <definedName name="SegmentaciónDeDatos_Filtro_de_familia2">#N/A</definedName>
    <definedName name="SegmentaciónDeDatos_Filtro_descripción">#N/A</definedName>
    <definedName name="SegmentaciónDeDatos_Filtro_descripción1">#N/A</definedName>
    <definedName name="SegmentaciónDeDatos_Filtro_descripción2">#N/A</definedName>
    <definedName name="SegmentaciónDeDatos_Filtro_descripción3">#N/A</definedName>
    <definedName name="SegmentaciónDeDatos_Filtro_Marca">#N/A</definedName>
    <definedName name="SegmentaciónDeDatos_Filtro_Marca1">#N/A</definedName>
    <definedName name="SegmentaciónDeDatos_Filtro_Marca2">#N/A</definedName>
    <definedName name="SegmentaciónDeDatos_Filtro_Modelo">#N/A</definedName>
    <definedName name="SegmentaciónDeDatos_Filtro_Modelo1">#N/A</definedName>
    <definedName name="SegmentaciónDeDatos_Filtro_Modelo2">#N/A</definedName>
    <definedName name="SegmentaciónDeDatos_Filtro_Propietario">#N/A</definedName>
    <definedName name="SegmentaciónDeDatos_Filtro_Propietario1">#N/A</definedName>
    <definedName name="SegmentaciónDeDatos_Filtro_Propietario2">#N/A</definedName>
    <definedName name="SegmentaciónDeDatos_Filtro_Responsable">#N/A</definedName>
    <definedName name="SegmentaciónDeDatos_Propiedad">#N/A</definedName>
    <definedName name="SegmentaciónDeDatos_Status">#N/A</definedName>
    <definedName name="SegmentaciónDeDatos_Status1">#N/A</definedName>
    <definedName name="SegmentaciónDeDatos_Status2">#N/A</definedName>
    <definedName name="SEGMENTO">#REF!</definedName>
    <definedName name="segmento2" localSheetId="31">#REF!</definedName>
    <definedName name="segmento2">!#REF!</definedName>
    <definedName name="segmentos" localSheetId="31">#REF!</definedName>
    <definedName name="segmentos">!#REF!</definedName>
    <definedName name="SEGMENTS">#REF!</definedName>
    <definedName name="SEGUIMIENTO">#REF!</definedName>
    <definedName name="SEGUNDA" localSheetId="31">#REF!</definedName>
    <definedName name="SEGUNDA">!#REF!</definedName>
    <definedName name="Seguridad" localSheetId="31">#REF!</definedName>
    <definedName name="Seguridad">!#REF!</definedName>
    <definedName name="seguro" localSheetId="35" hidden="1">{"DetallexDep",#N/A,FALSE,"Giovanna (x DEPT)"}</definedName>
    <definedName name="seguro" localSheetId="37" hidden="1">{"DetallexDep",#N/A,FALSE,"Giovanna (x DEPT)"}</definedName>
    <definedName name="seguro" localSheetId="36" hidden="1">{"DetallexDep",#N/A,FALSE,"Giovanna (x DEPT)"}</definedName>
    <definedName name="seguro" localSheetId="33" hidden="1">{"DetallexDep",#N/A,FALSE,"Giovanna (x DEPT)"}</definedName>
    <definedName name="seguro" localSheetId="34" hidden="1">{"DetallexDep",#N/A,FALSE,"Giovanna (x DEPT)"}</definedName>
    <definedName name="seguro" localSheetId="31" hidden="1">{"DetallexDep",#N/A,FALSE,"Giovanna (x DEPT)"}</definedName>
    <definedName name="seguro" hidden="1">{"DetallexDep",#N/A,FALSE,"Giovanna (x DEPT)"}</definedName>
    <definedName name="seguro_1" localSheetId="35" hidden="1">{"DetallexDep",#N/A,FALSE,"Giovanna (x DEPT)"}</definedName>
    <definedName name="seguro_1" localSheetId="37" hidden="1">{"DetallexDep",#N/A,FALSE,"Giovanna (x DEPT)"}</definedName>
    <definedName name="seguro_1" localSheetId="36" hidden="1">{"DetallexDep",#N/A,FALSE,"Giovanna (x DEPT)"}</definedName>
    <definedName name="seguro_1" localSheetId="33" hidden="1">{"DetallexDep",#N/A,FALSE,"Giovanna (x DEPT)"}</definedName>
    <definedName name="seguro_1" localSheetId="34" hidden="1">{"DetallexDep",#N/A,FALSE,"Giovanna (x DEPT)"}</definedName>
    <definedName name="seguro_1" localSheetId="31" hidden="1">{"DetallexDep",#N/A,FALSE,"Giovanna (x DEPT)"}</definedName>
    <definedName name="seguro_1" hidden="1">{"DetallexDep",#N/A,FALSE,"Giovanna (x DEPT)"}</definedName>
    <definedName name="seguro_2" localSheetId="35" hidden="1">{"DetallexDep",#N/A,FALSE,"Giovanna (x DEPT)"}</definedName>
    <definedName name="seguro_2" localSheetId="37" hidden="1">{"DetallexDep",#N/A,FALSE,"Giovanna (x DEPT)"}</definedName>
    <definedName name="seguro_2" localSheetId="36" hidden="1">{"DetallexDep",#N/A,FALSE,"Giovanna (x DEPT)"}</definedName>
    <definedName name="seguro_2" localSheetId="33" hidden="1">{"DetallexDep",#N/A,FALSE,"Giovanna (x DEPT)"}</definedName>
    <definedName name="seguro_2" localSheetId="34" hidden="1">{"DetallexDep",#N/A,FALSE,"Giovanna (x DEPT)"}</definedName>
    <definedName name="seguro_2" localSheetId="31" hidden="1">{"DetallexDep",#N/A,FALSE,"Giovanna (x DEPT)"}</definedName>
    <definedName name="seguro_2" hidden="1">{"DetallexDep",#N/A,FALSE,"Giovanna (x DEPT)"}</definedName>
    <definedName name="seguro_3" localSheetId="35" hidden="1">{"DetallexDep",#N/A,FALSE,"Giovanna (x DEPT)"}</definedName>
    <definedName name="seguro_3" localSheetId="37" hidden="1">{"DetallexDep",#N/A,FALSE,"Giovanna (x DEPT)"}</definedName>
    <definedName name="seguro_3" localSheetId="36" hidden="1">{"DetallexDep",#N/A,FALSE,"Giovanna (x DEPT)"}</definedName>
    <definedName name="seguro_3" localSheetId="33" hidden="1">{"DetallexDep",#N/A,FALSE,"Giovanna (x DEPT)"}</definedName>
    <definedName name="seguro_3" localSheetId="34" hidden="1">{"DetallexDep",#N/A,FALSE,"Giovanna (x DEPT)"}</definedName>
    <definedName name="seguro_3" localSheetId="31" hidden="1">{"DetallexDep",#N/A,FALSE,"Giovanna (x DEPT)"}</definedName>
    <definedName name="seguro_3" hidden="1">{"DetallexDep",#N/A,FALSE,"Giovanna (x DEPT)"}</definedName>
    <definedName name="seguro_4" localSheetId="35" hidden="1">{"DetallexDep",#N/A,FALSE,"Giovanna (x DEPT)"}</definedName>
    <definedName name="seguro_4" localSheetId="37" hidden="1">{"DetallexDep",#N/A,FALSE,"Giovanna (x DEPT)"}</definedName>
    <definedName name="seguro_4" localSheetId="36" hidden="1">{"DetallexDep",#N/A,FALSE,"Giovanna (x DEPT)"}</definedName>
    <definedName name="seguro_4" localSheetId="33" hidden="1">{"DetallexDep",#N/A,FALSE,"Giovanna (x DEPT)"}</definedName>
    <definedName name="seguro_4" localSheetId="34" hidden="1">{"DetallexDep",#N/A,FALSE,"Giovanna (x DEPT)"}</definedName>
    <definedName name="seguro_4" localSheetId="31" hidden="1">{"DetallexDep",#N/A,FALSE,"Giovanna (x DEPT)"}</definedName>
    <definedName name="seguro_4" hidden="1">{"DetallexDep",#N/A,FALSE,"Giovanna (x DEPT)"}</definedName>
    <definedName name="seguro_5" localSheetId="35" hidden="1">{"DetallexDep",#N/A,FALSE,"Giovanna (x DEPT)"}</definedName>
    <definedName name="seguro_5" localSheetId="37" hidden="1">{"DetallexDep",#N/A,FALSE,"Giovanna (x DEPT)"}</definedName>
    <definedName name="seguro_5" localSheetId="36" hidden="1">{"DetallexDep",#N/A,FALSE,"Giovanna (x DEPT)"}</definedName>
    <definedName name="seguro_5" localSheetId="33" hidden="1">{"DetallexDep",#N/A,FALSE,"Giovanna (x DEPT)"}</definedName>
    <definedName name="seguro_5" localSheetId="34" hidden="1">{"DetallexDep",#N/A,FALSE,"Giovanna (x DEPT)"}</definedName>
    <definedName name="seguro_5" localSheetId="31" hidden="1">{"DetallexDep",#N/A,FALSE,"Giovanna (x DEPT)"}</definedName>
    <definedName name="seguro_5" hidden="1">{"DetallexDep",#N/A,FALSE,"Giovanna (x DEPT)"}</definedName>
    <definedName name="Seguro_patronal" localSheetId="31">#REF!</definedName>
    <definedName name="Seguro_patronal">!#REF!</definedName>
    <definedName name="Seguro_PF" localSheetId="31">#REF!</definedName>
    <definedName name="Seguro_PF">!#REF!</definedName>
    <definedName name="seguros_externos">#REF!</definedName>
    <definedName name="seguros_internos">#REF!</definedName>
    <definedName name="segurovida">#REF!</definedName>
    <definedName name="seis"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k">#REF!</definedName>
    <definedName name="SEK_bud">#REF!</definedName>
    <definedName name="sekur">#REF!</definedName>
    <definedName name="SelCol">#REF!</definedName>
    <definedName name="SELE">#REF!</definedName>
    <definedName name="seleccion">#REF!</definedName>
    <definedName name="seleccionDIA">#REF!</definedName>
    <definedName name="seleccionhoras">#REF!</definedName>
    <definedName name="seleccionhorasDIA">#REF!</definedName>
    <definedName name="SeleccionHorasMano">#REF!</definedName>
    <definedName name="SeleccionManoObra">#REF!</definedName>
    <definedName name="SELECT" localSheetId="31">#REF!</definedName>
    <definedName name="SELECT">!#REF!</definedName>
    <definedName name="selectipo" localSheetId="31">#REF!</definedName>
    <definedName name="selectipo">!#REF!</definedName>
    <definedName name="sellador">#REF!</definedName>
    <definedName name="SelRow">#REF!</definedName>
    <definedName name="SEM" localSheetId="31">#REF!</definedName>
    <definedName name="SEM">!#REF!</definedName>
    <definedName name="SEMA1">#REF!</definedName>
    <definedName name="sema1día">#REF!</definedName>
    <definedName name="Semana" localSheetId="31">#REF!</definedName>
    <definedName name="Semana">!#REF!</definedName>
    <definedName name="Semana_para_mostrar" localSheetId="31">#REF!</definedName>
    <definedName name="Semana_para_mostrar">!#REF!</definedName>
    <definedName name="Semana1" localSheetId="31">#REF!</definedName>
    <definedName name="Semana1">!#REF!</definedName>
    <definedName name="Semana12" localSheetId="31">#REF!</definedName>
    <definedName name="Semana12">!#REF!</definedName>
    <definedName name="Semana13" localSheetId="31">#REF!</definedName>
    <definedName name="Semana13">!#REF!</definedName>
    <definedName name="Semana14" localSheetId="31">#REF!</definedName>
    <definedName name="Semana14">!#REF!</definedName>
    <definedName name="Semana15" localSheetId="31">#REF!</definedName>
    <definedName name="Semana15">!#REF!</definedName>
    <definedName name="Semana16" localSheetId="31">#REF!</definedName>
    <definedName name="Semana16">!#REF!</definedName>
    <definedName name="Semana17" localSheetId="31">#REF!</definedName>
    <definedName name="Semana17">!#REF!</definedName>
    <definedName name="Semana18" localSheetId="31">#REF!</definedName>
    <definedName name="Semana18">!#REF!</definedName>
    <definedName name="Semana19" localSheetId="31">#REF!</definedName>
    <definedName name="Semana19">!#REF!</definedName>
    <definedName name="Semana2" localSheetId="31">#REF!</definedName>
    <definedName name="Semana2">!#REF!</definedName>
    <definedName name="Semana20" localSheetId="31">#REF!</definedName>
    <definedName name="Semana20">!#REF!</definedName>
    <definedName name="Semana21" localSheetId="31">#REF!</definedName>
    <definedName name="Semana21">!#REF!</definedName>
    <definedName name="Semana3" localSheetId="31">#REF!</definedName>
    <definedName name="Semana3">!#REF!</definedName>
    <definedName name="SEMANA4" localSheetId="31">#REF!</definedName>
    <definedName name="SEMANA4">!#REF!</definedName>
    <definedName name="SEMANA42" localSheetId="35" hidden="1">#REF!</definedName>
    <definedName name="SEMANA42" localSheetId="36" hidden="1">#REF!</definedName>
    <definedName name="SEMANA42" localSheetId="33" hidden="1">#REF!</definedName>
    <definedName name="SEMANA42" localSheetId="34" hidden="1">#REF!</definedName>
    <definedName name="SEMANA42" localSheetId="31" hidden="1">#REF!</definedName>
    <definedName name="SEMANA42" hidden="1">#REF!</definedName>
    <definedName name="Semana7" localSheetId="31">#REF!</definedName>
    <definedName name="Semana7">!#REF!</definedName>
    <definedName name="Semana8" localSheetId="31">#REF!</definedName>
    <definedName name="Semana8">!#REF!</definedName>
    <definedName name="sencount" localSheetId="35" hidden="1">1</definedName>
    <definedName name="sencount" localSheetId="33" hidden="1">1</definedName>
    <definedName name="sencount" localSheetId="34" hidden="1">1</definedName>
    <definedName name="sencount" hidden="1">7</definedName>
    <definedName name="sencount2" hidden="1">3</definedName>
    <definedName name="SENGOAEÑHAER" localSheetId="35" hidden="1">{#N/A,#N/A,FALSE,"masez (10)";#N/A,#N/A,FALSE,"masez (7)";#N/A,#N/A,FALSE,"masez (6)";#N/A,#N/A,FALSE,"masez (5)";#N/A,#N/A,FALSE,"masez (4)";#N/A,#N/A,FALSE,"masez (3)";#N/A,#N/A,FALSE,"masez (2)";#N/A,#N/A,FALSE,"GME";#N/A,#N/A,FALSE,"masez"}</definedName>
    <definedName name="SENGOAEÑHAER" localSheetId="37" hidden="1">{#N/A,#N/A,FALSE,"masez (10)";#N/A,#N/A,FALSE,"masez (7)";#N/A,#N/A,FALSE,"masez (6)";#N/A,#N/A,FALSE,"masez (5)";#N/A,#N/A,FALSE,"masez (4)";#N/A,#N/A,FALSE,"masez (3)";#N/A,#N/A,FALSE,"masez (2)";#N/A,#N/A,FALSE,"GME";#N/A,#N/A,FALSE,"masez"}</definedName>
    <definedName name="SENGOAEÑHAER" localSheetId="36" hidden="1">{#N/A,#N/A,FALSE,"masez (10)";#N/A,#N/A,FALSE,"masez (7)";#N/A,#N/A,FALSE,"masez (6)";#N/A,#N/A,FALSE,"masez (5)";#N/A,#N/A,FALSE,"masez (4)";#N/A,#N/A,FALSE,"masez (3)";#N/A,#N/A,FALSE,"masez (2)";#N/A,#N/A,FALSE,"GME";#N/A,#N/A,FALSE,"masez"}</definedName>
    <definedName name="SENGOAEÑHAER" localSheetId="33" hidden="1">{#N/A,#N/A,FALSE,"masez (10)";#N/A,#N/A,FALSE,"masez (7)";#N/A,#N/A,FALSE,"masez (6)";#N/A,#N/A,FALSE,"masez (5)";#N/A,#N/A,FALSE,"masez (4)";#N/A,#N/A,FALSE,"masez (3)";#N/A,#N/A,FALSE,"masez (2)";#N/A,#N/A,FALSE,"GME";#N/A,#N/A,FALSE,"masez"}</definedName>
    <definedName name="SENGOAEÑHAER" localSheetId="34" hidden="1">{#N/A,#N/A,FALSE,"masez (10)";#N/A,#N/A,FALSE,"masez (7)";#N/A,#N/A,FALSE,"masez (6)";#N/A,#N/A,FALSE,"masez (5)";#N/A,#N/A,FALSE,"masez (4)";#N/A,#N/A,FALSE,"masez (3)";#N/A,#N/A,FALSE,"masez (2)";#N/A,#N/A,FALSE,"GME";#N/A,#N/A,FALSE,"masez"}</definedName>
    <definedName name="SENGOAEÑHAER" localSheetId="31" hidden="1">{#N/A,#N/A,FALSE,"masez (10)";#N/A,#N/A,FALSE,"masez (7)";#N/A,#N/A,FALSE,"masez (6)";#N/A,#N/A,FALSE,"masez (5)";#N/A,#N/A,FALSE,"masez (4)";#N/A,#N/A,FALSE,"masez (3)";#N/A,#N/A,FALSE,"masez (2)";#N/A,#N/A,FALSE,"GME";#N/A,#N/A,FALSE,"masez"}</definedName>
    <definedName name="SENGOAEÑHAER" hidden="1">{#N/A,#N/A,FALSE,"masez (10)";#N/A,#N/A,FALSE,"masez (7)";#N/A,#N/A,FALSE,"masez (6)";#N/A,#N/A,FALSE,"masez (5)";#N/A,#N/A,FALSE,"masez (4)";#N/A,#N/A,FALSE,"masez (3)";#N/A,#N/A,FALSE,"masez (2)";#N/A,#N/A,FALSE,"GME";#N/A,#N/A,FALSE,"masez"}</definedName>
    <definedName name="SENS" localSheetId="35"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 localSheetId="37"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 localSheetId="36"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 localSheetId="33"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 localSheetId="34"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 localSheetId="31"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2">#REF!</definedName>
    <definedName name="sens200">#REF!</definedName>
    <definedName name="SENT">#REF!</definedName>
    <definedName name="SENTRANS">#REF!</definedName>
    <definedName name="SEP" localSheetId="35" hidden="1">{"'장비'!$A$3:$M$12"}</definedName>
    <definedName name="SEP" localSheetId="37" hidden="1">{"'장비'!$A$3:$M$12"}</definedName>
    <definedName name="SEP" localSheetId="36" hidden="1">{"'장비'!$A$3:$M$12"}</definedName>
    <definedName name="SEP" localSheetId="33" hidden="1">{"'장비'!$A$3:$M$12"}</definedName>
    <definedName name="SEP" localSheetId="34" hidden="1">{"'장비'!$A$3:$M$12"}</definedName>
    <definedName name="SEP" localSheetId="31" hidden="1">{"'장비'!$A$3:$M$12"}</definedName>
    <definedName name="SEP" hidden="1">{"'장비'!$A$3:$M$12"}</definedName>
    <definedName name="SEP_SOBR_EXTRA">#REF!</definedName>
    <definedName name="SEP0">#REF!</definedName>
    <definedName name="SEPA" hidden="1">#REF!</definedName>
    <definedName name="SEPACT">#REF!</definedName>
    <definedName name="SEPANT">#REF!</definedName>
    <definedName name="SEPARA" hidden="1">#REF!</definedName>
    <definedName name="SEPDIST">#REF!</definedName>
    <definedName name="SEPNVO">#REF!</definedName>
    <definedName name="SER" hidden="1">#REF!</definedName>
    <definedName name="SERIE">#REF!</definedName>
    <definedName name="SERR" localSheetId="31">#REF!</definedName>
    <definedName name="SERR">!#REF!</definedName>
    <definedName name="SERSE" hidden="1">#REF!</definedName>
    <definedName name="serter" localSheetId="35" hidden="1">{#N/A,#N/A,TRUE,"MES";#N/A,#N/A,TRUE,"ANUAL"}</definedName>
    <definedName name="serter" localSheetId="37" hidden="1">{#N/A,#N/A,TRUE,"MES";#N/A,#N/A,TRUE,"ANUAL"}</definedName>
    <definedName name="serter" localSheetId="36" hidden="1">{#N/A,#N/A,TRUE,"MES";#N/A,#N/A,TRUE,"ANUAL"}</definedName>
    <definedName name="serter" localSheetId="33" hidden="1">{#N/A,#N/A,TRUE,"MES";#N/A,#N/A,TRUE,"ANUAL"}</definedName>
    <definedName name="serter" localSheetId="34" hidden="1">{#N/A,#N/A,TRUE,"MES";#N/A,#N/A,TRUE,"ANUAL"}</definedName>
    <definedName name="serter" localSheetId="31" hidden="1">{#N/A,#N/A,TRUE,"MES";#N/A,#N/A,TRUE,"ANUAL"}</definedName>
    <definedName name="serter" hidden="1">{#N/A,#N/A,TRUE,"MES";#N/A,#N/A,TRUE,"ANUAL"}</definedName>
    <definedName name="ServCode1" localSheetId="31">#REF!</definedName>
    <definedName name="ServCode1">!#REF!</definedName>
    <definedName name="SERVICE">#REF!</definedName>
    <definedName name="SERVICES__EQUIPMENT" localSheetId="31">#REF!</definedName>
    <definedName name="SERVICES__EQUIPMENT">!#REF!</definedName>
    <definedName name="Services2" localSheetId="35" hidden="1">{#N/A,#N/A,FALSE,"Pricing";#N/A,#N/A,FALSE,"Summary";#N/A,#N/A,FALSE,"CompProd";#N/A,#N/A,FALSE,"CompJobhrs";#N/A,#N/A,FALSE,"Escalation";#N/A,#N/A,FALSE,"Contingency";#N/A,#N/A,FALSE,"GM";#N/A,#N/A,FALSE,"CompWage";#N/A,#N/A,FALSE,"costSum"}</definedName>
    <definedName name="Services2" localSheetId="37" hidden="1">{#N/A,#N/A,FALSE,"Pricing";#N/A,#N/A,FALSE,"Summary";#N/A,#N/A,FALSE,"CompProd";#N/A,#N/A,FALSE,"CompJobhrs";#N/A,#N/A,FALSE,"Escalation";#N/A,#N/A,FALSE,"Contingency";#N/A,#N/A,FALSE,"GM";#N/A,#N/A,FALSE,"CompWage";#N/A,#N/A,FALSE,"costSum"}</definedName>
    <definedName name="Services2" localSheetId="36" hidden="1">{#N/A,#N/A,FALSE,"Pricing";#N/A,#N/A,FALSE,"Summary";#N/A,#N/A,FALSE,"CompProd";#N/A,#N/A,FALSE,"CompJobhrs";#N/A,#N/A,FALSE,"Escalation";#N/A,#N/A,FALSE,"Contingency";#N/A,#N/A,FALSE,"GM";#N/A,#N/A,FALSE,"CompWage";#N/A,#N/A,FALSE,"costSum"}</definedName>
    <definedName name="Services2" localSheetId="30" hidden="1">{#N/A,#N/A,FALSE,"Pricing";#N/A,#N/A,FALSE,"Summary";#N/A,#N/A,FALSE,"CompProd";#N/A,#N/A,FALSE,"CompJobhrs";#N/A,#N/A,FALSE,"Escalation";#N/A,#N/A,FALSE,"Contingency";#N/A,#N/A,FALSE,"GM";#N/A,#N/A,FALSE,"CompWage";#N/A,#N/A,FALSE,"costSum"}</definedName>
    <definedName name="Services2" localSheetId="33" hidden="1">{#N/A,#N/A,FALSE,"Pricing";#N/A,#N/A,FALSE,"Summary";#N/A,#N/A,FALSE,"CompProd";#N/A,#N/A,FALSE,"CompJobhrs";#N/A,#N/A,FALSE,"Escalation";#N/A,#N/A,FALSE,"Contingency";#N/A,#N/A,FALSE,"GM";#N/A,#N/A,FALSE,"CompWage";#N/A,#N/A,FALSE,"costSum"}</definedName>
    <definedName name="Services2" localSheetId="34" hidden="1">{#N/A,#N/A,FALSE,"Pricing";#N/A,#N/A,FALSE,"Summary";#N/A,#N/A,FALSE,"CompProd";#N/A,#N/A,FALSE,"CompJobhrs";#N/A,#N/A,FALSE,"Escalation";#N/A,#N/A,FALSE,"Contingency";#N/A,#N/A,FALSE,"GM";#N/A,#N/A,FALSE,"CompWage";#N/A,#N/A,FALSE,"costSum"}</definedName>
    <definedName name="Services2" localSheetId="31" hidden="1">{#N/A,#N/A,FALSE,"Pricing";#N/A,#N/A,FALSE,"Summary";#N/A,#N/A,FALSE,"CompProd";#N/A,#N/A,FALSE,"CompJobhrs";#N/A,#N/A,FALSE,"Escalation";#N/A,#N/A,FALSE,"Contingency";#N/A,#N/A,FALSE,"GM";#N/A,#N/A,FALSE,"CompWage";#N/A,#N/A,FALSE,"costSum"}</definedName>
    <definedName name="Services2" localSheetId="29"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es2_1" localSheetId="35" hidden="1">{#N/A,#N/A,FALSE,"Pricing";#N/A,#N/A,FALSE,"Summary";#N/A,#N/A,FALSE,"CompProd";#N/A,#N/A,FALSE,"CompJobhrs";#N/A,#N/A,FALSE,"Escalation";#N/A,#N/A,FALSE,"Contingency";#N/A,#N/A,FALSE,"GM";#N/A,#N/A,FALSE,"CompWage";#N/A,#N/A,FALSE,"costSum"}</definedName>
    <definedName name="Services2_1" localSheetId="37" hidden="1">{#N/A,#N/A,FALSE,"Pricing";#N/A,#N/A,FALSE,"Summary";#N/A,#N/A,FALSE,"CompProd";#N/A,#N/A,FALSE,"CompJobhrs";#N/A,#N/A,FALSE,"Escalation";#N/A,#N/A,FALSE,"Contingency";#N/A,#N/A,FALSE,"GM";#N/A,#N/A,FALSE,"CompWage";#N/A,#N/A,FALSE,"costSum"}</definedName>
    <definedName name="Services2_1" localSheetId="36" hidden="1">{#N/A,#N/A,FALSE,"Pricing";#N/A,#N/A,FALSE,"Summary";#N/A,#N/A,FALSE,"CompProd";#N/A,#N/A,FALSE,"CompJobhrs";#N/A,#N/A,FALSE,"Escalation";#N/A,#N/A,FALSE,"Contingency";#N/A,#N/A,FALSE,"GM";#N/A,#N/A,FALSE,"CompWage";#N/A,#N/A,FALSE,"costSum"}</definedName>
    <definedName name="Services2_1" localSheetId="33" hidden="1">{#N/A,#N/A,FALSE,"Pricing";#N/A,#N/A,FALSE,"Summary";#N/A,#N/A,FALSE,"CompProd";#N/A,#N/A,FALSE,"CompJobhrs";#N/A,#N/A,FALSE,"Escalation";#N/A,#N/A,FALSE,"Contingency";#N/A,#N/A,FALSE,"GM";#N/A,#N/A,FALSE,"CompWage";#N/A,#N/A,FALSE,"costSum"}</definedName>
    <definedName name="Services2_1" localSheetId="34" hidden="1">{#N/A,#N/A,FALSE,"Pricing";#N/A,#N/A,FALSE,"Summary";#N/A,#N/A,FALSE,"CompProd";#N/A,#N/A,FALSE,"CompJobhrs";#N/A,#N/A,FALSE,"Escalation";#N/A,#N/A,FALSE,"Contingency";#N/A,#N/A,FALSE,"GM";#N/A,#N/A,FALSE,"CompWage";#N/A,#N/A,FALSE,"costSum"}</definedName>
    <definedName name="Services2_1" localSheetId="31" hidden="1">{#N/A,#N/A,FALSE,"Pricing";#N/A,#N/A,FALSE,"Summary";#N/A,#N/A,FALSE,"CompProd";#N/A,#N/A,FALSE,"CompJobhrs";#N/A,#N/A,FALSE,"Escalation";#N/A,#N/A,FALSE,"Contingency";#N/A,#N/A,FALSE,"GM";#N/A,#N/A,FALSE,"CompWage";#N/A,#N/A,FALSE,"costSum"}</definedName>
    <definedName name="Services2_1" hidden="1">{#N/A,#N/A,FALSE,"Pricing";#N/A,#N/A,FALSE,"Summary";#N/A,#N/A,FALSE,"CompProd";#N/A,#N/A,FALSE,"CompJobhrs";#N/A,#N/A,FALSE,"Escalation";#N/A,#N/A,FALSE,"Contingency";#N/A,#N/A,FALSE,"GM";#N/A,#N/A,FALSE,"CompWage";#N/A,#N/A,FALSE,"costSum"}</definedName>
    <definedName name="Servicio" localSheetId="31">#REF!</definedName>
    <definedName name="Servicio">!#REF!</definedName>
    <definedName name="SERVICIO1">#REF!</definedName>
    <definedName name="Servicios" localSheetId="31">#REF!</definedName>
    <definedName name="Servicios">!#REF!</definedName>
    <definedName name="ServiciosSC">#REF!</definedName>
    <definedName name="Serviciox" localSheetId="31">#REF!</definedName>
    <definedName name="Serviciox">!#REF!</definedName>
    <definedName name="SESE" localSheetId="35" hidden="1">{"'NOTES2'!$G$9:$J$27"}</definedName>
    <definedName name="SESE" localSheetId="37" hidden="1">{"'NOTES2'!$G$9:$J$27"}</definedName>
    <definedName name="SESE" localSheetId="36" hidden="1">{"'NOTES2'!$G$9:$J$27"}</definedName>
    <definedName name="SESE" localSheetId="33" hidden="1">{"'NOTES2'!$G$9:$J$27"}</definedName>
    <definedName name="SESE" localSheetId="34" hidden="1">{"'NOTES2'!$G$9:$J$27"}</definedName>
    <definedName name="SESE" localSheetId="31" hidden="1">{"'NOTES2'!$G$9:$J$27"}</definedName>
    <definedName name="SESE" hidden="1">{"'NOTES2'!$G$9:$J$27"}</definedName>
    <definedName name="SET">#REF!</definedName>
    <definedName name="set_out" localSheetId="31">#REF!</definedName>
    <definedName name="set_out">!#REF!</definedName>
    <definedName name="setdydy" localSheetId="31" hidden="1">{#N/A,#N/A,TRUE,"Cover";#N/A,#N/A,TRUE,"Conts";#N/A,#N/A,TRUE,"VOS";#N/A,#N/A,TRUE,"Warrington";#N/A,#N/A,TRUE,"Widnes"}</definedName>
    <definedName name="setdydy" hidden="1">{#N/A,#N/A,TRUE,"Cover";#N/A,#N/A,TRUE,"Conts";#N/A,#N/A,TRUE,"VOS";#N/A,#N/A,TRUE,"Warrington";#N/A,#N/A,TRUE,"Widnes"}</definedName>
    <definedName name="Sete" localSheetId="31">#REF!</definedName>
    <definedName name="Sete">!#REF!</definedName>
    <definedName name="SETUP">#REF!</definedName>
    <definedName name="SEVENTH_FLOOR" localSheetId="31">#REF!</definedName>
    <definedName name="SEVENTH_FLOOR">!#REF!</definedName>
    <definedName name="severidad" localSheetId="31">#REF!</definedName>
    <definedName name="severidad">!#REF!</definedName>
    <definedName name="sew" localSheetId="31">#REF!</definedName>
    <definedName name="sew">!#REF!</definedName>
    <definedName name="sewq">#REF!</definedName>
    <definedName name="SEX">#REF!</definedName>
    <definedName name="sexo">#REF!</definedName>
    <definedName name="SF" localSheetId="31">#REF!</definedName>
    <definedName name="SF">!#REF!</definedName>
    <definedName name="SF_B1" localSheetId="31">#REF!</definedName>
    <definedName name="SF_B1">!#REF!</definedName>
    <definedName name="SF_B10" localSheetId="31">#REF!</definedName>
    <definedName name="SF_B10">!#REF!</definedName>
    <definedName name="SF_B11" localSheetId="31">#REF!</definedName>
    <definedName name="SF_B11">!#REF!</definedName>
    <definedName name="SF_B12" localSheetId="31">#REF!</definedName>
    <definedName name="SF_B12">!#REF!</definedName>
    <definedName name="SF_B13" localSheetId="31">#REF!</definedName>
    <definedName name="SF_B13">!#REF!</definedName>
    <definedName name="SF_B14" localSheetId="31">#REF!</definedName>
    <definedName name="SF_B14">!#REF!</definedName>
    <definedName name="SF_B15" localSheetId="31">#REF!</definedName>
    <definedName name="SF_B15">!#REF!</definedName>
    <definedName name="SF_B1A" localSheetId="31">#REF!</definedName>
    <definedName name="SF_B1A">!#REF!</definedName>
    <definedName name="SF_B2" localSheetId="31">#REF!</definedName>
    <definedName name="SF_B2">!#REF!</definedName>
    <definedName name="SF_B24" localSheetId="31">#REF!</definedName>
    <definedName name="SF_B24">!#REF!</definedName>
    <definedName name="SF_B25" localSheetId="31">#REF!</definedName>
    <definedName name="SF_B25">!#REF!</definedName>
    <definedName name="SF_B3" localSheetId="31">#REF!</definedName>
    <definedName name="SF_B3">!#REF!</definedName>
    <definedName name="SF_B4" localSheetId="31">#REF!</definedName>
    <definedName name="SF_B4">!#REF!</definedName>
    <definedName name="SF_B6" localSheetId="31">#REF!</definedName>
    <definedName name="SF_B6">!#REF!</definedName>
    <definedName name="SF_B7" localSheetId="31">#REF!</definedName>
    <definedName name="SF_B7">!#REF!</definedName>
    <definedName name="SF_B8" localSheetId="31">#REF!</definedName>
    <definedName name="SF_B8">!#REF!</definedName>
    <definedName name="SF_B9" localSheetId="31">#REF!</definedName>
    <definedName name="SF_B9">!#REF!</definedName>
    <definedName name="SF_CB1" localSheetId="31">#REF!</definedName>
    <definedName name="SF_CB1">!#REF!</definedName>
    <definedName name="SF_CB1_1" localSheetId="31">#REF!</definedName>
    <definedName name="SF_CB1_1">!#REF!</definedName>
    <definedName name="SF_CB10" localSheetId="31">#REF!</definedName>
    <definedName name="SF_CB10">!#REF!</definedName>
    <definedName name="SF_CB11" localSheetId="31">#REF!</definedName>
    <definedName name="SF_CB11">!#REF!</definedName>
    <definedName name="SF_CB11A" localSheetId="31">#REF!</definedName>
    <definedName name="SF_CB11A">!#REF!</definedName>
    <definedName name="sf_CB12" localSheetId="31">#REF!</definedName>
    <definedName name="sf_CB12">!#REF!</definedName>
    <definedName name="SF_CB1A" localSheetId="31">#REF!</definedName>
    <definedName name="SF_CB1A">!#REF!</definedName>
    <definedName name="SF_CB24" localSheetId="31">#REF!</definedName>
    <definedName name="SF_CB24">!#REF!</definedName>
    <definedName name="SF_CB4" localSheetId="31">#REF!</definedName>
    <definedName name="SF_CB4">!#REF!</definedName>
    <definedName name="SF_CB5" localSheetId="31">#REF!</definedName>
    <definedName name="SF_CB5">!#REF!</definedName>
    <definedName name="SF_CB8" localSheetId="31">#REF!</definedName>
    <definedName name="SF_CB8">!#REF!</definedName>
    <definedName name="SFA">#REF!</definedName>
    <definedName name="sfasf" localSheetId="35" hidden="1">{#N/A,#N/A,TRUE,"Resumen";#N/A,#N/A,TRUE,"Global";#N/A,#N/A,TRUE,"Agropecuario";#N/A,#N/A,TRUE,"Pesca";#N/A,#N/A,TRUE,"Minería";#N/A,#N/A,TRUE,"Elect. y Agua";#N/A,#N/A,TRUE,"Manufactura";#N/A,#N/A,TRUE,"Construcción";#N/A,#N/A,TRUE,"Comercio";#N/A,#N/A,TRUE,"Otros"}</definedName>
    <definedName name="sfasf" localSheetId="37" hidden="1">{#N/A,#N/A,TRUE,"Resumen";#N/A,#N/A,TRUE,"Global";#N/A,#N/A,TRUE,"Agropecuario";#N/A,#N/A,TRUE,"Pesca";#N/A,#N/A,TRUE,"Minería";#N/A,#N/A,TRUE,"Elect. y Agua";#N/A,#N/A,TRUE,"Manufactura";#N/A,#N/A,TRUE,"Construcción";#N/A,#N/A,TRUE,"Comercio";#N/A,#N/A,TRUE,"Otros"}</definedName>
    <definedName name="sfasf" localSheetId="36" hidden="1">{#N/A,#N/A,TRUE,"Resumen";#N/A,#N/A,TRUE,"Global";#N/A,#N/A,TRUE,"Agropecuario";#N/A,#N/A,TRUE,"Pesca";#N/A,#N/A,TRUE,"Minería";#N/A,#N/A,TRUE,"Elect. y Agua";#N/A,#N/A,TRUE,"Manufactura";#N/A,#N/A,TRUE,"Construcción";#N/A,#N/A,TRUE,"Comercio";#N/A,#N/A,TRUE,"Otros"}</definedName>
    <definedName name="sfasf" localSheetId="33" hidden="1">{#N/A,#N/A,TRUE,"Resumen";#N/A,#N/A,TRUE,"Global";#N/A,#N/A,TRUE,"Agropecuario";#N/A,#N/A,TRUE,"Pesca";#N/A,#N/A,TRUE,"Minería";#N/A,#N/A,TRUE,"Elect. y Agua";#N/A,#N/A,TRUE,"Manufactura";#N/A,#N/A,TRUE,"Construcción";#N/A,#N/A,TRUE,"Comercio";#N/A,#N/A,TRUE,"Otros"}</definedName>
    <definedName name="sfasf" localSheetId="34" hidden="1">{#N/A,#N/A,TRUE,"Resumen";#N/A,#N/A,TRUE,"Global";#N/A,#N/A,TRUE,"Agropecuario";#N/A,#N/A,TRUE,"Pesca";#N/A,#N/A,TRUE,"Minería";#N/A,#N/A,TRUE,"Elect. y Agua";#N/A,#N/A,TRUE,"Manufactura";#N/A,#N/A,TRUE,"Construcción";#N/A,#N/A,TRUE,"Comercio";#N/A,#N/A,TRUE,"Otros"}</definedName>
    <definedName name="sfasf" localSheetId="31" hidden="1">{#N/A,#N/A,TRUE,"Resumen";#N/A,#N/A,TRUE,"Global";#N/A,#N/A,TRUE,"Agropecuario";#N/A,#N/A,TRUE,"Pesca";#N/A,#N/A,TRUE,"Minería";#N/A,#N/A,TRUE,"Elect. y Agua";#N/A,#N/A,TRUE,"Manufactura";#N/A,#N/A,TRUE,"Construcción";#N/A,#N/A,TRUE,"Comercio";#N/A,#N/A,TRUE,"Otros"}</definedName>
    <definedName name="sfasf" hidden="1">{#N/A,#N/A,TRUE,"Resumen";#N/A,#N/A,TRUE,"Global";#N/A,#N/A,TRUE,"Agropecuario";#N/A,#N/A,TRUE,"Pesca";#N/A,#N/A,TRUE,"Minería";#N/A,#N/A,TRUE,"Elect. y Agua";#N/A,#N/A,TRUE,"Manufactura";#N/A,#N/A,TRUE,"Construcción";#N/A,#N/A,TRUE,"Comercio";#N/A,#N/A,TRUE,"Otros"}</definedName>
    <definedName name="sfasf1" localSheetId="35" hidden="1">{#N/A,#N/A,TRUE,"Resumen";#N/A,#N/A,TRUE,"Global";#N/A,#N/A,TRUE,"Agropecuario";#N/A,#N/A,TRUE,"Pesca";#N/A,#N/A,TRUE,"Minería";#N/A,#N/A,TRUE,"Elect. y Agua";#N/A,#N/A,TRUE,"Manufactura";#N/A,#N/A,TRUE,"Construcción";#N/A,#N/A,TRUE,"Comercio";#N/A,#N/A,TRUE,"Otros"}</definedName>
    <definedName name="sfasf1" localSheetId="37" hidden="1">{#N/A,#N/A,TRUE,"Resumen";#N/A,#N/A,TRUE,"Global";#N/A,#N/A,TRUE,"Agropecuario";#N/A,#N/A,TRUE,"Pesca";#N/A,#N/A,TRUE,"Minería";#N/A,#N/A,TRUE,"Elect. y Agua";#N/A,#N/A,TRUE,"Manufactura";#N/A,#N/A,TRUE,"Construcción";#N/A,#N/A,TRUE,"Comercio";#N/A,#N/A,TRUE,"Otros"}</definedName>
    <definedName name="sfasf1" localSheetId="36" hidden="1">{#N/A,#N/A,TRUE,"Resumen";#N/A,#N/A,TRUE,"Global";#N/A,#N/A,TRUE,"Agropecuario";#N/A,#N/A,TRUE,"Pesca";#N/A,#N/A,TRUE,"Minería";#N/A,#N/A,TRUE,"Elect. y Agua";#N/A,#N/A,TRUE,"Manufactura";#N/A,#N/A,TRUE,"Construcción";#N/A,#N/A,TRUE,"Comercio";#N/A,#N/A,TRUE,"Otros"}</definedName>
    <definedName name="sfasf1" localSheetId="33" hidden="1">{#N/A,#N/A,TRUE,"Resumen";#N/A,#N/A,TRUE,"Global";#N/A,#N/A,TRUE,"Agropecuario";#N/A,#N/A,TRUE,"Pesca";#N/A,#N/A,TRUE,"Minería";#N/A,#N/A,TRUE,"Elect. y Agua";#N/A,#N/A,TRUE,"Manufactura";#N/A,#N/A,TRUE,"Construcción";#N/A,#N/A,TRUE,"Comercio";#N/A,#N/A,TRUE,"Otros"}</definedName>
    <definedName name="sfasf1" localSheetId="34" hidden="1">{#N/A,#N/A,TRUE,"Resumen";#N/A,#N/A,TRUE,"Global";#N/A,#N/A,TRUE,"Agropecuario";#N/A,#N/A,TRUE,"Pesca";#N/A,#N/A,TRUE,"Minería";#N/A,#N/A,TRUE,"Elect. y Agua";#N/A,#N/A,TRUE,"Manufactura";#N/A,#N/A,TRUE,"Construcción";#N/A,#N/A,TRUE,"Comercio";#N/A,#N/A,TRUE,"Otros"}</definedName>
    <definedName name="sfasf1" localSheetId="31" hidden="1">{#N/A,#N/A,TRUE,"Resumen";#N/A,#N/A,TRUE,"Global";#N/A,#N/A,TRUE,"Agropecuario";#N/A,#N/A,TRUE,"Pesca";#N/A,#N/A,TRUE,"Minería";#N/A,#N/A,TRUE,"Elect. y Agua";#N/A,#N/A,TRUE,"Manufactura";#N/A,#N/A,TRUE,"Construcción";#N/A,#N/A,TRUE,"Comercio";#N/A,#N/A,TRUE,"Otros"}</definedName>
    <definedName name="sfasf1" hidden="1">{#N/A,#N/A,TRUE,"Resumen";#N/A,#N/A,TRUE,"Global";#N/A,#N/A,TRUE,"Agropecuario";#N/A,#N/A,TRUE,"Pesca";#N/A,#N/A,TRUE,"Minería";#N/A,#N/A,TRUE,"Elect. y Agua";#N/A,#N/A,TRUE,"Manufactura";#N/A,#N/A,TRUE,"Construcción";#N/A,#N/A,TRUE,"Comercio";#N/A,#N/A,TRUE,"Otros"}</definedName>
    <definedName name="sfast1" localSheetId="35" hidden="1">{#N/A,#N/A,TRUE,"Resumen";#N/A,#N/A,TRUE,"Global";#N/A,#N/A,TRUE,"Agropecuario";#N/A,#N/A,TRUE,"Pesca";#N/A,#N/A,TRUE,"Minería";#N/A,#N/A,TRUE,"Elect. y Agua";#N/A,#N/A,TRUE,"Manufactura";#N/A,#N/A,TRUE,"Construcción";#N/A,#N/A,TRUE,"Comercio";#N/A,#N/A,TRUE,"Otros"}</definedName>
    <definedName name="sfast1" localSheetId="37" hidden="1">{#N/A,#N/A,TRUE,"Resumen";#N/A,#N/A,TRUE,"Global";#N/A,#N/A,TRUE,"Agropecuario";#N/A,#N/A,TRUE,"Pesca";#N/A,#N/A,TRUE,"Minería";#N/A,#N/A,TRUE,"Elect. y Agua";#N/A,#N/A,TRUE,"Manufactura";#N/A,#N/A,TRUE,"Construcción";#N/A,#N/A,TRUE,"Comercio";#N/A,#N/A,TRUE,"Otros"}</definedName>
    <definedName name="sfast1" localSheetId="36" hidden="1">{#N/A,#N/A,TRUE,"Resumen";#N/A,#N/A,TRUE,"Global";#N/A,#N/A,TRUE,"Agropecuario";#N/A,#N/A,TRUE,"Pesca";#N/A,#N/A,TRUE,"Minería";#N/A,#N/A,TRUE,"Elect. y Agua";#N/A,#N/A,TRUE,"Manufactura";#N/A,#N/A,TRUE,"Construcción";#N/A,#N/A,TRUE,"Comercio";#N/A,#N/A,TRUE,"Otros"}</definedName>
    <definedName name="sfast1" localSheetId="33" hidden="1">{#N/A,#N/A,TRUE,"Resumen";#N/A,#N/A,TRUE,"Global";#N/A,#N/A,TRUE,"Agropecuario";#N/A,#N/A,TRUE,"Pesca";#N/A,#N/A,TRUE,"Minería";#N/A,#N/A,TRUE,"Elect. y Agua";#N/A,#N/A,TRUE,"Manufactura";#N/A,#N/A,TRUE,"Construcción";#N/A,#N/A,TRUE,"Comercio";#N/A,#N/A,TRUE,"Otros"}</definedName>
    <definedName name="sfast1" localSheetId="34" hidden="1">{#N/A,#N/A,TRUE,"Resumen";#N/A,#N/A,TRUE,"Global";#N/A,#N/A,TRUE,"Agropecuario";#N/A,#N/A,TRUE,"Pesca";#N/A,#N/A,TRUE,"Minería";#N/A,#N/A,TRUE,"Elect. y Agua";#N/A,#N/A,TRUE,"Manufactura";#N/A,#N/A,TRUE,"Construcción";#N/A,#N/A,TRUE,"Comercio";#N/A,#N/A,TRUE,"Otros"}</definedName>
    <definedName name="sfast1" localSheetId="31" hidden="1">{#N/A,#N/A,TRUE,"Resumen";#N/A,#N/A,TRUE,"Global";#N/A,#N/A,TRUE,"Agropecuario";#N/A,#N/A,TRUE,"Pesca";#N/A,#N/A,TRUE,"Minería";#N/A,#N/A,TRUE,"Elect. y Agua";#N/A,#N/A,TRUE,"Manufactura";#N/A,#N/A,TRUE,"Construcción";#N/A,#N/A,TRUE,"Comercio";#N/A,#N/A,TRUE,"Otros"}</definedName>
    <definedName name="sfast1" hidden="1">{#N/A,#N/A,TRUE,"Resumen";#N/A,#N/A,TRUE,"Global";#N/A,#N/A,TRUE,"Agropecuario";#N/A,#N/A,TRUE,"Pesca";#N/A,#N/A,TRUE,"Minería";#N/A,#N/A,TRUE,"Elect. y Agua";#N/A,#N/A,TRUE,"Manufactura";#N/A,#N/A,TRUE,"Construcción";#N/A,#N/A,TRUE,"Comercio";#N/A,#N/A,TRUE,"Otros"}</definedName>
    <definedName name="SFB">#REF!</definedName>
    <definedName name="sfC" localSheetId="31">#REF!</definedName>
    <definedName name="sfC">!#REF!</definedName>
    <definedName name="SFCVCDCD" localSheetId="35" hidden="1">{#N/A,#N/A,TRUE,"Resumen";#N/A,#N/A,TRUE,"Global";#N/A,#N/A,TRUE,"Agropecuario";#N/A,#N/A,TRUE,"Pesca";#N/A,#N/A,TRUE,"Minería";#N/A,#N/A,TRUE,"Elect. y Agua";#N/A,#N/A,TRUE,"Manufactura";#N/A,#N/A,TRUE,"Construcción";#N/A,#N/A,TRUE,"Comercio";#N/A,#N/A,TRUE,"Otros"}</definedName>
    <definedName name="SFCVCDCD" localSheetId="37" hidden="1">{#N/A,#N/A,TRUE,"Resumen";#N/A,#N/A,TRUE,"Global";#N/A,#N/A,TRUE,"Agropecuario";#N/A,#N/A,TRUE,"Pesca";#N/A,#N/A,TRUE,"Minería";#N/A,#N/A,TRUE,"Elect. y Agua";#N/A,#N/A,TRUE,"Manufactura";#N/A,#N/A,TRUE,"Construcción";#N/A,#N/A,TRUE,"Comercio";#N/A,#N/A,TRUE,"Otros"}</definedName>
    <definedName name="SFCVCDCD" localSheetId="36" hidden="1">{#N/A,#N/A,TRUE,"Resumen";#N/A,#N/A,TRUE,"Global";#N/A,#N/A,TRUE,"Agropecuario";#N/A,#N/A,TRUE,"Pesca";#N/A,#N/A,TRUE,"Minería";#N/A,#N/A,TRUE,"Elect. y Agua";#N/A,#N/A,TRUE,"Manufactura";#N/A,#N/A,TRUE,"Construcción";#N/A,#N/A,TRUE,"Comercio";#N/A,#N/A,TRUE,"Otros"}</definedName>
    <definedName name="SFCVCDCD" localSheetId="33" hidden="1">{#N/A,#N/A,TRUE,"Resumen";#N/A,#N/A,TRUE,"Global";#N/A,#N/A,TRUE,"Agropecuario";#N/A,#N/A,TRUE,"Pesca";#N/A,#N/A,TRUE,"Minería";#N/A,#N/A,TRUE,"Elect. y Agua";#N/A,#N/A,TRUE,"Manufactura";#N/A,#N/A,TRUE,"Construcción";#N/A,#N/A,TRUE,"Comercio";#N/A,#N/A,TRUE,"Otros"}</definedName>
    <definedName name="SFCVCDCD" localSheetId="34" hidden="1">{#N/A,#N/A,TRUE,"Resumen";#N/A,#N/A,TRUE,"Global";#N/A,#N/A,TRUE,"Agropecuario";#N/A,#N/A,TRUE,"Pesca";#N/A,#N/A,TRUE,"Minería";#N/A,#N/A,TRUE,"Elect. y Agua";#N/A,#N/A,TRUE,"Manufactura";#N/A,#N/A,TRUE,"Construcción";#N/A,#N/A,TRUE,"Comercio";#N/A,#N/A,TRUE,"Otros"}</definedName>
    <definedName name="SFCVCDCD" localSheetId="31" hidden="1">{#N/A,#N/A,TRUE,"Resumen";#N/A,#N/A,TRUE,"Global";#N/A,#N/A,TRUE,"Agropecuario";#N/A,#N/A,TRUE,"Pesca";#N/A,#N/A,TRUE,"Minería";#N/A,#N/A,TRUE,"Elect. y Agua";#N/A,#N/A,TRUE,"Manufactura";#N/A,#N/A,TRUE,"Construcción";#N/A,#N/A,TRUE,"Comercio";#N/A,#N/A,TRUE,"Otros"}</definedName>
    <definedName name="SFCVCDCD" hidden="1">{#N/A,#N/A,TRUE,"Resumen";#N/A,#N/A,TRUE,"Global";#N/A,#N/A,TRUE,"Agropecuario";#N/A,#N/A,TRUE,"Pesca";#N/A,#N/A,TRUE,"Minería";#N/A,#N/A,TRUE,"Elect. y Agua";#N/A,#N/A,TRUE,"Manufactura";#N/A,#N/A,TRUE,"Construcción";#N/A,#N/A,TRUE,"Comercio";#N/A,#N/A,TRUE,"Otros"}</definedName>
    <definedName name="sfdfs" hidden="1">{#N/A,#N/A,FALSE,"Sost-Nov"}</definedName>
    <definedName name="sfdsdffdsfs" localSheetId="35" hidden="1">{#N/A,#N/A,FALSE,"SumG";#N/A,#N/A,FALSE,"ElecG";#N/A,#N/A,FALSE,"MechG";#N/A,#N/A,FALSE,"GeotG";#N/A,#N/A,FALSE,"PrcsG";#N/A,#N/A,FALSE,"TunnG";#N/A,#N/A,FALSE,"CivlG";#N/A,#N/A,FALSE,"NtwkG";#N/A,#N/A,FALSE,"EstgG";#N/A,#N/A,FALSE,"PEngG"}</definedName>
    <definedName name="sfdsdffdsfs" localSheetId="37" hidden="1">{#N/A,#N/A,FALSE,"SumG";#N/A,#N/A,FALSE,"ElecG";#N/A,#N/A,FALSE,"MechG";#N/A,#N/A,FALSE,"GeotG";#N/A,#N/A,FALSE,"PrcsG";#N/A,#N/A,FALSE,"TunnG";#N/A,#N/A,FALSE,"CivlG";#N/A,#N/A,FALSE,"NtwkG";#N/A,#N/A,FALSE,"EstgG";#N/A,#N/A,FALSE,"PEngG"}</definedName>
    <definedName name="sfdsdffdsfs" localSheetId="36" hidden="1">{#N/A,#N/A,FALSE,"SumG";#N/A,#N/A,FALSE,"ElecG";#N/A,#N/A,FALSE,"MechG";#N/A,#N/A,FALSE,"GeotG";#N/A,#N/A,FALSE,"PrcsG";#N/A,#N/A,FALSE,"TunnG";#N/A,#N/A,FALSE,"CivlG";#N/A,#N/A,FALSE,"NtwkG";#N/A,#N/A,FALSE,"EstgG";#N/A,#N/A,FALSE,"PEngG"}</definedName>
    <definedName name="sfdsdffdsfs" localSheetId="33" hidden="1">{#N/A,#N/A,FALSE,"SumG";#N/A,#N/A,FALSE,"ElecG";#N/A,#N/A,FALSE,"MechG";#N/A,#N/A,FALSE,"GeotG";#N/A,#N/A,FALSE,"PrcsG";#N/A,#N/A,FALSE,"TunnG";#N/A,#N/A,FALSE,"CivlG";#N/A,#N/A,FALSE,"NtwkG";#N/A,#N/A,FALSE,"EstgG";#N/A,#N/A,FALSE,"PEngG"}</definedName>
    <definedName name="sfdsdffdsfs" localSheetId="34" hidden="1">{#N/A,#N/A,FALSE,"SumG";#N/A,#N/A,FALSE,"ElecG";#N/A,#N/A,FALSE,"MechG";#N/A,#N/A,FALSE,"GeotG";#N/A,#N/A,FALSE,"PrcsG";#N/A,#N/A,FALSE,"TunnG";#N/A,#N/A,FALSE,"CivlG";#N/A,#N/A,FALSE,"NtwkG";#N/A,#N/A,FALSE,"EstgG";#N/A,#N/A,FALSE,"PEngG"}</definedName>
    <definedName name="sfdsdffdsfs" localSheetId="31" hidden="1">{#N/A,#N/A,FALSE,"SumG";#N/A,#N/A,FALSE,"ElecG";#N/A,#N/A,FALSE,"MechG";#N/A,#N/A,FALSE,"GeotG";#N/A,#N/A,FALSE,"PrcsG";#N/A,#N/A,FALSE,"TunnG";#N/A,#N/A,FALSE,"CivlG";#N/A,#N/A,FALSE,"NtwkG";#N/A,#N/A,FALSE,"EstgG";#N/A,#N/A,FALSE,"PEngG"}</definedName>
    <definedName name="sfdsdffdsfs" hidden="1">{#N/A,#N/A,FALSE,"SumG";#N/A,#N/A,FALSE,"ElecG";#N/A,#N/A,FALSE,"MechG";#N/A,#N/A,FALSE,"GeotG";#N/A,#N/A,FALSE,"PrcsG";#N/A,#N/A,FALSE,"TunnG";#N/A,#N/A,FALSE,"CivlG";#N/A,#N/A,FALSE,"NtwkG";#N/A,#N/A,FALSE,"EstgG";#N/A,#N/A,FALSE,"PEngG"}</definedName>
    <definedName name="sfdsfs" localSheetId="35" hidden="1">{"cuadro1",#N/A,FALSE,"Buzon Camion Opción 3";"cuadro2",#N/A,FALSE,"Buzon Camion Opción 3";"cuadro3",#N/A,FALSE,"Buzon Camion Opción 3";"cuadro4",#N/A,FALSE,"Buzon Camion Opción 3"}</definedName>
    <definedName name="sfdsfs" localSheetId="37" hidden="1">{"cuadro1",#N/A,FALSE,"Buzon Camion Opción 3";"cuadro2",#N/A,FALSE,"Buzon Camion Opción 3";"cuadro3",#N/A,FALSE,"Buzon Camion Opción 3";"cuadro4",#N/A,FALSE,"Buzon Camion Opción 3"}</definedName>
    <definedName name="sfdsfs" localSheetId="36" hidden="1">{"cuadro1",#N/A,FALSE,"Buzon Camion Opción 3";"cuadro2",#N/A,FALSE,"Buzon Camion Opción 3";"cuadro3",#N/A,FALSE,"Buzon Camion Opción 3";"cuadro4",#N/A,FALSE,"Buzon Camion Opción 3"}</definedName>
    <definedName name="sfdsfs" localSheetId="33" hidden="1">{"cuadro1",#N/A,FALSE,"Buzon Camion Opción 3";"cuadro2",#N/A,FALSE,"Buzon Camion Opción 3";"cuadro3",#N/A,FALSE,"Buzon Camion Opción 3";"cuadro4",#N/A,FALSE,"Buzon Camion Opción 3"}</definedName>
    <definedName name="sfdsfs" localSheetId="34" hidden="1">{"cuadro1",#N/A,FALSE,"Buzon Camion Opción 3";"cuadro2",#N/A,FALSE,"Buzon Camion Opción 3";"cuadro3",#N/A,FALSE,"Buzon Camion Opción 3";"cuadro4",#N/A,FALSE,"Buzon Camion Opción 3"}</definedName>
    <definedName name="sfdsfs" localSheetId="31" hidden="1">{"cuadro1",#N/A,FALSE,"Buzon Camion Opción 3";"cuadro2",#N/A,FALSE,"Buzon Camion Opción 3";"cuadro3",#N/A,FALSE,"Buzon Camion Opción 3";"cuadro4",#N/A,FALSE,"Buzon Camion Opción 3"}</definedName>
    <definedName name="sfdsfs" hidden="1">{"cuadro1",#N/A,FALSE,"Buzon Camion Opción 3";"cuadro2",#N/A,FALSE,"Buzon Camion Opción 3";"cuadro3",#N/A,FALSE,"Buzon Camion Opción 3";"cuadro4",#N/A,FALSE,"Buzon Camion Opción 3"}</definedName>
    <definedName name="SFF" localSheetId="31">#REF!</definedName>
    <definedName name="SFF">!#REF!</definedName>
    <definedName name="sffff" localSheetId="35" hidden="1">{#N/A,#N/A,FALSE,"SumD";#N/A,#N/A,FALSE,"ElecD";#N/A,#N/A,FALSE,"MechD";#N/A,#N/A,FALSE,"GeotD";#N/A,#N/A,FALSE,"PrcsD";#N/A,#N/A,FALSE,"TunnD";#N/A,#N/A,FALSE,"CivlD";#N/A,#N/A,FALSE,"NtwkD";#N/A,#N/A,FALSE,"EstgD";#N/A,#N/A,FALSE,"PEngD"}</definedName>
    <definedName name="sffff" localSheetId="37" hidden="1">{#N/A,#N/A,FALSE,"SumD";#N/A,#N/A,FALSE,"ElecD";#N/A,#N/A,FALSE,"MechD";#N/A,#N/A,FALSE,"GeotD";#N/A,#N/A,FALSE,"PrcsD";#N/A,#N/A,FALSE,"TunnD";#N/A,#N/A,FALSE,"CivlD";#N/A,#N/A,FALSE,"NtwkD";#N/A,#N/A,FALSE,"EstgD";#N/A,#N/A,FALSE,"PEngD"}</definedName>
    <definedName name="sffff" localSheetId="36" hidden="1">{#N/A,#N/A,FALSE,"SumD";#N/A,#N/A,FALSE,"ElecD";#N/A,#N/A,FALSE,"MechD";#N/A,#N/A,FALSE,"GeotD";#N/A,#N/A,FALSE,"PrcsD";#N/A,#N/A,FALSE,"TunnD";#N/A,#N/A,FALSE,"CivlD";#N/A,#N/A,FALSE,"NtwkD";#N/A,#N/A,FALSE,"EstgD";#N/A,#N/A,FALSE,"PEngD"}</definedName>
    <definedName name="sffff" localSheetId="33" hidden="1">{#N/A,#N/A,FALSE,"SumD";#N/A,#N/A,FALSE,"ElecD";#N/A,#N/A,FALSE,"MechD";#N/A,#N/A,FALSE,"GeotD";#N/A,#N/A,FALSE,"PrcsD";#N/A,#N/A,FALSE,"TunnD";#N/A,#N/A,FALSE,"CivlD";#N/A,#N/A,FALSE,"NtwkD";#N/A,#N/A,FALSE,"EstgD";#N/A,#N/A,FALSE,"PEngD"}</definedName>
    <definedName name="sffff" localSheetId="34" hidden="1">{#N/A,#N/A,FALSE,"SumD";#N/A,#N/A,FALSE,"ElecD";#N/A,#N/A,FALSE,"MechD";#N/A,#N/A,FALSE,"GeotD";#N/A,#N/A,FALSE,"PrcsD";#N/A,#N/A,FALSE,"TunnD";#N/A,#N/A,FALSE,"CivlD";#N/A,#N/A,FALSE,"NtwkD";#N/A,#N/A,FALSE,"EstgD";#N/A,#N/A,FALSE,"PEngD"}</definedName>
    <definedName name="sffff" localSheetId="3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35" hidden="1">{#N/A,#N/A,FALSE,"IC_Global";#N/A,#N/A,FALSE,"IC_Global (98-f)";#N/A,#N/A,FALSE,"Inc";#N/A,#N/A,FALSE,"CAMBIOS (2)";#N/A,#N/A,FALSE,"EXPL Inc.";#N/A,#N/A,FALSE,"HITOS98";#N/A,#N/A,FALSE,"CURVA ""S"" GLOBAL ";#N/A,#N/A,FALSE,"CURVA ""S"" 1998 "}</definedName>
    <definedName name="SFGAST5" localSheetId="37" hidden="1">{#N/A,#N/A,FALSE,"IC_Global";#N/A,#N/A,FALSE,"IC_Global (98-f)";#N/A,#N/A,FALSE,"Inc";#N/A,#N/A,FALSE,"CAMBIOS (2)";#N/A,#N/A,FALSE,"EXPL Inc.";#N/A,#N/A,FALSE,"HITOS98";#N/A,#N/A,FALSE,"CURVA ""S"" GLOBAL ";#N/A,#N/A,FALSE,"CURVA ""S"" 1998 "}</definedName>
    <definedName name="SFGAST5" localSheetId="36" hidden="1">{#N/A,#N/A,FALSE,"IC_Global";#N/A,#N/A,FALSE,"IC_Global (98-f)";#N/A,#N/A,FALSE,"Inc";#N/A,#N/A,FALSE,"CAMBIOS (2)";#N/A,#N/A,FALSE,"EXPL Inc.";#N/A,#N/A,FALSE,"HITOS98";#N/A,#N/A,FALSE,"CURVA ""S"" GLOBAL ";#N/A,#N/A,FALSE,"CURVA ""S"" 1998 "}</definedName>
    <definedName name="SFGAST5" localSheetId="30" hidden="1">{#N/A,#N/A,FALSE,"IC_Global";#N/A,#N/A,FALSE,"IC_Global (98-f)";#N/A,#N/A,FALSE,"Inc";#N/A,#N/A,FALSE,"CAMBIOS (2)";#N/A,#N/A,FALSE,"EXPL Inc.";#N/A,#N/A,FALSE,"HITOS98";#N/A,#N/A,FALSE,"CURVA ""S"" GLOBAL ";#N/A,#N/A,FALSE,"CURVA ""S"" 1998 "}</definedName>
    <definedName name="SFGAST5" localSheetId="33" hidden="1">{#N/A,#N/A,FALSE,"IC_Global";#N/A,#N/A,FALSE,"IC_Global (98-f)";#N/A,#N/A,FALSE,"Inc";#N/A,#N/A,FALSE,"CAMBIOS (2)";#N/A,#N/A,FALSE,"EXPL Inc.";#N/A,#N/A,FALSE,"HITOS98";#N/A,#N/A,FALSE,"CURVA ""S"" GLOBAL ";#N/A,#N/A,FALSE,"CURVA ""S"" 1998 "}</definedName>
    <definedName name="SFGAST5" localSheetId="34" hidden="1">{#N/A,#N/A,FALSE,"IC_Global";#N/A,#N/A,FALSE,"IC_Global (98-f)";#N/A,#N/A,FALSE,"Inc";#N/A,#N/A,FALSE,"CAMBIOS (2)";#N/A,#N/A,FALSE,"EXPL Inc.";#N/A,#N/A,FALSE,"HITOS98";#N/A,#N/A,FALSE,"CURVA ""S"" GLOBAL ";#N/A,#N/A,FALSE,"CURVA ""S"" 1998 "}</definedName>
    <definedName name="SFGAST5" localSheetId="31" hidden="1">{#N/A,#N/A,FALSE,"IC_Global";#N/A,#N/A,FALSE,"IC_Global (98-f)";#N/A,#N/A,FALSE,"Inc";#N/A,#N/A,FALSE,"CAMBIOS (2)";#N/A,#N/A,FALSE,"EXPL Inc.";#N/A,#N/A,FALSE,"HITOS98";#N/A,#N/A,FALSE,"CURVA ""S"" GLOBAL ";#N/A,#N/A,FALSE,"CURVA ""S"" 1998 "}</definedName>
    <definedName name="SFGAST5" localSheetId="29"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GAST5_1" localSheetId="35" hidden="1">{#N/A,#N/A,FALSE,"IC_Global";#N/A,#N/A,FALSE,"IC_Global (98-f)";#N/A,#N/A,FALSE,"Inc";#N/A,#N/A,FALSE,"CAMBIOS (2)";#N/A,#N/A,FALSE,"EXPL Inc.";#N/A,#N/A,FALSE,"HITOS98";#N/A,#N/A,FALSE,"CURVA ""S"" GLOBAL ";#N/A,#N/A,FALSE,"CURVA ""S"" 1998 "}</definedName>
    <definedName name="SFGAST5_1" localSheetId="37" hidden="1">{#N/A,#N/A,FALSE,"IC_Global";#N/A,#N/A,FALSE,"IC_Global (98-f)";#N/A,#N/A,FALSE,"Inc";#N/A,#N/A,FALSE,"CAMBIOS (2)";#N/A,#N/A,FALSE,"EXPL Inc.";#N/A,#N/A,FALSE,"HITOS98";#N/A,#N/A,FALSE,"CURVA ""S"" GLOBAL ";#N/A,#N/A,FALSE,"CURVA ""S"" 1998 "}</definedName>
    <definedName name="SFGAST5_1" localSheetId="36" hidden="1">{#N/A,#N/A,FALSE,"IC_Global";#N/A,#N/A,FALSE,"IC_Global (98-f)";#N/A,#N/A,FALSE,"Inc";#N/A,#N/A,FALSE,"CAMBIOS (2)";#N/A,#N/A,FALSE,"EXPL Inc.";#N/A,#N/A,FALSE,"HITOS98";#N/A,#N/A,FALSE,"CURVA ""S"" GLOBAL ";#N/A,#N/A,FALSE,"CURVA ""S"" 1998 "}</definedName>
    <definedName name="SFGAST5_1" localSheetId="33" hidden="1">{#N/A,#N/A,FALSE,"IC_Global";#N/A,#N/A,FALSE,"IC_Global (98-f)";#N/A,#N/A,FALSE,"Inc";#N/A,#N/A,FALSE,"CAMBIOS (2)";#N/A,#N/A,FALSE,"EXPL Inc.";#N/A,#N/A,FALSE,"HITOS98";#N/A,#N/A,FALSE,"CURVA ""S"" GLOBAL ";#N/A,#N/A,FALSE,"CURVA ""S"" 1998 "}</definedName>
    <definedName name="SFGAST5_1" localSheetId="34" hidden="1">{#N/A,#N/A,FALSE,"IC_Global";#N/A,#N/A,FALSE,"IC_Global (98-f)";#N/A,#N/A,FALSE,"Inc";#N/A,#N/A,FALSE,"CAMBIOS (2)";#N/A,#N/A,FALSE,"EXPL Inc.";#N/A,#N/A,FALSE,"HITOS98";#N/A,#N/A,FALSE,"CURVA ""S"" GLOBAL ";#N/A,#N/A,FALSE,"CURVA ""S"" 1998 "}</definedName>
    <definedName name="SFGAST5_1" localSheetId="31" hidden="1">{#N/A,#N/A,FALSE,"IC_Global";#N/A,#N/A,FALSE,"IC_Global (98-f)";#N/A,#N/A,FALSE,"Inc";#N/A,#N/A,FALSE,"CAMBIOS (2)";#N/A,#N/A,FALSE,"EXPL Inc.";#N/A,#N/A,FALSE,"HITOS98";#N/A,#N/A,FALSE,"CURVA ""S"" GLOBAL ";#N/A,#N/A,FALSE,"CURVA ""S"" 1998 "}</definedName>
    <definedName name="SFGAST5_1" hidden="1">{#N/A,#N/A,FALSE,"IC_Global";#N/A,#N/A,FALSE,"IC_Global (98-f)";#N/A,#N/A,FALSE,"Inc";#N/A,#N/A,FALSE,"CAMBIOS (2)";#N/A,#N/A,FALSE,"EXPL Inc.";#N/A,#N/A,FALSE,"HITOS98";#N/A,#N/A,FALSE,"CURVA ""S"" GLOBAL ";#N/A,#N/A,FALSE,"CURVA ""S"" 1998 "}</definedName>
    <definedName name="sfgbs" localSheetId="35" hidden="1">{#N/A,#N/A,FALSE,"Matrix";#N/A,#N/A,FALSE,"Executive";#N/A,#N/A,FALSE,"Summary";#N/A,#N/A,FALSE,"Office1";#N/A,#N/A,FALSE,"Office2";#N/A,#N/A,FALSE,"Office3";#N/A,#N/A,FALSE,"Office4";#N/A,#N/A,FALSE,"Office5";#N/A,#N/A,FALSE,"Office6";#N/A,#N/A,FALSE,"Office7";#N/A,#N/A,FALSE,"Labor"}</definedName>
    <definedName name="sfgbs" localSheetId="37" hidden="1">{#N/A,#N/A,FALSE,"Matrix";#N/A,#N/A,FALSE,"Executive";#N/A,#N/A,FALSE,"Summary";#N/A,#N/A,FALSE,"Office1";#N/A,#N/A,FALSE,"Office2";#N/A,#N/A,FALSE,"Office3";#N/A,#N/A,FALSE,"Office4";#N/A,#N/A,FALSE,"Office5";#N/A,#N/A,FALSE,"Office6";#N/A,#N/A,FALSE,"Office7";#N/A,#N/A,FALSE,"Labor"}</definedName>
    <definedName name="sfgbs" localSheetId="36" hidden="1">{#N/A,#N/A,FALSE,"Matrix";#N/A,#N/A,FALSE,"Executive";#N/A,#N/A,FALSE,"Summary";#N/A,#N/A,FALSE,"Office1";#N/A,#N/A,FALSE,"Office2";#N/A,#N/A,FALSE,"Office3";#N/A,#N/A,FALSE,"Office4";#N/A,#N/A,FALSE,"Office5";#N/A,#N/A,FALSE,"Office6";#N/A,#N/A,FALSE,"Office7";#N/A,#N/A,FALSE,"Labor"}</definedName>
    <definedName name="sfgbs" localSheetId="33" hidden="1">{#N/A,#N/A,FALSE,"Matrix";#N/A,#N/A,FALSE,"Executive";#N/A,#N/A,FALSE,"Summary";#N/A,#N/A,FALSE,"Office1";#N/A,#N/A,FALSE,"Office2";#N/A,#N/A,FALSE,"Office3";#N/A,#N/A,FALSE,"Office4";#N/A,#N/A,FALSE,"Office5";#N/A,#N/A,FALSE,"Office6";#N/A,#N/A,FALSE,"Office7";#N/A,#N/A,FALSE,"Labor"}</definedName>
    <definedName name="sfgbs" localSheetId="34" hidden="1">{#N/A,#N/A,FALSE,"Matrix";#N/A,#N/A,FALSE,"Executive";#N/A,#N/A,FALSE,"Summary";#N/A,#N/A,FALSE,"Office1";#N/A,#N/A,FALSE,"Office2";#N/A,#N/A,FALSE,"Office3";#N/A,#N/A,FALSE,"Office4";#N/A,#N/A,FALSE,"Office5";#N/A,#N/A,FALSE,"Office6";#N/A,#N/A,FALSE,"Office7";#N/A,#N/A,FALSE,"Labor"}</definedName>
    <definedName name="sfgbs" localSheetId="31" hidden="1">{#N/A,#N/A,FALSE,"Matrix";#N/A,#N/A,FALSE,"Executive";#N/A,#N/A,FALSE,"Summary";#N/A,#N/A,FALSE,"Office1";#N/A,#N/A,FALSE,"Office2";#N/A,#N/A,FALSE,"Office3";#N/A,#N/A,FALSE,"Office4";#N/A,#N/A,FALSE,"Office5";#N/A,#N/A,FALSE,"Office6";#N/A,#N/A,FALSE,"Office7";#N/A,#N/A,FALSE,"Labor"}</definedName>
    <definedName name="sfgbs" hidden="1">{#N/A,#N/A,FALSE,"Matrix";#N/A,#N/A,FALSE,"Executive";#N/A,#N/A,FALSE,"Summary";#N/A,#N/A,FALSE,"Office1";#N/A,#N/A,FALSE,"Office2";#N/A,#N/A,FALSE,"Office3";#N/A,#N/A,FALSE,"Office4";#N/A,#N/A,FALSE,"Office5";#N/A,#N/A,FALSE,"Office6";#N/A,#N/A,FALSE,"Office7";#N/A,#N/A,FALSE,"Labor"}</definedName>
    <definedName name="sfgujhwsryu" localSheetId="35" hidden="1">{#N/A,#N/A,FALSE,"Cost Report";#N/A,#N/A,FALSE,"Table 2.1";#N/A,#N/A,FALSE,"Plant Statistics";"Plant Costs",#N/A,FALSE,"Cost Summary"}</definedName>
    <definedName name="sfgujhwsryu" localSheetId="37" hidden="1">{#N/A,#N/A,FALSE,"Cost Report";#N/A,#N/A,FALSE,"Table 2.1";#N/A,#N/A,FALSE,"Plant Statistics";"Plant Costs",#N/A,FALSE,"Cost Summary"}</definedName>
    <definedName name="sfgujhwsryu" localSheetId="36" hidden="1">{#N/A,#N/A,FALSE,"Cost Report";#N/A,#N/A,FALSE,"Table 2.1";#N/A,#N/A,FALSE,"Plant Statistics";"Plant Costs",#N/A,FALSE,"Cost Summary"}</definedName>
    <definedName name="sfgujhwsryu" localSheetId="33" hidden="1">{#N/A,#N/A,FALSE,"Cost Report";#N/A,#N/A,FALSE,"Table 2.1";#N/A,#N/A,FALSE,"Plant Statistics";"Plant Costs",#N/A,FALSE,"Cost Summary"}</definedName>
    <definedName name="sfgujhwsryu" localSheetId="34" hidden="1">{#N/A,#N/A,FALSE,"Cost Report";#N/A,#N/A,FALSE,"Table 2.1";#N/A,#N/A,FALSE,"Plant Statistics";"Plant Costs",#N/A,FALSE,"Cost Summary"}</definedName>
    <definedName name="sfgujhwsryu" localSheetId="31" hidden="1">{#N/A,#N/A,FALSE,"Cost Report";#N/A,#N/A,FALSE,"Table 2.1";#N/A,#N/A,FALSE,"Plant Statistics";"Plant Costs",#N/A,FALSE,"Cost Summary"}</definedName>
    <definedName name="sfgujhwsryu" hidden="1">{#N/A,#N/A,FALSE,"Cost Report";#N/A,#N/A,FALSE,"Table 2.1";#N/A,#N/A,FALSE,"Plant Statistics";"Plant Costs",#N/A,FALSE,"Cost Summary"}</definedName>
    <definedName name="sfhdfj" localSheetId="31" hidden="1">{#N/A,#N/A,TRUE,"Cover";#N/A,#N/A,TRUE,"Conts";#N/A,#N/A,TRUE,"VOS";#N/A,#N/A,TRUE,"Warrington";#N/A,#N/A,TRUE,"Widnes"}</definedName>
    <definedName name="sfhdfj" hidden="1">{#N/A,#N/A,TRUE,"Cover";#N/A,#N/A,TRUE,"Conts";#N/A,#N/A,TRUE,"VOS";#N/A,#N/A,TRUE,"Warrington";#N/A,#N/A,TRUE,"Widnes"}</definedName>
    <definedName name="SFINTOTAL" localSheetId="35" hidden="1">{"DETALLE_1996",#N/A,FALSE,"flujo";"DETALLE_1997",#N/A,FALSE,"flujo";"GASTOS_INCURRIDOS_1996",#N/A,FALSE,"flujo";"GASTOS_PROGRAMADOS_PARA_1997",#N/A,FALSE,"flujo";#N/A,#N/A,FALSE,"comparat";#N/A,#N/A,FALSE,"costos";#N/A,#N/A,FALSE,"proyctrol"}</definedName>
    <definedName name="SFINTOTAL" localSheetId="37" hidden="1">{"DETALLE_1996",#N/A,FALSE,"flujo";"DETALLE_1997",#N/A,FALSE,"flujo";"GASTOS_INCURRIDOS_1996",#N/A,FALSE,"flujo";"GASTOS_PROGRAMADOS_PARA_1997",#N/A,FALSE,"flujo";#N/A,#N/A,FALSE,"comparat";#N/A,#N/A,FALSE,"costos";#N/A,#N/A,FALSE,"proyctrol"}</definedName>
    <definedName name="SFINTOTAL" localSheetId="36" hidden="1">{"DETALLE_1996",#N/A,FALSE,"flujo";"DETALLE_1997",#N/A,FALSE,"flujo";"GASTOS_INCURRIDOS_1996",#N/A,FALSE,"flujo";"GASTOS_PROGRAMADOS_PARA_1997",#N/A,FALSE,"flujo";#N/A,#N/A,FALSE,"comparat";#N/A,#N/A,FALSE,"costos";#N/A,#N/A,FALSE,"proyctrol"}</definedName>
    <definedName name="SFINTOTAL" localSheetId="33" hidden="1">{"DETALLE_1996",#N/A,FALSE,"flujo";"DETALLE_1997",#N/A,FALSE,"flujo";"GASTOS_INCURRIDOS_1996",#N/A,FALSE,"flujo";"GASTOS_PROGRAMADOS_PARA_1997",#N/A,FALSE,"flujo";#N/A,#N/A,FALSE,"comparat";#N/A,#N/A,FALSE,"costos";#N/A,#N/A,FALSE,"proyctrol"}</definedName>
    <definedName name="SFINTOTAL" localSheetId="34" hidden="1">{"DETALLE_1996",#N/A,FALSE,"flujo";"DETALLE_1997",#N/A,FALSE,"flujo";"GASTOS_INCURRIDOS_1996",#N/A,FALSE,"flujo";"GASTOS_PROGRAMADOS_PARA_1997",#N/A,FALSE,"flujo";#N/A,#N/A,FALSE,"comparat";#N/A,#N/A,FALSE,"costos";#N/A,#N/A,FALSE,"proyctrol"}</definedName>
    <definedName name="SFINTOTAL" localSheetId="31" hidden="1">{"DETALLE_1996",#N/A,FALSE,"flujo";"DETALLE_1997",#N/A,FALSE,"flujo";"GASTOS_INCURRIDOS_1996",#N/A,FALSE,"flujo";"GASTOS_PROGRAMADOS_PARA_1997",#N/A,FALSE,"flujo";#N/A,#N/A,FALSE,"comparat";#N/A,#N/A,FALSE,"costos";#N/A,#N/A,FALSE,"proyctrol"}</definedName>
    <definedName name="SFINTOTAL" hidden="1">{"DETALLE_1996",#N/A,FALSE,"flujo";"DETALLE_1997",#N/A,FALSE,"flujo";"GASTOS_INCURRIDOS_1996",#N/A,FALSE,"flujo";"GASTOS_PROGRAMADOS_PARA_1997",#N/A,FALSE,"flujo";#N/A,#N/A,FALSE,"comparat";#N/A,#N/A,FALSE,"costos";#N/A,#N/A,FALSE,"proyctrol"}</definedName>
    <definedName name="sfjgj"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sj" localSheetId="35" hidden="1">{#N/A,#N/A,FALSE,"ResDev"}</definedName>
    <definedName name="sfjsj" localSheetId="37" hidden="1">{#N/A,#N/A,FALSE,"ResDev"}</definedName>
    <definedName name="sfjsj" localSheetId="36" hidden="1">{#N/A,#N/A,FALSE,"ResDev"}</definedName>
    <definedName name="sfjsj" localSheetId="33" hidden="1">{#N/A,#N/A,FALSE,"ResDev"}</definedName>
    <definedName name="sfjsj" localSheetId="34" hidden="1">{#N/A,#N/A,FALSE,"ResDev"}</definedName>
    <definedName name="sfjsj" localSheetId="31" hidden="1">{#N/A,#N/A,FALSE,"ResDev"}</definedName>
    <definedName name="sfjsj" hidden="1">{#N/A,#N/A,FALSE,"ResDev"}</definedName>
    <definedName name="sfM" localSheetId="31">#REF!</definedName>
    <definedName name="sfM">!#REF!</definedName>
    <definedName name="sfsd">#REF!</definedName>
    <definedName name="sfsdf" localSheetId="35" hidden="1">{"homhschedule",#N/A,FALSE,"HOME OFFICE"}</definedName>
    <definedName name="sfsdf" localSheetId="37" hidden="1">{"homhschedule",#N/A,FALSE,"HOME OFFICE"}</definedName>
    <definedName name="sfsdf" localSheetId="36" hidden="1">{"homhschedule",#N/A,FALSE,"HOME OFFICE"}</definedName>
    <definedName name="sfsdf" localSheetId="33" hidden="1">{"homhschedule",#N/A,FALSE,"HOME OFFICE"}</definedName>
    <definedName name="sfsdf" localSheetId="34" hidden="1">{"homhschedule",#N/A,FALSE,"HOME OFFICE"}</definedName>
    <definedName name="sfsdf" localSheetId="31" hidden="1">{"homhschedule",#N/A,FALSE,"HOME OFFICE"}</definedName>
    <definedName name="sfsdf" hidden="1">{"homhschedule",#N/A,FALSE,"HOME OFFICE"}</definedName>
    <definedName name="sfsdfs" hidden="1">#REF!</definedName>
    <definedName name="sfsfsfdddddddddddddd" localSheetId="31">#REF!</definedName>
    <definedName name="sfsfsfdddddddddddddd">!#REF!</definedName>
    <definedName name="sfsfsff" localSheetId="31">#REF!</definedName>
    <definedName name="sfsfsff">!#REF!</definedName>
    <definedName name="SFSTRT" localSheetId="35" hidden="1">{#N/A,#N/A,FALSE,"masez (10)";#N/A,#N/A,FALSE,"masez (7)";#N/A,#N/A,FALSE,"masez (6)";#N/A,#N/A,FALSE,"masez (5)";#N/A,#N/A,FALSE,"masez (4)";#N/A,#N/A,FALSE,"masez (3)";#N/A,#N/A,FALSE,"masez (2)";#N/A,#N/A,FALSE,"GME";#N/A,#N/A,FALSE,"masez"}</definedName>
    <definedName name="SFSTRT" localSheetId="37" hidden="1">{#N/A,#N/A,FALSE,"masez (10)";#N/A,#N/A,FALSE,"masez (7)";#N/A,#N/A,FALSE,"masez (6)";#N/A,#N/A,FALSE,"masez (5)";#N/A,#N/A,FALSE,"masez (4)";#N/A,#N/A,FALSE,"masez (3)";#N/A,#N/A,FALSE,"masez (2)";#N/A,#N/A,FALSE,"GME";#N/A,#N/A,FALSE,"masez"}</definedName>
    <definedName name="SFSTRT" localSheetId="36" hidden="1">{#N/A,#N/A,FALSE,"masez (10)";#N/A,#N/A,FALSE,"masez (7)";#N/A,#N/A,FALSE,"masez (6)";#N/A,#N/A,FALSE,"masez (5)";#N/A,#N/A,FALSE,"masez (4)";#N/A,#N/A,FALSE,"masez (3)";#N/A,#N/A,FALSE,"masez (2)";#N/A,#N/A,FALSE,"GME";#N/A,#N/A,FALSE,"masez"}</definedName>
    <definedName name="SFSTRT" localSheetId="30" hidden="1">{#N/A,#N/A,FALSE,"masez (10)";#N/A,#N/A,FALSE,"masez (7)";#N/A,#N/A,FALSE,"masez (6)";#N/A,#N/A,FALSE,"masez (5)";#N/A,#N/A,FALSE,"masez (4)";#N/A,#N/A,FALSE,"masez (3)";#N/A,#N/A,FALSE,"masez (2)";#N/A,#N/A,FALSE,"GME";#N/A,#N/A,FALSE,"masez"}</definedName>
    <definedName name="SFSTRT" localSheetId="33" hidden="1">{#N/A,#N/A,FALSE,"masez (10)";#N/A,#N/A,FALSE,"masez (7)";#N/A,#N/A,FALSE,"masez (6)";#N/A,#N/A,FALSE,"masez (5)";#N/A,#N/A,FALSE,"masez (4)";#N/A,#N/A,FALSE,"masez (3)";#N/A,#N/A,FALSE,"masez (2)";#N/A,#N/A,FALSE,"GME";#N/A,#N/A,FALSE,"masez"}</definedName>
    <definedName name="SFSTRT" localSheetId="34" hidden="1">{#N/A,#N/A,FALSE,"masez (10)";#N/A,#N/A,FALSE,"masez (7)";#N/A,#N/A,FALSE,"masez (6)";#N/A,#N/A,FALSE,"masez (5)";#N/A,#N/A,FALSE,"masez (4)";#N/A,#N/A,FALSE,"masez (3)";#N/A,#N/A,FALSE,"masez (2)";#N/A,#N/A,FALSE,"GME";#N/A,#N/A,FALSE,"masez"}</definedName>
    <definedName name="SFSTRT" localSheetId="31" hidden="1">{#N/A,#N/A,FALSE,"masez (10)";#N/A,#N/A,FALSE,"masez (7)";#N/A,#N/A,FALSE,"masez (6)";#N/A,#N/A,FALSE,"masez (5)";#N/A,#N/A,FALSE,"masez (4)";#N/A,#N/A,FALSE,"masez (3)";#N/A,#N/A,FALSE,"masez (2)";#N/A,#N/A,FALSE,"GME";#N/A,#N/A,FALSE,"masez"}</definedName>
    <definedName name="SFSTRT" localSheetId="29"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FSTRT_1" localSheetId="35" hidden="1">{#N/A,#N/A,FALSE,"masez (10)";#N/A,#N/A,FALSE,"masez (7)";#N/A,#N/A,FALSE,"masez (6)";#N/A,#N/A,FALSE,"masez (5)";#N/A,#N/A,FALSE,"masez (4)";#N/A,#N/A,FALSE,"masez (3)";#N/A,#N/A,FALSE,"masez (2)";#N/A,#N/A,FALSE,"GME";#N/A,#N/A,FALSE,"masez"}</definedName>
    <definedName name="SFSTRT_1" localSheetId="37" hidden="1">{#N/A,#N/A,FALSE,"masez (10)";#N/A,#N/A,FALSE,"masez (7)";#N/A,#N/A,FALSE,"masez (6)";#N/A,#N/A,FALSE,"masez (5)";#N/A,#N/A,FALSE,"masez (4)";#N/A,#N/A,FALSE,"masez (3)";#N/A,#N/A,FALSE,"masez (2)";#N/A,#N/A,FALSE,"GME";#N/A,#N/A,FALSE,"masez"}</definedName>
    <definedName name="SFSTRT_1" localSheetId="36" hidden="1">{#N/A,#N/A,FALSE,"masez (10)";#N/A,#N/A,FALSE,"masez (7)";#N/A,#N/A,FALSE,"masez (6)";#N/A,#N/A,FALSE,"masez (5)";#N/A,#N/A,FALSE,"masez (4)";#N/A,#N/A,FALSE,"masez (3)";#N/A,#N/A,FALSE,"masez (2)";#N/A,#N/A,FALSE,"GME";#N/A,#N/A,FALSE,"masez"}</definedName>
    <definedName name="SFSTRT_1" localSheetId="33" hidden="1">{#N/A,#N/A,FALSE,"masez (10)";#N/A,#N/A,FALSE,"masez (7)";#N/A,#N/A,FALSE,"masez (6)";#N/A,#N/A,FALSE,"masez (5)";#N/A,#N/A,FALSE,"masez (4)";#N/A,#N/A,FALSE,"masez (3)";#N/A,#N/A,FALSE,"masez (2)";#N/A,#N/A,FALSE,"GME";#N/A,#N/A,FALSE,"masez"}</definedName>
    <definedName name="SFSTRT_1" localSheetId="34" hidden="1">{#N/A,#N/A,FALSE,"masez (10)";#N/A,#N/A,FALSE,"masez (7)";#N/A,#N/A,FALSE,"masez (6)";#N/A,#N/A,FALSE,"masez (5)";#N/A,#N/A,FALSE,"masez (4)";#N/A,#N/A,FALSE,"masez (3)";#N/A,#N/A,FALSE,"masez (2)";#N/A,#N/A,FALSE,"GME";#N/A,#N/A,FALSE,"masez"}</definedName>
    <definedName name="SFSTRT_1" localSheetId="31" hidden="1">{#N/A,#N/A,FALSE,"masez (10)";#N/A,#N/A,FALSE,"masez (7)";#N/A,#N/A,FALSE,"masez (6)";#N/A,#N/A,FALSE,"masez (5)";#N/A,#N/A,FALSE,"masez (4)";#N/A,#N/A,FALSE,"masez (3)";#N/A,#N/A,FALSE,"masez (2)";#N/A,#N/A,FALSE,"GME";#N/A,#N/A,FALSE,"masez"}</definedName>
    <definedName name="SFSTRT_1" hidden="1">{#N/A,#N/A,FALSE,"masez (10)";#N/A,#N/A,FALSE,"masez (7)";#N/A,#N/A,FALSE,"masez (6)";#N/A,#N/A,FALSE,"masez (5)";#N/A,#N/A,FALSE,"masez (4)";#N/A,#N/A,FALSE,"masez (3)";#N/A,#N/A,FALSE,"masez (2)";#N/A,#N/A,FALSE,"GME";#N/A,#N/A,FALSE,"masez"}</definedName>
    <definedName name="SfVSdfSD" localSheetId="35" hidden="1">{#N/A,#N/A,FALSE,"17MAY";#N/A,#N/A,FALSE,"24MAY"}</definedName>
    <definedName name="SfVSdfSD" localSheetId="37" hidden="1">{#N/A,#N/A,FALSE,"17MAY";#N/A,#N/A,FALSE,"24MAY"}</definedName>
    <definedName name="SfVSdfSD" localSheetId="36" hidden="1">{#N/A,#N/A,FALSE,"17MAY";#N/A,#N/A,FALSE,"24MAY"}</definedName>
    <definedName name="SfVSdfSD" localSheetId="33" hidden="1">{#N/A,#N/A,FALSE,"17MAY";#N/A,#N/A,FALSE,"24MAY"}</definedName>
    <definedName name="SfVSdfSD" localSheetId="34" hidden="1">{#N/A,#N/A,FALSE,"17MAY";#N/A,#N/A,FALSE,"24MAY"}</definedName>
    <definedName name="SfVSdfSD" localSheetId="31" hidden="1">{#N/A,#N/A,FALSE,"17MAY";#N/A,#N/A,FALSE,"24MAY"}</definedName>
    <definedName name="SfVSdfSD" hidden="1">{#N/A,#N/A,FALSE,"17MAY";#N/A,#N/A,FALSE,"24MAY"}</definedName>
    <definedName name="SFW" localSheetId="31">#REF!</definedName>
    <definedName name="SFW">!#REF!</definedName>
    <definedName name="SG" localSheetId="31">#REF!</definedName>
    <definedName name="SG">!#REF!</definedName>
    <definedName name="SGB" localSheetId="35" hidden="1">{#N/A,#N/A,FALSE,"OAS";#N/A,#N/A,FALSE,"OBG";#N/A,#N/A,FALSE,"OCZ";#N/A,#N/A,FALSE,"OFR";#N/A,#N/A,FALSE,"OGR";#N/A,#N/A,FALSE,"OGY";#N/A,#N/A,FALSE,"OHY ";#N/A,#N/A,FALSE,"OLX";#N/A,#N/A,FALSE,"ONL";#N/A,#N/A,FALSE,"OPO";#N/A,#N/A,FALSE,"OPL";#N/A,#N/A,FALSE,"OSK";#N/A,#N/A,FALSE,"OSP";#N/A,#N/A,FALSE,"OSZ";#N/A,#N/A,FALSE,"OTU";#N/A,#N/A,FALSE,"OUK"}</definedName>
    <definedName name="SGB" localSheetId="37" hidden="1">{#N/A,#N/A,FALSE,"OAS";#N/A,#N/A,FALSE,"OBG";#N/A,#N/A,FALSE,"OCZ";#N/A,#N/A,FALSE,"OFR";#N/A,#N/A,FALSE,"OGR";#N/A,#N/A,FALSE,"OGY";#N/A,#N/A,FALSE,"OHY ";#N/A,#N/A,FALSE,"OLX";#N/A,#N/A,FALSE,"ONL";#N/A,#N/A,FALSE,"OPO";#N/A,#N/A,FALSE,"OPL";#N/A,#N/A,FALSE,"OSK";#N/A,#N/A,FALSE,"OSP";#N/A,#N/A,FALSE,"OSZ";#N/A,#N/A,FALSE,"OTU";#N/A,#N/A,FALSE,"OUK"}</definedName>
    <definedName name="SGB" localSheetId="32" hidden="1">{#N/A,#N/A,FALSE,"OAS";#N/A,#N/A,FALSE,"OBG";#N/A,#N/A,FALSE,"OCZ";#N/A,#N/A,FALSE,"OFR";#N/A,#N/A,FALSE,"OGR";#N/A,#N/A,FALSE,"OGY";#N/A,#N/A,FALSE,"OHY ";#N/A,#N/A,FALSE,"OLX";#N/A,#N/A,FALSE,"ONL";#N/A,#N/A,FALSE,"OPO";#N/A,#N/A,FALSE,"OPL";#N/A,#N/A,FALSE,"OSK";#N/A,#N/A,FALSE,"OSP";#N/A,#N/A,FALSE,"OSZ";#N/A,#N/A,FALSE,"OTU";#N/A,#N/A,FALSE,"OUK"}</definedName>
    <definedName name="SGB" localSheetId="21" hidden="1">{#N/A,#N/A,FALSE,"OAS";#N/A,#N/A,FALSE,"OBG";#N/A,#N/A,FALSE,"OCZ";#N/A,#N/A,FALSE,"OFR";#N/A,#N/A,FALSE,"OGR";#N/A,#N/A,FALSE,"OGY";#N/A,#N/A,FALSE,"OHY ";#N/A,#N/A,FALSE,"OLX";#N/A,#N/A,FALSE,"ONL";#N/A,#N/A,FALSE,"OPO";#N/A,#N/A,FALSE,"OPL";#N/A,#N/A,FALSE,"OSK";#N/A,#N/A,FALSE,"OSP";#N/A,#N/A,FALSE,"OSZ";#N/A,#N/A,FALSE,"OTU";#N/A,#N/A,FALSE,"OUK"}</definedName>
    <definedName name="SGB" localSheetId="36" hidden="1">{#N/A,#N/A,FALSE,"OAS";#N/A,#N/A,FALSE,"OBG";#N/A,#N/A,FALSE,"OCZ";#N/A,#N/A,FALSE,"OFR";#N/A,#N/A,FALSE,"OGR";#N/A,#N/A,FALSE,"OGY";#N/A,#N/A,FALSE,"OHY ";#N/A,#N/A,FALSE,"OLX";#N/A,#N/A,FALSE,"ONL";#N/A,#N/A,FALSE,"OPO";#N/A,#N/A,FALSE,"OPL";#N/A,#N/A,FALSE,"OSK";#N/A,#N/A,FALSE,"OSP";#N/A,#N/A,FALSE,"OSZ";#N/A,#N/A,FALSE,"OTU";#N/A,#N/A,FALSE,"OUK"}</definedName>
    <definedName name="SGB" localSheetId="33" hidden="1">{#N/A,#N/A,FALSE,"OAS";#N/A,#N/A,FALSE,"OBG";#N/A,#N/A,FALSE,"OCZ";#N/A,#N/A,FALSE,"OFR";#N/A,#N/A,FALSE,"OGR";#N/A,#N/A,FALSE,"OGY";#N/A,#N/A,FALSE,"OHY ";#N/A,#N/A,FALSE,"OLX";#N/A,#N/A,FALSE,"ONL";#N/A,#N/A,FALSE,"OPO";#N/A,#N/A,FALSE,"OPL";#N/A,#N/A,FALSE,"OSK";#N/A,#N/A,FALSE,"OSP";#N/A,#N/A,FALSE,"OSZ";#N/A,#N/A,FALSE,"OTU";#N/A,#N/A,FALSE,"OUK"}</definedName>
    <definedName name="SGB" localSheetId="34" hidden="1">{#N/A,#N/A,FALSE,"OAS";#N/A,#N/A,FALSE,"OBG";#N/A,#N/A,FALSE,"OCZ";#N/A,#N/A,FALSE,"OFR";#N/A,#N/A,FALSE,"OGR";#N/A,#N/A,FALSE,"OGY";#N/A,#N/A,FALSE,"OHY ";#N/A,#N/A,FALSE,"OLX";#N/A,#N/A,FALSE,"ONL";#N/A,#N/A,FALSE,"OPO";#N/A,#N/A,FALSE,"OPL";#N/A,#N/A,FALSE,"OSK";#N/A,#N/A,FALSE,"OSP";#N/A,#N/A,FALSE,"OSZ";#N/A,#N/A,FALSE,"OTU";#N/A,#N/A,FALSE,"OUK"}</definedName>
    <definedName name="SGB" localSheetId="31" hidden="1">{#N/A,#N/A,FALSE,"OAS";#N/A,#N/A,FALSE,"OBG";#N/A,#N/A,FALSE,"OCZ";#N/A,#N/A,FALSE,"OFR";#N/A,#N/A,FALSE,"OGR";#N/A,#N/A,FALSE,"OGY";#N/A,#N/A,FALSE,"OHY ";#N/A,#N/A,FALSE,"OLX";#N/A,#N/A,FALSE,"ONL";#N/A,#N/A,FALSE,"OPO";#N/A,#N/A,FALSE,"OPL";#N/A,#N/A,FALSE,"OSK";#N/A,#N/A,FALSE,"OSP";#N/A,#N/A,FALSE,"OSZ";#N/A,#N/A,FALSE,"OTU";#N/A,#N/A,FALSE,"OUK"}</definedName>
    <definedName name="SGB" hidden="1">{#N/A,#N/A,FALSE,"OAS";#N/A,#N/A,FALSE,"OBG";#N/A,#N/A,FALSE,"OCZ";#N/A,#N/A,FALSE,"OFR";#N/A,#N/A,FALSE,"OGR";#N/A,#N/A,FALSE,"OGY";#N/A,#N/A,FALSE,"OHY ";#N/A,#N/A,FALSE,"OLX";#N/A,#N/A,FALSE,"ONL";#N/A,#N/A,FALSE,"OPO";#N/A,#N/A,FALSE,"OPL";#N/A,#N/A,FALSE,"OSK";#N/A,#N/A,FALSE,"OSP";#N/A,#N/A,FALSE,"OSZ";#N/A,#N/A,FALSE,"OTU";#N/A,#N/A,FALSE,"OUK"}</definedName>
    <definedName name="sgbj" localSheetId="35" hidden="1">{#N/A,#N/A,FALSE,"masez (10)";#N/A,#N/A,FALSE,"masez (7)";#N/A,#N/A,FALSE,"masez (6)";#N/A,#N/A,FALSE,"masez (5)";#N/A,#N/A,FALSE,"masez (4)";#N/A,#N/A,FALSE,"masez (3)";#N/A,#N/A,FALSE,"masez (2)";#N/A,#N/A,FALSE,"GME";#N/A,#N/A,FALSE,"masez"}</definedName>
    <definedName name="sgbj" localSheetId="37" hidden="1">{#N/A,#N/A,FALSE,"masez (10)";#N/A,#N/A,FALSE,"masez (7)";#N/A,#N/A,FALSE,"masez (6)";#N/A,#N/A,FALSE,"masez (5)";#N/A,#N/A,FALSE,"masez (4)";#N/A,#N/A,FALSE,"masez (3)";#N/A,#N/A,FALSE,"masez (2)";#N/A,#N/A,FALSE,"GME";#N/A,#N/A,FALSE,"masez"}</definedName>
    <definedName name="sgbj" localSheetId="36" hidden="1">{#N/A,#N/A,FALSE,"masez (10)";#N/A,#N/A,FALSE,"masez (7)";#N/A,#N/A,FALSE,"masez (6)";#N/A,#N/A,FALSE,"masez (5)";#N/A,#N/A,FALSE,"masez (4)";#N/A,#N/A,FALSE,"masez (3)";#N/A,#N/A,FALSE,"masez (2)";#N/A,#N/A,FALSE,"GME";#N/A,#N/A,FALSE,"masez"}</definedName>
    <definedName name="sgbj" localSheetId="33" hidden="1">{#N/A,#N/A,FALSE,"masez (10)";#N/A,#N/A,FALSE,"masez (7)";#N/A,#N/A,FALSE,"masez (6)";#N/A,#N/A,FALSE,"masez (5)";#N/A,#N/A,FALSE,"masez (4)";#N/A,#N/A,FALSE,"masez (3)";#N/A,#N/A,FALSE,"masez (2)";#N/A,#N/A,FALSE,"GME";#N/A,#N/A,FALSE,"masez"}</definedName>
    <definedName name="sgbj" localSheetId="34" hidden="1">{#N/A,#N/A,FALSE,"masez (10)";#N/A,#N/A,FALSE,"masez (7)";#N/A,#N/A,FALSE,"masez (6)";#N/A,#N/A,FALSE,"masez (5)";#N/A,#N/A,FALSE,"masez (4)";#N/A,#N/A,FALSE,"masez (3)";#N/A,#N/A,FALSE,"masez (2)";#N/A,#N/A,FALSE,"GME";#N/A,#N/A,FALSE,"masez"}</definedName>
    <definedName name="sgbj" localSheetId="31" hidden="1">{#N/A,#N/A,FALSE,"masez (10)";#N/A,#N/A,FALSE,"masez (7)";#N/A,#N/A,FALSE,"masez (6)";#N/A,#N/A,FALSE,"masez (5)";#N/A,#N/A,FALSE,"masez (4)";#N/A,#N/A,FALSE,"masez (3)";#N/A,#N/A,FALSE,"masez (2)";#N/A,#N/A,FALSE,"GME";#N/A,#N/A,FALSE,"masez"}</definedName>
    <definedName name="sgbj" hidden="1">{#N/A,#N/A,FALSE,"masez (10)";#N/A,#N/A,FALSE,"masez (7)";#N/A,#N/A,FALSE,"masez (6)";#N/A,#N/A,FALSE,"masez (5)";#N/A,#N/A,FALSE,"masez (4)";#N/A,#N/A,FALSE,"masez (3)";#N/A,#N/A,FALSE,"masez (2)";#N/A,#N/A,FALSE,"GME";#N/A,#N/A,FALSE,"masez"}</definedName>
    <definedName name="sgf" localSheetId="31">#REF!</definedName>
    <definedName name="sgf">!#REF!</definedName>
    <definedName name="SGH" localSheetId="31" hidden="1">#REF!</definedName>
    <definedName name="SGH" hidden="1">#REF!</definedName>
    <definedName name="sgsegegrt" localSheetId="31" hidden="1">{#N/A,#N/A,TRUE,"Cover";#N/A,#N/A,TRUE,"Conts";#N/A,#N/A,TRUE,"VOS";#N/A,#N/A,TRUE,"Warrington";#N/A,#N/A,TRUE,"Widnes"}</definedName>
    <definedName name="sgsegegrt" hidden="1">{#N/A,#N/A,TRUE,"Cover";#N/A,#N/A,TRUE,"Conts";#N/A,#N/A,TRUE,"VOS";#N/A,#N/A,TRUE,"Warrington";#N/A,#N/A,TRUE,"Widnes"}</definedName>
    <definedName name="sgsghju" localSheetId="31" hidden="1">{#N/A,#N/A,TRUE,"Cover";#N/A,#N/A,TRUE,"Conts";#N/A,#N/A,TRUE,"VOS";#N/A,#N/A,TRUE,"Warrington";#N/A,#N/A,TRUE,"Widnes"}</definedName>
    <definedName name="sgsghju" hidden="1">{#N/A,#N/A,TRUE,"Cover";#N/A,#N/A,TRUE,"Conts";#N/A,#N/A,TRUE,"VOS";#N/A,#N/A,TRUE,"Warrington";#N/A,#N/A,TRUE,"Widnes"}</definedName>
    <definedName name="sgsgr" localSheetId="31" hidden="1">{#N/A,#N/A,TRUE,"Cover";#N/A,#N/A,TRUE,"Conts";#N/A,#N/A,TRUE,"VOS";#N/A,#N/A,TRUE,"Warrington";#N/A,#N/A,TRUE,"Widnes"}</definedName>
    <definedName name="sgsgr" hidden="1">{#N/A,#N/A,TRUE,"Cover";#N/A,#N/A,TRUE,"Conts";#N/A,#N/A,TRUE,"VOS";#N/A,#N/A,TRUE,"Warrington";#N/A,#N/A,TRUE,"Widnes"}</definedName>
    <definedName name="SGSGS" localSheetId="35" hidden="1">{#N/A,#N/A,FALSE,"Ajustes";#N/A,#N/A,FALSE,"Mad_Cons"}</definedName>
    <definedName name="SGSGS" localSheetId="37" hidden="1">{#N/A,#N/A,FALSE,"Ajustes";#N/A,#N/A,FALSE,"Mad_Cons"}</definedName>
    <definedName name="SGSGS" localSheetId="36" hidden="1">{#N/A,#N/A,FALSE,"Ajustes";#N/A,#N/A,FALSE,"Mad_Cons"}</definedName>
    <definedName name="SGSGS" localSheetId="33" hidden="1">{#N/A,#N/A,FALSE,"Ajustes";#N/A,#N/A,FALSE,"Mad_Cons"}</definedName>
    <definedName name="SGSGS" localSheetId="34" hidden="1">{#N/A,#N/A,FALSE,"Ajustes";#N/A,#N/A,FALSE,"Mad_Cons"}</definedName>
    <definedName name="SGSGS" localSheetId="31" hidden="1">{#N/A,#N/A,FALSE,"Ajustes";#N/A,#N/A,FALSE,"Mad_Cons"}</definedName>
    <definedName name="SGSGS" hidden="1">{#N/A,#N/A,FALSE,"Ajustes";#N/A,#N/A,FALSE,"Mad_Cons"}</definedName>
    <definedName name="SGV">#REF!</definedName>
    <definedName name="sgyjxhj" localSheetId="31">#REF!</definedName>
    <definedName name="sgyjxhj">!#REF!</definedName>
    <definedName name="SH" localSheetId="35" hidden="1">{#N/A,#N/A,FALSE,"GERAL";#N/A,#N/A,FALSE,"012-96";#N/A,#N/A,FALSE,"018-96";#N/A,#N/A,FALSE,"027-96";#N/A,#N/A,FALSE,"059-96";#N/A,#N/A,FALSE,"076-96";#N/A,#N/A,FALSE,"019-97";#N/A,#N/A,FALSE,"021-97";#N/A,#N/A,FALSE,"022-97";#N/A,#N/A,FALSE,"028-97"}</definedName>
    <definedName name="SH" localSheetId="37" hidden="1">{#N/A,#N/A,FALSE,"GERAL";#N/A,#N/A,FALSE,"012-96";#N/A,#N/A,FALSE,"018-96";#N/A,#N/A,FALSE,"027-96";#N/A,#N/A,FALSE,"059-96";#N/A,#N/A,FALSE,"076-96";#N/A,#N/A,FALSE,"019-97";#N/A,#N/A,FALSE,"021-97";#N/A,#N/A,FALSE,"022-97";#N/A,#N/A,FALSE,"028-97"}</definedName>
    <definedName name="SH" localSheetId="36" hidden="1">{#N/A,#N/A,FALSE,"GERAL";#N/A,#N/A,FALSE,"012-96";#N/A,#N/A,FALSE,"018-96";#N/A,#N/A,FALSE,"027-96";#N/A,#N/A,FALSE,"059-96";#N/A,#N/A,FALSE,"076-96";#N/A,#N/A,FALSE,"019-97";#N/A,#N/A,FALSE,"021-97";#N/A,#N/A,FALSE,"022-97";#N/A,#N/A,FALSE,"028-97"}</definedName>
    <definedName name="SH" localSheetId="33" hidden="1">{#N/A,#N/A,FALSE,"GERAL";#N/A,#N/A,FALSE,"012-96";#N/A,#N/A,FALSE,"018-96";#N/A,#N/A,FALSE,"027-96";#N/A,#N/A,FALSE,"059-96";#N/A,#N/A,FALSE,"076-96";#N/A,#N/A,FALSE,"019-97";#N/A,#N/A,FALSE,"021-97";#N/A,#N/A,FALSE,"022-97";#N/A,#N/A,FALSE,"028-97"}</definedName>
    <definedName name="SH" localSheetId="34" hidden="1">{#N/A,#N/A,FALSE,"GERAL";#N/A,#N/A,FALSE,"012-96";#N/A,#N/A,FALSE,"018-96";#N/A,#N/A,FALSE,"027-96";#N/A,#N/A,FALSE,"059-96";#N/A,#N/A,FALSE,"076-96";#N/A,#N/A,FALSE,"019-97";#N/A,#N/A,FALSE,"021-97";#N/A,#N/A,FALSE,"022-97";#N/A,#N/A,FALSE,"028-97"}</definedName>
    <definedName name="SH" localSheetId="31" hidden="1">{#N/A,#N/A,FALSE,"GERAL";#N/A,#N/A,FALSE,"012-96";#N/A,#N/A,FALSE,"018-96";#N/A,#N/A,FALSE,"027-96";#N/A,#N/A,FALSE,"059-96";#N/A,#N/A,FALSE,"076-96";#N/A,#N/A,FALSE,"019-97";#N/A,#N/A,FALSE,"021-97";#N/A,#N/A,FALSE,"022-97";#N/A,#N/A,FALSE,"028-97"}</definedName>
    <definedName name="SH" hidden="1">{#N/A,#N/A,FALSE,"GERAL";#N/A,#N/A,FALSE,"012-96";#N/A,#N/A,FALSE,"018-96";#N/A,#N/A,FALSE,"027-96";#N/A,#N/A,FALSE,"059-96";#N/A,#N/A,FALSE,"076-96";#N/A,#N/A,FALSE,"019-97";#N/A,#N/A,FALSE,"021-97";#N/A,#N/A,FALSE,"022-97";#N/A,#N/A,FALSE,"028-97"}</definedName>
    <definedName name="SHA" localSheetId="31">#REF!</definedName>
    <definedName name="SHA">!#REF!</definedName>
    <definedName name="ShadeComp">#REF!</definedName>
    <definedName name="ShadeLoad">#REF!</definedName>
    <definedName name="shaiudasnjs" localSheetId="35" hidden="1">{#N/A,#N/A,FALSE,"SumD";#N/A,#N/A,FALSE,"ElecD";#N/A,#N/A,FALSE,"MechD";#N/A,#N/A,FALSE,"GeotD";#N/A,#N/A,FALSE,"PrcsD";#N/A,#N/A,FALSE,"TunnD";#N/A,#N/A,FALSE,"CivlD";#N/A,#N/A,FALSE,"NtwkD";#N/A,#N/A,FALSE,"EstgD";#N/A,#N/A,FALSE,"PEngD"}</definedName>
    <definedName name="shaiudasnjs" localSheetId="37" hidden="1">{#N/A,#N/A,FALSE,"SumD";#N/A,#N/A,FALSE,"ElecD";#N/A,#N/A,FALSE,"MechD";#N/A,#N/A,FALSE,"GeotD";#N/A,#N/A,FALSE,"PrcsD";#N/A,#N/A,FALSE,"TunnD";#N/A,#N/A,FALSE,"CivlD";#N/A,#N/A,FALSE,"NtwkD";#N/A,#N/A,FALSE,"EstgD";#N/A,#N/A,FALSE,"PEngD"}</definedName>
    <definedName name="shaiudasnjs" localSheetId="36" hidden="1">{#N/A,#N/A,FALSE,"SumD";#N/A,#N/A,FALSE,"ElecD";#N/A,#N/A,FALSE,"MechD";#N/A,#N/A,FALSE,"GeotD";#N/A,#N/A,FALSE,"PrcsD";#N/A,#N/A,FALSE,"TunnD";#N/A,#N/A,FALSE,"CivlD";#N/A,#N/A,FALSE,"NtwkD";#N/A,#N/A,FALSE,"EstgD";#N/A,#N/A,FALSE,"PEngD"}</definedName>
    <definedName name="shaiudasnjs" localSheetId="33" hidden="1">{#N/A,#N/A,FALSE,"SumD";#N/A,#N/A,FALSE,"ElecD";#N/A,#N/A,FALSE,"MechD";#N/A,#N/A,FALSE,"GeotD";#N/A,#N/A,FALSE,"PrcsD";#N/A,#N/A,FALSE,"TunnD";#N/A,#N/A,FALSE,"CivlD";#N/A,#N/A,FALSE,"NtwkD";#N/A,#N/A,FALSE,"EstgD";#N/A,#N/A,FALSE,"PEngD"}</definedName>
    <definedName name="shaiudasnjs" localSheetId="34" hidden="1">{#N/A,#N/A,FALSE,"SumD";#N/A,#N/A,FALSE,"ElecD";#N/A,#N/A,FALSE,"MechD";#N/A,#N/A,FALSE,"GeotD";#N/A,#N/A,FALSE,"PrcsD";#N/A,#N/A,FALSE,"TunnD";#N/A,#N/A,FALSE,"CivlD";#N/A,#N/A,FALSE,"NtwkD";#N/A,#N/A,FALSE,"EstgD";#N/A,#N/A,FALSE,"PEngD"}</definedName>
    <definedName name="shaiudasnjs" localSheetId="31" hidden="1">{#N/A,#N/A,FALSE,"SumD";#N/A,#N/A,FALSE,"ElecD";#N/A,#N/A,FALSE,"MechD";#N/A,#N/A,FALSE,"GeotD";#N/A,#N/A,FALSE,"PrcsD";#N/A,#N/A,FALSE,"TunnD";#N/A,#N/A,FALSE,"CivlD";#N/A,#N/A,FALSE,"NtwkD";#N/A,#N/A,FALSE,"EstgD";#N/A,#N/A,FALSE,"PEngD"}</definedName>
    <definedName name="shaiudasnjs" hidden="1">{#N/A,#N/A,FALSE,"SumD";#N/A,#N/A,FALSE,"ElecD";#N/A,#N/A,FALSE,"MechD";#N/A,#N/A,FALSE,"GeotD";#N/A,#N/A,FALSE,"PrcsD";#N/A,#N/A,FALSE,"TunnD";#N/A,#N/A,FALSE,"CivlD";#N/A,#N/A,FALSE,"NtwkD";#N/A,#N/A,FALSE,"EstgD";#N/A,#N/A,FALSE,"PEngD"}</definedName>
    <definedName name="shape" localSheetId="31">#REF!</definedName>
    <definedName name="shape">!#REF!</definedName>
    <definedName name="SHARED_FORMULA_0">#N/A</definedName>
    <definedName name="SHARED_FORMULA_1">#N/A</definedName>
    <definedName name="SHARED_FORMULA_1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08">#N/A</definedName>
    <definedName name="SHARED_FORMULA_109">#N/A</definedName>
    <definedName name="SHARED_FORMULA_11">#N/A</definedName>
    <definedName name="SHARED_FORMULA_110">#N/A</definedName>
    <definedName name="SHARED_FORMULA_111">#N/A</definedName>
    <definedName name="SHARED_FORMULA_112">#N/A</definedName>
    <definedName name="SHARED_FORMULA_113">#N/A</definedName>
    <definedName name="SHARED_FORMULA_114">#N/A</definedName>
    <definedName name="SHARED_FORMULA_115">#N/A</definedName>
    <definedName name="SHARED_FORMULA_116">#N/A</definedName>
    <definedName name="SHARED_FORMULA_117">#N/A</definedName>
    <definedName name="SHARED_FORMULA_118">#N/A</definedName>
    <definedName name="SHARED_FORMULA_119">#N/A</definedName>
    <definedName name="SHARED_FORMULA_12">#N/A</definedName>
    <definedName name="SHARED_FORMULA_120">#N/A</definedName>
    <definedName name="SHARED_FORMULA_121">#N/A</definedName>
    <definedName name="SHARED_FORMULA_122">#N/A</definedName>
    <definedName name="SHARED_FORMULA_123">#N/A</definedName>
    <definedName name="SHARED_FORMULA_124">#N/A</definedName>
    <definedName name="SHARED_FORMULA_125">#N/A</definedName>
    <definedName name="SHARED_FORMULA_126">#N/A</definedName>
    <definedName name="SHARED_FORMULA_127">#N/A</definedName>
    <definedName name="SHARED_FORMULA_128">#N/A</definedName>
    <definedName name="SHARED_FORMULA_129">#N/A</definedName>
    <definedName name="SHARED_FORMULA_13">#N/A</definedName>
    <definedName name="SHARED_FORMULA_130">#N/A</definedName>
    <definedName name="SHARED_FORMULA_131">#N/A</definedName>
    <definedName name="SHARED_FORMULA_132">#N/A</definedName>
    <definedName name="SHARED_FORMULA_133">#N/A</definedName>
    <definedName name="SHARED_FORMULA_134">#N/A</definedName>
    <definedName name="SHARED_FORMULA_135">#N/A</definedName>
    <definedName name="SHARED_FORMULA_136">#N/A</definedName>
    <definedName name="SHARED_FORMULA_137">#N/A</definedName>
    <definedName name="SHARED_FORMULA_138">#N/A</definedName>
    <definedName name="SHARED_FORMULA_139">#N/A</definedName>
    <definedName name="SHARED_FORMULA_14">#N/A</definedName>
    <definedName name="SHARED_FORMULA_140">#N/A</definedName>
    <definedName name="SHARED_FORMULA_141">#N/A</definedName>
    <definedName name="SHARED_FORMULA_142">#N/A</definedName>
    <definedName name="SHARED_FORMULA_143">#N/A</definedName>
    <definedName name="SHARED_FORMULA_144">#N/A</definedName>
    <definedName name="SHARED_FORMULA_145">#N/A</definedName>
    <definedName name="SHARED_FORMULA_146">#N/A</definedName>
    <definedName name="SHARED_FORMULA_147">#N/A</definedName>
    <definedName name="SHARED_FORMULA_148">#N/A</definedName>
    <definedName name="SHARED_FORMULA_149">#N/A</definedName>
    <definedName name="SHARED_FORMULA_15">#N/A</definedName>
    <definedName name="SHARED_FORMULA_150">#N/A</definedName>
    <definedName name="SHARED_FORMULA_151">#N/A</definedName>
    <definedName name="SHARED_FORMULA_152">#N/A</definedName>
    <definedName name="SHARED_FORMULA_153">#N/A</definedName>
    <definedName name="SHARED_FORMULA_154">#N/A</definedName>
    <definedName name="SHARED_FORMULA_155">#N/A</definedName>
    <definedName name="SHARED_FORMULA_156">#N/A</definedName>
    <definedName name="SHARED_FORMULA_157">#N/A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sharo">#REF!</definedName>
    <definedName name="sharp" localSheetId="31">#REF!</definedName>
    <definedName name="sharp">!#REF!</definedName>
    <definedName name="Shear_c_1" localSheetId="31">#REF!</definedName>
    <definedName name="Shear_c_1">!#REF!</definedName>
    <definedName name="Shear_c_2" localSheetId="31">#REF!</definedName>
    <definedName name="Shear_c_2">!#REF!</definedName>
    <definedName name="Shear_Ratio" localSheetId="31">#REF!</definedName>
    <definedName name="Shear_Ratio">!#REF!</definedName>
    <definedName name="Shear_s_2" localSheetId="31">#REF!</definedName>
    <definedName name="Shear_s_2">!#REF!</definedName>
    <definedName name="SHEE_INT" localSheetId="31">#REF!</definedName>
    <definedName name="SHEE_INT">!#REF!</definedName>
    <definedName name="SHEET" localSheetId="31">#REF!</definedName>
    <definedName name="SHEET">!#REF!</definedName>
    <definedName name="SHEET_KP" localSheetId="31">#REF!</definedName>
    <definedName name="SHEET_KP">!#REF!</definedName>
    <definedName name="SHEET_MR" localSheetId="31">#REF!</definedName>
    <definedName name="SHEET_MR">!#REF!</definedName>
    <definedName name="SHEET_PRINT" localSheetId="31">#REF!</definedName>
    <definedName name="SHEET_PRINT">!#REF!</definedName>
    <definedName name="sheet1" localSheetId="31">#REF!</definedName>
    <definedName name="sheet1">!#REF!</definedName>
    <definedName name="sheet1___0" localSheetId="31">#REF!</definedName>
    <definedName name="sheet1___0">!#REF!</definedName>
    <definedName name="sheet1___13" localSheetId="31">#REF!</definedName>
    <definedName name="sheet1___13">!#REF!</definedName>
    <definedName name="SHEET10" localSheetId="31">#REF!</definedName>
    <definedName name="SHEET10">!#REF!</definedName>
    <definedName name="SHEET11" localSheetId="31">#REF!</definedName>
    <definedName name="SHEET11">!#REF!</definedName>
    <definedName name="SHEET12" localSheetId="31">#REF!</definedName>
    <definedName name="SHEET12">!#REF!</definedName>
    <definedName name="SHEET13" localSheetId="31">#REF!</definedName>
    <definedName name="SHEET13">!#REF!</definedName>
    <definedName name="SHEET14" localSheetId="31">#REF!</definedName>
    <definedName name="SHEET14">!#REF!</definedName>
    <definedName name="SHEET15" localSheetId="31">#REF!</definedName>
    <definedName name="SHEET15">!#REF!</definedName>
    <definedName name="SHEET16" localSheetId="31">#REF!</definedName>
    <definedName name="SHEET16">!#REF!</definedName>
    <definedName name="SHEET17" localSheetId="31">#REF!</definedName>
    <definedName name="SHEET17">!#REF!</definedName>
    <definedName name="SHEET18" localSheetId="31">#REF!</definedName>
    <definedName name="SHEET18">!#REF!</definedName>
    <definedName name="SHEET19" localSheetId="31">#REF!</definedName>
    <definedName name="SHEET19">!#REF!</definedName>
    <definedName name="SHEET2" localSheetId="31">#REF!</definedName>
    <definedName name="SHEET2">!#REF!</definedName>
    <definedName name="SHEET20" localSheetId="31">#REF!</definedName>
    <definedName name="SHEET20">!#REF!</definedName>
    <definedName name="SHEET21" localSheetId="31">#REF!</definedName>
    <definedName name="SHEET21">!#REF!</definedName>
    <definedName name="SHEET22" localSheetId="31">#REF!</definedName>
    <definedName name="SHEET22">!#REF!</definedName>
    <definedName name="SHEET23" localSheetId="31">#REF!</definedName>
    <definedName name="SHEET23">!#REF!</definedName>
    <definedName name="SHEET24" localSheetId="31">#REF!</definedName>
    <definedName name="SHEET24">!#REF!</definedName>
    <definedName name="SHEET25" localSheetId="31">#REF!</definedName>
    <definedName name="SHEET25">!#REF!</definedName>
    <definedName name="SHEET26" localSheetId="31">#REF!</definedName>
    <definedName name="SHEET26">!#REF!</definedName>
    <definedName name="SHEET3" localSheetId="35" hidden="1">{"'NOTES2'!$G$9:$J$27"}</definedName>
    <definedName name="SHEET3" localSheetId="33" hidden="1">{"'NOTES2'!$G$9:$J$27"}</definedName>
    <definedName name="SHEET3" localSheetId="34" hidden="1">{"'NOTES2'!$G$9:$J$27"}</definedName>
    <definedName name="SHEET3" localSheetId="31" hidden="1">{"'NOTES2'!$G$9:$J$27"}</definedName>
    <definedName name="SHEET3">#REF!</definedName>
    <definedName name="SHEET4" localSheetId="35" hidden="1">{"'NOTES2'!$G$9:$J$27"}</definedName>
    <definedName name="SHEET4" localSheetId="33" hidden="1">{"'NOTES2'!$G$9:$J$27"}</definedName>
    <definedName name="SHEET4" localSheetId="34" hidden="1">{"'NOTES2'!$G$9:$J$27"}</definedName>
    <definedName name="SHEET4" localSheetId="31" hidden="1">{"'NOTES2'!$G$9:$J$27"}</definedName>
    <definedName name="SHEET4">#REF!</definedName>
    <definedName name="SHEET5" localSheetId="31">#REF!</definedName>
    <definedName name="SHEET5">!#REF!</definedName>
    <definedName name="SHEET55" localSheetId="31">#REF!</definedName>
    <definedName name="SHEET55">!#REF!</definedName>
    <definedName name="sheet6" localSheetId="31">#REF!</definedName>
    <definedName name="sheet6">!#REF!</definedName>
    <definedName name="sheet6_1" localSheetId="31">#REF!</definedName>
    <definedName name="sheet6_1">!#REF!</definedName>
    <definedName name="sheet6_1_2">#N/A</definedName>
    <definedName name="sheet6_1_5">#N/A</definedName>
    <definedName name="sheet6_1_9">#N/A</definedName>
    <definedName name="sheet6_2">#N/A</definedName>
    <definedName name="sheet6_5">#N/A</definedName>
    <definedName name="sheet6_9">#N/A</definedName>
    <definedName name="SHEET7" localSheetId="31">#REF!</definedName>
    <definedName name="SHEET7">!#REF!</definedName>
    <definedName name="SHEET8" localSheetId="31">#REF!</definedName>
    <definedName name="SHEET8">!#REF!</definedName>
    <definedName name="SHEET9" localSheetId="31">#REF!</definedName>
    <definedName name="SHEET9">!#REF!</definedName>
    <definedName name="sheeting_cement_5mm">#REF!</definedName>
    <definedName name="sheeting_plastic_1mm">#REF!</definedName>
    <definedName name="SHELTER" localSheetId="35" hidden="1">{#N/A,#N/A,TRUE,"Basic";#N/A,#N/A,TRUE,"EXT-TABLE";#N/A,#N/A,TRUE,"STEEL";#N/A,#N/A,TRUE,"INT-Table";#N/A,#N/A,TRUE,"STEEL";#N/A,#N/A,TRUE,"Door"}</definedName>
    <definedName name="SHELTER" localSheetId="37" hidden="1">{#N/A,#N/A,TRUE,"Basic";#N/A,#N/A,TRUE,"EXT-TABLE";#N/A,#N/A,TRUE,"STEEL";#N/A,#N/A,TRUE,"INT-Table";#N/A,#N/A,TRUE,"STEEL";#N/A,#N/A,TRUE,"Door"}</definedName>
    <definedName name="SHELTER" localSheetId="36" hidden="1">{#N/A,#N/A,TRUE,"Basic";#N/A,#N/A,TRUE,"EXT-TABLE";#N/A,#N/A,TRUE,"STEEL";#N/A,#N/A,TRUE,"INT-Table";#N/A,#N/A,TRUE,"STEEL";#N/A,#N/A,TRUE,"Door"}</definedName>
    <definedName name="SHELTER" localSheetId="33" hidden="1">{#N/A,#N/A,TRUE,"Basic";#N/A,#N/A,TRUE,"EXT-TABLE";#N/A,#N/A,TRUE,"STEEL";#N/A,#N/A,TRUE,"INT-Table";#N/A,#N/A,TRUE,"STEEL";#N/A,#N/A,TRUE,"Door"}</definedName>
    <definedName name="SHELTER" localSheetId="34" hidden="1">{#N/A,#N/A,TRUE,"Basic";#N/A,#N/A,TRUE,"EXT-TABLE";#N/A,#N/A,TRUE,"STEEL";#N/A,#N/A,TRUE,"INT-Table";#N/A,#N/A,TRUE,"STEEL";#N/A,#N/A,TRUE,"Door"}</definedName>
    <definedName name="SHELTER" localSheetId="31" hidden="1">{#N/A,#N/A,TRUE,"Basic";#N/A,#N/A,TRUE,"EXT-TABLE";#N/A,#N/A,TRUE,"STEEL";#N/A,#N/A,TRUE,"INT-Table";#N/A,#N/A,TRUE,"STEEL";#N/A,#N/A,TRUE,"Door"}</definedName>
    <definedName name="SHELTER" hidden="1">{#N/A,#N/A,TRUE,"Basic";#N/A,#N/A,TRUE,"EXT-TABLE";#N/A,#N/A,TRUE,"STEEL";#N/A,#N/A,TRUE,"INT-Table";#N/A,#N/A,TRUE,"STEEL";#N/A,#N/A,TRUE,"Door"}</definedName>
    <definedName name="shgfuywr" localSheetId="35" hidden="1">{#N/A,#N/A,FALSE,"DATA"}</definedName>
    <definedName name="shgfuywr" localSheetId="37" hidden="1">{#N/A,#N/A,FALSE,"DATA"}</definedName>
    <definedName name="shgfuywr" localSheetId="36" hidden="1">{#N/A,#N/A,FALSE,"DATA"}</definedName>
    <definedName name="shgfuywr" localSheetId="33" hidden="1">{#N/A,#N/A,FALSE,"DATA"}</definedName>
    <definedName name="shgfuywr" localSheetId="34" hidden="1">{#N/A,#N/A,FALSE,"DATA"}</definedName>
    <definedName name="shgfuywr" localSheetId="31" hidden="1">{#N/A,#N/A,FALSE,"DATA"}</definedName>
    <definedName name="shgfuywr" hidden="1">{#N/A,#N/A,FALSE,"DATA"}</definedName>
    <definedName name="Shift">#REF!</definedName>
    <definedName name="Shipping" localSheetId="35" hidden="1">{"Total Indirect Manpower",#N/A,FALSE,"J";"Total Direct Manpower",#N/A,FALSE,"J";"Direct Structural Manpower",#N/A,FALSE,"J";"Direct Mechanical Manpower",#N/A,FALSE,"J";"Direct Piping Manpower",#N/A,FALSE,"J";"Direct Tanks Manpower",#N/A,FALSE,"J";"Direct ElecInstrSS Manpower",#N/A,FALSE,"J"}</definedName>
    <definedName name="Shipping" localSheetId="37" hidden="1">{"Total Indirect Manpower",#N/A,FALSE,"J";"Total Direct Manpower",#N/A,FALSE,"J";"Direct Structural Manpower",#N/A,FALSE,"J";"Direct Mechanical Manpower",#N/A,FALSE,"J";"Direct Piping Manpower",#N/A,FALSE,"J";"Direct Tanks Manpower",#N/A,FALSE,"J";"Direct ElecInstrSS Manpower",#N/A,FALSE,"J"}</definedName>
    <definedName name="Shipping" localSheetId="36" hidden="1">{"Total Indirect Manpower",#N/A,FALSE,"J";"Total Direct Manpower",#N/A,FALSE,"J";"Direct Structural Manpower",#N/A,FALSE,"J";"Direct Mechanical Manpower",#N/A,FALSE,"J";"Direct Piping Manpower",#N/A,FALSE,"J";"Direct Tanks Manpower",#N/A,FALSE,"J";"Direct ElecInstrSS Manpower",#N/A,FALSE,"J"}</definedName>
    <definedName name="Shipping" localSheetId="33" hidden="1">{"Total Indirect Manpower",#N/A,FALSE,"J";"Total Direct Manpower",#N/A,FALSE,"J";"Direct Structural Manpower",#N/A,FALSE,"J";"Direct Mechanical Manpower",#N/A,FALSE,"J";"Direct Piping Manpower",#N/A,FALSE,"J";"Direct Tanks Manpower",#N/A,FALSE,"J";"Direct ElecInstrSS Manpower",#N/A,FALSE,"J"}</definedName>
    <definedName name="Shipping" localSheetId="34" hidden="1">{"Total Indirect Manpower",#N/A,FALSE,"J";"Total Direct Manpower",#N/A,FALSE,"J";"Direct Structural Manpower",#N/A,FALSE,"J";"Direct Mechanical Manpower",#N/A,FALSE,"J";"Direct Piping Manpower",#N/A,FALSE,"J";"Direct Tanks Manpower",#N/A,FALSE,"J";"Direct ElecInstrSS Manpower",#N/A,FALSE,"J"}</definedName>
    <definedName name="Shipping" localSheetId="3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ort" localSheetId="35" hidden="1">{#N/A,#N/A,FALSE,"COVER1.XLS ";#N/A,#N/A,FALSE,"RACT1.XLS";#N/A,#N/A,FALSE,"RACT2.XLS";#N/A,#N/A,FALSE,"ECCMP";#N/A,#N/A,FALSE,"WELDER.XLS"}</definedName>
    <definedName name="short" localSheetId="37" hidden="1">{#N/A,#N/A,FALSE,"COVER1.XLS ";#N/A,#N/A,FALSE,"RACT1.XLS";#N/A,#N/A,FALSE,"RACT2.XLS";#N/A,#N/A,FALSE,"ECCMP";#N/A,#N/A,FALSE,"WELDER.XLS"}</definedName>
    <definedName name="short" localSheetId="36" hidden="1">{#N/A,#N/A,FALSE,"COVER1.XLS ";#N/A,#N/A,FALSE,"RACT1.XLS";#N/A,#N/A,FALSE,"RACT2.XLS";#N/A,#N/A,FALSE,"ECCMP";#N/A,#N/A,FALSE,"WELDER.XLS"}</definedName>
    <definedName name="short" localSheetId="33" hidden="1">{#N/A,#N/A,FALSE,"COVER1.XLS ";#N/A,#N/A,FALSE,"RACT1.XLS";#N/A,#N/A,FALSE,"RACT2.XLS";#N/A,#N/A,FALSE,"ECCMP";#N/A,#N/A,FALSE,"WELDER.XLS"}</definedName>
    <definedName name="short" localSheetId="34" hidden="1">{#N/A,#N/A,FALSE,"COVER1.XLS ";#N/A,#N/A,FALSE,"RACT1.XLS";#N/A,#N/A,FALSE,"RACT2.XLS";#N/A,#N/A,FALSE,"ECCMP";#N/A,#N/A,FALSE,"WELDER.XLS"}</definedName>
    <definedName name="short" localSheetId="31" hidden="1">{#N/A,#N/A,FALSE,"COVER1.XLS ";#N/A,#N/A,FALSE,"RACT1.XLS";#N/A,#N/A,FALSE,"RACT2.XLS";#N/A,#N/A,FALSE,"ECCMP";#N/A,#N/A,FALSE,"WELDER.XLS"}</definedName>
    <definedName name="short" hidden="1">{#N/A,#N/A,FALSE,"COVER1.XLS ";#N/A,#N/A,FALSE,"RACT1.XLS";#N/A,#N/A,FALSE,"RACT2.XLS";#N/A,#N/A,FALSE,"ECCMP";#N/A,#N/A,FALSE,"WELDER.XLS"}</definedName>
    <definedName name="ShoulderEmb." localSheetId="31">#REF!</definedName>
    <definedName name="ShoulderEmb.">!#REF!</definedName>
    <definedName name="ShoulderSubbase" localSheetId="31">#REF!</definedName>
    <definedName name="ShoulderSubbase">!#REF!</definedName>
    <definedName name="SHOVEL">#REF!</definedName>
    <definedName name="shsar" hidden="1">#REF!</definedName>
    <definedName name="shshgtr" localSheetId="31" hidden="1">{#N/A,#N/A,TRUE,"Cover";#N/A,#N/A,TRUE,"Conts";#N/A,#N/A,TRUE,"VOS";#N/A,#N/A,TRUE,"Warrington";#N/A,#N/A,TRUE,"Widnes"}</definedName>
    <definedName name="shshgtr" hidden="1">{#N/A,#N/A,TRUE,"Cover";#N/A,#N/A,TRUE,"Conts";#N/A,#N/A,TRUE,"VOS";#N/A,#N/A,TRUE,"Warrington";#N/A,#N/A,TRUE,"Widnes"}</definedName>
    <definedName name="sht" localSheetId="35" hidden="1">{#N/A,#N/A,FALSE,"COVER1.XLS ";#N/A,#N/A,FALSE,"RACT1.XLS";#N/A,#N/A,FALSE,"RACT2.XLS";#N/A,#N/A,FALSE,"ECCMP";#N/A,#N/A,FALSE,"WELDER.XLS"}</definedName>
    <definedName name="sht" localSheetId="37" hidden="1">{#N/A,#N/A,FALSE,"COVER1.XLS ";#N/A,#N/A,FALSE,"RACT1.XLS";#N/A,#N/A,FALSE,"RACT2.XLS";#N/A,#N/A,FALSE,"ECCMP";#N/A,#N/A,FALSE,"WELDER.XLS"}</definedName>
    <definedName name="sht" localSheetId="36" hidden="1">{#N/A,#N/A,FALSE,"COVER1.XLS ";#N/A,#N/A,FALSE,"RACT1.XLS";#N/A,#N/A,FALSE,"RACT2.XLS";#N/A,#N/A,FALSE,"ECCMP";#N/A,#N/A,FALSE,"WELDER.XLS"}</definedName>
    <definedName name="sht" localSheetId="33" hidden="1">{#N/A,#N/A,FALSE,"COVER1.XLS ";#N/A,#N/A,FALSE,"RACT1.XLS";#N/A,#N/A,FALSE,"RACT2.XLS";#N/A,#N/A,FALSE,"ECCMP";#N/A,#N/A,FALSE,"WELDER.XLS"}</definedName>
    <definedName name="sht" localSheetId="34" hidden="1">{#N/A,#N/A,FALSE,"COVER1.XLS ";#N/A,#N/A,FALSE,"RACT1.XLS";#N/A,#N/A,FALSE,"RACT2.XLS";#N/A,#N/A,FALSE,"ECCMP";#N/A,#N/A,FALSE,"WELDER.XLS"}</definedName>
    <definedName name="sht" localSheetId="31" hidden="1">{#N/A,#N/A,FALSE,"COVER1.XLS ";#N/A,#N/A,FALSE,"RACT1.XLS";#N/A,#N/A,FALSE,"RACT2.XLS";#N/A,#N/A,FALSE,"ECCMP";#N/A,#N/A,FALSE,"WELDER.XLS"}</definedName>
    <definedName name="sht" hidden="1">{#N/A,#N/A,FALSE,"COVER1.XLS ";#N/A,#N/A,FALSE,"RACT1.XLS";#N/A,#N/A,FALSE,"RACT2.XLS";#N/A,#N/A,FALSE,"ECCMP";#N/A,#N/A,FALSE,"WELDER.XLS"}</definedName>
    <definedName name="shtcctcalc" localSheetId="31">#REF!</definedName>
    <definedName name="shtcctcalc">!#REF!</definedName>
    <definedName name="shtViewAllColumns">#REF!,#REF!,#REF!,#REF!,#REF!,#REF!</definedName>
    <definedName name="Si" localSheetId="35" hidden="1">{#N/A,#N/A,FALSE,"GERAL";#N/A,#N/A,FALSE,"012-96";#N/A,#N/A,FALSE,"018-96";#N/A,#N/A,FALSE,"027-96";#N/A,#N/A,FALSE,"059-96";#N/A,#N/A,FALSE,"076-96";#N/A,#N/A,FALSE,"019-97";#N/A,#N/A,FALSE,"021-97";#N/A,#N/A,FALSE,"022-97";#N/A,#N/A,FALSE,"028-97"}</definedName>
    <definedName name="Si" localSheetId="37" hidden="1">{#N/A,#N/A,FALSE,"GERAL";#N/A,#N/A,FALSE,"012-96";#N/A,#N/A,FALSE,"018-96";#N/A,#N/A,FALSE,"027-96";#N/A,#N/A,FALSE,"059-96";#N/A,#N/A,FALSE,"076-96";#N/A,#N/A,FALSE,"019-97";#N/A,#N/A,FALSE,"021-97";#N/A,#N/A,FALSE,"022-97";#N/A,#N/A,FALSE,"028-97"}</definedName>
    <definedName name="Si" localSheetId="36" hidden="1">{#N/A,#N/A,FALSE,"GERAL";#N/A,#N/A,FALSE,"012-96";#N/A,#N/A,FALSE,"018-96";#N/A,#N/A,FALSE,"027-96";#N/A,#N/A,FALSE,"059-96";#N/A,#N/A,FALSE,"076-96";#N/A,#N/A,FALSE,"019-97";#N/A,#N/A,FALSE,"021-97";#N/A,#N/A,FALSE,"022-97";#N/A,#N/A,FALSE,"028-97"}</definedName>
    <definedName name="Si" localSheetId="33" hidden="1">{#N/A,#N/A,FALSE,"GERAL";#N/A,#N/A,FALSE,"012-96";#N/A,#N/A,FALSE,"018-96";#N/A,#N/A,FALSE,"027-96";#N/A,#N/A,FALSE,"059-96";#N/A,#N/A,FALSE,"076-96";#N/A,#N/A,FALSE,"019-97";#N/A,#N/A,FALSE,"021-97";#N/A,#N/A,FALSE,"022-97";#N/A,#N/A,FALSE,"028-97"}</definedName>
    <definedName name="Si" localSheetId="34" hidden="1">{#N/A,#N/A,FALSE,"GERAL";#N/A,#N/A,FALSE,"012-96";#N/A,#N/A,FALSE,"018-96";#N/A,#N/A,FALSE,"027-96";#N/A,#N/A,FALSE,"059-96";#N/A,#N/A,FALSE,"076-96";#N/A,#N/A,FALSE,"019-97";#N/A,#N/A,FALSE,"021-97";#N/A,#N/A,FALSE,"022-97";#N/A,#N/A,FALSE,"028-97"}</definedName>
    <definedName name="si" localSheetId="31">#REF!</definedName>
    <definedName name="Si" hidden="1">{#N/A,#N/A,FALSE,"GERAL";#N/A,#N/A,FALSE,"012-96";#N/A,#N/A,FALSE,"018-96";#N/A,#N/A,FALSE,"027-96";#N/A,#N/A,FALSE,"059-96";#N/A,#N/A,FALSE,"076-96";#N/A,#N/A,FALSE,"019-97";#N/A,#N/A,FALSE,"021-97";#N/A,#N/A,FALSE,"022-97";#N/A,#N/A,FALSE,"028-97"}</definedName>
    <definedName name="SIC" localSheetId="35" hidden="1">{#N/A,#N/A,FALSE,"Total_OC015";#N/A,#N/A,FALSE,"ADMIN";#N/A,#N/A,FALSE,"PROCES";#N/A,#N/A,FALSE,"mecan";#N/A,#N/A,FALSE,"civil";#N/A,#N/A,FALSE,"CAÑER";#N/A,#N/A,FALSE,"ELEC";#N/A,#N/A,FALSE,"INSTR"}</definedName>
    <definedName name="SIC" localSheetId="37" hidden="1">{#N/A,#N/A,FALSE,"Total_OC015";#N/A,#N/A,FALSE,"ADMIN";#N/A,#N/A,FALSE,"PROCES";#N/A,#N/A,FALSE,"mecan";#N/A,#N/A,FALSE,"civil";#N/A,#N/A,FALSE,"CAÑER";#N/A,#N/A,FALSE,"ELEC";#N/A,#N/A,FALSE,"INSTR"}</definedName>
    <definedName name="SIC" localSheetId="36" hidden="1">{#N/A,#N/A,FALSE,"Total_OC015";#N/A,#N/A,FALSE,"ADMIN";#N/A,#N/A,FALSE,"PROCES";#N/A,#N/A,FALSE,"mecan";#N/A,#N/A,FALSE,"civil";#N/A,#N/A,FALSE,"CAÑER";#N/A,#N/A,FALSE,"ELEC";#N/A,#N/A,FALSE,"INSTR"}</definedName>
    <definedName name="SIC" localSheetId="33" hidden="1">{#N/A,#N/A,FALSE,"Total_OC015";#N/A,#N/A,FALSE,"ADMIN";#N/A,#N/A,FALSE,"PROCES";#N/A,#N/A,FALSE,"mecan";#N/A,#N/A,FALSE,"civil";#N/A,#N/A,FALSE,"CAÑER";#N/A,#N/A,FALSE,"ELEC";#N/A,#N/A,FALSE,"INSTR"}</definedName>
    <definedName name="SIC" localSheetId="34" hidden="1">{#N/A,#N/A,FALSE,"Total_OC015";#N/A,#N/A,FALSE,"ADMIN";#N/A,#N/A,FALSE,"PROCES";#N/A,#N/A,FALSE,"mecan";#N/A,#N/A,FALSE,"civil";#N/A,#N/A,FALSE,"CAÑER";#N/A,#N/A,FALSE,"ELEC";#N/A,#N/A,FALSE,"INSTR"}</definedName>
    <definedName name="SIC" localSheetId="31" hidden="1">{#N/A,#N/A,FALSE,"Total_OC015";#N/A,#N/A,FALSE,"ADMIN";#N/A,#N/A,FALSE,"PROCES";#N/A,#N/A,FALSE,"mecan";#N/A,#N/A,FALSE,"civil";#N/A,#N/A,FALSE,"CAÑER";#N/A,#N/A,FALSE,"ELEC";#N/A,#N/A,FALSE,"INSTR"}</definedName>
    <definedName name="SIC" hidden="1">{#N/A,#N/A,FALSE,"Total_OC015";#N/A,#N/A,FALSE,"ADMIN";#N/A,#N/A,FALSE,"PROCES";#N/A,#N/A,FALSE,"mecan";#N/A,#N/A,FALSE,"civil";#N/A,#N/A,FALSE,"CAÑER";#N/A,#N/A,FALSE,"ELEC";#N/A,#N/A,FALSE,"INSTR"}</definedName>
    <definedName name="SIDE">#REF!</definedName>
    <definedName name="SideFW_Ang.Connection" localSheetId="31">#REF!</definedName>
    <definedName name="SideFW_Ang.Connection">!#REF!</definedName>
    <definedName name="SideFW_V_Connection" localSheetId="31">#REF!</definedName>
    <definedName name="SideFW_V_Connection">!#REF!</definedName>
    <definedName name="sidewalk" localSheetId="31">#REF!</definedName>
    <definedName name="sidewalk">!#REF!</definedName>
    <definedName name="siete" hidden="1">#REF!</definedName>
    <definedName name="SIFON" localSheetId="31">#REF!</definedName>
    <definedName name="SIFON">!#REF!</definedName>
    <definedName name="SIG_CONTROLE" hidden="1">#REF!</definedName>
    <definedName name="SIG_DERNIERECOLONNE" hidden="1">#REF!</definedName>
    <definedName name="SIG_LG11_firstLine" hidden="1">#REF!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HG_LG11" hidden="1">#REF!</definedName>
    <definedName name="SiglaAprueba">#REF!</definedName>
    <definedName name="SiglaEjecuta">#REF!</definedName>
    <definedName name="SiglaRevisa">#REF!</definedName>
    <definedName name="Sigma">#REF!</definedName>
    <definedName name="sigma0.2" localSheetId="31">#REF!</definedName>
    <definedName name="sigma0.2">!#REF!</definedName>
    <definedName name="sigma0_2" localSheetId="31">#REF!</definedName>
    <definedName name="sigma0_2">!#REF!</definedName>
    <definedName name="SigmaAg">#REF!</definedName>
    <definedName name="sigmab" localSheetId="31">#REF!</definedName>
    <definedName name="sigmab">!#REF!</definedName>
    <definedName name="SigmaFOREX">#REF!</definedName>
    <definedName name="SigmaFX">#REF!</definedName>
    <definedName name="sigmah" localSheetId="31">#REF!</definedName>
    <definedName name="sigmah">!#REF!</definedName>
    <definedName name="sigmat" localSheetId="31">#REF!</definedName>
    <definedName name="sigmat">!#REF!</definedName>
    <definedName name="sign" localSheetId="31">#REF!</definedName>
    <definedName name="sign">!#REF!</definedName>
    <definedName name="sika" localSheetId="35" hidden="1">{#N/A,#N/A,FALSE,"SumG";#N/A,#N/A,FALSE,"ElecG";#N/A,#N/A,FALSE,"MechG";#N/A,#N/A,FALSE,"GeotG";#N/A,#N/A,FALSE,"PrcsG";#N/A,#N/A,FALSE,"TunnG";#N/A,#N/A,FALSE,"CivlG";#N/A,#N/A,FALSE,"NtwkG";#N/A,#N/A,FALSE,"EstgG";#N/A,#N/A,FALSE,"PEngG"}</definedName>
    <definedName name="sika" localSheetId="37" hidden="1">{#N/A,#N/A,FALSE,"SumG";#N/A,#N/A,FALSE,"ElecG";#N/A,#N/A,FALSE,"MechG";#N/A,#N/A,FALSE,"GeotG";#N/A,#N/A,FALSE,"PrcsG";#N/A,#N/A,FALSE,"TunnG";#N/A,#N/A,FALSE,"CivlG";#N/A,#N/A,FALSE,"NtwkG";#N/A,#N/A,FALSE,"EstgG";#N/A,#N/A,FALSE,"PEngG"}</definedName>
    <definedName name="sika" localSheetId="36" hidden="1">{#N/A,#N/A,FALSE,"SumG";#N/A,#N/A,FALSE,"ElecG";#N/A,#N/A,FALSE,"MechG";#N/A,#N/A,FALSE,"GeotG";#N/A,#N/A,FALSE,"PrcsG";#N/A,#N/A,FALSE,"TunnG";#N/A,#N/A,FALSE,"CivlG";#N/A,#N/A,FALSE,"NtwkG";#N/A,#N/A,FALSE,"EstgG";#N/A,#N/A,FALSE,"PEngG"}</definedName>
    <definedName name="sika" localSheetId="33" hidden="1">{#N/A,#N/A,FALSE,"SumG";#N/A,#N/A,FALSE,"ElecG";#N/A,#N/A,FALSE,"MechG";#N/A,#N/A,FALSE,"GeotG";#N/A,#N/A,FALSE,"PrcsG";#N/A,#N/A,FALSE,"TunnG";#N/A,#N/A,FALSE,"CivlG";#N/A,#N/A,FALSE,"NtwkG";#N/A,#N/A,FALSE,"EstgG";#N/A,#N/A,FALSE,"PEngG"}</definedName>
    <definedName name="sika" localSheetId="34" hidden="1">{#N/A,#N/A,FALSE,"SumG";#N/A,#N/A,FALSE,"ElecG";#N/A,#N/A,FALSE,"MechG";#N/A,#N/A,FALSE,"GeotG";#N/A,#N/A,FALSE,"PrcsG";#N/A,#N/A,FALSE,"TunnG";#N/A,#N/A,FALSE,"CivlG";#N/A,#N/A,FALSE,"NtwkG";#N/A,#N/A,FALSE,"EstgG";#N/A,#N/A,FALSE,"PEngG"}</definedName>
    <definedName name="sika" localSheetId="31" hidden="1">{#N/A,#N/A,FALSE,"SumG";#N/A,#N/A,FALSE,"ElecG";#N/A,#N/A,FALSE,"MechG";#N/A,#N/A,FALSE,"GeotG";#N/A,#N/A,FALSE,"PrcsG";#N/A,#N/A,FALSE,"TunnG";#N/A,#N/A,FALSE,"CivlG";#N/A,#N/A,FALSE,"NtwkG";#N/A,#N/A,FALSE,"EstgG";#N/A,#N/A,FALSE,"PEngG"}</definedName>
    <definedName name="sika" hidden="1">{#N/A,#N/A,FALSE,"SumG";#N/A,#N/A,FALSE,"ElecG";#N/A,#N/A,FALSE,"MechG";#N/A,#N/A,FALSE,"GeotG";#N/A,#N/A,FALSE,"PrcsG";#N/A,#N/A,FALSE,"TunnG";#N/A,#N/A,FALSE,"CivlG";#N/A,#N/A,FALSE,"NtwkG";#N/A,#N/A,FALSE,"EstgG";#N/A,#N/A,FALSE,"PEngG"}</definedName>
    <definedName name="sika1">#REF!</definedName>
    <definedName name="sikapiso40">#REF!</definedName>
    <definedName name="SIL">#REF!</definedName>
    <definedName name="SILENCER">#REF!</definedName>
    <definedName name="silverprice" localSheetId="31">#REF!</definedName>
    <definedName name="silverprice">!#REF!</definedName>
    <definedName name="silverprice2" localSheetId="31">#REF!</definedName>
    <definedName name="silverprice2">!#REF!</definedName>
    <definedName name="silvia" localSheetId="35" hidden="1">{#N/A,#N/A,FALSE,"Final";#N/A,#N/A,FALSE,"PBI Anual";#N/A,#N/A,FALSE,"PBI 95-96";#N/A,#N/A,FALSE,"Gasto Agregado";#N/A,#N/A,FALSE,"Gob. Central";#N/A,#N/A,FALSE,"Bza. Pagos";#N/A,#N/A,FALSE,"Bza. Comercial";#N/A,#N/A,FALSE,"IPC vs DEV"}</definedName>
    <definedName name="silvia" localSheetId="37" hidden="1">{#N/A,#N/A,FALSE,"Final";#N/A,#N/A,FALSE,"PBI Anual";#N/A,#N/A,FALSE,"PBI 95-96";#N/A,#N/A,FALSE,"Gasto Agregado";#N/A,#N/A,FALSE,"Gob. Central";#N/A,#N/A,FALSE,"Bza. Pagos";#N/A,#N/A,FALSE,"Bza. Comercial";#N/A,#N/A,FALSE,"IPC vs DEV"}</definedName>
    <definedName name="silvia" localSheetId="36" hidden="1">{#N/A,#N/A,FALSE,"Final";#N/A,#N/A,FALSE,"PBI Anual";#N/A,#N/A,FALSE,"PBI 95-96";#N/A,#N/A,FALSE,"Gasto Agregado";#N/A,#N/A,FALSE,"Gob. Central";#N/A,#N/A,FALSE,"Bza. Pagos";#N/A,#N/A,FALSE,"Bza. Comercial";#N/A,#N/A,FALSE,"IPC vs DEV"}</definedName>
    <definedName name="silvia" localSheetId="33" hidden="1">{#N/A,#N/A,FALSE,"Final";#N/A,#N/A,FALSE,"PBI Anual";#N/A,#N/A,FALSE,"PBI 95-96";#N/A,#N/A,FALSE,"Gasto Agregado";#N/A,#N/A,FALSE,"Gob. Central";#N/A,#N/A,FALSE,"Bza. Pagos";#N/A,#N/A,FALSE,"Bza. Comercial";#N/A,#N/A,FALSE,"IPC vs DEV"}</definedName>
    <definedName name="silvia" localSheetId="34" hidden="1">{#N/A,#N/A,FALSE,"Final";#N/A,#N/A,FALSE,"PBI Anual";#N/A,#N/A,FALSE,"PBI 95-96";#N/A,#N/A,FALSE,"Gasto Agregado";#N/A,#N/A,FALSE,"Gob. Central";#N/A,#N/A,FALSE,"Bza. Pagos";#N/A,#N/A,FALSE,"Bza. Comercial";#N/A,#N/A,FALSE,"IPC vs DEV"}</definedName>
    <definedName name="silvia" localSheetId="31" hidden="1">{#N/A,#N/A,FALSE,"Final";#N/A,#N/A,FALSE,"PBI Anual";#N/A,#N/A,FALSE,"PBI 95-96";#N/A,#N/A,FALSE,"Gasto Agregado";#N/A,#N/A,FALSE,"Gob. Central";#N/A,#N/A,FALSE,"Bza. Pagos";#N/A,#N/A,FALSE,"Bza. Comercial";#N/A,#N/A,FALSE,"IPC vs DEV"}</definedName>
    <definedName name="silvia" hidden="1">{#N/A,#N/A,FALSE,"Final";#N/A,#N/A,FALSE,"PBI Anual";#N/A,#N/A,FALSE,"PBI 95-96";#N/A,#N/A,FALSE,"Gasto Agregado";#N/A,#N/A,FALSE,"Gob. Central";#N/A,#N/A,FALSE,"Bza. Pagos";#N/A,#N/A,FALSE,"Bza. Comercial";#N/A,#N/A,FALSE,"IPC vs DEV"}</definedName>
    <definedName name="SimCAPEX">#REF!</definedName>
    <definedName name="SimGradeRecovery">#REF!</definedName>
    <definedName name="SimMineToMill">#REF!</definedName>
    <definedName name="SimMineToStockepile">#REF!</definedName>
    <definedName name="SimMineWaste">#REF!</definedName>
    <definedName name="SimMiningCost">#REF!</definedName>
    <definedName name="SimParameterPrice">#REF!</definedName>
    <definedName name="SimParameters1">#REF!</definedName>
    <definedName name="SimParameters10">#REF!</definedName>
    <definedName name="SimParameters11">#REF!</definedName>
    <definedName name="SimParameters12">#REF!</definedName>
    <definedName name="SimParameters13">#REF!</definedName>
    <definedName name="SimParameters14">#REF!</definedName>
    <definedName name="SimParameters15">#REF!</definedName>
    <definedName name="SimParameters16">#REF!</definedName>
    <definedName name="SimParameters17">#REF!</definedName>
    <definedName name="SimParameters18">#REF!</definedName>
    <definedName name="SimParameters19">#REF!</definedName>
    <definedName name="SimParameters2">#REF!</definedName>
    <definedName name="SimParameters20">#REF!</definedName>
    <definedName name="SimParameters21">#REF!</definedName>
    <definedName name="SimParameters22">#REF!</definedName>
    <definedName name="SimParameters23">#REF!</definedName>
    <definedName name="SimParameters24">#REF!</definedName>
    <definedName name="SimParameters25">#REF!</definedName>
    <definedName name="SimParameters26">#REF!</definedName>
    <definedName name="SimParameters27">#REF!</definedName>
    <definedName name="SimParameters28">#REF!</definedName>
    <definedName name="SimParameters29">#REF!</definedName>
    <definedName name="SimParameters3">#REF!</definedName>
    <definedName name="SimParameters30">#REF!</definedName>
    <definedName name="SimParameters31">#REF!</definedName>
    <definedName name="SimParameters32">#REF!</definedName>
    <definedName name="SimParameters33">#REF!</definedName>
    <definedName name="SimParameters34">#REF!</definedName>
    <definedName name="SimParameters35">#REF!</definedName>
    <definedName name="SimParameters4">#REF!</definedName>
    <definedName name="SimParameters5">#REF!</definedName>
    <definedName name="SimParameters6">#REF!</definedName>
    <definedName name="SimParameters7">#REF!</definedName>
    <definedName name="SimParameters8">#REF!</definedName>
    <definedName name="SimParameters9">#REF!</definedName>
    <definedName name="SimParametersCorrMat">#REF!</definedName>
    <definedName name="SimParametersDelta">#REF!</definedName>
    <definedName name="SimParametersMonths">#REF!</definedName>
    <definedName name="SimParametersPrice1">#REF!</definedName>
    <definedName name="SimParametersPrice10">#REF!</definedName>
    <definedName name="SimParametersPrice11">#REF!</definedName>
    <definedName name="SimParametersPrice12">#REF!</definedName>
    <definedName name="SimParametersPrice13">#REF!</definedName>
    <definedName name="SimParametersPrice14">#REF!</definedName>
    <definedName name="SimParametersPrice15">#REF!</definedName>
    <definedName name="SimParametersPrice16">#REF!</definedName>
    <definedName name="SimParametersPrice17">#REF!</definedName>
    <definedName name="SimParametersPrice18">#REF!</definedName>
    <definedName name="SimParametersPrice19">#REF!</definedName>
    <definedName name="SimParametersPrice2">#REF!</definedName>
    <definedName name="SimParametersPrice20">#REF!</definedName>
    <definedName name="SimParametersPrice21">#REF!</definedName>
    <definedName name="SimParametersPrice22">#REF!</definedName>
    <definedName name="SimParametersPrice23">#REF!</definedName>
    <definedName name="SimParametersPrice24">#REF!</definedName>
    <definedName name="SimParametersPrice25">#REF!</definedName>
    <definedName name="SimParametersPrice26">#REF!</definedName>
    <definedName name="SimParametersPrice27">#REF!</definedName>
    <definedName name="SimParametersPrice28">#REF!</definedName>
    <definedName name="SimParametersPrice29">#REF!</definedName>
    <definedName name="SimParametersPrice3">#REF!</definedName>
    <definedName name="SimParametersPrice30">#REF!</definedName>
    <definedName name="SimParametersPrice31">#REF!</definedName>
    <definedName name="SimParametersPrice32">#REF!</definedName>
    <definedName name="SimParametersPrice33">#REF!</definedName>
    <definedName name="SimParametersPrice34">#REF!</definedName>
    <definedName name="SimParametersPrice35">#REF!</definedName>
    <definedName name="SimParametersPrice4">#REF!</definedName>
    <definedName name="SimParametersPrice5">#REF!</definedName>
    <definedName name="SimParametersPrice6">#REF!</definedName>
    <definedName name="SimParametersPrice7">#REF!</definedName>
    <definedName name="SimParametersPrice8">#REF!</definedName>
    <definedName name="SimParametersPrice9">#REF!</definedName>
    <definedName name="SimParametersTradingDays">#REF!</definedName>
    <definedName name="SimProcessingCost">#REF!</definedName>
    <definedName name="SimProductCost">#REF!</definedName>
    <definedName name="SimRefiningCost">#REF!</definedName>
    <definedName name="SimResults">#REF!</definedName>
    <definedName name="SimSupportCost">#REF!</definedName>
    <definedName name="SimTons">#REF!</definedName>
    <definedName name="SimulatedCapex">#REF!</definedName>
    <definedName name="SimulatedProductCost">#REF!</definedName>
    <definedName name="SING" localSheetId="30" hidden="1">{#N/A,#N/A,FALSE,"K-ISEWA-all";#N/A,#N/A,FALSE,"K-SEWA";#N/A,#N/A,FALSE,"K-ISEWA";#N/A,#N/A,FALSE,"K-THAI";#N/A,#N/A,FALSE,"K-INDIA";#N/A,#N/A,FALSE,"K-MAL";#N/A,#N/A,FALSE,"K-SWA";#N/A,#N/A,FALSE,"K-INDO";#N/A,#N/A,FALSE,"K-DIV";#N/A,#N/A,FALSE,"K-CONS.THAI";#N/A,#N/A,FALSE,"K-GTS";#N/A,#N/A,FALSE,"K-CCNR"}</definedName>
    <definedName name="SING" localSheetId="29" hidden="1">{#N/A,#N/A,FALSE,"K-ISEWA-all";#N/A,#N/A,FALSE,"K-SEWA";#N/A,#N/A,FALSE,"K-ISEWA";#N/A,#N/A,FALSE,"K-THAI";#N/A,#N/A,FALSE,"K-INDIA";#N/A,#N/A,FALSE,"K-MAL";#N/A,#N/A,FALSE,"K-SWA";#N/A,#N/A,FALSE,"K-INDO";#N/A,#N/A,FALSE,"K-DIV";#N/A,#N/A,FALSE,"K-CONS.THAI";#N/A,#N/A,FALSE,"K-GTS";#N/A,#N/A,FALSE,"K-CCNR"}</definedName>
    <definedName name="SING" hidden="1">{#N/A,#N/A,FALSE,"K-ISEWA-all";#N/A,#N/A,FALSE,"K-SEWA";#N/A,#N/A,FALSE,"K-ISEWA";#N/A,#N/A,FALSE,"K-THAI";#N/A,#N/A,FALSE,"K-INDIA";#N/A,#N/A,FALSE,"K-MAL";#N/A,#N/A,FALSE,"K-SWA";#N/A,#N/A,FALSE,"K-INDO";#N/A,#N/A,FALSE,"K-DIV";#N/A,#N/A,FALSE,"K-CONS.THAI";#N/A,#N/A,FALSE,"K-GTS";#N/A,#N/A,FALSE,"K-CCNR"}</definedName>
    <definedName name="sing_dollrs">#REF!</definedName>
    <definedName name="Singapore">#REF!</definedName>
    <definedName name="SINGAPUR">#REF!</definedName>
    <definedName name="SingapurCOMP5">#REF!</definedName>
    <definedName name="SINGOLO" localSheetId="31">#REF!</definedName>
    <definedName name="SINGOLO">!#REF!</definedName>
    <definedName name="Sinnombre">#REF!</definedName>
    <definedName name="SINO">#REF!</definedName>
    <definedName name="siono" localSheetId="31">#REF!</definedName>
    <definedName name="siono">!#REF!</definedName>
    <definedName name="sis"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is"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is"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is"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is"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is"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i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ISME">#REF!</definedName>
    <definedName name="siso" hidden="1">#REF!</definedName>
    <definedName name="siso2" hidden="1">#REF!</definedName>
    <definedName name="Sistema">#REF!</definedName>
    <definedName name="SISTEMA1" localSheetId="31">#REF!</definedName>
    <definedName name="SISTEMA1">!#REF!</definedName>
    <definedName name="SISTEMA2" localSheetId="31">#REF!</definedName>
    <definedName name="SISTEMA2">!#REF!</definedName>
    <definedName name="SISTEMAS2020" localSheetId="31">#REF!</definedName>
    <definedName name="SISTEMAS2020">!#REF!</definedName>
    <definedName name="SIT">#REF!</definedName>
    <definedName name="SIT_bud">#REF!</definedName>
    <definedName name="Site" localSheetId="31">#REF!</definedName>
    <definedName name="Site">!#REF!</definedName>
    <definedName name="SITE__WORKS" localSheetId="31">#REF!</definedName>
    <definedName name="SITE__WORKS">!#REF!</definedName>
    <definedName name="SITE_ADMIN" localSheetId="31">#REF!</definedName>
    <definedName name="SITE_ADMIN">!#REF!</definedName>
    <definedName name="SITE_SERV" localSheetId="31">#REF!</definedName>
    <definedName name="SITE_SERV">!#REF!</definedName>
    <definedName name="Site_Work" localSheetId="31">#REF!</definedName>
    <definedName name="Site_Work">!#REF!</definedName>
    <definedName name="SiteArea">#REF!</definedName>
    <definedName name="SiteexRatio">#REF!</definedName>
    <definedName name="SIXTH_FLOOR" localSheetId="31">#REF!</definedName>
    <definedName name="SIXTH_FLOOR">!#REF!</definedName>
    <definedName name="Sixthfloor" localSheetId="31">#REF!</definedName>
    <definedName name="Sixthfloor">!#REF!</definedName>
    <definedName name="SIXYRS_OF_PROJ" localSheetId="31">#REF!</definedName>
    <definedName name="SIXYRS_OF_PROJ">!#REF!</definedName>
    <definedName name="size" localSheetId="31">#REF!</definedName>
    <definedName name="size">!#REF!</definedName>
    <definedName name="SIZEC">#REF!</definedName>
    <definedName name="SizeCu" localSheetId="31">#REF!</definedName>
    <definedName name="SizeCu">!#REF!</definedName>
    <definedName name="SizeCuT" localSheetId="31">#REF!</definedName>
    <definedName name="SizeCuT">!#REF!</definedName>
    <definedName name="SizeDuct" localSheetId="31">#REF!</definedName>
    <definedName name="SizeDuct">!#REF!</definedName>
    <definedName name="SizeFRP" localSheetId="31">#REF!</definedName>
    <definedName name="SizeFRP">!#REF!</definedName>
    <definedName name="SizeHDPE" localSheetId="31">#REF!</definedName>
    <definedName name="SizeHDPE">!#REF!</definedName>
    <definedName name="SizePVC" localSheetId="31">#REF!</definedName>
    <definedName name="SizePVC">!#REF!</definedName>
    <definedName name="SizePVCP" localSheetId="31">#REF!</definedName>
    <definedName name="SizePVCP">!#REF!</definedName>
    <definedName name="SizeRu" localSheetId="31">#REF!</definedName>
    <definedName name="SizeRu">!#REF!</definedName>
    <definedName name="SizeRub" localSheetId="31">#REF!</definedName>
    <definedName name="SizeRub">!#REF!</definedName>
    <definedName name="Sizes" localSheetId="31">#REF!</definedName>
    <definedName name="Sizes">!#REF!</definedName>
    <definedName name="SizeSS" localSheetId="31">#REF!</definedName>
    <definedName name="SizeSS">!#REF!</definedName>
    <definedName name="SizeSteel" localSheetId="31">#REF!</definedName>
    <definedName name="SizeSteel">!#REF!</definedName>
    <definedName name="SJDJ" localSheetId="35" hidden="1">{#VALUE!,#N/A,FALSE,0;#N/A,#N/A,FALSE,0;#N/A,#N/A,FALSE,0;#N/A,#N/A,FALSE,0;#N/A,#N/A,FALSE,0;#N/A,#N/A,FALSE,0;#N/A,#N/A,FALSE,0;#N/A,#N/A,FALSE,0;#N/A,#N/A,FALSE,0;#N/A,#N/A,FALSE,0}</definedName>
    <definedName name="SJDJ" localSheetId="37" hidden="1">{#VALUE!,#N/A,FALSE,0;#N/A,#N/A,FALSE,0;#N/A,#N/A,FALSE,0;#N/A,#N/A,FALSE,0;#N/A,#N/A,FALSE,0;#N/A,#N/A,FALSE,0;#N/A,#N/A,FALSE,0;#N/A,#N/A,FALSE,0;#N/A,#N/A,FALSE,0;#N/A,#N/A,FALSE,0}</definedName>
    <definedName name="SJDJ" localSheetId="36" hidden="1">{#VALUE!,#N/A,FALSE,0;#N/A,#N/A,FALSE,0;#N/A,#N/A,FALSE,0;#N/A,#N/A,FALSE,0;#N/A,#N/A,FALSE,0;#N/A,#N/A,FALSE,0;#N/A,#N/A,FALSE,0;#N/A,#N/A,FALSE,0;#N/A,#N/A,FALSE,0;#N/A,#N/A,FALSE,0}</definedName>
    <definedName name="SJDJ" localSheetId="33" hidden="1">{#VALUE!,#N/A,FALSE,0;#N/A,#N/A,FALSE,0;#N/A,#N/A,FALSE,0;#N/A,#N/A,FALSE,0;#N/A,#N/A,FALSE,0;#N/A,#N/A,FALSE,0;#N/A,#N/A,FALSE,0;#N/A,#N/A,FALSE,0;#N/A,#N/A,FALSE,0;#N/A,#N/A,FALSE,0}</definedName>
    <definedName name="SJDJ" localSheetId="34" hidden="1">{#VALUE!,#N/A,FALSE,0;#N/A,#N/A,FALSE,0;#N/A,#N/A,FALSE,0;#N/A,#N/A,FALSE,0;#N/A,#N/A,FALSE,0;#N/A,#N/A,FALSE,0;#N/A,#N/A,FALSE,0;#N/A,#N/A,FALSE,0;#N/A,#N/A,FALSE,0;#N/A,#N/A,FALSE,0}</definedName>
    <definedName name="SJDJ" localSheetId="31" hidden="1">{#VALUE!,#N/A,FALSE,0;#N/A,#N/A,FALSE,0;#N/A,#N/A,FALSE,0;#N/A,#N/A,FALSE,0;#N/A,#N/A,FALSE,0;#N/A,#N/A,FALSE,0;#N/A,#N/A,FALSE,0;#N/A,#N/A,FALSE,0;#N/A,#N/A,FALSE,0;#N/A,#N/A,FALSE,0}</definedName>
    <definedName name="SJDJ" hidden="1">{#VALUE!,#N/A,FALSE,0;#N/A,#N/A,FALSE,0;#N/A,#N/A,FALSE,0;#N/A,#N/A,FALSE,0;#N/A,#N/A,FALSE,0;#N/A,#N/A,FALSE,0;#N/A,#N/A,FALSE,0;#N/A,#N/A,FALSE,0;#N/A,#N/A,FALSE,0;#N/A,#N/A,FALSE,0}</definedName>
    <definedName name="sjfsjhfj"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JJDJDJJFG" localSheetId="31">#REF!</definedName>
    <definedName name="SJJJDJDJJFG">!#REF!</definedName>
    <definedName name="sjsj" localSheetId="35" hidden="1">{#N/A,#N/A,FALSE,"ResDev"}</definedName>
    <definedName name="sjsj" localSheetId="37" hidden="1">{#N/A,#N/A,FALSE,"ResDev"}</definedName>
    <definedName name="sjsj" localSheetId="36" hidden="1">{#N/A,#N/A,FALSE,"ResDev"}</definedName>
    <definedName name="sjsj" localSheetId="33" hidden="1">{#N/A,#N/A,FALSE,"ResDev"}</definedName>
    <definedName name="sjsj" localSheetId="34" hidden="1">{#N/A,#N/A,FALSE,"ResDev"}</definedName>
    <definedName name="sjsj" localSheetId="31" hidden="1">{#N/A,#N/A,FALSE,"ResDev"}</definedName>
    <definedName name="sjsj" hidden="1">{#N/A,#N/A,FALSE,"ResDev"}</definedName>
    <definedName name="sk" localSheetId="35" hidden="1">{#N/A,#N/A,FALSE,"TEC-01";#N/A,#N/A,FALSE,"TEC - 02";#N/A,#N/A,FALSE,"TEC - 03";#N/A,#N/A,FALSE,"TEC - 04";#N/A,#N/A,FALSE,"TEC-07";#N/A,#N/A,FALSE,"TEC-08";#N/A,#N/A,FALSE,"TEC - 09A";#N/A,#N/A,FALSE,"TEC - 09B";#N/A,#N/A,FALSE,"TEC - 09C";#N/A,#N/A,FALSE,"TEC - 10";#N/A,#N/A,FALSE,"TEC-11"}</definedName>
    <definedName name="sk" localSheetId="37" hidden="1">{#N/A,#N/A,FALSE,"TEC-01";#N/A,#N/A,FALSE,"TEC - 02";#N/A,#N/A,FALSE,"TEC - 03";#N/A,#N/A,FALSE,"TEC - 04";#N/A,#N/A,FALSE,"TEC-07";#N/A,#N/A,FALSE,"TEC-08";#N/A,#N/A,FALSE,"TEC - 09A";#N/A,#N/A,FALSE,"TEC - 09B";#N/A,#N/A,FALSE,"TEC - 09C";#N/A,#N/A,FALSE,"TEC - 10";#N/A,#N/A,FALSE,"TEC-11"}</definedName>
    <definedName name="sk" localSheetId="36" hidden="1">{#N/A,#N/A,FALSE,"TEC-01";#N/A,#N/A,FALSE,"TEC - 02";#N/A,#N/A,FALSE,"TEC - 03";#N/A,#N/A,FALSE,"TEC - 04";#N/A,#N/A,FALSE,"TEC-07";#N/A,#N/A,FALSE,"TEC-08";#N/A,#N/A,FALSE,"TEC - 09A";#N/A,#N/A,FALSE,"TEC - 09B";#N/A,#N/A,FALSE,"TEC - 09C";#N/A,#N/A,FALSE,"TEC - 10";#N/A,#N/A,FALSE,"TEC-11"}</definedName>
    <definedName name="sk" localSheetId="33" hidden="1">{#N/A,#N/A,FALSE,"TEC-01";#N/A,#N/A,FALSE,"TEC - 02";#N/A,#N/A,FALSE,"TEC - 03";#N/A,#N/A,FALSE,"TEC - 04";#N/A,#N/A,FALSE,"TEC-07";#N/A,#N/A,FALSE,"TEC-08";#N/A,#N/A,FALSE,"TEC - 09A";#N/A,#N/A,FALSE,"TEC - 09B";#N/A,#N/A,FALSE,"TEC - 09C";#N/A,#N/A,FALSE,"TEC - 10";#N/A,#N/A,FALSE,"TEC-11"}</definedName>
    <definedName name="sk" localSheetId="34" hidden="1">{#N/A,#N/A,FALSE,"TEC-01";#N/A,#N/A,FALSE,"TEC - 02";#N/A,#N/A,FALSE,"TEC - 03";#N/A,#N/A,FALSE,"TEC - 04";#N/A,#N/A,FALSE,"TEC-07";#N/A,#N/A,FALSE,"TEC-08";#N/A,#N/A,FALSE,"TEC - 09A";#N/A,#N/A,FALSE,"TEC - 09B";#N/A,#N/A,FALSE,"TEC - 09C";#N/A,#N/A,FALSE,"TEC - 10";#N/A,#N/A,FALSE,"TEC-11"}</definedName>
    <definedName name="sk" localSheetId="31" hidden="1">{#N/A,#N/A,FALSE,"TEC-01";#N/A,#N/A,FALSE,"TEC - 02";#N/A,#N/A,FALSE,"TEC - 03";#N/A,#N/A,FALSE,"TEC - 04";#N/A,#N/A,FALSE,"TEC-07";#N/A,#N/A,FALSE,"TEC-08";#N/A,#N/A,FALSE,"TEC - 09A";#N/A,#N/A,FALSE,"TEC - 09B";#N/A,#N/A,FALSE,"TEC - 09C";#N/A,#N/A,FALSE,"TEC - 10";#N/A,#N/A,FALSE,"TEC-11"}</definedName>
    <definedName name="sk" hidden="1">{#N/A,#N/A,FALSE,"TEC-01";#N/A,#N/A,FALSE,"TEC - 02";#N/A,#N/A,FALSE,"TEC - 03";#N/A,#N/A,FALSE,"TEC - 04";#N/A,#N/A,FALSE,"TEC-07";#N/A,#N/A,FALSE,"TEC-08";#N/A,#N/A,FALSE,"TEC - 09A";#N/A,#N/A,FALSE,"TEC - 09B";#N/A,#N/A,FALSE,"TEC - 09C";#N/A,#N/A,FALSE,"TEC - 10";#N/A,#N/A,FALSE,"TEC-11"}</definedName>
    <definedName name="skdnfb" localSheetId="35" hidden="1">{"dd sheet",#N/A,FALSE,"D &amp; D SHEET";"data",#N/A,FALSE,"Data";"techbid",#N/A,FALSE,"tech bid";"comm",#N/A,FALSE,"COMMERCIAL"}</definedName>
    <definedName name="skdnfb" localSheetId="37" hidden="1">{"dd sheet",#N/A,FALSE,"D &amp; D SHEET";"data",#N/A,FALSE,"Data";"techbid",#N/A,FALSE,"tech bid";"comm",#N/A,FALSE,"COMMERCIAL"}</definedName>
    <definedName name="skdnfb" localSheetId="36" hidden="1">{"dd sheet",#N/A,FALSE,"D &amp; D SHEET";"data",#N/A,FALSE,"Data";"techbid",#N/A,FALSE,"tech bid";"comm",#N/A,FALSE,"COMMERCIAL"}</definedName>
    <definedName name="skdnfb" localSheetId="33" hidden="1">{"dd sheet",#N/A,FALSE,"D &amp; D SHEET";"data",#N/A,FALSE,"Data";"techbid",#N/A,FALSE,"tech bid";"comm",#N/A,FALSE,"COMMERCIAL"}</definedName>
    <definedName name="skdnfb" localSheetId="34" hidden="1">{"dd sheet",#N/A,FALSE,"D &amp; D SHEET";"data",#N/A,FALSE,"Data";"techbid",#N/A,FALSE,"tech bid";"comm",#N/A,FALSE,"COMMERCIAL"}</definedName>
    <definedName name="skdnfb" localSheetId="31" hidden="1">{"dd sheet",#N/A,FALSE,"D &amp; D SHEET";"data",#N/A,FALSE,"Data";"techbid",#N/A,FALSE,"tech bid";"comm",#N/A,FALSE,"COMMERCIAL"}</definedName>
    <definedName name="skdnfb" hidden="1">{"dd sheet",#N/A,FALSE,"D &amp; D SHEET";"data",#N/A,FALSE,"Data";"techbid",#N/A,FALSE,"tech bid";"comm",#N/A,FALSE,"COMMERCIAL"}</definedName>
    <definedName name="Skew" localSheetId="31">#REF!</definedName>
    <definedName name="Skew">!#REF!</definedName>
    <definedName name="Skey1" hidden="1">#REF!</definedName>
    <definedName name="Skey2" localSheetId="35" hidden="1">#REF!</definedName>
    <definedName name="Skey2" localSheetId="36" hidden="1">#REF!</definedName>
    <definedName name="Skey2" localSheetId="33" hidden="1">#REF!</definedName>
    <definedName name="Skey2" localSheetId="34" hidden="1">#REF!</definedName>
    <definedName name="Skey2" hidden="1">#REF!</definedName>
    <definedName name="skfnb26"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ip12" localSheetId="31">#REF!</definedName>
    <definedName name="skip12">!#REF!</definedName>
    <definedName name="skip14" localSheetId="31">#REF!</definedName>
    <definedName name="skip14">!#REF!</definedName>
    <definedName name="skip20" localSheetId="31">#REF!</definedName>
    <definedName name="skip20">!#REF!</definedName>
    <definedName name="skip40" localSheetId="31">#REF!</definedName>
    <definedName name="skip40">!#REF!</definedName>
    <definedName name="skip6" localSheetId="31">#REF!</definedName>
    <definedName name="skip6">!#REF!</definedName>
    <definedName name="skip8" localSheetId="31">#REF!</definedName>
    <definedName name="skip8">!#REF!</definedName>
    <definedName name="skirting" localSheetId="31">#REF!</definedName>
    <definedName name="skirting">!#REF!</definedName>
    <definedName name="SKK">#REF!</definedName>
    <definedName name="SKK_bud">#REF!</definedName>
    <definedName name="sksdmfd" localSheetId="35" hidden="1">{#N/A,#N/A,TRUE,"1842CWN0"}</definedName>
    <definedName name="sksdmfd" localSheetId="37" hidden="1">{#N/A,#N/A,TRUE,"1842CWN0"}</definedName>
    <definedName name="sksdmfd" localSheetId="36" hidden="1">{#N/A,#N/A,TRUE,"1842CWN0"}</definedName>
    <definedName name="sksdmfd" localSheetId="33" hidden="1">{#N/A,#N/A,TRUE,"1842CWN0"}</definedName>
    <definedName name="sksdmfd" localSheetId="34" hidden="1">{#N/A,#N/A,TRUE,"1842CWN0"}</definedName>
    <definedName name="sksdmfd" localSheetId="31" hidden="1">{#N/A,#N/A,TRUE,"1842CWN0"}</definedName>
    <definedName name="sksdmfd" hidden="1">{#N/A,#N/A,TRUE,"1842CWN0"}</definedName>
    <definedName name="sksjsb" localSheetId="35" hidden="1">{#N/A,#N/A,TRUE,"INGENIERIA";#N/A,#N/A,TRUE,"COMPRAS";#N/A,#N/A,TRUE,"DIRECCION";#N/A,#N/A,TRUE,"RESUMEN"}</definedName>
    <definedName name="sksjsb" localSheetId="37" hidden="1">{#N/A,#N/A,TRUE,"INGENIERIA";#N/A,#N/A,TRUE,"COMPRAS";#N/A,#N/A,TRUE,"DIRECCION";#N/A,#N/A,TRUE,"RESUMEN"}</definedName>
    <definedName name="sksjsb" localSheetId="36" hidden="1">{#N/A,#N/A,TRUE,"INGENIERIA";#N/A,#N/A,TRUE,"COMPRAS";#N/A,#N/A,TRUE,"DIRECCION";#N/A,#N/A,TRUE,"RESUMEN"}</definedName>
    <definedName name="sksjsb" localSheetId="33" hidden="1">{#N/A,#N/A,TRUE,"INGENIERIA";#N/A,#N/A,TRUE,"COMPRAS";#N/A,#N/A,TRUE,"DIRECCION";#N/A,#N/A,TRUE,"RESUMEN"}</definedName>
    <definedName name="sksjsb" localSheetId="34" hidden="1">{#N/A,#N/A,TRUE,"INGENIERIA";#N/A,#N/A,TRUE,"COMPRAS";#N/A,#N/A,TRUE,"DIRECCION";#N/A,#N/A,TRUE,"RESUMEN"}</definedName>
    <definedName name="sksjsb" localSheetId="31" hidden="1">{#N/A,#N/A,TRUE,"INGENIERIA";#N/A,#N/A,TRUE,"COMPRAS";#N/A,#N/A,TRUE,"DIRECCION";#N/A,#N/A,TRUE,"RESUMEN"}</definedName>
    <definedName name="sksjsb" hidden="1">{#N/A,#N/A,TRUE,"INGENIERIA";#N/A,#N/A,TRUE,"COMPRAS";#N/A,#N/A,TRUE,"DIRECCION";#N/A,#N/A,TRUE,"RESUMEN"}</definedName>
    <definedName name="sksks" localSheetId="35" hidden="1">{#N/A,#N/A,TRUE,"1842CWN0"}</definedName>
    <definedName name="sksks" localSheetId="37" hidden="1">{#N/A,#N/A,TRUE,"1842CWN0"}</definedName>
    <definedName name="sksks" localSheetId="36" hidden="1">{#N/A,#N/A,TRUE,"1842CWN0"}</definedName>
    <definedName name="sksks" localSheetId="33" hidden="1">{#N/A,#N/A,TRUE,"1842CWN0"}</definedName>
    <definedName name="sksks" localSheetId="34" hidden="1">{#N/A,#N/A,TRUE,"1842CWN0"}</definedName>
    <definedName name="sksks" localSheetId="31" hidden="1">{#N/A,#N/A,TRUE,"1842CWN0"}</definedName>
    <definedName name="sksks" hidden="1">{#N/A,#N/A,TRUE,"1842CWN0"}</definedName>
    <definedName name="Slab_Area_2000" localSheetId="31">#REF!</definedName>
    <definedName name="Slab_Area_2000">!#REF!</definedName>
    <definedName name="Slab_Area_2500" localSheetId="31">#REF!</definedName>
    <definedName name="Slab_Area_2500">!#REF!</definedName>
    <definedName name="SlabArea" localSheetId="31">#REF!</definedName>
    <definedName name="SlabArea">!#REF!</definedName>
    <definedName name="sldfnvdfsv" localSheetId="35" hidden="1">{"April",#N/A,FALSE,"April"}</definedName>
    <definedName name="sldfnvdfsv" localSheetId="37" hidden="1">{"April",#N/A,FALSE,"April"}</definedName>
    <definedName name="sldfnvdfsv" localSheetId="36" hidden="1">{"April",#N/A,FALSE,"April"}</definedName>
    <definedName name="sldfnvdfsv" localSheetId="33" hidden="1">{"April",#N/A,FALSE,"April"}</definedName>
    <definedName name="sldfnvdfsv" localSheetId="34" hidden="1">{"April",#N/A,FALSE,"April"}</definedName>
    <definedName name="sldfnvdfsv" localSheetId="31" hidden="1">{"April",#N/A,FALSE,"April"}</definedName>
    <definedName name="sldfnvdfsv" hidden="1">{"April",#N/A,FALSE,"April"}</definedName>
    <definedName name="sline" localSheetId="35" hidden="1">{#N/A,#N/A,FALSE,"Sheet1"}</definedName>
    <definedName name="sline" localSheetId="37" hidden="1">{#N/A,#N/A,FALSE,"Sheet1"}</definedName>
    <definedName name="sline" localSheetId="36" hidden="1">{#N/A,#N/A,FALSE,"Sheet1"}</definedName>
    <definedName name="sline" localSheetId="33" hidden="1">{#N/A,#N/A,FALSE,"Sheet1"}</definedName>
    <definedName name="sline" localSheetId="34" hidden="1">{#N/A,#N/A,FALSE,"Sheet1"}</definedName>
    <definedName name="sline" localSheetId="31" hidden="1">{#N/A,#N/A,FALSE,"Sheet1"}</definedName>
    <definedName name="sline" hidden="1">{#N/A,#N/A,FALSE,"Sheet1"}</definedName>
    <definedName name="Slist" localSheetId="31">#REF!</definedName>
    <definedName name="Slist">!#REF!</definedName>
    <definedName name="sll" localSheetId="35" hidden="1">{#N/A,#N/A,TRUE,"Summary";#N/A,#N/A,TRUE,"Initial";#N/A,#N/A,TRUE,"Sustaining";#N/A,#N/A,TRUE,"Replacement"}</definedName>
    <definedName name="sll" localSheetId="37" hidden="1">{#N/A,#N/A,TRUE,"Summary";#N/A,#N/A,TRUE,"Initial";#N/A,#N/A,TRUE,"Sustaining";#N/A,#N/A,TRUE,"Replacement"}</definedName>
    <definedName name="sll" localSheetId="36" hidden="1">{#N/A,#N/A,TRUE,"Summary";#N/A,#N/A,TRUE,"Initial";#N/A,#N/A,TRUE,"Sustaining";#N/A,#N/A,TRUE,"Replacement"}</definedName>
    <definedName name="sll" localSheetId="33" hidden="1">{#N/A,#N/A,TRUE,"Summary";#N/A,#N/A,TRUE,"Initial";#N/A,#N/A,TRUE,"Sustaining";#N/A,#N/A,TRUE,"Replacement"}</definedName>
    <definedName name="sll" localSheetId="34" hidden="1">{#N/A,#N/A,TRUE,"Summary";#N/A,#N/A,TRUE,"Initial";#N/A,#N/A,TRUE,"Sustaining";#N/A,#N/A,TRUE,"Replacement"}</definedName>
    <definedName name="sll" localSheetId="31" hidden="1">{#N/A,#N/A,TRUE,"Summary";#N/A,#N/A,TRUE,"Initial";#N/A,#N/A,TRUE,"Sustaining";#N/A,#N/A,TRUE,"Replacement"}</definedName>
    <definedName name="sll" hidden="1">{#N/A,#N/A,TRUE,"Summary";#N/A,#N/A,TRUE,"Initial";#N/A,#N/A,TRUE,"Sustaining";#N/A,#N/A,TRUE,"Replacement"}</definedName>
    <definedName name="slñamdlklkas" localSheetId="35" hidden="1">{#N/A,#N/A,FALSE,"SumG";#N/A,#N/A,FALSE,"ElecG";#N/A,#N/A,FALSE,"MechG";#N/A,#N/A,FALSE,"GeotG";#N/A,#N/A,FALSE,"PrcsG";#N/A,#N/A,FALSE,"TunnG";#N/A,#N/A,FALSE,"CivlG";#N/A,#N/A,FALSE,"NtwkG";#N/A,#N/A,FALSE,"EstgG";#N/A,#N/A,FALSE,"PEngG"}</definedName>
    <definedName name="slñamdlklkas" localSheetId="37" hidden="1">{#N/A,#N/A,FALSE,"SumG";#N/A,#N/A,FALSE,"ElecG";#N/A,#N/A,FALSE,"MechG";#N/A,#N/A,FALSE,"GeotG";#N/A,#N/A,FALSE,"PrcsG";#N/A,#N/A,FALSE,"TunnG";#N/A,#N/A,FALSE,"CivlG";#N/A,#N/A,FALSE,"NtwkG";#N/A,#N/A,FALSE,"EstgG";#N/A,#N/A,FALSE,"PEngG"}</definedName>
    <definedName name="slñamdlklkas" localSheetId="36" hidden="1">{#N/A,#N/A,FALSE,"SumG";#N/A,#N/A,FALSE,"ElecG";#N/A,#N/A,FALSE,"MechG";#N/A,#N/A,FALSE,"GeotG";#N/A,#N/A,FALSE,"PrcsG";#N/A,#N/A,FALSE,"TunnG";#N/A,#N/A,FALSE,"CivlG";#N/A,#N/A,FALSE,"NtwkG";#N/A,#N/A,FALSE,"EstgG";#N/A,#N/A,FALSE,"PEngG"}</definedName>
    <definedName name="slñamdlklkas" localSheetId="33" hidden="1">{#N/A,#N/A,FALSE,"SumG";#N/A,#N/A,FALSE,"ElecG";#N/A,#N/A,FALSE,"MechG";#N/A,#N/A,FALSE,"GeotG";#N/A,#N/A,FALSE,"PrcsG";#N/A,#N/A,FALSE,"TunnG";#N/A,#N/A,FALSE,"CivlG";#N/A,#N/A,FALSE,"NtwkG";#N/A,#N/A,FALSE,"EstgG";#N/A,#N/A,FALSE,"PEngG"}</definedName>
    <definedName name="slñamdlklkas" localSheetId="34" hidden="1">{#N/A,#N/A,FALSE,"SumG";#N/A,#N/A,FALSE,"ElecG";#N/A,#N/A,FALSE,"MechG";#N/A,#N/A,FALSE,"GeotG";#N/A,#N/A,FALSE,"PrcsG";#N/A,#N/A,FALSE,"TunnG";#N/A,#N/A,FALSE,"CivlG";#N/A,#N/A,FALSE,"NtwkG";#N/A,#N/A,FALSE,"EstgG";#N/A,#N/A,FALSE,"PEngG"}</definedName>
    <definedName name="slñamdlklkas" localSheetId="31" hidden="1">{#N/A,#N/A,FALSE,"SumG";#N/A,#N/A,FALSE,"ElecG";#N/A,#N/A,FALSE,"MechG";#N/A,#N/A,FALSE,"GeotG";#N/A,#N/A,FALSE,"PrcsG";#N/A,#N/A,FALSE,"TunnG";#N/A,#N/A,FALSE,"CivlG";#N/A,#N/A,FALSE,"NtwkG";#N/A,#N/A,FALSE,"EstgG";#N/A,#N/A,FALSE,"PEngG"}</definedName>
    <definedName name="slñamdlklkas" hidden="1">{#N/A,#N/A,FALSE,"SumG";#N/A,#N/A,FALSE,"ElecG";#N/A,#N/A,FALSE,"MechG";#N/A,#N/A,FALSE,"GeotG";#N/A,#N/A,FALSE,"PrcsG";#N/A,#N/A,FALSE,"TunnG";#N/A,#N/A,FALSE,"CivlG";#N/A,#N/A,FALSE,"NtwkG";#N/A,#N/A,FALSE,"EstgG";#N/A,#N/A,FALSE,"PEngG"}</definedName>
    <definedName name="Slovakia">#REF!</definedName>
    <definedName name="Slovenia">#REF!</definedName>
    <definedName name="SlurryDataSheet" localSheetId="31">#REF!</definedName>
    <definedName name="SlurryDataSheet">!#REF!</definedName>
    <definedName name="SM">#REF!</definedName>
    <definedName name="sma" localSheetId="31" hidden="1">{"'Break down'!$A$4"}</definedName>
    <definedName name="sma" hidden="1">{"'Break down'!$A$4"}</definedName>
    <definedName name="SMAT">#REF!</definedName>
    <definedName name="SMAW_ALLOY20">#REF!</definedName>
    <definedName name="SMAW_CHROME">#REF!</definedName>
    <definedName name="SMAW_CS">#REF!</definedName>
    <definedName name="SMAW_CUNI">#REF!</definedName>
    <definedName name="SMAW_SS">#REF!</definedName>
    <definedName name="SmeltChargSens">#REF!</definedName>
    <definedName name="SMLTOOLS">#REF!</definedName>
    <definedName name="SMM_1">#REF!</definedName>
    <definedName name="SMM_1N">#REF!</definedName>
    <definedName name="SMM_1P">#REF!</definedName>
    <definedName name="SMM_2">#REF!</definedName>
    <definedName name="SMM_2N">#REF!</definedName>
    <definedName name="SMM_2P">#REF!</definedName>
    <definedName name="smo" localSheetId="31" hidden="1">{"'Break down'!$A$4"}</definedName>
    <definedName name="smo" hidden="1">{"'Break down'!$A$4"}</definedName>
    <definedName name="SMOOTH_ON">#REF!</definedName>
    <definedName name="SN" localSheetId="35" hidden="1">{"LKD",#N/A,FALSE,"표지"}</definedName>
    <definedName name="SN" localSheetId="37" hidden="1">{"LKD",#N/A,FALSE,"표지"}</definedName>
    <definedName name="SN" localSheetId="36" hidden="1">{"LKD",#N/A,FALSE,"표지"}</definedName>
    <definedName name="SN" localSheetId="33" hidden="1">{"LKD",#N/A,FALSE,"표지"}</definedName>
    <definedName name="SN" localSheetId="34" hidden="1">{"LKD",#N/A,FALSE,"표지"}</definedName>
    <definedName name="SN" localSheetId="31" hidden="1">{"LKD",#N/A,FALSE,"표지"}</definedName>
    <definedName name="SN" hidden="1">{"LKD",#N/A,FALSE,"표지"}</definedName>
    <definedName name="SN_Salary">#REF!</definedName>
    <definedName name="SNM_EXPAT">#REF!</definedName>
    <definedName name="SNM_EXPAT_HRS">#REF!</definedName>
    <definedName name="SNM_FOREIGN">#REF!</definedName>
    <definedName name="SNM_FOREIGN_HRS">#REF!</definedName>
    <definedName name="SNM_HRS">#REF!</definedName>
    <definedName name="SNM_LAB">#REF!</definedName>
    <definedName name="SNP">#REF!</definedName>
    <definedName name="SOBR">#REF!</definedName>
    <definedName name="SOBR_A4">#REF!</definedName>
    <definedName name="sobrecorte">#REF!</definedName>
    <definedName name="sobreeco" localSheetId="31">#REF!</definedName>
    <definedName name="sobreeco">!#REF!</definedName>
    <definedName name="SOBREPRS" localSheetId="31">#REF!</definedName>
    <definedName name="SOBREPRS">!#REF!</definedName>
    <definedName name="SOCO">#REF!</definedName>
    <definedName name="SOCO_A12">#REF!</definedName>
    <definedName name="SOCO_A4">#REF!</definedName>
    <definedName name="SOCO_A8">#REF!</definedName>
    <definedName name="SODEXHO">#REF!</definedName>
    <definedName name="soffitl" localSheetId="31">#REF!</definedName>
    <definedName name="soffitl">!#REF!</definedName>
    <definedName name="sofia" localSheetId="35" hidden="1">{#N/A,#N/A,FALSE,"TEC-01";#N/A,#N/A,FALSE,"TEC - 02";#N/A,#N/A,FALSE,"TEC - 03";#N/A,#N/A,FALSE,"TEC - 04";#N/A,#N/A,FALSE,"TEC-07";#N/A,#N/A,FALSE,"TEC-08";#N/A,#N/A,FALSE,"TEC - 09A";#N/A,#N/A,FALSE,"TEC - 09B";#N/A,#N/A,FALSE,"TEC - 09C";#N/A,#N/A,FALSE,"TEC - 10";#N/A,#N/A,FALSE,"TEC-11"}</definedName>
    <definedName name="sofia" localSheetId="37" hidden="1">{#N/A,#N/A,FALSE,"TEC-01";#N/A,#N/A,FALSE,"TEC - 02";#N/A,#N/A,FALSE,"TEC - 03";#N/A,#N/A,FALSE,"TEC - 04";#N/A,#N/A,FALSE,"TEC-07";#N/A,#N/A,FALSE,"TEC-08";#N/A,#N/A,FALSE,"TEC - 09A";#N/A,#N/A,FALSE,"TEC - 09B";#N/A,#N/A,FALSE,"TEC - 09C";#N/A,#N/A,FALSE,"TEC - 10";#N/A,#N/A,FALSE,"TEC-11"}</definedName>
    <definedName name="sofia" localSheetId="36" hidden="1">{#N/A,#N/A,FALSE,"TEC-01";#N/A,#N/A,FALSE,"TEC - 02";#N/A,#N/A,FALSE,"TEC - 03";#N/A,#N/A,FALSE,"TEC - 04";#N/A,#N/A,FALSE,"TEC-07";#N/A,#N/A,FALSE,"TEC-08";#N/A,#N/A,FALSE,"TEC - 09A";#N/A,#N/A,FALSE,"TEC - 09B";#N/A,#N/A,FALSE,"TEC - 09C";#N/A,#N/A,FALSE,"TEC - 10";#N/A,#N/A,FALSE,"TEC-11"}</definedName>
    <definedName name="sofia" localSheetId="33" hidden="1">{#N/A,#N/A,FALSE,"TEC-01";#N/A,#N/A,FALSE,"TEC - 02";#N/A,#N/A,FALSE,"TEC - 03";#N/A,#N/A,FALSE,"TEC - 04";#N/A,#N/A,FALSE,"TEC-07";#N/A,#N/A,FALSE,"TEC-08";#N/A,#N/A,FALSE,"TEC - 09A";#N/A,#N/A,FALSE,"TEC - 09B";#N/A,#N/A,FALSE,"TEC - 09C";#N/A,#N/A,FALSE,"TEC - 10";#N/A,#N/A,FALSE,"TEC-11"}</definedName>
    <definedName name="sofia" localSheetId="34" hidden="1">{#N/A,#N/A,FALSE,"TEC-01";#N/A,#N/A,FALSE,"TEC - 02";#N/A,#N/A,FALSE,"TEC - 03";#N/A,#N/A,FALSE,"TEC - 04";#N/A,#N/A,FALSE,"TEC-07";#N/A,#N/A,FALSE,"TEC-08";#N/A,#N/A,FALSE,"TEC - 09A";#N/A,#N/A,FALSE,"TEC - 09B";#N/A,#N/A,FALSE,"TEC - 09C";#N/A,#N/A,FALSE,"TEC - 10";#N/A,#N/A,FALSE,"TEC-11"}</definedName>
    <definedName name="sofia" localSheetId="31" hidden="1">{#N/A,#N/A,FALSE,"TEC-01";#N/A,#N/A,FALSE,"TEC - 02";#N/A,#N/A,FALSE,"TEC - 03";#N/A,#N/A,FALSE,"TEC - 04";#N/A,#N/A,FALSE,"TEC-07";#N/A,#N/A,FALSE,"TEC-08";#N/A,#N/A,FALSE,"TEC - 09A";#N/A,#N/A,FALSE,"TEC - 09B";#N/A,#N/A,FALSE,"TEC - 09C";#N/A,#N/A,FALSE,"TEC - 10";#N/A,#N/A,FALSE,"TEC-11"}</definedName>
    <definedName name="sofia" hidden="1">{#N/A,#N/A,FALSE,"TEC-01";#N/A,#N/A,FALSE,"TEC - 02";#N/A,#N/A,FALSE,"TEC - 03";#N/A,#N/A,FALSE,"TEC - 04";#N/A,#N/A,FALSE,"TEC-07";#N/A,#N/A,FALSE,"TEC-08";#N/A,#N/A,FALSE,"TEC - 09A";#N/A,#N/A,FALSE,"TEC - 09B";#N/A,#N/A,FALSE,"TEC - 09C";#N/A,#N/A,FALSE,"TEC - 10";#N/A,#N/A,FALSE,"TEC-11"}</definedName>
    <definedName name="Soil_Ba_Unitprice" localSheetId="31">#REF!</definedName>
    <definedName name="Soil_Ba_Unitprice">!#REF!</definedName>
    <definedName name="Soil_Ba_Unitprice_h" localSheetId="31">#REF!</definedName>
    <definedName name="Soil_Ba_Unitprice_h">!#REF!</definedName>
    <definedName name="Soil_Ba_Unitprice_u" localSheetId="31">#REF!</definedName>
    <definedName name="Soil_Ba_Unitprice_u">!#REF!</definedName>
    <definedName name="Soil_dis_unitprice" localSheetId="31">#REF!</definedName>
    <definedName name="Soil_dis_unitprice">!#REF!</definedName>
    <definedName name="Soil_dis_unitprice_h" localSheetId="31">#REF!</definedName>
    <definedName name="Soil_dis_unitprice_h">!#REF!</definedName>
    <definedName name="Soil_dis_unitprice_u" localSheetId="31">#REF!</definedName>
    <definedName name="Soil_dis_unitprice_u">!#REF!</definedName>
    <definedName name="SOIQJUSI" localSheetId="35" hidden="1">{#N/A,#N/A,FALSE,"Aging Summary";#N/A,#N/A,FALSE,"Ratio Analysis";#N/A,#N/A,FALSE,"Test 120 Day Accts";#N/A,#N/A,FALSE,"Tickmarks"}</definedName>
    <definedName name="SOIQJUSI" localSheetId="37" hidden="1">{#N/A,#N/A,FALSE,"Aging Summary";#N/A,#N/A,FALSE,"Ratio Analysis";#N/A,#N/A,FALSE,"Test 120 Day Accts";#N/A,#N/A,FALSE,"Tickmarks"}</definedName>
    <definedName name="SOIQJUSI" localSheetId="36" hidden="1">{#N/A,#N/A,FALSE,"Aging Summary";#N/A,#N/A,FALSE,"Ratio Analysis";#N/A,#N/A,FALSE,"Test 120 Day Accts";#N/A,#N/A,FALSE,"Tickmarks"}</definedName>
    <definedName name="SOIQJUSI" localSheetId="33" hidden="1">{#N/A,#N/A,FALSE,"Aging Summary";#N/A,#N/A,FALSE,"Ratio Analysis";#N/A,#N/A,FALSE,"Test 120 Day Accts";#N/A,#N/A,FALSE,"Tickmarks"}</definedName>
    <definedName name="SOIQJUSI" localSheetId="34" hidden="1">{#N/A,#N/A,FALSE,"Aging Summary";#N/A,#N/A,FALSE,"Ratio Analysis";#N/A,#N/A,FALSE,"Test 120 Day Accts";#N/A,#N/A,FALSE,"Tickmarks"}</definedName>
    <definedName name="SOIQJUSI" localSheetId="31" hidden="1">{#N/A,#N/A,FALSE,"Aging Summary";#N/A,#N/A,FALSE,"Ratio Analysis";#N/A,#N/A,FALSE,"Test 120 Day Accts";#N/A,#N/A,FALSE,"Tickmarks"}</definedName>
    <definedName name="SOIQJUSI" hidden="1">{#N/A,#N/A,FALSE,"Aging Summary";#N/A,#N/A,FALSE,"Ratio Analysis";#N/A,#N/A,FALSE,"Test 120 Day Accts";#N/A,#N/A,FALSE,"Tickmarks"}</definedName>
    <definedName name="SOIQJUSI_1" localSheetId="35" hidden="1">{#N/A,#N/A,FALSE,"Aging Summary";#N/A,#N/A,FALSE,"Ratio Analysis";#N/A,#N/A,FALSE,"Test 120 Day Accts";#N/A,#N/A,FALSE,"Tickmarks"}</definedName>
    <definedName name="SOIQJUSI_1" localSheetId="37" hidden="1">{#N/A,#N/A,FALSE,"Aging Summary";#N/A,#N/A,FALSE,"Ratio Analysis";#N/A,#N/A,FALSE,"Test 120 Day Accts";#N/A,#N/A,FALSE,"Tickmarks"}</definedName>
    <definedName name="SOIQJUSI_1" localSheetId="36" hidden="1">{#N/A,#N/A,FALSE,"Aging Summary";#N/A,#N/A,FALSE,"Ratio Analysis";#N/A,#N/A,FALSE,"Test 120 Day Accts";#N/A,#N/A,FALSE,"Tickmarks"}</definedName>
    <definedName name="SOIQJUSI_1" localSheetId="33" hidden="1">{#N/A,#N/A,FALSE,"Aging Summary";#N/A,#N/A,FALSE,"Ratio Analysis";#N/A,#N/A,FALSE,"Test 120 Day Accts";#N/A,#N/A,FALSE,"Tickmarks"}</definedName>
    <definedName name="SOIQJUSI_1" localSheetId="34" hidden="1">{#N/A,#N/A,FALSE,"Aging Summary";#N/A,#N/A,FALSE,"Ratio Analysis";#N/A,#N/A,FALSE,"Test 120 Day Accts";#N/A,#N/A,FALSE,"Tickmarks"}</definedName>
    <definedName name="SOIQJUSI_1" localSheetId="31" hidden="1">{#N/A,#N/A,FALSE,"Aging Summary";#N/A,#N/A,FALSE,"Ratio Analysis";#N/A,#N/A,FALSE,"Test 120 Day Accts";#N/A,#N/A,FALSE,"Tickmarks"}</definedName>
    <definedName name="SOIQJUSI_1" hidden="1">{#N/A,#N/A,FALSE,"Aging Summary";#N/A,#N/A,FALSE,"Ratio Analysis";#N/A,#N/A,FALSE,"Test 120 Day Accts";#N/A,#N/A,FALSE,"Tickmarks"}</definedName>
    <definedName name="SOL"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SOL"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SOL"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SOL"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sol">#REF!</definedName>
    <definedName name="Soldador_Calificado_6G" localSheetId="31">#REF!</definedName>
    <definedName name="Soldador_Calificado_6G">!#REF!</definedName>
    <definedName name="Soldador_Plancha" localSheetId="31">#REF!</definedName>
    <definedName name="Soldador_Plancha">!#REF!</definedName>
    <definedName name="SOLDADURA" localSheetId="31">#REF!</definedName>
    <definedName name="SOLDADURA">!#REF!</definedName>
    <definedName name="SOLE" hidden="1">{"fin",#N/A,FALSE,"EGyP";"fin",#N/A,FALSE,"inggto";"fin",#N/A,FALSE,"REI";"fin",#N/A,FALSE,"BG";"fin",#N/A,FALSE,"cyb";"fin",#N/A,FALSE,"BS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S" localSheetId="31">#REF!</definedName>
    <definedName name="SOLES">!#REF!</definedName>
    <definedName name="solids_rd" localSheetId="31">#REF!</definedName>
    <definedName name="solids_rd">!#REF!</definedName>
    <definedName name="SolnDataSheet" localSheetId="31">#REF!</definedName>
    <definedName name="SolnDataSheet">!#REF!</definedName>
    <definedName name="solv" localSheetId="35" hidden="1">integer</definedName>
    <definedName name="solv" localSheetId="37" hidden="1">integer</definedName>
    <definedName name="solv" localSheetId="21" hidden="1">integer</definedName>
    <definedName name="solv" localSheetId="36" hidden="1">integer</definedName>
    <definedName name="solv" localSheetId="33" hidden="1">integer</definedName>
    <definedName name="solv" localSheetId="34" hidden="1">integer</definedName>
    <definedName name="solv" localSheetId="31" hidden="1">integer</definedName>
    <definedName name="solv" hidden="1">integer</definedName>
    <definedName name="solver" localSheetId="35" hidden="1">#REF!</definedName>
    <definedName name="solver" localSheetId="37" hidden="1">#REF!</definedName>
    <definedName name="solver" localSheetId="36" hidden="1">#REF!</definedName>
    <definedName name="solver" localSheetId="33" hidden="1">#REF!</definedName>
    <definedName name="solver" localSheetId="34" hidden="1">#REF!</definedName>
    <definedName name="solver" hidden="1">#REF!</definedName>
    <definedName name="solver_adj" localSheetId="35" hidden="1">#REF!</definedName>
    <definedName name="solver_adj" localSheetId="36" hidden="1">#REF!</definedName>
    <definedName name="solver_adj" localSheetId="33" hidden="1">#REF!</definedName>
    <definedName name="solver_adj" localSheetId="34" hidden="1">#REF!</definedName>
    <definedName name="solver_adj" localSheetId="31" hidden="1">#REF!</definedName>
    <definedName name="solver_adj" hidden="1">#REF!</definedName>
    <definedName name="solver_cvg" localSheetId="31" hidden="1">0.001</definedName>
    <definedName name="solver_cvg" hidden="1">0.001</definedName>
    <definedName name="solver_drv" localSheetId="31" hidden="1">1</definedName>
    <definedName name="solver_drv" hidden="1">1</definedName>
    <definedName name="solver_est" localSheetId="31" hidden="1">1</definedName>
    <definedName name="solver_est" hidden="1">1</definedName>
    <definedName name="solver_itr" hidden="1">100</definedName>
    <definedName name="solver_lhs1" hidden="1">#REF!</definedName>
    <definedName name="solver_lhs3" hidden="1">#REF!</definedName>
    <definedName name="solver_lhs4" hidden="1">#REF!</definedName>
    <definedName name="solver_lhs5" hidden="1">#REF!</definedName>
    <definedName name="solver_lhs6" hidden="1">#REF!</definedName>
    <definedName name="solver_lhs7" localSheetId="35" hidden="1">#REF!</definedName>
    <definedName name="solver_lhs7" localSheetId="36" hidden="1">#REF!</definedName>
    <definedName name="solver_lhs7" localSheetId="33" hidden="1">#REF!</definedName>
    <definedName name="solver_lhs7" localSheetId="34" hidden="1">#REF!</definedName>
    <definedName name="solver_lhs7" hidden="1">#REF!</definedName>
    <definedName name="solver_lhs8" localSheetId="35" hidden="1">#REF!</definedName>
    <definedName name="solver_lhs8" localSheetId="36" hidden="1">#REF!</definedName>
    <definedName name="solver_lhs8" localSheetId="33" hidden="1">#REF!</definedName>
    <definedName name="solver_lhs8" localSheetId="34" hidden="1">#REF!</definedName>
    <definedName name="solver_lhs8" hidden="1">#REF!</definedName>
    <definedName name="solver_lhs9" localSheetId="36" hidden="1">#REF!</definedName>
    <definedName name="solver_lhs9" hidden="1">#REF!</definedName>
    <definedName name="solver_lin" localSheetId="31" hidden="1">2</definedName>
    <definedName name="solver_lin" hidden="1">2</definedName>
    <definedName name="solver_neg" hidden="1">2</definedName>
    <definedName name="solver_num" hidden="1">0</definedName>
    <definedName name="solver_nwt" hidden="1">1</definedName>
    <definedName name="solver_opt" localSheetId="35" hidden="1">#REF!</definedName>
    <definedName name="solver_opt" localSheetId="36" hidden="1">#REF!</definedName>
    <definedName name="solver_opt" localSheetId="33" hidden="1">#REF!</definedName>
    <definedName name="solver_opt" localSheetId="34" hidden="1">#REF!</definedName>
    <definedName name="solver_opt" localSheetId="31" hidden="1">#REF!</definedName>
    <definedName name="solver_opt" hidden="1">#REF!</definedName>
    <definedName name="solver_pre" hidden="1">0.000001</definedName>
    <definedName name="solver_rel1" hidden="1">1</definedName>
    <definedName name="solver_rel10" hidden="1">2</definedName>
    <definedName name="solver_rel11" hidden="1">2</definedName>
    <definedName name="solver_rel12" hidden="1">1</definedName>
    <definedName name="solver_rel13" hidden="1">1</definedName>
    <definedName name="solver_rel2" hidden="1">3</definedName>
    <definedName name="solver_rel3" hidden="1">1</definedName>
    <definedName name="solver_rel4" hidden="1">1</definedName>
    <definedName name="solver_rel5" hidden="1">2</definedName>
    <definedName name="solver_rel6" hidden="1">2</definedName>
    <definedName name="solver_rel7" hidden="1">2</definedName>
    <definedName name="solver_rel8" hidden="1">2</definedName>
    <definedName name="solver_rel9" hidden="1">2</definedName>
    <definedName name="solver_rhs1" localSheetId="35" hidden="1">integer</definedName>
    <definedName name="solver_rhs1" localSheetId="37" hidden="1">integer</definedName>
    <definedName name="solver_rhs1" localSheetId="21" hidden="1">integer</definedName>
    <definedName name="solver_rhs1" localSheetId="36" hidden="1">integer</definedName>
    <definedName name="solver_rhs1" localSheetId="33" hidden="1">integer</definedName>
    <definedName name="solver_rhs1" localSheetId="34" hidden="1">integer</definedName>
    <definedName name="solver_rhs1" localSheetId="31" hidden="1">integer</definedName>
    <definedName name="solver_rhs1" hidden="1">integer</definedName>
    <definedName name="solver_rhs10" hidden="1">315430</definedName>
    <definedName name="solver_rhs11" hidden="1">284920</definedName>
    <definedName name="solver_rhs3" hidden="1">#REF!</definedName>
    <definedName name="solver_rhs4" hidden="1">#REF!</definedName>
    <definedName name="solver_rhs5" hidden="1">#REF!</definedName>
    <definedName name="solver_rhs6" hidden="1">#REF!</definedName>
    <definedName name="solver_rhs7" hidden="1">#REF!</definedName>
    <definedName name="solver_rhs8" localSheetId="36" hidden="1">#REF!</definedName>
    <definedName name="solver_rhs8" hidden="1">#REF!</definedName>
    <definedName name="solver_rhs9" localSheetId="36" hidden="1">#REF!</definedName>
    <definedName name="solver_rhs9" hidden="1">#REF!</definedName>
    <definedName name="solver_scl" localSheetId="31" hidden="1">2</definedName>
    <definedName name="solver_scl" hidden="1">2</definedName>
    <definedName name="solver_sho" localSheetId="31" hidden="1">2</definedName>
    <definedName name="solver_sho" hidden="1">2</definedName>
    <definedName name="solver_tim" hidden="1">100</definedName>
    <definedName name="solver_tmp" hidden="1">#NULL!</definedName>
    <definedName name="solver_tol" hidden="1">0.05</definedName>
    <definedName name="solver_typ" localSheetId="35" hidden="1">3</definedName>
    <definedName name="solver_typ" localSheetId="33" hidden="1">3</definedName>
    <definedName name="solver_typ" localSheetId="34" hidden="1">3</definedName>
    <definedName name="solver_typ" hidden="1">1</definedName>
    <definedName name="solver_val" localSheetId="35" hidden="1">1.059</definedName>
    <definedName name="solver_val" localSheetId="33" hidden="1">1.059</definedName>
    <definedName name="solver_val" localSheetId="34" hidden="1">1.059</definedName>
    <definedName name="solver_val" hidden="1">0</definedName>
    <definedName name="solver1" localSheetId="35" hidden="1">#REF!</definedName>
    <definedName name="solver1" localSheetId="33" hidden="1">#REF!</definedName>
    <definedName name="solver1" localSheetId="34" hidden="1">#REF!</definedName>
    <definedName name="solver1" hidden="1">#REF!</definedName>
    <definedName name="SolvingFlowsheet" localSheetId="31">#REF!</definedName>
    <definedName name="SolvingFlowsheet">!#REF!</definedName>
    <definedName name="solvo" localSheetId="35" hidden="1">#REF!</definedName>
    <definedName name="solvo" localSheetId="36" hidden="1">#REF!</definedName>
    <definedName name="solvo" localSheetId="33" hidden="1">#REF!</definedName>
    <definedName name="solvo" localSheetId="34" hidden="1">#REF!</definedName>
    <definedName name="solvo" hidden="1">#REF!</definedName>
    <definedName name="some.crap" localSheetId="35" hidden="1">{#N/A,#N/A,FALSE,"TEC-01";#N/A,#N/A,FALSE,"TEC - 02";#N/A,#N/A,FALSE,"TEC - 03";#N/A,#N/A,FALSE,"TEC - 04";#N/A,#N/A,FALSE,"TEC-07";#N/A,#N/A,FALSE,"TEC-08";#N/A,#N/A,FALSE,"TEC - 09A";#N/A,#N/A,FALSE,"TEC - 09B";#N/A,#N/A,FALSE,"TEC - 09C";#N/A,#N/A,FALSE,"TEC - 10";#N/A,#N/A,FALSE,"TEC-11"}</definedName>
    <definedName name="some.crap" localSheetId="37" hidden="1">{#N/A,#N/A,FALSE,"TEC-01";#N/A,#N/A,FALSE,"TEC - 02";#N/A,#N/A,FALSE,"TEC - 03";#N/A,#N/A,FALSE,"TEC - 04";#N/A,#N/A,FALSE,"TEC-07";#N/A,#N/A,FALSE,"TEC-08";#N/A,#N/A,FALSE,"TEC - 09A";#N/A,#N/A,FALSE,"TEC - 09B";#N/A,#N/A,FALSE,"TEC - 09C";#N/A,#N/A,FALSE,"TEC - 10";#N/A,#N/A,FALSE,"TEC-11"}</definedName>
    <definedName name="some.crap" localSheetId="36" hidden="1">{#N/A,#N/A,FALSE,"TEC-01";#N/A,#N/A,FALSE,"TEC - 02";#N/A,#N/A,FALSE,"TEC - 03";#N/A,#N/A,FALSE,"TEC - 04";#N/A,#N/A,FALSE,"TEC-07";#N/A,#N/A,FALSE,"TEC-08";#N/A,#N/A,FALSE,"TEC - 09A";#N/A,#N/A,FALSE,"TEC - 09B";#N/A,#N/A,FALSE,"TEC - 09C";#N/A,#N/A,FALSE,"TEC - 10";#N/A,#N/A,FALSE,"TEC-11"}</definedName>
    <definedName name="some.crap" localSheetId="33" hidden="1">{#N/A,#N/A,FALSE,"TEC-01";#N/A,#N/A,FALSE,"TEC - 02";#N/A,#N/A,FALSE,"TEC - 03";#N/A,#N/A,FALSE,"TEC - 04";#N/A,#N/A,FALSE,"TEC-07";#N/A,#N/A,FALSE,"TEC-08";#N/A,#N/A,FALSE,"TEC - 09A";#N/A,#N/A,FALSE,"TEC - 09B";#N/A,#N/A,FALSE,"TEC - 09C";#N/A,#N/A,FALSE,"TEC - 10";#N/A,#N/A,FALSE,"TEC-11"}</definedName>
    <definedName name="some.crap" localSheetId="34" hidden="1">{#N/A,#N/A,FALSE,"TEC-01";#N/A,#N/A,FALSE,"TEC - 02";#N/A,#N/A,FALSE,"TEC - 03";#N/A,#N/A,FALSE,"TEC - 04";#N/A,#N/A,FALSE,"TEC-07";#N/A,#N/A,FALSE,"TEC-08";#N/A,#N/A,FALSE,"TEC - 09A";#N/A,#N/A,FALSE,"TEC - 09B";#N/A,#N/A,FALSE,"TEC - 09C";#N/A,#N/A,FALSE,"TEC - 10";#N/A,#N/A,FALSE,"TEC-11"}</definedName>
    <definedName name="some.crap" localSheetId="31" hidden="1">{#N/A,#N/A,FALSE,"TEC-01";#N/A,#N/A,FALSE,"TEC - 02";#N/A,#N/A,FALSE,"TEC - 03";#N/A,#N/A,FALSE,"TEC - 04";#N/A,#N/A,FALSE,"TEC-07";#N/A,#N/A,FALSE,"TEC-08";#N/A,#N/A,FALSE,"TEC - 09A";#N/A,#N/A,FALSE,"TEC - 09B";#N/A,#N/A,FALSE,"TEC - 09C";#N/A,#N/A,FALSE,"TEC - 10";#N/A,#N/A,FALSE,"TEC-11"}</definedName>
    <definedName name="some.crap" hidden="1">{#N/A,#N/A,FALSE,"TEC-01";#N/A,#N/A,FALSE,"TEC - 02";#N/A,#N/A,FALSE,"TEC - 03";#N/A,#N/A,FALSE,"TEC - 04";#N/A,#N/A,FALSE,"TEC-07";#N/A,#N/A,FALSE,"TEC-08";#N/A,#N/A,FALSE,"TEC - 09A";#N/A,#N/A,FALSE,"TEC - 09B";#N/A,#N/A,FALSE,"TEC - 09C";#N/A,#N/A,FALSE,"TEC - 10";#N/A,#N/A,FALSE,"TEC-11"}</definedName>
    <definedName name="some.more.crap" localSheetId="35" hidden="1">{#N/A,#N/A,FALSE,"TEC-01";#N/A,#N/A,FALSE,"TEC - 02";#N/A,#N/A,FALSE,"TEC - 03";#N/A,#N/A,FALSE,"TEC - 04";#N/A,#N/A,FALSE,"TEC-07";#N/A,#N/A,FALSE,"TEC-08";#N/A,#N/A,FALSE,"TEC - 09A";#N/A,#N/A,FALSE,"TEC - 09B";#N/A,#N/A,FALSE,"TEC - 09C";#N/A,#N/A,FALSE,"TEC - 10";#N/A,#N/A,FALSE,"TEC-11"}</definedName>
    <definedName name="some.more.crap" localSheetId="37" hidden="1">{#N/A,#N/A,FALSE,"TEC-01";#N/A,#N/A,FALSE,"TEC - 02";#N/A,#N/A,FALSE,"TEC - 03";#N/A,#N/A,FALSE,"TEC - 04";#N/A,#N/A,FALSE,"TEC-07";#N/A,#N/A,FALSE,"TEC-08";#N/A,#N/A,FALSE,"TEC - 09A";#N/A,#N/A,FALSE,"TEC - 09B";#N/A,#N/A,FALSE,"TEC - 09C";#N/A,#N/A,FALSE,"TEC - 10";#N/A,#N/A,FALSE,"TEC-11"}</definedName>
    <definedName name="some.more.crap" localSheetId="36" hidden="1">{#N/A,#N/A,FALSE,"TEC-01";#N/A,#N/A,FALSE,"TEC - 02";#N/A,#N/A,FALSE,"TEC - 03";#N/A,#N/A,FALSE,"TEC - 04";#N/A,#N/A,FALSE,"TEC-07";#N/A,#N/A,FALSE,"TEC-08";#N/A,#N/A,FALSE,"TEC - 09A";#N/A,#N/A,FALSE,"TEC - 09B";#N/A,#N/A,FALSE,"TEC - 09C";#N/A,#N/A,FALSE,"TEC - 10";#N/A,#N/A,FALSE,"TEC-11"}</definedName>
    <definedName name="some.more.crap" localSheetId="33" hidden="1">{#N/A,#N/A,FALSE,"TEC-01";#N/A,#N/A,FALSE,"TEC - 02";#N/A,#N/A,FALSE,"TEC - 03";#N/A,#N/A,FALSE,"TEC - 04";#N/A,#N/A,FALSE,"TEC-07";#N/A,#N/A,FALSE,"TEC-08";#N/A,#N/A,FALSE,"TEC - 09A";#N/A,#N/A,FALSE,"TEC - 09B";#N/A,#N/A,FALSE,"TEC - 09C";#N/A,#N/A,FALSE,"TEC - 10";#N/A,#N/A,FALSE,"TEC-11"}</definedName>
    <definedName name="some.more.crap" localSheetId="34" hidden="1">{#N/A,#N/A,FALSE,"TEC-01";#N/A,#N/A,FALSE,"TEC - 02";#N/A,#N/A,FALSE,"TEC - 03";#N/A,#N/A,FALSE,"TEC - 04";#N/A,#N/A,FALSE,"TEC-07";#N/A,#N/A,FALSE,"TEC-08";#N/A,#N/A,FALSE,"TEC - 09A";#N/A,#N/A,FALSE,"TEC - 09B";#N/A,#N/A,FALSE,"TEC - 09C";#N/A,#N/A,FALSE,"TEC - 10";#N/A,#N/A,FALSE,"TEC-11"}</definedName>
    <definedName name="some.more.crap" localSheetId="31" hidden="1">{#N/A,#N/A,FALSE,"TEC-01";#N/A,#N/A,FALSE,"TEC - 02";#N/A,#N/A,FALSE,"TEC - 03";#N/A,#N/A,FALSE,"TEC - 04";#N/A,#N/A,FALSE,"TEC-07";#N/A,#N/A,FALSE,"TEC-08";#N/A,#N/A,FALSE,"TEC - 09A";#N/A,#N/A,FALSE,"TEC - 09B";#N/A,#N/A,FALSE,"TEC - 09C";#N/A,#N/A,FALSE,"TEC - 10";#N/A,#N/A,FALSE,"TEC-11"}</definedName>
    <definedName name="some.more.crap" hidden="1">{#N/A,#N/A,FALSE,"TEC-01";#N/A,#N/A,FALSE,"TEC - 02";#N/A,#N/A,FALSE,"TEC - 03";#N/A,#N/A,FALSE,"TEC - 04";#N/A,#N/A,FALSE,"TEC-07";#N/A,#N/A,FALSE,"TEC-08";#N/A,#N/A,FALSE,"TEC - 09A";#N/A,#N/A,FALSE,"TEC - 09B";#N/A,#N/A,FALSE,"TEC - 09C";#N/A,#N/A,FALSE,"TEC - 10";#N/A,#N/A,FALSE,"TEC-11"}</definedName>
    <definedName name="Sonywest" localSheetId="31">#REF!</definedName>
    <definedName name="Sonywest">!#REF!</definedName>
    <definedName name="SOPA">#REF!</definedName>
    <definedName name="SOPC">#REF!</definedName>
    <definedName name="SOPORTE" localSheetId="31">#REF!</definedName>
    <definedName name="SOPORTE">!#REF!</definedName>
    <definedName name="SOPORTE1" localSheetId="31">#REF!</definedName>
    <definedName name="SOPORTE1">!#REF!</definedName>
    <definedName name="SORT" localSheetId="35" hidden="1">#REF!</definedName>
    <definedName name="SORT" localSheetId="33" hidden="1">#REF!</definedName>
    <definedName name="SORT" localSheetId="34" hidden="1">#REF!</definedName>
    <definedName name="SORT" localSheetId="31">#REF!</definedName>
    <definedName name="SORT" hidden="1">#REF!</definedName>
    <definedName name="sort_this">#REF!</definedName>
    <definedName name="SORT1" localSheetId="35" hidden="1">#REF!</definedName>
    <definedName name="SORT1" localSheetId="36" hidden="1">#REF!</definedName>
    <definedName name="SORT1" localSheetId="33" hidden="1">#REF!</definedName>
    <definedName name="SORT1" localSheetId="34" hidden="1">#REF!</definedName>
    <definedName name="SORT1" hidden="1">#REF!</definedName>
    <definedName name="SORT2" localSheetId="36" hidden="1">#REF!</definedName>
    <definedName name="SORT2" hidden="1">#REF!</definedName>
    <definedName name="sortrnge" localSheetId="31">#REF!</definedName>
    <definedName name="sortrnge">!#REF!</definedName>
    <definedName name="SORTT" localSheetId="36" hidden="1">#REF!</definedName>
    <definedName name="SORTT" hidden="1">#REF!</definedName>
    <definedName name="SOS">#REF!</definedName>
    <definedName name="Sostenimiento" localSheetId="31">#REF!</definedName>
    <definedName name="Sostenimiento">!#REF!</definedName>
    <definedName name="sotrtt" localSheetId="36" hidden="1">#REF!</definedName>
    <definedName name="sotrtt" hidden="1">#REF!</definedName>
    <definedName name="South_Africa">#REF!</definedName>
    <definedName name="Sovitmin" localSheetId="31">#REF!</definedName>
    <definedName name="Sovitmin">!#REF!</definedName>
    <definedName name="SozlesmeRsYenParitesi" localSheetId="31">#REF!</definedName>
    <definedName name="SozlesmeRsYenParitesi">!#REF!</definedName>
    <definedName name="SozlesmeYenUSDParitesi" localSheetId="31">#REF!</definedName>
    <definedName name="SozlesmeYenUSDParitesi">!#REF!</definedName>
    <definedName name="SP" localSheetId="35" hidden="1">{#N/A,#N/A,FALSE,"subcontract"}</definedName>
    <definedName name="SP" localSheetId="37" hidden="1">{#N/A,#N/A,FALSE,"subcontract"}</definedName>
    <definedName name="SP" localSheetId="36" hidden="1">{#N/A,#N/A,FALSE,"subcontract"}</definedName>
    <definedName name="SP" localSheetId="30" hidden="1">{#N/A,#N/A,FALSE,"subcontract"}</definedName>
    <definedName name="SP" localSheetId="33" hidden="1">{#N/A,#N/A,FALSE,"subcontract"}</definedName>
    <definedName name="SP" localSheetId="34" hidden="1">{#N/A,#N/A,FALSE,"subcontract"}</definedName>
    <definedName name="SP" localSheetId="31" hidden="1">{#N/A,#N/A,FALSE,"subcontract"}</definedName>
    <definedName name="SP" localSheetId="29" hidden="1">{#N/A,#N/A,FALSE,"subcontract"}</definedName>
    <definedName name="SP" hidden="1">{#N/A,#N/A,FALSE,"subcontract"}</definedName>
    <definedName name="SP_1" localSheetId="35" hidden="1">{#N/A,#N/A,FALSE,"subcontract"}</definedName>
    <definedName name="SP_1" localSheetId="37" hidden="1">{#N/A,#N/A,FALSE,"subcontract"}</definedName>
    <definedName name="SP_1" localSheetId="36" hidden="1">{#N/A,#N/A,FALSE,"subcontract"}</definedName>
    <definedName name="SP_1" localSheetId="33" hidden="1">{#N/A,#N/A,FALSE,"subcontract"}</definedName>
    <definedName name="SP_1" localSheetId="34" hidden="1">{#N/A,#N/A,FALSE,"subcontract"}</definedName>
    <definedName name="SP_1" localSheetId="31" hidden="1">{#N/A,#N/A,FALSE,"subcontract"}</definedName>
    <definedName name="SP_1" hidden="1">{#N/A,#N/A,FALSE,"subcontract"}</definedName>
    <definedName name="SP_Min_Toq" localSheetId="31" hidden="1">#REF!</definedName>
    <definedName name="SP_Min_Toq" hidden="1">#REF!</definedName>
    <definedName name="space">#REF!</definedName>
    <definedName name="spaces">#REF!</definedName>
    <definedName name="Spain">#REF!</definedName>
    <definedName name="SPEC_1">#REF!</definedName>
    <definedName name="SPEC_10">#REF!</definedName>
    <definedName name="SPEC_11">#REF!</definedName>
    <definedName name="SPEC_12">#REF!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#REF!</definedName>
    <definedName name="SPEC_20">#REF!</definedName>
    <definedName name="SPEC_21">#REF!</definedName>
    <definedName name="SPEC_22">#REF!</definedName>
    <definedName name="SPEC_23">#REF!</definedName>
    <definedName name="SPEC_24">#REF!</definedName>
    <definedName name="SPEC_25">#REF!</definedName>
    <definedName name="SPEC_3">#REF!</definedName>
    <definedName name="SPEC_4">#REF!</definedName>
    <definedName name="SPEC_5">#REF!</definedName>
    <definedName name="SPEC_6">#REF!</definedName>
    <definedName name="SPEC_7">#REF!</definedName>
    <definedName name="SPEC_8">#REF!</definedName>
    <definedName name="SPEC_9">#REF!</definedName>
    <definedName name="SPECIAL__INSTALLATIONS" localSheetId="31">#REF!</definedName>
    <definedName name="SPECIAL__INSTALLATIONS">!#REF!</definedName>
    <definedName name="Specialities" localSheetId="31">#REF!</definedName>
    <definedName name="Specialities">!#REF!</definedName>
    <definedName name="SpecialPrice" localSheetId="35" hidden="1">#REF!</definedName>
    <definedName name="SpecialPrice" localSheetId="36" hidden="1">#REF!</definedName>
    <definedName name="SpecialPrice" localSheetId="33" hidden="1">#REF!</definedName>
    <definedName name="SpecialPrice" localSheetId="34" hidden="1">#REF!</definedName>
    <definedName name="SpecialPrice" hidden="1">#REF!</definedName>
    <definedName name="SPECTACLE">#REF!</definedName>
    <definedName name="spgd.xls" localSheetId="35" hidden="1">{#N/A,#N/A,FALSE,"사업총괄";#N/A,#N/A,FALSE,"장비사업";#N/A,#N/A,FALSE,"철구사업";#N/A,#N/A,FALSE,"준설사업"}</definedName>
    <definedName name="spgd.xls" localSheetId="37" hidden="1">{#N/A,#N/A,FALSE,"사업총괄";#N/A,#N/A,FALSE,"장비사업";#N/A,#N/A,FALSE,"철구사업";#N/A,#N/A,FALSE,"준설사업"}</definedName>
    <definedName name="spgd.xls" localSheetId="36" hidden="1">{#N/A,#N/A,FALSE,"사업총괄";#N/A,#N/A,FALSE,"장비사업";#N/A,#N/A,FALSE,"철구사업";#N/A,#N/A,FALSE,"준설사업"}</definedName>
    <definedName name="spgd.xls" localSheetId="33" hidden="1">{#N/A,#N/A,FALSE,"사업총괄";#N/A,#N/A,FALSE,"장비사업";#N/A,#N/A,FALSE,"철구사업";#N/A,#N/A,FALSE,"준설사업"}</definedName>
    <definedName name="spgd.xls" localSheetId="34" hidden="1">{#N/A,#N/A,FALSE,"사업총괄";#N/A,#N/A,FALSE,"장비사업";#N/A,#N/A,FALSE,"철구사업";#N/A,#N/A,FALSE,"준설사업"}</definedName>
    <definedName name="spgd.xls" localSheetId="31" hidden="1">{#N/A,#N/A,FALSE,"사업총괄";#N/A,#N/A,FALSE,"장비사업";#N/A,#N/A,FALSE,"철구사업";#N/A,#N/A,FALSE,"준설사업"}</definedName>
    <definedName name="spgd.xls" hidden="1">{#N/A,#N/A,FALSE,"사업총괄";#N/A,#N/A,FALSE,"장비사업";#N/A,#N/A,FALSE,"철구사업";#N/A,#N/A,FALSE,"준설사업"}</definedName>
    <definedName name="spgd_1" localSheetId="35" hidden="1">{#N/A,#N/A,FALSE,"사업총괄";#N/A,#N/A,FALSE,"장비사업";#N/A,#N/A,FALSE,"철구사업";#N/A,#N/A,FALSE,"준설사업"}</definedName>
    <definedName name="spgd_1" localSheetId="37" hidden="1">{#N/A,#N/A,FALSE,"사업총괄";#N/A,#N/A,FALSE,"장비사업";#N/A,#N/A,FALSE,"철구사업";#N/A,#N/A,FALSE,"준설사업"}</definedName>
    <definedName name="spgd_1" localSheetId="36" hidden="1">{#N/A,#N/A,FALSE,"사업총괄";#N/A,#N/A,FALSE,"장비사업";#N/A,#N/A,FALSE,"철구사업";#N/A,#N/A,FALSE,"준설사업"}</definedName>
    <definedName name="spgd_1" localSheetId="33" hidden="1">{#N/A,#N/A,FALSE,"사업총괄";#N/A,#N/A,FALSE,"장비사업";#N/A,#N/A,FALSE,"철구사업";#N/A,#N/A,FALSE,"준설사업"}</definedName>
    <definedName name="spgd_1" localSheetId="34" hidden="1">{#N/A,#N/A,FALSE,"사업총괄";#N/A,#N/A,FALSE,"장비사업";#N/A,#N/A,FALSE,"철구사업";#N/A,#N/A,FALSE,"준설사업"}</definedName>
    <definedName name="spgd_1" localSheetId="31" hidden="1">{#N/A,#N/A,FALSE,"사업총괄";#N/A,#N/A,FALSE,"장비사업";#N/A,#N/A,FALSE,"철구사업";#N/A,#N/A,FALSE,"준설사업"}</definedName>
    <definedName name="spgd_1" hidden="1">{#N/A,#N/A,FALSE,"사업총괄";#N/A,#N/A,FALSE,"장비사업";#N/A,#N/A,FALSE,"철구사업";#N/A,#N/A,FALSE,"준설사업"}</definedName>
    <definedName name="spgd_1.xls" localSheetId="35"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 localSheetId="37"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 localSheetId="3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 localSheetId="3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 localSheetId="3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 localSheetId="3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irit_Cruises_USA">#REF!</definedName>
    <definedName name="SPLENDID" localSheetId="35" hidden="1">{#N/A,#N/A,TRUE,"COVERSHEET";#N/A,#N/A,TRUE,"LEGEND";#N/A,#N/A,TRUE,"LIST"}</definedName>
    <definedName name="SPLENDID" localSheetId="37" hidden="1">{#N/A,#N/A,TRUE,"COVERSHEET";#N/A,#N/A,TRUE,"LEGEND";#N/A,#N/A,TRUE,"LIST"}</definedName>
    <definedName name="SPLENDID" localSheetId="36" hidden="1">{#N/A,#N/A,TRUE,"COVERSHEET";#N/A,#N/A,TRUE,"LEGEND";#N/A,#N/A,TRUE,"LIST"}</definedName>
    <definedName name="SPLENDID" localSheetId="33" hidden="1">{#N/A,#N/A,TRUE,"COVERSHEET";#N/A,#N/A,TRUE,"LEGEND";#N/A,#N/A,TRUE,"LIST"}</definedName>
    <definedName name="SPLENDID" localSheetId="34" hidden="1">{#N/A,#N/A,TRUE,"COVERSHEET";#N/A,#N/A,TRUE,"LEGEND";#N/A,#N/A,TRUE,"LIST"}</definedName>
    <definedName name="SPLENDID" localSheetId="31" hidden="1">{#N/A,#N/A,TRUE,"COVERSHEET";#N/A,#N/A,TRUE,"LEGEND";#N/A,#N/A,TRUE,"LIST"}</definedName>
    <definedName name="SPLENDID" hidden="1">{#N/A,#N/A,TRUE,"COVERSHEET";#N/A,#N/A,TRUE,"LEGEND";#N/A,#N/A,TRUE,"LIST"}</definedName>
    <definedName name="SPO">#REF!</definedName>
    <definedName name="Spot">#REF!</definedName>
    <definedName name="SpotAg">#REF!</definedName>
    <definedName name="SpotFOREX">#REF!</definedName>
    <definedName name="spread1" localSheetId="35" hidden="1">{"Total Indirect Manpower",#N/A,FALSE,"J";"Total Direct Manpower",#N/A,FALSE,"J";"Direct Structural Manpower",#N/A,FALSE,"J";"Direct Mechanical Manpower",#N/A,FALSE,"J";"Direct Piping Manpower",#N/A,FALSE,"J";"Direct Tanks Manpower",#N/A,FALSE,"J";"Direct ElecInstrSS Manpower",#N/A,FALSE,"J"}</definedName>
    <definedName name="spread1" localSheetId="37" hidden="1">{"Total Indirect Manpower",#N/A,FALSE,"J";"Total Direct Manpower",#N/A,FALSE,"J";"Direct Structural Manpower",#N/A,FALSE,"J";"Direct Mechanical Manpower",#N/A,FALSE,"J";"Direct Piping Manpower",#N/A,FALSE,"J";"Direct Tanks Manpower",#N/A,FALSE,"J";"Direct ElecInstrSS Manpower",#N/A,FALSE,"J"}</definedName>
    <definedName name="spread1" localSheetId="36" hidden="1">{"Total Indirect Manpower",#N/A,FALSE,"J";"Total Direct Manpower",#N/A,FALSE,"J";"Direct Structural Manpower",#N/A,FALSE,"J";"Direct Mechanical Manpower",#N/A,FALSE,"J";"Direct Piping Manpower",#N/A,FALSE,"J";"Direct Tanks Manpower",#N/A,FALSE,"J";"Direct ElecInstrSS Manpower",#N/A,FALSE,"J"}</definedName>
    <definedName name="spread1" localSheetId="33" hidden="1">{"Total Indirect Manpower",#N/A,FALSE,"J";"Total Direct Manpower",#N/A,FALSE,"J";"Direct Structural Manpower",#N/A,FALSE,"J";"Direct Mechanical Manpower",#N/A,FALSE,"J";"Direct Piping Manpower",#N/A,FALSE,"J";"Direct Tanks Manpower",#N/A,FALSE,"J";"Direct ElecInstrSS Manpower",#N/A,FALSE,"J"}</definedName>
    <definedName name="spread1" localSheetId="34" hidden="1">{"Total Indirect Manpower",#N/A,FALSE,"J";"Total Direct Manpower",#N/A,FALSE,"J";"Direct Structural Manpower",#N/A,FALSE,"J";"Direct Mechanical Manpower",#N/A,FALSE,"J";"Direct Piping Manpower",#N/A,FALSE,"J";"Direct Tanks Manpower",#N/A,FALSE,"J";"Direct ElecInstrSS Manpower",#N/A,FALSE,"J"}</definedName>
    <definedName name="spread1" localSheetId="31" hidden="1">{"Total Indirect Manpower",#N/A,FALSE,"J";"Total Direct Manpower",#N/A,FALSE,"J";"Direct Structural Manpower",#N/A,FALSE,"J";"Direct Mechanical Manpower",#N/A,FALSE,"J";"Direct Piping Manpower",#N/A,FALSE,"J";"Direct Tanks Manpower",#N/A,FALSE,"J";"Direct ElecInstrSS Manpower",#N/A,FALSE,"J"}</definedName>
    <definedName name="spread1" hidden="1">{"Total Indirect Manpower",#N/A,FALSE,"J";"Total Direct Manpower",#N/A,FALSE,"J";"Direct Structural Manpower",#N/A,FALSE,"J";"Direct Mechanical Manpower",#N/A,FALSE,"J";"Direct Piping Manpower",#N/A,FALSE,"J";"Direct Tanks Manpower",#N/A,FALSE,"J";"Direct ElecInstrSS Manpower",#N/A,FALSE,"J"}</definedName>
    <definedName name="Sprinksize" localSheetId="31">#REF!</definedName>
    <definedName name="Sprinksize">!#REF!</definedName>
    <definedName name="SQ" localSheetId="35" hidden="1">{"dd sheet",#N/A,FALSE,"D &amp; D SHEET";"data",#N/A,FALSE,"Data";"techbid",#N/A,FALSE,"tech bid";"comm",#N/A,FALSE,"COMMERCIAL"}</definedName>
    <definedName name="SQ" localSheetId="37" hidden="1">{"dd sheet",#N/A,FALSE,"D &amp; D SHEET";"data",#N/A,FALSE,"Data";"techbid",#N/A,FALSE,"tech bid";"comm",#N/A,FALSE,"COMMERCIAL"}</definedName>
    <definedName name="SQ" localSheetId="36" hidden="1">{"dd sheet",#N/A,FALSE,"D &amp; D SHEET";"data",#N/A,FALSE,"Data";"techbid",#N/A,FALSE,"tech bid";"comm",#N/A,FALSE,"COMMERCIAL"}</definedName>
    <definedName name="SQ" localSheetId="33" hidden="1">{"dd sheet",#N/A,FALSE,"D &amp; D SHEET";"data",#N/A,FALSE,"Data";"techbid",#N/A,FALSE,"tech bid";"comm",#N/A,FALSE,"COMMERCIAL"}</definedName>
    <definedName name="SQ" localSheetId="34" hidden="1">{"dd sheet",#N/A,FALSE,"D &amp; D SHEET";"data",#N/A,FALSE,"Data";"techbid",#N/A,FALSE,"tech bid";"comm",#N/A,FALSE,"COMMERCIAL"}</definedName>
    <definedName name="SQ" localSheetId="31" hidden="1">{"dd sheet",#N/A,FALSE,"D &amp; D SHEET";"data",#N/A,FALSE,"Data";"techbid",#N/A,FALSE,"tech bid";"comm",#N/A,FALSE,"COMMERCIAL"}</definedName>
    <definedName name="SQ" hidden="1">{"dd sheet",#N/A,FALSE,"D &amp; D SHEET";"data",#N/A,FALSE,"Data";"techbid",#N/A,FALSE,"tech bid";"comm",#N/A,FALSE,"COMMERCIAL"}</definedName>
    <definedName name="SQRT__1___0.6___1.0" localSheetId="31">#REF!</definedName>
    <definedName name="SQRT__1___0.6___1.0">!#REF!</definedName>
    <definedName name="SQRT__1___0_6___1_0" localSheetId="31">#REF!</definedName>
    <definedName name="SQRT__1___0_6___1_0">!#REF!</definedName>
    <definedName name="SQRT__1___0_6___1_0___0" localSheetId="31">#REF!</definedName>
    <definedName name="SQRT__1___0_6___1_0___0">!#REF!</definedName>
    <definedName name="SQRT__1___0_6___1_0___13" localSheetId="31">#REF!</definedName>
    <definedName name="SQRT__1___0_6___1_0___13">!#REF!</definedName>
    <definedName name="sqsqs" localSheetId="35" hidden="1">{#N/A,#N/A,FALSE,"Aging Summary";#N/A,#N/A,FALSE,"Ratio Analysis";#N/A,#N/A,FALSE,"Test 120 Day Accts";#N/A,#N/A,FALSE,"Tickmarks"}</definedName>
    <definedName name="sqsqs" localSheetId="37" hidden="1">{#N/A,#N/A,FALSE,"Aging Summary";#N/A,#N/A,FALSE,"Ratio Analysis";#N/A,#N/A,FALSE,"Test 120 Day Accts";#N/A,#N/A,FALSE,"Tickmarks"}</definedName>
    <definedName name="sqsqs" localSheetId="36" hidden="1">{#N/A,#N/A,FALSE,"Aging Summary";#N/A,#N/A,FALSE,"Ratio Analysis";#N/A,#N/A,FALSE,"Test 120 Day Accts";#N/A,#N/A,FALSE,"Tickmarks"}</definedName>
    <definedName name="sqsqs" localSheetId="33" hidden="1">{#N/A,#N/A,FALSE,"Aging Summary";#N/A,#N/A,FALSE,"Ratio Analysis";#N/A,#N/A,FALSE,"Test 120 Day Accts";#N/A,#N/A,FALSE,"Tickmarks"}</definedName>
    <definedName name="sqsqs" localSheetId="34" hidden="1">{#N/A,#N/A,FALSE,"Aging Summary";#N/A,#N/A,FALSE,"Ratio Analysis";#N/A,#N/A,FALSE,"Test 120 Day Accts";#N/A,#N/A,FALSE,"Tickmarks"}</definedName>
    <definedName name="sqsqs" localSheetId="31" hidden="1">{#N/A,#N/A,FALSE,"Aging Summary";#N/A,#N/A,FALSE,"Ratio Analysis";#N/A,#N/A,FALSE,"Test 120 Day Accts";#N/A,#N/A,FALSE,"Tickmarks"}</definedName>
    <definedName name="sqsqs" hidden="1">{#N/A,#N/A,FALSE,"Aging Summary";#N/A,#N/A,FALSE,"Ratio Analysis";#N/A,#N/A,FALSE,"Test 120 Day Accts";#N/A,#N/A,FALSE,"Tickmarks"}</definedName>
    <definedName name="sqsqs_1" localSheetId="35" hidden="1">{#N/A,#N/A,FALSE,"Aging Summary";#N/A,#N/A,FALSE,"Ratio Analysis";#N/A,#N/A,FALSE,"Test 120 Day Accts";#N/A,#N/A,FALSE,"Tickmarks"}</definedName>
    <definedName name="sqsqs_1" localSheetId="37" hidden="1">{#N/A,#N/A,FALSE,"Aging Summary";#N/A,#N/A,FALSE,"Ratio Analysis";#N/A,#N/A,FALSE,"Test 120 Day Accts";#N/A,#N/A,FALSE,"Tickmarks"}</definedName>
    <definedName name="sqsqs_1" localSheetId="36" hidden="1">{#N/A,#N/A,FALSE,"Aging Summary";#N/A,#N/A,FALSE,"Ratio Analysis";#N/A,#N/A,FALSE,"Test 120 Day Accts";#N/A,#N/A,FALSE,"Tickmarks"}</definedName>
    <definedName name="sqsqs_1" localSheetId="33" hidden="1">{#N/A,#N/A,FALSE,"Aging Summary";#N/A,#N/A,FALSE,"Ratio Analysis";#N/A,#N/A,FALSE,"Test 120 Day Accts";#N/A,#N/A,FALSE,"Tickmarks"}</definedName>
    <definedName name="sqsqs_1" localSheetId="34" hidden="1">{#N/A,#N/A,FALSE,"Aging Summary";#N/A,#N/A,FALSE,"Ratio Analysis";#N/A,#N/A,FALSE,"Test 120 Day Accts";#N/A,#N/A,FALSE,"Tickmarks"}</definedName>
    <definedName name="sqsqs_1" localSheetId="31" hidden="1">{#N/A,#N/A,FALSE,"Aging Summary";#N/A,#N/A,FALSE,"Ratio Analysis";#N/A,#N/A,FALSE,"Test 120 Day Accts";#N/A,#N/A,FALSE,"Tickmarks"}</definedName>
    <definedName name="sqsqs_1" hidden="1">{#N/A,#N/A,FALSE,"Aging Summary";#N/A,#N/A,FALSE,"Ratio Analysis";#N/A,#N/A,FALSE,"Test 120 Day Accts";#N/A,#N/A,FALSE,"Tickmarks"}</definedName>
    <definedName name="SQSWS">#REF!</definedName>
    <definedName name="SQW" hidden="1">#REF!</definedName>
    <definedName name="SR" hidden="1">#REF!</definedName>
    <definedName name="srag">#REF!</definedName>
    <definedName name="srau">#REF!</definedName>
    <definedName name="SRB" localSheetId="31">#REF!</definedName>
    <definedName name="SRB">!#REF!</definedName>
    <definedName name="SRC" localSheetId="31">#REF!</definedName>
    <definedName name="SRC">!#REF!</definedName>
    <definedName name="srertretgrt">#REF!</definedName>
    <definedName name="SRH" localSheetId="35" hidden="1">{#N/A,#N/A,FALSE,"GERAL";#N/A,#N/A,FALSE,"012-96";#N/A,#N/A,FALSE,"018-96";#N/A,#N/A,FALSE,"027-96";#N/A,#N/A,FALSE,"059-96";#N/A,#N/A,FALSE,"076-96";#N/A,#N/A,FALSE,"019-97";#N/A,#N/A,FALSE,"021-97";#N/A,#N/A,FALSE,"022-97";#N/A,#N/A,FALSE,"028-97"}</definedName>
    <definedName name="SRH" localSheetId="37" hidden="1">{#N/A,#N/A,FALSE,"GERAL";#N/A,#N/A,FALSE,"012-96";#N/A,#N/A,FALSE,"018-96";#N/A,#N/A,FALSE,"027-96";#N/A,#N/A,FALSE,"059-96";#N/A,#N/A,FALSE,"076-96";#N/A,#N/A,FALSE,"019-97";#N/A,#N/A,FALSE,"021-97";#N/A,#N/A,FALSE,"022-97";#N/A,#N/A,FALSE,"028-97"}</definedName>
    <definedName name="SRH" localSheetId="36" hidden="1">{#N/A,#N/A,FALSE,"GERAL";#N/A,#N/A,FALSE,"012-96";#N/A,#N/A,FALSE,"018-96";#N/A,#N/A,FALSE,"027-96";#N/A,#N/A,FALSE,"059-96";#N/A,#N/A,FALSE,"076-96";#N/A,#N/A,FALSE,"019-97";#N/A,#N/A,FALSE,"021-97";#N/A,#N/A,FALSE,"022-97";#N/A,#N/A,FALSE,"028-97"}</definedName>
    <definedName name="SRH" localSheetId="33" hidden="1">{#N/A,#N/A,FALSE,"GERAL";#N/A,#N/A,FALSE,"012-96";#N/A,#N/A,FALSE,"018-96";#N/A,#N/A,FALSE,"027-96";#N/A,#N/A,FALSE,"059-96";#N/A,#N/A,FALSE,"076-96";#N/A,#N/A,FALSE,"019-97";#N/A,#N/A,FALSE,"021-97";#N/A,#N/A,FALSE,"022-97";#N/A,#N/A,FALSE,"028-97"}</definedName>
    <definedName name="SRH" localSheetId="34" hidden="1">{#N/A,#N/A,FALSE,"GERAL";#N/A,#N/A,FALSE,"012-96";#N/A,#N/A,FALSE,"018-96";#N/A,#N/A,FALSE,"027-96";#N/A,#N/A,FALSE,"059-96";#N/A,#N/A,FALSE,"076-96";#N/A,#N/A,FALSE,"019-97";#N/A,#N/A,FALSE,"021-97";#N/A,#N/A,FALSE,"022-97";#N/A,#N/A,FALSE,"028-97"}</definedName>
    <definedName name="SRH" localSheetId="31" hidden="1">{#N/A,#N/A,FALSE,"GERAL";#N/A,#N/A,FALSE,"012-96";#N/A,#N/A,FALSE,"018-96";#N/A,#N/A,FALSE,"027-96";#N/A,#N/A,FALSE,"059-96";#N/A,#N/A,FALSE,"076-96";#N/A,#N/A,FALSE,"019-97";#N/A,#N/A,FALSE,"021-97";#N/A,#N/A,FALSE,"022-97";#N/A,#N/A,FALSE,"028-97"}</definedName>
    <definedName name="SRH" hidden="1">{#N/A,#N/A,FALSE,"GERAL";#N/A,#N/A,FALSE,"012-96";#N/A,#N/A,FALSE,"018-96";#N/A,#N/A,FALSE,"027-96";#N/A,#N/A,FALSE,"059-96";#N/A,#N/A,FALSE,"076-96";#N/A,#N/A,FALSE,"019-97";#N/A,#N/A,FALSE,"021-97";#N/A,#N/A,FALSE,"022-97";#N/A,#N/A,FALSE,"028-97"}</definedName>
    <definedName name="srhrh" localSheetId="31" hidden="1">{#N/A,#N/A,TRUE,"Cover";#N/A,#N/A,TRUE,"Conts";#N/A,#N/A,TRUE,"VOS";#N/A,#N/A,TRUE,"Warrington";#N/A,#N/A,TRUE,"Widnes"}</definedName>
    <definedName name="srhrh" hidden="1">{#N/A,#N/A,TRUE,"Cover";#N/A,#N/A,TRUE,"Conts";#N/A,#N/A,TRUE,"VOS";#N/A,#N/A,TRUE,"Warrington";#N/A,#N/A,TRUE,"Widnes"}</definedName>
    <definedName name="srot" localSheetId="31" hidden="1">#REF!</definedName>
    <definedName name="srot" hidden="1">#REF!</definedName>
    <definedName name="srs" localSheetId="35" hidden="1">{#N/A,#N/A,FALSE,"COVER.XLS";#N/A,#N/A,FALSE,"RACT1.XLS";#N/A,#N/A,FALSE,"RACT2.XLS";#N/A,#N/A,FALSE,"ECCMP";#N/A,#N/A,FALSE,"WELDER.XLS"}</definedName>
    <definedName name="srs" localSheetId="37" hidden="1">{#N/A,#N/A,FALSE,"COVER.XLS";#N/A,#N/A,FALSE,"RACT1.XLS";#N/A,#N/A,FALSE,"RACT2.XLS";#N/A,#N/A,FALSE,"ECCMP";#N/A,#N/A,FALSE,"WELDER.XLS"}</definedName>
    <definedName name="srs" localSheetId="36" hidden="1">{#N/A,#N/A,FALSE,"COVER.XLS";#N/A,#N/A,FALSE,"RACT1.XLS";#N/A,#N/A,FALSE,"RACT2.XLS";#N/A,#N/A,FALSE,"ECCMP";#N/A,#N/A,FALSE,"WELDER.XLS"}</definedName>
    <definedName name="srs" localSheetId="33" hidden="1">{#N/A,#N/A,FALSE,"COVER.XLS";#N/A,#N/A,FALSE,"RACT1.XLS";#N/A,#N/A,FALSE,"RACT2.XLS";#N/A,#N/A,FALSE,"ECCMP";#N/A,#N/A,FALSE,"WELDER.XLS"}</definedName>
    <definedName name="srs" localSheetId="34" hidden="1">{#N/A,#N/A,FALSE,"COVER.XLS";#N/A,#N/A,FALSE,"RACT1.XLS";#N/A,#N/A,FALSE,"RACT2.XLS";#N/A,#N/A,FALSE,"ECCMP";#N/A,#N/A,FALSE,"WELDER.XLS"}</definedName>
    <definedName name="srs" localSheetId="31" hidden="1">{#N/A,#N/A,FALSE,"COVER.XLS";#N/A,#N/A,FALSE,"RACT1.XLS";#N/A,#N/A,FALSE,"RACT2.XLS";#N/A,#N/A,FALSE,"ECCMP";#N/A,#N/A,FALSE,"WELDER.XLS"}</definedName>
    <definedName name="srs" hidden="1">{#N/A,#N/A,FALSE,"COVER.XLS";#N/A,#N/A,FALSE,"RACT1.XLS";#N/A,#N/A,FALSE,"RACT2.XLS";#N/A,#N/A,FALSE,"ECCMP";#N/A,#N/A,FALSE,"WELDER.XLS"}</definedName>
    <definedName name="srsetrthgfh" localSheetId="31" hidden="1">{#N/A,#N/A,TRUE,"Cover";#N/A,#N/A,TRUE,"Conts";#N/A,#N/A,TRUE,"VOS";#N/A,#N/A,TRUE,"Warrington";#N/A,#N/A,TRUE,"Widnes"}</definedName>
    <definedName name="srsetrthgfh" hidden="1">{#N/A,#N/A,TRUE,"Cover";#N/A,#N/A,TRUE,"Conts";#N/A,#N/A,TRUE,"VOS";#N/A,#N/A,TRUE,"Warrington";#N/A,#N/A,TRUE,"Widnes"}</definedName>
    <definedName name="srsretr" localSheetId="31" hidden="1">{#N/A,#N/A,TRUE,"Cover";#N/A,#N/A,TRUE,"Conts";#N/A,#N/A,TRUE,"VOS";#N/A,#N/A,TRUE,"Warrington";#N/A,#N/A,TRUE,"Widnes"}</definedName>
    <definedName name="srsretr" hidden="1">{#N/A,#N/A,TRUE,"Cover";#N/A,#N/A,TRUE,"Conts";#N/A,#N/A,TRUE,"VOS";#N/A,#N/A,TRUE,"Warrington";#N/A,#N/A,TRUE,"Widnes"}</definedName>
    <definedName name="SRSSET" localSheetId="35" hidden="1">{#N/A,#N/A,FALSE,"Matrix";#N/A,#N/A,FALSE,"Executive";#N/A,#N/A,FALSE,"Summary"}</definedName>
    <definedName name="SRSSET" localSheetId="37" hidden="1">{#N/A,#N/A,FALSE,"Matrix";#N/A,#N/A,FALSE,"Executive";#N/A,#N/A,FALSE,"Summary"}</definedName>
    <definedName name="SRSSET" localSheetId="36" hidden="1">{#N/A,#N/A,FALSE,"Matrix";#N/A,#N/A,FALSE,"Executive";#N/A,#N/A,FALSE,"Summary"}</definedName>
    <definedName name="SRSSET" localSheetId="33" hidden="1">{#N/A,#N/A,FALSE,"Matrix";#N/A,#N/A,FALSE,"Executive";#N/A,#N/A,FALSE,"Summary"}</definedName>
    <definedName name="SRSSET" localSheetId="34" hidden="1">{#N/A,#N/A,FALSE,"Matrix";#N/A,#N/A,FALSE,"Executive";#N/A,#N/A,FALSE,"Summary"}</definedName>
    <definedName name="SRSSET" localSheetId="31" hidden="1">{#N/A,#N/A,FALSE,"Matrix";#N/A,#N/A,FALSE,"Executive";#N/A,#N/A,FALSE,"Summary"}</definedName>
    <definedName name="SRSSET" hidden="1">{#N/A,#N/A,FALSE,"Matrix";#N/A,#N/A,FALSE,"Executive";#N/A,#N/A,FALSE,"Summary"}</definedName>
    <definedName name="srtfu" localSheetId="35" hidden="1">{"BALANCE_SHEET",#N/A,FALSE,"A";"INCOME_STATEMENT",#N/A,FALSE,"A"}</definedName>
    <definedName name="srtfu" localSheetId="37" hidden="1">{"BALANCE_SHEET",#N/A,FALSE,"A";"INCOME_STATEMENT",#N/A,FALSE,"A"}</definedName>
    <definedName name="srtfu" localSheetId="36" hidden="1">{"BALANCE_SHEET",#N/A,FALSE,"A";"INCOME_STATEMENT",#N/A,FALSE,"A"}</definedName>
    <definedName name="srtfu" localSheetId="33" hidden="1">{"BALANCE_SHEET",#N/A,FALSE,"A";"INCOME_STATEMENT",#N/A,FALSE,"A"}</definedName>
    <definedName name="srtfu" localSheetId="34" hidden="1">{"BALANCE_SHEET",#N/A,FALSE,"A";"INCOME_STATEMENT",#N/A,FALSE,"A"}</definedName>
    <definedName name="srtfu" localSheetId="31" hidden="1">{"BALANCE_SHEET",#N/A,FALSE,"A";"INCOME_STATEMENT",#N/A,FALSE,"A"}</definedName>
    <definedName name="srtfu" hidden="1">{"BALANCE_SHEET",#N/A,FALSE,"A";"INCOME_STATEMENT",#N/A,FALSE,"A"}</definedName>
    <definedName name="SRTSRT" localSheetId="35" hidden="1">{#N/A,#N/A,FALSE,"GERAL";#N/A,#N/A,FALSE,"012-96";#N/A,#N/A,FALSE,"018-96";#N/A,#N/A,FALSE,"027-96";#N/A,#N/A,FALSE,"059-96";#N/A,#N/A,FALSE,"076-96";#N/A,#N/A,FALSE,"019-97";#N/A,#N/A,FALSE,"021-97";#N/A,#N/A,FALSE,"022-97";#N/A,#N/A,FALSE,"028-97"}</definedName>
    <definedName name="SRTSRT" localSheetId="37" hidden="1">{#N/A,#N/A,FALSE,"GERAL";#N/A,#N/A,FALSE,"012-96";#N/A,#N/A,FALSE,"018-96";#N/A,#N/A,FALSE,"027-96";#N/A,#N/A,FALSE,"059-96";#N/A,#N/A,FALSE,"076-96";#N/A,#N/A,FALSE,"019-97";#N/A,#N/A,FALSE,"021-97";#N/A,#N/A,FALSE,"022-97";#N/A,#N/A,FALSE,"028-97"}</definedName>
    <definedName name="SRTSRT" localSheetId="36" hidden="1">{#N/A,#N/A,FALSE,"GERAL";#N/A,#N/A,FALSE,"012-96";#N/A,#N/A,FALSE,"018-96";#N/A,#N/A,FALSE,"027-96";#N/A,#N/A,FALSE,"059-96";#N/A,#N/A,FALSE,"076-96";#N/A,#N/A,FALSE,"019-97";#N/A,#N/A,FALSE,"021-97";#N/A,#N/A,FALSE,"022-97";#N/A,#N/A,FALSE,"028-97"}</definedName>
    <definedName name="SRTSRT" localSheetId="33" hidden="1">{#N/A,#N/A,FALSE,"GERAL";#N/A,#N/A,FALSE,"012-96";#N/A,#N/A,FALSE,"018-96";#N/A,#N/A,FALSE,"027-96";#N/A,#N/A,FALSE,"059-96";#N/A,#N/A,FALSE,"076-96";#N/A,#N/A,FALSE,"019-97";#N/A,#N/A,FALSE,"021-97";#N/A,#N/A,FALSE,"022-97";#N/A,#N/A,FALSE,"028-97"}</definedName>
    <definedName name="SRTSRT" localSheetId="34" hidden="1">{#N/A,#N/A,FALSE,"GERAL";#N/A,#N/A,FALSE,"012-96";#N/A,#N/A,FALSE,"018-96";#N/A,#N/A,FALSE,"027-96";#N/A,#N/A,FALSE,"059-96";#N/A,#N/A,FALSE,"076-96";#N/A,#N/A,FALSE,"019-97";#N/A,#N/A,FALSE,"021-97";#N/A,#N/A,FALSE,"022-97";#N/A,#N/A,FALSE,"028-97"}</definedName>
    <definedName name="SRTSRT" localSheetId="31" hidden="1">{#N/A,#N/A,FALSE,"GERAL";#N/A,#N/A,FALSE,"012-96";#N/A,#N/A,FALSE,"018-96";#N/A,#N/A,FALSE,"027-96";#N/A,#N/A,FALSE,"059-96";#N/A,#N/A,FALSE,"076-96";#N/A,#N/A,FALSE,"019-97";#N/A,#N/A,FALSE,"021-97";#N/A,#N/A,FALSE,"022-97";#N/A,#N/A,FALSE,"028-97"}</definedName>
    <definedName name="SRTSRT" hidden="1">{#N/A,#N/A,FALSE,"GERAL";#N/A,#N/A,FALSE,"012-96";#N/A,#N/A,FALSE,"018-96";#N/A,#N/A,FALSE,"027-96";#N/A,#N/A,FALSE,"059-96";#N/A,#N/A,FALSE,"076-96";#N/A,#N/A,FALSE,"019-97";#N/A,#N/A,FALSE,"021-97";#N/A,#N/A,FALSE,"022-97";#N/A,#N/A,FALSE,"028-97"}</definedName>
    <definedName name="SRTST" localSheetId="35" hidden="1">{#N/A,#N/A,FALSE,"GERAL";#N/A,#N/A,FALSE,"012-96";#N/A,#N/A,FALSE,"018-96";#N/A,#N/A,FALSE,"027-96";#N/A,#N/A,FALSE,"059-96";#N/A,#N/A,FALSE,"076-96";#N/A,#N/A,FALSE,"019-97";#N/A,#N/A,FALSE,"021-97";#N/A,#N/A,FALSE,"022-97";#N/A,#N/A,FALSE,"028-97"}</definedName>
    <definedName name="SRTST" localSheetId="37" hidden="1">{#N/A,#N/A,FALSE,"GERAL";#N/A,#N/A,FALSE,"012-96";#N/A,#N/A,FALSE,"018-96";#N/A,#N/A,FALSE,"027-96";#N/A,#N/A,FALSE,"059-96";#N/A,#N/A,FALSE,"076-96";#N/A,#N/A,FALSE,"019-97";#N/A,#N/A,FALSE,"021-97";#N/A,#N/A,FALSE,"022-97";#N/A,#N/A,FALSE,"028-97"}</definedName>
    <definedName name="SRTST" localSheetId="36" hidden="1">{#N/A,#N/A,FALSE,"GERAL";#N/A,#N/A,FALSE,"012-96";#N/A,#N/A,FALSE,"018-96";#N/A,#N/A,FALSE,"027-96";#N/A,#N/A,FALSE,"059-96";#N/A,#N/A,FALSE,"076-96";#N/A,#N/A,FALSE,"019-97";#N/A,#N/A,FALSE,"021-97";#N/A,#N/A,FALSE,"022-97";#N/A,#N/A,FALSE,"028-97"}</definedName>
    <definedName name="SRTST" localSheetId="33" hidden="1">{#N/A,#N/A,FALSE,"GERAL";#N/A,#N/A,FALSE,"012-96";#N/A,#N/A,FALSE,"018-96";#N/A,#N/A,FALSE,"027-96";#N/A,#N/A,FALSE,"059-96";#N/A,#N/A,FALSE,"076-96";#N/A,#N/A,FALSE,"019-97";#N/A,#N/A,FALSE,"021-97";#N/A,#N/A,FALSE,"022-97";#N/A,#N/A,FALSE,"028-97"}</definedName>
    <definedName name="SRTST" localSheetId="34" hidden="1">{#N/A,#N/A,FALSE,"GERAL";#N/A,#N/A,FALSE,"012-96";#N/A,#N/A,FALSE,"018-96";#N/A,#N/A,FALSE,"027-96";#N/A,#N/A,FALSE,"059-96";#N/A,#N/A,FALSE,"076-96";#N/A,#N/A,FALSE,"019-97";#N/A,#N/A,FALSE,"021-97";#N/A,#N/A,FALSE,"022-97";#N/A,#N/A,FALSE,"028-97"}</definedName>
    <definedName name="SRTST" localSheetId="31" hidden="1">{#N/A,#N/A,FALSE,"GERAL";#N/A,#N/A,FALSE,"012-96";#N/A,#N/A,FALSE,"018-96";#N/A,#N/A,FALSE,"027-96";#N/A,#N/A,FALSE,"059-96";#N/A,#N/A,FALSE,"076-96";#N/A,#N/A,FALSE,"019-97";#N/A,#N/A,FALSE,"021-97";#N/A,#N/A,FALSE,"022-97";#N/A,#N/A,FALSE,"028-97"}</definedName>
    <definedName name="SRTST" hidden="1">{#N/A,#N/A,FALSE,"GERAL";#N/A,#N/A,FALSE,"012-96";#N/A,#N/A,FALSE,"018-96";#N/A,#N/A,FALSE,"027-96";#N/A,#N/A,FALSE,"059-96";#N/A,#N/A,FALSE,"076-96";#N/A,#N/A,FALSE,"019-97";#N/A,#N/A,FALSE,"021-97";#N/A,#N/A,FALSE,"022-97";#N/A,#N/A,FALSE,"028-97"}</definedName>
    <definedName name="srtuazb" localSheetId="35" hidden="1">{"June",#N/A,FALSE,"June"}</definedName>
    <definedName name="srtuazb" localSheetId="37" hidden="1">{"June",#N/A,FALSE,"June"}</definedName>
    <definedName name="srtuazb" localSheetId="36" hidden="1">{"June",#N/A,FALSE,"June"}</definedName>
    <definedName name="srtuazb" localSheetId="33" hidden="1">{"June",#N/A,FALSE,"June"}</definedName>
    <definedName name="srtuazb" localSheetId="34" hidden="1">{"June",#N/A,FALSE,"June"}</definedName>
    <definedName name="srtuazb" localSheetId="31" hidden="1">{"June",#N/A,FALSE,"June"}</definedName>
    <definedName name="srtuazb" hidden="1">{"June",#N/A,FALSE,"June"}</definedName>
    <definedName name="srtusrtusfghstr" localSheetId="35" hidden="1">{#N/A,#N/A,FALSE,"Cost Report";#N/A,#N/A,FALSE,"Sept Qtr";#N/A,#N/A,FALSE,"Qtly Summ.";#N/A,#N/A,FALSE,"Report Summary";#N/A,#N/A,FALSE,"Ammort &amp; Dep.";#N/A,#N/A,FALSE,"Rev. GIC Summ.";#N/A,#N/A,FALSE,"CAPEX";#N/A,#N/A,FALSE,"Stockpile Adj.";#N/A,#N/A,FALSE,"Cost Summary"}</definedName>
    <definedName name="srtusrtusfghstr" localSheetId="37" hidden="1">{#N/A,#N/A,FALSE,"Cost Report";#N/A,#N/A,FALSE,"Sept Qtr";#N/A,#N/A,FALSE,"Qtly Summ.";#N/A,#N/A,FALSE,"Report Summary";#N/A,#N/A,FALSE,"Ammort &amp; Dep.";#N/A,#N/A,FALSE,"Rev. GIC Summ.";#N/A,#N/A,FALSE,"CAPEX";#N/A,#N/A,FALSE,"Stockpile Adj.";#N/A,#N/A,FALSE,"Cost Summary"}</definedName>
    <definedName name="srtusrtusfghstr" localSheetId="36" hidden="1">{#N/A,#N/A,FALSE,"Cost Report";#N/A,#N/A,FALSE,"Sept Qtr";#N/A,#N/A,FALSE,"Qtly Summ.";#N/A,#N/A,FALSE,"Report Summary";#N/A,#N/A,FALSE,"Ammort &amp; Dep.";#N/A,#N/A,FALSE,"Rev. GIC Summ.";#N/A,#N/A,FALSE,"CAPEX";#N/A,#N/A,FALSE,"Stockpile Adj.";#N/A,#N/A,FALSE,"Cost Summary"}</definedName>
    <definedName name="srtusrtusfghstr" localSheetId="33" hidden="1">{#N/A,#N/A,FALSE,"Cost Report";#N/A,#N/A,FALSE,"Sept Qtr";#N/A,#N/A,FALSE,"Qtly Summ.";#N/A,#N/A,FALSE,"Report Summary";#N/A,#N/A,FALSE,"Ammort &amp; Dep.";#N/A,#N/A,FALSE,"Rev. GIC Summ.";#N/A,#N/A,FALSE,"CAPEX";#N/A,#N/A,FALSE,"Stockpile Adj.";#N/A,#N/A,FALSE,"Cost Summary"}</definedName>
    <definedName name="srtusrtusfghstr" localSheetId="34" hidden="1">{#N/A,#N/A,FALSE,"Cost Report";#N/A,#N/A,FALSE,"Sept Qtr";#N/A,#N/A,FALSE,"Qtly Summ.";#N/A,#N/A,FALSE,"Report Summary";#N/A,#N/A,FALSE,"Ammort &amp; Dep.";#N/A,#N/A,FALSE,"Rev. GIC Summ.";#N/A,#N/A,FALSE,"CAPEX";#N/A,#N/A,FALSE,"Stockpile Adj.";#N/A,#N/A,FALSE,"Cost Summary"}</definedName>
    <definedName name="srtusrtusfghstr" localSheetId="31" hidden="1">{#N/A,#N/A,FALSE,"Cost Report";#N/A,#N/A,FALSE,"Sept Qtr";#N/A,#N/A,FALSE,"Qtly Summ.";#N/A,#N/A,FALSE,"Report Summary";#N/A,#N/A,FALSE,"Ammort &amp; Dep.";#N/A,#N/A,FALSE,"Rev. GIC Summ.";#N/A,#N/A,FALSE,"CAPEX";#N/A,#N/A,FALSE,"Stockpile Adj.";#N/A,#N/A,FALSE,"Cost Summary"}</definedName>
    <definedName name="srtusrtusfghstr" hidden="1">{#N/A,#N/A,FALSE,"Cost Report";#N/A,#N/A,FALSE,"Sept Qtr";#N/A,#N/A,FALSE,"Qtly Summ.";#N/A,#N/A,FALSE,"Report Summary";#N/A,#N/A,FALSE,"Ammort &amp; Dep.";#N/A,#N/A,FALSE,"Rev. GIC Summ.";#N/A,#N/A,FALSE,"CAPEX";#N/A,#N/A,FALSE,"Stockpile Adj.";#N/A,#N/A,FALSE,"Cost Summary"}</definedName>
    <definedName name="SRU" localSheetId="35" hidden="1">{"'장비'!$A$3:$M$12"}</definedName>
    <definedName name="SRU" localSheetId="37" hidden="1">{"'장비'!$A$3:$M$12"}</definedName>
    <definedName name="SRU" localSheetId="36" hidden="1">{"'장비'!$A$3:$M$12"}</definedName>
    <definedName name="SRU" localSheetId="33" hidden="1">{"'장비'!$A$3:$M$12"}</definedName>
    <definedName name="SRU" localSheetId="34" hidden="1">{"'장비'!$A$3:$M$12"}</definedName>
    <definedName name="SRU" localSheetId="31" hidden="1">{"'장비'!$A$3:$M$12"}</definedName>
    <definedName name="SRU" hidden="1">{"'장비'!$A$3:$M$12"}</definedName>
    <definedName name="srusrtu" localSheetId="35" hidden="1">{"MAR",#N/A,FALSE,"March"}</definedName>
    <definedName name="srusrtu" localSheetId="37" hidden="1">{"MAR",#N/A,FALSE,"March"}</definedName>
    <definedName name="srusrtu" localSheetId="36" hidden="1">{"MAR",#N/A,FALSE,"March"}</definedName>
    <definedName name="srusrtu" localSheetId="33" hidden="1">{"MAR",#N/A,FALSE,"March"}</definedName>
    <definedName name="srusrtu" localSheetId="34" hidden="1">{"MAR",#N/A,FALSE,"March"}</definedName>
    <definedName name="srusrtu" localSheetId="31" hidden="1">{"MAR",#N/A,FALSE,"March"}</definedName>
    <definedName name="srusrtu" hidden="1">{"MAR",#N/A,FALSE,"March"}</definedName>
    <definedName name="sryeysr" localSheetId="31" hidden="1">{#N/A,#N/A,TRUE,"Cover";#N/A,#N/A,TRUE,"Conts";#N/A,#N/A,TRUE,"VOS";#N/A,#N/A,TRUE,"Warrington";#N/A,#N/A,TRUE,"Widnes"}</definedName>
    <definedName name="sryeysr" hidden="1">{#N/A,#N/A,TRUE,"Cover";#N/A,#N/A,TRUE,"Conts";#N/A,#N/A,TRUE,"VOS";#N/A,#N/A,TRUE,"Warrington";#N/A,#N/A,TRUE,"Widnes"}</definedName>
    <definedName name="ss" localSheetId="35" hidden="1">{"Sin detalle",#N/A,FALSE,"Flujo (redondeado)";"Detallado",#N/A,FALSE,"Flujo (redondeado)"}</definedName>
    <definedName name="ss" localSheetId="37" hidden="1">{"Sin detalle",#N/A,FALSE,"Flujo (redondeado)";"Detallado",#N/A,FALSE,"Flujo (redondeado)"}</definedName>
    <definedName name="ss" localSheetId="36" hidden="1">{"Sin detalle",#N/A,FALSE,"Flujo (redondeado)";"Detallado",#N/A,FALSE,"Flujo (redondeado)"}</definedName>
    <definedName name="ss" localSheetId="33" hidden="1">{"Sin detalle",#N/A,FALSE,"Flujo (redondeado)";"Detallado",#N/A,FALSE,"Flujo (redondeado)"}</definedName>
    <definedName name="ss" localSheetId="34" hidden="1">{"Sin detalle",#N/A,FALSE,"Flujo (redondeado)";"Detallado",#N/A,FALSE,"Flujo (redondeado)"}</definedName>
    <definedName name="ss" localSheetId="31">#REF!</definedName>
    <definedName name="SS" hidden="1">{"'Sheet1'!$L$16"}</definedName>
    <definedName name="ss_1" localSheetId="35" hidden="1">{#N/A,#N/A,FALSE,"masez (10)";#N/A,#N/A,FALSE,"masez (7)";#N/A,#N/A,FALSE,"masez (6)";#N/A,#N/A,FALSE,"masez (5)";#N/A,#N/A,FALSE,"masez (4)";#N/A,#N/A,FALSE,"masez (3)";#N/A,#N/A,FALSE,"masez (2)";#N/A,#N/A,FALSE,"GME";#N/A,#N/A,FALSE,"masez"}</definedName>
    <definedName name="ss_1" localSheetId="37" hidden="1">{#N/A,#N/A,FALSE,"masez (10)";#N/A,#N/A,FALSE,"masez (7)";#N/A,#N/A,FALSE,"masez (6)";#N/A,#N/A,FALSE,"masez (5)";#N/A,#N/A,FALSE,"masez (4)";#N/A,#N/A,FALSE,"masez (3)";#N/A,#N/A,FALSE,"masez (2)";#N/A,#N/A,FALSE,"GME";#N/A,#N/A,FALSE,"masez"}</definedName>
    <definedName name="ss_1" localSheetId="36" hidden="1">{#N/A,#N/A,FALSE,"masez (10)";#N/A,#N/A,FALSE,"masez (7)";#N/A,#N/A,FALSE,"masez (6)";#N/A,#N/A,FALSE,"masez (5)";#N/A,#N/A,FALSE,"masez (4)";#N/A,#N/A,FALSE,"masez (3)";#N/A,#N/A,FALSE,"masez (2)";#N/A,#N/A,FALSE,"GME";#N/A,#N/A,FALSE,"masez"}</definedName>
    <definedName name="ss_1" localSheetId="33" hidden="1">{#N/A,#N/A,FALSE,"masez (10)";#N/A,#N/A,FALSE,"masez (7)";#N/A,#N/A,FALSE,"masez (6)";#N/A,#N/A,FALSE,"masez (5)";#N/A,#N/A,FALSE,"masez (4)";#N/A,#N/A,FALSE,"masez (3)";#N/A,#N/A,FALSE,"masez (2)";#N/A,#N/A,FALSE,"GME";#N/A,#N/A,FALSE,"masez"}</definedName>
    <definedName name="ss_1" localSheetId="34" hidden="1">{#N/A,#N/A,FALSE,"masez (10)";#N/A,#N/A,FALSE,"masez (7)";#N/A,#N/A,FALSE,"masez (6)";#N/A,#N/A,FALSE,"masez (5)";#N/A,#N/A,FALSE,"masez (4)";#N/A,#N/A,FALSE,"masez (3)";#N/A,#N/A,FALSE,"masez (2)";#N/A,#N/A,FALSE,"GME";#N/A,#N/A,FALSE,"masez"}</definedName>
    <definedName name="SS_1" localSheetId="31">#REF!</definedName>
    <definedName name="ss_1" hidden="1">{"Sin detalle",#N/A,FALSE,"Flujo (redondeado)";"Detallado",#N/A,FALSE,"Flujo (redondeado)"}</definedName>
    <definedName name="SS_1_1">"#REF!"</definedName>
    <definedName name="SS_1_2">"#REF!"</definedName>
    <definedName name="SS_1_3">"#REF!"</definedName>
    <definedName name="SS_1_4">"#REF!"</definedName>
    <definedName name="SS_10" localSheetId="31">#REF!</definedName>
    <definedName name="SS_10">!#REF!</definedName>
    <definedName name="SS_10_1">"#REF!"</definedName>
    <definedName name="SS_10_2">"#REF!"</definedName>
    <definedName name="SS_10_3">"#REF!"</definedName>
    <definedName name="SS_10_4">"#REF!"</definedName>
    <definedName name="SS_11" localSheetId="31">#REF!</definedName>
    <definedName name="SS_11">!#REF!</definedName>
    <definedName name="SS_11_1">"#REF!"</definedName>
    <definedName name="SS_11_2">"#REF!"</definedName>
    <definedName name="SS_11_3">"#REF!"</definedName>
    <definedName name="SS_11_4">"#REF!"</definedName>
    <definedName name="SS_12" localSheetId="31">#REF!</definedName>
    <definedName name="SS_12">!#REF!</definedName>
    <definedName name="SS_12_1">"#REF!"</definedName>
    <definedName name="SS_12_2">"#REF!"</definedName>
    <definedName name="SS_12_3">"#REF!"</definedName>
    <definedName name="SS_12_4">"#REF!"</definedName>
    <definedName name="SS_13" localSheetId="31">#REF!</definedName>
    <definedName name="SS_13">!#REF!</definedName>
    <definedName name="SS_13_1">"#REF!"</definedName>
    <definedName name="SS_13_2">"#REF!"</definedName>
    <definedName name="SS_13_3">"#REF!"</definedName>
    <definedName name="SS_13_4">"#REF!"</definedName>
    <definedName name="SS_14" localSheetId="31">#REF!</definedName>
    <definedName name="SS_14">!#REF!</definedName>
    <definedName name="SS_14_1">"#REF!"</definedName>
    <definedName name="SS_14_2">"#REF!"</definedName>
    <definedName name="SS_14_3">"#REF!"</definedName>
    <definedName name="SS_14_4">"#REF!"</definedName>
    <definedName name="SS_15" localSheetId="31">#REF!</definedName>
    <definedName name="SS_15">!#REF!</definedName>
    <definedName name="SS_15_1">"#REF!"</definedName>
    <definedName name="SS_15_2">"#REF!"</definedName>
    <definedName name="SS_15_3">"#REF!"</definedName>
    <definedName name="SS_15_4">"#REF!"</definedName>
    <definedName name="SS_16" localSheetId="31">#REF!</definedName>
    <definedName name="SS_16">!#REF!</definedName>
    <definedName name="SS_16_1">"#REF!"</definedName>
    <definedName name="SS_16_2">"#REF!"</definedName>
    <definedName name="SS_16_3">"#REF!"</definedName>
    <definedName name="SS_16_4">"#REF!"</definedName>
    <definedName name="SS_17" localSheetId="31">#REF!</definedName>
    <definedName name="SS_17">!#REF!</definedName>
    <definedName name="SS_17_1">"#REF!"</definedName>
    <definedName name="SS_17_2">"#REF!"</definedName>
    <definedName name="SS_17_3">"#REF!"</definedName>
    <definedName name="SS_17_4">"#REF!"</definedName>
    <definedName name="SS_18" localSheetId="31">#REF!</definedName>
    <definedName name="SS_18">!#REF!</definedName>
    <definedName name="SS_18_1">"#REF!"</definedName>
    <definedName name="SS_18_2">"#REF!"</definedName>
    <definedName name="SS_18_3">"#REF!"</definedName>
    <definedName name="SS_18_4">"#REF!"</definedName>
    <definedName name="SS_19" localSheetId="31">#REF!</definedName>
    <definedName name="SS_19">!#REF!</definedName>
    <definedName name="SS_19_1">"#REF!"</definedName>
    <definedName name="SS_19_2">"#REF!"</definedName>
    <definedName name="SS_19_3">"#REF!"</definedName>
    <definedName name="SS_19_4">"#REF!"</definedName>
    <definedName name="SS_2" localSheetId="31">#REF!</definedName>
    <definedName name="SS_2">!#REF!</definedName>
    <definedName name="SS_2_1">"#REF!"</definedName>
    <definedName name="SS_2_2">"#REF!"</definedName>
    <definedName name="SS_2_3">"#REF!"</definedName>
    <definedName name="SS_2_4">"#REF!"</definedName>
    <definedName name="SS_20" localSheetId="31">#REF!</definedName>
    <definedName name="SS_20">!#REF!</definedName>
    <definedName name="SS_20_1">"#REF!"</definedName>
    <definedName name="SS_20_2">"#REF!"</definedName>
    <definedName name="SS_20_3">"#REF!"</definedName>
    <definedName name="SS_20_4">"#REF!"</definedName>
    <definedName name="SS_21" localSheetId="31">#REF!</definedName>
    <definedName name="SS_21">!#REF!</definedName>
    <definedName name="SS_21_1">"#REF!"</definedName>
    <definedName name="SS_21_2">"#REF!"</definedName>
    <definedName name="SS_21_3">"#REF!"</definedName>
    <definedName name="SS_21_4">"#REF!"</definedName>
    <definedName name="SS_22" localSheetId="31">#REF!</definedName>
    <definedName name="SS_22">!#REF!</definedName>
    <definedName name="SS_22_1">"#REF!"</definedName>
    <definedName name="SS_22_2">"#REF!"</definedName>
    <definedName name="SS_22_3">"#REF!"</definedName>
    <definedName name="SS_22_4">"#REF!"</definedName>
    <definedName name="SS_23" localSheetId="31">#REF!</definedName>
    <definedName name="SS_23">!#REF!</definedName>
    <definedName name="SS_23_1">"#REF!"</definedName>
    <definedName name="SS_23_2">"#REF!"</definedName>
    <definedName name="SS_23_3">"#REF!"</definedName>
    <definedName name="SS_23_4">"#REF!"</definedName>
    <definedName name="SS_24" localSheetId="31">#REF!</definedName>
    <definedName name="SS_24">!#REF!</definedName>
    <definedName name="SS_24_1">"#REF!"</definedName>
    <definedName name="SS_24_2">"#REF!"</definedName>
    <definedName name="SS_24_3">"#REF!"</definedName>
    <definedName name="SS_24_4">"#REF!"</definedName>
    <definedName name="SS_25" localSheetId="31">#REF!</definedName>
    <definedName name="SS_25">!#REF!</definedName>
    <definedName name="SS_25_1">"#REF!"</definedName>
    <definedName name="SS_25_2">"#REF!"</definedName>
    <definedName name="SS_25_3">"#REF!"</definedName>
    <definedName name="SS_25_4">"#REF!"</definedName>
    <definedName name="SS_26" localSheetId="31">#REF!</definedName>
    <definedName name="SS_26">!#REF!</definedName>
    <definedName name="SS_26_1">"#REF!"</definedName>
    <definedName name="SS_26_2">"#REF!"</definedName>
    <definedName name="SS_26_3">"#REF!"</definedName>
    <definedName name="SS_26_4">"#REF!"</definedName>
    <definedName name="SS_3" localSheetId="31">#REF!</definedName>
    <definedName name="SS_3">!#REF!</definedName>
    <definedName name="SS_3_1">"#REF!"</definedName>
    <definedName name="SS_3_2">"#REF!"</definedName>
    <definedName name="SS_3_3">"#REF!"</definedName>
    <definedName name="SS_3_4">"#REF!"</definedName>
    <definedName name="SS_4" localSheetId="31">#REF!</definedName>
    <definedName name="SS_4">!#REF!</definedName>
    <definedName name="SS_4_1">"#REF!"</definedName>
    <definedName name="SS_4_2">"#REF!"</definedName>
    <definedName name="SS_4_3">"#REF!"</definedName>
    <definedName name="SS_4_4">"#REF!"</definedName>
    <definedName name="SS_5" localSheetId="31">#REF!</definedName>
    <definedName name="SS_5">!#REF!</definedName>
    <definedName name="SS_5_1">"#REF!"</definedName>
    <definedName name="SS_5_2">"#REF!"</definedName>
    <definedName name="SS_5_3">"#REF!"</definedName>
    <definedName name="SS_5_4">"#REF!"</definedName>
    <definedName name="SS_6" localSheetId="31">#REF!</definedName>
    <definedName name="SS_6">!#REF!</definedName>
    <definedName name="SS_6_1">"#REF!"</definedName>
    <definedName name="SS_6_2">"#REF!"</definedName>
    <definedName name="SS_6_3">"#REF!"</definedName>
    <definedName name="SS_6_4">"#REF!"</definedName>
    <definedName name="SS_7" localSheetId="31">#REF!</definedName>
    <definedName name="SS_7">!#REF!</definedName>
    <definedName name="SS_7_1">"#REF!"</definedName>
    <definedName name="SS_7_2">"#REF!"</definedName>
    <definedName name="SS_7_3">"#REF!"</definedName>
    <definedName name="SS_7_4">"#REF!"</definedName>
    <definedName name="SS_8" localSheetId="31">#REF!</definedName>
    <definedName name="SS_8">!#REF!</definedName>
    <definedName name="SS_8_1">"#REF!"</definedName>
    <definedName name="SS_8_2">"#REF!"</definedName>
    <definedName name="SS_8_3">"#REF!"</definedName>
    <definedName name="SS_8_4">"#REF!"</definedName>
    <definedName name="SS_9" localSheetId="31">#REF!</definedName>
    <definedName name="SS_9">!#REF!</definedName>
    <definedName name="SS_9_1">"#REF!"</definedName>
    <definedName name="SS_9_2">"#REF!"</definedName>
    <definedName name="SS_9_3">"#REF!"</definedName>
    <definedName name="SS_9_4">"#REF!"</definedName>
    <definedName name="ssaa"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aa"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aa"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aa"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aa"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aa" localSheetId="31" hidden="1">#REF!</definedName>
    <definedName name="ssaa" hidden="1">#REF!</definedName>
    <definedName name="SSANSI" localSheetId="31">#REF!</definedName>
    <definedName name="SSANSI">!#REF!</definedName>
    <definedName name="SSANSIClass" localSheetId="31">#REF!</definedName>
    <definedName name="SSANSIClass">!#REF!</definedName>
    <definedName name="SSANSISize" localSheetId="31">#REF!</definedName>
    <definedName name="SSANSISize">!#REF!</definedName>
    <definedName name="ssCr_cp" localSheetId="31">#REF!</definedName>
    <definedName name="ssCr_cp">!#REF!</definedName>
    <definedName name="ssCr_rd" localSheetId="31">#REF!</definedName>
    <definedName name="ssCr_rd">!#REF!</definedName>
    <definedName name="ssdddd" hidden="1">{#N/A,#N/A,FALSE,"Total_OC015";#N/A,#N/A,FALSE,"ADMIN";#N/A,#N/A,FALSE,"PROCES";#N/A,#N/A,FALSE,"mecan";#N/A,#N/A,FALSE,"civil";#N/A,#N/A,FALSE,"CAÑER";#N/A,#N/A,FALSE,"ELEC";#N/A,#N/A,FALSE,"INSTR"}</definedName>
    <definedName name="ssddf" localSheetId="35" hidden="1">{#N/A,#N/A,TRUE,"INGENIERIA";#N/A,#N/A,TRUE,"COMPRAS";#N/A,#N/A,TRUE,"DIRECCION";#N/A,#N/A,TRUE,"RESUMEN"}</definedName>
    <definedName name="ssddf" localSheetId="37" hidden="1">{#N/A,#N/A,TRUE,"INGENIERIA";#N/A,#N/A,TRUE,"COMPRAS";#N/A,#N/A,TRUE,"DIRECCION";#N/A,#N/A,TRUE,"RESUMEN"}</definedName>
    <definedName name="ssddf" localSheetId="36" hidden="1">{#N/A,#N/A,TRUE,"INGENIERIA";#N/A,#N/A,TRUE,"COMPRAS";#N/A,#N/A,TRUE,"DIRECCION";#N/A,#N/A,TRUE,"RESUMEN"}</definedName>
    <definedName name="ssddf" localSheetId="33" hidden="1">{#N/A,#N/A,TRUE,"INGENIERIA";#N/A,#N/A,TRUE,"COMPRAS";#N/A,#N/A,TRUE,"DIRECCION";#N/A,#N/A,TRUE,"RESUMEN"}</definedName>
    <definedName name="ssddf" localSheetId="34" hidden="1">{#N/A,#N/A,TRUE,"INGENIERIA";#N/A,#N/A,TRUE,"COMPRAS";#N/A,#N/A,TRUE,"DIRECCION";#N/A,#N/A,TRUE,"RESUMEN"}</definedName>
    <definedName name="ssddf" localSheetId="31" hidden="1">{#N/A,#N/A,TRUE,"INGENIERIA";#N/A,#N/A,TRUE,"COMPRAS";#N/A,#N/A,TRUE,"DIRECCION";#N/A,#N/A,TRUE,"RESUMEN"}</definedName>
    <definedName name="ssddf" hidden="1">{#N/A,#N/A,TRUE,"INGENIERIA";#N/A,#N/A,TRUE,"COMPRAS";#N/A,#N/A,TRUE,"DIRECCION";#N/A,#N/A,TRUE,"RESUMEN"}</definedName>
    <definedName name="ssddfase" localSheetId="35" hidden="1">{#N/A,#N/A,FALSE,"COVER.XLS";#N/A,#N/A,FALSE,"RACT1.XLS";#N/A,#N/A,FALSE,"RACT2.XLS";#N/A,#N/A,FALSE,"ECCMP";#N/A,#N/A,FALSE,"WELDER.XLS"}</definedName>
    <definedName name="ssddfase" localSheetId="37" hidden="1">{#N/A,#N/A,FALSE,"COVER.XLS";#N/A,#N/A,FALSE,"RACT1.XLS";#N/A,#N/A,FALSE,"RACT2.XLS";#N/A,#N/A,FALSE,"ECCMP";#N/A,#N/A,FALSE,"WELDER.XLS"}</definedName>
    <definedName name="ssddfase" localSheetId="36" hidden="1">{#N/A,#N/A,FALSE,"COVER.XLS";#N/A,#N/A,FALSE,"RACT1.XLS";#N/A,#N/A,FALSE,"RACT2.XLS";#N/A,#N/A,FALSE,"ECCMP";#N/A,#N/A,FALSE,"WELDER.XLS"}</definedName>
    <definedName name="ssddfase" localSheetId="33" hidden="1">{#N/A,#N/A,FALSE,"COVER.XLS";#N/A,#N/A,FALSE,"RACT1.XLS";#N/A,#N/A,FALSE,"RACT2.XLS";#N/A,#N/A,FALSE,"ECCMP";#N/A,#N/A,FALSE,"WELDER.XLS"}</definedName>
    <definedName name="ssddfase" localSheetId="34" hidden="1">{#N/A,#N/A,FALSE,"COVER.XLS";#N/A,#N/A,FALSE,"RACT1.XLS";#N/A,#N/A,FALSE,"RACT2.XLS";#N/A,#N/A,FALSE,"ECCMP";#N/A,#N/A,FALSE,"WELDER.XLS"}</definedName>
    <definedName name="ssddfase" localSheetId="31" hidden="1">{#N/A,#N/A,FALSE,"COVER.XLS";#N/A,#N/A,FALSE,"RACT1.XLS";#N/A,#N/A,FALSE,"RACT2.XLS";#N/A,#N/A,FALSE,"ECCMP";#N/A,#N/A,FALSE,"WELDER.XLS"}</definedName>
    <definedName name="ssddfase" hidden="1">{#N/A,#N/A,FALSE,"COVER.XLS";#N/A,#N/A,FALSE,"RACT1.XLS";#N/A,#N/A,FALSE,"RACT2.XLS";#N/A,#N/A,FALSE,"ECCMP";#N/A,#N/A,FALSE,"WELDER.XLS"}</definedName>
    <definedName name="ssdf" hidden="1">{"CI+GG(BASE)",#N/A,FALSE,"CI+GG(BASE)";"GG",#N/A,FALSE,"CI+GG(BASE)";"CI",#N/A,FALSE,"CI+GG(BASE)"}</definedName>
    <definedName name="ssdsdsd" localSheetId="35" hidden="1">{"Sin detalle",#N/A,FALSE,"Flujo (redondeado)";"Detallado",#N/A,FALSE,"Flujo (redondeado)"}</definedName>
    <definedName name="ssdsdsd" localSheetId="37" hidden="1">{"Sin detalle",#N/A,FALSE,"Flujo (redondeado)";"Detallado",#N/A,FALSE,"Flujo (redondeado)"}</definedName>
    <definedName name="ssdsdsd" localSheetId="36" hidden="1">{"Sin detalle",#N/A,FALSE,"Flujo (redondeado)";"Detallado",#N/A,FALSE,"Flujo (redondeado)"}</definedName>
    <definedName name="ssdsdsd" localSheetId="33" hidden="1">{"Sin detalle",#N/A,FALSE,"Flujo (redondeado)";"Detallado",#N/A,FALSE,"Flujo (redondeado)"}</definedName>
    <definedName name="ssdsdsd" localSheetId="34" hidden="1">{"Sin detalle",#N/A,FALSE,"Flujo (redondeado)";"Detallado",#N/A,FALSE,"Flujo (redondeado)"}</definedName>
    <definedName name="ssdsdsd" localSheetId="31" hidden="1">{"Sin detalle",#N/A,FALSE,"Flujo (redondeado)";"Detallado",#N/A,FALSE,"Flujo (redondeado)"}</definedName>
    <definedName name="ssdsdsd" hidden="1">{"Sin detalle",#N/A,FALSE,"Flujo (redondeado)";"Detallado",#N/A,FALSE,"Flujo (redondeado)"}</definedName>
    <definedName name="SSF">#REF!</definedName>
    <definedName name="SSO" localSheetId="31">#REF!</definedName>
    <definedName name="SSO">!#REF!</definedName>
    <definedName name="SSO_PARCIAL" localSheetId="31">#REF!</definedName>
    <definedName name="SSO_PARCIAL">!#REF!</definedName>
    <definedName name="SSOMA">#REF!</definedName>
    <definedName name="Ssort" hidden="1">#REF!</definedName>
    <definedName name="SSQ">#REF!</definedName>
    <definedName name="sss" localSheetId="35" hidden="1">{#N/A,#N/A,FALSE,"masez (10)";#N/A,#N/A,FALSE,"masez (7)";#N/A,#N/A,FALSE,"masez (6)";#N/A,#N/A,FALSE,"masez (5)";#N/A,#N/A,FALSE,"masez (4)";#N/A,#N/A,FALSE,"masez (3)";#N/A,#N/A,FALSE,"masez (2)";#N/A,#N/A,FALSE,"GME";#N/A,#N/A,FALSE,"masez"}</definedName>
    <definedName name="sss"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sss"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sss"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sss" localSheetId="36" hidden="1">{#N/A,#N/A,FALSE,"masez (10)";#N/A,#N/A,FALSE,"masez (7)";#N/A,#N/A,FALSE,"masez (6)";#N/A,#N/A,FALSE,"masez (5)";#N/A,#N/A,FALSE,"masez (4)";#N/A,#N/A,FALSE,"masez (3)";#N/A,#N/A,FALSE,"masez (2)";#N/A,#N/A,FALSE,"GME";#N/A,#N/A,FALSE,"masez"}</definedName>
    <definedName name="sss" localSheetId="30" hidden="1">{#N/A,#N/A,FALSE,"masez (10)";#N/A,#N/A,FALSE,"masez (7)";#N/A,#N/A,FALSE,"masez (6)";#N/A,#N/A,FALSE,"masez (5)";#N/A,#N/A,FALSE,"masez (4)";#N/A,#N/A,FALSE,"masez (3)";#N/A,#N/A,FALSE,"masez (2)";#N/A,#N/A,FALSE,"GME";#N/A,#N/A,FALSE,"masez"}</definedName>
    <definedName name="sss" localSheetId="33" hidden="1">{#N/A,#N/A,FALSE,"masez (10)";#N/A,#N/A,FALSE,"masez (7)";#N/A,#N/A,FALSE,"masez (6)";#N/A,#N/A,FALSE,"masez (5)";#N/A,#N/A,FALSE,"masez (4)";#N/A,#N/A,FALSE,"masez (3)";#N/A,#N/A,FALSE,"masez (2)";#N/A,#N/A,FALSE,"GME";#N/A,#N/A,FALSE,"masez"}</definedName>
    <definedName name="sss" localSheetId="34" hidden="1">{#N/A,#N/A,FALSE,"masez (10)";#N/A,#N/A,FALSE,"masez (7)";#N/A,#N/A,FALSE,"masez (6)";#N/A,#N/A,FALSE,"masez (5)";#N/A,#N/A,FALSE,"masez (4)";#N/A,#N/A,FALSE,"masez (3)";#N/A,#N/A,FALSE,"masez (2)";#N/A,#N/A,FALSE,"GME";#N/A,#N/A,FALSE,"masez"}</definedName>
    <definedName name="sss" localSheetId="31" hidden="1">{#N/A,#N/A,FALSE,"masez (10)";#N/A,#N/A,FALSE,"masez (7)";#N/A,#N/A,FALSE,"masez (6)";#N/A,#N/A,FALSE,"masez (5)";#N/A,#N/A,FALSE,"masez (4)";#N/A,#N/A,FALSE,"masez (3)";#N/A,#N/A,FALSE,"masez (2)";#N/A,#N/A,FALSE,"GME";#N/A,#N/A,FALSE,"masez"}</definedName>
    <definedName name="sss" localSheetId="29" hidden="1">{#N/A,#N/A,FALSE,"masez (10)";#N/A,#N/A,FALSE,"masez (7)";#N/A,#N/A,FALSE,"masez (6)";#N/A,#N/A,FALSE,"masez (5)";#N/A,#N/A,FALSE,"masez (4)";#N/A,#N/A,FALSE,"masez (3)";#N/A,#N/A,FALSE,"masez (2)";#N/A,#N/A,FALSE,"GME";#N/A,#N/A,FALSE,"masez"}</definedName>
    <definedName name="sss" hidden="1">{#N/A,#N/A,FALSE,"masez (10)";#N/A,#N/A,FALSE,"masez (7)";#N/A,#N/A,FALSE,"masez (6)";#N/A,#N/A,FALSE,"masez (5)";#N/A,#N/A,FALSE,"masez (4)";#N/A,#N/A,FALSE,"masez (3)";#N/A,#N/A,FALSE,"masez (2)";#N/A,#N/A,FALSE,"GME";#N/A,#N/A,FALSE,"masez"}</definedName>
    <definedName name="sss_1" localSheetId="35" hidden="1">{#N/A,#N/A,FALSE,"masez (10)";#N/A,#N/A,FALSE,"masez (7)";#N/A,#N/A,FALSE,"masez (6)";#N/A,#N/A,FALSE,"masez (5)";#N/A,#N/A,FALSE,"masez (4)";#N/A,#N/A,FALSE,"masez (3)";#N/A,#N/A,FALSE,"masez (2)";#N/A,#N/A,FALSE,"GME";#N/A,#N/A,FALSE,"masez"}</definedName>
    <definedName name="sss_1" localSheetId="37" hidden="1">{#N/A,#N/A,FALSE,"masez (10)";#N/A,#N/A,FALSE,"masez (7)";#N/A,#N/A,FALSE,"masez (6)";#N/A,#N/A,FALSE,"masez (5)";#N/A,#N/A,FALSE,"masez (4)";#N/A,#N/A,FALSE,"masez (3)";#N/A,#N/A,FALSE,"masez (2)";#N/A,#N/A,FALSE,"GME";#N/A,#N/A,FALSE,"masez"}</definedName>
    <definedName name="sss_1" localSheetId="36" hidden="1">{#N/A,#N/A,FALSE,"masez (10)";#N/A,#N/A,FALSE,"masez (7)";#N/A,#N/A,FALSE,"masez (6)";#N/A,#N/A,FALSE,"masez (5)";#N/A,#N/A,FALSE,"masez (4)";#N/A,#N/A,FALSE,"masez (3)";#N/A,#N/A,FALSE,"masez (2)";#N/A,#N/A,FALSE,"GME";#N/A,#N/A,FALSE,"masez"}</definedName>
    <definedName name="sss_1" localSheetId="33" hidden="1">{#N/A,#N/A,FALSE,"masez (10)";#N/A,#N/A,FALSE,"masez (7)";#N/A,#N/A,FALSE,"masez (6)";#N/A,#N/A,FALSE,"masez (5)";#N/A,#N/A,FALSE,"masez (4)";#N/A,#N/A,FALSE,"masez (3)";#N/A,#N/A,FALSE,"masez (2)";#N/A,#N/A,FALSE,"GME";#N/A,#N/A,FALSE,"masez"}</definedName>
    <definedName name="sss_1" localSheetId="34" hidden="1">{#N/A,#N/A,FALSE,"masez (10)";#N/A,#N/A,FALSE,"masez (7)";#N/A,#N/A,FALSE,"masez (6)";#N/A,#N/A,FALSE,"masez (5)";#N/A,#N/A,FALSE,"masez (4)";#N/A,#N/A,FALSE,"masez (3)";#N/A,#N/A,FALSE,"masez (2)";#N/A,#N/A,FALSE,"GME";#N/A,#N/A,FALSE,"masez"}</definedName>
    <definedName name="sss_1" localSheetId="31" hidden="1">{#N/A,#N/A,FALSE,"masez (10)";#N/A,#N/A,FALSE,"masez (7)";#N/A,#N/A,FALSE,"masez (6)";#N/A,#N/A,FALSE,"masez (5)";#N/A,#N/A,FALSE,"masez (4)";#N/A,#N/A,FALSE,"masez (3)";#N/A,#N/A,FALSE,"masez (2)";#N/A,#N/A,FALSE,"GME";#N/A,#N/A,FALSE,"masez"}</definedName>
    <definedName name="sss_1" hidden="1">{#N/A,#N/A,FALSE,"masez (10)";#N/A,#N/A,FALSE,"masez (7)";#N/A,#N/A,FALSE,"masez (6)";#N/A,#N/A,FALSE,"masez (5)";#N/A,#N/A,FALSE,"masez (4)";#N/A,#N/A,FALSE,"masez (3)";#N/A,#N/A,FALSE,"masez (2)";#N/A,#N/A,FALSE,"GME";#N/A,#N/A,FALSE,"masez"}</definedName>
    <definedName name="sssaa">#REF!</definedName>
    <definedName name="sssdfdf" localSheetId="35" hidden="1">{#N/A,#N/A,FALSE,"consu_cover";#N/A,#N/A,FALSE,"consu_strategy";#N/A,#N/A,FALSE,"consu_flow";#N/A,#N/A,FALSE,"Summary_reqmt";#N/A,#N/A,FALSE,"field_ppg";#N/A,#N/A,FALSE,"ppg_shop";#N/A,#N/A,FALSE,"strl";#N/A,#N/A,FALSE,"tankages";#N/A,#N/A,FALSE,"gases"}</definedName>
    <definedName name="sssdfdf" localSheetId="37" hidden="1">{#N/A,#N/A,FALSE,"consu_cover";#N/A,#N/A,FALSE,"consu_strategy";#N/A,#N/A,FALSE,"consu_flow";#N/A,#N/A,FALSE,"Summary_reqmt";#N/A,#N/A,FALSE,"field_ppg";#N/A,#N/A,FALSE,"ppg_shop";#N/A,#N/A,FALSE,"strl";#N/A,#N/A,FALSE,"tankages";#N/A,#N/A,FALSE,"gases"}</definedName>
    <definedName name="sssdfdf" localSheetId="36" hidden="1">{#N/A,#N/A,FALSE,"consu_cover";#N/A,#N/A,FALSE,"consu_strategy";#N/A,#N/A,FALSE,"consu_flow";#N/A,#N/A,FALSE,"Summary_reqmt";#N/A,#N/A,FALSE,"field_ppg";#N/A,#N/A,FALSE,"ppg_shop";#N/A,#N/A,FALSE,"strl";#N/A,#N/A,FALSE,"tankages";#N/A,#N/A,FALSE,"gases"}</definedName>
    <definedName name="sssdfdf" localSheetId="33" hidden="1">{#N/A,#N/A,FALSE,"consu_cover";#N/A,#N/A,FALSE,"consu_strategy";#N/A,#N/A,FALSE,"consu_flow";#N/A,#N/A,FALSE,"Summary_reqmt";#N/A,#N/A,FALSE,"field_ppg";#N/A,#N/A,FALSE,"ppg_shop";#N/A,#N/A,FALSE,"strl";#N/A,#N/A,FALSE,"tankages";#N/A,#N/A,FALSE,"gases"}</definedName>
    <definedName name="sssdfdf" localSheetId="34" hidden="1">{#N/A,#N/A,FALSE,"consu_cover";#N/A,#N/A,FALSE,"consu_strategy";#N/A,#N/A,FALSE,"consu_flow";#N/A,#N/A,FALSE,"Summary_reqmt";#N/A,#N/A,FALSE,"field_ppg";#N/A,#N/A,FALSE,"ppg_shop";#N/A,#N/A,FALSE,"strl";#N/A,#N/A,FALSE,"tankages";#N/A,#N/A,FALSE,"gases"}</definedName>
    <definedName name="sssdfdf" localSheetId="31" hidden="1">{#N/A,#N/A,FALSE,"consu_cover";#N/A,#N/A,FALSE,"consu_strategy";#N/A,#N/A,FALSE,"consu_flow";#N/A,#N/A,FALSE,"Summary_reqmt";#N/A,#N/A,FALSE,"field_ppg";#N/A,#N/A,FALSE,"ppg_shop";#N/A,#N/A,FALSE,"strl";#N/A,#N/A,FALSE,"tankages";#N/A,#N/A,FALSE,"gases"}</definedName>
    <definedName name="sssdfdf" hidden="1">{#N/A,#N/A,FALSE,"consu_cover";#N/A,#N/A,FALSE,"consu_strategy";#N/A,#N/A,FALSE,"consu_flow";#N/A,#N/A,FALSE,"Summary_reqmt";#N/A,#N/A,FALSE,"field_ppg";#N/A,#N/A,FALSE,"ppg_shop";#N/A,#N/A,FALSE,"strl";#N/A,#N/A,FALSE,"tankages";#N/A,#N/A,FALSE,"gases"}</definedName>
    <definedName name="sssfdfrg">#REF!</definedName>
    <definedName name="ssshhh" localSheetId="35" hidden="1">{#N/A,#N/A,FALSE,"SumG";#N/A,#N/A,FALSE,"ElecG";#N/A,#N/A,FALSE,"MechG";#N/A,#N/A,FALSE,"GeotG";#N/A,#N/A,FALSE,"PrcsG";#N/A,#N/A,FALSE,"TunnG";#N/A,#N/A,FALSE,"CivlG";#N/A,#N/A,FALSE,"NtwkG";#N/A,#N/A,FALSE,"EstgG";#N/A,#N/A,FALSE,"PEngG"}</definedName>
    <definedName name="ssshhh" localSheetId="37" hidden="1">{#N/A,#N/A,FALSE,"SumG";#N/A,#N/A,FALSE,"ElecG";#N/A,#N/A,FALSE,"MechG";#N/A,#N/A,FALSE,"GeotG";#N/A,#N/A,FALSE,"PrcsG";#N/A,#N/A,FALSE,"TunnG";#N/A,#N/A,FALSE,"CivlG";#N/A,#N/A,FALSE,"NtwkG";#N/A,#N/A,FALSE,"EstgG";#N/A,#N/A,FALSE,"PEngG"}</definedName>
    <definedName name="ssshhh" localSheetId="36" hidden="1">{#N/A,#N/A,FALSE,"SumG";#N/A,#N/A,FALSE,"ElecG";#N/A,#N/A,FALSE,"MechG";#N/A,#N/A,FALSE,"GeotG";#N/A,#N/A,FALSE,"PrcsG";#N/A,#N/A,FALSE,"TunnG";#N/A,#N/A,FALSE,"CivlG";#N/A,#N/A,FALSE,"NtwkG";#N/A,#N/A,FALSE,"EstgG";#N/A,#N/A,FALSE,"PEngG"}</definedName>
    <definedName name="ssshhh" localSheetId="33" hidden="1">{#N/A,#N/A,FALSE,"SumG";#N/A,#N/A,FALSE,"ElecG";#N/A,#N/A,FALSE,"MechG";#N/A,#N/A,FALSE,"GeotG";#N/A,#N/A,FALSE,"PrcsG";#N/A,#N/A,FALSE,"TunnG";#N/A,#N/A,FALSE,"CivlG";#N/A,#N/A,FALSE,"NtwkG";#N/A,#N/A,FALSE,"EstgG";#N/A,#N/A,FALSE,"PEngG"}</definedName>
    <definedName name="ssshhh" localSheetId="34" hidden="1">{#N/A,#N/A,FALSE,"SumG";#N/A,#N/A,FALSE,"ElecG";#N/A,#N/A,FALSE,"MechG";#N/A,#N/A,FALSE,"GeotG";#N/A,#N/A,FALSE,"PrcsG";#N/A,#N/A,FALSE,"TunnG";#N/A,#N/A,FALSE,"CivlG";#N/A,#N/A,FALSE,"NtwkG";#N/A,#N/A,FALSE,"EstgG";#N/A,#N/A,FALSE,"PEngG"}</definedName>
    <definedName name="ssshhh" localSheetId="3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localSheetId="35" hidden="1">{#N/A,#N/A,FALSE,"IC_Global";#N/A,#N/A,FALSE,"IC_Global (98-f)";#N/A,#N/A,FALSE,"Inc";#N/A,#N/A,FALSE,"CAMBIOS (2)";#N/A,#N/A,FALSE,"EXPL Inc.";#N/A,#N/A,FALSE,"HITOS98";#N/A,#N/A,FALSE,"CURVA ""S"" GLOBAL ";#N/A,#N/A,FALSE,"CURVA ""S"" 1998 "}</definedName>
    <definedName name="ssss" localSheetId="37" hidden="1">{#N/A,#N/A,FALSE,"IC_Global";#N/A,#N/A,FALSE,"IC_Global (98-f)";#N/A,#N/A,FALSE,"Inc";#N/A,#N/A,FALSE,"CAMBIOS (2)";#N/A,#N/A,FALSE,"EXPL Inc.";#N/A,#N/A,FALSE,"HITOS98";#N/A,#N/A,FALSE,"CURVA ""S"" GLOBAL ";#N/A,#N/A,FALSE,"CURVA ""S"" 1998 "}</definedName>
    <definedName name="ssss" localSheetId="36" hidden="1">{#N/A,#N/A,FALSE,"IC_Global";#N/A,#N/A,FALSE,"IC_Global (98-f)";#N/A,#N/A,FALSE,"Inc";#N/A,#N/A,FALSE,"CAMBIOS (2)";#N/A,#N/A,FALSE,"EXPL Inc.";#N/A,#N/A,FALSE,"HITOS98";#N/A,#N/A,FALSE,"CURVA ""S"" GLOBAL ";#N/A,#N/A,FALSE,"CURVA ""S"" 1998 "}</definedName>
    <definedName name="ssss" localSheetId="33" hidden="1">{#N/A,#N/A,FALSE,"IC_Global";#N/A,#N/A,FALSE,"IC_Global (98-f)";#N/A,#N/A,FALSE,"Inc";#N/A,#N/A,FALSE,"CAMBIOS (2)";#N/A,#N/A,FALSE,"EXPL Inc.";#N/A,#N/A,FALSE,"HITOS98";#N/A,#N/A,FALSE,"CURVA ""S"" GLOBAL ";#N/A,#N/A,FALSE,"CURVA ""S"" 1998 "}</definedName>
    <definedName name="ssss" localSheetId="34" hidden="1">{#N/A,#N/A,FALSE,"IC_Global";#N/A,#N/A,FALSE,"IC_Global (98-f)";#N/A,#N/A,FALSE,"Inc";#N/A,#N/A,FALSE,"CAMBIOS (2)";#N/A,#N/A,FALSE,"EXPL Inc.";#N/A,#N/A,FALSE,"HITOS98";#N/A,#N/A,FALSE,"CURVA ""S"" GLOBAL ";#N/A,#N/A,FALSE,"CURVA ""S"" 1998 "}</definedName>
    <definedName name="ssss" localSheetId="31">#REF!</definedName>
    <definedName name="ssss" hidden="1">{#N/A,#N/A,FALSE,"IC_Global";#N/A,#N/A,FALSE,"IC_Global (98-f)";#N/A,#N/A,FALSE,"Inc";#N/A,#N/A,FALSE,"CAMBIOS (2)";#N/A,#N/A,FALSE,"EXPL Inc.";#N/A,#N/A,FALSE,"HITOS98";#N/A,#N/A,FALSE,"CURVA ""S"" GLOBAL ";#N/A,#N/A,FALSE,"CURVA ""S"" 1998 "}</definedName>
    <definedName name="sssss" localSheetId="35" hidden="1">{#N/A,#N/A,FALSE,"Total_OC015";#N/A,#N/A,FALSE,"ADMIN";#N/A,#N/A,FALSE,"PROCES";#N/A,#N/A,FALSE,"mecan";#N/A,#N/A,FALSE,"civil";#N/A,#N/A,FALSE,"CAÑER";#N/A,#N/A,FALSE,"ELEC";#N/A,#N/A,FALSE,"INSTR"}</definedName>
    <definedName name="sssss" localSheetId="37" hidden="1">{#N/A,#N/A,FALSE,"Bericht 2";#N/A,#N/A,FALSE,"Bericht 3";#N/A,#N/A,FALSE,"Bericht 1"}</definedName>
    <definedName name="sssss" localSheetId="32" hidden="1">{#N/A,#N/A,FALSE,"Bericht 2";#N/A,#N/A,FALSE,"Bericht 3";#N/A,#N/A,FALSE,"Bericht 1"}</definedName>
    <definedName name="sssss" localSheetId="21" hidden="1">{#N/A,#N/A,FALSE,"Bericht 2";#N/A,#N/A,FALSE,"Bericht 3";#N/A,#N/A,FALSE,"Bericht 1"}</definedName>
    <definedName name="sssss" localSheetId="36" hidden="1">{#N/A,#N/A,FALSE,"Total_OC015";#N/A,#N/A,FALSE,"ADMIN";#N/A,#N/A,FALSE,"PROCES";#N/A,#N/A,FALSE,"mecan";#N/A,#N/A,FALSE,"civil";#N/A,#N/A,FALSE,"CAÑER";#N/A,#N/A,FALSE,"ELEC";#N/A,#N/A,FALSE,"INSTR"}</definedName>
    <definedName name="sssss" localSheetId="33" hidden="1">{#N/A,#N/A,FALSE,"Total_OC015";#N/A,#N/A,FALSE,"ADMIN";#N/A,#N/A,FALSE,"PROCES";#N/A,#N/A,FALSE,"mecan";#N/A,#N/A,FALSE,"civil";#N/A,#N/A,FALSE,"CAÑER";#N/A,#N/A,FALSE,"ELEC";#N/A,#N/A,FALSE,"INSTR"}</definedName>
    <definedName name="sssss" localSheetId="34" hidden="1">{#N/A,#N/A,FALSE,"Total_OC015";#N/A,#N/A,FALSE,"ADMIN";#N/A,#N/A,FALSE,"PROCES";#N/A,#N/A,FALSE,"mecan";#N/A,#N/A,FALSE,"civil";#N/A,#N/A,FALSE,"CAÑER";#N/A,#N/A,FALSE,"ELEC";#N/A,#N/A,FALSE,"INSTR"}</definedName>
    <definedName name="sssss" localSheetId="31">#REF!</definedName>
    <definedName name="sssss" hidden="1">{#N/A,#N/A,FALSE,"masez (10)";#N/A,#N/A,FALSE,"masez (7)";#N/A,#N/A,FALSE,"masez (6)";#N/A,#N/A,FALSE,"masez (5)";#N/A,#N/A,FALSE,"masez (4)";#N/A,#N/A,FALSE,"masez (3)";#N/A,#N/A,FALSE,"masez (2)";#N/A,#N/A,FALSE,"GME";#N/A,#N/A,FALSE,"masez"}</definedName>
    <definedName name="ssssss" localSheetId="35" hidden="1">#REF!,#REF!</definedName>
    <definedName name="ssssss" localSheetId="37" hidden="1">#REF!,#REF!</definedName>
    <definedName name="ssssss" localSheetId="36" hidden="1">#REF!,#REF!</definedName>
    <definedName name="ssssss" localSheetId="33" hidden="1">#REF!,#REF!</definedName>
    <definedName name="ssssss" localSheetId="34" hidden="1">#REF!,#REF!</definedName>
    <definedName name="ssssss" localSheetId="31" hidden="1">#REF!</definedName>
    <definedName name="ssssss" hidden="1">#REF!</definedName>
    <definedName name="sssssss" localSheetId="35" hidden="1">{#N/A,#N/A,FALSE,"PERSONAL";#N/A,#N/A,FALSE,"explotación";#N/A,#N/A,FALSE,"generales"}</definedName>
    <definedName name="sssssss" localSheetId="37" hidden="1">{#N/A,#N/A,FALSE,"PERSONAL";#N/A,#N/A,FALSE,"explotación";#N/A,#N/A,FALSE,"generales"}</definedName>
    <definedName name="sssssss" localSheetId="36" hidden="1">{#N/A,#N/A,FALSE,"PERSONAL";#N/A,#N/A,FALSE,"explotación";#N/A,#N/A,FALSE,"generales"}</definedName>
    <definedName name="sssssss" localSheetId="33" hidden="1">{#N/A,#N/A,FALSE,"PERSONAL";#N/A,#N/A,FALSE,"explotación";#N/A,#N/A,FALSE,"generales"}</definedName>
    <definedName name="sssssss" localSheetId="34" hidden="1">{#N/A,#N/A,FALSE,"PERSONAL";#N/A,#N/A,FALSE,"explotación";#N/A,#N/A,FALSE,"generales"}</definedName>
    <definedName name="SSSSSSS" localSheetId="31" hidden="1">{"'NOTES2'!$G$9:$J$27"}</definedName>
    <definedName name="SSSSSSS" hidden="1">{"'NOTES2'!$G$9:$J$27"}</definedName>
    <definedName name="ssssssss" localSheetId="35" hidden="1">{"CONCABL1.1",#N/A,FALSE,"1.1.1a1.1.3 ACSR";"AISL1.2",#N/A,FALSE,"1.1.1a1.1.3 ACSR";"torr1.1.3",#N/A,FALSE,"1.1.1a1.1.3 ACSR";"cm1.2",#N/A,FALSE,"1.2 ACSR";"cm2.2",#N/A,FALSE,"1.2 ACSR";#N/A,#N/A,FALSE,"1.3 ACSR";#N/A,#N/A,FALSE,"2.1.1A2.1.3 ACAR";"ac2.1",#N/A,FALSE,"1.2 ACAR";"ac2.2",#N/A,FALSE,"1.2 ACAR";#N/A,#N/A,FALSE,"2.3 ACAR"}</definedName>
    <definedName name="ssssssss" localSheetId="37" hidden="1">{"CONCABL1.1",#N/A,FALSE,"1.1.1a1.1.3 ACSR";"AISL1.2",#N/A,FALSE,"1.1.1a1.1.3 ACSR";"torr1.1.3",#N/A,FALSE,"1.1.1a1.1.3 ACSR";"cm1.2",#N/A,FALSE,"1.2 ACSR";"cm2.2",#N/A,FALSE,"1.2 ACSR";#N/A,#N/A,FALSE,"1.3 ACSR";#N/A,#N/A,FALSE,"2.1.1A2.1.3 ACAR";"ac2.1",#N/A,FALSE,"1.2 ACAR";"ac2.2",#N/A,FALSE,"1.2 ACAR";#N/A,#N/A,FALSE,"2.3 ACAR"}</definedName>
    <definedName name="ssssssss" localSheetId="36" hidden="1">{"CONCABL1.1",#N/A,FALSE,"1.1.1a1.1.3 ACSR";"AISL1.2",#N/A,FALSE,"1.1.1a1.1.3 ACSR";"torr1.1.3",#N/A,FALSE,"1.1.1a1.1.3 ACSR";"cm1.2",#N/A,FALSE,"1.2 ACSR";"cm2.2",#N/A,FALSE,"1.2 ACSR";#N/A,#N/A,FALSE,"1.3 ACSR";#N/A,#N/A,FALSE,"2.1.1A2.1.3 ACAR";"ac2.1",#N/A,FALSE,"1.2 ACAR";"ac2.2",#N/A,FALSE,"1.2 ACAR";#N/A,#N/A,FALSE,"2.3 ACAR"}</definedName>
    <definedName name="ssssssss" localSheetId="33" hidden="1">{"CONCABL1.1",#N/A,FALSE,"1.1.1a1.1.3 ACSR";"AISL1.2",#N/A,FALSE,"1.1.1a1.1.3 ACSR";"torr1.1.3",#N/A,FALSE,"1.1.1a1.1.3 ACSR";"cm1.2",#N/A,FALSE,"1.2 ACSR";"cm2.2",#N/A,FALSE,"1.2 ACSR";#N/A,#N/A,FALSE,"1.3 ACSR";#N/A,#N/A,FALSE,"2.1.1A2.1.3 ACAR";"ac2.1",#N/A,FALSE,"1.2 ACAR";"ac2.2",#N/A,FALSE,"1.2 ACAR";#N/A,#N/A,FALSE,"2.3 ACAR"}</definedName>
    <definedName name="ssssssss" localSheetId="34" hidden="1">{"CONCABL1.1",#N/A,FALSE,"1.1.1a1.1.3 ACSR";"AISL1.2",#N/A,FALSE,"1.1.1a1.1.3 ACSR";"torr1.1.3",#N/A,FALSE,"1.1.1a1.1.3 ACSR";"cm1.2",#N/A,FALSE,"1.2 ACSR";"cm2.2",#N/A,FALSE,"1.2 ACSR";#N/A,#N/A,FALSE,"1.3 ACSR";#N/A,#N/A,FALSE,"2.1.1A2.1.3 ACAR";"ac2.1",#N/A,FALSE,"1.2 ACAR";"ac2.2",#N/A,FALSE,"1.2 ACAR";#N/A,#N/A,FALSE,"2.3 ACAR"}</definedName>
    <definedName name="ssssssss" localSheetId="31" hidden="1">{"CONCABL1.1",#N/A,FALSE,"1.1.1a1.1.3 ACSR";"AISL1.2",#N/A,FALSE,"1.1.1a1.1.3 ACSR";"torr1.1.3",#N/A,FALSE,"1.1.1a1.1.3 ACSR";"cm1.2",#N/A,FALSE,"1.2 ACSR";"cm2.2",#N/A,FALSE,"1.2 ACSR";#N/A,#N/A,FALSE,"1.3 ACSR";#N/A,#N/A,FALSE,"2.1.1A2.1.3 ACAR";"ac2.1",#N/A,FALSE,"1.2 ACAR";"ac2.2",#N/A,FALSE,"1.2 ACAR";#N/A,#N/A,FALSE,"2.3 ACAR"}</definedName>
    <definedName name="ssssssss" hidden="1">{"CONCABL1.1",#N/A,FALSE,"1.1.1a1.1.3 ACSR";"AISL1.2",#N/A,FALSE,"1.1.1a1.1.3 ACSR";"torr1.1.3",#N/A,FALSE,"1.1.1a1.1.3 ACSR";"cm1.2",#N/A,FALSE,"1.2 ACSR";"cm2.2",#N/A,FALSE,"1.2 ACSR";#N/A,#N/A,FALSE,"1.3 ACSR";#N/A,#N/A,FALSE,"2.1.1A2.1.3 ACAR";"ac2.1",#N/A,FALSE,"1.2 ACAR";"ac2.2",#N/A,FALSE,"1.2 ACAR";#N/A,#N/A,FALSE,"2.3 ACAR"}</definedName>
    <definedName name="SSSSSSSSSS" localSheetId="30" hidden="1">{#N/A,#N/A,FALSE,"masez (10)";#N/A,#N/A,FALSE,"masez (7)";#N/A,#N/A,FALSE,"masez (6)";#N/A,#N/A,FALSE,"masez (5)";#N/A,#N/A,FALSE,"masez (4)";#N/A,#N/A,FALSE,"masez (3)";#N/A,#N/A,FALSE,"masez (2)";#N/A,#N/A,FALSE,"GME";#N/A,#N/A,FALSE,"masez"}</definedName>
    <definedName name="SSSSSSSSSS" localSheetId="29" hidden="1">{#N/A,#N/A,FALSE,"masez (10)";#N/A,#N/A,FALSE,"masez (7)";#N/A,#N/A,FALSE,"masez (6)";#N/A,#N/A,FALSE,"masez (5)";#N/A,#N/A,FALSE,"masez (4)";#N/A,#N/A,FALSE,"masez (3)";#N/A,#N/A,FALSE,"masez (2)";#N/A,#N/A,FALSE,"GME";#N/A,#N/A,FALSE,"masez"}</definedName>
    <definedName name="SSSSSSSSSS" hidden="1">{#N/A,#N/A,FALSE,"masez (10)";#N/A,#N/A,FALSE,"masez (7)";#N/A,#N/A,FALSE,"masez (6)";#N/A,#N/A,FALSE,"masez (5)";#N/A,#N/A,FALSE,"masez (4)";#N/A,#N/A,FALSE,"masez (3)";#N/A,#N/A,FALSE,"masez (2)";#N/A,#N/A,FALSE,"GME";#N/A,#N/A,FALSE,"masez"}</definedName>
    <definedName name="sssssssssss" localSheetId="35" hidden="1">{#N/A,#N/A,TRUE,"LOADCOVE";#N/A,#N/A,TRUE,"PAGE001";#N/A,#N/A,TRUE,"PAGE002";#N/A,#N/A,TRUE,"PAGE003";#N/A,#N/A,TRUE,"PAGE004";#N/A,#N/A,TRUE,"PAGE005";#N/A,#N/A,TRUE,"PAGE006";#N/A,#N/A,TRUE,"PAGE007";#N/A,#N/A,TRUE,"PAGE008";#N/A,#N/A,TRUE,"PAGE009";#N/A,#N/A,TRUE,"PAGE010";#N/A,#N/A,TRUE,"PAGE011";#N/A,#N/A,TRUE,"PAGE012";#N/A,#N/A,TRUE,"PAGE013"}</definedName>
    <definedName name="sssssssssss" localSheetId="37" hidden="1">{#N/A,#N/A,TRUE,"LOADCOVE";#N/A,#N/A,TRUE,"PAGE001";#N/A,#N/A,TRUE,"PAGE002";#N/A,#N/A,TRUE,"PAGE003";#N/A,#N/A,TRUE,"PAGE004";#N/A,#N/A,TRUE,"PAGE005";#N/A,#N/A,TRUE,"PAGE006";#N/A,#N/A,TRUE,"PAGE007";#N/A,#N/A,TRUE,"PAGE008";#N/A,#N/A,TRUE,"PAGE009";#N/A,#N/A,TRUE,"PAGE010";#N/A,#N/A,TRUE,"PAGE011";#N/A,#N/A,TRUE,"PAGE012";#N/A,#N/A,TRUE,"PAGE013"}</definedName>
    <definedName name="sssssssssss" localSheetId="36" hidden="1">{#N/A,#N/A,TRUE,"LOADCOVE";#N/A,#N/A,TRUE,"PAGE001";#N/A,#N/A,TRUE,"PAGE002";#N/A,#N/A,TRUE,"PAGE003";#N/A,#N/A,TRUE,"PAGE004";#N/A,#N/A,TRUE,"PAGE005";#N/A,#N/A,TRUE,"PAGE006";#N/A,#N/A,TRUE,"PAGE007";#N/A,#N/A,TRUE,"PAGE008";#N/A,#N/A,TRUE,"PAGE009";#N/A,#N/A,TRUE,"PAGE010";#N/A,#N/A,TRUE,"PAGE011";#N/A,#N/A,TRUE,"PAGE012";#N/A,#N/A,TRUE,"PAGE013"}</definedName>
    <definedName name="sssssssssss" localSheetId="33" hidden="1">{#N/A,#N/A,TRUE,"LOADCOVE";#N/A,#N/A,TRUE,"PAGE001";#N/A,#N/A,TRUE,"PAGE002";#N/A,#N/A,TRUE,"PAGE003";#N/A,#N/A,TRUE,"PAGE004";#N/A,#N/A,TRUE,"PAGE005";#N/A,#N/A,TRUE,"PAGE006";#N/A,#N/A,TRUE,"PAGE007";#N/A,#N/A,TRUE,"PAGE008";#N/A,#N/A,TRUE,"PAGE009";#N/A,#N/A,TRUE,"PAGE010";#N/A,#N/A,TRUE,"PAGE011";#N/A,#N/A,TRUE,"PAGE012";#N/A,#N/A,TRUE,"PAGE013"}</definedName>
    <definedName name="sssssssssss" localSheetId="34" hidden="1">{#N/A,#N/A,TRUE,"LOADCOVE";#N/A,#N/A,TRUE,"PAGE001";#N/A,#N/A,TRUE,"PAGE002";#N/A,#N/A,TRUE,"PAGE003";#N/A,#N/A,TRUE,"PAGE004";#N/A,#N/A,TRUE,"PAGE005";#N/A,#N/A,TRUE,"PAGE006";#N/A,#N/A,TRUE,"PAGE007";#N/A,#N/A,TRUE,"PAGE008";#N/A,#N/A,TRUE,"PAGE009";#N/A,#N/A,TRUE,"PAGE010";#N/A,#N/A,TRUE,"PAGE011";#N/A,#N/A,TRUE,"PAGE012";#N/A,#N/A,TRUE,"PAGE013"}</definedName>
    <definedName name="sssssssssss" localSheetId="31" hidden="1">{#N/A,#N/A,TRUE,"LOADCOVE";#N/A,#N/A,TRUE,"PAGE001";#N/A,#N/A,TRUE,"PAGE002";#N/A,#N/A,TRUE,"PAGE003";#N/A,#N/A,TRUE,"PAGE004";#N/A,#N/A,TRUE,"PAGE005";#N/A,#N/A,TRUE,"PAGE006";#N/A,#N/A,TRUE,"PAGE007";#N/A,#N/A,TRUE,"PAGE008";#N/A,#N/A,TRUE,"PAGE009";#N/A,#N/A,TRUE,"PAGE010";#N/A,#N/A,TRUE,"PAGE011";#N/A,#N/A,TRUE,"PAGE012";#N/A,#N/A,TRUE,"PAGE013"}</definedName>
    <definedName name="sssssssssss" hidden="1">{#N/A,#N/A,TRUE,"LOADCOVE";#N/A,#N/A,TRUE,"PAGE001";#N/A,#N/A,TRUE,"PAGE002";#N/A,#N/A,TRUE,"PAGE003";#N/A,#N/A,TRUE,"PAGE004";#N/A,#N/A,TRUE,"PAGE005";#N/A,#N/A,TRUE,"PAGE006";#N/A,#N/A,TRUE,"PAGE007";#N/A,#N/A,TRUE,"PAGE008";#N/A,#N/A,TRUE,"PAGE009";#N/A,#N/A,TRUE,"PAGE010";#N/A,#N/A,TRUE,"PAGE011";#N/A,#N/A,TRUE,"PAGE012";#N/A,#N/A,TRUE,"PAGE013"}</definedName>
    <definedName name="SSSSSSSSSSSSS"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SSSSSSSSSSSS"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SSSSSSSSSSSS"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SSSSSSSSSSSS"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SSSSSSSSSSSS"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ssssssssssss" localSheetId="31" hidden="1">#REF!</definedName>
    <definedName name="sssssssssssss" hidden="1">#REF!</definedName>
    <definedName name="ssssssssssssssss"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sssssssssssssss"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sssssssssssssss"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sssssssssssssss"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sssssssssssssss"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sssssssssssssss"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ssssssssssssss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SSSSSSSSSSSSSSSS" localSheetId="30" hidden="1">{#N/A,#N/A,FALSE,"Matrix";#N/A,#N/A,FALSE,"Executive";#N/A,#N/A,FALSE,"Summary"}</definedName>
    <definedName name="SSSSSSSSSSSSSSSSS" localSheetId="29" hidden="1">{#N/A,#N/A,FALSE,"Matrix";#N/A,#N/A,FALSE,"Executive";#N/A,#N/A,FALSE,"Summary"}</definedName>
    <definedName name="SSSSSSSSSSSSSSSSS" hidden="1">{#N/A,#N/A,FALSE,"Matrix";#N/A,#N/A,FALSE,"Executive";#N/A,#N/A,FALSE,"Summary"}</definedName>
    <definedName name="ssssssssssssssssssss" localSheetId="35" hidden="1">{"CI+GG(BASE)",#N/A,FALSE,"CI+GG(BASE)";"GG",#N/A,FALSE,"CI+GG(BASE)";"CI",#N/A,FALSE,"CI+GG(BASE)"}</definedName>
    <definedName name="ssssssssssssssssssss" localSheetId="37" hidden="1">{"CI+GG(BASE)",#N/A,FALSE,"CI+GG(BASE)";"GG",#N/A,FALSE,"CI+GG(BASE)";"CI",#N/A,FALSE,"CI+GG(BASE)"}</definedName>
    <definedName name="ssssssssssssssssssss" localSheetId="36" hidden="1">{"CI+GG(BASE)",#N/A,FALSE,"CI+GG(BASE)";"GG",#N/A,FALSE,"CI+GG(BASE)";"CI",#N/A,FALSE,"CI+GG(BASE)"}</definedName>
    <definedName name="ssssssssssssssssssss" localSheetId="33" hidden="1">{"CI+GG(BASE)",#N/A,FALSE,"CI+GG(BASE)";"GG",#N/A,FALSE,"CI+GG(BASE)";"CI",#N/A,FALSE,"CI+GG(BASE)"}</definedName>
    <definedName name="ssssssssssssssssssss" localSheetId="34" hidden="1">{"CI+GG(BASE)",#N/A,FALSE,"CI+GG(BASE)";"GG",#N/A,FALSE,"CI+GG(BASE)";"CI",#N/A,FALSE,"CI+GG(BASE)"}</definedName>
    <definedName name="ssssssssssssssssssss" localSheetId="31" hidden="1">{"CI+GG(BASE)",#N/A,FALSE,"CI+GG(BASE)";"GG",#N/A,FALSE,"CI+GG(BASE)";"CI",#N/A,FALSE,"CI+GG(BASE)"}</definedName>
    <definedName name="ssssssssssssssssssss" hidden="1">{"CI+GG(BASE)",#N/A,FALSE,"CI+GG(BASE)";"GG",#N/A,FALSE,"CI+GG(BASE)";"CI",#N/A,FALSE,"CI+GG(BASE)"}</definedName>
    <definedName name="ssssssssssssssssssssss" localSheetId="31" hidden="1">#REF!</definedName>
    <definedName name="ssssssssssssssssssssss" hidden="1">#REF!</definedName>
    <definedName name="SSSSSSSSSSSSSSSSSSSSSSSSSSSSSSSSSSSSSS" localSheetId="30" hidden="1">{#N/A,#N/A,FALSE,"Matrix";#N/A,#N/A,FALSE,"Executive";#N/A,#N/A,FALSE,"Summary"}</definedName>
    <definedName name="SSSSSSSSSSSSSSSSSSSSSSSSSSSSSSSSSSSSSS" localSheetId="29" hidden="1">{#N/A,#N/A,FALSE,"Matrix";#N/A,#N/A,FALSE,"Executive";#N/A,#N/A,FALSE,"Summary"}</definedName>
    <definedName name="SSSSSSSSSSSSSSSSSSSSSSSSSSSSSSSSSSSSSS" hidden="1">{#N/A,#N/A,FALSE,"Matrix";#N/A,#N/A,FALSE,"Executive";#N/A,#N/A,FALSE,"Summary"}</definedName>
    <definedName name="sssssssssssssssssssssssssssssssssssssss" localSheetId="35" hidden="1">#REF!</definedName>
    <definedName name="sssssssssssssssssssssssssssssssssssssss" localSheetId="36" hidden="1">#REF!</definedName>
    <definedName name="sssssssssssssssssssssssssssssssssssssss" localSheetId="33" hidden="1">#REF!</definedName>
    <definedName name="sssssssssssssssssssssssssssssssssssssss" localSheetId="34" hidden="1">#REF!</definedName>
    <definedName name="sssssssssssssssssssssssssssssssssssssss" localSheetId="31" hidden="1">#REF!</definedName>
    <definedName name="sssssssssssssssssssssssssssssssssssssss" hidden="1">#REF!</definedName>
    <definedName name="SStrip_2000_Concrete" localSheetId="31">#REF!</definedName>
    <definedName name="SStrip_2000_Concrete">!#REF!</definedName>
    <definedName name="SStrip_2500_Concrete" localSheetId="31">#REF!</definedName>
    <definedName name="SStrip_2500_Concrete">!#REF!</definedName>
    <definedName name="SStrip_A" localSheetId="31">#REF!</definedName>
    <definedName name="SStrip_A">!#REF!</definedName>
    <definedName name="SStrip_Area_2000" localSheetId="31">#REF!</definedName>
    <definedName name="SStrip_Area_2000">!#REF!</definedName>
    <definedName name="SStrip_Area_2500" localSheetId="31">#REF!</definedName>
    <definedName name="SStrip_Area_2500">!#REF!</definedName>
    <definedName name="SStrip_L" localSheetId="31">#REF!</definedName>
    <definedName name="SStrip_L">!#REF!</definedName>
    <definedName name="SSttip_Area" localSheetId="31">#REF!</definedName>
    <definedName name="SSttip_Area">!#REF!</definedName>
    <definedName name="ssv"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SS" hidden="1">#REF!</definedName>
    <definedName name="ssw" localSheetId="35" hidden="1">{#N/A,#N/A,FALSE,"str_title";#N/A,#N/A,FALSE,"SUM";#N/A,#N/A,FALSE,"Scope";#N/A,#N/A,FALSE,"PIE-Jn";#N/A,#N/A,FALSE,"PIE-Jn_Hz";#N/A,#N/A,FALSE,"Liq_Plan";#N/A,#N/A,FALSE,"S_Curve";#N/A,#N/A,FALSE,"Liq_Prof";#N/A,#N/A,FALSE,"Man_Pwr";#N/A,#N/A,FALSE,"Man_Prof"}</definedName>
    <definedName name="ssw" localSheetId="37" hidden="1">{#N/A,#N/A,FALSE,"str_title";#N/A,#N/A,FALSE,"SUM";#N/A,#N/A,FALSE,"Scope";#N/A,#N/A,FALSE,"PIE-Jn";#N/A,#N/A,FALSE,"PIE-Jn_Hz";#N/A,#N/A,FALSE,"Liq_Plan";#N/A,#N/A,FALSE,"S_Curve";#N/A,#N/A,FALSE,"Liq_Prof";#N/A,#N/A,FALSE,"Man_Pwr";#N/A,#N/A,FALSE,"Man_Prof"}</definedName>
    <definedName name="ssw" localSheetId="36" hidden="1">{#N/A,#N/A,FALSE,"str_title";#N/A,#N/A,FALSE,"SUM";#N/A,#N/A,FALSE,"Scope";#N/A,#N/A,FALSE,"PIE-Jn";#N/A,#N/A,FALSE,"PIE-Jn_Hz";#N/A,#N/A,FALSE,"Liq_Plan";#N/A,#N/A,FALSE,"S_Curve";#N/A,#N/A,FALSE,"Liq_Prof";#N/A,#N/A,FALSE,"Man_Pwr";#N/A,#N/A,FALSE,"Man_Prof"}</definedName>
    <definedName name="ssw" localSheetId="33" hidden="1">{#N/A,#N/A,FALSE,"str_title";#N/A,#N/A,FALSE,"SUM";#N/A,#N/A,FALSE,"Scope";#N/A,#N/A,FALSE,"PIE-Jn";#N/A,#N/A,FALSE,"PIE-Jn_Hz";#N/A,#N/A,FALSE,"Liq_Plan";#N/A,#N/A,FALSE,"S_Curve";#N/A,#N/A,FALSE,"Liq_Prof";#N/A,#N/A,FALSE,"Man_Pwr";#N/A,#N/A,FALSE,"Man_Prof"}</definedName>
    <definedName name="ssw" localSheetId="34" hidden="1">{#N/A,#N/A,FALSE,"str_title";#N/A,#N/A,FALSE,"SUM";#N/A,#N/A,FALSE,"Scope";#N/A,#N/A,FALSE,"PIE-Jn";#N/A,#N/A,FALSE,"PIE-Jn_Hz";#N/A,#N/A,FALSE,"Liq_Plan";#N/A,#N/A,FALSE,"S_Curve";#N/A,#N/A,FALSE,"Liq_Prof";#N/A,#N/A,FALSE,"Man_Pwr";#N/A,#N/A,FALSE,"Man_Prof"}</definedName>
    <definedName name="ssw" localSheetId="31" hidden="1">{#N/A,#N/A,FALSE,"str_title";#N/A,#N/A,FALSE,"SUM";#N/A,#N/A,FALSE,"Scope";#N/A,#N/A,FALSE,"PIE-Jn";#N/A,#N/A,FALSE,"PIE-Jn_Hz";#N/A,#N/A,FALSE,"Liq_Plan";#N/A,#N/A,FALSE,"S_Curve";#N/A,#N/A,FALSE,"Liq_Prof";#N/A,#N/A,FALSE,"Man_Pwr";#N/A,#N/A,FALSE,"Man_Prof"}</definedName>
    <definedName name="ssw" hidden="1">{#N/A,#N/A,FALSE,"str_title";#N/A,#N/A,FALSE,"SUM";#N/A,#N/A,FALSE,"Scope";#N/A,#N/A,FALSE,"PIE-Jn";#N/A,#N/A,FALSE,"PIE-Jn_Hz";#N/A,#N/A,FALSE,"Liq_Plan";#N/A,#N/A,FALSE,"S_Curve";#N/A,#N/A,FALSE,"Liq_Prof";#N/A,#N/A,FALSE,"Man_Pwr";#N/A,#N/A,FALSE,"Man_Prof"}</definedName>
    <definedName name="ST_Base1_Area">OFFSET(#REF!,0,0,MATCH(9.99999999999999E+307,#REF!),1)</definedName>
    <definedName name="ST_Base1_Vol">OFFSET(#REF!,0,0,MATCH(9.99999999999999E+307,#REF!),1)</definedName>
    <definedName name="ST_Base2_Area">OFFSET(#REF!,0,0,MATCH(9.99999999999999E+307,#REF!),1)</definedName>
    <definedName name="ST_Base2_Vol">OFFSET(#REF!,0,0,MATCH(9.99999999999999E+307,#REF!),1)</definedName>
    <definedName name="ST_Binder1_Area">OFFSET(#REF!,0,0,MATCH(9.99999999999999E+307,#REF!),1)</definedName>
    <definedName name="ST_Binder1_Vol">OFFSET(#REF!,0,0,MATCH(9.99999999999999E+307,#REF!),1)</definedName>
    <definedName name="ST_Binder2_Area">OFFSET(#REF!,0,0,MATCH(9.99999999999999E+307,#REF!),1)</definedName>
    <definedName name="ST_Binder2_Vol">OFFSET(#REF!,0,0,MATCH(9.99999999999999E+307,#REF!),1)</definedName>
    <definedName name="ST_BLDG" localSheetId="31">#REF!</definedName>
    <definedName name="ST_BLDG">!#REF!</definedName>
    <definedName name="ST_CW" localSheetId="31">#REF!</definedName>
    <definedName name="ST_CW">!#REF!</definedName>
    <definedName name="ST_Filter_Area">OFFSET(#REF!,0,0,MATCH(9.99999999999999E+307,#REF!),1)</definedName>
    <definedName name="ST_Filter_Vol">OFFSET(#REF!,0,0,MATCH(9.99999999999999E+307,#REF!),1)</definedName>
    <definedName name="ST_PredictionReportNetTrainedonDataSet1">#REF!</definedName>
    <definedName name="ST_PredictionReportNetTrainedonDataSet1_2">#REF!</definedName>
    <definedName name="ST_Subbase1_Area">OFFSET(#REF!,0,0,MATCH(9.99999999999999E+307,#REF!),1)</definedName>
    <definedName name="ST_Subbase1_Vol">OFFSET(#REF!,0,0,MATCH(9.99999999999999E+307,#REF!),1)</definedName>
    <definedName name="ST_Subbase2_Area">OFFSET(#REF!,0,0,MATCH(9.99999999999999E+307,#REF!),1)</definedName>
    <definedName name="ST_Subbase2_Vol">OFFSET(#REF!,0,0,MATCH(9.99999999999999E+307,#REF!),1)</definedName>
    <definedName name="ST_Surface_Area">OFFSET(#REF!,0,0,MATCH(9.99999999999999E+307,#REF!),1)</definedName>
    <definedName name="ST_Surface_Vol">OFFSET(#REF!,0,0,MATCH(9.99999999999999E+307,#REF!),1)</definedName>
    <definedName name="st2.5">42</definedName>
    <definedName name="st3.5">60</definedName>
    <definedName name="sta" localSheetId="31">#REF!</definedName>
    <definedName name="sta">!#REF!</definedName>
    <definedName name="STACK">#REF!</definedName>
    <definedName name="STAFF" localSheetId="31">#REF!</definedName>
    <definedName name="STAFF">!#REF!</definedName>
    <definedName name="STAFFACCIDENTES" localSheetId="31">#REF!</definedName>
    <definedName name="STAFFACCIDENTES">!#REF!</definedName>
    <definedName name="STAFFCTS" localSheetId="31">#REF!</definedName>
    <definedName name="STAFFCTS">!#REF!</definedName>
    <definedName name="STAFFESSALUD" localSheetId="31">#REF!</definedName>
    <definedName name="STAFFESSALUD">!#REF!</definedName>
    <definedName name="STAFFFONAVI" localSheetId="31">#REF!</definedName>
    <definedName name="STAFFFONAVI">!#REF!</definedName>
    <definedName name="STAFFGRATS" localSheetId="31">#REF!</definedName>
    <definedName name="STAFFGRATS">!#REF!</definedName>
    <definedName name="STAFFSUELDO" localSheetId="31">#REF!</definedName>
    <definedName name="STAFFSUELDO">!#REF!</definedName>
    <definedName name="STAFFVACATIONS" localSheetId="31">#REF!</definedName>
    <definedName name="STAFFVACATIONS">!#REF!</definedName>
    <definedName name="Stage" localSheetId="31">#REF!</definedName>
    <definedName name="Stage">!#REF!</definedName>
    <definedName name="STAIR" localSheetId="35" hidden="1">{"'장비'!$A$3:$M$12"}</definedName>
    <definedName name="STAIR" localSheetId="37" hidden="1">{"'장비'!$A$3:$M$12"}</definedName>
    <definedName name="STAIR" localSheetId="36" hidden="1">{"'장비'!$A$3:$M$12"}</definedName>
    <definedName name="STAIR" localSheetId="33" hidden="1">{"'장비'!$A$3:$M$12"}</definedName>
    <definedName name="STAIR" localSheetId="34" hidden="1">{"'장비'!$A$3:$M$12"}</definedName>
    <definedName name="stair" localSheetId="31">#REF!</definedName>
    <definedName name="STAIR" hidden="1">{"'장비'!$A$3:$M$12"}</definedName>
    <definedName name="Staircase" localSheetId="31">#REF!</definedName>
    <definedName name="Staircase">!#REF!</definedName>
    <definedName name="STAIRS" localSheetId="31">#REF!</definedName>
    <definedName name="STAIRS">!#REF!</definedName>
    <definedName name="StakeholderRiskDef">#REF!</definedName>
    <definedName name="STALO1" localSheetId="31">#REF!</definedName>
    <definedName name="STALO1">!#REF!</definedName>
    <definedName name="STAMPA" localSheetId="31">#REF!</definedName>
    <definedName name="STAMPA">!#REF!</definedName>
    <definedName name="STANU" localSheetId="31">#REF!</definedName>
    <definedName name="STANU">!#REF!</definedName>
    <definedName name="START" localSheetId="31">#REF!</definedName>
    <definedName name="START">!#REF!</definedName>
    <definedName name="Start_Date" localSheetId="31">#REF!</definedName>
    <definedName name="Start_Date">!#REF!</definedName>
    <definedName name="Start_date1" localSheetId="31">#REF!</definedName>
    <definedName name="Start_date1">!#REF!</definedName>
    <definedName name="START1" localSheetId="31">#REF!</definedName>
    <definedName name="START1">!#REF!</definedName>
    <definedName name="StartDate" localSheetId="31">#REF!</definedName>
    <definedName name="StartDate">!#REF!</definedName>
    <definedName name="stat11">#REF!</definedName>
    <definedName name="stat12">#REF!</definedName>
    <definedName name="stat13">#REF!</definedName>
    <definedName name="stat14">#REF!</definedName>
    <definedName name="stat21">#REF!</definedName>
    <definedName name="stat22">#REF!</definedName>
    <definedName name="stat23">#REF!</definedName>
    <definedName name="stat31">#REF!</definedName>
    <definedName name="stat32">#REF!</definedName>
    <definedName name="stat33">#REF!</definedName>
    <definedName name="stat34">#REF!</definedName>
    <definedName name="stat36">#REF!</definedName>
    <definedName name="State" localSheetId="31">#REF!</definedName>
    <definedName name="State">!#REF!</definedName>
    <definedName name="stats36">#REF!</definedName>
    <definedName name="status" localSheetId="37" hidden="1">{#N/A,#N/A,FALSE,"Engr Data";#N/A,#N/A,FALSE,"Engr Cur";#N/A,#N/A,FALSE,"DsnDraft";#N/A,#N/A,FALSE,"DsnDftCur";#N/A,#N/A,FALSE,"Supports";#N/A,#N/A,FALSE,"SptCur";#N/A,#N/A,FALSE,"Total";#N/A,#N/A,FALSE,"TotCur";#N/A,#N/A,FALSE,"Client";#N/A,#N/A,FALSE,"Instructions"}</definedName>
    <definedName name="status" localSheetId="36" hidden="1">{#N/A,#N/A,FALSE,"Engr Data";#N/A,#N/A,FALSE,"Engr Cur";#N/A,#N/A,FALSE,"DsnDraft";#N/A,#N/A,FALSE,"DsnDftCur";#N/A,#N/A,FALSE,"Supports";#N/A,#N/A,FALSE,"SptCur";#N/A,#N/A,FALSE,"Total";#N/A,#N/A,FALSE,"TotCur";#N/A,#N/A,FALSE,"Client";#N/A,#N/A,FALSE,"Instructions"}</definedName>
    <definedName name="status" localSheetId="31" hidden="1">{#N/A,#N/A,FALSE,"Engr Data";#N/A,#N/A,FALSE,"Engr Cur";#N/A,#N/A,FALSE,"DsnDraft";#N/A,#N/A,FALSE,"DsnDftCur";#N/A,#N/A,FALSE,"Supports";#N/A,#N/A,FALSE,"SptCur";#N/A,#N/A,FALSE,"Total";#N/A,#N/A,FALSE,"TotCur";#N/A,#N/A,FALSE,"Client";#N/A,#N/A,FALSE,"Instructions"}</definedName>
    <definedName name="status" hidden="1">{#N/A,#N/A,FALSE,"Engr Data";#N/A,#N/A,FALSE,"Engr Cur";#N/A,#N/A,FALSE,"DsnDraft";#N/A,#N/A,FALSE,"DsnDftCur";#N/A,#N/A,FALSE,"Supports";#N/A,#N/A,FALSE,"SptCur";#N/A,#N/A,FALSE,"Total";#N/A,#N/A,FALSE,"TotCur";#N/A,#N/A,FALSE,"Client";#N/A,#N/A,FALSE,"Instructions"}</definedName>
    <definedName name="STATUS.LIST">#REF!</definedName>
    <definedName name="STATUS__PROCESO_DE_RECLUTAMIENTO">#REF!</definedName>
    <definedName name="Status_Plan_RRSS.">#REF!</definedName>
    <definedName name="STATUSS">#REF!</definedName>
    <definedName name="STATUSVACANTE">#REF!</definedName>
    <definedName name="STB">#REF!</definedName>
    <definedName name="Stdev">#REF!</definedName>
    <definedName name="steam_trap">#REF!</definedName>
    <definedName name="steel" localSheetId="31">#REF!</definedName>
    <definedName name="steel">!#REF!</definedName>
    <definedName name="STEEL_BEAM" localSheetId="31">#REF!</definedName>
    <definedName name="STEEL_BEAM">!#REF!</definedName>
    <definedName name="STEEL_CITY">#REF!</definedName>
    <definedName name="STEEL_ESC">#REF!</definedName>
    <definedName name="STEEL_OLD_CITY">#REF!</definedName>
    <definedName name="STEEL_OLD_ESC">#REF!</definedName>
    <definedName name="STEEL_OLD_PROD">#REF!</definedName>
    <definedName name="STEEL_OLD_WAGE">#REF!</definedName>
    <definedName name="STEEL_PROD">#REF!</definedName>
    <definedName name="STEEL_WAGE">#REF!</definedName>
    <definedName name="SteelANSI" localSheetId="31">#REF!</definedName>
    <definedName name="SteelANSI">!#REF!</definedName>
    <definedName name="SteelANSIClass" localSheetId="31">#REF!</definedName>
    <definedName name="SteelANSIClass">!#REF!</definedName>
    <definedName name="SteelANSISize" localSheetId="31">#REF!</definedName>
    <definedName name="SteelANSISize">!#REF!</definedName>
    <definedName name="SteelSA" localSheetId="31">#REF!</definedName>
    <definedName name="SteelSA">!#REF!</definedName>
    <definedName name="SteelSAClass" localSheetId="31">#REF!</definedName>
    <definedName name="SteelSAClass">!#REF!</definedName>
    <definedName name="SteelSASize" localSheetId="31">#REF!</definedName>
    <definedName name="SteelSASize">!#REF!</definedName>
    <definedName name="STENU" localSheetId="31">#REF!</definedName>
    <definedName name="STENU">!#REF!</definedName>
    <definedName name="STEP" localSheetId="31">#REF!</definedName>
    <definedName name="STEP">!#REF!</definedName>
    <definedName name="Step1_Result" localSheetId="31">#REF!</definedName>
    <definedName name="Step1_Result">!#REF!</definedName>
    <definedName name="Step1Dimensions" localSheetId="37" hidden="1">#REF!</definedName>
    <definedName name="Step1Dimensions" localSheetId="36" hidden="1">#REF!</definedName>
    <definedName name="Step1Dimensions" hidden="1">#REF!</definedName>
    <definedName name="Step2_Result" localSheetId="31">#REF!</definedName>
    <definedName name="Step2_Result">!#REF!</definedName>
    <definedName name="Step2Manual" localSheetId="37" hidden="1">#REF!</definedName>
    <definedName name="Step2Manual" localSheetId="36" hidden="1">#REF!</definedName>
    <definedName name="Step2Manual" hidden="1">#REF!</definedName>
    <definedName name="Step2NumSizes" localSheetId="37" hidden="1">#REF!</definedName>
    <definedName name="Step2NumSizes" localSheetId="36" hidden="1">#REF!</definedName>
    <definedName name="Step2NumSizes" hidden="1">#REF!</definedName>
    <definedName name="Step2Ratio" localSheetId="36" hidden="1">#REF!</definedName>
    <definedName name="Step2Ratio" hidden="1">#REF!</definedName>
    <definedName name="Step2TopSize" localSheetId="36" hidden="1">#REF!</definedName>
    <definedName name="Step2TopSize" hidden="1">#REF!</definedName>
    <definedName name="Step2VertMassNames" localSheetId="36" hidden="1">#REF!</definedName>
    <definedName name="Step2VertMassNames" hidden="1">#REF!</definedName>
    <definedName name="Step3_Result" localSheetId="31">#REF!</definedName>
    <definedName name="Step3_Result">!#REF!</definedName>
    <definedName name="Step3LowSG" localSheetId="36" hidden="1">#REF!</definedName>
    <definedName name="Step3LowSG" hidden="1">#REF!</definedName>
    <definedName name="Step3Manual" localSheetId="36" hidden="1">#REF!</definedName>
    <definedName name="Step3Manual" hidden="1">#REF!</definedName>
    <definedName name="Step3NumSGs" localSheetId="36" hidden="1">#REF!</definedName>
    <definedName name="Step3NumSGs" hidden="1">#REF!</definedName>
    <definedName name="Step3SGInterval" localSheetId="36" hidden="1">#REF!</definedName>
    <definedName name="Step3SGInterval" hidden="1">#REF!</definedName>
    <definedName name="Step4_Result" localSheetId="31">#REF!</definedName>
    <definedName name="Step4_Result">!#REF!</definedName>
    <definedName name="Step4NumItems" localSheetId="36" hidden="1">#REF!</definedName>
    <definedName name="Step4NumItems" hidden="1">#REF!</definedName>
    <definedName name="Step4StreamNames" localSheetId="36" hidden="1">#REF!</definedName>
    <definedName name="Step4StreamNames" hidden="1">#REF!</definedName>
    <definedName name="Step5_Result" localSheetId="31">#REF!</definedName>
    <definedName name="Step5_Result">!#REF!</definedName>
    <definedName name="Step5NumItems" localSheetId="36" hidden="1">#REF!</definedName>
    <definedName name="Step5NumItems" hidden="1">#REF!</definedName>
    <definedName name="Step5UnitNames" localSheetId="36" hidden="1">#REF!</definedName>
    <definedName name="Step5UnitNames" hidden="1">#REF!</definedName>
    <definedName name="Step6_Result" localSheetId="31">#REF!</definedName>
    <definedName name="Step6_Result">!#REF!</definedName>
    <definedName name="Step6NumItems" localSheetId="36" hidden="1">#REF!</definedName>
    <definedName name="Step6NumItems" hidden="1">#REF!</definedName>
    <definedName name="Step7_Result" localSheetId="31">#REF!</definedName>
    <definedName name="Step7_Result">!#REF!</definedName>
    <definedName name="Step8_Cameras" localSheetId="31">#REF!</definedName>
    <definedName name="Step8_Cameras">!#REF!</definedName>
    <definedName name="Step8_Result" localSheetId="31">#REF!</definedName>
    <definedName name="Step8_Result">!#REF!</definedName>
    <definedName name="stl" localSheetId="31">#REF!</definedName>
    <definedName name="stl">!#REF!</definedName>
    <definedName name="Stl_Cap_Shear" localSheetId="31">#REF!</definedName>
    <definedName name="Stl_Cap_Shear">!#REF!</definedName>
    <definedName name="Stl_Cap_Tension" localSheetId="31">#REF!</definedName>
    <definedName name="Stl_Cap_Tension">!#REF!</definedName>
    <definedName name="STMOD">#REF!</definedName>
    <definedName name="STONE" localSheetId="35" hidden="1">{#N/A,#N/A,FALSE,"ORGANISATION"}</definedName>
    <definedName name="STONE" localSheetId="37" hidden="1">{#N/A,#N/A,FALSE,"ORGANISATION"}</definedName>
    <definedName name="STONE" localSheetId="32" hidden="1">{#N/A,#N/A,FALSE,"ORGANISATION"}</definedName>
    <definedName name="STONE" localSheetId="21" hidden="1">{#N/A,#N/A,FALSE,"ORGANISATION"}</definedName>
    <definedName name="STONE" localSheetId="36" hidden="1">{#N/A,#N/A,FALSE,"ORGANISATION"}</definedName>
    <definedName name="STONE" localSheetId="33" hidden="1">{#N/A,#N/A,FALSE,"ORGANISATION"}</definedName>
    <definedName name="STONE" localSheetId="34" hidden="1">{#N/A,#N/A,FALSE,"ORGANISATION"}</definedName>
    <definedName name="STONE" localSheetId="31" hidden="1">{#N/A,#N/A,FALSE,"ORGANISATION"}</definedName>
    <definedName name="STONE" hidden="1">{#N/A,#N/A,FALSE,"ORGANISATION"}</definedName>
    <definedName name="STONU" localSheetId="31">#REF!</definedName>
    <definedName name="STONU">!#REF!</definedName>
    <definedName name="StorageResuls2" localSheetId="31">#REF!</definedName>
    <definedName name="StorageResuls2">!#REF!</definedName>
    <definedName name="StorageResults" localSheetId="31">#REF!</definedName>
    <definedName name="StorageResults">!#REF!</definedName>
    <definedName name="Story_Basement" localSheetId="31">#REF!</definedName>
    <definedName name="Story_Basement">!#REF!</definedName>
    <definedName name="Story_Podium" localSheetId="31">#REF!</definedName>
    <definedName name="Story_Podium">!#REF!</definedName>
    <definedName name="Story_Tower" localSheetId="31">#REF!</definedName>
    <definedName name="Story_Tower">!#REF!</definedName>
    <definedName name="STOT1">#REF!</definedName>
    <definedName name="STOT2">#REF!</definedName>
    <definedName name="STOT3">#REF!</definedName>
    <definedName name="STOT4">#REF!</definedName>
    <definedName name="STP" localSheetId="31">#REF!</definedName>
    <definedName name="STP">!#REF!</definedName>
    <definedName name="str">#REF!</definedName>
    <definedName name="STRACON">#REF!</definedName>
    <definedName name="STRATEGY">#REF!</definedName>
    <definedName name="streamers" localSheetId="31">#REF!</definedName>
    <definedName name="streamers">!#REF!</definedName>
    <definedName name="stri1" localSheetId="31">#REF!</definedName>
    <definedName name="stri1">!#REF!</definedName>
    <definedName name="stri2" localSheetId="31">#REF!</definedName>
    <definedName name="stri2">!#REF!</definedName>
    <definedName name="StrID" localSheetId="31">#REF!</definedName>
    <definedName name="StrID">!#REF!</definedName>
    <definedName name="STRU">#REF!</definedName>
    <definedName name="Struct_Steel_1">#REF!</definedName>
    <definedName name="Struct_Steel_10">#REF!</definedName>
    <definedName name="Struct_Steel_100">#REF!</definedName>
    <definedName name="Struct_Steel_20">#REF!</definedName>
    <definedName name="Struct_Steel_30">#REF!</definedName>
    <definedName name="Struct_Steel_40">#REF!</definedName>
    <definedName name="Struct_Steel_50">#REF!</definedName>
    <definedName name="Struct_Steel_60">#REF!</definedName>
    <definedName name="Struct_Steel_70">#REF!</definedName>
    <definedName name="Struct_Steel_80">#REF!</definedName>
    <definedName name="Struct_Steel_90">#REF!</definedName>
    <definedName name="STRUCTURAL" localSheetId="31">#REF!</definedName>
    <definedName name="STRUCTURAL">!#REF!</definedName>
    <definedName name="structural_excavation_common_soil">#REF!</definedName>
    <definedName name="structural_excavation_rock">#REF!</definedName>
    <definedName name="structure" localSheetId="31">#REF!</definedName>
    <definedName name="structure">!#REF!</definedName>
    <definedName name="structures">#REF!</definedName>
    <definedName name="struxzb" localSheetId="35"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37"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36"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33"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34"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31"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yt5u8h87" localSheetId="31" hidden="1">{#N/A,#N/A,TRUE,"Cover";#N/A,#N/A,TRUE,"Conts";#N/A,#N/A,TRUE,"VOS";#N/A,#N/A,TRUE,"Warrington";#N/A,#N/A,TRUE,"Widnes"}</definedName>
    <definedName name="stryt5u8h87" hidden="1">{#N/A,#N/A,TRUE,"Cover";#N/A,#N/A,TRUE,"Conts";#N/A,#N/A,TRUE,"VOS";#N/A,#N/A,TRUE,"Warrington";#N/A,#N/A,TRUE,"Widnes"}</definedName>
    <definedName name="STSUMM" localSheetId="31">#REF!</definedName>
    <definedName name="STSUMM">!#REF!</definedName>
    <definedName name="Stub" localSheetId="35" hidden="1">#REF!</definedName>
    <definedName name="Stub" localSheetId="37" hidden="1">#REF!</definedName>
    <definedName name="Stub" localSheetId="36" hidden="1">#REF!</definedName>
    <definedName name="Stub" localSheetId="33" hidden="1">#REF!</definedName>
    <definedName name="Stub" localSheetId="34" hidden="1">#REF!</definedName>
    <definedName name="Stub" localSheetId="31" hidden="1">#REF!</definedName>
    <definedName name="Stub" hidden="1">#REF!</definedName>
    <definedName name="Stub_Header1" localSheetId="35" hidden="1">#REF!</definedName>
    <definedName name="Stub_Header1" localSheetId="37" hidden="1">#REF!</definedName>
    <definedName name="Stub_Header1" localSheetId="36" hidden="1">#REF!</definedName>
    <definedName name="Stub_Header1" localSheetId="33" hidden="1">#REF!</definedName>
    <definedName name="Stub_Header1" localSheetId="34" hidden="1">#REF!</definedName>
    <definedName name="Stub_Header1" localSheetId="31" hidden="1">#REF!</definedName>
    <definedName name="Stub_Header1" hidden="1">#REF!</definedName>
    <definedName name="Stub_Header2" localSheetId="37" hidden="1">#REF!</definedName>
    <definedName name="Stub_Header2" localSheetId="36" hidden="1">#REF!</definedName>
    <definedName name="Stub_Header2" localSheetId="31" hidden="1">#REF!</definedName>
    <definedName name="Stub_Header2" hidden="1">#REF!</definedName>
    <definedName name="Stub_Header3" localSheetId="36" hidden="1">#REF!</definedName>
    <definedName name="Stub_Header3" hidden="1">#REF!</definedName>
    <definedName name="STUB_IN_ALLOY20">#REF!</definedName>
    <definedName name="STUB_IN_CS">#REF!</definedName>
    <definedName name="STUB_IN_SS">#REF!</definedName>
    <definedName name="STUB_NO_PAD">#REF!</definedName>
    <definedName name="STUB_NOPAD">#REF!</definedName>
    <definedName name="STUB_PAD">#REF!</definedName>
    <definedName name="student_enroll_analysis">#REF!</definedName>
    <definedName name="stuwrt" localSheetId="35" hidden="1">{"Admin Costs",#N/A,FALSE,"Act.Fcst Costs"}</definedName>
    <definedName name="stuwrt" localSheetId="37" hidden="1">{"Admin Costs",#N/A,FALSE,"Act.Fcst Costs"}</definedName>
    <definedName name="stuwrt" localSheetId="36" hidden="1">{"Admin Costs",#N/A,FALSE,"Act.Fcst Costs"}</definedName>
    <definedName name="stuwrt" localSheetId="33" hidden="1">{"Admin Costs",#N/A,FALSE,"Act.Fcst Costs"}</definedName>
    <definedName name="stuwrt" localSheetId="34" hidden="1">{"Admin Costs",#N/A,FALSE,"Act.Fcst Costs"}</definedName>
    <definedName name="stuwrt" localSheetId="31" hidden="1">{"Admin Costs",#N/A,FALSE,"Act.Fcst Costs"}</definedName>
    <definedName name="stuwrt" hidden="1">{"Admin Costs",#N/A,FALSE,"Act.Fcst Costs"}</definedName>
    <definedName name="SU">118300</definedName>
    <definedName name="SU___0">#N/A</definedName>
    <definedName name="SU___0___0">#N/A</definedName>
    <definedName name="sub" localSheetId="31">#REF!</definedName>
    <definedName name="sub">!#REF!</definedName>
    <definedName name="Sub_">#REF!</definedName>
    <definedName name="Sub_Fac_old">#REF!</definedName>
    <definedName name="SUBA">#REF!</definedName>
    <definedName name="Subbase" localSheetId="31">#REF!</definedName>
    <definedName name="Subbase">!#REF!</definedName>
    <definedName name="SUBCF11">#REF!</definedName>
    <definedName name="SUBCF21">#REF!</definedName>
    <definedName name="SUBCF22">#REF!</definedName>
    <definedName name="SUBCF23">#REF!</definedName>
    <definedName name="SUBCF24">#REF!</definedName>
    <definedName name="SUBCF90">#REF!</definedName>
    <definedName name="SUBCON" localSheetId="31">#REF!</definedName>
    <definedName name="SUBCON">!#REF!</definedName>
    <definedName name="SUBCON1">#REF!</definedName>
    <definedName name="SubCont" localSheetId="31">#REF!</definedName>
    <definedName name="SubCont">!#REF!</definedName>
    <definedName name="SUBCONTRACT_MTRL_UNIT_COST">#REF!,#REF!,#REF!,#REF!,#REF!,#REF!,#REF!</definedName>
    <definedName name="sUBCONTRATO" localSheetId="35" hidden="1">{#N/A,#N/A,FALSE,"SumG";#N/A,#N/A,FALSE,"ElecG";#N/A,#N/A,FALSE,"MechG";#N/A,#N/A,FALSE,"GeotG";#N/A,#N/A,FALSE,"PrcsG";#N/A,#N/A,FALSE,"TunnG";#N/A,#N/A,FALSE,"CivlG";#N/A,#N/A,FALSE,"NtwkG";#N/A,#N/A,FALSE,"EstgG";#N/A,#N/A,FALSE,"PEngG"}</definedName>
    <definedName name="sUBCONTRATO" localSheetId="37" hidden="1">{#N/A,#N/A,FALSE,"SumG";#N/A,#N/A,FALSE,"ElecG";#N/A,#N/A,FALSE,"MechG";#N/A,#N/A,FALSE,"GeotG";#N/A,#N/A,FALSE,"PrcsG";#N/A,#N/A,FALSE,"TunnG";#N/A,#N/A,FALSE,"CivlG";#N/A,#N/A,FALSE,"NtwkG";#N/A,#N/A,FALSE,"EstgG";#N/A,#N/A,FALSE,"PEngG"}</definedName>
    <definedName name="sUBCONTRATO" localSheetId="36" hidden="1">{#N/A,#N/A,FALSE,"SumG";#N/A,#N/A,FALSE,"ElecG";#N/A,#N/A,FALSE,"MechG";#N/A,#N/A,FALSE,"GeotG";#N/A,#N/A,FALSE,"PrcsG";#N/A,#N/A,FALSE,"TunnG";#N/A,#N/A,FALSE,"CivlG";#N/A,#N/A,FALSE,"NtwkG";#N/A,#N/A,FALSE,"EstgG";#N/A,#N/A,FALSE,"PEngG"}</definedName>
    <definedName name="sUBCONTRATO" localSheetId="33" hidden="1">{#N/A,#N/A,FALSE,"SumG";#N/A,#N/A,FALSE,"ElecG";#N/A,#N/A,FALSE,"MechG";#N/A,#N/A,FALSE,"GeotG";#N/A,#N/A,FALSE,"PrcsG";#N/A,#N/A,FALSE,"TunnG";#N/A,#N/A,FALSE,"CivlG";#N/A,#N/A,FALSE,"NtwkG";#N/A,#N/A,FALSE,"EstgG";#N/A,#N/A,FALSE,"PEngG"}</definedName>
    <definedName name="sUBCONTRATO" localSheetId="34" hidden="1">{#N/A,#N/A,FALSE,"SumG";#N/A,#N/A,FALSE,"ElecG";#N/A,#N/A,FALSE,"MechG";#N/A,#N/A,FALSE,"GeotG";#N/A,#N/A,FALSE,"PrcsG";#N/A,#N/A,FALSE,"TunnG";#N/A,#N/A,FALSE,"CivlG";#N/A,#N/A,FALSE,"NtwkG";#N/A,#N/A,FALSE,"EstgG";#N/A,#N/A,FALSE,"PEngG"}</definedName>
    <definedName name="sUBCONTRATO" localSheetId="31" hidden="1">{#N/A,#N/A,FALSE,"SumG";#N/A,#N/A,FALSE,"ElecG";#N/A,#N/A,FALSE,"MechG";#N/A,#N/A,FALSE,"GeotG";#N/A,#N/A,FALSE,"PrcsG";#N/A,#N/A,FALSE,"TunnG";#N/A,#N/A,FALSE,"CivlG";#N/A,#N/A,FALSE,"NtwkG";#N/A,#N/A,FALSE,"EstgG";#N/A,#N/A,FALSE,"PEngG"}</definedName>
    <definedName name="sUBCONTRATO" hidden="1">{#N/A,#N/A,FALSE,"SumG";#N/A,#N/A,FALSE,"ElecG";#N/A,#N/A,FALSE,"MechG";#N/A,#N/A,FALSE,"GeotG";#N/A,#N/A,FALSE,"PrcsG";#N/A,#N/A,FALSE,"TunnG";#N/A,#N/A,FALSE,"CivlG";#N/A,#N/A,FALSE,"NtwkG";#N/A,#N/A,FALSE,"EstgG";#N/A,#N/A,FALSE,"PEngG"}</definedName>
    <definedName name="Subcontratos" localSheetId="31">#REF!</definedName>
    <definedName name="Subcontratos">!#REF!</definedName>
    <definedName name="SUBD">#REF!</definedName>
    <definedName name="SUBFASES">#REF!</definedName>
    <definedName name="Subject" localSheetId="31">#REF!</definedName>
    <definedName name="Subject">!#REF!</definedName>
    <definedName name="SubjectProperty" localSheetId="31">#REF!</definedName>
    <definedName name="SubjectProperty">!#REF!</definedName>
    <definedName name="SubjectRooms" localSheetId="31">#REF!</definedName>
    <definedName name="SubjectRooms">!#REF!</definedName>
    <definedName name="Subpartidas">#REF!</definedName>
    <definedName name="subs" localSheetId="31">#REF!</definedName>
    <definedName name="subs">!#REF!</definedName>
    <definedName name="subs4" localSheetId="31">#REF!</definedName>
    <definedName name="subs4">!#REF!</definedName>
    <definedName name="subs4a" localSheetId="31">#REF!</definedName>
    <definedName name="subs4a">!#REF!</definedName>
    <definedName name="SUBSEGMENTO">#REF!</definedName>
    <definedName name="Subsidiary_Name">#REF!</definedName>
    <definedName name="SUBSTRUCTIRE" localSheetId="31">#REF!</definedName>
    <definedName name="SUBSTRUCTIRE">!#REF!</definedName>
    <definedName name="SubtituloDocumento">#REF!</definedName>
    <definedName name="SUBTOTAL" localSheetId="31">#REF!</definedName>
    <definedName name="SUBTOTAL">!#REF!</definedName>
    <definedName name="SubTotal_Company10" hidden="1">#REF!</definedName>
    <definedName name="SubTotal_Company11" hidden="1">#REF!</definedName>
    <definedName name="SubTotal_Company2" hidden="1">#REF!</definedName>
    <definedName name="SubTotal_Company3" hidden="1">#REF!</definedName>
    <definedName name="SubTotal_Company4" hidden="1">#REF!</definedName>
    <definedName name="SubTotal_Company5" hidden="1">#REF!</definedName>
    <definedName name="SubTotal_Company7" hidden="1">#REF!</definedName>
    <definedName name="Subtotal_I" localSheetId="31">#REF!</definedName>
    <definedName name="Subtotal_I">!#REF!</definedName>
    <definedName name="Subtotal_II" localSheetId="31">#REF!</definedName>
    <definedName name="Subtotal_II">!#REF!</definedName>
    <definedName name="Subtotal_III" localSheetId="31">#REF!</definedName>
    <definedName name="Subtotal_III">!#REF!</definedName>
    <definedName name="Subtotal_IIIA" localSheetId="31">#REF!</definedName>
    <definedName name="Subtotal_IIIA">!#REF!</definedName>
    <definedName name="Subtotal_IIIB" localSheetId="31">#REF!</definedName>
    <definedName name="Subtotal_IIIB">!#REF!</definedName>
    <definedName name="Subtotal_IV" localSheetId="31">#REF!</definedName>
    <definedName name="Subtotal_IV">!#REF!</definedName>
    <definedName name="Subtotal_IVA" localSheetId="31">#REF!</definedName>
    <definedName name="Subtotal_IVA">!#REF!</definedName>
    <definedName name="Subtotal_IVB" localSheetId="31">#REF!</definedName>
    <definedName name="Subtotal_IVB">!#REF!</definedName>
    <definedName name="Subtotal_IVC" localSheetId="31">#REF!</definedName>
    <definedName name="Subtotal_IVC">!#REF!</definedName>
    <definedName name="Subtotal_IX" localSheetId="31">#REF!</definedName>
    <definedName name="Subtotal_IX">!#REF!</definedName>
    <definedName name="Subtotal_V" localSheetId="31">#REF!</definedName>
    <definedName name="Subtotal_V">!#REF!</definedName>
    <definedName name="Subtotal_VA" localSheetId="31">#REF!</definedName>
    <definedName name="Subtotal_VA">!#REF!</definedName>
    <definedName name="Subtotal_VB" localSheetId="31">#REF!</definedName>
    <definedName name="Subtotal_VB">!#REF!</definedName>
    <definedName name="Subtotal_VI" localSheetId="31">#REF!</definedName>
    <definedName name="Subtotal_VI">!#REF!</definedName>
    <definedName name="Subtotal_VII" localSheetId="31">#REF!</definedName>
    <definedName name="Subtotal_VII">!#REF!</definedName>
    <definedName name="Subtotal_VIII" localSheetId="31">#REF!</definedName>
    <definedName name="Subtotal_VIII">!#REF!</definedName>
    <definedName name="Subtotal_VIIIA" localSheetId="31">#REF!</definedName>
    <definedName name="Subtotal_VIIIA">!#REF!</definedName>
    <definedName name="Subtotal_VIIIB" localSheetId="31">#REF!</definedName>
    <definedName name="Subtotal_VIIIB">!#REF!</definedName>
    <definedName name="Subtotal_VIIIC" localSheetId="31">#REF!</definedName>
    <definedName name="Subtotal_VIIIC">!#REF!</definedName>
    <definedName name="Subtotal_VIIID" localSheetId="31">#REF!</definedName>
    <definedName name="Subtotal_VIIID">!#REF!</definedName>
    <definedName name="Subtotal_VIIIE" localSheetId="31">#REF!</definedName>
    <definedName name="Subtotal_VIIIE">!#REF!</definedName>
    <definedName name="Subtotal_VIIIF" localSheetId="31">#REF!</definedName>
    <definedName name="Subtotal_VIIIF">!#REF!</definedName>
    <definedName name="SUBTOTALS" localSheetId="31">#REF!</definedName>
    <definedName name="SUBTOTALS">!#REF!</definedName>
    <definedName name="SUBTOTALS_12">"$#REF!.$M$8:$IV$8108"</definedName>
    <definedName name="SUBTOTALS_15" localSheetId="31">#REF!</definedName>
    <definedName name="SUBTOTALS_15">!#REF!</definedName>
    <definedName name="SUBTOTALS_18">"$#REF!.$N$7:$IV$8093"</definedName>
    <definedName name="SUBTOTALS_2">"$#REF!.$M$8:$IV$8108"</definedName>
    <definedName name="SUBTOTALS_3">"$#REF!.$M$8:$IV$8108"</definedName>
    <definedName name="SUBTOTALS_38">"$#REF!.$M$8:$IV$7374"</definedName>
    <definedName name="SUBTOTALS_4">"$#REF!.$M$8:$IV$8108"</definedName>
    <definedName name="SUBTOTALS_5">"$#REF!.$M$8:$IV$8108"</definedName>
    <definedName name="SUBTOTALS_6">"$#REF!.$M$8:$IV$8108"</definedName>
    <definedName name="SUBTOTALS_7">"$#REF!.$M$8:$IV$8108"</definedName>
    <definedName name="SUBTOTALS_8">"$#REF!.$M$8:$IV$8108"</definedName>
    <definedName name="subtotals1" localSheetId="31">#REF!</definedName>
    <definedName name="subtotals1">!#REF!</definedName>
    <definedName name="succ" localSheetId="35" hidden="1">{#N/A,#N/A,FALSE,"COVER1.XLS ";#N/A,#N/A,FALSE,"RACT1.XLS";#N/A,#N/A,FALSE,"RACT2.XLS";#N/A,#N/A,FALSE,"ECCMP";#N/A,#N/A,FALSE,"WELDER.XLS"}</definedName>
    <definedName name="succ" localSheetId="37" hidden="1">{#N/A,#N/A,FALSE,"COVER1.XLS ";#N/A,#N/A,FALSE,"RACT1.XLS";#N/A,#N/A,FALSE,"RACT2.XLS";#N/A,#N/A,FALSE,"ECCMP";#N/A,#N/A,FALSE,"WELDER.XLS"}</definedName>
    <definedName name="succ" localSheetId="36" hidden="1">{#N/A,#N/A,FALSE,"COVER1.XLS ";#N/A,#N/A,FALSE,"RACT1.XLS";#N/A,#N/A,FALSE,"RACT2.XLS";#N/A,#N/A,FALSE,"ECCMP";#N/A,#N/A,FALSE,"WELDER.XLS"}</definedName>
    <definedName name="succ" localSheetId="33" hidden="1">{#N/A,#N/A,FALSE,"COVER1.XLS ";#N/A,#N/A,FALSE,"RACT1.XLS";#N/A,#N/A,FALSE,"RACT2.XLS";#N/A,#N/A,FALSE,"ECCMP";#N/A,#N/A,FALSE,"WELDER.XLS"}</definedName>
    <definedName name="succ" localSheetId="34" hidden="1">{#N/A,#N/A,FALSE,"COVER1.XLS ";#N/A,#N/A,FALSE,"RACT1.XLS";#N/A,#N/A,FALSE,"RACT2.XLS";#N/A,#N/A,FALSE,"ECCMP";#N/A,#N/A,FALSE,"WELDER.XLS"}</definedName>
    <definedName name="succ" localSheetId="31" hidden="1">{#N/A,#N/A,FALSE,"COVER1.XLS ";#N/A,#N/A,FALSE,"RACT1.XLS";#N/A,#N/A,FALSE,"RACT2.XLS";#N/A,#N/A,FALSE,"ECCMP";#N/A,#N/A,FALSE,"WELDER.XLS"}</definedName>
    <definedName name="succ" hidden="1">{#N/A,#N/A,FALSE,"COVER1.XLS ";#N/A,#N/A,FALSE,"RACT1.XLS";#N/A,#N/A,FALSE,"RACT2.XLS";#N/A,#N/A,FALSE,"ECCMP";#N/A,#N/A,FALSE,"WELDER.XLS"}</definedName>
    <definedName name="SUELDO_MANT">#REF!</definedName>
    <definedName name="SUELDO_OP">#REF!</definedName>
    <definedName name="Suffix">#REF!</definedName>
    <definedName name="sum" localSheetId="31">{"'Sheet1 (2)'!$A$1:$C$61"}</definedName>
    <definedName name="sum">{"'Sheet1 (2)'!$A$1:$C$61"}</definedName>
    <definedName name="Sum_agua_fresca" localSheetId="31">#REF!</definedName>
    <definedName name="Sum_agua_fresca">!#REF!</definedName>
    <definedName name="SUM_DATA">#REF!</definedName>
    <definedName name="SUM_DEP" localSheetId="35" hidden="1">{"CONCABL1.1",#N/A,FALSE,"1.1.1a1.1.3 ACSR";"AISL1.2",#N/A,FALSE,"1.1.1a1.1.3 ACSR";"torr1.1.3",#N/A,FALSE,"1.1.1a1.1.3 ACSR";"cm1.2",#N/A,FALSE,"1.2 ACSR";"cm2.2",#N/A,FALSE,"1.2 ACSR";#N/A,#N/A,FALSE,"1.3 ACSR";#N/A,#N/A,FALSE,"2.1.1A2.1.3 ACAR";"ac2.1",#N/A,FALSE,"1.2 ACAR";"ac2.2",#N/A,FALSE,"1.2 ACAR";#N/A,#N/A,FALSE,"2.3 ACAR"}</definedName>
    <definedName name="SUM_DEP" localSheetId="37" hidden="1">{"CONCABL1.1",#N/A,FALSE,"1.1.1a1.1.3 ACSR";"AISL1.2",#N/A,FALSE,"1.1.1a1.1.3 ACSR";"torr1.1.3",#N/A,FALSE,"1.1.1a1.1.3 ACSR";"cm1.2",#N/A,FALSE,"1.2 ACSR";"cm2.2",#N/A,FALSE,"1.2 ACSR";#N/A,#N/A,FALSE,"1.3 ACSR";#N/A,#N/A,FALSE,"2.1.1A2.1.3 ACAR";"ac2.1",#N/A,FALSE,"1.2 ACAR";"ac2.2",#N/A,FALSE,"1.2 ACAR";#N/A,#N/A,FALSE,"2.3 ACAR"}</definedName>
    <definedName name="SUM_DEP" localSheetId="36" hidden="1">{"CONCABL1.1",#N/A,FALSE,"1.1.1a1.1.3 ACSR";"AISL1.2",#N/A,FALSE,"1.1.1a1.1.3 ACSR";"torr1.1.3",#N/A,FALSE,"1.1.1a1.1.3 ACSR";"cm1.2",#N/A,FALSE,"1.2 ACSR";"cm2.2",#N/A,FALSE,"1.2 ACSR";#N/A,#N/A,FALSE,"1.3 ACSR";#N/A,#N/A,FALSE,"2.1.1A2.1.3 ACAR";"ac2.1",#N/A,FALSE,"1.2 ACAR";"ac2.2",#N/A,FALSE,"1.2 ACAR";#N/A,#N/A,FALSE,"2.3 ACAR"}</definedName>
    <definedName name="SUM_DEP" localSheetId="33" hidden="1">{"CONCABL1.1",#N/A,FALSE,"1.1.1a1.1.3 ACSR";"AISL1.2",#N/A,FALSE,"1.1.1a1.1.3 ACSR";"torr1.1.3",#N/A,FALSE,"1.1.1a1.1.3 ACSR";"cm1.2",#N/A,FALSE,"1.2 ACSR";"cm2.2",#N/A,FALSE,"1.2 ACSR";#N/A,#N/A,FALSE,"1.3 ACSR";#N/A,#N/A,FALSE,"2.1.1A2.1.3 ACAR";"ac2.1",#N/A,FALSE,"1.2 ACAR";"ac2.2",#N/A,FALSE,"1.2 ACAR";#N/A,#N/A,FALSE,"2.3 ACAR"}</definedName>
    <definedName name="SUM_DEP" localSheetId="34" hidden="1">{"CONCABL1.1",#N/A,FALSE,"1.1.1a1.1.3 ACSR";"AISL1.2",#N/A,FALSE,"1.1.1a1.1.3 ACSR";"torr1.1.3",#N/A,FALSE,"1.1.1a1.1.3 ACSR";"cm1.2",#N/A,FALSE,"1.2 ACSR";"cm2.2",#N/A,FALSE,"1.2 ACSR";#N/A,#N/A,FALSE,"1.3 ACSR";#N/A,#N/A,FALSE,"2.1.1A2.1.3 ACAR";"ac2.1",#N/A,FALSE,"1.2 ACAR";"ac2.2",#N/A,FALSE,"1.2 ACAR";#N/A,#N/A,FALSE,"2.3 ACAR"}</definedName>
    <definedName name="SUM_DEP" localSheetId="31" hidden="1">{"CONCABL1.1",#N/A,FALSE,"1.1.1a1.1.3 ACSR";"AISL1.2",#N/A,FALSE,"1.1.1a1.1.3 ACSR";"torr1.1.3",#N/A,FALSE,"1.1.1a1.1.3 ACSR";"cm1.2",#N/A,FALSE,"1.2 ACSR";"cm2.2",#N/A,FALSE,"1.2 ACSR";#N/A,#N/A,FALSE,"1.3 ACSR";#N/A,#N/A,FALSE,"2.1.1A2.1.3 ACAR";"ac2.1",#N/A,FALSE,"1.2 ACAR";"ac2.2",#N/A,FALSE,"1.2 ACAR";#N/A,#N/A,FALSE,"2.3 ACAR"}</definedName>
    <definedName name="SUM_DEP" hidden="1">{"CONCABL1.1",#N/A,FALSE,"1.1.1a1.1.3 ACSR";"AISL1.2",#N/A,FALSE,"1.1.1a1.1.3 ACSR";"torr1.1.3",#N/A,FALSE,"1.1.1a1.1.3 ACSR";"cm1.2",#N/A,FALSE,"1.2 ACSR";"cm2.2",#N/A,FALSE,"1.2 ACSR";#N/A,#N/A,FALSE,"1.3 ACSR";#N/A,#N/A,FALSE,"2.1.1A2.1.3 ACAR";"ac2.1",#N/A,FALSE,"1.2 ACAR";"ac2.2",#N/A,FALSE,"1.2 ACAR";#N/A,#N/A,FALSE,"2.3 ACAR"}</definedName>
    <definedName name="sum6C" localSheetId="31">#REF!</definedName>
    <definedName name="sum6C">!#REF!</definedName>
    <definedName name="SUMA">#REF!</definedName>
    <definedName name="Suma_cant_TRAFO">#REF!</definedName>
    <definedName name="Sumandos" localSheetId="31">#REF!</definedName>
    <definedName name="Sumandos">!#REF!</definedName>
    <definedName name="SUMARY">#REF!</definedName>
    <definedName name="sumaryvb" localSheetId="35" hidden="1">{#N/A,#N/A,FALSE,"Aging Summary";#N/A,#N/A,FALSE,"Ratio Analysis";#N/A,#N/A,FALSE,"Test 120 Day Accts";#N/A,#N/A,FALSE,"Tickmarks"}</definedName>
    <definedName name="sumaryvb" localSheetId="37" hidden="1">{#N/A,#N/A,FALSE,"Aging Summary";#N/A,#N/A,FALSE,"Ratio Analysis";#N/A,#N/A,FALSE,"Test 120 Day Accts";#N/A,#N/A,FALSE,"Tickmarks"}</definedName>
    <definedName name="sumaryvb" localSheetId="36" hidden="1">{#N/A,#N/A,FALSE,"Aging Summary";#N/A,#N/A,FALSE,"Ratio Analysis";#N/A,#N/A,FALSE,"Test 120 Day Accts";#N/A,#N/A,FALSE,"Tickmarks"}</definedName>
    <definedName name="sumaryvb" localSheetId="33" hidden="1">{#N/A,#N/A,FALSE,"Aging Summary";#N/A,#N/A,FALSE,"Ratio Analysis";#N/A,#N/A,FALSE,"Test 120 Day Accts";#N/A,#N/A,FALSE,"Tickmarks"}</definedName>
    <definedName name="sumaryvb" localSheetId="34" hidden="1">{#N/A,#N/A,FALSE,"Aging Summary";#N/A,#N/A,FALSE,"Ratio Analysis";#N/A,#N/A,FALSE,"Test 120 Day Accts";#N/A,#N/A,FALSE,"Tickmarks"}</definedName>
    <definedName name="sumaryvb" localSheetId="31" hidden="1">{#N/A,#N/A,FALSE,"Aging Summary";#N/A,#N/A,FALSE,"Ratio Analysis";#N/A,#N/A,FALSE,"Test 120 Day Accts";#N/A,#N/A,FALSE,"Tickmarks"}</definedName>
    <definedName name="sumaryvb" hidden="1">{#N/A,#N/A,FALSE,"Aging Summary";#N/A,#N/A,FALSE,"Ratio Analysis";#N/A,#N/A,FALSE,"Test 120 Day Accts";#N/A,#N/A,FALSE,"Tickmarks"}</definedName>
    <definedName name="sumGTR10" localSheetId="31">#REF!</definedName>
    <definedName name="sumGTR10">!#REF!</definedName>
    <definedName name="SUMGTR16" localSheetId="31">#REF!</definedName>
    <definedName name="SUMGTR16">!#REF!</definedName>
    <definedName name="SUMGTR20" localSheetId="31">#REF!</definedName>
    <definedName name="SUMGTR20">!#REF!</definedName>
    <definedName name="SUMGTR25" localSheetId="31">#REF!</definedName>
    <definedName name="SUMGTR25">!#REF!</definedName>
    <definedName name="SUMGTR32" localSheetId="31">#REF!</definedName>
    <definedName name="SUMGTR32">!#REF!</definedName>
    <definedName name="SUMGTR40" localSheetId="31">#REF!</definedName>
    <definedName name="SUMGTR40">!#REF!</definedName>
    <definedName name="SUMGTR6" localSheetId="31">#REF!</definedName>
    <definedName name="SUMGTR6">!#REF!</definedName>
    <definedName name="SUMGTR8" localSheetId="31">#REF!</definedName>
    <definedName name="SUMGTR8">!#REF!</definedName>
    <definedName name="SUMGTT10" localSheetId="31">#REF!</definedName>
    <definedName name="SUMGTT10">!#REF!</definedName>
    <definedName name="SUMGTT12" localSheetId="31">#REF!</definedName>
    <definedName name="SUMGTT12">!#REF!</definedName>
    <definedName name="SUMGTT14" localSheetId="31">#REF!</definedName>
    <definedName name="SUMGTT14">!#REF!</definedName>
    <definedName name="SUMGTT16" localSheetId="31">#REF!</definedName>
    <definedName name="SUMGTT16">!#REF!</definedName>
    <definedName name="SUMGTT20" localSheetId="31">#REF!</definedName>
    <definedName name="SUMGTT20">!#REF!</definedName>
    <definedName name="SUMGTT25" localSheetId="31">#REF!</definedName>
    <definedName name="SUMGTT25">!#REF!</definedName>
    <definedName name="SUMGTT32" localSheetId="31">#REF!</definedName>
    <definedName name="SUMGTT32">!#REF!</definedName>
    <definedName name="SUMGTT40" localSheetId="31">#REF!</definedName>
    <definedName name="SUMGTT40">!#REF!</definedName>
    <definedName name="SUMGTT6" localSheetId="31">#REF!</definedName>
    <definedName name="SUMGTT6">!#REF!</definedName>
    <definedName name="SUMGTT8" localSheetId="31">#REF!</definedName>
    <definedName name="SUMGTT8">!#REF!</definedName>
    <definedName name="SUMHEADER" localSheetId="31">#REF!</definedName>
    <definedName name="SUMHEADER">!#REF!</definedName>
    <definedName name="SUMINISTRO">#REF!</definedName>
    <definedName name="SUMINISTROS">#REF!</definedName>
    <definedName name="SUMM">#REF!</definedName>
    <definedName name="SUMMA" localSheetId="31">#REF!</definedName>
    <definedName name="SUMMA">!#REF!</definedName>
    <definedName name="SummAnchor" hidden="1">#REF!</definedName>
    <definedName name="SUMMARY" localSheetId="31">#REF!</definedName>
    <definedName name="SUMMARY">!#REF!</definedName>
    <definedName name="Summary_Print" localSheetId="31">#REF!</definedName>
    <definedName name="Summary_Print">!#REF!</definedName>
    <definedName name="SUMMARY_TABLE" localSheetId="31">#REF!</definedName>
    <definedName name="SUMMARY_TABLE">!#REF!</definedName>
    <definedName name="SUMMARY1"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31">#REF!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list" localSheetId="31">#REF!</definedName>
    <definedName name="Summarylist">!#REF!</definedName>
    <definedName name="SumR10" localSheetId="31">#REF!</definedName>
    <definedName name="SumR10">!#REF!</definedName>
    <definedName name="SUMR1094" localSheetId="31">#REF!</definedName>
    <definedName name="SUMR1094">!#REF!</definedName>
    <definedName name="SumR12" localSheetId="31">#REF!</definedName>
    <definedName name="SumR12">!#REF!</definedName>
    <definedName name="SUMR1294" localSheetId="31">#REF!</definedName>
    <definedName name="SUMR1294">!#REF!</definedName>
    <definedName name="SumR16" localSheetId="31">#REF!</definedName>
    <definedName name="SumR16">!#REF!</definedName>
    <definedName name="SUMR1694" localSheetId="31">#REF!</definedName>
    <definedName name="SUMR1694">!#REF!</definedName>
    <definedName name="SumR20" localSheetId="31">#REF!</definedName>
    <definedName name="SumR20">!#REF!</definedName>
    <definedName name="SUMR2094" localSheetId="31">#REF!</definedName>
    <definedName name="SUMR2094">!#REF!</definedName>
    <definedName name="SumR25" localSheetId="31">#REF!</definedName>
    <definedName name="SumR25">!#REF!</definedName>
    <definedName name="SUMR2594" localSheetId="31">#REF!</definedName>
    <definedName name="SUMR2594">!#REF!</definedName>
    <definedName name="SumR32" localSheetId="31">#REF!</definedName>
    <definedName name="SumR32">!#REF!</definedName>
    <definedName name="SUMR3294" localSheetId="31">#REF!</definedName>
    <definedName name="SUMR3294">!#REF!</definedName>
    <definedName name="SumR40" localSheetId="31">#REF!</definedName>
    <definedName name="SumR40">!#REF!</definedName>
    <definedName name="SUMR4094" localSheetId="31">#REF!</definedName>
    <definedName name="SUMR4094">!#REF!</definedName>
    <definedName name="SumR6" localSheetId="31">#REF!</definedName>
    <definedName name="SumR6">!#REF!</definedName>
    <definedName name="SUMR694" localSheetId="31">#REF!</definedName>
    <definedName name="SUMR694">!#REF!</definedName>
    <definedName name="SumR8" localSheetId="31">#REF!</definedName>
    <definedName name="SumR8">!#REF!</definedName>
    <definedName name="SUMR894" localSheetId="31">#REF!</definedName>
    <definedName name="SUMR894">!#REF!</definedName>
    <definedName name="SumT10" localSheetId="31">#REF!</definedName>
    <definedName name="SumT10">!#REF!</definedName>
    <definedName name="SUMT1094" localSheetId="31">#REF!</definedName>
    <definedName name="SUMT1094">!#REF!</definedName>
    <definedName name="SumT12" localSheetId="31">#REF!</definedName>
    <definedName name="SumT12">!#REF!</definedName>
    <definedName name="SUMT1294" localSheetId="31">#REF!</definedName>
    <definedName name="SUMT1294">!#REF!</definedName>
    <definedName name="SUMT14" localSheetId="31">#REF!</definedName>
    <definedName name="SUMT14">!#REF!</definedName>
    <definedName name="SumT16" localSheetId="31">#REF!</definedName>
    <definedName name="SumT16">!#REF!</definedName>
    <definedName name="SUMT1694" localSheetId="31">#REF!</definedName>
    <definedName name="SUMT1694">!#REF!</definedName>
    <definedName name="SumT20" localSheetId="31">#REF!</definedName>
    <definedName name="SumT20">!#REF!</definedName>
    <definedName name="SUMT2094" localSheetId="31">#REF!</definedName>
    <definedName name="SUMT2094">!#REF!</definedName>
    <definedName name="SumT25" localSheetId="31">#REF!</definedName>
    <definedName name="SumT25">!#REF!</definedName>
    <definedName name="SUMT2594" localSheetId="31">#REF!</definedName>
    <definedName name="SUMT2594">!#REF!</definedName>
    <definedName name="SUMT28" localSheetId="31">#REF!</definedName>
    <definedName name="SUMT28">!#REF!</definedName>
    <definedName name="SUMT2894" localSheetId="31">#REF!</definedName>
    <definedName name="SUMT2894">!#REF!</definedName>
    <definedName name="SumT32" localSheetId="31">#REF!</definedName>
    <definedName name="SumT32">!#REF!</definedName>
    <definedName name="SUMT3294" localSheetId="31">#REF!</definedName>
    <definedName name="SUMT3294">!#REF!</definedName>
    <definedName name="SumT40" localSheetId="31">#REF!</definedName>
    <definedName name="SumT40">!#REF!</definedName>
    <definedName name="SUMT4094" localSheetId="31">#REF!</definedName>
    <definedName name="SUMT4094">!#REF!</definedName>
    <definedName name="SumT6" localSheetId="31">#REF!</definedName>
    <definedName name="SumT6">!#REF!</definedName>
    <definedName name="SUMT694" localSheetId="31">#REF!</definedName>
    <definedName name="SUMT694">!#REF!</definedName>
    <definedName name="SumT8" localSheetId="31">#REF!</definedName>
    <definedName name="SumT8">!#REF!</definedName>
    <definedName name="SUMT894" localSheetId="31">#REF!</definedName>
    <definedName name="SUMT894">!#REF!</definedName>
    <definedName name="sup" localSheetId="31">#REF!</definedName>
    <definedName name="sup">!#REF!</definedName>
    <definedName name="SUP.CLI" localSheetId="31">#REF!</definedName>
    <definedName name="SUP.CLI">!#REF!</definedName>
    <definedName name="SUP_ART" localSheetId="31">#REF!</definedName>
    <definedName name="SUP_ART">!#REF!</definedName>
    <definedName name="Super_Area_Name10" hidden="1">#REF!</definedName>
    <definedName name="Super_Area_Name11" hidden="1">#REF!</definedName>
    <definedName name="Super_Area_Name17" hidden="1">#REF!</definedName>
    <definedName name="Super_Area_Name18" hidden="1">#REF!</definedName>
    <definedName name="Super_Area_Name19" hidden="1">#REF!</definedName>
    <definedName name="Super_Area_Name2" hidden="1">#REF!</definedName>
    <definedName name="Super_Area_Name20" hidden="1">#REF!</definedName>
    <definedName name="Super_Area_Name21" hidden="1">#REF!</definedName>
    <definedName name="Super_Area_Name22" hidden="1">#REF!</definedName>
    <definedName name="Super_Area_Name23" hidden="1">#REF!</definedName>
    <definedName name="Super_Area_Name3" hidden="1">#REF!</definedName>
    <definedName name="Super_Area_Name4" hidden="1">#REF!</definedName>
    <definedName name="Super_Area_Name5" hidden="1">#REF!</definedName>
    <definedName name="Super_Area_Name7" hidden="1">#REF!</definedName>
    <definedName name="Superestructura" localSheetId="31">#REF!</definedName>
    <definedName name="Superestructura">!#REF!</definedName>
    <definedName name="SUPERVISION" localSheetId="31">#REF!</definedName>
    <definedName name="SUPERVISION">!#REF!</definedName>
    <definedName name="SUPERVISOR" localSheetId="31">#REF!</definedName>
    <definedName name="SUPERVISOR">!#REF!</definedName>
    <definedName name="Supervisores" localSheetId="31">#REF!</definedName>
    <definedName name="Supervisores">!#REF!</definedName>
    <definedName name="supply" localSheetId="37" hidden="1">#REF!</definedName>
    <definedName name="supply" localSheetId="36" hidden="1">#REF!</definedName>
    <definedName name="supply" hidden="1">#REF!</definedName>
    <definedName name="sups" localSheetId="31">#REF!</definedName>
    <definedName name="sups">!#REF!</definedName>
    <definedName name="sups4" localSheetId="31">#REF!</definedName>
    <definedName name="sups4">!#REF!</definedName>
    <definedName name="sups4a" localSheetId="31">#REF!</definedName>
    <definedName name="sups4a">!#REF!</definedName>
    <definedName name="surarea2" localSheetId="31">#REF!</definedName>
    <definedName name="surarea2">!#REF!</definedName>
    <definedName name="Surf2" localSheetId="31">#REF!</definedName>
    <definedName name="Surf2">!#REF!</definedName>
    <definedName name="surflex">#REF!</definedName>
    <definedName name="Surv_Mon_Percent" localSheetId="31">#REF!</definedName>
    <definedName name="Surv_Mon_Percent">!#REF!</definedName>
    <definedName name="Surv_Monitors" localSheetId="31">#REF!</definedName>
    <definedName name="Surv_Monitors">!#REF!</definedName>
    <definedName name="Surv_Quad_Percent" localSheetId="31">#REF!</definedName>
    <definedName name="Surv_Quad_Percent">!#REF!</definedName>
    <definedName name="SUS">#REF!</definedName>
    <definedName name="susan" localSheetId="37" hidden="1">#REF!</definedName>
    <definedName name="susan" localSheetId="36" hidden="1">#REF!</definedName>
    <definedName name="susan" hidden="1">#REF!</definedName>
    <definedName name="SUSTENTO" localSheetId="31">#REF!</definedName>
    <definedName name="SUSTENTO">!#REF!</definedName>
    <definedName name="SUSTENTO6" localSheetId="31">#REF!</definedName>
    <definedName name="SUSTENTO6">!#REF!</definedName>
    <definedName name="SUSTENTO7" localSheetId="31">#REF!</definedName>
    <definedName name="SUSTENTO7">!#REF!</definedName>
    <definedName name="sustor" localSheetId="35" hidden="1">{#N/A,#N/A,TRUE,"COVERSHEET";#N/A,#N/A,TRUE,"LEGEND";#N/A,#N/A,TRUE,"LIST"}</definedName>
    <definedName name="sustor" localSheetId="37" hidden="1">{#N/A,#N/A,TRUE,"COVERSHEET";#N/A,#N/A,TRUE,"LEGEND";#N/A,#N/A,TRUE,"LIST"}</definedName>
    <definedName name="sustor" localSheetId="36" hidden="1">{#N/A,#N/A,TRUE,"COVERSHEET";#N/A,#N/A,TRUE,"LEGEND";#N/A,#N/A,TRUE,"LIST"}</definedName>
    <definedName name="sustor" localSheetId="33" hidden="1">{#N/A,#N/A,TRUE,"COVERSHEET";#N/A,#N/A,TRUE,"LEGEND";#N/A,#N/A,TRUE,"LIST"}</definedName>
    <definedName name="sustor" localSheetId="34" hidden="1">{#N/A,#N/A,TRUE,"COVERSHEET";#N/A,#N/A,TRUE,"LEGEND";#N/A,#N/A,TRUE,"LIST"}</definedName>
    <definedName name="sustor" localSheetId="31" hidden="1">{#N/A,#N/A,TRUE,"COVERSHEET";#N/A,#N/A,TRUE,"LEGEND";#N/A,#N/A,TRUE,"LIST"}</definedName>
    <definedName name="sustor" hidden="1">{#N/A,#N/A,TRUE,"COVERSHEET";#N/A,#N/A,TRUE,"LEGEND";#N/A,#N/A,TRUE,"LIST"}</definedName>
    <definedName name="sustor2" localSheetId="35" hidden="1">{#N/A,#N/A,TRUE,"COVERSHEET";#N/A,#N/A,TRUE,"LEGEND";#N/A,#N/A,TRUE,"LIST"}</definedName>
    <definedName name="sustor2" localSheetId="37" hidden="1">{#N/A,#N/A,TRUE,"COVERSHEET";#N/A,#N/A,TRUE,"LEGEND";#N/A,#N/A,TRUE,"LIST"}</definedName>
    <definedName name="sustor2" localSheetId="36" hidden="1">{#N/A,#N/A,TRUE,"COVERSHEET";#N/A,#N/A,TRUE,"LEGEND";#N/A,#N/A,TRUE,"LIST"}</definedName>
    <definedName name="sustor2" localSheetId="33" hidden="1">{#N/A,#N/A,TRUE,"COVERSHEET";#N/A,#N/A,TRUE,"LEGEND";#N/A,#N/A,TRUE,"LIST"}</definedName>
    <definedName name="sustor2" localSheetId="34" hidden="1">{#N/A,#N/A,TRUE,"COVERSHEET";#N/A,#N/A,TRUE,"LEGEND";#N/A,#N/A,TRUE,"LIST"}</definedName>
    <definedName name="sustor2" localSheetId="31" hidden="1">{#N/A,#N/A,TRUE,"COVERSHEET";#N/A,#N/A,TRUE,"LEGEND";#N/A,#N/A,TRUE,"LIST"}</definedName>
    <definedName name="sustor2" hidden="1">{#N/A,#N/A,TRUE,"COVERSHEET";#N/A,#N/A,TRUE,"LEGEND";#N/A,#N/A,TRUE,"LIST"}</definedName>
    <definedName name="sv" localSheetId="35" hidden="1">{"'장비'!$A$3:$M$12"}</definedName>
    <definedName name="sv" localSheetId="37" hidden="1">{"'장비'!$A$3:$M$12"}</definedName>
    <definedName name="sv" localSheetId="36" hidden="1">{"'장비'!$A$3:$M$12"}</definedName>
    <definedName name="sv" localSheetId="33" hidden="1">{"'장비'!$A$3:$M$12"}</definedName>
    <definedName name="sv" localSheetId="34" hidden="1">{"'장비'!$A$3:$M$12"}</definedName>
    <definedName name="SV" localSheetId="31">#REF!</definedName>
    <definedName name="sv" hidden="1">{"'장비'!$A$3:$M$12"}</definedName>
    <definedName name="SVF" localSheetId="31">#REF!</definedName>
    <definedName name="SVF">!#REF!</definedName>
    <definedName name="SVF_FLOW" localSheetId="31">#REF!</definedName>
    <definedName name="SVF_FLOW">!#REF!</definedName>
    <definedName name="SVP">#REF!</definedName>
    <definedName name="SVPFLASH">#REF!</definedName>
    <definedName name="svsafdsf" localSheetId="31">#REF!</definedName>
    <definedName name="svsafdsf">!#REF!</definedName>
    <definedName name="svsdv" localSheetId="31">#REF!</definedName>
    <definedName name="svsdv">!#REF!</definedName>
    <definedName name="svsdvsdv" localSheetId="31">#REF!</definedName>
    <definedName name="svsdvsdv">!#REF!</definedName>
    <definedName name="sw" localSheetId="35"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sw" localSheetId="37"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sw" localSheetId="36"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sw" localSheetId="3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sw" localSheetId="3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sw" localSheetId="31">#REF!</definedName>
    <definedName name="sw" hidden="1">{#N/A,#N/A,TRUE,"1842CWN0"}</definedName>
    <definedName name="sw_1" localSheetId="35" hidden="1">{#N/A,#N/A,TRUE,"1842CWN0"}</definedName>
    <definedName name="sw_1" localSheetId="37" hidden="1">{#N/A,#N/A,TRUE,"1842CWN0"}</definedName>
    <definedName name="sw_1" localSheetId="36" hidden="1">{#N/A,#N/A,TRUE,"1842CWN0"}</definedName>
    <definedName name="sw_1" localSheetId="33" hidden="1">{#N/A,#N/A,TRUE,"1842CWN0"}</definedName>
    <definedName name="sw_1" localSheetId="34" hidden="1">{#N/A,#N/A,TRUE,"1842CWN0"}</definedName>
    <definedName name="sw_1" localSheetId="31" hidden="1">{#N/A,#N/A,TRUE,"1842CWN0"}</definedName>
    <definedName name="sw_1" hidden="1">{#N/A,#N/A,TRUE,"1842CWN0"}</definedName>
    <definedName name="sw4a" localSheetId="31">#REF!</definedName>
    <definedName name="sw4a">!#REF!</definedName>
    <definedName name="Swadlincote" localSheetId="35" hidden="1">{#N/A,#N/A,FALSE,"Extension Title";#N/A,#N/A,FALSE,"Extensions Main";#N/A,#N/A,FALSE,"Christchurst";#N/A,#N/A,FALSE,"Larkfield Extension";#N/A,#N/A,FALSE,"Taunton";#N/A,#N/A,FALSE,"Farlington";#N/A,#N/A,FALSE,"Sidney Street";#N/A,#N/A,FALSE,"Tamworth";#N/A,#N/A,FALSE,"New Build Main"}</definedName>
    <definedName name="Swadlincote" localSheetId="37" hidden="1">{#N/A,#N/A,FALSE,"Extension Title";#N/A,#N/A,FALSE,"Extensions Main";#N/A,#N/A,FALSE,"Christchurst";#N/A,#N/A,FALSE,"Larkfield Extension";#N/A,#N/A,FALSE,"Taunton";#N/A,#N/A,FALSE,"Farlington";#N/A,#N/A,FALSE,"Sidney Street";#N/A,#N/A,FALSE,"Tamworth";#N/A,#N/A,FALSE,"New Build Main"}</definedName>
    <definedName name="Swadlincote" localSheetId="32" hidden="1">{#N/A,#N/A,FALSE,"Extension Title";#N/A,#N/A,FALSE,"Extensions Main";#N/A,#N/A,FALSE,"Christchurst";#N/A,#N/A,FALSE,"Larkfield Extension";#N/A,#N/A,FALSE,"Taunton";#N/A,#N/A,FALSE,"Farlington";#N/A,#N/A,FALSE,"Sidney Street";#N/A,#N/A,FALSE,"Tamworth";#N/A,#N/A,FALSE,"New Build Main"}</definedName>
    <definedName name="Swadlincote" localSheetId="21" hidden="1">{#N/A,#N/A,FALSE,"Extension Title";#N/A,#N/A,FALSE,"Extensions Main";#N/A,#N/A,FALSE,"Christchurst";#N/A,#N/A,FALSE,"Larkfield Extension";#N/A,#N/A,FALSE,"Taunton";#N/A,#N/A,FALSE,"Farlington";#N/A,#N/A,FALSE,"Sidney Street";#N/A,#N/A,FALSE,"Tamworth";#N/A,#N/A,FALSE,"New Build Main"}</definedName>
    <definedName name="Swadlincote" localSheetId="36" hidden="1">{#N/A,#N/A,FALSE,"Extension Title";#N/A,#N/A,FALSE,"Extensions Main";#N/A,#N/A,FALSE,"Christchurst";#N/A,#N/A,FALSE,"Larkfield Extension";#N/A,#N/A,FALSE,"Taunton";#N/A,#N/A,FALSE,"Farlington";#N/A,#N/A,FALSE,"Sidney Street";#N/A,#N/A,FALSE,"Tamworth";#N/A,#N/A,FALSE,"New Build Main"}</definedName>
    <definedName name="Swadlincote" localSheetId="33" hidden="1">{#N/A,#N/A,FALSE,"Extension Title";#N/A,#N/A,FALSE,"Extensions Main";#N/A,#N/A,FALSE,"Christchurst";#N/A,#N/A,FALSE,"Larkfield Extension";#N/A,#N/A,FALSE,"Taunton";#N/A,#N/A,FALSE,"Farlington";#N/A,#N/A,FALSE,"Sidney Street";#N/A,#N/A,FALSE,"Tamworth";#N/A,#N/A,FALSE,"New Build Main"}</definedName>
    <definedName name="Swadlincote" localSheetId="34" hidden="1">{#N/A,#N/A,FALSE,"Extension Title";#N/A,#N/A,FALSE,"Extensions Main";#N/A,#N/A,FALSE,"Christchurst";#N/A,#N/A,FALSE,"Larkfield Extension";#N/A,#N/A,FALSE,"Taunton";#N/A,#N/A,FALSE,"Farlington";#N/A,#N/A,FALSE,"Sidney Street";#N/A,#N/A,FALSE,"Tamworth";#N/A,#N/A,FALSE,"New Build Main"}</definedName>
    <definedName name="Swadlincote" localSheetId="31" hidden="1">{#N/A,#N/A,FALSE,"Extension Title";#N/A,#N/A,FALSE,"Extensions Main";#N/A,#N/A,FALSE,"Christchurst";#N/A,#N/A,FALSE,"Larkfield Extension";#N/A,#N/A,FALSE,"Taunton";#N/A,#N/A,FALSE,"Farlington";#N/A,#N/A,FALSE,"Sidney Street";#N/A,#N/A,FALSE,"Tamworth";#N/A,#N/A,FALSE,"New Build Main"}</definedName>
    <definedName name="Swadlincote" hidden="1">{#N/A,#N/A,FALSE,"Extension Title";#N/A,#N/A,FALSE,"Extensions Main";#N/A,#N/A,FALSE,"Christchurst";#N/A,#N/A,FALSE,"Larkfield Extension";#N/A,#N/A,FALSE,"Taunton";#N/A,#N/A,FALSE,"Farlington";#N/A,#N/A,FALSE,"Sidney Street";#N/A,#N/A,FALSE,"Tamworth";#N/A,#N/A,FALSE,"New Build Main"}</definedName>
    <definedName name="SWE" localSheetId="31">#REF!</definedName>
    <definedName name="SWE">!#REF!</definedName>
    <definedName name="Sweden">#REF!</definedName>
    <definedName name="SWEE" hidden="1">#REF!</definedName>
    <definedName name="swi">#REF!</definedName>
    <definedName name="SWIMMING_POOL" localSheetId="31">#REF!</definedName>
    <definedName name="SWIMMING_POOL">!#REF!</definedName>
    <definedName name="SWITCH">#REF!</definedName>
    <definedName name="swk" hidden="1">#REF!</definedName>
    <definedName name="SWP_B1" localSheetId="31">#REF!</definedName>
    <definedName name="SWP_B1">!#REF!</definedName>
    <definedName name="SWP_B10" localSheetId="31">#REF!</definedName>
    <definedName name="SWP_B10">!#REF!</definedName>
    <definedName name="SWP_B11" localSheetId="31">#REF!</definedName>
    <definedName name="SWP_B11">!#REF!</definedName>
    <definedName name="SWP_B12" localSheetId="31">#REF!</definedName>
    <definedName name="SWP_B12">!#REF!</definedName>
    <definedName name="SWP_B13" localSheetId="31">#REF!</definedName>
    <definedName name="SWP_B13">!#REF!</definedName>
    <definedName name="SWP_B14" localSheetId="31">#REF!</definedName>
    <definedName name="SWP_B14">!#REF!</definedName>
    <definedName name="SWP_B14A" localSheetId="31">#REF!</definedName>
    <definedName name="SWP_B14A">!#REF!</definedName>
    <definedName name="SWP_B14B" localSheetId="31">#REF!</definedName>
    <definedName name="SWP_B14B">!#REF!</definedName>
    <definedName name="SWP_B15" localSheetId="31">#REF!</definedName>
    <definedName name="SWP_B15">!#REF!</definedName>
    <definedName name="SWP_B16" localSheetId="31">#REF!</definedName>
    <definedName name="SWP_B16">!#REF!</definedName>
    <definedName name="SWP_B17" localSheetId="31">#REF!</definedName>
    <definedName name="SWP_B17">!#REF!</definedName>
    <definedName name="SWP_B18" localSheetId="31">#REF!</definedName>
    <definedName name="SWP_B18">!#REF!</definedName>
    <definedName name="SWP_B19" localSheetId="31">#REF!</definedName>
    <definedName name="SWP_B19">!#REF!</definedName>
    <definedName name="SWP_B2" localSheetId="31">#REF!</definedName>
    <definedName name="SWP_B2">!#REF!</definedName>
    <definedName name="SWP_B20" localSheetId="31">#REF!</definedName>
    <definedName name="SWP_B20">!#REF!</definedName>
    <definedName name="SWP_B3" localSheetId="31">#REF!</definedName>
    <definedName name="SWP_B3">!#REF!</definedName>
    <definedName name="SWP_B4" localSheetId="31">#REF!</definedName>
    <definedName name="SWP_B4">!#REF!</definedName>
    <definedName name="SWP_B5" localSheetId="31">#REF!</definedName>
    <definedName name="SWP_B5">!#REF!</definedName>
    <definedName name="SWP_B6" localSheetId="31">#REF!</definedName>
    <definedName name="SWP_B6">!#REF!</definedName>
    <definedName name="SWP_B7" localSheetId="31">#REF!</definedName>
    <definedName name="SWP_B7">!#REF!</definedName>
    <definedName name="SWP_B8" localSheetId="31">#REF!</definedName>
    <definedName name="SWP_B8">!#REF!</definedName>
    <definedName name="SWSS21W11" localSheetId="35" hidden="1">{#N/A,#N/A,TRUE,"MEMO";#N/A,#N/A,TRUE,"PARAMETROS";#N/A,#N/A,TRUE,"RLI ";#N/A,#N/A,TRUE,"IMPTO.DET.";#N/A,#N/A,TRUE,"FUT-FUNT";#N/A,#N/A,TRUE,"CPI-PATR.";#N/A,#N/A,TRUE,"CM CPI";#N/A,#N/A,TRUE,"PROV";#N/A,#N/A,TRUE,"A FIJO";#N/A,#N/A,TRUE,"LEASING";#N/A,#N/A,TRUE,"VPP";#N/A,#N/A,TRUE,"PPM";#N/A,#N/A,TRUE,"OTROS"}</definedName>
    <definedName name="SWSS21W11" localSheetId="37" hidden="1">{#N/A,#N/A,TRUE,"MEMO";#N/A,#N/A,TRUE,"PARAMETROS";#N/A,#N/A,TRUE,"RLI ";#N/A,#N/A,TRUE,"IMPTO.DET.";#N/A,#N/A,TRUE,"FUT-FUNT";#N/A,#N/A,TRUE,"CPI-PATR.";#N/A,#N/A,TRUE,"CM CPI";#N/A,#N/A,TRUE,"PROV";#N/A,#N/A,TRUE,"A FIJO";#N/A,#N/A,TRUE,"LEASING";#N/A,#N/A,TRUE,"VPP";#N/A,#N/A,TRUE,"PPM";#N/A,#N/A,TRUE,"OTROS"}</definedName>
    <definedName name="SWSS21W11" localSheetId="36" hidden="1">{#N/A,#N/A,TRUE,"MEMO";#N/A,#N/A,TRUE,"PARAMETROS";#N/A,#N/A,TRUE,"RLI ";#N/A,#N/A,TRUE,"IMPTO.DET.";#N/A,#N/A,TRUE,"FUT-FUNT";#N/A,#N/A,TRUE,"CPI-PATR.";#N/A,#N/A,TRUE,"CM CPI";#N/A,#N/A,TRUE,"PROV";#N/A,#N/A,TRUE,"A FIJO";#N/A,#N/A,TRUE,"LEASING";#N/A,#N/A,TRUE,"VPP";#N/A,#N/A,TRUE,"PPM";#N/A,#N/A,TRUE,"OTROS"}</definedName>
    <definedName name="SWSS21W11" localSheetId="33" hidden="1">{#N/A,#N/A,TRUE,"MEMO";#N/A,#N/A,TRUE,"PARAMETROS";#N/A,#N/A,TRUE,"RLI ";#N/A,#N/A,TRUE,"IMPTO.DET.";#N/A,#N/A,TRUE,"FUT-FUNT";#N/A,#N/A,TRUE,"CPI-PATR.";#N/A,#N/A,TRUE,"CM CPI";#N/A,#N/A,TRUE,"PROV";#N/A,#N/A,TRUE,"A FIJO";#N/A,#N/A,TRUE,"LEASING";#N/A,#N/A,TRUE,"VPP";#N/A,#N/A,TRUE,"PPM";#N/A,#N/A,TRUE,"OTROS"}</definedName>
    <definedName name="SWSS21W11" localSheetId="34" hidden="1">{#N/A,#N/A,TRUE,"MEMO";#N/A,#N/A,TRUE,"PARAMETROS";#N/A,#N/A,TRUE,"RLI ";#N/A,#N/A,TRUE,"IMPTO.DET.";#N/A,#N/A,TRUE,"FUT-FUNT";#N/A,#N/A,TRUE,"CPI-PATR.";#N/A,#N/A,TRUE,"CM CPI";#N/A,#N/A,TRUE,"PROV";#N/A,#N/A,TRUE,"A FIJO";#N/A,#N/A,TRUE,"LEASING";#N/A,#N/A,TRUE,"VPP";#N/A,#N/A,TRUE,"PPM";#N/A,#N/A,TRUE,"OTROS"}</definedName>
    <definedName name="SWSS21W11" localSheetId="31" hidden="1">{#N/A,#N/A,TRUE,"MEMO";#N/A,#N/A,TRUE,"PARAMETROS";#N/A,#N/A,TRUE,"RLI ";#N/A,#N/A,TRUE,"IMPTO.DET.";#N/A,#N/A,TRUE,"FUT-FUNT";#N/A,#N/A,TRUE,"CPI-PATR.";#N/A,#N/A,TRUE,"CM CPI";#N/A,#N/A,TRUE,"PROV";#N/A,#N/A,TRUE,"A FIJO";#N/A,#N/A,TRUE,"LEASING";#N/A,#N/A,TRUE,"VPP";#N/A,#N/A,TRUE,"PPM";#N/A,#N/A,TRUE,"OTROS"}</definedName>
    <definedName name="SWSS21W11" hidden="1">{#N/A,#N/A,TRUE,"MEMO";#N/A,#N/A,TRUE,"PARAMETROS";#N/A,#N/A,TRUE,"RLI ";#N/A,#N/A,TRUE,"IMPTO.DET.";#N/A,#N/A,TRUE,"FUT-FUNT";#N/A,#N/A,TRUE,"CPI-PATR.";#N/A,#N/A,TRUE,"CM CPI";#N/A,#N/A,TRUE,"PROV";#N/A,#N/A,TRUE,"A FIJO";#N/A,#N/A,TRUE,"LEASING";#N/A,#N/A,TRUE,"VPP";#N/A,#N/A,TRUE,"PPM";#N/A,#N/A,TRUE,"OTROS"}</definedName>
    <definedName name="swssasa" localSheetId="35" hidden="1">{#N/A,#N/A,FALSE,"Aging Summary";#N/A,#N/A,FALSE,"Ratio Analysis";#N/A,#N/A,FALSE,"Test 120 Day Accts";#N/A,#N/A,FALSE,"Tickmarks"}</definedName>
    <definedName name="swssasa" localSheetId="37" hidden="1">{#N/A,#N/A,FALSE,"Aging Summary";#N/A,#N/A,FALSE,"Ratio Analysis";#N/A,#N/A,FALSE,"Test 120 Day Accts";#N/A,#N/A,FALSE,"Tickmarks"}</definedName>
    <definedName name="swssasa" localSheetId="36" hidden="1">{#N/A,#N/A,FALSE,"Aging Summary";#N/A,#N/A,FALSE,"Ratio Analysis";#N/A,#N/A,FALSE,"Test 120 Day Accts";#N/A,#N/A,FALSE,"Tickmarks"}</definedName>
    <definedName name="swssasa" localSheetId="33" hidden="1">{#N/A,#N/A,FALSE,"Aging Summary";#N/A,#N/A,FALSE,"Ratio Analysis";#N/A,#N/A,FALSE,"Test 120 Day Accts";#N/A,#N/A,FALSE,"Tickmarks"}</definedName>
    <definedName name="swssasa" localSheetId="34" hidden="1">{#N/A,#N/A,FALSE,"Aging Summary";#N/A,#N/A,FALSE,"Ratio Analysis";#N/A,#N/A,FALSE,"Test 120 Day Accts";#N/A,#N/A,FALSE,"Tickmarks"}</definedName>
    <definedName name="swssasa" localSheetId="31" hidden="1">{#N/A,#N/A,FALSE,"Aging Summary";#N/A,#N/A,FALSE,"Ratio Analysis";#N/A,#N/A,FALSE,"Test 120 Day Accts";#N/A,#N/A,FALSE,"Tickmarks"}</definedName>
    <definedName name="swssasa" hidden="1">{#N/A,#N/A,FALSE,"Aging Summary";#N/A,#N/A,FALSE,"Ratio Analysis";#N/A,#N/A,FALSE,"Test 120 Day Accts";#N/A,#N/A,FALSE,"Tickmarks"}</definedName>
    <definedName name="swssasa_1" localSheetId="35" hidden="1">{#N/A,#N/A,FALSE,"Aging Summary";#N/A,#N/A,FALSE,"Ratio Analysis";#N/A,#N/A,FALSE,"Test 120 Day Accts";#N/A,#N/A,FALSE,"Tickmarks"}</definedName>
    <definedName name="swssasa_1" localSheetId="37" hidden="1">{#N/A,#N/A,FALSE,"Aging Summary";#N/A,#N/A,FALSE,"Ratio Analysis";#N/A,#N/A,FALSE,"Test 120 Day Accts";#N/A,#N/A,FALSE,"Tickmarks"}</definedName>
    <definedName name="swssasa_1" localSheetId="36" hidden="1">{#N/A,#N/A,FALSE,"Aging Summary";#N/A,#N/A,FALSE,"Ratio Analysis";#N/A,#N/A,FALSE,"Test 120 Day Accts";#N/A,#N/A,FALSE,"Tickmarks"}</definedName>
    <definedName name="swssasa_1" localSheetId="33" hidden="1">{#N/A,#N/A,FALSE,"Aging Summary";#N/A,#N/A,FALSE,"Ratio Analysis";#N/A,#N/A,FALSE,"Test 120 Day Accts";#N/A,#N/A,FALSE,"Tickmarks"}</definedName>
    <definedName name="swssasa_1" localSheetId="34" hidden="1">{#N/A,#N/A,FALSE,"Aging Summary";#N/A,#N/A,FALSE,"Ratio Analysis";#N/A,#N/A,FALSE,"Test 120 Day Accts";#N/A,#N/A,FALSE,"Tickmarks"}</definedName>
    <definedName name="swssasa_1" localSheetId="31" hidden="1">{#N/A,#N/A,FALSE,"Aging Summary";#N/A,#N/A,FALSE,"Ratio Analysis";#N/A,#N/A,FALSE,"Test 120 Day Accts";#N/A,#N/A,FALSE,"Tickmarks"}</definedName>
    <definedName name="swssasa_1" hidden="1">{#N/A,#N/A,FALSE,"Aging Summary";#N/A,#N/A,FALSE,"Ratio Analysis";#N/A,#N/A,FALSE,"Test 120 Day Accts";#N/A,#N/A,FALSE,"Tickmarks"}</definedName>
    <definedName name="SwtpSleeperBackfill" localSheetId="31">#REF!</definedName>
    <definedName name="SwtpSleeperBackfill">!#REF!</definedName>
    <definedName name="SwtpSleeperExcavation" localSheetId="31">#REF!</definedName>
    <definedName name="SwtpSleeperExcavation">!#REF!</definedName>
    <definedName name="SwtpSleeperLeanConcrete" localSheetId="31">#REF!</definedName>
    <definedName name="SwtpSleeperLeanConcrete">!#REF!</definedName>
    <definedName name="Swvu.DETT.._.COSTI." hidden="1">#REF!</definedName>
    <definedName name="Swvu.EQUIP." localSheetId="35" hidden="1">#REF!</definedName>
    <definedName name="Swvu.EQUIP." localSheetId="36" hidden="1">#REF!</definedName>
    <definedName name="Swvu.EQUIP." localSheetId="33" hidden="1">#REF!</definedName>
    <definedName name="Swvu.EQUIP." localSheetId="34" hidden="1">#REF!</definedName>
    <definedName name="Swvu.EQUIP." hidden="1">#REF!</definedName>
    <definedName name="Swvu.GAITHERSBURG._.OFFICE." localSheetId="35" hidden="1">#REF!</definedName>
    <definedName name="Swvu.GAITHERSBURG._.OFFICE." localSheetId="37" hidden="1">#REF!</definedName>
    <definedName name="Swvu.GAITHERSBURG._.OFFICE." localSheetId="36" hidden="1">#REF!</definedName>
    <definedName name="Swvu.GAITHERSBURG._.OFFICE." localSheetId="33" hidden="1">#REF!</definedName>
    <definedName name="Swvu.GAITHERSBURG._.OFFICE." localSheetId="34" hidden="1">#REF!</definedName>
    <definedName name="Swvu.GAITHERSBURG._.OFFICE." hidden="1">#REF!</definedName>
    <definedName name="Swvu.garo_graph." localSheetId="36" hidden="1">#REF!</definedName>
    <definedName name="Swvu.garo_graph." hidden="1">#REF!</definedName>
    <definedName name="Swvu.garo_personnel." localSheetId="36" hidden="1">#REF!</definedName>
    <definedName name="Swvu.garo_personnel." hidden="1">#REF!</definedName>
    <definedName name="Swvu.headcount._.change." localSheetId="36" hidden="1">#REF!</definedName>
    <definedName name="Swvu.headcount._.change." hidden="1">#REF!</definedName>
    <definedName name="Swvu.inputs._.raw._.data." hidden="1">#REF!</definedName>
    <definedName name="Swvu.personnel._.by._.location." localSheetId="36" hidden="1">#REF!</definedName>
    <definedName name="Swvu.personnel._.by._.location." hidden="1">#REF!</definedName>
    <definedName name="Swvu.RIEPIL.." localSheetId="36" hidden="1">#REF!</definedName>
    <definedName name="Swvu.RIEPIL.." hidden="1">#REF!</definedName>
    <definedName name="Swvu.summary1." hidden="1">#REF!</definedName>
    <definedName name="Swvu.summary2." hidden="1">#REF!</definedName>
    <definedName name="Swvu.summary3." hidden="1">#REF!</definedName>
    <definedName name="SWYD_DUCT_SIZE">#REF!</definedName>
    <definedName name="Swyd_Scope">#REF!</definedName>
    <definedName name="SWYD_TYPE">#REF!</definedName>
    <definedName name="SX" localSheetId="35" hidden="1">{#N/A,#N/A,FALSE,"CCTV"}</definedName>
    <definedName name="SX" localSheetId="37" hidden="1">{#N/A,#N/A,FALSE,"CCTV"}</definedName>
    <definedName name="SX" localSheetId="36" hidden="1">{#N/A,#N/A,FALSE,"CCTV"}</definedName>
    <definedName name="SX" localSheetId="33" hidden="1">{#N/A,#N/A,FALSE,"CCTV"}</definedName>
    <definedName name="SX" localSheetId="34" hidden="1">{#N/A,#N/A,FALSE,"CCTV"}</definedName>
    <definedName name="SX" localSheetId="31" hidden="1">{#N/A,#N/A,FALSE,"CCTV"}</definedName>
    <definedName name="SX" hidden="1">{#N/A,#N/A,FALSE,"CCTV"}</definedName>
    <definedName name="SXADS" localSheetId="35" hidden="1">{#N/A,#N/A,FALSE,"COVER";#N/A,#N/A,FALSE,"RECAP";#N/A,#N/A,FALSE,"SANTA BARBARA NONMANUAL";#N/A,#N/A,FALSE,"CEQUIP";#N/A,#N/A,FALSE,"WRATE";#N/A,#N/A,FALSE,"INDIRECT";#N/A,#N/A,FALSE,"TRAIN";#N/A,#N/A,FALSE,"MANLOADED SCHEDULE"}</definedName>
    <definedName name="SXADS" localSheetId="37" hidden="1">{#N/A,#N/A,FALSE,"COVER";#N/A,#N/A,FALSE,"RECAP";#N/A,#N/A,FALSE,"SANTA BARBARA NONMANUAL";#N/A,#N/A,FALSE,"CEQUIP";#N/A,#N/A,FALSE,"WRATE";#N/A,#N/A,FALSE,"INDIRECT";#N/A,#N/A,FALSE,"TRAIN";#N/A,#N/A,FALSE,"MANLOADED SCHEDULE"}</definedName>
    <definedName name="SXADS" localSheetId="36" hidden="1">{#N/A,#N/A,FALSE,"COVER";#N/A,#N/A,FALSE,"RECAP";#N/A,#N/A,FALSE,"SANTA BARBARA NONMANUAL";#N/A,#N/A,FALSE,"CEQUIP";#N/A,#N/A,FALSE,"WRATE";#N/A,#N/A,FALSE,"INDIRECT";#N/A,#N/A,FALSE,"TRAIN";#N/A,#N/A,FALSE,"MANLOADED SCHEDULE"}</definedName>
    <definedName name="SXADS" localSheetId="33" hidden="1">{#N/A,#N/A,FALSE,"COVER";#N/A,#N/A,FALSE,"RECAP";#N/A,#N/A,FALSE,"SANTA BARBARA NONMANUAL";#N/A,#N/A,FALSE,"CEQUIP";#N/A,#N/A,FALSE,"WRATE";#N/A,#N/A,FALSE,"INDIRECT";#N/A,#N/A,FALSE,"TRAIN";#N/A,#N/A,FALSE,"MANLOADED SCHEDULE"}</definedName>
    <definedName name="SXADS" localSheetId="34" hidden="1">{#N/A,#N/A,FALSE,"COVER";#N/A,#N/A,FALSE,"RECAP";#N/A,#N/A,FALSE,"SANTA BARBARA NONMANUAL";#N/A,#N/A,FALSE,"CEQUIP";#N/A,#N/A,FALSE,"WRATE";#N/A,#N/A,FALSE,"INDIRECT";#N/A,#N/A,FALSE,"TRAIN";#N/A,#N/A,FALSE,"MANLOADED SCHEDULE"}</definedName>
    <definedName name="SXADS" localSheetId="31" hidden="1">{#N/A,#N/A,FALSE,"COVER";#N/A,#N/A,FALSE,"RECAP";#N/A,#N/A,FALSE,"SANTA BARBARA NONMANUAL";#N/A,#N/A,FALSE,"CEQUIP";#N/A,#N/A,FALSE,"WRATE";#N/A,#N/A,FALSE,"INDIRECT";#N/A,#N/A,FALSE,"TRAIN";#N/A,#N/A,FALSE,"MANLOADED SCHEDULE"}</definedName>
    <definedName name="SXADS" hidden="1">{#N/A,#N/A,FALSE,"COVER";#N/A,#N/A,FALSE,"RECAP";#N/A,#N/A,FALSE,"SANTA BARBARA NONMANUAL";#N/A,#N/A,FALSE,"CEQUIP";#N/A,#N/A,FALSE,"WRATE";#N/A,#N/A,FALSE,"INDIRECT";#N/A,#N/A,FALSE,"TRAIN";#N/A,#N/A,FALSE,"MANLOADED SCHEDULE"}</definedName>
    <definedName name="sxdf" localSheetId="31">#REF!</definedName>
    <definedName name="sxdf">!#REF!</definedName>
    <definedName name="sxfvhsu" localSheetId="35"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37"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36"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33"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34"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31"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sxs">#REF!</definedName>
    <definedName name="SYS">#REF!</definedName>
    <definedName name="sys_num" localSheetId="31">#REF!</definedName>
    <definedName name="sys_num">!#REF!</definedName>
    <definedName name="sysBurdeningStyle">#REF!</definedName>
    <definedName name="sysContractTermTemplate">#REF!</definedName>
    <definedName name="sysContractType">#REF!</definedName>
    <definedName name="sysContractTypeDescription">#REF!</definedName>
    <definedName name="sysCostRateTable">#REF!</definedName>
    <definedName name="sysCurrencyDescription">#REF!</definedName>
    <definedName name="sysDistance">#REF!</definedName>
    <definedName name="sysJobType">#REF!</definedName>
    <definedName name="sysJobTypeDescription">#REF!</definedName>
    <definedName name="sysRawRateFactor">#REF!</definedName>
    <definedName name="sysRegion">#REF!</definedName>
    <definedName name="sysSelectedCostCodeOffset">#REF!</definedName>
    <definedName name="sysSubmissionID">#REF!</definedName>
    <definedName name="sysSubmissionType">#REF!</definedName>
    <definedName name="System" localSheetId="31">#REF!</definedName>
    <definedName name="System">!#REF!</definedName>
    <definedName name="sysTime">#REF!</definedName>
    <definedName name="sysTimeAbbreviated">#REF!</definedName>
    <definedName name="syu" localSheetId="31" hidden="1">{#N/A,#N/A,TRUE,"Cover";#N/A,#N/A,TRUE,"Conts";#N/A,#N/A,TRUE,"VOS";#N/A,#N/A,TRUE,"Warrington";#N/A,#N/A,TRUE,"Widnes"}</definedName>
    <definedName name="syu" hidden="1">{#N/A,#N/A,TRUE,"Cover";#N/A,#N/A,TRUE,"Conts";#N/A,#N/A,TRUE,"VOS";#N/A,#N/A,TRUE,"Warrington";#N/A,#N/A,TRUE,"Widnes"}</definedName>
    <definedName name="szfet" localSheetId="31">#REF!</definedName>
    <definedName name="szfet">!#REF!</definedName>
    <definedName name="t" localSheetId="35" hidden="1">{#N/A,#N/A,FALSE,"E-1";#N/A,#N/A,FALSE,"E-2";#N/A,#N/A,FALSE,"F-1";#N/A,#N/A,FALSE,"F-2";#N/A,#N/A,FALSE,"F-3";#N/A,#N/A,FALSE,"F-4";#N/A,#N/A,FALSE,"F-5";#N/A,#N/A,FALSE,"F-6";#N/A,#N/A,FALSE,"Matrix"}</definedName>
    <definedName name="t" localSheetId="37" hidden="1">{#N/A,#N/A,FALSE,"Total_OC015";#N/A,#N/A,FALSE,"ADMIN";#N/A,#N/A,FALSE,"PROCES";#N/A,#N/A,FALSE,"mecan";#N/A,#N/A,FALSE,"civil";#N/A,#N/A,FALSE,"CAÑER";#N/A,#N/A,FALSE,"ELEC";#N/A,#N/A,FALSE,"INSTR"}</definedName>
    <definedName name="t" localSheetId="36" hidden="1">{#N/A,#N/A,FALSE,"Total_OC015";#N/A,#N/A,FALSE,"ADMIN";#N/A,#N/A,FALSE,"PROCES";#N/A,#N/A,FALSE,"mecan";#N/A,#N/A,FALSE,"civil";#N/A,#N/A,FALSE,"CAÑER";#N/A,#N/A,FALSE,"ELEC";#N/A,#N/A,FALSE,"INSTR"}</definedName>
    <definedName name="t" localSheetId="33" hidden="1">{#N/A,#N/A,FALSE,"E-1";#N/A,#N/A,FALSE,"E-2";#N/A,#N/A,FALSE,"F-1";#N/A,#N/A,FALSE,"F-2";#N/A,#N/A,FALSE,"F-3";#N/A,#N/A,FALSE,"F-4";#N/A,#N/A,FALSE,"F-5";#N/A,#N/A,FALSE,"F-6";#N/A,#N/A,FALSE,"Matrix"}</definedName>
    <definedName name="t" localSheetId="34" hidden="1">{#N/A,#N/A,FALSE,"E-1";#N/A,#N/A,FALSE,"E-2";#N/A,#N/A,FALSE,"F-1";#N/A,#N/A,FALSE,"F-2";#N/A,#N/A,FALSE,"F-3";#N/A,#N/A,FALSE,"F-4";#N/A,#N/A,FALSE,"F-5";#N/A,#N/A,FALSE,"F-6";#N/A,#N/A,FALSE,"Matrix"}</definedName>
    <definedName name="T" localSheetId="31">#REF!</definedName>
    <definedName name="t">#REF!</definedName>
    <definedName name="T._CILINDROS">#REF!</definedName>
    <definedName name="T.8" localSheetId="35" hidden="1">{#N/A,#N/A,FALSE,"Aging Summary";#N/A,#N/A,FALSE,"Ratio Analysis";#N/A,#N/A,FALSE,"Test 120 Day Accts";#N/A,#N/A,FALSE,"Tickmarks"}</definedName>
    <definedName name="T.8" localSheetId="37" hidden="1">{#N/A,#N/A,FALSE,"Aging Summary";#N/A,#N/A,FALSE,"Ratio Analysis";#N/A,#N/A,FALSE,"Test 120 Day Accts";#N/A,#N/A,FALSE,"Tickmarks"}</definedName>
    <definedName name="T.8" localSheetId="36" hidden="1">{#N/A,#N/A,FALSE,"Aging Summary";#N/A,#N/A,FALSE,"Ratio Analysis";#N/A,#N/A,FALSE,"Test 120 Day Accts";#N/A,#N/A,FALSE,"Tickmarks"}</definedName>
    <definedName name="T.8" localSheetId="33" hidden="1">{#N/A,#N/A,FALSE,"Aging Summary";#N/A,#N/A,FALSE,"Ratio Analysis";#N/A,#N/A,FALSE,"Test 120 Day Accts";#N/A,#N/A,FALSE,"Tickmarks"}</definedName>
    <definedName name="T.8" localSheetId="34" hidden="1">{#N/A,#N/A,FALSE,"Aging Summary";#N/A,#N/A,FALSE,"Ratio Analysis";#N/A,#N/A,FALSE,"Test 120 Day Accts";#N/A,#N/A,FALSE,"Tickmarks"}</definedName>
    <definedName name="T.8" localSheetId="31" hidden="1">{#N/A,#N/A,FALSE,"Aging Summary";#N/A,#N/A,FALSE,"Ratio Analysis";#N/A,#N/A,FALSE,"Test 120 Day Accts";#N/A,#N/A,FALSE,"Tickmarks"}</definedName>
    <definedName name="T.8" hidden="1">{#N/A,#N/A,FALSE,"Aging Summary";#N/A,#N/A,FALSE,"Ratio Analysis";#N/A,#N/A,FALSE,"Test 120 Day Accts";#N/A,#N/A,FALSE,"Tickmarks"}</definedName>
    <definedName name="T.C" localSheetId="31">#REF!</definedName>
    <definedName name="T.C">!#REF!</definedName>
    <definedName name="T.C.">#REF!</definedName>
    <definedName name="t___0" localSheetId="31">#REF!</definedName>
    <definedName name="t___0">!#REF!</definedName>
    <definedName name="t___13" localSheetId="31">#REF!</definedName>
    <definedName name="t___13">!#REF!</definedName>
    <definedName name="t_1" localSheetId="35" hidden="1">{#N/A,#N/A,FALSE,"E-1";#N/A,#N/A,FALSE,"E-2";#N/A,#N/A,FALSE,"F-1";#N/A,#N/A,FALSE,"F-2";#N/A,#N/A,FALSE,"F-3";#N/A,#N/A,FALSE,"F-4";#N/A,#N/A,FALSE,"F-5";#N/A,#N/A,FALSE,"F-6";#N/A,#N/A,FALSE,"Matrix"}</definedName>
    <definedName name="t_1" localSheetId="37" hidden="1">{#N/A,#N/A,FALSE,"E-1";#N/A,#N/A,FALSE,"E-2";#N/A,#N/A,FALSE,"F-1";#N/A,#N/A,FALSE,"F-2";#N/A,#N/A,FALSE,"F-3";#N/A,#N/A,FALSE,"F-4";#N/A,#N/A,FALSE,"F-5";#N/A,#N/A,FALSE,"F-6";#N/A,#N/A,FALSE,"Matrix"}</definedName>
    <definedName name="t_1" localSheetId="36" hidden="1">{#N/A,#N/A,FALSE,"E-1";#N/A,#N/A,FALSE,"E-2";#N/A,#N/A,FALSE,"F-1";#N/A,#N/A,FALSE,"F-2";#N/A,#N/A,FALSE,"F-3";#N/A,#N/A,FALSE,"F-4";#N/A,#N/A,FALSE,"F-5";#N/A,#N/A,FALSE,"F-6";#N/A,#N/A,FALSE,"Matrix"}</definedName>
    <definedName name="t_1" localSheetId="33" hidden="1">{#N/A,#N/A,FALSE,"E-1";#N/A,#N/A,FALSE,"E-2";#N/A,#N/A,FALSE,"F-1";#N/A,#N/A,FALSE,"F-2";#N/A,#N/A,FALSE,"F-3";#N/A,#N/A,FALSE,"F-4";#N/A,#N/A,FALSE,"F-5";#N/A,#N/A,FALSE,"F-6";#N/A,#N/A,FALSE,"Matrix"}</definedName>
    <definedName name="t_1" localSheetId="34" hidden="1">{#N/A,#N/A,FALSE,"E-1";#N/A,#N/A,FALSE,"E-2";#N/A,#N/A,FALSE,"F-1";#N/A,#N/A,FALSE,"F-2";#N/A,#N/A,FALSE,"F-3";#N/A,#N/A,FALSE,"F-4";#N/A,#N/A,FALSE,"F-5";#N/A,#N/A,FALSE,"F-6";#N/A,#N/A,FALSE,"Matrix"}</definedName>
    <definedName name="t_1" localSheetId="31" hidden="1">{#N/A,#N/A,FALSE,"E-1";#N/A,#N/A,FALSE,"E-2";#N/A,#N/A,FALSE,"F-1";#N/A,#N/A,FALSE,"F-2";#N/A,#N/A,FALSE,"F-3";#N/A,#N/A,FALSE,"F-4";#N/A,#N/A,FALSE,"F-5";#N/A,#N/A,FALSE,"F-6";#N/A,#N/A,FALSE,"Matrix"}</definedName>
    <definedName name="t_1" hidden="1">{#N/A,#N/A,FALSE,"E-1";#N/A,#N/A,FALSE,"E-2";#N/A,#N/A,FALSE,"F-1";#N/A,#N/A,FALSE,"F-2";#N/A,#N/A,FALSE,"F-3";#N/A,#N/A,FALSE,"F-4";#N/A,#N/A,FALSE,"F-5";#N/A,#N/A,FALSE,"F-6";#N/A,#N/A,FALSE,"Matrix"}</definedName>
    <definedName name="T_22" localSheetId="31">#REF!</definedName>
    <definedName name="T_22">!#REF!</definedName>
    <definedName name="T_3.5">(60.88/1.18)</definedName>
    <definedName name="t_area">#REF!</definedName>
    <definedName name="T_CAL_DFFA">#REF!</definedName>
    <definedName name="T_CAL_DFSTTC">#REF!</definedName>
    <definedName name="T_Calendario">#REF!</definedName>
    <definedName name="t_categoria">#REF!</definedName>
    <definedName name="T_dia">#REF!</definedName>
    <definedName name="t_disciplina">#REF!</definedName>
    <definedName name="t_empleado">#REF!</definedName>
    <definedName name="t_empresa">#REF!</definedName>
    <definedName name="T_KYI_REVENUES">#REF!</definedName>
    <definedName name="t_minnor">#REF!</definedName>
    <definedName name="t_Motor_Off">#REF!</definedName>
    <definedName name="T_S">#REF!</definedName>
    <definedName name="T0" localSheetId="31">#REF!</definedName>
    <definedName name="T0">!#REF!</definedName>
    <definedName name="T1_1" localSheetId="31">#REF!</definedName>
    <definedName name="T1_1">!#REF!</definedName>
    <definedName name="T1_2" localSheetId="31">#REF!</definedName>
    <definedName name="T1_2">!#REF!</definedName>
    <definedName name="T1_3" localSheetId="31">#REF!</definedName>
    <definedName name="T1_3">!#REF!</definedName>
    <definedName name="T1_4" localSheetId="31">#REF!</definedName>
    <definedName name="T1_4">!#REF!</definedName>
    <definedName name="T1_5" localSheetId="31">#REF!</definedName>
    <definedName name="T1_5">!#REF!</definedName>
    <definedName name="T12_Add_RF" localSheetId="31">#REF!</definedName>
    <definedName name="T12_Add_RF">!#REF!</definedName>
    <definedName name="T16_Add_RF" localSheetId="31">#REF!</definedName>
    <definedName name="T16_Add_RF">!#REF!</definedName>
    <definedName name="T2.18" localSheetId="31">#REF!</definedName>
    <definedName name="T2.18">!#REF!</definedName>
    <definedName name="T25_Add_RF" localSheetId="31">#REF!</definedName>
    <definedName name="T25_Add_RF">!#REF!</definedName>
    <definedName name="T25_Ang.Connection" localSheetId="31">#REF!</definedName>
    <definedName name="T25_Ang.Connection">!#REF!</definedName>
    <definedName name="T25_Ver_Connection" localSheetId="31">#REF!</definedName>
    <definedName name="T25_Ver_Connection">!#REF!</definedName>
    <definedName name="t2a" localSheetId="31">#REF!</definedName>
    <definedName name="t2a">!#REF!</definedName>
    <definedName name="t2ac">#REF!</definedName>
    <definedName name="T32_Add_RF" localSheetId="31">#REF!</definedName>
    <definedName name="T32_Add_RF">!#REF!</definedName>
    <definedName name="T32_Ver_Connection" localSheetId="31">#REF!</definedName>
    <definedName name="T32_Ver_Connection">!#REF!</definedName>
    <definedName name="t3a" localSheetId="31">#REF!</definedName>
    <definedName name="t3a">!#REF!</definedName>
    <definedName name="t3areas" localSheetId="31">#REF!</definedName>
    <definedName name="t3areas">!#REF!</definedName>
    <definedName name="T4_2" localSheetId="31">#REF!</definedName>
    <definedName name="T4_2">!#REF!</definedName>
    <definedName name="T4_4" localSheetId="31">#REF!</definedName>
    <definedName name="T4_4">!#REF!</definedName>
    <definedName name="TA" localSheetId="35" hidden="1">{#N/A,#N/A,FALSE,"CCTV"}</definedName>
    <definedName name="TA" localSheetId="37" hidden="1">{#N/A,#N/A,FALSE,"CCTV"}</definedName>
    <definedName name="TA" localSheetId="36" hidden="1">{#N/A,#N/A,FALSE,"CCTV"}</definedName>
    <definedName name="TA" localSheetId="33" hidden="1">{#N/A,#N/A,FALSE,"CCTV"}</definedName>
    <definedName name="TA" localSheetId="34" hidden="1">{#N/A,#N/A,FALSE,"CCTV"}</definedName>
    <definedName name="TA" localSheetId="31" hidden="1">{#N/A,#N/A,FALSE,"CCTV"}</definedName>
    <definedName name="TA" hidden="1">{#N/A,#N/A,FALSE,"CCTV"}</definedName>
    <definedName name="ta_2">#N/A</definedName>
    <definedName name="ta_5">#N/A</definedName>
    <definedName name="ta_9">#N/A</definedName>
    <definedName name="tab_001" localSheetId="31">#REF!</definedName>
    <definedName name="tab_001">!#REF!</definedName>
    <definedName name="tab_002" localSheetId="31">#REF!</definedName>
    <definedName name="tab_002">!#REF!</definedName>
    <definedName name="tab_003" localSheetId="31">#REF!</definedName>
    <definedName name="tab_003">!#REF!</definedName>
    <definedName name="tab_005r" localSheetId="31">#REF!</definedName>
    <definedName name="tab_005r">!#REF!</definedName>
    <definedName name="tab_005r1" localSheetId="31">#REF!</definedName>
    <definedName name="tab_005r1">!#REF!</definedName>
    <definedName name="tab_07" localSheetId="31">#REF!</definedName>
    <definedName name="tab_07">!#REF!</definedName>
    <definedName name="tab_08" localSheetId="31">#REF!</definedName>
    <definedName name="tab_08">!#REF!</definedName>
    <definedName name="tab_09" localSheetId="31">#REF!</definedName>
    <definedName name="tab_09">!#REF!</definedName>
    <definedName name="TAB_1">#REF!</definedName>
    <definedName name="tab_10" localSheetId="31">#REF!</definedName>
    <definedName name="tab_10">!#REF!</definedName>
    <definedName name="tab_201" localSheetId="31">#REF!</definedName>
    <definedName name="tab_201">!#REF!</definedName>
    <definedName name="TabBonus">#REF!</definedName>
    <definedName name="TabCobertura">#REF!</definedName>
    <definedName name="TabDMoral">#REF!</definedName>
    <definedName name="Tabela">OFFSET(#REF!,1,0,COUNTA(#REF!)-1,1)</definedName>
    <definedName name="TabFranquia">#REF!</definedName>
    <definedName name="tabimp">#REF!</definedName>
    <definedName name="tabinfl">#REF!</definedName>
    <definedName name="TABIQUESBAÑOSM2CONTRA" localSheetId="31">#REF!</definedName>
    <definedName name="TABIQUESBAÑOSM2CONTRA">!#REF!</definedName>
    <definedName name="TABLA" localSheetId="31">#REF!</definedName>
    <definedName name="TABLA">!#REF!</definedName>
    <definedName name="TABLA_CCSS">#REF!</definedName>
    <definedName name="TABLA_CURVAS" localSheetId="31">#REF!</definedName>
    <definedName name="TABLA_CURVAS">!#REF!</definedName>
    <definedName name="Tabla_deduc">#REF!</definedName>
    <definedName name="Tabla_Densidades">#REF!</definedName>
    <definedName name="Tabla_dos" hidden="1">{#N/A,#N/A,FALSE,"Total_OC015";#N/A,#N/A,FALSE,"ADMIN";#N/A,#N/A,FALSE,"PROCES";#N/A,#N/A,FALSE,"mecan";#N/A,#N/A,FALSE,"civil";#N/A,#N/A,FALSE,"CAÑER";#N/A,#N/A,FALSE,"ELEC";#N/A,#N/A,FALSE,"INSTR"}</definedName>
    <definedName name="Tabla_Esponjamiento">#REF!</definedName>
    <definedName name="Tabla_Humedad">#REF!</definedName>
    <definedName name="TABLA1" localSheetId="31">#REF!</definedName>
    <definedName name="TABLA1">!#REF!</definedName>
    <definedName name="Tabla10">#REF!</definedName>
    <definedName name="TABLA2" localSheetId="31">#REF!</definedName>
    <definedName name="TABLA2">!#REF!</definedName>
    <definedName name="tabla3">#REF!</definedName>
    <definedName name="TABLA4">#REF!</definedName>
    <definedName name="TABLA5">#REF!</definedName>
    <definedName name="TABLA6">#REF!</definedName>
    <definedName name="TABLA7">#REF!</definedName>
    <definedName name="TABLA8">#REF!</definedName>
    <definedName name="TABLA9">#REF!</definedName>
    <definedName name="tablaava" localSheetId="31">#REF!</definedName>
    <definedName name="tablaava">!#REF!</definedName>
    <definedName name="TABLAB">#REF!</definedName>
    <definedName name="TABLACAR">#REF!</definedName>
    <definedName name="TablacoAh">#REF!</definedName>
    <definedName name="TablaDeduc">#REF!</definedName>
    <definedName name="TablaFechas">#REF!</definedName>
    <definedName name="tablafleteC" localSheetId="31">#REF!</definedName>
    <definedName name="tablafleteC">!#REF!</definedName>
    <definedName name="TablaGan">#REF!</definedName>
    <definedName name="TablaProv">#REF!</definedName>
    <definedName name="TablaSemanal">#REF!</definedName>
    <definedName name="TABLE" localSheetId="31">#REF!</definedName>
    <definedName name="TABLE">!#REF!</definedName>
    <definedName name="Table_1">#REF!</definedName>
    <definedName name="Table_10" localSheetId="31">#REF!</definedName>
    <definedName name="Table_10">!#REF!</definedName>
    <definedName name="Table_11" localSheetId="31">#REF!</definedName>
    <definedName name="Table_11">!#REF!</definedName>
    <definedName name="Table_2" localSheetId="31">#REF!</definedName>
    <definedName name="Table_2">!#REF!</definedName>
    <definedName name="Table_3" localSheetId="31">#REF!</definedName>
    <definedName name="Table_3">!#REF!</definedName>
    <definedName name="Table_4" localSheetId="31">#REF!</definedName>
    <definedName name="Table_4">!#REF!</definedName>
    <definedName name="Table_5" localSheetId="31">#REF!</definedName>
    <definedName name="Table_5">!#REF!</definedName>
    <definedName name="Table_6" localSheetId="31">#REF!</definedName>
    <definedName name="Table_6">!#REF!</definedName>
    <definedName name="Table_7" localSheetId="31">#REF!</definedName>
    <definedName name="Table_7">!#REF!</definedName>
    <definedName name="Table_8" localSheetId="31">#REF!</definedName>
    <definedName name="Table_8">!#REF!</definedName>
    <definedName name="Table_9" localSheetId="31">#REF!</definedName>
    <definedName name="Table_9">!#REF!</definedName>
    <definedName name="Table_conv" localSheetId="31">#REF!</definedName>
    <definedName name="Table_conv">!#REF!</definedName>
    <definedName name="table_disci" localSheetId="31">#REF!</definedName>
    <definedName name="table_disci">!#REF!</definedName>
    <definedName name="Table_repABC" localSheetId="31">#REF!</definedName>
    <definedName name="Table_repABC">!#REF!</definedName>
    <definedName name="table1" localSheetId="31">#REF!</definedName>
    <definedName name="table1">!#REF!</definedName>
    <definedName name="Table1_In2" localSheetId="37" hidden="1">#REF!</definedName>
    <definedName name="Table1_In2" localSheetId="36" hidden="1">#REF!</definedName>
    <definedName name="Table1_In2" hidden="1">#REF!</definedName>
    <definedName name="TABLE2" localSheetId="31">#REF!</definedName>
    <definedName name="TABLE2">!#REF!</definedName>
    <definedName name="table5b" localSheetId="35" hidden="1">{#N/A,#N/A,TRUE,"Cover";#N/A,#N/A,TRUE,"Sched 2";#N/A,#N/A,TRUE,"Sched 3";#N/A,#N/A,TRUE,"Sched 4";#N/A,#N/A,TRUE,"Sched 9"}</definedName>
    <definedName name="table5b" localSheetId="37" hidden="1">{#N/A,#N/A,TRUE,"Cover";#N/A,#N/A,TRUE,"Sched 2";#N/A,#N/A,TRUE,"Sched 3";#N/A,#N/A,TRUE,"Sched 4";#N/A,#N/A,TRUE,"Sched 9"}</definedName>
    <definedName name="table5b" localSheetId="36" hidden="1">{#N/A,#N/A,TRUE,"Cover";#N/A,#N/A,TRUE,"Sched 2";#N/A,#N/A,TRUE,"Sched 3";#N/A,#N/A,TRUE,"Sched 4";#N/A,#N/A,TRUE,"Sched 9"}</definedName>
    <definedName name="table5b" localSheetId="33" hidden="1">{#N/A,#N/A,TRUE,"Cover";#N/A,#N/A,TRUE,"Sched 2";#N/A,#N/A,TRUE,"Sched 3";#N/A,#N/A,TRUE,"Sched 4";#N/A,#N/A,TRUE,"Sched 9"}</definedName>
    <definedName name="table5b" localSheetId="34" hidden="1">{#N/A,#N/A,TRUE,"Cover";#N/A,#N/A,TRUE,"Sched 2";#N/A,#N/A,TRUE,"Sched 3";#N/A,#N/A,TRUE,"Sched 4";#N/A,#N/A,TRUE,"Sched 9"}</definedName>
    <definedName name="table5b" localSheetId="31" hidden="1">{#N/A,#N/A,TRUE,"Cover";#N/A,#N/A,TRUE,"Sched 2";#N/A,#N/A,TRUE,"Sched 3";#N/A,#N/A,TRUE,"Sched 4";#N/A,#N/A,TRUE,"Sched 9"}</definedName>
    <definedName name="table5b" hidden="1">{#N/A,#N/A,TRUE,"Cover";#N/A,#N/A,TRUE,"Sched 2";#N/A,#N/A,TRUE,"Sched 3";#N/A,#N/A,TRUE,"Sched 4";#N/A,#N/A,TRUE,"Sched 9"}</definedName>
    <definedName name="TABLE5KV">#REF!</definedName>
    <definedName name="table6" localSheetId="35" hidden="1">{#N/A,#N/A,TRUE,"Cover";#N/A,#N/A,TRUE,"Sched 2";#N/A,#N/A,TRUE,"Sched 3";#N/A,#N/A,TRUE,"Sched 4";#N/A,#N/A,TRUE,"Sched 9"}</definedName>
    <definedName name="table6" localSheetId="37" hidden="1">{#N/A,#N/A,TRUE,"Cover";#N/A,#N/A,TRUE,"Sched 2";#N/A,#N/A,TRUE,"Sched 3";#N/A,#N/A,TRUE,"Sched 4";#N/A,#N/A,TRUE,"Sched 9"}</definedName>
    <definedName name="table6" localSheetId="36" hidden="1">{#N/A,#N/A,TRUE,"Cover";#N/A,#N/A,TRUE,"Sched 2";#N/A,#N/A,TRUE,"Sched 3";#N/A,#N/A,TRUE,"Sched 4";#N/A,#N/A,TRUE,"Sched 9"}</definedName>
    <definedName name="table6" localSheetId="33" hidden="1">{#N/A,#N/A,TRUE,"Cover";#N/A,#N/A,TRUE,"Sched 2";#N/A,#N/A,TRUE,"Sched 3";#N/A,#N/A,TRUE,"Sched 4";#N/A,#N/A,TRUE,"Sched 9"}</definedName>
    <definedName name="table6" localSheetId="34" hidden="1">{#N/A,#N/A,TRUE,"Cover";#N/A,#N/A,TRUE,"Sched 2";#N/A,#N/A,TRUE,"Sched 3";#N/A,#N/A,TRUE,"Sched 4";#N/A,#N/A,TRUE,"Sched 9"}</definedName>
    <definedName name="table6" localSheetId="31" hidden="1">{#N/A,#N/A,TRUE,"Cover";#N/A,#N/A,TRUE,"Sched 2";#N/A,#N/A,TRUE,"Sched 3";#N/A,#N/A,TRUE,"Sched 4";#N/A,#N/A,TRUE,"Sched 9"}</definedName>
    <definedName name="table6" hidden="1">{#N/A,#N/A,TRUE,"Cover";#N/A,#N/A,TRUE,"Sched 2";#N/A,#N/A,TRUE,"Sched 3";#N/A,#N/A,TRUE,"Sched 4";#N/A,#N/A,TRUE,"Sched 9"}</definedName>
    <definedName name="tableb">#REF!</definedName>
    <definedName name="Tabledescription1" localSheetId="31">#REF!</definedName>
    <definedName name="Tabledescription1">!#REF!</definedName>
    <definedName name="Tabledescription2" localSheetId="31">#REF!</definedName>
    <definedName name="Tabledescription2">!#REF!</definedName>
    <definedName name="TABLEKP" localSheetId="31">#REF!</definedName>
    <definedName name="TABLEKP">!#REF!</definedName>
    <definedName name="TABLELAST" localSheetId="31">#REF!</definedName>
    <definedName name="TABLELAST">!#REF!</definedName>
    <definedName name="TABLEPRI" localSheetId="31">#REF!</definedName>
    <definedName name="TABLEPRI">!#REF!</definedName>
    <definedName name="TableRange" localSheetId="31">#REF!</definedName>
    <definedName name="TableRange">!#REF!</definedName>
    <definedName name="Tablero_Servicios_Generales_Piso_1_TN_2">#REF!</definedName>
    <definedName name="Tableros" localSheetId="35" hidden="1">{#N/A,#N/A,TRUE,"1842CWN0"}</definedName>
    <definedName name="Tableros" localSheetId="37" hidden="1">{#N/A,#N/A,TRUE,"1842CWN0"}</definedName>
    <definedName name="Tableros" localSheetId="36" hidden="1">{#N/A,#N/A,TRUE,"1842CWN0"}</definedName>
    <definedName name="Tableros" localSheetId="33" hidden="1">{#N/A,#N/A,TRUE,"1842CWN0"}</definedName>
    <definedName name="Tableros" localSheetId="34" hidden="1">{#N/A,#N/A,TRUE,"1842CWN0"}</definedName>
    <definedName name="Tableros" localSheetId="31" hidden="1">{#N/A,#N/A,TRUE,"1842CWN0"}</definedName>
    <definedName name="Tableros" hidden="1">{#N/A,#N/A,TRUE,"1842CWN0"}</definedName>
    <definedName name="TabParidBonusCasco">#REF!</definedName>
    <definedName name="TabParidBonusRCF">#REF!</definedName>
    <definedName name="TabRCF">#REF!</definedName>
    <definedName name="tabtabtab">#REF!</definedName>
    <definedName name="TabTC">#REF!</definedName>
    <definedName name="tabtdp" localSheetId="31">#REF!</definedName>
    <definedName name="tabtdp">!#REF!</definedName>
    <definedName name="TackCoat" localSheetId="31">#REF!</definedName>
    <definedName name="TackCoat">!#REF!</definedName>
    <definedName name="taco">#REF!</definedName>
    <definedName name="TAFILETE">#REF!</definedName>
    <definedName name="tafur" localSheetId="35" hidden="1">{#N/A,#N/A,TRUE,"INGENIERIA";#N/A,#N/A,TRUE,"COMPRAS";#N/A,#N/A,TRUE,"DIRECCION";#N/A,#N/A,TRUE,"RESUMEN"}</definedName>
    <definedName name="tafur" localSheetId="37" hidden="1">{#N/A,#N/A,TRUE,"INGENIERIA";#N/A,#N/A,TRUE,"COMPRAS";#N/A,#N/A,TRUE,"DIRECCION";#N/A,#N/A,TRUE,"RESUMEN"}</definedName>
    <definedName name="tafur" localSheetId="36" hidden="1">{#N/A,#N/A,TRUE,"INGENIERIA";#N/A,#N/A,TRUE,"COMPRAS";#N/A,#N/A,TRUE,"DIRECCION";#N/A,#N/A,TRUE,"RESUMEN"}</definedName>
    <definedName name="tafur" localSheetId="33" hidden="1">{#N/A,#N/A,TRUE,"INGENIERIA";#N/A,#N/A,TRUE,"COMPRAS";#N/A,#N/A,TRUE,"DIRECCION";#N/A,#N/A,TRUE,"RESUMEN"}</definedName>
    <definedName name="tafur" localSheetId="34" hidden="1">{#N/A,#N/A,TRUE,"INGENIERIA";#N/A,#N/A,TRUE,"COMPRAS";#N/A,#N/A,TRUE,"DIRECCION";#N/A,#N/A,TRUE,"RESUMEN"}</definedName>
    <definedName name="tafur" localSheetId="31" hidden="1">{#N/A,#N/A,TRUE,"INGENIERIA";#N/A,#N/A,TRUE,"COMPRAS";#N/A,#N/A,TRUE,"DIRECCION";#N/A,#N/A,TRUE,"RESUMEN"}</definedName>
    <definedName name="tafur" hidden="1">{#N/A,#N/A,TRUE,"INGENIERIA";#N/A,#N/A,TRUE,"COMPRAS";#N/A,#N/A,TRUE,"DIRECCION";#N/A,#N/A,TRUE,"RESUMEN"}</definedName>
    <definedName name="TAILS">#REF!</definedName>
    <definedName name="Tajeos" localSheetId="31">#REF!</definedName>
    <definedName name="Tajeos">!#REF!</definedName>
    <definedName name="TAJO" localSheetId="31">#REF!</definedName>
    <definedName name="TAJO">!#REF!</definedName>
    <definedName name="TAL">#REF!</definedName>
    <definedName name="TAN">#REF!</definedName>
    <definedName name="Tank_Type" localSheetId="35" hidden="1">#REF!</definedName>
    <definedName name="Tank_Type" localSheetId="33" hidden="1">#REF!</definedName>
    <definedName name="Tank_Type" localSheetId="34" hidden="1">#REF!</definedName>
    <definedName name="Tank_Type" hidden="1">#REF!</definedName>
    <definedName name="TANKINSU">#REF!</definedName>
    <definedName name="Tanques" localSheetId="35" hidden="1">{#N/A,#N/A,TRUE,"1842CWN0"}</definedName>
    <definedName name="Tanques" localSheetId="37" hidden="1">{#N/A,#N/A,TRUE,"1842CWN0"}</definedName>
    <definedName name="Tanques" localSheetId="36" hidden="1">{#N/A,#N/A,TRUE,"1842CWN0"}</definedName>
    <definedName name="Tanques" localSheetId="30" hidden="1">{#N/A,#N/A,TRUE,"1842CWN0"}</definedName>
    <definedName name="Tanques" localSheetId="22" hidden="1">{#N/A,#N/A,TRUE,"1842CWN0"}</definedName>
    <definedName name="Tanques" localSheetId="33" hidden="1">{#N/A,#N/A,TRUE,"1842CWN0"}</definedName>
    <definedName name="Tanques" localSheetId="34" hidden="1">{#N/A,#N/A,TRUE,"1842CWN0"}</definedName>
    <definedName name="Tanques" localSheetId="31" hidden="1">{#N/A,#N/A,TRUE,"1842CWN0"}</definedName>
    <definedName name="Tanques" localSheetId="29" hidden="1">{#N/A,#N/A,TRUE,"1842CWN0"}</definedName>
    <definedName name="Tanques" hidden="1">{#N/A,#N/A,TRUE,"1842CWN0"}</definedName>
    <definedName name="Tapado_Oeste_DSubt">#REF!</definedName>
    <definedName name="Tapado_Oeste_DSup">#REF!</definedName>
    <definedName name="TAR">22</definedName>
    <definedName name="TAR1E">#REF!</definedName>
    <definedName name="TAR1N">#REF!</definedName>
    <definedName name="tarar"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EAS" localSheetId="31">#REF!</definedName>
    <definedName name="TAREAS">!#REF!</definedName>
    <definedName name="Tareas1" localSheetId="31">#REF!</definedName>
    <definedName name="Tareas1">!#REF!</definedName>
    <definedName name="tareo">#REF!</definedName>
    <definedName name="TAREOAGO">#REF!</definedName>
    <definedName name="TAREOJUL">#REF!</definedName>
    <definedName name="tareojun">#REF!</definedName>
    <definedName name="TAREOOCT">#REF!</definedName>
    <definedName name="TAREOSET">#REF!</definedName>
    <definedName name="targetcomp" localSheetId="31">#REF!</definedName>
    <definedName name="targetcomp">!#REF!</definedName>
    <definedName name="TARIFA" localSheetId="31">#REF!</definedName>
    <definedName name="TARIFA">!#REF!</definedName>
    <definedName name="tarifa_stgo">#REF!</definedName>
    <definedName name="TARIFAEQUIPOS">#REF!</definedName>
    <definedName name="TARIFAPERSONAL">#REF!</definedName>
    <definedName name="Tarifario">#REF!</definedName>
    <definedName name="TARIFAS">#REF!</definedName>
    <definedName name="tarifas_enero">#REF!</definedName>
    <definedName name="TARIFASCOOP1.5">#REF!</definedName>
    <definedName name="TarifasHorarias" localSheetId="31">#REF!</definedName>
    <definedName name="TarifasHorarias">!#REF!</definedName>
    <definedName name="TARIH">#REF!</definedName>
    <definedName name="tarjeta_comisariato" localSheetId="31">#REF!</definedName>
    <definedName name="tarjeta_comisariato">!#REF!</definedName>
    <definedName name="tarvolvo">#REF!</definedName>
    <definedName name="Tasa" localSheetId="31">#REF!</definedName>
    <definedName name="Tasa">!#REF!</definedName>
    <definedName name="Tasa_cambio" localSheetId="31">#REF!</definedName>
    <definedName name="Tasa_cambio">!#REF!</definedName>
    <definedName name="Tasa_periódica" localSheetId="31">Tasa_interés_anual/Pagos_por_año</definedName>
    <definedName name="Tasa_periódica">Tasa_interés_anual/Pagos_por_año</definedName>
    <definedName name="TASA02">#REF!</definedName>
    <definedName name="tasacambio">#REF!</definedName>
    <definedName name="TASACUM">#REF!</definedName>
    <definedName name="TASAMES">#REF!</definedName>
    <definedName name="TASCTS">#REF!</definedName>
    <definedName name="TASK" localSheetId="31">#REF!</definedName>
    <definedName name="TASK">!#REF!</definedName>
    <definedName name="TaskDesc">#REF!</definedName>
    <definedName name="TASKPRED" localSheetId="31">#REF!</definedName>
    <definedName name="TASKPRED">!#REF!</definedName>
    <definedName name="TASKRSRC" localSheetId="31">#REF!</definedName>
    <definedName name="TASKRSRC">!#REF!</definedName>
    <definedName name="TASKS" localSheetId="31">#REF!</definedName>
    <definedName name="TASKS">!#REF!</definedName>
    <definedName name="Taux_Budget">#REF!</definedName>
    <definedName name="Taux_conversion">#REF!</definedName>
    <definedName name="Taux_PIIIa_0609">#REF!</definedName>
    <definedName name="tauxcocaGBP">#REF!</definedName>
    <definedName name="tauxCOcaUSD">#REF!</definedName>
    <definedName name="tauxcpc">#REF!</definedName>
    <definedName name="tauxdanone">#REF!</definedName>
    <definedName name="tauxdiversey">#REF!</definedName>
    <definedName name="tauxEcolab">#REF!</definedName>
    <definedName name="tauxjohnson">#REF!</definedName>
    <definedName name="tauxkellogg">#REF!</definedName>
    <definedName name="tauxkraft">#REF!</definedName>
    <definedName name="TAX">#REF!</definedName>
    <definedName name="Taxes">#REF!</definedName>
    <definedName name="TaxInflation" localSheetId="31">#REF!</definedName>
    <definedName name="TaxInflation">!#REF!</definedName>
    <definedName name="Taxpb" localSheetId="35" hidden="1">#REF!</definedName>
    <definedName name="Taxpb" localSheetId="37" hidden="1">#REF!</definedName>
    <definedName name="Taxpb" localSheetId="36" hidden="1">#REF!</definedName>
    <definedName name="Taxpb" localSheetId="33" hidden="1">#REF!</definedName>
    <definedName name="Taxpb" localSheetId="34" hidden="1">#REF!</definedName>
    <definedName name="Taxpb" hidden="1">#REF!</definedName>
    <definedName name="TaxRate" localSheetId="31">#REF!</definedName>
    <definedName name="TaxRate">!#REF!</definedName>
    <definedName name="tb" localSheetId="31">#REF!</definedName>
    <definedName name="tb">!#REF!</definedName>
    <definedName name="tbarri" localSheetId="31">#REF!</definedName>
    <definedName name="tbarri">!#REF!</definedName>
    <definedName name="Tbc" localSheetId="31">#REF!</definedName>
    <definedName name="Tbc">!#REF!</definedName>
    <definedName name="TBdbName" hidden="1">"46714202615C11D4B8F5006008DF90FB.mdb"</definedName>
    <definedName name="tbl_ProdInfo" localSheetId="31" hidden="1">#REF!</definedName>
    <definedName name="tbl_ProdInfo" hidden="1">#REF!</definedName>
    <definedName name="TBM">#REF!</definedName>
    <definedName name="TC" localSheetId="31">#REF!</definedName>
    <definedName name="TC">!#REF!</definedName>
    <definedName name="TC_3T06">#REF!</definedName>
    <definedName name="TC_USD">#REF!</definedName>
    <definedName name="Tcam">#REF!</definedName>
    <definedName name="Tcambio">#REF!</definedName>
    <definedName name="tcant" localSheetId="31">#REF!</definedName>
    <definedName name="tcant">!#REF!</definedName>
    <definedName name="TCARS">#REF!</definedName>
    <definedName name="TCB">#REF!</definedName>
    <definedName name="tcc" localSheetId="31">#REF!</definedName>
    <definedName name="tcc">!#REF!</definedName>
    <definedName name="TCCCC" localSheetId="31">#REF!</definedName>
    <definedName name="TCCCC">!#REF!</definedName>
    <definedName name="TCcxc">#REF!</definedName>
    <definedName name="TCcxc2">#REF!</definedName>
    <definedName name="TCD">3.439</definedName>
    <definedName name="TCDollar">#REF!</definedName>
    <definedName name="TCE1E">#REF!</definedName>
    <definedName name="TCE1N">#REF!</definedName>
    <definedName name="TCF">#REF!</definedName>
    <definedName name="TCGYD">#REF!</definedName>
    <definedName name="tcj">#REF!</definedName>
    <definedName name="TCM" localSheetId="31">#REF!</definedName>
    <definedName name="TCM">!#REF!</definedName>
    <definedName name="TCMF">#REF!</definedName>
    <definedName name="TCMQ">#REF!</definedName>
    <definedName name="TCN">3.412</definedName>
    <definedName name="TCOMAIN">#REF!</definedName>
    <definedName name="TCP">#REF!</definedName>
    <definedName name="tcpdp" localSheetId="31">#REF!</definedName>
    <definedName name="tcpdp">!#REF!</definedName>
    <definedName name="TCPEN">#REF!</definedName>
    <definedName name="tcrec">#REF!</definedName>
    <definedName name="TCro1">#REF!</definedName>
    <definedName name="tcs">3</definedName>
    <definedName name="TCtx">#REF!</definedName>
    <definedName name="TD">#REF!</definedName>
    <definedName name="TDA_GROWTH">#REF!</definedName>
    <definedName name="TDCTO">#REF!</definedName>
    <definedName name="tdgrg">#REF!</definedName>
    <definedName name="TDRATIO">#REF!</definedName>
    <definedName name="TDV">#REF!</definedName>
    <definedName name="TDVCOM">#REF!</definedName>
    <definedName name="TDVSEDE">#REF!</definedName>
    <definedName name="te" localSheetId="35" hidden="1">{"EXEC",#N/A,FALSE,"Header";"EXEC_3",#N/A,FALSE,"Summary_3"}</definedName>
    <definedName name="te" localSheetId="37" hidden="1">{"EXEC",#N/A,FALSE,"Header";"EXEC_3",#N/A,FALSE,"Summary_3"}</definedName>
    <definedName name="te" localSheetId="36" hidden="1">{"EXEC",#N/A,FALSE,"Header";"EXEC_3",#N/A,FALSE,"Summary_3"}</definedName>
    <definedName name="te" localSheetId="33" hidden="1">{"EXEC",#N/A,FALSE,"Header";"EXEC_3",#N/A,FALSE,"Summary_3"}</definedName>
    <definedName name="te" localSheetId="34" hidden="1">{"EXEC",#N/A,FALSE,"Header";"EXEC_3",#N/A,FALSE,"Summary_3"}</definedName>
    <definedName name="te" localSheetId="31" hidden="1">{"EXEC",#N/A,FALSE,"Header";"EXEC_3",#N/A,FALSE,"Summary_3"}</definedName>
    <definedName name="te" hidden="1">{"EXEC",#N/A,FALSE,"Header";"EXEC_3",#N/A,FALSE,"Summary_3"}</definedName>
    <definedName name="TEC"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Frigorista">#REF!</definedName>
    <definedName name="TECB" localSheetId="35" hidden="1">{#N/A,#N/A,FALSE,"TEC-01";#N/A,#N/A,FALSE,"TEC - 02";#N/A,#N/A,FALSE,"TEC - 03";#N/A,#N/A,FALSE,"TEC - 04";#N/A,#N/A,FALSE,"TEC-07";#N/A,#N/A,FALSE,"TEC-08";#N/A,#N/A,FALSE,"TEC - 09A";#N/A,#N/A,FALSE,"TEC - 09B";#N/A,#N/A,FALSE,"TEC - 09C";#N/A,#N/A,FALSE,"TEC - 10";#N/A,#N/A,FALSE,"TEC-11"}</definedName>
    <definedName name="TECB" localSheetId="37" hidden="1">{#N/A,#N/A,FALSE,"TEC-01";#N/A,#N/A,FALSE,"TEC - 02";#N/A,#N/A,FALSE,"TEC - 03";#N/A,#N/A,FALSE,"TEC - 04";#N/A,#N/A,FALSE,"TEC-07";#N/A,#N/A,FALSE,"TEC-08";#N/A,#N/A,FALSE,"TEC - 09A";#N/A,#N/A,FALSE,"TEC - 09B";#N/A,#N/A,FALSE,"TEC - 09C";#N/A,#N/A,FALSE,"TEC - 10";#N/A,#N/A,FALSE,"TEC-11"}</definedName>
    <definedName name="TECB" localSheetId="36" hidden="1">{#N/A,#N/A,FALSE,"TEC-01";#N/A,#N/A,FALSE,"TEC - 02";#N/A,#N/A,FALSE,"TEC - 03";#N/A,#N/A,FALSE,"TEC - 04";#N/A,#N/A,FALSE,"TEC-07";#N/A,#N/A,FALSE,"TEC-08";#N/A,#N/A,FALSE,"TEC - 09A";#N/A,#N/A,FALSE,"TEC - 09B";#N/A,#N/A,FALSE,"TEC - 09C";#N/A,#N/A,FALSE,"TEC - 10";#N/A,#N/A,FALSE,"TEC-11"}</definedName>
    <definedName name="TECB" localSheetId="33" hidden="1">{#N/A,#N/A,FALSE,"TEC-01";#N/A,#N/A,FALSE,"TEC - 02";#N/A,#N/A,FALSE,"TEC - 03";#N/A,#N/A,FALSE,"TEC - 04";#N/A,#N/A,FALSE,"TEC-07";#N/A,#N/A,FALSE,"TEC-08";#N/A,#N/A,FALSE,"TEC - 09A";#N/A,#N/A,FALSE,"TEC - 09B";#N/A,#N/A,FALSE,"TEC - 09C";#N/A,#N/A,FALSE,"TEC - 10";#N/A,#N/A,FALSE,"TEC-11"}</definedName>
    <definedName name="TECB" localSheetId="34" hidden="1">{#N/A,#N/A,FALSE,"TEC-01";#N/A,#N/A,FALSE,"TEC - 02";#N/A,#N/A,FALSE,"TEC - 03";#N/A,#N/A,FALSE,"TEC - 04";#N/A,#N/A,FALSE,"TEC-07";#N/A,#N/A,FALSE,"TEC-08";#N/A,#N/A,FALSE,"TEC - 09A";#N/A,#N/A,FALSE,"TEC - 09B";#N/A,#N/A,FALSE,"TEC - 09C";#N/A,#N/A,FALSE,"TEC - 10";#N/A,#N/A,FALSE,"TEC-11"}</definedName>
    <definedName name="TECB" localSheetId="31" hidden="1">{#N/A,#N/A,FALSE,"TEC-01";#N/A,#N/A,FALSE,"TEC - 02";#N/A,#N/A,FALSE,"TEC - 03";#N/A,#N/A,FALSE,"TEC - 04";#N/A,#N/A,FALSE,"TEC-07";#N/A,#N/A,FALSE,"TEC-08";#N/A,#N/A,FALSE,"TEC - 09A";#N/A,#N/A,FALSE,"TEC - 09B";#N/A,#N/A,FALSE,"TEC - 09C";#N/A,#N/A,FALSE,"TEC - 10";#N/A,#N/A,FALSE,"TEC-11"}</definedName>
    <definedName name="TECB" hidden="1">{#N/A,#N/A,FALSE,"TEC-01";#N/A,#N/A,FALSE,"TEC - 02";#N/A,#N/A,FALSE,"TEC - 03";#N/A,#N/A,FALSE,"TEC - 04";#N/A,#N/A,FALSE,"TEC-07";#N/A,#N/A,FALSE,"TEC-08";#N/A,#N/A,FALSE,"TEC - 09A";#N/A,#N/A,FALSE,"TEC - 09B";#N/A,#N/A,FALSE,"TEC - 09C";#N/A,#N/A,FALSE,"TEC - 10";#N/A,#N/A,FALSE,"TEC-11"}</definedName>
    <definedName name="TECH_SERV" localSheetId="31">#REF!</definedName>
    <definedName name="TECH_SERV">!#REF!</definedName>
    <definedName name="TECHINT_INTERNATIONAL_CONSTRUCTION">"CP03"</definedName>
    <definedName name="TECNICO">#REF!</definedName>
    <definedName name="Tecnico_Frigorista">#REF!</definedName>
    <definedName name="TECNICO2">#REF!</definedName>
    <definedName name="TECNOFIBRAS" hidden="1">{"'PXR_6500'!$A$1:$I$124"}</definedName>
    <definedName name="TECNOFIBRAS2" hidden="1">{"'PXR_6500'!$A$1:$I$124"}</definedName>
    <definedName name="tecnopor">#REF!</definedName>
    <definedName name="TECTAB" localSheetId="35" hidden="1">#REF!</definedName>
    <definedName name="TECTAB" localSheetId="33" hidden="1">#REF!</definedName>
    <definedName name="TECTAB" localSheetId="34" hidden="1">#REF!</definedName>
    <definedName name="TECTAB" hidden="1">#REF!</definedName>
    <definedName name="TEDDY" localSheetId="36" hidden="1">#REF!</definedName>
    <definedName name="TEDDY" localSheetId="31" hidden="1">#REF!</definedName>
    <definedName name="TEDDY" hidden="1">#REF!</definedName>
    <definedName name="TEE">#REF!</definedName>
    <definedName name="TEE_ALLOY20">#REF!</definedName>
    <definedName name="TEE_CHROME">#REF!</definedName>
    <definedName name="TEE_CS">#REF!</definedName>
    <definedName name="TEE_CSCL">#REF!</definedName>
    <definedName name="TEE_PVC">#REF!</definedName>
    <definedName name="TEE_RTR">#REF!</definedName>
    <definedName name="TEE_SS">#REF!</definedName>
    <definedName name="TEE_THRD">#REF!</definedName>
    <definedName name="tehsdf">#REF!</definedName>
    <definedName name="TELE_CABLE">#REF!</definedName>
    <definedName name="TELE_CONDUIT">#REF!</definedName>
    <definedName name="TELE_EQUIP">#REF!</definedName>
    <definedName name="telefo">#REF!</definedName>
    <definedName name="TEM">#REF!</definedName>
    <definedName name="TEM1E">#REF!</definedName>
    <definedName name="TEM1N">#REF!</definedName>
    <definedName name="tema">0.75</definedName>
    <definedName name="TemDanoMoral">#REF!</definedName>
    <definedName name="temp" localSheetId="37" hidden="1">{#N/A,#N/A,TRUE,"Front";#N/A,#N/A,TRUE,"Simple Letter";#N/A,#N/A,TRUE,"Inside";#N/A,#N/A,TRUE,"Contents";#N/A,#N/A,TRUE,"Basis";#N/A,#N/A,TRUE,"Inclusions";#N/A,#N/A,TRUE,"Exclusions";#N/A,#N/A,TRUE,"Areas";#N/A,#N/A,TRUE,"Summary";#N/A,#N/A,TRUE,"Detail"}</definedName>
    <definedName name="temp" localSheetId="32" hidden="1">{#N/A,#N/A,TRUE,"Front";#N/A,#N/A,TRUE,"Simple Letter";#N/A,#N/A,TRUE,"Inside";#N/A,#N/A,TRUE,"Contents";#N/A,#N/A,TRUE,"Basis";#N/A,#N/A,TRUE,"Inclusions";#N/A,#N/A,TRUE,"Exclusions";#N/A,#N/A,TRUE,"Areas";#N/A,#N/A,TRUE,"Summary";#N/A,#N/A,TRUE,"Detail"}</definedName>
    <definedName name="temp" localSheetId="21" hidden="1">{#N/A,#N/A,TRUE,"Front";#N/A,#N/A,TRUE,"Simple Letter";#N/A,#N/A,TRUE,"Inside";#N/A,#N/A,TRUE,"Contents";#N/A,#N/A,TRUE,"Basis";#N/A,#N/A,TRUE,"Inclusions";#N/A,#N/A,TRUE,"Exclusions";#N/A,#N/A,TRUE,"Areas";#N/A,#N/A,TRUE,"Summary";#N/A,#N/A,TRUE,"Detail"}</definedName>
    <definedName name="temp" localSheetId="31" hidden="1">{#N/A,#N/A,TRUE,"Front";#N/A,#N/A,TRUE,"Simple Letter";#N/A,#N/A,TRUE,"Inside";#N/A,#N/A,TRUE,"Contents";#N/A,#N/A,TRUE,"Basis";#N/A,#N/A,TRUE,"Inclusions";#N/A,#N/A,TRUE,"Exclusions";#N/A,#N/A,TRUE,"Areas";#N/A,#N/A,TRUE,"Summary";#N/A,#N/A,TRUE,"Detail"}</definedName>
    <definedName name="TEMP" hidden="1">#REF!</definedName>
    <definedName name="temp_strainer">#REF!</definedName>
    <definedName name="temp1" localSheetId="35" hidden="1">{#N/A,#N/A,TRUE,"Front";#N/A,#N/A,TRUE,"Simple Letter";#N/A,#N/A,TRUE,"Inside";#N/A,#N/A,TRUE,"Contents";#N/A,#N/A,TRUE,"Basis";#N/A,#N/A,TRUE,"Inclusions";#N/A,#N/A,TRUE,"Exclusions";#N/A,#N/A,TRUE,"Areas";#N/A,#N/A,TRUE,"Summary";#N/A,#N/A,TRUE,"Detail"}</definedName>
    <definedName name="temp1" localSheetId="37" hidden="1">{#N/A,#N/A,TRUE,"Front";#N/A,#N/A,TRUE,"Simple Letter";#N/A,#N/A,TRUE,"Inside";#N/A,#N/A,TRUE,"Contents";#N/A,#N/A,TRUE,"Basis";#N/A,#N/A,TRUE,"Inclusions";#N/A,#N/A,TRUE,"Exclusions";#N/A,#N/A,TRUE,"Areas";#N/A,#N/A,TRUE,"Summary";#N/A,#N/A,TRUE,"Detail"}</definedName>
    <definedName name="temp1" localSheetId="32" hidden="1">{#N/A,#N/A,TRUE,"Front";#N/A,#N/A,TRUE,"Simple Letter";#N/A,#N/A,TRUE,"Inside";#N/A,#N/A,TRUE,"Contents";#N/A,#N/A,TRUE,"Basis";#N/A,#N/A,TRUE,"Inclusions";#N/A,#N/A,TRUE,"Exclusions";#N/A,#N/A,TRUE,"Areas";#N/A,#N/A,TRUE,"Summary";#N/A,#N/A,TRUE,"Detail"}</definedName>
    <definedName name="temp1" localSheetId="21" hidden="1">{#N/A,#N/A,TRUE,"Front";#N/A,#N/A,TRUE,"Simple Letter";#N/A,#N/A,TRUE,"Inside";#N/A,#N/A,TRUE,"Contents";#N/A,#N/A,TRUE,"Basis";#N/A,#N/A,TRUE,"Inclusions";#N/A,#N/A,TRUE,"Exclusions";#N/A,#N/A,TRUE,"Areas";#N/A,#N/A,TRUE,"Summary";#N/A,#N/A,TRUE,"Detail"}</definedName>
    <definedName name="temp1" localSheetId="36" hidden="1">{#N/A,#N/A,TRUE,"Front";#N/A,#N/A,TRUE,"Simple Letter";#N/A,#N/A,TRUE,"Inside";#N/A,#N/A,TRUE,"Contents";#N/A,#N/A,TRUE,"Basis";#N/A,#N/A,TRUE,"Inclusions";#N/A,#N/A,TRUE,"Exclusions";#N/A,#N/A,TRUE,"Areas";#N/A,#N/A,TRUE,"Summary";#N/A,#N/A,TRUE,"Detail"}</definedName>
    <definedName name="temp1" localSheetId="33" hidden="1">{#N/A,#N/A,TRUE,"Front";#N/A,#N/A,TRUE,"Simple Letter";#N/A,#N/A,TRUE,"Inside";#N/A,#N/A,TRUE,"Contents";#N/A,#N/A,TRUE,"Basis";#N/A,#N/A,TRUE,"Inclusions";#N/A,#N/A,TRUE,"Exclusions";#N/A,#N/A,TRUE,"Areas";#N/A,#N/A,TRUE,"Summary";#N/A,#N/A,TRUE,"Detail"}</definedName>
    <definedName name="temp1" localSheetId="34" hidden="1">{#N/A,#N/A,TRUE,"Front";#N/A,#N/A,TRUE,"Simple Letter";#N/A,#N/A,TRUE,"Inside";#N/A,#N/A,TRUE,"Contents";#N/A,#N/A,TRUE,"Basis";#N/A,#N/A,TRUE,"Inclusions";#N/A,#N/A,TRUE,"Exclusions";#N/A,#N/A,TRUE,"Areas";#N/A,#N/A,TRUE,"Summary";#N/A,#N/A,TRUE,"Detail"}</definedName>
    <definedName name="temp1" localSheetId="31"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eratura">#REF!</definedName>
    <definedName name="tempo" localSheetId="31" hidden="1">{"'Break down'!$A$4"}</definedName>
    <definedName name="tempo" hidden="1">{"'Break down'!$A$4"}</definedName>
    <definedName name="TEMPORARY_FACIL" localSheetId="31">#REF!</definedName>
    <definedName name="TEMPORARY_FACIL">!#REF!</definedName>
    <definedName name="TempRatio">#REF!</definedName>
    <definedName name="TEMTEM">#REF!</definedName>
    <definedName name="TENDBOND" localSheetId="31">#REF!</definedName>
    <definedName name="TENDBOND">!#REF!</definedName>
    <definedName name="tender_form">#REF!</definedName>
    <definedName name="tender_form_6">#REF!</definedName>
    <definedName name="Tender_Nr">#REF!</definedName>
    <definedName name="Tender1" localSheetId="31">#REF!</definedName>
    <definedName name="Tender1">!#REF!</definedName>
    <definedName name="Tenderdate">#REF!</definedName>
    <definedName name="tenderer" localSheetId="31">#REF!</definedName>
    <definedName name="tenderer">!#REF!</definedName>
    <definedName name="Tendername">#REF!</definedName>
    <definedName name="teniente">#REF!</definedName>
    <definedName name="TENSION_ADJ">#REF!</definedName>
    <definedName name="Tension_Ratio" localSheetId="31">#REF!</definedName>
    <definedName name="Tension_Ratio">!#REF!</definedName>
    <definedName name="TEO" localSheetId="31">#REF!</definedName>
    <definedName name="TEO">!#REF!</definedName>
    <definedName name="Teodolito">#REF!</definedName>
    <definedName name="tequipos">#REF!</definedName>
    <definedName name="tequipos2">#REF!</definedName>
    <definedName name="ter" localSheetId="37" hidden="1">#REF!</definedName>
    <definedName name="ter" localSheetId="36" hidden="1">#REF!</definedName>
    <definedName name="ter" hidden="1">#REF!</definedName>
    <definedName name="TERA">#REF!</definedName>
    <definedName name="TERCERA" localSheetId="31">#REF!</definedName>
    <definedName name="TERCERA">!#REF!</definedName>
    <definedName name="teri" localSheetId="35" hidden="1">{#N/A,#N/A,TRUE,"Basic";#N/A,#N/A,TRUE,"EXT-TABLE";#N/A,#N/A,TRUE,"STEEL";#N/A,#N/A,TRUE,"INT-Table";#N/A,#N/A,TRUE,"STEEL";#N/A,#N/A,TRUE,"Door"}</definedName>
    <definedName name="teri" localSheetId="37" hidden="1">{#N/A,#N/A,TRUE,"Basic";#N/A,#N/A,TRUE,"EXT-TABLE";#N/A,#N/A,TRUE,"STEEL";#N/A,#N/A,TRUE,"INT-Table";#N/A,#N/A,TRUE,"STEEL";#N/A,#N/A,TRUE,"Door"}</definedName>
    <definedName name="teri" localSheetId="36" hidden="1">{#N/A,#N/A,TRUE,"Basic";#N/A,#N/A,TRUE,"EXT-TABLE";#N/A,#N/A,TRUE,"STEEL";#N/A,#N/A,TRUE,"INT-Table";#N/A,#N/A,TRUE,"STEEL";#N/A,#N/A,TRUE,"Door"}</definedName>
    <definedName name="teri" localSheetId="33" hidden="1">{#N/A,#N/A,TRUE,"Basic";#N/A,#N/A,TRUE,"EXT-TABLE";#N/A,#N/A,TRUE,"STEEL";#N/A,#N/A,TRUE,"INT-Table";#N/A,#N/A,TRUE,"STEEL";#N/A,#N/A,TRUE,"Door"}</definedName>
    <definedName name="teri" localSheetId="34" hidden="1">{#N/A,#N/A,TRUE,"Basic";#N/A,#N/A,TRUE,"EXT-TABLE";#N/A,#N/A,TRUE,"STEEL";#N/A,#N/A,TRUE,"INT-Table";#N/A,#N/A,TRUE,"STEEL";#N/A,#N/A,TRUE,"Door"}</definedName>
    <definedName name="teri" localSheetId="31" hidden="1">{#N/A,#N/A,TRUE,"Basic";#N/A,#N/A,TRUE,"EXT-TABLE";#N/A,#N/A,TRUE,"STEEL";#N/A,#N/A,TRUE,"INT-Table";#N/A,#N/A,TRUE,"STEEL";#N/A,#N/A,TRUE,"Door"}</definedName>
    <definedName name="teri" hidden="1">{#N/A,#N/A,TRUE,"Basic";#N/A,#N/A,TRUE,"EXT-TABLE";#N/A,#N/A,TRUE,"STEEL";#N/A,#N/A,TRUE,"INT-Table";#N/A,#N/A,TRUE,"STEEL";#N/A,#N/A,TRUE,"Door"}</definedName>
    <definedName name="Term" localSheetId="31">#REF!</definedName>
    <definedName name="Term">!#REF!</definedName>
    <definedName name="TerminalCap" localSheetId="31">#REF!</definedName>
    <definedName name="TerminalCap">!#REF!</definedName>
    <definedName name="TERMINO">#REF!</definedName>
    <definedName name="TERMS_5KV">#REF!</definedName>
    <definedName name="TERMS_600V">#REF!</definedName>
    <definedName name="terraplen">#REF!</definedName>
    <definedName name="terraplenejec">#REF!</definedName>
    <definedName name="terrfundacion">#REF!</definedName>
    <definedName name="terrfundacion1">#REF!</definedName>
    <definedName name="terrfundacion2">#REF!</definedName>
    <definedName name="terrfundacion3">#REF!</definedName>
    <definedName name="terttrttretr" localSheetId="35" hidden="1">{#N/A,#N/A,FALSE,"SumD";#N/A,#N/A,FALSE,"ElecD";#N/A,#N/A,FALSE,"MechD";#N/A,#N/A,FALSE,"GeotD";#N/A,#N/A,FALSE,"PrcsD";#N/A,#N/A,FALSE,"TunnD";#N/A,#N/A,FALSE,"CivlD";#N/A,#N/A,FALSE,"NtwkD";#N/A,#N/A,FALSE,"EstgD";#N/A,#N/A,FALSE,"PEngD"}</definedName>
    <definedName name="terttrttretr" localSheetId="37" hidden="1">{#N/A,#N/A,FALSE,"SumD";#N/A,#N/A,FALSE,"ElecD";#N/A,#N/A,FALSE,"MechD";#N/A,#N/A,FALSE,"GeotD";#N/A,#N/A,FALSE,"PrcsD";#N/A,#N/A,FALSE,"TunnD";#N/A,#N/A,FALSE,"CivlD";#N/A,#N/A,FALSE,"NtwkD";#N/A,#N/A,FALSE,"EstgD";#N/A,#N/A,FALSE,"PEngD"}</definedName>
    <definedName name="terttrttretr" localSheetId="36" hidden="1">{#N/A,#N/A,FALSE,"SumD";#N/A,#N/A,FALSE,"ElecD";#N/A,#N/A,FALSE,"MechD";#N/A,#N/A,FALSE,"GeotD";#N/A,#N/A,FALSE,"PrcsD";#N/A,#N/A,FALSE,"TunnD";#N/A,#N/A,FALSE,"CivlD";#N/A,#N/A,FALSE,"NtwkD";#N/A,#N/A,FALSE,"EstgD";#N/A,#N/A,FALSE,"PEngD"}</definedName>
    <definedName name="terttrttretr" localSheetId="33" hidden="1">{#N/A,#N/A,FALSE,"SumD";#N/A,#N/A,FALSE,"ElecD";#N/A,#N/A,FALSE,"MechD";#N/A,#N/A,FALSE,"GeotD";#N/A,#N/A,FALSE,"PrcsD";#N/A,#N/A,FALSE,"TunnD";#N/A,#N/A,FALSE,"CivlD";#N/A,#N/A,FALSE,"NtwkD";#N/A,#N/A,FALSE,"EstgD";#N/A,#N/A,FALSE,"PEngD"}</definedName>
    <definedName name="terttrttretr" localSheetId="34" hidden="1">{#N/A,#N/A,FALSE,"SumD";#N/A,#N/A,FALSE,"ElecD";#N/A,#N/A,FALSE,"MechD";#N/A,#N/A,FALSE,"GeotD";#N/A,#N/A,FALSE,"PrcsD";#N/A,#N/A,FALSE,"TunnD";#N/A,#N/A,FALSE,"CivlD";#N/A,#N/A,FALSE,"NtwkD";#N/A,#N/A,FALSE,"EstgD";#N/A,#N/A,FALSE,"PEngD"}</definedName>
    <definedName name="terttrttretr" localSheetId="31" hidden="1">{#N/A,#N/A,FALSE,"SumD";#N/A,#N/A,FALSE,"ElecD";#N/A,#N/A,FALSE,"MechD";#N/A,#N/A,FALSE,"GeotD";#N/A,#N/A,FALSE,"PrcsD";#N/A,#N/A,FALSE,"TunnD";#N/A,#N/A,FALSE,"CivlD";#N/A,#N/A,FALSE,"NtwkD";#N/A,#N/A,FALSE,"EstgD";#N/A,#N/A,FALSE,"PEngD"}</definedName>
    <definedName name="terttrttretr" hidden="1">{#N/A,#N/A,FALSE,"SumD";#N/A,#N/A,FALSE,"ElecD";#N/A,#N/A,FALSE,"MechD";#N/A,#N/A,FALSE,"GeotD";#N/A,#N/A,FALSE,"PrcsD";#N/A,#N/A,FALSE,"TunnD";#N/A,#N/A,FALSE,"CivlD";#N/A,#N/A,FALSE,"NtwkD";#N/A,#N/A,FALSE,"EstgD";#N/A,#N/A,FALSE,"PEngD"}</definedName>
    <definedName name="TEs" localSheetId="31">#REF!</definedName>
    <definedName name="TEs">!#REF!</definedName>
    <definedName name="TEs___0" localSheetId="31">#REF!</definedName>
    <definedName name="TEs___0">!#REF!</definedName>
    <definedName name="TEs___13" localSheetId="31">#REF!</definedName>
    <definedName name="TEs___13">!#REF!</definedName>
    <definedName name="test" localSheetId="35" hidden="1">#REF!</definedName>
    <definedName name="test" localSheetId="37" hidden="1">{#N/A,#N/A,FALSE,"Bericht 2";#N/A,#N/A,FALSE,"Bericht 3";#N/A,#N/A,FALSE,"Bericht 1"}</definedName>
    <definedName name="test" localSheetId="32" hidden="1">{#N/A,#N/A,FALSE,"Bericht 2";#N/A,#N/A,FALSE,"Bericht 3";#N/A,#N/A,FALSE,"Bericht 1"}</definedName>
    <definedName name="test" localSheetId="21" hidden="1">{#N/A,#N/A,FALSE,"Bericht 2";#N/A,#N/A,FALSE,"Bericht 3";#N/A,#N/A,FALSE,"Bericht 1"}</definedName>
    <definedName name="test"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test" localSheetId="30" hidden="1">{#N/A,#N/A,FALSE,"F_Plan";#N/A,#N/A,FALSE,"Parameter"}</definedName>
    <definedName name="test" localSheetId="33" hidden="1">#REF!</definedName>
    <definedName name="test" localSheetId="34" hidden="1">#REF!</definedName>
    <definedName name="test" localSheetId="31" hidden="1">{#N/A,#N/A,FALSE,"Pricing";#N/A,#N/A,FALSE,"Summary";#N/A,#N/A,FALSE,"CompProd";#N/A,#N/A,FALSE,"CompJobhrs";#N/A,#N/A,FALSE,"Escalation";#N/A,#N/A,FALSE,"Contingency";#N/A,#N/A,FALSE,"GM";#N/A,#N/A,FALSE,"CompWage";#N/A,#N/A,FALSE,"costSum"}</definedName>
    <definedName name="test" localSheetId="29" hidden="1">{#N/A,#N/A,FALSE,"F_Plan";#N/A,#N/A,FALSE,"Parameter"}</definedName>
    <definedName name="test" hidden="1">{#N/A,#N/A,FALSE,"F_Plan";#N/A,#N/A,FALSE,"Parameter"}</definedName>
    <definedName name="test_1" localSheetId="35" hidden="1">{#N/A,#N/A,FALSE,"Pricing";#N/A,#N/A,FALSE,"Summary";#N/A,#N/A,FALSE,"CompProd";#N/A,#N/A,FALSE,"CompJobhrs";#N/A,#N/A,FALSE,"Escalation";#N/A,#N/A,FALSE,"Contingency";#N/A,#N/A,FALSE,"GM";#N/A,#N/A,FALSE,"CompWage";#N/A,#N/A,FALSE,"costSum"}</definedName>
    <definedName name="test_1" localSheetId="37" hidden="1">{#N/A,#N/A,FALSE,"Pricing";#N/A,#N/A,FALSE,"Summary";#N/A,#N/A,FALSE,"CompProd";#N/A,#N/A,FALSE,"CompJobhrs";#N/A,#N/A,FALSE,"Escalation";#N/A,#N/A,FALSE,"Contingency";#N/A,#N/A,FALSE,"GM";#N/A,#N/A,FALSE,"CompWage";#N/A,#N/A,FALSE,"costSum"}</definedName>
    <definedName name="test_1" localSheetId="36" hidden="1">{#N/A,#N/A,FALSE,"Pricing";#N/A,#N/A,FALSE,"Summary";#N/A,#N/A,FALSE,"CompProd";#N/A,#N/A,FALSE,"CompJobhrs";#N/A,#N/A,FALSE,"Escalation";#N/A,#N/A,FALSE,"Contingency";#N/A,#N/A,FALSE,"GM";#N/A,#N/A,FALSE,"CompWage";#N/A,#N/A,FALSE,"costSum"}</definedName>
    <definedName name="test_1" localSheetId="33" hidden="1">{#N/A,#N/A,FALSE,"Pricing";#N/A,#N/A,FALSE,"Summary";#N/A,#N/A,FALSE,"CompProd";#N/A,#N/A,FALSE,"CompJobhrs";#N/A,#N/A,FALSE,"Escalation";#N/A,#N/A,FALSE,"Contingency";#N/A,#N/A,FALSE,"GM";#N/A,#N/A,FALSE,"CompWage";#N/A,#N/A,FALSE,"costSum"}</definedName>
    <definedName name="test_1" localSheetId="34" hidden="1">{#N/A,#N/A,FALSE,"Pricing";#N/A,#N/A,FALSE,"Summary";#N/A,#N/A,FALSE,"CompProd";#N/A,#N/A,FALSE,"CompJobhrs";#N/A,#N/A,FALSE,"Escalation";#N/A,#N/A,FALSE,"Contingency";#N/A,#N/A,FALSE,"GM";#N/A,#N/A,FALSE,"CompWage";#N/A,#N/A,FALSE,"costSum"}</definedName>
    <definedName name="test_1" localSheetId="31" hidden="1">{#N/A,#N/A,FALSE,"Pricing";#N/A,#N/A,FALSE,"Summary";#N/A,#N/A,FALSE,"CompProd";#N/A,#N/A,FALSE,"CompJobhrs";#N/A,#N/A,FALSE,"Escalation";#N/A,#N/A,FALSE,"Contingency";#N/A,#N/A,FALSE,"GM";#N/A,#N/A,FALSE,"CompWage";#N/A,#N/A,FALSE,"costSum"}</definedName>
    <definedName name="test_1" hidden="1">{#N/A,#N/A,FALSE,"Pricing";#N/A,#N/A,FALSE,"Summary";#N/A,#N/A,FALSE,"CompProd";#N/A,#N/A,FALSE,"CompJobhrs";#N/A,#N/A,FALSE,"Escalation";#N/A,#N/A,FALSE,"Contingency";#N/A,#N/A,FALSE,"GM";#N/A,#N/A,FALSE,"CompWage";#N/A,#N/A,FALSE,"costSum"}</definedName>
    <definedName name="TEST0" localSheetId="31">#REF!</definedName>
    <definedName name="TEST0">!#REF!</definedName>
    <definedName name="test1" localSheetId="30" hidden="1">{#N/A,#N/A,FALSE,"Umsatz";#N/A,#N/A,FALSE,"Base V.02";#N/A,#N/A,FALSE,"Charts"}</definedName>
    <definedName name="test1" localSheetId="29" hidden="1">{#N/A,#N/A,FALSE,"Umsatz";#N/A,#N/A,FALSE,"Base V.02";#N/A,#N/A,FALSE,"Charts"}</definedName>
    <definedName name="test1" hidden="1">{#N/A,#N/A,FALSE,"Umsatz";#N/A,#N/A,FALSE,"Base V.02";#N/A,#N/A,FALSE,"Charts"}</definedName>
    <definedName name="test2" localSheetId="30" hidden="1">{#N/A,#N/A,FALSE,"F_Plan";#N/A,#N/A,FALSE,"Parameter"}</definedName>
    <definedName name="TEST2" localSheetId="31">#REF!</definedName>
    <definedName name="test2" localSheetId="29" hidden="1">{#N/A,#N/A,FALSE,"F_Plan";#N/A,#N/A,FALSE,"Parameter"}</definedName>
    <definedName name="test2" hidden="1">{#N/A,#N/A,FALSE,"F_Plan";#N/A,#N/A,FALSE,"Parameter"}</definedName>
    <definedName name="test3" localSheetId="30" hidden="1">{#N/A,#N/A,FALSE,"Umsatz";#N/A,#N/A,FALSE,"Base V.02";#N/A,#N/A,FALSE,"Charts"}</definedName>
    <definedName name="test3" localSheetId="29" hidden="1">{#N/A,#N/A,FALSE,"Umsatz";#N/A,#N/A,FALSE,"Base V.02";#N/A,#N/A,FALSE,"Charts"}</definedName>
    <definedName name="test3" hidden="1">{#N/A,#N/A,FALSE,"Umsatz";#N/A,#N/A,FALSE,"Base V.02";#N/A,#N/A,FALSE,"Charts"}</definedName>
    <definedName name="test4" localSheetId="30" hidden="1">{#N/A,#N/A,FALSE,"F_Plan";#N/A,#N/A,FALSE,"Parameter"}</definedName>
    <definedName name="test4" localSheetId="29" hidden="1">{#N/A,#N/A,FALSE,"F_Plan";#N/A,#N/A,FALSE,"Parameter"}</definedName>
    <definedName name="test4" hidden="1">{#N/A,#N/A,FALSE,"F_Plan";#N/A,#N/A,FALSE,"Parameter"}</definedName>
    <definedName name="testa" localSheetId="35" hidden="1">{#N/A,#N/A,FALSE,"Sheet1"}</definedName>
    <definedName name="testa" localSheetId="37" hidden="1">{#N/A,#N/A,FALSE,"Sheet1"}</definedName>
    <definedName name="testa" localSheetId="36" hidden="1">{#N/A,#N/A,FALSE,"Sheet1"}</definedName>
    <definedName name="testa" localSheetId="33" hidden="1">{#N/A,#N/A,FALSE,"Sheet1"}</definedName>
    <definedName name="testa" localSheetId="34" hidden="1">{#N/A,#N/A,FALSE,"Sheet1"}</definedName>
    <definedName name="testa" localSheetId="31" hidden="1">{#N/A,#N/A,FALSE,"Sheet1"}</definedName>
    <definedName name="testa" hidden="1">{#N/A,#N/A,FALSE,"Sheet1"}</definedName>
    <definedName name="teste" localSheetId="35" hidden="1">{#N/A,#N/A,FALSE,"TEC-01";#N/A,#N/A,FALSE,"TEC - 02";#N/A,#N/A,FALSE,"TEC - 03";#N/A,#N/A,FALSE,"TEC - 04";#N/A,#N/A,FALSE,"TEC-07";#N/A,#N/A,FALSE,"TEC-08";#N/A,#N/A,FALSE,"TEC - 09A";#N/A,#N/A,FALSE,"TEC - 09B";#N/A,#N/A,FALSE,"TEC - 09C";#N/A,#N/A,FALSE,"TEC - 10";#N/A,#N/A,FALSE,"TEC-11"}</definedName>
    <definedName name="teste" localSheetId="37" hidden="1">{#N/A,#N/A,FALSE,"TEC-01";#N/A,#N/A,FALSE,"TEC - 02";#N/A,#N/A,FALSE,"TEC - 03";#N/A,#N/A,FALSE,"TEC - 04";#N/A,#N/A,FALSE,"TEC-07";#N/A,#N/A,FALSE,"TEC-08";#N/A,#N/A,FALSE,"TEC - 09A";#N/A,#N/A,FALSE,"TEC - 09B";#N/A,#N/A,FALSE,"TEC - 09C";#N/A,#N/A,FALSE,"TEC - 10";#N/A,#N/A,FALSE,"TEC-11"}</definedName>
    <definedName name="teste" localSheetId="36" hidden="1">{#N/A,#N/A,FALSE,"TEC-01";#N/A,#N/A,FALSE,"TEC - 02";#N/A,#N/A,FALSE,"TEC - 03";#N/A,#N/A,FALSE,"TEC - 04";#N/A,#N/A,FALSE,"TEC-07";#N/A,#N/A,FALSE,"TEC-08";#N/A,#N/A,FALSE,"TEC - 09A";#N/A,#N/A,FALSE,"TEC - 09B";#N/A,#N/A,FALSE,"TEC - 09C";#N/A,#N/A,FALSE,"TEC - 10";#N/A,#N/A,FALSE,"TEC-11"}</definedName>
    <definedName name="teste" localSheetId="33" hidden="1">{#N/A,#N/A,FALSE,"TEC-01";#N/A,#N/A,FALSE,"TEC - 02";#N/A,#N/A,FALSE,"TEC - 03";#N/A,#N/A,FALSE,"TEC - 04";#N/A,#N/A,FALSE,"TEC-07";#N/A,#N/A,FALSE,"TEC-08";#N/A,#N/A,FALSE,"TEC - 09A";#N/A,#N/A,FALSE,"TEC - 09B";#N/A,#N/A,FALSE,"TEC - 09C";#N/A,#N/A,FALSE,"TEC - 10";#N/A,#N/A,FALSE,"TEC-11"}</definedName>
    <definedName name="teste" localSheetId="34" hidden="1">{#N/A,#N/A,FALSE,"TEC-01";#N/A,#N/A,FALSE,"TEC - 02";#N/A,#N/A,FALSE,"TEC - 03";#N/A,#N/A,FALSE,"TEC - 04";#N/A,#N/A,FALSE,"TEC-07";#N/A,#N/A,FALSE,"TEC-08";#N/A,#N/A,FALSE,"TEC - 09A";#N/A,#N/A,FALSE,"TEC - 09B";#N/A,#N/A,FALSE,"TEC - 09C";#N/A,#N/A,FALSE,"TEC - 10";#N/A,#N/A,FALSE,"TEC-11"}</definedName>
    <definedName name="teste" localSheetId="31" hidden="1">{#N/A,#N/A,FALSE,"TEC-01";#N/A,#N/A,FALSE,"TEC - 02";#N/A,#N/A,FALSE,"TEC - 03";#N/A,#N/A,FALSE,"TEC - 04";#N/A,#N/A,FALSE,"TEC-07";#N/A,#N/A,FALSE,"TEC-08";#N/A,#N/A,FALSE,"TEC - 09A";#N/A,#N/A,FALSE,"TEC - 09B";#N/A,#N/A,FALSE,"TEC - 09C";#N/A,#N/A,FALSE,"TEC - 10";#N/A,#N/A,FALSE,"TEC-11"}</definedName>
    <definedName name="teste" hidden="1">{#N/A,#N/A,FALSE,"TEC-01";#N/A,#N/A,FALSE,"TEC - 02";#N/A,#N/A,FALSE,"TEC - 03";#N/A,#N/A,FALSE,"TEC - 04";#N/A,#N/A,FALSE,"TEC-07";#N/A,#N/A,FALSE,"TEC-08";#N/A,#N/A,FALSE,"TEC - 09A";#N/A,#N/A,FALSE,"TEC - 09B";#N/A,#N/A,FALSE,"TEC - 09C";#N/A,#N/A,FALSE,"TEC - 10";#N/A,#N/A,FALSE,"TEC-11"}</definedName>
    <definedName name="teste1" localSheetId="35" hidden="1">{#N/A,#N/A,FALSE,"GERAL";#N/A,#N/A,FALSE,"012-96";#N/A,#N/A,FALSE,"018-96";#N/A,#N/A,FALSE,"027-96";#N/A,#N/A,FALSE,"059-96";#N/A,#N/A,FALSE,"076-96";#N/A,#N/A,FALSE,"019-97";#N/A,#N/A,FALSE,"021-97";#N/A,#N/A,FALSE,"022-97";#N/A,#N/A,FALSE,"028-97"}</definedName>
    <definedName name="teste1" localSheetId="37" hidden="1">{#N/A,#N/A,FALSE,"GERAL";#N/A,#N/A,FALSE,"012-96";#N/A,#N/A,FALSE,"018-96";#N/A,#N/A,FALSE,"027-96";#N/A,#N/A,FALSE,"059-96";#N/A,#N/A,FALSE,"076-96";#N/A,#N/A,FALSE,"019-97";#N/A,#N/A,FALSE,"021-97";#N/A,#N/A,FALSE,"022-97";#N/A,#N/A,FALSE,"028-97"}</definedName>
    <definedName name="teste1" localSheetId="36" hidden="1">{#N/A,#N/A,FALSE,"GERAL";#N/A,#N/A,FALSE,"012-96";#N/A,#N/A,FALSE,"018-96";#N/A,#N/A,FALSE,"027-96";#N/A,#N/A,FALSE,"059-96";#N/A,#N/A,FALSE,"076-96";#N/A,#N/A,FALSE,"019-97";#N/A,#N/A,FALSE,"021-97";#N/A,#N/A,FALSE,"022-97";#N/A,#N/A,FALSE,"028-97"}</definedName>
    <definedName name="teste1" localSheetId="33" hidden="1">{#N/A,#N/A,FALSE,"GERAL";#N/A,#N/A,FALSE,"012-96";#N/A,#N/A,FALSE,"018-96";#N/A,#N/A,FALSE,"027-96";#N/A,#N/A,FALSE,"059-96";#N/A,#N/A,FALSE,"076-96";#N/A,#N/A,FALSE,"019-97";#N/A,#N/A,FALSE,"021-97";#N/A,#N/A,FALSE,"022-97";#N/A,#N/A,FALSE,"028-97"}</definedName>
    <definedName name="teste1" localSheetId="34" hidden="1">{#N/A,#N/A,FALSE,"GERAL";#N/A,#N/A,FALSE,"012-96";#N/A,#N/A,FALSE,"018-96";#N/A,#N/A,FALSE,"027-96";#N/A,#N/A,FALSE,"059-96";#N/A,#N/A,FALSE,"076-96";#N/A,#N/A,FALSE,"019-97";#N/A,#N/A,FALSE,"021-97";#N/A,#N/A,FALSE,"022-97";#N/A,#N/A,FALSE,"028-97"}</definedName>
    <definedName name="teste1" localSheetId="31" hidden="1">{#N/A,#N/A,FALSE,"GERAL";#N/A,#N/A,FALSE,"012-96";#N/A,#N/A,FALSE,"018-96";#N/A,#N/A,FALSE,"027-96";#N/A,#N/A,FALSE,"059-96";#N/A,#N/A,FALSE,"076-96";#N/A,#N/A,FALSE,"019-97";#N/A,#N/A,FALSE,"021-97";#N/A,#N/A,FALSE,"022-97";#N/A,#N/A,FALSE,"028-97"}</definedName>
    <definedName name="teste1" hidden="1">{#N/A,#N/A,FALSE,"GERAL";#N/A,#N/A,FALSE,"012-96";#N/A,#N/A,FALSE,"018-96";#N/A,#N/A,FALSE,"027-96";#N/A,#N/A,FALSE,"059-96";#N/A,#N/A,FALSE,"076-96";#N/A,#N/A,FALSE,"019-97";#N/A,#N/A,FALSE,"021-97";#N/A,#N/A,FALSE,"022-97";#N/A,#N/A,FALSE,"028-97"}</definedName>
    <definedName name="TESTHKEY">#REF!</definedName>
    <definedName name="testito"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1"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1"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1"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1"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1"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1"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KEYS" localSheetId="31">#REF!</definedName>
    <definedName name="TESTKEYS">!#REF!</definedName>
    <definedName name="tests" localSheetId="30" hidden="1">{#N/A,#N/A,FALSE,"F_Plan";#N/A,#N/A,FALSE,"Parameter"}</definedName>
    <definedName name="tests" localSheetId="29" hidden="1">{#N/A,#N/A,FALSE,"F_Plan";#N/A,#N/A,FALSE,"Parameter"}</definedName>
    <definedName name="tests" hidden="1">{#N/A,#N/A,FALSE,"F_Plan";#N/A,#N/A,FALSE,"Parameter"}</definedName>
    <definedName name="testtest" localSheetId="35" hidden="1">{"Input Data",#N/A,FALSE,"Input &amp; Results";"Results",#N/A,FALSE,"Input &amp; Results"}</definedName>
    <definedName name="testtest" localSheetId="37" hidden="1">{"Input Data",#N/A,FALSE,"Input &amp; Results";"Results",#N/A,FALSE,"Input &amp; Results"}</definedName>
    <definedName name="testtest" localSheetId="36" hidden="1">{"Input Data",#N/A,FALSE,"Input &amp; Results";"Results",#N/A,FALSE,"Input &amp; Results"}</definedName>
    <definedName name="testtest" localSheetId="33" hidden="1">{"Input Data",#N/A,FALSE,"Input &amp; Results";"Results",#N/A,FALSE,"Input &amp; Results"}</definedName>
    <definedName name="testtest" localSheetId="34" hidden="1">{"Input Data",#N/A,FALSE,"Input &amp; Results";"Results",#N/A,FALSE,"Input &amp; Results"}</definedName>
    <definedName name="testtest" localSheetId="31" hidden="1">{"Input Data",#N/A,FALSE,"Input &amp; Results";"Results",#N/A,FALSE,"Input &amp; Results"}</definedName>
    <definedName name="testtest" hidden="1">{"Input Data",#N/A,FALSE,"Input &amp; Results";"Results",#N/A,FALSE,"Input &amp; Results"}</definedName>
    <definedName name="TestTotal" localSheetId="31">#REF!</definedName>
    <definedName name="TestTotal">!#REF!</definedName>
    <definedName name="testv2" localSheetId="30" hidden="1">{#N/A,#N/A,FALSE,"F_Plan";#N/A,#N/A,FALSE,"Parameter"}</definedName>
    <definedName name="testv2" localSheetId="29" hidden="1">{#N/A,#N/A,FALSE,"F_Plan";#N/A,#N/A,FALSE,"Parameter"}</definedName>
    <definedName name="testv2" hidden="1">{#N/A,#N/A,FALSE,"F_Plan";#N/A,#N/A,FALSE,"Parameter"}</definedName>
    <definedName name="testv3" localSheetId="30" hidden="1">{#N/A,#N/A,FALSE,"Umsatz";#N/A,#N/A,FALSE,"Base V.02";#N/A,#N/A,FALSE,"Charts"}</definedName>
    <definedName name="testv3" localSheetId="29" hidden="1">{#N/A,#N/A,FALSE,"Umsatz";#N/A,#N/A,FALSE,"Base V.02";#N/A,#N/A,FALSE,"Charts"}</definedName>
    <definedName name="testv3" hidden="1">{#N/A,#N/A,FALSE,"Umsatz";#N/A,#N/A,FALSE,"Base V.02";#N/A,#N/A,FALSE,"Charts"}</definedName>
    <definedName name="testv4" localSheetId="30" hidden="1">{#N/A,#N/A,FALSE,"F_Plan";#N/A,#N/A,FALSE,"Parameter"}</definedName>
    <definedName name="testv4" localSheetId="29" hidden="1">{#N/A,#N/A,FALSE,"F_Plan";#N/A,#N/A,FALSE,"Parameter"}</definedName>
    <definedName name="testv4" hidden="1">{#N/A,#N/A,FALSE,"F_Plan";#N/A,#N/A,FALSE,"Parameter"}</definedName>
    <definedName name="testv5" localSheetId="30" hidden="1">{#N/A,#N/A,FALSE,"Umsatz";#N/A,#N/A,FALSE,"Base V.02";#N/A,#N/A,FALSE,"Charts"}</definedName>
    <definedName name="testv5" localSheetId="29" hidden="1">{#N/A,#N/A,FALSE,"Umsatz";#N/A,#N/A,FALSE,"Base V.02";#N/A,#N/A,FALSE,"Charts"}</definedName>
    <definedName name="testv5" hidden="1">{#N/A,#N/A,FALSE,"Umsatz";#N/A,#N/A,FALSE,"Base V.02";#N/A,#N/A,FALSE,"Charts"}</definedName>
    <definedName name="TESTVKEY" localSheetId="31">#REF!</definedName>
    <definedName name="TESTVKEY">!#REF!</definedName>
    <definedName name="TEt" localSheetId="31">#REF!</definedName>
    <definedName name="TEt">!#REF!</definedName>
    <definedName name="TEt___0" localSheetId="31">#REF!</definedName>
    <definedName name="TEt___0">!#REF!</definedName>
    <definedName name="TEt___13" localSheetId="31">#REF!</definedName>
    <definedName name="TEt___13">!#REF!</definedName>
    <definedName name="TETE" localSheetId="35" hidden="1">{"'NOTES2'!$G$9:$J$27"}</definedName>
    <definedName name="TETE" localSheetId="37" hidden="1">{"'NOTES2'!$G$9:$J$27"}</definedName>
    <definedName name="TETE" localSheetId="36" hidden="1">{"'NOTES2'!$G$9:$J$27"}</definedName>
    <definedName name="TETE" localSheetId="33" hidden="1">{"'NOTES2'!$G$9:$J$27"}</definedName>
    <definedName name="TETE" localSheetId="34" hidden="1">{"'NOTES2'!$G$9:$J$27"}</definedName>
    <definedName name="TETE" localSheetId="31" hidden="1">{"'NOTES2'!$G$9:$J$27"}</definedName>
    <definedName name="TETE" hidden="1">{"'NOTES2'!$G$9:$J$27"}</definedName>
    <definedName name="tev"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v"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v"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v"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v"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v"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v"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WRER"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1E">#REF!</definedName>
    <definedName name="TEX1N">#REF!</definedName>
    <definedName name="TEX2E">#REF!</definedName>
    <definedName name="TEX2N">#REF!</definedName>
    <definedName name="TEX3E">#REF!</definedName>
    <definedName name="TEX3N">#REF!</definedName>
    <definedName name="TEX4E">#REF!</definedName>
    <definedName name="TEX4N">#REF!</definedName>
    <definedName name="Texto204" hidden="1">#REF!</definedName>
    <definedName name="Texto205" localSheetId="35" hidden="1">#REF!</definedName>
    <definedName name="Texto205" localSheetId="36" hidden="1">#REF!</definedName>
    <definedName name="Texto205" localSheetId="33" hidden="1">#REF!</definedName>
    <definedName name="Texto205" localSheetId="34" hidden="1">#REF!</definedName>
    <definedName name="Texto205" hidden="1">#REF!</definedName>
    <definedName name="Textordguard_sb" localSheetId="31">#REF!</definedName>
    <definedName name="Textordguard_sb">!#REF!</definedName>
    <definedName name="TextRefCopy1" localSheetId="31">#REF!</definedName>
    <definedName name="TextRefCopy1">!#REF!</definedName>
    <definedName name="TextRefCopy10" localSheetId="31">#REF!</definedName>
    <definedName name="TextRefCopy10">!#REF!</definedName>
    <definedName name="TextRefCopy11" localSheetId="31">#REF!</definedName>
    <definedName name="TextRefCopy11">!#REF!</definedName>
    <definedName name="TextRefCopy13" localSheetId="31">#REF!</definedName>
    <definedName name="TextRefCopy13">!#REF!</definedName>
    <definedName name="TextRefCopy14" localSheetId="31">#REF!</definedName>
    <definedName name="TextRefCopy14">!#REF!</definedName>
    <definedName name="TextRefCopy15" localSheetId="31">#REF!</definedName>
    <definedName name="TextRefCopy15">!#REF!</definedName>
    <definedName name="TextRefCopy16" localSheetId="31">#REF!</definedName>
    <definedName name="TextRefCopy16">!#REF!</definedName>
    <definedName name="TextRefCopy17" localSheetId="31">#REF!</definedName>
    <definedName name="TextRefCopy17">!#REF!</definedName>
    <definedName name="TextRefCopy18" localSheetId="31">#REF!</definedName>
    <definedName name="TextRefCopy18">!#REF!</definedName>
    <definedName name="TextRefCopy19" localSheetId="31">#REF!</definedName>
    <definedName name="TextRefCopy19">!#REF!</definedName>
    <definedName name="TextRefCopy2" localSheetId="31">#REF!</definedName>
    <definedName name="TextRefCopy2">!#REF!</definedName>
    <definedName name="TextRefCopy21" localSheetId="31">#REF!</definedName>
    <definedName name="TextRefCopy21">!#REF!</definedName>
    <definedName name="TextRefCopy22" localSheetId="31">#REF!</definedName>
    <definedName name="TextRefCopy22">!#REF!</definedName>
    <definedName name="TextRefCopy26" localSheetId="31">#REF!</definedName>
    <definedName name="TextRefCopy26">!#REF!</definedName>
    <definedName name="TextRefCopy3" localSheetId="31">#REF!</definedName>
    <definedName name="TextRefCopy3">!#REF!</definedName>
    <definedName name="TextRefCopy33" localSheetId="31">#REF!</definedName>
    <definedName name="TextRefCopy33">!#REF!</definedName>
    <definedName name="TextRefCopy4" localSheetId="31">#REF!</definedName>
    <definedName name="TextRefCopy4">!#REF!</definedName>
    <definedName name="TextRefCopy5" localSheetId="31">#REF!</definedName>
    <definedName name="TextRefCopy5">!#REF!</definedName>
    <definedName name="TextRefCopy6" localSheetId="31">#REF!</definedName>
    <definedName name="TextRefCopy6">!#REF!</definedName>
    <definedName name="TextRefCopy7" localSheetId="31">#REF!</definedName>
    <definedName name="TextRefCopy7">!#REF!</definedName>
    <definedName name="TextRefCopy8" localSheetId="31">#REF!</definedName>
    <definedName name="TextRefCopy8">!#REF!</definedName>
    <definedName name="TextRefCopy9" localSheetId="31">#REF!</definedName>
    <definedName name="TextRefCopy9">!#REF!</definedName>
    <definedName name="TextRefCopyRangeCount" hidden="1">2</definedName>
    <definedName name="Textrodguadia_SN" localSheetId="31">#REF!</definedName>
    <definedName name="Textrodguadia_SN">!#REF!</definedName>
    <definedName name="teyn" localSheetId="35" hidden="1">#REF!</definedName>
    <definedName name="teyn" localSheetId="36" hidden="1">#REF!</definedName>
    <definedName name="teyn" localSheetId="33" hidden="1">#REF!</definedName>
    <definedName name="teyn" localSheetId="34" hidden="1">#REF!</definedName>
    <definedName name="teyn" localSheetId="31" hidden="1">#REF!</definedName>
    <definedName name="teyn" hidden="1">#REF!</definedName>
    <definedName name="TF" localSheetId="31">#REF!</definedName>
    <definedName name="TF">!#REF!</definedName>
    <definedName name="TG" localSheetId="35" hidden="1">{#N/A,#N/A,FALSE,"CCTV"}</definedName>
    <definedName name="TG" localSheetId="37" hidden="1">{#N/A,#N/A,FALSE,"CCTV"}</definedName>
    <definedName name="TG" localSheetId="36" hidden="1">{#N/A,#N/A,FALSE,"CCTV"}</definedName>
    <definedName name="TG" localSheetId="33" hidden="1">{#N/A,#N/A,FALSE,"CCTV"}</definedName>
    <definedName name="TG" localSheetId="34" hidden="1">{#N/A,#N/A,FALSE,"CCTV"}</definedName>
    <definedName name="TG" localSheetId="31">#REF!</definedName>
    <definedName name="tg" hidden="1">{#N/A,#N/A,FALSE,"Act.Fcst Costs"}</definedName>
    <definedName name="tga" localSheetId="35" hidden="1">{"CI+GG(BASE)",#N/A,FALSE,"CI+GG(BASE)";"GG",#N/A,FALSE,"CI+GG(BASE)";"CI",#N/A,FALSE,"CI+GG(BASE)"}</definedName>
    <definedName name="tga" localSheetId="37" hidden="1">{"CI+GG(BASE)",#N/A,FALSE,"CI+GG(BASE)";"GG",#N/A,FALSE,"CI+GG(BASE)";"CI",#N/A,FALSE,"CI+GG(BASE)"}</definedName>
    <definedName name="tga" localSheetId="36" hidden="1">{"CI+GG(BASE)",#N/A,FALSE,"CI+GG(BASE)";"GG",#N/A,FALSE,"CI+GG(BASE)";"CI",#N/A,FALSE,"CI+GG(BASE)"}</definedName>
    <definedName name="tga" localSheetId="33" hidden="1">{"CI+GG(BASE)",#N/A,FALSE,"CI+GG(BASE)";"GG",#N/A,FALSE,"CI+GG(BASE)";"CI",#N/A,FALSE,"CI+GG(BASE)"}</definedName>
    <definedName name="tga" localSheetId="34" hidden="1">{"CI+GG(BASE)",#N/A,FALSE,"CI+GG(BASE)";"GG",#N/A,FALSE,"CI+GG(BASE)";"CI",#N/A,FALSE,"CI+GG(BASE)"}</definedName>
    <definedName name="tga" localSheetId="31" hidden="1">{"CI+GG(BASE)",#N/A,FALSE,"CI+GG(BASE)";"GG",#N/A,FALSE,"CI+GG(BASE)";"CI",#N/A,FALSE,"CI+GG(BASE)"}</definedName>
    <definedName name="tga" hidden="1">{"CI+GG(BASE)",#N/A,FALSE,"CI+GG(BASE)";"GG",#N/A,FALSE,"CI+GG(BASE)";"CI",#N/A,FALSE,"CI+GG(BASE)"}</definedName>
    <definedName name="tgastgen">#REF!</definedName>
    <definedName name="tgdkdtuk" localSheetId="35" hidden="1">{#N/A,#N/A,FALSE,"ResDev"}</definedName>
    <definedName name="tgdkdtuk" localSheetId="37" hidden="1">{#N/A,#N/A,FALSE,"ResDev"}</definedName>
    <definedName name="tgdkdtuk" localSheetId="36" hidden="1">{#N/A,#N/A,FALSE,"ResDev"}</definedName>
    <definedName name="tgdkdtuk" localSheetId="33" hidden="1">{#N/A,#N/A,FALSE,"ResDev"}</definedName>
    <definedName name="tgdkdtuk" localSheetId="34" hidden="1">{#N/A,#N/A,FALSE,"ResDev"}</definedName>
    <definedName name="tgdkdtuk" localSheetId="31" hidden="1">{#N/A,#N/A,FALSE,"ResDev"}</definedName>
    <definedName name="tgdkdtuk" hidden="1">{#N/A,#N/A,FALSE,"ResDev"}</definedName>
    <definedName name="tgfw">#REF!</definedName>
    <definedName name="tgh" localSheetId="31">#REF!</definedName>
    <definedName name="tgh">!#REF!</definedName>
    <definedName name="tghy" localSheetId="31" hidden="1">{"'Break down'!$A$4"}</definedName>
    <definedName name="tghy" hidden="1">{"'Break down'!$A$4"}</definedName>
    <definedName name="tgjp" localSheetId="37" hidden="1">{#N/A,#N/A,FALSE,"VISTAF"}</definedName>
    <definedName name="tgjp" localSheetId="36" hidden="1">{#N/A,#N/A,FALSE,"VISTAF"}</definedName>
    <definedName name="tgjp" localSheetId="31" hidden="1">{#N/A,#N/A,FALSE,"VISTAF"}</definedName>
    <definedName name="tgjp" hidden="1">{#N/A,#N/A,FALSE,"VISTAF"}</definedName>
    <definedName name="TGTGTGBVDV" localSheetId="35" hidden="1">{#N/A,#N/A,TRUE,"Resumen";#N/A,#N/A,TRUE,"Global";#N/A,#N/A,TRUE,"Agropecuario";#N/A,#N/A,TRUE,"Pesca";#N/A,#N/A,TRUE,"Minería";#N/A,#N/A,TRUE,"Elect. y Agua";#N/A,#N/A,TRUE,"Manufactura";#N/A,#N/A,TRUE,"Construcción";#N/A,#N/A,TRUE,"Comercio";#N/A,#N/A,TRUE,"Otros"}</definedName>
    <definedName name="TGTGTGBVDV" localSheetId="37" hidden="1">{#N/A,#N/A,TRUE,"Resumen";#N/A,#N/A,TRUE,"Global";#N/A,#N/A,TRUE,"Agropecuario";#N/A,#N/A,TRUE,"Pesca";#N/A,#N/A,TRUE,"Minería";#N/A,#N/A,TRUE,"Elect. y Agua";#N/A,#N/A,TRUE,"Manufactura";#N/A,#N/A,TRUE,"Construcción";#N/A,#N/A,TRUE,"Comercio";#N/A,#N/A,TRUE,"Otros"}</definedName>
    <definedName name="TGTGTGBVDV" localSheetId="36" hidden="1">{#N/A,#N/A,TRUE,"Resumen";#N/A,#N/A,TRUE,"Global";#N/A,#N/A,TRUE,"Agropecuario";#N/A,#N/A,TRUE,"Pesca";#N/A,#N/A,TRUE,"Minería";#N/A,#N/A,TRUE,"Elect. y Agua";#N/A,#N/A,TRUE,"Manufactura";#N/A,#N/A,TRUE,"Construcción";#N/A,#N/A,TRUE,"Comercio";#N/A,#N/A,TRUE,"Otros"}</definedName>
    <definedName name="TGTGTGBVDV" localSheetId="33" hidden="1">{#N/A,#N/A,TRUE,"Resumen";#N/A,#N/A,TRUE,"Global";#N/A,#N/A,TRUE,"Agropecuario";#N/A,#N/A,TRUE,"Pesca";#N/A,#N/A,TRUE,"Minería";#N/A,#N/A,TRUE,"Elect. y Agua";#N/A,#N/A,TRUE,"Manufactura";#N/A,#N/A,TRUE,"Construcción";#N/A,#N/A,TRUE,"Comercio";#N/A,#N/A,TRUE,"Otros"}</definedName>
    <definedName name="TGTGTGBVDV" localSheetId="34" hidden="1">{#N/A,#N/A,TRUE,"Resumen";#N/A,#N/A,TRUE,"Global";#N/A,#N/A,TRUE,"Agropecuario";#N/A,#N/A,TRUE,"Pesca";#N/A,#N/A,TRUE,"Minería";#N/A,#N/A,TRUE,"Elect. y Agua";#N/A,#N/A,TRUE,"Manufactura";#N/A,#N/A,TRUE,"Construcción";#N/A,#N/A,TRUE,"Comercio";#N/A,#N/A,TRUE,"Otros"}</definedName>
    <definedName name="TGTGTGBVDV" localSheetId="31" hidden="1">{#N/A,#N/A,TRUE,"Resumen";#N/A,#N/A,TRUE,"Global";#N/A,#N/A,TRUE,"Agropecuario";#N/A,#N/A,TRUE,"Pesca";#N/A,#N/A,TRUE,"Minería";#N/A,#N/A,TRUE,"Elect. y Agua";#N/A,#N/A,TRUE,"Manufactura";#N/A,#N/A,TRUE,"Construcción";#N/A,#N/A,TRUE,"Comercio";#N/A,#N/A,TRUE,"Otros"}</definedName>
    <definedName name="TGTGTGBVDV" hidden="1">{#N/A,#N/A,TRUE,"Resumen";#N/A,#N/A,TRUE,"Global";#N/A,#N/A,TRUE,"Agropecuario";#N/A,#N/A,TRUE,"Pesca";#N/A,#N/A,TRUE,"Minería";#N/A,#N/A,TRUE,"Elect. y Agua";#N/A,#N/A,TRUE,"Manufactura";#N/A,#N/A,TRUE,"Construcción";#N/A,#N/A,TRUE,"Comercio";#N/A,#N/A,TRUE,"Otros"}</definedName>
    <definedName name="th" localSheetId="35"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th" localSheetId="37"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th" localSheetId="36"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th" localSheetId="33"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th" localSheetId="34"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TH" localSheetId="31">#REF!</definedName>
    <definedName name="th" hidden="1">{"'Sheet1'!$L$16"}</definedName>
    <definedName name="thanh" localSheetId="35" hidden="1">{"'Sheet1'!$L$16"}</definedName>
    <definedName name="thanh" localSheetId="37" hidden="1">{"'Sheet1'!$L$16"}</definedName>
    <definedName name="thanh" localSheetId="36" hidden="1">{"'Sheet1'!$L$16"}</definedName>
    <definedName name="thanh" localSheetId="33" hidden="1">{"'Sheet1'!$L$16"}</definedName>
    <definedName name="thanh" localSheetId="34" hidden="1">{"'Sheet1'!$L$16"}</definedName>
    <definedName name="thanh" localSheetId="31" hidden="1">{"'Sheet1'!$L$16"}</definedName>
    <definedName name="thanh" hidden="1">{"'Sheet1'!$L$16"}</definedName>
    <definedName name="THC" localSheetId="31">#REF!</definedName>
    <definedName name="THC">!#REF!</definedName>
    <definedName name="Therion" localSheetId="35" hidden="1">{#N/A,#N/A,TRUE,"Prog. Overview Strategic Input";#N/A,#N/A,TRUE,"Program Overview Financials";#N/A,#N/A,TRUE,"Technology Summary Input";#N/A,#N/A,TRUE,"Mkt &amp; Sales Summary Input";#N/A,#N/A,TRUE,"Delivery Summary Input";#N/A,#N/A,TRUE,"Revenue Assump Input";#N/A,#N/A,TRUE,"Financial Summary"}</definedName>
    <definedName name="Therion" localSheetId="37" hidden="1">{#N/A,#N/A,TRUE,"Prog. Overview Strategic Input";#N/A,#N/A,TRUE,"Program Overview Financials";#N/A,#N/A,TRUE,"Technology Summary Input";#N/A,#N/A,TRUE,"Mkt &amp; Sales Summary Input";#N/A,#N/A,TRUE,"Delivery Summary Input";#N/A,#N/A,TRUE,"Revenue Assump Input";#N/A,#N/A,TRUE,"Financial Summary"}</definedName>
    <definedName name="Therion" localSheetId="36" hidden="1">{#N/A,#N/A,TRUE,"Prog. Overview Strategic Input";#N/A,#N/A,TRUE,"Program Overview Financials";#N/A,#N/A,TRUE,"Technology Summary Input";#N/A,#N/A,TRUE,"Mkt &amp; Sales Summary Input";#N/A,#N/A,TRUE,"Delivery Summary Input";#N/A,#N/A,TRUE,"Revenue Assump Input";#N/A,#N/A,TRUE,"Financial Summary"}</definedName>
    <definedName name="Therion" localSheetId="33" hidden="1">{#N/A,#N/A,TRUE,"Prog. Overview Strategic Input";#N/A,#N/A,TRUE,"Program Overview Financials";#N/A,#N/A,TRUE,"Technology Summary Input";#N/A,#N/A,TRUE,"Mkt &amp; Sales Summary Input";#N/A,#N/A,TRUE,"Delivery Summary Input";#N/A,#N/A,TRUE,"Revenue Assump Input";#N/A,#N/A,TRUE,"Financial Summary"}</definedName>
    <definedName name="Therion" localSheetId="34" hidden="1">{#N/A,#N/A,TRUE,"Prog. Overview Strategic Input";#N/A,#N/A,TRUE,"Program Overview Financials";#N/A,#N/A,TRUE,"Technology Summary Input";#N/A,#N/A,TRUE,"Mkt &amp; Sales Summary Input";#N/A,#N/A,TRUE,"Delivery Summary Input";#N/A,#N/A,TRUE,"Revenue Assump Input";#N/A,#N/A,TRUE,"Financial Summary"}</definedName>
    <definedName name="Therion" localSheetId="31" hidden="1">{#N/A,#N/A,TRUE,"Prog. Overview Strategic Input";#N/A,#N/A,TRUE,"Program Overview Financials";#N/A,#N/A,TRUE,"Technology Summary Input";#N/A,#N/A,TRUE,"Mkt &amp; Sales Summary Input";#N/A,#N/A,TRUE,"Delivery Summary Input";#N/A,#N/A,TRUE,"Revenue Assump Input";#N/A,#N/A,TRUE,"Financial Summary"}</definedName>
    <definedName name="Therion" hidden="1">{#N/A,#N/A,TRUE,"Prog. Overview Strategic Input";#N/A,#N/A,TRUE,"Program Overview Financials";#N/A,#N/A,TRUE,"Technology Summary Input";#N/A,#N/A,TRUE,"Mkt &amp; Sales Summary Input";#N/A,#N/A,TRUE,"Delivery Summary Input";#N/A,#N/A,TRUE,"Revenue Assump Input";#N/A,#N/A,TRUE,"Financial Summary"}</definedName>
    <definedName name="Thermal_moisture" localSheetId="31">#REF!</definedName>
    <definedName name="Thermal_moisture">!#REF!</definedName>
    <definedName name="thet">#REF!</definedName>
    <definedName name="TheYear">#REF!</definedName>
    <definedName name="thhtethteh"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IDR_FLOOR" localSheetId="31">#REF!</definedName>
    <definedName name="THIDR_FLOOR">!#REF!</definedName>
    <definedName name="thikwing" localSheetId="31">#REF!</definedName>
    <definedName name="thikwing">!#REF!</definedName>
    <definedName name="Thirdfloor" localSheetId="31">#REF!</definedName>
    <definedName name="Thirdfloor">!#REF!</definedName>
    <definedName name="ThisEntity">#REF!</definedName>
    <definedName name="thjsrtgusrt" localSheetId="35"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37"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36"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33"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34"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31"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k" localSheetId="31">#REF!</definedName>
    <definedName name="Thk">!#REF!</definedName>
    <definedName name="THKP7YT" localSheetId="35" hidden="1">{"'Sheet1'!$L$16"}</definedName>
    <definedName name="THKP7YT" localSheetId="37" hidden="1">{"'Sheet1'!$L$16"}</definedName>
    <definedName name="THKP7YT" localSheetId="36" hidden="1">{"'Sheet1'!$L$16"}</definedName>
    <definedName name="THKP7YT" localSheetId="33" hidden="1">{"'Sheet1'!$L$16"}</definedName>
    <definedName name="THKP7YT" localSheetId="34" hidden="1">{"'Sheet1'!$L$16"}</definedName>
    <definedName name="THKP7YT" localSheetId="31" hidden="1">{"'Sheet1'!$L$16"}</definedName>
    <definedName name="THKP7YT" hidden="1">{"'Sheet1'!$L$16"}</definedName>
    <definedName name="THO1E">#REF!</definedName>
    <definedName name="THO1N">#REF!</definedName>
    <definedName name="THO2E">#REF!</definedName>
    <definedName name="THO2N">#REF!</definedName>
    <definedName name="THO3E">#REF!</definedName>
    <definedName name="THO3N">#REF!</definedName>
    <definedName name="THO4E">#REF!</definedName>
    <definedName name="THO4N">#REF!</definedName>
    <definedName name="thtr" localSheetId="35" hidden="1">{"May",#N/A,FALSE,"May"}</definedName>
    <definedName name="thtr" localSheetId="37" hidden="1">{"May",#N/A,FALSE,"May"}</definedName>
    <definedName name="thtr" localSheetId="36" hidden="1">{"May",#N/A,FALSE,"May"}</definedName>
    <definedName name="thtr" localSheetId="33" hidden="1">{"May",#N/A,FALSE,"May"}</definedName>
    <definedName name="thtr" localSheetId="34" hidden="1">{"May",#N/A,FALSE,"May"}</definedName>
    <definedName name="thtr" localSheetId="31" hidden="1">{"May",#N/A,FALSE,"May"}</definedName>
    <definedName name="thtr" hidden="1">{"May",#N/A,FALSE,"May"}</definedName>
    <definedName name="thvf" localSheetId="35" hidden="1">{#N/A,#N/A,TRUE,"1842CWN0"}</definedName>
    <definedName name="thvf" localSheetId="37" hidden="1">{#N/A,#N/A,TRUE,"1842CWN0"}</definedName>
    <definedName name="thvf" localSheetId="36" hidden="1">{#N/A,#N/A,TRUE,"1842CWN0"}</definedName>
    <definedName name="thvf" localSheetId="33" hidden="1">{#N/A,#N/A,TRUE,"1842CWN0"}</definedName>
    <definedName name="thvf" localSheetId="34" hidden="1">{#N/A,#N/A,TRUE,"1842CWN0"}</definedName>
    <definedName name="thvf" localSheetId="31" hidden="1">{#N/A,#N/A,TRUE,"1842CWN0"}</definedName>
    <definedName name="thvf" hidden="1">{#N/A,#N/A,TRUE,"1842CWN0"}</definedName>
    <definedName name="thwghrt" localSheetId="31" hidden="1">{#N/A,#N/A,TRUE,"Cover";#N/A,#N/A,TRUE,"Conts";#N/A,#N/A,TRUE,"VOS";#N/A,#N/A,TRUE,"Warrington";#N/A,#N/A,TRUE,"Widnes"}</definedName>
    <definedName name="thwghrt" hidden="1">{#N/A,#N/A,TRUE,"Cover";#N/A,#N/A,TRUE,"Conts";#N/A,#N/A,TRUE,"VOS";#N/A,#N/A,TRUE,"Warrington";#N/A,#N/A,TRUE,"Widnes"}</definedName>
    <definedName name="thy" localSheetId="31" hidden="1">#REF!</definedName>
    <definedName name="thy" hidden="1">#REF!</definedName>
    <definedName name="Ti">#REF!</definedName>
    <definedName name="Tick" localSheetId="31">#REF!</definedName>
    <definedName name="Tick">!#REF!</definedName>
    <definedName name="tie" localSheetId="31">#REF!</definedName>
    <definedName name="tie">!#REF!</definedName>
    <definedName name="TIEMPO">#REF!</definedName>
    <definedName name="Tiempo_reposo_comida" localSheetId="31">#REF!</definedName>
    <definedName name="Tiempo_reposo_comida">!#REF!</definedName>
    <definedName name="Tiempo_viaje_Nocturno" localSheetId="31">#REF!</definedName>
    <definedName name="Tiempo_viaje_Nocturno">!#REF!</definedName>
    <definedName name="TIERRAS" localSheetId="31">#REF!</definedName>
    <definedName name="TIERRAS">!#REF!</definedName>
    <definedName name="tiers">#REF!</definedName>
    <definedName name="TIG_ALLOY20">#REF!</definedName>
    <definedName name="TIG_CHROME">#REF!</definedName>
    <definedName name="TIG_CS">#REF!</definedName>
    <definedName name="TIG_CUNI">#REF!</definedName>
    <definedName name="TIG_SMAW_ALLOY20">#REF!</definedName>
    <definedName name="TIG_SMAW_CHROME">#REF!</definedName>
    <definedName name="TIG_SMAW_CS">#REF!</definedName>
    <definedName name="TIG_SMAW_CUNI">#REF!</definedName>
    <definedName name="TIG_SMAW_SS">#REF!</definedName>
    <definedName name="TIG_SS">#REF!</definedName>
    <definedName name="tim0">#REF!</definedName>
    <definedName name="TimelineEnd" hidden="1">#REF!</definedName>
    <definedName name="TimelineStart" hidden="1">#REF!</definedName>
    <definedName name="TIN1E">#REF!</definedName>
    <definedName name="TIN1N">#REF!</definedName>
    <definedName name="TINTE" localSheetId="31">#REF!</definedName>
    <definedName name="TINTE">!#REF!</definedName>
    <definedName name="TINTES" localSheetId="31">#REF!</definedName>
    <definedName name="TINTES">!#REF!</definedName>
    <definedName name="TIPCAMB" localSheetId="31">#REF!</definedName>
    <definedName name="TIPCAMB">!#REF!</definedName>
    <definedName name="TIPCAMB1">#REF!</definedName>
    <definedName name="TIPFIN8" localSheetId="31">#REF!</definedName>
    <definedName name="TIPFIN8">!#REF!</definedName>
    <definedName name="TIPIFICACION" localSheetId="31">#REF!</definedName>
    <definedName name="TIPIFICACION">!#REF!</definedName>
    <definedName name="TIPO" localSheetId="31">#REF!</definedName>
    <definedName name="TIPO">!#REF!</definedName>
    <definedName name="tipo_cont">#REF!</definedName>
    <definedName name="TIPO_DE_OPORTUNIDAD" localSheetId="31">#REF!</definedName>
    <definedName name="TIPO_DE_OPORTUNIDAD">!#REF!</definedName>
    <definedName name="tipo_vinc">#REF!</definedName>
    <definedName name="TIPO600VOLVOPLUS">#REF!</definedName>
    <definedName name="tipoc">#REF!</definedName>
    <definedName name="TipoCambio">#REF!</definedName>
    <definedName name="TipoCotiz" localSheetId="31">#REF!</definedName>
    <definedName name="TipoCotiz">!#REF!</definedName>
    <definedName name="TIPODEINCIDENTE">#REF!</definedName>
    <definedName name="TIPODEVACANTE">#REF!</definedName>
    <definedName name="TipoPgta">#REF!</definedName>
    <definedName name="tipos" localSheetId="31">#REF!</definedName>
    <definedName name="tipos">!#REF!</definedName>
    <definedName name="TipTarea" localSheetId="31">#REF!</definedName>
    <definedName name="TipTarea">!#REF!</definedName>
    <definedName name="tit">#REF!</definedName>
    <definedName name="TIT_GG" localSheetId="31">#REF!</definedName>
    <definedName name="TIT_GG">!#REF!</definedName>
    <definedName name="TITABR">#REF!</definedName>
    <definedName name="TITAGO">#REF!</definedName>
    <definedName name="TITDIC">#REF!</definedName>
    <definedName name="TITDICANT">#REF!</definedName>
    <definedName name="TITENE">#REF!</definedName>
    <definedName name="TITFEB">#REF!</definedName>
    <definedName name="TITJUL">#REF!</definedName>
    <definedName name="TITJUN">#REF!</definedName>
    <definedName name="TITLE" localSheetId="31">#REF!</definedName>
    <definedName name="TITLE">!#REF!</definedName>
    <definedName name="Title1" localSheetId="31">#REF!</definedName>
    <definedName name="Title1">!#REF!</definedName>
    <definedName name="Title2" localSheetId="31">#REF!</definedName>
    <definedName name="Title2">!#REF!</definedName>
    <definedName name="title2opt1" localSheetId="31">#REF!</definedName>
    <definedName name="title2opt1">!#REF!</definedName>
    <definedName name="title2opt2" localSheetId="31">#REF!</definedName>
    <definedName name="title2opt2">!#REF!</definedName>
    <definedName name="title3" localSheetId="31">#REF!</definedName>
    <definedName name="title3">!#REF!</definedName>
    <definedName name="TITLEING">#REF!</definedName>
    <definedName name="Titlepb" localSheetId="35" hidden="1">#REF!</definedName>
    <definedName name="Titlepb" localSheetId="36" hidden="1">#REF!</definedName>
    <definedName name="Titlepb" localSheetId="33" hidden="1">#REF!</definedName>
    <definedName name="Titlepb" localSheetId="34" hidden="1">#REF!</definedName>
    <definedName name="Titlepb" hidden="1">#REF!</definedName>
    <definedName name="TitleRegion..BO60">#REF!</definedName>
    <definedName name="TITLES_A_HRS">#REF!</definedName>
    <definedName name="TITLES_PRINT">#REF!</definedName>
    <definedName name="TITMAR">#REF!</definedName>
    <definedName name="TITMAY">#REF!</definedName>
    <definedName name="TITNOV">#REF!</definedName>
    <definedName name="Tito" localSheetId="35" hidden="1">{"April",#N/A,FALSE,"April"}</definedName>
    <definedName name="Tito" localSheetId="37" hidden="1">{"April",#N/A,FALSE,"April"}</definedName>
    <definedName name="Tito" localSheetId="36" hidden="1">{"April",#N/A,FALSE,"April"}</definedName>
    <definedName name="Tito" localSheetId="33" hidden="1">{"April",#N/A,FALSE,"April"}</definedName>
    <definedName name="Tito" localSheetId="34" hidden="1">{"April",#N/A,FALSE,"April"}</definedName>
    <definedName name="Tito" localSheetId="31" hidden="1">{"April",#N/A,FALSE,"April"}</definedName>
    <definedName name="Tito" hidden="1">{"April",#N/A,FALSE,"April"}</definedName>
    <definedName name="TITOCT">#REF!</definedName>
    <definedName name="TITRE">#REF!</definedName>
    <definedName name="TITSEP">#REF!</definedName>
    <definedName name="TITSUM">#REF!</definedName>
    <definedName name="TITTOT">#REF!</definedName>
    <definedName name="titulo">#REF!</definedName>
    <definedName name="TituloDocumento">#REF!</definedName>
    <definedName name="TITULOS_A_IMPRIMIR" localSheetId="31">#REF!</definedName>
    <definedName name="TITULOS_A_IMPRIMIR">!#REF!</definedName>
    <definedName name="_xlnm.Print_Titles" localSheetId="2">QPS!$1:$13</definedName>
    <definedName name="_xlnm.Print_Titles" localSheetId="31">#N/A</definedName>
    <definedName name="_xlnm.Print_Titles">!#REF!</definedName>
    <definedName name="Títulos_a_imprimir_IM" localSheetId="31">#REF!</definedName>
    <definedName name="Títulos_a_imprimir_IM">!#REF!</definedName>
    <definedName name="Titulos121" localSheetId="37" hidden="1">#REF!</definedName>
    <definedName name="Titulos121" localSheetId="36" hidden="1">#REF!</definedName>
    <definedName name="Titulos121" hidden="1">#REF!</definedName>
    <definedName name="TIWU">#REF!</definedName>
    <definedName name="TJ" localSheetId="31">#REF!</definedName>
    <definedName name="TJ">!#REF!</definedName>
    <definedName name="tju" hidden="1">#REF!</definedName>
    <definedName name="tjyutrjy"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L">#N/A</definedName>
    <definedName name="TLS" localSheetId="35" hidden="1">{"LKD",#N/A,FALSE,"표지"}</definedName>
    <definedName name="TLS" localSheetId="37" hidden="1">{"LKD",#N/A,FALSE,"표지"}</definedName>
    <definedName name="TLS" localSheetId="36" hidden="1">{"LKD",#N/A,FALSE,"표지"}</definedName>
    <definedName name="TLS" localSheetId="33" hidden="1">{"LKD",#N/A,FALSE,"표지"}</definedName>
    <definedName name="TLS" localSheetId="34" hidden="1">{"LKD",#N/A,FALSE,"표지"}</definedName>
    <definedName name="TLS" localSheetId="31" hidden="1">{"LKD",#N/A,FALSE,"표지"}</definedName>
    <definedName name="TLS" hidden="1">{"LKD",#N/A,FALSE,"표지"}</definedName>
    <definedName name="tm" localSheetId="31" hidden="1">{"'Break down'!$A$4"}</definedName>
    <definedName name="tm" hidden="1">{"'Break down'!$A$4"}</definedName>
    <definedName name="TM_3" localSheetId="31">#REF!</definedName>
    <definedName name="TM_3">!#REF!</definedName>
    <definedName name="TM_4" localSheetId="31">#REF!</definedName>
    <definedName name="TM_4">!#REF!</definedName>
    <definedName name="TM_5" localSheetId="31">#REF!</definedName>
    <definedName name="TM_5">!#REF!</definedName>
    <definedName name="TM_6" localSheetId="31">#REF!</definedName>
    <definedName name="TM_6">!#REF!</definedName>
    <definedName name="TM_7" localSheetId="31">#REF!</definedName>
    <definedName name="TM_7">!#REF!</definedName>
    <definedName name="tmanobra">#REF!</definedName>
    <definedName name="tmateriales">#REF!</definedName>
    <definedName name="TMI1E">#REF!</definedName>
    <definedName name="TMI1N">#REF!</definedName>
    <definedName name="tmp" localSheetId="31" hidden="1">{"'Break down'!$A$4"}</definedName>
    <definedName name="TMP">#REF!</definedName>
    <definedName name="TMP__" localSheetId="35" hidden="1">#REF!</definedName>
    <definedName name="TMP__" localSheetId="33" hidden="1">#REF!</definedName>
    <definedName name="TMP__" localSheetId="34" hidden="1">#REF!</definedName>
    <definedName name="TMP__" hidden="1">#REF!</definedName>
    <definedName name="TMS">#REF!</definedName>
    <definedName name="tmsl002" localSheetId="31">#REF!</definedName>
    <definedName name="tmsl002">!#REF!</definedName>
    <definedName name="TNC" localSheetId="31">#REF!</definedName>
    <definedName name="TNC">!#REF!</definedName>
    <definedName name="tno" localSheetId="31" hidden="1">{"'Break down'!$A$4"}</definedName>
    <definedName name="tno" hidden="1">{"'Break down'!$A$4"}</definedName>
    <definedName name="TNTH" localSheetId="31">#REF!</definedName>
    <definedName name="TNTH">!#REF!</definedName>
    <definedName name="TO" localSheetId="35" hidden="1">#REF!</definedName>
    <definedName name="TO" localSheetId="36" hidden="1">#REF!</definedName>
    <definedName name="TO" localSheetId="33" hidden="1">#REF!</definedName>
    <definedName name="TO" localSheetId="34" hidden="1">#REF!</definedName>
    <definedName name="TO" hidden="1">#REF!</definedName>
    <definedName name="TO_MAT">#REF!</definedName>
    <definedName name="todo">#REF!</definedName>
    <definedName name="TODO1">#REF!</definedName>
    <definedName name="TODOA">#REF!</definedName>
    <definedName name="TODOC">#REF!</definedName>
    <definedName name="TOIT">#REF!</definedName>
    <definedName name="tol" localSheetId="31">#REF!</definedName>
    <definedName name="tol">!#REF!</definedName>
    <definedName name="TOLCO">#REF!</definedName>
    <definedName name="Tolerance" localSheetId="31">#REF!</definedName>
    <definedName name="Tolerance">!#REF!</definedName>
    <definedName name="TOLOSA">#REF!</definedName>
    <definedName name="TOLV">#REF!</definedName>
    <definedName name="toma" localSheetId="35" hidden="1">{#N/A,#N/A,FALSE,"TEC-01";#N/A,#N/A,FALSE,"TEC - 02";#N/A,#N/A,FALSE,"TEC - 03";#N/A,#N/A,FALSE,"TEC - 04";#N/A,#N/A,FALSE,"TEC-07";#N/A,#N/A,FALSE,"TEC-08";#N/A,#N/A,FALSE,"TEC - 09A";#N/A,#N/A,FALSE,"TEC - 09B";#N/A,#N/A,FALSE,"TEC - 09C";#N/A,#N/A,FALSE,"TEC - 10";#N/A,#N/A,FALSE,"TEC-11"}</definedName>
    <definedName name="toma" localSheetId="37" hidden="1">{#N/A,#N/A,FALSE,"TEC-01";#N/A,#N/A,FALSE,"TEC - 02";#N/A,#N/A,FALSE,"TEC - 03";#N/A,#N/A,FALSE,"TEC - 04";#N/A,#N/A,FALSE,"TEC-07";#N/A,#N/A,FALSE,"TEC-08";#N/A,#N/A,FALSE,"TEC - 09A";#N/A,#N/A,FALSE,"TEC - 09B";#N/A,#N/A,FALSE,"TEC - 09C";#N/A,#N/A,FALSE,"TEC - 10";#N/A,#N/A,FALSE,"TEC-11"}</definedName>
    <definedName name="toma" localSheetId="36" hidden="1">{#N/A,#N/A,FALSE,"TEC-01";#N/A,#N/A,FALSE,"TEC - 02";#N/A,#N/A,FALSE,"TEC - 03";#N/A,#N/A,FALSE,"TEC - 04";#N/A,#N/A,FALSE,"TEC-07";#N/A,#N/A,FALSE,"TEC-08";#N/A,#N/A,FALSE,"TEC - 09A";#N/A,#N/A,FALSE,"TEC - 09B";#N/A,#N/A,FALSE,"TEC - 09C";#N/A,#N/A,FALSE,"TEC - 10";#N/A,#N/A,FALSE,"TEC-11"}</definedName>
    <definedName name="toma" localSheetId="33" hidden="1">{#N/A,#N/A,FALSE,"TEC-01";#N/A,#N/A,FALSE,"TEC - 02";#N/A,#N/A,FALSE,"TEC - 03";#N/A,#N/A,FALSE,"TEC - 04";#N/A,#N/A,FALSE,"TEC-07";#N/A,#N/A,FALSE,"TEC-08";#N/A,#N/A,FALSE,"TEC - 09A";#N/A,#N/A,FALSE,"TEC - 09B";#N/A,#N/A,FALSE,"TEC - 09C";#N/A,#N/A,FALSE,"TEC - 10";#N/A,#N/A,FALSE,"TEC-11"}</definedName>
    <definedName name="toma" localSheetId="34" hidden="1">{#N/A,#N/A,FALSE,"TEC-01";#N/A,#N/A,FALSE,"TEC - 02";#N/A,#N/A,FALSE,"TEC - 03";#N/A,#N/A,FALSE,"TEC - 04";#N/A,#N/A,FALSE,"TEC-07";#N/A,#N/A,FALSE,"TEC-08";#N/A,#N/A,FALSE,"TEC - 09A";#N/A,#N/A,FALSE,"TEC - 09B";#N/A,#N/A,FALSE,"TEC - 09C";#N/A,#N/A,FALSE,"TEC - 10";#N/A,#N/A,FALSE,"TEC-11"}</definedName>
    <definedName name="toma" localSheetId="31" hidden="1">{#N/A,#N/A,FALSE,"TEC-01";#N/A,#N/A,FALSE,"TEC - 02";#N/A,#N/A,FALSE,"TEC - 03";#N/A,#N/A,FALSE,"TEC - 04";#N/A,#N/A,FALSE,"TEC-07";#N/A,#N/A,FALSE,"TEC-08";#N/A,#N/A,FALSE,"TEC - 09A";#N/A,#N/A,FALSE,"TEC - 09B";#N/A,#N/A,FALSE,"TEC - 09C";#N/A,#N/A,FALSE,"TEC - 10";#N/A,#N/A,FALSE,"TEC-11"}</definedName>
    <definedName name="toma" hidden="1">{#N/A,#N/A,FALSE,"TEC-01";#N/A,#N/A,FALSE,"TEC - 02";#N/A,#N/A,FALSE,"TEC - 03";#N/A,#N/A,FALSE,"TEC - 04";#N/A,#N/A,FALSE,"TEC-07";#N/A,#N/A,FALSE,"TEC-08";#N/A,#N/A,FALSE,"TEC - 09A";#N/A,#N/A,FALSE,"TEC - 09B";#N/A,#N/A,FALSE,"TEC - 09C";#N/A,#N/A,FALSE,"TEC - 10";#N/A,#N/A,FALSE,"TEC-11"}</definedName>
    <definedName name="toma2" localSheetId="35" hidden="1">{#N/A,#N/A,FALSE,"TEC-01";#N/A,#N/A,FALSE,"TEC - 02";#N/A,#N/A,FALSE,"TEC - 03";#N/A,#N/A,FALSE,"TEC - 04";#N/A,#N/A,FALSE,"TEC-07";#N/A,#N/A,FALSE,"TEC-08";#N/A,#N/A,FALSE,"TEC - 09A";#N/A,#N/A,FALSE,"TEC - 09B";#N/A,#N/A,FALSE,"TEC - 09C";#N/A,#N/A,FALSE,"TEC - 10";#N/A,#N/A,FALSE,"TEC-11"}</definedName>
    <definedName name="toma2" localSheetId="37" hidden="1">{#N/A,#N/A,FALSE,"TEC-01";#N/A,#N/A,FALSE,"TEC - 02";#N/A,#N/A,FALSE,"TEC - 03";#N/A,#N/A,FALSE,"TEC - 04";#N/A,#N/A,FALSE,"TEC-07";#N/A,#N/A,FALSE,"TEC-08";#N/A,#N/A,FALSE,"TEC - 09A";#N/A,#N/A,FALSE,"TEC - 09B";#N/A,#N/A,FALSE,"TEC - 09C";#N/A,#N/A,FALSE,"TEC - 10";#N/A,#N/A,FALSE,"TEC-11"}</definedName>
    <definedName name="toma2" localSheetId="36" hidden="1">{#N/A,#N/A,FALSE,"TEC-01";#N/A,#N/A,FALSE,"TEC - 02";#N/A,#N/A,FALSE,"TEC - 03";#N/A,#N/A,FALSE,"TEC - 04";#N/A,#N/A,FALSE,"TEC-07";#N/A,#N/A,FALSE,"TEC-08";#N/A,#N/A,FALSE,"TEC - 09A";#N/A,#N/A,FALSE,"TEC - 09B";#N/A,#N/A,FALSE,"TEC - 09C";#N/A,#N/A,FALSE,"TEC - 10";#N/A,#N/A,FALSE,"TEC-11"}</definedName>
    <definedName name="toma2" localSheetId="33" hidden="1">{#N/A,#N/A,FALSE,"TEC-01";#N/A,#N/A,FALSE,"TEC - 02";#N/A,#N/A,FALSE,"TEC - 03";#N/A,#N/A,FALSE,"TEC - 04";#N/A,#N/A,FALSE,"TEC-07";#N/A,#N/A,FALSE,"TEC-08";#N/A,#N/A,FALSE,"TEC - 09A";#N/A,#N/A,FALSE,"TEC - 09B";#N/A,#N/A,FALSE,"TEC - 09C";#N/A,#N/A,FALSE,"TEC - 10";#N/A,#N/A,FALSE,"TEC-11"}</definedName>
    <definedName name="toma2" localSheetId="34" hidden="1">{#N/A,#N/A,FALSE,"TEC-01";#N/A,#N/A,FALSE,"TEC - 02";#N/A,#N/A,FALSE,"TEC - 03";#N/A,#N/A,FALSE,"TEC - 04";#N/A,#N/A,FALSE,"TEC-07";#N/A,#N/A,FALSE,"TEC-08";#N/A,#N/A,FALSE,"TEC - 09A";#N/A,#N/A,FALSE,"TEC - 09B";#N/A,#N/A,FALSE,"TEC - 09C";#N/A,#N/A,FALSE,"TEC - 10";#N/A,#N/A,FALSE,"TEC-11"}</definedName>
    <definedName name="toma2" localSheetId="31" hidden="1">{#N/A,#N/A,FALSE,"TEC-01";#N/A,#N/A,FALSE,"TEC - 02";#N/A,#N/A,FALSE,"TEC - 03";#N/A,#N/A,FALSE,"TEC - 04";#N/A,#N/A,FALSE,"TEC-07";#N/A,#N/A,FALSE,"TEC-08";#N/A,#N/A,FALSE,"TEC - 09A";#N/A,#N/A,FALSE,"TEC - 09B";#N/A,#N/A,FALSE,"TEC - 09C";#N/A,#N/A,FALSE,"TEC - 10";#N/A,#N/A,FALSE,"TEC-11"}</definedName>
    <definedName name="toma2" hidden="1">{#N/A,#N/A,FALSE,"TEC-01";#N/A,#N/A,FALSE,"TEC - 02";#N/A,#N/A,FALSE,"TEC - 03";#N/A,#N/A,FALSE,"TEC - 04";#N/A,#N/A,FALSE,"TEC-07";#N/A,#N/A,FALSE,"TEC-08";#N/A,#N/A,FALSE,"TEC - 09A";#N/A,#N/A,FALSE,"TEC - 09B";#N/A,#N/A,FALSE,"TEC - 09C";#N/A,#N/A,FALSE,"TEC - 10";#N/A,#N/A,FALSE,"TEC-11"}</definedName>
    <definedName name="tonaj" localSheetId="31">#REF!</definedName>
    <definedName name="tonaj">!#REF!</definedName>
    <definedName name="TonCabeza" localSheetId="31">#REF!</definedName>
    <definedName name="TonCabeza">!#REF!</definedName>
    <definedName name="TonCabeza1" localSheetId="31">#REF!</definedName>
    <definedName name="TonCabeza1">!#REF!</definedName>
    <definedName name="TONCU" localSheetId="31">#REF!</definedName>
    <definedName name="TONCU">!#REF!</definedName>
    <definedName name="Tonelaje" localSheetId="35" hidden="1">{#N/A,#N/A,FALSE,"Dotac_Propia"}</definedName>
    <definedName name="Tonelaje" localSheetId="37" hidden="1">{#N/A,#N/A,FALSE,"Dotac_Propia"}</definedName>
    <definedName name="Tonelaje" localSheetId="36" hidden="1">{#N/A,#N/A,FALSE,"Dotac_Propia"}</definedName>
    <definedName name="Tonelaje" localSheetId="33" hidden="1">{#N/A,#N/A,FALSE,"Dotac_Propia"}</definedName>
    <definedName name="Tonelaje" localSheetId="34" hidden="1">{#N/A,#N/A,FALSE,"Dotac_Propia"}</definedName>
    <definedName name="Tonelaje" localSheetId="31" hidden="1">{#N/A,#N/A,FALSE,"Dotac_Propia"}</definedName>
    <definedName name="Tonelaje" hidden="1">{#N/A,#N/A,FALSE,"Dotac_Propia"}</definedName>
    <definedName name="tonnes" localSheetId="31">#REF!</definedName>
    <definedName name="tonnes">!#REF!</definedName>
    <definedName name="tonnes2001" localSheetId="31">#REF!</definedName>
    <definedName name="tonnes2001">!#REF!</definedName>
    <definedName name="tonnesmilled" localSheetId="31">#REF!</definedName>
    <definedName name="tonnesmilled">!#REF!</definedName>
    <definedName name="toño" hidden="1">#REF!</definedName>
    <definedName name="top_admin_HR" localSheetId="31">#REF!</definedName>
    <definedName name="top_admin_HR">!#REF!</definedName>
    <definedName name="top_campserv" localSheetId="31">#REF!</definedName>
    <definedName name="top_campserv">!#REF!</definedName>
    <definedName name="TOP_DIMS">#REF!</definedName>
    <definedName name="top_milling" localSheetId="31">#REF!</definedName>
    <definedName name="top_milling">!#REF!</definedName>
    <definedName name="top_mining" localSheetId="31">#REF!</definedName>
    <definedName name="top_mining">!#REF!</definedName>
    <definedName name="top_siteserv" localSheetId="31">#REF!</definedName>
    <definedName name="top_siteserv">!#REF!</definedName>
    <definedName name="Top_T25_RF_factor" localSheetId="31">#REF!</definedName>
    <definedName name="Top_T25_RF_factor">!#REF!</definedName>
    <definedName name="top_techserv" localSheetId="31">#REF!</definedName>
    <definedName name="top_techserv">!#REF!</definedName>
    <definedName name="topacio" localSheetId="31">#REF!</definedName>
    <definedName name="topacio">!#REF!</definedName>
    <definedName name="toparea1" localSheetId="31">#REF!</definedName>
    <definedName name="toparea1">!#REF!</definedName>
    <definedName name="Topaz2_PL" localSheetId="35" hidden="1">{#N/A,#N/A,TRUE,"Prog. Overview Strategic Input";#N/A,#N/A,TRUE,"Program Overview Financials";#N/A,#N/A,TRUE,"Technology Summary Input";#N/A,#N/A,TRUE,"Mkt &amp; Sales Summary Input";#N/A,#N/A,TRUE,"Delivery Summary Input";#N/A,#N/A,TRUE,"Revenue Assump Input";#N/A,#N/A,TRUE,"Financial Summary"}</definedName>
    <definedName name="Topaz2_PL" localSheetId="37" hidden="1">{#N/A,#N/A,TRUE,"Prog. Overview Strategic Input";#N/A,#N/A,TRUE,"Program Overview Financials";#N/A,#N/A,TRUE,"Technology Summary Input";#N/A,#N/A,TRUE,"Mkt &amp; Sales Summary Input";#N/A,#N/A,TRUE,"Delivery Summary Input";#N/A,#N/A,TRUE,"Revenue Assump Input";#N/A,#N/A,TRUE,"Financial Summary"}</definedName>
    <definedName name="Topaz2_PL" localSheetId="36" hidden="1">{#N/A,#N/A,TRUE,"Prog. Overview Strategic Input";#N/A,#N/A,TRUE,"Program Overview Financials";#N/A,#N/A,TRUE,"Technology Summary Input";#N/A,#N/A,TRUE,"Mkt &amp; Sales Summary Input";#N/A,#N/A,TRUE,"Delivery Summary Input";#N/A,#N/A,TRUE,"Revenue Assump Input";#N/A,#N/A,TRUE,"Financial Summary"}</definedName>
    <definedName name="Topaz2_PL" localSheetId="33" hidden="1">{#N/A,#N/A,TRUE,"Prog. Overview Strategic Input";#N/A,#N/A,TRUE,"Program Overview Financials";#N/A,#N/A,TRUE,"Technology Summary Input";#N/A,#N/A,TRUE,"Mkt &amp; Sales Summary Input";#N/A,#N/A,TRUE,"Delivery Summary Input";#N/A,#N/A,TRUE,"Revenue Assump Input";#N/A,#N/A,TRUE,"Financial Summary"}</definedName>
    <definedName name="Topaz2_PL" localSheetId="34" hidden="1">{#N/A,#N/A,TRUE,"Prog. Overview Strategic Input";#N/A,#N/A,TRUE,"Program Overview Financials";#N/A,#N/A,TRUE,"Technology Summary Input";#N/A,#N/A,TRUE,"Mkt &amp; Sales Summary Input";#N/A,#N/A,TRUE,"Delivery Summary Input";#N/A,#N/A,TRUE,"Revenue Assump Input";#N/A,#N/A,TRUE,"Financial Summary"}</definedName>
    <definedName name="Topaz2_PL" localSheetId="31" hidden="1">{#N/A,#N/A,TRUE,"Prog. Overview Strategic Input";#N/A,#N/A,TRUE,"Program Overview Financials";#N/A,#N/A,TRUE,"Technology Summary Input";#N/A,#N/A,TRUE,"Mkt &amp; Sales Summary Input";#N/A,#N/A,TRUE,"Delivery Summary Input";#N/A,#N/A,TRUE,"Revenue Assump Input";#N/A,#N/A,TRUE,"Financial Summary"}</definedName>
    <definedName name="Topaz2_PL" hidden="1">{#N/A,#N/A,TRUE,"Prog. Overview Strategic Input";#N/A,#N/A,TRUE,"Program Overview Financials";#N/A,#N/A,TRUE,"Technology Summary Input";#N/A,#N/A,TRUE,"Mkt &amp; Sales Summary Input";#N/A,#N/A,TRUE,"Delivery Summary Input";#N/A,#N/A,TRUE,"Revenue Assump Input";#N/A,#N/A,TRUE,"Financial Summary"}</definedName>
    <definedName name="Tope" localSheetId="35" hidden="1">{"arquitectura",#N/A,FALSE,"Arquitectura"}</definedName>
    <definedName name="Tope" localSheetId="37" hidden="1">{"arquitectura",#N/A,FALSE,"Arquitectura"}</definedName>
    <definedName name="Tope" localSheetId="36" hidden="1">{"arquitectura",#N/A,FALSE,"Arquitectura"}</definedName>
    <definedName name="Tope" localSheetId="33" hidden="1">{"arquitectura",#N/A,FALSE,"Arquitectura"}</definedName>
    <definedName name="Tope" localSheetId="34" hidden="1">{"arquitectura",#N/A,FALSE,"Arquitectura"}</definedName>
    <definedName name="Tope" localSheetId="31" hidden="1">{"arquitectura",#N/A,FALSE,"Arquitectura"}</definedName>
    <definedName name="Tope" hidden="1">{"arquitectura",#N/A,FALSE,"Arquitectura"}</definedName>
    <definedName name="TopeLuncheon">#REF!</definedName>
    <definedName name="TOPEPRIMA">#REF!</definedName>
    <definedName name="TOPEUIT">#REF!</definedName>
    <definedName name="topl" localSheetId="31">#REF!</definedName>
    <definedName name="topl">!#REF!</definedName>
    <definedName name="topn" localSheetId="31">#REF!</definedName>
    <definedName name="topn">!#REF!</definedName>
    <definedName name="TOPO">[1]PreciosRecursos!$E$22</definedName>
    <definedName name="topografo">#REF!</definedName>
    <definedName name="TOPONE">#REF!</definedName>
    <definedName name="TopRankDefaultDistForRange" hidden="1">0</definedName>
    <definedName name="TopRankDefaultMaxChange" hidden="1">0.1</definedName>
    <definedName name="TopRankDefaultMinChange" hidden="1">-0.1</definedName>
    <definedName name="TopRankDefaultMultiGroupSize" hidden="1">2</definedName>
    <definedName name="TopRankDefaultMultiStepsPerInput" hidden="1">2</definedName>
    <definedName name="TopRankDefaultRangeType" hidden="1">0</definedName>
    <definedName name="TopRankDefaultStepsPerInput" hidden="1">5</definedName>
    <definedName name="TopRankDetailByInputReport" hidden="1">FALSE</definedName>
    <definedName name="TopRankMaxInputsPerGraph" hidden="1">10</definedName>
    <definedName name="TopRankMultiWayReport" hidden="1">FALSE</definedName>
    <definedName name="TopRankNumberOfRuns" hidden="1">1</definedName>
    <definedName name="TopRankOnlyInputsOverThreshold" hidden="1">TRUE</definedName>
    <definedName name="TopRankOnlyTopRanking" hidden="1">TRUE</definedName>
    <definedName name="TopRankOutputDetailReport" hidden="1">FALSE</definedName>
    <definedName name="TopRankOutputsAsPercentChange" hidden="1">FALSE</definedName>
    <definedName name="TopRankOverwriteExisting" hidden="1">FALSE</definedName>
    <definedName name="TopRankPauseOnError" hidden="1">FALSE</definedName>
    <definedName name="TopRankPerformPrecedentScanAddOutput" hidden="1">FALSE</definedName>
    <definedName name="TopRankPerformPrecedentScanAtStart" hidden="1">TRUE</definedName>
    <definedName name="TopRankPrecedentScanType" hidden="1">1</definedName>
    <definedName name="TopRankReportAllOutputCells" hidden="1">TRUE</definedName>
    <definedName name="TopRankReportsInExistingWorkbook" hidden="1">TRUE</definedName>
    <definedName name="TopRankReportsInExistingWorkbookName" hidden="1">"Active Workbook"</definedName>
    <definedName name="TopRankReportsInNewWorkbook" hidden="1">FALSE</definedName>
    <definedName name="TopRankSensitivityGraphs" hidden="1">TRUE</definedName>
    <definedName name="TopRankSingleWorkbookAllResults" hidden="1">FALSE</definedName>
    <definedName name="TopRankSpiderGraphs" hidden="1">TRUE</definedName>
    <definedName name="TopRankTornadoGraphs" hidden="1">TRUE</definedName>
    <definedName name="TopRankUpdateDisplay" hidden="1">FALSE</definedName>
    <definedName name="Toq" localSheetId="35" hidden="1">{#N/A,#N/A,FALSE,"Matrix";#N/A,#N/A,FALSE,"Executive";#N/A,#N/A,FALSE,"Summary"}</definedName>
    <definedName name="Toq" localSheetId="37" hidden="1">{#N/A,#N/A,FALSE,"Matrix";#N/A,#N/A,FALSE,"Executive";#N/A,#N/A,FALSE,"Summary"}</definedName>
    <definedName name="Toq" localSheetId="36" hidden="1">{#N/A,#N/A,FALSE,"Matrix";#N/A,#N/A,FALSE,"Executive";#N/A,#N/A,FALSE,"Summary"}</definedName>
    <definedName name="Toq" localSheetId="33" hidden="1">{#N/A,#N/A,FALSE,"Matrix";#N/A,#N/A,FALSE,"Executive";#N/A,#N/A,FALSE,"Summary"}</definedName>
    <definedName name="Toq" localSheetId="34" hidden="1">{#N/A,#N/A,FALSE,"Matrix";#N/A,#N/A,FALSE,"Executive";#N/A,#N/A,FALSE,"Summary"}</definedName>
    <definedName name="Toq" localSheetId="31" hidden="1">{#N/A,#N/A,FALSE,"Matrix";#N/A,#N/A,FALSE,"Executive";#N/A,#N/A,FALSE,"Summary"}</definedName>
    <definedName name="Toq" hidden="1">{#N/A,#N/A,FALSE,"Matrix";#N/A,#N/A,FALSE,"Executive";#N/A,#N/A,FALSE,"Summary"}</definedName>
    <definedName name="Toquepala" localSheetId="35" hidden="1">{#N/A,#N/A,FALSE,"Matrix";#N/A,#N/A,FALSE,"Executive";#N/A,#N/A,FALSE,"Summary"}</definedName>
    <definedName name="Toquepala" localSheetId="37" hidden="1">{#N/A,#N/A,FALSE,"Matrix";#N/A,#N/A,FALSE,"Executive";#N/A,#N/A,FALSE,"Summary"}</definedName>
    <definedName name="Toquepala" localSheetId="36" hidden="1">{#N/A,#N/A,FALSE,"Matrix";#N/A,#N/A,FALSE,"Executive";#N/A,#N/A,FALSE,"Summary"}</definedName>
    <definedName name="Toquepala" localSheetId="30" hidden="1">{#N/A,#N/A,FALSE,"Matrix";#N/A,#N/A,FALSE,"Executive";#N/A,#N/A,FALSE,"Summary"}</definedName>
    <definedName name="Toquepala" localSheetId="33" hidden="1">{#N/A,#N/A,FALSE,"Matrix";#N/A,#N/A,FALSE,"Executive";#N/A,#N/A,FALSE,"Summary"}</definedName>
    <definedName name="Toquepala" localSheetId="34" hidden="1">{#N/A,#N/A,FALSE,"Matrix";#N/A,#N/A,FALSE,"Executive";#N/A,#N/A,FALSE,"Summary"}</definedName>
    <definedName name="Toquepala" localSheetId="31" hidden="1">{#N/A,#N/A,FALSE,"Matrix";#N/A,#N/A,FALSE,"Executive";#N/A,#N/A,FALSE,"Summary"}</definedName>
    <definedName name="Toquepala" localSheetId="29" hidden="1">{#N/A,#N/A,FALSE,"Matrix";#N/A,#N/A,FALSE,"Executive";#N/A,#N/A,FALSE,"Summary"}</definedName>
    <definedName name="Toquepala" hidden="1">{#N/A,#N/A,FALSE,"Matrix";#N/A,#N/A,FALSE,"Executive";#N/A,#N/A,FALSE,"Summary"}</definedName>
    <definedName name="Toquepala_1" localSheetId="35" hidden="1">{#N/A,#N/A,FALSE,"Matrix";#N/A,#N/A,FALSE,"Executive";#N/A,#N/A,FALSE,"Summary"}</definedName>
    <definedName name="Toquepala_1" localSheetId="37" hidden="1">{#N/A,#N/A,FALSE,"Matrix";#N/A,#N/A,FALSE,"Executive";#N/A,#N/A,FALSE,"Summary"}</definedName>
    <definedName name="Toquepala_1" localSheetId="36" hidden="1">{#N/A,#N/A,FALSE,"Matrix";#N/A,#N/A,FALSE,"Executive";#N/A,#N/A,FALSE,"Summary"}</definedName>
    <definedName name="Toquepala_1" localSheetId="33" hidden="1">{#N/A,#N/A,FALSE,"Matrix";#N/A,#N/A,FALSE,"Executive";#N/A,#N/A,FALSE,"Summary"}</definedName>
    <definedName name="Toquepala_1" localSheetId="34" hidden="1">{#N/A,#N/A,FALSE,"Matrix";#N/A,#N/A,FALSE,"Executive";#N/A,#N/A,FALSE,"Summary"}</definedName>
    <definedName name="Toquepala_1" localSheetId="31" hidden="1">{#N/A,#N/A,FALSE,"Matrix";#N/A,#N/A,FALSE,"Executive";#N/A,#N/A,FALSE,"Summary"}</definedName>
    <definedName name="Toquepala_1" hidden="1">{#N/A,#N/A,FALSE,"Matrix";#N/A,#N/A,FALSE,"Executive";#N/A,#N/A,FALSE,"Summary"}</definedName>
    <definedName name="Torpe" localSheetId="35" hidden="1">{"arquitectura",#N/A,FALSE,"Arquitectura"}</definedName>
    <definedName name="Torpe" localSheetId="37" hidden="1">{"arquitectura",#N/A,FALSE,"Arquitectura"}</definedName>
    <definedName name="Torpe" localSheetId="36" hidden="1">{"arquitectura",#N/A,FALSE,"Arquitectura"}</definedName>
    <definedName name="Torpe" localSheetId="33" hidden="1">{"arquitectura",#N/A,FALSE,"Arquitectura"}</definedName>
    <definedName name="Torpe" localSheetId="34" hidden="1">{"arquitectura",#N/A,FALSE,"Arquitectura"}</definedName>
    <definedName name="Torpe" localSheetId="31" hidden="1">{"arquitectura",#N/A,FALSE,"Arquitectura"}</definedName>
    <definedName name="Torpe" hidden="1">{"arquitectura",#N/A,FALSE,"Arquitectura"}</definedName>
    <definedName name="TOT">#N/A</definedName>
    <definedName name="Tot.Cost_SiteExp" localSheetId="31">#REF!</definedName>
    <definedName name="Tot.Cost_SiteExp">!#REF!</definedName>
    <definedName name="Tot.Cost_TempWk" localSheetId="31">#REF!</definedName>
    <definedName name="Tot.Cost_TempWk">!#REF!</definedName>
    <definedName name="TOT_CV">#REF!</definedName>
    <definedName name="TOT_EXP_COND">#REF!</definedName>
    <definedName name="TOT_FIXTURES">#REF!</definedName>
    <definedName name="TOT_PVC_COND">#REF!</definedName>
    <definedName name="Total" localSheetId="31">#REF!</definedName>
    <definedName name="Total">!#REF!</definedName>
    <definedName name="Total_Actual_Jobhours" localSheetId="31">#REF!</definedName>
    <definedName name="Total_Actual_Jobhours">!#REF!</definedName>
    <definedName name="Total_Area" localSheetId="31">#REF!</definedName>
    <definedName name="Total_Area">!#REF!</definedName>
    <definedName name="total_bill1" localSheetId="31">#REF!</definedName>
    <definedName name="total_bill1">!#REF!</definedName>
    <definedName name="total_bill3" localSheetId="31">#REF!</definedName>
    <definedName name="total_bill3">!#REF!</definedName>
    <definedName name="total_bill4" localSheetId="31">#REF!</definedName>
    <definedName name="total_bill4">!#REF!</definedName>
    <definedName name="total_bill5" localSheetId="31">#REF!</definedName>
    <definedName name="total_bill5">!#REF!</definedName>
    <definedName name="total_bill6" localSheetId="31">#REF!</definedName>
    <definedName name="total_bill6">!#REF!</definedName>
    <definedName name="total_bill7" localSheetId="31">#REF!</definedName>
    <definedName name="total_bill7">!#REF!</definedName>
    <definedName name="Total_Burden">#REF!</definedName>
    <definedName name="TOTAL_COSTOS_DE_PREPARACION_POR_CORTE" localSheetId="31">#REF!</definedName>
    <definedName name="TOTAL_COSTOS_DE_PREPARACION_POR_CORTE">!#REF!</definedName>
    <definedName name="total_de" localSheetId="31">#REF!</definedName>
    <definedName name="total_de">!#REF!</definedName>
    <definedName name="TOTAL_DIRECTS">#REF!</definedName>
    <definedName name="TOTAL_ELEMENTOS_SEGURIDAD" localSheetId="31">#REF!</definedName>
    <definedName name="TOTAL_ELEMENTOS_SEGURIDAD">!#REF!</definedName>
    <definedName name="TOTAL_EQUIPO_SOLDADOR" localSheetId="31">#REF!</definedName>
    <definedName name="TOTAL_EQUIPO_SOLDADOR">!#REF!</definedName>
    <definedName name="TOTAL_EXC_FRENTES">#REF!</definedName>
    <definedName name="TOTAL_FILL_FRENTES">#REF!</definedName>
    <definedName name="total_fluctuation" localSheetId="31">#REF!</definedName>
    <definedName name="total_fluctuation">!#REF!</definedName>
    <definedName name="Total_Food_Cost">#REF!</definedName>
    <definedName name="Total_general">#REF!</definedName>
    <definedName name="total_graph">#REF!</definedName>
    <definedName name="TOTAL_HP">#REF!</definedName>
    <definedName name="TOTAL_HP_BUDGET">#REF!</definedName>
    <definedName name="TOTAL_INDIRECTS">#REF!</definedName>
    <definedName name="Total_Interest" localSheetId="31">#REF!</definedName>
    <definedName name="Total_Interest">!#REF!</definedName>
    <definedName name="TOTAL_MDEOBRA" localSheetId="31">#REF!</definedName>
    <definedName name="TOTAL_MDEOBRA">!#REF!</definedName>
    <definedName name="Total_Meals">#REF!</definedName>
    <definedName name="total_mos" localSheetId="31">#REF!</definedName>
    <definedName name="total_mos">!#REF!</definedName>
    <definedName name="total_pack" localSheetId="31">#REF!</definedName>
    <definedName name="total_pack">!#REF!</definedName>
    <definedName name="Total_Pay" localSheetId="31">#REF!</definedName>
    <definedName name="Total_Pay">!#REF!</definedName>
    <definedName name="Total_Payment" localSheetId="31">Scheduled_Payment+Extra_Payment</definedName>
    <definedName name="Total_Payment">Scheduled_Payment+Extra_Payment</definedName>
    <definedName name="Total_Revenue_Sum">#REF!</definedName>
    <definedName name="total_schedule">#REF!</definedName>
    <definedName name="Total_Scheduled_Jobhours" localSheetId="31">#REF!</definedName>
    <definedName name="Total_Scheduled_Jobhours">!#REF!</definedName>
    <definedName name="total_structures">#REF!</definedName>
    <definedName name="Total_Sum_Imp">#REF!</definedName>
    <definedName name="Total_Sum_Nac">#REF!</definedName>
    <definedName name="TOTAL_V" localSheetId="31">#REF!</definedName>
    <definedName name="TOTAL_V">!#REF!</definedName>
    <definedName name="TOTAL_VI" localSheetId="31">#REF!</definedName>
    <definedName name="TOTAL_VI">!#REF!</definedName>
    <definedName name="TOTAL_VII" localSheetId="31">#REF!</definedName>
    <definedName name="TOTAL_VII">!#REF!</definedName>
    <definedName name="TOTAL01" hidden="1">#REF!</definedName>
    <definedName name="TOTAL02" hidden="1">#REF!</definedName>
    <definedName name="TOTAL03" hidden="1">#REF!</definedName>
    <definedName name="TOTAL04" hidden="1">#REF!</definedName>
    <definedName name="TOTAL05" hidden="1">#REF!</definedName>
    <definedName name="TOTAL06" hidden="1">#REF!</definedName>
    <definedName name="TOTAL07" hidden="1">#REF!</definedName>
    <definedName name="TOTAL08" hidden="1">#REF!</definedName>
    <definedName name="TOTAL09" hidden="1">#REF!</definedName>
    <definedName name="TOTAL1">#REF!</definedName>
    <definedName name="TOTAL10" hidden="1">#REF!</definedName>
    <definedName name="TOTAL11" hidden="1">#REF!</definedName>
    <definedName name="TOTAL12" hidden="1">#REF!</definedName>
    <definedName name="TOTAL2">#REF!</definedName>
    <definedName name="TOTAL3">#REF!</definedName>
    <definedName name="TOTAL4">#REF!</definedName>
    <definedName name="TOTAL5">#REF!</definedName>
    <definedName name="TotalBrio">#REF!</definedName>
    <definedName name="TotalCAL" localSheetId="31">#REF!</definedName>
    <definedName name="TotalCAL">!#REF!</definedName>
    <definedName name="TotalCapitalPrintRange">#REF!:#REF!</definedName>
    <definedName name="totalcomain">#REF!</definedName>
    <definedName name="TotalCostLedgerPrintRange">#REF!:#REF!</definedName>
    <definedName name="Totales" localSheetId="31">#REF!</definedName>
    <definedName name="Totales">!#REF!</definedName>
    <definedName name="TOTALIII" localSheetId="31">#REF!</definedName>
    <definedName name="TOTALIII">!#REF!</definedName>
    <definedName name="TotalProjectHours" localSheetId="31">#REF!</definedName>
    <definedName name="TotalProjectHours">!#REF!</definedName>
    <definedName name="totalpuntales">#REF!</definedName>
    <definedName name="totals">#REF!</definedName>
    <definedName name="TOTSHE1" localSheetId="31">#REF!</definedName>
    <definedName name="TOTSHE1">!#REF!</definedName>
    <definedName name="TOTSHE10" localSheetId="31">#REF!</definedName>
    <definedName name="TOTSHE10">!#REF!</definedName>
    <definedName name="TOTSHE11" localSheetId="31">#REF!</definedName>
    <definedName name="TOTSHE11">!#REF!</definedName>
    <definedName name="TOTSHE12" localSheetId="31">#REF!</definedName>
    <definedName name="TOTSHE12">!#REF!</definedName>
    <definedName name="TOTSHE13" localSheetId="31">#REF!</definedName>
    <definedName name="TOTSHE13">!#REF!</definedName>
    <definedName name="TOTSHE14" localSheetId="31">#REF!</definedName>
    <definedName name="TOTSHE14">!#REF!</definedName>
    <definedName name="TOTSHE15" localSheetId="31">#REF!</definedName>
    <definedName name="TOTSHE15">!#REF!</definedName>
    <definedName name="TOTSHE16" localSheetId="31">#REF!</definedName>
    <definedName name="TOTSHE16">!#REF!</definedName>
    <definedName name="TOTSHE17" localSheetId="31">#REF!</definedName>
    <definedName name="TOTSHE17">!#REF!</definedName>
    <definedName name="TOTSHE18" localSheetId="31">#REF!</definedName>
    <definedName name="TOTSHE18">!#REF!</definedName>
    <definedName name="TOTSHE19" localSheetId="31">#REF!</definedName>
    <definedName name="TOTSHE19">!#REF!</definedName>
    <definedName name="TOTSHE2" localSheetId="31">#REF!</definedName>
    <definedName name="TOTSHE2">!#REF!</definedName>
    <definedName name="TOTSHE20" localSheetId="31">#REF!</definedName>
    <definedName name="TOTSHE20">!#REF!</definedName>
    <definedName name="TOTSHE21" localSheetId="31">#REF!</definedName>
    <definedName name="TOTSHE21">!#REF!</definedName>
    <definedName name="TOTSHE22" localSheetId="31">#REF!</definedName>
    <definedName name="TOTSHE22">!#REF!</definedName>
    <definedName name="TOTSHE23" localSheetId="31">#REF!</definedName>
    <definedName name="TOTSHE23">!#REF!</definedName>
    <definedName name="TOTSHE24" localSheetId="31">#REF!</definedName>
    <definedName name="TOTSHE24">!#REF!</definedName>
    <definedName name="TOTSHE25" localSheetId="31">#REF!</definedName>
    <definedName name="TOTSHE25">!#REF!</definedName>
    <definedName name="TOTSHE26" localSheetId="31">#REF!</definedName>
    <definedName name="TOTSHE26">!#REF!</definedName>
    <definedName name="TOTSHE3" localSheetId="31">#REF!</definedName>
    <definedName name="TOTSHE3">!#REF!</definedName>
    <definedName name="TOTSHE4" localSheetId="31">#REF!</definedName>
    <definedName name="TOTSHE4">!#REF!</definedName>
    <definedName name="TOTSHE5" localSheetId="31">#REF!</definedName>
    <definedName name="TOTSHE5">!#REF!</definedName>
    <definedName name="TOTSHE6" localSheetId="31">#REF!</definedName>
    <definedName name="TOTSHE6">!#REF!</definedName>
    <definedName name="TOTSHE7" localSheetId="31">#REF!</definedName>
    <definedName name="TOTSHE7">!#REF!</definedName>
    <definedName name="TOTSHE8" localSheetId="31">#REF!</definedName>
    <definedName name="TOTSHE8">!#REF!</definedName>
    <definedName name="TOTSHE9" localSheetId="31">#REF!</definedName>
    <definedName name="TOTSHE9">!#REF!</definedName>
    <definedName name="TOUCH_UP">#REF!</definedName>
    <definedName name="TOWER4" localSheetId="31">#REF!</definedName>
    <definedName name="TOWER4">!#REF!</definedName>
    <definedName name="TP000" localSheetId="31">#REF!</definedName>
    <definedName name="TP000">!#REF!</definedName>
    <definedName name="tpa">#REF!</definedName>
    <definedName name="Tperdido" localSheetId="31">#REF!</definedName>
    <definedName name="Tperdido">!#REF!</definedName>
    <definedName name="TPI">#REF!</definedName>
    <definedName name="tpintura">#REF!</definedName>
    <definedName name="tpui" localSheetId="35" hidden="1">{"April",#N/A,FALSE,"April"}</definedName>
    <definedName name="tpui" localSheetId="37" hidden="1">{"April",#N/A,FALSE,"April"}</definedName>
    <definedName name="tpui" localSheetId="36" hidden="1">{"April",#N/A,FALSE,"April"}</definedName>
    <definedName name="tpui" localSheetId="33" hidden="1">{"April",#N/A,FALSE,"April"}</definedName>
    <definedName name="tpui" localSheetId="34" hidden="1">{"April",#N/A,FALSE,"April"}</definedName>
    <definedName name="tpui" localSheetId="31" hidden="1">{"April",#N/A,FALSE,"April"}</definedName>
    <definedName name="tpui" hidden="1">{"April",#N/A,FALSE,"April"}</definedName>
    <definedName name="tr" localSheetId="35" hidden="1">{#N/A,#N/A,FALSE,"COVER.XLS";#N/A,#N/A,FALSE,"RACT1.XLS";#N/A,#N/A,FALSE,"RACT2.XLS";#N/A,#N/A,FALSE,"ECCMP";#N/A,#N/A,FALSE,"WELDER.XLS"}</definedName>
    <definedName name="tr" localSheetId="37" hidden="1">{#N/A,#N/A,FALSE,"COVER.XLS";#N/A,#N/A,FALSE,"RACT1.XLS";#N/A,#N/A,FALSE,"RACT2.XLS";#N/A,#N/A,FALSE,"ECCMP";#N/A,#N/A,FALSE,"WELDER.XLS"}</definedName>
    <definedName name="tr" localSheetId="36" hidden="1">{#N/A,#N/A,FALSE,"COVER.XLS";#N/A,#N/A,FALSE,"RACT1.XLS";#N/A,#N/A,FALSE,"RACT2.XLS";#N/A,#N/A,FALSE,"ECCMP";#N/A,#N/A,FALSE,"WELDER.XLS"}</definedName>
    <definedName name="tr" localSheetId="33" hidden="1">{#N/A,#N/A,FALSE,"COVER.XLS";#N/A,#N/A,FALSE,"RACT1.XLS";#N/A,#N/A,FALSE,"RACT2.XLS";#N/A,#N/A,FALSE,"ECCMP";#N/A,#N/A,FALSE,"WELDER.XLS"}</definedName>
    <definedName name="tr" localSheetId="34" hidden="1">{#N/A,#N/A,FALSE,"COVER.XLS";#N/A,#N/A,FALSE,"RACT1.XLS";#N/A,#N/A,FALSE,"RACT2.XLS";#N/A,#N/A,FALSE,"ECCMP";#N/A,#N/A,FALSE,"WELDER.XLS"}</definedName>
    <definedName name="tr" localSheetId="31" hidden="1">{#N/A,#N/A,FALSE,"COVER.XLS";#N/A,#N/A,FALSE,"RACT1.XLS";#N/A,#N/A,FALSE,"RACT2.XLS";#N/A,#N/A,FALSE,"ECCMP";#N/A,#N/A,FALSE,"WELDER.XLS"}</definedName>
    <definedName name="tr" hidden="1">{#N/A,#N/A,FALSE,"COVER.XLS";#N/A,#N/A,FALSE,"RACT1.XLS";#N/A,#N/A,FALSE,"RACT2.XLS";#N/A,#N/A,FALSE,"ECCMP";#N/A,#N/A,FALSE,"WELDER.XLS"}</definedName>
    <definedName name="tr_1" localSheetId="35" hidden="1">{#N/A,#N/A,FALSE,"factura"}</definedName>
    <definedName name="tr_1" localSheetId="37" hidden="1">{#N/A,#N/A,FALSE,"factura"}</definedName>
    <definedName name="tr_1" localSheetId="36" hidden="1">{#N/A,#N/A,FALSE,"factura"}</definedName>
    <definedName name="tr_1" localSheetId="33" hidden="1">{#N/A,#N/A,FALSE,"factura"}</definedName>
    <definedName name="tr_1" localSheetId="34" hidden="1">{#N/A,#N/A,FALSE,"factura"}</definedName>
    <definedName name="tr_1" localSheetId="31" hidden="1">{#N/A,#N/A,FALSE,"factura"}</definedName>
    <definedName name="tr_1" hidden="1">{#N/A,#N/A,FALSE,"factura"}</definedName>
    <definedName name="tr_2" localSheetId="35" hidden="1">{#N/A,#N/A,FALSE,"factura"}</definedName>
    <definedName name="tr_2" localSheetId="37" hidden="1">{#N/A,#N/A,FALSE,"factura"}</definedName>
    <definedName name="tr_2" localSheetId="36" hidden="1">{#N/A,#N/A,FALSE,"factura"}</definedName>
    <definedName name="tr_2" localSheetId="33" hidden="1">{#N/A,#N/A,FALSE,"factura"}</definedName>
    <definedName name="tr_2" localSheetId="34" hidden="1">{#N/A,#N/A,FALSE,"factura"}</definedName>
    <definedName name="tr_2" localSheetId="31" hidden="1">{#N/A,#N/A,FALSE,"factura"}</definedName>
    <definedName name="tr_2" hidden="1">{#N/A,#N/A,FALSE,"factura"}</definedName>
    <definedName name="tr_3" localSheetId="35" hidden="1">{#N/A,#N/A,FALSE,"factura"}</definedName>
    <definedName name="tr_3" localSheetId="37" hidden="1">{#N/A,#N/A,FALSE,"factura"}</definedName>
    <definedName name="tr_3" localSheetId="36" hidden="1">{#N/A,#N/A,FALSE,"factura"}</definedName>
    <definedName name="tr_3" localSheetId="33" hidden="1">{#N/A,#N/A,FALSE,"factura"}</definedName>
    <definedName name="tr_3" localSheetId="34" hidden="1">{#N/A,#N/A,FALSE,"factura"}</definedName>
    <definedName name="tr_3" localSheetId="31" hidden="1">{#N/A,#N/A,FALSE,"factura"}</definedName>
    <definedName name="tr_3" hidden="1">{#N/A,#N/A,FALSE,"factura"}</definedName>
    <definedName name="tr_4" localSheetId="35" hidden="1">{#N/A,#N/A,FALSE,"factura"}</definedName>
    <definedName name="tr_4" localSheetId="37" hidden="1">{#N/A,#N/A,FALSE,"factura"}</definedName>
    <definedName name="tr_4" localSheetId="36" hidden="1">{#N/A,#N/A,FALSE,"factura"}</definedName>
    <definedName name="tr_4" localSheetId="33" hidden="1">{#N/A,#N/A,FALSE,"factura"}</definedName>
    <definedName name="tr_4" localSheetId="34" hidden="1">{#N/A,#N/A,FALSE,"factura"}</definedName>
    <definedName name="tr_4" localSheetId="31" hidden="1">{#N/A,#N/A,FALSE,"factura"}</definedName>
    <definedName name="tr_4" hidden="1">{#N/A,#N/A,FALSE,"factura"}</definedName>
    <definedName name="tr_5" localSheetId="35" hidden="1">{#N/A,#N/A,FALSE,"factura"}</definedName>
    <definedName name="tr_5" localSheetId="37" hidden="1">{#N/A,#N/A,FALSE,"factura"}</definedName>
    <definedName name="tr_5" localSheetId="36" hidden="1">{#N/A,#N/A,FALSE,"factura"}</definedName>
    <definedName name="tr_5" localSheetId="33" hidden="1">{#N/A,#N/A,FALSE,"factura"}</definedName>
    <definedName name="tr_5" localSheetId="34" hidden="1">{#N/A,#N/A,FALSE,"factura"}</definedName>
    <definedName name="tr_5" localSheetId="31" hidden="1">{#N/A,#N/A,FALSE,"factura"}</definedName>
    <definedName name="tr_5" hidden="1">{#N/A,#N/A,FALSE,"factura"}</definedName>
    <definedName name="TR4P" localSheetId="31">#REF!</definedName>
    <definedName name="TR4P">!#REF!</definedName>
    <definedName name="Trabajador" localSheetId="31">#REF!</definedName>
    <definedName name="Trabajador">!#REF!</definedName>
    <definedName name="Trabajador1" localSheetId="31">#REF!</definedName>
    <definedName name="Trabajador1">!#REF!</definedName>
    <definedName name="Trabajadores" localSheetId="31">#REF!</definedName>
    <definedName name="Trabajadores">!#REF!</definedName>
    <definedName name="Trabajo" localSheetId="31">#REF!</definedName>
    <definedName name="TRABAJO">#REF!</definedName>
    <definedName name="trabajos">#REF!</definedName>
    <definedName name="Tractor">#REF!</definedName>
    <definedName name="TractorD7">#REF!</definedName>
    <definedName name="TrafficSings" localSheetId="31">#REF!</definedName>
    <definedName name="TrafficSings">!#REF!</definedName>
    <definedName name="Trafo">#REF!</definedName>
    <definedName name="TRAIN2_REPORT" localSheetId="35" hidden="1">{#N/A,#N/A,FALSE,"Train1_Summary";#N/A,#N/A,FALSE,"Train1_Directs";#N/A,#N/A,FALSE,"Train1_Indirects"}</definedName>
    <definedName name="TRAIN2_REPORT" localSheetId="37" hidden="1">{#N/A,#N/A,FALSE,"Train1_Summary";#N/A,#N/A,FALSE,"Train1_Directs";#N/A,#N/A,FALSE,"Train1_Indirects"}</definedName>
    <definedName name="TRAIN2_REPORT" localSheetId="36" hidden="1">{#N/A,#N/A,FALSE,"Train1_Summary";#N/A,#N/A,FALSE,"Train1_Directs";#N/A,#N/A,FALSE,"Train1_Indirects"}</definedName>
    <definedName name="TRAIN2_REPORT" localSheetId="33" hidden="1">{#N/A,#N/A,FALSE,"Train1_Summary";#N/A,#N/A,FALSE,"Train1_Directs";#N/A,#N/A,FALSE,"Train1_Indirects"}</definedName>
    <definedName name="TRAIN2_REPORT" localSheetId="34" hidden="1">{#N/A,#N/A,FALSE,"Train1_Summary";#N/A,#N/A,FALSE,"Train1_Directs";#N/A,#N/A,FALSE,"Train1_Indirects"}</definedName>
    <definedName name="TRAIN2_REPORT" localSheetId="31" hidden="1">{#N/A,#N/A,FALSE,"Train1_Summary";#N/A,#N/A,FALSE,"Train1_Directs";#N/A,#N/A,FALSE,"Train1_Indirects"}</definedName>
    <definedName name="TRAIN2_REPORT" hidden="1">{#N/A,#N/A,FALSE,"Train1_Summary";#N/A,#N/A,FALSE,"Train1_Directs";#N/A,#N/A,FALSE,"Train1_Indirects"}</definedName>
    <definedName name="Tramo_I">#REF!</definedName>
    <definedName name="TramoI">#REF!</definedName>
    <definedName name="TRAMPA" localSheetId="31">#REF!</definedName>
    <definedName name="TRAMPA">!#REF!</definedName>
    <definedName name="Trans03" localSheetId="31">#REF!</definedName>
    <definedName name="Trans03">!#REF!</definedName>
    <definedName name="TransactionCosts" localSheetId="31">#REF!</definedName>
    <definedName name="TransactionCosts">!#REF!</definedName>
    <definedName name="TRANSF750KVACONTRA" localSheetId="31">#REF!</definedName>
    <definedName name="TRANSF750KVACONTRA">!#REF!</definedName>
    <definedName name="TRANSFER" localSheetId="31">#REF!</definedName>
    <definedName name="TRANSFER">!#REF!</definedName>
    <definedName name="TRANSFER_10">"$BASEMENT.$#REF!$#REF!"</definedName>
    <definedName name="TRANSFER_12">"$#REF!.$#REF!$#REF!"</definedName>
    <definedName name="TRANSFER_13">"$'BASEMENT_ Vault _ Extraction_ '.$#REF!$#REF!"</definedName>
    <definedName name="TRANSFER_15">"$'ESTIMATE SUMMARY'.$#REF!$#REF!"</definedName>
    <definedName name="TRANSFER_16">"$'GROUND _ FIRST FLOOR'.$#REF!$#REF!"</definedName>
    <definedName name="TRANSFER_18">"$#REF!.$#REF!$#REF!"</definedName>
    <definedName name="TRANSFER_19">"$'SECOND FLOOR'.$#REF!$#REF!"</definedName>
    <definedName name="TRANSFER_2">"$#REF!.$#REF!$#REF!"</definedName>
    <definedName name="TRANSFER_21">"$'THIRD FLOOR'.$#REF!$#REF!"</definedName>
    <definedName name="TRANSFER_23">"$'FOURTH FLOOR _Offices_'.$#REF!$#REF!"</definedName>
    <definedName name="TRANSFER_25">"$'FOURTH FLOOR _Hotel rooms_'.$#REF!$#REF!"</definedName>
    <definedName name="TRANSFER_27">"$'FIFTH FLOOR'.$#REF!$#REF!"</definedName>
    <definedName name="TRANSFER_29">"$'SIXTH FLOOR _ ROOF'.$#REF!$#REF!"</definedName>
    <definedName name="TRANSFER_3">"$#REF!.$#REF!$#REF!"</definedName>
    <definedName name="TRANSFER_32">"$'_FACADE _ RETICULATION'.$#REF!$#REF!"</definedName>
    <definedName name="TRANSFER_34">"$'EXTERNAL WORKS'.$#REF!$#REF!"</definedName>
    <definedName name="TRANSFER_36">"$'EXTERNAL WORKS _Access roads_'.$#REF!$#REF!"</definedName>
    <definedName name="TRANSFER_38">"$#REF!.$#REF!$#REF!"</definedName>
    <definedName name="TRANSFER_4">"$#REF!.$#REF!$#REF!"</definedName>
    <definedName name="TRANSFER_5">"$#REF!.$#REF!$#REF!"</definedName>
    <definedName name="TRANSFER_6">"$#REF!.$#REF!$#REF!"</definedName>
    <definedName name="TRANSFER_7">"$#REF!.$#REF!$#REF!"</definedName>
    <definedName name="TRANSFER_8">"$#REF!.$#REF!$#REF!"</definedName>
    <definedName name="TRANSFER1" localSheetId="31">#REF!</definedName>
    <definedName name="TRANSFER1">!#REF!</definedName>
    <definedName name="TRANSFERS" localSheetId="31">#REF!</definedName>
    <definedName name="TRANSFERS">!#REF!</definedName>
    <definedName name="TRANSLEI">#REF!</definedName>
    <definedName name="TRANSMISION">#REF!</definedName>
    <definedName name="Transp_poste">#REF!</definedName>
    <definedName name="transp36"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orte">#REF!</definedName>
    <definedName name="TRAPO" localSheetId="31">#REF!</definedName>
    <definedName name="TRAPO">!#REF!</definedName>
    <definedName name="TRASII" localSheetId="31">#REF!</definedName>
    <definedName name="TRASII">!#REF!</definedName>
    <definedName name="Traslape">#REF!</definedName>
    <definedName name="TRASP">#N/A</definedName>
    <definedName name="TRAY">#REF!</definedName>
    <definedName name="TRAY_PRICING" hidden="1">#REF!</definedName>
    <definedName name="TRAY_TYPE">#REF!</definedName>
    <definedName name="Tray_Width">IF(VLOOKUP(#REF!,[0]!TRAY_PRICING,2,FALSE)=0,0,VLOOKUP(#REF!,[0]!TRAY_PRICING,2,FALSE))</definedName>
    <definedName name="Tray1_Width">IF(VLOOKUP(#REF!,[0]!TRAY_PRICING,2,FALSE)=0,0,VLOOKUP(#REF!,[0]!TRAY_PRICING,2,FALSE))</definedName>
    <definedName name="TRAYSET">#REF!</definedName>
    <definedName name="TRAYTON">#REF!</definedName>
    <definedName name="TRAZO">#REF!</definedName>
    <definedName name="trbnuomi" localSheetId="31" hidden="1">{#N/A,#N/A,TRUE,"Cover";#N/A,#N/A,TRUE,"Conts";#N/A,#N/A,TRUE,"VOS";#N/A,#N/A,TRUE,"Warrington";#N/A,#N/A,TRUE,"Widnes"}</definedName>
    <definedName name="trbnuomi" hidden="1">{#N/A,#N/A,TRUE,"Cover";#N/A,#N/A,TRUE,"Conts";#N/A,#N/A,TRUE,"VOS";#N/A,#N/A,TRUE,"Warrington";#N/A,#N/A,TRUE,"Widnes"}</definedName>
    <definedName name="TRCONCOVFRMH">#N/A</definedName>
    <definedName name="TRCONCOVFRMH_32">#N/A</definedName>
    <definedName name="TRE">#REF!</definedName>
    <definedName name="TRE1E">#REF!</definedName>
    <definedName name="TRE1N">#REF!</definedName>
    <definedName name="trece" hidden="1">#REF!</definedName>
    <definedName name="treeList" hidden="1">"00000000000000000000000000000000000000000000000000000000000000000000000000000000000000000000000000000000000000000000000000000000000000000000000000000000000000000000000000000000000000000000000000000000"</definedName>
    <definedName name="TRENCHES">#REF!</definedName>
    <definedName name="TRES">#N/A</definedName>
    <definedName name="treu" hidden="1">#REF!</definedName>
    <definedName name="trfv" localSheetId="35"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rfv"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rfv"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rfv"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rfv" localSheetId="36"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rfv" localSheetId="33"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rfv" localSheetId="34"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rfv" localSheetId="3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rfv"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rgr" localSheetId="31" hidden="1">{#N/A,#N/A,TRUE,"Cover";#N/A,#N/A,TRUE,"Conts";#N/A,#N/A,TRUE,"VOS";#N/A,#N/A,TRUE,"Warrington";#N/A,#N/A,TRUE,"Widnes"}</definedName>
    <definedName name="trgr" hidden="1">{#N/A,#N/A,TRUE,"Cover";#N/A,#N/A,TRUE,"Conts";#N/A,#N/A,TRUE,"VOS";#N/A,#N/A,TRUE,"Warrington";#N/A,#N/A,TRUE,"Widnes"}</definedName>
    <definedName name="trh" localSheetId="35" hidden="1">{#N/A,#N/A,FALSE,"Resumen"}</definedName>
    <definedName name="trh" localSheetId="37" hidden="1">{#N/A,#N/A,FALSE,"Resumen"}</definedName>
    <definedName name="trh" localSheetId="36" hidden="1">{#N/A,#N/A,FALSE,"Resumen"}</definedName>
    <definedName name="trh" localSheetId="33" hidden="1">{#N/A,#N/A,FALSE,"Resumen"}</definedName>
    <definedName name="trh" localSheetId="34" hidden="1">{#N/A,#N/A,FALSE,"Resumen"}</definedName>
    <definedName name="trh" localSheetId="31" hidden="1">{#N/A,#N/A,FALSE,"Resumen"}</definedName>
    <definedName name="trh" hidden="1">{#N/A,#N/A,FALSE,"Resumen"}</definedName>
    <definedName name="trhe" localSheetId="31" hidden="1">{#N/A,#N/A,TRUE,"Cover";#N/A,#N/A,TRUE,"Conts";#N/A,#N/A,TRUE,"VOS";#N/A,#N/A,TRUE,"Warrington";#N/A,#N/A,TRUE,"Widnes"}</definedName>
    <definedName name="trhe" hidden="1">{#N/A,#N/A,TRUE,"Cover";#N/A,#N/A,TRUE,"Conts";#N/A,#N/A,TRUE,"VOS";#N/A,#N/A,TRUE,"Warrington";#N/A,#N/A,TRUE,"Widnes"}</definedName>
    <definedName name="trhehttrhteheh"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sh" localSheetId="31" hidden="1">{#N/A,#N/A,TRUE,"Cover";#N/A,#N/A,TRUE,"Conts";#N/A,#N/A,TRUE,"VOS";#N/A,#N/A,TRUE,"Warrington";#N/A,#N/A,TRUE,"Widnes"}</definedName>
    <definedName name="trhsh" hidden="1">{#N/A,#N/A,TRUE,"Cover";#N/A,#N/A,TRUE,"Conts";#N/A,#N/A,TRUE,"VOS";#N/A,#N/A,TRUE,"Warrington";#N/A,#N/A,TRUE,"Widnes"}</definedName>
    <definedName name="trhsw" localSheetId="31" hidden="1">{#N/A,#N/A,TRUE,"Cover";#N/A,#N/A,TRUE,"Conts";#N/A,#N/A,TRUE,"VOS";#N/A,#N/A,TRUE,"Warrington";#N/A,#N/A,TRUE,"Widnes"}</definedName>
    <definedName name="trhsw" hidden="1">{#N/A,#N/A,TRUE,"Cover";#N/A,#N/A,TRUE,"Conts";#N/A,#N/A,TRUE,"VOS";#N/A,#N/A,TRUE,"Warrington";#N/A,#N/A,TRUE,"Widnes"}</definedName>
    <definedName name="tri" localSheetId="35" hidden="1">{#N/A,#N/A,FALSE,"Year_1_2";#N/A,#N/A,FALSE,"Year_3_4";#N/A,#N/A,FALSE,"Year_5_6";#N/A,#N/A,FALSE,"Year_7_8";#N/A,#N/A,FALSE,"Year_9_10";#N/A,#N/A,FALSE,"Year_11_12"}</definedName>
    <definedName name="tri" localSheetId="37" hidden="1">{#N/A,#N/A,FALSE,"Year_1_2";#N/A,#N/A,FALSE,"Year_3_4";#N/A,#N/A,FALSE,"Year_5_6";#N/A,#N/A,FALSE,"Year_7_8";#N/A,#N/A,FALSE,"Year_9_10";#N/A,#N/A,FALSE,"Year_11_12"}</definedName>
    <definedName name="tri" localSheetId="36" hidden="1">{#N/A,#N/A,FALSE,"Year_1_2";#N/A,#N/A,FALSE,"Year_3_4";#N/A,#N/A,FALSE,"Year_5_6";#N/A,#N/A,FALSE,"Year_7_8";#N/A,#N/A,FALSE,"Year_9_10";#N/A,#N/A,FALSE,"Year_11_12"}</definedName>
    <definedName name="tri" localSheetId="33" hidden="1">{#N/A,#N/A,FALSE,"Year_1_2";#N/A,#N/A,FALSE,"Year_3_4";#N/A,#N/A,FALSE,"Year_5_6";#N/A,#N/A,FALSE,"Year_7_8";#N/A,#N/A,FALSE,"Year_9_10";#N/A,#N/A,FALSE,"Year_11_12"}</definedName>
    <definedName name="tri" localSheetId="34" hidden="1">{#N/A,#N/A,FALSE,"Year_1_2";#N/A,#N/A,FALSE,"Year_3_4";#N/A,#N/A,FALSE,"Year_5_6";#N/A,#N/A,FALSE,"Year_7_8";#N/A,#N/A,FALSE,"Year_9_10";#N/A,#N/A,FALSE,"Year_11_12"}</definedName>
    <definedName name="tri" localSheetId="31" hidden="1">{#N/A,#N/A,FALSE,"Year_1_2";#N/A,#N/A,FALSE,"Year_3_4";#N/A,#N/A,FALSE,"Year_5_6";#N/A,#N/A,FALSE,"Year_7_8";#N/A,#N/A,FALSE,"Year_9_10";#N/A,#N/A,FALSE,"Year_11_12"}</definedName>
    <definedName name="tri" hidden="1">{#N/A,#N/A,FALSE,"Year_1_2";#N/A,#N/A,FALSE,"Year_3_4";#N/A,#N/A,FALSE,"Year_5_6";#N/A,#N/A,FALSE,"Year_7_8";#N/A,#N/A,FALSE,"Year_9_10";#N/A,#N/A,FALSE,"Year_11_12"}</definedName>
    <definedName name="Trialsummary" localSheetId="35" hidden="1">{"A.I.s",#N/A,TRUE,"Architects Instructions"}</definedName>
    <definedName name="Trialsummary" localSheetId="37" hidden="1">{"A.I.s",#N/A,TRUE,"Architects Instructions"}</definedName>
    <definedName name="Trialsummary" localSheetId="32" hidden="1">{"A.I.s",#N/A,TRUE,"Architects Instructions"}</definedName>
    <definedName name="Trialsummary" localSheetId="21" hidden="1">{"A.I.s",#N/A,TRUE,"Architects Instructions"}</definedName>
    <definedName name="Trialsummary" localSheetId="36" hidden="1">{"A.I.s",#N/A,TRUE,"Architects Instructions"}</definedName>
    <definedName name="Trialsummary" localSheetId="33" hidden="1">{"A.I.s",#N/A,TRUE,"Architects Instructions"}</definedName>
    <definedName name="Trialsummary" localSheetId="34" hidden="1">{"A.I.s",#N/A,TRUE,"Architects Instructions"}</definedName>
    <definedName name="Trialsummary" localSheetId="31" hidden="1">{"A.I.s",#N/A,TRUE,"Architects Instructions"}</definedName>
    <definedName name="Trialsummary" hidden="1">{"A.I.s",#N/A,TRUE,"Architects Instructions"}</definedName>
    <definedName name="TRIB_1" localSheetId="35" hidden="1">{#N/A,#N/A,FALSE,"Aging Summary";#N/A,#N/A,FALSE,"Ratio Analysis";#N/A,#N/A,FALSE,"Test 120 Day Accts";#N/A,#N/A,FALSE,"Tickmarks"}</definedName>
    <definedName name="TRIB_1" localSheetId="37" hidden="1">{#N/A,#N/A,FALSE,"Aging Summary";#N/A,#N/A,FALSE,"Ratio Analysis";#N/A,#N/A,FALSE,"Test 120 Day Accts";#N/A,#N/A,FALSE,"Tickmarks"}</definedName>
    <definedName name="TRIB_1" localSheetId="36" hidden="1">{#N/A,#N/A,FALSE,"Aging Summary";#N/A,#N/A,FALSE,"Ratio Analysis";#N/A,#N/A,FALSE,"Test 120 Day Accts";#N/A,#N/A,FALSE,"Tickmarks"}</definedName>
    <definedName name="TRIB_1" localSheetId="33" hidden="1">{#N/A,#N/A,FALSE,"Aging Summary";#N/A,#N/A,FALSE,"Ratio Analysis";#N/A,#N/A,FALSE,"Test 120 Day Accts";#N/A,#N/A,FALSE,"Tickmarks"}</definedName>
    <definedName name="TRIB_1" localSheetId="34" hidden="1">{#N/A,#N/A,FALSE,"Aging Summary";#N/A,#N/A,FALSE,"Ratio Analysis";#N/A,#N/A,FALSE,"Test 120 Day Accts";#N/A,#N/A,FALSE,"Tickmarks"}</definedName>
    <definedName name="TRIB_1" localSheetId="31" hidden="1">{#N/A,#N/A,FALSE,"Aging Summary";#N/A,#N/A,FALSE,"Ratio Analysis";#N/A,#N/A,FALSE,"Test 120 Day Accts";#N/A,#N/A,FALSE,"Tickmarks"}</definedName>
    <definedName name="TRIB_1" hidden="1">{#N/A,#N/A,FALSE,"Aging Summary";#N/A,#N/A,FALSE,"Ratio Analysis";#N/A,#N/A,FALSE,"Test 120 Day Accts";#N/A,#N/A,FALSE,"Tickmarks"}</definedName>
    <definedName name="Tricapa">#REF!</definedName>
    <definedName name="TRICAPE">#REF!</definedName>
    <definedName name="Trinidad" localSheetId="35" hidden="1">{"bechtel1",#N/A,TRUE,"BECHTEL";"bechtelhours",#N/A,TRUE,"BECHTEL";"bechtel$",#N/A,TRUE,"BECHTEL"}</definedName>
    <definedName name="Trinidad" localSheetId="37" hidden="1">{"bechtel1",#N/A,TRUE,"BECHTEL";"bechtelhours",#N/A,TRUE,"BECHTEL";"bechtel$",#N/A,TRUE,"BECHTEL"}</definedName>
    <definedName name="Trinidad" localSheetId="36" hidden="1">{"bechtel1",#N/A,TRUE,"BECHTEL";"bechtelhours",#N/A,TRUE,"BECHTEL";"bechtel$",#N/A,TRUE,"BECHTEL"}</definedName>
    <definedName name="Trinidad" localSheetId="33" hidden="1">{"bechtel1",#N/A,TRUE,"BECHTEL";"bechtelhours",#N/A,TRUE,"BECHTEL";"bechtel$",#N/A,TRUE,"BECHTEL"}</definedName>
    <definedName name="Trinidad" localSheetId="34" hidden="1">{"bechtel1",#N/A,TRUE,"BECHTEL";"bechtelhours",#N/A,TRUE,"BECHTEL";"bechtel$",#N/A,TRUE,"BECHTEL"}</definedName>
    <definedName name="Trinidad" localSheetId="31" hidden="1">{"bechtel1",#N/A,TRUE,"BECHTEL";"bechtelhours",#N/A,TRUE,"BECHTEL";"bechtel$",#N/A,TRUE,"BECHTEL"}</definedName>
    <definedName name="Trinidad" hidden="1">{"bechtel1",#N/A,TRUE,"BECHTEL";"bechtelhours",#N/A,TRUE,"BECHTEL";"bechtel$",#N/A,TRUE,"BECHTEL"}</definedName>
    <definedName name="trinidad1" localSheetId="35" hidden="1">{#N/A,#N/A,FALSE,"MAQUINA"}</definedName>
    <definedName name="trinidad1" localSheetId="37" hidden="1">{#N/A,#N/A,FALSE,"MAQUINA"}</definedName>
    <definedName name="trinidad1" localSheetId="36" hidden="1">{#N/A,#N/A,FALSE,"MAQUINA"}</definedName>
    <definedName name="trinidad1" localSheetId="33" hidden="1">{#N/A,#N/A,FALSE,"MAQUINA"}</definedName>
    <definedName name="trinidad1" localSheetId="34" hidden="1">{#N/A,#N/A,FALSE,"MAQUINA"}</definedName>
    <definedName name="trinidad1" localSheetId="31" hidden="1">{#N/A,#N/A,FALSE,"MAQUINA"}</definedName>
    <definedName name="trinidad1" hidden="1">{#N/A,#N/A,FALSE,"MAQUINA"}</definedName>
    <definedName name="trinidad2" localSheetId="35" hidden="1">{#N/A,#N/A,FALSE,"Matrix";#N/A,#N/A,FALSE,"Executive";#N/A,#N/A,FALSE,"Summary"}</definedName>
    <definedName name="trinidad2" localSheetId="37" hidden="1">{#N/A,#N/A,FALSE,"Matrix";#N/A,#N/A,FALSE,"Executive";#N/A,#N/A,FALSE,"Summary"}</definedName>
    <definedName name="trinidad2" localSheetId="36" hidden="1">{#N/A,#N/A,FALSE,"Matrix";#N/A,#N/A,FALSE,"Executive";#N/A,#N/A,FALSE,"Summary"}</definedName>
    <definedName name="trinidad2" localSheetId="33" hidden="1">{#N/A,#N/A,FALSE,"Matrix";#N/A,#N/A,FALSE,"Executive";#N/A,#N/A,FALSE,"Summary"}</definedName>
    <definedName name="trinidad2" localSheetId="34" hidden="1">{#N/A,#N/A,FALSE,"Matrix";#N/A,#N/A,FALSE,"Executive";#N/A,#N/A,FALSE,"Summary"}</definedName>
    <definedName name="trinidad2" localSheetId="31" hidden="1">{#N/A,#N/A,FALSE,"Matrix";#N/A,#N/A,FALSE,"Executive";#N/A,#N/A,FALSE,"Summary"}</definedName>
    <definedName name="trinidad2" hidden="1">{#N/A,#N/A,FALSE,"Matrix";#N/A,#N/A,FALSE,"Executive";#N/A,#N/A,FALSE,"Summary"}</definedName>
    <definedName name="trinidad3" localSheetId="35" hidden="1">{#N/A,#N/A,FALSE,"Matrix";#N/A,#N/A,FALSE,"Executive";#N/A,#N/A,FALSE,"Summary";#N/A,#N/A,FALSE,"Office1";#N/A,#N/A,FALSE,"Office2";#N/A,#N/A,FALSE,"Office3";#N/A,#N/A,FALSE,"Office4";#N/A,#N/A,FALSE,"Office5";#N/A,#N/A,FALSE,"Office6";#N/A,#N/A,FALSE,"Office7";#N/A,#N/A,FALSE,"Labor"}</definedName>
    <definedName name="trinidad3" localSheetId="37" hidden="1">{#N/A,#N/A,FALSE,"Matrix";#N/A,#N/A,FALSE,"Executive";#N/A,#N/A,FALSE,"Summary";#N/A,#N/A,FALSE,"Office1";#N/A,#N/A,FALSE,"Office2";#N/A,#N/A,FALSE,"Office3";#N/A,#N/A,FALSE,"Office4";#N/A,#N/A,FALSE,"Office5";#N/A,#N/A,FALSE,"Office6";#N/A,#N/A,FALSE,"Office7";#N/A,#N/A,FALSE,"Labor"}</definedName>
    <definedName name="trinidad3" localSheetId="36" hidden="1">{#N/A,#N/A,FALSE,"Matrix";#N/A,#N/A,FALSE,"Executive";#N/A,#N/A,FALSE,"Summary";#N/A,#N/A,FALSE,"Office1";#N/A,#N/A,FALSE,"Office2";#N/A,#N/A,FALSE,"Office3";#N/A,#N/A,FALSE,"Office4";#N/A,#N/A,FALSE,"Office5";#N/A,#N/A,FALSE,"Office6";#N/A,#N/A,FALSE,"Office7";#N/A,#N/A,FALSE,"Labor"}</definedName>
    <definedName name="trinidad3" localSheetId="33" hidden="1">{#N/A,#N/A,FALSE,"Matrix";#N/A,#N/A,FALSE,"Executive";#N/A,#N/A,FALSE,"Summary";#N/A,#N/A,FALSE,"Office1";#N/A,#N/A,FALSE,"Office2";#N/A,#N/A,FALSE,"Office3";#N/A,#N/A,FALSE,"Office4";#N/A,#N/A,FALSE,"Office5";#N/A,#N/A,FALSE,"Office6";#N/A,#N/A,FALSE,"Office7";#N/A,#N/A,FALSE,"Labor"}</definedName>
    <definedName name="trinidad3" localSheetId="34" hidden="1">{#N/A,#N/A,FALSE,"Matrix";#N/A,#N/A,FALSE,"Executive";#N/A,#N/A,FALSE,"Summary";#N/A,#N/A,FALSE,"Office1";#N/A,#N/A,FALSE,"Office2";#N/A,#N/A,FALSE,"Office3";#N/A,#N/A,FALSE,"Office4";#N/A,#N/A,FALSE,"Office5";#N/A,#N/A,FALSE,"Office6";#N/A,#N/A,FALSE,"Office7";#N/A,#N/A,FALSE,"Labor"}</definedName>
    <definedName name="trinidad3" localSheetId="31" hidden="1">{#N/A,#N/A,FALSE,"Matrix";#N/A,#N/A,FALSE,"Executive";#N/A,#N/A,FALSE,"Summary";#N/A,#N/A,FALSE,"Office1";#N/A,#N/A,FALSE,"Office2";#N/A,#N/A,FALSE,"Office3";#N/A,#N/A,FALSE,"Office4";#N/A,#N/A,FALSE,"Office5";#N/A,#N/A,FALSE,"Office6";#N/A,#N/A,FALSE,"Office7";#N/A,#N/A,FALSE,"Labor"}</definedName>
    <definedName name="trinidad3" hidden="1">{#N/A,#N/A,FALSE,"Matrix";#N/A,#N/A,FALSE,"Executive";#N/A,#N/A,FALSE,"Summary";#N/A,#N/A,FALSE,"Office1";#N/A,#N/A,FALSE,"Office2";#N/A,#N/A,FALSE,"Office3";#N/A,#N/A,FALSE,"Office4";#N/A,#N/A,FALSE,"Office5";#N/A,#N/A,FALSE,"Office6";#N/A,#N/A,FALSE,"Office7";#N/A,#N/A,FALSE,"Labor"}</definedName>
    <definedName name="trinidad4" localSheetId="35" hidden="1">{#N/A,#N/A,FALSE,"Matrix";#N/A,#N/A,FALSE,"Executive";#N/A,#N/A,FALSE,"Summary"}</definedName>
    <definedName name="trinidad4" localSheetId="37" hidden="1">{#N/A,#N/A,FALSE,"Matrix";#N/A,#N/A,FALSE,"Executive";#N/A,#N/A,FALSE,"Summary"}</definedName>
    <definedName name="trinidad4" localSheetId="36" hidden="1">{#N/A,#N/A,FALSE,"Matrix";#N/A,#N/A,FALSE,"Executive";#N/A,#N/A,FALSE,"Summary"}</definedName>
    <definedName name="trinidad4" localSheetId="33" hidden="1">{#N/A,#N/A,FALSE,"Matrix";#N/A,#N/A,FALSE,"Executive";#N/A,#N/A,FALSE,"Summary"}</definedName>
    <definedName name="trinidad4" localSheetId="34" hidden="1">{#N/A,#N/A,FALSE,"Matrix";#N/A,#N/A,FALSE,"Executive";#N/A,#N/A,FALSE,"Summary"}</definedName>
    <definedName name="trinidad4" localSheetId="31" hidden="1">{#N/A,#N/A,FALSE,"Matrix";#N/A,#N/A,FALSE,"Executive";#N/A,#N/A,FALSE,"Summary"}</definedName>
    <definedName name="trinidad4" hidden="1">{#N/A,#N/A,FALSE,"Matrix";#N/A,#N/A,FALSE,"Executive";#N/A,#N/A,FALSE,"Summary"}</definedName>
    <definedName name="triplay">#REF!</definedName>
    <definedName name="TRIS" localSheetId="31">#REF!</definedName>
    <definedName name="TRIS">!#REF!</definedName>
    <definedName name="triwi" localSheetId="35" hidden="1">{#N/A,#N/A,FALSE,"Year_1_2";#N/A,#N/A,FALSE,"Year_3_4";#N/A,#N/A,FALSE,"Year_5_6";#N/A,#N/A,FALSE,"Year_7_8";#N/A,#N/A,FALSE,"Year_9_10";#N/A,#N/A,FALSE,"Year_11_12"}</definedName>
    <definedName name="triwi" localSheetId="37" hidden="1">{#N/A,#N/A,FALSE,"Year_1_2";#N/A,#N/A,FALSE,"Year_3_4";#N/A,#N/A,FALSE,"Year_5_6";#N/A,#N/A,FALSE,"Year_7_8";#N/A,#N/A,FALSE,"Year_9_10";#N/A,#N/A,FALSE,"Year_11_12"}</definedName>
    <definedName name="triwi" localSheetId="36" hidden="1">{#N/A,#N/A,FALSE,"Year_1_2";#N/A,#N/A,FALSE,"Year_3_4";#N/A,#N/A,FALSE,"Year_5_6";#N/A,#N/A,FALSE,"Year_7_8";#N/A,#N/A,FALSE,"Year_9_10";#N/A,#N/A,FALSE,"Year_11_12"}</definedName>
    <definedName name="triwi" localSheetId="33" hidden="1">{#N/A,#N/A,FALSE,"Year_1_2";#N/A,#N/A,FALSE,"Year_3_4";#N/A,#N/A,FALSE,"Year_5_6";#N/A,#N/A,FALSE,"Year_7_8";#N/A,#N/A,FALSE,"Year_9_10";#N/A,#N/A,FALSE,"Year_11_12"}</definedName>
    <definedName name="triwi" localSheetId="34" hidden="1">{#N/A,#N/A,FALSE,"Year_1_2";#N/A,#N/A,FALSE,"Year_3_4";#N/A,#N/A,FALSE,"Year_5_6";#N/A,#N/A,FALSE,"Year_7_8";#N/A,#N/A,FALSE,"Year_9_10";#N/A,#N/A,FALSE,"Year_11_12"}</definedName>
    <definedName name="triwi" localSheetId="31" hidden="1">{#N/A,#N/A,FALSE,"Year_1_2";#N/A,#N/A,FALSE,"Year_3_4";#N/A,#N/A,FALSE,"Year_5_6";#N/A,#N/A,FALSE,"Year_7_8";#N/A,#N/A,FALSE,"Year_9_10";#N/A,#N/A,FALSE,"Year_11_12"}</definedName>
    <definedName name="triwi" hidden="1">{#N/A,#N/A,FALSE,"Year_1_2";#N/A,#N/A,FALSE,"Year_3_4";#N/A,#N/A,FALSE,"Year_5_6";#N/A,#N/A,FALSE,"Year_7_8";#N/A,#N/A,FALSE,"Year_9_10";#N/A,#N/A,FALSE,"Year_11_12"}</definedName>
    <definedName name="trj" localSheetId="35" hidden="1">{"DETALLE_1996",#N/A,FALSE,"flujo";"DETALLE_1997",#N/A,FALSE,"flujo";"GASTOS_INCURRIDOS_1996",#N/A,FALSE,"flujo";"GASTOS_PROGRAMADOS_PARA_1997",#N/A,FALSE,"flujo";#N/A,#N/A,FALSE,"comparat";#N/A,#N/A,FALSE,"costos";#N/A,#N/A,FALSE,"proyctrol"}</definedName>
    <definedName name="trj" localSheetId="37" hidden="1">{"DETALLE_1996",#N/A,FALSE,"flujo";"DETALLE_1997",#N/A,FALSE,"flujo";"GASTOS_INCURRIDOS_1996",#N/A,FALSE,"flujo";"GASTOS_PROGRAMADOS_PARA_1997",#N/A,FALSE,"flujo";#N/A,#N/A,FALSE,"comparat";#N/A,#N/A,FALSE,"costos";#N/A,#N/A,FALSE,"proyctrol"}</definedName>
    <definedName name="trj" localSheetId="36" hidden="1">{"DETALLE_1996",#N/A,FALSE,"flujo";"DETALLE_1997",#N/A,FALSE,"flujo";"GASTOS_INCURRIDOS_1996",#N/A,FALSE,"flujo";"GASTOS_PROGRAMADOS_PARA_1997",#N/A,FALSE,"flujo";#N/A,#N/A,FALSE,"comparat";#N/A,#N/A,FALSE,"costos";#N/A,#N/A,FALSE,"proyctrol"}</definedName>
    <definedName name="trj" localSheetId="33" hidden="1">{"DETALLE_1996",#N/A,FALSE,"flujo";"DETALLE_1997",#N/A,FALSE,"flujo";"GASTOS_INCURRIDOS_1996",#N/A,FALSE,"flujo";"GASTOS_PROGRAMADOS_PARA_1997",#N/A,FALSE,"flujo";#N/A,#N/A,FALSE,"comparat";#N/A,#N/A,FALSE,"costos";#N/A,#N/A,FALSE,"proyctrol"}</definedName>
    <definedName name="trj" localSheetId="34" hidden="1">{"DETALLE_1996",#N/A,FALSE,"flujo";"DETALLE_1997",#N/A,FALSE,"flujo";"GASTOS_INCURRIDOS_1996",#N/A,FALSE,"flujo";"GASTOS_PROGRAMADOS_PARA_1997",#N/A,FALSE,"flujo";#N/A,#N/A,FALSE,"comparat";#N/A,#N/A,FALSE,"costos";#N/A,#N/A,FALSE,"proyctrol"}</definedName>
    <definedName name="trj" localSheetId="31" hidden="1">{"DETALLE_1996",#N/A,FALSE,"flujo";"DETALLE_1997",#N/A,FALSE,"flujo";"GASTOS_INCURRIDOS_1996",#N/A,FALSE,"flujo";"GASTOS_PROGRAMADOS_PARA_1997",#N/A,FALSE,"flujo";#N/A,#N/A,FALSE,"comparat";#N/A,#N/A,FALSE,"costos";#N/A,#N/A,FALSE,"proyctrol"}</definedName>
    <definedName name="trj" hidden="1">{"DETALLE_1996",#N/A,FALSE,"flujo";"DETALLE_1997",#N/A,FALSE,"flujo";"GASTOS_INCURRIDOS_1996",#N/A,FALSE,"flujo";"GASTOS_PROGRAMADOS_PARA_1997",#N/A,FALSE,"flujo";#N/A,#N/A,FALSE,"comparat";#N/A,#N/A,FALSE,"costos";#N/A,#N/A,FALSE,"proyctrol"}</definedName>
    <definedName name="TRL2004.08">#REF!</definedName>
    <definedName name="TRL2004.09">#REF!</definedName>
    <definedName name="TRL2004.10">#REF!</definedName>
    <definedName name="TRL2004.11">#REF!</definedName>
    <definedName name="TRL2004.12">#REF!</definedName>
    <definedName name="TRL2005.01">#REF!</definedName>
    <definedName name="TRL2005.02">#REF!</definedName>
    <definedName name="TRL2005.03">#REF!</definedName>
    <definedName name="TRL2005.04">#REF!</definedName>
    <definedName name="TRL2005.05">#REF!</definedName>
    <definedName name="TRL2005.06">#REF!</definedName>
    <definedName name="TRL2005.07">#REF!</definedName>
    <definedName name="TRL2005.08">#REF!</definedName>
    <definedName name="TROLA">#REF!</definedName>
    <definedName name="TROLB">#REF!</definedName>
    <definedName name="trpp">#REF!</definedName>
    <definedName name="trrrrr" hidden="1">#REF!</definedName>
    <definedName name="trtrt" localSheetId="35" hidden="1">{#N/A,#N/A,FALSE,"Aging Summary";#N/A,#N/A,FALSE,"Ratio Analysis";#N/A,#N/A,FALSE,"Test 120 Day Accts";#N/A,#N/A,FALSE,"Tickmarks"}</definedName>
    <definedName name="trtrt" localSheetId="37" hidden="1">{#N/A,#N/A,FALSE,"Aging Summary";#N/A,#N/A,FALSE,"Ratio Analysis";#N/A,#N/A,FALSE,"Test 120 Day Accts";#N/A,#N/A,FALSE,"Tickmarks"}</definedName>
    <definedName name="trtrt" localSheetId="36" hidden="1">{#N/A,#N/A,FALSE,"Aging Summary";#N/A,#N/A,FALSE,"Ratio Analysis";#N/A,#N/A,FALSE,"Test 120 Day Accts";#N/A,#N/A,FALSE,"Tickmarks"}</definedName>
    <definedName name="trtrt" localSheetId="33" hidden="1">{#N/A,#N/A,FALSE,"Aging Summary";#N/A,#N/A,FALSE,"Ratio Analysis";#N/A,#N/A,FALSE,"Test 120 Day Accts";#N/A,#N/A,FALSE,"Tickmarks"}</definedName>
    <definedName name="trtrt" localSheetId="34" hidden="1">{#N/A,#N/A,FALSE,"Aging Summary";#N/A,#N/A,FALSE,"Ratio Analysis";#N/A,#N/A,FALSE,"Test 120 Day Accts";#N/A,#N/A,FALSE,"Tickmarks"}</definedName>
    <definedName name="trtrt" localSheetId="31" hidden="1">{#N/A,#N/A,FALSE,"Aging Summary";#N/A,#N/A,FALSE,"Ratio Analysis";#N/A,#N/A,FALSE,"Test 120 Day Accts";#N/A,#N/A,FALSE,"Tickmarks"}</definedName>
    <definedName name="trtrt" hidden="1">{#N/A,#N/A,FALSE,"Aging Summary";#N/A,#N/A,FALSE,"Ratio Analysis";#N/A,#N/A,FALSE,"Test 120 Day Accts";#N/A,#N/A,FALSE,"Tickmarks"}</definedName>
    <definedName name="trtrtr">#REF!</definedName>
    <definedName name="trtt" localSheetId="31">#REF!</definedName>
    <definedName name="trtt">!#REF!</definedName>
    <definedName name="TRUCK">#REF!</definedName>
    <definedName name="TRUNK" localSheetId="31">#REF!</definedName>
    <definedName name="TRUNK">!#REF!</definedName>
    <definedName name="trwdee"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y" localSheetId="35" hidden="1">{#N/A,#N/A,FALSE,"masez (10)";#N/A,#N/A,FALSE,"masez (7)";#N/A,#N/A,FALSE,"masez (6)";#N/A,#N/A,FALSE,"masez (5)";#N/A,#N/A,FALSE,"masez (4)";#N/A,#N/A,FALSE,"masez (3)";#N/A,#N/A,FALSE,"masez (2)";#N/A,#N/A,FALSE,"GME";#N/A,#N/A,FALSE,"masez"}</definedName>
    <definedName name="try" localSheetId="37" hidden="1">{#N/A,#N/A,FALSE,"masez (10)";#N/A,#N/A,FALSE,"masez (7)";#N/A,#N/A,FALSE,"masez (6)";#N/A,#N/A,FALSE,"masez (5)";#N/A,#N/A,FALSE,"masez (4)";#N/A,#N/A,FALSE,"masez (3)";#N/A,#N/A,FALSE,"masez (2)";#N/A,#N/A,FALSE,"GME";#N/A,#N/A,FALSE,"masez"}</definedName>
    <definedName name="try" localSheetId="36" hidden="1">{#N/A,#N/A,FALSE,"masez (10)";#N/A,#N/A,FALSE,"masez (7)";#N/A,#N/A,FALSE,"masez (6)";#N/A,#N/A,FALSE,"masez (5)";#N/A,#N/A,FALSE,"masez (4)";#N/A,#N/A,FALSE,"masez (3)";#N/A,#N/A,FALSE,"masez (2)";#N/A,#N/A,FALSE,"GME";#N/A,#N/A,FALSE,"masez"}</definedName>
    <definedName name="try" localSheetId="33" hidden="1">{#N/A,#N/A,FALSE,"masez (10)";#N/A,#N/A,FALSE,"masez (7)";#N/A,#N/A,FALSE,"masez (6)";#N/A,#N/A,FALSE,"masez (5)";#N/A,#N/A,FALSE,"masez (4)";#N/A,#N/A,FALSE,"masez (3)";#N/A,#N/A,FALSE,"masez (2)";#N/A,#N/A,FALSE,"GME";#N/A,#N/A,FALSE,"masez"}</definedName>
    <definedName name="try" localSheetId="34" hidden="1">{#N/A,#N/A,FALSE,"masez (10)";#N/A,#N/A,FALSE,"masez (7)";#N/A,#N/A,FALSE,"masez (6)";#N/A,#N/A,FALSE,"masez (5)";#N/A,#N/A,FALSE,"masez (4)";#N/A,#N/A,FALSE,"masez (3)";#N/A,#N/A,FALSE,"masez (2)";#N/A,#N/A,FALSE,"GME";#N/A,#N/A,FALSE,"masez"}</definedName>
    <definedName name="try" localSheetId="31" hidden="1">{#N/A,#N/A,FALSE,"masez (10)";#N/A,#N/A,FALSE,"masez (7)";#N/A,#N/A,FALSE,"masez (6)";#N/A,#N/A,FALSE,"masez (5)";#N/A,#N/A,FALSE,"masez (4)";#N/A,#N/A,FALSE,"masez (3)";#N/A,#N/A,FALSE,"masez (2)";#N/A,#N/A,FALSE,"GME";#N/A,#N/A,FALSE,"masez"}</definedName>
    <definedName name="try" hidden="1">{#N/A,#N/A,FALSE,"masez (10)";#N/A,#N/A,FALSE,"masez (7)";#N/A,#N/A,FALSE,"masez (6)";#N/A,#N/A,FALSE,"masez (5)";#N/A,#N/A,FALSE,"masez (4)";#N/A,#N/A,FALSE,"masez (3)";#N/A,#N/A,FALSE,"masez (2)";#N/A,#N/A,FALSE,"GME";#N/A,#N/A,FALSE,"masez"}</definedName>
    <definedName name="TRYRT" localSheetId="35" hidden="1">{#N/A,#N/A,TRUE,"1842CWN0"}</definedName>
    <definedName name="TRYRT" localSheetId="37" hidden="1">{#N/A,#N/A,TRUE,"1842CWN0"}</definedName>
    <definedName name="TRYRT" localSheetId="36" hidden="1">{#N/A,#N/A,TRUE,"1842CWN0"}</definedName>
    <definedName name="TRYRT" localSheetId="33" hidden="1">{#N/A,#N/A,TRUE,"1842CWN0"}</definedName>
    <definedName name="TRYRT" localSheetId="34" hidden="1">{#N/A,#N/A,TRUE,"1842CWN0"}</definedName>
    <definedName name="TRYRT" localSheetId="31" hidden="1">{#N/A,#N/A,TRUE,"1842CWN0"}</definedName>
    <definedName name="TRYRT" hidden="1">{#N/A,#N/A,TRUE,"1842CWN0"}</definedName>
    <definedName name="trytr" localSheetId="35" hidden="1">{#N/A,#N/A,FALSE,"E-1";#N/A,#N/A,FALSE,"E-2";#N/A,#N/A,FALSE,"F-1";#N/A,#N/A,FALSE,"F-2";#N/A,#N/A,FALSE,"F-3";#N/A,#N/A,FALSE,"F-4";#N/A,#N/A,FALSE,"F-5";#N/A,#N/A,FALSE,"F-6";#N/A,#N/A,FALSE,"Matrix"}</definedName>
    <definedName name="trytr" localSheetId="37" hidden="1">{#N/A,#N/A,FALSE,"E-1";#N/A,#N/A,FALSE,"E-2";#N/A,#N/A,FALSE,"F-1";#N/A,#N/A,FALSE,"F-2";#N/A,#N/A,FALSE,"F-3";#N/A,#N/A,FALSE,"F-4";#N/A,#N/A,FALSE,"F-5";#N/A,#N/A,FALSE,"F-6";#N/A,#N/A,FALSE,"Matrix"}</definedName>
    <definedName name="trytr" localSheetId="36" hidden="1">{#N/A,#N/A,FALSE,"E-1";#N/A,#N/A,FALSE,"E-2";#N/A,#N/A,FALSE,"F-1";#N/A,#N/A,FALSE,"F-2";#N/A,#N/A,FALSE,"F-3";#N/A,#N/A,FALSE,"F-4";#N/A,#N/A,FALSE,"F-5";#N/A,#N/A,FALSE,"F-6";#N/A,#N/A,FALSE,"Matrix"}</definedName>
    <definedName name="trytr" localSheetId="33" hidden="1">{#N/A,#N/A,FALSE,"E-1";#N/A,#N/A,FALSE,"E-2";#N/A,#N/A,FALSE,"F-1";#N/A,#N/A,FALSE,"F-2";#N/A,#N/A,FALSE,"F-3";#N/A,#N/A,FALSE,"F-4";#N/A,#N/A,FALSE,"F-5";#N/A,#N/A,FALSE,"F-6";#N/A,#N/A,FALSE,"Matrix"}</definedName>
    <definedName name="trytr" localSheetId="34" hidden="1">{#N/A,#N/A,FALSE,"E-1";#N/A,#N/A,FALSE,"E-2";#N/A,#N/A,FALSE,"F-1";#N/A,#N/A,FALSE,"F-2";#N/A,#N/A,FALSE,"F-3";#N/A,#N/A,FALSE,"F-4";#N/A,#N/A,FALSE,"F-5";#N/A,#N/A,FALSE,"F-6";#N/A,#N/A,FALSE,"Matrix"}</definedName>
    <definedName name="trytr" localSheetId="31" hidden="1">{#N/A,#N/A,FALSE,"E-1";#N/A,#N/A,FALSE,"E-2";#N/A,#N/A,FALSE,"F-1";#N/A,#N/A,FALSE,"F-2";#N/A,#N/A,FALSE,"F-3";#N/A,#N/A,FALSE,"F-4";#N/A,#N/A,FALSE,"F-5";#N/A,#N/A,FALSE,"F-6";#N/A,#N/A,FALSE,"Matrix"}</definedName>
    <definedName name="trytr" hidden="1">{#N/A,#N/A,FALSE,"E-1";#N/A,#N/A,FALSE,"E-2";#N/A,#N/A,FALSE,"F-1";#N/A,#N/A,FALSE,"F-2";#N/A,#N/A,FALSE,"F-3";#N/A,#N/A,FALSE,"F-4";#N/A,#N/A,FALSE,"F-5";#N/A,#N/A,FALSE,"F-6";#N/A,#N/A,FALSE,"Matrix"}</definedName>
    <definedName name="trytry" localSheetId="35" hidden="1">{"bechtel1",#N/A,TRUE,"BECHTEL";"bechtelhours",#N/A,TRUE,"BECHTEL";"bechtel$",#N/A,TRUE,"BECHTEL"}</definedName>
    <definedName name="trytry" localSheetId="37" hidden="1">{"bechtel1",#N/A,TRUE,"BECHTEL";"bechtelhours",#N/A,TRUE,"BECHTEL";"bechtel$",#N/A,TRUE,"BECHTEL"}</definedName>
    <definedName name="trytry" localSheetId="36" hidden="1">{"bechtel1",#N/A,TRUE,"BECHTEL";"bechtelhours",#N/A,TRUE,"BECHTEL";"bechtel$",#N/A,TRUE,"BECHTEL"}</definedName>
    <definedName name="trytry" localSheetId="33" hidden="1">{"bechtel1",#N/A,TRUE,"BECHTEL";"bechtelhours",#N/A,TRUE,"BECHTEL";"bechtel$",#N/A,TRUE,"BECHTEL"}</definedName>
    <definedName name="trytry" localSheetId="34" hidden="1">{"bechtel1",#N/A,TRUE,"BECHTEL";"bechtelhours",#N/A,TRUE,"BECHTEL";"bechtel$",#N/A,TRUE,"BECHTEL"}</definedName>
    <definedName name="trytry" localSheetId="31" hidden="1">{"bechtel1",#N/A,TRUE,"BECHTEL";"bechtelhours",#N/A,TRUE,"BECHTEL";"bechtel$",#N/A,TRUE,"BECHTEL"}</definedName>
    <definedName name="trytry" hidden="1">{"bechtel1",#N/A,TRUE,"BECHTEL";"bechtelhours",#N/A,TRUE,"BECHTEL";"bechtel$",#N/A,TRUE,"BECHTEL"}</definedName>
    <definedName name="trytrytrrytrytr" localSheetId="35" hidden="1">{#N/A,#N/A,FALSE,"TEC-01";#N/A,#N/A,FALSE,"TEC - 02";#N/A,#N/A,FALSE,"TEC - 03";#N/A,#N/A,FALSE,"TEC - 04";#N/A,#N/A,FALSE,"TEC-07";#N/A,#N/A,FALSE,"TEC-08";#N/A,#N/A,FALSE,"TEC - 09A";#N/A,#N/A,FALSE,"TEC - 09B";#N/A,#N/A,FALSE,"TEC - 09C";#N/A,#N/A,FALSE,"TEC - 10";#N/A,#N/A,FALSE,"TEC-11"}</definedName>
    <definedName name="trytrytrrytrytr" localSheetId="37" hidden="1">{#N/A,#N/A,FALSE,"TEC-01";#N/A,#N/A,FALSE,"TEC - 02";#N/A,#N/A,FALSE,"TEC - 03";#N/A,#N/A,FALSE,"TEC - 04";#N/A,#N/A,FALSE,"TEC-07";#N/A,#N/A,FALSE,"TEC-08";#N/A,#N/A,FALSE,"TEC - 09A";#N/A,#N/A,FALSE,"TEC - 09B";#N/A,#N/A,FALSE,"TEC - 09C";#N/A,#N/A,FALSE,"TEC - 10";#N/A,#N/A,FALSE,"TEC-11"}</definedName>
    <definedName name="trytrytrrytrytr" localSheetId="36" hidden="1">{#N/A,#N/A,FALSE,"TEC-01";#N/A,#N/A,FALSE,"TEC - 02";#N/A,#N/A,FALSE,"TEC - 03";#N/A,#N/A,FALSE,"TEC - 04";#N/A,#N/A,FALSE,"TEC-07";#N/A,#N/A,FALSE,"TEC-08";#N/A,#N/A,FALSE,"TEC - 09A";#N/A,#N/A,FALSE,"TEC - 09B";#N/A,#N/A,FALSE,"TEC - 09C";#N/A,#N/A,FALSE,"TEC - 10";#N/A,#N/A,FALSE,"TEC-11"}</definedName>
    <definedName name="trytrytrrytrytr" localSheetId="33" hidden="1">{#N/A,#N/A,FALSE,"TEC-01";#N/A,#N/A,FALSE,"TEC - 02";#N/A,#N/A,FALSE,"TEC - 03";#N/A,#N/A,FALSE,"TEC - 04";#N/A,#N/A,FALSE,"TEC-07";#N/A,#N/A,FALSE,"TEC-08";#N/A,#N/A,FALSE,"TEC - 09A";#N/A,#N/A,FALSE,"TEC - 09B";#N/A,#N/A,FALSE,"TEC - 09C";#N/A,#N/A,FALSE,"TEC - 10";#N/A,#N/A,FALSE,"TEC-11"}</definedName>
    <definedName name="trytrytrrytrytr" localSheetId="34" hidden="1">{#N/A,#N/A,FALSE,"TEC-01";#N/A,#N/A,FALSE,"TEC - 02";#N/A,#N/A,FALSE,"TEC - 03";#N/A,#N/A,FALSE,"TEC - 04";#N/A,#N/A,FALSE,"TEC-07";#N/A,#N/A,FALSE,"TEC-08";#N/A,#N/A,FALSE,"TEC - 09A";#N/A,#N/A,FALSE,"TEC - 09B";#N/A,#N/A,FALSE,"TEC - 09C";#N/A,#N/A,FALSE,"TEC - 10";#N/A,#N/A,FALSE,"TEC-11"}</definedName>
    <definedName name="trytrytrrytrytr" localSheetId="31" hidden="1">{#N/A,#N/A,FALSE,"TEC-01";#N/A,#N/A,FALSE,"TEC - 02";#N/A,#N/A,FALSE,"TEC - 03";#N/A,#N/A,FALSE,"TEC - 04";#N/A,#N/A,FALSE,"TEC-07";#N/A,#N/A,FALSE,"TEC-08";#N/A,#N/A,FALSE,"TEC - 09A";#N/A,#N/A,FALSE,"TEC - 09B";#N/A,#N/A,FALSE,"TEC - 09C";#N/A,#N/A,FALSE,"TEC - 10";#N/A,#N/A,FALSE,"TEC-11"}</definedName>
    <definedName name="trytrytrrytrytr" hidden="1">{#N/A,#N/A,FALSE,"TEC-01";#N/A,#N/A,FALSE,"TEC - 02";#N/A,#N/A,FALSE,"TEC - 03";#N/A,#N/A,FALSE,"TEC - 04";#N/A,#N/A,FALSE,"TEC-07";#N/A,#N/A,FALSE,"TEC-08";#N/A,#N/A,FALSE,"TEC - 09A";#N/A,#N/A,FALSE,"TEC - 09B";#N/A,#N/A,FALSE,"TEC - 09C";#N/A,#N/A,FALSE,"TEC - 10";#N/A,#N/A,FALSE,"TEC-11"}</definedName>
    <definedName name="tS" localSheetId="31">#REF!</definedName>
    <definedName name="tS">!#REF!</definedName>
    <definedName name="tS___0" localSheetId="31">#REF!</definedName>
    <definedName name="tS___0">!#REF!</definedName>
    <definedName name="tS___13" localSheetId="31">#REF!</definedName>
    <definedName name="tS___13">!#REF!</definedName>
    <definedName name="TS_0">#REF!</definedName>
    <definedName name="TS_2">#REF!</definedName>
    <definedName name="TS_3">#REF!</definedName>
    <definedName name="TS_PAD..Norte">#REF!</definedName>
    <definedName name="TS_PAD_NORTE">#REF!</definedName>
    <definedName name="TSC">#REF!</definedName>
    <definedName name="TSD">#REF!</definedName>
    <definedName name="tseguridad">#REF!</definedName>
    <definedName name="tsidewlk" localSheetId="31">#REF!</definedName>
    <definedName name="tsidewlk">!#REF!</definedName>
    <definedName name="TSK">#REF!</definedName>
    <definedName name="TSRN1">#REF!</definedName>
    <definedName name="TSRN2">#REF!</definedName>
    <definedName name="TSS">#REF!</definedName>
    <definedName name="tste" localSheetId="35" hidden="1">{#N/A,#N/A,FALSE,"TEC-01";#N/A,#N/A,FALSE,"TEC - 02";#N/A,#N/A,FALSE,"TEC - 03";#N/A,#N/A,FALSE,"TEC - 04";#N/A,#N/A,FALSE,"TEC-07";#N/A,#N/A,FALSE,"TEC-08";#N/A,#N/A,FALSE,"TEC - 09A";#N/A,#N/A,FALSE,"TEC - 09B";#N/A,#N/A,FALSE,"TEC - 09C";#N/A,#N/A,FALSE,"TEC - 10";#N/A,#N/A,FALSE,"TEC-11"}</definedName>
    <definedName name="tste" localSheetId="37" hidden="1">{#N/A,#N/A,FALSE,"TEC-01";#N/A,#N/A,FALSE,"TEC - 02";#N/A,#N/A,FALSE,"TEC - 03";#N/A,#N/A,FALSE,"TEC - 04";#N/A,#N/A,FALSE,"TEC-07";#N/A,#N/A,FALSE,"TEC-08";#N/A,#N/A,FALSE,"TEC - 09A";#N/A,#N/A,FALSE,"TEC - 09B";#N/A,#N/A,FALSE,"TEC - 09C";#N/A,#N/A,FALSE,"TEC - 10";#N/A,#N/A,FALSE,"TEC-11"}</definedName>
    <definedName name="tste" localSheetId="36" hidden="1">{#N/A,#N/A,FALSE,"TEC-01";#N/A,#N/A,FALSE,"TEC - 02";#N/A,#N/A,FALSE,"TEC - 03";#N/A,#N/A,FALSE,"TEC - 04";#N/A,#N/A,FALSE,"TEC-07";#N/A,#N/A,FALSE,"TEC-08";#N/A,#N/A,FALSE,"TEC - 09A";#N/A,#N/A,FALSE,"TEC - 09B";#N/A,#N/A,FALSE,"TEC - 09C";#N/A,#N/A,FALSE,"TEC - 10";#N/A,#N/A,FALSE,"TEC-11"}</definedName>
    <definedName name="tste" localSheetId="33" hidden="1">{#N/A,#N/A,FALSE,"TEC-01";#N/A,#N/A,FALSE,"TEC - 02";#N/A,#N/A,FALSE,"TEC - 03";#N/A,#N/A,FALSE,"TEC - 04";#N/A,#N/A,FALSE,"TEC-07";#N/A,#N/A,FALSE,"TEC-08";#N/A,#N/A,FALSE,"TEC - 09A";#N/A,#N/A,FALSE,"TEC - 09B";#N/A,#N/A,FALSE,"TEC - 09C";#N/A,#N/A,FALSE,"TEC - 10";#N/A,#N/A,FALSE,"TEC-11"}</definedName>
    <definedName name="tste" localSheetId="34" hidden="1">{#N/A,#N/A,FALSE,"TEC-01";#N/A,#N/A,FALSE,"TEC - 02";#N/A,#N/A,FALSE,"TEC - 03";#N/A,#N/A,FALSE,"TEC - 04";#N/A,#N/A,FALSE,"TEC-07";#N/A,#N/A,FALSE,"TEC-08";#N/A,#N/A,FALSE,"TEC - 09A";#N/A,#N/A,FALSE,"TEC - 09B";#N/A,#N/A,FALSE,"TEC - 09C";#N/A,#N/A,FALSE,"TEC - 10";#N/A,#N/A,FALSE,"TEC-11"}</definedName>
    <definedName name="tste" localSheetId="31" hidden="1">{#N/A,#N/A,FALSE,"TEC-01";#N/A,#N/A,FALSE,"TEC - 02";#N/A,#N/A,FALSE,"TEC - 03";#N/A,#N/A,FALSE,"TEC - 04";#N/A,#N/A,FALSE,"TEC-07";#N/A,#N/A,FALSE,"TEC-08";#N/A,#N/A,FALSE,"TEC - 09A";#N/A,#N/A,FALSE,"TEC - 09B";#N/A,#N/A,FALSE,"TEC - 09C";#N/A,#N/A,FALSE,"TEC - 10";#N/A,#N/A,FALSE,"TEC-11"}</definedName>
    <definedName name="tste" hidden="1">{#N/A,#N/A,FALSE,"TEC-01";#N/A,#N/A,FALSE,"TEC - 02";#N/A,#N/A,FALSE,"TEC - 03";#N/A,#N/A,FALSE,"TEC - 04";#N/A,#N/A,FALSE,"TEC-07";#N/A,#N/A,FALSE,"TEC-08";#N/A,#N/A,FALSE,"TEC - 09A";#N/A,#N/A,FALSE,"TEC - 09B";#N/A,#N/A,FALSE,"TEC - 09C";#N/A,#N/A,FALSE,"TEC - 10";#N/A,#N/A,FALSE,"TEC-11"}</definedName>
    <definedName name="tsubcontrato">#REF!</definedName>
    <definedName name="TSUPPOT" localSheetId="35" hidden="1">{#N/A,#N/A,FALSE,"CCTV"}</definedName>
    <definedName name="TSUPPOT" localSheetId="37" hidden="1">{#N/A,#N/A,FALSE,"CCTV"}</definedName>
    <definedName name="TSUPPOT" localSheetId="36" hidden="1">{#N/A,#N/A,FALSE,"CCTV"}</definedName>
    <definedName name="TSUPPOT" localSheetId="33" hidden="1">{#N/A,#N/A,FALSE,"CCTV"}</definedName>
    <definedName name="TSUPPOT" localSheetId="34" hidden="1">{#N/A,#N/A,FALSE,"CCTV"}</definedName>
    <definedName name="TSUPPOT" localSheetId="31" hidden="1">{#N/A,#N/A,FALSE,"CCTV"}</definedName>
    <definedName name="TSUPPOT" hidden="1">{#N/A,#N/A,FALSE,"CCTV"}</definedName>
    <definedName name="tt" localSheetId="35" hidden="1">{"EXEC",#N/A,FALSE,"Header";"EXEC_2",#N/A,FALSE,"Summary_2"}</definedName>
    <definedName name="tt" localSheetId="37" hidden="1">{"EXEC",#N/A,FALSE,"Header";"EXEC_2",#N/A,FALSE,"Summary_2"}</definedName>
    <definedName name="tt" localSheetId="36" hidden="1">{"EXEC",#N/A,FALSE,"Header";"EXEC_2",#N/A,FALSE,"Summary_2"}</definedName>
    <definedName name="tt" localSheetId="33" hidden="1">{"EXEC",#N/A,FALSE,"Header";"EXEC_2",#N/A,FALSE,"Summary_2"}</definedName>
    <definedName name="tt" localSheetId="34" hidden="1">{"EXEC",#N/A,FALSE,"Header";"EXEC_2",#N/A,FALSE,"Summary_2"}</definedName>
    <definedName name="TT" localSheetId="31">#REF!</definedName>
    <definedName name="tt" hidden="1">{"EXEC",#N/A,FALSE,"Header";"EXEC_2",#N/A,FALSE,"Summary_2"}</definedName>
    <definedName name="tt_1" localSheetId="35" hidden="1">{#N/A,#N/A,FALSE,"Aging Summary";#N/A,#N/A,FALSE,"Ratio Analysis";#N/A,#N/A,FALSE,"Test 120 Day Accts";#N/A,#N/A,FALSE,"Tickmarks"}</definedName>
    <definedName name="tt_1" localSheetId="37" hidden="1">{#N/A,#N/A,FALSE,"Aging Summary";#N/A,#N/A,FALSE,"Ratio Analysis";#N/A,#N/A,FALSE,"Test 120 Day Accts";#N/A,#N/A,FALSE,"Tickmarks"}</definedName>
    <definedName name="tt_1" localSheetId="36" hidden="1">{#N/A,#N/A,FALSE,"Aging Summary";#N/A,#N/A,FALSE,"Ratio Analysis";#N/A,#N/A,FALSE,"Test 120 Day Accts";#N/A,#N/A,FALSE,"Tickmarks"}</definedName>
    <definedName name="tt_1" localSheetId="33" hidden="1">{#N/A,#N/A,FALSE,"Aging Summary";#N/A,#N/A,FALSE,"Ratio Analysis";#N/A,#N/A,FALSE,"Test 120 Day Accts";#N/A,#N/A,FALSE,"Tickmarks"}</definedName>
    <definedName name="tt_1" localSheetId="34" hidden="1">{#N/A,#N/A,FALSE,"Aging Summary";#N/A,#N/A,FALSE,"Ratio Analysis";#N/A,#N/A,FALSE,"Test 120 Day Accts";#N/A,#N/A,FALSE,"Tickmarks"}</definedName>
    <definedName name="tt_1" localSheetId="31" hidden="1">{#N/A,#N/A,FALSE,"Aging Summary";#N/A,#N/A,FALSE,"Ratio Analysis";#N/A,#N/A,FALSE,"Test 120 Day Accts";#N/A,#N/A,FALSE,"Tickmarks"}</definedName>
    <definedName name="tt_1" hidden="1">{#N/A,#N/A,FALSE,"Aging Summary";#N/A,#N/A,FALSE,"Ratio Analysis";#N/A,#N/A,FALSE,"Test 120 Day Accts";#N/A,#N/A,FALSE,"Tickmarks"}</definedName>
    <definedName name="TTA">#REF!</definedName>
    <definedName name="TTB">#REF!</definedName>
    <definedName name="ttdrtdetr" localSheetId="35" hidden="1">{#N/A,#N/A,FALSE,"IC_Global";#N/A,#N/A,FALSE,"IC_Global (98-f)";#N/A,#N/A,FALSE,"Inc";#N/A,#N/A,FALSE,"CAMBIOS (2)";#N/A,#N/A,FALSE,"EXPL Inc.";#N/A,#N/A,FALSE,"HITOS98";#N/A,#N/A,FALSE,"CURVA ""S"" GLOBAL ";#N/A,#N/A,FALSE,"CURVA ""S"" 1998 "}</definedName>
    <definedName name="ttdrtdetr" localSheetId="37" hidden="1">{#N/A,#N/A,FALSE,"IC_Global";#N/A,#N/A,FALSE,"IC_Global (98-f)";#N/A,#N/A,FALSE,"Inc";#N/A,#N/A,FALSE,"CAMBIOS (2)";#N/A,#N/A,FALSE,"EXPL Inc.";#N/A,#N/A,FALSE,"HITOS98";#N/A,#N/A,FALSE,"CURVA ""S"" GLOBAL ";#N/A,#N/A,FALSE,"CURVA ""S"" 1998 "}</definedName>
    <definedName name="ttdrtdetr" localSheetId="36" hidden="1">{#N/A,#N/A,FALSE,"IC_Global";#N/A,#N/A,FALSE,"IC_Global (98-f)";#N/A,#N/A,FALSE,"Inc";#N/A,#N/A,FALSE,"CAMBIOS (2)";#N/A,#N/A,FALSE,"EXPL Inc.";#N/A,#N/A,FALSE,"HITOS98";#N/A,#N/A,FALSE,"CURVA ""S"" GLOBAL ";#N/A,#N/A,FALSE,"CURVA ""S"" 1998 "}</definedName>
    <definedName name="ttdrtdetr" localSheetId="33" hidden="1">{#N/A,#N/A,FALSE,"IC_Global";#N/A,#N/A,FALSE,"IC_Global (98-f)";#N/A,#N/A,FALSE,"Inc";#N/A,#N/A,FALSE,"CAMBIOS (2)";#N/A,#N/A,FALSE,"EXPL Inc.";#N/A,#N/A,FALSE,"HITOS98";#N/A,#N/A,FALSE,"CURVA ""S"" GLOBAL ";#N/A,#N/A,FALSE,"CURVA ""S"" 1998 "}</definedName>
    <definedName name="ttdrtdetr" localSheetId="34" hidden="1">{#N/A,#N/A,FALSE,"IC_Global";#N/A,#N/A,FALSE,"IC_Global (98-f)";#N/A,#N/A,FALSE,"Inc";#N/A,#N/A,FALSE,"CAMBIOS (2)";#N/A,#N/A,FALSE,"EXPL Inc.";#N/A,#N/A,FALSE,"HITOS98";#N/A,#N/A,FALSE,"CURVA ""S"" GLOBAL ";#N/A,#N/A,FALSE,"CURVA ""S"" 1998 "}</definedName>
    <definedName name="ttdrtdetr" localSheetId="31" hidden="1">{#N/A,#N/A,FALSE,"IC_Global";#N/A,#N/A,FALSE,"IC_Global (98-f)";#N/A,#N/A,FALSE,"Inc";#N/A,#N/A,FALSE,"CAMBIOS (2)";#N/A,#N/A,FALSE,"EXPL Inc.";#N/A,#N/A,FALSE,"HITOS98";#N/A,#N/A,FALSE,"CURVA ""S"" GLOBAL ";#N/A,#N/A,FALSE,"CURVA ""S"" 1998 "}</definedName>
    <definedName name="ttdrtdetr" hidden="1">{#N/A,#N/A,FALSE,"IC_Global";#N/A,#N/A,FALSE,"IC_Global (98-f)";#N/A,#N/A,FALSE,"Inc";#N/A,#N/A,FALSE,"CAMBIOS (2)";#N/A,#N/A,FALSE,"EXPL Inc.";#N/A,#N/A,FALSE,"HITOS98";#N/A,#N/A,FALSE,"CURVA ""S"" GLOBAL ";#N/A,#N/A,FALSE,"CURVA ""S"" 1998 "}</definedName>
    <definedName name="ttetete" localSheetId="35" hidden="1">{#N/A,#N/A,TRUE,"MES";#N/A,#N/A,TRUE,"ANUAL"}</definedName>
    <definedName name="ttetete" localSheetId="37" hidden="1">{#N/A,#N/A,TRUE,"MES";#N/A,#N/A,TRUE,"ANUAL"}</definedName>
    <definedName name="ttetete" localSheetId="36" hidden="1">{#N/A,#N/A,TRUE,"MES";#N/A,#N/A,TRUE,"ANUAL"}</definedName>
    <definedName name="ttetete" localSheetId="33" hidden="1">{#N/A,#N/A,TRUE,"MES";#N/A,#N/A,TRUE,"ANUAL"}</definedName>
    <definedName name="ttetete" localSheetId="34" hidden="1">{#N/A,#N/A,TRUE,"MES";#N/A,#N/A,TRUE,"ANUAL"}</definedName>
    <definedName name="ttetete" localSheetId="31" hidden="1">{#N/A,#N/A,TRUE,"MES";#N/A,#N/A,TRUE,"ANUAL"}</definedName>
    <definedName name="ttetete" hidden="1">{#N/A,#N/A,TRUE,"MES";#N/A,#N/A,TRUE,"ANUAL"}</definedName>
    <definedName name="TTFFFFVVGGT" localSheetId="35" hidden="1">{#N/A,#N/A,FALSE,"Aging Summary";#N/A,#N/A,FALSE,"Ratio Analysis";#N/A,#N/A,FALSE,"Test 120 Day Accts";#N/A,#N/A,FALSE,"Tickmarks"}</definedName>
    <definedName name="TTFFFFVVGGT" localSheetId="37" hidden="1">{#N/A,#N/A,FALSE,"Aging Summary";#N/A,#N/A,FALSE,"Ratio Analysis";#N/A,#N/A,FALSE,"Test 120 Day Accts";#N/A,#N/A,FALSE,"Tickmarks"}</definedName>
    <definedName name="TTFFFFVVGGT" localSheetId="36" hidden="1">{#N/A,#N/A,FALSE,"Aging Summary";#N/A,#N/A,FALSE,"Ratio Analysis";#N/A,#N/A,FALSE,"Test 120 Day Accts";#N/A,#N/A,FALSE,"Tickmarks"}</definedName>
    <definedName name="TTFFFFVVGGT" localSheetId="33" hidden="1">{#N/A,#N/A,FALSE,"Aging Summary";#N/A,#N/A,FALSE,"Ratio Analysis";#N/A,#N/A,FALSE,"Test 120 Day Accts";#N/A,#N/A,FALSE,"Tickmarks"}</definedName>
    <definedName name="TTFFFFVVGGT" localSheetId="34" hidden="1">{#N/A,#N/A,FALSE,"Aging Summary";#N/A,#N/A,FALSE,"Ratio Analysis";#N/A,#N/A,FALSE,"Test 120 Day Accts";#N/A,#N/A,FALSE,"Tickmarks"}</definedName>
    <definedName name="TTFFFFVVGGT" localSheetId="31" hidden="1">{#N/A,#N/A,FALSE,"Aging Summary";#N/A,#N/A,FALSE,"Ratio Analysis";#N/A,#N/A,FALSE,"Test 120 Day Accts";#N/A,#N/A,FALSE,"Tickmarks"}</definedName>
    <definedName name="TTFFFFVVGGT" hidden="1">{#N/A,#N/A,FALSE,"Aging Summary";#N/A,#N/A,FALSE,"Ratio Analysis";#N/A,#N/A,FALSE,"Test 120 Day Accts";#N/A,#N/A,FALSE,"Tickmarks"}</definedName>
    <definedName name="TTFFFFVVGGT_1" localSheetId="35" hidden="1">{#N/A,#N/A,FALSE,"Aging Summary";#N/A,#N/A,FALSE,"Ratio Analysis";#N/A,#N/A,FALSE,"Test 120 Day Accts";#N/A,#N/A,FALSE,"Tickmarks"}</definedName>
    <definedName name="TTFFFFVVGGT_1" localSheetId="37" hidden="1">{#N/A,#N/A,FALSE,"Aging Summary";#N/A,#N/A,FALSE,"Ratio Analysis";#N/A,#N/A,FALSE,"Test 120 Day Accts";#N/A,#N/A,FALSE,"Tickmarks"}</definedName>
    <definedName name="TTFFFFVVGGT_1" localSheetId="36" hidden="1">{#N/A,#N/A,FALSE,"Aging Summary";#N/A,#N/A,FALSE,"Ratio Analysis";#N/A,#N/A,FALSE,"Test 120 Day Accts";#N/A,#N/A,FALSE,"Tickmarks"}</definedName>
    <definedName name="TTFFFFVVGGT_1" localSheetId="33" hidden="1">{#N/A,#N/A,FALSE,"Aging Summary";#N/A,#N/A,FALSE,"Ratio Analysis";#N/A,#N/A,FALSE,"Test 120 Day Accts";#N/A,#N/A,FALSE,"Tickmarks"}</definedName>
    <definedName name="TTFFFFVVGGT_1" localSheetId="34" hidden="1">{#N/A,#N/A,FALSE,"Aging Summary";#N/A,#N/A,FALSE,"Ratio Analysis";#N/A,#N/A,FALSE,"Test 120 Day Accts";#N/A,#N/A,FALSE,"Tickmarks"}</definedName>
    <definedName name="TTFFFFVVGGT_1" localSheetId="31" hidden="1">{#N/A,#N/A,FALSE,"Aging Summary";#N/A,#N/A,FALSE,"Ratio Analysis";#N/A,#N/A,FALSE,"Test 120 Day Accts";#N/A,#N/A,FALSE,"Tickmarks"}</definedName>
    <definedName name="TTFFFFVVGGT_1" hidden="1">{#N/A,#N/A,FALSE,"Aging Summary";#N/A,#N/A,FALSE,"Ratio Analysis";#N/A,#N/A,FALSE,"Test 120 Day Accts";#N/A,#N/A,FALSE,"Tickmarks"}</definedName>
    <definedName name="TTLSUM">#REF!</definedName>
    <definedName name="Tto" localSheetId="35" hidden="1">{"JAN",#N/A,FALSE,"January"}</definedName>
    <definedName name="Tto" localSheetId="37" hidden="1">{"JAN",#N/A,FALSE,"January"}</definedName>
    <definedName name="Tto" localSheetId="36" hidden="1">{"JAN",#N/A,FALSE,"January"}</definedName>
    <definedName name="Tto" localSheetId="33" hidden="1">{"JAN",#N/A,FALSE,"January"}</definedName>
    <definedName name="Tto" localSheetId="34" hidden="1">{"JAN",#N/A,FALSE,"January"}</definedName>
    <definedName name="Tto" localSheetId="31" hidden="1">{"JAN",#N/A,FALSE,"January"}</definedName>
    <definedName name="Tto" hidden="1">{"JAN",#N/A,FALSE,"January"}</definedName>
    <definedName name="ttransporte">#REF!</definedName>
    <definedName name="ttt" localSheetId="35"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tt"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tt"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tt" localSheetId="36"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3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34"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31">#REF!</definedName>
    <definedName name="ttt"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t" localSheetId="35" hidden="1">INDEX(codematch,1,20)</definedName>
    <definedName name="tttt" localSheetId="37" hidden="1">INDEX(codematch,1,20)</definedName>
    <definedName name="tttt" localSheetId="21" hidden="1">INDEX(codematch,1,20)</definedName>
    <definedName name="tttt" localSheetId="36" hidden="1">INDEX(codematch,1,20)</definedName>
    <definedName name="tttt" localSheetId="33" hidden="1">INDEX(codematch,1,20)</definedName>
    <definedName name="tttt" localSheetId="34" hidden="1">INDEX(codematch,1,20)</definedName>
    <definedName name="tttt" localSheetId="31" hidden="1">INDEX(codematch,1,20)</definedName>
    <definedName name="tttt" hidden="1">INDEX(codematch,1,20)</definedName>
    <definedName name="tttt_1" localSheetId="35" hidden="1">{#N/A,#N/A,TRUE,"ComparativoII"}</definedName>
    <definedName name="tttt_1" localSheetId="37" hidden="1">{#N/A,#N/A,TRUE,"ComparativoII"}</definedName>
    <definedName name="tttt_1" localSheetId="36" hidden="1">{#N/A,#N/A,TRUE,"ComparativoII"}</definedName>
    <definedName name="tttt_1" localSheetId="33" hidden="1">{#N/A,#N/A,TRUE,"ComparativoII"}</definedName>
    <definedName name="tttt_1" localSheetId="34" hidden="1">{#N/A,#N/A,TRUE,"ComparativoII"}</definedName>
    <definedName name="tttt_1" localSheetId="31" hidden="1">{#N/A,#N/A,TRUE,"ComparativoII"}</definedName>
    <definedName name="tttt_1" hidden="1">{#N/A,#N/A,TRUE,"ComparativoII"}</definedName>
    <definedName name="ttttt" localSheetId="35" hidden="1">{"DETALLE_1996",#N/A,FALSE,"flujo";"DETALLE_1997",#N/A,FALSE,"flujo";"GASTOS_INCURRIDOS_1996",#N/A,FALSE,"flujo";"GASTOS_PROGRAMADOS_PARA_1997",#N/A,FALSE,"flujo";#N/A,#N/A,FALSE,"comparat";#N/A,#N/A,FALSE,"costos";#N/A,#N/A,FALSE,"proyctrol"}</definedName>
    <definedName name="ttttt" localSheetId="37" hidden="1">{"DETALLE_1996",#N/A,FALSE,"flujo";"DETALLE_1997",#N/A,FALSE,"flujo";"GASTOS_INCURRIDOS_1996",#N/A,FALSE,"flujo";"GASTOS_PROGRAMADOS_PARA_1997",#N/A,FALSE,"flujo";#N/A,#N/A,FALSE,"comparat";#N/A,#N/A,FALSE,"costos";#N/A,#N/A,FALSE,"proyctrol"}</definedName>
    <definedName name="ttttt" localSheetId="36" hidden="1">{"DETALLE_1996",#N/A,FALSE,"flujo";"DETALLE_1997",#N/A,FALSE,"flujo";"GASTOS_INCURRIDOS_1996",#N/A,FALSE,"flujo";"GASTOS_PROGRAMADOS_PARA_1997",#N/A,FALSE,"flujo";#N/A,#N/A,FALSE,"comparat";#N/A,#N/A,FALSE,"costos";#N/A,#N/A,FALSE,"proyctrol"}</definedName>
    <definedName name="ttttt" localSheetId="33" hidden="1">{"DETALLE_1996",#N/A,FALSE,"flujo";"DETALLE_1997",#N/A,FALSE,"flujo";"GASTOS_INCURRIDOS_1996",#N/A,FALSE,"flujo";"GASTOS_PROGRAMADOS_PARA_1997",#N/A,FALSE,"flujo";#N/A,#N/A,FALSE,"comparat";#N/A,#N/A,FALSE,"costos";#N/A,#N/A,FALSE,"proyctrol"}</definedName>
    <definedName name="ttttt" localSheetId="34" hidden="1">{"DETALLE_1996",#N/A,FALSE,"flujo";"DETALLE_1997",#N/A,FALSE,"flujo";"GASTOS_INCURRIDOS_1996",#N/A,FALSE,"flujo";"GASTOS_PROGRAMADOS_PARA_1997",#N/A,FALSE,"flujo";#N/A,#N/A,FALSE,"comparat";#N/A,#N/A,FALSE,"costos";#N/A,#N/A,FALSE,"proyctrol"}</definedName>
    <definedName name="ttttt" localSheetId="31" hidden="1">{"DETALLE_1996",#N/A,FALSE,"flujo";"DETALLE_1997",#N/A,FALSE,"flujo";"GASTOS_INCURRIDOS_1996",#N/A,FALSE,"flujo";"GASTOS_PROGRAMADOS_PARA_1997",#N/A,FALSE,"flujo";#N/A,#N/A,FALSE,"comparat";#N/A,#N/A,FALSE,"costos";#N/A,#N/A,FALSE,"proyctrol"}</definedName>
    <definedName name="ttttt" hidden="1">{"DETALLE_1996",#N/A,FALSE,"flujo";"DETALLE_1997",#N/A,FALSE,"flujo";"GASTOS_INCURRIDOS_1996",#N/A,FALSE,"flujo";"GASTOS_PROGRAMADOS_PARA_1997",#N/A,FALSE,"flujo";#N/A,#N/A,FALSE,"comparat";#N/A,#N/A,FALSE,"costos";#N/A,#N/A,FALSE,"proyctrol"}</definedName>
    <definedName name="tttttt" localSheetId="35" hidden="1">{#N/A,#N/A,FALSE,"OAS";#N/A,#N/A,FALSE,"OBG";#N/A,#N/A,FALSE,"OCZ";#N/A,#N/A,FALSE,"OFR";#N/A,#N/A,FALSE,"OGR";#N/A,#N/A,FALSE,"OGY";#N/A,#N/A,FALSE,"OHY ";#N/A,#N/A,FALSE,"OLX";#N/A,#N/A,FALSE,"ONL";#N/A,#N/A,FALSE,"OPO";#N/A,#N/A,FALSE,"OPL";#N/A,#N/A,FALSE,"OSK";#N/A,#N/A,FALSE,"OSP";#N/A,#N/A,FALSE,"OSZ";#N/A,#N/A,FALSE,"OTU";#N/A,#N/A,FALSE,"OUK"}</definedName>
    <definedName name="tttttt" localSheetId="37" hidden="1">{#N/A,#N/A,FALSE,"OAS";#N/A,#N/A,FALSE,"OBG";#N/A,#N/A,FALSE,"OCZ";#N/A,#N/A,FALSE,"OFR";#N/A,#N/A,FALSE,"OGR";#N/A,#N/A,FALSE,"OGY";#N/A,#N/A,FALSE,"OHY ";#N/A,#N/A,FALSE,"OLX";#N/A,#N/A,FALSE,"ONL";#N/A,#N/A,FALSE,"OPO";#N/A,#N/A,FALSE,"OPL";#N/A,#N/A,FALSE,"OSK";#N/A,#N/A,FALSE,"OSP";#N/A,#N/A,FALSE,"OSZ";#N/A,#N/A,FALSE,"OTU";#N/A,#N/A,FALSE,"OUK"}</definedName>
    <definedName name="tttttt" localSheetId="32" hidden="1">{#N/A,#N/A,FALSE,"OAS";#N/A,#N/A,FALSE,"OBG";#N/A,#N/A,FALSE,"OCZ";#N/A,#N/A,FALSE,"OFR";#N/A,#N/A,FALSE,"OGR";#N/A,#N/A,FALSE,"OGY";#N/A,#N/A,FALSE,"OHY ";#N/A,#N/A,FALSE,"OLX";#N/A,#N/A,FALSE,"ONL";#N/A,#N/A,FALSE,"OPO";#N/A,#N/A,FALSE,"OPL";#N/A,#N/A,FALSE,"OSK";#N/A,#N/A,FALSE,"OSP";#N/A,#N/A,FALSE,"OSZ";#N/A,#N/A,FALSE,"OTU";#N/A,#N/A,FALSE,"OUK"}</definedName>
    <definedName name="tttttt" localSheetId="21" hidden="1">{#N/A,#N/A,FALSE,"OAS";#N/A,#N/A,FALSE,"OBG";#N/A,#N/A,FALSE,"OCZ";#N/A,#N/A,FALSE,"OFR";#N/A,#N/A,FALSE,"OGR";#N/A,#N/A,FALSE,"OGY";#N/A,#N/A,FALSE,"OHY ";#N/A,#N/A,FALSE,"OLX";#N/A,#N/A,FALSE,"ONL";#N/A,#N/A,FALSE,"OPO";#N/A,#N/A,FALSE,"OPL";#N/A,#N/A,FALSE,"OSK";#N/A,#N/A,FALSE,"OSP";#N/A,#N/A,FALSE,"OSZ";#N/A,#N/A,FALSE,"OTU";#N/A,#N/A,FALSE,"OUK"}</definedName>
    <definedName name="tttttt" localSheetId="36" hidden="1">{#N/A,#N/A,FALSE,"OAS";#N/A,#N/A,FALSE,"OBG";#N/A,#N/A,FALSE,"OCZ";#N/A,#N/A,FALSE,"OFR";#N/A,#N/A,FALSE,"OGR";#N/A,#N/A,FALSE,"OGY";#N/A,#N/A,FALSE,"OHY ";#N/A,#N/A,FALSE,"OLX";#N/A,#N/A,FALSE,"ONL";#N/A,#N/A,FALSE,"OPO";#N/A,#N/A,FALSE,"OPL";#N/A,#N/A,FALSE,"OSK";#N/A,#N/A,FALSE,"OSP";#N/A,#N/A,FALSE,"OSZ";#N/A,#N/A,FALSE,"OTU";#N/A,#N/A,FALSE,"OUK"}</definedName>
    <definedName name="tttttt" localSheetId="33" hidden="1">{#N/A,#N/A,FALSE,"OAS";#N/A,#N/A,FALSE,"OBG";#N/A,#N/A,FALSE,"OCZ";#N/A,#N/A,FALSE,"OFR";#N/A,#N/A,FALSE,"OGR";#N/A,#N/A,FALSE,"OGY";#N/A,#N/A,FALSE,"OHY ";#N/A,#N/A,FALSE,"OLX";#N/A,#N/A,FALSE,"ONL";#N/A,#N/A,FALSE,"OPO";#N/A,#N/A,FALSE,"OPL";#N/A,#N/A,FALSE,"OSK";#N/A,#N/A,FALSE,"OSP";#N/A,#N/A,FALSE,"OSZ";#N/A,#N/A,FALSE,"OTU";#N/A,#N/A,FALSE,"OUK"}</definedName>
    <definedName name="tttttt" localSheetId="34" hidden="1">{#N/A,#N/A,FALSE,"OAS";#N/A,#N/A,FALSE,"OBG";#N/A,#N/A,FALSE,"OCZ";#N/A,#N/A,FALSE,"OFR";#N/A,#N/A,FALSE,"OGR";#N/A,#N/A,FALSE,"OGY";#N/A,#N/A,FALSE,"OHY ";#N/A,#N/A,FALSE,"OLX";#N/A,#N/A,FALSE,"ONL";#N/A,#N/A,FALSE,"OPO";#N/A,#N/A,FALSE,"OPL";#N/A,#N/A,FALSE,"OSK";#N/A,#N/A,FALSE,"OSP";#N/A,#N/A,FALSE,"OSZ";#N/A,#N/A,FALSE,"OTU";#N/A,#N/A,FALSE,"OUK"}</definedName>
    <definedName name="tttttt" localSheetId="31" hidden="1">{#N/A,#N/A,FALSE,"OAS";#N/A,#N/A,FALSE,"OBG";#N/A,#N/A,FALSE,"OCZ";#N/A,#N/A,FALSE,"OFR";#N/A,#N/A,FALSE,"OGR";#N/A,#N/A,FALSE,"OGY";#N/A,#N/A,FALSE,"OHY ";#N/A,#N/A,FALSE,"OLX";#N/A,#N/A,FALSE,"ONL";#N/A,#N/A,FALSE,"OPO";#N/A,#N/A,FALSE,"OPL";#N/A,#N/A,FALSE,"OSK";#N/A,#N/A,FALSE,"OSP";#N/A,#N/A,FALSE,"OSZ";#N/A,#N/A,FALSE,"OTU";#N/A,#N/A,FALSE,"OUK"}</definedName>
    <definedName name="tttttt" hidden="1">{#N/A,#N/A,FALSE,"OAS";#N/A,#N/A,FALSE,"OBG";#N/A,#N/A,FALSE,"OCZ";#N/A,#N/A,FALSE,"OFR";#N/A,#N/A,FALSE,"OGR";#N/A,#N/A,FALSE,"OGY";#N/A,#N/A,FALSE,"OHY ";#N/A,#N/A,FALSE,"OLX";#N/A,#N/A,FALSE,"ONL";#N/A,#N/A,FALSE,"OPO";#N/A,#N/A,FALSE,"OPL";#N/A,#N/A,FALSE,"OSK";#N/A,#N/A,FALSE,"OSP";#N/A,#N/A,FALSE,"OSZ";#N/A,#N/A,FALSE,"OTU";#N/A,#N/A,FALSE,"OUK"}</definedName>
    <definedName name="ttttttt" localSheetId="31" hidden="1">#REF!</definedName>
    <definedName name="ttttttt" hidden="1">#REF!</definedName>
    <definedName name="TTX">#REF!</definedName>
    <definedName name="tu" localSheetId="35" hidden="1">#REF!</definedName>
    <definedName name="tu" localSheetId="37" hidden="1">#REF!</definedName>
    <definedName name="tu" localSheetId="36" hidden="1">#REF!</definedName>
    <definedName name="tu" localSheetId="33" hidden="1">#REF!</definedName>
    <definedName name="tu" localSheetId="34" hidden="1">#REF!</definedName>
    <definedName name="tu" localSheetId="31" hidden="1">{"MO(BASE)",#N/A,FALSE,"MO(BASE)";"MO(BASE)1",#N/A,FALSE,"MO(BASE)";"MO(BASE)2",#N/A,FALSE,"MO(BASE)"}</definedName>
    <definedName name="tu" hidden="1">#REF!</definedName>
    <definedName name="tu_1" localSheetId="35" hidden="1">{"MO(BASE)",#N/A,FALSE,"MO(BASE)";"MO(BASE)1",#N/A,FALSE,"MO(BASE)";"MO(BASE)2",#N/A,FALSE,"MO(BASE)"}</definedName>
    <definedName name="tu_1" localSheetId="37" hidden="1">{"MO(BASE)",#N/A,FALSE,"MO(BASE)";"MO(BASE)1",#N/A,FALSE,"MO(BASE)";"MO(BASE)2",#N/A,FALSE,"MO(BASE)"}</definedName>
    <definedName name="tu_1" localSheetId="36" hidden="1">{"MO(BASE)",#N/A,FALSE,"MO(BASE)";"MO(BASE)1",#N/A,FALSE,"MO(BASE)";"MO(BASE)2",#N/A,FALSE,"MO(BASE)"}</definedName>
    <definedName name="tu_1" localSheetId="33" hidden="1">{"MO(BASE)",#N/A,FALSE,"MO(BASE)";"MO(BASE)1",#N/A,FALSE,"MO(BASE)";"MO(BASE)2",#N/A,FALSE,"MO(BASE)"}</definedName>
    <definedName name="tu_1" localSheetId="34" hidden="1">{"MO(BASE)",#N/A,FALSE,"MO(BASE)";"MO(BASE)1",#N/A,FALSE,"MO(BASE)";"MO(BASE)2",#N/A,FALSE,"MO(BASE)"}</definedName>
    <definedName name="tu_1" localSheetId="31" hidden="1">{"MO(BASE)",#N/A,FALSE,"MO(BASE)";"MO(BASE)1",#N/A,FALSE,"MO(BASE)";"MO(BASE)2",#N/A,FALSE,"MO(BASE)"}</definedName>
    <definedName name="tu_1" hidden="1">{"MO(BASE)",#N/A,FALSE,"MO(BASE)";"MO(BASE)1",#N/A,FALSE,"MO(BASE)";"MO(BASE)2",#N/A,FALSE,"MO(BASE)"}</definedName>
    <definedName name="tu_2" localSheetId="35" hidden="1">{"MO(BASE)",#N/A,FALSE,"MO(BASE)";"MO(BASE)1",#N/A,FALSE,"MO(BASE)";"MO(BASE)2",#N/A,FALSE,"MO(BASE)"}</definedName>
    <definedName name="tu_2" localSheetId="37" hidden="1">{"MO(BASE)",#N/A,FALSE,"MO(BASE)";"MO(BASE)1",#N/A,FALSE,"MO(BASE)";"MO(BASE)2",#N/A,FALSE,"MO(BASE)"}</definedName>
    <definedName name="tu_2" localSheetId="36" hidden="1">{"MO(BASE)",#N/A,FALSE,"MO(BASE)";"MO(BASE)1",#N/A,FALSE,"MO(BASE)";"MO(BASE)2",#N/A,FALSE,"MO(BASE)"}</definedName>
    <definedName name="tu_2" localSheetId="33" hidden="1">{"MO(BASE)",#N/A,FALSE,"MO(BASE)";"MO(BASE)1",#N/A,FALSE,"MO(BASE)";"MO(BASE)2",#N/A,FALSE,"MO(BASE)"}</definedName>
    <definedName name="tu_2" localSheetId="34" hidden="1">{"MO(BASE)",#N/A,FALSE,"MO(BASE)";"MO(BASE)1",#N/A,FALSE,"MO(BASE)";"MO(BASE)2",#N/A,FALSE,"MO(BASE)"}</definedName>
    <definedName name="tu_2" localSheetId="31" hidden="1">{"MO(BASE)",#N/A,FALSE,"MO(BASE)";"MO(BASE)1",#N/A,FALSE,"MO(BASE)";"MO(BASE)2",#N/A,FALSE,"MO(BASE)"}</definedName>
    <definedName name="tu_2" hidden="1">{"MO(BASE)",#N/A,FALSE,"MO(BASE)";"MO(BASE)1",#N/A,FALSE,"MO(BASE)";"MO(BASE)2",#N/A,FALSE,"MO(BASE)"}</definedName>
    <definedName name="tu_3" localSheetId="35" hidden="1">{"MO(BASE)",#N/A,FALSE,"MO(BASE)";"MO(BASE)1",#N/A,FALSE,"MO(BASE)";"MO(BASE)2",#N/A,FALSE,"MO(BASE)"}</definedName>
    <definedName name="tu_3" localSheetId="37" hidden="1">{"MO(BASE)",#N/A,FALSE,"MO(BASE)";"MO(BASE)1",#N/A,FALSE,"MO(BASE)";"MO(BASE)2",#N/A,FALSE,"MO(BASE)"}</definedName>
    <definedName name="tu_3" localSheetId="36" hidden="1">{"MO(BASE)",#N/A,FALSE,"MO(BASE)";"MO(BASE)1",#N/A,FALSE,"MO(BASE)";"MO(BASE)2",#N/A,FALSE,"MO(BASE)"}</definedName>
    <definedName name="tu_3" localSheetId="33" hidden="1">{"MO(BASE)",#N/A,FALSE,"MO(BASE)";"MO(BASE)1",#N/A,FALSE,"MO(BASE)";"MO(BASE)2",#N/A,FALSE,"MO(BASE)"}</definedName>
    <definedName name="tu_3" localSheetId="34" hidden="1">{"MO(BASE)",#N/A,FALSE,"MO(BASE)";"MO(BASE)1",#N/A,FALSE,"MO(BASE)";"MO(BASE)2",#N/A,FALSE,"MO(BASE)"}</definedName>
    <definedName name="tu_3" localSheetId="31" hidden="1">{"MO(BASE)",#N/A,FALSE,"MO(BASE)";"MO(BASE)1",#N/A,FALSE,"MO(BASE)";"MO(BASE)2",#N/A,FALSE,"MO(BASE)"}</definedName>
    <definedName name="tu_3" hidden="1">{"MO(BASE)",#N/A,FALSE,"MO(BASE)";"MO(BASE)1",#N/A,FALSE,"MO(BASE)";"MO(BASE)2",#N/A,FALSE,"MO(BASE)"}</definedName>
    <definedName name="tu_4" localSheetId="35" hidden="1">{"MO(BASE)",#N/A,FALSE,"MO(BASE)";"MO(BASE)1",#N/A,FALSE,"MO(BASE)";"MO(BASE)2",#N/A,FALSE,"MO(BASE)"}</definedName>
    <definedName name="tu_4" localSheetId="37" hidden="1">{"MO(BASE)",#N/A,FALSE,"MO(BASE)";"MO(BASE)1",#N/A,FALSE,"MO(BASE)";"MO(BASE)2",#N/A,FALSE,"MO(BASE)"}</definedName>
    <definedName name="tu_4" localSheetId="36" hidden="1">{"MO(BASE)",#N/A,FALSE,"MO(BASE)";"MO(BASE)1",#N/A,FALSE,"MO(BASE)";"MO(BASE)2",#N/A,FALSE,"MO(BASE)"}</definedName>
    <definedName name="tu_4" localSheetId="33" hidden="1">{"MO(BASE)",#N/A,FALSE,"MO(BASE)";"MO(BASE)1",#N/A,FALSE,"MO(BASE)";"MO(BASE)2",#N/A,FALSE,"MO(BASE)"}</definedName>
    <definedName name="tu_4" localSheetId="34" hidden="1">{"MO(BASE)",#N/A,FALSE,"MO(BASE)";"MO(BASE)1",#N/A,FALSE,"MO(BASE)";"MO(BASE)2",#N/A,FALSE,"MO(BASE)"}</definedName>
    <definedName name="tu_4" localSheetId="31" hidden="1">{"MO(BASE)",#N/A,FALSE,"MO(BASE)";"MO(BASE)1",#N/A,FALSE,"MO(BASE)";"MO(BASE)2",#N/A,FALSE,"MO(BASE)"}</definedName>
    <definedName name="tu_4" hidden="1">{"MO(BASE)",#N/A,FALSE,"MO(BASE)";"MO(BASE)1",#N/A,FALSE,"MO(BASE)";"MO(BASE)2",#N/A,FALSE,"MO(BASE)"}</definedName>
    <definedName name="tu_5" localSheetId="35" hidden="1">{"MO(BASE)",#N/A,FALSE,"MO(BASE)";"MO(BASE)1",#N/A,FALSE,"MO(BASE)";"MO(BASE)2",#N/A,FALSE,"MO(BASE)"}</definedName>
    <definedName name="tu_5" localSheetId="37" hidden="1">{"MO(BASE)",#N/A,FALSE,"MO(BASE)";"MO(BASE)1",#N/A,FALSE,"MO(BASE)";"MO(BASE)2",#N/A,FALSE,"MO(BASE)"}</definedName>
    <definedName name="tu_5" localSheetId="36" hidden="1">{"MO(BASE)",#N/A,FALSE,"MO(BASE)";"MO(BASE)1",#N/A,FALSE,"MO(BASE)";"MO(BASE)2",#N/A,FALSE,"MO(BASE)"}</definedName>
    <definedName name="tu_5" localSheetId="33" hidden="1">{"MO(BASE)",#N/A,FALSE,"MO(BASE)";"MO(BASE)1",#N/A,FALSE,"MO(BASE)";"MO(BASE)2",#N/A,FALSE,"MO(BASE)"}</definedName>
    <definedName name="tu_5" localSheetId="34" hidden="1">{"MO(BASE)",#N/A,FALSE,"MO(BASE)";"MO(BASE)1",#N/A,FALSE,"MO(BASE)";"MO(BASE)2",#N/A,FALSE,"MO(BASE)"}</definedName>
    <definedName name="tu_5" localSheetId="31" hidden="1">{"MO(BASE)",#N/A,FALSE,"MO(BASE)";"MO(BASE)1",#N/A,FALSE,"MO(BASE)";"MO(BASE)2",#N/A,FALSE,"MO(BASE)"}</definedName>
    <definedName name="tu_5" hidden="1">{"MO(BASE)",#N/A,FALSE,"MO(BASE)";"MO(BASE)1",#N/A,FALSE,"MO(BASE)";"MO(BASE)2",#N/A,FALSE,"MO(BASE)"}</definedName>
    <definedName name="TU_Req" localSheetId="31">#REF!</definedName>
    <definedName name="TU_Req">!#REF!</definedName>
    <definedName name="Tub"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ub"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UBE" localSheetId="35" hidden="1">{#N/A,#N/A,FALSE,"CCTV"}</definedName>
    <definedName name="TUBE" localSheetId="37" hidden="1">{#N/A,#N/A,FALSE,"CCTV"}</definedName>
    <definedName name="TUBE" localSheetId="36" hidden="1">{#N/A,#N/A,FALSE,"CCTV"}</definedName>
    <definedName name="TUBE" localSheetId="33" hidden="1">{#N/A,#N/A,FALSE,"CCTV"}</definedName>
    <definedName name="TUBE" localSheetId="34" hidden="1">{#N/A,#N/A,FALSE,"CCTV"}</definedName>
    <definedName name="TUBE" localSheetId="31" hidden="1">{#N/A,#N/A,FALSE,"CCTV"}</definedName>
    <definedName name="TUBE" hidden="1">{#N/A,#N/A,FALSE,"CCTV"}</definedName>
    <definedName name="tube_test_press1_12">#REF!</definedName>
    <definedName name="TUBED_INST">#REF!</definedName>
    <definedName name="TUBE계획">#REF!</definedName>
    <definedName name="TUBO01" localSheetId="31">#REF!</definedName>
    <definedName name="TUBO01">!#REF!</definedName>
    <definedName name="TUBO02" localSheetId="31">#REF!</definedName>
    <definedName name="TUBO02">!#REF!</definedName>
    <definedName name="TUBO03" localSheetId="31">#REF!</definedName>
    <definedName name="TUBO03">!#REF!</definedName>
    <definedName name="TUBOS" localSheetId="31">#REF!</definedName>
    <definedName name="TUBOS">!#REF!</definedName>
    <definedName name="TUERCA01" localSheetId="31">#REF!</definedName>
    <definedName name="TUERCA01">!#REF!</definedName>
    <definedName name="TUERCA02" localSheetId="31">#REF!</definedName>
    <definedName name="TUERCA02">!#REF!</definedName>
    <definedName name="TUERCA03" localSheetId="31">#REF!</definedName>
    <definedName name="TUERCA03">!#REF!</definedName>
    <definedName name="TUES1" localSheetId="31">#REF!</definedName>
    <definedName name="TUES1">!#REF!</definedName>
    <definedName name="tui" localSheetId="31" hidden="1">{#N/A,#N/A,TRUE,"Cover";#N/A,#N/A,TRUE,"Conts";#N/A,#N/A,TRUE,"VOS";#N/A,#N/A,TRUE,"Warrington";#N/A,#N/A,TRUE,"Widnes"}</definedName>
    <definedName name="tui" hidden="1">{#N/A,#N/A,TRUE,"Cover";#N/A,#N/A,TRUE,"Conts";#N/A,#N/A,TRUE,"VOS";#N/A,#N/A,TRUE,"Warrington";#N/A,#N/A,TRUE,"Widnes"}</definedName>
    <definedName name="tuiop" localSheetId="35" hidden="1">{#N/A,#N/A,FALSE,"SUBS";#N/A,#N/A,FALSE,"SUPERS";#N/A,#N/A,FALSE,"FINISHES";#N/A,#N/A,FALSE,"FITTINGS";#N/A,#N/A,FALSE,"SERVICES";#N/A,#N/A,FALSE,"SITEWORKS"}</definedName>
    <definedName name="tuiop" localSheetId="37" hidden="1">{#N/A,#N/A,FALSE,"SUBS";#N/A,#N/A,FALSE,"SUPERS";#N/A,#N/A,FALSE,"FINISHES";#N/A,#N/A,FALSE,"FITTINGS";#N/A,#N/A,FALSE,"SERVICES";#N/A,#N/A,FALSE,"SITEWORKS"}</definedName>
    <definedName name="tuiop" localSheetId="36" hidden="1">{#N/A,#N/A,FALSE,"SUBS";#N/A,#N/A,FALSE,"SUPERS";#N/A,#N/A,FALSE,"FINISHES";#N/A,#N/A,FALSE,"FITTINGS";#N/A,#N/A,FALSE,"SERVICES";#N/A,#N/A,FALSE,"SITEWORKS"}</definedName>
    <definedName name="tuiop" localSheetId="33" hidden="1">{#N/A,#N/A,FALSE,"SUBS";#N/A,#N/A,FALSE,"SUPERS";#N/A,#N/A,FALSE,"FINISHES";#N/A,#N/A,FALSE,"FITTINGS";#N/A,#N/A,FALSE,"SERVICES";#N/A,#N/A,FALSE,"SITEWORKS"}</definedName>
    <definedName name="tuiop" localSheetId="34" hidden="1">{#N/A,#N/A,FALSE,"SUBS";#N/A,#N/A,FALSE,"SUPERS";#N/A,#N/A,FALSE,"FINISHES";#N/A,#N/A,FALSE,"FITTINGS";#N/A,#N/A,FALSE,"SERVICES";#N/A,#N/A,FALSE,"SITEWORKS"}</definedName>
    <definedName name="tuiop" localSheetId="31" hidden="1">{#N/A,#N/A,FALSE,"SUBS";#N/A,#N/A,FALSE,"SUPERS";#N/A,#N/A,FALSE,"FINISHES";#N/A,#N/A,FALSE,"FITTINGS";#N/A,#N/A,FALSE,"SERVICES";#N/A,#N/A,FALSE,"SITEWORKS"}</definedName>
    <definedName name="tuiop" hidden="1">{#N/A,#N/A,FALSE,"SUBS";#N/A,#N/A,FALSE,"SUPERS";#N/A,#N/A,FALSE,"FINISHES";#N/A,#N/A,FALSE,"FITTINGS";#N/A,#N/A,FALSE,"SERVICES";#N/A,#N/A,FALSE,"SITEWORKS"}</definedName>
    <definedName name="TUIT">#REF!</definedName>
    <definedName name="tuite" localSheetId="31" hidden="1">{#N/A,#N/A,TRUE,"Cover";#N/A,#N/A,TRUE,"Conts";#N/A,#N/A,TRUE,"VOS";#N/A,#N/A,TRUE,"Warrington";#N/A,#N/A,TRUE,"Widnes"}</definedName>
    <definedName name="tuite" hidden="1">{#N/A,#N/A,TRUE,"Cover";#N/A,#N/A,TRUE,"Conts";#N/A,#N/A,TRUE,"VOS";#N/A,#N/A,TRUE,"Warrington";#N/A,#N/A,TRUE,"Widnes"}</definedName>
    <definedName name="Tuneleros" localSheetId="31">#REF!</definedName>
    <definedName name="Tuneleros">!#REF!</definedName>
    <definedName name="Tunnels__f_c__280_kg_cm²_installation">#REF!</definedName>
    <definedName name="Tunnels__f_c__280_kg_cm²_material">#REF!</definedName>
    <definedName name="tuot">#REF!</definedName>
    <definedName name="TURGUT" localSheetId="35" hidden="1">{"turbine",#N/A,FALSE,"Option"}</definedName>
    <definedName name="TURGUT" localSheetId="37" hidden="1">{"turbine",#N/A,FALSE,"Option"}</definedName>
    <definedName name="TURGUT" localSheetId="36" hidden="1">{"turbine",#N/A,FALSE,"Option"}</definedName>
    <definedName name="TURGUT" localSheetId="33" hidden="1">{"turbine",#N/A,FALSE,"Option"}</definedName>
    <definedName name="TURGUT" localSheetId="34" hidden="1">{"turbine",#N/A,FALSE,"Option"}</definedName>
    <definedName name="TURGUT" localSheetId="31" hidden="1">{"turbine",#N/A,FALSE,"Option"}</definedName>
    <definedName name="TURGUT" hidden="1">{"turbine",#N/A,FALSE,"Option"}</definedName>
    <definedName name="turgutac" localSheetId="35" hidden="1">{#N/A,#N/A,TRUE,"arnitower";#N/A,#N/A,TRUE,"arnigarage "}</definedName>
    <definedName name="turgutac" localSheetId="37" hidden="1">{#N/A,#N/A,TRUE,"arnitower";#N/A,#N/A,TRUE,"arnigarage "}</definedName>
    <definedName name="turgutac" localSheetId="36" hidden="1">{#N/A,#N/A,TRUE,"arnitower";#N/A,#N/A,TRUE,"arnigarage "}</definedName>
    <definedName name="turgutac" localSheetId="33" hidden="1">{#N/A,#N/A,TRUE,"arnitower";#N/A,#N/A,TRUE,"arnigarage "}</definedName>
    <definedName name="turgutac" localSheetId="34" hidden="1">{#N/A,#N/A,TRUE,"arnitower";#N/A,#N/A,TRUE,"arnigarage "}</definedName>
    <definedName name="turgutac" localSheetId="31" hidden="1">{#N/A,#N/A,TRUE,"arnitower";#N/A,#N/A,TRUE,"arnigarage "}</definedName>
    <definedName name="turgutac" hidden="1">{#N/A,#N/A,TRUE,"arnitower";#N/A,#N/A,TRUE,"arnigarage "}</definedName>
    <definedName name="Turk" localSheetId="31">#REF!</definedName>
    <definedName name="Turk">!#REF!</definedName>
    <definedName name="Turkey">#REF!</definedName>
    <definedName name="Turno" localSheetId="31">#REF!</definedName>
    <definedName name="Turno">!#REF!</definedName>
    <definedName name="Turnos">#REF!</definedName>
    <definedName name="tutilidad">#REF!</definedName>
    <definedName name="tuut" localSheetId="35" hidden="1">{#N/A,#N/A,FALSE,"masez (10)";#N/A,#N/A,FALSE,"masez (7)";#N/A,#N/A,FALSE,"masez (6)";#N/A,#N/A,FALSE,"masez (5)";#N/A,#N/A,FALSE,"masez (4)";#N/A,#N/A,FALSE,"masez (3)";#N/A,#N/A,FALSE,"masez (2)";#N/A,#N/A,FALSE,"GME";#N/A,#N/A,FALSE,"masez"}</definedName>
    <definedName name="tuut" localSheetId="37" hidden="1">{#N/A,#N/A,FALSE,"masez (10)";#N/A,#N/A,FALSE,"masez (7)";#N/A,#N/A,FALSE,"masez (6)";#N/A,#N/A,FALSE,"masez (5)";#N/A,#N/A,FALSE,"masez (4)";#N/A,#N/A,FALSE,"masez (3)";#N/A,#N/A,FALSE,"masez (2)";#N/A,#N/A,FALSE,"GME";#N/A,#N/A,FALSE,"masez"}</definedName>
    <definedName name="tuut" localSheetId="36" hidden="1">{#N/A,#N/A,FALSE,"masez (10)";#N/A,#N/A,FALSE,"masez (7)";#N/A,#N/A,FALSE,"masez (6)";#N/A,#N/A,FALSE,"masez (5)";#N/A,#N/A,FALSE,"masez (4)";#N/A,#N/A,FALSE,"masez (3)";#N/A,#N/A,FALSE,"masez (2)";#N/A,#N/A,FALSE,"GME";#N/A,#N/A,FALSE,"masez"}</definedName>
    <definedName name="tuut" localSheetId="30" hidden="1">{#N/A,#N/A,FALSE,"masez (10)";#N/A,#N/A,FALSE,"masez (7)";#N/A,#N/A,FALSE,"masez (6)";#N/A,#N/A,FALSE,"masez (5)";#N/A,#N/A,FALSE,"masez (4)";#N/A,#N/A,FALSE,"masez (3)";#N/A,#N/A,FALSE,"masez (2)";#N/A,#N/A,FALSE,"GME";#N/A,#N/A,FALSE,"masez"}</definedName>
    <definedName name="tuut" localSheetId="33" hidden="1">{#N/A,#N/A,FALSE,"masez (10)";#N/A,#N/A,FALSE,"masez (7)";#N/A,#N/A,FALSE,"masez (6)";#N/A,#N/A,FALSE,"masez (5)";#N/A,#N/A,FALSE,"masez (4)";#N/A,#N/A,FALSE,"masez (3)";#N/A,#N/A,FALSE,"masez (2)";#N/A,#N/A,FALSE,"GME";#N/A,#N/A,FALSE,"masez"}</definedName>
    <definedName name="tuut" localSheetId="34" hidden="1">{#N/A,#N/A,FALSE,"masez (10)";#N/A,#N/A,FALSE,"masez (7)";#N/A,#N/A,FALSE,"masez (6)";#N/A,#N/A,FALSE,"masez (5)";#N/A,#N/A,FALSE,"masez (4)";#N/A,#N/A,FALSE,"masez (3)";#N/A,#N/A,FALSE,"masez (2)";#N/A,#N/A,FALSE,"GME";#N/A,#N/A,FALSE,"masez"}</definedName>
    <definedName name="tuut" localSheetId="31" hidden="1">{#N/A,#N/A,FALSE,"masez (10)";#N/A,#N/A,FALSE,"masez (7)";#N/A,#N/A,FALSE,"masez (6)";#N/A,#N/A,FALSE,"masez (5)";#N/A,#N/A,FALSE,"masez (4)";#N/A,#N/A,FALSE,"masez (3)";#N/A,#N/A,FALSE,"masez (2)";#N/A,#N/A,FALSE,"GME";#N/A,#N/A,FALSE,"masez"}</definedName>
    <definedName name="tuut" localSheetId="29"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uut_1" localSheetId="35" hidden="1">{#N/A,#N/A,FALSE,"masez (10)";#N/A,#N/A,FALSE,"masez (7)";#N/A,#N/A,FALSE,"masez (6)";#N/A,#N/A,FALSE,"masez (5)";#N/A,#N/A,FALSE,"masez (4)";#N/A,#N/A,FALSE,"masez (3)";#N/A,#N/A,FALSE,"masez (2)";#N/A,#N/A,FALSE,"GME";#N/A,#N/A,FALSE,"masez"}</definedName>
    <definedName name="tuut_1" localSheetId="37" hidden="1">{#N/A,#N/A,FALSE,"masez (10)";#N/A,#N/A,FALSE,"masez (7)";#N/A,#N/A,FALSE,"masez (6)";#N/A,#N/A,FALSE,"masez (5)";#N/A,#N/A,FALSE,"masez (4)";#N/A,#N/A,FALSE,"masez (3)";#N/A,#N/A,FALSE,"masez (2)";#N/A,#N/A,FALSE,"GME";#N/A,#N/A,FALSE,"masez"}</definedName>
    <definedName name="tuut_1" localSheetId="36" hidden="1">{#N/A,#N/A,FALSE,"masez (10)";#N/A,#N/A,FALSE,"masez (7)";#N/A,#N/A,FALSE,"masez (6)";#N/A,#N/A,FALSE,"masez (5)";#N/A,#N/A,FALSE,"masez (4)";#N/A,#N/A,FALSE,"masez (3)";#N/A,#N/A,FALSE,"masez (2)";#N/A,#N/A,FALSE,"GME";#N/A,#N/A,FALSE,"masez"}</definedName>
    <definedName name="tuut_1" localSheetId="33" hidden="1">{#N/A,#N/A,FALSE,"masez (10)";#N/A,#N/A,FALSE,"masez (7)";#N/A,#N/A,FALSE,"masez (6)";#N/A,#N/A,FALSE,"masez (5)";#N/A,#N/A,FALSE,"masez (4)";#N/A,#N/A,FALSE,"masez (3)";#N/A,#N/A,FALSE,"masez (2)";#N/A,#N/A,FALSE,"GME";#N/A,#N/A,FALSE,"masez"}</definedName>
    <definedName name="tuut_1" localSheetId="34" hidden="1">{#N/A,#N/A,FALSE,"masez (10)";#N/A,#N/A,FALSE,"masez (7)";#N/A,#N/A,FALSE,"masez (6)";#N/A,#N/A,FALSE,"masez (5)";#N/A,#N/A,FALSE,"masez (4)";#N/A,#N/A,FALSE,"masez (3)";#N/A,#N/A,FALSE,"masez (2)";#N/A,#N/A,FALSE,"GME";#N/A,#N/A,FALSE,"masez"}</definedName>
    <definedName name="tuut_1" localSheetId="31" hidden="1">{#N/A,#N/A,FALSE,"masez (10)";#N/A,#N/A,FALSE,"masez (7)";#N/A,#N/A,FALSE,"masez (6)";#N/A,#N/A,FALSE,"masez (5)";#N/A,#N/A,FALSE,"masez (4)";#N/A,#N/A,FALSE,"masez (3)";#N/A,#N/A,FALSE,"masez (2)";#N/A,#N/A,FALSE,"GME";#N/A,#N/A,FALSE,"masez"}</definedName>
    <definedName name="tuut_1" hidden="1">{#N/A,#N/A,FALSE,"masez (10)";#N/A,#N/A,FALSE,"masez (7)";#N/A,#N/A,FALSE,"masez (6)";#N/A,#N/A,FALSE,"masez (5)";#N/A,#N/A,FALSE,"masez (4)";#N/A,#N/A,FALSE,"masez (3)";#N/A,#N/A,FALSE,"masez (2)";#N/A,#N/A,FALSE,"GME";#N/A,#N/A,FALSE,"masez"}</definedName>
    <definedName name="tuuti" localSheetId="35" hidden="1">{#N/A,#N/A,FALSE,"masez (10)";#N/A,#N/A,FALSE,"masez (7)";#N/A,#N/A,FALSE,"masez (6)";#N/A,#N/A,FALSE,"masez (5)";#N/A,#N/A,FALSE,"masez (4)";#N/A,#N/A,FALSE,"masez (3)";#N/A,#N/A,FALSE,"masez (2)";#N/A,#N/A,FALSE,"GME";#N/A,#N/A,FALSE,"masez"}</definedName>
    <definedName name="tuuti" localSheetId="37" hidden="1">{#N/A,#N/A,FALSE,"masez (10)";#N/A,#N/A,FALSE,"masez (7)";#N/A,#N/A,FALSE,"masez (6)";#N/A,#N/A,FALSE,"masez (5)";#N/A,#N/A,FALSE,"masez (4)";#N/A,#N/A,FALSE,"masez (3)";#N/A,#N/A,FALSE,"masez (2)";#N/A,#N/A,FALSE,"GME";#N/A,#N/A,FALSE,"masez"}</definedName>
    <definedName name="tuuti" localSheetId="36" hidden="1">{#N/A,#N/A,FALSE,"masez (10)";#N/A,#N/A,FALSE,"masez (7)";#N/A,#N/A,FALSE,"masez (6)";#N/A,#N/A,FALSE,"masez (5)";#N/A,#N/A,FALSE,"masez (4)";#N/A,#N/A,FALSE,"masez (3)";#N/A,#N/A,FALSE,"masez (2)";#N/A,#N/A,FALSE,"GME";#N/A,#N/A,FALSE,"masez"}</definedName>
    <definedName name="tuuti" localSheetId="33" hidden="1">{#N/A,#N/A,FALSE,"masez (10)";#N/A,#N/A,FALSE,"masez (7)";#N/A,#N/A,FALSE,"masez (6)";#N/A,#N/A,FALSE,"masez (5)";#N/A,#N/A,FALSE,"masez (4)";#N/A,#N/A,FALSE,"masez (3)";#N/A,#N/A,FALSE,"masez (2)";#N/A,#N/A,FALSE,"GME";#N/A,#N/A,FALSE,"masez"}</definedName>
    <definedName name="tuuti" localSheetId="34" hidden="1">{#N/A,#N/A,FALSE,"masez (10)";#N/A,#N/A,FALSE,"masez (7)";#N/A,#N/A,FALSE,"masez (6)";#N/A,#N/A,FALSE,"masez (5)";#N/A,#N/A,FALSE,"masez (4)";#N/A,#N/A,FALSE,"masez (3)";#N/A,#N/A,FALSE,"masez (2)";#N/A,#N/A,FALSE,"GME";#N/A,#N/A,FALSE,"masez"}</definedName>
    <definedName name="tuuti" localSheetId="31" hidden="1">{#N/A,#N/A,FALSE,"masez (10)";#N/A,#N/A,FALSE,"masez (7)";#N/A,#N/A,FALSE,"masez (6)";#N/A,#N/A,FALSE,"masez (5)";#N/A,#N/A,FALSE,"masez (4)";#N/A,#N/A,FALSE,"masez (3)";#N/A,#N/A,FALSE,"masez (2)";#N/A,#N/A,FALSE,"GME";#N/A,#N/A,FALSE,"masez"}</definedName>
    <definedName name="tuuti" hidden="1">{#N/A,#N/A,FALSE,"masez (10)";#N/A,#N/A,FALSE,"masez (7)";#N/A,#N/A,FALSE,"masez (6)";#N/A,#N/A,FALSE,"masez (5)";#N/A,#N/A,FALSE,"masez (4)";#N/A,#N/A,FALSE,"masez (3)";#N/A,#N/A,FALSE,"masez (2)";#N/A,#N/A,FALSE,"GME";#N/A,#N/A,FALSE,"masez"}</definedName>
    <definedName name="tuuti_1" localSheetId="35" hidden="1">{#N/A,#N/A,FALSE,"masez (10)";#N/A,#N/A,FALSE,"masez (7)";#N/A,#N/A,FALSE,"masez (6)";#N/A,#N/A,FALSE,"masez (5)";#N/A,#N/A,FALSE,"masez (4)";#N/A,#N/A,FALSE,"masez (3)";#N/A,#N/A,FALSE,"masez (2)";#N/A,#N/A,FALSE,"GME";#N/A,#N/A,FALSE,"masez"}</definedName>
    <definedName name="tuuti_1" localSheetId="37" hidden="1">{#N/A,#N/A,FALSE,"masez (10)";#N/A,#N/A,FALSE,"masez (7)";#N/A,#N/A,FALSE,"masez (6)";#N/A,#N/A,FALSE,"masez (5)";#N/A,#N/A,FALSE,"masez (4)";#N/A,#N/A,FALSE,"masez (3)";#N/A,#N/A,FALSE,"masez (2)";#N/A,#N/A,FALSE,"GME";#N/A,#N/A,FALSE,"masez"}</definedName>
    <definedName name="tuuti_1" localSheetId="36" hidden="1">{#N/A,#N/A,FALSE,"masez (10)";#N/A,#N/A,FALSE,"masez (7)";#N/A,#N/A,FALSE,"masez (6)";#N/A,#N/A,FALSE,"masez (5)";#N/A,#N/A,FALSE,"masez (4)";#N/A,#N/A,FALSE,"masez (3)";#N/A,#N/A,FALSE,"masez (2)";#N/A,#N/A,FALSE,"GME";#N/A,#N/A,FALSE,"masez"}</definedName>
    <definedName name="tuuti_1" localSheetId="33" hidden="1">{#N/A,#N/A,FALSE,"masez (10)";#N/A,#N/A,FALSE,"masez (7)";#N/A,#N/A,FALSE,"masez (6)";#N/A,#N/A,FALSE,"masez (5)";#N/A,#N/A,FALSE,"masez (4)";#N/A,#N/A,FALSE,"masez (3)";#N/A,#N/A,FALSE,"masez (2)";#N/A,#N/A,FALSE,"GME";#N/A,#N/A,FALSE,"masez"}</definedName>
    <definedName name="tuuti_1" localSheetId="34" hidden="1">{#N/A,#N/A,FALSE,"masez (10)";#N/A,#N/A,FALSE,"masez (7)";#N/A,#N/A,FALSE,"masez (6)";#N/A,#N/A,FALSE,"masez (5)";#N/A,#N/A,FALSE,"masez (4)";#N/A,#N/A,FALSE,"masez (3)";#N/A,#N/A,FALSE,"masez (2)";#N/A,#N/A,FALSE,"GME";#N/A,#N/A,FALSE,"masez"}</definedName>
    <definedName name="tuuti_1" localSheetId="31" hidden="1">{#N/A,#N/A,FALSE,"masez (10)";#N/A,#N/A,FALSE,"masez (7)";#N/A,#N/A,FALSE,"masez (6)";#N/A,#N/A,FALSE,"masez (5)";#N/A,#N/A,FALSE,"masez (4)";#N/A,#N/A,FALSE,"masez (3)";#N/A,#N/A,FALSE,"masez (2)";#N/A,#N/A,FALSE,"GME";#N/A,#N/A,FALSE,"masez"}</definedName>
    <definedName name="tuuti_1" hidden="1">{#N/A,#N/A,FALSE,"masez (10)";#N/A,#N/A,FALSE,"masez (7)";#N/A,#N/A,FALSE,"masez (6)";#N/A,#N/A,FALSE,"masez (5)";#N/A,#N/A,FALSE,"masez (4)";#N/A,#N/A,FALSE,"masez (3)";#N/A,#N/A,FALSE,"masez (2)";#N/A,#N/A,FALSE,"GME";#N/A,#N/A,FALSE,"masez"}</definedName>
    <definedName name="TV" localSheetId="35" hidden="1">{#N/A,#N/A,FALSE,"CCTV"}</definedName>
    <definedName name="TV" localSheetId="37" hidden="1">{#N/A,#N/A,FALSE,"CCTV"}</definedName>
    <definedName name="TV" localSheetId="36" hidden="1">{#N/A,#N/A,FALSE,"CCTV"}</definedName>
    <definedName name="TV" localSheetId="33" hidden="1">{#N/A,#N/A,FALSE,"CCTV"}</definedName>
    <definedName name="TV" localSheetId="34" hidden="1">{#N/A,#N/A,FALSE,"CCTV"}</definedName>
    <definedName name="TV" localSheetId="31" hidden="1">{#N/A,#N/A,FALSE,"CCTV"}</definedName>
    <definedName name="TV" hidden="1">{#N/A,#N/A,FALSE,"CCTV"}</definedName>
    <definedName name="Tv_Mayor_1.5h" localSheetId="31">#REF!</definedName>
    <definedName name="Tv_Mayor_1.5h">!#REF!</definedName>
    <definedName name="Tv_MENOR_1.5H" localSheetId="31">#REF!</definedName>
    <definedName name="Tv_MENOR_1.5H">!#REF!</definedName>
    <definedName name="TVC">#REF!</definedName>
    <definedName name="tviaticos">#REF!</definedName>
    <definedName name="tvmenor90min" localSheetId="31">#REF!</definedName>
    <definedName name="tvmenor90min">!#REF!</definedName>
    <definedName name="tvtyiuoujl" localSheetId="31" hidden="1">{#N/A,#N/A,TRUE,"Cover";#N/A,#N/A,TRUE,"Conts";#N/A,#N/A,TRUE,"VOS";#N/A,#N/A,TRUE,"Warrington";#N/A,#N/A,TRUE,"Widnes"}</definedName>
    <definedName name="tvtyiuoujl" hidden="1">{#N/A,#N/A,TRUE,"Cover";#N/A,#N/A,TRUE,"Conts";#N/A,#N/A,TRUE,"VOS";#N/A,#N/A,TRUE,"Warrington";#N/A,#N/A,TRUE,"Widnes"}</definedName>
    <definedName name="Two_Mos_Ago_Actv_Amt5" hidden="1">#REF!</definedName>
    <definedName name="Two_Mos_Ago_Actv_Amt6" hidden="1">#REF!</definedName>
    <definedName name="Two_Mos_Ago_Actv_Amt7" hidden="1">#REF!</definedName>
    <definedName name="Two_Mos_Ago_Bal_Amt2" hidden="1">#REF!</definedName>
    <definedName name="twosp" localSheetId="31">#REF!</definedName>
    <definedName name="twosp">!#REF!</definedName>
    <definedName name="TX">#REF!</definedName>
    <definedName name="TxDMH">#REF!</definedName>
    <definedName name="TxInvalid">#REF!</definedName>
    <definedName name="TxMorte">#REF!</definedName>
    <definedName name="ty" localSheetId="31" hidden="1">{#N/A,#N/A,TRUE,"Cover";#N/A,#N/A,TRUE,"Conts";#N/A,#N/A,TRUE,"VOS";#N/A,#N/A,TRUE,"Warrington";#N/A,#N/A,TRUE,"Widnes"}</definedName>
    <definedName name="ty" hidden="1">{#N/A,#N/A,FALSE,"Resumen"}</definedName>
    <definedName name="ty_1">NA()</definedName>
    <definedName name="ty_2">NA()</definedName>
    <definedName name="ty_3">NA()</definedName>
    <definedName name="ty_4">NA()</definedName>
    <definedName name="tyen" localSheetId="35" hidden="1">#REF!</definedName>
    <definedName name="tyen" localSheetId="36" hidden="1">#REF!</definedName>
    <definedName name="tyen" localSheetId="33" hidden="1">#REF!</definedName>
    <definedName name="tyen" localSheetId="34" hidden="1">#REF!</definedName>
    <definedName name="tyen" localSheetId="31" hidden="1">#REF!</definedName>
    <definedName name="tyen" hidden="1">#REF!</definedName>
    <definedName name="tygy" localSheetId="31">#REF!</definedName>
    <definedName name="tygy">!#REF!</definedName>
    <definedName name="tyherhe">#REF!</definedName>
    <definedName name="tyhthdfghgf"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yhthdfghgf"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yhthdfghgf"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yhthdfghgf"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yhthdfghgf"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yhthdfghgf"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yhthdfghg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yhty" localSheetId="31">#REF!</definedName>
    <definedName name="tyhty">!#REF!</definedName>
    <definedName name="tyj" localSheetId="31">#REF!</definedName>
    <definedName name="tyj">!#REF!</definedName>
    <definedName name="tyjuytytuyt" localSheetId="31">#REF!</definedName>
    <definedName name="tyjuytytuyt">!#REF!</definedName>
    <definedName name="tyjyj" localSheetId="31">#REF!</definedName>
    <definedName name="tyjyj">!#REF!</definedName>
    <definedName name="tykukyuk" localSheetId="31">#REF!</definedName>
    <definedName name="tykukyuk">!#REF!</definedName>
    <definedName name="tyl2_1" localSheetId="35" hidden="1">{#N/A,#N/A,FALSE,"masez (10)";#N/A,#N/A,FALSE,"masez (7)";#N/A,#N/A,FALSE,"masez (6)";#N/A,#N/A,FALSE,"masez (5)";#N/A,#N/A,FALSE,"masez (4)";#N/A,#N/A,FALSE,"masez (3)";#N/A,#N/A,FALSE,"masez (2)";#N/A,#N/A,FALSE,"GME";#N/A,#N/A,FALSE,"masez"}</definedName>
    <definedName name="tyl2_1" localSheetId="37" hidden="1">{#N/A,#N/A,FALSE,"masez (10)";#N/A,#N/A,FALSE,"masez (7)";#N/A,#N/A,FALSE,"masez (6)";#N/A,#N/A,FALSE,"masez (5)";#N/A,#N/A,FALSE,"masez (4)";#N/A,#N/A,FALSE,"masez (3)";#N/A,#N/A,FALSE,"masez (2)";#N/A,#N/A,FALSE,"GME";#N/A,#N/A,FALSE,"masez"}</definedName>
    <definedName name="tyl2_1" localSheetId="36" hidden="1">{#N/A,#N/A,FALSE,"masez (10)";#N/A,#N/A,FALSE,"masez (7)";#N/A,#N/A,FALSE,"masez (6)";#N/A,#N/A,FALSE,"masez (5)";#N/A,#N/A,FALSE,"masez (4)";#N/A,#N/A,FALSE,"masez (3)";#N/A,#N/A,FALSE,"masez (2)";#N/A,#N/A,FALSE,"GME";#N/A,#N/A,FALSE,"masez"}</definedName>
    <definedName name="tyl2_1" localSheetId="33" hidden="1">{#N/A,#N/A,FALSE,"masez (10)";#N/A,#N/A,FALSE,"masez (7)";#N/A,#N/A,FALSE,"masez (6)";#N/A,#N/A,FALSE,"masez (5)";#N/A,#N/A,FALSE,"masez (4)";#N/A,#N/A,FALSE,"masez (3)";#N/A,#N/A,FALSE,"masez (2)";#N/A,#N/A,FALSE,"GME";#N/A,#N/A,FALSE,"masez"}</definedName>
    <definedName name="tyl2_1" localSheetId="34" hidden="1">{#N/A,#N/A,FALSE,"masez (10)";#N/A,#N/A,FALSE,"masez (7)";#N/A,#N/A,FALSE,"masez (6)";#N/A,#N/A,FALSE,"masez (5)";#N/A,#N/A,FALSE,"masez (4)";#N/A,#N/A,FALSE,"masez (3)";#N/A,#N/A,FALSE,"masez (2)";#N/A,#N/A,FALSE,"GME";#N/A,#N/A,FALSE,"masez"}</definedName>
    <definedName name="tyl2_1" localSheetId="31" hidden="1">{#N/A,#N/A,FALSE,"masez (10)";#N/A,#N/A,FALSE,"masez (7)";#N/A,#N/A,FALSE,"masez (6)";#N/A,#N/A,FALSE,"masez (5)";#N/A,#N/A,FALSE,"masez (4)";#N/A,#N/A,FALSE,"masez (3)";#N/A,#N/A,FALSE,"masez (2)";#N/A,#N/A,FALSE,"GME";#N/A,#N/A,FALSE,"masez"}</definedName>
    <definedName name="tyl2_1" hidden="1">{#N/A,#N/A,FALSE,"masez (10)";#N/A,#N/A,FALSE,"masez (7)";#N/A,#N/A,FALSE,"masez (6)";#N/A,#N/A,FALSE,"masez (5)";#N/A,#N/A,FALSE,"masez (4)";#N/A,#N/A,FALSE,"masez (3)";#N/A,#N/A,FALSE,"masez (2)";#N/A,#N/A,FALSE,"GME";#N/A,#N/A,FALSE,"masez"}</definedName>
    <definedName name="tynbdf" localSheetId="35" hidden="1">{#N/A,#N/A,TRUE,"1842CWN0"}</definedName>
    <definedName name="tynbdf" localSheetId="37" hidden="1">{#N/A,#N/A,TRUE,"1842CWN0"}</definedName>
    <definedName name="tynbdf" localSheetId="36" hidden="1">{#N/A,#N/A,TRUE,"1842CWN0"}</definedName>
    <definedName name="tynbdf" localSheetId="33" hidden="1">{#N/A,#N/A,TRUE,"1842CWN0"}</definedName>
    <definedName name="tynbdf" localSheetId="34" hidden="1">{#N/A,#N/A,TRUE,"1842CWN0"}</definedName>
    <definedName name="tynbdf" localSheetId="31" hidden="1">{#N/A,#N/A,TRUE,"1842CWN0"}</definedName>
    <definedName name="tynbdf" hidden="1">{#N/A,#N/A,TRUE,"1842CWN0"}</definedName>
    <definedName name="type" localSheetId="31">#REF!</definedName>
    <definedName name="type">!#REF!</definedName>
    <definedName name="Type1" localSheetId="31">#REF!</definedName>
    <definedName name="Type1">!#REF!</definedName>
    <definedName name="Type2" localSheetId="31">#REF!</definedName>
    <definedName name="Type2">!#REF!</definedName>
    <definedName name="TypeDb">#REF!</definedName>
    <definedName name="tyrijtyiyt" localSheetId="31">#REF!</definedName>
    <definedName name="tyrijtyiyt">!#REF!</definedName>
    <definedName name="tyt" localSheetId="35" hidden="1">{"'장비'!$A$3:$M$12"}</definedName>
    <definedName name="tyt" localSheetId="37" hidden="1">{"'장비'!$A$3:$M$12"}</definedName>
    <definedName name="tyt" localSheetId="36" hidden="1">{"'장비'!$A$3:$M$12"}</definedName>
    <definedName name="tyt" localSheetId="33" hidden="1">{"'장비'!$A$3:$M$12"}</definedName>
    <definedName name="tyt" localSheetId="34" hidden="1">{"'장비'!$A$3:$M$12"}</definedName>
    <definedName name="tyt" localSheetId="31" hidden="1">{"'장비'!$A$3:$M$12"}</definedName>
    <definedName name="tyt" hidden="1">{"'장비'!$A$3:$M$12"}</definedName>
    <definedName name="tyty" hidden="1">#REF!</definedName>
    <definedName name="tyu" localSheetId="35" hidden="1">{#N/A,#N/A,FALSE,"PEND INC";#N/A,#N/A,FALSE,"PEND MINM"}</definedName>
    <definedName name="tyu" localSheetId="37" hidden="1">{#N/A,#N/A,FALSE,"PEND INC";#N/A,#N/A,FALSE,"PEND MINM"}</definedName>
    <definedName name="tyu" localSheetId="36" hidden="1">{#N/A,#N/A,FALSE,"PEND INC";#N/A,#N/A,FALSE,"PEND MINM"}</definedName>
    <definedName name="tyu" localSheetId="33" hidden="1">{#N/A,#N/A,FALSE,"PEND INC";#N/A,#N/A,FALSE,"PEND MINM"}</definedName>
    <definedName name="tyu" localSheetId="34" hidden="1">{#N/A,#N/A,FALSE,"PEND INC";#N/A,#N/A,FALSE,"PEND MINM"}</definedName>
    <definedName name="TYU" localSheetId="31" hidden="1">{"DETALLE_1996",#N/A,FALSE,"flujo";"DETALLE_1997",#N/A,FALSE,"flujo";"GASTOS_INCURRIDOS_1996",#N/A,FALSE,"flujo";"GASTOS_PROGRAMADOS_PARA_1997",#N/A,FALSE,"flujo";#N/A,#N/A,FALSE,"comparat";#N/A,#N/A,FALSE,"costos";#N/A,#N/A,FALSE,"proyctrol"}</definedName>
    <definedName name="TYU" hidden="1">{"DETALLE_1996",#N/A,FALSE,"flujo";"DETALLE_1997",#N/A,FALSE,"flujo";"GASTOS_INCURRIDOS_1996",#N/A,FALSE,"flujo";"GASTOS_PROGRAMADOS_PARA_1997",#N/A,FALSE,"flujo";#N/A,#N/A,FALSE,"comparat";#N/A,#N/A,FALSE,"costos";#N/A,#N/A,FALSE,"proyctrol"}</definedName>
    <definedName name="tyuitryj"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jukj">#REF!</definedName>
    <definedName name="tyukyukyuk" localSheetId="31">#REF!</definedName>
    <definedName name="tyukyukyuk">!#REF!</definedName>
    <definedName name="tyutri" localSheetId="31" hidden="1">{#N/A,#N/A,TRUE,"Cover";#N/A,#N/A,TRUE,"Conts";#N/A,#N/A,TRUE,"VOS";#N/A,#N/A,TRUE,"Warrington";#N/A,#N/A,TRUE,"Widnes"}</definedName>
    <definedName name="tyutri" hidden="1">{#N/A,#N/A,TRUE,"Cover";#N/A,#N/A,TRUE,"Conts";#N/A,#N/A,TRUE,"VOS";#N/A,#N/A,TRUE,"Warrington";#N/A,#N/A,TRUE,"Widnes"}</definedName>
    <definedName name="tyuty" localSheetId="35" hidden="1">{"ARA1",#N/A,FALSE,"ENG-ARA";"ARAhours",#N/A,FALSE,"ENG-ARA";"ARA$",#N/A,FALSE,"ENG-ARA"}</definedName>
    <definedName name="tyuty" localSheetId="37" hidden="1">{"ARA1",#N/A,FALSE,"ENG-ARA";"ARAhours",#N/A,FALSE,"ENG-ARA";"ARA$",#N/A,FALSE,"ENG-ARA"}</definedName>
    <definedName name="tyuty" localSheetId="36" hidden="1">{"ARA1",#N/A,FALSE,"ENG-ARA";"ARAhours",#N/A,FALSE,"ENG-ARA";"ARA$",#N/A,FALSE,"ENG-ARA"}</definedName>
    <definedName name="tyuty" localSheetId="33" hidden="1">{"ARA1",#N/A,FALSE,"ENG-ARA";"ARAhours",#N/A,FALSE,"ENG-ARA";"ARA$",#N/A,FALSE,"ENG-ARA"}</definedName>
    <definedName name="tyuty" localSheetId="34" hidden="1">{"ARA1",#N/A,FALSE,"ENG-ARA";"ARAhours",#N/A,FALSE,"ENG-ARA";"ARA$",#N/A,FALSE,"ENG-ARA"}</definedName>
    <definedName name="tyuty" localSheetId="31" hidden="1">{"ARA1",#N/A,FALSE,"ENG-ARA";"ARAhours",#N/A,FALSE,"ENG-ARA";"ARA$",#N/A,FALSE,"ENG-ARA"}</definedName>
    <definedName name="tyuty" hidden="1">{"ARA1",#N/A,FALSE,"ENG-ARA";"ARAhours",#N/A,FALSE,"ENG-ARA";"ARA$",#N/A,FALSE,"ENG-ARA"}</definedName>
    <definedName name="tyutyty" localSheetId="31">#REF!</definedName>
    <definedName name="tyutyty">!#REF!</definedName>
    <definedName name="tyuy">#REF!</definedName>
    <definedName name="tyuytuyt" localSheetId="31">#REF!</definedName>
    <definedName name="tyuytuyt">!#REF!</definedName>
    <definedName name="tyuytuytu" localSheetId="31">#REF!</definedName>
    <definedName name="tyuytuytu">!#REF!</definedName>
    <definedName name="tyuytuytut" localSheetId="31">#REF!</definedName>
    <definedName name="tyuytuytut">!#REF!</definedName>
    <definedName name="tyyuy" localSheetId="35" hidden="1">{"'장비'!$A$3:$M$12"}</definedName>
    <definedName name="tyyuy" localSheetId="37" hidden="1">{"'장비'!$A$3:$M$12"}</definedName>
    <definedName name="tyyuy" localSheetId="36" hidden="1">{"'장비'!$A$3:$M$12"}</definedName>
    <definedName name="tyyuy" localSheetId="33" hidden="1">{"'장비'!$A$3:$M$12"}</definedName>
    <definedName name="tyyuy" localSheetId="34" hidden="1">{"'장비'!$A$3:$M$12"}</definedName>
    <definedName name="tyyuy" localSheetId="31" hidden="1">{"'장비'!$A$3:$M$12"}</definedName>
    <definedName name="tyyuy" hidden="1">{"'장비'!$A$3:$M$12"}</definedName>
    <definedName name="u" localSheetId="35" hidden="1">{"CI+GG(BASE)",#N/A,FALSE,"CI+GG(BASE)";"GG",#N/A,FALSE,"CI+GG(BASE)";"CI",#N/A,FALSE,"CI+GG(BASE)"}</definedName>
    <definedName name="u" localSheetId="37" hidden="1">{#N/A,#N/A,TRUE,"FACTS";"DWGLIST",#N/A,TRUE,"DWGS"}</definedName>
    <definedName name="u" localSheetId="32" hidden="1">{#N/A,#N/A,TRUE,"FACTS";"DWGLIST",#N/A,TRUE,"DWGS"}</definedName>
    <definedName name="u" localSheetId="21" hidden="1">{#N/A,#N/A,TRUE,"FACTS";"DWGLIST",#N/A,TRUE,"DWGS"}</definedName>
    <definedName name="u" localSheetId="33" hidden="1">{"CI+GG(BASE)",#N/A,FALSE,"CI+GG(BASE)";"GG",#N/A,FALSE,"CI+GG(BASE)";"CI",#N/A,FALSE,"CI+GG(BASE)"}</definedName>
    <definedName name="u" localSheetId="34" hidden="1">{"CI+GG(BASE)",#N/A,FALSE,"CI+GG(BASE)";"GG",#N/A,FALSE,"CI+GG(BASE)";"CI",#N/A,FALSE,"CI+GG(BASE)"}</definedName>
    <definedName name="U" localSheetId="31">#REF!</definedName>
    <definedName name="U">!#REF!</definedName>
    <definedName name="U.60" localSheetId="31">#REF!</definedName>
    <definedName name="U.60">!#REF!</definedName>
    <definedName name="U.K.">#REF!</definedName>
    <definedName name="u_1" localSheetId="35" hidden="1">{#N/A,#N/A,FALSE,"Aging Summary";#N/A,#N/A,FALSE,"Ratio Analysis";#N/A,#N/A,FALSE,"Test 120 Day Accts";#N/A,#N/A,FALSE,"Tickmarks"}</definedName>
    <definedName name="u_1" localSheetId="37" hidden="1">{#N/A,#N/A,FALSE,"Aging Summary";#N/A,#N/A,FALSE,"Ratio Analysis";#N/A,#N/A,FALSE,"Test 120 Day Accts";#N/A,#N/A,FALSE,"Tickmarks"}</definedName>
    <definedName name="u_1" localSheetId="36" hidden="1">{#N/A,#N/A,FALSE,"Aging Summary";#N/A,#N/A,FALSE,"Ratio Analysis";#N/A,#N/A,FALSE,"Test 120 Day Accts";#N/A,#N/A,FALSE,"Tickmarks"}</definedName>
    <definedName name="u_1" localSheetId="33" hidden="1">{#N/A,#N/A,FALSE,"Aging Summary";#N/A,#N/A,FALSE,"Ratio Analysis";#N/A,#N/A,FALSE,"Test 120 Day Accts";#N/A,#N/A,FALSE,"Tickmarks"}</definedName>
    <definedName name="u_1" localSheetId="34" hidden="1">{#N/A,#N/A,FALSE,"Aging Summary";#N/A,#N/A,FALSE,"Ratio Analysis";#N/A,#N/A,FALSE,"Test 120 Day Accts";#N/A,#N/A,FALSE,"Tickmarks"}</definedName>
    <definedName name="u_1" localSheetId="31" hidden="1">{#N/A,#N/A,FALSE,"Aging Summary";#N/A,#N/A,FALSE,"Ratio Analysis";#N/A,#N/A,FALSE,"Test 120 Day Accts";#N/A,#N/A,FALSE,"Tickmarks"}</definedName>
    <definedName name="u_1" hidden="1">{#N/A,#N/A,FALSE,"Aging Summary";#N/A,#N/A,FALSE,"Ratio Analysis";#N/A,#N/A,FALSE,"Test 120 Day Accts";#N/A,#N/A,FALSE,"Tickmarks"}</definedName>
    <definedName name="U_22" localSheetId="31">#REF!</definedName>
    <definedName name="U_22">!#REF!</definedName>
    <definedName name="U_G">#REF!</definedName>
    <definedName name="u65u56u56" localSheetId="31">#REF!</definedName>
    <definedName name="u65u56u56">!#REF!</definedName>
    <definedName name="u65u5u56u" localSheetId="31">#REF!</definedName>
    <definedName name="u65u5u56u">!#REF!</definedName>
    <definedName name="u65u5uu" localSheetId="31">#REF!</definedName>
    <definedName name="u65u5uu">!#REF!</definedName>
    <definedName name="u65uu56uuu5" localSheetId="31">#REF!</definedName>
    <definedName name="u65uu56uuu5">!#REF!</definedName>
    <definedName name="u6u6u6u6" localSheetId="31">#REF!</definedName>
    <definedName name="u6u6u6u6">!#REF!</definedName>
    <definedName name="ua" localSheetId="35" hidden="1">{"CI+GG(BASE)",#N/A,FALSE,"CI+GG(BASE)";"GG",#N/A,FALSE,"CI+GG(BASE)";"CI",#N/A,FALSE,"CI+GG(BASE)"}</definedName>
    <definedName name="ua" localSheetId="37" hidden="1">{"CI+GG(BASE)",#N/A,FALSE,"CI+GG(BASE)";"GG",#N/A,FALSE,"CI+GG(BASE)";"CI",#N/A,FALSE,"CI+GG(BASE)"}</definedName>
    <definedName name="ua" localSheetId="36" hidden="1">{"CI+GG(BASE)",#N/A,FALSE,"CI+GG(BASE)";"GG",#N/A,FALSE,"CI+GG(BASE)";"CI",#N/A,FALSE,"CI+GG(BASE)"}</definedName>
    <definedName name="ua" localSheetId="33" hidden="1">{"CI+GG(BASE)",#N/A,FALSE,"CI+GG(BASE)";"GG",#N/A,FALSE,"CI+GG(BASE)";"CI",#N/A,FALSE,"CI+GG(BASE)"}</definedName>
    <definedName name="ua" localSheetId="34" hidden="1">{"CI+GG(BASE)",#N/A,FALSE,"CI+GG(BASE)";"GG",#N/A,FALSE,"CI+GG(BASE)";"CI",#N/A,FALSE,"CI+GG(BASE)"}</definedName>
    <definedName name="ua" localSheetId="31" hidden="1">{"CI+GG(BASE)",#N/A,FALSE,"CI+GG(BASE)";"GG",#N/A,FALSE,"CI+GG(BASE)";"CI",#N/A,FALSE,"CI+GG(BASE)"}</definedName>
    <definedName name="ua" hidden="1">{"CI+GG(BASE)",#N/A,FALSE,"CI+GG(BASE)";"GG",#N/A,FALSE,"CI+GG(BASE)";"CI",#N/A,FALSE,"CI+GG(BASE)"}</definedName>
    <definedName name="uahfja" localSheetId="31">#REF!</definedName>
    <definedName name="uahfja">!#REF!</definedName>
    <definedName name="UB" localSheetId="35" hidden="1">{#N/A,#N/A,FALSE,"CCTV"}</definedName>
    <definedName name="UB" localSheetId="37" hidden="1">{#N/A,#N/A,FALSE,"CCTV"}</definedName>
    <definedName name="UB" localSheetId="36" hidden="1">{#N/A,#N/A,FALSE,"CCTV"}</definedName>
    <definedName name="UB" localSheetId="33" hidden="1">{#N/A,#N/A,FALSE,"CCTV"}</definedName>
    <definedName name="UB" localSheetId="34" hidden="1">{#N/A,#N/A,FALSE,"CCTV"}</definedName>
    <definedName name="UB" localSheetId="31" hidden="1">{#N/A,#N/A,FALSE,"CCTV"}</definedName>
    <definedName name="UB" hidden="1">{#N/A,#N/A,FALSE,"CCTV"}</definedName>
    <definedName name="ubaid" localSheetId="31" hidden="1">{#N/A,#N/A,FALSE,"VCR"}</definedName>
    <definedName name="ubaid" hidden="1">{#N/A,#N/A,FALSE,"VCR"}</definedName>
    <definedName name="Ubaide" localSheetId="31" hidden="1">{#N/A,#N/A,FALSE,"VCR"}</definedName>
    <definedName name="Ubaide" hidden="1">{#N/A,#N/A,FALSE,"VCR"}</definedName>
    <definedName name="Über" localSheetId="35" hidden="1">{#N/A,#N/A,FALSE,"Tabelle1"}</definedName>
    <definedName name="Über" localSheetId="37" hidden="1">{#N/A,#N/A,FALSE,"Tabelle1"}</definedName>
    <definedName name="Über" localSheetId="32" hidden="1">{#N/A,#N/A,FALSE,"Tabelle1"}</definedName>
    <definedName name="Über" localSheetId="21" hidden="1">{#N/A,#N/A,FALSE,"Tabelle1"}</definedName>
    <definedName name="Über" localSheetId="36" hidden="1">{#N/A,#N/A,FALSE,"Tabelle1"}</definedName>
    <definedName name="Über" localSheetId="33" hidden="1">{#N/A,#N/A,FALSE,"Tabelle1"}</definedName>
    <definedName name="Über" localSheetId="34" hidden="1">{#N/A,#N/A,FALSE,"Tabelle1"}</definedName>
    <definedName name="Über" localSheetId="31" hidden="1">{#N/A,#N/A,FALSE,"Tabelle1"}</definedName>
    <definedName name="Über" hidden="1">{#N/A,#N/A,FALSE,"Tabelle1"}</definedName>
    <definedName name="UBICA_ACTUAL" localSheetId="31">#REF!</definedName>
    <definedName name="UBICA_ACTUAL">!#REF!</definedName>
    <definedName name="UC_Mnhr" localSheetId="31">#REF!</definedName>
    <definedName name="UC_Mnhr">!#REF!</definedName>
    <definedName name="UCA_Sum" localSheetId="31">#REF!</definedName>
    <definedName name="UCA_Sum">!#REF!</definedName>
    <definedName name="ud">#REF!</definedName>
    <definedName name="udaletasestribos" localSheetId="31">#REF!</definedName>
    <definedName name="udaletasestribos">!#REF!</definedName>
    <definedName name="udcabezalpilas" localSheetId="31">#REF!</definedName>
    <definedName name="udcabezalpilas">!#REF!</definedName>
    <definedName name="udfustepilas" localSheetId="31">#REF!</definedName>
    <definedName name="udfustepilas">!#REF!</definedName>
    <definedName name="uditch" localSheetId="35" hidden="1">{"'장비'!$A$3:$M$12"}</definedName>
    <definedName name="uditch" localSheetId="37" hidden="1">{"'장비'!$A$3:$M$12"}</definedName>
    <definedName name="uditch" localSheetId="36" hidden="1">{"'장비'!$A$3:$M$12"}</definedName>
    <definedName name="uditch" localSheetId="33" hidden="1">{"'장비'!$A$3:$M$12"}</definedName>
    <definedName name="uditch" localSheetId="34" hidden="1">{"'장비'!$A$3:$M$12"}</definedName>
    <definedName name="uditch" localSheetId="31" hidden="1">{"'장비'!$A$3:$M$12"}</definedName>
    <definedName name="uditch" hidden="1">{"'장비'!$A$3:$M$12"}</definedName>
    <definedName name="udlosasaproche" localSheetId="31">#REF!</definedName>
    <definedName name="udlosasaproche">!#REF!</definedName>
    <definedName name="udlosastablero" localSheetId="31">#REF!</definedName>
    <definedName name="udlosastablero">!#REF!</definedName>
    <definedName name="udmuroestribos" localSheetId="31">#REF!</definedName>
    <definedName name="udmuroestribos">!#REF!</definedName>
    <definedName name="udpantallaestribos" localSheetId="31">#REF!</definedName>
    <definedName name="udpantallaestribos">!#REF!</definedName>
    <definedName name="udpedestalpilas" localSheetId="31">#REF!</definedName>
    <definedName name="udpedestalpilas">!#REF!</definedName>
    <definedName name="udvigasprefabricadas" localSheetId="31">#REF!</definedName>
    <definedName name="udvigasprefabricadas">!#REF!</definedName>
    <definedName name="udviguetas" localSheetId="31">#REF!</definedName>
    <definedName name="udviguetas">!#REF!</definedName>
    <definedName name="udvuelolosas" localSheetId="31">#REF!</definedName>
    <definedName name="udvuelolosas">!#REF!</definedName>
    <definedName name="udzapataestribos" localSheetId="31">#REF!</definedName>
    <definedName name="udzapataestribos">!#REF!</definedName>
    <definedName name="udzapatapilas" localSheetId="31">#REF!</definedName>
    <definedName name="udzapatapilas">!#REF!</definedName>
    <definedName name="UF">#REF!</definedName>
    <definedName name="uf_2">#N/A</definedName>
    <definedName name="uf_5">#N/A</definedName>
    <definedName name="uf_9">#N/A</definedName>
    <definedName name="UF_BES">#REF!</definedName>
    <definedName name="UF_ME">#REF!</definedName>
    <definedName name="uff">#REF!</definedName>
    <definedName name="ugp">#REF!</definedName>
    <definedName name="uhhtrytrs" localSheetId="31" hidden="1">{#N/A,#N/A,TRUE,"Cover";#N/A,#N/A,TRUE,"Conts";#N/A,#N/A,TRUE,"VOS";#N/A,#N/A,TRUE,"Warrington";#N/A,#N/A,TRUE,"Widnes"}</definedName>
    <definedName name="uhhtrytrs" hidden="1">{#N/A,#N/A,TRUE,"Cover";#N/A,#N/A,TRUE,"Conts";#N/A,#N/A,TRUE,"VOS";#N/A,#N/A,TRUE,"Warrington";#N/A,#N/A,TRUE,"Widnes"}</definedName>
    <definedName name="UHIHOJ" localSheetId="35" hidden="1">{#N/A,#N/A,FALSE,"Aging Summary";#N/A,#N/A,FALSE,"Ratio Analysis";#N/A,#N/A,FALSE,"Test 120 Day Accts";#N/A,#N/A,FALSE,"Tickmarks"}</definedName>
    <definedName name="UHIHOJ" localSheetId="37" hidden="1">{#N/A,#N/A,FALSE,"Aging Summary";#N/A,#N/A,FALSE,"Ratio Analysis";#N/A,#N/A,FALSE,"Test 120 Day Accts";#N/A,#N/A,FALSE,"Tickmarks"}</definedName>
    <definedName name="UHIHOJ" localSheetId="36" hidden="1">{#N/A,#N/A,FALSE,"Aging Summary";#N/A,#N/A,FALSE,"Ratio Analysis";#N/A,#N/A,FALSE,"Test 120 Day Accts";#N/A,#N/A,FALSE,"Tickmarks"}</definedName>
    <definedName name="UHIHOJ" localSheetId="33" hidden="1">{#N/A,#N/A,FALSE,"Aging Summary";#N/A,#N/A,FALSE,"Ratio Analysis";#N/A,#N/A,FALSE,"Test 120 Day Accts";#N/A,#N/A,FALSE,"Tickmarks"}</definedName>
    <definedName name="UHIHOJ" localSheetId="34" hidden="1">{#N/A,#N/A,FALSE,"Aging Summary";#N/A,#N/A,FALSE,"Ratio Analysis";#N/A,#N/A,FALSE,"Test 120 Day Accts";#N/A,#N/A,FALSE,"Tickmarks"}</definedName>
    <definedName name="UHIHOJ" localSheetId="31" hidden="1">{#N/A,#N/A,FALSE,"Aging Summary";#N/A,#N/A,FALSE,"Ratio Analysis";#N/A,#N/A,FALSE,"Test 120 Day Accts";#N/A,#N/A,FALSE,"Tickmarks"}</definedName>
    <definedName name="UHIHOJ" hidden="1">{#N/A,#N/A,FALSE,"Aging Summary";#N/A,#N/A,FALSE,"Ratio Analysis";#N/A,#N/A,FALSE,"Test 120 Day Accts";#N/A,#N/A,FALSE,"Tickmarks"}</definedName>
    <definedName name="UHIHOJ_1" localSheetId="35" hidden="1">{#N/A,#N/A,FALSE,"Aging Summary";#N/A,#N/A,FALSE,"Ratio Analysis";#N/A,#N/A,FALSE,"Test 120 Day Accts";#N/A,#N/A,FALSE,"Tickmarks"}</definedName>
    <definedName name="UHIHOJ_1" localSheetId="37" hidden="1">{#N/A,#N/A,FALSE,"Aging Summary";#N/A,#N/A,FALSE,"Ratio Analysis";#N/A,#N/A,FALSE,"Test 120 Day Accts";#N/A,#N/A,FALSE,"Tickmarks"}</definedName>
    <definedName name="UHIHOJ_1" localSheetId="36" hidden="1">{#N/A,#N/A,FALSE,"Aging Summary";#N/A,#N/A,FALSE,"Ratio Analysis";#N/A,#N/A,FALSE,"Test 120 Day Accts";#N/A,#N/A,FALSE,"Tickmarks"}</definedName>
    <definedName name="UHIHOJ_1" localSheetId="33" hidden="1">{#N/A,#N/A,FALSE,"Aging Summary";#N/A,#N/A,FALSE,"Ratio Analysis";#N/A,#N/A,FALSE,"Test 120 Day Accts";#N/A,#N/A,FALSE,"Tickmarks"}</definedName>
    <definedName name="UHIHOJ_1" localSheetId="34" hidden="1">{#N/A,#N/A,FALSE,"Aging Summary";#N/A,#N/A,FALSE,"Ratio Analysis";#N/A,#N/A,FALSE,"Test 120 Day Accts";#N/A,#N/A,FALSE,"Tickmarks"}</definedName>
    <definedName name="UHIHOJ_1" localSheetId="31" hidden="1">{#N/A,#N/A,FALSE,"Aging Summary";#N/A,#N/A,FALSE,"Ratio Analysis";#N/A,#N/A,FALSE,"Test 120 Day Accts";#N/A,#N/A,FALSE,"Tickmarks"}</definedName>
    <definedName name="UHIHOJ_1" hidden="1">{#N/A,#N/A,FALSE,"Aging Summary";#N/A,#N/A,FALSE,"Ratio Analysis";#N/A,#N/A,FALSE,"Test 120 Day Accts";#N/A,#N/A,FALSE,"Tickmarks"}</definedName>
    <definedName name="uhmas" localSheetId="35" hidden="1">{#N/A,#N/A,TRUE,"1842CWN0"}</definedName>
    <definedName name="uhmas" localSheetId="37" hidden="1">{#N/A,#N/A,TRUE,"1842CWN0"}</definedName>
    <definedName name="uhmas" localSheetId="36" hidden="1">{#N/A,#N/A,TRUE,"1842CWN0"}</definedName>
    <definedName name="uhmas" localSheetId="33" hidden="1">{#N/A,#N/A,TRUE,"1842CWN0"}</definedName>
    <definedName name="uhmas" localSheetId="34" hidden="1">{#N/A,#N/A,TRUE,"1842CWN0"}</definedName>
    <definedName name="uhmas" localSheetId="31" hidden="1">{#N/A,#N/A,TRUE,"1842CWN0"}</definedName>
    <definedName name="uhmas" hidden="1">{#N/A,#N/A,TRUE,"1842CWN0"}</definedName>
    <definedName name="UHrs_Civil">IF(VLOOKUP(#REF!,PRICE_CIVIL,9,FALSE)=0,0,VLOOKUP(#REF!,PRICE_CIVIL,9,FALSE))</definedName>
    <definedName name="Uhrs_Cntl_Valves">ROUND(IF(VLOOKUP(#REF!,CNTL_VALVE_PRICE,12,FALSE)=0,0,VLOOKUP(#REF!,CNTL_VALVE_PRICE,12,FALSE)),2)</definedName>
    <definedName name="UHrs_Conduit">IF(VLOOKUP(#REF!,[0]!COND_PRICING,12,FALSE)=0,0,VLOOKUP(#REF!,[0]!COND_PRICING,12,FALSE))</definedName>
    <definedName name="Uhrs_DB">IF(VLOOKUP(#REF!,[0]!DB_PRICING,12,FALSE)=0,0,VLOOKUP(#REF!,[0]!DB_PRICING,12,FALSE))</definedName>
    <definedName name="UHrs_MV_Cable">IF(VLOOKUP(#REF!,CABLE_PRICING,10,FALSE)=0,0,VLOOKUP(#REF!,CABLE_PRICING,10,FALSE))</definedName>
    <definedName name="UHrs_Other">IF(VLOOKUP(#REF!,[0]!OTHER_PRICING,10,FALSE)=0,0,VLOOKUP(#REF!,[0]!OTHER_PRICING,10,FALSE))</definedName>
    <definedName name="UHrs_tray">IF(VLOOKUP(#REF!,[0]!TRAY_PRICING,14,FALSE)=0,0,VLOOKUP(#REF!,[0]!TRAY_PRICING,14,FALSE))</definedName>
    <definedName name="Uhrs1_Civil">IF(VLOOKUP(#REF!,PRICE_CIVIL,9,FALSE)=0,0,VLOOKUP(#REF!,PRICE_CIVIL,9,FALSE))</definedName>
    <definedName name="UHrs1_Conduit">IF(VLOOKUP(#REF!,[0]!COND_PRICING,10,FALSE)=0,0,VLOOKUP(#REF!,[0]!COND_PRICING,10,FALSE))</definedName>
    <definedName name="UHrs1_MV_Cable">IF(VLOOKUP(#REF!,CABLE_PRICING,10,FALSE)=0,0,VLOOKUP(#REF!,CABLE_PRICING,10,FALSE))</definedName>
    <definedName name="UHrs1_Other">IF(VLOOKUP(#REF!,[0]!OTHER_PRICING,10,FALSE)=0,0,VLOOKUP(#REF!,[0]!OTHER_PRICING,10,FALSE))</definedName>
    <definedName name="UHrs1_tray">IF(VLOOKUP(#REF!,[0]!TRAY_PRICING,12,FALSE)=0,0,VLOOKUP(#REF!,[0]!TRAY_PRICING,12,FALSE))</definedName>
    <definedName name="UI" localSheetId="35" hidden="1">{#N/A,#N/A,FALSE,"GERAL";#N/A,#N/A,FALSE,"012-96";#N/A,#N/A,FALSE,"018-96";#N/A,#N/A,FALSE,"027-96";#N/A,#N/A,FALSE,"059-96";#N/A,#N/A,FALSE,"076-96";#N/A,#N/A,FALSE,"019-97";#N/A,#N/A,FALSE,"021-97";#N/A,#N/A,FALSE,"022-97";#N/A,#N/A,FALSE,"028-97"}</definedName>
    <definedName name="UI" localSheetId="37" hidden="1">{#N/A,#N/A,FALSE,"GERAL";#N/A,#N/A,FALSE,"012-96";#N/A,#N/A,FALSE,"018-96";#N/A,#N/A,FALSE,"027-96";#N/A,#N/A,FALSE,"059-96";#N/A,#N/A,FALSE,"076-96";#N/A,#N/A,FALSE,"019-97";#N/A,#N/A,FALSE,"021-97";#N/A,#N/A,FALSE,"022-97";#N/A,#N/A,FALSE,"028-97"}</definedName>
    <definedName name="UI" localSheetId="36" hidden="1">{#N/A,#N/A,FALSE,"GERAL";#N/A,#N/A,FALSE,"012-96";#N/A,#N/A,FALSE,"018-96";#N/A,#N/A,FALSE,"027-96";#N/A,#N/A,FALSE,"059-96";#N/A,#N/A,FALSE,"076-96";#N/A,#N/A,FALSE,"019-97";#N/A,#N/A,FALSE,"021-97";#N/A,#N/A,FALSE,"022-97";#N/A,#N/A,FALSE,"028-97"}</definedName>
    <definedName name="UI" localSheetId="33" hidden="1">{#N/A,#N/A,FALSE,"GERAL";#N/A,#N/A,FALSE,"012-96";#N/A,#N/A,FALSE,"018-96";#N/A,#N/A,FALSE,"027-96";#N/A,#N/A,FALSE,"059-96";#N/A,#N/A,FALSE,"076-96";#N/A,#N/A,FALSE,"019-97";#N/A,#N/A,FALSE,"021-97";#N/A,#N/A,FALSE,"022-97";#N/A,#N/A,FALSE,"028-97"}</definedName>
    <definedName name="UI" localSheetId="34" hidden="1">{#N/A,#N/A,FALSE,"GERAL";#N/A,#N/A,FALSE,"012-96";#N/A,#N/A,FALSE,"018-96";#N/A,#N/A,FALSE,"027-96";#N/A,#N/A,FALSE,"059-96";#N/A,#N/A,FALSE,"076-96";#N/A,#N/A,FALSE,"019-97";#N/A,#N/A,FALSE,"021-97";#N/A,#N/A,FALSE,"022-97";#N/A,#N/A,FALSE,"028-97"}</definedName>
    <definedName name="ui" localSheetId="31" hidden="1">{"DETALLE_1996",#N/A,FALSE,"flujo";"DETALLE_1997",#N/A,FALSE,"flujo";"GASTOS_INCURRIDOS_1996",#N/A,FALSE,"flujo";"GASTOS_PROGRAMADOS_PARA_1997",#N/A,FALSE,"flujo";#N/A,#N/A,FALSE,"comparat";#N/A,#N/A,FALSE,"costos";#N/A,#N/A,FALSE,"proyctrol"}</definedName>
    <definedName name="ui" hidden="1">{"DETALLE_1996",#N/A,FALSE,"flujo";"DETALLE_1997",#N/A,FALSE,"flujo";"GASTOS_INCURRIDOS_1996",#N/A,FALSE,"flujo";"GASTOS_PROGRAMADOS_PARA_1997",#N/A,FALSE,"flujo";#N/A,#N/A,FALSE,"comparat";#N/A,#N/A,FALSE,"costos";#N/A,#N/A,FALSE,"proyctrol"}</definedName>
    <definedName name="UII" localSheetId="35" hidden="1">{#N/A,#N/A,FALSE,"WBS 1.06";#N/A,#N/A,FALSE,"WBS 1.14";#N/A,#N/A,FALSE,"WBS 1.17";#N/A,#N/A,FALSE,"WBS 1.18"}</definedName>
    <definedName name="UII" localSheetId="37" hidden="1">{#N/A,#N/A,FALSE,"WBS 1.06";#N/A,#N/A,FALSE,"WBS 1.14";#N/A,#N/A,FALSE,"WBS 1.17";#N/A,#N/A,FALSE,"WBS 1.18"}</definedName>
    <definedName name="UII" localSheetId="36" hidden="1">{#N/A,#N/A,FALSE,"WBS 1.06";#N/A,#N/A,FALSE,"WBS 1.14";#N/A,#N/A,FALSE,"WBS 1.17";#N/A,#N/A,FALSE,"WBS 1.18"}</definedName>
    <definedName name="UII" localSheetId="33" hidden="1">{#N/A,#N/A,FALSE,"WBS 1.06";#N/A,#N/A,FALSE,"WBS 1.14";#N/A,#N/A,FALSE,"WBS 1.17";#N/A,#N/A,FALSE,"WBS 1.18"}</definedName>
    <definedName name="UII" localSheetId="34" hidden="1">{#N/A,#N/A,FALSE,"WBS 1.06";#N/A,#N/A,FALSE,"WBS 1.14";#N/A,#N/A,FALSE,"WBS 1.17";#N/A,#N/A,FALSE,"WBS 1.18"}</definedName>
    <definedName name="UII" localSheetId="31" hidden="1">{#N/A,#N/A,FALSE,"WBS 1.06";#N/A,#N/A,FALSE,"WBS 1.14";#N/A,#N/A,FALSE,"WBS 1.17";#N/A,#N/A,FALSE,"WBS 1.18"}</definedName>
    <definedName name="UII" hidden="1">{#N/A,#N/A,FALSE,"WBS 1.06";#N/A,#N/A,FALSE,"WBS 1.14";#N/A,#N/A,FALSE,"WBS 1.17";#N/A,#N/A,FALSE,"WBS 1.18"}</definedName>
    <definedName name="uiio" localSheetId="31">#REF!</definedName>
    <definedName name="uiio">!#REF!</definedName>
    <definedName name="UIIOI" localSheetId="35" hidden="1">{#N/A,#N/A,FALSE,"Aging Summary";#N/A,#N/A,FALSE,"Ratio Analysis";#N/A,#N/A,FALSE,"Test 120 Day Accts";#N/A,#N/A,FALSE,"Tickmarks"}</definedName>
    <definedName name="UIIOI" localSheetId="37" hidden="1">{#N/A,#N/A,FALSE,"Aging Summary";#N/A,#N/A,FALSE,"Ratio Analysis";#N/A,#N/A,FALSE,"Test 120 Day Accts";#N/A,#N/A,FALSE,"Tickmarks"}</definedName>
    <definedName name="UIIOI" localSheetId="36" hidden="1">{#N/A,#N/A,FALSE,"Aging Summary";#N/A,#N/A,FALSE,"Ratio Analysis";#N/A,#N/A,FALSE,"Test 120 Day Accts";#N/A,#N/A,FALSE,"Tickmarks"}</definedName>
    <definedName name="UIIOI" localSheetId="33" hidden="1">{#N/A,#N/A,FALSE,"Aging Summary";#N/A,#N/A,FALSE,"Ratio Analysis";#N/A,#N/A,FALSE,"Test 120 Day Accts";#N/A,#N/A,FALSE,"Tickmarks"}</definedName>
    <definedName name="UIIOI" localSheetId="34" hidden="1">{#N/A,#N/A,FALSE,"Aging Summary";#N/A,#N/A,FALSE,"Ratio Analysis";#N/A,#N/A,FALSE,"Test 120 Day Accts";#N/A,#N/A,FALSE,"Tickmarks"}</definedName>
    <definedName name="UIIOI" localSheetId="31" hidden="1">{#N/A,#N/A,FALSE,"Aging Summary";#N/A,#N/A,FALSE,"Ratio Analysis";#N/A,#N/A,FALSE,"Test 120 Day Accts";#N/A,#N/A,FALSE,"Tickmarks"}</definedName>
    <definedName name="UIIOI" hidden="1">{#N/A,#N/A,FALSE,"Aging Summary";#N/A,#N/A,FALSE,"Ratio Analysis";#N/A,#N/A,FALSE,"Test 120 Day Accts";#N/A,#N/A,FALSE,"Tickmarks"}</definedName>
    <definedName name="UIIOI_1" localSheetId="35" hidden="1">{#N/A,#N/A,FALSE,"Aging Summary";#N/A,#N/A,FALSE,"Ratio Analysis";#N/A,#N/A,FALSE,"Test 120 Day Accts";#N/A,#N/A,FALSE,"Tickmarks"}</definedName>
    <definedName name="UIIOI_1" localSheetId="37" hidden="1">{#N/A,#N/A,FALSE,"Aging Summary";#N/A,#N/A,FALSE,"Ratio Analysis";#N/A,#N/A,FALSE,"Test 120 Day Accts";#N/A,#N/A,FALSE,"Tickmarks"}</definedName>
    <definedName name="UIIOI_1" localSheetId="36" hidden="1">{#N/A,#N/A,FALSE,"Aging Summary";#N/A,#N/A,FALSE,"Ratio Analysis";#N/A,#N/A,FALSE,"Test 120 Day Accts";#N/A,#N/A,FALSE,"Tickmarks"}</definedName>
    <definedName name="UIIOI_1" localSheetId="33" hidden="1">{#N/A,#N/A,FALSE,"Aging Summary";#N/A,#N/A,FALSE,"Ratio Analysis";#N/A,#N/A,FALSE,"Test 120 Day Accts";#N/A,#N/A,FALSE,"Tickmarks"}</definedName>
    <definedName name="UIIOI_1" localSheetId="34" hidden="1">{#N/A,#N/A,FALSE,"Aging Summary";#N/A,#N/A,FALSE,"Ratio Analysis";#N/A,#N/A,FALSE,"Test 120 Day Accts";#N/A,#N/A,FALSE,"Tickmarks"}</definedName>
    <definedName name="UIIOI_1" localSheetId="31" hidden="1">{#N/A,#N/A,FALSE,"Aging Summary";#N/A,#N/A,FALSE,"Ratio Analysis";#N/A,#N/A,FALSE,"Test 120 Day Accts";#N/A,#N/A,FALSE,"Tickmarks"}</definedName>
    <definedName name="UIIOI_1" hidden="1">{#N/A,#N/A,FALSE,"Aging Summary";#N/A,#N/A,FALSE,"Ratio Analysis";#N/A,#N/A,FALSE,"Test 120 Day Accts";#N/A,#N/A,FALSE,"Tickmarks"}</definedName>
    <definedName name="uiiyu" localSheetId="35" hidden="1">{"bechtel1",#N/A,TRUE,"BECHTEL";"bechtelhours",#N/A,TRUE,"BECHTEL";"bechtel$",#N/A,TRUE,"BECHTEL"}</definedName>
    <definedName name="uiiyu" localSheetId="37" hidden="1">{"bechtel1",#N/A,TRUE,"BECHTEL";"bechtelhours",#N/A,TRUE,"BECHTEL";"bechtel$",#N/A,TRUE,"BECHTEL"}</definedName>
    <definedName name="uiiyu" localSheetId="36" hidden="1">{"bechtel1",#N/A,TRUE,"BECHTEL";"bechtelhours",#N/A,TRUE,"BECHTEL";"bechtel$",#N/A,TRUE,"BECHTEL"}</definedName>
    <definedName name="uiiyu" localSheetId="33" hidden="1">{"bechtel1",#N/A,TRUE,"BECHTEL";"bechtelhours",#N/A,TRUE,"BECHTEL";"bechtel$",#N/A,TRUE,"BECHTEL"}</definedName>
    <definedName name="uiiyu" localSheetId="34" hidden="1">{"bechtel1",#N/A,TRUE,"BECHTEL";"bechtelhours",#N/A,TRUE,"BECHTEL";"bechtel$",#N/A,TRUE,"BECHTEL"}</definedName>
    <definedName name="uiiyu" localSheetId="31" hidden="1">{"bechtel1",#N/A,TRUE,"BECHTEL";"bechtelhours",#N/A,TRUE,"BECHTEL";"bechtel$",#N/A,TRUE,"BECHTEL"}</definedName>
    <definedName name="uiiyu" hidden="1">{"bechtel1",#N/A,TRUE,"BECHTEL";"bechtelhours",#N/A,TRUE,"BECHTEL";"bechtel$",#N/A,TRUE,"BECHTEL"}</definedName>
    <definedName name="uik" localSheetId="35" hidden="1">{#N/A,#N/A,FALSE,"Cost Report";#N/A,#N/A,FALSE,"Sept Qtr";#N/A,#N/A,FALSE,"Qtly Summ.";#N/A,#N/A,FALSE,"Report Summary";#N/A,#N/A,FALSE,"Ammort &amp; Dep.";#N/A,#N/A,FALSE,"Rev. GIC Summ.";#N/A,#N/A,FALSE,"CAPEX";#N/A,#N/A,FALSE,"Stockpile Adj.";#N/A,#N/A,FALSE,"Cost Summary"}</definedName>
    <definedName name="uik" localSheetId="37" hidden="1">{#N/A,#N/A,FALSE,"Cost Report";#N/A,#N/A,FALSE,"Sept Qtr";#N/A,#N/A,FALSE,"Qtly Summ.";#N/A,#N/A,FALSE,"Report Summary";#N/A,#N/A,FALSE,"Ammort &amp; Dep.";#N/A,#N/A,FALSE,"Rev. GIC Summ.";#N/A,#N/A,FALSE,"CAPEX";#N/A,#N/A,FALSE,"Stockpile Adj.";#N/A,#N/A,FALSE,"Cost Summary"}</definedName>
    <definedName name="uik" localSheetId="36" hidden="1">{#N/A,#N/A,FALSE,"Cost Report";#N/A,#N/A,FALSE,"Sept Qtr";#N/A,#N/A,FALSE,"Qtly Summ.";#N/A,#N/A,FALSE,"Report Summary";#N/A,#N/A,FALSE,"Ammort &amp; Dep.";#N/A,#N/A,FALSE,"Rev. GIC Summ.";#N/A,#N/A,FALSE,"CAPEX";#N/A,#N/A,FALSE,"Stockpile Adj.";#N/A,#N/A,FALSE,"Cost Summary"}</definedName>
    <definedName name="uik" localSheetId="33" hidden="1">{#N/A,#N/A,FALSE,"Cost Report";#N/A,#N/A,FALSE,"Sept Qtr";#N/A,#N/A,FALSE,"Qtly Summ.";#N/A,#N/A,FALSE,"Report Summary";#N/A,#N/A,FALSE,"Ammort &amp; Dep.";#N/A,#N/A,FALSE,"Rev. GIC Summ.";#N/A,#N/A,FALSE,"CAPEX";#N/A,#N/A,FALSE,"Stockpile Adj.";#N/A,#N/A,FALSE,"Cost Summary"}</definedName>
    <definedName name="uik" localSheetId="34" hidden="1">{#N/A,#N/A,FALSE,"Cost Report";#N/A,#N/A,FALSE,"Sept Qtr";#N/A,#N/A,FALSE,"Qtly Summ.";#N/A,#N/A,FALSE,"Report Summary";#N/A,#N/A,FALSE,"Ammort &amp; Dep.";#N/A,#N/A,FALSE,"Rev. GIC Summ.";#N/A,#N/A,FALSE,"CAPEX";#N/A,#N/A,FALSE,"Stockpile Adj.";#N/A,#N/A,FALSE,"Cost Summary"}</definedName>
    <definedName name="uik" localSheetId="31" hidden="1">{#N/A,#N/A,FALSE,"Cost Report";#N/A,#N/A,FALSE,"Sept Qtr";#N/A,#N/A,FALSE,"Qtly Summ.";#N/A,#N/A,FALSE,"Report Summary";#N/A,#N/A,FALSE,"Ammort &amp; Dep.";#N/A,#N/A,FALSE,"Rev. GIC Summ.";#N/A,#N/A,FALSE,"CAPEX";#N/A,#N/A,FALSE,"Stockpile Adj.";#N/A,#N/A,FALSE,"Cost Summary"}</definedName>
    <definedName name="uik" hidden="1">{#N/A,#N/A,FALSE,"Cost Report";#N/A,#N/A,FALSE,"Sept Qtr";#N/A,#N/A,FALSE,"Qtly Summ.";#N/A,#N/A,FALSE,"Report Summary";#N/A,#N/A,FALSE,"Ammort &amp; Dep.";#N/A,#N/A,FALSE,"Rev. GIC Summ.";#N/A,#N/A,FALSE,"CAPEX";#N/A,#N/A,FALSE,"Stockpile Adj.";#N/A,#N/A,FALSE,"Cost Summary"}</definedName>
    <definedName name="uikliiu" localSheetId="31">#REF!</definedName>
    <definedName name="uikliiu">!#REF!</definedName>
    <definedName name="uikuik" localSheetId="35" hidden="1">{"MAR",#N/A,FALSE,"March"}</definedName>
    <definedName name="uikuik" localSheetId="37" hidden="1">{"MAR",#N/A,FALSE,"March"}</definedName>
    <definedName name="uikuik" localSheetId="36" hidden="1">{"MAR",#N/A,FALSE,"March"}</definedName>
    <definedName name="uikuik" localSheetId="33" hidden="1">{"MAR",#N/A,FALSE,"March"}</definedName>
    <definedName name="uikuik" localSheetId="34" hidden="1">{"MAR",#N/A,FALSE,"March"}</definedName>
    <definedName name="uikuik" localSheetId="31" hidden="1">{"MAR",#N/A,FALSE,"March"}</definedName>
    <definedName name="uikuik" hidden="1">{"MAR",#N/A,FALSE,"March"}</definedName>
    <definedName name="uil" localSheetId="35" hidden="1">{"DETALLE_1996",#N/A,FALSE,"flujo";"DETALLE_1997",#N/A,FALSE,"flujo";"GASTOS_INCURRIDOS_1996",#N/A,FALSE,"flujo";"GASTOS_PROGRAMADOS_PARA_1997",#N/A,FALSE,"flujo";#N/A,#N/A,FALSE,"comparat";#N/A,#N/A,FALSE,"costos";#N/A,#N/A,FALSE,"proyctrol"}</definedName>
    <definedName name="uil" localSheetId="37" hidden="1">{"DETALLE_1996",#N/A,FALSE,"flujo";"DETALLE_1997",#N/A,FALSE,"flujo";"GASTOS_INCURRIDOS_1996",#N/A,FALSE,"flujo";"GASTOS_PROGRAMADOS_PARA_1997",#N/A,FALSE,"flujo";#N/A,#N/A,FALSE,"comparat";#N/A,#N/A,FALSE,"costos";#N/A,#N/A,FALSE,"proyctrol"}</definedName>
    <definedName name="uil" localSheetId="36" hidden="1">{"DETALLE_1996",#N/A,FALSE,"flujo";"DETALLE_1997",#N/A,FALSE,"flujo";"GASTOS_INCURRIDOS_1996",#N/A,FALSE,"flujo";"GASTOS_PROGRAMADOS_PARA_1997",#N/A,FALSE,"flujo";#N/A,#N/A,FALSE,"comparat";#N/A,#N/A,FALSE,"costos";#N/A,#N/A,FALSE,"proyctrol"}</definedName>
    <definedName name="uil" localSheetId="33" hidden="1">{"DETALLE_1996",#N/A,FALSE,"flujo";"DETALLE_1997",#N/A,FALSE,"flujo";"GASTOS_INCURRIDOS_1996",#N/A,FALSE,"flujo";"GASTOS_PROGRAMADOS_PARA_1997",#N/A,FALSE,"flujo";#N/A,#N/A,FALSE,"comparat";#N/A,#N/A,FALSE,"costos";#N/A,#N/A,FALSE,"proyctrol"}</definedName>
    <definedName name="uil" localSheetId="34" hidden="1">{"DETALLE_1996",#N/A,FALSE,"flujo";"DETALLE_1997",#N/A,FALSE,"flujo";"GASTOS_INCURRIDOS_1996",#N/A,FALSE,"flujo";"GASTOS_PROGRAMADOS_PARA_1997",#N/A,FALSE,"flujo";#N/A,#N/A,FALSE,"comparat";#N/A,#N/A,FALSE,"costos";#N/A,#N/A,FALSE,"proyctrol"}</definedName>
    <definedName name="uil" localSheetId="31" hidden="1">{"DETALLE_1996",#N/A,FALSE,"flujo";"DETALLE_1997",#N/A,FALSE,"flujo";"GASTOS_INCURRIDOS_1996",#N/A,FALSE,"flujo";"GASTOS_PROGRAMADOS_PARA_1997",#N/A,FALSE,"flujo";#N/A,#N/A,FALSE,"comparat";#N/A,#N/A,FALSE,"costos";#N/A,#N/A,FALSE,"proyctrol"}</definedName>
    <definedName name="uil" hidden="1">{"DETALLE_1996",#N/A,FALSE,"flujo";"DETALLE_1997",#N/A,FALSE,"flujo";"GASTOS_INCURRIDOS_1996",#N/A,FALSE,"flujo";"GASTOS_PROGRAMADOS_PARA_1997",#N/A,FALSE,"flujo";#N/A,#N/A,FALSE,"comparat";#N/A,#N/A,FALSE,"costos";#N/A,#N/A,FALSE,"proyctrol"}</definedName>
    <definedName name="UIM">#REF!</definedName>
    <definedName name="uioiuo" localSheetId="35" hidden="1">{"'resumen REV 3'!$B$1:$Q$69"}</definedName>
    <definedName name="uioiuo" localSheetId="37" hidden="1">{"'resumen REV 3'!$B$1:$Q$69"}</definedName>
    <definedName name="uioiuo" localSheetId="36" hidden="1">{"'resumen REV 3'!$B$1:$Q$69"}</definedName>
    <definedName name="uioiuo" localSheetId="33" hidden="1">{"'resumen REV 3'!$B$1:$Q$69"}</definedName>
    <definedName name="uioiuo" localSheetId="34" hidden="1">{"'resumen REV 3'!$B$1:$Q$69"}</definedName>
    <definedName name="uioiuo" localSheetId="31" hidden="1">{"'resumen REV 3'!$B$1:$Q$69"}</definedName>
    <definedName name="uioiuo" hidden="1">{"'resumen REV 3'!$B$1:$Q$69"}</definedName>
    <definedName name="uiop" localSheetId="35" hidden="1">{#N/A,#N/A,TRUE,"COVER";#N/A,#N/A,TRUE,"DETAILS";#N/A,#N/A,TRUE,"SUMMARY";#N/A,#N/A,TRUE,"EXP MON";#N/A,#N/A,TRUE,"APPENDIX A";#N/A,#N/A,TRUE,"APPENDIX B";#N/A,#N/A,TRUE,"APPENDIX C";#N/A,#N/A,TRUE,"APPENDIX D";#N/A,#N/A,TRUE,"APPENDIX E";#N/A,#N/A,TRUE,"APPENDIX F";#N/A,#N/A,TRUE,"APPENDIX G"}</definedName>
    <definedName name="uiop" localSheetId="37" hidden="1">{#N/A,#N/A,TRUE,"COVER";#N/A,#N/A,TRUE,"DETAILS";#N/A,#N/A,TRUE,"SUMMARY";#N/A,#N/A,TRUE,"EXP MON";#N/A,#N/A,TRUE,"APPENDIX A";#N/A,#N/A,TRUE,"APPENDIX B";#N/A,#N/A,TRUE,"APPENDIX C";#N/A,#N/A,TRUE,"APPENDIX D";#N/A,#N/A,TRUE,"APPENDIX E";#N/A,#N/A,TRUE,"APPENDIX F";#N/A,#N/A,TRUE,"APPENDIX G"}</definedName>
    <definedName name="uiop" localSheetId="36" hidden="1">{#N/A,#N/A,TRUE,"COVER";#N/A,#N/A,TRUE,"DETAILS";#N/A,#N/A,TRUE,"SUMMARY";#N/A,#N/A,TRUE,"EXP MON";#N/A,#N/A,TRUE,"APPENDIX A";#N/A,#N/A,TRUE,"APPENDIX B";#N/A,#N/A,TRUE,"APPENDIX C";#N/A,#N/A,TRUE,"APPENDIX D";#N/A,#N/A,TRUE,"APPENDIX E";#N/A,#N/A,TRUE,"APPENDIX F";#N/A,#N/A,TRUE,"APPENDIX G"}</definedName>
    <definedName name="uiop" localSheetId="33" hidden="1">{#N/A,#N/A,TRUE,"COVER";#N/A,#N/A,TRUE,"DETAILS";#N/A,#N/A,TRUE,"SUMMARY";#N/A,#N/A,TRUE,"EXP MON";#N/A,#N/A,TRUE,"APPENDIX A";#N/A,#N/A,TRUE,"APPENDIX B";#N/A,#N/A,TRUE,"APPENDIX C";#N/A,#N/A,TRUE,"APPENDIX D";#N/A,#N/A,TRUE,"APPENDIX E";#N/A,#N/A,TRUE,"APPENDIX F";#N/A,#N/A,TRUE,"APPENDIX G"}</definedName>
    <definedName name="uiop" localSheetId="34" hidden="1">{#N/A,#N/A,TRUE,"COVER";#N/A,#N/A,TRUE,"DETAILS";#N/A,#N/A,TRUE,"SUMMARY";#N/A,#N/A,TRUE,"EXP MON";#N/A,#N/A,TRUE,"APPENDIX A";#N/A,#N/A,TRUE,"APPENDIX B";#N/A,#N/A,TRUE,"APPENDIX C";#N/A,#N/A,TRUE,"APPENDIX D";#N/A,#N/A,TRUE,"APPENDIX E";#N/A,#N/A,TRUE,"APPENDIX F";#N/A,#N/A,TRUE,"APPENDIX G"}</definedName>
    <definedName name="uiop" localSheetId="31" hidden="1">{#N/A,#N/A,TRUE,"COVER";#N/A,#N/A,TRUE,"DETAILS";#N/A,#N/A,TRUE,"SUMMARY";#N/A,#N/A,TRUE,"EXP MON";#N/A,#N/A,TRUE,"APPENDIX A";#N/A,#N/A,TRUE,"APPENDIX B";#N/A,#N/A,TRUE,"APPENDIX C";#N/A,#N/A,TRUE,"APPENDIX D";#N/A,#N/A,TRUE,"APPENDIX E";#N/A,#N/A,TRUE,"APPENDIX F";#N/A,#N/A,TRUE,"APPENDIX G"}</definedName>
    <definedName name="uiop" hidden="1">{#N/A,#N/A,TRUE,"COVER";#N/A,#N/A,TRUE,"DETAILS";#N/A,#N/A,TRUE,"SUMMARY";#N/A,#N/A,TRUE,"EXP MON";#N/A,#N/A,TRUE,"APPENDIX A";#N/A,#N/A,TRUE,"APPENDIX B";#N/A,#N/A,TRUE,"APPENDIX C";#N/A,#N/A,TRUE,"APPENDIX D";#N/A,#N/A,TRUE,"APPENDIX E";#N/A,#N/A,TRUE,"APPENDIX F";#N/A,#N/A,TRUE,"APPENDIX G"}</definedName>
    <definedName name="uiopbn" localSheetId="35" hidden="1">{#N/A,#N/A,FALSE,"SUBS";#N/A,#N/A,FALSE,"SUPERS";#N/A,#N/A,FALSE,"FINISHES";#N/A,#N/A,FALSE,"FITTINGS";#N/A,#N/A,FALSE,"SERVICES";#N/A,#N/A,FALSE,"SITEWORKS"}</definedName>
    <definedName name="uiopbn" localSheetId="37" hidden="1">{#N/A,#N/A,FALSE,"SUBS";#N/A,#N/A,FALSE,"SUPERS";#N/A,#N/A,FALSE,"FINISHES";#N/A,#N/A,FALSE,"FITTINGS";#N/A,#N/A,FALSE,"SERVICES";#N/A,#N/A,FALSE,"SITEWORKS"}</definedName>
    <definedName name="uiopbn" localSheetId="36" hidden="1">{#N/A,#N/A,FALSE,"SUBS";#N/A,#N/A,FALSE,"SUPERS";#N/A,#N/A,FALSE,"FINISHES";#N/A,#N/A,FALSE,"FITTINGS";#N/A,#N/A,FALSE,"SERVICES";#N/A,#N/A,FALSE,"SITEWORKS"}</definedName>
    <definedName name="uiopbn" localSheetId="33" hidden="1">{#N/A,#N/A,FALSE,"SUBS";#N/A,#N/A,FALSE,"SUPERS";#N/A,#N/A,FALSE,"FINISHES";#N/A,#N/A,FALSE,"FITTINGS";#N/A,#N/A,FALSE,"SERVICES";#N/A,#N/A,FALSE,"SITEWORKS"}</definedName>
    <definedName name="uiopbn" localSheetId="34" hidden="1">{#N/A,#N/A,FALSE,"SUBS";#N/A,#N/A,FALSE,"SUPERS";#N/A,#N/A,FALSE,"FINISHES";#N/A,#N/A,FALSE,"FITTINGS";#N/A,#N/A,FALSE,"SERVICES";#N/A,#N/A,FALSE,"SITEWORKS"}</definedName>
    <definedName name="uiopbn" localSheetId="31" hidden="1">{#N/A,#N/A,FALSE,"SUBS";#N/A,#N/A,FALSE,"SUPERS";#N/A,#N/A,FALSE,"FINISHES";#N/A,#N/A,FALSE,"FITTINGS";#N/A,#N/A,FALSE,"SERVICES";#N/A,#N/A,FALSE,"SITEWORKS"}</definedName>
    <definedName name="uiopbn" hidden="1">{#N/A,#N/A,FALSE,"SUBS";#N/A,#N/A,FALSE,"SUPERS";#N/A,#N/A,FALSE,"FINISHES";#N/A,#N/A,FALSE,"FITTINGS";#N/A,#N/A,FALSE,"SERVICES";#N/A,#N/A,FALSE,"SITEWORKS"}</definedName>
    <definedName name="uiopl" localSheetId="35" hidden="1">{#N/A,#N/A,TRUE,"COVER";#N/A,#N/A,TRUE,"DETAILS";#N/A,#N/A,TRUE,"SUMMARY";#N/A,#N/A,TRUE,"EXP MON";#N/A,#N/A,TRUE,"APPENDIX A";#N/A,#N/A,TRUE,"APPENDIX B";#N/A,#N/A,TRUE,"APPENDIX C";#N/A,#N/A,TRUE,"APPENDIX D";#N/A,#N/A,TRUE,"APPENDIX E";#N/A,#N/A,TRUE,"APPENDIX F";#N/A,#N/A,TRUE,"APPENDIX G"}</definedName>
    <definedName name="uiopl" localSheetId="37" hidden="1">{#N/A,#N/A,TRUE,"COVER";#N/A,#N/A,TRUE,"DETAILS";#N/A,#N/A,TRUE,"SUMMARY";#N/A,#N/A,TRUE,"EXP MON";#N/A,#N/A,TRUE,"APPENDIX A";#N/A,#N/A,TRUE,"APPENDIX B";#N/A,#N/A,TRUE,"APPENDIX C";#N/A,#N/A,TRUE,"APPENDIX D";#N/A,#N/A,TRUE,"APPENDIX E";#N/A,#N/A,TRUE,"APPENDIX F";#N/A,#N/A,TRUE,"APPENDIX G"}</definedName>
    <definedName name="uiopl" localSheetId="36" hidden="1">{#N/A,#N/A,TRUE,"COVER";#N/A,#N/A,TRUE,"DETAILS";#N/A,#N/A,TRUE,"SUMMARY";#N/A,#N/A,TRUE,"EXP MON";#N/A,#N/A,TRUE,"APPENDIX A";#N/A,#N/A,TRUE,"APPENDIX B";#N/A,#N/A,TRUE,"APPENDIX C";#N/A,#N/A,TRUE,"APPENDIX D";#N/A,#N/A,TRUE,"APPENDIX E";#N/A,#N/A,TRUE,"APPENDIX F";#N/A,#N/A,TRUE,"APPENDIX G"}</definedName>
    <definedName name="uiopl" localSheetId="33" hidden="1">{#N/A,#N/A,TRUE,"COVER";#N/A,#N/A,TRUE,"DETAILS";#N/A,#N/A,TRUE,"SUMMARY";#N/A,#N/A,TRUE,"EXP MON";#N/A,#N/A,TRUE,"APPENDIX A";#N/A,#N/A,TRUE,"APPENDIX B";#N/A,#N/A,TRUE,"APPENDIX C";#N/A,#N/A,TRUE,"APPENDIX D";#N/A,#N/A,TRUE,"APPENDIX E";#N/A,#N/A,TRUE,"APPENDIX F";#N/A,#N/A,TRUE,"APPENDIX G"}</definedName>
    <definedName name="uiopl" localSheetId="34" hidden="1">{#N/A,#N/A,TRUE,"COVER";#N/A,#N/A,TRUE,"DETAILS";#N/A,#N/A,TRUE,"SUMMARY";#N/A,#N/A,TRUE,"EXP MON";#N/A,#N/A,TRUE,"APPENDIX A";#N/A,#N/A,TRUE,"APPENDIX B";#N/A,#N/A,TRUE,"APPENDIX C";#N/A,#N/A,TRUE,"APPENDIX D";#N/A,#N/A,TRUE,"APPENDIX E";#N/A,#N/A,TRUE,"APPENDIX F";#N/A,#N/A,TRUE,"APPENDIX G"}</definedName>
    <definedName name="uiopl" localSheetId="31" hidden="1">{#N/A,#N/A,TRUE,"COVER";#N/A,#N/A,TRUE,"DETAILS";#N/A,#N/A,TRUE,"SUMMARY";#N/A,#N/A,TRUE,"EXP MON";#N/A,#N/A,TRUE,"APPENDIX A";#N/A,#N/A,TRUE,"APPENDIX B";#N/A,#N/A,TRUE,"APPENDIX C";#N/A,#N/A,TRUE,"APPENDIX D";#N/A,#N/A,TRUE,"APPENDIX E";#N/A,#N/A,TRUE,"APPENDIX F";#N/A,#N/A,TRUE,"APPENDIX G"}</definedName>
    <definedName name="uiopl" hidden="1">{#N/A,#N/A,TRUE,"COVER";#N/A,#N/A,TRUE,"DETAILS";#N/A,#N/A,TRUE,"SUMMARY";#N/A,#N/A,TRUE,"EXP MON";#N/A,#N/A,TRUE,"APPENDIX A";#N/A,#N/A,TRUE,"APPENDIX B";#N/A,#N/A,TRUE,"APPENDIX C";#N/A,#N/A,TRUE,"APPENDIX D";#N/A,#N/A,TRUE,"APPENDIX E";#N/A,#N/A,TRUE,"APPENDIX F";#N/A,#N/A,TRUE,"APPENDIX G"}</definedName>
    <definedName name="uit" localSheetId="31" hidden="1">{#N/A,#N/A,TRUE,"Cover";#N/A,#N/A,TRUE,"Conts";#N/A,#N/A,TRUE,"VOS";#N/A,#N/A,TRUE,"Warrington";#N/A,#N/A,TRUE,"Widnes"}</definedName>
    <definedName name="UIT">#REF!</definedName>
    <definedName name="UIT_1">#REF!</definedName>
    <definedName name="UIT_2">#REF!</definedName>
    <definedName name="UIU"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if" localSheetId="31" hidden="1">{#N/A,#N/A,TRUE,"Cover";#N/A,#N/A,TRUE,"Conts";#N/A,#N/A,TRUE,"VOS";#N/A,#N/A,TRUE,"Warrington";#N/A,#N/A,TRUE,"Widnes"}</definedName>
    <definedName name="uiuif" hidden="1">{#N/A,#N/A,TRUE,"Cover";#N/A,#N/A,TRUE,"Conts";#N/A,#N/A,TRUE,"VOS";#N/A,#N/A,TRUE,"Warrington";#N/A,#N/A,TRUE,"Widnes"}</definedName>
    <definedName name="uiuiui" localSheetId="31">#REF!</definedName>
    <definedName name="uiuiui">!#REF!</definedName>
    <definedName name="uiuiuu" localSheetId="35" hidden="1">{#N/A,#N/A,FALSE,"Total_OC015";#N/A,#N/A,FALSE,"ADMIN";#N/A,#N/A,FALSE,"PROCES";#N/A,#N/A,FALSE,"mecan";#N/A,#N/A,FALSE,"civil";#N/A,#N/A,FALSE,"CAÑER";#N/A,#N/A,FALSE,"ELEC";#N/A,#N/A,FALSE,"INSTR"}</definedName>
    <definedName name="uiuiuu" localSheetId="37" hidden="1">{#N/A,#N/A,FALSE,"Total_OC015";#N/A,#N/A,FALSE,"ADMIN";#N/A,#N/A,FALSE,"PROCES";#N/A,#N/A,FALSE,"mecan";#N/A,#N/A,FALSE,"civil";#N/A,#N/A,FALSE,"CAÑER";#N/A,#N/A,FALSE,"ELEC";#N/A,#N/A,FALSE,"INSTR"}</definedName>
    <definedName name="uiuiuu" localSheetId="36" hidden="1">{#N/A,#N/A,FALSE,"Total_OC015";#N/A,#N/A,FALSE,"ADMIN";#N/A,#N/A,FALSE,"PROCES";#N/A,#N/A,FALSE,"mecan";#N/A,#N/A,FALSE,"civil";#N/A,#N/A,FALSE,"CAÑER";#N/A,#N/A,FALSE,"ELEC";#N/A,#N/A,FALSE,"INSTR"}</definedName>
    <definedName name="uiuiuu" localSheetId="33" hidden="1">{#N/A,#N/A,FALSE,"Total_OC015";#N/A,#N/A,FALSE,"ADMIN";#N/A,#N/A,FALSE,"PROCES";#N/A,#N/A,FALSE,"mecan";#N/A,#N/A,FALSE,"civil";#N/A,#N/A,FALSE,"CAÑER";#N/A,#N/A,FALSE,"ELEC";#N/A,#N/A,FALSE,"INSTR"}</definedName>
    <definedName name="uiuiuu" localSheetId="34" hidden="1">{#N/A,#N/A,FALSE,"Total_OC015";#N/A,#N/A,FALSE,"ADMIN";#N/A,#N/A,FALSE,"PROCES";#N/A,#N/A,FALSE,"mecan";#N/A,#N/A,FALSE,"civil";#N/A,#N/A,FALSE,"CAÑER";#N/A,#N/A,FALSE,"ELEC";#N/A,#N/A,FALSE,"INSTR"}</definedName>
    <definedName name="uiuiuu" localSheetId="31" hidden="1">{#N/A,#N/A,FALSE,"Total_OC015";#N/A,#N/A,FALSE,"ADMIN";#N/A,#N/A,FALSE,"PROCES";#N/A,#N/A,FALSE,"mecan";#N/A,#N/A,FALSE,"civil";#N/A,#N/A,FALSE,"CAÑER";#N/A,#N/A,FALSE,"ELEC";#N/A,#N/A,FALSE,"INSTR"}</definedName>
    <definedName name="uiuiuu" hidden="1">{#N/A,#N/A,FALSE,"Total_OC015";#N/A,#N/A,FALSE,"ADMIN";#N/A,#N/A,FALSE,"PROCES";#N/A,#N/A,FALSE,"mecan";#N/A,#N/A,FALSE,"civil";#N/A,#N/A,FALSE,"CAÑER";#N/A,#N/A,FALSE,"ELEC";#N/A,#N/A,FALSE,"INSTR"}</definedName>
    <definedName name="uiuu" localSheetId="31">#REF!</definedName>
    <definedName name="uiuu">!#REF!</definedName>
    <definedName name="uiyuitii" localSheetId="31" hidden="1">{#N/A,#N/A,TRUE,"Cover";#N/A,#N/A,TRUE,"Conts";#N/A,#N/A,TRUE,"VOS";#N/A,#N/A,TRUE,"Warrington";#N/A,#N/A,TRUE,"Widnes"}</definedName>
    <definedName name="uiyuitii" hidden="1">{#N/A,#N/A,TRUE,"Cover";#N/A,#N/A,TRUE,"Conts";#N/A,#N/A,TRUE,"VOS";#N/A,#N/A,TRUE,"Warrington";#N/A,#N/A,TRUE,"Widnes"}</definedName>
    <definedName name="uj" localSheetId="35" hidden="1">{#N/A,#N/A,FALSE,"SumG";#N/A,#N/A,FALSE,"ElecG";#N/A,#N/A,FALSE,"MechG";#N/A,#N/A,FALSE,"GeotG";#N/A,#N/A,FALSE,"PrcsG";#N/A,#N/A,FALSE,"TunnG";#N/A,#N/A,FALSE,"CivlG";#N/A,#N/A,FALSE,"NtwkG";#N/A,#N/A,FALSE,"EstgG";#N/A,#N/A,FALSE,"PEngG"}</definedName>
    <definedName name="uj"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uj"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uj"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uj" localSheetId="36" hidden="1">{#N/A,#N/A,FALSE,"SumG";#N/A,#N/A,FALSE,"ElecG";#N/A,#N/A,FALSE,"MechG";#N/A,#N/A,FALSE,"GeotG";#N/A,#N/A,FALSE,"PrcsG";#N/A,#N/A,FALSE,"TunnG";#N/A,#N/A,FALSE,"CivlG";#N/A,#N/A,FALSE,"NtwkG";#N/A,#N/A,FALSE,"EstgG";#N/A,#N/A,FALSE,"PEngG"}</definedName>
    <definedName name="uj" localSheetId="33" hidden="1">{#N/A,#N/A,FALSE,"SumG";#N/A,#N/A,FALSE,"ElecG";#N/A,#N/A,FALSE,"MechG";#N/A,#N/A,FALSE,"GeotG";#N/A,#N/A,FALSE,"PrcsG";#N/A,#N/A,FALSE,"TunnG";#N/A,#N/A,FALSE,"CivlG";#N/A,#N/A,FALSE,"NtwkG";#N/A,#N/A,FALSE,"EstgG";#N/A,#N/A,FALSE,"PEngG"}</definedName>
    <definedName name="uj" localSheetId="34" hidden="1">{#N/A,#N/A,FALSE,"SumG";#N/A,#N/A,FALSE,"ElecG";#N/A,#N/A,FALSE,"MechG";#N/A,#N/A,FALSE,"GeotG";#N/A,#N/A,FALSE,"PrcsG";#N/A,#N/A,FALSE,"TunnG";#N/A,#N/A,FALSE,"CivlG";#N/A,#N/A,FALSE,"NtwkG";#N/A,#N/A,FALSE,"EstgG";#N/A,#N/A,FALSE,"PEngG"}</definedName>
    <definedName name="UJ" localSheetId="31">#REF!</definedName>
    <definedName name="uj" hidden="1">{#N/A,#N/A,FALSE,"SumG";#N/A,#N/A,FALSE,"ElecG";#N/A,#N/A,FALSE,"MechG";#N/A,#N/A,FALSE,"GeotG";#N/A,#N/A,FALSE,"PrcsG";#N/A,#N/A,FALSE,"TunnG";#N/A,#N/A,FALSE,"CivlG";#N/A,#N/A,FALSE,"NtwkG";#N/A,#N/A,FALSE,"EstgG";#N/A,#N/A,FALSE,"PEngG"}</definedName>
    <definedName name="ujd" localSheetId="35" hidden="1">{#N/A,#N/A,TRUE,"1842CWN0"}</definedName>
    <definedName name="ujd" localSheetId="37" hidden="1">{#N/A,#N/A,TRUE,"1842CWN0"}</definedName>
    <definedName name="ujd" localSheetId="36" hidden="1">{#N/A,#N/A,TRUE,"1842CWN0"}</definedName>
    <definedName name="ujd" localSheetId="33" hidden="1">{#N/A,#N/A,TRUE,"1842CWN0"}</definedName>
    <definedName name="ujd" localSheetId="34" hidden="1">{#N/A,#N/A,TRUE,"1842CWN0"}</definedName>
    <definedName name="ujd" localSheetId="31" hidden="1">{#N/A,#N/A,TRUE,"1842CWN0"}</definedName>
    <definedName name="ujd" hidden="1">{#N/A,#N/A,TRUE,"1842CWN0"}</definedName>
    <definedName name="ujhkiyu" localSheetId="35" hidden="1">{#N/A,#N/A,FALSE,"ResDev"}</definedName>
    <definedName name="ujhkiyu" localSheetId="37" hidden="1">{#N/A,#N/A,FALSE,"ResDev"}</definedName>
    <definedName name="ujhkiyu" localSheetId="36" hidden="1">{#N/A,#N/A,FALSE,"ResDev"}</definedName>
    <definedName name="ujhkiyu" localSheetId="33" hidden="1">{#N/A,#N/A,FALSE,"ResDev"}</definedName>
    <definedName name="ujhkiyu" localSheetId="34" hidden="1">{#N/A,#N/A,FALSE,"ResDev"}</definedName>
    <definedName name="ujhkiyu" localSheetId="31" hidden="1">{#N/A,#N/A,FALSE,"ResDev"}</definedName>
    <definedName name="ujhkiyu" hidden="1">{#N/A,#N/A,FALSE,"ResDev"}</definedName>
    <definedName name="ujjy" localSheetId="31">#REF!</definedName>
    <definedName name="ujjy">!#REF!</definedName>
    <definedName name="ujuu">1000</definedName>
    <definedName name="ujuuju">#REF!</definedName>
    <definedName name="UK">#REF!</definedName>
    <definedName name="UK_GBP">#REF!</definedName>
    <definedName name="uk_in_uk">#REF!</definedName>
    <definedName name="UKDS">#REF!</definedName>
    <definedName name="UKKY"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k" localSheetId="31">#REF!</definedName>
    <definedName name="ukuk">!#REF!</definedName>
    <definedName name="ukukuk" localSheetId="31">#REF!</definedName>
    <definedName name="ukukuk">!#REF!</definedName>
    <definedName name="ukukuku" localSheetId="31">#REF!</definedName>
    <definedName name="ukukuku">!#REF!</definedName>
    <definedName name="UKUYK"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yukyuk" localSheetId="31">#REF!</definedName>
    <definedName name="ukuykyukyuk">!#REF!</definedName>
    <definedName name="ukymhj" localSheetId="31">#REF!</definedName>
    <definedName name="ukymhj">!#REF!</definedName>
    <definedName name="ukyukyuk" localSheetId="31">#REF!</definedName>
    <definedName name="ukyukyuk">!#REF!</definedName>
    <definedName name="ukyutuykyk" localSheetId="31">#REF!</definedName>
    <definedName name="ukyutuykyk">!#REF!</definedName>
    <definedName name="ukyuuy" localSheetId="31">#REF!</definedName>
    <definedName name="ukyuuy">!#REF!</definedName>
    <definedName name="ul">#REF!</definedName>
    <definedName name="ULD">#REF!</definedName>
    <definedName name="ULMAFLEX">#REF!</definedName>
    <definedName name="ULMAFPE">#REF!</definedName>
    <definedName name="ulppuipui" localSheetId="31" hidden="1">{#N/A,#N/A,TRUE,"Cover";#N/A,#N/A,TRUE,"Conts";#N/A,#N/A,TRUE,"VOS";#N/A,#N/A,TRUE,"Warrington";#N/A,#N/A,TRUE,"Widnes"}</definedName>
    <definedName name="ulppuipui" hidden="1">{#N/A,#N/A,TRUE,"Cover";#N/A,#N/A,TRUE,"Conts";#N/A,#N/A,TRUE,"VOS";#N/A,#N/A,TRUE,"Warrington";#N/A,#N/A,TRUE,"Widnes"}</definedName>
    <definedName name="Ult" localSheetId="31">#REF!</definedName>
    <definedName name="Ult">!#REF!</definedName>
    <definedName name="ULTRASONIC">#REF!</definedName>
    <definedName name="UM">#REF!</definedName>
    <definedName name="uma" localSheetId="35" hidden="1">{#N/A,#N/A,FALSE,"COVER1.XLS ";#N/A,#N/A,FALSE,"RACT1.XLS";#N/A,#N/A,FALSE,"RACT2.XLS";#N/A,#N/A,FALSE,"ECCMP";#N/A,#N/A,FALSE,"WELDER.XLS"}</definedName>
    <definedName name="uma" localSheetId="37" hidden="1">{#N/A,#N/A,FALSE,"COVER1.XLS ";#N/A,#N/A,FALSE,"RACT1.XLS";#N/A,#N/A,FALSE,"RACT2.XLS";#N/A,#N/A,FALSE,"ECCMP";#N/A,#N/A,FALSE,"WELDER.XLS"}</definedName>
    <definedName name="uma" localSheetId="36" hidden="1">{#N/A,#N/A,FALSE,"COVER1.XLS ";#N/A,#N/A,FALSE,"RACT1.XLS";#N/A,#N/A,FALSE,"RACT2.XLS";#N/A,#N/A,FALSE,"ECCMP";#N/A,#N/A,FALSE,"WELDER.XLS"}</definedName>
    <definedName name="uma" localSheetId="33" hidden="1">{#N/A,#N/A,FALSE,"COVER1.XLS ";#N/A,#N/A,FALSE,"RACT1.XLS";#N/A,#N/A,FALSE,"RACT2.XLS";#N/A,#N/A,FALSE,"ECCMP";#N/A,#N/A,FALSE,"WELDER.XLS"}</definedName>
    <definedName name="uma" localSheetId="34" hidden="1">{#N/A,#N/A,FALSE,"COVER1.XLS ";#N/A,#N/A,FALSE,"RACT1.XLS";#N/A,#N/A,FALSE,"RACT2.XLS";#N/A,#N/A,FALSE,"ECCMP";#N/A,#N/A,FALSE,"WELDER.XLS"}</definedName>
    <definedName name="uma" localSheetId="31" hidden="1">{#N/A,#N/A,FALSE,"COVER1.XLS ";#N/A,#N/A,FALSE,"RACT1.XLS";#N/A,#N/A,FALSE,"RACT2.XLS";#N/A,#N/A,FALSE,"ECCMP";#N/A,#N/A,FALSE,"WELDER.XLS"}</definedName>
    <definedName name="uma" hidden="1">{#N/A,#N/A,FALSE,"COVER1.XLS ";#N/A,#N/A,FALSE,"RACT1.XLS";#N/A,#N/A,FALSE,"RACT2.XLS";#N/A,#N/A,FALSE,"ECCMP";#N/A,#N/A,FALSE,"WELDER.XLS"}</definedName>
    <definedName name="UMatl_Civil">IF(VLOOKUP(#REF!,PRICE_CIVIL,7,FALSE)=0,0,VLOOKUP(#REF!,PRICE_CIVIL,7,FALSE))</definedName>
    <definedName name="UMatl_Cntl_Valves">ROUND(IF(VLOOKUP(#REF!,CNTL_VALVE_PRICE,10,FALSE)=0,0,VLOOKUP(#REF!,CNTL_VALVE_PRICE,10,FALSE)),-2)</definedName>
    <definedName name="UMatl_Conduit">IF(VLOOKUP(#REF!,[0]!COND_PRICING,11,FALSE)=0,0,VLOOKUP(#REF!,[0]!COND_PRICING,11,FALSE))</definedName>
    <definedName name="UMatl_DB">IF(VLOOKUP(#REF!,[0]!DB_PRICING,11,FALSE)=0,0,VLOOKUP(#REF!,[0]!DB_PRICING,11,FALSE))</definedName>
    <definedName name="UMatl_MV_Cable">IF(VLOOKUP(#REF!,CABLE_PRICING,9,FALSE)=0,0,VLOOKUP(#REF!,CABLE_PRICING,9,FALSE))</definedName>
    <definedName name="UMatl_Other">IF(VLOOKUP(#REF!,[0]!OTHER_PRICING,9,FALSE)=0,0,VLOOKUP(#REF!,[0]!OTHER_PRICING,9,FALSE))</definedName>
    <definedName name="UMatl_Tray">IF(VLOOKUP(#REF!,[0]!TRAY_PRICING,13,FALSE)=0,0,VLOOKUP(#REF!,[0]!TRAY_PRICING,13,FALSE))</definedName>
    <definedName name="UMatl1_Civil">IF(VLOOKUP(#REF!,PRICE_CIVIL,7,FALSE)=0,0,VLOOKUP(#REF!,PRICE_CIVIL,7,FALSE))</definedName>
    <definedName name="UMatl1_Conduit">IF(VLOOKUP(#REF!,[0]!COND_PRICING,9,FALSE)=0,0,VLOOKUP(#REF!,[0]!COND_PRICING,9,FALSE))</definedName>
    <definedName name="UMatl1_MV_Cable">IF(VLOOKUP(#REF!,CABLE_PRICING,9,FALSE)=0,0,VLOOKUP(#REF!,CABLE_PRICING,9,FALSE))</definedName>
    <definedName name="UMatl1_Other">IF(VLOOKUP(#REF!,[0]!OTHER_PRICING,9,FALSE)=0,0,VLOOKUP(#REF!,[0]!OTHER_PRICING,9,FALSE))</definedName>
    <definedName name="UMatl1_Tray">IF(VLOOKUP(#REF!,[0]!TRAY_PRICING,11,FALSE)=0,0,VLOOKUP(#REF!,[0]!TRAY_PRICING,11,FALSE))</definedName>
    <definedName name="UN">#REF!</definedName>
    <definedName name="UN_PRI" localSheetId="31">#REF!</definedName>
    <definedName name="UN_PRI">!#REF!</definedName>
    <definedName name="Un_tercio" hidden="1">#REF!</definedName>
    <definedName name="UND">#REF!</definedName>
    <definedName name="UND." localSheetId="31">#REF!</definedName>
    <definedName name="UND.">!#REF!</definedName>
    <definedName name="Und_E" localSheetId="31">#REF!</definedName>
    <definedName name="Und_E">!#REF!</definedName>
    <definedName name="UNFIXED" localSheetId="31">#REF!</definedName>
    <definedName name="UNFIXED">!#REF!</definedName>
    <definedName name="UNI">#REF!</definedName>
    <definedName name="UNI_AA_VERSION" hidden="1">150.1</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 localSheetId="31">#REF!</definedName>
    <definedName name="UNID">!#REF!</definedName>
    <definedName name="UNIDAD" localSheetId="31">#REF!</definedName>
    <definedName name="UNIDAD">!#REF!</definedName>
    <definedName name="UnidFlow" localSheetId="31">#REF!</definedName>
    <definedName name="UnidFlow">!#REF!</definedName>
    <definedName name="UnidLong" localSheetId="31">#REF!</definedName>
    <definedName name="UnidLong">!#REF!</definedName>
    <definedName name="UnidLong1" localSheetId="31">#REF!</definedName>
    <definedName name="UnidLong1">!#REF!</definedName>
    <definedName name="UnidPre" localSheetId="31">#REF!</definedName>
    <definedName name="UnidPre">!#REF!</definedName>
    <definedName name="UnidSP" localSheetId="31">#REF!</definedName>
    <definedName name="UnidSP">!#REF!</definedName>
    <definedName name="UNIFORMANCES10R4C21" localSheetId="37" hidden="1">#REF!</definedName>
    <definedName name="UNIFORMANCES10R4C21" localSheetId="36" hidden="1">#REF!</definedName>
    <definedName name="UNIFORMANCES10R4C21" localSheetId="31" hidden="1">#REF!</definedName>
    <definedName name="UNIFORMANCES10R4C21" hidden="1">#REF!</definedName>
    <definedName name="UNIFORMANCES10R4C30" localSheetId="37" hidden="1">#REF!</definedName>
    <definedName name="UNIFORMANCES10R4C30" localSheetId="36" hidden="1">#REF!</definedName>
    <definedName name="UNIFORMANCES10R4C30" localSheetId="31" hidden="1">#REF!</definedName>
    <definedName name="UNIFORMANCES10R4C30" hidden="1">#REF!</definedName>
    <definedName name="UNIFORMANCES10R4C37" localSheetId="37" hidden="1">#REF!</definedName>
    <definedName name="UNIFORMANCES10R4C37" localSheetId="36" hidden="1">#REF!</definedName>
    <definedName name="UNIFORMANCES10R4C37" localSheetId="31" hidden="1">#REF!</definedName>
    <definedName name="UNIFORMANCES10R4C37" hidden="1">#REF!</definedName>
    <definedName name="UNIFORMANCES10R4C45" localSheetId="36" hidden="1">#REF!</definedName>
    <definedName name="UNIFORMANCES10R4C45" hidden="1">#REF!</definedName>
    <definedName name="UNIFORMANCES10R4C49" localSheetId="36" hidden="1">#REF!</definedName>
    <definedName name="UNIFORMANCES10R4C49" hidden="1">#REF!</definedName>
    <definedName name="UNIFORMANCES10R4C5" localSheetId="36" hidden="1">#REF!</definedName>
    <definedName name="UNIFORMANCES10R4C5" hidden="1">#REF!</definedName>
    <definedName name="UNIFORMANCES10R4C56" localSheetId="36" hidden="1">#REF!</definedName>
    <definedName name="UNIFORMANCES10R4C56" hidden="1">#REF!</definedName>
    <definedName name="UNIFORMANCES10R4C62" localSheetId="36" hidden="1">#REF!</definedName>
    <definedName name="UNIFORMANCES10R4C62" hidden="1">#REF!</definedName>
    <definedName name="UNIFORMANCES12R4C4" localSheetId="36" hidden="1">#REF!</definedName>
    <definedName name="UNIFORMANCES12R4C4" hidden="1">#REF!</definedName>
    <definedName name="UNIFORMANCES1R4C3" localSheetId="36" hidden="1">#REF!</definedName>
    <definedName name="UNIFORMANCES1R4C3" hidden="1">#REF!</definedName>
    <definedName name="UNIFORMANCES1R8C2" localSheetId="36" hidden="1">#REF!</definedName>
    <definedName name="UNIFORMANCES1R8C2" hidden="1">#REF!</definedName>
    <definedName name="UNIFORMANCES1R8C9" localSheetId="36" hidden="1">#REF!</definedName>
    <definedName name="UNIFORMANCES1R8C9" hidden="1">#REF!</definedName>
    <definedName name="UNIFORMANCES2R8C1" localSheetId="36" hidden="1">#REF!</definedName>
    <definedName name="UNIFORMANCES2R8C1" hidden="1">#REF!</definedName>
    <definedName name="UNIFORMANCES3R20C8" localSheetId="36" hidden="1">#REF!</definedName>
    <definedName name="UNIFORMANCES3R20C8" hidden="1">#REF!</definedName>
    <definedName name="UNIFORMANCES9R4C12" localSheetId="36" hidden="1">#REF!</definedName>
    <definedName name="UNIFORMANCES9R4C12" hidden="1">#REF!</definedName>
    <definedName name="UNIFORMANCES9R4C15" localSheetId="36" hidden="1">#REF!</definedName>
    <definedName name="UNIFORMANCES9R4C15" hidden="1">#REF!</definedName>
    <definedName name="UNIFORMANCES9R4C16" localSheetId="36" hidden="1">#REF!</definedName>
    <definedName name="UNIFORMANCES9R4C16" hidden="1">#REF!</definedName>
    <definedName name="UNIFORMANCES9R4C20" localSheetId="36" hidden="1">#REF!</definedName>
    <definedName name="UNIFORMANCES9R4C20" hidden="1">#REF!</definedName>
    <definedName name="UNIFORMANCES9R4C5" localSheetId="36" hidden="1">#REF!</definedName>
    <definedName name="UNIFORMANCES9R4C5" hidden="1">#REF!</definedName>
    <definedName name="UNIFORMANCES9R4C9" localSheetId="36" hidden="1">#REF!</definedName>
    <definedName name="UNIFORMANCES9R4C9" hidden="1">#REF!</definedName>
    <definedName name="uniformat">#REF!</definedName>
    <definedName name="Uniformes">#REF!</definedName>
    <definedName name="UNION">#REF!</definedName>
    <definedName name="Unit" localSheetId="36" hidden="1">#REF!</definedName>
    <definedName name="Unit" localSheetId="31">#REF!</definedName>
    <definedName name="Unit" hidden="1">#REF!</definedName>
    <definedName name="UNIT1">#N/A</definedName>
    <definedName name="Unit312" localSheetId="35" hidden="1">{#N/A,#N/A,FALSE,"COVER1.XLS ";#N/A,#N/A,FALSE,"RACT1.XLS";#N/A,#N/A,FALSE,"RACT2.XLS";#N/A,#N/A,FALSE,"ECCMP";#N/A,#N/A,FALSE,"WELDER.XLS"}</definedName>
    <definedName name="Unit312" localSheetId="37" hidden="1">{#N/A,#N/A,FALSE,"COVER1.XLS ";#N/A,#N/A,FALSE,"RACT1.XLS";#N/A,#N/A,FALSE,"RACT2.XLS";#N/A,#N/A,FALSE,"ECCMP";#N/A,#N/A,FALSE,"WELDER.XLS"}</definedName>
    <definedName name="Unit312" localSheetId="36" hidden="1">{#N/A,#N/A,FALSE,"COVER1.XLS ";#N/A,#N/A,FALSE,"RACT1.XLS";#N/A,#N/A,FALSE,"RACT2.XLS";#N/A,#N/A,FALSE,"ECCMP";#N/A,#N/A,FALSE,"WELDER.XLS"}</definedName>
    <definedName name="Unit312" localSheetId="33" hidden="1">{#N/A,#N/A,FALSE,"COVER1.XLS ";#N/A,#N/A,FALSE,"RACT1.XLS";#N/A,#N/A,FALSE,"RACT2.XLS";#N/A,#N/A,FALSE,"ECCMP";#N/A,#N/A,FALSE,"WELDER.XLS"}</definedName>
    <definedName name="Unit312" localSheetId="34" hidden="1">{#N/A,#N/A,FALSE,"COVER1.XLS ";#N/A,#N/A,FALSE,"RACT1.XLS";#N/A,#N/A,FALSE,"RACT2.XLS";#N/A,#N/A,FALSE,"ECCMP";#N/A,#N/A,FALSE,"WELDER.XLS"}</definedName>
    <definedName name="Unit312" localSheetId="31" hidden="1">{#N/A,#N/A,FALSE,"COVER1.XLS ";#N/A,#N/A,FALSE,"RACT1.XLS";#N/A,#N/A,FALSE,"RACT2.XLS";#N/A,#N/A,FALSE,"ECCMP";#N/A,#N/A,FALSE,"WELDER.XLS"}</definedName>
    <definedName name="Unit312" hidden="1">{#N/A,#N/A,FALSE,"COVER1.XLS ";#N/A,#N/A,FALSE,"RACT1.XLS";#N/A,#N/A,FALSE,"RACT2.XLS";#N/A,#N/A,FALSE,"ECCMP";#N/A,#N/A,FALSE,"WELDER.XLS"}</definedName>
    <definedName name="unitA" localSheetId="31">#REF!</definedName>
    <definedName name="unitA">!#REF!</definedName>
    <definedName name="unitario">#REF!</definedName>
    <definedName name="unitB" localSheetId="31">#REF!</definedName>
    <definedName name="unitB">!#REF!</definedName>
    <definedName name="UnitCost" localSheetId="31">#REF!</definedName>
    <definedName name="UnitCost">!#REF!</definedName>
    <definedName name="UnitName">#REF!</definedName>
    <definedName name="UnitRates" localSheetId="35" hidden="1">{#N/A,#N/A,FALSE,"SumD";#N/A,#N/A,FALSE,"ElecD";#N/A,#N/A,FALSE,"MechD";#N/A,#N/A,FALSE,"GeotD";#N/A,#N/A,FALSE,"PrcsD";#N/A,#N/A,FALSE,"TunnD";#N/A,#N/A,FALSE,"CivlD";#N/A,#N/A,FALSE,"NtwkD";#N/A,#N/A,FALSE,"EstgD";#N/A,#N/A,FALSE,"PEngD"}</definedName>
    <definedName name="UnitRates" localSheetId="37" hidden="1">{#N/A,#N/A,FALSE,"SumD";#N/A,#N/A,FALSE,"ElecD";#N/A,#N/A,FALSE,"MechD";#N/A,#N/A,FALSE,"GeotD";#N/A,#N/A,FALSE,"PrcsD";#N/A,#N/A,FALSE,"TunnD";#N/A,#N/A,FALSE,"CivlD";#N/A,#N/A,FALSE,"NtwkD";#N/A,#N/A,FALSE,"EstgD";#N/A,#N/A,FALSE,"PEngD"}</definedName>
    <definedName name="UnitRates" localSheetId="36" hidden="1">{#N/A,#N/A,FALSE,"SumD";#N/A,#N/A,FALSE,"ElecD";#N/A,#N/A,FALSE,"MechD";#N/A,#N/A,FALSE,"GeotD";#N/A,#N/A,FALSE,"PrcsD";#N/A,#N/A,FALSE,"TunnD";#N/A,#N/A,FALSE,"CivlD";#N/A,#N/A,FALSE,"NtwkD";#N/A,#N/A,FALSE,"EstgD";#N/A,#N/A,FALSE,"PEngD"}</definedName>
    <definedName name="UnitRates" localSheetId="33" hidden="1">{#N/A,#N/A,FALSE,"SumD";#N/A,#N/A,FALSE,"ElecD";#N/A,#N/A,FALSE,"MechD";#N/A,#N/A,FALSE,"GeotD";#N/A,#N/A,FALSE,"PrcsD";#N/A,#N/A,FALSE,"TunnD";#N/A,#N/A,FALSE,"CivlD";#N/A,#N/A,FALSE,"NtwkD";#N/A,#N/A,FALSE,"EstgD";#N/A,#N/A,FALSE,"PEngD"}</definedName>
    <definedName name="UnitRates" localSheetId="34" hidden="1">{#N/A,#N/A,FALSE,"SumD";#N/A,#N/A,FALSE,"ElecD";#N/A,#N/A,FALSE,"MechD";#N/A,#N/A,FALSE,"GeotD";#N/A,#N/A,FALSE,"PrcsD";#N/A,#N/A,FALSE,"TunnD";#N/A,#N/A,FALSE,"CivlD";#N/A,#N/A,FALSE,"NtwkD";#N/A,#N/A,FALSE,"EstgD";#N/A,#N/A,FALSE,"PEngD"}</definedName>
    <definedName name="UnitRates" localSheetId="31" hidden="1">{#N/A,#N/A,FALSE,"SumD";#N/A,#N/A,FALSE,"ElecD";#N/A,#N/A,FALSE,"MechD";#N/A,#N/A,FALSE,"GeotD";#N/A,#N/A,FALSE,"PrcsD";#N/A,#N/A,FALSE,"TunnD";#N/A,#N/A,FALSE,"CivlD";#N/A,#N/A,FALSE,"NtwkD";#N/A,#N/A,FALSE,"EstgD";#N/A,#N/A,FALSE,"PEngD"}</definedName>
    <definedName name="UnitRates" hidden="1">{#N/A,#N/A,FALSE,"SumD";#N/A,#N/A,FALSE,"ElecD";#N/A,#N/A,FALSE,"MechD";#N/A,#N/A,FALSE,"GeotD";#N/A,#N/A,FALSE,"PrcsD";#N/A,#N/A,FALSE,"TunnD";#N/A,#N/A,FALSE,"CivlD";#N/A,#N/A,FALSE,"NtwkD";#N/A,#N/A,FALSE,"EstgD";#N/A,#N/A,FALSE,"PEngD"}</definedName>
    <definedName name="UNITS" localSheetId="31">#REF!</definedName>
    <definedName name="UNITS">!#REF!</definedName>
    <definedName name="UNITTON" localSheetId="35" hidden="1">{#N/A,#N/A,FALSE,"Costos_Elem_Hid";#N/A,#N/A,FALSE,"Costos_Elem_Hid";#N/A,#N/A,FALSE,"Costos_Elem_Hid"}</definedName>
    <definedName name="UNITTON" localSheetId="37" hidden="1">{#N/A,#N/A,FALSE,"Costos_Elem_Hid";#N/A,#N/A,FALSE,"Costos_Elem_Hid";#N/A,#N/A,FALSE,"Costos_Elem_Hid"}</definedName>
    <definedName name="UNITTON" localSheetId="36" hidden="1">{#N/A,#N/A,FALSE,"Costos_Elem_Hid";#N/A,#N/A,FALSE,"Costos_Elem_Hid";#N/A,#N/A,FALSE,"Costos_Elem_Hid"}</definedName>
    <definedName name="UNITTON" localSheetId="33" hidden="1">{#N/A,#N/A,FALSE,"Costos_Elem_Hid";#N/A,#N/A,FALSE,"Costos_Elem_Hid";#N/A,#N/A,FALSE,"Costos_Elem_Hid"}</definedName>
    <definedName name="UNITTON" localSheetId="34" hidden="1">{#N/A,#N/A,FALSE,"Costos_Elem_Hid";#N/A,#N/A,FALSE,"Costos_Elem_Hid";#N/A,#N/A,FALSE,"Costos_Elem_Hid"}</definedName>
    <definedName name="UNITTON" localSheetId="31" hidden="1">{#N/A,#N/A,FALSE,"Costos_Elem_Hid";#N/A,#N/A,FALSE,"Costos_Elem_Hid";#N/A,#N/A,FALSE,"Costos_Elem_Hid"}</definedName>
    <definedName name="UNITTON" hidden="1">{#N/A,#N/A,FALSE,"Costos_Elem_Hid";#N/A,#N/A,FALSE,"Costos_Elem_Hid";#N/A,#N/A,FALSE,"Costos_Elem_Hid"}</definedName>
    <definedName name="Universal_UK">#REF!</definedName>
    <definedName name="Universal_USA">#REF!</definedName>
    <definedName name="UNMO">#REF!</definedName>
    <definedName name="uno" localSheetId="31">#REF!</definedName>
    <definedName name="uno">!#REF!</definedName>
    <definedName name="UÑAS" localSheetId="31">#REF!</definedName>
    <definedName name="UÑAS">!#REF!</definedName>
    <definedName name="uolougouio" localSheetId="31" hidden="1">{#N/A,#N/A,TRUE,"Cover";#N/A,#N/A,TRUE,"Conts";#N/A,#N/A,TRUE,"VOS";#N/A,#N/A,TRUE,"Warrington";#N/A,#N/A,TRUE,"Widnes"}</definedName>
    <definedName name="uolougouio" hidden="1">{#N/A,#N/A,TRUE,"Cover";#N/A,#N/A,TRUE,"Conts";#N/A,#N/A,TRUE,"VOS";#N/A,#N/A,TRUE,"Warrington";#N/A,#N/A,TRUE,"Widnes"}</definedName>
    <definedName name="UOM" localSheetId="35" hidden="1">#REF!</definedName>
    <definedName name="UOM" localSheetId="33" hidden="1">#REF!</definedName>
    <definedName name="UOM" localSheetId="34" hidden="1">#REF!</definedName>
    <definedName name="UOM" hidden="1">#REF!</definedName>
    <definedName name="UP" localSheetId="31">#REF!</definedName>
    <definedName name="UP">!#REF!</definedName>
    <definedName name="UP_1">#REF!</definedName>
    <definedName name="UP_2">#REF!</definedName>
    <definedName name="UP_3">#REF!</definedName>
    <definedName name="Up_En">#REF!,#REF!</definedName>
    <definedName name="Up_Sp">#REF!,#REF!</definedName>
    <definedName name="UP_total">#REF!</definedName>
    <definedName name="update" localSheetId="35"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 localSheetId="37"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 localSheetId="36"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 localSheetId="33"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 localSheetId="34"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 localSheetId="31">#REF!</definedName>
    <definedName name="update"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s" localSheetId="35" hidden="1">{#N/A,#N/A,TRUE,"Cover";#N/A,#N/A,TRUE,"Summary";#N/A,#N/A,TRUE,"Cost plan";#N/A,#N/A,TRUE,"Qualifications"}</definedName>
    <definedName name="updates" localSheetId="37" hidden="1">{#N/A,#N/A,TRUE,"Cover";#N/A,#N/A,TRUE,"Summary";#N/A,#N/A,TRUE,"Cost plan";#N/A,#N/A,TRUE,"Qualifications"}</definedName>
    <definedName name="updates" localSheetId="32" hidden="1">{#N/A,#N/A,TRUE,"Cover";#N/A,#N/A,TRUE,"Summary";#N/A,#N/A,TRUE,"Cost plan";#N/A,#N/A,TRUE,"Qualifications"}</definedName>
    <definedName name="updates" localSheetId="21" hidden="1">{#N/A,#N/A,TRUE,"Cover";#N/A,#N/A,TRUE,"Summary";#N/A,#N/A,TRUE,"Cost plan";#N/A,#N/A,TRUE,"Qualifications"}</definedName>
    <definedName name="updates" localSheetId="36" hidden="1">{#N/A,#N/A,TRUE,"Cover";#N/A,#N/A,TRUE,"Summary";#N/A,#N/A,TRUE,"Cost plan";#N/A,#N/A,TRUE,"Qualifications"}</definedName>
    <definedName name="updates" localSheetId="33" hidden="1">{#N/A,#N/A,TRUE,"Cover";#N/A,#N/A,TRUE,"Summary";#N/A,#N/A,TRUE,"Cost plan";#N/A,#N/A,TRUE,"Qualifications"}</definedName>
    <definedName name="updates" localSheetId="34" hidden="1">{#N/A,#N/A,TRUE,"Cover";#N/A,#N/A,TRUE,"Summary";#N/A,#N/A,TRUE,"Cost plan";#N/A,#N/A,TRUE,"Qualifications"}</definedName>
    <definedName name="updates" localSheetId="31" hidden="1">{#N/A,#N/A,TRUE,"Cover";#N/A,#N/A,TRUE,"Summary";#N/A,#N/A,TRUE,"Cost plan";#N/A,#N/A,TRUE,"Qualifications"}</definedName>
    <definedName name="updates" hidden="1">{#N/A,#N/A,TRUE,"Cover";#N/A,#N/A,TRUE,"Summary";#N/A,#N/A,TRUE,"Cost plan";#N/A,#N/A,TRUE,"Qualifications"}</definedName>
    <definedName name="UPL22OS">#REF!</definedName>
    <definedName name="UPL22SK">#REF!</definedName>
    <definedName name="UPPER_FLOORS" localSheetId="31">#REF!</definedName>
    <definedName name="UPPER_FLOORS">!#REF!</definedName>
    <definedName name="UPPER_ROOF" localSheetId="31">#REF!</definedName>
    <definedName name="UPPER_ROOF">!#REF!</definedName>
    <definedName name="uppipeabt" localSheetId="31">#REF!</definedName>
    <definedName name="uppipeabt">!#REF!</definedName>
    <definedName name="uppipebox" localSheetId="31">#REF!</definedName>
    <definedName name="uppipebox">!#REF!</definedName>
    <definedName name="UPS22OS">#REF!</definedName>
    <definedName name="UPS22SK">#REF!</definedName>
    <definedName name="Upstand" localSheetId="31">#REF!</definedName>
    <definedName name="Upstand">!#REF!</definedName>
    <definedName name="UPT">#REF!</definedName>
    <definedName name="ur" localSheetId="35" hidden="1">{"JAN",#N/A,FALSE,"January"}</definedName>
    <definedName name="ur" localSheetId="37" hidden="1">{"JAN",#N/A,FALSE,"January"}</definedName>
    <definedName name="ur" localSheetId="36" hidden="1">{"JAN",#N/A,FALSE,"January"}</definedName>
    <definedName name="ur" localSheetId="33" hidden="1">{"JAN",#N/A,FALSE,"January"}</definedName>
    <definedName name="ur" localSheetId="34" hidden="1">{"JAN",#N/A,FALSE,"January"}</definedName>
    <definedName name="ur" localSheetId="31" hidden="1">{"JAN",#N/A,FALSE,"January"}</definedName>
    <definedName name="ur" hidden="1">{"JAN",#N/A,FALSE,"January"}</definedName>
    <definedName name="Urg" localSheetId="31">#REF!</definedName>
    <definedName name="Urg">!#REF!</definedName>
    <definedName name="URUGUAY">#REF!</definedName>
    <definedName name="us" localSheetId="31">#REF!</definedName>
    <definedName name="us">!#REF!</definedName>
    <definedName name="US___mes">#REF!</definedName>
    <definedName name="US_C_Civil">IF(VLOOKUP(#REF!,PRICE_CIVIL,8,FALSE)=0,0,VLOOKUP(#REF!,PRICE_CIVIL,8,FALSE))</definedName>
    <definedName name="US_C1_Civil">IF(VLOOKUP(#REF!,PRICE_CIVIL,8)=0,0,VLOOKUP(#REF!,PRICE_CIVIL,8))</definedName>
    <definedName name="US_OUS_Name17" hidden="1">#REF!</definedName>
    <definedName name="US_OUS_Name19" hidden="1">#REF!</definedName>
    <definedName name="US_OUS_Name20" hidden="1">#REF!</definedName>
    <definedName name="US_OUS_Name21" hidden="1">#REF!</definedName>
    <definedName name="US_OUS_Name22" hidden="1">#REF!</definedName>
    <definedName name="USA">#REF!</definedName>
    <definedName name="USA__local_dairies">#REF!</definedName>
    <definedName name="Usage" localSheetId="31">#REF!</definedName>
    <definedName name="Usage">!#REF!</definedName>
    <definedName name="USC_Cntl_Valves">ROUND(IF(VLOOKUP(#REF!,CNTL_VALVE_PRICE,11,FALSE)=0,0,VLOOKUP(#REF!,CNTL_VALVE_PRICE,11,FALSE)),0)</definedName>
    <definedName name="USC_Conduit">ROUND(IF(VLOOKUP(#REF!,[0]!COND_PRICING,19,FALSE)=0,0,VLOOKUP(#REF!,[0]!COND_PRICING,19,FALSE)),0)</definedName>
    <definedName name="USC_DB">ROUND(IF(VLOOKUP(#REF!,[0]!DB_PRICING,17,FALSE)=0,0,VLOOKUP(#REF!,[0]!DB_PRICING,17,FALSE)),0)</definedName>
    <definedName name="USC_MV_Cable">ROUND(IF(VLOOKUP(#REF!,CABLE_PRICING,15,FALSE)=0,0,VLOOKUP(#REF!,CABLE_PRICING,15,FALSE)),0)</definedName>
    <definedName name="USC_Other">ROUND(IF(VLOOKUP(#REF!,[0]!OTHER_PRICING,15,FALSE)=0,0,VLOOKUP(#REF!,[0]!OTHER_PRICING,15,FALSE)),0)</definedName>
    <definedName name="USC_Tray">ROUND(IF(VLOOKUP(#REF!,[0]!TRAY_PRICING,21,FALSE)=0,0,VLOOKUP(#REF!,[0]!TRAY_PRICING,21,FALSE)),0)</definedName>
    <definedName name="USC1_Conduit">ROUND(IF(VLOOKUP(#REF!,[0]!COND_PRICING,15,FALSE)=0,0,VLOOKUP(#REF!,[0]!COND_PRICING,15,FALSE)),0)</definedName>
    <definedName name="USC1_MV_Cable">ROUND(IF(VLOOKUP(#REF!,CABLE_PRICING,15,FALSE)=0,0,VLOOKUP(#REF!,CABLE_PRICING,15,FALSE)),0)</definedName>
    <definedName name="USC1_Other">ROUND(IF(VLOOKUP(#REF!,[0]!OTHER_PRICING,15,FALSE)=0,0,VLOOKUP(#REF!,[0]!OTHER_PRICING,15,FALSE)),0)</definedName>
    <definedName name="USC1_Tray">ROUND(IF(VLOOKUP(#REF!,[0]!TRAY_PRICING,17,FALSE)=0,0,VLOOKUP(#REF!,[0]!TRAY_PRICING,17,FALSE)),0)</definedName>
    <definedName name="USCHrs_Civil">IF(VLOOKUP(#REF!,PRICE_CIVIL,10,FALSE)=0,0,VLOOKUP(#REF!,PRICE_CIVIL,10,FALSE))</definedName>
    <definedName name="USChrs_Cntl_Valves">ROUND(IF(VLOOKUP(#REF!,CNTL_VALVE_PRICE,13,FALSE)=0,0,VLOOKUP(#REF!,CNTL_VALVE_PRICE,13,FALSE)),2)</definedName>
    <definedName name="USChrs_Conduit">IF(VLOOKUP(#REF!,[0]!COND_PRICING,18,FALSE)=0,0,VLOOKUP(#REF!,[0]!COND_PRICING,18,FALSE))</definedName>
    <definedName name="USChrs_DB">ROUND(IF(VLOOKUP(#REF!,[0]!DB_PRICING,18,FALSE)=0,0,VLOOKUP(#REF!,[0]!DB_PRICING,18,FALSE)),2)</definedName>
    <definedName name="USChrs_MV_Cable">IF(VLOOKUP(#REF!,CABLE_PRICING,16,FALSE)=0,0,VLOOKUP(#REF!,CABLE_PRICING,16,FALSE))</definedName>
    <definedName name="USChrs_Other">IF(VLOOKUP(#REF!,[0]!OTHER_PRICING,16,FALSE)=0,0,VLOOKUP(#REF!,[0]!OTHER_PRICING,16,FALSE))</definedName>
    <definedName name="USChrs_tray">IF(VLOOKUP(#REF!,[0]!TRAY_PRICING,20,FALSE)=0,0,VLOOKUP(#REF!,[0]!TRAY_PRICING,20,FALSE))</definedName>
    <definedName name="USChrs1_Civil">IF(VLOOKUP(#REF!,PRICE_CIVIL,10,FALSE)=0,0,VLOOKUP(#REF!,PRICE_CIVIL,10,FALSE))</definedName>
    <definedName name="USChrs1_Conduit">IF(VLOOKUP(#REF!,[0]!COND_PRICING,16,FALSE)=0,0,VLOOKUP(#REF!,[0]!COND_PRICING,16,FALSE))</definedName>
    <definedName name="USChrs1_MV_Cable">IF(VLOOKUP(#REF!,CABLE_PRICING,16,FALSE)=0,0,VLOOKUP(#REF!,CABLE_PRICING,16,FALSE))</definedName>
    <definedName name="USChrs1_Other">IF(VLOOKUP(#REF!,[0]!OTHER_PRICING,16,FALSE)=0,0,VLOOKUP(#REF!,[0]!OTHER_PRICING,16,FALSE))</definedName>
    <definedName name="USChrs1_tray">IF(VLOOKUP(#REF!,[0]!TRAY_PRICING,18,FALSE)=0,0,VLOOKUP(#REF!,[0]!TRAY_PRICING,18,FALSE))</definedName>
    <definedName name="usd" localSheetId="31">#REF!</definedName>
    <definedName name="usd">!#REF!</definedName>
    <definedName name="USDconv">3.675</definedName>
    <definedName name="USDRs" localSheetId="31">#REF!</definedName>
    <definedName name="USDRs">!#REF!</definedName>
    <definedName name="USDYen" localSheetId="31">#REF!</definedName>
    <definedName name="USDYen">!#REF!</definedName>
    <definedName name="use" localSheetId="31">#REF!</definedName>
    <definedName name="use">!#REF!</definedName>
    <definedName name="Use_Alternates" localSheetId="31">#REF!</definedName>
    <definedName name="Use_Alternates">!#REF!</definedName>
    <definedName name="UseOxRehab">#REF!</definedName>
    <definedName name="UsePrestrip">#REF!</definedName>
    <definedName name="USERDATA" localSheetId="31">#REF!</definedName>
    <definedName name="USERDATA">!#REF!</definedName>
    <definedName name="UseRisk">#REF!</definedName>
    <definedName name="UseStockpile">#REF!</definedName>
    <definedName name="UseWaste">#REF!</definedName>
    <definedName name="uss">#REF!</definedName>
    <definedName name="ut" localSheetId="31">#REF!</definedName>
    <definedName name="ut">!#REF!</definedName>
    <definedName name="UtC">#REF!</definedName>
    <definedName name="UtF">#REF!</definedName>
    <definedName name="uti" localSheetId="31">#REF!</definedName>
    <definedName name="uti">!#REF!</definedName>
    <definedName name="UTIL" localSheetId="31">#REF!</definedName>
    <definedName name="UTIL">!#REF!</definedName>
    <definedName name="UTILI">#REF!</definedName>
    <definedName name="Utilidad" localSheetId="31">#REF!</definedName>
    <definedName name="Utilidad">!#REF!</definedName>
    <definedName name="Utilidades" localSheetId="31">#REF!</definedName>
    <definedName name="Utilidades">!#REF!</definedName>
    <definedName name="Utilidadsubcontrata">#REF!</definedName>
    <definedName name="Utility" localSheetId="3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tility" localSheetId="3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tility" localSheetId="3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tility" localSheetId="3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tility" localSheetId="3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tility" localSheetId="3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tility"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tilizacion">#REF!</definedName>
    <definedName name="UTL">#REF!</definedName>
    <definedName name="utm">#REF!</definedName>
    <definedName name="utt" localSheetId="35" hidden="1">{"ANAR",#N/A,FALSE,"Dist total";"MARGEN",#N/A,FALSE,"Dist total";"COMENTARIO",#N/A,FALSE,"Ficha CODICE";"CONSEJO",#N/A,FALSE,"Dist p0";"uno",#N/A,FALSE,"Dist total"}</definedName>
    <definedName name="utt" localSheetId="37" hidden="1">{"ANAR",#N/A,FALSE,"Dist total";"MARGEN",#N/A,FALSE,"Dist total";"COMENTARIO",#N/A,FALSE,"Ficha CODICE";"CONSEJO",#N/A,FALSE,"Dist p0";"uno",#N/A,FALSE,"Dist total"}</definedName>
    <definedName name="utt" localSheetId="36" hidden="1">{"ANAR",#N/A,FALSE,"Dist total";"MARGEN",#N/A,FALSE,"Dist total";"COMENTARIO",#N/A,FALSE,"Ficha CODICE";"CONSEJO",#N/A,FALSE,"Dist p0";"uno",#N/A,FALSE,"Dist total"}</definedName>
    <definedName name="utt" localSheetId="33" hidden="1">{"ANAR",#N/A,FALSE,"Dist total";"MARGEN",#N/A,FALSE,"Dist total";"COMENTARIO",#N/A,FALSE,"Ficha CODICE";"CONSEJO",#N/A,FALSE,"Dist p0";"uno",#N/A,FALSE,"Dist total"}</definedName>
    <definedName name="utt" localSheetId="34" hidden="1">{"ANAR",#N/A,FALSE,"Dist total";"MARGEN",#N/A,FALSE,"Dist total";"COMENTARIO",#N/A,FALSE,"Ficha CODICE";"CONSEJO",#N/A,FALSE,"Dist p0";"uno",#N/A,FALSE,"Dist total"}</definedName>
    <definedName name="utt" localSheetId="31" hidden="1">{"ANAR",#N/A,FALSE,"Dist total";"MARGEN",#N/A,FALSE,"Dist total";"COMENTARIO",#N/A,FALSE,"Ficha CODICE";"CONSEJO",#N/A,FALSE,"Dist p0";"uno",#N/A,FALSE,"Dist total"}</definedName>
    <definedName name="utt" hidden="1">{"ANAR",#N/A,FALSE,"Dist total";"MARGEN",#N/A,FALSE,"Dist total";"COMENTARIO",#N/A,FALSE,"Ficha CODICE";"CONSEJO",#N/A,FALSE,"Dist p0";"uno",#N/A,FALSE,"Dist total"}</definedName>
    <definedName name="uttm">#REF!</definedName>
    <definedName name="UtV">#REF!</definedName>
    <definedName name="uu" localSheetId="35" hidden="1">{#N/A,#N/A,FALSE,"Total_OC015";#N/A,#N/A,FALSE,"ADMIN";#N/A,#N/A,FALSE,"PROCES";#N/A,#N/A,FALSE,"mecan";#N/A,#N/A,FALSE,"civil";#N/A,#N/A,FALSE,"CAÑER";#N/A,#N/A,FALSE,"ELEC";#N/A,#N/A,FALSE,"INSTR"}</definedName>
    <definedName name="uu" localSheetId="37" hidden="1">{#N/A,#N/A,FALSE,"Total_OC015";#N/A,#N/A,FALSE,"ADMIN";#N/A,#N/A,FALSE,"PROCES";#N/A,#N/A,FALSE,"mecan";#N/A,#N/A,FALSE,"civil";#N/A,#N/A,FALSE,"CAÑER";#N/A,#N/A,FALSE,"ELEC";#N/A,#N/A,FALSE,"INSTR"}</definedName>
    <definedName name="uu" localSheetId="36" hidden="1">{#N/A,#N/A,FALSE,"Total_OC015";#N/A,#N/A,FALSE,"ADMIN";#N/A,#N/A,FALSE,"PROCES";#N/A,#N/A,FALSE,"mecan";#N/A,#N/A,FALSE,"civil";#N/A,#N/A,FALSE,"CAÑER";#N/A,#N/A,FALSE,"ELEC";#N/A,#N/A,FALSE,"INSTR"}</definedName>
    <definedName name="uu" localSheetId="33" hidden="1">{#N/A,#N/A,FALSE,"Total_OC015";#N/A,#N/A,FALSE,"ADMIN";#N/A,#N/A,FALSE,"PROCES";#N/A,#N/A,FALSE,"mecan";#N/A,#N/A,FALSE,"civil";#N/A,#N/A,FALSE,"CAÑER";#N/A,#N/A,FALSE,"ELEC";#N/A,#N/A,FALSE,"INSTR"}</definedName>
    <definedName name="uu" localSheetId="34" hidden="1">{#N/A,#N/A,FALSE,"Total_OC015";#N/A,#N/A,FALSE,"ADMIN";#N/A,#N/A,FALSE,"PROCES";#N/A,#N/A,FALSE,"mecan";#N/A,#N/A,FALSE,"civil";#N/A,#N/A,FALSE,"CAÑER";#N/A,#N/A,FALSE,"ELEC";#N/A,#N/A,FALSE,"INSTR"}</definedName>
    <definedName name="uu" localSheetId="31" hidden="1">{"Sin detalle",#N/A,FALSE,"Flujo (redondeado)";"Detallado",#N/A,FALSE,"Flujo (redondeado)"}</definedName>
    <definedName name="uu" hidden="1">{"Sin detalle",#N/A,FALSE,"Flujo (redondeado)";"Detallado",#N/A,FALSE,"Flujo (redondeado)"}</definedName>
    <definedName name="uu_1" localSheetId="35" hidden="1">{#N/A,#N/A,TRUE,"ComparativoII"}</definedName>
    <definedName name="uu_1" localSheetId="37" hidden="1">{#N/A,#N/A,TRUE,"ComparativoII"}</definedName>
    <definedName name="uu_1" localSheetId="36" hidden="1">{#N/A,#N/A,TRUE,"ComparativoII"}</definedName>
    <definedName name="uu_1" localSheetId="33" hidden="1">{#N/A,#N/A,TRUE,"ComparativoII"}</definedName>
    <definedName name="uu_1" localSheetId="34" hidden="1">{#N/A,#N/A,TRUE,"ComparativoII"}</definedName>
    <definedName name="uu_1" localSheetId="31" hidden="1">{#N/A,#N/A,TRUE,"ComparativoII"}</definedName>
    <definedName name="uu_1" hidden="1">{#N/A,#N/A,TRUE,"ComparativoII"}</definedName>
    <definedName name="uut">#REF!</definedName>
    <definedName name="uuu" localSheetId="35"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uuu"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uuu"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UUU" localSheetId="31">#REF!</definedName>
    <definedName name="uuu"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uuud"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u" localSheetId="35" hidden="1">{#N/A,#N/A,FALSE,"Aging Summary";#N/A,#N/A,FALSE,"Ratio Analysis";#N/A,#N/A,FALSE,"Test 120 Day Accts";#N/A,#N/A,FALSE,"Tickmarks"}</definedName>
    <definedName name="uuuu" localSheetId="37" hidden="1">{#N/A,#N/A,FALSE,"Aging Summary";#N/A,#N/A,FALSE,"Ratio Analysis";#N/A,#N/A,FALSE,"Test 120 Day Accts";#N/A,#N/A,FALSE,"Tickmarks"}</definedName>
    <definedName name="uuuu" localSheetId="36" hidden="1">{#N/A,#N/A,FALSE,"Aging Summary";#N/A,#N/A,FALSE,"Ratio Analysis";#N/A,#N/A,FALSE,"Test 120 Day Accts";#N/A,#N/A,FALSE,"Tickmarks"}</definedName>
    <definedName name="uuuu" localSheetId="33" hidden="1">{#N/A,#N/A,FALSE,"Aging Summary";#N/A,#N/A,FALSE,"Ratio Analysis";#N/A,#N/A,FALSE,"Test 120 Day Accts";#N/A,#N/A,FALSE,"Tickmarks"}</definedName>
    <definedName name="uuuu" localSheetId="34" hidden="1">{#N/A,#N/A,FALSE,"Aging Summary";#N/A,#N/A,FALSE,"Ratio Analysis";#N/A,#N/A,FALSE,"Test 120 Day Accts";#N/A,#N/A,FALSE,"Tickmarks"}</definedName>
    <definedName name="uuuu" localSheetId="31" hidden="1">{"'Break down'!$A$4"}</definedName>
    <definedName name="uuuu" hidden="1">{#N/A,#N/A,FALSE,"Aging Summary";#N/A,#N/A,FALSE,"Ratio Analysis";#N/A,#N/A,FALSE,"Test 120 Day Accts";#N/A,#N/A,FALSE,"Tickmarks"}</definedName>
    <definedName name="uuuu_1" localSheetId="35" hidden="1">{#N/A,#N/A,FALSE,"Aging Summary";#N/A,#N/A,FALSE,"Ratio Analysis";#N/A,#N/A,FALSE,"Test 120 Day Accts";#N/A,#N/A,FALSE,"Tickmarks"}</definedName>
    <definedName name="uuuu_1" localSheetId="37" hidden="1">{#N/A,#N/A,FALSE,"Aging Summary";#N/A,#N/A,FALSE,"Ratio Analysis";#N/A,#N/A,FALSE,"Test 120 Day Accts";#N/A,#N/A,FALSE,"Tickmarks"}</definedName>
    <definedName name="uuuu_1" localSheetId="36" hidden="1">{#N/A,#N/A,FALSE,"Aging Summary";#N/A,#N/A,FALSE,"Ratio Analysis";#N/A,#N/A,FALSE,"Test 120 Day Accts";#N/A,#N/A,FALSE,"Tickmarks"}</definedName>
    <definedName name="uuuu_1" localSheetId="33" hidden="1">{#N/A,#N/A,FALSE,"Aging Summary";#N/A,#N/A,FALSE,"Ratio Analysis";#N/A,#N/A,FALSE,"Test 120 Day Accts";#N/A,#N/A,FALSE,"Tickmarks"}</definedName>
    <definedName name="uuuu_1" localSheetId="34" hidden="1">{#N/A,#N/A,FALSE,"Aging Summary";#N/A,#N/A,FALSE,"Ratio Analysis";#N/A,#N/A,FALSE,"Test 120 Day Accts";#N/A,#N/A,FALSE,"Tickmarks"}</definedName>
    <definedName name="uuuu_1" localSheetId="31" hidden="1">{#N/A,#N/A,FALSE,"Aging Summary";#N/A,#N/A,FALSE,"Ratio Analysis";#N/A,#N/A,FALSE,"Test 120 Day Accts";#N/A,#N/A,FALSE,"Tickmarks"}</definedName>
    <definedName name="uuuu_1" hidden="1">{#N/A,#N/A,FALSE,"Aging Summary";#N/A,#N/A,FALSE,"Ratio Analysis";#N/A,#N/A,FALSE,"Test 120 Day Accts";#N/A,#N/A,FALSE,"Tickmarks"}</definedName>
    <definedName name="uuuuuu" localSheetId="35" hidden="1">{"'장비'!$A$3:$M$12"}</definedName>
    <definedName name="uuuuuu" localSheetId="37" hidden="1">{"'장비'!$A$3:$M$12"}</definedName>
    <definedName name="uuuuuu" localSheetId="36" hidden="1">{"'장비'!$A$3:$M$12"}</definedName>
    <definedName name="uuuuuu" localSheetId="33" hidden="1">{"'장비'!$A$3:$M$12"}</definedName>
    <definedName name="uuuuuu" localSheetId="34" hidden="1">{"'장비'!$A$3:$M$12"}</definedName>
    <definedName name="uuuuuu" localSheetId="31" hidden="1">{"'장비'!$A$3:$M$12"}</definedName>
    <definedName name="uuuuuu" hidden="1">{"'장비'!$A$3:$M$12"}</definedName>
    <definedName name="uuuuuuuuuuuuuuuuuuuuu" localSheetId="35" hidden="1">{#VALUE!,#N/A,FALSE,0;#N/A,#N/A,FALSE,0;#N/A,#N/A,FALSE,0;#N/A,#N/A,FALSE,0;#N/A,#N/A,FALSE,0;#N/A,#N/A,FALSE,0;#N/A,#N/A,FALSE,0;#N/A,#N/A,FALSE,0}</definedName>
    <definedName name="uuuuuuuuuuuuuuuuuuuuu" localSheetId="37" hidden="1">{#VALUE!,#N/A,FALSE,0;#N/A,#N/A,FALSE,0;#N/A,#N/A,FALSE,0;#N/A,#N/A,FALSE,0;#N/A,#N/A,FALSE,0;#N/A,#N/A,FALSE,0;#N/A,#N/A,FALSE,0;#N/A,#N/A,FALSE,0}</definedName>
    <definedName name="uuuuuuuuuuuuuuuuuuuuu" localSheetId="36" hidden="1">{#VALUE!,#N/A,FALSE,0;#N/A,#N/A,FALSE,0;#N/A,#N/A,FALSE,0;#N/A,#N/A,FALSE,0;#N/A,#N/A,FALSE,0;#N/A,#N/A,FALSE,0;#N/A,#N/A,FALSE,0;#N/A,#N/A,FALSE,0}</definedName>
    <definedName name="uuuuuuuuuuuuuuuuuuuuu" localSheetId="33" hidden="1">{#VALUE!,#N/A,FALSE,0;#N/A,#N/A,FALSE,0;#N/A,#N/A,FALSE,0;#N/A,#N/A,FALSE,0;#N/A,#N/A,FALSE,0;#N/A,#N/A,FALSE,0;#N/A,#N/A,FALSE,0;#N/A,#N/A,FALSE,0}</definedName>
    <definedName name="uuuuuuuuuuuuuuuuuuuuu" localSheetId="34" hidden="1">{#VALUE!,#N/A,FALSE,0;#N/A,#N/A,FALSE,0;#N/A,#N/A,FALSE,0;#N/A,#N/A,FALSE,0;#N/A,#N/A,FALSE,0;#N/A,#N/A,FALSE,0;#N/A,#N/A,FALSE,0;#N/A,#N/A,FALSE,0}</definedName>
    <definedName name="uuuuuuuuuuuuuuuuuuuuu" localSheetId="31" hidden="1">{#VALUE!,#N/A,FALSE,0;#N/A,#N/A,FALSE,0;#N/A,#N/A,FALSE,0;#N/A,#N/A,FALSE,0;#N/A,#N/A,FALSE,0;#N/A,#N/A,FALSE,0;#N/A,#N/A,FALSE,0;#N/A,#N/A,FALSE,0}</definedName>
    <definedName name="uuuuuuuuuuuuuuuuuuuuu" hidden="1">{#VALUE!,#N/A,FALSE,0;#N/A,#N/A,FALSE,0;#N/A,#N/A,FALSE,0;#N/A,#N/A,FALSE,0;#N/A,#N/A,FALSE,0;#N/A,#N/A,FALSE,0;#N/A,#N/A,FALSE,0;#N/A,#N/A,FALSE,0}</definedName>
    <definedName name="uuuuuuuuuuuuuuuuuuuuuuuuuuuuuu">#REF!</definedName>
    <definedName name="uuuyi" localSheetId="31" hidden="1">{"'Break down'!$A$4"}</definedName>
    <definedName name="uuuyi" hidden="1">{"'Break down'!$A$4"}</definedName>
    <definedName name="üv">#REF!</definedName>
    <definedName name="UVID">#REF!</definedName>
    <definedName name="UXA" localSheetId="31">#REF!</definedName>
    <definedName name="UXA">!#REF!</definedName>
    <definedName name="uy" localSheetId="35" hidden="1">{"'장비'!$A$3:$M$12"}</definedName>
    <definedName name="uy"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uy"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uy"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uy" localSheetId="36" hidden="1">{"'장비'!$A$3:$M$12"}</definedName>
    <definedName name="uy" localSheetId="33" hidden="1">{"'장비'!$A$3:$M$12"}</definedName>
    <definedName name="uy" localSheetId="34" hidden="1">{"'장비'!$A$3:$M$12"}</definedName>
    <definedName name="UY" localSheetId="31">#REF!</definedName>
    <definedName name="uy" hidden="1">{"'장비'!$A$3:$M$12"}</definedName>
    <definedName name="uyetwr" hidden="1">{"'장비'!$A$3:$M$12"}</definedName>
    <definedName name="uyhty" localSheetId="31" hidden="1">#REF!</definedName>
    <definedName name="uyhty" hidden="1">#REF!</definedName>
    <definedName name="uyiiuyiuiyu" localSheetId="35" hidden="1">{#N/A,#N/A,FALSE,"SumD";#N/A,#N/A,FALSE,"ElecD";#N/A,#N/A,FALSE,"MechD";#N/A,#N/A,FALSE,"GeotD";#N/A,#N/A,FALSE,"PrcsD";#N/A,#N/A,FALSE,"TunnD";#N/A,#N/A,FALSE,"CivlD";#N/A,#N/A,FALSE,"NtwkD";#N/A,#N/A,FALSE,"EstgD";#N/A,#N/A,FALSE,"PEngD"}</definedName>
    <definedName name="uyiiuyiuiyu" localSheetId="37" hidden="1">{#N/A,#N/A,FALSE,"SumD";#N/A,#N/A,FALSE,"ElecD";#N/A,#N/A,FALSE,"MechD";#N/A,#N/A,FALSE,"GeotD";#N/A,#N/A,FALSE,"PrcsD";#N/A,#N/A,FALSE,"TunnD";#N/A,#N/A,FALSE,"CivlD";#N/A,#N/A,FALSE,"NtwkD";#N/A,#N/A,FALSE,"EstgD";#N/A,#N/A,FALSE,"PEngD"}</definedName>
    <definedName name="uyiiuyiuiyu" localSheetId="36" hidden="1">{#N/A,#N/A,FALSE,"SumD";#N/A,#N/A,FALSE,"ElecD";#N/A,#N/A,FALSE,"MechD";#N/A,#N/A,FALSE,"GeotD";#N/A,#N/A,FALSE,"PrcsD";#N/A,#N/A,FALSE,"TunnD";#N/A,#N/A,FALSE,"CivlD";#N/A,#N/A,FALSE,"NtwkD";#N/A,#N/A,FALSE,"EstgD";#N/A,#N/A,FALSE,"PEngD"}</definedName>
    <definedName name="uyiiuyiuiyu" localSheetId="33" hidden="1">{#N/A,#N/A,FALSE,"SumD";#N/A,#N/A,FALSE,"ElecD";#N/A,#N/A,FALSE,"MechD";#N/A,#N/A,FALSE,"GeotD";#N/A,#N/A,FALSE,"PrcsD";#N/A,#N/A,FALSE,"TunnD";#N/A,#N/A,FALSE,"CivlD";#N/A,#N/A,FALSE,"NtwkD";#N/A,#N/A,FALSE,"EstgD";#N/A,#N/A,FALSE,"PEngD"}</definedName>
    <definedName name="uyiiuyiuiyu" localSheetId="34" hidden="1">{#N/A,#N/A,FALSE,"SumD";#N/A,#N/A,FALSE,"ElecD";#N/A,#N/A,FALSE,"MechD";#N/A,#N/A,FALSE,"GeotD";#N/A,#N/A,FALSE,"PrcsD";#N/A,#N/A,FALSE,"TunnD";#N/A,#N/A,FALSE,"CivlD";#N/A,#N/A,FALSE,"NtwkD";#N/A,#N/A,FALSE,"EstgD";#N/A,#N/A,FALSE,"PEngD"}</definedName>
    <definedName name="uyiiuyiuiyu" localSheetId="31" hidden="1">{#N/A,#N/A,FALSE,"SumD";#N/A,#N/A,FALSE,"ElecD";#N/A,#N/A,FALSE,"MechD";#N/A,#N/A,FALSE,"GeotD";#N/A,#N/A,FALSE,"PrcsD";#N/A,#N/A,FALSE,"TunnD";#N/A,#N/A,FALSE,"CivlD";#N/A,#N/A,FALSE,"NtwkD";#N/A,#N/A,FALSE,"EstgD";#N/A,#N/A,FALSE,"PEngD"}</definedName>
    <definedName name="uyiiuyiuiyu" hidden="1">{#N/A,#N/A,FALSE,"SumD";#N/A,#N/A,FALSE,"ElecD";#N/A,#N/A,FALSE,"MechD";#N/A,#N/A,FALSE,"GeotD";#N/A,#N/A,FALSE,"PrcsD";#N/A,#N/A,FALSE,"TunnD";#N/A,#N/A,FALSE,"CivlD";#N/A,#N/A,FALSE,"NtwkD";#N/A,#N/A,FALSE,"EstgD";#N/A,#N/A,FALSE,"PEngD"}</definedName>
    <definedName name="uyiuyuuy" localSheetId="35" hidden="1">{#N/A,#N/A,FALSE,"SumD";#N/A,#N/A,FALSE,"ElecD";#N/A,#N/A,FALSE,"MechD";#N/A,#N/A,FALSE,"GeotD";#N/A,#N/A,FALSE,"PrcsD";#N/A,#N/A,FALSE,"TunnD";#N/A,#N/A,FALSE,"CivlD";#N/A,#N/A,FALSE,"NtwkD";#N/A,#N/A,FALSE,"EstgD";#N/A,#N/A,FALSE,"PEngD"}</definedName>
    <definedName name="uyiuyuuy" localSheetId="37" hidden="1">{#N/A,#N/A,FALSE,"SumD";#N/A,#N/A,FALSE,"ElecD";#N/A,#N/A,FALSE,"MechD";#N/A,#N/A,FALSE,"GeotD";#N/A,#N/A,FALSE,"PrcsD";#N/A,#N/A,FALSE,"TunnD";#N/A,#N/A,FALSE,"CivlD";#N/A,#N/A,FALSE,"NtwkD";#N/A,#N/A,FALSE,"EstgD";#N/A,#N/A,FALSE,"PEngD"}</definedName>
    <definedName name="uyiuyuuy" localSheetId="36" hidden="1">{#N/A,#N/A,FALSE,"SumD";#N/A,#N/A,FALSE,"ElecD";#N/A,#N/A,FALSE,"MechD";#N/A,#N/A,FALSE,"GeotD";#N/A,#N/A,FALSE,"PrcsD";#N/A,#N/A,FALSE,"TunnD";#N/A,#N/A,FALSE,"CivlD";#N/A,#N/A,FALSE,"NtwkD";#N/A,#N/A,FALSE,"EstgD";#N/A,#N/A,FALSE,"PEngD"}</definedName>
    <definedName name="uyiuyuuy" localSheetId="33" hidden="1">{#N/A,#N/A,FALSE,"SumD";#N/A,#N/A,FALSE,"ElecD";#N/A,#N/A,FALSE,"MechD";#N/A,#N/A,FALSE,"GeotD";#N/A,#N/A,FALSE,"PrcsD";#N/A,#N/A,FALSE,"TunnD";#N/A,#N/A,FALSE,"CivlD";#N/A,#N/A,FALSE,"NtwkD";#N/A,#N/A,FALSE,"EstgD";#N/A,#N/A,FALSE,"PEngD"}</definedName>
    <definedName name="uyiuyuuy" localSheetId="34" hidden="1">{#N/A,#N/A,FALSE,"SumD";#N/A,#N/A,FALSE,"ElecD";#N/A,#N/A,FALSE,"MechD";#N/A,#N/A,FALSE,"GeotD";#N/A,#N/A,FALSE,"PrcsD";#N/A,#N/A,FALSE,"TunnD";#N/A,#N/A,FALSE,"CivlD";#N/A,#N/A,FALSE,"NtwkD";#N/A,#N/A,FALSE,"EstgD";#N/A,#N/A,FALSE,"PEngD"}</definedName>
    <definedName name="uyiuyuuy" localSheetId="31" hidden="1">{#N/A,#N/A,FALSE,"SumD";#N/A,#N/A,FALSE,"ElecD";#N/A,#N/A,FALSE,"MechD";#N/A,#N/A,FALSE,"GeotD";#N/A,#N/A,FALSE,"PrcsD";#N/A,#N/A,FALSE,"TunnD";#N/A,#N/A,FALSE,"CivlD";#N/A,#N/A,FALSE,"NtwkD";#N/A,#N/A,FALSE,"EstgD";#N/A,#N/A,FALSE,"PEngD"}</definedName>
    <definedName name="uyiuyuuy" hidden="1">{#N/A,#N/A,FALSE,"SumD";#N/A,#N/A,FALSE,"ElecD";#N/A,#N/A,FALSE,"MechD";#N/A,#N/A,FALSE,"GeotD";#N/A,#N/A,FALSE,"PrcsD";#N/A,#N/A,FALSE,"TunnD";#N/A,#N/A,FALSE,"CivlD";#N/A,#N/A,FALSE,"NtwkD";#N/A,#N/A,FALSE,"EstgD";#N/A,#N/A,FALSE,"PEngD"}</definedName>
    <definedName name="uyjyyu">#REF!</definedName>
    <definedName name="uykyuky" localSheetId="31">#REF!</definedName>
    <definedName name="uykyuky">!#REF!</definedName>
    <definedName name="uykyukyu" localSheetId="31">#REF!</definedName>
    <definedName name="uykyukyu">!#REF!</definedName>
    <definedName name="uyliol" localSheetId="31">#REF!</definedName>
    <definedName name="uyliol">!#REF!</definedName>
    <definedName name="uytiitty" localSheetId="35" hidden="1">{#N/A,#N/A,FALSE,"(15) 2x2";#N/A,#N/A,FALSE,"(15) 4x2";#N/A,#N/A,FALSE,"(15) 8x2";#N/A,#N/A,FALSE,"(15) 16x2";#N/A,#N/A,FALSE,"(23) 2x2";#N/A,#N/A,FALSE,"(23) 4x2";#N/A,#N/A,FALSE,"(23) 8x2";#N/A,#N/A,FALSE,"(23) 16x2";#N/A,#N/A,FALSE,"(38) 4x2";#N/A,#N/A,FALSE,"(38) 8x2";#N/A,#N/A,FALSE,"(38) 16x2"}</definedName>
    <definedName name="uytiitty" localSheetId="37" hidden="1">{#N/A,#N/A,FALSE,"(15) 2x2";#N/A,#N/A,FALSE,"(15) 4x2";#N/A,#N/A,FALSE,"(15) 8x2";#N/A,#N/A,FALSE,"(15) 16x2";#N/A,#N/A,FALSE,"(23) 2x2";#N/A,#N/A,FALSE,"(23) 4x2";#N/A,#N/A,FALSE,"(23) 8x2";#N/A,#N/A,FALSE,"(23) 16x2";#N/A,#N/A,FALSE,"(38) 4x2";#N/A,#N/A,FALSE,"(38) 8x2";#N/A,#N/A,FALSE,"(38) 16x2"}</definedName>
    <definedName name="uytiitty" localSheetId="36" hidden="1">{#N/A,#N/A,FALSE,"(15) 2x2";#N/A,#N/A,FALSE,"(15) 4x2";#N/A,#N/A,FALSE,"(15) 8x2";#N/A,#N/A,FALSE,"(15) 16x2";#N/A,#N/A,FALSE,"(23) 2x2";#N/A,#N/A,FALSE,"(23) 4x2";#N/A,#N/A,FALSE,"(23) 8x2";#N/A,#N/A,FALSE,"(23) 16x2";#N/A,#N/A,FALSE,"(38) 4x2";#N/A,#N/A,FALSE,"(38) 8x2";#N/A,#N/A,FALSE,"(38) 16x2"}</definedName>
    <definedName name="uytiitty" localSheetId="33" hidden="1">{#N/A,#N/A,FALSE,"(15) 2x2";#N/A,#N/A,FALSE,"(15) 4x2";#N/A,#N/A,FALSE,"(15) 8x2";#N/A,#N/A,FALSE,"(15) 16x2";#N/A,#N/A,FALSE,"(23) 2x2";#N/A,#N/A,FALSE,"(23) 4x2";#N/A,#N/A,FALSE,"(23) 8x2";#N/A,#N/A,FALSE,"(23) 16x2";#N/A,#N/A,FALSE,"(38) 4x2";#N/A,#N/A,FALSE,"(38) 8x2";#N/A,#N/A,FALSE,"(38) 16x2"}</definedName>
    <definedName name="uytiitty" localSheetId="34" hidden="1">{#N/A,#N/A,FALSE,"(15) 2x2";#N/A,#N/A,FALSE,"(15) 4x2";#N/A,#N/A,FALSE,"(15) 8x2";#N/A,#N/A,FALSE,"(15) 16x2";#N/A,#N/A,FALSE,"(23) 2x2";#N/A,#N/A,FALSE,"(23) 4x2";#N/A,#N/A,FALSE,"(23) 8x2";#N/A,#N/A,FALSE,"(23) 16x2";#N/A,#N/A,FALSE,"(38) 4x2";#N/A,#N/A,FALSE,"(38) 8x2";#N/A,#N/A,FALSE,"(38) 16x2"}</definedName>
    <definedName name="uytiitty" localSheetId="31" hidden="1">{#N/A,#N/A,FALSE,"(15) 2x2";#N/A,#N/A,FALSE,"(15) 4x2";#N/A,#N/A,FALSE,"(15) 8x2";#N/A,#N/A,FALSE,"(15) 16x2";#N/A,#N/A,FALSE,"(23) 2x2";#N/A,#N/A,FALSE,"(23) 4x2";#N/A,#N/A,FALSE,"(23) 8x2";#N/A,#N/A,FALSE,"(23) 16x2";#N/A,#N/A,FALSE,"(38) 4x2";#N/A,#N/A,FALSE,"(38) 8x2";#N/A,#N/A,FALSE,"(38) 16x2"}</definedName>
    <definedName name="uytiitty" hidden="1">{#N/A,#N/A,FALSE,"(15) 2x2";#N/A,#N/A,FALSE,"(15) 4x2";#N/A,#N/A,FALSE,"(15) 8x2";#N/A,#N/A,FALSE,"(15) 16x2";#N/A,#N/A,FALSE,"(23) 2x2";#N/A,#N/A,FALSE,"(23) 4x2";#N/A,#N/A,FALSE,"(23) 8x2";#N/A,#N/A,FALSE,"(23) 16x2";#N/A,#N/A,FALSE,"(38) 4x2";#N/A,#N/A,FALSE,"(38) 8x2";#N/A,#N/A,FALSE,"(38) 16x2"}</definedName>
    <definedName name="uytu">#REF!</definedName>
    <definedName name="uytuytutyuty" localSheetId="31">#REF!</definedName>
    <definedName name="uytuytutyuty">!#REF!</definedName>
    <definedName name="uytytut" localSheetId="31">#REF!</definedName>
    <definedName name="uytytut">!#REF!</definedName>
    <definedName name="uytyuytu" localSheetId="31">#REF!</definedName>
    <definedName name="uytyuytu">!#REF!</definedName>
    <definedName name="UYUTYY">#REF!</definedName>
    <definedName name="uyyt" localSheetId="35" hidden="1">{#N/A,#N/A,FALSE,"Ajustes";#N/A,#N/A,FALSE,"Mad_Cons"}</definedName>
    <definedName name="uyyt" localSheetId="37" hidden="1">{#N/A,#N/A,FALSE,"Ajustes";#N/A,#N/A,FALSE,"Mad_Cons"}</definedName>
    <definedName name="uyyt" localSheetId="36" hidden="1">{#N/A,#N/A,FALSE,"Ajustes";#N/A,#N/A,FALSE,"Mad_Cons"}</definedName>
    <definedName name="uyyt" localSheetId="33" hidden="1">{#N/A,#N/A,FALSE,"Ajustes";#N/A,#N/A,FALSE,"Mad_Cons"}</definedName>
    <definedName name="uyyt" localSheetId="34" hidden="1">{#N/A,#N/A,FALSE,"Ajustes";#N/A,#N/A,FALSE,"Mad_Cons"}</definedName>
    <definedName name="uyyt" localSheetId="31" hidden="1">{#N/A,#N/A,FALSE,"Ajustes";#N/A,#N/A,FALSE,"Mad_Cons"}</definedName>
    <definedName name="uyyt" hidden="1">{#N/A,#N/A,FALSE,"Ajustes";#N/A,#N/A,FALSE,"Mad_Cons"}</definedName>
    <definedName name="UZ" localSheetId="31">#REF!</definedName>
    <definedName name="UZ">!#REF!</definedName>
    <definedName name="v" localSheetId="35" hidden="1">{#N/A,#N/A,FALSE,"Matrix";#N/A,#N/A,FALSE,"Executive";#N/A,#N/A,FALSE,"Summary";#N/A,#N/A,FALSE,"Office1";#N/A,#N/A,FALSE,"Office2";#N/A,#N/A,FALSE,"Office3";#N/A,#N/A,FALSE,"Office4";#N/A,#N/A,FALSE,"Office5";#N/A,#N/A,FALSE,"Office6";#N/A,#N/A,FALSE,"Office7";#N/A,#N/A,FALSE,"Labor"}</definedName>
    <definedName name="v"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v"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v"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v" localSheetId="33" hidden="1">{#N/A,#N/A,FALSE,"Matrix";#N/A,#N/A,FALSE,"Executive";#N/A,#N/A,FALSE,"Summary";#N/A,#N/A,FALSE,"Office1";#N/A,#N/A,FALSE,"Office2";#N/A,#N/A,FALSE,"Office3";#N/A,#N/A,FALSE,"Office4";#N/A,#N/A,FALSE,"Office5";#N/A,#N/A,FALSE,"Office6";#N/A,#N/A,FALSE,"Office7";#N/A,#N/A,FALSE,"Labor"}</definedName>
    <definedName name="v" localSheetId="34" hidden="1">{#N/A,#N/A,FALSE,"Matrix";#N/A,#N/A,FALSE,"Executive";#N/A,#N/A,FALSE,"Summary";#N/A,#N/A,FALSE,"Office1";#N/A,#N/A,FALSE,"Office2";#N/A,#N/A,FALSE,"Office3";#N/A,#N/A,FALSE,"Office4";#N/A,#N/A,FALSE,"Office5";#N/A,#N/A,FALSE,"Office6";#N/A,#N/A,FALSE,"Office7";#N/A,#N/A,FALSE,"Labor"}</definedName>
    <definedName name="V" localSheetId="31">#REF!</definedName>
    <definedName name="V">!#REF!</definedName>
    <definedName name="V.E??1" localSheetId="31">#REF!</definedName>
    <definedName name="V.E??1">!#REF!</definedName>
    <definedName name="V.E금액1" localSheetId="31">#REF!</definedName>
    <definedName name="V.E금액1">!#REF!</definedName>
    <definedName name="v.kh"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U.ACEITEPERFORACION">#REF!</definedName>
    <definedName name="V.U.BARRENOS">#REF!</definedName>
    <definedName name="V.U.BOTASJEBE">#REF!</definedName>
    <definedName name="V.U.CORREAS">#REF!</definedName>
    <definedName name="V.U.GUANTES">#REF!</definedName>
    <definedName name="V.U.LAMPARA">#REF!</definedName>
    <definedName name="V.U.LENTES">#REF!</definedName>
    <definedName name="V.U.MAMELUCO">#REF!</definedName>
    <definedName name="V.U.MANTEN.MAQUINAPERF.">#REF!</definedName>
    <definedName name="V.U.MAQUINAAFILADORA">#REF!</definedName>
    <definedName name="V.U.MAQUINAPERF.">#REF!</definedName>
    <definedName name="V.U.PANTALON">#REF!</definedName>
    <definedName name="V.U.PIEDRAESMERIL">#REF!</definedName>
    <definedName name="V.U.SACO">#REF!</definedName>
    <definedName name="V.U.TAFILETE">#REF!</definedName>
    <definedName name="V.U.TAPONOIDO">#REF!</definedName>
    <definedName name="V.VENTA" localSheetId="31">#REF!</definedName>
    <definedName name="V.VENTA">!#REF!</definedName>
    <definedName name="V.VENTA_1" localSheetId="31">#REF!</definedName>
    <definedName name="V.VENTA_1">!#REF!</definedName>
    <definedName name="V.VENTA_2" localSheetId="31">#REF!</definedName>
    <definedName name="V.VENTA_2">!#REF!</definedName>
    <definedName name="V_">#REF!</definedName>
    <definedName name="V_1" localSheetId="35" hidden="1">{#N/A,#N/A,TRUE,"Cover";#N/A,#N/A,TRUE,"Sched 2";#N/A,#N/A,TRUE,"Sched 3";#N/A,#N/A,TRUE,"Sched 4";#N/A,#N/A,TRUE,"Sched 9"}</definedName>
    <definedName name="V_1" localSheetId="37" hidden="1">{#N/A,#N/A,TRUE,"Cover";#N/A,#N/A,TRUE,"Sched 2";#N/A,#N/A,TRUE,"Sched 3";#N/A,#N/A,TRUE,"Sched 4";#N/A,#N/A,TRUE,"Sched 9"}</definedName>
    <definedName name="V_1" localSheetId="36" hidden="1">{#N/A,#N/A,TRUE,"Cover";#N/A,#N/A,TRUE,"Sched 2";#N/A,#N/A,TRUE,"Sched 3";#N/A,#N/A,TRUE,"Sched 4";#N/A,#N/A,TRUE,"Sched 9"}</definedName>
    <definedName name="V_1" localSheetId="33" hidden="1">{#N/A,#N/A,TRUE,"Cover";#N/A,#N/A,TRUE,"Sched 2";#N/A,#N/A,TRUE,"Sched 3";#N/A,#N/A,TRUE,"Sched 4";#N/A,#N/A,TRUE,"Sched 9"}</definedName>
    <definedName name="V_1" localSheetId="34" hidden="1">{#N/A,#N/A,TRUE,"Cover";#N/A,#N/A,TRUE,"Sched 2";#N/A,#N/A,TRUE,"Sched 3";#N/A,#N/A,TRUE,"Sched 4";#N/A,#N/A,TRUE,"Sched 9"}</definedName>
    <definedName name="v_1" localSheetId="31">NA()</definedName>
    <definedName name="v_1" hidden="1">{#N/A,#N/A,FALSE,"MAY96 2260";#N/A,#N/A,FALSE,"system reclass";#N/A,#N/A,FALSE,"Items with no project number"}</definedName>
    <definedName name="V_15">0.8</definedName>
    <definedName name="V_2" localSheetId="35" hidden="1">{#N/A,#N/A,TRUE,"Cover";#N/A,#N/A,TRUE,"Sched 2";#N/A,#N/A,TRUE,"Sched 3";#N/A,#N/A,TRUE,"Sched 4";#N/A,#N/A,TRUE,"Sched 9"}</definedName>
    <definedName name="V_2" localSheetId="37" hidden="1">{#N/A,#N/A,TRUE,"Cover";#N/A,#N/A,TRUE,"Sched 2";#N/A,#N/A,TRUE,"Sched 3";#N/A,#N/A,TRUE,"Sched 4";#N/A,#N/A,TRUE,"Sched 9"}</definedName>
    <definedName name="V_2" localSheetId="36" hidden="1">{#N/A,#N/A,TRUE,"Cover";#N/A,#N/A,TRUE,"Sched 2";#N/A,#N/A,TRUE,"Sched 3";#N/A,#N/A,TRUE,"Sched 4";#N/A,#N/A,TRUE,"Sched 9"}</definedName>
    <definedName name="V_2" localSheetId="33" hidden="1">{#N/A,#N/A,TRUE,"Cover";#N/A,#N/A,TRUE,"Sched 2";#N/A,#N/A,TRUE,"Sched 3";#N/A,#N/A,TRUE,"Sched 4";#N/A,#N/A,TRUE,"Sched 9"}</definedName>
    <definedName name="V_2" localSheetId="34" hidden="1">{#N/A,#N/A,TRUE,"Cover";#N/A,#N/A,TRUE,"Sched 2";#N/A,#N/A,TRUE,"Sched 3";#N/A,#N/A,TRUE,"Sched 4";#N/A,#N/A,TRUE,"Sched 9"}</definedName>
    <definedName name="v_2" localSheetId="31">NA()</definedName>
    <definedName name="v_2" hidden="1">{#N/A,#N/A,FALSE,"MAY96 2260";#N/A,#N/A,FALSE,"system reclass";#N/A,#N/A,FALSE,"Items with no project number"}</definedName>
    <definedName name="V_22" localSheetId="31">#REF!</definedName>
    <definedName name="V_22">!#REF!</definedName>
    <definedName name="V_3" localSheetId="35" hidden="1">{#N/A,#N/A,TRUE,"Cover";#N/A,#N/A,TRUE,"Sched 2";#N/A,#N/A,TRUE,"Sched 3";#N/A,#N/A,TRUE,"Sched 4";#N/A,#N/A,TRUE,"Sched 9"}</definedName>
    <definedName name="V_3" localSheetId="37" hidden="1">{#N/A,#N/A,TRUE,"Cover";#N/A,#N/A,TRUE,"Sched 2";#N/A,#N/A,TRUE,"Sched 3";#N/A,#N/A,TRUE,"Sched 4";#N/A,#N/A,TRUE,"Sched 9"}</definedName>
    <definedName name="V_3" localSheetId="36" hidden="1">{#N/A,#N/A,TRUE,"Cover";#N/A,#N/A,TRUE,"Sched 2";#N/A,#N/A,TRUE,"Sched 3";#N/A,#N/A,TRUE,"Sched 4";#N/A,#N/A,TRUE,"Sched 9"}</definedName>
    <definedName name="V_3" localSheetId="33" hidden="1">{#N/A,#N/A,TRUE,"Cover";#N/A,#N/A,TRUE,"Sched 2";#N/A,#N/A,TRUE,"Sched 3";#N/A,#N/A,TRUE,"Sched 4";#N/A,#N/A,TRUE,"Sched 9"}</definedName>
    <definedName name="V_3" localSheetId="34" hidden="1">{#N/A,#N/A,TRUE,"Cover";#N/A,#N/A,TRUE,"Sched 2";#N/A,#N/A,TRUE,"Sched 3";#N/A,#N/A,TRUE,"Sched 4";#N/A,#N/A,TRUE,"Sched 9"}</definedName>
    <definedName name="v_3" localSheetId="31">NA()</definedName>
    <definedName name="v_3" hidden="1">{#N/A,#N/A,FALSE,"MAY96 2260";#N/A,#N/A,FALSE,"system reclass";#N/A,#N/A,FALSE,"Items with no project number"}</definedName>
    <definedName name="V_35">1.5</definedName>
    <definedName name="V_4" localSheetId="35" hidden="1">{#N/A,#N/A,TRUE,"Cover";#N/A,#N/A,TRUE,"Sched 2";#N/A,#N/A,TRUE,"Sched 3";#N/A,#N/A,TRUE,"Sched 4";#N/A,#N/A,TRUE,"Sched 9"}</definedName>
    <definedName name="V_4" localSheetId="37" hidden="1">{#N/A,#N/A,TRUE,"Cover";#N/A,#N/A,TRUE,"Sched 2";#N/A,#N/A,TRUE,"Sched 3";#N/A,#N/A,TRUE,"Sched 4";#N/A,#N/A,TRUE,"Sched 9"}</definedName>
    <definedName name="V_4" localSheetId="36" hidden="1">{#N/A,#N/A,TRUE,"Cover";#N/A,#N/A,TRUE,"Sched 2";#N/A,#N/A,TRUE,"Sched 3";#N/A,#N/A,TRUE,"Sched 4";#N/A,#N/A,TRUE,"Sched 9"}</definedName>
    <definedName name="V_4" localSheetId="33" hidden="1">{#N/A,#N/A,TRUE,"Cover";#N/A,#N/A,TRUE,"Sched 2";#N/A,#N/A,TRUE,"Sched 3";#N/A,#N/A,TRUE,"Sched 4";#N/A,#N/A,TRUE,"Sched 9"}</definedName>
    <definedName name="V_4" localSheetId="34" hidden="1">{#N/A,#N/A,TRUE,"Cover";#N/A,#N/A,TRUE,"Sched 2";#N/A,#N/A,TRUE,"Sched 3";#N/A,#N/A,TRUE,"Sched 4";#N/A,#N/A,TRUE,"Sched 9"}</definedName>
    <definedName name="v_4" localSheetId="31">NA()</definedName>
    <definedName name="v_4" hidden="1">{#N/A,#N/A,FALSE,"MAY96 2260";#N/A,#N/A,FALSE,"system reclass";#N/A,#N/A,FALSE,"Items with no project number"}</definedName>
    <definedName name="v_5" localSheetId="35" hidden="1">{#N/A,#N/A,FALSE,"MAY96 2260";#N/A,#N/A,FALSE,"system reclass";#N/A,#N/A,FALSE,"Items with no project number"}</definedName>
    <definedName name="v_5" localSheetId="37" hidden="1">{#N/A,#N/A,FALSE,"MAY96 2260";#N/A,#N/A,FALSE,"system reclass";#N/A,#N/A,FALSE,"Items with no project number"}</definedName>
    <definedName name="v_5" localSheetId="36" hidden="1">{#N/A,#N/A,FALSE,"MAY96 2260";#N/A,#N/A,FALSE,"system reclass";#N/A,#N/A,FALSE,"Items with no project number"}</definedName>
    <definedName name="v_5" localSheetId="33" hidden="1">{#N/A,#N/A,FALSE,"MAY96 2260";#N/A,#N/A,FALSE,"system reclass";#N/A,#N/A,FALSE,"Items with no project number"}</definedName>
    <definedName name="v_5" localSheetId="34" hidden="1">{#N/A,#N/A,FALSE,"MAY96 2260";#N/A,#N/A,FALSE,"system reclass";#N/A,#N/A,FALSE,"Items with no project number"}</definedName>
    <definedName name="v_5" localSheetId="31" hidden="1">{#N/A,#N/A,FALSE,"MAY96 2260";#N/A,#N/A,FALSE,"system reclass";#N/A,#N/A,FALSE,"Items with no project number"}</definedName>
    <definedName name="v_5" hidden="1">{#N/A,#N/A,FALSE,"MAY96 2260";#N/A,#N/A,FALSE,"system reclass";#N/A,#N/A,FALSE,"Items with no project number"}</definedName>
    <definedName name="V_R_PRESTAMO">#REF!</definedName>
    <definedName name="V_R_PROPIO">#REF!</definedName>
    <definedName name="V_RELLENO">#REF!</definedName>
    <definedName name="V_SEPT">#REF!</definedName>
    <definedName name="V_Waterproofing_Area" localSheetId="31">#REF!</definedName>
    <definedName name="V_Waterproofing_Area">!#REF!</definedName>
    <definedName name="va" localSheetId="31">#REF!</definedName>
    <definedName name="va">!#REF!</definedName>
    <definedName name="va___0" localSheetId="31">#REF!</definedName>
    <definedName name="va___0">!#REF!</definedName>
    <definedName name="va___13" localSheetId="31">#REF!</definedName>
    <definedName name="va___13">!#REF!</definedName>
    <definedName name="VA_FICO_2003_2004_NAT">#REF!</definedName>
    <definedName name="VA_FICO_EA_FOURNISSEURS_REF_EX2004">#REF!</definedName>
    <definedName name="VA_FICO_EDI_2003_2004">#REF!</definedName>
    <definedName name="VA_FICO_EDUCATION_FOURNISSEURS_REF_EX2004">#REF!</definedName>
    <definedName name="VA_FICO_EMS_FOURNISSEURS_REF_EX2004">#REF!</definedName>
    <definedName name="VA_FICO_GC_FOURNISSEURS_REF_EX2004">#REF!</definedName>
    <definedName name="VA_FICO_HC_FOURNISSEURS_REF_EX2004">#REF!</definedName>
    <definedName name="VA_FICO_HEDELREST_FOURNISSEURS_REF_EX2004">#REF!</definedName>
    <definedName name="Vacaciones_fracionadas" localSheetId="31">#REF!</definedName>
    <definedName name="Vacaciones_fracionadas">!#REF!</definedName>
    <definedName name="vadassd"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l" localSheetId="31">#REF!</definedName>
    <definedName name="val">!#REF!</definedName>
    <definedName name="Val.MA">#REF!</definedName>
    <definedName name="VAL_ACTUAL">#REF!</definedName>
    <definedName name="VAL_B" localSheetId="35" hidden="1">{#N/A,#N/A,FALSE,"masez (10)";#N/A,#N/A,FALSE,"masez (7)";#N/A,#N/A,FALSE,"masez (6)";#N/A,#N/A,FALSE,"masez (5)";#N/A,#N/A,FALSE,"masez (4)";#N/A,#N/A,FALSE,"masez (3)";#N/A,#N/A,FALSE,"masez (2)";#N/A,#N/A,FALSE,"GME";#N/A,#N/A,FALSE,"masez"}</definedName>
    <definedName name="VAL_B" localSheetId="37" hidden="1">{#N/A,#N/A,FALSE,"masez (10)";#N/A,#N/A,FALSE,"masez (7)";#N/A,#N/A,FALSE,"masez (6)";#N/A,#N/A,FALSE,"masez (5)";#N/A,#N/A,FALSE,"masez (4)";#N/A,#N/A,FALSE,"masez (3)";#N/A,#N/A,FALSE,"masez (2)";#N/A,#N/A,FALSE,"GME";#N/A,#N/A,FALSE,"masez"}</definedName>
    <definedName name="VAL_B" localSheetId="36" hidden="1">{#N/A,#N/A,FALSE,"masez (10)";#N/A,#N/A,FALSE,"masez (7)";#N/A,#N/A,FALSE,"masez (6)";#N/A,#N/A,FALSE,"masez (5)";#N/A,#N/A,FALSE,"masez (4)";#N/A,#N/A,FALSE,"masez (3)";#N/A,#N/A,FALSE,"masez (2)";#N/A,#N/A,FALSE,"GME";#N/A,#N/A,FALSE,"masez"}</definedName>
    <definedName name="VAL_B" localSheetId="33" hidden="1">{#N/A,#N/A,FALSE,"masez (10)";#N/A,#N/A,FALSE,"masez (7)";#N/A,#N/A,FALSE,"masez (6)";#N/A,#N/A,FALSE,"masez (5)";#N/A,#N/A,FALSE,"masez (4)";#N/A,#N/A,FALSE,"masez (3)";#N/A,#N/A,FALSE,"masez (2)";#N/A,#N/A,FALSE,"GME";#N/A,#N/A,FALSE,"masez"}</definedName>
    <definedName name="VAL_B" localSheetId="34" hidden="1">{#N/A,#N/A,FALSE,"masez (10)";#N/A,#N/A,FALSE,"masez (7)";#N/A,#N/A,FALSE,"masez (6)";#N/A,#N/A,FALSE,"masez (5)";#N/A,#N/A,FALSE,"masez (4)";#N/A,#N/A,FALSE,"masez (3)";#N/A,#N/A,FALSE,"masez (2)";#N/A,#N/A,FALSE,"GME";#N/A,#N/A,FALSE,"masez"}</definedName>
    <definedName name="VAL_B" localSheetId="31" hidden="1">{#N/A,#N/A,FALSE,"masez (10)";#N/A,#N/A,FALSE,"masez (7)";#N/A,#N/A,FALSE,"masez (6)";#N/A,#N/A,FALSE,"masez (5)";#N/A,#N/A,FALSE,"masez (4)";#N/A,#N/A,FALSE,"masez (3)";#N/A,#N/A,FALSE,"masez (2)";#N/A,#N/A,FALSE,"GME";#N/A,#N/A,FALSE,"masez"}</definedName>
    <definedName name="VAL_B" hidden="1">{#N/A,#N/A,FALSE,"masez (10)";#N/A,#N/A,FALSE,"masez (7)";#N/A,#N/A,FALSE,"masez (6)";#N/A,#N/A,FALSE,"masez (5)";#N/A,#N/A,FALSE,"masez (4)";#N/A,#N/A,FALSE,"masez (3)";#N/A,#N/A,FALSE,"masez (2)";#N/A,#N/A,FALSE,"GME";#N/A,#N/A,FALSE,"masez"}</definedName>
    <definedName name="Val_Cont_Celdas">#N/A</definedName>
    <definedName name="VAL_NETO">#REF!</definedName>
    <definedName name="VAL_TOTAL">#REF!</definedName>
    <definedName name="VAL_UNIT">#REF!</definedName>
    <definedName name="VAL01_01" localSheetId="31">#REF!</definedName>
    <definedName name="VAL01_01">!#REF!</definedName>
    <definedName name="VAL01_02" localSheetId="31">#REF!</definedName>
    <definedName name="VAL01_02">!#REF!</definedName>
    <definedName name="VAL01_03" localSheetId="31">#REF!</definedName>
    <definedName name="VAL01_03">!#REF!</definedName>
    <definedName name="VAL01_04" localSheetId="31">#REF!</definedName>
    <definedName name="VAL01_04">!#REF!</definedName>
    <definedName name="VAL01_05" localSheetId="31">#REF!</definedName>
    <definedName name="VAL01_05">!#REF!</definedName>
    <definedName name="VAL01_06" localSheetId="31">#REF!</definedName>
    <definedName name="VAL01_06">!#REF!</definedName>
    <definedName name="VAL01_07" localSheetId="31">#REF!</definedName>
    <definedName name="VAL01_07">!#REF!</definedName>
    <definedName name="VAL02_01" localSheetId="31">#REF!</definedName>
    <definedName name="VAL02_01">!#REF!</definedName>
    <definedName name="VAL02_02" localSheetId="31">#REF!</definedName>
    <definedName name="VAL02_02">!#REF!</definedName>
    <definedName name="VAL02_03" localSheetId="31">#REF!</definedName>
    <definedName name="VAL02_03">!#REF!</definedName>
    <definedName name="VAL02_04" localSheetId="31">#REF!</definedName>
    <definedName name="VAL02_04">!#REF!</definedName>
    <definedName name="VAL02_05" localSheetId="31">#REF!</definedName>
    <definedName name="VAL02_05">!#REF!</definedName>
    <definedName name="VAL02_06" localSheetId="31">#REF!</definedName>
    <definedName name="VAL02_06">!#REF!</definedName>
    <definedName name="VAL02_07" localSheetId="31">#REF!</definedName>
    <definedName name="VAL02_07">!#REF!</definedName>
    <definedName name="VAL03_01" localSheetId="31">#REF!</definedName>
    <definedName name="VAL03_01">!#REF!</definedName>
    <definedName name="VAL03_02" localSheetId="31">#REF!</definedName>
    <definedName name="VAL03_02">!#REF!</definedName>
    <definedName name="VAL03_03" localSheetId="31">#REF!</definedName>
    <definedName name="VAL03_03">!#REF!</definedName>
    <definedName name="VAL03_04" localSheetId="31">#REF!</definedName>
    <definedName name="VAL03_04">!#REF!</definedName>
    <definedName name="VAL03_05" localSheetId="31">#REF!</definedName>
    <definedName name="VAL03_05">!#REF!</definedName>
    <definedName name="VAL03_06" localSheetId="31">#REF!</definedName>
    <definedName name="VAL03_06">!#REF!</definedName>
    <definedName name="VAL03_07" localSheetId="31">#REF!</definedName>
    <definedName name="VAL03_07">!#REF!</definedName>
    <definedName name="valcancha1">#REF!</definedName>
    <definedName name="valES">#REF!</definedName>
    <definedName name="valida">#REF!</definedName>
    <definedName name="Validity" localSheetId="31">#REF!</definedName>
    <definedName name="Validity">!#REF!</definedName>
    <definedName name="ValidRefs">#REF!</definedName>
    <definedName name="valIE">#REF!</definedName>
    <definedName name="valIS">#REF!</definedName>
    <definedName name="valius" localSheetId="35" hidden="1">#REF!</definedName>
    <definedName name="valius" localSheetId="33" hidden="1">#REF!</definedName>
    <definedName name="valius" localSheetId="34" hidden="1">#REF!</definedName>
    <definedName name="valius" localSheetId="31" hidden="1">#REF!</definedName>
    <definedName name="valius" hidden="1">#REF!</definedName>
    <definedName name="VALMON">#REF!</definedName>
    <definedName name="Valor_afecto" localSheetId="31">#REF!</definedName>
    <definedName name="Valor_afecto">!#REF!</definedName>
    <definedName name="Valor_Contrato" localSheetId="31">#REF!</definedName>
    <definedName name="Valor_Contrato">!#REF!</definedName>
    <definedName name="VALOR_DOLAR">#REF!</definedName>
    <definedName name="VALOR_ESP">#REF!</definedName>
    <definedName name="VALOR_HH">#REF!</definedName>
    <definedName name="Valor_no_Afect." localSheetId="31">#REF!</definedName>
    <definedName name="Valor_no_Afect.">!#REF!</definedName>
    <definedName name="VALOR_UF">#REF!</definedName>
    <definedName name="VALOR_UNIT">#REF!</definedName>
    <definedName name="VALORES">#REF!</definedName>
    <definedName name="Valorizacion">#REF!</definedName>
    <definedName name="VALORIZACION__DE__APORTE_COMUNAL__N__03">#REF!</definedName>
    <definedName name="VALORIZACION_MES" localSheetId="31">#REF!</definedName>
    <definedName name="VALORIZACION_MES">!#REF!</definedName>
    <definedName name="VALORIZACION_N">#REF!</definedName>
    <definedName name="valorizacion_por_porciones">#REF!</definedName>
    <definedName name="VALORIZACION02" localSheetId="31">#REF!</definedName>
    <definedName name="VALORIZACION02">!#REF!</definedName>
    <definedName name="VALORIZACION03" localSheetId="31">#REF!</definedName>
    <definedName name="VALORIZACION03">!#REF!</definedName>
    <definedName name="valrecate">#REF!</definedName>
    <definedName name="Valuator_Imp">#REF!</definedName>
    <definedName name="Values_Entered" localSheetId="31">IF('Registro Fot SEM'!Loan_Amount*'Registro Fot SEM'!Interest_Rate*'Registro Fot SEM'!Loan_Years*'Registro Fot SEM'!Loan_Start&gt;0,1,0)</definedName>
    <definedName name="Values_Entered">#N/A</definedName>
    <definedName name="valv" localSheetId="35" hidden="1">{#N/A,#N/A,FALSE,"GERAL";#N/A,#N/A,FALSE,"012-96";#N/A,#N/A,FALSE,"018-96";#N/A,#N/A,FALSE,"027-96";#N/A,#N/A,FALSE,"059-96";#N/A,#N/A,FALSE,"076-96";#N/A,#N/A,FALSE,"019-97";#N/A,#N/A,FALSE,"021-97";#N/A,#N/A,FALSE,"022-97";#N/A,#N/A,FALSE,"028-97"}</definedName>
    <definedName name="valv" localSheetId="37" hidden="1">{#N/A,#N/A,FALSE,"GERAL";#N/A,#N/A,FALSE,"012-96";#N/A,#N/A,FALSE,"018-96";#N/A,#N/A,FALSE,"027-96";#N/A,#N/A,FALSE,"059-96";#N/A,#N/A,FALSE,"076-96";#N/A,#N/A,FALSE,"019-97";#N/A,#N/A,FALSE,"021-97";#N/A,#N/A,FALSE,"022-97";#N/A,#N/A,FALSE,"028-97"}</definedName>
    <definedName name="valv" localSheetId="36" hidden="1">{#N/A,#N/A,FALSE,"GERAL";#N/A,#N/A,FALSE,"012-96";#N/A,#N/A,FALSE,"018-96";#N/A,#N/A,FALSE,"027-96";#N/A,#N/A,FALSE,"059-96";#N/A,#N/A,FALSE,"076-96";#N/A,#N/A,FALSE,"019-97";#N/A,#N/A,FALSE,"021-97";#N/A,#N/A,FALSE,"022-97";#N/A,#N/A,FALSE,"028-97"}</definedName>
    <definedName name="valv" localSheetId="33" hidden="1">{#N/A,#N/A,FALSE,"GERAL";#N/A,#N/A,FALSE,"012-96";#N/A,#N/A,FALSE,"018-96";#N/A,#N/A,FALSE,"027-96";#N/A,#N/A,FALSE,"059-96";#N/A,#N/A,FALSE,"076-96";#N/A,#N/A,FALSE,"019-97";#N/A,#N/A,FALSE,"021-97";#N/A,#N/A,FALSE,"022-97";#N/A,#N/A,FALSE,"028-97"}</definedName>
    <definedName name="valv" localSheetId="34" hidden="1">{#N/A,#N/A,FALSE,"GERAL";#N/A,#N/A,FALSE,"012-96";#N/A,#N/A,FALSE,"018-96";#N/A,#N/A,FALSE,"027-96";#N/A,#N/A,FALSE,"059-96";#N/A,#N/A,FALSE,"076-96";#N/A,#N/A,FALSE,"019-97";#N/A,#N/A,FALSE,"021-97";#N/A,#N/A,FALSE,"022-97";#N/A,#N/A,FALSE,"028-97"}</definedName>
    <definedName name="valv" localSheetId="31" hidden="1">{#N/A,#N/A,FALSE,"GERAL";#N/A,#N/A,FALSE,"012-96";#N/A,#N/A,FALSE,"018-96";#N/A,#N/A,FALSE,"027-96";#N/A,#N/A,FALSE,"059-96";#N/A,#N/A,FALSE,"076-96";#N/A,#N/A,FALSE,"019-97";#N/A,#N/A,FALSE,"021-97";#N/A,#N/A,FALSE,"022-97";#N/A,#N/A,FALSE,"028-97"}</definedName>
    <definedName name="valv" hidden="1">{#N/A,#N/A,FALSE,"GERAL";#N/A,#N/A,FALSE,"012-96";#N/A,#N/A,FALSE,"018-96";#N/A,#N/A,FALSE,"027-96";#N/A,#N/A,FALSE,"059-96";#N/A,#N/A,FALSE,"076-96";#N/A,#N/A,FALSE,"019-97";#N/A,#N/A,FALSE,"021-97";#N/A,#N/A,FALSE,"022-97";#N/A,#N/A,FALSE,"028-97"}</definedName>
    <definedName name="Valve" localSheetId="31">#REF!</definedName>
    <definedName name="Valve">!#REF!</definedName>
    <definedName name="VALVE_ALLOY20BW">#REF!</definedName>
    <definedName name="VALVE_CHROMEBW">#REF!</definedName>
    <definedName name="VALVE_CSBW">#REF!</definedName>
    <definedName name="VALVE_FE">#REF!</definedName>
    <definedName name="VALVE_PVC">#REF!</definedName>
    <definedName name="VALVE_RTR">#REF!</definedName>
    <definedName name="VALVE_SSBW">#REF!</definedName>
    <definedName name="VALVE_THRD">#REF!</definedName>
    <definedName name="Valves" localSheetId="31">#REF!</definedName>
    <definedName name="Valves">!#REF!</definedName>
    <definedName name="Valves2" localSheetId="35" hidden="1">{#N/A,#N/A,FALSE,"GERAL";#N/A,#N/A,FALSE,"012-96";#N/A,#N/A,FALSE,"018-96";#N/A,#N/A,FALSE,"027-96";#N/A,#N/A,FALSE,"059-96";#N/A,#N/A,FALSE,"076-96";#N/A,#N/A,FALSE,"019-97";#N/A,#N/A,FALSE,"021-97";#N/A,#N/A,FALSE,"022-97";#N/A,#N/A,FALSE,"028-97"}</definedName>
    <definedName name="Valves2" localSheetId="37" hidden="1">{#N/A,#N/A,FALSE,"GERAL";#N/A,#N/A,FALSE,"012-96";#N/A,#N/A,FALSE,"018-96";#N/A,#N/A,FALSE,"027-96";#N/A,#N/A,FALSE,"059-96";#N/A,#N/A,FALSE,"076-96";#N/A,#N/A,FALSE,"019-97";#N/A,#N/A,FALSE,"021-97";#N/A,#N/A,FALSE,"022-97";#N/A,#N/A,FALSE,"028-97"}</definedName>
    <definedName name="Valves2" localSheetId="36" hidden="1">{#N/A,#N/A,FALSE,"GERAL";#N/A,#N/A,FALSE,"012-96";#N/A,#N/A,FALSE,"018-96";#N/A,#N/A,FALSE,"027-96";#N/A,#N/A,FALSE,"059-96";#N/A,#N/A,FALSE,"076-96";#N/A,#N/A,FALSE,"019-97";#N/A,#N/A,FALSE,"021-97";#N/A,#N/A,FALSE,"022-97";#N/A,#N/A,FALSE,"028-97"}</definedName>
    <definedName name="Valves2" localSheetId="33" hidden="1">{#N/A,#N/A,FALSE,"GERAL";#N/A,#N/A,FALSE,"012-96";#N/A,#N/A,FALSE,"018-96";#N/A,#N/A,FALSE,"027-96";#N/A,#N/A,FALSE,"059-96";#N/A,#N/A,FALSE,"076-96";#N/A,#N/A,FALSE,"019-97";#N/A,#N/A,FALSE,"021-97";#N/A,#N/A,FALSE,"022-97";#N/A,#N/A,FALSE,"028-97"}</definedName>
    <definedName name="Valves2" localSheetId="34" hidden="1">{#N/A,#N/A,FALSE,"GERAL";#N/A,#N/A,FALSE,"012-96";#N/A,#N/A,FALSE,"018-96";#N/A,#N/A,FALSE,"027-96";#N/A,#N/A,FALSE,"059-96";#N/A,#N/A,FALSE,"076-96";#N/A,#N/A,FALSE,"019-97";#N/A,#N/A,FALSE,"021-97";#N/A,#N/A,FALSE,"022-97";#N/A,#N/A,FALSE,"028-97"}</definedName>
    <definedName name="Valves2" localSheetId="31" hidden="1">{#N/A,#N/A,FALSE,"GERAL";#N/A,#N/A,FALSE,"012-96";#N/A,#N/A,FALSE,"018-96";#N/A,#N/A,FALSE,"027-96";#N/A,#N/A,FALSE,"059-96";#N/A,#N/A,FALSE,"076-96";#N/A,#N/A,FALSE,"019-97";#N/A,#N/A,FALSE,"021-97";#N/A,#N/A,FALSE,"022-97";#N/A,#N/A,FALSE,"028-97"}</definedName>
    <definedName name="Valves2" hidden="1">{#N/A,#N/A,FALSE,"GERAL";#N/A,#N/A,FALSE,"012-96";#N/A,#N/A,FALSE,"018-96";#N/A,#N/A,FALSE,"027-96";#N/A,#N/A,FALSE,"059-96";#N/A,#N/A,FALSE,"076-96";#N/A,#N/A,FALSE,"019-97";#N/A,#N/A,FALSE,"021-97";#N/A,#N/A,FALSE,"022-97";#N/A,#N/A,FALSE,"028-97"}</definedName>
    <definedName name="VANDEMATARAM" localSheetId="31">#REF!</definedName>
    <definedName name="VANDEMATARAM">!#REF!</definedName>
    <definedName name="VANITORIOS">#REF!</definedName>
    <definedName name="VANOS">#REF!</definedName>
    <definedName name="Var_bi" localSheetId="31">#REF!</definedName>
    <definedName name="Var_bi">!#REF!</definedName>
    <definedName name="Var_ped_bi" localSheetId="31">#REF!</definedName>
    <definedName name="Var_ped_bi">!#REF!</definedName>
    <definedName name="Var_ped_x" localSheetId="31">#REF!</definedName>
    <definedName name="Var_ped_x">!#REF!</definedName>
    <definedName name="Var_ped_z" localSheetId="31">#REF!</definedName>
    <definedName name="Var_ped_z">!#REF!</definedName>
    <definedName name="Var_pedz" localSheetId="31">#REF!</definedName>
    <definedName name="Var_pedz">!#REF!</definedName>
    <definedName name="varc" localSheetId="31">#REF!</definedName>
    <definedName name="varc">!#REF!</definedName>
    <definedName name="vardiv">#REF!</definedName>
    <definedName name="varh" localSheetId="31">#REF!</definedName>
    <definedName name="varh">!#REF!</definedName>
    <definedName name="VARIABILIDAD_STD">#REF!</definedName>
    <definedName name="Variables" localSheetId="31">#REF!</definedName>
    <definedName name="Variables">!#REF!</definedName>
    <definedName name="Variance" localSheetId="35" hidden="1">{#N/A,#N/A,FALSE,"SumD";#N/A,#N/A,FALSE,"ElecD";#N/A,#N/A,FALSE,"MechD";#N/A,#N/A,FALSE,"GeotD";#N/A,#N/A,FALSE,"PrcsD";#N/A,#N/A,FALSE,"TunnD";#N/A,#N/A,FALSE,"CivlD";#N/A,#N/A,FALSE,"NtwkD";#N/A,#N/A,FALSE,"EstgD";#N/A,#N/A,FALSE,"PEngD"}</definedName>
    <definedName name="Variance" localSheetId="37" hidden="1">{#N/A,#N/A,FALSE,"SumD";#N/A,#N/A,FALSE,"ElecD";#N/A,#N/A,FALSE,"MechD";#N/A,#N/A,FALSE,"GeotD";#N/A,#N/A,FALSE,"PrcsD";#N/A,#N/A,FALSE,"TunnD";#N/A,#N/A,FALSE,"CivlD";#N/A,#N/A,FALSE,"NtwkD";#N/A,#N/A,FALSE,"EstgD";#N/A,#N/A,FALSE,"PEngD"}</definedName>
    <definedName name="Variance" localSheetId="36" hidden="1">{#N/A,#N/A,FALSE,"SumD";#N/A,#N/A,FALSE,"ElecD";#N/A,#N/A,FALSE,"MechD";#N/A,#N/A,FALSE,"GeotD";#N/A,#N/A,FALSE,"PrcsD";#N/A,#N/A,FALSE,"TunnD";#N/A,#N/A,FALSE,"CivlD";#N/A,#N/A,FALSE,"NtwkD";#N/A,#N/A,FALSE,"EstgD";#N/A,#N/A,FALSE,"PEngD"}</definedName>
    <definedName name="Variance" localSheetId="33" hidden="1">{#N/A,#N/A,FALSE,"SumD";#N/A,#N/A,FALSE,"ElecD";#N/A,#N/A,FALSE,"MechD";#N/A,#N/A,FALSE,"GeotD";#N/A,#N/A,FALSE,"PrcsD";#N/A,#N/A,FALSE,"TunnD";#N/A,#N/A,FALSE,"CivlD";#N/A,#N/A,FALSE,"NtwkD";#N/A,#N/A,FALSE,"EstgD";#N/A,#N/A,FALSE,"PEngD"}</definedName>
    <definedName name="Variance" localSheetId="34" hidden="1">{#N/A,#N/A,FALSE,"SumD";#N/A,#N/A,FALSE,"ElecD";#N/A,#N/A,FALSE,"MechD";#N/A,#N/A,FALSE,"GeotD";#N/A,#N/A,FALSE,"PrcsD";#N/A,#N/A,FALSE,"TunnD";#N/A,#N/A,FALSE,"CivlD";#N/A,#N/A,FALSE,"NtwkD";#N/A,#N/A,FALSE,"EstgD";#N/A,#N/A,FALSE,"PEngD"}</definedName>
    <definedName name="Variance" localSheetId="31" hidden="1">{#N/A,#N/A,FALSE,"SumD";#N/A,#N/A,FALSE,"ElecD";#N/A,#N/A,FALSE,"MechD";#N/A,#N/A,FALSE,"GeotD";#N/A,#N/A,FALSE,"PrcsD";#N/A,#N/A,FALSE,"TunnD";#N/A,#N/A,FALSE,"CivlD";#N/A,#N/A,FALSE,"NtwkD";#N/A,#N/A,FALSE,"EstgD";#N/A,#N/A,FALSE,"PEngD"}</definedName>
    <definedName name="Variance" hidden="1">{#N/A,#N/A,FALSE,"SumD";#N/A,#N/A,FALSE,"ElecD";#N/A,#N/A,FALSE,"MechD";#N/A,#N/A,FALSE,"GeotD";#N/A,#N/A,FALSE,"PrcsD";#N/A,#N/A,FALSE,"TunnD";#N/A,#N/A,FALSE,"CivlD";#N/A,#N/A,FALSE,"NtwkD";#N/A,#N/A,FALSE,"EstgD";#N/A,#N/A,FALSE,"PEngD"}</definedName>
    <definedName name="Variation" localSheetId="35" hidden="1">{#N/A,#N/A,FALSE,"SumD";#N/A,#N/A,FALSE,"ElecD";#N/A,#N/A,FALSE,"MechD";#N/A,#N/A,FALSE,"GeotD";#N/A,#N/A,FALSE,"PrcsD";#N/A,#N/A,FALSE,"TunnD";#N/A,#N/A,FALSE,"CivlD";#N/A,#N/A,FALSE,"NtwkD";#N/A,#N/A,FALSE,"EstgD";#N/A,#N/A,FALSE,"PEngD"}</definedName>
    <definedName name="Variation" localSheetId="37" hidden="1">{#N/A,#N/A,FALSE,"SumD";#N/A,#N/A,FALSE,"ElecD";#N/A,#N/A,FALSE,"MechD";#N/A,#N/A,FALSE,"GeotD";#N/A,#N/A,FALSE,"PrcsD";#N/A,#N/A,FALSE,"TunnD";#N/A,#N/A,FALSE,"CivlD";#N/A,#N/A,FALSE,"NtwkD";#N/A,#N/A,FALSE,"EstgD";#N/A,#N/A,FALSE,"PEngD"}</definedName>
    <definedName name="Variation" localSheetId="36" hidden="1">{#N/A,#N/A,FALSE,"SumD";#N/A,#N/A,FALSE,"ElecD";#N/A,#N/A,FALSE,"MechD";#N/A,#N/A,FALSE,"GeotD";#N/A,#N/A,FALSE,"PrcsD";#N/A,#N/A,FALSE,"TunnD";#N/A,#N/A,FALSE,"CivlD";#N/A,#N/A,FALSE,"NtwkD";#N/A,#N/A,FALSE,"EstgD";#N/A,#N/A,FALSE,"PEngD"}</definedName>
    <definedName name="Variation" localSheetId="33" hidden="1">{#N/A,#N/A,FALSE,"SumD";#N/A,#N/A,FALSE,"ElecD";#N/A,#N/A,FALSE,"MechD";#N/A,#N/A,FALSE,"GeotD";#N/A,#N/A,FALSE,"PrcsD";#N/A,#N/A,FALSE,"TunnD";#N/A,#N/A,FALSE,"CivlD";#N/A,#N/A,FALSE,"NtwkD";#N/A,#N/A,FALSE,"EstgD";#N/A,#N/A,FALSE,"PEngD"}</definedName>
    <definedName name="Variation" localSheetId="34" hidden="1">{#N/A,#N/A,FALSE,"SumD";#N/A,#N/A,FALSE,"ElecD";#N/A,#N/A,FALSE,"MechD";#N/A,#N/A,FALSE,"GeotD";#N/A,#N/A,FALSE,"PrcsD";#N/A,#N/A,FALSE,"TunnD";#N/A,#N/A,FALSE,"CivlD";#N/A,#N/A,FALSE,"NtwkD";#N/A,#N/A,FALSE,"EstgD";#N/A,#N/A,FALSE,"PEngD"}</definedName>
    <definedName name="Variation" localSheetId="31"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arilla" localSheetId="31">#REF!</definedName>
    <definedName name="Varilla">!#REF!</definedName>
    <definedName name="Varillas_ped" localSheetId="31">#REF!</definedName>
    <definedName name="Varillas_ped">!#REF!</definedName>
    <definedName name="Varillasx" localSheetId="31">#REF!</definedName>
    <definedName name="Varillasx">!#REF!</definedName>
    <definedName name="Varillasx_m" localSheetId="31">#REF!</definedName>
    <definedName name="Varillasx_m">!#REF!</definedName>
    <definedName name="Varillasz" localSheetId="31">#REF!</definedName>
    <definedName name="Varillasz">!#REF!</definedName>
    <definedName name="Varillasz_m" localSheetId="31">#REF!</definedName>
    <definedName name="Varillasz_m">!#REF!</definedName>
    <definedName name="vasad" localSheetId="35" hidden="1">{"desarrollo",#N/A,FALSE,"Cámara Camión";"resumen",#N/A,FALSE,"Cámara Camión";"eqprod",#N/A,FALSE,"Cámara Camión"}</definedName>
    <definedName name="vasad" localSheetId="37" hidden="1">{"desarrollo",#N/A,FALSE,"Cámara Camión";"resumen",#N/A,FALSE,"Cámara Camión";"eqprod",#N/A,FALSE,"Cámara Camión"}</definedName>
    <definedName name="vasad" localSheetId="36" hidden="1">{"desarrollo",#N/A,FALSE,"Cámara Camión";"resumen",#N/A,FALSE,"Cámara Camión";"eqprod",#N/A,FALSE,"Cámara Camión"}</definedName>
    <definedName name="vasad" localSheetId="33" hidden="1">{"desarrollo",#N/A,FALSE,"Cámara Camión";"resumen",#N/A,FALSE,"Cámara Camión";"eqprod",#N/A,FALSE,"Cámara Camión"}</definedName>
    <definedName name="vasad" localSheetId="34" hidden="1">{"desarrollo",#N/A,FALSE,"Cámara Camión";"resumen",#N/A,FALSE,"Cámara Camión";"eqprod",#N/A,FALSE,"Cámara Camión"}</definedName>
    <definedName name="vasad" localSheetId="31" hidden="1">{"desarrollo",#N/A,FALSE,"Cámara Camión";"resumen",#N/A,FALSE,"Cámara Camión";"eqprod",#N/A,FALSE,"Cámara Camión"}</definedName>
    <definedName name="vasad" hidden="1">{"desarrollo",#N/A,FALSE,"Cámara Camión";"resumen",#N/A,FALSE,"Cámara Camión";"eqprod",#N/A,FALSE,"Cámara Camión"}</definedName>
    <definedName name="vassy" localSheetId="35" hidden="1">{#N/A,#N/A,FALSE,"Matrix";#N/A,#N/A,FALSE,"Executive";#N/A,#N/A,FALSE,"Summary"}</definedName>
    <definedName name="vassy" localSheetId="37" hidden="1">{#N/A,#N/A,FALSE,"Matrix";#N/A,#N/A,FALSE,"Executive";#N/A,#N/A,FALSE,"Summary"}</definedName>
    <definedName name="vassy" localSheetId="36" hidden="1">{#N/A,#N/A,FALSE,"Matrix";#N/A,#N/A,FALSE,"Executive";#N/A,#N/A,FALSE,"Summary"}</definedName>
    <definedName name="vassy" localSheetId="33" hidden="1">{#N/A,#N/A,FALSE,"Matrix";#N/A,#N/A,FALSE,"Executive";#N/A,#N/A,FALSE,"Summary"}</definedName>
    <definedName name="vassy" localSheetId="34" hidden="1">{#N/A,#N/A,FALSE,"Matrix";#N/A,#N/A,FALSE,"Executive";#N/A,#N/A,FALSE,"Summary"}</definedName>
    <definedName name="vassy" localSheetId="31" hidden="1">{#N/A,#N/A,FALSE,"Matrix";#N/A,#N/A,FALSE,"Executive";#N/A,#N/A,FALSE,"Summary"}</definedName>
    <definedName name="vassy" hidden="1">{#N/A,#N/A,FALSE,"Matrix";#N/A,#N/A,FALSE,"Executive";#N/A,#N/A,FALSE,"Summary"}</definedName>
    <definedName name="vasvsdvs" localSheetId="31">#REF!</definedName>
    <definedName name="vasvsdvs">!#REF!</definedName>
    <definedName name="VAT" localSheetId="31">#REF!</definedName>
    <definedName name="VAT">!#REF!</definedName>
    <definedName name="VATM" localSheetId="35" hidden="1">{"'Sheet1'!$L$16"}</definedName>
    <definedName name="VATM" localSheetId="37" hidden="1">{"'Sheet1'!$L$16"}</definedName>
    <definedName name="VATM" localSheetId="36" hidden="1">{"'Sheet1'!$L$16"}</definedName>
    <definedName name="VATM" localSheetId="33" hidden="1">{"'Sheet1'!$L$16"}</definedName>
    <definedName name="VATM" localSheetId="34" hidden="1">{"'Sheet1'!$L$16"}</definedName>
    <definedName name="VATM" localSheetId="31" hidden="1">{"'Sheet1'!$L$16"}</definedName>
    <definedName name="VATM" hidden="1">{"'Sheet1'!$L$16"}</definedName>
    <definedName name="vavaas" localSheetId="35" hidden="1">{#N/A,#N/A,FALSE,"Total_OC015";#N/A,#N/A,FALSE,"ADMIN";#N/A,#N/A,FALSE,"PROCES";#N/A,#N/A,FALSE,"mecan";#N/A,#N/A,FALSE,"civil";#N/A,#N/A,FALSE,"CAÑER";#N/A,#N/A,FALSE,"ELEC";#N/A,#N/A,FALSE,"INSTR"}</definedName>
    <definedName name="vavaas" localSheetId="37" hidden="1">{#N/A,#N/A,FALSE,"Total_OC015";#N/A,#N/A,FALSE,"ADMIN";#N/A,#N/A,FALSE,"PROCES";#N/A,#N/A,FALSE,"mecan";#N/A,#N/A,FALSE,"civil";#N/A,#N/A,FALSE,"CAÑER";#N/A,#N/A,FALSE,"ELEC";#N/A,#N/A,FALSE,"INSTR"}</definedName>
    <definedName name="vavaas" localSheetId="36" hidden="1">{#N/A,#N/A,FALSE,"Total_OC015";#N/A,#N/A,FALSE,"ADMIN";#N/A,#N/A,FALSE,"PROCES";#N/A,#N/A,FALSE,"mecan";#N/A,#N/A,FALSE,"civil";#N/A,#N/A,FALSE,"CAÑER";#N/A,#N/A,FALSE,"ELEC";#N/A,#N/A,FALSE,"INSTR"}</definedName>
    <definedName name="vavaas" localSheetId="33" hidden="1">{#N/A,#N/A,FALSE,"Total_OC015";#N/A,#N/A,FALSE,"ADMIN";#N/A,#N/A,FALSE,"PROCES";#N/A,#N/A,FALSE,"mecan";#N/A,#N/A,FALSE,"civil";#N/A,#N/A,FALSE,"CAÑER";#N/A,#N/A,FALSE,"ELEC";#N/A,#N/A,FALSE,"INSTR"}</definedName>
    <definedName name="vavaas" localSheetId="34" hidden="1">{#N/A,#N/A,FALSE,"Total_OC015";#N/A,#N/A,FALSE,"ADMIN";#N/A,#N/A,FALSE,"PROCES";#N/A,#N/A,FALSE,"mecan";#N/A,#N/A,FALSE,"civil";#N/A,#N/A,FALSE,"CAÑER";#N/A,#N/A,FALSE,"ELEC";#N/A,#N/A,FALSE,"INSTR"}</definedName>
    <definedName name="vavaas" localSheetId="31" hidden="1">{#N/A,#N/A,FALSE,"Total_OC015";#N/A,#N/A,FALSE,"ADMIN";#N/A,#N/A,FALSE,"PROCES";#N/A,#N/A,FALSE,"mecan";#N/A,#N/A,FALSE,"civil";#N/A,#N/A,FALSE,"CAÑER";#N/A,#N/A,FALSE,"ELEC";#N/A,#N/A,FALSE,"INSTR"}</definedName>
    <definedName name="vavaas" hidden="1">{#N/A,#N/A,FALSE,"Total_OC015";#N/A,#N/A,FALSE,"ADMIN";#N/A,#N/A,FALSE,"PROCES";#N/A,#N/A,FALSE,"mecan";#N/A,#N/A,FALSE,"civil";#N/A,#N/A,FALSE,"CAÑER";#N/A,#N/A,FALSE,"ELEC";#N/A,#N/A,FALSE,"INSTR"}</definedName>
    <definedName name="vb" localSheetId="31">#REF!</definedName>
    <definedName name="vb">!#REF!</definedName>
    <definedName name="vba_IsInitiative" hidden="1">#REF!</definedName>
    <definedName name="vba_SheetSettings" hidden="1">#REF!</definedName>
    <definedName name="vba_SheetVisibility" hidden="1">#REF!</definedName>
    <definedName name="vba_UI_Addr_Change" hidden="1">#REF!</definedName>
    <definedName name="vba_UI_Addr_Clear" hidden="1">#REF!</definedName>
    <definedName name="VBA_VERSION" hidden="1">"1.11.0"</definedName>
    <definedName name="vbcvbv" localSheetId="35" hidden="1">{#N/A,#N/A,FALSE,"Extension Title";#N/A,#N/A,FALSE,"Extensions Main";#N/A,#N/A,FALSE,"Christchurst";#N/A,#N/A,FALSE,"Larkfield Extension";#N/A,#N/A,FALSE,"Taunton";#N/A,#N/A,FALSE,"Farlington";#N/A,#N/A,FALSE,"Sidney Street";#N/A,#N/A,FALSE,"Tamworth";#N/A,#N/A,FALSE,"New Build Main"}</definedName>
    <definedName name="vbcvbv" localSheetId="37" hidden="1">{#N/A,#N/A,FALSE,"Extension Title";#N/A,#N/A,FALSE,"Extensions Main";#N/A,#N/A,FALSE,"Christchurst";#N/A,#N/A,FALSE,"Larkfield Extension";#N/A,#N/A,FALSE,"Taunton";#N/A,#N/A,FALSE,"Farlington";#N/A,#N/A,FALSE,"Sidney Street";#N/A,#N/A,FALSE,"Tamworth";#N/A,#N/A,FALSE,"New Build Main"}</definedName>
    <definedName name="vbcvbv" localSheetId="32" hidden="1">{#N/A,#N/A,FALSE,"Extension Title";#N/A,#N/A,FALSE,"Extensions Main";#N/A,#N/A,FALSE,"Christchurst";#N/A,#N/A,FALSE,"Larkfield Extension";#N/A,#N/A,FALSE,"Taunton";#N/A,#N/A,FALSE,"Farlington";#N/A,#N/A,FALSE,"Sidney Street";#N/A,#N/A,FALSE,"Tamworth";#N/A,#N/A,FALSE,"New Build Main"}</definedName>
    <definedName name="vbcvbv" localSheetId="21" hidden="1">{#N/A,#N/A,FALSE,"Extension Title";#N/A,#N/A,FALSE,"Extensions Main";#N/A,#N/A,FALSE,"Christchurst";#N/A,#N/A,FALSE,"Larkfield Extension";#N/A,#N/A,FALSE,"Taunton";#N/A,#N/A,FALSE,"Farlington";#N/A,#N/A,FALSE,"Sidney Street";#N/A,#N/A,FALSE,"Tamworth";#N/A,#N/A,FALSE,"New Build Main"}</definedName>
    <definedName name="vbcvbv" localSheetId="36" hidden="1">{#N/A,#N/A,FALSE,"Extension Title";#N/A,#N/A,FALSE,"Extensions Main";#N/A,#N/A,FALSE,"Christchurst";#N/A,#N/A,FALSE,"Larkfield Extension";#N/A,#N/A,FALSE,"Taunton";#N/A,#N/A,FALSE,"Farlington";#N/A,#N/A,FALSE,"Sidney Street";#N/A,#N/A,FALSE,"Tamworth";#N/A,#N/A,FALSE,"New Build Main"}</definedName>
    <definedName name="vbcvbv" localSheetId="33" hidden="1">{#N/A,#N/A,FALSE,"Extension Title";#N/A,#N/A,FALSE,"Extensions Main";#N/A,#N/A,FALSE,"Christchurst";#N/A,#N/A,FALSE,"Larkfield Extension";#N/A,#N/A,FALSE,"Taunton";#N/A,#N/A,FALSE,"Farlington";#N/A,#N/A,FALSE,"Sidney Street";#N/A,#N/A,FALSE,"Tamworth";#N/A,#N/A,FALSE,"New Build Main"}</definedName>
    <definedName name="vbcvbv" localSheetId="34" hidden="1">{#N/A,#N/A,FALSE,"Extension Title";#N/A,#N/A,FALSE,"Extensions Main";#N/A,#N/A,FALSE,"Christchurst";#N/A,#N/A,FALSE,"Larkfield Extension";#N/A,#N/A,FALSE,"Taunton";#N/A,#N/A,FALSE,"Farlington";#N/A,#N/A,FALSE,"Sidney Street";#N/A,#N/A,FALSE,"Tamworth";#N/A,#N/A,FALSE,"New Build Main"}</definedName>
    <definedName name="vbcvbv" localSheetId="31" hidden="1">{#N/A,#N/A,FALSE,"Extension Title";#N/A,#N/A,FALSE,"Extensions Main";#N/A,#N/A,FALSE,"Christchurst";#N/A,#N/A,FALSE,"Larkfield Extension";#N/A,#N/A,FALSE,"Taunton";#N/A,#N/A,FALSE,"Farlington";#N/A,#N/A,FALSE,"Sidney Street";#N/A,#N/A,FALSE,"Tamworth";#N/A,#N/A,FALSE,"New Build Main"}</definedName>
    <definedName name="vbcvbv" hidden="1">{#N/A,#N/A,FALSE,"Extension Title";#N/A,#N/A,FALSE,"Extensions Main";#N/A,#N/A,FALSE,"Christchurst";#N/A,#N/A,FALSE,"Larkfield Extension";#N/A,#N/A,FALSE,"Taunton";#N/A,#N/A,FALSE,"Farlington";#N/A,#N/A,FALSE,"Sidney Street";#N/A,#N/A,FALSE,"Tamworth";#N/A,#N/A,FALSE,"New Build Main"}</definedName>
    <definedName name="vbge" localSheetId="35" hidden="1">{"MO(BASE)",#N/A,FALSE,"MO(BASE)";"MO(BASE)1",#N/A,FALSE,"MO(BASE)";"MO(BASE)2",#N/A,FALSE,"MO(BASE)"}</definedName>
    <definedName name="vbge" localSheetId="37" hidden="1">{"MO(BASE)",#N/A,FALSE,"MO(BASE)";"MO(BASE)1",#N/A,FALSE,"MO(BASE)";"MO(BASE)2",#N/A,FALSE,"MO(BASE)"}</definedName>
    <definedName name="vbge" localSheetId="36" hidden="1">{"MO(BASE)",#N/A,FALSE,"MO(BASE)";"MO(BASE)1",#N/A,FALSE,"MO(BASE)";"MO(BASE)2",#N/A,FALSE,"MO(BASE)"}</definedName>
    <definedName name="vbge" localSheetId="33" hidden="1">{"MO(BASE)",#N/A,FALSE,"MO(BASE)";"MO(BASE)1",#N/A,FALSE,"MO(BASE)";"MO(BASE)2",#N/A,FALSE,"MO(BASE)"}</definedName>
    <definedName name="vbge" localSheetId="34" hidden="1">{"MO(BASE)",#N/A,FALSE,"MO(BASE)";"MO(BASE)1",#N/A,FALSE,"MO(BASE)";"MO(BASE)2",#N/A,FALSE,"MO(BASE)"}</definedName>
    <definedName name="vbge" localSheetId="31" hidden="1">{"MO(BASE)",#N/A,FALSE,"MO(BASE)";"MO(BASE)1",#N/A,FALSE,"MO(BASE)";"MO(BASE)2",#N/A,FALSE,"MO(BASE)"}</definedName>
    <definedName name="vbge" hidden="1">{"MO(BASE)",#N/A,FALSE,"MO(BASE)";"MO(BASE)1",#N/A,FALSE,"MO(BASE)";"MO(BASE)2",#N/A,FALSE,"MO(BASE)"}</definedName>
    <definedName name="vbgfhjhk" localSheetId="35" hidden="1">{#N/A,#N/A,FALSE,"Total_OC015";#N/A,#N/A,FALSE,"ADMIN";#N/A,#N/A,FALSE,"PROCES";#N/A,#N/A,FALSE,"mecan";#N/A,#N/A,FALSE,"civil";#N/A,#N/A,FALSE,"CAÑER";#N/A,#N/A,FALSE,"ELEC";#N/A,#N/A,FALSE,"INSTR"}</definedName>
    <definedName name="vbgfhjhk" localSheetId="37" hidden="1">{#N/A,#N/A,FALSE,"Total_OC015";#N/A,#N/A,FALSE,"ADMIN";#N/A,#N/A,FALSE,"PROCES";#N/A,#N/A,FALSE,"mecan";#N/A,#N/A,FALSE,"civil";#N/A,#N/A,FALSE,"CAÑER";#N/A,#N/A,FALSE,"ELEC";#N/A,#N/A,FALSE,"INSTR"}</definedName>
    <definedName name="vbgfhjhk" localSheetId="36" hidden="1">{#N/A,#N/A,FALSE,"Total_OC015";#N/A,#N/A,FALSE,"ADMIN";#N/A,#N/A,FALSE,"PROCES";#N/A,#N/A,FALSE,"mecan";#N/A,#N/A,FALSE,"civil";#N/A,#N/A,FALSE,"CAÑER";#N/A,#N/A,FALSE,"ELEC";#N/A,#N/A,FALSE,"INSTR"}</definedName>
    <definedName name="vbgfhjhk" localSheetId="33" hidden="1">{#N/A,#N/A,FALSE,"Total_OC015";#N/A,#N/A,FALSE,"ADMIN";#N/A,#N/A,FALSE,"PROCES";#N/A,#N/A,FALSE,"mecan";#N/A,#N/A,FALSE,"civil";#N/A,#N/A,FALSE,"CAÑER";#N/A,#N/A,FALSE,"ELEC";#N/A,#N/A,FALSE,"INSTR"}</definedName>
    <definedName name="vbgfhjhk" localSheetId="34" hidden="1">{#N/A,#N/A,FALSE,"Total_OC015";#N/A,#N/A,FALSE,"ADMIN";#N/A,#N/A,FALSE,"PROCES";#N/A,#N/A,FALSE,"mecan";#N/A,#N/A,FALSE,"civil";#N/A,#N/A,FALSE,"CAÑER";#N/A,#N/A,FALSE,"ELEC";#N/A,#N/A,FALSE,"INSTR"}</definedName>
    <definedName name="vbgfhjhk" localSheetId="31" hidden="1">{#N/A,#N/A,FALSE,"Total_OC015";#N/A,#N/A,FALSE,"ADMIN";#N/A,#N/A,FALSE,"PROCES";#N/A,#N/A,FALSE,"mecan";#N/A,#N/A,FALSE,"civil";#N/A,#N/A,FALSE,"CAÑER";#N/A,#N/A,FALSE,"ELEC";#N/A,#N/A,FALSE,"INSTR"}</definedName>
    <definedName name="vbgfhjhk" hidden="1">{#N/A,#N/A,FALSE,"Total_OC015";#N/A,#N/A,FALSE,"ADMIN";#N/A,#N/A,FALSE,"PROCES";#N/A,#N/A,FALSE,"mecan";#N/A,#N/A,FALSE,"civil";#N/A,#N/A,FALSE,"CAÑER";#N/A,#N/A,FALSE,"ELEC";#N/A,#N/A,FALSE,"INSTR"}</definedName>
    <definedName name="vbn" localSheetId="35" hidden="1">{"DETALLE_1996",#N/A,FALSE,"flujo";"DETALLE_1997",#N/A,FALSE,"flujo";"GASTOS_INCURRIDOS_1996",#N/A,FALSE,"flujo";"GASTOS_PROGRAMADOS_PARA_1997",#N/A,FALSE,"flujo";#N/A,#N/A,FALSE,"comparat";#N/A,#N/A,FALSE,"costos";#N/A,#N/A,FALSE,"proyctrol"}</definedName>
    <definedName name="vbn" localSheetId="37" hidden="1">{"DETALLE_1996",#N/A,FALSE,"flujo";"DETALLE_1997",#N/A,FALSE,"flujo";"GASTOS_INCURRIDOS_1996",#N/A,FALSE,"flujo";"GASTOS_PROGRAMADOS_PARA_1997",#N/A,FALSE,"flujo";#N/A,#N/A,FALSE,"comparat";#N/A,#N/A,FALSE,"costos";#N/A,#N/A,FALSE,"proyctrol"}</definedName>
    <definedName name="vbn" localSheetId="36" hidden="1">{"DETALLE_1996",#N/A,FALSE,"flujo";"DETALLE_1997",#N/A,FALSE,"flujo";"GASTOS_INCURRIDOS_1996",#N/A,FALSE,"flujo";"GASTOS_PROGRAMADOS_PARA_1997",#N/A,FALSE,"flujo";#N/A,#N/A,FALSE,"comparat";#N/A,#N/A,FALSE,"costos";#N/A,#N/A,FALSE,"proyctrol"}</definedName>
    <definedName name="vbn" localSheetId="33" hidden="1">{"DETALLE_1996",#N/A,FALSE,"flujo";"DETALLE_1997",#N/A,FALSE,"flujo";"GASTOS_INCURRIDOS_1996",#N/A,FALSE,"flujo";"GASTOS_PROGRAMADOS_PARA_1997",#N/A,FALSE,"flujo";#N/A,#N/A,FALSE,"comparat";#N/A,#N/A,FALSE,"costos";#N/A,#N/A,FALSE,"proyctrol"}</definedName>
    <definedName name="vbn" localSheetId="34" hidden="1">{"DETALLE_1996",#N/A,FALSE,"flujo";"DETALLE_1997",#N/A,FALSE,"flujo";"GASTOS_INCURRIDOS_1996",#N/A,FALSE,"flujo";"GASTOS_PROGRAMADOS_PARA_1997",#N/A,FALSE,"flujo";#N/A,#N/A,FALSE,"comparat";#N/A,#N/A,FALSE,"costos";#N/A,#N/A,FALSE,"proyctrol"}</definedName>
    <definedName name="vbn" localSheetId="31" hidden="1">{"DETALLE_1996",#N/A,FALSE,"flujo";"DETALLE_1997",#N/A,FALSE,"flujo";"GASTOS_INCURRIDOS_1996",#N/A,FALSE,"flujo";"GASTOS_PROGRAMADOS_PARA_1997",#N/A,FALSE,"flujo";#N/A,#N/A,FALSE,"comparat";#N/A,#N/A,FALSE,"costos";#N/A,#N/A,FALSE,"proyctrol"}</definedName>
    <definedName name="vbn" hidden="1">{"DETALLE_1996",#N/A,FALSE,"flujo";"DETALLE_1997",#N/A,FALSE,"flujo";"GASTOS_INCURRIDOS_1996",#N/A,FALSE,"flujo";"GASTOS_PROGRAMADOS_PARA_1997",#N/A,FALSE,"flujo";#N/A,#N/A,FALSE,"comparat";#N/A,#N/A,FALSE,"costos";#N/A,#N/A,FALSE,"proyctrol"}</definedName>
    <definedName name="vbnbvbnvbnbvnbbnv" localSheetId="35" hidden="1">{#N/A,#N/A,FALSE,"masez (10)";#N/A,#N/A,FALSE,"masez (7)";#N/A,#N/A,FALSE,"masez (6)";#N/A,#N/A,FALSE,"masez (5)";#N/A,#N/A,FALSE,"masez (4)";#N/A,#N/A,FALSE,"masez (3)";#N/A,#N/A,FALSE,"masez (2)";#N/A,#N/A,FALSE,"GME";#N/A,#N/A,FALSE,"masez"}</definedName>
    <definedName name="vbnbvbnvbnbvnbbnv" localSheetId="37" hidden="1">{#N/A,#N/A,FALSE,"masez (10)";#N/A,#N/A,FALSE,"masez (7)";#N/A,#N/A,FALSE,"masez (6)";#N/A,#N/A,FALSE,"masez (5)";#N/A,#N/A,FALSE,"masez (4)";#N/A,#N/A,FALSE,"masez (3)";#N/A,#N/A,FALSE,"masez (2)";#N/A,#N/A,FALSE,"GME";#N/A,#N/A,FALSE,"masez"}</definedName>
    <definedName name="vbnbvbnvbnbvnbbnv" localSheetId="36" hidden="1">{#N/A,#N/A,FALSE,"masez (10)";#N/A,#N/A,FALSE,"masez (7)";#N/A,#N/A,FALSE,"masez (6)";#N/A,#N/A,FALSE,"masez (5)";#N/A,#N/A,FALSE,"masez (4)";#N/A,#N/A,FALSE,"masez (3)";#N/A,#N/A,FALSE,"masez (2)";#N/A,#N/A,FALSE,"GME";#N/A,#N/A,FALSE,"masez"}</definedName>
    <definedName name="vbnbvbnvbnbvnbbnv" localSheetId="33" hidden="1">{#N/A,#N/A,FALSE,"masez (10)";#N/A,#N/A,FALSE,"masez (7)";#N/A,#N/A,FALSE,"masez (6)";#N/A,#N/A,FALSE,"masez (5)";#N/A,#N/A,FALSE,"masez (4)";#N/A,#N/A,FALSE,"masez (3)";#N/A,#N/A,FALSE,"masez (2)";#N/A,#N/A,FALSE,"GME";#N/A,#N/A,FALSE,"masez"}</definedName>
    <definedName name="vbnbvbnvbnbvnbbnv" localSheetId="34" hidden="1">{#N/A,#N/A,FALSE,"masez (10)";#N/A,#N/A,FALSE,"masez (7)";#N/A,#N/A,FALSE,"masez (6)";#N/A,#N/A,FALSE,"masez (5)";#N/A,#N/A,FALSE,"masez (4)";#N/A,#N/A,FALSE,"masez (3)";#N/A,#N/A,FALSE,"masez (2)";#N/A,#N/A,FALSE,"GME";#N/A,#N/A,FALSE,"masez"}</definedName>
    <definedName name="vbnbvbnvbnbvnbbnv" localSheetId="31" hidden="1">{#N/A,#N/A,FALSE,"masez (10)";#N/A,#N/A,FALSE,"masez (7)";#N/A,#N/A,FALSE,"masez (6)";#N/A,#N/A,FALSE,"masez (5)";#N/A,#N/A,FALSE,"masez (4)";#N/A,#N/A,FALSE,"masez (3)";#N/A,#N/A,FALSE,"masez (2)";#N/A,#N/A,FALSE,"GME";#N/A,#N/A,FALSE,"masez"}</definedName>
    <definedName name="vbnbvbnvbnbvnbbnv" hidden="1">{#N/A,#N/A,FALSE,"masez (10)";#N/A,#N/A,FALSE,"masez (7)";#N/A,#N/A,FALSE,"masez (6)";#N/A,#N/A,FALSE,"masez (5)";#N/A,#N/A,FALSE,"masez (4)";#N/A,#N/A,FALSE,"masez (3)";#N/A,#N/A,FALSE,"masez (2)";#N/A,#N/A,FALSE,"GME";#N/A,#N/A,FALSE,"masez"}</definedName>
    <definedName name="vbncvbcvc">#REF!</definedName>
    <definedName name="vbnnbnvbnv"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bnnbnvbnv"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bnnbnvbnv"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bnnbnvbnv"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bnnbnvbnv"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bnnbnvbnv"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bnnbnvbnv"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bnnmm" localSheetId="35" hidden="1">{#N/A,#N/A,FALSE,"minas";#N/A,#N/A,FALSE,"Total_OC015";#N/A,#N/A,FALSE,"ADMIN";#N/A,#N/A,FALSE,"PROCES";#N/A,#N/A,FALSE,"civil";#N/A,#N/A,FALSE,"CAÑER";#N/A,#N/A,FALSE,"ELEC";#N/A,#N/A,FALSE,"INSTR";#N/A,#N/A,FALSE,"PDS";#N/A,#N/A,FALSE,"mecan"}</definedName>
    <definedName name="vbnnmm" localSheetId="37" hidden="1">{#N/A,#N/A,FALSE,"minas";#N/A,#N/A,FALSE,"Total_OC015";#N/A,#N/A,FALSE,"ADMIN";#N/A,#N/A,FALSE,"PROCES";#N/A,#N/A,FALSE,"civil";#N/A,#N/A,FALSE,"CAÑER";#N/A,#N/A,FALSE,"ELEC";#N/A,#N/A,FALSE,"INSTR";#N/A,#N/A,FALSE,"PDS";#N/A,#N/A,FALSE,"mecan"}</definedName>
    <definedName name="vbnnmm" localSheetId="36" hidden="1">{#N/A,#N/A,FALSE,"minas";#N/A,#N/A,FALSE,"Total_OC015";#N/A,#N/A,FALSE,"ADMIN";#N/A,#N/A,FALSE,"PROCES";#N/A,#N/A,FALSE,"civil";#N/A,#N/A,FALSE,"CAÑER";#N/A,#N/A,FALSE,"ELEC";#N/A,#N/A,FALSE,"INSTR";#N/A,#N/A,FALSE,"PDS";#N/A,#N/A,FALSE,"mecan"}</definedName>
    <definedName name="vbnnmm" localSheetId="33" hidden="1">{#N/A,#N/A,FALSE,"minas";#N/A,#N/A,FALSE,"Total_OC015";#N/A,#N/A,FALSE,"ADMIN";#N/A,#N/A,FALSE,"PROCES";#N/A,#N/A,FALSE,"civil";#N/A,#N/A,FALSE,"CAÑER";#N/A,#N/A,FALSE,"ELEC";#N/A,#N/A,FALSE,"INSTR";#N/A,#N/A,FALSE,"PDS";#N/A,#N/A,FALSE,"mecan"}</definedName>
    <definedName name="vbnnmm" localSheetId="34" hidden="1">{#N/A,#N/A,FALSE,"minas";#N/A,#N/A,FALSE,"Total_OC015";#N/A,#N/A,FALSE,"ADMIN";#N/A,#N/A,FALSE,"PROCES";#N/A,#N/A,FALSE,"civil";#N/A,#N/A,FALSE,"CAÑER";#N/A,#N/A,FALSE,"ELEC";#N/A,#N/A,FALSE,"INSTR";#N/A,#N/A,FALSE,"PDS";#N/A,#N/A,FALSE,"mecan"}</definedName>
    <definedName name="vbnnmm" localSheetId="31" hidden="1">{#N/A,#N/A,FALSE,"minas";#N/A,#N/A,FALSE,"Total_OC015";#N/A,#N/A,FALSE,"ADMIN";#N/A,#N/A,FALSE,"PROCES";#N/A,#N/A,FALSE,"civil";#N/A,#N/A,FALSE,"CAÑER";#N/A,#N/A,FALSE,"ELEC";#N/A,#N/A,FALSE,"INSTR";#N/A,#N/A,FALSE,"PDS";#N/A,#N/A,FALSE,"mecan"}</definedName>
    <definedName name="vbnnmm" hidden="1">{#N/A,#N/A,FALSE,"minas";#N/A,#N/A,FALSE,"Total_OC015";#N/A,#N/A,FALSE,"ADMIN";#N/A,#N/A,FALSE,"PROCES";#N/A,#N/A,FALSE,"civil";#N/A,#N/A,FALSE,"CAÑER";#N/A,#N/A,FALSE,"ELEC";#N/A,#N/A,FALSE,"INSTR";#N/A,#N/A,FALSE,"PDS";#N/A,#N/A,FALSE,"mecan"}</definedName>
    <definedName name="vbnvnnbnbbv" localSheetId="35" hidden="1">{#N/A,#N/A,FALSE,"SumD";#N/A,#N/A,FALSE,"ElecD";#N/A,#N/A,FALSE,"MechD";#N/A,#N/A,FALSE,"GeotD";#N/A,#N/A,FALSE,"PrcsD";#N/A,#N/A,FALSE,"TunnD";#N/A,#N/A,FALSE,"CivlD";#N/A,#N/A,FALSE,"NtwkD";#N/A,#N/A,FALSE,"EstgD";#N/A,#N/A,FALSE,"PEngD"}</definedName>
    <definedName name="vbnvnnbnbbv" localSheetId="37" hidden="1">{#N/A,#N/A,FALSE,"SumD";#N/A,#N/A,FALSE,"ElecD";#N/A,#N/A,FALSE,"MechD";#N/A,#N/A,FALSE,"GeotD";#N/A,#N/A,FALSE,"PrcsD";#N/A,#N/A,FALSE,"TunnD";#N/A,#N/A,FALSE,"CivlD";#N/A,#N/A,FALSE,"NtwkD";#N/A,#N/A,FALSE,"EstgD";#N/A,#N/A,FALSE,"PEngD"}</definedName>
    <definedName name="vbnvnnbnbbv" localSheetId="36" hidden="1">{#N/A,#N/A,FALSE,"SumD";#N/A,#N/A,FALSE,"ElecD";#N/A,#N/A,FALSE,"MechD";#N/A,#N/A,FALSE,"GeotD";#N/A,#N/A,FALSE,"PrcsD";#N/A,#N/A,FALSE,"TunnD";#N/A,#N/A,FALSE,"CivlD";#N/A,#N/A,FALSE,"NtwkD";#N/A,#N/A,FALSE,"EstgD";#N/A,#N/A,FALSE,"PEngD"}</definedName>
    <definedName name="vbnvnnbnbbv" localSheetId="33" hidden="1">{#N/A,#N/A,FALSE,"SumD";#N/A,#N/A,FALSE,"ElecD";#N/A,#N/A,FALSE,"MechD";#N/A,#N/A,FALSE,"GeotD";#N/A,#N/A,FALSE,"PrcsD";#N/A,#N/A,FALSE,"TunnD";#N/A,#N/A,FALSE,"CivlD";#N/A,#N/A,FALSE,"NtwkD";#N/A,#N/A,FALSE,"EstgD";#N/A,#N/A,FALSE,"PEngD"}</definedName>
    <definedName name="vbnvnnbnbbv" localSheetId="34" hidden="1">{#N/A,#N/A,FALSE,"SumD";#N/A,#N/A,FALSE,"ElecD";#N/A,#N/A,FALSE,"MechD";#N/A,#N/A,FALSE,"GeotD";#N/A,#N/A,FALSE,"PrcsD";#N/A,#N/A,FALSE,"TunnD";#N/A,#N/A,FALSE,"CivlD";#N/A,#N/A,FALSE,"NtwkD";#N/A,#N/A,FALSE,"EstgD";#N/A,#N/A,FALSE,"PEngD"}</definedName>
    <definedName name="vbnvnnbnbbv" localSheetId="31" hidden="1">{#N/A,#N/A,FALSE,"SumD";#N/A,#N/A,FALSE,"ElecD";#N/A,#N/A,FALSE,"MechD";#N/A,#N/A,FALSE,"GeotD";#N/A,#N/A,FALSE,"PrcsD";#N/A,#N/A,FALSE,"TunnD";#N/A,#N/A,FALSE,"CivlD";#N/A,#N/A,FALSE,"NtwkD";#N/A,#N/A,FALSE,"EstgD";#N/A,#N/A,FALSE,"PEngD"}</definedName>
    <definedName name="vbnvnnbnbbv" hidden="1">{#N/A,#N/A,FALSE,"SumD";#N/A,#N/A,FALSE,"ElecD";#N/A,#N/A,FALSE,"MechD";#N/A,#N/A,FALSE,"GeotD";#N/A,#N/A,FALSE,"PrcsD";#N/A,#N/A,FALSE,"TunnD";#N/A,#N/A,FALSE,"CivlD";#N/A,#N/A,FALSE,"NtwkD";#N/A,#N/A,FALSE,"EstgD";#N/A,#N/A,FALSE,"PEngD"}</definedName>
    <definedName name="vbvcb" localSheetId="35" hidden="1">{#N/A,#N/A,FALSE,"Matrix";#N/A,#N/A,FALSE,"Executive";#N/A,#N/A,FALSE,"Summary"}</definedName>
    <definedName name="vbvcb" localSheetId="37" hidden="1">{#N/A,#N/A,FALSE,"Matrix";#N/A,#N/A,FALSE,"Executive";#N/A,#N/A,FALSE,"Summary"}</definedName>
    <definedName name="vbvcb" localSheetId="36" hidden="1">{#N/A,#N/A,FALSE,"Matrix";#N/A,#N/A,FALSE,"Executive";#N/A,#N/A,FALSE,"Summary"}</definedName>
    <definedName name="vbvcb" localSheetId="33" hidden="1">{#N/A,#N/A,FALSE,"Matrix";#N/A,#N/A,FALSE,"Executive";#N/A,#N/A,FALSE,"Summary"}</definedName>
    <definedName name="vbvcb" localSheetId="34" hidden="1">{#N/A,#N/A,FALSE,"Matrix";#N/A,#N/A,FALSE,"Executive";#N/A,#N/A,FALSE,"Summary"}</definedName>
    <definedName name="vbvcb" localSheetId="31" hidden="1">{#N/A,#N/A,FALSE,"Matrix";#N/A,#N/A,FALSE,"Executive";#N/A,#N/A,FALSE,"Summary"}</definedName>
    <definedName name="vbvcb" hidden="1">{#N/A,#N/A,FALSE,"Matrix";#N/A,#N/A,FALSE,"Executive";#N/A,#N/A,FALSE,"Summary"}</definedName>
    <definedName name="vc" localSheetId="31">#REF!</definedName>
    <definedName name="vc">!#REF!</definedName>
    <definedName name="vcbbcbbcbv" localSheetId="35" hidden="1">{#N/A,#N/A,FALSE,"SumD";#N/A,#N/A,FALSE,"ElecD";#N/A,#N/A,FALSE,"MechD";#N/A,#N/A,FALSE,"GeotD";#N/A,#N/A,FALSE,"PrcsD";#N/A,#N/A,FALSE,"TunnD";#N/A,#N/A,FALSE,"CivlD";#N/A,#N/A,FALSE,"NtwkD";#N/A,#N/A,FALSE,"EstgD";#N/A,#N/A,FALSE,"PEngD"}</definedName>
    <definedName name="vcbbcbbcbv" localSheetId="37" hidden="1">{#N/A,#N/A,FALSE,"SumD";#N/A,#N/A,FALSE,"ElecD";#N/A,#N/A,FALSE,"MechD";#N/A,#N/A,FALSE,"GeotD";#N/A,#N/A,FALSE,"PrcsD";#N/A,#N/A,FALSE,"TunnD";#N/A,#N/A,FALSE,"CivlD";#N/A,#N/A,FALSE,"NtwkD";#N/A,#N/A,FALSE,"EstgD";#N/A,#N/A,FALSE,"PEngD"}</definedName>
    <definedName name="vcbbcbbcbv" localSheetId="36" hidden="1">{#N/A,#N/A,FALSE,"SumD";#N/A,#N/A,FALSE,"ElecD";#N/A,#N/A,FALSE,"MechD";#N/A,#N/A,FALSE,"GeotD";#N/A,#N/A,FALSE,"PrcsD";#N/A,#N/A,FALSE,"TunnD";#N/A,#N/A,FALSE,"CivlD";#N/A,#N/A,FALSE,"NtwkD";#N/A,#N/A,FALSE,"EstgD";#N/A,#N/A,FALSE,"PEngD"}</definedName>
    <definedName name="vcbbcbbcbv" localSheetId="33" hidden="1">{#N/A,#N/A,FALSE,"SumD";#N/A,#N/A,FALSE,"ElecD";#N/A,#N/A,FALSE,"MechD";#N/A,#N/A,FALSE,"GeotD";#N/A,#N/A,FALSE,"PrcsD";#N/A,#N/A,FALSE,"TunnD";#N/A,#N/A,FALSE,"CivlD";#N/A,#N/A,FALSE,"NtwkD";#N/A,#N/A,FALSE,"EstgD";#N/A,#N/A,FALSE,"PEngD"}</definedName>
    <definedName name="vcbbcbbcbv" localSheetId="34" hidden="1">{#N/A,#N/A,FALSE,"SumD";#N/A,#N/A,FALSE,"ElecD";#N/A,#N/A,FALSE,"MechD";#N/A,#N/A,FALSE,"GeotD";#N/A,#N/A,FALSE,"PrcsD";#N/A,#N/A,FALSE,"TunnD";#N/A,#N/A,FALSE,"CivlD";#N/A,#N/A,FALSE,"NtwkD";#N/A,#N/A,FALSE,"EstgD";#N/A,#N/A,FALSE,"PEngD"}</definedName>
    <definedName name="vcbbcbbcbv" localSheetId="31" hidden="1">{#N/A,#N/A,FALSE,"SumD";#N/A,#N/A,FALSE,"ElecD";#N/A,#N/A,FALSE,"MechD";#N/A,#N/A,FALSE,"GeotD";#N/A,#N/A,FALSE,"PrcsD";#N/A,#N/A,FALSE,"TunnD";#N/A,#N/A,FALSE,"CivlD";#N/A,#N/A,FALSE,"NtwkD";#N/A,#N/A,FALSE,"EstgD";#N/A,#N/A,FALSE,"PEngD"}</definedName>
    <definedName name="vcbbcbbcbv" hidden="1">{#N/A,#N/A,FALSE,"SumD";#N/A,#N/A,FALSE,"ElecD";#N/A,#N/A,FALSE,"MechD";#N/A,#N/A,FALSE,"GeotD";#N/A,#N/A,FALSE,"PrcsD";#N/A,#N/A,FALSE,"TunnD";#N/A,#N/A,FALSE,"CivlD";#N/A,#N/A,FALSE,"NtwkD";#N/A,#N/A,FALSE,"EstgD";#N/A,#N/A,FALSE,"PEngD"}</definedName>
    <definedName name="vcbvbvcbv" localSheetId="35" hidden="1">{#N/A,#N/A,FALSE,"SumG";#N/A,#N/A,FALSE,"ElecG";#N/A,#N/A,FALSE,"MechG";#N/A,#N/A,FALSE,"GeotG";#N/A,#N/A,FALSE,"PrcsG";#N/A,#N/A,FALSE,"TunnG";#N/A,#N/A,FALSE,"CivlG";#N/A,#N/A,FALSE,"NtwkG";#N/A,#N/A,FALSE,"EstgG";#N/A,#N/A,FALSE,"PEngG"}</definedName>
    <definedName name="vcbvbvcbv" localSheetId="37" hidden="1">{#N/A,#N/A,FALSE,"SumG";#N/A,#N/A,FALSE,"ElecG";#N/A,#N/A,FALSE,"MechG";#N/A,#N/A,FALSE,"GeotG";#N/A,#N/A,FALSE,"PrcsG";#N/A,#N/A,FALSE,"TunnG";#N/A,#N/A,FALSE,"CivlG";#N/A,#N/A,FALSE,"NtwkG";#N/A,#N/A,FALSE,"EstgG";#N/A,#N/A,FALSE,"PEngG"}</definedName>
    <definedName name="vcbvbvcbv" localSheetId="36" hidden="1">{#N/A,#N/A,FALSE,"SumG";#N/A,#N/A,FALSE,"ElecG";#N/A,#N/A,FALSE,"MechG";#N/A,#N/A,FALSE,"GeotG";#N/A,#N/A,FALSE,"PrcsG";#N/A,#N/A,FALSE,"TunnG";#N/A,#N/A,FALSE,"CivlG";#N/A,#N/A,FALSE,"NtwkG";#N/A,#N/A,FALSE,"EstgG";#N/A,#N/A,FALSE,"PEngG"}</definedName>
    <definedName name="vcbvbvcbv" localSheetId="33" hidden="1">{#N/A,#N/A,FALSE,"SumG";#N/A,#N/A,FALSE,"ElecG";#N/A,#N/A,FALSE,"MechG";#N/A,#N/A,FALSE,"GeotG";#N/A,#N/A,FALSE,"PrcsG";#N/A,#N/A,FALSE,"TunnG";#N/A,#N/A,FALSE,"CivlG";#N/A,#N/A,FALSE,"NtwkG";#N/A,#N/A,FALSE,"EstgG";#N/A,#N/A,FALSE,"PEngG"}</definedName>
    <definedName name="vcbvbvcbv" localSheetId="34" hidden="1">{#N/A,#N/A,FALSE,"SumG";#N/A,#N/A,FALSE,"ElecG";#N/A,#N/A,FALSE,"MechG";#N/A,#N/A,FALSE,"GeotG";#N/A,#N/A,FALSE,"PrcsG";#N/A,#N/A,FALSE,"TunnG";#N/A,#N/A,FALSE,"CivlG";#N/A,#N/A,FALSE,"NtwkG";#N/A,#N/A,FALSE,"EstgG";#N/A,#N/A,FALSE,"PEngG"}</definedName>
    <definedName name="vcbvbvcbv" localSheetId="31" hidden="1">{#N/A,#N/A,FALSE,"SumG";#N/A,#N/A,FALSE,"ElecG";#N/A,#N/A,FALSE,"MechG";#N/A,#N/A,FALSE,"GeotG";#N/A,#N/A,FALSE,"PrcsG";#N/A,#N/A,FALSE,"TunnG";#N/A,#N/A,FALSE,"CivlG";#N/A,#N/A,FALSE,"NtwkG";#N/A,#N/A,FALSE,"EstgG";#N/A,#N/A,FALSE,"PEngG"}</definedName>
    <definedName name="vcbvbvcbv" hidden="1">{#N/A,#N/A,FALSE,"SumG";#N/A,#N/A,FALSE,"ElecG";#N/A,#N/A,FALSE,"MechG";#N/A,#N/A,FALSE,"GeotG";#N/A,#N/A,FALSE,"PrcsG";#N/A,#N/A,FALSE,"TunnG";#N/A,#N/A,FALSE,"CivlG";#N/A,#N/A,FALSE,"NtwkG";#N/A,#N/A,FALSE,"EstgG";#N/A,#N/A,FALSE,"PEngG"}</definedName>
    <definedName name="VCD">#REF!</definedName>
    <definedName name="VCOLGANTE1590" localSheetId="31">#REF!</definedName>
    <definedName name="VCOLGANTE1590">!#REF!</definedName>
    <definedName name="vcoto" localSheetId="35" hidden="1">{"'Sheet1'!$L$16"}</definedName>
    <definedName name="vcoto" localSheetId="37" hidden="1">{"'Sheet1'!$L$16"}</definedName>
    <definedName name="vcoto" localSheetId="36" hidden="1">{"'Sheet1'!$L$16"}</definedName>
    <definedName name="vcoto" localSheetId="33" hidden="1">{"'Sheet1'!$L$16"}</definedName>
    <definedName name="vcoto" localSheetId="34" hidden="1">{"'Sheet1'!$L$16"}</definedName>
    <definedName name="vcoto" localSheetId="31" hidden="1">{"'Sheet1'!$L$16"}</definedName>
    <definedName name="vcoto" hidden="1">{"'Sheet1'!$L$16"}</definedName>
    <definedName name="vcv" hidden="1">#REF!</definedName>
    <definedName name="vcx" localSheetId="35" hidden="1">{"DETALLE_1996",#N/A,FALSE,"flujo";"DETALLE_1997",#N/A,FALSE,"flujo";"GASTOS_INCURRIDOS_1996",#N/A,FALSE,"flujo";"GASTOS_PROGRAMADOS_PARA_1997",#N/A,FALSE,"flujo";#N/A,#N/A,FALSE,"comparat";#N/A,#N/A,FALSE,"costos";#N/A,#N/A,FALSE,"proyctrol"}</definedName>
    <definedName name="vcx" localSheetId="37" hidden="1">{"DETALLE_1996",#N/A,FALSE,"flujo";"DETALLE_1997",#N/A,FALSE,"flujo";"GASTOS_INCURRIDOS_1996",#N/A,FALSE,"flujo";"GASTOS_PROGRAMADOS_PARA_1997",#N/A,FALSE,"flujo";#N/A,#N/A,FALSE,"comparat";#N/A,#N/A,FALSE,"costos";#N/A,#N/A,FALSE,"proyctrol"}</definedName>
    <definedName name="vcx" localSheetId="36" hidden="1">{"DETALLE_1996",#N/A,FALSE,"flujo";"DETALLE_1997",#N/A,FALSE,"flujo";"GASTOS_INCURRIDOS_1996",#N/A,FALSE,"flujo";"GASTOS_PROGRAMADOS_PARA_1997",#N/A,FALSE,"flujo";#N/A,#N/A,FALSE,"comparat";#N/A,#N/A,FALSE,"costos";#N/A,#N/A,FALSE,"proyctrol"}</definedName>
    <definedName name="vcx" localSheetId="33" hidden="1">{"DETALLE_1996",#N/A,FALSE,"flujo";"DETALLE_1997",#N/A,FALSE,"flujo";"GASTOS_INCURRIDOS_1996",#N/A,FALSE,"flujo";"GASTOS_PROGRAMADOS_PARA_1997",#N/A,FALSE,"flujo";#N/A,#N/A,FALSE,"comparat";#N/A,#N/A,FALSE,"costos";#N/A,#N/A,FALSE,"proyctrol"}</definedName>
    <definedName name="vcx" localSheetId="34" hidden="1">{"DETALLE_1996",#N/A,FALSE,"flujo";"DETALLE_1997",#N/A,FALSE,"flujo";"GASTOS_INCURRIDOS_1996",#N/A,FALSE,"flujo";"GASTOS_PROGRAMADOS_PARA_1997",#N/A,FALSE,"flujo";#N/A,#N/A,FALSE,"comparat";#N/A,#N/A,FALSE,"costos";#N/A,#N/A,FALSE,"proyctrol"}</definedName>
    <definedName name="vcx" localSheetId="31" hidden="1">{"DETALLE_1996",#N/A,FALSE,"flujo";"DETALLE_1997",#N/A,FALSE,"flujo";"GASTOS_INCURRIDOS_1996",#N/A,FALSE,"flujo";"GASTOS_PROGRAMADOS_PARA_1997",#N/A,FALSE,"flujo";#N/A,#N/A,FALSE,"comparat";#N/A,#N/A,FALSE,"costos";#N/A,#N/A,FALSE,"proyctrol"}</definedName>
    <definedName name="vcx" hidden="1">{"DETALLE_1996",#N/A,FALSE,"flujo";"DETALLE_1997",#N/A,FALSE,"flujo";"GASTOS_INCURRIDOS_1996",#N/A,FALSE,"flujo";"GASTOS_PROGRAMADOS_PARA_1997",#N/A,FALSE,"flujo";#N/A,#N/A,FALSE,"comparat";#N/A,#N/A,FALSE,"costos";#N/A,#N/A,FALSE,"proyctrol"}</definedName>
    <definedName name="VCXNVJHKKLYJ" localSheetId="35" hidden="1">{#N/A,#N/A,FALSE,"masez (10)";#N/A,#N/A,FALSE,"masez (7)";#N/A,#N/A,FALSE,"masez (6)";#N/A,#N/A,FALSE,"masez (5)";#N/A,#N/A,FALSE,"masez (4)";#N/A,#N/A,FALSE,"masez (3)";#N/A,#N/A,FALSE,"masez (2)";#N/A,#N/A,FALSE,"GME";#N/A,#N/A,FALSE,"masez"}</definedName>
    <definedName name="VCXNVJHKKLYJ" localSheetId="37" hidden="1">{#N/A,#N/A,FALSE,"masez (10)";#N/A,#N/A,FALSE,"masez (7)";#N/A,#N/A,FALSE,"masez (6)";#N/A,#N/A,FALSE,"masez (5)";#N/A,#N/A,FALSE,"masez (4)";#N/A,#N/A,FALSE,"masez (3)";#N/A,#N/A,FALSE,"masez (2)";#N/A,#N/A,FALSE,"GME";#N/A,#N/A,FALSE,"masez"}</definedName>
    <definedName name="VCXNVJHKKLYJ" localSheetId="36" hidden="1">{#N/A,#N/A,FALSE,"masez (10)";#N/A,#N/A,FALSE,"masez (7)";#N/A,#N/A,FALSE,"masez (6)";#N/A,#N/A,FALSE,"masez (5)";#N/A,#N/A,FALSE,"masez (4)";#N/A,#N/A,FALSE,"masez (3)";#N/A,#N/A,FALSE,"masez (2)";#N/A,#N/A,FALSE,"GME";#N/A,#N/A,FALSE,"masez"}</definedName>
    <definedName name="VCXNVJHKKLYJ" localSheetId="30" hidden="1">{#N/A,#N/A,FALSE,"masez (10)";#N/A,#N/A,FALSE,"masez (7)";#N/A,#N/A,FALSE,"masez (6)";#N/A,#N/A,FALSE,"masez (5)";#N/A,#N/A,FALSE,"masez (4)";#N/A,#N/A,FALSE,"masez (3)";#N/A,#N/A,FALSE,"masez (2)";#N/A,#N/A,FALSE,"GME";#N/A,#N/A,FALSE,"masez"}</definedName>
    <definedName name="VCXNVJHKKLYJ" localSheetId="33" hidden="1">{#N/A,#N/A,FALSE,"masez (10)";#N/A,#N/A,FALSE,"masez (7)";#N/A,#N/A,FALSE,"masez (6)";#N/A,#N/A,FALSE,"masez (5)";#N/A,#N/A,FALSE,"masez (4)";#N/A,#N/A,FALSE,"masez (3)";#N/A,#N/A,FALSE,"masez (2)";#N/A,#N/A,FALSE,"GME";#N/A,#N/A,FALSE,"masez"}</definedName>
    <definedName name="VCXNVJHKKLYJ" localSheetId="34" hidden="1">{#N/A,#N/A,FALSE,"masez (10)";#N/A,#N/A,FALSE,"masez (7)";#N/A,#N/A,FALSE,"masez (6)";#N/A,#N/A,FALSE,"masez (5)";#N/A,#N/A,FALSE,"masez (4)";#N/A,#N/A,FALSE,"masez (3)";#N/A,#N/A,FALSE,"masez (2)";#N/A,#N/A,FALSE,"GME";#N/A,#N/A,FALSE,"masez"}</definedName>
    <definedName name="VCXNVJHKKLYJ" localSheetId="31" hidden="1">{#N/A,#N/A,FALSE,"masez (10)";#N/A,#N/A,FALSE,"masez (7)";#N/A,#N/A,FALSE,"masez (6)";#N/A,#N/A,FALSE,"masez (5)";#N/A,#N/A,FALSE,"masez (4)";#N/A,#N/A,FALSE,"masez (3)";#N/A,#N/A,FALSE,"masez (2)";#N/A,#N/A,FALSE,"GME";#N/A,#N/A,FALSE,"masez"}</definedName>
    <definedName name="VCXNVJHKKLYJ" localSheetId="29"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CXNVJHKKLYJ_1" localSheetId="35" hidden="1">{#N/A,#N/A,FALSE,"masez (10)";#N/A,#N/A,FALSE,"masez (7)";#N/A,#N/A,FALSE,"masez (6)";#N/A,#N/A,FALSE,"masez (5)";#N/A,#N/A,FALSE,"masez (4)";#N/A,#N/A,FALSE,"masez (3)";#N/A,#N/A,FALSE,"masez (2)";#N/A,#N/A,FALSE,"GME";#N/A,#N/A,FALSE,"masez"}</definedName>
    <definedName name="VCXNVJHKKLYJ_1" localSheetId="37" hidden="1">{#N/A,#N/A,FALSE,"masez (10)";#N/A,#N/A,FALSE,"masez (7)";#N/A,#N/A,FALSE,"masez (6)";#N/A,#N/A,FALSE,"masez (5)";#N/A,#N/A,FALSE,"masez (4)";#N/A,#N/A,FALSE,"masez (3)";#N/A,#N/A,FALSE,"masez (2)";#N/A,#N/A,FALSE,"GME";#N/A,#N/A,FALSE,"masez"}</definedName>
    <definedName name="VCXNVJHKKLYJ_1" localSheetId="36" hidden="1">{#N/A,#N/A,FALSE,"masez (10)";#N/A,#N/A,FALSE,"masez (7)";#N/A,#N/A,FALSE,"masez (6)";#N/A,#N/A,FALSE,"masez (5)";#N/A,#N/A,FALSE,"masez (4)";#N/A,#N/A,FALSE,"masez (3)";#N/A,#N/A,FALSE,"masez (2)";#N/A,#N/A,FALSE,"GME";#N/A,#N/A,FALSE,"masez"}</definedName>
    <definedName name="VCXNVJHKKLYJ_1" localSheetId="33" hidden="1">{#N/A,#N/A,FALSE,"masez (10)";#N/A,#N/A,FALSE,"masez (7)";#N/A,#N/A,FALSE,"masez (6)";#N/A,#N/A,FALSE,"masez (5)";#N/A,#N/A,FALSE,"masez (4)";#N/A,#N/A,FALSE,"masez (3)";#N/A,#N/A,FALSE,"masez (2)";#N/A,#N/A,FALSE,"GME";#N/A,#N/A,FALSE,"masez"}</definedName>
    <definedName name="VCXNVJHKKLYJ_1" localSheetId="34" hidden="1">{#N/A,#N/A,FALSE,"masez (10)";#N/A,#N/A,FALSE,"masez (7)";#N/A,#N/A,FALSE,"masez (6)";#N/A,#N/A,FALSE,"masez (5)";#N/A,#N/A,FALSE,"masez (4)";#N/A,#N/A,FALSE,"masez (3)";#N/A,#N/A,FALSE,"masez (2)";#N/A,#N/A,FALSE,"GME";#N/A,#N/A,FALSE,"masez"}</definedName>
    <definedName name="VCXNVJHKKLYJ_1" localSheetId="31" hidden="1">{#N/A,#N/A,FALSE,"masez (10)";#N/A,#N/A,FALSE,"masez (7)";#N/A,#N/A,FALSE,"masez (6)";#N/A,#N/A,FALSE,"masez (5)";#N/A,#N/A,FALSE,"masez (4)";#N/A,#N/A,FALSE,"masez (3)";#N/A,#N/A,FALSE,"masez (2)";#N/A,#N/A,FALSE,"GME";#N/A,#N/A,FALSE,"masez"}</definedName>
    <definedName name="VCXNVJHKKLYJ_1" hidden="1">{#N/A,#N/A,FALSE,"masez (10)";#N/A,#N/A,FALSE,"masez (7)";#N/A,#N/A,FALSE,"masez (6)";#N/A,#N/A,FALSE,"masez (5)";#N/A,#N/A,FALSE,"masez (4)";#N/A,#N/A,FALSE,"masez (3)";#N/A,#N/A,FALSE,"masez (2)";#N/A,#N/A,FALSE,"GME";#N/A,#N/A,FALSE,"masez"}</definedName>
    <definedName name="VD" localSheetId="31">#REF!</definedName>
    <definedName name="VD">!#REF!</definedName>
    <definedName name="VDCALC" localSheetId="31">#REF!</definedName>
    <definedName name="VDCALC">!#REF!</definedName>
    <definedName name="vDCFReference">#REF!</definedName>
    <definedName name="vddg">#REF!</definedName>
    <definedName name="VDer">#REF!</definedName>
    <definedName name="vdgdx">#REF!</definedName>
    <definedName name="vdk" localSheetId="35" hidden="1">{#N/A,#N/A,TRUE,"1842CWN0"}</definedName>
    <definedName name="vdk" localSheetId="37" hidden="1">{#N/A,#N/A,TRUE,"1842CWN0"}</definedName>
    <definedName name="vdk" localSheetId="36" hidden="1">{#N/A,#N/A,TRUE,"1842CWN0"}</definedName>
    <definedName name="vdk" localSheetId="33" hidden="1">{#N/A,#N/A,TRUE,"1842CWN0"}</definedName>
    <definedName name="vdk" localSheetId="34" hidden="1">{#N/A,#N/A,TRUE,"1842CWN0"}</definedName>
    <definedName name="vdk" localSheetId="31" hidden="1">{#N/A,#N/A,TRUE,"1842CWN0"}</definedName>
    <definedName name="vdk" hidden="1">{#N/A,#N/A,TRUE,"1842CWN0"}</definedName>
    <definedName name="vdret4" localSheetId="35" hidden="1">{"MO(BASE)",#N/A,FALSE,"MO(BASE)";"MO(BASE)1",#N/A,FALSE,"MO(BASE)";"MO(BASE)2",#N/A,FALSE,"MO(BASE)"}</definedName>
    <definedName name="vdret4" localSheetId="37" hidden="1">{"MO(BASE)",#N/A,FALSE,"MO(BASE)";"MO(BASE)1",#N/A,FALSE,"MO(BASE)";"MO(BASE)2",#N/A,FALSE,"MO(BASE)"}</definedName>
    <definedName name="vdret4" localSheetId="36" hidden="1">{"MO(BASE)",#N/A,FALSE,"MO(BASE)";"MO(BASE)1",#N/A,FALSE,"MO(BASE)";"MO(BASE)2",#N/A,FALSE,"MO(BASE)"}</definedName>
    <definedName name="vdret4" localSheetId="33" hidden="1">{"MO(BASE)",#N/A,FALSE,"MO(BASE)";"MO(BASE)1",#N/A,FALSE,"MO(BASE)";"MO(BASE)2",#N/A,FALSE,"MO(BASE)"}</definedName>
    <definedName name="vdret4" localSheetId="34" hidden="1">{"MO(BASE)",#N/A,FALSE,"MO(BASE)";"MO(BASE)1",#N/A,FALSE,"MO(BASE)";"MO(BASE)2",#N/A,FALSE,"MO(BASE)"}</definedName>
    <definedName name="vdret4" localSheetId="31" hidden="1">{"MO(BASE)",#N/A,FALSE,"MO(BASE)";"MO(BASE)1",#N/A,FALSE,"MO(BASE)";"MO(BASE)2",#N/A,FALSE,"MO(BASE)"}</definedName>
    <definedName name="vdret4" hidden="1">{"MO(BASE)",#N/A,FALSE,"MO(BASE)";"MO(BASE)1",#N/A,FALSE,"MO(BASE)";"MO(BASE)2",#N/A,FALSE,"MO(BASE)"}</definedName>
    <definedName name="vdsv">#REF!</definedName>
    <definedName name="vdsvasv" localSheetId="31">#REF!</definedName>
    <definedName name="vdsvasv">!#REF!</definedName>
    <definedName name="vdsvscvs" localSheetId="31">#REF!</definedName>
    <definedName name="vdsvscvs">!#REF!</definedName>
    <definedName name="vdvavadva" localSheetId="35" hidden="1">{"FlujoGastos",#N/A,FALSE,"Base";"FlujoGastos",#N/A,FALSE,"Buzón Tren";"FlujoGastos",#N/A,FALSE,"Buzón Camión";"FlujoGastos",#N/A,FALSE,"LHD Camión";"FlujoGastos",#N/A,FALSE,"Cámara Camión"}</definedName>
    <definedName name="vdvavadva" localSheetId="37" hidden="1">{"FlujoGastos",#N/A,FALSE,"Base";"FlujoGastos",#N/A,FALSE,"Buzón Tren";"FlujoGastos",#N/A,FALSE,"Buzón Camión";"FlujoGastos",#N/A,FALSE,"LHD Camión";"FlujoGastos",#N/A,FALSE,"Cámara Camión"}</definedName>
    <definedName name="vdvavadva" localSheetId="36" hidden="1">{"FlujoGastos",#N/A,FALSE,"Base";"FlujoGastos",#N/A,FALSE,"Buzón Tren";"FlujoGastos",#N/A,FALSE,"Buzón Camión";"FlujoGastos",#N/A,FALSE,"LHD Camión";"FlujoGastos",#N/A,FALSE,"Cámara Camión"}</definedName>
    <definedName name="vdvavadva" localSheetId="33" hidden="1">{"FlujoGastos",#N/A,FALSE,"Base";"FlujoGastos",#N/A,FALSE,"Buzón Tren";"FlujoGastos",#N/A,FALSE,"Buzón Camión";"FlujoGastos",#N/A,FALSE,"LHD Camión";"FlujoGastos",#N/A,FALSE,"Cámara Camión"}</definedName>
    <definedName name="vdvavadva" localSheetId="34" hidden="1">{"FlujoGastos",#N/A,FALSE,"Base";"FlujoGastos",#N/A,FALSE,"Buzón Tren";"FlujoGastos",#N/A,FALSE,"Buzón Camión";"FlujoGastos",#N/A,FALSE,"LHD Camión";"FlujoGastos",#N/A,FALSE,"Cámara Camión"}</definedName>
    <definedName name="vdvavadva" localSheetId="31" hidden="1">{"FlujoGastos",#N/A,FALSE,"Base";"FlujoGastos",#N/A,FALSE,"Buzón Tren";"FlujoGastos",#N/A,FALSE,"Buzón Camión";"FlujoGastos",#N/A,FALSE,"LHD Camión";"FlujoGastos",#N/A,FALSE,"Cámara Camión"}</definedName>
    <definedName name="vdvavadva" hidden="1">{"FlujoGastos",#N/A,FALSE,"Base";"FlujoGastos",#N/A,FALSE,"Buzón Tren";"FlujoGastos",#N/A,FALSE,"Buzón Camión";"FlujoGastos",#N/A,FALSE,"LHD Camión";"FlujoGastos",#N/A,FALSE,"Cámara Camión"}</definedName>
    <definedName name="ve" localSheetId="35" hidden="1">{#N/A,#N/A,FALSE,"Aging Summary";#N/A,#N/A,FALSE,"Ratio Analysis";#N/A,#N/A,FALSE,"Test 120 Day Accts";#N/A,#N/A,FALSE,"Tickmarks"}</definedName>
    <definedName name="ve" localSheetId="37" hidden="1">{#N/A,#N/A,FALSE,"Aging Summary";#N/A,#N/A,FALSE,"Ratio Analysis";#N/A,#N/A,FALSE,"Test 120 Day Accts";#N/A,#N/A,FALSE,"Tickmarks"}</definedName>
    <definedName name="ve" localSheetId="36" hidden="1">{#N/A,#N/A,FALSE,"Aging Summary";#N/A,#N/A,FALSE,"Ratio Analysis";#N/A,#N/A,FALSE,"Test 120 Day Accts";#N/A,#N/A,FALSE,"Tickmarks"}</definedName>
    <definedName name="ve" localSheetId="33" hidden="1">{#N/A,#N/A,FALSE,"Aging Summary";#N/A,#N/A,FALSE,"Ratio Analysis";#N/A,#N/A,FALSE,"Test 120 Day Accts";#N/A,#N/A,FALSE,"Tickmarks"}</definedName>
    <definedName name="ve" localSheetId="34" hidden="1">{#N/A,#N/A,FALSE,"Aging Summary";#N/A,#N/A,FALSE,"Ratio Analysis";#N/A,#N/A,FALSE,"Test 120 Day Accts";#N/A,#N/A,FALSE,"Tickmarks"}</definedName>
    <definedName name="ve" localSheetId="31" hidden="1">{#N/A,#N/A,FALSE,"Aging Summary";#N/A,#N/A,FALSE,"Ratio Analysis";#N/A,#N/A,FALSE,"Test 120 Day Accts";#N/A,#N/A,FALSE,"Tickmarks"}</definedName>
    <definedName name="ve" hidden="1">{#N/A,#N/A,FALSE,"Aging Summary";#N/A,#N/A,FALSE,"Ratio Analysis";#N/A,#N/A,FALSE,"Test 120 Day Accts";#N/A,#N/A,FALSE,"Tickmarks"}</definedName>
    <definedName name="ve_1" localSheetId="35" hidden="1">{#N/A,#N/A,FALSE,"Aging Summary";#N/A,#N/A,FALSE,"Ratio Analysis";#N/A,#N/A,FALSE,"Test 120 Day Accts";#N/A,#N/A,FALSE,"Tickmarks"}</definedName>
    <definedName name="ve_1" localSheetId="37" hidden="1">{#N/A,#N/A,FALSE,"Aging Summary";#N/A,#N/A,FALSE,"Ratio Analysis";#N/A,#N/A,FALSE,"Test 120 Day Accts";#N/A,#N/A,FALSE,"Tickmarks"}</definedName>
    <definedName name="ve_1" localSheetId="36" hidden="1">{#N/A,#N/A,FALSE,"Aging Summary";#N/A,#N/A,FALSE,"Ratio Analysis";#N/A,#N/A,FALSE,"Test 120 Day Accts";#N/A,#N/A,FALSE,"Tickmarks"}</definedName>
    <definedName name="ve_1" localSheetId="33" hidden="1">{#N/A,#N/A,FALSE,"Aging Summary";#N/A,#N/A,FALSE,"Ratio Analysis";#N/A,#N/A,FALSE,"Test 120 Day Accts";#N/A,#N/A,FALSE,"Tickmarks"}</definedName>
    <definedName name="ve_1" localSheetId="34" hidden="1">{#N/A,#N/A,FALSE,"Aging Summary";#N/A,#N/A,FALSE,"Ratio Analysis";#N/A,#N/A,FALSE,"Test 120 Day Accts";#N/A,#N/A,FALSE,"Tickmarks"}</definedName>
    <definedName name="ve_1" localSheetId="31" hidden="1">{#N/A,#N/A,FALSE,"Aging Summary";#N/A,#N/A,FALSE,"Ratio Analysis";#N/A,#N/A,FALSE,"Test 120 Day Accts";#N/A,#N/A,FALSE,"Tickmarks"}</definedName>
    <definedName name="ve_1" hidden="1">{#N/A,#N/A,FALSE,"Aging Summary";#N/A,#N/A,FALSE,"Ratio Analysis";#N/A,#N/A,FALSE,"Test 120 Day Accts";#N/A,#N/A,FALSE,"Tickmarks"}</definedName>
    <definedName name="veafv" localSheetId="35" hidden="1">{#N/A,#N/A,FALSE,"ResDev"}</definedName>
    <definedName name="veafv" localSheetId="37" hidden="1">{#N/A,#N/A,FALSE,"ResDev"}</definedName>
    <definedName name="veafv" localSheetId="36" hidden="1">{#N/A,#N/A,FALSE,"ResDev"}</definedName>
    <definedName name="veafv" localSheetId="33" hidden="1">{#N/A,#N/A,FALSE,"ResDev"}</definedName>
    <definedName name="veafv" localSheetId="34" hidden="1">{#N/A,#N/A,FALSE,"ResDev"}</definedName>
    <definedName name="veafv" localSheetId="31" hidden="1">{#N/A,#N/A,FALSE,"ResDev"}</definedName>
    <definedName name="veafv" hidden="1">{#N/A,#N/A,FALSE,"ResDev"}</definedName>
    <definedName name="vearfg"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D" hidden="1">#REF!</definedName>
    <definedName name="vehic">#REF!</definedName>
    <definedName name="VEHICULO" hidden="1">{#N/A,#N/A,FALSE,"Matrix";#N/A,#N/A,FALSE,"Executive";#N/A,#N/A,FALSE,"Summary"}</definedName>
    <definedName name="veintena">#REF!</definedName>
    <definedName name="veintiocho">#REF!</definedName>
    <definedName name="Veli" hidden="1">#REF!</definedName>
    <definedName name="Vend" localSheetId="31">#REF!</definedName>
    <definedName name="Vend">!#REF!</definedName>
    <definedName name="Vendor">#REF!</definedName>
    <definedName name="VENEZUELA">#REF!</definedName>
    <definedName name="VENT3SDR41CONTRA" localSheetId="31">#REF!</definedName>
    <definedName name="VENT3SDR41CONTRA">!#REF!</definedName>
    <definedName name="ventanas">#REF!</definedName>
    <definedName name="VENTAS" localSheetId="31">OFFSET(#REF!,0,0,COUNT(#REF!),1)</definedName>
    <definedName name="VENTAS">OFFSET(!#REF!,0,0,COUNT(!#REF!),1)</definedName>
    <definedName name="VENTAS_TONS">#REF!</definedName>
    <definedName name="vente" localSheetId="35" hidden="1">{#N/A,#N/A,TRUE,"Resumen";#N/A,#N/A,TRUE,"Global";#N/A,#N/A,TRUE,"Agropecuario";#N/A,#N/A,TRUE,"Pesca";#N/A,#N/A,TRUE,"Minería";#N/A,#N/A,TRUE,"Elect. y Agua";#N/A,#N/A,TRUE,"Manufactura";#N/A,#N/A,TRUE,"Construcción";#N/A,#N/A,TRUE,"Comercio";#N/A,#N/A,TRUE,"Otros"}</definedName>
    <definedName name="vente" localSheetId="37" hidden="1">{#N/A,#N/A,TRUE,"Resumen";#N/A,#N/A,TRUE,"Global";#N/A,#N/A,TRUE,"Agropecuario";#N/A,#N/A,TRUE,"Pesca";#N/A,#N/A,TRUE,"Minería";#N/A,#N/A,TRUE,"Elect. y Agua";#N/A,#N/A,TRUE,"Manufactura";#N/A,#N/A,TRUE,"Construcción";#N/A,#N/A,TRUE,"Comercio";#N/A,#N/A,TRUE,"Otros"}</definedName>
    <definedName name="vente" localSheetId="36" hidden="1">{#N/A,#N/A,TRUE,"Resumen";#N/A,#N/A,TRUE,"Global";#N/A,#N/A,TRUE,"Agropecuario";#N/A,#N/A,TRUE,"Pesca";#N/A,#N/A,TRUE,"Minería";#N/A,#N/A,TRUE,"Elect. y Agua";#N/A,#N/A,TRUE,"Manufactura";#N/A,#N/A,TRUE,"Construcción";#N/A,#N/A,TRUE,"Comercio";#N/A,#N/A,TRUE,"Otros"}</definedName>
    <definedName name="vente" localSheetId="33" hidden="1">{#N/A,#N/A,TRUE,"Resumen";#N/A,#N/A,TRUE,"Global";#N/A,#N/A,TRUE,"Agropecuario";#N/A,#N/A,TRUE,"Pesca";#N/A,#N/A,TRUE,"Minería";#N/A,#N/A,TRUE,"Elect. y Agua";#N/A,#N/A,TRUE,"Manufactura";#N/A,#N/A,TRUE,"Construcción";#N/A,#N/A,TRUE,"Comercio";#N/A,#N/A,TRUE,"Otros"}</definedName>
    <definedName name="vente" localSheetId="34" hidden="1">{#N/A,#N/A,TRUE,"Resumen";#N/A,#N/A,TRUE,"Global";#N/A,#N/A,TRUE,"Agropecuario";#N/A,#N/A,TRUE,"Pesca";#N/A,#N/A,TRUE,"Minería";#N/A,#N/A,TRUE,"Elect. y Agua";#N/A,#N/A,TRUE,"Manufactura";#N/A,#N/A,TRUE,"Construcción";#N/A,#N/A,TRUE,"Comercio";#N/A,#N/A,TRUE,"Otros"}</definedName>
    <definedName name="vente" localSheetId="31" hidden="1">{#N/A,#N/A,TRUE,"Resumen";#N/A,#N/A,TRUE,"Global";#N/A,#N/A,TRUE,"Agropecuario";#N/A,#N/A,TRUE,"Pesca";#N/A,#N/A,TRUE,"Minería";#N/A,#N/A,TRUE,"Elect. y Agua";#N/A,#N/A,TRUE,"Manufactura";#N/A,#N/A,TRUE,"Construcción";#N/A,#N/A,TRUE,"Comercio";#N/A,#N/A,TRUE,"Otros"}</definedName>
    <definedName name="vente" hidden="1">{#N/A,#N/A,TRUE,"Resumen";#N/A,#N/A,TRUE,"Global";#N/A,#N/A,TRUE,"Agropecuario";#N/A,#N/A,TRUE,"Pesca";#N/A,#N/A,TRUE,"Minería";#N/A,#N/A,TRUE,"Elect. y Agua";#N/A,#N/A,TRUE,"Manufactura";#N/A,#N/A,TRUE,"Construcción";#N/A,#N/A,TRUE,"Comercio";#N/A,#N/A,TRUE,"Otros"}</definedName>
    <definedName name="Ventilación" localSheetId="31">#REF!</definedName>
    <definedName name="Ventilación">!#REF!</definedName>
    <definedName name="VER">#N/A</definedName>
    <definedName name="verde">#REF!</definedName>
    <definedName name="verfwevd" localSheetId="35" hidden="1">#REF!</definedName>
    <definedName name="verfwevd" localSheetId="33" hidden="1">#REF!</definedName>
    <definedName name="verfwevd" localSheetId="34" hidden="1">#REF!</definedName>
    <definedName name="verfwevd" localSheetId="31" hidden="1">#REF!</definedName>
    <definedName name="verfwevd" hidden="1">#REF!</definedName>
    <definedName name="VERGRAGRISCONTRA" localSheetId="31">#REF!</definedName>
    <definedName name="VERGRAGRISCONTRA">!#REF!</definedName>
    <definedName name="vero"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1"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1"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1"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1"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1"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1"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pile" localSheetId="31">#REF!</definedName>
    <definedName name="verpile">!#REF!</definedName>
    <definedName name="Version4OK" localSheetId="30" hidden="1">{"Datos de las Curvas",#N/A,TRUE,"TABLA-CALCULOS"}</definedName>
    <definedName name="Version4OK" localSheetId="29" hidden="1">{"Datos de las Curvas",#N/A,TRUE,"TABLA-CALCULOS"}</definedName>
    <definedName name="Version4OK" hidden="1">{"Datos de las Curvas",#N/A,TRUE,"TABLA-CALCULOS"}</definedName>
    <definedName name="version8" localSheetId="37" hidden="1">{#N/A,#N/A,FALSE,"CLIENT HOPSR";#N/A,#N/A,FALSE,"JEG GRAPH";#N/A,#N/A,FALSE,"PROCESS";#N/A,#N/A,FALSE,"CIVIL";#N/A,#N/A,FALSE,"ELECTRICAL";#N/A,#N/A,FALSE,"CNTRL SYS";#N/A,#N/A,FALSE,"MECH";#N/A,#N/A,FALSE,"PIPE"}</definedName>
    <definedName name="version8" localSheetId="36" hidden="1">{#N/A,#N/A,FALSE,"CLIENT HOPSR";#N/A,#N/A,FALSE,"JEG GRAPH";#N/A,#N/A,FALSE,"PROCESS";#N/A,#N/A,FALSE,"CIVIL";#N/A,#N/A,FALSE,"ELECTRICAL";#N/A,#N/A,FALSE,"CNTRL SYS";#N/A,#N/A,FALSE,"MECH";#N/A,#N/A,FALSE,"PIPE"}</definedName>
    <definedName name="version8" localSheetId="31" hidden="1">{#N/A,#N/A,FALSE,"CLIENT HOPSR";#N/A,#N/A,FALSE,"JEG GRAPH";#N/A,#N/A,FALSE,"PROCESS";#N/A,#N/A,FALSE,"CIVIL";#N/A,#N/A,FALSE,"ELECTRICAL";#N/A,#N/A,FALSE,"CNTRL SYS";#N/A,#N/A,FALSE,"MECH";#N/A,#N/A,FALSE,"PIPE"}</definedName>
    <definedName name="version8" hidden="1">{#N/A,#N/A,FALSE,"CLIENT HOPSR";#N/A,#N/A,FALSE,"JEG GRAPH";#N/A,#N/A,FALSE,"PROCESS";#N/A,#N/A,FALSE,"CIVIL";#N/A,#N/A,FALSE,"ELECTRICAL";#N/A,#N/A,FALSE,"CNTRL SYS";#N/A,#N/A,FALSE,"MECH";#N/A,#N/A,FALSE,"PIPE"}</definedName>
    <definedName name="Version9" localSheetId="37" hidden="1">{#N/A,#N/A,FALSE,"CLIENT HOPSR";#N/A,#N/A,FALSE,"JEG GRAPH";#N/A,#N/A,FALSE,"PROCESS";#N/A,#N/A,FALSE,"CIVIL";#N/A,#N/A,FALSE,"ELECTRICAL";#N/A,#N/A,FALSE,"CNTRL SYS";#N/A,#N/A,FALSE,"MECH";#N/A,#N/A,FALSE,"PIPE"}</definedName>
    <definedName name="Version9" localSheetId="36" hidden="1">{#N/A,#N/A,FALSE,"CLIENT HOPSR";#N/A,#N/A,FALSE,"JEG GRAPH";#N/A,#N/A,FALSE,"PROCESS";#N/A,#N/A,FALSE,"CIVIL";#N/A,#N/A,FALSE,"ELECTRICAL";#N/A,#N/A,FALSE,"CNTRL SYS";#N/A,#N/A,FALSE,"MECH";#N/A,#N/A,FALSE,"PIPE"}</definedName>
    <definedName name="Version9" localSheetId="31" hidden="1">{#N/A,#N/A,FALSE,"CLIENT HOPSR";#N/A,#N/A,FALSE,"JEG GRAPH";#N/A,#N/A,FALSE,"PROCESS";#N/A,#N/A,FALSE,"CIVIL";#N/A,#N/A,FALSE,"ELECTRICAL";#N/A,#N/A,FALSE,"CNTRL SYS";#N/A,#N/A,FALSE,"MECH";#N/A,#N/A,FALSE,"PIPE"}</definedName>
    <definedName name="Version9" hidden="1">{#N/A,#N/A,FALSE,"CLIENT HOPSR";#N/A,#N/A,FALSE,"JEG GRAPH";#N/A,#N/A,FALSE,"PROCESS";#N/A,#N/A,FALSE,"CIVIL";#N/A,#N/A,FALSE,"ELECTRICAL";#N/A,#N/A,FALSE,"CNTRL SYS";#N/A,#N/A,FALSE,"MECH";#N/A,#N/A,FALSE,"PIPE"}</definedName>
    <definedName name="vertex42_copyright" hidden="1">"© 2012-2017 Vertex42 LLC"</definedName>
    <definedName name="vertex42_id" hidden="1">"earned-value-management.xlsx"</definedName>
    <definedName name="vertex42_title" hidden="1">"Earned Value Management Template"</definedName>
    <definedName name="verti" localSheetId="35" hidden="1">{"desarrollo",#N/A,FALSE,"Cámara Camión";"resumen",#N/A,FALSE,"Cámara Camión";"eqprod",#N/A,FALSE,"Cámara Camión"}</definedName>
    <definedName name="verti" localSheetId="37" hidden="1">{"desarrollo",#N/A,FALSE,"Cámara Camión";"resumen",#N/A,FALSE,"Cámara Camión";"eqprod",#N/A,FALSE,"Cámara Camión"}</definedName>
    <definedName name="verti" localSheetId="36" hidden="1">{"desarrollo",#N/A,FALSE,"Cámara Camión";"resumen",#N/A,FALSE,"Cámara Camión";"eqprod",#N/A,FALSE,"Cámara Camión"}</definedName>
    <definedName name="verti" localSheetId="33" hidden="1">{"desarrollo",#N/A,FALSE,"Cámara Camión";"resumen",#N/A,FALSE,"Cámara Camión";"eqprod",#N/A,FALSE,"Cámara Camión"}</definedName>
    <definedName name="verti" localSheetId="34" hidden="1">{"desarrollo",#N/A,FALSE,"Cámara Camión";"resumen",#N/A,FALSE,"Cámara Camión";"eqprod",#N/A,FALSE,"Cámara Camión"}</definedName>
    <definedName name="verti" localSheetId="31" hidden="1">{"desarrollo",#N/A,FALSE,"Cámara Camión";"resumen",#N/A,FALSE,"Cámara Camión";"eqprod",#N/A,FALSE,"Cámara Camión"}</definedName>
    <definedName name="verti" hidden="1">{"desarrollo",#N/A,FALSE,"Cámara Camión";"resumen",#N/A,FALSE,"Cámara Camión";"eqprod",#N/A,FALSE,"Cámara Camión"}</definedName>
    <definedName name="vertical" localSheetId="35" hidden="1">{"desarrollo",#N/A,FALSE,"LHD Camión";"eqdllo",#N/A,FALSE,"LHD Camión";"eqprod",#N/A,FALSE,"LHD Camión";"Resumen",#N/A,FALSE,"LHD Camión"}</definedName>
    <definedName name="vertical" localSheetId="37" hidden="1">{"desarrollo",#N/A,FALSE,"LHD Camión";"eqdllo",#N/A,FALSE,"LHD Camión";"eqprod",#N/A,FALSE,"LHD Camión";"Resumen",#N/A,FALSE,"LHD Camión"}</definedName>
    <definedName name="vertical" localSheetId="36" hidden="1">{"desarrollo",#N/A,FALSE,"LHD Camión";"eqdllo",#N/A,FALSE,"LHD Camión";"eqprod",#N/A,FALSE,"LHD Camión";"Resumen",#N/A,FALSE,"LHD Camión"}</definedName>
    <definedName name="vertical" localSheetId="33" hidden="1">{"desarrollo",#N/A,FALSE,"LHD Camión";"eqdllo",#N/A,FALSE,"LHD Camión";"eqprod",#N/A,FALSE,"LHD Camión";"Resumen",#N/A,FALSE,"LHD Camión"}</definedName>
    <definedName name="vertical" localSheetId="34" hidden="1">{"desarrollo",#N/A,FALSE,"LHD Camión";"eqdllo",#N/A,FALSE,"LHD Camión";"eqprod",#N/A,FALSE,"LHD Camión";"Resumen",#N/A,FALSE,"LHD Camión"}</definedName>
    <definedName name="vertical" localSheetId="31"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rticalArea" localSheetId="31">#REF!</definedName>
    <definedName name="VerticalArea">!#REF!</definedName>
    <definedName name="VESDA">#REF!</definedName>
    <definedName name="Vetas" localSheetId="31">#REF!</definedName>
    <definedName name="Vetas">!#REF!</definedName>
    <definedName name="VETAS_YANAQUIHUA" localSheetId="31">#REF!</definedName>
    <definedName name="VETAS_YANAQUIHUA">!#REF!</definedName>
    <definedName name="Vf" localSheetId="31">#REF!</definedName>
    <definedName name="Vf">!#REF!</definedName>
    <definedName name="vfd" localSheetId="35" hidden="1">{#N/A,#N/A,FALSE,"Total_OC015";#N/A,#N/A,FALSE,"ADMIN";#N/A,#N/A,FALSE,"PROCES";#N/A,#N/A,FALSE,"mecan";#N/A,#N/A,FALSE,"civil";#N/A,#N/A,FALSE,"CAÑER";#N/A,#N/A,FALSE,"ELEC";#N/A,#N/A,FALSE,"INSTR"}</definedName>
    <definedName name="vfd" localSheetId="37" hidden="1">{#N/A,#N/A,FALSE,"Total_OC015";#N/A,#N/A,FALSE,"ADMIN";#N/A,#N/A,FALSE,"PROCES";#N/A,#N/A,FALSE,"mecan";#N/A,#N/A,FALSE,"civil";#N/A,#N/A,FALSE,"CAÑER";#N/A,#N/A,FALSE,"ELEC";#N/A,#N/A,FALSE,"INSTR"}</definedName>
    <definedName name="vfd" localSheetId="36" hidden="1">{#N/A,#N/A,FALSE,"Total_OC015";#N/A,#N/A,FALSE,"ADMIN";#N/A,#N/A,FALSE,"PROCES";#N/A,#N/A,FALSE,"mecan";#N/A,#N/A,FALSE,"civil";#N/A,#N/A,FALSE,"CAÑER";#N/A,#N/A,FALSE,"ELEC";#N/A,#N/A,FALSE,"INSTR"}</definedName>
    <definedName name="vfd" localSheetId="33" hidden="1">{#N/A,#N/A,FALSE,"Total_OC015";#N/A,#N/A,FALSE,"ADMIN";#N/A,#N/A,FALSE,"PROCES";#N/A,#N/A,FALSE,"mecan";#N/A,#N/A,FALSE,"civil";#N/A,#N/A,FALSE,"CAÑER";#N/A,#N/A,FALSE,"ELEC";#N/A,#N/A,FALSE,"INSTR"}</definedName>
    <definedName name="vfd" localSheetId="34" hidden="1">{#N/A,#N/A,FALSE,"Total_OC015";#N/A,#N/A,FALSE,"ADMIN";#N/A,#N/A,FALSE,"PROCES";#N/A,#N/A,FALSE,"mecan";#N/A,#N/A,FALSE,"civil";#N/A,#N/A,FALSE,"CAÑER";#N/A,#N/A,FALSE,"ELEC";#N/A,#N/A,FALSE,"INSTR"}</definedName>
    <definedName name="vfd" localSheetId="31" hidden="1">{#N/A,#N/A,FALSE,"Total_OC015";#N/A,#N/A,FALSE,"ADMIN";#N/A,#N/A,FALSE,"PROCES";#N/A,#N/A,FALSE,"mecan";#N/A,#N/A,FALSE,"civil";#N/A,#N/A,FALSE,"CAÑER";#N/A,#N/A,FALSE,"ELEC";#N/A,#N/A,FALSE,"INSTR"}</definedName>
    <definedName name="vfd" hidden="1">{#N/A,#N/A,FALSE,"Total_OC015";#N/A,#N/A,FALSE,"ADMIN";#N/A,#N/A,FALSE,"PROCES";#N/A,#N/A,FALSE,"mecan";#N/A,#N/A,FALSE,"civil";#N/A,#N/A,FALSE,"CAÑER";#N/A,#N/A,FALSE,"ELEC";#N/A,#N/A,FALSE,"INSTR"}</definedName>
    <definedName name="vfdreds" localSheetId="35" hidden="1">{"MO(BASE)",#N/A,FALSE,"MO(BASE)";"MO(BASE)1",#N/A,FALSE,"MO(BASE)";"MO(BASE)2",#N/A,FALSE,"MO(BASE)"}</definedName>
    <definedName name="vfdreds" localSheetId="37" hidden="1">{"MO(BASE)",#N/A,FALSE,"MO(BASE)";"MO(BASE)1",#N/A,FALSE,"MO(BASE)";"MO(BASE)2",#N/A,FALSE,"MO(BASE)"}</definedName>
    <definedName name="vfdreds" localSheetId="36" hidden="1">{"MO(BASE)",#N/A,FALSE,"MO(BASE)";"MO(BASE)1",#N/A,FALSE,"MO(BASE)";"MO(BASE)2",#N/A,FALSE,"MO(BASE)"}</definedName>
    <definedName name="vfdreds" localSheetId="33" hidden="1">{"MO(BASE)",#N/A,FALSE,"MO(BASE)";"MO(BASE)1",#N/A,FALSE,"MO(BASE)";"MO(BASE)2",#N/A,FALSE,"MO(BASE)"}</definedName>
    <definedName name="vfdreds" localSheetId="34" hidden="1">{"MO(BASE)",#N/A,FALSE,"MO(BASE)";"MO(BASE)1",#N/A,FALSE,"MO(BASE)";"MO(BASE)2",#N/A,FALSE,"MO(BASE)"}</definedName>
    <definedName name="vfdreds" localSheetId="31" hidden="1">{"MO(BASE)",#N/A,FALSE,"MO(BASE)";"MO(BASE)1",#N/A,FALSE,"MO(BASE)";"MO(BASE)2",#N/A,FALSE,"MO(BASE)"}</definedName>
    <definedName name="vfdreds" hidden="1">{"MO(BASE)",#N/A,FALSE,"MO(BASE)";"MO(BASE)1",#N/A,FALSE,"MO(BASE)";"MO(BASE)2",#N/A,FALSE,"MO(BASE)"}</definedName>
    <definedName name="vfdv" localSheetId="35" hidden="1">{#N/A,#N/A,TRUE,"1842CWN0"}</definedName>
    <definedName name="vfdv" localSheetId="37" hidden="1">{#N/A,#N/A,TRUE,"1842CWN0"}</definedName>
    <definedName name="vfdv" localSheetId="36" hidden="1">{#N/A,#N/A,TRUE,"1842CWN0"}</definedName>
    <definedName name="vfdv" localSheetId="33" hidden="1">{#N/A,#N/A,TRUE,"1842CWN0"}</definedName>
    <definedName name="vfdv" localSheetId="34" hidden="1">{#N/A,#N/A,TRUE,"1842CWN0"}</definedName>
    <definedName name="vfdv" localSheetId="31" hidden="1">{#N/A,#N/A,TRUE,"1842CWN0"}</definedName>
    <definedName name="vfdv" hidden="1">{#N/A,#N/A,TRUE,"1842CWN0"}</definedName>
    <definedName name="vfdvdv" localSheetId="35" hidden="1">{"Admin Costs",#N/A,FALSE,"Act.Fcst Costs"}</definedName>
    <definedName name="vfdvdv" localSheetId="37" hidden="1">{"Admin Costs",#N/A,FALSE,"Act.Fcst Costs"}</definedName>
    <definedName name="vfdvdv" localSheetId="36" hidden="1">{"Admin Costs",#N/A,FALSE,"Act.Fcst Costs"}</definedName>
    <definedName name="vfdvdv" localSheetId="33" hidden="1">{"Admin Costs",#N/A,FALSE,"Act.Fcst Costs"}</definedName>
    <definedName name="vfdvdv" localSheetId="34" hidden="1">{"Admin Costs",#N/A,FALSE,"Act.Fcst Costs"}</definedName>
    <definedName name="vfdvdv" localSheetId="31" hidden="1">{"Admin Costs",#N/A,FALSE,"Act.Fcst Costs"}</definedName>
    <definedName name="vfdvdv" hidden="1">{"Admin Costs",#N/A,FALSE,"Act.Fcst Costs"}</definedName>
    <definedName name="vff" localSheetId="35" hidden="1">{#N/A,#N/A,FALSE,"minas";#N/A,#N/A,FALSE,"Total_OC015";#N/A,#N/A,FALSE,"ADMIN";#N/A,#N/A,FALSE,"PROCES";#N/A,#N/A,FALSE,"civil";#N/A,#N/A,FALSE,"CAÑER";#N/A,#N/A,FALSE,"ELEC";#N/A,#N/A,FALSE,"INSTR";#N/A,#N/A,FALSE,"PDS";#N/A,#N/A,FALSE,"mecan"}</definedName>
    <definedName name="vff" localSheetId="37" hidden="1">{#N/A,#N/A,FALSE,"minas";#N/A,#N/A,FALSE,"Total_OC015";#N/A,#N/A,FALSE,"ADMIN";#N/A,#N/A,FALSE,"PROCES";#N/A,#N/A,FALSE,"civil";#N/A,#N/A,FALSE,"CAÑER";#N/A,#N/A,FALSE,"ELEC";#N/A,#N/A,FALSE,"INSTR";#N/A,#N/A,FALSE,"PDS";#N/A,#N/A,FALSE,"mecan"}</definedName>
    <definedName name="vff" localSheetId="36" hidden="1">{#N/A,#N/A,FALSE,"minas";#N/A,#N/A,FALSE,"Total_OC015";#N/A,#N/A,FALSE,"ADMIN";#N/A,#N/A,FALSE,"PROCES";#N/A,#N/A,FALSE,"civil";#N/A,#N/A,FALSE,"CAÑER";#N/A,#N/A,FALSE,"ELEC";#N/A,#N/A,FALSE,"INSTR";#N/A,#N/A,FALSE,"PDS";#N/A,#N/A,FALSE,"mecan"}</definedName>
    <definedName name="vff" localSheetId="33" hidden="1">{#N/A,#N/A,FALSE,"minas";#N/A,#N/A,FALSE,"Total_OC015";#N/A,#N/A,FALSE,"ADMIN";#N/A,#N/A,FALSE,"PROCES";#N/A,#N/A,FALSE,"civil";#N/A,#N/A,FALSE,"CAÑER";#N/A,#N/A,FALSE,"ELEC";#N/A,#N/A,FALSE,"INSTR";#N/A,#N/A,FALSE,"PDS";#N/A,#N/A,FALSE,"mecan"}</definedName>
    <definedName name="vff" localSheetId="34" hidden="1">{#N/A,#N/A,FALSE,"minas";#N/A,#N/A,FALSE,"Total_OC015";#N/A,#N/A,FALSE,"ADMIN";#N/A,#N/A,FALSE,"PROCES";#N/A,#N/A,FALSE,"civil";#N/A,#N/A,FALSE,"CAÑER";#N/A,#N/A,FALSE,"ELEC";#N/A,#N/A,FALSE,"INSTR";#N/A,#N/A,FALSE,"PDS";#N/A,#N/A,FALSE,"mecan"}</definedName>
    <definedName name="vff" localSheetId="31" hidden="1">{#N/A,#N/A,FALSE,"minas";#N/A,#N/A,FALSE,"Total_OC015";#N/A,#N/A,FALSE,"ADMIN";#N/A,#N/A,FALSE,"PROCES";#N/A,#N/A,FALSE,"civil";#N/A,#N/A,FALSE,"CAÑER";#N/A,#N/A,FALSE,"ELEC";#N/A,#N/A,FALSE,"INSTR";#N/A,#N/A,FALSE,"PDS";#N/A,#N/A,FALSE,"mecan"}</definedName>
    <definedName name="vff" hidden="1">{#N/A,#N/A,FALSE,"minas";#N/A,#N/A,FALSE,"Total_OC015";#N/A,#N/A,FALSE,"ADMIN";#N/A,#N/A,FALSE,"PROCES";#N/A,#N/A,FALSE,"civil";#N/A,#N/A,FALSE,"CAÑER";#N/A,#N/A,FALSE,"ELEC";#N/A,#N/A,FALSE,"INSTR";#N/A,#N/A,FALSE,"PDS";#N/A,#N/A,FALSE,"mecan"}</definedName>
    <definedName name="vffd" localSheetId="35" hidden="1">{#N/A,#N/A,FALSE,"DATA"}</definedName>
    <definedName name="vffd" localSheetId="37" hidden="1">{#N/A,#N/A,FALSE,"DATA"}</definedName>
    <definedName name="vffd" localSheetId="36" hidden="1">{#N/A,#N/A,FALSE,"DATA"}</definedName>
    <definedName name="vffd" localSheetId="33" hidden="1">{#N/A,#N/A,FALSE,"DATA"}</definedName>
    <definedName name="vffd" localSheetId="34" hidden="1">{#N/A,#N/A,FALSE,"DATA"}</definedName>
    <definedName name="vffd" localSheetId="31" hidden="1">{#N/A,#N/A,FALSE,"DATA"}</definedName>
    <definedName name="vffd" hidden="1">{#N/A,#N/A,FALSE,"DATA"}</definedName>
    <definedName name="vffsfs" localSheetId="35" hidden="1">{#N/A,#N/A,TRUE,"Basic";#N/A,#N/A,TRUE,"EXT-TABLE";#N/A,#N/A,TRUE,"STEEL";#N/A,#N/A,TRUE,"INT-Table";#N/A,#N/A,TRUE,"STEEL";#N/A,#N/A,TRUE,"Door"}</definedName>
    <definedName name="vffsfs" localSheetId="37" hidden="1">{#N/A,#N/A,TRUE,"Basic";#N/A,#N/A,TRUE,"EXT-TABLE";#N/A,#N/A,TRUE,"STEEL";#N/A,#N/A,TRUE,"INT-Table";#N/A,#N/A,TRUE,"STEEL";#N/A,#N/A,TRUE,"Door"}</definedName>
    <definedName name="vffsfs" localSheetId="36" hidden="1">{#N/A,#N/A,TRUE,"Basic";#N/A,#N/A,TRUE,"EXT-TABLE";#N/A,#N/A,TRUE,"STEEL";#N/A,#N/A,TRUE,"INT-Table";#N/A,#N/A,TRUE,"STEEL";#N/A,#N/A,TRUE,"Door"}</definedName>
    <definedName name="vffsfs" localSheetId="33" hidden="1">{#N/A,#N/A,TRUE,"Basic";#N/A,#N/A,TRUE,"EXT-TABLE";#N/A,#N/A,TRUE,"STEEL";#N/A,#N/A,TRUE,"INT-Table";#N/A,#N/A,TRUE,"STEEL";#N/A,#N/A,TRUE,"Door"}</definedName>
    <definedName name="vffsfs" localSheetId="34" hidden="1">{#N/A,#N/A,TRUE,"Basic";#N/A,#N/A,TRUE,"EXT-TABLE";#N/A,#N/A,TRUE,"STEEL";#N/A,#N/A,TRUE,"INT-Table";#N/A,#N/A,TRUE,"STEEL";#N/A,#N/A,TRUE,"Door"}</definedName>
    <definedName name="vffsfs" localSheetId="31" hidden="1">{#N/A,#N/A,TRUE,"Basic";#N/A,#N/A,TRUE,"EXT-TABLE";#N/A,#N/A,TRUE,"STEEL";#N/A,#N/A,TRUE,"INT-Table";#N/A,#N/A,TRUE,"STEEL";#N/A,#N/A,TRUE,"Door"}</definedName>
    <definedName name="vffsfs" hidden="1">{#N/A,#N/A,TRUE,"Basic";#N/A,#N/A,TRUE,"EXT-TABLE";#N/A,#N/A,TRUE,"STEEL";#N/A,#N/A,TRUE,"INT-Table";#N/A,#N/A,TRUE,"STEEL";#N/A,#N/A,TRUE,"Door"}</definedName>
    <definedName name="vfh" localSheetId="31">#REF!</definedName>
    <definedName name="vfh">!#REF!</definedName>
    <definedName name="VG" localSheetId="31">#REF!</definedName>
    <definedName name="VG">!#REF!</definedName>
    <definedName name="vgbn" localSheetId="35" hidden="1">{#N/A,#N/A,TRUE,"INGENIERIA";#N/A,#N/A,TRUE,"COMPRAS";#N/A,#N/A,TRUE,"DIRECCION";#N/A,#N/A,TRUE,"RESUMEN"}</definedName>
    <definedName name="vgbn" localSheetId="37" hidden="1">{#N/A,#N/A,TRUE,"INGENIERIA";#N/A,#N/A,TRUE,"COMPRAS";#N/A,#N/A,TRUE,"DIRECCION";#N/A,#N/A,TRUE,"RESUMEN"}</definedName>
    <definedName name="vgbn" localSheetId="36" hidden="1">{#N/A,#N/A,TRUE,"INGENIERIA";#N/A,#N/A,TRUE,"COMPRAS";#N/A,#N/A,TRUE,"DIRECCION";#N/A,#N/A,TRUE,"RESUMEN"}</definedName>
    <definedName name="vgbn" localSheetId="33" hidden="1">{#N/A,#N/A,TRUE,"INGENIERIA";#N/A,#N/A,TRUE,"COMPRAS";#N/A,#N/A,TRUE,"DIRECCION";#N/A,#N/A,TRUE,"RESUMEN"}</definedName>
    <definedName name="vgbn" localSheetId="34" hidden="1">{#N/A,#N/A,TRUE,"INGENIERIA";#N/A,#N/A,TRUE,"COMPRAS";#N/A,#N/A,TRUE,"DIRECCION";#N/A,#N/A,TRUE,"RESUMEN"}</definedName>
    <definedName name="vgbn" localSheetId="31" hidden="1">{#N/A,#N/A,TRUE,"INGENIERIA";#N/A,#N/A,TRUE,"COMPRAS";#N/A,#N/A,TRUE,"DIRECCION";#N/A,#N/A,TRUE,"RESUMEN"}</definedName>
    <definedName name="vgbn" hidden="1">{#N/A,#N/A,TRUE,"INGENIERIA";#N/A,#N/A,TRUE,"COMPRAS";#N/A,#N/A,TRUE,"DIRECCION";#N/A,#N/A,TRUE,"RESUMEN"}</definedName>
    <definedName name="VGKFYUKFU" localSheetId="35" hidden="1">{"DETALLE_1996",#N/A,FALSE,"flujo";"DETALLE_1997",#N/A,FALSE,"flujo";"GASTOS_INCURRIDOS_1996",#N/A,FALSE,"flujo";"GASTOS_PROGRAMADOS_PARA_1997",#N/A,FALSE,"flujo";#N/A,#N/A,FALSE,"comparat";#N/A,#N/A,FALSE,"costos";#N/A,#N/A,FALSE,"proyctrol"}</definedName>
    <definedName name="VGKFYUKFU" localSheetId="37" hidden="1">{"DETALLE_1996",#N/A,FALSE,"flujo";"DETALLE_1997",#N/A,FALSE,"flujo";"GASTOS_INCURRIDOS_1996",#N/A,FALSE,"flujo";"GASTOS_PROGRAMADOS_PARA_1997",#N/A,FALSE,"flujo";#N/A,#N/A,FALSE,"comparat";#N/A,#N/A,FALSE,"costos";#N/A,#N/A,FALSE,"proyctrol"}</definedName>
    <definedName name="VGKFYUKFU" localSheetId="36" hidden="1">{"DETALLE_1996",#N/A,FALSE,"flujo";"DETALLE_1997",#N/A,FALSE,"flujo";"GASTOS_INCURRIDOS_1996",#N/A,FALSE,"flujo";"GASTOS_PROGRAMADOS_PARA_1997",#N/A,FALSE,"flujo";#N/A,#N/A,FALSE,"comparat";#N/A,#N/A,FALSE,"costos";#N/A,#N/A,FALSE,"proyctrol"}</definedName>
    <definedName name="VGKFYUKFU" localSheetId="33" hidden="1">{"DETALLE_1996",#N/A,FALSE,"flujo";"DETALLE_1997",#N/A,FALSE,"flujo";"GASTOS_INCURRIDOS_1996",#N/A,FALSE,"flujo";"GASTOS_PROGRAMADOS_PARA_1997",#N/A,FALSE,"flujo";#N/A,#N/A,FALSE,"comparat";#N/A,#N/A,FALSE,"costos";#N/A,#N/A,FALSE,"proyctrol"}</definedName>
    <definedName name="VGKFYUKFU" localSheetId="34" hidden="1">{"DETALLE_1996",#N/A,FALSE,"flujo";"DETALLE_1997",#N/A,FALSE,"flujo";"GASTOS_INCURRIDOS_1996",#N/A,FALSE,"flujo";"GASTOS_PROGRAMADOS_PARA_1997",#N/A,FALSE,"flujo";#N/A,#N/A,FALSE,"comparat";#N/A,#N/A,FALSE,"costos";#N/A,#N/A,FALSE,"proyctrol"}</definedName>
    <definedName name="VGKFYUKFU" localSheetId="31" hidden="1">{"DETALLE_1996",#N/A,FALSE,"flujo";"DETALLE_1997",#N/A,FALSE,"flujo";"GASTOS_INCURRIDOS_1996",#N/A,FALSE,"flujo";"GASTOS_PROGRAMADOS_PARA_1997",#N/A,FALSE,"flujo";#N/A,#N/A,FALSE,"comparat";#N/A,#N/A,FALSE,"costos";#N/A,#N/A,FALSE,"proyctrol"}</definedName>
    <definedName name="VGKFYUKFU" hidden="1">{"DETALLE_1996",#N/A,FALSE,"flujo";"DETALLE_1997",#N/A,FALSE,"flujo";"GASTOS_INCURRIDOS_1996",#N/A,FALSE,"flujo";"GASTOS_PROGRAMADOS_PARA_1997",#N/A,FALSE,"flujo";#N/A,#N/A,FALSE,"comparat";#N/A,#N/A,FALSE,"costos";#N/A,#N/A,FALSE,"proyctrol"}</definedName>
    <definedName name="vgrc" localSheetId="31">#REF!</definedName>
    <definedName name="vgrc">!#REF!</definedName>
    <definedName name="vgrh" localSheetId="31">#REF!</definedName>
    <definedName name="vgrh">!#REF!</definedName>
    <definedName name="vhnmfmu" localSheetId="35" hidden="1">{#N/A,#N/A,FALSE,"ResDev"}</definedName>
    <definedName name="vhnmfmu" localSheetId="37" hidden="1">{#N/A,#N/A,FALSE,"ResDev"}</definedName>
    <definedName name="vhnmfmu" localSheetId="36" hidden="1">{#N/A,#N/A,FALSE,"ResDev"}</definedName>
    <definedName name="vhnmfmu" localSheetId="33" hidden="1">{#N/A,#N/A,FALSE,"ResDev"}</definedName>
    <definedName name="vhnmfmu" localSheetId="34" hidden="1">{#N/A,#N/A,FALSE,"ResDev"}</definedName>
    <definedName name="vhnmfmu" localSheetId="31" hidden="1">{#N/A,#N/A,FALSE,"ResDev"}</definedName>
    <definedName name="vhnmfmu" hidden="1">{#N/A,#N/A,FALSE,"ResDev"}</definedName>
    <definedName name="VI" localSheetId="35" hidden="1">{#N/A,#N/A,FALSE,"GERAL";#N/A,#N/A,FALSE,"012-96";#N/A,#N/A,FALSE,"018-96";#N/A,#N/A,FALSE,"027-96";#N/A,#N/A,FALSE,"059-96";#N/A,#N/A,FALSE,"076-96";#N/A,#N/A,FALSE,"019-97";#N/A,#N/A,FALSE,"021-97";#N/A,#N/A,FALSE,"022-97";#N/A,#N/A,FALSE,"028-97"}</definedName>
    <definedName name="VI" localSheetId="37" hidden="1">{#N/A,#N/A,FALSE,"GERAL";#N/A,#N/A,FALSE,"012-96";#N/A,#N/A,FALSE,"018-96";#N/A,#N/A,FALSE,"027-96";#N/A,#N/A,FALSE,"059-96";#N/A,#N/A,FALSE,"076-96";#N/A,#N/A,FALSE,"019-97";#N/A,#N/A,FALSE,"021-97";#N/A,#N/A,FALSE,"022-97";#N/A,#N/A,FALSE,"028-97"}</definedName>
    <definedName name="VI" localSheetId="36" hidden="1">{#N/A,#N/A,FALSE,"GERAL";#N/A,#N/A,FALSE,"012-96";#N/A,#N/A,FALSE,"018-96";#N/A,#N/A,FALSE,"027-96";#N/A,#N/A,FALSE,"059-96";#N/A,#N/A,FALSE,"076-96";#N/A,#N/A,FALSE,"019-97";#N/A,#N/A,FALSE,"021-97";#N/A,#N/A,FALSE,"022-97";#N/A,#N/A,FALSE,"028-97"}</definedName>
    <definedName name="VI" localSheetId="33" hidden="1">{#N/A,#N/A,FALSE,"GERAL";#N/A,#N/A,FALSE,"012-96";#N/A,#N/A,FALSE,"018-96";#N/A,#N/A,FALSE,"027-96";#N/A,#N/A,FALSE,"059-96";#N/A,#N/A,FALSE,"076-96";#N/A,#N/A,FALSE,"019-97";#N/A,#N/A,FALSE,"021-97";#N/A,#N/A,FALSE,"022-97";#N/A,#N/A,FALSE,"028-97"}</definedName>
    <definedName name="VI" localSheetId="34" hidden="1">{#N/A,#N/A,FALSE,"GERAL";#N/A,#N/A,FALSE,"012-96";#N/A,#N/A,FALSE,"018-96";#N/A,#N/A,FALSE,"027-96";#N/A,#N/A,FALSE,"059-96";#N/A,#N/A,FALSE,"076-96";#N/A,#N/A,FALSE,"019-97";#N/A,#N/A,FALSE,"021-97";#N/A,#N/A,FALSE,"022-97";#N/A,#N/A,FALSE,"028-97"}</definedName>
    <definedName name="VI" localSheetId="31"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IA" localSheetId="31">#REF!</definedName>
    <definedName name="VIA">!#REF!</definedName>
    <definedName name="viajes">#REF!</definedName>
    <definedName name="Vías1" localSheetId="31">#REF!</definedName>
    <definedName name="Vías1">!#REF!</definedName>
    <definedName name="Viaticos" hidden="1">#REF!</definedName>
    <definedName name="vibradora">#REF!</definedName>
    <definedName name="VICTAULIC_005">#REF!</definedName>
    <definedName name="VICTAULIC_722">#REF!</definedName>
    <definedName name="VICTAULIC_75">#REF!</definedName>
    <definedName name="VICTAULIC_750">#REF!</definedName>
    <definedName name="VICTAULIC_77_07_741">#REF!</definedName>
    <definedName name="Victaulic_ball_valve__722">#REF!</definedName>
    <definedName name="VICTAULIC_CHEK">#REF!</definedName>
    <definedName name="VICTAULIC_FIRELOCK_DEVICES">#REF!</definedName>
    <definedName name="VICTAULIC_IPS">#REF!</definedName>
    <definedName name="VICTAULIC_MARIPOSAS">#REF!</definedName>
    <definedName name="Victaulic_standard_devices__77_07_741">#REF!</definedName>
    <definedName name="VIDA_UTIL_AÑOS">#REF!</definedName>
    <definedName name="VIDA_UTIL_AÑOS1">#REF!</definedName>
    <definedName name="viernes">#REF!</definedName>
    <definedName name="VIEW">#REF!</definedName>
    <definedName name="ViewRange" localSheetId="31">#REF!</definedName>
    <definedName name="ViewRange">!#REF!</definedName>
    <definedName name="VIGA_RIOSTRA">#REF!</definedName>
    <definedName name="VIGA01" localSheetId="31">#REF!</definedName>
    <definedName name="VIGA01">!#REF!</definedName>
    <definedName name="VIGA02" localSheetId="31">#REF!</definedName>
    <definedName name="VIGA02">!#REF!</definedName>
    <definedName name="VIGA03" localSheetId="31">#REF!</definedName>
    <definedName name="VIGA03">!#REF!</definedName>
    <definedName name="vigas" localSheetId="31">#REF!</definedName>
    <definedName name="vigas">!#REF!</definedName>
    <definedName name="VIGIA">[1]PreciosRecursos!$E$13</definedName>
    <definedName name="viio" localSheetId="35" hidden="1">{#N/A,#N/A,FALSE,"masez (10)";#N/A,#N/A,FALSE,"masez (7)";#N/A,#N/A,FALSE,"masez (6)";#N/A,#N/A,FALSE,"masez (5)";#N/A,#N/A,FALSE,"masez (4)";#N/A,#N/A,FALSE,"masez (3)";#N/A,#N/A,FALSE,"masez (2)";#N/A,#N/A,FALSE,"GME";#N/A,#N/A,FALSE,"masez"}</definedName>
    <definedName name="viio" localSheetId="37" hidden="1">{#N/A,#N/A,FALSE,"masez (10)";#N/A,#N/A,FALSE,"masez (7)";#N/A,#N/A,FALSE,"masez (6)";#N/A,#N/A,FALSE,"masez (5)";#N/A,#N/A,FALSE,"masez (4)";#N/A,#N/A,FALSE,"masez (3)";#N/A,#N/A,FALSE,"masez (2)";#N/A,#N/A,FALSE,"GME";#N/A,#N/A,FALSE,"masez"}</definedName>
    <definedName name="viio" localSheetId="36" hidden="1">{#N/A,#N/A,FALSE,"masez (10)";#N/A,#N/A,FALSE,"masez (7)";#N/A,#N/A,FALSE,"masez (6)";#N/A,#N/A,FALSE,"masez (5)";#N/A,#N/A,FALSE,"masez (4)";#N/A,#N/A,FALSE,"masez (3)";#N/A,#N/A,FALSE,"masez (2)";#N/A,#N/A,FALSE,"GME";#N/A,#N/A,FALSE,"masez"}</definedName>
    <definedName name="viio" localSheetId="30" hidden="1">{#N/A,#N/A,FALSE,"masez (10)";#N/A,#N/A,FALSE,"masez (7)";#N/A,#N/A,FALSE,"masez (6)";#N/A,#N/A,FALSE,"masez (5)";#N/A,#N/A,FALSE,"masez (4)";#N/A,#N/A,FALSE,"masez (3)";#N/A,#N/A,FALSE,"masez (2)";#N/A,#N/A,FALSE,"GME";#N/A,#N/A,FALSE,"masez"}</definedName>
    <definedName name="viio" localSheetId="33" hidden="1">{#N/A,#N/A,FALSE,"masez (10)";#N/A,#N/A,FALSE,"masez (7)";#N/A,#N/A,FALSE,"masez (6)";#N/A,#N/A,FALSE,"masez (5)";#N/A,#N/A,FALSE,"masez (4)";#N/A,#N/A,FALSE,"masez (3)";#N/A,#N/A,FALSE,"masez (2)";#N/A,#N/A,FALSE,"GME";#N/A,#N/A,FALSE,"masez"}</definedName>
    <definedName name="viio" localSheetId="34" hidden="1">{#N/A,#N/A,FALSE,"masez (10)";#N/A,#N/A,FALSE,"masez (7)";#N/A,#N/A,FALSE,"masez (6)";#N/A,#N/A,FALSE,"masez (5)";#N/A,#N/A,FALSE,"masez (4)";#N/A,#N/A,FALSE,"masez (3)";#N/A,#N/A,FALSE,"masez (2)";#N/A,#N/A,FALSE,"GME";#N/A,#N/A,FALSE,"masez"}</definedName>
    <definedName name="viio" localSheetId="31" hidden="1">{#N/A,#N/A,FALSE,"masez (10)";#N/A,#N/A,FALSE,"masez (7)";#N/A,#N/A,FALSE,"masez (6)";#N/A,#N/A,FALSE,"masez (5)";#N/A,#N/A,FALSE,"masez (4)";#N/A,#N/A,FALSE,"masez (3)";#N/A,#N/A,FALSE,"masez (2)";#N/A,#N/A,FALSE,"GME";#N/A,#N/A,FALSE,"masez"}</definedName>
    <definedName name="viio" localSheetId="29"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io_1" localSheetId="35" hidden="1">{#N/A,#N/A,FALSE,"masez (10)";#N/A,#N/A,FALSE,"masez (7)";#N/A,#N/A,FALSE,"masez (6)";#N/A,#N/A,FALSE,"masez (5)";#N/A,#N/A,FALSE,"masez (4)";#N/A,#N/A,FALSE,"masez (3)";#N/A,#N/A,FALSE,"masez (2)";#N/A,#N/A,FALSE,"GME";#N/A,#N/A,FALSE,"masez"}</definedName>
    <definedName name="viio_1" localSheetId="37" hidden="1">{#N/A,#N/A,FALSE,"masez (10)";#N/A,#N/A,FALSE,"masez (7)";#N/A,#N/A,FALSE,"masez (6)";#N/A,#N/A,FALSE,"masez (5)";#N/A,#N/A,FALSE,"masez (4)";#N/A,#N/A,FALSE,"masez (3)";#N/A,#N/A,FALSE,"masez (2)";#N/A,#N/A,FALSE,"GME";#N/A,#N/A,FALSE,"masez"}</definedName>
    <definedName name="viio_1" localSheetId="36" hidden="1">{#N/A,#N/A,FALSE,"masez (10)";#N/A,#N/A,FALSE,"masez (7)";#N/A,#N/A,FALSE,"masez (6)";#N/A,#N/A,FALSE,"masez (5)";#N/A,#N/A,FALSE,"masez (4)";#N/A,#N/A,FALSE,"masez (3)";#N/A,#N/A,FALSE,"masez (2)";#N/A,#N/A,FALSE,"GME";#N/A,#N/A,FALSE,"masez"}</definedName>
    <definedName name="viio_1" localSheetId="33" hidden="1">{#N/A,#N/A,FALSE,"masez (10)";#N/A,#N/A,FALSE,"masez (7)";#N/A,#N/A,FALSE,"masez (6)";#N/A,#N/A,FALSE,"masez (5)";#N/A,#N/A,FALSE,"masez (4)";#N/A,#N/A,FALSE,"masez (3)";#N/A,#N/A,FALSE,"masez (2)";#N/A,#N/A,FALSE,"GME";#N/A,#N/A,FALSE,"masez"}</definedName>
    <definedName name="viio_1" localSheetId="34" hidden="1">{#N/A,#N/A,FALSE,"masez (10)";#N/A,#N/A,FALSE,"masez (7)";#N/A,#N/A,FALSE,"masez (6)";#N/A,#N/A,FALSE,"masez (5)";#N/A,#N/A,FALSE,"masez (4)";#N/A,#N/A,FALSE,"masez (3)";#N/A,#N/A,FALSE,"masez (2)";#N/A,#N/A,FALSE,"GME";#N/A,#N/A,FALSE,"masez"}</definedName>
    <definedName name="viio_1" localSheetId="31" hidden="1">{#N/A,#N/A,FALSE,"masez (10)";#N/A,#N/A,FALSE,"masez (7)";#N/A,#N/A,FALSE,"masez (6)";#N/A,#N/A,FALSE,"masez (5)";#N/A,#N/A,FALSE,"masez (4)";#N/A,#N/A,FALSE,"masez (3)";#N/A,#N/A,FALSE,"masez (2)";#N/A,#N/A,FALSE,"GME";#N/A,#N/A,FALSE,"masez"}</definedName>
    <definedName name="viio_1" hidden="1">{#N/A,#N/A,FALSE,"masez (10)";#N/A,#N/A,FALSE,"masez (7)";#N/A,#N/A,FALSE,"masez (6)";#N/A,#N/A,FALSE,"masez (5)";#N/A,#N/A,FALSE,"masez (4)";#N/A,#N/A,FALSE,"masez (3)";#N/A,#N/A,FALSE,"masez (2)";#N/A,#N/A,FALSE,"GME";#N/A,#N/A,FALSE,"masez"}</definedName>
    <definedName name="VIN" hidden="1">{#N/A,#N/A,FALSE,"1111A";#N/A,#N/A,FALSE,"1111B";#N/A,#N/A,FALSE,"1121";#N/A,#N/A,FALSE,"1131A";#N/A,#N/A,FALSE,"1131B";#N/A,#N/A,FALSE,"1231A";#N/A,#N/A,FALSE,"1231B";#N/A,#N/A,FALSE,"125";#N/A,#N/A,FALSE,"222";#N/A,#N/A,FALSE,"223"}</definedName>
    <definedName name="Vinod"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SION" localSheetId="35" hidden="1">{#N/A,#N/A,TRUE,"LOADCOVE";#N/A,#N/A,TRUE,"PAGE001";#N/A,#N/A,TRUE,"PAGE002";#N/A,#N/A,TRUE,"PAGE003";#N/A,#N/A,TRUE,"PAGE004";#N/A,#N/A,TRUE,"PAGE005";#N/A,#N/A,TRUE,"PAGE006";#N/A,#N/A,TRUE,"PAGE007";#N/A,#N/A,TRUE,"PAGE008";#N/A,#N/A,TRUE,"PAGE009";#N/A,#N/A,TRUE,"PAGE010";#N/A,#N/A,TRUE,"PAGE011";#N/A,#N/A,TRUE,"PAGE012";#N/A,#N/A,TRUE,"PAGE013"}</definedName>
    <definedName name="VISION" localSheetId="37" hidden="1">{#N/A,#N/A,TRUE,"LOADCOVE";#N/A,#N/A,TRUE,"PAGE001";#N/A,#N/A,TRUE,"PAGE002";#N/A,#N/A,TRUE,"PAGE003";#N/A,#N/A,TRUE,"PAGE004";#N/A,#N/A,TRUE,"PAGE005";#N/A,#N/A,TRUE,"PAGE006";#N/A,#N/A,TRUE,"PAGE007";#N/A,#N/A,TRUE,"PAGE008";#N/A,#N/A,TRUE,"PAGE009";#N/A,#N/A,TRUE,"PAGE010";#N/A,#N/A,TRUE,"PAGE011";#N/A,#N/A,TRUE,"PAGE012";#N/A,#N/A,TRUE,"PAGE013"}</definedName>
    <definedName name="VISION" localSheetId="36" hidden="1">{#N/A,#N/A,TRUE,"LOADCOVE";#N/A,#N/A,TRUE,"PAGE001";#N/A,#N/A,TRUE,"PAGE002";#N/A,#N/A,TRUE,"PAGE003";#N/A,#N/A,TRUE,"PAGE004";#N/A,#N/A,TRUE,"PAGE005";#N/A,#N/A,TRUE,"PAGE006";#N/A,#N/A,TRUE,"PAGE007";#N/A,#N/A,TRUE,"PAGE008";#N/A,#N/A,TRUE,"PAGE009";#N/A,#N/A,TRUE,"PAGE010";#N/A,#N/A,TRUE,"PAGE011";#N/A,#N/A,TRUE,"PAGE012";#N/A,#N/A,TRUE,"PAGE013"}</definedName>
    <definedName name="VISION" localSheetId="33" hidden="1">{#N/A,#N/A,TRUE,"LOADCOVE";#N/A,#N/A,TRUE,"PAGE001";#N/A,#N/A,TRUE,"PAGE002";#N/A,#N/A,TRUE,"PAGE003";#N/A,#N/A,TRUE,"PAGE004";#N/A,#N/A,TRUE,"PAGE005";#N/A,#N/A,TRUE,"PAGE006";#N/A,#N/A,TRUE,"PAGE007";#N/A,#N/A,TRUE,"PAGE008";#N/A,#N/A,TRUE,"PAGE009";#N/A,#N/A,TRUE,"PAGE010";#N/A,#N/A,TRUE,"PAGE011";#N/A,#N/A,TRUE,"PAGE012";#N/A,#N/A,TRUE,"PAGE013"}</definedName>
    <definedName name="VISION" localSheetId="34" hidden="1">{#N/A,#N/A,TRUE,"LOADCOVE";#N/A,#N/A,TRUE,"PAGE001";#N/A,#N/A,TRUE,"PAGE002";#N/A,#N/A,TRUE,"PAGE003";#N/A,#N/A,TRUE,"PAGE004";#N/A,#N/A,TRUE,"PAGE005";#N/A,#N/A,TRUE,"PAGE006";#N/A,#N/A,TRUE,"PAGE007";#N/A,#N/A,TRUE,"PAGE008";#N/A,#N/A,TRUE,"PAGE009";#N/A,#N/A,TRUE,"PAGE010";#N/A,#N/A,TRUE,"PAGE011";#N/A,#N/A,TRUE,"PAGE012";#N/A,#N/A,TRUE,"PAGE013"}</definedName>
    <definedName name="VISION" localSheetId="31" hidden="1">{#N/A,#N/A,TRUE,"LOADCOVE";#N/A,#N/A,TRUE,"PAGE001";#N/A,#N/A,TRUE,"PAGE002";#N/A,#N/A,TRUE,"PAGE003";#N/A,#N/A,TRUE,"PAGE004";#N/A,#N/A,TRUE,"PAGE005";#N/A,#N/A,TRUE,"PAGE006";#N/A,#N/A,TRUE,"PAGE007";#N/A,#N/A,TRUE,"PAGE008";#N/A,#N/A,TRUE,"PAGE009";#N/A,#N/A,TRUE,"PAGE010";#N/A,#N/A,TRUE,"PAGE011";#N/A,#N/A,TRUE,"PAGE012";#N/A,#N/A,TRUE,"PAGE013"}</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시설투자" localSheetId="35" hidden="1">{#N/A,#N/A,TRUE,"LOADCOVE";#N/A,#N/A,TRUE,"PAGE001";#N/A,#N/A,TRUE,"PAGE002";#N/A,#N/A,TRUE,"PAGE003";#N/A,#N/A,TRUE,"PAGE004";#N/A,#N/A,TRUE,"PAGE005";#N/A,#N/A,TRUE,"PAGE006";#N/A,#N/A,TRUE,"PAGE007";#N/A,#N/A,TRUE,"PAGE008";#N/A,#N/A,TRUE,"PAGE009";#N/A,#N/A,TRUE,"PAGE010";#N/A,#N/A,TRUE,"PAGE011";#N/A,#N/A,TRUE,"PAGE012";#N/A,#N/A,TRUE,"PAGE013"}</definedName>
    <definedName name="VISION시설투자" localSheetId="37" hidden="1">{#N/A,#N/A,TRUE,"LOADCOVE";#N/A,#N/A,TRUE,"PAGE001";#N/A,#N/A,TRUE,"PAGE002";#N/A,#N/A,TRUE,"PAGE003";#N/A,#N/A,TRUE,"PAGE004";#N/A,#N/A,TRUE,"PAGE005";#N/A,#N/A,TRUE,"PAGE006";#N/A,#N/A,TRUE,"PAGE007";#N/A,#N/A,TRUE,"PAGE008";#N/A,#N/A,TRUE,"PAGE009";#N/A,#N/A,TRUE,"PAGE010";#N/A,#N/A,TRUE,"PAGE011";#N/A,#N/A,TRUE,"PAGE012";#N/A,#N/A,TRUE,"PAGE013"}</definedName>
    <definedName name="VISION시설투자" localSheetId="36" hidden="1">{#N/A,#N/A,TRUE,"LOADCOVE";#N/A,#N/A,TRUE,"PAGE001";#N/A,#N/A,TRUE,"PAGE002";#N/A,#N/A,TRUE,"PAGE003";#N/A,#N/A,TRUE,"PAGE004";#N/A,#N/A,TRUE,"PAGE005";#N/A,#N/A,TRUE,"PAGE006";#N/A,#N/A,TRUE,"PAGE007";#N/A,#N/A,TRUE,"PAGE008";#N/A,#N/A,TRUE,"PAGE009";#N/A,#N/A,TRUE,"PAGE010";#N/A,#N/A,TRUE,"PAGE011";#N/A,#N/A,TRUE,"PAGE012";#N/A,#N/A,TRUE,"PAGE013"}</definedName>
    <definedName name="VISION시설투자" localSheetId="33" hidden="1">{#N/A,#N/A,TRUE,"LOADCOVE";#N/A,#N/A,TRUE,"PAGE001";#N/A,#N/A,TRUE,"PAGE002";#N/A,#N/A,TRUE,"PAGE003";#N/A,#N/A,TRUE,"PAGE004";#N/A,#N/A,TRUE,"PAGE005";#N/A,#N/A,TRUE,"PAGE006";#N/A,#N/A,TRUE,"PAGE007";#N/A,#N/A,TRUE,"PAGE008";#N/A,#N/A,TRUE,"PAGE009";#N/A,#N/A,TRUE,"PAGE010";#N/A,#N/A,TRUE,"PAGE011";#N/A,#N/A,TRUE,"PAGE012";#N/A,#N/A,TRUE,"PAGE013"}</definedName>
    <definedName name="VISION시설투자" localSheetId="34" hidden="1">{#N/A,#N/A,TRUE,"LOADCOVE";#N/A,#N/A,TRUE,"PAGE001";#N/A,#N/A,TRUE,"PAGE002";#N/A,#N/A,TRUE,"PAGE003";#N/A,#N/A,TRUE,"PAGE004";#N/A,#N/A,TRUE,"PAGE005";#N/A,#N/A,TRUE,"PAGE006";#N/A,#N/A,TRUE,"PAGE007";#N/A,#N/A,TRUE,"PAGE008";#N/A,#N/A,TRUE,"PAGE009";#N/A,#N/A,TRUE,"PAGE010";#N/A,#N/A,TRUE,"PAGE011";#N/A,#N/A,TRUE,"PAGE012";#N/A,#N/A,TRUE,"PAGE013"}</definedName>
    <definedName name="VISION시설투자" localSheetId="31"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ISIT" localSheetId="35" hidden="1">{#N/A,#N/A,FALSE,"MAINTENANCE"}</definedName>
    <definedName name="VISIT" localSheetId="37" hidden="1">{#N/A,#N/A,FALSE,"MAINTENANCE"}</definedName>
    <definedName name="VISIT" localSheetId="32" hidden="1">{#N/A,#N/A,FALSE,"MAINTENANCE"}</definedName>
    <definedName name="VISIT" localSheetId="21" hidden="1">{#N/A,#N/A,FALSE,"MAINTENANCE"}</definedName>
    <definedName name="VISIT" localSheetId="36" hidden="1">{#N/A,#N/A,FALSE,"MAINTENANCE"}</definedName>
    <definedName name="VISIT" localSheetId="33" hidden="1">{#N/A,#N/A,FALSE,"MAINTENANCE"}</definedName>
    <definedName name="VISIT" localSheetId="34" hidden="1">{#N/A,#N/A,FALSE,"MAINTENANCE"}</definedName>
    <definedName name="VISIT" localSheetId="31" hidden="1">{#N/A,#N/A,FALSE,"MAINTENANCE"}</definedName>
    <definedName name="VISIT" hidden="1">{#N/A,#N/A,FALSE,"MAINTENANCE"}</definedName>
    <definedName name="viuda" localSheetId="35" hidden="1">#REF!</definedName>
    <definedName name="viuda" localSheetId="37" hidden="1">#REF!</definedName>
    <definedName name="viuda" localSheetId="36" hidden="1">#REF!</definedName>
    <definedName name="viuda" localSheetId="33" hidden="1">#REF!</definedName>
    <definedName name="viuda" localSheetId="34" hidden="1">#REF!</definedName>
    <definedName name="viuda" localSheetId="31" hidden="1">#REF!</definedName>
    <definedName name="viuda" hidden="1">#REF!</definedName>
    <definedName name="VIVEKANANDA" localSheetId="31">#REF!</definedName>
    <definedName name="VIVEKANANDA">!#REF!</definedName>
    <definedName name="VIVIENDAS">#REF!</definedName>
    <definedName name="VIzq">#REF!</definedName>
    <definedName name="vj" localSheetId="31" hidden="1">{#N/A,#N/A,TRUE,"Cover";#N/A,#N/A,TRUE,"Conts";#N/A,#N/A,TRUE,"VOS";#N/A,#N/A,TRUE,"Warrington";#N/A,#N/A,TRUE,"Widnes"}</definedName>
    <definedName name="vj" hidden="1">{#N/A,#N/A,TRUE,"Cover";#N/A,#N/A,TRUE,"Conts";#N/A,#N/A,TRUE,"VOS";#N/A,#N/A,TRUE,"Warrington";#N/A,#N/A,TRUE,"Widnes"}</definedName>
    <definedName name="vlfhrv" localSheetId="35" hidden="1">{#N/A,#N/A,TRUE,"INGENIERIA";#N/A,#N/A,TRUE,"COMPRAS";#N/A,#N/A,TRUE,"DIRECCION";#N/A,#N/A,TRUE,"RESUMEN"}</definedName>
    <definedName name="vlfhrv" localSheetId="37" hidden="1">{#N/A,#N/A,TRUE,"INGENIERIA";#N/A,#N/A,TRUE,"COMPRAS";#N/A,#N/A,TRUE,"DIRECCION";#N/A,#N/A,TRUE,"RESUMEN"}</definedName>
    <definedName name="vlfhrv" localSheetId="36" hidden="1">{#N/A,#N/A,TRUE,"INGENIERIA";#N/A,#N/A,TRUE,"COMPRAS";#N/A,#N/A,TRUE,"DIRECCION";#N/A,#N/A,TRUE,"RESUMEN"}</definedName>
    <definedName name="vlfhrv" localSheetId="33" hidden="1">{#N/A,#N/A,TRUE,"INGENIERIA";#N/A,#N/A,TRUE,"COMPRAS";#N/A,#N/A,TRUE,"DIRECCION";#N/A,#N/A,TRUE,"RESUMEN"}</definedName>
    <definedName name="vlfhrv" localSheetId="34" hidden="1">{#N/A,#N/A,TRUE,"INGENIERIA";#N/A,#N/A,TRUE,"COMPRAS";#N/A,#N/A,TRUE,"DIRECCION";#N/A,#N/A,TRUE,"RESUMEN"}</definedName>
    <definedName name="vlfhrv" localSheetId="31" hidden="1">{#N/A,#N/A,TRUE,"INGENIERIA";#N/A,#N/A,TRUE,"COMPRAS";#N/A,#N/A,TRUE,"DIRECCION";#N/A,#N/A,TRUE,"RESUMEN"}</definedName>
    <definedName name="vlfhrv" hidden="1">{#N/A,#N/A,TRUE,"INGENIERIA";#N/A,#N/A,TRUE,"COMPRAS";#N/A,#N/A,TRUE,"DIRECCION";#N/A,#N/A,TRUE,"RESUMEN"}</definedName>
    <definedName name="vloc">#REF!</definedName>
    <definedName name="VLOROCA">#REF!</definedName>
    <definedName name="VLV_DESUP_HTRS">#REF!</definedName>
    <definedName name="vml" hidden="1">{"MO(BASE)",#N/A,FALSE,"MO(BASE)";"MO(BASE)1",#N/A,FALSE,"MO(BASE)";"MO(BASE)2",#N/A,FALSE,"MO(BASE)"}</definedName>
    <definedName name="vmoneda" localSheetId="31">#REF!</definedName>
    <definedName name="vmoneda">!#REF!</definedName>
    <definedName name="VMV1___0">#REF!</definedName>
    <definedName name="VMV1___0___0">#REF!</definedName>
    <definedName name="VMV2___0">#REF!</definedName>
    <definedName name="VMV2___0___0">#REF!</definedName>
    <definedName name="VN" localSheetId="35" hidden="1">{#N/A,#N/A,FALSE,"Aging Summary";#N/A,#N/A,FALSE,"Ratio Analysis";#N/A,#N/A,FALSE,"Test 120 Day Accts";#N/A,#N/A,FALSE,"Tickmarks"}</definedName>
    <definedName name="VN" localSheetId="33" hidden="1">{#N/A,#N/A,FALSE,"Aging Summary";#N/A,#N/A,FALSE,"Ratio Analysis";#N/A,#N/A,FALSE,"Test 120 Day Accts";#N/A,#N/A,FALSE,"Tickmarks"}</definedName>
    <definedName name="VN" localSheetId="34" hidden="1">{#N/A,#N/A,FALSE,"Aging Summary";#N/A,#N/A,FALSE,"Ratio Analysis";#N/A,#N/A,FALSE,"Test 120 Day Accts";#N/A,#N/A,FALSE,"Tickmarks"}</definedName>
    <definedName name="VN" localSheetId="31" hidden="1">{#N/A,#N/A,FALSE,"Aging Summary";#N/A,#N/A,FALSE,"Ratio Analysis";#N/A,#N/A,FALSE,"Test 120 Day Accts";#N/A,#N/A,FALSE,"Tickmarks"}</definedName>
    <definedName name="Vn">#REF!</definedName>
    <definedName name="vnbnvbnbvb" localSheetId="35" hidden="1">{#N/A,#N/A,FALSE,"SumD";#N/A,#N/A,FALSE,"ElecD";#N/A,#N/A,FALSE,"MechD";#N/A,#N/A,FALSE,"GeotD";#N/A,#N/A,FALSE,"PrcsD";#N/A,#N/A,FALSE,"TunnD";#N/A,#N/A,FALSE,"CivlD";#N/A,#N/A,FALSE,"NtwkD";#N/A,#N/A,FALSE,"EstgD";#N/A,#N/A,FALSE,"PEngD"}</definedName>
    <definedName name="vnbnvbnbvb" localSheetId="37" hidden="1">{#N/A,#N/A,FALSE,"SumD";#N/A,#N/A,FALSE,"ElecD";#N/A,#N/A,FALSE,"MechD";#N/A,#N/A,FALSE,"GeotD";#N/A,#N/A,FALSE,"PrcsD";#N/A,#N/A,FALSE,"TunnD";#N/A,#N/A,FALSE,"CivlD";#N/A,#N/A,FALSE,"NtwkD";#N/A,#N/A,FALSE,"EstgD";#N/A,#N/A,FALSE,"PEngD"}</definedName>
    <definedName name="vnbnvbnbvb" localSheetId="36" hidden="1">{#N/A,#N/A,FALSE,"SumD";#N/A,#N/A,FALSE,"ElecD";#N/A,#N/A,FALSE,"MechD";#N/A,#N/A,FALSE,"GeotD";#N/A,#N/A,FALSE,"PrcsD";#N/A,#N/A,FALSE,"TunnD";#N/A,#N/A,FALSE,"CivlD";#N/A,#N/A,FALSE,"NtwkD";#N/A,#N/A,FALSE,"EstgD";#N/A,#N/A,FALSE,"PEngD"}</definedName>
    <definedName name="vnbnvbnbvb" localSheetId="33" hidden="1">{#N/A,#N/A,FALSE,"SumD";#N/A,#N/A,FALSE,"ElecD";#N/A,#N/A,FALSE,"MechD";#N/A,#N/A,FALSE,"GeotD";#N/A,#N/A,FALSE,"PrcsD";#N/A,#N/A,FALSE,"TunnD";#N/A,#N/A,FALSE,"CivlD";#N/A,#N/A,FALSE,"NtwkD";#N/A,#N/A,FALSE,"EstgD";#N/A,#N/A,FALSE,"PEngD"}</definedName>
    <definedName name="vnbnvbnbvb" localSheetId="34" hidden="1">{#N/A,#N/A,FALSE,"SumD";#N/A,#N/A,FALSE,"ElecD";#N/A,#N/A,FALSE,"MechD";#N/A,#N/A,FALSE,"GeotD";#N/A,#N/A,FALSE,"PrcsD";#N/A,#N/A,FALSE,"TunnD";#N/A,#N/A,FALSE,"CivlD";#N/A,#N/A,FALSE,"NtwkD";#N/A,#N/A,FALSE,"EstgD";#N/A,#N/A,FALSE,"PEngD"}</definedName>
    <definedName name="vnbnvbnbvb" localSheetId="31" hidden="1">{#N/A,#N/A,FALSE,"SumD";#N/A,#N/A,FALSE,"ElecD";#N/A,#N/A,FALSE,"MechD";#N/A,#N/A,FALSE,"GeotD";#N/A,#N/A,FALSE,"PrcsD";#N/A,#N/A,FALSE,"TunnD";#N/A,#N/A,FALSE,"CivlD";#N/A,#N/A,FALSE,"NtwkD";#N/A,#N/A,FALSE,"EstgD";#N/A,#N/A,FALSE,"PEngD"}</definedName>
    <definedName name="vnbnvbnbvb" hidden="1">{#N/A,#N/A,FALSE,"SumD";#N/A,#N/A,FALSE,"ElecD";#N/A,#N/A,FALSE,"MechD";#N/A,#N/A,FALSE,"GeotD";#N/A,#N/A,FALSE,"PrcsD";#N/A,#N/A,FALSE,"TunnD";#N/A,#N/A,FALSE,"CivlD";#N/A,#N/A,FALSE,"NtwkD";#N/A,#N/A,FALSE,"EstgD";#N/A,#N/A,FALSE,"PEngD"}</definedName>
    <definedName name="VNI">#REF!</definedName>
    <definedName name="VNIM">#REF!</definedName>
    <definedName name="vnvcngfv">#REF!</definedName>
    <definedName name="VOL.SUBDRENMS">#REF!</definedName>
    <definedName name="VOL.SUBDRENRF">#REF!</definedName>
    <definedName name="VOL.SUBDRENRS">#REF!</definedName>
    <definedName name="VOL_TUB_DESC" localSheetId="31">#REF!</definedName>
    <definedName name="VOL_TUB_DESC">!#REF!</definedName>
    <definedName name="VOLAST" localSheetId="31">#REF!</definedName>
    <definedName name="VOLAST">!#REF!</definedName>
    <definedName name="Volquete10m3">#REF!</definedName>
    <definedName name="Volume" localSheetId="31">#REF!</definedName>
    <definedName name="Volume">!#REF!</definedName>
    <definedName name="volume_32">#N/A</definedName>
    <definedName name="volumeh">#N/A</definedName>
    <definedName name="volumeh_32">#N/A</definedName>
    <definedName name="VOLVO" localSheetId="31">#REF!</definedName>
    <definedName name="VOLVO">!#REF!</definedName>
    <definedName name="volww" localSheetId="31">#REF!</definedName>
    <definedName name="volww">!#REF!</definedName>
    <definedName name="VP">1.2</definedName>
    <definedName name="VPC">#REF!</definedName>
    <definedName name="VPI_1">#REF!</definedName>
    <definedName name="VR" localSheetId="35" hidden="1">#REF!</definedName>
    <definedName name="VR" localSheetId="33" hidden="1">#REF!</definedName>
    <definedName name="VR" localSheetId="34" hidden="1">#REF!</definedName>
    <definedName name="VR" hidden="1">#REF!</definedName>
    <definedName name="vrqqq"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rrq"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RRRRRRRRRR" hidden="1">#REF!</definedName>
    <definedName name="vs" localSheetId="35" hidden="1">{"MAR",#N/A,FALSE,"March"}</definedName>
    <definedName name="vs" localSheetId="37" hidden="1">{"MAR",#N/A,FALSE,"March"}</definedName>
    <definedName name="vs" localSheetId="36" hidden="1">{"MAR",#N/A,FALSE,"March"}</definedName>
    <definedName name="vs" localSheetId="33" hidden="1">{"MAR",#N/A,FALSE,"March"}</definedName>
    <definedName name="vs" localSheetId="34" hidden="1">{"MAR",#N/A,FALSE,"March"}</definedName>
    <definedName name="vs" localSheetId="31" hidden="1">{"MAR",#N/A,FALSE,"March"}</definedName>
    <definedName name="vs" hidden="1">{"MAR",#N/A,FALSE,"March"}</definedName>
    <definedName name="vsaddsdvsdsds" localSheetId="35" hidden="1">{#N/A,#N/A,FALSE,"minas";#N/A,#N/A,FALSE,"Total_OC015";#N/A,#N/A,FALSE,"ADMIN";#N/A,#N/A,FALSE,"PROCES";#N/A,#N/A,FALSE,"civil";#N/A,#N/A,FALSE,"CAÑER";#N/A,#N/A,FALSE,"ELEC";#N/A,#N/A,FALSE,"INSTR";#N/A,#N/A,FALSE,"PDS";#N/A,#N/A,FALSE,"mecan"}</definedName>
    <definedName name="vsaddsdvsdsds" localSheetId="37" hidden="1">{#N/A,#N/A,FALSE,"minas";#N/A,#N/A,FALSE,"Total_OC015";#N/A,#N/A,FALSE,"ADMIN";#N/A,#N/A,FALSE,"PROCES";#N/A,#N/A,FALSE,"civil";#N/A,#N/A,FALSE,"CAÑER";#N/A,#N/A,FALSE,"ELEC";#N/A,#N/A,FALSE,"INSTR";#N/A,#N/A,FALSE,"PDS";#N/A,#N/A,FALSE,"mecan"}</definedName>
    <definedName name="vsaddsdvsdsds" localSheetId="36" hidden="1">{#N/A,#N/A,FALSE,"minas";#N/A,#N/A,FALSE,"Total_OC015";#N/A,#N/A,FALSE,"ADMIN";#N/A,#N/A,FALSE,"PROCES";#N/A,#N/A,FALSE,"civil";#N/A,#N/A,FALSE,"CAÑER";#N/A,#N/A,FALSE,"ELEC";#N/A,#N/A,FALSE,"INSTR";#N/A,#N/A,FALSE,"PDS";#N/A,#N/A,FALSE,"mecan"}</definedName>
    <definedName name="vsaddsdvsdsds" localSheetId="33" hidden="1">{#N/A,#N/A,FALSE,"minas";#N/A,#N/A,FALSE,"Total_OC015";#N/A,#N/A,FALSE,"ADMIN";#N/A,#N/A,FALSE,"PROCES";#N/A,#N/A,FALSE,"civil";#N/A,#N/A,FALSE,"CAÑER";#N/A,#N/A,FALSE,"ELEC";#N/A,#N/A,FALSE,"INSTR";#N/A,#N/A,FALSE,"PDS";#N/A,#N/A,FALSE,"mecan"}</definedName>
    <definedName name="vsaddsdvsdsds" localSheetId="34" hidden="1">{#N/A,#N/A,FALSE,"minas";#N/A,#N/A,FALSE,"Total_OC015";#N/A,#N/A,FALSE,"ADMIN";#N/A,#N/A,FALSE,"PROCES";#N/A,#N/A,FALSE,"civil";#N/A,#N/A,FALSE,"CAÑER";#N/A,#N/A,FALSE,"ELEC";#N/A,#N/A,FALSE,"INSTR";#N/A,#N/A,FALSE,"PDS";#N/A,#N/A,FALSE,"mecan"}</definedName>
    <definedName name="vsaddsdvsdsds" localSheetId="31" hidden="1">{#N/A,#N/A,FALSE,"minas";#N/A,#N/A,FALSE,"Total_OC015";#N/A,#N/A,FALSE,"ADMIN";#N/A,#N/A,FALSE,"PROCES";#N/A,#N/A,FALSE,"civil";#N/A,#N/A,FALSE,"CAÑER";#N/A,#N/A,FALSE,"ELEC";#N/A,#N/A,FALSE,"INSTR";#N/A,#N/A,FALSE,"PDS";#N/A,#N/A,FALSE,"mecan"}</definedName>
    <definedName name="vsaddsdvsdsds" hidden="1">{#N/A,#N/A,FALSE,"minas";#N/A,#N/A,FALSE,"Total_OC015";#N/A,#N/A,FALSE,"ADMIN";#N/A,#N/A,FALSE,"PROCES";#N/A,#N/A,FALSE,"civil";#N/A,#N/A,FALSE,"CAÑER";#N/A,#N/A,FALSE,"ELEC";#N/A,#N/A,FALSE,"INSTR";#N/A,#N/A,FALSE,"PDS";#N/A,#N/A,FALSE,"mecan"}</definedName>
    <definedName name="vsadvsavsvaaavaavsdv"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3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sgfsghxas" localSheetId="35" hidden="1">{#N/A,#N/A,FALSE,"consu_cover";#N/A,#N/A,FALSE,"consu_strategy";#N/A,#N/A,FALSE,"consu_flow";#N/A,#N/A,FALSE,"Summary_reqmt";#N/A,#N/A,FALSE,"field_ppg";#N/A,#N/A,FALSE,"ppg_shop";#N/A,#N/A,FALSE,"strl";#N/A,#N/A,FALSE,"tankages";#N/A,#N/A,FALSE,"gases"}</definedName>
    <definedName name="vsasgfsghxas" localSheetId="37" hidden="1">{#N/A,#N/A,FALSE,"consu_cover";#N/A,#N/A,FALSE,"consu_strategy";#N/A,#N/A,FALSE,"consu_flow";#N/A,#N/A,FALSE,"Summary_reqmt";#N/A,#N/A,FALSE,"field_ppg";#N/A,#N/A,FALSE,"ppg_shop";#N/A,#N/A,FALSE,"strl";#N/A,#N/A,FALSE,"tankages";#N/A,#N/A,FALSE,"gases"}</definedName>
    <definedName name="vsasgfsghxas" localSheetId="36" hidden="1">{#N/A,#N/A,FALSE,"consu_cover";#N/A,#N/A,FALSE,"consu_strategy";#N/A,#N/A,FALSE,"consu_flow";#N/A,#N/A,FALSE,"Summary_reqmt";#N/A,#N/A,FALSE,"field_ppg";#N/A,#N/A,FALSE,"ppg_shop";#N/A,#N/A,FALSE,"strl";#N/A,#N/A,FALSE,"tankages";#N/A,#N/A,FALSE,"gases"}</definedName>
    <definedName name="vsasgfsghxas" localSheetId="33" hidden="1">{#N/A,#N/A,FALSE,"consu_cover";#N/A,#N/A,FALSE,"consu_strategy";#N/A,#N/A,FALSE,"consu_flow";#N/A,#N/A,FALSE,"Summary_reqmt";#N/A,#N/A,FALSE,"field_ppg";#N/A,#N/A,FALSE,"ppg_shop";#N/A,#N/A,FALSE,"strl";#N/A,#N/A,FALSE,"tankages";#N/A,#N/A,FALSE,"gases"}</definedName>
    <definedName name="vsasgfsghxas" localSheetId="34" hidden="1">{#N/A,#N/A,FALSE,"consu_cover";#N/A,#N/A,FALSE,"consu_strategy";#N/A,#N/A,FALSE,"consu_flow";#N/A,#N/A,FALSE,"Summary_reqmt";#N/A,#N/A,FALSE,"field_ppg";#N/A,#N/A,FALSE,"ppg_shop";#N/A,#N/A,FALSE,"strl";#N/A,#N/A,FALSE,"tankages";#N/A,#N/A,FALSE,"gases"}</definedName>
    <definedName name="vsasgfsghxas" localSheetId="31"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sd" localSheetId="35" hidden="1">{#N/A,#N/A,TRUE,"Est. de Fact.";#N/A,#N/A,TRUE,"Capitulo 19";#N/A,#N/A,TRUE,"Proyecto P855"}</definedName>
    <definedName name="vsd" localSheetId="37" hidden="1">{#N/A,#N/A,TRUE,"Est. de Fact.";#N/A,#N/A,TRUE,"Capitulo 19";#N/A,#N/A,TRUE,"Proyecto P855"}</definedName>
    <definedName name="vsd" localSheetId="36" hidden="1">{#N/A,#N/A,TRUE,"Est. de Fact.";#N/A,#N/A,TRUE,"Capitulo 19";#N/A,#N/A,TRUE,"Proyecto P855"}</definedName>
    <definedName name="vsd" localSheetId="33" hidden="1">{#N/A,#N/A,TRUE,"Est. de Fact.";#N/A,#N/A,TRUE,"Capitulo 19";#N/A,#N/A,TRUE,"Proyecto P855"}</definedName>
    <definedName name="vsd" localSheetId="34" hidden="1">{#N/A,#N/A,TRUE,"Est. de Fact.";#N/A,#N/A,TRUE,"Capitulo 19";#N/A,#N/A,TRUE,"Proyecto P855"}</definedName>
    <definedName name="vsd" localSheetId="31" hidden="1">{#N/A,#N/A,TRUE,"Est. de Fact.";#N/A,#N/A,TRUE,"Capitulo 19";#N/A,#N/A,TRUE,"Proyecto P855"}</definedName>
    <definedName name="vsd" hidden="1">{#N/A,#N/A,TRUE,"Est. de Fact.";#N/A,#N/A,TRUE,"Capitulo 19";#N/A,#N/A,TRUE,"Proyecto P855"}</definedName>
    <definedName name="VSDFV" localSheetId="31" hidden="1">#REF!</definedName>
    <definedName name="VSDFV" hidden="1">#REF!</definedName>
    <definedName name="vsdgxcx">#REF!</definedName>
    <definedName name="Vsigma" localSheetId="31">#REF!</definedName>
    <definedName name="Vsigma">!#REF!</definedName>
    <definedName name="vss" localSheetId="35" hidden="1">{#N/A,#N/A,FALSE,"str_title";#N/A,#N/A,FALSE,"SUM";#N/A,#N/A,FALSE,"Scope";#N/A,#N/A,FALSE,"PIE-Jn";#N/A,#N/A,FALSE,"PIE-Jn_Hz";#N/A,#N/A,FALSE,"Liq_Plan";#N/A,#N/A,FALSE,"S_Curve";#N/A,#N/A,FALSE,"Liq_Prof";#N/A,#N/A,FALSE,"Man_Pwr";#N/A,#N/A,FALSE,"Man_Prof"}</definedName>
    <definedName name="vss" localSheetId="37" hidden="1">{#N/A,#N/A,FALSE,"str_title";#N/A,#N/A,FALSE,"SUM";#N/A,#N/A,FALSE,"Scope";#N/A,#N/A,FALSE,"PIE-Jn";#N/A,#N/A,FALSE,"PIE-Jn_Hz";#N/A,#N/A,FALSE,"Liq_Plan";#N/A,#N/A,FALSE,"S_Curve";#N/A,#N/A,FALSE,"Liq_Prof";#N/A,#N/A,FALSE,"Man_Pwr";#N/A,#N/A,FALSE,"Man_Prof"}</definedName>
    <definedName name="vss" localSheetId="36" hidden="1">{#N/A,#N/A,FALSE,"str_title";#N/A,#N/A,FALSE,"SUM";#N/A,#N/A,FALSE,"Scope";#N/A,#N/A,FALSE,"PIE-Jn";#N/A,#N/A,FALSE,"PIE-Jn_Hz";#N/A,#N/A,FALSE,"Liq_Plan";#N/A,#N/A,FALSE,"S_Curve";#N/A,#N/A,FALSE,"Liq_Prof";#N/A,#N/A,FALSE,"Man_Pwr";#N/A,#N/A,FALSE,"Man_Prof"}</definedName>
    <definedName name="vss" localSheetId="33" hidden="1">{#N/A,#N/A,FALSE,"str_title";#N/A,#N/A,FALSE,"SUM";#N/A,#N/A,FALSE,"Scope";#N/A,#N/A,FALSE,"PIE-Jn";#N/A,#N/A,FALSE,"PIE-Jn_Hz";#N/A,#N/A,FALSE,"Liq_Plan";#N/A,#N/A,FALSE,"S_Curve";#N/A,#N/A,FALSE,"Liq_Prof";#N/A,#N/A,FALSE,"Man_Pwr";#N/A,#N/A,FALSE,"Man_Prof"}</definedName>
    <definedName name="vss" localSheetId="34" hidden="1">{#N/A,#N/A,FALSE,"str_title";#N/A,#N/A,FALSE,"SUM";#N/A,#N/A,FALSE,"Scope";#N/A,#N/A,FALSE,"PIE-Jn";#N/A,#N/A,FALSE,"PIE-Jn_Hz";#N/A,#N/A,FALSE,"Liq_Plan";#N/A,#N/A,FALSE,"S_Curve";#N/A,#N/A,FALSE,"Liq_Prof";#N/A,#N/A,FALSE,"Man_Pwr";#N/A,#N/A,FALSE,"Man_Prof"}</definedName>
    <definedName name="vss" localSheetId="31" hidden="1">{#N/A,#N/A,FALSE,"str_title";#N/A,#N/A,FALSE,"SUM";#N/A,#N/A,FALSE,"Scope";#N/A,#N/A,FALSE,"PIE-Jn";#N/A,#N/A,FALSE,"PIE-Jn_Hz";#N/A,#N/A,FALSE,"Liq_Plan";#N/A,#N/A,FALSE,"S_Curve";#N/A,#N/A,FALSE,"Liq_Prof";#N/A,#N/A,FALSE,"Man_Pwr";#N/A,#N/A,FALSE,"Man_Prof"}</definedName>
    <definedName name="vss" hidden="1">{#N/A,#N/A,FALSE,"str_title";#N/A,#N/A,FALSE,"SUM";#N/A,#N/A,FALSE,"Scope";#N/A,#N/A,FALSE,"PIE-Jn";#N/A,#N/A,FALSE,"PIE-Jn_Hz";#N/A,#N/A,FALSE,"Liq_Plan";#N/A,#N/A,FALSE,"S_Curve";#N/A,#N/A,FALSE,"Liq_Prof";#N/A,#N/A,FALSE,"Man_Pwr";#N/A,#N/A,FALSE,"Man_Prof"}</definedName>
    <definedName name="VSTS_ValidationRange_1b901b2ed63b467da94c4aa6a0a33614" localSheetId="31" hidden="1">#REF!</definedName>
    <definedName name="VSTS_ValidationRange_1b901b2ed63b467da94c4aa6a0a33614" hidden="1">#REF!</definedName>
    <definedName name="VSTS_ValidationRange_8d88f62a07444b5f9dac89dd2061e2ac" localSheetId="35" hidden="1">#REF!</definedName>
    <definedName name="VSTS_ValidationRange_8d88f62a07444b5f9dac89dd2061e2ac" localSheetId="36" hidden="1">#REF!</definedName>
    <definedName name="VSTS_ValidationRange_8d88f62a07444b5f9dac89dd2061e2ac" localSheetId="33" hidden="1">#REF!</definedName>
    <definedName name="VSTS_ValidationRange_8d88f62a07444b5f9dac89dd2061e2ac" localSheetId="34" hidden="1">#REF!</definedName>
    <definedName name="VSTS_ValidationRange_8d88f62a07444b5f9dac89dd2061e2ac" hidden="1">#REF!</definedName>
    <definedName name="VSTS_ValidationRange_d82c575f2ffa4620b52165e77a1c2f82" localSheetId="35" hidden="1">#REF!</definedName>
    <definedName name="VSTS_ValidationRange_d82c575f2ffa4620b52165e77a1c2f82" localSheetId="36" hidden="1">#REF!</definedName>
    <definedName name="VSTS_ValidationRange_d82c575f2ffa4620b52165e77a1c2f82" localSheetId="33" hidden="1">#REF!</definedName>
    <definedName name="VSTS_ValidationRange_d82c575f2ffa4620b52165e77a1c2f82" localSheetId="34" hidden="1">#REF!</definedName>
    <definedName name="VSTS_ValidationRange_d82c575f2ffa4620b52165e77a1c2f82" hidden="1">#REF!</definedName>
    <definedName name="VSTS_ValidationRange_fb6fe5a252eb440aa3aafa8787336407" localSheetId="36" hidden="1">#REF!</definedName>
    <definedName name="VSTS_ValidationRange_fb6fe5a252eb440aa3aafa8787336407" hidden="1">#REF!</definedName>
    <definedName name="VSV">"VSV Ingenieros Contratistas SA"</definedName>
    <definedName name="Vu" localSheetId="31">#REF!</definedName>
    <definedName name="Vu">!#REF!</definedName>
    <definedName name="vuba">1800</definedName>
    <definedName name="vubr">400</definedName>
    <definedName name="VUELO10" localSheetId="31">#REF!</definedName>
    <definedName name="VUELO10">!#REF!</definedName>
    <definedName name="vur" localSheetId="35" hidden="1">#REF!</definedName>
    <definedName name="vur" localSheetId="36" hidden="1">#REF!</definedName>
    <definedName name="vur" localSheetId="33" hidden="1">#REF!</definedName>
    <definedName name="vur" localSheetId="34" hidden="1">#REF!</definedName>
    <definedName name="vur" hidden="1">#REF!</definedName>
    <definedName name="vural" localSheetId="35" hidden="1">#REF!</definedName>
    <definedName name="vural" localSheetId="36" hidden="1">#REF!</definedName>
    <definedName name="vural" localSheetId="33" hidden="1">#REF!</definedName>
    <definedName name="vural" localSheetId="34" hidden="1">#REF!</definedName>
    <definedName name="vural" hidden="1">#REF!</definedName>
    <definedName name="VV" localSheetId="35" hidden="1">{"Sin detalle",#N/A,FALSE,"Flujo (redondeado)";"Detallado",#N/A,FALSE,"Flujo (redondeado)"}</definedName>
    <definedName name="VV" localSheetId="37" hidden="1">{"Sin detalle",#N/A,FALSE,"Flujo (redondeado)";"Detallado",#N/A,FALSE,"Flujo (redondeado)"}</definedName>
    <definedName name="VV" localSheetId="36" hidden="1">{"Sin detalle",#N/A,FALSE,"Flujo (redondeado)";"Detallado",#N/A,FALSE,"Flujo (redondeado)"}</definedName>
    <definedName name="VV" localSheetId="33" hidden="1">{"Sin detalle",#N/A,FALSE,"Flujo (redondeado)";"Detallado",#N/A,FALSE,"Flujo (redondeado)"}</definedName>
    <definedName name="VV" localSheetId="34" hidden="1">{"Sin detalle",#N/A,FALSE,"Flujo (redondeado)";"Detallado",#N/A,FALSE,"Flujo (redondeado)"}</definedName>
    <definedName name="VV" localSheetId="31" hidden="1">{"Sin detalle",#N/A,FALSE,"Flujo (redondeado)";"Detallado",#N/A,FALSE,"Flujo (redondeado)"}</definedName>
    <definedName name="VV" hidden="1">{"Sin detalle",#N/A,FALSE,"Flujo (redondeado)";"Detallado",#N/A,FALSE,"Flujo (redondeado)"}</definedName>
    <definedName name="VV_0TO5T">#REF!</definedName>
    <definedName name="vv_1" localSheetId="35" hidden="1">{#N/A,#N/A,FALSE,"Total_OC015";#N/A,#N/A,FALSE,"ADMIN";#N/A,#N/A,FALSE,"PROCES";#N/A,#N/A,FALSE,"mecan";#N/A,#N/A,FALSE,"civil";#N/A,#N/A,FALSE,"CAÑER";#N/A,#N/A,FALSE,"ELEC";#N/A,#N/A,FALSE,"INSTR"}</definedName>
    <definedName name="vv_1" localSheetId="37" hidden="1">{#N/A,#N/A,FALSE,"Total_OC015";#N/A,#N/A,FALSE,"ADMIN";#N/A,#N/A,FALSE,"PROCES";#N/A,#N/A,FALSE,"mecan";#N/A,#N/A,FALSE,"civil";#N/A,#N/A,FALSE,"CAÑER";#N/A,#N/A,FALSE,"ELEC";#N/A,#N/A,FALSE,"INSTR"}</definedName>
    <definedName name="vv_1" localSheetId="36" hidden="1">{#N/A,#N/A,FALSE,"Total_OC015";#N/A,#N/A,FALSE,"ADMIN";#N/A,#N/A,FALSE,"PROCES";#N/A,#N/A,FALSE,"mecan";#N/A,#N/A,FALSE,"civil";#N/A,#N/A,FALSE,"CAÑER";#N/A,#N/A,FALSE,"ELEC";#N/A,#N/A,FALSE,"INSTR"}</definedName>
    <definedName name="vv_1" localSheetId="33" hidden="1">{#N/A,#N/A,FALSE,"Total_OC015";#N/A,#N/A,FALSE,"ADMIN";#N/A,#N/A,FALSE,"PROCES";#N/A,#N/A,FALSE,"mecan";#N/A,#N/A,FALSE,"civil";#N/A,#N/A,FALSE,"CAÑER";#N/A,#N/A,FALSE,"ELEC";#N/A,#N/A,FALSE,"INSTR"}</definedName>
    <definedName name="vv_1" localSheetId="34" hidden="1">{#N/A,#N/A,FALSE,"Total_OC015";#N/A,#N/A,FALSE,"ADMIN";#N/A,#N/A,FALSE,"PROCES";#N/A,#N/A,FALSE,"mecan";#N/A,#N/A,FALSE,"civil";#N/A,#N/A,FALSE,"CAÑER";#N/A,#N/A,FALSE,"ELEC";#N/A,#N/A,FALSE,"INSTR"}</definedName>
    <definedName name="VV_1" localSheetId="31" hidden="1">{"Sin detalle",#N/A,FALSE,"Flujo (redondeado)";"Detallado",#N/A,FALSE,"Flujo (redondeado)"}</definedName>
    <definedName name="VV_1" hidden="1">{"Sin detalle",#N/A,FALSE,"Flujo (redondeado)";"Detallado",#N/A,FALSE,"Flujo (redondeado)"}</definedName>
    <definedName name="VV_101TO150T">#REF!</definedName>
    <definedName name="VV_11TO20T">#REF!</definedName>
    <definedName name="VV_151TO200T">#REF!</definedName>
    <definedName name="VV_201TO250T">#REF!</definedName>
    <definedName name="VV_21TO30T">#REF!</definedName>
    <definedName name="VV_251TO300T">#REF!</definedName>
    <definedName name="VV_31TO40T">#REF!</definedName>
    <definedName name="VV_41TO60T">#REF!</definedName>
    <definedName name="VV_61TO100T">#REF!</definedName>
    <definedName name="VV_6TO10T">#REF!</definedName>
    <definedName name="VV_A300T">#REF!</definedName>
    <definedName name="vvdszx">#REF!</definedName>
    <definedName name="VVGHJ" localSheetId="35" hidden="1">{#N/A,#N/A,FALSE,"Graficos"}</definedName>
    <definedName name="VVGHJ" localSheetId="37" hidden="1">{#N/A,#N/A,FALSE,"Graficos"}</definedName>
    <definedName name="VVGHJ" localSheetId="36" hidden="1">{#N/A,#N/A,FALSE,"Graficos"}</definedName>
    <definedName name="VVGHJ" localSheetId="33" hidden="1">{#N/A,#N/A,FALSE,"Graficos"}</definedName>
    <definedName name="VVGHJ" localSheetId="34" hidden="1">{#N/A,#N/A,FALSE,"Graficos"}</definedName>
    <definedName name="VVGHJ" localSheetId="31" hidden="1">{#N/A,#N/A,FALSE,"Graficos"}</definedName>
    <definedName name="VVGHJ" hidden="1">{#N/A,#N/A,FALSE,"Graficos"}</definedName>
    <definedName name="VVGVHJ" localSheetId="35" hidden="1">{#N/A,#N/A,FALSE,"Graficos"}</definedName>
    <definedName name="VVGVHJ" localSheetId="37" hidden="1">{#N/A,#N/A,FALSE,"Graficos"}</definedName>
    <definedName name="VVGVHJ" localSheetId="36" hidden="1">{#N/A,#N/A,FALSE,"Graficos"}</definedName>
    <definedName name="VVGVHJ" localSheetId="33" hidden="1">{#N/A,#N/A,FALSE,"Graficos"}</definedName>
    <definedName name="VVGVHJ" localSheetId="34" hidden="1">{#N/A,#N/A,FALSE,"Graficos"}</definedName>
    <definedName name="VVGVHJ" localSheetId="31" hidden="1">{#N/A,#N/A,FALSE,"Graficos"}</definedName>
    <definedName name="VVGVHJ" hidden="1">{#N/A,#N/A,FALSE,"Graficos"}</definedName>
    <definedName name="vvv" localSheetId="35" hidden="1">{#N/A,#N/A,FALSE,"Matrix";#N/A,#N/A,FALSE,"Executive";#N/A,#N/A,FALSE,"Summary"}</definedName>
    <definedName name="vvv" localSheetId="37" hidden="1">{#N/A,#N/A,FALSE,"Matrix";#N/A,#N/A,FALSE,"Executive";#N/A,#N/A,FALSE,"Summary"}</definedName>
    <definedName name="vvv" localSheetId="36" hidden="1">{#N/A,#N/A,FALSE,"Matrix";#N/A,#N/A,FALSE,"Executive";#N/A,#N/A,FALSE,"Summary"}</definedName>
    <definedName name="vvv" localSheetId="33" hidden="1">{#N/A,#N/A,FALSE,"Matrix";#N/A,#N/A,FALSE,"Executive";#N/A,#N/A,FALSE,"Summary"}</definedName>
    <definedName name="vvv" localSheetId="34" hidden="1">{#N/A,#N/A,FALSE,"Matrix";#N/A,#N/A,FALSE,"Executive";#N/A,#N/A,FALSE,"Summary"}</definedName>
    <definedName name="VVV" localSheetId="31">#REF!</definedName>
    <definedName name="vvv"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_1" localSheetId="35" hidden="1">{#N/A,#N/A,FALSE,"Total_OC015";#N/A,#N/A,FALSE,"ADMIN";#N/A,#N/A,FALSE,"PROCES";#N/A,#N/A,FALSE,"mecan";#N/A,#N/A,FALSE,"civil";#N/A,#N/A,FALSE,"CAÑER";#N/A,#N/A,FALSE,"ELEC";#N/A,#N/A,FALSE,"INSTR"}</definedName>
    <definedName name="vvv_1" localSheetId="37" hidden="1">{#N/A,#N/A,FALSE,"Total_OC015";#N/A,#N/A,FALSE,"ADMIN";#N/A,#N/A,FALSE,"PROCES";#N/A,#N/A,FALSE,"mecan";#N/A,#N/A,FALSE,"civil";#N/A,#N/A,FALSE,"CAÑER";#N/A,#N/A,FALSE,"ELEC";#N/A,#N/A,FALSE,"INSTR"}</definedName>
    <definedName name="vvv_1" localSheetId="36" hidden="1">{#N/A,#N/A,FALSE,"Total_OC015";#N/A,#N/A,FALSE,"ADMIN";#N/A,#N/A,FALSE,"PROCES";#N/A,#N/A,FALSE,"mecan";#N/A,#N/A,FALSE,"civil";#N/A,#N/A,FALSE,"CAÑER";#N/A,#N/A,FALSE,"ELEC";#N/A,#N/A,FALSE,"INSTR"}</definedName>
    <definedName name="vvv_1" localSheetId="33" hidden="1">{#N/A,#N/A,FALSE,"Total_OC015";#N/A,#N/A,FALSE,"ADMIN";#N/A,#N/A,FALSE,"PROCES";#N/A,#N/A,FALSE,"mecan";#N/A,#N/A,FALSE,"civil";#N/A,#N/A,FALSE,"CAÑER";#N/A,#N/A,FALSE,"ELEC";#N/A,#N/A,FALSE,"INSTR"}</definedName>
    <definedName name="vvv_1" localSheetId="34" hidden="1">{#N/A,#N/A,FALSE,"Total_OC015";#N/A,#N/A,FALSE,"ADMIN";#N/A,#N/A,FALSE,"PROCES";#N/A,#N/A,FALSE,"mecan";#N/A,#N/A,FALSE,"civil";#N/A,#N/A,FALSE,"CAÑER";#N/A,#N/A,FALSE,"ELEC";#N/A,#N/A,FALSE,"INSTR"}</definedName>
    <definedName name="vvv_1" localSheetId="31" hidden="1">{#N/A,#N/A,FALSE,"Total_OC015";#N/A,#N/A,FALSE,"ADMIN";#N/A,#N/A,FALSE,"PROCES";#N/A,#N/A,FALSE,"mecan";#N/A,#N/A,FALSE,"civil";#N/A,#N/A,FALSE,"CAÑER";#N/A,#N/A,FALSE,"ELEC";#N/A,#N/A,FALSE,"INSTR"}</definedName>
    <definedName name="vvv_1" hidden="1">{#N/A,#N/A,FALSE,"Total_OC015";#N/A,#N/A,FALSE,"ADMIN";#N/A,#N/A,FALSE,"PROCES";#N/A,#N/A,FALSE,"mecan";#N/A,#N/A,FALSE,"civil";#N/A,#N/A,FALSE,"CAÑER";#N/A,#N/A,FALSE,"ELEC";#N/A,#N/A,FALSE,"INSTR"}</definedName>
    <definedName name="VVVDD" localSheetId="35" hidden="1">{#N/A,#N/A,FALSE,"Final";#N/A,#N/A,FALSE,"PBI Anual";#N/A,#N/A,FALSE,"PBI 95-96";#N/A,#N/A,FALSE,"Gasto Agregado";#N/A,#N/A,FALSE,"Gob. Central";#N/A,#N/A,FALSE,"Bza. Pagos";#N/A,#N/A,FALSE,"Bza. Comercial";#N/A,#N/A,FALSE,"IPC vs DEV"}</definedName>
    <definedName name="VVVDD" localSheetId="37" hidden="1">{#N/A,#N/A,FALSE,"Final";#N/A,#N/A,FALSE,"PBI Anual";#N/A,#N/A,FALSE,"PBI 95-96";#N/A,#N/A,FALSE,"Gasto Agregado";#N/A,#N/A,FALSE,"Gob. Central";#N/A,#N/A,FALSE,"Bza. Pagos";#N/A,#N/A,FALSE,"Bza. Comercial";#N/A,#N/A,FALSE,"IPC vs DEV"}</definedName>
    <definedName name="VVVDD" localSheetId="36" hidden="1">{#N/A,#N/A,FALSE,"Final";#N/A,#N/A,FALSE,"PBI Anual";#N/A,#N/A,FALSE,"PBI 95-96";#N/A,#N/A,FALSE,"Gasto Agregado";#N/A,#N/A,FALSE,"Gob. Central";#N/A,#N/A,FALSE,"Bza. Pagos";#N/A,#N/A,FALSE,"Bza. Comercial";#N/A,#N/A,FALSE,"IPC vs DEV"}</definedName>
    <definedName name="VVVDD" localSheetId="33" hidden="1">{#N/A,#N/A,FALSE,"Final";#N/A,#N/A,FALSE,"PBI Anual";#N/A,#N/A,FALSE,"PBI 95-96";#N/A,#N/A,FALSE,"Gasto Agregado";#N/A,#N/A,FALSE,"Gob. Central";#N/A,#N/A,FALSE,"Bza. Pagos";#N/A,#N/A,FALSE,"Bza. Comercial";#N/A,#N/A,FALSE,"IPC vs DEV"}</definedName>
    <definedName name="VVVDD" localSheetId="34" hidden="1">{#N/A,#N/A,FALSE,"Final";#N/A,#N/A,FALSE,"PBI Anual";#N/A,#N/A,FALSE,"PBI 95-96";#N/A,#N/A,FALSE,"Gasto Agregado";#N/A,#N/A,FALSE,"Gob. Central";#N/A,#N/A,FALSE,"Bza. Pagos";#N/A,#N/A,FALSE,"Bza. Comercial";#N/A,#N/A,FALSE,"IPC vs DEV"}</definedName>
    <definedName name="VVVDD" localSheetId="31" hidden="1">{#N/A,#N/A,FALSE,"Final";#N/A,#N/A,FALSE,"PBI Anual";#N/A,#N/A,FALSE,"PBI 95-96";#N/A,#N/A,FALSE,"Gasto Agregado";#N/A,#N/A,FALSE,"Gob. Central";#N/A,#N/A,FALSE,"Bza. Pagos";#N/A,#N/A,FALSE,"Bza. Comercial";#N/A,#N/A,FALSE,"IPC vs DEV"}</definedName>
    <definedName name="VVVDD" hidden="1">{#N/A,#N/A,FALSE,"Final";#N/A,#N/A,FALSE,"PBI Anual";#N/A,#N/A,FALSE,"PBI 95-96";#N/A,#N/A,FALSE,"Gasto Agregado";#N/A,#N/A,FALSE,"Gob. Central";#N/A,#N/A,FALSE,"Bza. Pagos";#N/A,#N/A,FALSE,"Bza. Comercial";#N/A,#N/A,FALSE,"IPC vs DEV"}</definedName>
    <definedName name="vvvv" hidden="1">#REF!</definedName>
    <definedName name="vvvvv">#REF!</definedName>
    <definedName name="vvvvvvv" localSheetId="35" hidden="1">{#N/A,#N/A,FALSE,"Aging Summary";#N/A,#N/A,FALSE,"Ratio Analysis";#N/A,#N/A,FALSE,"Test 120 Day Accts";#N/A,#N/A,FALSE,"Tickmarks"}</definedName>
    <definedName name="vvvvvvv" localSheetId="37" hidden="1">{#N/A,#N/A,FALSE,"Aging Summary";#N/A,#N/A,FALSE,"Ratio Analysis";#N/A,#N/A,FALSE,"Test 120 Day Accts";#N/A,#N/A,FALSE,"Tickmarks"}</definedName>
    <definedName name="vvvvvvv" localSheetId="36" hidden="1">{#N/A,#N/A,FALSE,"Aging Summary";#N/A,#N/A,FALSE,"Ratio Analysis";#N/A,#N/A,FALSE,"Test 120 Day Accts";#N/A,#N/A,FALSE,"Tickmarks"}</definedName>
    <definedName name="vvvvvvv" localSheetId="33" hidden="1">{#N/A,#N/A,FALSE,"Aging Summary";#N/A,#N/A,FALSE,"Ratio Analysis";#N/A,#N/A,FALSE,"Test 120 Day Accts";#N/A,#N/A,FALSE,"Tickmarks"}</definedName>
    <definedName name="vvvvvvv" localSheetId="34" hidden="1">{#N/A,#N/A,FALSE,"Aging Summary";#N/A,#N/A,FALSE,"Ratio Analysis";#N/A,#N/A,FALSE,"Test 120 Day Accts";#N/A,#N/A,FALSE,"Tickmarks"}</definedName>
    <definedName name="vvvvvvv" localSheetId="31" hidden="1">#REF!</definedName>
    <definedName name="vvvvvvv" hidden="1">#REF!</definedName>
    <definedName name="vvvvvvv_1" localSheetId="35" hidden="1">{#N/A,#N/A,FALSE,"Aging Summary";#N/A,#N/A,FALSE,"Ratio Analysis";#N/A,#N/A,FALSE,"Test 120 Day Accts";#N/A,#N/A,FALSE,"Tickmarks"}</definedName>
    <definedName name="vvvvvvv_1" localSheetId="37" hidden="1">{#N/A,#N/A,FALSE,"Aging Summary";#N/A,#N/A,FALSE,"Ratio Analysis";#N/A,#N/A,FALSE,"Test 120 Day Accts";#N/A,#N/A,FALSE,"Tickmarks"}</definedName>
    <definedName name="vvvvvvv_1" localSheetId="36" hidden="1">{#N/A,#N/A,FALSE,"Aging Summary";#N/A,#N/A,FALSE,"Ratio Analysis";#N/A,#N/A,FALSE,"Test 120 Day Accts";#N/A,#N/A,FALSE,"Tickmarks"}</definedName>
    <definedName name="vvvvvvv_1" localSheetId="33" hidden="1">{#N/A,#N/A,FALSE,"Aging Summary";#N/A,#N/A,FALSE,"Ratio Analysis";#N/A,#N/A,FALSE,"Test 120 Day Accts";#N/A,#N/A,FALSE,"Tickmarks"}</definedName>
    <definedName name="vvvvvvv_1" localSheetId="34" hidden="1">{#N/A,#N/A,FALSE,"Aging Summary";#N/A,#N/A,FALSE,"Ratio Analysis";#N/A,#N/A,FALSE,"Test 120 Day Accts";#N/A,#N/A,FALSE,"Tickmarks"}</definedName>
    <definedName name="vvvvvvv_1" localSheetId="31" hidden="1">{#N/A,#N/A,FALSE,"Aging Summary";#N/A,#N/A,FALSE,"Ratio Analysis";#N/A,#N/A,FALSE,"Test 120 Day Accts";#N/A,#N/A,FALSE,"Tickmarks"}</definedName>
    <definedName name="vvvvvvv_1" hidden="1">{#N/A,#N/A,FALSE,"Aging Summary";#N/A,#N/A,FALSE,"Ratio Analysis";#N/A,#N/A,FALSE,"Test 120 Day Accts";#N/A,#N/A,FALSE,"Tickmarks"}</definedName>
    <definedName name="VVVVVVVVVV">#REF!</definedName>
    <definedName name="vvvvvvvvvvvvvvvvv" localSheetId="35" hidden="1">{"HW",#N/A,FALSE,"1998"}</definedName>
    <definedName name="vvvvvvvvvvvvvvvvv" localSheetId="37" hidden="1">{"HW",#N/A,FALSE,"1998"}</definedName>
    <definedName name="vvvvvvvvvvvvvvvvv" localSheetId="36" hidden="1">{"HW",#N/A,FALSE,"1998"}</definedName>
    <definedName name="vvvvvvvvvvvvvvvvv" localSheetId="33" hidden="1">{"HW",#N/A,FALSE,"1998"}</definedName>
    <definedName name="vvvvvvvvvvvvvvvvv" localSheetId="34" hidden="1">{"HW",#N/A,FALSE,"1998"}</definedName>
    <definedName name="vvvvvvvvvvvvvvvvv" localSheetId="31" hidden="1">{"HW",#N/A,FALSE,"1998"}</definedName>
    <definedName name="vvvvvvvvvvvvvvvvv" hidden="1">{"HW",#N/A,FALSE,"1998"}</definedName>
    <definedName name="vwrqq" localSheetId="35" hidden="1">{#N/A,#N/A,FALSE,"ResDev"}</definedName>
    <definedName name="vwrqq" localSheetId="37" hidden="1">{#N/A,#N/A,FALSE,"ResDev"}</definedName>
    <definedName name="vwrqq" localSheetId="36" hidden="1">{#N/A,#N/A,FALSE,"ResDev"}</definedName>
    <definedName name="vwrqq" localSheetId="33" hidden="1">{#N/A,#N/A,FALSE,"ResDev"}</definedName>
    <definedName name="vwrqq" localSheetId="34" hidden="1">{#N/A,#N/A,FALSE,"ResDev"}</definedName>
    <definedName name="vwrqq" localSheetId="31" hidden="1">{#N/A,#N/A,FALSE,"ResDev"}</definedName>
    <definedName name="vwrqq" hidden="1">{#N/A,#N/A,FALSE,"ResDev"}</definedName>
    <definedName name="vwwrraw"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x" localSheetId="31" hidden="1">#REF!</definedName>
    <definedName name="vx" hidden="1">#REF!</definedName>
    <definedName name="vxcvxccvxvcxvcxxc" localSheetId="35" hidden="1">{#N/A,#N/A,FALSE,"Matrix";#N/A,#N/A,FALSE,"Executive";#N/A,#N/A,FALSE,"Summary"}</definedName>
    <definedName name="vxcvxccvxvcxvcxxc" localSheetId="37" hidden="1">{#N/A,#N/A,FALSE,"Matrix";#N/A,#N/A,FALSE,"Executive";#N/A,#N/A,FALSE,"Summary"}</definedName>
    <definedName name="vxcvxccvxvcxvcxxc" localSheetId="36" hidden="1">{#N/A,#N/A,FALSE,"Matrix";#N/A,#N/A,FALSE,"Executive";#N/A,#N/A,FALSE,"Summary"}</definedName>
    <definedName name="vxcvxccvxvcxvcxxc" localSheetId="33" hidden="1">{#N/A,#N/A,FALSE,"Matrix";#N/A,#N/A,FALSE,"Executive";#N/A,#N/A,FALSE,"Summary"}</definedName>
    <definedName name="vxcvxccvxvcxvcxxc" localSheetId="34" hidden="1">{#N/A,#N/A,FALSE,"Matrix";#N/A,#N/A,FALSE,"Executive";#N/A,#N/A,FALSE,"Summary"}</definedName>
    <definedName name="vxcvxccvxvcxvcxxc" localSheetId="31" hidden="1">{#N/A,#N/A,FALSE,"Matrix";#N/A,#N/A,FALSE,"Executive";#N/A,#N/A,FALSE,"Summary"}</definedName>
    <definedName name="vxcvxccvxvcxvcxxc" hidden="1">{#N/A,#N/A,FALSE,"Matrix";#N/A,#N/A,FALSE,"Executive";#N/A,#N/A,FALSE,"Summary"}</definedName>
    <definedName name="VXCVXVXCV"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xcxcbvcb" localSheetId="35" hidden="1">{#N/A,#N/A,TRUE,"Est. de Fact.";#N/A,#N/A,TRUE,"Capitulo 19";#N/A,#N/A,TRUE,"Proyecto P855"}</definedName>
    <definedName name="vxxcxcbvcb" localSheetId="37" hidden="1">{#N/A,#N/A,TRUE,"Est. de Fact.";#N/A,#N/A,TRUE,"Capitulo 19";#N/A,#N/A,TRUE,"Proyecto P855"}</definedName>
    <definedName name="vxxcxcbvcb" localSheetId="36" hidden="1">{#N/A,#N/A,TRUE,"Est. de Fact.";#N/A,#N/A,TRUE,"Capitulo 19";#N/A,#N/A,TRUE,"Proyecto P855"}</definedName>
    <definedName name="vxxcxcbvcb" localSheetId="33" hidden="1">{#N/A,#N/A,TRUE,"Est. de Fact.";#N/A,#N/A,TRUE,"Capitulo 19";#N/A,#N/A,TRUE,"Proyecto P855"}</definedName>
    <definedName name="vxxcxcbvcb" localSheetId="34" hidden="1">{#N/A,#N/A,TRUE,"Est. de Fact.";#N/A,#N/A,TRUE,"Capitulo 19";#N/A,#N/A,TRUE,"Proyecto P855"}</definedName>
    <definedName name="vxxcxcbvcb" localSheetId="31" hidden="1">{#N/A,#N/A,TRUE,"Est. de Fact.";#N/A,#N/A,TRUE,"Capitulo 19";#N/A,#N/A,TRUE,"Proyecto P855"}</definedName>
    <definedName name="vxxcxcbvcb" hidden="1">{#N/A,#N/A,TRUE,"Est. de Fact.";#N/A,#N/A,TRUE,"Capitulo 19";#N/A,#N/A,TRUE,"Proyecto P855"}</definedName>
    <definedName name="Vz" localSheetId="31">#REF!</definedName>
    <definedName name="Vz">!#REF!</definedName>
    <definedName name="vzmn" localSheetId="35" hidden="1">{#N/A,#N/A,FALSE,"Total_OC015";#N/A,#N/A,FALSE,"ADMIN";#N/A,#N/A,FALSE,"PROCES";#N/A,#N/A,FALSE,"mecan";#N/A,#N/A,FALSE,"civil";#N/A,#N/A,FALSE,"CAÑER";#N/A,#N/A,FALSE,"ELEC";#N/A,#N/A,FALSE,"INSTR"}</definedName>
    <definedName name="vzmn" localSheetId="37" hidden="1">{#N/A,#N/A,FALSE,"Total_OC015";#N/A,#N/A,FALSE,"ADMIN";#N/A,#N/A,FALSE,"PROCES";#N/A,#N/A,FALSE,"mecan";#N/A,#N/A,FALSE,"civil";#N/A,#N/A,FALSE,"CAÑER";#N/A,#N/A,FALSE,"ELEC";#N/A,#N/A,FALSE,"INSTR"}</definedName>
    <definedName name="vzmn" localSheetId="36" hidden="1">{#N/A,#N/A,FALSE,"Total_OC015";#N/A,#N/A,FALSE,"ADMIN";#N/A,#N/A,FALSE,"PROCES";#N/A,#N/A,FALSE,"mecan";#N/A,#N/A,FALSE,"civil";#N/A,#N/A,FALSE,"CAÑER";#N/A,#N/A,FALSE,"ELEC";#N/A,#N/A,FALSE,"INSTR"}</definedName>
    <definedName name="vzmn" localSheetId="33" hidden="1">{#N/A,#N/A,FALSE,"Total_OC015";#N/A,#N/A,FALSE,"ADMIN";#N/A,#N/A,FALSE,"PROCES";#N/A,#N/A,FALSE,"mecan";#N/A,#N/A,FALSE,"civil";#N/A,#N/A,FALSE,"CAÑER";#N/A,#N/A,FALSE,"ELEC";#N/A,#N/A,FALSE,"INSTR"}</definedName>
    <definedName name="vzmn" localSheetId="34" hidden="1">{#N/A,#N/A,FALSE,"Total_OC015";#N/A,#N/A,FALSE,"ADMIN";#N/A,#N/A,FALSE,"PROCES";#N/A,#N/A,FALSE,"mecan";#N/A,#N/A,FALSE,"civil";#N/A,#N/A,FALSE,"CAÑER";#N/A,#N/A,FALSE,"ELEC";#N/A,#N/A,FALSE,"INSTR"}</definedName>
    <definedName name="vzmn" localSheetId="31" hidden="1">{#N/A,#N/A,FALSE,"Total_OC015";#N/A,#N/A,FALSE,"ADMIN";#N/A,#N/A,FALSE,"PROCES";#N/A,#N/A,FALSE,"mecan";#N/A,#N/A,FALSE,"civil";#N/A,#N/A,FALSE,"CAÑER";#N/A,#N/A,FALSE,"ELEC";#N/A,#N/A,FALSE,"INSTR"}</definedName>
    <definedName name="vzmn" hidden="1">{#N/A,#N/A,FALSE,"Total_OC015";#N/A,#N/A,FALSE,"ADMIN";#N/A,#N/A,FALSE,"PROCES";#N/A,#N/A,FALSE,"mecan";#N/A,#N/A,FALSE,"civil";#N/A,#N/A,FALSE,"CAÑER";#N/A,#N/A,FALSE,"ELEC";#N/A,#N/A,FALSE,"INSTR"}</definedName>
    <definedName name="w" localSheetId="35" hidden="1">{#N/A,#N/A,FALSE,"masez (10)";#N/A,#N/A,FALSE,"masez (7)";#N/A,#N/A,FALSE,"masez (6)";#N/A,#N/A,FALSE,"masez (5)";#N/A,#N/A,FALSE,"masez (4)";#N/A,#N/A,FALSE,"masez (3)";#N/A,#N/A,FALSE,"masez (2)";#N/A,#N/A,FALSE,"GME";#N/A,#N/A,FALSE,"masez"}</definedName>
    <definedName name="w" localSheetId="37" hidden="1">#REF!</definedName>
    <definedName name="w" localSheetId="32" hidden="1">#REF!</definedName>
    <definedName name="w" localSheetId="21" hidden="1">#REF!</definedName>
    <definedName name="w" localSheetId="33" hidden="1">{#N/A,#N/A,FALSE,"masez (10)";#N/A,#N/A,FALSE,"masez (7)";#N/A,#N/A,FALSE,"masez (6)";#N/A,#N/A,FALSE,"masez (5)";#N/A,#N/A,FALSE,"masez (4)";#N/A,#N/A,FALSE,"masez (3)";#N/A,#N/A,FALSE,"masez (2)";#N/A,#N/A,FALSE,"GME";#N/A,#N/A,FALSE,"masez"}</definedName>
    <definedName name="w" localSheetId="34" hidden="1">{#N/A,#N/A,FALSE,"masez (10)";#N/A,#N/A,FALSE,"masez (7)";#N/A,#N/A,FALSE,"masez (6)";#N/A,#N/A,FALSE,"masez (5)";#N/A,#N/A,FALSE,"masez (4)";#N/A,#N/A,FALSE,"masez (3)";#N/A,#N/A,FALSE,"masez (2)";#N/A,#N/A,FALSE,"GME";#N/A,#N/A,FALSE,"masez"}</definedName>
    <definedName name="W" localSheetId="31">#REF!</definedName>
    <definedName name="W">!#REF!</definedName>
    <definedName name="w_1" localSheetId="35" hidden="1">{#N/A,#N/A,TRUE,"MEMO";#N/A,#N/A,TRUE,"PARAMETROS";#N/A,#N/A,TRUE,"RLI ";#N/A,#N/A,TRUE,"IMPTO.DET.";#N/A,#N/A,TRUE,"FUT-FUNT";#N/A,#N/A,TRUE,"CPI-PATR.";#N/A,#N/A,TRUE,"CM CPI";#N/A,#N/A,TRUE,"PROV";#N/A,#N/A,TRUE,"A FIJO";#N/A,#N/A,TRUE,"LEASING";#N/A,#N/A,TRUE,"VPP";#N/A,#N/A,TRUE,"PPM";#N/A,#N/A,TRUE,"OTROS"}</definedName>
    <definedName name="w_1" localSheetId="37" hidden="1">{#N/A,#N/A,TRUE,"MEMO";#N/A,#N/A,TRUE,"PARAMETROS";#N/A,#N/A,TRUE,"RLI ";#N/A,#N/A,TRUE,"IMPTO.DET.";#N/A,#N/A,TRUE,"FUT-FUNT";#N/A,#N/A,TRUE,"CPI-PATR.";#N/A,#N/A,TRUE,"CM CPI";#N/A,#N/A,TRUE,"PROV";#N/A,#N/A,TRUE,"A FIJO";#N/A,#N/A,TRUE,"LEASING";#N/A,#N/A,TRUE,"VPP";#N/A,#N/A,TRUE,"PPM";#N/A,#N/A,TRUE,"OTROS"}</definedName>
    <definedName name="w_1" localSheetId="36" hidden="1">{#N/A,#N/A,TRUE,"MEMO";#N/A,#N/A,TRUE,"PARAMETROS";#N/A,#N/A,TRUE,"RLI ";#N/A,#N/A,TRUE,"IMPTO.DET.";#N/A,#N/A,TRUE,"FUT-FUNT";#N/A,#N/A,TRUE,"CPI-PATR.";#N/A,#N/A,TRUE,"CM CPI";#N/A,#N/A,TRUE,"PROV";#N/A,#N/A,TRUE,"A FIJO";#N/A,#N/A,TRUE,"LEASING";#N/A,#N/A,TRUE,"VPP";#N/A,#N/A,TRUE,"PPM";#N/A,#N/A,TRUE,"OTROS"}</definedName>
    <definedName name="w_1" localSheetId="33" hidden="1">{#N/A,#N/A,TRUE,"MEMO";#N/A,#N/A,TRUE,"PARAMETROS";#N/A,#N/A,TRUE,"RLI ";#N/A,#N/A,TRUE,"IMPTO.DET.";#N/A,#N/A,TRUE,"FUT-FUNT";#N/A,#N/A,TRUE,"CPI-PATR.";#N/A,#N/A,TRUE,"CM CPI";#N/A,#N/A,TRUE,"PROV";#N/A,#N/A,TRUE,"A FIJO";#N/A,#N/A,TRUE,"LEASING";#N/A,#N/A,TRUE,"VPP";#N/A,#N/A,TRUE,"PPM";#N/A,#N/A,TRUE,"OTROS"}</definedName>
    <definedName name="w_1" localSheetId="34" hidden="1">{#N/A,#N/A,TRUE,"MEMO";#N/A,#N/A,TRUE,"PARAMETROS";#N/A,#N/A,TRUE,"RLI ";#N/A,#N/A,TRUE,"IMPTO.DET.";#N/A,#N/A,TRUE,"FUT-FUNT";#N/A,#N/A,TRUE,"CPI-PATR.";#N/A,#N/A,TRUE,"CM CPI";#N/A,#N/A,TRUE,"PROV";#N/A,#N/A,TRUE,"A FIJO";#N/A,#N/A,TRUE,"LEASING";#N/A,#N/A,TRUE,"VPP";#N/A,#N/A,TRUE,"PPM";#N/A,#N/A,TRUE,"OTROS"}</definedName>
    <definedName name="w_1" localSheetId="31" hidden="1">{#N/A,#N/A,FALSE,"MAY96 2260";#N/A,#N/A,FALSE,"system reclass";#N/A,#N/A,FALSE,"Items with no project number"}</definedName>
    <definedName name="w_1" hidden="1">{#N/A,#N/A,FALSE,"MAY96 2260";#N/A,#N/A,FALSE,"system reclass";#N/A,#N/A,FALSE,"Items with no project number"}</definedName>
    <definedName name="w_2" localSheetId="35" hidden="1">{#N/A,#N/A,FALSE,"MAY96 2260";#N/A,#N/A,FALSE,"system reclass";#N/A,#N/A,FALSE,"Items with no project number"}</definedName>
    <definedName name="w_2" localSheetId="37" hidden="1">{#N/A,#N/A,FALSE,"MAY96 2260";#N/A,#N/A,FALSE,"system reclass";#N/A,#N/A,FALSE,"Items with no project number"}</definedName>
    <definedName name="w_2" localSheetId="36" hidden="1">{#N/A,#N/A,FALSE,"MAY96 2260";#N/A,#N/A,FALSE,"system reclass";#N/A,#N/A,FALSE,"Items with no project number"}</definedName>
    <definedName name="w_2" localSheetId="33" hidden="1">{#N/A,#N/A,FALSE,"MAY96 2260";#N/A,#N/A,FALSE,"system reclass";#N/A,#N/A,FALSE,"Items with no project number"}</definedName>
    <definedName name="w_2" localSheetId="34" hidden="1">{#N/A,#N/A,FALSE,"MAY96 2260";#N/A,#N/A,FALSE,"system reclass";#N/A,#N/A,FALSE,"Items with no project number"}</definedName>
    <definedName name="w_2" localSheetId="31" hidden="1">{#N/A,#N/A,FALSE,"MAY96 2260";#N/A,#N/A,FALSE,"system reclass";#N/A,#N/A,FALSE,"Items with no project number"}</definedName>
    <definedName name="w_2" hidden="1">{#N/A,#N/A,FALSE,"MAY96 2260";#N/A,#N/A,FALSE,"system reclass";#N/A,#N/A,FALSE,"Items with no project number"}</definedName>
    <definedName name="W_22" localSheetId="31">#REF!</definedName>
    <definedName name="W_22">!#REF!</definedName>
    <definedName name="w_3" localSheetId="35" hidden="1">{#N/A,#N/A,FALSE,"MAY96 2260";#N/A,#N/A,FALSE,"system reclass";#N/A,#N/A,FALSE,"Items with no project number"}</definedName>
    <definedName name="w_3" localSheetId="37" hidden="1">{#N/A,#N/A,FALSE,"MAY96 2260";#N/A,#N/A,FALSE,"system reclass";#N/A,#N/A,FALSE,"Items with no project number"}</definedName>
    <definedName name="w_3" localSheetId="36" hidden="1">{#N/A,#N/A,FALSE,"MAY96 2260";#N/A,#N/A,FALSE,"system reclass";#N/A,#N/A,FALSE,"Items with no project number"}</definedName>
    <definedName name="w_3" localSheetId="33" hidden="1">{#N/A,#N/A,FALSE,"MAY96 2260";#N/A,#N/A,FALSE,"system reclass";#N/A,#N/A,FALSE,"Items with no project number"}</definedName>
    <definedName name="w_3" localSheetId="34" hidden="1">{#N/A,#N/A,FALSE,"MAY96 2260";#N/A,#N/A,FALSE,"system reclass";#N/A,#N/A,FALSE,"Items with no project number"}</definedName>
    <definedName name="w_3" localSheetId="31" hidden="1">{#N/A,#N/A,FALSE,"MAY96 2260";#N/A,#N/A,FALSE,"system reclass";#N/A,#N/A,FALSE,"Items with no project number"}</definedName>
    <definedName name="w_3" hidden="1">{#N/A,#N/A,FALSE,"MAY96 2260";#N/A,#N/A,FALSE,"system reclass";#N/A,#N/A,FALSE,"Items with no project number"}</definedName>
    <definedName name="w_4" localSheetId="35" hidden="1">{#N/A,#N/A,FALSE,"MAY96 2260";#N/A,#N/A,FALSE,"system reclass";#N/A,#N/A,FALSE,"Items with no project number"}</definedName>
    <definedName name="w_4" localSheetId="37" hidden="1">{#N/A,#N/A,FALSE,"MAY96 2260";#N/A,#N/A,FALSE,"system reclass";#N/A,#N/A,FALSE,"Items with no project number"}</definedName>
    <definedName name="w_4" localSheetId="36" hidden="1">{#N/A,#N/A,FALSE,"MAY96 2260";#N/A,#N/A,FALSE,"system reclass";#N/A,#N/A,FALSE,"Items with no project number"}</definedName>
    <definedName name="w_4" localSheetId="33" hidden="1">{#N/A,#N/A,FALSE,"MAY96 2260";#N/A,#N/A,FALSE,"system reclass";#N/A,#N/A,FALSE,"Items with no project number"}</definedName>
    <definedName name="w_4" localSheetId="34" hidden="1">{#N/A,#N/A,FALSE,"MAY96 2260";#N/A,#N/A,FALSE,"system reclass";#N/A,#N/A,FALSE,"Items with no project number"}</definedName>
    <definedName name="w_4" localSheetId="31" hidden="1">{#N/A,#N/A,FALSE,"MAY96 2260";#N/A,#N/A,FALSE,"system reclass";#N/A,#N/A,FALSE,"Items with no project number"}</definedName>
    <definedName name="w_4" hidden="1">{#N/A,#N/A,FALSE,"MAY96 2260";#N/A,#N/A,FALSE,"system reclass";#N/A,#N/A,FALSE,"Items with no project number"}</definedName>
    <definedName name="w_5" localSheetId="35" hidden="1">{#N/A,#N/A,FALSE,"MAY96 2260";#N/A,#N/A,FALSE,"system reclass";#N/A,#N/A,FALSE,"Items with no project number"}</definedName>
    <definedName name="w_5" localSheetId="37" hidden="1">{#N/A,#N/A,FALSE,"MAY96 2260";#N/A,#N/A,FALSE,"system reclass";#N/A,#N/A,FALSE,"Items with no project number"}</definedName>
    <definedName name="w_5" localSheetId="36" hidden="1">{#N/A,#N/A,FALSE,"MAY96 2260";#N/A,#N/A,FALSE,"system reclass";#N/A,#N/A,FALSE,"Items with no project number"}</definedName>
    <definedName name="w_5" localSheetId="33" hidden="1">{#N/A,#N/A,FALSE,"MAY96 2260";#N/A,#N/A,FALSE,"system reclass";#N/A,#N/A,FALSE,"Items with no project number"}</definedName>
    <definedName name="w_5" localSheetId="34" hidden="1">{#N/A,#N/A,FALSE,"MAY96 2260";#N/A,#N/A,FALSE,"system reclass";#N/A,#N/A,FALSE,"Items with no project number"}</definedName>
    <definedName name="w_5" localSheetId="31" hidden="1">{#N/A,#N/A,FALSE,"MAY96 2260";#N/A,#N/A,FALSE,"system reclass";#N/A,#N/A,FALSE,"Items with no project number"}</definedName>
    <definedName name="w_5" hidden="1">{#N/A,#N/A,FALSE,"MAY96 2260";#N/A,#N/A,FALSE,"system reclass";#N/A,#N/A,FALSE,"Items with no project number"}</definedName>
    <definedName name="W15_">#N/A</definedName>
    <definedName name="w26te" localSheetId="31" hidden="1">{#N/A,#N/A,TRUE,"Cover";#N/A,#N/A,TRUE,"Conts";#N/A,#N/A,TRUE,"VOS";#N/A,#N/A,TRUE,"Warrington";#N/A,#N/A,TRUE,"Widnes"}</definedName>
    <definedName name="w26te" hidden="1">{#N/A,#N/A,TRUE,"Cover";#N/A,#N/A,TRUE,"Conts";#N/A,#N/A,TRUE,"VOS";#N/A,#N/A,TRUE,"Warrington";#N/A,#N/A,TRUE,"Widnes"}</definedName>
    <definedName name="W2W2W">#REF!</definedName>
    <definedName name="W3_">#N/A</definedName>
    <definedName name="w3r" localSheetId="35" hidden="1">{#N/A,#N/A,FALSE,"PEND INC";#N/A,#N/A,FALSE,"PEND MINM"}</definedName>
    <definedName name="w3r" localSheetId="37" hidden="1">{#N/A,#N/A,FALSE,"PEND INC";#N/A,#N/A,FALSE,"PEND MINM"}</definedName>
    <definedName name="w3r" localSheetId="36" hidden="1">{#N/A,#N/A,FALSE,"PEND INC";#N/A,#N/A,FALSE,"PEND MINM"}</definedName>
    <definedName name="w3r" localSheetId="33" hidden="1">{#N/A,#N/A,FALSE,"PEND INC";#N/A,#N/A,FALSE,"PEND MINM"}</definedName>
    <definedName name="w3r" localSheetId="34" hidden="1">{#N/A,#N/A,FALSE,"PEND INC";#N/A,#N/A,FALSE,"PEND MINM"}</definedName>
    <definedName name="w3r" localSheetId="31" hidden="1">{#N/A,#N/A,FALSE,"PEND INC";#N/A,#N/A,FALSE,"PEND MINM"}</definedName>
    <definedName name="w3r" hidden="1">{#N/A,#N/A,FALSE,"PEND INC";#N/A,#N/A,FALSE,"PEND MINM"}</definedName>
    <definedName name="W6_">#N/A</definedName>
    <definedName name="w6y" localSheetId="31" hidden="1">{#N/A,#N/A,TRUE,"Cover";#N/A,#N/A,TRUE,"Conts";#N/A,#N/A,TRUE,"VOS";#N/A,#N/A,TRUE,"Warrington";#N/A,#N/A,TRUE,"Widnes"}</definedName>
    <definedName name="w6y" hidden="1">{#N/A,#N/A,TRUE,"Cover";#N/A,#N/A,TRUE,"Conts";#N/A,#N/A,TRUE,"VOS";#N/A,#N/A,TRUE,"Warrington";#N/A,#N/A,TRUE,"Widnes"}</definedName>
    <definedName name="wa" localSheetId="35" hidden="1">{#N/A,#N/A,TRUE,"MES";#N/A,#N/A,TRUE,"ANUAL"}</definedName>
    <definedName name="wa" localSheetId="37" hidden="1">{#N/A,#N/A,TRUE,"MES";#N/A,#N/A,TRUE,"ANUAL"}</definedName>
    <definedName name="wa" localSheetId="36" hidden="1">{#N/A,#N/A,TRUE,"MES";#N/A,#N/A,TRUE,"ANUAL"}</definedName>
    <definedName name="wa" localSheetId="33" hidden="1">{#N/A,#N/A,TRUE,"MES";#N/A,#N/A,TRUE,"ANUAL"}</definedName>
    <definedName name="wa" localSheetId="34" hidden="1">{#N/A,#N/A,TRUE,"MES";#N/A,#N/A,TRUE,"ANUAL"}</definedName>
    <definedName name="wa" localSheetId="31" hidden="1">{#N/A,#N/A,TRUE,"MES";#N/A,#N/A,TRUE,"ANUAL"}</definedName>
    <definedName name="wa" hidden="1">{#N/A,#N/A,TRUE,"MES";#N/A,#N/A,TRUE,"ANUAL"}</definedName>
    <definedName name="WA_Log">#REF!</definedName>
    <definedName name="wacc" localSheetId="31">#REF!</definedName>
    <definedName name="wacc">!#REF!</definedName>
    <definedName name="wacc1" localSheetId="35" hidden="1">{#N/A,#N/A,FALSE,"voz corporativa";#N/A,#N/A,FALSE,"Transmisión de datos";#N/A,#N/A,FALSE,"Videoconferencia";#N/A,#N/A,FALSE,"Correo electrónico";#N/A,#N/A,FALSE,"Correo de voz";#N/A,#N/A,FALSE,"Megafax";#N/A,#N/A,FALSE,"Edi";#N/A,#N/A,FALSE,"Internet";#N/A,#N/A,FALSE,"VSAT";#N/A,#N/A,FALSE,"ing ult. milla"}</definedName>
    <definedName name="wacc1" localSheetId="37" hidden="1">{#N/A,#N/A,FALSE,"voz corporativa";#N/A,#N/A,FALSE,"Transmisión de datos";#N/A,#N/A,FALSE,"Videoconferencia";#N/A,#N/A,FALSE,"Correo electrónico";#N/A,#N/A,FALSE,"Correo de voz";#N/A,#N/A,FALSE,"Megafax";#N/A,#N/A,FALSE,"Edi";#N/A,#N/A,FALSE,"Internet";#N/A,#N/A,FALSE,"VSAT";#N/A,#N/A,FALSE,"ing ult. milla"}</definedName>
    <definedName name="wacc1" localSheetId="36" hidden="1">{#N/A,#N/A,FALSE,"voz corporativa";#N/A,#N/A,FALSE,"Transmisión de datos";#N/A,#N/A,FALSE,"Videoconferencia";#N/A,#N/A,FALSE,"Correo electrónico";#N/A,#N/A,FALSE,"Correo de voz";#N/A,#N/A,FALSE,"Megafax";#N/A,#N/A,FALSE,"Edi";#N/A,#N/A,FALSE,"Internet";#N/A,#N/A,FALSE,"VSAT";#N/A,#N/A,FALSE,"ing ult. milla"}</definedName>
    <definedName name="wacc1" localSheetId="33" hidden="1">{#N/A,#N/A,FALSE,"voz corporativa";#N/A,#N/A,FALSE,"Transmisión de datos";#N/A,#N/A,FALSE,"Videoconferencia";#N/A,#N/A,FALSE,"Correo electrónico";#N/A,#N/A,FALSE,"Correo de voz";#N/A,#N/A,FALSE,"Megafax";#N/A,#N/A,FALSE,"Edi";#N/A,#N/A,FALSE,"Internet";#N/A,#N/A,FALSE,"VSAT";#N/A,#N/A,FALSE,"ing ult. milla"}</definedName>
    <definedName name="wacc1" localSheetId="34" hidden="1">{#N/A,#N/A,FALSE,"voz corporativa";#N/A,#N/A,FALSE,"Transmisión de datos";#N/A,#N/A,FALSE,"Videoconferencia";#N/A,#N/A,FALSE,"Correo electrónico";#N/A,#N/A,FALSE,"Correo de voz";#N/A,#N/A,FALSE,"Megafax";#N/A,#N/A,FALSE,"Edi";#N/A,#N/A,FALSE,"Internet";#N/A,#N/A,FALSE,"VSAT";#N/A,#N/A,FALSE,"ing ult. milla"}</definedName>
    <definedName name="wacc1" localSheetId="31" hidden="1">{#N/A,#N/A,FALSE,"voz corporativa";#N/A,#N/A,FALSE,"Transmisión de datos";#N/A,#N/A,FALSE,"Videoconferencia";#N/A,#N/A,FALSE,"Correo electrónico";#N/A,#N/A,FALSE,"Correo de voz";#N/A,#N/A,FALSE,"Megafax";#N/A,#N/A,FALSE,"Edi";#N/A,#N/A,FALSE,"Internet";#N/A,#N/A,FALSE,"VSAT";#N/A,#N/A,FALSE,"ing ult. milla"}</definedName>
    <definedName name="wacc1" hidden="1">{#N/A,#N/A,FALSE,"voz corporativa";#N/A,#N/A,FALSE,"Transmisión de datos";#N/A,#N/A,FALSE,"Videoconferencia";#N/A,#N/A,FALSE,"Correo electrónico";#N/A,#N/A,FALSE,"Correo de voz";#N/A,#N/A,FALSE,"Megafax";#N/A,#N/A,FALSE,"Edi";#N/A,#N/A,FALSE,"Internet";#N/A,#N/A,FALSE,"VSAT";#N/A,#N/A,FALSE,"ing ult. milla"}</definedName>
    <definedName name="waff" localSheetId="31" hidden="1">{#N/A,#N/A,TRUE,"Cover";#N/A,#N/A,TRUE,"Conts";#N/A,#N/A,TRUE,"VOS";#N/A,#N/A,TRUE,"Warrington";#N/A,#N/A,TRUE,"Widnes"}</definedName>
    <definedName name="waff" hidden="1">{#N/A,#N/A,TRUE,"Cover";#N/A,#N/A,TRUE,"Conts";#N/A,#N/A,TRUE,"VOS";#N/A,#N/A,TRUE,"Warrington";#N/A,#N/A,TRUE,"Widnes"}</definedName>
    <definedName name="WAGE" localSheetId="31">#REF!</definedName>
    <definedName name="WAGE">!#REF!</definedName>
    <definedName name="wages">#REF!</definedName>
    <definedName name="Waiting">"Picture 1"</definedName>
    <definedName name="wall" localSheetId="31">#REF!</definedName>
    <definedName name="wall">!#REF!</definedName>
    <definedName name="WALL__FINISHES" localSheetId="31">#REF!</definedName>
    <definedName name="WALL__FINISHES">!#REF!</definedName>
    <definedName name="Wallfinishes" localSheetId="31">#REF!</definedName>
    <definedName name="Wallfinishes">!#REF!</definedName>
    <definedName name="Walls_higher_1_m__f_c__280_kg_cm²_installation">#REF!</definedName>
    <definedName name="Walls_higher_1_m__f_c__280_kg_cm²_material">#REF!</definedName>
    <definedName name="warergtrjyiu" localSheetId="31" hidden="1">{#N/A,#N/A,TRUE,"Cover";#N/A,#N/A,TRUE,"Conts";#N/A,#N/A,TRUE,"VOS";#N/A,#N/A,TRUE,"Warrington";#N/A,#N/A,TRUE,"Widnes"}</definedName>
    <definedName name="warergtrjyiu" hidden="1">{#N/A,#N/A,TRUE,"Cover";#N/A,#N/A,TRUE,"Conts";#N/A,#N/A,TRUE,"VOS";#N/A,#N/A,TRUE,"Warrington";#N/A,#N/A,TRUE,"Widnes"}</definedName>
    <definedName name="warn.Equipment._.list." localSheetId="35" hidden="1">{"EXCH LIST",#N/A,FALSE,"exchangers";"DRUM LIST",#N/A,FALSE,"drums"}</definedName>
    <definedName name="warn.Equipment._.list." localSheetId="37" hidden="1">{"EXCH LIST",#N/A,FALSE,"exchangers";"DRUM LIST",#N/A,FALSE,"drums"}</definedName>
    <definedName name="warn.Equipment._.list." localSheetId="36" hidden="1">{"EXCH LIST",#N/A,FALSE,"exchangers";"DRUM LIST",#N/A,FALSE,"drums"}</definedName>
    <definedName name="warn.Equipment._.list." localSheetId="33" hidden="1">{"EXCH LIST",#N/A,FALSE,"exchangers";"DRUM LIST",#N/A,FALSE,"drums"}</definedName>
    <definedName name="warn.Equipment._.list." localSheetId="34" hidden="1">{"EXCH LIST",#N/A,FALSE,"exchangers";"DRUM LIST",#N/A,FALSE,"drums"}</definedName>
    <definedName name="warn.Equipment._.list." localSheetId="31" hidden="1">{"EXCH LIST",#N/A,FALSE,"exchangers";"DRUM LIST",#N/A,FALSE,"drums"}</definedName>
    <definedName name="warn.Equipment._.list." hidden="1">{"EXCH LIST",#N/A,FALSE,"exchangers";"DRUM LIST",#N/A,FALSE,"drums"}</definedName>
    <definedName name="Waste" localSheetId="35" hidden="1">{#N/A,#N/A,TRUE,"Basic";#N/A,#N/A,TRUE,"EXT-TABLE";#N/A,#N/A,TRUE,"STEEL";#N/A,#N/A,TRUE,"INT-Table";#N/A,#N/A,TRUE,"STEEL";#N/A,#N/A,TRUE,"Door"}</definedName>
    <definedName name="Waste" localSheetId="37" hidden="1">{#N/A,#N/A,TRUE,"Basic";#N/A,#N/A,TRUE,"EXT-TABLE";#N/A,#N/A,TRUE,"STEEL";#N/A,#N/A,TRUE,"INT-Table";#N/A,#N/A,TRUE,"STEEL";#N/A,#N/A,TRUE,"Door"}</definedName>
    <definedName name="Waste" localSheetId="36" hidden="1">{#N/A,#N/A,TRUE,"Basic";#N/A,#N/A,TRUE,"EXT-TABLE";#N/A,#N/A,TRUE,"STEEL";#N/A,#N/A,TRUE,"INT-Table";#N/A,#N/A,TRUE,"STEEL";#N/A,#N/A,TRUE,"Door"}</definedName>
    <definedName name="Waste" localSheetId="33" hidden="1">{#N/A,#N/A,TRUE,"Basic";#N/A,#N/A,TRUE,"EXT-TABLE";#N/A,#N/A,TRUE,"STEEL";#N/A,#N/A,TRUE,"INT-Table";#N/A,#N/A,TRUE,"STEEL";#N/A,#N/A,TRUE,"Door"}</definedName>
    <definedName name="Waste" localSheetId="34" hidden="1">{#N/A,#N/A,TRUE,"Basic";#N/A,#N/A,TRUE,"EXT-TABLE";#N/A,#N/A,TRUE,"STEEL";#N/A,#N/A,TRUE,"INT-Table";#N/A,#N/A,TRUE,"STEEL";#N/A,#N/A,TRUE,"Door"}</definedName>
    <definedName name="Waste" localSheetId="31" hidden="1">{#N/A,#N/A,TRUE,"Basic";#N/A,#N/A,TRUE,"EXT-TABLE";#N/A,#N/A,TRUE,"STEEL";#N/A,#N/A,TRUE,"INT-Table";#N/A,#N/A,TRUE,"STEEL";#N/A,#N/A,TRUE,"Door"}</definedName>
    <definedName name="Waste" hidden="1">{#N/A,#N/A,TRUE,"Basic";#N/A,#N/A,TRUE,"EXT-TABLE";#N/A,#N/A,TRUE,"STEEL";#N/A,#N/A,TRUE,"INT-Table";#N/A,#N/A,TRUE,"STEEL";#N/A,#N/A,TRUE,"Door"}</definedName>
    <definedName name="WASTE_FACTOR">#REF!</definedName>
    <definedName name="wat"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at"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at"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at"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at"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at"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at"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ATER__INSTALLATIONS" localSheetId="31">#REF!</definedName>
    <definedName name="WATER__INSTALLATIONS">!#REF!</definedName>
    <definedName name="WATER_ANAL_SYS">#REF!</definedName>
    <definedName name="water_cp" localSheetId="31">#REF!</definedName>
    <definedName name="water_cp">!#REF!</definedName>
    <definedName name="waterbh">#N/A</definedName>
    <definedName name="waterbh_32">#N/A</definedName>
    <definedName name="Waterfall" localSheetId="35" hidden="1">INDEX(codematch,1,20)</definedName>
    <definedName name="Waterfall" localSheetId="37" hidden="1">INDEX(codematch,1,20)</definedName>
    <definedName name="Waterfall" localSheetId="21" hidden="1">INDEX(codematch,1,20)</definedName>
    <definedName name="Waterfall" localSheetId="36" hidden="1">INDEX(codematch,1,20)</definedName>
    <definedName name="Waterfall" localSheetId="33" hidden="1">INDEX(codematch,1,20)</definedName>
    <definedName name="Waterfall" localSheetId="34" hidden="1">INDEX(codematch,1,20)</definedName>
    <definedName name="Waterfall" localSheetId="31" hidden="1">INDEX(codematch,1,20)</definedName>
    <definedName name="Waterfall" hidden="1">INDEX(codematch,1,20)</definedName>
    <definedName name="Waterstops_Compartmantalization" localSheetId="31">#REF!</definedName>
    <definedName name="Waterstops_Compartmantalization">!#REF!</definedName>
    <definedName name="WATT">#REF!</definedName>
    <definedName name="WATT1">#REF!</definedName>
    <definedName name="wawa" localSheetId="35" hidden="1">{#N/A,#N/A,FALSE,"Year_1_2";#N/A,#N/A,FALSE,"Year_3_4";#N/A,#N/A,FALSE,"Year_5_6";#N/A,#N/A,FALSE,"Year_7_8";#N/A,#N/A,FALSE,"Year_9_10";#N/A,#N/A,FALSE,"Year_11_12"}</definedName>
    <definedName name="wawa" localSheetId="37" hidden="1">{#N/A,#N/A,FALSE,"Year_1_2";#N/A,#N/A,FALSE,"Year_3_4";#N/A,#N/A,FALSE,"Year_5_6";#N/A,#N/A,FALSE,"Year_7_8";#N/A,#N/A,FALSE,"Year_9_10";#N/A,#N/A,FALSE,"Year_11_12"}</definedName>
    <definedName name="wawa" localSheetId="36" hidden="1">{#N/A,#N/A,FALSE,"Year_1_2";#N/A,#N/A,FALSE,"Year_3_4";#N/A,#N/A,FALSE,"Year_5_6";#N/A,#N/A,FALSE,"Year_7_8";#N/A,#N/A,FALSE,"Year_9_10";#N/A,#N/A,FALSE,"Year_11_12"}</definedName>
    <definedName name="wawa" localSheetId="33" hidden="1">{#N/A,#N/A,FALSE,"Year_1_2";#N/A,#N/A,FALSE,"Year_3_4";#N/A,#N/A,FALSE,"Year_5_6";#N/A,#N/A,FALSE,"Year_7_8";#N/A,#N/A,FALSE,"Year_9_10";#N/A,#N/A,FALSE,"Year_11_12"}</definedName>
    <definedName name="wawa" localSheetId="34" hidden="1">{#N/A,#N/A,FALSE,"Year_1_2";#N/A,#N/A,FALSE,"Year_3_4";#N/A,#N/A,FALSE,"Year_5_6";#N/A,#N/A,FALSE,"Year_7_8";#N/A,#N/A,FALSE,"Year_9_10";#N/A,#N/A,FALSE,"Year_11_12"}</definedName>
    <definedName name="wawa" localSheetId="31" hidden="1">{#N/A,#N/A,FALSE,"Year_1_2";#N/A,#N/A,FALSE,"Year_3_4";#N/A,#N/A,FALSE,"Year_5_6";#N/A,#N/A,FALSE,"Year_7_8";#N/A,#N/A,FALSE,"Year_9_10";#N/A,#N/A,FALSE,"Year_11_12"}</definedName>
    <definedName name="wawa" hidden="1">{#N/A,#N/A,FALSE,"Year_1_2";#N/A,#N/A,FALSE,"Year_3_4";#N/A,#N/A,FALSE,"Year_5_6";#N/A,#N/A,FALSE,"Year_7_8";#N/A,#N/A,FALSE,"Year_9_10";#N/A,#N/A,FALSE,"Year_11_12"}</definedName>
    <definedName name="wawst" localSheetId="31" hidden="1">{#N/A,#N/A,TRUE,"Cover";#N/A,#N/A,TRUE,"Conts";#N/A,#N/A,TRUE,"VOS";#N/A,#N/A,TRUE,"Warrington";#N/A,#N/A,TRUE,"Widnes"}</definedName>
    <definedName name="wawst" hidden="1">{#N/A,#N/A,TRUE,"Cover";#N/A,#N/A,TRUE,"Conts";#N/A,#N/A,TRUE,"VOS";#N/A,#N/A,TRUE,"Warrington";#N/A,#N/A,TRUE,"Widnes"}</definedName>
    <definedName name="Wayne" hidden="1">0</definedName>
    <definedName name="Wb">#REF!</definedName>
    <definedName name="WBeza"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Beza"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Beza"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Beza"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Beza"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Beza"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Bez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bs">#REF!</definedName>
    <definedName name="wbsDirtyNotification">#REF!</definedName>
    <definedName name="wbsPEDescription">#REF!,#REF!</definedName>
    <definedName name="wbsPENumber">#REF!,#REF!</definedName>
    <definedName name="wbsRangeTaskDiscipline">#REF!</definedName>
    <definedName name="wbsRangeWBS">#REF!</definedName>
    <definedName name="wbsRangeWBSStructure">#REF!</definedName>
    <definedName name="WC" localSheetId="31">#REF!</definedName>
    <definedName name="WC">!#REF!</definedName>
    <definedName name="WCAP">#REF!</definedName>
    <definedName name="WCC" localSheetId="35" hidden="1">{#N/A,#N/A,TRUE,"Report"}</definedName>
    <definedName name="WCC" localSheetId="37" hidden="1">{#N/A,#N/A,TRUE,"Report"}</definedName>
    <definedName name="WCC" localSheetId="36" hidden="1">{#N/A,#N/A,TRUE,"Report"}</definedName>
    <definedName name="WCC" localSheetId="33" hidden="1">{#N/A,#N/A,TRUE,"Report"}</definedName>
    <definedName name="WCC" localSheetId="34" hidden="1">{#N/A,#N/A,TRUE,"Report"}</definedName>
    <definedName name="WCC" localSheetId="31" hidden="1">{#N/A,#N/A,TRUE,"Report"}</definedName>
    <definedName name="WCC" hidden="1">{#N/A,#N/A,TRUE,"Report"}</definedName>
    <definedName name="wcdwq" localSheetId="35" hidden="1">{"bechtel1",#N/A,TRUE,"BECHTEL";"bechtelhours",#N/A,TRUE,"BECHTEL";"bechtel$",#N/A,TRUE,"BECHTEL"}</definedName>
    <definedName name="wcdwq" localSheetId="37" hidden="1">{"bechtel1",#N/A,TRUE,"BECHTEL";"bechtelhours",#N/A,TRUE,"BECHTEL";"bechtel$",#N/A,TRUE,"BECHTEL"}</definedName>
    <definedName name="wcdwq" localSheetId="36" hidden="1">{"bechtel1",#N/A,TRUE,"BECHTEL";"bechtelhours",#N/A,TRUE,"BECHTEL";"bechtel$",#N/A,TRUE,"BECHTEL"}</definedName>
    <definedName name="wcdwq" localSheetId="33" hidden="1">{"bechtel1",#N/A,TRUE,"BECHTEL";"bechtelhours",#N/A,TRUE,"BECHTEL";"bechtel$",#N/A,TRUE,"BECHTEL"}</definedName>
    <definedName name="wcdwq" localSheetId="34" hidden="1">{"bechtel1",#N/A,TRUE,"BECHTEL";"bechtelhours",#N/A,TRUE,"BECHTEL";"bechtel$",#N/A,TRUE,"BECHTEL"}</definedName>
    <definedName name="wcdwq" localSheetId="31" hidden="1">{"bechtel1",#N/A,TRUE,"BECHTEL";"bechtelhours",#N/A,TRUE,"BECHTEL";"bechtel$",#N/A,TRUE,"BECHTEL"}</definedName>
    <definedName name="wcdwq" hidden="1">{"bechtel1",#N/A,TRUE,"BECHTEL";"bechtelhours",#N/A,TRUE,"BECHTEL";"bechtel$",#N/A,TRUE,"BECHTEL"}</definedName>
    <definedName name="WD" localSheetId="31">#REF!</definedName>
    <definedName name="WD">!#REF!</definedName>
    <definedName name="WD_UCR_ACTUALS">#REF!</definedName>
    <definedName name="wddd" localSheetId="35" hidden="1">{#N/A,#N/A,TRUE,"Resumen";#N/A,#N/A,TRUE,"Global";#N/A,#N/A,TRUE,"Agropecuario";#N/A,#N/A,TRUE,"Pesca";#N/A,#N/A,TRUE,"Minería";#N/A,#N/A,TRUE,"Elect. y Agua";#N/A,#N/A,TRUE,"Manufactura";#N/A,#N/A,TRUE,"Construcción";#N/A,#N/A,TRUE,"Comercio";#N/A,#N/A,TRUE,"Otros"}</definedName>
    <definedName name="wddd" localSheetId="37" hidden="1">{#N/A,#N/A,TRUE,"Resumen";#N/A,#N/A,TRUE,"Global";#N/A,#N/A,TRUE,"Agropecuario";#N/A,#N/A,TRUE,"Pesca";#N/A,#N/A,TRUE,"Minería";#N/A,#N/A,TRUE,"Elect. y Agua";#N/A,#N/A,TRUE,"Manufactura";#N/A,#N/A,TRUE,"Construcción";#N/A,#N/A,TRUE,"Comercio";#N/A,#N/A,TRUE,"Otros"}</definedName>
    <definedName name="wddd" localSheetId="36" hidden="1">{#N/A,#N/A,TRUE,"Resumen";#N/A,#N/A,TRUE,"Global";#N/A,#N/A,TRUE,"Agropecuario";#N/A,#N/A,TRUE,"Pesca";#N/A,#N/A,TRUE,"Minería";#N/A,#N/A,TRUE,"Elect. y Agua";#N/A,#N/A,TRUE,"Manufactura";#N/A,#N/A,TRUE,"Construcción";#N/A,#N/A,TRUE,"Comercio";#N/A,#N/A,TRUE,"Otros"}</definedName>
    <definedName name="wddd" localSheetId="33" hidden="1">{#N/A,#N/A,TRUE,"Resumen";#N/A,#N/A,TRUE,"Global";#N/A,#N/A,TRUE,"Agropecuario";#N/A,#N/A,TRUE,"Pesca";#N/A,#N/A,TRUE,"Minería";#N/A,#N/A,TRUE,"Elect. y Agua";#N/A,#N/A,TRUE,"Manufactura";#N/A,#N/A,TRUE,"Construcción";#N/A,#N/A,TRUE,"Comercio";#N/A,#N/A,TRUE,"Otros"}</definedName>
    <definedName name="wddd" localSheetId="34" hidden="1">{#N/A,#N/A,TRUE,"Resumen";#N/A,#N/A,TRUE,"Global";#N/A,#N/A,TRUE,"Agropecuario";#N/A,#N/A,TRUE,"Pesca";#N/A,#N/A,TRUE,"Minería";#N/A,#N/A,TRUE,"Elect. y Agua";#N/A,#N/A,TRUE,"Manufactura";#N/A,#N/A,TRUE,"Construcción";#N/A,#N/A,TRUE,"Comercio";#N/A,#N/A,TRUE,"Otros"}</definedName>
    <definedName name="wddd" localSheetId="31" hidden="1">{#N/A,#N/A,TRUE,"Resumen";#N/A,#N/A,TRUE,"Global";#N/A,#N/A,TRUE,"Agropecuario";#N/A,#N/A,TRUE,"Pesca";#N/A,#N/A,TRUE,"Minería";#N/A,#N/A,TRUE,"Elect. y Agua";#N/A,#N/A,TRUE,"Manufactura";#N/A,#N/A,TRUE,"Construcción";#N/A,#N/A,TRUE,"Comercio";#N/A,#N/A,TRUE,"Otros"}</definedName>
    <definedName name="wddd" hidden="1">{#N/A,#N/A,TRUE,"Resumen";#N/A,#N/A,TRUE,"Global";#N/A,#N/A,TRUE,"Agropecuario";#N/A,#N/A,TRUE,"Pesca";#N/A,#N/A,TRUE,"Minería";#N/A,#N/A,TRUE,"Elect. y Agua";#N/A,#N/A,TRUE,"Manufactura";#N/A,#N/A,TRUE,"Construcción";#N/A,#N/A,TRUE,"Comercio";#N/A,#N/A,TRUE,"Otros"}</definedName>
    <definedName name="WDEFFVREF" localSheetId="35" hidden="1">{#N/A,#N/A,FALSE,"Final";#N/A,#N/A,FALSE,"PBI Anual";#N/A,#N/A,FALSE,"PBI 95-96";#N/A,#N/A,FALSE,"Gasto Agregado";#N/A,#N/A,FALSE,"Gob. Central";#N/A,#N/A,FALSE,"Bza. Pagos";#N/A,#N/A,FALSE,"Bza. Comercial";#N/A,#N/A,FALSE,"IPC vs DEV"}</definedName>
    <definedName name="WDEFFVREF" localSheetId="37" hidden="1">{#N/A,#N/A,FALSE,"Final";#N/A,#N/A,FALSE,"PBI Anual";#N/A,#N/A,FALSE,"PBI 95-96";#N/A,#N/A,FALSE,"Gasto Agregado";#N/A,#N/A,FALSE,"Gob. Central";#N/A,#N/A,FALSE,"Bza. Pagos";#N/A,#N/A,FALSE,"Bza. Comercial";#N/A,#N/A,FALSE,"IPC vs DEV"}</definedName>
    <definedName name="WDEFFVREF" localSheetId="36" hidden="1">{#N/A,#N/A,FALSE,"Final";#N/A,#N/A,FALSE,"PBI Anual";#N/A,#N/A,FALSE,"PBI 95-96";#N/A,#N/A,FALSE,"Gasto Agregado";#N/A,#N/A,FALSE,"Gob. Central";#N/A,#N/A,FALSE,"Bza. Pagos";#N/A,#N/A,FALSE,"Bza. Comercial";#N/A,#N/A,FALSE,"IPC vs DEV"}</definedName>
    <definedName name="WDEFFVREF" localSheetId="33" hidden="1">{#N/A,#N/A,FALSE,"Final";#N/A,#N/A,FALSE,"PBI Anual";#N/A,#N/A,FALSE,"PBI 95-96";#N/A,#N/A,FALSE,"Gasto Agregado";#N/A,#N/A,FALSE,"Gob. Central";#N/A,#N/A,FALSE,"Bza. Pagos";#N/A,#N/A,FALSE,"Bza. Comercial";#N/A,#N/A,FALSE,"IPC vs DEV"}</definedName>
    <definedName name="WDEFFVREF" localSheetId="34" hidden="1">{#N/A,#N/A,FALSE,"Final";#N/A,#N/A,FALSE,"PBI Anual";#N/A,#N/A,FALSE,"PBI 95-96";#N/A,#N/A,FALSE,"Gasto Agregado";#N/A,#N/A,FALSE,"Gob. Central";#N/A,#N/A,FALSE,"Bza. Pagos";#N/A,#N/A,FALSE,"Bza. Comercial";#N/A,#N/A,FALSE,"IPC vs DEV"}</definedName>
    <definedName name="WDEFFVREF" localSheetId="31" hidden="1">{#N/A,#N/A,FALSE,"Final";#N/A,#N/A,FALSE,"PBI Anual";#N/A,#N/A,FALSE,"PBI 95-96";#N/A,#N/A,FALSE,"Gasto Agregado";#N/A,#N/A,FALSE,"Gob. Central";#N/A,#N/A,FALSE,"Bza. Pagos";#N/A,#N/A,FALSE,"Bza. Comercial";#N/A,#N/A,FALSE,"IPC vs DEV"}</definedName>
    <definedName name="WDEFFVREF" hidden="1">{#N/A,#N/A,FALSE,"Final";#N/A,#N/A,FALSE,"PBI Anual";#N/A,#N/A,FALSE,"PBI 95-96";#N/A,#N/A,FALSE,"Gasto Agregado";#N/A,#N/A,FALSE,"Gob. Central";#N/A,#N/A,FALSE,"Bza. Pagos";#N/A,#N/A,FALSE,"Bza. Comercial";#N/A,#N/A,FALSE,"IPC vs DEV"}</definedName>
    <definedName name="WDFS" localSheetId="31" hidden="1">#REF!</definedName>
    <definedName name="WDFS" hidden="1">#REF!</definedName>
    <definedName name="WE" localSheetId="35" hidden="1">{#N/A,#N/A,FALSE,"CCTV"}</definedName>
    <definedName name="WE" localSheetId="37" hidden="1">{#N/A,#N/A,FALSE,"CCTV"}</definedName>
    <definedName name="WE" localSheetId="36" hidden="1">{#N/A,#N/A,FALSE,"CCTV"}</definedName>
    <definedName name="WE" localSheetId="33" hidden="1">{#N/A,#N/A,FALSE,"CCTV"}</definedName>
    <definedName name="WE" localSheetId="34" hidden="1">{#N/A,#N/A,FALSE,"CCTV"}</definedName>
    <definedName name="we" localSheetId="31" hidden="1">{"'Break down'!$A$4"}</definedName>
    <definedName name="we" hidden="1">{#N/A,#N/A,FALSE,"SumG";#N/A,#N/A,FALSE,"ElecG";#N/A,#N/A,FALSE,"MechG";#N/A,#N/A,FALSE,"GeotG";#N/A,#N/A,FALSE,"PrcsG";#N/A,#N/A,FALSE,"TunnG";#N/A,#N/A,FALSE,"CivlG";#N/A,#N/A,FALSE,"NtwkG";#N/A,#N/A,FALSE,"EstgG";#N/A,#N/A,FALSE,"PEngG"}</definedName>
    <definedName name="we.">#REF!</definedName>
    <definedName name="WearingCourse" localSheetId="31">#REF!</definedName>
    <definedName name="WearingCourse">!#REF!</definedName>
    <definedName name="Weather">#REF!</definedName>
    <definedName name="WEB" localSheetId="31">#REF!</definedName>
    <definedName name="WEB">!#REF!</definedName>
    <definedName name="webpoint" localSheetId="31">#REF!</definedName>
    <definedName name="webpoint">!#REF!</definedName>
    <definedName name="WEd">#REF!</definedName>
    <definedName name="WEDEDFCCC" localSheetId="35" hidden="1">{#N/A,#N/A,FALSE,"Final";#N/A,#N/A,FALSE,"PBI Anual";#N/A,#N/A,FALSE,"PBI 95-96";#N/A,#N/A,FALSE,"Gasto Agregado";#N/A,#N/A,FALSE,"Gob. Central";#N/A,#N/A,FALSE,"Bza. Pagos";#N/A,#N/A,FALSE,"Bza. Comercial";#N/A,#N/A,FALSE,"IPC vs DEV"}</definedName>
    <definedName name="WEDEDFCCC" localSheetId="37" hidden="1">{#N/A,#N/A,FALSE,"Final";#N/A,#N/A,FALSE,"PBI Anual";#N/A,#N/A,FALSE,"PBI 95-96";#N/A,#N/A,FALSE,"Gasto Agregado";#N/A,#N/A,FALSE,"Gob. Central";#N/A,#N/A,FALSE,"Bza. Pagos";#N/A,#N/A,FALSE,"Bza. Comercial";#N/A,#N/A,FALSE,"IPC vs DEV"}</definedName>
    <definedName name="WEDEDFCCC" localSheetId="36" hidden="1">{#N/A,#N/A,FALSE,"Final";#N/A,#N/A,FALSE,"PBI Anual";#N/A,#N/A,FALSE,"PBI 95-96";#N/A,#N/A,FALSE,"Gasto Agregado";#N/A,#N/A,FALSE,"Gob. Central";#N/A,#N/A,FALSE,"Bza. Pagos";#N/A,#N/A,FALSE,"Bza. Comercial";#N/A,#N/A,FALSE,"IPC vs DEV"}</definedName>
    <definedName name="WEDEDFCCC" localSheetId="33" hidden="1">{#N/A,#N/A,FALSE,"Final";#N/A,#N/A,FALSE,"PBI Anual";#N/A,#N/A,FALSE,"PBI 95-96";#N/A,#N/A,FALSE,"Gasto Agregado";#N/A,#N/A,FALSE,"Gob. Central";#N/A,#N/A,FALSE,"Bza. Pagos";#N/A,#N/A,FALSE,"Bza. Comercial";#N/A,#N/A,FALSE,"IPC vs DEV"}</definedName>
    <definedName name="WEDEDFCCC" localSheetId="34" hidden="1">{#N/A,#N/A,FALSE,"Final";#N/A,#N/A,FALSE,"PBI Anual";#N/A,#N/A,FALSE,"PBI 95-96";#N/A,#N/A,FALSE,"Gasto Agregado";#N/A,#N/A,FALSE,"Gob. Central";#N/A,#N/A,FALSE,"Bza. Pagos";#N/A,#N/A,FALSE,"Bza. Comercial";#N/A,#N/A,FALSE,"IPC vs DEV"}</definedName>
    <definedName name="WEDEDFCCC" localSheetId="31" hidden="1">{#N/A,#N/A,FALSE,"Final";#N/A,#N/A,FALSE,"PBI Anual";#N/A,#N/A,FALSE,"PBI 95-96";#N/A,#N/A,FALSE,"Gasto Agregado";#N/A,#N/A,FALSE,"Gob. Central";#N/A,#N/A,FALSE,"Bza. Pagos";#N/A,#N/A,FALSE,"Bza. Comercial";#N/A,#N/A,FALSE,"IPC vs DEV"}</definedName>
    <definedName name="WEDEDFCCC" hidden="1">{#N/A,#N/A,FALSE,"Final";#N/A,#N/A,FALSE,"PBI Anual";#N/A,#N/A,FALSE,"PBI 95-96";#N/A,#N/A,FALSE,"Gasto Agregado";#N/A,#N/A,FALSE,"Gob. Central";#N/A,#N/A,FALSE,"Bza. Pagos";#N/A,#N/A,FALSE,"Bza. Comercial";#N/A,#N/A,FALSE,"IPC vs DEV"}</definedName>
    <definedName name="wedf" localSheetId="31" hidden="1">{#N/A,#N/A,FALSE,"SumG";#N/A,#N/A,FALSE,"ElecG";#N/A,#N/A,FALSE,"MechG";#N/A,#N/A,FALSE,"GeotG";#N/A,#N/A,FALSE,"PrcsG";#N/A,#N/A,FALSE,"TunnG";#N/A,#N/A,FALSE,"CivlG";#N/A,#N/A,FALSE,"NtwkG";#N/A,#N/A,FALSE,"EstgG";#N/A,#N/A,FALSE,"PEngG"}</definedName>
    <definedName name="wedf" hidden="1">{#N/A,#N/A,FALSE,"SumG";#N/A,#N/A,FALSE,"ElecG";#N/A,#N/A,FALSE,"MechG";#N/A,#N/A,FALSE,"GeotG";#N/A,#N/A,FALSE,"PrcsG";#N/A,#N/A,FALSE,"TunnG";#N/A,#N/A,FALSE,"CivlG";#N/A,#N/A,FALSE,"NtwkG";#N/A,#N/A,FALSE,"EstgG";#N/A,#N/A,FALSE,"PEngG"}</definedName>
    <definedName name="wedfewv" localSheetId="31">#REF!</definedName>
    <definedName name="wedfewv">!#REF!</definedName>
    <definedName name="weedeew" localSheetId="31">#REF!</definedName>
    <definedName name="weedeew">!#REF!</definedName>
    <definedName name="weee" localSheetId="35" hidden="1">{#N/A,#N/A,FALSE,"minas";#N/A,#N/A,FALSE,"Total_OC015";#N/A,#N/A,FALSE,"ADMIN";#N/A,#N/A,FALSE,"PROCES";#N/A,#N/A,FALSE,"civil";#N/A,#N/A,FALSE,"CAÑER";#N/A,#N/A,FALSE,"ELEC";#N/A,#N/A,FALSE,"INSTR";#N/A,#N/A,FALSE,"PDS";#N/A,#N/A,FALSE,"mecan"}</definedName>
    <definedName name="weee" localSheetId="37" hidden="1">{#N/A,#N/A,FALSE,"minas";#N/A,#N/A,FALSE,"Total_OC015";#N/A,#N/A,FALSE,"ADMIN";#N/A,#N/A,FALSE,"PROCES";#N/A,#N/A,FALSE,"civil";#N/A,#N/A,FALSE,"CAÑER";#N/A,#N/A,FALSE,"ELEC";#N/A,#N/A,FALSE,"INSTR";#N/A,#N/A,FALSE,"PDS";#N/A,#N/A,FALSE,"mecan"}</definedName>
    <definedName name="weee" localSheetId="36" hidden="1">{#N/A,#N/A,FALSE,"minas";#N/A,#N/A,FALSE,"Total_OC015";#N/A,#N/A,FALSE,"ADMIN";#N/A,#N/A,FALSE,"PROCES";#N/A,#N/A,FALSE,"civil";#N/A,#N/A,FALSE,"CAÑER";#N/A,#N/A,FALSE,"ELEC";#N/A,#N/A,FALSE,"INSTR";#N/A,#N/A,FALSE,"PDS";#N/A,#N/A,FALSE,"mecan"}</definedName>
    <definedName name="weee" localSheetId="33" hidden="1">{#N/A,#N/A,FALSE,"minas";#N/A,#N/A,FALSE,"Total_OC015";#N/A,#N/A,FALSE,"ADMIN";#N/A,#N/A,FALSE,"PROCES";#N/A,#N/A,FALSE,"civil";#N/A,#N/A,FALSE,"CAÑER";#N/A,#N/A,FALSE,"ELEC";#N/A,#N/A,FALSE,"INSTR";#N/A,#N/A,FALSE,"PDS";#N/A,#N/A,FALSE,"mecan"}</definedName>
    <definedName name="weee" localSheetId="34" hidden="1">{#N/A,#N/A,FALSE,"minas";#N/A,#N/A,FALSE,"Total_OC015";#N/A,#N/A,FALSE,"ADMIN";#N/A,#N/A,FALSE,"PROCES";#N/A,#N/A,FALSE,"civil";#N/A,#N/A,FALSE,"CAÑER";#N/A,#N/A,FALSE,"ELEC";#N/A,#N/A,FALSE,"INSTR";#N/A,#N/A,FALSE,"PDS";#N/A,#N/A,FALSE,"mecan"}</definedName>
    <definedName name="weee" localSheetId="31" hidden="1">{#N/A,#N/A,FALSE,"minas";#N/A,#N/A,FALSE,"Total_OC015";#N/A,#N/A,FALSE,"ADMIN";#N/A,#N/A,FALSE,"PROCES";#N/A,#N/A,FALSE,"civil";#N/A,#N/A,FALSE,"CAÑER";#N/A,#N/A,FALSE,"ELEC";#N/A,#N/A,FALSE,"INSTR";#N/A,#N/A,FALSE,"PDS";#N/A,#N/A,FALSE,"mecan"}</definedName>
    <definedName name="weee" hidden="1">{#N/A,#N/A,FALSE,"minas";#N/A,#N/A,FALSE,"Total_OC015";#N/A,#N/A,FALSE,"ADMIN";#N/A,#N/A,FALSE,"PROCES";#N/A,#N/A,FALSE,"civil";#N/A,#N/A,FALSE,"CAÑER";#N/A,#N/A,FALSE,"ELEC";#N/A,#N/A,FALSE,"INSTR";#N/A,#N/A,FALSE,"PDS";#N/A,#N/A,FALSE,"mecan"}</definedName>
    <definedName name="weeews" localSheetId="35" hidden="1">{#N/A,#N/A,FALSE,"Aging Summary";#N/A,#N/A,FALSE,"Ratio Analysis";#N/A,#N/A,FALSE,"Test 120 Day Accts";#N/A,#N/A,FALSE,"Tickmarks"}</definedName>
    <definedName name="weeews" localSheetId="37" hidden="1">{#N/A,#N/A,FALSE,"Aging Summary";#N/A,#N/A,FALSE,"Ratio Analysis";#N/A,#N/A,FALSE,"Test 120 Day Accts";#N/A,#N/A,FALSE,"Tickmarks"}</definedName>
    <definedName name="weeews" localSheetId="36" hidden="1">{#N/A,#N/A,FALSE,"Aging Summary";#N/A,#N/A,FALSE,"Ratio Analysis";#N/A,#N/A,FALSE,"Test 120 Day Accts";#N/A,#N/A,FALSE,"Tickmarks"}</definedName>
    <definedName name="weeews" localSheetId="33" hidden="1">{#N/A,#N/A,FALSE,"Aging Summary";#N/A,#N/A,FALSE,"Ratio Analysis";#N/A,#N/A,FALSE,"Test 120 Day Accts";#N/A,#N/A,FALSE,"Tickmarks"}</definedName>
    <definedName name="weeews" localSheetId="34" hidden="1">{#N/A,#N/A,FALSE,"Aging Summary";#N/A,#N/A,FALSE,"Ratio Analysis";#N/A,#N/A,FALSE,"Test 120 Day Accts";#N/A,#N/A,FALSE,"Tickmarks"}</definedName>
    <definedName name="weeews" localSheetId="31" hidden="1">{#N/A,#N/A,FALSE,"Aging Summary";#N/A,#N/A,FALSE,"Ratio Analysis";#N/A,#N/A,FALSE,"Test 120 Day Accts";#N/A,#N/A,FALSE,"Tickmarks"}</definedName>
    <definedName name="weeews" hidden="1">{#N/A,#N/A,FALSE,"Aging Summary";#N/A,#N/A,FALSE,"Ratio Analysis";#N/A,#N/A,FALSE,"Test 120 Day Accts";#N/A,#N/A,FALSE,"Tickmarks"}</definedName>
    <definedName name="WEEK" localSheetId="31">#REF!</definedName>
    <definedName name="WEEK">!#REF!</definedName>
    <definedName name="Week_inicio">#REF!</definedName>
    <definedName name="Week_reinicio">#REF!</definedName>
    <definedName name="week1" localSheetId="31">#REF!</definedName>
    <definedName name="week1">!#REF!</definedName>
    <definedName name="wef" localSheetId="35" hidden="1">{#N/A,#N/A,FALSE,"minas";#N/A,#N/A,FALSE,"Total_OC015";#N/A,#N/A,FALSE,"ADMIN";#N/A,#N/A,FALSE,"PROCES";#N/A,#N/A,FALSE,"civil";#N/A,#N/A,FALSE,"CAÑER";#N/A,#N/A,FALSE,"ELEC";#N/A,#N/A,FALSE,"INSTR";#N/A,#N/A,FALSE,"PDS";#N/A,#N/A,FALSE,"mecan"}</definedName>
    <definedName name="wef" localSheetId="37" hidden="1">{#N/A,#N/A,FALSE,"minas";#N/A,#N/A,FALSE,"Total_OC015";#N/A,#N/A,FALSE,"ADMIN";#N/A,#N/A,FALSE,"PROCES";#N/A,#N/A,FALSE,"civil";#N/A,#N/A,FALSE,"CAÑER";#N/A,#N/A,FALSE,"ELEC";#N/A,#N/A,FALSE,"INSTR";#N/A,#N/A,FALSE,"PDS";#N/A,#N/A,FALSE,"mecan"}</definedName>
    <definedName name="wef" localSheetId="36" hidden="1">{#N/A,#N/A,FALSE,"minas";#N/A,#N/A,FALSE,"Total_OC015";#N/A,#N/A,FALSE,"ADMIN";#N/A,#N/A,FALSE,"PROCES";#N/A,#N/A,FALSE,"civil";#N/A,#N/A,FALSE,"CAÑER";#N/A,#N/A,FALSE,"ELEC";#N/A,#N/A,FALSE,"INSTR";#N/A,#N/A,FALSE,"PDS";#N/A,#N/A,FALSE,"mecan"}</definedName>
    <definedName name="wef" localSheetId="3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 localSheetId="33" hidden="1">{#N/A,#N/A,FALSE,"minas";#N/A,#N/A,FALSE,"Total_OC015";#N/A,#N/A,FALSE,"ADMIN";#N/A,#N/A,FALSE,"PROCES";#N/A,#N/A,FALSE,"civil";#N/A,#N/A,FALSE,"CAÑER";#N/A,#N/A,FALSE,"ELEC";#N/A,#N/A,FALSE,"INSTR";#N/A,#N/A,FALSE,"PDS";#N/A,#N/A,FALSE,"mecan"}</definedName>
    <definedName name="wef" localSheetId="34" hidden="1">{#N/A,#N/A,FALSE,"minas";#N/A,#N/A,FALSE,"Total_OC015";#N/A,#N/A,FALSE,"ADMIN";#N/A,#N/A,FALSE,"PROCES";#N/A,#N/A,FALSE,"civil";#N/A,#N/A,FALSE,"CAÑER";#N/A,#N/A,FALSE,"ELEC";#N/A,#N/A,FALSE,"INSTR";#N/A,#N/A,FALSE,"PDS";#N/A,#N/A,FALSE,"mecan"}</definedName>
    <definedName name="wef" localSheetId="31" hidden="1">{#N/A,#N/A,FALSE,"minas";#N/A,#N/A,FALSE,"Total_OC015";#N/A,#N/A,FALSE,"ADMIN";#N/A,#N/A,FALSE,"PROCES";#N/A,#N/A,FALSE,"civil";#N/A,#N/A,FALSE,"CAÑER";#N/A,#N/A,FALSE,"ELEC";#N/A,#N/A,FALSE,"INSTR";#N/A,#N/A,FALSE,"PDS";#N/A,#N/A,FALSE,"mecan"}</definedName>
    <definedName name="wef" localSheetId="2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d" localSheetId="3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localSheetId="2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ffewfewfewfe" localSheetId="35" hidden="1">{#N/A,#N/A,FALSE,"masez (10)";#N/A,#N/A,FALSE,"masez (7)";#N/A,#N/A,FALSE,"masez (6)";#N/A,#N/A,FALSE,"masez (5)";#N/A,#N/A,FALSE,"masez (4)";#N/A,#N/A,FALSE,"masez (3)";#N/A,#N/A,FALSE,"masez (2)";#N/A,#N/A,FALSE,"GME";#N/A,#N/A,FALSE,"masez"}</definedName>
    <definedName name="wefdffewfewfewfe" localSheetId="37" hidden="1">{#N/A,#N/A,FALSE,"masez (10)";#N/A,#N/A,FALSE,"masez (7)";#N/A,#N/A,FALSE,"masez (6)";#N/A,#N/A,FALSE,"masez (5)";#N/A,#N/A,FALSE,"masez (4)";#N/A,#N/A,FALSE,"masez (3)";#N/A,#N/A,FALSE,"masez (2)";#N/A,#N/A,FALSE,"GME";#N/A,#N/A,FALSE,"masez"}</definedName>
    <definedName name="wefdffewfewfewfe" localSheetId="36" hidden="1">{#N/A,#N/A,FALSE,"masez (10)";#N/A,#N/A,FALSE,"masez (7)";#N/A,#N/A,FALSE,"masez (6)";#N/A,#N/A,FALSE,"masez (5)";#N/A,#N/A,FALSE,"masez (4)";#N/A,#N/A,FALSE,"masez (3)";#N/A,#N/A,FALSE,"masez (2)";#N/A,#N/A,FALSE,"GME";#N/A,#N/A,FALSE,"masez"}</definedName>
    <definedName name="wefdffewfewfewfe" localSheetId="33" hidden="1">{#N/A,#N/A,FALSE,"masez (10)";#N/A,#N/A,FALSE,"masez (7)";#N/A,#N/A,FALSE,"masez (6)";#N/A,#N/A,FALSE,"masez (5)";#N/A,#N/A,FALSE,"masez (4)";#N/A,#N/A,FALSE,"masez (3)";#N/A,#N/A,FALSE,"masez (2)";#N/A,#N/A,FALSE,"GME";#N/A,#N/A,FALSE,"masez"}</definedName>
    <definedName name="wefdffewfewfewfe" localSheetId="34" hidden="1">{#N/A,#N/A,FALSE,"masez (10)";#N/A,#N/A,FALSE,"masez (7)";#N/A,#N/A,FALSE,"masez (6)";#N/A,#N/A,FALSE,"masez (5)";#N/A,#N/A,FALSE,"masez (4)";#N/A,#N/A,FALSE,"masez (3)";#N/A,#N/A,FALSE,"masez (2)";#N/A,#N/A,FALSE,"GME";#N/A,#N/A,FALSE,"masez"}</definedName>
    <definedName name="wefdffewfewfewfe" localSheetId="31" hidden="1">{#N/A,#N/A,FALSE,"masez (10)";#N/A,#N/A,FALSE,"masez (7)";#N/A,#N/A,FALSE,"masez (6)";#N/A,#N/A,FALSE,"masez (5)";#N/A,#N/A,FALSE,"masez (4)";#N/A,#N/A,FALSE,"masez (3)";#N/A,#N/A,FALSE,"masez (2)";#N/A,#N/A,FALSE,"GME";#N/A,#N/A,FALSE,"masez"}</definedName>
    <definedName name="wefdffewfewfewfe" hidden="1">{#N/A,#N/A,FALSE,"masez (10)";#N/A,#N/A,FALSE,"masez (7)";#N/A,#N/A,FALSE,"masez (6)";#N/A,#N/A,FALSE,"masez (5)";#N/A,#N/A,FALSE,"masez (4)";#N/A,#N/A,FALSE,"masez (3)";#N/A,#N/A,FALSE,"masez (2)";#N/A,#N/A,FALSE,"GME";#N/A,#N/A,FALSE,"masez"}</definedName>
    <definedName name="wefewfw" localSheetId="31">#REF!</definedName>
    <definedName name="wefewfw">!#REF!</definedName>
    <definedName name="wefw" localSheetId="35" hidden="1">{#N/A,#N/A,FALSE,"Total_OC015";#N/A,#N/A,FALSE,"ADMIN";#N/A,#N/A,FALSE,"PROCES";#N/A,#N/A,FALSE,"mecan";#N/A,#N/A,FALSE,"civil";#N/A,#N/A,FALSE,"CAÑER";#N/A,#N/A,FALSE,"ELEC";#N/A,#N/A,FALSE,"INSTR"}</definedName>
    <definedName name="wefw" localSheetId="37" hidden="1">{#N/A,#N/A,FALSE,"Total_OC015";#N/A,#N/A,FALSE,"ADMIN";#N/A,#N/A,FALSE,"PROCES";#N/A,#N/A,FALSE,"mecan";#N/A,#N/A,FALSE,"civil";#N/A,#N/A,FALSE,"CAÑER";#N/A,#N/A,FALSE,"ELEC";#N/A,#N/A,FALSE,"INSTR"}</definedName>
    <definedName name="wefw" localSheetId="36" hidden="1">{#N/A,#N/A,FALSE,"Total_OC015";#N/A,#N/A,FALSE,"ADMIN";#N/A,#N/A,FALSE,"PROCES";#N/A,#N/A,FALSE,"mecan";#N/A,#N/A,FALSE,"civil";#N/A,#N/A,FALSE,"CAÑER";#N/A,#N/A,FALSE,"ELEC";#N/A,#N/A,FALSE,"INSTR"}</definedName>
    <definedName name="wefw" localSheetId="33" hidden="1">{#N/A,#N/A,FALSE,"Total_OC015";#N/A,#N/A,FALSE,"ADMIN";#N/A,#N/A,FALSE,"PROCES";#N/A,#N/A,FALSE,"mecan";#N/A,#N/A,FALSE,"civil";#N/A,#N/A,FALSE,"CAÑER";#N/A,#N/A,FALSE,"ELEC";#N/A,#N/A,FALSE,"INSTR"}</definedName>
    <definedName name="wefw" localSheetId="34" hidden="1">{#N/A,#N/A,FALSE,"Total_OC015";#N/A,#N/A,FALSE,"ADMIN";#N/A,#N/A,FALSE,"PROCES";#N/A,#N/A,FALSE,"mecan";#N/A,#N/A,FALSE,"civil";#N/A,#N/A,FALSE,"CAÑER";#N/A,#N/A,FALSE,"ELEC";#N/A,#N/A,FALSE,"INSTR"}</definedName>
    <definedName name="wefw" localSheetId="31" hidden="1">{#N/A,#N/A,FALSE,"Total_OC015";#N/A,#N/A,FALSE,"ADMIN";#N/A,#N/A,FALSE,"PROCES";#N/A,#N/A,FALSE,"mecan";#N/A,#N/A,FALSE,"civil";#N/A,#N/A,FALSE,"CAÑER";#N/A,#N/A,FALSE,"ELEC";#N/A,#N/A,FALSE,"INSTR"}</definedName>
    <definedName name="wefw" hidden="1">{#N/A,#N/A,FALSE,"Total_OC015";#N/A,#N/A,FALSE,"ADMIN";#N/A,#N/A,FALSE,"PROCES";#N/A,#N/A,FALSE,"mecan";#N/A,#N/A,FALSE,"civil";#N/A,#N/A,FALSE,"CAÑER";#N/A,#N/A,FALSE,"ELEC";#N/A,#N/A,FALSE,"INSTR"}</definedName>
    <definedName name="wefwe" localSheetId="35" hidden="1">{#N/A,#N/A,FALSE,"Total_OC015";#N/A,#N/A,FALSE,"ADMIN";#N/A,#N/A,FALSE,"PROCES";#N/A,#N/A,FALSE,"mecan";#N/A,#N/A,FALSE,"civil";#N/A,#N/A,FALSE,"CAÑER";#N/A,#N/A,FALSE,"ELEC";#N/A,#N/A,FALSE,"INSTR"}</definedName>
    <definedName name="wefwe" localSheetId="37" hidden="1">{#N/A,#N/A,FALSE,"Total_OC015";#N/A,#N/A,FALSE,"ADMIN";#N/A,#N/A,FALSE,"PROCES";#N/A,#N/A,FALSE,"mecan";#N/A,#N/A,FALSE,"civil";#N/A,#N/A,FALSE,"CAÑER";#N/A,#N/A,FALSE,"ELEC";#N/A,#N/A,FALSE,"INSTR"}</definedName>
    <definedName name="wefwe" localSheetId="36" hidden="1">{#N/A,#N/A,FALSE,"Total_OC015";#N/A,#N/A,FALSE,"ADMIN";#N/A,#N/A,FALSE,"PROCES";#N/A,#N/A,FALSE,"mecan";#N/A,#N/A,FALSE,"civil";#N/A,#N/A,FALSE,"CAÑER";#N/A,#N/A,FALSE,"ELEC";#N/A,#N/A,FALSE,"INSTR"}</definedName>
    <definedName name="wefwe" localSheetId="33" hidden="1">{#N/A,#N/A,FALSE,"Total_OC015";#N/A,#N/A,FALSE,"ADMIN";#N/A,#N/A,FALSE,"PROCES";#N/A,#N/A,FALSE,"mecan";#N/A,#N/A,FALSE,"civil";#N/A,#N/A,FALSE,"CAÑER";#N/A,#N/A,FALSE,"ELEC";#N/A,#N/A,FALSE,"INSTR"}</definedName>
    <definedName name="wefwe" localSheetId="34" hidden="1">{#N/A,#N/A,FALSE,"Total_OC015";#N/A,#N/A,FALSE,"ADMIN";#N/A,#N/A,FALSE,"PROCES";#N/A,#N/A,FALSE,"mecan";#N/A,#N/A,FALSE,"civil";#N/A,#N/A,FALSE,"CAÑER";#N/A,#N/A,FALSE,"ELEC";#N/A,#N/A,FALSE,"INSTR"}</definedName>
    <definedName name="wefwe" localSheetId="31" hidden="1">{#N/A,#N/A,FALSE,"Total_OC015";#N/A,#N/A,FALSE,"ADMIN";#N/A,#N/A,FALSE,"PROCES";#N/A,#N/A,FALSE,"mecan";#N/A,#N/A,FALSE,"civil";#N/A,#N/A,FALSE,"CAÑER";#N/A,#N/A,FALSE,"ELEC";#N/A,#N/A,FALSE,"INSTR"}</definedName>
    <definedName name="wefwe" hidden="1">{#N/A,#N/A,FALSE,"Total_OC015";#N/A,#N/A,FALSE,"ADMIN";#N/A,#N/A,FALSE,"PROCES";#N/A,#N/A,FALSE,"mecan";#N/A,#N/A,FALSE,"civil";#N/A,#N/A,FALSE,"CAÑER";#N/A,#N/A,FALSE,"ELEC";#N/A,#N/A,FALSE,"INSTR"}</definedName>
    <definedName name="wefwef" localSheetId="35" hidden="1">{#N/A,#N/A,TRUE,"Est. de Fact.";#N/A,#N/A,TRUE,"Capitulo 19";#N/A,#N/A,TRUE,"Proyecto P855"}</definedName>
    <definedName name="wefwef" localSheetId="37" hidden="1">{#N/A,#N/A,TRUE,"Est. de Fact.";#N/A,#N/A,TRUE,"Capitulo 19";#N/A,#N/A,TRUE,"Proyecto P855"}</definedName>
    <definedName name="wefwef" localSheetId="36" hidden="1">{#N/A,#N/A,TRUE,"Est. de Fact.";#N/A,#N/A,TRUE,"Capitulo 19";#N/A,#N/A,TRUE,"Proyecto P855"}</definedName>
    <definedName name="wefwef" localSheetId="33" hidden="1">{#N/A,#N/A,TRUE,"Est. de Fact.";#N/A,#N/A,TRUE,"Capitulo 19";#N/A,#N/A,TRUE,"Proyecto P855"}</definedName>
    <definedName name="wefwef" localSheetId="34" hidden="1">{#N/A,#N/A,TRUE,"Est. de Fact.";#N/A,#N/A,TRUE,"Capitulo 19";#N/A,#N/A,TRUE,"Proyecto P855"}</definedName>
    <definedName name="wefwef" localSheetId="31" hidden="1">{#N/A,#N/A,TRUE,"Est. de Fact.";#N/A,#N/A,TRUE,"Capitulo 19";#N/A,#N/A,TRUE,"Proyecto P855"}</definedName>
    <definedName name="wefwef" hidden="1">{#N/A,#N/A,TRUE,"Est. de Fact.";#N/A,#N/A,TRUE,"Capitulo 19";#N/A,#N/A,TRUE,"Proyecto P855"}</definedName>
    <definedName name="weG" localSheetId="35" hidden="1">{#N/A,#N/A,FALSE,"WBS 1.06";#N/A,#N/A,FALSE,"WBS 1.14";#N/A,#N/A,FALSE,"WBS 1.17";#N/A,#N/A,FALSE,"WBS 1.18"}</definedName>
    <definedName name="weG" localSheetId="37" hidden="1">{#N/A,#N/A,FALSE,"WBS 1.06";#N/A,#N/A,FALSE,"WBS 1.14";#N/A,#N/A,FALSE,"WBS 1.17";#N/A,#N/A,FALSE,"WBS 1.18"}</definedName>
    <definedName name="weG" localSheetId="36" hidden="1">{#N/A,#N/A,FALSE,"WBS 1.06";#N/A,#N/A,FALSE,"WBS 1.14";#N/A,#N/A,FALSE,"WBS 1.17";#N/A,#N/A,FALSE,"WBS 1.18"}</definedName>
    <definedName name="weG" localSheetId="33" hidden="1">{#N/A,#N/A,FALSE,"WBS 1.06";#N/A,#N/A,FALSE,"WBS 1.14";#N/A,#N/A,FALSE,"WBS 1.17";#N/A,#N/A,FALSE,"WBS 1.18"}</definedName>
    <definedName name="weG" localSheetId="34" hidden="1">{#N/A,#N/A,FALSE,"WBS 1.06";#N/A,#N/A,FALSE,"WBS 1.14";#N/A,#N/A,FALSE,"WBS 1.17";#N/A,#N/A,FALSE,"WBS 1.18"}</definedName>
    <definedName name="weG" localSheetId="31" hidden="1">{#N/A,#N/A,FALSE,"WBS 1.06";#N/A,#N/A,FALSE,"WBS 1.14";#N/A,#N/A,FALSE,"WBS 1.17";#N/A,#N/A,FALSE,"WBS 1.18"}</definedName>
    <definedName name="weG" hidden="1">{#N/A,#N/A,FALSE,"WBS 1.06";#N/A,#N/A,FALSE,"WBS 1.14";#N/A,#N/A,FALSE,"WBS 1.17";#N/A,#N/A,FALSE,"WBS 1.18"}</definedName>
    <definedName name="WEGTG" localSheetId="35" hidden="1">{#N/A,#N/A,FALSE,"WBS 1.06";#N/A,#N/A,FALSE,"WBS 1.14";#N/A,#N/A,FALSE,"WBS 1.17";#N/A,#N/A,FALSE,"WBS 1.18"}</definedName>
    <definedName name="WEGTG" localSheetId="37" hidden="1">{#N/A,#N/A,FALSE,"WBS 1.06";#N/A,#N/A,FALSE,"WBS 1.14";#N/A,#N/A,FALSE,"WBS 1.17";#N/A,#N/A,FALSE,"WBS 1.18"}</definedName>
    <definedName name="WEGTG" localSheetId="36" hidden="1">{#N/A,#N/A,FALSE,"WBS 1.06";#N/A,#N/A,FALSE,"WBS 1.14";#N/A,#N/A,FALSE,"WBS 1.17";#N/A,#N/A,FALSE,"WBS 1.18"}</definedName>
    <definedName name="WEGTG" localSheetId="33" hidden="1">{#N/A,#N/A,FALSE,"WBS 1.06";#N/A,#N/A,FALSE,"WBS 1.14";#N/A,#N/A,FALSE,"WBS 1.17";#N/A,#N/A,FALSE,"WBS 1.18"}</definedName>
    <definedName name="WEGTG" localSheetId="34" hidden="1">{#N/A,#N/A,FALSE,"WBS 1.06";#N/A,#N/A,FALSE,"WBS 1.14";#N/A,#N/A,FALSE,"WBS 1.17";#N/A,#N/A,FALSE,"WBS 1.18"}</definedName>
    <definedName name="WEGTG" localSheetId="31" hidden="1">{#N/A,#N/A,FALSE,"WBS 1.06";#N/A,#N/A,FALSE,"WBS 1.14";#N/A,#N/A,FALSE,"WBS 1.17";#N/A,#N/A,FALSE,"WBS 1.18"}</definedName>
    <definedName name="WEGTG" hidden="1">{#N/A,#N/A,FALSE,"WBS 1.06";#N/A,#N/A,FALSE,"WBS 1.14";#N/A,#N/A,FALSE,"WBS 1.17";#N/A,#N/A,FALSE,"WBS 1.18"}</definedName>
    <definedName name="wegywegt" localSheetId="31" hidden="1">{#N/A,#N/A,TRUE,"Cover";#N/A,#N/A,TRUE,"Conts";#N/A,#N/A,TRUE,"VOS";#N/A,#N/A,TRUE,"Warrington";#N/A,#N/A,TRUE,"Widnes"}</definedName>
    <definedName name="wegywegt" hidden="1">{#N/A,#N/A,TRUE,"Cover";#N/A,#N/A,TRUE,"Conts";#N/A,#N/A,TRUE,"VOS";#N/A,#N/A,TRUE,"Warrington";#N/A,#N/A,TRUE,"Widnes"}</definedName>
    <definedName name="WEI" localSheetId="35" hidden="1">{#N/A,#N/A,FALSE,"Vessel1 1";#N/A,#N/A,FALSE,"Vessel1 2";#N/A,#N/A,FALSE,"Vessel1 3";#N/A,#N/A,FALSE,"Vessel1 4";#N/A,#N/A,FALSE,"Vessel1 5";#N/A,#N/A,FALSE,"Vessel1 6";#N/A,#N/A,FALSE,"Vessel1 7";#N/A,#N/A,FALSE,"Vessel1 8";#N/A,#N/A,FALSE,"Vessel1 9";#N/A,#N/A,FALSE,"Vessel1 10";#N/A,#N/A,FALSE,"Vessel1 11"}</definedName>
    <definedName name="WEI" localSheetId="37" hidden="1">{#N/A,#N/A,FALSE,"Vessel1 1";#N/A,#N/A,FALSE,"Vessel1 2";#N/A,#N/A,FALSE,"Vessel1 3";#N/A,#N/A,FALSE,"Vessel1 4";#N/A,#N/A,FALSE,"Vessel1 5";#N/A,#N/A,FALSE,"Vessel1 6";#N/A,#N/A,FALSE,"Vessel1 7";#N/A,#N/A,FALSE,"Vessel1 8";#N/A,#N/A,FALSE,"Vessel1 9";#N/A,#N/A,FALSE,"Vessel1 10";#N/A,#N/A,FALSE,"Vessel1 11"}</definedName>
    <definedName name="WEI" localSheetId="36" hidden="1">{#N/A,#N/A,FALSE,"Vessel1 1";#N/A,#N/A,FALSE,"Vessel1 2";#N/A,#N/A,FALSE,"Vessel1 3";#N/A,#N/A,FALSE,"Vessel1 4";#N/A,#N/A,FALSE,"Vessel1 5";#N/A,#N/A,FALSE,"Vessel1 6";#N/A,#N/A,FALSE,"Vessel1 7";#N/A,#N/A,FALSE,"Vessel1 8";#N/A,#N/A,FALSE,"Vessel1 9";#N/A,#N/A,FALSE,"Vessel1 10";#N/A,#N/A,FALSE,"Vessel1 11"}</definedName>
    <definedName name="WEI" localSheetId="33" hidden="1">{#N/A,#N/A,FALSE,"Vessel1 1";#N/A,#N/A,FALSE,"Vessel1 2";#N/A,#N/A,FALSE,"Vessel1 3";#N/A,#N/A,FALSE,"Vessel1 4";#N/A,#N/A,FALSE,"Vessel1 5";#N/A,#N/A,FALSE,"Vessel1 6";#N/A,#N/A,FALSE,"Vessel1 7";#N/A,#N/A,FALSE,"Vessel1 8";#N/A,#N/A,FALSE,"Vessel1 9";#N/A,#N/A,FALSE,"Vessel1 10";#N/A,#N/A,FALSE,"Vessel1 11"}</definedName>
    <definedName name="WEI" localSheetId="34" hidden="1">{#N/A,#N/A,FALSE,"Vessel1 1";#N/A,#N/A,FALSE,"Vessel1 2";#N/A,#N/A,FALSE,"Vessel1 3";#N/A,#N/A,FALSE,"Vessel1 4";#N/A,#N/A,FALSE,"Vessel1 5";#N/A,#N/A,FALSE,"Vessel1 6";#N/A,#N/A,FALSE,"Vessel1 7";#N/A,#N/A,FALSE,"Vessel1 8";#N/A,#N/A,FALSE,"Vessel1 9";#N/A,#N/A,FALSE,"Vessel1 10";#N/A,#N/A,FALSE,"Vessel1 11"}</definedName>
    <definedName name="WEI" localSheetId="31" hidden="1">{#N/A,#N/A,FALSE,"Vessel1 1";#N/A,#N/A,FALSE,"Vessel1 2";#N/A,#N/A,FALSE,"Vessel1 3";#N/A,#N/A,FALSE,"Vessel1 4";#N/A,#N/A,FALSE,"Vessel1 5";#N/A,#N/A,FALSE,"Vessel1 6";#N/A,#N/A,FALSE,"Vessel1 7";#N/A,#N/A,FALSE,"Vessel1 8";#N/A,#N/A,FALSE,"Vessel1 9";#N/A,#N/A,FALSE,"Vessel1 10";#N/A,#N/A,FALSE,"Vessel1 11"}</definedName>
    <definedName name="WEI" hidden="1">{#N/A,#N/A,FALSE,"Vessel1 1";#N/A,#N/A,FALSE,"Vessel1 2";#N/A,#N/A,FALSE,"Vessel1 3";#N/A,#N/A,FALSE,"Vessel1 4";#N/A,#N/A,FALSE,"Vessel1 5";#N/A,#N/A,FALSE,"Vessel1 6";#N/A,#N/A,FALSE,"Vessel1 7";#N/A,#N/A,FALSE,"Vessel1 8";#N/A,#N/A,FALSE,"Vessel1 9";#N/A,#N/A,FALSE,"Vessel1 10";#N/A,#N/A,FALSE,"Vessel1 11"}</definedName>
    <definedName name="WEIG" localSheetId="35" hidden="1">{#N/A,#N/A,FALSE,"Vessel1 1";#N/A,#N/A,FALSE,"Vessel1 2";#N/A,#N/A,FALSE,"Vessel1 3";#N/A,#N/A,FALSE,"Vessel1 4";#N/A,#N/A,FALSE,"Vessel1 5";#N/A,#N/A,FALSE,"Vessel1 6";#N/A,#N/A,FALSE,"Vessel1 7";#N/A,#N/A,FALSE,"Vessel1 8";#N/A,#N/A,FALSE,"Vessel1 9";#N/A,#N/A,FALSE,"Vessel1 10";#N/A,#N/A,FALSE,"Vessel1 11"}</definedName>
    <definedName name="WEIG" localSheetId="37" hidden="1">{#N/A,#N/A,FALSE,"Vessel1 1";#N/A,#N/A,FALSE,"Vessel1 2";#N/A,#N/A,FALSE,"Vessel1 3";#N/A,#N/A,FALSE,"Vessel1 4";#N/A,#N/A,FALSE,"Vessel1 5";#N/A,#N/A,FALSE,"Vessel1 6";#N/A,#N/A,FALSE,"Vessel1 7";#N/A,#N/A,FALSE,"Vessel1 8";#N/A,#N/A,FALSE,"Vessel1 9";#N/A,#N/A,FALSE,"Vessel1 10";#N/A,#N/A,FALSE,"Vessel1 11"}</definedName>
    <definedName name="WEIG" localSheetId="36" hidden="1">{#N/A,#N/A,FALSE,"Vessel1 1";#N/A,#N/A,FALSE,"Vessel1 2";#N/A,#N/A,FALSE,"Vessel1 3";#N/A,#N/A,FALSE,"Vessel1 4";#N/A,#N/A,FALSE,"Vessel1 5";#N/A,#N/A,FALSE,"Vessel1 6";#N/A,#N/A,FALSE,"Vessel1 7";#N/A,#N/A,FALSE,"Vessel1 8";#N/A,#N/A,FALSE,"Vessel1 9";#N/A,#N/A,FALSE,"Vessel1 10";#N/A,#N/A,FALSE,"Vessel1 11"}</definedName>
    <definedName name="WEIG" localSheetId="33" hidden="1">{#N/A,#N/A,FALSE,"Vessel1 1";#N/A,#N/A,FALSE,"Vessel1 2";#N/A,#N/A,FALSE,"Vessel1 3";#N/A,#N/A,FALSE,"Vessel1 4";#N/A,#N/A,FALSE,"Vessel1 5";#N/A,#N/A,FALSE,"Vessel1 6";#N/A,#N/A,FALSE,"Vessel1 7";#N/A,#N/A,FALSE,"Vessel1 8";#N/A,#N/A,FALSE,"Vessel1 9";#N/A,#N/A,FALSE,"Vessel1 10";#N/A,#N/A,FALSE,"Vessel1 11"}</definedName>
    <definedName name="WEIG" localSheetId="34" hidden="1">{#N/A,#N/A,FALSE,"Vessel1 1";#N/A,#N/A,FALSE,"Vessel1 2";#N/A,#N/A,FALSE,"Vessel1 3";#N/A,#N/A,FALSE,"Vessel1 4";#N/A,#N/A,FALSE,"Vessel1 5";#N/A,#N/A,FALSE,"Vessel1 6";#N/A,#N/A,FALSE,"Vessel1 7";#N/A,#N/A,FALSE,"Vessel1 8";#N/A,#N/A,FALSE,"Vessel1 9";#N/A,#N/A,FALSE,"Vessel1 10";#N/A,#N/A,FALSE,"Vessel1 11"}</definedName>
    <definedName name="WEIG" localSheetId="31" hidden="1">{#N/A,#N/A,FALSE,"Vessel1 1";#N/A,#N/A,FALSE,"Vessel1 2";#N/A,#N/A,FALSE,"Vessel1 3";#N/A,#N/A,FALSE,"Vessel1 4";#N/A,#N/A,FALSE,"Vessel1 5";#N/A,#N/A,FALSE,"Vessel1 6";#N/A,#N/A,FALSE,"Vessel1 7";#N/A,#N/A,FALSE,"Vessel1 8";#N/A,#N/A,FALSE,"Vessel1 9";#N/A,#N/A,FALSE,"Vessel1 10";#N/A,#N/A,FALSE,"Vessel1 11"}</definedName>
    <definedName name="WEIG" hidden="1">{#N/A,#N/A,FALSE,"Vessel1 1";#N/A,#N/A,FALSE,"Vessel1 2";#N/A,#N/A,FALSE,"Vessel1 3";#N/A,#N/A,FALSE,"Vessel1 4";#N/A,#N/A,FALSE,"Vessel1 5";#N/A,#N/A,FALSE,"Vessel1 6";#N/A,#N/A,FALSE,"Vessel1 7";#N/A,#N/A,FALSE,"Vessel1 8";#N/A,#N/A,FALSE,"Vessel1 9";#N/A,#N/A,FALSE,"Vessel1 10";#N/A,#N/A,FALSE,"Vessel1 11"}</definedName>
    <definedName name="Weighr" localSheetId="31">#REF!</definedName>
    <definedName name="Weighr">!#REF!</definedName>
    <definedName name="weight" localSheetId="35" hidden="1">{#N/A,#N/A,FALSE,"CCTV"}</definedName>
    <definedName name="weight" localSheetId="37" hidden="1">{#N/A,#N/A,FALSE,"CCTV"}</definedName>
    <definedName name="weight" localSheetId="36" hidden="1">{#N/A,#N/A,FALSE,"CCTV"}</definedName>
    <definedName name="weight" localSheetId="33" hidden="1">{#N/A,#N/A,FALSE,"CCTV"}</definedName>
    <definedName name="weight" localSheetId="34" hidden="1">{#N/A,#N/A,FALSE,"CCTV"}</definedName>
    <definedName name="WEIGHT" localSheetId="31">#REF!</definedName>
    <definedName name="weight" hidden="1">{#N/A,#N/A,FALSE,"CCTV"}</definedName>
    <definedName name="weights">#REF!</definedName>
    <definedName name="WEJJ" localSheetId="35" hidden="1">{#N/A,#N/A,FALSE,"Vessel1 1";#N/A,#N/A,FALSE,"Vessel1 2";#N/A,#N/A,FALSE,"Vessel1 3";#N/A,#N/A,FALSE,"Vessel1 4";#N/A,#N/A,FALSE,"Vessel1 5";#N/A,#N/A,FALSE,"Vessel1 6";#N/A,#N/A,FALSE,"Vessel1 7";#N/A,#N/A,FALSE,"Vessel1 8";#N/A,#N/A,FALSE,"Vessel1 9";#N/A,#N/A,FALSE,"Vessel1 10";#N/A,#N/A,FALSE,"Vessel1 11"}</definedName>
    <definedName name="WEJJ" localSheetId="37" hidden="1">{#N/A,#N/A,FALSE,"Vessel1 1";#N/A,#N/A,FALSE,"Vessel1 2";#N/A,#N/A,FALSE,"Vessel1 3";#N/A,#N/A,FALSE,"Vessel1 4";#N/A,#N/A,FALSE,"Vessel1 5";#N/A,#N/A,FALSE,"Vessel1 6";#N/A,#N/A,FALSE,"Vessel1 7";#N/A,#N/A,FALSE,"Vessel1 8";#N/A,#N/A,FALSE,"Vessel1 9";#N/A,#N/A,FALSE,"Vessel1 10";#N/A,#N/A,FALSE,"Vessel1 11"}</definedName>
    <definedName name="WEJJ" localSheetId="36" hidden="1">{#N/A,#N/A,FALSE,"Vessel1 1";#N/A,#N/A,FALSE,"Vessel1 2";#N/A,#N/A,FALSE,"Vessel1 3";#N/A,#N/A,FALSE,"Vessel1 4";#N/A,#N/A,FALSE,"Vessel1 5";#N/A,#N/A,FALSE,"Vessel1 6";#N/A,#N/A,FALSE,"Vessel1 7";#N/A,#N/A,FALSE,"Vessel1 8";#N/A,#N/A,FALSE,"Vessel1 9";#N/A,#N/A,FALSE,"Vessel1 10";#N/A,#N/A,FALSE,"Vessel1 11"}</definedName>
    <definedName name="WEJJ" localSheetId="33" hidden="1">{#N/A,#N/A,FALSE,"Vessel1 1";#N/A,#N/A,FALSE,"Vessel1 2";#N/A,#N/A,FALSE,"Vessel1 3";#N/A,#N/A,FALSE,"Vessel1 4";#N/A,#N/A,FALSE,"Vessel1 5";#N/A,#N/A,FALSE,"Vessel1 6";#N/A,#N/A,FALSE,"Vessel1 7";#N/A,#N/A,FALSE,"Vessel1 8";#N/A,#N/A,FALSE,"Vessel1 9";#N/A,#N/A,FALSE,"Vessel1 10";#N/A,#N/A,FALSE,"Vessel1 11"}</definedName>
    <definedName name="WEJJ" localSheetId="34" hidden="1">{#N/A,#N/A,FALSE,"Vessel1 1";#N/A,#N/A,FALSE,"Vessel1 2";#N/A,#N/A,FALSE,"Vessel1 3";#N/A,#N/A,FALSE,"Vessel1 4";#N/A,#N/A,FALSE,"Vessel1 5";#N/A,#N/A,FALSE,"Vessel1 6";#N/A,#N/A,FALSE,"Vessel1 7";#N/A,#N/A,FALSE,"Vessel1 8";#N/A,#N/A,FALSE,"Vessel1 9";#N/A,#N/A,FALSE,"Vessel1 10";#N/A,#N/A,FALSE,"Vessel1 11"}</definedName>
    <definedName name="WEJJ" localSheetId="31" hidden="1">{#N/A,#N/A,FALSE,"Vessel1 1";#N/A,#N/A,FALSE,"Vessel1 2";#N/A,#N/A,FALSE,"Vessel1 3";#N/A,#N/A,FALSE,"Vessel1 4";#N/A,#N/A,FALSE,"Vessel1 5";#N/A,#N/A,FALSE,"Vessel1 6";#N/A,#N/A,FALSE,"Vessel1 7";#N/A,#N/A,FALSE,"Vessel1 8";#N/A,#N/A,FALSE,"Vessel1 9";#N/A,#N/A,FALSE,"Vessel1 10";#N/A,#N/A,FALSE,"Vessel1 11"}</definedName>
    <definedName name="WEJJ" hidden="1">{#N/A,#N/A,FALSE,"Vessel1 1";#N/A,#N/A,FALSE,"Vessel1 2";#N/A,#N/A,FALSE,"Vessel1 3";#N/A,#N/A,FALSE,"Vessel1 4";#N/A,#N/A,FALSE,"Vessel1 5";#N/A,#N/A,FALSE,"Vessel1 6";#N/A,#N/A,FALSE,"Vessel1 7";#N/A,#N/A,FALSE,"Vessel1 8";#N/A,#N/A,FALSE,"Vessel1 9";#N/A,#N/A,FALSE,"Vessel1 10";#N/A,#N/A,FALSE,"Vessel1 11"}</definedName>
    <definedName name="wejj2" localSheetId="35" hidden="1">{#N/A,#N/A,FALSE,"Vessel1 1";#N/A,#N/A,FALSE,"Vessel1 2";#N/A,#N/A,FALSE,"Vessel1 3";#N/A,#N/A,FALSE,"Vessel1 4";#N/A,#N/A,FALSE,"Vessel1 5";#N/A,#N/A,FALSE,"Vessel1 6";#N/A,#N/A,FALSE,"Vessel1 7";#N/A,#N/A,FALSE,"Vessel1 8";#N/A,#N/A,FALSE,"Vessel1 9";#N/A,#N/A,FALSE,"Vessel1 10";#N/A,#N/A,FALSE,"Vessel1 11"}</definedName>
    <definedName name="wejj2" localSheetId="37" hidden="1">{#N/A,#N/A,FALSE,"Vessel1 1";#N/A,#N/A,FALSE,"Vessel1 2";#N/A,#N/A,FALSE,"Vessel1 3";#N/A,#N/A,FALSE,"Vessel1 4";#N/A,#N/A,FALSE,"Vessel1 5";#N/A,#N/A,FALSE,"Vessel1 6";#N/A,#N/A,FALSE,"Vessel1 7";#N/A,#N/A,FALSE,"Vessel1 8";#N/A,#N/A,FALSE,"Vessel1 9";#N/A,#N/A,FALSE,"Vessel1 10";#N/A,#N/A,FALSE,"Vessel1 11"}</definedName>
    <definedName name="wejj2" localSheetId="36" hidden="1">{#N/A,#N/A,FALSE,"Vessel1 1";#N/A,#N/A,FALSE,"Vessel1 2";#N/A,#N/A,FALSE,"Vessel1 3";#N/A,#N/A,FALSE,"Vessel1 4";#N/A,#N/A,FALSE,"Vessel1 5";#N/A,#N/A,FALSE,"Vessel1 6";#N/A,#N/A,FALSE,"Vessel1 7";#N/A,#N/A,FALSE,"Vessel1 8";#N/A,#N/A,FALSE,"Vessel1 9";#N/A,#N/A,FALSE,"Vessel1 10";#N/A,#N/A,FALSE,"Vessel1 11"}</definedName>
    <definedName name="wejj2" localSheetId="33" hidden="1">{#N/A,#N/A,FALSE,"Vessel1 1";#N/A,#N/A,FALSE,"Vessel1 2";#N/A,#N/A,FALSE,"Vessel1 3";#N/A,#N/A,FALSE,"Vessel1 4";#N/A,#N/A,FALSE,"Vessel1 5";#N/A,#N/A,FALSE,"Vessel1 6";#N/A,#N/A,FALSE,"Vessel1 7";#N/A,#N/A,FALSE,"Vessel1 8";#N/A,#N/A,FALSE,"Vessel1 9";#N/A,#N/A,FALSE,"Vessel1 10";#N/A,#N/A,FALSE,"Vessel1 11"}</definedName>
    <definedName name="wejj2" localSheetId="34" hidden="1">{#N/A,#N/A,FALSE,"Vessel1 1";#N/A,#N/A,FALSE,"Vessel1 2";#N/A,#N/A,FALSE,"Vessel1 3";#N/A,#N/A,FALSE,"Vessel1 4";#N/A,#N/A,FALSE,"Vessel1 5";#N/A,#N/A,FALSE,"Vessel1 6";#N/A,#N/A,FALSE,"Vessel1 7";#N/A,#N/A,FALSE,"Vessel1 8";#N/A,#N/A,FALSE,"Vessel1 9";#N/A,#N/A,FALSE,"Vessel1 10";#N/A,#N/A,FALSE,"Vessel1 11"}</definedName>
    <definedName name="wejj2" localSheetId="31" hidden="1">{#N/A,#N/A,FALSE,"Vessel1 1";#N/A,#N/A,FALSE,"Vessel1 2";#N/A,#N/A,FALSE,"Vessel1 3";#N/A,#N/A,FALSE,"Vessel1 4";#N/A,#N/A,FALSE,"Vessel1 5";#N/A,#N/A,FALSE,"Vessel1 6";#N/A,#N/A,FALSE,"Vessel1 7";#N/A,#N/A,FALSE,"Vessel1 8";#N/A,#N/A,FALSE,"Vessel1 9";#N/A,#N/A,FALSE,"Vessel1 10";#N/A,#N/A,FALSE,"Vessel1 11"}</definedName>
    <definedName name="wejj2" hidden="1">{#N/A,#N/A,FALSE,"Vessel1 1";#N/A,#N/A,FALSE,"Vessel1 2";#N/A,#N/A,FALSE,"Vessel1 3";#N/A,#N/A,FALSE,"Vessel1 4";#N/A,#N/A,FALSE,"Vessel1 5";#N/A,#N/A,FALSE,"Vessel1 6";#N/A,#N/A,FALSE,"Vessel1 7";#N/A,#N/A,FALSE,"Vessel1 8";#N/A,#N/A,FALSE,"Vessel1 9";#N/A,#N/A,FALSE,"Vessel1 10";#N/A,#N/A,FALSE,"Vessel1 11"}</definedName>
    <definedName name="weq" localSheetId="35" hidden="1">{#N/A,#N/A,FALSE,"SumD";#N/A,#N/A,FALSE,"ElecD";#N/A,#N/A,FALSE,"MechD";#N/A,#N/A,FALSE,"GeotD";#N/A,#N/A,FALSE,"PrcsD";#N/A,#N/A,FALSE,"TunnD";#N/A,#N/A,FALSE,"CivlD";#N/A,#N/A,FALSE,"NtwkD";#N/A,#N/A,FALSE,"EstgD";#N/A,#N/A,FALSE,"PEngD"}</definedName>
    <definedName name="weq" localSheetId="37" hidden="1">{#N/A,#N/A,FALSE,"SumD";#N/A,#N/A,FALSE,"ElecD";#N/A,#N/A,FALSE,"MechD";#N/A,#N/A,FALSE,"GeotD";#N/A,#N/A,FALSE,"PrcsD";#N/A,#N/A,FALSE,"TunnD";#N/A,#N/A,FALSE,"CivlD";#N/A,#N/A,FALSE,"NtwkD";#N/A,#N/A,FALSE,"EstgD";#N/A,#N/A,FALSE,"PEngD"}</definedName>
    <definedName name="weq" localSheetId="36" hidden="1">{#N/A,#N/A,FALSE,"SumD";#N/A,#N/A,FALSE,"ElecD";#N/A,#N/A,FALSE,"MechD";#N/A,#N/A,FALSE,"GeotD";#N/A,#N/A,FALSE,"PrcsD";#N/A,#N/A,FALSE,"TunnD";#N/A,#N/A,FALSE,"CivlD";#N/A,#N/A,FALSE,"NtwkD";#N/A,#N/A,FALSE,"EstgD";#N/A,#N/A,FALSE,"PEngD"}</definedName>
    <definedName name="weq" localSheetId="33" hidden="1">{#N/A,#N/A,FALSE,"SumD";#N/A,#N/A,FALSE,"ElecD";#N/A,#N/A,FALSE,"MechD";#N/A,#N/A,FALSE,"GeotD";#N/A,#N/A,FALSE,"PrcsD";#N/A,#N/A,FALSE,"TunnD";#N/A,#N/A,FALSE,"CivlD";#N/A,#N/A,FALSE,"NtwkD";#N/A,#N/A,FALSE,"EstgD";#N/A,#N/A,FALSE,"PEngD"}</definedName>
    <definedName name="weq" localSheetId="34" hidden="1">{#N/A,#N/A,FALSE,"SumD";#N/A,#N/A,FALSE,"ElecD";#N/A,#N/A,FALSE,"MechD";#N/A,#N/A,FALSE,"GeotD";#N/A,#N/A,FALSE,"PrcsD";#N/A,#N/A,FALSE,"TunnD";#N/A,#N/A,FALSE,"CivlD";#N/A,#N/A,FALSE,"NtwkD";#N/A,#N/A,FALSE,"EstgD";#N/A,#N/A,FALSE,"PEngD"}</definedName>
    <definedName name="weq" localSheetId="3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qw" localSheetId="31">#REF!</definedName>
    <definedName name="weqw">!#REF!</definedName>
    <definedName name="WEQWE"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rt">#REF!</definedName>
    <definedName name="wer" localSheetId="35" hidden="1">{#N/A,#N/A,FALSE,"S231 228001";#N/A,#N/A,FALSE,"S231 228002";#N/A,#N/A,FALSE,"S231 228007";#N/A,#N/A,FALSE,"S231 228009";#N/A,#N/A,FALSE,"S231 228010"}</definedName>
    <definedName name="wer" localSheetId="37" hidden="1">{#N/A,#N/A,FALSE,"S231 228001";#N/A,#N/A,FALSE,"S231 228002";#N/A,#N/A,FALSE,"S231 228007";#N/A,#N/A,FALSE,"S231 228009";#N/A,#N/A,FALSE,"S231 228010"}</definedName>
    <definedName name="wer" localSheetId="36" hidden="1">{#N/A,#N/A,FALSE,"S231 228001";#N/A,#N/A,FALSE,"S231 228002";#N/A,#N/A,FALSE,"S231 228007";#N/A,#N/A,FALSE,"S231 228009";#N/A,#N/A,FALSE,"S231 228010"}</definedName>
    <definedName name="wer" localSheetId="33" hidden="1">{#N/A,#N/A,FALSE,"S231 228001";#N/A,#N/A,FALSE,"S231 228002";#N/A,#N/A,FALSE,"S231 228007";#N/A,#N/A,FALSE,"S231 228009";#N/A,#N/A,FALSE,"S231 228010"}</definedName>
    <definedName name="wer" localSheetId="34" hidden="1">{#N/A,#N/A,FALSE,"S231 228001";#N/A,#N/A,FALSE,"S231 228002";#N/A,#N/A,FALSE,"S231 228007";#N/A,#N/A,FALSE,"S231 228009";#N/A,#N/A,FALSE,"S231 228010"}</definedName>
    <definedName name="wer" localSheetId="3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ER" hidden="1">#REF!</definedName>
    <definedName name="wer." localSheetId="35" hidden="1">{#N/A,#N/A,FALSE,"WBS 1.06";#N/A,#N/A,FALSE,"WBS 1.14";#N/A,#N/A,FALSE,"WBS 1.17";#N/A,#N/A,FALSE,"WBS 1.18"}</definedName>
    <definedName name="wer." localSheetId="37" hidden="1">{#N/A,#N/A,FALSE,"WBS 1.06";#N/A,#N/A,FALSE,"WBS 1.14";#N/A,#N/A,FALSE,"WBS 1.17";#N/A,#N/A,FALSE,"WBS 1.18"}</definedName>
    <definedName name="wer." localSheetId="36" hidden="1">{#N/A,#N/A,FALSE,"WBS 1.06";#N/A,#N/A,FALSE,"WBS 1.14";#N/A,#N/A,FALSE,"WBS 1.17";#N/A,#N/A,FALSE,"WBS 1.18"}</definedName>
    <definedName name="wer." localSheetId="33" hidden="1">{#N/A,#N/A,FALSE,"WBS 1.06";#N/A,#N/A,FALSE,"WBS 1.14";#N/A,#N/A,FALSE,"WBS 1.17";#N/A,#N/A,FALSE,"WBS 1.18"}</definedName>
    <definedName name="wer." localSheetId="34" hidden="1">{#N/A,#N/A,FALSE,"WBS 1.06";#N/A,#N/A,FALSE,"WBS 1.14";#N/A,#N/A,FALSE,"WBS 1.17";#N/A,#N/A,FALSE,"WBS 1.18"}</definedName>
    <definedName name="wer." localSheetId="31" hidden="1">{#N/A,#N/A,FALSE,"WBS 1.06";#N/A,#N/A,FALSE,"WBS 1.14";#N/A,#N/A,FALSE,"WBS 1.17";#N/A,#N/A,FALSE,"WBS 1.18"}</definedName>
    <definedName name="wer." hidden="1">{#N/A,#N/A,FALSE,"WBS 1.06";#N/A,#N/A,FALSE,"WBS 1.14";#N/A,#N/A,FALSE,"WBS 1.17";#N/A,#N/A,FALSE,"WBS 1.18"}</definedName>
    <definedName name="werqw" localSheetId="31" hidden="1">#REF!</definedName>
    <definedName name="werqw" hidden="1">#REF!</definedName>
    <definedName name="WERSHKU" localSheetId="35" hidden="1">{#N/A,#N/A,FALSE,"TEC-01";#N/A,#N/A,FALSE,"TEC - 02";#N/A,#N/A,FALSE,"TEC - 03";#N/A,#N/A,FALSE,"TEC - 04";#N/A,#N/A,FALSE,"TEC-07";#N/A,#N/A,FALSE,"TEC-08";#N/A,#N/A,FALSE,"TEC - 09A";#N/A,#N/A,FALSE,"TEC - 09B";#N/A,#N/A,FALSE,"TEC - 09C";#N/A,#N/A,FALSE,"TEC - 10";#N/A,#N/A,FALSE,"TEC-11"}</definedName>
    <definedName name="WERSHKU" localSheetId="37" hidden="1">{#N/A,#N/A,FALSE,"TEC-01";#N/A,#N/A,FALSE,"TEC - 02";#N/A,#N/A,FALSE,"TEC - 03";#N/A,#N/A,FALSE,"TEC - 04";#N/A,#N/A,FALSE,"TEC-07";#N/A,#N/A,FALSE,"TEC-08";#N/A,#N/A,FALSE,"TEC - 09A";#N/A,#N/A,FALSE,"TEC - 09B";#N/A,#N/A,FALSE,"TEC - 09C";#N/A,#N/A,FALSE,"TEC - 10";#N/A,#N/A,FALSE,"TEC-11"}</definedName>
    <definedName name="WERSHKU" localSheetId="36" hidden="1">{#N/A,#N/A,FALSE,"TEC-01";#N/A,#N/A,FALSE,"TEC - 02";#N/A,#N/A,FALSE,"TEC - 03";#N/A,#N/A,FALSE,"TEC - 04";#N/A,#N/A,FALSE,"TEC-07";#N/A,#N/A,FALSE,"TEC-08";#N/A,#N/A,FALSE,"TEC - 09A";#N/A,#N/A,FALSE,"TEC - 09B";#N/A,#N/A,FALSE,"TEC - 09C";#N/A,#N/A,FALSE,"TEC - 10";#N/A,#N/A,FALSE,"TEC-11"}</definedName>
    <definedName name="WERSHKU" localSheetId="33" hidden="1">{#N/A,#N/A,FALSE,"TEC-01";#N/A,#N/A,FALSE,"TEC - 02";#N/A,#N/A,FALSE,"TEC - 03";#N/A,#N/A,FALSE,"TEC - 04";#N/A,#N/A,FALSE,"TEC-07";#N/A,#N/A,FALSE,"TEC-08";#N/A,#N/A,FALSE,"TEC - 09A";#N/A,#N/A,FALSE,"TEC - 09B";#N/A,#N/A,FALSE,"TEC - 09C";#N/A,#N/A,FALSE,"TEC - 10";#N/A,#N/A,FALSE,"TEC-11"}</definedName>
    <definedName name="WERSHKU" localSheetId="34" hidden="1">{#N/A,#N/A,FALSE,"TEC-01";#N/A,#N/A,FALSE,"TEC - 02";#N/A,#N/A,FALSE,"TEC - 03";#N/A,#N/A,FALSE,"TEC - 04";#N/A,#N/A,FALSE,"TEC-07";#N/A,#N/A,FALSE,"TEC-08";#N/A,#N/A,FALSE,"TEC - 09A";#N/A,#N/A,FALSE,"TEC - 09B";#N/A,#N/A,FALSE,"TEC - 09C";#N/A,#N/A,FALSE,"TEC - 10";#N/A,#N/A,FALSE,"TEC-11"}</definedName>
    <definedName name="WERSHKU" localSheetId="31" hidden="1">{#N/A,#N/A,FALSE,"TEC-01";#N/A,#N/A,FALSE,"TEC - 02";#N/A,#N/A,FALSE,"TEC - 03";#N/A,#N/A,FALSE,"TEC - 04";#N/A,#N/A,FALSE,"TEC-07";#N/A,#N/A,FALSE,"TEC-08";#N/A,#N/A,FALSE,"TEC - 09A";#N/A,#N/A,FALSE,"TEC - 09B";#N/A,#N/A,FALSE,"TEC - 09C";#N/A,#N/A,FALSE,"TEC - 10";#N/A,#N/A,FALSE,"TEC-11"}</definedName>
    <definedName name="WERSHKU" hidden="1">{#N/A,#N/A,FALSE,"TEC-01";#N/A,#N/A,FALSE,"TEC - 02";#N/A,#N/A,FALSE,"TEC - 03";#N/A,#N/A,FALSE,"TEC - 04";#N/A,#N/A,FALSE,"TEC-07";#N/A,#N/A,FALSE,"TEC-08";#N/A,#N/A,FALSE,"TEC - 09A";#N/A,#N/A,FALSE,"TEC - 09B";#N/A,#N/A,FALSE,"TEC - 09C";#N/A,#N/A,FALSE,"TEC - 10";#N/A,#N/A,FALSE,"TEC-11"}</definedName>
    <definedName name="WERT" localSheetId="35" hidden="1">{#N/A,#N/A,FALSE,"masez (10)";#N/A,#N/A,FALSE,"masez (7)";#N/A,#N/A,FALSE,"masez (6)";#N/A,#N/A,FALSE,"masez (5)";#N/A,#N/A,FALSE,"masez (4)";#N/A,#N/A,FALSE,"masez (3)";#N/A,#N/A,FALSE,"masez (2)";#N/A,#N/A,FALSE,"GME";#N/A,#N/A,FALSE,"masez"}</definedName>
    <definedName name="WERT" localSheetId="37" hidden="1">{#N/A,#N/A,FALSE,"masez (10)";#N/A,#N/A,FALSE,"masez (7)";#N/A,#N/A,FALSE,"masez (6)";#N/A,#N/A,FALSE,"masez (5)";#N/A,#N/A,FALSE,"masez (4)";#N/A,#N/A,FALSE,"masez (3)";#N/A,#N/A,FALSE,"masez (2)";#N/A,#N/A,FALSE,"GME";#N/A,#N/A,FALSE,"masez"}</definedName>
    <definedName name="WERT" localSheetId="36" hidden="1">{#N/A,#N/A,FALSE,"masez (10)";#N/A,#N/A,FALSE,"masez (7)";#N/A,#N/A,FALSE,"masez (6)";#N/A,#N/A,FALSE,"masez (5)";#N/A,#N/A,FALSE,"masez (4)";#N/A,#N/A,FALSE,"masez (3)";#N/A,#N/A,FALSE,"masez (2)";#N/A,#N/A,FALSE,"GME";#N/A,#N/A,FALSE,"masez"}</definedName>
    <definedName name="WERT" localSheetId="30" hidden="1">{#N/A,#N/A,FALSE,"masez (10)";#N/A,#N/A,FALSE,"masez (7)";#N/A,#N/A,FALSE,"masez (6)";#N/A,#N/A,FALSE,"masez (5)";#N/A,#N/A,FALSE,"masez (4)";#N/A,#N/A,FALSE,"masez (3)";#N/A,#N/A,FALSE,"masez (2)";#N/A,#N/A,FALSE,"GME";#N/A,#N/A,FALSE,"masez"}</definedName>
    <definedName name="WERT" localSheetId="33" hidden="1">{#N/A,#N/A,FALSE,"masez (10)";#N/A,#N/A,FALSE,"masez (7)";#N/A,#N/A,FALSE,"masez (6)";#N/A,#N/A,FALSE,"masez (5)";#N/A,#N/A,FALSE,"masez (4)";#N/A,#N/A,FALSE,"masez (3)";#N/A,#N/A,FALSE,"masez (2)";#N/A,#N/A,FALSE,"GME";#N/A,#N/A,FALSE,"masez"}</definedName>
    <definedName name="WERT" localSheetId="34" hidden="1">{#N/A,#N/A,FALSE,"masez (10)";#N/A,#N/A,FALSE,"masez (7)";#N/A,#N/A,FALSE,"masez (6)";#N/A,#N/A,FALSE,"masez (5)";#N/A,#N/A,FALSE,"masez (4)";#N/A,#N/A,FALSE,"masez (3)";#N/A,#N/A,FALSE,"masez (2)";#N/A,#N/A,FALSE,"GME";#N/A,#N/A,FALSE,"masez"}</definedName>
    <definedName name="WERT" localSheetId="31" hidden="1">{#N/A,#N/A,FALSE,"masez (10)";#N/A,#N/A,FALSE,"masez (7)";#N/A,#N/A,FALSE,"masez (6)";#N/A,#N/A,FALSE,"masez (5)";#N/A,#N/A,FALSE,"masez (4)";#N/A,#N/A,FALSE,"masez (3)";#N/A,#N/A,FALSE,"masez (2)";#N/A,#N/A,FALSE,"GME";#N/A,#N/A,FALSE,"masez"}</definedName>
    <definedName name="WERT" localSheetId="29"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RT_1" localSheetId="35" hidden="1">{#N/A,#N/A,FALSE,"masez (10)";#N/A,#N/A,FALSE,"masez (7)";#N/A,#N/A,FALSE,"masez (6)";#N/A,#N/A,FALSE,"masez (5)";#N/A,#N/A,FALSE,"masez (4)";#N/A,#N/A,FALSE,"masez (3)";#N/A,#N/A,FALSE,"masez (2)";#N/A,#N/A,FALSE,"GME";#N/A,#N/A,FALSE,"masez"}</definedName>
    <definedName name="WERT_1" localSheetId="37" hidden="1">{#N/A,#N/A,FALSE,"masez (10)";#N/A,#N/A,FALSE,"masez (7)";#N/A,#N/A,FALSE,"masez (6)";#N/A,#N/A,FALSE,"masez (5)";#N/A,#N/A,FALSE,"masez (4)";#N/A,#N/A,FALSE,"masez (3)";#N/A,#N/A,FALSE,"masez (2)";#N/A,#N/A,FALSE,"GME";#N/A,#N/A,FALSE,"masez"}</definedName>
    <definedName name="WERT_1" localSheetId="36" hidden="1">{#N/A,#N/A,FALSE,"masez (10)";#N/A,#N/A,FALSE,"masez (7)";#N/A,#N/A,FALSE,"masez (6)";#N/A,#N/A,FALSE,"masez (5)";#N/A,#N/A,FALSE,"masez (4)";#N/A,#N/A,FALSE,"masez (3)";#N/A,#N/A,FALSE,"masez (2)";#N/A,#N/A,FALSE,"GME";#N/A,#N/A,FALSE,"masez"}</definedName>
    <definedName name="WERT_1" localSheetId="33" hidden="1">{#N/A,#N/A,FALSE,"masez (10)";#N/A,#N/A,FALSE,"masez (7)";#N/A,#N/A,FALSE,"masez (6)";#N/A,#N/A,FALSE,"masez (5)";#N/A,#N/A,FALSE,"masez (4)";#N/A,#N/A,FALSE,"masez (3)";#N/A,#N/A,FALSE,"masez (2)";#N/A,#N/A,FALSE,"GME";#N/A,#N/A,FALSE,"masez"}</definedName>
    <definedName name="WERT_1" localSheetId="34" hidden="1">{#N/A,#N/A,FALSE,"masez (10)";#N/A,#N/A,FALSE,"masez (7)";#N/A,#N/A,FALSE,"masez (6)";#N/A,#N/A,FALSE,"masez (5)";#N/A,#N/A,FALSE,"masez (4)";#N/A,#N/A,FALSE,"masez (3)";#N/A,#N/A,FALSE,"masez (2)";#N/A,#N/A,FALSE,"GME";#N/A,#N/A,FALSE,"masez"}</definedName>
    <definedName name="WERT_1" localSheetId="31" hidden="1">{#N/A,#N/A,FALSE,"masez (10)";#N/A,#N/A,FALSE,"masez (7)";#N/A,#N/A,FALSE,"masez (6)";#N/A,#N/A,FALSE,"masez (5)";#N/A,#N/A,FALSE,"masez (4)";#N/A,#N/A,FALSE,"masez (3)";#N/A,#N/A,FALSE,"masez (2)";#N/A,#N/A,FALSE,"GME";#N/A,#N/A,FALSE,"masez"}</definedName>
    <definedName name="WERT_1" hidden="1">{#N/A,#N/A,FALSE,"masez (10)";#N/A,#N/A,FALSE,"masez (7)";#N/A,#N/A,FALSE,"masez (6)";#N/A,#N/A,FALSE,"masez (5)";#N/A,#N/A,FALSE,"masez (4)";#N/A,#N/A,FALSE,"masez (3)";#N/A,#N/A,FALSE,"masez (2)";#N/A,#N/A,FALSE,"GME";#N/A,#N/A,FALSE,"masez"}</definedName>
    <definedName name="wert0" hidden="1">#REF!</definedName>
    <definedName name="wertrewt">#REF!</definedName>
    <definedName name="werw" localSheetId="35" hidden="1">{#N/A,#N/A,FALSE,"Costos_Elem_Hid";#N/A,#N/A,FALSE,"Costos_Elem_Hid";#N/A,#N/A,FALSE,"Costos_Elem_Hid"}</definedName>
    <definedName name="werw" localSheetId="37" hidden="1">{#N/A,#N/A,FALSE,"Costos_Elem_Hid";#N/A,#N/A,FALSE,"Costos_Elem_Hid";#N/A,#N/A,FALSE,"Costos_Elem_Hid"}</definedName>
    <definedName name="werw" localSheetId="36" hidden="1">{#N/A,#N/A,FALSE,"Costos_Elem_Hid";#N/A,#N/A,FALSE,"Costos_Elem_Hid";#N/A,#N/A,FALSE,"Costos_Elem_Hid"}</definedName>
    <definedName name="werw" localSheetId="33" hidden="1">{#N/A,#N/A,FALSE,"Costos_Elem_Hid";#N/A,#N/A,FALSE,"Costos_Elem_Hid";#N/A,#N/A,FALSE,"Costos_Elem_Hid"}</definedName>
    <definedName name="werw" localSheetId="34" hidden="1">{#N/A,#N/A,FALSE,"Costos_Elem_Hid";#N/A,#N/A,FALSE,"Costos_Elem_Hid";#N/A,#N/A,FALSE,"Costos_Elem_Hid"}</definedName>
    <definedName name="werw" localSheetId="31" hidden="1">{#N/A,#N/A,FALSE,"Costos_Elem_Hid";#N/A,#N/A,FALSE,"Costos_Elem_Hid";#N/A,#N/A,FALSE,"Costos_Elem_Hid"}</definedName>
    <definedName name="werw" hidden="1">{#N/A,#N/A,FALSE,"Costos_Elem_Hid";#N/A,#N/A,FALSE,"Costos_Elem_Hid";#N/A,#N/A,FALSE,"Costos_Elem_Hid"}</definedName>
    <definedName name="WERWE" localSheetId="35" hidden="1">{"April",#N/A,FALSE,"April"}</definedName>
    <definedName name="WERWE" localSheetId="37" hidden="1">{"April",#N/A,FALSE,"April"}</definedName>
    <definedName name="WERWE" localSheetId="36" hidden="1">{"April",#N/A,FALSE,"April"}</definedName>
    <definedName name="WERWE" localSheetId="33" hidden="1">{"April",#N/A,FALSE,"April"}</definedName>
    <definedName name="WERWE" localSheetId="34" hidden="1">{"April",#N/A,FALSE,"April"}</definedName>
    <definedName name="WERWE" localSheetId="31" hidden="1">{"April",#N/A,FALSE,"April"}</definedName>
    <definedName name="WERWE" hidden="1">{"April",#N/A,FALSE,"April"}</definedName>
    <definedName name="werwqerqew" localSheetId="35" hidden="1">{"Sin detalle",#N/A,FALSE,"Flujo (redondeado)"}</definedName>
    <definedName name="werwqerqew" localSheetId="37" hidden="1">{"Sin detalle",#N/A,FALSE,"Flujo (redondeado)"}</definedName>
    <definedName name="werwqerqew" localSheetId="36" hidden="1">{"Sin detalle",#N/A,FALSE,"Flujo (redondeado)"}</definedName>
    <definedName name="werwqerqew" localSheetId="33" hidden="1">{"Sin detalle",#N/A,FALSE,"Flujo (redondeado)"}</definedName>
    <definedName name="werwqerqew" localSheetId="34" hidden="1">{"Sin detalle",#N/A,FALSE,"Flujo (redondeado)"}</definedName>
    <definedName name="werwqerqew" localSheetId="31" hidden="1">{"Sin detalle",#N/A,FALSE,"Flujo (redondeado)"}</definedName>
    <definedName name="werwqerqew" hidden="1">{"Sin detalle",#N/A,FALSE,"Flujo (redondeado)"}</definedName>
    <definedName name="wesd" localSheetId="35" hidden="1">{#N/A,#N/A,FALSE,"PEND INC";#N/A,#N/A,FALSE,"PEND MINM"}</definedName>
    <definedName name="wesd" localSheetId="37" hidden="1">{#N/A,#N/A,FALSE,"PEND INC";#N/A,#N/A,FALSE,"PEND MINM"}</definedName>
    <definedName name="wesd" localSheetId="36" hidden="1">{#N/A,#N/A,FALSE,"PEND INC";#N/A,#N/A,FALSE,"PEND MINM"}</definedName>
    <definedName name="wesd" localSheetId="33" hidden="1">{#N/A,#N/A,FALSE,"PEND INC";#N/A,#N/A,FALSE,"PEND MINM"}</definedName>
    <definedName name="wesd" localSheetId="34" hidden="1">{#N/A,#N/A,FALSE,"PEND INC";#N/A,#N/A,FALSE,"PEND MINM"}</definedName>
    <definedName name="wesd" localSheetId="31" hidden="1">{#N/A,#N/A,FALSE,"PEND INC";#N/A,#N/A,FALSE,"PEND MINM"}</definedName>
    <definedName name="wesd" hidden="1">{#N/A,#N/A,FALSE,"PEND INC";#N/A,#N/A,FALSE,"PEND MINM"}</definedName>
    <definedName name="wesdfr" localSheetId="35" hidden="1">{#N/A,#N/A,TRUE,"INGENIERIA";#N/A,#N/A,TRUE,"COMPRAS";#N/A,#N/A,TRUE,"DIRECCION";#N/A,#N/A,TRUE,"RESUMEN"}</definedName>
    <definedName name="wesdfr" localSheetId="37" hidden="1">{#N/A,#N/A,TRUE,"INGENIERIA";#N/A,#N/A,TRUE,"COMPRAS";#N/A,#N/A,TRUE,"DIRECCION";#N/A,#N/A,TRUE,"RESUMEN"}</definedName>
    <definedName name="wesdfr" localSheetId="36" hidden="1">{#N/A,#N/A,TRUE,"INGENIERIA";#N/A,#N/A,TRUE,"COMPRAS";#N/A,#N/A,TRUE,"DIRECCION";#N/A,#N/A,TRUE,"RESUMEN"}</definedName>
    <definedName name="wesdfr" localSheetId="33" hidden="1">{#N/A,#N/A,TRUE,"INGENIERIA";#N/A,#N/A,TRUE,"COMPRAS";#N/A,#N/A,TRUE,"DIRECCION";#N/A,#N/A,TRUE,"RESUMEN"}</definedName>
    <definedName name="wesdfr" localSheetId="34" hidden="1">{#N/A,#N/A,TRUE,"INGENIERIA";#N/A,#N/A,TRUE,"COMPRAS";#N/A,#N/A,TRUE,"DIRECCION";#N/A,#N/A,TRUE,"RESUMEN"}</definedName>
    <definedName name="wesdfr" localSheetId="31" hidden="1">{#N/A,#N/A,TRUE,"INGENIERIA";#N/A,#N/A,TRUE,"COMPRAS";#N/A,#N/A,TRUE,"DIRECCION";#N/A,#N/A,TRUE,"RESUMEN"}</definedName>
    <definedName name="wesdfr" hidden="1">{#N/A,#N/A,TRUE,"INGENIERIA";#N/A,#N/A,TRUE,"COMPRAS";#N/A,#N/A,TRUE,"DIRECCION";#N/A,#N/A,TRUE,"RESUMEN"}</definedName>
    <definedName name="wet" localSheetId="35" hidden="1">{#N/A,#N/A,FALSE,"Sheet1"}</definedName>
    <definedName name="wet" localSheetId="37" hidden="1">{#N/A,#N/A,FALSE,"Sheet1"}</definedName>
    <definedName name="wet" localSheetId="36" hidden="1">{#N/A,#N/A,FALSE,"Sheet1"}</definedName>
    <definedName name="wet" localSheetId="33" hidden="1">{#N/A,#N/A,FALSE,"Sheet1"}</definedName>
    <definedName name="wet" localSheetId="34" hidden="1">{#N/A,#N/A,FALSE,"Sheet1"}</definedName>
    <definedName name="wet" localSheetId="31" hidden="1">{#N/A,#N/A,FALSE,"Sheet1"}</definedName>
    <definedName name="wet" hidden="1">{#N/A,#N/A,FALSE,"Sheet1"}</definedName>
    <definedName name="wetjy" localSheetId="31" hidden="1">{#N/A,#N/A,TRUE,"Cover";#N/A,#N/A,TRUE,"Conts";#N/A,#N/A,TRUE,"VOS";#N/A,#N/A,TRUE,"Warrington";#N/A,#N/A,TRUE,"Widnes"}</definedName>
    <definedName name="wetjy" hidden="1">{#N/A,#N/A,TRUE,"Cover";#N/A,#N/A,TRUE,"Conts";#N/A,#N/A,TRUE,"VOS";#N/A,#N/A,TRUE,"Warrington";#N/A,#N/A,TRUE,"Widnes"}</definedName>
    <definedName name="WETWRTYA" localSheetId="35" hidden="1">{#N/A,#N/A,FALSE,"SumD";#N/A,#N/A,FALSE,"ElecD";#N/A,#N/A,FALSE,"MechD";#N/A,#N/A,FALSE,"GeotD";#N/A,#N/A,FALSE,"PrcsD";#N/A,#N/A,FALSE,"TunnD";#N/A,#N/A,FALSE,"CivlD";#N/A,#N/A,FALSE,"NtwkD";#N/A,#N/A,FALSE,"EstgD";#N/A,#N/A,FALSE,"PEngD"}</definedName>
    <definedName name="WETWRTYA" localSheetId="37" hidden="1">{#N/A,#N/A,FALSE,"SumD";#N/A,#N/A,FALSE,"ElecD";#N/A,#N/A,FALSE,"MechD";#N/A,#N/A,FALSE,"GeotD";#N/A,#N/A,FALSE,"PrcsD";#N/A,#N/A,FALSE,"TunnD";#N/A,#N/A,FALSE,"CivlD";#N/A,#N/A,FALSE,"NtwkD";#N/A,#N/A,FALSE,"EstgD";#N/A,#N/A,FALSE,"PEngD"}</definedName>
    <definedName name="WETWRTYA" localSheetId="36" hidden="1">{#N/A,#N/A,FALSE,"SumD";#N/A,#N/A,FALSE,"ElecD";#N/A,#N/A,FALSE,"MechD";#N/A,#N/A,FALSE,"GeotD";#N/A,#N/A,FALSE,"PrcsD";#N/A,#N/A,FALSE,"TunnD";#N/A,#N/A,FALSE,"CivlD";#N/A,#N/A,FALSE,"NtwkD";#N/A,#N/A,FALSE,"EstgD";#N/A,#N/A,FALSE,"PEngD"}</definedName>
    <definedName name="WETWRTYA" localSheetId="33" hidden="1">{#N/A,#N/A,FALSE,"SumD";#N/A,#N/A,FALSE,"ElecD";#N/A,#N/A,FALSE,"MechD";#N/A,#N/A,FALSE,"GeotD";#N/A,#N/A,FALSE,"PrcsD";#N/A,#N/A,FALSE,"TunnD";#N/A,#N/A,FALSE,"CivlD";#N/A,#N/A,FALSE,"NtwkD";#N/A,#N/A,FALSE,"EstgD";#N/A,#N/A,FALSE,"PEngD"}</definedName>
    <definedName name="WETWRTYA" localSheetId="34" hidden="1">{#N/A,#N/A,FALSE,"SumD";#N/A,#N/A,FALSE,"ElecD";#N/A,#N/A,FALSE,"MechD";#N/A,#N/A,FALSE,"GeotD";#N/A,#N/A,FALSE,"PrcsD";#N/A,#N/A,FALSE,"TunnD";#N/A,#N/A,FALSE,"CivlD";#N/A,#N/A,FALSE,"NtwkD";#N/A,#N/A,FALSE,"EstgD";#N/A,#N/A,FALSE,"PEngD"}</definedName>
    <definedName name="WETWRTYA" localSheetId="31"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etyrutu" localSheetId="31" hidden="1">{#N/A,#N/A,TRUE,"Cover";#N/A,#N/A,TRUE,"Conts";#N/A,#N/A,TRUE,"VOS";#N/A,#N/A,TRUE,"Warrington";#N/A,#N/A,TRUE,"Widnes"}</definedName>
    <definedName name="wetyrutu" hidden="1">{#N/A,#N/A,TRUE,"Cover";#N/A,#N/A,TRUE,"Conts";#N/A,#N/A,TRUE,"VOS";#N/A,#N/A,TRUE,"Warrington";#N/A,#N/A,TRUE,"Widnes"}</definedName>
    <definedName name="wew" localSheetId="35" hidden="1">{#N/A,#N/A,FALSE,"Matrix";#N/A,#N/A,FALSE,"Executive";#N/A,#N/A,FALSE,"Summary"}</definedName>
    <definedName name="wew" localSheetId="37" hidden="1">{#N/A,#N/A,FALSE,"Matrix";#N/A,#N/A,FALSE,"Executive";#N/A,#N/A,FALSE,"Summary"}</definedName>
    <definedName name="wew" localSheetId="36" hidden="1">{#N/A,#N/A,FALSE,"Matrix";#N/A,#N/A,FALSE,"Executive";#N/A,#N/A,FALSE,"Summary"}</definedName>
    <definedName name="wew" localSheetId="33" hidden="1">{#N/A,#N/A,FALSE,"Matrix";#N/A,#N/A,FALSE,"Executive";#N/A,#N/A,FALSE,"Summary"}</definedName>
    <definedName name="wew" localSheetId="34" hidden="1">{#N/A,#N/A,FALSE,"Matrix";#N/A,#N/A,FALSE,"Executive";#N/A,#N/A,FALSE,"Summary"}</definedName>
    <definedName name="wew" localSheetId="31">#REF!</definedName>
    <definedName name="wew" hidden="1">{#N/A,#N/A,FALSE,"Matrix";#N/A,#N/A,FALSE,"Executive";#N/A,#N/A,FALSE,"Summary"}</definedName>
    <definedName name="wewe" localSheetId="31">#REF!</definedName>
    <definedName name="wewe">!#REF!</definedName>
    <definedName name="WEWEDWEF" localSheetId="35" hidden="1">{#N/A,#N/A,TRUE,"Resumen";#N/A,#N/A,TRUE,"Global";#N/A,#N/A,TRUE,"Agropecuario";#N/A,#N/A,TRUE,"Pesca";#N/A,#N/A,TRUE,"Minería";#N/A,#N/A,TRUE,"Elect. y Agua";#N/A,#N/A,TRUE,"Manufactura";#N/A,#N/A,TRUE,"Construcción";#N/A,#N/A,TRUE,"Comercio";#N/A,#N/A,TRUE,"Otros"}</definedName>
    <definedName name="WEWEDWEF" localSheetId="37" hidden="1">{#N/A,#N/A,TRUE,"Resumen";#N/A,#N/A,TRUE,"Global";#N/A,#N/A,TRUE,"Agropecuario";#N/A,#N/A,TRUE,"Pesca";#N/A,#N/A,TRUE,"Minería";#N/A,#N/A,TRUE,"Elect. y Agua";#N/A,#N/A,TRUE,"Manufactura";#N/A,#N/A,TRUE,"Construcción";#N/A,#N/A,TRUE,"Comercio";#N/A,#N/A,TRUE,"Otros"}</definedName>
    <definedName name="WEWEDWEF" localSheetId="36" hidden="1">{#N/A,#N/A,TRUE,"Resumen";#N/A,#N/A,TRUE,"Global";#N/A,#N/A,TRUE,"Agropecuario";#N/A,#N/A,TRUE,"Pesca";#N/A,#N/A,TRUE,"Minería";#N/A,#N/A,TRUE,"Elect. y Agua";#N/A,#N/A,TRUE,"Manufactura";#N/A,#N/A,TRUE,"Construcción";#N/A,#N/A,TRUE,"Comercio";#N/A,#N/A,TRUE,"Otros"}</definedName>
    <definedName name="WEWEDWEF" localSheetId="33" hidden="1">{#N/A,#N/A,TRUE,"Resumen";#N/A,#N/A,TRUE,"Global";#N/A,#N/A,TRUE,"Agropecuario";#N/A,#N/A,TRUE,"Pesca";#N/A,#N/A,TRUE,"Minería";#N/A,#N/A,TRUE,"Elect. y Agua";#N/A,#N/A,TRUE,"Manufactura";#N/A,#N/A,TRUE,"Construcción";#N/A,#N/A,TRUE,"Comercio";#N/A,#N/A,TRUE,"Otros"}</definedName>
    <definedName name="WEWEDWEF" localSheetId="34" hidden="1">{#N/A,#N/A,TRUE,"Resumen";#N/A,#N/A,TRUE,"Global";#N/A,#N/A,TRUE,"Agropecuario";#N/A,#N/A,TRUE,"Pesca";#N/A,#N/A,TRUE,"Minería";#N/A,#N/A,TRUE,"Elect. y Agua";#N/A,#N/A,TRUE,"Manufactura";#N/A,#N/A,TRUE,"Construcción";#N/A,#N/A,TRUE,"Comercio";#N/A,#N/A,TRUE,"Otros"}</definedName>
    <definedName name="WEWEDWEF" localSheetId="31" hidden="1">{#N/A,#N/A,TRUE,"Resumen";#N/A,#N/A,TRUE,"Global";#N/A,#N/A,TRUE,"Agropecuario";#N/A,#N/A,TRUE,"Pesca";#N/A,#N/A,TRUE,"Minería";#N/A,#N/A,TRUE,"Elect. y Agua";#N/A,#N/A,TRUE,"Manufactura";#N/A,#N/A,TRUE,"Construcción";#N/A,#N/A,TRUE,"Comercio";#N/A,#N/A,TRUE,"Otros"}</definedName>
    <definedName name="WEWEDWEF" hidden="1">{#N/A,#N/A,TRUE,"Resumen";#N/A,#N/A,TRUE,"Global";#N/A,#N/A,TRUE,"Agropecuario";#N/A,#N/A,TRUE,"Pesca";#N/A,#N/A,TRUE,"Minería";#N/A,#N/A,TRUE,"Elect. y Agua";#N/A,#N/A,TRUE,"Manufactura";#N/A,#N/A,TRUE,"Construcción";#N/A,#N/A,TRUE,"Comercio";#N/A,#N/A,TRUE,"Otros"}</definedName>
    <definedName name="WEWEE" localSheetId="35" hidden="1">{#N/A,#N/A,TRUE,"Resumen";#N/A,#N/A,TRUE,"Global";#N/A,#N/A,TRUE,"Agropecuario";#N/A,#N/A,TRUE,"Pesca";#N/A,#N/A,TRUE,"Minería";#N/A,#N/A,TRUE,"Elect. y Agua";#N/A,#N/A,TRUE,"Manufactura";#N/A,#N/A,TRUE,"Construcción";#N/A,#N/A,TRUE,"Comercio";#N/A,#N/A,TRUE,"Otros"}</definedName>
    <definedName name="WEWEE" localSheetId="37" hidden="1">{#N/A,#N/A,TRUE,"Resumen";#N/A,#N/A,TRUE,"Global";#N/A,#N/A,TRUE,"Agropecuario";#N/A,#N/A,TRUE,"Pesca";#N/A,#N/A,TRUE,"Minería";#N/A,#N/A,TRUE,"Elect. y Agua";#N/A,#N/A,TRUE,"Manufactura";#N/A,#N/A,TRUE,"Construcción";#N/A,#N/A,TRUE,"Comercio";#N/A,#N/A,TRUE,"Otros"}</definedName>
    <definedName name="WEWEE" localSheetId="36" hidden="1">{#N/A,#N/A,TRUE,"Resumen";#N/A,#N/A,TRUE,"Global";#N/A,#N/A,TRUE,"Agropecuario";#N/A,#N/A,TRUE,"Pesca";#N/A,#N/A,TRUE,"Minería";#N/A,#N/A,TRUE,"Elect. y Agua";#N/A,#N/A,TRUE,"Manufactura";#N/A,#N/A,TRUE,"Construcción";#N/A,#N/A,TRUE,"Comercio";#N/A,#N/A,TRUE,"Otros"}</definedName>
    <definedName name="WEWEE" localSheetId="33" hidden="1">{#N/A,#N/A,TRUE,"Resumen";#N/A,#N/A,TRUE,"Global";#N/A,#N/A,TRUE,"Agropecuario";#N/A,#N/A,TRUE,"Pesca";#N/A,#N/A,TRUE,"Minería";#N/A,#N/A,TRUE,"Elect. y Agua";#N/A,#N/A,TRUE,"Manufactura";#N/A,#N/A,TRUE,"Construcción";#N/A,#N/A,TRUE,"Comercio";#N/A,#N/A,TRUE,"Otros"}</definedName>
    <definedName name="WEWEE" localSheetId="34" hidden="1">{#N/A,#N/A,TRUE,"Resumen";#N/A,#N/A,TRUE,"Global";#N/A,#N/A,TRUE,"Agropecuario";#N/A,#N/A,TRUE,"Pesca";#N/A,#N/A,TRUE,"Minería";#N/A,#N/A,TRUE,"Elect. y Agua";#N/A,#N/A,TRUE,"Manufactura";#N/A,#N/A,TRUE,"Construcción";#N/A,#N/A,TRUE,"Comercio";#N/A,#N/A,TRUE,"Otros"}</definedName>
    <definedName name="WEWEE" localSheetId="31" hidden="1">{#N/A,#N/A,TRUE,"Resumen";#N/A,#N/A,TRUE,"Global";#N/A,#N/A,TRUE,"Agropecuario";#N/A,#N/A,TRUE,"Pesca";#N/A,#N/A,TRUE,"Minería";#N/A,#N/A,TRUE,"Elect. y Agua";#N/A,#N/A,TRUE,"Manufactura";#N/A,#N/A,TRUE,"Construcción";#N/A,#N/A,TRUE,"Comercio";#N/A,#N/A,TRUE,"Otros"}</definedName>
    <definedName name="WEWEE" hidden="1">{#N/A,#N/A,TRUE,"Resumen";#N/A,#N/A,TRUE,"Global";#N/A,#N/A,TRUE,"Agropecuario";#N/A,#N/A,TRUE,"Pesca";#N/A,#N/A,TRUE,"Minería";#N/A,#N/A,TRUE,"Elect. y Agua";#N/A,#N/A,TRUE,"Manufactura";#N/A,#N/A,TRUE,"Construcción";#N/A,#N/A,TRUE,"Comercio";#N/A,#N/A,TRUE,"Otros"}</definedName>
    <definedName name="WEWEFEE" localSheetId="35" hidden="1">{#N/A,#N/A,FALSE,"Final";#N/A,#N/A,FALSE,"PBI Anual";#N/A,#N/A,FALSE,"PBI 95-96";#N/A,#N/A,FALSE,"Gasto Agregado";#N/A,#N/A,FALSE,"Gob. Central";#N/A,#N/A,FALSE,"Bza. Pagos";#N/A,#N/A,FALSE,"Bza. Comercial";#N/A,#N/A,FALSE,"IPC vs DEV"}</definedName>
    <definedName name="WEWEFEE" localSheetId="37" hidden="1">{#N/A,#N/A,FALSE,"Final";#N/A,#N/A,FALSE,"PBI Anual";#N/A,#N/A,FALSE,"PBI 95-96";#N/A,#N/A,FALSE,"Gasto Agregado";#N/A,#N/A,FALSE,"Gob. Central";#N/A,#N/A,FALSE,"Bza. Pagos";#N/A,#N/A,FALSE,"Bza. Comercial";#N/A,#N/A,FALSE,"IPC vs DEV"}</definedName>
    <definedName name="WEWEFEE" localSheetId="36" hidden="1">{#N/A,#N/A,FALSE,"Final";#N/A,#N/A,FALSE,"PBI Anual";#N/A,#N/A,FALSE,"PBI 95-96";#N/A,#N/A,FALSE,"Gasto Agregado";#N/A,#N/A,FALSE,"Gob. Central";#N/A,#N/A,FALSE,"Bza. Pagos";#N/A,#N/A,FALSE,"Bza. Comercial";#N/A,#N/A,FALSE,"IPC vs DEV"}</definedName>
    <definedName name="WEWEFEE" localSheetId="33" hidden="1">{#N/A,#N/A,FALSE,"Final";#N/A,#N/A,FALSE,"PBI Anual";#N/A,#N/A,FALSE,"PBI 95-96";#N/A,#N/A,FALSE,"Gasto Agregado";#N/A,#N/A,FALSE,"Gob. Central";#N/A,#N/A,FALSE,"Bza. Pagos";#N/A,#N/A,FALSE,"Bza. Comercial";#N/A,#N/A,FALSE,"IPC vs DEV"}</definedName>
    <definedName name="WEWEFEE" localSheetId="34" hidden="1">{#N/A,#N/A,FALSE,"Final";#N/A,#N/A,FALSE,"PBI Anual";#N/A,#N/A,FALSE,"PBI 95-96";#N/A,#N/A,FALSE,"Gasto Agregado";#N/A,#N/A,FALSE,"Gob. Central";#N/A,#N/A,FALSE,"Bza. Pagos";#N/A,#N/A,FALSE,"Bza. Comercial";#N/A,#N/A,FALSE,"IPC vs DEV"}</definedName>
    <definedName name="WEWEFEE" localSheetId="31" hidden="1">{#N/A,#N/A,FALSE,"Final";#N/A,#N/A,FALSE,"PBI Anual";#N/A,#N/A,FALSE,"PBI 95-96";#N/A,#N/A,FALSE,"Gasto Agregado";#N/A,#N/A,FALSE,"Gob. Central";#N/A,#N/A,FALSE,"Bza. Pagos";#N/A,#N/A,FALSE,"Bza. Comercial";#N/A,#N/A,FALSE,"IPC vs DEV"}</definedName>
    <definedName name="WEWEFEE" hidden="1">{#N/A,#N/A,FALSE,"Final";#N/A,#N/A,FALSE,"PBI Anual";#N/A,#N/A,FALSE,"PBI 95-96";#N/A,#N/A,FALSE,"Gasto Agregado";#N/A,#N/A,FALSE,"Gob. Central";#N/A,#N/A,FALSE,"Bza. Pagos";#N/A,#N/A,FALSE,"Bza. Comercial";#N/A,#N/A,FALSE,"IPC vs DEV"}</definedName>
    <definedName name="WEWEWEDDCD" localSheetId="35" hidden="1">{#N/A,#N/A,TRUE,"Resumen";#N/A,#N/A,TRUE,"Global";#N/A,#N/A,TRUE,"Agropecuario";#N/A,#N/A,TRUE,"Pesca";#N/A,#N/A,TRUE,"Minería";#N/A,#N/A,TRUE,"Elect. y Agua";#N/A,#N/A,TRUE,"Manufactura";#N/A,#N/A,TRUE,"Construcción";#N/A,#N/A,TRUE,"Comercio";#N/A,#N/A,TRUE,"Otros"}</definedName>
    <definedName name="WEWEWEDDCD" localSheetId="37" hidden="1">{#N/A,#N/A,TRUE,"Resumen";#N/A,#N/A,TRUE,"Global";#N/A,#N/A,TRUE,"Agropecuario";#N/A,#N/A,TRUE,"Pesca";#N/A,#N/A,TRUE,"Minería";#N/A,#N/A,TRUE,"Elect. y Agua";#N/A,#N/A,TRUE,"Manufactura";#N/A,#N/A,TRUE,"Construcción";#N/A,#N/A,TRUE,"Comercio";#N/A,#N/A,TRUE,"Otros"}</definedName>
    <definedName name="WEWEWEDDCD" localSheetId="36" hidden="1">{#N/A,#N/A,TRUE,"Resumen";#N/A,#N/A,TRUE,"Global";#N/A,#N/A,TRUE,"Agropecuario";#N/A,#N/A,TRUE,"Pesca";#N/A,#N/A,TRUE,"Minería";#N/A,#N/A,TRUE,"Elect. y Agua";#N/A,#N/A,TRUE,"Manufactura";#N/A,#N/A,TRUE,"Construcción";#N/A,#N/A,TRUE,"Comercio";#N/A,#N/A,TRUE,"Otros"}</definedName>
    <definedName name="WEWEWEDDCD" localSheetId="33" hidden="1">{#N/A,#N/A,TRUE,"Resumen";#N/A,#N/A,TRUE,"Global";#N/A,#N/A,TRUE,"Agropecuario";#N/A,#N/A,TRUE,"Pesca";#N/A,#N/A,TRUE,"Minería";#N/A,#N/A,TRUE,"Elect. y Agua";#N/A,#N/A,TRUE,"Manufactura";#N/A,#N/A,TRUE,"Construcción";#N/A,#N/A,TRUE,"Comercio";#N/A,#N/A,TRUE,"Otros"}</definedName>
    <definedName name="WEWEWEDDCD" localSheetId="34" hidden="1">{#N/A,#N/A,TRUE,"Resumen";#N/A,#N/A,TRUE,"Global";#N/A,#N/A,TRUE,"Agropecuario";#N/A,#N/A,TRUE,"Pesca";#N/A,#N/A,TRUE,"Minería";#N/A,#N/A,TRUE,"Elect. y Agua";#N/A,#N/A,TRUE,"Manufactura";#N/A,#N/A,TRUE,"Construcción";#N/A,#N/A,TRUE,"Comercio";#N/A,#N/A,TRUE,"Otros"}</definedName>
    <definedName name="WEWEWEDDCD" localSheetId="31" hidden="1">{#N/A,#N/A,TRUE,"Resumen";#N/A,#N/A,TRUE,"Global";#N/A,#N/A,TRUE,"Agropecuario";#N/A,#N/A,TRUE,"Pesca";#N/A,#N/A,TRUE,"Minería";#N/A,#N/A,TRUE,"Elect. y Agua";#N/A,#N/A,TRUE,"Manufactura";#N/A,#N/A,TRUE,"Construcción";#N/A,#N/A,TRUE,"Comercio";#N/A,#N/A,TRUE,"Otros"}</definedName>
    <definedName name="WEWEWEDDCD" hidden="1">{#N/A,#N/A,TRUE,"Resumen";#N/A,#N/A,TRUE,"Global";#N/A,#N/A,TRUE,"Agropecuario";#N/A,#N/A,TRUE,"Pesca";#N/A,#N/A,TRUE,"Minería";#N/A,#N/A,TRUE,"Elect. y Agua";#N/A,#N/A,TRUE,"Manufactura";#N/A,#N/A,TRUE,"Construcción";#N/A,#N/A,TRUE,"Comercio";#N/A,#N/A,TRUE,"Otros"}</definedName>
    <definedName name="wewq">#REF!</definedName>
    <definedName name="wewrfsfsf" localSheetId="35" hidden="1">{#N/A,#N/A,FALSE,"IC_Global";#N/A,#N/A,FALSE,"IC_Global (98-f)";#N/A,#N/A,FALSE,"Inc";#N/A,#N/A,FALSE,"CAMBIOS (2)";#N/A,#N/A,FALSE,"EXPL Inc.";#N/A,#N/A,FALSE,"HITOS98";#N/A,#N/A,FALSE,"CURVA ""S"" GLOBAL ";#N/A,#N/A,FALSE,"CURVA ""S"" 1998 "}</definedName>
    <definedName name="wewrfsfsf" localSheetId="37" hidden="1">{#N/A,#N/A,FALSE,"IC_Global";#N/A,#N/A,FALSE,"IC_Global (98-f)";#N/A,#N/A,FALSE,"Inc";#N/A,#N/A,FALSE,"CAMBIOS (2)";#N/A,#N/A,FALSE,"EXPL Inc.";#N/A,#N/A,FALSE,"HITOS98";#N/A,#N/A,FALSE,"CURVA ""S"" GLOBAL ";#N/A,#N/A,FALSE,"CURVA ""S"" 1998 "}</definedName>
    <definedName name="wewrfsfsf" localSheetId="36" hidden="1">{#N/A,#N/A,FALSE,"IC_Global";#N/A,#N/A,FALSE,"IC_Global (98-f)";#N/A,#N/A,FALSE,"Inc";#N/A,#N/A,FALSE,"CAMBIOS (2)";#N/A,#N/A,FALSE,"EXPL Inc.";#N/A,#N/A,FALSE,"HITOS98";#N/A,#N/A,FALSE,"CURVA ""S"" GLOBAL ";#N/A,#N/A,FALSE,"CURVA ""S"" 1998 "}</definedName>
    <definedName name="wewrfsfsf" localSheetId="33" hidden="1">{#N/A,#N/A,FALSE,"IC_Global";#N/A,#N/A,FALSE,"IC_Global (98-f)";#N/A,#N/A,FALSE,"Inc";#N/A,#N/A,FALSE,"CAMBIOS (2)";#N/A,#N/A,FALSE,"EXPL Inc.";#N/A,#N/A,FALSE,"HITOS98";#N/A,#N/A,FALSE,"CURVA ""S"" GLOBAL ";#N/A,#N/A,FALSE,"CURVA ""S"" 1998 "}</definedName>
    <definedName name="wewrfsfsf" localSheetId="34" hidden="1">{#N/A,#N/A,FALSE,"IC_Global";#N/A,#N/A,FALSE,"IC_Global (98-f)";#N/A,#N/A,FALSE,"Inc";#N/A,#N/A,FALSE,"CAMBIOS (2)";#N/A,#N/A,FALSE,"EXPL Inc.";#N/A,#N/A,FALSE,"HITOS98";#N/A,#N/A,FALSE,"CURVA ""S"" GLOBAL ";#N/A,#N/A,FALSE,"CURVA ""S"" 1998 "}</definedName>
    <definedName name="wewrfsfsf" localSheetId="31" hidden="1">{#N/A,#N/A,FALSE,"IC_Global";#N/A,#N/A,FALSE,"IC_Global (98-f)";#N/A,#N/A,FALSE,"Inc";#N/A,#N/A,FALSE,"CAMBIOS (2)";#N/A,#N/A,FALSE,"EXPL Inc.";#N/A,#N/A,FALSE,"HITOS98";#N/A,#N/A,FALSE,"CURVA ""S"" GLOBAL ";#N/A,#N/A,FALSE,"CURVA ""S"" 1998 "}</definedName>
    <definedName name="wewrfsfsf" hidden="1">{#N/A,#N/A,FALSE,"IC_Global";#N/A,#N/A,FALSE,"IC_Global (98-f)";#N/A,#N/A,FALSE,"Inc";#N/A,#N/A,FALSE,"CAMBIOS (2)";#N/A,#N/A,FALSE,"EXPL Inc.";#N/A,#N/A,FALSE,"HITOS98";#N/A,#N/A,FALSE,"CURVA ""S"" GLOBAL ";#N/A,#N/A,FALSE,"CURVA ""S"" 1998 "}</definedName>
    <definedName name="wewwe" localSheetId="35" hidden="1">{#N/A,#N/A,FALSE,"minas";#N/A,#N/A,FALSE,"Total_OC015";#N/A,#N/A,FALSE,"ADMIN";#N/A,#N/A,FALSE,"PROCES";#N/A,#N/A,FALSE,"civil";#N/A,#N/A,FALSE,"CAÑER";#N/A,#N/A,FALSE,"ELEC";#N/A,#N/A,FALSE,"INSTR";#N/A,#N/A,FALSE,"PDS";#N/A,#N/A,FALSE,"mecan"}</definedName>
    <definedName name="wewwe" localSheetId="37" hidden="1">{#N/A,#N/A,FALSE,"minas";#N/A,#N/A,FALSE,"Total_OC015";#N/A,#N/A,FALSE,"ADMIN";#N/A,#N/A,FALSE,"PROCES";#N/A,#N/A,FALSE,"civil";#N/A,#N/A,FALSE,"CAÑER";#N/A,#N/A,FALSE,"ELEC";#N/A,#N/A,FALSE,"INSTR";#N/A,#N/A,FALSE,"PDS";#N/A,#N/A,FALSE,"mecan"}</definedName>
    <definedName name="wewwe" localSheetId="36" hidden="1">{#N/A,#N/A,FALSE,"minas";#N/A,#N/A,FALSE,"Total_OC015";#N/A,#N/A,FALSE,"ADMIN";#N/A,#N/A,FALSE,"PROCES";#N/A,#N/A,FALSE,"civil";#N/A,#N/A,FALSE,"CAÑER";#N/A,#N/A,FALSE,"ELEC";#N/A,#N/A,FALSE,"INSTR";#N/A,#N/A,FALSE,"PDS";#N/A,#N/A,FALSE,"mecan"}</definedName>
    <definedName name="wewwe" localSheetId="33" hidden="1">{#N/A,#N/A,FALSE,"minas";#N/A,#N/A,FALSE,"Total_OC015";#N/A,#N/A,FALSE,"ADMIN";#N/A,#N/A,FALSE,"PROCES";#N/A,#N/A,FALSE,"civil";#N/A,#N/A,FALSE,"CAÑER";#N/A,#N/A,FALSE,"ELEC";#N/A,#N/A,FALSE,"INSTR";#N/A,#N/A,FALSE,"PDS";#N/A,#N/A,FALSE,"mecan"}</definedName>
    <definedName name="wewwe" localSheetId="34" hidden="1">{#N/A,#N/A,FALSE,"minas";#N/A,#N/A,FALSE,"Total_OC015";#N/A,#N/A,FALSE,"ADMIN";#N/A,#N/A,FALSE,"PROCES";#N/A,#N/A,FALSE,"civil";#N/A,#N/A,FALSE,"CAÑER";#N/A,#N/A,FALSE,"ELEC";#N/A,#N/A,FALSE,"INSTR";#N/A,#N/A,FALSE,"PDS";#N/A,#N/A,FALSE,"mecan"}</definedName>
    <definedName name="wewwe" localSheetId="31" hidden="1">{#N/A,#N/A,FALSE,"minas";#N/A,#N/A,FALSE,"Total_OC015";#N/A,#N/A,FALSE,"ADMIN";#N/A,#N/A,FALSE,"PROCES";#N/A,#N/A,FALSE,"civil";#N/A,#N/A,FALSE,"CAÑER";#N/A,#N/A,FALSE,"ELEC";#N/A,#N/A,FALSE,"INSTR";#N/A,#N/A,FALSE,"PDS";#N/A,#N/A,FALSE,"mecan"}</definedName>
    <definedName name="wewwe" hidden="1">{#N/A,#N/A,FALSE,"minas";#N/A,#N/A,FALSE,"Total_OC015";#N/A,#N/A,FALSE,"ADMIN";#N/A,#N/A,FALSE,"PROCES";#N/A,#N/A,FALSE,"civil";#N/A,#N/A,FALSE,"CAÑER";#N/A,#N/A,FALSE,"ELEC";#N/A,#N/A,FALSE,"INSTR";#N/A,#N/A,FALSE,"PDS";#N/A,#N/A,FALSE,"mecan"}</definedName>
    <definedName name="WEWWEED" localSheetId="35" hidden="1">{#N/A,#N/A,FALSE,"Final";#N/A,#N/A,FALSE,"PBI Anual";#N/A,#N/A,FALSE,"PBI 95-96";#N/A,#N/A,FALSE,"Gasto Agregado";#N/A,#N/A,FALSE,"Gob. Central";#N/A,#N/A,FALSE,"Bza. Pagos";#N/A,#N/A,FALSE,"Bza. Comercial";#N/A,#N/A,FALSE,"IPC vs DEV"}</definedName>
    <definedName name="WEWWEED" localSheetId="37" hidden="1">{#N/A,#N/A,FALSE,"Final";#N/A,#N/A,FALSE,"PBI Anual";#N/A,#N/A,FALSE,"PBI 95-96";#N/A,#N/A,FALSE,"Gasto Agregado";#N/A,#N/A,FALSE,"Gob. Central";#N/A,#N/A,FALSE,"Bza. Pagos";#N/A,#N/A,FALSE,"Bza. Comercial";#N/A,#N/A,FALSE,"IPC vs DEV"}</definedName>
    <definedName name="WEWWEED" localSheetId="36" hidden="1">{#N/A,#N/A,FALSE,"Final";#N/A,#N/A,FALSE,"PBI Anual";#N/A,#N/A,FALSE,"PBI 95-96";#N/A,#N/A,FALSE,"Gasto Agregado";#N/A,#N/A,FALSE,"Gob. Central";#N/A,#N/A,FALSE,"Bza. Pagos";#N/A,#N/A,FALSE,"Bza. Comercial";#N/A,#N/A,FALSE,"IPC vs DEV"}</definedName>
    <definedName name="WEWWEED" localSheetId="33" hidden="1">{#N/A,#N/A,FALSE,"Final";#N/A,#N/A,FALSE,"PBI Anual";#N/A,#N/A,FALSE,"PBI 95-96";#N/A,#N/A,FALSE,"Gasto Agregado";#N/A,#N/A,FALSE,"Gob. Central";#N/A,#N/A,FALSE,"Bza. Pagos";#N/A,#N/A,FALSE,"Bza. Comercial";#N/A,#N/A,FALSE,"IPC vs DEV"}</definedName>
    <definedName name="WEWWEED" localSheetId="34" hidden="1">{#N/A,#N/A,FALSE,"Final";#N/A,#N/A,FALSE,"PBI Anual";#N/A,#N/A,FALSE,"PBI 95-96";#N/A,#N/A,FALSE,"Gasto Agregado";#N/A,#N/A,FALSE,"Gob. Central";#N/A,#N/A,FALSE,"Bza. Pagos";#N/A,#N/A,FALSE,"Bza. Comercial";#N/A,#N/A,FALSE,"IPC vs DEV"}</definedName>
    <definedName name="WEWWEED" localSheetId="31" hidden="1">{#N/A,#N/A,FALSE,"Final";#N/A,#N/A,FALSE,"PBI Anual";#N/A,#N/A,FALSE,"PBI 95-96";#N/A,#N/A,FALSE,"Gasto Agregado";#N/A,#N/A,FALSE,"Gob. Central";#N/A,#N/A,FALSE,"Bza. Pagos";#N/A,#N/A,FALSE,"Bza. Comercial";#N/A,#N/A,FALSE,"IPC vs DEV"}</definedName>
    <definedName name="WEWWEED" hidden="1">{#N/A,#N/A,FALSE,"Final";#N/A,#N/A,FALSE,"PBI Anual";#N/A,#N/A,FALSE,"PBI 95-96";#N/A,#N/A,FALSE,"Gasto Agregado";#N/A,#N/A,FALSE,"Gob. Central";#N/A,#N/A,FALSE,"Bza. Pagos";#N/A,#N/A,FALSE,"Bza. Comercial";#N/A,#N/A,FALSE,"IPC vs DEV"}</definedName>
    <definedName name="WEWXXSA" localSheetId="35" hidden="1">{#N/A,#N/A,TRUE,"Resumen";#N/A,#N/A,TRUE,"Global";#N/A,#N/A,TRUE,"Agropecuario";#N/A,#N/A,TRUE,"Pesca";#N/A,#N/A,TRUE,"Minería";#N/A,#N/A,TRUE,"Elect. y Agua";#N/A,#N/A,TRUE,"Manufactura";#N/A,#N/A,TRUE,"Construcción";#N/A,#N/A,TRUE,"Comercio";#N/A,#N/A,TRUE,"Otros"}</definedName>
    <definedName name="WEWXXSA" localSheetId="37" hidden="1">{#N/A,#N/A,TRUE,"Resumen";#N/A,#N/A,TRUE,"Global";#N/A,#N/A,TRUE,"Agropecuario";#N/A,#N/A,TRUE,"Pesca";#N/A,#N/A,TRUE,"Minería";#N/A,#N/A,TRUE,"Elect. y Agua";#N/A,#N/A,TRUE,"Manufactura";#N/A,#N/A,TRUE,"Construcción";#N/A,#N/A,TRUE,"Comercio";#N/A,#N/A,TRUE,"Otros"}</definedName>
    <definedName name="WEWXXSA" localSheetId="36" hidden="1">{#N/A,#N/A,TRUE,"Resumen";#N/A,#N/A,TRUE,"Global";#N/A,#N/A,TRUE,"Agropecuario";#N/A,#N/A,TRUE,"Pesca";#N/A,#N/A,TRUE,"Minería";#N/A,#N/A,TRUE,"Elect. y Agua";#N/A,#N/A,TRUE,"Manufactura";#N/A,#N/A,TRUE,"Construcción";#N/A,#N/A,TRUE,"Comercio";#N/A,#N/A,TRUE,"Otros"}</definedName>
    <definedName name="WEWXXSA" localSheetId="33" hidden="1">{#N/A,#N/A,TRUE,"Resumen";#N/A,#N/A,TRUE,"Global";#N/A,#N/A,TRUE,"Agropecuario";#N/A,#N/A,TRUE,"Pesca";#N/A,#N/A,TRUE,"Minería";#N/A,#N/A,TRUE,"Elect. y Agua";#N/A,#N/A,TRUE,"Manufactura";#N/A,#N/A,TRUE,"Construcción";#N/A,#N/A,TRUE,"Comercio";#N/A,#N/A,TRUE,"Otros"}</definedName>
    <definedName name="WEWXXSA" localSheetId="34" hidden="1">{#N/A,#N/A,TRUE,"Resumen";#N/A,#N/A,TRUE,"Global";#N/A,#N/A,TRUE,"Agropecuario";#N/A,#N/A,TRUE,"Pesca";#N/A,#N/A,TRUE,"Minería";#N/A,#N/A,TRUE,"Elect. y Agua";#N/A,#N/A,TRUE,"Manufactura";#N/A,#N/A,TRUE,"Construcción";#N/A,#N/A,TRUE,"Comercio";#N/A,#N/A,TRUE,"Otros"}</definedName>
    <definedName name="WEWXXSA" localSheetId="31" hidden="1">{#N/A,#N/A,TRUE,"Resumen";#N/A,#N/A,TRUE,"Global";#N/A,#N/A,TRUE,"Agropecuario";#N/A,#N/A,TRUE,"Pesca";#N/A,#N/A,TRUE,"Minería";#N/A,#N/A,TRUE,"Elect. y Agua";#N/A,#N/A,TRUE,"Manufactura";#N/A,#N/A,TRUE,"Construcción";#N/A,#N/A,TRUE,"Comercio";#N/A,#N/A,TRUE,"Otros"}</definedName>
    <definedName name="WEWXXSA" hidden="1">{#N/A,#N/A,TRUE,"Resumen";#N/A,#N/A,TRUE,"Global";#N/A,#N/A,TRUE,"Agropecuario";#N/A,#N/A,TRUE,"Pesca";#N/A,#N/A,TRUE,"Minería";#N/A,#N/A,TRUE,"Elect. y Agua";#N/A,#N/A,TRUE,"Manufactura";#N/A,#N/A,TRUE,"Construcción";#N/A,#N/A,TRUE,"Comercio";#N/A,#N/A,TRUE,"Otros"}</definedName>
    <definedName name="WF" localSheetId="31">#REF!</definedName>
    <definedName name="WF">!#REF!</definedName>
    <definedName name="wfewfwe" localSheetId="31">#REF!</definedName>
    <definedName name="wfewfwe">!#REF!</definedName>
    <definedName name="WFW" localSheetId="31">#REF!</definedName>
    <definedName name="WFW">!#REF!</definedName>
    <definedName name="WFWEF" localSheetId="31">#REF!</definedName>
    <definedName name="WFWEF">!#REF!</definedName>
    <definedName name="WG" localSheetId="31">#REF!</definedName>
    <definedName name="WG">!#REF!</definedName>
    <definedName name="WGW" localSheetId="31">#REF!</definedName>
    <definedName name="WGW">!#REF!</definedName>
    <definedName name="WGWEGT" localSheetId="35" hidden="1">{#N/A,#N/A,FALSE,"WBS 1.06";#N/A,#N/A,FALSE,"WBS 1.14";#N/A,#N/A,FALSE,"WBS 1.17";#N/A,#N/A,FALSE,"WBS 1.18"}</definedName>
    <definedName name="WGWEGT" localSheetId="37" hidden="1">{#N/A,#N/A,FALSE,"WBS 1.06";#N/A,#N/A,FALSE,"WBS 1.14";#N/A,#N/A,FALSE,"WBS 1.17";#N/A,#N/A,FALSE,"WBS 1.18"}</definedName>
    <definedName name="WGWEGT" localSheetId="36" hidden="1">{#N/A,#N/A,FALSE,"WBS 1.06";#N/A,#N/A,FALSE,"WBS 1.14";#N/A,#N/A,FALSE,"WBS 1.17";#N/A,#N/A,FALSE,"WBS 1.18"}</definedName>
    <definedName name="WGWEGT" localSheetId="33" hidden="1">{#N/A,#N/A,FALSE,"WBS 1.06";#N/A,#N/A,FALSE,"WBS 1.14";#N/A,#N/A,FALSE,"WBS 1.17";#N/A,#N/A,FALSE,"WBS 1.18"}</definedName>
    <definedName name="WGWEGT" localSheetId="34" hidden="1">{#N/A,#N/A,FALSE,"WBS 1.06";#N/A,#N/A,FALSE,"WBS 1.14";#N/A,#N/A,FALSE,"WBS 1.17";#N/A,#N/A,FALSE,"WBS 1.18"}</definedName>
    <definedName name="WGWEGT" localSheetId="31" hidden="1">{#N/A,#N/A,FALSE,"WBS 1.06";#N/A,#N/A,FALSE,"WBS 1.14";#N/A,#N/A,FALSE,"WBS 1.17";#N/A,#N/A,FALSE,"WBS 1.18"}</definedName>
    <definedName name="WGWEGT" hidden="1">{#N/A,#N/A,FALSE,"WBS 1.06";#N/A,#N/A,FALSE,"WBS 1.14";#N/A,#N/A,FALSE,"WBS 1.17";#N/A,#N/A,FALSE,"WBS 1.18"}</definedName>
    <definedName name="WH_OFFICE" localSheetId="31">#REF!</definedName>
    <definedName name="WH_OFFICE">!#REF!</definedName>
    <definedName name="whatever" localSheetId="31">#REF!</definedName>
    <definedName name="whatever">!#REF!</definedName>
    <definedName name="WHATS" localSheetId="35" hidden="1">{"'Edit'!$A$1:$V$2277"}</definedName>
    <definedName name="WHATS" localSheetId="37" hidden="1">{"'Edit'!$A$1:$V$2277"}</definedName>
    <definedName name="WHATS" localSheetId="36" hidden="1">{"'Edit'!$A$1:$V$2277"}</definedName>
    <definedName name="WHATS" localSheetId="33" hidden="1">{"'Edit'!$A$1:$V$2277"}</definedName>
    <definedName name="WHATS" localSheetId="34" hidden="1">{"'Edit'!$A$1:$V$2277"}</definedName>
    <definedName name="WHATS" localSheetId="31" hidden="1">{"'Edit'!$A$1:$V$2277"}</definedName>
    <definedName name="WHATS" hidden="1">{"'Edit'!$A$1:$V$2277"}</definedName>
    <definedName name="Whitechapel" localSheetId="35" hidden="1">{#N/A,#N/A,FALSE,"Extension Title";#N/A,#N/A,FALSE,"Extensions Main";#N/A,#N/A,FALSE,"Christchurst";#N/A,#N/A,FALSE,"Larkfield Extension";#N/A,#N/A,FALSE,"Taunton";#N/A,#N/A,FALSE,"Farlington";#N/A,#N/A,FALSE,"Sidney Street";#N/A,#N/A,FALSE,"Tamworth";#N/A,#N/A,FALSE,"New Build Main"}</definedName>
    <definedName name="Whitechapel" localSheetId="37" hidden="1">{#N/A,#N/A,FALSE,"Extension Title";#N/A,#N/A,FALSE,"Extensions Main";#N/A,#N/A,FALSE,"Christchurst";#N/A,#N/A,FALSE,"Larkfield Extension";#N/A,#N/A,FALSE,"Taunton";#N/A,#N/A,FALSE,"Farlington";#N/A,#N/A,FALSE,"Sidney Street";#N/A,#N/A,FALSE,"Tamworth";#N/A,#N/A,FALSE,"New Build Main"}</definedName>
    <definedName name="Whitechapel" localSheetId="32" hidden="1">{#N/A,#N/A,FALSE,"Extension Title";#N/A,#N/A,FALSE,"Extensions Main";#N/A,#N/A,FALSE,"Christchurst";#N/A,#N/A,FALSE,"Larkfield Extension";#N/A,#N/A,FALSE,"Taunton";#N/A,#N/A,FALSE,"Farlington";#N/A,#N/A,FALSE,"Sidney Street";#N/A,#N/A,FALSE,"Tamworth";#N/A,#N/A,FALSE,"New Build Main"}</definedName>
    <definedName name="Whitechapel" localSheetId="21" hidden="1">{#N/A,#N/A,FALSE,"Extension Title";#N/A,#N/A,FALSE,"Extensions Main";#N/A,#N/A,FALSE,"Christchurst";#N/A,#N/A,FALSE,"Larkfield Extension";#N/A,#N/A,FALSE,"Taunton";#N/A,#N/A,FALSE,"Farlington";#N/A,#N/A,FALSE,"Sidney Street";#N/A,#N/A,FALSE,"Tamworth";#N/A,#N/A,FALSE,"New Build Main"}</definedName>
    <definedName name="Whitechapel" localSheetId="36" hidden="1">{#N/A,#N/A,FALSE,"Extension Title";#N/A,#N/A,FALSE,"Extensions Main";#N/A,#N/A,FALSE,"Christchurst";#N/A,#N/A,FALSE,"Larkfield Extension";#N/A,#N/A,FALSE,"Taunton";#N/A,#N/A,FALSE,"Farlington";#N/A,#N/A,FALSE,"Sidney Street";#N/A,#N/A,FALSE,"Tamworth";#N/A,#N/A,FALSE,"New Build Main"}</definedName>
    <definedName name="Whitechapel" localSheetId="33" hidden="1">{#N/A,#N/A,FALSE,"Extension Title";#N/A,#N/A,FALSE,"Extensions Main";#N/A,#N/A,FALSE,"Christchurst";#N/A,#N/A,FALSE,"Larkfield Extension";#N/A,#N/A,FALSE,"Taunton";#N/A,#N/A,FALSE,"Farlington";#N/A,#N/A,FALSE,"Sidney Street";#N/A,#N/A,FALSE,"Tamworth";#N/A,#N/A,FALSE,"New Build Main"}</definedName>
    <definedName name="Whitechapel" localSheetId="34" hidden="1">{#N/A,#N/A,FALSE,"Extension Title";#N/A,#N/A,FALSE,"Extensions Main";#N/A,#N/A,FALSE,"Christchurst";#N/A,#N/A,FALSE,"Larkfield Extension";#N/A,#N/A,FALSE,"Taunton";#N/A,#N/A,FALSE,"Farlington";#N/A,#N/A,FALSE,"Sidney Street";#N/A,#N/A,FALSE,"Tamworth";#N/A,#N/A,FALSE,"New Build Main"}</definedName>
    <definedName name="Whitechapel" localSheetId="31" hidden="1">{#N/A,#N/A,FALSE,"Extension Title";#N/A,#N/A,FALSE,"Extensions Main";#N/A,#N/A,FALSE,"Christchurst";#N/A,#N/A,FALSE,"Larkfield Extension";#N/A,#N/A,FALSE,"Taunton";#N/A,#N/A,FALSE,"Farlington";#N/A,#N/A,FALSE,"Sidney Street";#N/A,#N/A,FALSE,"Tamworth";#N/A,#N/A,FALSE,"New Build Main"}</definedName>
    <definedName name="Whitechapel" hidden="1">{#N/A,#N/A,FALSE,"Extension Title";#N/A,#N/A,FALSE,"Extensions Main";#N/A,#N/A,FALSE,"Christchurst";#N/A,#N/A,FALSE,"Larkfield Extension";#N/A,#N/A,FALSE,"Taunton";#N/A,#N/A,FALSE,"Farlington";#N/A,#N/A,FALSE,"Sidney Street";#N/A,#N/A,FALSE,"Tamworth";#N/A,#N/A,FALSE,"New Build Main"}</definedName>
    <definedName name="Wi">#REF!</definedName>
    <definedName name="wid" localSheetId="31">#REF!</definedName>
    <definedName name="wid">!#REF!</definedName>
    <definedName name="widabt" localSheetId="31">#REF!</definedName>
    <definedName name="widabt">!#REF!</definedName>
    <definedName name="Width" localSheetId="31">#REF!</definedName>
    <definedName name="Width">!#REF!</definedName>
    <definedName name="Width_of_the_cell_Y_direction__m" localSheetId="31">#REF!</definedName>
    <definedName name="Width_of_the_cell_Y_direction__m">!#REF!</definedName>
    <definedName name="widwing" localSheetId="31">#REF!</definedName>
    <definedName name="widwing">!#REF!</definedName>
    <definedName name="will" localSheetId="35" hidden="1">{#N/A,#N/A,FALSE,"magsep2";#N/A,#N/A,FALSE,"¾"" X ½""";#N/A,#N/A,FALSE,"½"" X ¼""";#N/A,#N/A,FALSE,"¼"" X 8 Mesh";#N/A,#N/A,FALSE,"8 X 14 Mesh"}</definedName>
    <definedName name="will" localSheetId="37" hidden="1">{#N/A,#N/A,FALSE,"magsep2";#N/A,#N/A,FALSE,"¾"" X ½""";#N/A,#N/A,FALSE,"½"" X ¼""";#N/A,#N/A,FALSE,"¼"" X 8 Mesh";#N/A,#N/A,FALSE,"8 X 14 Mesh"}</definedName>
    <definedName name="will" localSheetId="36" hidden="1">{#N/A,#N/A,FALSE,"magsep2";#N/A,#N/A,FALSE,"¾"" X ½""";#N/A,#N/A,FALSE,"½"" X ¼""";#N/A,#N/A,FALSE,"¼"" X 8 Mesh";#N/A,#N/A,FALSE,"8 X 14 Mesh"}</definedName>
    <definedName name="will" localSheetId="33" hidden="1">{#N/A,#N/A,FALSE,"magsep2";#N/A,#N/A,FALSE,"¾"" X ½""";#N/A,#N/A,FALSE,"½"" X ¼""";#N/A,#N/A,FALSE,"¼"" X 8 Mesh";#N/A,#N/A,FALSE,"8 X 14 Mesh"}</definedName>
    <definedName name="will" localSheetId="34" hidden="1">{#N/A,#N/A,FALSE,"magsep2";#N/A,#N/A,FALSE,"¾"" X ½""";#N/A,#N/A,FALSE,"½"" X ¼""";#N/A,#N/A,FALSE,"¼"" X 8 Mesh";#N/A,#N/A,FALSE,"8 X 14 Mesh"}</definedName>
    <definedName name="will" localSheetId="31" hidden="1">{#N/A,#N/A,FALSE,"magsep2";#N/A,#N/A,FALSE,"¾"" X ½""";#N/A,#N/A,FALSE,"½"" X ¼""";#N/A,#N/A,FALSE,"¼"" X 8 Mesh";#N/A,#N/A,FALSE,"8 X 14 Mesh"}</definedName>
    <definedName name="will" hidden="1">{#N/A,#N/A,FALSE,"magsep2";#N/A,#N/A,FALSE,"¾"" X ½""";#N/A,#N/A,FALSE,"½"" X ¼""";#N/A,#N/A,FALSE,"¼"" X 8 Mesh";#N/A,#N/A,FALSE,"8 X 14 Mesh"}</definedName>
    <definedName name="Win_rate" localSheetId="31">#REF!</definedName>
    <definedName name="Win_rate">!#REF!</definedName>
    <definedName name="WINDOWS" localSheetId="31">#REF!</definedName>
    <definedName name="WINDOWS">!#REF!</definedName>
    <definedName name="WINDOWS__AND__EXTERNAL__DOORS" localSheetId="31">#REF!</definedName>
    <definedName name="WINDOWS__AND__EXTERNAL__DOORS">!#REF!</definedName>
    <definedName name="Windows_Type">#REF!</definedName>
    <definedName name="Windows_Type2">#REF!</definedName>
    <definedName name="witt" localSheetId="35" hidden="1">{#N/A,#N/A,FALSE,"Tabelle1"}</definedName>
    <definedName name="witt" localSheetId="37" hidden="1">{#N/A,#N/A,FALSE,"Tabelle1"}</definedName>
    <definedName name="witt" localSheetId="32" hidden="1">{#N/A,#N/A,FALSE,"Tabelle1"}</definedName>
    <definedName name="witt" localSheetId="21" hidden="1">{#N/A,#N/A,FALSE,"Tabelle1"}</definedName>
    <definedName name="witt" localSheetId="36" hidden="1">{#N/A,#N/A,FALSE,"Tabelle1"}</definedName>
    <definedName name="witt" localSheetId="33" hidden="1">{#N/A,#N/A,FALSE,"Tabelle1"}</definedName>
    <definedName name="witt" localSheetId="34" hidden="1">{#N/A,#N/A,FALSE,"Tabelle1"}</definedName>
    <definedName name="witt" localSheetId="31" hidden="1">{#N/A,#N/A,FALSE,"Tabelle1"}</definedName>
    <definedName name="witt" hidden="1">{#N/A,#N/A,FALSE,"Tabelle1"}</definedName>
    <definedName name="wje" localSheetId="35" hidden="1">{#N/A,#N/A,TRUE,"INGENIERIA";#N/A,#N/A,TRUE,"COMPRAS";#N/A,#N/A,TRUE,"DIRECCION";#N/A,#N/A,TRUE,"RESUMEN"}</definedName>
    <definedName name="wje" localSheetId="37" hidden="1">{#N/A,#N/A,TRUE,"INGENIERIA";#N/A,#N/A,TRUE,"COMPRAS";#N/A,#N/A,TRUE,"DIRECCION";#N/A,#N/A,TRUE,"RESUMEN"}</definedName>
    <definedName name="wje" localSheetId="36" hidden="1">{#N/A,#N/A,TRUE,"INGENIERIA";#N/A,#N/A,TRUE,"COMPRAS";#N/A,#N/A,TRUE,"DIRECCION";#N/A,#N/A,TRUE,"RESUMEN"}</definedName>
    <definedName name="wje" localSheetId="33" hidden="1">{#N/A,#N/A,TRUE,"INGENIERIA";#N/A,#N/A,TRUE,"COMPRAS";#N/A,#N/A,TRUE,"DIRECCION";#N/A,#N/A,TRUE,"RESUMEN"}</definedName>
    <definedName name="wje" localSheetId="34" hidden="1">{#N/A,#N/A,TRUE,"INGENIERIA";#N/A,#N/A,TRUE,"COMPRAS";#N/A,#N/A,TRUE,"DIRECCION";#N/A,#N/A,TRUE,"RESUMEN"}</definedName>
    <definedName name="wje" localSheetId="31" hidden="1">{#N/A,#N/A,TRUE,"INGENIERIA";#N/A,#N/A,TRUE,"COMPRAS";#N/A,#N/A,TRUE,"DIRECCION";#N/A,#N/A,TRUE,"RESUMEN"}</definedName>
    <definedName name="wje" hidden="1">{#N/A,#N/A,TRUE,"INGENIERIA";#N/A,#N/A,TRUE,"COMPRAS";#N/A,#N/A,TRUE,"DIRECCION";#N/A,#N/A,TRUE,"RESUMEN"}</definedName>
    <definedName name="wjs" localSheetId="35" hidden="1">{"'장비'!$A$3:$M$12"}</definedName>
    <definedName name="wjs" localSheetId="37" hidden="1">{"'장비'!$A$3:$M$12"}</definedName>
    <definedName name="wjs" localSheetId="36" hidden="1">{"'장비'!$A$3:$M$12"}</definedName>
    <definedName name="wjs" localSheetId="33" hidden="1">{"'장비'!$A$3:$M$12"}</definedName>
    <definedName name="wjs" localSheetId="34" hidden="1">{"'장비'!$A$3:$M$12"}</definedName>
    <definedName name="wjs" localSheetId="31" hidden="1">{"'장비'!$A$3:$M$12"}</definedName>
    <definedName name="wjs" hidden="1">{"'장비'!$A$3:$M$12"}</definedName>
    <definedName name="WK" localSheetId="31">#REF!</definedName>
    <definedName name="WK">!#REF!</definedName>
    <definedName name="WLP" localSheetId="31">#REF!</definedName>
    <definedName name="WLP">!#REF!</definedName>
    <definedName name="WLQ" localSheetId="35" hidden="1">{#N/A,#N/A,FALSE,"명세표"}</definedName>
    <definedName name="WLQ" localSheetId="37" hidden="1">{#N/A,#N/A,FALSE,"명세표"}</definedName>
    <definedName name="WLQ" localSheetId="36" hidden="1">{#N/A,#N/A,FALSE,"명세표"}</definedName>
    <definedName name="WLQ" localSheetId="33" hidden="1">{#N/A,#N/A,FALSE,"명세표"}</definedName>
    <definedName name="WLQ" localSheetId="34" hidden="1">{#N/A,#N/A,FALSE,"명세표"}</definedName>
    <definedName name="WLQ" localSheetId="31" hidden="1">{#N/A,#N/A,FALSE,"명세표"}</definedName>
    <definedName name="WLQ" hidden="1">{#N/A,#N/A,FALSE,"명세표"}</definedName>
    <definedName name="WLTRIBRU" hidden="1">{#N/A,#N/A,FALSE,"P&amp;LZONE";#N/A,#N/A,FALSE,"P&amp;Lgreece";#N/A,#N/A,FALSE,"P&amp;Legypt";#N/A,#N/A,FALSE,"P&amp;Lbulgaria";#N/A,#N/A,FALSE,"P&amp;Lhungary";#N/A,#N/A,FALSE,"P&amp;Lpoland";#N/A,#N/A,FALSE,"P&amp;Lrussia";#N/A,#N/A,FALSE,"P&amp;Llithuania";#N/A,#N/A,FALSE,"P&amp;Lczech"}</definedName>
    <definedName name="wm" localSheetId="35" hidden="1">{#N/A,#N/A,TRUE,"MES";#N/A,#N/A,TRUE,"ANUAL"}</definedName>
    <definedName name="wm" localSheetId="37" hidden="1">{#N/A,#N/A,TRUE,"MES";#N/A,#N/A,TRUE,"ANUAL"}</definedName>
    <definedName name="wm" localSheetId="36" hidden="1">{#N/A,#N/A,TRUE,"MES";#N/A,#N/A,TRUE,"ANUAL"}</definedName>
    <definedName name="wm" localSheetId="33" hidden="1">{#N/A,#N/A,TRUE,"MES";#N/A,#N/A,TRUE,"ANUAL"}</definedName>
    <definedName name="wm" localSheetId="34" hidden="1">{#N/A,#N/A,TRUE,"MES";#N/A,#N/A,TRUE,"ANUAL"}</definedName>
    <definedName name="wm" localSheetId="31" hidden="1">{#N/A,#N/A,TRUE,"MES";#N/A,#N/A,TRUE,"ANUAL"}</definedName>
    <definedName name="wm" hidden="1">{#N/A,#N/A,TRUE,"MES";#N/A,#N/A,TRUE,"ANUAL"}</definedName>
    <definedName name="wm.조골재1" localSheetId="35" hidden="1">{#N/A,#N/A,FALSE,"조골재"}</definedName>
    <definedName name="wm.조골재1" localSheetId="37" hidden="1">{#N/A,#N/A,FALSE,"조골재"}</definedName>
    <definedName name="wm.조골재1" localSheetId="36" hidden="1">{#N/A,#N/A,FALSE,"조골재"}</definedName>
    <definedName name="wm.조골재1" localSheetId="33" hidden="1">{#N/A,#N/A,FALSE,"조골재"}</definedName>
    <definedName name="wm.조골재1" localSheetId="34" hidden="1">{#N/A,#N/A,FALSE,"조골재"}</definedName>
    <definedName name="wm.조골재1" localSheetId="31" hidden="1">{#N/A,#N/A,FALSE,"조골재"}</definedName>
    <definedName name="wm.조골재1" hidden="1">{#N/A,#N/A,FALSE,"조골재"}</definedName>
    <definedName name="wnr" localSheetId="35" hidden="1">{#N/A,#N/A,FALSE,"GERAL";#N/A,#N/A,FALSE,"012-96";#N/A,#N/A,FALSE,"018-96";#N/A,#N/A,FALSE,"027-96";#N/A,#N/A,FALSE,"059-96";#N/A,#N/A,FALSE,"076-96";#N/A,#N/A,FALSE,"019-97";#N/A,#N/A,FALSE,"021-97";#N/A,#N/A,FALSE,"022-97";#N/A,#N/A,FALSE,"028-97"}</definedName>
    <definedName name="wnr" localSheetId="37" hidden="1">{#N/A,#N/A,FALSE,"GERAL";#N/A,#N/A,FALSE,"012-96";#N/A,#N/A,FALSE,"018-96";#N/A,#N/A,FALSE,"027-96";#N/A,#N/A,FALSE,"059-96";#N/A,#N/A,FALSE,"076-96";#N/A,#N/A,FALSE,"019-97";#N/A,#N/A,FALSE,"021-97";#N/A,#N/A,FALSE,"022-97";#N/A,#N/A,FALSE,"028-97"}</definedName>
    <definedName name="wnr" localSheetId="36" hidden="1">{#N/A,#N/A,FALSE,"GERAL";#N/A,#N/A,FALSE,"012-96";#N/A,#N/A,FALSE,"018-96";#N/A,#N/A,FALSE,"027-96";#N/A,#N/A,FALSE,"059-96";#N/A,#N/A,FALSE,"076-96";#N/A,#N/A,FALSE,"019-97";#N/A,#N/A,FALSE,"021-97";#N/A,#N/A,FALSE,"022-97";#N/A,#N/A,FALSE,"028-97"}</definedName>
    <definedName name="wnr" localSheetId="33" hidden="1">{#N/A,#N/A,FALSE,"GERAL";#N/A,#N/A,FALSE,"012-96";#N/A,#N/A,FALSE,"018-96";#N/A,#N/A,FALSE,"027-96";#N/A,#N/A,FALSE,"059-96";#N/A,#N/A,FALSE,"076-96";#N/A,#N/A,FALSE,"019-97";#N/A,#N/A,FALSE,"021-97";#N/A,#N/A,FALSE,"022-97";#N/A,#N/A,FALSE,"028-97"}</definedName>
    <definedName name="wnr" localSheetId="34" hidden="1">{#N/A,#N/A,FALSE,"GERAL";#N/A,#N/A,FALSE,"012-96";#N/A,#N/A,FALSE,"018-96";#N/A,#N/A,FALSE,"027-96";#N/A,#N/A,FALSE,"059-96";#N/A,#N/A,FALSE,"076-96";#N/A,#N/A,FALSE,"019-97";#N/A,#N/A,FALSE,"021-97";#N/A,#N/A,FALSE,"022-97";#N/A,#N/A,FALSE,"028-97"}</definedName>
    <definedName name="wnr" localSheetId="31" hidden="1">{#N/A,#N/A,FALSE,"GERAL";#N/A,#N/A,FALSE,"012-96";#N/A,#N/A,FALSE,"018-96";#N/A,#N/A,FALSE,"027-96";#N/A,#N/A,FALSE,"059-96";#N/A,#N/A,FALSE,"076-96";#N/A,#N/A,FALSE,"019-97";#N/A,#N/A,FALSE,"021-97";#N/A,#N/A,FALSE,"022-97";#N/A,#N/A,FALSE,"028-97"}</definedName>
    <definedName name="wnr" hidden="1">{#N/A,#N/A,FALSE,"GERAL";#N/A,#N/A,FALSE,"012-96";#N/A,#N/A,FALSE,"018-96";#N/A,#N/A,FALSE,"027-96";#N/A,#N/A,FALSE,"059-96";#N/A,#N/A,FALSE,"076-96";#N/A,#N/A,FALSE,"019-97";#N/A,#N/A,FALSE,"021-97";#N/A,#N/A,FALSE,"022-97";#N/A,#N/A,FALSE,"028-97"}</definedName>
    <definedName name="WOL">#REF!</definedName>
    <definedName name="wolf" localSheetId="35"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 localSheetId="37"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 localSheetId="36"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 localSheetId="33"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 localSheetId="34"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 localSheetId="3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OD_Forecast">#REF!</definedName>
    <definedName name="WOOD_PL">#REF!</definedName>
    <definedName name="WOOD_PL_Range">#REF!</definedName>
    <definedName name="Wood_Plastic" localSheetId="31">#REF!</definedName>
    <definedName name="Wood_Plastic">!#REF!</definedName>
    <definedName name="WOOD_PULL">#REF!</definedName>
    <definedName name="Wood_School">#REF!</definedName>
    <definedName name="WOODUNITS">#REF!</definedName>
    <definedName name="work" localSheetId="31">#REF!</definedName>
    <definedName name="WORK" hidden="1">#REF!</definedName>
    <definedName name="WorkbookHasToBeValidated" hidden="1">TRUE</definedName>
    <definedName name="Working_Capital">#REF!</definedName>
    <definedName name="WorkingPath" hidden="1">"C:\Documents and Settings\phuntington\My Documents\Management Accounting\Monthly Management Reports\Development\Xstrata Reporting System\QLD\v1.812"</definedName>
    <definedName name="workings" localSheetId="31">#REF!</definedName>
    <definedName name="workings">!#REF!</definedName>
    <definedName name="WORKSHEET">#REF!</definedName>
    <definedName name="workshop" localSheetId="35" hidden="1">{#N/A,#N/A,FALSE,"CCTV"}</definedName>
    <definedName name="workshop" localSheetId="37" hidden="1">{#N/A,#N/A,FALSE,"CCTV"}</definedName>
    <definedName name="workshop" localSheetId="36" hidden="1">{#N/A,#N/A,FALSE,"CCTV"}</definedName>
    <definedName name="workshop" localSheetId="33" hidden="1">{#N/A,#N/A,FALSE,"CCTV"}</definedName>
    <definedName name="workshop" localSheetId="34" hidden="1">{#N/A,#N/A,FALSE,"CCTV"}</definedName>
    <definedName name="workshop" localSheetId="31" hidden="1">{#N/A,#N/A,FALSE,"CCTV"}</definedName>
    <definedName name="workshop" hidden="1">{#N/A,#N/A,FALSE,"CCTV"}</definedName>
    <definedName name="Worsley_Alumina_Expansion_Project___23747">#REF!</definedName>
    <definedName name="Worst_Case" localSheetId="31">OFFSET(#REF!,0,0,COUNTA(#REF!),1)</definedName>
    <definedName name="Worst_Case">OFFSET(!#REF!,0,0,COUNTA(!#REF!),1)</definedName>
    <definedName name="WP" localSheetId="31">#REF!</definedName>
    <definedName name="WP">!#REF!</definedName>
    <definedName name="WP_11" localSheetId="31">#REF!</definedName>
    <definedName name="WP_11">!#REF!</definedName>
    <definedName name="WP_2" localSheetId="31">#REF!</definedName>
    <definedName name="WP_2">!#REF!</definedName>
    <definedName name="Wpedestal">#REF!</definedName>
    <definedName name="wq" localSheetId="35" hidden="1">{"EXEC",#N/A,FALSE,"Header";"EXEC_4",#N/A,FALSE,"Summary_4"}</definedName>
    <definedName name="wq" localSheetId="37" hidden="1">{"Sin detalle",#N/A,FALSE,"Flujo (redondeado)";"Detallado",#N/A,FALSE,"Flujo (redondeado)"}</definedName>
    <definedName name="wq" localSheetId="36" hidden="1">{"Sin detalle",#N/A,FALSE,"Flujo (redondeado)";"Detallado",#N/A,FALSE,"Flujo (redondeado)"}</definedName>
    <definedName name="wq" localSheetId="33" hidden="1">{"EXEC",#N/A,FALSE,"Header";"EXEC_4",#N/A,FALSE,"Summary_4"}</definedName>
    <definedName name="wq" localSheetId="34" hidden="1">{"EXEC",#N/A,FALSE,"Header";"EXEC_4",#N/A,FALSE,"Summary_4"}</definedName>
    <definedName name="wq" localSheetId="31" hidden="1">{"Sin detalle",#N/A,FALSE,"Flujo (redondeado)";"Detallado",#N/A,FALSE,"Flujo (redondeado)"}</definedName>
    <definedName name="wq" hidden="1">{"Sin detalle",#N/A,FALSE,"Flujo (redondeado)";"Detallado",#N/A,FALSE,"Flujo (redondeado)"}</definedName>
    <definedName name="wq_1" localSheetId="35" hidden="1">{"Sin detalle",#N/A,FALSE,"Flujo (redondeado)";"Detallado",#N/A,FALSE,"Flujo (redondeado)"}</definedName>
    <definedName name="wq_1" localSheetId="37" hidden="1">{"Sin detalle",#N/A,FALSE,"Flujo (redondeado)";"Detallado",#N/A,FALSE,"Flujo (redondeado)"}</definedName>
    <definedName name="wq_1" localSheetId="36" hidden="1">{"Sin detalle",#N/A,FALSE,"Flujo (redondeado)";"Detallado",#N/A,FALSE,"Flujo (redondeado)"}</definedName>
    <definedName name="wq_1" localSheetId="33" hidden="1">{"Sin detalle",#N/A,FALSE,"Flujo (redondeado)";"Detallado",#N/A,FALSE,"Flujo (redondeado)"}</definedName>
    <definedName name="wq_1" localSheetId="34" hidden="1">{"Sin detalle",#N/A,FALSE,"Flujo (redondeado)";"Detallado",#N/A,FALSE,"Flujo (redondeado)"}</definedName>
    <definedName name="wq_1" localSheetId="31" hidden="1">{"Sin detalle",#N/A,FALSE,"Flujo (redondeado)";"Detallado",#N/A,FALSE,"Flujo (redondeado)"}</definedName>
    <definedName name="wq_1" hidden="1">{"Sin detalle",#N/A,FALSE,"Flujo (redondeado)";"Detallado",#N/A,FALSE,"Flujo (redondeado)"}</definedName>
    <definedName name="wq4ert" hidden="1">{"Avaliação de Cargos (Class Mens Todas)",#N/A,FALSE,"BANCO DE DADOS MENSALISTAS";"Avaliação de Cargos (Class Mens Todas)",#N/A,FALSE,"BANCO DE DADOS MENSALISTAS"}</definedName>
    <definedName name="wqds" localSheetId="35" hidden="1">{#N/A,#N/A,FALSE,"Aging Summary";#N/A,#N/A,FALSE,"Ratio Analysis";#N/A,#N/A,FALSE,"Test 120 Day Accts";#N/A,#N/A,FALSE,"Tickmarks"}</definedName>
    <definedName name="wqds" localSheetId="37" hidden="1">{#N/A,#N/A,FALSE,"Aging Summary";#N/A,#N/A,FALSE,"Ratio Analysis";#N/A,#N/A,FALSE,"Test 120 Day Accts";#N/A,#N/A,FALSE,"Tickmarks"}</definedName>
    <definedName name="wqds" localSheetId="36" hidden="1">{#N/A,#N/A,FALSE,"Aging Summary";#N/A,#N/A,FALSE,"Ratio Analysis";#N/A,#N/A,FALSE,"Test 120 Day Accts";#N/A,#N/A,FALSE,"Tickmarks"}</definedName>
    <definedName name="wqds" localSheetId="33" hidden="1">{#N/A,#N/A,FALSE,"Aging Summary";#N/A,#N/A,FALSE,"Ratio Analysis";#N/A,#N/A,FALSE,"Test 120 Day Accts";#N/A,#N/A,FALSE,"Tickmarks"}</definedName>
    <definedName name="wqds" localSheetId="34" hidden="1">{#N/A,#N/A,FALSE,"Aging Summary";#N/A,#N/A,FALSE,"Ratio Analysis";#N/A,#N/A,FALSE,"Test 120 Day Accts";#N/A,#N/A,FALSE,"Tickmarks"}</definedName>
    <definedName name="wqds" localSheetId="31" hidden="1">{#N/A,#N/A,FALSE,"Aging Summary";#N/A,#N/A,FALSE,"Ratio Analysis";#N/A,#N/A,FALSE,"Test 120 Day Accts";#N/A,#N/A,FALSE,"Tickmarks"}</definedName>
    <definedName name="wqds" hidden="1">{#N/A,#N/A,FALSE,"Aging Summary";#N/A,#N/A,FALSE,"Ratio Analysis";#N/A,#N/A,FALSE,"Test 120 Day Accts";#N/A,#N/A,FALSE,"Tickmarks"}</definedName>
    <definedName name="wqds_1" localSheetId="35" hidden="1">{#N/A,#N/A,FALSE,"Aging Summary";#N/A,#N/A,FALSE,"Ratio Analysis";#N/A,#N/A,FALSE,"Test 120 Day Accts";#N/A,#N/A,FALSE,"Tickmarks"}</definedName>
    <definedName name="wqds_1" localSheetId="37" hidden="1">{#N/A,#N/A,FALSE,"Aging Summary";#N/A,#N/A,FALSE,"Ratio Analysis";#N/A,#N/A,FALSE,"Test 120 Day Accts";#N/A,#N/A,FALSE,"Tickmarks"}</definedName>
    <definedName name="wqds_1" localSheetId="36" hidden="1">{#N/A,#N/A,FALSE,"Aging Summary";#N/A,#N/A,FALSE,"Ratio Analysis";#N/A,#N/A,FALSE,"Test 120 Day Accts";#N/A,#N/A,FALSE,"Tickmarks"}</definedName>
    <definedName name="wqds_1" localSheetId="33" hidden="1">{#N/A,#N/A,FALSE,"Aging Summary";#N/A,#N/A,FALSE,"Ratio Analysis";#N/A,#N/A,FALSE,"Test 120 Day Accts";#N/A,#N/A,FALSE,"Tickmarks"}</definedName>
    <definedName name="wqds_1" localSheetId="34" hidden="1">{#N/A,#N/A,FALSE,"Aging Summary";#N/A,#N/A,FALSE,"Ratio Analysis";#N/A,#N/A,FALSE,"Test 120 Day Accts";#N/A,#N/A,FALSE,"Tickmarks"}</definedName>
    <definedName name="wqds_1" localSheetId="31" hidden="1">{#N/A,#N/A,FALSE,"Aging Summary";#N/A,#N/A,FALSE,"Ratio Analysis";#N/A,#N/A,FALSE,"Test 120 Day Accts";#N/A,#N/A,FALSE,"Tickmarks"}</definedName>
    <definedName name="wqds_1" hidden="1">{#N/A,#N/A,FALSE,"Aging Summary";#N/A,#N/A,FALSE,"Ratio Analysis";#N/A,#N/A,FALSE,"Test 120 Day Accts";#N/A,#N/A,FALSE,"Tickmarks"}</definedName>
    <definedName name="wqdwdqw" localSheetId="35" hidden="1">{#N/A,#N/A,TRUE,"Resumen";#N/A,#N/A,TRUE,"Global";#N/A,#N/A,TRUE,"Agropecuario";#N/A,#N/A,TRUE,"Pesca";#N/A,#N/A,TRUE,"Minería";#N/A,#N/A,TRUE,"Elect. y Agua";#N/A,#N/A,TRUE,"Manufactura";#N/A,#N/A,TRUE,"Construcción";#N/A,#N/A,TRUE,"Comercio";#N/A,#N/A,TRUE,"Otros"}</definedName>
    <definedName name="wqdwdqw" localSheetId="37" hidden="1">{#N/A,#N/A,TRUE,"Resumen";#N/A,#N/A,TRUE,"Global";#N/A,#N/A,TRUE,"Agropecuario";#N/A,#N/A,TRUE,"Pesca";#N/A,#N/A,TRUE,"Minería";#N/A,#N/A,TRUE,"Elect. y Agua";#N/A,#N/A,TRUE,"Manufactura";#N/A,#N/A,TRUE,"Construcción";#N/A,#N/A,TRUE,"Comercio";#N/A,#N/A,TRUE,"Otros"}</definedName>
    <definedName name="wqdwdqw" localSheetId="36" hidden="1">{#N/A,#N/A,TRUE,"Resumen";#N/A,#N/A,TRUE,"Global";#N/A,#N/A,TRUE,"Agropecuario";#N/A,#N/A,TRUE,"Pesca";#N/A,#N/A,TRUE,"Minería";#N/A,#N/A,TRUE,"Elect. y Agua";#N/A,#N/A,TRUE,"Manufactura";#N/A,#N/A,TRUE,"Construcción";#N/A,#N/A,TRUE,"Comercio";#N/A,#N/A,TRUE,"Otros"}</definedName>
    <definedName name="wqdwdqw" localSheetId="33" hidden="1">{#N/A,#N/A,TRUE,"Resumen";#N/A,#N/A,TRUE,"Global";#N/A,#N/A,TRUE,"Agropecuario";#N/A,#N/A,TRUE,"Pesca";#N/A,#N/A,TRUE,"Minería";#N/A,#N/A,TRUE,"Elect. y Agua";#N/A,#N/A,TRUE,"Manufactura";#N/A,#N/A,TRUE,"Construcción";#N/A,#N/A,TRUE,"Comercio";#N/A,#N/A,TRUE,"Otros"}</definedName>
    <definedName name="wqdwdqw" localSheetId="34" hidden="1">{#N/A,#N/A,TRUE,"Resumen";#N/A,#N/A,TRUE,"Global";#N/A,#N/A,TRUE,"Agropecuario";#N/A,#N/A,TRUE,"Pesca";#N/A,#N/A,TRUE,"Minería";#N/A,#N/A,TRUE,"Elect. y Agua";#N/A,#N/A,TRUE,"Manufactura";#N/A,#N/A,TRUE,"Construcción";#N/A,#N/A,TRUE,"Comercio";#N/A,#N/A,TRUE,"Otros"}</definedName>
    <definedName name="wqdwdqw" localSheetId="31" hidden="1">{#N/A,#N/A,TRUE,"Resumen";#N/A,#N/A,TRUE,"Global";#N/A,#N/A,TRUE,"Agropecuario";#N/A,#N/A,TRUE,"Pesca";#N/A,#N/A,TRUE,"Minería";#N/A,#N/A,TRUE,"Elect. y Agua";#N/A,#N/A,TRUE,"Manufactura";#N/A,#N/A,TRUE,"Construcción";#N/A,#N/A,TRUE,"Comercio";#N/A,#N/A,TRUE,"Otros"}</definedName>
    <definedName name="wqdwdqw" hidden="1">{#N/A,#N/A,TRUE,"Resumen";#N/A,#N/A,TRUE,"Global";#N/A,#N/A,TRUE,"Agropecuario";#N/A,#N/A,TRUE,"Pesca";#N/A,#N/A,TRUE,"Minería";#N/A,#N/A,TRUE,"Elect. y Agua";#N/A,#N/A,TRUE,"Manufactura";#N/A,#N/A,TRUE,"Construcción";#N/A,#N/A,TRUE,"Comercio";#N/A,#N/A,TRUE,"Otros"}</definedName>
    <definedName name="wqeqwdes">#REF!</definedName>
    <definedName name="wqer" localSheetId="31" hidden="1">{#N/A,#N/A,TRUE,"Cover";#N/A,#N/A,TRUE,"Conts";#N/A,#N/A,TRUE,"VOS";#N/A,#N/A,TRUE,"Warrington";#N/A,#N/A,TRUE,"Widnes"}</definedName>
    <definedName name="wqer" hidden="1">{#N/A,#N/A,TRUE,"Cover";#N/A,#N/A,TRUE,"Conts";#N/A,#N/A,TRUE,"VOS";#N/A,#N/A,TRUE,"Warrington";#N/A,#N/A,TRUE,"Widnes"}</definedName>
    <definedName name="wqewq" localSheetId="35" hidden="1">{#N/A,#N/A,FALSE,"SumG";#N/A,#N/A,FALSE,"ElecG";#N/A,#N/A,FALSE,"MechG";#N/A,#N/A,FALSE,"GeotG";#N/A,#N/A,FALSE,"PrcsG";#N/A,#N/A,FALSE,"TunnG";#N/A,#N/A,FALSE,"CivlG";#N/A,#N/A,FALSE,"NtwkG";#N/A,#N/A,FALSE,"EstgG";#N/A,#N/A,FALSE,"PEngG"}</definedName>
    <definedName name="wqewq" localSheetId="37" hidden="1">{#N/A,#N/A,FALSE,"SumG";#N/A,#N/A,FALSE,"ElecG";#N/A,#N/A,FALSE,"MechG";#N/A,#N/A,FALSE,"GeotG";#N/A,#N/A,FALSE,"PrcsG";#N/A,#N/A,FALSE,"TunnG";#N/A,#N/A,FALSE,"CivlG";#N/A,#N/A,FALSE,"NtwkG";#N/A,#N/A,FALSE,"EstgG";#N/A,#N/A,FALSE,"PEngG"}</definedName>
    <definedName name="wqewq" localSheetId="36" hidden="1">{#N/A,#N/A,FALSE,"SumG";#N/A,#N/A,FALSE,"ElecG";#N/A,#N/A,FALSE,"MechG";#N/A,#N/A,FALSE,"GeotG";#N/A,#N/A,FALSE,"PrcsG";#N/A,#N/A,FALSE,"TunnG";#N/A,#N/A,FALSE,"CivlG";#N/A,#N/A,FALSE,"NtwkG";#N/A,#N/A,FALSE,"EstgG";#N/A,#N/A,FALSE,"PEngG"}</definedName>
    <definedName name="wqewq" localSheetId="33" hidden="1">{#N/A,#N/A,FALSE,"SumG";#N/A,#N/A,FALSE,"ElecG";#N/A,#N/A,FALSE,"MechG";#N/A,#N/A,FALSE,"GeotG";#N/A,#N/A,FALSE,"PrcsG";#N/A,#N/A,FALSE,"TunnG";#N/A,#N/A,FALSE,"CivlG";#N/A,#N/A,FALSE,"NtwkG";#N/A,#N/A,FALSE,"EstgG";#N/A,#N/A,FALSE,"PEngG"}</definedName>
    <definedName name="wqewq" localSheetId="34" hidden="1">{#N/A,#N/A,FALSE,"SumG";#N/A,#N/A,FALSE,"ElecG";#N/A,#N/A,FALSE,"MechG";#N/A,#N/A,FALSE,"GeotG";#N/A,#N/A,FALSE,"PrcsG";#N/A,#N/A,FALSE,"TunnG";#N/A,#N/A,FALSE,"CivlG";#N/A,#N/A,FALSE,"NtwkG";#N/A,#N/A,FALSE,"EstgG";#N/A,#N/A,FALSE,"PEngG"}</definedName>
    <definedName name="wqewq" localSheetId="31" hidden="1">{#N/A,#N/A,FALSE,"SumG";#N/A,#N/A,FALSE,"ElecG";#N/A,#N/A,FALSE,"MechG";#N/A,#N/A,FALSE,"GeotG";#N/A,#N/A,FALSE,"PrcsG";#N/A,#N/A,FALSE,"TunnG";#N/A,#N/A,FALSE,"CivlG";#N/A,#N/A,FALSE,"NtwkG";#N/A,#N/A,FALSE,"EstgG";#N/A,#N/A,FALSE,"PEngG"}</definedName>
    <definedName name="wqewq" hidden="1">{#N/A,#N/A,FALSE,"SumG";#N/A,#N/A,FALSE,"ElecG";#N/A,#N/A,FALSE,"MechG";#N/A,#N/A,FALSE,"GeotG";#N/A,#N/A,FALSE,"PrcsG";#N/A,#N/A,FALSE,"TunnG";#N/A,#N/A,FALSE,"CivlG";#N/A,#N/A,FALSE,"NtwkG";#N/A,#N/A,FALSE,"EstgG";#N/A,#N/A,FALSE,"PEngG"}</definedName>
    <definedName name="wqewqe">#REF!</definedName>
    <definedName name="wqrg" localSheetId="35" hidden="1">{#N/A,#N/A,FALSE,"WBS 1.06";#N/A,#N/A,FALSE,"WBS 1.14";#N/A,#N/A,FALSE,"WBS 1.17";#N/A,#N/A,FALSE,"WBS 1.18"}</definedName>
    <definedName name="wqrg" localSheetId="37" hidden="1">{#N/A,#N/A,FALSE,"WBS 1.06";#N/A,#N/A,FALSE,"WBS 1.14";#N/A,#N/A,FALSE,"WBS 1.17";#N/A,#N/A,FALSE,"WBS 1.18"}</definedName>
    <definedName name="wqrg" localSheetId="36" hidden="1">{#N/A,#N/A,FALSE,"WBS 1.06";#N/A,#N/A,FALSE,"WBS 1.14";#N/A,#N/A,FALSE,"WBS 1.17";#N/A,#N/A,FALSE,"WBS 1.18"}</definedName>
    <definedName name="wqrg" localSheetId="33" hidden="1">{#N/A,#N/A,FALSE,"WBS 1.06";#N/A,#N/A,FALSE,"WBS 1.14";#N/A,#N/A,FALSE,"WBS 1.17";#N/A,#N/A,FALSE,"WBS 1.18"}</definedName>
    <definedName name="wqrg" localSheetId="34" hidden="1">{#N/A,#N/A,FALSE,"WBS 1.06";#N/A,#N/A,FALSE,"WBS 1.14";#N/A,#N/A,FALSE,"WBS 1.17";#N/A,#N/A,FALSE,"WBS 1.18"}</definedName>
    <definedName name="wqrg" localSheetId="31" hidden="1">{#N/A,#N/A,FALSE,"WBS 1.06";#N/A,#N/A,FALSE,"WBS 1.14";#N/A,#N/A,FALSE,"WBS 1.17";#N/A,#N/A,FALSE,"WBS 1.18"}</definedName>
    <definedName name="wqrg" hidden="1">{#N/A,#N/A,FALSE,"WBS 1.06";#N/A,#N/A,FALSE,"WBS 1.14";#N/A,#N/A,FALSE,"WBS 1.17";#N/A,#N/A,FALSE,"WBS 1.18"}</definedName>
    <definedName name="wqs" localSheetId="31" hidden="1">#REF!</definedName>
    <definedName name="wqs" hidden="1">#REF!</definedName>
    <definedName name="WQW" localSheetId="35" hidden="1">{#N/A,#N/A,FALSE,"GERAL";#N/A,#N/A,FALSE,"012-96";#N/A,#N/A,FALSE,"018-96";#N/A,#N/A,FALSE,"027-96";#N/A,#N/A,FALSE,"059-96";#N/A,#N/A,FALSE,"076-96";#N/A,#N/A,FALSE,"019-97";#N/A,#N/A,FALSE,"021-97";#N/A,#N/A,FALSE,"022-97";#N/A,#N/A,FALSE,"028-97"}</definedName>
    <definedName name="WQW" localSheetId="37" hidden="1">{#N/A,#N/A,FALSE,"GERAL";#N/A,#N/A,FALSE,"012-96";#N/A,#N/A,FALSE,"018-96";#N/A,#N/A,FALSE,"027-96";#N/A,#N/A,FALSE,"059-96";#N/A,#N/A,FALSE,"076-96";#N/A,#N/A,FALSE,"019-97";#N/A,#N/A,FALSE,"021-97";#N/A,#N/A,FALSE,"022-97";#N/A,#N/A,FALSE,"028-97"}</definedName>
    <definedName name="WQW" localSheetId="36" hidden="1">{#N/A,#N/A,FALSE,"GERAL";#N/A,#N/A,FALSE,"012-96";#N/A,#N/A,FALSE,"018-96";#N/A,#N/A,FALSE,"027-96";#N/A,#N/A,FALSE,"059-96";#N/A,#N/A,FALSE,"076-96";#N/A,#N/A,FALSE,"019-97";#N/A,#N/A,FALSE,"021-97";#N/A,#N/A,FALSE,"022-97";#N/A,#N/A,FALSE,"028-97"}</definedName>
    <definedName name="WQW" localSheetId="33" hidden="1">{#N/A,#N/A,FALSE,"GERAL";#N/A,#N/A,FALSE,"012-96";#N/A,#N/A,FALSE,"018-96";#N/A,#N/A,FALSE,"027-96";#N/A,#N/A,FALSE,"059-96";#N/A,#N/A,FALSE,"076-96";#N/A,#N/A,FALSE,"019-97";#N/A,#N/A,FALSE,"021-97";#N/A,#N/A,FALSE,"022-97";#N/A,#N/A,FALSE,"028-97"}</definedName>
    <definedName name="WQW" localSheetId="34" hidden="1">{#N/A,#N/A,FALSE,"GERAL";#N/A,#N/A,FALSE,"012-96";#N/A,#N/A,FALSE,"018-96";#N/A,#N/A,FALSE,"027-96";#N/A,#N/A,FALSE,"059-96";#N/A,#N/A,FALSE,"076-96";#N/A,#N/A,FALSE,"019-97";#N/A,#N/A,FALSE,"021-97";#N/A,#N/A,FALSE,"022-97";#N/A,#N/A,FALSE,"028-97"}</definedName>
    <definedName name="WQW" localSheetId="31" hidden="1">{#N/A,#N/A,FALSE,"GERAL";#N/A,#N/A,FALSE,"012-96";#N/A,#N/A,FALSE,"018-96";#N/A,#N/A,FALSE,"027-96";#N/A,#N/A,FALSE,"059-96";#N/A,#N/A,FALSE,"076-96";#N/A,#N/A,FALSE,"019-97";#N/A,#N/A,FALSE,"021-97";#N/A,#N/A,FALSE,"022-97";#N/A,#N/A,FALSE,"028-97"}</definedName>
    <definedName name="WQW" hidden="1">{#N/A,#N/A,FALSE,"GERAL";#N/A,#N/A,FALSE,"012-96";#N/A,#N/A,FALSE,"018-96";#N/A,#N/A,FALSE,"027-96";#N/A,#N/A,FALSE,"059-96";#N/A,#N/A,FALSE,"076-96";#N/A,#N/A,FALSE,"019-97";#N/A,#N/A,FALSE,"021-97";#N/A,#N/A,FALSE,"022-97";#N/A,#N/A,FALSE,"028-97"}</definedName>
    <definedName name="wqwe" localSheetId="35" hidden="1">{"Sin detalle",#N/A,FALSE,"Flujo (redondeado)";"Detallado",#N/A,FALSE,"Flujo (redondeado)"}</definedName>
    <definedName name="wqwe" localSheetId="37" hidden="1">{"Sin detalle",#N/A,FALSE,"Flujo (redondeado)";"Detallado",#N/A,FALSE,"Flujo (redondeado)"}</definedName>
    <definedName name="wqwe" localSheetId="36" hidden="1">{"Sin detalle",#N/A,FALSE,"Flujo (redondeado)";"Detallado",#N/A,FALSE,"Flujo (redondeado)"}</definedName>
    <definedName name="wqwe" localSheetId="33" hidden="1">{"Sin detalle",#N/A,FALSE,"Flujo (redondeado)";"Detallado",#N/A,FALSE,"Flujo (redondeado)"}</definedName>
    <definedName name="wqwe" localSheetId="34" hidden="1">{"Sin detalle",#N/A,FALSE,"Flujo (redondeado)";"Detallado",#N/A,FALSE,"Flujo (redondeado)"}</definedName>
    <definedName name="wqwe" localSheetId="31" hidden="1">{"Sin detalle",#N/A,FALSE,"Flujo (redondeado)";"Detallado",#N/A,FALSE,"Flujo (redondeado)"}</definedName>
    <definedName name="wqwe" hidden="1">{"Sin detalle",#N/A,FALSE,"Flujo (redondeado)";"Detallado",#N/A,FALSE,"Flujo (redondeado)"}</definedName>
    <definedName name="wqweqweqwe">#REF!</definedName>
    <definedName name="wqwqw" hidden="1">#REF!</definedName>
    <definedName name="wr" localSheetId="35" hidden="1">{#N/A,#N/A,FALSE,"COVER1.XLS ";#N/A,#N/A,FALSE,"RACT1.XLS";#N/A,#N/A,FALSE,"RACT2.XLS";#N/A,#N/A,FALSE,"ECCMP";#N/A,#N/A,FALSE,"WELDER.XLS"}</definedName>
    <definedName name="wr" localSheetId="37" hidden="1">{#N/A,#N/A,FALSE,"COVER1.XLS ";#N/A,#N/A,FALSE,"RACT1.XLS";#N/A,#N/A,FALSE,"RACT2.XLS";#N/A,#N/A,FALSE,"ECCMP";#N/A,#N/A,FALSE,"WELDER.XLS"}</definedName>
    <definedName name="wr" localSheetId="36" hidden="1">{#N/A,#N/A,FALSE,"COVER1.XLS ";#N/A,#N/A,FALSE,"RACT1.XLS";#N/A,#N/A,FALSE,"RACT2.XLS";#N/A,#N/A,FALSE,"ECCMP";#N/A,#N/A,FALSE,"WELDER.XLS"}</definedName>
    <definedName name="wr" localSheetId="33" hidden="1">{#N/A,#N/A,FALSE,"COVER1.XLS ";#N/A,#N/A,FALSE,"RACT1.XLS";#N/A,#N/A,FALSE,"RACT2.XLS";#N/A,#N/A,FALSE,"ECCMP";#N/A,#N/A,FALSE,"WELDER.XLS"}</definedName>
    <definedName name="wr" localSheetId="34" hidden="1">{#N/A,#N/A,FALSE,"COVER1.XLS ";#N/A,#N/A,FALSE,"RACT1.XLS";#N/A,#N/A,FALSE,"RACT2.XLS";#N/A,#N/A,FALSE,"ECCMP";#N/A,#N/A,FALSE,"WELDER.XLS"}</definedName>
    <definedName name="wr" localSheetId="31" hidden="1">{#N/A,#N/A,FALSE,"COVER1.XLS ";#N/A,#N/A,FALSE,"RACT1.XLS";#N/A,#N/A,FALSE,"RACT2.XLS";#N/A,#N/A,FALSE,"ECCMP";#N/A,#N/A,FALSE,"WELDER.XLS"}</definedName>
    <definedName name="wr" hidden="1">{#N/A,#N/A,FALSE,"COVER1.XLS ";#N/A,#N/A,FALSE,"RACT1.XLS";#N/A,#N/A,FALSE,"RACT2.XLS";#N/A,#N/A,FALSE,"ECCMP";#N/A,#N/A,FALSE,"WELDER.XLS"}</definedName>
    <definedName name="wr.printeprs2" localSheetId="35" hidden="1">{#N/A,#N/A,FALSE,"minas";#N/A,#N/A,FALSE,"Total_OC015";#N/A,#N/A,FALSE,"ADMIN";#N/A,#N/A,FALSE,"PROCES";#N/A,#N/A,FALSE,"civil";#N/A,#N/A,FALSE,"CAÑER";#N/A,#N/A,FALSE,"ELEC";#N/A,#N/A,FALSE,"INSTR";#N/A,#N/A,FALSE,"PDS";#N/A,#N/A,FALSE,"mecan"}</definedName>
    <definedName name="wr.printeprs2" localSheetId="37" hidden="1">{#N/A,#N/A,FALSE,"minas";#N/A,#N/A,FALSE,"Total_OC015";#N/A,#N/A,FALSE,"ADMIN";#N/A,#N/A,FALSE,"PROCES";#N/A,#N/A,FALSE,"civil";#N/A,#N/A,FALSE,"CAÑER";#N/A,#N/A,FALSE,"ELEC";#N/A,#N/A,FALSE,"INSTR";#N/A,#N/A,FALSE,"PDS";#N/A,#N/A,FALSE,"mecan"}</definedName>
    <definedName name="wr.printeprs2" localSheetId="36" hidden="1">{#N/A,#N/A,FALSE,"minas";#N/A,#N/A,FALSE,"Total_OC015";#N/A,#N/A,FALSE,"ADMIN";#N/A,#N/A,FALSE,"PROCES";#N/A,#N/A,FALSE,"civil";#N/A,#N/A,FALSE,"CAÑER";#N/A,#N/A,FALSE,"ELEC";#N/A,#N/A,FALSE,"INSTR";#N/A,#N/A,FALSE,"PDS";#N/A,#N/A,FALSE,"mecan"}</definedName>
    <definedName name="wr.printeprs2" localSheetId="33" hidden="1">{#N/A,#N/A,FALSE,"minas";#N/A,#N/A,FALSE,"Total_OC015";#N/A,#N/A,FALSE,"ADMIN";#N/A,#N/A,FALSE,"PROCES";#N/A,#N/A,FALSE,"civil";#N/A,#N/A,FALSE,"CAÑER";#N/A,#N/A,FALSE,"ELEC";#N/A,#N/A,FALSE,"INSTR";#N/A,#N/A,FALSE,"PDS";#N/A,#N/A,FALSE,"mecan"}</definedName>
    <definedName name="wr.printeprs2" localSheetId="34" hidden="1">{#N/A,#N/A,FALSE,"minas";#N/A,#N/A,FALSE,"Total_OC015";#N/A,#N/A,FALSE,"ADMIN";#N/A,#N/A,FALSE,"PROCES";#N/A,#N/A,FALSE,"civil";#N/A,#N/A,FALSE,"CAÑER";#N/A,#N/A,FALSE,"ELEC";#N/A,#N/A,FALSE,"INSTR";#N/A,#N/A,FALSE,"PDS";#N/A,#N/A,FALSE,"mecan"}</definedName>
    <definedName name="wr.printeprs2" localSheetId="31" hidden="1">{#N/A,#N/A,FALSE,"minas";#N/A,#N/A,FALSE,"Total_OC015";#N/A,#N/A,FALSE,"ADMIN";#N/A,#N/A,FALSE,"PROCES";#N/A,#N/A,FALSE,"civil";#N/A,#N/A,FALSE,"CAÑER";#N/A,#N/A,FALSE,"ELEC";#N/A,#N/A,FALSE,"INSTR";#N/A,#N/A,FALSE,"PDS";#N/A,#N/A,FALSE,"mecan"}</definedName>
    <definedName name="wr.printeprs2" hidden="1">{#N/A,#N/A,FALSE,"minas";#N/A,#N/A,FALSE,"Total_OC015";#N/A,#N/A,FALSE,"ADMIN";#N/A,#N/A,FALSE,"PROCES";#N/A,#N/A,FALSE,"civil";#N/A,#N/A,FALSE,"CAÑER";#N/A,#N/A,FALSE,"ELEC";#N/A,#N/A,FALSE,"INSTR";#N/A,#N/A,FALSE,"PDS";#N/A,#N/A,FALSE,"mecan"}</definedName>
    <definedName name="wra" localSheetId="35" hidden="1">#REF!</definedName>
    <definedName name="wra" localSheetId="37" hidden="1">#REF!</definedName>
    <definedName name="wra" localSheetId="36" hidden="1">#REF!</definedName>
    <definedName name="wra" localSheetId="33" hidden="1">#REF!</definedName>
    <definedName name="wra" localSheetId="34" hidden="1">#REF!</definedName>
    <definedName name="wra" localSheetId="31" hidden="1">#REF!</definedName>
    <definedName name="wra" hidden="1">#REF!</definedName>
    <definedName name="WRAP">#REF!</definedName>
    <definedName name="WRAP_CAP">#REF!</definedName>
    <definedName name="WRAP_ELBOW">#REF!</definedName>
    <definedName name="WRAP_FLANGE">#REF!</definedName>
    <definedName name="WRAP_PIPE">#REF!</definedName>
    <definedName name="WRAP_REDUCER">#REF!</definedName>
    <definedName name="WRAP_TEE">#REF!</definedName>
    <definedName name="WRAP_VALVE">#REF!</definedName>
    <definedName name="WRAPPING">#REF!</definedName>
    <definedName name="WRB" localSheetId="31">#REF!</definedName>
    <definedName name="WRB">!#REF!</definedName>
    <definedName name="Wrexham" localSheetId="35" hidden="1">{#N/A,#N/A,FALSE,"Extension Title";#N/A,#N/A,FALSE,"Extensions Main";#N/A,#N/A,FALSE,"Christchurst";#N/A,#N/A,FALSE,"Larkfield Extension";#N/A,#N/A,FALSE,"Taunton";#N/A,#N/A,FALSE,"Farlington";#N/A,#N/A,FALSE,"Sidney Street";#N/A,#N/A,FALSE,"Tamworth";#N/A,#N/A,FALSE,"New Build Main"}</definedName>
    <definedName name="Wrexham" localSheetId="37" hidden="1">{#N/A,#N/A,FALSE,"Extension Title";#N/A,#N/A,FALSE,"Extensions Main";#N/A,#N/A,FALSE,"Christchurst";#N/A,#N/A,FALSE,"Larkfield Extension";#N/A,#N/A,FALSE,"Taunton";#N/A,#N/A,FALSE,"Farlington";#N/A,#N/A,FALSE,"Sidney Street";#N/A,#N/A,FALSE,"Tamworth";#N/A,#N/A,FALSE,"New Build Main"}</definedName>
    <definedName name="Wrexham" localSheetId="32" hidden="1">{#N/A,#N/A,FALSE,"Extension Title";#N/A,#N/A,FALSE,"Extensions Main";#N/A,#N/A,FALSE,"Christchurst";#N/A,#N/A,FALSE,"Larkfield Extension";#N/A,#N/A,FALSE,"Taunton";#N/A,#N/A,FALSE,"Farlington";#N/A,#N/A,FALSE,"Sidney Street";#N/A,#N/A,FALSE,"Tamworth";#N/A,#N/A,FALSE,"New Build Main"}</definedName>
    <definedName name="Wrexham" localSheetId="21" hidden="1">{#N/A,#N/A,FALSE,"Extension Title";#N/A,#N/A,FALSE,"Extensions Main";#N/A,#N/A,FALSE,"Christchurst";#N/A,#N/A,FALSE,"Larkfield Extension";#N/A,#N/A,FALSE,"Taunton";#N/A,#N/A,FALSE,"Farlington";#N/A,#N/A,FALSE,"Sidney Street";#N/A,#N/A,FALSE,"Tamworth";#N/A,#N/A,FALSE,"New Build Main"}</definedName>
    <definedName name="Wrexham" localSheetId="36" hidden="1">{#N/A,#N/A,FALSE,"Extension Title";#N/A,#N/A,FALSE,"Extensions Main";#N/A,#N/A,FALSE,"Christchurst";#N/A,#N/A,FALSE,"Larkfield Extension";#N/A,#N/A,FALSE,"Taunton";#N/A,#N/A,FALSE,"Farlington";#N/A,#N/A,FALSE,"Sidney Street";#N/A,#N/A,FALSE,"Tamworth";#N/A,#N/A,FALSE,"New Build Main"}</definedName>
    <definedName name="Wrexham" localSheetId="33" hidden="1">{#N/A,#N/A,FALSE,"Extension Title";#N/A,#N/A,FALSE,"Extensions Main";#N/A,#N/A,FALSE,"Christchurst";#N/A,#N/A,FALSE,"Larkfield Extension";#N/A,#N/A,FALSE,"Taunton";#N/A,#N/A,FALSE,"Farlington";#N/A,#N/A,FALSE,"Sidney Street";#N/A,#N/A,FALSE,"Tamworth";#N/A,#N/A,FALSE,"New Build Main"}</definedName>
    <definedName name="Wrexham" localSheetId="34" hidden="1">{#N/A,#N/A,FALSE,"Extension Title";#N/A,#N/A,FALSE,"Extensions Main";#N/A,#N/A,FALSE,"Christchurst";#N/A,#N/A,FALSE,"Larkfield Extension";#N/A,#N/A,FALSE,"Taunton";#N/A,#N/A,FALSE,"Farlington";#N/A,#N/A,FALSE,"Sidney Street";#N/A,#N/A,FALSE,"Tamworth";#N/A,#N/A,FALSE,"New Build Main"}</definedName>
    <definedName name="Wrexham" localSheetId="31" hidden="1">{#N/A,#N/A,FALSE,"Extension Title";#N/A,#N/A,FALSE,"Extensions Main";#N/A,#N/A,FALSE,"Christchurst";#N/A,#N/A,FALSE,"Larkfield Extension";#N/A,#N/A,FALSE,"Taunton";#N/A,#N/A,FALSE,"Farlington";#N/A,#N/A,FALSE,"Sidney Street";#N/A,#N/A,FALSE,"Tamworth";#N/A,#N/A,FALSE,"New Build Main"}</definedName>
    <definedName name="Wrexham" hidden="1">{#N/A,#N/A,FALSE,"Extension Title";#N/A,#N/A,FALSE,"Extensions Main";#N/A,#N/A,FALSE,"Christchurst";#N/A,#N/A,FALSE,"Larkfield Extension";#N/A,#N/A,FALSE,"Taunton";#N/A,#N/A,FALSE,"Farlington";#N/A,#N/A,FALSE,"Sidney Street";#N/A,#N/A,FALSE,"Tamworth";#N/A,#N/A,FALSE,"New Build Main"}</definedName>
    <definedName name="WRITE" localSheetId="35" hidden="1">{#N/A,#N/A,FALSE,"CCTV"}</definedName>
    <definedName name="WRITE" localSheetId="37" hidden="1">{#N/A,#N/A,FALSE,"CCTV"}</definedName>
    <definedName name="WRITE" localSheetId="36" hidden="1">{#N/A,#N/A,FALSE,"CCTV"}</definedName>
    <definedName name="WRITE" localSheetId="33" hidden="1">{#N/A,#N/A,FALSE,"CCTV"}</definedName>
    <definedName name="WRITE" localSheetId="34" hidden="1">{#N/A,#N/A,FALSE,"CCTV"}</definedName>
    <definedName name="WRITE" localSheetId="31" hidden="1">{#N/A,#N/A,FALSE,"CCTV"}</definedName>
    <definedName name="WRITE" hidden="1">{#N/A,#N/A,FALSE,"CCTV"}</definedName>
    <definedName name="wrn" localSheetId="35" hidden="1">{#N/A,#N/A,TRUE,"Est. de Fact.";#N/A,#N/A,TRUE,"Capitulo 19";#N/A,#N/A,TRUE,"Proyecto P855"}</definedName>
    <definedName name="wrn" localSheetId="37" hidden="1">{#N/A,#N/A,TRUE,"Est. de Fact.";#N/A,#N/A,TRUE,"Capitulo 19";#N/A,#N/A,TRUE,"Proyecto P855"}</definedName>
    <definedName name="wrn" localSheetId="36" hidden="1">{#N/A,#N/A,TRUE,"Est. de Fact.";#N/A,#N/A,TRUE,"Capitulo 19";#N/A,#N/A,TRUE,"Proyecto P855"}</definedName>
    <definedName name="wrn" localSheetId="30" hidden="1">{#N/A,#N/A,FALSE,"DCF Summary";#N/A,#N/A,FALSE,"Casema";#N/A,#N/A,FALSE,"Casema NoTel";#N/A,#N/A,FALSE,"UK";#N/A,#N/A,FALSE,"RCF";#N/A,#N/A,FALSE,"Intercable CZ";#N/A,#N/A,FALSE,"Interkabel P"}</definedName>
    <definedName name="wrn" localSheetId="33" hidden="1">{#N/A,#N/A,TRUE,"Est. de Fact.";#N/A,#N/A,TRUE,"Capitulo 19";#N/A,#N/A,TRUE,"Proyecto P855"}</definedName>
    <definedName name="wrn" localSheetId="34" hidden="1">{#N/A,#N/A,TRUE,"Est. de Fact.";#N/A,#N/A,TRUE,"Capitulo 19";#N/A,#N/A,TRUE,"Proyecto P855"}</definedName>
    <definedName name="wrn" localSheetId="31" hidden="1">{#N/A,#N/A,TRUE,"Est. de Fact.";#N/A,#N/A,TRUE,"Capitulo 19";#N/A,#N/A,TRUE,"Proyecto P855"}</definedName>
    <definedName name="wrn" localSheetId="29" hidden="1">{#N/A,#N/A,FALSE,"DCF Summary";#N/A,#N/A,FALSE,"Casema";#N/A,#N/A,FALSE,"Casema NoTel";#N/A,#N/A,FALSE,"UK";#N/A,#N/A,FALSE,"RCF";#N/A,#N/A,FALSE,"Intercable CZ";#N/A,#N/A,FALSE,"Interkabel P"}</definedName>
    <definedName name="wrn" hidden="1">{#N/A,#N/A,FALSE,"DCF Summary";#N/A,#N/A,FALSE,"Casema";#N/A,#N/A,FALSE,"Casema NoTel";#N/A,#N/A,FALSE,"UK";#N/A,#N/A,FALSE,"RCF";#N/A,#N/A,FALSE,"Intercable CZ";#N/A,#N/A,FALSE,"Interkabel P"}</definedName>
    <definedName name="wrn.02INFORME." localSheetId="35" hidden="1">{"NORMAL",#N/A,FALSE,"02"}</definedName>
    <definedName name="wrn.02INFORME." localSheetId="37" hidden="1">{"NORMAL",#N/A,FALSE,"02"}</definedName>
    <definedName name="wrn.02INFORME." localSheetId="36" hidden="1">{"NORMAL",#N/A,FALSE,"02"}</definedName>
    <definedName name="wrn.02INFORME." localSheetId="33" hidden="1">{"NORMAL",#N/A,FALSE,"02"}</definedName>
    <definedName name="wrn.02INFORME." localSheetId="34" hidden="1">{"NORMAL",#N/A,FALSE,"02"}</definedName>
    <definedName name="wrn.02INFORME." localSheetId="31" hidden="1">{"NORMAL",#N/A,FALSE,"02"}</definedName>
    <definedName name="wrn.02INFORME." hidden="1">{"NORMAL",#N/A,FALSE,"02"}</definedName>
    <definedName name="wrn.1." localSheetId="35" hidden="1">{#N/A,#N/A,FALSE,"17MAY";#N/A,#N/A,FALSE,"24MAY"}</definedName>
    <definedName name="wrn.1." localSheetId="37" hidden="1">{#N/A,#N/A,FALSE,"17MAY";#N/A,#N/A,FALSE,"24MAY"}</definedName>
    <definedName name="wrn.1." localSheetId="36" hidden="1">{#N/A,#N/A,FALSE,"17MAY";#N/A,#N/A,FALSE,"24MAY"}</definedName>
    <definedName name="wrn.1." localSheetId="33" hidden="1">{#N/A,#N/A,FALSE,"17MAY";#N/A,#N/A,FALSE,"24MAY"}</definedName>
    <definedName name="wrn.1." localSheetId="34" hidden="1">{#N/A,#N/A,FALSE,"17MAY";#N/A,#N/A,FALSE,"24MAY"}</definedName>
    <definedName name="wrn.1." localSheetId="31" hidden="1">{#N/A,#N/A,FALSE,"17MAY";#N/A,#N/A,FALSE,"24MAY"}</definedName>
    <definedName name="wrn.1." hidden="1">{#N/A,#N/A,FALSE,"17MAY";#N/A,#N/A,FALSE,"24MAY"}</definedName>
    <definedName name="wrn.12._.Costs._.Act._.Fcast._.All." localSheetId="35" hidden="1">{#N/A,#N/A,FALSE,"Act.Fcst Costs"}</definedName>
    <definedName name="wrn.12._.Costs._.Act._.Fcast._.All." localSheetId="37" hidden="1">{#N/A,#N/A,FALSE,"Act.Fcst Costs"}</definedName>
    <definedName name="wrn.12._.Costs._.Act._.Fcast._.All." localSheetId="36" hidden="1">{#N/A,#N/A,FALSE,"Act.Fcst Costs"}</definedName>
    <definedName name="wrn.12._.Costs._.Act._.Fcast._.All." localSheetId="33" hidden="1">{#N/A,#N/A,FALSE,"Act.Fcst Costs"}</definedName>
    <definedName name="wrn.12._.Costs._.Act._.Fcast._.All." localSheetId="34" hidden="1">{#N/A,#N/A,FALSE,"Act.Fcst Costs"}</definedName>
    <definedName name="wrn.12._.Costs._.Act._.Fcast._.All." localSheetId="31" hidden="1">{#N/A,#N/A,FALSE,"Act.Fcst Costs"}</definedName>
    <definedName name="wrn.12._.Costs._.Act._.Fcast._.All." hidden="1">{#N/A,#N/A,FALSE,"Act.Fcst Costs"}</definedName>
    <definedName name="wrn.2." localSheetId="35" hidden="1">{"4",#N/A,FALSE,"Flujos Caja - Mon. 1999"}</definedName>
    <definedName name="wrn.2." localSheetId="37" hidden="1">{"4",#N/A,FALSE,"Flujos Caja - Mon. 1999"}</definedName>
    <definedName name="wrn.2." localSheetId="36" hidden="1">{"4",#N/A,FALSE,"Flujos Caja - Mon. 1999"}</definedName>
    <definedName name="wrn.2." localSheetId="33" hidden="1">{"4",#N/A,FALSE,"Flujos Caja - Mon. 1999"}</definedName>
    <definedName name="wrn.2." localSheetId="34" hidden="1">{"4",#N/A,FALSE,"Flujos Caja - Mon. 1999"}</definedName>
    <definedName name="wrn.2." localSheetId="31" hidden="1">{"4",#N/A,FALSE,"Flujos Caja - Mon. 1999"}</definedName>
    <definedName name="wrn.2." hidden="1">{"4",#N/A,FALSE,"Flujos Caja - Mon. 1999"}</definedName>
    <definedName name="wrn.2.2" localSheetId="35" hidden="1">{#N/A,#N/A,FALSE,"17MAY";#N/A,#N/A,FALSE,"24MAY"}</definedName>
    <definedName name="wrn.2.2" localSheetId="37" hidden="1">{#N/A,#N/A,FALSE,"17MAY";#N/A,#N/A,FALSE,"24MAY"}</definedName>
    <definedName name="wrn.2.2" localSheetId="36" hidden="1">{#N/A,#N/A,FALSE,"17MAY";#N/A,#N/A,FALSE,"24MAY"}</definedName>
    <definedName name="wrn.2.2" localSheetId="33" hidden="1">{#N/A,#N/A,FALSE,"17MAY";#N/A,#N/A,FALSE,"24MAY"}</definedName>
    <definedName name="wrn.2.2" localSheetId="34" hidden="1">{#N/A,#N/A,FALSE,"17MAY";#N/A,#N/A,FALSE,"24MAY"}</definedName>
    <definedName name="wrn.2.2" localSheetId="31" hidden="1">{#N/A,#N/A,FALSE,"17MAY";#N/A,#N/A,FALSE,"24MAY"}</definedName>
    <definedName name="wrn.2.2" hidden="1">{#N/A,#N/A,FALSE,"17MAY";#N/A,#N/A,FALSE,"24MAY"}</definedName>
    <definedName name="wrn.2번." localSheetId="35" hidden="1">{#N/A,#N/A,FALSE,"2~8번"}</definedName>
    <definedName name="wrn.2번." localSheetId="37" hidden="1">{#N/A,#N/A,FALSE,"2~8번"}</definedName>
    <definedName name="wrn.2번." localSheetId="36" hidden="1">{#N/A,#N/A,FALSE,"2~8번"}</definedName>
    <definedName name="wrn.2번." localSheetId="33" hidden="1">{#N/A,#N/A,FALSE,"2~8번"}</definedName>
    <definedName name="wrn.2번." localSheetId="34" hidden="1">{#N/A,#N/A,FALSE,"2~8번"}</definedName>
    <definedName name="wrn.2번." localSheetId="31" hidden="1">{#N/A,#N/A,FALSE,"2~8번"}</definedName>
    <definedName name="wrn.2번." hidden="1">{#N/A,#N/A,FALSE,"2~8번"}</definedName>
    <definedName name="wrn.4a01." localSheetId="35" hidden="1">{"all1",#N/A,FALSE,"Header";"all1",#N/A,FALSE,"4a101";"all1",#N/A,FALSE,"4a201";"all1",#N/A,FALSE,"4a301";"all1",#N/A,FALSE,"4a401";"all1",#N/A,FALSE,"4a501"}</definedName>
    <definedName name="wrn.4a01." localSheetId="37" hidden="1">{"all1",#N/A,FALSE,"Header";"all1",#N/A,FALSE,"4a101";"all1",#N/A,FALSE,"4a201";"all1",#N/A,FALSE,"4a301";"all1",#N/A,FALSE,"4a401";"all1",#N/A,FALSE,"4a501"}</definedName>
    <definedName name="wrn.4a01." localSheetId="36" hidden="1">{"all1",#N/A,FALSE,"Header";"all1",#N/A,FALSE,"4a101";"all1",#N/A,FALSE,"4a201";"all1",#N/A,FALSE,"4a301";"all1",#N/A,FALSE,"4a401";"all1",#N/A,FALSE,"4a501"}</definedName>
    <definedName name="wrn.4a01." localSheetId="33" hidden="1">{"all1",#N/A,FALSE,"Header";"all1",#N/A,FALSE,"4a101";"all1",#N/A,FALSE,"4a201";"all1",#N/A,FALSE,"4a301";"all1",#N/A,FALSE,"4a401";"all1",#N/A,FALSE,"4a501"}</definedName>
    <definedName name="wrn.4a01." localSheetId="34" hidden="1">{"all1",#N/A,FALSE,"Header";"all1",#N/A,FALSE,"4a101";"all1",#N/A,FALSE,"4a201";"all1",#N/A,FALSE,"4a301";"all1",#N/A,FALSE,"4a401";"all1",#N/A,FALSE,"4a501"}</definedName>
    <definedName name="wrn.4a01." localSheetId="31" hidden="1">{"all1",#N/A,FALSE,"Header";"all1",#N/A,FALSE,"4a101";"all1",#N/A,FALSE,"4a201";"all1",#N/A,FALSE,"4a301";"all1",#N/A,FALSE,"4a401";"all1",#N/A,FALSE,"4a501"}</definedName>
    <definedName name="wrn.4a01." hidden="1">{"all1",#N/A,FALSE,"Header";"all1",#N/A,FALSE,"4a101";"all1",#N/A,FALSE,"4a201";"all1",#N/A,FALSE,"4a301";"all1",#N/A,FALSE,"4a401";"all1",#N/A,FALSE,"4a501"}</definedName>
    <definedName name="wrn.4a10." localSheetId="35" hidden="1">{"all1",#N/A,FALSE,"Header";"all1",#N/A,FALSE,"4a101";"all1",#N/A,FALSE,"4a201";"all1",#N/A,FALSE,"4a301";"all1",#N/A,FALSE,"4a401";"all1",#N/A,FALSE,"4a102";"all1",#N/A,FALSE,"4a501";"all1",#N/A,FALSE,"4a202";"all1",#N/A,FALSE,"4a302";"all1",#N/A,FALSE,"4a402";"all1",#N/A,FALSE,"4a502";"all1",#N/A,FALSE,"Summary 01 02 loa"}</definedName>
    <definedName name="wrn.4a10." localSheetId="37" hidden="1">{"all1",#N/A,FALSE,"Header";"all1",#N/A,FALSE,"4a101";"all1",#N/A,FALSE,"4a201";"all1",#N/A,FALSE,"4a301";"all1",#N/A,FALSE,"4a401";"all1",#N/A,FALSE,"4a102";"all1",#N/A,FALSE,"4a501";"all1",#N/A,FALSE,"4a202";"all1",#N/A,FALSE,"4a302";"all1",#N/A,FALSE,"4a402";"all1",#N/A,FALSE,"4a502";"all1",#N/A,FALSE,"Summary 01 02 loa"}</definedName>
    <definedName name="wrn.4a10." localSheetId="36" hidden="1">{"all1",#N/A,FALSE,"Header";"all1",#N/A,FALSE,"4a101";"all1",#N/A,FALSE,"4a201";"all1",#N/A,FALSE,"4a301";"all1",#N/A,FALSE,"4a401";"all1",#N/A,FALSE,"4a102";"all1",#N/A,FALSE,"4a501";"all1",#N/A,FALSE,"4a202";"all1",#N/A,FALSE,"4a302";"all1",#N/A,FALSE,"4a402";"all1",#N/A,FALSE,"4a502";"all1",#N/A,FALSE,"Summary 01 02 loa"}</definedName>
    <definedName name="wrn.4a10." localSheetId="33" hidden="1">{"all1",#N/A,FALSE,"Header";"all1",#N/A,FALSE,"4a101";"all1",#N/A,FALSE,"4a201";"all1",#N/A,FALSE,"4a301";"all1",#N/A,FALSE,"4a401";"all1",#N/A,FALSE,"4a102";"all1",#N/A,FALSE,"4a501";"all1",#N/A,FALSE,"4a202";"all1",#N/A,FALSE,"4a302";"all1",#N/A,FALSE,"4a402";"all1",#N/A,FALSE,"4a502";"all1",#N/A,FALSE,"Summary 01 02 loa"}</definedName>
    <definedName name="wrn.4a10." localSheetId="34" hidden="1">{"all1",#N/A,FALSE,"Header";"all1",#N/A,FALSE,"4a101";"all1",#N/A,FALSE,"4a201";"all1",#N/A,FALSE,"4a301";"all1",#N/A,FALSE,"4a401";"all1",#N/A,FALSE,"4a102";"all1",#N/A,FALSE,"4a501";"all1",#N/A,FALSE,"4a202";"all1",#N/A,FALSE,"4a302";"all1",#N/A,FALSE,"4a402";"all1",#N/A,FALSE,"4a502";"all1",#N/A,FALSE,"Summary 01 02 loa"}</definedName>
    <definedName name="wrn.4a10." localSheetId="31" hidden="1">{"all1",#N/A,FALSE,"Header";"all1",#N/A,FALSE,"4a101";"all1",#N/A,FALSE,"4a201";"all1",#N/A,FALSE,"4a301";"all1",#N/A,FALSE,"4a401";"all1",#N/A,FALSE,"4a102";"all1",#N/A,FALSE,"4a501";"all1",#N/A,FALSE,"4a202";"all1",#N/A,FALSE,"4a302";"all1",#N/A,FALSE,"4a402";"all1",#N/A,FALSE,"4a502";"all1",#N/A,FALSE,"Summary 01 02 loa"}</definedName>
    <definedName name="wrn.4a10." hidden="1">{"all1",#N/A,FALSE,"Header";"all1",#N/A,FALSE,"4a101";"all1",#N/A,FALSE,"4a201";"all1",#N/A,FALSE,"4a301";"all1",#N/A,FALSE,"4a401";"all1",#N/A,FALSE,"4a102";"all1",#N/A,FALSE,"4a501";"all1",#N/A,FALSE,"4a202";"all1",#N/A,FALSE,"4a302";"all1",#N/A,FALSE,"4a402";"all1",#N/A,FALSE,"4a502";"all1",#N/A,FALSE,"Summary 01 02 loa"}</definedName>
    <definedName name="wrn.6a09" localSheetId="35"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6a09" localSheetId="37"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6a09" localSheetId="36"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6a09" localSheetId="33"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6a09" localSheetId="34"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6a09" localSheetId="31"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6a09"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6a10." localSheetId="35" hidden="1">{"all1",#N/A,FALSE,"Header";"all1",#N/A,FALSE,"6a108";"all1",#N/A,FALSE,"6a103";"all1",#N/A,FALSE,"6a104";"all1",#N/A,FALSE,"6a105";"all1",#N/A,FALSE,"6a106";"all1",#N/A,FALSE,"6a107";"all1",#N/A,FALSE,"6a102"}</definedName>
    <definedName name="wrn.6a10." localSheetId="37" hidden="1">{"all1",#N/A,FALSE,"Header";"all1",#N/A,FALSE,"6a108";"all1",#N/A,FALSE,"6a103";"all1",#N/A,FALSE,"6a104";"all1",#N/A,FALSE,"6a105";"all1",#N/A,FALSE,"6a106";"all1",#N/A,FALSE,"6a107";"all1",#N/A,FALSE,"6a102"}</definedName>
    <definedName name="wrn.6a10." localSheetId="36" hidden="1">{"all1",#N/A,FALSE,"Header";"all1",#N/A,FALSE,"6a108";"all1",#N/A,FALSE,"6a103";"all1",#N/A,FALSE,"6a104";"all1",#N/A,FALSE,"6a105";"all1",#N/A,FALSE,"6a106";"all1",#N/A,FALSE,"6a107";"all1",#N/A,FALSE,"6a102"}</definedName>
    <definedName name="wrn.6a10." localSheetId="33" hidden="1">{"all1",#N/A,FALSE,"Header";"all1",#N/A,FALSE,"6a108";"all1",#N/A,FALSE,"6a103";"all1",#N/A,FALSE,"6a104";"all1",#N/A,FALSE,"6a105";"all1",#N/A,FALSE,"6a106";"all1",#N/A,FALSE,"6a107";"all1",#N/A,FALSE,"6a102"}</definedName>
    <definedName name="wrn.6a10." localSheetId="34" hidden="1">{"all1",#N/A,FALSE,"Header";"all1",#N/A,FALSE,"6a108";"all1",#N/A,FALSE,"6a103";"all1",#N/A,FALSE,"6a104";"all1",#N/A,FALSE,"6a105";"all1",#N/A,FALSE,"6a106";"all1",#N/A,FALSE,"6a107";"all1",#N/A,FALSE,"6a102"}</definedName>
    <definedName name="wrn.6a10." localSheetId="31" hidden="1">{"all1",#N/A,FALSE,"Header";"all1",#N/A,FALSE,"6a108";"all1",#N/A,FALSE,"6a103";"all1",#N/A,FALSE,"6a104";"all1",#N/A,FALSE,"6a105";"all1",#N/A,FALSE,"6a106";"all1",#N/A,FALSE,"6a107";"all1",#N/A,FALSE,"6a102"}</definedName>
    <definedName name="wrn.6a10." hidden="1">{"all1",#N/A,FALSE,"Header";"all1",#N/A,FALSE,"6a108";"all1",#N/A,FALSE,"6a103";"all1",#N/A,FALSE,"6a104";"all1",#N/A,FALSE,"6a105";"all1",#N/A,FALSE,"6a106";"all1",#N/A,FALSE,"6a107";"all1",#N/A,FALSE,"6a102"}</definedName>
    <definedName name="wrn.6a11" localSheetId="35" hidden="1">{"all1",#N/A,FALSE,"Header";"all1",#N/A,FALSE,"6a108";"all1",#N/A,FALSE,"6a103";"all1",#N/A,FALSE,"6a104";"all1",#N/A,FALSE,"6a105";"all1",#N/A,FALSE,"6a106";"all1",#N/A,FALSE,"6a107";"all1",#N/A,FALSE,"6a102"}</definedName>
    <definedName name="wrn.6a11" localSheetId="37" hidden="1">{"all1",#N/A,FALSE,"Header";"all1",#N/A,FALSE,"6a108";"all1",#N/A,FALSE,"6a103";"all1",#N/A,FALSE,"6a104";"all1",#N/A,FALSE,"6a105";"all1",#N/A,FALSE,"6a106";"all1",#N/A,FALSE,"6a107";"all1",#N/A,FALSE,"6a102"}</definedName>
    <definedName name="wrn.6a11" localSheetId="36" hidden="1">{"all1",#N/A,FALSE,"Header";"all1",#N/A,FALSE,"6a108";"all1",#N/A,FALSE,"6a103";"all1",#N/A,FALSE,"6a104";"all1",#N/A,FALSE,"6a105";"all1",#N/A,FALSE,"6a106";"all1",#N/A,FALSE,"6a107";"all1",#N/A,FALSE,"6a102"}</definedName>
    <definedName name="wrn.6a11" localSheetId="33" hidden="1">{"all1",#N/A,FALSE,"Header";"all1",#N/A,FALSE,"6a108";"all1",#N/A,FALSE,"6a103";"all1",#N/A,FALSE,"6a104";"all1",#N/A,FALSE,"6a105";"all1",#N/A,FALSE,"6a106";"all1",#N/A,FALSE,"6a107";"all1",#N/A,FALSE,"6a102"}</definedName>
    <definedName name="wrn.6a11" localSheetId="34" hidden="1">{"all1",#N/A,FALSE,"Header";"all1",#N/A,FALSE,"6a108";"all1",#N/A,FALSE,"6a103";"all1",#N/A,FALSE,"6a104";"all1",#N/A,FALSE,"6a105";"all1",#N/A,FALSE,"6a106";"all1",#N/A,FALSE,"6a107";"all1",#N/A,FALSE,"6a102"}</definedName>
    <definedName name="wrn.6a11" localSheetId="31" hidden="1">{"all1",#N/A,FALSE,"Header";"all1",#N/A,FALSE,"6a108";"all1",#N/A,FALSE,"6a103";"all1",#N/A,FALSE,"6a104";"all1",#N/A,FALSE,"6a105";"all1",#N/A,FALSE,"6a106";"all1",#N/A,FALSE,"6a107";"all1",#N/A,FALSE,"6a102"}</definedName>
    <definedName name="wrn.6a11" hidden="1">{"all1",#N/A,FALSE,"Header";"all1",#N/A,FALSE,"6a108";"all1",#N/A,FALSE,"6a103";"all1",#N/A,FALSE,"6a104";"all1",#N/A,FALSE,"6a105";"all1",#N/A,FALSE,"6a106";"all1",#N/A,FALSE,"6a107";"all1",#N/A,FALSE,"6a102"}</definedName>
    <definedName name="wrn.95024._.Engineering._.Costs." localSheetId="35" hidden="1">{#N/A,#N/A,FALSE,"Summary";#N/A,#N/A,FALSE,"TASK #1";#N/A,#N/A,FALSE,"TASK #2";#N/A,#N/A,FALSE,"TASK #3";#N/A,#N/A,FALSE,"TASK #4";#N/A,#N/A,FALSE,"TASK #5";#N/A,#N/A,FALSE,"TASK #6";#N/A,#N/A,FALSE,"TASK #7";#N/A,#N/A,FALSE,"TASK #8"}</definedName>
    <definedName name="wrn.95024._.Engineering._.Costs." localSheetId="37" hidden="1">{#N/A,#N/A,FALSE,"Summary";#N/A,#N/A,FALSE,"TASK #1";#N/A,#N/A,FALSE,"TASK #2";#N/A,#N/A,FALSE,"TASK #3";#N/A,#N/A,FALSE,"TASK #4";#N/A,#N/A,FALSE,"TASK #5";#N/A,#N/A,FALSE,"TASK #6";#N/A,#N/A,FALSE,"TASK #7";#N/A,#N/A,FALSE,"TASK #8"}</definedName>
    <definedName name="wrn.95024._.Engineering._.Costs." localSheetId="36" hidden="1">{#N/A,#N/A,FALSE,"Summary";#N/A,#N/A,FALSE,"TASK #1";#N/A,#N/A,FALSE,"TASK #2";#N/A,#N/A,FALSE,"TASK #3";#N/A,#N/A,FALSE,"TASK #4";#N/A,#N/A,FALSE,"TASK #5";#N/A,#N/A,FALSE,"TASK #6";#N/A,#N/A,FALSE,"TASK #7";#N/A,#N/A,FALSE,"TASK #8"}</definedName>
    <definedName name="wrn.95024._.Engineering._.Costs." localSheetId="33" hidden="1">{#N/A,#N/A,FALSE,"Summary";#N/A,#N/A,FALSE,"TASK #1";#N/A,#N/A,FALSE,"TASK #2";#N/A,#N/A,FALSE,"TASK #3";#N/A,#N/A,FALSE,"TASK #4";#N/A,#N/A,FALSE,"TASK #5";#N/A,#N/A,FALSE,"TASK #6";#N/A,#N/A,FALSE,"TASK #7";#N/A,#N/A,FALSE,"TASK #8"}</definedName>
    <definedName name="wrn.95024._.Engineering._.Costs." localSheetId="34" hidden="1">{#N/A,#N/A,FALSE,"Summary";#N/A,#N/A,FALSE,"TASK #1";#N/A,#N/A,FALSE,"TASK #2";#N/A,#N/A,FALSE,"TASK #3";#N/A,#N/A,FALSE,"TASK #4";#N/A,#N/A,FALSE,"TASK #5";#N/A,#N/A,FALSE,"TASK #6";#N/A,#N/A,FALSE,"TASK #7";#N/A,#N/A,FALSE,"TASK #8"}</definedName>
    <definedName name="wrn.95024._.Engineering._.Costs." localSheetId="31" hidden="1">{#N/A,#N/A,FALSE,"Summary";#N/A,#N/A,FALSE,"TASK #1";#N/A,#N/A,FALSE,"TASK #2";#N/A,#N/A,FALSE,"TASK #3";#N/A,#N/A,FALSE,"TASK #4";#N/A,#N/A,FALSE,"TASK #5";#N/A,#N/A,FALSE,"TASK #6";#N/A,#N/A,FALSE,"TASK #7";#N/A,#N/A,FALSE,"TASK #8"}</definedName>
    <definedName name="wrn.95024._.Engineering._.Costs." hidden="1">{#N/A,#N/A,FALSE,"Summary";#N/A,#N/A,FALSE,"TASK #1";#N/A,#N/A,FALSE,"TASK #2";#N/A,#N/A,FALSE,"TASK #3";#N/A,#N/A,FALSE,"TASK #4";#N/A,#N/A,FALSE,"TASK #5";#N/A,#N/A,FALSE,"TASK #6";#N/A,#N/A,FALSE,"TASK #7";#N/A,#N/A,FALSE,"TASK #8"}</definedName>
    <definedName name="wrn.A." localSheetId="35" hidden="1">{#N/A,#N/A,FALSE,"Vessel1 1";#N/A,#N/A,FALSE,"Vessel1 2";#N/A,#N/A,FALSE,"Vessel1 3";#N/A,#N/A,FALSE,"Vessel1 4";#N/A,#N/A,FALSE,"Vessel1 5";#N/A,#N/A,FALSE,"Vessel1 6";#N/A,#N/A,FALSE,"Vessel1 7";#N/A,#N/A,FALSE,"Vessel1 8";#N/A,#N/A,FALSE,"Vessel1 9";#N/A,#N/A,FALSE,"Vessel1 10";#N/A,#N/A,FALSE,"Vessel1 11"}</definedName>
    <definedName name="wrn.A." localSheetId="37" hidden="1">{#N/A,#N/A,FALSE,"Vessel1 1";#N/A,#N/A,FALSE,"Vessel1 2";#N/A,#N/A,FALSE,"Vessel1 3";#N/A,#N/A,FALSE,"Vessel1 4";#N/A,#N/A,FALSE,"Vessel1 5";#N/A,#N/A,FALSE,"Vessel1 6";#N/A,#N/A,FALSE,"Vessel1 7";#N/A,#N/A,FALSE,"Vessel1 8";#N/A,#N/A,FALSE,"Vessel1 9";#N/A,#N/A,FALSE,"Vessel1 10";#N/A,#N/A,FALSE,"Vessel1 11"}</definedName>
    <definedName name="wrn.A." localSheetId="36" hidden="1">{#N/A,#N/A,FALSE,"Vessel1 1";#N/A,#N/A,FALSE,"Vessel1 2";#N/A,#N/A,FALSE,"Vessel1 3";#N/A,#N/A,FALSE,"Vessel1 4";#N/A,#N/A,FALSE,"Vessel1 5";#N/A,#N/A,FALSE,"Vessel1 6";#N/A,#N/A,FALSE,"Vessel1 7";#N/A,#N/A,FALSE,"Vessel1 8";#N/A,#N/A,FALSE,"Vessel1 9";#N/A,#N/A,FALSE,"Vessel1 10";#N/A,#N/A,FALSE,"Vessel1 11"}</definedName>
    <definedName name="wrn.A." localSheetId="33" hidden="1">{#N/A,#N/A,FALSE,"Vessel1 1";#N/A,#N/A,FALSE,"Vessel1 2";#N/A,#N/A,FALSE,"Vessel1 3";#N/A,#N/A,FALSE,"Vessel1 4";#N/A,#N/A,FALSE,"Vessel1 5";#N/A,#N/A,FALSE,"Vessel1 6";#N/A,#N/A,FALSE,"Vessel1 7";#N/A,#N/A,FALSE,"Vessel1 8";#N/A,#N/A,FALSE,"Vessel1 9";#N/A,#N/A,FALSE,"Vessel1 10";#N/A,#N/A,FALSE,"Vessel1 11"}</definedName>
    <definedName name="wrn.A." localSheetId="34" hidden="1">{#N/A,#N/A,FALSE,"Vessel1 1";#N/A,#N/A,FALSE,"Vessel1 2";#N/A,#N/A,FALSE,"Vessel1 3";#N/A,#N/A,FALSE,"Vessel1 4";#N/A,#N/A,FALSE,"Vessel1 5";#N/A,#N/A,FALSE,"Vessel1 6";#N/A,#N/A,FALSE,"Vessel1 7";#N/A,#N/A,FALSE,"Vessel1 8";#N/A,#N/A,FALSE,"Vessel1 9";#N/A,#N/A,FALSE,"Vessel1 10";#N/A,#N/A,FALSE,"Vessel1 11"}</definedName>
    <definedName name="wrn.A." localSheetId="31" hidden="1">{#N/A,#N/A,FALSE,"Vessel1 1";#N/A,#N/A,FALSE,"Vessel1 2";#N/A,#N/A,FALSE,"Vessel1 3";#N/A,#N/A,FALSE,"Vessel1 4";#N/A,#N/A,FALSE,"Vessel1 5";#N/A,#N/A,FALSE,"Vessel1 6";#N/A,#N/A,FALSE,"Vessel1 7";#N/A,#N/A,FALSE,"Vessel1 8";#N/A,#N/A,FALSE,"Vessel1 9";#N/A,#N/A,FALSE,"Vessel1 10";#N/A,#N/A,FALSE,"Vessel1 11"}</definedName>
    <definedName name="wrn.A." hidden="1">{#N/A,#N/A,FALSE,"Vessel1 1";#N/A,#N/A,FALSE,"Vessel1 2";#N/A,#N/A,FALSE,"Vessel1 3";#N/A,#N/A,FALSE,"Vessel1 4";#N/A,#N/A,FALSE,"Vessel1 5";#N/A,#N/A,FALSE,"Vessel1 6";#N/A,#N/A,FALSE,"Vessel1 7";#N/A,#N/A,FALSE,"Vessel1 8";#N/A,#N/A,FALSE,"Vessel1 9";#N/A,#N/A,FALSE,"Vessel1 10";#N/A,#N/A,FALSE,"Vessel1 11"}</definedName>
    <definedName name="wrn.a.._.All._.Schedules." localSheetId="35"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wrn.a.._.All._.Schedules." localSheetId="37"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wrn.a.._.All._.Schedules." localSheetId="36"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wrn.a.._.All._.Schedules." localSheetId="33"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wrn.a.._.All._.Schedules." localSheetId="34"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wrn.a.._.All._.Schedules." localSheetId="31"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wrn.a.._.All._.Schedules." hidden="1">{#N/A,#N/A,FALSE,"Cover";#N/A,#N/A,FALSE,"Cover #2";#N/A,#N/A,FALSE,"Plan Log";#N/A,#N/A,FALSE,"Factors &amp; Inputs";#N/A,#N/A,FALSE,"Budget Summary";#N/A,#N/A,FALSE,"Current Year Plan";#N/A,#N/A,FALSE,"Next Year Plan";#N/A,#N/A,FALSE,"5-Year Plan";#N/A,#N/A,FALSE,"Metal Graph to 2013";#N/A,#N/A,FALSE,"Metal Graph to 2014";#N/A,#N/A,FALSE,"Qtr Graphs";#N/A,#N/A,FALSE,"Edit MP";#N/A,#N/A,FALSE,"GRS G_T";#N/A,#N/A,FALSE,"ACT M-M";#N/A,#N/A,FALSE,"ACT GRS";#N/A,#N/A,FALSE,"ACT UG";#N/A,#N/A,FALSE,"SR M-M";#N/A,#N/A,FALSE,"SR GRS";#N/A,#N/A,FALSE,"SR UG";#N/A,#N/A,FALSE,"LR M-M";#N/A,#N/A,FALSE,"LR GRS";#N/A,#N/A,FALSE,"LR UG";#N/A,#N/A,FALSE,"Reconciliation";#N/A,#N/A,FALSE,"Production Plan Information";#N/A,#N/A,FALSE,"Target Template";#N/A,#N/A,FALSE,"AssumptionTemplate"}</definedName>
    <definedName name="wrn.a.._.Qwik._.Economics." localSheetId="35" hidden="1">{#N/A,#N/A,TRUE,"Project Summary, Overall";#N/A,#N/A,TRUE,"Project Summary"}</definedName>
    <definedName name="wrn.a.._.Qwik._.Economics." localSheetId="37" hidden="1">{#N/A,#N/A,TRUE,"Project Summary, Overall";#N/A,#N/A,TRUE,"Project Summary"}</definedName>
    <definedName name="wrn.a.._.Qwik._.Economics." localSheetId="36" hidden="1">{#N/A,#N/A,TRUE,"Project Summary, Overall";#N/A,#N/A,TRUE,"Project Summary"}</definedName>
    <definedName name="wrn.a.._.Qwik._.Economics." localSheetId="33" hidden="1">{#N/A,#N/A,TRUE,"Project Summary, Overall";#N/A,#N/A,TRUE,"Project Summary"}</definedName>
    <definedName name="wrn.a.._.Qwik._.Economics." localSheetId="34" hidden="1">{#N/A,#N/A,TRUE,"Project Summary, Overall";#N/A,#N/A,TRUE,"Project Summary"}</definedName>
    <definedName name="wrn.a.._.Qwik._.Economics." localSheetId="31" hidden="1">{#N/A,#N/A,TRUE,"Project Summary, Overall";#N/A,#N/A,TRUE,"Project Summary"}</definedName>
    <definedName name="wrn.a.._.Qwik._.Economics." hidden="1">{#N/A,#N/A,TRUE,"Project Summary, Overall";#N/A,#N/A,TRUE,"Project Summary"}</definedName>
    <definedName name="wrn.a.._.Summary." localSheetId="35" hidden="1">{#N/A,#N/A,FALSE,"Cover";#N/A,#N/A,FALSE,"Summary Rev";#N/A,#N/A,FALSE,"KPI I";#N/A,#N/A,FALSE,"KPI II";#N/A,#N/A,FALSE,"Recon Dir&amp;AfAlloc"}</definedName>
    <definedName name="wrn.a.._.Summary." localSheetId="37" hidden="1">{#N/A,#N/A,FALSE,"Cover";#N/A,#N/A,FALSE,"Summary Rev";#N/A,#N/A,FALSE,"KPI I";#N/A,#N/A,FALSE,"KPI II";#N/A,#N/A,FALSE,"Recon Dir&amp;AfAlloc"}</definedName>
    <definedName name="wrn.a.._.Summary." localSheetId="36" hidden="1">{#N/A,#N/A,FALSE,"Cover";#N/A,#N/A,FALSE,"Summary Rev";#N/A,#N/A,FALSE,"KPI I";#N/A,#N/A,FALSE,"KPI II";#N/A,#N/A,FALSE,"Recon Dir&amp;AfAlloc"}</definedName>
    <definedName name="wrn.a.._.Summary." localSheetId="33" hidden="1">{#N/A,#N/A,FALSE,"Cover";#N/A,#N/A,FALSE,"Summary Rev";#N/A,#N/A,FALSE,"KPI I";#N/A,#N/A,FALSE,"KPI II";#N/A,#N/A,FALSE,"Recon Dir&amp;AfAlloc"}</definedName>
    <definedName name="wrn.a.._.Summary." localSheetId="34" hidden="1">{#N/A,#N/A,FALSE,"Cover";#N/A,#N/A,FALSE,"Summary Rev";#N/A,#N/A,FALSE,"KPI I";#N/A,#N/A,FALSE,"KPI II";#N/A,#N/A,FALSE,"Recon Dir&amp;AfAlloc"}</definedName>
    <definedName name="wrn.a.._.Summary." localSheetId="31" hidden="1">{#N/A,#N/A,FALSE,"Cover";#N/A,#N/A,FALSE,"Summary Rev";#N/A,#N/A,FALSE,"KPI I";#N/A,#N/A,FALSE,"KPI II";#N/A,#N/A,FALSE,"Recon Dir&amp;AfAlloc"}</definedName>
    <definedName name="wrn.a.._.Summary." hidden="1">{#N/A,#N/A,FALSE,"Cover";#N/A,#N/A,FALSE,"Summary Rev";#N/A,#N/A,FALSE,"KPI I";#N/A,#N/A,FALSE,"KPI II";#N/A,#N/A,FALSE,"Recon Dir&amp;AfAlloc"}</definedName>
    <definedName name="wrn.A.I.s." localSheetId="35" hidden="1">{"A.I.s",#N/A,TRUE,"Architects Instructions"}</definedName>
    <definedName name="wrn.A.I.s." localSheetId="37" hidden="1">{"A.I.s",#N/A,TRUE,"Architects Instructions"}</definedName>
    <definedName name="wrn.A.I.s." localSheetId="32" hidden="1">{"A.I.s",#N/A,TRUE,"Architects Instructions"}</definedName>
    <definedName name="wrn.A.I.s." localSheetId="21" hidden="1">{"A.I.s",#N/A,TRUE,"Architects Instructions"}</definedName>
    <definedName name="wrn.A.I.s." localSheetId="36" hidden="1">{"A.I.s",#N/A,TRUE,"Architects Instructions"}</definedName>
    <definedName name="wrn.A.I.s." localSheetId="33" hidden="1">{"A.I.s",#N/A,TRUE,"Architects Instructions"}</definedName>
    <definedName name="wrn.A.I.s." localSheetId="34" hidden="1">{"A.I.s",#N/A,TRUE,"Architects Instructions"}</definedName>
    <definedName name="wrn.A.I.s." localSheetId="31" hidden="1">{"A.I.s",#N/A,TRUE,"Architects Instructions"}</definedName>
    <definedName name="wrn.A.I.s." hidden="1">{"A.I.s",#N/A,TRUE,"Architects Instructions"}</definedName>
    <definedName name="wrn.aaa" localSheetId="35" hidden="1">{#N/A,#N/A,FALSE,"TEC-01";#N/A,#N/A,FALSE,"TEC - 02";#N/A,#N/A,FALSE,"TEC - 03";#N/A,#N/A,FALSE,"TEC - 04";#N/A,#N/A,FALSE,"TEC-07";#N/A,#N/A,FALSE,"TEC-08";#N/A,#N/A,FALSE,"TEC - 09A";#N/A,#N/A,FALSE,"TEC - 09B";#N/A,#N/A,FALSE,"TEC - 09C";#N/A,#N/A,FALSE,"TEC - 10";#N/A,#N/A,FALSE,"TEC-11"}</definedName>
    <definedName name="wrn.aaa" localSheetId="37" hidden="1">{#N/A,#N/A,FALSE,"TEC-01";#N/A,#N/A,FALSE,"TEC - 02";#N/A,#N/A,FALSE,"TEC - 03";#N/A,#N/A,FALSE,"TEC - 04";#N/A,#N/A,FALSE,"TEC-07";#N/A,#N/A,FALSE,"TEC-08";#N/A,#N/A,FALSE,"TEC - 09A";#N/A,#N/A,FALSE,"TEC - 09B";#N/A,#N/A,FALSE,"TEC - 09C";#N/A,#N/A,FALSE,"TEC - 10";#N/A,#N/A,FALSE,"TEC-11"}</definedName>
    <definedName name="wrn.aaa" localSheetId="36" hidden="1">{#N/A,#N/A,FALSE,"TEC-01";#N/A,#N/A,FALSE,"TEC - 02";#N/A,#N/A,FALSE,"TEC - 03";#N/A,#N/A,FALSE,"TEC - 04";#N/A,#N/A,FALSE,"TEC-07";#N/A,#N/A,FALSE,"TEC-08";#N/A,#N/A,FALSE,"TEC - 09A";#N/A,#N/A,FALSE,"TEC - 09B";#N/A,#N/A,FALSE,"TEC - 09C";#N/A,#N/A,FALSE,"TEC - 10";#N/A,#N/A,FALSE,"TEC-11"}</definedName>
    <definedName name="wrn.aaa" localSheetId="33" hidden="1">{#N/A,#N/A,FALSE,"TEC-01";#N/A,#N/A,FALSE,"TEC - 02";#N/A,#N/A,FALSE,"TEC - 03";#N/A,#N/A,FALSE,"TEC - 04";#N/A,#N/A,FALSE,"TEC-07";#N/A,#N/A,FALSE,"TEC-08";#N/A,#N/A,FALSE,"TEC - 09A";#N/A,#N/A,FALSE,"TEC - 09B";#N/A,#N/A,FALSE,"TEC - 09C";#N/A,#N/A,FALSE,"TEC - 10";#N/A,#N/A,FALSE,"TEC-11"}</definedName>
    <definedName name="wrn.aaa" localSheetId="34" hidden="1">{#N/A,#N/A,FALSE,"TEC-01";#N/A,#N/A,FALSE,"TEC - 02";#N/A,#N/A,FALSE,"TEC - 03";#N/A,#N/A,FALSE,"TEC - 04";#N/A,#N/A,FALSE,"TEC-07";#N/A,#N/A,FALSE,"TEC-08";#N/A,#N/A,FALSE,"TEC - 09A";#N/A,#N/A,FALSE,"TEC - 09B";#N/A,#N/A,FALSE,"TEC - 09C";#N/A,#N/A,FALSE,"TEC - 10";#N/A,#N/A,FALSE,"TEC-11"}</definedName>
    <definedName name="wrn.aaa" localSheetId="31" hidden="1">{#N/A,#N/A,FALSE,"TEC-01";#N/A,#N/A,FALSE,"TEC - 02";#N/A,#N/A,FALSE,"TEC - 03";#N/A,#N/A,FALSE,"TEC - 04";#N/A,#N/A,FALSE,"TEC-07";#N/A,#N/A,FALSE,"TEC-08";#N/A,#N/A,FALSE,"TEC - 09A";#N/A,#N/A,FALSE,"TEC - 09B";#N/A,#N/A,FALSE,"TEC - 09C";#N/A,#N/A,FALSE,"TEC - 10";#N/A,#N/A,FALSE,"TEC-11"}</definedName>
    <definedName name="wrn.aaa" hidden="1">{#N/A,#N/A,FALSE,"TEC-01";#N/A,#N/A,FALSE,"TEC - 02";#N/A,#N/A,FALSE,"TEC - 03";#N/A,#N/A,FALSE,"TEC - 04";#N/A,#N/A,FALSE,"TEC-07";#N/A,#N/A,FALSE,"TEC-08";#N/A,#N/A,FALSE,"TEC - 09A";#N/A,#N/A,FALSE,"TEC - 09B";#N/A,#N/A,FALSE,"TEC - 09C";#N/A,#N/A,FALSE,"TEC - 10";#N/A,#N/A,FALSE,"TEC-11"}</definedName>
    <definedName name="wrn.AAA." localSheetId="35" hidden="1">{#N/A,#N/A,FALSE,"REK";#N/A,#N/A,FALSE,"Bq-ARS"}</definedName>
    <definedName name="wrn.AAA." localSheetId="37" hidden="1">{#N/A,#N/A,FALSE,"REK";#N/A,#N/A,FALSE,"Bq-ARS"}</definedName>
    <definedName name="wrn.AAA." localSheetId="36" hidden="1">{#N/A,#N/A,FALSE,"REK";#N/A,#N/A,FALSE,"Bq-ARS"}</definedName>
    <definedName name="wrn.AAA." localSheetId="33" hidden="1">{#N/A,#N/A,FALSE,"REK";#N/A,#N/A,FALSE,"Bq-ARS"}</definedName>
    <definedName name="wrn.AAA." localSheetId="34" hidden="1">{#N/A,#N/A,FALSE,"REK";#N/A,#N/A,FALSE,"Bq-ARS"}</definedName>
    <definedName name="wrn.AAA." localSheetId="31" hidden="1">{#N/A,#N/A,FALSE,"REK";#N/A,#N/A,FALSE,"Bq-ARS"}</definedName>
    <definedName name="wrn.aaa." hidden="1">{#N/A,#N/A,FALSE,"Sheet1";#N/A,#N/A,FALSE,"Sheet1";#N/A,#N/A,FALSE,"Sheet1"}</definedName>
    <definedName name="wrn.ABC." localSheetId="35" hidden="1">{#N/A,#N/A,TRUE,"259020CIPAug";#N/A,#N/A,TRUE,"259020CIPAug (2)"}</definedName>
    <definedName name="wrn.ABC." localSheetId="37" hidden="1">{#N/A,#N/A,TRUE,"259020CIPAug";#N/A,#N/A,TRUE,"259020CIPAug (2)"}</definedName>
    <definedName name="wrn.ABC." localSheetId="36" hidden="1">{#N/A,#N/A,TRUE,"259020CIPAug";#N/A,#N/A,TRUE,"259020CIPAug (2)"}</definedName>
    <definedName name="wrn.ABC." localSheetId="33" hidden="1">{#N/A,#N/A,TRUE,"259020CIPAug";#N/A,#N/A,TRUE,"259020CIPAug (2)"}</definedName>
    <definedName name="wrn.ABC." localSheetId="34" hidden="1">{#N/A,#N/A,TRUE,"259020CIPAug";#N/A,#N/A,TRUE,"259020CIPAug (2)"}</definedName>
    <definedName name="wrn.ABC." localSheetId="31" hidden="1">{#N/A,#N/A,TRUE,"259020CIPAug";#N/A,#N/A,TRUE,"259020CIPAug (2)"}</definedName>
    <definedName name="wrn.ABC." hidden="1">{#N/A,#N/A,TRUE,"259020CIPAug";#N/A,#N/A,TRUE,"259020CIPAug (2)"}</definedName>
    <definedName name="wrn.Activo._.Fijo._.y._.Depreciacion." localSheetId="35" hidden="1">{#N/A,#N/A,FALSE,"A-100"}</definedName>
    <definedName name="wrn.Activo._.Fijo._.y._.Depreciacion." localSheetId="37" hidden="1">{#N/A,#N/A,FALSE,"A-100"}</definedName>
    <definedName name="wrn.Activo._.Fijo._.y._.Depreciacion." localSheetId="36" hidden="1">{#N/A,#N/A,FALSE,"A-100"}</definedName>
    <definedName name="wrn.Activo._.Fijo._.y._.Depreciacion." localSheetId="33" hidden="1">{#N/A,#N/A,FALSE,"A-100"}</definedName>
    <definedName name="wrn.Activo._.Fijo._.y._.Depreciacion." localSheetId="34" hidden="1">{#N/A,#N/A,FALSE,"A-100"}</definedName>
    <definedName name="wrn.Activo._.Fijo._.y._.Depreciacion." localSheetId="31" hidden="1">{#N/A,#N/A,FALSE,"A-100"}</definedName>
    <definedName name="wrn.Activo._.Fijo._.y._.Depreciacion." hidden="1">{#N/A,#N/A,FALSE,"A-100"}</definedName>
    <definedName name="wrn.ACTUALIZAÇÕES._.SPC." localSheetId="35" hidden="1">{#N/A,#N/A,FALSE,"INDICE";#N/A,#N/A,FALSE,"Memória actualização";#N/A,#N/A,FALSE,"ANEXO1";#N/A,#N/A,FALSE,"ANEXO2";#N/A,#N/A,FALSE,"ANÁLISE DE RECURSOS";#N/A,#N/A,FALSE,"MAPA DE QUANTIDADES"}</definedName>
    <definedName name="wrn.ACTUALIZAÇÕES._.SPC." localSheetId="37" hidden="1">{#N/A,#N/A,FALSE,"INDICE";#N/A,#N/A,FALSE,"Memória actualização";#N/A,#N/A,FALSE,"ANEXO1";#N/A,#N/A,FALSE,"ANEXO2";#N/A,#N/A,FALSE,"ANÁLISE DE RECURSOS";#N/A,#N/A,FALSE,"MAPA DE QUANTIDADES"}</definedName>
    <definedName name="wrn.ACTUALIZAÇÕES._.SPC." localSheetId="36" hidden="1">{#N/A,#N/A,FALSE,"INDICE";#N/A,#N/A,FALSE,"Memória actualização";#N/A,#N/A,FALSE,"ANEXO1";#N/A,#N/A,FALSE,"ANEXO2";#N/A,#N/A,FALSE,"ANÁLISE DE RECURSOS";#N/A,#N/A,FALSE,"MAPA DE QUANTIDADES"}</definedName>
    <definedName name="wrn.ACTUALIZAÇÕES._.SPC." localSheetId="30" hidden="1">{#N/A,#N/A,FALSE,"INDICE";#N/A,#N/A,FALSE,"Memória actualização";#N/A,#N/A,FALSE,"ANEXO1";#N/A,#N/A,FALSE,"ANEXO2";#N/A,#N/A,FALSE,"ANÁLISE DE RECURSOS";#N/A,#N/A,FALSE,"MAPA DE QUANTIDADES"}</definedName>
    <definedName name="wrn.ACTUALIZAÇÕES._.SPC." localSheetId="33" hidden="1">{#N/A,#N/A,FALSE,"INDICE";#N/A,#N/A,FALSE,"Memória actualização";#N/A,#N/A,FALSE,"ANEXO1";#N/A,#N/A,FALSE,"ANEXO2";#N/A,#N/A,FALSE,"ANÁLISE DE RECURSOS";#N/A,#N/A,FALSE,"MAPA DE QUANTIDADES"}</definedName>
    <definedName name="wrn.ACTUALIZAÇÕES._.SPC." localSheetId="34" hidden="1">{#N/A,#N/A,FALSE,"INDICE";#N/A,#N/A,FALSE,"Memória actualização";#N/A,#N/A,FALSE,"ANEXO1";#N/A,#N/A,FALSE,"ANEXO2";#N/A,#N/A,FALSE,"ANÁLISE DE RECURSOS";#N/A,#N/A,FALSE,"MAPA DE QUANTIDADES"}</definedName>
    <definedName name="wrn.ACTUALIZAÇÕES._.SPC." localSheetId="31" hidden="1">{#N/A,#N/A,FALSE,"INDICE";#N/A,#N/A,FALSE,"Memória actualização";#N/A,#N/A,FALSE,"ANEXO1";#N/A,#N/A,FALSE,"ANEXO2";#N/A,#N/A,FALSE,"ANÁLISE DE RECURSOS";#N/A,#N/A,FALSE,"MAPA DE QUANTIDADES"}</definedName>
    <definedName name="wrn.ACTUALIZAÇÕES._.SPC." localSheetId="29" hidden="1">{#N/A,#N/A,FALSE,"INDICE";#N/A,#N/A,FALSE,"Memória actualização";#N/A,#N/A,FALSE,"ANEXO1";#N/A,#N/A,FALSE,"ANEXO2";#N/A,#N/A,FALSE,"ANÁLISE DE RECURSOS";#N/A,#N/A,FALSE,"MAPA DE QUANTIDADES"}</definedName>
    <definedName name="wrn.ACTUALIZAÇÕES._.SPC." hidden="1">{#N/A,#N/A,FALSE,"INDICE";#N/A,#N/A,FALSE,"Memória actualização";#N/A,#N/A,FALSE,"ANEXO1";#N/A,#N/A,FALSE,"ANEXO2";#N/A,#N/A,FALSE,"ANÁLISE DE RECURSOS";#N/A,#N/A,FALSE,"MAPA DE QUANTIDADES"}</definedName>
    <definedName name="wrn.Aging._.and._.Trend._.Analisys." localSheetId="35" hidden="1">{#N/A,#N/A,FALSE,"Aging Summary";#N/A,#N/A,FALSE,"Ratio Analysis";#N/A,#N/A,FALSE,"Test 120 Day Accts";#N/A,#N/A,FALSE,"Tickmarks"}</definedName>
    <definedName name="wrn.Aging._.and._.Trend._.Analisys." localSheetId="37" hidden="1">{#N/A,#N/A,FALSE,"Aging Summary";#N/A,#N/A,FALSE,"Ratio Analysis";#N/A,#N/A,FALSE,"Test 120 Day Accts";#N/A,#N/A,FALSE,"Tickmarks"}</definedName>
    <definedName name="wrn.Aging._.and._.Trend._.Analisys." localSheetId="36" hidden="1">{#N/A,#N/A,FALSE,"Aging Summary";#N/A,#N/A,FALSE,"Ratio Analysis";#N/A,#N/A,FALSE,"Test 120 Day Accts";#N/A,#N/A,FALSE,"Tickmarks"}</definedName>
    <definedName name="wrn.Aging._.and._.Trend._.Analisys." localSheetId="33" hidden="1">{#N/A,#N/A,FALSE,"Aging Summary";#N/A,#N/A,FALSE,"Ratio Analysis";#N/A,#N/A,FALSE,"Test 120 Day Accts";#N/A,#N/A,FALSE,"Tickmarks"}</definedName>
    <definedName name="wrn.Aging._.and._.Trend._.Analisys." localSheetId="34" hidden="1">{#N/A,#N/A,FALSE,"Aging Summary";#N/A,#N/A,FALSE,"Ratio Analysis";#N/A,#N/A,FALSE,"Test 120 Day Accts";#N/A,#N/A,FALSE,"Tickmarks"}</definedName>
    <definedName name="wrn.Aging._.and._.Trend._.Analisys." localSheetId="31" hidden="1">{#N/A,#N/A,FALSE,"Aging Summary";#N/A,#N/A,FALSE,"Ratio Analysis";#N/A,#N/A,FALSE,"Test 120 Day Accts";#N/A,#N/A,FALSE,"Tickmarks"}</definedName>
    <definedName name="wrn.Aging._.and._.Trend._.Analisys." hidden="1">{#N/A,#N/A,FALSE,"Aging Summary";#N/A,#N/A,FALSE,"Ratio Analysis";#N/A,#N/A,FALSE,"Test 120 Day Accts";#N/A,#N/A,FALSE,"Tickmarks"}</definedName>
    <definedName name="wrn.Aging._.and._.Trend._.Analysis." localSheetId="35" hidden="1">{#N/A,#N/A,FALSE,"Aging Summary";#N/A,#N/A,FALSE,"Ratio Analysis";#N/A,#N/A,FALSE,"Test 120 Day Accts";#N/A,#N/A,FALSE,"Tickmarks"}</definedName>
    <definedName name="wrn.Aging._.and._.Trend._.Analysis." localSheetId="37" hidden="1">{#N/A,#N/A,FALSE,"Aging Summary";#N/A,#N/A,FALSE,"Ratio Analysis";#N/A,#N/A,FALSE,"Test 120 Day Accts";#N/A,#N/A,FALSE,"Tickmarks"}</definedName>
    <definedName name="wrn.Aging._.and._.Trend._.Analysis." localSheetId="36" hidden="1">{#N/A,#N/A,FALSE,"Aging Summary";#N/A,#N/A,FALSE,"Ratio Analysis";#N/A,#N/A,FALSE,"Test 120 Day Accts";#N/A,#N/A,FALSE,"Tickmarks"}</definedName>
    <definedName name="wrn.Aging._.and._.Trend._.Analysis." localSheetId="33" hidden="1">{#N/A,#N/A,FALSE,"Aging Summary";#N/A,#N/A,FALSE,"Ratio Analysis";#N/A,#N/A,FALSE,"Test 120 Day Accts";#N/A,#N/A,FALSE,"Tickmarks"}</definedName>
    <definedName name="wrn.Aging._.and._.Trend._.Analysis." localSheetId="34" hidden="1">{#N/A,#N/A,FALSE,"Aging Summary";#N/A,#N/A,FALSE,"Ratio Analysis";#N/A,#N/A,FALSE,"Test 120 Day Accts";#N/A,#N/A,FALSE,"Tickmarks"}</definedName>
    <definedName name="wrn.Aging._.and._.Trend._.Analysis." localSheetId="3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35" hidden="1">{#N/A,#N/A,FALSE,"Aging Summary";#N/A,#N/A,FALSE,"Ratio Analysis";#N/A,#N/A,FALSE,"Test 120 Day Accts";#N/A,#N/A,FALSE,"Tickmarks"}</definedName>
    <definedName name="wrn.Aging._.and._.Trend._.Analysis._1" localSheetId="37" hidden="1">{#N/A,#N/A,FALSE,"Aging Summary";#N/A,#N/A,FALSE,"Ratio Analysis";#N/A,#N/A,FALSE,"Test 120 Day Accts";#N/A,#N/A,FALSE,"Tickmarks"}</definedName>
    <definedName name="wrn.Aging._.and._.Trend._.Analysis._1" localSheetId="36" hidden="1">{#N/A,#N/A,FALSE,"Aging Summary";#N/A,#N/A,FALSE,"Ratio Analysis";#N/A,#N/A,FALSE,"Test 120 Day Accts";#N/A,#N/A,FALSE,"Tickmarks"}</definedName>
    <definedName name="wrn.Aging._.and._.Trend._.Analysis._1" localSheetId="33" hidden="1">{#N/A,#N/A,FALSE,"Aging Summary";#N/A,#N/A,FALSE,"Ratio Analysis";#N/A,#N/A,FALSE,"Test 120 Day Accts";#N/A,#N/A,FALSE,"Tickmarks"}</definedName>
    <definedName name="wrn.Aging._.and._.Trend._.Analysis._1" localSheetId="34" hidden="1">{#N/A,#N/A,FALSE,"Aging Summary";#N/A,#N/A,FALSE,"Ratio Analysis";#N/A,#N/A,FALSE,"Test 120 Day Accts";#N/A,#N/A,FALSE,"Tickmarks"}</definedName>
    <definedName name="wrn.Aging._.and._.Trend._.Analysis._1" localSheetId="31"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lex." localSheetId="30" hidden="1">{#N/A,#N/A,FALSE,"TradeSumm";#N/A,#N/A,FALSE,"StatsSumm"}</definedName>
    <definedName name="wrn.Alex." localSheetId="29" hidden="1">{#N/A,#N/A,FALSE,"TradeSumm";#N/A,#N/A,FALSE,"StatsSumm"}</definedName>
    <definedName name="wrn.Alex." hidden="1">{#N/A,#N/A,FALSE,"TradeSumm";#N/A,#N/A,FALSE,"StatsSumm"}</definedName>
    <definedName name="wrn.all." localSheetId="35" hidden="1">{#N/A,#N/A,FALSE,"Pricing";#N/A,#N/A,FALSE,"Summary";#N/A,#N/A,FALSE,"CompProd";#N/A,#N/A,FALSE,"CompJobhrs";#N/A,#N/A,FALSE,"Escalation";#N/A,#N/A,FALSE,"Contingency";#N/A,#N/A,FALSE,"GM";#N/A,#N/A,FALSE,"CompWage";#N/A,#N/A,FALSE,"costSum"}</definedName>
    <definedName name="wrn.ALL." localSheetId="37" hidden="1">{#N/A,#N/A,FALSE,"Engr Data";#N/A,#N/A,FALSE,"Engr Cur";#N/A,#N/A,FALSE,"DsnDraft";#N/A,#N/A,FALSE,"DsnDftCur";#N/A,#N/A,FALSE,"Supports";#N/A,#N/A,FALSE,"SptCur";#N/A,#N/A,FALSE,"Total";#N/A,#N/A,FALSE,"TotCur";#N/A,#N/A,FALSE,"Client";#N/A,#N/A,FALSE,"Instructions"}</definedName>
    <definedName name="wrn.ALL." localSheetId="36" hidden="1">{#N/A,#N/A,FALSE,"Engr Data";#N/A,#N/A,FALSE,"Engr Cur";#N/A,#N/A,FALSE,"DsnDraft";#N/A,#N/A,FALSE,"DsnDftCur";#N/A,#N/A,FALSE,"Supports";#N/A,#N/A,FALSE,"SptCur";#N/A,#N/A,FALSE,"Total";#N/A,#N/A,FALSE,"TotCur";#N/A,#N/A,FALSE,"Client";#N/A,#N/A,FALSE,"Instructions"}</definedName>
    <definedName name="wrn.all." localSheetId="30" hidden="1">{#N/A,#N/A,FALSE,"Pricing";#N/A,#N/A,FALSE,"Summary";#N/A,#N/A,FALSE,"CompProd";#N/A,#N/A,FALSE,"CompJobhrs";#N/A,#N/A,FALSE,"Escalation";#N/A,#N/A,FALSE,"Contingency";#N/A,#N/A,FALSE,"GM";#N/A,#N/A,FALSE,"CompWage";#N/A,#N/A,FALSE,"costSum"}</definedName>
    <definedName name="wrn.all." localSheetId="33" hidden="1">{#N/A,#N/A,FALSE,"Pricing";#N/A,#N/A,FALSE,"Summary";#N/A,#N/A,FALSE,"CompProd";#N/A,#N/A,FALSE,"CompJobhrs";#N/A,#N/A,FALSE,"Escalation";#N/A,#N/A,FALSE,"Contingency";#N/A,#N/A,FALSE,"GM";#N/A,#N/A,FALSE,"CompWage";#N/A,#N/A,FALSE,"costSum"}</definedName>
    <definedName name="wrn.all." localSheetId="34" hidden="1">{#N/A,#N/A,FALSE,"Pricing";#N/A,#N/A,FALSE,"Summary";#N/A,#N/A,FALSE,"CompProd";#N/A,#N/A,FALSE,"CompJobhrs";#N/A,#N/A,FALSE,"Escalation";#N/A,#N/A,FALSE,"Contingency";#N/A,#N/A,FALSE,"GM";#N/A,#N/A,FALSE,"CompWage";#N/A,#N/A,FALSE,"costSum"}</definedName>
    <definedName name="wrn.all." localSheetId="31" hidden="1">{#N/A,#N/A,FALSE,"Pricing";#N/A,#N/A,FALSE,"Summary";#N/A,#N/A,FALSE,"CompProd";#N/A,#N/A,FALSE,"CompJobhrs";#N/A,#N/A,FALSE,"Escalation";#N/A,#N/A,FALSE,"Contingency";#N/A,#N/A,FALSE,"GM";#N/A,#N/A,FALSE,"CompWage";#N/A,#N/A,FALSE,"costSum"}</definedName>
    <definedName name="wrn.all." localSheetId="29"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Data." localSheetId="35" hidden="1">{#N/A,#N/A,FALSE,"magsep2";#N/A,#N/A,FALSE,"¾"" X ½""";#N/A,#N/A,FALSE,"½"" X ¼""";#N/A,#N/A,FALSE,"¼"" X 8 Mesh";#N/A,#N/A,FALSE,"8 X 14 Mesh"}</definedName>
    <definedName name="wrn.All._.Data." localSheetId="37" hidden="1">{#N/A,#N/A,FALSE,"magsep2";#N/A,#N/A,FALSE,"¾"" X ½""";#N/A,#N/A,FALSE,"½"" X ¼""";#N/A,#N/A,FALSE,"¼"" X 8 Mesh";#N/A,#N/A,FALSE,"8 X 14 Mesh"}</definedName>
    <definedName name="wrn.All._.Data." localSheetId="36" hidden="1">{#N/A,#N/A,FALSE,"magsep2";#N/A,#N/A,FALSE,"¾"" X ½""";#N/A,#N/A,FALSE,"½"" X ¼""";#N/A,#N/A,FALSE,"¼"" X 8 Mesh";#N/A,#N/A,FALSE,"8 X 14 Mesh"}</definedName>
    <definedName name="wrn.All._.Data." localSheetId="33" hidden="1">{#N/A,#N/A,FALSE,"magsep2";#N/A,#N/A,FALSE,"¾"" X ½""";#N/A,#N/A,FALSE,"½"" X ¼""";#N/A,#N/A,FALSE,"¼"" X 8 Mesh";#N/A,#N/A,FALSE,"8 X 14 Mesh"}</definedName>
    <definedName name="wrn.All._.Data." localSheetId="34" hidden="1">{#N/A,#N/A,FALSE,"magsep2";#N/A,#N/A,FALSE,"¾"" X ½""";#N/A,#N/A,FALSE,"½"" X ¼""";#N/A,#N/A,FALSE,"¼"" X 8 Mesh";#N/A,#N/A,FALSE,"8 X 14 Mesh"}</definedName>
    <definedName name="wrn.All._.Data." localSheetId="31" hidden="1">{#N/A,#N/A,FALSE,"magsep2";#N/A,#N/A,FALSE,"¾"" X ½""";#N/A,#N/A,FALSE,"½"" X ¼""";#N/A,#N/A,FALSE,"¼"" X 8 Mesh";#N/A,#N/A,FALSE,"8 X 14 Mesh"}</definedName>
    <definedName name="wrn.All._.Data." hidden="1">{#N/A,#N/A,FALSE,"magsep2";#N/A,#N/A,FALSE,"¾"" X ½""";#N/A,#N/A,FALSE,"½"" X ¼""";#N/A,#N/A,FALSE,"¼"" X 8 Mesh";#N/A,#N/A,FALSE,"8 X 14 Mesh"}</definedName>
    <definedName name="wrn.All._.Equipment." localSheetId="35" hidden="1">{#N/A,#N/A,TRUE,"LP-CO2X"}</definedName>
    <definedName name="wrn.All._.Equipment." localSheetId="37" hidden="1">{#N/A,#N/A,TRUE,"LP-CO2X"}</definedName>
    <definedName name="wrn.All._.Equipment." localSheetId="36" hidden="1">{#N/A,#N/A,TRUE,"LP-CO2X"}</definedName>
    <definedName name="wrn.All._.Equipment." localSheetId="33" hidden="1">{#N/A,#N/A,TRUE,"LP-CO2X"}</definedName>
    <definedName name="wrn.All._.Equipment." localSheetId="34" hidden="1">{#N/A,#N/A,TRUE,"LP-CO2X"}</definedName>
    <definedName name="wrn.All._.Equipment." localSheetId="31" hidden="1">{#N/A,#N/A,TRUE,"LP-CO2X"}</definedName>
    <definedName name="wrn.All._.Equipment." hidden="1">{#N/A,#N/A,TRUE,"LP-CO2X"}</definedName>
    <definedName name="wrn.ALL._.INST." localSheetId="35" hidden="1">{"ALL INST",#N/A,FALSE,"ELECTRICAL"}</definedName>
    <definedName name="wrn.ALL._.INST." localSheetId="37" hidden="1">{"ALL INST",#N/A,FALSE,"ELECTRICAL"}</definedName>
    <definedName name="wrn.ALL._.INST." localSheetId="36" hidden="1">{"ALL INST",#N/A,FALSE,"ELECTRICAL"}</definedName>
    <definedName name="wrn.ALL._.INST." localSheetId="33" hidden="1">{"ALL INST",#N/A,FALSE,"ELECTRICAL"}</definedName>
    <definedName name="wrn.ALL._.INST." localSheetId="34" hidden="1">{"ALL INST",#N/A,FALSE,"ELECTRICAL"}</definedName>
    <definedName name="wrn.ALL._.INST." localSheetId="31" hidden="1">{"ALL INST",#N/A,FALSE,"ELECTRICAL"}</definedName>
    <definedName name="wrn.ALL._.INST." hidden="1">{"ALL INST",#N/A,FALSE,"ELECTRICAL"}</definedName>
    <definedName name="wrn.all._.lines." localSheetId="35" hidden="1">{#N/A,#N/A,FALSE,"Summary";#N/A,#N/A,FALSE,"3TJ";#N/A,#N/A,FALSE,"3TN";#N/A,#N/A,FALSE,"3TP";#N/A,#N/A,FALSE,"3SJ";#N/A,#N/A,FALSE,"3CJ";#N/A,#N/A,FALSE,"3CN";#N/A,#N/A,FALSE,"3CP";#N/A,#N/A,FALSE,"3A"}</definedName>
    <definedName name="wrn.all._.lines." localSheetId="37" hidden="1">{#N/A,#N/A,FALSE,"Summary";#N/A,#N/A,FALSE,"3TJ";#N/A,#N/A,FALSE,"3TN";#N/A,#N/A,FALSE,"3TP";#N/A,#N/A,FALSE,"3SJ";#N/A,#N/A,FALSE,"3CJ";#N/A,#N/A,FALSE,"3CN";#N/A,#N/A,FALSE,"3CP";#N/A,#N/A,FALSE,"3A"}</definedName>
    <definedName name="wrn.all._.lines." localSheetId="36" hidden="1">{#N/A,#N/A,FALSE,"Summary";#N/A,#N/A,FALSE,"3TJ";#N/A,#N/A,FALSE,"3TN";#N/A,#N/A,FALSE,"3TP";#N/A,#N/A,FALSE,"3SJ";#N/A,#N/A,FALSE,"3CJ";#N/A,#N/A,FALSE,"3CN";#N/A,#N/A,FALSE,"3CP";#N/A,#N/A,FALSE,"3A"}</definedName>
    <definedName name="wrn.all._.lines." localSheetId="33" hidden="1">{#N/A,#N/A,FALSE,"Summary";#N/A,#N/A,FALSE,"3TJ";#N/A,#N/A,FALSE,"3TN";#N/A,#N/A,FALSE,"3TP";#N/A,#N/A,FALSE,"3SJ";#N/A,#N/A,FALSE,"3CJ";#N/A,#N/A,FALSE,"3CN";#N/A,#N/A,FALSE,"3CP";#N/A,#N/A,FALSE,"3A"}</definedName>
    <definedName name="wrn.all._.lines." localSheetId="34" hidden="1">{#N/A,#N/A,FALSE,"Summary";#N/A,#N/A,FALSE,"3TJ";#N/A,#N/A,FALSE,"3TN";#N/A,#N/A,FALSE,"3TP";#N/A,#N/A,FALSE,"3SJ";#N/A,#N/A,FALSE,"3CJ";#N/A,#N/A,FALSE,"3CN";#N/A,#N/A,FALSE,"3CP";#N/A,#N/A,FALSE,"3A"}</definedName>
    <definedName name="wrn.all._.lines." localSheetId="31"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ALL._.REPORT." localSheetId="35" hidden="1">{"ALL",#N/A,FALSE,"31-SEC";"ALL",#N/A,FALSE,"32-SEC";"ALL",#N/A,FALSE,"33-SEC";#N/A,#N/A,FALSE,"34-SEC";#N/A,#N/A,FALSE,"35-SEC"}</definedName>
    <definedName name="wrn.ALL._.REPORT." localSheetId="37" hidden="1">{"ALL",#N/A,FALSE,"31-SEC";"ALL",#N/A,FALSE,"32-SEC";"ALL",#N/A,FALSE,"33-SEC";#N/A,#N/A,FALSE,"34-SEC";#N/A,#N/A,FALSE,"35-SEC"}</definedName>
    <definedName name="wrn.ALL._.REPORT." localSheetId="36" hidden="1">{"ALL",#N/A,FALSE,"31-SEC";"ALL",#N/A,FALSE,"32-SEC";"ALL",#N/A,FALSE,"33-SEC";#N/A,#N/A,FALSE,"34-SEC";#N/A,#N/A,FALSE,"35-SEC"}</definedName>
    <definedName name="wrn.ALL._.REPORT." localSheetId="33" hidden="1">{"ALL",#N/A,FALSE,"31-SEC";"ALL",#N/A,FALSE,"32-SEC";"ALL",#N/A,FALSE,"33-SEC";#N/A,#N/A,FALSE,"34-SEC";#N/A,#N/A,FALSE,"35-SEC"}</definedName>
    <definedName name="wrn.ALL._.REPORT." localSheetId="34" hidden="1">{"ALL",#N/A,FALSE,"31-SEC";"ALL",#N/A,FALSE,"32-SEC";"ALL",#N/A,FALSE,"33-SEC";#N/A,#N/A,FALSE,"34-SEC";#N/A,#N/A,FALSE,"35-SEC"}</definedName>
    <definedName name="wrn.ALL._.REPORT." localSheetId="31" hidden="1">{"ALL",#N/A,FALSE,"31-SEC";"ALL",#N/A,FALSE,"32-SEC";"ALL",#N/A,FALSE,"33-SEC";#N/A,#N/A,FALSE,"34-SEC";#N/A,#N/A,FALSE,"35-SEC"}</definedName>
    <definedName name="wrn.ALL._.REPORT." hidden="1">{"ALL",#N/A,FALSE,"31-SEC";"ALL",#N/A,FALSE,"32-SEC";"ALL",#N/A,FALSE,"33-SEC";#N/A,#N/A,FALSE,"34-SEC";#N/A,#N/A,FALSE,"35-SEC"}</definedName>
    <definedName name="wrn.all._1" localSheetId="35" hidden="1">{#N/A,#N/A,FALSE,"Pricing";#N/A,#N/A,FALSE,"Summary";#N/A,#N/A,FALSE,"CompProd";#N/A,#N/A,FALSE,"CompJobhrs";#N/A,#N/A,FALSE,"Escalation";#N/A,#N/A,FALSE,"Contingency";#N/A,#N/A,FALSE,"GM";#N/A,#N/A,FALSE,"CompWage";#N/A,#N/A,FALSE,"costSum"}</definedName>
    <definedName name="wrn.all._1" localSheetId="37" hidden="1">{#N/A,#N/A,FALSE,"Pricing";#N/A,#N/A,FALSE,"Summary";#N/A,#N/A,FALSE,"CompProd";#N/A,#N/A,FALSE,"CompJobhrs";#N/A,#N/A,FALSE,"Escalation";#N/A,#N/A,FALSE,"Contingency";#N/A,#N/A,FALSE,"GM";#N/A,#N/A,FALSE,"CompWage";#N/A,#N/A,FALSE,"costSum"}</definedName>
    <definedName name="wrn.all._1" localSheetId="36" hidden="1">{#N/A,#N/A,FALSE,"Pricing";#N/A,#N/A,FALSE,"Summary";#N/A,#N/A,FALSE,"CompProd";#N/A,#N/A,FALSE,"CompJobhrs";#N/A,#N/A,FALSE,"Escalation";#N/A,#N/A,FALSE,"Contingency";#N/A,#N/A,FALSE,"GM";#N/A,#N/A,FALSE,"CompWage";#N/A,#N/A,FALSE,"costSum"}</definedName>
    <definedName name="wrn.all._1" localSheetId="33" hidden="1">{#N/A,#N/A,FALSE,"Pricing";#N/A,#N/A,FALSE,"Summary";#N/A,#N/A,FALSE,"CompProd";#N/A,#N/A,FALSE,"CompJobhrs";#N/A,#N/A,FALSE,"Escalation";#N/A,#N/A,FALSE,"Contingency";#N/A,#N/A,FALSE,"GM";#N/A,#N/A,FALSE,"CompWage";#N/A,#N/A,FALSE,"costSum"}</definedName>
    <definedName name="wrn.all._1" localSheetId="34" hidden="1">{#N/A,#N/A,FALSE,"Pricing";#N/A,#N/A,FALSE,"Summary";#N/A,#N/A,FALSE,"CompProd";#N/A,#N/A,FALSE,"CompJobhrs";#N/A,#N/A,FALSE,"Escalation";#N/A,#N/A,FALSE,"Contingency";#N/A,#N/A,FALSE,"GM";#N/A,#N/A,FALSE,"CompWage";#N/A,#N/A,FALSE,"costSum"}</definedName>
    <definedName name="wrn.all._1" localSheetId="31" hidden="1">{#N/A,#N/A,FALSE,"Pricing";#N/A,#N/A,FALSE,"Summary";#N/A,#N/A,FALSE,"CompProd";#N/A,#N/A,FALSE,"CompJobhrs";#N/A,#N/A,FALSE,"Escalation";#N/A,#N/A,FALSE,"Contingency";#N/A,#N/A,FALSE,"GM";#N/A,#N/A,FALSE,"CompWage";#N/A,#N/A,FALSE,"costSum"}</definedName>
    <definedName name="wrn.all._1" hidden="1">{#N/A,#N/A,FALSE,"Pricing";#N/A,#N/A,FALSE,"Summary";#N/A,#N/A,FALSE,"CompProd";#N/A,#N/A,FALSE,"CompJobhrs";#N/A,#N/A,FALSE,"Escalation";#N/A,#N/A,FALSE,"Contingency";#N/A,#N/A,FALSE,"GM";#N/A,#N/A,FALSE,"CompWage";#N/A,#N/A,FALSE,"costSum"}</definedName>
    <definedName name="wrn.All_pps_s" localSheetId="37" hidden="1">{#N/A,#N/A,FALSE,"1 PSS";#N/A,#N/A,FALSE,"2 PSS";#N/A,#N/A,FALSE,"CLIENT";#N/A,#N/A,FALSE,"SUM PSS&amp;GM ORIG"}</definedName>
    <definedName name="wrn.All_pps_s" localSheetId="36" hidden="1">{#N/A,#N/A,FALSE,"1 PSS";#N/A,#N/A,FALSE,"2 PSS";#N/A,#N/A,FALSE,"CLIENT";#N/A,#N/A,FALSE,"SUM PSS&amp;GM ORIG"}</definedName>
    <definedName name="wrn.All_pps_s" localSheetId="31" hidden="1">{#N/A,#N/A,FALSE,"1 PSS";#N/A,#N/A,FALSE,"2 PSS";#N/A,#N/A,FALSE,"CLIENT";#N/A,#N/A,FALSE,"SUM PSS&amp;GM ORIG"}</definedName>
    <definedName name="wrn.All_pps_s" hidden="1">{#N/A,#N/A,FALSE,"1 PSS";#N/A,#N/A,FALSE,"2 PSS";#N/A,#N/A,FALSE,"CLIENT";#N/A,#N/A,FALSE,"SUM PSS&amp;GM ORIG"}</definedName>
    <definedName name="wrn.ALL_PSS_S." localSheetId="37" hidden="1">{#N/A,#N/A,FALSE,"1 PSS";#N/A,#N/A,FALSE,"2 PSS";#N/A,#N/A,FALSE,"CLIENT";#N/A,#N/A,FALSE,"SUM PSS&amp;GM ORIG"}</definedName>
    <definedName name="wrn.ALL_PSS_S." localSheetId="36" hidden="1">{#N/A,#N/A,FALSE,"1 PSS";#N/A,#N/A,FALSE,"2 PSS";#N/A,#N/A,FALSE,"CLIENT";#N/A,#N/A,FALSE,"SUM PSS&amp;GM ORIG"}</definedName>
    <definedName name="wrn.ALL_PSS_S." localSheetId="31" hidden="1">{#N/A,#N/A,FALSE,"1 PSS";#N/A,#N/A,FALSE,"2 PSS";#N/A,#N/A,FALSE,"CLIENT";#N/A,#N/A,FALSE,"SUM PSS&amp;GM ORIG"}</definedName>
    <definedName name="wrn.ALL_PSS_S." hidden="1">{#N/A,#N/A,FALSE,"1 PSS";#N/A,#N/A,FALSE,"2 PSS";#N/A,#N/A,FALSE,"CLIENT";#N/A,#N/A,FALSE,"SUM PSS&amp;GM ORIG"}</definedName>
    <definedName name="wrn.all1." localSheetId="35" hidden="1">{"all1",#N/A,FALSE,"Header";"all1",#N/A,FALSE,"CAF";"all1",#N/A,FALSE,"MCOSTM 2b";"all1",#N/A,FALSE,"MCOSTM 5a";"all1",#N/A,FALSE,"Block Limits";"all1",#N/A,FALSE,"Summary";"all1",#N/A,FALSE,"Fixed Costs  &amp; Optim Capital";"all1",#N/A,FALSE,"Contract Rates";"all1",#N/A,FALSE,"Equipment Hourly Hire";"all1",#N/A,FALSE,"FS Prod Schedule";"all1",#N/A,FALSE,"Shifts &amp; Constants";"all1",#N/A,FALSE,"RH200";"all1",#N/A,FALSE,"L&amp;H_Prod";"all1",#N/A,FALSE,"Labour";"all1",#N/A,FALSE,"Labour Cost";"all1",#N/A,FALSE,"Trucks";"all1",#N/A,FALSE,"Blast";"all1",#N/A,FALSE,"Drill";"all1",#N/A,FALSE,"Service_Eq.";"all1",#N/A,FALSE,"Dewater";"all1",#N/A,FALSE,"Haul road profiles";"all1",#N/A,FALSE,"Process Original";"all1",#N/A,FALSE,"Process Capital";"all1",#N/A,FALSE,"Process opex_check";"all1",#N/A,FALSE,"Process opex_detail"}</definedName>
    <definedName name="wrn.all1." localSheetId="37" hidden="1">{"all1",#N/A,FALSE,"Header";"all1",#N/A,FALSE,"CAF";"all1",#N/A,FALSE,"MCOSTM 2b";"all1",#N/A,FALSE,"MCOSTM 5a";"all1",#N/A,FALSE,"Block Limits";"all1",#N/A,FALSE,"Summary";"all1",#N/A,FALSE,"Fixed Costs  &amp; Optim Capital";"all1",#N/A,FALSE,"Contract Rates";"all1",#N/A,FALSE,"Equipment Hourly Hire";"all1",#N/A,FALSE,"FS Prod Schedule";"all1",#N/A,FALSE,"Shifts &amp; Constants";"all1",#N/A,FALSE,"RH200";"all1",#N/A,FALSE,"L&amp;H_Prod";"all1",#N/A,FALSE,"Labour";"all1",#N/A,FALSE,"Labour Cost";"all1",#N/A,FALSE,"Trucks";"all1",#N/A,FALSE,"Blast";"all1",#N/A,FALSE,"Drill";"all1",#N/A,FALSE,"Service_Eq.";"all1",#N/A,FALSE,"Dewater";"all1",#N/A,FALSE,"Haul road profiles";"all1",#N/A,FALSE,"Process Original";"all1",#N/A,FALSE,"Process Capital";"all1",#N/A,FALSE,"Process opex_check";"all1",#N/A,FALSE,"Process opex_detail"}</definedName>
    <definedName name="wrn.all1." localSheetId="36" hidden="1">{"all1",#N/A,FALSE,"Header";"all1",#N/A,FALSE,"CAF";"all1",#N/A,FALSE,"MCOSTM 2b";"all1",#N/A,FALSE,"MCOSTM 5a";"all1",#N/A,FALSE,"Block Limits";"all1",#N/A,FALSE,"Summary";"all1",#N/A,FALSE,"Fixed Costs  &amp; Optim Capital";"all1",#N/A,FALSE,"Contract Rates";"all1",#N/A,FALSE,"Equipment Hourly Hire";"all1",#N/A,FALSE,"FS Prod Schedule";"all1",#N/A,FALSE,"Shifts &amp; Constants";"all1",#N/A,FALSE,"RH200";"all1",#N/A,FALSE,"L&amp;H_Prod";"all1",#N/A,FALSE,"Labour";"all1",#N/A,FALSE,"Labour Cost";"all1",#N/A,FALSE,"Trucks";"all1",#N/A,FALSE,"Blast";"all1",#N/A,FALSE,"Drill";"all1",#N/A,FALSE,"Service_Eq.";"all1",#N/A,FALSE,"Dewater";"all1",#N/A,FALSE,"Haul road profiles";"all1",#N/A,FALSE,"Process Original";"all1",#N/A,FALSE,"Process Capital";"all1",#N/A,FALSE,"Process opex_check";"all1",#N/A,FALSE,"Process opex_detail"}</definedName>
    <definedName name="wrn.all1." localSheetId="33" hidden="1">{"all1",#N/A,FALSE,"Header";"all1",#N/A,FALSE,"CAF";"all1",#N/A,FALSE,"MCOSTM 2b";"all1",#N/A,FALSE,"MCOSTM 5a";"all1",#N/A,FALSE,"Block Limits";"all1",#N/A,FALSE,"Summary";"all1",#N/A,FALSE,"Fixed Costs  &amp; Optim Capital";"all1",#N/A,FALSE,"Contract Rates";"all1",#N/A,FALSE,"Equipment Hourly Hire";"all1",#N/A,FALSE,"FS Prod Schedule";"all1",#N/A,FALSE,"Shifts &amp; Constants";"all1",#N/A,FALSE,"RH200";"all1",#N/A,FALSE,"L&amp;H_Prod";"all1",#N/A,FALSE,"Labour";"all1",#N/A,FALSE,"Labour Cost";"all1",#N/A,FALSE,"Trucks";"all1",#N/A,FALSE,"Blast";"all1",#N/A,FALSE,"Drill";"all1",#N/A,FALSE,"Service_Eq.";"all1",#N/A,FALSE,"Dewater";"all1",#N/A,FALSE,"Haul road profiles";"all1",#N/A,FALSE,"Process Original";"all1",#N/A,FALSE,"Process Capital";"all1",#N/A,FALSE,"Process opex_check";"all1",#N/A,FALSE,"Process opex_detail"}</definedName>
    <definedName name="wrn.all1." localSheetId="34" hidden="1">{"all1",#N/A,FALSE,"Header";"all1",#N/A,FALSE,"CAF";"all1",#N/A,FALSE,"MCOSTM 2b";"all1",#N/A,FALSE,"MCOSTM 5a";"all1",#N/A,FALSE,"Block Limits";"all1",#N/A,FALSE,"Summary";"all1",#N/A,FALSE,"Fixed Costs  &amp; Optim Capital";"all1",#N/A,FALSE,"Contract Rates";"all1",#N/A,FALSE,"Equipment Hourly Hire";"all1",#N/A,FALSE,"FS Prod Schedule";"all1",#N/A,FALSE,"Shifts &amp; Constants";"all1",#N/A,FALSE,"RH200";"all1",#N/A,FALSE,"L&amp;H_Prod";"all1",#N/A,FALSE,"Labour";"all1",#N/A,FALSE,"Labour Cost";"all1",#N/A,FALSE,"Trucks";"all1",#N/A,FALSE,"Blast";"all1",#N/A,FALSE,"Drill";"all1",#N/A,FALSE,"Service_Eq.";"all1",#N/A,FALSE,"Dewater";"all1",#N/A,FALSE,"Haul road profiles";"all1",#N/A,FALSE,"Process Original";"all1",#N/A,FALSE,"Process Capital";"all1",#N/A,FALSE,"Process opex_check";"all1",#N/A,FALSE,"Process opex_detail"}</definedName>
    <definedName name="wrn.all1." localSheetId="31" hidden="1">{"all1",#N/A,FALSE,"Header";"all1",#N/A,FALSE,"CAF";"all1",#N/A,FALSE,"MCOSTM 2b";"all1",#N/A,FALSE,"MCOSTM 5a";"all1",#N/A,FALSE,"Block Limits";"all1",#N/A,FALSE,"Summary";"all1",#N/A,FALSE,"Fixed Costs  &amp; Optim Capital";"all1",#N/A,FALSE,"Contract Rates";"all1",#N/A,FALSE,"Equipment Hourly Hire";"all1",#N/A,FALSE,"FS Prod Schedule";"all1",#N/A,FALSE,"Shifts &amp; Constants";"all1",#N/A,FALSE,"RH200";"all1",#N/A,FALSE,"L&amp;H_Prod";"all1",#N/A,FALSE,"Labour";"all1",#N/A,FALSE,"Labour Cost";"all1",#N/A,FALSE,"Trucks";"all1",#N/A,FALSE,"Blast";"all1",#N/A,FALSE,"Drill";"all1",#N/A,FALSE,"Service_Eq.";"all1",#N/A,FALSE,"Dewater";"all1",#N/A,FALSE,"Haul road profiles";"all1",#N/A,FALSE,"Process Original";"all1",#N/A,FALSE,"Process Capital";"all1",#N/A,FALSE,"Process opex_check";"all1",#N/A,FALSE,"Process opex_detail"}</definedName>
    <definedName name="wrn.all1." hidden="1">{"all1",#N/A,FALSE,"Header";"all1",#N/A,FALSE,"CAF";"all1",#N/A,FALSE,"MCOSTM 2b";"all1",#N/A,FALSE,"MCOSTM 5a";"all1",#N/A,FALSE,"Block Limits";"all1",#N/A,FALSE,"Summary";"all1",#N/A,FALSE,"Fixed Costs  &amp; Optim Capital";"all1",#N/A,FALSE,"Contract Rates";"all1",#N/A,FALSE,"Equipment Hourly Hire";"all1",#N/A,FALSE,"FS Prod Schedule";"all1",#N/A,FALSE,"Shifts &amp; Constants";"all1",#N/A,FALSE,"RH200";"all1",#N/A,FALSE,"L&amp;H_Prod";"all1",#N/A,FALSE,"Labour";"all1",#N/A,FALSE,"Labour Cost";"all1",#N/A,FALSE,"Trucks";"all1",#N/A,FALSE,"Blast";"all1",#N/A,FALSE,"Drill";"all1",#N/A,FALSE,"Service_Eq.";"all1",#N/A,FALSE,"Dewater";"all1",#N/A,FALSE,"Haul road profiles";"all1",#N/A,FALSE,"Process Original";"all1",#N/A,FALSE,"Process Capital";"all1",#N/A,FALSE,"Process opex_check";"all1",#N/A,FALSE,"Process opex_detail"}</definedName>
    <definedName name="wrn.all1a." localSheetId="35"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all1a." localSheetId="37"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all1a." localSheetId="36"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all1a." localSheetId="33"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all1a." localSheetId="34"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all1a." localSheetId="31"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all1a."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all1data." localSheetId="35" hidden="1">{"tab321",#N/A,FALSE,"CAF";"all1",#N/A,FALSE,"Header";"all1",#N/A,FALSE,"WMC DATA";"all1",#N/A,FALSE,"Slopes";"all1",#N/A,FALSE,"CAF";"all1",#N/A,FALSE,"MCOSTM 1A"}</definedName>
    <definedName name="wrn.all1data." localSheetId="37" hidden="1">{"tab321",#N/A,FALSE,"CAF";"all1",#N/A,FALSE,"Header";"all1",#N/A,FALSE,"WMC DATA";"all1",#N/A,FALSE,"Slopes";"all1",#N/A,FALSE,"CAF";"all1",#N/A,FALSE,"MCOSTM 1A"}</definedName>
    <definedName name="wrn.all1data." localSheetId="36" hidden="1">{"tab321",#N/A,FALSE,"CAF";"all1",#N/A,FALSE,"Header";"all1",#N/A,FALSE,"WMC DATA";"all1",#N/A,FALSE,"Slopes";"all1",#N/A,FALSE,"CAF";"all1",#N/A,FALSE,"MCOSTM 1A"}</definedName>
    <definedName name="wrn.all1data." localSheetId="33" hidden="1">{"tab321",#N/A,FALSE,"CAF";"all1",#N/A,FALSE,"Header";"all1",#N/A,FALSE,"WMC DATA";"all1",#N/A,FALSE,"Slopes";"all1",#N/A,FALSE,"CAF";"all1",#N/A,FALSE,"MCOSTM 1A"}</definedName>
    <definedName name="wrn.all1data." localSheetId="34" hidden="1">{"tab321",#N/A,FALSE,"CAF";"all1",#N/A,FALSE,"Header";"all1",#N/A,FALSE,"WMC DATA";"all1",#N/A,FALSE,"Slopes";"all1",#N/A,FALSE,"CAF";"all1",#N/A,FALSE,"MCOSTM 1A"}</definedName>
    <definedName name="wrn.all1data." localSheetId="31" hidden="1">{"tab321",#N/A,FALSE,"CAF";"all1",#N/A,FALSE,"Header";"all1",#N/A,FALSE,"WMC DATA";"all1",#N/A,FALSE,"Slopes";"all1",#N/A,FALSE,"CAF";"all1",#N/A,FALSE,"MCOSTM 1A"}</definedName>
    <definedName name="wrn.all1data." hidden="1">{"tab321",#N/A,FALSE,"CAF";"all1",#N/A,FALSE,"Header";"all1",#N/A,FALSE,"WMC DATA";"all1",#N/A,FALSE,"Slopes";"all1",#N/A,FALSE,"CAF";"all1",#N/A,FALSE,"MCOSTM 1A"}</definedName>
    <definedName name="wrn.análise._.mensal." localSheetId="35" hidden="1">{#N/A,#N/A,FALSE,"F.ROSTO";#N/A,#N/A,FALSE,"REL.MENSAL";#N/A,#N/A,FALSE,"MAPA RESUMO";#N/A,#N/A,FALSE,"CORR.NAT.";#N/A,#N/A,FALSE,"ANEXO1";#N/A,#N/A,FALSE,"ANEXO2";#N/A,#N/A,FALSE,"CRON-FIN"}</definedName>
    <definedName name="wrn.análise._.mensal." localSheetId="37" hidden="1">{#N/A,#N/A,FALSE,"F.ROSTO";#N/A,#N/A,FALSE,"REL.MENSAL";#N/A,#N/A,FALSE,"MAPA RESUMO";#N/A,#N/A,FALSE,"CORR.NAT.";#N/A,#N/A,FALSE,"ANEXO1";#N/A,#N/A,FALSE,"ANEXO2";#N/A,#N/A,FALSE,"CRON-FIN"}</definedName>
    <definedName name="wrn.análise._.mensal." localSheetId="36" hidden="1">{#N/A,#N/A,FALSE,"F.ROSTO";#N/A,#N/A,FALSE,"REL.MENSAL";#N/A,#N/A,FALSE,"MAPA RESUMO";#N/A,#N/A,FALSE,"CORR.NAT.";#N/A,#N/A,FALSE,"ANEXO1";#N/A,#N/A,FALSE,"ANEXO2";#N/A,#N/A,FALSE,"CRON-FIN"}</definedName>
    <definedName name="wrn.análise._.mensal." localSheetId="30" hidden="1">{#N/A,#N/A,FALSE,"F.ROSTO";#N/A,#N/A,FALSE,"REL.MENSAL";#N/A,#N/A,FALSE,"MAPA RESUMO";#N/A,#N/A,FALSE,"CORR.NAT.";#N/A,#N/A,FALSE,"ANEXO1";#N/A,#N/A,FALSE,"ANEXO2";#N/A,#N/A,FALSE,"CRON-FIN"}</definedName>
    <definedName name="wrn.análise._.mensal." localSheetId="33" hidden="1">{#N/A,#N/A,FALSE,"F.ROSTO";#N/A,#N/A,FALSE,"REL.MENSAL";#N/A,#N/A,FALSE,"MAPA RESUMO";#N/A,#N/A,FALSE,"CORR.NAT.";#N/A,#N/A,FALSE,"ANEXO1";#N/A,#N/A,FALSE,"ANEXO2";#N/A,#N/A,FALSE,"CRON-FIN"}</definedName>
    <definedName name="wrn.análise._.mensal." localSheetId="34" hidden="1">{#N/A,#N/A,FALSE,"F.ROSTO";#N/A,#N/A,FALSE,"REL.MENSAL";#N/A,#N/A,FALSE,"MAPA RESUMO";#N/A,#N/A,FALSE,"CORR.NAT.";#N/A,#N/A,FALSE,"ANEXO1";#N/A,#N/A,FALSE,"ANEXO2";#N/A,#N/A,FALSE,"CRON-FIN"}</definedName>
    <definedName name="wrn.análise._.mensal." localSheetId="31" hidden="1">{#N/A,#N/A,FALSE,"F.ROSTO";#N/A,#N/A,FALSE,"REL.MENSAL";#N/A,#N/A,FALSE,"MAPA RESUMO";#N/A,#N/A,FALSE,"CORR.NAT.";#N/A,#N/A,FALSE,"ANEXO1";#N/A,#N/A,FALSE,"ANEXO2";#N/A,#N/A,FALSE,"CRON-FIN"}</definedName>
    <definedName name="wrn.análise._.mensal." localSheetId="29" hidden="1">{#N/A,#N/A,FALSE,"F.ROSTO";#N/A,#N/A,FALSE,"REL.MENSAL";#N/A,#N/A,FALSE,"MAPA RESUMO";#N/A,#N/A,FALSE,"CORR.NAT.";#N/A,#N/A,FALSE,"ANEXO1";#N/A,#N/A,FALSE,"ANEXO2";#N/A,#N/A,FALSE,"CRON-FIN"}</definedName>
    <definedName name="wrn.análise._.mensal." hidden="1">{#N/A,#N/A,FALSE,"F.ROSTO";#N/A,#N/A,FALSE,"REL.MENSAL";#N/A,#N/A,FALSE,"MAPA RESUMO";#N/A,#N/A,FALSE,"CORR.NAT.";#N/A,#N/A,FALSE,"ANEXO1";#N/A,#N/A,FALSE,"ANEXO2";#N/A,#N/A,FALSE,"CRON-FIN"}</definedName>
    <definedName name="wrn.ANALISIS." localSheetId="35" hidden="1">{"ANAR",#N/A,FALSE,"Dist total";"MARGEN",#N/A,FALSE,"Dist total";"COMENTARIO",#N/A,FALSE,"Ficha CODICE";"CONSEJO",#N/A,FALSE,"Dist p0";"uno",#N/A,FALSE,"Dist total"}</definedName>
    <definedName name="wrn.ANALISIS." localSheetId="37" hidden="1">{"ANAR",#N/A,FALSE,"Dist total";"MARGEN",#N/A,FALSE,"Dist total";"COMENTARIO",#N/A,FALSE,"Ficha CODICE";"CONSEJO",#N/A,FALSE,"Dist p0";"uno",#N/A,FALSE,"Dist total"}</definedName>
    <definedName name="wrn.ANALISIS." localSheetId="36" hidden="1">{"ANAR",#N/A,FALSE,"Dist total";"MARGEN",#N/A,FALSE,"Dist total";"COMENTARIO",#N/A,FALSE,"Ficha CODICE";"CONSEJO",#N/A,FALSE,"Dist p0";"uno",#N/A,FALSE,"Dist total"}</definedName>
    <definedName name="wrn.ANALISIS." localSheetId="33" hidden="1">{"ANAR",#N/A,FALSE,"Dist total";"MARGEN",#N/A,FALSE,"Dist total";"COMENTARIO",#N/A,FALSE,"Ficha CODICE";"CONSEJO",#N/A,FALSE,"Dist p0";"uno",#N/A,FALSE,"Dist total"}</definedName>
    <definedName name="wrn.ANALISIS." localSheetId="34" hidden="1">{"ANAR",#N/A,FALSE,"Dist total";"MARGEN",#N/A,FALSE,"Dist total";"COMENTARIO",#N/A,FALSE,"Ficha CODICE";"CONSEJO",#N/A,FALSE,"Dist p0";"uno",#N/A,FALSE,"Dist total"}</definedName>
    <definedName name="wrn.ANALISIS." localSheetId="31" hidden="1">{"ANAR",#N/A,FALSE,"Dist total";"MARGEN",#N/A,FALSE,"Dist total";"COMENTARIO",#N/A,FALSE,"Ficha CODICE";"CONSEJO",#N/A,FALSE,"Dist p0";"uno",#N/A,FALSE,"Dist total"}</definedName>
    <definedName name="wrn.ANALISIS." hidden="1">{"ANAR",#N/A,FALSE,"Dist total";"MARGEN",#N/A,FALSE,"Dist total";"COMENTARIO",#N/A,FALSE,"Ficha CODICE";"CONSEJO",#N/A,FALSE,"Dist p0";"uno",#N/A,FALSE,"Dist total"}</definedName>
    <definedName name="wrn.ANALISIS._.SENSIBILIDAD." localSheetId="35" hidden="1">{#N/A,#N/A,FALSE,"BALANCE";#N/A,#N/A,FALSE,"CUENTA DE PYG";#N/A,#N/A,FALSE,"RATIOS"}</definedName>
    <definedName name="wrn.ANALISIS._.SENSIBILIDAD." localSheetId="37" hidden="1">{#N/A,#N/A,FALSE,"BALANCE";#N/A,#N/A,FALSE,"CUENTA DE PYG";#N/A,#N/A,FALSE,"RATIOS"}</definedName>
    <definedName name="wrn.ANALISIS._.SENSIBILIDAD." localSheetId="36" hidden="1">{#N/A,#N/A,FALSE,"BALANCE";#N/A,#N/A,FALSE,"CUENTA DE PYG";#N/A,#N/A,FALSE,"RATIOS"}</definedName>
    <definedName name="wrn.ANALISIS._.SENSIBILIDAD." localSheetId="33" hidden="1">{#N/A,#N/A,FALSE,"BALANCE";#N/A,#N/A,FALSE,"CUENTA DE PYG";#N/A,#N/A,FALSE,"RATIOS"}</definedName>
    <definedName name="wrn.ANALISIS._.SENSIBILIDAD." localSheetId="34" hidden="1">{#N/A,#N/A,FALSE,"BALANCE";#N/A,#N/A,FALSE,"CUENTA DE PYG";#N/A,#N/A,FALSE,"RATIOS"}</definedName>
    <definedName name="wrn.ANALISIS._.SENSIBILIDAD." localSheetId="31" hidden="1">{#N/A,#N/A,FALSE,"BALANCE";#N/A,#N/A,FALSE,"CUENTA DE PYG";#N/A,#N/A,FALSE,"RATIOS"}</definedName>
    <definedName name="wrn.ANALISIS._.SENSIBILIDAD." hidden="1">{#N/A,#N/A,FALSE,"BALANCE";#N/A,#N/A,FALSE,"CUENTA DE PYG";#N/A,#N/A,FALSE,"RATIOS"}</definedName>
    <definedName name="wrn.analisis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_1" localSheetId="35"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_1" localSheetId="37"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_1" localSheetId="36"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_1" localSheetId="33"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_1" localSheetId="34"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_1" localSheetId="3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alisis1._1" hidden="1">{#N/A,#N/A,FALSE,"CARATULA";#N/A,#N/A,FALSE,"M114701";#N/A,#N/A,FALSE,"M114702";#N/A,#N/A,FALSE,"M114703";#N/A,#N/A,FALSE,"M114704";#N/A,#N/A,FALSE,"M114705";#N/A,#N/A,FALSE,"M114707";#N/A,#N/A,FALSE,"M114708";#N/A,#N/A,FALSE,"M114709";#N/A,#N/A,FALSE,"M114710";#N/A,#N/A,FALSE,"M114711";#N/A,#N/A,FALSE,"M114712";#N/A,#N/A,FALSE,"M114714";#N/A,#N/A,FALSE,"M114715";#N/A,#N/A,FALSE,"M125004";#N/A,#N/A,FALSE,"M411401";#N/A,#N/A,FALSE,"M411405";#N/A,#N/A,FALSE,"M411406";#N/A,#N/A,FALSE,"M420102";#N/A,#N/A,FALSE,"M529001"}</definedName>
    <definedName name="wrn.ang._.Summary." localSheetId="35" hidden="1">{#N/A,#N/A,FALSE,"subcontract"}</definedName>
    <definedName name="wrn.ang._.Summary." localSheetId="37" hidden="1">{#N/A,#N/A,FALSE,"subcontract"}</definedName>
    <definedName name="wrn.ang._.Summary." localSheetId="36" hidden="1">{#N/A,#N/A,FALSE,"subcontract"}</definedName>
    <definedName name="wrn.ang._.Summary." localSheetId="33" hidden="1">{#N/A,#N/A,FALSE,"subcontract"}</definedName>
    <definedName name="wrn.ang._.Summary." localSheetId="34" hidden="1">{#N/A,#N/A,FALSE,"subcontract"}</definedName>
    <definedName name="wrn.ang._.Summary." localSheetId="31" hidden="1">{#N/A,#N/A,FALSE,"subcontract"}</definedName>
    <definedName name="wrn.ang._.Summary." hidden="1">{#N/A,#N/A,FALSE,"subcontract"}</definedName>
    <definedName name="wrn.Anillado._.EE.FF.._.LPHSA." hidden="1">{#N/A,#N/A,FALSE,"BB GG - D";#N/A,#N/A,FALSE,"G&amp;P Mens";#N/A,#N/A,FALSE,"G&amp;P Acum";#N/A,#N/A,FALSE,"GPA Mens Ajust ";#N/A,#N/A,FALSE,"G&amp;P Mens Resum";#N/A,#N/A,FALSE,"REI";#N/A,#N/A,FALSE,"Indicadores";#N/A,#N/A,FALSE,"G&amp;P Acum Comp";#N/A,#N/A,FALSE,"BB GG";#N/A,#N/A,FALSE,"GPA Mens Hist";#N/A,#N/A,FALSE,"GG PP";#N/A,#N/A,FALSE,"Detalle Balance";#N/A,#N/A,FALSE,"Detalle GyP Mens"}</definedName>
    <definedName name="wrn.anteproyecto." localSheetId="35" hidden="1">{#N/A,#N/A,FALSE,"Cargas"}</definedName>
    <definedName name="wrn.anteproyecto." localSheetId="37" hidden="1">{#N/A,#N/A,FALSE,"Cargas"}</definedName>
    <definedName name="wrn.anteproyecto." localSheetId="36" hidden="1">{#N/A,#N/A,FALSE,"Cargas"}</definedName>
    <definedName name="wrn.anteproyecto." localSheetId="33" hidden="1">{#N/A,#N/A,FALSE,"Cargas"}</definedName>
    <definedName name="wrn.anteproyecto." localSheetId="34" hidden="1">{#N/A,#N/A,FALSE,"Cargas"}</definedName>
    <definedName name="wrn.anteproyecto." localSheetId="31" hidden="1">{#N/A,#N/A,FALSE,"Cargas"}</definedName>
    <definedName name="wrn.anteproyecto." hidden="1">{#N/A,#N/A,FALSE,"Cargas"}</definedName>
    <definedName name="wrn.Appendix." localSheetId="30" hidden="1">{#N/A,#N/A,TRUE,"Lines";#N/A,#N/A,TRUE,"Stations";#N/A,#N/A,TRUE,"Cap. Expenses";#N/A,#N/A,TRUE,"Land";#N/A,#N/A,TRUE,"Cen Proces Sys";#N/A,#N/A,TRUE,"telecom";#N/A,#N/A,TRUE,"Other"}</definedName>
    <definedName name="wrn.Appendix." localSheetId="29" hidden="1">{#N/A,#N/A,TRUE,"Lines";#N/A,#N/A,TRUE,"Stations";#N/A,#N/A,TRUE,"Cap. Expenses";#N/A,#N/A,TRUE,"Land";#N/A,#N/A,TRUE,"Cen Proces Sys";#N/A,#N/A,TRUE,"telecom";#N/A,#N/A,TRUE,"Other"}</definedName>
    <definedName name="wrn.Appendix." hidden="1">{#N/A,#N/A,TRUE,"Lines";#N/A,#N/A,TRUE,"Stations";#N/A,#N/A,TRUE,"Cap. Expenses";#N/A,#N/A,TRUE,"Land";#N/A,#N/A,TRUE,"Cen Proces Sys";#N/A,#N/A,TRUE,"telecom";#N/A,#N/A,TRUE,"Other"}</definedName>
    <definedName name="wrn.Approval._.Rpt." localSheetId="35" hidden="1">{#N/A,#N/A,FALSE,"Cover (Japan)";#N/A,#N/A,FALSE,"Index";#N/A,#N/A,FALSE,"Comment sum"}</definedName>
    <definedName name="wrn.Approval._.Rpt." localSheetId="37" hidden="1">{#N/A,#N/A,FALSE,"Cover (Japan)";#N/A,#N/A,FALSE,"Index";#N/A,#N/A,FALSE,"Comment sum"}</definedName>
    <definedName name="wrn.Approval._.Rpt." localSheetId="36" hidden="1">{#N/A,#N/A,FALSE,"Cover (Japan)";#N/A,#N/A,FALSE,"Index";#N/A,#N/A,FALSE,"Comment sum"}</definedName>
    <definedName name="wrn.Approval._.Rpt." localSheetId="33" hidden="1">{#N/A,#N/A,FALSE,"Cover (Japan)";#N/A,#N/A,FALSE,"Index";#N/A,#N/A,FALSE,"Comment sum"}</definedName>
    <definedName name="wrn.Approval._.Rpt." localSheetId="34" hidden="1">{#N/A,#N/A,FALSE,"Cover (Japan)";#N/A,#N/A,FALSE,"Index";#N/A,#N/A,FALSE,"Comment sum"}</definedName>
    <definedName name="wrn.Approval._.Rpt." localSheetId="31" hidden="1">{#N/A,#N/A,FALSE,"Cover (Japan)";#N/A,#N/A,FALSE,"Index";#N/A,#N/A,FALSE,"Comment sum"}</definedName>
    <definedName name="wrn.Approval._.Rpt." hidden="1">{#N/A,#N/A,FALSE,"Cover (Japan)";#N/A,#N/A,FALSE,"Index";#N/A,#N/A,FALSE,"Comment sum"}</definedName>
    <definedName name="wrn.APR97PR." localSheetId="35"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wrn.APR97PR." localSheetId="37"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wrn.APR97PR." localSheetId="36"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wrn.APR97PR." localSheetId="33"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wrn.APR97PR." localSheetId="34"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wrn.APR97PR." localSheetId="31"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wrn.APR97PR." hidden="1">{#N/A,#N/A,FALSE,"AHMED";#N/A,#N/A,FALSE,"ASOKAN";#N/A,#N/A,FALSE,"azhar";#N/A,#N/A,FALSE,"ahammed";#N/A,#N/A,FALSE,"chackalayil";#N/A,#N/A,FALSE,"climaco";#N/A,#N/A,FALSE,"ganesh";#N/A,#N/A,FALSE,"kumar kris";#N/A,#N/A,FALSE,"KUMAR PRA";#N/A,#N/A,FALSE,"MATHEW K.";#N/A,#N/A,FALSE,"MUNGEKAR UD";#N/A,#N/A,FALSE,"nawaz";#N/A,#N/A,FALSE,"nunes";#N/A,#N/A,FALSE,"QURESHI";#N/A,#N/A,FALSE,"paul";#N/A,#N/A,FALSE,"salim";#N/A,#N/A,FALSE,"SUNIL"}</definedName>
    <definedName name="wrn.ARA." localSheetId="35" hidden="1">{"ARA1",#N/A,FALSE,"ENG-ARA";"ARAhours",#N/A,FALSE,"ENG-ARA";"ARA$",#N/A,FALSE,"ENG-ARA"}</definedName>
    <definedName name="wrn.ARA." localSheetId="37" hidden="1">{"ARA1",#N/A,FALSE,"ENG-ARA";"ARAhours",#N/A,FALSE,"ENG-ARA";"ARA$",#N/A,FALSE,"ENG-ARA"}</definedName>
    <definedName name="wrn.ARA." localSheetId="36" hidden="1">{"ARA1",#N/A,FALSE,"ENG-ARA";"ARAhours",#N/A,FALSE,"ENG-ARA";"ARA$",#N/A,FALSE,"ENG-ARA"}</definedName>
    <definedName name="wrn.ARA." localSheetId="30" hidden="1">{"ARA1",#N/A,FALSE,"ENG-ARA";"ARAhours",#N/A,FALSE,"ENG-ARA";"ARA$",#N/A,FALSE,"ENG-ARA"}</definedName>
    <definedName name="wrn.ARA." localSheetId="33" hidden="1">{"ARA1",#N/A,FALSE,"ENG-ARA";"ARAhours",#N/A,FALSE,"ENG-ARA";"ARA$",#N/A,FALSE,"ENG-ARA"}</definedName>
    <definedName name="wrn.ARA." localSheetId="34" hidden="1">{"ARA1",#N/A,FALSE,"ENG-ARA";"ARAhours",#N/A,FALSE,"ENG-ARA";"ARA$",#N/A,FALSE,"ENG-ARA"}</definedName>
    <definedName name="wrn.ARA." localSheetId="31" hidden="1">{"ARA1",#N/A,FALSE,"ENG-ARA";"ARAhours",#N/A,FALSE,"ENG-ARA";"ARA$",#N/A,FALSE,"ENG-ARA"}</definedName>
    <definedName name="wrn.ARA." localSheetId="29" hidden="1">{"ARA1",#N/A,FALSE,"ENG-ARA";"ARAhours",#N/A,FALSE,"ENG-ARA";"ARA$",#N/A,FALSE,"ENG-ARA"}</definedName>
    <definedName name="wrn.ARA." hidden="1">{"ARA1",#N/A,FALSE,"ENG-ARA";"ARAhours",#N/A,FALSE,"ENG-ARA";"ARA$",#N/A,FALSE,"ENG-ARA"}</definedName>
    <definedName name="wrn.ARA._1" localSheetId="35" hidden="1">{"ARA1",#N/A,FALSE,"ENG-ARA";"ARAhours",#N/A,FALSE,"ENG-ARA";"ARA$",#N/A,FALSE,"ENG-ARA"}</definedName>
    <definedName name="wrn.ARA._1" localSheetId="37" hidden="1">{"ARA1",#N/A,FALSE,"ENG-ARA";"ARAhours",#N/A,FALSE,"ENG-ARA";"ARA$",#N/A,FALSE,"ENG-ARA"}</definedName>
    <definedName name="wrn.ARA._1" localSheetId="36" hidden="1">{"ARA1",#N/A,FALSE,"ENG-ARA";"ARAhours",#N/A,FALSE,"ENG-ARA";"ARA$",#N/A,FALSE,"ENG-ARA"}</definedName>
    <definedName name="wrn.ARA._1" localSheetId="33" hidden="1">{"ARA1",#N/A,FALSE,"ENG-ARA";"ARAhours",#N/A,FALSE,"ENG-ARA";"ARA$",#N/A,FALSE,"ENG-ARA"}</definedName>
    <definedName name="wrn.ARA._1" localSheetId="34" hidden="1">{"ARA1",#N/A,FALSE,"ENG-ARA";"ARAhours",#N/A,FALSE,"ENG-ARA";"ARA$",#N/A,FALSE,"ENG-ARA"}</definedName>
    <definedName name="wrn.ARA._1" localSheetId="31" hidden="1">{"ARA1",#N/A,FALSE,"ENG-ARA";"ARAhours",#N/A,FALSE,"ENG-ARA";"ARA$",#N/A,FALSE,"ENG-ARA"}</definedName>
    <definedName name="wrn.ARA._1" hidden="1">{"ARA1",#N/A,FALSE,"ENG-ARA";"ARAhours",#N/A,FALSE,"ENG-ARA";"ARA$",#N/A,FALSE,"ENG-ARA"}</definedName>
    <definedName name="wrn.Arquitectura." localSheetId="35" hidden="1">{"arquitectura",#N/A,FALSE,"Arquitectura"}</definedName>
    <definedName name="wrn.Arquitectura." localSheetId="37" hidden="1">{"arquitectura",#N/A,FALSE,"Arquitectura"}</definedName>
    <definedName name="wrn.Arquitectura." localSheetId="36" hidden="1">{"arquitectura",#N/A,FALSE,"Arquitectura"}</definedName>
    <definedName name="wrn.Arquitectura." localSheetId="33" hidden="1">{"arquitectura",#N/A,FALSE,"Arquitectura"}</definedName>
    <definedName name="wrn.Arquitectura." localSheetId="34" hidden="1">{"arquitectura",#N/A,FALSE,"Arquitectura"}</definedName>
    <definedName name="wrn.Arquitectura." localSheetId="31" hidden="1">{"arquitectura",#N/A,FALSE,"Arquitectura"}</definedName>
    <definedName name="wrn.Arquitectura." hidden="1">{"arquitectura",#N/A,FALSE,"Arquitectura"}</definedName>
    <definedName name="wrn.Assumption._.Book." localSheetId="30" hidden="1">{#N/A,#N/A,FALSE,"Model Assumptions"}</definedName>
    <definedName name="wrn.Assumption._.Book." localSheetId="29" hidden="1">{#N/A,#N/A,FALSE,"Model Assumptions"}</definedName>
    <definedName name="wrn.Assumption._.Book." hidden="1">{#N/A,#N/A,FALSE,"Model Assumptions"}</definedName>
    <definedName name="wrn.attachments." localSheetId="35" hidden="1">{"dd sheet",#N/A,FALSE,"D &amp; D SHEET";"data",#N/A,FALSE,"Data";"techbid",#N/A,FALSE,"tech bid";"comm",#N/A,FALSE,"COMMERCIAL"}</definedName>
    <definedName name="wrn.attachments." localSheetId="37" hidden="1">{"dd sheet",#N/A,FALSE,"D &amp; D SHEET";"data",#N/A,FALSE,"Data";"techbid",#N/A,FALSE,"tech bid";"comm",#N/A,FALSE,"COMMERCIAL"}</definedName>
    <definedName name="wrn.attachments." localSheetId="0" hidden="1">{"dd sheet",#N/A,FALSE,"D &amp; D SHEET";"data",#N/A,FALSE,"Data";"techbid",#N/A,FALSE,"tech bid";"comm",#N/A,FALSE,"COMMERCIAL"}</definedName>
    <definedName name="wrn.attachments." localSheetId="36" hidden="1">{"dd sheet",#N/A,FALSE,"D &amp; D SHEET";"data",#N/A,FALSE,"Data";"techbid",#N/A,FALSE,"tech bid";"comm",#N/A,FALSE,"COMMERCIAL"}</definedName>
    <definedName name="wrn.attachments." localSheetId="30" hidden="1">{"dd sheet",#N/A,FALSE,"D &amp; D SHEET";"data",#N/A,FALSE,"Data";"techbid",#N/A,FALSE,"tech bid";"comm",#N/A,FALSE,"COMMERCIAL"}</definedName>
    <definedName name="wrn.attachments." localSheetId="4" hidden="1">{"dd sheet",#N/A,FALSE,"D &amp; D SHEET";"data",#N/A,FALSE,"Data";"techbid",#N/A,FALSE,"tech bid";"comm",#N/A,FALSE,"COMMERCIAL"}</definedName>
    <definedName name="wrn.attachments." localSheetId="5" hidden="1">{"dd sheet",#N/A,FALSE,"D &amp; D SHEET";"data",#N/A,FALSE,"Data";"techbid",#N/A,FALSE,"tech bid";"comm",#N/A,FALSE,"COMMERCIAL"}</definedName>
    <definedName name="wrn.attachments." localSheetId="6" hidden="1">{"dd sheet",#N/A,FALSE,"D &amp; D SHEET";"data",#N/A,FALSE,"Data";"techbid",#N/A,FALSE,"tech bid";"comm",#N/A,FALSE,"COMMERCIAL"}</definedName>
    <definedName name="wrn.attachments." localSheetId="22" hidden="1">{"dd sheet",#N/A,FALSE,"D &amp; D SHEET";"data",#N/A,FALSE,"Data";"techbid",#N/A,FALSE,"tech bid";"comm",#N/A,FALSE,"COMMERCIAL"}</definedName>
    <definedName name="wrn.attachments." localSheetId="33" hidden="1">{"dd sheet",#N/A,FALSE,"D &amp; D SHEET";"data",#N/A,FALSE,"Data";"techbid",#N/A,FALSE,"tech bid";"comm",#N/A,FALSE,"COMMERCIAL"}</definedName>
    <definedName name="wrn.attachments." localSheetId="34" hidden="1">{"dd sheet",#N/A,FALSE,"D &amp; D SHEET";"data",#N/A,FALSE,"Data";"techbid",#N/A,FALSE,"tech bid";"comm",#N/A,FALSE,"COMMERCIAL"}</definedName>
    <definedName name="wrn.attachments." localSheetId="31" hidden="1">{"dd sheet",#N/A,FALSE,"D &amp; D SHEET";"data",#N/A,FALSE,"Data";"techbid",#N/A,FALSE,"tech bid";"comm",#N/A,FALSE,"COMMERCIAL"}</definedName>
    <definedName name="wrn.attachments." localSheetId="29" hidden="1">{"dd sheet",#N/A,FALSE,"D &amp; D SHEET";"data",#N/A,FALSE,"Data";"techbid",#N/A,FALSE,"tech bid";"comm",#N/A,FALSE,"COMMERCIAL"}</definedName>
    <definedName name="wrn.attachments." hidden="1">{"dd sheet",#N/A,FALSE,"D &amp; D SHEET";"data",#N/A,FALSE,"Data";"techbid",#N/A,FALSE,"tech bid";"comm",#N/A,FALSE,"COMMERCIAL"}</definedName>
    <definedName name="wrn.AUT._.ANALISE._.DESP." localSheetId="35" hidden="1">{"balanço dolares",#N/A,FALSE,"SIGADR$";"AUT BAL REAIS",#N/A,FALSE,"SIGADR$";"QUOCIENTES REAIS",#N/A,FALSE,"QUOCIENTES";"JUNH QUOCI DOLARES",#N/A,FALSE,"QUOCIENTES"}</definedName>
    <definedName name="wrn.AUT._.ANALISE._.DESP." localSheetId="37" hidden="1">{"balanço dolares",#N/A,FALSE,"SIGADR$";"AUT BAL REAIS",#N/A,FALSE,"SIGADR$";"QUOCIENTES REAIS",#N/A,FALSE,"QUOCIENTES";"JUNH QUOCI DOLARES",#N/A,FALSE,"QUOCIENTES"}</definedName>
    <definedName name="wrn.AUT._.ANALISE._.DESP." localSheetId="36" hidden="1">{"balanço dolares",#N/A,FALSE,"SIGADR$";"AUT BAL REAIS",#N/A,FALSE,"SIGADR$";"QUOCIENTES REAIS",#N/A,FALSE,"QUOCIENTES";"JUNH QUOCI DOLARES",#N/A,FALSE,"QUOCIENTES"}</definedName>
    <definedName name="wrn.AUT._.ANALISE._.DESP." localSheetId="33" hidden="1">{"balanço dolares",#N/A,FALSE,"SIGADR$";"AUT BAL REAIS",#N/A,FALSE,"SIGADR$";"QUOCIENTES REAIS",#N/A,FALSE,"QUOCIENTES";"JUNH QUOCI DOLARES",#N/A,FALSE,"QUOCIENTES"}</definedName>
    <definedName name="wrn.AUT._.ANALISE._.DESP." localSheetId="34" hidden="1">{"balanço dolares",#N/A,FALSE,"SIGADR$";"AUT BAL REAIS",#N/A,FALSE,"SIGADR$";"QUOCIENTES REAIS",#N/A,FALSE,"QUOCIENTES";"JUNH QUOCI DOLARES",#N/A,FALSE,"QUOCIENTES"}</definedName>
    <definedName name="wrn.AUT._.ANALISE._.DESP." localSheetId="31" hidden="1">{"balanço dolares",#N/A,FALSE,"SIGADR$";"AUT BAL REAIS",#N/A,FALSE,"SIGADR$";"QUOCIENTES REAIS",#N/A,FALSE,"QUOCIENTES";"JUNH QUOCI DOLARES",#N/A,FALSE,"QUOCIENTES"}</definedName>
    <definedName name="wrn.AUT._.ANALISE._.DESP." hidden="1">{"balanço dolares",#N/A,FALSE,"SIGADR$";"AUT BAL REAIS",#N/A,FALSE,"SIGADR$";"QUOCIENTES REAIS",#N/A,FALSE,"QUOCIENTES";"JUNH QUOCI DOLARES",#N/A,FALSE,"QUOCIENTES"}</definedName>
    <definedName name="wrn.AUT._.ANALISE._.DESP._1" localSheetId="35" hidden="1">{"balanço dolares",#N/A,FALSE,"SIGADR$";"AUT BAL REAIS",#N/A,FALSE,"SIGADR$";"QUOCIENTES REAIS",#N/A,FALSE,"QUOCIENTES";"JUNH QUOCI DOLARES",#N/A,FALSE,"QUOCIENTES"}</definedName>
    <definedName name="wrn.AUT._.ANALISE._.DESP._1" localSheetId="37" hidden="1">{"balanço dolares",#N/A,FALSE,"SIGADR$";"AUT BAL REAIS",#N/A,FALSE,"SIGADR$";"QUOCIENTES REAIS",#N/A,FALSE,"QUOCIENTES";"JUNH QUOCI DOLARES",#N/A,FALSE,"QUOCIENTES"}</definedName>
    <definedName name="wrn.AUT._.ANALISE._.DESP._1" localSheetId="36" hidden="1">{"balanço dolares",#N/A,FALSE,"SIGADR$";"AUT BAL REAIS",#N/A,FALSE,"SIGADR$";"QUOCIENTES REAIS",#N/A,FALSE,"QUOCIENTES";"JUNH QUOCI DOLARES",#N/A,FALSE,"QUOCIENTES"}</definedName>
    <definedName name="wrn.AUT._.ANALISE._.DESP._1" localSheetId="33" hidden="1">{"balanço dolares",#N/A,FALSE,"SIGADR$";"AUT BAL REAIS",#N/A,FALSE,"SIGADR$";"QUOCIENTES REAIS",#N/A,FALSE,"QUOCIENTES";"JUNH QUOCI DOLARES",#N/A,FALSE,"QUOCIENTES"}</definedName>
    <definedName name="wrn.AUT._.ANALISE._.DESP._1" localSheetId="34" hidden="1">{"balanço dolares",#N/A,FALSE,"SIGADR$";"AUT BAL REAIS",#N/A,FALSE,"SIGADR$";"QUOCIENTES REAIS",#N/A,FALSE,"QUOCIENTES";"JUNH QUOCI DOLARES",#N/A,FALSE,"QUOCIENTES"}</definedName>
    <definedName name="wrn.AUT._.ANALISE._.DESP._1" localSheetId="31" hidden="1">{"balanço dolares",#N/A,FALSE,"SIGADR$";"AUT BAL REAIS",#N/A,FALSE,"SIGADR$";"QUOCIENTES REAIS",#N/A,FALSE,"QUOCIENTES";"JUNH QUOCI DOLARES",#N/A,FALSE,"QUOCIENTES"}</definedName>
    <definedName name="wrn.AUT._.ANALISE._.DESP._1" hidden="1">{"balanço dolares",#N/A,FALSE,"SIGADR$";"AUT BAL REAIS",#N/A,FALSE,"SIGADR$";"QUOCIENTES REAIS",#N/A,FALSE,"QUOCIENTES";"JUNH QUOCI DOLARES",#N/A,FALSE,"QUOCIENTES"}</definedName>
    <definedName name="wrn.AUT._.DESPESAS." localSheetId="35" hidden="1">{"AUT ANALISE DESP",#N/A,TRUE,"AN.DESP. MR$"}</definedName>
    <definedName name="wrn.AUT._.DESPESAS." localSheetId="37" hidden="1">{"AUT ANALISE DESP",#N/A,TRUE,"AN.DESP. MR$"}</definedName>
    <definedName name="wrn.AUT._.DESPESAS." localSheetId="36" hidden="1">{"AUT ANALISE DESP",#N/A,TRUE,"AN.DESP. MR$"}</definedName>
    <definedName name="wrn.AUT._.DESPESAS." localSheetId="33" hidden="1">{"AUT ANALISE DESP",#N/A,TRUE,"AN.DESP. MR$"}</definedName>
    <definedName name="wrn.AUT._.DESPESAS." localSheetId="34" hidden="1">{"AUT ANALISE DESP",#N/A,TRUE,"AN.DESP. MR$"}</definedName>
    <definedName name="wrn.AUT._.DESPESAS." localSheetId="31" hidden="1">{"AUT ANALISE DESP",#N/A,TRUE,"AN.DESP. MR$"}</definedName>
    <definedName name="wrn.AUT._.DESPESAS." hidden="1">{"AUT ANALISE DESP",#N/A,TRUE,"AN.DESP. MR$"}</definedName>
    <definedName name="wrn.AUT._.DESPESAS._1" localSheetId="35" hidden="1">{"AUT ANALISE DESP",#N/A,TRUE,"AN.DESP. MR$"}</definedName>
    <definedName name="wrn.AUT._.DESPESAS._1" localSheetId="37" hidden="1">{"AUT ANALISE DESP",#N/A,TRUE,"AN.DESP. MR$"}</definedName>
    <definedName name="wrn.AUT._.DESPESAS._1" localSheetId="36" hidden="1">{"AUT ANALISE DESP",#N/A,TRUE,"AN.DESP. MR$"}</definedName>
    <definedName name="wrn.AUT._.DESPESAS._1" localSheetId="33" hidden="1">{"AUT ANALISE DESP",#N/A,TRUE,"AN.DESP. MR$"}</definedName>
    <definedName name="wrn.AUT._.DESPESAS._1" localSheetId="34" hidden="1">{"AUT ANALISE DESP",#N/A,TRUE,"AN.DESP. MR$"}</definedName>
    <definedName name="wrn.AUT._.DESPESAS._1" localSheetId="31" hidden="1">{"AUT ANALISE DESP",#N/A,TRUE,"AN.DESP. MR$"}</definedName>
    <definedName name="wrn.AUT._.DESPESAS._1" hidden="1">{"AUT ANALISE DESP",#N/A,TRUE,"AN.DESP. MR$"}</definedName>
    <definedName name="wrn.Avaliação._.de._.Cargos." hidden="1">{"Avaliação de Cargos (Class Mens Todas)",#N/A,FALSE,"BANCO DE DADOS MENSALISTAS";"Avaliação de Cargos (Class Mens Todas)",#N/A,FALSE,"BANCO DE DADOS MENSALISTAS"}</definedName>
    <definedName name="wrn.b.._.DevPlan._.Executive." localSheetId="35"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b.._.DevPlan._.Executive." localSheetId="37"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b.._.DevPlan._.Executive." localSheetId="36"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b.._.DevPlan._.Executive." localSheetId="33"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b.._.DevPlan._.Executive." localSheetId="34"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b.._.DevPlan._.Executive." localSheetId="31"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b.._.DevPlan._.Executive."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b.._.Focused._.Mgmt._.Package." localSheetId="35"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wrn.b.._.Focused._.Mgmt._.Package." localSheetId="37"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wrn.b.._.Focused._.Mgmt._.Package." localSheetId="36"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wrn.b.._.Focused._.Mgmt._.Package." localSheetId="33"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wrn.b.._.Focused._.Mgmt._.Package." localSheetId="34"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wrn.b.._.Focused._.Mgmt._.Package." localSheetId="31"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wrn.b.._.Focused._.Mgmt._.Package." hidden="1">{#N/A,#N/A,TRUE,"Cover";#N/A,#N/A,TRUE,"Model Schedules 2";#N/A,#N/A,TRUE,"Summary Rev";#N/A,#N/A,TRUE,"Key Inputs";#N/A,#N/A,TRUE,"Pit Equipment Inputs";#N/A,#N/A,TRUE,"KPI I";#N/A,#N/A,TRUE,"KPI II";#N/A,#N/A,TRUE,"Recon Dir&amp;AfAlloc";#N/A,#N/A,TRUE,"Recon Dir&amp;AfAlloc Delta";#N/A,#N/A,TRUE,"Recon Dir&amp;AfAlloc Detail";#N/A,#N/A,TRUE,"Operating CostsR2, Direct";#N/A,#N/A,TRUE,"Operating CostsR2, After Alloc";#N/A,#N/A,TRUE,"Summary Cost Report";#N/A,#N/A,TRUE,"Haul Truck Overview";#N/A,#N/A,TRUE,"Shovel Overview";#N/A,#N/A,TRUE,"Mill &amp; Oreflow Overview";#N/A,#N/A,TRUE,"UG Overview";#N/A,#N/A,TRUE,"Power Overview";#N/A,#N/A,TRUE,"Surface Mine -- GRS Production";#N/A,#N/A,TRUE,"Surface Mine -- Pama";#N/A,#N/A,TRUE,"Surface Mine -- Maintenance";#N/A,#N/A,TRUE,"SM Main -- Trucks ";#N/A,#N/A,TRUE,"SM Main -- Shovels";#N/A,#N/A,TRUE,"SM Main -- Drills &amp; PitSupp";#N/A,#N/A,TRUE,"Underground";#N/A,#N/A,TRUE,"Mill";#N/A,#N/A,TRUE,"Oreflow";#N/A,#N/A,TRUE,"Lime";#N/A,#N/A,TRUE,"PJP Power Costs";#N/A,#N/A,TRUE,"Energy Consumption";#N/A,#N/A,TRUE,"ExtAff, Priv &amp; Admin Suppt";#N/A,#N/A,TRUE,"Pangansari";#N/A,#N/A,TRUE,"Site Admin Costs";#N/A,#N/A,TRUE,"FFIJD Calculation";#N/A,#N/A,TRUE,"Stripping Calculation";#N/A,#N/A,TRUE,"Other Adjustments";#N/A,#N/A,TRUE,"Operating Costs, Matls Summary";#N/A,#N/A,TRUE,"Mpwr -- Current";#N/A,#N/A,TRUE,"Mpwr Rates";#N/A,#N/A,TRUE,"Mpwr Indirect Rates"}</definedName>
    <definedName name="wrn.b.._.Mine._.Mill._.Schedules." localSheetId="35" hidden="1">{#N/A,#N/A,FALSE,"Cover";#N/A,#N/A,FALSE,"ACT M-M";#N/A,#N/A,FALSE,"SR M-M";#N/A,#N/A,FALSE,"LR M-M"}</definedName>
    <definedName name="wrn.b.._.Mine._.Mill._.Schedules." localSheetId="37" hidden="1">{#N/A,#N/A,FALSE,"Cover";#N/A,#N/A,FALSE,"ACT M-M";#N/A,#N/A,FALSE,"SR M-M";#N/A,#N/A,FALSE,"LR M-M"}</definedName>
    <definedName name="wrn.b.._.Mine._.Mill._.Schedules." localSheetId="36" hidden="1">{#N/A,#N/A,FALSE,"Cover";#N/A,#N/A,FALSE,"ACT M-M";#N/A,#N/A,FALSE,"SR M-M";#N/A,#N/A,FALSE,"LR M-M"}</definedName>
    <definedName name="wrn.b.._.Mine._.Mill._.Schedules." localSheetId="33" hidden="1">{#N/A,#N/A,FALSE,"Cover";#N/A,#N/A,FALSE,"ACT M-M";#N/A,#N/A,FALSE,"SR M-M";#N/A,#N/A,FALSE,"LR M-M"}</definedName>
    <definedName name="wrn.b.._.Mine._.Mill._.Schedules." localSheetId="34" hidden="1">{#N/A,#N/A,FALSE,"Cover";#N/A,#N/A,FALSE,"ACT M-M";#N/A,#N/A,FALSE,"SR M-M";#N/A,#N/A,FALSE,"LR M-M"}</definedName>
    <definedName name="wrn.b.._.Mine._.Mill._.Schedules." localSheetId="31" hidden="1">{#N/A,#N/A,FALSE,"Cover";#N/A,#N/A,FALSE,"ACT M-M";#N/A,#N/A,FALSE,"SR M-M";#N/A,#N/A,FALSE,"LR M-M"}</definedName>
    <definedName name="wrn.b.._.Mine._.Mill._.Schedules." hidden="1">{#N/A,#N/A,FALSE,"Cover";#N/A,#N/A,FALSE,"ACT M-M";#N/A,#N/A,FALSE,"SR M-M";#N/A,#N/A,FALSE,"LR M-M"}</definedName>
    <definedName name="wrn.B._.Reports." localSheetId="35" hidden="1">{"bprofit",#N/A,FALSE,"Reports (B)";"bcash",#N/A,FALSE,"Reports (B)";"bbsheet",#N/A,FALSE,"Reports (B)"}</definedName>
    <definedName name="wrn.B._.Reports." localSheetId="37" hidden="1">{"bprofit",#N/A,FALSE,"Reports (B)";"bcash",#N/A,FALSE,"Reports (B)";"bbsheet",#N/A,FALSE,"Reports (B)"}</definedName>
    <definedName name="wrn.B._.Reports." localSheetId="36" hidden="1">{"bprofit",#N/A,FALSE,"Reports (B)";"bcash",#N/A,FALSE,"Reports (B)";"bbsheet",#N/A,FALSE,"Reports (B)"}</definedName>
    <definedName name="wrn.B._.Reports." localSheetId="33" hidden="1">{"bprofit",#N/A,FALSE,"Reports (B)";"bcash",#N/A,FALSE,"Reports (B)";"bbsheet",#N/A,FALSE,"Reports (B)"}</definedName>
    <definedName name="wrn.B._.Reports." localSheetId="34" hidden="1">{"bprofit",#N/A,FALSE,"Reports (B)";"bcash",#N/A,FALSE,"Reports (B)";"bbsheet",#N/A,FALSE,"Reports (B)"}</definedName>
    <definedName name="wrn.B._.Reports." localSheetId="31" hidden="1">{"bprofit",#N/A,FALSE,"Reports (B)";"bcash",#N/A,FALSE,"Reports (B)";"bbsheet",#N/A,FALSE,"Reports (B)"}</definedName>
    <definedName name="wrn.B._.Reports." hidden="1">{"bprofit",#N/A,FALSE,"Reports (B)";"bcash",#N/A,FALSE,"Reports (B)";"bbsheet",#N/A,FALSE,"Reports (B)"}</definedName>
    <definedName name="wrn.Backup." localSheetId="35" hidden="1">{#N/A,#N/A,FALSE,"SUBS";#N/A,#N/A,FALSE,"SUPERS";#N/A,#N/A,FALSE,"FINISHES";#N/A,#N/A,FALSE,"FITTINGS";#N/A,#N/A,FALSE,"SERVICES";#N/A,#N/A,FALSE,"SITEWORKS"}</definedName>
    <definedName name="wrn.Backup." localSheetId="37" hidden="1">{#N/A,#N/A,FALSE,"SUBS";#N/A,#N/A,FALSE,"SUPERS";#N/A,#N/A,FALSE,"FINISHES";#N/A,#N/A,FALSE,"FITTINGS";#N/A,#N/A,FALSE,"SERVICES";#N/A,#N/A,FALSE,"SITEWORKS"}</definedName>
    <definedName name="wrn.Backup." localSheetId="36" hidden="1">{#N/A,#N/A,FALSE,"SUBS";#N/A,#N/A,FALSE,"SUPERS";#N/A,#N/A,FALSE,"FINISHES";#N/A,#N/A,FALSE,"FITTINGS";#N/A,#N/A,FALSE,"SERVICES";#N/A,#N/A,FALSE,"SITEWORKS"}</definedName>
    <definedName name="wrn.backup." localSheetId="30" hidden="1">{"financials",#N/A,FALSE,"BASIC";"interest",#N/A,FALSE,"BASIC";"leasing and financing",#N/A,FALSE,"BASIC";"returns back up",#N/A,FALSE,"BASIC"}</definedName>
    <definedName name="wrn.Backup." localSheetId="33" hidden="1">{#N/A,#N/A,FALSE,"SUBS";#N/A,#N/A,FALSE,"SUPERS";#N/A,#N/A,FALSE,"FINISHES";#N/A,#N/A,FALSE,"FITTINGS";#N/A,#N/A,FALSE,"SERVICES";#N/A,#N/A,FALSE,"SITEWORKS"}</definedName>
    <definedName name="wrn.Backup." localSheetId="34" hidden="1">{#N/A,#N/A,FALSE,"SUBS";#N/A,#N/A,FALSE,"SUPERS";#N/A,#N/A,FALSE,"FINISHES";#N/A,#N/A,FALSE,"FITTINGS";#N/A,#N/A,FALSE,"SERVICES";#N/A,#N/A,FALSE,"SITEWORKS"}</definedName>
    <definedName name="wrn.Backup." localSheetId="31" hidden="1">{#N/A,#N/A,FALSE,"SUBS";#N/A,#N/A,FALSE,"SUPERS";#N/A,#N/A,FALSE,"FINISHES";#N/A,#N/A,FALSE,"FITTINGS";#N/A,#N/A,FALSE,"SERVICES";#N/A,#N/A,FALSE,"SITEWORKS"}</definedName>
    <definedName name="wrn.backup." localSheetId="29"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ckup1" localSheetId="35" hidden="1">{#N/A,#N/A,FALSE,"SUBS";#N/A,#N/A,FALSE,"SUPERS";#N/A,#N/A,FALSE,"FINISHES";#N/A,#N/A,FALSE,"FITTINGS";#N/A,#N/A,FALSE,"SERVICES";#N/A,#N/A,FALSE,"SITEWORKS"}</definedName>
    <definedName name="wrn.backup1" localSheetId="37" hidden="1">{#N/A,#N/A,FALSE,"SUBS";#N/A,#N/A,FALSE,"SUPERS";#N/A,#N/A,FALSE,"FINISHES";#N/A,#N/A,FALSE,"FITTINGS";#N/A,#N/A,FALSE,"SERVICES";#N/A,#N/A,FALSE,"SITEWORKS"}</definedName>
    <definedName name="wrn.backup1" localSheetId="36" hidden="1">{#N/A,#N/A,FALSE,"SUBS";#N/A,#N/A,FALSE,"SUPERS";#N/A,#N/A,FALSE,"FINISHES";#N/A,#N/A,FALSE,"FITTINGS";#N/A,#N/A,FALSE,"SERVICES";#N/A,#N/A,FALSE,"SITEWORKS"}</definedName>
    <definedName name="wrn.backup1" localSheetId="33" hidden="1">{#N/A,#N/A,FALSE,"SUBS";#N/A,#N/A,FALSE,"SUPERS";#N/A,#N/A,FALSE,"FINISHES";#N/A,#N/A,FALSE,"FITTINGS";#N/A,#N/A,FALSE,"SERVICES";#N/A,#N/A,FALSE,"SITEWORKS"}</definedName>
    <definedName name="wrn.backup1" localSheetId="34" hidden="1">{#N/A,#N/A,FALSE,"SUBS";#N/A,#N/A,FALSE,"SUPERS";#N/A,#N/A,FALSE,"FINISHES";#N/A,#N/A,FALSE,"FITTINGS";#N/A,#N/A,FALSE,"SERVICES";#N/A,#N/A,FALSE,"SITEWORKS"}</definedName>
    <definedName name="wrn.backup1" localSheetId="31" hidden="1">{#N/A,#N/A,FALSE,"SUBS";#N/A,#N/A,FALSE,"SUPERS";#N/A,#N/A,FALSE,"FINISHES";#N/A,#N/A,FALSE,"FITTINGS";#N/A,#N/A,FALSE,"SERVICES";#N/A,#N/A,FALSE,"SITEWORKS"}</definedName>
    <definedName name="wrn.backup1" hidden="1">{#N/A,#N/A,FALSE,"SUBS";#N/A,#N/A,FALSE,"SUPERS";#N/A,#N/A,FALSE,"FINISHES";#N/A,#N/A,FALSE,"FITTINGS";#N/A,#N/A,FALSE,"SERVICES";#N/A,#N/A,FALSE,"SITEWORKS"}</definedName>
    <definedName name="wrn.bank._.model." localSheetId="30" hidden="1">{"banks",#N/A,FALSE,"BASIC"}</definedName>
    <definedName name="wrn.bank._.model." localSheetId="29" hidden="1">{"banks",#N/A,FALSE,"BASIC"}</definedName>
    <definedName name="wrn.bank._.model." hidden="1">{"banks",#N/A,FALSE,"BASIC"}</definedName>
    <definedName name="wrn.Barbara._.Modular._.Indirects." localSheetId="35" hidden="1">{#N/A,#N/A,FALSE,"COVER";#N/A,#N/A,FALSE,"RECAP";#N/A,#N/A,FALSE,"SANTA BARBARA NONMANUAL";#N/A,#N/A,FALSE,"CEQUIP";#N/A,#N/A,FALSE,"WRATE";#N/A,#N/A,FALSE,"INDIRECT";#N/A,#N/A,FALSE,"TRAIN";#N/A,#N/A,FALSE,"MANLOADED SCHEDULE"}</definedName>
    <definedName name="wrn.Barbara._.Modular._.Indirects." localSheetId="37" hidden="1">{#N/A,#N/A,FALSE,"COVER";#N/A,#N/A,FALSE,"RECAP";#N/A,#N/A,FALSE,"SANTA BARBARA NONMANUAL";#N/A,#N/A,FALSE,"CEQUIP";#N/A,#N/A,FALSE,"WRATE";#N/A,#N/A,FALSE,"INDIRECT";#N/A,#N/A,FALSE,"TRAIN";#N/A,#N/A,FALSE,"MANLOADED SCHEDULE"}</definedName>
    <definedName name="wrn.Barbara._.Modular._.Indirects." localSheetId="36" hidden="1">{#N/A,#N/A,FALSE,"COVER";#N/A,#N/A,FALSE,"RECAP";#N/A,#N/A,FALSE,"SANTA BARBARA NONMANUAL";#N/A,#N/A,FALSE,"CEQUIP";#N/A,#N/A,FALSE,"WRATE";#N/A,#N/A,FALSE,"INDIRECT";#N/A,#N/A,FALSE,"TRAIN";#N/A,#N/A,FALSE,"MANLOADED SCHEDULE"}</definedName>
    <definedName name="wrn.Barbara._.Modular._.Indirects." localSheetId="30" hidden="1">{#N/A,#N/A,FALSE,"COVER";#N/A,#N/A,FALSE,"RECAP";#N/A,#N/A,FALSE,"SANTA BARBARA NONMANUAL";#N/A,#N/A,FALSE,"CEQUIP";#N/A,#N/A,FALSE,"WRATE";#N/A,#N/A,FALSE,"INDIRECT";#N/A,#N/A,FALSE,"TRAIN";#N/A,#N/A,FALSE,"MANLOADED SCHEDULE"}</definedName>
    <definedName name="wrn.Barbara._.Modular._.Indirects." localSheetId="33" hidden="1">{#N/A,#N/A,FALSE,"COVER";#N/A,#N/A,FALSE,"RECAP";#N/A,#N/A,FALSE,"SANTA BARBARA NONMANUAL";#N/A,#N/A,FALSE,"CEQUIP";#N/A,#N/A,FALSE,"WRATE";#N/A,#N/A,FALSE,"INDIRECT";#N/A,#N/A,FALSE,"TRAIN";#N/A,#N/A,FALSE,"MANLOADED SCHEDULE"}</definedName>
    <definedName name="wrn.Barbara._.Modular._.Indirects." localSheetId="34" hidden="1">{#N/A,#N/A,FALSE,"COVER";#N/A,#N/A,FALSE,"RECAP";#N/A,#N/A,FALSE,"SANTA BARBARA NONMANUAL";#N/A,#N/A,FALSE,"CEQUIP";#N/A,#N/A,FALSE,"WRATE";#N/A,#N/A,FALSE,"INDIRECT";#N/A,#N/A,FALSE,"TRAIN";#N/A,#N/A,FALSE,"MANLOADED SCHEDULE"}</definedName>
    <definedName name="wrn.Barbara._.Modular._.Indirects." localSheetId="31" hidden="1">{#N/A,#N/A,FALSE,"COVER";#N/A,#N/A,FALSE,"RECAP";#N/A,#N/A,FALSE,"SANTA BARBARA NONMANUAL";#N/A,#N/A,FALSE,"CEQUIP";#N/A,#N/A,FALSE,"WRATE";#N/A,#N/A,FALSE,"INDIRECT";#N/A,#N/A,FALSE,"TRAIN";#N/A,#N/A,FALSE,"MANLOADED SCHEDULE"}</definedName>
    <definedName name="wrn.Barbara._.Modular._.Indirects." localSheetId="29"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echtel._.hours." localSheetId="35" hidden="1">{"bechtel1",#N/A,TRUE,"BECHTEL";"bechtelhours",#N/A,TRUE,"BECHTEL";"bechtel$",#N/A,TRUE,"BECHTEL"}</definedName>
    <definedName name="wrn.bechtel._.hours." localSheetId="37" hidden="1">{"bechtel1",#N/A,TRUE,"BECHTEL";"bechtelhours",#N/A,TRUE,"BECHTEL";"bechtel$",#N/A,TRUE,"BECHTEL"}</definedName>
    <definedName name="wrn.bechtel._.hours." localSheetId="36" hidden="1">{"bechtel1",#N/A,TRUE,"BECHTEL";"bechtelhours",#N/A,TRUE,"BECHTEL";"bechtel$",#N/A,TRUE,"BECHTEL"}</definedName>
    <definedName name="wrn.bechtel._.hours." localSheetId="30" hidden="1">{"bechtel1",#N/A,TRUE,"BECHTEL";"bechtelhours",#N/A,TRUE,"BECHTEL";"bechtel$",#N/A,TRUE,"BECHTEL"}</definedName>
    <definedName name="wrn.bechtel._.hours." localSheetId="33" hidden="1">{"bechtel1",#N/A,TRUE,"BECHTEL";"bechtelhours",#N/A,TRUE,"BECHTEL";"bechtel$",#N/A,TRUE,"BECHTEL"}</definedName>
    <definedName name="wrn.bechtel._.hours." localSheetId="34" hidden="1">{"bechtel1",#N/A,TRUE,"BECHTEL";"bechtelhours",#N/A,TRUE,"BECHTEL";"bechtel$",#N/A,TRUE,"BECHTEL"}</definedName>
    <definedName name="wrn.bechtel._.hours." localSheetId="31" hidden="1">{"bechtel1",#N/A,TRUE,"BECHTEL";"bechtelhours",#N/A,TRUE,"BECHTEL";"bechtel$",#N/A,TRUE,"BECHTEL"}</definedName>
    <definedName name="wrn.bechtel._.hours." localSheetId="29" hidden="1">{"bechtel1",#N/A,TRUE,"BECHTEL";"bechtelhours",#N/A,TRUE,"BECHTEL";"bechtel$",#N/A,TRUE,"BECHTEL"}</definedName>
    <definedName name="wrn.bechtel._.hours." hidden="1">{"bechtel1",#N/A,TRUE,"BECHTEL";"bechtelhours",#N/A,TRUE,"BECHTEL";"bechtel$",#N/A,TRUE,"BECHTEL"}</definedName>
    <definedName name="wrn.bechtel._.hours._1" localSheetId="35" hidden="1">{"bechtel1",#N/A,TRUE,"BECHTEL";"bechtelhours",#N/A,TRUE,"BECHTEL";"bechtel$",#N/A,TRUE,"BECHTEL"}</definedName>
    <definedName name="wrn.bechtel._.hours._1" localSheetId="37" hidden="1">{"bechtel1",#N/A,TRUE,"BECHTEL";"bechtelhours",#N/A,TRUE,"BECHTEL";"bechtel$",#N/A,TRUE,"BECHTEL"}</definedName>
    <definedName name="wrn.bechtel._.hours._1" localSheetId="36" hidden="1">{"bechtel1",#N/A,TRUE,"BECHTEL";"bechtelhours",#N/A,TRUE,"BECHTEL";"bechtel$",#N/A,TRUE,"BECHTEL"}</definedName>
    <definedName name="wrn.bechtel._.hours._1" localSheetId="33" hidden="1">{"bechtel1",#N/A,TRUE,"BECHTEL";"bechtelhours",#N/A,TRUE,"BECHTEL";"bechtel$",#N/A,TRUE,"BECHTEL"}</definedName>
    <definedName name="wrn.bechtel._.hours._1" localSheetId="34" hidden="1">{"bechtel1",#N/A,TRUE,"BECHTEL";"bechtelhours",#N/A,TRUE,"BECHTEL";"bechtel$",#N/A,TRUE,"BECHTEL"}</definedName>
    <definedName name="wrn.bechtel._.hours._1" localSheetId="31" hidden="1">{"bechtel1",#N/A,TRUE,"BECHTEL";"bechtelhours",#N/A,TRUE,"BECHTEL";"bechtel$",#N/A,TRUE,"BECHTEL"}</definedName>
    <definedName name="wrn.bechtel._.hours._1" hidden="1">{"bechtel1",#N/A,TRUE,"BECHTEL";"bechtelhours",#N/A,TRUE,"BECHTEL";"bechtel$",#N/A,TRUE,"BECHTEL"}</definedName>
    <definedName name="wrn.bh." localSheetId="35" hidden="1">{#N/A,#N/A,FALSE,"TELEFON"}</definedName>
    <definedName name="wrn.bh." localSheetId="37" hidden="1">{#N/A,#N/A,FALSE,"TELEFON"}</definedName>
    <definedName name="wrn.bh." localSheetId="36" hidden="1">{#N/A,#N/A,FALSE,"TELEFON"}</definedName>
    <definedName name="wrn.bh." localSheetId="33" hidden="1">{#N/A,#N/A,FALSE,"TELEFON"}</definedName>
    <definedName name="wrn.bh." localSheetId="34" hidden="1">{#N/A,#N/A,FALSE,"TELEFON"}</definedName>
    <definedName name="wrn.bh." localSheetId="31" hidden="1">{#N/A,#N/A,FALSE,"TELEFON"}</definedName>
    <definedName name="wrn.bh." hidden="1">{#N/A,#N/A,FALSE,"TELEFON"}</definedName>
    <definedName name="wrn.bh1." localSheetId="35" hidden="1">{#N/A,#N/A,FALSE,"TELEFON"}</definedName>
    <definedName name="wrn.bh1." localSheetId="37" hidden="1">{#N/A,#N/A,FALSE,"TELEFON"}</definedName>
    <definedName name="wrn.bh1." localSheetId="36" hidden="1">{#N/A,#N/A,FALSE,"TELEFON"}</definedName>
    <definedName name="wrn.bh1." localSheetId="33" hidden="1">{#N/A,#N/A,FALSE,"TELEFON"}</definedName>
    <definedName name="wrn.bh1." localSheetId="34" hidden="1">{#N/A,#N/A,FALSE,"TELEFON"}</definedName>
    <definedName name="wrn.bh1." localSheetId="31" hidden="1">{#N/A,#N/A,FALSE,"TELEFON"}</definedName>
    <definedName name="wrn.bh1." hidden="1">{#N/A,#N/A,FALSE,"TELEFON"}</definedName>
    <definedName name="wrn.BILAN." hidden="1">{#N/A,#N/A,FALSE,"Bilan";#N/A,#N/A,FALSE,"Tableau de financement"}</definedName>
    <definedName name="wrn.bLUE." hidden="1">{"BLUE",#N/A,FALSE,"C-R2-2702";"BLUE",#N/A,FALSE,"C-R1-2702";"BLUE",#N/A,FALSE,"CZRECAP"}</definedName>
    <definedName name="wrn.BM." localSheetId="35" hidden="1">{#N/A,#N/A,TRUE,"Basic";#N/A,#N/A,TRUE,"EXT-TABLE";#N/A,#N/A,TRUE,"STEEL";#N/A,#N/A,TRUE,"INT-Table";#N/A,#N/A,TRUE,"STEEL";#N/A,#N/A,TRUE,"Door"}</definedName>
    <definedName name="wrn.BM." localSheetId="37" hidden="1">{#N/A,#N/A,TRUE,"Basic";#N/A,#N/A,TRUE,"EXT-TABLE";#N/A,#N/A,TRUE,"STEEL";#N/A,#N/A,TRUE,"INT-Table";#N/A,#N/A,TRUE,"STEEL";#N/A,#N/A,TRUE,"Door"}</definedName>
    <definedName name="wrn.BM." localSheetId="36" hidden="1">{#N/A,#N/A,TRUE,"Basic";#N/A,#N/A,TRUE,"EXT-TABLE";#N/A,#N/A,TRUE,"STEEL";#N/A,#N/A,TRUE,"INT-Table";#N/A,#N/A,TRUE,"STEEL";#N/A,#N/A,TRUE,"Door"}</definedName>
    <definedName name="wrn.BM." localSheetId="33" hidden="1">{#N/A,#N/A,TRUE,"Basic";#N/A,#N/A,TRUE,"EXT-TABLE";#N/A,#N/A,TRUE,"STEEL";#N/A,#N/A,TRUE,"INT-Table";#N/A,#N/A,TRUE,"STEEL";#N/A,#N/A,TRUE,"Door"}</definedName>
    <definedName name="wrn.BM." localSheetId="34" hidden="1">{#N/A,#N/A,TRUE,"Basic";#N/A,#N/A,TRUE,"EXT-TABLE";#N/A,#N/A,TRUE,"STEEL";#N/A,#N/A,TRUE,"INT-Table";#N/A,#N/A,TRUE,"STEEL";#N/A,#N/A,TRUE,"Door"}</definedName>
    <definedName name="wrn.BM." localSheetId="31" hidden="1">{#N/A,#N/A,TRUE,"Basic";#N/A,#N/A,TRUE,"EXT-TABLE";#N/A,#N/A,TRUE,"STEEL";#N/A,#N/A,TRUE,"INT-Table";#N/A,#N/A,TRUE,"STEEL";#N/A,#N/A,TRUE,"Door"}</definedName>
    <definedName name="wrn.BM." hidden="1">{#N/A,#N/A,TRUE,"Basic";#N/A,#N/A,TRUE,"EXT-TABLE";#N/A,#N/A,TRUE,"STEEL";#N/A,#N/A,TRUE,"INT-Table";#N/A,#N/A,TRUE,"STEEL";#N/A,#N/A,TRUE,"Door"}</definedName>
    <definedName name="wrn.Book._.TDV._.HQ12." hidden="1">{"réestimé DVE",#N/A,FALSE,"Réestimé";"onglet prépa",#N/A,FALSE,"PREPA";"onglet commentaires",#N/A,FALSE,"Commentaires + Infos";"onglet CIDG",#N/A,FALSE,"cidg 1540";"contrôle bilan",#N/A,FALSE,"Controle HB"}</definedName>
    <definedName name="wrn.borkan._.haftalık." localSheetId="35" hidden="1">{#N/A,#N/A,FALSE,"11A";#N/A,#N/A,FALSE,"11B";#N/A,#N/A,FALSE,"12A";#N/A,#N/A,FALSE,"12B";#N/A,#N/A,FALSE,"21A"}</definedName>
    <definedName name="wrn.borkan._.haftalık." localSheetId="37" hidden="1">{#N/A,#N/A,FALSE,"11A";#N/A,#N/A,FALSE,"11B";#N/A,#N/A,FALSE,"12A";#N/A,#N/A,FALSE,"12B";#N/A,#N/A,FALSE,"21A"}</definedName>
    <definedName name="wrn.borkan._.haftalık." localSheetId="36" hidden="1">{#N/A,#N/A,FALSE,"11A";#N/A,#N/A,FALSE,"11B";#N/A,#N/A,FALSE,"12A";#N/A,#N/A,FALSE,"12B";#N/A,#N/A,FALSE,"21A"}</definedName>
    <definedName name="wrn.borkan._.haftalık." localSheetId="33" hidden="1">{#N/A,#N/A,FALSE,"11A";#N/A,#N/A,FALSE,"11B";#N/A,#N/A,FALSE,"12A";#N/A,#N/A,FALSE,"12B";#N/A,#N/A,FALSE,"21A"}</definedName>
    <definedName name="wrn.borkan._.haftalık." localSheetId="34" hidden="1">{#N/A,#N/A,FALSE,"11A";#N/A,#N/A,FALSE,"11B";#N/A,#N/A,FALSE,"12A";#N/A,#N/A,FALSE,"12B";#N/A,#N/A,FALSE,"21A"}</definedName>
    <definedName name="wrn.borkan._.haftalık." localSheetId="31" hidden="1">{#N/A,#N/A,FALSE,"11A";#N/A,#N/A,FALSE,"11B";#N/A,#N/A,FALSE,"12A";#N/A,#N/A,FALSE,"12B";#N/A,#N/A,FALSE,"21A"}</definedName>
    <definedName name="wrn.borkan._.haftalık." hidden="1">{#N/A,#N/A,FALSE,"11A";#N/A,#N/A,FALSE,"11B";#N/A,#N/A,FALSE,"12A";#N/A,#N/A,FALSE,"12B";#N/A,#N/A,FALSE,"21A"}</definedName>
    <definedName name="wrn.Borrador4." localSheetId="35" hidden="1">{"estructuras",#N/A,FALSE,"Estructuras";"arquitectura",#N/A,FALSE,"Arquitectura";"sanitarias",#N/A,FALSE,"Inst. Sanit.";"electricas",#N/A,FALSE,"Inst. Elect."}</definedName>
    <definedName name="wrn.Borrador4." localSheetId="37" hidden="1">{"estructuras",#N/A,FALSE,"Estructuras";"arquitectura",#N/A,FALSE,"Arquitectura";"sanitarias",#N/A,FALSE,"Inst. Sanit.";"electricas",#N/A,FALSE,"Inst. Elect."}</definedName>
    <definedName name="wrn.Borrador4." localSheetId="36" hidden="1">{"estructuras",#N/A,FALSE,"Estructuras";"arquitectura",#N/A,FALSE,"Arquitectura";"sanitarias",#N/A,FALSE,"Inst. Sanit.";"electricas",#N/A,FALSE,"Inst. Elect."}</definedName>
    <definedName name="wrn.Borrador4." localSheetId="33" hidden="1">{"estructuras",#N/A,FALSE,"Estructuras";"arquitectura",#N/A,FALSE,"Arquitectura";"sanitarias",#N/A,FALSE,"Inst. Sanit.";"electricas",#N/A,FALSE,"Inst. Elect."}</definedName>
    <definedName name="wrn.Borrador4." localSheetId="34" hidden="1">{"estructuras",#N/A,FALSE,"Estructuras";"arquitectura",#N/A,FALSE,"Arquitectura";"sanitarias",#N/A,FALSE,"Inst. Sanit.";"electricas",#N/A,FALSE,"Inst. Elect."}</definedName>
    <definedName name="wrn.Borrador4." localSheetId="31" hidden="1">{"estructuras",#N/A,FALSE,"Estructuras";"arquitectura",#N/A,FALSE,"Arquitectura";"sanitarias",#N/A,FALSE,"Inst. Sanit.";"electricas",#N/A,FALSE,"Inst. Elect."}</definedName>
    <definedName name="wrn.Borrador4." hidden="1">{"estructuras",#N/A,FALSE,"Estructuras";"arquitectura",#N/A,FALSE,"Arquitectura";"sanitarias",#N/A,FALSE,"Inst. Sanit.";"electricas",#N/A,FALSE,"Inst. Elect."}</definedName>
    <definedName name="wrn.BOTHSHEETS." hidden="1">{"PAGE1",#N/A,FALSE,"CHART12";"PAGE2",#N/A,FALSE,"CHART12"}</definedName>
    <definedName name="wrn.BPlan." localSheetId="30" hidden="1">{#N/A,#N/A,FALSE,"F_Plan";#N/A,#N/A,FALSE,"Parameter"}</definedName>
    <definedName name="wrn.BPlan." localSheetId="29" hidden="1">{#N/A,#N/A,FALSE,"F_Plan";#N/A,#N/A,FALSE,"Parameter"}</definedName>
    <definedName name="wrn.BPlan." hidden="1">{#N/A,#N/A,FALSE,"F_Plan";#N/A,#N/A,FALSE,"Parameter"}</definedName>
    <definedName name="wrn.BRMBRLPL." localSheetId="35" hidden="1">{#N/A,#N/A,TRUE,"MODEL";#N/A,#N/A,TRUE,"INPUT";#N/A,#N/A,TRUE,"BRMBRLPL12";#N/A,#N/A,TRUE,"ISAPRIMPL12";#N/A,#N/A,TRUE,"BRMPRIMPL12";#N/A,#N/A,TRUE,"SECPL12";#N/A,#N/A,TRUE,"NFSECPL12";#N/A,#N/A,TRUE,"NFSEC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 localSheetId="37" hidden="1">{#N/A,#N/A,TRUE,"MODEL";#N/A,#N/A,TRUE,"INPUT";#N/A,#N/A,TRUE,"BRMBRLPL12";#N/A,#N/A,TRUE,"ISAPRIMPL12";#N/A,#N/A,TRUE,"BRMPRIMPL12";#N/A,#N/A,TRUE,"SECPL12";#N/A,#N/A,TRUE,"NFSECPL12";#N/A,#N/A,TRUE,"NFSEC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 localSheetId="36" hidden="1">{#N/A,#N/A,TRUE,"MODEL";#N/A,#N/A,TRUE,"INPUT";#N/A,#N/A,TRUE,"BRMBRLPL12";#N/A,#N/A,TRUE,"ISAPRIMPL12";#N/A,#N/A,TRUE,"BRMPRIMPL12";#N/A,#N/A,TRUE,"SECPL12";#N/A,#N/A,TRUE,"NFSECPL12";#N/A,#N/A,TRUE,"NFSEC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 localSheetId="33" hidden="1">{#N/A,#N/A,TRUE,"MODEL";#N/A,#N/A,TRUE,"INPUT";#N/A,#N/A,TRUE,"BRMBRLPL12";#N/A,#N/A,TRUE,"ISAPRIMPL12";#N/A,#N/A,TRUE,"BRMPRIMPL12";#N/A,#N/A,TRUE,"SECPL12";#N/A,#N/A,TRUE,"NFSECPL12";#N/A,#N/A,TRUE,"NFSEC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 localSheetId="34" hidden="1">{#N/A,#N/A,TRUE,"MODEL";#N/A,#N/A,TRUE,"INPUT";#N/A,#N/A,TRUE,"BRMBRLPL12";#N/A,#N/A,TRUE,"ISAPRIMPL12";#N/A,#N/A,TRUE,"BRMPRIMPL12";#N/A,#N/A,TRUE,"SECPL12";#N/A,#N/A,TRUE,"NFSECPL12";#N/A,#N/A,TRUE,"NFSEC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 localSheetId="31" hidden="1">{#N/A,#N/A,TRUE,"MODEL";#N/A,#N/A,TRUE,"INPUT";#N/A,#N/A,TRUE,"BRMBRLPL12";#N/A,#N/A,TRUE,"ISAPRIMPL12";#N/A,#N/A,TRUE,"BRMPRIMPL12";#N/A,#N/A,TRUE,"SECPL12";#N/A,#N/A,TRUE,"NFSECPL12";#N/A,#N/A,TRUE,"NFSEC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 hidden="1">{#N/A,#N/A,TRUE,"MODEL";#N/A,#N/A,TRUE,"INPUT";#N/A,#N/A,TRUE,"BRMBRLPL12";#N/A,#N/A,TRUE,"ISAPRIMPL12";#N/A,#N/A,TRUE,"BRMPRIMPL12";#N/A,#N/A,TRUE,"SECPL12";#N/A,#N/A,TRUE,"NFSECPL12";#N/A,#N/A,TRUE,"NFSEC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sc2." localSheetId="35" hidden="1">{#N/A,#N/A,FALSE,"Resultados Financieros";#N/A,#N/A,FALSE,"Orientación al Cliente";#N/A,#N/A,FALSE,"Excelencia Operacional";#N/A,#N/A,FALSE,"Gestión de las Personas";#N/A,#N/A,FALSE,"Trabajo en Equipo"}</definedName>
    <definedName name="wrn.Bsc2." localSheetId="37" hidden="1">{#N/A,#N/A,FALSE,"Resultados Financieros";#N/A,#N/A,FALSE,"Orientación al Cliente";#N/A,#N/A,FALSE,"Excelencia Operacional";#N/A,#N/A,FALSE,"Gestión de las Personas";#N/A,#N/A,FALSE,"Trabajo en Equipo"}</definedName>
    <definedName name="wrn.Bsc2." localSheetId="36" hidden="1">{#N/A,#N/A,FALSE,"Resultados Financieros";#N/A,#N/A,FALSE,"Orientación al Cliente";#N/A,#N/A,FALSE,"Excelencia Operacional";#N/A,#N/A,FALSE,"Gestión de las Personas";#N/A,#N/A,FALSE,"Trabajo en Equipo"}</definedName>
    <definedName name="wrn.Bsc2." localSheetId="33" hidden="1">{#N/A,#N/A,FALSE,"Resultados Financieros";#N/A,#N/A,FALSE,"Orientación al Cliente";#N/A,#N/A,FALSE,"Excelencia Operacional";#N/A,#N/A,FALSE,"Gestión de las Personas";#N/A,#N/A,FALSE,"Trabajo en Equipo"}</definedName>
    <definedName name="wrn.Bsc2." localSheetId="34" hidden="1">{#N/A,#N/A,FALSE,"Resultados Financieros";#N/A,#N/A,FALSE,"Orientación al Cliente";#N/A,#N/A,FALSE,"Excelencia Operacional";#N/A,#N/A,FALSE,"Gestión de las Personas";#N/A,#N/A,FALSE,"Trabajo en Equipo"}</definedName>
    <definedName name="wrn.Bsc2." localSheetId="31" hidden="1">{#N/A,#N/A,FALSE,"Resultados Financieros";#N/A,#N/A,FALSE,"Orientación al Cliente";#N/A,#N/A,FALSE,"Excelencia Operacional";#N/A,#N/A,FALSE,"Gestión de las Personas";#N/A,#N/A,FALSE,"Trabajo en Equipo"}</definedName>
    <definedName name="wrn.Bsc2." hidden="1">{#N/A,#N/A,FALSE,"Resultados Financieros";#N/A,#N/A,FALSE,"Orientación al Cliente";#N/A,#N/A,FALSE,"Excelencia Operacional";#N/A,#N/A,FALSE,"Gestión de las Personas";#N/A,#N/A,FALSE,"Trabajo en Equipo"}</definedName>
    <definedName name="wrn.Budget._.2000._.2001." localSheetId="35" hidden="1">{#N/A,#N/A,FALSE,"Budget Underground";#N/A,#N/A,FALSE,"Budget Open Pit";#N/A,#N/A,FALSE,"Budget Maintenance";#N/A,#N/A,FALSE,"Budget Administration";#N/A,#N/A,FALSE,"Budget OH&amp;S &amp; MinRes";#N/A,#N/A,FALSE,"Budget IA";#N/A,#N/A,FALSE,"Budget Environment";#N/A,#N/A,FALSE,"Budget Exploration"}</definedName>
    <definedName name="wrn.Budget._.2000._.2001." localSheetId="37" hidden="1">{#N/A,#N/A,FALSE,"Budget Underground";#N/A,#N/A,FALSE,"Budget Open Pit";#N/A,#N/A,FALSE,"Budget Maintenance";#N/A,#N/A,FALSE,"Budget Administration";#N/A,#N/A,FALSE,"Budget OH&amp;S &amp; MinRes";#N/A,#N/A,FALSE,"Budget IA";#N/A,#N/A,FALSE,"Budget Environment";#N/A,#N/A,FALSE,"Budget Exploration"}</definedName>
    <definedName name="wrn.Budget._.2000._.2001." localSheetId="36" hidden="1">{#N/A,#N/A,FALSE,"Budget Underground";#N/A,#N/A,FALSE,"Budget Open Pit";#N/A,#N/A,FALSE,"Budget Maintenance";#N/A,#N/A,FALSE,"Budget Administration";#N/A,#N/A,FALSE,"Budget OH&amp;S &amp; MinRes";#N/A,#N/A,FALSE,"Budget IA";#N/A,#N/A,FALSE,"Budget Environment";#N/A,#N/A,FALSE,"Budget Exploration"}</definedName>
    <definedName name="wrn.Budget._.2000._.2001." localSheetId="33" hidden="1">{#N/A,#N/A,FALSE,"Budget Underground";#N/A,#N/A,FALSE,"Budget Open Pit";#N/A,#N/A,FALSE,"Budget Maintenance";#N/A,#N/A,FALSE,"Budget Administration";#N/A,#N/A,FALSE,"Budget OH&amp;S &amp; MinRes";#N/A,#N/A,FALSE,"Budget IA";#N/A,#N/A,FALSE,"Budget Environment";#N/A,#N/A,FALSE,"Budget Exploration"}</definedName>
    <definedName name="wrn.Budget._.2000._.2001." localSheetId="34" hidden="1">{#N/A,#N/A,FALSE,"Budget Underground";#N/A,#N/A,FALSE,"Budget Open Pit";#N/A,#N/A,FALSE,"Budget Maintenance";#N/A,#N/A,FALSE,"Budget Administration";#N/A,#N/A,FALSE,"Budget OH&amp;S &amp; MinRes";#N/A,#N/A,FALSE,"Budget IA";#N/A,#N/A,FALSE,"Budget Environment";#N/A,#N/A,FALSE,"Budget Exploration"}</definedName>
    <definedName name="wrn.Budget._.2000._.2001." localSheetId="31" hidden="1">{#N/A,#N/A,FALSE,"Budget Underground";#N/A,#N/A,FALSE,"Budget Open Pit";#N/A,#N/A,FALSE,"Budget Maintenance";#N/A,#N/A,FALSE,"Budget Administration";#N/A,#N/A,FALSE,"Budget OH&amp;S &amp; MinRes";#N/A,#N/A,FALSE,"Budget IA";#N/A,#N/A,FALSE,"Budget Environment";#N/A,#N/A,FALSE,"Budget Exploration"}</definedName>
    <definedName name="wrn.Budget._.2000._.2001." hidden="1">{#N/A,#N/A,FALSE,"Budget Underground";#N/A,#N/A,FALSE,"Budget Open Pit";#N/A,#N/A,FALSE,"Budget Maintenance";#N/A,#N/A,FALSE,"Budget Administration";#N/A,#N/A,FALSE,"Budget OH&amp;S &amp; MinRes";#N/A,#N/A,FALSE,"Budget IA";#N/A,#N/A,FALSE,"Budget Environment";#N/A,#N/A,FALSE,"Budget Exploration"}</definedName>
    <definedName name="wrn.Budget._.201._.99_00." localSheetId="35" hidden="1">{#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 localSheetId="37" hidden="1">{#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 localSheetId="36" hidden="1">{#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 localSheetId="33" hidden="1">{#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 localSheetId="34" hidden="1">{#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 localSheetId="31" hidden="1">{#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 hidden="1">{#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21._.99_00." localSheetId="35" hidden="1">{#N/A,#N/A,FALSE,"200001";#N/A,#N/A,FALSE,"S221 200003";#N/A,#N/A,FALSE,"S221 204005";#N/A,#N/A,FALSE,"S221 204006";#N/A,#N/A,FALSE,"S221 204008"}</definedName>
    <definedName name="wrn.Budget._.221._.99_00." localSheetId="37" hidden="1">{#N/A,#N/A,FALSE,"200001";#N/A,#N/A,FALSE,"S221 200003";#N/A,#N/A,FALSE,"S221 204005";#N/A,#N/A,FALSE,"S221 204006";#N/A,#N/A,FALSE,"S221 204008"}</definedName>
    <definedName name="wrn.Budget._.221._.99_00." localSheetId="36" hidden="1">{#N/A,#N/A,FALSE,"200001";#N/A,#N/A,FALSE,"S221 200003";#N/A,#N/A,FALSE,"S221 204005";#N/A,#N/A,FALSE,"S221 204006";#N/A,#N/A,FALSE,"S221 204008"}</definedName>
    <definedName name="wrn.Budget._.221._.99_00." localSheetId="33" hidden="1">{#N/A,#N/A,FALSE,"200001";#N/A,#N/A,FALSE,"S221 200003";#N/A,#N/A,FALSE,"S221 204005";#N/A,#N/A,FALSE,"S221 204006";#N/A,#N/A,FALSE,"S221 204008"}</definedName>
    <definedName name="wrn.Budget._.221._.99_00." localSheetId="34" hidden="1">{#N/A,#N/A,FALSE,"200001";#N/A,#N/A,FALSE,"S221 200003";#N/A,#N/A,FALSE,"S221 204005";#N/A,#N/A,FALSE,"S221 204006";#N/A,#N/A,FALSE,"S221 204008"}</definedName>
    <definedName name="wrn.Budget._.221._.99_00." localSheetId="31" hidden="1">{#N/A,#N/A,FALSE,"200001";#N/A,#N/A,FALSE,"S221 200003";#N/A,#N/A,FALSE,"S221 204005";#N/A,#N/A,FALSE,"S221 204006";#N/A,#N/A,FALSE,"S221 204008"}</definedName>
    <definedName name="wrn.Budget._.221._.99_00." hidden="1">{#N/A,#N/A,FALSE,"200001";#N/A,#N/A,FALSE,"S221 200003";#N/A,#N/A,FALSE,"S221 204005";#N/A,#N/A,FALSE,"S221 204006";#N/A,#N/A,FALSE,"S221 204008"}</definedName>
    <definedName name="wrn.Budget._.231._.99_00." localSheetId="35" hidden="1">{#N/A,#N/A,FALSE,"S231 228001";#N/A,#N/A,FALSE,"S231 228002";#N/A,#N/A,FALSE,"S231 228007";#N/A,#N/A,FALSE,"S231 228009";#N/A,#N/A,FALSE,"S231 228010"}</definedName>
    <definedName name="wrn.Budget._.231._.99_00." localSheetId="37" hidden="1">{#N/A,#N/A,FALSE,"S231 228001";#N/A,#N/A,FALSE,"S231 228002";#N/A,#N/A,FALSE,"S231 228007";#N/A,#N/A,FALSE,"S231 228009";#N/A,#N/A,FALSE,"S231 228010"}</definedName>
    <definedName name="wrn.Budget._.231._.99_00." localSheetId="36" hidden="1">{#N/A,#N/A,FALSE,"S231 228001";#N/A,#N/A,FALSE,"S231 228002";#N/A,#N/A,FALSE,"S231 228007";#N/A,#N/A,FALSE,"S231 228009";#N/A,#N/A,FALSE,"S231 228010"}</definedName>
    <definedName name="wrn.Budget._.231._.99_00." localSheetId="33" hidden="1">{#N/A,#N/A,FALSE,"S231 228001";#N/A,#N/A,FALSE,"S231 228002";#N/A,#N/A,FALSE,"S231 228007";#N/A,#N/A,FALSE,"S231 228009";#N/A,#N/A,FALSE,"S231 228010"}</definedName>
    <definedName name="wrn.Budget._.231._.99_00." localSheetId="34" hidden="1">{#N/A,#N/A,FALSE,"S231 228001";#N/A,#N/A,FALSE,"S231 228002";#N/A,#N/A,FALSE,"S231 228007";#N/A,#N/A,FALSE,"S231 228009";#N/A,#N/A,FALSE,"S231 228010"}</definedName>
    <definedName name="wrn.Budget._.231._.99_00." localSheetId="31" hidden="1">{#N/A,#N/A,FALSE,"S231 228001";#N/A,#N/A,FALSE,"S231 228002";#N/A,#N/A,FALSE,"S231 228007";#N/A,#N/A,FALSE,"S231 228009";#N/A,#N/A,FALSE,"S231 228010"}</definedName>
    <definedName name="wrn.Budget._.231._.99_00." hidden="1">{#N/A,#N/A,FALSE,"S231 228001";#N/A,#N/A,FALSE,"S231 228002";#N/A,#N/A,FALSE,"S231 228007";#N/A,#N/A,FALSE,"S231 228009";#N/A,#N/A,FALSE,"S231 228010"}</definedName>
    <definedName name="wrn.Budget._.Document." localSheetId="35"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37"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36"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33"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34"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31"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siness._.Results." localSheetId="35" hidden="1">{#N/A,#N/A,TRUE,"CVR";#N/A,#N/A,TRUE,"T OF C";#N/A,#N/A,TRUE,"FH";#N/A,#N/A,TRUE,"EP";#N/A,#N/A,TRUE,"E TO S";#N/A,#N/A,TRUE,"MA";#N/A,#N/A,TRUE,"Total Sales";#N/A,#N/A,TRUE,"TEN";#N/A,#N/A,TRUE,"CN"}</definedName>
    <definedName name="wrn.Business._.Results." localSheetId="37" hidden="1">{#N/A,#N/A,TRUE,"CVR";#N/A,#N/A,TRUE,"T OF C";#N/A,#N/A,TRUE,"FH";#N/A,#N/A,TRUE,"EP";#N/A,#N/A,TRUE,"E TO S";#N/A,#N/A,TRUE,"MA";#N/A,#N/A,TRUE,"Total Sales";#N/A,#N/A,TRUE,"TEN";#N/A,#N/A,TRUE,"CN"}</definedName>
    <definedName name="wrn.Business._.Results." localSheetId="36" hidden="1">{#N/A,#N/A,TRUE,"CVR";#N/A,#N/A,TRUE,"T OF C";#N/A,#N/A,TRUE,"FH";#N/A,#N/A,TRUE,"EP";#N/A,#N/A,TRUE,"E TO S";#N/A,#N/A,TRUE,"MA";#N/A,#N/A,TRUE,"Total Sales";#N/A,#N/A,TRUE,"TEN";#N/A,#N/A,TRUE,"CN"}</definedName>
    <definedName name="wrn.Business._.Results." localSheetId="33" hidden="1">{#N/A,#N/A,TRUE,"CVR";#N/A,#N/A,TRUE,"T OF C";#N/A,#N/A,TRUE,"FH";#N/A,#N/A,TRUE,"EP";#N/A,#N/A,TRUE,"E TO S";#N/A,#N/A,TRUE,"MA";#N/A,#N/A,TRUE,"Total Sales";#N/A,#N/A,TRUE,"TEN";#N/A,#N/A,TRUE,"CN"}</definedName>
    <definedName name="wrn.Business._.Results." localSheetId="34" hidden="1">{#N/A,#N/A,TRUE,"CVR";#N/A,#N/A,TRUE,"T OF C";#N/A,#N/A,TRUE,"FH";#N/A,#N/A,TRUE,"EP";#N/A,#N/A,TRUE,"E TO S";#N/A,#N/A,TRUE,"MA";#N/A,#N/A,TRUE,"Total Sales";#N/A,#N/A,TRUE,"TEN";#N/A,#N/A,TRUE,"CN"}</definedName>
    <definedName name="wrn.Business._.Results." localSheetId="31" hidden="1">{#N/A,#N/A,TRUE,"CVR";#N/A,#N/A,TRUE,"T OF C";#N/A,#N/A,TRUE,"FH";#N/A,#N/A,TRUE,"EP";#N/A,#N/A,TRUE,"E TO S";#N/A,#N/A,TRUE,"MA";#N/A,#N/A,TRUE,"Total Sales";#N/A,#N/A,TRUE,"TEN";#N/A,#N/A,TRUE,"CN"}</definedName>
    <definedName name="wrn.Business._.Results." hidden="1">{#N/A,#N/A,TRUE,"CVR";#N/A,#N/A,TRUE,"T OF C";#N/A,#N/A,TRUE,"FH";#N/A,#N/A,TRUE,"EP";#N/A,#N/A,TRUE,"E TO S";#N/A,#N/A,TRUE,"MA";#N/A,#N/A,TRUE,"Total Sales";#N/A,#N/A,TRUE,"TEN";#N/A,#N/A,TRUE,"CN"}</definedName>
    <definedName name="wrn.BUSPLAN." localSheetId="35" hidden="1">{#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 localSheetId="37" hidden="1">{#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 localSheetId="36" hidden="1">{#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 localSheetId="33" hidden="1">{#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 localSheetId="34" hidden="1">{#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 localSheetId="31" hidden="1">{#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 hidden="1">{#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c.._.Detail._.Cost._.Summary." localSheetId="35" hidden="1">{#N/A,#N/A,FALSE,"Recon Dir&amp;AfAlloc";#N/A,#N/A,FALSE,"Recon Dir&amp;AfAlloc Detail";#N/A,#N/A,FALSE,"Operating CostsR2, Direct";#N/A,#N/A,FALSE,"Operating CostsR2, AllMan";#N/A,#N/A,FALSE,"Operating CostsR2, AllFreight";#N/A,#N/A,FALSE,"Operating CostsR2, AllPower";#N/A,#N/A,FALSE,"Operating CostsR2, AllOther";#N/A,#N/A,FALSE,"Operating CostsR2, AllTotal";#N/A,#N/A,FALSE,"Operating CostsR2, After Alloc";#N/A,#N/A,FALSE,"PJP Power Costs"}</definedName>
    <definedName name="wrn.c.._.Detail._.Cost._.Summary." localSheetId="37" hidden="1">{#N/A,#N/A,FALSE,"Recon Dir&amp;AfAlloc";#N/A,#N/A,FALSE,"Recon Dir&amp;AfAlloc Detail";#N/A,#N/A,FALSE,"Operating CostsR2, Direct";#N/A,#N/A,FALSE,"Operating CostsR2, AllMan";#N/A,#N/A,FALSE,"Operating CostsR2, AllFreight";#N/A,#N/A,FALSE,"Operating CostsR2, AllPower";#N/A,#N/A,FALSE,"Operating CostsR2, AllOther";#N/A,#N/A,FALSE,"Operating CostsR2, AllTotal";#N/A,#N/A,FALSE,"Operating CostsR2, After Alloc";#N/A,#N/A,FALSE,"PJP Power Costs"}</definedName>
    <definedName name="wrn.c.._.Detail._.Cost._.Summary." localSheetId="36" hidden="1">{#N/A,#N/A,FALSE,"Recon Dir&amp;AfAlloc";#N/A,#N/A,FALSE,"Recon Dir&amp;AfAlloc Detail";#N/A,#N/A,FALSE,"Operating CostsR2, Direct";#N/A,#N/A,FALSE,"Operating CostsR2, AllMan";#N/A,#N/A,FALSE,"Operating CostsR2, AllFreight";#N/A,#N/A,FALSE,"Operating CostsR2, AllPower";#N/A,#N/A,FALSE,"Operating CostsR2, AllOther";#N/A,#N/A,FALSE,"Operating CostsR2, AllTotal";#N/A,#N/A,FALSE,"Operating CostsR2, After Alloc";#N/A,#N/A,FALSE,"PJP Power Costs"}</definedName>
    <definedName name="wrn.c.._.Detail._.Cost._.Summary." localSheetId="33" hidden="1">{#N/A,#N/A,FALSE,"Recon Dir&amp;AfAlloc";#N/A,#N/A,FALSE,"Recon Dir&amp;AfAlloc Detail";#N/A,#N/A,FALSE,"Operating CostsR2, Direct";#N/A,#N/A,FALSE,"Operating CostsR2, AllMan";#N/A,#N/A,FALSE,"Operating CostsR2, AllFreight";#N/A,#N/A,FALSE,"Operating CostsR2, AllPower";#N/A,#N/A,FALSE,"Operating CostsR2, AllOther";#N/A,#N/A,FALSE,"Operating CostsR2, AllTotal";#N/A,#N/A,FALSE,"Operating CostsR2, After Alloc";#N/A,#N/A,FALSE,"PJP Power Costs"}</definedName>
    <definedName name="wrn.c.._.Detail._.Cost._.Summary." localSheetId="34" hidden="1">{#N/A,#N/A,FALSE,"Recon Dir&amp;AfAlloc";#N/A,#N/A,FALSE,"Recon Dir&amp;AfAlloc Detail";#N/A,#N/A,FALSE,"Operating CostsR2, Direct";#N/A,#N/A,FALSE,"Operating CostsR2, AllMan";#N/A,#N/A,FALSE,"Operating CostsR2, AllFreight";#N/A,#N/A,FALSE,"Operating CostsR2, AllPower";#N/A,#N/A,FALSE,"Operating CostsR2, AllOther";#N/A,#N/A,FALSE,"Operating CostsR2, AllTotal";#N/A,#N/A,FALSE,"Operating CostsR2, After Alloc";#N/A,#N/A,FALSE,"PJP Power Costs"}</definedName>
    <definedName name="wrn.c.._.Detail._.Cost._.Summary." localSheetId="31" hidden="1">{#N/A,#N/A,FALSE,"Recon Dir&amp;AfAlloc";#N/A,#N/A,FALSE,"Recon Dir&amp;AfAlloc Detail";#N/A,#N/A,FALSE,"Operating CostsR2, Direct";#N/A,#N/A,FALSE,"Operating CostsR2, AllMan";#N/A,#N/A,FALSE,"Operating CostsR2, AllFreight";#N/A,#N/A,FALSE,"Operating CostsR2, AllPower";#N/A,#N/A,FALSE,"Operating CostsR2, AllOther";#N/A,#N/A,FALSE,"Operating CostsR2, AllTotal";#N/A,#N/A,FALSE,"Operating CostsR2, After Alloc";#N/A,#N/A,FALSE,"PJP Power Costs"}</definedName>
    <definedName name="wrn.c.._.Detail._.Cost._.Summary." hidden="1">{#N/A,#N/A,FALSE,"Recon Dir&amp;AfAlloc";#N/A,#N/A,FALSE,"Recon Dir&amp;AfAlloc Detail";#N/A,#N/A,FALSE,"Operating CostsR2, Direct";#N/A,#N/A,FALSE,"Operating CostsR2, AllMan";#N/A,#N/A,FALSE,"Operating CostsR2, AllFreight";#N/A,#N/A,FALSE,"Operating CostsR2, AllPower";#N/A,#N/A,FALSE,"Operating CostsR2, AllOther";#N/A,#N/A,FALSE,"Operating CostsR2, AllTotal";#N/A,#N/A,FALSE,"Operating CostsR2, After Alloc";#N/A,#N/A,FALSE,"PJP Power Costs"}</definedName>
    <definedName name="wrn.c.._.DevPlan." localSheetId="35" hidden="1">{#N/A,#N/A,TRUE,"Title Page, Project";#N/A,#N/A,TRUE,"Plan Summary, Overall";#N/A,#N/A,TRUE,"DevPlan Summary (Base)";#N/A,#N/A,TRUE,"DevPlan Metal &amp; Sharing (Base)";#N/A,#N/A,TRUE,"Overview, Base";#N/A,#N/A,TRUE,"Expansion JV";#N/A,#N/A,TRUE,"Metal, Base";#N/A,#N/A,TRUE,"Adjusted Metal Strip, Base";#N/A,#N/A,TRUE,"Mine Plan, Base";#N/A,#N/A,TRUE,"Mine Plan, Base per day";#N/A,#N/A,TRUE,"Metal by Mine, Base";#N/A,#N/A,TRUE,"Schedule, Graph -- Base";#N/A,#N/A,TRUE,"Base CapitalEx";#N/A,#N/A,TRUE,"Base Cash Flow";#N/A,#N/A,TRUE,"Sharing, Base";#N/A,#N/A,TRUE,"Base Inputs";#N/A,#N/A,TRUE,"BudCapital";#N/A,#N/A,TRUE,"Reconciliation";#N/A,#N/A,TRUE,"UG Summary -- Base";#N/A,#N/A,TRUE,"FFIJD &amp; Royalties (Base)";#N/A,#N/A,TRUE,"Tax Calcs Summary (Base)";#N/A,#N/A,TRUE,"DevPlan, ProdCost (Base)";#N/A,#N/A,TRUE,"OpStats (Base)"}</definedName>
    <definedName name="wrn.c.._.DevPlan." localSheetId="37" hidden="1">{#N/A,#N/A,TRUE,"Title Page, Project";#N/A,#N/A,TRUE,"Plan Summary, Overall";#N/A,#N/A,TRUE,"DevPlan Summary (Base)";#N/A,#N/A,TRUE,"DevPlan Metal &amp; Sharing (Base)";#N/A,#N/A,TRUE,"Overview, Base";#N/A,#N/A,TRUE,"Expansion JV";#N/A,#N/A,TRUE,"Metal, Base";#N/A,#N/A,TRUE,"Adjusted Metal Strip, Base";#N/A,#N/A,TRUE,"Mine Plan, Base";#N/A,#N/A,TRUE,"Mine Plan, Base per day";#N/A,#N/A,TRUE,"Metal by Mine, Base";#N/A,#N/A,TRUE,"Schedule, Graph -- Base";#N/A,#N/A,TRUE,"Base CapitalEx";#N/A,#N/A,TRUE,"Base Cash Flow";#N/A,#N/A,TRUE,"Sharing, Base";#N/A,#N/A,TRUE,"Base Inputs";#N/A,#N/A,TRUE,"BudCapital";#N/A,#N/A,TRUE,"Reconciliation";#N/A,#N/A,TRUE,"UG Summary -- Base";#N/A,#N/A,TRUE,"FFIJD &amp; Royalties (Base)";#N/A,#N/A,TRUE,"Tax Calcs Summary (Base)";#N/A,#N/A,TRUE,"DevPlan, ProdCost (Base)";#N/A,#N/A,TRUE,"OpStats (Base)"}</definedName>
    <definedName name="wrn.c.._.DevPlan." localSheetId="36" hidden="1">{#N/A,#N/A,TRUE,"Title Page, Project";#N/A,#N/A,TRUE,"Plan Summary, Overall";#N/A,#N/A,TRUE,"DevPlan Summary (Base)";#N/A,#N/A,TRUE,"DevPlan Metal &amp; Sharing (Base)";#N/A,#N/A,TRUE,"Overview, Base";#N/A,#N/A,TRUE,"Expansion JV";#N/A,#N/A,TRUE,"Metal, Base";#N/A,#N/A,TRUE,"Adjusted Metal Strip, Base";#N/A,#N/A,TRUE,"Mine Plan, Base";#N/A,#N/A,TRUE,"Mine Plan, Base per day";#N/A,#N/A,TRUE,"Metal by Mine, Base";#N/A,#N/A,TRUE,"Schedule, Graph -- Base";#N/A,#N/A,TRUE,"Base CapitalEx";#N/A,#N/A,TRUE,"Base Cash Flow";#N/A,#N/A,TRUE,"Sharing, Base";#N/A,#N/A,TRUE,"Base Inputs";#N/A,#N/A,TRUE,"BudCapital";#N/A,#N/A,TRUE,"Reconciliation";#N/A,#N/A,TRUE,"UG Summary -- Base";#N/A,#N/A,TRUE,"FFIJD &amp; Royalties (Base)";#N/A,#N/A,TRUE,"Tax Calcs Summary (Base)";#N/A,#N/A,TRUE,"DevPlan, ProdCost (Base)";#N/A,#N/A,TRUE,"OpStats (Base)"}</definedName>
    <definedName name="wrn.c.._.DevPlan." localSheetId="33" hidden="1">{#N/A,#N/A,TRUE,"Title Page, Project";#N/A,#N/A,TRUE,"Plan Summary, Overall";#N/A,#N/A,TRUE,"DevPlan Summary (Base)";#N/A,#N/A,TRUE,"DevPlan Metal &amp; Sharing (Base)";#N/A,#N/A,TRUE,"Overview, Base";#N/A,#N/A,TRUE,"Expansion JV";#N/A,#N/A,TRUE,"Metal, Base";#N/A,#N/A,TRUE,"Adjusted Metal Strip, Base";#N/A,#N/A,TRUE,"Mine Plan, Base";#N/A,#N/A,TRUE,"Mine Plan, Base per day";#N/A,#N/A,TRUE,"Metal by Mine, Base";#N/A,#N/A,TRUE,"Schedule, Graph -- Base";#N/A,#N/A,TRUE,"Base CapitalEx";#N/A,#N/A,TRUE,"Base Cash Flow";#N/A,#N/A,TRUE,"Sharing, Base";#N/A,#N/A,TRUE,"Base Inputs";#N/A,#N/A,TRUE,"BudCapital";#N/A,#N/A,TRUE,"Reconciliation";#N/A,#N/A,TRUE,"UG Summary -- Base";#N/A,#N/A,TRUE,"FFIJD &amp; Royalties (Base)";#N/A,#N/A,TRUE,"Tax Calcs Summary (Base)";#N/A,#N/A,TRUE,"DevPlan, ProdCost (Base)";#N/A,#N/A,TRUE,"OpStats (Base)"}</definedName>
    <definedName name="wrn.c.._.DevPlan." localSheetId="34" hidden="1">{#N/A,#N/A,TRUE,"Title Page, Project";#N/A,#N/A,TRUE,"Plan Summary, Overall";#N/A,#N/A,TRUE,"DevPlan Summary (Base)";#N/A,#N/A,TRUE,"DevPlan Metal &amp; Sharing (Base)";#N/A,#N/A,TRUE,"Overview, Base";#N/A,#N/A,TRUE,"Expansion JV";#N/A,#N/A,TRUE,"Metal, Base";#N/A,#N/A,TRUE,"Adjusted Metal Strip, Base";#N/A,#N/A,TRUE,"Mine Plan, Base";#N/A,#N/A,TRUE,"Mine Plan, Base per day";#N/A,#N/A,TRUE,"Metal by Mine, Base";#N/A,#N/A,TRUE,"Schedule, Graph -- Base";#N/A,#N/A,TRUE,"Base CapitalEx";#N/A,#N/A,TRUE,"Base Cash Flow";#N/A,#N/A,TRUE,"Sharing, Base";#N/A,#N/A,TRUE,"Base Inputs";#N/A,#N/A,TRUE,"BudCapital";#N/A,#N/A,TRUE,"Reconciliation";#N/A,#N/A,TRUE,"UG Summary -- Base";#N/A,#N/A,TRUE,"FFIJD &amp; Royalties (Base)";#N/A,#N/A,TRUE,"Tax Calcs Summary (Base)";#N/A,#N/A,TRUE,"DevPlan, ProdCost (Base)";#N/A,#N/A,TRUE,"OpStats (Base)"}</definedName>
    <definedName name="wrn.c.._.DevPlan." localSheetId="31" hidden="1">{#N/A,#N/A,TRUE,"Title Page, Project";#N/A,#N/A,TRUE,"Plan Summary, Overall";#N/A,#N/A,TRUE,"DevPlan Summary (Base)";#N/A,#N/A,TRUE,"DevPlan Metal &amp; Sharing (Base)";#N/A,#N/A,TRUE,"Overview, Base";#N/A,#N/A,TRUE,"Expansion JV";#N/A,#N/A,TRUE,"Metal, Base";#N/A,#N/A,TRUE,"Adjusted Metal Strip, Base";#N/A,#N/A,TRUE,"Mine Plan, Base";#N/A,#N/A,TRUE,"Mine Plan, Base per day";#N/A,#N/A,TRUE,"Metal by Mine, Base";#N/A,#N/A,TRUE,"Schedule, Graph -- Base";#N/A,#N/A,TRUE,"Base CapitalEx";#N/A,#N/A,TRUE,"Base Cash Flow";#N/A,#N/A,TRUE,"Sharing, Base";#N/A,#N/A,TRUE,"Base Inputs";#N/A,#N/A,TRUE,"BudCapital";#N/A,#N/A,TRUE,"Reconciliation";#N/A,#N/A,TRUE,"UG Summary -- Base";#N/A,#N/A,TRUE,"FFIJD &amp; Royalties (Base)";#N/A,#N/A,TRUE,"Tax Calcs Summary (Base)";#N/A,#N/A,TRUE,"DevPlan, ProdCost (Base)";#N/A,#N/A,TRUE,"OpStats (Base)"}</definedName>
    <definedName name="wrn.c.._.DevPlan." hidden="1">{#N/A,#N/A,TRUE,"Title Page, Project";#N/A,#N/A,TRUE,"Plan Summary, Overall";#N/A,#N/A,TRUE,"DevPlan Summary (Base)";#N/A,#N/A,TRUE,"DevPlan Metal &amp; Sharing (Base)";#N/A,#N/A,TRUE,"Overview, Base";#N/A,#N/A,TRUE,"Expansion JV";#N/A,#N/A,TRUE,"Metal, Base";#N/A,#N/A,TRUE,"Adjusted Metal Strip, Base";#N/A,#N/A,TRUE,"Mine Plan, Base";#N/A,#N/A,TRUE,"Mine Plan, Base per day";#N/A,#N/A,TRUE,"Metal by Mine, Base";#N/A,#N/A,TRUE,"Schedule, Graph -- Base";#N/A,#N/A,TRUE,"Base CapitalEx";#N/A,#N/A,TRUE,"Base Cash Flow";#N/A,#N/A,TRUE,"Sharing, Base";#N/A,#N/A,TRUE,"Base Inputs";#N/A,#N/A,TRUE,"BudCapital";#N/A,#N/A,TRUE,"Reconciliation";#N/A,#N/A,TRUE,"UG Summary -- Base";#N/A,#N/A,TRUE,"FFIJD &amp; Royalties (Base)";#N/A,#N/A,TRUE,"Tax Calcs Summary (Base)";#N/A,#N/A,TRUE,"DevPlan, ProdCost (Base)";#N/A,#N/A,TRUE,"OpStats (Base)"}</definedName>
    <definedName name="wrn.c.._.GRS._.Schedules." localSheetId="35" hidden="1">{#N/A,#N/A,FALSE,"Cover";#N/A,#N/A,FALSE,"ACT GRS";#N/A,#N/A,FALSE,"SR GRS";#N/A,#N/A,FALSE,"LR GRS"}</definedName>
    <definedName name="wrn.c.._.GRS._.Schedules." localSheetId="37" hidden="1">{#N/A,#N/A,FALSE,"Cover";#N/A,#N/A,FALSE,"ACT GRS";#N/A,#N/A,FALSE,"SR GRS";#N/A,#N/A,FALSE,"LR GRS"}</definedName>
    <definedName name="wrn.c.._.GRS._.Schedules." localSheetId="36" hidden="1">{#N/A,#N/A,FALSE,"Cover";#N/A,#N/A,FALSE,"ACT GRS";#N/A,#N/A,FALSE,"SR GRS";#N/A,#N/A,FALSE,"LR GRS"}</definedName>
    <definedName name="wrn.c.._.GRS._.Schedules." localSheetId="33" hidden="1">{#N/A,#N/A,FALSE,"Cover";#N/A,#N/A,FALSE,"ACT GRS";#N/A,#N/A,FALSE,"SR GRS";#N/A,#N/A,FALSE,"LR GRS"}</definedName>
    <definedName name="wrn.c.._.GRS._.Schedules." localSheetId="34" hidden="1">{#N/A,#N/A,FALSE,"Cover";#N/A,#N/A,FALSE,"ACT GRS";#N/A,#N/A,FALSE,"SR GRS";#N/A,#N/A,FALSE,"LR GRS"}</definedName>
    <definedName name="wrn.c.._.GRS._.Schedules." localSheetId="31" hidden="1">{#N/A,#N/A,FALSE,"Cover";#N/A,#N/A,FALSE,"ACT GRS";#N/A,#N/A,FALSE,"SR GRS";#N/A,#N/A,FALSE,"LR GRS"}</definedName>
    <definedName name="wrn.c.._.GRS._.Schedules." hidden="1">{#N/A,#N/A,FALSE,"Cover";#N/A,#N/A,FALSE,"ACT GRS";#N/A,#N/A,FALSE,"SR GRS";#N/A,#N/A,FALSE,"LR GRS"}</definedName>
    <definedName name="wrn.Cable._.Schedule." localSheetId="35" hidden="1">{#N/A,#N/A,FALSE,"Database"}</definedName>
    <definedName name="wrn.Cable._.Schedule." localSheetId="37" hidden="1">{#N/A,#N/A,FALSE,"Database"}</definedName>
    <definedName name="wrn.Cable._.Schedule." localSheetId="36" hidden="1">{#N/A,#N/A,FALSE,"Database"}</definedName>
    <definedName name="wrn.Cable._.Schedule." localSheetId="33" hidden="1">{#N/A,#N/A,FALSE,"Database"}</definedName>
    <definedName name="wrn.Cable._.Schedule." localSheetId="34" hidden="1">{#N/A,#N/A,FALSE,"Database"}</definedName>
    <definedName name="wrn.Cable._.Schedule." localSheetId="31" hidden="1">{#N/A,#N/A,FALSE,"Database"}</definedName>
    <definedName name="wrn.Cable._.Schedule." hidden="1">{#N/A,#N/A,FALSE,"Database"}</definedName>
    <definedName name="wrn.CALCULATION._.COVER." localSheetId="35" hidden="1">{#N/A,#N/A,FALSE,"CALC TITLE PAGE";#N/A,#N/A,FALSE,"TABLE OF CONTENTS"}</definedName>
    <definedName name="wrn.CALCULATION._.COVER." localSheetId="37" hidden="1">{#N/A,#N/A,FALSE,"CALC TITLE PAGE";#N/A,#N/A,FALSE,"TABLE OF CONTENTS"}</definedName>
    <definedName name="wrn.CALCULATION._.COVER." localSheetId="36" hidden="1">{#N/A,#N/A,FALSE,"CALC TITLE PAGE";#N/A,#N/A,FALSE,"TABLE OF CONTENTS"}</definedName>
    <definedName name="wrn.CALCULATION._.COVER." localSheetId="33" hidden="1">{#N/A,#N/A,FALSE,"CALC TITLE PAGE";#N/A,#N/A,FALSE,"TABLE OF CONTENTS"}</definedName>
    <definedName name="wrn.CALCULATION._.COVER." localSheetId="34" hidden="1">{#N/A,#N/A,FALSE,"CALC TITLE PAGE";#N/A,#N/A,FALSE,"TABLE OF CONTENTS"}</definedName>
    <definedName name="wrn.CALCULATION._.COVER." localSheetId="31" hidden="1">{#N/A,#N/A,FALSE,"CALC TITLE PAGE";#N/A,#N/A,FALSE,"TABLE OF CONTENTS"}</definedName>
    <definedName name="wrn.CALCULATION._.COVER." hidden="1">{#N/A,#N/A,FALSE,"CALC TITLE PAGE";#N/A,#N/A,FALSE,"TABLE OF CONTENTS"}</definedName>
    <definedName name="wrn.Camaracamion." localSheetId="35" hidden="1">{"desarrollo",#N/A,FALSE,"Cámara Camión";"resumen",#N/A,FALSE,"Cámara Camión";"eqprod",#N/A,FALSE,"Cámara Camión"}</definedName>
    <definedName name="wrn.Camaracamion." localSheetId="37" hidden="1">{"desarrollo",#N/A,FALSE,"Cámara Camión";"resumen",#N/A,FALSE,"Cámara Camión";"eqprod",#N/A,FALSE,"Cámara Camión"}</definedName>
    <definedName name="wrn.Camaracamion." localSheetId="36" hidden="1">{"desarrollo",#N/A,FALSE,"Cámara Camión";"resumen",#N/A,FALSE,"Cámara Camión";"eqprod",#N/A,FALSE,"Cámara Camión"}</definedName>
    <definedName name="wrn.Camaracamion." localSheetId="33" hidden="1">{"desarrollo",#N/A,FALSE,"Cámara Camión";"resumen",#N/A,FALSE,"Cámara Camión";"eqprod",#N/A,FALSE,"Cámara Camión"}</definedName>
    <definedName name="wrn.Camaracamion." localSheetId="34" hidden="1">{"desarrollo",#N/A,FALSE,"Cámara Camión";"resumen",#N/A,FALSE,"Cámara Camión";"eqprod",#N/A,FALSE,"Cámara Camión"}</definedName>
    <definedName name="wrn.Camaracamion." localSheetId="31"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35" hidden="1">{#N/A,#N/A,TRUE,"Report"}</definedName>
    <definedName name="wrn.Capacity._.Calculations._.for._.FM3." localSheetId="37" hidden="1">{#N/A,#N/A,TRUE,"Report"}</definedName>
    <definedName name="wrn.Capacity._.Calculations._.for._.FM3." localSheetId="36" hidden="1">{#N/A,#N/A,TRUE,"Report"}</definedName>
    <definedName name="wrn.Capacity._.Calculations._.for._.FM3." localSheetId="33" hidden="1">{#N/A,#N/A,TRUE,"Report"}</definedName>
    <definedName name="wrn.Capacity._.Calculations._.for._.FM3." localSheetId="34" hidden="1">{#N/A,#N/A,TRUE,"Report"}</definedName>
    <definedName name="wrn.Capacity._.Calculations._.for._.FM3." localSheetId="31" hidden="1">{#N/A,#N/A,TRUE,"Report"}</definedName>
    <definedName name="wrn.Capacity._.Calculations._.for._.FM3." hidden="1">{#N/A,#N/A,TRUE,"Report"}</definedName>
    <definedName name="wrn.Capital." localSheetId="35" hidden="1">{"Capital",#N/A,FALSE,"LOM Summary For OCC Mgrs"}</definedName>
    <definedName name="wrn.Capital." localSheetId="37" hidden="1">{"Capital",#N/A,FALSE,"LOM Summary For OCC Mgrs"}</definedName>
    <definedName name="wrn.Capital." localSheetId="36" hidden="1">{"Capital",#N/A,FALSE,"LOM Summary For OCC Mgrs"}</definedName>
    <definedName name="wrn.Capital." localSheetId="33" hidden="1">{"Capital",#N/A,FALSE,"LOM Summary For OCC Mgrs"}</definedName>
    <definedName name="wrn.Capital." localSheetId="34" hidden="1">{"Capital",#N/A,FALSE,"LOM Summary For OCC Mgrs"}</definedName>
    <definedName name="wrn.Capital." localSheetId="31" hidden="1">{"Capital",#N/A,FALSE,"LOM Summary For OCC Mgrs"}</definedName>
    <definedName name="wrn.Capital." hidden="1">{"Capital",#N/A,FALSE,"LOM Summary For OCC Mgrs"}</definedName>
    <definedName name="wrn.CASH." localSheetId="35" hidden="1">{#N/A,#N/A,FALSE,"BLUESKYE"}</definedName>
    <definedName name="wrn.CASH." localSheetId="37" hidden="1">{#N/A,#N/A,FALSE,"BLUESKYE"}</definedName>
    <definedName name="wrn.CASH." localSheetId="36" hidden="1">{#N/A,#N/A,FALSE,"BLUESKYE"}</definedName>
    <definedName name="wrn.CASH." localSheetId="33" hidden="1">{#N/A,#N/A,FALSE,"BLUESKYE"}</definedName>
    <definedName name="wrn.CASH." localSheetId="34" hidden="1">{#N/A,#N/A,FALSE,"BLUESKYE"}</definedName>
    <definedName name="wrn.CASH." localSheetId="31" hidden="1">{#N/A,#N/A,FALSE,"BLUESKYE"}</definedName>
    <definedName name="wrn.CASH." hidden="1">{#N/A,#N/A,FALSE,"BLUESKYE"}</definedName>
    <definedName name="wrn.cash._.flow._.report." localSheetId="35" hidden="1">{#N/A,#N/A,TRUE,"Cashflow"}</definedName>
    <definedName name="wrn.cash._.flow._.report." localSheetId="37" hidden="1">{#N/A,#N/A,TRUE,"Cashflow"}</definedName>
    <definedName name="wrn.cash._.flow._.report." localSheetId="36" hidden="1">{#N/A,#N/A,TRUE,"Cashflow"}</definedName>
    <definedName name="wrn.cash._.flow._.report." localSheetId="33" hidden="1">{#N/A,#N/A,TRUE,"Cashflow"}</definedName>
    <definedName name="wrn.cash._.flow._.report." localSheetId="34" hidden="1">{#N/A,#N/A,TRUE,"Cashflow"}</definedName>
    <definedName name="wrn.cash._.flow._.report." localSheetId="31" hidden="1">{#N/A,#N/A,TRUE,"Cashflow"}</definedName>
    <definedName name="wrn.cash._.flow._.report." hidden="1">{#N/A,#N/A,TRUE,"Cashflow"}</definedName>
    <definedName name="wrn.CBA."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3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37"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36"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3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3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3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3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3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3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3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3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3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andana." localSheetId="31" hidden="1">{#N/A,#N/A,FALSE,"VCR"}</definedName>
    <definedName name="wrn.Chandana." hidden="1">{#N/A,#N/A,FALSE,"VCR"}</definedName>
    <definedName name="wrn.CHART10." hidden="1">{"PAGE1",#N/A,FALSE,"CHART10"}</definedName>
    <definedName name="wrn.CHART11." hidden="1">{"PAGE1",#N/A,FALSE,"CHART11"}</definedName>
    <definedName name="wrn.CHART12." hidden="1">{"PAGE1",#N/A,FALSE,"CHART12"}</definedName>
    <definedName name="wrn.chi._.tiÆt." localSheetId="35" hidden="1">{#N/A,#N/A,FALSE,"Chi tiÆt"}</definedName>
    <definedName name="wrn.chi._.tiÆt." localSheetId="37" hidden="1">{#N/A,#N/A,FALSE,"Chi tiÆt"}</definedName>
    <definedName name="wrn.chi._.tiÆt." localSheetId="36" hidden="1">{#N/A,#N/A,FALSE,"Chi tiÆt"}</definedName>
    <definedName name="wrn.chi._.tiÆt." localSheetId="33" hidden="1">{#N/A,#N/A,FALSE,"Chi tiÆt"}</definedName>
    <definedName name="wrn.chi._.tiÆt." localSheetId="34" hidden="1">{#N/A,#N/A,FALSE,"Chi tiÆt"}</definedName>
    <definedName name="wrn.chi._.tiÆt." localSheetId="31" hidden="1">{#N/A,#N/A,FALSE,"Chi tiÆt"}</definedName>
    <definedName name="wrn.chi._.tiÆt." hidden="1">{#N/A,#N/A,FALSE,"Chi tiÆt"}</definedName>
    <definedName name="wrn.CHIEF._.REVIEW." localSheetId="35" hidden="1">{#N/A,#N/A,FALSE,"Q&amp;AE";#N/A,#N/A,FALSE,"Params";#N/A,#N/A,FALSE,"ReconE";#N/A,#N/A,FALSE,"CostCompE";#N/A,#N/A,FALSE,"SummaryE";#N/A,#N/A,FALSE,"Detail";#N/A,#N/A,FALSE,"PayItem"}</definedName>
    <definedName name="wrn.CHIEF._.REVIEW." localSheetId="37" hidden="1">{#N/A,#N/A,FALSE,"Q&amp;AE";#N/A,#N/A,FALSE,"Params";#N/A,#N/A,FALSE,"ReconE";#N/A,#N/A,FALSE,"CostCompE";#N/A,#N/A,FALSE,"SummaryE";#N/A,#N/A,FALSE,"Detail";#N/A,#N/A,FALSE,"PayItem"}</definedName>
    <definedName name="wrn.CHIEF._.REVIEW." localSheetId="36" hidden="1">{#N/A,#N/A,FALSE,"Q&amp;AE";#N/A,#N/A,FALSE,"Params";#N/A,#N/A,FALSE,"ReconE";#N/A,#N/A,FALSE,"CostCompE";#N/A,#N/A,FALSE,"SummaryE";#N/A,#N/A,FALSE,"Detail";#N/A,#N/A,FALSE,"PayItem"}</definedName>
    <definedName name="wrn.CHIEF._.REVIEW." localSheetId="33" hidden="1">{#N/A,#N/A,FALSE,"Q&amp;AE";#N/A,#N/A,FALSE,"Params";#N/A,#N/A,FALSE,"ReconE";#N/A,#N/A,FALSE,"CostCompE";#N/A,#N/A,FALSE,"SummaryE";#N/A,#N/A,FALSE,"Detail";#N/A,#N/A,FALSE,"PayItem"}</definedName>
    <definedName name="wrn.CHIEF._.REVIEW." localSheetId="34" hidden="1">{#N/A,#N/A,FALSE,"Q&amp;AE";#N/A,#N/A,FALSE,"Params";#N/A,#N/A,FALSE,"ReconE";#N/A,#N/A,FALSE,"CostCompE";#N/A,#N/A,FALSE,"SummaryE";#N/A,#N/A,FALSE,"Detail";#N/A,#N/A,FALSE,"PayItem"}</definedName>
    <definedName name="wrn.CHIEF._.REVIEW." localSheetId="31"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GG." localSheetId="35" hidden="1">{"CI+GG(BASE)",#N/A,FALSE,"CI+GG(BASE)";"GG",#N/A,FALSE,"CI+GG(BASE)";"CI",#N/A,FALSE,"CI+GG(BASE)"}</definedName>
    <definedName name="wrn.CIGG." localSheetId="37" hidden="1">{"CI+GG(BASE)",#N/A,FALSE,"CI+GG(BASE)";"GG",#N/A,FALSE,"CI+GG(BASE)";"CI",#N/A,FALSE,"CI+GG(BASE)"}</definedName>
    <definedName name="wrn.CIGG." localSheetId="36" hidden="1">{"CI+GG(BASE)",#N/A,FALSE,"CI+GG(BASE)";"GG",#N/A,FALSE,"CI+GG(BASE)";"CI",#N/A,FALSE,"CI+GG(BASE)"}</definedName>
    <definedName name="wrn.CIGG." localSheetId="33" hidden="1">{"CI+GG(BASE)",#N/A,FALSE,"CI+GG(BASE)";"GG",#N/A,FALSE,"CI+GG(BASE)";"CI",#N/A,FALSE,"CI+GG(BASE)"}</definedName>
    <definedName name="wrn.CIGG." localSheetId="34" hidden="1">{"CI+GG(BASE)",#N/A,FALSE,"CI+GG(BASE)";"GG",#N/A,FALSE,"CI+GG(BASE)";"CI",#N/A,FALSE,"CI+GG(BASE)"}</definedName>
    <definedName name="wrn.CIGG." localSheetId="31" hidden="1">{"CI+GG(BASE)",#N/A,FALSE,"CI+GG(BASE)";"GG",#N/A,FALSE,"CI+GG(BASE)";"CI",#N/A,FALSE,"CI+GG(BASE)"}</definedName>
    <definedName name="wrn.CIGG." hidden="1">{"CI+GG(BASE)",#N/A,FALSE,"CI+GG(BASE)";"GG",#N/A,FALSE,"CI+GG(BASE)";"CI",#N/A,FALSE,"CI+GG(BASE)"}</definedName>
    <definedName name="wrn.CIGG._1" localSheetId="35" hidden="1">{"CI+GG(BASE)",#N/A,FALSE,"CI+GG(BASE)";"GG",#N/A,FALSE,"CI+GG(BASE)";"CI",#N/A,FALSE,"CI+GG(BASE)"}</definedName>
    <definedName name="wrn.CIGG._1" localSheetId="37" hidden="1">{"CI+GG(BASE)",#N/A,FALSE,"CI+GG(BASE)";"GG",#N/A,FALSE,"CI+GG(BASE)";"CI",#N/A,FALSE,"CI+GG(BASE)"}</definedName>
    <definedName name="wrn.CIGG._1" localSheetId="36" hidden="1">{"CI+GG(BASE)",#N/A,FALSE,"CI+GG(BASE)";"GG",#N/A,FALSE,"CI+GG(BASE)";"CI",#N/A,FALSE,"CI+GG(BASE)"}</definedName>
    <definedName name="wrn.CIGG._1" localSheetId="33" hidden="1">{"CI+GG(BASE)",#N/A,FALSE,"CI+GG(BASE)";"GG",#N/A,FALSE,"CI+GG(BASE)";"CI",#N/A,FALSE,"CI+GG(BASE)"}</definedName>
    <definedName name="wrn.CIGG._1" localSheetId="34" hidden="1">{"CI+GG(BASE)",#N/A,FALSE,"CI+GG(BASE)";"GG",#N/A,FALSE,"CI+GG(BASE)";"CI",#N/A,FALSE,"CI+GG(BASE)"}</definedName>
    <definedName name="wrn.CIGG._1" localSheetId="31" hidden="1">{"CI+GG(BASE)",#N/A,FALSE,"CI+GG(BASE)";"GG",#N/A,FALSE,"CI+GG(BASE)";"CI",#N/A,FALSE,"CI+GG(BASE)"}</definedName>
    <definedName name="wrn.CIGG._1" hidden="1">{"CI+GG(BASE)",#N/A,FALSE,"CI+GG(BASE)";"GG",#N/A,FALSE,"CI+GG(BASE)";"CI",#N/A,FALSE,"CI+GG(BASE)"}</definedName>
    <definedName name="wrn.CIGG._1_1" hidden="1">{"CI+GG(BASE)",#N/A,FALSE,"CI+GG(BASE)";"GG",#N/A,FALSE,"CI+GG(BASE)";"CI",#N/A,FALSE,"CI+GG(BASE)"}</definedName>
    <definedName name="wrn.CIGG._2" localSheetId="35" hidden="1">{"CI+GG(BASE)",#N/A,FALSE,"CI+GG(BASE)";"GG",#N/A,FALSE,"CI+GG(BASE)";"CI",#N/A,FALSE,"CI+GG(BASE)"}</definedName>
    <definedName name="wrn.CIGG._2" localSheetId="37" hidden="1">{"CI+GG(BASE)",#N/A,FALSE,"CI+GG(BASE)";"GG",#N/A,FALSE,"CI+GG(BASE)";"CI",#N/A,FALSE,"CI+GG(BASE)"}</definedName>
    <definedName name="wrn.CIGG._2" localSheetId="36" hidden="1">{"CI+GG(BASE)",#N/A,FALSE,"CI+GG(BASE)";"GG",#N/A,FALSE,"CI+GG(BASE)";"CI",#N/A,FALSE,"CI+GG(BASE)"}</definedName>
    <definedName name="wrn.CIGG._2" localSheetId="33" hidden="1">{"CI+GG(BASE)",#N/A,FALSE,"CI+GG(BASE)";"GG",#N/A,FALSE,"CI+GG(BASE)";"CI",#N/A,FALSE,"CI+GG(BASE)"}</definedName>
    <definedName name="wrn.CIGG._2" localSheetId="34" hidden="1">{"CI+GG(BASE)",#N/A,FALSE,"CI+GG(BASE)";"GG",#N/A,FALSE,"CI+GG(BASE)";"CI",#N/A,FALSE,"CI+GG(BASE)"}</definedName>
    <definedName name="wrn.CIGG._2" localSheetId="31" hidden="1">{"CI+GG(BASE)",#N/A,FALSE,"CI+GG(BASE)";"GG",#N/A,FALSE,"CI+GG(BASE)";"CI",#N/A,FALSE,"CI+GG(BASE)"}</definedName>
    <definedName name="wrn.CIGG._2" hidden="1">{"CI+GG(BASE)",#N/A,FALSE,"CI+GG(BASE)";"GG",#N/A,FALSE,"CI+GG(BASE)";"CI",#N/A,FALSE,"CI+GG(BASE)"}</definedName>
    <definedName name="wrn.CIGG._3" localSheetId="35" hidden="1">{"CI+GG(BASE)",#N/A,FALSE,"CI+GG(BASE)";"GG",#N/A,FALSE,"CI+GG(BASE)";"CI",#N/A,FALSE,"CI+GG(BASE)"}</definedName>
    <definedName name="wrn.CIGG._3" localSheetId="37" hidden="1">{"CI+GG(BASE)",#N/A,FALSE,"CI+GG(BASE)";"GG",#N/A,FALSE,"CI+GG(BASE)";"CI",#N/A,FALSE,"CI+GG(BASE)"}</definedName>
    <definedName name="wrn.CIGG._3" localSheetId="36" hidden="1">{"CI+GG(BASE)",#N/A,FALSE,"CI+GG(BASE)";"GG",#N/A,FALSE,"CI+GG(BASE)";"CI",#N/A,FALSE,"CI+GG(BASE)"}</definedName>
    <definedName name="wrn.CIGG._3" localSheetId="33" hidden="1">{"CI+GG(BASE)",#N/A,FALSE,"CI+GG(BASE)";"GG",#N/A,FALSE,"CI+GG(BASE)";"CI",#N/A,FALSE,"CI+GG(BASE)"}</definedName>
    <definedName name="wrn.CIGG._3" localSheetId="34" hidden="1">{"CI+GG(BASE)",#N/A,FALSE,"CI+GG(BASE)";"GG",#N/A,FALSE,"CI+GG(BASE)";"CI",#N/A,FALSE,"CI+GG(BASE)"}</definedName>
    <definedName name="wrn.CIGG._3" localSheetId="31" hidden="1">{"CI+GG(BASE)",#N/A,FALSE,"CI+GG(BASE)";"GG",#N/A,FALSE,"CI+GG(BASE)";"CI",#N/A,FALSE,"CI+GG(BASE)"}</definedName>
    <definedName name="wrn.CIGG._3" hidden="1">{"CI+GG(BASE)",#N/A,FALSE,"CI+GG(BASE)";"GG",#N/A,FALSE,"CI+GG(BASE)";"CI",#N/A,FALSE,"CI+GG(BASE)"}</definedName>
    <definedName name="wrn.CIGG._4" localSheetId="35" hidden="1">{"CI+GG(BASE)",#N/A,FALSE,"CI+GG(BASE)";"GG",#N/A,FALSE,"CI+GG(BASE)";"CI",#N/A,FALSE,"CI+GG(BASE)"}</definedName>
    <definedName name="wrn.CIGG._4" localSheetId="37" hidden="1">{"CI+GG(BASE)",#N/A,FALSE,"CI+GG(BASE)";"GG",#N/A,FALSE,"CI+GG(BASE)";"CI",#N/A,FALSE,"CI+GG(BASE)"}</definedName>
    <definedName name="wrn.CIGG._4" localSheetId="36" hidden="1">{"CI+GG(BASE)",#N/A,FALSE,"CI+GG(BASE)";"GG",#N/A,FALSE,"CI+GG(BASE)";"CI",#N/A,FALSE,"CI+GG(BASE)"}</definedName>
    <definedName name="wrn.CIGG._4" localSheetId="33" hidden="1">{"CI+GG(BASE)",#N/A,FALSE,"CI+GG(BASE)";"GG",#N/A,FALSE,"CI+GG(BASE)";"CI",#N/A,FALSE,"CI+GG(BASE)"}</definedName>
    <definedName name="wrn.CIGG._4" localSheetId="34" hidden="1">{"CI+GG(BASE)",#N/A,FALSE,"CI+GG(BASE)";"GG",#N/A,FALSE,"CI+GG(BASE)";"CI",#N/A,FALSE,"CI+GG(BASE)"}</definedName>
    <definedName name="wrn.CIGG._4" localSheetId="31" hidden="1">{"CI+GG(BASE)",#N/A,FALSE,"CI+GG(BASE)";"GG",#N/A,FALSE,"CI+GG(BASE)";"CI",#N/A,FALSE,"CI+GG(BASE)"}</definedName>
    <definedName name="wrn.CIGG._4" hidden="1">{"CI+GG(BASE)",#N/A,FALSE,"CI+GG(BASE)";"GG",#N/A,FALSE,"CI+GG(BASE)";"CI",#N/A,FALSE,"CI+GG(BASE)"}</definedName>
    <definedName name="wrn.CIGG._5" localSheetId="35" hidden="1">{"CI+GG(BASE)",#N/A,FALSE,"CI+GG(BASE)";"GG",#N/A,FALSE,"CI+GG(BASE)";"CI",#N/A,FALSE,"CI+GG(BASE)"}</definedName>
    <definedName name="wrn.CIGG._5" localSheetId="37" hidden="1">{"CI+GG(BASE)",#N/A,FALSE,"CI+GG(BASE)";"GG",#N/A,FALSE,"CI+GG(BASE)";"CI",#N/A,FALSE,"CI+GG(BASE)"}</definedName>
    <definedName name="wrn.CIGG._5" localSheetId="36" hidden="1">{"CI+GG(BASE)",#N/A,FALSE,"CI+GG(BASE)";"GG",#N/A,FALSE,"CI+GG(BASE)";"CI",#N/A,FALSE,"CI+GG(BASE)"}</definedName>
    <definedName name="wrn.CIGG._5" localSheetId="33" hidden="1">{"CI+GG(BASE)",#N/A,FALSE,"CI+GG(BASE)";"GG",#N/A,FALSE,"CI+GG(BASE)";"CI",#N/A,FALSE,"CI+GG(BASE)"}</definedName>
    <definedName name="wrn.CIGG._5" localSheetId="34" hidden="1">{"CI+GG(BASE)",#N/A,FALSE,"CI+GG(BASE)";"GG",#N/A,FALSE,"CI+GG(BASE)";"CI",#N/A,FALSE,"CI+GG(BASE)"}</definedName>
    <definedName name="wrn.CIGG._5" localSheetId="31" hidden="1">{"CI+GG(BASE)",#N/A,FALSE,"CI+GG(BASE)";"GG",#N/A,FALSE,"CI+GG(BASE)";"CI",#N/A,FALSE,"CI+GG(BASE)"}</definedName>
    <definedName name="wrn.CIGG._5" hidden="1">{"CI+GG(BASE)",#N/A,FALSE,"CI+GG(BASE)";"GG",#N/A,FALSE,"CI+GG(BASE)";"CI",#N/A,FALSE,"CI+GG(BASE)"}</definedName>
    <definedName name="wrn.CIGG.2" localSheetId="35" hidden="1">{"CI+GG(BASE)",#N/A,FALSE,"CI+GG(BASE)";"GG",#N/A,FALSE,"CI+GG(BASE)";"CI",#N/A,FALSE,"CI+GG(BASE)"}</definedName>
    <definedName name="wrn.CIGG.2" localSheetId="37" hidden="1">{"CI+GG(BASE)",#N/A,FALSE,"CI+GG(BASE)";"GG",#N/A,FALSE,"CI+GG(BASE)";"CI",#N/A,FALSE,"CI+GG(BASE)"}</definedName>
    <definedName name="wrn.CIGG.2" localSheetId="36" hidden="1">{"CI+GG(BASE)",#N/A,FALSE,"CI+GG(BASE)";"GG",#N/A,FALSE,"CI+GG(BASE)";"CI",#N/A,FALSE,"CI+GG(BASE)"}</definedName>
    <definedName name="wrn.CIGG.2" localSheetId="33" hidden="1">{"CI+GG(BASE)",#N/A,FALSE,"CI+GG(BASE)";"GG",#N/A,FALSE,"CI+GG(BASE)";"CI",#N/A,FALSE,"CI+GG(BASE)"}</definedName>
    <definedName name="wrn.CIGG.2" localSheetId="34" hidden="1">{"CI+GG(BASE)",#N/A,FALSE,"CI+GG(BASE)";"GG",#N/A,FALSE,"CI+GG(BASE)";"CI",#N/A,FALSE,"CI+GG(BASE)"}</definedName>
    <definedName name="wrn.CIGG.2" localSheetId="31" hidden="1">{"CI+GG(BASE)",#N/A,FALSE,"CI+GG(BASE)";"GG",#N/A,FALSE,"CI+GG(BASE)";"CI",#N/A,FALSE,"CI+GG(BASE)"}</definedName>
    <definedName name="wrn.CIGG.2" hidden="1">{"CI+GG(BASE)",#N/A,FALSE,"CI+GG(BASE)";"GG",#N/A,FALSE,"CI+GG(BASE)";"CI",#N/A,FALSE,"CI+GG(BASE)"}</definedName>
    <definedName name="wrn.CIGG.b" localSheetId="35" hidden="1">{"CI+GG(BASE)",#N/A,FALSE,"CI+GG(BASE)";"GG",#N/A,FALSE,"CI+GG(BASE)";"CI",#N/A,FALSE,"CI+GG(BASE)"}</definedName>
    <definedName name="wrn.CIGG.b" localSheetId="37" hidden="1">{"CI+GG(BASE)",#N/A,FALSE,"CI+GG(BASE)";"GG",#N/A,FALSE,"CI+GG(BASE)";"CI",#N/A,FALSE,"CI+GG(BASE)"}</definedName>
    <definedName name="wrn.CIGG.b" localSheetId="36" hidden="1">{"CI+GG(BASE)",#N/A,FALSE,"CI+GG(BASE)";"GG",#N/A,FALSE,"CI+GG(BASE)";"CI",#N/A,FALSE,"CI+GG(BASE)"}</definedName>
    <definedName name="wrn.CIGG.b" localSheetId="33" hidden="1">{"CI+GG(BASE)",#N/A,FALSE,"CI+GG(BASE)";"GG",#N/A,FALSE,"CI+GG(BASE)";"CI",#N/A,FALSE,"CI+GG(BASE)"}</definedName>
    <definedName name="wrn.CIGG.b" localSheetId="34" hidden="1">{"CI+GG(BASE)",#N/A,FALSE,"CI+GG(BASE)";"GG",#N/A,FALSE,"CI+GG(BASE)";"CI",#N/A,FALSE,"CI+GG(BASE)"}</definedName>
    <definedName name="wrn.CIGG.b" localSheetId="31" hidden="1">{"CI+GG(BASE)",#N/A,FALSE,"CI+GG(BASE)";"GG",#N/A,FALSE,"CI+GG(BASE)";"CI",#N/A,FALSE,"CI+GG(BASE)"}</definedName>
    <definedName name="wrn.CIGG.b" hidden="1">{"CI+GG(BASE)",#N/A,FALSE,"CI+GG(BASE)";"GG",#N/A,FALSE,"CI+GG(BASE)";"CI",#N/A,FALSE,"CI+GG(BASE)"}</definedName>
    <definedName name="wrn.CIGG.c" localSheetId="35" hidden="1">{"CI+GG(BASE)",#N/A,FALSE,"CI+GG(BASE)";"GG",#N/A,FALSE,"CI+GG(BASE)";"CI",#N/A,FALSE,"CI+GG(BASE)"}</definedName>
    <definedName name="wrn.CIGG.c" localSheetId="37" hidden="1">{"CI+GG(BASE)",#N/A,FALSE,"CI+GG(BASE)";"GG",#N/A,FALSE,"CI+GG(BASE)";"CI",#N/A,FALSE,"CI+GG(BASE)"}</definedName>
    <definedName name="wrn.CIGG.c" localSheetId="36" hidden="1">{"CI+GG(BASE)",#N/A,FALSE,"CI+GG(BASE)";"GG",#N/A,FALSE,"CI+GG(BASE)";"CI",#N/A,FALSE,"CI+GG(BASE)"}</definedName>
    <definedName name="wrn.CIGG.c" localSheetId="33" hidden="1">{"CI+GG(BASE)",#N/A,FALSE,"CI+GG(BASE)";"GG",#N/A,FALSE,"CI+GG(BASE)";"CI",#N/A,FALSE,"CI+GG(BASE)"}</definedName>
    <definedName name="wrn.CIGG.c" localSheetId="34" hidden="1">{"CI+GG(BASE)",#N/A,FALSE,"CI+GG(BASE)";"GG",#N/A,FALSE,"CI+GG(BASE)";"CI",#N/A,FALSE,"CI+GG(BASE)"}</definedName>
    <definedName name="wrn.CIGG.c" localSheetId="31" hidden="1">{"CI+GG(BASE)",#N/A,FALSE,"CI+GG(BASE)";"GG",#N/A,FALSE,"CI+GG(BASE)";"CI",#N/A,FALSE,"CI+GG(BASE)"}</definedName>
    <definedName name="wrn.CIGG.c" hidden="1">{"CI+GG(BASE)",#N/A,FALSE,"CI+GG(BASE)";"GG",#N/A,FALSE,"CI+GG(BASE)";"CI",#N/A,FALSE,"CI+GG(BASE)"}</definedName>
    <definedName name="wrn.CIGG.d" localSheetId="35" hidden="1">{"CI+GG(BASE)",#N/A,FALSE,"CI+GG(BASE)";"GG",#N/A,FALSE,"CI+GG(BASE)";"CI",#N/A,FALSE,"CI+GG(BASE)"}</definedName>
    <definedName name="wrn.CIGG.d" localSheetId="37" hidden="1">{"CI+GG(BASE)",#N/A,FALSE,"CI+GG(BASE)";"GG",#N/A,FALSE,"CI+GG(BASE)";"CI",#N/A,FALSE,"CI+GG(BASE)"}</definedName>
    <definedName name="wrn.CIGG.d" localSheetId="36" hidden="1">{"CI+GG(BASE)",#N/A,FALSE,"CI+GG(BASE)";"GG",#N/A,FALSE,"CI+GG(BASE)";"CI",#N/A,FALSE,"CI+GG(BASE)"}</definedName>
    <definedName name="wrn.CIGG.d" localSheetId="33" hidden="1">{"CI+GG(BASE)",#N/A,FALSE,"CI+GG(BASE)";"GG",#N/A,FALSE,"CI+GG(BASE)";"CI",#N/A,FALSE,"CI+GG(BASE)"}</definedName>
    <definedName name="wrn.CIGG.d" localSheetId="34" hidden="1">{"CI+GG(BASE)",#N/A,FALSE,"CI+GG(BASE)";"GG",#N/A,FALSE,"CI+GG(BASE)";"CI",#N/A,FALSE,"CI+GG(BASE)"}</definedName>
    <definedName name="wrn.CIGG.d" localSheetId="31" hidden="1">{"CI+GG(BASE)",#N/A,FALSE,"CI+GG(BASE)";"GG",#N/A,FALSE,"CI+GG(BASE)";"CI",#N/A,FALSE,"CI+GG(BASE)"}</definedName>
    <definedName name="wrn.CIGG.d" hidden="1">{"CI+GG(BASE)",#N/A,FALSE,"CI+GG(BASE)";"GG",#N/A,FALSE,"CI+GG(BASE)";"CI",#N/A,FALSE,"CI+GG(BASE)"}</definedName>
    <definedName name="wrn.CIGGa" localSheetId="35" hidden="1">{"CI+GG(BASE)",#N/A,FALSE,"CI+GG(BASE)";"GG",#N/A,FALSE,"CI+GG(BASE)";"CI",#N/A,FALSE,"CI+GG(BASE)"}</definedName>
    <definedName name="wrn.CIGGa" localSheetId="37" hidden="1">{"CI+GG(BASE)",#N/A,FALSE,"CI+GG(BASE)";"GG",#N/A,FALSE,"CI+GG(BASE)";"CI",#N/A,FALSE,"CI+GG(BASE)"}</definedName>
    <definedName name="wrn.CIGGa" localSheetId="36" hidden="1">{"CI+GG(BASE)",#N/A,FALSE,"CI+GG(BASE)";"GG",#N/A,FALSE,"CI+GG(BASE)";"CI",#N/A,FALSE,"CI+GG(BASE)"}</definedName>
    <definedName name="wrn.CIGGa" localSheetId="33" hidden="1">{"CI+GG(BASE)",#N/A,FALSE,"CI+GG(BASE)";"GG",#N/A,FALSE,"CI+GG(BASE)";"CI",#N/A,FALSE,"CI+GG(BASE)"}</definedName>
    <definedName name="wrn.CIGGa" localSheetId="34" hidden="1">{"CI+GG(BASE)",#N/A,FALSE,"CI+GG(BASE)";"GG",#N/A,FALSE,"CI+GG(BASE)";"CI",#N/A,FALSE,"CI+GG(BASE)"}</definedName>
    <definedName name="wrn.CIGGa" localSheetId="31" hidden="1">{"CI+GG(BASE)",#N/A,FALSE,"CI+GG(BASE)";"GG",#N/A,FALSE,"CI+GG(BASE)";"CI",#N/A,FALSE,"CI+GG(BASE)"}</definedName>
    <definedName name="wrn.CIGGa" hidden="1">{"CI+GG(BASE)",#N/A,FALSE,"CI+GG(BASE)";"GG",#N/A,FALSE,"CI+GG(BASE)";"CI",#N/A,FALSE,"CI+GG(BASE)"}</definedName>
    <definedName name="wrn.CIRCUITS." localSheetId="35" hidden="1">{"DBANK",#N/A,FALSE,"PriceE";"CKTS",#N/A,FALSE,"PriceE"}</definedName>
    <definedName name="wrn.CIRCUITS." localSheetId="37" hidden="1">{"DBANK",#N/A,FALSE,"PriceE";"CKTS",#N/A,FALSE,"PriceE"}</definedName>
    <definedName name="wrn.CIRCUITS." localSheetId="36" hidden="1">{"DBANK",#N/A,FALSE,"PriceE";"CKTS",#N/A,FALSE,"PriceE"}</definedName>
    <definedName name="wrn.CIRCUITS." localSheetId="33" hidden="1">{"DBANK",#N/A,FALSE,"PriceE";"CKTS",#N/A,FALSE,"PriceE"}</definedName>
    <definedName name="wrn.CIRCUITS." localSheetId="34" hidden="1">{"DBANK",#N/A,FALSE,"PriceE";"CKTS",#N/A,FALSE,"PriceE"}</definedName>
    <definedName name="wrn.CIRCUITS." localSheetId="31" hidden="1">{"DBANK",#N/A,FALSE,"PriceE";"CKTS",#N/A,FALSE,"PriceE"}</definedName>
    <definedName name="wrn.CIRCUITS." hidden="1">{"DBANK",#N/A,FALSE,"PriceE";"CKTS",#N/A,FALSE,"PriceE"}</definedName>
    <definedName name="wrn.civil._.works." localSheetId="35" hidden="1">{#N/A,#N/A,TRUE,"1842CWN0"}</definedName>
    <definedName name="wrn.civil._.works." localSheetId="37" hidden="1">{#N/A,#N/A,TRUE,"1842CWN0"}</definedName>
    <definedName name="wrn.civil._.works." localSheetId="32" hidden="1">{#N/A,#N/A,TRUE,"1842CWN0"}</definedName>
    <definedName name="wrn.civil._.works." localSheetId="21" hidden="1">{#N/A,#N/A,TRUE,"1842CWN0"}</definedName>
    <definedName name="wrn.civil._.works." localSheetId="36" hidden="1">{#N/A,#N/A,TRUE,"1842CWN0"}</definedName>
    <definedName name="wrn.civil._.works." localSheetId="30" hidden="1">{#N/A,#N/A,TRUE,"1842CWN0"}</definedName>
    <definedName name="wrn.civil._.works." localSheetId="22" hidden="1">{#N/A,#N/A,TRUE,"1842CWN0"}</definedName>
    <definedName name="wrn.civil._.works." localSheetId="33" hidden="1">{#N/A,#N/A,TRUE,"1842CWN0"}</definedName>
    <definedName name="wrn.civil._.works." localSheetId="34" hidden="1">{#N/A,#N/A,TRUE,"1842CWN0"}</definedName>
    <definedName name="wrn.civil._.works." localSheetId="31" hidden="1">{#N/A,#N/A,TRUE,"1842CWN0"}</definedName>
    <definedName name="wrn.civil._.works." localSheetId="29" hidden="1">{#N/A,#N/A,TRUE,"1842CWN0"}</definedName>
    <definedName name="wrn.civil._.works." hidden="1">{#N/A,#N/A,TRUE,"1842CWN0"}</definedName>
    <definedName name="wrn.civil._.works._1" localSheetId="35" hidden="1">{#N/A,#N/A,TRUE,"1842CWN0"}</definedName>
    <definedName name="wrn.civil._.works._1" localSheetId="37" hidden="1">{#N/A,#N/A,TRUE,"1842CWN0"}</definedName>
    <definedName name="wrn.civil._.works._1" localSheetId="36" hidden="1">{#N/A,#N/A,TRUE,"1842CWN0"}</definedName>
    <definedName name="wrn.civil._.works._1" localSheetId="33" hidden="1">{#N/A,#N/A,TRUE,"1842CWN0"}</definedName>
    <definedName name="wrn.civil._.works._1" localSheetId="34" hidden="1">{#N/A,#N/A,TRUE,"1842CWN0"}</definedName>
    <definedName name="wrn.civil._.works._1" localSheetId="31" hidden="1">{#N/A,#N/A,TRUE,"1842CWN0"}</definedName>
    <definedName name="wrn.civil._.works._1" hidden="1">{#N/A,#N/A,TRUE,"1842CWN0"}</definedName>
    <definedName name="wrn.Client._.PSR." localSheetId="35" hidden="1">{#N/A,#N/A,TRUE,"PSR";#N/A,#N/A,TRUE,"Issues";#N/A,#N/A,TRUE,"Risks";#N/A,#N/A,TRUE,"Changes"}</definedName>
    <definedName name="wrn.Client._.PSR." localSheetId="37" hidden="1">{#N/A,#N/A,TRUE,"PSR";#N/A,#N/A,TRUE,"Issues";#N/A,#N/A,TRUE,"Risks";#N/A,#N/A,TRUE,"Changes"}</definedName>
    <definedName name="wrn.Client._.PSR." localSheetId="36" hidden="1">{#N/A,#N/A,TRUE,"PSR";#N/A,#N/A,TRUE,"Issues";#N/A,#N/A,TRUE,"Risks";#N/A,#N/A,TRUE,"Changes"}</definedName>
    <definedName name="wrn.Client._.PSR." localSheetId="33" hidden="1">{#N/A,#N/A,TRUE,"PSR";#N/A,#N/A,TRUE,"Issues";#N/A,#N/A,TRUE,"Risks";#N/A,#N/A,TRUE,"Changes"}</definedName>
    <definedName name="wrn.Client._.PSR." localSheetId="34" hidden="1">{#N/A,#N/A,TRUE,"PSR";#N/A,#N/A,TRUE,"Issues";#N/A,#N/A,TRUE,"Risks";#N/A,#N/A,TRUE,"Changes"}</definedName>
    <definedName name="wrn.Client._.PSR." localSheetId="31" hidden="1">{#N/A,#N/A,TRUE,"PSR";#N/A,#N/A,TRUE,"Issues";#N/A,#N/A,TRUE,"Risks";#N/A,#N/A,TRUE,"Changes"}</definedName>
    <definedName name="wrn.Client._.PSR." hidden="1">{#N/A,#N/A,TRUE,"PSR";#N/A,#N/A,TRUE,"Issues";#N/A,#N/A,TRUE,"Risks";#N/A,#N/A,TRUE,"Changes"}</definedName>
    <definedName name="wrn.clntrpt." localSheetId="37" hidden="1">{#N/A,#N/A,FALSE,"CLIENT HOPSR";#N/A,#N/A,FALSE,"JEG GRAPH";#N/A,#N/A,FALSE,"PROCESS";#N/A,#N/A,FALSE,"CIVIL";#N/A,#N/A,FALSE,"ELECTRICAL";#N/A,#N/A,FALSE,"CNTRL SYS";#N/A,#N/A,FALSE,"MECH";#N/A,#N/A,FALSE,"PIPE"}</definedName>
    <definedName name="wrn.clntrpt." localSheetId="36" hidden="1">{#N/A,#N/A,FALSE,"CLIENT HOPSR";#N/A,#N/A,FALSE,"JEG GRAPH";#N/A,#N/A,FALSE,"PROCESS";#N/A,#N/A,FALSE,"CIVIL";#N/A,#N/A,FALSE,"ELECTRICAL";#N/A,#N/A,FALSE,"CNTRL SYS";#N/A,#N/A,FALSE,"MECH";#N/A,#N/A,FALSE,"PIPE"}</definedName>
    <definedName name="wrn.clntrpt." localSheetId="31"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 localSheetId="35" hidden="1">{#N/A,#N/A,FALSE,"datos_tecnicos";#N/A,#N/A,FALSE,"actividad";#N/A,#N/A,FALSE,"egastos"}</definedName>
    <definedName name="wrn.CO." localSheetId="37" hidden="1">{#N/A,#N/A,FALSE,"datos_tecnicos";#N/A,#N/A,FALSE,"actividad";#N/A,#N/A,FALSE,"egastos"}</definedName>
    <definedName name="wrn.CO." localSheetId="36" hidden="1">{#N/A,#N/A,FALSE,"datos_tecnicos";#N/A,#N/A,FALSE,"actividad";#N/A,#N/A,FALSE,"egastos"}</definedName>
    <definedName name="wrn.CO." localSheetId="33" hidden="1">{#N/A,#N/A,FALSE,"datos_tecnicos";#N/A,#N/A,FALSE,"actividad";#N/A,#N/A,FALSE,"egastos"}</definedName>
    <definedName name="wrn.CO." localSheetId="34" hidden="1">{#N/A,#N/A,FALSE,"datos_tecnicos";#N/A,#N/A,FALSE,"actividad";#N/A,#N/A,FALSE,"egastos"}</definedName>
    <definedName name="wrn.CO." localSheetId="31" hidden="1">{#N/A,#N/A,FALSE,"datos_tecnicos";#N/A,#N/A,FALSE,"actividad";#N/A,#N/A,FALSE,"egastos"}</definedName>
    <definedName name="wrn.CO." hidden="1">{#N/A,#N/A,FALSE,"datos_tecnicos";#N/A,#N/A,FALSE,"actividad";#N/A,#N/A,FALSE,"egastos"}</definedName>
    <definedName name="wrn.colorcrvs." localSheetId="35" hidden="1">{"BPCCOLOR",#N/A,FALSE,"CRVS";"NUCCOLOR",#N/A,FALSE,"CRVS";"FOSCOLOR",#N/A,FALSE,"CRVS"}</definedName>
    <definedName name="wrn.colorcrvs." localSheetId="37" hidden="1">{"BPCCOLOR",#N/A,FALSE,"CRVS";"NUCCOLOR",#N/A,FALSE,"CRVS";"FOSCOLOR",#N/A,FALSE,"CRVS"}</definedName>
    <definedName name="wrn.colorcrvs." localSheetId="36" hidden="1">{"BPCCOLOR",#N/A,FALSE,"CRVS";"NUCCOLOR",#N/A,FALSE,"CRVS";"FOSCOLOR",#N/A,FALSE,"CRVS"}</definedName>
    <definedName name="wrn.colorcrvs." localSheetId="30" hidden="1">{"BPCCOLOR",#N/A,FALSE,"CRVS";"NUCCOLOR",#N/A,FALSE,"CRVS";"FOSCOLOR",#N/A,FALSE,"CRVS"}</definedName>
    <definedName name="wrn.colorcrvs." localSheetId="33" hidden="1">{"BPCCOLOR",#N/A,FALSE,"CRVS";"NUCCOLOR",#N/A,FALSE,"CRVS";"FOSCOLOR",#N/A,FALSE,"CRVS"}</definedName>
    <definedName name="wrn.colorcrvs." localSheetId="34" hidden="1">{"BPCCOLOR",#N/A,FALSE,"CRVS";"NUCCOLOR",#N/A,FALSE,"CRVS";"FOSCOLOR",#N/A,FALSE,"CRVS"}</definedName>
    <definedName name="wrn.colorcrvs." localSheetId="31" hidden="1">{"BPCCOLOR",#N/A,FALSE,"CRVS";"NUCCOLOR",#N/A,FALSE,"CRVS";"FOSCOLOR",#N/A,FALSE,"CRVS"}</definedName>
    <definedName name="wrn.colorcrvs." localSheetId="29" hidden="1">{"BPCCOLOR",#N/A,FALSE,"CRVS";"NUCCOLOR",#N/A,FALSE,"CRVS";"FOSCOLOR",#N/A,FALSE,"CRVS"}</definedName>
    <definedName name="wrn.colorcrvs." hidden="1">{"BPCCOLOR",#N/A,FALSE,"CRVS";"NUCCOLOR",#N/A,FALSE,"CRVS";"FOSCOLOR",#N/A,FALSE,"CRVS"}</definedName>
    <definedName name="wrn.colorcrvs._1" localSheetId="35" hidden="1">{"BPCCOLOR",#N/A,FALSE,"CRVS";"NUCCOLOR",#N/A,FALSE,"CRVS";"FOSCOLOR",#N/A,FALSE,"CRVS"}</definedName>
    <definedName name="wrn.colorcrvs._1" localSheetId="37" hidden="1">{"BPCCOLOR",#N/A,FALSE,"CRVS";"NUCCOLOR",#N/A,FALSE,"CRVS";"FOSCOLOR",#N/A,FALSE,"CRVS"}</definedName>
    <definedName name="wrn.colorcrvs._1" localSheetId="36" hidden="1">{"BPCCOLOR",#N/A,FALSE,"CRVS";"NUCCOLOR",#N/A,FALSE,"CRVS";"FOSCOLOR",#N/A,FALSE,"CRVS"}</definedName>
    <definedName name="wrn.colorcrvs._1" localSheetId="33" hidden="1">{"BPCCOLOR",#N/A,FALSE,"CRVS";"NUCCOLOR",#N/A,FALSE,"CRVS";"FOSCOLOR",#N/A,FALSE,"CRVS"}</definedName>
    <definedName name="wrn.colorcrvs._1" localSheetId="34" hidden="1">{"BPCCOLOR",#N/A,FALSE,"CRVS";"NUCCOLOR",#N/A,FALSE,"CRVS";"FOSCOLOR",#N/A,FALSE,"CRVS"}</definedName>
    <definedName name="wrn.colorcrvs._1" localSheetId="31" hidden="1">{"BPCCOLOR",#N/A,FALSE,"CRVS";"NUCCOLOR",#N/A,FALSE,"CRVS";"FOSCOLOR",#N/A,FALSE,"CRVS"}</definedName>
    <definedName name="wrn.colorcrvs._1" hidden="1">{"BPCCOLOR",#N/A,FALSE,"CRVS";"NUCCOLOR",#N/A,FALSE,"CRVS";"FOSCOLOR",#N/A,FALSE,"CRVS"}</definedName>
    <definedName name="wrn.Comalco." localSheetId="35" hidden="1">{"Full",#N/A,FALSE,"Overall Summary";"Full",#N/A,FALSE,"Misc. Inputs"}</definedName>
    <definedName name="wrn.Comalco." localSheetId="37" hidden="1">{"Full",#N/A,FALSE,"Overall Summary";"Full",#N/A,FALSE,"Misc. Inputs"}</definedName>
    <definedName name="wrn.Comalco." localSheetId="36" hidden="1">{"Full",#N/A,FALSE,"Overall Summary";"Full",#N/A,FALSE,"Misc. Inputs"}</definedName>
    <definedName name="wrn.Comalco." localSheetId="33" hidden="1">{"Full",#N/A,FALSE,"Overall Summary";"Full",#N/A,FALSE,"Misc. Inputs"}</definedName>
    <definedName name="wrn.Comalco." localSheetId="34" hidden="1">{"Full",#N/A,FALSE,"Overall Summary";"Full",#N/A,FALSE,"Misc. Inputs"}</definedName>
    <definedName name="wrn.Comalco." localSheetId="31" hidden="1">{"Full",#N/A,FALSE,"Overall Summary";"Full",#N/A,FALSE,"Misc. Inputs"}</definedName>
    <definedName name="wrn.Comalco." hidden="1">{"Full",#N/A,FALSE,"Overall Summary";"Full",#N/A,FALSE,"Misc. Inputs"}</definedName>
    <definedName name="wrn.Comalco.1" localSheetId="35" hidden="1">{"Full",#N/A,FALSE,"Overall Summary";"Full",#N/A,FALSE,"Misc. Inputs"}</definedName>
    <definedName name="wrn.Comalco.1" localSheetId="37" hidden="1">{"Full",#N/A,FALSE,"Overall Summary";"Full",#N/A,FALSE,"Misc. Inputs"}</definedName>
    <definedName name="wrn.Comalco.1" localSheetId="36" hidden="1">{"Full",#N/A,FALSE,"Overall Summary";"Full",#N/A,FALSE,"Misc. Inputs"}</definedName>
    <definedName name="wrn.Comalco.1" localSheetId="33" hidden="1">{"Full",#N/A,FALSE,"Overall Summary";"Full",#N/A,FALSE,"Misc. Inputs"}</definedName>
    <definedName name="wrn.Comalco.1" localSheetId="34" hidden="1">{"Full",#N/A,FALSE,"Overall Summary";"Full",#N/A,FALSE,"Misc. Inputs"}</definedName>
    <definedName name="wrn.Comalco.1" localSheetId="31" hidden="1">{"Full",#N/A,FALSE,"Overall Summary";"Full",#N/A,FALSE,"Misc. Inputs"}</definedName>
    <definedName name="wrn.Comalco.1" hidden="1">{"Full",#N/A,FALSE,"Overall Summary";"Full",#N/A,FALSE,"Misc. Inputs"}</definedName>
    <definedName name="wrn.Commentaires._.S.R.." hidden="1">{#N/A,#N/A,FALSE,"Commentaires"}</definedName>
    <definedName name="wrn.Commentaires._.T.d.M.." hidden="1">{#N/A,#N/A,FALSE,"Commentaires"}</definedName>
    <definedName name="wrn.compa." localSheetId="35" hidden="1">{"cuadro1",#N/A,FALSE,"periodos entre Opciones";"cuadro2",#N/A,FALSE,"periodos entre Opciones"}</definedName>
    <definedName name="wrn.compa." localSheetId="37" hidden="1">{"cuadro1",#N/A,FALSE,"periodos entre Opciones";"cuadro2",#N/A,FALSE,"periodos entre Opciones"}</definedName>
    <definedName name="wrn.compa." localSheetId="36" hidden="1">{"cuadro1",#N/A,FALSE,"periodos entre Opciones";"cuadro2",#N/A,FALSE,"periodos entre Opciones"}</definedName>
    <definedName name="wrn.compa." localSheetId="33" hidden="1">{"cuadro1",#N/A,FALSE,"periodos entre Opciones";"cuadro2",#N/A,FALSE,"periodos entre Opciones"}</definedName>
    <definedName name="wrn.compa." localSheetId="34" hidden="1">{"cuadro1",#N/A,FALSE,"periodos entre Opciones";"cuadro2",#N/A,FALSE,"periodos entre Opciones"}</definedName>
    <definedName name="wrn.compa." localSheetId="31" hidden="1">{"cuadro1",#N/A,FALSE,"periodos entre Opciones";"cuadro2",#N/A,FALSE,"periodos entre Opciones"}</definedName>
    <definedName name="wrn.compa." hidden="1">{"cuadro1",#N/A,FALSE,"periodos entre Opciones";"cuadro2",#N/A,FALSE,"periodos entre Opciones"}</definedName>
    <definedName name="wrn.Comparativo." localSheetId="35" hidden="1">{#N/A,#N/A,TRUE,"ComparativoII"}</definedName>
    <definedName name="wrn.Comparativo." localSheetId="37" hidden="1">{#N/A,#N/A,TRUE,"ComparativoII"}</definedName>
    <definedName name="wrn.Comparativo." localSheetId="36" hidden="1">{#N/A,#N/A,TRUE,"ComparativoII"}</definedName>
    <definedName name="wrn.Comparativo." localSheetId="33" hidden="1">{#N/A,#N/A,TRUE,"ComparativoII"}</definedName>
    <definedName name="wrn.Comparativo." localSheetId="34" hidden="1">{#N/A,#N/A,TRUE,"ComparativoII"}</definedName>
    <definedName name="wrn.Comparativo." localSheetId="31" hidden="1">{#N/A,#N/A,TRUE,"ComparativoII"}</definedName>
    <definedName name="wrn.Comparativo." hidden="1">{#N/A,#N/A,TRUE,"ComparativoII"}</definedName>
    <definedName name="wrn.Comparativo._1" localSheetId="35" hidden="1">{#N/A,#N/A,TRUE,"ComparativoII"}</definedName>
    <definedName name="wrn.Comparativo._1" localSheetId="37" hidden="1">{#N/A,#N/A,TRUE,"ComparativoII"}</definedName>
    <definedName name="wrn.Comparativo._1" localSheetId="36" hidden="1">{#N/A,#N/A,TRUE,"ComparativoII"}</definedName>
    <definedName name="wrn.Comparativo._1" localSheetId="33" hidden="1">{#N/A,#N/A,TRUE,"ComparativoII"}</definedName>
    <definedName name="wrn.Comparativo._1" localSheetId="34" hidden="1">{#N/A,#N/A,TRUE,"ComparativoII"}</definedName>
    <definedName name="wrn.Comparativo._1" localSheetId="31" hidden="1">{#N/A,#N/A,TRUE,"ComparativoII"}</definedName>
    <definedName name="wrn.Comparativo._1" hidden="1">{#N/A,#N/A,TRUE,"ComparativoII"}</definedName>
    <definedName name="wrn.Complete." localSheetId="30" hidden="1">{#N/A,#N/A,TRUE,"DCF Summary";#N/A,#N/A,TRUE,"Casema";#N/A,#N/A,TRUE,"UK";#N/A,#N/A,TRUE,"RCF";#N/A,#N/A,TRUE,"Intercable CZ";#N/A,#N/A,TRUE,"Interkabel P";#N/A,#N/A,TRUE,"LBO-Total";#N/A,#N/A,TRUE,"LBO-Casema"}</definedName>
    <definedName name="wrn.Complete." localSheetId="29"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lete._.Cost._.Sheet." localSheetId="3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3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3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3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3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3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Report." localSheetId="35" hidden="1">{#N/A,#N/A,FALSE,"Front Cover";#N/A,#N/A,FALSE,"Index";#N/A,#N/A,FALSE,"President's Cover";#N/A,#N/A,FALSE,"A.1 1999 Objectives";#N/A,#N/A,FALSE,"A.2 President's Measures";#N/A,#N/A,FALSE,"A.3 Commentary";#N/A,#N/A,FALSE,"B.1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Proof";#N/A,#N/A,FALSE,"Forecast Cover";#N/A,#N/A,FALSE,"D.1 Bal. Sheet";#N/A,#N/A,FALSE,"D.2 Income Statement";#N/A,#N/A,FALSE,"D.3 Quarterly Forecast";#N/A,#N/A,FALSE,"E.1 Monthly Forecast Q3";#N/A,#N/A,FALSE,"E.2 Monthly Forecast Q2";#N/A,#N/A,FALSE,"E.3 Monthly Forecast Q1";#N/A,#N/A,FALSE,"E.4 Monthly Plan";#N/A,#N/A,FALSE,"E.5 1999 Monthly";#N/A,#N/A,FALSE,"E.6 1998 Monthly";#N/A,#N/A,FALSE,"E.7 Capital";#N/A,#N/A,FALSE,"E.8 Research &amp; Development";#N/A,#N/A,FALSE,"E.9 New Business Development";#N/A,#N/A,FALSE,"E.10 Tax Information";#N/A,#N/A,FALSE,"A.2 President's Measures"}</definedName>
    <definedName name="wrn.Complete._.Report." localSheetId="37" hidden="1">{#N/A,#N/A,FALSE,"Front Cover";#N/A,#N/A,FALSE,"Index";#N/A,#N/A,FALSE,"President's Cover";#N/A,#N/A,FALSE,"A.1 1999 Objectives";#N/A,#N/A,FALSE,"A.2 President's Measures";#N/A,#N/A,FALSE,"A.3 Commentary";#N/A,#N/A,FALSE,"B.1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Proof";#N/A,#N/A,FALSE,"Forecast Cover";#N/A,#N/A,FALSE,"D.1 Bal. Sheet";#N/A,#N/A,FALSE,"D.2 Income Statement";#N/A,#N/A,FALSE,"D.3 Quarterly Forecast";#N/A,#N/A,FALSE,"E.1 Monthly Forecast Q3";#N/A,#N/A,FALSE,"E.2 Monthly Forecast Q2";#N/A,#N/A,FALSE,"E.3 Monthly Forecast Q1";#N/A,#N/A,FALSE,"E.4 Monthly Plan";#N/A,#N/A,FALSE,"E.5 1999 Monthly";#N/A,#N/A,FALSE,"E.6 1998 Monthly";#N/A,#N/A,FALSE,"E.7 Capital";#N/A,#N/A,FALSE,"E.8 Research &amp; Development";#N/A,#N/A,FALSE,"E.9 New Business Development";#N/A,#N/A,FALSE,"E.10 Tax Information";#N/A,#N/A,FALSE,"A.2 President's Measures"}</definedName>
    <definedName name="wrn.Complete._.Report." localSheetId="36" hidden="1">{#N/A,#N/A,FALSE,"Front Cover";#N/A,#N/A,FALSE,"Index";#N/A,#N/A,FALSE,"President's Cover";#N/A,#N/A,FALSE,"A.1 1999 Objectives";#N/A,#N/A,FALSE,"A.2 President's Measures";#N/A,#N/A,FALSE,"A.3 Commentary";#N/A,#N/A,FALSE,"B.1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Proof";#N/A,#N/A,FALSE,"Forecast Cover";#N/A,#N/A,FALSE,"D.1 Bal. Sheet";#N/A,#N/A,FALSE,"D.2 Income Statement";#N/A,#N/A,FALSE,"D.3 Quarterly Forecast";#N/A,#N/A,FALSE,"E.1 Monthly Forecast Q3";#N/A,#N/A,FALSE,"E.2 Monthly Forecast Q2";#N/A,#N/A,FALSE,"E.3 Monthly Forecast Q1";#N/A,#N/A,FALSE,"E.4 Monthly Plan";#N/A,#N/A,FALSE,"E.5 1999 Monthly";#N/A,#N/A,FALSE,"E.6 1998 Monthly";#N/A,#N/A,FALSE,"E.7 Capital";#N/A,#N/A,FALSE,"E.8 Research &amp; Development";#N/A,#N/A,FALSE,"E.9 New Business Development";#N/A,#N/A,FALSE,"E.10 Tax Information";#N/A,#N/A,FALSE,"A.2 President's Measures"}</definedName>
    <definedName name="wrn.Complete._.Report." localSheetId="33" hidden="1">{#N/A,#N/A,FALSE,"Front Cover";#N/A,#N/A,FALSE,"Index";#N/A,#N/A,FALSE,"President's Cover";#N/A,#N/A,FALSE,"A.1 1999 Objectives";#N/A,#N/A,FALSE,"A.2 President's Measures";#N/A,#N/A,FALSE,"A.3 Commentary";#N/A,#N/A,FALSE,"B.1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Proof";#N/A,#N/A,FALSE,"Forecast Cover";#N/A,#N/A,FALSE,"D.1 Bal. Sheet";#N/A,#N/A,FALSE,"D.2 Income Statement";#N/A,#N/A,FALSE,"D.3 Quarterly Forecast";#N/A,#N/A,FALSE,"E.1 Monthly Forecast Q3";#N/A,#N/A,FALSE,"E.2 Monthly Forecast Q2";#N/A,#N/A,FALSE,"E.3 Monthly Forecast Q1";#N/A,#N/A,FALSE,"E.4 Monthly Plan";#N/A,#N/A,FALSE,"E.5 1999 Monthly";#N/A,#N/A,FALSE,"E.6 1998 Monthly";#N/A,#N/A,FALSE,"E.7 Capital";#N/A,#N/A,FALSE,"E.8 Research &amp; Development";#N/A,#N/A,FALSE,"E.9 New Business Development";#N/A,#N/A,FALSE,"E.10 Tax Information";#N/A,#N/A,FALSE,"A.2 President's Measures"}</definedName>
    <definedName name="wrn.Complete._.Report." localSheetId="34" hidden="1">{#N/A,#N/A,FALSE,"Front Cover";#N/A,#N/A,FALSE,"Index";#N/A,#N/A,FALSE,"President's Cover";#N/A,#N/A,FALSE,"A.1 1999 Objectives";#N/A,#N/A,FALSE,"A.2 President's Measures";#N/A,#N/A,FALSE,"A.3 Commentary";#N/A,#N/A,FALSE,"B.1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Proof";#N/A,#N/A,FALSE,"Forecast Cover";#N/A,#N/A,FALSE,"D.1 Bal. Sheet";#N/A,#N/A,FALSE,"D.2 Income Statement";#N/A,#N/A,FALSE,"D.3 Quarterly Forecast";#N/A,#N/A,FALSE,"E.1 Monthly Forecast Q3";#N/A,#N/A,FALSE,"E.2 Monthly Forecast Q2";#N/A,#N/A,FALSE,"E.3 Monthly Forecast Q1";#N/A,#N/A,FALSE,"E.4 Monthly Plan";#N/A,#N/A,FALSE,"E.5 1999 Monthly";#N/A,#N/A,FALSE,"E.6 1998 Monthly";#N/A,#N/A,FALSE,"E.7 Capital";#N/A,#N/A,FALSE,"E.8 Research &amp; Development";#N/A,#N/A,FALSE,"E.9 New Business Development";#N/A,#N/A,FALSE,"E.10 Tax Information";#N/A,#N/A,FALSE,"A.2 President's Measures"}</definedName>
    <definedName name="wrn.Complete._.Report." localSheetId="31" hidden="1">{#N/A,#N/A,FALSE,"Front Cover";#N/A,#N/A,FALSE,"Index";#N/A,#N/A,FALSE,"President's Cover";#N/A,#N/A,FALSE,"A.1 1999 Objectives";#N/A,#N/A,FALSE,"A.2 President's Measures";#N/A,#N/A,FALSE,"A.3 Commentary";#N/A,#N/A,FALSE,"B.1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Proof";#N/A,#N/A,FALSE,"Forecast Cover";#N/A,#N/A,FALSE,"D.1 Bal. Sheet";#N/A,#N/A,FALSE,"D.2 Income Statement";#N/A,#N/A,FALSE,"D.3 Quarterly Forecast";#N/A,#N/A,FALSE,"E.1 Monthly Forecast Q3";#N/A,#N/A,FALSE,"E.2 Monthly Forecast Q2";#N/A,#N/A,FALSE,"E.3 Monthly Forecast Q1";#N/A,#N/A,FALSE,"E.4 Monthly Plan";#N/A,#N/A,FALSE,"E.5 1999 Monthly";#N/A,#N/A,FALSE,"E.6 1998 Monthly";#N/A,#N/A,FALSE,"E.7 Capital";#N/A,#N/A,FALSE,"E.8 Research &amp; Development";#N/A,#N/A,FALSE,"E.9 New Business Development";#N/A,#N/A,FALSE,"E.10 Tax Information";#N/A,#N/A,FALSE,"A.2 President's Measures"}</definedName>
    <definedName name="wrn.Complete._.Report." hidden="1">{#N/A,#N/A,FALSE,"Front Cover";#N/A,#N/A,FALSE,"Index";#N/A,#N/A,FALSE,"President's Cover";#N/A,#N/A,FALSE,"A.1 1999 Objectives";#N/A,#N/A,FALSE,"A.2 President's Measures";#N/A,#N/A,FALSE,"A.3 Commentary";#N/A,#N/A,FALSE,"B.1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Proof";#N/A,#N/A,FALSE,"Forecast Cover";#N/A,#N/A,FALSE,"D.1 Bal. Sheet";#N/A,#N/A,FALSE,"D.2 Income Statement";#N/A,#N/A,FALSE,"D.3 Quarterly Forecast";#N/A,#N/A,FALSE,"E.1 Monthly Forecast Q3";#N/A,#N/A,FALSE,"E.2 Monthly Forecast Q2";#N/A,#N/A,FALSE,"E.3 Monthly Forecast Q1";#N/A,#N/A,FALSE,"E.4 Monthly Plan";#N/A,#N/A,FALSE,"E.5 1999 Monthly";#N/A,#N/A,FALSE,"E.6 1998 Monthly";#N/A,#N/A,FALSE,"E.7 Capital";#N/A,#N/A,FALSE,"E.8 Research &amp; Development";#N/A,#N/A,FALSE,"E.9 New Business Development";#N/A,#N/A,FALSE,"E.10 Tax Information";#N/A,#N/A,FALSE,"A.2 President's Measures"}</definedName>
    <definedName name="wrn.Completo." localSheetId="35" hidden="1">{"Sin detalle",#N/A,FALSE,"Flujo (redondeado)";"Detallado",#N/A,FALSE,"Flujo (redondeado)"}</definedName>
    <definedName name="wrn.Completo." localSheetId="37"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36"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33" hidden="1">{"Sin detalle",#N/A,FALSE,"Flujo (redondeado)";"Detallado",#N/A,FALSE,"Flujo (redondeado)"}</definedName>
    <definedName name="wrn.Completo." localSheetId="34" hidden="1">{"Sin detalle",#N/A,FALSE,"Flujo (redondeado)";"Detallado",#N/A,FALSE,"Flujo (redondeado)"}</definedName>
    <definedName name="wrn.Completo." localSheetId="31" hidden="1">{"Sin detalle",#N/A,FALSE,"Flujo (redondeado)";"Detallado",#N/A,FALSE,"Flujo (redondeado)"}</definedName>
    <definedName name="wrn.Completo." hidden="1">{"Sin detalle",#N/A,FALSE,"Flujo (redondeado)";"Detallado",#N/A,FALSE,"Flujo (redondeado)"}</definedName>
    <definedName name="wrn.Completo._1" localSheetId="35" hidden="1">{"Sin detalle",#N/A,FALSE,"Flujo (redondeado)";"Detallado",#N/A,FALSE,"Flujo (redondeado)"}</definedName>
    <definedName name="wrn.Completo._1" localSheetId="37" hidden="1">{"Sin detalle",#N/A,FALSE,"Flujo (redondeado)";"Detallado",#N/A,FALSE,"Flujo (redondeado)"}</definedName>
    <definedName name="wrn.Completo._1" localSheetId="36" hidden="1">{"Sin detalle",#N/A,FALSE,"Flujo (redondeado)";"Detallado",#N/A,FALSE,"Flujo (redondeado)"}</definedName>
    <definedName name="wrn.Completo._1" localSheetId="33" hidden="1">{"Sin detalle",#N/A,FALSE,"Flujo (redondeado)";"Detallado",#N/A,FALSE,"Flujo (redondeado)"}</definedName>
    <definedName name="wrn.Completo._1" localSheetId="34" hidden="1">{"Sin detalle",#N/A,FALSE,"Flujo (redondeado)";"Detallado",#N/A,FALSE,"Flujo (redondeado)"}</definedName>
    <definedName name="wrn.Completo._1" localSheetId="31" hidden="1">{"Sin detalle",#N/A,FALSE,"Flujo (redondeado)";"Detallado",#N/A,FALSE,"Flujo (redondeado)"}</definedName>
    <definedName name="wrn.Completo._1" hidden="1">{"Sin detalle",#N/A,FALSE,"Flujo (redondeado)";"Detallado",#N/A,FALSE,"Flujo (redondeado)"}</definedName>
    <definedName name="wrn.Completo260." localSheetId="3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37"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36"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3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34"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3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osito." localSheetId="35" hidden="1">{#N/A,#N/A,FALSE,"Cobret"}</definedName>
    <definedName name="wrn.composito." localSheetId="37" hidden="1">{#N/A,#N/A,FALSE,"Cobret"}</definedName>
    <definedName name="wrn.composito." localSheetId="36" hidden="1">{#N/A,#N/A,FALSE,"Cobret"}</definedName>
    <definedName name="wrn.composito." localSheetId="33" hidden="1">{#N/A,#N/A,FALSE,"Cobret"}</definedName>
    <definedName name="wrn.composito." localSheetId="34" hidden="1">{#N/A,#N/A,FALSE,"Cobret"}</definedName>
    <definedName name="wrn.composito." localSheetId="31" hidden="1">{#N/A,#N/A,FALSE,"Cobret"}</definedName>
    <definedName name="wrn.composito." hidden="1">{#N/A,#N/A,FALSE,"Cobret"}</definedName>
    <definedName name="wrn.composito._1" localSheetId="35" hidden="1">{#N/A,#N/A,FALSE,"Cobret"}</definedName>
    <definedName name="wrn.composito._1" localSheetId="37" hidden="1">{#N/A,#N/A,FALSE,"Cobret"}</definedName>
    <definedName name="wrn.composito._1" localSheetId="36" hidden="1">{#N/A,#N/A,FALSE,"Cobret"}</definedName>
    <definedName name="wrn.composito._1" localSheetId="33" hidden="1">{#N/A,#N/A,FALSE,"Cobret"}</definedName>
    <definedName name="wrn.composito._1" localSheetId="34" hidden="1">{#N/A,#N/A,FALSE,"Cobret"}</definedName>
    <definedName name="wrn.composito._1" localSheetId="31" hidden="1">{#N/A,#N/A,FALSE,"Cobret"}</definedName>
    <definedName name="wrn.composito._1" hidden="1">{#N/A,#N/A,FALSE,"Cobret"}</definedName>
    <definedName name="wrn.composito._2" localSheetId="35" hidden="1">{#N/A,#N/A,FALSE,"Cobret"}</definedName>
    <definedName name="wrn.composito._2" localSheetId="37" hidden="1">{#N/A,#N/A,FALSE,"Cobret"}</definedName>
    <definedName name="wrn.composito._2" localSheetId="36" hidden="1">{#N/A,#N/A,FALSE,"Cobret"}</definedName>
    <definedName name="wrn.composito._2" localSheetId="33" hidden="1">{#N/A,#N/A,FALSE,"Cobret"}</definedName>
    <definedName name="wrn.composito._2" localSheetId="34" hidden="1">{#N/A,#N/A,FALSE,"Cobret"}</definedName>
    <definedName name="wrn.composito._2" localSheetId="31" hidden="1">{#N/A,#N/A,FALSE,"Cobret"}</definedName>
    <definedName name="wrn.composito._2" hidden="1">{#N/A,#N/A,FALSE,"Cobret"}</definedName>
    <definedName name="wrn.composito._3" localSheetId="35" hidden="1">{#N/A,#N/A,FALSE,"Cobret"}</definedName>
    <definedName name="wrn.composito._3" localSheetId="37" hidden="1">{#N/A,#N/A,FALSE,"Cobret"}</definedName>
    <definedName name="wrn.composito._3" localSheetId="36" hidden="1">{#N/A,#N/A,FALSE,"Cobret"}</definedName>
    <definedName name="wrn.composito._3" localSheetId="33" hidden="1">{#N/A,#N/A,FALSE,"Cobret"}</definedName>
    <definedName name="wrn.composito._3" localSheetId="34" hidden="1">{#N/A,#N/A,FALSE,"Cobret"}</definedName>
    <definedName name="wrn.composito._3" localSheetId="31" hidden="1">{#N/A,#N/A,FALSE,"Cobret"}</definedName>
    <definedName name="wrn.composito._3" hidden="1">{#N/A,#N/A,FALSE,"Cobret"}</definedName>
    <definedName name="wrn.composito._4" localSheetId="35" hidden="1">{#N/A,#N/A,FALSE,"Cobret"}</definedName>
    <definedName name="wrn.composito._4" localSheetId="37" hidden="1">{#N/A,#N/A,FALSE,"Cobret"}</definedName>
    <definedName name="wrn.composito._4" localSheetId="36" hidden="1">{#N/A,#N/A,FALSE,"Cobret"}</definedName>
    <definedName name="wrn.composito._4" localSheetId="33" hidden="1">{#N/A,#N/A,FALSE,"Cobret"}</definedName>
    <definedName name="wrn.composito._4" localSheetId="34" hidden="1">{#N/A,#N/A,FALSE,"Cobret"}</definedName>
    <definedName name="wrn.composito._4" localSheetId="31" hidden="1">{#N/A,#N/A,FALSE,"Cobret"}</definedName>
    <definedName name="wrn.composito._4" hidden="1">{#N/A,#N/A,FALSE,"Cobret"}</definedName>
    <definedName name="wrn.composito._5" localSheetId="35" hidden="1">{#N/A,#N/A,FALSE,"Cobret"}</definedName>
    <definedName name="wrn.composito._5" localSheetId="37" hidden="1">{#N/A,#N/A,FALSE,"Cobret"}</definedName>
    <definedName name="wrn.composito._5" localSheetId="36" hidden="1">{#N/A,#N/A,FALSE,"Cobret"}</definedName>
    <definedName name="wrn.composito._5" localSheetId="33" hidden="1">{#N/A,#N/A,FALSE,"Cobret"}</definedName>
    <definedName name="wrn.composito._5" localSheetId="34" hidden="1">{#N/A,#N/A,FALSE,"Cobret"}</definedName>
    <definedName name="wrn.composito._5" localSheetId="31" hidden="1">{#N/A,#N/A,FALSE,"Cobret"}</definedName>
    <definedName name="wrn.composito._5" hidden="1">{#N/A,#N/A,FALSE,"Cobret"}</definedName>
    <definedName name="wrn.computosA." hidden="1">{#N/A,#N/A,FALSE,"EL 11";#N/A,#N/A,FALSE,"EL 13";#N/A,#N/A,FALSE,"EL 17";#N/A,#N/A,FALSE,"EL 19";#N/A,#N/A,FALSE,"EL 23";#N/A,#N/A,FALSE,"COMUN.-INCEND."}</definedName>
    <definedName name="wrn.cong." hidden="1">{#N/A,#N/A,FALSE,"Sheet1"}</definedName>
    <definedName name="wrn.consumable." localSheetId="35" hidden="1">{#N/A,#N/A,FALSE,"consu_cover";#N/A,#N/A,FALSE,"consu_strategy";#N/A,#N/A,FALSE,"consu_flow";#N/A,#N/A,FALSE,"Summary_reqmt";#N/A,#N/A,FALSE,"field_ppg";#N/A,#N/A,FALSE,"ppg_shop";#N/A,#N/A,FALSE,"strl";#N/A,#N/A,FALSE,"tankages";#N/A,#N/A,FALSE,"gases"}</definedName>
    <definedName name="wrn.consumable." localSheetId="37" hidden="1">{#N/A,#N/A,FALSE,"consu_cover";#N/A,#N/A,FALSE,"consu_strategy";#N/A,#N/A,FALSE,"consu_flow";#N/A,#N/A,FALSE,"Summary_reqmt";#N/A,#N/A,FALSE,"field_ppg";#N/A,#N/A,FALSE,"ppg_shop";#N/A,#N/A,FALSE,"strl";#N/A,#N/A,FALSE,"tankages";#N/A,#N/A,FALSE,"gases"}</definedName>
    <definedName name="wrn.consumable." localSheetId="36" hidden="1">{#N/A,#N/A,FALSE,"consu_cover";#N/A,#N/A,FALSE,"consu_strategy";#N/A,#N/A,FALSE,"consu_flow";#N/A,#N/A,FALSE,"Summary_reqmt";#N/A,#N/A,FALSE,"field_ppg";#N/A,#N/A,FALSE,"ppg_shop";#N/A,#N/A,FALSE,"strl";#N/A,#N/A,FALSE,"tankages";#N/A,#N/A,FALSE,"gases"}</definedName>
    <definedName name="wrn.consumable." localSheetId="33" hidden="1">{#N/A,#N/A,FALSE,"consu_cover";#N/A,#N/A,FALSE,"consu_strategy";#N/A,#N/A,FALSE,"consu_flow";#N/A,#N/A,FALSE,"Summary_reqmt";#N/A,#N/A,FALSE,"field_ppg";#N/A,#N/A,FALSE,"ppg_shop";#N/A,#N/A,FALSE,"strl";#N/A,#N/A,FALSE,"tankages";#N/A,#N/A,FALSE,"gases"}</definedName>
    <definedName name="wrn.consumable." localSheetId="34" hidden="1">{#N/A,#N/A,FALSE,"consu_cover";#N/A,#N/A,FALSE,"consu_strategy";#N/A,#N/A,FALSE,"consu_flow";#N/A,#N/A,FALSE,"Summary_reqmt";#N/A,#N/A,FALSE,"field_ppg";#N/A,#N/A,FALSE,"ppg_shop";#N/A,#N/A,FALSE,"strl";#N/A,#N/A,FALSE,"tankages";#N/A,#N/A,FALSE,"gases"}</definedName>
    <definedName name="wrn.consumable." localSheetId="3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ntractual._.Minera._.Escondida." localSheetId="35" hidden="1">{#N/A,#N/A,FALSE,"cmcrli";#N/A,#N/A,FALSE,"Futcmc";#N/A,#N/A,FALSE,"PPM-CMC"}</definedName>
    <definedName name="wrn.Contractual._.Minera._.Escondida." localSheetId="37" hidden="1">{#N/A,#N/A,FALSE,"cmcrli";#N/A,#N/A,FALSE,"Futcmc";#N/A,#N/A,FALSE,"PPM-CMC"}</definedName>
    <definedName name="wrn.Contractual._.Minera._.Escondida." localSheetId="36" hidden="1">{#N/A,#N/A,FALSE,"cmcrli";#N/A,#N/A,FALSE,"Futcmc";#N/A,#N/A,FALSE,"PPM-CMC"}</definedName>
    <definedName name="wrn.Contractual._.Minera._.Escondida." localSheetId="33" hidden="1">{#N/A,#N/A,FALSE,"cmcrli";#N/A,#N/A,FALSE,"Futcmc";#N/A,#N/A,FALSE,"PPM-CMC"}</definedName>
    <definedName name="wrn.Contractual._.Minera._.Escondida." localSheetId="34" hidden="1">{#N/A,#N/A,FALSE,"cmcrli";#N/A,#N/A,FALSE,"Futcmc";#N/A,#N/A,FALSE,"PPM-CMC"}</definedName>
    <definedName name="wrn.Contractual._.Minera._.Escondida." localSheetId="31" hidden="1">{#N/A,#N/A,FALSE,"cmcrli";#N/A,#N/A,FALSE,"Futcmc";#N/A,#N/A,FALSE,"PPM-CMC"}</definedName>
    <definedName name="wrn.Contractual._.Minera._.Escondida." hidden="1">{#N/A,#N/A,FALSE,"cmcrli";#N/A,#N/A,FALSE,"Futcmc";#N/A,#N/A,FALSE,"PPM-CMC"}</definedName>
    <definedName name="wrn.CONTROL._.ARCHIVO." localSheetId="35"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37"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36"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33"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34"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31"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hidden="1">{"Control_Consolidado",#N/A,FALSE,"Cons.";"Control_Tunel",#N/A,FALSE,"Cons.";"Control_Melip",#N/A,FALSE,"Cons.";"Control_Gualleco",#N/A,FALSE,"Cons.";"Control_Sara L",#N/A,FALSE,"Cons.";"Control_Quellon",#N/A,FALSE,"Cons.";"Control_Biolix",#N/A,FALSE,"Cons.";"Control_Oficina",#N/A,FALSE,"Cons.";"Control_Consorcio",#N/A,FALSE,"Cons."}</definedName>
    <definedName name="wrn.CorpB_Reports." localSheetId="35" hidden="1">{"CorpB_Profit",#N/A,FALSE,"Reports (B)";"CorpB_cash",#N/A,FALSE,"Reports (B)";"CorpB_Cash1",#N/A,FALSE,"Reports (B)";"CorpB_Bsheet",#N/A,FALSE,"Reports (B)"}</definedName>
    <definedName name="wrn.CorpB_Reports." localSheetId="37" hidden="1">{"CorpB_Profit",#N/A,FALSE,"Reports (B)";"CorpB_cash",#N/A,FALSE,"Reports (B)";"CorpB_Cash1",#N/A,FALSE,"Reports (B)";"CorpB_Bsheet",#N/A,FALSE,"Reports (B)"}</definedName>
    <definedName name="wrn.CorpB_Reports." localSheetId="36" hidden="1">{"CorpB_Profit",#N/A,FALSE,"Reports (B)";"CorpB_cash",#N/A,FALSE,"Reports (B)";"CorpB_Cash1",#N/A,FALSE,"Reports (B)";"CorpB_Bsheet",#N/A,FALSE,"Reports (B)"}</definedName>
    <definedName name="wrn.CorpB_Reports." localSheetId="33" hidden="1">{"CorpB_Profit",#N/A,FALSE,"Reports (B)";"CorpB_cash",#N/A,FALSE,"Reports (B)";"CorpB_Cash1",#N/A,FALSE,"Reports (B)";"CorpB_Bsheet",#N/A,FALSE,"Reports (B)"}</definedName>
    <definedName name="wrn.CorpB_Reports." localSheetId="34" hidden="1">{"CorpB_Profit",#N/A,FALSE,"Reports (B)";"CorpB_cash",#N/A,FALSE,"Reports (B)";"CorpB_Cash1",#N/A,FALSE,"Reports (B)";"CorpB_Bsheet",#N/A,FALSE,"Reports (B)"}</definedName>
    <definedName name="wrn.CorpB_Reports." localSheetId="31" hidden="1">{"CorpB_Profit",#N/A,FALSE,"Reports (B)";"CorpB_cash",#N/A,FALSE,"Reports (B)";"CorpB_Cash1",#N/A,FALSE,"Reports (B)";"CorpB_Bsheet",#N/A,FALSE,"Reports (B)"}</definedName>
    <definedName name="wrn.CorpB_Reports." hidden="1">{"CorpB_Profit",#N/A,FALSE,"Reports (B)";"CorpB_cash",#N/A,FALSE,"Reports (B)";"CorpB_Cash1",#N/A,FALSE,"Reports (B)";"CorpB_Bsheet",#N/A,FALSE,"Reports (B)"}</definedName>
    <definedName name="wrn.CorpRS_Reports." localSheetId="35" hidden="1">{"CorpRS_Profit",#N/A,FALSE,"Reports (RS)";"CorpRS_Cash",#N/A,FALSE,"Reports (RS)";"CorpRS_Cash1",#N/A,FALSE,"Reports (RS)";"CorpRS_Bsheet",#N/A,FALSE,"Reports (RS)"}</definedName>
    <definedName name="wrn.CorpRS_Reports." localSheetId="37" hidden="1">{"CorpRS_Profit",#N/A,FALSE,"Reports (RS)";"CorpRS_Cash",#N/A,FALSE,"Reports (RS)";"CorpRS_Cash1",#N/A,FALSE,"Reports (RS)";"CorpRS_Bsheet",#N/A,FALSE,"Reports (RS)"}</definedName>
    <definedName name="wrn.CorpRS_Reports." localSheetId="36" hidden="1">{"CorpRS_Profit",#N/A,FALSE,"Reports (RS)";"CorpRS_Cash",#N/A,FALSE,"Reports (RS)";"CorpRS_Cash1",#N/A,FALSE,"Reports (RS)";"CorpRS_Bsheet",#N/A,FALSE,"Reports (RS)"}</definedName>
    <definedName name="wrn.CorpRS_Reports." localSheetId="33" hidden="1">{"CorpRS_Profit",#N/A,FALSE,"Reports (RS)";"CorpRS_Cash",#N/A,FALSE,"Reports (RS)";"CorpRS_Cash1",#N/A,FALSE,"Reports (RS)";"CorpRS_Bsheet",#N/A,FALSE,"Reports (RS)"}</definedName>
    <definedName name="wrn.CorpRS_Reports." localSheetId="34" hidden="1">{"CorpRS_Profit",#N/A,FALSE,"Reports (RS)";"CorpRS_Cash",#N/A,FALSE,"Reports (RS)";"CorpRS_Cash1",#N/A,FALSE,"Reports (RS)";"CorpRS_Bsheet",#N/A,FALSE,"Reports (RS)"}</definedName>
    <definedName name="wrn.CorpRS_Reports." localSheetId="31" hidden="1">{"CorpRS_Profit",#N/A,FALSE,"Reports (RS)";"CorpRS_Cash",#N/A,FALSE,"Reports (RS)";"CorpRS_Cash1",#N/A,FALSE,"Reports (RS)";"CorpRS_Bsheet",#N/A,FALSE,"Reports (RS)"}</definedName>
    <definedName name="wrn.CorpRS_Reports." hidden="1">{"CorpRS_Profit",#N/A,FALSE,"Reports (RS)";"CorpRS_Cash",#N/A,FALSE,"Reports (RS)";"CorpRS_Cash1",#N/A,FALSE,"Reports (RS)";"CorpRS_Bsheet",#N/A,FALSE,"Reports (RS)"}</definedName>
    <definedName name="wrn.CORRECÇÃO._.DE._.BALANCETES." localSheetId="35" hidden="1">{#N/A,#N/A,FALSE,"F.ROSTO";#N/A,#N/A,FALSE,"REL.MENSAL";#N/A,#N/A,FALSE,"MAPA RESUMO";#N/A,#N/A,FALSE,"CORR.NAT.";#N/A,#N/A,FALSE,"ANEXO1";#N/A,#N/A,FALSE,"ANEXO2";#N/A,#N/A,FALSE,"CRON-FIN";#N/A,#N/A,FALSE,"GRAF-CI";#N/A,#N/A,FALSE,"Mapa de Adjudicações";#N/A,#N/A,FALSE,"Análise de Actividades"}</definedName>
    <definedName name="wrn.CORRECÇÃO._.DE._.BALANCETES." localSheetId="37" hidden="1">{#N/A,#N/A,FALSE,"F.ROSTO";#N/A,#N/A,FALSE,"REL.MENSAL";#N/A,#N/A,FALSE,"MAPA RESUMO";#N/A,#N/A,FALSE,"CORR.NAT.";#N/A,#N/A,FALSE,"ANEXO1";#N/A,#N/A,FALSE,"ANEXO2";#N/A,#N/A,FALSE,"CRON-FIN";#N/A,#N/A,FALSE,"GRAF-CI";#N/A,#N/A,FALSE,"Mapa de Adjudicações";#N/A,#N/A,FALSE,"Análise de Actividades"}</definedName>
    <definedName name="wrn.CORRECÇÃO._.DE._.BALANCETES." localSheetId="36" hidden="1">{#N/A,#N/A,FALSE,"F.ROSTO";#N/A,#N/A,FALSE,"REL.MENSAL";#N/A,#N/A,FALSE,"MAPA RESUMO";#N/A,#N/A,FALSE,"CORR.NAT.";#N/A,#N/A,FALSE,"ANEXO1";#N/A,#N/A,FALSE,"ANEXO2";#N/A,#N/A,FALSE,"CRON-FIN";#N/A,#N/A,FALSE,"GRAF-CI";#N/A,#N/A,FALSE,"Mapa de Adjudicações";#N/A,#N/A,FALSE,"Análise de Actividades"}</definedName>
    <definedName name="wrn.CORRECÇÃO._.DE._.BALANCETES." localSheetId="30" hidden="1">{#N/A,#N/A,FALSE,"F.ROSTO";#N/A,#N/A,FALSE,"REL.MENSAL";#N/A,#N/A,FALSE,"MAPA RESUMO";#N/A,#N/A,FALSE,"CORR.NAT.";#N/A,#N/A,FALSE,"ANEXO1";#N/A,#N/A,FALSE,"ANEXO2";#N/A,#N/A,FALSE,"CRON-FIN";#N/A,#N/A,FALSE,"GRAF-CI";#N/A,#N/A,FALSE,"Mapa de Adjudicações";#N/A,#N/A,FALSE,"Análise de Actividades"}</definedName>
    <definedName name="wrn.CORRECÇÃO._.DE._.BALANCETES." localSheetId="33" hidden="1">{#N/A,#N/A,FALSE,"F.ROSTO";#N/A,#N/A,FALSE,"REL.MENSAL";#N/A,#N/A,FALSE,"MAPA RESUMO";#N/A,#N/A,FALSE,"CORR.NAT.";#N/A,#N/A,FALSE,"ANEXO1";#N/A,#N/A,FALSE,"ANEXO2";#N/A,#N/A,FALSE,"CRON-FIN";#N/A,#N/A,FALSE,"GRAF-CI";#N/A,#N/A,FALSE,"Mapa de Adjudicações";#N/A,#N/A,FALSE,"Análise de Actividades"}</definedName>
    <definedName name="wrn.CORRECÇÃO._.DE._.BALANCETES." localSheetId="34" hidden="1">{#N/A,#N/A,FALSE,"F.ROSTO";#N/A,#N/A,FALSE,"REL.MENSAL";#N/A,#N/A,FALSE,"MAPA RESUMO";#N/A,#N/A,FALSE,"CORR.NAT.";#N/A,#N/A,FALSE,"ANEXO1";#N/A,#N/A,FALSE,"ANEXO2";#N/A,#N/A,FALSE,"CRON-FIN";#N/A,#N/A,FALSE,"GRAF-CI";#N/A,#N/A,FALSE,"Mapa de Adjudicações";#N/A,#N/A,FALSE,"Análise de Actividades"}</definedName>
    <definedName name="wrn.CORRECÇÃO._.DE._.BALANCETES." localSheetId="31" hidden="1">{#N/A,#N/A,FALSE,"F.ROSTO";#N/A,#N/A,FALSE,"REL.MENSAL";#N/A,#N/A,FALSE,"MAPA RESUMO";#N/A,#N/A,FALSE,"CORR.NAT.";#N/A,#N/A,FALSE,"ANEXO1";#N/A,#N/A,FALSE,"ANEXO2";#N/A,#N/A,FALSE,"CRON-FIN";#N/A,#N/A,FALSE,"GRAF-CI";#N/A,#N/A,FALSE,"Mapa de Adjudicações";#N/A,#N/A,FALSE,"Análise de Actividades"}</definedName>
    <definedName name="wrn.CORRECÇÃO._.DE._.BALANCETES." localSheetId="29" hidden="1">{#N/A,#N/A,FALSE,"F.ROSTO";#N/A,#N/A,FALSE,"REL.MENSAL";#N/A,#N/A,FALSE,"MAPA RESUMO";#N/A,#N/A,FALSE,"CORR.NAT.";#N/A,#N/A,FALSE,"ANEXO1";#N/A,#N/A,FALSE,"ANEXO2";#N/A,#N/A,FALSE,"CRON-FIN";#N/A,#N/A,FALSE,"GRAF-CI";#N/A,#N/A,FALSE,"Mapa de Adjudicações";#N/A,#N/A,FALSE,"Análise de Actividades"}</definedName>
    <definedName name="wrn.CORRECÇÃO._.DE._.BALANCETES." hidden="1">{#N/A,#N/A,FALSE,"F.ROSTO";#N/A,#N/A,FALSE,"REL.MENSAL";#N/A,#N/A,FALSE,"MAPA RESUMO";#N/A,#N/A,FALSE,"CORR.NAT.";#N/A,#N/A,FALSE,"ANEXO1";#N/A,#N/A,FALSE,"ANEXO2";#N/A,#N/A,FALSE,"CRON-FIN";#N/A,#N/A,FALSE,"GRAF-CI";#N/A,#N/A,FALSE,"Mapa de Adjudicações";#N/A,#N/A,FALSE,"Análise de Actividades"}</definedName>
    <definedName name="wrn.Cost._.Estimate." localSheetId="35" hidden="1">{#N/A,#N/A,FALSE,"1- Proj Parametric ";#N/A,#N/A,FALSE,"2- IT Staff";#N/A,#N/A,FALSE,"3- Jobsite staff";#N/A,#N/A,FALSE,"4- HO staff";#N/A,#N/A,FALSE,"5- HVO staff ";#N/A,#N/A,FALSE,"6-HVO  DC";#N/A,#N/A,FALSE,"7-JS  DC";#N/A,#N/A,FALSE,"7A-JS  DC alt";#N/A,#N/A,FALSE,"8- HO &amp; HVO local OC Charge";#N/A,#N/A,FALSE,"9- HO &amp; HVO Local OC Summary";#N/A,#N/A,FALSE,"10- Central Op Costs";#N/A,#N/A,FALSE,"11- Summary IT Budget";#N/A,#N/A,FALSE,"12- Cost vs Revenue"}</definedName>
    <definedName name="wrn.Cost._.Estimate." localSheetId="37" hidden="1">{#N/A,#N/A,FALSE,"1- Proj Parametric ";#N/A,#N/A,FALSE,"2- IT Staff";#N/A,#N/A,FALSE,"3- Jobsite staff";#N/A,#N/A,FALSE,"4- HO staff";#N/A,#N/A,FALSE,"5- HVO staff ";#N/A,#N/A,FALSE,"6-HVO  DC";#N/A,#N/A,FALSE,"7-JS  DC";#N/A,#N/A,FALSE,"7A-JS  DC alt";#N/A,#N/A,FALSE,"8- HO &amp; HVO local OC Charge";#N/A,#N/A,FALSE,"9- HO &amp; HVO Local OC Summary";#N/A,#N/A,FALSE,"10- Central Op Costs";#N/A,#N/A,FALSE,"11- Summary IT Budget";#N/A,#N/A,FALSE,"12- Cost vs Revenue"}</definedName>
    <definedName name="wrn.Cost._.Estimate." localSheetId="36" hidden="1">{#N/A,#N/A,FALSE,"1- Proj Parametric ";#N/A,#N/A,FALSE,"2- IT Staff";#N/A,#N/A,FALSE,"3- Jobsite staff";#N/A,#N/A,FALSE,"4- HO staff";#N/A,#N/A,FALSE,"5- HVO staff ";#N/A,#N/A,FALSE,"6-HVO  DC";#N/A,#N/A,FALSE,"7-JS  DC";#N/A,#N/A,FALSE,"7A-JS  DC alt";#N/A,#N/A,FALSE,"8- HO &amp; HVO local OC Charge";#N/A,#N/A,FALSE,"9- HO &amp; HVO Local OC Summary";#N/A,#N/A,FALSE,"10- Central Op Costs";#N/A,#N/A,FALSE,"11- Summary IT Budget";#N/A,#N/A,FALSE,"12- Cost vs Revenue"}</definedName>
    <definedName name="wrn.Cost._.Estimate." localSheetId="33" hidden="1">{#N/A,#N/A,FALSE,"1- Proj Parametric ";#N/A,#N/A,FALSE,"2- IT Staff";#N/A,#N/A,FALSE,"3- Jobsite staff";#N/A,#N/A,FALSE,"4- HO staff";#N/A,#N/A,FALSE,"5- HVO staff ";#N/A,#N/A,FALSE,"6-HVO  DC";#N/A,#N/A,FALSE,"7-JS  DC";#N/A,#N/A,FALSE,"7A-JS  DC alt";#N/A,#N/A,FALSE,"8- HO &amp; HVO local OC Charge";#N/A,#N/A,FALSE,"9- HO &amp; HVO Local OC Summary";#N/A,#N/A,FALSE,"10- Central Op Costs";#N/A,#N/A,FALSE,"11- Summary IT Budget";#N/A,#N/A,FALSE,"12- Cost vs Revenue"}</definedName>
    <definedName name="wrn.Cost._.Estimate." localSheetId="34" hidden="1">{#N/A,#N/A,FALSE,"1- Proj Parametric ";#N/A,#N/A,FALSE,"2- IT Staff";#N/A,#N/A,FALSE,"3- Jobsite staff";#N/A,#N/A,FALSE,"4- HO staff";#N/A,#N/A,FALSE,"5- HVO staff ";#N/A,#N/A,FALSE,"6-HVO  DC";#N/A,#N/A,FALSE,"7-JS  DC";#N/A,#N/A,FALSE,"7A-JS  DC alt";#N/A,#N/A,FALSE,"8- HO &amp; HVO local OC Charge";#N/A,#N/A,FALSE,"9- HO &amp; HVO Local OC Summary";#N/A,#N/A,FALSE,"10- Central Op Costs";#N/A,#N/A,FALSE,"11- Summary IT Budget";#N/A,#N/A,FALSE,"12- Cost vs Revenue"}</definedName>
    <definedName name="wrn.Cost._.Estimate." localSheetId="31" hidden="1">{#N/A,#N/A,FALSE,"1- Proj Parametric ";#N/A,#N/A,FALSE,"2- IT Staff";#N/A,#N/A,FALSE,"3- Jobsite staff";#N/A,#N/A,FALSE,"4- HO staff";#N/A,#N/A,FALSE,"5- HVO staff ";#N/A,#N/A,FALSE,"6-HVO  DC";#N/A,#N/A,FALSE,"7-JS  DC";#N/A,#N/A,FALSE,"7A-JS  DC alt";#N/A,#N/A,FALSE,"8- HO &amp; HVO local OC Charge";#N/A,#N/A,FALSE,"9- HO &amp; HVO Local OC Summary";#N/A,#N/A,FALSE,"10- Central Op Costs";#N/A,#N/A,FALSE,"11- Summary IT Budget";#N/A,#N/A,FALSE,"12- Cost vs Revenue"}</definedName>
    <definedName name="wrn.Cost._.Estimate." hidden="1">{#N/A,#N/A,FALSE,"1- Proj Parametric ";#N/A,#N/A,FALSE,"2- IT Staff";#N/A,#N/A,FALSE,"3- Jobsite staff";#N/A,#N/A,FALSE,"4- HO staff";#N/A,#N/A,FALSE,"5- HVO staff ";#N/A,#N/A,FALSE,"6-HVO  DC";#N/A,#N/A,FALSE,"7-JS  DC";#N/A,#N/A,FALSE,"7A-JS  DC alt";#N/A,#N/A,FALSE,"8- HO &amp; HVO local OC Charge";#N/A,#N/A,FALSE,"9- HO &amp; HVO Local OC Summary";#N/A,#N/A,FALSE,"10- Central Op Costs";#N/A,#N/A,FALSE,"11- Summary IT Budget";#N/A,#N/A,FALSE,"12- Cost vs Revenue"}</definedName>
    <definedName name="wrn.Cost._.Plan._.Report." localSheetId="35" hidden="1">{"Summary",#N/A,TRUE,"Summary";"Cost Plan",#N/A,TRUE,"Cost Plan"}</definedName>
    <definedName name="wrn.Cost._.Plan._.Report." localSheetId="37" hidden="1">{"Summary",#N/A,TRUE,"Summary";"Cost Plan",#N/A,TRUE,"Cost Plan"}</definedName>
    <definedName name="wrn.Cost._.Plan._.Report." localSheetId="32" hidden="1">{"Summary",#N/A,TRUE,"Summary";"Cost Plan",#N/A,TRUE,"Cost Plan"}</definedName>
    <definedName name="wrn.Cost._.Plan._.Report." localSheetId="21" hidden="1">{"Summary",#N/A,TRUE,"Summary";"Cost Plan",#N/A,TRUE,"Cost Plan"}</definedName>
    <definedName name="wrn.Cost._.Plan._.Report." localSheetId="36" hidden="1">{"Summary",#N/A,TRUE,"Summary";"Cost Plan",#N/A,TRUE,"Cost Plan"}</definedName>
    <definedName name="wrn.Cost._.Plan._.Report." localSheetId="33" hidden="1">{"Summary",#N/A,TRUE,"Summary";"Cost Plan",#N/A,TRUE,"Cost Plan"}</definedName>
    <definedName name="wrn.Cost._.Plan._.Report." localSheetId="34" hidden="1">{"Summary",#N/A,TRUE,"Summary";"Cost Plan",#N/A,TRUE,"Cost Plan"}</definedName>
    <definedName name="wrn.Cost._.Plan._.Report." localSheetId="31" hidden="1">{"Summary",#N/A,TRUE,"Summary";"Cost Plan",#N/A,TRUE,"Cost Plan"}</definedName>
    <definedName name="wrn.Cost._.Plan._.Report." hidden="1">{"Summary",#N/A,TRUE,"Summary";"Cost Plan",#N/A,TRUE,"Cost Plan"}</definedName>
    <definedName name="wrn.Cost._.Report." localSheetId="35" hidden="1">{#N/A,#N/A,TRUE,"COVER";#N/A,#N/A,TRUE,"DETAILS";#N/A,#N/A,TRUE,"SUMMARY";#N/A,#N/A,TRUE,"EXP MON";#N/A,#N/A,TRUE,"APPENDIX A";#N/A,#N/A,TRUE,"APPENDIX B";#N/A,#N/A,TRUE,"APPENDIX C";#N/A,#N/A,TRUE,"APPENDIX D";#N/A,#N/A,TRUE,"APPENDIX E";#N/A,#N/A,TRUE,"APPENDIX F";#N/A,#N/A,TRUE,"APPENDIX G"}</definedName>
    <definedName name="wrn.Cost._.Report." localSheetId="37" hidden="1">{#N/A,#N/A,TRUE,"COVER";#N/A,#N/A,TRUE,"DETAILS";#N/A,#N/A,TRUE,"SUMMARY";#N/A,#N/A,TRUE,"EXP MON";#N/A,#N/A,TRUE,"APPENDIX A";#N/A,#N/A,TRUE,"APPENDIX B";#N/A,#N/A,TRUE,"APPENDIX C";#N/A,#N/A,TRUE,"APPENDIX D";#N/A,#N/A,TRUE,"APPENDIX E";#N/A,#N/A,TRUE,"APPENDIX F";#N/A,#N/A,TRUE,"APPENDIX G"}</definedName>
    <definedName name="wrn.Cost._.Report." localSheetId="36" hidden="1">{#N/A,#N/A,TRUE,"COVER";#N/A,#N/A,TRUE,"DETAILS";#N/A,#N/A,TRUE,"SUMMARY";#N/A,#N/A,TRUE,"EXP MON";#N/A,#N/A,TRUE,"APPENDIX A";#N/A,#N/A,TRUE,"APPENDIX B";#N/A,#N/A,TRUE,"APPENDIX C";#N/A,#N/A,TRUE,"APPENDIX D";#N/A,#N/A,TRUE,"APPENDIX E";#N/A,#N/A,TRUE,"APPENDIX F";#N/A,#N/A,TRUE,"APPENDIX G"}</definedName>
    <definedName name="wrn.Cost._.Report." localSheetId="33" hidden="1">{#N/A,#N/A,TRUE,"COVER";#N/A,#N/A,TRUE,"DETAILS";#N/A,#N/A,TRUE,"SUMMARY";#N/A,#N/A,TRUE,"EXP MON";#N/A,#N/A,TRUE,"APPENDIX A";#N/A,#N/A,TRUE,"APPENDIX B";#N/A,#N/A,TRUE,"APPENDIX C";#N/A,#N/A,TRUE,"APPENDIX D";#N/A,#N/A,TRUE,"APPENDIX E";#N/A,#N/A,TRUE,"APPENDIX F";#N/A,#N/A,TRUE,"APPENDIX G"}</definedName>
    <definedName name="wrn.Cost._.Report." localSheetId="34" hidden="1">{#N/A,#N/A,TRUE,"COVER";#N/A,#N/A,TRUE,"DETAILS";#N/A,#N/A,TRUE,"SUMMARY";#N/A,#N/A,TRUE,"EXP MON";#N/A,#N/A,TRUE,"APPENDIX A";#N/A,#N/A,TRUE,"APPENDIX B";#N/A,#N/A,TRUE,"APPENDIX C";#N/A,#N/A,TRUE,"APPENDIX D";#N/A,#N/A,TRUE,"APPENDIX E";#N/A,#N/A,TRUE,"APPENDIX F";#N/A,#N/A,TRUE,"APPENDIX G"}</definedName>
    <definedName name="wrn.Cost._.Report." localSheetId="31" hidden="1">{#N/A,#N/A,TRUE,"COVER";#N/A,#N/A,TRUE,"DETAILS";#N/A,#N/A,TRUE,"SUMMARY";#N/A,#N/A,TRUE,"EXP MON";#N/A,#N/A,TRUE,"APPENDIX A";#N/A,#N/A,TRUE,"APPENDIX B";#N/A,#N/A,TRUE,"APPENDIX C";#N/A,#N/A,TRUE,"APPENDIX D";#N/A,#N/A,TRUE,"APPENDIX E";#N/A,#N/A,TRUE,"APPENDIX F";#N/A,#N/A,TRUE,"APPENDIX G"}</definedName>
    <definedName name="wrn.Cost._.Report." hidden="1">{#N/A,#N/A,TRUE,"COVER";#N/A,#N/A,TRUE,"DETAILS";#N/A,#N/A,TRUE,"SUMMARY";#N/A,#N/A,TRUE,"EXP MON";#N/A,#N/A,TRUE,"APPENDIX A";#N/A,#N/A,TRUE,"APPENDIX B";#N/A,#N/A,TRUE,"APPENDIX C";#N/A,#N/A,TRUE,"APPENDIX D";#N/A,#N/A,TRUE,"APPENDIX E";#N/A,#N/A,TRUE,"APPENDIX F";#N/A,#N/A,TRUE,"APPENDIX G"}</definedName>
    <definedName name="wrn.Cost._.Summary." localSheetId="35" hidden="1">{"Cost Summary",#N/A,FALSE,"B";"Cost Detail 1",#N/A,FALSE,"C";"Cost Detail 2",#N/A,FALSE,"C"}</definedName>
    <definedName name="wrn.Cost._.Summary." localSheetId="37" hidden="1">{"Cost Summary",#N/A,FALSE,"B";"Cost Detail 1",#N/A,FALSE,"C";"Cost Detail 2",#N/A,FALSE,"C"}</definedName>
    <definedName name="wrn.Cost._.Summary." localSheetId="36" hidden="1">{"Cost Summary",#N/A,FALSE,"B";"Cost Detail 1",#N/A,FALSE,"C";"Cost Detail 2",#N/A,FALSE,"C"}</definedName>
    <definedName name="wrn.Cost._.Summary." localSheetId="33" hidden="1">{"Cost Summary",#N/A,FALSE,"B";"Cost Detail 1",#N/A,FALSE,"C";"Cost Detail 2",#N/A,FALSE,"C"}</definedName>
    <definedName name="wrn.Cost._.Summary." localSheetId="34" hidden="1">{"Cost Summary",#N/A,FALSE,"B";"Cost Detail 1",#N/A,FALSE,"C";"Cost Detail 2",#N/A,FALSE,"C"}</definedName>
    <definedName name="wrn.Cost._.Summary." localSheetId="31" hidden="1">{"Cost Summary",#N/A,FALSE,"B";"Cost Detail 1",#N/A,FALSE,"C";"Cost Detail 2",#N/A,FALSE,"C"}</definedName>
    <definedName name="wrn.Cost._.Summary." hidden="1">{"Cost Summary",#N/A,FALSE,"B";"Cost Detail 1",#N/A,FALSE,"C";"Cost Detail 2",#N/A,FALSE,"C"}</definedName>
    <definedName name="wrn.COST_SHEES.a" localSheetId="35" hidden="1">{#N/A,#N/A,FALSE,"WBS 1.06";#N/A,#N/A,FALSE,"WBS 1.14";#N/A,#N/A,FALSE,"WBS 1.17";#N/A,#N/A,FALSE,"WBS 1.18"}</definedName>
    <definedName name="wrn.COST_SHEES.a" localSheetId="37" hidden="1">{#N/A,#N/A,FALSE,"WBS 1.06";#N/A,#N/A,FALSE,"WBS 1.14";#N/A,#N/A,FALSE,"WBS 1.17";#N/A,#N/A,FALSE,"WBS 1.18"}</definedName>
    <definedName name="wrn.COST_SHEES.a" localSheetId="36" hidden="1">{#N/A,#N/A,FALSE,"WBS 1.06";#N/A,#N/A,FALSE,"WBS 1.14";#N/A,#N/A,FALSE,"WBS 1.17";#N/A,#N/A,FALSE,"WBS 1.18"}</definedName>
    <definedName name="wrn.COST_SHEES.a" localSheetId="33" hidden="1">{#N/A,#N/A,FALSE,"WBS 1.06";#N/A,#N/A,FALSE,"WBS 1.14";#N/A,#N/A,FALSE,"WBS 1.17";#N/A,#N/A,FALSE,"WBS 1.18"}</definedName>
    <definedName name="wrn.COST_SHEES.a" localSheetId="34" hidden="1">{#N/A,#N/A,FALSE,"WBS 1.06";#N/A,#N/A,FALSE,"WBS 1.14";#N/A,#N/A,FALSE,"WBS 1.17";#N/A,#N/A,FALSE,"WBS 1.18"}</definedName>
    <definedName name="wrn.COST_SHEES.a" localSheetId="31" hidden="1">{#N/A,#N/A,FALSE,"WBS 1.06";#N/A,#N/A,FALSE,"WBS 1.14";#N/A,#N/A,FALSE,"WBS 1.17";#N/A,#N/A,FALSE,"WBS 1.18"}</definedName>
    <definedName name="wrn.COST_SHEES.a" hidden="1">{#N/A,#N/A,FALSE,"WBS 1.06";#N/A,#N/A,FALSE,"WBS 1.14";#N/A,#N/A,FALSE,"WBS 1.17";#N/A,#N/A,FALSE,"WBS 1.18"}</definedName>
    <definedName name="wrn.COST_SHEETS." localSheetId="35" hidden="1">{#N/A,#N/A,FALSE,"WBS 1.06";#N/A,#N/A,FALSE,"WBS 1.14";#N/A,#N/A,FALSE,"WBS 1.17";#N/A,#N/A,FALSE,"WBS 1.18"}</definedName>
    <definedName name="wrn.COST_SHEETS." localSheetId="37" hidden="1">{#N/A,#N/A,FALSE,"WBS 1.06";#N/A,#N/A,FALSE,"WBS 1.14";#N/A,#N/A,FALSE,"WBS 1.17";#N/A,#N/A,FALSE,"WBS 1.18"}</definedName>
    <definedName name="wrn.COST_SHEETS." localSheetId="36" hidden="1">{#N/A,#N/A,FALSE,"WBS 1.06";#N/A,#N/A,FALSE,"WBS 1.14";#N/A,#N/A,FALSE,"WBS 1.17";#N/A,#N/A,FALSE,"WBS 1.18"}</definedName>
    <definedName name="wrn.COST_SHEETS." localSheetId="30" hidden="1">{#N/A,#N/A,FALSE,"WBS 1.06";#N/A,#N/A,FALSE,"WBS 1.14";#N/A,#N/A,FALSE,"WBS 1.17";#N/A,#N/A,FALSE,"WBS 1.18"}</definedName>
    <definedName name="wrn.COST_SHEETS." localSheetId="33" hidden="1">{#N/A,#N/A,FALSE,"WBS 1.06";#N/A,#N/A,FALSE,"WBS 1.14";#N/A,#N/A,FALSE,"WBS 1.17";#N/A,#N/A,FALSE,"WBS 1.18"}</definedName>
    <definedName name="wrn.COST_SHEETS." localSheetId="34" hidden="1">{#N/A,#N/A,FALSE,"WBS 1.06";#N/A,#N/A,FALSE,"WBS 1.14";#N/A,#N/A,FALSE,"WBS 1.17";#N/A,#N/A,FALSE,"WBS 1.18"}</definedName>
    <definedName name="wrn.COST_SHEETS." localSheetId="31" hidden="1">{#N/A,#N/A,FALSE,"WBS 1.06";#N/A,#N/A,FALSE,"WBS 1.14";#N/A,#N/A,FALSE,"WBS 1.17";#N/A,#N/A,FALSE,"WBS 1.18"}</definedName>
    <definedName name="wrn.COST_SHEETS." localSheetId="29" hidden="1">{#N/A,#N/A,FALSE,"WBS 1.06";#N/A,#N/A,FALSE,"WBS 1.14";#N/A,#N/A,FALSE,"WBS 1.17";#N/A,#N/A,FALSE,"WBS 1.18"}</definedName>
    <definedName name="wrn.COST_SHEETS." hidden="1">{#N/A,#N/A,FALSE,"WBS 1.06";#N/A,#N/A,FALSE,"WBS 1.14";#N/A,#N/A,FALSE,"WBS 1.17";#N/A,#N/A,FALSE,"WBS 1.18"}</definedName>
    <definedName name="wrn.COST_SHEETS._1" localSheetId="35" hidden="1">{#N/A,#N/A,FALSE,"WBS 1.06";#N/A,#N/A,FALSE,"WBS 1.14";#N/A,#N/A,FALSE,"WBS 1.17";#N/A,#N/A,FALSE,"WBS 1.18"}</definedName>
    <definedName name="wrn.COST_SHEETS._1" localSheetId="37" hidden="1">{#N/A,#N/A,FALSE,"WBS 1.06";#N/A,#N/A,FALSE,"WBS 1.14";#N/A,#N/A,FALSE,"WBS 1.17";#N/A,#N/A,FALSE,"WBS 1.18"}</definedName>
    <definedName name="wrn.COST_SHEETS._1" localSheetId="36" hidden="1">{#N/A,#N/A,FALSE,"WBS 1.06";#N/A,#N/A,FALSE,"WBS 1.14";#N/A,#N/A,FALSE,"WBS 1.17";#N/A,#N/A,FALSE,"WBS 1.18"}</definedName>
    <definedName name="wrn.COST_SHEETS._1" localSheetId="33" hidden="1">{#N/A,#N/A,FALSE,"WBS 1.06";#N/A,#N/A,FALSE,"WBS 1.14";#N/A,#N/A,FALSE,"WBS 1.17";#N/A,#N/A,FALSE,"WBS 1.18"}</definedName>
    <definedName name="wrn.COST_SHEETS._1" localSheetId="34" hidden="1">{#N/A,#N/A,FALSE,"WBS 1.06";#N/A,#N/A,FALSE,"WBS 1.14";#N/A,#N/A,FALSE,"WBS 1.17";#N/A,#N/A,FALSE,"WBS 1.18"}</definedName>
    <definedName name="wrn.COST_SHEETS._1" localSheetId="31" hidden="1">{#N/A,#N/A,FALSE,"WBS 1.06";#N/A,#N/A,FALSE,"WBS 1.14";#N/A,#N/A,FALSE,"WBS 1.17";#N/A,#N/A,FALSE,"WBS 1.18"}</definedName>
    <definedName name="wrn.COST_SHEETS._1" hidden="1">{#N/A,#N/A,FALSE,"WBS 1.06";#N/A,#N/A,FALSE,"WBS 1.14";#N/A,#N/A,FALSE,"WBS 1.17";#N/A,#N/A,FALSE,"WBS 1.18"}</definedName>
    <definedName name="wrn.cost07." localSheetId="35" hidden="1">{"header",#N/A,FALSE,"Header";#N/A,#N/A,FALSE,"Road Map";"costHPS",#N/A,FALSE,"Cost_HP Summary";"drillcost",#N/A,FALSE,"Drill";"drillprod",#N/A,FALSE,"Drill";"blastpara",#N/A,FALSE,"Blast";"4100xpb7000US",#N/A,FALSE,"4100xpb7000US$";"fuelcon",#N/A,FALSE,"FuelCon";"gradecon",#N/A,FALSE,"Grade Control ";"equipfreight",#N/A,FALSE,"Equipfreight";"Kamcatmaint",#N/A,FALSE,"KomCat maint";"labourrates",#N/A,FALSE,"Labour Cost";"labour1",#N/A,FALSE,"Labour";"labour2",#N/A,FALSE,"Labour";"labour3",#N/A,FALSE,"Labour";#N/A,#N/A,FALSE,"MCOG";#N/A,#N/A,FALSE,"Shovel";"costsumdet",#N/A,FALSE,"Cost Summary";"costsumapp",#N/A,FALSE,"Cost Summary";"equsched1",#N/A,FALSE,"Equipment Schedule";"equsched2",#N/A,FALSE,"Equipment Schedule";"equsched3",#N/A,FALSE,"Equipment Schedule";"equsched4",#N/A,FALSE,"Equipment Schedule";"shftcnst",#N/A,FALSE,"Shifts &amp; Constants";"serveq1",#N/A,FALSE,"Service_Eq.";"serveq2",#N/A,FALSE,"Service_Eq.";"O&amp;Kshovel",#N/A,FALSE,"RH200";"truck1",#N/A,FALSE,"Trucks";"truckgraf",#N/A,FALSE,"Trucks";"dewater",#N/A,FALSE,"Dewater";"aasumdes",#N/A,FALSE,"Summary Design 1a";"aasumdes",#N/A,FALSE,"Summary Design 2a";"aasumdes",#N/A,FALSE,"Summary Design 3a";"aasumdes",#N/A,FALSE,"Summary Design 4a";"aasumdes",#N/A,FALSE,"Summary Design 5a";"aasumdes",#N/A,FALSE,"Summary Design 6a";"l&amp;Hall",#N/A,FALSE,"L&amp;H_Pit 1a4100";"l&amp;Hall",#N/A,FALSE,"L&amp;H_Pit 2a4100";"l&amp;Hall",#N/A,FALSE,"L&amp;H_Pit 3a4100";"l&amp;Hall",#N/A,FALSE,"L&amp;H_Pit 4a4100";"l&amp;Hall",#N/A,FALSE,"L&amp;H_Pit 5a4100";"l&amp;Hall",#N/A,FALSE,"L&amp;H_Pit 6a4100";"l&amp;Hall",#N/A,FALSE,"L&amp;H_Pit 1a994";"l&amp;Hall",#N/A,FALSE,"L&amp;H_Pit 2a994";"l&amp;Hall",#N/A,FALSE,"L&amp;H_Pit 3a994";"l&amp;Hall",#N/A,FALSE,"L&amp;H_Pit 4a994";"l&amp;Hall",#N/A,FALSE,"L&amp;H_Pit 5a994";"l&amp;Hall",#N/A,FALSE,"L&amp;H_Pit 6a994";"l&amp;Hall",#N/A,FALSE,"L&amp;H_Pit 1aRH200";"summdes1",#N/A,FALSE,"Summary Design 1a";"sumdesx",#N/A,FALSE,"Summary Design 2a";"sumdesx",#N/A,FALSE,"Summary Design 3a";"sumdesx",#N/A,FALSE,"Summary Design 4a";"sumdesx",#N/A,FALSE,"Summary Design 5a";"sumdesx",#N/A,FALSE,"Summary Design 6a"}</definedName>
    <definedName name="wrn.cost07." localSheetId="37" hidden="1">{"header",#N/A,FALSE,"Header";#N/A,#N/A,FALSE,"Road Map";"costHPS",#N/A,FALSE,"Cost_HP Summary";"drillcost",#N/A,FALSE,"Drill";"drillprod",#N/A,FALSE,"Drill";"blastpara",#N/A,FALSE,"Blast";"4100xpb7000US",#N/A,FALSE,"4100xpb7000US$";"fuelcon",#N/A,FALSE,"FuelCon";"gradecon",#N/A,FALSE,"Grade Control ";"equipfreight",#N/A,FALSE,"Equipfreight";"Kamcatmaint",#N/A,FALSE,"KomCat maint";"labourrates",#N/A,FALSE,"Labour Cost";"labour1",#N/A,FALSE,"Labour";"labour2",#N/A,FALSE,"Labour";"labour3",#N/A,FALSE,"Labour";#N/A,#N/A,FALSE,"MCOG";#N/A,#N/A,FALSE,"Shovel";"costsumdet",#N/A,FALSE,"Cost Summary";"costsumapp",#N/A,FALSE,"Cost Summary";"equsched1",#N/A,FALSE,"Equipment Schedule";"equsched2",#N/A,FALSE,"Equipment Schedule";"equsched3",#N/A,FALSE,"Equipment Schedule";"equsched4",#N/A,FALSE,"Equipment Schedule";"shftcnst",#N/A,FALSE,"Shifts &amp; Constants";"serveq1",#N/A,FALSE,"Service_Eq.";"serveq2",#N/A,FALSE,"Service_Eq.";"O&amp;Kshovel",#N/A,FALSE,"RH200";"truck1",#N/A,FALSE,"Trucks";"truckgraf",#N/A,FALSE,"Trucks";"dewater",#N/A,FALSE,"Dewater";"aasumdes",#N/A,FALSE,"Summary Design 1a";"aasumdes",#N/A,FALSE,"Summary Design 2a";"aasumdes",#N/A,FALSE,"Summary Design 3a";"aasumdes",#N/A,FALSE,"Summary Design 4a";"aasumdes",#N/A,FALSE,"Summary Design 5a";"aasumdes",#N/A,FALSE,"Summary Design 6a";"l&amp;Hall",#N/A,FALSE,"L&amp;H_Pit 1a4100";"l&amp;Hall",#N/A,FALSE,"L&amp;H_Pit 2a4100";"l&amp;Hall",#N/A,FALSE,"L&amp;H_Pit 3a4100";"l&amp;Hall",#N/A,FALSE,"L&amp;H_Pit 4a4100";"l&amp;Hall",#N/A,FALSE,"L&amp;H_Pit 5a4100";"l&amp;Hall",#N/A,FALSE,"L&amp;H_Pit 6a4100";"l&amp;Hall",#N/A,FALSE,"L&amp;H_Pit 1a994";"l&amp;Hall",#N/A,FALSE,"L&amp;H_Pit 2a994";"l&amp;Hall",#N/A,FALSE,"L&amp;H_Pit 3a994";"l&amp;Hall",#N/A,FALSE,"L&amp;H_Pit 4a994";"l&amp;Hall",#N/A,FALSE,"L&amp;H_Pit 5a994";"l&amp;Hall",#N/A,FALSE,"L&amp;H_Pit 6a994";"l&amp;Hall",#N/A,FALSE,"L&amp;H_Pit 1aRH200";"summdes1",#N/A,FALSE,"Summary Design 1a";"sumdesx",#N/A,FALSE,"Summary Design 2a";"sumdesx",#N/A,FALSE,"Summary Design 3a";"sumdesx",#N/A,FALSE,"Summary Design 4a";"sumdesx",#N/A,FALSE,"Summary Design 5a";"sumdesx",#N/A,FALSE,"Summary Design 6a"}</definedName>
    <definedName name="wrn.cost07." localSheetId="36" hidden="1">{"header",#N/A,FALSE,"Header";#N/A,#N/A,FALSE,"Road Map";"costHPS",#N/A,FALSE,"Cost_HP Summary";"drillcost",#N/A,FALSE,"Drill";"drillprod",#N/A,FALSE,"Drill";"blastpara",#N/A,FALSE,"Blast";"4100xpb7000US",#N/A,FALSE,"4100xpb7000US$";"fuelcon",#N/A,FALSE,"FuelCon";"gradecon",#N/A,FALSE,"Grade Control ";"equipfreight",#N/A,FALSE,"Equipfreight";"Kamcatmaint",#N/A,FALSE,"KomCat maint";"labourrates",#N/A,FALSE,"Labour Cost";"labour1",#N/A,FALSE,"Labour";"labour2",#N/A,FALSE,"Labour";"labour3",#N/A,FALSE,"Labour";#N/A,#N/A,FALSE,"MCOG";#N/A,#N/A,FALSE,"Shovel";"costsumdet",#N/A,FALSE,"Cost Summary";"costsumapp",#N/A,FALSE,"Cost Summary";"equsched1",#N/A,FALSE,"Equipment Schedule";"equsched2",#N/A,FALSE,"Equipment Schedule";"equsched3",#N/A,FALSE,"Equipment Schedule";"equsched4",#N/A,FALSE,"Equipment Schedule";"shftcnst",#N/A,FALSE,"Shifts &amp; Constants";"serveq1",#N/A,FALSE,"Service_Eq.";"serveq2",#N/A,FALSE,"Service_Eq.";"O&amp;Kshovel",#N/A,FALSE,"RH200";"truck1",#N/A,FALSE,"Trucks";"truckgraf",#N/A,FALSE,"Trucks";"dewater",#N/A,FALSE,"Dewater";"aasumdes",#N/A,FALSE,"Summary Design 1a";"aasumdes",#N/A,FALSE,"Summary Design 2a";"aasumdes",#N/A,FALSE,"Summary Design 3a";"aasumdes",#N/A,FALSE,"Summary Design 4a";"aasumdes",#N/A,FALSE,"Summary Design 5a";"aasumdes",#N/A,FALSE,"Summary Design 6a";"l&amp;Hall",#N/A,FALSE,"L&amp;H_Pit 1a4100";"l&amp;Hall",#N/A,FALSE,"L&amp;H_Pit 2a4100";"l&amp;Hall",#N/A,FALSE,"L&amp;H_Pit 3a4100";"l&amp;Hall",#N/A,FALSE,"L&amp;H_Pit 4a4100";"l&amp;Hall",#N/A,FALSE,"L&amp;H_Pit 5a4100";"l&amp;Hall",#N/A,FALSE,"L&amp;H_Pit 6a4100";"l&amp;Hall",#N/A,FALSE,"L&amp;H_Pit 1a994";"l&amp;Hall",#N/A,FALSE,"L&amp;H_Pit 2a994";"l&amp;Hall",#N/A,FALSE,"L&amp;H_Pit 3a994";"l&amp;Hall",#N/A,FALSE,"L&amp;H_Pit 4a994";"l&amp;Hall",#N/A,FALSE,"L&amp;H_Pit 5a994";"l&amp;Hall",#N/A,FALSE,"L&amp;H_Pit 6a994";"l&amp;Hall",#N/A,FALSE,"L&amp;H_Pit 1aRH200";"summdes1",#N/A,FALSE,"Summary Design 1a";"sumdesx",#N/A,FALSE,"Summary Design 2a";"sumdesx",#N/A,FALSE,"Summary Design 3a";"sumdesx",#N/A,FALSE,"Summary Design 4a";"sumdesx",#N/A,FALSE,"Summary Design 5a";"sumdesx",#N/A,FALSE,"Summary Design 6a"}</definedName>
    <definedName name="wrn.cost07." localSheetId="33" hidden="1">{"header",#N/A,FALSE,"Header";#N/A,#N/A,FALSE,"Road Map";"costHPS",#N/A,FALSE,"Cost_HP Summary";"drillcost",#N/A,FALSE,"Drill";"drillprod",#N/A,FALSE,"Drill";"blastpara",#N/A,FALSE,"Blast";"4100xpb7000US",#N/A,FALSE,"4100xpb7000US$";"fuelcon",#N/A,FALSE,"FuelCon";"gradecon",#N/A,FALSE,"Grade Control ";"equipfreight",#N/A,FALSE,"Equipfreight";"Kamcatmaint",#N/A,FALSE,"KomCat maint";"labourrates",#N/A,FALSE,"Labour Cost";"labour1",#N/A,FALSE,"Labour";"labour2",#N/A,FALSE,"Labour";"labour3",#N/A,FALSE,"Labour";#N/A,#N/A,FALSE,"MCOG";#N/A,#N/A,FALSE,"Shovel";"costsumdet",#N/A,FALSE,"Cost Summary";"costsumapp",#N/A,FALSE,"Cost Summary";"equsched1",#N/A,FALSE,"Equipment Schedule";"equsched2",#N/A,FALSE,"Equipment Schedule";"equsched3",#N/A,FALSE,"Equipment Schedule";"equsched4",#N/A,FALSE,"Equipment Schedule";"shftcnst",#N/A,FALSE,"Shifts &amp; Constants";"serveq1",#N/A,FALSE,"Service_Eq.";"serveq2",#N/A,FALSE,"Service_Eq.";"O&amp;Kshovel",#N/A,FALSE,"RH200";"truck1",#N/A,FALSE,"Trucks";"truckgraf",#N/A,FALSE,"Trucks";"dewater",#N/A,FALSE,"Dewater";"aasumdes",#N/A,FALSE,"Summary Design 1a";"aasumdes",#N/A,FALSE,"Summary Design 2a";"aasumdes",#N/A,FALSE,"Summary Design 3a";"aasumdes",#N/A,FALSE,"Summary Design 4a";"aasumdes",#N/A,FALSE,"Summary Design 5a";"aasumdes",#N/A,FALSE,"Summary Design 6a";"l&amp;Hall",#N/A,FALSE,"L&amp;H_Pit 1a4100";"l&amp;Hall",#N/A,FALSE,"L&amp;H_Pit 2a4100";"l&amp;Hall",#N/A,FALSE,"L&amp;H_Pit 3a4100";"l&amp;Hall",#N/A,FALSE,"L&amp;H_Pit 4a4100";"l&amp;Hall",#N/A,FALSE,"L&amp;H_Pit 5a4100";"l&amp;Hall",#N/A,FALSE,"L&amp;H_Pit 6a4100";"l&amp;Hall",#N/A,FALSE,"L&amp;H_Pit 1a994";"l&amp;Hall",#N/A,FALSE,"L&amp;H_Pit 2a994";"l&amp;Hall",#N/A,FALSE,"L&amp;H_Pit 3a994";"l&amp;Hall",#N/A,FALSE,"L&amp;H_Pit 4a994";"l&amp;Hall",#N/A,FALSE,"L&amp;H_Pit 5a994";"l&amp;Hall",#N/A,FALSE,"L&amp;H_Pit 6a994";"l&amp;Hall",#N/A,FALSE,"L&amp;H_Pit 1aRH200";"summdes1",#N/A,FALSE,"Summary Design 1a";"sumdesx",#N/A,FALSE,"Summary Design 2a";"sumdesx",#N/A,FALSE,"Summary Design 3a";"sumdesx",#N/A,FALSE,"Summary Design 4a";"sumdesx",#N/A,FALSE,"Summary Design 5a";"sumdesx",#N/A,FALSE,"Summary Design 6a"}</definedName>
    <definedName name="wrn.cost07." localSheetId="34" hidden="1">{"header",#N/A,FALSE,"Header";#N/A,#N/A,FALSE,"Road Map";"costHPS",#N/A,FALSE,"Cost_HP Summary";"drillcost",#N/A,FALSE,"Drill";"drillprod",#N/A,FALSE,"Drill";"blastpara",#N/A,FALSE,"Blast";"4100xpb7000US",#N/A,FALSE,"4100xpb7000US$";"fuelcon",#N/A,FALSE,"FuelCon";"gradecon",#N/A,FALSE,"Grade Control ";"equipfreight",#N/A,FALSE,"Equipfreight";"Kamcatmaint",#N/A,FALSE,"KomCat maint";"labourrates",#N/A,FALSE,"Labour Cost";"labour1",#N/A,FALSE,"Labour";"labour2",#N/A,FALSE,"Labour";"labour3",#N/A,FALSE,"Labour";#N/A,#N/A,FALSE,"MCOG";#N/A,#N/A,FALSE,"Shovel";"costsumdet",#N/A,FALSE,"Cost Summary";"costsumapp",#N/A,FALSE,"Cost Summary";"equsched1",#N/A,FALSE,"Equipment Schedule";"equsched2",#N/A,FALSE,"Equipment Schedule";"equsched3",#N/A,FALSE,"Equipment Schedule";"equsched4",#N/A,FALSE,"Equipment Schedule";"shftcnst",#N/A,FALSE,"Shifts &amp; Constants";"serveq1",#N/A,FALSE,"Service_Eq.";"serveq2",#N/A,FALSE,"Service_Eq.";"O&amp;Kshovel",#N/A,FALSE,"RH200";"truck1",#N/A,FALSE,"Trucks";"truckgraf",#N/A,FALSE,"Trucks";"dewater",#N/A,FALSE,"Dewater";"aasumdes",#N/A,FALSE,"Summary Design 1a";"aasumdes",#N/A,FALSE,"Summary Design 2a";"aasumdes",#N/A,FALSE,"Summary Design 3a";"aasumdes",#N/A,FALSE,"Summary Design 4a";"aasumdes",#N/A,FALSE,"Summary Design 5a";"aasumdes",#N/A,FALSE,"Summary Design 6a";"l&amp;Hall",#N/A,FALSE,"L&amp;H_Pit 1a4100";"l&amp;Hall",#N/A,FALSE,"L&amp;H_Pit 2a4100";"l&amp;Hall",#N/A,FALSE,"L&amp;H_Pit 3a4100";"l&amp;Hall",#N/A,FALSE,"L&amp;H_Pit 4a4100";"l&amp;Hall",#N/A,FALSE,"L&amp;H_Pit 5a4100";"l&amp;Hall",#N/A,FALSE,"L&amp;H_Pit 6a4100";"l&amp;Hall",#N/A,FALSE,"L&amp;H_Pit 1a994";"l&amp;Hall",#N/A,FALSE,"L&amp;H_Pit 2a994";"l&amp;Hall",#N/A,FALSE,"L&amp;H_Pit 3a994";"l&amp;Hall",#N/A,FALSE,"L&amp;H_Pit 4a994";"l&amp;Hall",#N/A,FALSE,"L&amp;H_Pit 5a994";"l&amp;Hall",#N/A,FALSE,"L&amp;H_Pit 6a994";"l&amp;Hall",#N/A,FALSE,"L&amp;H_Pit 1aRH200";"summdes1",#N/A,FALSE,"Summary Design 1a";"sumdesx",#N/A,FALSE,"Summary Design 2a";"sumdesx",#N/A,FALSE,"Summary Design 3a";"sumdesx",#N/A,FALSE,"Summary Design 4a";"sumdesx",#N/A,FALSE,"Summary Design 5a";"sumdesx",#N/A,FALSE,"Summary Design 6a"}</definedName>
    <definedName name="wrn.cost07." localSheetId="31" hidden="1">{"header",#N/A,FALSE,"Header";#N/A,#N/A,FALSE,"Road Map";"costHPS",#N/A,FALSE,"Cost_HP Summary";"drillcost",#N/A,FALSE,"Drill";"drillprod",#N/A,FALSE,"Drill";"blastpara",#N/A,FALSE,"Blast";"4100xpb7000US",#N/A,FALSE,"4100xpb7000US$";"fuelcon",#N/A,FALSE,"FuelCon";"gradecon",#N/A,FALSE,"Grade Control ";"equipfreight",#N/A,FALSE,"Equipfreight";"Kamcatmaint",#N/A,FALSE,"KomCat maint";"labourrates",#N/A,FALSE,"Labour Cost";"labour1",#N/A,FALSE,"Labour";"labour2",#N/A,FALSE,"Labour";"labour3",#N/A,FALSE,"Labour";#N/A,#N/A,FALSE,"MCOG";#N/A,#N/A,FALSE,"Shovel";"costsumdet",#N/A,FALSE,"Cost Summary";"costsumapp",#N/A,FALSE,"Cost Summary";"equsched1",#N/A,FALSE,"Equipment Schedule";"equsched2",#N/A,FALSE,"Equipment Schedule";"equsched3",#N/A,FALSE,"Equipment Schedule";"equsched4",#N/A,FALSE,"Equipment Schedule";"shftcnst",#N/A,FALSE,"Shifts &amp; Constants";"serveq1",#N/A,FALSE,"Service_Eq.";"serveq2",#N/A,FALSE,"Service_Eq.";"O&amp;Kshovel",#N/A,FALSE,"RH200";"truck1",#N/A,FALSE,"Trucks";"truckgraf",#N/A,FALSE,"Trucks";"dewater",#N/A,FALSE,"Dewater";"aasumdes",#N/A,FALSE,"Summary Design 1a";"aasumdes",#N/A,FALSE,"Summary Design 2a";"aasumdes",#N/A,FALSE,"Summary Design 3a";"aasumdes",#N/A,FALSE,"Summary Design 4a";"aasumdes",#N/A,FALSE,"Summary Design 5a";"aasumdes",#N/A,FALSE,"Summary Design 6a";"l&amp;Hall",#N/A,FALSE,"L&amp;H_Pit 1a4100";"l&amp;Hall",#N/A,FALSE,"L&amp;H_Pit 2a4100";"l&amp;Hall",#N/A,FALSE,"L&amp;H_Pit 3a4100";"l&amp;Hall",#N/A,FALSE,"L&amp;H_Pit 4a4100";"l&amp;Hall",#N/A,FALSE,"L&amp;H_Pit 5a4100";"l&amp;Hall",#N/A,FALSE,"L&amp;H_Pit 6a4100";"l&amp;Hall",#N/A,FALSE,"L&amp;H_Pit 1a994";"l&amp;Hall",#N/A,FALSE,"L&amp;H_Pit 2a994";"l&amp;Hall",#N/A,FALSE,"L&amp;H_Pit 3a994";"l&amp;Hall",#N/A,FALSE,"L&amp;H_Pit 4a994";"l&amp;Hall",#N/A,FALSE,"L&amp;H_Pit 5a994";"l&amp;Hall",#N/A,FALSE,"L&amp;H_Pit 6a994";"l&amp;Hall",#N/A,FALSE,"L&amp;H_Pit 1aRH200";"summdes1",#N/A,FALSE,"Summary Design 1a";"sumdesx",#N/A,FALSE,"Summary Design 2a";"sumdesx",#N/A,FALSE,"Summary Design 3a";"sumdesx",#N/A,FALSE,"Summary Design 4a";"sumdesx",#N/A,FALSE,"Summary Design 5a";"sumdesx",#N/A,FALSE,"Summary Design 6a"}</definedName>
    <definedName name="wrn.cost07." hidden="1">{"header",#N/A,FALSE,"Header";#N/A,#N/A,FALSE,"Road Map";"costHPS",#N/A,FALSE,"Cost_HP Summary";"drillcost",#N/A,FALSE,"Drill";"drillprod",#N/A,FALSE,"Drill";"blastpara",#N/A,FALSE,"Blast";"4100xpb7000US",#N/A,FALSE,"4100xpb7000US$";"fuelcon",#N/A,FALSE,"FuelCon";"gradecon",#N/A,FALSE,"Grade Control ";"equipfreight",#N/A,FALSE,"Equipfreight";"Kamcatmaint",#N/A,FALSE,"KomCat maint";"labourrates",#N/A,FALSE,"Labour Cost";"labour1",#N/A,FALSE,"Labour";"labour2",#N/A,FALSE,"Labour";"labour3",#N/A,FALSE,"Labour";#N/A,#N/A,FALSE,"MCOG";#N/A,#N/A,FALSE,"Shovel";"costsumdet",#N/A,FALSE,"Cost Summary";"costsumapp",#N/A,FALSE,"Cost Summary";"equsched1",#N/A,FALSE,"Equipment Schedule";"equsched2",#N/A,FALSE,"Equipment Schedule";"equsched3",#N/A,FALSE,"Equipment Schedule";"equsched4",#N/A,FALSE,"Equipment Schedule";"shftcnst",#N/A,FALSE,"Shifts &amp; Constants";"serveq1",#N/A,FALSE,"Service_Eq.";"serveq2",#N/A,FALSE,"Service_Eq.";"O&amp;Kshovel",#N/A,FALSE,"RH200";"truck1",#N/A,FALSE,"Trucks";"truckgraf",#N/A,FALSE,"Trucks";"dewater",#N/A,FALSE,"Dewater";"aasumdes",#N/A,FALSE,"Summary Design 1a";"aasumdes",#N/A,FALSE,"Summary Design 2a";"aasumdes",#N/A,FALSE,"Summary Design 3a";"aasumdes",#N/A,FALSE,"Summary Design 4a";"aasumdes",#N/A,FALSE,"Summary Design 5a";"aasumdes",#N/A,FALSE,"Summary Design 6a";"l&amp;Hall",#N/A,FALSE,"L&amp;H_Pit 1a4100";"l&amp;Hall",#N/A,FALSE,"L&amp;H_Pit 2a4100";"l&amp;Hall",#N/A,FALSE,"L&amp;H_Pit 3a4100";"l&amp;Hall",#N/A,FALSE,"L&amp;H_Pit 4a4100";"l&amp;Hall",#N/A,FALSE,"L&amp;H_Pit 5a4100";"l&amp;Hall",#N/A,FALSE,"L&amp;H_Pit 6a4100";"l&amp;Hall",#N/A,FALSE,"L&amp;H_Pit 1a994";"l&amp;Hall",#N/A,FALSE,"L&amp;H_Pit 2a994";"l&amp;Hall",#N/A,FALSE,"L&amp;H_Pit 3a994";"l&amp;Hall",#N/A,FALSE,"L&amp;H_Pit 4a994";"l&amp;Hall",#N/A,FALSE,"L&amp;H_Pit 5a994";"l&amp;Hall",#N/A,FALSE,"L&amp;H_Pit 6a994";"l&amp;Hall",#N/A,FALSE,"L&amp;H_Pit 1aRH200";"summdes1",#N/A,FALSE,"Summary Design 1a";"sumdesx",#N/A,FALSE,"Summary Design 2a";"sumdesx",#N/A,FALSE,"Summary Design 3a";"sumdesx",#N/A,FALSE,"Summary Design 4a";"sumdesx",#N/A,FALSE,"Summary Design 5a";"sumdesx",#N/A,FALSE,"Summary Design 6a"}</definedName>
    <definedName name="wrn.COSTING." localSheetId="35"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 localSheetId="37"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 localSheetId="36"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 localSheetId="33"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 localSheetId="34"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 localSheetId="31"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 hidden="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OS." localSheetId="35" hidden="1">{#N/A,#N/A,FALSE,"REG";#N/A,#N/A,FALSE,"REM";#N/A,#N/A,FALSE,"REQ";#N/A,#N/A,FALSE,"EQP";#N/A,#N/A,FALSE,"RMAT";#N/A,#N/A,FALSE,"TU";#N/A,#N/A,FALSE,"IN";#N/A,#N/A,FALSE,"EL";#N/A,#N/A,FALSE,"CI";#N/A,#N/A,FALSE,"CON";#N/A,#N/A,FALSE,"EDI";#N/A,#N/A,FALSE,"ING"}</definedName>
    <definedName name="wrn.COSTOS." localSheetId="37" hidden="1">{#N/A,#N/A,FALSE,"REG";#N/A,#N/A,FALSE,"REM";#N/A,#N/A,FALSE,"REQ";#N/A,#N/A,FALSE,"EQP";#N/A,#N/A,FALSE,"RMAT";#N/A,#N/A,FALSE,"TU";#N/A,#N/A,FALSE,"IN";#N/A,#N/A,FALSE,"EL";#N/A,#N/A,FALSE,"CI";#N/A,#N/A,FALSE,"CON";#N/A,#N/A,FALSE,"EDI";#N/A,#N/A,FALSE,"ING"}</definedName>
    <definedName name="wrn.COSTOS." localSheetId="36" hidden="1">{#N/A,#N/A,FALSE,"REG";#N/A,#N/A,FALSE,"REM";#N/A,#N/A,FALSE,"REQ";#N/A,#N/A,FALSE,"EQP";#N/A,#N/A,FALSE,"RMAT";#N/A,#N/A,FALSE,"TU";#N/A,#N/A,FALSE,"IN";#N/A,#N/A,FALSE,"EL";#N/A,#N/A,FALSE,"CI";#N/A,#N/A,FALSE,"CON";#N/A,#N/A,FALSE,"EDI";#N/A,#N/A,FALSE,"ING"}</definedName>
    <definedName name="wrn.COSTOS." localSheetId="33" hidden="1">{#N/A,#N/A,FALSE,"REG";#N/A,#N/A,FALSE,"REM";#N/A,#N/A,FALSE,"REQ";#N/A,#N/A,FALSE,"EQP";#N/A,#N/A,FALSE,"RMAT";#N/A,#N/A,FALSE,"TU";#N/A,#N/A,FALSE,"IN";#N/A,#N/A,FALSE,"EL";#N/A,#N/A,FALSE,"CI";#N/A,#N/A,FALSE,"CON";#N/A,#N/A,FALSE,"EDI";#N/A,#N/A,FALSE,"ING"}</definedName>
    <definedName name="wrn.COSTOS." localSheetId="34" hidden="1">{#N/A,#N/A,FALSE,"REG";#N/A,#N/A,FALSE,"REM";#N/A,#N/A,FALSE,"REQ";#N/A,#N/A,FALSE,"EQP";#N/A,#N/A,FALSE,"RMAT";#N/A,#N/A,FALSE,"TU";#N/A,#N/A,FALSE,"IN";#N/A,#N/A,FALSE,"EL";#N/A,#N/A,FALSE,"CI";#N/A,#N/A,FALSE,"CON";#N/A,#N/A,FALSE,"EDI";#N/A,#N/A,FALSE,"ING"}</definedName>
    <definedName name="wrn.COSTOS." localSheetId="31" hidden="1">{#N/A,#N/A,FALSE,"REG";#N/A,#N/A,FALSE,"REM";#N/A,#N/A,FALSE,"REQ";#N/A,#N/A,FALSE,"EQP";#N/A,#N/A,FALSE,"RMAT";#N/A,#N/A,FALSE,"TU";#N/A,#N/A,FALSE,"IN";#N/A,#N/A,FALSE,"EL";#N/A,#N/A,FALSE,"CI";#N/A,#N/A,FALSE,"CON";#N/A,#N/A,FALSE,"EDI";#N/A,#N/A,FALSE,"ING"}</definedName>
    <definedName name="wrn.COSTOS." hidden="1">{#N/A,#N/A,FALSE,"REG";#N/A,#N/A,FALSE,"REM";#N/A,#N/A,FALSE,"REQ";#N/A,#N/A,FALSE,"EQP";#N/A,#N/A,FALSE,"RMAT";#N/A,#N/A,FALSE,"TU";#N/A,#N/A,FALSE,"IN";#N/A,#N/A,FALSE,"EL";#N/A,#N/A,FALSE,"CI";#N/A,#N/A,FALSE,"CON";#N/A,#N/A,FALSE,"EDI";#N/A,#N/A,FALSE,"ING"}</definedName>
    <definedName name="wrn.COSTOS._.INVERSIÓN." localSheetId="35" hidden="1">{#N/A,#N/A,FALSE,"Inversion EDP";#N/A,#N/A,FALSE,"Inversion ";#N/A,#N/A,FALSE,"Ing.";#N/A,#N/A,FALSE,"Adq";#N/A,#N/A,FALSE,"Constr";#N/A,#N/A,FALSE,"Administración"}</definedName>
    <definedName name="wrn.COSTOS._.INVERSIÓN." localSheetId="37" hidden="1">{#N/A,#N/A,FALSE,"Inversion EDP";#N/A,#N/A,FALSE,"Inversion ";#N/A,#N/A,FALSE,"Ing.";#N/A,#N/A,FALSE,"Adq";#N/A,#N/A,FALSE,"Constr";#N/A,#N/A,FALSE,"Administración"}</definedName>
    <definedName name="wrn.COSTOS._.INVERSIÓN." localSheetId="36" hidden="1">{#N/A,#N/A,FALSE,"Inversion EDP";#N/A,#N/A,FALSE,"Inversion ";#N/A,#N/A,FALSE,"Ing.";#N/A,#N/A,FALSE,"Adq";#N/A,#N/A,FALSE,"Constr";#N/A,#N/A,FALSE,"Administración"}</definedName>
    <definedName name="wrn.COSTOS._.INVERSIÓN." localSheetId="33" hidden="1">{#N/A,#N/A,FALSE,"Inversion EDP";#N/A,#N/A,FALSE,"Inversion ";#N/A,#N/A,FALSE,"Ing.";#N/A,#N/A,FALSE,"Adq";#N/A,#N/A,FALSE,"Constr";#N/A,#N/A,FALSE,"Administración"}</definedName>
    <definedName name="wrn.COSTOS._.INVERSIÓN." localSheetId="34" hidden="1">{#N/A,#N/A,FALSE,"Inversion EDP";#N/A,#N/A,FALSE,"Inversion ";#N/A,#N/A,FALSE,"Ing.";#N/A,#N/A,FALSE,"Adq";#N/A,#N/A,FALSE,"Constr";#N/A,#N/A,FALSE,"Administración"}</definedName>
    <definedName name="wrn.COSTOS._.INVERSIÓN." localSheetId="31" hidden="1">{#N/A,#N/A,FALSE,"Inversion EDP";#N/A,#N/A,FALSE,"Inversion ";#N/A,#N/A,FALSE,"Ing.";#N/A,#N/A,FALSE,"Adq";#N/A,#N/A,FALSE,"Constr";#N/A,#N/A,FALSE,"Administración"}</definedName>
    <definedName name="wrn.COSTOS._.INVERSIÓN." hidden="1">{#N/A,#N/A,FALSE,"Inversion EDP";#N/A,#N/A,FALSE,"Inversion ";#N/A,#N/A,FALSE,"Ing.";#N/A,#N/A,FALSE,"Adq";#N/A,#N/A,FALSE,"Constr";#N/A,#N/A,FALSE,"Administración"}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CQCA._.Joint._.Venture." localSheetId="3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37"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36"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3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34"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3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urrent._.Year._.Plan._.Only." localSheetId="35"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localSheetId="37"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localSheetId="36"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localSheetId="33"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localSheetId="34"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localSheetId="31"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d.._.Mine._.Mill._.Oreflow." localSheetId="35" hidden="1">{#N/A,#N/A,FALSE,"Pit Equipment Inputs";#N/A,#N/A,FALSE,"Surface Mine -- GRS Production";#N/A,#N/A,FALSE,"Surface Mine -- Pama";#N/A,#N/A,FALSE,"Surface Mine -- Maintenance";#N/A,#N/A,FALSE,"SM Main -- Trucks ";#N/A,#N/A,FALSE,"SM Main -- Shovels";#N/A,#N/A,FALSE,"SM Main -- Drills &amp; PitSupp";#N/A,#N/A,FALSE,"Underground";#N/A,#N/A,FALSE,"Mill";#N/A,#N/A,FALSE,"Oreflow"}</definedName>
    <definedName name="wrn.d.._.Mine._.Mill._.Oreflow." localSheetId="37" hidden="1">{#N/A,#N/A,FALSE,"Pit Equipment Inputs";#N/A,#N/A,FALSE,"Surface Mine -- GRS Production";#N/A,#N/A,FALSE,"Surface Mine -- Pama";#N/A,#N/A,FALSE,"Surface Mine -- Maintenance";#N/A,#N/A,FALSE,"SM Main -- Trucks ";#N/A,#N/A,FALSE,"SM Main -- Shovels";#N/A,#N/A,FALSE,"SM Main -- Drills &amp; PitSupp";#N/A,#N/A,FALSE,"Underground";#N/A,#N/A,FALSE,"Mill";#N/A,#N/A,FALSE,"Oreflow"}</definedName>
    <definedName name="wrn.d.._.Mine._.Mill._.Oreflow." localSheetId="36" hidden="1">{#N/A,#N/A,FALSE,"Pit Equipment Inputs";#N/A,#N/A,FALSE,"Surface Mine -- GRS Production";#N/A,#N/A,FALSE,"Surface Mine -- Pama";#N/A,#N/A,FALSE,"Surface Mine -- Maintenance";#N/A,#N/A,FALSE,"SM Main -- Trucks ";#N/A,#N/A,FALSE,"SM Main -- Shovels";#N/A,#N/A,FALSE,"SM Main -- Drills &amp; PitSupp";#N/A,#N/A,FALSE,"Underground";#N/A,#N/A,FALSE,"Mill";#N/A,#N/A,FALSE,"Oreflow"}</definedName>
    <definedName name="wrn.d.._.Mine._.Mill._.Oreflow." localSheetId="33" hidden="1">{#N/A,#N/A,FALSE,"Pit Equipment Inputs";#N/A,#N/A,FALSE,"Surface Mine -- GRS Production";#N/A,#N/A,FALSE,"Surface Mine -- Pama";#N/A,#N/A,FALSE,"Surface Mine -- Maintenance";#N/A,#N/A,FALSE,"SM Main -- Trucks ";#N/A,#N/A,FALSE,"SM Main -- Shovels";#N/A,#N/A,FALSE,"SM Main -- Drills &amp; PitSupp";#N/A,#N/A,FALSE,"Underground";#N/A,#N/A,FALSE,"Mill";#N/A,#N/A,FALSE,"Oreflow"}</definedName>
    <definedName name="wrn.d.._.Mine._.Mill._.Oreflow." localSheetId="34" hidden="1">{#N/A,#N/A,FALSE,"Pit Equipment Inputs";#N/A,#N/A,FALSE,"Surface Mine -- GRS Production";#N/A,#N/A,FALSE,"Surface Mine -- Pama";#N/A,#N/A,FALSE,"Surface Mine -- Maintenance";#N/A,#N/A,FALSE,"SM Main -- Trucks ";#N/A,#N/A,FALSE,"SM Main -- Shovels";#N/A,#N/A,FALSE,"SM Main -- Drills &amp; PitSupp";#N/A,#N/A,FALSE,"Underground";#N/A,#N/A,FALSE,"Mill";#N/A,#N/A,FALSE,"Oreflow"}</definedName>
    <definedName name="wrn.d.._.Mine._.Mill._.Oreflow." localSheetId="31" hidden="1">{#N/A,#N/A,FALSE,"Pit Equipment Inputs";#N/A,#N/A,FALSE,"Surface Mine -- GRS Production";#N/A,#N/A,FALSE,"Surface Mine -- Pama";#N/A,#N/A,FALSE,"Surface Mine -- Maintenance";#N/A,#N/A,FALSE,"SM Main -- Trucks ";#N/A,#N/A,FALSE,"SM Main -- Shovels";#N/A,#N/A,FALSE,"SM Main -- Drills &amp; PitSupp";#N/A,#N/A,FALSE,"Underground";#N/A,#N/A,FALSE,"Mill";#N/A,#N/A,FALSE,"Oreflow"}</definedName>
    <definedName name="wrn.d.._.Mine._.Mill._.Oreflow." hidden="1">{#N/A,#N/A,FALSE,"Pit Equipment Inputs";#N/A,#N/A,FALSE,"Surface Mine -- GRS Production";#N/A,#N/A,FALSE,"Surface Mine -- Pama";#N/A,#N/A,FALSE,"Surface Mine -- Maintenance";#N/A,#N/A,FALSE,"SM Main -- Trucks ";#N/A,#N/A,FALSE,"SM Main -- Shovels";#N/A,#N/A,FALSE,"SM Main -- Drills &amp; PitSupp";#N/A,#N/A,FALSE,"Underground";#N/A,#N/A,FALSE,"Mill";#N/A,#N/A,FALSE,"Oreflow"}</definedName>
    <definedName name="wrn.d.._.Project._.Package." localSheetId="35" hidden="1">{#N/A,#N/A,TRUE,"Title Page, Project";#N/A,#N/A,TRUE,"Project Summary";#N/A,#N/A,TRUE,"Overview, Incremental";#N/A,#N/A,TRUE,"Metal, Incremental";#N/A,#N/A,TRUE,"Mine Plan, Incremental";#N/A,#N/A,TRUE,"Metal by Mine, Incremental";#N/A,#N/A,TRUE,"Overview, Base";#N/A,#N/A,TRUE,"Metal, Base";#N/A,#N/A,TRUE,"Mine Plan, Base";#N/A,#N/A,TRUE,"Mine Plan, Base per day";#N/A,#N/A,TRUE,"Metal by Mine, Base";#N/A,#N/A,TRUE,"Schedule, Graph -- Base";#N/A,#N/A,TRUE,"Overview, Base PLUS";#N/A,#N/A,TRUE,"Metal, Base PLUS";#N/A,#N/A,TRUE,"Mine Plan, Base PLUS";#N/A,#N/A,TRUE,"Mine Plan, Base PLUS per day";#N/A,#N/A,TRUE,"Metal by Mine, Base PLUS";#N/A,#N/A,TRUE,"Schedule, Graph -- Base PLUS";#N/A,#N/A,TRUE,"Statistics";#N/A,#N/A,TRUE,"CapitalEx, Summary";#N/A,#N/A,TRUE,"Base CapitalEx";#N/A,#N/A,TRUE,"Base PLUS CapitalEx";#N/A,#N/A,TRUE,"Incremental Cash Flow";#N/A,#N/A,TRUE,"Base Cash Flow";#N/A,#N/A,TRUE,"Base PLUS Cash Flow";#N/A,#N/A,TRUE,"Taxes";#N/A,#N/A,TRUE,"Statistics, Summary";#N/A,#N/A,TRUE,"Mill Costs";#N/A,#N/A,TRUE,"Concentrate Tonnes"}</definedName>
    <definedName name="wrn.d.._.Project._.Package." localSheetId="37" hidden="1">{#N/A,#N/A,TRUE,"Title Page, Project";#N/A,#N/A,TRUE,"Project Summary";#N/A,#N/A,TRUE,"Overview, Incremental";#N/A,#N/A,TRUE,"Metal, Incremental";#N/A,#N/A,TRUE,"Mine Plan, Incremental";#N/A,#N/A,TRUE,"Metal by Mine, Incremental";#N/A,#N/A,TRUE,"Overview, Base";#N/A,#N/A,TRUE,"Metal, Base";#N/A,#N/A,TRUE,"Mine Plan, Base";#N/A,#N/A,TRUE,"Mine Plan, Base per day";#N/A,#N/A,TRUE,"Metal by Mine, Base";#N/A,#N/A,TRUE,"Schedule, Graph -- Base";#N/A,#N/A,TRUE,"Overview, Base PLUS";#N/A,#N/A,TRUE,"Metal, Base PLUS";#N/A,#N/A,TRUE,"Mine Plan, Base PLUS";#N/A,#N/A,TRUE,"Mine Plan, Base PLUS per day";#N/A,#N/A,TRUE,"Metal by Mine, Base PLUS";#N/A,#N/A,TRUE,"Schedule, Graph -- Base PLUS";#N/A,#N/A,TRUE,"Statistics";#N/A,#N/A,TRUE,"CapitalEx, Summary";#N/A,#N/A,TRUE,"Base CapitalEx";#N/A,#N/A,TRUE,"Base PLUS CapitalEx";#N/A,#N/A,TRUE,"Incremental Cash Flow";#N/A,#N/A,TRUE,"Base Cash Flow";#N/A,#N/A,TRUE,"Base PLUS Cash Flow";#N/A,#N/A,TRUE,"Taxes";#N/A,#N/A,TRUE,"Statistics, Summary";#N/A,#N/A,TRUE,"Mill Costs";#N/A,#N/A,TRUE,"Concentrate Tonnes"}</definedName>
    <definedName name="wrn.d.._.Project._.Package." localSheetId="36" hidden="1">{#N/A,#N/A,TRUE,"Title Page, Project";#N/A,#N/A,TRUE,"Project Summary";#N/A,#N/A,TRUE,"Overview, Incremental";#N/A,#N/A,TRUE,"Metal, Incremental";#N/A,#N/A,TRUE,"Mine Plan, Incremental";#N/A,#N/A,TRUE,"Metal by Mine, Incremental";#N/A,#N/A,TRUE,"Overview, Base";#N/A,#N/A,TRUE,"Metal, Base";#N/A,#N/A,TRUE,"Mine Plan, Base";#N/A,#N/A,TRUE,"Mine Plan, Base per day";#N/A,#N/A,TRUE,"Metal by Mine, Base";#N/A,#N/A,TRUE,"Schedule, Graph -- Base";#N/A,#N/A,TRUE,"Overview, Base PLUS";#N/A,#N/A,TRUE,"Metal, Base PLUS";#N/A,#N/A,TRUE,"Mine Plan, Base PLUS";#N/A,#N/A,TRUE,"Mine Plan, Base PLUS per day";#N/A,#N/A,TRUE,"Metal by Mine, Base PLUS";#N/A,#N/A,TRUE,"Schedule, Graph -- Base PLUS";#N/A,#N/A,TRUE,"Statistics";#N/A,#N/A,TRUE,"CapitalEx, Summary";#N/A,#N/A,TRUE,"Base CapitalEx";#N/A,#N/A,TRUE,"Base PLUS CapitalEx";#N/A,#N/A,TRUE,"Incremental Cash Flow";#N/A,#N/A,TRUE,"Base Cash Flow";#N/A,#N/A,TRUE,"Base PLUS Cash Flow";#N/A,#N/A,TRUE,"Taxes";#N/A,#N/A,TRUE,"Statistics, Summary";#N/A,#N/A,TRUE,"Mill Costs";#N/A,#N/A,TRUE,"Concentrate Tonnes"}</definedName>
    <definedName name="wrn.d.._.Project._.Package." localSheetId="33" hidden="1">{#N/A,#N/A,TRUE,"Title Page, Project";#N/A,#N/A,TRUE,"Project Summary";#N/A,#N/A,TRUE,"Overview, Incremental";#N/A,#N/A,TRUE,"Metal, Incremental";#N/A,#N/A,TRUE,"Mine Plan, Incremental";#N/A,#N/A,TRUE,"Metal by Mine, Incremental";#N/A,#N/A,TRUE,"Overview, Base";#N/A,#N/A,TRUE,"Metal, Base";#N/A,#N/A,TRUE,"Mine Plan, Base";#N/A,#N/A,TRUE,"Mine Plan, Base per day";#N/A,#N/A,TRUE,"Metal by Mine, Base";#N/A,#N/A,TRUE,"Schedule, Graph -- Base";#N/A,#N/A,TRUE,"Overview, Base PLUS";#N/A,#N/A,TRUE,"Metal, Base PLUS";#N/A,#N/A,TRUE,"Mine Plan, Base PLUS";#N/A,#N/A,TRUE,"Mine Plan, Base PLUS per day";#N/A,#N/A,TRUE,"Metal by Mine, Base PLUS";#N/A,#N/A,TRUE,"Schedule, Graph -- Base PLUS";#N/A,#N/A,TRUE,"Statistics";#N/A,#N/A,TRUE,"CapitalEx, Summary";#N/A,#N/A,TRUE,"Base CapitalEx";#N/A,#N/A,TRUE,"Base PLUS CapitalEx";#N/A,#N/A,TRUE,"Incremental Cash Flow";#N/A,#N/A,TRUE,"Base Cash Flow";#N/A,#N/A,TRUE,"Base PLUS Cash Flow";#N/A,#N/A,TRUE,"Taxes";#N/A,#N/A,TRUE,"Statistics, Summary";#N/A,#N/A,TRUE,"Mill Costs";#N/A,#N/A,TRUE,"Concentrate Tonnes"}</definedName>
    <definedName name="wrn.d.._.Project._.Package." localSheetId="34" hidden="1">{#N/A,#N/A,TRUE,"Title Page, Project";#N/A,#N/A,TRUE,"Project Summary";#N/A,#N/A,TRUE,"Overview, Incremental";#N/A,#N/A,TRUE,"Metal, Incremental";#N/A,#N/A,TRUE,"Mine Plan, Incremental";#N/A,#N/A,TRUE,"Metal by Mine, Incremental";#N/A,#N/A,TRUE,"Overview, Base";#N/A,#N/A,TRUE,"Metal, Base";#N/A,#N/A,TRUE,"Mine Plan, Base";#N/A,#N/A,TRUE,"Mine Plan, Base per day";#N/A,#N/A,TRUE,"Metal by Mine, Base";#N/A,#N/A,TRUE,"Schedule, Graph -- Base";#N/A,#N/A,TRUE,"Overview, Base PLUS";#N/A,#N/A,TRUE,"Metal, Base PLUS";#N/A,#N/A,TRUE,"Mine Plan, Base PLUS";#N/A,#N/A,TRUE,"Mine Plan, Base PLUS per day";#N/A,#N/A,TRUE,"Metal by Mine, Base PLUS";#N/A,#N/A,TRUE,"Schedule, Graph -- Base PLUS";#N/A,#N/A,TRUE,"Statistics";#N/A,#N/A,TRUE,"CapitalEx, Summary";#N/A,#N/A,TRUE,"Base CapitalEx";#N/A,#N/A,TRUE,"Base PLUS CapitalEx";#N/A,#N/A,TRUE,"Incremental Cash Flow";#N/A,#N/A,TRUE,"Base Cash Flow";#N/A,#N/A,TRUE,"Base PLUS Cash Flow";#N/A,#N/A,TRUE,"Taxes";#N/A,#N/A,TRUE,"Statistics, Summary";#N/A,#N/A,TRUE,"Mill Costs";#N/A,#N/A,TRUE,"Concentrate Tonnes"}</definedName>
    <definedName name="wrn.d.._.Project._.Package." localSheetId="31" hidden="1">{#N/A,#N/A,TRUE,"Title Page, Project";#N/A,#N/A,TRUE,"Project Summary";#N/A,#N/A,TRUE,"Overview, Incremental";#N/A,#N/A,TRUE,"Metal, Incremental";#N/A,#N/A,TRUE,"Mine Plan, Incremental";#N/A,#N/A,TRUE,"Metal by Mine, Incremental";#N/A,#N/A,TRUE,"Overview, Base";#N/A,#N/A,TRUE,"Metal, Base";#N/A,#N/A,TRUE,"Mine Plan, Base";#N/A,#N/A,TRUE,"Mine Plan, Base per day";#N/A,#N/A,TRUE,"Metal by Mine, Base";#N/A,#N/A,TRUE,"Schedule, Graph -- Base";#N/A,#N/A,TRUE,"Overview, Base PLUS";#N/A,#N/A,TRUE,"Metal, Base PLUS";#N/A,#N/A,TRUE,"Mine Plan, Base PLUS";#N/A,#N/A,TRUE,"Mine Plan, Base PLUS per day";#N/A,#N/A,TRUE,"Metal by Mine, Base PLUS";#N/A,#N/A,TRUE,"Schedule, Graph -- Base PLUS";#N/A,#N/A,TRUE,"Statistics";#N/A,#N/A,TRUE,"CapitalEx, Summary";#N/A,#N/A,TRUE,"Base CapitalEx";#N/A,#N/A,TRUE,"Base PLUS CapitalEx";#N/A,#N/A,TRUE,"Incremental Cash Flow";#N/A,#N/A,TRUE,"Base Cash Flow";#N/A,#N/A,TRUE,"Base PLUS Cash Flow";#N/A,#N/A,TRUE,"Taxes";#N/A,#N/A,TRUE,"Statistics, Summary";#N/A,#N/A,TRUE,"Mill Costs";#N/A,#N/A,TRUE,"Concentrate Tonnes"}</definedName>
    <definedName name="wrn.d.._.Project._.Package." hidden="1">{#N/A,#N/A,TRUE,"Title Page, Project";#N/A,#N/A,TRUE,"Project Summary";#N/A,#N/A,TRUE,"Overview, Incremental";#N/A,#N/A,TRUE,"Metal, Incremental";#N/A,#N/A,TRUE,"Mine Plan, Incremental";#N/A,#N/A,TRUE,"Metal by Mine, Incremental";#N/A,#N/A,TRUE,"Overview, Base";#N/A,#N/A,TRUE,"Metal, Base";#N/A,#N/A,TRUE,"Mine Plan, Base";#N/A,#N/A,TRUE,"Mine Plan, Base per day";#N/A,#N/A,TRUE,"Metal by Mine, Base";#N/A,#N/A,TRUE,"Schedule, Graph -- Base";#N/A,#N/A,TRUE,"Overview, Base PLUS";#N/A,#N/A,TRUE,"Metal, Base PLUS";#N/A,#N/A,TRUE,"Mine Plan, Base PLUS";#N/A,#N/A,TRUE,"Mine Plan, Base PLUS per day";#N/A,#N/A,TRUE,"Metal by Mine, Base PLUS";#N/A,#N/A,TRUE,"Schedule, Graph -- Base PLUS";#N/A,#N/A,TRUE,"Statistics";#N/A,#N/A,TRUE,"CapitalEx, Summary";#N/A,#N/A,TRUE,"Base CapitalEx";#N/A,#N/A,TRUE,"Base PLUS CapitalEx";#N/A,#N/A,TRUE,"Incremental Cash Flow";#N/A,#N/A,TRUE,"Base Cash Flow";#N/A,#N/A,TRUE,"Base PLUS Cash Flow";#N/A,#N/A,TRUE,"Taxes";#N/A,#N/A,TRUE,"Statistics, Summary";#N/A,#N/A,TRUE,"Mill Costs";#N/A,#N/A,TRUE,"Concentrate Tonnes"}</definedName>
    <definedName name="wrn.d.._.UG._.Schedules." localSheetId="35" hidden="1">{#N/A,#N/A,FALSE,"Cover";#N/A,#N/A,FALSE,"ACT UG";#N/A,#N/A,FALSE,"SR UG";#N/A,#N/A,FALSE,"LR UG"}</definedName>
    <definedName name="wrn.d.._.UG._.Schedules." localSheetId="37" hidden="1">{#N/A,#N/A,FALSE,"Cover";#N/A,#N/A,FALSE,"ACT UG";#N/A,#N/A,FALSE,"SR UG";#N/A,#N/A,FALSE,"LR UG"}</definedName>
    <definedName name="wrn.d.._.UG._.Schedules." localSheetId="36" hidden="1">{#N/A,#N/A,FALSE,"Cover";#N/A,#N/A,FALSE,"ACT UG";#N/A,#N/A,FALSE,"SR UG";#N/A,#N/A,FALSE,"LR UG"}</definedName>
    <definedName name="wrn.d.._.UG._.Schedules." localSheetId="33" hidden="1">{#N/A,#N/A,FALSE,"Cover";#N/A,#N/A,FALSE,"ACT UG";#N/A,#N/A,FALSE,"SR UG";#N/A,#N/A,FALSE,"LR UG"}</definedName>
    <definedName name="wrn.d.._.UG._.Schedules." localSheetId="34" hidden="1">{#N/A,#N/A,FALSE,"Cover";#N/A,#N/A,FALSE,"ACT UG";#N/A,#N/A,FALSE,"SR UG";#N/A,#N/A,FALSE,"LR UG"}</definedName>
    <definedName name="wrn.d.._.UG._.Schedules." localSheetId="31" hidden="1">{#N/A,#N/A,FALSE,"Cover";#N/A,#N/A,FALSE,"ACT UG";#N/A,#N/A,FALSE,"SR UG";#N/A,#N/A,FALSE,"LR UG"}</definedName>
    <definedName name="wrn.d.._.UG._.Schedules." hidden="1">{#N/A,#N/A,FALSE,"Cover";#N/A,#N/A,FALSE,"ACT UG";#N/A,#N/A,FALSE,"SR UG";#N/A,#N/A,FALSE,"LR UG"}</definedName>
    <definedName name="wrn.d001." localSheetId="35" hidden="1">{#N/A,#N/A,FALSE,"Tapa";#N/A,#N/A,FALSE,"F005";#N/A,#N/A,FALSE,"F006";#N/A,#N/A,FALSE,"F007";#N/A,#N/A,FALSE,"F008";#N/A,#N/A,FALSE,"F009";#N/A,#N/A,FALSE,"F010";#N/A,#N/A,FALSE,"F011";#N/A,#N/A,FALSE,"F012";#N/A,#N/A,FALSE,"F013";#N/A,#N/A,FALSE,"F014";#N/A,#N/A,FALSE,"F015"}</definedName>
    <definedName name="wrn.d001." localSheetId="37" hidden="1">{#N/A,#N/A,FALSE,"Tapa";#N/A,#N/A,FALSE,"F005";#N/A,#N/A,FALSE,"F006";#N/A,#N/A,FALSE,"F007";#N/A,#N/A,FALSE,"F008";#N/A,#N/A,FALSE,"F009";#N/A,#N/A,FALSE,"F010";#N/A,#N/A,FALSE,"F011";#N/A,#N/A,FALSE,"F012";#N/A,#N/A,FALSE,"F013";#N/A,#N/A,FALSE,"F014";#N/A,#N/A,FALSE,"F015"}</definedName>
    <definedName name="wrn.d001." localSheetId="36" hidden="1">{#N/A,#N/A,FALSE,"Tapa";#N/A,#N/A,FALSE,"F005";#N/A,#N/A,FALSE,"F006";#N/A,#N/A,FALSE,"F007";#N/A,#N/A,FALSE,"F008";#N/A,#N/A,FALSE,"F009";#N/A,#N/A,FALSE,"F010";#N/A,#N/A,FALSE,"F011";#N/A,#N/A,FALSE,"F012";#N/A,#N/A,FALSE,"F013";#N/A,#N/A,FALSE,"F014";#N/A,#N/A,FALSE,"F015"}</definedName>
    <definedName name="wrn.d001." localSheetId="33" hidden="1">{#N/A,#N/A,FALSE,"Tapa";#N/A,#N/A,FALSE,"F005";#N/A,#N/A,FALSE,"F006";#N/A,#N/A,FALSE,"F007";#N/A,#N/A,FALSE,"F008";#N/A,#N/A,FALSE,"F009";#N/A,#N/A,FALSE,"F010";#N/A,#N/A,FALSE,"F011";#N/A,#N/A,FALSE,"F012";#N/A,#N/A,FALSE,"F013";#N/A,#N/A,FALSE,"F014";#N/A,#N/A,FALSE,"F015"}</definedName>
    <definedName name="wrn.d001." localSheetId="34" hidden="1">{#N/A,#N/A,FALSE,"Tapa";#N/A,#N/A,FALSE,"F005";#N/A,#N/A,FALSE,"F006";#N/A,#N/A,FALSE,"F007";#N/A,#N/A,FALSE,"F008";#N/A,#N/A,FALSE,"F009";#N/A,#N/A,FALSE,"F010";#N/A,#N/A,FALSE,"F011";#N/A,#N/A,FALSE,"F012";#N/A,#N/A,FALSE,"F013";#N/A,#N/A,FALSE,"F014";#N/A,#N/A,FALSE,"F015"}</definedName>
    <definedName name="wrn.d001." localSheetId="31" hidden="1">{#N/A,#N/A,FALSE,"Tapa";#N/A,#N/A,FALSE,"F005";#N/A,#N/A,FALSE,"F006";#N/A,#N/A,FALSE,"F007";#N/A,#N/A,FALSE,"F008";#N/A,#N/A,FALSE,"F009";#N/A,#N/A,FALSE,"F010";#N/A,#N/A,FALSE,"F011";#N/A,#N/A,FALSE,"F012";#N/A,#N/A,FALSE,"F013";#N/A,#N/A,FALSE,"F014";#N/A,#N/A,FALSE,"F015"}</definedName>
    <definedName name="wrn.d001." hidden="1">{#N/A,#N/A,FALSE,"Tapa";#N/A,#N/A,FALSE,"F005";#N/A,#N/A,FALSE,"F006";#N/A,#N/A,FALSE,"F007";#N/A,#N/A,FALSE,"F008";#N/A,#N/A,FALSE,"F009";#N/A,#N/A,FALSE,"F010";#N/A,#N/A,FALSE,"F011";#N/A,#N/A,FALSE,"F012";#N/A,#N/A,FALSE,"F013";#N/A,#N/A,FALSE,"F014";#N/A,#N/A,FALSE,"F015"}</definedName>
    <definedName name="wrn.d2.._.Project._.Package._.Short." localSheetId="35" hidden="1">{#N/A,#N/A,TRUE,"Title Page, Project";#N/A,#N/A,TRUE,"Project Summary";#N/A,#N/A,TRUE,"Overview, Incremental";#N/A,#N/A,TRUE,"Mine Plan, Incremental";#N/A,#N/A,TRUE,"Metal, Incremental";#N/A,#N/A,TRUE,"Metal by Mine, Incremental";#N/A,#N/A,TRUE,"Incremental Cash Flow";#N/A,#N/A,TRUE,"CapitalEx, Summary";#N/A,#N/A,TRUE,"Metal Rec, Incremental";#N/A,#N/A,TRUE,"Qwik Incremental Check"}</definedName>
    <definedName name="wrn.d2.._.Project._.Package._.Short." localSheetId="37" hidden="1">{#N/A,#N/A,TRUE,"Title Page, Project";#N/A,#N/A,TRUE,"Project Summary";#N/A,#N/A,TRUE,"Overview, Incremental";#N/A,#N/A,TRUE,"Mine Plan, Incremental";#N/A,#N/A,TRUE,"Metal, Incremental";#N/A,#N/A,TRUE,"Metal by Mine, Incremental";#N/A,#N/A,TRUE,"Incremental Cash Flow";#N/A,#N/A,TRUE,"CapitalEx, Summary";#N/A,#N/A,TRUE,"Metal Rec, Incremental";#N/A,#N/A,TRUE,"Qwik Incremental Check"}</definedName>
    <definedName name="wrn.d2.._.Project._.Package._.Short." localSheetId="36" hidden="1">{#N/A,#N/A,TRUE,"Title Page, Project";#N/A,#N/A,TRUE,"Project Summary";#N/A,#N/A,TRUE,"Overview, Incremental";#N/A,#N/A,TRUE,"Mine Plan, Incremental";#N/A,#N/A,TRUE,"Metal, Incremental";#N/A,#N/A,TRUE,"Metal by Mine, Incremental";#N/A,#N/A,TRUE,"Incremental Cash Flow";#N/A,#N/A,TRUE,"CapitalEx, Summary";#N/A,#N/A,TRUE,"Metal Rec, Incremental";#N/A,#N/A,TRUE,"Qwik Incremental Check"}</definedName>
    <definedName name="wrn.d2.._.Project._.Package._.Short." localSheetId="33" hidden="1">{#N/A,#N/A,TRUE,"Title Page, Project";#N/A,#N/A,TRUE,"Project Summary";#N/A,#N/A,TRUE,"Overview, Incremental";#N/A,#N/A,TRUE,"Mine Plan, Incremental";#N/A,#N/A,TRUE,"Metal, Incremental";#N/A,#N/A,TRUE,"Metal by Mine, Incremental";#N/A,#N/A,TRUE,"Incremental Cash Flow";#N/A,#N/A,TRUE,"CapitalEx, Summary";#N/A,#N/A,TRUE,"Metal Rec, Incremental";#N/A,#N/A,TRUE,"Qwik Incremental Check"}</definedName>
    <definedName name="wrn.d2.._.Project._.Package._.Short." localSheetId="34" hidden="1">{#N/A,#N/A,TRUE,"Title Page, Project";#N/A,#N/A,TRUE,"Project Summary";#N/A,#N/A,TRUE,"Overview, Incremental";#N/A,#N/A,TRUE,"Mine Plan, Incremental";#N/A,#N/A,TRUE,"Metal, Incremental";#N/A,#N/A,TRUE,"Metal by Mine, Incremental";#N/A,#N/A,TRUE,"Incremental Cash Flow";#N/A,#N/A,TRUE,"CapitalEx, Summary";#N/A,#N/A,TRUE,"Metal Rec, Incremental";#N/A,#N/A,TRUE,"Qwik Incremental Check"}</definedName>
    <definedName name="wrn.d2.._.Project._.Package._.Short." localSheetId="31" hidden="1">{#N/A,#N/A,TRUE,"Title Page, Project";#N/A,#N/A,TRUE,"Project Summary";#N/A,#N/A,TRUE,"Overview, Incremental";#N/A,#N/A,TRUE,"Mine Plan, Incremental";#N/A,#N/A,TRUE,"Metal, Incremental";#N/A,#N/A,TRUE,"Metal by Mine, Incremental";#N/A,#N/A,TRUE,"Incremental Cash Flow";#N/A,#N/A,TRUE,"CapitalEx, Summary";#N/A,#N/A,TRUE,"Metal Rec, Incremental";#N/A,#N/A,TRUE,"Qwik Incremental Check"}</definedName>
    <definedName name="wrn.d2.._.Project._.Package._.Short." hidden="1">{#N/A,#N/A,TRUE,"Title Page, Project";#N/A,#N/A,TRUE,"Project Summary";#N/A,#N/A,TRUE,"Overview, Incremental";#N/A,#N/A,TRUE,"Mine Plan, Incremental";#N/A,#N/A,TRUE,"Metal, Incremental";#N/A,#N/A,TRUE,"Metal by Mine, Incremental";#N/A,#N/A,TRUE,"Incremental Cash Flow";#N/A,#N/A,TRUE,"CapitalEx, Summary";#N/A,#N/A,TRUE,"Metal Rec, Incremental";#N/A,#N/A,TRUE,"Qwik Incremental Check"}</definedName>
    <definedName name="wrn.data." localSheetId="35" hidden="1">{"data",#N/A,FALSE,"OP_SUM"}</definedName>
    <definedName name="wrn.data." localSheetId="37" hidden="1">{#N/A,#N/A,FALSE,"DATA"}</definedName>
    <definedName name="wrn.data." localSheetId="36" hidden="1">{#N/A,#N/A,FALSE,"DATA"}</definedName>
    <definedName name="wrn.data." localSheetId="30" hidden="1">{"data",#N/A,FALSE,"OP_SUM"}</definedName>
    <definedName name="wrn.data." localSheetId="33" hidden="1">{"data",#N/A,FALSE,"OP_SUM"}</definedName>
    <definedName name="wrn.data." localSheetId="34" hidden="1">{"data",#N/A,FALSE,"OP_SUM"}</definedName>
    <definedName name="wrn.data." localSheetId="31" hidden="1">{#N/A,#N/A,FALSE,"DATA"}</definedName>
    <definedName name="wrn.data." localSheetId="29" hidden="1">{"data",#N/A,FALSE,"OP_SUM"}</definedName>
    <definedName name="wrn.data." hidden="1">{"data",#N/A,FALSE,"OP_SUM"}</definedName>
    <definedName name="wrn.data._1" localSheetId="35" hidden="1">{"data",#N/A,FALSE,"OP_SUM"}</definedName>
    <definedName name="wrn.data._1" localSheetId="37" hidden="1">{"data",#N/A,FALSE,"OP_SUM"}</definedName>
    <definedName name="wrn.data._1" localSheetId="36" hidden="1">{"data",#N/A,FALSE,"OP_SUM"}</definedName>
    <definedName name="wrn.data._1" localSheetId="33" hidden="1">{"data",#N/A,FALSE,"OP_SUM"}</definedName>
    <definedName name="wrn.data._1" localSheetId="34" hidden="1">{"data",#N/A,FALSE,"OP_SUM"}</definedName>
    <definedName name="wrn.data._1" localSheetId="31" hidden="1">{"data",#N/A,FALSE,"OP_SUM"}</definedName>
    <definedName name="wrn.data._1" hidden="1">{"data",#N/A,FALSE,"OP_SUM"}</definedName>
    <definedName name="wrn.datadetail." localSheetId="35" hidden="1">{"datadetail",#N/A,FALSE,"QFD"}</definedName>
    <definedName name="wrn.datadetail." localSheetId="37" hidden="1">{"datadetail",#N/A,FALSE,"QFD"}</definedName>
    <definedName name="wrn.datadetail." localSheetId="36" hidden="1">{"datadetail",#N/A,FALSE,"QFD"}</definedName>
    <definedName name="wrn.datadetail." localSheetId="33" hidden="1">{"datadetail",#N/A,FALSE,"QFD"}</definedName>
    <definedName name="wrn.datadetail." localSheetId="34" hidden="1">{"datadetail",#N/A,FALSE,"QFD"}</definedName>
    <definedName name="wrn.datadetail." localSheetId="31" hidden="1">{"datadetail",#N/A,FALSE,"QFD"}</definedName>
    <definedName name="wrn.datadetail." hidden="1">{"datadetail",#N/A,FALSE,"QFD"}</definedName>
    <definedName name="wrn.DCF._.Only." localSheetId="30" hidden="1">{#N/A,#N/A,FALSE,"DCF Summary";#N/A,#N/A,FALSE,"Casema";#N/A,#N/A,FALSE,"Casema NoTel";#N/A,#N/A,FALSE,"UK";#N/A,#N/A,FALSE,"RCF";#N/A,#N/A,FALSE,"Intercable CZ";#N/A,#N/A,FALSE,"Interkabel P"}</definedName>
    <definedName name="wrn.DCF._.Only." localSheetId="29"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ebbie._.Hawkins." localSheetId="35" hidden="1">{"Admin Costs",#N/A,FALSE,"Act.Fcst Costs"}</definedName>
    <definedName name="wrn.Debbie._.Hawkins." localSheetId="37" hidden="1">{"Admin Costs",#N/A,FALSE,"Act.Fcst Costs"}</definedName>
    <definedName name="wrn.Debbie._.Hawkins." localSheetId="36" hidden="1">{"Admin Costs",#N/A,FALSE,"Act.Fcst Costs"}</definedName>
    <definedName name="wrn.Debbie._.Hawkins." localSheetId="33" hidden="1">{"Admin Costs",#N/A,FALSE,"Act.Fcst Costs"}</definedName>
    <definedName name="wrn.Debbie._.Hawkins." localSheetId="34" hidden="1">{"Admin Costs",#N/A,FALSE,"Act.Fcst Costs"}</definedName>
    <definedName name="wrn.Debbie._.Hawkins." localSheetId="31" hidden="1">{"Admin Costs",#N/A,FALSE,"Act.Fcst Costs"}</definedName>
    <definedName name="wrn.Debbie._.Hawkins." hidden="1">{"Admin Costs",#N/A,FALSE,"Act.Fcst Costs"}</definedName>
    <definedName name="wrn.DECIMAL." localSheetId="35" hidden="1">{"DECIMAL",#N/A,FALSE,"02"}</definedName>
    <definedName name="wrn.DECIMAL." localSheetId="37" hidden="1">{"DECIMAL",#N/A,FALSE,"02"}</definedName>
    <definedName name="wrn.DECIMAL." localSheetId="36" hidden="1">{"DECIMAL",#N/A,FALSE,"02"}</definedName>
    <definedName name="wrn.DECIMAL." localSheetId="33" hidden="1">{"DECIMAL",#N/A,FALSE,"02"}</definedName>
    <definedName name="wrn.DECIMAL." localSheetId="34" hidden="1">{"DECIMAL",#N/A,FALSE,"02"}</definedName>
    <definedName name="wrn.DECIMAL." localSheetId="31" hidden="1">{"DECIMAL",#N/A,FALSE,"02"}</definedName>
    <definedName name="wrn.DECIMAL." hidden="1">{"DECIMAL",#N/A,FALSE,"02"}</definedName>
    <definedName name="wrn.def9806." localSheetId="35" hidden="1">{#N/A,#N/A,FALSE,"DEF1";#N/A,#N/A,FALSE,"DEF2";#N/A,#N/A,FALSE,"DEF3"}</definedName>
    <definedName name="wrn.def9806." localSheetId="37" hidden="1">{#N/A,#N/A,FALSE,"DEF1";#N/A,#N/A,FALSE,"DEF2";#N/A,#N/A,FALSE,"DEF3"}</definedName>
    <definedName name="wrn.def9806." localSheetId="36" hidden="1">{#N/A,#N/A,FALSE,"DEF1";#N/A,#N/A,FALSE,"DEF2";#N/A,#N/A,FALSE,"DEF3"}</definedName>
    <definedName name="wrn.def9806." localSheetId="33" hidden="1">{#N/A,#N/A,FALSE,"DEF1";#N/A,#N/A,FALSE,"DEF2";#N/A,#N/A,FALSE,"DEF3"}</definedName>
    <definedName name="wrn.def9806." localSheetId="34" hidden="1">{#N/A,#N/A,FALSE,"DEF1";#N/A,#N/A,FALSE,"DEF2";#N/A,#N/A,FALSE,"DEF3"}</definedName>
    <definedName name="wrn.def9806." localSheetId="31" hidden="1">{#N/A,#N/A,FALSE,"DEF1";#N/A,#N/A,FALSE,"DEF2";#N/A,#N/A,FALSE,"DEF3"}</definedName>
    <definedName name="wrn.def9806." hidden="1">{#N/A,#N/A,FALSE,"DEF1";#N/A,#N/A,FALSE,"DEF2";#N/A,#N/A,FALSE,"DEF3"}</definedName>
    <definedName name="wrn.Delete" localSheetId="3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37"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36"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3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34"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3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2"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MONST._.RESULTADOS." localSheetId="35" hidden="1">{"RESULTADOS REAIS",#N/A,FALSE,"Dem.Res.R$";"RESULTADOS DOLARES",#N/A,FALSE,"Dem.Res.US$";"PERCENTUAIS REAIS",#N/A,FALSE,"Percentuais R$";"PERCENTUAIS DOLARES",#N/A,FALSE,"Percentuais US$"}</definedName>
    <definedName name="wrn.DEMONST._.RESULTADOS." localSheetId="37" hidden="1">{"RESULTADOS REAIS",#N/A,FALSE,"Dem.Res.R$";"RESULTADOS DOLARES",#N/A,FALSE,"Dem.Res.US$";"PERCENTUAIS REAIS",#N/A,FALSE,"Percentuais R$";"PERCENTUAIS DOLARES",#N/A,FALSE,"Percentuais US$"}</definedName>
    <definedName name="wrn.DEMONST._.RESULTADOS." localSheetId="36" hidden="1">{"RESULTADOS REAIS",#N/A,FALSE,"Dem.Res.R$";"RESULTADOS DOLARES",#N/A,FALSE,"Dem.Res.US$";"PERCENTUAIS REAIS",#N/A,FALSE,"Percentuais R$";"PERCENTUAIS DOLARES",#N/A,FALSE,"Percentuais US$"}</definedName>
    <definedName name="wrn.DEMONST._.RESULTADOS." localSheetId="33" hidden="1">{"RESULTADOS REAIS",#N/A,FALSE,"Dem.Res.R$";"RESULTADOS DOLARES",#N/A,FALSE,"Dem.Res.US$";"PERCENTUAIS REAIS",#N/A,FALSE,"Percentuais R$";"PERCENTUAIS DOLARES",#N/A,FALSE,"Percentuais US$"}</definedName>
    <definedName name="wrn.DEMONST._.RESULTADOS." localSheetId="34" hidden="1">{"RESULTADOS REAIS",#N/A,FALSE,"Dem.Res.R$";"RESULTADOS DOLARES",#N/A,FALSE,"Dem.Res.US$";"PERCENTUAIS REAIS",#N/A,FALSE,"Percentuais R$";"PERCENTUAIS DOLARES",#N/A,FALSE,"Percentuais US$"}</definedName>
    <definedName name="wrn.DEMONST._.RESULTADOS." localSheetId="31" hidden="1">{"RESULTADOS REAIS",#N/A,FALSE,"Dem.Res.R$";"RESULTADOS DOLARES",#N/A,FALSE,"Dem.Res.US$";"PERCENTUAIS REAIS",#N/A,FALSE,"Percentuais R$";"PERCENTUAIS DOLARES",#N/A,FALSE,"Percentuais US$"}</definedName>
    <definedName name="wrn.DEMONST._.RESULTADOS." hidden="1">{"RESULTADOS REAIS",#N/A,FALSE,"Dem.Res.R$";"RESULTADOS DOLARES",#N/A,FALSE,"Dem.Res.US$";"PERCENTUAIS REAIS",#N/A,FALSE,"Percentuais R$";"PERCENTUAIS DOLARES",#N/A,FALSE,"Percentuais US$"}</definedName>
    <definedName name="wrn.DEMONST._.RESULTADOS._1" localSheetId="35" hidden="1">{"RESULTADOS REAIS",#N/A,FALSE,"Dem.Res.R$";"RESULTADOS DOLARES",#N/A,FALSE,"Dem.Res.US$";"PERCENTUAIS REAIS",#N/A,FALSE,"Percentuais R$";"PERCENTUAIS DOLARES",#N/A,FALSE,"Percentuais US$"}</definedName>
    <definedName name="wrn.DEMONST._.RESULTADOS._1" localSheetId="37" hidden="1">{"RESULTADOS REAIS",#N/A,FALSE,"Dem.Res.R$";"RESULTADOS DOLARES",#N/A,FALSE,"Dem.Res.US$";"PERCENTUAIS REAIS",#N/A,FALSE,"Percentuais R$";"PERCENTUAIS DOLARES",#N/A,FALSE,"Percentuais US$"}</definedName>
    <definedName name="wrn.DEMONST._.RESULTADOS._1" localSheetId="36" hidden="1">{"RESULTADOS REAIS",#N/A,FALSE,"Dem.Res.R$";"RESULTADOS DOLARES",#N/A,FALSE,"Dem.Res.US$";"PERCENTUAIS REAIS",#N/A,FALSE,"Percentuais R$";"PERCENTUAIS DOLARES",#N/A,FALSE,"Percentuais US$"}</definedName>
    <definedName name="wrn.DEMONST._.RESULTADOS._1" localSheetId="33" hidden="1">{"RESULTADOS REAIS",#N/A,FALSE,"Dem.Res.R$";"RESULTADOS DOLARES",#N/A,FALSE,"Dem.Res.US$";"PERCENTUAIS REAIS",#N/A,FALSE,"Percentuais R$";"PERCENTUAIS DOLARES",#N/A,FALSE,"Percentuais US$"}</definedName>
    <definedName name="wrn.DEMONST._.RESULTADOS._1" localSheetId="34" hidden="1">{"RESULTADOS REAIS",#N/A,FALSE,"Dem.Res.R$";"RESULTADOS DOLARES",#N/A,FALSE,"Dem.Res.US$";"PERCENTUAIS REAIS",#N/A,FALSE,"Percentuais R$";"PERCENTUAIS DOLARES",#N/A,FALSE,"Percentuais US$"}</definedName>
    <definedName name="wrn.DEMONST._.RESULTADOS._1" localSheetId="31" hidden="1">{"RESULTADOS REAIS",#N/A,FALSE,"Dem.Res.R$";"RESULTADOS DOLARES",#N/A,FALSE,"Dem.Res.US$";"PERCENTUAIS REAIS",#N/A,FALSE,"Percentuais R$";"PERCENTUAIS DOLARES",#N/A,FALSE,"Percentuais US$"}</definedName>
    <definedName name="wrn.DEMONST._.RESULTADOS._1" hidden="1">{"RESULTADOS REAIS",#N/A,FALSE,"Dem.Res.R$";"RESULTADOS DOLARES",#N/A,FALSE,"Dem.Res.US$";"PERCENTUAIS REAIS",#N/A,FALSE,"Percentuais R$";"PERCENTUAIS DOLARES",#N/A,FALSE,"Percentuais US$"}</definedName>
    <definedName name="wrn.Detail." localSheetId="35" hidden="1">{#N/A,#N/A,FALSE,"Matrix";#N/A,#N/A,FALSE,"Executive";#N/A,#N/A,FALSE,"Summary";#N/A,#N/A,FALSE,"Office1";#N/A,#N/A,FALSE,"Office2";#N/A,#N/A,FALSE,"Office3";#N/A,#N/A,FALSE,"Office4";#N/A,#N/A,FALSE,"Office5";#N/A,#N/A,FALSE,"Office6";#N/A,#N/A,FALSE,"Office7";#N/A,#N/A,FALSE,"Labor"}</definedName>
    <definedName name="wrn.Detail." localSheetId="37" hidden="1">{#N/A,#N/A,FALSE,"Matrix";#N/A,#N/A,FALSE,"Executive";#N/A,#N/A,FALSE,"Summary";#N/A,#N/A,FALSE,"Office1";#N/A,#N/A,FALSE,"Office2";#N/A,#N/A,FALSE,"Office3";#N/A,#N/A,FALSE,"Office4";#N/A,#N/A,FALSE,"Office5";#N/A,#N/A,FALSE,"Office6";#N/A,#N/A,FALSE,"Office7";#N/A,#N/A,FALSE,"Labor"}</definedName>
    <definedName name="wrn.Detail." localSheetId="36" hidden="1">{#N/A,#N/A,FALSE,"Matrix";#N/A,#N/A,FALSE,"Executive";#N/A,#N/A,FALSE,"Summary";#N/A,#N/A,FALSE,"Office1";#N/A,#N/A,FALSE,"Office2";#N/A,#N/A,FALSE,"Office3";#N/A,#N/A,FALSE,"Office4";#N/A,#N/A,FALSE,"Office5";#N/A,#N/A,FALSE,"Office6";#N/A,#N/A,FALSE,"Office7";#N/A,#N/A,FALSE,"Labor"}</definedName>
    <definedName name="wrn.Detail." localSheetId="30" hidden="1">{#N/A,#N/A,FALSE,"Matrix";#N/A,#N/A,FALSE,"Executive";#N/A,#N/A,FALSE,"Summary";#N/A,#N/A,FALSE,"Office1";#N/A,#N/A,FALSE,"Office2";#N/A,#N/A,FALSE,"Office3";#N/A,#N/A,FALSE,"Office4";#N/A,#N/A,FALSE,"Office5";#N/A,#N/A,FALSE,"Office6";#N/A,#N/A,FALSE,"Office7";#N/A,#N/A,FALSE,"Labor"}</definedName>
    <definedName name="wrn.Detail." localSheetId="33" hidden="1">{#N/A,#N/A,FALSE,"Matrix";#N/A,#N/A,FALSE,"Executive";#N/A,#N/A,FALSE,"Summary";#N/A,#N/A,FALSE,"Office1";#N/A,#N/A,FALSE,"Office2";#N/A,#N/A,FALSE,"Office3";#N/A,#N/A,FALSE,"Office4";#N/A,#N/A,FALSE,"Office5";#N/A,#N/A,FALSE,"Office6";#N/A,#N/A,FALSE,"Office7";#N/A,#N/A,FALSE,"Labor"}</definedName>
    <definedName name="wrn.Detail." localSheetId="34" hidden="1">{#N/A,#N/A,FALSE,"Matrix";#N/A,#N/A,FALSE,"Executive";#N/A,#N/A,FALSE,"Summary";#N/A,#N/A,FALSE,"Office1";#N/A,#N/A,FALSE,"Office2";#N/A,#N/A,FALSE,"Office3";#N/A,#N/A,FALSE,"Office4";#N/A,#N/A,FALSE,"Office5";#N/A,#N/A,FALSE,"Office6";#N/A,#N/A,FALSE,"Office7";#N/A,#N/A,FALSE,"Labor"}</definedName>
    <definedName name="wrn.Detail." localSheetId="31" hidden="1">{#N/A,#N/A,FALSE,"Matrix";#N/A,#N/A,FALSE,"Executive";#N/A,#N/A,FALSE,"Summary";#N/A,#N/A,FALSE,"Office1";#N/A,#N/A,FALSE,"Office2";#N/A,#N/A,FALSE,"Office3";#N/A,#N/A,FALSE,"Office4";#N/A,#N/A,FALSE,"Office5";#N/A,#N/A,FALSE,"Office6";#N/A,#N/A,FALSE,"Office7";#N/A,#N/A,FALSE,"Labor"}</definedName>
    <definedName name="wrn.Detail." localSheetId="29"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etail._1" localSheetId="35" hidden="1">{#N/A,#N/A,FALSE,"Matrix";#N/A,#N/A,FALSE,"Executive";#N/A,#N/A,FALSE,"Summary";#N/A,#N/A,FALSE,"Office1";#N/A,#N/A,FALSE,"Office2";#N/A,#N/A,FALSE,"Office3";#N/A,#N/A,FALSE,"Office4";#N/A,#N/A,FALSE,"Office5";#N/A,#N/A,FALSE,"Office6";#N/A,#N/A,FALSE,"Office7";#N/A,#N/A,FALSE,"Labor"}</definedName>
    <definedName name="wrn.Detail._1" localSheetId="37" hidden="1">{#N/A,#N/A,FALSE,"Matrix";#N/A,#N/A,FALSE,"Executive";#N/A,#N/A,FALSE,"Summary";#N/A,#N/A,FALSE,"Office1";#N/A,#N/A,FALSE,"Office2";#N/A,#N/A,FALSE,"Office3";#N/A,#N/A,FALSE,"Office4";#N/A,#N/A,FALSE,"Office5";#N/A,#N/A,FALSE,"Office6";#N/A,#N/A,FALSE,"Office7";#N/A,#N/A,FALSE,"Labor"}</definedName>
    <definedName name="wrn.Detail._1" localSheetId="36" hidden="1">{#N/A,#N/A,FALSE,"Matrix";#N/A,#N/A,FALSE,"Executive";#N/A,#N/A,FALSE,"Summary";#N/A,#N/A,FALSE,"Office1";#N/A,#N/A,FALSE,"Office2";#N/A,#N/A,FALSE,"Office3";#N/A,#N/A,FALSE,"Office4";#N/A,#N/A,FALSE,"Office5";#N/A,#N/A,FALSE,"Office6";#N/A,#N/A,FALSE,"Office7";#N/A,#N/A,FALSE,"Labor"}</definedName>
    <definedName name="wrn.Detail._1" localSheetId="33" hidden="1">{#N/A,#N/A,FALSE,"Matrix";#N/A,#N/A,FALSE,"Executive";#N/A,#N/A,FALSE,"Summary";#N/A,#N/A,FALSE,"Office1";#N/A,#N/A,FALSE,"Office2";#N/A,#N/A,FALSE,"Office3";#N/A,#N/A,FALSE,"Office4";#N/A,#N/A,FALSE,"Office5";#N/A,#N/A,FALSE,"Office6";#N/A,#N/A,FALSE,"Office7";#N/A,#N/A,FALSE,"Labor"}</definedName>
    <definedName name="wrn.Detail._1" localSheetId="34" hidden="1">{#N/A,#N/A,FALSE,"Matrix";#N/A,#N/A,FALSE,"Executive";#N/A,#N/A,FALSE,"Summary";#N/A,#N/A,FALSE,"Office1";#N/A,#N/A,FALSE,"Office2";#N/A,#N/A,FALSE,"Office3";#N/A,#N/A,FALSE,"Office4";#N/A,#N/A,FALSE,"Office5";#N/A,#N/A,FALSE,"Office6";#N/A,#N/A,FALSE,"Office7";#N/A,#N/A,FALSE,"Labor"}</definedName>
    <definedName name="wrn.Detail._1" localSheetId="31" hidden="1">{#N/A,#N/A,FALSE,"Matrix";#N/A,#N/A,FALSE,"Executive";#N/A,#N/A,FALSE,"Summary";#N/A,#N/A,FALSE,"Office1";#N/A,#N/A,FALSE,"Office2";#N/A,#N/A,FALSE,"Office3";#N/A,#N/A,FALSE,"Office4";#N/A,#N/A,FALSE,"Office5";#N/A,#N/A,FALSE,"Office6";#N/A,#N/A,FALSE,"Office7";#N/A,#N/A,FALSE,"Labor"}</definedName>
    <definedName name="wrn.Detail._1" hidden="1">{#N/A,#N/A,FALSE,"Matrix";#N/A,#N/A,FALSE,"Executive";#N/A,#N/A,FALSE,"Summary";#N/A,#N/A,FALSE,"Office1";#N/A,#N/A,FALSE,"Office2";#N/A,#N/A,FALSE,"Office3";#N/A,#N/A,FALSE,"Office4";#N/A,#N/A,FALSE,"Office5";#N/A,#N/A,FALSE,"Office6";#N/A,#N/A,FALSE,"Office7";#N/A,#N/A,FALSE,"Labor"}</definedName>
    <definedName name="wrn.details." localSheetId="35" hidden="1">{"details",#N/A,FALSE,"Summary"}</definedName>
    <definedName name="wrn.details." localSheetId="37" hidden="1">{"details",#N/A,FALSE,"Summary"}</definedName>
    <definedName name="wrn.details." localSheetId="36" hidden="1">{"details",#N/A,FALSE,"Summary"}</definedName>
    <definedName name="wrn.details." localSheetId="33" hidden="1">{"details",#N/A,FALSE,"Summary"}</definedName>
    <definedName name="wrn.details." localSheetId="34" hidden="1">{"details",#N/A,FALSE,"Summary"}</definedName>
    <definedName name="wrn.details." localSheetId="31" hidden="1">{"details",#N/A,FALSE,"Summary"}</definedName>
    <definedName name="wrn.details." hidden="1">{"details",#N/A,FALSE,"Summary"}</definedName>
    <definedName name="wrn.DetallexDEP." localSheetId="35" hidden="1">{"DetallexDep",#N/A,FALSE,"Giovanna (x DEPT)"}</definedName>
    <definedName name="wrn.DetallexDEP." localSheetId="37" hidden="1">{"DetallexDep",#N/A,FALSE,"Giovanna (x DEPT)"}</definedName>
    <definedName name="wrn.DetallexDEP." localSheetId="36" hidden="1">{"DetallexDep",#N/A,FALSE,"Giovanna (x DEPT)"}</definedName>
    <definedName name="wrn.DetallexDEP." localSheetId="33" hidden="1">{"DetallexDep",#N/A,FALSE,"Giovanna (x DEPT)"}</definedName>
    <definedName name="wrn.DetallexDEP." localSheetId="34" hidden="1">{"DetallexDep",#N/A,FALSE,"Giovanna (x DEPT)"}</definedName>
    <definedName name="wrn.DetallexDEP." localSheetId="31" hidden="1">{"DetallexDep",#N/A,FALSE,"Giovanna (x DEPT)"}</definedName>
    <definedName name="wrn.DetallexDEP." hidden="1">{"DetallexDep",#N/A,FALSE,"Giovanna (x DEPT)"}</definedName>
    <definedName name="wrn.DetallexDEP._1" localSheetId="35" hidden="1">{"DetallexDep",#N/A,FALSE,"Giovanna (x DEPT)"}</definedName>
    <definedName name="wrn.DetallexDEP._1" localSheetId="37" hidden="1">{"DetallexDep",#N/A,FALSE,"Giovanna (x DEPT)"}</definedName>
    <definedName name="wrn.DetallexDEP._1" localSheetId="36" hidden="1">{"DetallexDep",#N/A,FALSE,"Giovanna (x DEPT)"}</definedName>
    <definedName name="wrn.DetallexDEP._1" localSheetId="33" hidden="1">{"DetallexDep",#N/A,FALSE,"Giovanna (x DEPT)"}</definedName>
    <definedName name="wrn.DetallexDEP._1" localSheetId="34" hidden="1">{"DetallexDep",#N/A,FALSE,"Giovanna (x DEPT)"}</definedName>
    <definedName name="wrn.DetallexDEP._1" localSheetId="31" hidden="1">{"DetallexDep",#N/A,FALSE,"Giovanna (x DEPT)"}</definedName>
    <definedName name="wrn.DetallexDEP._1" hidden="1">{"DetallexDep",#N/A,FALSE,"Giovanna (x DEPT)"}</definedName>
    <definedName name="wrn.DetallexDEP._2" localSheetId="35" hidden="1">{"DetallexDep",#N/A,FALSE,"Giovanna (x DEPT)"}</definedName>
    <definedName name="wrn.DetallexDEP._2" localSheetId="37" hidden="1">{"DetallexDep",#N/A,FALSE,"Giovanna (x DEPT)"}</definedName>
    <definedName name="wrn.DetallexDEP._2" localSheetId="36" hidden="1">{"DetallexDep",#N/A,FALSE,"Giovanna (x DEPT)"}</definedName>
    <definedName name="wrn.DetallexDEP._2" localSheetId="33" hidden="1">{"DetallexDep",#N/A,FALSE,"Giovanna (x DEPT)"}</definedName>
    <definedName name="wrn.DetallexDEP._2" localSheetId="34" hidden="1">{"DetallexDep",#N/A,FALSE,"Giovanna (x DEPT)"}</definedName>
    <definedName name="wrn.DetallexDEP._2" localSheetId="31" hidden="1">{"DetallexDep",#N/A,FALSE,"Giovanna (x DEPT)"}</definedName>
    <definedName name="wrn.DetallexDEP._2" hidden="1">{"DetallexDep",#N/A,FALSE,"Giovanna (x DEPT)"}</definedName>
    <definedName name="wrn.DetallexDEP._3" localSheetId="35" hidden="1">{"DetallexDep",#N/A,FALSE,"Giovanna (x DEPT)"}</definedName>
    <definedName name="wrn.DetallexDEP._3" localSheetId="37" hidden="1">{"DetallexDep",#N/A,FALSE,"Giovanna (x DEPT)"}</definedName>
    <definedName name="wrn.DetallexDEP._3" localSheetId="36" hidden="1">{"DetallexDep",#N/A,FALSE,"Giovanna (x DEPT)"}</definedName>
    <definedName name="wrn.DetallexDEP._3" localSheetId="33" hidden="1">{"DetallexDep",#N/A,FALSE,"Giovanna (x DEPT)"}</definedName>
    <definedName name="wrn.DetallexDEP._3" localSheetId="34" hidden="1">{"DetallexDep",#N/A,FALSE,"Giovanna (x DEPT)"}</definedName>
    <definedName name="wrn.DetallexDEP._3" localSheetId="31" hidden="1">{"DetallexDep",#N/A,FALSE,"Giovanna (x DEPT)"}</definedName>
    <definedName name="wrn.DetallexDEP._3" hidden="1">{"DetallexDep",#N/A,FALSE,"Giovanna (x DEPT)"}</definedName>
    <definedName name="wrn.DetallexDEP._4" localSheetId="35" hidden="1">{"DetallexDep",#N/A,FALSE,"Giovanna (x DEPT)"}</definedName>
    <definedName name="wrn.DetallexDEP._4" localSheetId="37" hidden="1">{"DetallexDep",#N/A,FALSE,"Giovanna (x DEPT)"}</definedName>
    <definedName name="wrn.DetallexDEP._4" localSheetId="36" hidden="1">{"DetallexDep",#N/A,FALSE,"Giovanna (x DEPT)"}</definedName>
    <definedName name="wrn.DetallexDEP._4" localSheetId="33" hidden="1">{"DetallexDep",#N/A,FALSE,"Giovanna (x DEPT)"}</definedName>
    <definedName name="wrn.DetallexDEP._4" localSheetId="34" hidden="1">{"DetallexDep",#N/A,FALSE,"Giovanna (x DEPT)"}</definedName>
    <definedName name="wrn.DetallexDEP._4" localSheetId="31" hidden="1">{"DetallexDep",#N/A,FALSE,"Giovanna (x DEPT)"}</definedName>
    <definedName name="wrn.DetallexDEP._4" hidden="1">{"DetallexDep",#N/A,FALSE,"Giovanna (x DEPT)"}</definedName>
    <definedName name="wrn.DetallexDEP._5" localSheetId="35" hidden="1">{"DetallexDep",#N/A,FALSE,"Giovanna (x DEPT)"}</definedName>
    <definedName name="wrn.DetallexDEP._5" localSheetId="37" hidden="1">{"DetallexDep",#N/A,FALSE,"Giovanna (x DEPT)"}</definedName>
    <definedName name="wrn.DetallexDEP._5" localSheetId="36" hidden="1">{"DetallexDep",#N/A,FALSE,"Giovanna (x DEPT)"}</definedName>
    <definedName name="wrn.DetallexDEP._5" localSheetId="33" hidden="1">{"DetallexDep",#N/A,FALSE,"Giovanna (x DEPT)"}</definedName>
    <definedName name="wrn.DetallexDEP._5" localSheetId="34" hidden="1">{"DetallexDep",#N/A,FALSE,"Giovanna (x DEPT)"}</definedName>
    <definedName name="wrn.DetallexDEP._5" localSheetId="31" hidden="1">{"DetallexDep",#N/A,FALSE,"Giovanna (x DEPT)"}</definedName>
    <definedName name="wrn.DetallexDEP._5" hidden="1">{"DetallexDep",#N/A,FALSE,"Giovanna (x DEPT)"}</definedName>
    <definedName name="wrn.Día._.API." localSheetId="35" hidden="1">{#N/A,#N/A,FALSE,"IC_Global";#N/A,#N/A,FALSE,"IC_Global (98-f)";#N/A,#N/A,FALSE,"Inc";#N/A,#N/A,FALSE,"CAMBIOS (2)";#N/A,#N/A,FALSE,"EXPL Inc.";#N/A,#N/A,FALSE,"HITOS98";#N/A,#N/A,FALSE,"CURVA ""S"" GLOBAL ";#N/A,#N/A,FALSE,"CURVA ""S"" 1998 "}</definedName>
    <definedName name="wrn.Día._.API." localSheetId="37" hidden="1">{#N/A,#N/A,FALSE,"IC_Global";#N/A,#N/A,FALSE,"IC_Global (98-f)";#N/A,#N/A,FALSE,"Inc";#N/A,#N/A,FALSE,"CAMBIOS (2)";#N/A,#N/A,FALSE,"EXPL Inc.";#N/A,#N/A,FALSE,"HITOS98";#N/A,#N/A,FALSE,"CURVA ""S"" GLOBAL ";#N/A,#N/A,FALSE,"CURVA ""S"" 1998 "}</definedName>
    <definedName name="wrn.Día._.API." localSheetId="36" hidden="1">{#N/A,#N/A,FALSE,"IC_Global";#N/A,#N/A,FALSE,"IC_Global (98-f)";#N/A,#N/A,FALSE,"Inc";#N/A,#N/A,FALSE,"CAMBIOS (2)";#N/A,#N/A,FALSE,"EXPL Inc.";#N/A,#N/A,FALSE,"HITOS98";#N/A,#N/A,FALSE,"CURVA ""S"" GLOBAL ";#N/A,#N/A,FALSE,"CURVA ""S"" 1998 "}</definedName>
    <definedName name="wrn.Día._.API." localSheetId="30" hidden="1">{#N/A,#N/A,FALSE,"IC_Global";#N/A,#N/A,FALSE,"IC_Global (98-f)";#N/A,#N/A,FALSE,"Inc";#N/A,#N/A,FALSE,"CAMBIOS (2)";#N/A,#N/A,FALSE,"EXPL Inc.";#N/A,#N/A,FALSE,"HITOS98";#N/A,#N/A,FALSE,"CURVA ""S"" GLOBAL ";#N/A,#N/A,FALSE,"CURVA ""S"" 1998 "}</definedName>
    <definedName name="wrn.Día._.API." localSheetId="33" hidden="1">{#N/A,#N/A,FALSE,"IC_Global";#N/A,#N/A,FALSE,"IC_Global (98-f)";#N/A,#N/A,FALSE,"Inc";#N/A,#N/A,FALSE,"CAMBIOS (2)";#N/A,#N/A,FALSE,"EXPL Inc.";#N/A,#N/A,FALSE,"HITOS98";#N/A,#N/A,FALSE,"CURVA ""S"" GLOBAL ";#N/A,#N/A,FALSE,"CURVA ""S"" 1998 "}</definedName>
    <definedName name="wrn.Día._.API." localSheetId="34" hidden="1">{#N/A,#N/A,FALSE,"IC_Global";#N/A,#N/A,FALSE,"IC_Global (98-f)";#N/A,#N/A,FALSE,"Inc";#N/A,#N/A,FALSE,"CAMBIOS (2)";#N/A,#N/A,FALSE,"EXPL Inc.";#N/A,#N/A,FALSE,"HITOS98";#N/A,#N/A,FALSE,"CURVA ""S"" GLOBAL ";#N/A,#N/A,FALSE,"CURVA ""S"" 1998 "}</definedName>
    <definedName name="wrn.Día._.API." localSheetId="31" hidden="1">{#N/A,#N/A,FALSE,"IC_Global";#N/A,#N/A,FALSE,"IC_Global (98-f)";#N/A,#N/A,FALSE,"Inc";#N/A,#N/A,FALSE,"CAMBIOS (2)";#N/A,#N/A,FALSE,"EXPL Inc.";#N/A,#N/A,FALSE,"HITOS98";#N/A,#N/A,FALSE,"CURVA ""S"" GLOBAL ";#N/A,#N/A,FALSE,"CURVA ""S"" 1998 "}</definedName>
    <definedName name="wrn.Día._.API." localSheetId="29"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Día._.API._1" localSheetId="35" hidden="1">{#N/A,#N/A,FALSE,"IC_Global";#N/A,#N/A,FALSE,"IC_Global (98-f)";#N/A,#N/A,FALSE,"Inc";#N/A,#N/A,FALSE,"CAMBIOS (2)";#N/A,#N/A,FALSE,"EXPL Inc.";#N/A,#N/A,FALSE,"HITOS98";#N/A,#N/A,FALSE,"CURVA ""S"" GLOBAL ";#N/A,#N/A,FALSE,"CURVA ""S"" 1998 "}</definedName>
    <definedName name="wrn.Día._.API._1" localSheetId="37" hidden="1">{#N/A,#N/A,FALSE,"IC_Global";#N/A,#N/A,FALSE,"IC_Global (98-f)";#N/A,#N/A,FALSE,"Inc";#N/A,#N/A,FALSE,"CAMBIOS (2)";#N/A,#N/A,FALSE,"EXPL Inc.";#N/A,#N/A,FALSE,"HITOS98";#N/A,#N/A,FALSE,"CURVA ""S"" GLOBAL ";#N/A,#N/A,FALSE,"CURVA ""S"" 1998 "}</definedName>
    <definedName name="wrn.Día._.API._1" localSheetId="36" hidden="1">{#N/A,#N/A,FALSE,"IC_Global";#N/A,#N/A,FALSE,"IC_Global (98-f)";#N/A,#N/A,FALSE,"Inc";#N/A,#N/A,FALSE,"CAMBIOS (2)";#N/A,#N/A,FALSE,"EXPL Inc.";#N/A,#N/A,FALSE,"HITOS98";#N/A,#N/A,FALSE,"CURVA ""S"" GLOBAL ";#N/A,#N/A,FALSE,"CURVA ""S"" 1998 "}</definedName>
    <definedName name="wrn.Día._.API._1" localSheetId="33" hidden="1">{#N/A,#N/A,FALSE,"IC_Global";#N/A,#N/A,FALSE,"IC_Global (98-f)";#N/A,#N/A,FALSE,"Inc";#N/A,#N/A,FALSE,"CAMBIOS (2)";#N/A,#N/A,FALSE,"EXPL Inc.";#N/A,#N/A,FALSE,"HITOS98";#N/A,#N/A,FALSE,"CURVA ""S"" GLOBAL ";#N/A,#N/A,FALSE,"CURVA ""S"" 1998 "}</definedName>
    <definedName name="wrn.Día._.API._1" localSheetId="34" hidden="1">{#N/A,#N/A,FALSE,"IC_Global";#N/A,#N/A,FALSE,"IC_Global (98-f)";#N/A,#N/A,FALSE,"Inc";#N/A,#N/A,FALSE,"CAMBIOS (2)";#N/A,#N/A,FALSE,"EXPL Inc.";#N/A,#N/A,FALSE,"HITOS98";#N/A,#N/A,FALSE,"CURVA ""S"" GLOBAL ";#N/A,#N/A,FALSE,"CURVA ""S"" 1998 "}</definedName>
    <definedName name="wrn.Día._.API._1" localSheetId="31" hidden="1">{#N/A,#N/A,FALSE,"IC_Global";#N/A,#N/A,FALSE,"IC_Global (98-f)";#N/A,#N/A,FALSE,"Inc";#N/A,#N/A,FALSE,"CAMBIOS (2)";#N/A,#N/A,FALSE,"EXPL Inc.";#N/A,#N/A,FALSE,"HITOS98";#N/A,#N/A,FALSE,"CURVA ""S"" GLOBAL ";#N/A,#N/A,FALSE,"CURVA ""S"" 1998 "}</definedName>
    <definedName name="wrn.Día._.API._1" hidden="1">{#N/A,#N/A,FALSE,"IC_Global";#N/A,#N/A,FALSE,"IC_Global (98-f)";#N/A,#N/A,FALSE,"Inc";#N/A,#N/A,FALSE,"CAMBIOS (2)";#N/A,#N/A,FALSE,"EXPL Inc.";#N/A,#N/A,FALSE,"HITOS98";#N/A,#N/A,FALSE,"CURVA ""S"" GLOBAL ";#N/A,#N/A,FALSE,"CURVA ""S"" 1998 "}</definedName>
    <definedName name="wrn.DIAGRAMAS._.DE._.DISPAROS." localSheetId="35" hidden="1">{#N/A,#N/A,FALSE,"Hoja1";#N/A,#N/A,FALSE,"Hoja2";#N/A,#N/A,FALSE,"Hoja3";#N/A,#N/A,FALSE,"Hoja4";#N/A,#N/A,FALSE,"Hoja5";#N/A,#N/A,FALSE,"Hoja6"}</definedName>
    <definedName name="wrn.DIAGRAMAS._.DE._.DISPAROS." localSheetId="37" hidden="1">{#N/A,#N/A,FALSE,"Hoja1";#N/A,#N/A,FALSE,"Hoja2";#N/A,#N/A,FALSE,"Hoja3";#N/A,#N/A,FALSE,"Hoja4";#N/A,#N/A,FALSE,"Hoja5";#N/A,#N/A,FALSE,"Hoja6"}</definedName>
    <definedName name="wrn.DIAGRAMAS._.DE._.DISPAROS." localSheetId="36" hidden="1">{#N/A,#N/A,FALSE,"Hoja1";#N/A,#N/A,FALSE,"Hoja2";#N/A,#N/A,FALSE,"Hoja3";#N/A,#N/A,FALSE,"Hoja4";#N/A,#N/A,FALSE,"Hoja5";#N/A,#N/A,FALSE,"Hoja6"}</definedName>
    <definedName name="wrn.DIAGRAMAS._.DE._.DISPAROS." localSheetId="33" hidden="1">{#N/A,#N/A,FALSE,"Hoja1";#N/A,#N/A,FALSE,"Hoja2";#N/A,#N/A,FALSE,"Hoja3";#N/A,#N/A,FALSE,"Hoja4";#N/A,#N/A,FALSE,"Hoja5";#N/A,#N/A,FALSE,"Hoja6"}</definedName>
    <definedName name="wrn.DIAGRAMAS._.DE._.DISPAROS." localSheetId="34" hidden="1">{#N/A,#N/A,FALSE,"Hoja1";#N/A,#N/A,FALSE,"Hoja2";#N/A,#N/A,FALSE,"Hoja3";#N/A,#N/A,FALSE,"Hoja4";#N/A,#N/A,FALSE,"Hoja5";#N/A,#N/A,FALSE,"Hoja6"}</definedName>
    <definedName name="wrn.DIAGRAMAS._.DE._.DISPAROS." localSheetId="31" hidden="1">{#N/A,#N/A,FALSE,"Hoja1";#N/A,#N/A,FALSE,"Hoja2";#N/A,#N/A,FALSE,"Hoja3";#N/A,#N/A,FALSE,"Hoja4";#N/A,#N/A,FALSE,"Hoja5";#N/A,#N/A,FALSE,"Hoja6"}</definedName>
    <definedName name="wrn.DIAGRAMAS._.DE._.DISPAROS." hidden="1">{#N/A,#N/A,FALSE,"Hoja1";#N/A,#N/A,FALSE,"Hoja2";#N/A,#N/A,FALSE,"Hoja3";#N/A,#N/A,FALSE,"Hoja4";#N/A,#N/A,FALSE,"Hoja5";#N/A,#N/A,FALSE,"Hoja6"}</definedName>
    <definedName name="wrn.DIAGRAMAS._.DE._.DISPAROS._1" localSheetId="35" hidden="1">{#N/A,#N/A,FALSE,"Hoja1";#N/A,#N/A,FALSE,"Hoja2";#N/A,#N/A,FALSE,"Hoja3";#N/A,#N/A,FALSE,"Hoja4";#N/A,#N/A,FALSE,"Hoja5";#N/A,#N/A,FALSE,"Hoja6"}</definedName>
    <definedName name="wrn.DIAGRAMAS._.DE._.DISPAROS._1" localSheetId="37" hidden="1">{#N/A,#N/A,FALSE,"Hoja1";#N/A,#N/A,FALSE,"Hoja2";#N/A,#N/A,FALSE,"Hoja3";#N/A,#N/A,FALSE,"Hoja4";#N/A,#N/A,FALSE,"Hoja5";#N/A,#N/A,FALSE,"Hoja6"}</definedName>
    <definedName name="wrn.DIAGRAMAS._.DE._.DISPAROS._1" localSheetId="36" hidden="1">{#N/A,#N/A,FALSE,"Hoja1";#N/A,#N/A,FALSE,"Hoja2";#N/A,#N/A,FALSE,"Hoja3";#N/A,#N/A,FALSE,"Hoja4";#N/A,#N/A,FALSE,"Hoja5";#N/A,#N/A,FALSE,"Hoja6"}</definedName>
    <definedName name="wrn.DIAGRAMAS._.DE._.DISPAROS._1" localSheetId="33" hidden="1">{#N/A,#N/A,FALSE,"Hoja1";#N/A,#N/A,FALSE,"Hoja2";#N/A,#N/A,FALSE,"Hoja3";#N/A,#N/A,FALSE,"Hoja4";#N/A,#N/A,FALSE,"Hoja5";#N/A,#N/A,FALSE,"Hoja6"}</definedName>
    <definedName name="wrn.DIAGRAMAS._.DE._.DISPAROS._1" localSheetId="34" hidden="1">{#N/A,#N/A,FALSE,"Hoja1";#N/A,#N/A,FALSE,"Hoja2";#N/A,#N/A,FALSE,"Hoja3";#N/A,#N/A,FALSE,"Hoja4";#N/A,#N/A,FALSE,"Hoja5";#N/A,#N/A,FALSE,"Hoja6"}</definedName>
    <definedName name="wrn.DIAGRAMAS._.DE._.DISPAROS._1" localSheetId="31" hidden="1">{#N/A,#N/A,FALSE,"Hoja1";#N/A,#N/A,FALSE,"Hoja2";#N/A,#N/A,FALSE,"Hoja3";#N/A,#N/A,FALSE,"Hoja4";#N/A,#N/A,FALSE,"Hoja5";#N/A,#N/A,FALSE,"Hoja6"}</definedName>
    <definedName name="wrn.DIAGRAMAS._.DE._.DISPAROS._1" hidden="1">{#N/A,#N/A,FALSE,"Hoja1";#N/A,#N/A,FALSE,"Hoja2";#N/A,#N/A,FALSE,"Hoja3";#N/A,#N/A,FALSE,"Hoja4";#N/A,#N/A,FALSE,"Hoja5";#N/A,#N/A,FALSE,"Hoja6"}</definedName>
    <definedName name="wrn.Dotac_Propia." localSheetId="35" hidden="1">{#N/A,#N/A,FALSE,"Dotac_Propia"}</definedName>
    <definedName name="wrn.Dotac_Propia." localSheetId="37" hidden="1">{#N/A,#N/A,FALSE,"Dotac_Propia"}</definedName>
    <definedName name="wrn.Dotac_Propia." localSheetId="36" hidden="1">{#N/A,#N/A,FALSE,"Dotac_Propia"}</definedName>
    <definedName name="wrn.Dotac_Propia." localSheetId="33" hidden="1">{#N/A,#N/A,FALSE,"Dotac_Propia"}</definedName>
    <definedName name="wrn.Dotac_Propia." localSheetId="34" hidden="1">{#N/A,#N/A,FALSE,"Dotac_Propia"}</definedName>
    <definedName name="wrn.Dotac_Propia." localSheetId="31" hidden="1">{#N/A,#N/A,FALSE,"Dotac_Propia"}</definedName>
    <definedName name="wrn.Dotac_Propia." hidden="1">{#N/A,#N/A,FALSE,"Dotac_Propia"}</definedName>
    <definedName name="wrn.Dotac_Reform." localSheetId="35" hidden="1">{#N/A,#N/A,FALSE,"Dotaciones_Ref"}</definedName>
    <definedName name="wrn.Dotac_Reform." localSheetId="37" hidden="1">{#N/A,#N/A,FALSE,"Dotaciones_Ref"}</definedName>
    <definedName name="wrn.Dotac_Reform." localSheetId="36" hidden="1">{#N/A,#N/A,FALSE,"Dotaciones_Ref"}</definedName>
    <definedName name="wrn.Dotac_Reform." localSheetId="33" hidden="1">{#N/A,#N/A,FALSE,"Dotaciones_Ref"}</definedName>
    <definedName name="wrn.Dotac_Reform." localSheetId="34" hidden="1">{#N/A,#N/A,FALSE,"Dotaciones_Ref"}</definedName>
    <definedName name="wrn.Dotac_Reform." localSheetId="31" hidden="1">{#N/A,#N/A,FALSE,"Dotaciones_Ref"}</definedName>
    <definedName name="wrn.Dotac_Reform." hidden="1">{#N/A,#N/A,FALSE,"Dotaciones_Ref"}</definedName>
    <definedName name="wrn.Dotac_Tercero." localSheetId="35" hidden="1">{#N/A,#N/A,FALSE,"Dotac_Tercero"}</definedName>
    <definedName name="wrn.Dotac_Tercero." localSheetId="37" hidden="1">{#N/A,#N/A,FALSE,"Dotac_Tercero"}</definedName>
    <definedName name="wrn.Dotac_Tercero." localSheetId="36" hidden="1">{#N/A,#N/A,FALSE,"Dotac_Tercero"}</definedName>
    <definedName name="wrn.Dotac_Tercero." localSheetId="33" hidden="1">{#N/A,#N/A,FALSE,"Dotac_Tercero"}</definedName>
    <definedName name="wrn.Dotac_Tercero." localSheetId="34" hidden="1">{#N/A,#N/A,FALSE,"Dotac_Tercero"}</definedName>
    <definedName name="wrn.Dotac_Tercero." localSheetId="31" hidden="1">{#N/A,#N/A,FALSE,"Dotac_Tercero"}</definedName>
    <definedName name="wrn.Dotac_Tercero." hidden="1">{#N/A,#N/A,FALSE,"Dotac_Tercero"}</definedName>
    <definedName name="wrn.DPG." localSheetId="35" hidden="1">{"DPG",#N/A,FALSE,"ELECTRICAL"}</definedName>
    <definedName name="wrn.DPG." localSheetId="37" hidden="1">{"DPG",#N/A,FALSE,"ELECTRICAL"}</definedName>
    <definedName name="wrn.DPG." localSheetId="36" hidden="1">{"DPG",#N/A,FALSE,"ELECTRICAL"}</definedName>
    <definedName name="wrn.DPG." localSheetId="33" hidden="1">{"DPG",#N/A,FALSE,"ELECTRICAL"}</definedName>
    <definedName name="wrn.DPG." localSheetId="34" hidden="1">{"DPG",#N/A,FALSE,"ELECTRICAL"}</definedName>
    <definedName name="wrn.DPG." localSheetId="31" hidden="1">{"DPG",#N/A,FALSE,"ELECTRICAL"}</definedName>
    <definedName name="wrn.DPG." hidden="1">{"DPG",#N/A,FALSE,"ELECTRICAL"}</definedName>
    <definedName name="wrn.DPG._.INST." localSheetId="35" hidden="1">{"DPG INST",#N/A,FALSE,"ELECTRICAL"}</definedName>
    <definedName name="wrn.DPG._.INST." localSheetId="37" hidden="1">{"DPG INST",#N/A,FALSE,"ELECTRICAL"}</definedName>
    <definedName name="wrn.DPG._.INST." localSheetId="36" hidden="1">{"DPG INST",#N/A,FALSE,"ELECTRICAL"}</definedName>
    <definedName name="wrn.DPG._.INST." localSheetId="33" hidden="1">{"DPG INST",#N/A,FALSE,"ELECTRICAL"}</definedName>
    <definedName name="wrn.DPG._.INST." localSheetId="34" hidden="1">{"DPG INST",#N/A,FALSE,"ELECTRICAL"}</definedName>
    <definedName name="wrn.DPG._.INST." localSheetId="31" hidden="1">{"DPG INST",#N/A,FALSE,"ELECTRICAL"}</definedName>
    <definedName name="wrn.DPG._.INST." hidden="1">{"DPG INST",#N/A,FALSE,"ELECTRICAL"}</definedName>
    <definedName name="wrn.DPG_INST_SUMMARY." localSheetId="35" hidden="1">{"DPG_INST_SUMMARY",#N/A,FALSE,"SUMMARY-INSTS"}</definedName>
    <definedName name="wrn.DPG_INST_SUMMARY." localSheetId="37" hidden="1">{"DPG_INST_SUMMARY",#N/A,FALSE,"SUMMARY-INSTS"}</definedName>
    <definedName name="wrn.DPG_INST_SUMMARY." localSheetId="36" hidden="1">{"DPG_INST_SUMMARY",#N/A,FALSE,"SUMMARY-INSTS"}</definedName>
    <definedName name="wrn.DPG_INST_SUMMARY." localSheetId="33" hidden="1">{"DPG_INST_SUMMARY",#N/A,FALSE,"SUMMARY-INSTS"}</definedName>
    <definedName name="wrn.DPG_INST_SUMMARY." localSheetId="34" hidden="1">{"DPG_INST_SUMMARY",#N/A,FALSE,"SUMMARY-INSTS"}</definedName>
    <definedName name="wrn.DPG_INST_SUMMARY." localSheetId="31" hidden="1">{"DPG_INST_SUMMARY",#N/A,FALSE,"SUMMARY-INSTS"}</definedName>
    <definedName name="wrn.DPG_INST_SUMMARY." hidden="1">{"DPG_INST_SUMMARY",#N/A,FALSE,"SUMMARY-INSTS"}</definedName>
    <definedName name="wrn.DPH." localSheetId="35" hidden="1">{"DPH",#N/A,FALSE,"ELECTRICAL"}</definedName>
    <definedName name="wrn.DPH." localSheetId="37" hidden="1">{"DPH",#N/A,FALSE,"ELECTRICAL"}</definedName>
    <definedName name="wrn.DPH." localSheetId="36" hidden="1">{"DPH",#N/A,FALSE,"ELECTRICAL"}</definedName>
    <definedName name="wrn.DPH." localSheetId="33" hidden="1">{"DPH",#N/A,FALSE,"ELECTRICAL"}</definedName>
    <definedName name="wrn.DPH." localSheetId="34" hidden="1">{"DPH",#N/A,FALSE,"ELECTRICAL"}</definedName>
    <definedName name="wrn.DPH." localSheetId="31" hidden="1">{"DPH",#N/A,FALSE,"ELECTRICAL"}</definedName>
    <definedName name="wrn.DPH." hidden="1">{"DPH",#N/A,FALSE,"ELECTRICAL"}</definedName>
    <definedName name="wrn.DPH._.INST." localSheetId="35" hidden="1">{"DPH INST",#N/A,FALSE,"ELECTRICAL"}</definedName>
    <definedName name="wrn.DPH._.INST." localSheetId="37" hidden="1">{"DPH INST",#N/A,FALSE,"ELECTRICAL"}</definedName>
    <definedName name="wrn.DPH._.INST." localSheetId="36" hidden="1">{"DPH INST",#N/A,FALSE,"ELECTRICAL"}</definedName>
    <definedName name="wrn.DPH._.INST." localSheetId="33" hidden="1">{"DPH INST",#N/A,FALSE,"ELECTRICAL"}</definedName>
    <definedName name="wrn.DPH._.INST." localSheetId="34" hidden="1">{"DPH INST",#N/A,FALSE,"ELECTRICAL"}</definedName>
    <definedName name="wrn.DPH._.INST." localSheetId="31" hidden="1">{"DPH INST",#N/A,FALSE,"ELECTRICAL"}</definedName>
    <definedName name="wrn.DPH._.INST." hidden="1">{"DPH INST",#N/A,FALSE,"ELECTRICAL"}</definedName>
    <definedName name="wrn.DPH_INST_SUMMARY." localSheetId="35" hidden="1">{"DPH_INST_SUMMARY",#N/A,FALSE,"SUMMARY-INSTS"}</definedName>
    <definedName name="wrn.DPH_INST_SUMMARY." localSheetId="37" hidden="1">{"DPH_INST_SUMMARY",#N/A,FALSE,"SUMMARY-INSTS"}</definedName>
    <definedName name="wrn.DPH_INST_SUMMARY." localSheetId="36" hidden="1">{"DPH_INST_SUMMARY",#N/A,FALSE,"SUMMARY-INSTS"}</definedName>
    <definedName name="wrn.DPH_INST_SUMMARY." localSheetId="33" hidden="1">{"DPH_INST_SUMMARY",#N/A,FALSE,"SUMMARY-INSTS"}</definedName>
    <definedName name="wrn.DPH_INST_SUMMARY." localSheetId="34" hidden="1">{"DPH_INST_SUMMARY",#N/A,FALSE,"SUMMARY-INSTS"}</definedName>
    <definedName name="wrn.DPH_INST_SUMMARY." localSheetId="31" hidden="1">{"DPH_INST_SUMMARY",#N/A,FALSE,"SUMMARY-INSTS"}</definedName>
    <definedName name="wrn.DPH_INST_SUMMARY." hidden="1">{"DPH_INST_SUMMARY",#N/A,FALSE,"SUMMARY-INSTS"}</definedName>
    <definedName name="wrn.DRAW." localSheetId="35" hidden="1">{#N/A,#N/A,FALSE,"DWG";#N/A,#N/A,FALSE,"TOTAL";#N/A,#N/A,FALSE,"pfd";#N/A,#N/A,FALSE,"PIDS";#N/A,#N/A,FALSE,"plan";#N/A,#N/A,FALSE,"Pipe";#N/A,#N/A,FALSE,"Civil";#N/A,#N/A,FALSE,"CNTRL";#N/A,#N/A,FALSE,"Elect";#N/A,#N/A,FALSE,"mqs"}</definedName>
    <definedName name="wrn.DRAW." localSheetId="37" hidden="1">{#N/A,#N/A,FALSE,"DWG";#N/A,#N/A,FALSE,"TOTAL";#N/A,#N/A,FALSE,"pfd";#N/A,#N/A,FALSE,"PIDS";#N/A,#N/A,FALSE,"plan";#N/A,#N/A,FALSE,"Pipe";#N/A,#N/A,FALSE,"Civil";#N/A,#N/A,FALSE,"CNTRL";#N/A,#N/A,FALSE,"Elect";#N/A,#N/A,FALSE,"mqs"}</definedName>
    <definedName name="wrn.DRAW." localSheetId="36" hidden="1">{#N/A,#N/A,FALSE,"DWG";#N/A,#N/A,FALSE,"TOTAL";#N/A,#N/A,FALSE,"pfd";#N/A,#N/A,FALSE,"PIDS";#N/A,#N/A,FALSE,"plan";#N/A,#N/A,FALSE,"Pipe";#N/A,#N/A,FALSE,"Civil";#N/A,#N/A,FALSE,"CNTRL";#N/A,#N/A,FALSE,"Elect";#N/A,#N/A,FALSE,"mqs"}</definedName>
    <definedName name="wrn.DRAW." localSheetId="33" hidden="1">{#N/A,#N/A,FALSE,"DWG";#N/A,#N/A,FALSE,"TOTAL";#N/A,#N/A,FALSE,"pfd";#N/A,#N/A,FALSE,"PIDS";#N/A,#N/A,FALSE,"plan";#N/A,#N/A,FALSE,"Pipe";#N/A,#N/A,FALSE,"Civil";#N/A,#N/A,FALSE,"CNTRL";#N/A,#N/A,FALSE,"Elect";#N/A,#N/A,FALSE,"mqs"}</definedName>
    <definedName name="wrn.DRAW." localSheetId="34" hidden="1">{#N/A,#N/A,FALSE,"DWG";#N/A,#N/A,FALSE,"TOTAL";#N/A,#N/A,FALSE,"pfd";#N/A,#N/A,FALSE,"PIDS";#N/A,#N/A,FALSE,"plan";#N/A,#N/A,FALSE,"Pipe";#N/A,#N/A,FALSE,"Civil";#N/A,#N/A,FALSE,"CNTRL";#N/A,#N/A,FALSE,"Elect";#N/A,#N/A,FALSE,"mqs"}</definedName>
    <definedName name="wrn.DRAW." localSheetId="31" hidden="1">{#N/A,#N/A,FALSE,"DWG";#N/A,#N/A,FALSE,"TOTAL";#N/A,#N/A,FALSE,"pfd";#N/A,#N/A,FALSE,"PIDS";#N/A,#N/A,FALSE,"plan";#N/A,#N/A,FALSE,"Pipe";#N/A,#N/A,FALSE,"Civil";#N/A,#N/A,FALSE,"CNTRL";#N/A,#N/A,FALSE,"Elect";#N/A,#N/A,FALSE,"mqs"}</definedName>
    <definedName name="wrn.DRAW." hidden="1">{#N/A,#N/A,FALSE,"DWG";#N/A,#N/A,FALSE,"TOTAL";#N/A,#N/A,FALSE,"pfd";#N/A,#N/A,FALSE,"PIDS";#N/A,#N/A,FALSE,"plan";#N/A,#N/A,FALSE,"Pipe";#N/A,#N/A,FALSE,"Civil";#N/A,#N/A,FALSE,"CNTRL";#N/A,#N/A,FALSE,"Elect";#N/A,#N/A,FALSE,"mqs"}</definedName>
    <definedName name="wrn.e.._.Actual._.Schedules." localSheetId="35" hidden="1">{#N/A,#N/A,FALSE,"Cover";#N/A,#N/A,FALSE,"ACT M-M";#N/A,#N/A,FALSE,"ACT GRS";#N/A,#N/A,FALSE,"ACT UG"}</definedName>
    <definedName name="wrn.e.._.Actual._.Schedules." localSheetId="37" hidden="1">{#N/A,#N/A,FALSE,"Cover";#N/A,#N/A,FALSE,"ACT M-M";#N/A,#N/A,FALSE,"ACT GRS";#N/A,#N/A,FALSE,"ACT UG"}</definedName>
    <definedName name="wrn.e.._.Actual._.Schedules." localSheetId="36" hidden="1">{#N/A,#N/A,FALSE,"Cover";#N/A,#N/A,FALSE,"ACT M-M";#N/A,#N/A,FALSE,"ACT GRS";#N/A,#N/A,FALSE,"ACT UG"}</definedName>
    <definedName name="wrn.e.._.Actual._.Schedules." localSheetId="33" hidden="1">{#N/A,#N/A,FALSE,"Cover";#N/A,#N/A,FALSE,"ACT M-M";#N/A,#N/A,FALSE,"ACT GRS";#N/A,#N/A,FALSE,"ACT UG"}</definedName>
    <definedName name="wrn.e.._.Actual._.Schedules." localSheetId="34" hidden="1">{#N/A,#N/A,FALSE,"Cover";#N/A,#N/A,FALSE,"ACT M-M";#N/A,#N/A,FALSE,"ACT GRS";#N/A,#N/A,FALSE,"ACT UG"}</definedName>
    <definedName name="wrn.e.._.Actual._.Schedules." localSheetId="31" hidden="1">{#N/A,#N/A,FALSE,"Cover";#N/A,#N/A,FALSE,"ACT M-M";#N/A,#N/A,FALSE,"ACT GRS";#N/A,#N/A,FALSE,"ACT UG"}</definedName>
    <definedName name="wrn.e.._.Actual._.Schedules." hidden="1">{#N/A,#N/A,FALSE,"Cover";#N/A,#N/A,FALSE,"ACT M-M";#N/A,#N/A,FALSE,"ACT GRS";#N/A,#N/A,FALSE,"ACT UG"}</definedName>
    <definedName name="wrn.e.._.Labor._.Rates." localSheetId="35" hidden="1">{#N/A,#N/A,FALSE,"Mpwr Rates";#N/A,#N/A,FALSE,"Mpwr Indirect Rates";#N/A,#N/A,FALSE,"Mpwr Allocations"}</definedName>
    <definedName name="wrn.e.._.Labor._.Rates." localSheetId="37" hidden="1">{#N/A,#N/A,FALSE,"Mpwr Rates";#N/A,#N/A,FALSE,"Mpwr Indirect Rates";#N/A,#N/A,FALSE,"Mpwr Allocations"}</definedName>
    <definedName name="wrn.e.._.Labor._.Rates." localSheetId="36" hidden="1">{#N/A,#N/A,FALSE,"Mpwr Rates";#N/A,#N/A,FALSE,"Mpwr Indirect Rates";#N/A,#N/A,FALSE,"Mpwr Allocations"}</definedName>
    <definedName name="wrn.e.._.Labor._.Rates." localSheetId="33" hidden="1">{#N/A,#N/A,FALSE,"Mpwr Rates";#N/A,#N/A,FALSE,"Mpwr Indirect Rates";#N/A,#N/A,FALSE,"Mpwr Allocations"}</definedName>
    <definedName name="wrn.e.._.Labor._.Rates." localSheetId="34" hidden="1">{#N/A,#N/A,FALSE,"Mpwr Rates";#N/A,#N/A,FALSE,"Mpwr Indirect Rates";#N/A,#N/A,FALSE,"Mpwr Allocations"}</definedName>
    <definedName name="wrn.e.._.Labor._.Rates." localSheetId="31" hidden="1">{#N/A,#N/A,FALSE,"Mpwr Rates";#N/A,#N/A,FALSE,"Mpwr Indirect Rates";#N/A,#N/A,FALSE,"Mpwr Allocations"}</definedName>
    <definedName name="wrn.e.._.Labor._.Rates." hidden="1">{#N/A,#N/A,FALSE,"Mpwr Rates";#N/A,#N/A,FALSE,"Mpwr Indirect Rates";#N/A,#N/A,FALSE,"Mpwr Allocations"}</definedName>
    <definedName name="wrn.e.._.Project._.Sharing." localSheetId="35" hidden="1">{#N/A,#N/A,TRUE,"Title Page, Project";#N/A,#N/A,TRUE,"Project Summary, Overall";#N/A,#N/A,TRUE,"Summary, Sharing";#N/A,#N/A,TRUE,"Sharing, Tax Impacts";#N/A,#N/A,TRUE,"Sharing, Incremental";#N/A,#N/A,TRUE,"Sharing, Base";#N/A,#N/A,TRUE,"Adjusted Metal Strip, Base";#N/A,#N/A,TRUE,"Sharing, Base PLUS";#N/A,#N/A,TRUE,"Adjusted Metal Strip, Base PLUS";#N/A,#N/A,TRUE,"Metal, Incremental";#N/A,#N/A,TRUE,"Metal, Base";#N/A,#N/A,TRUE,"Metal, Base PLUS";#N/A,#N/A,TRUE,"Taxes -- PT-FI &amp; Rio Tinto";#N/A,#N/A,TRUE,"Sharing, Closure Costs"}</definedName>
    <definedName name="wrn.e.._.Project._.Sharing." localSheetId="37" hidden="1">{#N/A,#N/A,TRUE,"Title Page, Project";#N/A,#N/A,TRUE,"Project Summary, Overall";#N/A,#N/A,TRUE,"Summary, Sharing";#N/A,#N/A,TRUE,"Sharing, Tax Impacts";#N/A,#N/A,TRUE,"Sharing, Incremental";#N/A,#N/A,TRUE,"Sharing, Base";#N/A,#N/A,TRUE,"Adjusted Metal Strip, Base";#N/A,#N/A,TRUE,"Sharing, Base PLUS";#N/A,#N/A,TRUE,"Adjusted Metal Strip, Base PLUS";#N/A,#N/A,TRUE,"Metal, Incremental";#N/A,#N/A,TRUE,"Metal, Base";#N/A,#N/A,TRUE,"Metal, Base PLUS";#N/A,#N/A,TRUE,"Taxes -- PT-FI &amp; Rio Tinto";#N/A,#N/A,TRUE,"Sharing, Closure Costs"}</definedName>
    <definedName name="wrn.e.._.Project._.Sharing." localSheetId="36" hidden="1">{#N/A,#N/A,TRUE,"Title Page, Project";#N/A,#N/A,TRUE,"Project Summary, Overall";#N/A,#N/A,TRUE,"Summary, Sharing";#N/A,#N/A,TRUE,"Sharing, Tax Impacts";#N/A,#N/A,TRUE,"Sharing, Incremental";#N/A,#N/A,TRUE,"Sharing, Base";#N/A,#N/A,TRUE,"Adjusted Metal Strip, Base";#N/A,#N/A,TRUE,"Sharing, Base PLUS";#N/A,#N/A,TRUE,"Adjusted Metal Strip, Base PLUS";#N/A,#N/A,TRUE,"Metal, Incremental";#N/A,#N/A,TRUE,"Metal, Base";#N/A,#N/A,TRUE,"Metal, Base PLUS";#N/A,#N/A,TRUE,"Taxes -- PT-FI &amp; Rio Tinto";#N/A,#N/A,TRUE,"Sharing, Closure Costs"}</definedName>
    <definedName name="wrn.e.._.Project._.Sharing." localSheetId="33" hidden="1">{#N/A,#N/A,TRUE,"Title Page, Project";#N/A,#N/A,TRUE,"Project Summary, Overall";#N/A,#N/A,TRUE,"Summary, Sharing";#N/A,#N/A,TRUE,"Sharing, Tax Impacts";#N/A,#N/A,TRUE,"Sharing, Incremental";#N/A,#N/A,TRUE,"Sharing, Base";#N/A,#N/A,TRUE,"Adjusted Metal Strip, Base";#N/A,#N/A,TRUE,"Sharing, Base PLUS";#N/A,#N/A,TRUE,"Adjusted Metal Strip, Base PLUS";#N/A,#N/A,TRUE,"Metal, Incremental";#N/A,#N/A,TRUE,"Metal, Base";#N/A,#N/A,TRUE,"Metal, Base PLUS";#N/A,#N/A,TRUE,"Taxes -- PT-FI &amp; Rio Tinto";#N/A,#N/A,TRUE,"Sharing, Closure Costs"}</definedName>
    <definedName name="wrn.e.._.Project._.Sharing." localSheetId="34" hidden="1">{#N/A,#N/A,TRUE,"Title Page, Project";#N/A,#N/A,TRUE,"Project Summary, Overall";#N/A,#N/A,TRUE,"Summary, Sharing";#N/A,#N/A,TRUE,"Sharing, Tax Impacts";#N/A,#N/A,TRUE,"Sharing, Incremental";#N/A,#N/A,TRUE,"Sharing, Base";#N/A,#N/A,TRUE,"Adjusted Metal Strip, Base";#N/A,#N/A,TRUE,"Sharing, Base PLUS";#N/A,#N/A,TRUE,"Adjusted Metal Strip, Base PLUS";#N/A,#N/A,TRUE,"Metal, Incremental";#N/A,#N/A,TRUE,"Metal, Base";#N/A,#N/A,TRUE,"Metal, Base PLUS";#N/A,#N/A,TRUE,"Taxes -- PT-FI &amp; Rio Tinto";#N/A,#N/A,TRUE,"Sharing, Closure Costs"}</definedName>
    <definedName name="wrn.e.._.Project._.Sharing." localSheetId="31" hidden="1">{#N/A,#N/A,TRUE,"Title Page, Project";#N/A,#N/A,TRUE,"Project Summary, Overall";#N/A,#N/A,TRUE,"Summary, Sharing";#N/A,#N/A,TRUE,"Sharing, Tax Impacts";#N/A,#N/A,TRUE,"Sharing, Incremental";#N/A,#N/A,TRUE,"Sharing, Base";#N/A,#N/A,TRUE,"Adjusted Metal Strip, Base";#N/A,#N/A,TRUE,"Sharing, Base PLUS";#N/A,#N/A,TRUE,"Adjusted Metal Strip, Base PLUS";#N/A,#N/A,TRUE,"Metal, Incremental";#N/A,#N/A,TRUE,"Metal, Base";#N/A,#N/A,TRUE,"Metal, Base PLUS";#N/A,#N/A,TRUE,"Taxes -- PT-FI &amp; Rio Tinto";#N/A,#N/A,TRUE,"Sharing, Closure Costs"}</definedName>
    <definedName name="wrn.e.._.Project._.Sharing." hidden="1">{#N/A,#N/A,TRUE,"Title Page, Project";#N/A,#N/A,TRUE,"Project Summary, Overall";#N/A,#N/A,TRUE,"Summary, Sharing";#N/A,#N/A,TRUE,"Sharing, Tax Impacts";#N/A,#N/A,TRUE,"Sharing, Incremental";#N/A,#N/A,TRUE,"Sharing, Base";#N/A,#N/A,TRUE,"Adjusted Metal Strip, Base";#N/A,#N/A,TRUE,"Sharing, Base PLUS";#N/A,#N/A,TRUE,"Adjusted Metal Strip, Base PLUS";#N/A,#N/A,TRUE,"Metal, Incremental";#N/A,#N/A,TRUE,"Metal, Base";#N/A,#N/A,TRUE,"Metal, Base PLUS";#N/A,#N/A,TRUE,"Taxes -- PT-FI &amp; Rio Tinto";#N/A,#N/A,TRUE,"Sharing, Closure Costs"}</definedName>
    <definedName name="wrn.EE.FF.._.LPHSA." hidden="1">{#N/A,#N/A,FALSE,"BB GG - D";#N/A,#N/A,FALSE,"G&amp;P Mens";#N/A,#N/A,FALSE,"G&amp;P Acum";#N/A,#N/A,FALSE,"GPA Mens Ajust ";#N/A,#N/A,FALSE,"REI";#N/A,#N/A,FALSE,"G&amp;P Mens Resum"}</definedName>
    <definedName name="wrn.EE.FF.._.LPHSA._.ERP." hidden="1">{#N/A,#N/A,FALSE,"BB GG - ERP";#N/A,#N/A,FALSE,"G&amp;P Mens - ERP";#N/A,#N/A,FALSE,"G&amp;P Acum -ERP";#N/A,#N/A,FALSE,"GPA Mens Ajust - ERP"}</definedName>
    <definedName name="wrn.Ejec.Pres.98." localSheetId="35" hidden="1">{#N/A,#N/A,FALSE,"Ejec98"}</definedName>
    <definedName name="wrn.Ejec.Pres.98." localSheetId="37" hidden="1">{#N/A,#N/A,FALSE,"Ejec98"}</definedName>
    <definedName name="wrn.Ejec.Pres.98." localSheetId="36" hidden="1">{#N/A,#N/A,FALSE,"Ejec98"}</definedName>
    <definedName name="wrn.Ejec.Pres.98." localSheetId="33" hidden="1">{#N/A,#N/A,FALSE,"Ejec98"}</definedName>
    <definedName name="wrn.Ejec.Pres.98." localSheetId="34" hidden="1">{#N/A,#N/A,FALSE,"Ejec98"}</definedName>
    <definedName name="wrn.Ejec.Pres.98." localSheetId="31" hidden="1">{#N/A,#N/A,FALSE,"Ejec98"}</definedName>
    <definedName name="wrn.Ejec.Pres.98." hidden="1">{#N/A,#N/A,FALSE,"Ejec98"}</definedName>
    <definedName name="wrn.El._.Indio._.Production._.Summary." localSheetId="35" hidden="1">{#N/A,#N/A,FALSE,"summary";#N/A,#N/A,FALSE,"SumGraph"}</definedName>
    <definedName name="wrn.El._.Indio._.Production._.Summary." localSheetId="37" hidden="1">{#N/A,#N/A,FALSE,"summary";#N/A,#N/A,FALSE,"SumGraph"}</definedName>
    <definedName name="wrn.El._.Indio._.Production._.Summary." localSheetId="36" hidden="1">{#N/A,#N/A,FALSE,"summary";#N/A,#N/A,FALSE,"SumGraph"}</definedName>
    <definedName name="wrn.El._.Indio._.Production._.Summary." localSheetId="30" hidden="1">{#N/A,#N/A,FALSE,"summary";#N/A,#N/A,FALSE,"SumGraph"}</definedName>
    <definedName name="wrn.El._.Indio._.Production._.Summary." localSheetId="33" hidden="1">{#N/A,#N/A,FALSE,"summary";#N/A,#N/A,FALSE,"SumGraph"}</definedName>
    <definedName name="wrn.El._.Indio._.Production._.Summary." localSheetId="34" hidden="1">{#N/A,#N/A,FALSE,"summary";#N/A,#N/A,FALSE,"SumGraph"}</definedName>
    <definedName name="wrn.El._.Indio._.Production._.Summary." localSheetId="31" hidden="1">{#N/A,#N/A,FALSE,"summary";#N/A,#N/A,FALSE,"SumGraph"}</definedName>
    <definedName name="wrn.El._.Indio._.Production._.Summary." localSheetId="29" hidden="1">{#N/A,#N/A,FALSE,"summary";#N/A,#N/A,FALSE,"SumGraph"}</definedName>
    <definedName name="wrn.El._.Indio._.Production._.Summary." hidden="1">{#N/A,#N/A,FALSE,"summary";#N/A,#N/A,FALSE,"SumGraph"}</definedName>
    <definedName name="wrn.El._.Indio._.Production._.Summary._1" localSheetId="35" hidden="1">{#N/A,#N/A,FALSE,"summary";#N/A,#N/A,FALSE,"SumGraph"}</definedName>
    <definedName name="wrn.El._.Indio._.Production._.Summary._1" localSheetId="37" hidden="1">{#N/A,#N/A,FALSE,"summary";#N/A,#N/A,FALSE,"SumGraph"}</definedName>
    <definedName name="wrn.El._.Indio._.Production._.Summary._1" localSheetId="36" hidden="1">{#N/A,#N/A,FALSE,"summary";#N/A,#N/A,FALSE,"SumGraph"}</definedName>
    <definedName name="wrn.El._.Indio._.Production._.Summary._1" localSheetId="33" hidden="1">{#N/A,#N/A,FALSE,"summary";#N/A,#N/A,FALSE,"SumGraph"}</definedName>
    <definedName name="wrn.El._.Indio._.Production._.Summary._1" localSheetId="34" hidden="1">{#N/A,#N/A,FALSE,"summary";#N/A,#N/A,FALSE,"SumGraph"}</definedName>
    <definedName name="wrn.El._.Indio._.Production._.Summary._1" localSheetId="31" hidden="1">{#N/A,#N/A,FALSE,"summary";#N/A,#N/A,FALSE,"SumGraph"}</definedName>
    <definedName name="wrn.El._.Indio._.Production._.Summary._1" hidden="1">{#N/A,#N/A,FALSE,"summary";#N/A,#N/A,FALSE,"SumGraph"}</definedName>
    <definedName name="wrn.elarco." localSheetId="35" hidden="1">{#N/A,#N/A,TRUE,"Cash Flow";#N/A,#N/A,TRUE,"Capital Costs";#N/A,#N/A,TRUE,"Operating Costs";#N/A,#N/A,TRUE,"Unit Operating Costs";#N/A,#N/A,TRUE,"Mine Production";#N/A,#N/A,TRUE,"Cost Basis 1";#N/A,#N/A,TRUE,"Cost Basis 2"}</definedName>
    <definedName name="wrn.elarco." localSheetId="37" hidden="1">{#N/A,#N/A,TRUE,"Cash Flow";#N/A,#N/A,TRUE,"Capital Costs";#N/A,#N/A,TRUE,"Operating Costs";#N/A,#N/A,TRUE,"Unit Operating Costs";#N/A,#N/A,TRUE,"Mine Production";#N/A,#N/A,TRUE,"Cost Basis 1";#N/A,#N/A,TRUE,"Cost Basis 2"}</definedName>
    <definedName name="wrn.elarco." localSheetId="36" hidden="1">{#N/A,#N/A,TRUE,"Cash Flow";#N/A,#N/A,TRUE,"Capital Costs";#N/A,#N/A,TRUE,"Operating Costs";#N/A,#N/A,TRUE,"Unit Operating Costs";#N/A,#N/A,TRUE,"Mine Production";#N/A,#N/A,TRUE,"Cost Basis 1";#N/A,#N/A,TRUE,"Cost Basis 2"}</definedName>
    <definedName name="wrn.elarco." localSheetId="33" hidden="1">{#N/A,#N/A,TRUE,"Cash Flow";#N/A,#N/A,TRUE,"Capital Costs";#N/A,#N/A,TRUE,"Operating Costs";#N/A,#N/A,TRUE,"Unit Operating Costs";#N/A,#N/A,TRUE,"Mine Production";#N/A,#N/A,TRUE,"Cost Basis 1";#N/A,#N/A,TRUE,"Cost Basis 2"}</definedName>
    <definedName name="wrn.elarco." localSheetId="34" hidden="1">{#N/A,#N/A,TRUE,"Cash Flow";#N/A,#N/A,TRUE,"Capital Costs";#N/A,#N/A,TRUE,"Operating Costs";#N/A,#N/A,TRUE,"Unit Operating Costs";#N/A,#N/A,TRUE,"Mine Production";#N/A,#N/A,TRUE,"Cost Basis 1";#N/A,#N/A,TRUE,"Cost Basis 2"}</definedName>
    <definedName name="wrn.elarco." localSheetId="31" hidden="1">{#N/A,#N/A,TRUE,"Cash Flow";#N/A,#N/A,TRUE,"Capital Costs";#N/A,#N/A,TRUE,"Operating Costs";#N/A,#N/A,TRUE,"Unit Operating Costs";#N/A,#N/A,TRUE,"Mine Production";#N/A,#N/A,TRUE,"Cost Basis 1";#N/A,#N/A,TRUE,"Cost Basis 2"}</definedName>
    <definedName name="wrn.elarco." hidden="1">{#N/A,#N/A,TRUE,"Cash Flow";#N/A,#N/A,TRUE,"Capital Costs";#N/A,#N/A,TRUE,"Operating Costs";#N/A,#N/A,TRUE,"Unit Operating Costs";#N/A,#N/A,TRUE,"Mine Production";#N/A,#N/A,TRUE,"Cost Basis 1";#N/A,#N/A,TRUE,"Cost Basis 2"}</definedName>
    <definedName name="wrn.elect." localSheetId="3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37"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3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3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3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3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RCIDAD._.OFERTA._.DILUENTE." hidden="1">{#N/A,#N/A,FALSE,"1111A";#N/A,#N/A,FALSE,"1111B";#N/A,#N/A,FALSE,"1121";#N/A,#N/A,FALSE,"1131A";#N/A,#N/A,FALSE,"1131B";#N/A,#N/A,FALSE,"1231A";#N/A,#N/A,FALSE,"1231B";#N/A,#N/A,FALSE,"125";#N/A,#N/A,FALSE,"222";#N/A,#N/A,FALSE,"223"}</definedName>
    <definedName name="wrn.elist1." localSheetId="35" hidden="1">{#N/A,#N/A,FALSE,"E1";#N/A,#N/A,FALSE,"E1 (2)"}</definedName>
    <definedName name="wrn.elist1." localSheetId="37" hidden="1">{#N/A,#N/A,FALSE,"E1";#N/A,#N/A,FALSE,"E1 (2)"}</definedName>
    <definedName name="wrn.elist1." localSheetId="36" hidden="1">{#N/A,#N/A,FALSE,"E1";#N/A,#N/A,FALSE,"E1 (2)"}</definedName>
    <definedName name="wrn.elist1." localSheetId="33" hidden="1">{#N/A,#N/A,FALSE,"E1";#N/A,#N/A,FALSE,"E1 (2)"}</definedName>
    <definedName name="wrn.elist1." localSheetId="34" hidden="1">{#N/A,#N/A,FALSE,"E1";#N/A,#N/A,FALSE,"E1 (2)"}</definedName>
    <definedName name="wrn.elist1." localSheetId="31" hidden="1">{#N/A,#N/A,FALSE,"E1";#N/A,#N/A,FALSE,"E1 (2)"}</definedName>
    <definedName name="wrn.elist1." hidden="1">{#N/A,#N/A,FALSE,"E1";#N/A,#N/A,FALSE,"E1 (2)"}</definedName>
    <definedName name="wrn.ep10." localSheetId="35" hidden="1">{#N/A,#N/A,FALSE,"masez (10)";#N/A,#N/A,FALSE,"masez (7)";#N/A,#N/A,FALSE,"masez (6)";#N/A,#N/A,FALSE,"masez (5)";#N/A,#N/A,FALSE,"masez (4)";#N/A,#N/A,FALSE,"masez (3)";#N/A,#N/A,FALSE,"masez (2)";#N/A,#N/A,FALSE,"GME";#N/A,#N/A,FALSE,"masez"}</definedName>
    <definedName name="wrn.ep10." localSheetId="37" hidden="1">{#N/A,#N/A,FALSE,"masez (10)";#N/A,#N/A,FALSE,"masez (7)";#N/A,#N/A,FALSE,"masez (6)";#N/A,#N/A,FALSE,"masez (5)";#N/A,#N/A,FALSE,"masez (4)";#N/A,#N/A,FALSE,"masez (3)";#N/A,#N/A,FALSE,"masez (2)";#N/A,#N/A,FALSE,"GME";#N/A,#N/A,FALSE,"masez"}</definedName>
    <definedName name="wrn.ep10." localSheetId="36" hidden="1">{#N/A,#N/A,FALSE,"masez (10)";#N/A,#N/A,FALSE,"masez (7)";#N/A,#N/A,FALSE,"masez (6)";#N/A,#N/A,FALSE,"masez (5)";#N/A,#N/A,FALSE,"masez (4)";#N/A,#N/A,FALSE,"masez (3)";#N/A,#N/A,FALSE,"masez (2)";#N/A,#N/A,FALSE,"GME";#N/A,#N/A,FALSE,"masez"}</definedName>
    <definedName name="wrn.ep10." localSheetId="30" hidden="1">{#N/A,#N/A,FALSE,"masez (10)";#N/A,#N/A,FALSE,"masez (7)";#N/A,#N/A,FALSE,"masez (6)";#N/A,#N/A,FALSE,"masez (5)";#N/A,#N/A,FALSE,"masez (4)";#N/A,#N/A,FALSE,"masez (3)";#N/A,#N/A,FALSE,"masez (2)";#N/A,#N/A,FALSE,"GME";#N/A,#N/A,FALSE,"masez"}</definedName>
    <definedName name="wrn.ep10." localSheetId="33" hidden="1">{#N/A,#N/A,FALSE,"masez (10)";#N/A,#N/A,FALSE,"masez (7)";#N/A,#N/A,FALSE,"masez (6)";#N/A,#N/A,FALSE,"masez (5)";#N/A,#N/A,FALSE,"masez (4)";#N/A,#N/A,FALSE,"masez (3)";#N/A,#N/A,FALSE,"masez (2)";#N/A,#N/A,FALSE,"GME";#N/A,#N/A,FALSE,"masez"}</definedName>
    <definedName name="wrn.ep10." localSheetId="34" hidden="1">{#N/A,#N/A,FALSE,"masez (10)";#N/A,#N/A,FALSE,"masez (7)";#N/A,#N/A,FALSE,"masez (6)";#N/A,#N/A,FALSE,"masez (5)";#N/A,#N/A,FALSE,"masez (4)";#N/A,#N/A,FALSE,"masez (3)";#N/A,#N/A,FALSE,"masez (2)";#N/A,#N/A,FALSE,"GME";#N/A,#N/A,FALSE,"masez"}</definedName>
    <definedName name="wrn.ep10." localSheetId="31" hidden="1">{#N/A,#N/A,FALSE,"masez (10)";#N/A,#N/A,FALSE,"masez (7)";#N/A,#N/A,FALSE,"masez (6)";#N/A,#N/A,FALSE,"masez (5)";#N/A,#N/A,FALSE,"masez (4)";#N/A,#N/A,FALSE,"masez (3)";#N/A,#N/A,FALSE,"masez (2)";#N/A,#N/A,FALSE,"GME";#N/A,#N/A,FALSE,"masez"}</definedName>
    <definedName name="wrn.ep10." localSheetId="29"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ep10._1" localSheetId="35" hidden="1">{#N/A,#N/A,FALSE,"masez (10)";#N/A,#N/A,FALSE,"masez (7)";#N/A,#N/A,FALSE,"masez (6)";#N/A,#N/A,FALSE,"masez (5)";#N/A,#N/A,FALSE,"masez (4)";#N/A,#N/A,FALSE,"masez (3)";#N/A,#N/A,FALSE,"masez (2)";#N/A,#N/A,FALSE,"GME";#N/A,#N/A,FALSE,"masez"}</definedName>
    <definedName name="wrn.ep10._1" localSheetId="37" hidden="1">{#N/A,#N/A,FALSE,"masez (10)";#N/A,#N/A,FALSE,"masez (7)";#N/A,#N/A,FALSE,"masez (6)";#N/A,#N/A,FALSE,"masez (5)";#N/A,#N/A,FALSE,"masez (4)";#N/A,#N/A,FALSE,"masez (3)";#N/A,#N/A,FALSE,"masez (2)";#N/A,#N/A,FALSE,"GME";#N/A,#N/A,FALSE,"masez"}</definedName>
    <definedName name="wrn.ep10._1" localSheetId="36" hidden="1">{#N/A,#N/A,FALSE,"masez (10)";#N/A,#N/A,FALSE,"masez (7)";#N/A,#N/A,FALSE,"masez (6)";#N/A,#N/A,FALSE,"masez (5)";#N/A,#N/A,FALSE,"masez (4)";#N/A,#N/A,FALSE,"masez (3)";#N/A,#N/A,FALSE,"masez (2)";#N/A,#N/A,FALSE,"GME";#N/A,#N/A,FALSE,"masez"}</definedName>
    <definedName name="wrn.ep10._1" localSheetId="33" hidden="1">{#N/A,#N/A,FALSE,"masez (10)";#N/A,#N/A,FALSE,"masez (7)";#N/A,#N/A,FALSE,"masez (6)";#N/A,#N/A,FALSE,"masez (5)";#N/A,#N/A,FALSE,"masez (4)";#N/A,#N/A,FALSE,"masez (3)";#N/A,#N/A,FALSE,"masez (2)";#N/A,#N/A,FALSE,"GME";#N/A,#N/A,FALSE,"masez"}</definedName>
    <definedName name="wrn.ep10._1" localSheetId="34" hidden="1">{#N/A,#N/A,FALSE,"masez (10)";#N/A,#N/A,FALSE,"masez (7)";#N/A,#N/A,FALSE,"masez (6)";#N/A,#N/A,FALSE,"masez (5)";#N/A,#N/A,FALSE,"masez (4)";#N/A,#N/A,FALSE,"masez (3)";#N/A,#N/A,FALSE,"masez (2)";#N/A,#N/A,FALSE,"GME";#N/A,#N/A,FALSE,"masez"}</definedName>
    <definedName name="wrn.ep10._1" localSheetId="31" hidden="1">{#N/A,#N/A,FALSE,"masez (10)";#N/A,#N/A,FALSE,"masez (7)";#N/A,#N/A,FALSE,"masez (6)";#N/A,#N/A,FALSE,"masez (5)";#N/A,#N/A,FALSE,"masez (4)";#N/A,#N/A,FALSE,"masez (3)";#N/A,#N/A,FALSE,"masez (2)";#N/A,#N/A,FALSE,"GME";#N/A,#N/A,FALSE,"masez"}</definedName>
    <definedName name="wrn.ep10._1" hidden="1">{#N/A,#N/A,FALSE,"masez (10)";#N/A,#N/A,FALSE,"masez (7)";#N/A,#N/A,FALSE,"masez (6)";#N/A,#N/A,FALSE,"masez (5)";#N/A,#N/A,FALSE,"masez (4)";#N/A,#N/A,FALSE,"masez (3)";#N/A,#N/A,FALSE,"masez (2)";#N/A,#N/A,FALSE,"GME";#N/A,#N/A,FALSE,"masez"}</definedName>
    <definedName name="wrn.ep10.a" localSheetId="35" hidden="1">{#N/A,#N/A,FALSE,"masez (10)";#N/A,#N/A,FALSE,"masez (7)";#N/A,#N/A,FALSE,"masez (6)";#N/A,#N/A,FALSE,"masez (5)";#N/A,#N/A,FALSE,"masez (4)";#N/A,#N/A,FALSE,"masez (3)";#N/A,#N/A,FALSE,"masez (2)";#N/A,#N/A,FALSE,"GME";#N/A,#N/A,FALSE,"masez"}</definedName>
    <definedName name="wrn.ep10.a" localSheetId="37" hidden="1">{#N/A,#N/A,FALSE,"masez (10)";#N/A,#N/A,FALSE,"masez (7)";#N/A,#N/A,FALSE,"masez (6)";#N/A,#N/A,FALSE,"masez (5)";#N/A,#N/A,FALSE,"masez (4)";#N/A,#N/A,FALSE,"masez (3)";#N/A,#N/A,FALSE,"masez (2)";#N/A,#N/A,FALSE,"GME";#N/A,#N/A,FALSE,"masez"}</definedName>
    <definedName name="wrn.ep10.a" localSheetId="36" hidden="1">{#N/A,#N/A,FALSE,"masez (10)";#N/A,#N/A,FALSE,"masez (7)";#N/A,#N/A,FALSE,"masez (6)";#N/A,#N/A,FALSE,"masez (5)";#N/A,#N/A,FALSE,"masez (4)";#N/A,#N/A,FALSE,"masez (3)";#N/A,#N/A,FALSE,"masez (2)";#N/A,#N/A,FALSE,"GME";#N/A,#N/A,FALSE,"masez"}</definedName>
    <definedName name="wrn.ep10.a" localSheetId="33" hidden="1">{#N/A,#N/A,FALSE,"masez (10)";#N/A,#N/A,FALSE,"masez (7)";#N/A,#N/A,FALSE,"masez (6)";#N/A,#N/A,FALSE,"masez (5)";#N/A,#N/A,FALSE,"masez (4)";#N/A,#N/A,FALSE,"masez (3)";#N/A,#N/A,FALSE,"masez (2)";#N/A,#N/A,FALSE,"GME";#N/A,#N/A,FALSE,"masez"}</definedName>
    <definedName name="wrn.ep10.a" localSheetId="34" hidden="1">{#N/A,#N/A,FALSE,"masez (10)";#N/A,#N/A,FALSE,"masez (7)";#N/A,#N/A,FALSE,"masez (6)";#N/A,#N/A,FALSE,"masez (5)";#N/A,#N/A,FALSE,"masez (4)";#N/A,#N/A,FALSE,"masez (3)";#N/A,#N/A,FALSE,"masez (2)";#N/A,#N/A,FALSE,"GME";#N/A,#N/A,FALSE,"masez"}</definedName>
    <definedName name="wrn.ep10.a" localSheetId="31" hidden="1">{#N/A,#N/A,FALSE,"masez (10)";#N/A,#N/A,FALSE,"masez (7)";#N/A,#N/A,FALSE,"masez (6)";#N/A,#N/A,FALSE,"masez (5)";#N/A,#N/A,FALSE,"masez (4)";#N/A,#N/A,FALSE,"masez (3)";#N/A,#N/A,FALSE,"masez (2)";#N/A,#N/A,FALSE,"GME";#N/A,#N/A,FALSE,"masez"}</definedName>
    <definedName name="wrn.ep10.a" hidden="1">{#N/A,#N/A,FALSE,"masez (10)";#N/A,#N/A,FALSE,"masez (7)";#N/A,#N/A,FALSE,"masez (6)";#N/A,#N/A,FALSE,"masez (5)";#N/A,#N/A,FALSE,"masez (4)";#N/A,#N/A,FALSE,"masez (3)";#N/A,#N/A,FALSE,"masez (2)";#N/A,#N/A,FALSE,"GME";#N/A,#N/A,FALSE,"masez"}</definedName>
    <definedName name="wrn.ep10.b" localSheetId="35" hidden="1">{#N/A,#N/A,FALSE,"masez (10)";#N/A,#N/A,FALSE,"masez (7)";#N/A,#N/A,FALSE,"masez (6)";#N/A,#N/A,FALSE,"masez (5)";#N/A,#N/A,FALSE,"masez (4)";#N/A,#N/A,FALSE,"masez (3)";#N/A,#N/A,FALSE,"masez (2)";#N/A,#N/A,FALSE,"GME";#N/A,#N/A,FALSE,"masez"}</definedName>
    <definedName name="wrn.ep10.b" localSheetId="37" hidden="1">{#N/A,#N/A,FALSE,"masez (10)";#N/A,#N/A,FALSE,"masez (7)";#N/A,#N/A,FALSE,"masez (6)";#N/A,#N/A,FALSE,"masez (5)";#N/A,#N/A,FALSE,"masez (4)";#N/A,#N/A,FALSE,"masez (3)";#N/A,#N/A,FALSE,"masez (2)";#N/A,#N/A,FALSE,"GME";#N/A,#N/A,FALSE,"masez"}</definedName>
    <definedName name="wrn.ep10.b" localSheetId="36" hidden="1">{#N/A,#N/A,FALSE,"masez (10)";#N/A,#N/A,FALSE,"masez (7)";#N/A,#N/A,FALSE,"masez (6)";#N/A,#N/A,FALSE,"masez (5)";#N/A,#N/A,FALSE,"masez (4)";#N/A,#N/A,FALSE,"masez (3)";#N/A,#N/A,FALSE,"masez (2)";#N/A,#N/A,FALSE,"GME";#N/A,#N/A,FALSE,"masez"}</definedName>
    <definedName name="wrn.ep10.b" localSheetId="33" hidden="1">{#N/A,#N/A,FALSE,"masez (10)";#N/A,#N/A,FALSE,"masez (7)";#N/A,#N/A,FALSE,"masez (6)";#N/A,#N/A,FALSE,"masez (5)";#N/A,#N/A,FALSE,"masez (4)";#N/A,#N/A,FALSE,"masez (3)";#N/A,#N/A,FALSE,"masez (2)";#N/A,#N/A,FALSE,"GME";#N/A,#N/A,FALSE,"masez"}</definedName>
    <definedName name="wrn.ep10.b" localSheetId="34" hidden="1">{#N/A,#N/A,FALSE,"masez (10)";#N/A,#N/A,FALSE,"masez (7)";#N/A,#N/A,FALSE,"masez (6)";#N/A,#N/A,FALSE,"masez (5)";#N/A,#N/A,FALSE,"masez (4)";#N/A,#N/A,FALSE,"masez (3)";#N/A,#N/A,FALSE,"masez (2)";#N/A,#N/A,FALSE,"GME";#N/A,#N/A,FALSE,"masez"}</definedName>
    <definedName name="wrn.ep10.b" localSheetId="31" hidden="1">{#N/A,#N/A,FALSE,"masez (10)";#N/A,#N/A,FALSE,"masez (7)";#N/A,#N/A,FALSE,"masez (6)";#N/A,#N/A,FALSE,"masez (5)";#N/A,#N/A,FALSE,"masez (4)";#N/A,#N/A,FALSE,"masez (3)";#N/A,#N/A,FALSE,"masez (2)";#N/A,#N/A,FALSE,"GME";#N/A,#N/A,FALSE,"masez"}</definedName>
    <definedName name="wrn.ep10.b" hidden="1">{#N/A,#N/A,FALSE,"masez (10)";#N/A,#N/A,FALSE,"masez (7)";#N/A,#N/A,FALSE,"masez (6)";#N/A,#N/A,FALSE,"masez (5)";#N/A,#N/A,FALSE,"masez (4)";#N/A,#N/A,FALSE,"masez (3)";#N/A,#N/A,FALSE,"masez (2)";#N/A,#N/A,FALSE,"GME";#N/A,#N/A,FALSE,"masez"}</definedName>
    <definedName name="wrn.ep10.c" localSheetId="35" hidden="1">{#N/A,#N/A,FALSE,"masez (10)";#N/A,#N/A,FALSE,"masez (7)";#N/A,#N/A,FALSE,"masez (6)";#N/A,#N/A,FALSE,"masez (5)";#N/A,#N/A,FALSE,"masez (4)";#N/A,#N/A,FALSE,"masez (3)";#N/A,#N/A,FALSE,"masez (2)";#N/A,#N/A,FALSE,"GME";#N/A,#N/A,FALSE,"masez"}</definedName>
    <definedName name="wrn.ep10.c" localSheetId="37" hidden="1">{#N/A,#N/A,FALSE,"masez (10)";#N/A,#N/A,FALSE,"masez (7)";#N/A,#N/A,FALSE,"masez (6)";#N/A,#N/A,FALSE,"masez (5)";#N/A,#N/A,FALSE,"masez (4)";#N/A,#N/A,FALSE,"masez (3)";#N/A,#N/A,FALSE,"masez (2)";#N/A,#N/A,FALSE,"GME";#N/A,#N/A,FALSE,"masez"}</definedName>
    <definedName name="wrn.ep10.c" localSheetId="36" hidden="1">{#N/A,#N/A,FALSE,"masez (10)";#N/A,#N/A,FALSE,"masez (7)";#N/A,#N/A,FALSE,"masez (6)";#N/A,#N/A,FALSE,"masez (5)";#N/A,#N/A,FALSE,"masez (4)";#N/A,#N/A,FALSE,"masez (3)";#N/A,#N/A,FALSE,"masez (2)";#N/A,#N/A,FALSE,"GME";#N/A,#N/A,FALSE,"masez"}</definedName>
    <definedName name="wrn.ep10.c" localSheetId="33" hidden="1">{#N/A,#N/A,FALSE,"masez (10)";#N/A,#N/A,FALSE,"masez (7)";#N/A,#N/A,FALSE,"masez (6)";#N/A,#N/A,FALSE,"masez (5)";#N/A,#N/A,FALSE,"masez (4)";#N/A,#N/A,FALSE,"masez (3)";#N/A,#N/A,FALSE,"masez (2)";#N/A,#N/A,FALSE,"GME";#N/A,#N/A,FALSE,"masez"}</definedName>
    <definedName name="wrn.ep10.c" localSheetId="34" hidden="1">{#N/A,#N/A,FALSE,"masez (10)";#N/A,#N/A,FALSE,"masez (7)";#N/A,#N/A,FALSE,"masez (6)";#N/A,#N/A,FALSE,"masez (5)";#N/A,#N/A,FALSE,"masez (4)";#N/A,#N/A,FALSE,"masez (3)";#N/A,#N/A,FALSE,"masez (2)";#N/A,#N/A,FALSE,"GME";#N/A,#N/A,FALSE,"masez"}</definedName>
    <definedName name="wrn.ep10.c" localSheetId="31" hidden="1">{#N/A,#N/A,FALSE,"masez (10)";#N/A,#N/A,FALSE,"masez (7)";#N/A,#N/A,FALSE,"masez (6)";#N/A,#N/A,FALSE,"masez (5)";#N/A,#N/A,FALSE,"masez (4)";#N/A,#N/A,FALSE,"masez (3)";#N/A,#N/A,FALSE,"masez (2)";#N/A,#N/A,FALSE,"GME";#N/A,#N/A,FALSE,"masez"}</definedName>
    <definedName name="wrn.ep10.c" hidden="1">{#N/A,#N/A,FALSE,"masez (10)";#N/A,#N/A,FALSE,"masez (7)";#N/A,#N/A,FALSE,"masez (6)";#N/A,#N/A,FALSE,"masez (5)";#N/A,#N/A,FALSE,"masez (4)";#N/A,#N/A,FALSE,"masez (3)";#N/A,#N/A,FALSE,"masez (2)";#N/A,#N/A,FALSE,"GME";#N/A,#N/A,FALSE,"masez"}</definedName>
    <definedName name="wrn.ep10.d" localSheetId="35" hidden="1">{#N/A,#N/A,FALSE,"masez (10)";#N/A,#N/A,FALSE,"masez (7)";#N/A,#N/A,FALSE,"masez (6)";#N/A,#N/A,FALSE,"masez (5)";#N/A,#N/A,FALSE,"masez (4)";#N/A,#N/A,FALSE,"masez (3)";#N/A,#N/A,FALSE,"masez (2)";#N/A,#N/A,FALSE,"GME";#N/A,#N/A,FALSE,"masez"}</definedName>
    <definedName name="wrn.ep10.d" localSheetId="37" hidden="1">{#N/A,#N/A,FALSE,"masez (10)";#N/A,#N/A,FALSE,"masez (7)";#N/A,#N/A,FALSE,"masez (6)";#N/A,#N/A,FALSE,"masez (5)";#N/A,#N/A,FALSE,"masez (4)";#N/A,#N/A,FALSE,"masez (3)";#N/A,#N/A,FALSE,"masez (2)";#N/A,#N/A,FALSE,"GME";#N/A,#N/A,FALSE,"masez"}</definedName>
    <definedName name="wrn.ep10.d" localSheetId="36" hidden="1">{#N/A,#N/A,FALSE,"masez (10)";#N/A,#N/A,FALSE,"masez (7)";#N/A,#N/A,FALSE,"masez (6)";#N/A,#N/A,FALSE,"masez (5)";#N/A,#N/A,FALSE,"masez (4)";#N/A,#N/A,FALSE,"masez (3)";#N/A,#N/A,FALSE,"masez (2)";#N/A,#N/A,FALSE,"GME";#N/A,#N/A,FALSE,"masez"}</definedName>
    <definedName name="wrn.ep10.d" localSheetId="33" hidden="1">{#N/A,#N/A,FALSE,"masez (10)";#N/A,#N/A,FALSE,"masez (7)";#N/A,#N/A,FALSE,"masez (6)";#N/A,#N/A,FALSE,"masez (5)";#N/A,#N/A,FALSE,"masez (4)";#N/A,#N/A,FALSE,"masez (3)";#N/A,#N/A,FALSE,"masez (2)";#N/A,#N/A,FALSE,"GME";#N/A,#N/A,FALSE,"masez"}</definedName>
    <definedName name="wrn.ep10.d" localSheetId="34" hidden="1">{#N/A,#N/A,FALSE,"masez (10)";#N/A,#N/A,FALSE,"masez (7)";#N/A,#N/A,FALSE,"masez (6)";#N/A,#N/A,FALSE,"masez (5)";#N/A,#N/A,FALSE,"masez (4)";#N/A,#N/A,FALSE,"masez (3)";#N/A,#N/A,FALSE,"masez (2)";#N/A,#N/A,FALSE,"GME";#N/A,#N/A,FALSE,"masez"}</definedName>
    <definedName name="wrn.ep10.d" localSheetId="31" hidden="1">{#N/A,#N/A,FALSE,"masez (10)";#N/A,#N/A,FALSE,"masez (7)";#N/A,#N/A,FALSE,"masez (6)";#N/A,#N/A,FALSE,"masez (5)";#N/A,#N/A,FALSE,"masez (4)";#N/A,#N/A,FALSE,"masez (3)";#N/A,#N/A,FALSE,"masez (2)";#N/A,#N/A,FALSE,"GME";#N/A,#N/A,FALSE,"masez"}</definedName>
    <definedName name="wrn.ep10.d" hidden="1">{#N/A,#N/A,FALSE,"masez (10)";#N/A,#N/A,FALSE,"masez (7)";#N/A,#N/A,FALSE,"masez (6)";#N/A,#N/A,FALSE,"masez (5)";#N/A,#N/A,FALSE,"masez (4)";#N/A,#N/A,FALSE,"masez (3)";#N/A,#N/A,FALSE,"masez (2)";#N/A,#N/A,FALSE,"GME";#N/A,#N/A,FALSE,"masez"}</definedName>
    <definedName name="wrn.EQP._.COMPARISON." localSheetId="35" hidden="1">{#N/A,#N/A,FALSE,"Equip.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 localSheetId="37" hidden="1">{#N/A,#N/A,FALSE,"Equip.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 localSheetId="36" hidden="1">{#N/A,#N/A,FALSE,"Equip.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 localSheetId="33" hidden="1">{#N/A,#N/A,FALSE,"Equip.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 localSheetId="34" hidden="1">{#N/A,#N/A,FALSE,"Equip.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 localSheetId="31" hidden="1">{#N/A,#N/A,FALSE,"Equip.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 hidden="1">{#N/A,#N/A,FALSE,"Equip.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uipment._.cost." localSheetId="35" hidden="1">{"Equipment cost",#N/A,FALSE,"bulks"}</definedName>
    <definedName name="wrn.Equipment._.cost." localSheetId="37" hidden="1">{"Equipment cost",#N/A,FALSE,"bulks"}</definedName>
    <definedName name="wrn.Equipment._.cost." localSheetId="32" hidden="1">{"Equipment cost",#N/A,FALSE,"bulks"}</definedName>
    <definedName name="wrn.Equipment._.cost." localSheetId="21" hidden="1">{"Equipment cost",#N/A,FALSE,"bulks"}</definedName>
    <definedName name="wrn.Equipment._.cost." localSheetId="36" hidden="1">{"Equipment cost",#N/A,FALSE,"bulks"}</definedName>
    <definedName name="wrn.Equipment._.cost." localSheetId="33" hidden="1">{"Equipment cost",#N/A,FALSE,"bulks"}</definedName>
    <definedName name="wrn.Equipment._.cost." localSheetId="34" hidden="1">{"Equipment cost",#N/A,FALSE,"bulks"}</definedName>
    <definedName name="wrn.Equipment._.cost." localSheetId="31" hidden="1">{"Equipment cost",#N/A,FALSE,"bulks"}</definedName>
    <definedName name="wrn.Equipment._.cost." hidden="1">{"Equipment cost",#N/A,FALSE,"bulks"}</definedName>
    <definedName name="wrn.EQUIPMENT._.LIST." localSheetId="35" hidden="1">{"EXCH LIST",#N/A,FALSE,"exchangers";"DRUM LIST",#N/A,FALSE,"drums"}</definedName>
    <definedName name="wrn.EQUIPMENT._.LIST." localSheetId="37" hidden="1">{"EXCH LIST",#N/A,FALSE,"exchangers";"DRUM LIST",#N/A,FALSE,"drums"}</definedName>
    <definedName name="wrn.EQUIPMENT._.LIST." localSheetId="36" hidden="1">{"EXCH LIST",#N/A,FALSE,"exchangers";"DRUM LIST",#N/A,FALSE,"drums"}</definedName>
    <definedName name="wrn.EQUIPMENT._.LIST." localSheetId="33" hidden="1">{"EXCH LIST",#N/A,FALSE,"exchangers";"DRUM LIST",#N/A,FALSE,"drums"}</definedName>
    <definedName name="wrn.EQUIPMENT._.LIST." localSheetId="34" hidden="1">{"EXCH LIST",#N/A,FALSE,"exchangers";"DRUM LIST",#N/A,FALSE,"drums"}</definedName>
    <definedName name="wrn.EQUIPMENT._.LIST." localSheetId="31" hidden="1">{"EXCH LIST",#N/A,FALSE,"exchangers";"DRUM LIST",#N/A,FALSE,"drums"}</definedName>
    <definedName name="wrn.EQUIPMENT._.LIST." hidden="1">{"EXCH LIST",#N/A,FALSE,"exchangers";"DRUM LIST",#N/A,FALSE,"drums"}</definedName>
    <definedName name="wrn.EquipShortened." localSheetId="35" hidden="1">{#N/A,#N/A,FALSE,"Equipment List"}</definedName>
    <definedName name="wrn.EquipShortened." localSheetId="37" hidden="1">{#N/A,#N/A,FALSE,"Equipment List"}</definedName>
    <definedName name="wrn.EquipShortened." localSheetId="36" hidden="1">{#N/A,#N/A,FALSE,"Equipment List"}</definedName>
    <definedName name="wrn.EquipShortened." localSheetId="33" hidden="1">{#N/A,#N/A,FALSE,"Equipment List"}</definedName>
    <definedName name="wrn.EquipShortened." localSheetId="34" hidden="1">{#N/A,#N/A,FALSE,"Equipment List"}</definedName>
    <definedName name="wrn.EquipShortened." localSheetId="31" hidden="1">{#N/A,#N/A,FALSE,"Equipment List"}</definedName>
    <definedName name="wrn.EquipShortened." hidden="1">{#N/A,#N/A,FALSE,"Equipment List"}</definedName>
    <definedName name="wrn.EquipShortened.1" localSheetId="35" hidden="1">{#N/A,#N/A,FALSE,"Equipment List"}</definedName>
    <definedName name="wrn.EquipShortened.1" localSheetId="37" hidden="1">{#N/A,#N/A,FALSE,"Equipment List"}</definedName>
    <definedName name="wrn.EquipShortened.1" localSheetId="36" hidden="1">{#N/A,#N/A,FALSE,"Equipment List"}</definedName>
    <definedName name="wrn.EquipShortened.1" localSheetId="33" hidden="1">{#N/A,#N/A,FALSE,"Equipment List"}</definedName>
    <definedName name="wrn.EquipShortened.1" localSheetId="34" hidden="1">{#N/A,#N/A,FALSE,"Equipment List"}</definedName>
    <definedName name="wrn.EquipShortened.1" localSheetId="31" hidden="1">{#N/A,#N/A,FALSE,"Equipment List"}</definedName>
    <definedName name="wrn.EquipShortened.1" hidden="1">{#N/A,#N/A,FALSE,"Equipment List"}</definedName>
    <definedName name="wrn.Esquema._.Unifilar._.de._.CMP." hidden="1">{"vista 1",#N/A,FALSE,"CMP";"vista 2",#N/A,FALSE,"CMP"}</definedName>
    <definedName name="wrn.EST" localSheetId="35" hidden="1">{#N/A,#N/A,TRUE,"FACTS";"DWGLIST",#N/A,TRUE,"DWGS"}</definedName>
    <definedName name="wrn.EST" localSheetId="37" hidden="1">{#N/A,#N/A,TRUE,"FACTS";"DWGLIST",#N/A,TRUE,"DWGS"}</definedName>
    <definedName name="wrn.EST" localSheetId="32" hidden="1">{#N/A,#N/A,TRUE,"FACTS";"DWGLIST",#N/A,TRUE,"DWGS"}</definedName>
    <definedName name="wrn.EST" localSheetId="21" hidden="1">{#N/A,#N/A,TRUE,"FACTS";"DWGLIST",#N/A,TRUE,"DWGS"}</definedName>
    <definedName name="wrn.EST" localSheetId="36" hidden="1">{#N/A,#N/A,TRUE,"FACTS";"DWGLIST",#N/A,TRUE,"DWGS"}</definedName>
    <definedName name="wrn.EST" localSheetId="33" hidden="1">{#N/A,#N/A,TRUE,"FACTS";"DWGLIST",#N/A,TRUE,"DWGS"}</definedName>
    <definedName name="wrn.EST" localSheetId="34" hidden="1">{#N/A,#N/A,TRUE,"FACTS";"DWGLIST",#N/A,TRUE,"DWGS"}</definedName>
    <definedName name="wrn.EST" localSheetId="31" hidden="1">{#N/A,#N/A,TRUE,"FACTS";"DWGLIST",#N/A,TRUE,"DWGS"}</definedName>
    <definedName name="wrn.EST" hidden="1">{#N/A,#N/A,TRUE,"FACTS";"DWGLIST",#N/A,TRUE,"DWGS"}</definedName>
    <definedName name="wrn.EST." localSheetId="35" hidden="1">{"page 1",#N/A,FALSE,"page 1";"page 2",#N/A,FALSE,"page 2";"page 3",#N/A,FALSE,"page 3";"page 4",#N/A,FALSE,"page 4";"page 5",#N/A,FALSE,"page 5";"page 6",#N/A,FALSE,"page 6";"page 7",#N/A,FALSE,"page 7";"page 8",#N/A,FALSE,"page 8";"page 9",#N/A,FALSE,"page 9";"page 10",#N/A,FALSE,"page 10";"page 11",#N/A,FALSE,"page11";"sheet 1",#N/A,FALSE,"Sheet 1";"sheet 2",#N/A,FALSE,"Sheet 2";"sheet 3",#N/A,FALSE,"Sheet 3";"page 12",#N/A,FALSE,"page 12";"sheet 4",#N/A,FALSE,"Sheet 4";"sheet 5",#N/A,FALSE,"Sheet 5";"sheet 6",#N/A,FALSE,"Sheet 6";"page 13",#N/A,FALSE,"page 13"}</definedName>
    <definedName name="wrn.EST." localSheetId="37" hidden="1">{"page 1",#N/A,FALSE,"page 1";"page 2",#N/A,FALSE,"page 2";"page 3",#N/A,FALSE,"page 3";"page 4",#N/A,FALSE,"page 4";"page 5",#N/A,FALSE,"page 5";"page 6",#N/A,FALSE,"page 6";"page 7",#N/A,FALSE,"page 7";"page 8",#N/A,FALSE,"page 8";"page 9",#N/A,FALSE,"page 9";"page 10",#N/A,FALSE,"page 10";"page 11",#N/A,FALSE,"page11";"sheet 1",#N/A,FALSE,"Sheet 1";"sheet 2",#N/A,FALSE,"Sheet 2";"sheet 3",#N/A,FALSE,"Sheet 3";"page 12",#N/A,FALSE,"page 12";"sheet 4",#N/A,FALSE,"Sheet 4";"sheet 5",#N/A,FALSE,"Sheet 5";"sheet 6",#N/A,FALSE,"Sheet 6";"page 13",#N/A,FALSE,"page 13"}</definedName>
    <definedName name="wrn.EST." localSheetId="32" hidden="1">{"page 1",#N/A,FALSE,"page 1";"page 2",#N/A,FALSE,"page 2";"page 3",#N/A,FALSE,"page 3";"page 4",#N/A,FALSE,"page 4";"page 5",#N/A,FALSE,"page 5";"page 6",#N/A,FALSE,"page 6";"page 7",#N/A,FALSE,"page 7";"page 8",#N/A,FALSE,"page 8";"page 9",#N/A,FALSE,"page 9";"page 10",#N/A,FALSE,"page 10";"page 11",#N/A,FALSE,"page11";"sheet 1",#N/A,FALSE,"Sheet 1";"sheet 2",#N/A,FALSE,"Sheet 2";"sheet 3",#N/A,FALSE,"Sheet 3";"page 12",#N/A,FALSE,"page 12";"sheet 4",#N/A,FALSE,"Sheet 4";"sheet 5",#N/A,FALSE,"Sheet 5";"sheet 6",#N/A,FALSE,"Sheet 6";"page 13",#N/A,FALSE,"page 13"}</definedName>
    <definedName name="wrn.EST." localSheetId="21" hidden="1">{"page 1",#N/A,FALSE,"page 1";"page 2",#N/A,FALSE,"page 2";"page 3",#N/A,FALSE,"page 3";"page 4",#N/A,FALSE,"page 4";"page 5",#N/A,FALSE,"page 5";"page 6",#N/A,FALSE,"page 6";"page 7",#N/A,FALSE,"page 7";"page 8",#N/A,FALSE,"page 8";"page 9",#N/A,FALSE,"page 9";"page 10",#N/A,FALSE,"page 10";"page 11",#N/A,FALSE,"page11";"sheet 1",#N/A,FALSE,"Sheet 1";"sheet 2",#N/A,FALSE,"Sheet 2";"sheet 3",#N/A,FALSE,"Sheet 3";"page 12",#N/A,FALSE,"page 12";"sheet 4",#N/A,FALSE,"Sheet 4";"sheet 5",#N/A,FALSE,"Sheet 5";"sheet 6",#N/A,FALSE,"Sheet 6";"page 13",#N/A,FALSE,"page 13"}</definedName>
    <definedName name="wrn.EST." localSheetId="36" hidden="1">{"page 1",#N/A,FALSE,"page 1";"page 2",#N/A,FALSE,"page 2";"page 3",#N/A,FALSE,"page 3";"page 4",#N/A,FALSE,"page 4";"page 5",#N/A,FALSE,"page 5";"page 6",#N/A,FALSE,"page 6";"page 7",#N/A,FALSE,"page 7";"page 8",#N/A,FALSE,"page 8";"page 9",#N/A,FALSE,"page 9";"page 10",#N/A,FALSE,"page 10";"page 11",#N/A,FALSE,"page11";"sheet 1",#N/A,FALSE,"Sheet 1";"sheet 2",#N/A,FALSE,"Sheet 2";"sheet 3",#N/A,FALSE,"Sheet 3";"page 12",#N/A,FALSE,"page 12";"sheet 4",#N/A,FALSE,"Sheet 4";"sheet 5",#N/A,FALSE,"Sheet 5";"sheet 6",#N/A,FALSE,"Sheet 6";"page 13",#N/A,FALSE,"page 13"}</definedName>
    <definedName name="wrn.EST." localSheetId="33" hidden="1">{"page 1",#N/A,FALSE,"page 1";"page 2",#N/A,FALSE,"page 2";"page 3",#N/A,FALSE,"page 3";"page 4",#N/A,FALSE,"page 4";"page 5",#N/A,FALSE,"page 5";"page 6",#N/A,FALSE,"page 6";"page 7",#N/A,FALSE,"page 7";"page 8",#N/A,FALSE,"page 8";"page 9",#N/A,FALSE,"page 9";"page 10",#N/A,FALSE,"page 10";"page 11",#N/A,FALSE,"page11";"sheet 1",#N/A,FALSE,"Sheet 1";"sheet 2",#N/A,FALSE,"Sheet 2";"sheet 3",#N/A,FALSE,"Sheet 3";"page 12",#N/A,FALSE,"page 12";"sheet 4",#N/A,FALSE,"Sheet 4";"sheet 5",#N/A,FALSE,"Sheet 5";"sheet 6",#N/A,FALSE,"Sheet 6";"page 13",#N/A,FALSE,"page 13"}</definedName>
    <definedName name="wrn.EST." localSheetId="34" hidden="1">{"page 1",#N/A,FALSE,"page 1";"page 2",#N/A,FALSE,"page 2";"page 3",#N/A,FALSE,"page 3";"page 4",#N/A,FALSE,"page 4";"page 5",#N/A,FALSE,"page 5";"page 6",#N/A,FALSE,"page 6";"page 7",#N/A,FALSE,"page 7";"page 8",#N/A,FALSE,"page 8";"page 9",#N/A,FALSE,"page 9";"page 10",#N/A,FALSE,"page 10";"page 11",#N/A,FALSE,"page11";"sheet 1",#N/A,FALSE,"Sheet 1";"sheet 2",#N/A,FALSE,"Sheet 2";"sheet 3",#N/A,FALSE,"Sheet 3";"page 12",#N/A,FALSE,"page 12";"sheet 4",#N/A,FALSE,"Sheet 4";"sheet 5",#N/A,FALSE,"Sheet 5";"sheet 6",#N/A,FALSE,"Sheet 6";"page 13",#N/A,FALSE,"page 13"}</definedName>
    <definedName name="wrn.EST." localSheetId="31" hidden="1">{"page 1",#N/A,FALSE,"page 1";"page 2",#N/A,FALSE,"page 2";"page 3",#N/A,FALSE,"page 3";"page 4",#N/A,FALSE,"page 4";"page 5",#N/A,FALSE,"page 5";"page 6",#N/A,FALSE,"page 6";"page 7",#N/A,FALSE,"page 7";"page 8",#N/A,FALSE,"page 8";"page 9",#N/A,FALSE,"page 9";"page 10",#N/A,FALSE,"page 10";"page 11",#N/A,FALSE,"page11";"sheet 1",#N/A,FALSE,"Sheet 1";"sheet 2",#N/A,FALSE,"Sheet 2";"sheet 3",#N/A,FALSE,"Sheet 3";"page 12",#N/A,FALSE,"page 12";"sheet 4",#N/A,FALSE,"Sheet 4";"sheet 5",#N/A,FALSE,"Sheet 5";"sheet 6",#N/A,FALSE,"Sheet 6";"page 13",#N/A,FALSE,"page 13"}</definedName>
    <definedName name="wrn.EST." hidden="1">{"page 1",#N/A,FALSE,"page 1";"page 2",#N/A,FALSE,"page 2";"page 3",#N/A,FALSE,"page 3";"page 4",#N/A,FALSE,"page 4";"page 5",#N/A,FALSE,"page 5";"page 6",#N/A,FALSE,"page 6";"page 7",#N/A,FALSE,"page 7";"page 8",#N/A,FALSE,"page 8";"page 9",#N/A,FALSE,"page 9";"page 10",#N/A,FALSE,"page 10";"page 11",#N/A,FALSE,"page11";"sheet 1",#N/A,FALSE,"Sheet 1";"sheet 2",#N/A,FALSE,"Sheet 2";"sheet 3",#N/A,FALSE,"Sheet 3";"page 12",#N/A,FALSE,"page 12";"sheet 4",#N/A,FALSE,"Sheet 4";"sheet 5",#N/A,FALSE,"Sheet 5";"sheet 6",#N/A,FALSE,"Sheet 6";"page 13",#N/A,FALSE,"page 13"}</definedName>
    <definedName name="wrn.ESTADO._.REHABILITACION." localSheetId="30" hidden="1">{"PRES REHAB ARM-PER POR ITEMS  KM A KM",#N/A,TRUE,"Rehabilitacion Arm-Per"}</definedName>
    <definedName name="wrn.ESTADO._.REHABILITACION." localSheetId="29" hidden="1">{"PRES REHAB ARM-PER POR ITEMS  KM A KM",#N/A,TRUE,"Rehabilitacion Arm-Per"}</definedName>
    <definedName name="wrn.ESTADO._.REHABILITACION." hidden="1">{"PRES REHAB ARM-PER POR ITEMS  KM A KM",#N/A,TRUE,"Rehabilitacion Arm-Per"}</definedName>
    <definedName name="wrn.ESTALEIRO." localSheetId="35" hidden="1">{#N/A,#N/A,FALSE,"INDICE";#N/A,#N/A,FALSE,"MAPA RESUMO";#N/A,#N/A,FALSE,"C.MENS.ESTAL.";#N/A,#N/A,FALSE,"GRAF-MO";#N/A,#N/A,FALSE,"MO-INDIRECTA";#N/A,#N/A,FALSE,"MO-OUT.NAT.";#N/A,#N/A,FALSE,"S.E.M.";#N/A,#N/A,FALSE,"D.E.C.";#N/A,#N/A,FALSE,"ALUG.EQUIP.";#N/A,#N/A,FALSE,"MATER.";#N/A,#N/A,FALSE,"MD-ESTAL.";#N/A,#N/A,FALSE,"SUB-EMP.";#N/A,#N/A,FALSE,"O.ENCARG.";#N/A,#N/A,FALSE,"MO-DIRECTA"}</definedName>
    <definedName name="wrn.ESTALEIRO." localSheetId="37" hidden="1">{#N/A,#N/A,FALSE,"INDICE";#N/A,#N/A,FALSE,"MAPA RESUMO";#N/A,#N/A,FALSE,"C.MENS.ESTAL.";#N/A,#N/A,FALSE,"GRAF-MO";#N/A,#N/A,FALSE,"MO-INDIRECTA";#N/A,#N/A,FALSE,"MO-OUT.NAT.";#N/A,#N/A,FALSE,"S.E.M.";#N/A,#N/A,FALSE,"D.E.C.";#N/A,#N/A,FALSE,"ALUG.EQUIP.";#N/A,#N/A,FALSE,"MATER.";#N/A,#N/A,FALSE,"MD-ESTAL.";#N/A,#N/A,FALSE,"SUB-EMP.";#N/A,#N/A,FALSE,"O.ENCARG.";#N/A,#N/A,FALSE,"MO-DIRECTA"}</definedName>
    <definedName name="wrn.ESTALEIRO." localSheetId="36" hidden="1">{#N/A,#N/A,FALSE,"INDICE";#N/A,#N/A,FALSE,"MAPA RESUMO";#N/A,#N/A,FALSE,"C.MENS.ESTAL.";#N/A,#N/A,FALSE,"GRAF-MO";#N/A,#N/A,FALSE,"MO-INDIRECTA";#N/A,#N/A,FALSE,"MO-OUT.NAT.";#N/A,#N/A,FALSE,"S.E.M.";#N/A,#N/A,FALSE,"D.E.C.";#N/A,#N/A,FALSE,"ALUG.EQUIP.";#N/A,#N/A,FALSE,"MATER.";#N/A,#N/A,FALSE,"MD-ESTAL.";#N/A,#N/A,FALSE,"SUB-EMP.";#N/A,#N/A,FALSE,"O.ENCARG.";#N/A,#N/A,FALSE,"MO-DIRECTA"}</definedName>
    <definedName name="wrn.ESTALEIRO." localSheetId="30" hidden="1">{#N/A,#N/A,FALSE,"INDICE";#N/A,#N/A,FALSE,"MAPA RESUMO";#N/A,#N/A,FALSE,"C.MENS.ESTAL.";#N/A,#N/A,FALSE,"GRAF-MO";#N/A,#N/A,FALSE,"MO-INDIRECTA";#N/A,#N/A,FALSE,"MO-OUT.NAT.";#N/A,#N/A,FALSE,"S.E.M.";#N/A,#N/A,FALSE,"D.E.C.";#N/A,#N/A,FALSE,"ALUG.EQUIP.";#N/A,#N/A,FALSE,"MATER.";#N/A,#N/A,FALSE,"MD-ESTAL.";#N/A,#N/A,FALSE,"SUB-EMP.";#N/A,#N/A,FALSE,"O.ENCARG.";#N/A,#N/A,FALSE,"MO-DIRECTA"}</definedName>
    <definedName name="wrn.ESTALEIRO." localSheetId="33" hidden="1">{#N/A,#N/A,FALSE,"INDICE";#N/A,#N/A,FALSE,"MAPA RESUMO";#N/A,#N/A,FALSE,"C.MENS.ESTAL.";#N/A,#N/A,FALSE,"GRAF-MO";#N/A,#N/A,FALSE,"MO-INDIRECTA";#N/A,#N/A,FALSE,"MO-OUT.NAT.";#N/A,#N/A,FALSE,"S.E.M.";#N/A,#N/A,FALSE,"D.E.C.";#N/A,#N/A,FALSE,"ALUG.EQUIP.";#N/A,#N/A,FALSE,"MATER.";#N/A,#N/A,FALSE,"MD-ESTAL.";#N/A,#N/A,FALSE,"SUB-EMP.";#N/A,#N/A,FALSE,"O.ENCARG.";#N/A,#N/A,FALSE,"MO-DIRECTA"}</definedName>
    <definedName name="wrn.ESTALEIRO." localSheetId="34" hidden="1">{#N/A,#N/A,FALSE,"INDICE";#N/A,#N/A,FALSE,"MAPA RESUMO";#N/A,#N/A,FALSE,"C.MENS.ESTAL.";#N/A,#N/A,FALSE,"GRAF-MO";#N/A,#N/A,FALSE,"MO-INDIRECTA";#N/A,#N/A,FALSE,"MO-OUT.NAT.";#N/A,#N/A,FALSE,"S.E.M.";#N/A,#N/A,FALSE,"D.E.C.";#N/A,#N/A,FALSE,"ALUG.EQUIP.";#N/A,#N/A,FALSE,"MATER.";#N/A,#N/A,FALSE,"MD-ESTAL.";#N/A,#N/A,FALSE,"SUB-EMP.";#N/A,#N/A,FALSE,"O.ENCARG.";#N/A,#N/A,FALSE,"MO-DIRECTA"}</definedName>
    <definedName name="wrn.ESTALEIRO." localSheetId="31" hidden="1">{#N/A,#N/A,FALSE,"INDICE";#N/A,#N/A,FALSE,"MAPA RESUMO";#N/A,#N/A,FALSE,"C.MENS.ESTAL.";#N/A,#N/A,FALSE,"GRAF-MO";#N/A,#N/A,FALSE,"MO-INDIRECTA";#N/A,#N/A,FALSE,"MO-OUT.NAT.";#N/A,#N/A,FALSE,"S.E.M.";#N/A,#N/A,FALSE,"D.E.C.";#N/A,#N/A,FALSE,"ALUG.EQUIP.";#N/A,#N/A,FALSE,"MATER.";#N/A,#N/A,FALSE,"MD-ESTAL.";#N/A,#N/A,FALSE,"SUB-EMP.";#N/A,#N/A,FALSE,"O.ENCARG.";#N/A,#N/A,FALSE,"MO-DIRECTA"}</definedName>
    <definedName name="wrn.ESTALEIRO." localSheetId="29" hidden="1">{#N/A,#N/A,FALSE,"INDICE";#N/A,#N/A,FALSE,"MAPA RESUMO";#N/A,#N/A,FALSE,"C.MENS.ESTAL.";#N/A,#N/A,FALSE,"GRAF-MO";#N/A,#N/A,FALSE,"MO-INDIRECTA";#N/A,#N/A,FALSE,"MO-OUT.NAT.";#N/A,#N/A,FALSE,"S.E.M.";#N/A,#N/A,FALSE,"D.E.C.";#N/A,#N/A,FALSE,"ALUG.EQUIP.";#N/A,#N/A,FALSE,"MATER.";#N/A,#N/A,FALSE,"MD-ESTAL.";#N/A,#N/A,FALSE,"SUB-EMP.";#N/A,#N/A,FALSE,"O.ENCARG.";#N/A,#N/A,FALSE,"MO-DIRECTA"}</definedName>
    <definedName name="wrn.ESTALEIRO." hidden="1">{#N/A,#N/A,FALSE,"INDICE";#N/A,#N/A,FALSE,"MAPA RESUMO";#N/A,#N/A,FALSE,"C.MENS.ESTAL.";#N/A,#N/A,FALSE,"GRAF-MO";#N/A,#N/A,FALSE,"MO-INDIRECTA";#N/A,#N/A,FALSE,"MO-OUT.NAT.";#N/A,#N/A,FALSE,"S.E.M.";#N/A,#N/A,FALSE,"D.E.C.";#N/A,#N/A,FALSE,"ALUG.EQUIP.";#N/A,#N/A,FALSE,"MATER.";#N/A,#N/A,FALSE,"MD-ESTAL.";#N/A,#N/A,FALSE,"SUB-EMP.";#N/A,#N/A,FALSE,"O.ENCARG.";#N/A,#N/A,FALSE,"MO-DIRECTA"}</definedName>
    <definedName name="wrn.ESTIMAT." localSheetId="35"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localSheetId="37"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localSheetId="36"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localSheetId="33"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localSheetId="34"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localSheetId="31"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E." localSheetId="35" hidden="1">{#N/A,#N/A,TRUE,"FACTS";"DWGLIST",#N/A,TRUE,"DWGS"}</definedName>
    <definedName name="wrn.ESTIMATE." localSheetId="37" hidden="1">{#N/A,#N/A,TRUE,"FACTS";"DWGLIST",#N/A,TRUE,"DWGS"}</definedName>
    <definedName name="wrn.ESTIMATE." localSheetId="32" hidden="1">{#N/A,#N/A,TRUE,"FACTS";"DWGLIST",#N/A,TRUE,"DWGS"}</definedName>
    <definedName name="wrn.ESTIMATE." localSheetId="21" hidden="1">{#N/A,#N/A,TRUE,"FACTS";"DWGLIST",#N/A,TRUE,"DWGS"}</definedName>
    <definedName name="wrn.ESTIMATE." localSheetId="36" hidden="1">{#N/A,#N/A,TRUE,"FACTS";"DWGLIST",#N/A,TRUE,"DWGS"}</definedName>
    <definedName name="wrn.ESTIMATE." localSheetId="33" hidden="1">{#N/A,#N/A,TRUE,"FACTS";"DWGLIST",#N/A,TRUE,"DWGS"}</definedName>
    <definedName name="wrn.ESTIMATE." localSheetId="34" hidden="1">{#N/A,#N/A,TRUE,"FACTS";"DWGLIST",#N/A,TRUE,"DWGS"}</definedName>
    <definedName name="wrn.ESTIMATE." localSheetId="31" hidden="1">{#N/A,#N/A,TRUE,"FACTS";"DWGLIST",#N/A,TRUE,"DWGS"}</definedName>
    <definedName name="wrn.ESTIMATE." hidden="1">{#N/A,#N/A,TRUE,"FACTS";"DWGLIST",#N/A,TRUE,"DWGS"}</definedName>
    <definedName name="wrn.Estimated._.Quantities." localSheetId="35" hidden="1">{#N/A,#N/A,TRUE,"Summary";#N/A,#N/A,TRUE,"DRE";#N/A,#N/A,TRUE,"Graphs";#N/A,#N/A,TRUE,"Sum Edit";#N/A,#N/A,TRUE,"Sum Inv";#N/A,#N/A,TRUE,"Sum Sched"}</definedName>
    <definedName name="wrn.Estimated._.Quantities." localSheetId="37" hidden="1">{#N/A,#N/A,TRUE,"Summary";#N/A,#N/A,TRUE,"DRE";#N/A,#N/A,TRUE,"Graphs";#N/A,#N/A,TRUE,"Sum Edit";#N/A,#N/A,TRUE,"Sum Inv";#N/A,#N/A,TRUE,"Sum Sched"}</definedName>
    <definedName name="wrn.Estimated._.Quantities." localSheetId="36" hidden="1">{#N/A,#N/A,TRUE,"Summary";#N/A,#N/A,TRUE,"DRE";#N/A,#N/A,TRUE,"Graphs";#N/A,#N/A,TRUE,"Sum Edit";#N/A,#N/A,TRUE,"Sum Inv";#N/A,#N/A,TRUE,"Sum Sched"}</definedName>
    <definedName name="wrn.Estimated._.Quantities." localSheetId="33" hidden="1">{#N/A,#N/A,TRUE,"Summary";#N/A,#N/A,TRUE,"DRE";#N/A,#N/A,TRUE,"Graphs";#N/A,#N/A,TRUE,"Sum Edit";#N/A,#N/A,TRUE,"Sum Inv";#N/A,#N/A,TRUE,"Sum Sched"}</definedName>
    <definedName name="wrn.Estimated._.Quantities." localSheetId="34" hidden="1">{#N/A,#N/A,TRUE,"Summary";#N/A,#N/A,TRUE,"DRE";#N/A,#N/A,TRUE,"Graphs";#N/A,#N/A,TRUE,"Sum Edit";#N/A,#N/A,TRUE,"Sum Inv";#N/A,#N/A,TRUE,"Sum Sched"}</definedName>
    <definedName name="wrn.Estimated._.Quantities." localSheetId="31" hidden="1">{#N/A,#N/A,TRUE,"Summary";#N/A,#N/A,TRUE,"DRE";#N/A,#N/A,TRUE,"Graphs";#N/A,#N/A,TRUE,"Sum Edit";#N/A,#N/A,TRUE,"Sum Inv";#N/A,#N/A,TRUE,"Sum Sched"}</definedName>
    <definedName name="wrn.Estimated._.Quantities." hidden="1">{#N/A,#N/A,TRUE,"Summary";#N/A,#N/A,TRUE,"DRE";#N/A,#N/A,TRUE,"Graphs";#N/A,#N/A,TRUE,"Sum Edit";#N/A,#N/A,TRUE,"Sum Inv";#N/A,#N/A,TRUE,"Sum Sched"}</definedName>
    <definedName name="wrn.Exception._.Report." localSheetId="35" hidden="1">{#N/A,#N/A,FALSE,"Exception Report"}</definedName>
    <definedName name="wrn.Exception._.Report." localSheetId="37" hidden="1">{#N/A,#N/A,FALSE,"Exception Report"}</definedName>
    <definedName name="wrn.Exception._.Report." localSheetId="36" hidden="1">{#N/A,#N/A,FALSE,"Exception Report"}</definedName>
    <definedName name="wrn.Exception._.Report." localSheetId="33" hidden="1">{#N/A,#N/A,FALSE,"Exception Report"}</definedName>
    <definedName name="wrn.Exception._.Report." localSheetId="34" hidden="1">{#N/A,#N/A,FALSE,"Exception Report"}</definedName>
    <definedName name="wrn.Exception._.Report." localSheetId="31" hidden="1">{#N/A,#N/A,FALSE,"Exception Report"}</definedName>
    <definedName name="wrn.Exception._.Report." hidden="1">{#N/A,#N/A,FALSE,"Exception Report"}</definedName>
    <definedName name="wrn.EXEC_1." localSheetId="35" hidden="1">{"EXEC",#N/A,TRUE,"Header";"EXEC_1",#N/A,TRUE,"Summary_1"}</definedName>
    <definedName name="wrn.EXEC_1." localSheetId="37" hidden="1">{"EXEC",#N/A,TRUE,"Header";"EXEC_1",#N/A,TRUE,"Summary_1"}</definedName>
    <definedName name="wrn.EXEC_1." localSheetId="36" hidden="1">{"EXEC",#N/A,TRUE,"Header";"EXEC_1",#N/A,TRUE,"Summary_1"}</definedName>
    <definedName name="wrn.EXEC_1." localSheetId="33" hidden="1">{"EXEC",#N/A,TRUE,"Header";"EXEC_1",#N/A,TRUE,"Summary_1"}</definedName>
    <definedName name="wrn.EXEC_1." localSheetId="34" hidden="1">{"EXEC",#N/A,TRUE,"Header";"EXEC_1",#N/A,TRUE,"Summary_1"}</definedName>
    <definedName name="wrn.EXEC_1." localSheetId="31" hidden="1">{"EXEC",#N/A,TRUE,"Header";"EXEC_1",#N/A,TRUE,"Summary_1"}</definedName>
    <definedName name="wrn.EXEC_1." hidden="1">{"EXEC",#N/A,TRUE,"Header";"EXEC_1",#N/A,TRUE,"Summary_1"}</definedName>
    <definedName name="wrn.EXEC_2." localSheetId="35" hidden="1">{"EXEC",#N/A,FALSE,"Header";"EXEC_2",#N/A,FALSE,"Summary_2"}</definedName>
    <definedName name="wrn.EXEC_2." localSheetId="37" hidden="1">{"EXEC",#N/A,FALSE,"Header";"EXEC_2",#N/A,FALSE,"Summary_2"}</definedName>
    <definedName name="wrn.EXEC_2." localSheetId="36" hidden="1">{"EXEC",#N/A,FALSE,"Header";"EXEC_2",#N/A,FALSE,"Summary_2"}</definedName>
    <definedName name="wrn.EXEC_2." localSheetId="33" hidden="1">{"EXEC",#N/A,FALSE,"Header";"EXEC_2",#N/A,FALSE,"Summary_2"}</definedName>
    <definedName name="wrn.EXEC_2." localSheetId="34" hidden="1">{"EXEC",#N/A,FALSE,"Header";"EXEC_2",#N/A,FALSE,"Summary_2"}</definedName>
    <definedName name="wrn.EXEC_2." localSheetId="31" hidden="1">{"EXEC",#N/A,FALSE,"Header";"EXEC_2",#N/A,FALSE,"Summary_2"}</definedName>
    <definedName name="wrn.EXEC_2." hidden="1">{"EXEC",#N/A,FALSE,"Header";"EXEC_2",#N/A,FALSE,"Summary_2"}</definedName>
    <definedName name="wrn.EXEC_3." localSheetId="35" hidden="1">{"EXEC",#N/A,FALSE,"Header";"EXEC_3",#N/A,FALSE,"Summary_3"}</definedName>
    <definedName name="wrn.EXEC_3." localSheetId="37" hidden="1">{"EXEC",#N/A,FALSE,"Header";"EXEC_3",#N/A,FALSE,"Summary_3"}</definedName>
    <definedName name="wrn.EXEC_3." localSheetId="36" hidden="1">{"EXEC",#N/A,FALSE,"Header";"EXEC_3",#N/A,FALSE,"Summary_3"}</definedName>
    <definedName name="wrn.EXEC_3." localSheetId="33" hidden="1">{"EXEC",#N/A,FALSE,"Header";"EXEC_3",#N/A,FALSE,"Summary_3"}</definedName>
    <definedName name="wrn.EXEC_3." localSheetId="34" hidden="1">{"EXEC",#N/A,FALSE,"Header";"EXEC_3",#N/A,FALSE,"Summary_3"}</definedName>
    <definedName name="wrn.EXEC_3." localSheetId="31" hidden="1">{"EXEC",#N/A,FALSE,"Header";"EXEC_3",#N/A,FALSE,"Summary_3"}</definedName>
    <definedName name="wrn.EXEC_3." hidden="1">{"EXEC",#N/A,FALSE,"Header";"EXEC_3",#N/A,FALSE,"Summary_3"}</definedName>
    <definedName name="wrn.EXEC_4." localSheetId="35" hidden="1">{"EXEC",#N/A,FALSE,"Header";"EXEC_4",#N/A,FALSE,"Summary_4"}</definedName>
    <definedName name="wrn.EXEC_4." localSheetId="37" hidden="1">{"EXEC",#N/A,FALSE,"Header";"EXEC_4",#N/A,FALSE,"Summary_4"}</definedName>
    <definedName name="wrn.EXEC_4." localSheetId="36" hidden="1">{"EXEC",#N/A,FALSE,"Header";"EXEC_4",#N/A,FALSE,"Summary_4"}</definedName>
    <definedName name="wrn.EXEC_4." localSheetId="33" hidden="1">{"EXEC",#N/A,FALSE,"Header";"EXEC_4",#N/A,FALSE,"Summary_4"}</definedName>
    <definedName name="wrn.EXEC_4." localSheetId="34" hidden="1">{"EXEC",#N/A,FALSE,"Header";"EXEC_4",#N/A,FALSE,"Summary_4"}</definedName>
    <definedName name="wrn.EXEC_4." localSheetId="31" hidden="1">{"EXEC",#N/A,FALSE,"Header";"EXEC_4",#N/A,FALSE,"Summary_4"}</definedName>
    <definedName name="wrn.EXEC_4." hidden="1">{"EXEC",#N/A,FALSE,"Header";"EXEC_4",#N/A,FALSE,"Summary_4"}</definedName>
    <definedName name="wrn.f.._.Chase._.Package." localSheetId="35" hidden="1">{#N/A,#N/A,TRUE,"Chase Title Page";#N/A,#N/A,TRUE,"Qwik Bank Summary";#N/A,#N/A,TRUE,"Chase Summary";#N/A,#N/A,TRUE,"FCX PTFI Revolver";#N/A,#N/A,TRUE,"FCX PTFI Debt &amp; Interest";#N/A,#N/A,TRUE,"PT-FI Financial";#N/A,#N/A,TRUE,"Expansion JV"}</definedName>
    <definedName name="wrn.f.._.Chase._.Package." localSheetId="37" hidden="1">{#N/A,#N/A,TRUE,"Chase Title Page";#N/A,#N/A,TRUE,"Qwik Bank Summary";#N/A,#N/A,TRUE,"Chase Summary";#N/A,#N/A,TRUE,"FCX PTFI Revolver";#N/A,#N/A,TRUE,"FCX PTFI Debt &amp; Interest";#N/A,#N/A,TRUE,"PT-FI Financial";#N/A,#N/A,TRUE,"Expansion JV"}</definedName>
    <definedName name="wrn.f.._.Chase._.Package." localSheetId="36" hidden="1">{#N/A,#N/A,TRUE,"Chase Title Page";#N/A,#N/A,TRUE,"Qwik Bank Summary";#N/A,#N/A,TRUE,"Chase Summary";#N/A,#N/A,TRUE,"FCX PTFI Revolver";#N/A,#N/A,TRUE,"FCX PTFI Debt &amp; Interest";#N/A,#N/A,TRUE,"PT-FI Financial";#N/A,#N/A,TRUE,"Expansion JV"}</definedName>
    <definedName name="wrn.f.._.Chase._.Package." localSheetId="33" hidden="1">{#N/A,#N/A,TRUE,"Chase Title Page";#N/A,#N/A,TRUE,"Qwik Bank Summary";#N/A,#N/A,TRUE,"Chase Summary";#N/A,#N/A,TRUE,"FCX PTFI Revolver";#N/A,#N/A,TRUE,"FCX PTFI Debt &amp; Interest";#N/A,#N/A,TRUE,"PT-FI Financial";#N/A,#N/A,TRUE,"Expansion JV"}</definedName>
    <definedName name="wrn.f.._.Chase._.Package." localSheetId="34" hidden="1">{#N/A,#N/A,TRUE,"Chase Title Page";#N/A,#N/A,TRUE,"Qwik Bank Summary";#N/A,#N/A,TRUE,"Chase Summary";#N/A,#N/A,TRUE,"FCX PTFI Revolver";#N/A,#N/A,TRUE,"FCX PTFI Debt &amp; Interest";#N/A,#N/A,TRUE,"PT-FI Financial";#N/A,#N/A,TRUE,"Expansion JV"}</definedName>
    <definedName name="wrn.f.._.Chase._.Package." localSheetId="31" hidden="1">{#N/A,#N/A,TRUE,"Chase Title Page";#N/A,#N/A,TRUE,"Qwik Bank Summary";#N/A,#N/A,TRUE,"Chase Summary";#N/A,#N/A,TRUE,"FCX PTFI Revolver";#N/A,#N/A,TRUE,"FCX PTFI Debt &amp; Interest";#N/A,#N/A,TRUE,"PT-FI Financial";#N/A,#N/A,TRUE,"Expansion JV"}</definedName>
    <definedName name="wrn.f.._.Chase._.Package." hidden="1">{#N/A,#N/A,TRUE,"Chase Title Page";#N/A,#N/A,TRUE,"Qwik Bank Summary";#N/A,#N/A,TRUE,"Chase Summary";#N/A,#N/A,TRUE,"FCX PTFI Revolver";#N/A,#N/A,TRUE,"FCX PTFI Debt &amp; Interest";#N/A,#N/A,TRUE,"PT-FI Financial";#N/A,#N/A,TRUE,"Expansion JV"}</definedName>
    <definedName name="wrn.f.._.Non._.Operating._.Units." localSheetId="35" hidden="1">{#N/A,#N/A,FALSE,"ExtAff, Priv &amp; Admin Suppt";#N/A,#N/A,FALSE,"PJP Power Costs";#N/A,#N/A,FALSE,"Pangansari";#N/A,#N/A,FALSE,"Lime";#N/A,#N/A,FALSE,"FFIJD Calculation";#N/A,#N/A,FALSE,"Site Admin Costs";#N/A,#N/A,FALSE,"Stripping Calculation";#N/A,#N/A,FALSE,"Other Adjustments"}</definedName>
    <definedName name="wrn.f.._.Non._.Operating._.Units." localSheetId="37" hidden="1">{#N/A,#N/A,FALSE,"ExtAff, Priv &amp; Admin Suppt";#N/A,#N/A,FALSE,"PJP Power Costs";#N/A,#N/A,FALSE,"Pangansari";#N/A,#N/A,FALSE,"Lime";#N/A,#N/A,FALSE,"FFIJD Calculation";#N/A,#N/A,FALSE,"Site Admin Costs";#N/A,#N/A,FALSE,"Stripping Calculation";#N/A,#N/A,FALSE,"Other Adjustments"}</definedName>
    <definedName name="wrn.f.._.Non._.Operating._.Units." localSheetId="36" hidden="1">{#N/A,#N/A,FALSE,"ExtAff, Priv &amp; Admin Suppt";#N/A,#N/A,FALSE,"PJP Power Costs";#N/A,#N/A,FALSE,"Pangansari";#N/A,#N/A,FALSE,"Lime";#N/A,#N/A,FALSE,"FFIJD Calculation";#N/A,#N/A,FALSE,"Site Admin Costs";#N/A,#N/A,FALSE,"Stripping Calculation";#N/A,#N/A,FALSE,"Other Adjustments"}</definedName>
    <definedName name="wrn.f.._.Non._.Operating._.Units." localSheetId="33" hidden="1">{#N/A,#N/A,FALSE,"ExtAff, Priv &amp; Admin Suppt";#N/A,#N/A,FALSE,"PJP Power Costs";#N/A,#N/A,FALSE,"Pangansari";#N/A,#N/A,FALSE,"Lime";#N/A,#N/A,FALSE,"FFIJD Calculation";#N/A,#N/A,FALSE,"Site Admin Costs";#N/A,#N/A,FALSE,"Stripping Calculation";#N/A,#N/A,FALSE,"Other Adjustments"}</definedName>
    <definedName name="wrn.f.._.Non._.Operating._.Units." localSheetId="34" hidden="1">{#N/A,#N/A,FALSE,"ExtAff, Priv &amp; Admin Suppt";#N/A,#N/A,FALSE,"PJP Power Costs";#N/A,#N/A,FALSE,"Pangansari";#N/A,#N/A,FALSE,"Lime";#N/A,#N/A,FALSE,"FFIJD Calculation";#N/A,#N/A,FALSE,"Site Admin Costs";#N/A,#N/A,FALSE,"Stripping Calculation";#N/A,#N/A,FALSE,"Other Adjustments"}</definedName>
    <definedName name="wrn.f.._.Non._.Operating._.Units." localSheetId="31" hidden="1">{#N/A,#N/A,FALSE,"ExtAff, Priv &amp; Admin Suppt";#N/A,#N/A,FALSE,"PJP Power Costs";#N/A,#N/A,FALSE,"Pangansari";#N/A,#N/A,FALSE,"Lime";#N/A,#N/A,FALSE,"FFIJD Calculation";#N/A,#N/A,FALSE,"Site Admin Costs";#N/A,#N/A,FALSE,"Stripping Calculation";#N/A,#N/A,FALSE,"Other Adjustments"}</definedName>
    <definedName name="wrn.f.._.Non._.Operating._.Units." hidden="1">{#N/A,#N/A,FALSE,"ExtAff, Priv &amp; Admin Suppt";#N/A,#N/A,FALSE,"PJP Power Costs";#N/A,#N/A,FALSE,"Pangansari";#N/A,#N/A,FALSE,"Lime";#N/A,#N/A,FALSE,"FFIJD Calculation";#N/A,#N/A,FALSE,"Site Admin Costs";#N/A,#N/A,FALSE,"Stripping Calculation";#N/A,#N/A,FALSE,"Other Adjustments"}</definedName>
    <definedName name="wrn.f.._.SR._.Schedules." localSheetId="35" hidden="1">{#N/A,#N/A,FALSE,"Cover";#N/A,#N/A,FALSE,"SR M-M";#N/A,#N/A,FALSE,"SR GRS";#N/A,#N/A,FALSE,"SR UG"}</definedName>
    <definedName name="wrn.f.._.SR._.Schedules." localSheetId="37" hidden="1">{#N/A,#N/A,FALSE,"Cover";#N/A,#N/A,FALSE,"SR M-M";#N/A,#N/A,FALSE,"SR GRS";#N/A,#N/A,FALSE,"SR UG"}</definedName>
    <definedName name="wrn.f.._.SR._.Schedules." localSheetId="36" hidden="1">{#N/A,#N/A,FALSE,"Cover";#N/A,#N/A,FALSE,"SR M-M";#N/A,#N/A,FALSE,"SR GRS";#N/A,#N/A,FALSE,"SR UG"}</definedName>
    <definedName name="wrn.f.._.SR._.Schedules." localSheetId="33" hidden="1">{#N/A,#N/A,FALSE,"Cover";#N/A,#N/A,FALSE,"SR M-M";#N/A,#N/A,FALSE,"SR GRS";#N/A,#N/A,FALSE,"SR UG"}</definedName>
    <definedName name="wrn.f.._.SR._.Schedules." localSheetId="34" hidden="1">{#N/A,#N/A,FALSE,"Cover";#N/A,#N/A,FALSE,"SR M-M";#N/A,#N/A,FALSE,"SR GRS";#N/A,#N/A,FALSE,"SR UG"}</definedName>
    <definedName name="wrn.f.._.SR._.Schedules." localSheetId="31" hidden="1">{#N/A,#N/A,FALSE,"Cover";#N/A,#N/A,FALSE,"SR M-M";#N/A,#N/A,FALSE,"SR GRS";#N/A,#N/A,FALSE,"SR UG"}</definedName>
    <definedName name="wrn.f.._.SR._.Schedules." hidden="1">{#N/A,#N/A,FALSE,"Cover";#N/A,#N/A,FALSE,"SR M-M";#N/A,#N/A,FALSE,"SR GRS";#N/A,#N/A,FALSE,"SR UG"}</definedName>
    <definedName name="wrn.factura." localSheetId="35" hidden="1">{#N/A,#N/A,FALSE,"factura";"factura",#N/A,FALSE,"factura"}</definedName>
    <definedName name="wrn.factura." localSheetId="37" hidden="1">{#N/A,#N/A,FALSE,"factura";"factura",#N/A,FALSE,"factura"}</definedName>
    <definedName name="wrn.factura." localSheetId="36" hidden="1">{#N/A,#N/A,FALSE,"factura";"factura",#N/A,FALSE,"factura"}</definedName>
    <definedName name="wrn.factura." localSheetId="33" hidden="1">{#N/A,#N/A,FALSE,"factura";"factura",#N/A,FALSE,"factura"}</definedName>
    <definedName name="wrn.factura." localSheetId="34" hidden="1">{#N/A,#N/A,FALSE,"factura";"factura",#N/A,FALSE,"factura"}</definedName>
    <definedName name="wrn.factura." localSheetId="31" hidden="1">{#N/A,#N/A,FALSE,"factura";"factura",#N/A,FALSE,"factura"}</definedName>
    <definedName name="wrn.factura." hidden="1">{#N/A,#N/A,FALSE,"factura";"factura",#N/A,FALSE,"factura"}</definedName>
    <definedName name="wrn.factura._.ruc." localSheetId="35" hidden="1">{#N/A,#N/A,FALSE,"factura"}</definedName>
    <definedName name="wrn.factura._.ruc." localSheetId="37" hidden="1">{#N/A,#N/A,FALSE,"factura"}</definedName>
    <definedName name="wrn.factura._.ruc." localSheetId="36" hidden="1">{#N/A,#N/A,FALSE,"factura"}</definedName>
    <definedName name="wrn.factura._.ruc." localSheetId="33" hidden="1">{#N/A,#N/A,FALSE,"factura"}</definedName>
    <definedName name="wrn.factura._.ruc." localSheetId="34" hidden="1">{#N/A,#N/A,FALSE,"factura"}</definedName>
    <definedName name="wrn.factura._.ruc." localSheetId="31" hidden="1">{#N/A,#N/A,FALSE,"factura"}</definedName>
    <definedName name="wrn.factura._.ruc." hidden="1">{#N/A,#N/A,FALSE,"factura"}</definedName>
    <definedName name="wrn.factura._.ruc._1" localSheetId="35" hidden="1">{#N/A,#N/A,FALSE,"factura"}</definedName>
    <definedName name="wrn.factura._.ruc._1" localSheetId="37" hidden="1">{#N/A,#N/A,FALSE,"factura"}</definedName>
    <definedName name="wrn.factura._.ruc._1" localSheetId="36" hidden="1">{#N/A,#N/A,FALSE,"factura"}</definedName>
    <definedName name="wrn.factura._.ruc._1" localSheetId="33" hidden="1">{#N/A,#N/A,FALSE,"factura"}</definedName>
    <definedName name="wrn.factura._.ruc._1" localSheetId="34" hidden="1">{#N/A,#N/A,FALSE,"factura"}</definedName>
    <definedName name="wrn.factura._.ruc._1" localSheetId="31" hidden="1">{#N/A,#N/A,FALSE,"factura"}</definedName>
    <definedName name="wrn.factura._.ruc._1" hidden="1">{#N/A,#N/A,FALSE,"factura"}</definedName>
    <definedName name="wrn.factura._.ruc._2" localSheetId="35" hidden="1">{#N/A,#N/A,FALSE,"factura"}</definedName>
    <definedName name="wrn.factura._.ruc._2" localSheetId="37" hidden="1">{#N/A,#N/A,FALSE,"factura"}</definedName>
    <definedName name="wrn.factura._.ruc._2" localSheetId="36" hidden="1">{#N/A,#N/A,FALSE,"factura"}</definedName>
    <definedName name="wrn.factura._.ruc._2" localSheetId="33" hidden="1">{#N/A,#N/A,FALSE,"factura"}</definedName>
    <definedName name="wrn.factura._.ruc._2" localSheetId="34" hidden="1">{#N/A,#N/A,FALSE,"factura"}</definedName>
    <definedName name="wrn.factura._.ruc._2" localSheetId="31" hidden="1">{#N/A,#N/A,FALSE,"factura"}</definedName>
    <definedName name="wrn.factura._.ruc._2" hidden="1">{#N/A,#N/A,FALSE,"factura"}</definedName>
    <definedName name="wrn.factura._.ruc._3" localSheetId="35" hidden="1">{#N/A,#N/A,FALSE,"factura"}</definedName>
    <definedName name="wrn.factura._.ruc._3" localSheetId="37" hidden="1">{#N/A,#N/A,FALSE,"factura"}</definedName>
    <definedName name="wrn.factura._.ruc._3" localSheetId="36" hidden="1">{#N/A,#N/A,FALSE,"factura"}</definedName>
    <definedName name="wrn.factura._.ruc._3" localSheetId="33" hidden="1">{#N/A,#N/A,FALSE,"factura"}</definedName>
    <definedName name="wrn.factura._.ruc._3" localSheetId="34" hidden="1">{#N/A,#N/A,FALSE,"factura"}</definedName>
    <definedName name="wrn.factura._.ruc._3" localSheetId="31" hidden="1">{#N/A,#N/A,FALSE,"factura"}</definedName>
    <definedName name="wrn.factura._.ruc._3" hidden="1">{#N/A,#N/A,FALSE,"factura"}</definedName>
    <definedName name="wrn.factura._.ruc._4" localSheetId="35" hidden="1">{#N/A,#N/A,FALSE,"factura"}</definedName>
    <definedName name="wrn.factura._.ruc._4" localSheetId="37" hidden="1">{#N/A,#N/A,FALSE,"factura"}</definedName>
    <definedName name="wrn.factura._.ruc._4" localSheetId="36" hidden="1">{#N/A,#N/A,FALSE,"factura"}</definedName>
    <definedName name="wrn.factura._.ruc._4" localSheetId="33" hidden="1">{#N/A,#N/A,FALSE,"factura"}</definedName>
    <definedName name="wrn.factura._.ruc._4" localSheetId="34" hidden="1">{#N/A,#N/A,FALSE,"factura"}</definedName>
    <definedName name="wrn.factura._.ruc._4" localSheetId="31" hidden="1">{#N/A,#N/A,FALSE,"factura"}</definedName>
    <definedName name="wrn.factura._.ruc._4" hidden="1">{#N/A,#N/A,FALSE,"factura"}</definedName>
    <definedName name="wrn.factura._.ruc._5" localSheetId="35" hidden="1">{#N/A,#N/A,FALSE,"factura"}</definedName>
    <definedName name="wrn.factura._.ruc._5" localSheetId="37" hidden="1">{#N/A,#N/A,FALSE,"factura"}</definedName>
    <definedName name="wrn.factura._.ruc._5" localSheetId="36" hidden="1">{#N/A,#N/A,FALSE,"factura"}</definedName>
    <definedName name="wrn.factura._.ruc._5" localSheetId="33" hidden="1">{#N/A,#N/A,FALSE,"factura"}</definedName>
    <definedName name="wrn.factura._.ruc._5" localSheetId="34" hidden="1">{#N/A,#N/A,FALSE,"factura"}</definedName>
    <definedName name="wrn.factura._.ruc._5" localSheetId="31" hidden="1">{#N/A,#N/A,FALSE,"factura"}</definedName>
    <definedName name="wrn.factura._.ruc._5" hidden="1">{#N/A,#N/A,FALSE,"factura"}</definedName>
    <definedName name="wrn.factura._1" localSheetId="35" hidden="1">{#N/A,#N/A,FALSE,"factura";"factura",#N/A,FALSE,"factura"}</definedName>
    <definedName name="wrn.factura._1" localSheetId="37" hidden="1">{#N/A,#N/A,FALSE,"factura";"factura",#N/A,FALSE,"factura"}</definedName>
    <definedName name="wrn.factura._1" localSheetId="36" hidden="1">{#N/A,#N/A,FALSE,"factura";"factura",#N/A,FALSE,"factura"}</definedName>
    <definedName name="wrn.factura._1" localSheetId="33" hidden="1">{#N/A,#N/A,FALSE,"factura";"factura",#N/A,FALSE,"factura"}</definedName>
    <definedName name="wrn.factura._1" localSheetId="34" hidden="1">{#N/A,#N/A,FALSE,"factura";"factura",#N/A,FALSE,"factura"}</definedName>
    <definedName name="wrn.factura._1" localSheetId="31" hidden="1">{#N/A,#N/A,FALSE,"factura";"factura",#N/A,FALSE,"factura"}</definedName>
    <definedName name="wrn.factura._1" hidden="1">{#N/A,#N/A,FALSE,"factura";"factura",#N/A,FALSE,"factura"}</definedName>
    <definedName name="wrn.factura._2" localSheetId="35" hidden="1">{#N/A,#N/A,FALSE,"factura";"factura",#N/A,FALSE,"factura"}</definedName>
    <definedName name="wrn.factura._2" localSheetId="37" hidden="1">{#N/A,#N/A,FALSE,"factura";"factura",#N/A,FALSE,"factura"}</definedName>
    <definedName name="wrn.factura._2" localSheetId="36" hidden="1">{#N/A,#N/A,FALSE,"factura";"factura",#N/A,FALSE,"factura"}</definedName>
    <definedName name="wrn.factura._2" localSheetId="33" hidden="1">{#N/A,#N/A,FALSE,"factura";"factura",#N/A,FALSE,"factura"}</definedName>
    <definedName name="wrn.factura._2" localSheetId="34" hidden="1">{#N/A,#N/A,FALSE,"factura";"factura",#N/A,FALSE,"factura"}</definedName>
    <definedName name="wrn.factura._2" localSheetId="31" hidden="1">{#N/A,#N/A,FALSE,"factura";"factura",#N/A,FALSE,"factura"}</definedName>
    <definedName name="wrn.factura._2" hidden="1">{#N/A,#N/A,FALSE,"factura";"factura",#N/A,FALSE,"factura"}</definedName>
    <definedName name="wrn.factura._3" localSheetId="35" hidden="1">{#N/A,#N/A,FALSE,"factura";"factura",#N/A,FALSE,"factura"}</definedName>
    <definedName name="wrn.factura._3" localSheetId="37" hidden="1">{#N/A,#N/A,FALSE,"factura";"factura",#N/A,FALSE,"factura"}</definedName>
    <definedName name="wrn.factura._3" localSheetId="36" hidden="1">{#N/A,#N/A,FALSE,"factura";"factura",#N/A,FALSE,"factura"}</definedName>
    <definedName name="wrn.factura._3" localSheetId="33" hidden="1">{#N/A,#N/A,FALSE,"factura";"factura",#N/A,FALSE,"factura"}</definedName>
    <definedName name="wrn.factura._3" localSheetId="34" hidden="1">{#N/A,#N/A,FALSE,"factura";"factura",#N/A,FALSE,"factura"}</definedName>
    <definedName name="wrn.factura._3" localSheetId="31" hidden="1">{#N/A,#N/A,FALSE,"factura";"factura",#N/A,FALSE,"factura"}</definedName>
    <definedName name="wrn.factura._3" hidden="1">{#N/A,#N/A,FALSE,"factura";"factura",#N/A,FALSE,"factura"}</definedName>
    <definedName name="wrn.factura._4" localSheetId="35" hidden="1">{#N/A,#N/A,FALSE,"factura";"factura",#N/A,FALSE,"factura"}</definedName>
    <definedName name="wrn.factura._4" localSheetId="37" hidden="1">{#N/A,#N/A,FALSE,"factura";"factura",#N/A,FALSE,"factura"}</definedName>
    <definedName name="wrn.factura._4" localSheetId="36" hidden="1">{#N/A,#N/A,FALSE,"factura";"factura",#N/A,FALSE,"factura"}</definedName>
    <definedName name="wrn.factura._4" localSheetId="33" hidden="1">{#N/A,#N/A,FALSE,"factura";"factura",#N/A,FALSE,"factura"}</definedName>
    <definedName name="wrn.factura._4" localSheetId="34" hidden="1">{#N/A,#N/A,FALSE,"factura";"factura",#N/A,FALSE,"factura"}</definedName>
    <definedName name="wrn.factura._4" localSheetId="31" hidden="1">{#N/A,#N/A,FALSE,"factura";"factura",#N/A,FALSE,"factura"}</definedName>
    <definedName name="wrn.factura._4" hidden="1">{#N/A,#N/A,FALSE,"factura";"factura",#N/A,FALSE,"factura"}</definedName>
    <definedName name="wrn.factura._5" localSheetId="35" hidden="1">{#N/A,#N/A,FALSE,"factura";"factura",#N/A,FALSE,"factura"}</definedName>
    <definedName name="wrn.factura._5" localSheetId="37" hidden="1">{#N/A,#N/A,FALSE,"factura";"factura",#N/A,FALSE,"factura"}</definedName>
    <definedName name="wrn.factura._5" localSheetId="36" hidden="1">{#N/A,#N/A,FALSE,"factura";"factura",#N/A,FALSE,"factura"}</definedName>
    <definedName name="wrn.factura._5" localSheetId="33" hidden="1">{#N/A,#N/A,FALSE,"factura";"factura",#N/A,FALSE,"factura"}</definedName>
    <definedName name="wrn.factura._5" localSheetId="34" hidden="1">{#N/A,#N/A,FALSE,"factura";"factura",#N/A,FALSE,"factura"}</definedName>
    <definedName name="wrn.factura._5" localSheetId="31" hidden="1">{#N/A,#N/A,FALSE,"factura";"factura",#N/A,FALSE,"factura"}</definedName>
    <definedName name="wrn.factura._5" hidden="1">{#N/A,#N/A,FALSE,"factura";"factura",#N/A,FALSE,"factura"}</definedName>
    <definedName name="wrn.fff." localSheetId="35" hidden="1">{#N/A,#N/A,FALSE,"Costos_Elem_Hid";#N/A,#N/A,FALSE,"Costos_Elem_Hid";#N/A,#N/A,FALSE,"Costos_Elem_Hid"}</definedName>
    <definedName name="wrn.fff." localSheetId="37" hidden="1">{#N/A,#N/A,FALSE,"Costos_Elem_Hid";#N/A,#N/A,FALSE,"Costos_Elem_Hid";#N/A,#N/A,FALSE,"Costos_Elem_Hid"}</definedName>
    <definedName name="wrn.fff." localSheetId="36" hidden="1">{#N/A,#N/A,FALSE,"Costos_Elem_Hid";#N/A,#N/A,FALSE,"Costos_Elem_Hid";#N/A,#N/A,FALSE,"Costos_Elem_Hid"}</definedName>
    <definedName name="wrn.fff." localSheetId="33" hidden="1">{#N/A,#N/A,FALSE,"Costos_Elem_Hid";#N/A,#N/A,FALSE,"Costos_Elem_Hid";#N/A,#N/A,FALSE,"Costos_Elem_Hid"}</definedName>
    <definedName name="wrn.fff." localSheetId="34" hidden="1">{#N/A,#N/A,FALSE,"Costos_Elem_Hid";#N/A,#N/A,FALSE,"Costos_Elem_Hid";#N/A,#N/A,FALSE,"Costos_Elem_Hid"}</definedName>
    <definedName name="wrn.fff." localSheetId="31" hidden="1">{#N/A,#N/A,FALSE,"Costos_Elem_Hid";#N/A,#N/A,FALSE,"Costos_Elem_Hid";#N/A,#N/A,FALSE,"Costos_Elem_Hid"}</definedName>
    <definedName name="wrn.fff." hidden="1">{#N/A,#N/A,FALSE,"Costos_Elem_Hid";#N/A,#N/A,FALSE,"Costos_Elem_Hid";#N/A,#N/A,FALSE,"Costos_Elem_Hid"}</definedName>
    <definedName name="wrn.FINAL._.ESTIMATE." localSheetId="35" hidden="1">{#N/A,#N/A,FALSE,"ProjInfo";#N/A,#N/A,FALSE,"Params";#N/A,#N/A,FALSE,"Q&amp;AE";#N/A,#N/A,FALSE,"CostCompE";#N/A,#N/A,FALSE,"SummaryE";#N/A,#N/A,FALSE,"PayItem";#N/A,#N/A,FALSE,"Detail";#N/A,#N/A,FALSE,"ReconE"}</definedName>
    <definedName name="wrn.FINAL._.ESTIMATE." localSheetId="37" hidden="1">{#N/A,#N/A,FALSE,"ProjInfo";#N/A,#N/A,FALSE,"Params";#N/A,#N/A,FALSE,"Q&amp;AE";#N/A,#N/A,FALSE,"CostCompE";#N/A,#N/A,FALSE,"SummaryE";#N/A,#N/A,FALSE,"PayItem";#N/A,#N/A,FALSE,"Detail";#N/A,#N/A,FALSE,"ReconE"}</definedName>
    <definedName name="wrn.FINAL._.ESTIMATE." localSheetId="36" hidden="1">{#N/A,#N/A,FALSE,"ProjInfo";#N/A,#N/A,FALSE,"Params";#N/A,#N/A,FALSE,"Q&amp;AE";#N/A,#N/A,FALSE,"CostCompE";#N/A,#N/A,FALSE,"SummaryE";#N/A,#N/A,FALSE,"PayItem";#N/A,#N/A,FALSE,"Detail";#N/A,#N/A,FALSE,"ReconE"}</definedName>
    <definedName name="wrn.FINAL._.ESTIMATE." localSheetId="33" hidden="1">{#N/A,#N/A,FALSE,"ProjInfo";#N/A,#N/A,FALSE,"Params";#N/A,#N/A,FALSE,"Q&amp;AE";#N/A,#N/A,FALSE,"CostCompE";#N/A,#N/A,FALSE,"SummaryE";#N/A,#N/A,FALSE,"PayItem";#N/A,#N/A,FALSE,"Detail";#N/A,#N/A,FALSE,"ReconE"}</definedName>
    <definedName name="wrn.FINAL._.ESTIMATE." localSheetId="34" hidden="1">{#N/A,#N/A,FALSE,"ProjInfo";#N/A,#N/A,FALSE,"Params";#N/A,#N/A,FALSE,"Q&amp;AE";#N/A,#N/A,FALSE,"CostCompE";#N/A,#N/A,FALSE,"SummaryE";#N/A,#N/A,FALSE,"PayItem";#N/A,#N/A,FALSE,"Detail";#N/A,#N/A,FALSE,"ReconE"}</definedName>
    <definedName name="wrn.FINAL._.ESTIMATE." localSheetId="31"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inancial._.Statements." localSheetId="30" hidden="1">{#N/A,#N/A,TRUE,"Consolidated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nancial._.Statements." localSheetId="29" hidden="1">{#N/A,#N/A,TRUE,"Consolidated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nancial._.Statements." hidden="1">{#N/A,#N/A,TRUE,"Consolidated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nancials." hidden="1">{#N/A,#N/A,TRUE,"Mkt Assumptions";#N/A,#N/A,TRUE,"Income_Statement";#N/A,#N/A,TRUE,"Balance_Sheet";#N/A,#N/A,TRUE,"Cash_Flow_Stmt";#N/A,#N/A,TRUE,"Debt_Repayment";#N/A,#N/A,TRUE,"Ratio_Analysis";#N/A,#N/A,TRUE,"Inc_Stmt_Assumptions"}</definedName>
    <definedName name="wrn.Five._.Year._.Plan." localSheetId="35"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localSheetId="37"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localSheetId="36"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localSheetId="33"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localSheetId="34"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localSheetId="31"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hidden="1">{#N/A,#N/A,FALSE,"Part B - Five Year Projections";#N/A,#N/A,FALSE,"B.1 Financial Summary";#N/A,#N/A,FALSE,"B.1a Financial Sum wks";#N/A,#N/A,FALSE,"B.2 Five Year Assumptions";#N/A,#N/A,FALSE,"B.3 Five Year Income";#N/A,#N/A,FALSE,"B.4 Five Year Balance Sheets";#N/A,#N/A,FALSE,"B.5 Five Year Cash Flows"}</definedName>
    <definedName name="wrn.flash." localSheetId="35" hidden="1">{"Flash 1",#N/A,FALSE,"Flash";"Flash 2",#N/A,FALSE,"Escoria"}</definedName>
    <definedName name="wrn.flash." localSheetId="37" hidden="1">{"Flash 1",#N/A,FALSE,"Flash";"Flash 2",#N/A,FALSE,"Escoria"}</definedName>
    <definedName name="wrn.flash." localSheetId="36" hidden="1">{"Flash 1",#N/A,FALSE,"Flash";"Flash 2",#N/A,FALSE,"Escoria"}</definedName>
    <definedName name="wrn.flash." localSheetId="33" hidden="1">{"Flash 1",#N/A,FALSE,"Flash";"Flash 2",#N/A,FALSE,"Escoria"}</definedName>
    <definedName name="wrn.flash." localSheetId="34" hidden="1">{"Flash 1",#N/A,FALSE,"Flash";"Flash 2",#N/A,FALSE,"Escoria"}</definedName>
    <definedName name="wrn.flash." localSheetId="31" hidden="1">{"Flash 1",#N/A,FALSE,"Flash";"Flash 2",#N/A,FALSE,"Escoria"}</definedName>
    <definedName name="wrn.flash." hidden="1">{"Flash 1",#N/A,FALSE,"Flash";"Flash 2",#N/A,FALSE,"Escoria"}</definedName>
    <definedName name="wrn.FLASH_APR." localSheetId="35" hidden="1">{"April",#N/A,FALSE,"April"}</definedName>
    <definedName name="wrn.FLASH_APR." localSheetId="37" hidden="1">{"April",#N/A,FALSE,"April"}</definedName>
    <definedName name="wrn.FLASH_APR." localSheetId="36" hidden="1">{"April",#N/A,FALSE,"April"}</definedName>
    <definedName name="wrn.FLASH_APR." localSheetId="33" hidden="1">{"April",#N/A,FALSE,"April"}</definedName>
    <definedName name="wrn.FLASH_APR." localSheetId="34" hidden="1">{"April",#N/A,FALSE,"April"}</definedName>
    <definedName name="wrn.FLASH_APR." localSheetId="31" hidden="1">{"April",#N/A,FALSE,"April"}</definedName>
    <definedName name="wrn.FLASH_APR." hidden="1">{"April",#N/A,FALSE,"April"}</definedName>
    <definedName name="wrn.FLASH_FEB." localSheetId="35" hidden="1">{"FEB_DEC",#N/A,FALSE,"February"}</definedName>
    <definedName name="wrn.FLASH_FEB." localSheetId="37" hidden="1">{"FEB_DEC",#N/A,FALSE,"February"}</definedName>
    <definedName name="wrn.FLASH_FEB." localSheetId="36" hidden="1">{"FEB_DEC",#N/A,FALSE,"February"}</definedName>
    <definedName name="wrn.FLASH_FEB." localSheetId="33" hidden="1">{"FEB_DEC",#N/A,FALSE,"February"}</definedName>
    <definedName name="wrn.FLASH_FEB." localSheetId="34" hidden="1">{"FEB_DEC",#N/A,FALSE,"February"}</definedName>
    <definedName name="wrn.FLASH_FEB." localSheetId="31" hidden="1">{"FEB_DEC",#N/A,FALSE,"February"}</definedName>
    <definedName name="wrn.FLASH_FEB." hidden="1">{"FEB_DEC",#N/A,FALSE,"February"}</definedName>
    <definedName name="wrn.FLASH_JAN." localSheetId="35" hidden="1">{"JAN",#N/A,FALSE,"January"}</definedName>
    <definedName name="wrn.FLASH_JAN." localSheetId="37" hidden="1">{"JAN",#N/A,FALSE,"January"}</definedName>
    <definedName name="wrn.FLASH_JAN." localSheetId="36" hidden="1">{"JAN",#N/A,FALSE,"January"}</definedName>
    <definedName name="wrn.FLASH_JAN." localSheetId="33" hidden="1">{"JAN",#N/A,FALSE,"January"}</definedName>
    <definedName name="wrn.FLASH_JAN." localSheetId="34" hidden="1">{"JAN",#N/A,FALSE,"January"}</definedName>
    <definedName name="wrn.FLASH_JAN." localSheetId="31" hidden="1">{"JAN",#N/A,FALSE,"January"}</definedName>
    <definedName name="wrn.FLASH_JAN." hidden="1">{"JAN",#N/A,FALSE,"January"}</definedName>
    <definedName name="wrn.FLASH_JUN." localSheetId="35" hidden="1">{"June",#N/A,FALSE,"June"}</definedName>
    <definedName name="wrn.FLASH_JUN." localSheetId="37" hidden="1">{"June",#N/A,FALSE,"June"}</definedName>
    <definedName name="wrn.FLASH_JUN." localSheetId="36" hidden="1">{"June",#N/A,FALSE,"June"}</definedName>
    <definedName name="wrn.FLASH_JUN." localSheetId="33" hidden="1">{"June",#N/A,FALSE,"June"}</definedName>
    <definedName name="wrn.FLASH_JUN." localSheetId="34" hidden="1">{"June",#N/A,FALSE,"June"}</definedName>
    <definedName name="wrn.FLASH_JUN." localSheetId="31" hidden="1">{"June",#N/A,FALSE,"June"}</definedName>
    <definedName name="wrn.FLASH_JUN." hidden="1">{"June",#N/A,FALSE,"June"}</definedName>
    <definedName name="wrn.FLASH_MAR." localSheetId="35" hidden="1">{"MAR",#N/A,FALSE,"March"}</definedName>
    <definedName name="wrn.FLASH_MAR." localSheetId="37" hidden="1">{"MAR",#N/A,FALSE,"March"}</definedName>
    <definedName name="wrn.FLASH_MAR." localSheetId="36" hidden="1">{"MAR",#N/A,FALSE,"March"}</definedName>
    <definedName name="wrn.FLASH_MAR." localSheetId="33" hidden="1">{"MAR",#N/A,FALSE,"March"}</definedName>
    <definedName name="wrn.FLASH_MAR." localSheetId="34" hidden="1">{"MAR",#N/A,FALSE,"March"}</definedName>
    <definedName name="wrn.FLASH_MAR." localSheetId="31" hidden="1">{"MAR",#N/A,FALSE,"March"}</definedName>
    <definedName name="wrn.FLASH_MAR." hidden="1">{"MAR",#N/A,FALSE,"March"}</definedName>
    <definedName name="wrn.FLASH_MAY." localSheetId="35" hidden="1">{"May",#N/A,FALSE,"May"}</definedName>
    <definedName name="wrn.FLASH_MAY." localSheetId="37" hidden="1">{"May",#N/A,FALSE,"May"}</definedName>
    <definedName name="wrn.FLASH_MAY." localSheetId="36" hidden="1">{"May",#N/A,FALSE,"May"}</definedName>
    <definedName name="wrn.FLASH_MAY." localSheetId="33" hidden="1">{"May",#N/A,FALSE,"May"}</definedName>
    <definedName name="wrn.FLASH_MAY." localSheetId="34" hidden="1">{"May",#N/A,FALSE,"May"}</definedName>
    <definedName name="wrn.FLASH_MAY." localSheetId="31" hidden="1">{"May",#N/A,FALSE,"May"}</definedName>
    <definedName name="wrn.FLASH_MAY." hidden="1">{"May",#N/A,FALSE,"May"}</definedName>
    <definedName name="wrn.flujos." localSheetId="35" hidden="1">{"FlujoGastos",#N/A,FALSE,"Base";"FlujoGastos",#N/A,FALSE,"Buzón Tren";"FlujoGastos",#N/A,FALSE,"Buzón Camión";"FlujoGastos",#N/A,FALSE,"LHD Camión";"FlujoGastos",#N/A,FALSE,"Cámara Camión"}</definedName>
    <definedName name="wrn.flujos." localSheetId="37" hidden="1">{"FlujoGastos",#N/A,FALSE,"Base";"FlujoGastos",#N/A,FALSE,"Buzón Tren";"FlujoGastos",#N/A,FALSE,"Buzón Camión";"FlujoGastos",#N/A,FALSE,"LHD Camión";"FlujoGastos",#N/A,FALSE,"Cámara Camión"}</definedName>
    <definedName name="wrn.flujos." localSheetId="36" hidden="1">{"FlujoGastos",#N/A,FALSE,"Base";"FlujoGastos",#N/A,FALSE,"Buzón Tren";"FlujoGastos",#N/A,FALSE,"Buzón Camión";"FlujoGastos",#N/A,FALSE,"LHD Camión";"FlujoGastos",#N/A,FALSE,"Cámara Camión"}</definedName>
    <definedName name="wrn.flujos." localSheetId="33" hidden="1">{"FlujoGastos",#N/A,FALSE,"Base";"FlujoGastos",#N/A,FALSE,"Buzón Tren";"FlujoGastos",#N/A,FALSE,"Buzón Camión";"FlujoGastos",#N/A,FALSE,"LHD Camión";"FlujoGastos",#N/A,FALSE,"Cámara Camión"}</definedName>
    <definedName name="wrn.flujos." localSheetId="34" hidden="1">{"FlujoGastos",#N/A,FALSE,"Base";"FlujoGastos",#N/A,FALSE,"Buzón Tren";"FlujoGastos",#N/A,FALSE,"Buzón Camión";"FlujoGastos",#N/A,FALSE,"LHD Camión";"FlujoGastos",#N/A,FALSE,"Cámara Camión"}</definedName>
    <definedName name="wrn.flujos." localSheetId="31"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_.TenneT." localSheetId="30"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localSheetId="29"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 localSheetId="35" hidden="1">{#N/A,#N/A,FALSE,"model"}</definedName>
    <definedName name="wrn.forecast." localSheetId="37" hidden="1">{#N/A,#N/A,FALSE,"model"}</definedName>
    <definedName name="wrn.forecast." localSheetId="36" hidden="1">{#N/A,#N/A,FALSE,"model"}</definedName>
    <definedName name="wrn.forecast." localSheetId="33" hidden="1">{#N/A,#N/A,FALSE,"model"}</definedName>
    <definedName name="wrn.forecast." localSheetId="34" hidden="1">{#N/A,#N/A,FALSE,"model"}</definedName>
    <definedName name="wrn.forecast." localSheetId="31" hidden="1">{#N/A,#N/A,FALSE,"model"}</definedName>
    <definedName name="wrn.forecast." hidden="1">{#N/A,#N/A,FALSE,"model"}</definedName>
    <definedName name="wrn.Forecast._.Summary_Short._.Form." localSheetId="35" hidden="1">{#N/A,#N/A,TRUE,"1.Project Finacial Summary";#N/A,#N/A,TRUE,"2.Cost Contingency Analysis";#N/A,#N/A,TRUE,"3.Rev Contingency Analysis";#N/A,#N/A,TRUE,"4.GM Max Min Analysis"}</definedName>
    <definedName name="wrn.Forecast._.Summary_Short._.Form." localSheetId="37" hidden="1">{#N/A,#N/A,TRUE,"1.Project Finacial Summary";#N/A,#N/A,TRUE,"2.Cost Contingency Analysis";#N/A,#N/A,TRUE,"3.Rev Contingency Analysis";#N/A,#N/A,TRUE,"4.GM Max Min Analysis"}</definedName>
    <definedName name="wrn.Forecast._.Summary_Short._.Form." localSheetId="36" hidden="1">{#N/A,#N/A,TRUE,"1.Project Finacial Summary";#N/A,#N/A,TRUE,"2.Cost Contingency Analysis";#N/A,#N/A,TRUE,"3.Rev Contingency Analysis";#N/A,#N/A,TRUE,"4.GM Max Min Analysis"}</definedName>
    <definedName name="wrn.Forecast._.Summary_Short._.Form." localSheetId="33" hidden="1">{#N/A,#N/A,TRUE,"1.Project Finacial Summary";#N/A,#N/A,TRUE,"2.Cost Contingency Analysis";#N/A,#N/A,TRUE,"3.Rev Contingency Analysis";#N/A,#N/A,TRUE,"4.GM Max Min Analysis"}</definedName>
    <definedName name="wrn.Forecast._.Summary_Short._.Form." localSheetId="34" hidden="1">{#N/A,#N/A,TRUE,"1.Project Finacial Summary";#N/A,#N/A,TRUE,"2.Cost Contingency Analysis";#N/A,#N/A,TRUE,"3.Rev Contingency Analysis";#N/A,#N/A,TRUE,"4.GM Max Min Analysis"}</definedName>
    <definedName name="wrn.Forecast._.Summary_Short._.Form." localSheetId="31" hidden="1">{#N/A,#N/A,TRUE,"1.Project Finacial Summary";#N/A,#N/A,TRUE,"2.Cost Contingency Analysis";#N/A,#N/A,TRUE,"3.Rev Contingency Analysis";#N/A,#N/A,TRUE,"4.GM Max Min Analysis"}</definedName>
    <definedName name="wrn.Forecast._.Summary_Short._.Form." hidden="1">{#N/A,#N/A,TRUE,"1.Project Finacial Summary";#N/A,#N/A,TRUE,"2.Cost Contingency Analysis";#N/A,#N/A,TRUE,"3.Rev Contingency Analysis";#N/A,#N/A,TRUE,"4.GM Max Min Analysis"}</definedName>
    <definedName name="wrn.forecast2" localSheetId="35" hidden="1">{#N/A,#N/A,FALSE,"model"}</definedName>
    <definedName name="wrn.forecast2" localSheetId="37" hidden="1">{#N/A,#N/A,FALSE,"model"}</definedName>
    <definedName name="wrn.forecast2" localSheetId="36" hidden="1">{#N/A,#N/A,FALSE,"model"}</definedName>
    <definedName name="wrn.forecast2" localSheetId="33" hidden="1">{#N/A,#N/A,FALSE,"model"}</definedName>
    <definedName name="wrn.forecast2" localSheetId="34" hidden="1">{#N/A,#N/A,FALSE,"model"}</definedName>
    <definedName name="wrn.forecast2" localSheetId="31" hidden="1">{#N/A,#N/A,FALSE,"model"}</definedName>
    <definedName name="wrn.forecast2" hidden="1">{#N/A,#N/A,FALSE,"model"}</definedName>
    <definedName name="wrn.forecastassumptions." localSheetId="35" hidden="1">{#N/A,#N/A,FALSE,"model"}</definedName>
    <definedName name="wrn.forecastassumptions." localSheetId="37" hidden="1">{#N/A,#N/A,FALSE,"model"}</definedName>
    <definedName name="wrn.forecastassumptions." localSheetId="36" hidden="1">{#N/A,#N/A,FALSE,"model"}</definedName>
    <definedName name="wrn.forecastassumptions." localSheetId="33" hidden="1">{#N/A,#N/A,FALSE,"model"}</definedName>
    <definedName name="wrn.forecastassumptions." localSheetId="34" hidden="1">{#N/A,#N/A,FALSE,"model"}</definedName>
    <definedName name="wrn.forecastassumptions." localSheetId="31" hidden="1">{#N/A,#N/A,FALSE,"model"}</definedName>
    <definedName name="wrn.forecastassumptions." hidden="1">{#N/A,#N/A,FALSE,"model"}</definedName>
    <definedName name="wrn.forecastassumptions2" localSheetId="35" hidden="1">{#N/A,#N/A,FALSE,"model"}</definedName>
    <definedName name="wrn.forecastassumptions2" localSheetId="37" hidden="1">{#N/A,#N/A,FALSE,"model"}</definedName>
    <definedName name="wrn.forecastassumptions2" localSheetId="36" hidden="1">{#N/A,#N/A,FALSE,"model"}</definedName>
    <definedName name="wrn.forecastassumptions2" localSheetId="33" hidden="1">{#N/A,#N/A,FALSE,"model"}</definedName>
    <definedName name="wrn.forecastassumptions2" localSheetId="34" hidden="1">{#N/A,#N/A,FALSE,"model"}</definedName>
    <definedName name="wrn.forecastassumptions2" localSheetId="31" hidden="1">{#N/A,#N/A,FALSE,"model"}</definedName>
    <definedName name="wrn.forecastassumptions2" hidden="1">{#N/A,#N/A,FALSE,"model"}</definedName>
    <definedName name="wrn.forecastROIC." localSheetId="35" hidden="1">{#N/A,#N/A,FALSE,"model"}</definedName>
    <definedName name="wrn.forecastROIC." localSheetId="37" hidden="1">{#N/A,#N/A,FALSE,"model"}</definedName>
    <definedName name="wrn.forecastROIC." localSheetId="36" hidden="1">{#N/A,#N/A,FALSE,"model"}</definedName>
    <definedName name="wrn.forecastROIC." localSheetId="33" hidden="1">{#N/A,#N/A,FALSE,"model"}</definedName>
    <definedName name="wrn.forecastROIC." localSheetId="34" hidden="1">{#N/A,#N/A,FALSE,"model"}</definedName>
    <definedName name="wrn.forecastROIC." localSheetId="31" hidden="1">{#N/A,#N/A,FALSE,"model"}</definedName>
    <definedName name="wrn.forecastROIC." hidden="1">{#N/A,#N/A,FALSE,"model"}</definedName>
    <definedName name="wrn.forecastROIC2" localSheetId="35" hidden="1">{#N/A,#N/A,FALSE,"model"}</definedName>
    <definedName name="wrn.forecastROIC2" localSheetId="37" hidden="1">{#N/A,#N/A,FALSE,"model"}</definedName>
    <definedName name="wrn.forecastROIC2" localSheetId="36" hidden="1">{#N/A,#N/A,FALSE,"model"}</definedName>
    <definedName name="wrn.forecastROIC2" localSheetId="33" hidden="1">{#N/A,#N/A,FALSE,"model"}</definedName>
    <definedName name="wrn.forecastROIC2" localSheetId="34" hidden="1">{#N/A,#N/A,FALSE,"model"}</definedName>
    <definedName name="wrn.forecastROIC2" localSheetId="31" hidden="1">{#N/A,#N/A,FALSE,"model"}</definedName>
    <definedName name="wrn.forecastROIC2" hidden="1">{#N/A,#N/A,FALSE,"model"}</definedName>
    <definedName name="wrn.forecastROIC3" localSheetId="35" hidden="1">{#N/A,#N/A,FALSE,"model"}</definedName>
    <definedName name="wrn.forecastROIC3" localSheetId="37" hidden="1">{#N/A,#N/A,FALSE,"model"}</definedName>
    <definedName name="wrn.forecastROIC3" localSheetId="36" hidden="1">{#N/A,#N/A,FALSE,"model"}</definedName>
    <definedName name="wrn.forecastROIC3" localSheetId="33" hidden="1">{#N/A,#N/A,FALSE,"model"}</definedName>
    <definedName name="wrn.forecastROIC3" localSheetId="34" hidden="1">{#N/A,#N/A,FALSE,"model"}</definedName>
    <definedName name="wrn.forecastROIC3" localSheetId="31" hidden="1">{#N/A,#N/A,FALSE,"model"}</definedName>
    <definedName name="wrn.forecastROIC3" hidden="1">{#N/A,#N/A,FALSE,"model"}</definedName>
    <definedName name="wrn.FORMATOS."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35" hidden="1">{#N/A,#N/A,FALSE,"E-1";#N/A,#N/A,FALSE,"E-2";#N/A,#N/A,FALSE,"F-1";#N/A,#N/A,FALSE,"F-2";#N/A,#N/A,FALSE,"F-3";#N/A,#N/A,FALSE,"F-4";#N/A,#N/A,FALSE,"F-5";#N/A,#N/A,FALSE,"F-6";#N/A,#N/A,FALSE,"Matrix"}</definedName>
    <definedName name="wrn.Forms." localSheetId="37" hidden="1">{#N/A,#N/A,FALSE,"E-1";#N/A,#N/A,FALSE,"E-2";#N/A,#N/A,FALSE,"F-1";#N/A,#N/A,FALSE,"F-2";#N/A,#N/A,FALSE,"F-3";#N/A,#N/A,FALSE,"F-4";#N/A,#N/A,FALSE,"F-5";#N/A,#N/A,FALSE,"F-6";#N/A,#N/A,FALSE,"Matrix"}</definedName>
    <definedName name="wrn.Forms." localSheetId="36" hidden="1">{#N/A,#N/A,FALSE,"E-1";#N/A,#N/A,FALSE,"E-2";#N/A,#N/A,FALSE,"F-1";#N/A,#N/A,FALSE,"F-2";#N/A,#N/A,FALSE,"F-3";#N/A,#N/A,FALSE,"F-4";#N/A,#N/A,FALSE,"F-5";#N/A,#N/A,FALSE,"F-6";#N/A,#N/A,FALSE,"Matrix"}</definedName>
    <definedName name="wrn.Forms." localSheetId="30" hidden="1">{#N/A,#N/A,FALSE,"E-1";#N/A,#N/A,FALSE,"E-2";#N/A,#N/A,FALSE,"F-1";#N/A,#N/A,FALSE,"F-2";#N/A,#N/A,FALSE,"F-3";#N/A,#N/A,FALSE,"F-4";#N/A,#N/A,FALSE,"F-5";#N/A,#N/A,FALSE,"F-6";#N/A,#N/A,FALSE,"Matrix"}</definedName>
    <definedName name="wrn.Forms." localSheetId="33" hidden="1">{#N/A,#N/A,FALSE,"E-1";#N/A,#N/A,FALSE,"E-2";#N/A,#N/A,FALSE,"F-1";#N/A,#N/A,FALSE,"F-2";#N/A,#N/A,FALSE,"F-3";#N/A,#N/A,FALSE,"F-4";#N/A,#N/A,FALSE,"F-5";#N/A,#N/A,FALSE,"F-6";#N/A,#N/A,FALSE,"Matrix"}</definedName>
    <definedName name="wrn.Forms." localSheetId="34" hidden="1">{#N/A,#N/A,FALSE,"E-1";#N/A,#N/A,FALSE,"E-2";#N/A,#N/A,FALSE,"F-1";#N/A,#N/A,FALSE,"F-2";#N/A,#N/A,FALSE,"F-3";#N/A,#N/A,FALSE,"F-4";#N/A,#N/A,FALSE,"F-5";#N/A,#N/A,FALSE,"F-6";#N/A,#N/A,FALSE,"Matrix"}</definedName>
    <definedName name="wrn.Forms." localSheetId="31" hidden="1">{#N/A,#N/A,FALSE,"E-1";#N/A,#N/A,FALSE,"E-2";#N/A,#N/A,FALSE,"F-1";#N/A,#N/A,FALSE,"F-2";#N/A,#N/A,FALSE,"F-3";#N/A,#N/A,FALSE,"F-4";#N/A,#N/A,FALSE,"F-5";#N/A,#N/A,FALSE,"F-6";#N/A,#N/A,FALSE,"Matrix"}</definedName>
    <definedName name="wrn.Forms." localSheetId="29"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Forms._1" localSheetId="35" hidden="1">{#N/A,#N/A,FALSE,"E-1";#N/A,#N/A,FALSE,"E-2";#N/A,#N/A,FALSE,"F-1";#N/A,#N/A,FALSE,"F-2";#N/A,#N/A,FALSE,"F-3";#N/A,#N/A,FALSE,"F-4";#N/A,#N/A,FALSE,"F-5";#N/A,#N/A,FALSE,"F-6";#N/A,#N/A,FALSE,"Matrix"}</definedName>
    <definedName name="wrn.Forms._1" localSheetId="37" hidden="1">{#N/A,#N/A,FALSE,"E-1";#N/A,#N/A,FALSE,"E-2";#N/A,#N/A,FALSE,"F-1";#N/A,#N/A,FALSE,"F-2";#N/A,#N/A,FALSE,"F-3";#N/A,#N/A,FALSE,"F-4";#N/A,#N/A,FALSE,"F-5";#N/A,#N/A,FALSE,"F-6";#N/A,#N/A,FALSE,"Matrix"}</definedName>
    <definedName name="wrn.Forms._1" localSheetId="36" hidden="1">{#N/A,#N/A,FALSE,"E-1";#N/A,#N/A,FALSE,"E-2";#N/A,#N/A,FALSE,"F-1";#N/A,#N/A,FALSE,"F-2";#N/A,#N/A,FALSE,"F-3";#N/A,#N/A,FALSE,"F-4";#N/A,#N/A,FALSE,"F-5";#N/A,#N/A,FALSE,"F-6";#N/A,#N/A,FALSE,"Matrix"}</definedName>
    <definedName name="wrn.Forms._1" localSheetId="33" hidden="1">{#N/A,#N/A,FALSE,"E-1";#N/A,#N/A,FALSE,"E-2";#N/A,#N/A,FALSE,"F-1";#N/A,#N/A,FALSE,"F-2";#N/A,#N/A,FALSE,"F-3";#N/A,#N/A,FALSE,"F-4";#N/A,#N/A,FALSE,"F-5";#N/A,#N/A,FALSE,"F-6";#N/A,#N/A,FALSE,"Matrix"}</definedName>
    <definedName name="wrn.Forms._1" localSheetId="34" hidden="1">{#N/A,#N/A,FALSE,"E-1";#N/A,#N/A,FALSE,"E-2";#N/A,#N/A,FALSE,"F-1";#N/A,#N/A,FALSE,"F-2";#N/A,#N/A,FALSE,"F-3";#N/A,#N/A,FALSE,"F-4";#N/A,#N/A,FALSE,"F-5";#N/A,#N/A,FALSE,"F-6";#N/A,#N/A,FALSE,"Matrix"}</definedName>
    <definedName name="wrn.Forms._1" localSheetId="31" hidden="1">{#N/A,#N/A,FALSE,"E-1";#N/A,#N/A,FALSE,"E-2";#N/A,#N/A,FALSE,"F-1";#N/A,#N/A,FALSE,"F-2";#N/A,#N/A,FALSE,"F-3";#N/A,#N/A,FALSE,"F-4";#N/A,#N/A,FALSE,"F-5";#N/A,#N/A,FALSE,"F-6";#N/A,#N/A,FALSE,"Matrix"}</definedName>
    <definedName name="wrn.Forms._1" hidden="1">{#N/A,#N/A,FALSE,"E-1";#N/A,#N/A,FALSE,"E-2";#N/A,#N/A,FALSE,"F-1";#N/A,#N/A,FALSE,"F-2";#N/A,#N/A,FALSE,"F-3";#N/A,#N/A,FALSE,"F-4";#N/A,#N/A,FALSE,"F-5";#N/A,#N/A,FALSE,"F-6";#N/A,#N/A,FALSE,"Matrix"}</definedName>
    <definedName name="wrn.formu." localSheetId="30" hidden="1">{"VIA1",#N/A,TRUE,"formul";"VIA2",#N/A,TRUE,"formul";"VIA3",#N/A,TRUE,"formul"}</definedName>
    <definedName name="wrn.formu." localSheetId="29" hidden="1">{"VIA1",#N/A,TRUE,"formul";"VIA2",#N/A,TRUE,"formul";"VIA3",#N/A,TRUE,"formul"}</definedName>
    <definedName name="wrn.formu." hidden="1">{"VIA1",#N/A,TRUE,"formul";"VIA2",#N/A,TRUE,"formul";"VIA3",#N/A,TRUE,"formul"}</definedName>
    <definedName name="wrn.FORMULARIOS."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wrn.FORMULARIOS._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wrn.FORMULARIOS.a"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uel._.oil._.option." localSheetId="35" hidden="1">{"FUEL OIL",#N/A,FALSE,"Option"}</definedName>
    <definedName name="wrn.Fuel._.oil._.option." localSheetId="37" hidden="1">{"FUEL OIL",#N/A,FALSE,"Option"}</definedName>
    <definedName name="wrn.Fuel._.oil._.option." localSheetId="36" hidden="1">{"FUEL OIL",#N/A,FALSE,"Option"}</definedName>
    <definedName name="wrn.Fuel._.oil._.option." localSheetId="33" hidden="1">{"FUEL OIL",#N/A,FALSE,"Option"}</definedName>
    <definedName name="wrn.Fuel._.oil._.option." localSheetId="34" hidden="1">{"FUEL OIL",#N/A,FALSE,"Option"}</definedName>
    <definedName name="wrn.Fuel._.oil._.option." localSheetId="31" hidden="1">{"FUEL OIL",#N/A,FALSE,"Option"}</definedName>
    <definedName name="wrn.Fuel._.oil._.option." hidden="1">{"FUEL OIL",#N/A,FALSE,"Option"}</definedName>
    <definedName name="wrn.full." hidden="1">{"b",#N/A,FALSE,"B";"C 1",#N/A,FALSE,"C";"C 2",#N/A,FALSE,"C";"D 1",#N/A,FALSE,"D";"d 2",#N/A,FALSE,"D";"D 3",#N/A,FALSE,"D";"E",#N/A,FALSE,"E";"F 1",#N/A,FALSE,"F";"F 2",#N/A,FALSE,"F";"F 3",#N/A,FALSE,"F";"G 1",#N/A,FALSE,"G";"G 2",#N/A,FALSE,"G";"I 1",#N/A,FALSE,"I";"J 1",#N/A,FALSE,"J";"J 2",#N/A,FALSE,"J";"L",#N/A,FALSE,"L";"M 1",#N/A,FALSE,"M";"N",#N/A,FALSE,"N"}</definedName>
    <definedName name="wrn.Full._.Business._.Plan._.Package." localSheetId="35"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localSheetId="37"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localSheetId="36"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localSheetId="33"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localSheetId="34"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localSheetId="31"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Model." localSheetId="30" hidden="1">{#N/A,#N/A,TRUE,"Assump";#N/A,#N/A,TRUE,"Transaction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Model." localSheetId="29" hidden="1">{#N/A,#N/A,TRUE,"Assump";#N/A,#N/A,TRUE,"Transaction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Model." hidden="1">{#N/A,#N/A,TRUE,"Assump";#N/A,#N/A,TRUE,"Transaction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Printout." localSheetId="35"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localSheetId="37"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localSheetId="36"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localSheetId="33"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localSheetId="34"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localSheetId="31"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35"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37"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36"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33"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34"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31"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REPORT." localSheetId="35" hidden="1">{#N/A,#N/A,FALSE,"US$";#N/A,#N/A,FALSE,"SUMMARY";#N/A,#N/A,FALSE,"DET.SUMM";#N/A,#N/A,FALSE,"BACK-UP";#N/A,#N/A,FALSE,"INDIRECTS";#N/A,#N/A,FALSE,"PARAMETERS";#N/A,#N/A,FALSE,"RATES"}</definedName>
    <definedName name="wrn.Full._.Report." localSheetId="37" hidden="1">{#N/A,#N/A,TRUE,"Front";#N/A,#N/A,TRUE,"Simple Letter";#N/A,#N/A,TRUE,"Inside";#N/A,#N/A,TRUE,"Contents";#N/A,#N/A,TRUE,"Basis";#N/A,#N/A,TRUE,"Inclusions";#N/A,#N/A,TRUE,"Exclusions";#N/A,#N/A,TRUE,"Areas";#N/A,#N/A,TRUE,"Summary";#N/A,#N/A,TRUE,"Detail"}</definedName>
    <definedName name="wrn.Full._.Report." localSheetId="32" hidden="1">{#N/A,#N/A,TRUE,"Front";#N/A,#N/A,TRUE,"Simple Letter";#N/A,#N/A,TRUE,"Inside";#N/A,#N/A,TRUE,"Contents";#N/A,#N/A,TRUE,"Basis";#N/A,#N/A,TRUE,"Inclusions";#N/A,#N/A,TRUE,"Exclusions";#N/A,#N/A,TRUE,"Areas";#N/A,#N/A,TRUE,"Summary";#N/A,#N/A,TRUE,"Detail"}</definedName>
    <definedName name="wrn.Full._.Report." localSheetId="21" hidden="1">{#N/A,#N/A,TRUE,"Front";#N/A,#N/A,TRUE,"Simple Letter";#N/A,#N/A,TRUE,"Inside";#N/A,#N/A,TRUE,"Contents";#N/A,#N/A,TRUE,"Basis";#N/A,#N/A,TRUE,"Inclusions";#N/A,#N/A,TRUE,"Exclusions";#N/A,#N/A,TRUE,"Areas";#N/A,#N/A,TRUE,"Summary";#N/A,#N/A,TRUE,"Detail"}</definedName>
    <definedName name="wrn.FULL._.REPORT." localSheetId="36" hidden="1">{#N/A,#N/A,FALSE,"US$";#N/A,#N/A,FALSE,"SUMMARY";#N/A,#N/A,FALSE,"DET.SUMM";#N/A,#N/A,FALSE,"BACK-UP";#N/A,#N/A,FALSE,"INDIRECTS";#N/A,#N/A,FALSE,"PARAMETERS";#N/A,#N/A,FALSE,"RATES"}</definedName>
    <definedName name="wrn.Full._.Report." localSheetId="30" hidden="1">{#N/A,#N/A,FALSE,"Cover";#N/A,#N/A,FALSE,"Ratios";#N/A,#N/A,FALSE,"Cases";#N/A,#N/A,FALSE,"Assumptions";#N/A,#N/A,FALSE,"P&amp;L";#N/A,#N/A,FALSE,"CF";#N/A,#N/A,FALSE,"BS";#N/A,#N/A,FALSE,"Payloads";#N/A,#N/A,FALSE,"Revenues";#N/A,#N/A,FALSE,"Capex";#N/A,#N/A,FALSE,"Debt";#N/A,#N/A,FALSE,"Escrow Account";#N/A,#N/A,FALSE,"FCF"}</definedName>
    <definedName name="wrn.FULL._.REPORT." localSheetId="33" hidden="1">{#N/A,#N/A,FALSE,"US$";#N/A,#N/A,FALSE,"SUMMARY";#N/A,#N/A,FALSE,"DET.SUMM";#N/A,#N/A,FALSE,"BACK-UP";#N/A,#N/A,FALSE,"INDIRECTS";#N/A,#N/A,FALSE,"PARAMETERS";#N/A,#N/A,FALSE,"RATES"}</definedName>
    <definedName name="wrn.FULL._.REPORT." localSheetId="34" hidden="1">{#N/A,#N/A,FALSE,"US$";#N/A,#N/A,FALSE,"SUMMARY";#N/A,#N/A,FALSE,"DET.SUMM";#N/A,#N/A,FALSE,"BACK-UP";#N/A,#N/A,FALSE,"INDIRECTS";#N/A,#N/A,FALSE,"PARAMETERS";#N/A,#N/A,FALSE,"RATES"}</definedName>
    <definedName name="wrn.Full._.Report." localSheetId="31" hidden="1">{#N/A,#N/A,TRUE,"Front";#N/A,#N/A,TRUE,"Simple Letter";#N/A,#N/A,TRUE,"Inside";#N/A,#N/A,TRUE,"Contents";#N/A,#N/A,TRUE,"Basis";#N/A,#N/A,TRUE,"Inclusions";#N/A,#N/A,TRUE,"Exclusions";#N/A,#N/A,TRUE,"Areas";#N/A,#N/A,TRUE,"Summary";#N/A,#N/A,TRUE,"Detail"}</definedName>
    <definedName name="wrn.Full._.Report." localSheetId="29" hidden="1">{#N/A,#N/A,FALSE,"Cover";#N/A,#N/A,FALSE,"Ratios";#N/A,#N/A,FALSE,"Cases";#N/A,#N/A,FALSE,"Assumptions";#N/A,#N/A,FALSE,"P&amp;L";#N/A,#N/A,FALSE,"CF";#N/A,#N/A,FALSE,"BS";#N/A,#N/A,FALSE,"Payloads";#N/A,#N/A,FALSE,"Revenues";#N/A,#N/A,FALSE,"Capex";#N/A,#N/A,FALSE,"Debt";#N/A,#N/A,FALSE,"Escrow Account";#N/A,#N/A,FALSE,"FCF"}</definedName>
    <definedName name="wrn.Full._.Report." hidden="1">{#N/A,#N/A,FALSE,"Cover";#N/A,#N/A,FALSE,"Ratios";#N/A,#N/A,FALSE,"Cases";#N/A,#N/A,FALSE,"Assumptions";#N/A,#N/A,FALSE,"P&amp;L";#N/A,#N/A,FALSE,"CF";#N/A,#N/A,FALSE,"BS";#N/A,#N/A,FALSE,"Payloads";#N/A,#N/A,FALSE,"Revenues";#N/A,#N/A,FALSE,"Capex";#N/A,#N/A,FALSE,"Debt";#N/A,#N/A,FALSE,"Escrow Account";#N/A,#N/A,FALSE,"FCF"}</definedName>
    <definedName name="wrn.FULL._.REPORT._1" localSheetId="35" hidden="1">{#N/A,#N/A,FALSE,"US$";#N/A,#N/A,FALSE,"SUMMARY";#N/A,#N/A,FALSE,"DET.SUMM";#N/A,#N/A,FALSE,"BACK-UP";#N/A,#N/A,FALSE,"INDIRECTS";#N/A,#N/A,FALSE,"PARAMETERS";#N/A,#N/A,FALSE,"RATES"}</definedName>
    <definedName name="wrn.FULL._.REPORT._1" localSheetId="37" hidden="1">{#N/A,#N/A,FALSE,"US$";#N/A,#N/A,FALSE,"SUMMARY";#N/A,#N/A,FALSE,"DET.SUMM";#N/A,#N/A,FALSE,"BACK-UP";#N/A,#N/A,FALSE,"INDIRECTS";#N/A,#N/A,FALSE,"PARAMETERS";#N/A,#N/A,FALSE,"RATES"}</definedName>
    <definedName name="wrn.FULL._.REPORT._1" localSheetId="36" hidden="1">{#N/A,#N/A,FALSE,"US$";#N/A,#N/A,FALSE,"SUMMARY";#N/A,#N/A,FALSE,"DET.SUMM";#N/A,#N/A,FALSE,"BACK-UP";#N/A,#N/A,FALSE,"INDIRECTS";#N/A,#N/A,FALSE,"PARAMETERS";#N/A,#N/A,FALSE,"RATES"}</definedName>
    <definedName name="wrn.FULL._.REPORT._1" localSheetId="33" hidden="1">{#N/A,#N/A,FALSE,"US$";#N/A,#N/A,FALSE,"SUMMARY";#N/A,#N/A,FALSE,"DET.SUMM";#N/A,#N/A,FALSE,"BACK-UP";#N/A,#N/A,FALSE,"INDIRECTS";#N/A,#N/A,FALSE,"PARAMETERS";#N/A,#N/A,FALSE,"RATES"}</definedName>
    <definedName name="wrn.FULL._.REPORT._1" localSheetId="34" hidden="1">{#N/A,#N/A,FALSE,"US$";#N/A,#N/A,FALSE,"SUMMARY";#N/A,#N/A,FALSE,"DET.SUMM";#N/A,#N/A,FALSE,"BACK-UP";#N/A,#N/A,FALSE,"INDIRECTS";#N/A,#N/A,FALSE,"PARAMETERS";#N/A,#N/A,FALSE,"RATES"}</definedName>
    <definedName name="wrn.FULL._.REPORT._1" localSheetId="31" hidden="1">{#N/A,#N/A,FALSE,"US$";#N/A,#N/A,FALSE,"SUMMARY";#N/A,#N/A,FALSE,"DET.SUMM";#N/A,#N/A,FALSE,"BACK-UP";#N/A,#N/A,FALSE,"INDIRECTS";#N/A,#N/A,FALSE,"PARAMETERS";#N/A,#N/A,FALSE,"RATES"}</definedName>
    <definedName name="wrn.FULL._.REPORT._1" hidden="1">{#N/A,#N/A,FALSE,"US$";#N/A,#N/A,FALSE,"SUMMARY";#N/A,#N/A,FALSE,"DET.SUMM";#N/A,#N/A,FALSE,"BACK-UP";#N/A,#N/A,FALSE,"INDIRECTS";#N/A,#N/A,FALSE,"PARAMETERS";#N/A,#N/A,FALSE,"RATES"}</definedName>
    <definedName name="wrn.g.._.Inputs." localSheetId="35" hidden="1">{#N/A,#N/A,TRUE,"Base Inputs";#N/A,#N/A,TRUE,"Mine Plan -- Data, Base";#N/A,#N/A,TRUE,"UG Summary -- Base";#N/A,#N/A,TRUE,"UG Metal by Mine -- Base";#N/A,#N/A,TRUE,"Payable Factor -- Base";#N/A,#N/A,TRUE,"Base PLUS Inputs";#N/A,#N/A,TRUE,"Mine Plan -- Data, Base PLUS";#N/A,#N/A,TRUE,"UG Summary -- Base PLUS";#N/A,#N/A,TRUE,"UG Metal by Mine -- Base PLUS";#N/A,#N/A,TRUE,"Payable Factor -- Base PLUS";#N/A,#N/A,TRUE,"UG Development Capital";#N/A,#N/A,TRUE,"Incremental, Inputs";#N/A,#N/A,TRUE,"BudCapital";#N/A,#N/A,TRUE,"Reconciliation";#N/A,#N/A,TRUE,"Tax Info from UG Base";#N/A,#N/A,TRUE,"Tax Info from UG Base PLUS"}</definedName>
    <definedName name="wrn.g.._.Inputs." localSheetId="37" hidden="1">{#N/A,#N/A,TRUE,"Base Inputs";#N/A,#N/A,TRUE,"Mine Plan -- Data, Base";#N/A,#N/A,TRUE,"UG Summary -- Base";#N/A,#N/A,TRUE,"UG Metal by Mine -- Base";#N/A,#N/A,TRUE,"Payable Factor -- Base";#N/A,#N/A,TRUE,"Base PLUS Inputs";#N/A,#N/A,TRUE,"Mine Plan -- Data, Base PLUS";#N/A,#N/A,TRUE,"UG Summary -- Base PLUS";#N/A,#N/A,TRUE,"UG Metal by Mine -- Base PLUS";#N/A,#N/A,TRUE,"Payable Factor -- Base PLUS";#N/A,#N/A,TRUE,"UG Development Capital";#N/A,#N/A,TRUE,"Incremental, Inputs";#N/A,#N/A,TRUE,"BudCapital";#N/A,#N/A,TRUE,"Reconciliation";#N/A,#N/A,TRUE,"Tax Info from UG Base";#N/A,#N/A,TRUE,"Tax Info from UG Base PLUS"}</definedName>
    <definedName name="wrn.g.._.Inputs." localSheetId="36" hidden="1">{#N/A,#N/A,TRUE,"Base Inputs";#N/A,#N/A,TRUE,"Mine Plan -- Data, Base";#N/A,#N/A,TRUE,"UG Summary -- Base";#N/A,#N/A,TRUE,"UG Metal by Mine -- Base";#N/A,#N/A,TRUE,"Payable Factor -- Base";#N/A,#N/A,TRUE,"Base PLUS Inputs";#N/A,#N/A,TRUE,"Mine Plan -- Data, Base PLUS";#N/A,#N/A,TRUE,"UG Summary -- Base PLUS";#N/A,#N/A,TRUE,"UG Metal by Mine -- Base PLUS";#N/A,#N/A,TRUE,"Payable Factor -- Base PLUS";#N/A,#N/A,TRUE,"UG Development Capital";#N/A,#N/A,TRUE,"Incremental, Inputs";#N/A,#N/A,TRUE,"BudCapital";#N/A,#N/A,TRUE,"Reconciliation";#N/A,#N/A,TRUE,"Tax Info from UG Base";#N/A,#N/A,TRUE,"Tax Info from UG Base PLUS"}</definedName>
    <definedName name="wrn.g.._.Inputs." localSheetId="33" hidden="1">{#N/A,#N/A,TRUE,"Base Inputs";#N/A,#N/A,TRUE,"Mine Plan -- Data, Base";#N/A,#N/A,TRUE,"UG Summary -- Base";#N/A,#N/A,TRUE,"UG Metal by Mine -- Base";#N/A,#N/A,TRUE,"Payable Factor -- Base";#N/A,#N/A,TRUE,"Base PLUS Inputs";#N/A,#N/A,TRUE,"Mine Plan -- Data, Base PLUS";#N/A,#N/A,TRUE,"UG Summary -- Base PLUS";#N/A,#N/A,TRUE,"UG Metal by Mine -- Base PLUS";#N/A,#N/A,TRUE,"Payable Factor -- Base PLUS";#N/A,#N/A,TRUE,"UG Development Capital";#N/A,#N/A,TRUE,"Incremental, Inputs";#N/A,#N/A,TRUE,"BudCapital";#N/A,#N/A,TRUE,"Reconciliation";#N/A,#N/A,TRUE,"Tax Info from UG Base";#N/A,#N/A,TRUE,"Tax Info from UG Base PLUS"}</definedName>
    <definedName name="wrn.g.._.Inputs." localSheetId="34" hidden="1">{#N/A,#N/A,TRUE,"Base Inputs";#N/A,#N/A,TRUE,"Mine Plan -- Data, Base";#N/A,#N/A,TRUE,"UG Summary -- Base";#N/A,#N/A,TRUE,"UG Metal by Mine -- Base";#N/A,#N/A,TRUE,"Payable Factor -- Base";#N/A,#N/A,TRUE,"Base PLUS Inputs";#N/A,#N/A,TRUE,"Mine Plan -- Data, Base PLUS";#N/A,#N/A,TRUE,"UG Summary -- Base PLUS";#N/A,#N/A,TRUE,"UG Metal by Mine -- Base PLUS";#N/A,#N/A,TRUE,"Payable Factor -- Base PLUS";#N/A,#N/A,TRUE,"UG Development Capital";#N/A,#N/A,TRUE,"Incremental, Inputs";#N/A,#N/A,TRUE,"BudCapital";#N/A,#N/A,TRUE,"Reconciliation";#N/A,#N/A,TRUE,"Tax Info from UG Base";#N/A,#N/A,TRUE,"Tax Info from UG Base PLUS"}</definedName>
    <definedName name="wrn.g.._.Inputs." localSheetId="31" hidden="1">{#N/A,#N/A,TRUE,"Base Inputs";#N/A,#N/A,TRUE,"Mine Plan -- Data, Base";#N/A,#N/A,TRUE,"UG Summary -- Base";#N/A,#N/A,TRUE,"UG Metal by Mine -- Base";#N/A,#N/A,TRUE,"Payable Factor -- Base";#N/A,#N/A,TRUE,"Base PLUS Inputs";#N/A,#N/A,TRUE,"Mine Plan -- Data, Base PLUS";#N/A,#N/A,TRUE,"UG Summary -- Base PLUS";#N/A,#N/A,TRUE,"UG Metal by Mine -- Base PLUS";#N/A,#N/A,TRUE,"Payable Factor -- Base PLUS";#N/A,#N/A,TRUE,"UG Development Capital";#N/A,#N/A,TRUE,"Incremental, Inputs";#N/A,#N/A,TRUE,"BudCapital";#N/A,#N/A,TRUE,"Reconciliation";#N/A,#N/A,TRUE,"Tax Info from UG Base";#N/A,#N/A,TRUE,"Tax Info from UG Base PLUS"}</definedName>
    <definedName name="wrn.g.._.Inputs." hidden="1">{#N/A,#N/A,TRUE,"Base Inputs";#N/A,#N/A,TRUE,"Mine Plan -- Data, Base";#N/A,#N/A,TRUE,"UG Summary -- Base";#N/A,#N/A,TRUE,"UG Metal by Mine -- Base";#N/A,#N/A,TRUE,"Payable Factor -- Base";#N/A,#N/A,TRUE,"Base PLUS Inputs";#N/A,#N/A,TRUE,"Mine Plan -- Data, Base PLUS";#N/A,#N/A,TRUE,"UG Summary -- Base PLUS";#N/A,#N/A,TRUE,"UG Metal by Mine -- Base PLUS";#N/A,#N/A,TRUE,"Payable Factor -- Base PLUS";#N/A,#N/A,TRUE,"UG Development Capital";#N/A,#N/A,TRUE,"Incremental, Inputs";#N/A,#N/A,TRUE,"BudCapital";#N/A,#N/A,TRUE,"Reconciliation";#N/A,#N/A,TRUE,"Tax Info from UG Base";#N/A,#N/A,TRUE,"Tax Info from UG Base PLUS"}</definedName>
    <definedName name="wrn.g.._.LR._.Schedules." localSheetId="35" hidden="1">{#N/A,#N/A,FALSE,"Cover";#N/A,#N/A,FALSE,"LR M-M";#N/A,#N/A,FALSE,"LR GRS";#N/A,#N/A,FALSE,"LR UG"}</definedName>
    <definedName name="wrn.g.._.LR._.Schedules." localSheetId="37" hidden="1">{#N/A,#N/A,FALSE,"Cover";#N/A,#N/A,FALSE,"LR M-M";#N/A,#N/A,FALSE,"LR GRS";#N/A,#N/A,FALSE,"LR UG"}</definedName>
    <definedName name="wrn.g.._.LR._.Schedules." localSheetId="36" hidden="1">{#N/A,#N/A,FALSE,"Cover";#N/A,#N/A,FALSE,"LR M-M";#N/A,#N/A,FALSE,"LR GRS";#N/A,#N/A,FALSE,"LR UG"}</definedName>
    <definedName name="wrn.g.._.LR._.Schedules." localSheetId="33" hidden="1">{#N/A,#N/A,FALSE,"Cover";#N/A,#N/A,FALSE,"LR M-M";#N/A,#N/A,FALSE,"LR GRS";#N/A,#N/A,FALSE,"LR UG"}</definedName>
    <definedName name="wrn.g.._.LR._.Schedules." localSheetId="34" hidden="1">{#N/A,#N/A,FALSE,"Cover";#N/A,#N/A,FALSE,"LR M-M";#N/A,#N/A,FALSE,"LR GRS";#N/A,#N/A,FALSE,"LR UG"}</definedName>
    <definedName name="wrn.g.._.LR._.Schedules." localSheetId="31" hidden="1">{#N/A,#N/A,FALSE,"Cover";#N/A,#N/A,FALSE,"LR M-M";#N/A,#N/A,FALSE,"LR GRS";#N/A,#N/A,FALSE,"LR UG"}</definedName>
    <definedName name="wrn.g.._.LR._.Schedules." hidden="1">{#N/A,#N/A,FALSE,"Cover";#N/A,#N/A,FALSE,"LR M-M";#N/A,#N/A,FALSE,"LR GRS";#N/A,#N/A,FALSE,"LR UG"}</definedName>
    <definedName name="wrn.g.._.Manpower." localSheetId="35" hidden="1">{#N/A,#N/A,FALSE,"Mpwr -- Current";#N/A,#N/A,FALSE,"Mpwr -- Total";#N/A,#N/A,FALSE,"Mpwr -- D&amp;I";#N/A,#N/A,FALSE,"Mpwr -- D&amp;I Rates";#N/A,#N/A,FALSE,"Mpwr -- D&amp;I Costs";#N/A,#N/A,FALSE,"Mpwr -- I";#N/A,#N/A,FALSE,"Mpwr -- I Rates";#N/A,#N/A,FALSE,"Mpwr -- I Costs";#N/A,#N/A,FALSE,"Mpwr -- All I";#N/A,#N/A,FALSE,"Total Manpower Costs D only";#N/A,#N/A,FALSE,"Total Manpower Costs I only";#N/A,#N/A,FALSE,"Total Manpower Costs"}</definedName>
    <definedName name="wrn.g.._.Manpower." localSheetId="37" hidden="1">{#N/A,#N/A,FALSE,"Mpwr -- Current";#N/A,#N/A,FALSE,"Mpwr -- Total";#N/A,#N/A,FALSE,"Mpwr -- D&amp;I";#N/A,#N/A,FALSE,"Mpwr -- D&amp;I Rates";#N/A,#N/A,FALSE,"Mpwr -- D&amp;I Costs";#N/A,#N/A,FALSE,"Mpwr -- I";#N/A,#N/A,FALSE,"Mpwr -- I Rates";#N/A,#N/A,FALSE,"Mpwr -- I Costs";#N/A,#N/A,FALSE,"Mpwr -- All I";#N/A,#N/A,FALSE,"Total Manpower Costs D only";#N/A,#N/A,FALSE,"Total Manpower Costs I only";#N/A,#N/A,FALSE,"Total Manpower Costs"}</definedName>
    <definedName name="wrn.g.._.Manpower." localSheetId="36" hidden="1">{#N/A,#N/A,FALSE,"Mpwr -- Current";#N/A,#N/A,FALSE,"Mpwr -- Total";#N/A,#N/A,FALSE,"Mpwr -- D&amp;I";#N/A,#N/A,FALSE,"Mpwr -- D&amp;I Rates";#N/A,#N/A,FALSE,"Mpwr -- D&amp;I Costs";#N/A,#N/A,FALSE,"Mpwr -- I";#N/A,#N/A,FALSE,"Mpwr -- I Rates";#N/A,#N/A,FALSE,"Mpwr -- I Costs";#N/A,#N/A,FALSE,"Mpwr -- All I";#N/A,#N/A,FALSE,"Total Manpower Costs D only";#N/A,#N/A,FALSE,"Total Manpower Costs I only";#N/A,#N/A,FALSE,"Total Manpower Costs"}</definedName>
    <definedName name="wrn.g.._.Manpower." localSheetId="33" hidden="1">{#N/A,#N/A,FALSE,"Mpwr -- Current";#N/A,#N/A,FALSE,"Mpwr -- Total";#N/A,#N/A,FALSE,"Mpwr -- D&amp;I";#N/A,#N/A,FALSE,"Mpwr -- D&amp;I Rates";#N/A,#N/A,FALSE,"Mpwr -- D&amp;I Costs";#N/A,#N/A,FALSE,"Mpwr -- I";#N/A,#N/A,FALSE,"Mpwr -- I Rates";#N/A,#N/A,FALSE,"Mpwr -- I Costs";#N/A,#N/A,FALSE,"Mpwr -- All I";#N/A,#N/A,FALSE,"Total Manpower Costs D only";#N/A,#N/A,FALSE,"Total Manpower Costs I only";#N/A,#N/A,FALSE,"Total Manpower Costs"}</definedName>
    <definedName name="wrn.g.._.Manpower." localSheetId="34" hidden="1">{#N/A,#N/A,FALSE,"Mpwr -- Current";#N/A,#N/A,FALSE,"Mpwr -- Total";#N/A,#N/A,FALSE,"Mpwr -- D&amp;I";#N/A,#N/A,FALSE,"Mpwr -- D&amp;I Rates";#N/A,#N/A,FALSE,"Mpwr -- D&amp;I Costs";#N/A,#N/A,FALSE,"Mpwr -- I";#N/A,#N/A,FALSE,"Mpwr -- I Rates";#N/A,#N/A,FALSE,"Mpwr -- I Costs";#N/A,#N/A,FALSE,"Mpwr -- All I";#N/A,#N/A,FALSE,"Total Manpower Costs D only";#N/A,#N/A,FALSE,"Total Manpower Costs I only";#N/A,#N/A,FALSE,"Total Manpower Costs"}</definedName>
    <definedName name="wrn.g.._.Manpower." localSheetId="31" hidden="1">{#N/A,#N/A,FALSE,"Mpwr -- Current";#N/A,#N/A,FALSE,"Mpwr -- Total";#N/A,#N/A,FALSE,"Mpwr -- D&amp;I";#N/A,#N/A,FALSE,"Mpwr -- D&amp;I Rates";#N/A,#N/A,FALSE,"Mpwr -- D&amp;I Costs";#N/A,#N/A,FALSE,"Mpwr -- I";#N/A,#N/A,FALSE,"Mpwr -- I Rates";#N/A,#N/A,FALSE,"Mpwr -- I Costs";#N/A,#N/A,FALSE,"Mpwr -- All I";#N/A,#N/A,FALSE,"Total Manpower Costs D only";#N/A,#N/A,FALSE,"Total Manpower Costs I only";#N/A,#N/A,FALSE,"Total Manpower Costs"}</definedName>
    <definedName name="wrn.g.._.Manpower." hidden="1">{#N/A,#N/A,FALSE,"Mpwr -- Current";#N/A,#N/A,FALSE,"Mpwr -- Total";#N/A,#N/A,FALSE,"Mpwr -- D&amp;I";#N/A,#N/A,FALSE,"Mpwr -- D&amp;I Rates";#N/A,#N/A,FALSE,"Mpwr -- D&amp;I Costs";#N/A,#N/A,FALSE,"Mpwr -- I";#N/A,#N/A,FALSE,"Mpwr -- I Rates";#N/A,#N/A,FALSE,"Mpwr -- I Costs";#N/A,#N/A,FALSE,"Mpwr -- All I";#N/A,#N/A,FALSE,"Total Manpower Costs D only";#N/A,#N/A,FALSE,"Total Manpower Costs I only";#N/A,#N/A,FALSE,"Total Manpower Costs"}</definedName>
    <definedName name="wrn.GARO._.PERSNL._.REPORT." localSheetId="35" hidden="1">{"garo personnel",#N/A,FALSE;"personnel by location",#N/A,FALSE;"garo_graph",#N/A,FALSE}</definedName>
    <definedName name="wrn.GARO._.PERSNL._.REPORT." localSheetId="37" hidden="1">{"garo personnel",#N/A,FALSE;"personnel by location",#N/A,FALSE;"garo_graph",#N/A,FALSE}</definedName>
    <definedName name="wrn.GARO._.PERSNL._.REPORT." localSheetId="36" hidden="1">{"garo personnel",#N/A,FALSE;"personnel by location",#N/A,FALSE;"garo_graph",#N/A,FALSE}</definedName>
    <definedName name="wrn.GARO._.PERSNL._.REPORT." localSheetId="30" hidden="1">{"garo personnel",#N/A,FALSE;"personnel by location",#N/A,FALSE;"garo_graph",#N/A,FALSE}</definedName>
    <definedName name="wrn.GARO._.PERSNL._.REPORT." localSheetId="33" hidden="1">{"garo personnel",#N/A,FALSE;"personnel by location",#N/A,FALSE;"garo_graph",#N/A,FALSE}</definedName>
    <definedName name="wrn.GARO._.PERSNL._.REPORT." localSheetId="34" hidden="1">{"garo personnel",#N/A,FALSE;"personnel by location",#N/A,FALSE;"garo_graph",#N/A,FALSE}</definedName>
    <definedName name="wrn.GARO._.PERSNL._.REPORT." localSheetId="31" hidden="1">{"garo personnel",#N/A,FALSE;"personnel by location",#N/A,FALSE;"garo_graph",#N/A,FALSE}</definedName>
    <definedName name="wrn.GARO._.PERSNL._.REPORT." localSheetId="29" hidden="1">{"garo personnel",#N/A,FALSE;"personnel by location",#N/A,FALSE;"garo_graph",#N/A,FALSE}</definedName>
    <definedName name="wrn.GARO._.PERSNL._.REPORT." hidden="1">{"garo personnel",#N/A,FALSE;"personnel by location",#N/A,FALSE;"garo_graph",#N/A,FALSE}</definedName>
    <definedName name="wrn.GARO._.PERSNL._.REPORT._1" localSheetId="35" hidden="1">{"garo personnel",#N/A,FALSE;"personnel by location",#N/A,FALSE;"garo_graph",#N/A,FALSE}</definedName>
    <definedName name="wrn.GARO._.PERSNL._.REPORT._1" localSheetId="37" hidden="1">{"garo personnel",#N/A,FALSE;"personnel by location",#N/A,FALSE;"garo_graph",#N/A,FALSE}</definedName>
    <definedName name="wrn.GARO._.PERSNL._.REPORT._1" localSheetId="36" hidden="1">{"garo personnel",#N/A,FALSE;"personnel by location",#N/A,FALSE;"garo_graph",#N/A,FALSE}</definedName>
    <definedName name="wrn.GARO._.PERSNL._.REPORT._1" localSheetId="33" hidden="1">{"garo personnel",#N/A,FALSE;"personnel by location",#N/A,FALSE;"garo_graph",#N/A,FALSE}</definedName>
    <definedName name="wrn.GARO._.PERSNL._.REPORT._1" localSheetId="34" hidden="1">{"garo personnel",#N/A,FALSE;"personnel by location",#N/A,FALSE;"garo_graph",#N/A,FALSE}</definedName>
    <definedName name="wrn.GARO._.PERSNL._.REPORT._1" localSheetId="31" hidden="1">{"garo personnel",#N/A,FALSE;"personnel by location",#N/A,FALSE;"garo_graph",#N/A,FALSE}</definedName>
    <definedName name="wrn.GARO._.PERSNL._.REPORT._1" hidden="1">{"garo personnel",#N/A,FALSE;"personnel by location",#N/A,FALSE;"garo_graph",#N/A,FALSE}</definedName>
    <definedName name="wrn.Gasto_Eq_Auxil_Arrend." localSheetId="35" hidden="1">{#N/A,#N/A,FALSE,"Eq_Aux"}</definedName>
    <definedName name="wrn.Gasto_Eq_Auxil_Arrend." localSheetId="37" hidden="1">{#N/A,#N/A,FALSE,"Eq_Aux"}</definedName>
    <definedName name="wrn.Gasto_Eq_Auxil_Arrend." localSheetId="36" hidden="1">{#N/A,#N/A,FALSE,"Eq_Aux"}</definedName>
    <definedName name="wrn.Gasto_Eq_Auxil_Arrend." localSheetId="33" hidden="1">{#N/A,#N/A,FALSE,"Eq_Aux"}</definedName>
    <definedName name="wrn.Gasto_Eq_Auxil_Arrend." localSheetId="34" hidden="1">{#N/A,#N/A,FALSE,"Eq_Aux"}</definedName>
    <definedName name="wrn.Gasto_Eq_Auxil_Arrend." localSheetId="31" hidden="1">{#N/A,#N/A,FALSE,"Eq_Aux"}</definedName>
    <definedName name="wrn.Gasto_Eq_Auxil_Arrend." hidden="1">{#N/A,#N/A,FALSE,"Eq_Aux"}</definedName>
    <definedName name="wrn.gastos." localSheetId="35" hidden="1">{#N/A,#N/A,FALSE,"PERSONAL";#N/A,#N/A,FALSE,"explotación";#N/A,#N/A,FALSE,"generales"}</definedName>
    <definedName name="wrn.gastos." localSheetId="37" hidden="1">{#N/A,#N/A,FALSE,"PERSONAL";#N/A,#N/A,FALSE,"explotación";#N/A,#N/A,FALSE,"generales"}</definedName>
    <definedName name="wrn.gastos." localSheetId="36" hidden="1">{#N/A,#N/A,FALSE,"PERSONAL";#N/A,#N/A,FALSE,"explotación";#N/A,#N/A,FALSE,"generales"}</definedName>
    <definedName name="wrn.gastos." localSheetId="33" hidden="1">{#N/A,#N/A,FALSE,"PERSONAL";#N/A,#N/A,FALSE,"explotación";#N/A,#N/A,FALSE,"generales"}</definedName>
    <definedName name="wrn.gastos." localSheetId="34" hidden="1">{#N/A,#N/A,FALSE,"PERSONAL";#N/A,#N/A,FALSE,"explotación";#N/A,#N/A,FALSE,"generales"}</definedName>
    <definedName name="wrn.gastos." localSheetId="31" hidden="1">{#N/A,#N/A,FALSE,"PERSONAL";#N/A,#N/A,FALSE,"explotación";#N/A,#N/A,FALSE,"generales"}</definedName>
    <definedName name="wrn.gastos." hidden="1">{#N/A,#N/A,FALSE,"PERSONAL";#N/A,#N/A,FALSE,"explotación";#N/A,#N/A,FALSE,"generales"}</definedName>
    <definedName name="wrn.general." localSheetId="35" hidden="1">{#N/A,#N/A,TRUE,"0001";#N/A,#N/A,TRUE,"0002";#N/A,#N/A,TRUE,"0003";#N/A,#N/A,TRUE,"0004";#N/A,#N/A,TRUE,"0005";#N/A,#N/A,TRUE,"0006";#N/A,#N/A,TRUE,"0007";#N/A,#N/A,TRUE,"0008";#N/A,#N/A,TRUE,"0009";#N/A,#N/A,TRUE,"0010"}</definedName>
    <definedName name="wrn.general." localSheetId="37" hidden="1">{#N/A,#N/A,TRUE,"0001";#N/A,#N/A,TRUE,"0002";#N/A,#N/A,TRUE,"0003";#N/A,#N/A,TRUE,"0004";#N/A,#N/A,TRUE,"0005";#N/A,#N/A,TRUE,"0006";#N/A,#N/A,TRUE,"0007";#N/A,#N/A,TRUE,"0008";#N/A,#N/A,TRUE,"0009";#N/A,#N/A,TRUE,"0010"}</definedName>
    <definedName name="wrn.general." localSheetId="36" hidden="1">{#N/A,#N/A,TRUE,"0001";#N/A,#N/A,TRUE,"0002";#N/A,#N/A,TRUE,"0003";#N/A,#N/A,TRUE,"0004";#N/A,#N/A,TRUE,"0005";#N/A,#N/A,TRUE,"0006";#N/A,#N/A,TRUE,"0007";#N/A,#N/A,TRUE,"0008";#N/A,#N/A,TRUE,"0009";#N/A,#N/A,TRUE,"0010"}</definedName>
    <definedName name="wrn.general." localSheetId="33" hidden="1">{#N/A,#N/A,TRUE,"0001";#N/A,#N/A,TRUE,"0002";#N/A,#N/A,TRUE,"0003";#N/A,#N/A,TRUE,"0004";#N/A,#N/A,TRUE,"0005";#N/A,#N/A,TRUE,"0006";#N/A,#N/A,TRUE,"0007";#N/A,#N/A,TRUE,"0008";#N/A,#N/A,TRUE,"0009";#N/A,#N/A,TRUE,"0010"}</definedName>
    <definedName name="wrn.general." localSheetId="34" hidden="1">{#N/A,#N/A,TRUE,"0001";#N/A,#N/A,TRUE,"0002";#N/A,#N/A,TRUE,"0003";#N/A,#N/A,TRUE,"0004";#N/A,#N/A,TRUE,"0005";#N/A,#N/A,TRUE,"0006";#N/A,#N/A,TRUE,"0007";#N/A,#N/A,TRUE,"0008";#N/A,#N/A,TRUE,"0009";#N/A,#N/A,TRUE,"0010"}</definedName>
    <definedName name="wrn.general." localSheetId="31" hidden="1">{#N/A,#N/A,TRUE,"0001";#N/A,#N/A,TRUE,"0002";#N/A,#N/A,TRUE,"0003";#N/A,#N/A,TRUE,"0004";#N/A,#N/A,TRUE,"0005";#N/A,#N/A,TRUE,"0006";#N/A,#N/A,TRUE,"0007";#N/A,#N/A,TRUE,"0008";#N/A,#N/A,TRUE,"0009";#N/A,#N/A,TRUE,"0010"}</definedName>
    <definedName name="wrn.general." hidden="1">{#N/A,#N/A,TRUE,"0001";#N/A,#N/A,TRUE,"0002";#N/A,#N/A,TRUE,"0003";#N/A,#N/A,TRUE,"0004";#N/A,#N/A,TRUE,"0005";#N/A,#N/A,TRUE,"0006";#N/A,#N/A,TRUE,"0007";#N/A,#N/A,TRUE,"0008";#N/A,#N/A,TRUE,"0009";#N/A,#N/A,TRUE,"0010"}</definedName>
    <definedName name="wrn.GENSERV." localSheetId="35" hidden="1">{#N/A,#N/A,FALSE,"VISTAF"}</definedName>
    <definedName name="wrn.GENSERV." localSheetId="37" hidden="1">{#N/A,#N/A,FALSE,"VISTAF"}</definedName>
    <definedName name="wrn.GENSERV." localSheetId="36" hidden="1">{#N/A,#N/A,FALSE,"VISTAF"}</definedName>
    <definedName name="wrn.GENSERV." localSheetId="33" hidden="1">{#N/A,#N/A,FALSE,"VISTAF"}</definedName>
    <definedName name="wrn.GENSERV." localSheetId="34" hidden="1">{#N/A,#N/A,FALSE,"VISTAF"}</definedName>
    <definedName name="wrn.GENSERV." localSheetId="31" hidden="1">{#N/A,#N/A,FALSE,"VISTAF"}</definedName>
    <definedName name="wrn.GENSERV." hidden="1">{#N/A,#N/A,FALSE,"VISTAF"}</definedName>
    <definedName name="wrn.George._.Viska." localSheetId="35" hidden="1">{#N/A,#N/A,FALSE,"Cost Report";#N/A,#N/A,FALSE,"Qtly Summ.";#N/A,#N/A,FALSE,"Mar  Qtr";#N/A,#N/A,FALSE,"Report Summary"}</definedName>
    <definedName name="wrn.George._.Viska." localSheetId="37" hidden="1">{#N/A,#N/A,FALSE,"Cost Report";#N/A,#N/A,FALSE,"Qtly Summ.";#N/A,#N/A,FALSE,"Mar  Qtr";#N/A,#N/A,FALSE,"Report Summary"}</definedName>
    <definedName name="wrn.George._.Viska." localSheetId="36" hidden="1">{#N/A,#N/A,FALSE,"Cost Report";#N/A,#N/A,FALSE,"Qtly Summ.";#N/A,#N/A,FALSE,"Mar  Qtr";#N/A,#N/A,FALSE,"Report Summary"}</definedName>
    <definedName name="wrn.George._.Viska." localSheetId="33" hidden="1">{#N/A,#N/A,FALSE,"Cost Report";#N/A,#N/A,FALSE,"Qtly Summ.";#N/A,#N/A,FALSE,"Mar  Qtr";#N/A,#N/A,FALSE,"Report Summary"}</definedName>
    <definedName name="wrn.George._.Viska." localSheetId="34" hidden="1">{#N/A,#N/A,FALSE,"Cost Report";#N/A,#N/A,FALSE,"Qtly Summ.";#N/A,#N/A,FALSE,"Mar  Qtr";#N/A,#N/A,FALSE,"Report Summary"}</definedName>
    <definedName name="wrn.George._.Viska." localSheetId="31" hidden="1">{#N/A,#N/A,FALSE,"Cost Report";#N/A,#N/A,FALSE,"Qtly Summ.";#N/A,#N/A,FALSE,"Mar  Qtr";#N/A,#N/A,FALSE,"Report Summary"}</definedName>
    <definedName name="wrn.George._.Viska." hidden="1">{#N/A,#N/A,FALSE,"Cost Report";#N/A,#N/A,FALSE,"Qtly Summ.";#N/A,#N/A,FALSE,"Mar  Qtr";#N/A,#N/A,FALSE,"Report Summary"}</definedName>
    <definedName name="wrn.GERAL." localSheetId="35" hidden="1">{#N/A,#N/A,FALSE,"ET-CAPA";#N/A,#N/A,FALSE,"ET-PAG1";#N/A,#N/A,FALSE,"ET-PAG2";#N/A,#N/A,FALSE,"ET-PAG3";#N/A,#N/A,FALSE,"ET-PAG4";#N/A,#N/A,FALSE,"ET-PAG5"}</definedName>
    <definedName name="wrn.GERAL." localSheetId="37" hidden="1">{#N/A,#N/A,FALSE,"ET-CAPA";#N/A,#N/A,FALSE,"ET-PAG1";#N/A,#N/A,FALSE,"ET-PAG2";#N/A,#N/A,FALSE,"ET-PAG3";#N/A,#N/A,FALSE,"ET-PAG4";#N/A,#N/A,FALSE,"ET-PAG5"}</definedName>
    <definedName name="wrn.GERAL." localSheetId="36" hidden="1">{#N/A,#N/A,FALSE,"ET-CAPA";#N/A,#N/A,FALSE,"ET-PAG1";#N/A,#N/A,FALSE,"ET-PAG2";#N/A,#N/A,FALSE,"ET-PAG3";#N/A,#N/A,FALSE,"ET-PAG4";#N/A,#N/A,FALSE,"ET-PAG5"}</definedName>
    <definedName name="wrn.GERAL." localSheetId="33" hidden="1">{#N/A,#N/A,FALSE,"ET-CAPA";#N/A,#N/A,FALSE,"ET-PAG1";#N/A,#N/A,FALSE,"ET-PAG2";#N/A,#N/A,FALSE,"ET-PAG3";#N/A,#N/A,FALSE,"ET-PAG4";#N/A,#N/A,FALSE,"ET-PAG5"}</definedName>
    <definedName name="wrn.GERAL." localSheetId="34" hidden="1">{#N/A,#N/A,FALSE,"ET-CAPA";#N/A,#N/A,FALSE,"ET-PAG1";#N/A,#N/A,FALSE,"ET-PAG2";#N/A,#N/A,FALSE,"ET-PAG3";#N/A,#N/A,FALSE,"ET-PAG4";#N/A,#N/A,FALSE,"ET-PAG5"}</definedName>
    <definedName name="wrn.GERAL." localSheetId="31"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35" hidden="1">{#N/A,#N/A,TRUE,"INGENIERIA";#N/A,#N/A,TRUE,"COMPRAS";#N/A,#N/A,TRUE,"DIRECCION";#N/A,#N/A,TRUE,"RESUMEN"}</definedName>
    <definedName name="wrn.GERENCIA." localSheetId="37" hidden="1">{#N/A,#N/A,TRUE,"INGENIERIA";#N/A,#N/A,TRUE,"COMPRAS";#N/A,#N/A,TRUE,"DIRECCION";#N/A,#N/A,TRUE,"RESUMEN"}</definedName>
    <definedName name="wrn.GERENCIA." localSheetId="32" hidden="1">{#N/A,#N/A,TRUE,"INGENIERIA";#N/A,#N/A,TRUE,"COMPRAS";#N/A,#N/A,TRUE,"DIRECCION";#N/A,#N/A,TRUE,"RESUMEN"}</definedName>
    <definedName name="wrn.GERENCIA." localSheetId="21" hidden="1">{#N/A,#N/A,TRUE,"INGENIERIA";#N/A,#N/A,TRUE,"COMPRAS";#N/A,#N/A,TRUE,"DIRECCION";#N/A,#N/A,TRUE,"RESUMEN"}</definedName>
    <definedName name="wrn.GERENCIA." localSheetId="36" hidden="1">{#N/A,#N/A,TRUE,"INGENIERIA";#N/A,#N/A,TRUE,"COMPRAS";#N/A,#N/A,TRUE,"DIRECCION";#N/A,#N/A,TRUE,"RESUMEN"}</definedName>
    <definedName name="wrn.GERENCIA." localSheetId="30" hidden="1">{#N/A,#N/A,TRUE,"INGENIERIA";#N/A,#N/A,TRUE,"COMPRAS";#N/A,#N/A,TRUE,"DIRECCION";#N/A,#N/A,TRUE,"RESUMEN"}</definedName>
    <definedName name="wrn.GERENCIA." localSheetId="22" hidden="1">{#N/A,#N/A,TRUE,"INGENIERIA";#N/A,#N/A,TRUE,"COMPRAS";#N/A,#N/A,TRUE,"DIRECCION";#N/A,#N/A,TRUE,"RESUMEN"}</definedName>
    <definedName name="wrn.GERENCIA." localSheetId="33" hidden="1">{#N/A,#N/A,TRUE,"INGENIERIA";#N/A,#N/A,TRUE,"COMPRAS";#N/A,#N/A,TRUE,"DIRECCION";#N/A,#N/A,TRUE,"RESUMEN"}</definedName>
    <definedName name="wrn.GERENCIA." localSheetId="34" hidden="1">{#N/A,#N/A,TRUE,"INGENIERIA";#N/A,#N/A,TRUE,"COMPRAS";#N/A,#N/A,TRUE,"DIRECCION";#N/A,#N/A,TRUE,"RESUMEN"}</definedName>
    <definedName name="wrn.GERENCIA." localSheetId="31" hidden="1">{#N/A,#N/A,TRUE,"INGENIERIA";#N/A,#N/A,TRUE,"COMPRAS";#N/A,#N/A,TRUE,"DIRECCION";#N/A,#N/A,TRUE,"RESUMEN"}</definedName>
    <definedName name="wrn.GERENCIA." localSheetId="29" hidden="1">{#N/A,#N/A,TRUE,"INGENIERIA";#N/A,#N/A,TRUE,"COMPRAS";#N/A,#N/A,TRUE,"DIRECCION";#N/A,#N/A,TRUE,"RESUMEN"}</definedName>
    <definedName name="wrn.GERENCIA." hidden="1">{#N/A,#N/A,TRUE,"INGENIERIA";#N/A,#N/A,TRUE,"COMPRAS";#N/A,#N/A,TRUE,"DIRECCION";#N/A,#N/A,TRUE,"RESUMEN"}</definedName>
    <definedName name="wrn.GERENCIAL." localSheetId="35" hidden="1">{#N/A,#N/A,FALSE,"F006";#N/A,#N/A,FALSE,"F008";#N/A,#N/A,FALSE,"F020";#N/A,#N/A,FALSE,"F019"}</definedName>
    <definedName name="wrn.GERENCIAL." localSheetId="37" hidden="1">{#N/A,#N/A,FALSE,"F006";#N/A,#N/A,FALSE,"F008";#N/A,#N/A,FALSE,"F020";#N/A,#N/A,FALSE,"F019"}</definedName>
    <definedName name="wrn.GERENCIAL." localSheetId="36" hidden="1">{#N/A,#N/A,FALSE,"F006";#N/A,#N/A,FALSE,"F008";#N/A,#N/A,FALSE,"F020";#N/A,#N/A,FALSE,"F019"}</definedName>
    <definedName name="wrn.GERENCIAL." localSheetId="33" hidden="1">{#N/A,#N/A,FALSE,"F006";#N/A,#N/A,FALSE,"F008";#N/A,#N/A,FALSE,"F020";#N/A,#N/A,FALSE,"F019"}</definedName>
    <definedName name="wrn.GERENCIAL." localSheetId="34" hidden="1">{#N/A,#N/A,FALSE,"F006";#N/A,#N/A,FALSE,"F008";#N/A,#N/A,FALSE,"F020";#N/A,#N/A,FALSE,"F019"}</definedName>
    <definedName name="wrn.GERENCIAL." localSheetId="31" hidden="1">{#N/A,#N/A,FALSE,"F006";#N/A,#N/A,FALSE,"F008";#N/A,#N/A,FALSE,"F020";#N/A,#N/A,FALSE,"F019"}</definedName>
    <definedName name="wrn.GERENCIAL." hidden="1">{#N/A,#N/A,FALSE,"F006";#N/A,#N/A,FALSE,"F008";#N/A,#N/A,FALSE,"F020";#N/A,#N/A,FALSE,"F019"}</definedName>
    <definedName name="wrn.Goonyella._.Riverside._.Mine._.Quantities._.and._.Equipment._.Hours." localSheetId="35" hidden="1">{#N/A,#N/A,FALSE,"GYRV Quantities Output"}</definedName>
    <definedName name="wrn.Goonyella._.Riverside._.Mine._.Quantities._.and._.Equipment._.Hours." localSheetId="37" hidden="1">{#N/A,#N/A,FALSE,"GYRV Quantities Output"}</definedName>
    <definedName name="wrn.Goonyella._.Riverside._.Mine._.Quantities._.and._.Equipment._.Hours." localSheetId="36" hidden="1">{#N/A,#N/A,FALSE,"GYRV Quantities Output"}</definedName>
    <definedName name="wrn.Goonyella._.Riverside._.Mine._.Quantities._.and._.Equipment._.Hours." localSheetId="33" hidden="1">{#N/A,#N/A,FALSE,"GYRV Quantities Output"}</definedName>
    <definedName name="wrn.Goonyella._.Riverside._.Mine._.Quantities._.and._.Equipment._.Hours." localSheetId="34" hidden="1">{#N/A,#N/A,FALSE,"GYRV Quantities Output"}</definedName>
    <definedName name="wrn.Goonyella._.Riverside._.Mine._.Quantities._.and._.Equipment._.Hours." localSheetId="31" hidden="1">{#N/A,#N/A,FALSE,"GYRV Quantities Output"}</definedName>
    <definedName name="wrn.Goonyella._.Riverside._.Mine._.Quantities._.and._.Equipment._.Hours." hidden="1">{#N/A,#N/A,FALSE,"GYRV Quantities Output"}</definedName>
    <definedName name="wrn.Graficos." localSheetId="35" hidden="1">{"Graf_Carga Trab",#N/A,FALSE,"Grafi_Carga Trab";"Graf_Venta Flujo",#N/A,FALSE,"Grafi_Carga Trab"}</definedName>
    <definedName name="wrn.Graficos." localSheetId="37" hidden="1">{"Graf_Carga Trab",#N/A,FALSE,"Grafi_Carga Trab";"Graf_Venta Flujo",#N/A,FALSE,"Grafi_Carga Trab"}</definedName>
    <definedName name="wrn.Graficos." localSheetId="36" hidden="1">{"Graf_Carga Trab",#N/A,FALSE,"Grafi_Carga Trab";"Graf_Venta Flujo",#N/A,FALSE,"Grafi_Carga Trab"}</definedName>
    <definedName name="wrn.Graficos." localSheetId="33" hidden="1">{"Graf_Carga Trab",#N/A,FALSE,"Grafi_Carga Trab";"Graf_Venta Flujo",#N/A,FALSE,"Grafi_Carga Trab"}</definedName>
    <definedName name="wrn.Graficos." localSheetId="34" hidden="1">{"Graf_Carga Trab",#N/A,FALSE,"Grafi_Carga Trab";"Graf_Venta Flujo",#N/A,FALSE,"Grafi_Carga Trab"}</definedName>
    <definedName name="wrn.Graficos." localSheetId="31" hidden="1">{"Graf_Carga Trab",#N/A,FALSE,"Grafi_Carga Trab";"Graf_Venta Flujo",#N/A,FALSE,"Grafi_Carga Trab"}</definedName>
    <definedName name="wrn.Graficos." hidden="1">{"Graf_Carga Trab",#N/A,FALSE,"Grafi_Carga Trab";"Graf_Venta Flujo",#N/A,FALSE,"Grafi_Carga Trab"}</definedName>
    <definedName name="wrn.Graficos._.CG." localSheetId="35" hidden="1">{#N/A,#N/A,TRUE,"Cert.Global";#N/A,#N/A,TRUE,"Cert. M&amp;C";#N/A,#N/A,TRUE,"Cert. Engineering";#N/A,#N/A,TRUE,"Cert. Procurement ";#N/A,#N/A,TRUE,"Cert. Constr. Manag."}</definedName>
    <definedName name="wrn.Graficos._.CG." localSheetId="37" hidden="1">{#N/A,#N/A,TRUE,"Cert.Global";#N/A,#N/A,TRUE,"Cert. M&amp;C";#N/A,#N/A,TRUE,"Cert. Engineering";#N/A,#N/A,TRUE,"Cert. Procurement ";#N/A,#N/A,TRUE,"Cert. Constr. Manag."}</definedName>
    <definedName name="wrn.Graficos._.CG." localSheetId="36" hidden="1">{#N/A,#N/A,TRUE,"Cert.Global";#N/A,#N/A,TRUE,"Cert. M&amp;C";#N/A,#N/A,TRUE,"Cert. Engineering";#N/A,#N/A,TRUE,"Cert. Procurement ";#N/A,#N/A,TRUE,"Cert. Constr. Manag."}</definedName>
    <definedName name="wrn.Graficos._.CG." localSheetId="33" hidden="1">{#N/A,#N/A,TRUE,"Cert.Global";#N/A,#N/A,TRUE,"Cert. M&amp;C";#N/A,#N/A,TRUE,"Cert. Engineering";#N/A,#N/A,TRUE,"Cert. Procurement ";#N/A,#N/A,TRUE,"Cert. Constr. Manag."}</definedName>
    <definedName name="wrn.Graficos._.CG." localSheetId="34" hidden="1">{#N/A,#N/A,TRUE,"Cert.Global";#N/A,#N/A,TRUE,"Cert. M&amp;C";#N/A,#N/A,TRUE,"Cert. Engineering";#N/A,#N/A,TRUE,"Cert. Procurement ";#N/A,#N/A,TRUE,"Cert. Constr. Manag."}</definedName>
    <definedName name="wrn.Graficos._.CG." localSheetId="31"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inf._.mens._.c442." localSheetId="35" hidden="1">{#N/A,#N/A,FALSE,"HH-ING.";#N/A,#N/A,FALSE,"AV.MENSUAL";#N/A,#N/A,FALSE,"F-H.ENG."}</definedName>
    <definedName name="wrn.graficos._.inf._.mens._.c442." localSheetId="37" hidden="1">{#N/A,#N/A,FALSE,"HH-ING.";#N/A,#N/A,FALSE,"AV.MENSUAL";#N/A,#N/A,FALSE,"F-H.ENG."}</definedName>
    <definedName name="wrn.graficos._.inf._.mens._.c442." localSheetId="36" hidden="1">{#N/A,#N/A,FALSE,"HH-ING.";#N/A,#N/A,FALSE,"AV.MENSUAL";#N/A,#N/A,FALSE,"F-H.ENG."}</definedName>
    <definedName name="wrn.graficos._.inf._.mens._.c442." localSheetId="33" hidden="1">{#N/A,#N/A,FALSE,"HH-ING.";#N/A,#N/A,FALSE,"AV.MENSUAL";#N/A,#N/A,FALSE,"F-H.ENG."}</definedName>
    <definedName name="wrn.graficos._.inf._.mens._.c442." localSheetId="34" hidden="1">{#N/A,#N/A,FALSE,"HH-ING.";#N/A,#N/A,FALSE,"AV.MENSUAL";#N/A,#N/A,FALSE,"F-H.ENG."}</definedName>
    <definedName name="wrn.graficos._.inf._.mens._.c442." localSheetId="31" hidden="1">{#N/A,#N/A,FALSE,"HH-ING.";#N/A,#N/A,FALSE,"AV.MENSUAL";#N/A,#N/A,FALSE,"F-H.ENG."}</definedName>
    <definedName name="wrn.graficos._.inf._.mens._.c442." hidden="1">{#N/A,#N/A,FALSE,"HH-ING.";#N/A,#N/A,FALSE,"AV.MENSUAL";#N/A,#N/A,FALSE,"F-H.ENG."}</definedName>
    <definedName name="wrn.h.._.Energy._.Costs." localSheetId="35" hidden="1">{#N/A,#N/A,FALSE,"Energy Consumption";#N/A,#N/A,FALSE,"PJP Power Costs"}</definedName>
    <definedName name="wrn.h.._.Energy._.Costs." localSheetId="37" hidden="1">{#N/A,#N/A,FALSE,"Energy Consumption";#N/A,#N/A,FALSE,"PJP Power Costs"}</definedName>
    <definedName name="wrn.h.._.Energy._.Costs." localSheetId="36" hidden="1">{#N/A,#N/A,FALSE,"Energy Consumption";#N/A,#N/A,FALSE,"PJP Power Costs"}</definedName>
    <definedName name="wrn.h.._.Energy._.Costs." localSheetId="33" hidden="1">{#N/A,#N/A,FALSE,"Energy Consumption";#N/A,#N/A,FALSE,"PJP Power Costs"}</definedName>
    <definedName name="wrn.h.._.Energy._.Costs." localSheetId="34" hidden="1">{#N/A,#N/A,FALSE,"Energy Consumption";#N/A,#N/A,FALSE,"PJP Power Costs"}</definedName>
    <definedName name="wrn.h.._.Energy._.Costs." localSheetId="31" hidden="1">{#N/A,#N/A,FALSE,"Energy Consumption";#N/A,#N/A,FALSE,"PJP Power Costs"}</definedName>
    <definedName name="wrn.h.._.Energy._.Costs." hidden="1">{#N/A,#N/A,FALSE,"Energy Consumption";#N/A,#N/A,FALSE,"PJP Power Costs"}</definedName>
    <definedName name="wrn.h.._.Plan._.Summaries." localSheetId="35" hidden="1">{#N/A,#N/A,FALSE,"Cover";#N/A,#N/A,FALSE,"Budget Summary";#N/A,#N/A,FALSE,"Current Year Plan";#N/A,#N/A,FALSE,"Next Year Plan";#N/A,#N/A,FALSE,"5-Year Plan"}</definedName>
    <definedName name="wrn.h.._.Plan._.Summaries." localSheetId="37" hidden="1">{#N/A,#N/A,FALSE,"Cover";#N/A,#N/A,FALSE,"Budget Summary";#N/A,#N/A,FALSE,"Current Year Plan";#N/A,#N/A,FALSE,"Next Year Plan";#N/A,#N/A,FALSE,"5-Year Plan"}</definedName>
    <definedName name="wrn.h.._.Plan._.Summaries." localSheetId="36" hidden="1">{#N/A,#N/A,FALSE,"Cover";#N/A,#N/A,FALSE,"Budget Summary";#N/A,#N/A,FALSE,"Current Year Plan";#N/A,#N/A,FALSE,"Next Year Plan";#N/A,#N/A,FALSE,"5-Year Plan"}</definedName>
    <definedName name="wrn.h.._.Plan._.Summaries." localSheetId="33" hidden="1">{#N/A,#N/A,FALSE,"Cover";#N/A,#N/A,FALSE,"Budget Summary";#N/A,#N/A,FALSE,"Current Year Plan";#N/A,#N/A,FALSE,"Next Year Plan";#N/A,#N/A,FALSE,"5-Year Plan"}</definedName>
    <definedName name="wrn.h.._.Plan._.Summaries." localSheetId="34" hidden="1">{#N/A,#N/A,FALSE,"Cover";#N/A,#N/A,FALSE,"Budget Summary";#N/A,#N/A,FALSE,"Current Year Plan";#N/A,#N/A,FALSE,"Next Year Plan";#N/A,#N/A,FALSE,"5-Year Plan"}</definedName>
    <definedName name="wrn.h.._.Plan._.Summaries." localSheetId="31" hidden="1">{#N/A,#N/A,FALSE,"Cover";#N/A,#N/A,FALSE,"Budget Summary";#N/A,#N/A,FALSE,"Current Year Plan";#N/A,#N/A,FALSE,"Next Year Plan";#N/A,#N/A,FALSE,"5-Year Plan"}</definedName>
    <definedName name="wrn.h.._.Plan._.Summaries." hidden="1">{#N/A,#N/A,FALSE,"Cover";#N/A,#N/A,FALSE,"Budget Summary";#N/A,#N/A,FALSE,"Current Year Plan";#N/A,#N/A,FALSE,"Next Year Plan";#N/A,#N/A,FALSE,"5-Year Plan"}</definedName>
    <definedName name="wrn.h.._.Taxes." localSheetId="35" hidden="1">{#N/A,#N/A,TRUE,"Taxes";#N/A,#N/A,TRUE,"Taxes -- PT-FI &amp; Rio Tinto";#N/A,#N/A,TRUE,"Tax Info from UG Base";#N/A,#N/A,TRUE,"Tax Info from UG Base PLUS";#N/A,#N/A,TRUE,"Sharing, Tax Impacts"}</definedName>
    <definedName name="wrn.h.._.Taxes." localSheetId="37" hidden="1">{#N/A,#N/A,TRUE,"Taxes";#N/A,#N/A,TRUE,"Taxes -- PT-FI &amp; Rio Tinto";#N/A,#N/A,TRUE,"Tax Info from UG Base";#N/A,#N/A,TRUE,"Tax Info from UG Base PLUS";#N/A,#N/A,TRUE,"Sharing, Tax Impacts"}</definedName>
    <definedName name="wrn.h.._.Taxes." localSheetId="36" hidden="1">{#N/A,#N/A,TRUE,"Taxes";#N/A,#N/A,TRUE,"Taxes -- PT-FI &amp; Rio Tinto";#N/A,#N/A,TRUE,"Tax Info from UG Base";#N/A,#N/A,TRUE,"Tax Info from UG Base PLUS";#N/A,#N/A,TRUE,"Sharing, Tax Impacts"}</definedName>
    <definedName name="wrn.h.._.Taxes." localSheetId="33" hidden="1">{#N/A,#N/A,TRUE,"Taxes";#N/A,#N/A,TRUE,"Taxes -- PT-FI &amp; Rio Tinto";#N/A,#N/A,TRUE,"Tax Info from UG Base";#N/A,#N/A,TRUE,"Tax Info from UG Base PLUS";#N/A,#N/A,TRUE,"Sharing, Tax Impacts"}</definedName>
    <definedName name="wrn.h.._.Taxes." localSheetId="34" hidden="1">{#N/A,#N/A,TRUE,"Taxes";#N/A,#N/A,TRUE,"Taxes -- PT-FI &amp; Rio Tinto";#N/A,#N/A,TRUE,"Tax Info from UG Base";#N/A,#N/A,TRUE,"Tax Info from UG Base PLUS";#N/A,#N/A,TRUE,"Sharing, Tax Impacts"}</definedName>
    <definedName name="wrn.h.._.Taxes." localSheetId="31" hidden="1">{#N/A,#N/A,TRUE,"Taxes";#N/A,#N/A,TRUE,"Taxes -- PT-FI &amp; Rio Tinto";#N/A,#N/A,TRUE,"Tax Info from UG Base";#N/A,#N/A,TRUE,"Tax Info from UG Base PLUS";#N/A,#N/A,TRUE,"Sharing, Tax Impacts"}</definedName>
    <definedName name="wrn.h.._.Taxes." hidden="1">{#N/A,#N/A,TRUE,"Taxes";#N/A,#N/A,TRUE,"Taxes -- PT-FI &amp; Rio Tinto";#N/A,#N/A,TRUE,"Tax Info from UG Base";#N/A,#N/A,TRUE,"Tax Info from UG Base PLUS";#N/A,#N/A,TRUE,"Sharing, Tax Impacts"}</definedName>
    <definedName name="wrn.hedge." localSheetId="35" hidden="1">{#N/A,#N/A,FALSE,"Cobret"}</definedName>
    <definedName name="wrn.hedge." localSheetId="37" hidden="1">{#N/A,#N/A,FALSE,"Cobret"}</definedName>
    <definedName name="wrn.hedge." localSheetId="36" hidden="1">{#N/A,#N/A,FALSE,"Cobret"}</definedName>
    <definedName name="wrn.hedge." localSheetId="33" hidden="1">{#N/A,#N/A,FALSE,"Cobret"}</definedName>
    <definedName name="wrn.hedge." localSheetId="34" hidden="1">{#N/A,#N/A,FALSE,"Cobret"}</definedName>
    <definedName name="wrn.hedge." localSheetId="31" hidden="1">{#N/A,#N/A,FALSE,"Cobret"}</definedName>
    <definedName name="wrn.hedge." hidden="1">{#N/A,#N/A,FALSE,"Cobret"}</definedName>
    <definedName name="wrn.hedge._1" localSheetId="35" hidden="1">{#N/A,#N/A,FALSE,"Cobret"}</definedName>
    <definedName name="wrn.hedge._1" localSheetId="37" hidden="1">{#N/A,#N/A,FALSE,"Cobret"}</definedName>
    <definedName name="wrn.hedge._1" localSheetId="36" hidden="1">{#N/A,#N/A,FALSE,"Cobret"}</definedName>
    <definedName name="wrn.hedge._1" localSheetId="33" hidden="1">{#N/A,#N/A,FALSE,"Cobret"}</definedName>
    <definedName name="wrn.hedge._1" localSheetId="34" hidden="1">{#N/A,#N/A,FALSE,"Cobret"}</definedName>
    <definedName name="wrn.hedge._1" localSheetId="31" hidden="1">{#N/A,#N/A,FALSE,"Cobret"}</definedName>
    <definedName name="wrn.hedge._1" hidden="1">{#N/A,#N/A,FALSE,"Cobret"}</definedName>
    <definedName name="wrn.hedge._2" localSheetId="35" hidden="1">{#N/A,#N/A,FALSE,"Cobret"}</definedName>
    <definedName name="wrn.hedge._2" localSheetId="37" hidden="1">{#N/A,#N/A,FALSE,"Cobret"}</definedName>
    <definedName name="wrn.hedge._2" localSheetId="36" hidden="1">{#N/A,#N/A,FALSE,"Cobret"}</definedName>
    <definedName name="wrn.hedge._2" localSheetId="33" hidden="1">{#N/A,#N/A,FALSE,"Cobret"}</definedName>
    <definedName name="wrn.hedge._2" localSheetId="34" hidden="1">{#N/A,#N/A,FALSE,"Cobret"}</definedName>
    <definedName name="wrn.hedge._2" localSheetId="31" hidden="1">{#N/A,#N/A,FALSE,"Cobret"}</definedName>
    <definedName name="wrn.hedge._2" hidden="1">{#N/A,#N/A,FALSE,"Cobret"}</definedName>
    <definedName name="wrn.hedge._3" localSheetId="35" hidden="1">{#N/A,#N/A,FALSE,"Cobret"}</definedName>
    <definedName name="wrn.hedge._3" localSheetId="37" hidden="1">{#N/A,#N/A,FALSE,"Cobret"}</definedName>
    <definedName name="wrn.hedge._3" localSheetId="36" hidden="1">{#N/A,#N/A,FALSE,"Cobret"}</definedName>
    <definedName name="wrn.hedge._3" localSheetId="33" hidden="1">{#N/A,#N/A,FALSE,"Cobret"}</definedName>
    <definedName name="wrn.hedge._3" localSheetId="34" hidden="1">{#N/A,#N/A,FALSE,"Cobret"}</definedName>
    <definedName name="wrn.hedge._3" localSheetId="31" hidden="1">{#N/A,#N/A,FALSE,"Cobret"}</definedName>
    <definedName name="wrn.hedge._3" hidden="1">{#N/A,#N/A,FALSE,"Cobret"}</definedName>
    <definedName name="wrn.hedge._4" localSheetId="35" hidden="1">{#N/A,#N/A,FALSE,"Cobret"}</definedName>
    <definedName name="wrn.hedge._4" localSheetId="37" hidden="1">{#N/A,#N/A,FALSE,"Cobret"}</definedName>
    <definedName name="wrn.hedge._4" localSheetId="36" hidden="1">{#N/A,#N/A,FALSE,"Cobret"}</definedName>
    <definedName name="wrn.hedge._4" localSheetId="33" hidden="1">{#N/A,#N/A,FALSE,"Cobret"}</definedName>
    <definedName name="wrn.hedge._4" localSheetId="34" hidden="1">{#N/A,#N/A,FALSE,"Cobret"}</definedName>
    <definedName name="wrn.hedge._4" localSheetId="31" hidden="1">{#N/A,#N/A,FALSE,"Cobret"}</definedName>
    <definedName name="wrn.hedge._4" hidden="1">{#N/A,#N/A,FALSE,"Cobret"}</definedName>
    <definedName name="wrn.hedge._5" localSheetId="35" hidden="1">{#N/A,#N/A,FALSE,"Cobret"}</definedName>
    <definedName name="wrn.hedge._5" localSheetId="37" hidden="1">{#N/A,#N/A,FALSE,"Cobret"}</definedName>
    <definedName name="wrn.hedge._5" localSheetId="36" hidden="1">{#N/A,#N/A,FALSE,"Cobret"}</definedName>
    <definedName name="wrn.hedge._5" localSheetId="33" hidden="1">{#N/A,#N/A,FALSE,"Cobret"}</definedName>
    <definedName name="wrn.hedge._5" localSheetId="34" hidden="1">{#N/A,#N/A,FALSE,"Cobret"}</definedName>
    <definedName name="wrn.hedge._5" localSheetId="31" hidden="1">{#N/A,#N/A,FALSE,"Cobret"}</definedName>
    <definedName name="wrn.hedge._5" hidden="1">{#N/A,#N/A,FALSE,"Cobret"}</definedName>
    <definedName name="wrn.Historical._.Cost._.PWC." localSheetId="30" hidden="1">{#N/A,#N/A,TRUE,"Cover His PWC";#N/A,#N/A,TRUE,"P&amp;L";#N/A,#N/A,TRUE,"BS";#N/A,#N/A,TRUE,"Depreciation";#N/A,#N/A,TRUE,"GRAPHS";#N/A,#N/A,TRUE,"DCF EBITDA Multiple";#N/A,#N/A,TRUE,"DCF Perpetual Growth"}</definedName>
    <definedName name="wrn.Historical._.Cost._.PWC." localSheetId="29" hidden="1">{#N/A,#N/A,TRUE,"Cover His PWC";#N/A,#N/A,TRUE,"P&amp;L";#N/A,#N/A,TRUE,"BS";#N/A,#N/A,TRUE,"Depreciation";#N/A,#N/A,TRUE,"GRAPHS";#N/A,#N/A,TRUE,"DCF EBITDA Multiple";#N/A,#N/A,TRUE,"DCF Perpetual Growth"}</definedName>
    <definedName name="wrn.Historical._.Cost._.PWC." hidden="1">{#N/A,#N/A,TRUE,"Cover His PWC";#N/A,#N/A,TRUE,"P&amp;L";#N/A,#N/A,TRUE,"BS";#N/A,#N/A,TRUE,"Depreciation";#N/A,#N/A,TRUE,"GRAPHS";#N/A,#N/A,TRUE,"DCF EBITDA Multiple";#N/A,#N/A,TRUE,"DCF Perpetual Growth"}</definedName>
    <definedName name="wrn.Historical._.Cost._.TenneT." localSheetId="30" hidden="1">{#N/A,#N/A,TRUE,"Cover His T";#N/A,#N/A,TRUE,"P&amp;L";#N/A,#N/A,TRUE,"BS";#N/A,#N/A,TRUE,"Depreciation";#N/A,#N/A,TRUE,"GRAPHS";#N/A,#N/A,TRUE,"DCF EBITDA Multiple";#N/A,#N/A,TRUE,"DCF Perpetual Growth"}</definedName>
    <definedName name="wrn.Historical._.Cost._.TenneT." localSheetId="29" hidden="1">{#N/A,#N/A,TRUE,"Cover His T";#N/A,#N/A,TRUE,"P&amp;L";#N/A,#N/A,TRUE,"BS";#N/A,#N/A,TRUE,"Depreciation";#N/A,#N/A,TRUE,"GRAPHS";#N/A,#N/A,TRUE,"DCF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y." localSheetId="35" hidden="1">{#N/A,#N/A,FALSE,"model"}</definedName>
    <definedName name="wrn.history." localSheetId="37" hidden="1">{#N/A,#N/A,FALSE,"model"}</definedName>
    <definedName name="wrn.history." localSheetId="36" hidden="1">{#N/A,#N/A,FALSE,"model"}</definedName>
    <definedName name="wrn.history." localSheetId="33" hidden="1">{#N/A,#N/A,FALSE,"model"}</definedName>
    <definedName name="wrn.history." localSheetId="34" hidden="1">{#N/A,#N/A,FALSE,"model"}</definedName>
    <definedName name="wrn.history." localSheetId="31" hidden="1">{#N/A,#N/A,FALSE,"model"}</definedName>
    <definedName name="wrn.history." hidden="1">{#N/A,#N/A,FALSE,"model"}</definedName>
    <definedName name="wrn.history2" localSheetId="35" hidden="1">{#N/A,#N/A,FALSE,"model"}</definedName>
    <definedName name="wrn.history2" localSheetId="37" hidden="1">{#N/A,#N/A,FALSE,"model"}</definedName>
    <definedName name="wrn.history2" localSheetId="36" hidden="1">{#N/A,#N/A,FALSE,"model"}</definedName>
    <definedName name="wrn.history2" localSheetId="33" hidden="1">{#N/A,#N/A,FALSE,"model"}</definedName>
    <definedName name="wrn.history2" localSheetId="34" hidden="1">{#N/A,#N/A,FALSE,"model"}</definedName>
    <definedName name="wrn.history2" localSheetId="31" hidden="1">{#N/A,#N/A,FALSE,"model"}</definedName>
    <definedName name="wrn.history2" hidden="1">{#N/A,#N/A,FALSE,"model"}</definedName>
    <definedName name="wrn.histROIC." localSheetId="35" hidden="1">{#N/A,#N/A,FALSE,"model"}</definedName>
    <definedName name="wrn.histROIC." localSheetId="37" hidden="1">{#N/A,#N/A,FALSE,"model"}</definedName>
    <definedName name="wrn.histROIC." localSheetId="36" hidden="1">{#N/A,#N/A,FALSE,"model"}</definedName>
    <definedName name="wrn.histROIC." localSheetId="33" hidden="1">{#N/A,#N/A,FALSE,"model"}</definedName>
    <definedName name="wrn.histROIC." localSheetId="34" hidden="1">{#N/A,#N/A,FALSE,"model"}</definedName>
    <definedName name="wrn.histROIC." localSheetId="31" hidden="1">{#N/A,#N/A,FALSE,"model"}</definedName>
    <definedName name="wrn.histROIC." hidden="1">{#N/A,#N/A,FALSE,"model"}</definedName>
    <definedName name="wrn.histROIC2" localSheetId="35" hidden="1">{#N/A,#N/A,FALSE,"model"}</definedName>
    <definedName name="wrn.histROIC2" localSheetId="37" hidden="1">{#N/A,#N/A,FALSE,"model"}</definedName>
    <definedName name="wrn.histROIC2" localSheetId="36" hidden="1">{#N/A,#N/A,FALSE,"model"}</definedName>
    <definedName name="wrn.histROIC2" localSheetId="33" hidden="1">{#N/A,#N/A,FALSE,"model"}</definedName>
    <definedName name="wrn.histROIC2" localSheetId="34" hidden="1">{#N/A,#N/A,FALSE,"model"}</definedName>
    <definedName name="wrn.histROIC2" localSheetId="31" hidden="1">{#N/A,#N/A,FALSE,"model"}</definedName>
    <definedName name="wrn.histROIC2" hidden="1">{#N/A,#N/A,FALSE,"model"}</definedName>
    <definedName name="wrn.hjhj." localSheetId="35" hidden="1">{#N/A,#N/A,TRUE,"Costos_Subg_Hid"}</definedName>
    <definedName name="wrn.hjhj." localSheetId="37" hidden="1">{#N/A,#N/A,TRUE,"Costos_Subg_Hid"}</definedName>
    <definedName name="wrn.hjhj." localSheetId="36" hidden="1">{#N/A,#N/A,TRUE,"Costos_Subg_Hid"}</definedName>
    <definedName name="wrn.hjhj." localSheetId="33" hidden="1">{#N/A,#N/A,TRUE,"Costos_Subg_Hid"}</definedName>
    <definedName name="wrn.hjhj." localSheetId="34" hidden="1">{#N/A,#N/A,TRUE,"Costos_Subg_Hid"}</definedName>
    <definedName name="wrn.hjhj." localSheetId="31" hidden="1">{#N/A,#N/A,TRUE,"Costos_Subg_Hid"}</definedName>
    <definedName name="wrn.hjhj." hidden="1">{#N/A,#N/A,TRUE,"Costos_Subg_Hid"}</definedName>
    <definedName name="wrn.HOJA._.LLENADO." localSheetId="35" hidden="1">{"VISTA 1",#N/A,FALSE,"MARZO"}</definedName>
    <definedName name="wrn.HOJA._.LLENADO." localSheetId="37" hidden="1">{"VISTA 1",#N/A,FALSE,"MARZO"}</definedName>
    <definedName name="wrn.HOJA._.LLENADO." localSheetId="36" hidden="1">{"VISTA 1",#N/A,FALSE,"MARZO"}</definedName>
    <definedName name="wrn.HOJA._.LLENADO." localSheetId="33" hidden="1">{"VISTA 1",#N/A,FALSE,"MARZO"}</definedName>
    <definedName name="wrn.HOJA._.LLENADO." localSheetId="34" hidden="1">{"VISTA 1",#N/A,FALSE,"MARZO"}</definedName>
    <definedName name="wrn.HOJA._.LLENADO." localSheetId="31" hidden="1">{"VISTA 1",#N/A,FALSE,"MARZO"}</definedName>
    <definedName name="wrn.HOJA._.LLENADO." hidden="1">{"VISTA 1",#N/A,FALSE,"MARZO"}</definedName>
    <definedName name="wrn.hojas." localSheetId="35" hidden="1">{#N/A,#N/A,FALSE,"(15) 2x2";#N/A,#N/A,FALSE,"(15) 4x2";#N/A,#N/A,FALSE,"(15) 8x2";#N/A,#N/A,FALSE,"(15) 16x2";#N/A,#N/A,FALSE,"(23) 2x2";#N/A,#N/A,FALSE,"(23) 4x2";#N/A,#N/A,FALSE,"(23) 8x2";#N/A,#N/A,FALSE,"(23) 16x2";#N/A,#N/A,FALSE,"(38) 4x2";#N/A,#N/A,FALSE,"(38) 8x2";#N/A,#N/A,FALSE,"(38) 16x2"}</definedName>
    <definedName name="wrn.hojas." localSheetId="37" hidden="1">{#N/A,#N/A,FALSE,"(15) 2x2";#N/A,#N/A,FALSE,"(15) 4x2";#N/A,#N/A,FALSE,"(15) 8x2";#N/A,#N/A,FALSE,"(15) 16x2";#N/A,#N/A,FALSE,"(23) 2x2";#N/A,#N/A,FALSE,"(23) 4x2";#N/A,#N/A,FALSE,"(23) 8x2";#N/A,#N/A,FALSE,"(23) 16x2";#N/A,#N/A,FALSE,"(38) 4x2";#N/A,#N/A,FALSE,"(38) 8x2";#N/A,#N/A,FALSE,"(38) 16x2"}</definedName>
    <definedName name="wrn.hojas." localSheetId="36" hidden="1">{#N/A,#N/A,FALSE,"(15) 2x2";#N/A,#N/A,FALSE,"(15) 4x2";#N/A,#N/A,FALSE,"(15) 8x2";#N/A,#N/A,FALSE,"(15) 16x2";#N/A,#N/A,FALSE,"(23) 2x2";#N/A,#N/A,FALSE,"(23) 4x2";#N/A,#N/A,FALSE,"(23) 8x2";#N/A,#N/A,FALSE,"(23) 16x2";#N/A,#N/A,FALSE,"(38) 4x2";#N/A,#N/A,FALSE,"(38) 8x2";#N/A,#N/A,FALSE,"(38) 16x2"}</definedName>
    <definedName name="wrn.hojas." localSheetId="33" hidden="1">{#N/A,#N/A,FALSE,"(15) 2x2";#N/A,#N/A,FALSE,"(15) 4x2";#N/A,#N/A,FALSE,"(15) 8x2";#N/A,#N/A,FALSE,"(15) 16x2";#N/A,#N/A,FALSE,"(23) 2x2";#N/A,#N/A,FALSE,"(23) 4x2";#N/A,#N/A,FALSE,"(23) 8x2";#N/A,#N/A,FALSE,"(23) 16x2";#N/A,#N/A,FALSE,"(38) 4x2";#N/A,#N/A,FALSE,"(38) 8x2";#N/A,#N/A,FALSE,"(38) 16x2"}</definedName>
    <definedName name="wrn.hojas." localSheetId="34" hidden="1">{#N/A,#N/A,FALSE,"(15) 2x2";#N/A,#N/A,FALSE,"(15) 4x2";#N/A,#N/A,FALSE,"(15) 8x2";#N/A,#N/A,FALSE,"(15) 16x2";#N/A,#N/A,FALSE,"(23) 2x2";#N/A,#N/A,FALSE,"(23) 4x2";#N/A,#N/A,FALSE,"(23) 8x2";#N/A,#N/A,FALSE,"(23) 16x2";#N/A,#N/A,FALSE,"(38) 4x2";#N/A,#N/A,FALSE,"(38) 8x2";#N/A,#N/A,FALSE,"(38) 16x2"}</definedName>
    <definedName name="wrn.hojas." localSheetId="31"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omhschedul.2" localSheetId="35" hidden="1">{"homhschedule",#N/A,FALSE,"HOME OFFICE"}</definedName>
    <definedName name="wrn.homhschedul.2" localSheetId="37" hidden="1">{"homhschedule",#N/A,FALSE,"HOME OFFICE"}</definedName>
    <definedName name="wrn.homhschedul.2" localSheetId="36" hidden="1">{"homhschedule",#N/A,FALSE,"HOME OFFICE"}</definedName>
    <definedName name="wrn.homhschedul.2" localSheetId="33" hidden="1">{"homhschedule",#N/A,FALSE,"HOME OFFICE"}</definedName>
    <definedName name="wrn.homhschedul.2" localSheetId="34" hidden="1">{"homhschedule",#N/A,FALSE,"HOME OFFICE"}</definedName>
    <definedName name="wrn.homhschedul.2" localSheetId="31" hidden="1">{"homhschedule",#N/A,FALSE,"HOME OFFICE"}</definedName>
    <definedName name="wrn.homhschedul.2" hidden="1">{"homhschedule",#N/A,FALSE,"HOME OFFICE"}</definedName>
    <definedName name="wrn.homhschedule." localSheetId="35" hidden="1">{"homhschedule",#N/A,FALSE,"HOME OFFICE"}</definedName>
    <definedName name="wrn.homhschedule." localSheetId="37" hidden="1">{"homhschedule",#N/A,FALSE,"HOME OFFICE"}</definedName>
    <definedName name="wrn.homhschedule." localSheetId="36" hidden="1">{"homhschedule",#N/A,FALSE,"HOME OFFICE"}</definedName>
    <definedName name="wrn.homhschedule." localSheetId="33" hidden="1">{"homhschedule",#N/A,FALSE,"HOME OFFICE"}</definedName>
    <definedName name="wrn.homhschedule." localSheetId="34" hidden="1">{"homhschedule",#N/A,FALSE,"HOME OFFICE"}</definedName>
    <definedName name="wrn.homhschedule." localSheetId="31" hidden="1">{"homhschedule",#N/A,FALSE,"HOME OFFICE"}</definedName>
    <definedName name="wrn.homhschedule." hidden="1">{"homhschedule",#N/A,FALSE,"HOME OFFICE"}</definedName>
    <definedName name="wrn.HW." localSheetId="35" hidden="1">{"HW",#N/A,FALSE,"1998"}</definedName>
    <definedName name="wrn.HW." localSheetId="37" hidden="1">{"HW",#N/A,FALSE,"1998"}</definedName>
    <definedName name="wrn.HW." localSheetId="36" hidden="1">{"HW",#N/A,FALSE,"1998"}</definedName>
    <definedName name="wrn.HW." localSheetId="33" hidden="1">{"HW",#N/A,FALSE,"1998"}</definedName>
    <definedName name="wrn.HW." localSheetId="34" hidden="1">{"HW",#N/A,FALSE,"1998"}</definedName>
    <definedName name="wrn.HW." localSheetId="31" hidden="1">{"HW",#N/A,FALSE,"1998"}</definedName>
    <definedName name="wrn.HW." hidden="1">{"HW",#N/A,FALSE,"1998"}</definedName>
    <definedName name="wrn.Hyg._.Acq." localSheetId="30" hidden="1">{#N/A,#N/A,FALSE,"main";#N/A,#N/A,FALSE,"100% Cash";#N/A,#N/A,FALSE,"100% Stock"}</definedName>
    <definedName name="wrn.Hyg._.Acq." localSheetId="29" hidden="1">{#N/A,#N/A,FALSE,"main";#N/A,#N/A,FALSE,"100% Cash";#N/A,#N/A,FALSE,"100% Stock"}</definedName>
    <definedName name="wrn.Hyg._.Acq." hidden="1">{#N/A,#N/A,FALSE,"main";#N/A,#N/A,FALSE,"100% Cash";#N/A,#N/A,FALSE,"100% Stock"}</definedName>
    <definedName name="wrn.Hyperion._.Data." localSheetId="35" hidden="1">{#N/A,#N/A,FALSE,"Hyp Data";#N/A,#N/A,FALSE,"Hyp Data_TH";#N/A,#N/A,FALSE,"Hyp Data_CO"}</definedName>
    <definedName name="wrn.Hyperion._.Data." localSheetId="37" hidden="1">{#N/A,#N/A,FALSE,"Hyp Data";#N/A,#N/A,FALSE,"Hyp Data_TH";#N/A,#N/A,FALSE,"Hyp Data_CO"}</definedName>
    <definedName name="wrn.Hyperion._.Data." localSheetId="36" hidden="1">{#N/A,#N/A,FALSE,"Hyp Data";#N/A,#N/A,FALSE,"Hyp Data_TH";#N/A,#N/A,FALSE,"Hyp Data_CO"}</definedName>
    <definedName name="wrn.Hyperion._.Data." localSheetId="33" hidden="1">{#N/A,#N/A,FALSE,"Hyp Data";#N/A,#N/A,FALSE,"Hyp Data_TH";#N/A,#N/A,FALSE,"Hyp Data_CO"}</definedName>
    <definedName name="wrn.Hyperion._.Data." localSheetId="34" hidden="1">{#N/A,#N/A,FALSE,"Hyp Data";#N/A,#N/A,FALSE,"Hyp Data_TH";#N/A,#N/A,FALSE,"Hyp Data_CO"}</definedName>
    <definedName name="wrn.Hyperion._.Data." localSheetId="31" hidden="1">{#N/A,#N/A,FALSE,"Hyp Data";#N/A,#N/A,FALSE,"Hyp Data_TH";#N/A,#N/A,FALSE,"Hyp Data_CO"}</definedName>
    <definedName name="wrn.Hyperion._.Data." hidden="1">{#N/A,#N/A,FALSE,"Hyp Data";#N/A,#N/A,FALSE,"Hyp Data_TH";#N/A,#N/A,FALSE,"Hyp Data_CO"}</definedName>
    <definedName name="wrn.i.._.Checks." localSheetId="35" hidden="1">{#N/A,#N/A,TRUE,"Case Checks";#N/A,#N/A,TRUE,"Incremental, Inputs";#N/A,#N/A,TRUE,"Overview, Incremental";#N/A,#N/A,TRUE,"Metal, Incremental";#N/A,#N/A,TRUE,"Mine Plan, Incremental";#N/A,#N/A,TRUE,"Metal by Mine, Incremental";#N/A,#N/A,TRUE,"Project Summary";#N/A,#N/A,TRUE,"Project Summary, Overall";#N/A,#N/A,TRUE,"Metal Rec, Incremental";#N/A,#N/A,TRUE,"Metal Rec, Base";#N/A,#N/A,TRUE,"Metal Rec, Base PLUS"}</definedName>
    <definedName name="wrn.i.._.Checks." localSheetId="37" hidden="1">{#N/A,#N/A,TRUE,"Case Checks";#N/A,#N/A,TRUE,"Incremental, Inputs";#N/A,#N/A,TRUE,"Overview, Incremental";#N/A,#N/A,TRUE,"Metal, Incremental";#N/A,#N/A,TRUE,"Mine Plan, Incremental";#N/A,#N/A,TRUE,"Metal by Mine, Incremental";#N/A,#N/A,TRUE,"Project Summary";#N/A,#N/A,TRUE,"Project Summary, Overall";#N/A,#N/A,TRUE,"Metal Rec, Incremental";#N/A,#N/A,TRUE,"Metal Rec, Base";#N/A,#N/A,TRUE,"Metal Rec, Base PLUS"}</definedName>
    <definedName name="wrn.i.._.Checks." localSheetId="36" hidden="1">{#N/A,#N/A,TRUE,"Case Checks";#N/A,#N/A,TRUE,"Incremental, Inputs";#N/A,#N/A,TRUE,"Overview, Incremental";#N/A,#N/A,TRUE,"Metal, Incremental";#N/A,#N/A,TRUE,"Mine Plan, Incremental";#N/A,#N/A,TRUE,"Metal by Mine, Incremental";#N/A,#N/A,TRUE,"Project Summary";#N/A,#N/A,TRUE,"Project Summary, Overall";#N/A,#N/A,TRUE,"Metal Rec, Incremental";#N/A,#N/A,TRUE,"Metal Rec, Base";#N/A,#N/A,TRUE,"Metal Rec, Base PLUS"}</definedName>
    <definedName name="wrn.i.._.Checks." localSheetId="33" hidden="1">{#N/A,#N/A,TRUE,"Case Checks";#N/A,#N/A,TRUE,"Incremental, Inputs";#N/A,#N/A,TRUE,"Overview, Incremental";#N/A,#N/A,TRUE,"Metal, Incremental";#N/A,#N/A,TRUE,"Mine Plan, Incremental";#N/A,#N/A,TRUE,"Metal by Mine, Incremental";#N/A,#N/A,TRUE,"Project Summary";#N/A,#N/A,TRUE,"Project Summary, Overall";#N/A,#N/A,TRUE,"Metal Rec, Incremental";#N/A,#N/A,TRUE,"Metal Rec, Base";#N/A,#N/A,TRUE,"Metal Rec, Base PLUS"}</definedName>
    <definedName name="wrn.i.._.Checks." localSheetId="34" hidden="1">{#N/A,#N/A,TRUE,"Case Checks";#N/A,#N/A,TRUE,"Incremental, Inputs";#N/A,#N/A,TRUE,"Overview, Incremental";#N/A,#N/A,TRUE,"Metal, Incremental";#N/A,#N/A,TRUE,"Mine Plan, Incremental";#N/A,#N/A,TRUE,"Metal by Mine, Incremental";#N/A,#N/A,TRUE,"Project Summary";#N/A,#N/A,TRUE,"Project Summary, Overall";#N/A,#N/A,TRUE,"Metal Rec, Incremental";#N/A,#N/A,TRUE,"Metal Rec, Base";#N/A,#N/A,TRUE,"Metal Rec, Base PLUS"}</definedName>
    <definedName name="wrn.i.._.Checks." localSheetId="31" hidden="1">{#N/A,#N/A,TRUE,"Case Checks";#N/A,#N/A,TRUE,"Incremental, Inputs";#N/A,#N/A,TRUE,"Overview, Incremental";#N/A,#N/A,TRUE,"Metal, Incremental";#N/A,#N/A,TRUE,"Mine Plan, Incremental";#N/A,#N/A,TRUE,"Metal by Mine, Incremental";#N/A,#N/A,TRUE,"Project Summary";#N/A,#N/A,TRUE,"Project Summary, Overall";#N/A,#N/A,TRUE,"Metal Rec, Incremental";#N/A,#N/A,TRUE,"Metal Rec, Base";#N/A,#N/A,TRUE,"Metal Rec, Base PLUS"}</definedName>
    <definedName name="wrn.i.._.Checks." hidden="1">{#N/A,#N/A,TRUE,"Case Checks";#N/A,#N/A,TRUE,"Incremental, Inputs";#N/A,#N/A,TRUE,"Overview, Incremental";#N/A,#N/A,TRUE,"Metal, Incremental";#N/A,#N/A,TRUE,"Mine Plan, Incremental";#N/A,#N/A,TRUE,"Metal by Mine, Incremental";#N/A,#N/A,TRUE,"Project Summary";#N/A,#N/A,TRUE,"Project Summary, Overall";#N/A,#N/A,TRUE,"Metal Rec, Incremental";#N/A,#N/A,TRUE,"Metal Rec, Base";#N/A,#N/A,TRUE,"Metal Rec, Base PLUS"}</definedName>
    <definedName name="wrn.i.._.Costs._.and._.Allocations." localSheetId="35" hidden="1">{#N/A,#N/A,FALSE,"Operating Costs, Materials";#N/A,#N/A,FALSE,"Operating Costs -- Labor &amp; Bal";#N/A,#N/A,FALSE,"Allocations";#N/A,#N/A,FALSE,"Operating Costs, Before Alloc";#N/A,#N/A,FALSE,"Operating Costs, Alloc";#N/A,#N/A,FALSE,"Operating Costs, After Alloc"}</definedName>
    <definedName name="wrn.i.._.Costs._.and._.Allocations." localSheetId="37" hidden="1">{#N/A,#N/A,FALSE,"Operating Costs, Materials";#N/A,#N/A,FALSE,"Operating Costs -- Labor &amp; Bal";#N/A,#N/A,FALSE,"Allocations";#N/A,#N/A,FALSE,"Operating Costs, Before Alloc";#N/A,#N/A,FALSE,"Operating Costs, Alloc";#N/A,#N/A,FALSE,"Operating Costs, After Alloc"}</definedName>
    <definedName name="wrn.i.._.Costs._.and._.Allocations." localSheetId="36" hidden="1">{#N/A,#N/A,FALSE,"Operating Costs, Materials";#N/A,#N/A,FALSE,"Operating Costs -- Labor &amp; Bal";#N/A,#N/A,FALSE,"Allocations";#N/A,#N/A,FALSE,"Operating Costs, Before Alloc";#N/A,#N/A,FALSE,"Operating Costs, Alloc";#N/A,#N/A,FALSE,"Operating Costs, After Alloc"}</definedName>
    <definedName name="wrn.i.._.Costs._.and._.Allocations." localSheetId="33" hidden="1">{#N/A,#N/A,FALSE,"Operating Costs, Materials";#N/A,#N/A,FALSE,"Operating Costs -- Labor &amp; Bal";#N/A,#N/A,FALSE,"Allocations";#N/A,#N/A,FALSE,"Operating Costs, Before Alloc";#N/A,#N/A,FALSE,"Operating Costs, Alloc";#N/A,#N/A,FALSE,"Operating Costs, After Alloc"}</definedName>
    <definedName name="wrn.i.._.Costs._.and._.Allocations." localSheetId="34" hidden="1">{#N/A,#N/A,FALSE,"Operating Costs, Materials";#N/A,#N/A,FALSE,"Operating Costs -- Labor &amp; Bal";#N/A,#N/A,FALSE,"Allocations";#N/A,#N/A,FALSE,"Operating Costs, Before Alloc";#N/A,#N/A,FALSE,"Operating Costs, Alloc";#N/A,#N/A,FALSE,"Operating Costs, After Alloc"}</definedName>
    <definedName name="wrn.i.._.Costs._.and._.Allocations." localSheetId="31" hidden="1">{#N/A,#N/A,FALSE,"Operating Costs, Materials";#N/A,#N/A,FALSE,"Operating Costs -- Labor &amp; Bal";#N/A,#N/A,FALSE,"Allocations";#N/A,#N/A,FALSE,"Operating Costs, Before Alloc";#N/A,#N/A,FALSE,"Operating Costs, Alloc";#N/A,#N/A,FALSE,"Operating Costs, After Alloc"}</definedName>
    <definedName name="wrn.i.._.Costs._.and._.Allocations." hidden="1">{#N/A,#N/A,FALSE,"Operating Costs, Materials";#N/A,#N/A,FALSE,"Operating Costs -- Labor &amp; Bal";#N/A,#N/A,FALSE,"Allocations";#N/A,#N/A,FALSE,"Operating Costs, Before Alloc";#N/A,#N/A,FALSE,"Operating Costs, Alloc";#N/A,#N/A,FALSE,"Operating Costs, After Alloc"}</definedName>
    <definedName name="wrn.i.._.Graph._.Summaries." localSheetId="35" hidden="1">{#N/A,#N/A,FALSE,"Metal Graph to 2013";#N/A,#N/A,FALSE,"Metal Graph to 2014";#N/A,#N/A,FALSE,"Qtr Graphs"}</definedName>
    <definedName name="wrn.i.._.Graph._.Summaries." localSheetId="37" hidden="1">{#N/A,#N/A,FALSE,"Metal Graph to 2013";#N/A,#N/A,FALSE,"Metal Graph to 2014";#N/A,#N/A,FALSE,"Qtr Graphs"}</definedName>
    <definedName name="wrn.i.._.Graph._.Summaries." localSheetId="36" hidden="1">{#N/A,#N/A,FALSE,"Metal Graph to 2013";#N/A,#N/A,FALSE,"Metal Graph to 2014";#N/A,#N/A,FALSE,"Qtr Graphs"}</definedName>
    <definedName name="wrn.i.._.Graph._.Summaries." localSheetId="33" hidden="1">{#N/A,#N/A,FALSE,"Metal Graph to 2013";#N/A,#N/A,FALSE,"Metal Graph to 2014";#N/A,#N/A,FALSE,"Qtr Graphs"}</definedName>
    <definedName name="wrn.i.._.Graph._.Summaries." localSheetId="34" hidden="1">{#N/A,#N/A,FALSE,"Metal Graph to 2013";#N/A,#N/A,FALSE,"Metal Graph to 2014";#N/A,#N/A,FALSE,"Qtr Graphs"}</definedName>
    <definedName name="wrn.i.._.Graph._.Summaries." localSheetId="31" hidden="1">{#N/A,#N/A,FALSE,"Metal Graph to 2013";#N/A,#N/A,FALSE,"Metal Graph to 2014";#N/A,#N/A,FALSE,"Qtr Graphs"}</definedName>
    <definedName name="wrn.i.._.Graph._.Summaries." hidden="1">{#N/A,#N/A,FALSE,"Metal Graph to 2013";#N/A,#N/A,FALSE,"Metal Graph to 2014";#N/A,#N/A,FALSE,"Qtr Graphs"}</definedName>
    <definedName name="wrn.iIMPRESSION._.DOC." localSheetId="35"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37"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3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3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3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ion._.Datos._.de._.las._.Curvas." localSheetId="30" hidden="1">{"Datos de las Curvas",#N/A,TRUE,"TABLA-CALCULOS"}</definedName>
    <definedName name="wrn.Impresion._.Datos._.de._.las._.Curvas." localSheetId="29" hidden="1">{"Datos de las Curvas",#N/A,TRUE,"TABLA-CALCULOS"}</definedName>
    <definedName name="wrn.Impresion._.Datos._.de._.las._.Curvas." hidden="1">{"Datos de las Curvas",#N/A,TRUE,"TABLA-CALCULOS"}</definedName>
    <definedName name="wrn.Impresión._.Versión." localSheetId="35" hidden="1">{"Gases Fugitivos",#N/A,TRUE,"Financiero";"Desarme",#N/A,TRUE,"Financiero";"Resumen Proyectos x Fase",#N/A,TRUE,"Financiero";"Resumen Total",#N/A,TRUE,"Financiero"}</definedName>
    <definedName name="wrn.Impresión._.Versión." localSheetId="37" hidden="1">{"Gases Fugitivos",#N/A,TRUE,"Financiero";"Desarme",#N/A,TRUE,"Financiero";"Resumen Proyectos x Fase",#N/A,TRUE,"Financiero";"Resumen Total",#N/A,TRUE,"Financiero"}</definedName>
    <definedName name="wrn.Impresión._.Versión." localSheetId="36" hidden="1">{"Gases Fugitivos",#N/A,TRUE,"Financiero";"Desarme",#N/A,TRUE,"Financiero";"Resumen Proyectos x Fase",#N/A,TRUE,"Financiero";"Resumen Total",#N/A,TRUE,"Financiero"}</definedName>
    <definedName name="wrn.Impresión._.Versión." localSheetId="33" hidden="1">{"Gases Fugitivos",#N/A,TRUE,"Financiero";"Desarme",#N/A,TRUE,"Financiero";"Resumen Proyectos x Fase",#N/A,TRUE,"Financiero";"Resumen Total",#N/A,TRUE,"Financiero"}</definedName>
    <definedName name="wrn.Impresión._.Versión." localSheetId="34" hidden="1">{"Gases Fugitivos",#N/A,TRUE,"Financiero";"Desarme",#N/A,TRUE,"Financiero";"Resumen Proyectos x Fase",#N/A,TRUE,"Financiero";"Resumen Total",#N/A,TRUE,"Financiero"}</definedName>
    <definedName name="wrn.Impresión._.Versión." localSheetId="31" hidden="1">{"Gases Fugitivos",#N/A,TRUE,"Financiero";"Desarme",#N/A,TRUE,"Financiero";"Resumen Proyectos x Fase",#N/A,TRUE,"Financiero";"Resumen Total",#N/A,TRUE,"Financiero"}</definedName>
    <definedName name="wrn.Impresión._.Versión." hidden="1">{"Gases Fugitivos",#N/A,TRUE,"Financiero";"Desarme",#N/A,TRUE,"Financiero";"Resumen Proyectos x Fase",#N/A,TRUE,"Financiero";"Resumen Total",#N/A,TRUE,"Financiero"}</definedName>
    <definedName name="wrn.IMPRESSION._.RP2." localSheetId="35"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37"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36"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3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34"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ime." localSheetId="35" hidden="1">{#N/A,#N/A,FALSE,"Superficie";#N/A,#N/A,FALSE,"Concentrador";#N/A,#N/A,FALSE,"Mina Rajo";#N/A,#N/A,FALSE,"Subterránea";#N/A,#N/A,FALSE,"Otros"}</definedName>
    <definedName name="wrn.Imprime." localSheetId="37" hidden="1">{#N/A,#N/A,FALSE,"Superficie";#N/A,#N/A,FALSE,"Concentrador";#N/A,#N/A,FALSE,"Mina Rajo";#N/A,#N/A,FALSE,"Subterránea";#N/A,#N/A,FALSE,"Otros"}</definedName>
    <definedName name="wrn.Imprime." localSheetId="36" hidden="1">{#N/A,#N/A,FALSE,"Superficie";#N/A,#N/A,FALSE,"Concentrador";#N/A,#N/A,FALSE,"Mina Rajo";#N/A,#N/A,FALSE,"Subterránea";#N/A,#N/A,FALSE,"Otros"}</definedName>
    <definedName name="wrn.Imprime." localSheetId="33" hidden="1">{#N/A,#N/A,FALSE,"Superficie";#N/A,#N/A,FALSE,"Concentrador";#N/A,#N/A,FALSE,"Mina Rajo";#N/A,#N/A,FALSE,"Subterránea";#N/A,#N/A,FALSE,"Otros"}</definedName>
    <definedName name="wrn.Imprime." localSheetId="34" hidden="1">{#N/A,#N/A,FALSE,"Superficie";#N/A,#N/A,FALSE,"Concentrador";#N/A,#N/A,FALSE,"Mina Rajo";#N/A,#N/A,FALSE,"Subterránea";#N/A,#N/A,FALSE,"Otros"}</definedName>
    <definedName name="wrn.Imprime." localSheetId="31" hidden="1">{#N/A,#N/A,FALSE,"Superficie";#N/A,#N/A,FALSE,"Concentrador";#N/A,#N/A,FALSE,"Mina Rajo";#N/A,#N/A,FALSE,"Subterránea";#N/A,#N/A,FALSE,"Otros"}</definedName>
    <definedName name="wrn.Imprime." hidden="1">{#N/A,#N/A,FALSE,"Superficie";#N/A,#N/A,FALSE,"Concentrador";#N/A,#N/A,FALSE,"Mina Rajo";#N/A,#N/A,FALSE,"Subterránea";#N/A,#N/A,FALSE,"Otros"}</definedName>
    <definedName name="wrn.Imprime._.ECOS." localSheetId="35" hidden="1">{#N/A,#N/A,FALSE,"P.U.(integral)";#N/A,#N/A,FALSE,"Prov.";#N/A,#N/A,FALSE,"P.U.(G1)";#N/A,#N/A,FALSE,"Prov. (G1)";#N/A,#N/A,FALSE,"P.U.(G2)";#N/A,#N/A,FALSE,"Prov.(G2)";#N/A,#N/A,FALSE,"Var-Ext"}</definedName>
    <definedName name="wrn.Imprime._.ECOS." localSheetId="37" hidden="1">{#N/A,#N/A,FALSE,"P.U.(integral)";#N/A,#N/A,FALSE,"Prov.";#N/A,#N/A,FALSE,"P.U.(G1)";#N/A,#N/A,FALSE,"Prov. (G1)";#N/A,#N/A,FALSE,"P.U.(G2)";#N/A,#N/A,FALSE,"Prov.(G2)";#N/A,#N/A,FALSE,"Var-Ext"}</definedName>
    <definedName name="wrn.Imprime._.ECOS." localSheetId="36" hidden="1">{#N/A,#N/A,FALSE,"P.U.(integral)";#N/A,#N/A,FALSE,"Prov.";#N/A,#N/A,FALSE,"P.U.(G1)";#N/A,#N/A,FALSE,"Prov. (G1)";#N/A,#N/A,FALSE,"P.U.(G2)";#N/A,#N/A,FALSE,"Prov.(G2)";#N/A,#N/A,FALSE,"Var-Ext"}</definedName>
    <definedName name="wrn.Imprime._.ECOS." localSheetId="33" hidden="1">{#N/A,#N/A,FALSE,"P.U.(integral)";#N/A,#N/A,FALSE,"Prov.";#N/A,#N/A,FALSE,"P.U.(G1)";#N/A,#N/A,FALSE,"Prov. (G1)";#N/A,#N/A,FALSE,"P.U.(G2)";#N/A,#N/A,FALSE,"Prov.(G2)";#N/A,#N/A,FALSE,"Var-Ext"}</definedName>
    <definedName name="wrn.Imprime._.ECOS." localSheetId="34" hidden="1">{#N/A,#N/A,FALSE,"P.U.(integral)";#N/A,#N/A,FALSE,"Prov.";#N/A,#N/A,FALSE,"P.U.(G1)";#N/A,#N/A,FALSE,"Prov. (G1)";#N/A,#N/A,FALSE,"P.U.(G2)";#N/A,#N/A,FALSE,"Prov.(G2)";#N/A,#N/A,FALSE,"Var-Ext"}</definedName>
    <definedName name="wrn.Imprime._.ECOS." localSheetId="31" hidden="1">{#N/A,#N/A,FALSE,"P.U.(integral)";#N/A,#N/A,FALSE,"Prov.";#N/A,#N/A,FALSE,"P.U.(G1)";#N/A,#N/A,FALSE,"Prov. (G1)";#N/A,#N/A,FALSE,"P.U.(G2)";#N/A,#N/A,FALSE,"Prov.(G2)";#N/A,#N/A,FALSE,"Var-Ext"}</definedName>
    <definedName name="wrn.Imprime._.ECOS." hidden="1">{#N/A,#N/A,FALSE,"P.U.(integral)";#N/A,#N/A,FALSE,"Prov.";#N/A,#N/A,FALSE,"P.U.(G1)";#N/A,#N/A,FALSE,"Prov. (G1)";#N/A,#N/A,FALSE,"P.U.(G2)";#N/A,#N/A,FALSE,"Prov.(G2)";#N/A,#N/A,FALSE,"Var-Ext"}</definedName>
    <definedName name="wrn.IMPRIME._.TODO." localSheetId="35" hidden="1">{#N/A,#N/A,FALSE,"ICP";#N/A,#N/A,FALSE,"ROC";#N/A,#N/A,FALSE,"HPP";#N/A,#N/A,FALSE,"CON";#N/A,#N/A,FALSE,"REQ";#N/A,#N/A,FALSE,"PROY";#N/A,#N/A,FALSE,"PIP";#N/A,#N/A,FALSE,"DPC";#N/A,#N/A,FALSE,"ESP";#N/A,#N/A,FALSE,"INP"}</definedName>
    <definedName name="wrn.IMPRIME._.TODO." localSheetId="37" hidden="1">{#N/A,#N/A,FALSE,"ICP";#N/A,#N/A,FALSE,"ROC";#N/A,#N/A,FALSE,"HPP";#N/A,#N/A,FALSE,"CON";#N/A,#N/A,FALSE,"REQ";#N/A,#N/A,FALSE,"PROY";#N/A,#N/A,FALSE,"PIP";#N/A,#N/A,FALSE,"DPC";#N/A,#N/A,FALSE,"ESP";#N/A,#N/A,FALSE,"INP"}</definedName>
    <definedName name="wrn.IMPRIME._.TODO." localSheetId="36" hidden="1">{#N/A,#N/A,FALSE,"ICP";#N/A,#N/A,FALSE,"ROC";#N/A,#N/A,FALSE,"HPP";#N/A,#N/A,FALSE,"CON";#N/A,#N/A,FALSE,"REQ";#N/A,#N/A,FALSE,"PROY";#N/A,#N/A,FALSE,"PIP";#N/A,#N/A,FALSE,"DPC";#N/A,#N/A,FALSE,"ESP";#N/A,#N/A,FALSE,"INP"}</definedName>
    <definedName name="wrn.IMPRIME._.TODO." localSheetId="33" hidden="1">{#N/A,#N/A,FALSE,"ICP";#N/A,#N/A,FALSE,"ROC";#N/A,#N/A,FALSE,"HPP";#N/A,#N/A,FALSE,"CON";#N/A,#N/A,FALSE,"REQ";#N/A,#N/A,FALSE,"PROY";#N/A,#N/A,FALSE,"PIP";#N/A,#N/A,FALSE,"DPC";#N/A,#N/A,FALSE,"ESP";#N/A,#N/A,FALSE,"INP"}</definedName>
    <definedName name="wrn.IMPRIME._.TODO." localSheetId="34" hidden="1">{#N/A,#N/A,FALSE,"ICP";#N/A,#N/A,FALSE,"ROC";#N/A,#N/A,FALSE,"HPP";#N/A,#N/A,FALSE,"CON";#N/A,#N/A,FALSE,"REQ";#N/A,#N/A,FALSE,"PROY";#N/A,#N/A,FALSE,"PIP";#N/A,#N/A,FALSE,"DPC";#N/A,#N/A,FALSE,"ESP";#N/A,#N/A,FALSE,"INP"}</definedName>
    <definedName name="wrn.IMPRIME._.TODO." localSheetId="31" hidden="1">{#N/A,#N/A,FALSE,"ICP";#N/A,#N/A,FALSE,"ROC";#N/A,#N/A,FALSE,"HPP";#N/A,#N/A,FALSE,"CON";#N/A,#N/A,FALSE,"REQ";#N/A,#N/A,FALSE,"PROY";#N/A,#N/A,FALSE,"PIP";#N/A,#N/A,FALSE,"DPC";#N/A,#N/A,FALSE,"ESP";#N/A,#N/A,FALSE,"INP"}</definedName>
    <definedName name="wrn.IMPRIME._.TODO." hidden="1">{#N/A,#N/A,FALSE,"ICP";#N/A,#N/A,FALSE,"ROC";#N/A,#N/A,FALSE,"HPP";#N/A,#N/A,FALSE,"CON";#N/A,#N/A,FALSE,"REQ";#N/A,#N/A,FALSE,"PROY";#N/A,#N/A,FALSE,"PIP";#N/A,#N/A,FALSE,"DPC";#N/A,#N/A,FALSE,"ESP";#N/A,#N/A,FALSE,"INP"}</definedName>
    <definedName name="wrn.INCASA." hidden="1">{#N/A,#N/A,FALSE,"Inca"}</definedName>
    <definedName name="wrn.INCO._.Proposal._.Summary." localSheetId="35" hidden="1">{#N/A,#N/A,FALSE,"Fig. 1";#N/A,#N/A,FALSE,"Fig. 2"}</definedName>
    <definedName name="wrn.INCO._.Proposal._.Summary." localSheetId="37" hidden="1">{#N/A,#N/A,FALSE,"Fig. 1";#N/A,#N/A,FALSE,"Fig. 2"}</definedName>
    <definedName name="wrn.INCO._.Proposal._.Summary." localSheetId="36" hidden="1">{#N/A,#N/A,FALSE,"Fig. 1";#N/A,#N/A,FALSE,"Fig. 2"}</definedName>
    <definedName name="wrn.INCO._.Proposal._.Summary." localSheetId="33" hidden="1">{#N/A,#N/A,FALSE,"Fig. 1";#N/A,#N/A,FALSE,"Fig. 2"}</definedName>
    <definedName name="wrn.INCO._.Proposal._.Summary." localSheetId="34" hidden="1">{#N/A,#N/A,FALSE,"Fig. 1";#N/A,#N/A,FALSE,"Fig. 2"}</definedName>
    <definedName name="wrn.INCO._.Proposal._.Summary." localSheetId="31" hidden="1">{#N/A,#N/A,FALSE,"Fig. 1";#N/A,#N/A,FALSE,"Fig. 2"}</definedName>
    <definedName name="wrn.INCO._.Proposal._.Summary." hidden="1">{#N/A,#N/A,FALSE,"Fig. 1";#N/A,#N/A,FALSE,"Fig. 2"}</definedName>
    <definedName name="wrn.index." localSheetId="35" hidden="1">{#N/A,#N/A,FALSE,"Sheet1"}</definedName>
    <definedName name="wrn.index." localSheetId="37" hidden="1">{#N/A,#N/A,FALSE,"Sheet1"}</definedName>
    <definedName name="wrn.index." localSheetId="36" hidden="1">{#N/A,#N/A,FALSE,"Sheet1"}</definedName>
    <definedName name="wrn.index." localSheetId="33" hidden="1">{#N/A,#N/A,FALSE,"Sheet1"}</definedName>
    <definedName name="wrn.index." localSheetId="34" hidden="1">{#N/A,#N/A,FALSE,"Sheet1"}</definedName>
    <definedName name="wrn.index." localSheetId="31" hidden="1">{#N/A,#N/A,FALSE,"Sheet1"}</definedName>
    <definedName name="wrn.index." hidden="1">{#N/A,#N/A,FALSE,"Sheet1"}</definedName>
    <definedName name="wrn.Inf_CLP." localSheetId="35" hidden="1">{#N/A,#N/A,TRUE,"TAPA ";"INDICE_CLP",#N/A,TRUE,"Indice";#N/A,#N/A,TRUE,"Cond";#N/A,#N/A,TRUE,"Bce_hold";#N/A,#N/A,TRUE,"eerr_hold";#N/A,#N/A,TRUE,"eerr_prod";#N/A,#N/A,TRUE,"eerr_tipogtos";#N/A,#N/A,TRUE,"Flujo";#N/A,#N/A,TRUE,"Var_Ebit";#N/A,#N/A,TRUE,"Noa";#N/A,#N/A,TRUE,"Var_Noa"}</definedName>
    <definedName name="wrn.Inf_CLP." localSheetId="37" hidden="1">{#N/A,#N/A,TRUE,"TAPA ";"INDICE_CLP",#N/A,TRUE,"Indice";#N/A,#N/A,TRUE,"Cond";#N/A,#N/A,TRUE,"Bce_hold";#N/A,#N/A,TRUE,"eerr_hold";#N/A,#N/A,TRUE,"eerr_prod";#N/A,#N/A,TRUE,"eerr_tipogtos";#N/A,#N/A,TRUE,"Flujo";#N/A,#N/A,TRUE,"Var_Ebit";#N/A,#N/A,TRUE,"Noa";#N/A,#N/A,TRUE,"Var_Noa"}</definedName>
    <definedName name="wrn.Inf_CLP." localSheetId="36" hidden="1">{#N/A,#N/A,TRUE,"TAPA ";"INDICE_CLP",#N/A,TRUE,"Indice";#N/A,#N/A,TRUE,"Cond";#N/A,#N/A,TRUE,"Bce_hold";#N/A,#N/A,TRUE,"eerr_hold";#N/A,#N/A,TRUE,"eerr_prod";#N/A,#N/A,TRUE,"eerr_tipogtos";#N/A,#N/A,TRUE,"Flujo";#N/A,#N/A,TRUE,"Var_Ebit";#N/A,#N/A,TRUE,"Noa";#N/A,#N/A,TRUE,"Var_Noa"}</definedName>
    <definedName name="wrn.Inf_CLP." localSheetId="33" hidden="1">{#N/A,#N/A,TRUE,"TAPA ";"INDICE_CLP",#N/A,TRUE,"Indice";#N/A,#N/A,TRUE,"Cond";#N/A,#N/A,TRUE,"Bce_hold";#N/A,#N/A,TRUE,"eerr_hold";#N/A,#N/A,TRUE,"eerr_prod";#N/A,#N/A,TRUE,"eerr_tipogtos";#N/A,#N/A,TRUE,"Flujo";#N/A,#N/A,TRUE,"Var_Ebit";#N/A,#N/A,TRUE,"Noa";#N/A,#N/A,TRUE,"Var_Noa"}</definedName>
    <definedName name="wrn.Inf_CLP." localSheetId="34" hidden="1">{#N/A,#N/A,TRUE,"TAPA ";"INDICE_CLP",#N/A,TRUE,"Indice";#N/A,#N/A,TRUE,"Cond";#N/A,#N/A,TRUE,"Bce_hold";#N/A,#N/A,TRUE,"eerr_hold";#N/A,#N/A,TRUE,"eerr_prod";#N/A,#N/A,TRUE,"eerr_tipogtos";#N/A,#N/A,TRUE,"Flujo";#N/A,#N/A,TRUE,"Var_Ebit";#N/A,#N/A,TRUE,"Noa";#N/A,#N/A,TRUE,"Var_Noa"}</definedName>
    <definedName name="wrn.Inf_CLP." localSheetId="31" hidden="1">{#N/A,#N/A,TRUE,"TAPA ";"INDICE_CLP",#N/A,TRUE,"Indice";#N/A,#N/A,TRUE,"Cond";#N/A,#N/A,TRUE,"Bce_hold";#N/A,#N/A,TRUE,"eerr_hold";#N/A,#N/A,TRUE,"eerr_prod";#N/A,#N/A,TRUE,"eerr_tipogtos";#N/A,#N/A,TRUE,"Flujo";#N/A,#N/A,TRUE,"Var_Ebit";#N/A,#N/A,TRUE,"Noa";#N/A,#N/A,TRUE,"Var_Noa"}</definedName>
    <definedName name="wrn.Inf_CLP." hidden="1">{#N/A,#N/A,TRUE,"TAPA ";"INDICE_CLP",#N/A,TRUE,"Indice";#N/A,#N/A,TRUE,"Cond";#N/A,#N/A,TRUE,"Bce_hold";#N/A,#N/A,TRUE,"eerr_hold";#N/A,#N/A,TRUE,"eerr_prod";#N/A,#N/A,TRUE,"eerr_tipogtos";#N/A,#N/A,TRUE,"Flujo";#N/A,#N/A,TRUE,"Var_Ebit";#N/A,#N/A,TRUE,"Noa";#N/A,#N/A,TRUE,"Var_Noa"}</definedName>
    <definedName name="wrn.INF_USD." localSheetId="35" hidden="1">{"INDICE_USD",#N/A,FALSE,"Indice";#N/A,#N/A,FALSE,"Condusd";#N/A,#N/A,FALSE,"Bce_holdusd";#N/A,#N/A,FALSE,"eerr_holdusd";#N/A,#N/A,FALSE,"eerr_produsd";#N/A,#N/A,FALSE,"eerr_tipogtosusd";#N/A,#N/A,FALSE,"Flujousd";#N/A,#N/A,FALSE,"Var_Ebitusd";#N/A,#N/A,FALSE,"Noausd";#N/A,#N/A,FALSE,"Var_Noausd"}</definedName>
    <definedName name="wrn.INF_USD." localSheetId="37" hidden="1">{"INDICE_USD",#N/A,FALSE,"Indice";#N/A,#N/A,FALSE,"Condusd";#N/A,#N/A,FALSE,"Bce_holdusd";#N/A,#N/A,FALSE,"eerr_holdusd";#N/A,#N/A,FALSE,"eerr_produsd";#N/A,#N/A,FALSE,"eerr_tipogtosusd";#N/A,#N/A,FALSE,"Flujousd";#N/A,#N/A,FALSE,"Var_Ebitusd";#N/A,#N/A,FALSE,"Noausd";#N/A,#N/A,FALSE,"Var_Noausd"}</definedName>
    <definedName name="wrn.INF_USD." localSheetId="36" hidden="1">{"INDICE_USD",#N/A,FALSE,"Indice";#N/A,#N/A,FALSE,"Condusd";#N/A,#N/A,FALSE,"Bce_holdusd";#N/A,#N/A,FALSE,"eerr_holdusd";#N/A,#N/A,FALSE,"eerr_produsd";#N/A,#N/A,FALSE,"eerr_tipogtosusd";#N/A,#N/A,FALSE,"Flujousd";#N/A,#N/A,FALSE,"Var_Ebitusd";#N/A,#N/A,FALSE,"Noausd";#N/A,#N/A,FALSE,"Var_Noausd"}</definedName>
    <definedName name="wrn.INF_USD." localSheetId="33" hidden="1">{"INDICE_USD",#N/A,FALSE,"Indice";#N/A,#N/A,FALSE,"Condusd";#N/A,#N/A,FALSE,"Bce_holdusd";#N/A,#N/A,FALSE,"eerr_holdusd";#N/A,#N/A,FALSE,"eerr_produsd";#N/A,#N/A,FALSE,"eerr_tipogtosusd";#N/A,#N/A,FALSE,"Flujousd";#N/A,#N/A,FALSE,"Var_Ebitusd";#N/A,#N/A,FALSE,"Noausd";#N/A,#N/A,FALSE,"Var_Noausd"}</definedName>
    <definedName name="wrn.INF_USD." localSheetId="34" hidden="1">{"INDICE_USD",#N/A,FALSE,"Indice";#N/A,#N/A,FALSE,"Condusd";#N/A,#N/A,FALSE,"Bce_holdusd";#N/A,#N/A,FALSE,"eerr_holdusd";#N/A,#N/A,FALSE,"eerr_produsd";#N/A,#N/A,FALSE,"eerr_tipogtosusd";#N/A,#N/A,FALSE,"Flujousd";#N/A,#N/A,FALSE,"Var_Ebitusd";#N/A,#N/A,FALSE,"Noausd";#N/A,#N/A,FALSE,"Var_Noausd"}</definedName>
    <definedName name="wrn.INF_USD." localSheetId="31" hidden="1">{"INDICE_USD",#N/A,FALSE,"Indice";#N/A,#N/A,FALSE,"Condusd";#N/A,#N/A,FALSE,"Bce_holdusd";#N/A,#N/A,FALSE,"eerr_holdusd";#N/A,#N/A,FALSE,"eerr_produsd";#N/A,#N/A,FALSE,"eerr_tipogtosusd";#N/A,#N/A,FALSE,"Flujousd";#N/A,#N/A,FALSE,"Var_Ebitusd";#N/A,#N/A,FALSE,"Noausd";#N/A,#N/A,FALSE,"Var_Noausd"}</definedName>
    <definedName name="wrn.INF_USD." hidden="1">{"INDICE_USD",#N/A,FALSE,"Indice";#N/A,#N/A,FALSE,"Condusd";#N/A,#N/A,FALSE,"Bce_holdusd";#N/A,#N/A,FALSE,"eerr_holdusd";#N/A,#N/A,FALSE,"eerr_produsd";#N/A,#N/A,FALSE,"eerr_tipogtosusd";#N/A,#N/A,FALSE,"Flujousd";#N/A,#N/A,FALSE,"Var_Ebitusd";#N/A,#N/A,FALSE,"Noausd";#N/A,#N/A,FALSE,"Var_Noausd"}</definedName>
    <definedName name="wrn.Informe." localSheetId="35" hidden="1">{"Tapa Informe",#N/A,FALSE,"Informe 1";"Informe Hoja1",#N/A,FALSE,"Informe 1";"Informe Hoja2",#N/A,FALSE,"Informe 1"}</definedName>
    <definedName name="wrn.Informe." localSheetId="37" hidden="1">{"Tapa Informe",#N/A,FALSE,"Informe 1";"Informe Hoja1",#N/A,FALSE,"Informe 1";"Informe Hoja2",#N/A,FALSE,"Informe 1"}</definedName>
    <definedName name="wrn.Informe." localSheetId="36" hidden="1">{"Tapa Informe",#N/A,FALSE,"Informe 1";"Informe Hoja1",#N/A,FALSE,"Informe 1";"Informe Hoja2",#N/A,FALSE,"Informe 1"}</definedName>
    <definedName name="wrn.Informe." localSheetId="33" hidden="1">{"Tapa Informe",#N/A,FALSE,"Informe 1";"Informe Hoja1",#N/A,FALSE,"Informe 1";"Informe Hoja2",#N/A,FALSE,"Informe 1"}</definedName>
    <definedName name="wrn.Informe." localSheetId="34" hidden="1">{"Tapa Informe",#N/A,FALSE,"Informe 1";"Informe Hoja1",#N/A,FALSE,"Informe 1";"Informe Hoja2",#N/A,FALSE,"Informe 1"}</definedName>
    <definedName name="wrn.Informe." localSheetId="31" hidden="1">{"Tapa Informe",#N/A,FALSE,"Informe 1";"Informe Hoja1",#N/A,FALSE,"Informe 1";"Informe Hoja2",#N/A,FALSE,"Informe 1"}</definedName>
    <definedName name="wrn.Informe." hidden="1">{"Tapa Informe",#N/A,FALSE,"Informe 1";"Informe Hoja1",#N/A,FALSE,"Informe 1";"Informe Hoja2",#N/A,FALSE,"Informe 1"}</definedName>
    <definedName name="wrn.Informe._.1." localSheetId="35"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37"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36"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3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34"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3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2." localSheetId="35"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37"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36"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3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34"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3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HOFFMANN." localSheetId="35" hidden="1">{#N/A,#N/A,FALSE,"BALANCE";#N/A,#N/A,FALSE,"BALACOMP"}</definedName>
    <definedName name="wrn.INFORME._.HOFFMANN." localSheetId="37" hidden="1">{#N/A,#N/A,FALSE,"BALANCE";#N/A,#N/A,FALSE,"BALACOMP"}</definedName>
    <definedName name="wrn.INFORME._.HOFFMANN." localSheetId="36" hidden="1">{#N/A,#N/A,FALSE,"BALANCE";#N/A,#N/A,FALSE,"BALACOMP"}</definedName>
    <definedName name="wrn.INFORME._.HOFFMANN." localSheetId="33" hidden="1">{#N/A,#N/A,FALSE,"BALANCE";#N/A,#N/A,FALSE,"BALACOMP"}</definedName>
    <definedName name="wrn.INFORME._.HOFFMANN." localSheetId="34" hidden="1">{#N/A,#N/A,FALSE,"BALANCE";#N/A,#N/A,FALSE,"BALACOMP"}</definedName>
    <definedName name="wrn.INFORME._.HOFFMANN." localSheetId="31" hidden="1">{#N/A,#N/A,FALSE,"BALANCE";#N/A,#N/A,FALSE,"BALACOMP"}</definedName>
    <definedName name="wrn.INFORME._.HOFFMANN." hidden="1">{#N/A,#N/A,FALSE,"BALANCE";#N/A,#N/A,FALSE,"BALACOMP"}</definedName>
    <definedName name="wrn.INFORME._.HOFFMANN._1" localSheetId="35" hidden="1">{#N/A,#N/A,FALSE,"BALANCE";#N/A,#N/A,FALSE,"BALACOMP"}</definedName>
    <definedName name="wrn.INFORME._.HOFFMANN._1" localSheetId="37" hidden="1">{#N/A,#N/A,FALSE,"BALANCE";#N/A,#N/A,FALSE,"BALACOMP"}</definedName>
    <definedName name="wrn.INFORME._.HOFFMANN._1" localSheetId="36" hidden="1">{#N/A,#N/A,FALSE,"BALANCE";#N/A,#N/A,FALSE,"BALACOMP"}</definedName>
    <definedName name="wrn.INFORME._.HOFFMANN._1" localSheetId="33" hidden="1">{#N/A,#N/A,FALSE,"BALANCE";#N/A,#N/A,FALSE,"BALACOMP"}</definedName>
    <definedName name="wrn.INFORME._.HOFFMANN._1" localSheetId="34" hidden="1">{#N/A,#N/A,FALSE,"BALANCE";#N/A,#N/A,FALSE,"BALACOMP"}</definedName>
    <definedName name="wrn.INFORME._.HOFFMANN._1" localSheetId="31" hidden="1">{#N/A,#N/A,FALSE,"BALANCE";#N/A,#N/A,FALSE,"BALACOMP"}</definedName>
    <definedName name="wrn.INFORME._.HOFFMANN._1" hidden="1">{#N/A,#N/A,FALSE,"BALANCE";#N/A,#N/A,FALSE,"BALACOMP"}</definedName>
    <definedName name="wrn.Informe._.Mensual." localSheetId="35"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localSheetId="37"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localSheetId="36"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localSheetId="33"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localSheetId="34"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localSheetId="31"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_.30." localSheetId="35" hidden="1">{#N/A,#N/A,FALSE,"DET-CAMB.";#N/A,#N/A,FALSE,"PRESUP.";#N/A,#N/A,FALSE,"RESUMEN";#N/A,#N/A,FALSE,"CT";#N/A,#N/A,FALSE,"PD";#N/A,#N/A,FALSE,"PR"}</definedName>
    <definedName name="wrn.INFORME._.No.._.30." localSheetId="37" hidden="1">{#N/A,#N/A,FALSE,"DET-CAMB.";#N/A,#N/A,FALSE,"PRESUP.";#N/A,#N/A,FALSE,"RESUMEN";#N/A,#N/A,FALSE,"CT";#N/A,#N/A,FALSE,"PD";#N/A,#N/A,FALSE,"PR"}</definedName>
    <definedName name="wrn.INFORME._.No.._.30." localSheetId="36" hidden="1">{#N/A,#N/A,FALSE,"DET-CAMB.";#N/A,#N/A,FALSE,"PRESUP.";#N/A,#N/A,FALSE,"RESUMEN";#N/A,#N/A,FALSE,"CT";#N/A,#N/A,FALSE,"PD";#N/A,#N/A,FALSE,"PR"}</definedName>
    <definedName name="wrn.INFORME._.No.._.30." localSheetId="33" hidden="1">{#N/A,#N/A,FALSE,"DET-CAMB.";#N/A,#N/A,FALSE,"PRESUP.";#N/A,#N/A,FALSE,"RESUMEN";#N/A,#N/A,FALSE,"CT";#N/A,#N/A,FALSE,"PD";#N/A,#N/A,FALSE,"PR"}</definedName>
    <definedName name="wrn.INFORME._.No.._.30." localSheetId="34" hidden="1">{#N/A,#N/A,FALSE,"DET-CAMB.";#N/A,#N/A,FALSE,"PRESUP.";#N/A,#N/A,FALSE,"RESUMEN";#N/A,#N/A,FALSE,"CT";#N/A,#N/A,FALSE,"PD";#N/A,#N/A,FALSE,"PR"}</definedName>
    <definedName name="wrn.INFORME._.No.._.30." localSheetId="31" hidden="1">{#N/A,#N/A,FALSE,"DET-CAMB.";#N/A,#N/A,FALSE,"PRESUP.";#N/A,#N/A,FALSE,"RESUMEN";#N/A,#N/A,FALSE,"CT";#N/A,#N/A,FALSE,"PD";#N/A,#N/A,FALSE,"PR"}</definedName>
    <definedName name="wrn.INFORME._.No.._.30." hidden="1">{#N/A,#N/A,FALSE,"DET-CAMB.";#N/A,#N/A,FALSE,"PRESUP.";#N/A,#N/A,FALSE,"RESUMEN";#N/A,#N/A,FALSE,"CT";#N/A,#N/A,FALSE,"PD";#N/A,#N/A,FALSE,"PR"}</definedName>
    <definedName name="wrn.INFORME._.NOVIEMBRE." localSheetId="35"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localSheetId="37"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localSheetId="36"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localSheetId="33"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localSheetId="34"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localSheetId="31"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RLI." localSheetId="35" hidden="1">{#N/A,#N/A,TRUE,"MEMO";#N/A,#N/A,TRUE,"PARAMETROS";#N/A,#N/A,TRUE,"RLI ";#N/A,#N/A,TRUE,"IMPTO.DET.";#N/A,#N/A,TRUE,"FUT-FUNT";#N/A,#N/A,TRUE,"CPI-PATR.";#N/A,#N/A,TRUE,"CM CPI";#N/A,#N/A,TRUE,"PROV";#N/A,#N/A,TRUE,"A FIJO";#N/A,#N/A,TRUE,"LEASING";#N/A,#N/A,TRUE,"VPP";#N/A,#N/A,TRUE,"PPM";#N/A,#N/A,TRUE,"OTROS"}</definedName>
    <definedName name="wrn.Informe._.RLI." localSheetId="37" hidden="1">{#N/A,#N/A,TRUE,"MEMO";#N/A,#N/A,TRUE,"PARAMETROS";#N/A,#N/A,TRUE,"RLI ";#N/A,#N/A,TRUE,"IMPTO.DET.";#N/A,#N/A,TRUE,"FUT-FUNT";#N/A,#N/A,TRUE,"CPI-PATR.";#N/A,#N/A,TRUE,"CM CPI";#N/A,#N/A,TRUE,"PROV";#N/A,#N/A,TRUE,"A FIJO";#N/A,#N/A,TRUE,"LEASING";#N/A,#N/A,TRUE,"VPP";#N/A,#N/A,TRUE,"PPM";#N/A,#N/A,TRUE,"OTROS"}</definedName>
    <definedName name="wrn.Informe._.RLI." localSheetId="36" hidden="1">{#N/A,#N/A,TRUE,"MEMO";#N/A,#N/A,TRUE,"PARAMETROS";#N/A,#N/A,TRUE,"RLI ";#N/A,#N/A,TRUE,"IMPTO.DET.";#N/A,#N/A,TRUE,"FUT-FUNT";#N/A,#N/A,TRUE,"CPI-PATR.";#N/A,#N/A,TRUE,"CM CPI";#N/A,#N/A,TRUE,"PROV";#N/A,#N/A,TRUE,"A FIJO";#N/A,#N/A,TRUE,"LEASING";#N/A,#N/A,TRUE,"VPP";#N/A,#N/A,TRUE,"PPM";#N/A,#N/A,TRUE,"OTROS"}</definedName>
    <definedName name="wrn.Informe._.RLI." localSheetId="33" hidden="1">{#N/A,#N/A,TRUE,"MEMO";#N/A,#N/A,TRUE,"PARAMETROS";#N/A,#N/A,TRUE,"RLI ";#N/A,#N/A,TRUE,"IMPTO.DET.";#N/A,#N/A,TRUE,"FUT-FUNT";#N/A,#N/A,TRUE,"CPI-PATR.";#N/A,#N/A,TRUE,"CM CPI";#N/A,#N/A,TRUE,"PROV";#N/A,#N/A,TRUE,"A FIJO";#N/A,#N/A,TRUE,"LEASING";#N/A,#N/A,TRUE,"VPP";#N/A,#N/A,TRUE,"PPM";#N/A,#N/A,TRUE,"OTROS"}</definedName>
    <definedName name="wrn.Informe._.RLI." localSheetId="34" hidden="1">{#N/A,#N/A,TRUE,"MEMO";#N/A,#N/A,TRUE,"PARAMETROS";#N/A,#N/A,TRUE,"RLI ";#N/A,#N/A,TRUE,"IMPTO.DET.";#N/A,#N/A,TRUE,"FUT-FUNT";#N/A,#N/A,TRUE,"CPI-PATR.";#N/A,#N/A,TRUE,"CM CPI";#N/A,#N/A,TRUE,"PROV";#N/A,#N/A,TRUE,"A FIJO";#N/A,#N/A,TRUE,"LEASING";#N/A,#N/A,TRUE,"VPP";#N/A,#N/A,TRUE,"PPM";#N/A,#N/A,TRUE,"OTROS"}</definedName>
    <definedName name="wrn.Informe._.RLI." localSheetId="31" hidden="1">{#N/A,#N/A,TRUE,"MEMO";#N/A,#N/A,TRUE,"PARAMETROS";#N/A,#N/A,TRUE,"RLI ";#N/A,#N/A,TRUE,"IMPTO.DET.";#N/A,#N/A,TRUE,"FUT-FUNT";#N/A,#N/A,TRUE,"CPI-PATR.";#N/A,#N/A,TRUE,"CM CPI";#N/A,#N/A,TRUE,"PROV";#N/A,#N/A,TRUE,"A FIJO";#N/A,#N/A,TRUE,"LEASING";#N/A,#N/A,TRUE,"VPP";#N/A,#N/A,TRUE,"PPM";#N/A,#N/A,TRUE,"OTROS"}</definedName>
    <definedName name="wrn.Informe._.RLI." hidden="1">{#N/A,#N/A,TRUE,"MEMO";#N/A,#N/A,TRUE,"PARAMETROS";#N/A,#N/A,TRUE,"RLI ";#N/A,#N/A,TRUE,"IMPTO.DET.";#N/A,#N/A,TRUE,"FUT-FUNT";#N/A,#N/A,TRUE,"CPI-PATR.";#N/A,#N/A,TRUE,"CM CPI";#N/A,#N/A,TRUE,"PROV";#N/A,#N/A,TRUE,"A FIJO";#N/A,#N/A,TRUE,"LEASING";#N/A,#N/A,TRUE,"VPP";#N/A,#N/A,TRUE,"PPM";#N/A,#N/A,TRUE,"OTROS"}</definedName>
    <definedName name="wrn.Informe._.RLI._1" localSheetId="35" hidden="1">{#N/A,#N/A,TRUE,"MEMO";#N/A,#N/A,TRUE,"PARAMETROS";#N/A,#N/A,TRUE,"RLI ";#N/A,#N/A,TRUE,"IMPTO.DET.";#N/A,#N/A,TRUE,"FUT-FUNT";#N/A,#N/A,TRUE,"CPI-PATR.";#N/A,#N/A,TRUE,"CM CPI";#N/A,#N/A,TRUE,"PROV";#N/A,#N/A,TRUE,"A FIJO";#N/A,#N/A,TRUE,"LEASING";#N/A,#N/A,TRUE,"VPP";#N/A,#N/A,TRUE,"PPM";#N/A,#N/A,TRUE,"OTROS"}</definedName>
    <definedName name="wrn.Informe._.RLI._1" localSheetId="37" hidden="1">{#N/A,#N/A,TRUE,"MEMO";#N/A,#N/A,TRUE,"PARAMETROS";#N/A,#N/A,TRUE,"RLI ";#N/A,#N/A,TRUE,"IMPTO.DET.";#N/A,#N/A,TRUE,"FUT-FUNT";#N/A,#N/A,TRUE,"CPI-PATR.";#N/A,#N/A,TRUE,"CM CPI";#N/A,#N/A,TRUE,"PROV";#N/A,#N/A,TRUE,"A FIJO";#N/A,#N/A,TRUE,"LEASING";#N/A,#N/A,TRUE,"VPP";#N/A,#N/A,TRUE,"PPM";#N/A,#N/A,TRUE,"OTROS"}</definedName>
    <definedName name="wrn.Informe._.RLI._1" localSheetId="36" hidden="1">{#N/A,#N/A,TRUE,"MEMO";#N/A,#N/A,TRUE,"PARAMETROS";#N/A,#N/A,TRUE,"RLI ";#N/A,#N/A,TRUE,"IMPTO.DET.";#N/A,#N/A,TRUE,"FUT-FUNT";#N/A,#N/A,TRUE,"CPI-PATR.";#N/A,#N/A,TRUE,"CM CPI";#N/A,#N/A,TRUE,"PROV";#N/A,#N/A,TRUE,"A FIJO";#N/A,#N/A,TRUE,"LEASING";#N/A,#N/A,TRUE,"VPP";#N/A,#N/A,TRUE,"PPM";#N/A,#N/A,TRUE,"OTROS"}</definedName>
    <definedName name="wrn.Informe._.RLI._1" localSheetId="33" hidden="1">{#N/A,#N/A,TRUE,"MEMO";#N/A,#N/A,TRUE,"PARAMETROS";#N/A,#N/A,TRUE,"RLI ";#N/A,#N/A,TRUE,"IMPTO.DET.";#N/A,#N/A,TRUE,"FUT-FUNT";#N/A,#N/A,TRUE,"CPI-PATR.";#N/A,#N/A,TRUE,"CM CPI";#N/A,#N/A,TRUE,"PROV";#N/A,#N/A,TRUE,"A FIJO";#N/A,#N/A,TRUE,"LEASING";#N/A,#N/A,TRUE,"VPP";#N/A,#N/A,TRUE,"PPM";#N/A,#N/A,TRUE,"OTROS"}</definedName>
    <definedName name="wrn.Informe._.RLI._1" localSheetId="34" hidden="1">{#N/A,#N/A,TRUE,"MEMO";#N/A,#N/A,TRUE,"PARAMETROS";#N/A,#N/A,TRUE,"RLI ";#N/A,#N/A,TRUE,"IMPTO.DET.";#N/A,#N/A,TRUE,"FUT-FUNT";#N/A,#N/A,TRUE,"CPI-PATR.";#N/A,#N/A,TRUE,"CM CPI";#N/A,#N/A,TRUE,"PROV";#N/A,#N/A,TRUE,"A FIJO";#N/A,#N/A,TRUE,"LEASING";#N/A,#N/A,TRUE,"VPP";#N/A,#N/A,TRUE,"PPM";#N/A,#N/A,TRUE,"OTROS"}</definedName>
    <definedName name="wrn.Informe._.RLI._1" localSheetId="31" hidden="1">{#N/A,#N/A,TRUE,"MEMO";#N/A,#N/A,TRUE,"PARAMETROS";#N/A,#N/A,TRUE,"RLI ";#N/A,#N/A,TRUE,"IMPTO.DET.";#N/A,#N/A,TRUE,"FUT-FUNT";#N/A,#N/A,TRUE,"CPI-PATR.";#N/A,#N/A,TRUE,"CM CPI";#N/A,#N/A,TRUE,"PROV";#N/A,#N/A,TRUE,"A FIJO";#N/A,#N/A,TRUE,"LEASING";#N/A,#N/A,TRUE,"VPP";#N/A,#N/A,TRUE,"PPM";#N/A,#N/A,TRUE,"OTROS"}</definedName>
    <definedName name="wrn.Informe._.RLI._1" hidden="1">{#N/A,#N/A,TRUE,"MEMO";#N/A,#N/A,TRUE,"PARAMETROS";#N/A,#N/A,TRUE,"RLI ";#N/A,#N/A,TRUE,"IMPTO.DET.";#N/A,#N/A,TRUE,"FUT-FUNT";#N/A,#N/A,TRUE,"CPI-PATR.";#N/A,#N/A,TRUE,"CM CPI";#N/A,#N/A,TRUE,"PROV";#N/A,#N/A,TRUE,"A FIJO";#N/A,#N/A,TRUE,"LEASING";#N/A,#N/A,TRUE,"VPP";#N/A,#N/A,TRUE,"PPM";#N/A,#N/A,TRUE,"OTROS"}</definedName>
    <definedName name="wrn.INFORME._.SEMANAL._.DE._.CONTRUCCION." localSheetId="35" hidden="1">{#N/A,#N/A,FALSE,"Data"}</definedName>
    <definedName name="wrn.INFORME._.SEMANAL._.DE._.CONTRUCCION." localSheetId="37" hidden="1">{#N/A,#N/A,FALSE,"Data"}</definedName>
    <definedName name="wrn.INFORME._.SEMANAL._.DE._.CONTRUCCION." localSheetId="36" hidden="1">{#N/A,#N/A,FALSE,"Data"}</definedName>
    <definedName name="wrn.INFORME._.SEMANAL._.DE._.CONTRUCCION." localSheetId="33" hidden="1">{#N/A,#N/A,FALSE,"Data"}</definedName>
    <definedName name="wrn.INFORME._.SEMANAL._.DE._.CONTRUCCION." localSheetId="34" hidden="1">{#N/A,#N/A,FALSE,"Data"}</definedName>
    <definedName name="wrn.INFORME._.SEMANAL._.DE._.CONTRUCCION." localSheetId="31" hidden="1">{#N/A,#N/A,FALSE,"Data"}</definedName>
    <definedName name="wrn.INFORME._.SEMANAL._.DE._.CONTRUCCION." hidden="1">{#N/A,#N/A,FALSE,"Data"}</definedName>
    <definedName name="wrn.INFORME_XPAND." localSheetId="35" hidden="1">{"DETALLE_1996",#N/A,FALSE,"flujo";"DETALLE_1997",#N/A,FALSE,"flujo";"GASTOS_INCURRIDOS_1996",#N/A,FALSE,"flujo";"GASTOS_PROGRAMADOS_PARA_1997",#N/A,FALSE,"flujo";#N/A,#N/A,FALSE,"comparat";#N/A,#N/A,FALSE,"costos";#N/A,#N/A,FALSE,"proyctrol"}</definedName>
    <definedName name="wrn.INFORME_XPAND." localSheetId="37" hidden="1">{"DETALLE_1996",#N/A,FALSE,"flujo";"DETALLE_1997",#N/A,FALSE,"flujo";"GASTOS_INCURRIDOS_1996",#N/A,FALSE,"flujo";"GASTOS_PROGRAMADOS_PARA_1997",#N/A,FALSE,"flujo";#N/A,#N/A,FALSE,"comparat";#N/A,#N/A,FALSE,"costos";#N/A,#N/A,FALSE,"proyctrol"}</definedName>
    <definedName name="wrn.INFORME_XPAND." localSheetId="36" hidden="1">{"DETALLE_1996",#N/A,FALSE,"flujo";"DETALLE_1997",#N/A,FALSE,"flujo";"GASTOS_INCURRIDOS_1996",#N/A,FALSE,"flujo";"GASTOS_PROGRAMADOS_PARA_1997",#N/A,FALSE,"flujo";#N/A,#N/A,FALSE,"comparat";#N/A,#N/A,FALSE,"costos";#N/A,#N/A,FALSE,"proyctrol"}</definedName>
    <definedName name="wrn.INFORME_XPAND." localSheetId="33" hidden="1">{"DETALLE_1996",#N/A,FALSE,"flujo";"DETALLE_1997",#N/A,FALSE,"flujo";"GASTOS_INCURRIDOS_1996",#N/A,FALSE,"flujo";"GASTOS_PROGRAMADOS_PARA_1997",#N/A,FALSE,"flujo";#N/A,#N/A,FALSE,"comparat";#N/A,#N/A,FALSE,"costos";#N/A,#N/A,FALSE,"proyctrol"}</definedName>
    <definedName name="wrn.INFORME_XPAND." localSheetId="34" hidden="1">{"DETALLE_1996",#N/A,FALSE,"flujo";"DETALLE_1997",#N/A,FALSE,"flujo";"GASTOS_INCURRIDOS_1996",#N/A,FALSE,"flujo";"GASTOS_PROGRAMADOS_PARA_1997",#N/A,FALSE,"flujo";#N/A,#N/A,FALSE,"comparat";#N/A,#N/A,FALSE,"costos";#N/A,#N/A,FALSE,"proyctrol"}</definedName>
    <definedName name="wrn.INFORME_XPAND." localSheetId="31"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_XPAND._1" localSheetId="35" hidden="1">{"DETALLE_1996",#N/A,FALSE,"flujo";"DETALLE_1997",#N/A,FALSE,"flujo";"GASTOS_INCURRIDOS_1996",#N/A,FALSE,"flujo";"GASTOS_PROGRAMADOS_PARA_1997",#N/A,FALSE,"flujo";#N/A,#N/A,FALSE,"comparat";#N/A,#N/A,FALSE,"costos";#N/A,#N/A,FALSE,"proyctrol"}</definedName>
    <definedName name="wrn.INFORME_XPAND._1" localSheetId="37" hidden="1">{"DETALLE_1996",#N/A,FALSE,"flujo";"DETALLE_1997",#N/A,FALSE,"flujo";"GASTOS_INCURRIDOS_1996",#N/A,FALSE,"flujo";"GASTOS_PROGRAMADOS_PARA_1997",#N/A,FALSE,"flujo";#N/A,#N/A,FALSE,"comparat";#N/A,#N/A,FALSE,"costos";#N/A,#N/A,FALSE,"proyctrol"}</definedName>
    <definedName name="wrn.INFORME_XPAND._1" localSheetId="36" hidden="1">{"DETALLE_1996",#N/A,FALSE,"flujo";"DETALLE_1997",#N/A,FALSE,"flujo";"GASTOS_INCURRIDOS_1996",#N/A,FALSE,"flujo";"GASTOS_PROGRAMADOS_PARA_1997",#N/A,FALSE,"flujo";#N/A,#N/A,FALSE,"comparat";#N/A,#N/A,FALSE,"costos";#N/A,#N/A,FALSE,"proyctrol"}</definedName>
    <definedName name="wrn.INFORME_XPAND._1" localSheetId="33" hidden="1">{"DETALLE_1996",#N/A,FALSE,"flujo";"DETALLE_1997",#N/A,FALSE,"flujo";"GASTOS_INCURRIDOS_1996",#N/A,FALSE,"flujo";"GASTOS_PROGRAMADOS_PARA_1997",#N/A,FALSE,"flujo";#N/A,#N/A,FALSE,"comparat";#N/A,#N/A,FALSE,"costos";#N/A,#N/A,FALSE,"proyctrol"}</definedName>
    <definedName name="wrn.INFORME_XPAND._1" localSheetId="34" hidden="1">{"DETALLE_1996",#N/A,FALSE,"flujo";"DETALLE_1997",#N/A,FALSE,"flujo";"GASTOS_INCURRIDOS_1996",#N/A,FALSE,"flujo";"GASTOS_PROGRAMADOS_PARA_1997",#N/A,FALSE,"flujo";#N/A,#N/A,FALSE,"comparat";#N/A,#N/A,FALSE,"costos";#N/A,#N/A,FALSE,"proyctrol"}</definedName>
    <definedName name="wrn.INFORME_XPAND._1" localSheetId="31" hidden="1">{"DETALLE_1996",#N/A,FALSE,"flujo";"DETALLE_1997",#N/A,FALSE,"flujo";"GASTOS_INCURRIDOS_1996",#N/A,FALSE,"flujo";"GASTOS_PROGRAMADOS_PARA_1997",#N/A,FALSE,"flujo";#N/A,#N/A,FALSE,"comparat";#N/A,#N/A,FALSE,"costos";#N/A,#N/A,FALSE,"proyctrol"}</definedName>
    <definedName name="wrn.INFORME_XPAND._1" hidden="1">{"DETALLE_1996",#N/A,FALSE,"flujo";"DETALLE_1997",#N/A,FALSE,"flujo";"GASTOS_INCURRIDOS_1996",#N/A,FALSE,"flujo";"GASTOS_PROGRAMADOS_PARA_1997",#N/A,FALSE,"flujo";#N/A,#N/A,FALSE,"comparat";#N/A,#N/A,FALSE,"costos";#N/A,#N/A,FALSE,"proyctrol"}</definedName>
    <definedName name="wrn.informegestion." localSheetId="35"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 localSheetId="37"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 localSheetId="36"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 localSheetId="33"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 localSheetId="34"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 localSheetId="31"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_1" localSheetId="35"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_1" localSheetId="37"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_1" localSheetId="36"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_1" localSheetId="33"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_1" localSheetId="34"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_1" localSheetId="31"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gestion._1" hidden="1">{"resumen",#N/A,FALSE,"RESUMEN";"EERR",#N/A,FALSE,"ROP97";"ING01",#N/A,FALSE,"CONTINGR";"ING2",#N/A,FALSE,"CONTINGR";"BCE",#N/A,FALSE,"balance";"COMAP",#N/A,FALSE,"COMERC";"COMAL",#N/A,FALSE,"COMERC";"PROD",#N/A,FALSE,"PRODUCC";"TITUL",#N/A,FALSE,"TITULOS";"INDICE",#N/A,FALSE,"TITULOS";"TITRESUM",#N/A,FALSE,"TITULOS";"TITEEFF",#N/A,FALSE,"TITULOS";"TITINV",#N/A,FALSE,"TITULOS";"TITCOMER",#N/A,FALSE,"TITULOS";"TITPERS",#N/A,FALSE,"TITULOS";"CCOMP",#N/A,FALSE,"COSTCOMP.XLS"}</definedName>
    <definedName name="wrn.INFORMETC.b" localSheetId="35" hidden="1">{#N/A,#N/A,FALSE,"TEC-01";#N/A,#N/A,FALSE,"TEC - 02";#N/A,#N/A,FALSE,"TEC - 03";#N/A,#N/A,FALSE,"TEC - 04";#N/A,#N/A,FALSE,"TEC-07";#N/A,#N/A,FALSE,"TEC-08";#N/A,#N/A,FALSE,"TEC - 09A";#N/A,#N/A,FALSE,"TEC - 09B";#N/A,#N/A,FALSE,"TEC - 09C";#N/A,#N/A,FALSE,"TEC - 10";#N/A,#N/A,FALSE,"TEC-11"}</definedName>
    <definedName name="wrn.INFORMETC.b" localSheetId="37" hidden="1">{#N/A,#N/A,FALSE,"TEC-01";#N/A,#N/A,FALSE,"TEC - 02";#N/A,#N/A,FALSE,"TEC - 03";#N/A,#N/A,FALSE,"TEC - 04";#N/A,#N/A,FALSE,"TEC-07";#N/A,#N/A,FALSE,"TEC-08";#N/A,#N/A,FALSE,"TEC - 09A";#N/A,#N/A,FALSE,"TEC - 09B";#N/A,#N/A,FALSE,"TEC - 09C";#N/A,#N/A,FALSE,"TEC - 10";#N/A,#N/A,FALSE,"TEC-11"}</definedName>
    <definedName name="wrn.INFORMETC.b" localSheetId="36" hidden="1">{#N/A,#N/A,FALSE,"TEC-01";#N/A,#N/A,FALSE,"TEC - 02";#N/A,#N/A,FALSE,"TEC - 03";#N/A,#N/A,FALSE,"TEC - 04";#N/A,#N/A,FALSE,"TEC-07";#N/A,#N/A,FALSE,"TEC-08";#N/A,#N/A,FALSE,"TEC - 09A";#N/A,#N/A,FALSE,"TEC - 09B";#N/A,#N/A,FALSE,"TEC - 09C";#N/A,#N/A,FALSE,"TEC - 10";#N/A,#N/A,FALSE,"TEC-11"}</definedName>
    <definedName name="wrn.INFORMETC.b" localSheetId="33" hidden="1">{#N/A,#N/A,FALSE,"TEC-01";#N/A,#N/A,FALSE,"TEC - 02";#N/A,#N/A,FALSE,"TEC - 03";#N/A,#N/A,FALSE,"TEC - 04";#N/A,#N/A,FALSE,"TEC-07";#N/A,#N/A,FALSE,"TEC-08";#N/A,#N/A,FALSE,"TEC - 09A";#N/A,#N/A,FALSE,"TEC - 09B";#N/A,#N/A,FALSE,"TEC - 09C";#N/A,#N/A,FALSE,"TEC - 10";#N/A,#N/A,FALSE,"TEC-11"}</definedName>
    <definedName name="wrn.INFORMETC.b" localSheetId="34" hidden="1">{#N/A,#N/A,FALSE,"TEC-01";#N/A,#N/A,FALSE,"TEC - 02";#N/A,#N/A,FALSE,"TEC - 03";#N/A,#N/A,FALSE,"TEC - 04";#N/A,#N/A,FALSE,"TEC-07";#N/A,#N/A,FALSE,"TEC-08";#N/A,#N/A,FALSE,"TEC - 09A";#N/A,#N/A,FALSE,"TEC - 09B";#N/A,#N/A,FALSE,"TEC - 09C";#N/A,#N/A,FALSE,"TEC - 10";#N/A,#N/A,FALSE,"TEC-11"}</definedName>
    <definedName name="wrn.INFORMETC.b" localSheetId="31" hidden="1">{#N/A,#N/A,FALSE,"TEC-01";#N/A,#N/A,FALSE,"TEC - 02";#N/A,#N/A,FALSE,"TEC - 03";#N/A,#N/A,FALSE,"TEC - 04";#N/A,#N/A,FALSE,"TEC-07";#N/A,#N/A,FALSE,"TEC-08";#N/A,#N/A,FALSE,"TEC - 09A";#N/A,#N/A,FALSE,"TEC - 09B";#N/A,#N/A,FALSE,"TEC - 09C";#N/A,#N/A,FALSE,"TEC - 10";#N/A,#N/A,FALSE,"TEC-11"}</definedName>
    <definedName name="wrn.INFORMETC.b" hidden="1">{#N/A,#N/A,FALSE,"TEC-01";#N/A,#N/A,FALSE,"TEC - 02";#N/A,#N/A,FALSE,"TEC - 03";#N/A,#N/A,FALSE,"TEC - 04";#N/A,#N/A,FALSE,"TEC-07";#N/A,#N/A,FALSE,"TEC-08";#N/A,#N/A,FALSE,"TEC - 09A";#N/A,#N/A,FALSE,"TEC - 09B";#N/A,#N/A,FALSE,"TEC - 09C";#N/A,#N/A,FALSE,"TEC - 10";#N/A,#N/A,FALSE,"TEC-11"}</definedName>
    <definedName name="wrn.INFORMETEC." localSheetId="35" hidden="1">{#N/A,#N/A,FALSE,"TEC-01";#N/A,#N/A,FALSE,"TEC - 02";#N/A,#N/A,FALSE,"TEC - 03";#N/A,#N/A,FALSE,"TEC - 04";#N/A,#N/A,FALSE,"TEC-07";#N/A,#N/A,FALSE,"TEC-08";#N/A,#N/A,FALSE,"TEC - 09A";#N/A,#N/A,FALSE,"TEC - 09B";#N/A,#N/A,FALSE,"TEC - 09C";#N/A,#N/A,FALSE,"TEC - 10";#N/A,#N/A,FALSE,"TEC-11"}</definedName>
    <definedName name="wrn.INFORMETEC." localSheetId="37" hidden="1">{#N/A,#N/A,FALSE,"TEC-01";#N/A,#N/A,FALSE,"TEC - 02";#N/A,#N/A,FALSE,"TEC - 03";#N/A,#N/A,FALSE,"TEC - 04";#N/A,#N/A,FALSE,"TEC-07";#N/A,#N/A,FALSE,"TEC-08";#N/A,#N/A,FALSE,"TEC - 09A";#N/A,#N/A,FALSE,"TEC - 09B";#N/A,#N/A,FALSE,"TEC - 09C";#N/A,#N/A,FALSE,"TEC - 10";#N/A,#N/A,FALSE,"TEC-11"}</definedName>
    <definedName name="wrn.INFORMETEC." localSheetId="36" hidden="1">{#N/A,#N/A,FALSE,"TEC-01";#N/A,#N/A,FALSE,"TEC - 02";#N/A,#N/A,FALSE,"TEC - 03";#N/A,#N/A,FALSE,"TEC - 04";#N/A,#N/A,FALSE,"TEC-07";#N/A,#N/A,FALSE,"TEC-08";#N/A,#N/A,FALSE,"TEC - 09A";#N/A,#N/A,FALSE,"TEC - 09B";#N/A,#N/A,FALSE,"TEC - 09C";#N/A,#N/A,FALSE,"TEC - 10";#N/A,#N/A,FALSE,"TEC-11"}</definedName>
    <definedName name="wrn.INFORMETEC." localSheetId="33" hidden="1">{#N/A,#N/A,FALSE,"TEC-01";#N/A,#N/A,FALSE,"TEC - 02";#N/A,#N/A,FALSE,"TEC - 03";#N/A,#N/A,FALSE,"TEC - 04";#N/A,#N/A,FALSE,"TEC-07";#N/A,#N/A,FALSE,"TEC-08";#N/A,#N/A,FALSE,"TEC - 09A";#N/A,#N/A,FALSE,"TEC - 09B";#N/A,#N/A,FALSE,"TEC - 09C";#N/A,#N/A,FALSE,"TEC - 10";#N/A,#N/A,FALSE,"TEC-11"}</definedName>
    <definedName name="wrn.INFORMETEC." localSheetId="34" hidden="1">{#N/A,#N/A,FALSE,"TEC-01";#N/A,#N/A,FALSE,"TEC - 02";#N/A,#N/A,FALSE,"TEC - 03";#N/A,#N/A,FALSE,"TEC - 04";#N/A,#N/A,FALSE,"TEC-07";#N/A,#N/A,FALSE,"TEC-08";#N/A,#N/A,FALSE,"TEC - 09A";#N/A,#N/A,FALSE,"TEC - 09B";#N/A,#N/A,FALSE,"TEC - 09C";#N/A,#N/A,FALSE,"TEC - 10";#N/A,#N/A,FALSE,"TEC-11"}</definedName>
    <definedName name="wrn.INFORMETEC." localSheetId="31"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INFORMETEC._1" localSheetId="35" hidden="1">{#N/A,#N/A,FALSE,"TEC-01";#N/A,#N/A,FALSE,"TEC - 02";#N/A,#N/A,FALSE,"TEC - 03";#N/A,#N/A,FALSE,"TEC - 04";#N/A,#N/A,FALSE,"TEC-07";#N/A,#N/A,FALSE,"TEC-08";#N/A,#N/A,FALSE,"TEC - 09A";#N/A,#N/A,FALSE,"TEC - 09B";#N/A,#N/A,FALSE,"TEC - 09C";#N/A,#N/A,FALSE,"TEC - 10";#N/A,#N/A,FALSE,"TEC-11"}</definedName>
    <definedName name="wrn.INFORMETEC._1" localSheetId="37" hidden="1">{#N/A,#N/A,FALSE,"TEC-01";#N/A,#N/A,FALSE,"TEC - 02";#N/A,#N/A,FALSE,"TEC - 03";#N/A,#N/A,FALSE,"TEC - 04";#N/A,#N/A,FALSE,"TEC-07";#N/A,#N/A,FALSE,"TEC-08";#N/A,#N/A,FALSE,"TEC - 09A";#N/A,#N/A,FALSE,"TEC - 09B";#N/A,#N/A,FALSE,"TEC - 09C";#N/A,#N/A,FALSE,"TEC - 10";#N/A,#N/A,FALSE,"TEC-11"}</definedName>
    <definedName name="wrn.INFORMETEC._1" localSheetId="36" hidden="1">{#N/A,#N/A,FALSE,"TEC-01";#N/A,#N/A,FALSE,"TEC - 02";#N/A,#N/A,FALSE,"TEC - 03";#N/A,#N/A,FALSE,"TEC - 04";#N/A,#N/A,FALSE,"TEC-07";#N/A,#N/A,FALSE,"TEC-08";#N/A,#N/A,FALSE,"TEC - 09A";#N/A,#N/A,FALSE,"TEC - 09B";#N/A,#N/A,FALSE,"TEC - 09C";#N/A,#N/A,FALSE,"TEC - 10";#N/A,#N/A,FALSE,"TEC-11"}</definedName>
    <definedName name="wrn.INFORMETEC._1" localSheetId="33" hidden="1">{#N/A,#N/A,FALSE,"TEC-01";#N/A,#N/A,FALSE,"TEC - 02";#N/A,#N/A,FALSE,"TEC - 03";#N/A,#N/A,FALSE,"TEC - 04";#N/A,#N/A,FALSE,"TEC-07";#N/A,#N/A,FALSE,"TEC-08";#N/A,#N/A,FALSE,"TEC - 09A";#N/A,#N/A,FALSE,"TEC - 09B";#N/A,#N/A,FALSE,"TEC - 09C";#N/A,#N/A,FALSE,"TEC - 10";#N/A,#N/A,FALSE,"TEC-11"}</definedName>
    <definedName name="wrn.INFORMETEC._1" localSheetId="34" hidden="1">{#N/A,#N/A,FALSE,"TEC-01";#N/A,#N/A,FALSE,"TEC - 02";#N/A,#N/A,FALSE,"TEC - 03";#N/A,#N/A,FALSE,"TEC - 04";#N/A,#N/A,FALSE,"TEC-07";#N/A,#N/A,FALSE,"TEC-08";#N/A,#N/A,FALSE,"TEC - 09A";#N/A,#N/A,FALSE,"TEC - 09B";#N/A,#N/A,FALSE,"TEC - 09C";#N/A,#N/A,FALSE,"TEC - 10";#N/A,#N/A,FALSE,"TEC-11"}</definedName>
    <definedName name="wrn.INFORMETEC._1" localSheetId="31" hidden="1">{#N/A,#N/A,FALSE,"TEC-01";#N/A,#N/A,FALSE,"TEC - 02";#N/A,#N/A,FALSE,"TEC - 03";#N/A,#N/A,FALSE,"TEC - 04";#N/A,#N/A,FALSE,"TEC-07";#N/A,#N/A,FALSE,"TEC-08";#N/A,#N/A,FALSE,"TEC - 09A";#N/A,#N/A,FALSE,"TEC - 09B";#N/A,#N/A,FALSE,"TEC - 09C";#N/A,#N/A,FALSE,"TEC - 10";#N/A,#N/A,FALSE,"TEC-11"}</definedName>
    <definedName name="wrn.INFORMETEC._1" hidden="1">{#N/A,#N/A,FALSE,"TEC-01";#N/A,#N/A,FALSE,"TEC - 02";#N/A,#N/A,FALSE,"TEC - 03";#N/A,#N/A,FALSE,"TEC - 04";#N/A,#N/A,FALSE,"TEC-07";#N/A,#N/A,FALSE,"TEC-08";#N/A,#N/A,FALSE,"TEC - 09A";#N/A,#N/A,FALSE,"TEC - 09B";#N/A,#N/A,FALSE,"TEC - 09C";#N/A,#N/A,FALSE,"TEC - 10";#N/A,#N/A,FALSE,"TEC-11"}</definedName>
    <definedName name="wrn.INFORMETEC.c" localSheetId="35" hidden="1">{#N/A,#N/A,FALSE,"TEC-01";#N/A,#N/A,FALSE,"TEC - 02";#N/A,#N/A,FALSE,"TEC - 03";#N/A,#N/A,FALSE,"TEC - 04";#N/A,#N/A,FALSE,"TEC-07";#N/A,#N/A,FALSE,"TEC-08";#N/A,#N/A,FALSE,"TEC - 09A";#N/A,#N/A,FALSE,"TEC - 09B";#N/A,#N/A,FALSE,"TEC - 09C";#N/A,#N/A,FALSE,"TEC - 10";#N/A,#N/A,FALSE,"TEC-11"}</definedName>
    <definedName name="wrn.INFORMETEC.c" localSheetId="37" hidden="1">{#N/A,#N/A,FALSE,"TEC-01";#N/A,#N/A,FALSE,"TEC - 02";#N/A,#N/A,FALSE,"TEC - 03";#N/A,#N/A,FALSE,"TEC - 04";#N/A,#N/A,FALSE,"TEC-07";#N/A,#N/A,FALSE,"TEC-08";#N/A,#N/A,FALSE,"TEC - 09A";#N/A,#N/A,FALSE,"TEC - 09B";#N/A,#N/A,FALSE,"TEC - 09C";#N/A,#N/A,FALSE,"TEC - 10";#N/A,#N/A,FALSE,"TEC-11"}</definedName>
    <definedName name="wrn.INFORMETEC.c" localSheetId="36" hidden="1">{#N/A,#N/A,FALSE,"TEC-01";#N/A,#N/A,FALSE,"TEC - 02";#N/A,#N/A,FALSE,"TEC - 03";#N/A,#N/A,FALSE,"TEC - 04";#N/A,#N/A,FALSE,"TEC-07";#N/A,#N/A,FALSE,"TEC-08";#N/A,#N/A,FALSE,"TEC - 09A";#N/A,#N/A,FALSE,"TEC - 09B";#N/A,#N/A,FALSE,"TEC - 09C";#N/A,#N/A,FALSE,"TEC - 10";#N/A,#N/A,FALSE,"TEC-11"}</definedName>
    <definedName name="wrn.INFORMETEC.c" localSheetId="33" hidden="1">{#N/A,#N/A,FALSE,"TEC-01";#N/A,#N/A,FALSE,"TEC - 02";#N/A,#N/A,FALSE,"TEC - 03";#N/A,#N/A,FALSE,"TEC - 04";#N/A,#N/A,FALSE,"TEC-07";#N/A,#N/A,FALSE,"TEC-08";#N/A,#N/A,FALSE,"TEC - 09A";#N/A,#N/A,FALSE,"TEC - 09B";#N/A,#N/A,FALSE,"TEC - 09C";#N/A,#N/A,FALSE,"TEC - 10";#N/A,#N/A,FALSE,"TEC-11"}</definedName>
    <definedName name="wrn.INFORMETEC.c" localSheetId="34" hidden="1">{#N/A,#N/A,FALSE,"TEC-01";#N/A,#N/A,FALSE,"TEC - 02";#N/A,#N/A,FALSE,"TEC - 03";#N/A,#N/A,FALSE,"TEC - 04";#N/A,#N/A,FALSE,"TEC-07";#N/A,#N/A,FALSE,"TEC-08";#N/A,#N/A,FALSE,"TEC - 09A";#N/A,#N/A,FALSE,"TEC - 09B";#N/A,#N/A,FALSE,"TEC - 09C";#N/A,#N/A,FALSE,"TEC - 10";#N/A,#N/A,FALSE,"TEC-11"}</definedName>
    <definedName name="wrn.INFORMETEC.c" localSheetId="31" hidden="1">{#N/A,#N/A,FALSE,"TEC-01";#N/A,#N/A,FALSE,"TEC - 02";#N/A,#N/A,FALSE,"TEC - 03";#N/A,#N/A,FALSE,"TEC - 04";#N/A,#N/A,FALSE,"TEC-07";#N/A,#N/A,FALSE,"TEC-08";#N/A,#N/A,FALSE,"TEC - 09A";#N/A,#N/A,FALSE,"TEC - 09B";#N/A,#N/A,FALSE,"TEC - 09C";#N/A,#N/A,FALSE,"TEC - 10";#N/A,#N/A,FALSE,"TEC-11"}</definedName>
    <definedName name="wrn.INFORMETEC.c" hidden="1">{#N/A,#N/A,FALSE,"TEC-01";#N/A,#N/A,FALSE,"TEC - 02";#N/A,#N/A,FALSE,"TEC - 03";#N/A,#N/A,FALSE,"TEC - 04";#N/A,#N/A,FALSE,"TEC-07";#N/A,#N/A,FALSE,"TEC-08";#N/A,#N/A,FALSE,"TEC - 09A";#N/A,#N/A,FALSE,"TEC - 09B";#N/A,#N/A,FALSE,"TEC - 09C";#N/A,#N/A,FALSE,"TEC - 10";#N/A,#N/A,FALSE,"TEC-11"}</definedName>
    <definedName name="wrn.INFORMETEC.d" localSheetId="35" hidden="1">{#N/A,#N/A,FALSE,"TEC-01";#N/A,#N/A,FALSE,"TEC - 02";#N/A,#N/A,FALSE,"TEC - 03";#N/A,#N/A,FALSE,"TEC - 04";#N/A,#N/A,FALSE,"TEC-07";#N/A,#N/A,FALSE,"TEC-08";#N/A,#N/A,FALSE,"TEC - 09A";#N/A,#N/A,FALSE,"TEC - 09B";#N/A,#N/A,FALSE,"TEC - 09C";#N/A,#N/A,FALSE,"TEC - 10";#N/A,#N/A,FALSE,"TEC-11"}</definedName>
    <definedName name="wrn.INFORMETEC.d" localSheetId="37" hidden="1">{#N/A,#N/A,FALSE,"TEC-01";#N/A,#N/A,FALSE,"TEC - 02";#N/A,#N/A,FALSE,"TEC - 03";#N/A,#N/A,FALSE,"TEC - 04";#N/A,#N/A,FALSE,"TEC-07";#N/A,#N/A,FALSE,"TEC-08";#N/A,#N/A,FALSE,"TEC - 09A";#N/A,#N/A,FALSE,"TEC - 09B";#N/A,#N/A,FALSE,"TEC - 09C";#N/A,#N/A,FALSE,"TEC - 10";#N/A,#N/A,FALSE,"TEC-11"}</definedName>
    <definedName name="wrn.INFORMETEC.d" localSheetId="36" hidden="1">{#N/A,#N/A,FALSE,"TEC-01";#N/A,#N/A,FALSE,"TEC - 02";#N/A,#N/A,FALSE,"TEC - 03";#N/A,#N/A,FALSE,"TEC - 04";#N/A,#N/A,FALSE,"TEC-07";#N/A,#N/A,FALSE,"TEC-08";#N/A,#N/A,FALSE,"TEC - 09A";#N/A,#N/A,FALSE,"TEC - 09B";#N/A,#N/A,FALSE,"TEC - 09C";#N/A,#N/A,FALSE,"TEC - 10";#N/A,#N/A,FALSE,"TEC-11"}</definedName>
    <definedName name="wrn.INFORMETEC.d" localSheetId="33" hidden="1">{#N/A,#N/A,FALSE,"TEC-01";#N/A,#N/A,FALSE,"TEC - 02";#N/A,#N/A,FALSE,"TEC - 03";#N/A,#N/A,FALSE,"TEC - 04";#N/A,#N/A,FALSE,"TEC-07";#N/A,#N/A,FALSE,"TEC-08";#N/A,#N/A,FALSE,"TEC - 09A";#N/A,#N/A,FALSE,"TEC - 09B";#N/A,#N/A,FALSE,"TEC - 09C";#N/A,#N/A,FALSE,"TEC - 10";#N/A,#N/A,FALSE,"TEC-11"}</definedName>
    <definedName name="wrn.INFORMETEC.d" localSheetId="34" hidden="1">{#N/A,#N/A,FALSE,"TEC-01";#N/A,#N/A,FALSE,"TEC - 02";#N/A,#N/A,FALSE,"TEC - 03";#N/A,#N/A,FALSE,"TEC - 04";#N/A,#N/A,FALSE,"TEC-07";#N/A,#N/A,FALSE,"TEC-08";#N/A,#N/A,FALSE,"TEC - 09A";#N/A,#N/A,FALSE,"TEC - 09B";#N/A,#N/A,FALSE,"TEC - 09C";#N/A,#N/A,FALSE,"TEC - 10";#N/A,#N/A,FALSE,"TEC-11"}</definedName>
    <definedName name="wrn.INFORMETEC.d" localSheetId="31" hidden="1">{#N/A,#N/A,FALSE,"TEC-01";#N/A,#N/A,FALSE,"TEC - 02";#N/A,#N/A,FALSE,"TEC - 03";#N/A,#N/A,FALSE,"TEC - 04";#N/A,#N/A,FALSE,"TEC-07";#N/A,#N/A,FALSE,"TEC-08";#N/A,#N/A,FALSE,"TEC - 09A";#N/A,#N/A,FALSE,"TEC - 09B";#N/A,#N/A,FALSE,"TEC - 09C";#N/A,#N/A,FALSE,"TEC - 10";#N/A,#N/A,FALSE,"TEC-11"}</definedName>
    <definedName name="wrn.INFORMETEC.d" hidden="1">{#N/A,#N/A,FALSE,"TEC-01";#N/A,#N/A,FALSE,"TEC - 02";#N/A,#N/A,FALSE,"TEC - 03";#N/A,#N/A,FALSE,"TEC - 04";#N/A,#N/A,FALSE,"TEC-07";#N/A,#N/A,FALSE,"TEC-08";#N/A,#N/A,FALSE,"TEC - 09A";#N/A,#N/A,FALSE,"TEC - 09B";#N/A,#N/A,FALSE,"TEC - 09C";#N/A,#N/A,FALSE,"TEC - 10";#N/A,#N/A,FALSE,"TEC-11"}</definedName>
    <definedName name="wrn.INFORMETECa" localSheetId="35" hidden="1">{#N/A,#N/A,FALSE,"TEC-01";#N/A,#N/A,FALSE,"TEC - 02";#N/A,#N/A,FALSE,"TEC - 03";#N/A,#N/A,FALSE,"TEC - 04";#N/A,#N/A,FALSE,"TEC-07";#N/A,#N/A,FALSE,"TEC-08";#N/A,#N/A,FALSE,"TEC - 09A";#N/A,#N/A,FALSE,"TEC - 09B";#N/A,#N/A,FALSE,"TEC - 09C";#N/A,#N/A,FALSE,"TEC - 10";#N/A,#N/A,FALSE,"TEC-11"}</definedName>
    <definedName name="wrn.INFORMETECa" localSheetId="37" hidden="1">{#N/A,#N/A,FALSE,"TEC-01";#N/A,#N/A,FALSE,"TEC - 02";#N/A,#N/A,FALSE,"TEC - 03";#N/A,#N/A,FALSE,"TEC - 04";#N/A,#N/A,FALSE,"TEC-07";#N/A,#N/A,FALSE,"TEC-08";#N/A,#N/A,FALSE,"TEC - 09A";#N/A,#N/A,FALSE,"TEC - 09B";#N/A,#N/A,FALSE,"TEC - 09C";#N/A,#N/A,FALSE,"TEC - 10";#N/A,#N/A,FALSE,"TEC-11"}</definedName>
    <definedName name="wrn.INFORMETECa" localSheetId="36" hidden="1">{#N/A,#N/A,FALSE,"TEC-01";#N/A,#N/A,FALSE,"TEC - 02";#N/A,#N/A,FALSE,"TEC - 03";#N/A,#N/A,FALSE,"TEC - 04";#N/A,#N/A,FALSE,"TEC-07";#N/A,#N/A,FALSE,"TEC-08";#N/A,#N/A,FALSE,"TEC - 09A";#N/A,#N/A,FALSE,"TEC - 09B";#N/A,#N/A,FALSE,"TEC - 09C";#N/A,#N/A,FALSE,"TEC - 10";#N/A,#N/A,FALSE,"TEC-11"}</definedName>
    <definedName name="wrn.INFORMETECa" localSheetId="33" hidden="1">{#N/A,#N/A,FALSE,"TEC-01";#N/A,#N/A,FALSE,"TEC - 02";#N/A,#N/A,FALSE,"TEC - 03";#N/A,#N/A,FALSE,"TEC - 04";#N/A,#N/A,FALSE,"TEC-07";#N/A,#N/A,FALSE,"TEC-08";#N/A,#N/A,FALSE,"TEC - 09A";#N/A,#N/A,FALSE,"TEC - 09B";#N/A,#N/A,FALSE,"TEC - 09C";#N/A,#N/A,FALSE,"TEC - 10";#N/A,#N/A,FALSE,"TEC-11"}</definedName>
    <definedName name="wrn.INFORMETECa" localSheetId="34" hidden="1">{#N/A,#N/A,FALSE,"TEC-01";#N/A,#N/A,FALSE,"TEC - 02";#N/A,#N/A,FALSE,"TEC - 03";#N/A,#N/A,FALSE,"TEC - 04";#N/A,#N/A,FALSE,"TEC-07";#N/A,#N/A,FALSE,"TEC-08";#N/A,#N/A,FALSE,"TEC - 09A";#N/A,#N/A,FALSE,"TEC - 09B";#N/A,#N/A,FALSE,"TEC - 09C";#N/A,#N/A,FALSE,"TEC - 10";#N/A,#N/A,FALSE,"TEC-11"}</definedName>
    <definedName name="wrn.INFORMETECa" localSheetId="31" hidden="1">{#N/A,#N/A,FALSE,"TEC-01";#N/A,#N/A,FALSE,"TEC - 02";#N/A,#N/A,FALSE,"TEC - 03";#N/A,#N/A,FALSE,"TEC - 04";#N/A,#N/A,FALSE,"TEC-07";#N/A,#N/A,FALSE,"TEC-08";#N/A,#N/A,FALSE,"TEC - 09A";#N/A,#N/A,FALSE,"TEC - 09B";#N/A,#N/A,FALSE,"TEC - 09C";#N/A,#N/A,FALSE,"TEC - 10";#N/A,#N/A,FALSE,"TEC-11"}</definedName>
    <definedName name="wrn.INFORMETECa" hidden="1">{#N/A,#N/A,FALSE,"TEC-01";#N/A,#N/A,FALSE,"TEC - 02";#N/A,#N/A,FALSE,"TEC - 03";#N/A,#N/A,FALSE,"TEC - 04";#N/A,#N/A,FALSE,"TEC-07";#N/A,#N/A,FALSE,"TEC-08";#N/A,#N/A,FALSE,"TEC - 09A";#N/A,#N/A,FALSE,"TEC - 09B";#N/A,#N/A,FALSE,"TEC - 09C";#N/A,#N/A,FALSE,"TEC - 10";#N/A,#N/A,FALSE,"TEC-11"}</definedName>
    <definedName name="wrn.ingresos." localSheetId="35" hidden="1">{#N/A,#N/A,FALSE,"voz corporativa";#N/A,#N/A,FALSE,"Transmisión de datos";#N/A,#N/A,FALSE,"Videoconferencia";#N/A,#N/A,FALSE,"Correo electrónico";#N/A,#N/A,FALSE,"Correo de voz";#N/A,#N/A,FALSE,"Megafax";#N/A,#N/A,FALSE,"Edi";#N/A,#N/A,FALSE,"Internet";#N/A,#N/A,FALSE,"VSAT";#N/A,#N/A,FALSE,"ing ult. milla"}</definedName>
    <definedName name="wrn.ingresos." localSheetId="37" hidden="1">{#N/A,#N/A,FALSE,"voz corporativa";#N/A,#N/A,FALSE,"Transmisión de datos";#N/A,#N/A,FALSE,"Videoconferencia";#N/A,#N/A,FALSE,"Correo electrónico";#N/A,#N/A,FALSE,"Correo de voz";#N/A,#N/A,FALSE,"Megafax";#N/A,#N/A,FALSE,"Edi";#N/A,#N/A,FALSE,"Internet";#N/A,#N/A,FALSE,"VSAT";#N/A,#N/A,FALSE,"ing ult. milla"}</definedName>
    <definedName name="wrn.ingresos." localSheetId="36" hidden="1">{#N/A,#N/A,FALSE,"voz corporativa";#N/A,#N/A,FALSE,"Transmisión de datos";#N/A,#N/A,FALSE,"Videoconferencia";#N/A,#N/A,FALSE,"Correo electrónico";#N/A,#N/A,FALSE,"Correo de voz";#N/A,#N/A,FALSE,"Megafax";#N/A,#N/A,FALSE,"Edi";#N/A,#N/A,FALSE,"Internet";#N/A,#N/A,FALSE,"VSAT";#N/A,#N/A,FALSE,"ing ult. milla"}</definedName>
    <definedName name="wrn.ingresos." localSheetId="33" hidden="1">{#N/A,#N/A,FALSE,"voz corporativa";#N/A,#N/A,FALSE,"Transmisión de datos";#N/A,#N/A,FALSE,"Videoconferencia";#N/A,#N/A,FALSE,"Correo electrónico";#N/A,#N/A,FALSE,"Correo de voz";#N/A,#N/A,FALSE,"Megafax";#N/A,#N/A,FALSE,"Edi";#N/A,#N/A,FALSE,"Internet";#N/A,#N/A,FALSE,"VSAT";#N/A,#N/A,FALSE,"ing ult. milla"}</definedName>
    <definedName name="wrn.ingresos." localSheetId="34" hidden="1">{#N/A,#N/A,FALSE,"voz corporativa";#N/A,#N/A,FALSE,"Transmisión de datos";#N/A,#N/A,FALSE,"Videoconferencia";#N/A,#N/A,FALSE,"Correo electrónico";#N/A,#N/A,FALSE,"Correo de voz";#N/A,#N/A,FALSE,"Megafax";#N/A,#N/A,FALSE,"Edi";#N/A,#N/A,FALSE,"Internet";#N/A,#N/A,FALSE,"VSAT";#N/A,#N/A,FALSE,"ing ult. milla"}</definedName>
    <definedName name="wrn.ingresos." localSheetId="31"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data." localSheetId="35" hidden="1">{"Header",#N/A,FALSE,"Header";"CAF",#N/A,FALSE,"CAF";"mcostm",#N/A,FALSE,"MCOSTM 1A";"slopes",#N/A,FALSE,"Slopes";"blocksA4",#N/A,FALSE,"Block Limits";"data",#N/A,FALSE,"WMC DATA";"csvoutput",#N/A,FALSE,"DOM100.csv"}</definedName>
    <definedName name="wrn.Inputdata." localSheetId="37" hidden="1">{"Header",#N/A,FALSE,"Header";"CAF",#N/A,FALSE,"CAF";"mcostm",#N/A,FALSE,"MCOSTM 1A";"slopes",#N/A,FALSE,"Slopes";"blocksA4",#N/A,FALSE,"Block Limits";"data",#N/A,FALSE,"WMC DATA";"csvoutput",#N/A,FALSE,"DOM100.csv"}</definedName>
    <definedName name="wrn.Inputdata." localSheetId="36" hidden="1">{"Header",#N/A,FALSE,"Header";"CAF",#N/A,FALSE,"CAF";"mcostm",#N/A,FALSE,"MCOSTM 1A";"slopes",#N/A,FALSE,"Slopes";"blocksA4",#N/A,FALSE,"Block Limits";"data",#N/A,FALSE,"WMC DATA";"csvoutput",#N/A,FALSE,"DOM100.csv"}</definedName>
    <definedName name="wrn.Inputdata." localSheetId="33" hidden="1">{"Header",#N/A,FALSE,"Header";"CAF",#N/A,FALSE,"CAF";"mcostm",#N/A,FALSE,"MCOSTM 1A";"slopes",#N/A,FALSE,"Slopes";"blocksA4",#N/A,FALSE,"Block Limits";"data",#N/A,FALSE,"WMC DATA";"csvoutput",#N/A,FALSE,"DOM100.csv"}</definedName>
    <definedName name="wrn.Inputdata." localSheetId="34" hidden="1">{"Header",#N/A,FALSE,"Header";"CAF",#N/A,FALSE,"CAF";"mcostm",#N/A,FALSE,"MCOSTM 1A";"slopes",#N/A,FALSE,"Slopes";"blocksA4",#N/A,FALSE,"Block Limits";"data",#N/A,FALSE,"WMC DATA";"csvoutput",#N/A,FALSE,"DOM100.csv"}</definedName>
    <definedName name="wrn.Inputdata." localSheetId="31" hidden="1">{"Header",#N/A,FALSE,"Header";"CAF",#N/A,FALSE,"CAF";"mcostm",#N/A,FALSE,"MCOSTM 1A";"slopes",#N/A,FALSE,"Slopes";"blocksA4",#N/A,FALSE,"Block Limits";"data",#N/A,FALSE,"WMC DATA";"csvoutput",#N/A,FALSE,"DOM100.csv"}</definedName>
    <definedName name="wrn.Inputdata." hidden="1">{"Header",#N/A,FALSE,"Header";"CAF",#N/A,FALSE,"CAF";"mcostm",#N/A,FALSE,"MCOSTM 1A";"slopes",#N/A,FALSE,"Slopes";"blocksA4",#N/A,FALSE,"Block Limits";"data",#N/A,FALSE,"WMC DATA";"csvoutput",#N/A,FALSE,"DOM100.csv"}</definedName>
    <definedName name="wrn.Inputs._.and._.Results." localSheetId="35" hidden="1">{"Input Data",#N/A,FALSE,"Input &amp; Results";"Results",#N/A,FALSE,"Input &amp; Results"}</definedName>
    <definedName name="wrn.Inputs._.and._.Results." localSheetId="37" hidden="1">{"Input Data",#N/A,FALSE,"Input &amp; Results";"Results",#N/A,FALSE,"Input &amp; Results"}</definedName>
    <definedName name="wrn.Inputs._.and._.Results." localSheetId="36" hidden="1">{"Input Data",#N/A,FALSE,"Input &amp; Results";"Results",#N/A,FALSE,"Input &amp; Results"}</definedName>
    <definedName name="wrn.Inputs._.and._.Results." localSheetId="33" hidden="1">{"Input Data",#N/A,FALSE,"Input &amp; Results";"Results",#N/A,FALSE,"Input &amp; Results"}</definedName>
    <definedName name="wrn.Inputs._.and._.Results." localSheetId="34" hidden="1">{"Input Data",#N/A,FALSE,"Input &amp; Results";"Results",#N/A,FALSE,"Input &amp; Results"}</definedName>
    <definedName name="wrn.Inputs._.and._.Results." localSheetId="31" hidden="1">{"Input Data",#N/A,FALSE,"Input &amp; Results";"Results",#N/A,FALSE,"Input &amp; Results"}</definedName>
    <definedName name="wrn.Inputs._.and._.Results." hidden="1">{"Input Data",#N/A,FALSE,"Input &amp; Results";"Results",#N/A,FALSE,"Input &amp; Results"}</definedName>
    <definedName name="wrn.INST_DPG." localSheetId="35" hidden="1">{"INST_DPG",#N/A,FALSE,"INST"}</definedName>
    <definedName name="wrn.INST_DPG." localSheetId="37" hidden="1">{"INST_DPG",#N/A,FALSE,"INST"}</definedName>
    <definedName name="wrn.INST_DPG." localSheetId="36" hidden="1">{"INST_DPG",#N/A,FALSE,"INST"}</definedName>
    <definedName name="wrn.INST_DPG." localSheetId="33" hidden="1">{"INST_DPG",#N/A,FALSE,"INST"}</definedName>
    <definedName name="wrn.INST_DPG." localSheetId="34" hidden="1">{"INST_DPG",#N/A,FALSE,"INST"}</definedName>
    <definedName name="wrn.INST_DPG." localSheetId="31" hidden="1">{"INST_DPG",#N/A,FALSE,"INST"}</definedName>
    <definedName name="wrn.INST_DPG." hidden="1">{"INST_DPG",#N/A,FALSE,"INST"}</definedName>
    <definedName name="wrn.INST_DPG_SUMMARY." localSheetId="35" hidden="1">{"INST_DPG_SUMMARY",#N/A,FALSE,"SUMMARY-INSTS (2)"}</definedName>
    <definedName name="wrn.INST_DPG_SUMMARY." localSheetId="37" hidden="1">{"INST_DPG_SUMMARY",#N/A,FALSE,"SUMMARY-INSTS (2)"}</definedName>
    <definedName name="wrn.INST_DPG_SUMMARY." localSheetId="36" hidden="1">{"INST_DPG_SUMMARY",#N/A,FALSE,"SUMMARY-INSTS (2)"}</definedName>
    <definedName name="wrn.INST_DPG_SUMMARY." localSheetId="33" hidden="1">{"INST_DPG_SUMMARY",#N/A,FALSE,"SUMMARY-INSTS (2)"}</definedName>
    <definedName name="wrn.INST_DPG_SUMMARY." localSheetId="34" hidden="1">{"INST_DPG_SUMMARY",#N/A,FALSE,"SUMMARY-INSTS (2)"}</definedName>
    <definedName name="wrn.INST_DPG_SUMMARY." localSheetId="31" hidden="1">{"INST_DPG_SUMMARY",#N/A,FALSE,"SUMMARY-INSTS (2)"}</definedName>
    <definedName name="wrn.INST_DPG_SUMMARY." hidden="1">{"INST_DPG_SUMMARY",#N/A,FALSE,"SUMMARY-INSTS (2)"}</definedName>
    <definedName name="wrn.INST_DPH." localSheetId="35" hidden="1">{"INST_DPH",#N/A,FALSE,"INST"}</definedName>
    <definedName name="wrn.INST_DPH." localSheetId="37" hidden="1">{"INST_DPH",#N/A,FALSE,"INST"}</definedName>
    <definedName name="wrn.INST_DPH." localSheetId="36" hidden="1">{"INST_DPH",#N/A,FALSE,"INST"}</definedName>
    <definedName name="wrn.INST_DPH." localSheetId="33" hidden="1">{"INST_DPH",#N/A,FALSE,"INST"}</definedName>
    <definedName name="wrn.INST_DPH." localSheetId="34" hidden="1">{"INST_DPH",#N/A,FALSE,"INST"}</definedName>
    <definedName name="wrn.INST_DPH." localSheetId="31" hidden="1">{"INST_DPH",#N/A,FALSE,"INST"}</definedName>
    <definedName name="wrn.INST_DPH." hidden="1">{"INST_DPH",#N/A,FALSE,"INST"}</definedName>
    <definedName name="wrn.INST_DPH_SUMMARY." localSheetId="35" hidden="1">{"INST_DPH_SUMMARY",#N/A,FALSE,"SUMMARY-INSTS (2)"}</definedName>
    <definedName name="wrn.INST_DPH_SUMMARY." localSheetId="37" hidden="1">{"INST_DPH_SUMMARY",#N/A,FALSE,"SUMMARY-INSTS (2)"}</definedName>
    <definedName name="wrn.INST_DPH_SUMMARY." localSheetId="36" hidden="1">{"INST_DPH_SUMMARY",#N/A,FALSE,"SUMMARY-INSTS (2)"}</definedName>
    <definedName name="wrn.INST_DPH_SUMMARY." localSheetId="33" hidden="1">{"INST_DPH_SUMMARY",#N/A,FALSE,"SUMMARY-INSTS (2)"}</definedName>
    <definedName name="wrn.INST_DPH_SUMMARY." localSheetId="34" hidden="1">{"INST_DPH_SUMMARY",#N/A,FALSE,"SUMMARY-INSTS (2)"}</definedName>
    <definedName name="wrn.INST_DPH_SUMMARY." localSheetId="31" hidden="1">{"INST_DPH_SUMMARY",#N/A,FALSE,"SUMMARY-INSTS (2)"}</definedName>
    <definedName name="wrn.INST_DPH_SUMMARY." hidden="1">{"INST_DPH_SUMMARY",#N/A,FALSE,"SUMMARY-INSTS (2)"}</definedName>
    <definedName name="wrn.INST_MTO_SUMMARY." localSheetId="35" hidden="1">{#N/A,#N/A,FALSE,"3"}</definedName>
    <definedName name="wrn.INST_MTO_SUMMARY." localSheetId="37" hidden="1">{#N/A,#N/A,FALSE,"3"}</definedName>
    <definedName name="wrn.INST_MTO_SUMMARY." localSheetId="36" hidden="1">{#N/A,#N/A,FALSE,"3"}</definedName>
    <definedName name="wrn.INST_MTO_SUMMARY." localSheetId="33" hidden="1">{#N/A,#N/A,FALSE,"3"}</definedName>
    <definedName name="wrn.INST_MTO_SUMMARY." localSheetId="34" hidden="1">{#N/A,#N/A,FALSE,"3"}</definedName>
    <definedName name="wrn.INST_MTO_SUMMARY." localSheetId="31" hidden="1">{#N/A,#N/A,FALSE,"3"}</definedName>
    <definedName name="wrn.INST_MTO_SUMMARY." hidden="1">{#N/A,#N/A,FALSE,"3"}</definedName>
    <definedName name="wrn.INST_NASR." localSheetId="35" hidden="1">{"INST_NASR",#N/A,FALSE,"INST"}</definedName>
    <definedName name="wrn.INST_NASR." localSheetId="37" hidden="1">{"INST_NASR",#N/A,FALSE,"INST"}</definedName>
    <definedName name="wrn.INST_NASR." localSheetId="36" hidden="1">{"INST_NASR",#N/A,FALSE,"INST"}</definedName>
    <definedName name="wrn.INST_NASR." localSheetId="33" hidden="1">{"INST_NASR",#N/A,FALSE,"INST"}</definedName>
    <definedName name="wrn.INST_NASR." localSheetId="34" hidden="1">{"INST_NASR",#N/A,FALSE,"INST"}</definedName>
    <definedName name="wrn.INST_NASR." localSheetId="31" hidden="1">{"INST_NASR",#N/A,FALSE,"INST"}</definedName>
    <definedName name="wrn.INST_NASR." hidden="1">{"INST_NASR",#N/A,FALSE,"INST"}</definedName>
    <definedName name="wrn.INST_NASR_SUMMARY." localSheetId="35" hidden="1">{"INST_NASR_SUMMARY",#N/A,FALSE,"SUMMARY-INSTS (2)"}</definedName>
    <definedName name="wrn.INST_NASR_SUMMARY." localSheetId="37" hidden="1">{"INST_NASR_SUMMARY",#N/A,FALSE,"SUMMARY-INSTS (2)"}</definedName>
    <definedName name="wrn.INST_NASR_SUMMARY." localSheetId="36" hidden="1">{"INST_NASR_SUMMARY",#N/A,FALSE,"SUMMARY-INSTS (2)"}</definedName>
    <definedName name="wrn.INST_NASR_SUMMARY." localSheetId="33" hidden="1">{"INST_NASR_SUMMARY",#N/A,FALSE,"SUMMARY-INSTS (2)"}</definedName>
    <definedName name="wrn.INST_NASR_SUMMARY." localSheetId="34" hidden="1">{"INST_NASR_SUMMARY",#N/A,FALSE,"SUMMARY-INSTS (2)"}</definedName>
    <definedName name="wrn.INST_NASR_SUMMARY." localSheetId="31" hidden="1">{"INST_NASR_SUMMARY",#N/A,FALSE,"SUMMARY-INSTS (2)"}</definedName>
    <definedName name="wrn.INST_NASR_SUMMARY." hidden="1">{"INST_NASR_SUMMARY",#N/A,FALSE,"SUMMARY-INSTS (2)"}</definedName>
    <definedName name="wrn.INST_PPE." localSheetId="35" hidden="1">{"INST_PPE",#N/A,FALSE,"INST"}</definedName>
    <definedName name="wrn.INST_PPE." localSheetId="37" hidden="1">{"INST_PPE",#N/A,FALSE,"INST"}</definedName>
    <definedName name="wrn.INST_PPE." localSheetId="36" hidden="1">{"INST_PPE",#N/A,FALSE,"INST"}</definedName>
    <definedName name="wrn.INST_PPE." localSheetId="33" hidden="1">{"INST_PPE",#N/A,FALSE,"INST"}</definedName>
    <definedName name="wrn.INST_PPE." localSheetId="34" hidden="1">{"INST_PPE",#N/A,FALSE,"INST"}</definedName>
    <definedName name="wrn.INST_PPE." localSheetId="31" hidden="1">{"INST_PPE",#N/A,FALSE,"INST"}</definedName>
    <definedName name="wrn.INST_PPE." hidden="1">{"INST_PPE",#N/A,FALSE,"INST"}</definedName>
    <definedName name="wrn.INST_PPE_SUMMARY." localSheetId="35" hidden="1">{"INST_PPE_SUMMARY",#N/A,FALSE,"SUMMARY-INSTS (2)"}</definedName>
    <definedName name="wrn.INST_PPE_SUMMARY." localSheetId="37" hidden="1">{"INST_PPE_SUMMARY",#N/A,FALSE,"SUMMARY-INSTS (2)"}</definedName>
    <definedName name="wrn.INST_PPE_SUMMARY." localSheetId="36" hidden="1">{"INST_PPE_SUMMARY",#N/A,FALSE,"SUMMARY-INSTS (2)"}</definedName>
    <definedName name="wrn.INST_PPE_SUMMARY." localSheetId="33" hidden="1">{"INST_PPE_SUMMARY",#N/A,FALSE,"SUMMARY-INSTS (2)"}</definedName>
    <definedName name="wrn.INST_PPE_SUMMARY." localSheetId="34" hidden="1">{"INST_PPE_SUMMARY",#N/A,FALSE,"SUMMARY-INSTS (2)"}</definedName>
    <definedName name="wrn.INST_PPE_SUMMARY." localSheetId="31" hidden="1">{"INST_PPE_SUMMARY",#N/A,FALSE,"SUMMARY-INSTS (2)"}</definedName>
    <definedName name="wrn.INST_PPE_SUMMARY." hidden="1">{"INST_PPE_SUMMARY",#N/A,FALSE,"SUMMARY-INSTS (2)"}</definedName>
    <definedName name="wrn.INST_PR_MTO." localSheetId="35" hidden="1">{#N/A,#N/A,FALSE,"2"}</definedName>
    <definedName name="wrn.INST_PR_MTO." localSheetId="37" hidden="1">{#N/A,#N/A,FALSE,"2"}</definedName>
    <definedName name="wrn.INST_PR_MTO." localSheetId="36" hidden="1">{#N/A,#N/A,FALSE,"2"}</definedName>
    <definedName name="wrn.INST_PR_MTO." localSheetId="33" hidden="1">{#N/A,#N/A,FALSE,"2"}</definedName>
    <definedName name="wrn.INST_PR_MTO." localSheetId="34" hidden="1">{#N/A,#N/A,FALSE,"2"}</definedName>
    <definedName name="wrn.INST_PR_MTO." localSheetId="31" hidden="1">{#N/A,#N/A,FALSE,"2"}</definedName>
    <definedName name="wrn.INST_PR_MTO." hidden="1">{#N/A,#N/A,FALSE,"2"}</definedName>
    <definedName name="wrn.INST_WPE1." localSheetId="35" hidden="1">{"INST_WPE1",#N/A,FALSE,"INST"}</definedName>
    <definedName name="wrn.INST_WPE1." localSheetId="37" hidden="1">{"INST_WPE1",#N/A,FALSE,"INST"}</definedName>
    <definedName name="wrn.INST_WPE1." localSheetId="36" hidden="1">{"INST_WPE1",#N/A,FALSE,"INST"}</definedName>
    <definedName name="wrn.INST_WPE1." localSheetId="33" hidden="1">{"INST_WPE1",#N/A,FALSE,"INST"}</definedName>
    <definedName name="wrn.INST_WPE1." localSheetId="34" hidden="1">{"INST_WPE1",#N/A,FALSE,"INST"}</definedName>
    <definedName name="wrn.INST_WPE1." localSheetId="31" hidden="1">{"INST_WPE1",#N/A,FALSE,"INST"}</definedName>
    <definedName name="wrn.INST_WPE1." hidden="1">{"INST_WPE1",#N/A,FALSE,"INST"}</definedName>
    <definedName name="wrn.INST_WPE1_INST." localSheetId="35" hidden="1">{"INST_WPE1",#N/A,FALSE,"SUMMARY-INSTS"}</definedName>
    <definedName name="wrn.INST_WPE1_INST." localSheetId="37" hidden="1">{"INST_WPE1",#N/A,FALSE,"SUMMARY-INSTS"}</definedName>
    <definedName name="wrn.INST_WPE1_INST." localSheetId="36" hidden="1">{"INST_WPE1",#N/A,FALSE,"SUMMARY-INSTS"}</definedName>
    <definedName name="wrn.INST_WPE1_INST." localSheetId="33" hidden="1">{"INST_WPE1",#N/A,FALSE,"SUMMARY-INSTS"}</definedName>
    <definedName name="wrn.INST_WPE1_INST." localSheetId="34" hidden="1">{"INST_WPE1",#N/A,FALSE,"SUMMARY-INSTS"}</definedName>
    <definedName name="wrn.INST_WPE1_INST." localSheetId="31" hidden="1">{"INST_WPE1",#N/A,FALSE,"SUMMARY-INSTS"}</definedName>
    <definedName name="wrn.INST_WPE1_INST." hidden="1">{"INST_WPE1",#N/A,FALSE,"SUMMARY-INSTS"}</definedName>
    <definedName name="wrn.INST_WPE1_SUMMARY." localSheetId="35" hidden="1">{"INST_WPE1_SUMMARY",#N/A,FALSE,"SUMMARY-INSTS (2)"}</definedName>
    <definedName name="wrn.INST_WPE1_SUMMARY." localSheetId="37" hidden="1">{"INST_WPE1_SUMMARY",#N/A,FALSE,"SUMMARY-INSTS (2)"}</definedName>
    <definedName name="wrn.INST_WPE1_SUMMARY." localSheetId="36" hidden="1">{"INST_WPE1_SUMMARY",#N/A,FALSE,"SUMMARY-INSTS (2)"}</definedName>
    <definedName name="wrn.INST_WPE1_SUMMARY." localSheetId="33" hidden="1">{"INST_WPE1_SUMMARY",#N/A,FALSE,"SUMMARY-INSTS (2)"}</definedName>
    <definedName name="wrn.INST_WPE1_SUMMARY." localSheetId="34" hidden="1">{"INST_WPE1_SUMMARY",#N/A,FALSE,"SUMMARY-INSTS (2)"}</definedName>
    <definedName name="wrn.INST_WPE1_SUMMARY." localSheetId="31" hidden="1">{"INST_WPE1_SUMMARY",#N/A,FALSE,"SUMMARY-INSTS (2)"}</definedName>
    <definedName name="wrn.INST_WPE1_SUMMARY." hidden="1">{"INST_WPE1_SUMMARY",#N/A,FALSE,"SUMMARY-INSTS (2)"}</definedName>
    <definedName name="wrn.INST_WPE2." localSheetId="35" hidden="1">{"INST_WPE2",#N/A,FALSE,"INST"}</definedName>
    <definedName name="wrn.INST_WPE2." localSheetId="37" hidden="1">{"INST_WPE2",#N/A,FALSE,"INST"}</definedName>
    <definedName name="wrn.INST_WPE2." localSheetId="36" hidden="1">{"INST_WPE2",#N/A,FALSE,"INST"}</definedName>
    <definedName name="wrn.INST_WPE2." localSheetId="33" hidden="1">{"INST_WPE2",#N/A,FALSE,"INST"}</definedName>
    <definedName name="wrn.INST_WPE2." localSheetId="34" hidden="1">{"INST_WPE2",#N/A,FALSE,"INST"}</definedName>
    <definedName name="wrn.INST_WPE2." localSheetId="31" hidden="1">{"INST_WPE2",#N/A,FALSE,"INST"}</definedName>
    <definedName name="wrn.INST_WPE2." hidden="1">{"INST_WPE2",#N/A,FALSE,"INST"}</definedName>
    <definedName name="wrn.INST_WPE2_SUMMARY." localSheetId="35" hidden="1">{"INST_WPE2_SUMMARY",#N/A,FALSE,"SUMMARY-INSTS (2)"}</definedName>
    <definedName name="wrn.INST_WPE2_SUMMARY." localSheetId="37" hidden="1">{"INST_WPE2_SUMMARY",#N/A,FALSE,"SUMMARY-INSTS (2)"}</definedName>
    <definedName name="wrn.INST_WPE2_SUMMARY." localSheetId="36" hidden="1">{"INST_WPE2_SUMMARY",#N/A,FALSE,"SUMMARY-INSTS (2)"}</definedName>
    <definedName name="wrn.INST_WPE2_SUMMARY." localSheetId="33" hidden="1">{"INST_WPE2_SUMMARY",#N/A,FALSE,"SUMMARY-INSTS (2)"}</definedName>
    <definedName name="wrn.INST_WPE2_SUMMARY." localSheetId="34" hidden="1">{"INST_WPE2_SUMMARY",#N/A,FALSE,"SUMMARY-INSTS (2)"}</definedName>
    <definedName name="wrn.INST_WPE2_SUMMARY." localSheetId="31" hidden="1">{"INST_WPE2_SUMMARY",#N/A,FALSE,"SUMMARY-INSTS (2)"}</definedName>
    <definedName name="wrn.INST_WPE2_SUMMARY." hidden="1">{"INST_WPE2_SUMMARY",#N/A,FALSE,"SUMMARY-INSTS (2)"}</definedName>
    <definedName name="wrn.INST_WPE3." localSheetId="35" hidden="1">{"INST_WPE3",#N/A,FALSE,"INST"}</definedName>
    <definedName name="wrn.INST_WPE3." localSheetId="37" hidden="1">{"INST_WPE3",#N/A,FALSE,"INST"}</definedName>
    <definedName name="wrn.INST_WPE3." localSheetId="36" hidden="1">{"INST_WPE3",#N/A,FALSE,"INST"}</definedName>
    <definedName name="wrn.INST_WPE3." localSheetId="33" hidden="1">{"INST_WPE3",#N/A,FALSE,"INST"}</definedName>
    <definedName name="wrn.INST_WPE3." localSheetId="34" hidden="1">{"INST_WPE3",#N/A,FALSE,"INST"}</definedName>
    <definedName name="wrn.INST_WPE3." localSheetId="31" hidden="1">{"INST_WPE3",#N/A,FALSE,"INST"}</definedName>
    <definedName name="wrn.INST_WPE3." hidden="1">{"INST_WPE3",#N/A,FALSE,"INST"}</definedName>
    <definedName name="wrn.INST_WPE3_SUMMARY." localSheetId="35" hidden="1">{"INST_WPE3_SUMMARY",#N/A,FALSE,"SUMMARY-INSTS (2)"}</definedName>
    <definedName name="wrn.INST_WPE3_SUMMARY." localSheetId="37" hidden="1">{"INST_WPE3_SUMMARY",#N/A,FALSE,"SUMMARY-INSTS (2)"}</definedName>
    <definedName name="wrn.INST_WPE3_SUMMARY." localSheetId="36" hidden="1">{"INST_WPE3_SUMMARY",#N/A,FALSE,"SUMMARY-INSTS (2)"}</definedName>
    <definedName name="wrn.INST_WPE3_SUMMARY." localSheetId="33" hidden="1">{"INST_WPE3_SUMMARY",#N/A,FALSE,"SUMMARY-INSTS (2)"}</definedName>
    <definedName name="wrn.INST_WPE3_SUMMARY." localSheetId="34" hidden="1">{"INST_WPE3_SUMMARY",#N/A,FALSE,"SUMMARY-INSTS (2)"}</definedName>
    <definedName name="wrn.INST_WPE3_SUMMARY." localSheetId="31" hidden="1">{"INST_WPE3_SUMMARY",#N/A,FALSE,"SUMMARY-INSTS (2)"}</definedName>
    <definedName name="wrn.INST_WPE3_SUMMARY." hidden="1">{"INST_WPE3_SUMMARY",#N/A,FALSE,"SUMMARY-INSTS (2)"}</definedName>
    <definedName name="wrn.INTERESES." localSheetId="35" hidden="1">{"VISTA 2",#N/A,FALSE,"MARZO"}</definedName>
    <definedName name="wrn.INTERESES." localSheetId="37" hidden="1">{"VISTA 2",#N/A,FALSE,"MARZO"}</definedName>
    <definedName name="wrn.INTERESES." localSheetId="36" hidden="1">{"VISTA 2",#N/A,FALSE,"MARZO"}</definedName>
    <definedName name="wrn.INTERESES." localSheetId="33" hidden="1">{"VISTA 2",#N/A,FALSE,"MARZO"}</definedName>
    <definedName name="wrn.INTERESES." localSheetId="34" hidden="1">{"VISTA 2",#N/A,FALSE,"MARZO"}</definedName>
    <definedName name="wrn.INTERESES." localSheetId="31" hidden="1">{"VISTA 2",#N/A,FALSE,"MARZO"}</definedName>
    <definedName name="wrn.INTERESES." hidden="1">{"VISTA 2",#N/A,FALSE,"MARZO"}</definedName>
    <definedName name="wrn.Introduction." localSheetId="30"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localSheetId="29"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V._.REGISTERS." localSheetId="35" hidden="1">{#N/A,#N/A,FALSE,"INVREG(P.O.'S)";#N/A,#N/A,FALSE,"INVREG(USD)";#N/A,#N/A,FALSE,"INVREG(NON-POS)"}</definedName>
    <definedName name="wrn.INV._.REGISTERS." localSheetId="37" hidden="1">{#N/A,#N/A,FALSE,"INVREG(P.O.'S)";#N/A,#N/A,FALSE,"INVREG(USD)";#N/A,#N/A,FALSE,"INVREG(NON-POS)"}</definedName>
    <definedName name="wrn.INV._.REGISTERS." localSheetId="36" hidden="1">{#N/A,#N/A,FALSE,"INVREG(P.O.'S)";#N/A,#N/A,FALSE,"INVREG(USD)";#N/A,#N/A,FALSE,"INVREG(NON-POS)"}</definedName>
    <definedName name="wrn.INV._.REGISTERS." localSheetId="33" hidden="1">{#N/A,#N/A,FALSE,"INVREG(P.O.'S)";#N/A,#N/A,FALSE,"INVREG(USD)";#N/A,#N/A,FALSE,"INVREG(NON-POS)"}</definedName>
    <definedName name="wrn.INV._.REGISTERS." localSheetId="34" hidden="1">{#N/A,#N/A,FALSE,"INVREG(P.O.'S)";#N/A,#N/A,FALSE,"INVREG(USD)";#N/A,#N/A,FALSE,"INVREG(NON-POS)"}</definedName>
    <definedName name="wrn.INV._.REGISTERS." localSheetId="31" hidden="1">{#N/A,#N/A,FALSE,"INVREG(P.O.'S)";#N/A,#N/A,FALSE,"INVREG(USD)";#N/A,#N/A,FALSE,"INVREG(NON-POS)"}</definedName>
    <definedName name="wrn.INV._.REGISTERS." hidden="1">{#N/A,#N/A,FALSE,"INVREG(P.O.'S)";#N/A,#N/A,FALSE,"INVREG(USD)";#N/A,#N/A,FALSE,"INVREG(NON-POS)"}</definedName>
    <definedName name="wrn.j.._.Borrowing._.Base." localSheetId="35" hidden="1">{#N/A,#N/A,TRUE,"Borrowing Base (Base)";#N/A,#N/A,TRUE,"DevPlan Summary (Base)";#N/A,#N/A,TRUE,"DevPlan Metal &amp; Sharing (Base)";#N/A,#N/A,TRUE,"Expansion JV";#N/A,#N/A,TRUE,"Metal, Base";#N/A,#N/A,TRUE,"Mine Plan, Base";#N/A,#N/A,TRUE,"Mine Plan, Base per day";#N/A,#N/A,TRUE,"Metal by Mine, Base";#N/A,#N/A,TRUE,"Schedule, Graph -- Base"}</definedName>
    <definedName name="wrn.j.._.Borrowing._.Base." localSheetId="37" hidden="1">{#N/A,#N/A,TRUE,"Borrowing Base (Base)";#N/A,#N/A,TRUE,"DevPlan Summary (Base)";#N/A,#N/A,TRUE,"DevPlan Metal &amp; Sharing (Base)";#N/A,#N/A,TRUE,"Expansion JV";#N/A,#N/A,TRUE,"Metal, Base";#N/A,#N/A,TRUE,"Mine Plan, Base";#N/A,#N/A,TRUE,"Mine Plan, Base per day";#N/A,#N/A,TRUE,"Metal by Mine, Base";#N/A,#N/A,TRUE,"Schedule, Graph -- Base"}</definedName>
    <definedName name="wrn.j.._.Borrowing._.Base." localSheetId="36" hidden="1">{#N/A,#N/A,TRUE,"Borrowing Base (Base)";#N/A,#N/A,TRUE,"DevPlan Summary (Base)";#N/A,#N/A,TRUE,"DevPlan Metal &amp; Sharing (Base)";#N/A,#N/A,TRUE,"Expansion JV";#N/A,#N/A,TRUE,"Metal, Base";#N/A,#N/A,TRUE,"Mine Plan, Base";#N/A,#N/A,TRUE,"Mine Plan, Base per day";#N/A,#N/A,TRUE,"Metal by Mine, Base";#N/A,#N/A,TRUE,"Schedule, Graph -- Base"}</definedName>
    <definedName name="wrn.j.._.Borrowing._.Base." localSheetId="33" hidden="1">{#N/A,#N/A,TRUE,"Borrowing Base (Base)";#N/A,#N/A,TRUE,"DevPlan Summary (Base)";#N/A,#N/A,TRUE,"DevPlan Metal &amp; Sharing (Base)";#N/A,#N/A,TRUE,"Expansion JV";#N/A,#N/A,TRUE,"Metal, Base";#N/A,#N/A,TRUE,"Mine Plan, Base";#N/A,#N/A,TRUE,"Mine Plan, Base per day";#N/A,#N/A,TRUE,"Metal by Mine, Base";#N/A,#N/A,TRUE,"Schedule, Graph -- Base"}</definedName>
    <definedName name="wrn.j.._.Borrowing._.Base." localSheetId="34" hidden="1">{#N/A,#N/A,TRUE,"Borrowing Base (Base)";#N/A,#N/A,TRUE,"DevPlan Summary (Base)";#N/A,#N/A,TRUE,"DevPlan Metal &amp; Sharing (Base)";#N/A,#N/A,TRUE,"Expansion JV";#N/A,#N/A,TRUE,"Metal, Base";#N/A,#N/A,TRUE,"Mine Plan, Base";#N/A,#N/A,TRUE,"Mine Plan, Base per day";#N/A,#N/A,TRUE,"Metal by Mine, Base";#N/A,#N/A,TRUE,"Schedule, Graph -- Base"}</definedName>
    <definedName name="wrn.j.._.Borrowing._.Base." localSheetId="31" hidden="1">{#N/A,#N/A,TRUE,"Borrowing Base (Base)";#N/A,#N/A,TRUE,"DevPlan Summary (Base)";#N/A,#N/A,TRUE,"DevPlan Metal &amp; Sharing (Base)";#N/A,#N/A,TRUE,"Expansion JV";#N/A,#N/A,TRUE,"Metal, Base";#N/A,#N/A,TRUE,"Mine Plan, Base";#N/A,#N/A,TRUE,"Mine Plan, Base per day";#N/A,#N/A,TRUE,"Metal by Mine, Base";#N/A,#N/A,TRUE,"Schedule, Graph -- Base"}</definedName>
    <definedName name="wrn.j.._.Borrowing._.Base." hidden="1">{#N/A,#N/A,TRUE,"Borrowing Base (Base)";#N/A,#N/A,TRUE,"DevPlan Summary (Base)";#N/A,#N/A,TRUE,"DevPlan Metal &amp; Sharing (Base)";#N/A,#N/A,TRUE,"Expansion JV";#N/A,#N/A,TRUE,"Metal, Base";#N/A,#N/A,TRUE,"Mine Plan, Base";#N/A,#N/A,TRUE,"Mine Plan, Base per day";#N/A,#N/A,TRUE,"Metal by Mine, Base";#N/A,#N/A,TRUE,"Schedule, Graph -- Base"}</definedName>
    <definedName name="wrn.j.._.KPI._.Overview." localSheetId="35" hidden="1">{#N/A,#N/A,FALSE,"Summary Cost Report";#N/A,#N/A,FALSE,"Haul Truck Overview";#N/A,#N/A,FALSE,"Shovel Overview";#N/A,#N/A,FALSE,"Mill &amp; Oreflow Overview";#N/A,#N/A,FALSE,"UG Overview";#N/A,#N/A,FALSE,"Power Overview"}</definedName>
    <definedName name="wrn.j.._.KPI._.Overview." localSheetId="37" hidden="1">{#N/A,#N/A,FALSE,"Summary Cost Report";#N/A,#N/A,FALSE,"Haul Truck Overview";#N/A,#N/A,FALSE,"Shovel Overview";#N/A,#N/A,FALSE,"Mill &amp; Oreflow Overview";#N/A,#N/A,FALSE,"UG Overview";#N/A,#N/A,FALSE,"Power Overview"}</definedName>
    <definedName name="wrn.j.._.KPI._.Overview." localSheetId="36" hidden="1">{#N/A,#N/A,FALSE,"Summary Cost Report";#N/A,#N/A,FALSE,"Haul Truck Overview";#N/A,#N/A,FALSE,"Shovel Overview";#N/A,#N/A,FALSE,"Mill &amp; Oreflow Overview";#N/A,#N/A,FALSE,"UG Overview";#N/A,#N/A,FALSE,"Power Overview"}</definedName>
    <definedName name="wrn.j.._.KPI._.Overview." localSheetId="33" hidden="1">{#N/A,#N/A,FALSE,"Summary Cost Report";#N/A,#N/A,FALSE,"Haul Truck Overview";#N/A,#N/A,FALSE,"Shovel Overview";#N/A,#N/A,FALSE,"Mill &amp; Oreflow Overview";#N/A,#N/A,FALSE,"UG Overview";#N/A,#N/A,FALSE,"Power Overview"}</definedName>
    <definedName name="wrn.j.._.KPI._.Overview." localSheetId="34" hidden="1">{#N/A,#N/A,FALSE,"Summary Cost Report";#N/A,#N/A,FALSE,"Haul Truck Overview";#N/A,#N/A,FALSE,"Shovel Overview";#N/A,#N/A,FALSE,"Mill &amp; Oreflow Overview";#N/A,#N/A,FALSE,"UG Overview";#N/A,#N/A,FALSE,"Power Overview"}</definedName>
    <definedName name="wrn.j.._.KPI._.Overview." localSheetId="31" hidden="1">{#N/A,#N/A,FALSE,"Summary Cost Report";#N/A,#N/A,FALSE,"Haul Truck Overview";#N/A,#N/A,FALSE,"Shovel Overview";#N/A,#N/A,FALSE,"Mill &amp; Oreflow Overview";#N/A,#N/A,FALSE,"UG Overview";#N/A,#N/A,FALSE,"Power Overview"}</definedName>
    <definedName name="wrn.j.._.KPI._.Overview." hidden="1">{#N/A,#N/A,FALSE,"Summary Cost Report";#N/A,#N/A,FALSE,"Haul Truck Overview";#N/A,#N/A,FALSE,"Shovel Overview";#N/A,#N/A,FALSE,"Mill &amp; Oreflow Overview";#N/A,#N/A,FALSE,"UG Overview";#N/A,#N/A,FALSE,"Power Overview"}</definedName>
    <definedName name="wrn.j.._.Summary._.Report._.DRAFT." localSheetId="35" hidden="1">{#N/A,#N/A,FALSE,"Cover";#N/A,#N/A,FALSE,"Budget Summary";#N/A,#N/A,FALSE,"Current Year Plan";#N/A,#N/A,FALSE,"5-Year Plan";#N/A,#N/A,FALSE,"Metal Graph to 2013";#N/A,#N/A,FALSE,"Reconciliation";#N/A,#N/A,FALSE,"Qtr Graphs";#N/A,#N/A,FALSE,"SR M-M";#N/A,#N/A,FALSE,"SR GRS";#N/A,#N/A,FALSE,"SR UG";#N/A,#N/A,FALSE,"LR M-M";#N/A,#N/A,FALSE,"LR GRS";#N/A,#N/A,FALSE,"LR UG"}</definedName>
    <definedName name="wrn.j.._.Summary._.Report._.DRAFT." localSheetId="37" hidden="1">{#N/A,#N/A,FALSE,"Cover";#N/A,#N/A,FALSE,"Budget Summary";#N/A,#N/A,FALSE,"Current Year Plan";#N/A,#N/A,FALSE,"5-Year Plan";#N/A,#N/A,FALSE,"Metal Graph to 2013";#N/A,#N/A,FALSE,"Reconciliation";#N/A,#N/A,FALSE,"Qtr Graphs";#N/A,#N/A,FALSE,"SR M-M";#N/A,#N/A,FALSE,"SR GRS";#N/A,#N/A,FALSE,"SR UG";#N/A,#N/A,FALSE,"LR M-M";#N/A,#N/A,FALSE,"LR GRS";#N/A,#N/A,FALSE,"LR UG"}</definedName>
    <definedName name="wrn.j.._.Summary._.Report._.DRAFT." localSheetId="36" hidden="1">{#N/A,#N/A,FALSE,"Cover";#N/A,#N/A,FALSE,"Budget Summary";#N/A,#N/A,FALSE,"Current Year Plan";#N/A,#N/A,FALSE,"5-Year Plan";#N/A,#N/A,FALSE,"Metal Graph to 2013";#N/A,#N/A,FALSE,"Reconciliation";#N/A,#N/A,FALSE,"Qtr Graphs";#N/A,#N/A,FALSE,"SR M-M";#N/A,#N/A,FALSE,"SR GRS";#N/A,#N/A,FALSE,"SR UG";#N/A,#N/A,FALSE,"LR M-M";#N/A,#N/A,FALSE,"LR GRS";#N/A,#N/A,FALSE,"LR UG"}</definedName>
    <definedName name="wrn.j.._.Summary._.Report._.DRAFT." localSheetId="33" hidden="1">{#N/A,#N/A,FALSE,"Cover";#N/A,#N/A,FALSE,"Budget Summary";#N/A,#N/A,FALSE,"Current Year Plan";#N/A,#N/A,FALSE,"5-Year Plan";#N/A,#N/A,FALSE,"Metal Graph to 2013";#N/A,#N/A,FALSE,"Reconciliation";#N/A,#N/A,FALSE,"Qtr Graphs";#N/A,#N/A,FALSE,"SR M-M";#N/A,#N/A,FALSE,"SR GRS";#N/A,#N/A,FALSE,"SR UG";#N/A,#N/A,FALSE,"LR M-M";#N/A,#N/A,FALSE,"LR GRS";#N/A,#N/A,FALSE,"LR UG"}</definedName>
    <definedName name="wrn.j.._.Summary._.Report._.DRAFT." localSheetId="34" hidden="1">{#N/A,#N/A,FALSE,"Cover";#N/A,#N/A,FALSE,"Budget Summary";#N/A,#N/A,FALSE,"Current Year Plan";#N/A,#N/A,FALSE,"5-Year Plan";#N/A,#N/A,FALSE,"Metal Graph to 2013";#N/A,#N/A,FALSE,"Reconciliation";#N/A,#N/A,FALSE,"Qtr Graphs";#N/A,#N/A,FALSE,"SR M-M";#N/A,#N/A,FALSE,"SR GRS";#N/A,#N/A,FALSE,"SR UG";#N/A,#N/A,FALSE,"LR M-M";#N/A,#N/A,FALSE,"LR GRS";#N/A,#N/A,FALSE,"LR UG"}</definedName>
    <definedName name="wrn.j.._.Summary._.Report._.DRAFT." localSheetId="31" hidden="1">{#N/A,#N/A,FALSE,"Cover";#N/A,#N/A,FALSE,"Budget Summary";#N/A,#N/A,FALSE,"Current Year Plan";#N/A,#N/A,FALSE,"5-Year Plan";#N/A,#N/A,FALSE,"Metal Graph to 2013";#N/A,#N/A,FALSE,"Reconciliation";#N/A,#N/A,FALSE,"Qtr Graphs";#N/A,#N/A,FALSE,"SR M-M";#N/A,#N/A,FALSE,"SR GRS";#N/A,#N/A,FALSE,"SR UG";#N/A,#N/A,FALSE,"LR M-M";#N/A,#N/A,FALSE,"LR GRS";#N/A,#N/A,FALSE,"LR UG"}</definedName>
    <definedName name="wrn.j.._.Summary._.Report._.DRAFT." hidden="1">{#N/A,#N/A,FALSE,"Cover";#N/A,#N/A,FALSE,"Budget Summary";#N/A,#N/A,FALSE,"Current Year Plan";#N/A,#N/A,FALSE,"5-Year Plan";#N/A,#N/A,FALSE,"Metal Graph to 2013";#N/A,#N/A,FALSE,"Reconciliation";#N/A,#N/A,FALSE,"Qtr Graphs";#N/A,#N/A,FALSE,"SR M-M";#N/A,#N/A,FALSE,"SR GRS";#N/A,#N/A,FALSE,"SR UG";#N/A,#N/A,FALSE,"LR M-M";#N/A,#N/A,FALSE,"LR GRS";#N/A,#N/A,FALSE,"LR UG"}</definedName>
    <definedName name="wrn.J94KJV.PRN." localSheetId="35" hidden="1">{#N/A,#N/A,FALSE,"J94KSAR1";#N/A,#N/A,FALSE,"J94KSAR2";#N/A,#N/A,FALSE,"J94KSAR3"}</definedName>
    <definedName name="wrn.J94KJV.PRN." localSheetId="37" hidden="1">{#N/A,#N/A,FALSE,"J94KSAR1";#N/A,#N/A,FALSE,"J94KSAR2";#N/A,#N/A,FALSE,"J94KSAR3"}</definedName>
    <definedName name="wrn.J94KJV.PRN." localSheetId="36" hidden="1">{#N/A,#N/A,FALSE,"J94KSAR1";#N/A,#N/A,FALSE,"J94KSAR2";#N/A,#N/A,FALSE,"J94KSAR3"}</definedName>
    <definedName name="wrn.J94KJV.PRN." localSheetId="33" hidden="1">{#N/A,#N/A,FALSE,"J94KSAR1";#N/A,#N/A,FALSE,"J94KSAR2";#N/A,#N/A,FALSE,"J94KSAR3"}</definedName>
    <definedName name="wrn.J94KJV.PRN." localSheetId="34" hidden="1">{#N/A,#N/A,FALSE,"J94KSAR1";#N/A,#N/A,FALSE,"J94KSAR2";#N/A,#N/A,FALSE,"J94KSAR3"}</definedName>
    <definedName name="wrn.J94KJV.PRN." localSheetId="31" hidden="1">{#N/A,#N/A,FALSE,"J94KSAR1";#N/A,#N/A,FALSE,"J94KSAR2";#N/A,#N/A,FALSE,"J94KSAR3"}</definedName>
    <definedName name="wrn.J94KJV.PRN." hidden="1">{#N/A,#N/A,FALSE,"J94KSAR1";#N/A,#N/A,FALSE,"J94KSAR2";#N/A,#N/A,FALSE,"J94KSAR3"}</definedName>
    <definedName name="wrn.jegrpt." localSheetId="35" hidden="1">{#N/A,#N/A,TRUE,"PJT STATUS RVW";#N/A,#N/A,TRUE,"MAPS CKLIST";#N/A,#N/A,TRUE,"HOPSR-BASE FOR REPORT";#N/A,#N/A,TRUE,"HOPPSC-BASE";#N/A,#N/A,TRUE,"FINANCIAL";#N/A,#N/A,TRUE,"GenSer";#N/A,#N/A,TRUE,"TotCur"}</definedName>
    <definedName name="wrn.jegrpt." localSheetId="37" hidden="1">{#N/A,#N/A,FALSE,"PJT STATUS RVW";#N/A,#N/A,FALSE,"MAPS CKLIST";#N/A,#N/A,FALSE,"HOPSR-BASE-IHOCS";#N/A,#N/A,FALSE,"HOPSR-BASE FOR REPORT";#N/A,#N/A,FALSE,"GEN SERVICES";#N/A,#N/A,FALSE,"FINANCIAL";#N/A,#N/A,FALSE,"CONTRACT CURVES";#N/A,#N/A,FALSE,"JEG GRAPH";#N/A,#N/A,FALSE,"JEG GRAPH (2)"}</definedName>
    <definedName name="wrn.jegrpt." localSheetId="36" hidden="1">{#N/A,#N/A,FALSE,"PJT STATUS RVW";#N/A,#N/A,FALSE,"MAPS CKLIST";#N/A,#N/A,FALSE,"HOPSR-BASE-IHOCS";#N/A,#N/A,FALSE,"HOPSR-BASE FOR REPORT";#N/A,#N/A,FALSE,"GEN SERVICES";#N/A,#N/A,FALSE,"FINANCIAL";#N/A,#N/A,FALSE,"CONTRACT CURVES";#N/A,#N/A,FALSE,"JEG GRAPH";#N/A,#N/A,FALSE,"JEG GRAPH (2)"}</definedName>
    <definedName name="wrn.jegrpt." localSheetId="33" hidden="1">{#N/A,#N/A,TRUE,"PJT STATUS RVW";#N/A,#N/A,TRUE,"MAPS CKLIST";#N/A,#N/A,TRUE,"HOPSR-BASE FOR REPORT";#N/A,#N/A,TRUE,"HOPPSC-BASE";#N/A,#N/A,TRUE,"FINANCIAL";#N/A,#N/A,TRUE,"GenSer";#N/A,#N/A,TRUE,"TotCur"}</definedName>
    <definedName name="wrn.jegrpt." localSheetId="34" hidden="1">{#N/A,#N/A,TRUE,"PJT STATUS RVW";#N/A,#N/A,TRUE,"MAPS CKLIST";#N/A,#N/A,TRUE,"HOPSR-BASE FOR REPORT";#N/A,#N/A,TRUE,"HOPPSC-BASE";#N/A,#N/A,TRUE,"FINANCIAL";#N/A,#N/A,TRUE,"GenSer";#N/A,#N/A,TRUE,"TotCur"}</definedName>
    <definedName name="wrn.jegrpt." localSheetId="31"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JEGRPT1" localSheetId="37" hidden="1">{#N/A,#N/A,FALSE,"PJT STATUS RVW";#N/A,#N/A,FALSE,"MAPS CKLIST";#N/A,#N/A,FALSE,"HOPSR-BASE-IHOCS";#N/A,#N/A,FALSE,"HOPSR-BASE FOR REPORT";#N/A,#N/A,FALSE,"GEN SERVICES";#N/A,#N/A,FALSE,"FINANCIAL";#N/A,#N/A,FALSE,"CONTRACT CURVES";#N/A,#N/A,FALSE,"JEG GRAPH";#N/A,#N/A,FALSE,"JEG GRAPH (2)"}</definedName>
    <definedName name="WRN.JEGRPT1" localSheetId="36" hidden="1">{#N/A,#N/A,FALSE,"PJT STATUS RVW";#N/A,#N/A,FALSE,"MAPS CKLIST";#N/A,#N/A,FALSE,"HOPSR-BASE-IHOCS";#N/A,#N/A,FALSE,"HOPSR-BASE FOR REPORT";#N/A,#N/A,FALSE,"GEN SERVICES";#N/A,#N/A,FALSE,"FINANCIAL";#N/A,#N/A,FALSE,"CONTRACT CURVES";#N/A,#N/A,FALSE,"JEG GRAPH";#N/A,#N/A,FALSE,"JEG GRAPH (2)"}</definedName>
    <definedName name="WRN.JEGRPT1" localSheetId="31" hidden="1">{#N/A,#N/A,FALSE,"PJT STATUS RVW";#N/A,#N/A,FALSE,"MAPS CKLIST";#N/A,#N/A,FALSE,"HOPSR-BASE-IHOCS";#N/A,#N/A,FALSE,"HOPSR-BASE FOR REPORT";#N/A,#N/A,FALSE,"GEN SERVICES";#N/A,#N/A,FALSE,"FINANCIAL";#N/A,#N/A,FALSE,"CONTRACT CURVES";#N/A,#N/A,FALSE,"JEG GRAPH";#N/A,#N/A,FALSE,"JEG GRAPH (2)"}</definedName>
    <definedName name="WRN.JEGRPT1" hidden="1">{#N/A,#N/A,FALSE,"PJT STATUS RVW";#N/A,#N/A,FALSE,"MAPS CKLIST";#N/A,#N/A,FALSE,"HOPSR-BASE-IHOCS";#N/A,#N/A,FALSE,"HOPSR-BASE FOR REPORT";#N/A,#N/A,FALSE,"GEN SERVICES";#N/A,#N/A,FALSE,"FINANCIAL";#N/A,#N/A,FALSE,"CONTRACT CURVES";#N/A,#N/A,FALSE,"JEG GRAPH";#N/A,#N/A,FALSE,"JEG GRAPH (2)"}</definedName>
    <definedName name="wrn.jegrpt2" localSheetId="37" hidden="1">{#N/A,#N/A,FALSE,"PJT STATUS RVW";#N/A,#N/A,FALSE,"MAPS CKLIST";#N/A,#N/A,FALSE,"HOPSR-BASE-IHOCS";#N/A,#N/A,FALSE,"HOPSR-BASE FOR REPORT";#N/A,#N/A,FALSE,"GEN SERVICES";#N/A,#N/A,FALSE,"FINANCIAL";#N/A,#N/A,FALSE,"CONTRACT CURVES";#N/A,#N/A,FALSE,"JEG GRAPH";#N/A,#N/A,FALSE,"JEG GRAPH (2)"}</definedName>
    <definedName name="wrn.jegrpt2" localSheetId="36" hidden="1">{#N/A,#N/A,FALSE,"PJT STATUS RVW";#N/A,#N/A,FALSE,"MAPS CKLIST";#N/A,#N/A,FALSE,"HOPSR-BASE-IHOCS";#N/A,#N/A,FALSE,"HOPSR-BASE FOR REPORT";#N/A,#N/A,FALSE,"GEN SERVICES";#N/A,#N/A,FALSE,"FINANCIAL";#N/A,#N/A,FALSE,"CONTRACT CURVES";#N/A,#N/A,FALSE,"JEG GRAPH";#N/A,#N/A,FALSE,"JEG GRAPH (2)"}</definedName>
    <definedName name="wrn.jegrpt2" localSheetId="31" hidden="1">{#N/A,#N/A,FALSE,"PJT STATUS RVW";#N/A,#N/A,FALSE,"MAPS CKLIST";#N/A,#N/A,FALSE,"HOPSR-BASE-IHOCS";#N/A,#N/A,FALSE,"HOPSR-BASE FOR REPORT";#N/A,#N/A,FALSE,"GEN SERVICES";#N/A,#N/A,FALSE,"FINANCIAL";#N/A,#N/A,FALSE,"CONTRACT CURVES";#N/A,#N/A,FALSE,"JEG GRAPH";#N/A,#N/A,FALSE,"JEG GRAPH (2)"}</definedName>
    <definedName name="wrn.jegrpt2" hidden="1">{#N/A,#N/A,FALSE,"PJT STATUS RVW";#N/A,#N/A,FALSE,"MAPS CKLIST";#N/A,#N/A,FALSE,"HOPSR-BASE-IHOCS";#N/A,#N/A,FALSE,"HOPSR-BASE FOR REPORT";#N/A,#N/A,FALSE,"GEN SERVICES";#N/A,#N/A,FALSE,"FINANCIAL";#N/A,#N/A,FALSE,"CONTRACT CURVES";#N/A,#N/A,FALSE,"JEG GRAPH";#N/A,#N/A,FALSE,"JEG GRAPH (2)"}</definedName>
    <definedName name="wrn.jegrpt22" localSheetId="37" hidden="1">{#N/A,#N/A,FALSE,"PJT STATUS RVW";#N/A,#N/A,FALSE,"MAPS CKLIST";#N/A,#N/A,FALSE,"HOPSR-BASE-IHOCS";#N/A,#N/A,FALSE,"HOPSR-BASE FOR REPORT";#N/A,#N/A,FALSE,"GEN SERVICES";#N/A,#N/A,FALSE,"FINANCIAL";#N/A,#N/A,FALSE,"CONTRACT CURVES";#N/A,#N/A,FALSE,"JEG GRAPH";#N/A,#N/A,FALSE,"JEG GRAPH (2)"}</definedName>
    <definedName name="wrn.jegrpt22" localSheetId="36" hidden="1">{#N/A,#N/A,FALSE,"PJT STATUS RVW";#N/A,#N/A,FALSE,"MAPS CKLIST";#N/A,#N/A,FALSE,"HOPSR-BASE-IHOCS";#N/A,#N/A,FALSE,"HOPSR-BASE FOR REPORT";#N/A,#N/A,FALSE,"GEN SERVICES";#N/A,#N/A,FALSE,"FINANCIAL";#N/A,#N/A,FALSE,"CONTRACT CURVES";#N/A,#N/A,FALSE,"JEG GRAPH";#N/A,#N/A,FALSE,"JEG GRAPH (2)"}</definedName>
    <definedName name="wrn.jegrpt22" localSheetId="31" hidden="1">{#N/A,#N/A,FALSE,"PJT STATUS RVW";#N/A,#N/A,FALSE,"MAPS CKLIST";#N/A,#N/A,FALSE,"HOPSR-BASE-IHOCS";#N/A,#N/A,FALSE,"HOPSR-BASE FOR REPORT";#N/A,#N/A,FALSE,"GEN SERVICES";#N/A,#N/A,FALSE,"FINANCIAL";#N/A,#N/A,FALSE,"CONTRACT CURVES";#N/A,#N/A,FALSE,"JEG GRAPH";#N/A,#N/A,FALSE,"JEG GRAPH (2)"}</definedName>
    <definedName name="wrn.jegrpt22" hidden="1">{#N/A,#N/A,FALSE,"PJT STATUS RVW";#N/A,#N/A,FALSE,"MAPS CKLIST";#N/A,#N/A,FALSE,"HOPSR-BASE-IHOCS";#N/A,#N/A,FALSE,"HOPSR-BASE FOR REPORT";#N/A,#N/A,FALSE,"GEN SERVICES";#N/A,#N/A,FALSE,"FINANCIAL";#N/A,#N/A,FALSE,"CONTRACT CURVES";#N/A,#N/A,FALSE,"JEG GRAPH";#N/A,#N/A,FALSE,"JEG GRAPH (2)"}</definedName>
    <definedName name="wrn.JMD." hidden="1">{"JMD Actual vs Budget",#N/A,FALSE,"P&amp;L Actual vs Budget";"JMD Actual vs LY",#N/A,FALSE,"P&amp;L Actual vs Last Year";"JMD OWC",#N/A,FALSE,"Op. Work. Cap.";"JMD CAPEX",#N/A,FALSE,"Cap. Expend.";"JMD LGO",#N/A,FALSE,"Liq. Gener. by Op"}</definedName>
    <definedName name="wrn.July._.Gold._.Inventory._.Movement." localSheetId="35" hidden="1">{#N/A,#N/A,FALSE,"BULINV94"}</definedName>
    <definedName name="wrn.July._.Gold._.Inventory._.Movement." localSheetId="37" hidden="1">{#N/A,#N/A,FALSE,"BULINV94"}</definedName>
    <definedName name="wrn.July._.Gold._.Inventory._.Movement." localSheetId="36" hidden="1">{#N/A,#N/A,FALSE,"BULINV94"}</definedName>
    <definedName name="wrn.July._.Gold._.Inventory._.Movement." localSheetId="33" hidden="1">{#N/A,#N/A,FALSE,"BULINV94"}</definedName>
    <definedName name="wrn.July._.Gold._.Inventory._.Movement." localSheetId="34" hidden="1">{#N/A,#N/A,FALSE,"BULINV94"}</definedName>
    <definedName name="wrn.July._.Gold._.Inventory._.Movement." localSheetId="31" hidden="1">{#N/A,#N/A,FALSE,"BULINV94"}</definedName>
    <definedName name="wrn.July._.Gold._.Inventory._.Movement." hidden="1">{#N/A,#N/A,FALSE,"BULINV94"}</definedName>
    <definedName name="wrn.junk" localSheetId="3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37"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36"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3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34"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3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2" localSheetId="3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37"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36"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3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34"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3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k.._.Qwik._.Incremental." localSheetId="35" hidden="1">{#N/A,#N/A,TRUE,"Title Page, DevPlan";#N/A,#N/A,TRUE,"Project Summary";#N/A,#N/A,TRUE,"Incremental Cash Flow";#N/A,#N/A,TRUE,"Overview, Incremental";#N/A,#N/A,TRUE,"Metal, Incremental";#N/A,#N/A,TRUE,"Mine Plan, Incremental";#N/A,#N/A,TRUE,"Metal by Mine, Incremental";#N/A,#N/A,TRUE,"CapitalEx, Summary";#N/A,#N/A,TRUE,"Statistics";#N/A,#N/A,TRUE,"Incremental, Inputs";#N/A,#N/A,TRUE,"Project Summary, Overall";#N/A,#N/A,TRUE,"Summary, Sharing"}</definedName>
    <definedName name="wrn.k.._.Qwik._.Incremental." localSheetId="37" hidden="1">{#N/A,#N/A,TRUE,"Title Page, DevPlan";#N/A,#N/A,TRUE,"Project Summary";#N/A,#N/A,TRUE,"Incremental Cash Flow";#N/A,#N/A,TRUE,"Overview, Incremental";#N/A,#N/A,TRUE,"Metal, Incremental";#N/A,#N/A,TRUE,"Mine Plan, Incremental";#N/A,#N/A,TRUE,"Metal by Mine, Incremental";#N/A,#N/A,TRUE,"CapitalEx, Summary";#N/A,#N/A,TRUE,"Statistics";#N/A,#N/A,TRUE,"Incremental, Inputs";#N/A,#N/A,TRUE,"Project Summary, Overall";#N/A,#N/A,TRUE,"Summary, Sharing"}</definedName>
    <definedName name="wrn.k.._.Qwik._.Incremental." localSheetId="36" hidden="1">{#N/A,#N/A,TRUE,"Title Page, DevPlan";#N/A,#N/A,TRUE,"Project Summary";#N/A,#N/A,TRUE,"Incremental Cash Flow";#N/A,#N/A,TRUE,"Overview, Incremental";#N/A,#N/A,TRUE,"Metal, Incremental";#N/A,#N/A,TRUE,"Mine Plan, Incremental";#N/A,#N/A,TRUE,"Metal by Mine, Incremental";#N/A,#N/A,TRUE,"CapitalEx, Summary";#N/A,#N/A,TRUE,"Statistics";#N/A,#N/A,TRUE,"Incremental, Inputs";#N/A,#N/A,TRUE,"Project Summary, Overall";#N/A,#N/A,TRUE,"Summary, Sharing"}</definedName>
    <definedName name="wrn.k.._.Qwik._.Incremental." localSheetId="33" hidden="1">{#N/A,#N/A,TRUE,"Title Page, DevPlan";#N/A,#N/A,TRUE,"Project Summary";#N/A,#N/A,TRUE,"Incremental Cash Flow";#N/A,#N/A,TRUE,"Overview, Incremental";#N/A,#N/A,TRUE,"Metal, Incremental";#N/A,#N/A,TRUE,"Mine Plan, Incremental";#N/A,#N/A,TRUE,"Metal by Mine, Incremental";#N/A,#N/A,TRUE,"CapitalEx, Summary";#N/A,#N/A,TRUE,"Statistics";#N/A,#N/A,TRUE,"Incremental, Inputs";#N/A,#N/A,TRUE,"Project Summary, Overall";#N/A,#N/A,TRUE,"Summary, Sharing"}</definedName>
    <definedName name="wrn.k.._.Qwik._.Incremental." localSheetId="34" hidden="1">{#N/A,#N/A,TRUE,"Title Page, DevPlan";#N/A,#N/A,TRUE,"Project Summary";#N/A,#N/A,TRUE,"Incremental Cash Flow";#N/A,#N/A,TRUE,"Overview, Incremental";#N/A,#N/A,TRUE,"Metal, Incremental";#N/A,#N/A,TRUE,"Mine Plan, Incremental";#N/A,#N/A,TRUE,"Metal by Mine, Incremental";#N/A,#N/A,TRUE,"CapitalEx, Summary";#N/A,#N/A,TRUE,"Statistics";#N/A,#N/A,TRUE,"Incremental, Inputs";#N/A,#N/A,TRUE,"Project Summary, Overall";#N/A,#N/A,TRUE,"Summary, Sharing"}</definedName>
    <definedName name="wrn.k.._.Qwik._.Incremental." localSheetId="31" hidden="1">{#N/A,#N/A,TRUE,"Title Page, DevPlan";#N/A,#N/A,TRUE,"Project Summary";#N/A,#N/A,TRUE,"Incremental Cash Flow";#N/A,#N/A,TRUE,"Overview, Incremental";#N/A,#N/A,TRUE,"Metal, Incremental";#N/A,#N/A,TRUE,"Mine Plan, Incremental";#N/A,#N/A,TRUE,"Metal by Mine, Incremental";#N/A,#N/A,TRUE,"CapitalEx, Summary";#N/A,#N/A,TRUE,"Statistics";#N/A,#N/A,TRUE,"Incremental, Inputs";#N/A,#N/A,TRUE,"Project Summary, Overall";#N/A,#N/A,TRUE,"Summary, Sharing"}</definedName>
    <definedName name="wrn.k.._.Qwik._.Incremental." hidden="1">{#N/A,#N/A,TRUE,"Title Page, DevPlan";#N/A,#N/A,TRUE,"Project Summary";#N/A,#N/A,TRUE,"Incremental Cash Flow";#N/A,#N/A,TRUE,"Overview, Incremental";#N/A,#N/A,TRUE,"Metal, Incremental";#N/A,#N/A,TRUE,"Mine Plan, Incremental";#N/A,#N/A,TRUE,"Metal by Mine, Incremental";#N/A,#N/A,TRUE,"CapitalEx, Summary";#N/A,#N/A,TRUE,"Statistics";#N/A,#N/A,TRUE,"Incremental, Inputs";#N/A,#N/A,TRUE,"Project Summary, Overall";#N/A,#N/A,TRUE,"Summary, Sharing"}</definedName>
    <definedName name="wrn.k.._.Qwik._.Recon." localSheetId="35" hidden="1">{#N/A,#N/A,FALSE,"Qwik 5 Year Summary";#N/A,#N/A,FALSE,"Reconciliation 3";#N/A,#N/A,FALSE,"Reconciliation";#N/A,#N/A,FALSE,"Reconciliation 2";#N/A,#N/A,FALSE,"Qtr Graphs"}</definedName>
    <definedName name="wrn.k.._.Qwik._.Recon." localSheetId="37" hidden="1">{#N/A,#N/A,FALSE,"Qwik 5 Year Summary";#N/A,#N/A,FALSE,"Reconciliation 3";#N/A,#N/A,FALSE,"Reconciliation";#N/A,#N/A,FALSE,"Reconciliation 2";#N/A,#N/A,FALSE,"Qtr Graphs"}</definedName>
    <definedName name="wrn.k.._.Qwik._.Recon." localSheetId="36" hidden="1">{#N/A,#N/A,FALSE,"Qwik 5 Year Summary";#N/A,#N/A,FALSE,"Reconciliation 3";#N/A,#N/A,FALSE,"Reconciliation";#N/A,#N/A,FALSE,"Reconciliation 2";#N/A,#N/A,FALSE,"Qtr Graphs"}</definedName>
    <definedName name="wrn.k.._.Qwik._.Recon." localSheetId="33" hidden="1">{#N/A,#N/A,FALSE,"Qwik 5 Year Summary";#N/A,#N/A,FALSE,"Reconciliation 3";#N/A,#N/A,FALSE,"Reconciliation";#N/A,#N/A,FALSE,"Reconciliation 2";#N/A,#N/A,FALSE,"Qtr Graphs"}</definedName>
    <definedName name="wrn.k.._.Qwik._.Recon." localSheetId="34" hidden="1">{#N/A,#N/A,FALSE,"Qwik 5 Year Summary";#N/A,#N/A,FALSE,"Reconciliation 3";#N/A,#N/A,FALSE,"Reconciliation";#N/A,#N/A,FALSE,"Reconciliation 2";#N/A,#N/A,FALSE,"Qtr Graphs"}</definedName>
    <definedName name="wrn.k.._.Qwik._.Recon." localSheetId="31" hidden="1">{#N/A,#N/A,FALSE,"Qwik 5 Year Summary";#N/A,#N/A,FALSE,"Reconciliation 3";#N/A,#N/A,FALSE,"Reconciliation";#N/A,#N/A,FALSE,"Reconciliation 2";#N/A,#N/A,FALSE,"Qtr Graphs"}</definedName>
    <definedName name="wrn.k.._.Qwik._.Recon." hidden="1">{#N/A,#N/A,FALSE,"Qwik 5 Year Summary";#N/A,#N/A,FALSE,"Reconciliation 3";#N/A,#N/A,FALSE,"Reconciliation";#N/A,#N/A,FALSE,"Reconciliation 2";#N/A,#N/A,FALSE,"Qtr Graphs"}</definedName>
    <definedName name="wrn.k.._.Total." localSheetId="35" hidden="1">{#N/A,#N/A,TRUE,"Cover";#N/A,#N/A,TRUE,"Model Schedules";#N/A,#N/A,TRUE,"Summary Rev";#N/A,#N/A,TRUE,"KPI I";#N/A,#N/A,TRUE,"KPI II";#N/A,#N/A,TRUE,"Recon Dir&amp;AfAlloc";#N/A,#N/A,TRUE,"Recon Dir&amp;AfAlloc Detail";#N/A,#N/A,TRUE,"Operating CostsR2, Direct";#N/A,#N/A,TRUE,"Operating CostsR2, AllMan";#N/A,#N/A,TRUE,"Operating CostsR2, AllFreight";#N/A,#N/A,TRUE,"Operating CostsR2, AllPower";#N/A,#N/A,TRUE,"Operating CostsR2, AllOther";#N/A,#N/A,TRUE,"Operating CostsR2, AllTotal";#N/A,#N/A,TRUE,"Operating CostsR2, After Alloc";#N/A,#N/A,TRUE,"Key Inputs";#N/A,#N/A,TRUE,"Surface Mine -- GRS Production";#N/A,#N/A,TRUE,"Surface Mine -- Pama";#N/A,#N/A,TRUE,"Surface Mine -- Maintenance";#N/A,#N/A,TRUE,"SM Main -- Trucks ";#N/A,#N/A,TRUE,"SM Main -- Shovels";#N/A,#N/A,TRUE,"SM Main -- Drills &amp; PitSupp";#N/A,#N/A,TRUE,"Underground";#N/A,#N/A,TRUE,"Mill";#N/A,#N/A,TRUE,"Oreflow";#N/A,#N/A,TRUE,"Lime";#N/A,#N/A,TRUE,"Energy Consumption";#N/A,#N/A,TRUE,"PJP Power Costs";#N/A,#N/A,TRUE,"Pangansari";#N/A,#N/A,TRUE,"ExtAff, Priv &amp; Admin Suppt";#N/A,#N/A,TRUE,"Other Adjustments";#N/A,#N/A,TRUE,"FFIJD Calculation";#N/A,#N/A,TRUE,"Stripping Calculation";#N/A,#N/A,TRUE,"Pit Equipment Inputs";#N/A,#N/A,TRUE,"Site Admin Costs";#N/A,#N/A,TRUE,"Operating Costs -- Labor &amp; Bal";#N/A,#N/A,TRUE,"Operating Costs, Materials";#N/A,#N/A,TRUE,"Mpwr Allocations";#N/A,#N/A,TRUE,"Mpwr Rates";#N/A,#N/A,TRUE,"Mpwr Indirect Rates";#N/A,#N/A,TRUE,"Mpwr -- Current";#N/A,#N/A,TRUE,"Mpwr -- Total";#N/A,#N/A,TRUE,"Mpwr -- D&amp;I";#N/A,#N/A,TRUE,"Mpwr -- D&amp;I Rates";#N/A,#N/A,TRUE,"Mpwr -- D&amp;I Costs";#N/A,#N/A,TRUE,"Mpwr -- I";#N/A,#N/A,TRUE,"Mpwr -- I Rates";#N/A,#N/A,TRUE,"Mpwr -- I Costs";#N/A,#N/A,TRUE,"Mpwr -- All I";#N/A,#N/A,TRUE,"Total Manpower Costs D only";#N/A,#N/A,TRUE,"Total Manpower Costs I only";#N/A,#N/A,TRUE,"Total Manpower Costs";#N/A,#N/A,TRUE,"Summary Cost Report";#N/A,#N/A,TRUE,"Haul Truck Overview";#N/A,#N/A,TRUE,"Shovel Overview";#N/A,#N/A,TRUE,"Mill &amp; Oreflow Overview";#N/A,#N/A,TRUE,"UG Overview";#N/A,#N/A,TRUE,"Power Overview"}</definedName>
    <definedName name="wrn.k.._.Total." localSheetId="37" hidden="1">{#N/A,#N/A,TRUE,"Cover";#N/A,#N/A,TRUE,"Model Schedules";#N/A,#N/A,TRUE,"Summary Rev";#N/A,#N/A,TRUE,"KPI I";#N/A,#N/A,TRUE,"KPI II";#N/A,#N/A,TRUE,"Recon Dir&amp;AfAlloc";#N/A,#N/A,TRUE,"Recon Dir&amp;AfAlloc Detail";#N/A,#N/A,TRUE,"Operating CostsR2, Direct";#N/A,#N/A,TRUE,"Operating CostsR2, AllMan";#N/A,#N/A,TRUE,"Operating CostsR2, AllFreight";#N/A,#N/A,TRUE,"Operating CostsR2, AllPower";#N/A,#N/A,TRUE,"Operating CostsR2, AllOther";#N/A,#N/A,TRUE,"Operating CostsR2, AllTotal";#N/A,#N/A,TRUE,"Operating CostsR2, After Alloc";#N/A,#N/A,TRUE,"Key Inputs";#N/A,#N/A,TRUE,"Surface Mine -- GRS Production";#N/A,#N/A,TRUE,"Surface Mine -- Pama";#N/A,#N/A,TRUE,"Surface Mine -- Maintenance";#N/A,#N/A,TRUE,"SM Main -- Trucks ";#N/A,#N/A,TRUE,"SM Main -- Shovels";#N/A,#N/A,TRUE,"SM Main -- Drills &amp; PitSupp";#N/A,#N/A,TRUE,"Underground";#N/A,#N/A,TRUE,"Mill";#N/A,#N/A,TRUE,"Oreflow";#N/A,#N/A,TRUE,"Lime";#N/A,#N/A,TRUE,"Energy Consumption";#N/A,#N/A,TRUE,"PJP Power Costs";#N/A,#N/A,TRUE,"Pangansari";#N/A,#N/A,TRUE,"ExtAff, Priv &amp; Admin Suppt";#N/A,#N/A,TRUE,"Other Adjustments";#N/A,#N/A,TRUE,"FFIJD Calculation";#N/A,#N/A,TRUE,"Stripping Calculation";#N/A,#N/A,TRUE,"Pit Equipment Inputs";#N/A,#N/A,TRUE,"Site Admin Costs";#N/A,#N/A,TRUE,"Operating Costs -- Labor &amp; Bal";#N/A,#N/A,TRUE,"Operating Costs, Materials";#N/A,#N/A,TRUE,"Mpwr Allocations";#N/A,#N/A,TRUE,"Mpwr Rates";#N/A,#N/A,TRUE,"Mpwr Indirect Rates";#N/A,#N/A,TRUE,"Mpwr -- Current";#N/A,#N/A,TRUE,"Mpwr -- Total";#N/A,#N/A,TRUE,"Mpwr -- D&amp;I";#N/A,#N/A,TRUE,"Mpwr -- D&amp;I Rates";#N/A,#N/A,TRUE,"Mpwr -- D&amp;I Costs";#N/A,#N/A,TRUE,"Mpwr -- I";#N/A,#N/A,TRUE,"Mpwr -- I Rates";#N/A,#N/A,TRUE,"Mpwr -- I Costs";#N/A,#N/A,TRUE,"Mpwr -- All I";#N/A,#N/A,TRUE,"Total Manpower Costs D only";#N/A,#N/A,TRUE,"Total Manpower Costs I only";#N/A,#N/A,TRUE,"Total Manpower Costs";#N/A,#N/A,TRUE,"Summary Cost Report";#N/A,#N/A,TRUE,"Haul Truck Overview";#N/A,#N/A,TRUE,"Shovel Overview";#N/A,#N/A,TRUE,"Mill &amp; Oreflow Overview";#N/A,#N/A,TRUE,"UG Overview";#N/A,#N/A,TRUE,"Power Overview"}</definedName>
    <definedName name="wrn.k.._.Total." localSheetId="36" hidden="1">{#N/A,#N/A,TRUE,"Cover";#N/A,#N/A,TRUE,"Model Schedules";#N/A,#N/A,TRUE,"Summary Rev";#N/A,#N/A,TRUE,"KPI I";#N/A,#N/A,TRUE,"KPI II";#N/A,#N/A,TRUE,"Recon Dir&amp;AfAlloc";#N/A,#N/A,TRUE,"Recon Dir&amp;AfAlloc Detail";#N/A,#N/A,TRUE,"Operating CostsR2, Direct";#N/A,#N/A,TRUE,"Operating CostsR2, AllMan";#N/A,#N/A,TRUE,"Operating CostsR2, AllFreight";#N/A,#N/A,TRUE,"Operating CostsR2, AllPower";#N/A,#N/A,TRUE,"Operating CostsR2, AllOther";#N/A,#N/A,TRUE,"Operating CostsR2, AllTotal";#N/A,#N/A,TRUE,"Operating CostsR2, After Alloc";#N/A,#N/A,TRUE,"Key Inputs";#N/A,#N/A,TRUE,"Surface Mine -- GRS Production";#N/A,#N/A,TRUE,"Surface Mine -- Pama";#N/A,#N/A,TRUE,"Surface Mine -- Maintenance";#N/A,#N/A,TRUE,"SM Main -- Trucks ";#N/A,#N/A,TRUE,"SM Main -- Shovels";#N/A,#N/A,TRUE,"SM Main -- Drills &amp; PitSupp";#N/A,#N/A,TRUE,"Underground";#N/A,#N/A,TRUE,"Mill";#N/A,#N/A,TRUE,"Oreflow";#N/A,#N/A,TRUE,"Lime";#N/A,#N/A,TRUE,"Energy Consumption";#N/A,#N/A,TRUE,"PJP Power Costs";#N/A,#N/A,TRUE,"Pangansari";#N/A,#N/A,TRUE,"ExtAff, Priv &amp; Admin Suppt";#N/A,#N/A,TRUE,"Other Adjustments";#N/A,#N/A,TRUE,"FFIJD Calculation";#N/A,#N/A,TRUE,"Stripping Calculation";#N/A,#N/A,TRUE,"Pit Equipment Inputs";#N/A,#N/A,TRUE,"Site Admin Costs";#N/A,#N/A,TRUE,"Operating Costs -- Labor &amp; Bal";#N/A,#N/A,TRUE,"Operating Costs, Materials";#N/A,#N/A,TRUE,"Mpwr Allocations";#N/A,#N/A,TRUE,"Mpwr Rates";#N/A,#N/A,TRUE,"Mpwr Indirect Rates";#N/A,#N/A,TRUE,"Mpwr -- Current";#N/A,#N/A,TRUE,"Mpwr -- Total";#N/A,#N/A,TRUE,"Mpwr -- D&amp;I";#N/A,#N/A,TRUE,"Mpwr -- D&amp;I Rates";#N/A,#N/A,TRUE,"Mpwr -- D&amp;I Costs";#N/A,#N/A,TRUE,"Mpwr -- I";#N/A,#N/A,TRUE,"Mpwr -- I Rates";#N/A,#N/A,TRUE,"Mpwr -- I Costs";#N/A,#N/A,TRUE,"Mpwr -- All I";#N/A,#N/A,TRUE,"Total Manpower Costs D only";#N/A,#N/A,TRUE,"Total Manpower Costs I only";#N/A,#N/A,TRUE,"Total Manpower Costs";#N/A,#N/A,TRUE,"Summary Cost Report";#N/A,#N/A,TRUE,"Haul Truck Overview";#N/A,#N/A,TRUE,"Shovel Overview";#N/A,#N/A,TRUE,"Mill &amp; Oreflow Overview";#N/A,#N/A,TRUE,"UG Overview";#N/A,#N/A,TRUE,"Power Overview"}</definedName>
    <definedName name="wrn.k.._.Total." localSheetId="33" hidden="1">{#N/A,#N/A,TRUE,"Cover";#N/A,#N/A,TRUE,"Model Schedules";#N/A,#N/A,TRUE,"Summary Rev";#N/A,#N/A,TRUE,"KPI I";#N/A,#N/A,TRUE,"KPI II";#N/A,#N/A,TRUE,"Recon Dir&amp;AfAlloc";#N/A,#N/A,TRUE,"Recon Dir&amp;AfAlloc Detail";#N/A,#N/A,TRUE,"Operating CostsR2, Direct";#N/A,#N/A,TRUE,"Operating CostsR2, AllMan";#N/A,#N/A,TRUE,"Operating CostsR2, AllFreight";#N/A,#N/A,TRUE,"Operating CostsR2, AllPower";#N/A,#N/A,TRUE,"Operating CostsR2, AllOther";#N/A,#N/A,TRUE,"Operating CostsR2, AllTotal";#N/A,#N/A,TRUE,"Operating CostsR2, After Alloc";#N/A,#N/A,TRUE,"Key Inputs";#N/A,#N/A,TRUE,"Surface Mine -- GRS Production";#N/A,#N/A,TRUE,"Surface Mine -- Pama";#N/A,#N/A,TRUE,"Surface Mine -- Maintenance";#N/A,#N/A,TRUE,"SM Main -- Trucks ";#N/A,#N/A,TRUE,"SM Main -- Shovels";#N/A,#N/A,TRUE,"SM Main -- Drills &amp; PitSupp";#N/A,#N/A,TRUE,"Underground";#N/A,#N/A,TRUE,"Mill";#N/A,#N/A,TRUE,"Oreflow";#N/A,#N/A,TRUE,"Lime";#N/A,#N/A,TRUE,"Energy Consumption";#N/A,#N/A,TRUE,"PJP Power Costs";#N/A,#N/A,TRUE,"Pangansari";#N/A,#N/A,TRUE,"ExtAff, Priv &amp; Admin Suppt";#N/A,#N/A,TRUE,"Other Adjustments";#N/A,#N/A,TRUE,"FFIJD Calculation";#N/A,#N/A,TRUE,"Stripping Calculation";#N/A,#N/A,TRUE,"Pit Equipment Inputs";#N/A,#N/A,TRUE,"Site Admin Costs";#N/A,#N/A,TRUE,"Operating Costs -- Labor &amp; Bal";#N/A,#N/A,TRUE,"Operating Costs, Materials";#N/A,#N/A,TRUE,"Mpwr Allocations";#N/A,#N/A,TRUE,"Mpwr Rates";#N/A,#N/A,TRUE,"Mpwr Indirect Rates";#N/A,#N/A,TRUE,"Mpwr -- Current";#N/A,#N/A,TRUE,"Mpwr -- Total";#N/A,#N/A,TRUE,"Mpwr -- D&amp;I";#N/A,#N/A,TRUE,"Mpwr -- D&amp;I Rates";#N/A,#N/A,TRUE,"Mpwr -- D&amp;I Costs";#N/A,#N/A,TRUE,"Mpwr -- I";#N/A,#N/A,TRUE,"Mpwr -- I Rates";#N/A,#N/A,TRUE,"Mpwr -- I Costs";#N/A,#N/A,TRUE,"Mpwr -- All I";#N/A,#N/A,TRUE,"Total Manpower Costs D only";#N/A,#N/A,TRUE,"Total Manpower Costs I only";#N/A,#N/A,TRUE,"Total Manpower Costs";#N/A,#N/A,TRUE,"Summary Cost Report";#N/A,#N/A,TRUE,"Haul Truck Overview";#N/A,#N/A,TRUE,"Shovel Overview";#N/A,#N/A,TRUE,"Mill &amp; Oreflow Overview";#N/A,#N/A,TRUE,"UG Overview";#N/A,#N/A,TRUE,"Power Overview"}</definedName>
    <definedName name="wrn.k.._.Total." localSheetId="34" hidden="1">{#N/A,#N/A,TRUE,"Cover";#N/A,#N/A,TRUE,"Model Schedules";#N/A,#N/A,TRUE,"Summary Rev";#N/A,#N/A,TRUE,"KPI I";#N/A,#N/A,TRUE,"KPI II";#N/A,#N/A,TRUE,"Recon Dir&amp;AfAlloc";#N/A,#N/A,TRUE,"Recon Dir&amp;AfAlloc Detail";#N/A,#N/A,TRUE,"Operating CostsR2, Direct";#N/A,#N/A,TRUE,"Operating CostsR2, AllMan";#N/A,#N/A,TRUE,"Operating CostsR2, AllFreight";#N/A,#N/A,TRUE,"Operating CostsR2, AllPower";#N/A,#N/A,TRUE,"Operating CostsR2, AllOther";#N/A,#N/A,TRUE,"Operating CostsR2, AllTotal";#N/A,#N/A,TRUE,"Operating CostsR2, After Alloc";#N/A,#N/A,TRUE,"Key Inputs";#N/A,#N/A,TRUE,"Surface Mine -- GRS Production";#N/A,#N/A,TRUE,"Surface Mine -- Pama";#N/A,#N/A,TRUE,"Surface Mine -- Maintenance";#N/A,#N/A,TRUE,"SM Main -- Trucks ";#N/A,#N/A,TRUE,"SM Main -- Shovels";#N/A,#N/A,TRUE,"SM Main -- Drills &amp; PitSupp";#N/A,#N/A,TRUE,"Underground";#N/A,#N/A,TRUE,"Mill";#N/A,#N/A,TRUE,"Oreflow";#N/A,#N/A,TRUE,"Lime";#N/A,#N/A,TRUE,"Energy Consumption";#N/A,#N/A,TRUE,"PJP Power Costs";#N/A,#N/A,TRUE,"Pangansari";#N/A,#N/A,TRUE,"ExtAff, Priv &amp; Admin Suppt";#N/A,#N/A,TRUE,"Other Adjustments";#N/A,#N/A,TRUE,"FFIJD Calculation";#N/A,#N/A,TRUE,"Stripping Calculation";#N/A,#N/A,TRUE,"Pit Equipment Inputs";#N/A,#N/A,TRUE,"Site Admin Costs";#N/A,#N/A,TRUE,"Operating Costs -- Labor &amp; Bal";#N/A,#N/A,TRUE,"Operating Costs, Materials";#N/A,#N/A,TRUE,"Mpwr Allocations";#N/A,#N/A,TRUE,"Mpwr Rates";#N/A,#N/A,TRUE,"Mpwr Indirect Rates";#N/A,#N/A,TRUE,"Mpwr -- Current";#N/A,#N/A,TRUE,"Mpwr -- Total";#N/A,#N/A,TRUE,"Mpwr -- D&amp;I";#N/A,#N/A,TRUE,"Mpwr -- D&amp;I Rates";#N/A,#N/A,TRUE,"Mpwr -- D&amp;I Costs";#N/A,#N/A,TRUE,"Mpwr -- I";#N/A,#N/A,TRUE,"Mpwr -- I Rates";#N/A,#N/A,TRUE,"Mpwr -- I Costs";#N/A,#N/A,TRUE,"Mpwr -- All I";#N/A,#N/A,TRUE,"Total Manpower Costs D only";#N/A,#N/A,TRUE,"Total Manpower Costs I only";#N/A,#N/A,TRUE,"Total Manpower Costs";#N/A,#N/A,TRUE,"Summary Cost Report";#N/A,#N/A,TRUE,"Haul Truck Overview";#N/A,#N/A,TRUE,"Shovel Overview";#N/A,#N/A,TRUE,"Mill &amp; Oreflow Overview";#N/A,#N/A,TRUE,"UG Overview";#N/A,#N/A,TRUE,"Power Overview"}</definedName>
    <definedName name="wrn.k.._.Total." localSheetId="31" hidden="1">{#N/A,#N/A,TRUE,"Cover";#N/A,#N/A,TRUE,"Model Schedules";#N/A,#N/A,TRUE,"Summary Rev";#N/A,#N/A,TRUE,"KPI I";#N/A,#N/A,TRUE,"KPI II";#N/A,#N/A,TRUE,"Recon Dir&amp;AfAlloc";#N/A,#N/A,TRUE,"Recon Dir&amp;AfAlloc Detail";#N/A,#N/A,TRUE,"Operating CostsR2, Direct";#N/A,#N/A,TRUE,"Operating CostsR2, AllMan";#N/A,#N/A,TRUE,"Operating CostsR2, AllFreight";#N/A,#N/A,TRUE,"Operating CostsR2, AllPower";#N/A,#N/A,TRUE,"Operating CostsR2, AllOther";#N/A,#N/A,TRUE,"Operating CostsR2, AllTotal";#N/A,#N/A,TRUE,"Operating CostsR2, After Alloc";#N/A,#N/A,TRUE,"Key Inputs";#N/A,#N/A,TRUE,"Surface Mine -- GRS Production";#N/A,#N/A,TRUE,"Surface Mine -- Pama";#N/A,#N/A,TRUE,"Surface Mine -- Maintenance";#N/A,#N/A,TRUE,"SM Main -- Trucks ";#N/A,#N/A,TRUE,"SM Main -- Shovels";#N/A,#N/A,TRUE,"SM Main -- Drills &amp; PitSupp";#N/A,#N/A,TRUE,"Underground";#N/A,#N/A,TRUE,"Mill";#N/A,#N/A,TRUE,"Oreflow";#N/A,#N/A,TRUE,"Lime";#N/A,#N/A,TRUE,"Energy Consumption";#N/A,#N/A,TRUE,"PJP Power Costs";#N/A,#N/A,TRUE,"Pangansari";#N/A,#N/A,TRUE,"ExtAff, Priv &amp; Admin Suppt";#N/A,#N/A,TRUE,"Other Adjustments";#N/A,#N/A,TRUE,"FFIJD Calculation";#N/A,#N/A,TRUE,"Stripping Calculation";#N/A,#N/A,TRUE,"Pit Equipment Inputs";#N/A,#N/A,TRUE,"Site Admin Costs";#N/A,#N/A,TRUE,"Operating Costs -- Labor &amp; Bal";#N/A,#N/A,TRUE,"Operating Costs, Materials";#N/A,#N/A,TRUE,"Mpwr Allocations";#N/A,#N/A,TRUE,"Mpwr Rates";#N/A,#N/A,TRUE,"Mpwr Indirect Rates";#N/A,#N/A,TRUE,"Mpwr -- Current";#N/A,#N/A,TRUE,"Mpwr -- Total";#N/A,#N/A,TRUE,"Mpwr -- D&amp;I";#N/A,#N/A,TRUE,"Mpwr -- D&amp;I Rates";#N/A,#N/A,TRUE,"Mpwr -- D&amp;I Costs";#N/A,#N/A,TRUE,"Mpwr -- I";#N/A,#N/A,TRUE,"Mpwr -- I Rates";#N/A,#N/A,TRUE,"Mpwr -- I Costs";#N/A,#N/A,TRUE,"Mpwr -- All I";#N/A,#N/A,TRUE,"Total Manpower Costs D only";#N/A,#N/A,TRUE,"Total Manpower Costs I only";#N/A,#N/A,TRUE,"Total Manpower Costs";#N/A,#N/A,TRUE,"Summary Cost Report";#N/A,#N/A,TRUE,"Haul Truck Overview";#N/A,#N/A,TRUE,"Shovel Overview";#N/A,#N/A,TRUE,"Mill &amp; Oreflow Overview";#N/A,#N/A,TRUE,"UG Overview";#N/A,#N/A,TRUE,"Power Overview"}</definedName>
    <definedName name="wrn.k.._.Total." hidden="1">{#N/A,#N/A,TRUE,"Cover";#N/A,#N/A,TRUE,"Model Schedules";#N/A,#N/A,TRUE,"Summary Rev";#N/A,#N/A,TRUE,"KPI I";#N/A,#N/A,TRUE,"KPI II";#N/A,#N/A,TRUE,"Recon Dir&amp;AfAlloc";#N/A,#N/A,TRUE,"Recon Dir&amp;AfAlloc Detail";#N/A,#N/A,TRUE,"Operating CostsR2, Direct";#N/A,#N/A,TRUE,"Operating CostsR2, AllMan";#N/A,#N/A,TRUE,"Operating CostsR2, AllFreight";#N/A,#N/A,TRUE,"Operating CostsR2, AllPower";#N/A,#N/A,TRUE,"Operating CostsR2, AllOther";#N/A,#N/A,TRUE,"Operating CostsR2, AllTotal";#N/A,#N/A,TRUE,"Operating CostsR2, After Alloc";#N/A,#N/A,TRUE,"Key Inputs";#N/A,#N/A,TRUE,"Surface Mine -- GRS Production";#N/A,#N/A,TRUE,"Surface Mine -- Pama";#N/A,#N/A,TRUE,"Surface Mine -- Maintenance";#N/A,#N/A,TRUE,"SM Main -- Trucks ";#N/A,#N/A,TRUE,"SM Main -- Shovels";#N/A,#N/A,TRUE,"SM Main -- Drills &amp; PitSupp";#N/A,#N/A,TRUE,"Underground";#N/A,#N/A,TRUE,"Mill";#N/A,#N/A,TRUE,"Oreflow";#N/A,#N/A,TRUE,"Lime";#N/A,#N/A,TRUE,"Energy Consumption";#N/A,#N/A,TRUE,"PJP Power Costs";#N/A,#N/A,TRUE,"Pangansari";#N/A,#N/A,TRUE,"ExtAff, Priv &amp; Admin Suppt";#N/A,#N/A,TRUE,"Other Adjustments";#N/A,#N/A,TRUE,"FFIJD Calculation";#N/A,#N/A,TRUE,"Stripping Calculation";#N/A,#N/A,TRUE,"Pit Equipment Inputs";#N/A,#N/A,TRUE,"Site Admin Costs";#N/A,#N/A,TRUE,"Operating Costs -- Labor &amp; Bal";#N/A,#N/A,TRUE,"Operating Costs, Materials";#N/A,#N/A,TRUE,"Mpwr Allocations";#N/A,#N/A,TRUE,"Mpwr Rates";#N/A,#N/A,TRUE,"Mpwr Indirect Rates";#N/A,#N/A,TRUE,"Mpwr -- Current";#N/A,#N/A,TRUE,"Mpwr -- Total";#N/A,#N/A,TRUE,"Mpwr -- D&amp;I";#N/A,#N/A,TRUE,"Mpwr -- D&amp;I Rates";#N/A,#N/A,TRUE,"Mpwr -- D&amp;I Costs";#N/A,#N/A,TRUE,"Mpwr -- I";#N/A,#N/A,TRUE,"Mpwr -- I Rates";#N/A,#N/A,TRUE,"Mpwr -- I Costs";#N/A,#N/A,TRUE,"Mpwr -- All I";#N/A,#N/A,TRUE,"Total Manpower Costs D only";#N/A,#N/A,TRUE,"Total Manpower Costs I only";#N/A,#N/A,TRUE,"Total Manpower Costs";#N/A,#N/A,TRUE,"Summary Cost Report";#N/A,#N/A,TRUE,"Haul Truck Overview";#N/A,#N/A,TRUE,"Shovel Overview";#N/A,#N/A,TRUE,"Mill &amp; Oreflow Overview";#N/A,#N/A,TRUE,"UG Overview";#N/A,#N/A,TRUE,"Power Overview"}</definedName>
    <definedName name="wrn.l.._.Qwik._.Project._.Summary." localSheetId="35" hidden="1">{#N/A,#N/A,TRUE,"Project Summary";#N/A,#N/A,TRUE,"Incremental Cash Flow";#N/A,#N/A,TRUE,"Overview, Incremental";#N/A,#N/A,TRUE,"Metal, Incremental";#N/A,#N/A,TRUE,"Mine Plan, Incremental";#N/A,#N/A,TRUE,"Metal by Mine, Incremental";#N/A,#N/A,TRUE,"CapitalEx, Summary";#N/A,#N/A,TRUE,"Statistics";#N/A,#N/A,TRUE,"Incremental, Inputs";#N/A,#N/A,TRUE,"Project Summary";#N/A,#N/A,TRUE,"Project Summary, Overall";#N/A,#N/A,TRUE,"Summary, Sharing";#N/A,#N/A,TRUE,"Incremental Cash Flow";#N/A,#N/A,TRUE,"Overview, Incremental";#N/A,#N/A,TRUE,"Mine Plan, Incremental";#N/A,#N/A,TRUE,"Metal, Incremental";#N/A,#N/A,TRUE,"Metal by Mine, Incremental"}</definedName>
    <definedName name="wrn.l.._.Qwik._.Project._.Summary." localSheetId="37" hidden="1">{#N/A,#N/A,TRUE,"Project Summary";#N/A,#N/A,TRUE,"Incremental Cash Flow";#N/A,#N/A,TRUE,"Overview, Incremental";#N/A,#N/A,TRUE,"Metal, Incremental";#N/A,#N/A,TRUE,"Mine Plan, Incremental";#N/A,#N/A,TRUE,"Metal by Mine, Incremental";#N/A,#N/A,TRUE,"CapitalEx, Summary";#N/A,#N/A,TRUE,"Statistics";#N/A,#N/A,TRUE,"Incremental, Inputs";#N/A,#N/A,TRUE,"Project Summary";#N/A,#N/A,TRUE,"Project Summary, Overall";#N/A,#N/A,TRUE,"Summary, Sharing";#N/A,#N/A,TRUE,"Incremental Cash Flow";#N/A,#N/A,TRUE,"Overview, Incremental";#N/A,#N/A,TRUE,"Mine Plan, Incremental";#N/A,#N/A,TRUE,"Metal, Incremental";#N/A,#N/A,TRUE,"Metal by Mine, Incremental"}</definedName>
    <definedName name="wrn.l.._.Qwik._.Project._.Summary." localSheetId="36" hidden="1">{#N/A,#N/A,TRUE,"Project Summary";#N/A,#N/A,TRUE,"Incremental Cash Flow";#N/A,#N/A,TRUE,"Overview, Incremental";#N/A,#N/A,TRUE,"Metal, Incremental";#N/A,#N/A,TRUE,"Mine Plan, Incremental";#N/A,#N/A,TRUE,"Metal by Mine, Incremental";#N/A,#N/A,TRUE,"CapitalEx, Summary";#N/A,#N/A,TRUE,"Statistics";#N/A,#N/A,TRUE,"Incremental, Inputs";#N/A,#N/A,TRUE,"Project Summary";#N/A,#N/A,TRUE,"Project Summary, Overall";#N/A,#N/A,TRUE,"Summary, Sharing";#N/A,#N/A,TRUE,"Incremental Cash Flow";#N/A,#N/A,TRUE,"Overview, Incremental";#N/A,#N/A,TRUE,"Mine Plan, Incremental";#N/A,#N/A,TRUE,"Metal, Incremental";#N/A,#N/A,TRUE,"Metal by Mine, Incremental"}</definedName>
    <definedName name="wrn.l.._.Qwik._.Project._.Summary." localSheetId="33" hidden="1">{#N/A,#N/A,TRUE,"Project Summary";#N/A,#N/A,TRUE,"Incremental Cash Flow";#N/A,#N/A,TRUE,"Overview, Incremental";#N/A,#N/A,TRUE,"Metal, Incremental";#N/A,#N/A,TRUE,"Mine Plan, Incremental";#N/A,#N/A,TRUE,"Metal by Mine, Incremental";#N/A,#N/A,TRUE,"CapitalEx, Summary";#N/A,#N/A,TRUE,"Statistics";#N/A,#N/A,TRUE,"Incremental, Inputs";#N/A,#N/A,TRUE,"Project Summary";#N/A,#N/A,TRUE,"Project Summary, Overall";#N/A,#N/A,TRUE,"Summary, Sharing";#N/A,#N/A,TRUE,"Incremental Cash Flow";#N/A,#N/A,TRUE,"Overview, Incremental";#N/A,#N/A,TRUE,"Mine Plan, Incremental";#N/A,#N/A,TRUE,"Metal, Incremental";#N/A,#N/A,TRUE,"Metal by Mine, Incremental"}</definedName>
    <definedName name="wrn.l.._.Qwik._.Project._.Summary." localSheetId="34" hidden="1">{#N/A,#N/A,TRUE,"Project Summary";#N/A,#N/A,TRUE,"Incremental Cash Flow";#N/A,#N/A,TRUE,"Overview, Incremental";#N/A,#N/A,TRUE,"Metal, Incremental";#N/A,#N/A,TRUE,"Mine Plan, Incremental";#N/A,#N/A,TRUE,"Metal by Mine, Incremental";#N/A,#N/A,TRUE,"CapitalEx, Summary";#N/A,#N/A,TRUE,"Statistics";#N/A,#N/A,TRUE,"Incremental, Inputs";#N/A,#N/A,TRUE,"Project Summary";#N/A,#N/A,TRUE,"Project Summary, Overall";#N/A,#N/A,TRUE,"Summary, Sharing";#N/A,#N/A,TRUE,"Incremental Cash Flow";#N/A,#N/A,TRUE,"Overview, Incremental";#N/A,#N/A,TRUE,"Mine Plan, Incremental";#N/A,#N/A,TRUE,"Metal, Incremental";#N/A,#N/A,TRUE,"Metal by Mine, Incremental"}</definedName>
    <definedName name="wrn.l.._.Qwik._.Project._.Summary." localSheetId="31" hidden="1">{#N/A,#N/A,TRUE,"Project Summary";#N/A,#N/A,TRUE,"Incremental Cash Flow";#N/A,#N/A,TRUE,"Overview, Incremental";#N/A,#N/A,TRUE,"Metal, Incremental";#N/A,#N/A,TRUE,"Mine Plan, Incremental";#N/A,#N/A,TRUE,"Metal by Mine, Incremental";#N/A,#N/A,TRUE,"CapitalEx, Summary";#N/A,#N/A,TRUE,"Statistics";#N/A,#N/A,TRUE,"Incremental, Inputs";#N/A,#N/A,TRUE,"Project Summary";#N/A,#N/A,TRUE,"Project Summary, Overall";#N/A,#N/A,TRUE,"Summary, Sharing";#N/A,#N/A,TRUE,"Incremental Cash Flow";#N/A,#N/A,TRUE,"Overview, Incremental";#N/A,#N/A,TRUE,"Mine Plan, Incremental";#N/A,#N/A,TRUE,"Metal, Incremental";#N/A,#N/A,TRUE,"Metal by Mine, Incremental"}</definedName>
    <definedName name="wrn.l.._.Qwik._.Project._.Summary." hidden="1">{#N/A,#N/A,TRUE,"Project Summary";#N/A,#N/A,TRUE,"Incremental Cash Flow";#N/A,#N/A,TRUE,"Overview, Incremental";#N/A,#N/A,TRUE,"Metal, Incremental";#N/A,#N/A,TRUE,"Mine Plan, Incremental";#N/A,#N/A,TRUE,"Metal by Mine, Incremental";#N/A,#N/A,TRUE,"CapitalEx, Summary";#N/A,#N/A,TRUE,"Statistics";#N/A,#N/A,TRUE,"Incremental, Inputs";#N/A,#N/A,TRUE,"Project Summary";#N/A,#N/A,TRUE,"Project Summary, Overall";#N/A,#N/A,TRUE,"Summary, Sharing";#N/A,#N/A,TRUE,"Incremental Cash Flow";#N/A,#N/A,TRUE,"Overview, Incremental";#N/A,#N/A,TRUE,"Mine Plan, Incremental";#N/A,#N/A,TRUE,"Metal, Incremental";#N/A,#N/A,TRUE,"Metal by Mine, Incremental"}</definedName>
    <definedName name="wrn.LDT." localSheetId="35"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LDT." localSheetId="37"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LDT." localSheetId="36"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LDT." localSheetId="33"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LDT." localSheetId="34"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LDT." localSheetId="31"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LDT."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LHDCAMION." localSheetId="35" hidden="1">{"desarrollo",#N/A,FALSE,"LHD Camión";"eqdllo",#N/A,FALSE,"LHD Camión";"eqprod",#N/A,FALSE,"LHD Camión";"Resumen",#N/A,FALSE,"LHD Camión"}</definedName>
    <definedName name="wrn.LHDCAMION." localSheetId="37" hidden="1">{"desarrollo",#N/A,FALSE,"LHD Camión";"eqdllo",#N/A,FALSE,"LHD Camión";"eqprod",#N/A,FALSE,"LHD Camión";"Resumen",#N/A,FALSE,"LHD Camión"}</definedName>
    <definedName name="wrn.LHDCAMION." localSheetId="36" hidden="1">{"desarrollo",#N/A,FALSE,"LHD Camión";"eqdllo",#N/A,FALSE,"LHD Camión";"eqprod",#N/A,FALSE,"LHD Camión";"Resumen",#N/A,FALSE,"LHD Camión"}</definedName>
    <definedName name="wrn.LHDCAMION." localSheetId="33" hidden="1">{"desarrollo",#N/A,FALSE,"LHD Camión";"eqdllo",#N/A,FALSE,"LHD Camión";"eqprod",#N/A,FALSE,"LHD Camión";"Resumen",#N/A,FALSE,"LHD Camión"}</definedName>
    <definedName name="wrn.LHDCAMION." localSheetId="34" hidden="1">{"desarrollo",#N/A,FALSE,"LHD Camión";"eqdllo",#N/A,FALSE,"LHD Camión";"eqprod",#N/A,FALSE,"LHD Camión";"Resumen",#N/A,FALSE,"LHD Camión"}</definedName>
    <definedName name="wrn.LHDCAMION." localSheetId="31"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35" hidden="1">{#N/A,#N/A,FALSE,"Lista Eq.yMaq."}</definedName>
    <definedName name="wrn.Lista._.Eq.yMaq.." localSheetId="37" hidden="1">{#N/A,#N/A,FALSE,"Lista Eq.yMaq."}</definedName>
    <definedName name="wrn.Lista._.Eq.yMaq.." localSheetId="36" hidden="1">{#N/A,#N/A,FALSE,"Lista Eq.yMaq."}</definedName>
    <definedName name="wrn.Lista._.Eq.yMaq.." localSheetId="33" hidden="1">{#N/A,#N/A,FALSE,"Lista Eq.yMaq."}</definedName>
    <definedName name="wrn.Lista._.Eq.yMaq.." localSheetId="34" hidden="1">{#N/A,#N/A,FALSE,"Lista Eq.yMaq."}</definedName>
    <definedName name="wrn.Lista._.Eq.yMaq.." localSheetId="31" hidden="1">{#N/A,#N/A,FALSE,"Lista Eq.yMaq."}</definedName>
    <definedName name="wrn.Lista._.Eq.yMaq.." hidden="1">{#N/A,#N/A,FALSE,"Lista Eq.yMaq."}</definedName>
    <definedName name="wrn.LISTADO." localSheetId="35" hidden="1">{"Práctica","Práctica",FALSE,"Práctica"}</definedName>
    <definedName name="wrn.LISTADO." localSheetId="37" hidden="1">{"Práctica","Práctica",FALSE,"Práctica"}</definedName>
    <definedName name="wrn.LISTADO." localSheetId="36" hidden="1">{"Práctica","Práctica",FALSE,"Práctica"}</definedName>
    <definedName name="wrn.LISTADO." localSheetId="33" hidden="1">{"Práctica","Práctica",FALSE,"Práctica"}</definedName>
    <definedName name="wrn.LISTADO." localSheetId="34" hidden="1">{"Práctica","Práctica",FALSE,"Práctica"}</definedName>
    <definedName name="wrn.LISTADO." localSheetId="31" hidden="1">{"Práctica","Práctica",FALSE,"Práctica"}</definedName>
    <definedName name="wrn.LISTADO." hidden="1">{"Práctica","Práctica",FALSE,"Práctica"}</definedName>
    <definedName name="wrn.LISTE_CONSO." localSheetId="35" hidden="1">{#N/A,#N/A,FALSE,"PageGarde";#N/A,#N/A,FALSE,"Notes";#N/A,#N/A,FALSE,"LCE"}</definedName>
    <definedName name="wrn.LISTE_CONSO." localSheetId="37" hidden="1">{#N/A,#N/A,FALSE,"PageGarde";#N/A,#N/A,FALSE,"Notes";#N/A,#N/A,FALSE,"LCE"}</definedName>
    <definedName name="wrn.LISTE_CONSO." localSheetId="36" hidden="1">{#N/A,#N/A,FALSE,"PageGarde";#N/A,#N/A,FALSE,"Notes";#N/A,#N/A,FALSE,"LCE"}</definedName>
    <definedName name="wrn.LISTE_CONSO." localSheetId="33" hidden="1">{#N/A,#N/A,FALSE,"PageGarde";#N/A,#N/A,FALSE,"Notes";#N/A,#N/A,FALSE,"LCE"}</definedName>
    <definedName name="wrn.LISTE_CONSO." localSheetId="34" hidden="1">{#N/A,#N/A,FALSE,"PageGarde";#N/A,#N/A,FALSE,"Notes";#N/A,#N/A,FALSE,"LCE"}</definedName>
    <definedName name="wrn.LISTE_CONSO." localSheetId="31" hidden="1">{#N/A,#N/A,FALSE,"PageGarde";#N/A,#N/A,FALSE,"Notes";#N/A,#N/A,FALSE,"LCE"}</definedName>
    <definedName name="wrn.LISTE_CONSO." hidden="1">{#N/A,#N/A,FALSE,"PageGarde";#N/A,#N/A,FALSE,"Notes";#N/A,#N/A,FALSE,"LCE"}</definedName>
    <definedName name="wrn.LOCAL._.CURRENCY." localSheetId="35" hidden="1">{#N/A,#N/A,FALSE,"OAS";#N/A,#N/A,FALSE,"OBG";#N/A,#N/A,FALSE,"OCZ";#N/A,#N/A,FALSE,"OFR";#N/A,#N/A,FALSE,"OGR";#N/A,#N/A,FALSE,"OGY";#N/A,#N/A,FALSE,"OHY ";#N/A,#N/A,FALSE,"OLX";#N/A,#N/A,FALSE,"ONL";#N/A,#N/A,FALSE,"OPO";#N/A,#N/A,FALSE,"OPL";#N/A,#N/A,FALSE,"OSK";#N/A,#N/A,FALSE,"OSP";#N/A,#N/A,FALSE,"OSZ";#N/A,#N/A,FALSE,"OTU";#N/A,#N/A,FALSE,"OUK"}</definedName>
    <definedName name="wrn.LOCAL._.CURRENCY." localSheetId="37" hidden="1">{#N/A,#N/A,FALSE,"OAS";#N/A,#N/A,FALSE,"OBG";#N/A,#N/A,FALSE,"OCZ";#N/A,#N/A,FALSE,"OFR";#N/A,#N/A,FALSE,"OGR";#N/A,#N/A,FALSE,"OGY";#N/A,#N/A,FALSE,"OHY ";#N/A,#N/A,FALSE,"OLX";#N/A,#N/A,FALSE,"ONL";#N/A,#N/A,FALSE,"OPO";#N/A,#N/A,FALSE,"OPL";#N/A,#N/A,FALSE,"OSK";#N/A,#N/A,FALSE,"OSP";#N/A,#N/A,FALSE,"OSZ";#N/A,#N/A,FALSE,"OTU";#N/A,#N/A,FALSE,"OUK"}</definedName>
    <definedName name="wrn.LOCAL._.CURRENCY." localSheetId="32" hidden="1">{#N/A,#N/A,FALSE,"OAS";#N/A,#N/A,FALSE,"OBG";#N/A,#N/A,FALSE,"OCZ";#N/A,#N/A,FALSE,"OFR";#N/A,#N/A,FALSE,"OGR";#N/A,#N/A,FALSE,"OGY";#N/A,#N/A,FALSE,"OHY ";#N/A,#N/A,FALSE,"OLX";#N/A,#N/A,FALSE,"ONL";#N/A,#N/A,FALSE,"OPO";#N/A,#N/A,FALSE,"OPL";#N/A,#N/A,FALSE,"OSK";#N/A,#N/A,FALSE,"OSP";#N/A,#N/A,FALSE,"OSZ";#N/A,#N/A,FALSE,"OTU";#N/A,#N/A,FALSE,"OUK"}</definedName>
    <definedName name="wrn.LOCAL._.CURRENCY." localSheetId="21" hidden="1">{#N/A,#N/A,FALSE,"OAS";#N/A,#N/A,FALSE,"OBG";#N/A,#N/A,FALSE,"OCZ";#N/A,#N/A,FALSE,"OFR";#N/A,#N/A,FALSE,"OGR";#N/A,#N/A,FALSE,"OGY";#N/A,#N/A,FALSE,"OHY ";#N/A,#N/A,FALSE,"OLX";#N/A,#N/A,FALSE,"ONL";#N/A,#N/A,FALSE,"OPO";#N/A,#N/A,FALSE,"OPL";#N/A,#N/A,FALSE,"OSK";#N/A,#N/A,FALSE,"OSP";#N/A,#N/A,FALSE,"OSZ";#N/A,#N/A,FALSE,"OTU";#N/A,#N/A,FALSE,"OUK"}</definedName>
    <definedName name="wrn.LOCAL._.CURRENCY." localSheetId="36" hidden="1">{#N/A,#N/A,FALSE,"OAS";#N/A,#N/A,FALSE,"OBG";#N/A,#N/A,FALSE,"OCZ";#N/A,#N/A,FALSE,"OFR";#N/A,#N/A,FALSE,"OGR";#N/A,#N/A,FALSE,"OGY";#N/A,#N/A,FALSE,"OHY ";#N/A,#N/A,FALSE,"OLX";#N/A,#N/A,FALSE,"ONL";#N/A,#N/A,FALSE,"OPO";#N/A,#N/A,FALSE,"OPL";#N/A,#N/A,FALSE,"OSK";#N/A,#N/A,FALSE,"OSP";#N/A,#N/A,FALSE,"OSZ";#N/A,#N/A,FALSE,"OTU";#N/A,#N/A,FALSE,"OUK"}</definedName>
    <definedName name="wrn.LOCAL._.CURRENCY." localSheetId="33" hidden="1">{#N/A,#N/A,FALSE,"OAS";#N/A,#N/A,FALSE,"OBG";#N/A,#N/A,FALSE,"OCZ";#N/A,#N/A,FALSE,"OFR";#N/A,#N/A,FALSE,"OGR";#N/A,#N/A,FALSE,"OGY";#N/A,#N/A,FALSE,"OHY ";#N/A,#N/A,FALSE,"OLX";#N/A,#N/A,FALSE,"ONL";#N/A,#N/A,FALSE,"OPO";#N/A,#N/A,FALSE,"OPL";#N/A,#N/A,FALSE,"OSK";#N/A,#N/A,FALSE,"OSP";#N/A,#N/A,FALSE,"OSZ";#N/A,#N/A,FALSE,"OTU";#N/A,#N/A,FALSE,"OUK"}</definedName>
    <definedName name="wrn.LOCAL._.CURRENCY." localSheetId="34" hidden="1">{#N/A,#N/A,FALSE,"OAS";#N/A,#N/A,FALSE,"OBG";#N/A,#N/A,FALSE,"OCZ";#N/A,#N/A,FALSE,"OFR";#N/A,#N/A,FALSE,"OGR";#N/A,#N/A,FALSE,"OGY";#N/A,#N/A,FALSE,"OHY ";#N/A,#N/A,FALSE,"OLX";#N/A,#N/A,FALSE,"ONL";#N/A,#N/A,FALSE,"OPO";#N/A,#N/A,FALSE,"OPL";#N/A,#N/A,FALSE,"OSK";#N/A,#N/A,FALSE,"OSP";#N/A,#N/A,FALSE,"OSZ";#N/A,#N/A,FALSE,"OTU";#N/A,#N/A,FALSE,"OUK"}</definedName>
    <definedName name="wrn.LOCAL._.CURRENCY." localSheetId="31" hidden="1">{#N/A,#N/A,FALSE,"OAS";#N/A,#N/A,FALSE,"OBG";#N/A,#N/A,FALSE,"OCZ";#N/A,#N/A,FALSE,"OFR";#N/A,#N/A,FALSE,"OGR";#N/A,#N/A,FALSE,"OGY";#N/A,#N/A,FALSE,"OHY ";#N/A,#N/A,FALSE,"OLX";#N/A,#N/A,FALSE,"ONL";#N/A,#N/A,FALSE,"OPO";#N/A,#N/A,FALSE,"OPL";#N/A,#N/A,FALSE,"OSK";#N/A,#N/A,FALSE,"OSP";#N/A,#N/A,FALSE,"OSZ";#N/A,#N/A,FALSE,"OTU";#N/A,#N/A,FALSE,"OUK"}</definedName>
    <definedName name="wrn.LOCAL._.CURRENCY." hidden="1">{#N/A,#N/A,FALSE,"OAS";#N/A,#N/A,FALSE,"OBG";#N/A,#N/A,FALSE,"OCZ";#N/A,#N/A,FALSE,"OFR";#N/A,#N/A,FALSE,"OGR";#N/A,#N/A,FALSE,"OGY";#N/A,#N/A,FALSE,"OHY ";#N/A,#N/A,FALSE,"OLX";#N/A,#N/A,FALSE,"ONL";#N/A,#N/A,FALSE,"OPO";#N/A,#N/A,FALSE,"OPL";#N/A,#N/A,FALSE,"OSK";#N/A,#N/A,FALSE,"OSP";#N/A,#N/A,FALSE,"OSZ";#N/A,#N/A,FALSE,"OTU";#N/A,#N/A,FALSE,"OUK"}</definedName>
    <definedName name="wrn.LOCAL._.CURRENCY1" localSheetId="35" hidden="1">{#N/A,#N/A,FALSE,"OAS";#N/A,#N/A,FALSE,"OBG";#N/A,#N/A,FALSE,"OCZ";#N/A,#N/A,FALSE,"OFR";#N/A,#N/A,FALSE,"OGR";#N/A,#N/A,FALSE,"OGY";#N/A,#N/A,FALSE,"OHY ";#N/A,#N/A,FALSE,"OLX";#N/A,#N/A,FALSE,"ONL";#N/A,#N/A,FALSE,"OPO";#N/A,#N/A,FALSE,"OPL";#N/A,#N/A,FALSE,"OSK";#N/A,#N/A,FALSE,"OSP";#N/A,#N/A,FALSE,"OSZ";#N/A,#N/A,FALSE,"OTU";#N/A,#N/A,FALSE,"OUK"}</definedName>
    <definedName name="wrn.LOCAL._.CURRENCY1" localSheetId="37" hidden="1">{#N/A,#N/A,FALSE,"OAS";#N/A,#N/A,FALSE,"OBG";#N/A,#N/A,FALSE,"OCZ";#N/A,#N/A,FALSE,"OFR";#N/A,#N/A,FALSE,"OGR";#N/A,#N/A,FALSE,"OGY";#N/A,#N/A,FALSE,"OHY ";#N/A,#N/A,FALSE,"OLX";#N/A,#N/A,FALSE,"ONL";#N/A,#N/A,FALSE,"OPO";#N/A,#N/A,FALSE,"OPL";#N/A,#N/A,FALSE,"OSK";#N/A,#N/A,FALSE,"OSP";#N/A,#N/A,FALSE,"OSZ";#N/A,#N/A,FALSE,"OTU";#N/A,#N/A,FALSE,"OUK"}</definedName>
    <definedName name="wrn.LOCAL._.CURRENCY1" localSheetId="32" hidden="1">{#N/A,#N/A,FALSE,"OAS";#N/A,#N/A,FALSE,"OBG";#N/A,#N/A,FALSE,"OCZ";#N/A,#N/A,FALSE,"OFR";#N/A,#N/A,FALSE,"OGR";#N/A,#N/A,FALSE,"OGY";#N/A,#N/A,FALSE,"OHY ";#N/A,#N/A,FALSE,"OLX";#N/A,#N/A,FALSE,"ONL";#N/A,#N/A,FALSE,"OPO";#N/A,#N/A,FALSE,"OPL";#N/A,#N/A,FALSE,"OSK";#N/A,#N/A,FALSE,"OSP";#N/A,#N/A,FALSE,"OSZ";#N/A,#N/A,FALSE,"OTU";#N/A,#N/A,FALSE,"OUK"}</definedName>
    <definedName name="wrn.LOCAL._.CURRENCY1" localSheetId="21" hidden="1">{#N/A,#N/A,FALSE,"OAS";#N/A,#N/A,FALSE,"OBG";#N/A,#N/A,FALSE,"OCZ";#N/A,#N/A,FALSE,"OFR";#N/A,#N/A,FALSE,"OGR";#N/A,#N/A,FALSE,"OGY";#N/A,#N/A,FALSE,"OHY ";#N/A,#N/A,FALSE,"OLX";#N/A,#N/A,FALSE,"ONL";#N/A,#N/A,FALSE,"OPO";#N/A,#N/A,FALSE,"OPL";#N/A,#N/A,FALSE,"OSK";#N/A,#N/A,FALSE,"OSP";#N/A,#N/A,FALSE,"OSZ";#N/A,#N/A,FALSE,"OTU";#N/A,#N/A,FALSE,"OUK"}</definedName>
    <definedName name="wrn.LOCAL._.CURRENCY1" localSheetId="36" hidden="1">{#N/A,#N/A,FALSE,"OAS";#N/A,#N/A,FALSE,"OBG";#N/A,#N/A,FALSE,"OCZ";#N/A,#N/A,FALSE,"OFR";#N/A,#N/A,FALSE,"OGR";#N/A,#N/A,FALSE,"OGY";#N/A,#N/A,FALSE,"OHY ";#N/A,#N/A,FALSE,"OLX";#N/A,#N/A,FALSE,"ONL";#N/A,#N/A,FALSE,"OPO";#N/A,#N/A,FALSE,"OPL";#N/A,#N/A,FALSE,"OSK";#N/A,#N/A,FALSE,"OSP";#N/A,#N/A,FALSE,"OSZ";#N/A,#N/A,FALSE,"OTU";#N/A,#N/A,FALSE,"OUK"}</definedName>
    <definedName name="wrn.LOCAL._.CURRENCY1" localSheetId="33" hidden="1">{#N/A,#N/A,FALSE,"OAS";#N/A,#N/A,FALSE,"OBG";#N/A,#N/A,FALSE,"OCZ";#N/A,#N/A,FALSE,"OFR";#N/A,#N/A,FALSE,"OGR";#N/A,#N/A,FALSE,"OGY";#N/A,#N/A,FALSE,"OHY ";#N/A,#N/A,FALSE,"OLX";#N/A,#N/A,FALSE,"ONL";#N/A,#N/A,FALSE,"OPO";#N/A,#N/A,FALSE,"OPL";#N/A,#N/A,FALSE,"OSK";#N/A,#N/A,FALSE,"OSP";#N/A,#N/A,FALSE,"OSZ";#N/A,#N/A,FALSE,"OTU";#N/A,#N/A,FALSE,"OUK"}</definedName>
    <definedName name="wrn.LOCAL._.CURRENCY1" localSheetId="34" hidden="1">{#N/A,#N/A,FALSE,"OAS";#N/A,#N/A,FALSE,"OBG";#N/A,#N/A,FALSE,"OCZ";#N/A,#N/A,FALSE,"OFR";#N/A,#N/A,FALSE,"OGR";#N/A,#N/A,FALSE,"OGY";#N/A,#N/A,FALSE,"OHY ";#N/A,#N/A,FALSE,"OLX";#N/A,#N/A,FALSE,"ONL";#N/A,#N/A,FALSE,"OPO";#N/A,#N/A,FALSE,"OPL";#N/A,#N/A,FALSE,"OSK";#N/A,#N/A,FALSE,"OSP";#N/A,#N/A,FALSE,"OSZ";#N/A,#N/A,FALSE,"OTU";#N/A,#N/A,FALSE,"OUK"}</definedName>
    <definedName name="wrn.LOCAL._.CURRENCY1" localSheetId="31" hidden="1">{#N/A,#N/A,FALSE,"OAS";#N/A,#N/A,FALSE,"OBG";#N/A,#N/A,FALSE,"OCZ";#N/A,#N/A,FALSE,"OFR";#N/A,#N/A,FALSE,"OGR";#N/A,#N/A,FALSE,"OGY";#N/A,#N/A,FALSE,"OHY ";#N/A,#N/A,FALSE,"OLX";#N/A,#N/A,FALSE,"ONL";#N/A,#N/A,FALSE,"OPO";#N/A,#N/A,FALSE,"OPL";#N/A,#N/A,FALSE,"OSK";#N/A,#N/A,FALSE,"OSP";#N/A,#N/A,FALSE,"OSZ";#N/A,#N/A,FALSE,"OTU";#N/A,#N/A,FALSE,"OUK"}</definedName>
    <definedName name="wrn.LOCAL._.CURRENCY1" hidden="1">{#N/A,#N/A,FALSE,"OAS";#N/A,#N/A,FALSE,"OBG";#N/A,#N/A,FALSE,"OCZ";#N/A,#N/A,FALSE,"OFR";#N/A,#N/A,FALSE,"OGR";#N/A,#N/A,FALSE,"OGY";#N/A,#N/A,FALSE,"OHY ";#N/A,#N/A,FALSE,"OLX";#N/A,#N/A,FALSE,"ONL";#N/A,#N/A,FALSE,"OPO";#N/A,#N/A,FALSE,"OPL";#N/A,#N/A,FALSE,"OSK";#N/A,#N/A,FALSE,"OSP";#N/A,#N/A,FALSE,"OSZ";#N/A,#N/A,FALSE,"OTU";#N/A,#N/A,FALSE,"OUK"}</definedName>
    <definedName name="wrn.LPU._.MG." localSheetId="35" hidden="1">{"MG-2002-F1",#N/A,FALSE,"PPU-Telemig";"MG-2002-F2",#N/A,FALSE,"PPU-Telemig";"MG-2002-F3",#N/A,FALSE,"PPU-Telemig";"MG-2002-F4",#N/A,FALSE,"PPU-Telemig";"MG-2003-F1",#N/A,FALSE,"PPU-Telemig";"MG-2004-F1",#N/A,FALSE,"PPU-Telemig"}</definedName>
    <definedName name="wrn.LPU._.MG." localSheetId="37" hidden="1">{"MG-2002-F1",#N/A,FALSE,"PPU-Telemig";"MG-2002-F2",#N/A,FALSE,"PPU-Telemig";"MG-2002-F3",#N/A,FALSE,"PPU-Telemig";"MG-2002-F4",#N/A,FALSE,"PPU-Telemig";"MG-2003-F1",#N/A,FALSE,"PPU-Telemig";"MG-2004-F1",#N/A,FALSE,"PPU-Telemig"}</definedName>
    <definedName name="wrn.LPU._.MG." localSheetId="36" hidden="1">{"MG-2002-F1",#N/A,FALSE,"PPU-Telemig";"MG-2002-F2",#N/A,FALSE,"PPU-Telemig";"MG-2002-F3",#N/A,FALSE,"PPU-Telemig";"MG-2002-F4",#N/A,FALSE,"PPU-Telemig";"MG-2003-F1",#N/A,FALSE,"PPU-Telemig";"MG-2004-F1",#N/A,FALSE,"PPU-Telemig"}</definedName>
    <definedName name="wrn.LPU._.MG." localSheetId="33" hidden="1">{"MG-2002-F1",#N/A,FALSE,"PPU-Telemig";"MG-2002-F2",#N/A,FALSE,"PPU-Telemig";"MG-2002-F3",#N/A,FALSE,"PPU-Telemig";"MG-2002-F4",#N/A,FALSE,"PPU-Telemig";"MG-2003-F1",#N/A,FALSE,"PPU-Telemig";"MG-2004-F1",#N/A,FALSE,"PPU-Telemig"}</definedName>
    <definedName name="wrn.LPU._.MG." localSheetId="34" hidden="1">{"MG-2002-F1",#N/A,FALSE,"PPU-Telemig";"MG-2002-F2",#N/A,FALSE,"PPU-Telemig";"MG-2002-F3",#N/A,FALSE,"PPU-Telemig";"MG-2002-F4",#N/A,FALSE,"PPU-Telemig";"MG-2003-F1",#N/A,FALSE,"PPU-Telemig";"MG-2004-F1",#N/A,FALSE,"PPU-Telemig"}</definedName>
    <definedName name="wrn.LPU._.MG." localSheetId="31"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_.Qwik._.Package." localSheetId="35" hidden="1">{#N/A,#N/A,TRUE,"Title Page, Project";#N/A,#N/A,TRUE,"Project Summary";#N/A,#N/A,TRUE,"Qwik Incremental Check";#N/A,#N/A,TRUE,"Metal, Incremental";#N/A,#N/A,TRUE,"Mine Plan, Incremental";#N/A,#N/A,TRUE,"Metal by Mine, Incremental";#N/A,#N/A,TRUE,"Overview, Base";#N/A,#N/A,TRUE,"Metal, Base";#N/A,#N/A,TRUE,"Mine Plan, Base";#N/A,#N/A,TRUE,"Mine Plan, Base per day";#N/A,#N/A,TRUE,"Metal by Mine, Base";#N/A,#N/A,TRUE,"Overview, Base PLUS";#N/A,#N/A,TRUE,"Metal, Base PLUS";#N/A,#N/A,TRUE,"Mine Plan, Base PLUS";#N/A,#N/A,TRUE,"Mine Plan, Base PLUS per day";#N/A,#N/A,TRUE,"Metal by Mine, Base PLUS";#N/A,#N/A,TRUE,"Case Checks"}</definedName>
    <definedName name="wrn.m.._.Qwik._.Package." localSheetId="37" hidden="1">{#N/A,#N/A,TRUE,"Title Page, Project";#N/A,#N/A,TRUE,"Project Summary";#N/A,#N/A,TRUE,"Qwik Incremental Check";#N/A,#N/A,TRUE,"Metal, Incremental";#N/A,#N/A,TRUE,"Mine Plan, Incremental";#N/A,#N/A,TRUE,"Metal by Mine, Incremental";#N/A,#N/A,TRUE,"Overview, Base";#N/A,#N/A,TRUE,"Metal, Base";#N/A,#N/A,TRUE,"Mine Plan, Base";#N/A,#N/A,TRUE,"Mine Plan, Base per day";#N/A,#N/A,TRUE,"Metal by Mine, Base";#N/A,#N/A,TRUE,"Overview, Base PLUS";#N/A,#N/A,TRUE,"Metal, Base PLUS";#N/A,#N/A,TRUE,"Mine Plan, Base PLUS";#N/A,#N/A,TRUE,"Mine Plan, Base PLUS per day";#N/A,#N/A,TRUE,"Metal by Mine, Base PLUS";#N/A,#N/A,TRUE,"Case Checks"}</definedName>
    <definedName name="wrn.m.._.Qwik._.Package." localSheetId="36" hidden="1">{#N/A,#N/A,TRUE,"Title Page, Project";#N/A,#N/A,TRUE,"Project Summary";#N/A,#N/A,TRUE,"Qwik Incremental Check";#N/A,#N/A,TRUE,"Metal, Incremental";#N/A,#N/A,TRUE,"Mine Plan, Incremental";#N/A,#N/A,TRUE,"Metal by Mine, Incremental";#N/A,#N/A,TRUE,"Overview, Base";#N/A,#N/A,TRUE,"Metal, Base";#N/A,#N/A,TRUE,"Mine Plan, Base";#N/A,#N/A,TRUE,"Mine Plan, Base per day";#N/A,#N/A,TRUE,"Metal by Mine, Base";#N/A,#N/A,TRUE,"Overview, Base PLUS";#N/A,#N/A,TRUE,"Metal, Base PLUS";#N/A,#N/A,TRUE,"Mine Plan, Base PLUS";#N/A,#N/A,TRUE,"Mine Plan, Base PLUS per day";#N/A,#N/A,TRUE,"Metal by Mine, Base PLUS";#N/A,#N/A,TRUE,"Case Checks"}</definedName>
    <definedName name="wrn.m.._.Qwik._.Package." localSheetId="33" hidden="1">{#N/A,#N/A,TRUE,"Title Page, Project";#N/A,#N/A,TRUE,"Project Summary";#N/A,#N/A,TRUE,"Qwik Incremental Check";#N/A,#N/A,TRUE,"Metal, Incremental";#N/A,#N/A,TRUE,"Mine Plan, Incremental";#N/A,#N/A,TRUE,"Metal by Mine, Incremental";#N/A,#N/A,TRUE,"Overview, Base";#N/A,#N/A,TRUE,"Metal, Base";#N/A,#N/A,TRUE,"Mine Plan, Base";#N/A,#N/A,TRUE,"Mine Plan, Base per day";#N/A,#N/A,TRUE,"Metal by Mine, Base";#N/A,#N/A,TRUE,"Overview, Base PLUS";#N/A,#N/A,TRUE,"Metal, Base PLUS";#N/A,#N/A,TRUE,"Mine Plan, Base PLUS";#N/A,#N/A,TRUE,"Mine Plan, Base PLUS per day";#N/A,#N/A,TRUE,"Metal by Mine, Base PLUS";#N/A,#N/A,TRUE,"Case Checks"}</definedName>
    <definedName name="wrn.m.._.Qwik._.Package." localSheetId="34" hidden="1">{#N/A,#N/A,TRUE,"Title Page, Project";#N/A,#N/A,TRUE,"Project Summary";#N/A,#N/A,TRUE,"Qwik Incremental Check";#N/A,#N/A,TRUE,"Metal, Incremental";#N/A,#N/A,TRUE,"Mine Plan, Incremental";#N/A,#N/A,TRUE,"Metal by Mine, Incremental";#N/A,#N/A,TRUE,"Overview, Base";#N/A,#N/A,TRUE,"Metal, Base";#N/A,#N/A,TRUE,"Mine Plan, Base";#N/A,#N/A,TRUE,"Mine Plan, Base per day";#N/A,#N/A,TRUE,"Metal by Mine, Base";#N/A,#N/A,TRUE,"Overview, Base PLUS";#N/A,#N/A,TRUE,"Metal, Base PLUS";#N/A,#N/A,TRUE,"Mine Plan, Base PLUS";#N/A,#N/A,TRUE,"Mine Plan, Base PLUS per day";#N/A,#N/A,TRUE,"Metal by Mine, Base PLUS";#N/A,#N/A,TRUE,"Case Checks"}</definedName>
    <definedName name="wrn.m.._.Qwik._.Package." localSheetId="31" hidden="1">{#N/A,#N/A,TRUE,"Title Page, Project";#N/A,#N/A,TRUE,"Project Summary";#N/A,#N/A,TRUE,"Qwik Incremental Check";#N/A,#N/A,TRUE,"Metal, Incremental";#N/A,#N/A,TRUE,"Mine Plan, Incremental";#N/A,#N/A,TRUE,"Metal by Mine, Incremental";#N/A,#N/A,TRUE,"Overview, Base";#N/A,#N/A,TRUE,"Metal, Base";#N/A,#N/A,TRUE,"Mine Plan, Base";#N/A,#N/A,TRUE,"Mine Plan, Base per day";#N/A,#N/A,TRUE,"Metal by Mine, Base";#N/A,#N/A,TRUE,"Overview, Base PLUS";#N/A,#N/A,TRUE,"Metal, Base PLUS";#N/A,#N/A,TRUE,"Mine Plan, Base PLUS";#N/A,#N/A,TRUE,"Mine Plan, Base PLUS per day";#N/A,#N/A,TRUE,"Metal by Mine, Base PLUS";#N/A,#N/A,TRUE,"Case Checks"}</definedName>
    <definedName name="wrn.m.._.Qwik._.Package." hidden="1">{#N/A,#N/A,TRUE,"Title Page, Project";#N/A,#N/A,TRUE,"Project Summary";#N/A,#N/A,TRUE,"Qwik Incremental Check";#N/A,#N/A,TRUE,"Metal, Incremental";#N/A,#N/A,TRUE,"Mine Plan, Incremental";#N/A,#N/A,TRUE,"Metal by Mine, Incremental";#N/A,#N/A,TRUE,"Overview, Base";#N/A,#N/A,TRUE,"Metal, Base";#N/A,#N/A,TRUE,"Mine Plan, Base";#N/A,#N/A,TRUE,"Mine Plan, Base per day";#N/A,#N/A,TRUE,"Metal by Mine, Base";#N/A,#N/A,TRUE,"Overview, Base PLUS";#N/A,#N/A,TRUE,"Metal, Base PLUS";#N/A,#N/A,TRUE,"Mine Plan, Base PLUS";#N/A,#N/A,TRUE,"Mine Plan, Base PLUS per day";#N/A,#N/A,TRUE,"Metal by Mine, Base PLUS";#N/A,#N/A,TRUE,"Case Checks"}</definedName>
    <definedName name="wrn.Main_Stats." localSheetId="35" hidden="1">{"JVSumm_Report",#N/A,FALSE,"JV Summ";"Newman_Report",#N/A,FALSE,"Output - 7";"Yandi_Report",#N/A,FALSE,"Output - 8"}</definedName>
    <definedName name="wrn.Main_Stats." localSheetId="37" hidden="1">{"JVSumm_Report",#N/A,FALSE,"JV Summ";"Newman_Report",#N/A,FALSE,"Output - 7";"Yandi_Report",#N/A,FALSE,"Output - 8"}</definedName>
    <definedName name="wrn.Main_Stats." localSheetId="36" hidden="1">{"JVSumm_Report",#N/A,FALSE,"JV Summ";"Newman_Report",#N/A,FALSE,"Output - 7";"Yandi_Report",#N/A,FALSE,"Output - 8"}</definedName>
    <definedName name="wrn.Main_Stats." localSheetId="33" hidden="1">{"JVSumm_Report",#N/A,FALSE,"JV Summ";"Newman_Report",#N/A,FALSE,"Output - 7";"Yandi_Report",#N/A,FALSE,"Output - 8"}</definedName>
    <definedName name="wrn.Main_Stats." localSheetId="34" hidden="1">{"JVSumm_Report",#N/A,FALSE,"JV Summ";"Newman_Report",#N/A,FALSE,"Output - 7";"Yandi_Report",#N/A,FALSE,"Output - 8"}</definedName>
    <definedName name="wrn.Main_Stats." localSheetId="31" hidden="1">{"JVSumm_Report",#N/A,FALSE,"JV Summ";"Newman_Report",#N/A,FALSE,"Output - 7";"Yandi_Report",#N/A,FALSE,"Output - 8"}</definedName>
    <definedName name="wrn.Main_Stats." hidden="1">{"JVSumm_Report",#N/A,FALSE,"JV Summ";"Newman_Report",#N/A,FALSE,"Output - 7";"Yandi_Report",#N/A,FALSE,"Output - 8"}</definedName>
    <definedName name="wrn.MAINTENANCE." localSheetId="35" hidden="1">{#N/A,#N/A,FALSE,"MAINTENANCE"}</definedName>
    <definedName name="wrn.MAINTENANCE." localSheetId="37" hidden="1">{#N/A,#N/A,FALSE,"MAINTENANCE"}</definedName>
    <definedName name="wrn.MAINTENANCE." localSheetId="32" hidden="1">{#N/A,#N/A,FALSE,"MAINTENANCE"}</definedName>
    <definedName name="wrn.MAINTENANCE." localSheetId="21" hidden="1">{#N/A,#N/A,FALSE,"MAINTENANCE"}</definedName>
    <definedName name="wrn.MAINTENANCE." localSheetId="36" hidden="1">{#N/A,#N/A,FALSE,"MAINTENANCE"}</definedName>
    <definedName name="wrn.MAINTENANCE." localSheetId="33" hidden="1">{#N/A,#N/A,FALSE,"MAINTENANCE"}</definedName>
    <definedName name="wrn.MAINTENANCE." localSheetId="34" hidden="1">{#N/A,#N/A,FALSE,"MAINTENANCE"}</definedName>
    <definedName name="wrn.MAINTENANCE." localSheetId="31" hidden="1">{#N/A,#N/A,FALSE,"MAINTENANCE"}</definedName>
    <definedName name="wrn.MAINTENANCE." hidden="1">{#N/A,#N/A,FALSE,"MAINTENANCE"}</definedName>
    <definedName name="wrn.manager." localSheetId="35"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 localSheetId="37"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 localSheetId="36"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 localSheetId="33"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 localSheetId="34"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 localSheetId="31"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_1" localSheetId="35"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_1" localSheetId="37"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_1" localSheetId="36"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_1" localSheetId="33"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_1" localSheetId="34"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_1" localSheetId="31"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_1" hidden="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POWER." localSheetId="35" hidden="1">{"ADMIN",#N/A,FALSE,"DETAILS";"MINE",#N/A,FALSE,"DETAILS";"MILL",#N/A,FALSE,"DETAILS";"MAINT",#N/A,FALSE,"DETAILS";"PROJECTS",#N/A,FALSE,"DETAILS"}</definedName>
    <definedName name="wrn.MANPOWER." localSheetId="37" hidden="1">{"ADMIN",#N/A,FALSE,"DETAILS";"MINE",#N/A,FALSE,"DETAILS";"MILL",#N/A,FALSE,"DETAILS";"MAINT",#N/A,FALSE,"DETAILS";"PROJECTS",#N/A,FALSE,"DETAILS"}</definedName>
    <definedName name="wrn.MANPOWER." localSheetId="36" hidden="1">{"ADMIN",#N/A,FALSE,"DETAILS";"MINE",#N/A,FALSE,"DETAILS";"MILL",#N/A,FALSE,"DETAILS";"MAINT",#N/A,FALSE,"DETAILS";"PROJECTS",#N/A,FALSE,"DETAILS"}</definedName>
    <definedName name="wrn.MANPOWER." localSheetId="33" hidden="1">{"ADMIN",#N/A,FALSE,"DETAILS";"MINE",#N/A,FALSE,"DETAILS";"MILL",#N/A,FALSE,"DETAILS";"MAINT",#N/A,FALSE,"DETAILS";"PROJECTS",#N/A,FALSE,"DETAILS"}</definedName>
    <definedName name="wrn.MANPOWER." localSheetId="34" hidden="1">{"ADMIN",#N/A,FALSE,"DETAILS";"MINE",#N/A,FALSE,"DETAILS";"MILL",#N/A,FALSE,"DETAILS";"MAINT",#N/A,FALSE,"DETAILS";"PROJECTS",#N/A,FALSE,"DETAILS"}</definedName>
    <definedName name="wrn.MANPOWER." localSheetId="31" hidden="1">{"ADMIN",#N/A,FALSE,"DETAILS";"MINE",#N/A,FALSE,"DETAILS";"MILL",#N/A,FALSE,"DETAILS";"MAINT",#N/A,FALSE,"DETAILS";"PROJECTS",#N/A,FALSE,"DETAILS"}</definedName>
    <definedName name="wrn.MANPOWER." hidden="1">{"ADMIN",#N/A,FALSE,"DETAILS";"MINE",#N/A,FALSE,"DETAILS";"MILL",#N/A,FALSE,"DETAILS";"MAINT",#N/A,FALSE,"DETAILS";"PROJECTS",#N/A,FALSE,"DETAILS"}</definedName>
    <definedName name="wrn.Manpower._.Details." localSheetId="35"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37"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3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3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34"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3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ch._.99._.Report." localSheetId="35" hidden="1">{#N/A,#N/A,FALSE,"Extension Title";#N/A,#N/A,FALSE,"Extensions Main";#N/A,#N/A,FALSE,"Christchurst";#N/A,#N/A,FALSE,"Larkfield Extension";#N/A,#N/A,FALSE,"Taunton";#N/A,#N/A,FALSE,"Farlington";#N/A,#N/A,FALSE,"Sidney Street";#N/A,#N/A,FALSE,"Tamworth";#N/A,#N/A,FALSE,"New Build Main"}</definedName>
    <definedName name="wrn.March._.99._.Report." localSheetId="37" hidden="1">{#N/A,#N/A,FALSE,"Extension Title";#N/A,#N/A,FALSE,"Extensions Main";#N/A,#N/A,FALSE,"Christchurst";#N/A,#N/A,FALSE,"Larkfield Extension";#N/A,#N/A,FALSE,"Taunton";#N/A,#N/A,FALSE,"Farlington";#N/A,#N/A,FALSE,"Sidney Street";#N/A,#N/A,FALSE,"Tamworth";#N/A,#N/A,FALSE,"New Build Main"}</definedName>
    <definedName name="wrn.March._.99._.Report." localSheetId="32" hidden="1">{#N/A,#N/A,FALSE,"Extension Title";#N/A,#N/A,FALSE,"Extensions Main";#N/A,#N/A,FALSE,"Christchurst";#N/A,#N/A,FALSE,"Larkfield Extension";#N/A,#N/A,FALSE,"Taunton";#N/A,#N/A,FALSE,"Farlington";#N/A,#N/A,FALSE,"Sidney Street";#N/A,#N/A,FALSE,"Tamworth";#N/A,#N/A,FALSE,"New Build Main"}</definedName>
    <definedName name="wrn.March._.99._.Report." localSheetId="21" hidden="1">{#N/A,#N/A,FALSE,"Extension Title";#N/A,#N/A,FALSE,"Extensions Main";#N/A,#N/A,FALSE,"Christchurst";#N/A,#N/A,FALSE,"Larkfield Extension";#N/A,#N/A,FALSE,"Taunton";#N/A,#N/A,FALSE,"Farlington";#N/A,#N/A,FALSE,"Sidney Street";#N/A,#N/A,FALSE,"Tamworth";#N/A,#N/A,FALSE,"New Build Main"}</definedName>
    <definedName name="wrn.March._.99._.Report." localSheetId="36" hidden="1">{#N/A,#N/A,FALSE,"Extension Title";#N/A,#N/A,FALSE,"Extensions Main";#N/A,#N/A,FALSE,"Christchurst";#N/A,#N/A,FALSE,"Larkfield Extension";#N/A,#N/A,FALSE,"Taunton";#N/A,#N/A,FALSE,"Farlington";#N/A,#N/A,FALSE,"Sidney Street";#N/A,#N/A,FALSE,"Tamworth";#N/A,#N/A,FALSE,"New Build Main"}</definedName>
    <definedName name="wrn.March._.99._.Report." localSheetId="33" hidden="1">{#N/A,#N/A,FALSE,"Extension Title";#N/A,#N/A,FALSE,"Extensions Main";#N/A,#N/A,FALSE,"Christchurst";#N/A,#N/A,FALSE,"Larkfield Extension";#N/A,#N/A,FALSE,"Taunton";#N/A,#N/A,FALSE,"Farlington";#N/A,#N/A,FALSE,"Sidney Street";#N/A,#N/A,FALSE,"Tamworth";#N/A,#N/A,FALSE,"New Build Main"}</definedName>
    <definedName name="wrn.March._.99._.Report." localSheetId="34" hidden="1">{#N/A,#N/A,FALSE,"Extension Title";#N/A,#N/A,FALSE,"Extensions Main";#N/A,#N/A,FALSE,"Christchurst";#N/A,#N/A,FALSE,"Larkfield Extension";#N/A,#N/A,FALSE,"Taunton";#N/A,#N/A,FALSE,"Farlington";#N/A,#N/A,FALSE,"Sidney Street";#N/A,#N/A,FALSE,"Tamworth";#N/A,#N/A,FALSE,"New Build Main"}</definedName>
    <definedName name="wrn.March._.99._.Report." localSheetId="31" hidden="1">{#N/A,#N/A,FALSE,"Extension Title";#N/A,#N/A,FALSE,"Extensions Main";#N/A,#N/A,FALSE,"Christchurst";#N/A,#N/A,FALSE,"Larkfield Extension";#N/A,#N/A,FALSE,"Taunton";#N/A,#N/A,FALSE,"Farlington";#N/A,#N/A,FALSE,"Sidney Street";#N/A,#N/A,FALSE,"Tamworth";#N/A,#N/A,FALSE,"New Build Main"}</definedName>
    <definedName name="wrn.March._.99._.Report." hidden="1">{#N/A,#N/A,FALSE,"Extension Title";#N/A,#N/A,FALSE,"Extensions Main";#N/A,#N/A,FALSE,"Christchurst";#N/A,#N/A,FALSE,"Larkfield Extension";#N/A,#N/A,FALSE,"Taunton";#N/A,#N/A,FALSE,"Farlington";#N/A,#N/A,FALSE,"Sidney Street";#N/A,#N/A,FALSE,"Tamworth";#N/A,#N/A,FALSE,"New Build Main"}</definedName>
    <definedName name="wrn.MARGIN." localSheetId="35" hidden="1">{#N/A,#N/A,FALSE,"VISTAF"}</definedName>
    <definedName name="wrn.MARGIN." localSheetId="37" hidden="1">{#N/A,#N/A,FALSE,"VISTAF"}</definedName>
    <definedName name="wrn.MARGIN." localSheetId="36" hidden="1">{#N/A,#N/A,FALSE,"VISTAF"}</definedName>
    <definedName name="wrn.MARGIN." localSheetId="33" hidden="1">{#N/A,#N/A,FALSE,"VISTAF"}</definedName>
    <definedName name="wrn.MARGIN." localSheetId="34" hidden="1">{#N/A,#N/A,FALSE,"VISTAF"}</definedName>
    <definedName name="wrn.MARGIN." localSheetId="31" hidden="1">{#N/A,#N/A,FALSE,"VISTAF"}</definedName>
    <definedName name="wrn.MARGIN." hidden="1">{#N/A,#N/A,FALSE,"VISTAF"}</definedName>
    <definedName name="wrn.May._.21." localSheetId="30"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localSheetId="29"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echanical." localSheetId="35" hidden="1">{#N/A,#N/A,FALSE,"Conveyor 1";#N/A,#N/A,FALSE,"Conveyor 2"}</definedName>
    <definedName name="wrn.Mechanical." localSheetId="37" hidden="1">{#N/A,#N/A,FALSE,"Conveyor 1";#N/A,#N/A,FALSE,"Conveyor 2"}</definedName>
    <definedName name="wrn.Mechanical." localSheetId="36" hidden="1">{#N/A,#N/A,FALSE,"Conveyor 1";#N/A,#N/A,FALSE,"Conveyor 2"}</definedName>
    <definedName name="wrn.Mechanical." localSheetId="33" hidden="1">{#N/A,#N/A,FALSE,"Conveyor 1";#N/A,#N/A,FALSE,"Conveyor 2"}</definedName>
    <definedName name="wrn.Mechanical." localSheetId="34" hidden="1">{#N/A,#N/A,FALSE,"Conveyor 1";#N/A,#N/A,FALSE,"Conveyor 2"}</definedName>
    <definedName name="wrn.Mechanical." localSheetId="31" hidden="1">{#N/A,#N/A,FALSE,"Conveyor 1";#N/A,#N/A,FALSE,"Conveyor 2"}</definedName>
    <definedName name="wrn.Mechanical." hidden="1">{#N/A,#N/A,FALSE,"Conveyor 1";#N/A,#N/A,FALSE,"Conveyor 2"}</definedName>
    <definedName name="wrn.MechanicalAvailability." localSheetId="35" hidden="1">{"MechanicalAvailability",#N/A,FALSE,"EH4000 Repair Costs"}</definedName>
    <definedName name="wrn.MechanicalAvailability." localSheetId="37" hidden="1">{"MechanicalAvailability",#N/A,FALSE,"EH4000 Repair Costs"}</definedName>
    <definedName name="wrn.MechanicalAvailability." localSheetId="36" hidden="1">{"MechanicalAvailability",#N/A,FALSE,"EH4000 Repair Costs"}</definedName>
    <definedName name="wrn.MechanicalAvailability." localSheetId="33" hidden="1">{"MechanicalAvailability",#N/A,FALSE,"EH4000 Repair Costs"}</definedName>
    <definedName name="wrn.MechanicalAvailability." localSheetId="34" hidden="1">{"MechanicalAvailability",#N/A,FALSE,"EH4000 Repair Costs"}</definedName>
    <definedName name="wrn.MechanicalAvailability." localSheetId="31" hidden="1">{"MechanicalAvailability",#N/A,FALSE,"EH4000 Repair Costs"}</definedName>
    <definedName name="wrn.MechanicalAvailability." hidden="1">{"MechanicalAvailability",#N/A,FALSE,"EH4000 Repair Costs"}</definedName>
    <definedName name="wrn.MEGA._.MODULE._.INDIRECTS." localSheetId="35" hidden="1">{"MEGA_INDIR_BACKUP",#N/A,FALSE,"MEGA_INDIRECTS";"MEGA_INDIR_SUMMARY",#N/A,FALSE,"MEGA_INDIRECTS"}</definedName>
    <definedName name="wrn.MEGA._.MODULE._.INDIRECTS." localSheetId="37" hidden="1">{"MEGA_INDIR_BACKUP",#N/A,FALSE,"MEGA_INDIRECTS";"MEGA_INDIR_SUMMARY",#N/A,FALSE,"MEGA_INDIRECTS"}</definedName>
    <definedName name="wrn.MEGA._.MODULE._.INDIRECTS." localSheetId="36" hidden="1">{"MEGA_INDIR_BACKUP",#N/A,FALSE,"MEGA_INDIRECTS";"MEGA_INDIR_SUMMARY",#N/A,FALSE,"MEGA_INDIRECTS"}</definedName>
    <definedName name="wrn.MEGA._.MODULE._.INDIRECTS." localSheetId="33" hidden="1">{"MEGA_INDIR_BACKUP",#N/A,FALSE,"MEGA_INDIRECTS";"MEGA_INDIR_SUMMARY",#N/A,FALSE,"MEGA_INDIRECTS"}</definedName>
    <definedName name="wrn.MEGA._.MODULE._.INDIRECTS." localSheetId="34" hidden="1">{"MEGA_INDIR_BACKUP",#N/A,FALSE,"MEGA_INDIRECTS";"MEGA_INDIR_SUMMARY",#N/A,FALSE,"MEGA_INDIRECTS"}</definedName>
    <definedName name="wrn.MEGA._.MODULE._.INDIRECTS." localSheetId="31" hidden="1">{"MEGA_INDIR_BACKUP",#N/A,FALSE,"MEGA_INDIRECTS";"MEGA_INDIR_SUMMARY",#N/A,FALSE,"MEGA_INDIRECTS"}</definedName>
    <definedName name="wrn.MEGA._.MODULE._.INDIRECTS." hidden="1">{"MEGA_INDIR_BACKUP",#N/A,FALSE,"MEGA_INDIRECTS";"MEGA_INDIR_SUMMARY",#N/A,FALSE,"MEGA_INDIRECTS"}</definedName>
    <definedName name="wrn.MEGA._.MODULE._.SUMMARY." localSheetId="35" hidden="1">{#N/A,#N/A,FALSE,"MEGA_SUMMARY";#N/A,#N/A,FALSE,"MEGA_DSUM";#N/A,#N/A,FALSE,"MEGA_INDIRECTS"}</definedName>
    <definedName name="wrn.MEGA._.MODULE._.SUMMARY." localSheetId="37" hidden="1">{#N/A,#N/A,FALSE,"MEGA_SUMMARY";#N/A,#N/A,FALSE,"MEGA_DSUM";#N/A,#N/A,FALSE,"MEGA_INDIRECTS"}</definedName>
    <definedName name="wrn.MEGA._.MODULE._.SUMMARY." localSheetId="36" hidden="1">{#N/A,#N/A,FALSE,"MEGA_SUMMARY";#N/A,#N/A,FALSE,"MEGA_DSUM";#N/A,#N/A,FALSE,"MEGA_INDIRECTS"}</definedName>
    <definedName name="wrn.MEGA._.MODULE._.SUMMARY." localSheetId="33" hidden="1">{#N/A,#N/A,FALSE,"MEGA_SUMMARY";#N/A,#N/A,FALSE,"MEGA_DSUM";#N/A,#N/A,FALSE,"MEGA_INDIRECTS"}</definedName>
    <definedName name="wrn.MEGA._.MODULE._.SUMMARY." localSheetId="34" hidden="1">{#N/A,#N/A,FALSE,"MEGA_SUMMARY";#N/A,#N/A,FALSE,"MEGA_DSUM";#N/A,#N/A,FALSE,"MEGA_INDIRECTS"}</definedName>
    <definedName name="wrn.MEGA._.MODULE._.SUMMARY." localSheetId="31" hidden="1">{#N/A,#N/A,FALSE,"MEGA_SUMMARY";#N/A,#N/A,FALSE,"MEGA_DSUM";#N/A,#N/A,FALSE,"MEGA_INDIRECTS"}</definedName>
    <definedName name="wrn.MEGA._.MODULE._.SUMMARY." hidden="1">{#N/A,#N/A,FALSE,"MEGA_SUMMARY";#N/A,#N/A,FALSE,"MEGA_DSUM";#N/A,#N/A,FALSE,"MEGA_INDIRECTS"}</definedName>
    <definedName name="wrn.Melbourne." localSheetId="35" hidden="1">{#N/A,#N/A,FALSE,"Cost Report";#N/A,#N/A,FALSE,"Sept Qtr";#N/A,#N/A,FALSE,"Qtly Summ.";#N/A,#N/A,FALSE,"Report Summary";#N/A,#N/A,FALSE,"Ammort &amp; Dep.";#N/A,#N/A,FALSE,"Rev. GIC Summ.";#N/A,#N/A,FALSE,"CAPEX";#N/A,#N/A,FALSE,"Stockpile Adj.";#N/A,#N/A,FALSE,"Cost Summary"}</definedName>
    <definedName name="wrn.Melbourne." localSheetId="37" hidden="1">{#N/A,#N/A,FALSE,"Cost Report";#N/A,#N/A,FALSE,"Sept Qtr";#N/A,#N/A,FALSE,"Qtly Summ.";#N/A,#N/A,FALSE,"Report Summary";#N/A,#N/A,FALSE,"Ammort &amp; Dep.";#N/A,#N/A,FALSE,"Rev. GIC Summ.";#N/A,#N/A,FALSE,"CAPEX";#N/A,#N/A,FALSE,"Stockpile Adj.";#N/A,#N/A,FALSE,"Cost Summary"}</definedName>
    <definedName name="wrn.Melbourne." localSheetId="36" hidden="1">{#N/A,#N/A,FALSE,"Cost Report";#N/A,#N/A,FALSE,"Sept Qtr";#N/A,#N/A,FALSE,"Qtly Summ.";#N/A,#N/A,FALSE,"Report Summary";#N/A,#N/A,FALSE,"Ammort &amp; Dep.";#N/A,#N/A,FALSE,"Rev. GIC Summ.";#N/A,#N/A,FALSE,"CAPEX";#N/A,#N/A,FALSE,"Stockpile Adj.";#N/A,#N/A,FALSE,"Cost Summary"}</definedName>
    <definedName name="wrn.Melbourne." localSheetId="33" hidden="1">{#N/A,#N/A,FALSE,"Cost Report";#N/A,#N/A,FALSE,"Sept Qtr";#N/A,#N/A,FALSE,"Qtly Summ.";#N/A,#N/A,FALSE,"Report Summary";#N/A,#N/A,FALSE,"Ammort &amp; Dep.";#N/A,#N/A,FALSE,"Rev. GIC Summ.";#N/A,#N/A,FALSE,"CAPEX";#N/A,#N/A,FALSE,"Stockpile Adj.";#N/A,#N/A,FALSE,"Cost Summary"}</definedName>
    <definedName name="wrn.Melbourne." localSheetId="34" hidden="1">{#N/A,#N/A,FALSE,"Cost Report";#N/A,#N/A,FALSE,"Sept Qtr";#N/A,#N/A,FALSE,"Qtly Summ.";#N/A,#N/A,FALSE,"Report Summary";#N/A,#N/A,FALSE,"Ammort &amp; Dep.";#N/A,#N/A,FALSE,"Rev. GIC Summ.";#N/A,#N/A,FALSE,"CAPEX";#N/A,#N/A,FALSE,"Stockpile Adj.";#N/A,#N/A,FALSE,"Cost Summary"}</definedName>
    <definedName name="wrn.Melbourne." localSheetId="31" hidden="1">{#N/A,#N/A,FALSE,"Cost Report";#N/A,#N/A,FALSE,"Sept Qtr";#N/A,#N/A,FALSE,"Qtly Summ.";#N/A,#N/A,FALSE,"Report Summary";#N/A,#N/A,FALSE,"Ammort &amp; Dep.";#N/A,#N/A,FALSE,"Rev. GIC Summ.";#N/A,#N/A,FALSE,"CAPEX";#N/A,#N/A,FALSE,"Stockpile Adj.";#N/A,#N/A,FALSE,"Cost Summary"}</definedName>
    <definedName name="wrn.Melbourne." hidden="1">{#N/A,#N/A,FALSE,"Cost Report";#N/A,#N/A,FALSE,"Sept Qtr";#N/A,#N/A,FALSE,"Qtly Summ.";#N/A,#N/A,FALSE,"Report Summary";#N/A,#N/A,FALSE,"Ammort &amp; Dep.";#N/A,#N/A,FALSE,"Rev. GIC Summ.";#N/A,#N/A,FALSE,"CAPEX";#N/A,#N/A,FALSE,"Stockpile Adj.";#N/A,#N/A,FALSE,"Cost Summary"}</definedName>
    <definedName name="wrn.Memoria97." localSheetId="35"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localSheetId="3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localSheetId="36"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localSheetId="3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localSheetId="34"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localSheetId="3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localSheetId="35"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localSheetId="37"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localSheetId="36"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localSheetId="33"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localSheetId="34"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localSheetId="31"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FS._.BOS." localSheetId="35"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36"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33"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34"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3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hrfcst." localSheetId="37" hidden="1">{#N/A,#N/A,FALSE,"MANHR FCST-BASE"}</definedName>
    <definedName name="wrn.mhrfcst." localSheetId="36" hidden="1">{#N/A,#N/A,FALSE,"MANHR FCST-BASE"}</definedName>
    <definedName name="wrn.mhrfcst." localSheetId="31" hidden="1">{#N/A,#N/A,FALSE,"MANHR FCST-BASE"}</definedName>
    <definedName name="wrn.mhrfcst." hidden="1">{#N/A,#N/A,FALSE,"MANHR FCST-BASE"}</definedName>
    <definedName name="wrn.Minera._.Escondida._.Ltda." localSheetId="35" hidden="1">{#N/A,#N/A,TRUE,"minescrli";#N/A,#N/A,TRUE,"Futminesc";#N/A,#N/A,TRUE,"gastos rechazados";#N/A,#N/A,TRUE,"Sum Gtos Rehazados";#N/A,#N/A,TRUE,"PPM-Minesc";#N/A,#N/A,TRUE,"minescret socios";#N/A,#N/A,TRUE,"Dividendos Acciones";#N/A,#N/A,TRUE,"Contribuciones Bienes Raices";#N/A,#N/A,TRUE,"Donaciones";#N/A,#N/A,TRUE,"cap propiominesc"}</definedName>
    <definedName name="wrn.Minera._.Escondida._.Ltda." localSheetId="37" hidden="1">{#N/A,#N/A,TRUE,"minescrli";#N/A,#N/A,TRUE,"Futminesc";#N/A,#N/A,TRUE,"gastos rechazados";#N/A,#N/A,TRUE,"Sum Gtos Rehazados";#N/A,#N/A,TRUE,"PPM-Minesc";#N/A,#N/A,TRUE,"minescret socios";#N/A,#N/A,TRUE,"Dividendos Acciones";#N/A,#N/A,TRUE,"Contribuciones Bienes Raices";#N/A,#N/A,TRUE,"Donaciones";#N/A,#N/A,TRUE,"cap propiominesc"}</definedName>
    <definedName name="wrn.Minera._.Escondida._.Ltda." localSheetId="36" hidden="1">{#N/A,#N/A,TRUE,"minescrli";#N/A,#N/A,TRUE,"Futminesc";#N/A,#N/A,TRUE,"gastos rechazados";#N/A,#N/A,TRUE,"Sum Gtos Rehazados";#N/A,#N/A,TRUE,"PPM-Minesc";#N/A,#N/A,TRUE,"minescret socios";#N/A,#N/A,TRUE,"Dividendos Acciones";#N/A,#N/A,TRUE,"Contribuciones Bienes Raices";#N/A,#N/A,TRUE,"Donaciones";#N/A,#N/A,TRUE,"cap propiominesc"}</definedName>
    <definedName name="wrn.Minera._.Escondida._.Ltda." localSheetId="33" hidden="1">{#N/A,#N/A,TRUE,"minescrli";#N/A,#N/A,TRUE,"Futminesc";#N/A,#N/A,TRUE,"gastos rechazados";#N/A,#N/A,TRUE,"Sum Gtos Rehazados";#N/A,#N/A,TRUE,"PPM-Minesc";#N/A,#N/A,TRUE,"minescret socios";#N/A,#N/A,TRUE,"Dividendos Acciones";#N/A,#N/A,TRUE,"Contribuciones Bienes Raices";#N/A,#N/A,TRUE,"Donaciones";#N/A,#N/A,TRUE,"cap propiominesc"}</definedName>
    <definedName name="wrn.Minera._.Escondida._.Ltda." localSheetId="34" hidden="1">{#N/A,#N/A,TRUE,"minescrli";#N/A,#N/A,TRUE,"Futminesc";#N/A,#N/A,TRUE,"gastos rechazados";#N/A,#N/A,TRUE,"Sum Gtos Rehazados";#N/A,#N/A,TRUE,"PPM-Minesc";#N/A,#N/A,TRUE,"minescret socios";#N/A,#N/A,TRUE,"Dividendos Acciones";#N/A,#N/A,TRUE,"Contribuciones Bienes Raices";#N/A,#N/A,TRUE,"Donaciones";#N/A,#N/A,TRUE,"cap propiominesc"}</definedName>
    <definedName name="wrn.Minera._.Escondida._.Ltda." localSheetId="31" hidden="1">{#N/A,#N/A,TRUE,"minescrli";#N/A,#N/A,TRUE,"Futminesc";#N/A,#N/A,TRUE,"gastos rechazados";#N/A,#N/A,TRUE,"Sum Gtos Rehazados";#N/A,#N/A,TRUE,"PPM-Minesc";#N/A,#N/A,TRUE,"minescret socios";#N/A,#N/A,TRUE,"Dividendos Acciones";#N/A,#N/A,TRUE,"Contribuciones Bienes Raices";#N/A,#N/A,TRUE,"Donaciones";#N/A,#N/A,TRUE,"cap propiominesc"}</definedName>
    <definedName name="wrn.Minera._.Escondida._.Ltda." hidden="1">{#N/A,#N/A,TRUE,"minescrli";#N/A,#N/A,TRUE,"Futminesc";#N/A,#N/A,TRUE,"gastos rechazados";#N/A,#N/A,TRUE,"Sum Gtos Rehazados";#N/A,#N/A,TRUE,"PPM-Minesc";#N/A,#N/A,TRUE,"minescret socios";#N/A,#N/A,TRUE,"Dividendos Acciones";#N/A,#N/A,TRUE,"Contribuciones Bienes Raices";#N/A,#N/A,TRUE,"Donaciones";#N/A,#N/A,TRUE,"cap propiominesc"}</definedName>
    <definedName name="wrn.MINI._.MODULE._.DIRECTS." localSheetId="35" hidden="1">{"MINIMOD_DIR_BACKUP",#N/A,FALSE,"500T_DSUM";"MINIMOD_DIRECT_SUMMARY",#N/A,FALSE,"500T_DSUM"}</definedName>
    <definedName name="wrn.MINI._.MODULE._.DIRECTS." localSheetId="37" hidden="1">{"MINIMOD_DIR_BACKUP",#N/A,FALSE,"500T_DSUM";"MINIMOD_DIRECT_SUMMARY",#N/A,FALSE,"500T_DSUM"}</definedName>
    <definedName name="wrn.MINI._.MODULE._.DIRECTS." localSheetId="36" hidden="1">{"MINIMOD_DIR_BACKUP",#N/A,FALSE,"500T_DSUM";"MINIMOD_DIRECT_SUMMARY",#N/A,FALSE,"500T_DSUM"}</definedName>
    <definedName name="wrn.MINI._.MODULE._.DIRECTS." localSheetId="33" hidden="1">{"MINIMOD_DIR_BACKUP",#N/A,FALSE,"500T_DSUM";"MINIMOD_DIRECT_SUMMARY",#N/A,FALSE,"500T_DSUM"}</definedName>
    <definedName name="wrn.MINI._.MODULE._.DIRECTS." localSheetId="34" hidden="1">{"MINIMOD_DIR_BACKUP",#N/A,FALSE,"500T_DSUM";"MINIMOD_DIRECT_SUMMARY",#N/A,FALSE,"500T_DSUM"}</definedName>
    <definedName name="wrn.MINI._.MODULE._.DIRECTS." localSheetId="31" hidden="1">{"MINIMOD_DIR_BACKUP",#N/A,FALSE,"500T_DSUM";"MINIMOD_DIRECT_SUMMARY",#N/A,FALSE,"500T_DSUM"}</definedName>
    <definedName name="wrn.MINI._.MODULE._.DIRECTS." hidden="1">{"MINIMOD_DIR_BACKUP",#N/A,FALSE,"500T_DSUM";"MINIMOD_DIRECT_SUMMARY",#N/A,FALSE,"500T_DSUM"}</definedName>
    <definedName name="wrn.MINI._.MODULE._.SUMMARY." localSheetId="35" hidden="1">{#N/A,#N/A,FALSE,"500T_SUMMARY";"MINIMOD_DIRECT_SUMMARY",#N/A,FALSE,"500T_DSUM";"MINIMOD_INDIRECTS",#N/A,FALSE,"500T_INDIRECTS"}</definedName>
    <definedName name="wrn.MINI._.MODULE._.SUMMARY." localSheetId="37" hidden="1">{#N/A,#N/A,FALSE,"500T_SUMMARY";"MINIMOD_DIRECT_SUMMARY",#N/A,FALSE,"500T_DSUM";"MINIMOD_INDIRECTS",#N/A,FALSE,"500T_INDIRECTS"}</definedName>
    <definedName name="wrn.MINI._.MODULE._.SUMMARY." localSheetId="36" hidden="1">{#N/A,#N/A,FALSE,"500T_SUMMARY";"MINIMOD_DIRECT_SUMMARY",#N/A,FALSE,"500T_DSUM";"MINIMOD_INDIRECTS",#N/A,FALSE,"500T_INDIRECTS"}</definedName>
    <definedName name="wrn.MINI._.MODULE._.SUMMARY." localSheetId="33" hidden="1">{#N/A,#N/A,FALSE,"500T_SUMMARY";"MINIMOD_DIRECT_SUMMARY",#N/A,FALSE,"500T_DSUM";"MINIMOD_INDIRECTS",#N/A,FALSE,"500T_INDIRECTS"}</definedName>
    <definedName name="wrn.MINI._.MODULE._.SUMMARY." localSheetId="34" hidden="1">{#N/A,#N/A,FALSE,"500T_SUMMARY";"MINIMOD_DIRECT_SUMMARY",#N/A,FALSE,"500T_DSUM";"MINIMOD_INDIRECTS",#N/A,FALSE,"500T_INDIRECTS"}</definedName>
    <definedName name="wrn.MINI._.MODULE._.SUMMARY." localSheetId="31" hidden="1">{#N/A,#N/A,FALSE,"500T_SUMMARY";"MINIMOD_DIRECT_SUMMARY",#N/A,FALSE,"500T_DSUM";"MINIMOD_INDIRECTS",#N/A,FALSE,"500T_INDIRECTS"}</definedName>
    <definedName name="wrn.MINI._.MODULE._.SUMMARY." hidden="1">{#N/A,#N/A,FALSE,"500T_SUMMARY";"MINIMOD_DIRECT_SUMMARY",#N/A,FALSE,"500T_DSUM";"MINIMOD_INDIRECTS",#N/A,FALSE,"500T_INDIRECTS"}</definedName>
    <definedName name="wrn.Mining._.Perfromance._.Report." localSheetId="35"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37"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36"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33"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34"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31"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O." localSheetId="35" hidden="1">{"MO(BASE)",#N/A,FALSE,"MO(BASE)";"MO(BASE)1",#N/A,FALSE,"MO(BASE)";"MO(BASE)2",#N/A,FALSE,"MO(BASE)"}</definedName>
    <definedName name="wrn.MO." localSheetId="37" hidden="1">{"MO(BASE)",#N/A,FALSE,"MO(BASE)";"MO(BASE)1",#N/A,FALSE,"MO(BASE)";"MO(BASE)2",#N/A,FALSE,"MO(BASE)"}</definedName>
    <definedName name="wrn.MO." localSheetId="36" hidden="1">{"MO(BASE)",#N/A,FALSE,"MO(BASE)";"MO(BASE)1",#N/A,FALSE,"MO(BASE)";"MO(BASE)2",#N/A,FALSE,"MO(BASE)"}</definedName>
    <definedName name="wrn.MO." localSheetId="33" hidden="1">{"MO(BASE)",#N/A,FALSE,"MO(BASE)";"MO(BASE)1",#N/A,FALSE,"MO(BASE)";"MO(BASE)2",#N/A,FALSE,"MO(BASE)"}</definedName>
    <definedName name="wrn.MO." localSheetId="34" hidden="1">{"MO(BASE)",#N/A,FALSE,"MO(BASE)";"MO(BASE)1",#N/A,FALSE,"MO(BASE)";"MO(BASE)2",#N/A,FALSE,"MO(BASE)"}</definedName>
    <definedName name="wrn.MO." localSheetId="31" hidden="1">{"MO(BASE)",#N/A,FALSE,"MO(BASE)";"MO(BASE)1",#N/A,FALSE,"MO(BASE)";"MO(BASE)2",#N/A,FALSE,"MO(BASE)"}</definedName>
    <definedName name="wrn.MO." hidden="1">{"MO(BASE)",#N/A,FALSE,"MO(BASE)";"MO(BASE)1",#N/A,FALSE,"MO(BASE)";"MO(BASE)2",#N/A,FALSE,"MO(BASE)"}</definedName>
    <definedName name="wrn.MO._1" localSheetId="35" hidden="1">{"MO(BASE)",#N/A,FALSE,"MO(BASE)";"MO(BASE)1",#N/A,FALSE,"MO(BASE)";"MO(BASE)2",#N/A,FALSE,"MO(BASE)"}</definedName>
    <definedName name="wrn.MO._1" localSheetId="37" hidden="1">{"MO(BASE)",#N/A,FALSE,"MO(BASE)";"MO(BASE)1",#N/A,FALSE,"MO(BASE)";"MO(BASE)2",#N/A,FALSE,"MO(BASE)"}</definedName>
    <definedName name="wrn.MO._1" localSheetId="36" hidden="1">{"MO(BASE)",#N/A,FALSE,"MO(BASE)";"MO(BASE)1",#N/A,FALSE,"MO(BASE)";"MO(BASE)2",#N/A,FALSE,"MO(BASE)"}</definedName>
    <definedName name="wrn.MO._1" localSheetId="33" hidden="1">{"MO(BASE)",#N/A,FALSE,"MO(BASE)";"MO(BASE)1",#N/A,FALSE,"MO(BASE)";"MO(BASE)2",#N/A,FALSE,"MO(BASE)"}</definedName>
    <definedName name="wrn.MO._1" localSheetId="34" hidden="1">{"MO(BASE)",#N/A,FALSE,"MO(BASE)";"MO(BASE)1",#N/A,FALSE,"MO(BASE)";"MO(BASE)2",#N/A,FALSE,"MO(BASE)"}</definedName>
    <definedName name="wrn.MO._1" localSheetId="31" hidden="1">{"MO(BASE)",#N/A,FALSE,"MO(BASE)";"MO(BASE)1",#N/A,FALSE,"MO(BASE)";"MO(BASE)2",#N/A,FALSE,"MO(BASE)"}</definedName>
    <definedName name="wrn.MO._1" hidden="1">{"MO(BASE)",#N/A,FALSE,"MO(BASE)";"MO(BASE)1",#N/A,FALSE,"MO(BASE)";"MO(BASE)2",#N/A,FALSE,"MO(BASE)"}</definedName>
    <definedName name="wrn.MO._1_1" hidden="1">{"MO(BASE)",#N/A,FALSE,"MO(BASE)";"MO(BASE)1",#N/A,FALSE,"MO(BASE)";"MO(BASE)2",#N/A,FALSE,"MO(BASE)"}</definedName>
    <definedName name="wrn.MO._2" localSheetId="35" hidden="1">{"MO(BASE)",#N/A,FALSE,"MO(BASE)";"MO(BASE)1",#N/A,FALSE,"MO(BASE)";"MO(BASE)2",#N/A,FALSE,"MO(BASE)"}</definedName>
    <definedName name="wrn.MO._2" localSheetId="37" hidden="1">{"MO(BASE)",#N/A,FALSE,"MO(BASE)";"MO(BASE)1",#N/A,FALSE,"MO(BASE)";"MO(BASE)2",#N/A,FALSE,"MO(BASE)"}</definedName>
    <definedName name="wrn.MO._2" localSheetId="36" hidden="1">{"MO(BASE)",#N/A,FALSE,"MO(BASE)";"MO(BASE)1",#N/A,FALSE,"MO(BASE)";"MO(BASE)2",#N/A,FALSE,"MO(BASE)"}</definedName>
    <definedName name="wrn.MO._2" localSheetId="33" hidden="1">{"MO(BASE)",#N/A,FALSE,"MO(BASE)";"MO(BASE)1",#N/A,FALSE,"MO(BASE)";"MO(BASE)2",#N/A,FALSE,"MO(BASE)"}</definedName>
    <definedName name="wrn.MO._2" localSheetId="34" hidden="1">{"MO(BASE)",#N/A,FALSE,"MO(BASE)";"MO(BASE)1",#N/A,FALSE,"MO(BASE)";"MO(BASE)2",#N/A,FALSE,"MO(BASE)"}</definedName>
    <definedName name="wrn.MO._2" localSheetId="31" hidden="1">{"MO(BASE)",#N/A,FALSE,"MO(BASE)";"MO(BASE)1",#N/A,FALSE,"MO(BASE)";"MO(BASE)2",#N/A,FALSE,"MO(BASE)"}</definedName>
    <definedName name="wrn.MO._2" hidden="1">{"MO(BASE)",#N/A,FALSE,"MO(BASE)";"MO(BASE)1",#N/A,FALSE,"MO(BASE)";"MO(BASE)2",#N/A,FALSE,"MO(BASE)"}</definedName>
    <definedName name="wrn.MO._3" localSheetId="35" hidden="1">{"MO(BASE)",#N/A,FALSE,"MO(BASE)";"MO(BASE)1",#N/A,FALSE,"MO(BASE)";"MO(BASE)2",#N/A,FALSE,"MO(BASE)"}</definedName>
    <definedName name="wrn.MO._3" localSheetId="37" hidden="1">{"MO(BASE)",#N/A,FALSE,"MO(BASE)";"MO(BASE)1",#N/A,FALSE,"MO(BASE)";"MO(BASE)2",#N/A,FALSE,"MO(BASE)"}</definedName>
    <definedName name="wrn.MO._3" localSheetId="36" hidden="1">{"MO(BASE)",#N/A,FALSE,"MO(BASE)";"MO(BASE)1",#N/A,FALSE,"MO(BASE)";"MO(BASE)2",#N/A,FALSE,"MO(BASE)"}</definedName>
    <definedName name="wrn.MO._3" localSheetId="33" hidden="1">{"MO(BASE)",#N/A,FALSE,"MO(BASE)";"MO(BASE)1",#N/A,FALSE,"MO(BASE)";"MO(BASE)2",#N/A,FALSE,"MO(BASE)"}</definedName>
    <definedName name="wrn.MO._3" localSheetId="34" hidden="1">{"MO(BASE)",#N/A,FALSE,"MO(BASE)";"MO(BASE)1",#N/A,FALSE,"MO(BASE)";"MO(BASE)2",#N/A,FALSE,"MO(BASE)"}</definedName>
    <definedName name="wrn.MO._3" localSheetId="31" hidden="1">{"MO(BASE)",#N/A,FALSE,"MO(BASE)";"MO(BASE)1",#N/A,FALSE,"MO(BASE)";"MO(BASE)2",#N/A,FALSE,"MO(BASE)"}</definedName>
    <definedName name="wrn.MO._3" hidden="1">{"MO(BASE)",#N/A,FALSE,"MO(BASE)";"MO(BASE)1",#N/A,FALSE,"MO(BASE)";"MO(BASE)2",#N/A,FALSE,"MO(BASE)"}</definedName>
    <definedName name="wrn.MO._4" localSheetId="35" hidden="1">{"MO(BASE)",#N/A,FALSE,"MO(BASE)";"MO(BASE)1",#N/A,FALSE,"MO(BASE)";"MO(BASE)2",#N/A,FALSE,"MO(BASE)"}</definedName>
    <definedName name="wrn.MO._4" localSheetId="37" hidden="1">{"MO(BASE)",#N/A,FALSE,"MO(BASE)";"MO(BASE)1",#N/A,FALSE,"MO(BASE)";"MO(BASE)2",#N/A,FALSE,"MO(BASE)"}</definedName>
    <definedName name="wrn.MO._4" localSheetId="36" hidden="1">{"MO(BASE)",#N/A,FALSE,"MO(BASE)";"MO(BASE)1",#N/A,FALSE,"MO(BASE)";"MO(BASE)2",#N/A,FALSE,"MO(BASE)"}</definedName>
    <definedName name="wrn.MO._4" localSheetId="33" hidden="1">{"MO(BASE)",#N/A,FALSE,"MO(BASE)";"MO(BASE)1",#N/A,FALSE,"MO(BASE)";"MO(BASE)2",#N/A,FALSE,"MO(BASE)"}</definedName>
    <definedName name="wrn.MO._4" localSheetId="34" hidden="1">{"MO(BASE)",#N/A,FALSE,"MO(BASE)";"MO(BASE)1",#N/A,FALSE,"MO(BASE)";"MO(BASE)2",#N/A,FALSE,"MO(BASE)"}</definedName>
    <definedName name="wrn.MO._4" localSheetId="31" hidden="1">{"MO(BASE)",#N/A,FALSE,"MO(BASE)";"MO(BASE)1",#N/A,FALSE,"MO(BASE)";"MO(BASE)2",#N/A,FALSE,"MO(BASE)"}</definedName>
    <definedName name="wrn.MO._4" hidden="1">{"MO(BASE)",#N/A,FALSE,"MO(BASE)";"MO(BASE)1",#N/A,FALSE,"MO(BASE)";"MO(BASE)2",#N/A,FALSE,"MO(BASE)"}</definedName>
    <definedName name="wrn.MO._5" localSheetId="35" hidden="1">{"MO(BASE)",#N/A,FALSE,"MO(BASE)";"MO(BASE)1",#N/A,FALSE,"MO(BASE)";"MO(BASE)2",#N/A,FALSE,"MO(BASE)"}</definedName>
    <definedName name="wrn.MO._5" localSheetId="37" hidden="1">{"MO(BASE)",#N/A,FALSE,"MO(BASE)";"MO(BASE)1",#N/A,FALSE,"MO(BASE)";"MO(BASE)2",#N/A,FALSE,"MO(BASE)"}</definedName>
    <definedName name="wrn.MO._5" localSheetId="36" hidden="1">{"MO(BASE)",#N/A,FALSE,"MO(BASE)";"MO(BASE)1",#N/A,FALSE,"MO(BASE)";"MO(BASE)2",#N/A,FALSE,"MO(BASE)"}</definedName>
    <definedName name="wrn.MO._5" localSheetId="33" hidden="1">{"MO(BASE)",#N/A,FALSE,"MO(BASE)";"MO(BASE)1",#N/A,FALSE,"MO(BASE)";"MO(BASE)2",#N/A,FALSE,"MO(BASE)"}</definedName>
    <definedName name="wrn.MO._5" localSheetId="34" hidden="1">{"MO(BASE)",#N/A,FALSE,"MO(BASE)";"MO(BASE)1",#N/A,FALSE,"MO(BASE)";"MO(BASE)2",#N/A,FALSE,"MO(BASE)"}</definedName>
    <definedName name="wrn.MO._5" localSheetId="31" hidden="1">{"MO(BASE)",#N/A,FALSE,"MO(BASE)";"MO(BASE)1",#N/A,FALSE,"MO(BASE)";"MO(BASE)2",#N/A,FALSE,"MO(BASE)"}</definedName>
    <definedName name="wrn.MO._5" hidden="1">{"MO(BASE)",#N/A,FALSE,"MO(BASE)";"MO(BASE)1",#N/A,FALSE,"MO(BASE)";"MO(BASE)2",#N/A,FALSE,"MO(BASE)"}</definedName>
    <definedName name="wrn.MO.b" localSheetId="35" hidden="1">{"MO(BASE)",#N/A,FALSE,"MO(BASE)";"MO(BASE)1",#N/A,FALSE,"MO(BASE)";"MO(BASE)2",#N/A,FALSE,"MO(BASE)"}</definedName>
    <definedName name="wrn.MO.b" localSheetId="37" hidden="1">{"MO(BASE)",#N/A,FALSE,"MO(BASE)";"MO(BASE)1",#N/A,FALSE,"MO(BASE)";"MO(BASE)2",#N/A,FALSE,"MO(BASE)"}</definedName>
    <definedName name="wrn.MO.b" localSheetId="36" hidden="1">{"MO(BASE)",#N/A,FALSE,"MO(BASE)";"MO(BASE)1",#N/A,FALSE,"MO(BASE)";"MO(BASE)2",#N/A,FALSE,"MO(BASE)"}</definedName>
    <definedName name="wrn.MO.b" localSheetId="33" hidden="1">{"MO(BASE)",#N/A,FALSE,"MO(BASE)";"MO(BASE)1",#N/A,FALSE,"MO(BASE)";"MO(BASE)2",#N/A,FALSE,"MO(BASE)"}</definedName>
    <definedName name="wrn.MO.b" localSheetId="34" hidden="1">{"MO(BASE)",#N/A,FALSE,"MO(BASE)";"MO(BASE)1",#N/A,FALSE,"MO(BASE)";"MO(BASE)2",#N/A,FALSE,"MO(BASE)"}</definedName>
    <definedName name="wrn.MO.b" localSheetId="31" hidden="1">{"MO(BASE)",#N/A,FALSE,"MO(BASE)";"MO(BASE)1",#N/A,FALSE,"MO(BASE)";"MO(BASE)2",#N/A,FALSE,"MO(BASE)"}</definedName>
    <definedName name="wrn.MO.b" hidden="1">{"MO(BASE)",#N/A,FALSE,"MO(BASE)";"MO(BASE)1",#N/A,FALSE,"MO(BASE)";"MO(BASE)2",#N/A,FALSE,"MO(BASE)"}</definedName>
    <definedName name="wrn.MO.c" localSheetId="35" hidden="1">{"MO(BASE)",#N/A,FALSE,"MO(BASE)";"MO(BASE)1",#N/A,FALSE,"MO(BASE)";"MO(BASE)2",#N/A,FALSE,"MO(BASE)"}</definedName>
    <definedName name="wrn.MO.c" localSheetId="37" hidden="1">{"MO(BASE)",#N/A,FALSE,"MO(BASE)";"MO(BASE)1",#N/A,FALSE,"MO(BASE)";"MO(BASE)2",#N/A,FALSE,"MO(BASE)"}</definedName>
    <definedName name="wrn.MO.c" localSheetId="36" hidden="1">{"MO(BASE)",#N/A,FALSE,"MO(BASE)";"MO(BASE)1",#N/A,FALSE,"MO(BASE)";"MO(BASE)2",#N/A,FALSE,"MO(BASE)"}</definedName>
    <definedName name="wrn.MO.c" localSheetId="33" hidden="1">{"MO(BASE)",#N/A,FALSE,"MO(BASE)";"MO(BASE)1",#N/A,FALSE,"MO(BASE)";"MO(BASE)2",#N/A,FALSE,"MO(BASE)"}</definedName>
    <definedName name="wrn.MO.c" localSheetId="34" hidden="1">{"MO(BASE)",#N/A,FALSE,"MO(BASE)";"MO(BASE)1",#N/A,FALSE,"MO(BASE)";"MO(BASE)2",#N/A,FALSE,"MO(BASE)"}</definedName>
    <definedName name="wrn.MO.c" localSheetId="31" hidden="1">{"MO(BASE)",#N/A,FALSE,"MO(BASE)";"MO(BASE)1",#N/A,FALSE,"MO(BASE)";"MO(BASE)2",#N/A,FALSE,"MO(BASE)"}</definedName>
    <definedName name="wrn.MO.c" hidden="1">{"MO(BASE)",#N/A,FALSE,"MO(BASE)";"MO(BASE)1",#N/A,FALSE,"MO(BASE)";"MO(BASE)2",#N/A,FALSE,"MO(BASE)"}</definedName>
    <definedName name="wrn.MO.d" localSheetId="35" hidden="1">{"MO(BASE)",#N/A,FALSE,"MO(BASE)";"MO(BASE)1",#N/A,FALSE,"MO(BASE)";"MO(BASE)2",#N/A,FALSE,"MO(BASE)"}</definedName>
    <definedName name="wrn.MO.d" localSheetId="37" hidden="1">{"MO(BASE)",#N/A,FALSE,"MO(BASE)";"MO(BASE)1",#N/A,FALSE,"MO(BASE)";"MO(BASE)2",#N/A,FALSE,"MO(BASE)"}</definedName>
    <definedName name="wrn.MO.d" localSheetId="36" hidden="1">{"MO(BASE)",#N/A,FALSE,"MO(BASE)";"MO(BASE)1",#N/A,FALSE,"MO(BASE)";"MO(BASE)2",#N/A,FALSE,"MO(BASE)"}</definedName>
    <definedName name="wrn.MO.d" localSheetId="33" hidden="1">{"MO(BASE)",#N/A,FALSE,"MO(BASE)";"MO(BASE)1",#N/A,FALSE,"MO(BASE)";"MO(BASE)2",#N/A,FALSE,"MO(BASE)"}</definedName>
    <definedName name="wrn.MO.d" localSheetId="34" hidden="1">{"MO(BASE)",#N/A,FALSE,"MO(BASE)";"MO(BASE)1",#N/A,FALSE,"MO(BASE)";"MO(BASE)2",#N/A,FALSE,"MO(BASE)"}</definedName>
    <definedName name="wrn.MO.d" localSheetId="31" hidden="1">{"MO(BASE)",#N/A,FALSE,"MO(BASE)";"MO(BASE)1",#N/A,FALSE,"MO(BASE)";"MO(BASE)2",#N/A,FALSE,"MO(BASE)"}</definedName>
    <definedName name="wrn.MO.d" hidden="1">{"MO(BASE)",#N/A,FALSE,"MO(BASE)";"MO(BASE)1",#N/A,FALSE,"MO(BASE)";"MO(BASE)2",#N/A,FALSE,"MO(BASE)"}</definedName>
    <definedName name="wrn.MOa" localSheetId="35" hidden="1">{"MO(BASE)",#N/A,FALSE,"MO(BASE)";"MO(BASE)1",#N/A,FALSE,"MO(BASE)";"MO(BASE)2",#N/A,FALSE,"MO(BASE)"}</definedName>
    <definedName name="wrn.MOa" localSheetId="37" hidden="1">{"MO(BASE)",#N/A,FALSE,"MO(BASE)";"MO(BASE)1",#N/A,FALSE,"MO(BASE)";"MO(BASE)2",#N/A,FALSE,"MO(BASE)"}</definedName>
    <definedName name="wrn.MOa" localSheetId="36" hidden="1">{"MO(BASE)",#N/A,FALSE,"MO(BASE)";"MO(BASE)1",#N/A,FALSE,"MO(BASE)";"MO(BASE)2",#N/A,FALSE,"MO(BASE)"}</definedName>
    <definedName name="wrn.MOa" localSheetId="33" hidden="1">{"MO(BASE)",#N/A,FALSE,"MO(BASE)";"MO(BASE)1",#N/A,FALSE,"MO(BASE)";"MO(BASE)2",#N/A,FALSE,"MO(BASE)"}</definedName>
    <definedName name="wrn.MOa" localSheetId="34" hidden="1">{"MO(BASE)",#N/A,FALSE,"MO(BASE)";"MO(BASE)1",#N/A,FALSE,"MO(BASE)";"MO(BASE)2",#N/A,FALSE,"MO(BASE)"}</definedName>
    <definedName name="wrn.MOa" localSheetId="31" hidden="1">{"MO(BASE)",#N/A,FALSE,"MO(BASE)";"MO(BASE)1",#N/A,FALSE,"MO(BASE)";"MO(BASE)2",#N/A,FALSE,"MO(BASE)"}</definedName>
    <definedName name="wrn.MOa" hidden="1">{"MO(BASE)",#N/A,FALSE,"MO(BASE)";"MO(BASE)1",#N/A,FALSE,"MO(BASE)";"MO(BASE)2",#N/A,FALSE,"MO(BASE)"}</definedName>
    <definedName name="wrn.model." localSheetId="30" hidden="1">{"basic",#N/A,FALSE,"BASIC"}</definedName>
    <definedName name="wrn.model." localSheetId="29" hidden="1">{"basic",#N/A,FALSE,"BASIC"}</definedName>
    <definedName name="wrn.model." hidden="1">{"basic",#N/A,FALSE,"BASIC"}</definedName>
    <definedName name="wrn.MONEDA._.99." localSheetId="35" hidden="1">{"3",#N/A,FALSE,"Flujos Caja - Mon. 1999";"INGRESOS MONEDA 1999",#N/A,FALSE,"Flujos Caja - Mon. 1999"}</definedName>
    <definedName name="wrn.MONEDA._.99." localSheetId="37" hidden="1">{"3",#N/A,FALSE,"Flujos Caja - Mon. 1999";"INGRESOS MONEDA 1999",#N/A,FALSE,"Flujos Caja - Mon. 1999"}</definedName>
    <definedName name="wrn.MONEDA._.99." localSheetId="36" hidden="1">{"3",#N/A,FALSE,"Flujos Caja - Mon. 1999";"INGRESOS MONEDA 1999",#N/A,FALSE,"Flujos Caja - Mon. 1999"}</definedName>
    <definedName name="wrn.MONEDA._.99." localSheetId="33" hidden="1">{"3",#N/A,FALSE,"Flujos Caja - Mon. 1999";"INGRESOS MONEDA 1999",#N/A,FALSE,"Flujos Caja - Mon. 1999"}</definedName>
    <definedName name="wrn.MONEDA._.99." localSheetId="34" hidden="1">{"3",#N/A,FALSE,"Flujos Caja - Mon. 1999";"INGRESOS MONEDA 1999",#N/A,FALSE,"Flujos Caja - Mon. 1999"}</definedName>
    <definedName name="wrn.MONEDA._.99." localSheetId="31" hidden="1">{"3",#N/A,FALSE,"Flujos Caja - Mon. 1999";"INGRESOS MONEDA 1999",#N/A,FALSE,"Flujos Caja - Mon. 1999"}</definedName>
    <definedName name="wrn.MONEDA._.99." hidden="1">{"3",#N/A,FALSE,"Flujos Caja - Mon. 1999";"INGRESOS MONEDA 1999",#N/A,FALSE,"Flujos Caja - Mon. 1999"}</definedName>
    <definedName name="wrn.Month._.Report." localSheetId="35"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37"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36"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33"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34"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31"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_.Package." localSheetId="35" hidden="1">{#N/A,#N/A,FALSE,"Global Wls Trend";#N/A,#N/A,FALSE,"Region Trend";#N/A,#N/A,FALSE,"PBU Trend"}</definedName>
    <definedName name="wrn.Month._.Report._.Package." localSheetId="37" hidden="1">{#N/A,#N/A,FALSE,"Global Wls Trend";#N/A,#N/A,FALSE,"Region Trend";#N/A,#N/A,FALSE,"PBU Trend"}</definedName>
    <definedName name="wrn.Month._.Report._.Package." localSheetId="36" hidden="1">{#N/A,#N/A,FALSE,"Global Wls Trend";#N/A,#N/A,FALSE,"Region Trend";#N/A,#N/A,FALSE,"PBU Trend"}</definedName>
    <definedName name="wrn.Month._.Report._.Package." localSheetId="33" hidden="1">{#N/A,#N/A,FALSE,"Global Wls Trend";#N/A,#N/A,FALSE,"Region Trend";#N/A,#N/A,FALSE,"PBU Trend"}</definedName>
    <definedName name="wrn.Month._.Report._.Package." localSheetId="34" hidden="1">{#N/A,#N/A,FALSE,"Global Wls Trend";#N/A,#N/A,FALSE,"Region Trend";#N/A,#N/A,FALSE,"PBU Trend"}</definedName>
    <definedName name="wrn.Month._.Report._.Package." localSheetId="31" hidden="1">{#N/A,#N/A,FALSE,"Global Wls Trend";#N/A,#N/A,FALSE,"Region Trend";#N/A,#N/A,FALSE,"PBU Trend"}</definedName>
    <definedName name="wrn.Month._.Report._.Package." hidden="1">{#N/A,#N/A,FALSE,"Global Wls Trend";#N/A,#N/A,FALSE,"Region Trend";#N/A,#N/A,FALSE,"PBU Trend"}</definedName>
    <definedName name="wrn.Monthly._.Business._.Performance._.Review." localSheetId="3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37"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36"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3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34"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3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Report."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REPORT." localSheetId="35" hidden="1">{#N/A,#N/A,FALSE,"COVER 1";#N/A,#N/A,FALSE,"INTEREST";#N/A,#N/A,FALSE,"PFSR";#N/A,#N/A,FALSE,"INVOICES";#N/A,#N/A,FALSE,"COVER 2";#N/A,#N/A,FALSE,"CFSR"}</definedName>
    <definedName name="wrn.MONTHLY._.REPORT." localSheetId="37" hidden="1">{#N/A,#N/A,FALSE,"COVER 1";#N/A,#N/A,FALSE,"INTEREST";#N/A,#N/A,FALSE,"PFSR";#N/A,#N/A,FALSE,"INVOICES";#N/A,#N/A,FALSE,"COVER 2";#N/A,#N/A,FALSE,"CFSR"}</definedName>
    <definedName name="wrn.MONTHLY._.REPORT." localSheetId="36" hidden="1">{#N/A,#N/A,FALSE,"COVER 1";#N/A,#N/A,FALSE,"INTEREST";#N/A,#N/A,FALSE,"PFSR";#N/A,#N/A,FALSE,"INVOICES";#N/A,#N/A,FALSE,"COVER 2";#N/A,#N/A,FALSE,"CFSR"}</definedName>
    <definedName name="wrn.MONTHLY._.REPORT." localSheetId="33" hidden="1">{#N/A,#N/A,FALSE,"COVER 1";#N/A,#N/A,FALSE,"INTEREST";#N/A,#N/A,FALSE,"PFSR";#N/A,#N/A,FALSE,"INVOICES";#N/A,#N/A,FALSE,"COVER 2";#N/A,#N/A,FALSE,"CFSR"}</definedName>
    <definedName name="wrn.MONTHLY._.REPORT." localSheetId="34" hidden="1">{#N/A,#N/A,FALSE,"COVER 1";#N/A,#N/A,FALSE,"INTEREST";#N/A,#N/A,FALSE,"PFSR";#N/A,#N/A,FALSE,"INVOICES";#N/A,#N/A,FALSE,"COVER 2";#N/A,#N/A,FALSE,"CFSR"}</definedName>
    <definedName name="wrn.MONTHLY._.REPORT." localSheetId="31" hidden="1">{#N/A,#N/A,FALSE,"COVER 1";#N/A,#N/A,FALSE,"INTEREST";#N/A,#N/A,FALSE,"PFSR";#N/A,#N/A,FALSE,"INVOICES";#N/A,#N/A,FALSE,"COVER 2";#N/A,#N/A,FALSE,"CFSR"}</definedName>
    <definedName name="wrn.MONTHLY._.REPORT." hidden="1">{#N/A,#N/A,FALSE,"COVER 1";#N/A,#N/A,FALSE,"INTEREST";#N/A,#N/A,FALSE,"PFSR";#N/A,#N/A,FALSE,"INVOICES";#N/A,#N/A,FALSE,"COVER 2";#N/A,#N/A,FALSE,"CFSR"}</definedName>
    <definedName name="wrn.Monthly._.Report._.Package." localSheetId="35" hidden="1">{#N/A,#N/A,FALSE,"Global by BU";#N/A,#N/A,FALSE,"U.S. by BU";#N/A,#N/A,FALSE,"Canada by BU";#N/A,#N/A,FALSE,"Europe by BU";#N/A,#N/A,FALSE,"Asia by BU";#N/A,#N/A,FALSE,"Cala by BU"}</definedName>
    <definedName name="wrn.Monthly._.Report._.Package." localSheetId="37" hidden="1">{#N/A,#N/A,FALSE,"Global by BU";#N/A,#N/A,FALSE,"U.S. by BU";#N/A,#N/A,FALSE,"Canada by BU";#N/A,#N/A,FALSE,"Europe by BU";#N/A,#N/A,FALSE,"Asia by BU";#N/A,#N/A,FALSE,"Cala by BU"}</definedName>
    <definedName name="wrn.Monthly._.Report._.Package." localSheetId="36" hidden="1">{#N/A,#N/A,FALSE,"Global by BU";#N/A,#N/A,FALSE,"U.S. by BU";#N/A,#N/A,FALSE,"Canada by BU";#N/A,#N/A,FALSE,"Europe by BU";#N/A,#N/A,FALSE,"Asia by BU";#N/A,#N/A,FALSE,"Cala by BU"}</definedName>
    <definedName name="wrn.Monthly._.Report._.Package." localSheetId="33" hidden="1">{#N/A,#N/A,FALSE,"Global by BU";#N/A,#N/A,FALSE,"U.S. by BU";#N/A,#N/A,FALSE,"Canada by BU";#N/A,#N/A,FALSE,"Europe by BU";#N/A,#N/A,FALSE,"Asia by BU";#N/A,#N/A,FALSE,"Cala by BU"}</definedName>
    <definedName name="wrn.Monthly._.Report._.Package." localSheetId="34" hidden="1">{#N/A,#N/A,FALSE,"Global by BU";#N/A,#N/A,FALSE,"U.S. by BU";#N/A,#N/A,FALSE,"Canada by BU";#N/A,#N/A,FALSE,"Europe by BU";#N/A,#N/A,FALSE,"Asia by BU";#N/A,#N/A,FALSE,"Cala by BU"}</definedName>
    <definedName name="wrn.Monthly._.Report._.Package." localSheetId="31"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Murray._.Simons." localSheetId="35" hidden="1">{#N/A,#N/A,FALSE,"Cost Report";#N/A,#N/A,FALSE,"Table 2.1";#N/A,#N/A,FALSE,"Plant Statistics";"Plant Costs",#N/A,FALSE,"Cost Summary"}</definedName>
    <definedName name="wrn.Murray._.Simons." localSheetId="37" hidden="1">{#N/A,#N/A,FALSE,"Cost Report";#N/A,#N/A,FALSE,"Table 2.1";#N/A,#N/A,FALSE,"Plant Statistics";"Plant Costs",#N/A,FALSE,"Cost Summary"}</definedName>
    <definedName name="wrn.Murray._.Simons." localSheetId="36" hidden="1">{#N/A,#N/A,FALSE,"Cost Report";#N/A,#N/A,FALSE,"Table 2.1";#N/A,#N/A,FALSE,"Plant Statistics";"Plant Costs",#N/A,FALSE,"Cost Summary"}</definedName>
    <definedName name="wrn.Murray._.Simons." localSheetId="33" hidden="1">{#N/A,#N/A,FALSE,"Cost Report";#N/A,#N/A,FALSE,"Table 2.1";#N/A,#N/A,FALSE,"Plant Statistics";"Plant Costs",#N/A,FALSE,"Cost Summary"}</definedName>
    <definedName name="wrn.Murray._.Simons." localSheetId="34" hidden="1">{#N/A,#N/A,FALSE,"Cost Report";#N/A,#N/A,FALSE,"Table 2.1";#N/A,#N/A,FALSE,"Plant Statistics";"Plant Costs",#N/A,FALSE,"Cost Summary"}</definedName>
    <definedName name="wrn.Murray._.Simons." localSheetId="31" hidden="1">{#N/A,#N/A,FALSE,"Cost Report";#N/A,#N/A,FALSE,"Table 2.1";#N/A,#N/A,FALSE,"Plant Statistics";"Plant Costs",#N/A,FALSE,"Cost Summary"}</definedName>
    <definedName name="wrn.Murray._.Simons." hidden="1">{#N/A,#N/A,FALSE,"Cost Report";#N/A,#N/A,FALSE,"Table 2.1";#N/A,#N/A,FALSE,"Plant Statistics";"Plant Costs",#N/A,FALSE,"Cost Summary"}</definedName>
    <definedName name="wrn.MVMCC." localSheetId="35" hidden="1">{#N/A,#N/A,FALSE,"Motor-Load Data";#N/A,#N/A,FALSE,"Motor-Load Data"}</definedName>
    <definedName name="wrn.MVMCC." localSheetId="37" hidden="1">{#N/A,#N/A,FALSE,"Motor-Load Data";#N/A,#N/A,FALSE,"Motor-Load Data"}</definedName>
    <definedName name="wrn.MVMCC." localSheetId="36" hidden="1">{#N/A,#N/A,FALSE,"Motor-Load Data";#N/A,#N/A,FALSE,"Motor-Load Data"}</definedName>
    <definedName name="wrn.MVMCC." localSheetId="33" hidden="1">{#N/A,#N/A,FALSE,"Motor-Load Data";#N/A,#N/A,FALSE,"Motor-Load Data"}</definedName>
    <definedName name="wrn.MVMCC." localSheetId="34" hidden="1">{#N/A,#N/A,FALSE,"Motor-Load Data";#N/A,#N/A,FALSE,"Motor-Load Data"}</definedName>
    <definedName name="wrn.MVMCC." localSheetId="31" hidden="1">{#N/A,#N/A,FALSE,"Motor-Load Data";#N/A,#N/A,FALSE,"Motor-Load Data"}</definedName>
    <definedName name="wrn.MVMCC." hidden="1">{#N/A,#N/A,FALSE,"Motor-Load Data";#N/A,#N/A,FALSE,"Motor-Load Data"}</definedName>
    <definedName name="wrn.NASR_ISLAND_INST_SUMMARY." localSheetId="35" hidden="1">{"NASR_ISLAND_INST_SUMMARY",#N/A,FALSE,"SUMMARY-INSTS"}</definedName>
    <definedName name="wrn.NASR_ISLAND_INST_SUMMARY." localSheetId="37" hidden="1">{"NASR_ISLAND_INST_SUMMARY",#N/A,FALSE,"SUMMARY-INSTS"}</definedName>
    <definedName name="wrn.NASR_ISLAND_INST_SUMMARY." localSheetId="36" hidden="1">{"NASR_ISLAND_INST_SUMMARY",#N/A,FALSE,"SUMMARY-INSTS"}</definedName>
    <definedName name="wrn.NASR_ISLAND_INST_SUMMARY." localSheetId="33" hidden="1">{"NASR_ISLAND_INST_SUMMARY",#N/A,FALSE,"SUMMARY-INSTS"}</definedName>
    <definedName name="wrn.NASR_ISLAND_INST_SUMMARY." localSheetId="34" hidden="1">{"NASR_ISLAND_INST_SUMMARY",#N/A,FALSE,"SUMMARY-INSTS"}</definedName>
    <definedName name="wrn.NASR_ISLAND_INST_SUMMARY." localSheetId="31" hidden="1">{"NASR_ISLAND_INST_SUMMARY",#N/A,FALSE,"SUMMARY-INSTS"}</definedName>
    <definedName name="wrn.NASR_ISLAND_INST_SUMMARY." hidden="1">{"NASR_ISLAND_INST_SUMMARY",#N/A,FALSE,"SUMMARY-INSTS"}</definedName>
    <definedName name="wrn.Nelson._.Summary." localSheetId="35" hidden="1">{#N/A,#N/A,FALSE,"subcontract"}</definedName>
    <definedName name="wrn.Nelson._.Summary." localSheetId="37" hidden="1">{#N/A,#N/A,FALSE,"subcontract"}</definedName>
    <definedName name="wrn.Nelson._.Summary." localSheetId="36" hidden="1">{#N/A,#N/A,FALSE,"subcontract"}</definedName>
    <definedName name="wrn.Nelson._.Summary." localSheetId="30" hidden="1">{#N/A,#N/A,FALSE,"subcontract"}</definedName>
    <definedName name="wrn.Nelson._.Summary." localSheetId="33" hidden="1">{#N/A,#N/A,FALSE,"subcontract"}</definedName>
    <definedName name="wrn.Nelson._.Summary." localSheetId="34" hidden="1">{#N/A,#N/A,FALSE,"subcontract"}</definedName>
    <definedName name="wrn.Nelson._.Summary." localSheetId="31" hidden="1">{#N/A,#N/A,FALSE,"subcontract"}</definedName>
    <definedName name="wrn.Nelson._.Summary." localSheetId="29" hidden="1">{#N/A,#N/A,FALSE,"subcontract"}</definedName>
    <definedName name="wrn.Nelson._.Summary." hidden="1">{#N/A,#N/A,FALSE,"subcontract"}</definedName>
    <definedName name="wrn.Nelson._.Summary._1" localSheetId="35" hidden="1">{#N/A,#N/A,FALSE,"subcontract"}</definedName>
    <definedName name="wrn.Nelson._.Summary._1" localSheetId="37" hidden="1">{#N/A,#N/A,FALSE,"subcontract"}</definedName>
    <definedName name="wrn.Nelson._.Summary._1" localSheetId="36" hidden="1">{#N/A,#N/A,FALSE,"subcontract"}</definedName>
    <definedName name="wrn.Nelson._.Summary._1" localSheetId="33" hidden="1">{#N/A,#N/A,FALSE,"subcontract"}</definedName>
    <definedName name="wrn.Nelson._.Summary._1" localSheetId="34" hidden="1">{#N/A,#N/A,FALSE,"subcontract"}</definedName>
    <definedName name="wrn.Nelson._.Summary._1" localSheetId="31" hidden="1">{#N/A,#N/A,FALSE,"subcontract"}</definedName>
    <definedName name="wrn.Nelson._.Summary._1" hidden="1">{#N/A,#N/A,FALSE,"subcontract"}</definedName>
    <definedName name="wrn.new." localSheetId="35"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37"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36"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33"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34"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31"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_1" localSheetId="35"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_1" localSheetId="37"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_1" localSheetId="36"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_1" localSheetId="33"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_1" localSheetId="34"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_1" localSheetId="31"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_1"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ormalisation._.Journal." localSheetId="35" hidden="1">{"Normalisation Journal",#N/A,FALSE,"Normalisation Jnl"}</definedName>
    <definedName name="wrn.Normalisation._.Journal." localSheetId="37" hidden="1">{"Normalisation Journal",#N/A,FALSE,"Normalisation Jnl"}</definedName>
    <definedName name="wrn.Normalisation._.Journal." localSheetId="36" hidden="1">{"Normalisation Journal",#N/A,FALSE,"Normalisation Jnl"}</definedName>
    <definedName name="wrn.Normalisation._.Journal." localSheetId="33" hidden="1">{"Normalisation Journal",#N/A,FALSE,"Normalisation Jnl"}</definedName>
    <definedName name="wrn.Normalisation._.Journal." localSheetId="34" hidden="1">{"Normalisation Journal",#N/A,FALSE,"Normalisation Jnl"}</definedName>
    <definedName name="wrn.Normalisation._.Journal." localSheetId="31" hidden="1">{"Normalisation Journal",#N/A,FALSE,"Normalisation Jnl"}</definedName>
    <definedName name="wrn.Normalisation._.Journal." hidden="1">{"Normalisation Journal",#N/A,FALSE,"Normalisation Jnl"}</definedName>
    <definedName name="wrn.NORTHERN." hidden="1">{"NORTHERN Actual vs Budget",#N/A,FALSE,"P&amp;L Actual vs Budget";"NORTHERN Actual vs LY",#N/A,FALSE,"P&amp;L Actual vs Last Year";"NORTHERN OWC",#N/A,FALSE,"Op. Work. Cap.";"NORTHERN CAPEX",#N/A,FALSE,"Cap. Expend.";"NORTHERN LGO",#N/A,FALSE,"Liq. Gener. by Op"}</definedName>
    <definedName name="wrn.nota._.deb.cre." localSheetId="35" hidden="1">{#N/A,#N/A,FALSE,"factura"}</definedName>
    <definedName name="wrn.nota._.deb.cre." localSheetId="37" hidden="1">{#N/A,#N/A,FALSE,"factura"}</definedName>
    <definedName name="wrn.nota._.deb.cre." localSheetId="36" hidden="1">{#N/A,#N/A,FALSE,"factura"}</definedName>
    <definedName name="wrn.nota._.deb.cre." localSheetId="33" hidden="1">{#N/A,#N/A,FALSE,"factura"}</definedName>
    <definedName name="wrn.nota._.deb.cre." localSheetId="34" hidden="1">{#N/A,#N/A,FALSE,"factura"}</definedName>
    <definedName name="wrn.nota._.deb.cre." localSheetId="31" hidden="1">{#N/A,#N/A,FALSE,"factura"}</definedName>
    <definedName name="wrn.nota._.deb.cre." hidden="1">{#N/A,#N/A,FALSE,"factura"}</definedName>
    <definedName name="wrn.nota._.deb.cre._1" localSheetId="35" hidden="1">{#N/A,#N/A,FALSE,"factura"}</definedName>
    <definedName name="wrn.nota._.deb.cre._1" localSheetId="37" hidden="1">{#N/A,#N/A,FALSE,"factura"}</definedName>
    <definedName name="wrn.nota._.deb.cre._1" localSheetId="36" hidden="1">{#N/A,#N/A,FALSE,"factura"}</definedName>
    <definedName name="wrn.nota._.deb.cre._1" localSheetId="33" hidden="1">{#N/A,#N/A,FALSE,"factura"}</definedName>
    <definedName name="wrn.nota._.deb.cre._1" localSheetId="34" hidden="1">{#N/A,#N/A,FALSE,"factura"}</definedName>
    <definedName name="wrn.nota._.deb.cre._1" localSheetId="31" hidden="1">{#N/A,#N/A,FALSE,"factura"}</definedName>
    <definedName name="wrn.nota._.deb.cre._1" hidden="1">{#N/A,#N/A,FALSE,"factura"}</definedName>
    <definedName name="wrn.nota._.deb.cre._2" localSheetId="35" hidden="1">{#N/A,#N/A,FALSE,"factura"}</definedName>
    <definedName name="wrn.nota._.deb.cre._2" localSheetId="37" hidden="1">{#N/A,#N/A,FALSE,"factura"}</definedName>
    <definedName name="wrn.nota._.deb.cre._2" localSheetId="36" hidden="1">{#N/A,#N/A,FALSE,"factura"}</definedName>
    <definedName name="wrn.nota._.deb.cre._2" localSheetId="33" hidden="1">{#N/A,#N/A,FALSE,"factura"}</definedName>
    <definedName name="wrn.nota._.deb.cre._2" localSheetId="34" hidden="1">{#N/A,#N/A,FALSE,"factura"}</definedName>
    <definedName name="wrn.nota._.deb.cre._2" localSheetId="31" hidden="1">{#N/A,#N/A,FALSE,"factura"}</definedName>
    <definedName name="wrn.nota._.deb.cre._2" hidden="1">{#N/A,#N/A,FALSE,"factura"}</definedName>
    <definedName name="wrn.nota._.deb.cre._3" localSheetId="35" hidden="1">{#N/A,#N/A,FALSE,"factura"}</definedName>
    <definedName name="wrn.nota._.deb.cre._3" localSheetId="37" hidden="1">{#N/A,#N/A,FALSE,"factura"}</definedName>
    <definedName name="wrn.nota._.deb.cre._3" localSheetId="36" hidden="1">{#N/A,#N/A,FALSE,"factura"}</definedName>
    <definedName name="wrn.nota._.deb.cre._3" localSheetId="33" hidden="1">{#N/A,#N/A,FALSE,"factura"}</definedName>
    <definedName name="wrn.nota._.deb.cre._3" localSheetId="34" hidden="1">{#N/A,#N/A,FALSE,"factura"}</definedName>
    <definedName name="wrn.nota._.deb.cre._3" localSheetId="31" hidden="1">{#N/A,#N/A,FALSE,"factura"}</definedName>
    <definedName name="wrn.nota._.deb.cre._3" hidden="1">{#N/A,#N/A,FALSE,"factura"}</definedName>
    <definedName name="wrn.nota._.deb.cre._4" localSheetId="35" hidden="1">{#N/A,#N/A,FALSE,"factura"}</definedName>
    <definedName name="wrn.nota._.deb.cre._4" localSheetId="37" hidden="1">{#N/A,#N/A,FALSE,"factura"}</definedName>
    <definedName name="wrn.nota._.deb.cre._4" localSheetId="36" hidden="1">{#N/A,#N/A,FALSE,"factura"}</definedName>
    <definedName name="wrn.nota._.deb.cre._4" localSheetId="33" hidden="1">{#N/A,#N/A,FALSE,"factura"}</definedName>
    <definedName name="wrn.nota._.deb.cre._4" localSheetId="34" hidden="1">{#N/A,#N/A,FALSE,"factura"}</definedName>
    <definedName name="wrn.nota._.deb.cre._4" localSheetId="31" hidden="1">{#N/A,#N/A,FALSE,"factura"}</definedName>
    <definedName name="wrn.nota._.deb.cre._4" hidden="1">{#N/A,#N/A,FALSE,"factura"}</definedName>
    <definedName name="wrn.nota._.deb.cre._5" localSheetId="35" hidden="1">{#N/A,#N/A,FALSE,"factura"}</definedName>
    <definedName name="wrn.nota._.deb.cre._5" localSheetId="37" hidden="1">{#N/A,#N/A,FALSE,"factura"}</definedName>
    <definedName name="wrn.nota._.deb.cre._5" localSheetId="36" hidden="1">{#N/A,#N/A,FALSE,"factura"}</definedName>
    <definedName name="wrn.nota._.deb.cre._5" localSheetId="33" hidden="1">{#N/A,#N/A,FALSE,"factura"}</definedName>
    <definedName name="wrn.nota._.deb.cre._5" localSheetId="34" hidden="1">{#N/A,#N/A,FALSE,"factura"}</definedName>
    <definedName name="wrn.nota._.deb.cre._5" localSheetId="31" hidden="1">{#N/A,#N/A,FALSE,"factura"}</definedName>
    <definedName name="wrn.nota._.deb.cre._5" hidden="1">{#N/A,#N/A,FALSE,"factura"}</definedName>
    <definedName name="wrn.NUL_Consolidated." localSheetId="35" hidden="1">{"BALANCE_SHEET",#N/A,FALSE,"A";"INCOME_STATEMENT",#N/A,FALSE,"A"}</definedName>
    <definedName name="wrn.NUL_Consolidated." localSheetId="37" hidden="1">{"BALANCE_SHEET",#N/A,FALSE,"A";"INCOME_STATEMENT",#N/A,FALSE,"A"}</definedName>
    <definedName name="wrn.NUL_Consolidated." localSheetId="36" hidden="1">{"BALANCE_SHEET",#N/A,FALSE,"A";"INCOME_STATEMENT",#N/A,FALSE,"A"}</definedName>
    <definedName name="wrn.NUL_Consolidated." localSheetId="33" hidden="1">{"BALANCE_SHEET",#N/A,FALSE,"A";"INCOME_STATEMENT",#N/A,FALSE,"A"}</definedName>
    <definedName name="wrn.NUL_Consolidated." localSheetId="34" hidden="1">{"BALANCE_SHEET",#N/A,FALSE,"A";"INCOME_STATEMENT",#N/A,FALSE,"A"}</definedName>
    <definedName name="wrn.NUL_Consolidated." localSheetId="31" hidden="1">{"BALANCE_SHEET",#N/A,FALSE,"A";"INCOME_STATEMENT",#N/A,FALSE,"A"}</definedName>
    <definedName name="wrn.NUL_Consolidated." hidden="1">{"BALANCE_SHEET",#N/A,FALSE,"A";"INCOME_STATEMENT",#N/A,FALSE,"A"}</definedName>
    <definedName name="wrn.OCC._.LOM._.Plan._.Print._.Reports." localSheetId="35"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localSheetId="37"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localSheetId="36"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localSheetId="33"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localSheetId="34"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localSheetId="31"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S._.REPORT." localSheetId="31" hidden="1">{#N/A,#N/A,FALSE,"Cover";#N/A,#N/A,FALSE,"Index";#N/A,#N/A,FALSE,"Spec";#N/A,#N/A,FALSE,"Breakdown";#N/A,#N/A,FALSE,"Cost Plan"}</definedName>
    <definedName name="wrn.OCS._.REPORT." hidden="1">{#N/A,#N/A,FALSE,"Cover";#N/A,#N/A,FALSE,"Index";#N/A,#N/A,FALSE,"Spec";#N/A,#N/A,FALSE,"Breakdown";#N/A,#N/A,FALSE,"Cost Plan"}</definedName>
    <definedName name="wrn.octubre." localSheetId="35"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 localSheetId="37"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 localSheetId="36"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 localSheetId="33"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 localSheetId="34"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 localSheetId="31"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_1" localSheetId="35"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_1" localSheetId="37"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_1" localSheetId="36"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_1" localSheetId="33"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_1" localSheetId="34"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_1" localSheetId="31"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_1" hidden="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ne." localSheetId="35" hidden="1">{#N/A,#N/A,FALSE,"Summary";#N/A,#N/A,FALSE,"PL";#N/A,#N/A,FALSE,"Opex";#N/A,#N/A,FALSE,"Capex";#N/A,#N/A,FALSE,"CF";#N/A,#N/A,FALSE,"NPV";#N/A,#N/A,FALSE,"Tax";#N/A,#N/A,FALSE,"Price";#N/A,#N/A,FALSE,"Royalty";#N/A,#N/A,FALSE,"TD";"ad",#N/A,FALSE,"AD";"excise",#N/A,FALSE,"Excise"}</definedName>
    <definedName name="wrn.one." localSheetId="37" hidden="1">{#N/A,#N/A,FALSE,"Engr Data";#N/A,#N/A,FALSE,"Engr Cur";#N/A,#N/A,FALSE,"DsnDraft";#N/A,#N/A,FALSE,"DsnDftCur";#N/A,#N/A,FALSE,"Supports";#N/A,#N/A,FALSE,"SptCur";#N/A,#N/A,FALSE,"Total";#N/A,#N/A,FALSE,"TotCur";#N/A,#N/A,FALSE,"Client";#N/A,#N/A,FALSE,"Instructions"}</definedName>
    <definedName name="wrn.one." localSheetId="36" hidden="1">{#N/A,#N/A,FALSE,"Engr Data";#N/A,#N/A,FALSE,"Engr Cur";#N/A,#N/A,FALSE,"DsnDraft";#N/A,#N/A,FALSE,"DsnDftCur";#N/A,#N/A,FALSE,"Supports";#N/A,#N/A,FALSE,"SptCur";#N/A,#N/A,FALSE,"Total";#N/A,#N/A,FALSE,"TotCur";#N/A,#N/A,FALSE,"Client";#N/A,#N/A,FALSE,"Instructions"}</definedName>
    <definedName name="wrn.one." localSheetId="33" hidden="1">{#N/A,#N/A,FALSE,"Summary";#N/A,#N/A,FALSE,"PL";#N/A,#N/A,FALSE,"Opex";#N/A,#N/A,FALSE,"Capex";#N/A,#N/A,FALSE,"CF";#N/A,#N/A,FALSE,"NPV";#N/A,#N/A,FALSE,"Tax";#N/A,#N/A,FALSE,"Price";#N/A,#N/A,FALSE,"Royalty";#N/A,#N/A,FALSE,"TD";"ad",#N/A,FALSE,"AD";"excise",#N/A,FALSE,"Excise"}</definedName>
    <definedName name="wrn.one." localSheetId="34" hidden="1">{#N/A,#N/A,FALSE,"Summary";#N/A,#N/A,FALSE,"PL";#N/A,#N/A,FALSE,"Opex";#N/A,#N/A,FALSE,"Capex";#N/A,#N/A,FALSE,"CF";#N/A,#N/A,FALSE,"NPV";#N/A,#N/A,FALSE,"Tax";#N/A,#N/A,FALSE,"Price";#N/A,#N/A,FALSE,"Royalty";#N/A,#N/A,FALSE,"TD";"ad",#N/A,FALSE,"AD";"excise",#N/A,FALSE,"Excise"}</definedName>
    <definedName name="wrn.one." localSheetId="31" hidden="1">{#N/A,#N/A,FALSE,"Summary";#N/A,#N/A,FALSE,"PL";#N/A,#N/A,FALSE,"Opex";#N/A,#N/A,FALSE,"Capex";#N/A,#N/A,FALSE,"CF";#N/A,#N/A,FALSE,"NPV";#N/A,#N/A,FALSE,"Tax";#N/A,#N/A,FALSE,"Price";#N/A,#N/A,FALSE,"Royalty";#N/A,#N/A,FALSE,"TD";"ad",#N/A,FALSE,"AD";"excise",#N/A,FALSE,"Excise"}</definedName>
    <definedName name="wrn.one." hidden="1">{#N/A,#N/A,FALSE,"Summary";#N/A,#N/A,FALSE,"PL";#N/A,#N/A,FALSE,"Opex";#N/A,#N/A,FALSE,"Capex";#N/A,#N/A,FALSE,"CF";#N/A,#N/A,FALSE,"NPV";#N/A,#N/A,FALSE,"Tax";#N/A,#N/A,FALSE,"Price";#N/A,#N/A,FALSE,"Royalty";#N/A,#N/A,FALSE,"TD";"ad",#N/A,FALSE,"AD";"excise",#N/A,FALSE,"Excise"}</definedName>
    <definedName name="wrn.op1." localSheetId="35" hidden="1">{"cuadro1",#N/A,FALSE,"Cam buz camión Opción 1";"cuadro2",#N/A,FALSE,"Cam buz camión Opción 1";"cuadro3",#N/A,FALSE,"Cam buz camión Opción 1";"cuadro4",#N/A,FALSE,"Cam buz camión Opción 1";"cuadro5",#N/A,FALSE,"Cam buz camión Opción 1"}</definedName>
    <definedName name="wrn.op1." localSheetId="37" hidden="1">{"cuadro1",#N/A,FALSE,"Cam buz camión Opción 1";"cuadro2",#N/A,FALSE,"Cam buz camión Opción 1";"cuadro3",#N/A,FALSE,"Cam buz camión Opción 1";"cuadro4",#N/A,FALSE,"Cam buz camión Opción 1";"cuadro5",#N/A,FALSE,"Cam buz camión Opción 1"}</definedName>
    <definedName name="wrn.op1." localSheetId="36" hidden="1">{"cuadro1",#N/A,FALSE,"Cam buz camión Opción 1";"cuadro2",#N/A,FALSE,"Cam buz camión Opción 1";"cuadro3",#N/A,FALSE,"Cam buz camión Opción 1";"cuadro4",#N/A,FALSE,"Cam buz camión Opción 1";"cuadro5",#N/A,FALSE,"Cam buz camión Opción 1"}</definedName>
    <definedName name="wrn.op1." localSheetId="33" hidden="1">{"cuadro1",#N/A,FALSE,"Cam buz camión Opción 1";"cuadro2",#N/A,FALSE,"Cam buz camión Opción 1";"cuadro3",#N/A,FALSE,"Cam buz camión Opción 1";"cuadro4",#N/A,FALSE,"Cam buz camión Opción 1";"cuadro5",#N/A,FALSE,"Cam buz camión Opción 1"}</definedName>
    <definedName name="wrn.op1." localSheetId="34" hidden="1">{"cuadro1",#N/A,FALSE,"Cam buz camión Opción 1";"cuadro2",#N/A,FALSE,"Cam buz camión Opción 1";"cuadro3",#N/A,FALSE,"Cam buz camión Opción 1";"cuadro4",#N/A,FALSE,"Cam buz camión Opción 1";"cuadro5",#N/A,FALSE,"Cam buz camión Opción 1"}</definedName>
    <definedName name="wrn.op1." localSheetId="31" hidden="1">{"cuadro1",#N/A,FALSE,"Cam buz camión Opción 1";"cuadro2",#N/A,FALSE,"Cam buz camión Opción 1";"cuadro3",#N/A,FALSE,"Cam buz camión Opción 1";"cuadro4",#N/A,FALSE,"Cam buz camión Opción 1";"cuadro5",#N/A,FALSE,"Cam buz camión Opción 1"}</definedName>
    <definedName name="wrn.op1." hidden="1">{"cuadro1",#N/A,FALSE,"Cam buz camión Opción 1";"cuadro2",#N/A,FALSE,"Cam buz camión Opción 1";"cuadro3",#N/A,FALSE,"Cam buz camión Opción 1";"cuadro4",#N/A,FALSE,"Cam buz camión Opción 1";"cuadro5",#N/A,FALSE,"Cam buz camión Opción 1"}</definedName>
    <definedName name="wrn.op2" localSheetId="35" hidden="1">{"cuadro1",#N/A,FALSE,"Buzon Camion Opción 3";"cuadro2",#N/A,FALSE,"Buzon Camion Opción 3";"cuadro3",#N/A,FALSE,"Buzon Camion Opción 3";"cuadro4",#N/A,FALSE,"Buzon Camion Opción 3"}</definedName>
    <definedName name="wrn.op2" localSheetId="37" hidden="1">{"cuadro1",#N/A,FALSE,"Buzon Camion Opción 3";"cuadro2",#N/A,FALSE,"Buzon Camion Opción 3";"cuadro3",#N/A,FALSE,"Buzon Camion Opción 3";"cuadro4",#N/A,FALSE,"Buzon Camion Opción 3"}</definedName>
    <definedName name="wrn.op2" localSheetId="36" hidden="1">{"cuadro1",#N/A,FALSE,"Buzon Camion Opción 3";"cuadro2",#N/A,FALSE,"Buzon Camion Opción 3";"cuadro3",#N/A,FALSE,"Buzon Camion Opción 3";"cuadro4",#N/A,FALSE,"Buzon Camion Opción 3"}</definedName>
    <definedName name="wrn.op2" localSheetId="33" hidden="1">{"cuadro1",#N/A,FALSE,"Buzon Camion Opción 3";"cuadro2",#N/A,FALSE,"Buzon Camion Opción 3";"cuadro3",#N/A,FALSE,"Buzon Camion Opción 3";"cuadro4",#N/A,FALSE,"Buzon Camion Opción 3"}</definedName>
    <definedName name="wrn.op2" localSheetId="34" hidden="1">{"cuadro1",#N/A,FALSE,"Buzon Camion Opción 3";"cuadro2",#N/A,FALSE,"Buzon Camion Opción 3";"cuadro3",#N/A,FALSE,"Buzon Camion Opción 3";"cuadro4",#N/A,FALSE,"Buzon Camion Opción 3"}</definedName>
    <definedName name="wrn.op2" localSheetId="31" hidden="1">{"cuadro1",#N/A,FALSE,"Buzon Camion Opción 3";"cuadro2",#N/A,FALSE,"Buzon Camion Opción 3";"cuadro3",#N/A,FALSE,"Buzon Camion Opción 3";"cuadro4",#N/A,FALSE,"Buzon Camion Opción 3"}</definedName>
    <definedName name="wrn.op2" hidden="1">{"cuadro1",#N/A,FALSE,"Buzon Camion Opción 3";"cuadro2",#N/A,FALSE,"Buzon Camion Opción 3";"cuadro3",#N/A,FALSE,"Buzon Camion Opción 3";"cuadro4",#N/A,FALSE,"Buzon Camion Opción 3"}</definedName>
    <definedName name="wrn.op2." localSheetId="35" hidden="1">{"cuadro1",#N/A,FALSE,"LHD CAMION Opción 2";"cuadro2",#N/A,FALSE,"LHD CAMION Opción 2";"cuadro3",#N/A,FALSE,"LHD CAMION Opción 2";"cuadro4",#N/A,FALSE,"LHD CAMION Opción 2"}</definedName>
    <definedName name="wrn.op2." localSheetId="37" hidden="1">{"cuadro1",#N/A,FALSE,"LHD CAMION Opción 2";"cuadro2",#N/A,FALSE,"LHD CAMION Opción 2";"cuadro3",#N/A,FALSE,"LHD CAMION Opción 2";"cuadro4",#N/A,FALSE,"LHD CAMION Opción 2"}</definedName>
    <definedName name="wrn.op2." localSheetId="36" hidden="1">{"cuadro1",#N/A,FALSE,"LHD CAMION Opción 2";"cuadro2",#N/A,FALSE,"LHD CAMION Opción 2";"cuadro3",#N/A,FALSE,"LHD CAMION Opción 2";"cuadro4",#N/A,FALSE,"LHD CAMION Opción 2"}</definedName>
    <definedName name="wrn.op2." localSheetId="33" hidden="1">{"cuadro1",#N/A,FALSE,"LHD CAMION Opción 2";"cuadro2",#N/A,FALSE,"LHD CAMION Opción 2";"cuadro3",#N/A,FALSE,"LHD CAMION Opción 2";"cuadro4",#N/A,FALSE,"LHD CAMION Opción 2"}</definedName>
    <definedName name="wrn.op2." localSheetId="34" hidden="1">{"cuadro1",#N/A,FALSE,"LHD CAMION Opción 2";"cuadro2",#N/A,FALSE,"LHD CAMION Opción 2";"cuadro3",#N/A,FALSE,"LHD CAMION Opción 2";"cuadro4",#N/A,FALSE,"LHD CAMION Opción 2"}</definedName>
    <definedName name="wrn.op2." localSheetId="31" hidden="1">{"cuadro1",#N/A,FALSE,"LHD CAMION Opción 2";"cuadro2",#N/A,FALSE,"LHD CAMION Opción 2";"cuadro3",#N/A,FALSE,"LHD CAMION Opción 2";"cuadro4",#N/A,FALSE,"LHD CAMION Opción 2"}</definedName>
    <definedName name="wrn.op2." hidden="1">{"cuadro1",#N/A,FALSE,"LHD CAMION Opción 2";"cuadro2",#N/A,FALSE,"LHD CAMION Opción 2";"cuadro3",#N/A,FALSE,"LHD CAMION Opción 2";"cuadro4",#N/A,FALSE,"LHD CAMION Opción 2"}</definedName>
    <definedName name="wrn.op3." localSheetId="35" hidden="1">{"cuadro1",#N/A,FALSE,"Buzon Camion Opción 3";"cuadro2",#N/A,FALSE,"Buzon Camion Opción 3";"cuadro3",#N/A,FALSE,"Buzon Camion Opción 3";"cuadro4",#N/A,FALSE,"Buzon Camion Opción 3"}</definedName>
    <definedName name="wrn.op3." localSheetId="37" hidden="1">{"cuadro1",#N/A,FALSE,"Buzon Camion Opción 3";"cuadro2",#N/A,FALSE,"Buzon Camion Opción 3";"cuadro3",#N/A,FALSE,"Buzon Camion Opción 3";"cuadro4",#N/A,FALSE,"Buzon Camion Opción 3"}</definedName>
    <definedName name="wrn.op3." localSheetId="36" hidden="1">{"cuadro1",#N/A,FALSE,"Buzon Camion Opción 3";"cuadro2",#N/A,FALSE,"Buzon Camion Opción 3";"cuadro3",#N/A,FALSE,"Buzon Camion Opción 3";"cuadro4",#N/A,FALSE,"Buzon Camion Opción 3"}</definedName>
    <definedName name="wrn.op3." localSheetId="33" hidden="1">{"cuadro1",#N/A,FALSE,"Buzon Camion Opción 3";"cuadro2",#N/A,FALSE,"Buzon Camion Opción 3";"cuadro3",#N/A,FALSE,"Buzon Camion Opción 3";"cuadro4",#N/A,FALSE,"Buzon Camion Opción 3"}</definedName>
    <definedName name="wrn.op3." localSheetId="34" hidden="1">{"cuadro1",#N/A,FALSE,"Buzon Camion Opción 3";"cuadro2",#N/A,FALSE,"Buzon Camion Opción 3";"cuadro3",#N/A,FALSE,"Buzon Camion Opción 3";"cuadro4",#N/A,FALSE,"Buzon Camion Opción 3"}</definedName>
    <definedName name="wrn.op3." localSheetId="31" hidden="1">{"cuadro1",#N/A,FALSE,"Buzon Camion Opción 3";"cuadro2",#N/A,FALSE,"Buzon Camion Opción 3";"cuadro3",#N/A,FALSE,"Buzon Camion Opción 3";"cuadro4",#N/A,FALSE,"Buzon Camion Opción 3"}</definedName>
    <definedName name="wrn.op3." hidden="1">{"cuadro1",#N/A,FALSE,"Buzon Camion Opción 3";"cuadro2",#N/A,FALSE,"Buzon Camion Opción 3";"cuadro3",#N/A,FALSE,"Buzon Camion Opción 3";"cuadro4",#N/A,FALSE,"Buzon Camion Opción 3"}</definedName>
    <definedName name="wrn.op4." localSheetId="35" hidden="1">{"cuadro1",#N/A,FALSE,"Buzon FFCC Opción 4";"cuadro2",#N/A,FALSE,"Buzon FFCC Opción 4";"cuadro3",#N/A,FALSE,"Buzon FFCC Opción 4";"cuadro4",#N/A,FALSE,"Buzon FFCC Opción 4"}</definedName>
    <definedName name="wrn.op4." localSheetId="37" hidden="1">{"cuadro1",#N/A,FALSE,"Buzon FFCC Opción 4";"cuadro2",#N/A,FALSE,"Buzon FFCC Opción 4";"cuadro3",#N/A,FALSE,"Buzon FFCC Opción 4";"cuadro4",#N/A,FALSE,"Buzon FFCC Opción 4"}</definedName>
    <definedName name="wrn.op4." localSheetId="36" hidden="1">{"cuadro1",#N/A,FALSE,"Buzon FFCC Opción 4";"cuadro2",#N/A,FALSE,"Buzon FFCC Opción 4";"cuadro3",#N/A,FALSE,"Buzon FFCC Opción 4";"cuadro4",#N/A,FALSE,"Buzon FFCC Opción 4"}</definedName>
    <definedName name="wrn.op4." localSheetId="33" hidden="1">{"cuadro1",#N/A,FALSE,"Buzon FFCC Opción 4";"cuadro2",#N/A,FALSE,"Buzon FFCC Opción 4";"cuadro3",#N/A,FALSE,"Buzon FFCC Opción 4";"cuadro4",#N/A,FALSE,"Buzon FFCC Opción 4"}</definedName>
    <definedName name="wrn.op4." localSheetId="34" hidden="1">{"cuadro1",#N/A,FALSE,"Buzon FFCC Opción 4";"cuadro2",#N/A,FALSE,"Buzon FFCC Opción 4";"cuadro3",#N/A,FALSE,"Buzon FFCC Opción 4";"cuadro4",#N/A,FALSE,"Buzon FFCC Opción 4"}</definedName>
    <definedName name="wrn.op4." localSheetId="31" hidden="1">{"cuadro1",#N/A,FALSE,"Buzon FFCC Opción 4";"cuadro2",#N/A,FALSE,"Buzon FFCC Opción 4";"cuadro3",#N/A,FALSE,"Buzon FFCC Opción 4";"cuadro4",#N/A,FALSE,"Buzon FFCC Opción 4"}</definedName>
    <definedName name="wrn.op4." hidden="1">{"cuadro1",#N/A,FALSE,"Buzon FFCC Opción 4";"cuadro2",#N/A,FALSE,"Buzon FFCC Opción 4";"cuadro3",#N/A,FALSE,"Buzon FFCC Opción 4";"cuadro4",#N/A,FALSE,"Buzon FFCC Opción 4"}</definedName>
    <definedName name="wrn.op5." localSheetId="35" hidden="1">{"cuadro1",#N/A,FALSE,"Camara buz ffcc Opción 5";"cuadro2",#N/A,FALSE,"Camara buz ffcc Opción 5";"cuadro3",#N/A,FALSE,"Camara buz ffcc Opción 5";"cuadro4",#N/A,FALSE,"Camara buz ffcc Opción 5"}</definedName>
    <definedName name="wrn.op5." localSheetId="37" hidden="1">{"cuadro1",#N/A,FALSE,"Camara buz ffcc Opción 5";"cuadro2",#N/A,FALSE,"Camara buz ffcc Opción 5";"cuadro3",#N/A,FALSE,"Camara buz ffcc Opción 5";"cuadro4",#N/A,FALSE,"Camara buz ffcc Opción 5"}</definedName>
    <definedName name="wrn.op5." localSheetId="36" hidden="1">{"cuadro1",#N/A,FALSE,"Camara buz ffcc Opción 5";"cuadro2",#N/A,FALSE,"Camara buz ffcc Opción 5";"cuadro3",#N/A,FALSE,"Camara buz ffcc Opción 5";"cuadro4",#N/A,FALSE,"Camara buz ffcc Opción 5"}</definedName>
    <definedName name="wrn.op5." localSheetId="33" hidden="1">{"cuadro1",#N/A,FALSE,"Camara buz ffcc Opción 5";"cuadro2",#N/A,FALSE,"Camara buz ffcc Opción 5";"cuadro3",#N/A,FALSE,"Camara buz ffcc Opción 5";"cuadro4",#N/A,FALSE,"Camara buz ffcc Opción 5"}</definedName>
    <definedName name="wrn.op5." localSheetId="34" hidden="1">{"cuadro1",#N/A,FALSE,"Camara buz ffcc Opción 5";"cuadro2",#N/A,FALSE,"Camara buz ffcc Opción 5";"cuadro3",#N/A,FALSE,"Camara buz ffcc Opción 5";"cuadro4",#N/A,FALSE,"Camara buz ffcc Opción 5"}</definedName>
    <definedName name="wrn.op5." localSheetId="31" hidden="1">{"cuadro1",#N/A,FALSE,"Camara buz ffcc Opción 5";"cuadro2",#N/A,FALSE,"Camara buz ffcc Opción 5";"cuadro3",#N/A,FALSE,"Camara buz ffcc Opción 5";"cuadro4",#N/A,FALSE,"Camara buz ffcc Opción 5"}</definedName>
    <definedName name="wrn.op5." hidden="1">{"cuadro1",#N/A,FALSE,"Camara buz ffcc Opción 5";"cuadro2",#N/A,FALSE,"Camara buz ffcc Opción 5";"cuadro3",#N/A,FALSE,"Camara buz ffcc Opción 5";"cuadro4",#N/A,FALSE,"Camara buz ffcc Opción 5"}</definedName>
    <definedName name="wrn.ORGANISATION." localSheetId="35" hidden="1">{#N/A,#N/A,FALSE,"ORGANISATION"}</definedName>
    <definedName name="wrn.ORGANISATION." localSheetId="37" hidden="1">{#N/A,#N/A,FALSE,"ORGANISATION"}</definedName>
    <definedName name="wrn.ORGANISATION." localSheetId="32" hidden="1">{#N/A,#N/A,FALSE,"ORGANISATION"}</definedName>
    <definedName name="wrn.ORGANISATION." localSheetId="21" hidden="1">{#N/A,#N/A,FALSE,"ORGANISATION"}</definedName>
    <definedName name="wrn.ORGANISATION." localSheetId="36" hidden="1">{#N/A,#N/A,FALSE,"ORGANISATION"}</definedName>
    <definedName name="wrn.ORGANISATION." localSheetId="33" hidden="1">{#N/A,#N/A,FALSE,"ORGANISATION"}</definedName>
    <definedName name="wrn.ORGANISATION." localSheetId="34" hidden="1">{#N/A,#N/A,FALSE,"ORGANISATION"}</definedName>
    <definedName name="wrn.ORGANISATION." localSheetId="31" hidden="1">{#N/A,#N/A,FALSE,"ORGANISATION"}</definedName>
    <definedName name="wrn.ORGANISATION." hidden="1">{#N/A,#N/A,FALSE,"ORGANISATION"}</definedName>
    <definedName name="wrn.oscar" localSheetId="35" hidden="1">{#N/A,#N/A,FALSE,"MAQUINA"}</definedName>
    <definedName name="wrn.oscar" localSheetId="37" hidden="1">{#N/A,#N/A,FALSE,"MAQUINA"}</definedName>
    <definedName name="wrn.oscar" localSheetId="36" hidden="1">{#N/A,#N/A,FALSE,"MAQUINA"}</definedName>
    <definedName name="wrn.oscar" localSheetId="33" hidden="1">{#N/A,#N/A,FALSE,"MAQUINA"}</definedName>
    <definedName name="wrn.oscar" localSheetId="34" hidden="1">{#N/A,#N/A,FALSE,"MAQUINA"}</definedName>
    <definedName name="wrn.oscar" localSheetId="31" hidden="1">{#N/A,#N/A,FALSE,"MAQUINA"}</definedName>
    <definedName name="wrn.oscar" hidden="1">{#N/A,#N/A,FALSE,"MAQUINA"}</definedName>
    <definedName name="wrn.Ouput_Sheets." localSheetId="35" hidden="1">{#N/A,#N/A,FALSE,"Year_1_2";#N/A,#N/A,FALSE,"Year_3_4";#N/A,#N/A,FALSE,"Year_5_6";#N/A,#N/A,FALSE,"Year_7_8";#N/A,#N/A,FALSE,"Year_9_10";#N/A,#N/A,FALSE,"Year_11_12"}</definedName>
    <definedName name="wrn.Ouput_Sheets." localSheetId="37" hidden="1">{#N/A,#N/A,FALSE,"Year_1_2";#N/A,#N/A,FALSE,"Year_3_4";#N/A,#N/A,FALSE,"Year_5_6";#N/A,#N/A,FALSE,"Year_7_8";#N/A,#N/A,FALSE,"Year_9_10";#N/A,#N/A,FALSE,"Year_11_12"}</definedName>
    <definedName name="wrn.Ouput_Sheets." localSheetId="36" hidden="1">{#N/A,#N/A,FALSE,"Year_1_2";#N/A,#N/A,FALSE,"Year_3_4";#N/A,#N/A,FALSE,"Year_5_6";#N/A,#N/A,FALSE,"Year_7_8";#N/A,#N/A,FALSE,"Year_9_10";#N/A,#N/A,FALSE,"Year_11_12"}</definedName>
    <definedName name="wrn.Ouput_Sheets." localSheetId="33" hidden="1">{#N/A,#N/A,FALSE,"Year_1_2";#N/A,#N/A,FALSE,"Year_3_4";#N/A,#N/A,FALSE,"Year_5_6";#N/A,#N/A,FALSE,"Year_7_8";#N/A,#N/A,FALSE,"Year_9_10";#N/A,#N/A,FALSE,"Year_11_12"}</definedName>
    <definedName name="wrn.Ouput_Sheets." localSheetId="34" hidden="1">{#N/A,#N/A,FALSE,"Year_1_2";#N/A,#N/A,FALSE,"Year_3_4";#N/A,#N/A,FALSE,"Year_5_6";#N/A,#N/A,FALSE,"Year_7_8";#N/A,#N/A,FALSE,"Year_9_10";#N/A,#N/A,FALSE,"Year_11_12"}</definedName>
    <definedName name="wrn.Ouput_Sheets." localSheetId="31" hidden="1">{#N/A,#N/A,FALSE,"Year_1_2";#N/A,#N/A,FALSE,"Year_3_4";#N/A,#N/A,FALSE,"Year_5_6";#N/A,#N/A,FALSE,"Year_7_8";#N/A,#N/A,FALSE,"Year_9_10";#N/A,#N/A,FALSE,"Year_11_12"}</definedName>
    <definedName name="wrn.Ouput_Sheets." hidden="1">{#N/A,#N/A,FALSE,"Year_1_2";#N/A,#N/A,FALSE,"Year_3_4";#N/A,#N/A,FALSE,"Year_5_6";#N/A,#N/A,FALSE,"Year_7_8";#N/A,#N/A,FALSE,"Year_9_10";#N/A,#N/A,FALSE,"Year_11_12"}</definedName>
    <definedName name="wrn.Output._.Report." hidden="1">{"PERFORMANCE GRAPH",#N/A,FALSE,"Performance graph";"DATA TABLE",#N/A,FALSE,"DHD Calculator"}</definedName>
    <definedName name="wrn.Output_Summary." localSheetId="35" hidden="1">{#N/A,#N/A,TRUE,"Summary Forecast";#N/A,#N/A,TRUE,"Input Data";#N/A,#N/A,TRUE,"Gberg Plan";#N/A,#N/A,TRUE,"Uground Plan"}</definedName>
    <definedName name="wrn.Output_Summary." localSheetId="37" hidden="1">{#N/A,#N/A,TRUE,"Summary Forecast";#N/A,#N/A,TRUE,"Input Data";#N/A,#N/A,TRUE,"Gberg Plan";#N/A,#N/A,TRUE,"Uground Plan"}</definedName>
    <definedName name="wrn.Output_Summary." localSheetId="36" hidden="1">{#N/A,#N/A,TRUE,"Summary Forecast";#N/A,#N/A,TRUE,"Input Data";#N/A,#N/A,TRUE,"Gberg Plan";#N/A,#N/A,TRUE,"Uground Plan"}</definedName>
    <definedName name="wrn.Output_Summary." localSheetId="33" hidden="1">{#N/A,#N/A,TRUE,"Summary Forecast";#N/A,#N/A,TRUE,"Input Data";#N/A,#N/A,TRUE,"Gberg Plan";#N/A,#N/A,TRUE,"Uground Plan"}</definedName>
    <definedName name="wrn.Output_Summary." localSheetId="34" hidden="1">{#N/A,#N/A,TRUE,"Summary Forecast";#N/A,#N/A,TRUE,"Input Data";#N/A,#N/A,TRUE,"Gberg Plan";#N/A,#N/A,TRUE,"Uground Plan"}</definedName>
    <definedName name="wrn.Output_Summary." localSheetId="31" hidden="1">{#N/A,#N/A,TRUE,"Summary Forecast";#N/A,#N/A,TRUE,"Input Data";#N/A,#N/A,TRUE,"Gberg Plan";#N/A,#N/A,TRUE,"Uground Plan"}</definedName>
    <definedName name="wrn.Output_Summary." hidden="1">{#N/A,#N/A,TRUE,"Summary Forecast";#N/A,#N/A,TRUE,"Input Data";#N/A,#N/A,TRUE,"Gberg Plan";#N/A,#N/A,TRUE,"Uground Plan"}</definedName>
    <definedName name="wrn.pablo." localSheetId="35" hidden="1">{#N/A,#N/A,FALSE,"Hoja1";#N/A,#N/A,FALSE,"Hoja2"}</definedName>
    <definedName name="wrn.pablo." localSheetId="37" hidden="1">{#N/A,#N/A,FALSE,"Hoja1";#N/A,#N/A,FALSE,"Hoja2"}</definedName>
    <definedName name="wrn.pablo." localSheetId="36" hidden="1">{#N/A,#N/A,FALSE,"Hoja1";#N/A,#N/A,FALSE,"Hoja2"}</definedName>
    <definedName name="wrn.pablo." localSheetId="33" hidden="1">{#N/A,#N/A,FALSE,"Hoja1";#N/A,#N/A,FALSE,"Hoja2"}</definedName>
    <definedName name="wrn.pablo." localSheetId="34" hidden="1">{#N/A,#N/A,FALSE,"Hoja1";#N/A,#N/A,FALSE,"Hoja2"}</definedName>
    <definedName name="wrn.pablo." localSheetId="31" hidden="1">{#N/A,#N/A,FALSE,"Hoja1";#N/A,#N/A,FALSE,"Hoja2"}</definedName>
    <definedName name="wrn.pablo." hidden="1">{#N/A,#N/A,FALSE,"Hoja1";#N/A,#N/A,FALSE,"Hoja2"}</definedName>
    <definedName name="wrn.PAGE1." localSheetId="35" hidden="1">{"PAGE1",#N/A,FALSE,"GRAD1"}</definedName>
    <definedName name="wrn.PAGE1." localSheetId="37" hidden="1">{"PAGE1",#N/A,FALSE,"GRAD1"}</definedName>
    <definedName name="wrn.PAGE1." localSheetId="36" hidden="1">{"PAGE1",#N/A,FALSE,"GRAD1"}</definedName>
    <definedName name="wrn.PAGE1." localSheetId="33" hidden="1">{"PAGE1",#N/A,FALSE,"GRAD1"}</definedName>
    <definedName name="wrn.PAGE1." localSheetId="34" hidden="1">{"PAGE1",#N/A,FALSE,"GRAD1"}</definedName>
    <definedName name="wrn.PAGE1." localSheetId="31" hidden="1">{"PAGE1",#N/A,FALSE,"GRAD1"}</definedName>
    <definedName name="wrn.PAGE1." hidden="1">{"PAGE1",#N/A,FALSE,"GRAD1"}</definedName>
    <definedName name="wrn.PAGE2." localSheetId="35" hidden="1">{#N/A,#N/A,FALSE,"PIPE-FAC";#N/A,#N/A,FALSE,"PIPE-FAC"}</definedName>
    <definedName name="wrn.PAGE2." localSheetId="37" hidden="1">{#N/A,#N/A,FALSE,"PIPE-FAC";#N/A,#N/A,FALSE,"PIPE-FAC"}</definedName>
    <definedName name="wrn.PAGE2." localSheetId="36" hidden="1">{#N/A,#N/A,FALSE,"PIPE-FAC";#N/A,#N/A,FALSE,"PIPE-FAC"}</definedName>
    <definedName name="wrn.PAGE2." localSheetId="33" hidden="1">{#N/A,#N/A,FALSE,"PIPE-FAC";#N/A,#N/A,FALSE,"PIPE-FAC"}</definedName>
    <definedName name="wrn.PAGE2." localSheetId="34" hidden="1">{#N/A,#N/A,FALSE,"PIPE-FAC";#N/A,#N/A,FALSE,"PIPE-FAC"}</definedName>
    <definedName name="wrn.PAGE2." localSheetId="31" hidden="1">{#N/A,#N/A,FALSE,"PIPE-FAC";#N/A,#N/A,FALSE,"PIPE-FAC"}</definedName>
    <definedName name="wrn.PAGE2." hidden="1">{#N/A,#N/A,FALSE,"PIPE-FAC";#N/A,#N/A,FALSE,"PIPE-FAC"}</definedName>
    <definedName name="wrn.Pages._.1._.to._.11." localSheetId="35" hidden="1">{#N/A,#N/A,FALSE,"Cover";#N/A,#N/A,FALSE,"Contents";#N/A,#N/A,FALSE,"Exec Sum";#N/A,#N/A,FALSE,"Operations";#N/A,#N/A,FALSE,"Operations 2";#N/A,#N/A,FALSE,"Cost - YTD";#N/A,#N/A,FALSE,"Cost - Full";#N/A,#N/A,FALSE,"Income Stmt";#N/A,#N/A,FALSE,"Profit Margin";#N/A,#N/A,FALSE,"Variance Profit";#N/A,#N/A,FALSE,"EVA"}</definedName>
    <definedName name="wrn.Pages._.1._.to._.11." localSheetId="37" hidden="1">{#N/A,#N/A,FALSE,"Cover";#N/A,#N/A,FALSE,"Contents";#N/A,#N/A,FALSE,"Exec Sum";#N/A,#N/A,FALSE,"Operations";#N/A,#N/A,FALSE,"Operations 2";#N/A,#N/A,FALSE,"Cost - YTD";#N/A,#N/A,FALSE,"Cost - Full";#N/A,#N/A,FALSE,"Income Stmt";#N/A,#N/A,FALSE,"Profit Margin";#N/A,#N/A,FALSE,"Variance Profit";#N/A,#N/A,FALSE,"EVA"}</definedName>
    <definedName name="wrn.Pages._.1._.to._.11." localSheetId="36" hidden="1">{#N/A,#N/A,FALSE,"Cover";#N/A,#N/A,FALSE,"Contents";#N/A,#N/A,FALSE,"Exec Sum";#N/A,#N/A,FALSE,"Operations";#N/A,#N/A,FALSE,"Operations 2";#N/A,#N/A,FALSE,"Cost - YTD";#N/A,#N/A,FALSE,"Cost - Full";#N/A,#N/A,FALSE,"Income Stmt";#N/A,#N/A,FALSE,"Profit Margin";#N/A,#N/A,FALSE,"Variance Profit";#N/A,#N/A,FALSE,"EVA"}</definedName>
    <definedName name="wrn.Pages._.1._.to._.11." localSheetId="33" hidden="1">{#N/A,#N/A,FALSE,"Cover";#N/A,#N/A,FALSE,"Contents";#N/A,#N/A,FALSE,"Exec Sum";#N/A,#N/A,FALSE,"Operations";#N/A,#N/A,FALSE,"Operations 2";#N/A,#N/A,FALSE,"Cost - YTD";#N/A,#N/A,FALSE,"Cost - Full";#N/A,#N/A,FALSE,"Income Stmt";#N/A,#N/A,FALSE,"Profit Margin";#N/A,#N/A,FALSE,"Variance Profit";#N/A,#N/A,FALSE,"EVA"}</definedName>
    <definedName name="wrn.Pages._.1._.to._.11." localSheetId="34" hidden="1">{#N/A,#N/A,FALSE,"Cover";#N/A,#N/A,FALSE,"Contents";#N/A,#N/A,FALSE,"Exec Sum";#N/A,#N/A,FALSE,"Operations";#N/A,#N/A,FALSE,"Operations 2";#N/A,#N/A,FALSE,"Cost - YTD";#N/A,#N/A,FALSE,"Cost - Full";#N/A,#N/A,FALSE,"Income Stmt";#N/A,#N/A,FALSE,"Profit Margin";#N/A,#N/A,FALSE,"Variance Profit";#N/A,#N/A,FALSE,"EVA"}</definedName>
    <definedName name="wrn.Pages._.1._.to._.11." localSheetId="31" hidden="1">{#N/A,#N/A,FALSE,"Cover";#N/A,#N/A,FALSE,"Contents";#N/A,#N/A,FALSE,"Exec Sum";#N/A,#N/A,FALSE,"Operations";#N/A,#N/A,FALSE,"Operations 2";#N/A,#N/A,FALSE,"Cost - YTD";#N/A,#N/A,FALSE,"Cost - Full";#N/A,#N/A,FALSE,"Income Stmt";#N/A,#N/A,FALSE,"Profit Margin";#N/A,#N/A,FALSE,"Variance Profit";#N/A,#N/A,FALSE,"EVA"}</definedName>
    <definedName name="wrn.Pages._.1._.to._.11." hidden="1">{#N/A,#N/A,FALSE,"Cover";#N/A,#N/A,FALSE,"Contents";#N/A,#N/A,FALSE,"Exec Sum";#N/A,#N/A,FALSE,"Operations";#N/A,#N/A,FALSE,"Operations 2";#N/A,#N/A,FALSE,"Cost - YTD";#N/A,#N/A,FALSE,"Cost - Full";#N/A,#N/A,FALSE,"Income Stmt";#N/A,#N/A,FALSE,"Profit Margin";#N/A,#N/A,FALSE,"Variance Profit";#N/A,#N/A,FALSE,"EVA"}</definedName>
    <definedName name="wrn.Pages._.12._.to._.21." localSheetId="35" hidden="1">{#N/A,#N/A,FALSE,"Safety";#N/A,#N/A,FALSE,"Quality";#N/A,#N/A,FALSE,"Inventory";#N/A,#N/A,FALSE,"Asset Use";#N/A,#N/A,FALSE,"Stripping";#N/A,#N/A,FALSE,"Stripping 2 ";#N/A,#N/A,FALSE,"Extraction";#N/A,#N/A,FALSE,"Processing";#N/A,#N/A,FALSE,"Despatch";#N/A,#N/A,FALSE,"Environment";#N/A,#N/A,FALSE,"Environment 2"}</definedName>
    <definedName name="wrn.Pages._.12._.to._.21." localSheetId="37" hidden="1">{#N/A,#N/A,FALSE,"Safety";#N/A,#N/A,FALSE,"Quality";#N/A,#N/A,FALSE,"Inventory";#N/A,#N/A,FALSE,"Asset Use";#N/A,#N/A,FALSE,"Stripping";#N/A,#N/A,FALSE,"Stripping 2 ";#N/A,#N/A,FALSE,"Extraction";#N/A,#N/A,FALSE,"Processing";#N/A,#N/A,FALSE,"Despatch";#N/A,#N/A,FALSE,"Environment";#N/A,#N/A,FALSE,"Environment 2"}</definedName>
    <definedName name="wrn.Pages._.12._.to._.21." localSheetId="36" hidden="1">{#N/A,#N/A,FALSE,"Safety";#N/A,#N/A,FALSE,"Quality";#N/A,#N/A,FALSE,"Inventory";#N/A,#N/A,FALSE,"Asset Use";#N/A,#N/A,FALSE,"Stripping";#N/A,#N/A,FALSE,"Stripping 2 ";#N/A,#N/A,FALSE,"Extraction";#N/A,#N/A,FALSE,"Processing";#N/A,#N/A,FALSE,"Despatch";#N/A,#N/A,FALSE,"Environment";#N/A,#N/A,FALSE,"Environment 2"}</definedName>
    <definedName name="wrn.Pages._.12._.to._.21." localSheetId="33" hidden="1">{#N/A,#N/A,FALSE,"Safety";#N/A,#N/A,FALSE,"Quality";#N/A,#N/A,FALSE,"Inventory";#N/A,#N/A,FALSE,"Asset Use";#N/A,#N/A,FALSE,"Stripping";#N/A,#N/A,FALSE,"Stripping 2 ";#N/A,#N/A,FALSE,"Extraction";#N/A,#N/A,FALSE,"Processing";#N/A,#N/A,FALSE,"Despatch";#N/A,#N/A,FALSE,"Environment";#N/A,#N/A,FALSE,"Environment 2"}</definedName>
    <definedName name="wrn.Pages._.12._.to._.21." localSheetId="34" hidden="1">{#N/A,#N/A,FALSE,"Safety";#N/A,#N/A,FALSE,"Quality";#N/A,#N/A,FALSE,"Inventory";#N/A,#N/A,FALSE,"Asset Use";#N/A,#N/A,FALSE,"Stripping";#N/A,#N/A,FALSE,"Stripping 2 ";#N/A,#N/A,FALSE,"Extraction";#N/A,#N/A,FALSE,"Processing";#N/A,#N/A,FALSE,"Despatch";#N/A,#N/A,FALSE,"Environment";#N/A,#N/A,FALSE,"Environment 2"}</definedName>
    <definedName name="wrn.Pages._.12._.to._.21." localSheetId="31" hidden="1">{#N/A,#N/A,FALSE,"Safety";#N/A,#N/A,FALSE,"Quality";#N/A,#N/A,FALSE,"Inventory";#N/A,#N/A,FALSE,"Asset Use";#N/A,#N/A,FALSE,"Stripping";#N/A,#N/A,FALSE,"Stripping 2 ";#N/A,#N/A,FALSE,"Extraction";#N/A,#N/A,FALSE,"Processing";#N/A,#N/A,FALSE,"Despatch";#N/A,#N/A,FALSE,"Environment";#N/A,#N/A,FALSE,"Environment 2"}</definedName>
    <definedName name="wrn.Pages._.12._.to._.21." hidden="1">{#N/A,#N/A,FALSE,"Safety";#N/A,#N/A,FALSE,"Quality";#N/A,#N/A,FALSE,"Inventory";#N/A,#N/A,FALSE,"Asset Use";#N/A,#N/A,FALSE,"Stripping";#N/A,#N/A,FALSE,"Stripping 2 ";#N/A,#N/A,FALSE,"Extraction";#N/A,#N/A,FALSE,"Processing";#N/A,#N/A,FALSE,"Despatch";#N/A,#N/A,FALSE,"Environment";#N/A,#N/A,FALSE,"Environment 2"}</definedName>
    <definedName name="wrn.Pages._.22._.to._.End." localSheetId="35" hidden="1">{#N/A,#N/A,FALSE,"Maintain";#N/A,#N/A,FALSE,"Personnel";#N/A,#N/A,FALSE,"Labour";#N/A,#N/A,FALSE,"Control Costs";#N/A,#N/A,FALSE,"Quality Assurance";#N/A,#N/A,FALSE,"Quality Comments"}</definedName>
    <definedName name="wrn.Pages._.22._.to._.End." localSheetId="37" hidden="1">{#N/A,#N/A,FALSE,"Maintain";#N/A,#N/A,FALSE,"Personnel";#N/A,#N/A,FALSE,"Labour";#N/A,#N/A,FALSE,"Control Costs";#N/A,#N/A,FALSE,"Quality Assurance";#N/A,#N/A,FALSE,"Quality Comments"}</definedName>
    <definedName name="wrn.Pages._.22._.to._.End." localSheetId="36" hidden="1">{#N/A,#N/A,FALSE,"Maintain";#N/A,#N/A,FALSE,"Personnel";#N/A,#N/A,FALSE,"Labour";#N/A,#N/A,FALSE,"Control Costs";#N/A,#N/A,FALSE,"Quality Assurance";#N/A,#N/A,FALSE,"Quality Comments"}</definedName>
    <definedName name="wrn.Pages._.22._.to._.End." localSheetId="33" hidden="1">{#N/A,#N/A,FALSE,"Maintain";#N/A,#N/A,FALSE,"Personnel";#N/A,#N/A,FALSE,"Labour";#N/A,#N/A,FALSE,"Control Costs";#N/A,#N/A,FALSE,"Quality Assurance";#N/A,#N/A,FALSE,"Quality Comments"}</definedName>
    <definedName name="wrn.Pages._.22._.to._.End." localSheetId="34" hidden="1">{#N/A,#N/A,FALSE,"Maintain";#N/A,#N/A,FALSE,"Personnel";#N/A,#N/A,FALSE,"Labour";#N/A,#N/A,FALSE,"Control Costs";#N/A,#N/A,FALSE,"Quality Assurance";#N/A,#N/A,FALSE,"Quality Comments"}</definedName>
    <definedName name="wrn.Pages._.22._.to._.End." localSheetId="31" hidden="1">{#N/A,#N/A,FALSE,"Maintain";#N/A,#N/A,FALSE,"Personnel";#N/A,#N/A,FALSE,"Labour";#N/A,#N/A,FALSE,"Control Costs";#N/A,#N/A,FALSE,"Quality Assurance";#N/A,#N/A,FALSE,"Quality Comments"}</definedName>
    <definedName name="wrn.Pages._.22._.to._.End." hidden="1">{#N/A,#N/A,FALSE,"Maintain";#N/A,#N/A,FALSE,"Personnel";#N/A,#N/A,FALSE,"Labour";#N/A,#N/A,FALSE,"Control Costs";#N/A,#N/A,FALSE,"Quality Assurance";#N/A,#N/A,FALSE,"Quality Comments"}</definedName>
    <definedName name="wrn.PANELS.ETC." localSheetId="35" hidden="1">{"PANELS.L.FITTINGS",#N/A,FALSE,"ELECTRICAL"}</definedName>
    <definedName name="wrn.PANELS.ETC." localSheetId="37" hidden="1">{"PANELS.L.FITTINGS",#N/A,FALSE,"ELECTRICAL"}</definedName>
    <definedName name="wrn.PANELS.ETC." localSheetId="36" hidden="1">{"PANELS.L.FITTINGS",#N/A,FALSE,"ELECTRICAL"}</definedName>
    <definedName name="wrn.PANELS.ETC." localSheetId="33" hidden="1">{"PANELS.L.FITTINGS",#N/A,FALSE,"ELECTRICAL"}</definedName>
    <definedName name="wrn.PANELS.ETC." localSheetId="34" hidden="1">{"PANELS.L.FITTINGS",#N/A,FALSE,"ELECTRICAL"}</definedName>
    <definedName name="wrn.PANELS.ETC." localSheetId="31" hidden="1">{"PANELS.L.FITTINGS",#N/A,FALSE,"ELECTRICAL"}</definedName>
    <definedName name="wrn.PANELS.ETC." hidden="1">{"PANELS.L.FITTINGS",#N/A,FALSE,"ELECTRICAL"}</definedName>
    <definedName name="wrn.PARA._.EL._.CONSEJO." localSheetId="35" hidden="1">{"CONSEJO",#N/A,FALSE,"Dist p0";"CONSEJO",#N/A,FALSE,"Ficha CODICE"}</definedName>
    <definedName name="wrn.PARA._.EL._.CONSEJO." localSheetId="37" hidden="1">{"CONSEJO",#N/A,FALSE,"Dist p0";"CONSEJO",#N/A,FALSE,"Ficha CODICE"}</definedName>
    <definedName name="wrn.PARA._.EL._.CONSEJO." localSheetId="36" hidden="1">{"CONSEJO",#N/A,FALSE,"Dist p0";"CONSEJO",#N/A,FALSE,"Ficha CODICE"}</definedName>
    <definedName name="wrn.PARA._.EL._.CONSEJO." localSheetId="33" hidden="1">{"CONSEJO",#N/A,FALSE,"Dist p0";"CONSEJO",#N/A,FALSE,"Ficha CODICE"}</definedName>
    <definedName name="wrn.PARA._.EL._.CONSEJO." localSheetId="34" hidden="1">{"CONSEJO",#N/A,FALSE,"Dist p0";"CONSEJO",#N/A,FALSE,"Ficha CODICE"}</definedName>
    <definedName name="wrn.PARA._.EL._.CONSEJO." localSheetId="31" hidden="1">{"CONSEJO",#N/A,FALSE,"Dist p0";"CONSEJO",#N/A,FALSE,"Ficha CODICE"}</definedName>
    <definedName name="wrn.PARA._.EL._.CONSEJO." hidden="1">{"CONSEJO",#N/A,FALSE,"Dist p0";"CONSEJO",#N/A,FALSE,"Ficha CODICE"}</definedName>
    <definedName name="wrn.PARA._.LA._.CARTA." localSheetId="35" hidden="1">{"uno",#N/A,FALSE,"Dist total";"COMENTARIO",#N/A,FALSE,"Ficha CODICE"}</definedName>
    <definedName name="wrn.PARA._.LA._.CARTA." localSheetId="37" hidden="1">{"uno",#N/A,FALSE,"Dist total";"COMENTARIO",#N/A,FALSE,"Ficha CODICE"}</definedName>
    <definedName name="wrn.PARA._.LA._.CARTA." localSheetId="36" hidden="1">{"uno",#N/A,FALSE,"Dist total";"COMENTARIO",#N/A,FALSE,"Ficha CODICE"}</definedName>
    <definedName name="wrn.PARA._.LA._.CARTA." localSheetId="33" hidden="1">{"uno",#N/A,FALSE,"Dist total";"COMENTARIO",#N/A,FALSE,"Ficha CODICE"}</definedName>
    <definedName name="wrn.PARA._.LA._.CARTA." localSheetId="34" hidden="1">{"uno",#N/A,FALSE,"Dist total";"COMENTARIO",#N/A,FALSE,"Ficha CODICE"}</definedName>
    <definedName name="wrn.PARA._.LA._.CARTA." localSheetId="31" hidden="1">{"uno",#N/A,FALSE,"Dist total";"COMENTARIO",#N/A,FALSE,"Ficha CODICE"}</definedName>
    <definedName name="wrn.PARA._.LA._.CARTA." hidden="1">{"uno",#N/A,FALSE,"Dist total";"COMENTARIO",#N/A,FALSE,"Ficha CODICE"}</definedName>
    <definedName name="wrn.Param_Operac." localSheetId="35" hidden="1">{#N/A,#N/A,FALSE,"Param_Operac"}</definedName>
    <definedName name="wrn.Param_Operac." localSheetId="37" hidden="1">{#N/A,#N/A,FALSE,"Param_Operac"}</definedName>
    <definedName name="wrn.Param_Operac." localSheetId="36" hidden="1">{#N/A,#N/A,FALSE,"Param_Operac"}</definedName>
    <definedName name="wrn.Param_Operac." localSheetId="33" hidden="1">{#N/A,#N/A,FALSE,"Param_Operac"}</definedName>
    <definedName name="wrn.Param_Operac." localSheetId="34" hidden="1">{#N/A,#N/A,FALSE,"Param_Operac"}</definedName>
    <definedName name="wrn.Param_Operac." localSheetId="31" hidden="1">{#N/A,#N/A,FALSE,"Param_Operac"}</definedName>
    <definedName name="wrn.Param_Operac." hidden="1">{#N/A,#N/A,FALSE,"Param_Operac"}</definedName>
    <definedName name="wrn.PARTIAL._.REPORT." localSheetId="35" hidden="1">{#N/A,#N/A,FALSE,"US$";#N/A,#N/A,FALSE,"SUMMARY";#N/A,#N/A,FALSE,"DET.SUMM";#N/A,#N/A,FALSE,"BACK-UP";#N/A,#N/A,FALSE,"INDIRECTS"}</definedName>
    <definedName name="wrn.PARTIAL._.REPORT." localSheetId="37" hidden="1">{#N/A,#N/A,FALSE,"US$";#N/A,#N/A,FALSE,"SUMMARY";#N/A,#N/A,FALSE,"DET.SUMM";#N/A,#N/A,FALSE,"BACK-UP";#N/A,#N/A,FALSE,"INDIRECTS"}</definedName>
    <definedName name="wrn.PARTIAL._.REPORT." localSheetId="36" hidden="1">{#N/A,#N/A,FALSE,"US$";#N/A,#N/A,FALSE,"SUMMARY";#N/A,#N/A,FALSE,"DET.SUMM";#N/A,#N/A,FALSE,"BACK-UP";#N/A,#N/A,FALSE,"INDIRECTS"}</definedName>
    <definedName name="wrn.PARTIAL._.REPORT." localSheetId="33" hidden="1">{#N/A,#N/A,FALSE,"US$";#N/A,#N/A,FALSE,"SUMMARY";#N/A,#N/A,FALSE,"DET.SUMM";#N/A,#N/A,FALSE,"BACK-UP";#N/A,#N/A,FALSE,"INDIRECTS"}</definedName>
    <definedName name="wrn.PARTIAL._.REPORT." localSheetId="34" hidden="1">{#N/A,#N/A,FALSE,"US$";#N/A,#N/A,FALSE,"SUMMARY";#N/A,#N/A,FALSE,"DET.SUMM";#N/A,#N/A,FALSE,"BACK-UP";#N/A,#N/A,FALSE,"INDIRECTS"}</definedName>
    <definedName name="wrn.PARTIAL._.REPORT." localSheetId="31" hidden="1">{#N/A,#N/A,FALSE,"US$";#N/A,#N/A,FALSE,"SUMMARY";#N/A,#N/A,FALSE,"DET.SUMM";#N/A,#N/A,FALSE,"BACK-UP";#N/A,#N/A,FALSE,"INDIRECTS"}</definedName>
    <definedName name="wrn.PARTIAL._.REPORT." hidden="1">{#N/A,#N/A,FALSE,"US$";#N/A,#N/A,FALSE,"SUMMARY";#N/A,#N/A,FALSE,"DET.SUMM";#N/A,#N/A,FALSE,"BACK-UP";#N/A,#N/A,FALSE,"INDIRECTS"}</definedName>
    <definedName name="wrn.PARTIAL._.REPORT._1" localSheetId="35" hidden="1">{#N/A,#N/A,FALSE,"US$";#N/A,#N/A,FALSE,"SUMMARY";#N/A,#N/A,FALSE,"DET.SUMM";#N/A,#N/A,FALSE,"BACK-UP";#N/A,#N/A,FALSE,"INDIRECTS"}</definedName>
    <definedName name="wrn.PARTIAL._.REPORT._1" localSheetId="37" hidden="1">{#N/A,#N/A,FALSE,"US$";#N/A,#N/A,FALSE,"SUMMARY";#N/A,#N/A,FALSE,"DET.SUMM";#N/A,#N/A,FALSE,"BACK-UP";#N/A,#N/A,FALSE,"INDIRECTS"}</definedName>
    <definedName name="wrn.PARTIAL._.REPORT._1" localSheetId="36" hidden="1">{#N/A,#N/A,FALSE,"US$";#N/A,#N/A,FALSE,"SUMMARY";#N/A,#N/A,FALSE,"DET.SUMM";#N/A,#N/A,FALSE,"BACK-UP";#N/A,#N/A,FALSE,"INDIRECTS"}</definedName>
    <definedName name="wrn.PARTIAL._.REPORT._1" localSheetId="33" hidden="1">{#N/A,#N/A,FALSE,"US$";#N/A,#N/A,FALSE,"SUMMARY";#N/A,#N/A,FALSE,"DET.SUMM";#N/A,#N/A,FALSE,"BACK-UP";#N/A,#N/A,FALSE,"INDIRECTS"}</definedName>
    <definedName name="wrn.PARTIAL._.REPORT._1" localSheetId="34" hidden="1">{#N/A,#N/A,FALSE,"US$";#N/A,#N/A,FALSE,"SUMMARY";#N/A,#N/A,FALSE,"DET.SUMM";#N/A,#N/A,FALSE,"BACK-UP";#N/A,#N/A,FALSE,"INDIRECTS"}</definedName>
    <definedName name="wrn.PARTIAL._.REPORT._1" localSheetId="31" hidden="1">{#N/A,#N/A,FALSE,"US$";#N/A,#N/A,FALSE,"SUMMARY";#N/A,#N/A,FALSE,"DET.SUMM";#N/A,#N/A,FALSE,"BACK-UP";#N/A,#N/A,FALSE,"INDIRECTS"}</definedName>
    <definedName name="wrn.PARTIAL._.REPORT._1" hidden="1">{#N/A,#N/A,FALSE,"US$";#N/A,#N/A,FALSE,"SUMMARY";#N/A,#N/A,FALSE,"DET.SUMM";#N/A,#N/A,FALSE,"BACK-UP";#N/A,#N/A,FALSE,"INDIRECTS"}</definedName>
    <definedName name="wrn.PBI._.Proyección._.96._.97." localSheetId="35" hidden="1">{#N/A,#N/A,TRUE,"Resumen";#N/A,#N/A,TRUE,"Global";#N/A,#N/A,TRUE,"Agropecuario";#N/A,#N/A,TRUE,"Pesca";#N/A,#N/A,TRUE,"Minería";#N/A,#N/A,TRUE,"Elect. y Agua";#N/A,#N/A,TRUE,"Manufactura";#N/A,#N/A,TRUE,"Construcción";#N/A,#N/A,TRUE,"Comercio";#N/A,#N/A,TRUE,"Otros"}</definedName>
    <definedName name="wrn.PBI._.Proyección._.96._.97." localSheetId="37" hidden="1">{#N/A,#N/A,TRUE,"Resumen";#N/A,#N/A,TRUE,"Global";#N/A,#N/A,TRUE,"Agropecuario";#N/A,#N/A,TRUE,"Pesca";#N/A,#N/A,TRUE,"Minería";#N/A,#N/A,TRUE,"Elect. y Agua";#N/A,#N/A,TRUE,"Manufactura";#N/A,#N/A,TRUE,"Construcción";#N/A,#N/A,TRUE,"Comercio";#N/A,#N/A,TRUE,"Otros"}</definedName>
    <definedName name="wrn.PBI._.Proyección._.96._.97." localSheetId="36" hidden="1">{#N/A,#N/A,TRUE,"Resumen";#N/A,#N/A,TRUE,"Global";#N/A,#N/A,TRUE,"Agropecuario";#N/A,#N/A,TRUE,"Pesca";#N/A,#N/A,TRUE,"Minería";#N/A,#N/A,TRUE,"Elect. y Agua";#N/A,#N/A,TRUE,"Manufactura";#N/A,#N/A,TRUE,"Construcción";#N/A,#N/A,TRUE,"Comercio";#N/A,#N/A,TRUE,"Otros"}</definedName>
    <definedName name="wrn.PBI._.Proyección._.96._.97." localSheetId="33" hidden="1">{#N/A,#N/A,TRUE,"Resumen";#N/A,#N/A,TRUE,"Global";#N/A,#N/A,TRUE,"Agropecuario";#N/A,#N/A,TRUE,"Pesca";#N/A,#N/A,TRUE,"Minería";#N/A,#N/A,TRUE,"Elect. y Agua";#N/A,#N/A,TRUE,"Manufactura";#N/A,#N/A,TRUE,"Construcción";#N/A,#N/A,TRUE,"Comercio";#N/A,#N/A,TRUE,"Otros"}</definedName>
    <definedName name="wrn.PBI._.Proyección._.96._.97." localSheetId="34" hidden="1">{#N/A,#N/A,TRUE,"Resumen";#N/A,#N/A,TRUE,"Global";#N/A,#N/A,TRUE,"Agropecuario";#N/A,#N/A,TRUE,"Pesca";#N/A,#N/A,TRUE,"Minería";#N/A,#N/A,TRUE,"Elect. y Agua";#N/A,#N/A,TRUE,"Manufactura";#N/A,#N/A,TRUE,"Construcción";#N/A,#N/A,TRUE,"Comercio";#N/A,#N/A,TRUE,"Otros"}</definedName>
    <definedName name="wrn.PBI._.Proyección._.96._.97." localSheetId="31" hidden="1">{#N/A,#N/A,TRUE,"Resumen";#N/A,#N/A,TRUE,"Global";#N/A,#N/A,TRUE,"Agropecuario";#N/A,#N/A,TRUE,"Pesca";#N/A,#N/A,TRUE,"Minería";#N/A,#N/A,TRUE,"Elect. y Agua";#N/A,#N/A,TRUE,"Manufactura";#N/A,#N/A,TRUE,"Construcción";#N/A,#N/A,TRUE,"Comercio";#N/A,#N/A,TRUE,"Otros"}</definedName>
    <definedName name="wrn.PBI._.Proyección._.96._.97." hidden="1">{#N/A,#N/A,TRUE,"Resumen";#N/A,#N/A,TRUE,"Global";#N/A,#N/A,TRUE,"Agropecuario";#N/A,#N/A,TRUE,"Pesca";#N/A,#N/A,TRUE,"Minería";#N/A,#N/A,TRUE,"Elect. y Agua";#N/A,#N/A,TRUE,"Manufactura";#N/A,#N/A,TRUE,"Construcción";#N/A,#N/A,TRUE,"Comercio";#N/A,#N/A,TRUE,"Otros"}</definedName>
    <definedName name="WRN.PEND" localSheetId="35" hidden="1">{#N/A,#N/A,FALSE,"GERAL";#N/A,#N/A,FALSE,"012-96";#N/A,#N/A,FALSE,"018-96";#N/A,#N/A,FALSE,"027-96";#N/A,#N/A,FALSE,"059-96";#N/A,#N/A,FALSE,"076-96";#N/A,#N/A,FALSE,"019-97";#N/A,#N/A,FALSE,"021-97";#N/A,#N/A,FALSE,"022-97";#N/A,#N/A,FALSE,"028-97"}</definedName>
    <definedName name="WRN.PEND" localSheetId="37" hidden="1">{#N/A,#N/A,FALSE,"GERAL";#N/A,#N/A,FALSE,"012-96";#N/A,#N/A,FALSE,"018-96";#N/A,#N/A,FALSE,"027-96";#N/A,#N/A,FALSE,"059-96";#N/A,#N/A,FALSE,"076-96";#N/A,#N/A,FALSE,"019-97";#N/A,#N/A,FALSE,"021-97";#N/A,#N/A,FALSE,"022-97";#N/A,#N/A,FALSE,"028-97"}</definedName>
    <definedName name="WRN.PEND" localSheetId="36" hidden="1">{#N/A,#N/A,FALSE,"GERAL";#N/A,#N/A,FALSE,"012-96";#N/A,#N/A,FALSE,"018-96";#N/A,#N/A,FALSE,"027-96";#N/A,#N/A,FALSE,"059-96";#N/A,#N/A,FALSE,"076-96";#N/A,#N/A,FALSE,"019-97";#N/A,#N/A,FALSE,"021-97";#N/A,#N/A,FALSE,"022-97";#N/A,#N/A,FALSE,"028-97"}</definedName>
    <definedName name="WRN.PEND" localSheetId="33" hidden="1">{#N/A,#N/A,FALSE,"GERAL";#N/A,#N/A,FALSE,"012-96";#N/A,#N/A,FALSE,"018-96";#N/A,#N/A,FALSE,"027-96";#N/A,#N/A,FALSE,"059-96";#N/A,#N/A,FALSE,"076-96";#N/A,#N/A,FALSE,"019-97";#N/A,#N/A,FALSE,"021-97";#N/A,#N/A,FALSE,"022-97";#N/A,#N/A,FALSE,"028-97"}</definedName>
    <definedName name="WRN.PEND" localSheetId="34" hidden="1">{#N/A,#N/A,FALSE,"GERAL";#N/A,#N/A,FALSE,"012-96";#N/A,#N/A,FALSE,"018-96";#N/A,#N/A,FALSE,"027-96";#N/A,#N/A,FALSE,"059-96";#N/A,#N/A,FALSE,"076-96";#N/A,#N/A,FALSE,"019-97";#N/A,#N/A,FALSE,"021-97";#N/A,#N/A,FALSE,"022-97";#N/A,#N/A,FALSE,"028-97"}</definedName>
    <definedName name="WRN.PEND" localSheetId="31" hidden="1">{#N/A,#N/A,FALSE,"GERAL";#N/A,#N/A,FALSE,"012-96";#N/A,#N/A,FALSE,"018-96";#N/A,#N/A,FALSE,"027-96";#N/A,#N/A,FALSE,"059-96";#N/A,#N/A,FALSE,"076-96";#N/A,#N/A,FALSE,"019-97";#N/A,#N/A,FALSE,"021-97";#N/A,#N/A,FALSE,"022-97";#N/A,#N/A,FALSE,"028-97"}</definedName>
    <definedName name="WRN.PEND" hidden="1">{#N/A,#N/A,FALSE,"GERAL";#N/A,#N/A,FALSE,"012-96";#N/A,#N/A,FALSE,"018-96";#N/A,#N/A,FALSE,"027-96";#N/A,#N/A,FALSE,"059-96";#N/A,#N/A,FALSE,"076-96";#N/A,#N/A,FALSE,"019-97";#N/A,#N/A,FALSE,"021-97";#N/A,#N/A,FALSE,"022-97";#N/A,#N/A,FALSE,"028-97"}</definedName>
    <definedName name="WRN.PEND2" localSheetId="35" hidden="1">{#N/A,#N/A,FALSE,"GERAL";#N/A,#N/A,FALSE,"012-96";#N/A,#N/A,FALSE,"018-96";#N/A,#N/A,FALSE,"027-96";#N/A,#N/A,FALSE,"059-96";#N/A,#N/A,FALSE,"076-96";#N/A,#N/A,FALSE,"019-97";#N/A,#N/A,FALSE,"021-97";#N/A,#N/A,FALSE,"022-97";#N/A,#N/A,FALSE,"028-97"}</definedName>
    <definedName name="WRN.PEND2" localSheetId="37" hidden="1">{#N/A,#N/A,FALSE,"GERAL";#N/A,#N/A,FALSE,"012-96";#N/A,#N/A,FALSE,"018-96";#N/A,#N/A,FALSE,"027-96";#N/A,#N/A,FALSE,"059-96";#N/A,#N/A,FALSE,"076-96";#N/A,#N/A,FALSE,"019-97";#N/A,#N/A,FALSE,"021-97";#N/A,#N/A,FALSE,"022-97";#N/A,#N/A,FALSE,"028-97"}</definedName>
    <definedName name="WRN.PEND2" localSheetId="36" hidden="1">{#N/A,#N/A,FALSE,"GERAL";#N/A,#N/A,FALSE,"012-96";#N/A,#N/A,FALSE,"018-96";#N/A,#N/A,FALSE,"027-96";#N/A,#N/A,FALSE,"059-96";#N/A,#N/A,FALSE,"076-96";#N/A,#N/A,FALSE,"019-97";#N/A,#N/A,FALSE,"021-97";#N/A,#N/A,FALSE,"022-97";#N/A,#N/A,FALSE,"028-97"}</definedName>
    <definedName name="WRN.PEND2" localSheetId="33" hidden="1">{#N/A,#N/A,FALSE,"GERAL";#N/A,#N/A,FALSE,"012-96";#N/A,#N/A,FALSE,"018-96";#N/A,#N/A,FALSE,"027-96";#N/A,#N/A,FALSE,"059-96";#N/A,#N/A,FALSE,"076-96";#N/A,#N/A,FALSE,"019-97";#N/A,#N/A,FALSE,"021-97";#N/A,#N/A,FALSE,"022-97";#N/A,#N/A,FALSE,"028-97"}</definedName>
    <definedName name="WRN.PEND2" localSheetId="34" hidden="1">{#N/A,#N/A,FALSE,"GERAL";#N/A,#N/A,FALSE,"012-96";#N/A,#N/A,FALSE,"018-96";#N/A,#N/A,FALSE,"027-96";#N/A,#N/A,FALSE,"059-96";#N/A,#N/A,FALSE,"076-96";#N/A,#N/A,FALSE,"019-97";#N/A,#N/A,FALSE,"021-97";#N/A,#N/A,FALSE,"022-97";#N/A,#N/A,FALSE,"028-97"}</definedName>
    <definedName name="WRN.PEND2" localSheetId="31" hidden="1">{#N/A,#N/A,FALSE,"GERAL";#N/A,#N/A,FALSE,"012-96";#N/A,#N/A,FALSE,"018-96";#N/A,#N/A,FALSE,"027-96";#N/A,#N/A,FALSE,"059-96";#N/A,#N/A,FALSE,"076-96";#N/A,#N/A,FALSE,"019-97";#N/A,#N/A,FALSE,"021-97";#N/A,#N/A,FALSE,"022-97";#N/A,#N/A,FALSE,"028-97"}</definedName>
    <definedName name="WRN.PEND2" hidden="1">{#N/A,#N/A,FALSE,"GERAL";#N/A,#N/A,FALSE,"012-96";#N/A,#N/A,FALSE,"018-96";#N/A,#N/A,FALSE,"027-96";#N/A,#N/A,FALSE,"059-96";#N/A,#N/A,FALSE,"076-96";#N/A,#N/A,FALSE,"019-97";#N/A,#N/A,FALSE,"021-97";#N/A,#N/A,FALSE,"022-97";#N/A,#N/A,FALSE,"028-97"}</definedName>
    <definedName name="WRN.PEND3" localSheetId="35" hidden="1">{#N/A,#N/A,FALSE,"GERAL";#N/A,#N/A,FALSE,"012-96";#N/A,#N/A,FALSE,"018-96";#N/A,#N/A,FALSE,"027-96";#N/A,#N/A,FALSE,"059-96";#N/A,#N/A,FALSE,"076-96";#N/A,#N/A,FALSE,"019-97";#N/A,#N/A,FALSE,"021-97";#N/A,#N/A,FALSE,"022-97";#N/A,#N/A,FALSE,"028-97"}</definedName>
    <definedName name="WRN.PEND3" localSheetId="37" hidden="1">{#N/A,#N/A,FALSE,"GERAL";#N/A,#N/A,FALSE,"012-96";#N/A,#N/A,FALSE,"018-96";#N/A,#N/A,FALSE,"027-96";#N/A,#N/A,FALSE,"059-96";#N/A,#N/A,FALSE,"076-96";#N/A,#N/A,FALSE,"019-97";#N/A,#N/A,FALSE,"021-97";#N/A,#N/A,FALSE,"022-97";#N/A,#N/A,FALSE,"028-97"}</definedName>
    <definedName name="WRN.PEND3" localSheetId="36" hidden="1">{#N/A,#N/A,FALSE,"GERAL";#N/A,#N/A,FALSE,"012-96";#N/A,#N/A,FALSE,"018-96";#N/A,#N/A,FALSE,"027-96";#N/A,#N/A,FALSE,"059-96";#N/A,#N/A,FALSE,"076-96";#N/A,#N/A,FALSE,"019-97";#N/A,#N/A,FALSE,"021-97";#N/A,#N/A,FALSE,"022-97";#N/A,#N/A,FALSE,"028-97"}</definedName>
    <definedName name="WRN.PEND3" localSheetId="33" hidden="1">{#N/A,#N/A,FALSE,"GERAL";#N/A,#N/A,FALSE,"012-96";#N/A,#N/A,FALSE,"018-96";#N/A,#N/A,FALSE,"027-96";#N/A,#N/A,FALSE,"059-96";#N/A,#N/A,FALSE,"076-96";#N/A,#N/A,FALSE,"019-97";#N/A,#N/A,FALSE,"021-97";#N/A,#N/A,FALSE,"022-97";#N/A,#N/A,FALSE,"028-97"}</definedName>
    <definedName name="WRN.PEND3" localSheetId="34" hidden="1">{#N/A,#N/A,FALSE,"GERAL";#N/A,#N/A,FALSE,"012-96";#N/A,#N/A,FALSE,"018-96";#N/A,#N/A,FALSE,"027-96";#N/A,#N/A,FALSE,"059-96";#N/A,#N/A,FALSE,"076-96";#N/A,#N/A,FALSE,"019-97";#N/A,#N/A,FALSE,"021-97";#N/A,#N/A,FALSE,"022-97";#N/A,#N/A,FALSE,"028-97"}</definedName>
    <definedName name="WRN.PEND3" localSheetId="31" hidden="1">{#N/A,#N/A,FALSE,"GERAL";#N/A,#N/A,FALSE,"012-96";#N/A,#N/A,FALSE,"018-96";#N/A,#N/A,FALSE,"027-96";#N/A,#N/A,FALSE,"059-96";#N/A,#N/A,FALSE,"076-96";#N/A,#N/A,FALSE,"019-97";#N/A,#N/A,FALSE,"021-97";#N/A,#N/A,FALSE,"022-97";#N/A,#N/A,FALSE,"028-97"}</definedName>
    <definedName name="WRN.PEND3" hidden="1">{#N/A,#N/A,FALSE,"GERAL";#N/A,#N/A,FALSE,"012-96";#N/A,#N/A,FALSE,"018-96";#N/A,#N/A,FALSE,"027-96";#N/A,#N/A,FALSE,"059-96";#N/A,#N/A,FALSE,"076-96";#N/A,#N/A,FALSE,"019-97";#N/A,#N/A,FALSE,"021-97";#N/A,#N/A,FALSE,"022-97";#N/A,#N/A,FALSE,"028-97"}</definedName>
    <definedName name="WRN.PEND4" localSheetId="35" hidden="1">{#N/A,#N/A,FALSE,"GERAL";#N/A,#N/A,FALSE,"012-96";#N/A,#N/A,FALSE,"018-96";#N/A,#N/A,FALSE,"027-96";#N/A,#N/A,FALSE,"059-96";#N/A,#N/A,FALSE,"076-96";#N/A,#N/A,FALSE,"019-97";#N/A,#N/A,FALSE,"021-97";#N/A,#N/A,FALSE,"022-97";#N/A,#N/A,FALSE,"028-97"}</definedName>
    <definedName name="WRN.PEND4" localSheetId="37" hidden="1">{#N/A,#N/A,FALSE,"GERAL";#N/A,#N/A,FALSE,"012-96";#N/A,#N/A,FALSE,"018-96";#N/A,#N/A,FALSE,"027-96";#N/A,#N/A,FALSE,"059-96";#N/A,#N/A,FALSE,"076-96";#N/A,#N/A,FALSE,"019-97";#N/A,#N/A,FALSE,"021-97";#N/A,#N/A,FALSE,"022-97";#N/A,#N/A,FALSE,"028-97"}</definedName>
    <definedName name="WRN.PEND4" localSheetId="36" hidden="1">{#N/A,#N/A,FALSE,"GERAL";#N/A,#N/A,FALSE,"012-96";#N/A,#N/A,FALSE,"018-96";#N/A,#N/A,FALSE,"027-96";#N/A,#N/A,FALSE,"059-96";#N/A,#N/A,FALSE,"076-96";#N/A,#N/A,FALSE,"019-97";#N/A,#N/A,FALSE,"021-97";#N/A,#N/A,FALSE,"022-97";#N/A,#N/A,FALSE,"028-97"}</definedName>
    <definedName name="WRN.PEND4" localSheetId="33" hidden="1">{#N/A,#N/A,FALSE,"GERAL";#N/A,#N/A,FALSE,"012-96";#N/A,#N/A,FALSE,"018-96";#N/A,#N/A,FALSE,"027-96";#N/A,#N/A,FALSE,"059-96";#N/A,#N/A,FALSE,"076-96";#N/A,#N/A,FALSE,"019-97";#N/A,#N/A,FALSE,"021-97";#N/A,#N/A,FALSE,"022-97";#N/A,#N/A,FALSE,"028-97"}</definedName>
    <definedName name="WRN.PEND4" localSheetId="34" hidden="1">{#N/A,#N/A,FALSE,"GERAL";#N/A,#N/A,FALSE,"012-96";#N/A,#N/A,FALSE,"018-96";#N/A,#N/A,FALSE,"027-96";#N/A,#N/A,FALSE,"059-96";#N/A,#N/A,FALSE,"076-96";#N/A,#N/A,FALSE,"019-97";#N/A,#N/A,FALSE,"021-97";#N/A,#N/A,FALSE,"022-97";#N/A,#N/A,FALSE,"028-97"}</definedName>
    <definedName name="WRN.PEND4" localSheetId="31" hidden="1">{#N/A,#N/A,FALSE,"GERAL";#N/A,#N/A,FALSE,"012-96";#N/A,#N/A,FALSE,"018-96";#N/A,#N/A,FALSE,"027-96";#N/A,#N/A,FALSE,"059-96";#N/A,#N/A,FALSE,"076-96";#N/A,#N/A,FALSE,"019-97";#N/A,#N/A,FALSE,"021-97";#N/A,#N/A,FALSE,"022-97";#N/A,#N/A,FALSE,"028-97"}</definedName>
    <definedName name="WRN.PEND4" hidden="1">{#N/A,#N/A,FALSE,"GERAL";#N/A,#N/A,FALSE,"012-96";#N/A,#N/A,FALSE,"018-96";#N/A,#N/A,FALSE,"027-96";#N/A,#N/A,FALSE,"059-96";#N/A,#N/A,FALSE,"076-96";#N/A,#N/A,FALSE,"019-97";#N/A,#N/A,FALSE,"021-97";#N/A,#N/A,FALSE,"022-97";#N/A,#N/A,FALSE,"028-97"}</definedName>
    <definedName name="wrn.PENDENCIAS." localSheetId="35" hidden="1">{#N/A,#N/A,FALSE,"GERAL";#N/A,#N/A,FALSE,"012-96";#N/A,#N/A,FALSE,"018-96";#N/A,#N/A,FALSE,"027-96";#N/A,#N/A,FALSE,"059-96";#N/A,#N/A,FALSE,"076-96";#N/A,#N/A,FALSE,"019-97";#N/A,#N/A,FALSE,"021-97";#N/A,#N/A,FALSE,"022-97";#N/A,#N/A,FALSE,"028-97"}</definedName>
    <definedName name="wrn.PENDENCIAS." localSheetId="37" hidden="1">{#N/A,#N/A,FALSE,"GERAL";#N/A,#N/A,FALSE,"012-96";#N/A,#N/A,FALSE,"018-96";#N/A,#N/A,FALSE,"027-96";#N/A,#N/A,FALSE,"059-96";#N/A,#N/A,FALSE,"076-96";#N/A,#N/A,FALSE,"019-97";#N/A,#N/A,FALSE,"021-97";#N/A,#N/A,FALSE,"022-97";#N/A,#N/A,FALSE,"028-97"}</definedName>
    <definedName name="wrn.PENDENCIAS." localSheetId="36" hidden="1">{#N/A,#N/A,FALSE,"GERAL";#N/A,#N/A,FALSE,"012-96";#N/A,#N/A,FALSE,"018-96";#N/A,#N/A,FALSE,"027-96";#N/A,#N/A,FALSE,"059-96";#N/A,#N/A,FALSE,"076-96";#N/A,#N/A,FALSE,"019-97";#N/A,#N/A,FALSE,"021-97";#N/A,#N/A,FALSE,"022-97";#N/A,#N/A,FALSE,"028-97"}</definedName>
    <definedName name="wrn.PENDENCIAS." localSheetId="33" hidden="1">{#N/A,#N/A,FALSE,"GERAL";#N/A,#N/A,FALSE,"012-96";#N/A,#N/A,FALSE,"018-96";#N/A,#N/A,FALSE,"027-96";#N/A,#N/A,FALSE,"059-96";#N/A,#N/A,FALSE,"076-96";#N/A,#N/A,FALSE,"019-97";#N/A,#N/A,FALSE,"021-97";#N/A,#N/A,FALSE,"022-97";#N/A,#N/A,FALSE,"028-97"}</definedName>
    <definedName name="wrn.PENDENCIAS." localSheetId="34" hidden="1">{#N/A,#N/A,FALSE,"GERAL";#N/A,#N/A,FALSE,"012-96";#N/A,#N/A,FALSE,"018-96";#N/A,#N/A,FALSE,"027-96";#N/A,#N/A,FALSE,"059-96";#N/A,#N/A,FALSE,"076-96";#N/A,#N/A,FALSE,"019-97";#N/A,#N/A,FALSE,"021-97";#N/A,#N/A,FALSE,"022-97";#N/A,#N/A,FALSE,"028-97"}</definedName>
    <definedName name="wrn.PENDENCIAS." localSheetId="3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35" hidden="1">{#N/A,#N/A,FALSE,"PEND INC";#N/A,#N/A,FALSE,"PEND MINM"}</definedName>
    <definedName name="wrn.pendientes." localSheetId="37" hidden="1">{#N/A,#N/A,FALSE,"PEND INC";#N/A,#N/A,FALSE,"PEND MINM"}</definedName>
    <definedName name="wrn.pendientes." localSheetId="36" hidden="1">{#N/A,#N/A,FALSE,"PEND INC";#N/A,#N/A,FALSE,"PEND MINM"}</definedName>
    <definedName name="wrn.pendientes." localSheetId="33" hidden="1">{#N/A,#N/A,FALSE,"PEND INC";#N/A,#N/A,FALSE,"PEND MINM"}</definedName>
    <definedName name="wrn.pendientes." localSheetId="34" hidden="1">{#N/A,#N/A,FALSE,"PEND INC";#N/A,#N/A,FALSE,"PEND MINM"}</definedName>
    <definedName name="wrn.pendientes." localSheetId="31" hidden="1">{#N/A,#N/A,FALSE,"PEND INC";#N/A,#N/A,FALSE,"PEND MINM"}</definedName>
    <definedName name="wrn.pendientes." hidden="1">{#N/A,#N/A,FALSE,"PEND INC";#N/A,#N/A,FALSE,"PEND MINM"}</definedName>
    <definedName name="wrn.pendientes.b" localSheetId="35" hidden="1">{#N/A,#N/A,FALSE,"PEND INC";#N/A,#N/A,FALSE,"PEND MINM"}</definedName>
    <definedName name="wrn.pendientes.b" localSheetId="37" hidden="1">{#N/A,#N/A,FALSE,"PEND INC";#N/A,#N/A,FALSE,"PEND MINM"}</definedName>
    <definedName name="wrn.pendientes.b" localSheetId="36" hidden="1">{#N/A,#N/A,FALSE,"PEND INC";#N/A,#N/A,FALSE,"PEND MINM"}</definedName>
    <definedName name="wrn.pendientes.b" localSheetId="33" hidden="1">{#N/A,#N/A,FALSE,"PEND INC";#N/A,#N/A,FALSE,"PEND MINM"}</definedName>
    <definedName name="wrn.pendientes.b" localSheetId="34" hidden="1">{#N/A,#N/A,FALSE,"PEND INC";#N/A,#N/A,FALSE,"PEND MINM"}</definedName>
    <definedName name="wrn.pendientes.b" localSheetId="31" hidden="1">{#N/A,#N/A,FALSE,"PEND INC";#N/A,#N/A,FALSE,"PEND MINM"}</definedName>
    <definedName name="wrn.pendientes.b" hidden="1">{#N/A,#N/A,FALSE,"PEND INC";#N/A,#N/A,FALSE,"PEND MINM"}</definedName>
    <definedName name="wrn.pendientes.c" localSheetId="35" hidden="1">{#N/A,#N/A,FALSE,"PEND INC";#N/A,#N/A,FALSE,"PEND MINM"}</definedName>
    <definedName name="wrn.pendientes.c" localSheetId="37" hidden="1">{#N/A,#N/A,FALSE,"PEND INC";#N/A,#N/A,FALSE,"PEND MINM"}</definedName>
    <definedName name="wrn.pendientes.c" localSheetId="36" hidden="1">{#N/A,#N/A,FALSE,"PEND INC";#N/A,#N/A,FALSE,"PEND MINM"}</definedName>
    <definedName name="wrn.pendientes.c" localSheetId="33" hidden="1">{#N/A,#N/A,FALSE,"PEND INC";#N/A,#N/A,FALSE,"PEND MINM"}</definedName>
    <definedName name="wrn.pendientes.c" localSheetId="34" hidden="1">{#N/A,#N/A,FALSE,"PEND INC";#N/A,#N/A,FALSE,"PEND MINM"}</definedName>
    <definedName name="wrn.pendientes.c" localSheetId="31" hidden="1">{#N/A,#N/A,FALSE,"PEND INC";#N/A,#N/A,FALSE,"PEND MINM"}</definedName>
    <definedName name="wrn.pendientes.c" hidden="1">{#N/A,#N/A,FALSE,"PEND INC";#N/A,#N/A,FALSE,"PEND MINM"}</definedName>
    <definedName name="wrn.pendientes.d" localSheetId="35" hidden="1">{#N/A,#N/A,FALSE,"PEND INC";#N/A,#N/A,FALSE,"PEND MINM"}</definedName>
    <definedName name="wrn.pendientes.d" localSheetId="37" hidden="1">{#N/A,#N/A,FALSE,"PEND INC";#N/A,#N/A,FALSE,"PEND MINM"}</definedName>
    <definedName name="wrn.pendientes.d" localSheetId="36" hidden="1">{#N/A,#N/A,FALSE,"PEND INC";#N/A,#N/A,FALSE,"PEND MINM"}</definedName>
    <definedName name="wrn.pendientes.d" localSheetId="33" hidden="1">{#N/A,#N/A,FALSE,"PEND INC";#N/A,#N/A,FALSE,"PEND MINM"}</definedName>
    <definedName name="wrn.pendientes.d" localSheetId="34" hidden="1">{#N/A,#N/A,FALSE,"PEND INC";#N/A,#N/A,FALSE,"PEND MINM"}</definedName>
    <definedName name="wrn.pendientes.d" localSheetId="31" hidden="1">{#N/A,#N/A,FALSE,"PEND INC";#N/A,#N/A,FALSE,"PEND MINM"}</definedName>
    <definedName name="wrn.pendientes.d" hidden="1">{#N/A,#N/A,FALSE,"PEND INC";#N/A,#N/A,FALSE,"PEND MINM"}</definedName>
    <definedName name="wrn.pendientesa" localSheetId="35" hidden="1">{#N/A,#N/A,FALSE,"PEND INC";#N/A,#N/A,FALSE,"PEND MINM"}</definedName>
    <definedName name="wrn.pendientesa" localSheetId="37" hidden="1">{#N/A,#N/A,FALSE,"PEND INC";#N/A,#N/A,FALSE,"PEND MINM"}</definedName>
    <definedName name="wrn.pendientesa" localSheetId="36" hidden="1">{#N/A,#N/A,FALSE,"PEND INC";#N/A,#N/A,FALSE,"PEND MINM"}</definedName>
    <definedName name="wrn.pendientesa" localSheetId="33" hidden="1">{#N/A,#N/A,FALSE,"PEND INC";#N/A,#N/A,FALSE,"PEND MINM"}</definedName>
    <definedName name="wrn.pendientesa" localSheetId="34" hidden="1">{#N/A,#N/A,FALSE,"PEND INC";#N/A,#N/A,FALSE,"PEND MINM"}</definedName>
    <definedName name="wrn.pendientesa" localSheetId="31" hidden="1">{#N/A,#N/A,FALSE,"PEND INC";#N/A,#N/A,FALSE,"PEND MINM"}</definedName>
    <definedName name="wrn.pendientesa" hidden="1">{#N/A,#N/A,FALSE,"PEND INC";#N/A,#N/A,FALSE,"PEND MINM"}</definedName>
    <definedName name="wrn.PERF._.REP."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3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PT._.GRAPHS." localSheetId="35" hidden="1">{#N/A,#N/A,FALSE,"OTHER GRAPHS";#N/A,#N/A,FALSE,"CAPITAL GRAPH"}</definedName>
    <definedName name="wrn.PERF._.RPT._.GRAPHS." localSheetId="37" hidden="1">{#N/A,#N/A,FALSE,"OTHER GRAPHS";#N/A,#N/A,FALSE,"CAPITAL GRAPH"}</definedName>
    <definedName name="wrn.PERF._.RPT._.GRAPHS." localSheetId="36" hidden="1">{#N/A,#N/A,FALSE,"OTHER GRAPHS";#N/A,#N/A,FALSE,"CAPITAL GRAPH"}</definedName>
    <definedName name="wrn.PERF._.RPT._.GRAPHS." localSheetId="30" hidden="1">{#N/A,#N/A,FALSE,"OTHER GRAPHS";#N/A,#N/A,FALSE,"CAPITAL GRAPH"}</definedName>
    <definedName name="wrn.PERF._.RPT._.GRAPHS." localSheetId="33" hidden="1">{#N/A,#N/A,FALSE,"OTHER GRAPHS";#N/A,#N/A,FALSE,"CAPITAL GRAPH"}</definedName>
    <definedName name="wrn.PERF._.RPT._.GRAPHS." localSheetId="34" hidden="1">{#N/A,#N/A,FALSE,"OTHER GRAPHS";#N/A,#N/A,FALSE,"CAPITAL GRAPH"}</definedName>
    <definedName name="wrn.PERF._.RPT._.GRAPHS." localSheetId="31" hidden="1">{#N/A,#N/A,FALSE,"OTHER GRAPHS";#N/A,#N/A,FALSE,"CAPITAL GRAPH"}</definedName>
    <definedName name="wrn.PERF._.RPT._.GRAPHS." localSheetId="29" hidden="1">{#N/A,#N/A,FALSE,"OTHER GRAPHS";#N/A,#N/A,FALSE,"CAPITAL GRAPH"}</definedName>
    <definedName name="wrn.PERF._.RPT._.GRAPHS." hidden="1">{#N/A,#N/A,FALSE,"OTHER GRAPHS";#N/A,#N/A,FALSE,"CAPITAL GRAPH"}</definedName>
    <definedName name="wrn.PERF._.RPT._.GRAPHS._1" localSheetId="35" hidden="1">{#N/A,#N/A,FALSE,"OTHER GRAPHS";#N/A,#N/A,FALSE,"CAPITAL GRAPH"}</definedName>
    <definedName name="wrn.PERF._.RPT._.GRAPHS._1" localSheetId="37" hidden="1">{#N/A,#N/A,FALSE,"OTHER GRAPHS";#N/A,#N/A,FALSE,"CAPITAL GRAPH"}</definedName>
    <definedName name="wrn.PERF._.RPT._.GRAPHS._1" localSheetId="36" hidden="1">{#N/A,#N/A,FALSE,"OTHER GRAPHS";#N/A,#N/A,FALSE,"CAPITAL GRAPH"}</definedName>
    <definedName name="wrn.PERF._.RPT._.GRAPHS._1" localSheetId="33" hidden="1">{#N/A,#N/A,FALSE,"OTHER GRAPHS";#N/A,#N/A,FALSE,"CAPITAL GRAPH"}</definedName>
    <definedName name="wrn.PERF._.RPT._.GRAPHS._1" localSheetId="34" hidden="1">{#N/A,#N/A,FALSE,"OTHER GRAPHS";#N/A,#N/A,FALSE,"CAPITAL GRAPH"}</definedName>
    <definedName name="wrn.PERF._.RPT._.GRAPHS._1" localSheetId="31" hidden="1">{#N/A,#N/A,FALSE,"OTHER GRAPHS";#N/A,#N/A,FALSE,"CAPITAL GRAPH"}</definedName>
    <definedName name="wrn.PERF._.RPT._.GRAPHS._1" hidden="1">{#N/A,#N/A,FALSE,"OTHER GRAPHS";#N/A,#N/A,FALSE,"CAPITAL GRAPH"}</definedName>
    <definedName name="wrn.Peter._.Johnston." localSheetId="35"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37"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36"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33"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34"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31"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GSHORIZ." localSheetId="35" hidden="1">{"PG8",#N/A,FALSE,"Estudio";#N/A,#N/A,FALSE,"Uso Recursos";"PG1",#N/A,FALSE,"Flujo Caja";"PG2",#N/A,FALSE,"Flujo Caja"}</definedName>
    <definedName name="wrn.PGSHORIZ." localSheetId="37" hidden="1">{"PG8",#N/A,FALSE,"Estudio";#N/A,#N/A,FALSE,"Uso Recursos";"PG1",#N/A,FALSE,"Flujo Caja";"PG2",#N/A,FALSE,"Flujo Caja"}</definedName>
    <definedName name="wrn.PGSHORIZ." localSheetId="36" hidden="1">{"PG8",#N/A,FALSE,"Estudio";#N/A,#N/A,FALSE,"Uso Recursos";"PG1",#N/A,FALSE,"Flujo Caja";"PG2",#N/A,FALSE,"Flujo Caja"}</definedName>
    <definedName name="wrn.PGSHORIZ." localSheetId="33" hidden="1">{"PG8",#N/A,FALSE,"Estudio";#N/A,#N/A,FALSE,"Uso Recursos";"PG1",#N/A,FALSE,"Flujo Caja";"PG2",#N/A,FALSE,"Flujo Caja"}</definedName>
    <definedName name="wrn.PGSHORIZ." localSheetId="34" hidden="1">{"PG8",#N/A,FALSE,"Estudio";#N/A,#N/A,FALSE,"Uso Recursos";"PG1",#N/A,FALSE,"Flujo Caja";"PG2",#N/A,FALSE,"Flujo Caja"}</definedName>
    <definedName name="wrn.PGSHORIZ." localSheetId="31" hidden="1">{"PG8",#N/A,FALSE,"Estudio";#N/A,#N/A,FALSE,"Uso Recursos";"PG1",#N/A,FALSE,"Flujo Caja";"PG2",#N/A,FALSE,"Flujo Caja"}</definedName>
    <definedName name="wrn.PGSHORIZ." hidden="1">{"PG8",#N/A,FALSE,"Estudio";#N/A,#N/A,FALSE,"Uso Recursos";"PG1",#N/A,FALSE,"Flujo Caja";"PG2",#N/A,FALSE,"Flujo Caja"}</definedName>
    <definedName name="wrn.PGSVERT." localSheetId="35" hidden="1">{"PGS6",#N/A,FALSE,"Estudio";"PG7",#N/A,FALSE,"Estudio"}</definedName>
    <definedName name="wrn.PGSVERT." localSheetId="37" hidden="1">{"PGS6",#N/A,FALSE,"Estudio";"PG7",#N/A,FALSE,"Estudio"}</definedName>
    <definedName name="wrn.PGSVERT." localSheetId="36" hidden="1">{"PGS6",#N/A,FALSE,"Estudio";"PG7",#N/A,FALSE,"Estudio"}</definedName>
    <definedName name="wrn.PGSVERT." localSheetId="33" hidden="1">{"PGS6",#N/A,FALSE,"Estudio";"PG7",#N/A,FALSE,"Estudio"}</definedName>
    <definedName name="wrn.PGSVERT." localSheetId="34" hidden="1">{"PGS6",#N/A,FALSE,"Estudio";"PG7",#N/A,FALSE,"Estudio"}</definedName>
    <definedName name="wrn.PGSVERT." localSheetId="31" hidden="1">{"PGS6",#N/A,FALSE,"Estudio";"PG7",#N/A,FALSE,"Estudio"}</definedName>
    <definedName name="wrn.PGSVERT." hidden="1">{"PGS6",#N/A,FALSE,"Estudio";"PG7",#N/A,FALSE,"Estudio"}</definedName>
    <definedName name="wrn.piping."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35"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rn.PL." localSheetId="37"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rn.PL." localSheetId="36"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rn.PL." localSheetId="33"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rn.PL." localSheetId="34"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rn.PL." localSheetId="31"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rn.PL."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rn.Plan." localSheetId="35" hidden="1">{#N/A,#N/A,FALSE,"Ajustes";#N/A,#N/A,FALSE,"Mad_Cons"}</definedName>
    <definedName name="wrn.Plan." localSheetId="37" hidden="1">{#N/A,#N/A,FALSE,"Ajustes";#N/A,#N/A,FALSE,"Mad_Cons"}</definedName>
    <definedName name="wrn.Plan." localSheetId="36" hidden="1">{#N/A,#N/A,FALSE,"Ajustes";#N/A,#N/A,FALSE,"Mad_Cons"}</definedName>
    <definedName name="wrn.Plan." localSheetId="33" hidden="1">{#N/A,#N/A,FALSE,"Ajustes";#N/A,#N/A,FALSE,"Mad_Cons"}</definedName>
    <definedName name="wrn.Plan." localSheetId="34" hidden="1">{#N/A,#N/A,FALSE,"Ajustes";#N/A,#N/A,FALSE,"Mad_Cons"}</definedName>
    <definedName name="wrn.Plan." localSheetId="31" hidden="1">{#N/A,#N/A,FALSE,"Ajustes";#N/A,#N/A,FALSE,"Mad_Cons"}</definedName>
    <definedName name="wrn.Plan." hidden="1">{#N/A,#N/A,FALSE,"Ajustes";#N/A,#N/A,FALSE,"Mad_Cons"}</definedName>
    <definedName name="wrn.Plan._.Support._.Only." localSheetId="35"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localSheetId="37"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localSheetId="36"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localSheetId="33"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localSheetId="34"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localSheetId="31"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Minero." localSheetId="35" hidden="1">{#N/A,#N/A,FALSE,"Plan_Minero"}</definedName>
    <definedName name="wrn.Plan_Minero." localSheetId="37" hidden="1">{#N/A,#N/A,FALSE,"Plan_Minero"}</definedName>
    <definedName name="wrn.Plan_Minero." localSheetId="36" hidden="1">{#N/A,#N/A,FALSE,"Plan_Minero"}</definedName>
    <definedName name="wrn.Plan_Minero." localSheetId="33" hidden="1">{#N/A,#N/A,FALSE,"Plan_Minero"}</definedName>
    <definedName name="wrn.Plan_Minero." localSheetId="34" hidden="1">{#N/A,#N/A,FALSE,"Plan_Minero"}</definedName>
    <definedName name="wrn.Plan_Minero." localSheetId="31" hidden="1">{#N/A,#N/A,FALSE,"Plan_Minero"}</definedName>
    <definedName name="wrn.Plan_Minero." hidden="1">{#N/A,#N/A,FALSE,"Plan_Minero"}</definedName>
    <definedName name="wrn.PLKLANTEN." hidden="1">{#N/A,#N/A,FALSE,"form7200";#N/A,#N/A,FALSE,"FORM4534";#N/A,#N/A,FALSE,"FORM11053";#N/A,#N/A,FALSE,"FORM11082";#N/A,#N/A,FALSE,"FORM7280";#N/A,#N/A,FALSE,"FORM7214";#N/A,#N/A,FALSE,"FORM7263";#N/A,#N/A,FALSE,"FORM7266";#N/A,#N/A,FALSE,"FORM11053"}</definedName>
    <definedName name="wrn.PLNCS." localSheetId="35" hidden="1">{#N/A,#N/A,FALSE,"NCS INC SCOT";#N/A,#N/A,FALSE,"NCS";#N/A,#N/A,FALSE,"74 NCS";#N/A,#N/A,FALSE,"75 NCS";#N/A,#N/A,FALSE,"76 NCS "}</definedName>
    <definedName name="wrn.PLNCS." localSheetId="37" hidden="1">{#N/A,#N/A,FALSE,"NCS INC SCOT";#N/A,#N/A,FALSE,"NCS";#N/A,#N/A,FALSE,"74 NCS";#N/A,#N/A,FALSE,"75 NCS";#N/A,#N/A,FALSE,"76 NCS "}</definedName>
    <definedName name="wrn.PLNCS." localSheetId="36" hidden="1">{#N/A,#N/A,FALSE,"NCS INC SCOT";#N/A,#N/A,FALSE,"NCS";#N/A,#N/A,FALSE,"74 NCS";#N/A,#N/A,FALSE,"75 NCS";#N/A,#N/A,FALSE,"76 NCS "}</definedName>
    <definedName name="wrn.PLNCS." localSheetId="33" hidden="1">{#N/A,#N/A,FALSE,"NCS INC SCOT";#N/A,#N/A,FALSE,"NCS";#N/A,#N/A,FALSE,"74 NCS";#N/A,#N/A,FALSE,"75 NCS";#N/A,#N/A,FALSE,"76 NCS "}</definedName>
    <definedName name="wrn.PLNCS." localSheetId="34" hidden="1">{#N/A,#N/A,FALSE,"NCS INC SCOT";#N/A,#N/A,FALSE,"NCS";#N/A,#N/A,FALSE,"74 NCS";#N/A,#N/A,FALSE,"75 NCS";#N/A,#N/A,FALSE,"76 NCS "}</definedName>
    <definedName name="wrn.PLNCS." localSheetId="31" hidden="1">{#N/A,#N/A,FALSE,"NCS INC SCOT";#N/A,#N/A,FALSE,"NCS";#N/A,#N/A,FALSE,"74 NCS";#N/A,#N/A,FALSE,"75 NCS";#N/A,#N/A,FALSE,"76 NCS "}</definedName>
    <definedName name="wrn.PLNCS." hidden="1">{#N/A,#N/A,FALSE,"NCS INC SCOT";#N/A,#N/A,FALSE,"NCS";#N/A,#N/A,FALSE,"74 NCS";#N/A,#N/A,FALSE,"75 NCS";#N/A,#N/A,FALSE,"76 NCS "}</definedName>
    <definedName name="wrn.PPE." localSheetId="35" hidden="1">{"PPE",#N/A,FALSE,"ELECTRICAL"}</definedName>
    <definedName name="wrn.PPE." localSheetId="37" hidden="1">{"PPE",#N/A,FALSE,"ELECTRICAL"}</definedName>
    <definedName name="wrn.PPE." localSheetId="36" hidden="1">{"PPE",#N/A,FALSE,"ELECTRICAL"}</definedName>
    <definedName name="wrn.PPE." localSheetId="33" hidden="1">{"PPE",#N/A,FALSE,"ELECTRICAL"}</definedName>
    <definedName name="wrn.PPE." localSheetId="34" hidden="1">{"PPE",#N/A,FALSE,"ELECTRICAL"}</definedName>
    <definedName name="wrn.PPE." localSheetId="31" hidden="1">{"PPE",#N/A,FALSE,"ELECTRICAL"}</definedName>
    <definedName name="wrn.PPE." hidden="1">{"PPE",#N/A,FALSE,"ELECTRICAL"}</definedName>
    <definedName name="wrn.PPE_INST." localSheetId="35" hidden="1">{"PPE_INST",#N/A,FALSE,"INST"}</definedName>
    <definedName name="wrn.PPE_INST." localSheetId="37" hidden="1">{"PPE_INST",#N/A,FALSE,"INST"}</definedName>
    <definedName name="wrn.PPE_INST." localSheetId="36" hidden="1">{"PPE_INST",#N/A,FALSE,"INST"}</definedName>
    <definedName name="wrn.PPE_INST." localSheetId="33" hidden="1">{"PPE_INST",#N/A,FALSE,"INST"}</definedName>
    <definedName name="wrn.PPE_INST." localSheetId="34" hidden="1">{"PPE_INST",#N/A,FALSE,"INST"}</definedName>
    <definedName name="wrn.PPE_INST." localSheetId="31" hidden="1">{"PPE_INST",#N/A,FALSE,"INST"}</definedName>
    <definedName name="wrn.PPE_INST." hidden="1">{"PPE_INST",#N/A,FALSE,"INST"}</definedName>
    <definedName name="wrn.PPE_INST_SUMMARY." localSheetId="35" hidden="1">{"PPE_INST_SUMMARY",#N/A,FALSE,"SUMMARY-INSTS"}</definedName>
    <definedName name="wrn.PPE_INST_SUMMARY." localSheetId="37" hidden="1">{"PPE_INST_SUMMARY",#N/A,FALSE,"SUMMARY-INSTS"}</definedName>
    <definedName name="wrn.PPE_INST_SUMMARY." localSheetId="36" hidden="1">{"PPE_INST_SUMMARY",#N/A,FALSE,"SUMMARY-INSTS"}</definedName>
    <definedName name="wrn.PPE_INST_SUMMARY." localSheetId="33" hidden="1">{"PPE_INST_SUMMARY",#N/A,FALSE,"SUMMARY-INSTS"}</definedName>
    <definedName name="wrn.PPE_INST_SUMMARY." localSheetId="34" hidden="1">{"PPE_INST_SUMMARY",#N/A,FALSE,"SUMMARY-INSTS"}</definedName>
    <definedName name="wrn.PPE_INST_SUMMARY." localSheetId="31" hidden="1">{"PPE_INST_SUMMARY",#N/A,FALSE,"SUMMARY-INSTS"}</definedName>
    <definedName name="wrn.PPE_INST_SUMMARY." hidden="1">{"PPE_INST_SUMMARY",#N/A,FALSE,"SUMMARY-INSTS"}</definedName>
    <definedName name="wrn.precios." localSheetId="35" hidden="1">{"CONCABL1.1",#N/A,FALSE,"1.1.1a1.1.3 ACSR";"AISL1.2",#N/A,FALSE,"1.1.1a1.1.3 ACSR";"torr1.1.3",#N/A,FALSE,"1.1.1a1.1.3 ACSR";"cm1.2",#N/A,FALSE,"1.2 ACSR";"cm2.2",#N/A,FALSE,"1.2 ACSR";#N/A,#N/A,FALSE,"1.3 ACSR";#N/A,#N/A,FALSE,"2.1.1A2.1.3 ACAR";"ac2.1",#N/A,FALSE,"1.2 ACAR";"ac2.2",#N/A,FALSE,"1.2 ACAR";#N/A,#N/A,FALSE,"2.3 ACAR"}</definedName>
    <definedName name="wrn.precios." localSheetId="37" hidden="1">{"CONCABL1.1",#N/A,FALSE,"1.1.1a1.1.3 ACSR";"AISL1.2",#N/A,FALSE,"1.1.1a1.1.3 ACSR";"torr1.1.3",#N/A,FALSE,"1.1.1a1.1.3 ACSR";"cm1.2",#N/A,FALSE,"1.2 ACSR";"cm2.2",#N/A,FALSE,"1.2 ACSR";#N/A,#N/A,FALSE,"1.3 ACSR";#N/A,#N/A,FALSE,"2.1.1A2.1.3 ACAR";"ac2.1",#N/A,FALSE,"1.2 ACAR";"ac2.2",#N/A,FALSE,"1.2 ACAR";#N/A,#N/A,FALSE,"2.3 ACAR"}</definedName>
    <definedName name="wrn.precios." localSheetId="36" hidden="1">{"CONCABL1.1",#N/A,FALSE,"1.1.1a1.1.3 ACSR";"AISL1.2",#N/A,FALSE,"1.1.1a1.1.3 ACSR";"torr1.1.3",#N/A,FALSE,"1.1.1a1.1.3 ACSR";"cm1.2",#N/A,FALSE,"1.2 ACSR";"cm2.2",#N/A,FALSE,"1.2 ACSR";#N/A,#N/A,FALSE,"1.3 ACSR";#N/A,#N/A,FALSE,"2.1.1A2.1.3 ACAR";"ac2.1",#N/A,FALSE,"1.2 ACAR";"ac2.2",#N/A,FALSE,"1.2 ACAR";#N/A,#N/A,FALSE,"2.3 ACAR"}</definedName>
    <definedName name="wrn.precios." localSheetId="33" hidden="1">{"CONCABL1.1",#N/A,FALSE,"1.1.1a1.1.3 ACSR";"AISL1.2",#N/A,FALSE,"1.1.1a1.1.3 ACSR";"torr1.1.3",#N/A,FALSE,"1.1.1a1.1.3 ACSR";"cm1.2",#N/A,FALSE,"1.2 ACSR";"cm2.2",#N/A,FALSE,"1.2 ACSR";#N/A,#N/A,FALSE,"1.3 ACSR";#N/A,#N/A,FALSE,"2.1.1A2.1.3 ACAR";"ac2.1",#N/A,FALSE,"1.2 ACAR";"ac2.2",#N/A,FALSE,"1.2 ACAR";#N/A,#N/A,FALSE,"2.3 ACAR"}</definedName>
    <definedName name="wrn.precios." localSheetId="34" hidden="1">{"CONCABL1.1",#N/A,FALSE,"1.1.1a1.1.3 ACSR";"AISL1.2",#N/A,FALSE,"1.1.1a1.1.3 ACSR";"torr1.1.3",#N/A,FALSE,"1.1.1a1.1.3 ACSR";"cm1.2",#N/A,FALSE,"1.2 ACSR";"cm2.2",#N/A,FALSE,"1.2 ACSR";#N/A,#N/A,FALSE,"1.3 ACSR";#N/A,#N/A,FALSE,"2.1.1A2.1.3 ACAR";"ac2.1",#N/A,FALSE,"1.2 ACAR";"ac2.2",#N/A,FALSE,"1.2 ACAR";#N/A,#N/A,FALSE,"2.3 ACAR"}</definedName>
    <definedName name="wrn.precios." localSheetId="31" hidden="1">{"CONCABL1.1",#N/A,FALSE,"1.1.1a1.1.3 ACSR";"AISL1.2",#N/A,FALSE,"1.1.1a1.1.3 ACSR";"torr1.1.3",#N/A,FALSE,"1.1.1a1.1.3 ACSR";"cm1.2",#N/A,FALSE,"1.2 ACSR";"cm2.2",#N/A,FALSE,"1.2 ACSR";#N/A,#N/A,FALSE,"1.3 ACSR";#N/A,#N/A,FALSE,"2.1.1A2.1.3 ACAR";"ac2.1",#N/A,FALSE,"1.2 ACAR";"ac2.2",#N/A,FALSE,"1.2 ACAR";#N/A,#N/A,FALSE,"2.3 ACAR"}</definedName>
    <definedName name="wrn.precios." hidden="1">{"CONCABL1.1",#N/A,FALSE,"1.1.1a1.1.3 ACSR";"AISL1.2",#N/A,FALSE,"1.1.1a1.1.3 ACSR";"torr1.1.3",#N/A,FALSE,"1.1.1a1.1.3 ACSR";"cm1.2",#N/A,FALSE,"1.2 ACSR";"cm2.2",#N/A,FALSE,"1.2 ACSR";#N/A,#N/A,FALSE,"1.3 ACSR";#N/A,#N/A,FALSE,"2.1.1A2.1.3 ACAR";"ac2.1",#N/A,FALSE,"1.2 ACAR";"ac2.2",#N/A,FALSE,"1.2 ACAR";#N/A,#N/A,FALSE,"2.3 ACAR"}</definedName>
    <definedName name="wrn.Preliminary._.Plan." localSheetId="35" hidden="1">{#N/A,#N/A,FALSE,"Part E";#N/A,#N/A,FALSE,"E.1 Prelim Earnings Plan"}</definedName>
    <definedName name="wrn.Preliminary._.Plan." localSheetId="37" hidden="1">{#N/A,#N/A,FALSE,"Part E";#N/A,#N/A,FALSE,"E.1 Prelim Earnings Plan"}</definedName>
    <definedName name="wrn.Preliminary._.Plan." localSheetId="36" hidden="1">{#N/A,#N/A,FALSE,"Part E";#N/A,#N/A,FALSE,"E.1 Prelim Earnings Plan"}</definedName>
    <definedName name="wrn.Preliminary._.Plan." localSheetId="33" hidden="1">{#N/A,#N/A,FALSE,"Part E";#N/A,#N/A,FALSE,"E.1 Prelim Earnings Plan"}</definedName>
    <definedName name="wrn.Preliminary._.Plan." localSheetId="34" hidden="1">{#N/A,#N/A,FALSE,"Part E";#N/A,#N/A,FALSE,"E.1 Prelim Earnings Plan"}</definedName>
    <definedName name="wrn.Preliminary._.Plan." localSheetId="31" hidden="1">{#N/A,#N/A,FALSE,"Part E";#N/A,#N/A,FALSE,"E.1 Prelim Earnings Plan"}</definedName>
    <definedName name="wrn.Preliminary._.Plan." hidden="1">{#N/A,#N/A,FALSE,"Part E";#N/A,#N/A,FALSE,"E.1 Prelim Earnings Plan"}</definedName>
    <definedName name="wrn.PRES." localSheetId="30" hidden="1">{"PRE1",#N/A,FALSE,"RESUMEN"}</definedName>
    <definedName name="wrn.PRES." localSheetId="29" hidden="1">{"PRE1",#N/A,FALSE,"RESUMEN"}</definedName>
    <definedName name="wrn.PRES." hidden="1">{"PRE1",#N/A,FALSE,"RESUMEN"}</definedName>
    <definedName name="wrn.pres_CAD." localSheetId="35" hidden="1">{#N/A,#N/A,TRUE,"SIT_ACT";#N/A,#N/A,TRUE,"ACTIV";#N/A,#N/A,TRUE,"FORMPAG";#N/A,#N/A,TRUE,"MEDEVE";#N/A,#N/A,TRUE,"EMP";#N/A,#N/A,TRUE,"SOL_AUT";#N/A,#N/A,TRUE,"caract";#N/A,#N/A,TRUE,"caract2";#N/A,#N/A,TRUE,"itemizado";#N/A,#N/A,TRUE,"gantt"}</definedName>
    <definedName name="wrn.pres_CAD." localSheetId="37" hidden="1">{#N/A,#N/A,TRUE,"SIT_ACT";#N/A,#N/A,TRUE,"ACTIV";#N/A,#N/A,TRUE,"FORMPAG";#N/A,#N/A,TRUE,"MEDEVE";#N/A,#N/A,TRUE,"EMP";#N/A,#N/A,TRUE,"SOL_AUT";#N/A,#N/A,TRUE,"caract";#N/A,#N/A,TRUE,"caract2";#N/A,#N/A,TRUE,"itemizado";#N/A,#N/A,TRUE,"gantt"}</definedName>
    <definedName name="wrn.pres_CAD." localSheetId="36" hidden="1">{#N/A,#N/A,TRUE,"SIT_ACT";#N/A,#N/A,TRUE,"ACTIV";#N/A,#N/A,TRUE,"FORMPAG";#N/A,#N/A,TRUE,"MEDEVE";#N/A,#N/A,TRUE,"EMP";#N/A,#N/A,TRUE,"SOL_AUT";#N/A,#N/A,TRUE,"caract";#N/A,#N/A,TRUE,"caract2";#N/A,#N/A,TRUE,"itemizado";#N/A,#N/A,TRUE,"gantt"}</definedName>
    <definedName name="wrn.pres_CAD." localSheetId="33" hidden="1">{#N/A,#N/A,TRUE,"SIT_ACT";#N/A,#N/A,TRUE,"ACTIV";#N/A,#N/A,TRUE,"FORMPAG";#N/A,#N/A,TRUE,"MEDEVE";#N/A,#N/A,TRUE,"EMP";#N/A,#N/A,TRUE,"SOL_AUT";#N/A,#N/A,TRUE,"caract";#N/A,#N/A,TRUE,"caract2";#N/A,#N/A,TRUE,"itemizado";#N/A,#N/A,TRUE,"gantt"}</definedName>
    <definedName name="wrn.pres_CAD." localSheetId="34" hidden="1">{#N/A,#N/A,TRUE,"SIT_ACT";#N/A,#N/A,TRUE,"ACTIV";#N/A,#N/A,TRUE,"FORMPAG";#N/A,#N/A,TRUE,"MEDEVE";#N/A,#N/A,TRUE,"EMP";#N/A,#N/A,TRUE,"SOL_AUT";#N/A,#N/A,TRUE,"caract";#N/A,#N/A,TRUE,"caract2";#N/A,#N/A,TRUE,"itemizado";#N/A,#N/A,TRUE,"gantt"}</definedName>
    <definedName name="wrn.pres_CAD." localSheetId="31" hidden="1">{#N/A,#N/A,TRUE,"SIT_ACT";#N/A,#N/A,TRUE,"ACTIV";#N/A,#N/A,TRUE,"FORMPAG";#N/A,#N/A,TRUE,"MEDEVE";#N/A,#N/A,TRUE,"EMP";#N/A,#N/A,TRUE,"SOL_AUT";#N/A,#N/A,TRUE,"caract";#N/A,#N/A,TRUE,"caract2";#N/A,#N/A,TRUE,"itemizado";#N/A,#N/A,TRUE,"gantt"}</definedName>
    <definedName name="wrn.pres_CAD." hidden="1">{#N/A,#N/A,TRUE,"SIT_ACT";#N/A,#N/A,TRUE,"ACTIV";#N/A,#N/A,TRUE,"FORMPAG";#N/A,#N/A,TRUE,"MEDEVE";#N/A,#N/A,TRUE,"EMP";#N/A,#N/A,TRUE,"SOL_AUT";#N/A,#N/A,TRUE,"caract";#N/A,#N/A,TRUE,"caract2";#N/A,#N/A,TRUE,"itemizado";#N/A,#N/A,TRUE,"gantt"}</definedName>
    <definedName name="wrn.presCAD" localSheetId="35" hidden="1">{#N/A,#N/A,TRUE,"SIT_ACT";#N/A,#N/A,TRUE,"ACTIV";#N/A,#N/A,TRUE,"FORMPAG";#N/A,#N/A,TRUE,"MEDEVE";#N/A,#N/A,TRUE,"EMP";#N/A,#N/A,TRUE,"SOL_AUT";#N/A,#N/A,TRUE,"caract";#N/A,#N/A,TRUE,"caract2";#N/A,#N/A,TRUE,"itemizado";#N/A,#N/A,TRUE,"gantt"}</definedName>
    <definedName name="wrn.presCAD" localSheetId="37" hidden="1">{#N/A,#N/A,TRUE,"SIT_ACT";#N/A,#N/A,TRUE,"ACTIV";#N/A,#N/A,TRUE,"FORMPAG";#N/A,#N/A,TRUE,"MEDEVE";#N/A,#N/A,TRUE,"EMP";#N/A,#N/A,TRUE,"SOL_AUT";#N/A,#N/A,TRUE,"caract";#N/A,#N/A,TRUE,"caract2";#N/A,#N/A,TRUE,"itemizado";#N/A,#N/A,TRUE,"gantt"}</definedName>
    <definedName name="wrn.presCAD" localSheetId="36" hidden="1">{#N/A,#N/A,TRUE,"SIT_ACT";#N/A,#N/A,TRUE,"ACTIV";#N/A,#N/A,TRUE,"FORMPAG";#N/A,#N/A,TRUE,"MEDEVE";#N/A,#N/A,TRUE,"EMP";#N/A,#N/A,TRUE,"SOL_AUT";#N/A,#N/A,TRUE,"caract";#N/A,#N/A,TRUE,"caract2";#N/A,#N/A,TRUE,"itemizado";#N/A,#N/A,TRUE,"gantt"}</definedName>
    <definedName name="wrn.presCAD" localSheetId="33" hidden="1">{#N/A,#N/A,TRUE,"SIT_ACT";#N/A,#N/A,TRUE,"ACTIV";#N/A,#N/A,TRUE,"FORMPAG";#N/A,#N/A,TRUE,"MEDEVE";#N/A,#N/A,TRUE,"EMP";#N/A,#N/A,TRUE,"SOL_AUT";#N/A,#N/A,TRUE,"caract";#N/A,#N/A,TRUE,"caract2";#N/A,#N/A,TRUE,"itemizado";#N/A,#N/A,TRUE,"gantt"}</definedName>
    <definedName name="wrn.presCAD" localSheetId="34" hidden="1">{#N/A,#N/A,TRUE,"SIT_ACT";#N/A,#N/A,TRUE,"ACTIV";#N/A,#N/A,TRUE,"FORMPAG";#N/A,#N/A,TRUE,"MEDEVE";#N/A,#N/A,TRUE,"EMP";#N/A,#N/A,TRUE,"SOL_AUT";#N/A,#N/A,TRUE,"caract";#N/A,#N/A,TRUE,"caract2";#N/A,#N/A,TRUE,"itemizado";#N/A,#N/A,TRUE,"gantt"}</definedName>
    <definedName name="wrn.presCAD" localSheetId="31" hidden="1">{#N/A,#N/A,TRUE,"SIT_ACT";#N/A,#N/A,TRUE,"ACTIV";#N/A,#N/A,TRUE,"FORMPAG";#N/A,#N/A,TRUE,"MEDEVE";#N/A,#N/A,TRUE,"EMP";#N/A,#N/A,TRUE,"SOL_AUT";#N/A,#N/A,TRUE,"caract";#N/A,#N/A,TRUE,"caract2";#N/A,#N/A,TRUE,"itemizado";#N/A,#N/A,TRUE,"gantt"}</definedName>
    <definedName name="wrn.presCAD" hidden="1">{#N/A,#N/A,TRUE,"SIT_ACT";#N/A,#N/A,TRUE,"ACTIV";#N/A,#N/A,TRUE,"FORMPAG";#N/A,#N/A,TRUE,"MEDEVE";#N/A,#N/A,TRUE,"EMP";#N/A,#N/A,TRUE,"SOL_AUT";#N/A,#N/A,TRUE,"caract";#N/A,#N/A,TRUE,"caract2";#N/A,#N/A,TRUE,"itemizado";#N/A,#N/A,TRUE,"gantt"}</definedName>
    <definedName name="wrn.Presentación._.Budget." localSheetId="35" hidden="1">{#N/A,#N/A,FALSE,"CONSOLIDADO HORAS";#N/A,#N/A,FALSE,"Resumen consolidado";#N/A,#N/A,FALSE,"Resumen Disponibilidades";#N/A,#N/A,FALSE,"Análisis Tepge";#N/A,#N/A,FALSE,"Análisis Tepge (por depto)"}</definedName>
    <definedName name="wrn.Presentación._.Budget." localSheetId="37" hidden="1">{#N/A,#N/A,FALSE,"CONSOLIDADO HORAS";#N/A,#N/A,FALSE,"Resumen consolidado";#N/A,#N/A,FALSE,"Resumen Disponibilidades";#N/A,#N/A,FALSE,"Análisis Tepge";#N/A,#N/A,FALSE,"Análisis Tepge (por depto)"}</definedName>
    <definedName name="wrn.Presentación._.Budget." localSheetId="36" hidden="1">{#N/A,#N/A,FALSE,"CONSOLIDADO HORAS";#N/A,#N/A,FALSE,"Resumen consolidado";#N/A,#N/A,FALSE,"Resumen Disponibilidades";#N/A,#N/A,FALSE,"Análisis Tepge";#N/A,#N/A,FALSE,"Análisis Tepge (por depto)"}</definedName>
    <definedName name="wrn.Presentación._.Budget." localSheetId="33" hidden="1">{#N/A,#N/A,FALSE,"CONSOLIDADO HORAS";#N/A,#N/A,FALSE,"Resumen consolidado";#N/A,#N/A,FALSE,"Resumen Disponibilidades";#N/A,#N/A,FALSE,"Análisis Tepge";#N/A,#N/A,FALSE,"Análisis Tepge (por depto)"}</definedName>
    <definedName name="wrn.Presentación._.Budget." localSheetId="34" hidden="1">{#N/A,#N/A,FALSE,"CONSOLIDADO HORAS";#N/A,#N/A,FALSE,"Resumen consolidado";#N/A,#N/A,FALSE,"Resumen Disponibilidades";#N/A,#N/A,FALSE,"Análisis Tepge";#N/A,#N/A,FALSE,"Análisis Tepge (por depto)"}</definedName>
    <definedName name="wrn.Presentación._.Budget." localSheetId="31"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entation._.Report._.1999._.2000." localSheetId="35"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37"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36"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33"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34"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31"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ident._.Report." localSheetId="35" hidden="1">{#N/A,#N/A,FALSE,"President's Cover";#N/A,#N/A,FALSE,"A.1 1998 Objectives";#N/A,#N/A,FALSE,"A.2 President's Measures";#N/A,#N/A,FALSE,"A.3 Commentary"}</definedName>
    <definedName name="wrn.President._.Report." localSheetId="37" hidden="1">{#N/A,#N/A,FALSE,"President's Cover";#N/A,#N/A,FALSE,"A.1 1998 Objectives";#N/A,#N/A,FALSE,"A.2 President's Measures";#N/A,#N/A,FALSE,"A.3 Commentary"}</definedName>
    <definedName name="wrn.President._.Report." localSheetId="36" hidden="1">{#N/A,#N/A,FALSE,"President's Cover";#N/A,#N/A,FALSE,"A.1 1998 Objectives";#N/A,#N/A,FALSE,"A.2 President's Measures";#N/A,#N/A,FALSE,"A.3 Commentary"}</definedName>
    <definedName name="wrn.President._.Report." localSheetId="33" hidden="1">{#N/A,#N/A,FALSE,"President's Cover";#N/A,#N/A,FALSE,"A.1 1998 Objectives";#N/A,#N/A,FALSE,"A.2 President's Measures";#N/A,#N/A,FALSE,"A.3 Commentary"}</definedName>
    <definedName name="wrn.President._.Report." localSheetId="34" hidden="1">{#N/A,#N/A,FALSE,"President's Cover";#N/A,#N/A,FALSE,"A.1 1998 Objectives";#N/A,#N/A,FALSE,"A.2 President's Measures";#N/A,#N/A,FALSE,"A.3 Commentary"}</definedName>
    <definedName name="wrn.President._.Report." localSheetId="31" hidden="1">{#N/A,#N/A,FALSE,"President's Cover";#N/A,#N/A,FALSE,"A.1 1998 Objectives";#N/A,#N/A,FALSE,"A.2 President's Measures";#N/A,#N/A,FALSE,"A.3 Commentary"}</definedName>
    <definedName name="wrn.President._.Report." hidden="1">{#N/A,#N/A,FALSE,"President's Cover";#N/A,#N/A,FALSE,"A.1 1998 Objectives";#N/A,#N/A,FALSE,"A.2 President's Measures";#N/A,#N/A,FALSE,"A.3 Commentary"}</definedName>
    <definedName name="wrn.Presupuesto." localSheetId="35" hidden="1">{#N/A,#N/A,FALSE,"Presupuesto"}</definedName>
    <definedName name="wrn.Presupuesto." localSheetId="37" hidden="1">{#N/A,#N/A,FALSE,"Presupuesto"}</definedName>
    <definedName name="wrn.Presupuesto." localSheetId="36" hidden="1">{#N/A,#N/A,FALSE,"Presupuesto"}</definedName>
    <definedName name="wrn.Presupuesto." localSheetId="33" hidden="1">{#N/A,#N/A,FALSE,"Presupuesto"}</definedName>
    <definedName name="wrn.Presupuesto." localSheetId="34" hidden="1">{#N/A,#N/A,FALSE,"Presupuesto"}</definedName>
    <definedName name="wrn.Presupuesto." localSheetId="31" hidden="1">{#N/A,#N/A,FALSE,"Presupuesto"}</definedName>
    <definedName name="wrn.Presupuesto." hidden="1">{#N/A,#N/A,FALSE,"Presupuesto"}</definedName>
    <definedName name="wrn.Presupuesto._1" localSheetId="35" hidden="1">{#N/A,#N/A,FALSE,"Presupuesto"}</definedName>
    <definedName name="wrn.Presupuesto._1" localSheetId="37" hidden="1">{#N/A,#N/A,FALSE,"Presupuesto"}</definedName>
    <definedName name="wrn.Presupuesto._1" localSheetId="36" hidden="1">{#N/A,#N/A,FALSE,"Presupuesto"}</definedName>
    <definedName name="wrn.Presupuesto._1" localSheetId="33" hidden="1">{#N/A,#N/A,FALSE,"Presupuesto"}</definedName>
    <definedName name="wrn.Presupuesto._1" localSheetId="34" hidden="1">{#N/A,#N/A,FALSE,"Presupuesto"}</definedName>
    <definedName name="wrn.Presupuesto._1" localSheetId="31" hidden="1">{#N/A,#N/A,FALSE,"Presupuesto"}</definedName>
    <definedName name="wrn.Presupuesto._1" hidden="1">{#N/A,#N/A,FALSE,"Presupuesto"}</definedName>
    <definedName name="wrn.print._.all." localSheetId="35" hidden="1">{#N/A,#N/A,FALSE,"$170M Cash";#N/A,#N/A,FALSE,"$250M Cash";#N/A,#N/A,FALSE,"$325M Cash"}</definedName>
    <definedName name="wrn.print._.all." localSheetId="37" hidden="1">{#N/A,#N/A,FALSE,"$170M Cash";#N/A,#N/A,FALSE,"$250M Cash";#N/A,#N/A,FALSE,"$325M Cash"}</definedName>
    <definedName name="wrn.print._.all." localSheetId="36" hidden="1">{#N/A,#N/A,FALSE,"$170M Cash";#N/A,#N/A,FALSE,"$250M Cash";#N/A,#N/A,FALSE,"$325M Cash"}</definedName>
    <definedName name="wrn.print._.all." localSheetId="33" hidden="1">{#N/A,#N/A,FALSE,"$170M Cash";#N/A,#N/A,FALSE,"$250M Cash";#N/A,#N/A,FALSE,"$325M Cash"}</definedName>
    <definedName name="wrn.print._.all." localSheetId="34" hidden="1">{#N/A,#N/A,FALSE,"$170M Cash";#N/A,#N/A,FALSE,"$250M Cash";#N/A,#N/A,FALSE,"$325M Cash"}</definedName>
    <definedName name="wrn.Print._.All." localSheetId="31" hidden="1">{#N/A,#N/A,FALSE,"MAY96 2260";#N/A,#N/A,FALSE,"system reclass";#N/A,#N/A,FALSE,"Items with no project number"}</definedName>
    <definedName name="wrn.Print._.All." hidden="1">{#N/A,#N/A,FALSE,"MAY96 2260";#N/A,#N/A,FALSE,"system reclass";#N/A,#N/A,FALSE,"Items with no project number"}</definedName>
    <definedName name="wrn.Print._.All._.Financials." localSheetId="35" hidden="1">{"print montly",#N/A,FALSE,"Monthly";"print daily",#N/A,FALSE,"Daily";"Breakfast",#N/A,FALSE,"Breakfast";"am/pm break",#N/A,FALSE,"AM PM Break";"Print Lunch",#N/A,FALSE,"Lunch";"Print BCV",#N/A,FALSE,"BCV";"Print Hospitally",#N/A,FALSE,"Hospitality"}</definedName>
    <definedName name="wrn.Print._.All._.Financials." localSheetId="37" hidden="1">{"print montly",#N/A,FALSE,"Monthly";"print daily",#N/A,FALSE,"Daily";"Breakfast",#N/A,FALSE,"Breakfast";"am/pm break",#N/A,FALSE,"AM PM Break";"Print Lunch",#N/A,FALSE,"Lunch";"Print BCV",#N/A,FALSE,"BCV";"Print Hospitally",#N/A,FALSE,"Hospitality"}</definedName>
    <definedName name="wrn.Print._.All._.Financials." localSheetId="36" hidden="1">{"print montly",#N/A,FALSE,"Monthly";"print daily",#N/A,FALSE,"Daily";"Breakfast",#N/A,FALSE,"Breakfast";"am/pm break",#N/A,FALSE,"AM PM Break";"Print Lunch",#N/A,FALSE,"Lunch";"Print BCV",#N/A,FALSE,"BCV";"Print Hospitally",#N/A,FALSE,"Hospitality"}</definedName>
    <definedName name="wrn.Print._.All._.Financials." localSheetId="33" hidden="1">{"print montly",#N/A,FALSE,"Monthly";"print daily",#N/A,FALSE,"Daily";"Breakfast",#N/A,FALSE,"Breakfast";"am/pm break",#N/A,FALSE,"AM PM Break";"Print Lunch",#N/A,FALSE,"Lunch";"Print BCV",#N/A,FALSE,"BCV";"Print Hospitally",#N/A,FALSE,"Hospitality"}</definedName>
    <definedName name="wrn.Print._.All._.Financials." localSheetId="34" hidden="1">{"print montly",#N/A,FALSE,"Monthly";"print daily",#N/A,FALSE,"Daily";"Breakfast",#N/A,FALSE,"Breakfast";"am/pm break",#N/A,FALSE,"AM PM Break";"Print Lunch",#N/A,FALSE,"Lunch";"Print BCV",#N/A,FALSE,"BCV";"Print Hospitally",#N/A,FALSE,"Hospitality"}</definedName>
    <definedName name="wrn.Print._.All._.Financials." localSheetId="31" hidden="1">{"print montly",#N/A,FALSE,"Monthly";"print daily",#N/A,FALSE,"Daily";"Breakfast",#N/A,FALSE,"Breakfast";"am/pm break",#N/A,FALSE,"AM PM Break";"Print Lunch",#N/A,FALSE,"Lunch";"Print BCV",#N/A,FALSE,"BCV";"Print Hospitally",#N/A,FALSE,"Hospitality"}</definedName>
    <definedName name="wrn.Print._.All._.Financials." hidden="1">{"print montly",#N/A,FALSE,"Monthly";"print daily",#N/A,FALSE,"Daily";"Breakfast",#N/A,FALSE,"Breakfast";"am/pm break",#N/A,FALSE,"AM PM Break";"Print Lunch",#N/A,FALSE,"Lunch";"Print BCV",#N/A,FALSE,"BCV";"Print Hospitally",#N/A,FALSE,"Hospitality"}</definedName>
    <definedName name="wrn.Print._.All._1" localSheetId="35" hidden="1">{#N/A,#N/A,FALSE,"MAY96 2260";#N/A,#N/A,FALSE,"system reclass";#N/A,#N/A,FALSE,"Items with no project number"}</definedName>
    <definedName name="wrn.Print._.All._1" localSheetId="37" hidden="1">{#N/A,#N/A,FALSE,"MAY96 2260";#N/A,#N/A,FALSE,"system reclass";#N/A,#N/A,FALSE,"Items with no project number"}</definedName>
    <definedName name="wrn.Print._.All._1" localSheetId="36" hidden="1">{#N/A,#N/A,FALSE,"MAY96 2260";#N/A,#N/A,FALSE,"system reclass";#N/A,#N/A,FALSE,"Items with no project number"}</definedName>
    <definedName name="wrn.Print._.All._1" localSheetId="33" hidden="1">{#N/A,#N/A,FALSE,"MAY96 2260";#N/A,#N/A,FALSE,"system reclass";#N/A,#N/A,FALSE,"Items with no project number"}</definedName>
    <definedName name="wrn.Print._.All._1" localSheetId="34" hidden="1">{#N/A,#N/A,FALSE,"MAY96 2260";#N/A,#N/A,FALSE,"system reclass";#N/A,#N/A,FALSE,"Items with no project number"}</definedName>
    <definedName name="wrn.Print._.All._1" localSheetId="31" hidden="1">{#N/A,#N/A,FALSE,"MAY96 2260";#N/A,#N/A,FALSE,"system reclass";#N/A,#N/A,FALSE,"Items with no project number"}</definedName>
    <definedName name="wrn.Print._.All._1" hidden="1">{#N/A,#N/A,FALSE,"MAY96 2260";#N/A,#N/A,FALSE,"system reclass";#N/A,#N/A,FALSE,"Items with no project number"}</definedName>
    <definedName name="wrn.Print._.All._2" localSheetId="35" hidden="1">{#N/A,#N/A,FALSE,"MAY96 2260";#N/A,#N/A,FALSE,"system reclass";#N/A,#N/A,FALSE,"Items with no project number"}</definedName>
    <definedName name="wrn.Print._.All._2" localSheetId="37" hidden="1">{#N/A,#N/A,FALSE,"MAY96 2260";#N/A,#N/A,FALSE,"system reclass";#N/A,#N/A,FALSE,"Items with no project number"}</definedName>
    <definedName name="wrn.Print._.All._2" localSheetId="36" hidden="1">{#N/A,#N/A,FALSE,"MAY96 2260";#N/A,#N/A,FALSE,"system reclass";#N/A,#N/A,FALSE,"Items with no project number"}</definedName>
    <definedName name="wrn.Print._.All._2" localSheetId="33" hidden="1">{#N/A,#N/A,FALSE,"MAY96 2260";#N/A,#N/A,FALSE,"system reclass";#N/A,#N/A,FALSE,"Items with no project number"}</definedName>
    <definedName name="wrn.Print._.All._2" localSheetId="34" hidden="1">{#N/A,#N/A,FALSE,"MAY96 2260";#N/A,#N/A,FALSE,"system reclass";#N/A,#N/A,FALSE,"Items with no project number"}</definedName>
    <definedName name="wrn.Print._.All._2" localSheetId="31" hidden="1">{#N/A,#N/A,FALSE,"MAY96 2260";#N/A,#N/A,FALSE,"system reclass";#N/A,#N/A,FALSE,"Items with no project number"}</definedName>
    <definedName name="wrn.Print._.All._2" hidden="1">{#N/A,#N/A,FALSE,"MAY96 2260";#N/A,#N/A,FALSE,"system reclass";#N/A,#N/A,FALSE,"Items with no project number"}</definedName>
    <definedName name="wrn.Print._.All._3" localSheetId="35" hidden="1">{#N/A,#N/A,FALSE,"MAY96 2260";#N/A,#N/A,FALSE,"system reclass";#N/A,#N/A,FALSE,"Items with no project number"}</definedName>
    <definedName name="wrn.Print._.All._3" localSheetId="37" hidden="1">{#N/A,#N/A,FALSE,"MAY96 2260";#N/A,#N/A,FALSE,"system reclass";#N/A,#N/A,FALSE,"Items with no project number"}</definedName>
    <definedName name="wrn.Print._.All._3" localSheetId="36" hidden="1">{#N/A,#N/A,FALSE,"MAY96 2260";#N/A,#N/A,FALSE,"system reclass";#N/A,#N/A,FALSE,"Items with no project number"}</definedName>
    <definedName name="wrn.Print._.All._3" localSheetId="33" hidden="1">{#N/A,#N/A,FALSE,"MAY96 2260";#N/A,#N/A,FALSE,"system reclass";#N/A,#N/A,FALSE,"Items with no project number"}</definedName>
    <definedName name="wrn.Print._.All._3" localSheetId="34" hidden="1">{#N/A,#N/A,FALSE,"MAY96 2260";#N/A,#N/A,FALSE,"system reclass";#N/A,#N/A,FALSE,"Items with no project number"}</definedName>
    <definedName name="wrn.Print._.All._3" localSheetId="31" hidden="1">{#N/A,#N/A,FALSE,"MAY96 2260";#N/A,#N/A,FALSE,"system reclass";#N/A,#N/A,FALSE,"Items with no project number"}</definedName>
    <definedName name="wrn.Print._.All._3" hidden="1">{#N/A,#N/A,FALSE,"MAY96 2260";#N/A,#N/A,FALSE,"system reclass";#N/A,#N/A,FALSE,"Items with no project number"}</definedName>
    <definedName name="wrn.Print._.All._4" localSheetId="35" hidden="1">{#N/A,#N/A,FALSE,"MAY96 2260";#N/A,#N/A,FALSE,"system reclass";#N/A,#N/A,FALSE,"Items with no project number"}</definedName>
    <definedName name="wrn.Print._.All._4" localSheetId="37" hidden="1">{#N/A,#N/A,FALSE,"MAY96 2260";#N/A,#N/A,FALSE,"system reclass";#N/A,#N/A,FALSE,"Items with no project number"}</definedName>
    <definedName name="wrn.Print._.All._4" localSheetId="36" hidden="1">{#N/A,#N/A,FALSE,"MAY96 2260";#N/A,#N/A,FALSE,"system reclass";#N/A,#N/A,FALSE,"Items with no project number"}</definedName>
    <definedName name="wrn.Print._.All._4" localSheetId="33" hidden="1">{#N/A,#N/A,FALSE,"MAY96 2260";#N/A,#N/A,FALSE,"system reclass";#N/A,#N/A,FALSE,"Items with no project number"}</definedName>
    <definedName name="wrn.Print._.All._4" localSheetId="34" hidden="1">{#N/A,#N/A,FALSE,"MAY96 2260";#N/A,#N/A,FALSE,"system reclass";#N/A,#N/A,FALSE,"Items with no project number"}</definedName>
    <definedName name="wrn.Print._.All._4" localSheetId="31" hidden="1">{#N/A,#N/A,FALSE,"MAY96 2260";#N/A,#N/A,FALSE,"system reclass";#N/A,#N/A,FALSE,"Items with no project number"}</definedName>
    <definedName name="wrn.Print._.All._4" hidden="1">{#N/A,#N/A,FALSE,"MAY96 2260";#N/A,#N/A,FALSE,"system reclass";#N/A,#N/A,FALSE,"Items with no project number"}</definedName>
    <definedName name="wrn.Print._.All._5" localSheetId="35" hidden="1">{#N/A,#N/A,FALSE,"MAY96 2260";#N/A,#N/A,FALSE,"system reclass";#N/A,#N/A,FALSE,"Items with no project number"}</definedName>
    <definedName name="wrn.Print._.All._5" localSheetId="37" hidden="1">{#N/A,#N/A,FALSE,"MAY96 2260";#N/A,#N/A,FALSE,"system reclass";#N/A,#N/A,FALSE,"Items with no project number"}</definedName>
    <definedName name="wrn.Print._.All._5" localSheetId="36" hidden="1">{#N/A,#N/A,FALSE,"MAY96 2260";#N/A,#N/A,FALSE,"system reclass";#N/A,#N/A,FALSE,"Items with no project number"}</definedName>
    <definedName name="wrn.Print._.All._5" localSheetId="33" hidden="1">{#N/A,#N/A,FALSE,"MAY96 2260";#N/A,#N/A,FALSE,"system reclass";#N/A,#N/A,FALSE,"Items with no project number"}</definedName>
    <definedName name="wrn.Print._.All._5" localSheetId="34" hidden="1">{#N/A,#N/A,FALSE,"MAY96 2260";#N/A,#N/A,FALSE,"system reclass";#N/A,#N/A,FALSE,"Items with no project number"}</definedName>
    <definedName name="wrn.Print._.All._5" localSheetId="31" hidden="1">{#N/A,#N/A,FALSE,"MAY96 2260";#N/A,#N/A,FALSE,"system reclass";#N/A,#N/A,FALSE,"Items with no project number"}</definedName>
    <definedName name="wrn.Print._.All._5" hidden="1">{#N/A,#N/A,FALSE,"MAY96 2260";#N/A,#N/A,FALSE,"system reclass";#N/A,#N/A,FALSE,"Items with no project number"}</definedName>
    <definedName name="wrn.Print._.Base._.Case._.Statements."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37"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3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reakfast." localSheetId="35" hidden="1">{"Breakfast",#N/A,FALSE,"Breakfast"}</definedName>
    <definedName name="wrn.Print._.Breakfast." localSheetId="37" hidden="1">{"Breakfast",#N/A,FALSE,"Breakfast"}</definedName>
    <definedName name="wrn.Print._.Breakfast." localSheetId="36" hidden="1">{"Breakfast",#N/A,FALSE,"Breakfast"}</definedName>
    <definedName name="wrn.Print._.Breakfast." localSheetId="33" hidden="1">{"Breakfast",#N/A,FALSE,"Breakfast"}</definedName>
    <definedName name="wrn.Print._.Breakfast." localSheetId="34" hidden="1">{"Breakfast",#N/A,FALSE,"Breakfast"}</definedName>
    <definedName name="wrn.Print._.Breakfast." localSheetId="31" hidden="1">{"Breakfast",#N/A,FALSE,"Breakfast"}</definedName>
    <definedName name="wrn.Print._.Breakfast." hidden="1">{"Breakfast",#N/A,FALSE,"Breakfast"}</definedName>
    <definedName name="wrn.print._.graphs." localSheetId="30" hidden="1">{"cap_structure",#N/A,FALSE,"Graph-Mkt Cap";"price",#N/A,FALSE,"Graph-Price";"ebit",#N/A,FALSE,"Graph-EBITDA";"ebitda",#N/A,FALSE,"Graph-EBITDA"}</definedName>
    <definedName name="wrn.print._.graphs." localSheetId="29"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Model." localSheetId="3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29"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 localSheetId="30" hidden="1">{#N/A,#N/A,FALSE,"Cover";#N/A,#N/A,FALSE,"Scenari";#N/A,#N/A,FALSE,"P&amp;L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 localSheetId="29" hidden="1">{#N/A,#N/A,FALSE,"Cover";#N/A,#N/A,FALSE,"Scenari";#N/A,#N/A,FALSE,"P&amp;L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 hidden="1">{#N/A,#N/A,FALSE,"Cover";#N/A,#N/A,FALSE,"Scenari";#N/A,#N/A,FALSE,"P&amp;L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put." localSheetId="35" hidden="1">{#N/A,#N/A,FALSE,"OUTPUT SHEET "}</definedName>
    <definedName name="wrn.Print._.Output." localSheetId="37" hidden="1">{#N/A,#N/A,FALSE,"OUTPUT SHEET "}</definedName>
    <definedName name="wrn.Print._.Output." localSheetId="36" hidden="1">{#N/A,#N/A,FALSE,"OUTPUT SHEET "}</definedName>
    <definedName name="wrn.Print._.Output." localSheetId="33" hidden="1">{#N/A,#N/A,FALSE,"OUTPUT SHEET "}</definedName>
    <definedName name="wrn.Print._.Output." localSheetId="34" hidden="1">{#N/A,#N/A,FALSE,"OUTPUT SHEET "}</definedName>
    <definedName name="wrn.Print._.Output." localSheetId="31" hidden="1">{#N/A,#N/A,FALSE,"OUTPUT SHEET "}</definedName>
    <definedName name="wrn.Print._.Output." hidden="1">{#N/A,#N/A,FALSE,"OUTPUT SHEET "}</definedName>
    <definedName name="wrn.print._.raw._.data._.entry." localSheetId="30" hidden="1">{"inputs raw data",#N/A,TRUE,"INPUT"}</definedName>
    <definedName name="wrn.print._.raw._.data._.entry." localSheetId="29" hidden="1">{"inputs raw data",#N/A,TRUE,"INPUT"}</definedName>
    <definedName name="wrn.print._.raw._.data._.entry." hidden="1">{"inputs raw data",#N/A,TRUE,"INPUT"}</definedName>
    <definedName name="wrn.PRINT._.REPORT." localSheetId="31" hidden="1">{#N/A,#N/A,FALSE,"summary";#N/A,#N/A,FALSE,"preliminy";#N/A,#N/A,FALSE,"bill 3";#N/A,#N/A,FALSE,"bill 4"}</definedName>
    <definedName name="wrn.PRINT._.REPORT." hidden="1">{#N/A,#N/A,FALSE,"summary";#N/A,#N/A,FALSE,"preliminy";#N/A,#N/A,FALSE,"bill 3";#N/A,#N/A,FALSE,"bill 4"}</definedName>
    <definedName name="wrn.print._.summary._.sheets." localSheetId="30" hidden="1">{"summary1",#N/A,TRUE,"Comps";"summary2",#N/A,TRUE,"Comps";"summary3",#N/A,TRUE,"Comps"}</definedName>
    <definedName name="wrn.print._.summary._.sheets." localSheetId="29" hidden="1">{"summary1",#N/A,TRUE,"Comps";"summary2",#N/A,TRUE,"Comps";"summary3",#N/A,TRUE,"Comps"}</definedName>
    <definedName name="wrn.print._.summary._.sheets." hidden="1">{"summary1",#N/A,TRUE,"Comps";"summary2",#N/A,TRUE,"Comps";"summary3",#N/A,TRUE,"Comps"}</definedName>
    <definedName name="wrn.Print._.whole._.Report." localSheetId="3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29"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Out." localSheetId="30"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29"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_all_sections." localSheetId="35" hidden="1">{#N/A,#N/A,TRUE,"Title";#N/A,#N/A,TRUE,"CC-Summary";#N/A,#N/A,TRUE,"CapitalCost";#N/A,#N/A,TRUE,"Revenue and cost analysis";#N/A,#N/A,TRUE,"DCF";#N/A,#N/A,TRUE,"DCF-APV";#N/A,#N/A,TRUE,"DCF-WACC"}</definedName>
    <definedName name="wrn.Print_all_sections." localSheetId="37" hidden="1">{#N/A,#N/A,TRUE,"Title";#N/A,#N/A,TRUE,"CC-Summary";#N/A,#N/A,TRUE,"CapitalCost";#N/A,#N/A,TRUE,"Revenue and cost analysis";#N/A,#N/A,TRUE,"DCF";#N/A,#N/A,TRUE,"DCF-APV";#N/A,#N/A,TRUE,"DCF-WACC"}</definedName>
    <definedName name="wrn.Print_all_sections." localSheetId="36" hidden="1">{#N/A,#N/A,TRUE,"Title";#N/A,#N/A,TRUE,"CC-Summary";#N/A,#N/A,TRUE,"CapitalCost";#N/A,#N/A,TRUE,"Revenue and cost analysis";#N/A,#N/A,TRUE,"DCF";#N/A,#N/A,TRUE,"DCF-APV";#N/A,#N/A,TRUE,"DCF-WACC"}</definedName>
    <definedName name="wrn.Print_all_sections." localSheetId="33" hidden="1">{#N/A,#N/A,TRUE,"Title";#N/A,#N/A,TRUE,"CC-Summary";#N/A,#N/A,TRUE,"CapitalCost";#N/A,#N/A,TRUE,"Revenue and cost analysis";#N/A,#N/A,TRUE,"DCF";#N/A,#N/A,TRUE,"DCF-APV";#N/A,#N/A,TRUE,"DCF-WACC"}</definedName>
    <definedName name="wrn.Print_all_sections." localSheetId="34" hidden="1">{#N/A,#N/A,TRUE,"Title";#N/A,#N/A,TRUE,"CC-Summary";#N/A,#N/A,TRUE,"CapitalCost";#N/A,#N/A,TRUE,"Revenue and cost analysis";#N/A,#N/A,TRUE,"DCF";#N/A,#N/A,TRUE,"DCF-APV";#N/A,#N/A,TRUE,"DCF-WACC"}</definedName>
    <definedName name="wrn.Print_all_sections." localSheetId="31" hidden="1">{#N/A,#N/A,TRUE,"Title";#N/A,#N/A,TRUE,"CC-Summary";#N/A,#N/A,TRUE,"CapitalCost";#N/A,#N/A,TRUE,"Revenue and cost analysis";#N/A,#N/A,TRUE,"DCF";#N/A,#N/A,TRUE,"DCF-APV";#N/A,#N/A,TRUE,"DCF-WACC"}</definedName>
    <definedName name="wrn.Print_all_sections." hidden="1">{#N/A,#N/A,TRUE,"Title";#N/A,#N/A,TRUE,"CC-Summary";#N/A,#N/A,TRUE,"CapitalCost";#N/A,#N/A,TRUE,"Revenue and cost analysis";#N/A,#N/A,TRUE,"DCF";#N/A,#N/A,TRUE,"DCF-APV";#N/A,#N/A,TRUE,"DCF-WACC"}</definedName>
    <definedName name="wrn.Print_all_sheets." localSheetId="35" hidden="1">{#N/A,#N/A,TRUE,"Traffic";#N/A,#N/A,TRUE,"Capex";#N/A,#N/A,TRUE,"P_and_L"}</definedName>
    <definedName name="wrn.Print_all_sheets." localSheetId="37" hidden="1">{#N/A,#N/A,TRUE,"Traffic";#N/A,#N/A,TRUE,"Capex";#N/A,#N/A,TRUE,"P_and_L"}</definedName>
    <definedName name="wrn.Print_all_sheets." localSheetId="36" hidden="1">{#N/A,#N/A,TRUE,"Traffic";#N/A,#N/A,TRUE,"Capex";#N/A,#N/A,TRUE,"P_and_L"}</definedName>
    <definedName name="wrn.Print_all_sheets." localSheetId="33" hidden="1">{#N/A,#N/A,TRUE,"Traffic";#N/A,#N/A,TRUE,"Capex";#N/A,#N/A,TRUE,"P_and_L"}</definedName>
    <definedName name="wrn.Print_all_sheets." localSheetId="34" hidden="1">{#N/A,#N/A,TRUE,"Traffic";#N/A,#N/A,TRUE,"Capex";#N/A,#N/A,TRUE,"P_and_L"}</definedName>
    <definedName name="wrn.Print_all_sheets." localSheetId="31" hidden="1">{#N/A,#N/A,TRUE,"Traffic";#N/A,#N/A,TRUE,"Capex";#N/A,#N/A,TRUE,"P_and_L"}</definedName>
    <definedName name="wrn.Print_all_sheets." hidden="1">{#N/A,#N/A,TRUE,"Traffic";#N/A,#N/A,TRUE,"Capex";#N/A,#N/A,TRUE,"P_and_L"}</definedName>
    <definedName name="wrn.Print_Buyer." localSheetId="30" hidden="1">{#N/A,"DR",FALSE,"increm pf";#N/A,"MAMSI",FALSE,"increm pf";#N/A,"MAXI",FALSE,"increm pf";#N/A,"PCAM",FALSE,"increm pf";#N/A,"PHSV",FALSE,"increm pf";#N/A,"SIE",FALSE,"increm pf"}</definedName>
    <definedName name="wrn.Print_Buyer." localSheetId="29"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full." localSheetId="35"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37"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36"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33"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34"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31"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 hidden="1">{#N/A,#N/A,TRUE,"Isa Cu";#N/A,#N/A,TRUE,"Isa Pb-Zn";#N/A,#N/A,TRUE,"Isa Major";#N/A,#N/A,TRUE,"Isa Other";#N/A,#N/A,TRUE,"EHM";#N/A,#N/A,TRUE,"MRM";#N/A,#N/A,TRUE,"OCB";#N/A,#N/A,TRUE,"NCP";#N/A,#N/A,TRUE,"CCP";#N/A,#N/A,TRUE,"CRL";#N/A,#N/A,TRUE,"MSS";#N/A,#N/A,TRUE,"Gold";#N/A,#N/A,TRUE,"Exploration";#N/A,#N/A,TRUE,"S.America";#N/A,#N/A,TRUE,"BRM";#N/A,#N/A,TRUE,"BZL";#N/A,#N/A,TRUE,"MHD";#N/A,#N/A,TRUE,"HQ"}</definedName>
    <definedName name="wrn.Print_Target." localSheetId="3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9"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localSheetId="35" hidden="1">{#N/A,#N/A,TRUE,"Est. de Fact.";#N/A,#N/A,TRUE,"Capitulo 19";#N/A,#N/A,TRUE,"Proyecto P855"}</definedName>
    <definedName name="wrn.print1." localSheetId="37" hidden="1">{#N/A,#N/A,TRUE,"Est. de Fact.";#N/A,#N/A,TRUE,"Capitulo 19";#N/A,#N/A,TRUE,"Proyecto P855"}</definedName>
    <definedName name="wrn.print1." localSheetId="36" hidden="1">{#N/A,#N/A,TRUE,"Est. de Fact.";#N/A,#N/A,TRUE,"Capitulo 19";#N/A,#N/A,TRUE,"Proyecto P855"}</definedName>
    <definedName name="wrn.print1." localSheetId="33" hidden="1">{#N/A,#N/A,TRUE,"Est. de Fact.";#N/A,#N/A,TRUE,"Capitulo 19";#N/A,#N/A,TRUE,"Proyecto P855"}</definedName>
    <definedName name="wrn.print1." localSheetId="34" hidden="1">{#N/A,#N/A,TRUE,"Est. de Fact.";#N/A,#N/A,TRUE,"Capitulo 19";#N/A,#N/A,TRUE,"Proyecto P855"}</definedName>
    <definedName name="wrn.print1." localSheetId="31" hidden="1">{#N/A,#N/A,TRUE,"Est. de Fact.";#N/A,#N/A,TRUE,"Capitulo 19";#N/A,#N/A,TRUE,"Proyecto P855"}</definedName>
    <definedName name="wrn.print1." hidden="1">{#N/A,#N/A,TRUE,"Est. de Fact.";#N/A,#N/A,TRUE,"Capitulo 19";#N/A,#N/A,TRUE,"Proyecto P855"}</definedName>
    <definedName name="wrn.print1._1" localSheetId="35" hidden="1">{#N/A,#N/A,TRUE,"Est. de Fact.";#N/A,#N/A,TRUE,"Capitulo 19";#N/A,#N/A,TRUE,"Proyecto P855"}</definedName>
    <definedName name="wrn.print1._1" localSheetId="37" hidden="1">{#N/A,#N/A,TRUE,"Est. de Fact.";#N/A,#N/A,TRUE,"Capitulo 19";#N/A,#N/A,TRUE,"Proyecto P855"}</definedName>
    <definedName name="wrn.print1._1" localSheetId="36" hidden="1">{#N/A,#N/A,TRUE,"Est. de Fact.";#N/A,#N/A,TRUE,"Capitulo 19";#N/A,#N/A,TRUE,"Proyecto P855"}</definedName>
    <definedName name="wrn.print1._1" localSheetId="33" hidden="1">{#N/A,#N/A,TRUE,"Est. de Fact.";#N/A,#N/A,TRUE,"Capitulo 19";#N/A,#N/A,TRUE,"Proyecto P855"}</definedName>
    <definedName name="wrn.print1._1" localSheetId="34" hidden="1">{#N/A,#N/A,TRUE,"Est. de Fact.";#N/A,#N/A,TRUE,"Capitulo 19";#N/A,#N/A,TRUE,"Proyecto P855"}</definedName>
    <definedName name="wrn.print1._1" localSheetId="31" hidden="1">{#N/A,#N/A,TRUE,"Est. de Fact.";#N/A,#N/A,TRUE,"Capitulo 19";#N/A,#N/A,TRUE,"Proyecto P855"}</definedName>
    <definedName name="wrn.print1._1" hidden="1">{#N/A,#N/A,TRUE,"Est. de Fact.";#N/A,#N/A,TRUE,"Capitulo 19";#N/A,#N/A,TRUE,"Proyecto P855"}</definedName>
    <definedName name="wrn.printall." localSheetId="3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37"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36"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3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3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3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D." localSheetId="35" hidden="1">{#N/A,#N/A,FALSE,"SumD";#N/A,#N/A,FALSE,"ElecD";#N/A,#N/A,FALSE,"MechD";#N/A,#N/A,FALSE,"GeotD";#N/A,#N/A,FALSE,"PrcsD";#N/A,#N/A,FALSE,"TunnD";#N/A,#N/A,FALSE,"CivlD";#N/A,#N/A,FALSE,"NtwkD";#N/A,#N/A,FALSE,"EstgD";#N/A,#N/A,FALSE,"PEngD"}</definedName>
    <definedName name="wrn.PrintallD." localSheetId="37" hidden="1">{#N/A,#N/A,FALSE,"SumD";#N/A,#N/A,FALSE,"ElecD";#N/A,#N/A,FALSE,"MechD";#N/A,#N/A,FALSE,"GeotD";#N/A,#N/A,FALSE,"PrcsD";#N/A,#N/A,FALSE,"TunnD";#N/A,#N/A,FALSE,"CivlD";#N/A,#N/A,FALSE,"NtwkD";#N/A,#N/A,FALSE,"EstgD";#N/A,#N/A,FALSE,"PEngD"}</definedName>
    <definedName name="wrn.PrintallD." localSheetId="36" hidden="1">{#N/A,#N/A,FALSE,"SumD";#N/A,#N/A,FALSE,"ElecD";#N/A,#N/A,FALSE,"MechD";#N/A,#N/A,FALSE,"GeotD";#N/A,#N/A,FALSE,"PrcsD";#N/A,#N/A,FALSE,"TunnD";#N/A,#N/A,FALSE,"CivlD";#N/A,#N/A,FALSE,"NtwkD";#N/A,#N/A,FALSE,"EstgD";#N/A,#N/A,FALSE,"PEngD"}</definedName>
    <definedName name="wrn.PrintallD." localSheetId="33" hidden="1">{#N/A,#N/A,FALSE,"SumD";#N/A,#N/A,FALSE,"ElecD";#N/A,#N/A,FALSE,"MechD";#N/A,#N/A,FALSE,"GeotD";#N/A,#N/A,FALSE,"PrcsD";#N/A,#N/A,FALSE,"TunnD";#N/A,#N/A,FALSE,"CivlD";#N/A,#N/A,FALSE,"NtwkD";#N/A,#N/A,FALSE,"EstgD";#N/A,#N/A,FALSE,"PEngD"}</definedName>
    <definedName name="wrn.PrintallD." localSheetId="34" hidden="1">{#N/A,#N/A,FALSE,"SumD";#N/A,#N/A,FALSE,"ElecD";#N/A,#N/A,FALSE,"MechD";#N/A,#N/A,FALSE,"GeotD";#N/A,#N/A,FALSE,"PrcsD";#N/A,#N/A,FALSE,"TunnD";#N/A,#N/A,FALSE,"CivlD";#N/A,#N/A,FALSE,"NtwkD";#N/A,#N/A,FALSE,"EstgD";#N/A,#N/A,FALSE,"PEngD"}</definedName>
    <definedName name="wrn.PrintallD." localSheetId="3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35" hidden="1">{#N/A,#N/A,FALSE,"SumG";#N/A,#N/A,FALSE,"ElecG";#N/A,#N/A,FALSE,"MechG";#N/A,#N/A,FALSE,"GeotG";#N/A,#N/A,FALSE,"PrcsG";#N/A,#N/A,FALSE,"TunnG";#N/A,#N/A,FALSE,"CivlG";#N/A,#N/A,FALSE,"NtwkG";#N/A,#N/A,FALSE,"EstgG";#N/A,#N/A,FALSE,"PEngG"}</definedName>
    <definedName name="wrn.PrintallG." localSheetId="37" hidden="1">{#N/A,#N/A,FALSE,"SumG";#N/A,#N/A,FALSE,"ElecG";#N/A,#N/A,FALSE,"MechG";#N/A,#N/A,FALSE,"GeotG";#N/A,#N/A,FALSE,"PrcsG";#N/A,#N/A,FALSE,"TunnG";#N/A,#N/A,FALSE,"CivlG";#N/A,#N/A,FALSE,"NtwkG";#N/A,#N/A,FALSE,"EstgG";#N/A,#N/A,FALSE,"PEngG"}</definedName>
    <definedName name="wrn.PrintallG." localSheetId="36" hidden="1">{#N/A,#N/A,FALSE,"SumG";#N/A,#N/A,FALSE,"ElecG";#N/A,#N/A,FALSE,"MechG";#N/A,#N/A,FALSE,"GeotG";#N/A,#N/A,FALSE,"PrcsG";#N/A,#N/A,FALSE,"TunnG";#N/A,#N/A,FALSE,"CivlG";#N/A,#N/A,FALSE,"NtwkG";#N/A,#N/A,FALSE,"EstgG";#N/A,#N/A,FALSE,"PEngG"}</definedName>
    <definedName name="wrn.PrintallG." localSheetId="33" hidden="1">{#N/A,#N/A,FALSE,"SumG";#N/A,#N/A,FALSE,"ElecG";#N/A,#N/A,FALSE,"MechG";#N/A,#N/A,FALSE,"GeotG";#N/A,#N/A,FALSE,"PrcsG";#N/A,#N/A,FALSE,"TunnG";#N/A,#N/A,FALSE,"CivlG";#N/A,#N/A,FALSE,"NtwkG";#N/A,#N/A,FALSE,"EstgG";#N/A,#N/A,FALSE,"PEngG"}</definedName>
    <definedName name="wrn.PrintallG." localSheetId="34" hidden="1">{#N/A,#N/A,FALSE,"SumG";#N/A,#N/A,FALSE,"ElecG";#N/A,#N/A,FALSE,"MechG";#N/A,#N/A,FALSE,"GeotG";#N/A,#N/A,FALSE,"PrcsG";#N/A,#N/A,FALSE,"TunnG";#N/A,#N/A,FALSE,"CivlG";#N/A,#N/A,FALSE,"NtwkG";#N/A,#N/A,FALSE,"EstgG";#N/A,#N/A,FALSE,"PEngG"}</definedName>
    <definedName name="wrn.PrintallG." localSheetId="3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35" hidden="1">{#N/A,#N/A,FALSE,"Total_OC015";#N/A,#N/A,FALSE,"ADMIN";#N/A,#N/A,FALSE,"PROCES";#N/A,#N/A,FALSE,"mecan";#N/A,#N/A,FALSE,"civil";#N/A,#N/A,FALSE,"CAÑER";#N/A,#N/A,FALSE,"ELEC";#N/A,#N/A,FALSE,"INSTR"}</definedName>
    <definedName name="wrn.PRINTBAS." localSheetId="37" hidden="1">{#N/A,#N/A,FALSE,"Total_OC015";#N/A,#N/A,FALSE,"ADMIN";#N/A,#N/A,FALSE,"PROCES";#N/A,#N/A,FALSE,"mecan";#N/A,#N/A,FALSE,"civil";#N/A,#N/A,FALSE,"CAÑER";#N/A,#N/A,FALSE,"ELEC";#N/A,#N/A,FALSE,"INSTR"}</definedName>
    <definedName name="wrn.PRINTBAS." localSheetId="36" hidden="1">{#N/A,#N/A,FALSE,"Total_OC015";#N/A,#N/A,FALSE,"ADMIN";#N/A,#N/A,FALSE,"PROCES";#N/A,#N/A,FALSE,"mecan";#N/A,#N/A,FALSE,"civil";#N/A,#N/A,FALSE,"CAÑER";#N/A,#N/A,FALSE,"ELEC";#N/A,#N/A,FALSE,"INSTR"}</definedName>
    <definedName name="wrn.PRINTBAS." localSheetId="33" hidden="1">{#N/A,#N/A,FALSE,"Total_OC015";#N/A,#N/A,FALSE,"ADMIN";#N/A,#N/A,FALSE,"PROCES";#N/A,#N/A,FALSE,"mecan";#N/A,#N/A,FALSE,"civil";#N/A,#N/A,FALSE,"CAÑER";#N/A,#N/A,FALSE,"ELEC";#N/A,#N/A,FALSE,"INSTR"}</definedName>
    <definedName name="wrn.PRINTBAS." localSheetId="34" hidden="1">{#N/A,#N/A,FALSE,"Total_OC015";#N/A,#N/A,FALSE,"ADMIN";#N/A,#N/A,FALSE,"PROCES";#N/A,#N/A,FALSE,"mecan";#N/A,#N/A,FALSE,"civil";#N/A,#N/A,FALSE,"CAÑER";#N/A,#N/A,FALSE,"ELEC";#N/A,#N/A,FALSE,"INSTR"}</definedName>
    <definedName name="wrn.PRINTBAS." localSheetId="31"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BAS._1" localSheetId="35" hidden="1">{#N/A,#N/A,FALSE,"Total_OC015";#N/A,#N/A,FALSE,"ADMIN";#N/A,#N/A,FALSE,"PROCES";#N/A,#N/A,FALSE,"mecan";#N/A,#N/A,FALSE,"civil";#N/A,#N/A,FALSE,"CAÑER";#N/A,#N/A,FALSE,"ELEC";#N/A,#N/A,FALSE,"INSTR"}</definedName>
    <definedName name="wrn.PRINTBAS._1" localSheetId="37" hidden="1">{#N/A,#N/A,FALSE,"Total_OC015";#N/A,#N/A,FALSE,"ADMIN";#N/A,#N/A,FALSE,"PROCES";#N/A,#N/A,FALSE,"mecan";#N/A,#N/A,FALSE,"civil";#N/A,#N/A,FALSE,"CAÑER";#N/A,#N/A,FALSE,"ELEC";#N/A,#N/A,FALSE,"INSTR"}</definedName>
    <definedName name="wrn.PRINTBAS._1" localSheetId="36" hidden="1">{#N/A,#N/A,FALSE,"Total_OC015";#N/A,#N/A,FALSE,"ADMIN";#N/A,#N/A,FALSE,"PROCES";#N/A,#N/A,FALSE,"mecan";#N/A,#N/A,FALSE,"civil";#N/A,#N/A,FALSE,"CAÑER";#N/A,#N/A,FALSE,"ELEC";#N/A,#N/A,FALSE,"INSTR"}</definedName>
    <definedName name="wrn.PRINTBAS._1" localSheetId="33" hidden="1">{#N/A,#N/A,FALSE,"Total_OC015";#N/A,#N/A,FALSE,"ADMIN";#N/A,#N/A,FALSE,"PROCES";#N/A,#N/A,FALSE,"mecan";#N/A,#N/A,FALSE,"civil";#N/A,#N/A,FALSE,"CAÑER";#N/A,#N/A,FALSE,"ELEC";#N/A,#N/A,FALSE,"INSTR"}</definedName>
    <definedName name="wrn.PRINTBAS._1" localSheetId="34" hidden="1">{#N/A,#N/A,FALSE,"Total_OC015";#N/A,#N/A,FALSE,"ADMIN";#N/A,#N/A,FALSE,"PROCES";#N/A,#N/A,FALSE,"mecan";#N/A,#N/A,FALSE,"civil";#N/A,#N/A,FALSE,"CAÑER";#N/A,#N/A,FALSE,"ELEC";#N/A,#N/A,FALSE,"INSTR"}</definedName>
    <definedName name="wrn.PRINTBAS._1" localSheetId="31" hidden="1">{#N/A,#N/A,FALSE,"Total_OC015";#N/A,#N/A,FALSE,"ADMIN";#N/A,#N/A,FALSE,"PROCES";#N/A,#N/A,FALSE,"mecan";#N/A,#N/A,FALSE,"civil";#N/A,#N/A,FALSE,"CAÑER";#N/A,#N/A,FALSE,"ELEC";#N/A,#N/A,FALSE,"INSTR"}</definedName>
    <definedName name="wrn.PRINTBAS._1" hidden="1">{#N/A,#N/A,FALSE,"Total_OC015";#N/A,#N/A,FALSE,"ADMIN";#N/A,#N/A,FALSE,"PROCES";#N/A,#N/A,FALSE,"mecan";#N/A,#N/A,FALSE,"civil";#N/A,#N/A,FALSE,"CAÑER";#N/A,#N/A,FALSE,"ELEC";#N/A,#N/A,FALSE,"INSTR"}</definedName>
    <definedName name="wrn.PrintCurr." localSheetId="35" hidden="1">{#N/A,#N/A,FALSE,"Sheet1";#N/A,#N/A,FALSE,"Sheet2";#N/A,#N/A,FALSE,"Sheet3"}</definedName>
    <definedName name="wrn.PrintCurr." localSheetId="37" hidden="1">{#N/A,#N/A,FALSE,"Sheet1";#N/A,#N/A,FALSE,"Sheet2";#N/A,#N/A,FALSE,"Sheet3"}</definedName>
    <definedName name="wrn.PrintCurr." localSheetId="36" hidden="1">{#N/A,#N/A,FALSE,"Sheet1";#N/A,#N/A,FALSE,"Sheet2";#N/A,#N/A,FALSE,"Sheet3"}</definedName>
    <definedName name="wrn.PrintCurr." localSheetId="33" hidden="1">{#N/A,#N/A,FALSE,"Sheet1";#N/A,#N/A,FALSE,"Sheet2";#N/A,#N/A,FALSE,"Sheet3"}</definedName>
    <definedName name="wrn.PrintCurr." localSheetId="34" hidden="1">{#N/A,#N/A,FALSE,"Sheet1";#N/A,#N/A,FALSE,"Sheet2";#N/A,#N/A,FALSE,"Sheet3"}</definedName>
    <definedName name="wrn.PrintCurr." localSheetId="31" hidden="1">{#N/A,#N/A,FALSE,"Sheet1";#N/A,#N/A,FALSE,"Sheet2";#N/A,#N/A,FALSE,"Sheet3"}</definedName>
    <definedName name="wrn.PrintCurr." hidden="1">{#N/A,#N/A,FALSE,"Sheet1";#N/A,#N/A,FALSE,"Sheet2";#N/A,#N/A,FALSE,"Sheet3"}</definedName>
    <definedName name="wrn.PRINTEPRS." localSheetId="35" hidden="1">{#N/A,#N/A,FALSE,"minas";#N/A,#N/A,FALSE,"Total_OC015";#N/A,#N/A,FALSE,"ADMIN";#N/A,#N/A,FALSE,"PROCES";#N/A,#N/A,FALSE,"civil";#N/A,#N/A,FALSE,"CAÑER";#N/A,#N/A,FALSE,"ELEC";#N/A,#N/A,FALSE,"INSTR";#N/A,#N/A,FALSE,"PDS";#N/A,#N/A,FALSE,"mecan"}</definedName>
    <definedName name="wrn.PRINTEPRS." localSheetId="37" hidden="1">{#N/A,#N/A,FALSE,"minas";#N/A,#N/A,FALSE,"Total_OC015";#N/A,#N/A,FALSE,"ADMIN";#N/A,#N/A,FALSE,"PROCES";#N/A,#N/A,FALSE,"civil";#N/A,#N/A,FALSE,"CAÑER";#N/A,#N/A,FALSE,"ELEC";#N/A,#N/A,FALSE,"INSTR";#N/A,#N/A,FALSE,"PDS";#N/A,#N/A,FALSE,"mecan"}</definedName>
    <definedName name="wrn.PRINTEPRS." localSheetId="36" hidden="1">{#N/A,#N/A,FALSE,"minas";#N/A,#N/A,FALSE,"Total_OC015";#N/A,#N/A,FALSE,"ADMIN";#N/A,#N/A,FALSE,"PROCES";#N/A,#N/A,FALSE,"civil";#N/A,#N/A,FALSE,"CAÑER";#N/A,#N/A,FALSE,"ELEC";#N/A,#N/A,FALSE,"INSTR";#N/A,#N/A,FALSE,"PDS";#N/A,#N/A,FALSE,"mecan"}</definedName>
    <definedName name="wrn.PRINTEPRS." localSheetId="33" hidden="1">{#N/A,#N/A,FALSE,"minas";#N/A,#N/A,FALSE,"Total_OC015";#N/A,#N/A,FALSE,"ADMIN";#N/A,#N/A,FALSE,"PROCES";#N/A,#N/A,FALSE,"civil";#N/A,#N/A,FALSE,"CAÑER";#N/A,#N/A,FALSE,"ELEC";#N/A,#N/A,FALSE,"INSTR";#N/A,#N/A,FALSE,"PDS";#N/A,#N/A,FALSE,"mecan"}</definedName>
    <definedName name="wrn.PRINTEPRS." localSheetId="34" hidden="1">{#N/A,#N/A,FALSE,"minas";#N/A,#N/A,FALSE,"Total_OC015";#N/A,#N/A,FALSE,"ADMIN";#N/A,#N/A,FALSE,"PROCES";#N/A,#N/A,FALSE,"civil";#N/A,#N/A,FALSE,"CAÑER";#N/A,#N/A,FALSE,"ELEC";#N/A,#N/A,FALSE,"INSTR";#N/A,#N/A,FALSE,"PDS";#N/A,#N/A,FALSE,"mecan"}</definedName>
    <definedName name="wrn.PRINTEPRS." localSheetId="31"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_1" localSheetId="35" hidden="1">{#N/A,#N/A,FALSE,"minas";#N/A,#N/A,FALSE,"Total_OC015";#N/A,#N/A,FALSE,"ADMIN";#N/A,#N/A,FALSE,"PROCES";#N/A,#N/A,FALSE,"civil";#N/A,#N/A,FALSE,"CAÑER";#N/A,#N/A,FALSE,"ELEC";#N/A,#N/A,FALSE,"INSTR";#N/A,#N/A,FALSE,"PDS";#N/A,#N/A,FALSE,"mecan"}</definedName>
    <definedName name="wrn.PRINTEPRS._1" localSheetId="37" hidden="1">{#N/A,#N/A,FALSE,"minas";#N/A,#N/A,FALSE,"Total_OC015";#N/A,#N/A,FALSE,"ADMIN";#N/A,#N/A,FALSE,"PROCES";#N/A,#N/A,FALSE,"civil";#N/A,#N/A,FALSE,"CAÑER";#N/A,#N/A,FALSE,"ELEC";#N/A,#N/A,FALSE,"INSTR";#N/A,#N/A,FALSE,"PDS";#N/A,#N/A,FALSE,"mecan"}</definedName>
    <definedName name="wrn.PRINTEPRS._1" localSheetId="36" hidden="1">{#N/A,#N/A,FALSE,"minas";#N/A,#N/A,FALSE,"Total_OC015";#N/A,#N/A,FALSE,"ADMIN";#N/A,#N/A,FALSE,"PROCES";#N/A,#N/A,FALSE,"civil";#N/A,#N/A,FALSE,"CAÑER";#N/A,#N/A,FALSE,"ELEC";#N/A,#N/A,FALSE,"INSTR";#N/A,#N/A,FALSE,"PDS";#N/A,#N/A,FALSE,"mecan"}</definedName>
    <definedName name="wrn.PRINTEPRS._1" localSheetId="33" hidden="1">{#N/A,#N/A,FALSE,"minas";#N/A,#N/A,FALSE,"Total_OC015";#N/A,#N/A,FALSE,"ADMIN";#N/A,#N/A,FALSE,"PROCES";#N/A,#N/A,FALSE,"civil";#N/A,#N/A,FALSE,"CAÑER";#N/A,#N/A,FALSE,"ELEC";#N/A,#N/A,FALSE,"INSTR";#N/A,#N/A,FALSE,"PDS";#N/A,#N/A,FALSE,"mecan"}</definedName>
    <definedName name="wrn.PRINTEPRS._1" localSheetId="34" hidden="1">{#N/A,#N/A,FALSE,"minas";#N/A,#N/A,FALSE,"Total_OC015";#N/A,#N/A,FALSE,"ADMIN";#N/A,#N/A,FALSE,"PROCES";#N/A,#N/A,FALSE,"civil";#N/A,#N/A,FALSE,"CAÑER";#N/A,#N/A,FALSE,"ELEC";#N/A,#N/A,FALSE,"INSTR";#N/A,#N/A,FALSE,"PDS";#N/A,#N/A,FALSE,"mecan"}</definedName>
    <definedName name="wrn.PRINTEPRS._1" localSheetId="31" hidden="1">{#N/A,#N/A,FALSE,"minas";#N/A,#N/A,FALSE,"Total_OC015";#N/A,#N/A,FALSE,"ADMIN";#N/A,#N/A,FALSE,"PROCES";#N/A,#N/A,FALSE,"civil";#N/A,#N/A,FALSE,"CAÑER";#N/A,#N/A,FALSE,"ELEC";#N/A,#N/A,FALSE,"INSTR";#N/A,#N/A,FALSE,"PDS";#N/A,#N/A,FALSE,"mecan"}</definedName>
    <definedName name="wrn.PRINTEPRS._1" hidden="1">{#N/A,#N/A,FALSE,"minas";#N/A,#N/A,FALSE,"Total_OC015";#N/A,#N/A,FALSE,"ADMIN";#N/A,#N/A,FALSE,"PROCES";#N/A,#N/A,FALSE,"civil";#N/A,#N/A,FALSE,"CAÑER";#N/A,#N/A,FALSE,"ELEC";#N/A,#N/A,FALSE,"INSTR";#N/A,#N/A,FALSE,"PDS";#N/A,#N/A,FALSE,"mecan"}</definedName>
    <definedName name="wrn.printeprs1" localSheetId="35" hidden="1">{#N/A,#N/A,FALSE,"minas";#N/A,#N/A,FALSE,"Total_OC015";#N/A,#N/A,FALSE,"ADMIN";#N/A,#N/A,FALSE,"PROCES";#N/A,#N/A,FALSE,"civil";#N/A,#N/A,FALSE,"CAÑER";#N/A,#N/A,FALSE,"ELEC";#N/A,#N/A,FALSE,"INSTR";#N/A,#N/A,FALSE,"PDS";#N/A,#N/A,FALSE,"mecan"}</definedName>
    <definedName name="wrn.printeprs1" localSheetId="37" hidden="1">{#N/A,#N/A,FALSE,"minas";#N/A,#N/A,FALSE,"Total_OC015";#N/A,#N/A,FALSE,"ADMIN";#N/A,#N/A,FALSE,"PROCES";#N/A,#N/A,FALSE,"civil";#N/A,#N/A,FALSE,"CAÑER";#N/A,#N/A,FALSE,"ELEC";#N/A,#N/A,FALSE,"INSTR";#N/A,#N/A,FALSE,"PDS";#N/A,#N/A,FALSE,"mecan"}</definedName>
    <definedName name="wrn.printeprs1" localSheetId="36" hidden="1">{#N/A,#N/A,FALSE,"minas";#N/A,#N/A,FALSE,"Total_OC015";#N/A,#N/A,FALSE,"ADMIN";#N/A,#N/A,FALSE,"PROCES";#N/A,#N/A,FALSE,"civil";#N/A,#N/A,FALSE,"CAÑER";#N/A,#N/A,FALSE,"ELEC";#N/A,#N/A,FALSE,"INSTR";#N/A,#N/A,FALSE,"PDS";#N/A,#N/A,FALSE,"mecan"}</definedName>
    <definedName name="wrn.printeprs1" localSheetId="33" hidden="1">{#N/A,#N/A,FALSE,"minas";#N/A,#N/A,FALSE,"Total_OC015";#N/A,#N/A,FALSE,"ADMIN";#N/A,#N/A,FALSE,"PROCES";#N/A,#N/A,FALSE,"civil";#N/A,#N/A,FALSE,"CAÑER";#N/A,#N/A,FALSE,"ELEC";#N/A,#N/A,FALSE,"INSTR";#N/A,#N/A,FALSE,"PDS";#N/A,#N/A,FALSE,"mecan"}</definedName>
    <definedName name="wrn.printeprs1" localSheetId="34" hidden="1">{#N/A,#N/A,FALSE,"minas";#N/A,#N/A,FALSE,"Total_OC015";#N/A,#N/A,FALSE,"ADMIN";#N/A,#N/A,FALSE,"PROCES";#N/A,#N/A,FALSE,"civil";#N/A,#N/A,FALSE,"CAÑER";#N/A,#N/A,FALSE,"ELEC";#N/A,#N/A,FALSE,"INSTR";#N/A,#N/A,FALSE,"PDS";#N/A,#N/A,FALSE,"mecan"}</definedName>
    <definedName name="wrn.printeprs1" localSheetId="31"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inteprs1_1" localSheetId="35" hidden="1">{#N/A,#N/A,FALSE,"minas";#N/A,#N/A,FALSE,"Total_OC015";#N/A,#N/A,FALSE,"ADMIN";#N/A,#N/A,FALSE,"PROCES";#N/A,#N/A,FALSE,"civil";#N/A,#N/A,FALSE,"CAÑER";#N/A,#N/A,FALSE,"ELEC";#N/A,#N/A,FALSE,"INSTR";#N/A,#N/A,FALSE,"PDS";#N/A,#N/A,FALSE,"mecan"}</definedName>
    <definedName name="wrn.printeprs1_1" localSheetId="37" hidden="1">{#N/A,#N/A,FALSE,"minas";#N/A,#N/A,FALSE,"Total_OC015";#N/A,#N/A,FALSE,"ADMIN";#N/A,#N/A,FALSE,"PROCES";#N/A,#N/A,FALSE,"civil";#N/A,#N/A,FALSE,"CAÑER";#N/A,#N/A,FALSE,"ELEC";#N/A,#N/A,FALSE,"INSTR";#N/A,#N/A,FALSE,"PDS";#N/A,#N/A,FALSE,"mecan"}</definedName>
    <definedName name="wrn.printeprs1_1" localSheetId="36" hidden="1">{#N/A,#N/A,FALSE,"minas";#N/A,#N/A,FALSE,"Total_OC015";#N/A,#N/A,FALSE,"ADMIN";#N/A,#N/A,FALSE,"PROCES";#N/A,#N/A,FALSE,"civil";#N/A,#N/A,FALSE,"CAÑER";#N/A,#N/A,FALSE,"ELEC";#N/A,#N/A,FALSE,"INSTR";#N/A,#N/A,FALSE,"PDS";#N/A,#N/A,FALSE,"mecan"}</definedName>
    <definedName name="wrn.printeprs1_1" localSheetId="33" hidden="1">{#N/A,#N/A,FALSE,"minas";#N/A,#N/A,FALSE,"Total_OC015";#N/A,#N/A,FALSE,"ADMIN";#N/A,#N/A,FALSE,"PROCES";#N/A,#N/A,FALSE,"civil";#N/A,#N/A,FALSE,"CAÑER";#N/A,#N/A,FALSE,"ELEC";#N/A,#N/A,FALSE,"INSTR";#N/A,#N/A,FALSE,"PDS";#N/A,#N/A,FALSE,"mecan"}</definedName>
    <definedName name="wrn.printeprs1_1" localSheetId="34" hidden="1">{#N/A,#N/A,FALSE,"minas";#N/A,#N/A,FALSE,"Total_OC015";#N/A,#N/A,FALSE,"ADMIN";#N/A,#N/A,FALSE,"PROCES";#N/A,#N/A,FALSE,"civil";#N/A,#N/A,FALSE,"CAÑER";#N/A,#N/A,FALSE,"ELEC";#N/A,#N/A,FALSE,"INSTR";#N/A,#N/A,FALSE,"PDS";#N/A,#N/A,FALSE,"mecan"}</definedName>
    <definedName name="wrn.printeprs1_1" localSheetId="31" hidden="1">{#N/A,#N/A,FALSE,"minas";#N/A,#N/A,FALSE,"Total_OC015";#N/A,#N/A,FALSE,"ADMIN";#N/A,#N/A,FALSE,"PROCES";#N/A,#N/A,FALSE,"civil";#N/A,#N/A,FALSE,"CAÑER";#N/A,#N/A,FALSE,"ELEC";#N/A,#N/A,FALSE,"INSTR";#N/A,#N/A,FALSE,"PDS";#N/A,#N/A,FALSE,"mecan"}</definedName>
    <definedName name="wrn.printeprs1_1" hidden="1">{#N/A,#N/A,FALSE,"minas";#N/A,#N/A,FALSE,"Total_OC015";#N/A,#N/A,FALSE,"ADMIN";#N/A,#N/A,FALSE,"PROCES";#N/A,#N/A,FALSE,"civil";#N/A,#N/A,FALSE,"CAÑER";#N/A,#N/A,FALSE,"ELEC";#N/A,#N/A,FALSE,"INSTR";#N/A,#N/A,FALSE,"PDS";#N/A,#N/A,FALSE,"mecan"}</definedName>
    <definedName name="wrn.Printing." localSheetId="35" hidden="1">{"head",#N/A,TRUE,"Head page";"revision",#N/A,TRUE,"Page Revision";"contents",#N/A,TRUE,"Table of contents";"calcul",#N/A,TRUE,"Calculation sheets"}</definedName>
    <definedName name="wrn.Printing." localSheetId="37" hidden="1">{"head",#N/A,TRUE,"Head page";"revision",#N/A,TRUE,"Page Revision";"contents",#N/A,TRUE,"Table of contents";"calcul",#N/A,TRUE,"Calculation sheets"}</definedName>
    <definedName name="wrn.Printing." localSheetId="36" hidden="1">{"head",#N/A,TRUE,"Head page";"revision",#N/A,TRUE,"Page Revision";"contents",#N/A,TRUE,"Table of contents";"calcul",#N/A,TRUE,"Calculation sheets"}</definedName>
    <definedName name="wrn.Printing." localSheetId="33" hidden="1">{"head",#N/A,TRUE,"Head page";"revision",#N/A,TRUE,"Page Revision";"contents",#N/A,TRUE,"Table of contents";"calcul",#N/A,TRUE,"Calculation sheets"}</definedName>
    <definedName name="wrn.Printing." localSheetId="34" hidden="1">{"head",#N/A,TRUE,"Head page";"revision",#N/A,TRUE,"Page Revision";"contents",#N/A,TRUE,"Table of contents";"calcul",#N/A,TRUE,"Calculation sheets"}</definedName>
    <definedName name="wrn.Printing." localSheetId="3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{"head",#N/A,TRUE,"Head page";"revision",#N/A,TRUE,"Page Revision";"contents",#N/A,TRUE,"Table of contents";"calcul",#N/A,TRUE,"Calculation sheets"}</definedName>
    <definedName name="wrn.PrintPrev1." localSheetId="35" hidden="1">{#N/A,#N/A,FALSE,"Sheet4";#N/A,#N/A,FALSE,"Sheet5";#N/A,#N/A,FALSE,"Sheet6"}</definedName>
    <definedName name="wrn.PrintPrev1." localSheetId="37" hidden="1">{#N/A,#N/A,FALSE,"Sheet4";#N/A,#N/A,FALSE,"Sheet5";#N/A,#N/A,FALSE,"Sheet6"}</definedName>
    <definedName name="wrn.PrintPrev1." localSheetId="36" hidden="1">{#N/A,#N/A,FALSE,"Sheet4";#N/A,#N/A,FALSE,"Sheet5";#N/A,#N/A,FALSE,"Sheet6"}</definedName>
    <definedName name="wrn.PrintPrev1." localSheetId="33" hidden="1">{#N/A,#N/A,FALSE,"Sheet4";#N/A,#N/A,FALSE,"Sheet5";#N/A,#N/A,FALSE,"Sheet6"}</definedName>
    <definedName name="wrn.PrintPrev1." localSheetId="34" hidden="1">{#N/A,#N/A,FALSE,"Sheet4";#N/A,#N/A,FALSE,"Sheet5";#N/A,#N/A,FALSE,"Sheet6"}</definedName>
    <definedName name="wrn.PrintPrev1." localSheetId="31" hidden="1">{#N/A,#N/A,FALSE,"Sheet4";#N/A,#N/A,FALSE,"Sheet5";#N/A,#N/A,FALSE,"Sheet6"}</definedName>
    <definedName name="wrn.PrintPrev1." hidden="1">{#N/A,#N/A,FALSE,"Sheet4";#N/A,#N/A,FALSE,"Sheet5";#N/A,#N/A,FALSE,"Sheet6"}</definedName>
    <definedName name="wrn.PrintPrev2." localSheetId="35" hidden="1">{#N/A,#N/A,FALSE,"Sheet7";#N/A,#N/A,FALSE,"Sheet8";#N/A,#N/A,FALSE,"Sheet9"}</definedName>
    <definedName name="wrn.PrintPrev2." localSheetId="37" hidden="1">{#N/A,#N/A,FALSE,"Sheet7";#N/A,#N/A,FALSE,"Sheet8";#N/A,#N/A,FALSE,"Sheet9"}</definedName>
    <definedName name="wrn.PrintPrev2." localSheetId="36" hidden="1">{#N/A,#N/A,FALSE,"Sheet7";#N/A,#N/A,FALSE,"Sheet8";#N/A,#N/A,FALSE,"Sheet9"}</definedName>
    <definedName name="wrn.PrintPrev2." localSheetId="33" hidden="1">{#N/A,#N/A,FALSE,"Sheet7";#N/A,#N/A,FALSE,"Sheet8";#N/A,#N/A,FALSE,"Sheet9"}</definedName>
    <definedName name="wrn.PrintPrev2." localSheetId="34" hidden="1">{#N/A,#N/A,FALSE,"Sheet7";#N/A,#N/A,FALSE,"Sheet8";#N/A,#N/A,FALSE,"Sheet9"}</definedName>
    <definedName name="wrn.PrintPrev2." localSheetId="31" hidden="1">{#N/A,#N/A,FALSE,"Sheet7";#N/A,#N/A,FALSE,"Sheet8";#N/A,#N/A,FALSE,"Sheet9"}</definedName>
    <definedName name="wrn.PrintPrev2." hidden="1">{#N/A,#N/A,FALSE,"Sheet7";#N/A,#N/A,FALSE,"Sheet8";#N/A,#N/A,FALSE,"Sheet9"}</definedName>
    <definedName name="wrn.PROCART." localSheetId="35" hidden="1">{#N/A,#N/A,FALSE,"MAQUINA"}</definedName>
    <definedName name="wrn.PROCART." localSheetId="37" hidden="1">{#N/A,#N/A,FALSE,"MAQUINA"}</definedName>
    <definedName name="wrn.PROCART." localSheetId="36" hidden="1">{#N/A,#N/A,FALSE,"MAQUINA"}</definedName>
    <definedName name="wrn.PROCART." localSheetId="30" hidden="1">{#N/A,#N/A,FALSE,"MAQUINA"}</definedName>
    <definedName name="wrn.PROCART." localSheetId="33" hidden="1">{#N/A,#N/A,FALSE,"MAQUINA"}</definedName>
    <definedName name="wrn.PROCART." localSheetId="34" hidden="1">{#N/A,#N/A,FALSE,"MAQUINA"}</definedName>
    <definedName name="wrn.PROCART." localSheetId="31" hidden="1">{#N/A,#N/A,FALSE,"MAQUINA"}</definedName>
    <definedName name="wrn.PROCART." localSheetId="29" hidden="1">{#N/A,#N/A,FALSE,"MAQUINA"}</definedName>
    <definedName name="wrn.PROCART." hidden="1">{#N/A,#N/A,FALSE,"MAQUINA"}</definedName>
    <definedName name="wrn.PROCART._1" localSheetId="35" hidden="1">{#N/A,#N/A,FALSE,"MAQUINA"}</definedName>
    <definedName name="wrn.PROCART._1" localSheetId="37" hidden="1">{#N/A,#N/A,FALSE,"MAQUINA"}</definedName>
    <definedName name="wrn.PROCART._1" localSheetId="36" hidden="1">{#N/A,#N/A,FALSE,"MAQUINA"}</definedName>
    <definedName name="wrn.PROCART._1" localSheetId="33" hidden="1">{#N/A,#N/A,FALSE,"MAQUINA"}</definedName>
    <definedName name="wrn.PROCART._1" localSheetId="34" hidden="1">{#N/A,#N/A,FALSE,"MAQUINA"}</definedName>
    <definedName name="wrn.PROCART._1" localSheetId="31" hidden="1">{#N/A,#N/A,FALSE,"MAQUINA"}</definedName>
    <definedName name="wrn.PROCART._1" hidden="1">{#N/A,#N/A,FALSE,"MAQUINA"}</definedName>
    <definedName name="wrn.procurement." localSheetId="30" hidden="1">{#N/A,#N/A,FALSE,"sumi ";#N/A,#N/A,FALSE,"RESUMEN"}</definedName>
    <definedName name="wrn.procurement." localSheetId="29" hidden="1">{#N/A,#N/A,FALSE,"sumi ";#N/A,#N/A,FALSE,"RESUMEN"}</definedName>
    <definedName name="wrn.procurement." hidden="1">{#N/A,#N/A,FALSE,"sumi ";#N/A,#N/A,FALSE,"RESUMEN"}</definedName>
    <definedName name="wrn.Production._.Forecast._.55._.pct._.44._.wells._.per._.group._.two._.years._.to._.peak." localSheetId="35" hidden="1">{#N/A,#N/A,FALSE,"Sheet5";#N/A,#N/A,FALSE,"Sheet5"}</definedName>
    <definedName name="wrn.Production._.Forecast._.55._.pct._.44._.wells._.per._.group._.two._.years._.to._.peak." localSheetId="37" hidden="1">{#N/A,#N/A,FALSE,"Sheet5";#N/A,#N/A,FALSE,"Sheet5"}</definedName>
    <definedName name="wrn.Production._.Forecast._.55._.pct._.44._.wells._.per._.group._.two._.years._.to._.peak." localSheetId="36" hidden="1">{#N/A,#N/A,FALSE,"Sheet5";#N/A,#N/A,FALSE,"Sheet5"}</definedName>
    <definedName name="wrn.Production._.Forecast._.55._.pct._.44._.wells._.per._.group._.two._.years._.to._.peak." localSheetId="33" hidden="1">{#N/A,#N/A,FALSE,"Sheet5";#N/A,#N/A,FALSE,"Sheet5"}</definedName>
    <definedName name="wrn.Production._.Forecast._.55._.pct._.44._.wells._.per._.group._.two._.years._.to._.peak." localSheetId="34" hidden="1">{#N/A,#N/A,FALSE,"Sheet5";#N/A,#N/A,FALSE,"Sheet5"}</definedName>
    <definedName name="wrn.Production._.Forecast._.55._.pct._.44._.wells._.per._.group._.two._.years._.to._.peak." localSheetId="31" hidden="1">{#N/A,#N/A,FALSE,"Sheet5";#N/A,#N/A,FALSE,"Sheet5"}</definedName>
    <definedName name="wrn.Production._.Forecast._.55._.pct._.44._.wells._.per._.group._.two._.years._.to._.peak." hidden="1">{#N/A,#N/A,FALSE,"Sheet5";#N/A,#N/A,FALSE,"Sheet5"}</definedName>
    <definedName name="wrn.profiles." localSheetId="35" hidden="1">{"BPC",#N/A,FALSE,"PRO";"NUC",#N/A,FALSE,"PRO";"FOS",#N/A,FALSE,"PRO"}</definedName>
    <definedName name="wrn.profiles." localSheetId="37" hidden="1">{"BPC",#N/A,FALSE,"PRO";"NUC",#N/A,FALSE,"PRO";"FOS",#N/A,FALSE,"PRO"}</definedName>
    <definedName name="wrn.profiles." localSheetId="36" hidden="1">{"BPC",#N/A,FALSE,"PRO";"NUC",#N/A,FALSE,"PRO";"FOS",#N/A,FALSE,"PRO"}</definedName>
    <definedName name="wrn.profiles." localSheetId="30" hidden="1">{"BPC",#N/A,FALSE,"PRO";"NUC",#N/A,FALSE,"PRO";"FOS",#N/A,FALSE,"PRO"}</definedName>
    <definedName name="wrn.profiles." localSheetId="33" hidden="1">{"BPC",#N/A,FALSE,"PRO";"NUC",#N/A,FALSE,"PRO";"FOS",#N/A,FALSE,"PRO"}</definedName>
    <definedName name="wrn.profiles." localSheetId="34" hidden="1">{"BPC",#N/A,FALSE,"PRO";"NUC",#N/A,FALSE,"PRO";"FOS",#N/A,FALSE,"PRO"}</definedName>
    <definedName name="wrn.profiles." localSheetId="31" hidden="1">{"BPC",#N/A,FALSE,"PRO";"NUC",#N/A,FALSE,"PRO";"FOS",#N/A,FALSE,"PRO"}</definedName>
    <definedName name="wrn.profiles." localSheetId="29" hidden="1">{"BPC",#N/A,FALSE,"PRO";"NUC",#N/A,FALSE,"PRO";"FOS",#N/A,FALSE,"PRO"}</definedName>
    <definedName name="wrn.profiles." hidden="1">{"BPC",#N/A,FALSE,"PRO";"NUC",#N/A,FALSE,"PRO";"FOS",#N/A,FALSE,"PRO"}</definedName>
    <definedName name="wrn.profiles._1" localSheetId="35" hidden="1">{"BPC",#N/A,FALSE,"PRO";"NUC",#N/A,FALSE,"PRO";"FOS",#N/A,FALSE,"PRO"}</definedName>
    <definedName name="wrn.profiles._1" localSheetId="37" hidden="1">{"BPC",#N/A,FALSE,"PRO";"NUC",#N/A,FALSE,"PRO";"FOS",#N/A,FALSE,"PRO"}</definedName>
    <definedName name="wrn.profiles._1" localSheetId="36" hidden="1">{"BPC",#N/A,FALSE,"PRO";"NUC",#N/A,FALSE,"PRO";"FOS",#N/A,FALSE,"PRO"}</definedName>
    <definedName name="wrn.profiles._1" localSheetId="33" hidden="1">{"BPC",#N/A,FALSE,"PRO";"NUC",#N/A,FALSE,"PRO";"FOS",#N/A,FALSE,"PRO"}</definedName>
    <definedName name="wrn.profiles._1" localSheetId="34" hidden="1">{"BPC",#N/A,FALSE,"PRO";"NUC",#N/A,FALSE,"PRO";"FOS",#N/A,FALSE,"PRO"}</definedName>
    <definedName name="wrn.profiles._1" localSheetId="31" hidden="1">{"BPC",#N/A,FALSE,"PRO";"NUC",#N/A,FALSE,"PRO";"FOS",#N/A,FALSE,"PRO"}</definedName>
    <definedName name="wrn.profiles._1" hidden="1">{"BPC",#N/A,FALSE,"PRO";"NUC",#N/A,FALSE,"PRO";"FOS",#N/A,FALSE,"PRO"}</definedName>
    <definedName name="wrn.PROFIT." localSheetId="35" hidden="1">{#N/A,#N/A,FALSE,"BLUESKYE"}</definedName>
    <definedName name="wrn.PROFIT." localSheetId="37" hidden="1">{#N/A,#N/A,FALSE,"BLUESKYE"}</definedName>
    <definedName name="wrn.PROFIT." localSheetId="36" hidden="1">{#N/A,#N/A,FALSE,"BLUESKYE"}</definedName>
    <definedName name="wrn.PROFIT." localSheetId="33" hidden="1">{#N/A,#N/A,FALSE,"BLUESKYE"}</definedName>
    <definedName name="wrn.PROFIT." localSheetId="34" hidden="1">{#N/A,#N/A,FALSE,"BLUESKYE"}</definedName>
    <definedName name="wrn.PROFIT." localSheetId="31" hidden="1">{#N/A,#N/A,FALSE,"BLUESKYE"}</definedName>
    <definedName name="wrn.PROFIT." hidden="1">{#N/A,#N/A,FALSE,"BLUESKYE"}</definedName>
    <definedName name="wrn.ProMonte." localSheetId="30" hidden="1">{#N/A,#N/A,FALSE,"Assump";"view1",#N/A,FALSE,"P&amp;L";"view2",#N/A,FALSE,"P&amp;L";#N/A,#N/A,FALSE,"P&amp;L PERC";"view1",#N/A,FALSE,"BS";"view2",#N/A,FALSE,"BS";#N/A,#N/A,FALSE,"CF";#N/A,#N/A,FALSE,"Debt Rep";#N/A,#N/A,FALSE,"Ratios";#N/A,#N/A,FALSE,"adjusted BS";#N/A,#N/A,FALSE,"96-97 P&amp;L";#N/A,#N/A,FALSE,"96-97 BS"}</definedName>
    <definedName name="wrn.ProMonte." localSheetId="29" hidden="1">{#N/A,#N/A,FALSE,"Assump";"view1",#N/A,FALSE,"P&amp;L";"view2",#N/A,FALSE,"P&amp;L";#N/A,#N/A,FALSE,"P&amp;L PERC";"view1",#N/A,FALSE,"BS";"view2",#N/A,FALSE,"BS";#N/A,#N/A,FALSE,"CF";#N/A,#N/A,FALSE,"Debt Rep";#N/A,#N/A,FALSE,"Ratios";#N/A,#N/A,FALSE,"adjusted BS";#N/A,#N/A,FALSE,"96-97 P&amp;L";#N/A,#N/A,FALSE,"96-97 BS"}</definedName>
    <definedName name="wrn.ProMonte." hidden="1">{#N/A,#N/A,FALSE,"Assump";"view1",#N/A,FALSE,"P&amp;L";"view2",#N/A,FALSE,"P&amp;L";#N/A,#N/A,FALSE,"P&amp;L PERC";"view1",#N/A,FALSE,"BS";"view2",#N/A,FALSE,"BS";#N/A,#N/A,FALSE,"CF";#N/A,#N/A,FALSE,"Debt Rep";#N/A,#N/A,FALSE,"Ratios";#N/A,#N/A,FALSE,"adjusted BS";#N/A,#N/A,FALSE,"96-97 P&amp;L";#N/A,#N/A,FALSE,"96-97 BS"}</definedName>
    <definedName name="wrn.Proposal._.Form._.Tables." localSheetId="35" hidden="1">{#N/A,#N/A,FALSE,"6.1";#N/A,#N/A,FALSE,"6.2";#N/A,#N/A,FALSE,"6.3";#N/A,#N/A,FALSE,"6.4";#N/A,#N/A,FALSE,"6.5";#N/A,#N/A,FALSE,"6.6";#N/A,#N/A,FALSE,"6.7";#N/A,#N/A,FALSE,"6.8"}</definedName>
    <definedName name="wrn.Proposal._.Form._.Tables." localSheetId="37" hidden="1">{#N/A,#N/A,FALSE,"6.1";#N/A,#N/A,FALSE,"6.2";#N/A,#N/A,FALSE,"6.3";#N/A,#N/A,FALSE,"6.4";#N/A,#N/A,FALSE,"6.5";#N/A,#N/A,FALSE,"6.6";#N/A,#N/A,FALSE,"6.7";#N/A,#N/A,FALSE,"6.8"}</definedName>
    <definedName name="wrn.Proposal._.Form._.Tables." localSheetId="36" hidden="1">{#N/A,#N/A,FALSE,"6.1";#N/A,#N/A,FALSE,"6.2";#N/A,#N/A,FALSE,"6.3";#N/A,#N/A,FALSE,"6.4";#N/A,#N/A,FALSE,"6.5";#N/A,#N/A,FALSE,"6.6";#N/A,#N/A,FALSE,"6.7";#N/A,#N/A,FALSE,"6.8"}</definedName>
    <definedName name="wrn.Proposal._.Form._.Tables." localSheetId="33" hidden="1">{#N/A,#N/A,FALSE,"6.1";#N/A,#N/A,FALSE,"6.2";#N/A,#N/A,FALSE,"6.3";#N/A,#N/A,FALSE,"6.4";#N/A,#N/A,FALSE,"6.5";#N/A,#N/A,FALSE,"6.6";#N/A,#N/A,FALSE,"6.7";#N/A,#N/A,FALSE,"6.8"}</definedName>
    <definedName name="wrn.Proposal._.Form._.Tables." localSheetId="34" hidden="1">{#N/A,#N/A,FALSE,"6.1";#N/A,#N/A,FALSE,"6.2";#N/A,#N/A,FALSE,"6.3";#N/A,#N/A,FALSE,"6.4";#N/A,#N/A,FALSE,"6.5";#N/A,#N/A,FALSE,"6.6";#N/A,#N/A,FALSE,"6.7";#N/A,#N/A,FALSE,"6.8"}</definedName>
    <definedName name="wrn.Proposal._.Form._.Tables." localSheetId="31" hidden="1">{#N/A,#N/A,FALSE,"6.1";#N/A,#N/A,FALSE,"6.2";#N/A,#N/A,FALSE,"6.3";#N/A,#N/A,FALSE,"6.4";#N/A,#N/A,FALSE,"6.5";#N/A,#N/A,FALSE,"6.6";#N/A,#N/A,FALSE,"6.7";#N/A,#N/A,FALSE,"6.8"}</definedName>
    <definedName name="wrn.Proposal._.Form._.Tables." hidden="1">{#N/A,#N/A,FALSE,"6.1";#N/A,#N/A,FALSE,"6.2";#N/A,#N/A,FALSE,"6.3";#N/A,#N/A,FALSE,"6.4";#N/A,#N/A,FALSE,"6.5";#N/A,#N/A,FALSE,"6.6";#N/A,#N/A,FALSE,"6.7";#N/A,#N/A,FALSE,"6.8"}</definedName>
    <definedName name="wrn.prospects." localSheetId="35" hidden="1">{#N/A,#N/A,FALSE,"FCST94";#N/A,#N/A,FALSE,"FIRM";#N/A,#N/A,FALSE,"BACK94";#N/A,#N/A,FALSE,"FCST95";#N/A,#N/A,FALSE,"BACK95";#N/A,#N/A,FALSE,"FCST96"}</definedName>
    <definedName name="wrn.prospects." localSheetId="37" hidden="1">{#N/A,#N/A,FALSE,"FCST94";#N/A,#N/A,FALSE,"FIRM";#N/A,#N/A,FALSE,"BACK94";#N/A,#N/A,FALSE,"FCST95";#N/A,#N/A,FALSE,"BACK95";#N/A,#N/A,FALSE,"FCST96"}</definedName>
    <definedName name="wrn.prospects." localSheetId="36" hidden="1">{#N/A,#N/A,FALSE,"FCST94";#N/A,#N/A,FALSE,"FIRM";#N/A,#N/A,FALSE,"BACK94";#N/A,#N/A,FALSE,"FCST95";#N/A,#N/A,FALSE,"BACK95";#N/A,#N/A,FALSE,"FCST96"}</definedName>
    <definedName name="wrn.prospects." localSheetId="30" hidden="1">{#N/A,#N/A,FALSE,"FCST94";#N/A,#N/A,FALSE,"FIRM";#N/A,#N/A,FALSE,"BACK94";#N/A,#N/A,FALSE,"FCST95";#N/A,#N/A,FALSE,"BACK95";#N/A,#N/A,FALSE,"FCST96"}</definedName>
    <definedName name="wrn.prospects." localSheetId="33" hidden="1">{#N/A,#N/A,FALSE,"FCST94";#N/A,#N/A,FALSE,"FIRM";#N/A,#N/A,FALSE,"BACK94";#N/A,#N/A,FALSE,"FCST95";#N/A,#N/A,FALSE,"BACK95";#N/A,#N/A,FALSE,"FCST96"}</definedName>
    <definedName name="wrn.prospects." localSheetId="34" hidden="1">{#N/A,#N/A,FALSE,"FCST94";#N/A,#N/A,FALSE,"FIRM";#N/A,#N/A,FALSE,"BACK94";#N/A,#N/A,FALSE,"FCST95";#N/A,#N/A,FALSE,"BACK95";#N/A,#N/A,FALSE,"FCST96"}</definedName>
    <definedName name="wrn.prospects." localSheetId="31" hidden="1">{#N/A,#N/A,FALSE,"FCST94";#N/A,#N/A,FALSE,"FIRM";#N/A,#N/A,FALSE,"BACK94";#N/A,#N/A,FALSE,"FCST95";#N/A,#N/A,FALSE,"BACK95";#N/A,#N/A,FALSE,"FCST96"}</definedName>
    <definedName name="wrn.prospects." localSheetId="29" hidden="1">{#N/A,#N/A,FALSE,"FCST94";#N/A,#N/A,FALSE,"FIRM";#N/A,#N/A,FALSE,"BACK94";#N/A,#N/A,FALSE,"FCST95";#N/A,#N/A,FALSE,"BACK95";#N/A,#N/A,FALSE,"FCST96"}</definedName>
    <definedName name="wrn.prospects." hidden="1">{#N/A,#N/A,FALSE,"FCST94";#N/A,#N/A,FALSE,"FIRM";#N/A,#N/A,FALSE,"BACK94";#N/A,#N/A,FALSE,"FCST95";#N/A,#N/A,FALSE,"BACK95";#N/A,#N/A,FALSE,"FCST96"}</definedName>
    <definedName name="wrn.prospects._1" localSheetId="35" hidden="1">{#N/A,#N/A,FALSE,"FCST94";#N/A,#N/A,FALSE,"FIRM";#N/A,#N/A,FALSE,"BACK94";#N/A,#N/A,FALSE,"FCST95";#N/A,#N/A,FALSE,"BACK95";#N/A,#N/A,FALSE,"FCST96"}</definedName>
    <definedName name="wrn.prospects._1" localSheetId="37" hidden="1">{#N/A,#N/A,FALSE,"FCST94";#N/A,#N/A,FALSE,"FIRM";#N/A,#N/A,FALSE,"BACK94";#N/A,#N/A,FALSE,"FCST95";#N/A,#N/A,FALSE,"BACK95";#N/A,#N/A,FALSE,"FCST96"}</definedName>
    <definedName name="wrn.prospects._1" localSheetId="36" hidden="1">{#N/A,#N/A,FALSE,"FCST94";#N/A,#N/A,FALSE,"FIRM";#N/A,#N/A,FALSE,"BACK94";#N/A,#N/A,FALSE,"FCST95";#N/A,#N/A,FALSE,"BACK95";#N/A,#N/A,FALSE,"FCST96"}</definedName>
    <definedName name="wrn.prospects._1" localSheetId="33" hidden="1">{#N/A,#N/A,FALSE,"FCST94";#N/A,#N/A,FALSE,"FIRM";#N/A,#N/A,FALSE,"BACK94";#N/A,#N/A,FALSE,"FCST95";#N/A,#N/A,FALSE,"BACK95";#N/A,#N/A,FALSE,"FCST96"}</definedName>
    <definedName name="wrn.prospects._1" localSheetId="34" hidden="1">{#N/A,#N/A,FALSE,"FCST94";#N/A,#N/A,FALSE,"FIRM";#N/A,#N/A,FALSE,"BACK94";#N/A,#N/A,FALSE,"FCST95";#N/A,#N/A,FALSE,"BACK95";#N/A,#N/A,FALSE,"FCST96"}</definedName>
    <definedName name="wrn.prospects._1" localSheetId="31" hidden="1">{#N/A,#N/A,FALSE,"FCST94";#N/A,#N/A,FALSE,"FIRM";#N/A,#N/A,FALSE,"BACK94";#N/A,#N/A,FALSE,"FCST95";#N/A,#N/A,FALSE,"BACK95";#N/A,#N/A,FALSE,"FCST96"}</definedName>
    <definedName name="wrn.prospects._1" hidden="1">{#N/A,#N/A,FALSE,"FCST94";#N/A,#N/A,FALSE,"FIRM";#N/A,#N/A,FALSE,"BACK94";#N/A,#N/A,FALSE,"FCST95";#N/A,#N/A,FALSE,"BACK95";#N/A,#N/A,FALSE,"FCST96"}</definedName>
    <definedName name="wrn.PROYECCIONES." localSheetId="35" hidden="1">{#N/A,#N/A,FALSE,"Final";#N/A,#N/A,FALSE,"PBI Anual";#N/A,#N/A,FALSE,"PBI 95-96";#N/A,#N/A,FALSE,"Gasto Agregado";#N/A,#N/A,FALSE,"Gob. Central";#N/A,#N/A,FALSE,"Bza. Pagos";#N/A,#N/A,FALSE,"Bza. Comercial";#N/A,#N/A,FALSE,"IPC vs DEV"}</definedName>
    <definedName name="wrn.PROYECCIONES." localSheetId="37" hidden="1">{#N/A,#N/A,FALSE,"Final";#N/A,#N/A,FALSE,"PBI Anual";#N/A,#N/A,FALSE,"PBI 95-96";#N/A,#N/A,FALSE,"Gasto Agregado";#N/A,#N/A,FALSE,"Gob. Central";#N/A,#N/A,FALSE,"Bza. Pagos";#N/A,#N/A,FALSE,"Bza. Comercial";#N/A,#N/A,FALSE,"IPC vs DEV"}</definedName>
    <definedName name="wrn.PROYECCIONES." localSheetId="36" hidden="1">{#N/A,#N/A,FALSE,"Final";#N/A,#N/A,FALSE,"PBI Anual";#N/A,#N/A,FALSE,"PBI 95-96";#N/A,#N/A,FALSE,"Gasto Agregado";#N/A,#N/A,FALSE,"Gob. Central";#N/A,#N/A,FALSE,"Bza. Pagos";#N/A,#N/A,FALSE,"Bza. Comercial";#N/A,#N/A,FALSE,"IPC vs DEV"}</definedName>
    <definedName name="wrn.PROYECCIONES." localSheetId="33" hidden="1">{#N/A,#N/A,FALSE,"Final";#N/A,#N/A,FALSE,"PBI Anual";#N/A,#N/A,FALSE,"PBI 95-96";#N/A,#N/A,FALSE,"Gasto Agregado";#N/A,#N/A,FALSE,"Gob. Central";#N/A,#N/A,FALSE,"Bza. Pagos";#N/A,#N/A,FALSE,"Bza. Comercial";#N/A,#N/A,FALSE,"IPC vs DEV"}</definedName>
    <definedName name="wrn.PROYECCIONES." localSheetId="34" hidden="1">{#N/A,#N/A,FALSE,"Final";#N/A,#N/A,FALSE,"PBI Anual";#N/A,#N/A,FALSE,"PBI 95-96";#N/A,#N/A,FALSE,"Gasto Agregado";#N/A,#N/A,FALSE,"Gob. Central";#N/A,#N/A,FALSE,"Bza. Pagos";#N/A,#N/A,FALSE,"Bza. Comercial";#N/A,#N/A,FALSE,"IPC vs DEV"}</definedName>
    <definedName name="wrn.PROYECCIONES." localSheetId="31" hidden="1">{#N/A,#N/A,FALSE,"Final";#N/A,#N/A,FALSE,"PBI Anual";#N/A,#N/A,FALSE,"PBI 95-96";#N/A,#N/A,FALSE,"Gasto Agregado";#N/A,#N/A,FALSE,"Gob. Central";#N/A,#N/A,FALSE,"Bza. Pagos";#N/A,#N/A,FALSE,"Bza. Comercial";#N/A,#N/A,FALSE,"IPC vs DEV"}</definedName>
    <definedName name="wrn.PROYECCIONES." hidden="1">{#N/A,#N/A,FALSE,"Final";#N/A,#N/A,FALSE,"PBI Anual";#N/A,#N/A,FALSE,"PBI 95-96";#N/A,#N/A,FALSE,"Gasto Agregado";#N/A,#N/A,FALSE,"Gob. Central";#N/A,#N/A,FALSE,"Bza. Pagos";#N/A,#N/A,FALSE,"Bza. Comercial";#N/A,#N/A,FALSE,"IPC vs DEV"}</definedName>
    <definedName name="wrn.Quarter._.1._.Forecast." localSheetId="35"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localSheetId="37"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localSheetId="36"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localSheetId="33"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localSheetId="34"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localSheetId="31"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2._.Forecast." localSheetId="35"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localSheetId="37"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localSheetId="36"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localSheetId="33"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localSheetId="34"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localSheetId="31"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3._.Forecast." localSheetId="35"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localSheetId="37"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localSheetId="36"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localSheetId="33"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localSheetId="34"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localSheetId="31"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ly._.Consolidation._.Report." localSheetId="35"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localSheetId="37"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localSheetId="36"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localSheetId="33"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localSheetId="34"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localSheetId="31"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Rapid._.Report." localSheetId="35" hidden="1">{#N/A,#N/A,FALSE,"Summary";#N/A,#N/A,FALSE,"KPI 1";#N/A,#N/A,FALSE,"KPI 3";#N/A,#N/A,FALSE,"Proj 1"}</definedName>
    <definedName name="wrn.Rapid._.Report." localSheetId="37" hidden="1">{#N/A,#N/A,FALSE,"Summary";#N/A,#N/A,FALSE,"KPI 1";#N/A,#N/A,FALSE,"KPI 3";#N/A,#N/A,FALSE,"Proj 1"}</definedName>
    <definedName name="wrn.Rapid._.Report." localSheetId="36" hidden="1">{#N/A,#N/A,FALSE,"Summary";#N/A,#N/A,FALSE,"KPI 1";#N/A,#N/A,FALSE,"KPI 3";#N/A,#N/A,FALSE,"Proj 1"}</definedName>
    <definedName name="wrn.Rapid._.Report." localSheetId="33" hidden="1">{#N/A,#N/A,FALSE,"Summary";#N/A,#N/A,FALSE,"KPI 1";#N/A,#N/A,FALSE,"KPI 3";#N/A,#N/A,FALSE,"Proj 1"}</definedName>
    <definedName name="wrn.Rapid._.Report." localSheetId="34" hidden="1">{#N/A,#N/A,FALSE,"Summary";#N/A,#N/A,FALSE,"KPI 1";#N/A,#N/A,FALSE,"KPI 3";#N/A,#N/A,FALSE,"Proj 1"}</definedName>
    <definedName name="wrn.Rapid._.Report." localSheetId="31" hidden="1">{#N/A,#N/A,FALSE,"Summary";#N/A,#N/A,FALSE,"KPI 1";#N/A,#N/A,FALSE,"KPI 3";#N/A,#N/A,FALSE,"Proj 1"}</definedName>
    <definedName name="wrn.Rapid._.Report." hidden="1">{#N/A,#N/A,FALSE,"Summary";#N/A,#N/A,FALSE,"KPI 1";#N/A,#N/A,FALSE,"KPI 3";#N/A,#N/A,FALSE,"Proj 1"}</definedName>
    <definedName name="wrn.ratio." localSheetId="35" hidden="1">{#N/A,#N/A,FALSE,"JACKETS (1100 t) (1)"}</definedName>
    <definedName name="wrn.ratio." localSheetId="37" hidden="1">{#N/A,#N/A,FALSE,"JACKETS (1100 t) (1)"}</definedName>
    <definedName name="wrn.ratio." localSheetId="36" hidden="1">{#N/A,#N/A,FALSE,"JACKETS (1100 t) (1)"}</definedName>
    <definedName name="wrn.ratio." localSheetId="33" hidden="1">{#N/A,#N/A,FALSE,"JACKETS (1100 t) (1)"}</definedName>
    <definedName name="wrn.ratio." localSheetId="34" hidden="1">{#N/A,#N/A,FALSE,"JACKETS (1100 t) (1)"}</definedName>
    <definedName name="wrn.ratio." localSheetId="31" hidden="1">{#N/A,#N/A,FALSE,"JACKETS (1100 t) (1)"}</definedName>
    <definedName name="wrn.ratio." hidden="1">{#N/A,#N/A,FALSE,"JACKETS (1100 t) (1)"}</definedName>
    <definedName name="wrn.RCC." localSheetId="3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37"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3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3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3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3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DProject." localSheetId="35" hidden="1">{#N/A,#N/A,TRUE,"Prog. Overview Strategic Input";#N/A,#N/A,TRUE,"Program Overview Financials";#N/A,#N/A,TRUE,"Technology Summary Input";#N/A,#N/A,TRUE,"Mkt &amp; Sales Summary Input";#N/A,#N/A,TRUE,"Delivery Summary Input";#N/A,#N/A,TRUE,"Revenue Assump Input";#N/A,#N/A,TRUE,"Financial Summary"}</definedName>
    <definedName name="wrn.RDProject." localSheetId="37" hidden="1">{#N/A,#N/A,TRUE,"Prog. Overview Strategic Input";#N/A,#N/A,TRUE,"Program Overview Financials";#N/A,#N/A,TRUE,"Technology Summary Input";#N/A,#N/A,TRUE,"Mkt &amp; Sales Summary Input";#N/A,#N/A,TRUE,"Delivery Summary Input";#N/A,#N/A,TRUE,"Revenue Assump Input";#N/A,#N/A,TRUE,"Financial Summary"}</definedName>
    <definedName name="wrn.RDProject." localSheetId="36" hidden="1">{#N/A,#N/A,TRUE,"Prog. Overview Strategic Input";#N/A,#N/A,TRUE,"Program Overview Financials";#N/A,#N/A,TRUE,"Technology Summary Input";#N/A,#N/A,TRUE,"Mkt &amp; Sales Summary Input";#N/A,#N/A,TRUE,"Delivery Summary Input";#N/A,#N/A,TRUE,"Revenue Assump Input";#N/A,#N/A,TRUE,"Financial Summary"}</definedName>
    <definedName name="wrn.RDProject." localSheetId="33" hidden="1">{#N/A,#N/A,TRUE,"Prog. Overview Strategic Input";#N/A,#N/A,TRUE,"Program Overview Financials";#N/A,#N/A,TRUE,"Technology Summary Input";#N/A,#N/A,TRUE,"Mkt &amp; Sales Summary Input";#N/A,#N/A,TRUE,"Delivery Summary Input";#N/A,#N/A,TRUE,"Revenue Assump Input";#N/A,#N/A,TRUE,"Financial Summary"}</definedName>
    <definedName name="wrn.RDProject." localSheetId="34" hidden="1">{#N/A,#N/A,TRUE,"Prog. Overview Strategic Input";#N/A,#N/A,TRUE,"Program Overview Financials";#N/A,#N/A,TRUE,"Technology Summary Input";#N/A,#N/A,TRUE,"Mkt &amp; Sales Summary Input";#N/A,#N/A,TRUE,"Delivery Summary Input";#N/A,#N/A,TRUE,"Revenue Assump Input";#N/A,#N/A,TRUE,"Financial Summary"}</definedName>
    <definedName name="wrn.RDProject." localSheetId="31" hidden="1">{#N/A,#N/A,TRUE,"Prog. Overview Strategic Input";#N/A,#N/A,TRUE,"Program Overview Financials";#N/A,#N/A,TRUE,"Technology Summary Input";#N/A,#N/A,TRUE,"Mkt &amp; Sales Summary Input";#N/A,#N/A,TRUE,"Delivery Summary Input";#N/A,#N/A,TRUE,"Revenue Assump Input";#N/A,#N/A,TRUE,"Financial Summary"}</definedName>
    <definedName name="wrn.RDProject." hidden="1">{#N/A,#N/A,TRUE,"Prog. Overview Strategic Input";#N/A,#N/A,TRUE,"Program Overview Financials";#N/A,#N/A,TRUE,"Technology Summary Input";#N/A,#N/A,TRUE,"Mkt &amp; Sales Summary Input";#N/A,#N/A,TRUE,"Delivery Summary Input";#N/A,#N/A,TRUE,"Revenue Assump Input";#N/A,#N/A,TRUE,"Financial Summary"}</definedName>
    <definedName name="wrn.RDProject1" localSheetId="35" hidden="1">{#N/A,#N/A,TRUE,"Prog. Overview Strategic Input";#N/A,#N/A,TRUE,"Program Overview Financials";#N/A,#N/A,TRUE,"Technology Summary Input";#N/A,#N/A,TRUE,"Mkt &amp; Sales Summary Input";#N/A,#N/A,TRUE,"Delivery Summary Input";#N/A,#N/A,TRUE,"Revenue Assump Input";#N/A,#N/A,TRUE,"Financial Summary"}</definedName>
    <definedName name="wrn.RDProject1" localSheetId="37" hidden="1">{#N/A,#N/A,TRUE,"Prog. Overview Strategic Input";#N/A,#N/A,TRUE,"Program Overview Financials";#N/A,#N/A,TRUE,"Technology Summary Input";#N/A,#N/A,TRUE,"Mkt &amp; Sales Summary Input";#N/A,#N/A,TRUE,"Delivery Summary Input";#N/A,#N/A,TRUE,"Revenue Assump Input";#N/A,#N/A,TRUE,"Financial Summary"}</definedName>
    <definedName name="wrn.RDProject1" localSheetId="36" hidden="1">{#N/A,#N/A,TRUE,"Prog. Overview Strategic Input";#N/A,#N/A,TRUE,"Program Overview Financials";#N/A,#N/A,TRUE,"Technology Summary Input";#N/A,#N/A,TRUE,"Mkt &amp; Sales Summary Input";#N/A,#N/A,TRUE,"Delivery Summary Input";#N/A,#N/A,TRUE,"Revenue Assump Input";#N/A,#N/A,TRUE,"Financial Summary"}</definedName>
    <definedName name="wrn.RDProject1" localSheetId="33" hidden="1">{#N/A,#N/A,TRUE,"Prog. Overview Strategic Input";#N/A,#N/A,TRUE,"Program Overview Financials";#N/A,#N/A,TRUE,"Technology Summary Input";#N/A,#N/A,TRUE,"Mkt &amp; Sales Summary Input";#N/A,#N/A,TRUE,"Delivery Summary Input";#N/A,#N/A,TRUE,"Revenue Assump Input";#N/A,#N/A,TRUE,"Financial Summary"}</definedName>
    <definedName name="wrn.RDProject1" localSheetId="34" hidden="1">{#N/A,#N/A,TRUE,"Prog. Overview Strategic Input";#N/A,#N/A,TRUE,"Program Overview Financials";#N/A,#N/A,TRUE,"Technology Summary Input";#N/A,#N/A,TRUE,"Mkt &amp; Sales Summary Input";#N/A,#N/A,TRUE,"Delivery Summary Input";#N/A,#N/A,TRUE,"Revenue Assump Input";#N/A,#N/A,TRUE,"Financial Summary"}</definedName>
    <definedName name="wrn.RDProject1" localSheetId="31" hidden="1">{#N/A,#N/A,TRUE,"Prog. Overview Strategic Input";#N/A,#N/A,TRUE,"Program Overview Financials";#N/A,#N/A,TRUE,"Technology Summary Input";#N/A,#N/A,TRUE,"Mkt &amp; Sales Summary Input";#N/A,#N/A,TRUE,"Delivery Summary Input";#N/A,#N/A,TRUE,"Revenue Assump Input";#N/A,#N/A,TRUE,"Financial Summary"}</definedName>
    <definedName name="wrn.RDProject1" hidden="1">{#N/A,#N/A,TRUE,"Prog. Overview Strategic Input";#N/A,#N/A,TRUE,"Program Overview Financials";#N/A,#N/A,TRUE,"Technology Summary Input";#N/A,#N/A,TRUE,"Mkt &amp; Sales Summary Input";#N/A,#N/A,TRUE,"Delivery Summary Input";#N/A,#N/A,TRUE,"Revenue Assump Input";#N/A,#N/A,TRUE,"Financial Summary"}</definedName>
    <definedName name="wrn.RED." hidden="1">{"RED",#N/A,FALSE,"H-2116";"RED",#N/A,FALSE,"H-X.X-1825";"RED",#N/A,FALSE,"H-X.X-1411";"RED",#N/A,FALSE,"H-X.X-1233";"RED",#N/A,FALSE,"H-1226";"RED",#N/A,FALSE,"H-1022";"RED",#N/A,FALSE,"A-1.2-1207";"RED",#N/A,FALSE,"A-X.X-1206";"RED",#N/A,FALSE,"A-1226";"RED",#N/A,FALSE,"A-1121";"RED",#N/A,FALSE,"A-1111";"RED",#N/A,FALSE,"A-1022";"RED",#N/A,FALSE,"CZRECAP"}</definedName>
    <definedName name="wrn.Redundant._.Equipment._.Option." localSheetId="35" hidden="1">{"pumps",#N/A,FALSE,"Option"}</definedName>
    <definedName name="wrn.Redundant._.Equipment._.Option." localSheetId="37" hidden="1">{"pumps",#N/A,FALSE,"Option"}</definedName>
    <definedName name="wrn.Redundant._.Equipment._.Option." localSheetId="36" hidden="1">{"pumps",#N/A,FALSE,"Option"}</definedName>
    <definedName name="wrn.Redundant._.Equipment._.Option." localSheetId="33" hidden="1">{"pumps",#N/A,FALSE,"Option"}</definedName>
    <definedName name="wrn.Redundant._.Equipment._.Option." localSheetId="34" hidden="1">{"pumps",#N/A,FALSE,"Option"}</definedName>
    <definedName name="wrn.Redundant._.Equipment._.Option." localSheetId="31" hidden="1">{"pumps",#N/A,FALSE,"Option"}</definedName>
    <definedName name="wrn.Redundant._.Equipment._.Option." hidden="1">{"pumps",#N/A,FALSE,"Option"}</definedName>
    <definedName name="wrn.RELPAC."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move" localSheetId="35" hidden="1">{"CorpRS_Profit",#N/A,FALSE,"Reports (RS)";"CorpRS_Cash",#N/A,FALSE,"Reports (RS)";"CorpRS_Cash1",#N/A,FALSE,"Reports (RS)";"CorpRS_Bsheet",#N/A,FALSE,"Reports (RS)"}</definedName>
    <definedName name="wrn.remove" localSheetId="37" hidden="1">{"CorpRS_Profit",#N/A,FALSE,"Reports (RS)";"CorpRS_Cash",#N/A,FALSE,"Reports (RS)";"CorpRS_Cash1",#N/A,FALSE,"Reports (RS)";"CorpRS_Bsheet",#N/A,FALSE,"Reports (RS)"}</definedName>
    <definedName name="wrn.remove" localSheetId="36" hidden="1">{"CorpRS_Profit",#N/A,FALSE,"Reports (RS)";"CorpRS_Cash",#N/A,FALSE,"Reports (RS)";"CorpRS_Cash1",#N/A,FALSE,"Reports (RS)";"CorpRS_Bsheet",#N/A,FALSE,"Reports (RS)"}</definedName>
    <definedName name="wrn.remove" localSheetId="33" hidden="1">{"CorpRS_Profit",#N/A,FALSE,"Reports (RS)";"CorpRS_Cash",#N/A,FALSE,"Reports (RS)";"CorpRS_Cash1",#N/A,FALSE,"Reports (RS)";"CorpRS_Bsheet",#N/A,FALSE,"Reports (RS)"}</definedName>
    <definedName name="wrn.remove" localSheetId="34" hidden="1">{"CorpRS_Profit",#N/A,FALSE,"Reports (RS)";"CorpRS_Cash",#N/A,FALSE,"Reports (RS)";"CorpRS_Cash1",#N/A,FALSE,"Reports (RS)";"CorpRS_Bsheet",#N/A,FALSE,"Reports (RS)"}</definedName>
    <definedName name="wrn.remove" localSheetId="31" hidden="1">{"CorpRS_Profit",#N/A,FALSE,"Reports (RS)";"CorpRS_Cash",#N/A,FALSE,"Reports (RS)";"CorpRS_Cash1",#N/A,FALSE,"Reports (RS)";"CorpRS_Bsheet",#N/A,FALSE,"Reports (RS)"}</definedName>
    <definedName name="wrn.remove" hidden="1">{"CorpRS_Profit",#N/A,FALSE,"Reports (RS)";"CorpRS_Cash",#N/A,FALSE,"Reports (RS)";"CorpRS_Cash1",#N/A,FALSE,"Reports (RS)";"CorpRS_Bsheet",#N/A,FALSE,"Reports (RS)"}</definedName>
    <definedName name="wrn.Renta._.Total." localSheetId="35" hidden="1">{#N/A,#N/A,FALSE,"BASE";#N/A,#N/A,FALSE,"A";#N/A,#N/A,FALSE,"B";#N/A,#N/A,FALSE,"C";#N/A,#N/A,FALSE,"D";#N/A,#N/A,FALSE,"E";#N/A,#N/A,FALSE,"F";#N/A,#N/A,FALSE,"G";#N/A,#N/A,FALSE,"H";#N/A,#N/A,FALSE,"J";#N/A,#N/A,FALSE,"K";#N/A,#N/A,FALSE,"L";#N/A,#N/A,FALSE,"DIF_BT42"}</definedName>
    <definedName name="wrn.Renta._.Total." localSheetId="37" hidden="1">{#N/A,#N/A,FALSE,"BASE";#N/A,#N/A,FALSE,"A";#N/A,#N/A,FALSE,"B";#N/A,#N/A,FALSE,"C";#N/A,#N/A,FALSE,"D";#N/A,#N/A,FALSE,"E";#N/A,#N/A,FALSE,"F";#N/A,#N/A,FALSE,"G";#N/A,#N/A,FALSE,"H";#N/A,#N/A,FALSE,"J";#N/A,#N/A,FALSE,"K";#N/A,#N/A,FALSE,"L";#N/A,#N/A,FALSE,"DIF_BT42"}</definedName>
    <definedName name="wrn.Renta._.Total." localSheetId="36" hidden="1">{#N/A,#N/A,FALSE,"BASE";#N/A,#N/A,FALSE,"A";#N/A,#N/A,FALSE,"B";#N/A,#N/A,FALSE,"C";#N/A,#N/A,FALSE,"D";#N/A,#N/A,FALSE,"E";#N/A,#N/A,FALSE,"F";#N/A,#N/A,FALSE,"G";#N/A,#N/A,FALSE,"H";#N/A,#N/A,FALSE,"J";#N/A,#N/A,FALSE,"K";#N/A,#N/A,FALSE,"L";#N/A,#N/A,FALSE,"DIF_BT42"}</definedName>
    <definedName name="wrn.Renta._.Total." localSheetId="33" hidden="1">{#N/A,#N/A,FALSE,"BASE";#N/A,#N/A,FALSE,"A";#N/A,#N/A,FALSE,"B";#N/A,#N/A,FALSE,"C";#N/A,#N/A,FALSE,"D";#N/A,#N/A,FALSE,"E";#N/A,#N/A,FALSE,"F";#N/A,#N/A,FALSE,"G";#N/A,#N/A,FALSE,"H";#N/A,#N/A,FALSE,"J";#N/A,#N/A,FALSE,"K";#N/A,#N/A,FALSE,"L";#N/A,#N/A,FALSE,"DIF_BT42"}</definedName>
    <definedName name="wrn.Renta._.Total." localSheetId="34" hidden="1">{#N/A,#N/A,FALSE,"BASE";#N/A,#N/A,FALSE,"A";#N/A,#N/A,FALSE,"B";#N/A,#N/A,FALSE,"C";#N/A,#N/A,FALSE,"D";#N/A,#N/A,FALSE,"E";#N/A,#N/A,FALSE,"F";#N/A,#N/A,FALSE,"G";#N/A,#N/A,FALSE,"H";#N/A,#N/A,FALSE,"J";#N/A,#N/A,FALSE,"K";#N/A,#N/A,FALSE,"L";#N/A,#N/A,FALSE,"DIF_BT42"}</definedName>
    <definedName name="wrn.Renta._.Total." localSheetId="31" hidden="1">{#N/A,#N/A,FALSE,"BASE";#N/A,#N/A,FALSE,"A";#N/A,#N/A,FALSE,"B";#N/A,#N/A,FALSE,"C";#N/A,#N/A,FALSE,"D";#N/A,#N/A,FALSE,"E";#N/A,#N/A,FALSE,"F";#N/A,#N/A,FALSE,"G";#N/A,#N/A,FALSE,"H";#N/A,#N/A,FALSE,"J";#N/A,#N/A,FALSE,"K";#N/A,#N/A,FALSE,"L";#N/A,#N/A,FALSE,"DIF_BT42"}</definedName>
    <definedName name="wrn.Renta._.Total." hidden="1">{#N/A,#N/A,FALSE,"BASE";#N/A,#N/A,FALSE,"A";#N/A,#N/A,FALSE,"B";#N/A,#N/A,FALSE,"C";#N/A,#N/A,FALSE,"D";#N/A,#N/A,FALSE,"E";#N/A,#N/A,FALSE,"F";#N/A,#N/A,FALSE,"G";#N/A,#N/A,FALSE,"H";#N/A,#N/A,FALSE,"J";#N/A,#N/A,FALSE,"K";#N/A,#N/A,FALSE,"L";#N/A,#N/A,FALSE,"DIF_BT42"}</definedName>
    <definedName name="wrn.Renta._.Total._1" localSheetId="35" hidden="1">{#N/A,#N/A,FALSE,"BASE";#N/A,#N/A,FALSE,"A";#N/A,#N/A,FALSE,"B";#N/A,#N/A,FALSE,"C";#N/A,#N/A,FALSE,"D";#N/A,#N/A,FALSE,"E";#N/A,#N/A,FALSE,"F";#N/A,#N/A,FALSE,"G";#N/A,#N/A,FALSE,"H";#N/A,#N/A,FALSE,"J";#N/A,#N/A,FALSE,"K";#N/A,#N/A,FALSE,"L";#N/A,#N/A,FALSE,"DIF_BT42"}</definedName>
    <definedName name="wrn.Renta._.Total._1" localSheetId="37" hidden="1">{#N/A,#N/A,FALSE,"BASE";#N/A,#N/A,FALSE,"A";#N/A,#N/A,FALSE,"B";#N/A,#N/A,FALSE,"C";#N/A,#N/A,FALSE,"D";#N/A,#N/A,FALSE,"E";#N/A,#N/A,FALSE,"F";#N/A,#N/A,FALSE,"G";#N/A,#N/A,FALSE,"H";#N/A,#N/A,FALSE,"J";#N/A,#N/A,FALSE,"K";#N/A,#N/A,FALSE,"L";#N/A,#N/A,FALSE,"DIF_BT42"}</definedName>
    <definedName name="wrn.Renta._.Total._1" localSheetId="36" hidden="1">{#N/A,#N/A,FALSE,"BASE";#N/A,#N/A,FALSE,"A";#N/A,#N/A,FALSE,"B";#N/A,#N/A,FALSE,"C";#N/A,#N/A,FALSE,"D";#N/A,#N/A,FALSE,"E";#N/A,#N/A,FALSE,"F";#N/A,#N/A,FALSE,"G";#N/A,#N/A,FALSE,"H";#N/A,#N/A,FALSE,"J";#N/A,#N/A,FALSE,"K";#N/A,#N/A,FALSE,"L";#N/A,#N/A,FALSE,"DIF_BT42"}</definedName>
    <definedName name="wrn.Renta._.Total._1" localSheetId="33" hidden="1">{#N/A,#N/A,FALSE,"BASE";#N/A,#N/A,FALSE,"A";#N/A,#N/A,FALSE,"B";#N/A,#N/A,FALSE,"C";#N/A,#N/A,FALSE,"D";#N/A,#N/A,FALSE,"E";#N/A,#N/A,FALSE,"F";#N/A,#N/A,FALSE,"G";#N/A,#N/A,FALSE,"H";#N/A,#N/A,FALSE,"J";#N/A,#N/A,FALSE,"K";#N/A,#N/A,FALSE,"L";#N/A,#N/A,FALSE,"DIF_BT42"}</definedName>
    <definedName name="wrn.Renta._.Total._1" localSheetId="34" hidden="1">{#N/A,#N/A,FALSE,"BASE";#N/A,#N/A,FALSE,"A";#N/A,#N/A,FALSE,"B";#N/A,#N/A,FALSE,"C";#N/A,#N/A,FALSE,"D";#N/A,#N/A,FALSE,"E";#N/A,#N/A,FALSE,"F";#N/A,#N/A,FALSE,"G";#N/A,#N/A,FALSE,"H";#N/A,#N/A,FALSE,"J";#N/A,#N/A,FALSE,"K";#N/A,#N/A,FALSE,"L";#N/A,#N/A,FALSE,"DIF_BT42"}</definedName>
    <definedName name="wrn.Renta._.Total._1" localSheetId="31" hidden="1">{#N/A,#N/A,FALSE,"BASE";#N/A,#N/A,FALSE,"A";#N/A,#N/A,FALSE,"B";#N/A,#N/A,FALSE,"C";#N/A,#N/A,FALSE,"D";#N/A,#N/A,FALSE,"E";#N/A,#N/A,FALSE,"F";#N/A,#N/A,FALSE,"G";#N/A,#N/A,FALSE,"H";#N/A,#N/A,FALSE,"J";#N/A,#N/A,FALSE,"K";#N/A,#N/A,FALSE,"L";#N/A,#N/A,FALSE,"DIF_BT42"}</definedName>
    <definedName name="wrn.Renta._.Total._1" hidden="1">{#N/A,#N/A,FALSE,"BASE";#N/A,#N/A,FALSE,"A";#N/A,#N/A,FALSE,"B";#N/A,#N/A,FALSE,"C";#N/A,#N/A,FALSE,"D";#N/A,#N/A,FALSE,"E";#N/A,#N/A,FALSE,"F";#N/A,#N/A,FALSE,"G";#N/A,#N/A,FALSE,"H";#N/A,#N/A,FALSE,"J";#N/A,#N/A,FALSE,"K";#N/A,#N/A,FALSE,"L";#N/A,#N/A,FALSE,"DIF_BT42"}</definedName>
    <definedName name="wrn.rentabilidad." localSheetId="35" hidden="1">{#N/A,#N/A,FALSE,"Cobret"}</definedName>
    <definedName name="wrn.rentabilidad." localSheetId="37" hidden="1">{#N/A,#N/A,FALSE,"Cobret"}</definedName>
    <definedName name="wrn.rentabilidad." localSheetId="36" hidden="1">{#N/A,#N/A,FALSE,"Cobret"}</definedName>
    <definedName name="wrn.rentabilidad." localSheetId="33" hidden="1">{#N/A,#N/A,FALSE,"Cobret"}</definedName>
    <definedName name="wrn.rentabilidad." localSheetId="34" hidden="1">{#N/A,#N/A,FALSE,"Cobret"}</definedName>
    <definedName name="wrn.rentabilidad." localSheetId="31" hidden="1">{#N/A,#N/A,FALSE,"Cobret"}</definedName>
    <definedName name="wrn.rentabilidad." hidden="1">{#N/A,#N/A,FALSE,"Cobret"}</definedName>
    <definedName name="wrn.rentabilidad._1" localSheetId="35" hidden="1">{#N/A,#N/A,FALSE,"Cobret"}</definedName>
    <definedName name="wrn.rentabilidad._1" localSheetId="37" hidden="1">{#N/A,#N/A,FALSE,"Cobret"}</definedName>
    <definedName name="wrn.rentabilidad._1" localSheetId="36" hidden="1">{#N/A,#N/A,FALSE,"Cobret"}</definedName>
    <definedName name="wrn.rentabilidad._1" localSheetId="33" hidden="1">{#N/A,#N/A,FALSE,"Cobret"}</definedName>
    <definedName name="wrn.rentabilidad._1" localSheetId="34" hidden="1">{#N/A,#N/A,FALSE,"Cobret"}</definedName>
    <definedName name="wrn.rentabilidad._1" localSheetId="31" hidden="1">{#N/A,#N/A,FALSE,"Cobret"}</definedName>
    <definedName name="wrn.rentabilidad._1" hidden="1">{#N/A,#N/A,FALSE,"Cobret"}</definedName>
    <definedName name="wrn.rentabilidad._2" localSheetId="35" hidden="1">{#N/A,#N/A,FALSE,"Cobret"}</definedName>
    <definedName name="wrn.rentabilidad._2" localSheetId="37" hidden="1">{#N/A,#N/A,FALSE,"Cobret"}</definedName>
    <definedName name="wrn.rentabilidad._2" localSheetId="36" hidden="1">{#N/A,#N/A,FALSE,"Cobret"}</definedName>
    <definedName name="wrn.rentabilidad._2" localSheetId="33" hidden="1">{#N/A,#N/A,FALSE,"Cobret"}</definedName>
    <definedName name="wrn.rentabilidad._2" localSheetId="34" hidden="1">{#N/A,#N/A,FALSE,"Cobret"}</definedName>
    <definedName name="wrn.rentabilidad._2" localSheetId="31" hidden="1">{#N/A,#N/A,FALSE,"Cobret"}</definedName>
    <definedName name="wrn.rentabilidad._2" hidden="1">{#N/A,#N/A,FALSE,"Cobret"}</definedName>
    <definedName name="wrn.rentabilidad._3" localSheetId="35" hidden="1">{#N/A,#N/A,FALSE,"Cobret"}</definedName>
    <definedName name="wrn.rentabilidad._3" localSheetId="37" hidden="1">{#N/A,#N/A,FALSE,"Cobret"}</definedName>
    <definedName name="wrn.rentabilidad._3" localSheetId="36" hidden="1">{#N/A,#N/A,FALSE,"Cobret"}</definedName>
    <definedName name="wrn.rentabilidad._3" localSheetId="33" hidden="1">{#N/A,#N/A,FALSE,"Cobret"}</definedName>
    <definedName name="wrn.rentabilidad._3" localSheetId="34" hidden="1">{#N/A,#N/A,FALSE,"Cobret"}</definedName>
    <definedName name="wrn.rentabilidad._3" localSheetId="31" hidden="1">{#N/A,#N/A,FALSE,"Cobret"}</definedName>
    <definedName name="wrn.rentabilidad._3" hidden="1">{#N/A,#N/A,FALSE,"Cobret"}</definedName>
    <definedName name="wrn.rentabilidad._4" localSheetId="35" hidden="1">{#N/A,#N/A,FALSE,"Cobret"}</definedName>
    <definedName name="wrn.rentabilidad._4" localSheetId="37" hidden="1">{#N/A,#N/A,FALSE,"Cobret"}</definedName>
    <definedName name="wrn.rentabilidad._4" localSheetId="36" hidden="1">{#N/A,#N/A,FALSE,"Cobret"}</definedName>
    <definedName name="wrn.rentabilidad._4" localSheetId="33" hidden="1">{#N/A,#N/A,FALSE,"Cobret"}</definedName>
    <definedName name="wrn.rentabilidad._4" localSheetId="34" hidden="1">{#N/A,#N/A,FALSE,"Cobret"}</definedName>
    <definedName name="wrn.rentabilidad._4" localSheetId="31" hidden="1">{#N/A,#N/A,FALSE,"Cobret"}</definedName>
    <definedName name="wrn.rentabilidad._4" hidden="1">{#N/A,#N/A,FALSE,"Cobret"}</definedName>
    <definedName name="wrn.rentabilidad._5" localSheetId="35" hidden="1">{#N/A,#N/A,FALSE,"Cobret"}</definedName>
    <definedName name="wrn.rentabilidad._5" localSheetId="37" hidden="1">{#N/A,#N/A,FALSE,"Cobret"}</definedName>
    <definedName name="wrn.rentabilidad._5" localSheetId="36" hidden="1">{#N/A,#N/A,FALSE,"Cobret"}</definedName>
    <definedName name="wrn.rentabilidad._5" localSheetId="33" hidden="1">{#N/A,#N/A,FALSE,"Cobret"}</definedName>
    <definedName name="wrn.rentabilidad._5" localSheetId="34" hidden="1">{#N/A,#N/A,FALSE,"Cobret"}</definedName>
    <definedName name="wrn.rentabilidad._5" localSheetId="31" hidden="1">{#N/A,#N/A,FALSE,"Cobret"}</definedName>
    <definedName name="wrn.rentabilidad._5" hidden="1">{#N/A,#N/A,FALSE,"Cobret"}</definedName>
    <definedName name="wrn.RepairCostDetails." localSheetId="35" hidden="1">{"RepairCostDetails",#N/A,FALSE,"EH4500 Repair Costs";"RepairCostDetails",#N/A,FALSE,"EH4500 Repair Costs"}</definedName>
    <definedName name="wrn.RepairCostDetails." localSheetId="37" hidden="1">{"RepairCostDetails",#N/A,FALSE,"EH4500 Repair Costs";"RepairCostDetails",#N/A,FALSE,"EH4500 Repair Costs"}</definedName>
    <definedName name="wrn.RepairCostDetails." localSheetId="36" hidden="1">{"RepairCostDetails",#N/A,FALSE,"EH4500 Repair Costs";"RepairCostDetails",#N/A,FALSE,"EH4500 Repair Costs"}</definedName>
    <definedName name="wrn.RepairCostDetails." localSheetId="33" hidden="1">{"RepairCostDetails",#N/A,FALSE,"EH4500 Repair Costs";"RepairCostDetails",#N/A,FALSE,"EH4500 Repair Costs"}</definedName>
    <definedName name="wrn.RepairCostDetails." localSheetId="34" hidden="1">{"RepairCostDetails",#N/A,FALSE,"EH4500 Repair Costs";"RepairCostDetails",#N/A,FALSE,"EH4500 Repair Costs"}</definedName>
    <definedName name="wrn.RepairCostDetails." localSheetId="31" hidden="1">{"RepairCostDetails",#N/A,FALSE,"EH4500 Repair Costs";"RepairCostDetails",#N/A,FALSE,"EH4500 Repair Costs"}</definedName>
    <definedName name="wrn.RepairCostDetails." hidden="1">{"RepairCostDetails",#N/A,FALSE,"EH4500 Repair Costs";"RepairCostDetails",#N/A,FALSE,"EH4500 Repair Costs"}</definedName>
    <definedName name="wrn.RepairCostsPerYearByGrouping." localSheetId="35" hidden="1">{"RepairCostsperyearbyFunctionGroup",#N/A,FALSE,"EH4500 Repair Costs"}</definedName>
    <definedName name="wrn.RepairCostsPerYearByGrouping." localSheetId="37" hidden="1">{"RepairCostsperyearbyFunctionGroup",#N/A,FALSE,"EH4500 Repair Costs"}</definedName>
    <definedName name="wrn.RepairCostsPerYearByGrouping." localSheetId="36" hidden="1">{"RepairCostsperyearbyFunctionGroup",#N/A,FALSE,"EH4500 Repair Costs"}</definedName>
    <definedName name="wrn.RepairCostsPerYearByGrouping." localSheetId="33" hidden="1">{"RepairCostsperyearbyFunctionGroup",#N/A,FALSE,"EH4500 Repair Costs"}</definedName>
    <definedName name="wrn.RepairCostsPerYearByGrouping." localSheetId="34" hidden="1">{"RepairCostsperyearbyFunctionGroup",#N/A,FALSE,"EH4500 Repair Costs"}</definedName>
    <definedName name="wrn.RepairCostsPerYearByGrouping." localSheetId="31" hidden="1">{"RepairCostsperyearbyFunctionGroup",#N/A,FALSE,"EH4500 Repair Costs"}</definedName>
    <definedName name="wrn.RepairCostsPerYearByGrouping." hidden="1">{"RepairCostsperyearbyFunctionGroup",#N/A,FALSE,"EH4500 Repair Costs"}</definedName>
    <definedName name="wrn.Replacement._.Cost." localSheetId="30" hidden="1">{#N/A,#N/A,TRUE,"Cover Repl";#N/A,#N/A,TRUE,"P&amp;L";#N/A,#N/A,TRUE,"P&amp;L (2)";#N/A,#N/A,TRUE,"BS";#N/A,#N/A,TRUE,"Depreciation";#N/A,#N/A,TRUE,"GRAPHS";#N/A,#N/A,TRUE,"DCF EBITDA Multiple";#N/A,#N/A,TRUE,"DCF Perpetual Growth"}</definedName>
    <definedName name="wrn.Replacement._.Cost." localSheetId="29" hidden="1">{#N/A,#N/A,TRUE,"Cover Repl";#N/A,#N/A,TRUE,"P&amp;L";#N/A,#N/A,TRUE,"P&amp;L (2)";#N/A,#N/A,TRUE,"BS";#N/A,#N/A,TRUE,"Depreciation";#N/A,#N/A,TRUE,"GRAPHS";#N/A,#N/A,TRUE,"DCF EBITDA Multiple";#N/A,#N/A,TRUE,"DCF Perpetual Growth"}</definedName>
    <definedName name="wrn.Replacement._.Cost." hidden="1">{#N/A,#N/A,TRUE,"Cover Repl";#N/A,#N/A,TRUE,"P&amp;L";#N/A,#N/A,TRUE,"P&amp;L (2)";#N/A,#N/A,TRUE,"BS";#N/A,#N/A,TRUE,"Depreciation";#N/A,#N/A,TRUE,"GRAPHS";#N/A,#N/A,TRUE,"DCF EBITDA Multiple";#N/A,#N/A,TRUE,"DCF Perpetual Growth"}</definedName>
    <definedName name="wrn.report." localSheetId="35" hidden="1">{#N/A,#N/A,FALSE,"C-4100";#N/A,#N/A,FALSE,"C-4200";#N/A,#N/A,FALSE,"C-4300";#N/A,#N/A,FALSE,"C-4400";#N/A,#N/A,FALSE,"C-4500";#N/A,#N/A,FALSE,"C-4600"}</definedName>
    <definedName name="wrn.report." localSheetId="37" hidden="1">{#N/A,#N/A,FALSE,"C-4100";#N/A,#N/A,FALSE,"C-4200";#N/A,#N/A,FALSE,"C-4300";#N/A,#N/A,FALSE,"C-4400";#N/A,#N/A,FALSE,"C-4500";#N/A,#N/A,FALSE,"C-4600"}</definedName>
    <definedName name="wrn.report." localSheetId="36" hidden="1">{#N/A,#N/A,FALSE,"C-4100";#N/A,#N/A,FALSE,"C-4200";#N/A,#N/A,FALSE,"C-4300";#N/A,#N/A,FALSE,"C-4400";#N/A,#N/A,FALSE,"C-4500";#N/A,#N/A,FALSE,"C-4600"}</definedName>
    <definedName name="wrn.report." localSheetId="33" hidden="1">{#N/A,#N/A,FALSE,"C-4100";#N/A,#N/A,FALSE,"C-4200";#N/A,#N/A,FALSE,"C-4300";#N/A,#N/A,FALSE,"C-4400";#N/A,#N/A,FALSE,"C-4500";#N/A,#N/A,FALSE,"C-4600"}</definedName>
    <definedName name="wrn.report." localSheetId="34" hidden="1">{#N/A,#N/A,FALSE,"C-4100";#N/A,#N/A,FALSE,"C-4200";#N/A,#N/A,FALSE,"C-4300";#N/A,#N/A,FALSE,"C-4400";#N/A,#N/A,FALSE,"C-4500";#N/A,#N/A,FALSE,"C-4600"}</definedName>
    <definedName name="wrn.report." localSheetId="31" hidden="1">{#N/A,#N/A,FALSE,"C-4100";#N/A,#N/A,FALSE,"C-4200";#N/A,#N/A,FALSE,"C-4300";#N/A,#N/A,FALSE,"C-4400";#N/A,#N/A,FALSE,"C-4500";#N/A,#N/A,FALSE,"C-4600"}</definedName>
    <definedName name="wrn.Report." hidden="1">{"Offgrid",#N/A,FALSE,"OFFGRID";"Region",#N/A,FALSE,"REGION";"Offgrid -2",#N/A,FALSE,"OFFGRID";"WTP",#N/A,FALSE,"WTP";"WTP -2",#N/A,FALSE,"WTP";"Project",#N/A,FALSE,"PROJECT";"Summary -2",#N/A,FALSE,"SUMMARY"}</definedName>
    <definedName name="wrn.Report._.Mensual." localSheetId="35" hidden="1">{#N/A,#N/A,FALSE,"Monthly report";#N/A,#N/A,FALSE,"M.R. UEM";#N/A,#N/A,FALSE,"M.R. VCM"}</definedName>
    <definedName name="wrn.Report._.Mensual." localSheetId="37" hidden="1">{#N/A,#N/A,FALSE,"Monthly report";#N/A,#N/A,FALSE,"M.R. UEM";#N/A,#N/A,FALSE,"M.R. VCM"}</definedName>
    <definedName name="wrn.Report._.Mensual." localSheetId="36" hidden="1">{#N/A,#N/A,FALSE,"Monthly report";#N/A,#N/A,FALSE,"M.R. UEM";#N/A,#N/A,FALSE,"M.R. VCM"}</definedName>
    <definedName name="wrn.Report._.Mensual." localSheetId="33" hidden="1">{#N/A,#N/A,FALSE,"Monthly report";#N/A,#N/A,FALSE,"M.R. UEM";#N/A,#N/A,FALSE,"M.R. VCM"}</definedName>
    <definedName name="wrn.Report._.Mensual." localSheetId="34" hidden="1">{#N/A,#N/A,FALSE,"Monthly report";#N/A,#N/A,FALSE,"M.R. UEM";#N/A,#N/A,FALSE,"M.R. VCM"}</definedName>
    <definedName name="wrn.Report._.Mensual." localSheetId="31" hidden="1">{#N/A,#N/A,FALSE,"Monthly report";#N/A,#N/A,FALSE,"M.R. UEM";#N/A,#N/A,FALSE,"M.R. VCM"}</definedName>
    <definedName name="wrn.Report._.Mensual." hidden="1">{#N/A,#N/A,FALSE,"Monthly report";#N/A,#N/A,FALSE,"M.R. UEM";#N/A,#N/A,FALSE,"M.R. VCM"}</definedName>
    <definedName name="wrn.report._1" localSheetId="35" hidden="1">{#N/A,#N/A,FALSE,"C-4100";#N/A,#N/A,FALSE,"C-4200";#N/A,#N/A,FALSE,"C-4300";#N/A,#N/A,FALSE,"C-4400";#N/A,#N/A,FALSE,"C-4500";#N/A,#N/A,FALSE,"C-4600"}</definedName>
    <definedName name="wrn.report._1" localSheetId="37" hidden="1">{#N/A,#N/A,FALSE,"C-4100";#N/A,#N/A,FALSE,"C-4200";#N/A,#N/A,FALSE,"C-4300";#N/A,#N/A,FALSE,"C-4400";#N/A,#N/A,FALSE,"C-4500";#N/A,#N/A,FALSE,"C-4600"}</definedName>
    <definedName name="wrn.report._1" localSheetId="36" hidden="1">{#N/A,#N/A,FALSE,"C-4100";#N/A,#N/A,FALSE,"C-4200";#N/A,#N/A,FALSE,"C-4300";#N/A,#N/A,FALSE,"C-4400";#N/A,#N/A,FALSE,"C-4500";#N/A,#N/A,FALSE,"C-4600"}</definedName>
    <definedName name="wrn.report._1" localSheetId="33" hidden="1">{#N/A,#N/A,FALSE,"C-4100";#N/A,#N/A,FALSE,"C-4200";#N/A,#N/A,FALSE,"C-4300";#N/A,#N/A,FALSE,"C-4400";#N/A,#N/A,FALSE,"C-4500";#N/A,#N/A,FALSE,"C-4600"}</definedName>
    <definedName name="wrn.report._1" localSheetId="34" hidden="1">{#N/A,#N/A,FALSE,"C-4100";#N/A,#N/A,FALSE,"C-4200";#N/A,#N/A,FALSE,"C-4300";#N/A,#N/A,FALSE,"C-4400";#N/A,#N/A,FALSE,"C-4500";#N/A,#N/A,FALSE,"C-4600"}</definedName>
    <definedName name="wrn.report._1" localSheetId="31" hidden="1">{#N/A,#N/A,FALSE,"C-4100";#N/A,#N/A,FALSE,"C-4200";#N/A,#N/A,FALSE,"C-4300";#N/A,#N/A,FALSE,"C-4400";#N/A,#N/A,FALSE,"C-4500";#N/A,#N/A,FALSE,"C-4600"}</definedName>
    <definedName name="wrn.report._1" hidden="1">{#N/A,#N/A,FALSE,"C-4100";#N/A,#N/A,FALSE,"C-4200";#N/A,#N/A,FALSE,"C-4300";#N/A,#N/A,FALSE,"C-4400";#N/A,#N/A,FALSE,"C-4500";#N/A,#N/A,FALSE,"C-4600"}</definedName>
    <definedName name="wrn.report1" localSheetId="35" hidden="1">{#N/A,#N/A,FALSE,"COVER.XLS";#N/A,#N/A,FALSE,"RACT1.XLS";#N/A,#N/A,FALSE,"RACT2.XLS";#N/A,#N/A,FALSE,"ECCMP";#N/A,#N/A,FALSE,"WELDER.XLS"}</definedName>
    <definedName name="wrn.report1" localSheetId="37" hidden="1">{#N/A,#N/A,FALSE,"COVER.XLS";#N/A,#N/A,FALSE,"RACT1.XLS";#N/A,#N/A,FALSE,"RACT2.XLS";#N/A,#N/A,FALSE,"ECCMP";#N/A,#N/A,FALSE,"WELDER.XLS"}</definedName>
    <definedName name="wrn.report1" localSheetId="36" hidden="1">{#N/A,#N/A,FALSE,"COVER.XLS";#N/A,#N/A,FALSE,"RACT1.XLS";#N/A,#N/A,FALSE,"RACT2.XLS";#N/A,#N/A,FALSE,"ECCMP";#N/A,#N/A,FALSE,"WELDER.XLS"}</definedName>
    <definedName name="wrn.report1" localSheetId="33" hidden="1">{#N/A,#N/A,FALSE,"COVER.XLS";#N/A,#N/A,FALSE,"RACT1.XLS";#N/A,#N/A,FALSE,"RACT2.XLS";#N/A,#N/A,FALSE,"ECCMP";#N/A,#N/A,FALSE,"WELDER.XLS"}</definedName>
    <definedName name="wrn.report1" localSheetId="34" hidden="1">{#N/A,#N/A,FALSE,"COVER.XLS";#N/A,#N/A,FALSE,"RACT1.XLS";#N/A,#N/A,FALSE,"RACT2.XLS";#N/A,#N/A,FALSE,"ECCMP";#N/A,#N/A,FALSE,"WELDER.XLS"}</definedName>
    <definedName name="wrn.report1" localSheetId="31" hidden="1">{#N/A,#N/A,FALSE,"COVER.XLS";#N/A,#N/A,FALSE,"RACT1.XLS";#N/A,#N/A,FALSE,"RACT2.XLS";#N/A,#N/A,FALSE,"ECCMP";#N/A,#N/A,FALSE,"WELDER.XLS"}</definedName>
    <definedName name="wrn.report1" hidden="1">{#N/A,#N/A,FALSE,"COVER.XLS";#N/A,#N/A,FALSE,"RACT1.XLS";#N/A,#N/A,FALSE,"RACT2.XLS";#N/A,#N/A,FALSE,"ECCMP";#N/A,#N/A,FALSE,"WELDER.XLS"}</definedName>
    <definedName name="wrn.RES._.DEV." localSheetId="35" hidden="1">{#N/A,#N/A,FALSE,"ResDev"}</definedName>
    <definedName name="wrn.RES._.DEV." localSheetId="37" hidden="1">{#N/A,#N/A,FALSE,"ResDev"}</definedName>
    <definedName name="wrn.RES._.DEV." localSheetId="36" hidden="1">{#N/A,#N/A,FALSE,"ResDev"}</definedName>
    <definedName name="wrn.RES._.DEV." localSheetId="33" hidden="1">{#N/A,#N/A,FALSE,"ResDev"}</definedName>
    <definedName name="wrn.RES._.DEV." localSheetId="34" hidden="1">{#N/A,#N/A,FALSE,"ResDev"}</definedName>
    <definedName name="wrn.RES._.DEV." localSheetId="31" hidden="1">{#N/A,#N/A,FALSE,"ResDev"}</definedName>
    <definedName name="wrn.RES._.DEV." hidden="1">{#N/A,#N/A,FALSE,"ResDev"}</definedName>
    <definedName name="wrn.Residential." localSheetId="35" hidden="1">{"ECA Qtrs C",#N/A,TRUE,"ECA_Qtrs_C";"ECA Qtrs D",#N/A,TRUE,"ECA_Qtrs_D";"ECA Qtrs F",#N/A,TRUE,"ECA_Qtrs_F";"ECA Qtrs G",#N/A,TRUE,"ECA_Qtrs_G";"ECA SisterApt",#N/A,TRUE,"ECA_SisterApt";"ECA Nurses",#N/A,TRUE,"ECA_NursesHostel"}</definedName>
    <definedName name="wrn.Residential." localSheetId="37" hidden="1">{"ECA Qtrs C",#N/A,TRUE,"ECA_Qtrs_C";"ECA Qtrs D",#N/A,TRUE,"ECA_Qtrs_D";"ECA Qtrs F",#N/A,TRUE,"ECA_Qtrs_F";"ECA Qtrs G",#N/A,TRUE,"ECA_Qtrs_G";"ECA SisterApt",#N/A,TRUE,"ECA_SisterApt";"ECA Nurses",#N/A,TRUE,"ECA_NursesHostel"}</definedName>
    <definedName name="wrn.Residential." localSheetId="36" hidden="1">{"ECA Qtrs C",#N/A,TRUE,"ECA_Qtrs_C";"ECA Qtrs D",#N/A,TRUE,"ECA_Qtrs_D";"ECA Qtrs F",#N/A,TRUE,"ECA_Qtrs_F";"ECA Qtrs G",#N/A,TRUE,"ECA_Qtrs_G";"ECA SisterApt",#N/A,TRUE,"ECA_SisterApt";"ECA Nurses",#N/A,TRUE,"ECA_NursesHostel"}</definedName>
    <definedName name="wrn.Residential." localSheetId="33" hidden="1">{"ECA Qtrs C",#N/A,TRUE,"ECA_Qtrs_C";"ECA Qtrs D",#N/A,TRUE,"ECA_Qtrs_D";"ECA Qtrs F",#N/A,TRUE,"ECA_Qtrs_F";"ECA Qtrs G",#N/A,TRUE,"ECA_Qtrs_G";"ECA SisterApt",#N/A,TRUE,"ECA_SisterApt";"ECA Nurses",#N/A,TRUE,"ECA_NursesHostel"}</definedName>
    <definedName name="wrn.Residential." localSheetId="34" hidden="1">{"ECA Qtrs C",#N/A,TRUE,"ECA_Qtrs_C";"ECA Qtrs D",#N/A,TRUE,"ECA_Qtrs_D";"ECA Qtrs F",#N/A,TRUE,"ECA_Qtrs_F";"ECA Qtrs G",#N/A,TRUE,"ECA_Qtrs_G";"ECA SisterApt",#N/A,TRUE,"ECA_SisterApt";"ECA Nurses",#N/A,TRUE,"ECA_NursesHostel"}</definedName>
    <definedName name="wrn.Residential." localSheetId="31"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estructuring._.Summaries." localSheetId="30" hidden="1">{#N/A,#N/A,TRUE,"Transaction Summary";#N/A,#N/A,TRUE,"Restructuring Sensitivities";#N/A,#N/A,TRUE,"DCF";#N/A,#N/A,TRUE,"IRR";#N/A,#N/A,TRUE,"Debt Capacity"}</definedName>
    <definedName name="wrn.Restructuring._.Summaries." localSheetId="29" hidden="1">{#N/A,#N/A,TRUE,"Transaction Summary";#N/A,#N/A,TRUE,"Restructuring Sensitivities";#N/A,#N/A,TRUE,"DCF";#N/A,#N/A,TRUE,"IRR";#N/A,#N/A,TRUE,"Debt Capacity"}</definedName>
    <definedName name="wrn.Restructuring._.Summaries." hidden="1">{#N/A,#N/A,TRUE,"Transaction Summary";#N/A,#N/A,TRUE,"Restructuring Sensitivities";#N/A,#N/A,TRUE,"DCF";#N/A,#N/A,TRUE,"IRR";#N/A,#N/A,TRUE,"Debt Capacity"}</definedName>
    <definedName name="wrn.RESULTADOS." localSheetId="35" hidden="1">{"VISTA 3",#N/A,FALSE,"MARZO"}</definedName>
    <definedName name="wrn.RESULTADOS." localSheetId="37" hidden="1">{"VISTA 3",#N/A,FALSE,"MARZO"}</definedName>
    <definedName name="wrn.RESULTADOS." localSheetId="36" hidden="1">{"VISTA 3",#N/A,FALSE,"MARZO"}</definedName>
    <definedName name="wrn.RESULTADOS." localSheetId="33" hidden="1">{"VISTA 3",#N/A,FALSE,"MARZO"}</definedName>
    <definedName name="wrn.RESULTADOS." localSheetId="34" hidden="1">{"VISTA 3",#N/A,FALSE,"MARZO"}</definedName>
    <definedName name="wrn.RESULTADOS." localSheetId="31" hidden="1">{"VISTA 3",#N/A,FALSE,"MARZO"}</definedName>
    <definedName name="wrn.RESULTADOS." hidden="1">{"VISTA 3",#N/A,FALSE,"MARZO"}</definedName>
    <definedName name="wrn.résultats._.di._.Paola." hidden="1">{#N/A,#N/A,FALSE,"P&amp;LZONE";#N/A,#N/A,FALSE,"P&amp;Lgreece";#N/A,#N/A,FALSE,"P&amp;Legypt";#N/A,#N/A,FALSE,"P&amp;Lbulgaria";#N/A,#N/A,FALSE,"P&amp;Lhungary";#N/A,#N/A,FALSE,"P&amp;Lpoland";#N/A,#N/A,FALSE,"P&amp;Lrussia";#N/A,#N/A,FALSE,"P&amp;Llithuania";#N/A,#N/A,FALSE,"P&amp;Lczech"}</definedName>
    <definedName name="wrn.resumen." localSheetId="35" hidden="1">{#N/A,#N/A,FALSE,"Recap";#N/A,#N/A,FALSE,"TON";#N/A,#N/A,FALSE,"RESU(G)";#N/A,#N/A,FALSE,"RES-FLE(G)";#N/A,#N/A,FALSE,"RES-FLET"}</definedName>
    <definedName name="wrn.resumen." localSheetId="37" hidden="1">{#N/A,#N/A,FALSE,"Recap";#N/A,#N/A,FALSE,"TON";#N/A,#N/A,FALSE,"RESU(G)";#N/A,#N/A,FALSE,"RES-FLE(G)";#N/A,#N/A,FALSE,"RES-FLET"}</definedName>
    <definedName name="wrn.resumen." localSheetId="36" hidden="1">{#N/A,#N/A,FALSE,"Recap";#N/A,#N/A,FALSE,"TON";#N/A,#N/A,FALSE,"RESU(G)";#N/A,#N/A,FALSE,"RES-FLE(G)";#N/A,#N/A,FALSE,"RES-FLET"}</definedName>
    <definedName name="wrn.resumen." localSheetId="33" hidden="1">{#N/A,#N/A,FALSE,"Recap";#N/A,#N/A,FALSE,"TON";#N/A,#N/A,FALSE,"RESU(G)";#N/A,#N/A,FALSE,"RES-FLE(G)";#N/A,#N/A,FALSE,"RES-FLET"}</definedName>
    <definedName name="wrn.resumen." localSheetId="34" hidden="1">{#N/A,#N/A,FALSE,"Recap";#N/A,#N/A,FALSE,"TON";#N/A,#N/A,FALSE,"RESU(G)";#N/A,#N/A,FALSE,"RES-FLE(G)";#N/A,#N/A,FALSE,"RES-FLET"}</definedName>
    <definedName name="wrn.resumen." localSheetId="31" hidden="1">{#N/A,#N/A,FALSE,"Recap";#N/A,#N/A,FALSE,"TON";#N/A,#N/A,FALSE,"RESU(G)";#N/A,#N/A,FALSE,"RES-FLE(G)";#N/A,#N/A,FALSE,"RES-FLET"}</definedName>
    <definedName name="wrn.resumen." hidden="1">{#N/A,#N/A,FALSE,"Recap";#N/A,#N/A,FALSE,"TON";#N/A,#N/A,FALSE,"RESU(G)";#N/A,#N/A,FALSE,"RES-FLE(G)";#N/A,#N/A,FALSE,"RES-FLET"}</definedName>
    <definedName name="wrn.resumen._1" localSheetId="35" hidden="1">{#N/A,#N/A,FALSE,"Recap";#N/A,#N/A,FALSE,"TON";#N/A,#N/A,FALSE,"RESU(G)";#N/A,#N/A,FALSE,"RES-FLE(G)";#N/A,#N/A,FALSE,"RES-FLET"}</definedName>
    <definedName name="wrn.resumen._1" localSheetId="37" hidden="1">{#N/A,#N/A,FALSE,"Recap";#N/A,#N/A,FALSE,"TON";#N/A,#N/A,FALSE,"RESU(G)";#N/A,#N/A,FALSE,"RES-FLE(G)";#N/A,#N/A,FALSE,"RES-FLET"}</definedName>
    <definedName name="wrn.resumen._1" localSheetId="36" hidden="1">{#N/A,#N/A,FALSE,"Recap";#N/A,#N/A,FALSE,"TON";#N/A,#N/A,FALSE,"RESU(G)";#N/A,#N/A,FALSE,"RES-FLE(G)";#N/A,#N/A,FALSE,"RES-FLET"}</definedName>
    <definedName name="wrn.resumen._1" localSheetId="33" hidden="1">{#N/A,#N/A,FALSE,"Recap";#N/A,#N/A,FALSE,"TON";#N/A,#N/A,FALSE,"RESU(G)";#N/A,#N/A,FALSE,"RES-FLE(G)";#N/A,#N/A,FALSE,"RES-FLET"}</definedName>
    <definedName name="wrn.resumen._1" localSheetId="34" hidden="1">{#N/A,#N/A,FALSE,"Recap";#N/A,#N/A,FALSE,"TON";#N/A,#N/A,FALSE,"RESU(G)";#N/A,#N/A,FALSE,"RES-FLE(G)";#N/A,#N/A,FALSE,"RES-FLET"}</definedName>
    <definedName name="wrn.resumen._1" localSheetId="31" hidden="1">{#N/A,#N/A,FALSE,"Recap";#N/A,#N/A,FALSE,"TON";#N/A,#N/A,FALSE,"RESU(G)";#N/A,#N/A,FALSE,"RES-FLE(G)";#N/A,#N/A,FALSE,"RES-FLET"}</definedName>
    <definedName name="wrn.resumen._1" hidden="1">{#N/A,#N/A,FALSE,"Recap";#N/A,#N/A,FALSE,"TON";#N/A,#N/A,FALSE,"RESU(G)";#N/A,#N/A,FALSE,"RES-FLE(G)";#N/A,#N/A,FALSE,"RES-FLET"}</definedName>
    <definedName name="wrn.resumenb." localSheetId="35" hidden="1">{#N/A,#N/A,FALSE,"Recap";#N/A,#N/A,FALSE,"TON";#N/A,#N/A,FALSE,"RESU(G)";#N/A,#N/A,FALSE,"RES-FLE(G)";#N/A,#N/A,FALSE,"RES-FLET"}</definedName>
    <definedName name="wrn.resumenb." localSheetId="37" hidden="1">{#N/A,#N/A,FALSE,"Recap";#N/A,#N/A,FALSE,"TON";#N/A,#N/A,FALSE,"RESU(G)";#N/A,#N/A,FALSE,"RES-FLE(G)";#N/A,#N/A,FALSE,"RES-FLET"}</definedName>
    <definedName name="wrn.resumenb." localSheetId="36" hidden="1">{#N/A,#N/A,FALSE,"Recap";#N/A,#N/A,FALSE,"TON";#N/A,#N/A,FALSE,"RESU(G)";#N/A,#N/A,FALSE,"RES-FLE(G)";#N/A,#N/A,FALSE,"RES-FLET"}</definedName>
    <definedName name="wrn.resumenb." localSheetId="33" hidden="1">{#N/A,#N/A,FALSE,"Recap";#N/A,#N/A,FALSE,"TON";#N/A,#N/A,FALSE,"RESU(G)";#N/A,#N/A,FALSE,"RES-FLE(G)";#N/A,#N/A,FALSE,"RES-FLET"}</definedName>
    <definedName name="wrn.resumenb." localSheetId="34" hidden="1">{#N/A,#N/A,FALSE,"Recap";#N/A,#N/A,FALSE,"TON";#N/A,#N/A,FALSE,"RESU(G)";#N/A,#N/A,FALSE,"RES-FLE(G)";#N/A,#N/A,FALSE,"RES-FLET"}</definedName>
    <definedName name="wrn.resumenb." localSheetId="31" hidden="1">{#N/A,#N/A,FALSE,"Recap";#N/A,#N/A,FALSE,"TON";#N/A,#N/A,FALSE,"RESU(G)";#N/A,#N/A,FALSE,"RES-FLE(G)";#N/A,#N/A,FALSE,"RES-FLET"}</definedName>
    <definedName name="wrn.resumenb." hidden="1">{#N/A,#N/A,FALSE,"Recap";#N/A,#N/A,FALSE,"TON";#N/A,#N/A,FALSE,"RESU(G)";#N/A,#N/A,FALSE,"RES-FLE(G)";#N/A,#N/A,FALSE,"RES-FLET"}</definedName>
    <definedName name="wrn.resumenb._1" localSheetId="35" hidden="1">{#N/A,#N/A,FALSE,"Recap";#N/A,#N/A,FALSE,"TON";#N/A,#N/A,FALSE,"RESU(G)";#N/A,#N/A,FALSE,"RES-FLE(G)";#N/A,#N/A,FALSE,"RES-FLET"}</definedName>
    <definedName name="wrn.resumenb._1" localSheetId="37" hidden="1">{#N/A,#N/A,FALSE,"Recap";#N/A,#N/A,FALSE,"TON";#N/A,#N/A,FALSE,"RESU(G)";#N/A,#N/A,FALSE,"RES-FLE(G)";#N/A,#N/A,FALSE,"RES-FLET"}</definedName>
    <definedName name="wrn.resumenb._1" localSheetId="36" hidden="1">{#N/A,#N/A,FALSE,"Recap";#N/A,#N/A,FALSE,"TON";#N/A,#N/A,FALSE,"RESU(G)";#N/A,#N/A,FALSE,"RES-FLE(G)";#N/A,#N/A,FALSE,"RES-FLET"}</definedName>
    <definedName name="wrn.resumenb._1" localSheetId="33" hidden="1">{#N/A,#N/A,FALSE,"Recap";#N/A,#N/A,FALSE,"TON";#N/A,#N/A,FALSE,"RESU(G)";#N/A,#N/A,FALSE,"RES-FLE(G)";#N/A,#N/A,FALSE,"RES-FLET"}</definedName>
    <definedName name="wrn.resumenb._1" localSheetId="34" hidden="1">{#N/A,#N/A,FALSE,"Recap";#N/A,#N/A,FALSE,"TON";#N/A,#N/A,FALSE,"RESU(G)";#N/A,#N/A,FALSE,"RES-FLE(G)";#N/A,#N/A,FALSE,"RES-FLET"}</definedName>
    <definedName name="wrn.resumenb._1" localSheetId="31" hidden="1">{#N/A,#N/A,FALSE,"Recap";#N/A,#N/A,FALSE,"TON";#N/A,#N/A,FALSE,"RESU(G)";#N/A,#N/A,FALSE,"RES-FLE(G)";#N/A,#N/A,FALSE,"RES-FLET"}</definedName>
    <definedName name="wrn.resumenb._1" hidden="1">{#N/A,#N/A,FALSE,"Recap";#N/A,#N/A,FALSE,"TON";#N/A,#N/A,FALSE,"RESU(G)";#N/A,#N/A,FALSE,"RES-FLE(G)";#N/A,#N/A,FALSE,"RES-FLET"}</definedName>
    <definedName name="wrn.REVISION." localSheetId="35"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 localSheetId="37"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 localSheetId="36"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 localSheetId="33"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 localSheetId="34"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 localSheetId="31"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_.4140." localSheetId="35" hidden="1">{#N/A,#N/A,FALSE,"4140 (G)sum";#N/A,#N/A,FALSE,"4140sum";#N/A,#N/A,FALSE,"4140ton(G)";#N/A,#N/A,FALSE,"4140ton";#N/A,#N/A,FALSE,"4141(G)";#N/A,#N/A,FALSE,"4141 ";#N/A,#N/A,FALSE,"4142(G)";#N/A,#N/A,FALSE,"4142";#N/A,#N/A,FALSE,"4143(G)";#N/A,#N/A,FALSE,"4143";#N/A,#N/A,FALSE,"4144(G)";#N/A,#N/A,FALSE,"4144"}</definedName>
    <definedName name="wrn.Revision._.4140." localSheetId="37" hidden="1">{#N/A,#N/A,FALSE,"4140 (G)sum";#N/A,#N/A,FALSE,"4140sum";#N/A,#N/A,FALSE,"4140ton(G)";#N/A,#N/A,FALSE,"4140ton";#N/A,#N/A,FALSE,"4141(G)";#N/A,#N/A,FALSE,"4141 ";#N/A,#N/A,FALSE,"4142(G)";#N/A,#N/A,FALSE,"4142";#N/A,#N/A,FALSE,"4143(G)";#N/A,#N/A,FALSE,"4143";#N/A,#N/A,FALSE,"4144(G)";#N/A,#N/A,FALSE,"4144"}</definedName>
    <definedName name="wrn.Revision._.4140." localSheetId="36" hidden="1">{#N/A,#N/A,FALSE,"4140 (G)sum";#N/A,#N/A,FALSE,"4140sum";#N/A,#N/A,FALSE,"4140ton(G)";#N/A,#N/A,FALSE,"4140ton";#N/A,#N/A,FALSE,"4141(G)";#N/A,#N/A,FALSE,"4141 ";#N/A,#N/A,FALSE,"4142(G)";#N/A,#N/A,FALSE,"4142";#N/A,#N/A,FALSE,"4143(G)";#N/A,#N/A,FALSE,"4143";#N/A,#N/A,FALSE,"4144(G)";#N/A,#N/A,FALSE,"4144"}</definedName>
    <definedName name="wrn.Revision._.4140." localSheetId="33" hidden="1">{#N/A,#N/A,FALSE,"4140 (G)sum";#N/A,#N/A,FALSE,"4140sum";#N/A,#N/A,FALSE,"4140ton(G)";#N/A,#N/A,FALSE,"4140ton";#N/A,#N/A,FALSE,"4141(G)";#N/A,#N/A,FALSE,"4141 ";#N/A,#N/A,FALSE,"4142(G)";#N/A,#N/A,FALSE,"4142";#N/A,#N/A,FALSE,"4143(G)";#N/A,#N/A,FALSE,"4143";#N/A,#N/A,FALSE,"4144(G)";#N/A,#N/A,FALSE,"4144"}</definedName>
    <definedName name="wrn.Revision._.4140." localSheetId="34" hidden="1">{#N/A,#N/A,FALSE,"4140 (G)sum";#N/A,#N/A,FALSE,"4140sum";#N/A,#N/A,FALSE,"4140ton(G)";#N/A,#N/A,FALSE,"4140ton";#N/A,#N/A,FALSE,"4141(G)";#N/A,#N/A,FALSE,"4141 ";#N/A,#N/A,FALSE,"4142(G)";#N/A,#N/A,FALSE,"4142";#N/A,#N/A,FALSE,"4143(G)";#N/A,#N/A,FALSE,"4143";#N/A,#N/A,FALSE,"4144(G)";#N/A,#N/A,FALSE,"4144"}</definedName>
    <definedName name="wrn.Revision._.4140." localSheetId="31" hidden="1">{#N/A,#N/A,FALSE,"4140 (G)sum";#N/A,#N/A,FALSE,"4140sum";#N/A,#N/A,FALSE,"4140ton(G)";#N/A,#N/A,FALSE,"4140ton";#N/A,#N/A,FALSE,"4141(G)";#N/A,#N/A,FALSE,"4141 ";#N/A,#N/A,FALSE,"4142(G)";#N/A,#N/A,FALSE,"4142";#N/A,#N/A,FALSE,"4143(G)";#N/A,#N/A,FALSE,"4143";#N/A,#N/A,FALSE,"4144(G)";#N/A,#N/A,FALSE,"4144"}</definedName>
    <definedName name="wrn.Revision._.4140." hidden="1">{#N/A,#N/A,FALSE,"4140 (G)sum";#N/A,#N/A,FALSE,"4140sum";#N/A,#N/A,FALSE,"4140ton(G)";#N/A,#N/A,FALSE,"4140ton";#N/A,#N/A,FALSE,"4141(G)";#N/A,#N/A,FALSE,"4141 ";#N/A,#N/A,FALSE,"4142(G)";#N/A,#N/A,FALSE,"4142";#N/A,#N/A,FALSE,"4143(G)";#N/A,#N/A,FALSE,"4143";#N/A,#N/A,FALSE,"4144(G)";#N/A,#N/A,FALSE,"4144"}</definedName>
    <definedName name="wrn.Revision._.4140._1" localSheetId="35" hidden="1">{#N/A,#N/A,FALSE,"4140 (G)sum";#N/A,#N/A,FALSE,"4140sum";#N/A,#N/A,FALSE,"4140ton(G)";#N/A,#N/A,FALSE,"4140ton";#N/A,#N/A,FALSE,"4141(G)";#N/A,#N/A,FALSE,"4141 ";#N/A,#N/A,FALSE,"4142(G)";#N/A,#N/A,FALSE,"4142";#N/A,#N/A,FALSE,"4143(G)";#N/A,#N/A,FALSE,"4143";#N/A,#N/A,FALSE,"4144(G)";#N/A,#N/A,FALSE,"4144"}</definedName>
    <definedName name="wrn.Revision._.4140._1" localSheetId="37" hidden="1">{#N/A,#N/A,FALSE,"4140 (G)sum";#N/A,#N/A,FALSE,"4140sum";#N/A,#N/A,FALSE,"4140ton(G)";#N/A,#N/A,FALSE,"4140ton";#N/A,#N/A,FALSE,"4141(G)";#N/A,#N/A,FALSE,"4141 ";#N/A,#N/A,FALSE,"4142(G)";#N/A,#N/A,FALSE,"4142";#N/A,#N/A,FALSE,"4143(G)";#N/A,#N/A,FALSE,"4143";#N/A,#N/A,FALSE,"4144(G)";#N/A,#N/A,FALSE,"4144"}</definedName>
    <definedName name="wrn.Revision._.4140._1" localSheetId="36" hidden="1">{#N/A,#N/A,FALSE,"4140 (G)sum";#N/A,#N/A,FALSE,"4140sum";#N/A,#N/A,FALSE,"4140ton(G)";#N/A,#N/A,FALSE,"4140ton";#N/A,#N/A,FALSE,"4141(G)";#N/A,#N/A,FALSE,"4141 ";#N/A,#N/A,FALSE,"4142(G)";#N/A,#N/A,FALSE,"4142";#N/A,#N/A,FALSE,"4143(G)";#N/A,#N/A,FALSE,"4143";#N/A,#N/A,FALSE,"4144(G)";#N/A,#N/A,FALSE,"4144"}</definedName>
    <definedName name="wrn.Revision._.4140._1" localSheetId="33" hidden="1">{#N/A,#N/A,FALSE,"4140 (G)sum";#N/A,#N/A,FALSE,"4140sum";#N/A,#N/A,FALSE,"4140ton(G)";#N/A,#N/A,FALSE,"4140ton";#N/A,#N/A,FALSE,"4141(G)";#N/A,#N/A,FALSE,"4141 ";#N/A,#N/A,FALSE,"4142(G)";#N/A,#N/A,FALSE,"4142";#N/A,#N/A,FALSE,"4143(G)";#N/A,#N/A,FALSE,"4143";#N/A,#N/A,FALSE,"4144(G)";#N/A,#N/A,FALSE,"4144"}</definedName>
    <definedName name="wrn.Revision._.4140._1" localSheetId="34" hidden="1">{#N/A,#N/A,FALSE,"4140 (G)sum";#N/A,#N/A,FALSE,"4140sum";#N/A,#N/A,FALSE,"4140ton(G)";#N/A,#N/A,FALSE,"4140ton";#N/A,#N/A,FALSE,"4141(G)";#N/A,#N/A,FALSE,"4141 ";#N/A,#N/A,FALSE,"4142(G)";#N/A,#N/A,FALSE,"4142";#N/A,#N/A,FALSE,"4143(G)";#N/A,#N/A,FALSE,"4143";#N/A,#N/A,FALSE,"4144(G)";#N/A,#N/A,FALSE,"4144"}</definedName>
    <definedName name="wrn.Revision._.4140._1" localSheetId="31" hidden="1">{#N/A,#N/A,FALSE,"4140 (G)sum";#N/A,#N/A,FALSE,"4140sum";#N/A,#N/A,FALSE,"4140ton(G)";#N/A,#N/A,FALSE,"4140ton";#N/A,#N/A,FALSE,"4141(G)";#N/A,#N/A,FALSE,"4141 ";#N/A,#N/A,FALSE,"4142(G)";#N/A,#N/A,FALSE,"4142";#N/A,#N/A,FALSE,"4143(G)";#N/A,#N/A,FALSE,"4143";#N/A,#N/A,FALSE,"4144(G)";#N/A,#N/A,FALSE,"4144"}</definedName>
    <definedName name="wrn.Revision._.4140._1" hidden="1">{#N/A,#N/A,FALSE,"4140 (G)sum";#N/A,#N/A,FALSE,"4140sum";#N/A,#N/A,FALSE,"4140ton(G)";#N/A,#N/A,FALSE,"4140ton";#N/A,#N/A,FALSE,"4141(G)";#N/A,#N/A,FALSE,"4141 ";#N/A,#N/A,FALSE,"4142(G)";#N/A,#N/A,FALSE,"4142";#N/A,#N/A,FALSE,"4143(G)";#N/A,#N/A,FALSE,"4143";#N/A,#N/A,FALSE,"4144(G)";#N/A,#N/A,FALSE,"4144"}</definedName>
    <definedName name="wrn.REVISION._1" localSheetId="35"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_1" localSheetId="37"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_1" localSheetId="36"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_1" localSheetId="33"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_1" localSheetId="34"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_1" localSheetId="31"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_1"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 localSheetId="35"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 localSheetId="37"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 localSheetId="36"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 localSheetId="33"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 localSheetId="34"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 localSheetId="31"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_1" localSheetId="35"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_1" localSheetId="37"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_1" localSheetId="36"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_1" localSheetId="33"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_1" localSheetId="34"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_1" localSheetId="31"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_1" hidden="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ob._.Smith." localSheetId="35" hidden="1">{#N/A,#N/A,FALSE,"Cost Report";"Geology",#N/A,FALSE,"Cost Summary";"Geolgy Recon",#N/A,FALSE,"UG Geology Rep."}</definedName>
    <definedName name="wrn.Rob._.Smith." localSheetId="37" hidden="1">{#N/A,#N/A,FALSE,"Cost Report";"Geology",#N/A,FALSE,"Cost Summary";"Geolgy Recon",#N/A,FALSE,"UG Geology Rep."}</definedName>
    <definedName name="wrn.Rob._.Smith." localSheetId="36" hidden="1">{#N/A,#N/A,FALSE,"Cost Report";"Geology",#N/A,FALSE,"Cost Summary";"Geolgy Recon",#N/A,FALSE,"UG Geology Rep."}</definedName>
    <definedName name="wrn.Rob._.Smith." localSheetId="33" hidden="1">{#N/A,#N/A,FALSE,"Cost Report";"Geology",#N/A,FALSE,"Cost Summary";"Geolgy Recon",#N/A,FALSE,"UG Geology Rep."}</definedName>
    <definedName name="wrn.Rob._.Smith." localSheetId="34" hidden="1">{#N/A,#N/A,FALSE,"Cost Report";"Geology",#N/A,FALSE,"Cost Summary";"Geolgy Recon",#N/A,FALSE,"UG Geology Rep."}</definedName>
    <definedName name="wrn.Rob._.Smith." localSheetId="31" hidden="1">{#N/A,#N/A,FALSE,"Cost Report";"Geology",#N/A,FALSE,"Cost Summary";"Geolgy Recon",#N/A,FALSE,"UG Geology Rep."}</definedName>
    <definedName name="wrn.Rob._.Smith." hidden="1">{#N/A,#N/A,FALSE,"Cost Report";"Geology",#N/A,FALSE,"Cost Summary";"Geolgy Recon",#N/A,FALSE,"UG Geology Rep."}</definedName>
    <definedName name="wrn.Rolling._.forecast._.per._.department." localSheetId="35" hidden="1">{#N/A,#N/A,TRUE,"TOTAL COMPANY 1995";#N/A,#N/A,TRUE,"UTR-DC";#N/A,#N/A,TRUE,"UTR-WP";#N/A,#N/A,TRUE,"UTR-WR";#N/A,#N/A,TRUE,"UTR-LT";#N/A,#N/A,TRUE,"UTR-DI";#N/A,#N/A,TRUE,"STAV-WR";#N/A,#N/A,TRUE,"YSSV-WR";#N/A,#N/A,TRUE,"GP.EXP.NP"}</definedName>
    <definedName name="wrn.Rolling._.forecast._.per._.department." localSheetId="37" hidden="1">{#N/A,#N/A,TRUE,"TOTAL COMPANY 1995";#N/A,#N/A,TRUE,"UTR-DC";#N/A,#N/A,TRUE,"UTR-WP";#N/A,#N/A,TRUE,"UTR-WR";#N/A,#N/A,TRUE,"UTR-LT";#N/A,#N/A,TRUE,"UTR-DI";#N/A,#N/A,TRUE,"STAV-WR";#N/A,#N/A,TRUE,"YSSV-WR";#N/A,#N/A,TRUE,"GP.EXP.NP"}</definedName>
    <definedName name="wrn.Rolling._.forecast._.per._.department." localSheetId="36" hidden="1">{#N/A,#N/A,TRUE,"TOTAL COMPANY 1995";#N/A,#N/A,TRUE,"UTR-DC";#N/A,#N/A,TRUE,"UTR-WP";#N/A,#N/A,TRUE,"UTR-WR";#N/A,#N/A,TRUE,"UTR-LT";#N/A,#N/A,TRUE,"UTR-DI";#N/A,#N/A,TRUE,"STAV-WR";#N/A,#N/A,TRUE,"YSSV-WR";#N/A,#N/A,TRUE,"GP.EXP.NP"}</definedName>
    <definedName name="wrn.Rolling._.forecast._.per._.department." localSheetId="33" hidden="1">{#N/A,#N/A,TRUE,"TOTAL COMPANY 1995";#N/A,#N/A,TRUE,"UTR-DC";#N/A,#N/A,TRUE,"UTR-WP";#N/A,#N/A,TRUE,"UTR-WR";#N/A,#N/A,TRUE,"UTR-LT";#N/A,#N/A,TRUE,"UTR-DI";#N/A,#N/A,TRUE,"STAV-WR";#N/A,#N/A,TRUE,"YSSV-WR";#N/A,#N/A,TRUE,"GP.EXP.NP"}</definedName>
    <definedName name="wrn.Rolling._.forecast._.per._.department." localSheetId="34" hidden="1">{#N/A,#N/A,TRUE,"TOTAL COMPANY 1995";#N/A,#N/A,TRUE,"UTR-DC";#N/A,#N/A,TRUE,"UTR-WP";#N/A,#N/A,TRUE,"UTR-WR";#N/A,#N/A,TRUE,"UTR-LT";#N/A,#N/A,TRUE,"UTR-DI";#N/A,#N/A,TRUE,"STAV-WR";#N/A,#N/A,TRUE,"YSSV-WR";#N/A,#N/A,TRUE,"GP.EXP.NP"}</definedName>
    <definedName name="wrn.Rolling._.forecast._.per._.department." localSheetId="31" hidden="1">{#N/A,#N/A,TRUE,"TOTAL COMPANY 1995";#N/A,#N/A,TRUE,"UTR-DC";#N/A,#N/A,TRUE,"UTR-WP";#N/A,#N/A,TRUE,"UTR-WR";#N/A,#N/A,TRUE,"UTR-LT";#N/A,#N/A,TRUE,"UTR-DI";#N/A,#N/A,TRUE,"STAV-WR";#N/A,#N/A,TRUE,"YSSV-WR";#N/A,#N/A,TRUE,"GP.EXP.NP"}</definedName>
    <definedName name="wrn.Rolling._.forecast._.per._.department." hidden="1">{#N/A,#N/A,TRUE,"TOTAL COMPANY 1995";#N/A,#N/A,TRUE,"UTR-DC";#N/A,#N/A,TRUE,"UTR-WP";#N/A,#N/A,TRUE,"UTR-WR";#N/A,#N/A,TRUE,"UTR-LT";#N/A,#N/A,TRUE,"UTR-DI";#N/A,#N/A,TRUE,"STAV-WR";#N/A,#N/A,TRUE,"YSSV-WR";#N/A,#N/A,TRUE,"GP.EXP.NP"}</definedName>
    <definedName name="wrn.RPLINS." localSheetId="35" hidden="1">{#N/A,#N/A,FALSE,"str_title";#N/A,#N/A,FALSE,"SUM";#N/A,#N/A,FALSE,"Scope";#N/A,#N/A,FALSE,"PIE-Jn";#N/A,#N/A,FALSE,"PIE-Jn_Hz";#N/A,#N/A,FALSE,"Liq_Plan";#N/A,#N/A,FALSE,"S_Curve";#N/A,#N/A,FALSE,"Liq_Prof";#N/A,#N/A,FALSE,"Man_Pwr";#N/A,#N/A,FALSE,"Man_Prof"}</definedName>
    <definedName name="wrn.RPLINS." localSheetId="37" hidden="1">{#N/A,#N/A,FALSE,"str_title";#N/A,#N/A,FALSE,"SUM";#N/A,#N/A,FALSE,"Scope";#N/A,#N/A,FALSE,"PIE-Jn";#N/A,#N/A,FALSE,"PIE-Jn_Hz";#N/A,#N/A,FALSE,"Liq_Plan";#N/A,#N/A,FALSE,"S_Curve";#N/A,#N/A,FALSE,"Liq_Prof";#N/A,#N/A,FALSE,"Man_Pwr";#N/A,#N/A,FALSE,"Man_Prof"}</definedName>
    <definedName name="wrn.RPLINS." localSheetId="36" hidden="1">{#N/A,#N/A,FALSE,"str_title";#N/A,#N/A,FALSE,"SUM";#N/A,#N/A,FALSE,"Scope";#N/A,#N/A,FALSE,"PIE-Jn";#N/A,#N/A,FALSE,"PIE-Jn_Hz";#N/A,#N/A,FALSE,"Liq_Plan";#N/A,#N/A,FALSE,"S_Curve";#N/A,#N/A,FALSE,"Liq_Prof";#N/A,#N/A,FALSE,"Man_Pwr";#N/A,#N/A,FALSE,"Man_Prof"}</definedName>
    <definedName name="wrn.RPLINS." localSheetId="33" hidden="1">{#N/A,#N/A,FALSE,"str_title";#N/A,#N/A,FALSE,"SUM";#N/A,#N/A,FALSE,"Scope";#N/A,#N/A,FALSE,"PIE-Jn";#N/A,#N/A,FALSE,"PIE-Jn_Hz";#N/A,#N/A,FALSE,"Liq_Plan";#N/A,#N/A,FALSE,"S_Curve";#N/A,#N/A,FALSE,"Liq_Prof";#N/A,#N/A,FALSE,"Man_Pwr";#N/A,#N/A,FALSE,"Man_Prof"}</definedName>
    <definedName name="wrn.RPLINS." localSheetId="34" hidden="1">{#N/A,#N/A,FALSE,"str_title";#N/A,#N/A,FALSE,"SUM";#N/A,#N/A,FALSE,"Scope";#N/A,#N/A,FALSE,"PIE-Jn";#N/A,#N/A,FALSE,"PIE-Jn_Hz";#N/A,#N/A,FALSE,"Liq_Plan";#N/A,#N/A,FALSE,"S_Curve";#N/A,#N/A,FALSE,"Liq_Prof";#N/A,#N/A,FALSE,"Man_Pwr";#N/A,#N/A,FALSE,"Man_Prof"}</definedName>
    <definedName name="wrn.RPLINS." localSheetId="3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RS._.Reports." localSheetId="35" hidden="1">{"RSprofit",#N/A,FALSE,"Reports (RS)";"RScash",#N/A,FALSE,"Reports (RS)";"RSbsheet",#N/A,FALSE,"Reports (RS)"}</definedName>
    <definedName name="wrn.RS._.Reports." localSheetId="37" hidden="1">{"RSprofit",#N/A,FALSE,"Reports (RS)";"RScash",#N/A,FALSE,"Reports (RS)";"RSbsheet",#N/A,FALSE,"Reports (RS)"}</definedName>
    <definedName name="wrn.RS._.Reports." localSheetId="36" hidden="1">{"RSprofit",#N/A,FALSE,"Reports (RS)";"RScash",#N/A,FALSE,"Reports (RS)";"RSbsheet",#N/A,FALSE,"Reports (RS)"}</definedName>
    <definedName name="wrn.RS._.Reports." localSheetId="33" hidden="1">{"RSprofit",#N/A,FALSE,"Reports (RS)";"RScash",#N/A,FALSE,"Reports (RS)";"RSbsheet",#N/A,FALSE,"Reports (RS)"}</definedName>
    <definedName name="wrn.RS._.Reports." localSheetId="34" hidden="1">{"RSprofit",#N/A,FALSE,"Reports (RS)";"RScash",#N/A,FALSE,"Reports (RS)";"RSbsheet",#N/A,FALSE,"Reports (RS)"}</definedName>
    <definedName name="wrn.RS._.Reports." localSheetId="31" hidden="1">{"RSprofit",#N/A,FALSE,"Reports (RS)";"RScash",#N/A,FALSE,"Reports (RS)";"RSbsheet",#N/A,FALSE,"Reports (RS)"}</definedName>
    <definedName name="wrn.RS._.Reports." hidden="1">{"RSprofit",#N/A,FALSE,"Reports (RS)";"RScash",#N/A,FALSE,"Reports (RS)";"RSbsheet",#N/A,FALSE,"Reports (RS)"}</definedName>
    <definedName name="wrn.rtpl." localSheetId="35" hidden="1">{#N/A,#N/A,FALSE,"REK-S-TPL";#N/A,#N/A,FALSE,"REK-TPML";#N/A,#N/A,FALSE,"RAB-TEMPEL"}</definedName>
    <definedName name="wrn.rtpl." localSheetId="37" hidden="1">{#N/A,#N/A,FALSE,"REK-S-TPL";#N/A,#N/A,FALSE,"REK-TPML";#N/A,#N/A,FALSE,"RAB-TEMPEL"}</definedName>
    <definedName name="wrn.rtpl." localSheetId="36" hidden="1">{#N/A,#N/A,FALSE,"REK-S-TPL";#N/A,#N/A,FALSE,"REK-TPML";#N/A,#N/A,FALSE,"RAB-TEMPEL"}</definedName>
    <definedName name="wrn.rtpl." localSheetId="33" hidden="1">{#N/A,#N/A,FALSE,"REK-S-TPL";#N/A,#N/A,FALSE,"REK-TPML";#N/A,#N/A,FALSE,"RAB-TEMPEL"}</definedName>
    <definedName name="wrn.rtpl." localSheetId="34" hidden="1">{#N/A,#N/A,FALSE,"REK-S-TPL";#N/A,#N/A,FALSE,"REK-TPML";#N/A,#N/A,FALSE,"RAB-TEMPEL"}</definedName>
    <definedName name="wrn.rtpl." localSheetId="31" hidden="1">{#N/A,#N/A,FALSE,"REK-S-TPL";#N/A,#N/A,FALSE,"REK-TPML";#N/A,#N/A,FALSE,"RAB-TEMPEL"}</definedName>
    <definedName name="wrn.rtpl." hidden="1">{#N/A,#N/A,FALSE,"REK-S-TPL";#N/A,#N/A,FALSE,"REK-TPML";#N/A,#N/A,FALSE,"RAB-TEMPEL"}</definedName>
    <definedName name="wrn.RTZ." localSheetId="35" hidden="1">{#N/A,#N/A,FALSE,"RLI 1996-97";#N/A,#N/A,FALSE,"CYRLI";#N/A,#N/A,FALSE,"Owners Tax Return"}</definedName>
    <definedName name="wrn.RTZ." localSheetId="37" hidden="1">{#N/A,#N/A,FALSE,"RLI 1996-97";#N/A,#N/A,FALSE,"CYRLI";#N/A,#N/A,FALSE,"Owners Tax Return"}</definedName>
    <definedName name="wrn.RTZ." localSheetId="36" hidden="1">{#N/A,#N/A,FALSE,"RLI 1996-97";#N/A,#N/A,FALSE,"CYRLI";#N/A,#N/A,FALSE,"Owners Tax Return"}</definedName>
    <definedName name="wrn.RTZ." localSheetId="33" hidden="1">{#N/A,#N/A,FALSE,"RLI 1996-97";#N/A,#N/A,FALSE,"CYRLI";#N/A,#N/A,FALSE,"Owners Tax Return"}</definedName>
    <definedName name="wrn.RTZ." localSheetId="34" hidden="1">{#N/A,#N/A,FALSE,"RLI 1996-97";#N/A,#N/A,FALSE,"CYRLI";#N/A,#N/A,FALSE,"Owners Tax Return"}</definedName>
    <definedName name="wrn.RTZ." localSheetId="31" hidden="1">{#N/A,#N/A,FALSE,"RLI 1996-97";#N/A,#N/A,FALSE,"CYRLI";#N/A,#N/A,FALSE,"Owners Tax Return"}</definedName>
    <definedName name="wrn.RTZ." hidden="1">{#N/A,#N/A,FALSE,"RLI 1996-97";#N/A,#N/A,FALSE,"CYRLI";#N/A,#N/A,FALSE,"Owners Tax Return"}</definedName>
    <definedName name="wrn.run10." localSheetId="35" hidden="1">{"all1",#N/A,FALSE,"Header";"all1",#N/A,FALSE,"110";"all1",#N/A,FALSE,"210";"all1",#N/A,FALSE,"310";"all1",#N/A,FALSE,"410";"all1",#N/A,FALSE,"510"}</definedName>
    <definedName name="wrn.run10." localSheetId="37" hidden="1">{"all1",#N/A,FALSE,"Header";"all1",#N/A,FALSE,"110";"all1",#N/A,FALSE,"210";"all1",#N/A,FALSE,"310";"all1",#N/A,FALSE,"410";"all1",#N/A,FALSE,"510"}</definedName>
    <definedName name="wrn.run10." localSheetId="36" hidden="1">{"all1",#N/A,FALSE,"Header";"all1",#N/A,FALSE,"110";"all1",#N/A,FALSE,"210";"all1",#N/A,FALSE,"310";"all1",#N/A,FALSE,"410";"all1",#N/A,FALSE,"510"}</definedName>
    <definedName name="wrn.run10." localSheetId="33" hidden="1">{"all1",#N/A,FALSE,"Header";"all1",#N/A,FALSE,"110";"all1",#N/A,FALSE,"210";"all1",#N/A,FALSE,"310";"all1",#N/A,FALSE,"410";"all1",#N/A,FALSE,"510"}</definedName>
    <definedName name="wrn.run10." localSheetId="34" hidden="1">{"all1",#N/A,FALSE,"Header";"all1",#N/A,FALSE,"110";"all1",#N/A,FALSE,"210";"all1",#N/A,FALSE,"310";"all1",#N/A,FALSE,"410";"all1",#N/A,FALSE,"510"}</definedName>
    <definedName name="wrn.run10." localSheetId="31" hidden="1">{"all1",#N/A,FALSE,"Header";"all1",#N/A,FALSE,"110";"all1",#N/A,FALSE,"210";"all1",#N/A,FALSE,"310";"all1",#N/A,FALSE,"410";"all1",#N/A,FALSE,"510"}</definedName>
    <definedName name="wrn.run10." hidden="1">{"all1",#N/A,FALSE,"Header";"all1",#N/A,FALSE,"110";"all1",#N/A,FALSE,"210";"all1",#N/A,FALSE,"310";"all1",#N/A,FALSE,"410";"all1",#N/A,FALSE,"510"}</definedName>
    <definedName name="wrn.run1415." localSheetId="35" hidden="1">{"all1",#N/A,FALSE,"Header";"all1",#N/A,FALSE,"113";"all1",#N/A,FALSE,"213";"all1",#N/A,FALSE,"313";"all1",#N/A,FALSE,"413";"all1",#N/A,FALSE,"513";"all1",#N/A,FALSE,"215"}</definedName>
    <definedName name="wrn.run1415." localSheetId="37" hidden="1">{"all1",#N/A,FALSE,"Header";"all1",#N/A,FALSE,"113";"all1",#N/A,FALSE,"213";"all1",#N/A,FALSE,"313";"all1",#N/A,FALSE,"413";"all1",#N/A,FALSE,"513";"all1",#N/A,FALSE,"215"}</definedName>
    <definedName name="wrn.run1415." localSheetId="36" hidden="1">{"all1",#N/A,FALSE,"Header";"all1",#N/A,FALSE,"113";"all1",#N/A,FALSE,"213";"all1",#N/A,FALSE,"313";"all1",#N/A,FALSE,"413";"all1",#N/A,FALSE,"513";"all1",#N/A,FALSE,"215"}</definedName>
    <definedName name="wrn.run1415." localSheetId="33" hidden="1">{"all1",#N/A,FALSE,"Header";"all1",#N/A,FALSE,"113";"all1",#N/A,FALSE,"213";"all1",#N/A,FALSE,"313";"all1",#N/A,FALSE,"413";"all1",#N/A,FALSE,"513";"all1",#N/A,FALSE,"215"}</definedName>
    <definedName name="wrn.run1415." localSheetId="34" hidden="1">{"all1",#N/A,FALSE,"Header";"all1",#N/A,FALSE,"113";"all1",#N/A,FALSE,"213";"all1",#N/A,FALSE,"313";"all1",#N/A,FALSE,"413";"all1",#N/A,FALSE,"513";"all1",#N/A,FALSE,"215"}</definedName>
    <definedName name="wrn.run1415." localSheetId="31" hidden="1">{"all1",#N/A,FALSE,"Header";"all1",#N/A,FALSE,"113";"all1",#N/A,FALSE,"213";"all1",#N/A,FALSE,"313";"all1",#N/A,FALSE,"413";"all1",#N/A,FALSE,"513";"all1",#N/A,FALSE,"215"}</definedName>
    <definedName name="wrn.run1415." hidden="1">{"all1",#N/A,FALSE,"Header";"all1",#N/A,FALSE,"113";"all1",#N/A,FALSE,"213";"all1",#N/A,FALSE,"313";"all1",#N/A,FALSE,"413";"all1",#N/A,FALSE,"513";"all1",#N/A,FALSE,"215"}</definedName>
    <definedName name="wrn.run17." localSheetId="35" hidden="1">{"all1",#N/A,FALSE,"Header";"all1",#N/A,FALSE,"117";"all1",#N/A,FALSE,"217";"all1",#N/A,FALSE,"317";"all1",#N/A,FALSE,"417";"all1",#N/A,FALSE,"517";"all1",#N/A,FALSE,"114";"all1",#N/A,FALSE,"214";"all1",#N/A,FALSE,"314";"all1",#N/A,FALSE,"414";"all1",#N/A,FALSE,"514";"all1",#N/A,FALSE,"Summary"}</definedName>
    <definedName name="wrn.run17." localSheetId="37" hidden="1">{"all1",#N/A,FALSE,"Header";"all1",#N/A,FALSE,"117";"all1",#N/A,FALSE,"217";"all1",#N/A,FALSE,"317";"all1",#N/A,FALSE,"417";"all1",#N/A,FALSE,"517";"all1",#N/A,FALSE,"114";"all1",#N/A,FALSE,"214";"all1",#N/A,FALSE,"314";"all1",#N/A,FALSE,"414";"all1",#N/A,FALSE,"514";"all1",#N/A,FALSE,"Summary"}</definedName>
    <definedName name="wrn.run17." localSheetId="36" hidden="1">{"all1",#N/A,FALSE,"Header";"all1",#N/A,FALSE,"117";"all1",#N/A,FALSE,"217";"all1",#N/A,FALSE,"317";"all1",#N/A,FALSE,"417";"all1",#N/A,FALSE,"517";"all1",#N/A,FALSE,"114";"all1",#N/A,FALSE,"214";"all1",#N/A,FALSE,"314";"all1",#N/A,FALSE,"414";"all1",#N/A,FALSE,"514";"all1",#N/A,FALSE,"Summary"}</definedName>
    <definedName name="wrn.run17." localSheetId="33" hidden="1">{"all1",#N/A,FALSE,"Header";"all1",#N/A,FALSE,"117";"all1",#N/A,FALSE,"217";"all1",#N/A,FALSE,"317";"all1",#N/A,FALSE,"417";"all1",#N/A,FALSE,"517";"all1",#N/A,FALSE,"114";"all1",#N/A,FALSE,"214";"all1",#N/A,FALSE,"314";"all1",#N/A,FALSE,"414";"all1",#N/A,FALSE,"514";"all1",#N/A,FALSE,"Summary"}</definedName>
    <definedName name="wrn.run17." localSheetId="34" hidden="1">{"all1",#N/A,FALSE,"Header";"all1",#N/A,FALSE,"117";"all1",#N/A,FALSE,"217";"all1",#N/A,FALSE,"317";"all1",#N/A,FALSE,"417";"all1",#N/A,FALSE,"517";"all1",#N/A,FALSE,"114";"all1",#N/A,FALSE,"214";"all1",#N/A,FALSE,"314";"all1",#N/A,FALSE,"414";"all1",#N/A,FALSE,"514";"all1",#N/A,FALSE,"Summary"}</definedName>
    <definedName name="wrn.run17." localSheetId="31" hidden="1">{"all1",#N/A,FALSE,"Header";"all1",#N/A,FALSE,"117";"all1",#N/A,FALSE,"217";"all1",#N/A,FALSE,"317";"all1",#N/A,FALSE,"417";"all1",#N/A,FALSE,"517";"all1",#N/A,FALSE,"114";"all1",#N/A,FALSE,"214";"all1",#N/A,FALSE,"314";"all1",#N/A,FALSE,"414";"all1",#N/A,FALSE,"514";"all1",#N/A,FALSE,"Summary"}</definedName>
    <definedName name="wrn.run17." hidden="1">{"all1",#N/A,FALSE,"Header";"all1",#N/A,FALSE,"117";"all1",#N/A,FALSE,"217";"all1",#N/A,FALSE,"317";"all1",#N/A,FALSE,"417";"all1",#N/A,FALSE,"517";"all1",#N/A,FALSE,"114";"all1",#N/A,FALSE,"214";"all1",#N/A,FALSE,"314";"all1",#N/A,FALSE,"414";"all1",#N/A,FALSE,"514";"all1",#N/A,FALSE,"Summary"}</definedName>
    <definedName name="wrn.run19." localSheetId="35" hidden="1">{"all1",#N/A,FALSE,"Header";"all1",#N/A,FALSE,"Summary 19 20 loa";"all1",#N/A,FALSE,"218";#N/A,#N/A,FALSE,"119";"all1",#N/A,FALSE,"119";"all1",#N/A,FALSE,"219";"all1",#N/A,FALSE,"319";"all1",#N/A,FALSE,"419";"all1",#N/A,FALSE,"519"}</definedName>
    <definedName name="wrn.run19." localSheetId="37" hidden="1">{"all1",#N/A,FALSE,"Header";"all1",#N/A,FALSE,"Summary 19 20 loa";"all1",#N/A,FALSE,"218";#N/A,#N/A,FALSE,"119";"all1",#N/A,FALSE,"119";"all1",#N/A,FALSE,"219";"all1",#N/A,FALSE,"319";"all1",#N/A,FALSE,"419";"all1",#N/A,FALSE,"519"}</definedName>
    <definedName name="wrn.run19." localSheetId="36" hidden="1">{"all1",#N/A,FALSE,"Header";"all1",#N/A,FALSE,"Summary 19 20 loa";"all1",#N/A,FALSE,"218";#N/A,#N/A,FALSE,"119";"all1",#N/A,FALSE,"119";"all1",#N/A,FALSE,"219";"all1",#N/A,FALSE,"319";"all1",#N/A,FALSE,"419";"all1",#N/A,FALSE,"519"}</definedName>
    <definedName name="wrn.run19." localSheetId="33" hidden="1">{"all1",#N/A,FALSE,"Header";"all1",#N/A,FALSE,"Summary 19 20 loa";"all1",#N/A,FALSE,"218";#N/A,#N/A,FALSE,"119";"all1",#N/A,FALSE,"119";"all1",#N/A,FALSE,"219";"all1",#N/A,FALSE,"319";"all1",#N/A,FALSE,"419";"all1",#N/A,FALSE,"519"}</definedName>
    <definedName name="wrn.run19." localSheetId="34" hidden="1">{"all1",#N/A,FALSE,"Header";"all1",#N/A,FALSE,"Summary 19 20 loa";"all1",#N/A,FALSE,"218";#N/A,#N/A,FALSE,"119";"all1",#N/A,FALSE,"119";"all1",#N/A,FALSE,"219";"all1",#N/A,FALSE,"319";"all1",#N/A,FALSE,"419";"all1",#N/A,FALSE,"519"}</definedName>
    <definedName name="wrn.run19." localSheetId="31" hidden="1">{"all1",#N/A,FALSE,"Header";"all1",#N/A,FALSE,"Summary 19 20 loa";"all1",#N/A,FALSE,"218";#N/A,#N/A,FALSE,"119";"all1",#N/A,FALSE,"119";"all1",#N/A,FALSE,"219";"all1",#N/A,FALSE,"319";"all1",#N/A,FALSE,"419";"all1",#N/A,FALSE,"519"}</definedName>
    <definedName name="wrn.run19." hidden="1">{"all1",#N/A,FALSE,"Header";"all1",#N/A,FALSE,"Summary 19 20 loa";"all1",#N/A,FALSE,"218";#N/A,#N/A,FALSE,"119";"all1",#N/A,FALSE,"119";"all1",#N/A,FALSE,"219";"all1",#N/A,FALSE,"319";"all1",#N/A,FALSE,"419";"all1",#N/A,FALSE,"519"}</definedName>
    <definedName name="wrn.run25." localSheetId="35" hidden="1">{"all1",#N/A,FALSE,"Header";"all1",#N/A,FALSE,"125";"all1",#N/A,FALSE,"225";"all1",#N/A,FALSE,"325";"all1",#N/A,FALSE,"425";"all1",#N/A,FALSE,"525"}</definedName>
    <definedName name="wrn.run25." localSheetId="37" hidden="1">{"all1",#N/A,FALSE,"Header";"all1",#N/A,FALSE,"125";"all1",#N/A,FALSE,"225";"all1",#N/A,FALSE,"325";"all1",#N/A,FALSE,"425";"all1",#N/A,FALSE,"525"}</definedName>
    <definedName name="wrn.run25." localSheetId="36" hidden="1">{"all1",#N/A,FALSE,"Header";"all1",#N/A,FALSE,"125";"all1",#N/A,FALSE,"225";"all1",#N/A,FALSE,"325";"all1",#N/A,FALSE,"425";"all1",#N/A,FALSE,"525"}</definedName>
    <definedName name="wrn.run25." localSheetId="33" hidden="1">{"all1",#N/A,FALSE,"Header";"all1",#N/A,FALSE,"125";"all1",#N/A,FALSE,"225";"all1",#N/A,FALSE,"325";"all1",#N/A,FALSE,"425";"all1",#N/A,FALSE,"525"}</definedName>
    <definedName name="wrn.run25." localSheetId="34" hidden="1">{"all1",#N/A,FALSE,"Header";"all1",#N/A,FALSE,"125";"all1",#N/A,FALSE,"225";"all1",#N/A,FALSE,"325";"all1",#N/A,FALSE,"425";"all1",#N/A,FALSE,"525"}</definedName>
    <definedName name="wrn.run25." localSheetId="31" hidden="1">{"all1",#N/A,FALSE,"Header";"all1",#N/A,FALSE,"125";"all1",#N/A,FALSE,"225";"all1",#N/A,FALSE,"325";"all1",#N/A,FALSE,"425";"all1",#N/A,FALSE,"525"}</definedName>
    <definedName name="wrn.run25." hidden="1">{"all1",#N/A,FALSE,"Header";"all1",#N/A,FALSE,"125";"all1",#N/A,FALSE,"225";"all1",#N/A,FALSE,"325";"all1",#N/A,FALSE,"425";"all1",#N/A,FALSE,"525"}</definedName>
    <definedName name="wrn.ry." localSheetId="35" hidden="1">{#N/A,#N/A,FALSE,"REK";#N/A,#N/A,FALSE,"rab"}</definedName>
    <definedName name="wrn.ry." localSheetId="37" hidden="1">{#N/A,#N/A,FALSE,"REK";#N/A,#N/A,FALSE,"rab"}</definedName>
    <definedName name="wrn.ry." localSheetId="36" hidden="1">{#N/A,#N/A,FALSE,"REK";#N/A,#N/A,FALSE,"rab"}</definedName>
    <definedName name="wrn.ry." localSheetId="33" hidden="1">{#N/A,#N/A,FALSE,"REK";#N/A,#N/A,FALSE,"rab"}</definedName>
    <definedName name="wrn.ry." localSheetId="34" hidden="1">{#N/A,#N/A,FALSE,"REK";#N/A,#N/A,FALSE,"rab"}</definedName>
    <definedName name="wrn.ry." localSheetId="31" hidden="1">{#N/A,#N/A,FALSE,"REK";#N/A,#N/A,FALSE,"rab"}</definedName>
    <definedName name="wrn.ry." hidden="1">{#N/A,#N/A,FALSE,"REK";#N/A,#N/A,FALSE,"rab"}</definedName>
    <definedName name="wrn.safety."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mple._.Package." localSheetId="35" hidden="1">{#N/A,#N/A,FALSE,"Qtr Graphs";#N/A,#N/A,FALSE,"Production Plan Information";#N/A,#N/A,FALSE,"LR UG"}</definedName>
    <definedName name="wrn.Sample._.Package." localSheetId="37" hidden="1">{#N/A,#N/A,FALSE,"Qtr Graphs";#N/A,#N/A,FALSE,"Production Plan Information";#N/A,#N/A,FALSE,"LR UG"}</definedName>
    <definedName name="wrn.Sample._.Package." localSheetId="36" hidden="1">{#N/A,#N/A,FALSE,"Qtr Graphs";#N/A,#N/A,FALSE,"Production Plan Information";#N/A,#N/A,FALSE,"LR UG"}</definedName>
    <definedName name="wrn.Sample._.Package." localSheetId="33" hidden="1">{#N/A,#N/A,FALSE,"Qtr Graphs";#N/A,#N/A,FALSE,"Production Plan Information";#N/A,#N/A,FALSE,"LR UG"}</definedName>
    <definedName name="wrn.Sample._.Package." localSheetId="34" hidden="1">{#N/A,#N/A,FALSE,"Qtr Graphs";#N/A,#N/A,FALSE,"Production Plan Information";#N/A,#N/A,FALSE,"LR UG"}</definedName>
    <definedName name="wrn.Sample._.Package." localSheetId="31" hidden="1">{#N/A,#N/A,FALSE,"Qtr Graphs";#N/A,#N/A,FALSE,"Production Plan Information";#N/A,#N/A,FALSE,"LR UG"}</definedName>
    <definedName name="wrn.Sample._.Package." hidden="1">{#N/A,#N/A,FALSE,"Qtr Graphs";#N/A,#N/A,FALSE,"Production Plan Information";#N/A,#N/A,FALSE,"LR UG"}</definedName>
    <definedName name="wrn.SCA._.Acq.." localSheetId="30" hidden="1">{#N/A,#N/A,FALSE,"main";#N/A,#N/A,FALSE,"Pooling";#N/A,#N/A,FALSE,"Purchase"}</definedName>
    <definedName name="wrn.SCA._.Acq.." localSheetId="29" hidden="1">{#N/A,#N/A,FALSE,"main";#N/A,#N/A,FALSE,"Pooling";#N/A,#N/A,FALSE,"Purchase"}</definedName>
    <definedName name="wrn.SCA._.Acq.." hidden="1">{#N/A,#N/A,FALSE,"main";#N/A,#N/A,FALSE,"Pooling";#N/A,#N/A,FALSE,"Purchase"}</definedName>
    <definedName name="wrn.SCA._.AcqDisv." localSheetId="30" hidden="1">{#N/A,#N/A,FALSE,"main";#N/A,#N/A,FALSE,"Purchase"}</definedName>
    <definedName name="wrn.SCA._.AcqDisv." localSheetId="29" hidden="1">{#N/A,#N/A,FALSE,"main";#N/A,#N/A,FALSE,"Purchase"}</definedName>
    <definedName name="wrn.SCA._.AcqDisv." hidden="1">{#N/A,#N/A,FALSE,"main";#N/A,#N/A,FALSE,"Purchase"}</definedName>
    <definedName name="wrn.SE._.12._.FOT." localSheetId="35" hidden="1">{#N/A,#N/A,TRUE,"Cover";#N/A,#N/A,TRUE,"Sched 2";#N/A,#N/A,TRUE,"Sched 3";#N/A,#N/A,TRUE,"Sched 4";#N/A,#N/A,TRUE,"Sched 9"}</definedName>
    <definedName name="wrn.SE._.12._.FOT." localSheetId="37" hidden="1">{#N/A,#N/A,TRUE,"Cover";#N/A,#N/A,TRUE,"Sched 2";#N/A,#N/A,TRUE,"Sched 3";#N/A,#N/A,TRUE,"Sched 4";#N/A,#N/A,TRUE,"Sched 9"}</definedName>
    <definedName name="wrn.SE._.12._.FOT." localSheetId="36" hidden="1">{#N/A,#N/A,TRUE,"Cover";#N/A,#N/A,TRUE,"Sched 2";#N/A,#N/A,TRUE,"Sched 3";#N/A,#N/A,TRUE,"Sched 4";#N/A,#N/A,TRUE,"Sched 9"}</definedName>
    <definedName name="wrn.SE._.12._.FOT." localSheetId="33" hidden="1">{#N/A,#N/A,TRUE,"Cover";#N/A,#N/A,TRUE,"Sched 2";#N/A,#N/A,TRUE,"Sched 3";#N/A,#N/A,TRUE,"Sched 4";#N/A,#N/A,TRUE,"Sched 9"}</definedName>
    <definedName name="wrn.SE._.12._.FOT." localSheetId="34" hidden="1">{#N/A,#N/A,TRUE,"Cover";#N/A,#N/A,TRUE,"Sched 2";#N/A,#N/A,TRUE,"Sched 3";#N/A,#N/A,TRUE,"Sched 4";#N/A,#N/A,TRUE,"Sched 9"}</definedName>
    <definedName name="wrn.SE._.12._.FOT." localSheetId="31" hidden="1">{#N/A,#N/A,TRUE,"Cover";#N/A,#N/A,TRUE,"Sched 2";#N/A,#N/A,TRUE,"Sched 3";#N/A,#N/A,TRUE,"Sched 4";#N/A,#N/A,TRUE,"Sched 9"}</definedName>
    <definedName name="wrn.SE._.12._.FOT." hidden="1">{#N/A,#N/A,TRUE,"Cover";#N/A,#N/A,TRUE,"Sched 2";#N/A,#N/A,TRUE,"Sched 3";#N/A,#N/A,TRUE,"Sched 4";#N/A,#N/A,TRUE,"Sched 9"}</definedName>
    <definedName name="wrn.SE._.12._.FOT._1" localSheetId="35" hidden="1">{#N/A,#N/A,TRUE,"Cover";#N/A,#N/A,TRUE,"Sched 2";#N/A,#N/A,TRUE,"Sched 3";#N/A,#N/A,TRUE,"Sched 4";#N/A,#N/A,TRUE,"Sched 9"}</definedName>
    <definedName name="wrn.SE._.12._.FOT._1" localSheetId="37" hidden="1">{#N/A,#N/A,TRUE,"Cover";#N/A,#N/A,TRUE,"Sched 2";#N/A,#N/A,TRUE,"Sched 3";#N/A,#N/A,TRUE,"Sched 4";#N/A,#N/A,TRUE,"Sched 9"}</definedName>
    <definedName name="wrn.SE._.12._.FOT._1" localSheetId="36" hidden="1">{#N/A,#N/A,TRUE,"Cover";#N/A,#N/A,TRUE,"Sched 2";#N/A,#N/A,TRUE,"Sched 3";#N/A,#N/A,TRUE,"Sched 4";#N/A,#N/A,TRUE,"Sched 9"}</definedName>
    <definedName name="wrn.SE._.12._.FOT._1" localSheetId="33" hidden="1">{#N/A,#N/A,TRUE,"Cover";#N/A,#N/A,TRUE,"Sched 2";#N/A,#N/A,TRUE,"Sched 3";#N/A,#N/A,TRUE,"Sched 4";#N/A,#N/A,TRUE,"Sched 9"}</definedName>
    <definedName name="wrn.SE._.12._.FOT._1" localSheetId="34" hidden="1">{#N/A,#N/A,TRUE,"Cover";#N/A,#N/A,TRUE,"Sched 2";#N/A,#N/A,TRUE,"Sched 3";#N/A,#N/A,TRUE,"Sched 4";#N/A,#N/A,TRUE,"Sched 9"}</definedName>
    <definedName name="wrn.SE._.12._.FOT._1" localSheetId="31" hidden="1">{#N/A,#N/A,TRUE,"Cover";#N/A,#N/A,TRUE,"Sched 2";#N/A,#N/A,TRUE,"Sched 3";#N/A,#N/A,TRUE,"Sched 4";#N/A,#N/A,TRUE,"Sched 9"}</definedName>
    <definedName name="wrn.SE._.12._.FOT._1" hidden="1">{#N/A,#N/A,TRUE,"Cover";#N/A,#N/A,TRUE,"Sched 2";#N/A,#N/A,TRUE,"Sched 3";#N/A,#N/A,TRUE,"Sched 4";#N/A,#N/A,TRUE,"Sched 9"}</definedName>
    <definedName name="wrn.SE._.12._.FOT._2" localSheetId="35" hidden="1">{#N/A,#N/A,TRUE,"Cover";#N/A,#N/A,TRUE,"Sched 2";#N/A,#N/A,TRUE,"Sched 3";#N/A,#N/A,TRUE,"Sched 4";#N/A,#N/A,TRUE,"Sched 9"}</definedName>
    <definedName name="wrn.SE._.12._.FOT._2" localSheetId="37" hidden="1">{#N/A,#N/A,TRUE,"Cover";#N/A,#N/A,TRUE,"Sched 2";#N/A,#N/A,TRUE,"Sched 3";#N/A,#N/A,TRUE,"Sched 4";#N/A,#N/A,TRUE,"Sched 9"}</definedName>
    <definedName name="wrn.SE._.12._.FOT._2" localSheetId="36" hidden="1">{#N/A,#N/A,TRUE,"Cover";#N/A,#N/A,TRUE,"Sched 2";#N/A,#N/A,TRUE,"Sched 3";#N/A,#N/A,TRUE,"Sched 4";#N/A,#N/A,TRUE,"Sched 9"}</definedName>
    <definedName name="wrn.SE._.12._.FOT._2" localSheetId="33" hidden="1">{#N/A,#N/A,TRUE,"Cover";#N/A,#N/A,TRUE,"Sched 2";#N/A,#N/A,TRUE,"Sched 3";#N/A,#N/A,TRUE,"Sched 4";#N/A,#N/A,TRUE,"Sched 9"}</definedName>
    <definedName name="wrn.SE._.12._.FOT._2" localSheetId="34" hidden="1">{#N/A,#N/A,TRUE,"Cover";#N/A,#N/A,TRUE,"Sched 2";#N/A,#N/A,TRUE,"Sched 3";#N/A,#N/A,TRUE,"Sched 4";#N/A,#N/A,TRUE,"Sched 9"}</definedName>
    <definedName name="wrn.SE._.12._.FOT._2" localSheetId="31" hidden="1">{#N/A,#N/A,TRUE,"Cover";#N/A,#N/A,TRUE,"Sched 2";#N/A,#N/A,TRUE,"Sched 3";#N/A,#N/A,TRUE,"Sched 4";#N/A,#N/A,TRUE,"Sched 9"}</definedName>
    <definedName name="wrn.SE._.12._.FOT._2" hidden="1">{#N/A,#N/A,TRUE,"Cover";#N/A,#N/A,TRUE,"Sched 2";#N/A,#N/A,TRUE,"Sched 3";#N/A,#N/A,TRUE,"Sched 4";#N/A,#N/A,TRUE,"Sched 9"}</definedName>
    <definedName name="wrn.SE._.12._.FOT._3" localSheetId="35" hidden="1">{#N/A,#N/A,TRUE,"Cover";#N/A,#N/A,TRUE,"Sched 2";#N/A,#N/A,TRUE,"Sched 3";#N/A,#N/A,TRUE,"Sched 4";#N/A,#N/A,TRUE,"Sched 9"}</definedName>
    <definedName name="wrn.SE._.12._.FOT._3" localSheetId="37" hidden="1">{#N/A,#N/A,TRUE,"Cover";#N/A,#N/A,TRUE,"Sched 2";#N/A,#N/A,TRUE,"Sched 3";#N/A,#N/A,TRUE,"Sched 4";#N/A,#N/A,TRUE,"Sched 9"}</definedName>
    <definedName name="wrn.SE._.12._.FOT._3" localSheetId="36" hidden="1">{#N/A,#N/A,TRUE,"Cover";#N/A,#N/A,TRUE,"Sched 2";#N/A,#N/A,TRUE,"Sched 3";#N/A,#N/A,TRUE,"Sched 4";#N/A,#N/A,TRUE,"Sched 9"}</definedName>
    <definedName name="wrn.SE._.12._.FOT._3" localSheetId="33" hidden="1">{#N/A,#N/A,TRUE,"Cover";#N/A,#N/A,TRUE,"Sched 2";#N/A,#N/A,TRUE,"Sched 3";#N/A,#N/A,TRUE,"Sched 4";#N/A,#N/A,TRUE,"Sched 9"}</definedName>
    <definedName name="wrn.SE._.12._.FOT._3" localSheetId="34" hidden="1">{#N/A,#N/A,TRUE,"Cover";#N/A,#N/A,TRUE,"Sched 2";#N/A,#N/A,TRUE,"Sched 3";#N/A,#N/A,TRUE,"Sched 4";#N/A,#N/A,TRUE,"Sched 9"}</definedName>
    <definedName name="wrn.SE._.12._.FOT._3" localSheetId="31" hidden="1">{#N/A,#N/A,TRUE,"Cover";#N/A,#N/A,TRUE,"Sched 2";#N/A,#N/A,TRUE,"Sched 3";#N/A,#N/A,TRUE,"Sched 4";#N/A,#N/A,TRUE,"Sched 9"}</definedName>
    <definedName name="wrn.SE._.12._.FOT._3" hidden="1">{#N/A,#N/A,TRUE,"Cover";#N/A,#N/A,TRUE,"Sched 2";#N/A,#N/A,TRUE,"Sched 3";#N/A,#N/A,TRUE,"Sched 4";#N/A,#N/A,TRUE,"Sched 9"}</definedName>
    <definedName name="wrn.SE._.12._.FOT._4" localSheetId="35" hidden="1">{#N/A,#N/A,TRUE,"Cover";#N/A,#N/A,TRUE,"Sched 2";#N/A,#N/A,TRUE,"Sched 3";#N/A,#N/A,TRUE,"Sched 4";#N/A,#N/A,TRUE,"Sched 9"}</definedName>
    <definedName name="wrn.SE._.12._.FOT._4" localSheetId="37" hidden="1">{#N/A,#N/A,TRUE,"Cover";#N/A,#N/A,TRUE,"Sched 2";#N/A,#N/A,TRUE,"Sched 3";#N/A,#N/A,TRUE,"Sched 4";#N/A,#N/A,TRUE,"Sched 9"}</definedName>
    <definedName name="wrn.SE._.12._.FOT._4" localSheetId="36" hidden="1">{#N/A,#N/A,TRUE,"Cover";#N/A,#N/A,TRUE,"Sched 2";#N/A,#N/A,TRUE,"Sched 3";#N/A,#N/A,TRUE,"Sched 4";#N/A,#N/A,TRUE,"Sched 9"}</definedName>
    <definedName name="wrn.SE._.12._.FOT._4" localSheetId="33" hidden="1">{#N/A,#N/A,TRUE,"Cover";#N/A,#N/A,TRUE,"Sched 2";#N/A,#N/A,TRUE,"Sched 3";#N/A,#N/A,TRUE,"Sched 4";#N/A,#N/A,TRUE,"Sched 9"}</definedName>
    <definedName name="wrn.SE._.12._.FOT._4" localSheetId="34" hidden="1">{#N/A,#N/A,TRUE,"Cover";#N/A,#N/A,TRUE,"Sched 2";#N/A,#N/A,TRUE,"Sched 3";#N/A,#N/A,TRUE,"Sched 4";#N/A,#N/A,TRUE,"Sched 9"}</definedName>
    <definedName name="wrn.SE._.12._.FOT._4" localSheetId="31" hidden="1">{#N/A,#N/A,TRUE,"Cover";#N/A,#N/A,TRUE,"Sched 2";#N/A,#N/A,TRUE,"Sched 3";#N/A,#N/A,TRUE,"Sched 4";#N/A,#N/A,TRUE,"Sched 9"}</definedName>
    <definedName name="wrn.SE._.12._.FOT._4" hidden="1">{#N/A,#N/A,TRUE,"Cover";#N/A,#N/A,TRUE,"Sched 2";#N/A,#N/A,TRUE,"Sched 3";#N/A,#N/A,TRUE,"Sched 4";#N/A,#N/A,TRUE,"Sched 9"}</definedName>
    <definedName name="wrn.setoint._.List." localSheetId="35" hidden="1">{#N/A,#N/A,FALSE,"INDEX"}</definedName>
    <definedName name="wrn.setoint._.List." localSheetId="37" hidden="1">{#N/A,#N/A,FALSE,"INDEX"}</definedName>
    <definedName name="wrn.setoint._.List." localSheetId="36" hidden="1">{#N/A,#N/A,FALSE,"INDEX"}</definedName>
    <definedName name="wrn.setoint._.List." localSheetId="33" hidden="1">{#N/A,#N/A,FALSE,"INDEX"}</definedName>
    <definedName name="wrn.setoint._.List." localSheetId="34" hidden="1">{#N/A,#N/A,FALSE,"INDEX"}</definedName>
    <definedName name="wrn.setoint._.List." localSheetId="31" hidden="1">{#N/A,#N/A,FALSE,"INDEX"}</definedName>
    <definedName name="wrn.setoint._.List." hidden="1">{#N/A,#N/A,FALSE,"INDEX"}</definedName>
    <definedName name="wrn.Simon._.Wulff." localSheetId="35"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37"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36"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33"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34"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31"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ngle" localSheetId="35" hidden="1">{#N/A,#N/A,FALSE,"US$";#N/A,#N/A,FALSE,"SUMMARY";#N/A,#N/A,FALSE,"DET.SUMM";#N/A,#N/A,FALSE,"BACK-UP";#N/A,#N/A,FALSE,"INDIRECTS";#N/A,#N/A,FALSE,"PARAMETERS";#N/A,#N/A,FALSE,"RATES"}</definedName>
    <definedName name="wrn.single" localSheetId="37" hidden="1">{#N/A,#N/A,FALSE,"US$";#N/A,#N/A,FALSE,"SUMMARY";#N/A,#N/A,FALSE,"DET.SUMM";#N/A,#N/A,FALSE,"BACK-UP";#N/A,#N/A,FALSE,"INDIRECTS";#N/A,#N/A,FALSE,"PARAMETERS";#N/A,#N/A,FALSE,"RATES"}</definedName>
    <definedName name="wrn.single" localSheetId="36" hidden="1">{#N/A,#N/A,FALSE,"US$";#N/A,#N/A,FALSE,"SUMMARY";#N/A,#N/A,FALSE,"DET.SUMM";#N/A,#N/A,FALSE,"BACK-UP";#N/A,#N/A,FALSE,"INDIRECTS";#N/A,#N/A,FALSE,"PARAMETERS";#N/A,#N/A,FALSE,"RATES"}</definedName>
    <definedName name="wrn.single" localSheetId="33" hidden="1">{#N/A,#N/A,FALSE,"US$";#N/A,#N/A,FALSE,"SUMMARY";#N/A,#N/A,FALSE,"DET.SUMM";#N/A,#N/A,FALSE,"BACK-UP";#N/A,#N/A,FALSE,"INDIRECTS";#N/A,#N/A,FALSE,"PARAMETERS";#N/A,#N/A,FALSE,"RATES"}</definedName>
    <definedName name="wrn.single" localSheetId="34" hidden="1">{#N/A,#N/A,FALSE,"US$";#N/A,#N/A,FALSE,"SUMMARY";#N/A,#N/A,FALSE,"DET.SUMM";#N/A,#N/A,FALSE,"BACK-UP";#N/A,#N/A,FALSE,"INDIRECTS";#N/A,#N/A,FALSE,"PARAMETERS";#N/A,#N/A,FALSE,"RATES"}</definedName>
    <definedName name="wrn.single" localSheetId="31" hidden="1">{#N/A,#N/A,FALSE,"US$";#N/A,#N/A,FALSE,"SUMMARY";#N/A,#N/A,FALSE,"DET.SUMM";#N/A,#N/A,FALSE,"BACK-UP";#N/A,#N/A,FALSE,"INDIRECTS";#N/A,#N/A,FALSE,"PARAMETERS";#N/A,#N/A,FALSE,"RATES"}</definedName>
    <definedName name="wrn.single" hidden="1">{#N/A,#N/A,FALSE,"US$";#N/A,#N/A,FALSE,"SUMMARY";#N/A,#N/A,FALSE,"DET.SUMM";#N/A,#N/A,FALSE,"BACK-UP";#N/A,#N/A,FALSE,"INDIRECTS";#N/A,#N/A,FALSE,"PARAMETERS";#N/A,#N/A,FALSE,"RATES"}</definedName>
    <definedName name="wrn.single_option" localSheetId="35" hidden="1">{#N/A,#N/A,FALSE,"US$";#N/A,#N/A,FALSE,"SUMMARY";#N/A,#N/A,FALSE,"DET.SUMM";#N/A,#N/A,FALSE,"BACK-UP";#N/A,#N/A,FALSE,"INDIRECTS"}</definedName>
    <definedName name="wrn.single_option" localSheetId="37" hidden="1">{#N/A,#N/A,FALSE,"US$";#N/A,#N/A,FALSE,"SUMMARY";#N/A,#N/A,FALSE,"DET.SUMM";#N/A,#N/A,FALSE,"BACK-UP";#N/A,#N/A,FALSE,"INDIRECTS"}</definedName>
    <definedName name="wrn.single_option" localSheetId="36" hidden="1">{#N/A,#N/A,FALSE,"US$";#N/A,#N/A,FALSE,"SUMMARY";#N/A,#N/A,FALSE,"DET.SUMM";#N/A,#N/A,FALSE,"BACK-UP";#N/A,#N/A,FALSE,"INDIRECTS"}</definedName>
    <definedName name="wrn.single_option" localSheetId="33" hidden="1">{#N/A,#N/A,FALSE,"US$";#N/A,#N/A,FALSE,"SUMMARY";#N/A,#N/A,FALSE,"DET.SUMM";#N/A,#N/A,FALSE,"BACK-UP";#N/A,#N/A,FALSE,"INDIRECTS"}</definedName>
    <definedName name="wrn.single_option" localSheetId="34" hidden="1">{#N/A,#N/A,FALSE,"US$";#N/A,#N/A,FALSE,"SUMMARY";#N/A,#N/A,FALSE,"DET.SUMM";#N/A,#N/A,FALSE,"BACK-UP";#N/A,#N/A,FALSE,"INDIRECTS"}</definedName>
    <definedName name="wrn.single_option" localSheetId="31" hidden="1">{#N/A,#N/A,FALSE,"US$";#N/A,#N/A,FALSE,"SUMMARY";#N/A,#N/A,FALSE,"DET.SUMM";#N/A,#N/A,FALSE,"BACK-UP";#N/A,#N/A,FALSE,"INDIRECTS"}</definedName>
    <definedName name="wrn.single_option" hidden="1">{#N/A,#N/A,FALSE,"US$";#N/A,#N/A,FALSE,"SUMMARY";#N/A,#N/A,FALSE,"DET.SUMM";#N/A,#N/A,FALSE,"BACK-UP";#N/A,#N/A,FALSE,"INDIRECTS"}</definedName>
    <definedName name="wrn.SITE._.NUMBERS._.1995." localSheetId="35" hidden="1">{#N/A,#N/A,FALSE,"SITE NUMBERS 1995"}</definedName>
    <definedName name="wrn.SITE._.NUMBERS._.1995." localSheetId="37" hidden="1">{#N/A,#N/A,FALSE,"SITE NUMBERS 1995"}</definedName>
    <definedName name="wrn.SITE._.NUMBERS._.1995." localSheetId="32" hidden="1">{#N/A,#N/A,FALSE,"SITE NUMBERS 1995"}</definedName>
    <definedName name="wrn.SITE._.NUMBERS._.1995." localSheetId="21" hidden="1">{#N/A,#N/A,FALSE,"SITE NUMBERS 1995"}</definedName>
    <definedName name="wrn.SITE._.NUMBERS._.1995." localSheetId="36" hidden="1">{#N/A,#N/A,FALSE,"SITE NUMBERS 1995"}</definedName>
    <definedName name="wrn.SITE._.NUMBERS._.1995." localSheetId="33" hidden="1">{#N/A,#N/A,FALSE,"SITE NUMBERS 1995"}</definedName>
    <definedName name="wrn.SITE._.NUMBERS._.1995." localSheetId="34" hidden="1">{#N/A,#N/A,FALSE,"SITE NUMBERS 1995"}</definedName>
    <definedName name="wrn.SITE._.NUMBERS._.1995." localSheetId="31" hidden="1">{#N/A,#N/A,FALSE,"SITE NUMBERS 1995"}</definedName>
    <definedName name="wrn.SITE._.NUMBERS._.1995." hidden="1">{#N/A,#N/A,FALSE,"SITE NUMBERS 1995"}</definedName>
    <definedName name="wrn.SITE._.NUMBERS._.1996." localSheetId="35" hidden="1">{#N/A,#N/A,FALSE,"SITE NUMBERS 1996"}</definedName>
    <definedName name="wrn.SITE._.NUMBERS._.1996." localSheetId="37" hidden="1">{#N/A,#N/A,FALSE,"SITE NUMBERS 1996"}</definedName>
    <definedName name="wrn.SITE._.NUMBERS._.1996." localSheetId="32" hidden="1">{#N/A,#N/A,FALSE,"SITE NUMBERS 1996"}</definedName>
    <definedName name="wrn.SITE._.NUMBERS._.1996." localSheetId="21" hidden="1">{#N/A,#N/A,FALSE,"SITE NUMBERS 1996"}</definedName>
    <definedName name="wrn.SITE._.NUMBERS._.1996." localSheetId="36" hidden="1">{#N/A,#N/A,FALSE,"SITE NUMBERS 1996"}</definedName>
    <definedName name="wrn.SITE._.NUMBERS._.1996." localSheetId="33" hidden="1">{#N/A,#N/A,FALSE,"SITE NUMBERS 1996"}</definedName>
    <definedName name="wrn.SITE._.NUMBERS._.1996." localSheetId="34" hidden="1">{#N/A,#N/A,FALSE,"SITE NUMBERS 1996"}</definedName>
    <definedName name="wrn.SITE._.NUMBERS._.1996." localSheetId="31" hidden="1">{#N/A,#N/A,FALSE,"SITE NUMBERS 1996"}</definedName>
    <definedName name="wrn.SITE._.NUMBERS._.1996." hidden="1">{#N/A,#N/A,FALSE,"SITE NUMBERS 1996"}</definedName>
    <definedName name="wrn.Site._.Report." localSheetId="35"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ite._.Report." localSheetId="37"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ite._.Report." localSheetId="36"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ite._.Report." localSheetId="33"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ite._.Report." localSheetId="34"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ite._.Report." localSheetId="31"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ite._.Report."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OSTENIMIENTO._.NOVIEMBRE._.JRC." hidden="1">{#N/A,#N/A,FALSE,"Sost-Nov"}</definedName>
    <definedName name="wrn.SRDBLASTDRILL." localSheetId="35" hidden="1">{"BLASTCOST",#N/A,FALSE,"Blast";"DRILLPRODUCTIVITY",#N/A,FALSE,"Drill"}</definedName>
    <definedName name="wrn.SRDBLASTDRILL." localSheetId="37" hidden="1">{"BLASTCOST",#N/A,FALSE,"Blast";"DRILLPRODUCTIVITY",#N/A,FALSE,"Drill"}</definedName>
    <definedName name="wrn.SRDBLASTDRILL." localSheetId="36" hidden="1">{"BLASTCOST",#N/A,FALSE,"Blast";"DRILLPRODUCTIVITY",#N/A,FALSE,"Drill"}</definedName>
    <definedName name="wrn.SRDBLASTDRILL." localSheetId="33" hidden="1">{"BLASTCOST",#N/A,FALSE,"Blast";"DRILLPRODUCTIVITY",#N/A,FALSE,"Drill"}</definedName>
    <definedName name="wrn.SRDBLASTDRILL." localSheetId="34" hidden="1">{"BLASTCOST",#N/A,FALSE,"Blast";"DRILLPRODUCTIVITY",#N/A,FALSE,"Drill"}</definedName>
    <definedName name="wrn.SRDBLASTDRILL." localSheetId="31" hidden="1">{"BLASTCOST",#N/A,FALSE,"Blast";"DRILLPRODUCTIVITY",#N/A,FALSE,"Drill"}</definedName>
    <definedName name="wrn.SRDBLASTDRILL." hidden="1">{"BLASTCOST",#N/A,FALSE,"Blast";"DRILLPRODUCTIVITY",#N/A,FALSE,"Drill"}</definedName>
    <definedName name="wrn.SRDCOSTSUMMARYANDPITQUANTITIES." localSheetId="35" hidden="1">{"COST_HPSUMMARY",#N/A,FALSE,"Cost_HP Summary";"COSTSUMMARY",#N/A,FALSE,"Cost Summary";"PITMOVEMENTSUMMARY",#N/A,FALSE,"Equipment Schedule Original"}</definedName>
    <definedName name="wrn.SRDCOSTSUMMARYANDPITQUANTITIES." localSheetId="37" hidden="1">{"COST_HPSUMMARY",#N/A,FALSE,"Cost_HP Summary";"COSTSUMMARY",#N/A,FALSE,"Cost Summary";"PITMOVEMENTSUMMARY",#N/A,FALSE,"Equipment Schedule Original"}</definedName>
    <definedName name="wrn.SRDCOSTSUMMARYANDPITQUANTITIES." localSheetId="36" hidden="1">{"COST_HPSUMMARY",#N/A,FALSE,"Cost_HP Summary";"COSTSUMMARY",#N/A,FALSE,"Cost Summary";"PITMOVEMENTSUMMARY",#N/A,FALSE,"Equipment Schedule Original"}</definedName>
    <definedName name="wrn.SRDCOSTSUMMARYANDPITQUANTITIES." localSheetId="33" hidden="1">{"COST_HPSUMMARY",#N/A,FALSE,"Cost_HP Summary";"COSTSUMMARY",#N/A,FALSE,"Cost Summary";"PITMOVEMENTSUMMARY",#N/A,FALSE,"Equipment Schedule Original"}</definedName>
    <definedName name="wrn.SRDCOSTSUMMARYANDPITQUANTITIES." localSheetId="34" hidden="1">{"COST_HPSUMMARY",#N/A,FALSE,"Cost_HP Summary";"COSTSUMMARY",#N/A,FALSE,"Cost Summary";"PITMOVEMENTSUMMARY",#N/A,FALSE,"Equipment Schedule Original"}</definedName>
    <definedName name="wrn.SRDCOSTSUMMARYANDPITQUANTITIES." localSheetId="31" hidden="1">{"COST_HPSUMMARY",#N/A,FALSE,"Cost_HP Summary";"COSTSUMMARY",#N/A,FALSE,"Cost Summary";"PITMOVEMENTSUMMARY",#N/A,FALSE,"Equipment Schedule Original"}</definedName>
    <definedName name="wrn.SRDCOSTSUMMARYANDPITQUANTITIES." hidden="1">{"COST_HPSUMMARY",#N/A,FALSE,"Cost_HP Summary";"COSTSUMMARY",#N/A,FALSE,"Cost Summary";"PITMOVEMENTSUMMARY",#N/A,FALSE,"Equipment Schedule Original"}</definedName>
    <definedName name="wrn.SRDCYCLETIMES." localSheetId="35" hidden="1">{"TRUCKCYCLETIMES",#N/A,FALSE,"Cycle Times";"TRUCKPRODUCTIVITY",#N/A,FALSE,"Cycle Times"}</definedName>
    <definedName name="wrn.SRDCYCLETIMES." localSheetId="37" hidden="1">{"TRUCKCYCLETIMES",#N/A,FALSE,"Cycle Times";"TRUCKPRODUCTIVITY",#N/A,FALSE,"Cycle Times"}</definedName>
    <definedName name="wrn.SRDCYCLETIMES." localSheetId="36" hidden="1">{"TRUCKCYCLETIMES",#N/A,FALSE,"Cycle Times";"TRUCKPRODUCTIVITY",#N/A,FALSE,"Cycle Times"}</definedName>
    <definedName name="wrn.SRDCYCLETIMES." localSheetId="33" hidden="1">{"TRUCKCYCLETIMES",#N/A,FALSE,"Cycle Times";"TRUCKPRODUCTIVITY",#N/A,FALSE,"Cycle Times"}</definedName>
    <definedName name="wrn.SRDCYCLETIMES." localSheetId="34" hidden="1">{"TRUCKCYCLETIMES",#N/A,FALSE,"Cycle Times";"TRUCKPRODUCTIVITY",#N/A,FALSE,"Cycle Times"}</definedName>
    <definedName name="wrn.SRDCYCLETIMES." localSheetId="31" hidden="1">{"TRUCKCYCLETIMES",#N/A,FALSE,"Cycle Times";"TRUCKPRODUCTIVITY",#N/A,FALSE,"Cycle Times"}</definedName>
    <definedName name="wrn.SRDCYCLETIMES." hidden="1">{"TRUCKCYCLETIMES",#N/A,FALSE,"Cycle Times";"TRUCKPRODUCTIVITY",#N/A,FALSE,"Cycle Times"}</definedName>
    <definedName name="wrn.SRDEQUIPMENT." localSheetId="35" hidden="1">{"EQUIPHRSREQINSERVICE",#N/A,FALSE,"Equipment Schedule Original";"EQUIPSERVLIFEREMAININGPURCHASE",#N/A,FALSE,"Equipment Schedule Original";"EQUIPUPTOFUELUSAGE",#N/A,FALSE,"Equipment Schedule Original"}</definedName>
    <definedName name="wrn.SRDEQUIPMENT." localSheetId="37" hidden="1">{"EQUIPHRSREQINSERVICE",#N/A,FALSE,"Equipment Schedule Original";"EQUIPSERVLIFEREMAININGPURCHASE",#N/A,FALSE,"Equipment Schedule Original";"EQUIPUPTOFUELUSAGE",#N/A,FALSE,"Equipment Schedule Original"}</definedName>
    <definedName name="wrn.SRDEQUIPMENT." localSheetId="36" hidden="1">{"EQUIPHRSREQINSERVICE",#N/A,FALSE,"Equipment Schedule Original";"EQUIPSERVLIFEREMAININGPURCHASE",#N/A,FALSE,"Equipment Schedule Original";"EQUIPUPTOFUELUSAGE",#N/A,FALSE,"Equipment Schedule Original"}</definedName>
    <definedName name="wrn.SRDEQUIPMENT." localSheetId="33" hidden="1">{"EQUIPHRSREQINSERVICE",#N/A,FALSE,"Equipment Schedule Original";"EQUIPSERVLIFEREMAININGPURCHASE",#N/A,FALSE,"Equipment Schedule Original";"EQUIPUPTOFUELUSAGE",#N/A,FALSE,"Equipment Schedule Original"}</definedName>
    <definedName name="wrn.SRDEQUIPMENT." localSheetId="34" hidden="1">{"EQUIPHRSREQINSERVICE",#N/A,FALSE,"Equipment Schedule Original";"EQUIPSERVLIFEREMAININGPURCHASE",#N/A,FALSE,"Equipment Schedule Original";"EQUIPUPTOFUELUSAGE",#N/A,FALSE,"Equipment Schedule Original"}</definedName>
    <definedName name="wrn.SRDEQUIPMENT." localSheetId="31" hidden="1">{"EQUIPHRSREQINSERVICE",#N/A,FALSE,"Equipment Schedule Original";"EQUIPSERVLIFEREMAININGPURCHASE",#N/A,FALSE,"Equipment Schedule Original";"EQUIPUPTOFUELUSAGE",#N/A,FALSE,"Equipment Schedule Original"}</definedName>
    <definedName name="wrn.SRDEQUIPMENT." hidden="1">{"EQUIPHRSREQINSERVICE",#N/A,FALSE,"Equipment Schedule Original";"EQUIPSERVLIFEREMAININGPURCHASE",#N/A,FALSE,"Equipment Schedule Original";"EQUIPUPTOFUELUSAGE",#N/A,FALSE,"Equipment Schedule Original"}</definedName>
    <definedName name="wrn.SRDEQUIPMENTNEW." localSheetId="35" hidden="1">{"TABLES111NEWHOURS",#N/A,FALSE,"Equipment Schedule new";"TABLES112NEWEQUIPMENTREQ",#N/A,FALSE,"Equipment Schedule new";"TABLES113NEWEQUIPMENTINSERVICE",#N/A,FALSE,"Equipment Schedule new";"TABLES114NEWEQUIPOPEX",#N/A,FALSE,"Equipment Schedule new";"TABLES115NEWLIFEREMAINING",#N/A,FALSE,"Equipment Schedule new";"TABLES116EQUIPMENTPURCHASE",#N/A,FALSE,"Equipment Schedule new";"TABLES117MINECAPITAL",#N/A,FALSE,"Equipment Schedule new";"TABLES118MINESERVICES",#N/A,FALSE,"Equipment Schedule new";"TABLES119NEWMINEADMIN",#N/A,FALSE,"Equipment Schedule new";"TABLES1110NEWFUEL",#N/A,FALSE,"Equipment Schedule new";"TABLES1111NEWPOWER",#N/A,FALSE,"Equipment Schedule new"}</definedName>
    <definedName name="wrn.SRDEQUIPMENTNEW." localSheetId="37" hidden="1">{"TABLES111NEWHOURS",#N/A,FALSE,"Equipment Schedule new";"TABLES112NEWEQUIPMENTREQ",#N/A,FALSE,"Equipment Schedule new";"TABLES113NEWEQUIPMENTINSERVICE",#N/A,FALSE,"Equipment Schedule new";"TABLES114NEWEQUIPOPEX",#N/A,FALSE,"Equipment Schedule new";"TABLES115NEWLIFEREMAINING",#N/A,FALSE,"Equipment Schedule new";"TABLES116EQUIPMENTPURCHASE",#N/A,FALSE,"Equipment Schedule new";"TABLES117MINECAPITAL",#N/A,FALSE,"Equipment Schedule new";"TABLES118MINESERVICES",#N/A,FALSE,"Equipment Schedule new";"TABLES119NEWMINEADMIN",#N/A,FALSE,"Equipment Schedule new";"TABLES1110NEWFUEL",#N/A,FALSE,"Equipment Schedule new";"TABLES1111NEWPOWER",#N/A,FALSE,"Equipment Schedule new"}</definedName>
    <definedName name="wrn.SRDEQUIPMENTNEW." localSheetId="36" hidden="1">{"TABLES111NEWHOURS",#N/A,FALSE,"Equipment Schedule new";"TABLES112NEWEQUIPMENTREQ",#N/A,FALSE,"Equipment Schedule new";"TABLES113NEWEQUIPMENTINSERVICE",#N/A,FALSE,"Equipment Schedule new";"TABLES114NEWEQUIPOPEX",#N/A,FALSE,"Equipment Schedule new";"TABLES115NEWLIFEREMAINING",#N/A,FALSE,"Equipment Schedule new";"TABLES116EQUIPMENTPURCHASE",#N/A,FALSE,"Equipment Schedule new";"TABLES117MINECAPITAL",#N/A,FALSE,"Equipment Schedule new";"TABLES118MINESERVICES",#N/A,FALSE,"Equipment Schedule new";"TABLES119NEWMINEADMIN",#N/A,FALSE,"Equipment Schedule new";"TABLES1110NEWFUEL",#N/A,FALSE,"Equipment Schedule new";"TABLES1111NEWPOWER",#N/A,FALSE,"Equipment Schedule new"}</definedName>
    <definedName name="wrn.SRDEQUIPMENTNEW." localSheetId="33" hidden="1">{"TABLES111NEWHOURS",#N/A,FALSE,"Equipment Schedule new";"TABLES112NEWEQUIPMENTREQ",#N/A,FALSE,"Equipment Schedule new";"TABLES113NEWEQUIPMENTINSERVICE",#N/A,FALSE,"Equipment Schedule new";"TABLES114NEWEQUIPOPEX",#N/A,FALSE,"Equipment Schedule new";"TABLES115NEWLIFEREMAINING",#N/A,FALSE,"Equipment Schedule new";"TABLES116EQUIPMENTPURCHASE",#N/A,FALSE,"Equipment Schedule new";"TABLES117MINECAPITAL",#N/A,FALSE,"Equipment Schedule new";"TABLES118MINESERVICES",#N/A,FALSE,"Equipment Schedule new";"TABLES119NEWMINEADMIN",#N/A,FALSE,"Equipment Schedule new";"TABLES1110NEWFUEL",#N/A,FALSE,"Equipment Schedule new";"TABLES1111NEWPOWER",#N/A,FALSE,"Equipment Schedule new"}</definedName>
    <definedName name="wrn.SRDEQUIPMENTNEW." localSheetId="34" hidden="1">{"TABLES111NEWHOURS",#N/A,FALSE,"Equipment Schedule new";"TABLES112NEWEQUIPMENTREQ",#N/A,FALSE,"Equipment Schedule new";"TABLES113NEWEQUIPMENTINSERVICE",#N/A,FALSE,"Equipment Schedule new";"TABLES114NEWEQUIPOPEX",#N/A,FALSE,"Equipment Schedule new";"TABLES115NEWLIFEREMAINING",#N/A,FALSE,"Equipment Schedule new";"TABLES116EQUIPMENTPURCHASE",#N/A,FALSE,"Equipment Schedule new";"TABLES117MINECAPITAL",#N/A,FALSE,"Equipment Schedule new";"TABLES118MINESERVICES",#N/A,FALSE,"Equipment Schedule new";"TABLES119NEWMINEADMIN",#N/A,FALSE,"Equipment Schedule new";"TABLES1110NEWFUEL",#N/A,FALSE,"Equipment Schedule new";"TABLES1111NEWPOWER",#N/A,FALSE,"Equipment Schedule new"}</definedName>
    <definedName name="wrn.SRDEQUIPMENTNEW." localSheetId="31" hidden="1">{"TABLES111NEWHOURS",#N/A,FALSE,"Equipment Schedule new";"TABLES112NEWEQUIPMENTREQ",#N/A,FALSE,"Equipment Schedule new";"TABLES113NEWEQUIPMENTINSERVICE",#N/A,FALSE,"Equipment Schedule new";"TABLES114NEWEQUIPOPEX",#N/A,FALSE,"Equipment Schedule new";"TABLES115NEWLIFEREMAINING",#N/A,FALSE,"Equipment Schedule new";"TABLES116EQUIPMENTPURCHASE",#N/A,FALSE,"Equipment Schedule new";"TABLES117MINECAPITAL",#N/A,FALSE,"Equipment Schedule new";"TABLES118MINESERVICES",#N/A,FALSE,"Equipment Schedule new";"TABLES119NEWMINEADMIN",#N/A,FALSE,"Equipment Schedule new";"TABLES1110NEWFUEL",#N/A,FALSE,"Equipment Schedule new";"TABLES1111NEWPOWER",#N/A,FALSE,"Equipment Schedule new"}</definedName>
    <definedName name="wrn.SRDEQUIPMENTNEW." hidden="1">{"TABLES111NEWHOURS",#N/A,FALSE,"Equipment Schedule new";"TABLES112NEWEQUIPMENTREQ",#N/A,FALSE,"Equipment Schedule new";"TABLES113NEWEQUIPMENTINSERVICE",#N/A,FALSE,"Equipment Schedule new";"TABLES114NEWEQUIPOPEX",#N/A,FALSE,"Equipment Schedule new";"TABLES115NEWLIFEREMAINING",#N/A,FALSE,"Equipment Schedule new";"TABLES116EQUIPMENTPURCHASE",#N/A,FALSE,"Equipment Schedule new";"TABLES117MINECAPITAL",#N/A,FALSE,"Equipment Schedule new";"TABLES118MINESERVICES",#N/A,FALSE,"Equipment Schedule new";"TABLES119NEWMINEADMIN",#N/A,FALSE,"Equipment Schedule new";"TABLES1110NEWFUEL",#N/A,FALSE,"Equipment Schedule new";"TABLES1111NEWPOWER",#N/A,FALSE,"Equipment Schedule new"}</definedName>
    <definedName name="wrn.SRDLABOUR." localSheetId="35" hidden="1">{"LABOURMANNING",#N/A,FALSE,"Labour";"LABOURMANNEDCOST",#N/A,FALSE,"Labour";"LABOURUNITCOST",#N/A,FALSE,"Labour"}</definedName>
    <definedName name="wrn.SRDLABOUR." localSheetId="37" hidden="1">{"LABOURMANNING",#N/A,FALSE,"Labour";"LABOURMANNEDCOST",#N/A,FALSE,"Labour";"LABOURUNITCOST",#N/A,FALSE,"Labour"}</definedName>
    <definedName name="wrn.SRDLABOUR." localSheetId="36" hidden="1">{"LABOURMANNING",#N/A,FALSE,"Labour";"LABOURMANNEDCOST",#N/A,FALSE,"Labour";"LABOURUNITCOST",#N/A,FALSE,"Labour"}</definedName>
    <definedName name="wrn.SRDLABOUR." localSheetId="33" hidden="1">{"LABOURMANNING",#N/A,FALSE,"Labour";"LABOURMANNEDCOST",#N/A,FALSE,"Labour";"LABOURUNITCOST",#N/A,FALSE,"Labour"}</definedName>
    <definedName name="wrn.SRDLABOUR." localSheetId="34" hidden="1">{"LABOURMANNING",#N/A,FALSE,"Labour";"LABOURMANNEDCOST",#N/A,FALSE,"Labour";"LABOURUNITCOST",#N/A,FALSE,"Labour"}</definedName>
    <definedName name="wrn.SRDLABOUR." localSheetId="31" hidden="1">{"LABOURMANNING",#N/A,FALSE,"Labour";"LABOURMANNEDCOST",#N/A,FALSE,"Labour";"LABOURUNITCOST",#N/A,FALSE,"Labour"}</definedName>
    <definedName name="wrn.SRDLABOUR." hidden="1">{"LABOURMANNING",#N/A,FALSE,"Labour";"LABOURMANNEDCOST",#N/A,FALSE,"Labour";"LABOURUNITCOST",#N/A,FALSE,"Labour"}</definedName>
    <definedName name="wrn.SRDLOADHAUL." localSheetId="35"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wrn.SRDLOADHAUL." localSheetId="37"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wrn.SRDLOADHAUL." localSheetId="36"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wrn.SRDLOADHAUL." localSheetId="33"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wrn.SRDLOADHAUL." localSheetId="34"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wrn.SRDLOADHAUL." localSheetId="31"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wrn.SRDLOADHAUL."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wrn.SRDSUMMARYDESIGN." localSheetId="35"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wrn.SRDSUMMARYDESIGN." localSheetId="37"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wrn.SRDSUMMARYDESIGN." localSheetId="36"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wrn.SRDSUMMARYDESIGN." localSheetId="33"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wrn.SRDSUMMARYDESIGN." localSheetId="34"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wrn.SRDSUMMARYDESIGN." localSheetId="31"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wrn.SRDSUMMARYDESIGN."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wrn.SRDUNITCOST." localSheetId="35"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wrn.SRDUNITCOST." localSheetId="37"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wrn.SRDUNITCOST." localSheetId="36"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wrn.SRDUNITCOST." localSheetId="33"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wrn.SRDUNITCOST." localSheetId="34"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wrn.SRDUNITCOST." localSheetId="31"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wrn.SRDUNITCOST."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wrn.SRDVARIOUS." localSheetId="35" hidden="1">{"COSTSUMMARY12.1",#N/A,FALSE,"Cost Summary";"DEWATER",#N/A,FALSE,"Dewater";"SHIFTSANDCONSTANTS",#N/A,FALSE,"Shifts &amp; Constants"}</definedName>
    <definedName name="wrn.SRDVARIOUS." localSheetId="37" hidden="1">{"COSTSUMMARY12.1",#N/A,FALSE,"Cost Summary";"DEWATER",#N/A,FALSE,"Dewater";"SHIFTSANDCONSTANTS",#N/A,FALSE,"Shifts &amp; Constants"}</definedName>
    <definedName name="wrn.SRDVARIOUS." localSheetId="36" hidden="1">{"COSTSUMMARY12.1",#N/A,FALSE,"Cost Summary";"DEWATER",#N/A,FALSE,"Dewater";"SHIFTSANDCONSTANTS",#N/A,FALSE,"Shifts &amp; Constants"}</definedName>
    <definedName name="wrn.SRDVARIOUS." localSheetId="33" hidden="1">{"COSTSUMMARY12.1",#N/A,FALSE,"Cost Summary";"DEWATER",#N/A,FALSE,"Dewater";"SHIFTSANDCONSTANTS",#N/A,FALSE,"Shifts &amp; Constants"}</definedName>
    <definedName name="wrn.SRDVARIOUS." localSheetId="34" hidden="1">{"COSTSUMMARY12.1",#N/A,FALSE,"Cost Summary";"DEWATER",#N/A,FALSE,"Dewater";"SHIFTSANDCONSTANTS",#N/A,FALSE,"Shifts &amp; Constants"}</definedName>
    <definedName name="wrn.SRDVARIOUS." localSheetId="31" hidden="1">{"COSTSUMMARY12.1",#N/A,FALSE,"Cost Summary";"DEWATER",#N/A,FALSE,"Dewater";"SHIFTSANDCONSTANTS",#N/A,FALSE,"Shifts &amp; Constants"}</definedName>
    <definedName name="wrn.SRDVARIOUS." hidden="1">{"COSTSUMMARY12.1",#N/A,FALSE,"Cost Summary";"DEWATER",#N/A,FALSE,"Dewater";"SHIFTSANDCONSTANTS",#N/A,FALSE,"Shifts &amp; Constants"}</definedName>
    <definedName name="wrn.step1." localSheetId="35" hidden="1">{#N/A,#N/A,FALSE,"LT-WT";#N/A,#N/A,FALSE,"Assembly";#N/A,#N/A,FALSE,"Final Test";#N/A,#N/A,FALSE,"Analysis";#N/A,#N/A,FALSE,"QAT"}</definedName>
    <definedName name="wrn.step1." localSheetId="37" hidden="1">{#N/A,#N/A,FALSE,"LT-WT";#N/A,#N/A,FALSE,"Assembly";#N/A,#N/A,FALSE,"Final Test";#N/A,#N/A,FALSE,"Analysis";#N/A,#N/A,FALSE,"QAT"}</definedName>
    <definedName name="wrn.step1." localSheetId="36" hidden="1">{#N/A,#N/A,FALSE,"LT-WT";#N/A,#N/A,FALSE,"Assembly";#N/A,#N/A,FALSE,"Final Test";#N/A,#N/A,FALSE,"Analysis";#N/A,#N/A,FALSE,"QAT"}</definedName>
    <definedName name="wrn.step1." localSheetId="33" hidden="1">{#N/A,#N/A,FALSE,"LT-WT";#N/A,#N/A,FALSE,"Assembly";#N/A,#N/A,FALSE,"Final Test";#N/A,#N/A,FALSE,"Analysis";#N/A,#N/A,FALSE,"QAT"}</definedName>
    <definedName name="wrn.step1." localSheetId="34" hidden="1">{#N/A,#N/A,FALSE,"LT-WT";#N/A,#N/A,FALSE,"Assembly";#N/A,#N/A,FALSE,"Final Test";#N/A,#N/A,FALSE,"Analysis";#N/A,#N/A,FALSE,"QAT"}</definedName>
    <definedName name="wrn.step1." localSheetId="31" hidden="1">{#N/A,#N/A,FALSE,"LT-WT";#N/A,#N/A,FALSE,"Assembly";#N/A,#N/A,FALSE,"Final Test";#N/A,#N/A,FALSE,"Analysis";#N/A,#N/A,FALSE,"QAT"}</definedName>
    <definedName name="wrn.step1." hidden="1">{#N/A,#N/A,FALSE,"LT-WT";#N/A,#N/A,FALSE,"Assembly";#N/A,#N/A,FALSE,"Final Test";#N/A,#N/A,FALSE,"Analysis";#N/A,#N/A,FALSE,"QAT"}</definedName>
    <definedName name="wrn.STG._.BLDG._.ENCLOSURE." localSheetId="35" hidden="1">{"turbine",#N/A,FALSE,"Option"}</definedName>
    <definedName name="wrn.STG._.BLDG._.ENCLOSURE." localSheetId="37" hidden="1">{"turbine",#N/A,FALSE,"Option"}</definedName>
    <definedName name="wrn.STG._.BLDG._.ENCLOSURE." localSheetId="36" hidden="1">{"turbine",#N/A,FALSE,"Option"}</definedName>
    <definedName name="wrn.STG._.BLDG._.ENCLOSURE." localSheetId="33" hidden="1">{"turbine",#N/A,FALSE,"Option"}</definedName>
    <definedName name="wrn.STG._.BLDG._.ENCLOSURE." localSheetId="34" hidden="1">{"turbine",#N/A,FALSE,"Option"}</definedName>
    <definedName name="wrn.STG._.BLDG._.ENCLOSURE." localSheetId="31" hidden="1">{"turbine",#N/A,FALSE,"Option"}</definedName>
    <definedName name="wrn.STG._.BLDG._.ENCLOSURE." hidden="1">{"turbine",#N/A,FALSE,"Option"}</definedName>
    <definedName name="wrn.STICK._.BUILT._.SUMMARY." localSheetId="35" hidden="1">{#N/A,#N/A,FALSE,"STICK_SUMMARY";#N/A,#N/A,FALSE,"STICK_DSUM";#N/A,#N/A,FALSE,"STICK_INDIRECTS"}</definedName>
    <definedName name="wrn.STICK._.BUILT._.SUMMARY." localSheetId="37" hidden="1">{#N/A,#N/A,FALSE,"STICK_SUMMARY";#N/A,#N/A,FALSE,"STICK_DSUM";#N/A,#N/A,FALSE,"STICK_INDIRECTS"}</definedName>
    <definedName name="wrn.STICK._.BUILT._.SUMMARY." localSheetId="36" hidden="1">{#N/A,#N/A,FALSE,"STICK_SUMMARY";#N/A,#N/A,FALSE,"STICK_DSUM";#N/A,#N/A,FALSE,"STICK_INDIRECTS"}</definedName>
    <definedName name="wrn.STICK._.BUILT._.SUMMARY." localSheetId="33" hidden="1">{#N/A,#N/A,FALSE,"STICK_SUMMARY";#N/A,#N/A,FALSE,"STICK_DSUM";#N/A,#N/A,FALSE,"STICK_INDIRECTS"}</definedName>
    <definedName name="wrn.STICK._.BUILT._.SUMMARY." localSheetId="34" hidden="1">{#N/A,#N/A,FALSE,"STICK_SUMMARY";#N/A,#N/A,FALSE,"STICK_DSUM";#N/A,#N/A,FALSE,"STICK_INDIRECTS"}</definedName>
    <definedName name="wrn.STICK._.BUILT._.SUMMARY." localSheetId="31" hidden="1">{#N/A,#N/A,FALSE,"STICK_SUMMARY";#N/A,#N/A,FALSE,"STICK_DSUM";#N/A,#N/A,FALSE,"STICK_INDIRECTS"}</definedName>
    <definedName name="wrn.STICK._.BUILT._.SUMMARY." hidden="1">{#N/A,#N/A,FALSE,"STICK_SUMMARY";#N/A,#N/A,FALSE,"STICK_DSUM";#N/A,#N/A,FALSE,"STICK_INDIRECTS"}</definedName>
    <definedName name="wrn.STICK._.INDIRECTS." localSheetId="35" hidden="1">{"STICK_INDIR_BACKUP",#N/A,FALSE,"STICK_INDIRECTS";"STICK_INDIR_SUMMARY",#N/A,FALSE,"STICK_INDIRECTS"}</definedName>
    <definedName name="wrn.STICK._.INDIRECTS." localSheetId="37" hidden="1">{"STICK_INDIR_BACKUP",#N/A,FALSE,"STICK_INDIRECTS";"STICK_INDIR_SUMMARY",#N/A,FALSE,"STICK_INDIRECTS"}</definedName>
    <definedName name="wrn.STICK._.INDIRECTS." localSheetId="36" hidden="1">{"STICK_INDIR_BACKUP",#N/A,FALSE,"STICK_INDIRECTS";"STICK_INDIR_SUMMARY",#N/A,FALSE,"STICK_INDIRECTS"}</definedName>
    <definedName name="wrn.STICK._.INDIRECTS." localSheetId="33" hidden="1">{"STICK_INDIR_BACKUP",#N/A,FALSE,"STICK_INDIRECTS";"STICK_INDIR_SUMMARY",#N/A,FALSE,"STICK_INDIRECTS"}</definedName>
    <definedName name="wrn.STICK._.INDIRECTS." localSheetId="34" hidden="1">{"STICK_INDIR_BACKUP",#N/A,FALSE,"STICK_INDIRECTS";"STICK_INDIR_SUMMARY",#N/A,FALSE,"STICK_INDIRECTS"}</definedName>
    <definedName name="wrn.STICK._.INDIRECTS." localSheetId="31" hidden="1">{"STICK_INDIR_BACKUP",#N/A,FALSE,"STICK_INDIRECTS";"STICK_INDIR_SUMMARY",#N/A,FALSE,"STICK_INDIRECTS"}</definedName>
    <definedName name="wrn.STICK._.INDIRECTS." hidden="1">{"STICK_INDIR_BACKUP",#N/A,FALSE,"STICK_INDIRECTS";"STICK_INDIR_SUMMARY",#N/A,FALSE,"STICK_INDIRECTS"}</definedName>
    <definedName name="wrn.struckgi." localSheetId="35" hidden="1">{#N/A,#N/A,TRUE,"arnitower";#N/A,#N/A,TRUE,"arnigarage "}</definedName>
    <definedName name="wrn.struckgi." localSheetId="37" hidden="1">{#N/A,#N/A,TRUE,"arnitower";#N/A,#N/A,TRUE,"arnigarage "}</definedName>
    <definedName name="wrn.struckgi." localSheetId="36" hidden="1">{#N/A,#N/A,TRUE,"arnitower";#N/A,#N/A,TRUE,"arnigarage "}</definedName>
    <definedName name="wrn.struckgi." localSheetId="33" hidden="1">{#N/A,#N/A,TRUE,"arnitower";#N/A,#N/A,TRUE,"arnigarage "}</definedName>
    <definedName name="wrn.struckgi." localSheetId="34" hidden="1">{#N/A,#N/A,TRUE,"arnitower";#N/A,#N/A,TRUE,"arnigarage "}</definedName>
    <definedName name="wrn.struckgi." localSheetId="31" hidden="1">{#N/A,#N/A,TRUE,"arnitower";#N/A,#N/A,TRUE,"arnigarage "}</definedName>
    <definedName name="wrn.struckgi." hidden="1">{#N/A,#N/A,TRUE,"arnitower";#N/A,#N/A,TRUE,"arnigarage "}</definedName>
    <definedName name="wrn.Structural." localSheetId="35" hidden="1">{"str1",#N/A,FALSE,"Conv 1";"str2",#N/A,FALSE,"Conv 2";"str3",#N/A,FALSE,"Conv 3";"str4",#N/A,FALSE,"Conv 4";"str5",#N/A,FALSE,"Conv 5";"str6",#N/A,FALSE,"Conv 6";"str7",#N/A,FALSE,"Conv 7";"str8",#N/A,FALSE,"Conv 8";"str9",#N/A,FALSE,"Conv 9";"str10",#N/A,FALSE,"Conv 10"}</definedName>
    <definedName name="wrn.Structural." localSheetId="37" hidden="1">{"str1",#N/A,FALSE,"Conv 1";"str2",#N/A,FALSE,"Conv 2";"str3",#N/A,FALSE,"Conv 3";"str4",#N/A,FALSE,"Conv 4";"str5",#N/A,FALSE,"Conv 5";"str6",#N/A,FALSE,"Conv 6";"str7",#N/A,FALSE,"Conv 7";"str8",#N/A,FALSE,"Conv 8";"str9",#N/A,FALSE,"Conv 9";"str10",#N/A,FALSE,"Conv 10"}</definedName>
    <definedName name="wrn.Structural." localSheetId="36" hidden="1">{"str1",#N/A,FALSE,"Conv 1";"str2",#N/A,FALSE,"Conv 2";"str3",#N/A,FALSE,"Conv 3";"str4",#N/A,FALSE,"Conv 4";"str5",#N/A,FALSE,"Conv 5";"str6",#N/A,FALSE,"Conv 6";"str7",#N/A,FALSE,"Conv 7";"str8",#N/A,FALSE,"Conv 8";"str9",#N/A,FALSE,"Conv 9";"str10",#N/A,FALSE,"Conv 10"}</definedName>
    <definedName name="wrn.Structural." localSheetId="33" hidden="1">{"str1",#N/A,FALSE,"Conv 1";"str2",#N/A,FALSE,"Conv 2";"str3",#N/A,FALSE,"Conv 3";"str4",#N/A,FALSE,"Conv 4";"str5",#N/A,FALSE,"Conv 5";"str6",#N/A,FALSE,"Conv 6";"str7",#N/A,FALSE,"Conv 7";"str8",#N/A,FALSE,"Conv 8";"str9",#N/A,FALSE,"Conv 9";"str10",#N/A,FALSE,"Conv 10"}</definedName>
    <definedName name="wrn.Structural." localSheetId="34" hidden="1">{"str1",#N/A,FALSE,"Conv 1";"str2",#N/A,FALSE,"Conv 2";"str3",#N/A,FALSE,"Conv 3";"str4",#N/A,FALSE,"Conv 4";"str5",#N/A,FALSE,"Conv 5";"str6",#N/A,FALSE,"Conv 6";"str7",#N/A,FALSE,"Conv 7";"str8",#N/A,FALSE,"Conv 8";"str9",#N/A,FALSE,"Conv 9";"str10",#N/A,FALSE,"Conv 10"}</definedName>
    <definedName name="wrn.Structural." localSheetId="31" hidden="1">{"str1",#N/A,FALSE,"Conv 1";"str2",#N/A,FALSE,"Conv 2";"str3",#N/A,FALSE,"Conv 3";"str4",#N/A,FALSE,"Conv 4";"str5",#N/A,FALSE,"Conv 5";"str6",#N/A,FALSE,"Conv 6";"str7",#N/A,FALSE,"Conv 7";"str8",#N/A,FALSE,"Conv 8";"str9",#N/A,FALSE,"Conv 9";"str10",#N/A,FALSE,"Conv 10"}</definedName>
    <definedName name="wrn.Structural." hidden="1">{"str1",#N/A,FALSE,"Conv 1";"str2",#N/A,FALSE,"Conv 2";"str3",#N/A,FALSE,"Conv 3";"str4",#N/A,FALSE,"Conv 4";"str5",#N/A,FALSE,"Conv 5";"str6",#N/A,FALSE,"Conv 6";"str7",#N/A,FALSE,"Conv 7";"str8",#N/A,FALSE,"Conv 8";"str9",#N/A,FALSE,"Conv 9";"str10",#N/A,FALSE,"Conv 10"}</definedName>
    <definedName name="wrn.SUATINING." localSheetId="35" hidden="1">{#N/A,#N/A,FALSE,"SUSTAINING"}</definedName>
    <definedName name="wrn.SUATINING." localSheetId="37" hidden="1">{#N/A,#N/A,FALSE,"SUSTAINING"}</definedName>
    <definedName name="wrn.SUATINING." localSheetId="32" hidden="1">{#N/A,#N/A,FALSE,"SUSTAINING"}</definedName>
    <definedName name="wrn.SUATINING." localSheetId="21" hidden="1">{#N/A,#N/A,FALSE,"SUSTAINING"}</definedName>
    <definedName name="wrn.SUATINING." localSheetId="36" hidden="1">{#N/A,#N/A,FALSE,"SUSTAINING"}</definedName>
    <definedName name="wrn.SUATINING." localSheetId="33" hidden="1">{#N/A,#N/A,FALSE,"SUSTAINING"}</definedName>
    <definedName name="wrn.SUATINING." localSheetId="34" hidden="1">{#N/A,#N/A,FALSE,"SUSTAINING"}</definedName>
    <definedName name="wrn.SUATINING." localSheetId="31" hidden="1">{#N/A,#N/A,FALSE,"SUSTAINING"}</definedName>
    <definedName name="wrn.SUATINING." hidden="1">{#N/A,#N/A,FALSE,"SUSTAINING"}</definedName>
    <definedName name="wrn.SUM." localSheetId="35" hidden="1">{#N/A,#N/A,FALSE,"PIPE-FAC"}</definedName>
    <definedName name="wrn.SUM." localSheetId="37" hidden="1">{#N/A,#N/A,FALSE,"PIPE-FAC"}</definedName>
    <definedName name="wrn.SUM." localSheetId="36" hidden="1">{#N/A,#N/A,FALSE,"PIPE-FAC"}</definedName>
    <definedName name="wrn.SUM." localSheetId="33" hidden="1">{#N/A,#N/A,FALSE,"PIPE-FAC"}</definedName>
    <definedName name="wrn.SUM." localSheetId="34" hidden="1">{#N/A,#N/A,FALSE,"PIPE-FAC"}</definedName>
    <definedName name="wrn.SUM." localSheetId="31" hidden="1">{#N/A,#N/A,FALSE,"PIPE-FAC"}</definedName>
    <definedName name="wrn.SUM." hidden="1">{#N/A,#N/A,FALSE,"PIPE-FAC"}</definedName>
    <definedName name="wrn.sumary1." localSheetId="35" hidden="1">{#N/A,#N/A,FALSE,"Matrix";#N/A,#N/A,FALSE,"Executive";#N/A,#N/A,FALSE,"Summary"}</definedName>
    <definedName name="wrn.sumary1." localSheetId="37" hidden="1">{#N/A,#N/A,FALSE,"Matrix";#N/A,#N/A,FALSE,"Executive";#N/A,#N/A,FALSE,"Summary"}</definedName>
    <definedName name="wrn.sumary1." localSheetId="36" hidden="1">{#N/A,#N/A,FALSE,"Matrix";#N/A,#N/A,FALSE,"Executive";#N/A,#N/A,FALSE,"Summary"}</definedName>
    <definedName name="wrn.sumary1." localSheetId="33" hidden="1">{#N/A,#N/A,FALSE,"Matrix";#N/A,#N/A,FALSE,"Executive";#N/A,#N/A,FALSE,"Summary"}</definedName>
    <definedName name="wrn.sumary1." localSheetId="34" hidden="1">{#N/A,#N/A,FALSE,"Matrix";#N/A,#N/A,FALSE,"Executive";#N/A,#N/A,FALSE,"Summary"}</definedName>
    <definedName name="wrn.sumary1." localSheetId="31" hidden="1">{#N/A,#N/A,FALSE,"Matrix";#N/A,#N/A,FALSE,"Executive";#N/A,#N/A,FALSE,"Summary"}</definedName>
    <definedName name="wrn.sumary1." hidden="1">{#N/A,#N/A,FALSE,"Matrix";#N/A,#N/A,FALSE,"Executive";#N/A,#N/A,FALSE,"Summary"}</definedName>
    <definedName name="wrn.summ1" localSheetId="35" hidden="1">{#N/A,#N/A,FALSE,"COVER1.XLS ";#N/A,#N/A,FALSE,"RACT1.XLS";#N/A,#N/A,FALSE,"RACT2.XLS";#N/A,#N/A,FALSE,"ECCMP";#N/A,#N/A,FALSE,"WELDER.XLS"}</definedName>
    <definedName name="wrn.summ1" localSheetId="37" hidden="1">{#N/A,#N/A,FALSE,"COVER1.XLS ";#N/A,#N/A,FALSE,"RACT1.XLS";#N/A,#N/A,FALSE,"RACT2.XLS";#N/A,#N/A,FALSE,"ECCMP";#N/A,#N/A,FALSE,"WELDER.XLS"}</definedName>
    <definedName name="wrn.summ1" localSheetId="36" hidden="1">{#N/A,#N/A,FALSE,"COVER1.XLS ";#N/A,#N/A,FALSE,"RACT1.XLS";#N/A,#N/A,FALSE,"RACT2.XLS";#N/A,#N/A,FALSE,"ECCMP";#N/A,#N/A,FALSE,"WELDER.XLS"}</definedName>
    <definedName name="wrn.summ1" localSheetId="33" hidden="1">{#N/A,#N/A,FALSE,"COVER1.XLS ";#N/A,#N/A,FALSE,"RACT1.XLS";#N/A,#N/A,FALSE,"RACT2.XLS";#N/A,#N/A,FALSE,"ECCMP";#N/A,#N/A,FALSE,"WELDER.XLS"}</definedName>
    <definedName name="wrn.summ1" localSheetId="34" hidden="1">{#N/A,#N/A,FALSE,"COVER1.XLS ";#N/A,#N/A,FALSE,"RACT1.XLS";#N/A,#N/A,FALSE,"RACT2.XLS";#N/A,#N/A,FALSE,"ECCMP";#N/A,#N/A,FALSE,"WELDER.XLS"}</definedName>
    <definedName name="wrn.summ1" localSheetId="31" hidden="1">{#N/A,#N/A,FALSE,"COVER1.XLS ";#N/A,#N/A,FALSE,"RACT1.XLS";#N/A,#N/A,FALSE,"RACT2.XLS";#N/A,#N/A,FALSE,"ECCMP";#N/A,#N/A,FALSE,"WELDER.XLS"}</definedName>
    <definedName name="wrn.summ1" hidden="1">{#N/A,#N/A,FALSE,"COVER1.XLS ";#N/A,#N/A,FALSE,"RACT1.XLS";#N/A,#N/A,FALSE,"RACT2.XLS";#N/A,#N/A,FALSE,"ECCMP";#N/A,#N/A,FALSE,"WELDER.XLS"}</definedName>
    <definedName name="wrn.summary." localSheetId="35" hidden="1">{"summary",#N/A,FALSE,"Summary"}</definedName>
    <definedName name="wrn.Summary." localSheetId="37" hidden="1">{#N/A,#N/A,FALSE,"Matrix";#N/A,#N/A,FALSE,"Executive";#N/A,#N/A,FALSE,"Summary"}</definedName>
    <definedName name="wrn.Summary." localSheetId="36" hidden="1">{#N/A,#N/A,FALSE,"Matrix";#N/A,#N/A,FALSE,"Executive";#N/A,#N/A,FALSE,"Summary"}</definedName>
    <definedName name="wrn.Summary." localSheetId="30" hidden="1">{#N/A,#N/A,FALSE,"Matrix";#N/A,#N/A,FALSE,"Executive";#N/A,#N/A,FALSE,"Summary"}</definedName>
    <definedName name="wrn.summary." localSheetId="33" hidden="1">{"summary",#N/A,FALSE,"Summary"}</definedName>
    <definedName name="wrn.summary." localSheetId="34" hidden="1">{"summary",#N/A,FALSE,"Summary"}</definedName>
    <definedName name="wrn.summary." localSheetId="31" hidden="1">{"summary",#N/A,FALSE,"Summary"}</definedName>
    <definedName name="wrn.Summary." localSheetId="29" hidden="1">{#N/A,#N/A,FALSE,"Matrix";#N/A,#N/A,FALSE,"Executive";#N/A,#N/A,FALSE,"Summary"}</definedName>
    <definedName name="wrn.Summary." hidden="1">{#N/A,#N/A,FALSE,"Matrix";#N/A,#N/A,FALSE,"Executive";#N/A,#N/A,FALSE,"Summary"}</definedName>
    <definedName name="wrn.Summary._.Report." localSheetId="35"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Summary._.Report." localSheetId="37"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Summary._.Report." localSheetId="36"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Summary._.Report." localSheetId="33"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Summary._.Report." localSheetId="34"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Summary._.Report." localSheetId="31"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Summary._.Report."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Summary._1" localSheetId="35" hidden="1">{#N/A,#N/A,FALSE,"Matrix";#N/A,#N/A,FALSE,"Executive";#N/A,#N/A,FALSE,"Summary"}</definedName>
    <definedName name="wrn.Summary._1" localSheetId="37" hidden="1">{#N/A,#N/A,FALSE,"Matrix";#N/A,#N/A,FALSE,"Executive";#N/A,#N/A,FALSE,"Summary"}</definedName>
    <definedName name="wrn.Summary._1" localSheetId="36" hidden="1">{#N/A,#N/A,FALSE,"Matrix";#N/A,#N/A,FALSE,"Executive";#N/A,#N/A,FALSE,"Summary"}</definedName>
    <definedName name="wrn.Summary._1" localSheetId="33" hidden="1">{#N/A,#N/A,FALSE,"Matrix";#N/A,#N/A,FALSE,"Executive";#N/A,#N/A,FALSE,"Summary"}</definedName>
    <definedName name="wrn.Summary._1" localSheetId="34" hidden="1">{#N/A,#N/A,FALSE,"Matrix";#N/A,#N/A,FALSE,"Executive";#N/A,#N/A,FALSE,"Summary"}</definedName>
    <definedName name="wrn.Summary._1" localSheetId="31" hidden="1">{#N/A,#N/A,FALSE,"Matrix";#N/A,#N/A,FALSE,"Executive";#N/A,#N/A,FALSE,"Summary"}</definedName>
    <definedName name="wrn.Summary._1" hidden="1">{#N/A,#N/A,FALSE,"Matrix";#N/A,#N/A,FALSE,"Executive";#N/A,#N/A,FALSE,"Summary"}</definedName>
    <definedName name="wrn.SUMMARY.1" localSheetId="35" hidden="1">{#N/A,#N/A,FALSE,"EstSum";#N/A,#N/A,FALSE,"Misc. Inputs";#N/A,#N/A,FALSE,"1601 Calcs (Water Cooling)";#N/A,#N/A,FALSE,"Equipment List";#N/A,#N/A,FALSE,"Cooling Pond"}</definedName>
    <definedName name="wrn.SUMMARY.1" localSheetId="37" hidden="1">{#N/A,#N/A,FALSE,"EstSum";#N/A,#N/A,FALSE,"Misc. Inputs";#N/A,#N/A,FALSE,"1601 Calcs (Water Cooling)";#N/A,#N/A,FALSE,"Equipment List";#N/A,#N/A,FALSE,"Cooling Pond"}</definedName>
    <definedName name="wrn.SUMMARY.1" localSheetId="36" hidden="1">{#N/A,#N/A,FALSE,"EstSum";#N/A,#N/A,FALSE,"Misc. Inputs";#N/A,#N/A,FALSE,"1601 Calcs (Water Cooling)";#N/A,#N/A,FALSE,"Equipment List";#N/A,#N/A,FALSE,"Cooling Pond"}</definedName>
    <definedName name="wrn.SUMMARY.1" localSheetId="33" hidden="1">{#N/A,#N/A,FALSE,"EstSum";#N/A,#N/A,FALSE,"Misc. Inputs";#N/A,#N/A,FALSE,"1601 Calcs (Water Cooling)";#N/A,#N/A,FALSE,"Equipment List";#N/A,#N/A,FALSE,"Cooling Pond"}</definedName>
    <definedName name="wrn.SUMMARY.1" localSheetId="34" hidden="1">{#N/A,#N/A,FALSE,"EstSum";#N/A,#N/A,FALSE,"Misc. Inputs";#N/A,#N/A,FALSE,"1601 Calcs (Water Cooling)";#N/A,#N/A,FALSE,"Equipment List";#N/A,#N/A,FALSE,"Cooling Pond"}</definedName>
    <definedName name="wrn.SUMMARY.1" localSheetId="31" hidden="1">{#N/A,#N/A,FALSE,"EstSum";#N/A,#N/A,FALSE,"Misc. Inputs";#N/A,#N/A,FALSE,"1601 Calcs (Water Cooling)";#N/A,#N/A,FALSE,"Equipment List";#N/A,#N/A,FALSE,"Cooling Pond"}</definedName>
    <definedName name="wrn.SUMMARY.1" hidden="1">{#N/A,#N/A,FALSE,"EstSum";#N/A,#N/A,FALSE,"Misc. Inputs";#N/A,#N/A,FALSE,"1601 Calcs (Water Cooling)";#N/A,#N/A,FALSE,"Equipment List";#N/A,#N/A,FALSE,"Cooling Pond"}</definedName>
    <definedName name="wrn.SUPERIOR." localSheetId="35" hidden="1">{#N/A,#N/A,FALSE,"Tapa";#N/A,#N/A,FALSE,"F006";#N/A,#N/A,FALSE,"F012";#N/A,#N/A,FALSE,"F013";#N/A,#N/A,FALSE,"F015";#N/A,#N/A,FALSE,"F020"}</definedName>
    <definedName name="wrn.SUPERIOR." localSheetId="37" hidden="1">{#N/A,#N/A,FALSE,"Tapa";#N/A,#N/A,FALSE,"F006";#N/A,#N/A,FALSE,"F012";#N/A,#N/A,FALSE,"F013";#N/A,#N/A,FALSE,"F015";#N/A,#N/A,FALSE,"F020"}</definedName>
    <definedName name="wrn.SUPERIOR." localSheetId="36" hidden="1">{#N/A,#N/A,FALSE,"Tapa";#N/A,#N/A,FALSE,"F006";#N/A,#N/A,FALSE,"F012";#N/A,#N/A,FALSE,"F013";#N/A,#N/A,FALSE,"F015";#N/A,#N/A,FALSE,"F020"}</definedName>
    <definedName name="wrn.SUPERIOR." localSheetId="33" hidden="1">{#N/A,#N/A,FALSE,"Tapa";#N/A,#N/A,FALSE,"F006";#N/A,#N/A,FALSE,"F012";#N/A,#N/A,FALSE,"F013";#N/A,#N/A,FALSE,"F015";#N/A,#N/A,FALSE,"F020"}</definedName>
    <definedName name="wrn.SUPERIOR." localSheetId="34" hidden="1">{#N/A,#N/A,FALSE,"Tapa";#N/A,#N/A,FALSE,"F006";#N/A,#N/A,FALSE,"F012";#N/A,#N/A,FALSE,"F013";#N/A,#N/A,FALSE,"F015";#N/A,#N/A,FALSE,"F020"}</definedName>
    <definedName name="wrn.SUPERIOR." localSheetId="31" hidden="1">{#N/A,#N/A,FALSE,"Tapa";#N/A,#N/A,FALSE,"F006";#N/A,#N/A,FALSE,"F012";#N/A,#N/A,FALSE,"F013";#N/A,#N/A,FALSE,"F015";#N/A,#N/A,FALSE,"F020"}</definedName>
    <definedName name="wrn.SUPERIOR." hidden="1">{#N/A,#N/A,FALSE,"Tapa";#N/A,#N/A,FALSE,"F006";#N/A,#N/A,FALSE,"F012";#N/A,#N/A,FALSE,"F013";#N/A,#N/A,FALSE,"F015";#N/A,#N/A,FALSE,"F020"}</definedName>
    <definedName name="wrn.Supplemental._.Pkg.." localSheetId="35" hidden="1">{#N/A,#N/A,FALSE,"Cover";#N/A,#N/A,FALSE,"Index";#N/A,#N/A,FALSE,"Supp. A";#N/A,#N/A,FALSE,"Supp. B";#N/A,#N/A,FALSE,"Supp. C";#N/A,#N/A,FALSE,"Supp. D";#N/A,#N/A,FALSE,"Supp. E";#N/A,#N/A,FALSE,"Supp. F";#N/A,#N/A,FALSE,"Supp. G";#N/A,#N/A,FALSE,"Supp. H";#N/A,#N/A,FALSE,"Supp. I";#N/A,#N/A,FALSE,"Supp. J";#N/A,#N/A,FALSE,"Supp. K";#N/A,#N/A,FALSE,"Supp. L"}</definedName>
    <definedName name="wrn.Supplemental._.Pkg.." localSheetId="37" hidden="1">{#N/A,#N/A,FALSE,"Cover";#N/A,#N/A,FALSE,"Index";#N/A,#N/A,FALSE,"Supp. A";#N/A,#N/A,FALSE,"Supp. B";#N/A,#N/A,FALSE,"Supp. C";#N/A,#N/A,FALSE,"Supp. D";#N/A,#N/A,FALSE,"Supp. E";#N/A,#N/A,FALSE,"Supp. F";#N/A,#N/A,FALSE,"Supp. G";#N/A,#N/A,FALSE,"Supp. H";#N/A,#N/A,FALSE,"Supp. I";#N/A,#N/A,FALSE,"Supp. J";#N/A,#N/A,FALSE,"Supp. K";#N/A,#N/A,FALSE,"Supp. L"}</definedName>
    <definedName name="wrn.Supplemental._.Pkg.." localSheetId="36" hidden="1">{#N/A,#N/A,FALSE,"Cover";#N/A,#N/A,FALSE,"Index";#N/A,#N/A,FALSE,"Supp. A";#N/A,#N/A,FALSE,"Supp. B";#N/A,#N/A,FALSE,"Supp. C";#N/A,#N/A,FALSE,"Supp. D";#N/A,#N/A,FALSE,"Supp. E";#N/A,#N/A,FALSE,"Supp. F";#N/A,#N/A,FALSE,"Supp. G";#N/A,#N/A,FALSE,"Supp. H";#N/A,#N/A,FALSE,"Supp. I";#N/A,#N/A,FALSE,"Supp. J";#N/A,#N/A,FALSE,"Supp. K";#N/A,#N/A,FALSE,"Supp. L"}</definedName>
    <definedName name="wrn.Supplemental._.Pkg.." localSheetId="33" hidden="1">{#N/A,#N/A,FALSE,"Cover";#N/A,#N/A,FALSE,"Index";#N/A,#N/A,FALSE,"Supp. A";#N/A,#N/A,FALSE,"Supp. B";#N/A,#N/A,FALSE,"Supp. C";#N/A,#N/A,FALSE,"Supp. D";#N/A,#N/A,FALSE,"Supp. E";#N/A,#N/A,FALSE,"Supp. F";#N/A,#N/A,FALSE,"Supp. G";#N/A,#N/A,FALSE,"Supp. H";#N/A,#N/A,FALSE,"Supp. I";#N/A,#N/A,FALSE,"Supp. J";#N/A,#N/A,FALSE,"Supp. K";#N/A,#N/A,FALSE,"Supp. L"}</definedName>
    <definedName name="wrn.Supplemental._.Pkg.." localSheetId="34" hidden="1">{#N/A,#N/A,FALSE,"Cover";#N/A,#N/A,FALSE,"Index";#N/A,#N/A,FALSE,"Supp. A";#N/A,#N/A,FALSE,"Supp. B";#N/A,#N/A,FALSE,"Supp. C";#N/A,#N/A,FALSE,"Supp. D";#N/A,#N/A,FALSE,"Supp. E";#N/A,#N/A,FALSE,"Supp. F";#N/A,#N/A,FALSE,"Supp. G";#N/A,#N/A,FALSE,"Supp. H";#N/A,#N/A,FALSE,"Supp. I";#N/A,#N/A,FALSE,"Supp. J";#N/A,#N/A,FALSE,"Supp. K";#N/A,#N/A,FALSE,"Supp. L"}</definedName>
    <definedName name="wrn.Supplemental._.Pkg.." localSheetId="31" hidden="1">{#N/A,#N/A,FALSE,"Cover";#N/A,#N/A,FALSE,"Index";#N/A,#N/A,FALSE,"Supp. A";#N/A,#N/A,FALSE,"Supp. B";#N/A,#N/A,FALSE,"Supp. C";#N/A,#N/A,FALSE,"Supp. D";#N/A,#N/A,FALSE,"Supp. E";#N/A,#N/A,FALSE,"Supp. F";#N/A,#N/A,FALSE,"Supp. G";#N/A,#N/A,FALSE,"Supp. H";#N/A,#N/A,FALSE,"Supp. I";#N/A,#N/A,FALSE,"Supp. J";#N/A,#N/A,FALSE,"Supp. K";#N/A,#N/A,FALSE,"Supp. L"}</definedName>
    <definedName name="wrn.Supplemental._.Pkg.." hidden="1">{#N/A,#N/A,FALSE,"Cover";#N/A,#N/A,FALSE,"Index";#N/A,#N/A,FALSE,"Supp. A";#N/A,#N/A,FALSE,"Supp. B";#N/A,#N/A,FALSE,"Supp. C";#N/A,#N/A,FALSE,"Supp. D";#N/A,#N/A,FALSE,"Supp. E";#N/A,#N/A,FALSE,"Supp. F";#N/A,#N/A,FALSE,"Supp. G";#N/A,#N/A,FALSE,"Supp. H";#N/A,#N/A,FALSE,"Supp. I";#N/A,#N/A,FALSE,"Supp. J";#N/A,#N/A,FALSE,"Supp. K";#N/A,#N/A,FALSE,"Supp. L"}</definedName>
    <definedName name="wrn.T_Pole." localSheetId="35" hidden="1">{"T_Pole",#N/A,FALSE,"T-Pole"}</definedName>
    <definedName name="wrn.T_Pole." localSheetId="37" hidden="1">{"T_Pole",#N/A,FALSE,"T-Pole"}</definedName>
    <definedName name="wrn.T_Pole." localSheetId="36" hidden="1">{"T_Pole",#N/A,FALSE,"T-Pole"}</definedName>
    <definedName name="wrn.T_Pole." localSheetId="33" hidden="1">{"T_Pole",#N/A,FALSE,"T-Pole"}</definedName>
    <definedName name="wrn.T_Pole." localSheetId="34" hidden="1">{"T_Pole",#N/A,FALSE,"T-Pole"}</definedName>
    <definedName name="wrn.T_Pole." localSheetId="31" hidden="1">{"T_Pole",#N/A,FALSE,"T-Pole"}</definedName>
    <definedName name="wrn.T_Pole." hidden="1">{"T_Pole",#N/A,FALSE,"T-Pole"}</definedName>
    <definedName name="wrn.T_Pole._1" localSheetId="35" hidden="1">{"T_Pole",#N/A,FALSE,"T-Pole"}</definedName>
    <definedName name="wrn.T_Pole._1" localSheetId="37" hidden="1">{"T_Pole",#N/A,FALSE,"T-Pole"}</definedName>
    <definedName name="wrn.T_Pole._1" localSheetId="36" hidden="1">{"T_Pole",#N/A,FALSE,"T-Pole"}</definedName>
    <definedName name="wrn.T_Pole._1" localSheetId="33" hidden="1">{"T_Pole",#N/A,FALSE,"T-Pole"}</definedName>
    <definedName name="wrn.T_Pole._1" localSheetId="34" hidden="1">{"T_Pole",#N/A,FALSE,"T-Pole"}</definedName>
    <definedName name="wrn.T_Pole._1" localSheetId="31" hidden="1">{"T_Pole",#N/A,FALSE,"T-Pole"}</definedName>
    <definedName name="wrn.T_Pole._1" hidden="1">{"T_Pole",#N/A,FALSE,"T-Pole"}</definedName>
    <definedName name="wrn.T_Pole._2" localSheetId="35" hidden="1">{"T_Pole",#N/A,FALSE,"T-Pole"}</definedName>
    <definedName name="wrn.T_Pole._2" localSheetId="37" hidden="1">{"T_Pole",#N/A,FALSE,"T-Pole"}</definedName>
    <definedName name="wrn.T_Pole._2" localSheetId="36" hidden="1">{"T_Pole",#N/A,FALSE,"T-Pole"}</definedName>
    <definedName name="wrn.T_Pole._2" localSheetId="33" hidden="1">{"T_Pole",#N/A,FALSE,"T-Pole"}</definedName>
    <definedName name="wrn.T_Pole._2" localSheetId="34" hidden="1">{"T_Pole",#N/A,FALSE,"T-Pole"}</definedName>
    <definedName name="wrn.T_Pole._2" localSheetId="31" hidden="1">{"T_Pole",#N/A,FALSE,"T-Pole"}</definedName>
    <definedName name="wrn.T_Pole._2" hidden="1">{"T_Pole",#N/A,FALSE,"T-Pole"}</definedName>
    <definedName name="wrn.T_Pole._3" localSheetId="35" hidden="1">{"T_Pole",#N/A,FALSE,"T-Pole"}</definedName>
    <definedName name="wrn.T_Pole._3" localSheetId="37" hidden="1">{"T_Pole",#N/A,FALSE,"T-Pole"}</definedName>
    <definedName name="wrn.T_Pole._3" localSheetId="36" hidden="1">{"T_Pole",#N/A,FALSE,"T-Pole"}</definedName>
    <definedName name="wrn.T_Pole._3" localSheetId="33" hidden="1">{"T_Pole",#N/A,FALSE,"T-Pole"}</definedName>
    <definedName name="wrn.T_Pole._3" localSheetId="34" hidden="1">{"T_Pole",#N/A,FALSE,"T-Pole"}</definedName>
    <definedName name="wrn.T_Pole._3" localSheetId="31" hidden="1">{"T_Pole",#N/A,FALSE,"T-Pole"}</definedName>
    <definedName name="wrn.T_Pole._3" hidden="1">{"T_Pole",#N/A,FALSE,"T-Pole"}</definedName>
    <definedName name="wrn.T_Pole._4" localSheetId="35" hidden="1">{"T_Pole",#N/A,FALSE,"T-Pole"}</definedName>
    <definedName name="wrn.T_Pole._4" localSheetId="37" hidden="1">{"T_Pole",#N/A,FALSE,"T-Pole"}</definedName>
    <definedName name="wrn.T_Pole._4" localSheetId="36" hidden="1">{"T_Pole",#N/A,FALSE,"T-Pole"}</definedName>
    <definedName name="wrn.T_Pole._4" localSheetId="33" hidden="1">{"T_Pole",#N/A,FALSE,"T-Pole"}</definedName>
    <definedName name="wrn.T_Pole._4" localSheetId="34" hidden="1">{"T_Pole",#N/A,FALSE,"T-Pole"}</definedName>
    <definedName name="wrn.T_Pole._4" localSheetId="31" hidden="1">{"T_Pole",#N/A,FALSE,"T-Pole"}</definedName>
    <definedName name="wrn.T_Pole._4" hidden="1">{"T_Pole",#N/A,FALSE,"T-Pole"}</definedName>
    <definedName name="wrn.tables." localSheetId="35" hidden="1">{"tab1_2",#N/A,FALSE,"Cost Summary";"fig1_2",#N/A,FALSE,"Annual Production"}</definedName>
    <definedName name="wrn.tables." localSheetId="37" hidden="1">{"tab1_2",#N/A,FALSE,"Cost Summary";"fig1_2",#N/A,FALSE,"Annual Production"}</definedName>
    <definedName name="wrn.tables." localSheetId="36" hidden="1">{"tab1_2",#N/A,FALSE,"Cost Summary";"fig1_2",#N/A,FALSE,"Annual Production"}</definedName>
    <definedName name="wrn.tables." localSheetId="33" hidden="1">{"tab1_2",#N/A,FALSE,"Cost Summary";"fig1_2",#N/A,FALSE,"Annual Production"}</definedName>
    <definedName name="wrn.tables." localSheetId="34" hidden="1">{"tab1_2",#N/A,FALSE,"Cost Summary";"fig1_2",#N/A,FALSE,"Annual Production"}</definedName>
    <definedName name="wrn.tables." localSheetId="31" hidden="1">{"tab1_2",#N/A,FALSE,"Cost Summary";"fig1_2",#N/A,FALSE,"Annual Production"}</definedName>
    <definedName name="wrn.tables." hidden="1">{"tab1_2",#N/A,FALSE,"Cost Summary";"fig1_2",#N/A,FALSE,"Annual Production"}</definedName>
    <definedName name="wrn.TakeOFF." localSheetId="35" hidden="1">{"Belt",#N/A,FALSE,"Working";"Reducer",#N/A,FALSE,"Working";"pulley",#N/A,FALSE,"Working"}</definedName>
    <definedName name="wrn.TakeOFF." localSheetId="37" hidden="1">{"Belt",#N/A,FALSE,"Working";"Reducer",#N/A,FALSE,"Working";"pulley",#N/A,FALSE,"Working"}</definedName>
    <definedName name="wrn.TakeOFF." localSheetId="36" hidden="1">{"Belt",#N/A,FALSE,"Working";"Reducer",#N/A,FALSE,"Working";"pulley",#N/A,FALSE,"Working"}</definedName>
    <definedName name="wrn.TakeOFF." localSheetId="33" hidden="1">{"Belt",#N/A,FALSE,"Working";"Reducer",#N/A,FALSE,"Working";"pulley",#N/A,FALSE,"Working"}</definedName>
    <definedName name="wrn.TakeOFF." localSheetId="34" hidden="1">{"Belt",#N/A,FALSE,"Working";"Reducer",#N/A,FALSE,"Working";"pulley",#N/A,FALSE,"Working"}</definedName>
    <definedName name="wrn.TakeOFF." localSheetId="31" hidden="1">{"Belt",#N/A,FALSE,"Working";"Reducer",#N/A,FALSE,"Working";"pulley",#N/A,FALSE,"Working"}</definedName>
    <definedName name="wrn.TakeOFF." hidden="1">{"Belt",#N/A,FALSE,"Working";"Reducer",#N/A,FALSE,"Working";"pulley",#N/A,FALSE,"Working"}</definedName>
    <definedName name="wrn.Tarifas." localSheetId="35" hidden="1">{"vista1",#N/A,FALSE,"Tarifas_Teoricas_May_97";"vista2",#N/A,FALSE,"Tarifas_Teoricas_May_97";"vista1",#N/A,FALSE,"Tarifas_Barra_May_97";"vista2",#N/A,FALSE,"Tarifas_Barra_May_97"}</definedName>
    <definedName name="wrn.Tarifas." localSheetId="37" hidden="1">{"vista1",#N/A,FALSE,"Tarifas_Teoricas_May_97";"vista2",#N/A,FALSE,"Tarifas_Teoricas_May_97";"vista1",#N/A,FALSE,"Tarifas_Barra_May_97";"vista2",#N/A,FALSE,"Tarifas_Barra_May_97"}</definedName>
    <definedName name="wrn.Tarifas." localSheetId="36" hidden="1">{"vista1",#N/A,FALSE,"Tarifas_Teoricas_May_97";"vista2",#N/A,FALSE,"Tarifas_Teoricas_May_97";"vista1",#N/A,FALSE,"Tarifas_Barra_May_97";"vista2",#N/A,FALSE,"Tarifas_Barra_May_97"}</definedName>
    <definedName name="wrn.Tarifas." localSheetId="33" hidden="1">{"vista1",#N/A,FALSE,"Tarifas_Teoricas_May_97";"vista2",#N/A,FALSE,"Tarifas_Teoricas_May_97";"vista1",#N/A,FALSE,"Tarifas_Barra_May_97";"vista2",#N/A,FALSE,"Tarifas_Barra_May_97"}</definedName>
    <definedName name="wrn.Tarifas." localSheetId="34" hidden="1">{"vista1",#N/A,FALSE,"Tarifas_Teoricas_May_97";"vista2",#N/A,FALSE,"Tarifas_Teoricas_May_97";"vista1",#N/A,FALSE,"Tarifas_Barra_May_97";"vista2",#N/A,FALSE,"Tarifas_Barra_May_97"}</definedName>
    <definedName name="wrn.Tarifas." localSheetId="31" hidden="1">{"vista1",#N/A,FALSE,"Tarifas_Teoricas_May_97";"vista2",#N/A,FALSE,"Tarifas_Teoricas_May_97";"vista1",#N/A,FALSE,"Tarifas_Barra_May_97";"vista2",#N/A,FALSE,"Tarifas_Barra_May_97"}</definedName>
    <definedName name="wrn.Tarifas." hidden="1">{"vista1",#N/A,FALSE,"Tarifas_Teoricas_May_97";"vista2",#N/A,FALSE,"Tarifas_Teoricas_May_97";"vista1",#N/A,FALSE,"Tarifas_Barra_May_97";"vista2",#N/A,FALSE,"Tarifas_Barra_May_97"}</definedName>
    <definedName name="wrn.Test." localSheetId="35" hidden="1">{#N/A,#N/A,TRUE,"CVR";#N/A,#N/A,TRUE,"T OF C";#N/A,#N/A,TRUE,"FH"}</definedName>
    <definedName name="wrn.test." localSheetId="37" hidden="1">{#N/A,#N/A,FALSE,"Bericht 2";#N/A,#N/A,FALSE,"Bericht 3";#N/A,#N/A,FALSE,"Bericht 1"}</definedName>
    <definedName name="wrn.test." localSheetId="32" hidden="1">{#N/A,#N/A,FALSE,"Bericht 2";#N/A,#N/A,FALSE,"Bericht 3";#N/A,#N/A,FALSE,"Bericht 1"}</definedName>
    <definedName name="wrn.test." localSheetId="21" hidden="1">{#N/A,#N/A,FALSE,"Bericht 2";#N/A,#N/A,FALSE,"Bericht 3";#N/A,#N/A,FALSE,"Bericht 1"}</definedName>
    <definedName name="wrn.Test." localSheetId="36" hidden="1">{#N/A,#N/A,TRUE,"CVR";#N/A,#N/A,TRUE,"T OF C";#N/A,#N/A,TRUE,"FH"}</definedName>
    <definedName name="wrn.Test." localSheetId="33" hidden="1">{#N/A,#N/A,TRUE,"CVR";#N/A,#N/A,TRUE,"T OF C";#N/A,#N/A,TRUE,"FH"}</definedName>
    <definedName name="wrn.Test." localSheetId="34" hidden="1">{#N/A,#N/A,TRUE,"CVR";#N/A,#N/A,TRUE,"T OF C";#N/A,#N/A,TRUE,"FH"}</definedName>
    <definedName name="wrn.Test." localSheetId="31" hidden="1">{#N/A,#N/A,TRUE,"CVR";#N/A,#N/A,TRUE,"T OF C";#N/A,#N/A,TRUE,"FH"}</definedName>
    <definedName name="wrn.Test." hidden="1">{#N/A,#N/A,TRUE,"CVR";#N/A,#N/A,TRUE,"T OF C";#N/A,#N/A,TRUE,"FH"}</definedName>
    <definedName name="wrn.Test._.Reporter." hidden="1">{"IC SECTOR M6 RPT",#N/A,FALSE,"Rpt M6 by Sector"}</definedName>
    <definedName name="wrn.test1." localSheetId="35" hidden="1">{#N/A,#N/A,FALSE,"명세표"}</definedName>
    <definedName name="wrn.test1." localSheetId="37" hidden="1">{#N/A,#N/A,FALSE,"명세표"}</definedName>
    <definedName name="wrn.test1." localSheetId="36" hidden="1">{#N/A,#N/A,FALSE,"명세표"}</definedName>
    <definedName name="wrn.test1." localSheetId="33" hidden="1">{#N/A,#N/A,FALSE,"명세표"}</definedName>
    <definedName name="wrn.test1." localSheetId="34" hidden="1">{#N/A,#N/A,FALSE,"명세표"}</definedName>
    <definedName name="wrn.test1." localSheetId="31" hidden="1">{#N/A,#N/A,FALSE,"명세표"}</definedName>
    <definedName name="wrn.test1." hidden="1">{#N/A,#N/A,FALSE,"명세표"}</definedName>
    <definedName name="wrn.testbericht." localSheetId="35" hidden="1">{#N/A,#N/A,FALSE,"Tabelle1"}</definedName>
    <definedName name="wrn.testbericht." localSheetId="37" hidden="1">{#N/A,#N/A,FALSE,"Tabelle1"}</definedName>
    <definedName name="wrn.testbericht." localSheetId="32" hidden="1">{#N/A,#N/A,FALSE,"Tabelle1"}</definedName>
    <definedName name="wrn.testbericht." localSheetId="21" hidden="1">{#N/A,#N/A,FALSE,"Tabelle1"}</definedName>
    <definedName name="wrn.testbericht." localSheetId="36" hidden="1">{#N/A,#N/A,FALSE,"Tabelle1"}</definedName>
    <definedName name="wrn.testbericht." localSheetId="33" hidden="1">{#N/A,#N/A,FALSE,"Tabelle1"}</definedName>
    <definedName name="wrn.testbericht." localSheetId="34" hidden="1">{#N/A,#N/A,FALSE,"Tabelle1"}</definedName>
    <definedName name="wrn.testbericht." localSheetId="31" hidden="1">{#N/A,#N/A,FALSE,"Tabelle1"}</definedName>
    <definedName name="wrn.testbericht." hidden="1">{#N/A,#N/A,FALSE,"Tabelle1"}</definedName>
    <definedName name="wrn.TESTSRD." localSheetId="35" hidden="1">{"COSTSUMMARY",#N/A,FALSE,"Cost Summary"}</definedName>
    <definedName name="wrn.TESTSRD." localSheetId="37" hidden="1">{"COSTSUMMARY",#N/A,FALSE,"Cost Summary"}</definedName>
    <definedName name="wrn.TESTSRD." localSheetId="36" hidden="1">{"COSTSUMMARY",#N/A,FALSE,"Cost Summary"}</definedName>
    <definedName name="wrn.TESTSRD." localSheetId="33" hidden="1">{"COSTSUMMARY",#N/A,FALSE,"Cost Summary"}</definedName>
    <definedName name="wrn.TESTSRD." localSheetId="34" hidden="1">{"COSTSUMMARY",#N/A,FALSE,"Cost Summary"}</definedName>
    <definedName name="wrn.TESTSRD." localSheetId="31" hidden="1">{"COSTSUMMARY",#N/A,FALSE,"Cost Summary"}</definedName>
    <definedName name="wrn.TESTSRD." hidden="1">{"COSTSUMMARY",#N/A,FALSE,"Cost Summary"}</definedName>
    <definedName name="wrn.THEBES." localSheetId="35" hidden="1">{#N/A,#N/A,FALSE,"BALANCE";#N/A,#N/A,FALSE,"EST-RESULTA";#N/A,#N/A,FALSE,"EST-RESULTADO2";#N/A,#N/A,FALSE,"DISPONIBLE";#N/A,#N/A,FALSE,"VALORES";#N/A,#N/A,FALSE,"CTA.SOCIOS";#N/A,#N/A,FALSE,"DEUDORES";#N/A,#N/A,FALSE,"OP.PENDIENTES";#N/A,#N/A,FALSE,"ACT.FIJO";#N/A,#N/A,FALSE,"SOFTWARE";#N/A,#N/A,FALSE,"OTRASINV";#N/A,#N/A,FALSE,"EERR";#N/A,#N/A,FALSE,"ACREEDORES";#N/A,#N/A,FALSE,"PAS LP";#N/A,#N/A,FALSE,"PATRIMONIO"}</definedName>
    <definedName name="wrn.THEBES." localSheetId="37" hidden="1">{#N/A,#N/A,FALSE,"BALANCE";#N/A,#N/A,FALSE,"EST-RESULTA";#N/A,#N/A,FALSE,"EST-RESULTADO2";#N/A,#N/A,FALSE,"DISPONIBLE";#N/A,#N/A,FALSE,"VALORES";#N/A,#N/A,FALSE,"CTA.SOCIOS";#N/A,#N/A,FALSE,"DEUDORES";#N/A,#N/A,FALSE,"OP.PENDIENTES";#N/A,#N/A,FALSE,"ACT.FIJO";#N/A,#N/A,FALSE,"SOFTWARE";#N/A,#N/A,FALSE,"OTRASINV";#N/A,#N/A,FALSE,"EERR";#N/A,#N/A,FALSE,"ACREEDORES";#N/A,#N/A,FALSE,"PAS LP";#N/A,#N/A,FALSE,"PATRIMONIO"}</definedName>
    <definedName name="wrn.THEBES." localSheetId="36" hidden="1">{#N/A,#N/A,FALSE,"BALANCE";#N/A,#N/A,FALSE,"EST-RESULTA";#N/A,#N/A,FALSE,"EST-RESULTADO2";#N/A,#N/A,FALSE,"DISPONIBLE";#N/A,#N/A,FALSE,"VALORES";#N/A,#N/A,FALSE,"CTA.SOCIOS";#N/A,#N/A,FALSE,"DEUDORES";#N/A,#N/A,FALSE,"OP.PENDIENTES";#N/A,#N/A,FALSE,"ACT.FIJO";#N/A,#N/A,FALSE,"SOFTWARE";#N/A,#N/A,FALSE,"OTRASINV";#N/A,#N/A,FALSE,"EERR";#N/A,#N/A,FALSE,"ACREEDORES";#N/A,#N/A,FALSE,"PAS LP";#N/A,#N/A,FALSE,"PATRIMONIO"}</definedName>
    <definedName name="wrn.THEBES." localSheetId="33" hidden="1">{#N/A,#N/A,FALSE,"BALANCE";#N/A,#N/A,FALSE,"EST-RESULTA";#N/A,#N/A,FALSE,"EST-RESULTADO2";#N/A,#N/A,FALSE,"DISPONIBLE";#N/A,#N/A,FALSE,"VALORES";#N/A,#N/A,FALSE,"CTA.SOCIOS";#N/A,#N/A,FALSE,"DEUDORES";#N/A,#N/A,FALSE,"OP.PENDIENTES";#N/A,#N/A,FALSE,"ACT.FIJO";#N/A,#N/A,FALSE,"SOFTWARE";#N/A,#N/A,FALSE,"OTRASINV";#N/A,#N/A,FALSE,"EERR";#N/A,#N/A,FALSE,"ACREEDORES";#N/A,#N/A,FALSE,"PAS LP";#N/A,#N/A,FALSE,"PATRIMONIO"}</definedName>
    <definedName name="wrn.THEBES." localSheetId="34" hidden="1">{#N/A,#N/A,FALSE,"BALANCE";#N/A,#N/A,FALSE,"EST-RESULTA";#N/A,#N/A,FALSE,"EST-RESULTADO2";#N/A,#N/A,FALSE,"DISPONIBLE";#N/A,#N/A,FALSE,"VALORES";#N/A,#N/A,FALSE,"CTA.SOCIOS";#N/A,#N/A,FALSE,"DEUDORES";#N/A,#N/A,FALSE,"OP.PENDIENTES";#N/A,#N/A,FALSE,"ACT.FIJO";#N/A,#N/A,FALSE,"SOFTWARE";#N/A,#N/A,FALSE,"OTRASINV";#N/A,#N/A,FALSE,"EERR";#N/A,#N/A,FALSE,"ACREEDORES";#N/A,#N/A,FALSE,"PAS LP";#N/A,#N/A,FALSE,"PATRIMONIO"}</definedName>
    <definedName name="wrn.THEBES." localSheetId="31" hidden="1">{#N/A,#N/A,FALSE,"BALANCE";#N/A,#N/A,FALSE,"EST-RESULTA";#N/A,#N/A,FALSE,"EST-RESULTADO2";#N/A,#N/A,FALSE,"DISPONIBLE";#N/A,#N/A,FALSE,"VALORES";#N/A,#N/A,FALSE,"CTA.SOCIOS";#N/A,#N/A,FALSE,"DEUDORES";#N/A,#N/A,FALSE,"OP.PENDIENTES";#N/A,#N/A,FALSE,"ACT.FIJO";#N/A,#N/A,FALSE,"SOFTWARE";#N/A,#N/A,FALSE,"OTRASINV";#N/A,#N/A,FALSE,"EERR";#N/A,#N/A,FALSE,"ACREEDORES";#N/A,#N/A,FALSE,"PAS LP";#N/A,#N/A,FALSE,"PATRIMONIO"}</definedName>
    <definedName name="wrn.THEBES." hidden="1">{#N/A,#N/A,FALSE,"BALANCE";#N/A,#N/A,FALSE,"EST-RESULTA";#N/A,#N/A,FALSE,"EST-RESULTADO2";#N/A,#N/A,FALSE,"DISPONIBLE";#N/A,#N/A,FALSE,"VALORES";#N/A,#N/A,FALSE,"CTA.SOCIOS";#N/A,#N/A,FALSE,"DEUDORES";#N/A,#N/A,FALSE,"OP.PENDIENTES";#N/A,#N/A,FALSE,"ACT.FIJO";#N/A,#N/A,FALSE,"SOFTWARE";#N/A,#N/A,FALSE,"OTRASINV";#N/A,#N/A,FALSE,"EERR";#N/A,#N/A,FALSE,"ACREEDORES";#N/A,#N/A,FALSE,"PAS LP";#N/A,#N/A,FALSE,"PATRIMONIO"}</definedName>
    <definedName name="wrn.Things." localSheetId="35" hidden="1">{#N/A,#N/A,FALSE,"Bank Rec Cover Sheet";#N/A,#N/A,FALSE,"Bank Rec Details"}</definedName>
    <definedName name="wrn.Things." localSheetId="37" hidden="1">{#N/A,#N/A,FALSE,"Bank Rec Cover Sheet";#N/A,#N/A,FALSE,"Bank Rec Details"}</definedName>
    <definedName name="wrn.Things." localSheetId="36" hidden="1">{#N/A,#N/A,FALSE,"Bank Rec Cover Sheet";#N/A,#N/A,FALSE,"Bank Rec Details"}</definedName>
    <definedName name="wrn.Things." localSheetId="33" hidden="1">{#N/A,#N/A,FALSE,"Bank Rec Cover Sheet";#N/A,#N/A,FALSE,"Bank Rec Details"}</definedName>
    <definedName name="wrn.Things." localSheetId="34" hidden="1">{#N/A,#N/A,FALSE,"Bank Rec Cover Sheet";#N/A,#N/A,FALSE,"Bank Rec Details"}</definedName>
    <definedName name="wrn.Things." localSheetId="31" hidden="1">{#N/A,#N/A,FALSE,"Bank Rec Cover Sheet";#N/A,#N/A,FALSE,"Bank Rec Details"}</definedName>
    <definedName name="wrn.Things." hidden="1">{#N/A,#N/A,FALSE,"Bank Rec Cover Sheet";#N/A,#N/A,FALSE,"Bank Rec Details"}</definedName>
    <definedName name="wrn.three." localSheetId="35" hidden="1">{"input1",#N/A,FALSE,"Input";"input2",#N/A,FALSE,"Input";"input3",#N/A,FALSE,"Input"}</definedName>
    <definedName name="wrn.three." localSheetId="37" hidden="1">{"input1",#N/A,FALSE,"Input";"input2",#N/A,FALSE,"Input";"input3",#N/A,FALSE,"Input"}</definedName>
    <definedName name="wrn.three." localSheetId="36" hidden="1">{"input1",#N/A,FALSE,"Input";"input2",#N/A,FALSE,"Input";"input3",#N/A,FALSE,"Input"}</definedName>
    <definedName name="wrn.three." localSheetId="33" hidden="1">{"input1",#N/A,FALSE,"Input";"input2",#N/A,FALSE,"Input";"input3",#N/A,FALSE,"Input"}</definedName>
    <definedName name="wrn.three." localSheetId="34" hidden="1">{"input1",#N/A,FALSE,"Input";"input2",#N/A,FALSE,"Input";"input3",#N/A,FALSE,"Input"}</definedName>
    <definedName name="wrn.three." localSheetId="31" hidden="1">{"input1",#N/A,FALSE,"Input";"input2",#N/A,FALSE,"Input";"input3",#N/A,FALSE,"Input"}</definedName>
    <definedName name="wrn.three." hidden="1">{"input1",#N/A,FALSE,"Input";"input2",#N/A,FALSE,"Input";"input3",#N/A,FALSE,"Input"}</definedName>
    <definedName name="wrn.TODAS." hidden="1">{"RES1",#N/A,FALSE,"RESUMEN";"PROC1",#N/A,FALSE,"PROCESO";"MEC1",#N/A,FALSE,"MECANICA";"CIV1",#N/A,FALSE,"CIVIL";"CAÑ1",#N/A,FALSE,"CAÑERIAS";"ELE1",#N/A,FALSE,"ELECTRICIDAD";"INST1",#N/A,FALSE,"INSTRUMENTACION";"EST1",#N/A,FALSE,"ESTIMACION Y CONTROL"}</definedName>
    <definedName name="wrn.TODAS._.AS._.OBRAS." localSheetId="35" hidden="1">{#N/A,#N/A,FALSE,"OBRA-551V";#N/A,#N/A,FALSE,"OBRA-519";#N/A,#N/A,FALSE,"OBRA-559V";#N/A,#N/A,FALSE,"OBRA-560V";#N/A,#N/A,FALSE,"OBRA-576V";#N/A,#N/A,FALSE,"OBRA-580V";#N/A,#N/A,FALSE,"OBRA-597";#N/A,#N/A,FALSE,"OBRA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localSheetId="37" hidden="1">{#N/A,#N/A,FALSE,"OBRA-551V";#N/A,#N/A,FALSE,"OBRA-519";#N/A,#N/A,FALSE,"OBRA-559V";#N/A,#N/A,FALSE,"OBRA-560V";#N/A,#N/A,FALSE,"OBRA-576V";#N/A,#N/A,FALSE,"OBRA-580V";#N/A,#N/A,FALSE,"OBRA-597";#N/A,#N/A,FALSE,"OBRA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localSheetId="36" hidden="1">{#N/A,#N/A,FALSE,"OBRA-551V";#N/A,#N/A,FALSE,"OBRA-519";#N/A,#N/A,FALSE,"OBRA-559V";#N/A,#N/A,FALSE,"OBRA-560V";#N/A,#N/A,FALSE,"OBRA-576V";#N/A,#N/A,FALSE,"OBRA-580V";#N/A,#N/A,FALSE,"OBRA-597";#N/A,#N/A,FALSE,"OBRA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localSheetId="30" hidden="1">{#N/A,#N/A,FALSE,"OBRA-551V";#N/A,#N/A,FALSE,"OBRA-519";#N/A,#N/A,FALSE,"OBRA-559V";#N/A,#N/A,FALSE,"OBRA-560V";#N/A,#N/A,FALSE,"OBRA-576V";#N/A,#N/A,FALSE,"OBRA-580V";#N/A,#N/A,FALSE,"OBRA-597";#N/A,#N/A,FALSE,"OBRA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localSheetId="33" hidden="1">{#N/A,#N/A,FALSE,"OBRA-551V";#N/A,#N/A,FALSE,"OBRA-519";#N/A,#N/A,FALSE,"OBRA-559V";#N/A,#N/A,FALSE,"OBRA-560V";#N/A,#N/A,FALSE,"OBRA-576V";#N/A,#N/A,FALSE,"OBRA-580V";#N/A,#N/A,FALSE,"OBRA-597";#N/A,#N/A,FALSE,"OBRA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localSheetId="34" hidden="1">{#N/A,#N/A,FALSE,"OBRA-551V";#N/A,#N/A,FALSE,"OBRA-519";#N/A,#N/A,FALSE,"OBRA-559V";#N/A,#N/A,FALSE,"OBRA-560V";#N/A,#N/A,FALSE,"OBRA-576V";#N/A,#N/A,FALSE,"OBRA-580V";#N/A,#N/A,FALSE,"OBRA-597";#N/A,#N/A,FALSE,"OBRA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localSheetId="31" hidden="1">{#N/A,#N/A,FALSE,"OBRA-551V";#N/A,#N/A,FALSE,"OBRA-519";#N/A,#N/A,FALSE,"OBRA-559V";#N/A,#N/A,FALSE,"OBRA-560V";#N/A,#N/A,FALSE,"OBRA-576V";#N/A,#N/A,FALSE,"OBRA-580V";#N/A,#N/A,FALSE,"OBRA-597";#N/A,#N/A,FALSE,"OBRA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localSheetId="29" hidden="1">{#N/A,#N/A,FALSE,"OBRA-551V";#N/A,#N/A,FALSE,"OBRA-519";#N/A,#N/A,FALSE,"OBRA-559V";#N/A,#N/A,FALSE,"OBRA-560V";#N/A,#N/A,FALSE,"OBRA-576V";#N/A,#N/A,FALSE,"OBRA-580V";#N/A,#N/A,FALSE,"OBRA-597";#N/A,#N/A,FALSE,"OBRA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hidden="1">{#N/A,#N/A,FALSE,"OBRA-551V";#N/A,#N/A,FALSE,"OBRA-519";#N/A,#N/A,FALSE,"OBRA-559V";#N/A,#N/A,FALSE,"OBRA-560V";#N/A,#N/A,FALSE,"OBRA-576V";#N/A,#N/A,FALSE,"OBRA-580V";#N/A,#N/A,FALSE,"OBRA-597";#N/A,#N/A,FALSE,"OBRA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o." localSheetId="35"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localSheetId="37"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localSheetId="36"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localSheetId="33"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localSheetId="34"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localSheetId="31"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TAL." localSheetId="35" hidden="1">{#N/A,#N/A,FALSE,"INVERSIONES Y AMORTIZ";#N/A,#N/A,FALSE,"BALANCE";#N/A,#N/A,FALSE,"CUENTA DE PYG";#N/A,#N/A,FALSE,"CUENTA DE PYG (2)";#N/A,#N/A,FALSE,"RATIOS";#N/A,#N/A,FALSE,"G. PERSONAL";#N/A,#N/A,FALSE,"G. SOCIALES";#N/A,#N/A,FALSE,"G. GENERALES";#N/A,#N/A,FALSE,"LINEAS DE PRODUCTOS"}</definedName>
    <definedName name="wrn.TOTAL." localSheetId="37" hidden="1">{#N/A,#N/A,FALSE,"INVERSIONES Y AMORTIZ";#N/A,#N/A,FALSE,"BALANCE";#N/A,#N/A,FALSE,"CUENTA DE PYG";#N/A,#N/A,FALSE,"CUENTA DE PYG (2)";#N/A,#N/A,FALSE,"RATIOS";#N/A,#N/A,FALSE,"G. PERSONAL";#N/A,#N/A,FALSE,"G. SOCIALES";#N/A,#N/A,FALSE,"G. GENERALES";#N/A,#N/A,FALSE,"LINEAS DE PRODUCTOS"}</definedName>
    <definedName name="wrn.TOTAL." localSheetId="36" hidden="1">{#N/A,#N/A,FALSE,"INVERSIONES Y AMORTIZ";#N/A,#N/A,FALSE,"BALANCE";#N/A,#N/A,FALSE,"CUENTA DE PYG";#N/A,#N/A,FALSE,"CUENTA DE PYG (2)";#N/A,#N/A,FALSE,"RATIOS";#N/A,#N/A,FALSE,"G. PERSONAL";#N/A,#N/A,FALSE,"G. SOCIALES";#N/A,#N/A,FALSE,"G. GENERALES";#N/A,#N/A,FALSE,"LINEAS DE PRODUCTOS"}</definedName>
    <definedName name="wrn.TOTAL." localSheetId="33" hidden="1">{#N/A,#N/A,FALSE,"INVERSIONES Y AMORTIZ";#N/A,#N/A,FALSE,"BALANCE";#N/A,#N/A,FALSE,"CUENTA DE PYG";#N/A,#N/A,FALSE,"CUENTA DE PYG (2)";#N/A,#N/A,FALSE,"RATIOS";#N/A,#N/A,FALSE,"G. PERSONAL";#N/A,#N/A,FALSE,"G. SOCIALES";#N/A,#N/A,FALSE,"G. GENERALES";#N/A,#N/A,FALSE,"LINEAS DE PRODUCTOS"}</definedName>
    <definedName name="wrn.TOTAL." localSheetId="34" hidden="1">{#N/A,#N/A,FALSE,"INVERSIONES Y AMORTIZ";#N/A,#N/A,FALSE,"BALANCE";#N/A,#N/A,FALSE,"CUENTA DE PYG";#N/A,#N/A,FALSE,"CUENTA DE PYG (2)";#N/A,#N/A,FALSE,"RATIOS";#N/A,#N/A,FALSE,"G. PERSONAL";#N/A,#N/A,FALSE,"G. SOCIALES";#N/A,#N/A,FALSE,"G. GENERALES";#N/A,#N/A,FALSE,"LINEAS DE PRODUCTOS"}</definedName>
    <definedName name="wrn.TOTAL." localSheetId="31" hidden="1">{#N/A,#N/A,FALSE,"INVERSIONES Y AMORTIZ";#N/A,#N/A,FALSE,"BALANCE";#N/A,#N/A,FALSE,"CUENTA DE PYG";#N/A,#N/A,FALSE,"CUENTA DE PYG (2)";#N/A,#N/A,FALSE,"RATIOS";#N/A,#N/A,FALSE,"G. PERSONAL";#N/A,#N/A,FALSE,"G. SOCIALES";#N/A,#N/A,FALSE,"G. GENERALES";#N/A,#N/A,FALSE,"LINEAS DE PRODUCTOS"}</definedName>
    <definedName name="wrn.TOTAL." hidden="1">{#N/A,#N/A,FALSE,"INVERSIONES Y AMORTIZ";#N/A,#N/A,FALSE,"BALANCE";#N/A,#N/A,FALSE,"CUENTA DE PYG";#N/A,#N/A,FALSE,"CUENTA DE PYG (2)";#N/A,#N/A,FALSE,"RATIOS";#N/A,#N/A,FALSE,"G. PERSONAL";#N/A,#N/A,FALSE,"G. SOCIALES";#N/A,#N/A,FALSE,"G. GENERALES";#N/A,#N/A,FALSE,"LINEAS DE PRODUCTOS"}</definedName>
    <definedName name="wrn.Total._.Print." localSheetId="30"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29"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1" localSheetId="35"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otal.1" localSheetId="37"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otal.1" localSheetId="36"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otal.1" localSheetId="33"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otal.1" localSheetId="34"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otal.1" localSheetId="31"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otal.1"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RAIN1_REPORT." localSheetId="35" hidden="1">{#N/A,#N/A,FALSE,"Train1_Summary";#N/A,#N/A,FALSE,"Train1_Directs";#N/A,#N/A,FALSE,"Train1_Indirects"}</definedName>
    <definedName name="wrn.TRAIN1_REPORT." localSheetId="37" hidden="1">{#N/A,#N/A,FALSE,"Train1_Summary";#N/A,#N/A,FALSE,"Train1_Directs";#N/A,#N/A,FALSE,"Train1_Indirects"}</definedName>
    <definedName name="wrn.TRAIN1_REPORT." localSheetId="36" hidden="1">{#N/A,#N/A,FALSE,"Train1_Summary";#N/A,#N/A,FALSE,"Train1_Directs";#N/A,#N/A,FALSE,"Train1_Indirects"}</definedName>
    <definedName name="wrn.TRAIN1_REPORT." localSheetId="33" hidden="1">{#N/A,#N/A,FALSE,"Train1_Summary";#N/A,#N/A,FALSE,"Train1_Directs";#N/A,#N/A,FALSE,"Train1_Indirects"}</definedName>
    <definedName name="wrn.TRAIN1_REPORT." localSheetId="34" hidden="1">{#N/A,#N/A,FALSE,"Train1_Summary";#N/A,#N/A,FALSE,"Train1_Directs";#N/A,#N/A,FALSE,"Train1_Indirects"}</definedName>
    <definedName name="wrn.TRAIN1_REPORT." localSheetId="31" hidden="1">{#N/A,#N/A,FALSE,"Train1_Summary";#N/A,#N/A,FALSE,"Train1_Directs";#N/A,#N/A,FALSE,"Train1_Indirects"}</definedName>
    <definedName name="wrn.TRAIN1_REPORT." hidden="1">{#N/A,#N/A,FALSE,"Train1_Summary";#N/A,#N/A,FALSE,"Train1_Directs";#N/A,#N/A,FALSE,"Train1_Indirects"}</definedName>
    <definedName name="wrn.TRAIN2_REPORT." localSheetId="35" hidden="1">{#N/A,#N/A,FALSE,"Train2 Summary";#N/A,#N/A,FALSE,"Train2 Directs";#N/A,#N/A,FALSE,"Train2 Indirects"}</definedName>
    <definedName name="wrn.TRAIN2_REPORT." localSheetId="37" hidden="1">{#N/A,#N/A,FALSE,"Train2 Summary";#N/A,#N/A,FALSE,"Train2 Directs";#N/A,#N/A,FALSE,"Train2 Indirects"}</definedName>
    <definedName name="wrn.TRAIN2_REPORT." localSheetId="36" hidden="1">{#N/A,#N/A,FALSE,"Train2 Summary";#N/A,#N/A,FALSE,"Train2 Directs";#N/A,#N/A,FALSE,"Train2 Indirects"}</definedName>
    <definedName name="wrn.TRAIN2_REPORT." localSheetId="33" hidden="1">{#N/A,#N/A,FALSE,"Train2 Summary";#N/A,#N/A,FALSE,"Train2 Directs";#N/A,#N/A,FALSE,"Train2 Indirects"}</definedName>
    <definedName name="wrn.TRAIN2_REPORT." localSheetId="34" hidden="1">{#N/A,#N/A,FALSE,"Train2 Summary";#N/A,#N/A,FALSE,"Train2 Directs";#N/A,#N/A,FALSE,"Train2 Indirects"}</definedName>
    <definedName name="wrn.TRAIN2_REPORT." localSheetId="31" hidden="1">{#N/A,#N/A,FALSE,"Train2 Summary";#N/A,#N/A,FALSE,"Train2 Directs";#N/A,#N/A,FALSE,"Train2 Indirects"}</definedName>
    <definedName name="wrn.TRAIN2_REPORT." hidden="1">{#N/A,#N/A,FALSE,"Train2 Summary";#N/A,#N/A,FALSE,"Train2 Directs";#N/A,#N/A,FALSE,"Train2 Indirects"}</definedName>
    <definedName name="wrn.Trends." localSheetId="37"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36"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31"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hidden="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urnos_Propio." localSheetId="35" hidden="1">{#N/A,#N/A,FALSE,"Turnos_Eq _Prop"}</definedName>
    <definedName name="wrn.Turnos_Propio." localSheetId="37" hidden="1">{#N/A,#N/A,FALSE,"Turnos_Eq _Prop"}</definedName>
    <definedName name="wrn.Turnos_Propio." localSheetId="36" hidden="1">{#N/A,#N/A,FALSE,"Turnos_Eq _Prop"}</definedName>
    <definedName name="wrn.Turnos_Propio." localSheetId="33" hidden="1">{#N/A,#N/A,FALSE,"Turnos_Eq _Prop"}</definedName>
    <definedName name="wrn.Turnos_Propio." localSheetId="34" hidden="1">{#N/A,#N/A,FALSE,"Turnos_Eq _Prop"}</definedName>
    <definedName name="wrn.Turnos_Propio." localSheetId="31" hidden="1">{#N/A,#N/A,FALSE,"Turnos_Eq _Prop"}</definedName>
    <definedName name="wrn.Turnos_Propio." hidden="1">{#N/A,#N/A,FALSE,"Turnos_Eq _Prop"}</definedName>
    <definedName name="wrn.Turnos_Reformul." localSheetId="35" hidden="1">{#N/A,#N/A,FALSE,"Turnos_Eq_Ref"}</definedName>
    <definedName name="wrn.Turnos_Reformul." localSheetId="37" hidden="1">{#N/A,#N/A,FALSE,"Turnos_Eq_Ref"}</definedName>
    <definedName name="wrn.Turnos_Reformul." localSheetId="36" hidden="1">{#N/A,#N/A,FALSE,"Turnos_Eq_Ref"}</definedName>
    <definedName name="wrn.Turnos_Reformul." localSheetId="33" hidden="1">{#N/A,#N/A,FALSE,"Turnos_Eq_Ref"}</definedName>
    <definedName name="wrn.Turnos_Reformul." localSheetId="34" hidden="1">{#N/A,#N/A,FALSE,"Turnos_Eq_Ref"}</definedName>
    <definedName name="wrn.Turnos_Reformul." localSheetId="31" hidden="1">{#N/A,#N/A,FALSE,"Turnos_Eq_Ref"}</definedName>
    <definedName name="wrn.Turnos_Reformul." hidden="1">{#N/A,#N/A,FALSE,"Turnos_Eq_Ref"}</definedName>
    <definedName name="wrn.Turnos_Tercero." localSheetId="35" hidden="1">{#N/A,#N/A,FALSE,"Turnos_Eq _Tercero"}</definedName>
    <definedName name="wrn.Turnos_Tercero." localSheetId="37" hidden="1">{#N/A,#N/A,FALSE,"Turnos_Eq _Tercero"}</definedName>
    <definedName name="wrn.Turnos_Tercero." localSheetId="36" hidden="1">{#N/A,#N/A,FALSE,"Turnos_Eq _Tercero"}</definedName>
    <definedName name="wrn.Turnos_Tercero." localSheetId="33" hidden="1">{#N/A,#N/A,FALSE,"Turnos_Eq _Tercero"}</definedName>
    <definedName name="wrn.Turnos_Tercero." localSheetId="34" hidden="1">{#N/A,#N/A,FALSE,"Turnos_Eq _Tercero"}</definedName>
    <definedName name="wrn.Turnos_Tercero." localSheetId="31" hidden="1">{#N/A,#N/A,FALSE,"Turnos_Eq _Tercero"}</definedName>
    <definedName name="wrn.Turnos_Tercero." hidden="1">{#N/A,#N/A,FALSE,"Turnos_Eq _Tercero"}</definedName>
    <definedName name="wrn.two." localSheetId="35" hidden="1">{#N/A,#N/A,FALSE,"PL";#N/A,#N/A,FALSE,"CF";#N/A,#N/A,FALSE,"NPV";#N/A,#N/A,FALSE,"Summary";#N/A,#N/A,FALSE,"Output"}</definedName>
    <definedName name="wrn.two." localSheetId="37" hidden="1">{#N/A,#N/A,FALSE,"PL";#N/A,#N/A,FALSE,"CF";#N/A,#N/A,FALSE,"NPV";#N/A,#N/A,FALSE,"Summary";#N/A,#N/A,FALSE,"Output"}</definedName>
    <definedName name="wrn.two." localSheetId="36" hidden="1">{#N/A,#N/A,FALSE,"PL";#N/A,#N/A,FALSE,"CF";#N/A,#N/A,FALSE,"NPV";#N/A,#N/A,FALSE,"Summary";#N/A,#N/A,FALSE,"Output"}</definedName>
    <definedName name="wrn.two." localSheetId="33" hidden="1">{#N/A,#N/A,FALSE,"PL";#N/A,#N/A,FALSE,"CF";#N/A,#N/A,FALSE,"NPV";#N/A,#N/A,FALSE,"Summary";#N/A,#N/A,FALSE,"Output"}</definedName>
    <definedName name="wrn.two." localSheetId="34" hidden="1">{#N/A,#N/A,FALSE,"PL";#N/A,#N/A,FALSE,"CF";#N/A,#N/A,FALSE,"NPV";#N/A,#N/A,FALSE,"Summary";#N/A,#N/A,FALSE,"Output"}</definedName>
    <definedName name="wrn.two." localSheetId="31" hidden="1">{#N/A,#N/A,FALSE,"PL";#N/A,#N/A,FALSE,"CF";#N/A,#N/A,FALSE,"NPV";#N/A,#N/A,FALSE,"Summary";#N/A,#N/A,FALSE,"Output"}</definedName>
    <definedName name="wrn.two." hidden="1">{#N/A,#N/A,FALSE,"PL";#N/A,#N/A,FALSE,"CF";#N/A,#N/A,FALSE,"NPV";#N/A,#N/A,FALSE,"Summary";#N/A,#N/A,FALSE,"Output"}</definedName>
    <definedName name="wrn.Umsatz." localSheetId="30" hidden="1">{#N/A,#N/A,FALSE,"Umsatz";#N/A,#N/A,FALSE,"Base V.02";#N/A,#N/A,FALSE,"Charts"}</definedName>
    <definedName name="wrn.Umsatz." localSheetId="29" hidden="1">{#N/A,#N/A,FALSE,"Umsatz";#N/A,#N/A,FALSE,"Base V.02";#N/A,#N/A,FALSE,"Charts"}</definedName>
    <definedName name="wrn.Umsatz." hidden="1">{#N/A,#N/A,FALSE,"Umsatz";#N/A,#N/A,FALSE,"Base V.02";#N/A,#N/A,FALSE,"Charts"}</definedName>
    <definedName name="wrn.Una._.Hoja." localSheetId="35" hidden="1">{"Sin detalle",#N/A,FALSE,"Flujo (redondeado)"}</definedName>
    <definedName name="wrn.Una._.Hoja." localSheetId="37" hidden="1">{"Sin detalle",#N/A,FALSE,"Flujo (redondeado)"}</definedName>
    <definedName name="wrn.Una._.Hoja." localSheetId="36" hidden="1">{"Sin detalle",#N/A,FALSE,"Flujo (redondeado)"}</definedName>
    <definedName name="wrn.Una._.Hoja." localSheetId="33" hidden="1">{"Sin detalle",#N/A,FALSE,"Flujo (redondeado)"}</definedName>
    <definedName name="wrn.Una._.Hoja." localSheetId="34" hidden="1">{"Sin detalle",#N/A,FALSE,"Flujo (redondeado)"}</definedName>
    <definedName name="wrn.Una._.Hoja." localSheetId="31" hidden="1">{"Sin detalle",#N/A,FALSE,"Flujo (redondeado)"}</definedName>
    <definedName name="wrn.Una._.Hoja." hidden="1">{"Sin detalle",#N/A,FALSE,"Flujo (redondeado)"}</definedName>
    <definedName name="wrn.Una._.Hoja._1" localSheetId="35" hidden="1">{"Sin detalle",#N/A,FALSE,"Flujo (redondeado)"}</definedName>
    <definedName name="wrn.Una._.Hoja._1" localSheetId="37" hidden="1">{"Sin detalle",#N/A,FALSE,"Flujo (redondeado)"}</definedName>
    <definedName name="wrn.Una._.Hoja._1" localSheetId="36" hidden="1">{"Sin detalle",#N/A,FALSE,"Flujo (redondeado)"}</definedName>
    <definedName name="wrn.Una._.Hoja._1" localSheetId="33" hidden="1">{"Sin detalle",#N/A,FALSE,"Flujo (redondeado)"}</definedName>
    <definedName name="wrn.Una._.Hoja._1" localSheetId="34" hidden="1">{"Sin detalle",#N/A,FALSE,"Flujo (redondeado)"}</definedName>
    <definedName name="wrn.Una._.Hoja._1" localSheetId="31" hidden="1">{"Sin detalle",#N/A,FALSE,"Flujo (redondeado)"}</definedName>
    <definedName name="wrn.Una._.Hoja._1" hidden="1">{"Sin detalle",#N/A,FALSE,"Flujo (redondeado)"}</definedName>
    <definedName name="wrn.unidades." localSheetId="35" hidden="1">{#N/A,#N/A,FALSE,"RESUMEN";#N/A,#N/A,FALSE,"GG-GI";#N/A,#N/A,FALSE,"AMB";#N/A,#N/A,FALSE,"EyR";#N/A,#N/A,FALSE,"UCP";#N/A,#N/A,FALSE,"IND";#N/A,#N/A,FALSE,"LR";#N/A,#N/A,FALSE,"PRV";#N/A,#N/A,FALSE,"TÚNELES";#N/A,#N/A,FALSE,"IDT";#N/A,#N/A,FALSE,"ING"}</definedName>
    <definedName name="wrn.unidades." localSheetId="37" hidden="1">{#N/A,#N/A,FALSE,"RESUMEN";#N/A,#N/A,FALSE,"GG-GI";#N/A,#N/A,FALSE,"AMB";#N/A,#N/A,FALSE,"EyR";#N/A,#N/A,FALSE,"UCP";#N/A,#N/A,FALSE,"IND";#N/A,#N/A,FALSE,"LR";#N/A,#N/A,FALSE,"PRV";#N/A,#N/A,FALSE,"TÚNELES";#N/A,#N/A,FALSE,"IDT";#N/A,#N/A,FALSE,"ING"}</definedName>
    <definedName name="wrn.unidades." localSheetId="36" hidden="1">{#N/A,#N/A,FALSE,"RESUMEN";#N/A,#N/A,FALSE,"GG-GI";#N/A,#N/A,FALSE,"AMB";#N/A,#N/A,FALSE,"EyR";#N/A,#N/A,FALSE,"UCP";#N/A,#N/A,FALSE,"IND";#N/A,#N/A,FALSE,"LR";#N/A,#N/A,FALSE,"PRV";#N/A,#N/A,FALSE,"TÚNELES";#N/A,#N/A,FALSE,"IDT";#N/A,#N/A,FALSE,"ING"}</definedName>
    <definedName name="wrn.unidades." localSheetId="30" hidden="1">{#N/A,#N/A,FALSE,"RESUMEN";#N/A,#N/A,FALSE,"GG-GI";#N/A,#N/A,FALSE,"AMB";#N/A,#N/A,FALSE,"EyR";#N/A,#N/A,FALSE,"UCP";#N/A,#N/A,FALSE,"IND";#N/A,#N/A,FALSE,"LR";#N/A,#N/A,FALSE,"PRV";#N/A,#N/A,FALSE,"TÚNELES";#N/A,#N/A,FALSE,"IDT";#N/A,#N/A,FALSE,"ING"}</definedName>
    <definedName name="wrn.unidades." localSheetId="33" hidden="1">{#N/A,#N/A,FALSE,"RESUMEN";#N/A,#N/A,FALSE,"GG-GI";#N/A,#N/A,FALSE,"AMB";#N/A,#N/A,FALSE,"EyR";#N/A,#N/A,FALSE,"UCP";#N/A,#N/A,FALSE,"IND";#N/A,#N/A,FALSE,"LR";#N/A,#N/A,FALSE,"PRV";#N/A,#N/A,FALSE,"TÚNELES";#N/A,#N/A,FALSE,"IDT";#N/A,#N/A,FALSE,"ING"}</definedName>
    <definedName name="wrn.unidades." localSheetId="34" hidden="1">{#N/A,#N/A,FALSE,"RESUMEN";#N/A,#N/A,FALSE,"GG-GI";#N/A,#N/A,FALSE,"AMB";#N/A,#N/A,FALSE,"EyR";#N/A,#N/A,FALSE,"UCP";#N/A,#N/A,FALSE,"IND";#N/A,#N/A,FALSE,"LR";#N/A,#N/A,FALSE,"PRV";#N/A,#N/A,FALSE,"TÚNELES";#N/A,#N/A,FALSE,"IDT";#N/A,#N/A,FALSE,"ING"}</definedName>
    <definedName name="wrn.unidades." localSheetId="31" hidden="1">{#N/A,#N/A,FALSE,"RESUMEN";#N/A,#N/A,FALSE,"GG-GI";#N/A,#N/A,FALSE,"AMB";#N/A,#N/A,FALSE,"EyR";#N/A,#N/A,FALSE,"UCP";#N/A,#N/A,FALSE,"IND";#N/A,#N/A,FALSE,"LR";#N/A,#N/A,FALSE,"PRV";#N/A,#N/A,FALSE,"TÚNELES";#N/A,#N/A,FALSE,"IDT";#N/A,#N/A,FALSE,"ING"}</definedName>
    <definedName name="wrn.unidades." localSheetId="29"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unidades._1" localSheetId="35" hidden="1">{#N/A,#N/A,FALSE,"RESUMEN";#N/A,#N/A,FALSE,"GG-GI";#N/A,#N/A,FALSE,"AMB";#N/A,#N/A,FALSE,"EyR";#N/A,#N/A,FALSE,"UCP";#N/A,#N/A,FALSE,"IND";#N/A,#N/A,FALSE,"LR";#N/A,#N/A,FALSE,"PRV";#N/A,#N/A,FALSE,"TÚNELES";#N/A,#N/A,FALSE,"IDT";#N/A,#N/A,FALSE,"ING"}</definedName>
    <definedName name="wrn.unidades._1" localSheetId="37" hidden="1">{#N/A,#N/A,FALSE,"RESUMEN";#N/A,#N/A,FALSE,"GG-GI";#N/A,#N/A,FALSE,"AMB";#N/A,#N/A,FALSE,"EyR";#N/A,#N/A,FALSE,"UCP";#N/A,#N/A,FALSE,"IND";#N/A,#N/A,FALSE,"LR";#N/A,#N/A,FALSE,"PRV";#N/A,#N/A,FALSE,"TÚNELES";#N/A,#N/A,FALSE,"IDT";#N/A,#N/A,FALSE,"ING"}</definedName>
    <definedName name="wrn.unidades._1" localSheetId="36" hidden="1">{#N/A,#N/A,FALSE,"RESUMEN";#N/A,#N/A,FALSE,"GG-GI";#N/A,#N/A,FALSE,"AMB";#N/A,#N/A,FALSE,"EyR";#N/A,#N/A,FALSE,"UCP";#N/A,#N/A,FALSE,"IND";#N/A,#N/A,FALSE,"LR";#N/A,#N/A,FALSE,"PRV";#N/A,#N/A,FALSE,"TÚNELES";#N/A,#N/A,FALSE,"IDT";#N/A,#N/A,FALSE,"ING"}</definedName>
    <definedName name="wrn.unidades._1" localSheetId="33" hidden="1">{#N/A,#N/A,FALSE,"RESUMEN";#N/A,#N/A,FALSE,"GG-GI";#N/A,#N/A,FALSE,"AMB";#N/A,#N/A,FALSE,"EyR";#N/A,#N/A,FALSE,"UCP";#N/A,#N/A,FALSE,"IND";#N/A,#N/A,FALSE,"LR";#N/A,#N/A,FALSE,"PRV";#N/A,#N/A,FALSE,"TÚNELES";#N/A,#N/A,FALSE,"IDT";#N/A,#N/A,FALSE,"ING"}</definedName>
    <definedName name="wrn.unidades._1" localSheetId="34" hidden="1">{#N/A,#N/A,FALSE,"RESUMEN";#N/A,#N/A,FALSE,"GG-GI";#N/A,#N/A,FALSE,"AMB";#N/A,#N/A,FALSE,"EyR";#N/A,#N/A,FALSE,"UCP";#N/A,#N/A,FALSE,"IND";#N/A,#N/A,FALSE,"LR";#N/A,#N/A,FALSE,"PRV";#N/A,#N/A,FALSE,"TÚNELES";#N/A,#N/A,FALSE,"IDT";#N/A,#N/A,FALSE,"ING"}</definedName>
    <definedName name="wrn.unidades._1" localSheetId="31" hidden="1">{#N/A,#N/A,FALSE,"RESUMEN";#N/A,#N/A,FALSE,"GG-GI";#N/A,#N/A,FALSE,"AMB";#N/A,#N/A,FALSE,"EyR";#N/A,#N/A,FALSE,"UCP";#N/A,#N/A,FALSE,"IND";#N/A,#N/A,FALSE,"LR";#N/A,#N/A,FALSE,"PRV";#N/A,#N/A,FALSE,"TÚNELES";#N/A,#N/A,FALSE,"IDT";#N/A,#N/A,FALSE,"ING"}</definedName>
    <definedName name="wrn.unidades._1" hidden="1">{#N/A,#N/A,FALSE,"RESUMEN";#N/A,#N/A,FALSE,"GG-GI";#N/A,#N/A,FALSE,"AMB";#N/A,#N/A,FALSE,"EyR";#N/A,#N/A,FALSE,"UCP";#N/A,#N/A,FALSE,"IND";#N/A,#N/A,FALSE,"LR";#N/A,#N/A,FALSE,"PRV";#N/A,#N/A,FALSE,"TÚNELES";#N/A,#N/A,FALSE,"IDT";#N/A,#N/A,FALSE,"ING"}</definedName>
    <definedName name="wrn.usd." localSheetId="35" hidden="1">{#N/A,#N/A,FALSE,"J94K-USD";#N/A,#N/A,FALSE,"J94K-USD (2)";#N/A,#N/A,FALSE,"J94K-USD (3)";#N/A,#N/A,FALSE,"J94K-USD (4)";#N/A,#N/A,FALSE,"J94K-USD (5)";#N/A,#N/A,FALSE,"J94K-USD (6)";#N/A,#N/A,FALSE,"J94K-USD (7)"}</definedName>
    <definedName name="wrn.usd." localSheetId="37" hidden="1">{#N/A,#N/A,FALSE,"J94K-USD";#N/A,#N/A,FALSE,"J94K-USD (2)";#N/A,#N/A,FALSE,"J94K-USD (3)";#N/A,#N/A,FALSE,"J94K-USD (4)";#N/A,#N/A,FALSE,"J94K-USD (5)";#N/A,#N/A,FALSE,"J94K-USD (6)";#N/A,#N/A,FALSE,"J94K-USD (7)"}</definedName>
    <definedName name="wrn.usd." localSheetId="36" hidden="1">{#N/A,#N/A,FALSE,"J94K-USD";#N/A,#N/A,FALSE,"J94K-USD (2)";#N/A,#N/A,FALSE,"J94K-USD (3)";#N/A,#N/A,FALSE,"J94K-USD (4)";#N/A,#N/A,FALSE,"J94K-USD (5)";#N/A,#N/A,FALSE,"J94K-USD (6)";#N/A,#N/A,FALSE,"J94K-USD (7)"}</definedName>
    <definedName name="wrn.usd." localSheetId="33" hidden="1">{#N/A,#N/A,FALSE,"J94K-USD";#N/A,#N/A,FALSE,"J94K-USD (2)";#N/A,#N/A,FALSE,"J94K-USD (3)";#N/A,#N/A,FALSE,"J94K-USD (4)";#N/A,#N/A,FALSE,"J94K-USD (5)";#N/A,#N/A,FALSE,"J94K-USD (6)";#N/A,#N/A,FALSE,"J94K-USD (7)"}</definedName>
    <definedName name="wrn.usd." localSheetId="34" hidden="1">{#N/A,#N/A,FALSE,"J94K-USD";#N/A,#N/A,FALSE,"J94K-USD (2)";#N/A,#N/A,FALSE,"J94K-USD (3)";#N/A,#N/A,FALSE,"J94K-USD (4)";#N/A,#N/A,FALSE,"J94K-USD (5)";#N/A,#N/A,FALSE,"J94K-USD (6)";#N/A,#N/A,FALSE,"J94K-USD (7)"}</definedName>
    <definedName name="wrn.usd." localSheetId="31" hidden="1">{#N/A,#N/A,FALSE,"J94K-USD";#N/A,#N/A,FALSE,"J94K-USD (2)";#N/A,#N/A,FALSE,"J94K-USD (3)";#N/A,#N/A,FALSE,"J94K-USD (4)";#N/A,#N/A,FALSE,"J94K-USD (5)";#N/A,#N/A,FALSE,"J94K-USD (6)";#N/A,#N/A,FALSE,"J94K-USD (7)"}</definedName>
    <definedName name="wrn.usd." hidden="1">{#N/A,#N/A,FALSE,"J94K-USD";#N/A,#N/A,FALSE,"J94K-USD (2)";#N/A,#N/A,FALSE,"J94K-USD (3)";#N/A,#N/A,FALSE,"J94K-USD (4)";#N/A,#N/A,FALSE,"J94K-USD (5)";#N/A,#N/A,FALSE,"J94K-USD (6)";#N/A,#N/A,FALSE,"J94K-USD (7)"}</definedName>
    <definedName name="wrn.UTILITIES." localSheetId="35" hidden="1">{"UTILITIES",#N/A,FALSE,"GENERAL"}</definedName>
    <definedName name="wrn.UTILITIES." localSheetId="37" hidden="1">{"UTILITIES",#N/A,FALSE,"GENERAL"}</definedName>
    <definedName name="wrn.UTILITIES." localSheetId="32" hidden="1">{"UTILITIES",#N/A,FALSE,"GENERAL"}</definedName>
    <definedName name="wrn.UTILITIES." localSheetId="21" hidden="1">{"UTILITIES",#N/A,FALSE,"GENERAL"}</definedName>
    <definedName name="wrn.UTILITIES." localSheetId="36" hidden="1">{"UTILITIES",#N/A,FALSE,"GENERAL"}</definedName>
    <definedName name="wrn.UTILITIES." localSheetId="33" hidden="1">{"UTILITIES",#N/A,FALSE,"GENERAL"}</definedName>
    <definedName name="wrn.UTILITIES." localSheetId="34" hidden="1">{"UTILITIES",#N/A,FALSE,"GENERAL"}</definedName>
    <definedName name="wrn.UTILITIES." localSheetId="31" hidden="1">{"UTILITIES",#N/A,FALSE,"GENERAL"}</definedName>
    <definedName name="wrn.UTILITIES." hidden="1">{"UTILITIES",#N/A,FALSE,"GENERAL"}</definedName>
    <definedName name="wrn.Utility._.Matrix." localSheetId="35" hidden="1">{#N/A,#N/A,FALSE,"Diffusion(Furnace)";#N/A,#N/A,FALSE,"Diffusion(Implant)";#N/A,#N/A,FALSE,"Diffusion(wet etching)";#N/A,#N/A,FALSE,"Etching";#N/A,#N/A,FALSE,"ThinFilm";#N/A,#N/A,FALSE,"Back Grind";#N/A,#N/A,FALSE,"Photo"}</definedName>
    <definedName name="wrn.Utility._.Matrix." localSheetId="37" hidden="1">{#N/A,#N/A,FALSE,"Diffusion(Furnace)";#N/A,#N/A,FALSE,"Diffusion(Implant)";#N/A,#N/A,FALSE,"Diffusion(wet etching)";#N/A,#N/A,FALSE,"Etching";#N/A,#N/A,FALSE,"ThinFilm";#N/A,#N/A,FALSE,"Back Grind";#N/A,#N/A,FALSE,"Photo"}</definedName>
    <definedName name="wrn.Utility._.Matrix." localSheetId="36" hidden="1">{#N/A,#N/A,FALSE,"Diffusion(Furnace)";#N/A,#N/A,FALSE,"Diffusion(Implant)";#N/A,#N/A,FALSE,"Diffusion(wet etching)";#N/A,#N/A,FALSE,"Etching";#N/A,#N/A,FALSE,"ThinFilm";#N/A,#N/A,FALSE,"Back Grind";#N/A,#N/A,FALSE,"Photo"}</definedName>
    <definedName name="wrn.Utility._.Matrix." localSheetId="33" hidden="1">{#N/A,#N/A,FALSE,"Diffusion(Furnace)";#N/A,#N/A,FALSE,"Diffusion(Implant)";#N/A,#N/A,FALSE,"Diffusion(wet etching)";#N/A,#N/A,FALSE,"Etching";#N/A,#N/A,FALSE,"ThinFilm";#N/A,#N/A,FALSE,"Back Grind";#N/A,#N/A,FALSE,"Photo"}</definedName>
    <definedName name="wrn.Utility._.Matrix." localSheetId="34" hidden="1">{#N/A,#N/A,FALSE,"Diffusion(Furnace)";#N/A,#N/A,FALSE,"Diffusion(Implant)";#N/A,#N/A,FALSE,"Diffusion(wet etching)";#N/A,#N/A,FALSE,"Etching";#N/A,#N/A,FALSE,"ThinFilm";#N/A,#N/A,FALSE,"Back Grind";#N/A,#N/A,FALSE,"Photo"}</definedName>
    <definedName name="wrn.Utility._.Matrix." localSheetId="31" hidden="1">{#N/A,#N/A,FALSE,"Diffusion(Furnace)";#N/A,#N/A,FALSE,"Diffusion(Implant)";#N/A,#N/A,FALSE,"Diffusion(wet etching)";#N/A,#N/A,FALSE,"Etching";#N/A,#N/A,FALSE,"ThinFilm";#N/A,#N/A,FALSE,"Back Grind";#N/A,#N/A,FALSE,"Photo"}</definedName>
    <definedName name="wrn.Utility._.Matrix." hidden="1">{#N/A,#N/A,FALSE,"Diffusion(Furnace)";#N/A,#N/A,FALSE,"Diffusion(Implant)";#N/A,#N/A,FALSE,"Diffusion(wet etching)";#N/A,#N/A,FALSE,"Etching";#N/A,#N/A,FALSE,"ThinFilm";#N/A,#N/A,FALSE,"Back Grind";#N/A,#N/A,FALSE,"Photo"}</definedName>
    <definedName name="wrn.Valorización04." localSheetId="35" hidden="1">{"Caratula",#N/A,TRUE,"Carat";"Pago",#N/A,TRUE,"Pago";"Resumen",#N/A,TRUE,"Resumen";"estructuras",#N/A,TRUE,"Estructuras";"arquitectura",#N/A,TRUE,"Arquitectura";"sanitarias",#N/A,TRUE,"Inst.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 localSheetId="37" hidden="1">{"Caratula",#N/A,TRUE,"Carat";"Pago",#N/A,TRUE,"Pago";"Resumen",#N/A,TRUE,"Resumen";"estructuras",#N/A,TRUE,"Estructuras";"arquitectura",#N/A,TRUE,"Arquitectura";"sanitarias",#N/A,TRUE,"Inst.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 localSheetId="36" hidden="1">{"Caratula",#N/A,TRUE,"Carat";"Pago",#N/A,TRUE,"Pago";"Resumen",#N/A,TRUE,"Resumen";"estructuras",#N/A,TRUE,"Estructuras";"arquitectura",#N/A,TRUE,"Arquitectura";"sanitarias",#N/A,TRUE,"Inst.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 localSheetId="33" hidden="1">{"Caratula",#N/A,TRUE,"Carat";"Pago",#N/A,TRUE,"Pago";"Resumen",#N/A,TRUE,"Resumen";"estructuras",#N/A,TRUE,"Estructuras";"arquitectura",#N/A,TRUE,"Arquitectura";"sanitarias",#N/A,TRUE,"Inst.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 localSheetId="34" hidden="1">{"Caratula",#N/A,TRUE,"Carat";"Pago",#N/A,TRUE,"Pago";"Resumen",#N/A,TRUE,"Resumen";"estructuras",#N/A,TRUE,"Estructuras";"arquitectura",#N/A,TRUE,"Arquitectura";"sanitarias",#N/A,TRUE,"Inst.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 localSheetId="31" hidden="1">{"Caratula",#N/A,TRUE,"Carat";"Pago",#N/A,TRUE,"Pago";"Resumen",#N/A,TRUE,"Resumen";"estructuras",#N/A,TRUE,"Estructuras";"arquitectura",#N/A,TRUE,"Arquitectura";"sanitarias",#N/A,TRUE,"Inst.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 hidden="1">{"Caratula",#N/A,TRUE,"Carat";"Pago",#N/A,TRUE,"Pago";"Resumen",#N/A,TRUE,"Resumen";"estructuras",#N/A,TRUE,"Estructuras";"arquitectura",#N/A,TRUE,"Arquitectura";"sanitarias",#N/A,TRUE,"Inst.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uation._.Committee." localSheetId="30"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localSheetId="29"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Summaries." localSheetId="30" hidden="1">{#N/A,#N/A,FALSE,"Cover Sheet";#N/A,#N/A,FALSE,"Financial Assumptions";#N/A,#N/A,FALSE,"DCFOverviewPower";#N/A,#N/A,FALSE,"DCFOverviewGas";#N/A,#N/A,FALSE,"DCFOverviewWater";#N/A,#N/A,FALSE,"DCFOverviewVersorgung"}</definedName>
    <definedName name="wrn.Valuation._.Summaries." localSheetId="29" hidden="1">{#N/A,#N/A,FALSE,"Cover Sheet";#N/A,#N/A,FALSE,"Financial Assumptions";#N/A,#N/A,FALSE,"DCFOverviewPower";#N/A,#N/A,FALSE,"DCFOverviewGas";#N/A,#N/A,FALSE,"DCFOverviewWater";#N/A,#N/A,FALSE,"DCFOverviewVersorgung"}</definedName>
    <definedName name="wrn.Valuation._.Summaries." hidden="1">{#N/A,#N/A,FALSE,"Cover Sheet";#N/A,#N/A,FALSE,"Financial Assumptions";#N/A,#N/A,FALSE,"DCFOverviewPower";#N/A,#N/A,FALSE,"DCFOverviewGas";#N/A,#N/A,FALSE,"DCFOverviewWater";#N/A,#N/A,FALSE,"DCFOverviewVersorgung"}</definedName>
    <definedName name="wrn.Version." localSheetId="35" hidden="1">{"Avance Fisico",#N/A,FALSE,"Avance Finan SAP";"Avance Financiero",#N/A,FALSE,"Avance Finan SAP"}</definedName>
    <definedName name="wrn.Version." localSheetId="37" hidden="1">{"Avance Fisico",#N/A,FALSE,"Avance Finan SAP";"Avance Financiero",#N/A,FALSE,"Avance Finan SAP"}</definedName>
    <definedName name="wrn.Version." localSheetId="36" hidden="1">{"Avance Fisico",#N/A,FALSE,"Avance Finan SAP";"Avance Financiero",#N/A,FALSE,"Avance Finan SAP"}</definedName>
    <definedName name="wrn.Version." localSheetId="33" hidden="1">{"Avance Fisico",#N/A,FALSE,"Avance Finan SAP";"Avance Financiero",#N/A,FALSE,"Avance Finan SAP"}</definedName>
    <definedName name="wrn.Version." localSheetId="34" hidden="1">{"Avance Fisico",#N/A,FALSE,"Avance Finan SAP";"Avance Financiero",#N/A,FALSE,"Avance Finan SAP"}</definedName>
    <definedName name="wrn.Version." localSheetId="31" hidden="1">{"Avance Fisico",#N/A,FALSE,"Avance Finan SAP";"Avance Financiero",#N/A,FALSE,"Avance Finan SAP"}</definedName>
    <definedName name="wrn.Version." hidden="1">{"Avance Fisico",#N/A,FALSE,"Avance Finan SAP";"Avance Financiero",#N/A,FALSE,"Avance Finan SAP"}</definedName>
    <definedName name="wrn.Versorgungs._.GmbH._.Data." localSheetId="30"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29"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via." localSheetId="30" hidden="1">{"via1",#N/A,TRUE,"general";"via2",#N/A,TRUE,"general";"via3",#N/A,TRUE,"general"}</definedName>
    <definedName name="wrn.via." localSheetId="29" hidden="1">{"via1",#N/A,TRUE,"general";"via2",#N/A,TRUE,"general";"via3",#N/A,TRUE,"general"}</definedName>
    <definedName name="wrn.via." hidden="1">{"via1",#N/A,TRUE,"general";"via2",#N/A,TRUE,"general";"via3",#N/A,TRUE,"general"}</definedName>
    <definedName name="wrn.VOLCAN." localSheetId="35" hidden="1">{#N/A,#N/A,FALSE,"Resumen"}</definedName>
    <definedName name="wrn.VOLCAN." localSheetId="37" hidden="1">{#N/A,#N/A,FALSE,"Resumen"}</definedName>
    <definedName name="wrn.VOLCAN." localSheetId="36" hidden="1">{#N/A,#N/A,FALSE,"Resumen"}</definedName>
    <definedName name="wrn.VOLCAN." localSheetId="30" hidden="1">{#N/A,#N/A,FALSE,"Resumen"}</definedName>
    <definedName name="wrn.VOLCAN." localSheetId="22" hidden="1">{#N/A,#N/A,FALSE,"Resumen"}</definedName>
    <definedName name="wrn.VOLCAN." localSheetId="33" hidden="1">{#N/A,#N/A,FALSE,"Resumen"}</definedName>
    <definedName name="wrn.VOLCAN." localSheetId="34" hidden="1">{#N/A,#N/A,FALSE,"Resumen"}</definedName>
    <definedName name="wrn.VOLCAN." localSheetId="31" hidden="1">{#N/A,#N/A,FALSE,"Resumen"}</definedName>
    <definedName name="wrn.VOLCAN." localSheetId="29" hidden="1">{#N/A,#N/A,FALSE,"Resumen"}</definedName>
    <definedName name="wrn.VOLCAN." hidden="1">{#N/A,#N/A,FALSE,"Resumen"}</definedName>
    <definedName name="wrn.WAGE._.RATES." localSheetId="35" hidden="1">{#N/A,#N/A,FALSE,"WAGE FORM - UNION";#N/A,#N/A,FALSE,"EST. WAGE RATES - UNION";#N/A,#N/A,FALSE,"WAGE RATE DETAILS - UNION"}</definedName>
    <definedName name="wrn.WAGE._.RATES." localSheetId="37" hidden="1">{#N/A,#N/A,FALSE,"WAGE FORM - UNION";#N/A,#N/A,FALSE,"EST. WAGE RATES - UNION";#N/A,#N/A,FALSE,"WAGE RATE DETAILS - UNION"}</definedName>
    <definedName name="wrn.WAGE._.RATES." localSheetId="36" hidden="1">{#N/A,#N/A,FALSE,"WAGE FORM - UNION";#N/A,#N/A,FALSE,"EST. WAGE RATES - UNION";#N/A,#N/A,FALSE,"WAGE RATE DETAILS - UNION"}</definedName>
    <definedName name="wrn.WAGE._.RATES." localSheetId="33" hidden="1">{#N/A,#N/A,FALSE,"WAGE FORM - UNION";#N/A,#N/A,FALSE,"EST. WAGE RATES - UNION";#N/A,#N/A,FALSE,"WAGE RATE DETAILS - UNION"}</definedName>
    <definedName name="wrn.WAGE._.RATES." localSheetId="34" hidden="1">{#N/A,#N/A,FALSE,"WAGE FORM - UNION";#N/A,#N/A,FALSE,"EST. WAGE RATES - UNION";#N/A,#N/A,FALSE,"WAGE RATE DETAILS - UNION"}</definedName>
    <definedName name="wrn.WAGE._.RATES." localSheetId="31" hidden="1">{#N/A,#N/A,FALSE,"WAGE FORM - UNION";#N/A,#N/A,FALSE,"EST. WAGE RATES - UNION";#N/A,#N/A,FALSE,"WAGE RATE DETAILS - UNION"}</definedName>
    <definedName name="wrn.WAGE._.RATES." hidden="1">{#N/A,#N/A,FALSE,"WAGE FORM - UNION";#N/A,#N/A,FALSE,"EST. WAGE RATES - UNION";#N/A,#N/A,FALSE,"WAGE RATE DETAILS - UNION"}</definedName>
    <definedName name="wrn.Warrington._.Widnes._.QS._.Costs." localSheetId="35" hidden="1">{#N/A,#N/A,TRUE,"Cover";#N/A,#N/A,TRUE,"Conts";#N/A,#N/A,TRUE,"VOS";#N/A,#N/A,TRUE,"Warrington";#N/A,#N/A,TRUE,"Widnes"}</definedName>
    <definedName name="wrn.Warrington._.Widnes._.QS._.Costs." localSheetId="37" hidden="1">{#N/A,#N/A,TRUE,"Cover";#N/A,#N/A,TRUE,"Conts";#N/A,#N/A,TRUE,"VOS";#N/A,#N/A,TRUE,"Warrington";#N/A,#N/A,TRUE,"Widnes"}</definedName>
    <definedName name="wrn.Warrington._.Widnes._.QS._.Costs." localSheetId="36" hidden="1">{#N/A,#N/A,TRUE,"Cover";#N/A,#N/A,TRUE,"Conts";#N/A,#N/A,TRUE,"VOS";#N/A,#N/A,TRUE,"Warrington";#N/A,#N/A,TRUE,"Widnes"}</definedName>
    <definedName name="wrn.Warrington._.Widnes._.QS._.Costs." localSheetId="33" hidden="1">{#N/A,#N/A,TRUE,"Cover";#N/A,#N/A,TRUE,"Conts";#N/A,#N/A,TRUE,"VOS";#N/A,#N/A,TRUE,"Warrington";#N/A,#N/A,TRUE,"Widnes"}</definedName>
    <definedName name="wrn.Warrington._.Widnes._.QS._.Costs." localSheetId="34" hidden="1">{#N/A,#N/A,TRUE,"Cover";#N/A,#N/A,TRUE,"Conts";#N/A,#N/A,TRUE,"VOS";#N/A,#N/A,TRUE,"Warrington";#N/A,#N/A,TRUE,"Widnes"}</definedName>
    <definedName name="wrn.Warrington._.Widnes._.QS._.Costs." localSheetId="31" hidden="1">{#N/A,#N/A,TRUE,"Cover";#N/A,#N/A,TRUE,"Conts";#N/A,#N/A,TRUE,"VOS";#N/A,#N/A,TRUE,"Warrington";#N/A,#N/A,TRUE,"Widnes"}</definedName>
    <definedName name="wrn.Warrington._.Widnes._.QS._.Costs." hidden="1">{#N/A,#N/A,TRUE,"Cover";#N/A,#N/A,TRUE,"Conts";#N/A,#N/A,TRUE,"VOS";#N/A,#N/A,TRUE,"Warrington";#N/A,#N/A,TRUE,"Widnes"}</definedName>
    <definedName name="wrn.Warrington._.Widnes._.QS._.Costs._1">NA()</definedName>
    <definedName name="wrn.Warrington._.Widnes._.QS._.Costs._2">NA()</definedName>
    <definedName name="wrn.Warrington._.Widnes._.QS._.Costs._3">NA()</definedName>
    <definedName name="wrn.Warrington._.Widnes._.QS._.Costs._4">NA()</definedName>
    <definedName name="wrn.WHOUSE._.CT." localSheetId="35" hidden="1">{"WESTINGHOUSE",#N/A,FALSE,"Option"}</definedName>
    <definedName name="wrn.WHOUSE._.CT." localSheetId="37" hidden="1">{"WESTINGHOUSE",#N/A,FALSE,"Option"}</definedName>
    <definedName name="wrn.WHOUSE._.CT." localSheetId="36" hidden="1">{"WESTINGHOUSE",#N/A,FALSE,"Option"}</definedName>
    <definedName name="wrn.WHOUSE._.CT." localSheetId="33" hidden="1">{"WESTINGHOUSE",#N/A,FALSE,"Option"}</definedName>
    <definedName name="wrn.WHOUSE._.CT." localSheetId="34" hidden="1">{"WESTINGHOUSE",#N/A,FALSE,"Option"}</definedName>
    <definedName name="wrn.WHOUSE._.CT." localSheetId="31" hidden="1">{"WESTINGHOUSE",#N/A,FALSE,"Option"}</definedName>
    <definedName name="wrn.WHOUSE._.CT." hidden="1">{"WESTINGHOUSE",#N/A,FALSE,"Option"}</definedName>
    <definedName name="wrn.Wolf._.and._.Paddington._.PDF._.Printout." localSheetId="35"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localSheetId="37"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localSheetId="36"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localSheetId="33"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localSheetId="34"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localSheetId="3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RKSHEET11." hidden="1">{"PAGE2",#N/A,FALSE,"CHART11"}</definedName>
    <definedName name="wrn.WORKSHEET12." hidden="1">{"PAGE2",#N/A,FALSE,"CHART12"}</definedName>
    <definedName name="wrn.WPE1." localSheetId="35" hidden="1">{"WPE1",#N/A,FALSE,"ELECTRICAL"}</definedName>
    <definedName name="wrn.WPE1." localSheetId="37" hidden="1">{"WPE1",#N/A,FALSE,"ELECTRICAL"}</definedName>
    <definedName name="wrn.WPE1." localSheetId="36" hidden="1">{"WPE1",#N/A,FALSE,"ELECTRICAL"}</definedName>
    <definedName name="wrn.WPE1." localSheetId="33" hidden="1">{"WPE1",#N/A,FALSE,"ELECTRICAL"}</definedName>
    <definedName name="wrn.WPE1." localSheetId="34" hidden="1">{"WPE1",#N/A,FALSE,"ELECTRICAL"}</definedName>
    <definedName name="wrn.WPE1." localSheetId="31" hidden="1">{"WPE1",#N/A,FALSE,"ELECTRICAL"}</definedName>
    <definedName name="wrn.WPE1." hidden="1">{"WPE1",#N/A,FALSE,"ELECTRICAL"}</definedName>
    <definedName name="wrn.WPE1._.INST." localSheetId="35" hidden="1">{"WPE1 INST",#N/A,FALSE,"ELECTRICAL"}</definedName>
    <definedName name="wrn.WPE1._.INST." localSheetId="37" hidden="1">{"WPE1 INST",#N/A,FALSE,"ELECTRICAL"}</definedName>
    <definedName name="wrn.WPE1._.INST." localSheetId="36" hidden="1">{"WPE1 INST",#N/A,FALSE,"ELECTRICAL"}</definedName>
    <definedName name="wrn.WPE1._.INST." localSheetId="33" hidden="1">{"WPE1 INST",#N/A,FALSE,"ELECTRICAL"}</definedName>
    <definedName name="wrn.WPE1._.INST." localSheetId="34" hidden="1">{"WPE1 INST",#N/A,FALSE,"ELECTRICAL"}</definedName>
    <definedName name="wrn.WPE1._.INST." localSheetId="31" hidden="1">{"WPE1 INST",#N/A,FALSE,"ELECTRICAL"}</definedName>
    <definedName name="wrn.WPE1._.INST." hidden="1">{"WPE1 INST",#N/A,FALSE,"ELECTRICAL"}</definedName>
    <definedName name="wrn.WPE2." localSheetId="35" hidden="1">{"WPE2",#N/A,FALSE,"ELECTRICAL"}</definedName>
    <definedName name="wrn.WPE2." localSheetId="37" hidden="1">{"WPE2",#N/A,FALSE,"ELECTRICAL"}</definedName>
    <definedName name="wrn.WPE2." localSheetId="36" hidden="1">{"WPE2",#N/A,FALSE,"ELECTRICAL"}</definedName>
    <definedName name="wrn.WPE2." localSheetId="33" hidden="1">{"WPE2",#N/A,FALSE,"ELECTRICAL"}</definedName>
    <definedName name="wrn.WPE2." localSheetId="34" hidden="1">{"WPE2",#N/A,FALSE,"ELECTRICAL"}</definedName>
    <definedName name="wrn.WPE2." localSheetId="31" hidden="1">{"WPE2",#N/A,FALSE,"ELECTRICAL"}</definedName>
    <definedName name="wrn.WPE2." hidden="1">{"WPE2",#N/A,FALSE,"ELECTRICAL"}</definedName>
    <definedName name="wrn.WPE2._.INST." localSheetId="35" hidden="1">{"WPE2 INST",#N/A,FALSE,"ELECTRICAL"}</definedName>
    <definedName name="wrn.WPE2._.INST." localSheetId="37" hidden="1">{"WPE2 INST",#N/A,FALSE,"ELECTRICAL"}</definedName>
    <definedName name="wrn.WPE2._.INST." localSheetId="36" hidden="1">{"WPE2 INST",#N/A,FALSE,"ELECTRICAL"}</definedName>
    <definedName name="wrn.WPE2._.INST." localSheetId="33" hidden="1">{"WPE2 INST",#N/A,FALSE,"ELECTRICAL"}</definedName>
    <definedName name="wrn.WPE2._.INST." localSheetId="34" hidden="1">{"WPE2 INST",#N/A,FALSE,"ELECTRICAL"}</definedName>
    <definedName name="wrn.WPE2._.INST." localSheetId="31" hidden="1">{"WPE2 INST",#N/A,FALSE,"ELECTRICAL"}</definedName>
    <definedName name="wrn.WPE2._.INST." hidden="1">{"WPE2 INST",#N/A,FALSE,"ELECTRICAL"}</definedName>
    <definedName name="wrn.WPE3." localSheetId="35" hidden="1">{"WPE3",#N/A,FALSE,"ELECTRICAL"}</definedName>
    <definedName name="wrn.WPE3." localSheetId="37" hidden="1">{"WPE3",#N/A,FALSE,"ELECTRICAL"}</definedName>
    <definedName name="wrn.WPE3." localSheetId="36" hidden="1">{"WPE3",#N/A,FALSE,"ELECTRICAL"}</definedName>
    <definedName name="wrn.WPE3." localSheetId="33" hidden="1">{"WPE3",#N/A,FALSE,"ELECTRICAL"}</definedName>
    <definedName name="wrn.WPE3." localSheetId="34" hidden="1">{"WPE3",#N/A,FALSE,"ELECTRICAL"}</definedName>
    <definedName name="wrn.WPE3." localSheetId="31" hidden="1">{"WPE3",#N/A,FALSE,"ELECTRICAL"}</definedName>
    <definedName name="wrn.WPE3." hidden="1">{"WPE3",#N/A,FALSE,"ELECTRICAL"}</definedName>
    <definedName name="wrn.WPE3_INST." localSheetId="35" hidden="1">{"WPE3_INST",#N/A,FALSE,"INST"}</definedName>
    <definedName name="wrn.WPE3_INST." localSheetId="37" hidden="1">{"WPE3_INST",#N/A,FALSE,"INST"}</definedName>
    <definedName name="wrn.WPE3_INST." localSheetId="36" hidden="1">{"WPE3_INST",#N/A,FALSE,"INST"}</definedName>
    <definedName name="wrn.WPE3_INST." localSheetId="33" hidden="1">{"WPE3_INST",#N/A,FALSE,"INST"}</definedName>
    <definedName name="wrn.WPE3_INST." localSheetId="34" hidden="1">{"WPE3_INST",#N/A,FALSE,"INST"}</definedName>
    <definedName name="wrn.WPE3_INST." localSheetId="31" hidden="1">{"WPE3_INST",#N/A,FALSE,"INST"}</definedName>
    <definedName name="wrn.WPE3_INST." hidden="1">{"WPE3_INST",#N/A,FALSE,"INST"}</definedName>
    <definedName name="wrn.WPE3_INST_SUMMARY." localSheetId="35" hidden="1">{"WPE3_INST_SUMMARY",#N/A,FALSE,"SUMMARY-INSTS"}</definedName>
    <definedName name="wrn.WPE3_INST_SUMMARY." localSheetId="37" hidden="1">{"WPE3_INST_SUMMARY",#N/A,FALSE,"SUMMARY-INSTS"}</definedName>
    <definedName name="wrn.WPE3_INST_SUMMARY." localSheetId="36" hidden="1">{"WPE3_INST_SUMMARY",#N/A,FALSE,"SUMMARY-INSTS"}</definedName>
    <definedName name="wrn.WPE3_INST_SUMMARY." localSheetId="33" hidden="1">{"WPE3_INST_SUMMARY",#N/A,FALSE,"SUMMARY-INSTS"}</definedName>
    <definedName name="wrn.WPE3_INST_SUMMARY." localSheetId="34" hidden="1">{"WPE3_INST_SUMMARY",#N/A,FALSE,"SUMMARY-INSTS"}</definedName>
    <definedName name="wrn.WPE3_INST_SUMMARY." localSheetId="31" hidden="1">{"WPE3_INST_SUMMARY",#N/A,FALSE,"SUMMARY-INSTS"}</definedName>
    <definedName name="wrn.WPE3_INST_SUMMARY." hidden="1">{"WPE3_INST_SUMMARY",#N/A,FALSE,"SUMMARY-INSTS"}</definedName>
    <definedName name="wrn.Year._.End._.Reporting._.Pkg.." localSheetId="35"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localSheetId="37"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localSheetId="36"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localSheetId="33"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localSheetId="34"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localSheetId="31"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건물기초." localSheetId="3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7"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35" hidden="1">{#N/A,#N/A,FALSE,"사업총괄";#N/A,#N/A,FALSE,"장비사업";#N/A,#N/A,FALSE,"철구사업";#N/A,#N/A,FALSE,"준설사업"}</definedName>
    <definedName name="wrn.건설기계사업소._.상반기보고." localSheetId="37" hidden="1">{#N/A,#N/A,FALSE,"사업총괄";#N/A,#N/A,FALSE,"장비사업";#N/A,#N/A,FALSE,"철구사업";#N/A,#N/A,FALSE,"준설사업"}</definedName>
    <definedName name="wrn.건설기계사업소._.상반기보고." localSheetId="36" hidden="1">{#N/A,#N/A,FALSE,"사업총괄";#N/A,#N/A,FALSE,"장비사업";#N/A,#N/A,FALSE,"철구사업";#N/A,#N/A,FALSE,"준설사업"}</definedName>
    <definedName name="wrn.건설기계사업소._.상반기보고." localSheetId="33" hidden="1">{#N/A,#N/A,FALSE,"사업총괄";#N/A,#N/A,FALSE,"장비사업";#N/A,#N/A,FALSE,"철구사업";#N/A,#N/A,FALSE,"준설사업"}</definedName>
    <definedName name="wrn.건설기계사업소._.상반기보고." localSheetId="34" hidden="1">{#N/A,#N/A,FALSE,"사업총괄";#N/A,#N/A,FALSE,"장비사업";#N/A,#N/A,FALSE,"철구사업";#N/A,#N/A,FALSE,"준설사업"}</definedName>
    <definedName name="wrn.건설기계사업소._.상반기보고." localSheetId="31"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골재소요량." localSheetId="35" hidden="1">{#N/A,#N/A,FALSE,"골재소요량";#N/A,#N/A,FALSE,"골재소요량"}</definedName>
    <definedName name="wrn.골재소요량." localSheetId="37" hidden="1">{#N/A,#N/A,FALSE,"골재소요량";#N/A,#N/A,FALSE,"골재소요량"}</definedName>
    <definedName name="wrn.골재소요량." localSheetId="36" hidden="1">{#N/A,#N/A,FALSE,"골재소요량";#N/A,#N/A,FALSE,"골재소요량"}</definedName>
    <definedName name="wrn.골재소요량." localSheetId="33" hidden="1">{#N/A,#N/A,FALSE,"골재소요량";#N/A,#N/A,FALSE,"골재소요량"}</definedName>
    <definedName name="wrn.골재소요량." localSheetId="34" hidden="1">{#N/A,#N/A,FALSE,"골재소요량";#N/A,#N/A,FALSE,"골재소요량"}</definedName>
    <definedName name="wrn.골재소요량." localSheetId="31" hidden="1">{#N/A,#N/A,FALSE,"골재소요량";#N/A,#N/A,FALSE,"골재소요량"}</definedName>
    <definedName name="wrn.골재소요량." hidden="1">{#N/A,#N/A,FALSE,"골재소요량";#N/A,#N/A,FALSE,"골재소요량"}</definedName>
    <definedName name="wrn.교대." localSheetId="35" hidden="1">{#N/A,#N/A,FALSE,"type1";#N/A,#N/A,FALSE,"지지력";#N/A,#N/A,FALSE,"PILE계산";#N/A,#N/A,FALSE,"PILE ";#N/A,#N/A,FALSE,"철근량";#N/A,#N/A,FALSE,"균열검토";#N/A,#N/A,FALSE,"날개벽";#N/A,#N/A,FALSE,"주철근조립도";#N/A,#N/A,FALSE,"교좌"}</definedName>
    <definedName name="wrn.교대." localSheetId="37" hidden="1">{#N/A,#N/A,FALSE,"type1";#N/A,#N/A,FALSE,"지지력";#N/A,#N/A,FALSE,"PILE계산";#N/A,#N/A,FALSE,"PILE ";#N/A,#N/A,FALSE,"철근량";#N/A,#N/A,FALSE,"균열검토";#N/A,#N/A,FALSE,"날개벽";#N/A,#N/A,FALSE,"주철근조립도";#N/A,#N/A,FALSE,"교좌"}</definedName>
    <definedName name="wrn.교대." localSheetId="36" hidden="1">{#N/A,#N/A,FALSE,"type1";#N/A,#N/A,FALSE,"지지력";#N/A,#N/A,FALSE,"PILE계산";#N/A,#N/A,FALSE,"PILE ";#N/A,#N/A,FALSE,"철근량";#N/A,#N/A,FALSE,"균열검토";#N/A,#N/A,FALSE,"날개벽";#N/A,#N/A,FALSE,"주철근조립도";#N/A,#N/A,FALSE,"교좌"}</definedName>
    <definedName name="wrn.교대." localSheetId="33" hidden="1">{#N/A,#N/A,FALSE,"type1";#N/A,#N/A,FALSE,"지지력";#N/A,#N/A,FALSE,"PILE계산";#N/A,#N/A,FALSE,"PILE ";#N/A,#N/A,FALSE,"철근량";#N/A,#N/A,FALSE,"균열검토";#N/A,#N/A,FALSE,"날개벽";#N/A,#N/A,FALSE,"주철근조립도";#N/A,#N/A,FALSE,"교좌"}</definedName>
    <definedName name="wrn.교대." localSheetId="34" hidden="1">{#N/A,#N/A,FALSE,"type1";#N/A,#N/A,FALSE,"지지력";#N/A,#N/A,FALSE,"PILE계산";#N/A,#N/A,FALSE,"PILE ";#N/A,#N/A,FALSE,"철근량";#N/A,#N/A,FALSE,"균열검토";#N/A,#N/A,FALSE,"날개벽";#N/A,#N/A,FALSE,"주철근조립도";#N/A,#N/A,FALSE,"교좌"}</definedName>
    <definedName name="wrn.교대." localSheetId="31"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육청." localSheetId="35" hidden="1">{#N/A,#N/A,FALSE,"전력간선"}</definedName>
    <definedName name="wrn.교육청." localSheetId="37" hidden="1">{#N/A,#N/A,FALSE,"전력간선"}</definedName>
    <definedName name="wrn.교육청." localSheetId="36" hidden="1">{#N/A,#N/A,FALSE,"전력간선"}</definedName>
    <definedName name="wrn.교육청." localSheetId="33" hidden="1">{#N/A,#N/A,FALSE,"전력간선"}</definedName>
    <definedName name="wrn.교육청." localSheetId="34" hidden="1">{#N/A,#N/A,FALSE,"전력간선"}</definedName>
    <definedName name="wrn.교육청." localSheetId="31" hidden="1">{#N/A,#N/A,FALSE,"전력간선"}</definedName>
    <definedName name="wrn.교육청." hidden="1">{#N/A,#N/A,FALSE,"전력간선"}</definedName>
    <definedName name="wrn.단가표지." localSheetId="35" hidden="1">{#N/A,#N/A,FALSE,"단가표지"}</definedName>
    <definedName name="wrn.단가표지." localSheetId="37" hidden="1">{#N/A,#N/A,FALSE,"단가표지"}</definedName>
    <definedName name="wrn.단가표지." localSheetId="36" hidden="1">{#N/A,#N/A,FALSE,"단가표지"}</definedName>
    <definedName name="wrn.단가표지." localSheetId="33" hidden="1">{#N/A,#N/A,FALSE,"단가표지"}</definedName>
    <definedName name="wrn.단가표지." localSheetId="34" hidden="1">{#N/A,#N/A,FALSE,"단가표지"}</definedName>
    <definedName name="wrn.단가표지." localSheetId="31" hidden="1">{#N/A,#N/A,FALSE,"단가표지"}</definedName>
    <definedName name="wrn.단가표지." hidden="1">{#N/A,#N/A,FALSE,"단가표지"}</definedName>
    <definedName name="wrn.변경예산." localSheetId="35" hidden="1">{#VALUE!,#N/A,FALSE,0;#N/A,#N/A,FALSE,0;#N/A,#N/A,FALSE,0;#N/A,#N/A,FALSE,0}</definedName>
    <definedName name="wrn.변경예산." localSheetId="37" hidden="1">{#VALUE!,#N/A,FALSE,0;#N/A,#N/A,FALSE,0;#N/A,#N/A,FALSE,0;#N/A,#N/A,FALSE,0}</definedName>
    <definedName name="wrn.변경예산." localSheetId="36" hidden="1">{#VALUE!,#N/A,FALSE,0;#N/A,#N/A,FALSE,0;#N/A,#N/A,FALSE,0;#N/A,#N/A,FALSE,0}</definedName>
    <definedName name="wrn.변경예산." localSheetId="33" hidden="1">{#VALUE!,#N/A,FALSE,0;#N/A,#N/A,FALSE,0;#N/A,#N/A,FALSE,0;#N/A,#N/A,FALSE,0}</definedName>
    <definedName name="wrn.변경예산." localSheetId="34" hidden="1">{#VALUE!,#N/A,FALSE,0;#N/A,#N/A,FALSE,0;#N/A,#N/A,FALSE,0;#N/A,#N/A,FALSE,0}</definedName>
    <definedName name="wrn.변경예산." localSheetId="31" hidden="1">{#VALUE!,#N/A,FALSE,0;#N/A,#N/A,FALSE,0;#N/A,#N/A,FALSE,0;#N/A,#N/A,FALSE,0}</definedName>
    <definedName name="wrn.변경예산." hidden="1">{#VALUE!,#N/A,FALSE,0;#N/A,#N/A,FALSE,0;#N/A,#N/A,FALSE,0;#N/A,#N/A,FALSE,0}</definedName>
    <definedName name="wrn.부서회의." localSheetId="35" hidden="1">{"LKD",#N/A,FALSE,"표지"}</definedName>
    <definedName name="wrn.부서회의." localSheetId="37" hidden="1">{"LKD",#N/A,FALSE,"표지"}</definedName>
    <definedName name="wrn.부서회의." localSheetId="36" hidden="1">{"LKD",#N/A,FALSE,"표지"}</definedName>
    <definedName name="wrn.부서회의." localSheetId="33" hidden="1">{"LKD",#N/A,FALSE,"표지"}</definedName>
    <definedName name="wrn.부서회의." localSheetId="34" hidden="1">{"LKD",#N/A,FALSE,"표지"}</definedName>
    <definedName name="wrn.부서회의." localSheetId="31" hidden="1">{"LKD",#N/A,FALSE,"표지"}</definedName>
    <definedName name="wrn.부서회의." hidden="1">{"LKD",#N/A,FALSE,"표지"}</definedName>
    <definedName name="wrn.부하계획." localSheetId="35" hidden="1">{#N/A,#N/A,TRUE,"LOADCOVE";#N/A,#N/A,TRUE,"PAGE001";#N/A,#N/A,TRUE,"PAGE002";#N/A,#N/A,TRUE,"PAGE003";#N/A,#N/A,TRUE,"PAGE004";#N/A,#N/A,TRUE,"PAGE005";#N/A,#N/A,TRUE,"PAGE006";#N/A,#N/A,TRUE,"PAGE007";#N/A,#N/A,TRUE,"PAGE008";#N/A,#N/A,TRUE,"PAGE009";#N/A,#N/A,TRUE,"PAGE010";#N/A,#N/A,TRUE,"PAGE011";#N/A,#N/A,TRUE,"PAGE012";#N/A,#N/A,TRUE,"PAGE013"}</definedName>
    <definedName name="wrn.부하계획." localSheetId="37" hidden="1">{#N/A,#N/A,TRUE,"LOADCOVE";#N/A,#N/A,TRUE,"PAGE001";#N/A,#N/A,TRUE,"PAGE002";#N/A,#N/A,TRUE,"PAGE003";#N/A,#N/A,TRUE,"PAGE004";#N/A,#N/A,TRUE,"PAGE005";#N/A,#N/A,TRUE,"PAGE006";#N/A,#N/A,TRUE,"PAGE007";#N/A,#N/A,TRUE,"PAGE008";#N/A,#N/A,TRUE,"PAGE009";#N/A,#N/A,TRUE,"PAGE010";#N/A,#N/A,TRUE,"PAGE011";#N/A,#N/A,TRUE,"PAGE012";#N/A,#N/A,TRUE,"PAGE013"}</definedName>
    <definedName name="wrn.부하계획." localSheetId="36" hidden="1">{#N/A,#N/A,TRUE,"LOADCOVE";#N/A,#N/A,TRUE,"PAGE001";#N/A,#N/A,TRUE,"PAGE002";#N/A,#N/A,TRUE,"PAGE003";#N/A,#N/A,TRUE,"PAGE004";#N/A,#N/A,TRUE,"PAGE005";#N/A,#N/A,TRUE,"PAGE006";#N/A,#N/A,TRUE,"PAGE007";#N/A,#N/A,TRUE,"PAGE008";#N/A,#N/A,TRUE,"PAGE009";#N/A,#N/A,TRUE,"PAGE010";#N/A,#N/A,TRUE,"PAGE011";#N/A,#N/A,TRUE,"PAGE012";#N/A,#N/A,TRUE,"PAGE013"}</definedName>
    <definedName name="wrn.부하계획." localSheetId="33" hidden="1">{#N/A,#N/A,TRUE,"LOADCOVE";#N/A,#N/A,TRUE,"PAGE001";#N/A,#N/A,TRUE,"PAGE002";#N/A,#N/A,TRUE,"PAGE003";#N/A,#N/A,TRUE,"PAGE004";#N/A,#N/A,TRUE,"PAGE005";#N/A,#N/A,TRUE,"PAGE006";#N/A,#N/A,TRUE,"PAGE007";#N/A,#N/A,TRUE,"PAGE008";#N/A,#N/A,TRUE,"PAGE009";#N/A,#N/A,TRUE,"PAGE010";#N/A,#N/A,TRUE,"PAGE011";#N/A,#N/A,TRUE,"PAGE012";#N/A,#N/A,TRUE,"PAGE013"}</definedName>
    <definedName name="wrn.부하계획." localSheetId="34" hidden="1">{#N/A,#N/A,TRUE,"LOADCOVE";#N/A,#N/A,TRUE,"PAGE001";#N/A,#N/A,TRUE,"PAGE002";#N/A,#N/A,TRUE,"PAGE003";#N/A,#N/A,TRUE,"PAGE004";#N/A,#N/A,TRUE,"PAGE005";#N/A,#N/A,TRUE,"PAGE006";#N/A,#N/A,TRUE,"PAGE007";#N/A,#N/A,TRUE,"PAGE008";#N/A,#N/A,TRUE,"PAGE009";#N/A,#N/A,TRUE,"PAGE010";#N/A,#N/A,TRUE,"PAGE011";#N/A,#N/A,TRUE,"PAGE012";#N/A,#N/A,TRUE,"PAGE013"}</definedName>
    <definedName name="wrn.부하계획." localSheetId="31" hidden="1">{#N/A,#N/A,TRUE,"LOADCOVE";#N/A,#N/A,TRUE,"PAGE001";#N/A,#N/A,TRUE,"PAGE002";#N/A,#N/A,TRUE,"PAGE003";#N/A,#N/A,TRUE,"PAGE004";#N/A,#N/A,TRUE,"PAGE005";#N/A,#N/A,TRUE,"PAGE006";#N/A,#N/A,TRUE,"PAGE007";#N/A,#N/A,TRUE,"PAGE008";#N/A,#N/A,TRUE,"PAGE009";#N/A,#N/A,TRUE,"PAGE010";#N/A,#N/A,TRUE,"PAGE011";#N/A,#N/A,TRUE,"PAGE012";#N/A,#N/A,TRUE,"PAGE013"}</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사업현황." localSheetId="35"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37"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3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3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3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3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예상손익." localSheetId="35" hidden="1">{#N/A,#N/A,FALSE,"예상손익";#N/A,#N/A,FALSE,"관리분석";#N/A,#N/A,FALSE,"장비분석";#N/A,#N/A,FALSE,"준설분석";#N/A,#N/A,FALSE,"철구분석"}</definedName>
    <definedName name="wrn.예상손익." localSheetId="37" hidden="1">{#N/A,#N/A,FALSE,"예상손익";#N/A,#N/A,FALSE,"관리분석";#N/A,#N/A,FALSE,"장비분석";#N/A,#N/A,FALSE,"준설분석";#N/A,#N/A,FALSE,"철구분석"}</definedName>
    <definedName name="wrn.예상손익." localSheetId="36" hidden="1">{#N/A,#N/A,FALSE,"예상손익";#N/A,#N/A,FALSE,"관리분석";#N/A,#N/A,FALSE,"장비분석";#N/A,#N/A,FALSE,"준설분석";#N/A,#N/A,FALSE,"철구분석"}</definedName>
    <definedName name="wrn.예상손익." localSheetId="33" hidden="1">{#N/A,#N/A,FALSE,"예상손익";#N/A,#N/A,FALSE,"관리분석";#N/A,#N/A,FALSE,"장비분석";#N/A,#N/A,FALSE,"준설분석";#N/A,#N/A,FALSE,"철구분석"}</definedName>
    <definedName name="wrn.예상손익." localSheetId="34" hidden="1">{#N/A,#N/A,FALSE,"예상손익";#N/A,#N/A,FALSE,"관리분석";#N/A,#N/A,FALSE,"장비분석";#N/A,#N/A,FALSE,"준설분석";#N/A,#N/A,FALSE,"철구분석"}</definedName>
    <definedName name="wrn.예상손익." localSheetId="31"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운반시간." localSheetId="35" hidden="1">{#N/A,#N/A,FALSE,"운반시간"}</definedName>
    <definedName name="wrn.운반시간." localSheetId="37" hidden="1">{#N/A,#N/A,FALSE,"운반시간"}</definedName>
    <definedName name="wrn.운반시간." localSheetId="36" hidden="1">{#N/A,#N/A,FALSE,"운반시간"}</definedName>
    <definedName name="wrn.운반시간." localSheetId="33" hidden="1">{#N/A,#N/A,FALSE,"운반시간"}</definedName>
    <definedName name="wrn.운반시간." localSheetId="34" hidden="1">{#N/A,#N/A,FALSE,"운반시간"}</definedName>
    <definedName name="wrn.운반시간." localSheetId="31" hidden="1">{#N/A,#N/A,FALSE,"운반시간"}</definedName>
    <definedName name="wrn.운반시간." hidden="1">{#N/A,#N/A,FALSE,"운반시간"}</definedName>
    <definedName name="wrn.조골재." localSheetId="35" hidden="1">{#N/A,#N/A,FALSE,"조골재"}</definedName>
    <definedName name="wrn.조골재." localSheetId="37" hidden="1">{#N/A,#N/A,FALSE,"조골재"}</definedName>
    <definedName name="wrn.조골재." localSheetId="36" hidden="1">{#N/A,#N/A,FALSE,"조골재"}</definedName>
    <definedName name="wrn.조골재." localSheetId="33" hidden="1">{#N/A,#N/A,FALSE,"조골재"}</definedName>
    <definedName name="wrn.조골재." localSheetId="34" hidden="1">{#N/A,#N/A,FALSE,"조골재"}</definedName>
    <definedName name="wrn.조골재." localSheetId="31" hidden="1">{#N/A,#N/A,FALSE,"조골재"}</definedName>
    <definedName name="wrn.조골재." hidden="1">{#N/A,#N/A,FALSE,"조골재"}</definedName>
    <definedName name="wrn.철골집계표._.5칸." localSheetId="35" hidden="1">{#N/A,#N/A,FALSE,"Sheet1"}</definedName>
    <definedName name="wrn.철골집계표._.5칸." localSheetId="37" hidden="1">{#N/A,#N/A,FALSE,"Sheet1"}</definedName>
    <definedName name="wrn.철골집계표._.5칸." localSheetId="36" hidden="1">{#N/A,#N/A,FALSE,"Sheet1"}</definedName>
    <definedName name="wrn.철골집계표._.5칸." localSheetId="33" hidden="1">{#N/A,#N/A,FALSE,"Sheet1"}</definedName>
    <definedName name="wrn.철골집계표._.5칸." localSheetId="34" hidden="1">{#N/A,#N/A,FALSE,"Sheet1"}</definedName>
    <definedName name="wrn.철골집계표._.5칸." localSheetId="31" hidden="1">{#N/A,#N/A,FALSE,"Sheet1"}</definedName>
    <definedName name="wrn.철골집계표._.5칸." hidden="1">{#N/A,#N/A,FALSE,"Sheet1"}</definedName>
    <definedName name="wrn.표지목차." localSheetId="35" hidden="1">{#N/A,#N/A,FALSE,"표지목차"}</definedName>
    <definedName name="wrn.표지목차." localSheetId="37" hidden="1">{#N/A,#N/A,FALSE,"표지목차"}</definedName>
    <definedName name="wrn.표지목차." localSheetId="36" hidden="1">{#N/A,#N/A,FALSE,"표지목차"}</definedName>
    <definedName name="wrn.표지목차." localSheetId="33" hidden="1">{#N/A,#N/A,FALSE,"표지목차"}</definedName>
    <definedName name="wrn.표지목차." localSheetId="34" hidden="1">{#N/A,#N/A,FALSE,"표지목차"}</definedName>
    <definedName name="wrn.표지목차." localSheetId="31" hidden="1">{#N/A,#N/A,FALSE,"표지목차"}</definedName>
    <definedName name="wrn.표지목차." hidden="1">{#N/A,#N/A,FALSE,"표지목차"}</definedName>
    <definedName name="wrn.혼합골재." localSheetId="35" hidden="1">{#N/A,#N/A,FALSE,"혼합골재"}</definedName>
    <definedName name="wrn.혼합골재." localSheetId="37" hidden="1">{#N/A,#N/A,FALSE,"혼합골재"}</definedName>
    <definedName name="wrn.혼합골재." localSheetId="36" hidden="1">{#N/A,#N/A,FALSE,"혼합골재"}</definedName>
    <definedName name="wrn.혼합골재." localSheetId="33" hidden="1">{#N/A,#N/A,FALSE,"혼합골재"}</definedName>
    <definedName name="wrn.혼합골재." localSheetId="34" hidden="1">{#N/A,#N/A,FALSE,"혼합골재"}</definedName>
    <definedName name="wrn.혼합골재." localSheetId="31" hidden="1">{#N/A,#N/A,FALSE,"혼합골재"}</definedName>
    <definedName name="wrn.혼합골재." hidden="1">{#N/A,#N/A,FALSE,"혼합골재"}</definedName>
    <definedName name="wrn_1" localSheetId="35" hidden="1">{#N/A,#N/A,TRUE,"Est. de Fact.";#N/A,#N/A,TRUE,"Capitulo 19";#N/A,#N/A,TRUE,"Proyecto P855"}</definedName>
    <definedName name="wrn_1" localSheetId="37" hidden="1">{#N/A,#N/A,TRUE,"Est. de Fact.";#N/A,#N/A,TRUE,"Capitulo 19";#N/A,#N/A,TRUE,"Proyecto P855"}</definedName>
    <definedName name="wrn_1" localSheetId="36" hidden="1">{#N/A,#N/A,TRUE,"Est. de Fact.";#N/A,#N/A,TRUE,"Capitulo 19";#N/A,#N/A,TRUE,"Proyecto P855"}</definedName>
    <definedName name="wrn_1" localSheetId="33" hidden="1">{#N/A,#N/A,TRUE,"Est. de Fact.";#N/A,#N/A,TRUE,"Capitulo 19";#N/A,#N/A,TRUE,"Proyecto P855"}</definedName>
    <definedName name="wrn_1" localSheetId="34" hidden="1">{#N/A,#N/A,TRUE,"Est. de Fact.";#N/A,#N/A,TRUE,"Capitulo 19";#N/A,#N/A,TRUE,"Proyecto P855"}</definedName>
    <definedName name="wrn_1" localSheetId="31" hidden="1">{#N/A,#N/A,TRUE,"Est. de Fact.";#N/A,#N/A,TRUE,"Capitulo 19";#N/A,#N/A,TRUE,"Proyecto P855"}</definedName>
    <definedName name="wrn_1" hidden="1">{#N/A,#N/A,TRUE,"Est. de Fact.";#N/A,#N/A,TRUE,"Capitulo 19";#N/A,#N/A,TRUE,"Proyecto P855"}</definedName>
    <definedName name="WRN0" localSheetId="35" hidden="1">{#N/A,#N/A,FALSE,"COVER1.XLS ";#N/A,#N/A,FALSE,"RACT1.XLS";#N/A,#N/A,FALSE,"RACT2.XLS";#N/A,#N/A,FALSE,"ECCMP";#N/A,#N/A,FALSE,"WELDER.XLS"}</definedName>
    <definedName name="WRN0" localSheetId="37" hidden="1">{#N/A,#N/A,FALSE,"COVER1.XLS ";#N/A,#N/A,FALSE,"RACT1.XLS";#N/A,#N/A,FALSE,"RACT2.XLS";#N/A,#N/A,FALSE,"ECCMP";#N/A,#N/A,FALSE,"WELDER.XLS"}</definedName>
    <definedName name="WRN0" localSheetId="36" hidden="1">{#N/A,#N/A,FALSE,"COVER1.XLS ";#N/A,#N/A,FALSE,"RACT1.XLS";#N/A,#N/A,FALSE,"RACT2.XLS";#N/A,#N/A,FALSE,"ECCMP";#N/A,#N/A,FALSE,"WELDER.XLS"}</definedName>
    <definedName name="WRN0" localSheetId="33" hidden="1">{#N/A,#N/A,FALSE,"COVER1.XLS ";#N/A,#N/A,FALSE,"RACT1.XLS";#N/A,#N/A,FALSE,"RACT2.XLS";#N/A,#N/A,FALSE,"ECCMP";#N/A,#N/A,FALSE,"WELDER.XLS"}</definedName>
    <definedName name="WRN0" localSheetId="34" hidden="1">{#N/A,#N/A,FALSE,"COVER1.XLS ";#N/A,#N/A,FALSE,"RACT1.XLS";#N/A,#N/A,FALSE,"RACT2.XLS";#N/A,#N/A,FALSE,"ECCMP";#N/A,#N/A,FALSE,"WELDER.XLS"}</definedName>
    <definedName name="WRN0" localSheetId="31" hidden="1">{#N/A,#N/A,FALSE,"COVER1.XLS ";#N/A,#N/A,FALSE,"RACT1.XLS";#N/A,#N/A,FALSE,"RACT2.XLS";#N/A,#N/A,FALSE,"ECCMP";#N/A,#N/A,FALSE,"WELDER.XLS"}</definedName>
    <definedName name="WRN0" hidden="1">{#N/A,#N/A,FALSE,"COVER1.XLS ";#N/A,#N/A,FALSE,"RACT1.XLS";#N/A,#N/A,FALSE,"RACT2.XLS";#N/A,#N/A,FALSE,"ECCMP";#N/A,#N/A,FALSE,"WELDER.XLS"}</definedName>
    <definedName name="wrn1.history" localSheetId="35" hidden="1">{#N/A,#N/A,FALSE,"model"}</definedName>
    <definedName name="wrn1.history" localSheetId="37" hidden="1">{#N/A,#N/A,FALSE,"model"}</definedName>
    <definedName name="wrn1.history" localSheetId="36" hidden="1">{#N/A,#N/A,FALSE,"model"}</definedName>
    <definedName name="wrn1.history" localSheetId="33" hidden="1">{#N/A,#N/A,FALSE,"model"}</definedName>
    <definedName name="wrn1.history" localSheetId="34" hidden="1">{#N/A,#N/A,FALSE,"model"}</definedName>
    <definedName name="wrn1.history" localSheetId="31" hidden="1">{#N/A,#N/A,FALSE,"model"}</definedName>
    <definedName name="wrn1.history" hidden="1">{#N/A,#N/A,FALSE,"model"}</definedName>
    <definedName name="wrn1.print._.all." localSheetId="35" hidden="1">{#N/A,#N/A,FALSE,"$170M Cash";#N/A,#N/A,FALSE,"$250M Cash";#N/A,#N/A,FALSE,"$325M Cash"}</definedName>
    <definedName name="wrn1.print._.all." localSheetId="37" hidden="1">{#N/A,#N/A,FALSE,"$170M Cash";#N/A,#N/A,FALSE,"$250M Cash";#N/A,#N/A,FALSE,"$325M Cash"}</definedName>
    <definedName name="wrn1.print._.all." localSheetId="36" hidden="1">{#N/A,#N/A,FALSE,"$170M Cash";#N/A,#N/A,FALSE,"$250M Cash";#N/A,#N/A,FALSE,"$325M Cash"}</definedName>
    <definedName name="wrn1.print._.all." localSheetId="33" hidden="1">{#N/A,#N/A,FALSE,"$170M Cash";#N/A,#N/A,FALSE,"$250M Cash";#N/A,#N/A,FALSE,"$325M Cash"}</definedName>
    <definedName name="wrn1.print._.all." localSheetId="34" hidden="1">{#N/A,#N/A,FALSE,"$170M Cash";#N/A,#N/A,FALSE,"$250M Cash";#N/A,#N/A,FALSE,"$325M Cash"}</definedName>
    <definedName name="wrn1.print._.all." localSheetId="31" hidden="1">{#N/A,#N/A,FALSE,"$170M Cash";#N/A,#N/A,FALSE,"$250M Cash";#N/A,#N/A,FALSE,"$325M Cash"}</definedName>
    <definedName name="wrn1.print._.all." hidden="1">{#N/A,#N/A,FALSE,"$170M Cash";#N/A,#N/A,FALSE,"$250M Cash";#N/A,#N/A,FALSE,"$325M Cash"}</definedName>
    <definedName name="WRN1.PRINTING" localSheetId="3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1.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1_1" localSheetId="35" hidden="1">{#N/A,#N/A,TRUE,"Est. de Fact.";#N/A,#N/A,TRUE,"Capitulo 19";#N/A,#N/A,TRUE,"Proyecto P855"}</definedName>
    <definedName name="wrn1_1" localSheetId="37" hidden="1">{#N/A,#N/A,TRUE,"Est. de Fact.";#N/A,#N/A,TRUE,"Capitulo 19";#N/A,#N/A,TRUE,"Proyecto P855"}</definedName>
    <definedName name="wrn1_1" localSheetId="36" hidden="1">{#N/A,#N/A,TRUE,"Est. de Fact.";#N/A,#N/A,TRUE,"Capitulo 19";#N/A,#N/A,TRUE,"Proyecto P855"}</definedName>
    <definedName name="wrn1_1" localSheetId="33" hidden="1">{#N/A,#N/A,TRUE,"Est. de Fact.";#N/A,#N/A,TRUE,"Capitulo 19";#N/A,#N/A,TRUE,"Proyecto P855"}</definedName>
    <definedName name="wrn1_1" localSheetId="34" hidden="1">{#N/A,#N/A,TRUE,"Est. de Fact.";#N/A,#N/A,TRUE,"Capitulo 19";#N/A,#N/A,TRUE,"Proyecto P855"}</definedName>
    <definedName name="wrn1_1" localSheetId="31" hidden="1">{#N/A,#N/A,TRUE,"Est. de Fact.";#N/A,#N/A,TRUE,"Capitulo 19";#N/A,#N/A,TRUE,"Proyecto P855"}</definedName>
    <definedName name="wrn1_1" hidden="1">{#N/A,#N/A,TRUE,"Est. de Fact.";#N/A,#N/A,TRUE,"Capitulo 19";#N/A,#N/A,TRUE,"Proyecto P855"}</definedName>
    <definedName name="wrn2.Bplan." localSheetId="30" hidden="1">{#N/A,#N/A,FALSE,"F_Plan";#N/A,#N/A,FALSE,"Parameter"}</definedName>
    <definedName name="wrn2.Bplan." localSheetId="29" hidden="1">{#N/A,#N/A,FALSE,"F_Plan";#N/A,#N/A,FALSE,"Parameter"}</definedName>
    <definedName name="wrn2.Bplan." hidden="1">{#N/A,#N/A,FALSE,"F_Plan";#N/A,#N/A,FALSE,"Parameter"}</definedName>
    <definedName name="WRN2.LDT" localSheetId="35"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2.LDT" localSheetId="37"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2.LDT" localSheetId="36"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2.LDT" localSheetId="33"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2.LDT" localSheetId="34"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2.LDT" localSheetId="31"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2.LDT"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3.histroic" localSheetId="35" hidden="1">{#N/A,#N/A,FALSE,"model"}</definedName>
    <definedName name="wrn3.histroic" localSheetId="37" hidden="1">{#N/A,#N/A,FALSE,"model"}</definedName>
    <definedName name="wrn3.histroic" localSheetId="36" hidden="1">{#N/A,#N/A,FALSE,"model"}</definedName>
    <definedName name="wrn3.histroic" localSheetId="33" hidden="1">{#N/A,#N/A,FALSE,"model"}</definedName>
    <definedName name="wrn3.histroic" localSheetId="34" hidden="1">{#N/A,#N/A,FALSE,"model"}</definedName>
    <definedName name="wrn3.histroic" localSheetId="31" hidden="1">{#N/A,#N/A,FALSE,"model"}</definedName>
    <definedName name="wrn3.histroic" hidden="1">{#N/A,#N/A,FALSE,"model"}</definedName>
    <definedName name="WRN3.LDT" localSheetId="35"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3.LDT" localSheetId="37"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3.LDT" localSheetId="36"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3.LDT" localSheetId="33"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3.LDT" localSheetId="34"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3.LDT" localSheetId="31"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3.LDT"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6a" localSheetId="35" hidden="1">{"tab1_2",#N/A,FALSE,"Cost Summary";"fig1_2",#N/A,FALSE,"Annual Production"}</definedName>
    <definedName name="wrn6a" localSheetId="37" hidden="1">{"tab1_2",#N/A,FALSE,"Cost Summary";"fig1_2",#N/A,FALSE,"Annual Production"}</definedName>
    <definedName name="wrn6a" localSheetId="36" hidden="1">{"tab1_2",#N/A,FALSE,"Cost Summary";"fig1_2",#N/A,FALSE,"Annual Production"}</definedName>
    <definedName name="wrn6a" localSheetId="33" hidden="1">{"tab1_2",#N/A,FALSE,"Cost Summary";"fig1_2",#N/A,FALSE,"Annual Production"}</definedName>
    <definedName name="wrn6a" localSheetId="34" hidden="1">{"tab1_2",#N/A,FALSE,"Cost Summary";"fig1_2",#N/A,FALSE,"Annual Production"}</definedName>
    <definedName name="wrn6a" localSheetId="31" hidden="1">{"tab1_2",#N/A,FALSE,"Cost Summary";"fig1_2",#N/A,FALSE,"Annual Production"}</definedName>
    <definedName name="wrn6a" hidden="1">{"tab1_2",#N/A,FALSE,"Cost Summary";"fig1_2",#N/A,FALSE,"Annual Production"}</definedName>
    <definedName name="wrna" localSheetId="35" hidden="1">{"tab1_2",#N/A,FALSE,"Cost Summary";"fig1_2",#N/A,FALSE,"Annual Production"}</definedName>
    <definedName name="wrna" localSheetId="37" hidden="1">{"tab1_2",#N/A,FALSE,"Cost Summary";"fig1_2",#N/A,FALSE,"Annual Production"}</definedName>
    <definedName name="wrna" localSheetId="36" hidden="1">{"tab1_2",#N/A,FALSE,"Cost Summary";"fig1_2",#N/A,FALSE,"Annual Production"}</definedName>
    <definedName name="wrna" localSheetId="33" hidden="1">{"tab1_2",#N/A,FALSE,"Cost Summary";"fig1_2",#N/A,FALSE,"Annual Production"}</definedName>
    <definedName name="wrna" localSheetId="34" hidden="1">{"tab1_2",#N/A,FALSE,"Cost Summary";"fig1_2",#N/A,FALSE,"Annual Production"}</definedName>
    <definedName name="wrna" localSheetId="31" hidden="1">{"tab1_2",#N/A,FALSE,"Cost Summary";"fig1_2",#N/A,FALSE,"Annual Production"}</definedName>
    <definedName name="wrna" hidden="1">{"tab1_2",#N/A,FALSE,"Cost Summary";"fig1_2",#N/A,FALSE,"Annual Production"}</definedName>
    <definedName name="wrna.index" localSheetId="35" hidden="1">{#N/A,#N/A,FALSE,"Sheet1"}</definedName>
    <definedName name="wrna.index" localSheetId="37" hidden="1">{#N/A,#N/A,FALSE,"Sheet1"}</definedName>
    <definedName name="wrna.index" localSheetId="36" hidden="1">{#N/A,#N/A,FALSE,"Sheet1"}</definedName>
    <definedName name="wrna.index" localSheetId="33" hidden="1">{#N/A,#N/A,FALSE,"Sheet1"}</definedName>
    <definedName name="wrna.index" localSheetId="34" hidden="1">{#N/A,#N/A,FALSE,"Sheet1"}</definedName>
    <definedName name="wrna.index" localSheetId="31" hidden="1">{#N/A,#N/A,FALSE,"Sheet1"}</definedName>
    <definedName name="wrna.index" hidden="1">{#N/A,#N/A,FALSE,"Sheet1"}</definedName>
    <definedName name="wrnb" localSheetId="35"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b" localSheetId="37"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b" localSheetId="36"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b" localSheetId="33"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b" localSheetId="34"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b" localSheetId="31"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b" hidden="1">{#N/A,#N/A,TRUE,"Title Page, DevPlan";#N/A,#N/A,TRUE,"Mine Plan, Base";#N/A,#N/A,TRUE,"Mine Plan, Base per day";#N/A,#N/A,TRUE,"Metal by Mine, Base";#N/A,#N/A,TRUE,"DevPlan Metal &amp; Sharing (Base)";#N/A,#N/A,TRUE,"DevPlan Summary (Base)";#N/A,#N/A,TRUE,"DevPlan Summary Table (Base)";#N/A,#N/A,TRUE,"Expansion JV";#N/A,#N/A,TRUE,"Base CapitalEx";#N/A,#N/A,TRUE,"UG Summary -- Base";#N/A,#N/A,TRUE,"UG Development Capital";#N/A,#N/A,TRUE,"Reserve Table Comparison";#N/A,#N/A,TRUE,"Metal Comparison to Reserves"}</definedName>
    <definedName name="wrnf.report" hidden="1">{"Offgrid",#N/A,FALSE,"OFFGRID";"Region",#N/A,FALSE,"REGION";"Offgrid -2",#N/A,FALSE,"OFFGRID";"WTP",#N/A,FALSE,"WTP";"WTP -2",#N/A,FALSE,"WTP";"Project",#N/A,FALSE,"PROJECT";"Summary -2",#N/A,FALSE,"SUMMARY"}</definedName>
    <definedName name="wrns" localSheetId="35" hidden="1">{"CI+GG(BASE)",#N/A,FALSE,"CI+GG(BASE)";"GG",#N/A,FALSE,"CI+GG(BASE)";"CI",#N/A,FALSE,"CI+GG(BASE)"}</definedName>
    <definedName name="wrns" localSheetId="37" hidden="1">{"CI+GG(BASE)",#N/A,FALSE,"CI+GG(BASE)";"GG",#N/A,FALSE,"CI+GG(BASE)";"CI",#N/A,FALSE,"CI+GG(BASE)"}</definedName>
    <definedName name="wrns" localSheetId="36" hidden="1">{"CI+GG(BASE)",#N/A,FALSE,"CI+GG(BASE)";"GG",#N/A,FALSE,"CI+GG(BASE)";"CI",#N/A,FALSE,"CI+GG(BASE)"}</definedName>
    <definedName name="wrns" localSheetId="33" hidden="1">{"CI+GG(BASE)",#N/A,FALSE,"CI+GG(BASE)";"GG",#N/A,FALSE,"CI+GG(BASE)";"CI",#N/A,FALSE,"CI+GG(BASE)"}</definedName>
    <definedName name="wrns" localSheetId="34" hidden="1">{"CI+GG(BASE)",#N/A,FALSE,"CI+GG(BASE)";"GG",#N/A,FALSE,"CI+GG(BASE)";"CI",#N/A,FALSE,"CI+GG(BASE)"}</definedName>
    <definedName name="wrns" localSheetId="31" hidden="1">{"CI+GG(BASE)",#N/A,FALSE,"CI+GG(BASE)";"GG",#N/A,FALSE,"CI+GG(BASE)";"CI",#N/A,FALSE,"CI+GG(BASE)"}</definedName>
    <definedName name="wrns" hidden="1">{"CI+GG(BASE)",#N/A,FALSE,"CI+GG(BASE)";"GG",#N/A,FALSE,"CI+GG(BASE)";"CI",#N/A,FALSE,"CI+GG(BASE)"}</definedName>
    <definedName name="WRPINDEX">#REF!</definedName>
    <definedName name="wrrn" localSheetId="35" hidden="1">{#N/A,#N/A,FALSE,"Matrix";#N/A,#N/A,FALSE,"Executive";#N/A,#N/A,FALSE,"Summary"}</definedName>
    <definedName name="wrrn" localSheetId="37" hidden="1">{#N/A,#N/A,FALSE,"Matrix";#N/A,#N/A,FALSE,"Executive";#N/A,#N/A,FALSE,"Summary"}</definedName>
    <definedName name="wrrn" localSheetId="36" hidden="1">{#N/A,#N/A,FALSE,"Matrix";#N/A,#N/A,FALSE,"Executive";#N/A,#N/A,FALSE,"Summary"}</definedName>
    <definedName name="wrrn" localSheetId="30" hidden="1">{#N/A,#N/A,FALSE,"Matrix";#N/A,#N/A,FALSE,"Executive";#N/A,#N/A,FALSE,"Summary"}</definedName>
    <definedName name="wrrn" localSheetId="33" hidden="1">{#N/A,#N/A,FALSE,"Matrix";#N/A,#N/A,FALSE,"Executive";#N/A,#N/A,FALSE,"Summary"}</definedName>
    <definedName name="wrrn" localSheetId="34" hidden="1">{#N/A,#N/A,FALSE,"Matrix";#N/A,#N/A,FALSE,"Executive";#N/A,#N/A,FALSE,"Summary"}</definedName>
    <definedName name="wrrn" localSheetId="31" hidden="1">{#N/A,#N/A,FALSE,"Matrix";#N/A,#N/A,FALSE,"Executive";#N/A,#N/A,FALSE,"Summary"}</definedName>
    <definedName name="wrrn" localSheetId="29" hidden="1">{#N/A,#N/A,FALSE,"Matrix";#N/A,#N/A,FALSE,"Executive";#N/A,#N/A,FALSE,"Summary"}</definedName>
    <definedName name="wrrn" hidden="1">{#N/A,#N/A,FALSE,"Matrix";#N/A,#N/A,FALSE,"Executive";#N/A,#N/A,FALSE,"Summary"}</definedName>
    <definedName name="wrrwerwrew" localSheetId="31" hidden="1">{#N/A,#N/A,TRUE,"Cover";#N/A,#N/A,TRUE,"Conts";#N/A,#N/A,TRUE,"VOS";#N/A,#N/A,TRUE,"Warrington";#N/A,#N/A,TRUE,"Widnes"}</definedName>
    <definedName name="wrrwerwrew" hidden="1">{#N/A,#N/A,TRUE,"Cover";#N/A,#N/A,TRUE,"Conts";#N/A,#N/A,TRUE,"VOS";#N/A,#N/A,TRUE,"Warrington";#N/A,#N/A,TRUE,"Widnes"}</definedName>
    <definedName name="wrsehtujsrjk" localSheetId="35" hidden="1">{#N/A,#N/A,FALSE,"SUSTAINING"}</definedName>
    <definedName name="wrsehtujsrjk" localSheetId="37" hidden="1">{#N/A,#N/A,FALSE,"SUSTAINING"}</definedName>
    <definedName name="wrsehtujsrjk" localSheetId="32" hidden="1">{#N/A,#N/A,FALSE,"SUSTAINING"}</definedName>
    <definedName name="wrsehtujsrjk" localSheetId="21" hidden="1">{#N/A,#N/A,FALSE,"SUSTAINING"}</definedName>
    <definedName name="wrsehtujsrjk" localSheetId="36" hidden="1">{#N/A,#N/A,FALSE,"SUSTAINING"}</definedName>
    <definedName name="wrsehtujsrjk" localSheetId="33" hidden="1">{#N/A,#N/A,FALSE,"SUSTAINING"}</definedName>
    <definedName name="wrsehtujsrjk" localSheetId="34" hidden="1">{#N/A,#N/A,FALSE,"SUSTAINING"}</definedName>
    <definedName name="wrsehtujsrjk" localSheetId="31" hidden="1">{#N/A,#N/A,FALSE,"SUSTAINING"}</definedName>
    <definedName name="wrsehtujsrjk" hidden="1">{#N/A,#N/A,FALSE,"SUSTAINING"}</definedName>
    <definedName name="WRT" localSheetId="35" hidden="1">{#N/A,#N/A,FALSE,"WBS 1.06";#N/A,#N/A,FALSE,"WBS 1.14";#N/A,#N/A,FALSE,"WBS 1.17";#N/A,#N/A,FALSE,"WBS 1.18"}</definedName>
    <definedName name="WRT" localSheetId="37" hidden="1">{#N/A,#N/A,FALSE,"WBS 1.06";#N/A,#N/A,FALSE,"WBS 1.14";#N/A,#N/A,FALSE,"WBS 1.17";#N/A,#N/A,FALSE,"WBS 1.18"}</definedName>
    <definedName name="WRT" localSheetId="36" hidden="1">{#N/A,#N/A,FALSE,"WBS 1.06";#N/A,#N/A,FALSE,"WBS 1.14";#N/A,#N/A,FALSE,"WBS 1.17";#N/A,#N/A,FALSE,"WBS 1.18"}</definedName>
    <definedName name="WRT" localSheetId="33" hidden="1">{#N/A,#N/A,FALSE,"WBS 1.06";#N/A,#N/A,FALSE,"WBS 1.14";#N/A,#N/A,FALSE,"WBS 1.17";#N/A,#N/A,FALSE,"WBS 1.18"}</definedName>
    <definedName name="WRT" localSheetId="34" hidden="1">{#N/A,#N/A,FALSE,"WBS 1.06";#N/A,#N/A,FALSE,"WBS 1.14";#N/A,#N/A,FALSE,"WBS 1.17";#N/A,#N/A,FALSE,"WBS 1.18"}</definedName>
    <definedName name="WRT" localSheetId="31" hidden="1">{#N/A,#N/A,FALSE,"WBS 1.06";#N/A,#N/A,FALSE,"WBS 1.14";#N/A,#N/A,FALSE,"WBS 1.17";#N/A,#N/A,FALSE,"WBS 1.18"}</definedName>
    <definedName name="WRT" hidden="1">{#N/A,#N/A,FALSE,"WBS 1.06";#N/A,#N/A,FALSE,"WBS 1.14";#N/A,#N/A,FALSE,"WBS 1.17";#N/A,#N/A,FALSE,"WBS 1.18"}</definedName>
    <definedName name="wrttrr" localSheetId="31">#REF!</definedName>
    <definedName name="wrttrr">!#REF!</definedName>
    <definedName name="wrw" hidden="1">#REF!</definedName>
    <definedName name="wrwyttyty" hidden="1">#REF!</definedName>
    <definedName name="wryuwyrututwys" localSheetId="31" hidden="1">{#N/A,#N/A,TRUE,"Cover";#N/A,#N/A,TRUE,"Conts";#N/A,#N/A,TRUE,"VOS";#N/A,#N/A,TRUE,"Warrington";#N/A,#N/A,TRUE,"Widnes"}</definedName>
    <definedName name="wryuwyrututwys" hidden="1">{#N/A,#N/A,TRUE,"Cover";#N/A,#N/A,TRUE,"Conts";#N/A,#N/A,TRUE,"VOS";#N/A,#N/A,TRUE,"Warrington";#N/A,#N/A,TRUE,"Widnes"}</definedName>
    <definedName name="wryyt" localSheetId="35" hidden="1">#REF!</definedName>
    <definedName name="wryyt" localSheetId="36" hidden="1">#REF!</definedName>
    <definedName name="wryyt" localSheetId="33" hidden="1">#REF!</definedName>
    <definedName name="wryyt" localSheetId="34" hidden="1">#REF!</definedName>
    <definedName name="wryyt" hidden="1">#REF!</definedName>
    <definedName name="WS"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WS"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WS"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WS"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WS"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WS"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WS" hidden="1">#REF!</definedName>
    <definedName name="ws_1" localSheetId="35" hidden="1">{#N/A,#N/A,FALSE,"Total_OC015";#N/A,#N/A,FALSE,"ADMIN";#N/A,#N/A,FALSE,"PROCES";#N/A,#N/A,FALSE,"mecan";#N/A,#N/A,FALSE,"civil";#N/A,#N/A,FALSE,"CAÑER";#N/A,#N/A,FALSE,"ELEC";#N/A,#N/A,FALSE,"INSTR"}</definedName>
    <definedName name="ws_1" localSheetId="37" hidden="1">{#N/A,#N/A,FALSE,"Total_OC015";#N/A,#N/A,FALSE,"ADMIN";#N/A,#N/A,FALSE,"PROCES";#N/A,#N/A,FALSE,"mecan";#N/A,#N/A,FALSE,"civil";#N/A,#N/A,FALSE,"CAÑER";#N/A,#N/A,FALSE,"ELEC";#N/A,#N/A,FALSE,"INSTR"}</definedName>
    <definedName name="ws_1" localSheetId="36" hidden="1">{#N/A,#N/A,FALSE,"Total_OC015";#N/A,#N/A,FALSE,"ADMIN";#N/A,#N/A,FALSE,"PROCES";#N/A,#N/A,FALSE,"mecan";#N/A,#N/A,FALSE,"civil";#N/A,#N/A,FALSE,"CAÑER";#N/A,#N/A,FALSE,"ELEC";#N/A,#N/A,FALSE,"INSTR"}</definedName>
    <definedName name="ws_1" localSheetId="33" hidden="1">{#N/A,#N/A,FALSE,"Total_OC015";#N/A,#N/A,FALSE,"ADMIN";#N/A,#N/A,FALSE,"PROCES";#N/A,#N/A,FALSE,"mecan";#N/A,#N/A,FALSE,"civil";#N/A,#N/A,FALSE,"CAÑER";#N/A,#N/A,FALSE,"ELEC";#N/A,#N/A,FALSE,"INSTR"}</definedName>
    <definedName name="ws_1" localSheetId="34" hidden="1">{#N/A,#N/A,FALSE,"Total_OC015";#N/A,#N/A,FALSE,"ADMIN";#N/A,#N/A,FALSE,"PROCES";#N/A,#N/A,FALSE,"mecan";#N/A,#N/A,FALSE,"civil";#N/A,#N/A,FALSE,"CAÑER";#N/A,#N/A,FALSE,"ELEC";#N/A,#N/A,FALSE,"INSTR"}</definedName>
    <definedName name="ws_1" localSheetId="31" hidden="1">{#N/A,#N/A,FALSE,"Total_OC015";#N/A,#N/A,FALSE,"ADMIN";#N/A,#N/A,FALSE,"PROCES";#N/A,#N/A,FALSE,"mecan";#N/A,#N/A,FALSE,"civil";#N/A,#N/A,FALSE,"CAÑER";#N/A,#N/A,FALSE,"ELEC";#N/A,#N/A,FALSE,"INSTR"}</definedName>
    <definedName name="ws_1" hidden="1">{#N/A,#N/A,FALSE,"Total_OC015";#N/A,#N/A,FALSE,"ADMIN";#N/A,#N/A,FALSE,"PROCES";#N/A,#N/A,FALSE,"mecan";#N/A,#N/A,FALSE,"civil";#N/A,#N/A,FALSE,"CAÑER";#N/A,#N/A,FALSE,"ELEC";#N/A,#N/A,FALSE,"INSTR"}</definedName>
    <definedName name="WSA"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SA"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SA"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SA" localSheetId="31" hidden="1">#REF!</definedName>
    <definedName name="WSA" hidden="1">#REF!</definedName>
    <definedName name="wsad" localSheetId="35" hidden="1">#REF!</definedName>
    <definedName name="wsad" localSheetId="36" hidden="1">#REF!</definedName>
    <definedName name="wsad" localSheetId="33" hidden="1">#REF!</definedName>
    <definedName name="wsad" localSheetId="34" hidden="1">#REF!</definedName>
    <definedName name="wsad" hidden="1">#REF!</definedName>
    <definedName name="wsd" localSheetId="35" hidden="1">{#N/A,#N/A,FALSE,"SumG";#N/A,#N/A,FALSE,"ElecG";#N/A,#N/A,FALSE,"MechG";#N/A,#N/A,FALSE,"GeotG";#N/A,#N/A,FALSE,"PrcsG";#N/A,#N/A,FALSE,"TunnG";#N/A,#N/A,FALSE,"CivlG";#N/A,#N/A,FALSE,"NtwkG";#N/A,#N/A,FALSE,"EstgG";#N/A,#N/A,FALSE,"PEngG"}</definedName>
    <definedName name="wsd" localSheetId="37" hidden="1">{#N/A,#N/A,FALSE,"SumG";#N/A,#N/A,FALSE,"ElecG";#N/A,#N/A,FALSE,"MechG";#N/A,#N/A,FALSE,"GeotG";#N/A,#N/A,FALSE,"PrcsG";#N/A,#N/A,FALSE,"TunnG";#N/A,#N/A,FALSE,"CivlG";#N/A,#N/A,FALSE,"NtwkG";#N/A,#N/A,FALSE,"EstgG";#N/A,#N/A,FALSE,"PEngG"}</definedName>
    <definedName name="wsd" localSheetId="36" hidden="1">{#N/A,#N/A,FALSE,"SumG";#N/A,#N/A,FALSE,"ElecG";#N/A,#N/A,FALSE,"MechG";#N/A,#N/A,FALSE,"GeotG";#N/A,#N/A,FALSE,"PrcsG";#N/A,#N/A,FALSE,"TunnG";#N/A,#N/A,FALSE,"CivlG";#N/A,#N/A,FALSE,"NtwkG";#N/A,#N/A,FALSE,"EstgG";#N/A,#N/A,FALSE,"PEngG"}</definedName>
    <definedName name="wsd" localSheetId="33" hidden="1">{#N/A,#N/A,FALSE,"SumG";#N/A,#N/A,FALSE,"ElecG";#N/A,#N/A,FALSE,"MechG";#N/A,#N/A,FALSE,"GeotG";#N/A,#N/A,FALSE,"PrcsG";#N/A,#N/A,FALSE,"TunnG";#N/A,#N/A,FALSE,"CivlG";#N/A,#N/A,FALSE,"NtwkG";#N/A,#N/A,FALSE,"EstgG";#N/A,#N/A,FALSE,"PEngG"}</definedName>
    <definedName name="wsd" localSheetId="34" hidden="1">{#N/A,#N/A,FALSE,"SumG";#N/A,#N/A,FALSE,"ElecG";#N/A,#N/A,FALSE,"MechG";#N/A,#N/A,FALSE,"GeotG";#N/A,#N/A,FALSE,"PrcsG";#N/A,#N/A,FALSE,"TunnG";#N/A,#N/A,FALSE,"CivlG";#N/A,#N/A,FALSE,"NtwkG";#N/A,#N/A,FALSE,"EstgG";#N/A,#N/A,FALSE,"PEngG"}</definedName>
    <definedName name="wsd" localSheetId="31" hidden="1">{#N/A,#N/A,FALSE,"SumG";#N/A,#N/A,FALSE,"ElecG";#N/A,#N/A,FALSE,"MechG";#N/A,#N/A,FALSE,"GeotG";#N/A,#N/A,FALSE,"PrcsG";#N/A,#N/A,FALSE,"TunnG";#N/A,#N/A,FALSE,"CivlG";#N/A,#N/A,FALSE,"NtwkG";#N/A,#N/A,FALSE,"EstgG";#N/A,#N/A,FALSE,"PEngG"}</definedName>
    <definedName name="wsd" hidden="1">{#N/A,#N/A,FALSE,"SumG";#N/A,#N/A,FALSE,"ElecG";#N/A,#N/A,FALSE,"MechG";#N/A,#N/A,FALSE,"GeotG";#N/A,#N/A,FALSE,"PrcsG";#N/A,#N/A,FALSE,"TunnG";#N/A,#N/A,FALSE,"CivlG";#N/A,#N/A,FALSE,"NtwkG";#N/A,#N/A,FALSE,"EstgG";#N/A,#N/A,FALSE,"PEngG"}</definedName>
    <definedName name="wsdf" localSheetId="35" hidden="1">{#N/A,#N/A,FALSE,"Total_OC015";#N/A,#N/A,FALSE,"ADMIN";#N/A,#N/A,FALSE,"PROCES";#N/A,#N/A,FALSE,"mecan";#N/A,#N/A,FALSE,"civil";#N/A,#N/A,FALSE,"CAÑER";#N/A,#N/A,FALSE,"ELEC";#N/A,#N/A,FALSE,"INSTR"}</definedName>
    <definedName name="wsdf" localSheetId="37" hidden="1">{#N/A,#N/A,FALSE,"Total_OC015";#N/A,#N/A,FALSE,"ADMIN";#N/A,#N/A,FALSE,"PROCES";#N/A,#N/A,FALSE,"mecan";#N/A,#N/A,FALSE,"civil";#N/A,#N/A,FALSE,"CAÑER";#N/A,#N/A,FALSE,"ELEC";#N/A,#N/A,FALSE,"INSTR"}</definedName>
    <definedName name="wsdf" localSheetId="36" hidden="1">{#N/A,#N/A,FALSE,"Total_OC015";#N/A,#N/A,FALSE,"ADMIN";#N/A,#N/A,FALSE,"PROCES";#N/A,#N/A,FALSE,"mecan";#N/A,#N/A,FALSE,"civil";#N/A,#N/A,FALSE,"CAÑER";#N/A,#N/A,FALSE,"ELEC";#N/A,#N/A,FALSE,"INSTR"}</definedName>
    <definedName name="wsdf" localSheetId="33" hidden="1">{#N/A,#N/A,FALSE,"Total_OC015";#N/A,#N/A,FALSE,"ADMIN";#N/A,#N/A,FALSE,"PROCES";#N/A,#N/A,FALSE,"mecan";#N/A,#N/A,FALSE,"civil";#N/A,#N/A,FALSE,"CAÑER";#N/A,#N/A,FALSE,"ELEC";#N/A,#N/A,FALSE,"INSTR"}</definedName>
    <definedName name="wsdf" localSheetId="34" hidden="1">{#N/A,#N/A,FALSE,"Total_OC015";#N/A,#N/A,FALSE,"ADMIN";#N/A,#N/A,FALSE,"PROCES";#N/A,#N/A,FALSE,"mecan";#N/A,#N/A,FALSE,"civil";#N/A,#N/A,FALSE,"CAÑER";#N/A,#N/A,FALSE,"ELEC";#N/A,#N/A,FALSE,"INSTR"}</definedName>
    <definedName name="wsdf" localSheetId="31"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dsa">#REF!</definedName>
    <definedName name="wsgz" localSheetId="35" hidden="1">{#N/A,#N/A,FALSE,"COVER1.XLS ";#N/A,#N/A,FALSE,"RACT1.XLS";#N/A,#N/A,FALSE,"RACT2.XLS";#N/A,#N/A,FALSE,"ECCMP";#N/A,#N/A,FALSE,"WELDER.XLS"}</definedName>
    <definedName name="wsgz" localSheetId="37" hidden="1">{#N/A,#N/A,FALSE,"COVER1.XLS ";#N/A,#N/A,FALSE,"RACT1.XLS";#N/A,#N/A,FALSE,"RACT2.XLS";#N/A,#N/A,FALSE,"ECCMP";#N/A,#N/A,FALSE,"WELDER.XLS"}</definedName>
    <definedName name="wsgz" localSheetId="36" hidden="1">{#N/A,#N/A,FALSE,"COVER1.XLS ";#N/A,#N/A,FALSE,"RACT1.XLS";#N/A,#N/A,FALSE,"RACT2.XLS";#N/A,#N/A,FALSE,"ECCMP";#N/A,#N/A,FALSE,"WELDER.XLS"}</definedName>
    <definedName name="wsgz" localSheetId="33" hidden="1">{#N/A,#N/A,FALSE,"COVER1.XLS ";#N/A,#N/A,FALSE,"RACT1.XLS";#N/A,#N/A,FALSE,"RACT2.XLS";#N/A,#N/A,FALSE,"ECCMP";#N/A,#N/A,FALSE,"WELDER.XLS"}</definedName>
    <definedName name="wsgz" localSheetId="34" hidden="1">{#N/A,#N/A,FALSE,"COVER1.XLS ";#N/A,#N/A,FALSE,"RACT1.XLS";#N/A,#N/A,FALSE,"RACT2.XLS";#N/A,#N/A,FALSE,"ECCMP";#N/A,#N/A,FALSE,"WELDER.XLS"}</definedName>
    <definedName name="wsgz" localSheetId="31" hidden="1">{#N/A,#N/A,FALSE,"COVER1.XLS ";#N/A,#N/A,FALSE,"RACT1.XLS";#N/A,#N/A,FALSE,"RACT2.XLS";#N/A,#N/A,FALSE,"ECCMP";#N/A,#N/A,FALSE,"WELDER.XLS"}</definedName>
    <definedName name="wsgz" hidden="1">{#N/A,#N/A,FALSE,"COVER1.XLS ";#N/A,#N/A,FALSE,"RACT1.XLS";#N/A,#N/A,FALSE,"RACT2.XLS";#N/A,#N/A,FALSE,"ECCMP";#N/A,#N/A,FALSE,"WELDER.XLS"}</definedName>
    <definedName name="Wsoil">#REF!</definedName>
    <definedName name="WSQ">#REF!</definedName>
    <definedName name="wss" localSheetId="35" hidden="1">{"DETALLE_1996",#N/A,FALSE,"flujo";"DETALLE_1997",#N/A,FALSE,"flujo";"GASTOS_INCURRIDOS_1996",#N/A,FALSE,"flujo";"GASTOS_PROGRAMADOS_PARA_1997",#N/A,FALSE,"flujo";#N/A,#N/A,FALSE,"comparat";#N/A,#N/A,FALSE,"costos";#N/A,#N/A,FALSE,"proyctrol"}</definedName>
    <definedName name="wss" localSheetId="37" hidden="1">{"DETALLE_1996",#N/A,FALSE,"flujo";"DETALLE_1997",#N/A,FALSE,"flujo";"GASTOS_INCURRIDOS_1996",#N/A,FALSE,"flujo";"GASTOS_PROGRAMADOS_PARA_1997",#N/A,FALSE,"flujo";#N/A,#N/A,FALSE,"comparat";#N/A,#N/A,FALSE,"costos";#N/A,#N/A,FALSE,"proyctrol"}</definedName>
    <definedName name="wss" localSheetId="36" hidden="1">{"DETALLE_1996",#N/A,FALSE,"flujo";"DETALLE_1997",#N/A,FALSE,"flujo";"GASTOS_INCURRIDOS_1996",#N/A,FALSE,"flujo";"GASTOS_PROGRAMADOS_PARA_1997",#N/A,FALSE,"flujo";#N/A,#N/A,FALSE,"comparat";#N/A,#N/A,FALSE,"costos";#N/A,#N/A,FALSE,"proyctrol"}</definedName>
    <definedName name="wss" localSheetId="33" hidden="1">{"DETALLE_1996",#N/A,FALSE,"flujo";"DETALLE_1997",#N/A,FALSE,"flujo";"GASTOS_INCURRIDOS_1996",#N/A,FALSE,"flujo";"GASTOS_PROGRAMADOS_PARA_1997",#N/A,FALSE,"flujo";#N/A,#N/A,FALSE,"comparat";#N/A,#N/A,FALSE,"costos";#N/A,#N/A,FALSE,"proyctrol"}</definedName>
    <definedName name="wss" localSheetId="34" hidden="1">{"DETALLE_1996",#N/A,FALSE,"flujo";"DETALLE_1997",#N/A,FALSE,"flujo";"GASTOS_INCURRIDOS_1996",#N/A,FALSE,"flujo";"GASTOS_PROGRAMADOS_PARA_1997",#N/A,FALSE,"flujo";#N/A,#N/A,FALSE,"comparat";#N/A,#N/A,FALSE,"costos";#N/A,#N/A,FALSE,"proyctrol"}</definedName>
    <definedName name="wss" localSheetId="31" hidden="1">{"DETALLE_1996",#N/A,FALSE,"flujo";"DETALLE_1997",#N/A,FALSE,"flujo";"GASTOS_INCURRIDOS_1996",#N/A,FALSE,"flujo";"GASTOS_PROGRAMADOS_PARA_1997",#N/A,FALSE,"flujo";#N/A,#N/A,FALSE,"comparat";#N/A,#N/A,FALSE,"costos";#N/A,#N/A,FALSE,"proyctrol"}</definedName>
    <definedName name="wss" hidden="1">{"DETALLE_1996",#N/A,FALSE,"flujo";"DETALLE_1997",#N/A,FALSE,"flujo";"GASTOS_INCURRIDOS_1996",#N/A,FALSE,"flujo";"GASTOS_PROGRAMADOS_PARA_1997",#N/A,FALSE,"flujo";#N/A,#N/A,FALSE,"comparat";#N/A,#N/A,FALSE,"costos";#N/A,#N/A,FALSE,"proyctrol"}</definedName>
    <definedName name="wsw" localSheetId="35" hidden="1">{#N/A,#N/A,FALSE,"Aging Summary";#N/A,#N/A,FALSE,"Ratio Analysis";#N/A,#N/A,FALSE,"Test 120 Day Accts";#N/A,#N/A,FALSE,"Tickmarks"}</definedName>
    <definedName name="wsw" localSheetId="37" hidden="1">{#N/A,#N/A,FALSE,"Aging Summary";#N/A,#N/A,FALSE,"Ratio Analysis";#N/A,#N/A,FALSE,"Test 120 Day Accts";#N/A,#N/A,FALSE,"Tickmarks"}</definedName>
    <definedName name="wsw" localSheetId="36" hidden="1">{#N/A,#N/A,FALSE,"Aging Summary";#N/A,#N/A,FALSE,"Ratio Analysis";#N/A,#N/A,FALSE,"Test 120 Day Accts";#N/A,#N/A,FALSE,"Tickmarks"}</definedName>
    <definedName name="wsw" localSheetId="33" hidden="1">{#N/A,#N/A,FALSE,"Aging Summary";#N/A,#N/A,FALSE,"Ratio Analysis";#N/A,#N/A,FALSE,"Test 120 Day Accts";#N/A,#N/A,FALSE,"Tickmarks"}</definedName>
    <definedName name="wsw" localSheetId="34" hidden="1">{#N/A,#N/A,FALSE,"Aging Summary";#N/A,#N/A,FALSE,"Ratio Analysis";#N/A,#N/A,FALSE,"Test 120 Day Accts";#N/A,#N/A,FALSE,"Tickmarks"}</definedName>
    <definedName name="wsw" localSheetId="31" hidden="1">{#N/A,#N/A,FALSE,"Aging Summary";#N/A,#N/A,FALSE,"Ratio Analysis";#N/A,#N/A,FALSE,"Test 120 Day Accts";#N/A,#N/A,FALSE,"Tickmarks"}</definedName>
    <definedName name="wsw" hidden="1">{#N/A,#N/A,FALSE,"Aging Summary";#N/A,#N/A,FALSE,"Ratio Analysis";#N/A,#N/A,FALSE,"Test 120 Day Accts";#N/A,#N/A,FALSE,"Tickmarks"}</definedName>
    <definedName name="wsw_1" localSheetId="35" hidden="1">{#N/A,#N/A,FALSE,"Aging Summary";#N/A,#N/A,FALSE,"Ratio Analysis";#N/A,#N/A,FALSE,"Test 120 Day Accts";#N/A,#N/A,FALSE,"Tickmarks"}</definedName>
    <definedName name="wsw_1" localSheetId="37" hidden="1">{#N/A,#N/A,FALSE,"Aging Summary";#N/A,#N/A,FALSE,"Ratio Analysis";#N/A,#N/A,FALSE,"Test 120 Day Accts";#N/A,#N/A,FALSE,"Tickmarks"}</definedName>
    <definedName name="wsw_1" localSheetId="36" hidden="1">{#N/A,#N/A,FALSE,"Aging Summary";#N/A,#N/A,FALSE,"Ratio Analysis";#N/A,#N/A,FALSE,"Test 120 Day Accts";#N/A,#N/A,FALSE,"Tickmarks"}</definedName>
    <definedName name="wsw_1" localSheetId="33" hidden="1">{#N/A,#N/A,FALSE,"Aging Summary";#N/A,#N/A,FALSE,"Ratio Analysis";#N/A,#N/A,FALSE,"Test 120 Day Accts";#N/A,#N/A,FALSE,"Tickmarks"}</definedName>
    <definedName name="wsw_1" localSheetId="34" hidden="1">{#N/A,#N/A,FALSE,"Aging Summary";#N/A,#N/A,FALSE,"Ratio Analysis";#N/A,#N/A,FALSE,"Test 120 Day Accts";#N/A,#N/A,FALSE,"Tickmarks"}</definedName>
    <definedName name="wsw_1" localSheetId="31" hidden="1">{#N/A,#N/A,FALSE,"Aging Summary";#N/A,#N/A,FALSE,"Ratio Analysis";#N/A,#N/A,FALSE,"Test 120 Day Accts";#N/A,#N/A,FALSE,"Tickmarks"}</definedName>
    <definedName name="wsw_1" hidden="1">{#N/A,#N/A,FALSE,"Aging Summary";#N/A,#N/A,FALSE,"Ratio Analysis";#N/A,#N/A,FALSE,"Test 120 Day Accts";#N/A,#N/A,FALSE,"Tickmarks"}</definedName>
    <definedName name="WSWSS">#REF!</definedName>
    <definedName name="wswsw" localSheetId="35" hidden="1">{#N/A,#N/A,FALSE,"Total_OC015";#N/A,#N/A,FALSE,"ADMIN";#N/A,#N/A,FALSE,"PROCES";#N/A,#N/A,FALSE,"mecan";#N/A,#N/A,FALSE,"civil";#N/A,#N/A,FALSE,"CAÑER";#N/A,#N/A,FALSE,"ELEC";#N/A,#N/A,FALSE,"INSTR"}</definedName>
    <definedName name="wswsw" localSheetId="37" hidden="1">{#N/A,#N/A,FALSE,"Total_OC015";#N/A,#N/A,FALSE,"ADMIN";#N/A,#N/A,FALSE,"PROCES";#N/A,#N/A,FALSE,"mecan";#N/A,#N/A,FALSE,"civil";#N/A,#N/A,FALSE,"CAÑER";#N/A,#N/A,FALSE,"ELEC";#N/A,#N/A,FALSE,"INSTR"}</definedName>
    <definedName name="wswsw" localSheetId="36" hidden="1">{#N/A,#N/A,FALSE,"Total_OC015";#N/A,#N/A,FALSE,"ADMIN";#N/A,#N/A,FALSE,"PROCES";#N/A,#N/A,FALSE,"mecan";#N/A,#N/A,FALSE,"civil";#N/A,#N/A,FALSE,"CAÑER";#N/A,#N/A,FALSE,"ELEC";#N/A,#N/A,FALSE,"INSTR"}</definedName>
    <definedName name="wswsw" localSheetId="33" hidden="1">{#N/A,#N/A,FALSE,"Total_OC015";#N/A,#N/A,FALSE,"ADMIN";#N/A,#N/A,FALSE,"PROCES";#N/A,#N/A,FALSE,"mecan";#N/A,#N/A,FALSE,"civil";#N/A,#N/A,FALSE,"CAÑER";#N/A,#N/A,FALSE,"ELEC";#N/A,#N/A,FALSE,"INSTR"}</definedName>
    <definedName name="wswsw" localSheetId="34" hidden="1">{#N/A,#N/A,FALSE,"Total_OC015";#N/A,#N/A,FALSE,"ADMIN";#N/A,#N/A,FALSE,"PROCES";#N/A,#N/A,FALSE,"mecan";#N/A,#N/A,FALSE,"civil";#N/A,#N/A,FALSE,"CAÑER";#N/A,#N/A,FALSE,"ELEC";#N/A,#N/A,FALSE,"INSTR"}</definedName>
    <definedName name="wswsw" localSheetId="31" hidden="1">{#N/A,#N/A,FALSE,"Total_OC015";#N/A,#N/A,FALSE,"ADMIN";#N/A,#N/A,FALSE,"PROCES";#N/A,#N/A,FALSE,"mecan";#N/A,#N/A,FALSE,"civil";#N/A,#N/A,FALSE,"CAÑER";#N/A,#N/A,FALSE,"ELEC";#N/A,#N/A,FALSE,"INSTR"}</definedName>
    <definedName name="wswsw" hidden="1">{#N/A,#N/A,FALSE,"Total_OC015";#N/A,#N/A,FALSE,"ADMIN";#N/A,#N/A,FALSE,"PROCES";#N/A,#N/A,FALSE,"mecan";#N/A,#N/A,FALSE,"civil";#N/A,#N/A,FALSE,"CAÑER";#N/A,#N/A,FALSE,"ELEC";#N/A,#N/A,FALSE,"INSTR"}</definedName>
    <definedName name="wswwsw" localSheetId="35" hidden="1">{#N/A,#N/A,FALSE,"Aging Summary";#N/A,#N/A,FALSE,"Ratio Analysis";#N/A,#N/A,FALSE,"Test 120 Day Accts";#N/A,#N/A,FALSE,"Tickmarks"}</definedName>
    <definedName name="wswwsw" localSheetId="37" hidden="1">{#N/A,#N/A,FALSE,"Aging Summary";#N/A,#N/A,FALSE,"Ratio Analysis";#N/A,#N/A,FALSE,"Test 120 Day Accts";#N/A,#N/A,FALSE,"Tickmarks"}</definedName>
    <definedName name="wswwsw" localSheetId="36" hidden="1">{#N/A,#N/A,FALSE,"Aging Summary";#N/A,#N/A,FALSE,"Ratio Analysis";#N/A,#N/A,FALSE,"Test 120 Day Accts";#N/A,#N/A,FALSE,"Tickmarks"}</definedName>
    <definedName name="wswwsw" localSheetId="33" hidden="1">{#N/A,#N/A,FALSE,"Aging Summary";#N/A,#N/A,FALSE,"Ratio Analysis";#N/A,#N/A,FALSE,"Test 120 Day Accts";#N/A,#N/A,FALSE,"Tickmarks"}</definedName>
    <definedName name="wswwsw" localSheetId="34" hidden="1">{#N/A,#N/A,FALSE,"Aging Summary";#N/A,#N/A,FALSE,"Ratio Analysis";#N/A,#N/A,FALSE,"Test 120 Day Accts";#N/A,#N/A,FALSE,"Tickmarks"}</definedName>
    <definedName name="wswwsw" localSheetId="31" hidden="1">{#N/A,#N/A,FALSE,"Aging Summary";#N/A,#N/A,FALSE,"Ratio Analysis";#N/A,#N/A,FALSE,"Test 120 Day Accts";#N/A,#N/A,FALSE,"Tickmarks"}</definedName>
    <definedName name="wswwsw" hidden="1">{#N/A,#N/A,FALSE,"Aging Summary";#N/A,#N/A,FALSE,"Ratio Analysis";#N/A,#N/A,FALSE,"Test 120 Day Accts";#N/A,#N/A,FALSE,"Tickmarks"}</definedName>
    <definedName name="wswwsw_1" localSheetId="35" hidden="1">{#N/A,#N/A,FALSE,"Aging Summary";#N/A,#N/A,FALSE,"Ratio Analysis";#N/A,#N/A,FALSE,"Test 120 Day Accts";#N/A,#N/A,FALSE,"Tickmarks"}</definedName>
    <definedName name="wswwsw_1" localSheetId="37" hidden="1">{#N/A,#N/A,FALSE,"Aging Summary";#N/A,#N/A,FALSE,"Ratio Analysis";#N/A,#N/A,FALSE,"Test 120 Day Accts";#N/A,#N/A,FALSE,"Tickmarks"}</definedName>
    <definedName name="wswwsw_1" localSheetId="36" hidden="1">{#N/A,#N/A,FALSE,"Aging Summary";#N/A,#N/A,FALSE,"Ratio Analysis";#N/A,#N/A,FALSE,"Test 120 Day Accts";#N/A,#N/A,FALSE,"Tickmarks"}</definedName>
    <definedName name="wswwsw_1" localSheetId="33" hidden="1">{#N/A,#N/A,FALSE,"Aging Summary";#N/A,#N/A,FALSE,"Ratio Analysis";#N/A,#N/A,FALSE,"Test 120 Day Accts";#N/A,#N/A,FALSE,"Tickmarks"}</definedName>
    <definedName name="wswwsw_1" localSheetId="34" hidden="1">{#N/A,#N/A,FALSE,"Aging Summary";#N/A,#N/A,FALSE,"Ratio Analysis";#N/A,#N/A,FALSE,"Test 120 Day Accts";#N/A,#N/A,FALSE,"Tickmarks"}</definedName>
    <definedName name="wswwsw_1" localSheetId="31" hidden="1">{#N/A,#N/A,FALSE,"Aging Summary";#N/A,#N/A,FALSE,"Ratio Analysis";#N/A,#N/A,FALSE,"Test 120 Day Accts";#N/A,#N/A,FALSE,"Tickmarks"}</definedName>
    <definedName name="wswwsw_1" hidden="1">{#N/A,#N/A,FALSE,"Aging Summary";#N/A,#N/A,FALSE,"Ratio Analysis";#N/A,#N/A,FALSE,"Test 120 Day Accts";#N/A,#N/A,FALSE,"Tickmarks"}</definedName>
    <definedName name="Wsz">#REF!</definedName>
    <definedName name="WT" localSheetId="31" hidden="1">{#N/A,#N/A,TRUE,"Cover";#N/A,#N/A,TRUE,"Conts";#N/A,#N/A,TRUE,"VOS";#N/A,#N/A,TRUE,"Warrington";#N/A,#N/A,TRUE,"Widnes"}</definedName>
    <definedName name="WT" hidden="1">{#N/A,#N/A,TRUE,"Cover";#N/A,#N/A,TRUE,"Conts";#N/A,#N/A,TRUE,"VOS";#N/A,#N/A,TRUE,"Warrington";#N/A,#N/A,TRUE,"Widnes"}</definedName>
    <definedName name="wtd" localSheetId="31">#REF!</definedName>
    <definedName name="wtd">!#REF!</definedName>
    <definedName name="wtey" localSheetId="31" hidden="1">{#N/A,#N/A,TRUE,"Cover";#N/A,#N/A,TRUE,"Conts";#N/A,#N/A,TRUE,"VOS";#N/A,#N/A,TRUE,"Warrington";#N/A,#N/A,TRUE,"Widnes"}</definedName>
    <definedName name="wtey" hidden="1">{#N/A,#N/A,TRUE,"Cover";#N/A,#N/A,TRUE,"Conts";#N/A,#N/A,TRUE,"VOS";#N/A,#N/A,TRUE,"Warrington";#N/A,#N/A,TRUE,"Widnes"}</definedName>
    <definedName name="wtf" localSheetId="35" hidden="1">{#N/A,#N/A,FALSE,"INDICE";#N/A,#N/A,FALSE,"Memória actualização";#N/A,#N/A,FALSE,"ANEXO1";#N/A,#N/A,FALSE,"ANEXO2";#N/A,#N/A,FALSE,"ANÁLISE DE RECURSOS";#N/A,#N/A,FALSE,"MAPA DE QUANTIDADES"}</definedName>
    <definedName name="wtf" localSheetId="37" hidden="1">{#N/A,#N/A,FALSE,"INDICE";#N/A,#N/A,FALSE,"Memória actualização";#N/A,#N/A,FALSE,"ANEXO1";#N/A,#N/A,FALSE,"ANEXO2";#N/A,#N/A,FALSE,"ANÁLISE DE RECURSOS";#N/A,#N/A,FALSE,"MAPA DE QUANTIDADES"}</definedName>
    <definedName name="wtf" localSheetId="36" hidden="1">{#N/A,#N/A,FALSE,"INDICE";#N/A,#N/A,FALSE,"Memória actualização";#N/A,#N/A,FALSE,"ANEXO1";#N/A,#N/A,FALSE,"ANEXO2";#N/A,#N/A,FALSE,"ANÁLISE DE RECURSOS";#N/A,#N/A,FALSE,"MAPA DE QUANTIDADES"}</definedName>
    <definedName name="wtf" localSheetId="30" hidden="1">{#N/A,#N/A,FALSE,"INDICE";#N/A,#N/A,FALSE,"Memória actualização";#N/A,#N/A,FALSE,"ANEXO1";#N/A,#N/A,FALSE,"ANEXO2";#N/A,#N/A,FALSE,"ANÁLISE DE RECURSOS";#N/A,#N/A,FALSE,"MAPA DE QUANTIDADES"}</definedName>
    <definedName name="wtf" localSheetId="33" hidden="1">{#N/A,#N/A,FALSE,"INDICE";#N/A,#N/A,FALSE,"Memória actualização";#N/A,#N/A,FALSE,"ANEXO1";#N/A,#N/A,FALSE,"ANEXO2";#N/A,#N/A,FALSE,"ANÁLISE DE RECURSOS";#N/A,#N/A,FALSE,"MAPA DE QUANTIDADES"}</definedName>
    <definedName name="wtf" localSheetId="34" hidden="1">{#N/A,#N/A,FALSE,"INDICE";#N/A,#N/A,FALSE,"Memória actualização";#N/A,#N/A,FALSE,"ANEXO1";#N/A,#N/A,FALSE,"ANEXO2";#N/A,#N/A,FALSE,"ANÁLISE DE RECURSOS";#N/A,#N/A,FALSE,"MAPA DE QUANTIDADES"}</definedName>
    <definedName name="wtf" localSheetId="31" hidden="1">{#N/A,#N/A,FALSE,"INDICE";#N/A,#N/A,FALSE,"Memória actualização";#N/A,#N/A,FALSE,"ANEXO1";#N/A,#N/A,FALSE,"ANEXO2";#N/A,#N/A,FALSE,"ANÁLISE DE RECURSOS";#N/A,#N/A,FALSE,"MAPA DE QUANTIDADES"}</definedName>
    <definedName name="wtf" localSheetId="29" hidden="1">{#N/A,#N/A,FALSE,"INDICE";#N/A,#N/A,FALSE,"Memória actualização";#N/A,#N/A,FALSE,"ANEXO1";#N/A,#N/A,FALSE,"ANEXO2";#N/A,#N/A,FALSE,"ANÁLISE DE RECURSOS";#N/A,#N/A,FALSE,"MAPA DE QUANTIDADES"}</definedName>
    <definedName name="wtf" hidden="1">{#N/A,#N/A,FALSE,"INDICE";#N/A,#N/A,FALSE,"Memória actualização";#N/A,#N/A,FALSE,"ANEXO1";#N/A,#N/A,FALSE,"ANEXO2";#N/A,#N/A,FALSE,"ANÁLISE DE RECURSOS";#N/A,#N/A,FALSE,"MAPA DE QUANTIDADES"}</definedName>
    <definedName name="wthj47r" localSheetId="31">#REF!</definedName>
    <definedName name="wthj47r">!#REF!</definedName>
    <definedName name="Wtotal">#REF!</definedName>
    <definedName name="wtre" localSheetId="35" hidden="1">{#N/A,#N/A,FALSE,"Matrix";#N/A,#N/A,FALSE,"Executive";#N/A,#N/A,FALSE,"Summary";#N/A,#N/A,FALSE,"Office1";#N/A,#N/A,FALSE,"Office2";#N/A,#N/A,FALSE,"Office3";#N/A,#N/A,FALSE,"Office4";#N/A,#N/A,FALSE,"Office5";#N/A,#N/A,FALSE,"Office6";#N/A,#N/A,FALSE,"Office7";#N/A,#N/A,FALSE,"Labor"}</definedName>
    <definedName name="wtre" localSheetId="37" hidden="1">{#N/A,#N/A,FALSE,"Matrix";#N/A,#N/A,FALSE,"Executive";#N/A,#N/A,FALSE,"Summary";#N/A,#N/A,FALSE,"Office1";#N/A,#N/A,FALSE,"Office2";#N/A,#N/A,FALSE,"Office3";#N/A,#N/A,FALSE,"Office4";#N/A,#N/A,FALSE,"Office5";#N/A,#N/A,FALSE,"Office6";#N/A,#N/A,FALSE,"Office7";#N/A,#N/A,FALSE,"Labor"}</definedName>
    <definedName name="wtre" localSheetId="36" hidden="1">{#N/A,#N/A,FALSE,"Matrix";#N/A,#N/A,FALSE,"Executive";#N/A,#N/A,FALSE,"Summary";#N/A,#N/A,FALSE,"Office1";#N/A,#N/A,FALSE,"Office2";#N/A,#N/A,FALSE,"Office3";#N/A,#N/A,FALSE,"Office4";#N/A,#N/A,FALSE,"Office5";#N/A,#N/A,FALSE,"Office6";#N/A,#N/A,FALSE,"Office7";#N/A,#N/A,FALSE,"Labor"}</definedName>
    <definedName name="wtre" localSheetId="33" hidden="1">{#N/A,#N/A,FALSE,"Matrix";#N/A,#N/A,FALSE,"Executive";#N/A,#N/A,FALSE,"Summary";#N/A,#N/A,FALSE,"Office1";#N/A,#N/A,FALSE,"Office2";#N/A,#N/A,FALSE,"Office3";#N/A,#N/A,FALSE,"Office4";#N/A,#N/A,FALSE,"Office5";#N/A,#N/A,FALSE,"Office6";#N/A,#N/A,FALSE,"Office7";#N/A,#N/A,FALSE,"Labor"}</definedName>
    <definedName name="wtre" localSheetId="34" hidden="1">{#N/A,#N/A,FALSE,"Matrix";#N/A,#N/A,FALSE,"Executive";#N/A,#N/A,FALSE,"Summary";#N/A,#N/A,FALSE,"Office1";#N/A,#N/A,FALSE,"Office2";#N/A,#N/A,FALSE,"Office3";#N/A,#N/A,FALSE,"Office4";#N/A,#N/A,FALSE,"Office5";#N/A,#N/A,FALSE,"Office6";#N/A,#N/A,FALSE,"Office7";#N/A,#N/A,FALSE,"Labor"}</definedName>
    <definedName name="wtre" localSheetId="31" hidden="1">{#N/A,#N/A,FALSE,"Matrix";#N/A,#N/A,FALSE,"Executive";#N/A,#N/A,FALSE,"Summary";#N/A,#N/A,FALSE,"Office1";#N/A,#N/A,FALSE,"Office2";#N/A,#N/A,FALSE,"Office3";#N/A,#N/A,FALSE,"Office4";#N/A,#N/A,FALSE,"Office5";#N/A,#N/A,FALSE,"Office6";#N/A,#N/A,FALSE,"Office7";#N/A,#N/A,FALSE,"Labor"}</definedName>
    <definedName name="wtre" hidden="1">{#N/A,#N/A,FALSE,"Matrix";#N/A,#N/A,FALSE,"Executive";#N/A,#N/A,FALSE,"Summary";#N/A,#N/A,FALSE,"Office1";#N/A,#N/A,FALSE,"Office2";#N/A,#N/A,FALSE,"Office3";#N/A,#N/A,FALSE,"Office4";#N/A,#N/A,FALSE,"Office5";#N/A,#N/A,FALSE,"Office6";#N/A,#N/A,FALSE,"Office7";#N/A,#N/A,FALSE,"Labor"}</definedName>
    <definedName name="wtrwt" localSheetId="31" hidden="1">{#N/A,#N/A,TRUE,"Cover";#N/A,#N/A,TRUE,"Conts";#N/A,#N/A,TRUE,"VOS";#N/A,#N/A,TRUE,"Warrington";#N/A,#N/A,TRUE,"Widnes"}</definedName>
    <definedName name="wtrwt" hidden="1">{#N/A,#N/A,TRUE,"Cover";#N/A,#N/A,TRUE,"Conts";#N/A,#N/A,TRUE,"VOS";#N/A,#N/A,TRUE,"Warrington";#N/A,#N/A,TRUE,"Widnes"}</definedName>
    <definedName name="wtrywryt" localSheetId="31" hidden="1">{#N/A,#N/A,TRUE,"Cover";#N/A,#N/A,TRUE,"Conts";#N/A,#N/A,TRUE,"VOS";#N/A,#N/A,TRUE,"Warrington";#N/A,#N/A,TRUE,"Widnes"}</definedName>
    <definedName name="wtrywryt" hidden="1">{#N/A,#N/A,TRUE,"Cover";#N/A,#N/A,TRUE,"Conts";#N/A,#N/A,TRUE,"VOS";#N/A,#N/A,TRUE,"Warrington";#N/A,#N/A,TRUE,"Widnes"}</definedName>
    <definedName name="WTS">#REF!</definedName>
    <definedName name="wtsgrstr" localSheetId="35" hidden="1">{#N/A,#N/A,FALSE,"Matrix";#N/A,#N/A,FALSE,"Executive";#N/A,#N/A,FALSE,"Summary";#N/A,#N/A,FALSE,"Office1";#N/A,#N/A,FALSE,"Office2";#N/A,#N/A,FALSE,"Office3";#N/A,#N/A,FALSE,"Office4";#N/A,#N/A,FALSE,"Office5";#N/A,#N/A,FALSE,"Office6";#N/A,#N/A,FALSE,"Office7";#N/A,#N/A,FALSE,"Labor"}</definedName>
    <definedName name="wtsgrstr" localSheetId="37" hidden="1">{#N/A,#N/A,FALSE,"Matrix";#N/A,#N/A,FALSE,"Executive";#N/A,#N/A,FALSE,"Summary";#N/A,#N/A,FALSE,"Office1";#N/A,#N/A,FALSE,"Office2";#N/A,#N/A,FALSE,"Office3";#N/A,#N/A,FALSE,"Office4";#N/A,#N/A,FALSE,"Office5";#N/A,#N/A,FALSE,"Office6";#N/A,#N/A,FALSE,"Office7";#N/A,#N/A,FALSE,"Labor"}</definedName>
    <definedName name="wtsgrstr" localSheetId="36" hidden="1">{#N/A,#N/A,FALSE,"Matrix";#N/A,#N/A,FALSE,"Executive";#N/A,#N/A,FALSE,"Summary";#N/A,#N/A,FALSE,"Office1";#N/A,#N/A,FALSE,"Office2";#N/A,#N/A,FALSE,"Office3";#N/A,#N/A,FALSE,"Office4";#N/A,#N/A,FALSE,"Office5";#N/A,#N/A,FALSE,"Office6";#N/A,#N/A,FALSE,"Office7";#N/A,#N/A,FALSE,"Labor"}</definedName>
    <definedName name="wtsgrstr" localSheetId="33" hidden="1">{#N/A,#N/A,FALSE,"Matrix";#N/A,#N/A,FALSE,"Executive";#N/A,#N/A,FALSE,"Summary";#N/A,#N/A,FALSE,"Office1";#N/A,#N/A,FALSE,"Office2";#N/A,#N/A,FALSE,"Office3";#N/A,#N/A,FALSE,"Office4";#N/A,#N/A,FALSE,"Office5";#N/A,#N/A,FALSE,"Office6";#N/A,#N/A,FALSE,"Office7";#N/A,#N/A,FALSE,"Labor"}</definedName>
    <definedName name="wtsgrstr" localSheetId="34" hidden="1">{#N/A,#N/A,FALSE,"Matrix";#N/A,#N/A,FALSE,"Executive";#N/A,#N/A,FALSE,"Summary";#N/A,#N/A,FALSE,"Office1";#N/A,#N/A,FALSE,"Office2";#N/A,#N/A,FALSE,"Office3";#N/A,#N/A,FALSE,"Office4";#N/A,#N/A,FALSE,"Office5";#N/A,#N/A,FALSE,"Office6";#N/A,#N/A,FALSE,"Office7";#N/A,#N/A,FALSE,"Labor"}</definedName>
    <definedName name="wtsgrstr" localSheetId="31"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turt" localSheetId="35" hidden="1">{"BALANCE_SHEET",#N/A,FALSE,"A";"INCOME_STATEMENT",#N/A,FALSE,"A"}</definedName>
    <definedName name="wturt" localSheetId="37" hidden="1">{"BALANCE_SHEET",#N/A,FALSE,"A";"INCOME_STATEMENT",#N/A,FALSE,"A"}</definedName>
    <definedName name="wturt" localSheetId="36" hidden="1">{"BALANCE_SHEET",#N/A,FALSE,"A";"INCOME_STATEMENT",#N/A,FALSE,"A"}</definedName>
    <definedName name="wturt" localSheetId="33" hidden="1">{"BALANCE_SHEET",#N/A,FALSE,"A";"INCOME_STATEMENT",#N/A,FALSE,"A"}</definedName>
    <definedName name="wturt" localSheetId="34" hidden="1">{"BALANCE_SHEET",#N/A,FALSE,"A";"INCOME_STATEMENT",#N/A,FALSE,"A"}</definedName>
    <definedName name="wturt" localSheetId="31" hidden="1">{"BALANCE_SHEET",#N/A,FALSE,"A";"INCOME_STATEMENT",#N/A,FALSE,"A"}</definedName>
    <definedName name="wturt" hidden="1">{"BALANCE_SHEET",#N/A,FALSE,"A";"INCOME_STATEMENT",#N/A,FALSE,"A"}</definedName>
    <definedName name="wtuwt" localSheetId="35"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37"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36"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33"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34"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31"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wt" localSheetId="31" hidden="1">{#N/A,#N/A,TRUE,"Cover";#N/A,#N/A,TRUE,"Conts";#N/A,#N/A,TRUE,"VOS";#N/A,#N/A,TRUE,"Warrington";#N/A,#N/A,TRUE,"Widnes"}</definedName>
    <definedName name="wtwt" hidden="1">{#N/A,#N/A,TRUE,"Cover";#N/A,#N/A,TRUE,"Conts";#N/A,#N/A,TRUE,"VOS";#N/A,#N/A,TRUE,"Warrington";#N/A,#N/A,TRUE,"Widnes"}</definedName>
    <definedName name="wtwy" localSheetId="31" hidden="1">{#N/A,#N/A,TRUE,"Cover";#N/A,#N/A,TRUE,"Conts";#N/A,#N/A,TRUE,"VOS";#N/A,#N/A,TRUE,"Warrington";#N/A,#N/A,TRUE,"Widnes"}</definedName>
    <definedName name="wtwy" hidden="1">{#N/A,#N/A,TRUE,"Cover";#N/A,#N/A,TRUE,"Conts";#N/A,#N/A,TRUE,"VOS";#N/A,#N/A,TRUE,"Warrington";#N/A,#N/A,TRUE,"Widnes"}</definedName>
    <definedName name="wtywr" localSheetId="35" hidden="1">{#N/A,#N/A,FALSE,"(15) 2x2";#N/A,#N/A,FALSE,"(15) 4x2";#N/A,#N/A,FALSE,"(15) 8x2";#N/A,#N/A,FALSE,"(15) 16x2";#N/A,#N/A,FALSE,"(23) 2x2";#N/A,#N/A,FALSE,"(23) 4x2";#N/A,#N/A,FALSE,"(23) 8x2";#N/A,#N/A,FALSE,"(23) 16x2";#N/A,#N/A,FALSE,"(38) 4x2";#N/A,#N/A,FALSE,"(38) 8x2";#N/A,#N/A,FALSE,"(38) 16x2"}</definedName>
    <definedName name="wtywr" localSheetId="37" hidden="1">{#N/A,#N/A,FALSE,"(15) 2x2";#N/A,#N/A,FALSE,"(15) 4x2";#N/A,#N/A,FALSE,"(15) 8x2";#N/A,#N/A,FALSE,"(15) 16x2";#N/A,#N/A,FALSE,"(23) 2x2";#N/A,#N/A,FALSE,"(23) 4x2";#N/A,#N/A,FALSE,"(23) 8x2";#N/A,#N/A,FALSE,"(23) 16x2";#N/A,#N/A,FALSE,"(38) 4x2";#N/A,#N/A,FALSE,"(38) 8x2";#N/A,#N/A,FALSE,"(38) 16x2"}</definedName>
    <definedName name="wtywr" localSheetId="36" hidden="1">{#N/A,#N/A,FALSE,"(15) 2x2";#N/A,#N/A,FALSE,"(15) 4x2";#N/A,#N/A,FALSE,"(15) 8x2";#N/A,#N/A,FALSE,"(15) 16x2";#N/A,#N/A,FALSE,"(23) 2x2";#N/A,#N/A,FALSE,"(23) 4x2";#N/A,#N/A,FALSE,"(23) 8x2";#N/A,#N/A,FALSE,"(23) 16x2";#N/A,#N/A,FALSE,"(38) 4x2";#N/A,#N/A,FALSE,"(38) 8x2";#N/A,#N/A,FALSE,"(38) 16x2"}</definedName>
    <definedName name="wtywr" localSheetId="33" hidden="1">{#N/A,#N/A,FALSE,"(15) 2x2";#N/A,#N/A,FALSE,"(15) 4x2";#N/A,#N/A,FALSE,"(15) 8x2";#N/A,#N/A,FALSE,"(15) 16x2";#N/A,#N/A,FALSE,"(23) 2x2";#N/A,#N/A,FALSE,"(23) 4x2";#N/A,#N/A,FALSE,"(23) 8x2";#N/A,#N/A,FALSE,"(23) 16x2";#N/A,#N/A,FALSE,"(38) 4x2";#N/A,#N/A,FALSE,"(38) 8x2";#N/A,#N/A,FALSE,"(38) 16x2"}</definedName>
    <definedName name="wtywr" localSheetId="34" hidden="1">{#N/A,#N/A,FALSE,"(15) 2x2";#N/A,#N/A,FALSE,"(15) 4x2";#N/A,#N/A,FALSE,"(15) 8x2";#N/A,#N/A,FALSE,"(15) 16x2";#N/A,#N/A,FALSE,"(23) 2x2";#N/A,#N/A,FALSE,"(23) 4x2";#N/A,#N/A,FALSE,"(23) 8x2";#N/A,#N/A,FALSE,"(23) 16x2";#N/A,#N/A,FALSE,"(38) 4x2";#N/A,#N/A,FALSE,"(38) 8x2";#N/A,#N/A,FALSE,"(38) 16x2"}</definedName>
    <definedName name="wtywr" localSheetId="31" hidden="1">{#N/A,#N/A,FALSE,"(15) 2x2";#N/A,#N/A,FALSE,"(15) 4x2";#N/A,#N/A,FALSE,"(15) 8x2";#N/A,#N/A,FALSE,"(15) 16x2";#N/A,#N/A,FALSE,"(23) 2x2";#N/A,#N/A,FALSE,"(23) 4x2";#N/A,#N/A,FALSE,"(23) 8x2";#N/A,#N/A,FALSE,"(23) 16x2";#N/A,#N/A,FALSE,"(38) 4x2";#N/A,#N/A,FALSE,"(38) 8x2";#N/A,#N/A,FALSE,"(38) 16x2"}</definedName>
    <definedName name="wtywr" hidden="1">{#N/A,#N/A,FALSE,"(15) 2x2";#N/A,#N/A,FALSE,"(15) 4x2";#N/A,#N/A,FALSE,"(15) 8x2";#N/A,#N/A,FALSE,"(15) 16x2";#N/A,#N/A,FALSE,"(23) 2x2";#N/A,#N/A,FALSE,"(23) 4x2";#N/A,#N/A,FALSE,"(23) 8x2";#N/A,#N/A,FALSE,"(23) 16x2";#N/A,#N/A,FALSE,"(38) 4x2";#N/A,#N/A,FALSE,"(38) 8x2";#N/A,#N/A,FALSE,"(38) 16x2"}</definedName>
    <definedName name="wuwu" localSheetId="35" hidden="1">{#N/A,#N/A,FALSE,"Ajustes";#N/A,#N/A,FALSE,"Mad_Cons"}</definedName>
    <definedName name="wuwu" localSheetId="37" hidden="1">{#N/A,#N/A,FALSE,"Ajustes";#N/A,#N/A,FALSE,"Mad_Cons"}</definedName>
    <definedName name="wuwu" localSheetId="36" hidden="1">{#N/A,#N/A,FALSE,"Ajustes";#N/A,#N/A,FALSE,"Mad_Cons"}</definedName>
    <definedName name="wuwu" localSheetId="33" hidden="1">{#N/A,#N/A,FALSE,"Ajustes";#N/A,#N/A,FALSE,"Mad_Cons"}</definedName>
    <definedName name="wuwu" localSheetId="34" hidden="1">{#N/A,#N/A,FALSE,"Ajustes";#N/A,#N/A,FALSE,"Mad_Cons"}</definedName>
    <definedName name="wuwu" localSheetId="31" hidden="1">{#N/A,#N/A,FALSE,"Ajustes";#N/A,#N/A,FALSE,"Mad_Cons"}</definedName>
    <definedName name="wuwu" hidden="1">{#N/A,#N/A,FALSE,"Ajustes";#N/A,#N/A,FALSE,"Mad_Cons"}</definedName>
    <definedName name="wvraht" localSheetId="35" hidden="1">{#N/A,#N/A,FALSE,"ResDev"}</definedName>
    <definedName name="wvraht" localSheetId="37" hidden="1">{#N/A,#N/A,FALSE,"ResDev"}</definedName>
    <definedName name="wvraht" localSheetId="36" hidden="1">{#N/A,#N/A,FALSE,"ResDev"}</definedName>
    <definedName name="wvraht" localSheetId="33" hidden="1">{#N/A,#N/A,FALSE,"ResDev"}</definedName>
    <definedName name="wvraht" localSheetId="34" hidden="1">{#N/A,#N/A,FALSE,"ResDev"}</definedName>
    <definedName name="wvraht" localSheetId="31" hidden="1">{#N/A,#N/A,FALSE,"ResDev"}</definedName>
    <definedName name="wvraht" hidden="1">{#N/A,#N/A,FALSE,"ResDev"}</definedName>
    <definedName name="wvu.Alles." localSheetId="35" hidden="1">{TRUE,TRUE,-1,25,-15,5,772,5,492,75,FALSE,FALSE,TRUE,TRUE,0,1,4,1,57,3,5,4,TRUE,TRUE,3,TRUE,1,TRUE,100,"Swvu.Alles.","ACwvu.Alles.",#N/A,FALSE,FALSE,1,8,0,25,0,590551181102362,0,393700787401575,1,"","&amp;L&amp;6&amp;F / &amp;A / &amp;D",FALSE,FALSE,FALSE,FALSE,1,100,#N/A,#N/A,FALSE,FALSE,#N/A,#N/A,FALSE,FALSE,FALSE,9,65532,65532,FALSE,FALSE,TRUE,TRUE,TRUE}</definedName>
    <definedName name="wvu.Alles." localSheetId="37" hidden="1">{TRUE,TRUE,-1,25,-15,5,772,5,492,75,FALSE,FALSE,TRUE,TRUE,0,1,4,1,57,3,5,4,TRUE,TRUE,3,TRUE,1,TRUE,100,"Swvu.Alles.","ACwvu.Alles.",#N/A,FALSE,FALSE,1,8,0,25,0,590551181102362,0,393700787401575,1,"","&amp;L&amp;6&amp;F / &amp;A / &amp;D",FALSE,FALSE,FALSE,FALSE,1,100,#N/A,#N/A,FALSE,FALSE,#N/A,#N/A,FALSE,FALSE,FALSE,9,65532,65532,FALSE,FALSE,TRUE,TRUE,TRUE}</definedName>
    <definedName name="wvu.Alles." localSheetId="36" hidden="1">{TRUE,TRUE,-1,25,-15,5,772,5,492,75,FALSE,FALSE,TRUE,TRUE,0,1,4,1,57,3,5,4,TRUE,TRUE,3,TRUE,1,TRUE,100,"Swvu.Alles.","ACwvu.Alles.",#N/A,FALSE,FALSE,1,8,0,25,0,590551181102362,0,393700787401575,1,"","&amp;L&amp;6&amp;F / &amp;A / &amp;D",FALSE,FALSE,FALSE,FALSE,1,100,#N/A,#N/A,FALSE,FALSE,#N/A,#N/A,FALSE,FALSE,FALSE,9,65532,65532,FALSE,FALSE,TRUE,TRUE,TRUE}</definedName>
    <definedName name="wvu.Alles." localSheetId="33" hidden="1">{TRUE,TRUE,-1,25,-15,5,772,5,492,75,FALSE,FALSE,TRUE,TRUE,0,1,4,1,57,3,5,4,TRUE,TRUE,3,TRUE,1,TRUE,100,"Swvu.Alles.","ACwvu.Alles.",#N/A,FALSE,FALSE,1,8,0,25,0,590551181102362,0,393700787401575,1,"","&amp;L&amp;6&amp;F / &amp;A / &amp;D",FALSE,FALSE,FALSE,FALSE,1,100,#N/A,#N/A,FALSE,FALSE,#N/A,#N/A,FALSE,FALSE,FALSE,9,65532,65532,FALSE,FALSE,TRUE,TRUE,TRUE}</definedName>
    <definedName name="wvu.Alles." localSheetId="34" hidden="1">{TRUE,TRUE,-1,25,-15,5,772,5,492,75,FALSE,FALSE,TRUE,TRUE,0,1,4,1,57,3,5,4,TRUE,TRUE,3,TRUE,1,TRUE,100,"Swvu.Alles.","ACwvu.Alles.",#N/A,FALSE,FALSE,1,8,0,25,0,590551181102362,0,393700787401575,1,"","&amp;L&amp;6&amp;F / &amp;A / &amp;D",FALSE,FALSE,FALSE,FALSE,1,100,#N/A,#N/A,FALSE,FALSE,#N/A,#N/A,FALSE,FALSE,FALSE,9,65532,65532,FALSE,FALSE,TRUE,TRUE,TRUE}</definedName>
    <definedName name="wvu.Alles." localSheetId="31" hidden="1">{TRUE,TRUE,-1,25,-15,5,772,5,492,75,FALSE,FALSE,TRUE,TRUE,0,1,4,1,57,3,5,4,TRUE,TRUE,3,TRUE,1,TRUE,100,"Swvu.Alles.","ACwvu.Alles.",#N/A,FALSE,FALSE,1,8,0,25,0,590551181102362,0,393700787401575,1,"","&amp;L&amp;6&amp;F / &amp;A / &amp;D",FALSE,FALSE,FALSE,FALSE,1,100,#N/A,#N/A,FALSE,FALSE,#N/A,#N/A,FALSE,FALSE,FALSE,9,65532,65532,FALSE,FALSE,TRUE,TRUE,TRUE}</definedName>
    <definedName name="wvu.Alles." hidden="1">{TRUE,TRUE,-1,25,-15,5,772,5,492,75,FALSE,FALSE,TRUE,TRUE,0,1,4,1,57,3,5,4,TRUE,TRUE,3,TRUE,1,TRUE,100,"Swvu.Alles.","ACwvu.Alles.",#N/A,FALSE,FALSE,1,8,0,25,0,590551181102362,0,393700787401575,1,"","&amp;L&amp;6&amp;F / &amp;A / &amp;D",FALSE,FALSE,FALSE,FALSE,1,100,#N/A,#N/A,FALSE,FALSE,#N/A,#N/A,FALSE,FALSE,FALSE,9,65532,65532,FALSE,FALSE,TRUE,TRUE,TRUE}</definedName>
    <definedName name="wvu.Budget_1996." localSheetId="35" hidden="1">{TRUE,TRUE,-1,25,-15,5,772,5,492,75,FALSE,FALSE,TRUE,TRUE,0,1,4,1,57,3,5,4,TRUE,TRUE,3,TRUE,1,TRUE,100,"Swvu.Budget_1996.","ACwvu.Budget_1996.",#N/A,FALSE,FALSE,1,8,0,25,0,590551181102362,0,393700787401575,1,"","&amp;L&amp;6&amp;F / &amp;A / &amp;D",FALSE,FALSE,FALSE,FALSE,1,100,#N/A,#N/A,FALSE,FALSE,"Rwvu.Budget_1996.",#N/A,FALSE,FALSE,FALSE,9,65532,65532,FALSE,FALSE,TRUE,TRUE,TRUE}</definedName>
    <definedName name="wvu.Budget_1996." localSheetId="37" hidden="1">{TRUE,TRUE,-1,25,-15,5,772,5,492,75,FALSE,FALSE,TRUE,TRUE,0,1,4,1,57,3,5,4,TRUE,TRUE,3,TRUE,1,TRUE,100,"Swvu.Budget_1996.","ACwvu.Budget_1996.",#N/A,FALSE,FALSE,1,8,0,25,0,590551181102362,0,393700787401575,1,"","&amp;L&amp;6&amp;F / &amp;A / &amp;D",FALSE,FALSE,FALSE,FALSE,1,100,#N/A,#N/A,FALSE,FALSE,"Rwvu.Budget_1996.",#N/A,FALSE,FALSE,FALSE,9,65532,65532,FALSE,FALSE,TRUE,TRUE,TRUE}</definedName>
    <definedName name="wvu.Budget_1996." localSheetId="36" hidden="1">{TRUE,TRUE,-1,25,-15,5,772,5,492,75,FALSE,FALSE,TRUE,TRUE,0,1,4,1,57,3,5,4,TRUE,TRUE,3,TRUE,1,TRUE,100,"Swvu.Budget_1996.","ACwvu.Budget_1996.",#N/A,FALSE,FALSE,1,8,0,25,0,590551181102362,0,393700787401575,1,"","&amp;L&amp;6&amp;F / &amp;A / &amp;D",FALSE,FALSE,FALSE,FALSE,1,100,#N/A,#N/A,FALSE,FALSE,"Rwvu.Budget_1996.",#N/A,FALSE,FALSE,FALSE,9,65532,65532,FALSE,FALSE,TRUE,TRUE,TRUE}</definedName>
    <definedName name="wvu.Budget_1996." localSheetId="33" hidden="1">{TRUE,TRUE,-1,25,-15,5,772,5,492,75,FALSE,FALSE,TRUE,TRUE,0,1,4,1,57,3,5,4,TRUE,TRUE,3,TRUE,1,TRUE,100,"Swvu.Budget_1996.","ACwvu.Budget_1996.",#N/A,FALSE,FALSE,1,8,0,25,0,590551181102362,0,393700787401575,1,"","&amp;L&amp;6&amp;F / &amp;A / &amp;D",FALSE,FALSE,FALSE,FALSE,1,100,#N/A,#N/A,FALSE,FALSE,"Rwvu.Budget_1996.",#N/A,FALSE,FALSE,FALSE,9,65532,65532,FALSE,FALSE,TRUE,TRUE,TRUE}</definedName>
    <definedName name="wvu.Budget_1996." localSheetId="34" hidden="1">{TRUE,TRUE,-1,25,-15,5,772,5,492,75,FALSE,FALSE,TRUE,TRUE,0,1,4,1,57,3,5,4,TRUE,TRUE,3,TRUE,1,TRUE,100,"Swvu.Budget_1996.","ACwvu.Budget_1996.",#N/A,FALSE,FALSE,1,8,0,25,0,590551181102362,0,393700787401575,1,"","&amp;L&amp;6&amp;F / &amp;A / &amp;D",FALSE,FALSE,FALSE,FALSE,1,100,#N/A,#N/A,FALSE,FALSE,"Rwvu.Budget_1996.",#N/A,FALSE,FALSE,FALSE,9,65532,65532,FALSE,FALSE,TRUE,TRUE,TRUE}</definedName>
    <definedName name="wvu.Budget_1996." localSheetId="31" hidden="1">{TRUE,TRUE,-1,25,-15,5,772,5,492,75,FALSE,FALSE,TRUE,TRUE,0,1,4,1,57,3,5,4,TRUE,TRUE,3,TRUE,1,TRUE,100,"Swvu.Budget_1996.","ACwvu.Budget_1996.",#N/A,FALSE,FALSE,1,8,0,25,0,590551181102362,0,393700787401575,1,"","&amp;L&amp;6&amp;F / &amp;A / &amp;D",FALSE,FALSE,FALSE,FALSE,1,100,#N/A,#N/A,FALSE,FALSE,"Rwvu.Budget_1996.",#N/A,FALSE,FALSE,FALSE,9,65532,65532,FALSE,FALSE,TRUE,TRUE,TRUE}</definedName>
    <definedName name="wvu.Budget_1996." hidden="1">{TRUE,TRUE,-1,25,-15,5,772,5,492,75,FALSE,FALSE,TRUE,TRUE,0,1,4,1,57,3,5,4,TRUE,TRUE,3,TRUE,1,TRUE,100,"Swvu.Budget_1996.","ACwvu.Budget_1996.",#N/A,FALSE,FALSE,1,8,0,25,0,590551181102362,0,393700787401575,1,"","&amp;L&amp;6&amp;F / &amp;A / &amp;D",FALSE,FALSE,FALSE,FALSE,1,100,#N/A,#N/A,FALSE,FALSE,"Rwvu.Budget_1996.",#N/A,FALSE,FALSE,FALSE,9,65532,65532,FALSE,FALSE,TRUE,TRUE,TRUE}</definedName>
    <definedName name="wvu.Budget_1997." localSheetId="35" hidden="1">{TRUE,TRUE,-1,25,-15,5,772,5,492,75,FALSE,FALSE,TRUE,TRUE,0,1,4,1,57,3,5,4,TRUE,TRUE,3,TRUE,1,TRUE,100,"Swvu.Budget_1997.","ACwvu.Budget_1997.",#N/A,FALSE,FALSE,1,8,0,25,0,590551181102362,0,393700787401575,1,"","&amp;L&amp;6&amp;F / &amp;A / &amp;D",FALSE,FALSE,FALSE,FALSE,1,100,#N/A,#N/A,FALSE,FALSE,"Rwvu.Budget_1997.",#N/A,FALSE,FALSE,FALSE,9,65532,65532,FALSE,FALSE,TRUE,TRUE,TRUE}</definedName>
    <definedName name="wvu.Budget_1997." localSheetId="37" hidden="1">{TRUE,TRUE,-1,25,-15,5,772,5,492,75,FALSE,FALSE,TRUE,TRUE,0,1,4,1,57,3,5,4,TRUE,TRUE,3,TRUE,1,TRUE,100,"Swvu.Budget_1997.","ACwvu.Budget_1997.",#N/A,FALSE,FALSE,1,8,0,25,0,590551181102362,0,393700787401575,1,"","&amp;L&amp;6&amp;F / &amp;A / &amp;D",FALSE,FALSE,FALSE,FALSE,1,100,#N/A,#N/A,FALSE,FALSE,"Rwvu.Budget_1997.",#N/A,FALSE,FALSE,FALSE,9,65532,65532,FALSE,FALSE,TRUE,TRUE,TRUE}</definedName>
    <definedName name="wvu.Budget_1997." localSheetId="36" hidden="1">{TRUE,TRUE,-1,25,-15,5,772,5,492,75,FALSE,FALSE,TRUE,TRUE,0,1,4,1,57,3,5,4,TRUE,TRUE,3,TRUE,1,TRUE,100,"Swvu.Budget_1997.","ACwvu.Budget_1997.",#N/A,FALSE,FALSE,1,8,0,25,0,590551181102362,0,393700787401575,1,"","&amp;L&amp;6&amp;F / &amp;A / &amp;D",FALSE,FALSE,FALSE,FALSE,1,100,#N/A,#N/A,FALSE,FALSE,"Rwvu.Budget_1997.",#N/A,FALSE,FALSE,FALSE,9,65532,65532,FALSE,FALSE,TRUE,TRUE,TRUE}</definedName>
    <definedName name="wvu.Budget_1997." localSheetId="33" hidden="1">{TRUE,TRUE,-1,25,-15,5,772,5,492,75,FALSE,FALSE,TRUE,TRUE,0,1,4,1,57,3,5,4,TRUE,TRUE,3,TRUE,1,TRUE,100,"Swvu.Budget_1997.","ACwvu.Budget_1997.",#N/A,FALSE,FALSE,1,8,0,25,0,590551181102362,0,393700787401575,1,"","&amp;L&amp;6&amp;F / &amp;A / &amp;D",FALSE,FALSE,FALSE,FALSE,1,100,#N/A,#N/A,FALSE,FALSE,"Rwvu.Budget_1997.",#N/A,FALSE,FALSE,FALSE,9,65532,65532,FALSE,FALSE,TRUE,TRUE,TRUE}</definedName>
    <definedName name="wvu.Budget_1997." localSheetId="34" hidden="1">{TRUE,TRUE,-1,25,-15,5,772,5,492,75,FALSE,FALSE,TRUE,TRUE,0,1,4,1,57,3,5,4,TRUE,TRUE,3,TRUE,1,TRUE,100,"Swvu.Budget_1997.","ACwvu.Budget_1997.",#N/A,FALSE,FALSE,1,8,0,25,0,590551181102362,0,393700787401575,1,"","&amp;L&amp;6&amp;F / &amp;A / &amp;D",FALSE,FALSE,FALSE,FALSE,1,100,#N/A,#N/A,FALSE,FALSE,"Rwvu.Budget_1997.",#N/A,FALSE,FALSE,FALSE,9,65532,65532,FALSE,FALSE,TRUE,TRUE,TRUE}</definedName>
    <definedName name="wvu.Budget_1997." localSheetId="31" hidden="1">{TRUE,TRUE,-1,25,-15,5,772,5,492,75,FALSE,FALSE,TRUE,TRUE,0,1,4,1,57,3,5,4,TRUE,TRUE,3,TRUE,1,TRUE,100,"Swvu.Budget_1997.","ACwvu.Budget_1997.",#N/A,FALSE,FALSE,1,8,0,25,0,590551181102362,0,393700787401575,1,"","&amp;L&amp;6&amp;F / &amp;A / &amp;D",FALSE,FALSE,FALSE,FALSE,1,100,#N/A,#N/A,FALSE,FALSE,"Rwvu.Budget_1997.",#N/A,FALSE,FALSE,FALSE,9,65532,65532,FALSE,FALSE,TRUE,TRUE,TRUE}</definedName>
    <definedName name="wvu.Budget_1997." hidden="1">{TRUE,TRUE,-1,25,-15,5,772,5,492,75,FALSE,FALSE,TRUE,TRUE,0,1,4,1,57,3,5,4,TRUE,TRUE,3,TRUE,1,TRUE,100,"Swvu.Budget_1997.","ACwvu.Budget_1997.",#N/A,FALSE,FALSE,1,8,0,25,0,590551181102362,0,393700787401575,1,"","&amp;L&amp;6&amp;F / &amp;A / &amp;D",FALSE,FALSE,FALSE,FALSE,1,100,#N/A,#N/A,FALSE,FALSE,"Rwvu.Budget_1997.",#N/A,FALSE,FALSE,FALSE,9,65532,65532,FALSE,FALSE,TRUE,TRUE,TRUE}</definedName>
    <definedName name="wvu.CASHFLOW." localSheetId="35" hidden="1">{TRUE,FALSE,0.25,-14,601.5,380.25,FALSE,TRUE,TRUE,TRUE,0,24,#N/A,1,#N/A,10.703125,26.4705882352941,1,FALSE,FALSE,3,TRUE,1,FALSE,100,"Swvu.CASHFLOW.","ACwvu.CASHFLOW.",#N/A,FALSE,FALSE,0,0,0,0,2,"&amp;C","",TRUE,TRUE,FALSE,TRUE,1,80,#N/A,#N/A,"=R1C1:R55C16",FALSE,FALSE,FALSE,FALSE,FALSE,FALSE,1,65532,65532,FALSE,FALSE,TRUE,TRUE,TRUE}</definedName>
    <definedName name="wvu.CASHFLOW." localSheetId="37" hidden="1">{TRUE,FALSE,0.25,-14,601.5,380.25,FALSE,TRUE,TRUE,TRUE,0,24,#N/A,1,#N/A,10.703125,26.4705882352941,1,FALSE,FALSE,3,TRUE,1,FALSE,100,"Swvu.CASHFLOW.","ACwvu.CASHFLOW.",#N/A,FALSE,FALSE,0,0,0,0,2,"&amp;C","",TRUE,TRUE,FALSE,TRUE,1,80,#N/A,#N/A,"=R1C1:R55C16",FALSE,FALSE,FALSE,FALSE,FALSE,FALSE,1,65532,65532,FALSE,FALSE,TRUE,TRUE,TRUE}</definedName>
    <definedName name="wvu.CASHFLOW." localSheetId="36" hidden="1">{TRUE,FALSE,0.25,-14,601.5,380.25,FALSE,TRUE,TRUE,TRUE,0,24,#N/A,1,#N/A,10.703125,26.4705882352941,1,FALSE,FALSE,3,TRUE,1,FALSE,100,"Swvu.CASHFLOW.","ACwvu.CASHFLOW.",#N/A,FALSE,FALSE,0,0,0,0,2,"&amp;C","",TRUE,TRUE,FALSE,TRUE,1,80,#N/A,#N/A,"=R1C1:R55C16",FALSE,FALSE,FALSE,FALSE,FALSE,FALSE,1,65532,65532,FALSE,FALSE,TRUE,TRUE,TRUE}</definedName>
    <definedName name="wvu.CASHFLOW." localSheetId="33" hidden="1">{TRUE,FALSE,0.25,-14,601.5,380.25,FALSE,TRUE,TRUE,TRUE,0,24,#N/A,1,#N/A,10.703125,26.4705882352941,1,FALSE,FALSE,3,TRUE,1,FALSE,100,"Swvu.CASHFLOW.","ACwvu.CASHFLOW.",#N/A,FALSE,FALSE,0,0,0,0,2,"&amp;C","",TRUE,TRUE,FALSE,TRUE,1,80,#N/A,#N/A,"=R1C1:R55C16",FALSE,FALSE,FALSE,FALSE,FALSE,FALSE,1,65532,65532,FALSE,FALSE,TRUE,TRUE,TRUE}</definedName>
    <definedName name="wvu.CASHFLOW." localSheetId="34" hidden="1">{TRUE,FALSE,0.25,-14,601.5,380.25,FALSE,TRUE,TRUE,TRUE,0,24,#N/A,1,#N/A,10.703125,26.4705882352941,1,FALSE,FALSE,3,TRUE,1,FALSE,100,"Swvu.CASHFLOW.","ACwvu.CASHFLOW.",#N/A,FALSE,FALSE,0,0,0,0,2,"&amp;C","",TRUE,TRUE,FALSE,TRUE,1,80,#N/A,#N/A,"=R1C1:R55C16",FALSE,FALSE,FALSE,FALSE,FALSE,FALSE,1,65532,65532,FALSE,FALSE,TRUE,TRUE,TRUE}</definedName>
    <definedName name="wvu.CASHFLOW." localSheetId="31" hidden="1">{TRUE,FALSE,0.25,-14,601.5,380.25,FALSE,TRUE,TRUE,TRUE,0,24,#N/A,1,#N/A,10.703125,26.4705882352941,1,FALSE,FALSE,3,TRUE,1,FALSE,100,"Swvu.CASHFLOW.","ACwvu.CASHFLOW.",#N/A,FALSE,FALSE,0,0,0,0,2,"&amp;C","",TRUE,TRUE,FALSE,TRUE,1,80,#N/A,#N/A,"=R1C1:R55C16",FALSE,FALSE,FALSE,FALSE,FALSE,FALSE,1,65532,65532,FALSE,FALSE,TRUE,TRUE,TRUE}</definedName>
    <definedName name="wvu.CASHFLOW." hidden="1">{TRUE,FALSE,0.25,-14,601.5,380.25,FALSE,TRUE,TRUE,TRUE,0,24,#N/A,1,#N/A,10.703125,26.4705882352941,1,FALSE,FALSE,3,TRUE,1,FALSE,100,"Swvu.CASHFLOW.","ACwvu.CASHFLOW.",#N/A,FALSE,FALSE,0,0,0,0,2,"&amp;C","",TRUE,TRUE,FALSE,TRUE,1,80,#N/A,#N/A,"=R1C1:R55C16",FALSE,FALSE,FALSE,FALSE,FALSE,FALSE,1,65532,65532,FALSE,FALSE,TRUE,TRUE,TRUE}</definedName>
    <definedName name="wvu.CSHFLW." localSheetId="35" hidden="1">{TRUE,TRUE,1,1.75,597.75,363,FALSE,TRUE,TRUE,TRUE,0,25,#N/A,1,#N/A,11.1875,25.1176470588235,1,FALSE,FALSE,1,TRUE,1,FALSE,100,"Swvu.CSHFLW.","ACwvu.CSHFLW.",#N/A,FALSE,FALSE,0,0,0,0,2,"&amp;C","",TRUE,TRUE,FALSE,TRUE,1,80,#N/A,#N/A,"=R1C1:R55C16",FALSE,#N/A,#N/A,FALSE,FALSE,FALSE,1,65532,65532,FALSE,FALSE,TRUE,TRUE,TRUE}</definedName>
    <definedName name="wvu.CSHFLW." localSheetId="37" hidden="1">{TRUE,TRUE,1,1.75,597.75,363,FALSE,TRUE,TRUE,TRUE,0,25,#N/A,1,#N/A,11.1875,25.1176470588235,1,FALSE,FALSE,1,TRUE,1,FALSE,100,"Swvu.CSHFLW.","ACwvu.CSHFLW.",#N/A,FALSE,FALSE,0,0,0,0,2,"&amp;C","",TRUE,TRUE,FALSE,TRUE,1,80,#N/A,#N/A,"=R1C1:R55C16",FALSE,#N/A,#N/A,FALSE,FALSE,FALSE,1,65532,65532,FALSE,FALSE,TRUE,TRUE,TRUE}</definedName>
    <definedName name="wvu.CSHFLW." localSheetId="36" hidden="1">{TRUE,TRUE,1,1.75,597.75,363,FALSE,TRUE,TRUE,TRUE,0,25,#N/A,1,#N/A,11.1875,25.1176470588235,1,FALSE,FALSE,1,TRUE,1,FALSE,100,"Swvu.CSHFLW.","ACwvu.CSHFLW.",#N/A,FALSE,FALSE,0,0,0,0,2,"&amp;C","",TRUE,TRUE,FALSE,TRUE,1,80,#N/A,#N/A,"=R1C1:R55C16",FALSE,#N/A,#N/A,FALSE,FALSE,FALSE,1,65532,65532,FALSE,FALSE,TRUE,TRUE,TRUE}</definedName>
    <definedName name="wvu.CSHFLW." localSheetId="33" hidden="1">{TRUE,TRUE,1,1.75,597.75,363,FALSE,TRUE,TRUE,TRUE,0,25,#N/A,1,#N/A,11.1875,25.1176470588235,1,FALSE,FALSE,1,TRUE,1,FALSE,100,"Swvu.CSHFLW.","ACwvu.CSHFLW.",#N/A,FALSE,FALSE,0,0,0,0,2,"&amp;C","",TRUE,TRUE,FALSE,TRUE,1,80,#N/A,#N/A,"=R1C1:R55C16",FALSE,#N/A,#N/A,FALSE,FALSE,FALSE,1,65532,65532,FALSE,FALSE,TRUE,TRUE,TRUE}</definedName>
    <definedName name="wvu.CSHFLW." localSheetId="34" hidden="1">{TRUE,TRUE,1,1.75,597.75,363,FALSE,TRUE,TRUE,TRUE,0,25,#N/A,1,#N/A,11.1875,25.1176470588235,1,FALSE,FALSE,1,TRUE,1,FALSE,100,"Swvu.CSHFLW.","ACwvu.CSHFLW.",#N/A,FALSE,FALSE,0,0,0,0,2,"&amp;C","",TRUE,TRUE,FALSE,TRUE,1,80,#N/A,#N/A,"=R1C1:R55C16",FALSE,#N/A,#N/A,FALSE,FALSE,FALSE,1,65532,65532,FALSE,FALSE,TRUE,TRUE,TRUE}</definedName>
    <definedName name="wvu.CSHFLW." localSheetId="31" hidden="1">{TRUE,TRUE,1,1.75,597.75,363,FALSE,TRUE,TRUE,TRUE,0,25,#N/A,1,#N/A,11.1875,25.1176470588235,1,FALSE,FALSE,1,TRUE,1,FALSE,100,"Swvu.CSHFLW.","ACwvu.CSHFLW.",#N/A,FALSE,FALSE,0,0,0,0,2,"&amp;C","",TRUE,TRUE,FALSE,TRUE,1,80,#N/A,#N/A,"=R1C1:R55C16",FALSE,#N/A,#N/A,FALSE,FALSE,FALSE,1,65532,65532,FALSE,FALSE,TRUE,TRUE,TRUE}</definedName>
    <definedName name="wvu.CSHFLW." hidden="1">{TRUE,TRUE,1,1.75,597.75,363,FALSE,TRUE,TRUE,TRUE,0,25,#N/A,1,#N/A,11.1875,25.1176470588235,1,FALSE,FALSE,1,TRUE,1,FALSE,100,"Swvu.CSHFLW.","ACwvu.CSHFLW.",#N/A,FALSE,FALSE,0,0,0,0,2,"&amp;C","",TRUE,TRUE,FALSE,TRUE,1,80,#N/A,#N/A,"=R1C1:R55C16",FALSE,#N/A,#N/A,FALSE,FALSE,FALSE,1,65532,65532,FALSE,FALSE,TRUE,TRUE,TRUE}</definedName>
    <definedName name="wvu.DETT.._.COSTI." localSheetId="35"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37"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36"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33"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34"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31"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EQUIP." localSheetId="35" hidden="1">{TRUE,FALSE,-1.25,-15.5,484.5,276.75,FALSE,TRUE,TRUE,TRUE,0,2,#N/A,1,#N/A,8.91269841269841,18.1764705882353,1,FALSE,FALSE,3,TRUE,1,FALSE,100,"Swvu.EQUIP.","ACwvu.EQUIP.",#N/A,FALSE,FALSE,0.35,0.2,1,0.8,2,"&amp;LH.A.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 localSheetId="37" hidden="1">{TRUE,FALSE,-1.25,-15.5,484.5,276.75,FALSE,TRUE,TRUE,TRUE,0,2,#N/A,1,#N/A,8.91269841269841,18.1764705882353,1,FALSE,FALSE,3,TRUE,1,FALSE,100,"Swvu.EQUIP.","ACwvu.EQUIP.",#N/A,FALSE,FALSE,0.35,0.2,1,0.8,2,"&amp;LH.A.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 localSheetId="36" hidden="1">{TRUE,FALSE,-1.25,-15.5,484.5,276.75,FALSE,TRUE,TRUE,TRUE,0,2,#N/A,1,#N/A,8.91269841269841,18.1764705882353,1,FALSE,FALSE,3,TRUE,1,FALSE,100,"Swvu.EQUIP.","ACwvu.EQUIP.",#N/A,FALSE,FALSE,0.35,0.2,1,0.8,2,"&amp;LH.A.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 localSheetId="33" hidden="1">{TRUE,FALSE,-1.25,-15.5,484.5,276.75,FALSE,TRUE,TRUE,TRUE,0,2,#N/A,1,#N/A,8.91269841269841,18.1764705882353,1,FALSE,FALSE,3,TRUE,1,FALSE,100,"Swvu.EQUIP.","ACwvu.EQUIP.",#N/A,FALSE,FALSE,0.35,0.2,1,0.8,2,"&amp;LH.A.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 localSheetId="34" hidden="1">{TRUE,FALSE,-1.25,-15.5,484.5,276.75,FALSE,TRUE,TRUE,TRUE,0,2,#N/A,1,#N/A,8.91269841269841,18.1764705882353,1,FALSE,FALSE,3,TRUE,1,FALSE,100,"Swvu.EQUIP.","ACwvu.EQUIP.",#N/A,FALSE,FALSE,0.35,0.2,1,0.8,2,"&amp;LH.A.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 localSheetId="31" hidden="1">{TRUE,FALSE,-1.25,-15.5,484.5,276.75,FALSE,TRUE,TRUE,TRUE,0,2,#N/A,1,#N/A,8.91269841269841,18.1764705882353,1,FALSE,FALSE,3,TRUE,1,FALSE,100,"Swvu.EQUIP.","ACwvu.EQUIP.",#N/A,FALSE,FALSE,0.35,0.2,1,0.8,2,"&amp;LH.A.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 hidden="1">{TRUE,FALSE,-1.25,-15.5,484.5,276.75,FALSE,TRUE,TRUE,TRUE,0,2,#N/A,1,#N/A,8.91269841269841,18.1764705882353,1,FALSE,FALSE,3,TRUE,1,FALSE,100,"Swvu.EQUIP.","ACwvu.EQUIP.",#N/A,FALSE,FALSE,0.35,0.2,1,0.8,2,"&amp;LH.A.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rgebnisüberleitung." localSheetId="35" hidden="1">{TRUE,TRUE,-1,25,-15,5,772,5,492,75,FALSE,TRUE,TRUE,TRUE,0,1,#N/A,1,#N/A,12,7125,22,869565217391,1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37" hidden="1">{TRUE,TRUE,-1,25,-15,5,772,5,492,75,FALSE,TRUE,TRUE,TRUE,0,1,#N/A,1,#N/A,12,7125,22,869565217391,1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36" hidden="1">{TRUE,TRUE,-1,25,-15,5,772,5,492,75,FALSE,TRUE,TRUE,TRUE,0,1,#N/A,1,#N/A,12,7125,22,869565217391,1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33" hidden="1">{TRUE,TRUE,-1,25,-15,5,772,5,492,75,FALSE,TRUE,TRUE,TRUE,0,1,#N/A,1,#N/A,12,7125,22,869565217391,1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34" hidden="1">{TRUE,TRUE,-1,25,-15,5,772,5,492,75,FALSE,TRUE,TRUE,TRUE,0,1,#N/A,1,#N/A,12,7125,22,869565217391,1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31" hidden="1">{TRUE,TRUE,-1,25,-15,5,772,5,492,75,FALSE,TRUE,TRUE,TRUE,0,1,#N/A,1,#N/A,12,7125,22,869565217391,1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hidden="1">{TRUE,TRUE,-1,25,-15,5,772,5,492,75,FALSE,TRUE,TRUE,TRUE,0,1,#N/A,1,#N/A,12,7125,22,869565217391,1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FC_10_Details." localSheetId="35" hidden="1">{TRUE,TRUE,-1,25,-15,5,772,5,492,75,FALSE,TRUE,TRUE,TRUE,0,1,#N/A,1,#N/A,12,65,22,869565217391,1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37" hidden="1">{TRUE,TRUE,-1,25,-15,5,772,5,492,75,FALSE,TRUE,TRUE,TRUE,0,1,#N/A,1,#N/A,12,65,22,869565217391,1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36" hidden="1">{TRUE,TRUE,-1,25,-15,5,772,5,492,75,FALSE,TRUE,TRUE,TRUE,0,1,#N/A,1,#N/A,12,65,22,869565217391,1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33" hidden="1">{TRUE,TRUE,-1,25,-15,5,772,5,492,75,FALSE,TRUE,TRUE,TRUE,0,1,#N/A,1,#N/A,12,65,22,869565217391,1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34" hidden="1">{TRUE,TRUE,-1,25,-15,5,772,5,492,75,FALSE,TRUE,TRUE,TRUE,0,1,#N/A,1,#N/A,12,65,22,869565217391,1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31" hidden="1">{TRUE,TRUE,-1,25,-15,5,772,5,492,75,FALSE,TRUE,TRUE,TRUE,0,1,#N/A,1,#N/A,12,65,22,869565217391,1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hidden="1">{TRUE,TRUE,-1,25,-15,5,772,5,492,75,FALSE,TRUE,TRUE,TRUE,0,1,#N/A,1,#N/A,12,65,22,869565217391,1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GAITHERSBURG._.OFFICE." localSheetId="35"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localSheetId="37"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localSheetId="36"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localSheetId="30"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localSheetId="33"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localSheetId="34"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localSheetId="31"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localSheetId="29"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_1" localSheetId="35"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_1" localSheetId="37"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_1" localSheetId="36"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_1" localSheetId="33"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_1" localSheetId="34"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_1" localSheetId="31"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_1"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ro_graph." localSheetId="35"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localSheetId="37"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localSheetId="36"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localSheetId="30"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localSheetId="33"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localSheetId="34"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localSheetId="31"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localSheetId="29"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_1" localSheetId="35"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_1" localSheetId="37"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_1" localSheetId="36"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_1" localSheetId="33"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_1" localSheetId="34"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_1" localSheetId="31"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_1"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personnel." localSheetId="35" hidden="1">{TRUE,TRUE,-1.25,-15.5,484.5,258,FALSE,TRUE,TRUE,TRUE,0,1,#N/A,1,#N/A,14.1333333333333,20.8,1,FALSE,FALSE,3,TRUE,1,FALSE,75,"Swvu.garo_personnel.","ACwvu.garo_personnel.",1,FALSE,FALSE,0,0,0.25,0,2,"","",TRUE,TRUE,FALSE,FALSE,1,100,#N/A,#N/A,"=R1C1:R42C17",FALSE,#N/A,#N/A,FALSE,FALSE}</definedName>
    <definedName name="wvu.garo_personnel." localSheetId="37" hidden="1">{TRUE,TRUE,-1.25,-15.5,484.5,258,FALSE,TRUE,TRUE,TRUE,0,1,#N/A,1,#N/A,14.1333333333333,20.8,1,FALSE,FALSE,3,TRUE,1,FALSE,75,"Swvu.garo_personnel.","ACwvu.garo_personnel.",1,FALSE,FALSE,0,0,0.25,0,2,"","",TRUE,TRUE,FALSE,FALSE,1,100,#N/A,#N/A,"=R1C1:R42C17",FALSE,#N/A,#N/A,FALSE,FALSE}</definedName>
    <definedName name="wvu.garo_personnel." localSheetId="36" hidden="1">{TRUE,TRUE,-1.25,-15.5,484.5,258,FALSE,TRUE,TRUE,TRUE,0,1,#N/A,1,#N/A,14.1333333333333,20.8,1,FALSE,FALSE,3,TRUE,1,FALSE,75,"Swvu.garo_personnel.","ACwvu.garo_personnel.",1,FALSE,FALSE,0,0,0.25,0,2,"","",TRUE,TRUE,FALSE,FALSE,1,100,#N/A,#N/A,"=R1C1:R42C17",FALSE,#N/A,#N/A,FALSE,FALSE}</definedName>
    <definedName name="wvu.garo_personnel." localSheetId="30" hidden="1">{TRUE,TRUE,-1.25,-15.5,484.5,258,FALSE,TRUE,TRUE,TRUE,0,1,#N/A,1,#N/A,14.1333333333333,20.8,1,FALSE,FALSE,3,TRUE,1,FALSE,75,"Swvu.garo_personnel.","ACwvu.garo_personnel.",1,FALSE,FALSE,0,0,0.25,0,2,"","",TRUE,TRUE,FALSE,FALSE,1,100,#N/A,#N/A,"=R1C1:R42C17",FALSE,#N/A,#N/A,FALSE,FALSE}</definedName>
    <definedName name="wvu.garo_personnel." localSheetId="33" hidden="1">{TRUE,TRUE,-1.25,-15.5,484.5,258,FALSE,TRUE,TRUE,TRUE,0,1,#N/A,1,#N/A,14.1333333333333,20.8,1,FALSE,FALSE,3,TRUE,1,FALSE,75,"Swvu.garo_personnel.","ACwvu.garo_personnel.",1,FALSE,FALSE,0,0,0.25,0,2,"","",TRUE,TRUE,FALSE,FALSE,1,100,#N/A,#N/A,"=R1C1:R42C17",FALSE,#N/A,#N/A,FALSE,FALSE}</definedName>
    <definedName name="wvu.garo_personnel." localSheetId="34" hidden="1">{TRUE,TRUE,-1.25,-15.5,484.5,258,FALSE,TRUE,TRUE,TRUE,0,1,#N/A,1,#N/A,14.1333333333333,20.8,1,FALSE,FALSE,3,TRUE,1,FALSE,75,"Swvu.garo_personnel.","ACwvu.garo_personnel.",1,FALSE,FALSE,0,0,0.25,0,2,"","",TRUE,TRUE,FALSE,FALSE,1,100,#N/A,#N/A,"=R1C1:R42C17",FALSE,#N/A,#N/A,FALSE,FALSE}</definedName>
    <definedName name="wvu.garo_personnel." localSheetId="31" hidden="1">{TRUE,TRUE,-1.25,-15.5,484.5,258,FALSE,TRUE,TRUE,TRUE,0,1,#N/A,1,#N/A,14.1333333333333,20.8,1,FALSE,FALSE,3,TRUE,1,FALSE,75,"Swvu.garo_personnel.","ACwvu.garo_personnel.",1,FALSE,FALSE,0,0,0.25,0,2,"","",TRUE,TRUE,FALSE,FALSE,1,100,#N/A,#N/A,"=R1C1:R42C17",FALSE,#N/A,#N/A,FALSE,FALSE}</definedName>
    <definedName name="wvu.garo_personnel." localSheetId="29" hidden="1">{TRUE,TRUE,-1.25,-15.5,484.5,258,FALSE,TRUE,TRUE,TRUE,0,1,#N/A,1,#N/A,14.1333333333333,20.8,1,FALSE,FALSE,3,TRUE,1,FALSE,75,"Swvu.garo_personnel.","ACwvu.garo_personnel.",1,FALSE,FALSE,0,0,0.25,0,2,"","",TRUE,TRUE,FALSE,FALSE,1,100,#N/A,#N/A,"=R1C1:R42C17",FALSE,#N/A,#N/A,FALSE,FALSE}</definedName>
    <definedName name="wvu.garo_personnel." hidden="1">{TRUE,TRUE,-1.25,-15.5,484.5,258,FALSE,TRUE,TRUE,TRUE,0,1,#N/A,1,#N/A,14.1333333333333,20.8,1,FALSE,FALSE,3,TRUE,1,FALSE,75,"Swvu.garo_personnel.","ACwvu.garo_personnel.",1,FALSE,FALSE,0,0,0.25,0,2,"","",TRUE,TRUE,FALSE,FALSE,1,100,#N/A,#N/A,"=R1C1:R42C17",FALSE,#N/A,#N/A,FALSE,FALSE}</definedName>
    <definedName name="wvu.garo_personnel._1" localSheetId="35" hidden="1">{TRUE,TRUE,-1.25,-15.5,484.5,258,FALSE,TRUE,TRUE,TRUE,0,1,#N/A,1,#N/A,14.1333333333333,20.8,1,FALSE,FALSE,3,TRUE,1,FALSE,75,"Swvu.garo_personnel.","ACwvu.garo_personnel.",1,FALSE,FALSE,0,0,0.25,0,2,"","",TRUE,TRUE,FALSE,FALSE,1,100,#N/A,#N/A,"=R1C1:R42C17",FALSE,#N/A,#N/A,FALSE,FALSE}</definedName>
    <definedName name="wvu.garo_personnel._1" localSheetId="37" hidden="1">{TRUE,TRUE,-1.25,-15.5,484.5,258,FALSE,TRUE,TRUE,TRUE,0,1,#N/A,1,#N/A,14.1333333333333,20.8,1,FALSE,FALSE,3,TRUE,1,FALSE,75,"Swvu.garo_personnel.","ACwvu.garo_personnel.",1,FALSE,FALSE,0,0,0.25,0,2,"","",TRUE,TRUE,FALSE,FALSE,1,100,#N/A,#N/A,"=R1C1:R42C17",FALSE,#N/A,#N/A,FALSE,FALSE}</definedName>
    <definedName name="wvu.garo_personnel._1" localSheetId="36" hidden="1">{TRUE,TRUE,-1.25,-15.5,484.5,258,FALSE,TRUE,TRUE,TRUE,0,1,#N/A,1,#N/A,14.1333333333333,20.8,1,FALSE,FALSE,3,TRUE,1,FALSE,75,"Swvu.garo_personnel.","ACwvu.garo_personnel.",1,FALSE,FALSE,0,0,0.25,0,2,"","",TRUE,TRUE,FALSE,FALSE,1,100,#N/A,#N/A,"=R1C1:R42C17",FALSE,#N/A,#N/A,FALSE,FALSE}</definedName>
    <definedName name="wvu.garo_personnel._1" localSheetId="33" hidden="1">{TRUE,TRUE,-1.25,-15.5,484.5,258,FALSE,TRUE,TRUE,TRUE,0,1,#N/A,1,#N/A,14.1333333333333,20.8,1,FALSE,FALSE,3,TRUE,1,FALSE,75,"Swvu.garo_personnel.","ACwvu.garo_personnel.",1,FALSE,FALSE,0,0,0.25,0,2,"","",TRUE,TRUE,FALSE,FALSE,1,100,#N/A,#N/A,"=R1C1:R42C17",FALSE,#N/A,#N/A,FALSE,FALSE}</definedName>
    <definedName name="wvu.garo_personnel._1" localSheetId="34" hidden="1">{TRUE,TRUE,-1.25,-15.5,484.5,258,FALSE,TRUE,TRUE,TRUE,0,1,#N/A,1,#N/A,14.1333333333333,20.8,1,FALSE,FALSE,3,TRUE,1,FALSE,75,"Swvu.garo_personnel.","ACwvu.garo_personnel.",1,FALSE,FALSE,0,0,0.25,0,2,"","",TRUE,TRUE,FALSE,FALSE,1,100,#N/A,#N/A,"=R1C1:R42C17",FALSE,#N/A,#N/A,FALSE,FALSE}</definedName>
    <definedName name="wvu.garo_personnel._1" localSheetId="31" hidden="1">{TRUE,TRUE,-1.25,-15.5,484.5,258,FALSE,TRUE,TRUE,TRUE,0,1,#N/A,1,#N/A,14.1333333333333,20.8,1,FALSE,FALSE,3,TRUE,1,FALSE,75,"Swvu.garo_personnel.","ACwvu.garo_personnel.",1,FALSE,FALSE,0,0,0.25,0,2,"","",TRUE,TRUE,FALSE,FALSE,1,100,#N/A,#N/A,"=R1C1:R42C17",FALSE,#N/A,#N/A,FALSE,FALSE}</definedName>
    <definedName name="wvu.garo_personnel._1" hidden="1">{TRUE,TRUE,-1.25,-15.5,484.5,258,FALSE,TRUE,TRUE,TRUE,0,1,#N/A,1,#N/A,14.1333333333333,20.8,1,FALSE,FALSE,3,TRUE,1,FALSE,75,"Swvu.garo_personnel.","ACwvu.garo_personnel.",1,FALSE,FALSE,0,0,0.25,0,2,"","",TRUE,TRUE,FALSE,FALSE,1,100,#N/A,#N/A,"=R1C1:R42C17",FALSE,#N/A,#N/A,FALSE,FALSE}</definedName>
    <definedName name="wvu.headcount._.change." localSheetId="35"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localSheetId="37"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localSheetId="36"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localSheetId="30"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localSheetId="33"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localSheetId="34"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localSheetId="31"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localSheetId="29"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_1" localSheetId="35"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_1" localSheetId="37"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_1" localSheetId="36"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_1" localSheetId="33"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_1" localSheetId="34"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_1" localSheetId="31"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_1"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inputs._.raw._.data." localSheetId="3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ersonnel._.by._.location." localSheetId="35"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localSheetId="37"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localSheetId="36"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localSheetId="30"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localSheetId="33"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localSheetId="34"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localSheetId="31"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localSheetId="29"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_1" localSheetId="35"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_1" localSheetId="37"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_1" localSheetId="36"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_1" localSheetId="33"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_1" localSheetId="34"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_1" localSheetId="31"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_1"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RIEPIL.." localSheetId="35"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37"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36"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3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34"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3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OLLING._.3._.MONTH._.FCST." localSheetId="35"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localSheetId="37"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localSheetId="36"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localSheetId="30"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localSheetId="33"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localSheetId="34"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localSheetId="31"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localSheetId="29"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_1" localSheetId="35"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_1" localSheetId="37"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_1" localSheetId="36"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_1" localSheetId="33"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_1" localSheetId="34"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_1" localSheetId="31"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_1"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summary1." localSheetId="3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3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3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3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35" hidden="1">{#N/A,#N/A,FALSE,"masez (10)";#N/A,#N/A,FALSE,"masez (7)";#N/A,#N/A,FALSE,"masez (6)";#N/A,#N/A,FALSE,"masez (5)";#N/A,#N/A,FALSE,"masez (4)";#N/A,#N/A,FALSE,"masez (3)";#N/A,#N/A,FALSE,"masez (2)";#N/A,#N/A,FALSE,"GME";#N/A,#N/A,FALSE,"masez"}</definedName>
    <definedName name="WW" localSheetId="37" hidden="1">{#N/A,#N/A,FALSE,"masez (10)";#N/A,#N/A,FALSE,"masez (7)";#N/A,#N/A,FALSE,"masez (6)";#N/A,#N/A,FALSE,"masez (5)";#N/A,#N/A,FALSE,"masez (4)";#N/A,#N/A,FALSE,"masez (3)";#N/A,#N/A,FALSE,"masez (2)";#N/A,#N/A,FALSE,"GME";#N/A,#N/A,FALSE,"masez"}</definedName>
    <definedName name="WW" localSheetId="36" hidden="1">{#N/A,#N/A,FALSE,"masez (10)";#N/A,#N/A,FALSE,"masez (7)";#N/A,#N/A,FALSE,"masez (6)";#N/A,#N/A,FALSE,"masez (5)";#N/A,#N/A,FALSE,"masez (4)";#N/A,#N/A,FALSE,"masez (3)";#N/A,#N/A,FALSE,"masez (2)";#N/A,#N/A,FALSE,"GME";#N/A,#N/A,FALSE,"masez"}</definedName>
    <definedName name="WW" localSheetId="33" hidden="1">{#N/A,#N/A,FALSE,"masez (10)";#N/A,#N/A,FALSE,"masez (7)";#N/A,#N/A,FALSE,"masez (6)";#N/A,#N/A,FALSE,"masez (5)";#N/A,#N/A,FALSE,"masez (4)";#N/A,#N/A,FALSE,"masez (3)";#N/A,#N/A,FALSE,"masez (2)";#N/A,#N/A,FALSE,"GME";#N/A,#N/A,FALSE,"masez"}</definedName>
    <definedName name="WW" localSheetId="34" hidden="1">{#N/A,#N/A,FALSE,"masez (10)";#N/A,#N/A,FALSE,"masez (7)";#N/A,#N/A,FALSE,"masez (6)";#N/A,#N/A,FALSE,"masez (5)";#N/A,#N/A,FALSE,"masez (4)";#N/A,#N/A,FALSE,"masez (3)";#N/A,#N/A,FALSE,"masez (2)";#N/A,#N/A,FALSE,"GME";#N/A,#N/A,FALSE,"masez"}</definedName>
    <definedName name="ww" localSheetId="31" hidden="1">{#N/A,#N/A,FALSE,"IC_Global";#N/A,#N/A,FALSE,"IC_Global (98-f)";#N/A,#N/A,FALSE,"Inc";#N/A,#N/A,FALSE,"CAMBIOS (2)";#N/A,#N/A,FALSE,"EXPL Inc.";#N/A,#N/A,FALSE,"HITOS98";#N/A,#N/A,FALSE,"CURVA ""S"" GLOBAL ";#N/A,#N/A,FALSE,"CURVA ""S"" 1998 "}</definedName>
    <definedName name="ww" hidden="1">{#N/A,#N/A,FALSE,"IC_Global";#N/A,#N/A,FALSE,"IC_Global (98-f)";#N/A,#N/A,FALSE,"Inc";#N/A,#N/A,FALSE,"CAMBIOS (2)";#N/A,#N/A,FALSE,"EXPL Inc.";#N/A,#N/A,FALSE,"HITOS98";#N/A,#N/A,FALSE,"CURVA ""S"" GLOBAL ";#N/A,#N/A,FALSE,"CURVA ""S"" 1998 "}</definedName>
    <definedName name="wwDiv16" hidden="1">#REF!</definedName>
    <definedName name="wwDiv17" hidden="1">#REF!</definedName>
    <definedName name="wwDivCode16" hidden="1">#REF!</definedName>
    <definedName name="wwDivName16" hidden="1">#REF!</definedName>
    <definedName name="wwdwdwd" localSheetId="35" hidden="1">{#N/A,#N/A,FALSE,"Final";#N/A,#N/A,FALSE,"PBI Anual";#N/A,#N/A,FALSE,"PBI 95-96";#N/A,#N/A,FALSE,"Gasto Agregado";#N/A,#N/A,FALSE,"Gob. Central";#N/A,#N/A,FALSE,"Bza. Pagos";#N/A,#N/A,FALSE,"Bza. Comercial";#N/A,#N/A,FALSE,"IPC vs DEV"}</definedName>
    <definedName name="wwdwdwd" localSheetId="37" hidden="1">{#N/A,#N/A,FALSE,"Final";#N/A,#N/A,FALSE,"PBI Anual";#N/A,#N/A,FALSE,"PBI 95-96";#N/A,#N/A,FALSE,"Gasto Agregado";#N/A,#N/A,FALSE,"Gob. Central";#N/A,#N/A,FALSE,"Bza. Pagos";#N/A,#N/A,FALSE,"Bza. Comercial";#N/A,#N/A,FALSE,"IPC vs DEV"}</definedName>
    <definedName name="wwdwdwd" localSheetId="36" hidden="1">{#N/A,#N/A,FALSE,"Final";#N/A,#N/A,FALSE,"PBI Anual";#N/A,#N/A,FALSE,"PBI 95-96";#N/A,#N/A,FALSE,"Gasto Agregado";#N/A,#N/A,FALSE,"Gob. Central";#N/A,#N/A,FALSE,"Bza. Pagos";#N/A,#N/A,FALSE,"Bza. Comercial";#N/A,#N/A,FALSE,"IPC vs DEV"}</definedName>
    <definedName name="wwdwdwd" localSheetId="33" hidden="1">{#N/A,#N/A,FALSE,"Final";#N/A,#N/A,FALSE,"PBI Anual";#N/A,#N/A,FALSE,"PBI 95-96";#N/A,#N/A,FALSE,"Gasto Agregado";#N/A,#N/A,FALSE,"Gob. Central";#N/A,#N/A,FALSE,"Bza. Pagos";#N/A,#N/A,FALSE,"Bza. Comercial";#N/A,#N/A,FALSE,"IPC vs DEV"}</definedName>
    <definedName name="wwdwdwd" localSheetId="34" hidden="1">{#N/A,#N/A,FALSE,"Final";#N/A,#N/A,FALSE,"PBI Anual";#N/A,#N/A,FALSE,"PBI 95-96";#N/A,#N/A,FALSE,"Gasto Agregado";#N/A,#N/A,FALSE,"Gob. Central";#N/A,#N/A,FALSE,"Bza. Pagos";#N/A,#N/A,FALSE,"Bza. Comercial";#N/A,#N/A,FALSE,"IPC vs DEV"}</definedName>
    <definedName name="wwdwdwd" localSheetId="31" hidden="1">{#N/A,#N/A,FALSE,"Final";#N/A,#N/A,FALSE,"PBI Anual";#N/A,#N/A,FALSE,"PBI 95-96";#N/A,#N/A,FALSE,"Gasto Agregado";#N/A,#N/A,FALSE,"Gob. Central";#N/A,#N/A,FALSE,"Bza. Pagos";#N/A,#N/A,FALSE,"Bza. Comercial";#N/A,#N/A,FALSE,"IPC vs DEV"}</definedName>
    <definedName name="wwdwdwd" hidden="1">{#N/A,#N/A,FALSE,"Final";#N/A,#N/A,FALSE,"PBI Anual";#N/A,#N/A,FALSE,"PBI 95-96";#N/A,#N/A,FALSE,"Gasto Agregado";#N/A,#N/A,FALSE,"Gob. Central";#N/A,#N/A,FALSE,"Bza. Pagos";#N/A,#N/A,FALSE,"Bza. Comercial";#N/A,#N/A,FALSE,"IPC vs DEV"}</definedName>
    <definedName name="wwe" localSheetId="35" hidden="1">{#N/A,#N/A,FALSE,"WBS 1.06";#N/A,#N/A,FALSE,"WBS 1.14";#N/A,#N/A,FALSE,"WBS 1.17";#N/A,#N/A,FALSE,"WBS 1.18"}</definedName>
    <definedName name="wwe" localSheetId="37" hidden="1">{#N/A,#N/A,FALSE,"WBS 1.06";#N/A,#N/A,FALSE,"WBS 1.14";#N/A,#N/A,FALSE,"WBS 1.17";#N/A,#N/A,FALSE,"WBS 1.18"}</definedName>
    <definedName name="wwe" localSheetId="36" hidden="1">{#N/A,#N/A,FALSE,"WBS 1.06";#N/A,#N/A,FALSE,"WBS 1.14";#N/A,#N/A,FALSE,"WBS 1.17";#N/A,#N/A,FALSE,"WBS 1.18"}</definedName>
    <definedName name="wwe" localSheetId="33" hidden="1">{#N/A,#N/A,FALSE,"WBS 1.06";#N/A,#N/A,FALSE,"WBS 1.14";#N/A,#N/A,FALSE,"WBS 1.17";#N/A,#N/A,FALSE,"WBS 1.18"}</definedName>
    <definedName name="wwe" localSheetId="34" hidden="1">{#N/A,#N/A,FALSE,"WBS 1.06";#N/A,#N/A,FALSE,"WBS 1.14";#N/A,#N/A,FALSE,"WBS 1.17";#N/A,#N/A,FALSE,"WBS 1.18"}</definedName>
    <definedName name="wwe" localSheetId="31">#REF!</definedName>
    <definedName name="wwe" hidden="1">{#N/A,#N/A,TRUE,"MES";#N/A,#N/A,TRUE,"ANUAL"}</definedName>
    <definedName name="wwee" localSheetId="35" hidden="1">{#N/A,#N/A,FALSE,"WBS 1.06";#N/A,#N/A,FALSE,"WBS 1.14";#N/A,#N/A,FALSE,"WBS 1.17";#N/A,#N/A,FALSE,"WBS 1.18"}</definedName>
    <definedName name="wwee" localSheetId="37" hidden="1">{#N/A,#N/A,FALSE,"WBS 1.06";#N/A,#N/A,FALSE,"WBS 1.14";#N/A,#N/A,FALSE,"WBS 1.17";#N/A,#N/A,FALSE,"WBS 1.18"}</definedName>
    <definedName name="wwee" localSheetId="36" hidden="1">{#N/A,#N/A,FALSE,"WBS 1.06";#N/A,#N/A,FALSE,"WBS 1.14";#N/A,#N/A,FALSE,"WBS 1.17";#N/A,#N/A,FALSE,"WBS 1.18"}</definedName>
    <definedName name="wwee" localSheetId="33" hidden="1">{#N/A,#N/A,FALSE,"WBS 1.06";#N/A,#N/A,FALSE,"WBS 1.14";#N/A,#N/A,FALSE,"WBS 1.17";#N/A,#N/A,FALSE,"WBS 1.18"}</definedName>
    <definedName name="wwee" localSheetId="34" hidden="1">{#N/A,#N/A,FALSE,"WBS 1.06";#N/A,#N/A,FALSE,"WBS 1.14";#N/A,#N/A,FALSE,"WBS 1.17";#N/A,#N/A,FALSE,"WBS 1.18"}</definedName>
    <definedName name="wwee" localSheetId="31" hidden="1">{#N/A,#N/A,FALSE,"WBS 1.06";#N/A,#N/A,FALSE,"WBS 1.14";#N/A,#N/A,FALSE,"WBS 1.17";#N/A,#N/A,FALSE,"WBS 1.18"}</definedName>
    <definedName name="wwee" hidden="1">{#N/A,#N/A,FALSE,"WBS 1.06";#N/A,#N/A,FALSE,"WBS 1.14";#N/A,#N/A,FALSE,"WBS 1.17";#N/A,#N/A,FALSE,"WBS 1.18"}</definedName>
    <definedName name="wweegvgg" localSheetId="35" hidden="1">{#N/A,#N/A,FALSE,"Total_OC015";#N/A,#N/A,FALSE,"ADMIN";#N/A,#N/A,FALSE,"PROCES";#N/A,#N/A,FALSE,"mecan";#N/A,#N/A,FALSE,"civil";#N/A,#N/A,FALSE,"CAÑER";#N/A,#N/A,FALSE,"ELEC";#N/A,#N/A,FALSE,"INSTR"}</definedName>
    <definedName name="wweegvgg" localSheetId="37" hidden="1">{#N/A,#N/A,FALSE,"Total_OC015";#N/A,#N/A,FALSE,"ADMIN";#N/A,#N/A,FALSE,"PROCES";#N/A,#N/A,FALSE,"mecan";#N/A,#N/A,FALSE,"civil";#N/A,#N/A,FALSE,"CAÑER";#N/A,#N/A,FALSE,"ELEC";#N/A,#N/A,FALSE,"INSTR"}</definedName>
    <definedName name="wweegvgg" localSheetId="36" hidden="1">{#N/A,#N/A,FALSE,"Total_OC015";#N/A,#N/A,FALSE,"ADMIN";#N/A,#N/A,FALSE,"PROCES";#N/A,#N/A,FALSE,"mecan";#N/A,#N/A,FALSE,"civil";#N/A,#N/A,FALSE,"CAÑER";#N/A,#N/A,FALSE,"ELEC";#N/A,#N/A,FALSE,"INSTR"}</definedName>
    <definedName name="wweegvgg" localSheetId="33" hidden="1">{#N/A,#N/A,FALSE,"Total_OC015";#N/A,#N/A,FALSE,"ADMIN";#N/A,#N/A,FALSE,"PROCES";#N/A,#N/A,FALSE,"mecan";#N/A,#N/A,FALSE,"civil";#N/A,#N/A,FALSE,"CAÑER";#N/A,#N/A,FALSE,"ELEC";#N/A,#N/A,FALSE,"INSTR"}</definedName>
    <definedName name="wweegvgg" localSheetId="34" hidden="1">{#N/A,#N/A,FALSE,"Total_OC015";#N/A,#N/A,FALSE,"ADMIN";#N/A,#N/A,FALSE,"PROCES";#N/A,#N/A,FALSE,"mecan";#N/A,#N/A,FALSE,"civil";#N/A,#N/A,FALSE,"CAÑER";#N/A,#N/A,FALSE,"ELEC";#N/A,#N/A,FALSE,"INSTR"}</definedName>
    <definedName name="wweegvgg" localSheetId="31" hidden="1">{#N/A,#N/A,FALSE,"Total_OC015";#N/A,#N/A,FALSE,"ADMIN";#N/A,#N/A,FALSE,"PROCES";#N/A,#N/A,FALSE,"mecan";#N/A,#N/A,FALSE,"civil";#N/A,#N/A,FALSE,"CAÑER";#N/A,#N/A,FALSE,"ELEC";#N/A,#N/A,FALSE,"INSTR"}</definedName>
    <definedName name="wweegvgg" hidden="1">{#N/A,#N/A,FALSE,"Total_OC015";#N/A,#N/A,FALSE,"ADMIN";#N/A,#N/A,FALSE,"PROCES";#N/A,#N/A,FALSE,"mecan";#N/A,#N/A,FALSE,"civil";#N/A,#N/A,FALSE,"CAÑER";#N/A,#N/A,FALSE,"ELEC";#N/A,#N/A,FALSE,"INSTR"}</definedName>
    <definedName name="wwer" localSheetId="35" hidden="1">{#N/A,#N/A,FALSE,"WBS 1.06";#N/A,#N/A,FALSE,"WBS 1.14";#N/A,#N/A,FALSE,"WBS 1.17";#N/A,#N/A,FALSE,"WBS 1.18"}</definedName>
    <definedName name="wwer" localSheetId="37" hidden="1">{#N/A,#N/A,FALSE,"WBS 1.06";#N/A,#N/A,FALSE,"WBS 1.14";#N/A,#N/A,FALSE,"WBS 1.17";#N/A,#N/A,FALSE,"WBS 1.18"}</definedName>
    <definedName name="wwer" localSheetId="36" hidden="1">{#N/A,#N/A,FALSE,"WBS 1.06";#N/A,#N/A,FALSE,"WBS 1.14";#N/A,#N/A,FALSE,"WBS 1.17";#N/A,#N/A,FALSE,"WBS 1.18"}</definedName>
    <definedName name="wwer" localSheetId="33" hidden="1">{#N/A,#N/A,FALSE,"WBS 1.06";#N/A,#N/A,FALSE,"WBS 1.14";#N/A,#N/A,FALSE,"WBS 1.17";#N/A,#N/A,FALSE,"WBS 1.18"}</definedName>
    <definedName name="wwer" localSheetId="34" hidden="1">{#N/A,#N/A,FALSE,"WBS 1.06";#N/A,#N/A,FALSE,"WBS 1.14";#N/A,#N/A,FALSE,"WBS 1.17";#N/A,#N/A,FALSE,"WBS 1.18"}</definedName>
    <definedName name="wwer" localSheetId="31" hidden="1">{#N/A,#N/A,FALSE,"WBS 1.06";#N/A,#N/A,FALSE,"WBS 1.14";#N/A,#N/A,FALSE,"WBS 1.17";#N/A,#N/A,FALSE,"WBS 1.18"}</definedName>
    <definedName name="wwer" hidden="1">{#N/A,#N/A,FALSE,"WBS 1.06";#N/A,#N/A,FALSE,"WBS 1.14";#N/A,#N/A,FALSE,"WBS 1.17";#N/A,#N/A,FALSE,"WBS 1.18"}</definedName>
    <definedName name="wwerwerwwre" localSheetId="35" hidden="1">{"Sin detalle",#N/A,FALSE,"Flujo (redondeado)"}</definedName>
    <definedName name="wwerwerwwre" localSheetId="37" hidden="1">{"Sin detalle",#N/A,FALSE,"Flujo (redondeado)"}</definedName>
    <definedName name="wwerwerwwre" localSheetId="36" hidden="1">{"Sin detalle",#N/A,FALSE,"Flujo (redondeado)"}</definedName>
    <definedName name="wwerwerwwre" localSheetId="33" hidden="1">{"Sin detalle",#N/A,FALSE,"Flujo (redondeado)"}</definedName>
    <definedName name="wwerwerwwre" localSheetId="34" hidden="1">{"Sin detalle",#N/A,FALSE,"Flujo (redondeado)"}</definedName>
    <definedName name="wwerwerwwre" localSheetId="31" hidden="1">{"Sin detalle",#N/A,FALSE,"Flujo (redondeado)"}</definedName>
    <definedName name="wwerwerwwre" hidden="1">{"Sin detalle",#N/A,FALSE,"Flujo (redondeado)"}</definedName>
    <definedName name="wwfsf"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pl_Corp_Grp_Code16" hidden="1">#REF!</definedName>
    <definedName name="Wwpl_Sctr_Name6" hidden="1">#REF!</definedName>
    <definedName name="Wwpl_Sctr_Name8" hidden="1">#REF!</definedName>
    <definedName name="wwr" localSheetId="31" hidden="1">{"'Break down'!$A$4"}</definedName>
    <definedName name="wwr" hidden="1">{"'Break down'!$A$4"}</definedName>
    <definedName name="WWW" localSheetId="35" hidden="1">{#N/A,#N/A,FALSE,"US$";#N/A,#N/A,FALSE,"SUMMARY";#N/A,#N/A,FALSE,"DET.SUMM";#N/A,#N/A,FALSE,"BACK-UP";#N/A,#N/A,FALSE,"INDIRECTS"}</definedName>
    <definedName name="www" localSheetId="37" hidden="1">{#N/A,#N/A,FALSE,"masez (10)";#N/A,#N/A,FALSE,"masez (7)";#N/A,#N/A,FALSE,"masez (6)";#N/A,#N/A,FALSE,"masez (5)";#N/A,#N/A,FALSE,"masez (4)";#N/A,#N/A,FALSE,"masez (3)";#N/A,#N/A,FALSE,"masez (2)";#N/A,#N/A,FALSE,"GME";#N/A,#N/A,FALSE,"masez"}</definedName>
    <definedName name="www" localSheetId="36" hidden="1">{#N/A,#N/A,FALSE,"masez (10)";#N/A,#N/A,FALSE,"masez (7)";#N/A,#N/A,FALSE,"masez (6)";#N/A,#N/A,FALSE,"masez (5)";#N/A,#N/A,FALSE,"masez (4)";#N/A,#N/A,FALSE,"masez (3)";#N/A,#N/A,FALSE,"masez (2)";#N/A,#N/A,FALSE,"GME";#N/A,#N/A,FALSE,"masez"}</definedName>
    <definedName name="www" localSheetId="30" hidden="1">{#N/A,#N/A,FALSE,"masez (10)";#N/A,#N/A,FALSE,"masez (7)";#N/A,#N/A,FALSE,"masez (6)";#N/A,#N/A,FALSE,"masez (5)";#N/A,#N/A,FALSE,"masez (4)";#N/A,#N/A,FALSE,"masez (3)";#N/A,#N/A,FALSE,"masez (2)";#N/A,#N/A,FALSE,"GME";#N/A,#N/A,FALSE,"masez"}</definedName>
    <definedName name="WWW" localSheetId="33" hidden="1">{#N/A,#N/A,FALSE,"US$";#N/A,#N/A,FALSE,"SUMMARY";#N/A,#N/A,FALSE,"DET.SUMM";#N/A,#N/A,FALSE,"BACK-UP";#N/A,#N/A,FALSE,"INDIRECTS"}</definedName>
    <definedName name="WWW" localSheetId="34" hidden="1">{#N/A,#N/A,FALSE,"US$";#N/A,#N/A,FALSE,"SUMMARY";#N/A,#N/A,FALSE,"DET.SUMM";#N/A,#N/A,FALSE,"BACK-UP";#N/A,#N/A,FALSE,"INDIRECTS"}</definedName>
    <definedName name="www" localSheetId="31" hidden="1">{"June",#N/A,FALSE,"June"}</definedName>
    <definedName name="www" localSheetId="29"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_1" localSheetId="35" hidden="1">{#N/A,#N/A,FALSE,"US$";#N/A,#N/A,FALSE,"SUMMARY";#N/A,#N/A,FALSE,"DET.SUMM";#N/A,#N/A,FALSE,"BACK-UP";#N/A,#N/A,FALSE,"INDIRECTS"}</definedName>
    <definedName name="WWW_1" localSheetId="37" hidden="1">{#N/A,#N/A,FALSE,"US$";#N/A,#N/A,FALSE,"SUMMARY";#N/A,#N/A,FALSE,"DET.SUMM";#N/A,#N/A,FALSE,"BACK-UP";#N/A,#N/A,FALSE,"INDIRECTS"}</definedName>
    <definedName name="WWW_1" localSheetId="36" hidden="1">{#N/A,#N/A,FALSE,"US$";#N/A,#N/A,FALSE,"SUMMARY";#N/A,#N/A,FALSE,"DET.SUMM";#N/A,#N/A,FALSE,"BACK-UP";#N/A,#N/A,FALSE,"INDIRECTS"}</definedName>
    <definedName name="WWW_1" localSheetId="33" hidden="1">{#N/A,#N/A,FALSE,"US$";#N/A,#N/A,FALSE,"SUMMARY";#N/A,#N/A,FALSE,"DET.SUMM";#N/A,#N/A,FALSE,"BACK-UP";#N/A,#N/A,FALSE,"INDIRECTS"}</definedName>
    <definedName name="WWW_1" localSheetId="34" hidden="1">{#N/A,#N/A,FALSE,"US$";#N/A,#N/A,FALSE,"SUMMARY";#N/A,#N/A,FALSE,"DET.SUMM";#N/A,#N/A,FALSE,"BACK-UP";#N/A,#N/A,FALSE,"INDIRECTS"}</definedName>
    <definedName name="www_1" localSheetId="31" hidden="1">{#N/A,#N/A,FALSE,"masez (10)";#N/A,#N/A,FALSE,"masez (7)";#N/A,#N/A,FALSE,"masez (6)";#N/A,#N/A,FALSE,"masez (5)";#N/A,#N/A,FALSE,"masez (4)";#N/A,#N/A,FALSE,"masez (3)";#N/A,#N/A,FALSE,"masez (2)";#N/A,#N/A,FALSE,"GME";#N/A,#N/A,FALSE,"masez"}</definedName>
    <definedName name="www_1" hidden="1">{#N/A,#N/A,FALSE,"masez (10)";#N/A,#N/A,FALSE,"masez (7)";#N/A,#N/A,FALSE,"masez (6)";#N/A,#N/A,FALSE,"masez (5)";#N/A,#N/A,FALSE,"masez (4)";#N/A,#N/A,FALSE,"masez (3)";#N/A,#N/A,FALSE,"masez (2)";#N/A,#N/A,FALSE,"GME";#N/A,#N/A,FALSE,"masez"}</definedName>
    <definedName name="wwwe" localSheetId="35"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we" localSheetId="37"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we" localSheetId="36"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we" localSheetId="3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we" localSheetId="3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we" localSheetId="3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w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WW" localSheetId="35"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www"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www"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www"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www" localSheetId="36" hidden="1">{"FEB_DEC",#N/A,FALSE,"February"}</definedName>
    <definedName name="WWWW" localSheetId="33"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WWW" localSheetId="34"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www" localSheetId="31" hidden="1">{"FEB_DEC",#N/A,FALSE,"February"}</definedName>
    <definedName name="wwww" hidden="1">{"FEB_DEC",#N/A,FALSE,"February"}</definedName>
    <definedName name="wwwww" localSheetId="35" hidden="1">{"Sin detalle",#N/A,FALSE,"Flujo (redondeado)";"Detallado",#N/A,FALSE,"Flujo (redondeado)"}</definedName>
    <definedName name="wwwww" localSheetId="37" hidden="1">{"Sin detalle",#N/A,FALSE,"Flujo (redondeado)";"Detallado",#N/A,FALSE,"Flujo (redondeado)"}</definedName>
    <definedName name="wwwww" localSheetId="36" hidden="1">{"Sin detalle",#N/A,FALSE,"Flujo (redondeado)";"Detallado",#N/A,FALSE,"Flujo (redondeado)"}</definedName>
    <definedName name="wwwww" localSheetId="33" hidden="1">{"Sin detalle",#N/A,FALSE,"Flujo (redondeado)";"Detallado",#N/A,FALSE,"Flujo (redondeado)"}</definedName>
    <definedName name="wwwww" localSheetId="34" hidden="1">{"Sin detalle",#N/A,FALSE,"Flujo (redondeado)";"Detallado",#N/A,FALSE,"Flujo (redondeado)"}</definedName>
    <definedName name="wwwww" localSheetId="31" hidden="1">{"Sin detalle",#N/A,FALSE,"Flujo (redondeado)";"Detallado",#N/A,FALSE,"Flujo (redondeado)"}</definedName>
    <definedName name="wwwww" hidden="1">{"Sin detalle",#N/A,FALSE,"Flujo (redondeado)";"Detallado",#N/A,FALSE,"Flujo (redondeado)"}</definedName>
    <definedName name="wwwww_1" localSheetId="35" hidden="1">{"Sin detalle",#N/A,FALSE,"Flujo (redondeado)";"Detallado",#N/A,FALSE,"Flujo (redondeado)"}</definedName>
    <definedName name="wwwww_1" localSheetId="37" hidden="1">{"Sin detalle",#N/A,FALSE,"Flujo (redondeado)";"Detallado",#N/A,FALSE,"Flujo (redondeado)"}</definedName>
    <definedName name="wwwww_1" localSheetId="36" hidden="1">{"Sin detalle",#N/A,FALSE,"Flujo (redondeado)";"Detallado",#N/A,FALSE,"Flujo (redondeado)"}</definedName>
    <definedName name="wwwww_1" localSheetId="33" hidden="1">{"Sin detalle",#N/A,FALSE,"Flujo (redondeado)";"Detallado",#N/A,FALSE,"Flujo (redondeado)"}</definedName>
    <definedName name="wwwww_1" localSheetId="34" hidden="1">{"Sin detalle",#N/A,FALSE,"Flujo (redondeado)";"Detallado",#N/A,FALSE,"Flujo (redondeado)"}</definedName>
    <definedName name="wwwww_1" localSheetId="31" hidden="1">{"Sin detalle",#N/A,FALSE,"Flujo (redondeado)";"Detallado",#N/A,FALSE,"Flujo (redondeado)"}</definedName>
    <definedName name="wwwww_1" hidden="1">{"Sin detalle",#N/A,FALSE,"Flujo (redondeado)";"Detallado",#N/A,FALSE,"Flujo (redondeado)"}</definedName>
    <definedName name="wwwwww" localSheetId="35" hidden="1">{#N/A,#N/A,FALSE,"masez (10)";#N/A,#N/A,FALSE,"masez (7)";#N/A,#N/A,FALSE,"masez (6)";#N/A,#N/A,FALSE,"masez (5)";#N/A,#N/A,FALSE,"masez (4)";#N/A,#N/A,FALSE,"masez (3)";#N/A,#N/A,FALSE,"masez (2)";#N/A,#N/A,FALSE,"GME";#N/A,#N/A,FALSE,"masez"}</definedName>
    <definedName name="WWWWWW" localSheetId="37" hidden="1">{#N/A,#N/A,FALSE,"SITE NUMBERS 1996"}</definedName>
    <definedName name="WWWWWW" localSheetId="32" hidden="1">{#N/A,#N/A,FALSE,"SITE NUMBERS 1996"}</definedName>
    <definedName name="WWWWWW" localSheetId="21" hidden="1">{#N/A,#N/A,FALSE,"SITE NUMBERS 1996"}</definedName>
    <definedName name="wwwwww" localSheetId="36" hidden="1">{#N/A,#N/A,FALSE,"masez (10)";#N/A,#N/A,FALSE,"masez (7)";#N/A,#N/A,FALSE,"masez (6)";#N/A,#N/A,FALSE,"masez (5)";#N/A,#N/A,FALSE,"masez (4)";#N/A,#N/A,FALSE,"masez (3)";#N/A,#N/A,FALSE,"masez (2)";#N/A,#N/A,FALSE,"GME";#N/A,#N/A,FALSE,"masez"}</definedName>
    <definedName name="wwwwww" localSheetId="33" hidden="1">{#N/A,#N/A,FALSE,"masez (10)";#N/A,#N/A,FALSE,"masez (7)";#N/A,#N/A,FALSE,"masez (6)";#N/A,#N/A,FALSE,"masez (5)";#N/A,#N/A,FALSE,"masez (4)";#N/A,#N/A,FALSE,"masez (3)";#N/A,#N/A,FALSE,"masez (2)";#N/A,#N/A,FALSE,"GME";#N/A,#N/A,FALSE,"masez"}</definedName>
    <definedName name="wwwwww" localSheetId="34" hidden="1">{#N/A,#N/A,FALSE,"masez (10)";#N/A,#N/A,FALSE,"masez (7)";#N/A,#N/A,FALSE,"masez (6)";#N/A,#N/A,FALSE,"masez (5)";#N/A,#N/A,FALSE,"masez (4)";#N/A,#N/A,FALSE,"masez (3)";#N/A,#N/A,FALSE,"masez (2)";#N/A,#N/A,FALSE,"GME";#N/A,#N/A,FALSE,"masez"}</definedName>
    <definedName name="wwwwww" localSheetId="31" hidden="1">#REF!</definedName>
    <definedName name="wwwwww" hidden="1">#REF!</definedName>
    <definedName name="wwwwwww" hidden="1">#N/A</definedName>
    <definedName name="wwwwwwww"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 localSheetId="31" hidden="1">{#N/A,#N/A,FALSE,"RESUMEN";#N/A,#N/A,FALSE,"GG-GI";#N/A,#N/A,FALSE,"AMB";#N/A,#N/A,FALSE,"EyR";#N/A,#N/A,FALSE,"UCP";#N/A,#N/A,FALSE,"IND";#N/A,#N/A,FALSE,"LR";#N/A,#N/A,FALSE,"PRV";#N/A,#N/A,FALSE,"TÚNELES";#N/A,#N/A,FALSE,"IDT";#N/A,#N/A,FALSE,"ING"}</definedName>
    <definedName name="wwwwwwww" hidden="1">{#N/A,#N/A,FALSE,"RESUMEN";#N/A,#N/A,FALSE,"GG-GI";#N/A,#N/A,FALSE,"AMB";#N/A,#N/A,FALSE,"EyR";#N/A,#N/A,FALSE,"UCP";#N/A,#N/A,FALSE,"IND";#N/A,#N/A,FALSE,"LR";#N/A,#N/A,FALSE,"PRV";#N/A,#N/A,FALSE,"TÚNELES";#N/A,#N/A,FALSE,"IDT";#N/A,#N/A,FALSE,"ING"}</definedName>
    <definedName name="WWWWWWWWW">{"Tipo",0,"Auto","Auto","NNNNNNN"}</definedName>
    <definedName name="wwwwwwwwwh" localSheetId="35" hidden="1">{#N/A,#N/A,FALSE,"ResDev"}</definedName>
    <definedName name="wwwwwwwwwh" localSheetId="37" hidden="1">{#N/A,#N/A,FALSE,"ResDev"}</definedName>
    <definedName name="wwwwwwwwwh" localSheetId="36" hidden="1">{#N/A,#N/A,FALSE,"ResDev"}</definedName>
    <definedName name="wwwwwwwwwh" localSheetId="33" hidden="1">{#N/A,#N/A,FALSE,"ResDev"}</definedName>
    <definedName name="wwwwwwwwwh" localSheetId="34" hidden="1">{#N/A,#N/A,FALSE,"ResDev"}</definedName>
    <definedName name="wwwwwwwwwh" localSheetId="31" hidden="1">{#N/A,#N/A,FALSE,"ResDev"}</definedName>
    <definedName name="wwwwwwwwwh" hidden="1">{#N/A,#N/A,FALSE,"ResDev"}</definedName>
    <definedName name="wwwwwwwwwq" localSheetId="35" hidden="1">{#N/A,#N/A,FALSE,"ResDev"}</definedName>
    <definedName name="wwwwwwwwwq" localSheetId="37" hidden="1">{#N/A,#N/A,FALSE,"ResDev"}</definedName>
    <definedName name="wwwwwwwwwq" localSheetId="36" hidden="1">{#N/A,#N/A,FALSE,"ResDev"}</definedName>
    <definedName name="wwwwwwwwwq" localSheetId="33" hidden="1">{#N/A,#N/A,FALSE,"ResDev"}</definedName>
    <definedName name="wwwwwwwwwq" localSheetId="34" hidden="1">{#N/A,#N/A,FALSE,"ResDev"}</definedName>
    <definedName name="wwwwwwwwwq" localSheetId="31" hidden="1">{#N/A,#N/A,FALSE,"ResDev"}</definedName>
    <definedName name="wwwwwwwwwq" hidden="1">{#N/A,#N/A,FALSE,"ResDev"}</definedName>
    <definedName name="wwwwwwwwww" localSheetId="35" hidden="1">{"'Ethernet Hubs'!$A$1:$F$14","'Licences'!$A$1:$F$16","'Ports and Converters'!$A$1:$F$46","'Standard Routers'!$A$1:$F$28","'Ports and Converters'!$A$1:$G$46","'Router Chassis'!$A$1:$F$21","'Cables and Connectors'!$A$1:$F$41","'Support, Training and Docs'!$A$1:$F$6","'Management'!$A$1:$F$8"}</definedName>
    <definedName name="wwwwwwwwww" localSheetId="37" hidden="1">{"'Ethernet Hubs'!$A$1:$F$14","'Licences'!$A$1:$F$16","'Ports and Converters'!$A$1:$F$46","'Standard Routers'!$A$1:$F$28","'Ports and Converters'!$A$1:$G$46","'Router Chassis'!$A$1:$F$21","'Cables and Connectors'!$A$1:$F$41","'Support, Training and Docs'!$A$1:$F$6","'Management'!$A$1:$F$8"}</definedName>
    <definedName name="wwwwwwwwww" localSheetId="36" hidden="1">{"'Ethernet Hubs'!$A$1:$F$14","'Licences'!$A$1:$F$16","'Ports and Converters'!$A$1:$F$46","'Standard Routers'!$A$1:$F$28","'Ports and Converters'!$A$1:$G$46","'Router Chassis'!$A$1:$F$21","'Cables and Connectors'!$A$1:$F$41","'Support, Training and Docs'!$A$1:$F$6","'Management'!$A$1:$F$8"}</definedName>
    <definedName name="wwwwwwwwww" localSheetId="33" hidden="1">{"'Ethernet Hubs'!$A$1:$F$14","'Licences'!$A$1:$F$16","'Ports and Converters'!$A$1:$F$46","'Standard Routers'!$A$1:$F$28","'Ports and Converters'!$A$1:$G$46","'Router Chassis'!$A$1:$F$21","'Cables and Connectors'!$A$1:$F$41","'Support, Training and Docs'!$A$1:$F$6","'Management'!$A$1:$F$8"}</definedName>
    <definedName name="wwwwwwwwww" localSheetId="34" hidden="1">{"'Ethernet Hubs'!$A$1:$F$14","'Licences'!$A$1:$F$16","'Ports and Converters'!$A$1:$F$46","'Standard Routers'!$A$1:$F$28","'Ports and Converters'!$A$1:$G$46","'Router Chassis'!$A$1:$F$21","'Cables and Connectors'!$A$1:$F$41","'Support, Training and Docs'!$A$1:$F$6","'Management'!$A$1:$F$8"}</definedName>
    <definedName name="wwwwwwwwww" localSheetId="31"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WWWWWWWWWW">#REF!</definedName>
    <definedName name="wy7u7y" localSheetId="31" hidden="1">{#N/A,#N/A,TRUE,"Cover";#N/A,#N/A,TRUE,"Conts";#N/A,#N/A,TRUE,"VOS";#N/A,#N/A,TRUE,"Warrington";#N/A,#N/A,TRUE,"Widnes"}</definedName>
    <definedName name="wy7u7y" hidden="1">{#N/A,#N/A,TRUE,"Cover";#N/A,#N/A,TRUE,"Conts";#N/A,#N/A,TRUE,"VOS";#N/A,#N/A,TRUE,"Warrington";#N/A,#N/A,TRUE,"Widnes"}</definedName>
    <definedName name="WZ" localSheetId="35" hidden="1">{#N/A,#N/A,FALSE,"CCTV"}</definedName>
    <definedName name="WZ" localSheetId="37" hidden="1">{#N/A,#N/A,FALSE,"CCTV"}</definedName>
    <definedName name="WZ" localSheetId="36" hidden="1">{#N/A,#N/A,FALSE,"CCTV"}</definedName>
    <definedName name="WZ" localSheetId="33" hidden="1">{#N/A,#N/A,FALSE,"CCTV"}</definedName>
    <definedName name="WZ" localSheetId="34" hidden="1">{#N/A,#N/A,FALSE,"CCTV"}</definedName>
    <definedName name="WZ" localSheetId="31" hidden="1">{#N/A,#N/A,FALSE,"CCTV"}</definedName>
    <definedName name="WZ" hidden="1">{#N/A,#N/A,FALSE,"CCTV"}</definedName>
    <definedName name="X" localSheetId="35" hidden="1">{#N/A,#N/A,FALSE,"masez (10)";#N/A,#N/A,FALSE,"masez (7)";#N/A,#N/A,FALSE,"masez (6)";#N/A,#N/A,FALSE,"masez (5)";#N/A,#N/A,FALSE,"masez (4)";#N/A,#N/A,FALSE,"masez (3)";#N/A,#N/A,FALSE,"masez (2)";#N/A,#N/A,FALSE,"GME";#N/A,#N/A,FALSE,"masez"}</definedName>
    <definedName name="x" localSheetId="37" hidden="1">{#N/A,#N/A,FALSE,"Bericht 2";#N/A,#N/A,FALSE,"Bericht 3";#N/A,#N/A,FALSE,"Bericht 1"}</definedName>
    <definedName name="x" localSheetId="32" hidden="1">{#N/A,#N/A,FALSE,"Bericht 2";#N/A,#N/A,FALSE,"Bericht 3";#N/A,#N/A,FALSE,"Bericht 1"}</definedName>
    <definedName name="x" localSheetId="21" hidden="1">{#N/A,#N/A,FALSE,"Bericht 2";#N/A,#N/A,FALSE,"Bericht 3";#N/A,#N/A,FALSE,"Bericht 1"}</definedName>
    <definedName name="X" localSheetId="33" hidden="1">{#N/A,#N/A,FALSE,"masez (10)";#N/A,#N/A,FALSE,"masez (7)";#N/A,#N/A,FALSE,"masez (6)";#N/A,#N/A,FALSE,"masez (5)";#N/A,#N/A,FALSE,"masez (4)";#N/A,#N/A,FALSE,"masez (3)";#N/A,#N/A,FALSE,"masez (2)";#N/A,#N/A,FALSE,"GME";#N/A,#N/A,FALSE,"masez"}</definedName>
    <definedName name="X" localSheetId="34" hidden="1">{#N/A,#N/A,FALSE,"masez (10)";#N/A,#N/A,FALSE,"masez (7)";#N/A,#N/A,FALSE,"masez (6)";#N/A,#N/A,FALSE,"masez (5)";#N/A,#N/A,FALSE,"masez (4)";#N/A,#N/A,FALSE,"masez (3)";#N/A,#N/A,FALSE,"masez (2)";#N/A,#N/A,FALSE,"GME";#N/A,#N/A,FALSE,"masez"}</definedName>
    <definedName name="X" localSheetId="31">#REF!</definedName>
    <definedName name="X">!#REF!</definedName>
    <definedName name="X__cm">#REF!</definedName>
    <definedName name="X_1">#N/A</definedName>
    <definedName name="X_22" localSheetId="31">#REF!</definedName>
    <definedName name="X_22">!#REF!</definedName>
    <definedName name="X_BudgetSummary">#REF!</definedName>
    <definedName name="X_cg">#REF!</definedName>
    <definedName name="X_ContractSummary">#REF!</definedName>
    <definedName name="X_Menu">#REF!</definedName>
    <definedName name="x_print_10">#REF!</definedName>
    <definedName name="x_print_11">#REF!</definedName>
    <definedName name="x_print_3">#REF!</definedName>
    <definedName name="x_print_4">#REF!</definedName>
    <definedName name="x_print_5">#REF!</definedName>
    <definedName name="x_print_6">#REF!</definedName>
    <definedName name="x_print_7">#REF!</definedName>
    <definedName name="x_print_8">#REF!</definedName>
    <definedName name="x_print_9">#REF!</definedName>
    <definedName name="X_RAY">#REF!</definedName>
    <definedName name="X_StepPayments">#REF!</definedName>
    <definedName name="X1_EPGadd">#REF!</definedName>
    <definedName name="xa" localSheetId="35" hidden="1">{#N/A,#N/A,FALSE,"Total_OC015";#N/A,#N/A,FALSE,"ADMIN";#N/A,#N/A,FALSE,"PROCES";#N/A,#N/A,FALSE,"mecan";#N/A,#N/A,FALSE,"civil";#N/A,#N/A,FALSE,"CAÑER";#N/A,#N/A,FALSE,"ELEC";#N/A,#N/A,FALSE,"INSTR"}</definedName>
    <definedName name="xa" localSheetId="33" hidden="1">{#N/A,#N/A,FALSE,"Total_OC015";#N/A,#N/A,FALSE,"ADMIN";#N/A,#N/A,FALSE,"PROCES";#N/A,#N/A,FALSE,"mecan";#N/A,#N/A,FALSE,"civil";#N/A,#N/A,FALSE,"CAÑER";#N/A,#N/A,FALSE,"ELEC";#N/A,#N/A,FALSE,"INSTR"}</definedName>
    <definedName name="xa" localSheetId="34" hidden="1">{#N/A,#N/A,FALSE,"Total_OC015";#N/A,#N/A,FALSE,"ADMIN";#N/A,#N/A,FALSE,"PROCES";#N/A,#N/A,FALSE,"mecan";#N/A,#N/A,FALSE,"civil";#N/A,#N/A,FALSE,"CAÑER";#N/A,#N/A,FALSE,"ELEC";#N/A,#N/A,FALSE,"INSTR"}</definedName>
    <definedName name="xa" localSheetId="31" hidden="1">{#N/A,#N/A,FALSE,"Total_OC015";#N/A,#N/A,FALSE,"ADMIN";#N/A,#N/A,FALSE,"PROCES";#N/A,#N/A,FALSE,"mecan";#N/A,#N/A,FALSE,"civil";#N/A,#N/A,FALSE,"CAÑER";#N/A,#N/A,FALSE,"ELEC";#N/A,#N/A,FALSE,"INSTR"}</definedName>
    <definedName name="xa">#REF!</definedName>
    <definedName name="xa_1" localSheetId="35" hidden="1">{#N/A,#N/A,FALSE,"Total_OC015";#N/A,#N/A,FALSE,"ADMIN";#N/A,#N/A,FALSE,"PROCES";#N/A,#N/A,FALSE,"mecan";#N/A,#N/A,FALSE,"civil";#N/A,#N/A,FALSE,"CAÑER";#N/A,#N/A,FALSE,"ELEC";#N/A,#N/A,FALSE,"INSTR"}</definedName>
    <definedName name="xa_1" localSheetId="37" hidden="1">{#N/A,#N/A,FALSE,"Total_OC015";#N/A,#N/A,FALSE,"ADMIN";#N/A,#N/A,FALSE,"PROCES";#N/A,#N/A,FALSE,"mecan";#N/A,#N/A,FALSE,"civil";#N/A,#N/A,FALSE,"CAÑER";#N/A,#N/A,FALSE,"ELEC";#N/A,#N/A,FALSE,"INSTR"}</definedName>
    <definedName name="xa_1" localSheetId="36" hidden="1">{#N/A,#N/A,FALSE,"Total_OC015";#N/A,#N/A,FALSE,"ADMIN";#N/A,#N/A,FALSE,"PROCES";#N/A,#N/A,FALSE,"mecan";#N/A,#N/A,FALSE,"civil";#N/A,#N/A,FALSE,"CAÑER";#N/A,#N/A,FALSE,"ELEC";#N/A,#N/A,FALSE,"INSTR"}</definedName>
    <definedName name="xa_1" localSheetId="33" hidden="1">{#N/A,#N/A,FALSE,"Total_OC015";#N/A,#N/A,FALSE,"ADMIN";#N/A,#N/A,FALSE,"PROCES";#N/A,#N/A,FALSE,"mecan";#N/A,#N/A,FALSE,"civil";#N/A,#N/A,FALSE,"CAÑER";#N/A,#N/A,FALSE,"ELEC";#N/A,#N/A,FALSE,"INSTR"}</definedName>
    <definedName name="xa_1" localSheetId="34" hidden="1">{#N/A,#N/A,FALSE,"Total_OC015";#N/A,#N/A,FALSE,"ADMIN";#N/A,#N/A,FALSE,"PROCES";#N/A,#N/A,FALSE,"mecan";#N/A,#N/A,FALSE,"civil";#N/A,#N/A,FALSE,"CAÑER";#N/A,#N/A,FALSE,"ELEC";#N/A,#N/A,FALSE,"INSTR"}</definedName>
    <definedName name="xa_1" localSheetId="31" hidden="1">{#N/A,#N/A,FALSE,"Total_OC015";#N/A,#N/A,FALSE,"ADMIN";#N/A,#N/A,FALSE,"PROCES";#N/A,#N/A,FALSE,"mecan";#N/A,#N/A,FALSE,"civil";#N/A,#N/A,FALSE,"CAÑER";#N/A,#N/A,FALSE,"ELEC";#N/A,#N/A,FALSE,"INSTR"}</definedName>
    <definedName name="xa_1" hidden="1">{#N/A,#N/A,FALSE,"Total_OC015";#N/A,#N/A,FALSE,"ADMIN";#N/A,#N/A,FALSE,"PROCES";#N/A,#N/A,FALSE,"mecan";#N/A,#N/A,FALSE,"civil";#N/A,#N/A,FALSE,"CAÑER";#N/A,#N/A,FALSE,"ELEC";#N/A,#N/A,FALSE,"INSTR"}</definedName>
    <definedName name="xaxexi" localSheetId="35" hidden="1">{"CONSEJO",#N/A,FALSE,"Dist p0";"CONSEJO",#N/A,FALSE,"Ficha CODICE"}</definedName>
    <definedName name="xaxexi" localSheetId="37" hidden="1">{"CONSEJO",#N/A,FALSE,"Dist p0";"CONSEJO",#N/A,FALSE,"Ficha CODICE"}</definedName>
    <definedName name="xaxexi" localSheetId="36" hidden="1">{"CONSEJO",#N/A,FALSE,"Dist p0";"CONSEJO",#N/A,FALSE,"Ficha CODICE"}</definedName>
    <definedName name="xaxexi" localSheetId="33" hidden="1">{"CONSEJO",#N/A,FALSE,"Dist p0";"CONSEJO",#N/A,FALSE,"Ficha CODICE"}</definedName>
    <definedName name="xaxexi" localSheetId="34" hidden="1">{"CONSEJO",#N/A,FALSE,"Dist p0";"CONSEJO",#N/A,FALSE,"Ficha CODICE"}</definedName>
    <definedName name="xaxexi" localSheetId="31" hidden="1">{"CONSEJO",#N/A,FALSE,"Dist p0";"CONSEJO",#N/A,FALSE,"Ficha CODICE"}</definedName>
    <definedName name="xaxexi" hidden="1">{"CONSEJO",#N/A,FALSE,"Dist p0";"CONSEJO",#N/A,FALSE,"Ficha CODICE"}</definedName>
    <definedName name="xb" localSheetId="35" hidden="1">{#N/A,#N/A,FALSE,"Total_OC015";#N/A,#N/A,FALSE,"ADMIN";#N/A,#N/A,FALSE,"PROCES";#N/A,#N/A,FALSE,"mecan";#N/A,#N/A,FALSE,"civil";#N/A,#N/A,FALSE,"CAÑER";#N/A,#N/A,FALSE,"ELEC";#N/A,#N/A,FALSE,"INSTR"}</definedName>
    <definedName name="xb" localSheetId="33" hidden="1">{#N/A,#N/A,FALSE,"Total_OC015";#N/A,#N/A,FALSE,"ADMIN";#N/A,#N/A,FALSE,"PROCES";#N/A,#N/A,FALSE,"mecan";#N/A,#N/A,FALSE,"civil";#N/A,#N/A,FALSE,"CAÑER";#N/A,#N/A,FALSE,"ELEC";#N/A,#N/A,FALSE,"INSTR"}</definedName>
    <definedName name="xb" localSheetId="34" hidden="1">{#N/A,#N/A,FALSE,"Total_OC015";#N/A,#N/A,FALSE,"ADMIN";#N/A,#N/A,FALSE,"PROCES";#N/A,#N/A,FALSE,"mecan";#N/A,#N/A,FALSE,"civil";#N/A,#N/A,FALSE,"CAÑER";#N/A,#N/A,FALSE,"ELEC";#N/A,#N/A,FALSE,"INSTR"}</definedName>
    <definedName name="xb" localSheetId="31" hidden="1">{#N/A,#N/A,FALSE,"Total_OC015";#N/A,#N/A,FALSE,"ADMIN";#N/A,#N/A,FALSE,"PROCES";#N/A,#N/A,FALSE,"mecan";#N/A,#N/A,FALSE,"civil";#N/A,#N/A,FALSE,"CAÑER";#N/A,#N/A,FALSE,"ELEC";#N/A,#N/A,FALSE,"INSTR"}</definedName>
    <definedName name="xb">#REF!</definedName>
    <definedName name="xb_1" localSheetId="35" hidden="1">{#N/A,#N/A,FALSE,"Total_OC015";#N/A,#N/A,FALSE,"ADMIN";#N/A,#N/A,FALSE,"PROCES";#N/A,#N/A,FALSE,"mecan";#N/A,#N/A,FALSE,"civil";#N/A,#N/A,FALSE,"CAÑER";#N/A,#N/A,FALSE,"ELEC";#N/A,#N/A,FALSE,"INSTR"}</definedName>
    <definedName name="xb_1" localSheetId="37" hidden="1">{#N/A,#N/A,FALSE,"Total_OC015";#N/A,#N/A,FALSE,"ADMIN";#N/A,#N/A,FALSE,"PROCES";#N/A,#N/A,FALSE,"mecan";#N/A,#N/A,FALSE,"civil";#N/A,#N/A,FALSE,"CAÑER";#N/A,#N/A,FALSE,"ELEC";#N/A,#N/A,FALSE,"INSTR"}</definedName>
    <definedName name="xb_1" localSheetId="36" hidden="1">{#N/A,#N/A,FALSE,"Total_OC015";#N/A,#N/A,FALSE,"ADMIN";#N/A,#N/A,FALSE,"PROCES";#N/A,#N/A,FALSE,"mecan";#N/A,#N/A,FALSE,"civil";#N/A,#N/A,FALSE,"CAÑER";#N/A,#N/A,FALSE,"ELEC";#N/A,#N/A,FALSE,"INSTR"}</definedName>
    <definedName name="xb_1" localSheetId="33" hidden="1">{#N/A,#N/A,FALSE,"Total_OC015";#N/A,#N/A,FALSE,"ADMIN";#N/A,#N/A,FALSE,"PROCES";#N/A,#N/A,FALSE,"mecan";#N/A,#N/A,FALSE,"civil";#N/A,#N/A,FALSE,"CAÑER";#N/A,#N/A,FALSE,"ELEC";#N/A,#N/A,FALSE,"INSTR"}</definedName>
    <definedName name="xb_1" localSheetId="34" hidden="1">{#N/A,#N/A,FALSE,"Total_OC015";#N/A,#N/A,FALSE,"ADMIN";#N/A,#N/A,FALSE,"PROCES";#N/A,#N/A,FALSE,"mecan";#N/A,#N/A,FALSE,"civil";#N/A,#N/A,FALSE,"CAÑER";#N/A,#N/A,FALSE,"ELEC";#N/A,#N/A,FALSE,"INSTR"}</definedName>
    <definedName name="xb_1" localSheetId="31" hidden="1">{#N/A,#N/A,FALSE,"Total_OC015";#N/A,#N/A,FALSE,"ADMIN";#N/A,#N/A,FALSE,"PROCES";#N/A,#N/A,FALSE,"mecan";#N/A,#N/A,FALSE,"civil";#N/A,#N/A,FALSE,"CAÑER";#N/A,#N/A,FALSE,"ELEC";#N/A,#N/A,FALSE,"INSTR"}</definedName>
    <definedName name="xb_1" hidden="1">{#N/A,#N/A,FALSE,"Total_OC015";#N/A,#N/A,FALSE,"ADMIN";#N/A,#N/A,FALSE,"PROCES";#N/A,#N/A,FALSE,"mecan";#N/A,#N/A,FALSE,"civil";#N/A,#N/A,FALSE,"CAÑER";#N/A,#N/A,FALSE,"ELEC";#N/A,#N/A,FALSE,"INSTR"}</definedName>
    <definedName name="xbtdy" localSheetId="35"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37"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36"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33"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34"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31"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xnxfgjs" localSheetId="35" hidden="1">{"JAN",#N/A,FALSE,"January"}</definedName>
    <definedName name="xbxnxfgjs" localSheetId="37" hidden="1">{"JAN",#N/A,FALSE,"January"}</definedName>
    <definedName name="xbxnxfgjs" localSheetId="36" hidden="1">{"JAN",#N/A,FALSE,"January"}</definedName>
    <definedName name="xbxnxfgjs" localSheetId="33" hidden="1">{"JAN",#N/A,FALSE,"January"}</definedName>
    <definedName name="xbxnxfgjs" localSheetId="34" hidden="1">{"JAN",#N/A,FALSE,"January"}</definedName>
    <definedName name="xbxnxfgjs" localSheetId="31" hidden="1">{"JAN",#N/A,FALSE,"January"}</definedName>
    <definedName name="xbxnxfgjs" hidden="1">{"JAN",#N/A,FALSE,"January"}</definedName>
    <definedName name="xc" localSheetId="35" hidden="1">{#N/A,#N/A,FALSE,"SumD";#N/A,#N/A,FALSE,"ElecD";#N/A,#N/A,FALSE,"MechD";#N/A,#N/A,FALSE,"GeotD";#N/A,#N/A,FALSE,"PrcsD";#N/A,#N/A,FALSE,"TunnD";#N/A,#N/A,FALSE,"CivlD";#N/A,#N/A,FALSE,"NtwkD";#N/A,#N/A,FALSE,"EstgD";#N/A,#N/A,FALSE,"PEngD"}</definedName>
    <definedName name="xc" localSheetId="33" hidden="1">{#N/A,#N/A,FALSE,"SumD";#N/A,#N/A,FALSE,"ElecD";#N/A,#N/A,FALSE,"MechD";#N/A,#N/A,FALSE,"GeotD";#N/A,#N/A,FALSE,"PrcsD";#N/A,#N/A,FALSE,"TunnD";#N/A,#N/A,FALSE,"CivlD";#N/A,#N/A,FALSE,"NtwkD";#N/A,#N/A,FALSE,"EstgD";#N/A,#N/A,FALSE,"PEngD"}</definedName>
    <definedName name="xc" localSheetId="34" hidden="1">{#N/A,#N/A,FALSE,"SumD";#N/A,#N/A,FALSE,"ElecD";#N/A,#N/A,FALSE,"MechD";#N/A,#N/A,FALSE,"GeotD";#N/A,#N/A,FALSE,"PrcsD";#N/A,#N/A,FALSE,"TunnD";#N/A,#N/A,FALSE,"CivlD";#N/A,#N/A,FALSE,"NtwkD";#N/A,#N/A,FALSE,"EstgD";#N/A,#N/A,FALSE,"PEngD"}</definedName>
    <definedName name="XC" localSheetId="31" hidden="1">{"CI+GG(BASE)",#N/A,FALSE,"CI+GG(BASE)";"GG",#N/A,FALSE,"CI+GG(BASE)";"CI",#N/A,FALSE,"CI+GG(BASE)"}</definedName>
    <definedName name="xc">#REF!</definedName>
    <definedName name="xc_1" localSheetId="35" hidden="1">{#N/A,#N/A,TRUE,"Est. de Fact.";#N/A,#N/A,TRUE,"Capitulo 19";#N/A,#N/A,TRUE,"Proyecto P855"}</definedName>
    <definedName name="xc_1" localSheetId="37" hidden="1">{#N/A,#N/A,TRUE,"Est. de Fact.";#N/A,#N/A,TRUE,"Capitulo 19";#N/A,#N/A,TRUE,"Proyecto P855"}</definedName>
    <definedName name="xc_1" localSheetId="36" hidden="1">{#N/A,#N/A,TRUE,"Est. de Fact.";#N/A,#N/A,TRUE,"Capitulo 19";#N/A,#N/A,TRUE,"Proyecto P855"}</definedName>
    <definedName name="xc_1" localSheetId="33" hidden="1">{#N/A,#N/A,TRUE,"Est. de Fact.";#N/A,#N/A,TRUE,"Capitulo 19";#N/A,#N/A,TRUE,"Proyecto P855"}</definedName>
    <definedName name="xc_1" localSheetId="34" hidden="1">{#N/A,#N/A,TRUE,"Est. de Fact.";#N/A,#N/A,TRUE,"Capitulo 19";#N/A,#N/A,TRUE,"Proyecto P855"}</definedName>
    <definedName name="XC_1" localSheetId="31" hidden="1">{"CI+GG(BASE)",#N/A,FALSE,"CI+GG(BASE)";"GG",#N/A,FALSE,"CI+GG(BASE)";"CI",#N/A,FALSE,"CI+GG(BASE)"}</definedName>
    <definedName name="XC_1" hidden="1">{"CI+GG(BASE)",#N/A,FALSE,"CI+GG(BASE)";"GG",#N/A,FALSE,"CI+GG(BASE)";"CI",#N/A,FALSE,"CI+GG(BASE)"}</definedName>
    <definedName name="XC_2" localSheetId="35" hidden="1">{"CI+GG(BASE)",#N/A,FALSE,"CI+GG(BASE)";"GG",#N/A,FALSE,"CI+GG(BASE)";"CI",#N/A,FALSE,"CI+GG(BASE)"}</definedName>
    <definedName name="XC_2" localSheetId="37" hidden="1">{"CI+GG(BASE)",#N/A,FALSE,"CI+GG(BASE)";"GG",#N/A,FALSE,"CI+GG(BASE)";"CI",#N/A,FALSE,"CI+GG(BASE)"}</definedName>
    <definedName name="XC_2" localSheetId="36" hidden="1">{"CI+GG(BASE)",#N/A,FALSE,"CI+GG(BASE)";"GG",#N/A,FALSE,"CI+GG(BASE)";"CI",#N/A,FALSE,"CI+GG(BASE)"}</definedName>
    <definedName name="XC_2" localSheetId="33" hidden="1">{"CI+GG(BASE)",#N/A,FALSE,"CI+GG(BASE)";"GG",#N/A,FALSE,"CI+GG(BASE)";"CI",#N/A,FALSE,"CI+GG(BASE)"}</definedName>
    <definedName name="XC_2" localSheetId="34" hidden="1">{"CI+GG(BASE)",#N/A,FALSE,"CI+GG(BASE)";"GG",#N/A,FALSE,"CI+GG(BASE)";"CI",#N/A,FALSE,"CI+GG(BASE)"}</definedName>
    <definedName name="XC_2" localSheetId="31" hidden="1">{"CI+GG(BASE)",#N/A,FALSE,"CI+GG(BASE)";"GG",#N/A,FALSE,"CI+GG(BASE)";"CI",#N/A,FALSE,"CI+GG(BASE)"}</definedName>
    <definedName name="XC_2" hidden="1">{"CI+GG(BASE)",#N/A,FALSE,"CI+GG(BASE)";"GG",#N/A,FALSE,"CI+GG(BASE)";"CI",#N/A,FALSE,"CI+GG(BASE)"}</definedName>
    <definedName name="XC_3" localSheetId="35" hidden="1">{"CI+GG(BASE)",#N/A,FALSE,"CI+GG(BASE)";"GG",#N/A,FALSE,"CI+GG(BASE)";"CI",#N/A,FALSE,"CI+GG(BASE)"}</definedName>
    <definedName name="XC_3" localSheetId="37" hidden="1">{"CI+GG(BASE)",#N/A,FALSE,"CI+GG(BASE)";"GG",#N/A,FALSE,"CI+GG(BASE)";"CI",#N/A,FALSE,"CI+GG(BASE)"}</definedName>
    <definedName name="XC_3" localSheetId="36" hidden="1">{"CI+GG(BASE)",#N/A,FALSE,"CI+GG(BASE)";"GG",#N/A,FALSE,"CI+GG(BASE)";"CI",#N/A,FALSE,"CI+GG(BASE)"}</definedName>
    <definedName name="XC_3" localSheetId="33" hidden="1">{"CI+GG(BASE)",#N/A,FALSE,"CI+GG(BASE)";"GG",#N/A,FALSE,"CI+GG(BASE)";"CI",#N/A,FALSE,"CI+GG(BASE)"}</definedName>
    <definedName name="XC_3" localSheetId="34" hidden="1">{"CI+GG(BASE)",#N/A,FALSE,"CI+GG(BASE)";"GG",#N/A,FALSE,"CI+GG(BASE)";"CI",#N/A,FALSE,"CI+GG(BASE)"}</definedName>
    <definedName name="XC_3" localSheetId="31" hidden="1">{"CI+GG(BASE)",#N/A,FALSE,"CI+GG(BASE)";"GG",#N/A,FALSE,"CI+GG(BASE)";"CI",#N/A,FALSE,"CI+GG(BASE)"}</definedName>
    <definedName name="XC_3" hidden="1">{"CI+GG(BASE)",#N/A,FALSE,"CI+GG(BASE)";"GG",#N/A,FALSE,"CI+GG(BASE)";"CI",#N/A,FALSE,"CI+GG(BASE)"}</definedName>
    <definedName name="XC_4" localSheetId="35" hidden="1">{"CI+GG(BASE)",#N/A,FALSE,"CI+GG(BASE)";"GG",#N/A,FALSE,"CI+GG(BASE)";"CI",#N/A,FALSE,"CI+GG(BASE)"}</definedName>
    <definedName name="XC_4" localSheetId="37" hidden="1">{"CI+GG(BASE)",#N/A,FALSE,"CI+GG(BASE)";"GG",#N/A,FALSE,"CI+GG(BASE)";"CI",#N/A,FALSE,"CI+GG(BASE)"}</definedName>
    <definedName name="XC_4" localSheetId="36" hidden="1">{"CI+GG(BASE)",#N/A,FALSE,"CI+GG(BASE)";"GG",#N/A,FALSE,"CI+GG(BASE)";"CI",#N/A,FALSE,"CI+GG(BASE)"}</definedName>
    <definedName name="XC_4" localSheetId="33" hidden="1">{"CI+GG(BASE)",#N/A,FALSE,"CI+GG(BASE)";"GG",#N/A,FALSE,"CI+GG(BASE)";"CI",#N/A,FALSE,"CI+GG(BASE)"}</definedName>
    <definedName name="XC_4" localSheetId="34" hidden="1">{"CI+GG(BASE)",#N/A,FALSE,"CI+GG(BASE)";"GG",#N/A,FALSE,"CI+GG(BASE)";"CI",#N/A,FALSE,"CI+GG(BASE)"}</definedName>
    <definedName name="XC_4" localSheetId="31" hidden="1">{"CI+GG(BASE)",#N/A,FALSE,"CI+GG(BASE)";"GG",#N/A,FALSE,"CI+GG(BASE)";"CI",#N/A,FALSE,"CI+GG(BASE)"}</definedName>
    <definedName name="XC_4" hidden="1">{"CI+GG(BASE)",#N/A,FALSE,"CI+GG(BASE)";"GG",#N/A,FALSE,"CI+GG(BASE)";"CI",#N/A,FALSE,"CI+GG(BASE)"}</definedName>
    <definedName name="XC_5" localSheetId="35" hidden="1">{"CI+GG(BASE)",#N/A,FALSE,"CI+GG(BASE)";"GG",#N/A,FALSE,"CI+GG(BASE)";"CI",#N/A,FALSE,"CI+GG(BASE)"}</definedName>
    <definedName name="XC_5" localSheetId="37" hidden="1">{"CI+GG(BASE)",#N/A,FALSE,"CI+GG(BASE)";"GG",#N/A,FALSE,"CI+GG(BASE)";"CI",#N/A,FALSE,"CI+GG(BASE)"}</definedName>
    <definedName name="XC_5" localSheetId="36" hidden="1">{"CI+GG(BASE)",#N/A,FALSE,"CI+GG(BASE)";"GG",#N/A,FALSE,"CI+GG(BASE)";"CI",#N/A,FALSE,"CI+GG(BASE)"}</definedName>
    <definedName name="XC_5" localSheetId="33" hidden="1">{"CI+GG(BASE)",#N/A,FALSE,"CI+GG(BASE)";"GG",#N/A,FALSE,"CI+GG(BASE)";"CI",#N/A,FALSE,"CI+GG(BASE)"}</definedName>
    <definedName name="XC_5" localSheetId="34" hidden="1">{"CI+GG(BASE)",#N/A,FALSE,"CI+GG(BASE)";"GG",#N/A,FALSE,"CI+GG(BASE)";"CI",#N/A,FALSE,"CI+GG(BASE)"}</definedName>
    <definedName name="XC_5" localSheetId="31" hidden="1">{"CI+GG(BASE)",#N/A,FALSE,"CI+GG(BASE)";"GG",#N/A,FALSE,"CI+GG(BASE)";"CI",#N/A,FALSE,"CI+GG(BASE)"}</definedName>
    <definedName name="XC_5" hidden="1">{"CI+GG(BASE)",#N/A,FALSE,"CI+GG(BASE)";"GG",#N/A,FALSE,"CI+GG(BASE)";"CI",#N/A,FALSE,"CI+GG(BASE)"}</definedName>
    <definedName name="XCA" hidden="1">"Depression"</definedName>
    <definedName name="XCAReportingSoftware" hidden="1">TRUE</definedName>
    <definedName name="xccx" localSheetId="35" hidden="1">{#N/A,#N/A,FALSE,"SumD";#N/A,#N/A,FALSE,"ElecD";#N/A,#N/A,FALSE,"MechD";#N/A,#N/A,FALSE,"GeotD";#N/A,#N/A,FALSE,"PrcsD";#N/A,#N/A,FALSE,"TunnD";#N/A,#N/A,FALSE,"CivlD";#N/A,#N/A,FALSE,"NtwkD";#N/A,#N/A,FALSE,"EstgD";#N/A,#N/A,FALSE,"PEngD"}</definedName>
    <definedName name="xccx" localSheetId="37" hidden="1">{#N/A,#N/A,FALSE,"SumD";#N/A,#N/A,FALSE,"ElecD";#N/A,#N/A,FALSE,"MechD";#N/A,#N/A,FALSE,"GeotD";#N/A,#N/A,FALSE,"PrcsD";#N/A,#N/A,FALSE,"TunnD";#N/A,#N/A,FALSE,"CivlD";#N/A,#N/A,FALSE,"NtwkD";#N/A,#N/A,FALSE,"EstgD";#N/A,#N/A,FALSE,"PEngD"}</definedName>
    <definedName name="xccx" localSheetId="36" hidden="1">{#N/A,#N/A,FALSE,"SumD";#N/A,#N/A,FALSE,"ElecD";#N/A,#N/A,FALSE,"MechD";#N/A,#N/A,FALSE,"GeotD";#N/A,#N/A,FALSE,"PrcsD";#N/A,#N/A,FALSE,"TunnD";#N/A,#N/A,FALSE,"CivlD";#N/A,#N/A,FALSE,"NtwkD";#N/A,#N/A,FALSE,"EstgD";#N/A,#N/A,FALSE,"PEngD"}</definedName>
    <definedName name="xccx" localSheetId="33" hidden="1">{#N/A,#N/A,FALSE,"SumD";#N/A,#N/A,FALSE,"ElecD";#N/A,#N/A,FALSE,"MechD";#N/A,#N/A,FALSE,"GeotD";#N/A,#N/A,FALSE,"PrcsD";#N/A,#N/A,FALSE,"TunnD";#N/A,#N/A,FALSE,"CivlD";#N/A,#N/A,FALSE,"NtwkD";#N/A,#N/A,FALSE,"EstgD";#N/A,#N/A,FALSE,"PEngD"}</definedName>
    <definedName name="xccx" localSheetId="34" hidden="1">{#N/A,#N/A,FALSE,"SumD";#N/A,#N/A,FALSE,"ElecD";#N/A,#N/A,FALSE,"MechD";#N/A,#N/A,FALSE,"GeotD";#N/A,#N/A,FALSE,"PrcsD";#N/A,#N/A,FALSE,"TunnD";#N/A,#N/A,FALSE,"CivlD";#N/A,#N/A,FALSE,"NtwkD";#N/A,#N/A,FALSE,"EstgD";#N/A,#N/A,FALSE,"PEngD"}</definedName>
    <definedName name="xccx" localSheetId="31" hidden="1">{#N/A,#N/A,FALSE,"SumD";#N/A,#N/A,FALSE,"ElecD";#N/A,#N/A,FALSE,"MechD";#N/A,#N/A,FALSE,"GeotD";#N/A,#N/A,FALSE,"PrcsD";#N/A,#N/A,FALSE,"TunnD";#N/A,#N/A,FALSE,"CivlD";#N/A,#N/A,FALSE,"NtwkD";#N/A,#N/A,FALSE,"EstgD";#N/A,#N/A,FALSE,"PEngD"}</definedName>
    <definedName name="xccx" hidden="1">{#N/A,#N/A,FALSE,"SumD";#N/A,#N/A,FALSE,"ElecD";#N/A,#N/A,FALSE,"MechD";#N/A,#N/A,FALSE,"GeotD";#N/A,#N/A,FALSE,"PrcsD";#N/A,#N/A,FALSE,"TunnD";#N/A,#N/A,FALSE,"CivlD";#N/A,#N/A,FALSE,"NtwkD";#N/A,#N/A,FALSE,"EstgD";#N/A,#N/A,FALSE,"PEngD"}</definedName>
    <definedName name="xcg" localSheetId="35" hidden="1">{#N/A,#N/A,TRUE,"ComparativoII"}</definedName>
    <definedName name="xcg" localSheetId="37" hidden="1">{#N/A,#N/A,TRUE,"ComparativoII"}</definedName>
    <definedName name="xcg" localSheetId="36" hidden="1">{#N/A,#N/A,TRUE,"ComparativoII"}</definedName>
    <definedName name="xcg" localSheetId="33" hidden="1">{#N/A,#N/A,TRUE,"ComparativoII"}</definedName>
    <definedName name="xcg" localSheetId="34" hidden="1">{#N/A,#N/A,TRUE,"ComparativoII"}</definedName>
    <definedName name="xcg" localSheetId="31" hidden="1">{#N/A,#N/A,TRUE,"ComparativoII"}</definedName>
    <definedName name="xcg" hidden="1">{#N/A,#N/A,TRUE,"ComparativoII"}</definedName>
    <definedName name="xcg_1" localSheetId="35" hidden="1">{#N/A,#N/A,TRUE,"ComparativoII"}</definedName>
    <definedName name="xcg_1" localSheetId="37" hidden="1">{#N/A,#N/A,TRUE,"ComparativoII"}</definedName>
    <definedName name="xcg_1" localSheetId="36" hidden="1">{#N/A,#N/A,TRUE,"ComparativoII"}</definedName>
    <definedName name="xcg_1" localSheetId="33" hidden="1">{#N/A,#N/A,TRUE,"ComparativoII"}</definedName>
    <definedName name="xcg_1" localSheetId="34" hidden="1">{#N/A,#N/A,TRUE,"ComparativoII"}</definedName>
    <definedName name="xcg_1" localSheetId="31" hidden="1">{#N/A,#N/A,TRUE,"ComparativoII"}</definedName>
    <definedName name="xcg_1" hidden="1">{#N/A,#N/A,TRUE,"ComparativoII"}</definedName>
    <definedName name="Xcs">#REF!</definedName>
    <definedName name="xcvbstrh" localSheetId="35" hidden="1">{#N/A,#N/A,FALSE,"Cost Report";"Geology",#N/A,FALSE,"Cost Summary";"Geolgy Recon",#N/A,FALSE,"UG Geology Rep."}</definedName>
    <definedName name="xcvbstrh" localSheetId="37" hidden="1">{#N/A,#N/A,FALSE,"Cost Report";"Geology",#N/A,FALSE,"Cost Summary";"Geolgy Recon",#N/A,FALSE,"UG Geology Rep."}</definedName>
    <definedName name="xcvbstrh" localSheetId="36" hidden="1">{#N/A,#N/A,FALSE,"Cost Report";"Geology",#N/A,FALSE,"Cost Summary";"Geolgy Recon",#N/A,FALSE,"UG Geology Rep."}</definedName>
    <definedName name="xcvbstrh" localSheetId="33" hidden="1">{#N/A,#N/A,FALSE,"Cost Report";"Geology",#N/A,FALSE,"Cost Summary";"Geolgy Recon",#N/A,FALSE,"UG Geology Rep."}</definedName>
    <definedName name="xcvbstrh" localSheetId="34" hidden="1">{#N/A,#N/A,FALSE,"Cost Report";"Geology",#N/A,FALSE,"Cost Summary";"Geolgy Recon",#N/A,FALSE,"UG Geology Rep."}</definedName>
    <definedName name="xcvbstrh" localSheetId="31" hidden="1">{#N/A,#N/A,FALSE,"Cost Report";"Geology",#N/A,FALSE,"Cost Summary";"Geolgy Recon",#N/A,FALSE,"UG Geology Rep."}</definedName>
    <definedName name="xcvbstrh" hidden="1">{#N/A,#N/A,FALSE,"Cost Report";"Geology",#N/A,FALSE,"Cost Summary";"Geolgy Recon",#N/A,FALSE,"UG Geology Rep."}</definedName>
    <definedName name="xcvc" localSheetId="35" hidden="1">{#N/A,#N/A,TRUE,"1842CWN0"}</definedName>
    <definedName name="xcvc" localSheetId="37" hidden="1">{#N/A,#N/A,TRUE,"1842CWN0"}</definedName>
    <definedName name="xcvc" localSheetId="36" hidden="1">{#N/A,#N/A,TRUE,"1842CWN0"}</definedName>
    <definedName name="xcvc" localSheetId="33" hidden="1">{#N/A,#N/A,TRUE,"1842CWN0"}</definedName>
    <definedName name="xcvc" localSheetId="34" hidden="1">{#N/A,#N/A,TRUE,"1842CWN0"}</definedName>
    <definedName name="xcvc" localSheetId="31" hidden="1">{#N/A,#N/A,TRUE,"1842CWN0"}</definedName>
    <definedName name="xcvc" hidden="1">{#N/A,#N/A,TRUE,"1842CWN0"}</definedName>
    <definedName name="xcvcxvxcvxxcv" localSheetId="35" hidden="1">{#N/A,#N/A,FALSE,"masez (10)";#N/A,#N/A,FALSE,"masez (7)";#N/A,#N/A,FALSE,"masez (6)";#N/A,#N/A,FALSE,"masez (5)";#N/A,#N/A,FALSE,"masez (4)";#N/A,#N/A,FALSE,"masez (3)";#N/A,#N/A,FALSE,"masez (2)";#N/A,#N/A,FALSE,"GME";#N/A,#N/A,FALSE,"masez"}</definedName>
    <definedName name="xcvcxvxcvxxcv" localSheetId="37" hidden="1">{#N/A,#N/A,FALSE,"masez (10)";#N/A,#N/A,FALSE,"masez (7)";#N/A,#N/A,FALSE,"masez (6)";#N/A,#N/A,FALSE,"masez (5)";#N/A,#N/A,FALSE,"masez (4)";#N/A,#N/A,FALSE,"masez (3)";#N/A,#N/A,FALSE,"masez (2)";#N/A,#N/A,FALSE,"GME";#N/A,#N/A,FALSE,"masez"}</definedName>
    <definedName name="xcvcxvxcvxxcv" localSheetId="36" hidden="1">{#N/A,#N/A,FALSE,"masez (10)";#N/A,#N/A,FALSE,"masez (7)";#N/A,#N/A,FALSE,"masez (6)";#N/A,#N/A,FALSE,"masez (5)";#N/A,#N/A,FALSE,"masez (4)";#N/A,#N/A,FALSE,"masez (3)";#N/A,#N/A,FALSE,"masez (2)";#N/A,#N/A,FALSE,"GME";#N/A,#N/A,FALSE,"masez"}</definedName>
    <definedName name="xcvcxvxcvxxcv" localSheetId="33" hidden="1">{#N/A,#N/A,FALSE,"masez (10)";#N/A,#N/A,FALSE,"masez (7)";#N/A,#N/A,FALSE,"masez (6)";#N/A,#N/A,FALSE,"masez (5)";#N/A,#N/A,FALSE,"masez (4)";#N/A,#N/A,FALSE,"masez (3)";#N/A,#N/A,FALSE,"masez (2)";#N/A,#N/A,FALSE,"GME";#N/A,#N/A,FALSE,"masez"}</definedName>
    <definedName name="xcvcxvxcvxxcv" localSheetId="34" hidden="1">{#N/A,#N/A,FALSE,"masez (10)";#N/A,#N/A,FALSE,"masez (7)";#N/A,#N/A,FALSE,"masez (6)";#N/A,#N/A,FALSE,"masez (5)";#N/A,#N/A,FALSE,"masez (4)";#N/A,#N/A,FALSE,"masez (3)";#N/A,#N/A,FALSE,"masez (2)";#N/A,#N/A,FALSE,"GME";#N/A,#N/A,FALSE,"masez"}</definedName>
    <definedName name="xcvcxvxcvxxcv" localSheetId="31" hidden="1">{#N/A,#N/A,FALSE,"masez (10)";#N/A,#N/A,FALSE,"masez (7)";#N/A,#N/A,FALSE,"masez (6)";#N/A,#N/A,FALSE,"masez (5)";#N/A,#N/A,FALSE,"masez (4)";#N/A,#N/A,FALSE,"masez (3)";#N/A,#N/A,FALSE,"masez (2)";#N/A,#N/A,FALSE,"GME";#N/A,#N/A,FALSE,"masez"}</definedName>
    <definedName name="xcvcxvxcvxxcv" hidden="1">{#N/A,#N/A,FALSE,"masez (10)";#N/A,#N/A,FALSE,"masez (7)";#N/A,#N/A,FALSE,"masez (6)";#N/A,#N/A,FALSE,"masez (5)";#N/A,#N/A,FALSE,"masez (4)";#N/A,#N/A,FALSE,"masez (3)";#N/A,#N/A,FALSE,"masez (2)";#N/A,#N/A,FALSE,"GME";#N/A,#N/A,FALSE,"masez"}</definedName>
    <definedName name="xcvdv">#REF!</definedName>
    <definedName name="xcvrf">#REF!</definedName>
    <definedName name="xcvt" localSheetId="35" hidden="1">{#N/A,#N/A,FALSE,"WBS 1.06";#N/A,#N/A,FALSE,"WBS 1.14";#N/A,#N/A,FALSE,"WBS 1.17";#N/A,#N/A,FALSE,"WBS 1.18"}</definedName>
    <definedName name="xcvt" localSheetId="37" hidden="1">{#N/A,#N/A,FALSE,"WBS 1.06";#N/A,#N/A,FALSE,"WBS 1.14";#N/A,#N/A,FALSE,"WBS 1.17";#N/A,#N/A,FALSE,"WBS 1.18"}</definedName>
    <definedName name="xcvt" localSheetId="36" hidden="1">{#N/A,#N/A,FALSE,"WBS 1.06";#N/A,#N/A,FALSE,"WBS 1.14";#N/A,#N/A,FALSE,"WBS 1.17";#N/A,#N/A,FALSE,"WBS 1.18"}</definedName>
    <definedName name="xcvt" localSheetId="33" hidden="1">{#N/A,#N/A,FALSE,"WBS 1.06";#N/A,#N/A,FALSE,"WBS 1.14";#N/A,#N/A,FALSE,"WBS 1.17";#N/A,#N/A,FALSE,"WBS 1.18"}</definedName>
    <definedName name="xcvt" localSheetId="34" hidden="1">{#N/A,#N/A,FALSE,"WBS 1.06";#N/A,#N/A,FALSE,"WBS 1.14";#N/A,#N/A,FALSE,"WBS 1.17";#N/A,#N/A,FALSE,"WBS 1.18"}</definedName>
    <definedName name="xcvt" localSheetId="31" hidden="1">{#N/A,#N/A,FALSE,"WBS 1.06";#N/A,#N/A,FALSE,"WBS 1.14";#N/A,#N/A,FALSE,"WBS 1.17";#N/A,#N/A,FALSE,"WBS 1.18"}</definedName>
    <definedName name="xcvt" hidden="1">{#N/A,#N/A,FALSE,"WBS 1.06";#N/A,#N/A,FALSE,"WBS 1.14";#N/A,#N/A,FALSE,"WBS 1.17";#N/A,#N/A,FALSE,"WBS 1.18"}</definedName>
    <definedName name="xcvzx" localSheetId="35" hidden="1">{#N/A,#N/A,FALSE,"minas";#N/A,#N/A,FALSE,"Total_OC015";#N/A,#N/A,FALSE,"ADMIN";#N/A,#N/A,FALSE,"PROCES";#N/A,#N/A,FALSE,"civil";#N/A,#N/A,FALSE,"CAÑER";#N/A,#N/A,FALSE,"ELEC";#N/A,#N/A,FALSE,"INSTR";#N/A,#N/A,FALSE,"PDS";#N/A,#N/A,FALSE,"mecan"}</definedName>
    <definedName name="xcvzx" localSheetId="37" hidden="1">{#N/A,#N/A,FALSE,"minas";#N/A,#N/A,FALSE,"Total_OC015";#N/A,#N/A,FALSE,"ADMIN";#N/A,#N/A,FALSE,"PROCES";#N/A,#N/A,FALSE,"civil";#N/A,#N/A,FALSE,"CAÑER";#N/A,#N/A,FALSE,"ELEC";#N/A,#N/A,FALSE,"INSTR";#N/A,#N/A,FALSE,"PDS";#N/A,#N/A,FALSE,"mecan"}</definedName>
    <definedName name="xcvzx" localSheetId="36" hidden="1">{#N/A,#N/A,FALSE,"minas";#N/A,#N/A,FALSE,"Total_OC015";#N/A,#N/A,FALSE,"ADMIN";#N/A,#N/A,FALSE,"PROCES";#N/A,#N/A,FALSE,"civil";#N/A,#N/A,FALSE,"CAÑER";#N/A,#N/A,FALSE,"ELEC";#N/A,#N/A,FALSE,"INSTR";#N/A,#N/A,FALSE,"PDS";#N/A,#N/A,FALSE,"mecan"}</definedName>
    <definedName name="xcvzx" localSheetId="33" hidden="1">{#N/A,#N/A,FALSE,"minas";#N/A,#N/A,FALSE,"Total_OC015";#N/A,#N/A,FALSE,"ADMIN";#N/A,#N/A,FALSE,"PROCES";#N/A,#N/A,FALSE,"civil";#N/A,#N/A,FALSE,"CAÑER";#N/A,#N/A,FALSE,"ELEC";#N/A,#N/A,FALSE,"INSTR";#N/A,#N/A,FALSE,"PDS";#N/A,#N/A,FALSE,"mecan"}</definedName>
    <definedName name="xcvzx" localSheetId="34" hidden="1">{#N/A,#N/A,FALSE,"minas";#N/A,#N/A,FALSE,"Total_OC015";#N/A,#N/A,FALSE,"ADMIN";#N/A,#N/A,FALSE,"PROCES";#N/A,#N/A,FALSE,"civil";#N/A,#N/A,FALSE,"CAÑER";#N/A,#N/A,FALSE,"ELEC";#N/A,#N/A,FALSE,"INSTR";#N/A,#N/A,FALSE,"PDS";#N/A,#N/A,FALSE,"mecan"}</definedName>
    <definedName name="xcvzx" localSheetId="31" hidden="1">{#N/A,#N/A,FALSE,"minas";#N/A,#N/A,FALSE,"Total_OC015";#N/A,#N/A,FALSE,"ADMIN";#N/A,#N/A,FALSE,"PROCES";#N/A,#N/A,FALSE,"civil";#N/A,#N/A,FALSE,"CAÑER";#N/A,#N/A,FALSE,"ELEC";#N/A,#N/A,FALSE,"INSTR";#N/A,#N/A,FALSE,"PDS";#N/A,#N/A,FALSE,"mecan"}</definedName>
    <definedName name="xcvzx" hidden="1">{#N/A,#N/A,FALSE,"minas";#N/A,#N/A,FALSE,"Total_OC015";#N/A,#N/A,FALSE,"ADMIN";#N/A,#N/A,FALSE,"PROCES";#N/A,#N/A,FALSE,"civil";#N/A,#N/A,FALSE,"CAÑER";#N/A,#N/A,FALSE,"ELEC";#N/A,#N/A,FALSE,"INSTR";#N/A,#N/A,FALSE,"PDS";#N/A,#N/A,FALSE,"mecan"}</definedName>
    <definedName name="xcx" localSheetId="31" hidden="1">#REF!</definedName>
    <definedName name="xcx" hidden="1">#REF!</definedName>
    <definedName name="xcxc" localSheetId="35" hidden="1">#REF!</definedName>
    <definedName name="xcxc" localSheetId="36" hidden="1">#REF!</definedName>
    <definedName name="xcxc" localSheetId="33" hidden="1">#REF!</definedName>
    <definedName name="xcxc" localSheetId="34" hidden="1">#REF!</definedName>
    <definedName name="xcxc" localSheetId="31" hidden="1">#REF!</definedName>
    <definedName name="xcxc" hidden="1">#REF!</definedName>
    <definedName name="XCZCZ"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 localSheetId="35" hidden="1">{#N/A,#N/A,TRUE,"Est. de Fact.";#N/A,#N/A,TRUE,"Capitulo 19";#N/A,#N/A,TRUE,"Proyecto P855"}</definedName>
    <definedName name="xd" localSheetId="37" hidden="1">{#N/A,#N/A,TRUE,"Est. de Fact.";#N/A,#N/A,TRUE,"Capitulo 19";#N/A,#N/A,TRUE,"Proyecto P855"}</definedName>
    <definedName name="xd" localSheetId="36" hidden="1">{#N/A,#N/A,TRUE,"Est. de Fact.";#N/A,#N/A,TRUE,"Capitulo 19";#N/A,#N/A,TRUE,"Proyecto P855"}</definedName>
    <definedName name="xd" localSheetId="33" hidden="1">{#N/A,#N/A,TRUE,"Est. de Fact.";#N/A,#N/A,TRUE,"Capitulo 19";#N/A,#N/A,TRUE,"Proyecto P855"}</definedName>
    <definedName name="xd" localSheetId="34" hidden="1">{#N/A,#N/A,TRUE,"Est. de Fact.";#N/A,#N/A,TRUE,"Capitulo 19";#N/A,#N/A,TRUE,"Proyecto P855"}</definedName>
    <definedName name="xd" localSheetId="31" hidden="1">{#N/A,#N/A,TRUE,"Est. de Fact.";#N/A,#N/A,TRUE,"Capitulo 19";#N/A,#N/A,TRUE,"Proyecto P855"}</definedName>
    <definedName name="xd">#REF!</definedName>
    <definedName name="xd_1" localSheetId="35" hidden="1">{#N/A,#N/A,TRUE,"Est. de Fact.";#N/A,#N/A,TRUE,"Capitulo 19";#N/A,#N/A,TRUE,"Proyecto P855"}</definedName>
    <definedName name="xd_1" localSheetId="37" hidden="1">{#N/A,#N/A,TRUE,"Est. de Fact.";#N/A,#N/A,TRUE,"Capitulo 19";#N/A,#N/A,TRUE,"Proyecto P855"}</definedName>
    <definedName name="xd_1" localSheetId="36" hidden="1">{#N/A,#N/A,TRUE,"Est. de Fact.";#N/A,#N/A,TRUE,"Capitulo 19";#N/A,#N/A,TRUE,"Proyecto P855"}</definedName>
    <definedName name="xd_1" localSheetId="33" hidden="1">{#N/A,#N/A,TRUE,"Est. de Fact.";#N/A,#N/A,TRUE,"Capitulo 19";#N/A,#N/A,TRUE,"Proyecto P855"}</definedName>
    <definedName name="xd_1" localSheetId="34" hidden="1">{#N/A,#N/A,TRUE,"Est. de Fact.";#N/A,#N/A,TRUE,"Capitulo 19";#N/A,#N/A,TRUE,"Proyecto P855"}</definedName>
    <definedName name="xd_1" localSheetId="31" hidden="1">{#N/A,#N/A,TRUE,"Est. de Fact.";#N/A,#N/A,TRUE,"Capitulo 19";#N/A,#N/A,TRUE,"Proyecto P855"}</definedName>
    <definedName name="xd_1" hidden="1">{#N/A,#N/A,TRUE,"Est. de Fact.";#N/A,#N/A,TRUE,"Capitulo 19";#N/A,#N/A,TRUE,"Proyecto P855"}</definedName>
    <definedName name="xdctry" hidden="1">{#N/A,#N/A,FALSE,"masez (10)";#N/A,#N/A,FALSE,"masez (7)";#N/A,#N/A,FALSE,"masez (6)";#N/A,#N/A,FALSE,"masez (5)";#N/A,#N/A,FALSE,"masez (4)";#N/A,#N/A,FALSE,"masez (3)";#N/A,#N/A,FALSE,"masez (2)";#N/A,#N/A,FALSE,"GME";#N/A,#N/A,FALSE,"masez"}</definedName>
    <definedName name="xdedfe" localSheetId="35" hidden="1">{#N/A,#N/A,FALSE,"Aging Summary";#N/A,#N/A,FALSE,"Ratio Analysis";#N/A,#N/A,FALSE,"Test 120 Day Accts";#N/A,#N/A,FALSE,"Tickmarks"}</definedName>
    <definedName name="xdedfe" localSheetId="37" hidden="1">{#N/A,#N/A,FALSE,"Aging Summary";#N/A,#N/A,FALSE,"Ratio Analysis";#N/A,#N/A,FALSE,"Test 120 Day Accts";#N/A,#N/A,FALSE,"Tickmarks"}</definedName>
    <definedName name="xdedfe" localSheetId="36" hidden="1">{#N/A,#N/A,FALSE,"Aging Summary";#N/A,#N/A,FALSE,"Ratio Analysis";#N/A,#N/A,FALSE,"Test 120 Day Accts";#N/A,#N/A,FALSE,"Tickmarks"}</definedName>
    <definedName name="xdedfe" localSheetId="33" hidden="1">{#N/A,#N/A,FALSE,"Aging Summary";#N/A,#N/A,FALSE,"Ratio Analysis";#N/A,#N/A,FALSE,"Test 120 Day Accts";#N/A,#N/A,FALSE,"Tickmarks"}</definedName>
    <definedName name="xdedfe" localSheetId="34" hidden="1">{#N/A,#N/A,FALSE,"Aging Summary";#N/A,#N/A,FALSE,"Ratio Analysis";#N/A,#N/A,FALSE,"Test 120 Day Accts";#N/A,#N/A,FALSE,"Tickmarks"}</definedName>
    <definedName name="xdedfe" localSheetId="31" hidden="1">{#N/A,#N/A,FALSE,"Aging Summary";#N/A,#N/A,FALSE,"Ratio Analysis";#N/A,#N/A,FALSE,"Test 120 Day Accts";#N/A,#N/A,FALSE,"Tickmarks"}</definedName>
    <definedName name="xdedfe" hidden="1">{#N/A,#N/A,FALSE,"Aging Summary";#N/A,#N/A,FALSE,"Ratio Analysis";#N/A,#N/A,FALSE,"Test 120 Day Accts";#N/A,#N/A,FALSE,"Tickmarks"}</definedName>
    <definedName name="XDFD">#REF!</definedName>
    <definedName name="xdfsdg">#REF!</definedName>
    <definedName name="XDRTHR" localSheetId="35" hidden="1">{"DETALLE_1996",#N/A,FALSE,"flujo";"DETALLE_1997",#N/A,FALSE,"flujo";"GASTOS_INCURRIDOS_1996",#N/A,FALSE,"flujo";"GASTOS_PROGRAMADOS_PARA_1997",#N/A,FALSE,"flujo";#N/A,#N/A,FALSE,"comparat";#N/A,#N/A,FALSE,"costos";#N/A,#N/A,FALSE,"proyctrol"}</definedName>
    <definedName name="XDRTHR" localSheetId="37" hidden="1">{"DETALLE_1996",#N/A,FALSE,"flujo";"DETALLE_1997",#N/A,FALSE,"flujo";"GASTOS_INCURRIDOS_1996",#N/A,FALSE,"flujo";"GASTOS_PROGRAMADOS_PARA_1997",#N/A,FALSE,"flujo";#N/A,#N/A,FALSE,"comparat";#N/A,#N/A,FALSE,"costos";#N/A,#N/A,FALSE,"proyctrol"}</definedName>
    <definedName name="XDRTHR" localSheetId="36" hidden="1">{"DETALLE_1996",#N/A,FALSE,"flujo";"DETALLE_1997",#N/A,FALSE,"flujo";"GASTOS_INCURRIDOS_1996",#N/A,FALSE,"flujo";"GASTOS_PROGRAMADOS_PARA_1997",#N/A,FALSE,"flujo";#N/A,#N/A,FALSE,"comparat";#N/A,#N/A,FALSE,"costos";#N/A,#N/A,FALSE,"proyctrol"}</definedName>
    <definedName name="XDRTHR" localSheetId="33" hidden="1">{"DETALLE_1996",#N/A,FALSE,"flujo";"DETALLE_1997",#N/A,FALSE,"flujo";"GASTOS_INCURRIDOS_1996",#N/A,FALSE,"flujo";"GASTOS_PROGRAMADOS_PARA_1997",#N/A,FALSE,"flujo";#N/A,#N/A,FALSE,"comparat";#N/A,#N/A,FALSE,"costos";#N/A,#N/A,FALSE,"proyctrol"}</definedName>
    <definedName name="XDRTHR" localSheetId="34" hidden="1">{"DETALLE_1996",#N/A,FALSE,"flujo";"DETALLE_1997",#N/A,FALSE,"flujo";"GASTOS_INCURRIDOS_1996",#N/A,FALSE,"flujo";"GASTOS_PROGRAMADOS_PARA_1997",#N/A,FALSE,"flujo";#N/A,#N/A,FALSE,"comparat";#N/A,#N/A,FALSE,"costos";#N/A,#N/A,FALSE,"proyctrol"}</definedName>
    <definedName name="XDRTHR" localSheetId="31" hidden="1">{"DETALLE_1996",#N/A,FALSE,"flujo";"DETALLE_1997",#N/A,FALSE,"flujo";"GASTOS_INCURRIDOS_1996",#N/A,FALSE,"flujo";"GASTOS_PROGRAMADOS_PARA_1997",#N/A,FALSE,"flujo";#N/A,#N/A,FALSE,"comparat";#N/A,#N/A,FALSE,"costos";#N/A,#N/A,FALSE,"proyctrol"}</definedName>
    <definedName name="XDRTHR" hidden="1">{"DETALLE_1996",#N/A,FALSE,"flujo";"DETALLE_1997",#N/A,FALSE,"flujo";"GASTOS_INCURRIDOS_1996",#N/A,FALSE,"flujo";"GASTOS_PROGRAMADOS_PARA_1997",#N/A,FALSE,"flujo";#N/A,#N/A,FALSE,"comparat";#N/A,#N/A,FALSE,"costos";#N/A,#N/A,FALSE,"proyctrol"}</definedName>
    <definedName name="xdvxv">#REF!</definedName>
    <definedName name="xe" localSheetId="35" hidden="1">{#N/A,#N/A,FALSE,"Total_OC015";#N/A,#N/A,FALSE,"ADMIN";#N/A,#N/A,FALSE,"PROCES";#N/A,#N/A,FALSE,"mecan";#N/A,#N/A,FALSE,"civil";#N/A,#N/A,FALSE,"CAÑER";#N/A,#N/A,FALSE,"ELEC";#N/A,#N/A,FALSE,"INSTR"}</definedName>
    <definedName name="xe" localSheetId="37" hidden="1">{#N/A,#N/A,FALSE,"Total_OC015";#N/A,#N/A,FALSE,"ADMIN";#N/A,#N/A,FALSE,"PROCES";#N/A,#N/A,FALSE,"mecan";#N/A,#N/A,FALSE,"civil";#N/A,#N/A,FALSE,"CAÑER";#N/A,#N/A,FALSE,"ELEC";#N/A,#N/A,FALSE,"INSTR"}</definedName>
    <definedName name="xe" localSheetId="36" hidden="1">{#N/A,#N/A,FALSE,"Total_OC015";#N/A,#N/A,FALSE,"ADMIN";#N/A,#N/A,FALSE,"PROCES";#N/A,#N/A,FALSE,"mecan";#N/A,#N/A,FALSE,"civil";#N/A,#N/A,FALSE,"CAÑER";#N/A,#N/A,FALSE,"ELEC";#N/A,#N/A,FALSE,"INSTR"}</definedName>
    <definedName name="xe" localSheetId="33" hidden="1">{#N/A,#N/A,FALSE,"Total_OC015";#N/A,#N/A,FALSE,"ADMIN";#N/A,#N/A,FALSE,"PROCES";#N/A,#N/A,FALSE,"mecan";#N/A,#N/A,FALSE,"civil";#N/A,#N/A,FALSE,"CAÑER";#N/A,#N/A,FALSE,"ELEC";#N/A,#N/A,FALSE,"INSTR"}</definedName>
    <definedName name="xe" localSheetId="34" hidden="1">{#N/A,#N/A,FALSE,"Total_OC015";#N/A,#N/A,FALSE,"ADMIN";#N/A,#N/A,FALSE,"PROCES";#N/A,#N/A,FALSE,"mecan";#N/A,#N/A,FALSE,"civil";#N/A,#N/A,FALSE,"CAÑER";#N/A,#N/A,FALSE,"ELEC";#N/A,#N/A,FALSE,"INSTR"}</definedName>
    <definedName name="xe" localSheetId="31" hidden="1">{#N/A,#N/A,FALSE,"Total_OC015";#N/A,#N/A,FALSE,"ADMIN";#N/A,#N/A,FALSE,"PROCES";#N/A,#N/A,FALSE,"mecan";#N/A,#N/A,FALSE,"civil";#N/A,#N/A,FALSE,"CAÑER";#N/A,#N/A,FALSE,"ELEC";#N/A,#N/A,FALSE,"INSTR"}</definedName>
    <definedName name="xe" hidden="1">{#N/A,#N/A,FALSE,"Total_OC015";#N/A,#N/A,FALSE,"ADMIN";#N/A,#N/A,FALSE,"PROCES";#N/A,#N/A,FALSE,"mecan";#N/A,#N/A,FALSE,"civil";#N/A,#N/A,FALSE,"CAÑER";#N/A,#N/A,FALSE,"ELEC";#N/A,#N/A,FALSE,"INSTR"}</definedName>
    <definedName name="xe_1" localSheetId="35" hidden="1">{#N/A,#N/A,FALSE,"Total_OC015";#N/A,#N/A,FALSE,"ADMIN";#N/A,#N/A,FALSE,"PROCES";#N/A,#N/A,FALSE,"mecan";#N/A,#N/A,FALSE,"civil";#N/A,#N/A,FALSE,"CAÑER";#N/A,#N/A,FALSE,"ELEC";#N/A,#N/A,FALSE,"INSTR"}</definedName>
    <definedName name="xe_1" localSheetId="37" hidden="1">{#N/A,#N/A,FALSE,"Total_OC015";#N/A,#N/A,FALSE,"ADMIN";#N/A,#N/A,FALSE,"PROCES";#N/A,#N/A,FALSE,"mecan";#N/A,#N/A,FALSE,"civil";#N/A,#N/A,FALSE,"CAÑER";#N/A,#N/A,FALSE,"ELEC";#N/A,#N/A,FALSE,"INSTR"}</definedName>
    <definedName name="xe_1" localSheetId="36" hidden="1">{#N/A,#N/A,FALSE,"Total_OC015";#N/A,#N/A,FALSE,"ADMIN";#N/A,#N/A,FALSE,"PROCES";#N/A,#N/A,FALSE,"mecan";#N/A,#N/A,FALSE,"civil";#N/A,#N/A,FALSE,"CAÑER";#N/A,#N/A,FALSE,"ELEC";#N/A,#N/A,FALSE,"INSTR"}</definedName>
    <definedName name="xe_1" localSheetId="33" hidden="1">{#N/A,#N/A,FALSE,"Total_OC015";#N/A,#N/A,FALSE,"ADMIN";#N/A,#N/A,FALSE,"PROCES";#N/A,#N/A,FALSE,"mecan";#N/A,#N/A,FALSE,"civil";#N/A,#N/A,FALSE,"CAÑER";#N/A,#N/A,FALSE,"ELEC";#N/A,#N/A,FALSE,"INSTR"}</definedName>
    <definedName name="xe_1" localSheetId="34" hidden="1">{#N/A,#N/A,FALSE,"Total_OC015";#N/A,#N/A,FALSE,"ADMIN";#N/A,#N/A,FALSE,"PROCES";#N/A,#N/A,FALSE,"mecan";#N/A,#N/A,FALSE,"civil";#N/A,#N/A,FALSE,"CAÑER";#N/A,#N/A,FALSE,"ELEC";#N/A,#N/A,FALSE,"INSTR"}</definedName>
    <definedName name="xe_1" localSheetId="31" hidden="1">{#N/A,#N/A,FALSE,"Total_OC015";#N/A,#N/A,FALSE,"ADMIN";#N/A,#N/A,FALSE,"PROCES";#N/A,#N/A,FALSE,"mecan";#N/A,#N/A,FALSE,"civil";#N/A,#N/A,FALSE,"CAÑER";#N/A,#N/A,FALSE,"ELEC";#N/A,#N/A,FALSE,"INSTR"}</definedName>
    <definedName name="xe_1" hidden="1">{#N/A,#N/A,FALSE,"Total_OC015";#N/A,#N/A,FALSE,"ADMIN";#N/A,#N/A,FALSE,"PROCES";#N/A,#N/A,FALSE,"mecan";#N/A,#N/A,FALSE,"civil";#N/A,#N/A,FALSE,"CAÑER";#N/A,#N/A,FALSE,"ELEC";#N/A,#N/A,FALSE,"INSTR"}</definedName>
    <definedName name="xf" localSheetId="35" hidden="1">{#N/A,#N/A,FALSE,"minas";#N/A,#N/A,FALSE,"Total_OC015";#N/A,#N/A,FALSE,"ADMIN";#N/A,#N/A,FALSE,"PROCES";#N/A,#N/A,FALSE,"civil";#N/A,#N/A,FALSE,"CAÑER";#N/A,#N/A,FALSE,"ELEC";#N/A,#N/A,FALSE,"INSTR";#N/A,#N/A,FALSE,"PDS";#N/A,#N/A,FALSE,"mecan"}</definedName>
    <definedName name="xf" localSheetId="33" hidden="1">{#N/A,#N/A,FALSE,"minas";#N/A,#N/A,FALSE,"Total_OC015";#N/A,#N/A,FALSE,"ADMIN";#N/A,#N/A,FALSE,"PROCES";#N/A,#N/A,FALSE,"civil";#N/A,#N/A,FALSE,"CAÑER";#N/A,#N/A,FALSE,"ELEC";#N/A,#N/A,FALSE,"INSTR";#N/A,#N/A,FALSE,"PDS";#N/A,#N/A,FALSE,"mecan"}</definedName>
    <definedName name="xf" localSheetId="34" hidden="1">{#N/A,#N/A,FALSE,"minas";#N/A,#N/A,FALSE,"Total_OC015";#N/A,#N/A,FALSE,"ADMIN";#N/A,#N/A,FALSE,"PROCES";#N/A,#N/A,FALSE,"civil";#N/A,#N/A,FALSE,"CAÑER";#N/A,#N/A,FALSE,"ELEC";#N/A,#N/A,FALSE,"INSTR";#N/A,#N/A,FALSE,"PDS";#N/A,#N/A,FALSE,"mecan"}</definedName>
    <definedName name="xf" localSheetId="31" hidden="1">{#N/A,#N/A,FALSE,"minas";#N/A,#N/A,FALSE,"Total_OC015";#N/A,#N/A,FALSE,"ADMIN";#N/A,#N/A,FALSE,"PROCES";#N/A,#N/A,FALSE,"civil";#N/A,#N/A,FALSE,"CAÑER";#N/A,#N/A,FALSE,"ELEC";#N/A,#N/A,FALSE,"INSTR";#N/A,#N/A,FALSE,"PDS";#N/A,#N/A,FALSE,"mecan"}</definedName>
    <definedName name="xf">#REF!</definedName>
    <definedName name="xf_1" localSheetId="35" hidden="1">{#N/A,#N/A,FALSE,"minas";#N/A,#N/A,FALSE,"Total_OC015";#N/A,#N/A,FALSE,"ADMIN";#N/A,#N/A,FALSE,"PROCES";#N/A,#N/A,FALSE,"civil";#N/A,#N/A,FALSE,"CAÑER";#N/A,#N/A,FALSE,"ELEC";#N/A,#N/A,FALSE,"INSTR";#N/A,#N/A,FALSE,"PDS";#N/A,#N/A,FALSE,"mecan"}</definedName>
    <definedName name="xf_1" localSheetId="37" hidden="1">{#N/A,#N/A,FALSE,"minas";#N/A,#N/A,FALSE,"Total_OC015";#N/A,#N/A,FALSE,"ADMIN";#N/A,#N/A,FALSE,"PROCES";#N/A,#N/A,FALSE,"civil";#N/A,#N/A,FALSE,"CAÑER";#N/A,#N/A,FALSE,"ELEC";#N/A,#N/A,FALSE,"INSTR";#N/A,#N/A,FALSE,"PDS";#N/A,#N/A,FALSE,"mecan"}</definedName>
    <definedName name="xf_1" localSheetId="36" hidden="1">{#N/A,#N/A,FALSE,"minas";#N/A,#N/A,FALSE,"Total_OC015";#N/A,#N/A,FALSE,"ADMIN";#N/A,#N/A,FALSE,"PROCES";#N/A,#N/A,FALSE,"civil";#N/A,#N/A,FALSE,"CAÑER";#N/A,#N/A,FALSE,"ELEC";#N/A,#N/A,FALSE,"INSTR";#N/A,#N/A,FALSE,"PDS";#N/A,#N/A,FALSE,"mecan"}</definedName>
    <definedName name="xf_1" localSheetId="33" hidden="1">{#N/A,#N/A,FALSE,"minas";#N/A,#N/A,FALSE,"Total_OC015";#N/A,#N/A,FALSE,"ADMIN";#N/A,#N/A,FALSE,"PROCES";#N/A,#N/A,FALSE,"civil";#N/A,#N/A,FALSE,"CAÑER";#N/A,#N/A,FALSE,"ELEC";#N/A,#N/A,FALSE,"INSTR";#N/A,#N/A,FALSE,"PDS";#N/A,#N/A,FALSE,"mecan"}</definedName>
    <definedName name="xf_1" localSheetId="34" hidden="1">{#N/A,#N/A,FALSE,"minas";#N/A,#N/A,FALSE,"Total_OC015";#N/A,#N/A,FALSE,"ADMIN";#N/A,#N/A,FALSE,"PROCES";#N/A,#N/A,FALSE,"civil";#N/A,#N/A,FALSE,"CAÑER";#N/A,#N/A,FALSE,"ELEC";#N/A,#N/A,FALSE,"INSTR";#N/A,#N/A,FALSE,"PDS";#N/A,#N/A,FALSE,"mecan"}</definedName>
    <definedName name="xf_1" localSheetId="31" hidden="1">{#N/A,#N/A,FALSE,"minas";#N/A,#N/A,FALSE,"Total_OC015";#N/A,#N/A,FALSE,"ADMIN";#N/A,#N/A,FALSE,"PROCES";#N/A,#N/A,FALSE,"civil";#N/A,#N/A,FALSE,"CAÑER";#N/A,#N/A,FALSE,"ELEC";#N/A,#N/A,FALSE,"INSTR";#N/A,#N/A,FALSE,"PDS";#N/A,#N/A,FALSE,"mecan"}</definedName>
    <definedName name="xf_1" hidden="1">{#N/A,#N/A,FALSE,"minas";#N/A,#N/A,FALSE,"Total_OC015";#N/A,#N/A,FALSE,"ADMIN";#N/A,#N/A,FALSE,"PROCES";#N/A,#N/A,FALSE,"civil";#N/A,#N/A,FALSE,"CAÑER";#N/A,#N/A,FALSE,"ELEC";#N/A,#N/A,FALSE,"INSTR";#N/A,#N/A,FALSE,"PDS";#N/A,#N/A,FALSE,"mecan"}</definedName>
    <definedName name="xfghfsh" hidden="1">#REF!</definedName>
    <definedName name="XGFH" localSheetId="35" hidden="1">{#N/A,#N/A,FALSE,"subcontract"}</definedName>
    <definedName name="XGFH" localSheetId="37" hidden="1">{#N/A,#N/A,FALSE,"subcontract"}</definedName>
    <definedName name="XGFH" localSheetId="36" hidden="1">{#N/A,#N/A,FALSE,"subcontract"}</definedName>
    <definedName name="XGFH" localSheetId="33" hidden="1">{#N/A,#N/A,FALSE,"subcontract"}</definedName>
    <definedName name="XGFH" localSheetId="34" hidden="1">{#N/A,#N/A,FALSE,"subcontract"}</definedName>
    <definedName name="XGFH" localSheetId="31" hidden="1">{#N/A,#N/A,FALSE,"subcontract"}</definedName>
    <definedName name="XGFH" hidden="1">{#N/A,#N/A,FALSE,"subcontract"}</definedName>
    <definedName name="xGraph11" localSheetId="35" hidden="1">#REF!</definedName>
    <definedName name="xGraph11" localSheetId="37" hidden="1">#REF!</definedName>
    <definedName name="xGraph11" localSheetId="36" hidden="1">#REF!</definedName>
    <definedName name="xGraph11" localSheetId="33" hidden="1">#REF!</definedName>
    <definedName name="xGraph11" localSheetId="34" hidden="1">#REF!</definedName>
    <definedName name="xGraph11" localSheetId="31" hidden="1">#REF!</definedName>
    <definedName name="xGraph11" hidden="1">#REF!</definedName>
    <definedName name="Xi">#REF!</definedName>
    <definedName name="Xis">#REF!</definedName>
    <definedName name="Xl" localSheetId="31">#REF!</definedName>
    <definedName name="Xl">!#REF!</definedName>
    <definedName name="Xl___0" localSheetId="31">#REF!</definedName>
    <definedName name="Xl___0">!#REF!</definedName>
    <definedName name="Xl___13" localSheetId="31">#REF!</definedName>
    <definedName name="Xl___13">!#REF!</definedName>
    <definedName name="XL2CAD_2005061913152000">#REF!,#REF!,#REF!</definedName>
    <definedName name="XL2CAD_2005061913163600">#REF!</definedName>
    <definedName name="XL2CAD_2005061913194300">#REF!</definedName>
    <definedName name="XL2CAD_2005061913321900">#REF!</definedName>
    <definedName name="XL2CAD_2005061913414800">#REF!,#REF!</definedName>
    <definedName name="XL2CAD_2005061913580000">#REF!</definedName>
    <definedName name="XL2CAD_2005061915342900">#REF!</definedName>
    <definedName name="XL2CAD_2005061915585800">#REF!</definedName>
    <definedName name="XL2CAD_2005061917490500">#REF!</definedName>
    <definedName name="XL2CAD_2005062317071000">#REF!</definedName>
    <definedName name="XL2CAD_2006022314272500">#REF!</definedName>
    <definedName name="XL2CAD_2006022314355100">#REF!</definedName>
    <definedName name="XL2CAD_2006022316174600">#REF!</definedName>
    <definedName name="XL2CAD_2006022411151400">#REF!</definedName>
    <definedName name="XL2CAD_2006062916140700">#REF!</definedName>
    <definedName name="XL2CAD_2006092118095000">#REF!</definedName>
    <definedName name="XL2CAD_2006100615361000">#REF!</definedName>
    <definedName name="XL2CAD_2006100615373400">#REF!</definedName>
    <definedName name="XL2CAD_2006121312281700">#REF!</definedName>
    <definedName name="XL2CAD_2006121408364300">#REF!</definedName>
    <definedName name="XL2CAD_2006121410094300">#REF!</definedName>
    <definedName name="XL2CAD_2006121410473400">#REF!</definedName>
    <definedName name="XL2CAD_2006121410523800">#REF!</definedName>
    <definedName name="XL2CAD_2006121410591000">#REF!</definedName>
    <definedName name="XL2CAD_2006121414245500">#REF!</definedName>
    <definedName name="XL2CAD_2007082711051200">#REF!</definedName>
    <definedName name="XL2CAD_2007101219303900">#REF!</definedName>
    <definedName name="XL2CAD_2008030614382200">#REF!</definedName>
    <definedName name="XL2CAD_2008032823412600">#REF!</definedName>
    <definedName name="XL2CAD_2008040917460300">#REF!</definedName>
    <definedName name="XL2CAD_2008041715245070">#REF!</definedName>
    <definedName name="XL2CAD_2008041715291770">#REF!</definedName>
    <definedName name="XL2CAD_2008041715311470">#REF!</definedName>
    <definedName name="XL2CAD_2008041715315953">#REF!</definedName>
    <definedName name="XL2CAD_2008041715332570">#REF!</definedName>
    <definedName name="XLDW_UID" hidden="1">"us005514"</definedName>
    <definedName name="XLDW_VER" hidden="1">"Office 97 1.2b"</definedName>
    <definedName name="xls." localSheetId="31" hidden="1">{"'Break down'!$A$4"}</definedName>
    <definedName name="xls." hidden="1">{"'Break down'!$A$4"}</definedName>
    <definedName name="XLSS" localSheetId="31" hidden="1">{"'Break down'!$A$4"}</definedName>
    <definedName name="XLSS" hidden="1">{"'Break down'!$A$4"}</definedName>
    <definedName name="xlst" localSheetId="31" hidden="1">{"'Break down'!$A$4"}</definedName>
    <definedName name="xlst" hidden="1">{"'Break down'!$A$4"}</definedName>
    <definedName name="xlttbninh" localSheetId="35" hidden="1">{"'Sheet1'!$L$16"}</definedName>
    <definedName name="xlttbninh" localSheetId="37" hidden="1">{"'Sheet1'!$L$16"}</definedName>
    <definedName name="xlttbninh" localSheetId="36" hidden="1">{"'Sheet1'!$L$16"}</definedName>
    <definedName name="xlttbninh" localSheetId="33" hidden="1">{"'Sheet1'!$L$16"}</definedName>
    <definedName name="xlttbninh" localSheetId="34" hidden="1">{"'Sheet1'!$L$16"}</definedName>
    <definedName name="xlttbninh" localSheetId="31" hidden="1">{"'Sheet1'!$L$16"}</definedName>
    <definedName name="xlttbninh" hidden="1">{"'Sheet1'!$L$16"}</definedName>
    <definedName name="XMTRS">#REF!</definedName>
    <definedName name="xo" localSheetId="35" hidden="1">{#N/A,#N/A,FALSE,"Global by BU";#N/A,#N/A,FALSE,"U.S. by BU";#N/A,#N/A,FALSE,"Canada by BU";#N/A,#N/A,FALSE,"Europe by BU";#N/A,#N/A,FALSE,"Asia by BU";#N/A,#N/A,FALSE,"Cala by BU"}</definedName>
    <definedName name="xo" localSheetId="37" hidden="1">{#N/A,#N/A,FALSE,"Global by BU";#N/A,#N/A,FALSE,"U.S. by BU";#N/A,#N/A,FALSE,"Canada by BU";#N/A,#N/A,FALSE,"Europe by BU";#N/A,#N/A,FALSE,"Asia by BU";#N/A,#N/A,FALSE,"Cala by BU"}</definedName>
    <definedName name="xo" localSheetId="36" hidden="1">{#N/A,#N/A,FALSE,"Global by BU";#N/A,#N/A,FALSE,"U.S. by BU";#N/A,#N/A,FALSE,"Canada by BU";#N/A,#N/A,FALSE,"Europe by BU";#N/A,#N/A,FALSE,"Asia by BU";#N/A,#N/A,FALSE,"Cala by BU"}</definedName>
    <definedName name="xo" localSheetId="33" hidden="1">{#N/A,#N/A,FALSE,"Global by BU";#N/A,#N/A,FALSE,"U.S. by BU";#N/A,#N/A,FALSE,"Canada by BU";#N/A,#N/A,FALSE,"Europe by BU";#N/A,#N/A,FALSE,"Asia by BU";#N/A,#N/A,FALSE,"Cala by BU"}</definedName>
    <definedName name="xo" localSheetId="34" hidden="1">{#N/A,#N/A,FALSE,"Global by BU";#N/A,#N/A,FALSE,"U.S. by BU";#N/A,#N/A,FALSE,"Canada by BU";#N/A,#N/A,FALSE,"Europe by BU";#N/A,#N/A,FALSE,"Asia by BU";#N/A,#N/A,FALSE,"Cala by BU"}</definedName>
    <definedName name="xo" localSheetId="31"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Partidas" localSheetId="31">#REF!</definedName>
    <definedName name="xPartidas">!#REF!</definedName>
    <definedName name="Xr">#REF!</definedName>
    <definedName name="Xrange" localSheetId="31">OFFSET(#REF!,0,0,1,COUNTA(#REF!))</definedName>
    <definedName name="Xrange">OFFSET(!#REF!,0,0,1,COUNTA(!#REF!))</definedName>
    <definedName name="XREF_COLUMN_1" hidden="1">#N/A</definedName>
    <definedName name="XREF_COLUMN_10" hidden="1">#N/A</definedName>
    <definedName name="XREF_COLUMN_11" localSheetId="35" hidden="1">#REF!</definedName>
    <definedName name="XREF_COLUMN_11" localSheetId="33" hidden="1">#REF!</definedName>
    <definedName name="XREF_COLUMN_11" localSheetId="34" hidden="1">#REF!</definedName>
    <definedName name="XREF_COLUMN_11" localSheetId="31" hidden="1">#REF!</definedName>
    <definedName name="XREF_COLUMN_11" hidden="1">#REF!</definedName>
    <definedName name="XREF_COLUMN_12" localSheetId="35" hidden="1">#REF!</definedName>
    <definedName name="XREF_COLUMN_12" localSheetId="36" hidden="1">#REF!</definedName>
    <definedName name="XREF_COLUMN_12" localSheetId="33" hidden="1">#REF!</definedName>
    <definedName name="XREF_COLUMN_12" localSheetId="34" hidden="1">#REF!</definedName>
    <definedName name="XREF_COLUMN_12" localSheetId="31" hidden="1">#REF!</definedName>
    <definedName name="XREF_COLUMN_12" hidden="1">#REF!</definedName>
    <definedName name="XREF_COLUMN_13" hidden="1">#N/A</definedName>
    <definedName name="XREF_COLUMN_14" hidden="1">#N/A</definedName>
    <definedName name="XREF_COLUMN_15" hidden="1">#N/A</definedName>
    <definedName name="XREF_COLUMN_16" localSheetId="35" hidden="1">#REF!</definedName>
    <definedName name="XREF_COLUMN_16" localSheetId="36" hidden="1">#REF!</definedName>
    <definedName name="XREF_COLUMN_16" localSheetId="33" hidden="1">#REF!</definedName>
    <definedName name="XREF_COLUMN_16" localSheetId="34" hidden="1">#REF!</definedName>
    <definedName name="XREF_COLUMN_16" localSheetId="31" hidden="1">#REF!</definedName>
    <definedName name="XREF_COLUMN_16" hidden="1">#REF!</definedName>
    <definedName name="XREF_COLUMN_17" localSheetId="35" hidden="1">#REF!</definedName>
    <definedName name="XREF_COLUMN_17" localSheetId="36" hidden="1">#REF!</definedName>
    <definedName name="XREF_COLUMN_17" localSheetId="33" hidden="1">#REF!</definedName>
    <definedName name="XREF_COLUMN_17" localSheetId="34" hidden="1">#REF!</definedName>
    <definedName name="XREF_COLUMN_17" hidden="1">#REF!</definedName>
    <definedName name="XREF_COLUMN_18" hidden="1">#N/A</definedName>
    <definedName name="XREF_COLUMN_19" localSheetId="35" hidden="1">#REF!</definedName>
    <definedName name="XREF_COLUMN_19" localSheetId="36" hidden="1">#REF!</definedName>
    <definedName name="XREF_COLUMN_19" localSheetId="33" hidden="1">#REF!</definedName>
    <definedName name="XREF_COLUMN_19" localSheetId="34" hidden="1">#REF!</definedName>
    <definedName name="XREF_COLUMN_19" hidden="1">#REF!</definedName>
    <definedName name="XREF_COLUMN_2" hidden="1">#N/A</definedName>
    <definedName name="XREF_COLUMN_20" hidden="1">#N/A</definedName>
    <definedName name="XREF_COLUMN_21" localSheetId="35" hidden="1">#REF!</definedName>
    <definedName name="XREF_COLUMN_21" localSheetId="36" hidden="1">#REF!</definedName>
    <definedName name="XREF_COLUMN_21" localSheetId="33" hidden="1">#REF!</definedName>
    <definedName name="XREF_COLUMN_21" localSheetId="34" hidden="1">#REF!</definedName>
    <definedName name="XREF_COLUMN_21" hidden="1">#REF!</definedName>
    <definedName name="XREF_COLUMN_22" localSheetId="35" hidden="1">#REF!</definedName>
    <definedName name="XREF_COLUMN_22" localSheetId="36" hidden="1">#REF!</definedName>
    <definedName name="XREF_COLUMN_22" localSheetId="33" hidden="1">#REF!</definedName>
    <definedName name="XREF_COLUMN_22" localSheetId="34" hidden="1">#REF!</definedName>
    <definedName name="XREF_COLUMN_22" hidden="1">#REF!</definedName>
    <definedName name="XREF_COLUMN_23" localSheetId="35" hidden="1">#REF!</definedName>
    <definedName name="XREF_COLUMN_23" localSheetId="36" hidden="1">#REF!</definedName>
    <definedName name="XREF_COLUMN_23" localSheetId="33" hidden="1">#REF!</definedName>
    <definedName name="XREF_COLUMN_23" localSheetId="34" hidden="1">#REF!</definedName>
    <definedName name="XREF_COLUMN_23" hidden="1">#REF!</definedName>
    <definedName name="XREF_COLUMN_24" localSheetId="36" hidden="1">#REF!</definedName>
    <definedName name="XREF_COLUMN_24" hidden="1">#REF!</definedName>
    <definedName name="XREF_COLUMN_25" localSheetId="36" hidden="1">#REF!</definedName>
    <definedName name="XREF_COLUMN_25" hidden="1">#REF!</definedName>
    <definedName name="XREF_COLUMN_26" localSheetId="36" hidden="1">#REF!</definedName>
    <definedName name="XREF_COLUMN_26" hidden="1">#REF!</definedName>
    <definedName name="XREF_COLUMN_27" localSheetId="36" hidden="1">#REF!</definedName>
    <definedName name="XREF_COLUMN_27" hidden="1">#REF!</definedName>
    <definedName name="XREF_COLUMN_28" localSheetId="36" hidden="1">#REF!</definedName>
    <definedName name="XREF_COLUMN_28" hidden="1">#REF!</definedName>
    <definedName name="XREF_COLUMN_29" localSheetId="36" hidden="1">#REF!</definedName>
    <definedName name="XREF_COLUMN_29" hidden="1">#REF!</definedName>
    <definedName name="XREF_COLUMN_3" hidden="1">#N/A</definedName>
    <definedName name="XREF_COLUMN_30" localSheetId="35" hidden="1">#REF!</definedName>
    <definedName name="XREF_COLUMN_30" localSheetId="36" hidden="1">#REF!</definedName>
    <definedName name="XREF_COLUMN_30" localSheetId="33" hidden="1">#REF!</definedName>
    <definedName name="XREF_COLUMN_30" localSheetId="34" hidden="1">#REF!</definedName>
    <definedName name="XREF_COLUMN_30" hidden="1">#REF!</definedName>
    <definedName name="XREF_COLUMN_31" localSheetId="35" hidden="1">#REF!</definedName>
    <definedName name="XREF_COLUMN_31" localSheetId="36" hidden="1">#REF!</definedName>
    <definedName name="XREF_COLUMN_31" localSheetId="33" hidden="1">#REF!</definedName>
    <definedName name="XREF_COLUMN_31" localSheetId="34" hidden="1">#REF!</definedName>
    <definedName name="XREF_COLUMN_31" hidden="1">#REF!</definedName>
    <definedName name="XREF_COLUMN_32" localSheetId="35" hidden="1">#REF!</definedName>
    <definedName name="XREF_COLUMN_32" localSheetId="36" hidden="1">#REF!</definedName>
    <definedName name="XREF_COLUMN_32" localSheetId="33" hidden="1">#REF!</definedName>
    <definedName name="XREF_COLUMN_32" localSheetId="34" hidden="1">#REF!</definedName>
    <definedName name="XREF_COLUMN_32" hidden="1">#REF!</definedName>
    <definedName name="XREF_COLUMN_33" localSheetId="36" hidden="1">#REF!</definedName>
    <definedName name="XREF_COLUMN_33" hidden="1">#REF!</definedName>
    <definedName name="XREF_COLUMN_34" localSheetId="36" hidden="1">#REF!</definedName>
    <definedName name="XREF_COLUMN_34" hidden="1">#REF!</definedName>
    <definedName name="XREF_COLUMN_35" localSheetId="36" hidden="1">#REF!</definedName>
    <definedName name="XREF_COLUMN_35" hidden="1">#REF!</definedName>
    <definedName name="XREF_COLUMN_36" localSheetId="36" hidden="1">#REF!</definedName>
    <definedName name="XREF_COLUMN_36" hidden="1">#REF!</definedName>
    <definedName name="XREF_COLUMN_37" localSheetId="36" hidden="1">#REF!</definedName>
    <definedName name="XREF_COLUMN_37" hidden="1">#REF!</definedName>
    <definedName name="XREF_COLUMN_38" localSheetId="36" hidden="1">#REF!</definedName>
    <definedName name="XREF_COLUMN_38" hidden="1">#REF!</definedName>
    <definedName name="XREF_COLUMN_39" localSheetId="36" hidden="1">#REF!</definedName>
    <definedName name="XREF_COLUMN_39" hidden="1">#REF!</definedName>
    <definedName name="XREF_COLUMN_4" localSheetId="36" hidden="1">#REF!</definedName>
    <definedName name="XREF_COLUMN_4" hidden="1">#REF!</definedName>
    <definedName name="XREF_COLUMN_40" localSheetId="36" hidden="1">#REF!</definedName>
    <definedName name="XREF_COLUMN_40" hidden="1">#REF!</definedName>
    <definedName name="XREF_COLUMN_41" localSheetId="36" hidden="1">#REF!</definedName>
    <definedName name="XREF_COLUMN_41" hidden="1">#REF!</definedName>
    <definedName name="XREF_COLUMN_42" localSheetId="36" hidden="1">#REF!</definedName>
    <definedName name="XREF_COLUMN_42" hidden="1">#REF!</definedName>
    <definedName name="XREF_COLUMN_43" localSheetId="36" hidden="1">#REF!</definedName>
    <definedName name="XREF_COLUMN_43" hidden="1">#REF!</definedName>
    <definedName name="XREF_COLUMN_44" localSheetId="36" hidden="1">#REF!</definedName>
    <definedName name="XREF_COLUMN_44" hidden="1">#REF!</definedName>
    <definedName name="XREF_COLUMN_45" localSheetId="36" hidden="1">#REF!</definedName>
    <definedName name="XREF_COLUMN_45" hidden="1">#REF!</definedName>
    <definedName name="XREF_COLUMN_46" localSheetId="36" hidden="1">#REF!</definedName>
    <definedName name="XREF_COLUMN_46" hidden="1">#REF!</definedName>
    <definedName name="XREF_COLUMN_47" localSheetId="36" hidden="1">#REF!</definedName>
    <definedName name="XREF_COLUMN_47" hidden="1">#REF!</definedName>
    <definedName name="XREF_COLUMN_48" localSheetId="36" hidden="1">#REF!</definedName>
    <definedName name="XREF_COLUMN_48" hidden="1">#REF!</definedName>
    <definedName name="XREF_COLUMN_49" localSheetId="36" hidden="1">#REF!</definedName>
    <definedName name="XREF_COLUMN_49" hidden="1">#REF!</definedName>
    <definedName name="XREF_COLUMN_5" localSheetId="36" hidden="1">#REF!</definedName>
    <definedName name="XREF_COLUMN_5" hidden="1">#REF!</definedName>
    <definedName name="XREF_COLUMN_50" localSheetId="36" hidden="1">#REF!</definedName>
    <definedName name="XREF_COLUMN_50" hidden="1">#REF!</definedName>
    <definedName name="XREF_COLUMN_51" localSheetId="36" hidden="1">#REF!</definedName>
    <definedName name="XREF_COLUMN_51" hidden="1">#REF!</definedName>
    <definedName name="XREF_COLUMN_52" localSheetId="36" hidden="1">#REF!</definedName>
    <definedName name="XREF_COLUMN_52" hidden="1">#REF!</definedName>
    <definedName name="XREF_COLUMN_53" localSheetId="36" hidden="1">#REF!</definedName>
    <definedName name="XREF_COLUMN_53" hidden="1">#REF!</definedName>
    <definedName name="XREF_COLUMN_54" localSheetId="36" hidden="1">#REF!</definedName>
    <definedName name="XREF_COLUMN_54" hidden="1">#REF!</definedName>
    <definedName name="XREF_COLUMN_55" localSheetId="36" hidden="1">#REF!</definedName>
    <definedName name="XREF_COLUMN_55" hidden="1">#REF!</definedName>
    <definedName name="XREF_COLUMN_6" localSheetId="36" hidden="1">#REF!</definedName>
    <definedName name="XREF_COLUMN_6" hidden="1">#REF!</definedName>
    <definedName name="XREF_COLUMN_7" localSheetId="36" hidden="1">#REF!</definedName>
    <definedName name="XREF_COLUMN_7" hidden="1">#REF!</definedName>
    <definedName name="XREF_COLUMN_8" localSheetId="36" hidden="1">#REF!</definedName>
    <definedName name="XREF_COLUMN_8" hidden="1">#REF!</definedName>
    <definedName name="XREF_COLUMN_9" localSheetId="36" hidden="1">#REF!</definedName>
    <definedName name="XREF_COLUMN_9" hidden="1">#REF!</definedName>
    <definedName name="XRefActiveRow" localSheetId="36" hidden="1">#REF!</definedName>
    <definedName name="XRefActiveRow" hidden="1">#REF!</definedName>
    <definedName name="XRefColumnsCount" hidden="1">7</definedName>
    <definedName name="XRefColumnsCount_1" hidden="1">7</definedName>
    <definedName name="XRefCopy1" localSheetId="35" hidden="1">#REF!</definedName>
    <definedName name="XRefCopy1" localSheetId="36" hidden="1">#REF!</definedName>
    <definedName name="XRefCopy1" localSheetId="33" hidden="1">#REF!</definedName>
    <definedName name="XRefCopy1" localSheetId="34" hidden="1">#REF!</definedName>
    <definedName name="XRefCopy1" hidden="1">#REF!</definedName>
    <definedName name="XRefCopy10" localSheetId="35" hidden="1">#REF!</definedName>
    <definedName name="XRefCopy10" localSheetId="36" hidden="1">#REF!</definedName>
    <definedName name="XRefCopy10" localSheetId="33" hidden="1">#REF!</definedName>
    <definedName name="XRefCopy10" localSheetId="34" hidden="1">#REF!</definedName>
    <definedName name="XRefCopy10" hidden="1">#REF!</definedName>
    <definedName name="XRefCopy10Row" localSheetId="35" hidden="1">#REF!</definedName>
    <definedName name="XRefCopy10Row" localSheetId="36" hidden="1">#REF!</definedName>
    <definedName name="XRefCopy10Row" localSheetId="33" hidden="1">#REF!</definedName>
    <definedName name="XRefCopy10Row" localSheetId="34" hidden="1">#REF!</definedName>
    <definedName name="XRefCopy10Row" hidden="1">#REF!</definedName>
    <definedName name="XRefCopy11" localSheetId="36" hidden="1">#REF!</definedName>
    <definedName name="XRefCopy11" hidden="1">#REF!</definedName>
    <definedName name="XRefCopy11Row" localSheetId="36" hidden="1">#REF!</definedName>
    <definedName name="XRefCopy11Row" hidden="1">#REF!</definedName>
    <definedName name="XRefCopy12" localSheetId="36" hidden="1">#REF!</definedName>
    <definedName name="XRefCopy12" hidden="1">#REF!</definedName>
    <definedName name="XRefCopy12Row" localSheetId="36" hidden="1">#REF!</definedName>
    <definedName name="XRefCopy12Row" hidden="1">#REF!</definedName>
    <definedName name="XRefCopy13" localSheetId="36" hidden="1">#REF!</definedName>
    <definedName name="XRefCopy13" hidden="1">#REF!</definedName>
    <definedName name="XRefCopy13Row" localSheetId="36" hidden="1">#REF!</definedName>
    <definedName name="XRefCopy13Row" hidden="1">#REF!</definedName>
    <definedName name="XRefCopy14" localSheetId="36" hidden="1">#REF!</definedName>
    <definedName name="XRefCopy14" hidden="1">#REF!</definedName>
    <definedName name="XRefCopy14Row" localSheetId="36" hidden="1">#REF!</definedName>
    <definedName name="XRefCopy14Row" hidden="1">#REF!</definedName>
    <definedName name="XRefCopy15" localSheetId="36" hidden="1">#REF!</definedName>
    <definedName name="XRefCopy15" hidden="1">#REF!</definedName>
    <definedName name="XRefCopy15Row" localSheetId="36" hidden="1">#REF!</definedName>
    <definedName name="XRefCopy15Row" hidden="1">#REF!</definedName>
    <definedName name="XRefCopy16" localSheetId="36" hidden="1">#REF!</definedName>
    <definedName name="XRefCopy16" hidden="1">#REF!</definedName>
    <definedName name="XRefCopy16Row" localSheetId="36" hidden="1">#REF!</definedName>
    <definedName name="XRefCopy16Row" hidden="1">#REF!</definedName>
    <definedName name="XRefCopy17" localSheetId="36" hidden="1">#REF!</definedName>
    <definedName name="XRefCopy17" hidden="1">#REF!</definedName>
    <definedName name="XRefCopy17Row" localSheetId="36" hidden="1">#REF!</definedName>
    <definedName name="XRefCopy17Row" hidden="1">#REF!</definedName>
    <definedName name="XRefCopy18" localSheetId="36" hidden="1">#REF!</definedName>
    <definedName name="XRefCopy18" hidden="1">#REF!</definedName>
    <definedName name="XRefCopy18Row" localSheetId="36" hidden="1">#REF!</definedName>
    <definedName name="XRefCopy18Row" hidden="1">#REF!</definedName>
    <definedName name="XRefCopy19" hidden="1">#N/A</definedName>
    <definedName name="XRefCopy19Row" localSheetId="35" hidden="1">#REF!</definedName>
    <definedName name="XRefCopy19Row" localSheetId="36" hidden="1">#REF!</definedName>
    <definedName name="XRefCopy19Row" localSheetId="33" hidden="1">#REF!</definedName>
    <definedName name="XRefCopy19Row" localSheetId="34" hidden="1">#REF!</definedName>
    <definedName name="XRefCopy19Row" hidden="1">#REF!</definedName>
    <definedName name="XRefCopy1Row" localSheetId="35" hidden="1">#REF!</definedName>
    <definedName name="XRefCopy1Row" localSheetId="36" hidden="1">#REF!</definedName>
    <definedName name="XRefCopy1Row" localSheetId="33" hidden="1">#REF!</definedName>
    <definedName name="XRefCopy1Row" localSheetId="34" hidden="1">#REF!</definedName>
    <definedName name="XRefCopy1Row" hidden="1">#REF!</definedName>
    <definedName name="XRefCopy2" localSheetId="35" hidden="1">#REF!</definedName>
    <definedName name="XRefCopy2" localSheetId="36" hidden="1">#REF!</definedName>
    <definedName name="XRefCopy2" localSheetId="33" hidden="1">#REF!</definedName>
    <definedName name="XRefCopy2" localSheetId="34" hidden="1">#REF!</definedName>
    <definedName name="XRefCopy2" hidden="1">#REF!</definedName>
    <definedName name="XRefCopy20" hidden="1">#N/A</definedName>
    <definedName name="XRefCopy20Row" localSheetId="35" hidden="1">#REF!</definedName>
    <definedName name="XRefCopy20Row" localSheetId="36" hidden="1">#REF!</definedName>
    <definedName name="XRefCopy20Row" localSheetId="33" hidden="1">#REF!</definedName>
    <definedName name="XRefCopy20Row" localSheetId="34" hidden="1">#REF!</definedName>
    <definedName name="XRefCopy20Row" hidden="1">#REF!</definedName>
    <definedName name="XRefCopy21" hidden="1">#N/A</definedName>
    <definedName name="XRefCopy21Row" localSheetId="35" hidden="1">#REF!</definedName>
    <definedName name="XRefCopy21Row" localSheetId="36" hidden="1">#REF!</definedName>
    <definedName name="XRefCopy21Row" localSheetId="33" hidden="1">#REF!</definedName>
    <definedName name="XRefCopy21Row" localSheetId="34" hidden="1">#REF!</definedName>
    <definedName name="XRefCopy21Row" hidden="1">#REF!</definedName>
    <definedName name="XRefCopy22" hidden="1">#N/A</definedName>
    <definedName name="XRefCopy22Row" localSheetId="35" hidden="1">#REF!</definedName>
    <definedName name="XRefCopy22Row" localSheetId="33" hidden="1">#REF!</definedName>
    <definedName name="XRefCopy22Row" localSheetId="34" hidden="1">#REF!</definedName>
    <definedName name="XRefCopy22Row" hidden="1">#REF!</definedName>
    <definedName name="XRefCopy23" hidden="1">#N/A</definedName>
    <definedName name="XRefCopy23Row" localSheetId="35" hidden="1">#REF!</definedName>
    <definedName name="XRefCopy23Row" localSheetId="33" hidden="1">#REF!</definedName>
    <definedName name="XRefCopy23Row" localSheetId="34" hidden="1">#REF!</definedName>
    <definedName name="XRefCopy23Row" hidden="1">#REF!</definedName>
    <definedName name="XRefCopy24" hidden="1">#N/A</definedName>
    <definedName name="XRefCopy24Row" hidden="1">#REF!</definedName>
    <definedName name="XRefCopy25" localSheetId="35" hidden="1">#REF!</definedName>
    <definedName name="XRefCopy25" localSheetId="36" hidden="1">#REF!</definedName>
    <definedName name="XRefCopy25" localSheetId="33" hidden="1">#REF!</definedName>
    <definedName name="XRefCopy25" localSheetId="34" hidden="1">#REF!</definedName>
    <definedName name="XRefCopy25" hidden="1">#REF!</definedName>
    <definedName name="XRefCopy25Row" localSheetId="35" hidden="1">#REF!</definedName>
    <definedName name="XRefCopy25Row" localSheetId="36" hidden="1">#REF!</definedName>
    <definedName name="XRefCopy25Row" localSheetId="33" hidden="1">#REF!</definedName>
    <definedName name="XRefCopy25Row" localSheetId="34" hidden="1">#REF!</definedName>
    <definedName name="XRefCopy25Row" hidden="1">#REF!</definedName>
    <definedName name="XRefCopy26" localSheetId="36" hidden="1">#REF!</definedName>
    <definedName name="XRefCopy26" hidden="1">#REF!</definedName>
    <definedName name="XRefCopy26Row" localSheetId="36" hidden="1">#REF!</definedName>
    <definedName name="XRefCopy26Row" hidden="1">#REF!</definedName>
    <definedName name="XRefCopy27" localSheetId="36" hidden="1">#REF!</definedName>
    <definedName name="XRefCopy27" hidden="1">#REF!</definedName>
    <definedName name="XRefCopy27Row" localSheetId="36" hidden="1">#REF!</definedName>
    <definedName name="XRefCopy27Row" hidden="1">#REF!</definedName>
    <definedName name="XRefCopy28" localSheetId="36" hidden="1">#REF!</definedName>
    <definedName name="XRefCopy28" hidden="1">#REF!</definedName>
    <definedName name="XRefCopy28Row" localSheetId="36" hidden="1">#REF!</definedName>
    <definedName name="XRefCopy28Row" hidden="1">#REF!</definedName>
    <definedName name="XRefCopy29" localSheetId="36" hidden="1">#REF!</definedName>
    <definedName name="XRefCopy29" hidden="1">#REF!</definedName>
    <definedName name="XRefCopy29Row" localSheetId="36" hidden="1">#REF!</definedName>
    <definedName name="XRefCopy29Row" hidden="1">#REF!</definedName>
    <definedName name="XRefCopy2Row" localSheetId="36" hidden="1">#REF!</definedName>
    <definedName name="XRefCopy2Row" hidden="1">#REF!</definedName>
    <definedName name="XRefCopy3" hidden="1">#N/A</definedName>
    <definedName name="XRefCopy30" hidden="1">#N/A</definedName>
    <definedName name="XRefCopy30Row" localSheetId="35" hidden="1">#REF!</definedName>
    <definedName name="XRefCopy30Row" localSheetId="36" hidden="1">#REF!</definedName>
    <definedName name="XRefCopy30Row" localSheetId="33" hidden="1">#REF!</definedName>
    <definedName name="XRefCopy30Row" localSheetId="34" hidden="1">#REF!</definedName>
    <definedName name="XRefCopy30Row" hidden="1">#REF!</definedName>
    <definedName name="XRefCopy31" hidden="1">#N/A</definedName>
    <definedName name="XRefCopy31Row" localSheetId="35" hidden="1">#REF!</definedName>
    <definedName name="XRefCopy31Row" localSheetId="36" hidden="1">#REF!</definedName>
    <definedName name="XRefCopy31Row" localSheetId="33" hidden="1">#REF!</definedName>
    <definedName name="XRefCopy31Row" localSheetId="34" hidden="1">#REF!</definedName>
    <definedName name="XRefCopy31Row" hidden="1">#REF!</definedName>
    <definedName name="XRefCopy32" localSheetId="35" hidden="1">#REF!</definedName>
    <definedName name="XRefCopy32" localSheetId="36" hidden="1">#REF!</definedName>
    <definedName name="XRefCopy32" localSheetId="33" hidden="1">#REF!</definedName>
    <definedName name="XRefCopy32" localSheetId="34" hidden="1">#REF!</definedName>
    <definedName name="XRefCopy32" hidden="1">#REF!</definedName>
    <definedName name="XRefCopy32Row" localSheetId="35" hidden="1">#REF!</definedName>
    <definedName name="XRefCopy32Row" localSheetId="36" hidden="1">#REF!</definedName>
    <definedName name="XRefCopy32Row" localSheetId="33" hidden="1">#REF!</definedName>
    <definedName name="XRefCopy32Row" localSheetId="34" hidden="1">#REF!</definedName>
    <definedName name="XRefCopy32Row" hidden="1">#REF!</definedName>
    <definedName name="XRefCopy33" localSheetId="36" hidden="1">#REF!</definedName>
    <definedName name="XRefCopy33" hidden="1">#REF!</definedName>
    <definedName name="XRefCopy33Row" localSheetId="36" hidden="1">#REF!</definedName>
    <definedName name="XRefCopy33Row" hidden="1">#REF!</definedName>
    <definedName name="XRefCopy34" localSheetId="36" hidden="1">#REF!</definedName>
    <definedName name="XRefCopy34" hidden="1">#REF!</definedName>
    <definedName name="XRefCopy34Row" localSheetId="36" hidden="1">#REF!</definedName>
    <definedName name="XRefCopy34Row" hidden="1">#REF!</definedName>
    <definedName name="XRefCopy35" localSheetId="36" hidden="1">#REF!</definedName>
    <definedName name="XRefCopy35" hidden="1">#REF!</definedName>
    <definedName name="XRefCopy35Row" localSheetId="36" hidden="1">#REF!</definedName>
    <definedName name="XRefCopy35Row" hidden="1">#REF!</definedName>
    <definedName name="XRefCopy36" localSheetId="36" hidden="1">#REF!</definedName>
    <definedName name="XRefCopy36" hidden="1">#REF!</definedName>
    <definedName name="XRefCopy36Row" localSheetId="36" hidden="1">#REF!</definedName>
    <definedName name="XRefCopy36Row" hidden="1">#REF!</definedName>
    <definedName name="XRefCopy37" localSheetId="36" hidden="1">#REF!</definedName>
    <definedName name="XRefCopy37" hidden="1">#REF!</definedName>
    <definedName name="XRefCopy37Row" localSheetId="36" hidden="1">#REF!</definedName>
    <definedName name="XRefCopy37Row" hidden="1">#REF!</definedName>
    <definedName name="XRefCopy38" localSheetId="36" hidden="1">#REF!</definedName>
    <definedName name="XRefCopy38" hidden="1">#REF!</definedName>
    <definedName name="XRefCopy38Row" localSheetId="36" hidden="1">#REF!</definedName>
    <definedName name="XRefCopy38Row" hidden="1">#REF!</definedName>
    <definedName name="XRefCopy39" localSheetId="36" hidden="1">#REF!</definedName>
    <definedName name="XRefCopy39" hidden="1">#REF!</definedName>
    <definedName name="XRefCopy39Row" localSheetId="36" hidden="1">#REF!</definedName>
    <definedName name="XRefCopy39Row" hidden="1">#REF!</definedName>
    <definedName name="XRefCopy3Row" localSheetId="36" hidden="1">#REF!</definedName>
    <definedName name="XRefCopy3Row" hidden="1">#REF!</definedName>
    <definedName name="XRefCopy4" localSheetId="36" hidden="1">#REF!</definedName>
    <definedName name="XRefCopy4" hidden="1">#REF!</definedName>
    <definedName name="XRefCopy40" localSheetId="36" hidden="1">#REF!</definedName>
    <definedName name="XRefCopy40" hidden="1">#REF!</definedName>
    <definedName name="XRefCopy40Row" localSheetId="36" hidden="1">#REF!</definedName>
    <definedName name="XRefCopy40Row" hidden="1">#REF!</definedName>
    <definedName name="XRefCopy41" localSheetId="36" hidden="1">#REF!</definedName>
    <definedName name="XRefCopy41" hidden="1">#REF!</definedName>
    <definedName name="XRefCopy41Row" localSheetId="36" hidden="1">#REF!</definedName>
    <definedName name="XRefCopy41Row" hidden="1">#REF!</definedName>
    <definedName name="XRefCopy42" localSheetId="36" hidden="1">#REF!</definedName>
    <definedName name="XRefCopy42" hidden="1">#REF!</definedName>
    <definedName name="XRefCopy42Row" localSheetId="36" hidden="1">#REF!</definedName>
    <definedName name="XRefCopy42Row" hidden="1">#REF!</definedName>
    <definedName name="XRefCopy43" localSheetId="36" hidden="1">#REF!</definedName>
    <definedName name="XRefCopy43" hidden="1">#REF!</definedName>
    <definedName name="XRefCopy43Row" localSheetId="36" hidden="1">#REF!</definedName>
    <definedName name="XRefCopy43Row" hidden="1">#REF!</definedName>
    <definedName name="XRefCopy44" localSheetId="36" hidden="1">#REF!</definedName>
    <definedName name="XRefCopy44" hidden="1">#REF!</definedName>
    <definedName name="XRefCopy44Row" localSheetId="36" hidden="1">#REF!</definedName>
    <definedName name="XRefCopy44Row" hidden="1">#REF!</definedName>
    <definedName name="XRefCopy45" localSheetId="36" hidden="1">#REF!</definedName>
    <definedName name="XRefCopy45" hidden="1">#REF!</definedName>
    <definedName name="XRefCopy45Row" localSheetId="36" hidden="1">#REF!</definedName>
    <definedName name="XRefCopy45Row" hidden="1">#REF!</definedName>
    <definedName name="XRefCopy46" localSheetId="36" hidden="1">#REF!</definedName>
    <definedName name="XRefCopy46" hidden="1">#REF!</definedName>
    <definedName name="XRefCopy46Row" localSheetId="36" hidden="1">#REF!</definedName>
    <definedName name="XRefCopy46Row" hidden="1">#REF!</definedName>
    <definedName name="XRefCopy47" localSheetId="36" hidden="1">#REF!</definedName>
    <definedName name="XRefCopy47" hidden="1">#REF!</definedName>
    <definedName name="XRefCopy47Row" localSheetId="36" hidden="1">#REF!</definedName>
    <definedName name="XRefCopy47Row" hidden="1">#REF!</definedName>
    <definedName name="XRefCopy48" localSheetId="36" hidden="1">#REF!</definedName>
    <definedName name="XRefCopy48" hidden="1">#REF!</definedName>
    <definedName name="XRefCopy48Row" localSheetId="36" hidden="1">#REF!</definedName>
    <definedName name="XRefCopy48Row" hidden="1">#REF!</definedName>
    <definedName name="XRefCopy49" localSheetId="36" hidden="1">#REF!</definedName>
    <definedName name="XRefCopy49" hidden="1">#REF!</definedName>
    <definedName name="XRefCopy49Row" localSheetId="36" hidden="1">#REF!</definedName>
    <definedName name="XRefCopy49Row" hidden="1">#REF!</definedName>
    <definedName name="XRefCopy4Row" localSheetId="36" hidden="1">#REF!</definedName>
    <definedName name="XRefCopy4Row" hidden="1">#REF!</definedName>
    <definedName name="XRefCopy5" localSheetId="36" hidden="1">#REF!</definedName>
    <definedName name="XRefCopy5" hidden="1">#REF!</definedName>
    <definedName name="XRefCopy50" localSheetId="36" hidden="1">#REF!</definedName>
    <definedName name="XRefCopy50" hidden="1">#REF!</definedName>
    <definedName name="XRefCopy50Row" localSheetId="36" hidden="1">#REF!</definedName>
    <definedName name="XRefCopy50Row" hidden="1">#REF!</definedName>
    <definedName name="XRefCopy51" localSheetId="36" hidden="1">#REF!</definedName>
    <definedName name="XRefCopy51" hidden="1">#REF!</definedName>
    <definedName name="XRefCopy51Row" localSheetId="36" hidden="1">#REF!</definedName>
    <definedName name="XRefCopy51Row" hidden="1">#REF!</definedName>
    <definedName name="XRefCopy52" localSheetId="36" hidden="1">#REF!</definedName>
    <definedName name="XRefCopy52" hidden="1">#REF!</definedName>
    <definedName name="XRefCopy52Row" localSheetId="36" hidden="1">#REF!</definedName>
    <definedName name="XRefCopy52Row" hidden="1">#REF!</definedName>
    <definedName name="XRefCopy53" hidden="1">#N/A</definedName>
    <definedName name="XRefCopy53Row" localSheetId="35" hidden="1">#REF!</definedName>
    <definedName name="XRefCopy53Row" localSheetId="36" hidden="1">#REF!</definedName>
    <definedName name="XRefCopy53Row" localSheetId="33" hidden="1">#REF!</definedName>
    <definedName name="XRefCopy53Row" localSheetId="34" hidden="1">#REF!</definedName>
    <definedName name="XRefCopy53Row" hidden="1">#REF!</definedName>
    <definedName name="XRefCopy54" localSheetId="35" hidden="1">#REF!</definedName>
    <definedName name="XRefCopy54" localSheetId="36" hidden="1">#REF!</definedName>
    <definedName name="XRefCopy54" localSheetId="33" hidden="1">#REF!</definedName>
    <definedName name="XRefCopy54" localSheetId="34" hidden="1">#REF!</definedName>
    <definedName name="XRefCopy54" hidden="1">#REF!</definedName>
    <definedName name="XRefCopy55" localSheetId="35" hidden="1">#REF!</definedName>
    <definedName name="XRefCopy55" localSheetId="36" hidden="1">#REF!</definedName>
    <definedName name="XRefCopy55" localSheetId="33" hidden="1">#REF!</definedName>
    <definedName name="XRefCopy55" localSheetId="34" hidden="1">#REF!</definedName>
    <definedName name="XRefCopy55" hidden="1">#REF!</definedName>
    <definedName name="XRefCopy55Row" localSheetId="36" hidden="1">#REF!</definedName>
    <definedName name="XRefCopy55Row" hidden="1">#REF!</definedName>
    <definedName name="XRefCopy56" localSheetId="36" hidden="1">#REF!</definedName>
    <definedName name="XRefCopy56" hidden="1">#REF!</definedName>
    <definedName name="XRefCopy56Row" localSheetId="36" hidden="1">#REF!</definedName>
    <definedName name="XRefCopy56Row" hidden="1">#REF!</definedName>
    <definedName name="XRefCopy57" localSheetId="36" hidden="1">#REF!</definedName>
    <definedName name="XRefCopy57" hidden="1">#REF!</definedName>
    <definedName name="XRefCopy58" localSheetId="36" hidden="1">#REF!</definedName>
    <definedName name="XRefCopy58" hidden="1">#REF!</definedName>
    <definedName name="XRefCopy58Row" localSheetId="36" hidden="1">#REF!</definedName>
    <definedName name="XRefCopy58Row" hidden="1">#REF!</definedName>
    <definedName name="XRefCopy59" localSheetId="36" hidden="1">#REF!</definedName>
    <definedName name="XRefCopy59" hidden="1">#REF!</definedName>
    <definedName name="XRefCopy59Row" localSheetId="36" hidden="1">#REF!</definedName>
    <definedName name="XRefCopy59Row" hidden="1">#REF!</definedName>
    <definedName name="XRefCopy5Row" hidden="1">#N/A</definedName>
    <definedName name="XRefCopy6" localSheetId="35" hidden="1">#REF!</definedName>
    <definedName name="XRefCopy6" localSheetId="36" hidden="1">#REF!</definedName>
    <definedName name="XRefCopy6" localSheetId="33" hidden="1">#REF!</definedName>
    <definedName name="XRefCopy6" localSheetId="34" hidden="1">#REF!</definedName>
    <definedName name="XRefCopy6" hidden="1">#REF!</definedName>
    <definedName name="XRefCopy60" localSheetId="35" hidden="1">#REF!</definedName>
    <definedName name="XRefCopy60" localSheetId="36" hidden="1">#REF!</definedName>
    <definedName name="XRefCopy60" localSheetId="33" hidden="1">#REF!</definedName>
    <definedName name="XRefCopy60" localSheetId="34" hidden="1">#REF!</definedName>
    <definedName name="XRefCopy60" hidden="1">#REF!</definedName>
    <definedName name="XRefCopy60Row" localSheetId="35" hidden="1">#REF!</definedName>
    <definedName name="XRefCopy60Row" localSheetId="36" hidden="1">#REF!</definedName>
    <definedName name="XRefCopy60Row" localSheetId="33" hidden="1">#REF!</definedName>
    <definedName name="XRefCopy60Row" localSheetId="34" hidden="1">#REF!</definedName>
    <definedName name="XRefCopy60Row" hidden="1">#REF!</definedName>
    <definedName name="XRefCopy61" localSheetId="36" hidden="1">#REF!</definedName>
    <definedName name="XRefCopy61" hidden="1">#REF!</definedName>
    <definedName name="XRefCopy61Row" localSheetId="36" hidden="1">#REF!</definedName>
    <definedName name="XRefCopy61Row" hidden="1">#REF!</definedName>
    <definedName name="XRefCopy62" localSheetId="36" hidden="1">#REF!</definedName>
    <definedName name="XRefCopy62" hidden="1">#REF!</definedName>
    <definedName name="XRefCopy63" localSheetId="36" hidden="1">#REF!</definedName>
    <definedName name="XRefCopy63" hidden="1">#REF!</definedName>
    <definedName name="XRefCopy63Row" localSheetId="36" hidden="1">#REF!</definedName>
    <definedName name="XRefCopy63Row" hidden="1">#REF!</definedName>
    <definedName name="XRefCopy64" localSheetId="36" hidden="1">#REF!</definedName>
    <definedName name="XRefCopy64" hidden="1">#REF!</definedName>
    <definedName name="XRefCopy64Row" localSheetId="36" hidden="1">#REF!</definedName>
    <definedName name="XRefCopy64Row" hidden="1">#REF!</definedName>
    <definedName name="XRefCopy65" localSheetId="36" hidden="1">#REF!</definedName>
    <definedName name="XRefCopy65" hidden="1">#REF!</definedName>
    <definedName name="XRefCopy65Row" localSheetId="36" hidden="1">#REF!</definedName>
    <definedName name="XRefCopy65Row" hidden="1">#REF!</definedName>
    <definedName name="XRefCopy66" localSheetId="36" hidden="1">#REF!</definedName>
    <definedName name="XRefCopy66" hidden="1">#REF!</definedName>
    <definedName name="XRefCopy66Row" localSheetId="36" hidden="1">#REF!</definedName>
    <definedName name="XRefCopy66Row" hidden="1">#REF!</definedName>
    <definedName name="XRefCopy67" localSheetId="36" hidden="1">#REF!</definedName>
    <definedName name="XRefCopy67" hidden="1">#REF!</definedName>
    <definedName name="XRefCopy67Row" localSheetId="36" hidden="1">#REF!</definedName>
    <definedName name="XRefCopy67Row" hidden="1">#REF!</definedName>
    <definedName name="XRefCopy68" localSheetId="36" hidden="1">#REF!</definedName>
    <definedName name="XRefCopy68" hidden="1">#REF!</definedName>
    <definedName name="XRefCopy68Row" localSheetId="36" hidden="1">#REF!</definedName>
    <definedName name="XRefCopy68Row" hidden="1">#REF!</definedName>
    <definedName name="XRefCopy69" localSheetId="36" hidden="1">#REF!</definedName>
    <definedName name="XRefCopy69" hidden="1">#REF!</definedName>
    <definedName name="XRefCopy69Row" localSheetId="36" hidden="1">#REF!</definedName>
    <definedName name="XRefCopy69Row" hidden="1">#REF!</definedName>
    <definedName name="XRefCopy6Row" hidden="1">#N/A</definedName>
    <definedName name="XRefCopy7" localSheetId="35" hidden="1">#REF!</definedName>
    <definedName name="XRefCopy7" localSheetId="36" hidden="1">#REF!</definedName>
    <definedName name="XRefCopy7" localSheetId="33" hidden="1">#REF!</definedName>
    <definedName name="XRefCopy7" localSheetId="34" hidden="1">#REF!</definedName>
    <definedName name="XRefCopy7" hidden="1">#REF!</definedName>
    <definedName name="XRefCopy70" localSheetId="35" hidden="1">#REF!</definedName>
    <definedName name="XRefCopy70" localSheetId="36" hidden="1">#REF!</definedName>
    <definedName name="XRefCopy70" localSheetId="33" hidden="1">#REF!</definedName>
    <definedName name="XRefCopy70" localSheetId="34" hidden="1">#REF!</definedName>
    <definedName name="XRefCopy70" hidden="1">#REF!</definedName>
    <definedName name="XRefCopy71" localSheetId="35" hidden="1">#REF!</definedName>
    <definedName name="XRefCopy71" localSheetId="36" hidden="1">#REF!</definedName>
    <definedName name="XRefCopy71" localSheetId="33" hidden="1">#REF!</definedName>
    <definedName name="XRefCopy71" localSheetId="34" hidden="1">#REF!</definedName>
    <definedName name="XRefCopy71" hidden="1">#REF!</definedName>
    <definedName name="XRefCopy72" localSheetId="36" hidden="1">#REF!</definedName>
    <definedName name="XRefCopy72" hidden="1">#REF!</definedName>
    <definedName name="XRefCopy73" localSheetId="36" hidden="1">#REF!</definedName>
    <definedName name="XRefCopy73" hidden="1">#REF!</definedName>
    <definedName name="XRefCopy74" localSheetId="36" hidden="1">#REF!</definedName>
    <definedName name="XRefCopy74" hidden="1">#REF!</definedName>
    <definedName name="XRefCopy75" localSheetId="36" hidden="1">#REF!</definedName>
    <definedName name="XRefCopy75" hidden="1">#REF!</definedName>
    <definedName name="XRefCopy76" localSheetId="36" hidden="1">#REF!</definedName>
    <definedName name="XRefCopy76" hidden="1">#REF!</definedName>
    <definedName name="XRefCopy77" localSheetId="36" hidden="1">#REF!</definedName>
    <definedName name="XRefCopy77" hidden="1">#REF!</definedName>
    <definedName name="XRefCopy78" localSheetId="36" hidden="1">#REF!</definedName>
    <definedName name="XRefCopy78" hidden="1">#REF!</definedName>
    <definedName name="XRefCopy79" localSheetId="36" hidden="1">#REF!</definedName>
    <definedName name="XRefCopy79" hidden="1">#REF!</definedName>
    <definedName name="XRefCopy7Row" localSheetId="36" hidden="1">#REF!</definedName>
    <definedName name="XRefCopy7Row" hidden="1">#REF!</definedName>
    <definedName name="XRefCopy8" localSheetId="36" hidden="1">#REF!</definedName>
    <definedName name="XRefCopy8" hidden="1">#REF!</definedName>
    <definedName name="XRefCopy80" localSheetId="36" hidden="1">#REF!</definedName>
    <definedName name="XRefCopy80" hidden="1">#REF!</definedName>
    <definedName name="XRefCopy81" localSheetId="36" hidden="1">#REF!</definedName>
    <definedName name="XRefCopy81" hidden="1">#REF!</definedName>
    <definedName name="XRefCopy82" localSheetId="36" hidden="1">#REF!</definedName>
    <definedName name="XRefCopy82" hidden="1">#REF!</definedName>
    <definedName name="XRefCopy83" localSheetId="36" hidden="1">#REF!</definedName>
    <definedName name="XRefCopy83" hidden="1">#REF!</definedName>
    <definedName name="XRefCopy84" localSheetId="36" hidden="1">#REF!</definedName>
    <definedName name="XRefCopy84" hidden="1">#REF!</definedName>
    <definedName name="XRefCopy85" localSheetId="36" hidden="1">#REF!</definedName>
    <definedName name="XRefCopy85" hidden="1">#REF!</definedName>
    <definedName name="XRefCopy86" localSheetId="36" hidden="1">#REF!</definedName>
    <definedName name="XRefCopy86" hidden="1">#REF!</definedName>
    <definedName name="XRefCopy87" localSheetId="36" hidden="1">#REF!</definedName>
    <definedName name="XRefCopy87" hidden="1">#REF!</definedName>
    <definedName name="XRefCopy88" localSheetId="36" hidden="1">#REF!</definedName>
    <definedName name="XRefCopy88" hidden="1">#REF!</definedName>
    <definedName name="XRefCopy8Row" localSheetId="36" hidden="1">#REF!</definedName>
    <definedName name="XRefCopy8Row" hidden="1">#REF!</definedName>
    <definedName name="XRefCopy9" localSheetId="36" hidden="1">#REF!</definedName>
    <definedName name="XRefCopy9" hidden="1">#REF!</definedName>
    <definedName name="XRefCopy9Row" localSheetId="36" hidden="1">#REF!</definedName>
    <definedName name="XRefCopy9Row" hidden="1">#REF!</definedName>
    <definedName name="XRefCopyRangeCount" hidden="1">1</definedName>
    <definedName name="XRefPaste1" localSheetId="35" hidden="1">#REF!</definedName>
    <definedName name="XRefPaste1" localSheetId="36" hidden="1">#REF!</definedName>
    <definedName name="XRefPaste1" localSheetId="33" hidden="1">#REF!</definedName>
    <definedName name="XRefPaste1" localSheetId="34" hidden="1">#REF!</definedName>
    <definedName name="XRefPaste1" hidden="1">#REF!</definedName>
    <definedName name="XRefPaste10" localSheetId="35" hidden="1">#REF!</definedName>
    <definedName name="XRefPaste10" localSheetId="36" hidden="1">#REF!</definedName>
    <definedName name="XRefPaste10" localSheetId="33" hidden="1">#REF!</definedName>
    <definedName name="XRefPaste10" localSheetId="34" hidden="1">#REF!</definedName>
    <definedName name="XRefPaste10" hidden="1">#REF!</definedName>
    <definedName name="XRefPaste10Row" localSheetId="35" hidden="1">#REF!</definedName>
    <definedName name="XRefPaste10Row" localSheetId="36" hidden="1">#REF!</definedName>
    <definedName name="XRefPaste10Row" localSheetId="33" hidden="1">#REF!</definedName>
    <definedName name="XRefPaste10Row" localSheetId="34" hidden="1">#REF!</definedName>
    <definedName name="XRefPaste10Row" hidden="1">#REF!</definedName>
    <definedName name="XRefPaste11" localSheetId="36" hidden="1">#REF!</definedName>
    <definedName name="XRefPaste11" hidden="1">#REF!</definedName>
    <definedName name="XRefPaste11Row" localSheetId="36" hidden="1">#REF!</definedName>
    <definedName name="XRefPaste11Row" hidden="1">#REF!</definedName>
    <definedName name="XRefPaste12" localSheetId="36" hidden="1">#REF!</definedName>
    <definedName name="XRefPaste12" hidden="1">#REF!</definedName>
    <definedName name="XRefPaste12Row" localSheetId="36" hidden="1">#REF!</definedName>
    <definedName name="XRefPaste12Row" hidden="1">#REF!</definedName>
    <definedName name="XRefPaste13" localSheetId="36" hidden="1">#REF!</definedName>
    <definedName name="XRefPaste13" hidden="1">#REF!</definedName>
    <definedName name="XRefPaste13Row" localSheetId="36" hidden="1">#REF!</definedName>
    <definedName name="XRefPaste13Row" hidden="1">#REF!</definedName>
    <definedName name="XRefPaste14" hidden="1">#N/A</definedName>
    <definedName name="XRefPaste14Row" localSheetId="35" hidden="1">#REF!</definedName>
    <definedName name="XRefPaste14Row" localSheetId="36" hidden="1">#REF!</definedName>
    <definedName name="XRefPaste14Row" localSheetId="33" hidden="1">#REF!</definedName>
    <definedName name="XRefPaste14Row" localSheetId="34" hidden="1">#REF!</definedName>
    <definedName name="XRefPaste14Row" hidden="1">#REF!</definedName>
    <definedName name="XRefPaste15Row" localSheetId="35" hidden="1">#REF!</definedName>
    <definedName name="XRefPaste15Row" localSheetId="36" hidden="1">#REF!</definedName>
    <definedName name="XRefPaste15Row" localSheetId="33" hidden="1">#REF!</definedName>
    <definedName name="XRefPaste15Row" localSheetId="34" hidden="1">#REF!</definedName>
    <definedName name="XRefPaste15Row" hidden="1">#REF!</definedName>
    <definedName name="XRefPaste16" hidden="1">#N/A</definedName>
    <definedName name="XRefPaste16Row" localSheetId="35" hidden="1">#REF!</definedName>
    <definedName name="XRefPaste16Row" localSheetId="36" hidden="1">#REF!</definedName>
    <definedName name="XRefPaste16Row" localSheetId="33" hidden="1">#REF!</definedName>
    <definedName name="XRefPaste16Row" localSheetId="34" hidden="1">#REF!</definedName>
    <definedName name="XRefPaste16Row" hidden="1">#REF!</definedName>
    <definedName name="XRefPaste17" hidden="1">#N/A</definedName>
    <definedName name="XRefPaste17Row" localSheetId="35" hidden="1">#REF!</definedName>
    <definedName name="XRefPaste17Row" localSheetId="36" hidden="1">#REF!</definedName>
    <definedName name="XRefPaste17Row" localSheetId="33" hidden="1">#REF!</definedName>
    <definedName name="XRefPaste17Row" localSheetId="34" hidden="1">#REF!</definedName>
    <definedName name="XRefPaste17Row" hidden="1">#REF!</definedName>
    <definedName name="XRefPaste18" hidden="1">#N/A</definedName>
    <definedName name="XRefPaste18Row" localSheetId="35" hidden="1">#REF!</definedName>
    <definedName name="XRefPaste18Row" localSheetId="33" hidden="1">#REF!</definedName>
    <definedName name="XRefPaste18Row" localSheetId="34" hidden="1">#REF!</definedName>
    <definedName name="XRefPaste18Row" hidden="1">#REF!</definedName>
    <definedName name="XRefPaste19" hidden="1">#N/A</definedName>
    <definedName name="XRefPaste19Row" localSheetId="35" hidden="1">#REF!</definedName>
    <definedName name="XRefPaste19Row" localSheetId="33" hidden="1">#REF!</definedName>
    <definedName name="XRefPaste19Row" localSheetId="34" hidden="1">#REF!</definedName>
    <definedName name="XRefPaste19Row" hidden="1">#REF!</definedName>
    <definedName name="XRefPaste1Row" localSheetId="35" hidden="1">#REF!</definedName>
    <definedName name="XRefPaste1Row" localSheetId="36" hidden="1">#REF!</definedName>
    <definedName name="XRefPaste1Row" localSheetId="33" hidden="1">#REF!</definedName>
    <definedName name="XRefPaste1Row" localSheetId="34" hidden="1">#REF!</definedName>
    <definedName name="XRefPaste1Row" hidden="1">#REF!</definedName>
    <definedName name="XRefPaste2" localSheetId="35" hidden="1">#REF!</definedName>
    <definedName name="XRefPaste2" localSheetId="36" hidden="1">#REF!</definedName>
    <definedName name="XRefPaste2" localSheetId="33" hidden="1">#REF!</definedName>
    <definedName name="XRefPaste2" localSheetId="34" hidden="1">#REF!</definedName>
    <definedName name="XRefPaste2" hidden="1">#REF!</definedName>
    <definedName name="XRefPaste20" hidden="1">#N/A</definedName>
    <definedName name="XRefPaste20Row" localSheetId="35" hidden="1">#REF!</definedName>
    <definedName name="XRefPaste20Row" localSheetId="36" hidden="1">#REF!</definedName>
    <definedName name="XRefPaste20Row" localSheetId="33" hidden="1">#REF!</definedName>
    <definedName name="XRefPaste20Row" localSheetId="34" hidden="1">#REF!</definedName>
    <definedName name="XRefPaste20Row" hidden="1">#REF!</definedName>
    <definedName name="XRefPaste21" localSheetId="35" hidden="1">#REF!</definedName>
    <definedName name="XRefPaste21" localSheetId="36" hidden="1">#REF!</definedName>
    <definedName name="XRefPaste21" localSheetId="33" hidden="1">#REF!</definedName>
    <definedName name="XRefPaste21" localSheetId="34" hidden="1">#REF!</definedName>
    <definedName name="XRefPaste21" hidden="1">#REF!</definedName>
    <definedName name="XRefPaste21Row" localSheetId="35" hidden="1">#REF!</definedName>
    <definedName name="XRefPaste21Row" localSheetId="36" hidden="1">#REF!</definedName>
    <definedName name="XRefPaste21Row" localSheetId="33" hidden="1">#REF!</definedName>
    <definedName name="XRefPaste21Row" localSheetId="34" hidden="1">#REF!</definedName>
    <definedName name="XRefPaste21Row" hidden="1">#REF!</definedName>
    <definedName name="XRefPaste22" localSheetId="36" hidden="1">#REF!</definedName>
    <definedName name="XRefPaste22" hidden="1">#REF!</definedName>
    <definedName name="XRefPaste22Row" localSheetId="36" hidden="1">#REF!</definedName>
    <definedName name="XRefPaste22Row" hidden="1">#REF!</definedName>
    <definedName name="XRefPaste23" localSheetId="36" hidden="1">#REF!</definedName>
    <definedName name="XRefPaste23" hidden="1">#REF!</definedName>
    <definedName name="XRefPaste23Row" localSheetId="36" hidden="1">#REF!</definedName>
    <definedName name="XRefPaste23Row" hidden="1">#REF!</definedName>
    <definedName name="XRefPaste24" localSheetId="36" hidden="1">#REF!</definedName>
    <definedName name="XRefPaste24" hidden="1">#REF!</definedName>
    <definedName name="XRefPaste24Row" localSheetId="36" hidden="1">#REF!</definedName>
    <definedName name="XRefPaste24Row" hidden="1">#REF!</definedName>
    <definedName name="XRefPaste25" localSheetId="36" hidden="1">#REF!</definedName>
    <definedName name="XRefPaste25" hidden="1">#REF!</definedName>
    <definedName name="XRefPaste25Row" localSheetId="36" hidden="1">#REF!</definedName>
    <definedName name="XRefPaste25Row" hidden="1">#REF!</definedName>
    <definedName name="XRefPaste26" localSheetId="36" hidden="1">#REF!</definedName>
    <definedName name="XRefPaste26" hidden="1">#REF!</definedName>
    <definedName name="XRefPaste26Row" localSheetId="36" hidden="1">#REF!</definedName>
    <definedName name="XRefPaste26Row" hidden="1">#REF!</definedName>
    <definedName name="XRefPaste27" localSheetId="36" hidden="1">#REF!</definedName>
    <definedName name="XRefPaste27" hidden="1">#REF!</definedName>
    <definedName name="XRefPaste27Row" localSheetId="36" hidden="1">#REF!</definedName>
    <definedName name="XRefPaste27Row" hidden="1">#REF!</definedName>
    <definedName name="XRefPaste28" localSheetId="36" hidden="1">#REF!</definedName>
    <definedName name="XRefPaste28" hidden="1">#REF!</definedName>
    <definedName name="XRefPaste28Row" hidden="1">#REF!</definedName>
    <definedName name="XRefPaste29" localSheetId="36" hidden="1">#REF!</definedName>
    <definedName name="XRefPaste29" hidden="1">#REF!</definedName>
    <definedName name="XRefPaste29Row" hidden="1">#REF!</definedName>
    <definedName name="XRefPaste2Row" localSheetId="36" hidden="1">#REF!</definedName>
    <definedName name="XRefPaste2Row" hidden="1">#REF!</definedName>
    <definedName name="XRefPaste3" hidden="1">#N/A</definedName>
    <definedName name="XRefPaste30" localSheetId="35" hidden="1">#REF!</definedName>
    <definedName name="XRefPaste30" localSheetId="36" hidden="1">#REF!</definedName>
    <definedName name="XRefPaste30" localSheetId="33" hidden="1">#REF!</definedName>
    <definedName name="XRefPaste30" localSheetId="34" hidden="1">#REF!</definedName>
    <definedName name="XRefPaste30" hidden="1">#REF!</definedName>
    <definedName name="XRefPaste30Row" hidden="1">#REF!</definedName>
    <definedName name="XRefPaste31" localSheetId="35" hidden="1">#REF!</definedName>
    <definedName name="XRefPaste31" localSheetId="36" hidden="1">#REF!</definedName>
    <definedName name="XRefPaste31" localSheetId="33" hidden="1">#REF!</definedName>
    <definedName name="XRefPaste31" localSheetId="34" hidden="1">#REF!</definedName>
    <definedName name="XRefPaste31" hidden="1">#REF!</definedName>
    <definedName name="XRefPaste31Row" hidden="1">#REF!</definedName>
    <definedName name="XRefPaste32" localSheetId="35" hidden="1">#REF!</definedName>
    <definedName name="XRefPaste32" localSheetId="36" hidden="1">#REF!</definedName>
    <definedName name="XRefPaste32" localSheetId="33" hidden="1">#REF!</definedName>
    <definedName name="XRefPaste32" localSheetId="34" hidden="1">#REF!</definedName>
    <definedName name="XRefPaste32" hidden="1">#REF!</definedName>
    <definedName name="XRefPaste32Row" hidden="1">#REF!</definedName>
    <definedName name="XRefPaste33" localSheetId="36" hidden="1">#REF!</definedName>
    <definedName name="XRefPaste33" hidden="1">#REF!</definedName>
    <definedName name="XRefPaste33Row" hidden="1">#REF!</definedName>
    <definedName name="XRefPaste34" localSheetId="36" hidden="1">#REF!</definedName>
    <definedName name="XRefPaste34" hidden="1">#REF!</definedName>
    <definedName name="XRefPaste34Row" hidden="1">#REF!</definedName>
    <definedName name="XRefPaste35" localSheetId="36" hidden="1">#REF!</definedName>
    <definedName name="XRefPaste35" hidden="1">#REF!</definedName>
    <definedName name="XRefPaste35Row" hidden="1">#REF!</definedName>
    <definedName name="XRefPaste36" localSheetId="36" hidden="1">#REF!</definedName>
    <definedName name="XRefPaste36" hidden="1">#REF!</definedName>
    <definedName name="XRefPaste37" localSheetId="36" hidden="1">#REF!</definedName>
    <definedName name="XRefPaste37" hidden="1">#REF!</definedName>
    <definedName name="XRefPaste38" localSheetId="36" hidden="1">#REF!</definedName>
    <definedName name="XRefPaste38" hidden="1">#REF!</definedName>
    <definedName name="XRefPaste39" localSheetId="36" hidden="1">#REF!</definedName>
    <definedName name="XRefPaste39" hidden="1">#REF!</definedName>
    <definedName name="XRefPaste3Row" localSheetId="36" hidden="1">#REF!</definedName>
    <definedName name="XRefPaste3Row" hidden="1">#REF!</definedName>
    <definedName name="XRefPaste4" hidden="1">#N/A</definedName>
    <definedName name="XRefPaste40" localSheetId="35" hidden="1">#REF!</definedName>
    <definedName name="XRefPaste40" localSheetId="36" hidden="1">#REF!</definedName>
    <definedName name="XRefPaste40" localSheetId="33" hidden="1">#REF!</definedName>
    <definedName name="XRefPaste40" localSheetId="34" hidden="1">#REF!</definedName>
    <definedName name="XRefPaste40" hidden="1">#REF!</definedName>
    <definedName name="XRefPaste41" localSheetId="35" hidden="1">#REF!</definedName>
    <definedName name="XRefPaste41" localSheetId="36" hidden="1">#REF!</definedName>
    <definedName name="XRefPaste41" localSheetId="33" hidden="1">#REF!</definedName>
    <definedName name="XRefPaste41" localSheetId="34" hidden="1">#REF!</definedName>
    <definedName name="XRefPaste41" hidden="1">#REF!</definedName>
    <definedName name="XRefPaste41Row" localSheetId="35" hidden="1">#REF!</definedName>
    <definedName name="XRefPaste41Row" localSheetId="36" hidden="1">#REF!</definedName>
    <definedName name="XRefPaste41Row" localSheetId="33" hidden="1">#REF!</definedName>
    <definedName name="XRefPaste41Row" localSheetId="34" hidden="1">#REF!</definedName>
    <definedName name="XRefPaste41Row" hidden="1">#REF!</definedName>
    <definedName name="XRefPaste42" localSheetId="36" hidden="1">#REF!</definedName>
    <definedName name="XRefPaste42" hidden="1">#REF!</definedName>
    <definedName name="XRefPaste42Row" localSheetId="36" hidden="1">#REF!</definedName>
    <definedName name="XRefPaste42Row" hidden="1">#REF!</definedName>
    <definedName name="XRefPaste43" localSheetId="36" hidden="1">#REF!</definedName>
    <definedName name="XRefPaste43" hidden="1">#REF!</definedName>
    <definedName name="XRefPaste43Row" localSheetId="36" hidden="1">#REF!</definedName>
    <definedName name="XRefPaste43Row" hidden="1">#REF!</definedName>
    <definedName name="XRefPaste44" localSheetId="36" hidden="1">#REF!</definedName>
    <definedName name="XRefPaste44" hidden="1">#REF!</definedName>
    <definedName name="XRefPaste44Row" localSheetId="36" hidden="1">#REF!</definedName>
    <definedName name="XRefPaste44Row" hidden="1">#REF!</definedName>
    <definedName name="XRefPaste45Row" localSheetId="36" hidden="1">#REF!</definedName>
    <definedName name="XRefPaste45Row" hidden="1">#REF!</definedName>
    <definedName name="XRefPaste46Row" localSheetId="36" hidden="1">#REF!</definedName>
    <definedName name="XRefPaste46Row" hidden="1">#REF!</definedName>
    <definedName name="XRefPaste47" localSheetId="36" hidden="1">#REF!</definedName>
    <definedName name="XRefPaste47" hidden="1">#REF!</definedName>
    <definedName name="XRefPaste47Row" localSheetId="36" hidden="1">#REF!</definedName>
    <definedName name="XRefPaste47Row" hidden="1">#REF!</definedName>
    <definedName name="XRefPaste48Row" localSheetId="36" hidden="1">#REF!</definedName>
    <definedName name="XRefPaste48Row" hidden="1">#REF!</definedName>
    <definedName name="XRefPaste49" localSheetId="36" hidden="1">#REF!</definedName>
    <definedName name="XRefPaste49" hidden="1">#REF!</definedName>
    <definedName name="XRefPaste49Row" localSheetId="36" hidden="1">#REF!</definedName>
    <definedName name="XRefPaste49Row" hidden="1">#REF!</definedName>
    <definedName name="XRefPaste4Row" localSheetId="36" hidden="1">#REF!</definedName>
    <definedName name="XRefPaste4Row" hidden="1">#REF!</definedName>
    <definedName name="XRefPaste5" localSheetId="36" hidden="1">#REF!</definedName>
    <definedName name="XRefPaste5" hidden="1">#REF!</definedName>
    <definedName name="XRefPaste50" localSheetId="36" hidden="1">#REF!</definedName>
    <definedName name="XRefPaste50" hidden="1">#REF!</definedName>
    <definedName name="XRefPaste57" localSheetId="36" hidden="1">#REF!</definedName>
    <definedName name="XRefPaste57" hidden="1">#REF!</definedName>
    <definedName name="XRefPaste5Row" localSheetId="36" hidden="1">#REF!</definedName>
    <definedName name="XRefPaste5Row" hidden="1">#REF!</definedName>
    <definedName name="XRefPaste6" localSheetId="36" hidden="1">#REF!</definedName>
    <definedName name="XRefPaste6" hidden="1">#REF!</definedName>
    <definedName name="XRefPaste6Row" hidden="1">#N/A</definedName>
    <definedName name="XRefPaste7" localSheetId="35" hidden="1">#REF!</definedName>
    <definedName name="XRefPaste7" localSheetId="36" hidden="1">#REF!</definedName>
    <definedName name="XRefPaste7" localSheetId="33" hidden="1">#REF!</definedName>
    <definedName name="XRefPaste7" localSheetId="34" hidden="1">#REF!</definedName>
    <definedName name="XRefPaste7" hidden="1">#REF!</definedName>
    <definedName name="XRefPaste7Row" localSheetId="35" hidden="1">#REF!</definedName>
    <definedName name="XRefPaste7Row" localSheetId="36" hidden="1">#REF!</definedName>
    <definedName name="XRefPaste7Row" localSheetId="33" hidden="1">#REF!</definedName>
    <definedName name="XRefPaste7Row" localSheetId="34" hidden="1">#REF!</definedName>
    <definedName name="XRefPaste7Row" hidden="1">#REF!</definedName>
    <definedName name="XRefPaste8Row" localSheetId="35" hidden="1">#REF!</definedName>
    <definedName name="XRefPaste8Row" localSheetId="36" hidden="1">#REF!</definedName>
    <definedName name="XRefPaste8Row" localSheetId="33" hidden="1">#REF!</definedName>
    <definedName name="XRefPaste8Row" localSheetId="34" hidden="1">#REF!</definedName>
    <definedName name="XRefPaste8Row" hidden="1">#REF!</definedName>
    <definedName name="XRefPaste9" localSheetId="36" hidden="1">#REF!</definedName>
    <definedName name="XRefPaste9" hidden="1">#REF!</definedName>
    <definedName name="XRefPaste9Row" localSheetId="36" hidden="1">#REF!</definedName>
    <definedName name="XRefPaste9Row" hidden="1">#REF!</definedName>
    <definedName name="XRefPasteRangeCount" hidden="1">5</definedName>
    <definedName name="XRefPasteRangeCount_1" hidden="1">5</definedName>
    <definedName name="Xs">#REF!</definedName>
    <definedName name="xsa" localSheetId="35" hidden="1">{"DETALLE_1996",#N/A,FALSE,"flujo";"DETALLE_1997",#N/A,FALSE,"flujo";"GASTOS_INCURRIDOS_1996",#N/A,FALSE,"flujo";"GASTOS_PROGRAMADOS_PARA_1997",#N/A,FALSE,"flujo";#N/A,#N/A,FALSE,"comparat";#N/A,#N/A,FALSE,"costos";#N/A,#N/A,FALSE,"proyctrol"}</definedName>
    <definedName name="xsa" localSheetId="37" hidden="1">{"DETALLE_1996",#N/A,FALSE,"flujo";"DETALLE_1997",#N/A,FALSE,"flujo";"GASTOS_INCURRIDOS_1996",#N/A,FALSE,"flujo";"GASTOS_PROGRAMADOS_PARA_1997",#N/A,FALSE,"flujo";#N/A,#N/A,FALSE,"comparat";#N/A,#N/A,FALSE,"costos";#N/A,#N/A,FALSE,"proyctrol"}</definedName>
    <definedName name="xsa" localSheetId="36" hidden="1">{"DETALLE_1996",#N/A,FALSE,"flujo";"DETALLE_1997",#N/A,FALSE,"flujo";"GASTOS_INCURRIDOS_1996",#N/A,FALSE,"flujo";"GASTOS_PROGRAMADOS_PARA_1997",#N/A,FALSE,"flujo";#N/A,#N/A,FALSE,"comparat";#N/A,#N/A,FALSE,"costos";#N/A,#N/A,FALSE,"proyctrol"}</definedName>
    <definedName name="xsa" localSheetId="33" hidden="1">{"DETALLE_1996",#N/A,FALSE,"flujo";"DETALLE_1997",#N/A,FALSE,"flujo";"GASTOS_INCURRIDOS_1996",#N/A,FALSE,"flujo";"GASTOS_PROGRAMADOS_PARA_1997",#N/A,FALSE,"flujo";#N/A,#N/A,FALSE,"comparat";#N/A,#N/A,FALSE,"costos";#N/A,#N/A,FALSE,"proyctrol"}</definedName>
    <definedName name="xsa" localSheetId="34" hidden="1">{"DETALLE_1996",#N/A,FALSE,"flujo";"DETALLE_1997",#N/A,FALSE,"flujo";"GASTOS_INCURRIDOS_1996",#N/A,FALSE,"flujo";"GASTOS_PROGRAMADOS_PARA_1997",#N/A,FALSE,"flujo";#N/A,#N/A,FALSE,"comparat";#N/A,#N/A,FALSE,"costos";#N/A,#N/A,FALSE,"proyctrol"}</definedName>
    <definedName name="xsa" localSheetId="31" hidden="1">{"DETALLE_1996",#N/A,FALSE,"flujo";"DETALLE_1997",#N/A,FALSE,"flujo";"GASTOS_INCURRIDOS_1996",#N/A,FALSE,"flujo";"GASTOS_PROGRAMADOS_PARA_1997",#N/A,FALSE,"flujo";#N/A,#N/A,FALSE,"comparat";#N/A,#N/A,FALSE,"costos";#N/A,#N/A,FALSE,"proyctrol"}</definedName>
    <definedName name="xsa" hidden="1">{"DETALLE_1996",#N/A,FALSE,"flujo";"DETALLE_1997",#N/A,FALSE,"flujo";"GASTOS_INCURRIDOS_1996",#N/A,FALSE,"flujo";"GASTOS_PROGRAMADOS_PARA_1997",#N/A,FALSE,"flujo";#N/A,#N/A,FALSE,"comparat";#N/A,#N/A,FALSE,"costos";#N/A,#N/A,FALSE,"proyctrol"}</definedName>
    <definedName name="xsc" hidden="1">{#N/A,#N/A,FALSE,"BB GG - ERP";#N/A,#N/A,FALSE,"G&amp;P Mens - ERP";#N/A,#N/A,FALSE,"G&amp;P Acum -ERP";#N/A,#N/A,FALSE,"GPA Mens Ajust - ERP"}</definedName>
    <definedName name="xscvssd" localSheetId="31">#REF!</definedName>
    <definedName name="xscvssd">!#REF!</definedName>
    <definedName name="xsd">#REF!</definedName>
    <definedName name="xsf">#N/A</definedName>
    <definedName name="xss" localSheetId="35" hidden="1">{#N/A,#N/A,FALSE,"Total_OC015";#N/A,#N/A,FALSE,"ADMIN";#N/A,#N/A,FALSE,"PROCES";#N/A,#N/A,FALSE,"mecan";#N/A,#N/A,FALSE,"civil";#N/A,#N/A,FALSE,"CAÑER";#N/A,#N/A,FALSE,"ELEC";#N/A,#N/A,FALSE,"INSTR"}</definedName>
    <definedName name="xss" localSheetId="37" hidden="1">{#N/A,#N/A,FALSE,"Total_OC015";#N/A,#N/A,FALSE,"ADMIN";#N/A,#N/A,FALSE,"PROCES";#N/A,#N/A,FALSE,"mecan";#N/A,#N/A,FALSE,"civil";#N/A,#N/A,FALSE,"CAÑER";#N/A,#N/A,FALSE,"ELEC";#N/A,#N/A,FALSE,"INSTR"}</definedName>
    <definedName name="xss" localSheetId="36" hidden="1">{#N/A,#N/A,FALSE,"Total_OC015";#N/A,#N/A,FALSE,"ADMIN";#N/A,#N/A,FALSE,"PROCES";#N/A,#N/A,FALSE,"mecan";#N/A,#N/A,FALSE,"civil";#N/A,#N/A,FALSE,"CAÑER";#N/A,#N/A,FALSE,"ELEC";#N/A,#N/A,FALSE,"INSTR"}</definedName>
    <definedName name="xss" localSheetId="33" hidden="1">{#N/A,#N/A,FALSE,"Total_OC015";#N/A,#N/A,FALSE,"ADMIN";#N/A,#N/A,FALSE,"PROCES";#N/A,#N/A,FALSE,"mecan";#N/A,#N/A,FALSE,"civil";#N/A,#N/A,FALSE,"CAÑER";#N/A,#N/A,FALSE,"ELEC";#N/A,#N/A,FALSE,"INSTR"}</definedName>
    <definedName name="xss" localSheetId="34" hidden="1">{#N/A,#N/A,FALSE,"Total_OC015";#N/A,#N/A,FALSE,"ADMIN";#N/A,#N/A,FALSE,"PROCES";#N/A,#N/A,FALSE,"mecan";#N/A,#N/A,FALSE,"civil";#N/A,#N/A,FALSE,"CAÑER";#N/A,#N/A,FALSE,"ELEC";#N/A,#N/A,FALSE,"INSTR"}</definedName>
    <definedName name="xss" localSheetId="31" hidden="1">{#N/A,#N/A,FALSE,"Total_OC015";#N/A,#N/A,FALSE,"ADMIN";#N/A,#N/A,FALSE,"PROCES";#N/A,#N/A,FALSE,"mecan";#N/A,#N/A,FALSE,"civil";#N/A,#N/A,FALSE,"CAÑER";#N/A,#N/A,FALSE,"ELEC";#N/A,#N/A,FALSE,"INSTR"}</definedName>
    <definedName name="xss" hidden="1">{#N/A,#N/A,FALSE,"Total_OC015";#N/A,#N/A,FALSE,"ADMIN";#N/A,#N/A,FALSE,"PROCES";#N/A,#N/A,FALSE,"mecan";#N/A,#N/A,FALSE,"civil";#N/A,#N/A,FALSE,"CAÑER";#N/A,#N/A,FALSE,"ELEC";#N/A,#N/A,FALSE,"INSTR"}</definedName>
    <definedName name="xsxsx" localSheetId="35" hidden="1">{#N/A,#N/A,FALSE,"TEC-01";#N/A,#N/A,FALSE,"TEC - 02";#N/A,#N/A,FALSE,"TEC - 03";#N/A,#N/A,FALSE,"TEC - 04";#N/A,#N/A,FALSE,"TEC-07";#N/A,#N/A,FALSE,"TEC-08";#N/A,#N/A,FALSE,"TEC - 09A";#N/A,#N/A,FALSE,"TEC - 09B";#N/A,#N/A,FALSE,"TEC - 09C";#N/A,#N/A,FALSE,"TEC - 10";#N/A,#N/A,FALSE,"TEC-11"}</definedName>
    <definedName name="xsxsx" localSheetId="37" hidden="1">{#N/A,#N/A,FALSE,"TEC-01";#N/A,#N/A,FALSE,"TEC - 02";#N/A,#N/A,FALSE,"TEC - 03";#N/A,#N/A,FALSE,"TEC - 04";#N/A,#N/A,FALSE,"TEC-07";#N/A,#N/A,FALSE,"TEC-08";#N/A,#N/A,FALSE,"TEC - 09A";#N/A,#N/A,FALSE,"TEC - 09B";#N/A,#N/A,FALSE,"TEC - 09C";#N/A,#N/A,FALSE,"TEC - 10";#N/A,#N/A,FALSE,"TEC-11"}</definedName>
    <definedName name="xsxsx" localSheetId="36" hidden="1">{#N/A,#N/A,FALSE,"TEC-01";#N/A,#N/A,FALSE,"TEC - 02";#N/A,#N/A,FALSE,"TEC - 03";#N/A,#N/A,FALSE,"TEC - 04";#N/A,#N/A,FALSE,"TEC-07";#N/A,#N/A,FALSE,"TEC-08";#N/A,#N/A,FALSE,"TEC - 09A";#N/A,#N/A,FALSE,"TEC - 09B";#N/A,#N/A,FALSE,"TEC - 09C";#N/A,#N/A,FALSE,"TEC - 10";#N/A,#N/A,FALSE,"TEC-11"}</definedName>
    <definedName name="xsxsx" localSheetId="33" hidden="1">{#N/A,#N/A,FALSE,"TEC-01";#N/A,#N/A,FALSE,"TEC - 02";#N/A,#N/A,FALSE,"TEC - 03";#N/A,#N/A,FALSE,"TEC - 04";#N/A,#N/A,FALSE,"TEC-07";#N/A,#N/A,FALSE,"TEC-08";#N/A,#N/A,FALSE,"TEC - 09A";#N/A,#N/A,FALSE,"TEC - 09B";#N/A,#N/A,FALSE,"TEC - 09C";#N/A,#N/A,FALSE,"TEC - 10";#N/A,#N/A,FALSE,"TEC-11"}</definedName>
    <definedName name="xsxsx" localSheetId="34" hidden="1">{#N/A,#N/A,FALSE,"TEC-01";#N/A,#N/A,FALSE,"TEC - 02";#N/A,#N/A,FALSE,"TEC - 03";#N/A,#N/A,FALSE,"TEC - 04";#N/A,#N/A,FALSE,"TEC-07";#N/A,#N/A,FALSE,"TEC-08";#N/A,#N/A,FALSE,"TEC - 09A";#N/A,#N/A,FALSE,"TEC - 09B";#N/A,#N/A,FALSE,"TEC - 09C";#N/A,#N/A,FALSE,"TEC - 10";#N/A,#N/A,FALSE,"TEC-11"}</definedName>
    <definedName name="xsxsx" localSheetId="31" hidden="1">{#N/A,#N/A,FALSE,"TEC-01";#N/A,#N/A,FALSE,"TEC - 02";#N/A,#N/A,FALSE,"TEC - 03";#N/A,#N/A,FALSE,"TEC - 04";#N/A,#N/A,FALSE,"TEC-07";#N/A,#N/A,FALSE,"TEC-08";#N/A,#N/A,FALSE,"TEC - 09A";#N/A,#N/A,FALSE,"TEC - 09B";#N/A,#N/A,FALSE,"TEC - 09C";#N/A,#N/A,FALSE,"TEC - 10";#N/A,#N/A,FALSE,"TEC-11"}</definedName>
    <definedName name="xsxsx" hidden="1">{#N/A,#N/A,FALSE,"TEC-01";#N/A,#N/A,FALSE,"TEC - 02";#N/A,#N/A,FALSE,"TEC - 03";#N/A,#N/A,FALSE,"TEC - 04";#N/A,#N/A,FALSE,"TEC-07";#N/A,#N/A,FALSE,"TEC-08";#N/A,#N/A,FALSE,"TEC - 09A";#N/A,#N/A,FALSE,"TEC - 09B";#N/A,#N/A,FALSE,"TEC - 09C";#N/A,#N/A,FALSE,"TEC - 10";#N/A,#N/A,FALSE,"TEC-11"}</definedName>
    <definedName name="xsxsxsxsxs" localSheetId="35" hidden="1">{#N/A,#N/A,TRUE,"1842CWN0"}</definedName>
    <definedName name="xsxsxsxsxs" localSheetId="37" hidden="1">{#N/A,#N/A,TRUE,"1842CWN0"}</definedName>
    <definedName name="xsxsxsxsxs" localSheetId="36" hidden="1">{#N/A,#N/A,TRUE,"1842CWN0"}</definedName>
    <definedName name="xsxsxsxsxs" localSheetId="33" hidden="1">{#N/A,#N/A,TRUE,"1842CWN0"}</definedName>
    <definedName name="xsxsxsxsxs" localSheetId="34" hidden="1">{#N/A,#N/A,TRUE,"1842CWN0"}</definedName>
    <definedName name="xsxsxsxsxs" localSheetId="31" hidden="1">{#N/A,#N/A,TRUE,"1842CWN0"}</definedName>
    <definedName name="xsxsxsxsxs" hidden="1">{#N/A,#N/A,TRUE,"1842CWN0"}</definedName>
    <definedName name="xv" localSheetId="35" hidden="1">{"'장비'!$A$3:$M$12"}</definedName>
    <definedName name="xv" localSheetId="37" hidden="1">{"'장비'!$A$3:$M$12"}</definedName>
    <definedName name="xv" localSheetId="36" hidden="1">{"'장비'!$A$3:$M$12"}</definedName>
    <definedName name="xv" localSheetId="33" hidden="1">{"'장비'!$A$3:$M$12"}</definedName>
    <definedName name="xv" localSheetId="34" hidden="1">{"'장비'!$A$3:$M$12"}</definedName>
    <definedName name="xv" localSheetId="31" hidden="1">{"'장비'!$A$3:$M$12"}</definedName>
    <definedName name="xv" hidden="1">{"'장비'!$A$3:$M$12"}</definedName>
    <definedName name="Xvalue" localSheetId="31">OFFSET(#REF!,0,#REF!,1,#REF!)</definedName>
    <definedName name="Xvalue">OFFSET(!#REF!,0,!#REF!,1,!#REF!)</definedName>
    <definedName name="xvb" localSheetId="35" hidden="1">{"April",#N/A,FALSE,"April"}</definedName>
    <definedName name="xvb" localSheetId="37" hidden="1">{"April",#N/A,FALSE,"April"}</definedName>
    <definedName name="xvb" localSheetId="36" hidden="1">{"April",#N/A,FALSE,"April"}</definedName>
    <definedName name="xvb" localSheetId="33" hidden="1">{"April",#N/A,FALSE,"April"}</definedName>
    <definedName name="xvb" localSheetId="34" hidden="1">{"April",#N/A,FALSE,"April"}</definedName>
    <definedName name="xvb" localSheetId="31" hidden="1">{"April",#N/A,FALSE,"April"}</definedName>
    <definedName name="xvb" hidden="1">{"April",#N/A,FALSE,"April"}</definedName>
    <definedName name="xvcvc" localSheetId="35" hidden="1">{#N/A,#N/A,FALSE,"minas";#N/A,#N/A,FALSE,"Total_OC015";#N/A,#N/A,FALSE,"ADMIN";#N/A,#N/A,FALSE,"PROCES";#N/A,#N/A,FALSE,"civil";#N/A,#N/A,FALSE,"CAÑER";#N/A,#N/A,FALSE,"ELEC";#N/A,#N/A,FALSE,"INSTR";#N/A,#N/A,FALSE,"PDS";#N/A,#N/A,FALSE,"mecan"}</definedName>
    <definedName name="xvcvc" localSheetId="37" hidden="1">{#N/A,#N/A,FALSE,"minas";#N/A,#N/A,FALSE,"Total_OC015";#N/A,#N/A,FALSE,"ADMIN";#N/A,#N/A,FALSE,"PROCES";#N/A,#N/A,FALSE,"civil";#N/A,#N/A,FALSE,"CAÑER";#N/A,#N/A,FALSE,"ELEC";#N/A,#N/A,FALSE,"INSTR";#N/A,#N/A,FALSE,"PDS";#N/A,#N/A,FALSE,"mecan"}</definedName>
    <definedName name="xvcvc" localSheetId="36" hidden="1">{#N/A,#N/A,FALSE,"minas";#N/A,#N/A,FALSE,"Total_OC015";#N/A,#N/A,FALSE,"ADMIN";#N/A,#N/A,FALSE,"PROCES";#N/A,#N/A,FALSE,"civil";#N/A,#N/A,FALSE,"CAÑER";#N/A,#N/A,FALSE,"ELEC";#N/A,#N/A,FALSE,"INSTR";#N/A,#N/A,FALSE,"PDS";#N/A,#N/A,FALSE,"mecan"}</definedName>
    <definedName name="xvcvc" localSheetId="33" hidden="1">{#N/A,#N/A,FALSE,"minas";#N/A,#N/A,FALSE,"Total_OC015";#N/A,#N/A,FALSE,"ADMIN";#N/A,#N/A,FALSE,"PROCES";#N/A,#N/A,FALSE,"civil";#N/A,#N/A,FALSE,"CAÑER";#N/A,#N/A,FALSE,"ELEC";#N/A,#N/A,FALSE,"INSTR";#N/A,#N/A,FALSE,"PDS";#N/A,#N/A,FALSE,"mecan"}</definedName>
    <definedName name="xvcvc" localSheetId="34" hidden="1">{#N/A,#N/A,FALSE,"minas";#N/A,#N/A,FALSE,"Total_OC015";#N/A,#N/A,FALSE,"ADMIN";#N/A,#N/A,FALSE,"PROCES";#N/A,#N/A,FALSE,"civil";#N/A,#N/A,FALSE,"CAÑER";#N/A,#N/A,FALSE,"ELEC";#N/A,#N/A,FALSE,"INSTR";#N/A,#N/A,FALSE,"PDS";#N/A,#N/A,FALSE,"mecan"}</definedName>
    <definedName name="xvcvc" localSheetId="31" hidden="1">{#N/A,#N/A,FALSE,"minas";#N/A,#N/A,FALSE,"Total_OC015";#N/A,#N/A,FALSE,"ADMIN";#N/A,#N/A,FALSE,"PROCES";#N/A,#N/A,FALSE,"civil";#N/A,#N/A,FALSE,"CAÑER";#N/A,#N/A,FALSE,"ELEC";#N/A,#N/A,FALSE,"INSTR";#N/A,#N/A,FALSE,"PDS";#N/A,#N/A,FALSE,"mecan"}</definedName>
    <definedName name="xvcvc" hidden="1">{#N/A,#N/A,FALSE,"minas";#N/A,#N/A,FALSE,"Total_OC015";#N/A,#N/A,FALSE,"ADMIN";#N/A,#N/A,FALSE,"PROCES";#N/A,#N/A,FALSE,"civil";#N/A,#N/A,FALSE,"CAÑER";#N/A,#N/A,FALSE,"ELEC";#N/A,#N/A,FALSE,"INSTR";#N/A,#N/A,FALSE,"PDS";#N/A,#N/A,FALSE,"mecan"}</definedName>
    <definedName name="xvdsgd">#REF!</definedName>
    <definedName name="xvx" localSheetId="31" hidden="1">#REF!</definedName>
    <definedName name="xvx" hidden="1">#REF!</definedName>
    <definedName name="xvxvxzv">#REF!</definedName>
    <definedName name="xweek" localSheetId="31">#REF!</definedName>
    <definedName name="xweek">!#REF!</definedName>
    <definedName name="xx" localSheetId="3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localSheetId="37" hidden="1">{#N/A,#N/A,FALSE,"masez (10)";#N/A,#N/A,FALSE,"masez (7)";#N/A,#N/A,FALSE,"masez (6)";#N/A,#N/A,FALSE,"masez (5)";#N/A,#N/A,FALSE,"masez (4)";#N/A,#N/A,FALSE,"masez (3)";#N/A,#N/A,FALSE,"masez (2)";#N/A,#N/A,FALSE,"GME";#N/A,#N/A,FALSE,"masez"}</definedName>
    <definedName name="xx" localSheetId="36" hidden="1">{#N/A,#N/A,FALSE,"masez (10)";#N/A,#N/A,FALSE,"masez (7)";#N/A,#N/A,FALSE,"masez (6)";#N/A,#N/A,FALSE,"masez (5)";#N/A,#N/A,FALSE,"masez (4)";#N/A,#N/A,FALSE,"masez (3)";#N/A,#N/A,FALSE,"masez (2)";#N/A,#N/A,FALSE,"GME";#N/A,#N/A,FALSE,"masez"}</definedName>
    <definedName name="xx" localSheetId="30" hidden="1">{#N/A,#N/A,FALSE,"masez (10)";#N/A,#N/A,FALSE,"masez (7)";#N/A,#N/A,FALSE,"masez (6)";#N/A,#N/A,FALSE,"masez (5)";#N/A,#N/A,FALSE,"masez (4)";#N/A,#N/A,FALSE,"masez (3)";#N/A,#N/A,FALSE,"masez (2)";#N/A,#N/A,FALSE,"GME";#N/A,#N/A,FALSE,"masez"}</definedName>
    <definedName name="xx" localSheetId="3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localSheetId="34"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localSheetId="31" hidden="1">{#N/A,#N/A,FALSE,"masez (10)";#N/A,#N/A,FALSE,"masez (7)";#N/A,#N/A,FALSE,"masez (6)";#N/A,#N/A,FALSE,"masez (5)";#N/A,#N/A,FALSE,"masez (4)";#N/A,#N/A,FALSE,"masez (3)";#N/A,#N/A,FALSE,"masez (2)";#N/A,#N/A,FALSE,"GME";#N/A,#N/A,FALSE,"masez"}</definedName>
    <definedName name="xx" localSheetId="29" hidden="1">{#N/A,#N/A,FALSE,"masez (10)";#N/A,#N/A,FALSE,"masez (7)";#N/A,#N/A,FALSE,"masez (6)";#N/A,#N/A,FALSE,"masez (5)";#N/A,#N/A,FALSE,"masez (4)";#N/A,#N/A,FALSE,"masez (3)";#N/A,#N/A,FALSE,"masez (2)";#N/A,#N/A,FALSE,"GME";#N/A,#N/A,FALSE,"masez"}</definedName>
    <definedName name="xx" hidden="1">{#N/A,#N/A,FALSE,"masez (10)";#N/A,#N/A,FALSE,"masez (7)";#N/A,#N/A,FALSE,"masez (6)";#N/A,#N/A,FALSE,"masez (5)";#N/A,#N/A,FALSE,"masez (4)";#N/A,#N/A,FALSE,"masez (3)";#N/A,#N/A,FALSE,"masez (2)";#N/A,#N/A,FALSE,"GME";#N/A,#N/A,FALSE,"masez"}</definedName>
    <definedName name="xx_1" localSheetId="35" hidden="1">{#N/A,#N/A,FALSE,"masez (10)";#N/A,#N/A,FALSE,"masez (7)";#N/A,#N/A,FALSE,"masez (6)";#N/A,#N/A,FALSE,"masez (5)";#N/A,#N/A,FALSE,"masez (4)";#N/A,#N/A,FALSE,"masez (3)";#N/A,#N/A,FALSE,"masez (2)";#N/A,#N/A,FALSE,"GME";#N/A,#N/A,FALSE,"masez"}</definedName>
    <definedName name="xx_1" localSheetId="37" hidden="1">{#N/A,#N/A,FALSE,"masez (10)";#N/A,#N/A,FALSE,"masez (7)";#N/A,#N/A,FALSE,"masez (6)";#N/A,#N/A,FALSE,"masez (5)";#N/A,#N/A,FALSE,"masez (4)";#N/A,#N/A,FALSE,"masez (3)";#N/A,#N/A,FALSE,"masez (2)";#N/A,#N/A,FALSE,"GME";#N/A,#N/A,FALSE,"masez"}</definedName>
    <definedName name="xx_1" localSheetId="36" hidden="1">{#N/A,#N/A,FALSE,"masez (10)";#N/A,#N/A,FALSE,"masez (7)";#N/A,#N/A,FALSE,"masez (6)";#N/A,#N/A,FALSE,"masez (5)";#N/A,#N/A,FALSE,"masez (4)";#N/A,#N/A,FALSE,"masez (3)";#N/A,#N/A,FALSE,"masez (2)";#N/A,#N/A,FALSE,"GME";#N/A,#N/A,FALSE,"masez"}</definedName>
    <definedName name="xx_1" localSheetId="33" hidden="1">{#N/A,#N/A,FALSE,"masez (10)";#N/A,#N/A,FALSE,"masez (7)";#N/A,#N/A,FALSE,"masez (6)";#N/A,#N/A,FALSE,"masez (5)";#N/A,#N/A,FALSE,"masez (4)";#N/A,#N/A,FALSE,"masez (3)";#N/A,#N/A,FALSE,"masez (2)";#N/A,#N/A,FALSE,"GME";#N/A,#N/A,FALSE,"masez"}</definedName>
    <definedName name="xx_1" localSheetId="34" hidden="1">{#N/A,#N/A,FALSE,"masez (10)";#N/A,#N/A,FALSE,"masez (7)";#N/A,#N/A,FALSE,"masez (6)";#N/A,#N/A,FALSE,"masez (5)";#N/A,#N/A,FALSE,"masez (4)";#N/A,#N/A,FALSE,"masez (3)";#N/A,#N/A,FALSE,"masez (2)";#N/A,#N/A,FALSE,"GME";#N/A,#N/A,FALSE,"masez"}</definedName>
    <definedName name="XX_1" localSheetId="31" hidden="1">{"CI+GG(BASE)",#N/A,FALSE,"CI+GG(BASE)";"GG",#N/A,FALSE,"CI+GG(BASE)";"CI",#N/A,FALSE,"CI+GG(BASE)"}</definedName>
    <definedName name="XX_1" hidden="1">{"CI+GG(BASE)",#N/A,FALSE,"CI+GG(BASE)";"GG",#N/A,FALSE,"CI+GG(BASE)";"CI",#N/A,FALSE,"CI+GG(BASE)"}</definedName>
    <definedName name="XX_1_1" hidden="1">{"CI+GG(BASE)",#N/A,FALSE,"CI+GG(BASE)";"GG",#N/A,FALSE,"CI+GG(BASE)";"CI",#N/A,FALSE,"CI+GG(BASE)"}</definedName>
    <definedName name="XX_2" localSheetId="35" hidden="1">{"CI+GG(BASE)",#N/A,FALSE,"CI+GG(BASE)";"GG",#N/A,FALSE,"CI+GG(BASE)";"CI",#N/A,FALSE,"CI+GG(BASE)"}</definedName>
    <definedName name="XX_2" localSheetId="37" hidden="1">{"CI+GG(BASE)",#N/A,FALSE,"CI+GG(BASE)";"GG",#N/A,FALSE,"CI+GG(BASE)";"CI",#N/A,FALSE,"CI+GG(BASE)"}</definedName>
    <definedName name="XX_2" localSheetId="36" hidden="1">{"CI+GG(BASE)",#N/A,FALSE,"CI+GG(BASE)";"GG",#N/A,FALSE,"CI+GG(BASE)";"CI",#N/A,FALSE,"CI+GG(BASE)"}</definedName>
    <definedName name="XX_2" localSheetId="33" hidden="1">{"CI+GG(BASE)",#N/A,FALSE,"CI+GG(BASE)";"GG",#N/A,FALSE,"CI+GG(BASE)";"CI",#N/A,FALSE,"CI+GG(BASE)"}</definedName>
    <definedName name="XX_2" localSheetId="34" hidden="1">{"CI+GG(BASE)",#N/A,FALSE,"CI+GG(BASE)";"GG",#N/A,FALSE,"CI+GG(BASE)";"CI",#N/A,FALSE,"CI+GG(BASE)"}</definedName>
    <definedName name="XX_2" localSheetId="31" hidden="1">{"CI+GG(BASE)",#N/A,FALSE,"CI+GG(BASE)";"GG",#N/A,FALSE,"CI+GG(BASE)";"CI",#N/A,FALSE,"CI+GG(BASE)"}</definedName>
    <definedName name="XX_2" hidden="1">{"CI+GG(BASE)",#N/A,FALSE,"CI+GG(BASE)";"GG",#N/A,FALSE,"CI+GG(BASE)";"CI",#N/A,FALSE,"CI+GG(BASE)"}</definedName>
    <definedName name="XX_3" localSheetId="35" hidden="1">{"CI+GG(BASE)",#N/A,FALSE,"CI+GG(BASE)";"GG",#N/A,FALSE,"CI+GG(BASE)";"CI",#N/A,FALSE,"CI+GG(BASE)"}</definedName>
    <definedName name="XX_3" localSheetId="37" hidden="1">{"CI+GG(BASE)",#N/A,FALSE,"CI+GG(BASE)";"GG",#N/A,FALSE,"CI+GG(BASE)";"CI",#N/A,FALSE,"CI+GG(BASE)"}</definedName>
    <definedName name="XX_3" localSheetId="36" hidden="1">{"CI+GG(BASE)",#N/A,FALSE,"CI+GG(BASE)";"GG",#N/A,FALSE,"CI+GG(BASE)";"CI",#N/A,FALSE,"CI+GG(BASE)"}</definedName>
    <definedName name="XX_3" localSheetId="33" hidden="1">{"CI+GG(BASE)",#N/A,FALSE,"CI+GG(BASE)";"GG",#N/A,FALSE,"CI+GG(BASE)";"CI",#N/A,FALSE,"CI+GG(BASE)"}</definedName>
    <definedName name="XX_3" localSheetId="34" hidden="1">{"CI+GG(BASE)",#N/A,FALSE,"CI+GG(BASE)";"GG",#N/A,FALSE,"CI+GG(BASE)";"CI",#N/A,FALSE,"CI+GG(BASE)"}</definedName>
    <definedName name="XX_3" localSheetId="31" hidden="1">{"CI+GG(BASE)",#N/A,FALSE,"CI+GG(BASE)";"GG",#N/A,FALSE,"CI+GG(BASE)";"CI",#N/A,FALSE,"CI+GG(BASE)"}</definedName>
    <definedName name="XX_3" hidden="1">{"CI+GG(BASE)",#N/A,FALSE,"CI+GG(BASE)";"GG",#N/A,FALSE,"CI+GG(BASE)";"CI",#N/A,FALSE,"CI+GG(BASE)"}</definedName>
    <definedName name="XX_4" localSheetId="35" hidden="1">{"CI+GG(BASE)",#N/A,FALSE,"CI+GG(BASE)";"GG",#N/A,FALSE,"CI+GG(BASE)";"CI",#N/A,FALSE,"CI+GG(BASE)"}</definedName>
    <definedName name="XX_4" localSheetId="37" hidden="1">{"CI+GG(BASE)",#N/A,FALSE,"CI+GG(BASE)";"GG",#N/A,FALSE,"CI+GG(BASE)";"CI",#N/A,FALSE,"CI+GG(BASE)"}</definedName>
    <definedName name="XX_4" localSheetId="36" hidden="1">{"CI+GG(BASE)",#N/A,FALSE,"CI+GG(BASE)";"GG",#N/A,FALSE,"CI+GG(BASE)";"CI",#N/A,FALSE,"CI+GG(BASE)"}</definedName>
    <definedName name="XX_4" localSheetId="33" hidden="1">{"CI+GG(BASE)",#N/A,FALSE,"CI+GG(BASE)";"GG",#N/A,FALSE,"CI+GG(BASE)";"CI",#N/A,FALSE,"CI+GG(BASE)"}</definedName>
    <definedName name="XX_4" localSheetId="34" hidden="1">{"CI+GG(BASE)",#N/A,FALSE,"CI+GG(BASE)";"GG",#N/A,FALSE,"CI+GG(BASE)";"CI",#N/A,FALSE,"CI+GG(BASE)"}</definedName>
    <definedName name="XX_4" localSheetId="31" hidden="1">{"CI+GG(BASE)",#N/A,FALSE,"CI+GG(BASE)";"GG",#N/A,FALSE,"CI+GG(BASE)";"CI",#N/A,FALSE,"CI+GG(BASE)"}</definedName>
    <definedName name="XX_4" hidden="1">{"CI+GG(BASE)",#N/A,FALSE,"CI+GG(BASE)";"GG",#N/A,FALSE,"CI+GG(BASE)";"CI",#N/A,FALSE,"CI+GG(BASE)"}</definedName>
    <definedName name="XX_5" localSheetId="35" hidden="1">{"CI+GG(BASE)",#N/A,FALSE,"CI+GG(BASE)";"GG",#N/A,FALSE,"CI+GG(BASE)";"CI",#N/A,FALSE,"CI+GG(BASE)"}</definedName>
    <definedName name="XX_5" localSheetId="37" hidden="1">{"CI+GG(BASE)",#N/A,FALSE,"CI+GG(BASE)";"GG",#N/A,FALSE,"CI+GG(BASE)";"CI",#N/A,FALSE,"CI+GG(BASE)"}</definedName>
    <definedName name="XX_5" localSheetId="36" hidden="1">{"CI+GG(BASE)",#N/A,FALSE,"CI+GG(BASE)";"GG",#N/A,FALSE,"CI+GG(BASE)";"CI",#N/A,FALSE,"CI+GG(BASE)"}</definedName>
    <definedName name="XX_5" localSheetId="33" hidden="1">{"CI+GG(BASE)",#N/A,FALSE,"CI+GG(BASE)";"GG",#N/A,FALSE,"CI+GG(BASE)";"CI",#N/A,FALSE,"CI+GG(BASE)"}</definedName>
    <definedName name="XX_5" localSheetId="34" hidden="1">{"CI+GG(BASE)",#N/A,FALSE,"CI+GG(BASE)";"GG",#N/A,FALSE,"CI+GG(BASE)";"CI",#N/A,FALSE,"CI+GG(BASE)"}</definedName>
    <definedName name="XX_5" localSheetId="31" hidden="1">{"CI+GG(BASE)",#N/A,FALSE,"CI+GG(BASE)";"GG",#N/A,FALSE,"CI+GG(BASE)";"CI",#N/A,FALSE,"CI+GG(BASE)"}</definedName>
    <definedName name="XX_5" hidden="1">{"CI+GG(BASE)",#N/A,FALSE,"CI+GG(BASE)";"GG",#N/A,FALSE,"CI+GG(BASE)";"CI",#N/A,FALSE,"CI+GG(BASE)"}</definedName>
    <definedName name="xxa" localSheetId="35" hidden="1">{#N/A,#N/A,TRUE,"LOADCOVE";#N/A,#N/A,TRUE,"PAGE001";#N/A,#N/A,TRUE,"PAGE002";#N/A,#N/A,TRUE,"PAGE003";#N/A,#N/A,TRUE,"PAGE004";#N/A,#N/A,TRUE,"PAGE005";#N/A,#N/A,TRUE,"PAGE006";#N/A,#N/A,TRUE,"PAGE007";#N/A,#N/A,TRUE,"PAGE008";#N/A,#N/A,TRUE,"PAGE009";#N/A,#N/A,TRUE,"PAGE010";#N/A,#N/A,TRUE,"PAGE011";#N/A,#N/A,TRUE,"PAGE012";#N/A,#N/A,TRUE,"PAGE013"}</definedName>
    <definedName name="xxa" localSheetId="37" hidden="1">{#N/A,#N/A,TRUE,"LOADCOVE";#N/A,#N/A,TRUE,"PAGE001";#N/A,#N/A,TRUE,"PAGE002";#N/A,#N/A,TRUE,"PAGE003";#N/A,#N/A,TRUE,"PAGE004";#N/A,#N/A,TRUE,"PAGE005";#N/A,#N/A,TRUE,"PAGE006";#N/A,#N/A,TRUE,"PAGE007";#N/A,#N/A,TRUE,"PAGE008";#N/A,#N/A,TRUE,"PAGE009";#N/A,#N/A,TRUE,"PAGE010";#N/A,#N/A,TRUE,"PAGE011";#N/A,#N/A,TRUE,"PAGE012";#N/A,#N/A,TRUE,"PAGE013"}</definedName>
    <definedName name="xxa" localSheetId="36" hidden="1">{#N/A,#N/A,TRUE,"LOADCOVE";#N/A,#N/A,TRUE,"PAGE001";#N/A,#N/A,TRUE,"PAGE002";#N/A,#N/A,TRUE,"PAGE003";#N/A,#N/A,TRUE,"PAGE004";#N/A,#N/A,TRUE,"PAGE005";#N/A,#N/A,TRUE,"PAGE006";#N/A,#N/A,TRUE,"PAGE007";#N/A,#N/A,TRUE,"PAGE008";#N/A,#N/A,TRUE,"PAGE009";#N/A,#N/A,TRUE,"PAGE010";#N/A,#N/A,TRUE,"PAGE011";#N/A,#N/A,TRUE,"PAGE012";#N/A,#N/A,TRUE,"PAGE013"}</definedName>
    <definedName name="xxa" localSheetId="33" hidden="1">{#N/A,#N/A,TRUE,"LOADCOVE";#N/A,#N/A,TRUE,"PAGE001";#N/A,#N/A,TRUE,"PAGE002";#N/A,#N/A,TRUE,"PAGE003";#N/A,#N/A,TRUE,"PAGE004";#N/A,#N/A,TRUE,"PAGE005";#N/A,#N/A,TRUE,"PAGE006";#N/A,#N/A,TRUE,"PAGE007";#N/A,#N/A,TRUE,"PAGE008";#N/A,#N/A,TRUE,"PAGE009";#N/A,#N/A,TRUE,"PAGE010";#N/A,#N/A,TRUE,"PAGE011";#N/A,#N/A,TRUE,"PAGE012";#N/A,#N/A,TRUE,"PAGE013"}</definedName>
    <definedName name="xxa" localSheetId="34" hidden="1">{#N/A,#N/A,TRUE,"LOADCOVE";#N/A,#N/A,TRUE,"PAGE001";#N/A,#N/A,TRUE,"PAGE002";#N/A,#N/A,TRUE,"PAGE003";#N/A,#N/A,TRUE,"PAGE004";#N/A,#N/A,TRUE,"PAGE005";#N/A,#N/A,TRUE,"PAGE006";#N/A,#N/A,TRUE,"PAGE007";#N/A,#N/A,TRUE,"PAGE008";#N/A,#N/A,TRUE,"PAGE009";#N/A,#N/A,TRUE,"PAGE010";#N/A,#N/A,TRUE,"PAGE011";#N/A,#N/A,TRUE,"PAGE012";#N/A,#N/A,TRUE,"PAGE013"}</definedName>
    <definedName name="xxa" localSheetId="31" hidden="1">{#N/A,#N/A,TRUE,"LOADCOVE";#N/A,#N/A,TRUE,"PAGE001";#N/A,#N/A,TRUE,"PAGE002";#N/A,#N/A,TRUE,"PAGE003";#N/A,#N/A,TRUE,"PAGE004";#N/A,#N/A,TRUE,"PAGE005";#N/A,#N/A,TRUE,"PAGE006";#N/A,#N/A,TRUE,"PAGE007";#N/A,#N/A,TRUE,"PAGE008";#N/A,#N/A,TRUE,"PAGE009";#N/A,#N/A,TRUE,"PAGE010";#N/A,#N/A,TRUE,"PAGE011";#N/A,#N/A,TRUE,"PAGE012";#N/A,#N/A,TRUE,"PAGE013"}</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x" localSheetId="35" hidden="1">{#N/A,#N/A,FALSE,"Matrix";#N/A,#N/A,FALSE,"Executive";#N/A,#N/A,FALSE,"Summary";#N/A,#N/A,FALSE,"Office1";#N/A,#N/A,FALSE,"Office2";#N/A,#N/A,FALSE,"Office3";#N/A,#N/A,FALSE,"Office4";#N/A,#N/A,FALSE,"Office5";#N/A,#N/A,FALSE,"Office6";#N/A,#N/A,FALSE,"Office7";#N/A,#N/A,FALSE,"Labor"}</definedName>
    <definedName name="xxx" localSheetId="37" hidden="1">{#N/A,#N/A,FALSE,"Matrix";#N/A,#N/A,FALSE,"Executive";#N/A,#N/A,FALSE,"Summary";#N/A,#N/A,FALSE,"Office1";#N/A,#N/A,FALSE,"Office2";#N/A,#N/A,FALSE,"Office3";#N/A,#N/A,FALSE,"Office4";#N/A,#N/A,FALSE,"Office5";#N/A,#N/A,FALSE,"Office6";#N/A,#N/A,FALSE,"Office7";#N/A,#N/A,FALSE,"Labor"}</definedName>
    <definedName name="xxx" localSheetId="36" hidden="1">{#N/A,#N/A,FALSE,"Matrix";#N/A,#N/A,FALSE,"Executive";#N/A,#N/A,FALSE,"Summary";#N/A,#N/A,FALSE,"Office1";#N/A,#N/A,FALSE,"Office2";#N/A,#N/A,FALSE,"Office3";#N/A,#N/A,FALSE,"Office4";#N/A,#N/A,FALSE,"Office5";#N/A,#N/A,FALSE,"Office6";#N/A,#N/A,FALSE,"Office7";#N/A,#N/A,FALSE,"Labor"}</definedName>
    <definedName name="xxx" localSheetId="33" hidden="1">{#N/A,#N/A,FALSE,"Matrix";#N/A,#N/A,FALSE,"Executive";#N/A,#N/A,FALSE,"Summary";#N/A,#N/A,FALSE,"Office1";#N/A,#N/A,FALSE,"Office2";#N/A,#N/A,FALSE,"Office3";#N/A,#N/A,FALSE,"Office4";#N/A,#N/A,FALSE,"Office5";#N/A,#N/A,FALSE,"Office6";#N/A,#N/A,FALSE,"Office7";#N/A,#N/A,FALSE,"Labor"}</definedName>
    <definedName name="xxx" localSheetId="34" hidden="1">{#N/A,#N/A,FALSE,"Matrix";#N/A,#N/A,FALSE,"Executive";#N/A,#N/A,FALSE,"Summary";#N/A,#N/A,FALSE,"Office1";#N/A,#N/A,FALSE,"Office2";#N/A,#N/A,FALSE,"Office3";#N/A,#N/A,FALSE,"Office4";#N/A,#N/A,FALSE,"Office5";#N/A,#N/A,FALSE,"Office6";#N/A,#N/A,FALSE,"Office7";#N/A,#N/A,FALSE,"Labor"}</definedName>
    <definedName name="XXX" localSheetId="31">#REF!</definedName>
    <definedName name="xxx" hidden="1">{#N/A,#N/A,FALSE,"Matrix";#N/A,#N/A,FALSE,"Executive";#N/A,#N/A,FALSE,"Summary";#N/A,#N/A,FALSE,"Office1";#N/A,#N/A,FALSE,"Office2";#N/A,#N/A,FALSE,"Office3";#N/A,#N/A,FALSE,"Office4";#N/A,#N/A,FALSE,"Office5";#N/A,#N/A,FALSE,"Office6";#N/A,#N/A,FALSE,"Office7";#N/A,#N/A,FALSE,"Labor"}</definedName>
    <definedName name="xxx_1" localSheetId="35" hidden="1">{#N/A,#N/A,FALSE,"Matrix";#N/A,#N/A,FALSE,"Executive";#N/A,#N/A,FALSE,"Summary";#N/A,#N/A,FALSE,"Office1";#N/A,#N/A,FALSE,"Office2";#N/A,#N/A,FALSE,"Office3";#N/A,#N/A,FALSE,"Office4";#N/A,#N/A,FALSE,"Office5";#N/A,#N/A,FALSE,"Office6";#N/A,#N/A,FALSE,"Office7";#N/A,#N/A,FALSE,"Labor"}</definedName>
    <definedName name="xxx_1" localSheetId="37" hidden="1">{#N/A,#N/A,FALSE,"Matrix";#N/A,#N/A,FALSE,"Executive";#N/A,#N/A,FALSE,"Summary";#N/A,#N/A,FALSE,"Office1";#N/A,#N/A,FALSE,"Office2";#N/A,#N/A,FALSE,"Office3";#N/A,#N/A,FALSE,"Office4";#N/A,#N/A,FALSE,"Office5";#N/A,#N/A,FALSE,"Office6";#N/A,#N/A,FALSE,"Office7";#N/A,#N/A,FALSE,"Labor"}</definedName>
    <definedName name="xxx_1" localSheetId="36" hidden="1">{#N/A,#N/A,FALSE,"Matrix";#N/A,#N/A,FALSE,"Executive";#N/A,#N/A,FALSE,"Summary";#N/A,#N/A,FALSE,"Office1";#N/A,#N/A,FALSE,"Office2";#N/A,#N/A,FALSE,"Office3";#N/A,#N/A,FALSE,"Office4";#N/A,#N/A,FALSE,"Office5";#N/A,#N/A,FALSE,"Office6";#N/A,#N/A,FALSE,"Office7";#N/A,#N/A,FALSE,"Labor"}</definedName>
    <definedName name="xxx_1" localSheetId="33" hidden="1">{#N/A,#N/A,FALSE,"Matrix";#N/A,#N/A,FALSE,"Executive";#N/A,#N/A,FALSE,"Summary";#N/A,#N/A,FALSE,"Office1";#N/A,#N/A,FALSE,"Office2";#N/A,#N/A,FALSE,"Office3";#N/A,#N/A,FALSE,"Office4";#N/A,#N/A,FALSE,"Office5";#N/A,#N/A,FALSE,"Office6";#N/A,#N/A,FALSE,"Office7";#N/A,#N/A,FALSE,"Labor"}</definedName>
    <definedName name="xxx_1" localSheetId="34" hidden="1">{#N/A,#N/A,FALSE,"Matrix";#N/A,#N/A,FALSE,"Executive";#N/A,#N/A,FALSE,"Summary";#N/A,#N/A,FALSE,"Office1";#N/A,#N/A,FALSE,"Office2";#N/A,#N/A,FALSE,"Office3";#N/A,#N/A,FALSE,"Office4";#N/A,#N/A,FALSE,"Office5";#N/A,#N/A,FALSE,"Office6";#N/A,#N/A,FALSE,"Office7";#N/A,#N/A,FALSE,"Labor"}</definedName>
    <definedName name="xxx_1" localSheetId="31" hidden="1">{"CI+GG(BASE)",#N/A,FALSE,"CI+GG(BASE)";"GG",#N/A,FALSE,"CI+GG(BASE)";"CI",#N/A,FALSE,"CI+GG(BASE)"}</definedName>
    <definedName name="xxx_1" hidden="1">{"CI+GG(BASE)",#N/A,FALSE,"CI+GG(BASE)";"GG",#N/A,FALSE,"CI+GG(BASE)";"CI",#N/A,FALSE,"CI+GG(BASE)"}</definedName>
    <definedName name="xxx_2" localSheetId="35" hidden="1">{"DetallexDep",#N/A,FALSE,"Giovanna (x DEPT)"}</definedName>
    <definedName name="xxx_2" localSheetId="37" hidden="1">{"DetallexDep",#N/A,FALSE,"Giovanna (x DEPT)"}</definedName>
    <definedName name="xxx_2" localSheetId="36" hidden="1">{"DetallexDep",#N/A,FALSE,"Giovanna (x DEPT)"}</definedName>
    <definedName name="xxx_2" localSheetId="33" hidden="1">{"DetallexDep",#N/A,FALSE,"Giovanna (x DEPT)"}</definedName>
    <definedName name="xxx_2" localSheetId="34" hidden="1">{"DetallexDep",#N/A,FALSE,"Giovanna (x DEPT)"}</definedName>
    <definedName name="xxx_2" localSheetId="31" hidden="1">{"CI+GG(BASE)",#N/A,FALSE,"CI+GG(BASE)";"GG",#N/A,FALSE,"CI+GG(BASE)";"CI",#N/A,FALSE,"CI+GG(BASE)"}</definedName>
    <definedName name="xxx_2" hidden="1">{"CI+GG(BASE)",#N/A,FALSE,"CI+GG(BASE)";"GG",#N/A,FALSE,"CI+GG(BASE)";"CI",#N/A,FALSE,"CI+GG(BASE)"}</definedName>
    <definedName name="xxx_3" localSheetId="35" hidden="1">{"DetallexDep",#N/A,FALSE,"Giovanna (x DEPT)"}</definedName>
    <definedName name="xxx_3" localSheetId="37" hidden="1">{"DetallexDep",#N/A,FALSE,"Giovanna (x DEPT)"}</definedName>
    <definedName name="xxx_3" localSheetId="36" hidden="1">{"DetallexDep",#N/A,FALSE,"Giovanna (x DEPT)"}</definedName>
    <definedName name="xxx_3" localSheetId="33" hidden="1">{"DetallexDep",#N/A,FALSE,"Giovanna (x DEPT)"}</definedName>
    <definedName name="xxx_3" localSheetId="34" hidden="1">{"DetallexDep",#N/A,FALSE,"Giovanna (x DEPT)"}</definedName>
    <definedName name="xxx_3" localSheetId="31" hidden="1">{"CI+GG(BASE)",#N/A,FALSE,"CI+GG(BASE)";"GG",#N/A,FALSE,"CI+GG(BASE)";"CI",#N/A,FALSE,"CI+GG(BASE)"}</definedName>
    <definedName name="xxx_3" hidden="1">{"CI+GG(BASE)",#N/A,FALSE,"CI+GG(BASE)";"GG",#N/A,FALSE,"CI+GG(BASE)";"CI",#N/A,FALSE,"CI+GG(BASE)"}</definedName>
    <definedName name="xxx_4" localSheetId="35" hidden="1">{"DetallexDep",#N/A,FALSE,"Giovanna (x DEPT)"}</definedName>
    <definedName name="xxx_4" localSheetId="37" hidden="1">{"DetallexDep",#N/A,FALSE,"Giovanna (x DEPT)"}</definedName>
    <definedName name="xxx_4" localSheetId="36" hidden="1">{"DetallexDep",#N/A,FALSE,"Giovanna (x DEPT)"}</definedName>
    <definedName name="xxx_4" localSheetId="33" hidden="1">{"DetallexDep",#N/A,FALSE,"Giovanna (x DEPT)"}</definedName>
    <definedName name="xxx_4" localSheetId="34" hidden="1">{"DetallexDep",#N/A,FALSE,"Giovanna (x DEPT)"}</definedName>
    <definedName name="xxx_4" localSheetId="31" hidden="1">{"CI+GG(BASE)",#N/A,FALSE,"CI+GG(BASE)";"GG",#N/A,FALSE,"CI+GG(BASE)";"CI",#N/A,FALSE,"CI+GG(BASE)"}</definedName>
    <definedName name="xxx_4" hidden="1">{"CI+GG(BASE)",#N/A,FALSE,"CI+GG(BASE)";"GG",#N/A,FALSE,"CI+GG(BASE)";"CI",#N/A,FALSE,"CI+GG(BASE)"}</definedName>
    <definedName name="xxx_5" localSheetId="35" hidden="1">{"DetallexDep",#N/A,FALSE,"Giovanna (x DEPT)"}</definedName>
    <definedName name="xxx_5" localSheetId="37" hidden="1">{"DetallexDep",#N/A,FALSE,"Giovanna (x DEPT)"}</definedName>
    <definedName name="xxx_5" localSheetId="36" hidden="1">{"DetallexDep",#N/A,FALSE,"Giovanna (x DEPT)"}</definedName>
    <definedName name="xxx_5" localSheetId="33" hidden="1">{"DetallexDep",#N/A,FALSE,"Giovanna (x DEPT)"}</definedName>
    <definedName name="xxx_5" localSheetId="34" hidden="1">{"DetallexDep",#N/A,FALSE,"Giovanna (x DEPT)"}</definedName>
    <definedName name="xxx_5" localSheetId="31" hidden="1">{"CI+GG(BASE)",#N/A,FALSE,"CI+GG(BASE)";"GG",#N/A,FALSE,"CI+GG(BASE)";"CI",#N/A,FALSE,"CI+GG(BASE)"}</definedName>
    <definedName name="xxx_5" hidden="1">{"CI+GG(BASE)",#N/A,FALSE,"CI+GG(BASE)";"GG",#N/A,FALSE,"CI+GG(BASE)";"CI",#N/A,FALSE,"CI+GG(BASE)"}</definedName>
    <definedName name="XXX0E">#REF!</definedName>
    <definedName name="XXX0N">#REF!</definedName>
    <definedName name="XXX1" localSheetId="35" hidden="1">{#N/A,#N/A,FALSE,"Matrix";#N/A,#N/A,FALSE,"Executive";#N/A,#N/A,FALSE,"Summary"}</definedName>
    <definedName name="XXX1" localSheetId="37" hidden="1">{#N/A,#N/A,FALSE,"Matrix";#N/A,#N/A,FALSE,"Executive";#N/A,#N/A,FALSE,"Summary"}</definedName>
    <definedName name="XXX1" localSheetId="36" hidden="1">{#N/A,#N/A,FALSE,"Matrix";#N/A,#N/A,FALSE,"Executive";#N/A,#N/A,FALSE,"Summary"}</definedName>
    <definedName name="XXX1" localSheetId="30" hidden="1">{#N/A,#N/A,FALSE,"Matrix";#N/A,#N/A,FALSE,"Executive";#N/A,#N/A,FALSE,"Summary"}</definedName>
    <definedName name="XXX1" localSheetId="33" hidden="1">{#N/A,#N/A,FALSE,"Matrix";#N/A,#N/A,FALSE,"Executive";#N/A,#N/A,FALSE,"Summary"}</definedName>
    <definedName name="XXX1" localSheetId="34" hidden="1">{#N/A,#N/A,FALSE,"Matrix";#N/A,#N/A,FALSE,"Executive";#N/A,#N/A,FALSE,"Summary"}</definedName>
    <definedName name="XXX1" localSheetId="31" hidden="1">{#N/A,#N/A,FALSE,"Matrix";#N/A,#N/A,FALSE,"Executive";#N/A,#N/A,FALSE,"Summary"}</definedName>
    <definedName name="XXX1" localSheetId="29" hidden="1">{#N/A,#N/A,FALSE,"Matrix";#N/A,#N/A,FALSE,"Executive";#N/A,#N/A,FALSE,"Summary"}</definedName>
    <definedName name="XXX1" hidden="1">{#N/A,#N/A,FALSE,"Matrix";#N/A,#N/A,FALSE,"Executive";#N/A,#N/A,FALSE,"Summary"}</definedName>
    <definedName name="XXX1_1" localSheetId="35" hidden="1">{#N/A,#N/A,FALSE,"Matrix";#N/A,#N/A,FALSE,"Executive";#N/A,#N/A,FALSE,"Summary"}</definedName>
    <definedName name="XXX1_1" localSheetId="37" hidden="1">{#N/A,#N/A,FALSE,"Matrix";#N/A,#N/A,FALSE,"Executive";#N/A,#N/A,FALSE,"Summary"}</definedName>
    <definedName name="XXX1_1" localSheetId="36" hidden="1">{#N/A,#N/A,FALSE,"Matrix";#N/A,#N/A,FALSE,"Executive";#N/A,#N/A,FALSE,"Summary"}</definedName>
    <definedName name="XXX1_1" localSheetId="33" hidden="1">{#N/A,#N/A,FALSE,"Matrix";#N/A,#N/A,FALSE,"Executive";#N/A,#N/A,FALSE,"Summary"}</definedName>
    <definedName name="XXX1_1" localSheetId="34" hidden="1">{#N/A,#N/A,FALSE,"Matrix";#N/A,#N/A,FALSE,"Executive";#N/A,#N/A,FALSE,"Summary"}</definedName>
    <definedName name="XXX1_1" localSheetId="31" hidden="1">{#N/A,#N/A,FALSE,"Matrix";#N/A,#N/A,FALSE,"Executive";#N/A,#N/A,FALSE,"Summary"}</definedName>
    <definedName name="XXX1_1" hidden="1">{#N/A,#N/A,FALSE,"Matrix";#N/A,#N/A,FALSE,"Executive";#N/A,#N/A,FALSE,"Summary"}</definedName>
    <definedName name="xxxb" localSheetId="35" hidden="1">{#N/A,#N/A,FALSE,"Costos_Elem_Hid";#N/A,#N/A,FALSE,"Costos_Elem_Hid";#N/A,#N/A,FALSE,"Costos_Elem_Hid"}</definedName>
    <definedName name="xxxb" localSheetId="37" hidden="1">{#N/A,#N/A,FALSE,"Costos_Elem_Hid";#N/A,#N/A,FALSE,"Costos_Elem_Hid";#N/A,#N/A,FALSE,"Costos_Elem_Hid"}</definedName>
    <definedName name="xxxb" localSheetId="36" hidden="1">{#N/A,#N/A,FALSE,"Costos_Elem_Hid";#N/A,#N/A,FALSE,"Costos_Elem_Hid";#N/A,#N/A,FALSE,"Costos_Elem_Hid"}</definedName>
    <definedName name="xxxb" localSheetId="33" hidden="1">{#N/A,#N/A,FALSE,"Costos_Elem_Hid";#N/A,#N/A,FALSE,"Costos_Elem_Hid";#N/A,#N/A,FALSE,"Costos_Elem_Hid"}</definedName>
    <definedName name="xxxb" localSheetId="34" hidden="1">{#N/A,#N/A,FALSE,"Costos_Elem_Hid";#N/A,#N/A,FALSE,"Costos_Elem_Hid";#N/A,#N/A,FALSE,"Costos_Elem_Hid"}</definedName>
    <definedName name="xxxb" localSheetId="31" hidden="1">{#N/A,#N/A,FALSE,"Costos_Elem_Hid";#N/A,#N/A,FALSE,"Costos_Elem_Hid";#N/A,#N/A,FALSE,"Costos_Elem_Hid"}</definedName>
    <definedName name="xxxb" hidden="1">{#N/A,#N/A,FALSE,"Costos_Elem_Hid";#N/A,#N/A,FALSE,"Costos_Elem_Hid";#N/A,#N/A,FALSE,"Costos_Elem_Hid"}</definedName>
    <definedName name="xxxva" hidden="1">{#N/A,#N/A,FALSE,"Total_OC015";#N/A,#N/A,FALSE,"ADMIN";#N/A,#N/A,FALSE,"PROCES";#N/A,#N/A,FALSE,"mecan";#N/A,#N/A,FALSE,"civil";#N/A,#N/A,FALSE,"CAÑER";#N/A,#N/A,FALSE,"ELEC";#N/A,#N/A,FALSE,"INSTR"}</definedName>
    <definedName name="xxxx" localSheetId="35" hidden="1">{#N/A,#N/A,FALSE,"Matrix";#N/A,#N/A,FALSE,"Executive";#N/A,#N/A,FALSE,"Summary"}</definedName>
    <definedName name="xxxx"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xxxx"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xxxx"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xxxx" localSheetId="36" hidden="1">{#N/A,#N/A,FALSE,"masez (10)";#N/A,#N/A,FALSE,"masez (7)";#N/A,#N/A,FALSE,"masez (6)";#N/A,#N/A,FALSE,"masez (5)";#N/A,#N/A,FALSE,"masez (4)";#N/A,#N/A,FALSE,"masez (3)";#N/A,#N/A,FALSE,"masez (2)";#N/A,#N/A,FALSE,"GME";#N/A,#N/A,FALSE,"masez"}</definedName>
    <definedName name="xxxx" localSheetId="30" hidden="1">{#N/A,#N/A,FALSE,"masez (10)";#N/A,#N/A,FALSE,"masez (7)";#N/A,#N/A,FALSE,"masez (6)";#N/A,#N/A,FALSE,"masez (5)";#N/A,#N/A,FALSE,"masez (4)";#N/A,#N/A,FALSE,"masez (3)";#N/A,#N/A,FALSE,"masez (2)";#N/A,#N/A,FALSE,"GME";#N/A,#N/A,FALSE,"masez"}</definedName>
    <definedName name="xxxx" localSheetId="33" hidden="1">{#N/A,#N/A,FALSE,"Matrix";#N/A,#N/A,FALSE,"Executive";#N/A,#N/A,FALSE,"Summary"}</definedName>
    <definedName name="xxxx" localSheetId="34" hidden="1">{#N/A,#N/A,FALSE,"Matrix";#N/A,#N/A,FALSE,"Executive";#N/A,#N/A,FALSE,"Summary"}</definedName>
    <definedName name="xxxx" localSheetId="31" hidden="1">{#N/A,#N/A,FALSE,"masez (10)";#N/A,#N/A,FALSE,"masez (7)";#N/A,#N/A,FALSE,"masez (6)";#N/A,#N/A,FALSE,"masez (5)";#N/A,#N/A,FALSE,"masez (4)";#N/A,#N/A,FALSE,"masez (3)";#N/A,#N/A,FALSE,"masez (2)";#N/A,#N/A,FALSE,"GME";#N/A,#N/A,FALSE,"masez"}</definedName>
    <definedName name="xxxx" localSheetId="29" hidden="1">{#N/A,#N/A,FALSE,"masez (10)";#N/A,#N/A,FALSE,"masez (7)";#N/A,#N/A,FALSE,"masez (6)";#N/A,#N/A,FALSE,"masez (5)";#N/A,#N/A,FALSE,"masez (4)";#N/A,#N/A,FALSE,"masez (3)";#N/A,#N/A,FALSE,"masez (2)";#N/A,#N/A,FALSE,"GME";#N/A,#N/A,FALSE,"masez"}</definedName>
    <definedName name="xxxx" hidden="1">{#N/A,#N/A,FALSE,"masez (10)";#N/A,#N/A,FALSE,"masez (7)";#N/A,#N/A,FALSE,"masez (6)";#N/A,#N/A,FALSE,"masez (5)";#N/A,#N/A,FALSE,"masez (4)";#N/A,#N/A,FALSE,"masez (3)";#N/A,#N/A,FALSE,"masez (2)";#N/A,#N/A,FALSE,"GME";#N/A,#N/A,FALSE,"masez"}</definedName>
    <definedName name="xxxx_1" localSheetId="35" hidden="1">{#N/A,#N/A,FALSE,"Matrix";#N/A,#N/A,FALSE,"Executive";#N/A,#N/A,FALSE,"Summary"}</definedName>
    <definedName name="xxxx_1" localSheetId="37" hidden="1">{#N/A,#N/A,FALSE,"Matrix";#N/A,#N/A,FALSE,"Executive";#N/A,#N/A,FALSE,"Summary"}</definedName>
    <definedName name="xxxx_1" localSheetId="36" hidden="1">{#N/A,#N/A,FALSE,"Matrix";#N/A,#N/A,FALSE,"Executive";#N/A,#N/A,FALSE,"Summary"}</definedName>
    <definedName name="xxxx_1" localSheetId="33" hidden="1">{#N/A,#N/A,FALSE,"Matrix";#N/A,#N/A,FALSE,"Executive";#N/A,#N/A,FALSE,"Summary"}</definedName>
    <definedName name="xxxx_1" localSheetId="34" hidden="1">{#N/A,#N/A,FALSE,"Matrix";#N/A,#N/A,FALSE,"Executive";#N/A,#N/A,FALSE,"Summary"}</definedName>
    <definedName name="xxxx_1" localSheetId="31" hidden="1">{#N/A,#N/A,FALSE,"masez (10)";#N/A,#N/A,FALSE,"masez (7)";#N/A,#N/A,FALSE,"masez (6)";#N/A,#N/A,FALSE,"masez (5)";#N/A,#N/A,FALSE,"masez (4)";#N/A,#N/A,FALSE,"masez (3)";#N/A,#N/A,FALSE,"masez (2)";#N/A,#N/A,FALSE,"GME";#N/A,#N/A,FALSE,"masez"}</definedName>
    <definedName name="xxxx_1" hidden="1">{#N/A,#N/A,FALSE,"masez (10)";#N/A,#N/A,FALSE,"masez (7)";#N/A,#N/A,FALSE,"masez (6)";#N/A,#N/A,FALSE,"masez (5)";#N/A,#N/A,FALSE,"masez (4)";#N/A,#N/A,FALSE,"masez (3)";#N/A,#N/A,FALSE,"masez (2)";#N/A,#N/A,FALSE,"GME";#N/A,#N/A,FALSE,"masez"}</definedName>
    <definedName name="xxxx1" localSheetId="35" hidden="1">{"DETALLE_1996",#N/A,FALSE,"flujo";"DETALLE_1997",#N/A,FALSE,"flujo";"GASTOS_INCURRIDOS_1996",#N/A,FALSE,"flujo";"GASTOS_PROGRAMADOS_PARA_1997",#N/A,FALSE,"flujo";#N/A,#N/A,FALSE,"comparat";#N/A,#N/A,FALSE,"costos";#N/A,#N/A,FALSE,"proyctrol"}</definedName>
    <definedName name="xxxx1" localSheetId="37" hidden="1">{"DETALLE_1996",#N/A,FALSE,"flujo";"DETALLE_1997",#N/A,FALSE,"flujo";"GASTOS_INCURRIDOS_1996",#N/A,FALSE,"flujo";"GASTOS_PROGRAMADOS_PARA_1997",#N/A,FALSE,"flujo";#N/A,#N/A,FALSE,"comparat";#N/A,#N/A,FALSE,"costos";#N/A,#N/A,FALSE,"proyctrol"}</definedName>
    <definedName name="xxxx1" localSheetId="36" hidden="1">{"DETALLE_1996",#N/A,FALSE,"flujo";"DETALLE_1997",#N/A,FALSE,"flujo";"GASTOS_INCURRIDOS_1996",#N/A,FALSE,"flujo";"GASTOS_PROGRAMADOS_PARA_1997",#N/A,FALSE,"flujo";#N/A,#N/A,FALSE,"comparat";#N/A,#N/A,FALSE,"costos";#N/A,#N/A,FALSE,"proyctrol"}</definedName>
    <definedName name="xxxx1" localSheetId="33" hidden="1">{"DETALLE_1996",#N/A,FALSE,"flujo";"DETALLE_1997",#N/A,FALSE,"flujo";"GASTOS_INCURRIDOS_1996",#N/A,FALSE,"flujo";"GASTOS_PROGRAMADOS_PARA_1997",#N/A,FALSE,"flujo";#N/A,#N/A,FALSE,"comparat";#N/A,#N/A,FALSE,"costos";#N/A,#N/A,FALSE,"proyctrol"}</definedName>
    <definedName name="xxxx1" localSheetId="34" hidden="1">{"DETALLE_1996",#N/A,FALSE,"flujo";"DETALLE_1997",#N/A,FALSE,"flujo";"GASTOS_INCURRIDOS_1996",#N/A,FALSE,"flujo";"GASTOS_PROGRAMADOS_PARA_1997",#N/A,FALSE,"flujo";#N/A,#N/A,FALSE,"comparat";#N/A,#N/A,FALSE,"costos";#N/A,#N/A,FALSE,"proyctrol"}</definedName>
    <definedName name="xxxx1" localSheetId="31" hidden="1">{"DETALLE_1996",#N/A,FALSE,"flujo";"DETALLE_1997",#N/A,FALSE,"flujo";"GASTOS_INCURRIDOS_1996",#N/A,FALSE,"flujo";"GASTOS_PROGRAMADOS_PARA_1997",#N/A,FALSE,"flujo";#N/A,#N/A,FALSE,"comparat";#N/A,#N/A,FALSE,"costos";#N/A,#N/A,FALSE,"proyctrol"}</definedName>
    <definedName name="xxxx1" hidden="1">{"DETALLE_1996",#N/A,FALSE,"flujo";"DETALLE_1997",#N/A,FALSE,"flujo";"GASTOS_INCURRIDOS_1996",#N/A,FALSE,"flujo";"GASTOS_PROGRAMADOS_PARA_1997",#N/A,FALSE,"flujo";#N/A,#N/A,FALSE,"comparat";#N/A,#N/A,FALSE,"costos";#N/A,#N/A,FALSE,"proyctrol"}</definedName>
    <definedName name="xxxx2" localSheetId="35" hidden="1">{"DETALLE_1996",#N/A,FALSE,"flujo";"DETALLE_1997",#N/A,FALSE,"flujo";"GASTOS_INCURRIDOS_1996",#N/A,FALSE,"flujo";"GASTOS_PROGRAMADOS_PARA_1997",#N/A,FALSE,"flujo";#N/A,#N/A,FALSE,"comparat";#N/A,#N/A,FALSE,"costos";#N/A,#N/A,FALSE,"proyctrol"}</definedName>
    <definedName name="xxxx2" localSheetId="37" hidden="1">{"DETALLE_1996",#N/A,FALSE,"flujo";"DETALLE_1997",#N/A,FALSE,"flujo";"GASTOS_INCURRIDOS_1996",#N/A,FALSE,"flujo";"GASTOS_PROGRAMADOS_PARA_1997",#N/A,FALSE,"flujo";#N/A,#N/A,FALSE,"comparat";#N/A,#N/A,FALSE,"costos";#N/A,#N/A,FALSE,"proyctrol"}</definedName>
    <definedName name="xxxx2" localSheetId="36" hidden="1">{"DETALLE_1996",#N/A,FALSE,"flujo";"DETALLE_1997",#N/A,FALSE,"flujo";"GASTOS_INCURRIDOS_1996",#N/A,FALSE,"flujo";"GASTOS_PROGRAMADOS_PARA_1997",#N/A,FALSE,"flujo";#N/A,#N/A,FALSE,"comparat";#N/A,#N/A,FALSE,"costos";#N/A,#N/A,FALSE,"proyctrol"}</definedName>
    <definedName name="xxxx2" localSheetId="33" hidden="1">{"DETALLE_1996",#N/A,FALSE,"flujo";"DETALLE_1997",#N/A,FALSE,"flujo";"GASTOS_INCURRIDOS_1996",#N/A,FALSE,"flujo";"GASTOS_PROGRAMADOS_PARA_1997",#N/A,FALSE,"flujo";#N/A,#N/A,FALSE,"comparat";#N/A,#N/A,FALSE,"costos";#N/A,#N/A,FALSE,"proyctrol"}</definedName>
    <definedName name="xxxx2" localSheetId="34" hidden="1">{"DETALLE_1996",#N/A,FALSE,"flujo";"DETALLE_1997",#N/A,FALSE,"flujo";"GASTOS_INCURRIDOS_1996",#N/A,FALSE,"flujo";"GASTOS_PROGRAMADOS_PARA_1997",#N/A,FALSE,"flujo";#N/A,#N/A,FALSE,"comparat";#N/A,#N/A,FALSE,"costos";#N/A,#N/A,FALSE,"proyctrol"}</definedName>
    <definedName name="xxxx2" localSheetId="31" hidden="1">{"DETALLE_1996",#N/A,FALSE,"flujo";"DETALLE_1997",#N/A,FALSE,"flujo";"GASTOS_INCURRIDOS_1996",#N/A,FALSE,"flujo";"GASTOS_PROGRAMADOS_PARA_1997",#N/A,FALSE,"flujo";#N/A,#N/A,FALSE,"comparat";#N/A,#N/A,FALSE,"costos";#N/A,#N/A,FALSE,"proyctrol"}</definedName>
    <definedName name="xxxx2" hidden="1">{"DETALLE_1996",#N/A,FALSE,"flujo";"DETALLE_1997",#N/A,FALSE,"flujo";"GASTOS_INCURRIDOS_1996",#N/A,FALSE,"flujo";"GASTOS_PROGRAMADOS_PARA_1997",#N/A,FALSE,"flujo";#N/A,#N/A,FALSE,"comparat";#N/A,#N/A,FALSE,"costos";#N/A,#N/A,FALSE,"proyctrol"}</definedName>
    <definedName name="xxxxx" localSheetId="35" hidden="1">{#N/A,#N/A,FALSE,"masez (10)";#N/A,#N/A,FALSE,"masez (7)";#N/A,#N/A,FALSE,"masez (6)";#N/A,#N/A,FALSE,"masez (5)";#N/A,#N/A,FALSE,"masez (4)";#N/A,#N/A,FALSE,"masez (3)";#N/A,#N/A,FALSE,"masez (2)";#N/A,#N/A,FALSE,"GME";#N/A,#N/A,FALSE,"masez"}</definedName>
    <definedName name="xxxxx" localSheetId="37" hidden="1">{#N/A,#N/A,TRUE,"259020CIPAug";#N/A,#N/A,TRUE,"259020CIPAug (2)"}</definedName>
    <definedName name="xxxxx" localSheetId="36" hidden="1">{#N/A,#N/A,TRUE,"259020CIPAug";#N/A,#N/A,TRUE,"259020CIPAug (2)"}</definedName>
    <definedName name="xxxxx" localSheetId="30" hidden="1">{#N/A,#N/A,FALSE,"masez (10)";#N/A,#N/A,FALSE,"masez (7)";#N/A,#N/A,FALSE,"masez (6)";#N/A,#N/A,FALSE,"masez (5)";#N/A,#N/A,FALSE,"masez (4)";#N/A,#N/A,FALSE,"masez (3)";#N/A,#N/A,FALSE,"masez (2)";#N/A,#N/A,FALSE,"GME";#N/A,#N/A,FALSE,"masez"}</definedName>
    <definedName name="xxxxx" localSheetId="33" hidden="1">{#N/A,#N/A,FALSE,"masez (10)";#N/A,#N/A,FALSE,"masez (7)";#N/A,#N/A,FALSE,"masez (6)";#N/A,#N/A,FALSE,"masez (5)";#N/A,#N/A,FALSE,"masez (4)";#N/A,#N/A,FALSE,"masez (3)";#N/A,#N/A,FALSE,"masez (2)";#N/A,#N/A,FALSE,"GME";#N/A,#N/A,FALSE,"masez"}</definedName>
    <definedName name="xxxxx" localSheetId="34" hidden="1">{#N/A,#N/A,FALSE,"masez (10)";#N/A,#N/A,FALSE,"masez (7)";#N/A,#N/A,FALSE,"masez (6)";#N/A,#N/A,FALSE,"masez (5)";#N/A,#N/A,FALSE,"masez (4)";#N/A,#N/A,FALSE,"masez (3)";#N/A,#N/A,FALSE,"masez (2)";#N/A,#N/A,FALSE,"GME";#N/A,#N/A,FALSE,"masez"}</definedName>
    <definedName name="xxxxx" localSheetId="31" hidden="1">{#N/A,#N/A,TRUE,"259020CIPAug";#N/A,#N/A,TRUE,"259020CIPAug (2)"}</definedName>
    <definedName name="xxxxx" localSheetId="29"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_1" localSheetId="35" hidden="1">{#N/A,#N/A,FALSE,"masez (10)";#N/A,#N/A,FALSE,"masez (7)";#N/A,#N/A,FALSE,"masez (6)";#N/A,#N/A,FALSE,"masez (5)";#N/A,#N/A,FALSE,"masez (4)";#N/A,#N/A,FALSE,"masez (3)";#N/A,#N/A,FALSE,"masez (2)";#N/A,#N/A,FALSE,"GME";#N/A,#N/A,FALSE,"masez"}</definedName>
    <definedName name="xxxxx_1" localSheetId="37" hidden="1">{#N/A,#N/A,FALSE,"masez (10)";#N/A,#N/A,FALSE,"masez (7)";#N/A,#N/A,FALSE,"masez (6)";#N/A,#N/A,FALSE,"masez (5)";#N/A,#N/A,FALSE,"masez (4)";#N/A,#N/A,FALSE,"masez (3)";#N/A,#N/A,FALSE,"masez (2)";#N/A,#N/A,FALSE,"GME";#N/A,#N/A,FALSE,"masez"}</definedName>
    <definedName name="xxxxx_1" localSheetId="36" hidden="1">{#N/A,#N/A,FALSE,"masez (10)";#N/A,#N/A,FALSE,"masez (7)";#N/A,#N/A,FALSE,"masez (6)";#N/A,#N/A,FALSE,"masez (5)";#N/A,#N/A,FALSE,"masez (4)";#N/A,#N/A,FALSE,"masez (3)";#N/A,#N/A,FALSE,"masez (2)";#N/A,#N/A,FALSE,"GME";#N/A,#N/A,FALSE,"masez"}</definedName>
    <definedName name="xxxxx_1" localSheetId="33" hidden="1">{#N/A,#N/A,FALSE,"masez (10)";#N/A,#N/A,FALSE,"masez (7)";#N/A,#N/A,FALSE,"masez (6)";#N/A,#N/A,FALSE,"masez (5)";#N/A,#N/A,FALSE,"masez (4)";#N/A,#N/A,FALSE,"masez (3)";#N/A,#N/A,FALSE,"masez (2)";#N/A,#N/A,FALSE,"GME";#N/A,#N/A,FALSE,"masez"}</definedName>
    <definedName name="xxxxx_1" localSheetId="34" hidden="1">{#N/A,#N/A,FALSE,"masez (10)";#N/A,#N/A,FALSE,"masez (7)";#N/A,#N/A,FALSE,"masez (6)";#N/A,#N/A,FALSE,"masez (5)";#N/A,#N/A,FALSE,"masez (4)";#N/A,#N/A,FALSE,"masez (3)";#N/A,#N/A,FALSE,"masez (2)";#N/A,#N/A,FALSE,"GME";#N/A,#N/A,FALSE,"masez"}</definedName>
    <definedName name="xxxxx_1" localSheetId="31" hidden="1">{#N/A,#N/A,FALSE,"masez (10)";#N/A,#N/A,FALSE,"masez (7)";#N/A,#N/A,FALSE,"masez (6)";#N/A,#N/A,FALSE,"masez (5)";#N/A,#N/A,FALSE,"masez (4)";#N/A,#N/A,FALSE,"masez (3)";#N/A,#N/A,FALSE,"masez (2)";#N/A,#N/A,FALSE,"GME";#N/A,#N/A,FALSE,"masez"}</definedName>
    <definedName name="xxxxx_1" hidden="1">{#N/A,#N/A,FALSE,"masez (10)";#N/A,#N/A,FALSE,"masez (7)";#N/A,#N/A,FALSE,"masez (6)";#N/A,#N/A,FALSE,"masez (5)";#N/A,#N/A,FALSE,"masez (4)";#N/A,#N/A,FALSE,"masez (3)";#N/A,#N/A,FALSE,"masez (2)";#N/A,#N/A,FALSE,"GME";#N/A,#N/A,FALSE,"masez"}</definedName>
    <definedName name="XXXXXX" localSheetId="35" hidden="1">{#N/A,#N/A,FALSE,"OAS";#N/A,#N/A,FALSE,"OBG";#N/A,#N/A,FALSE,"OCZ";#N/A,#N/A,FALSE,"OFR";#N/A,#N/A,FALSE,"OGR";#N/A,#N/A,FALSE,"OGY";#N/A,#N/A,FALSE,"OHY ";#N/A,#N/A,FALSE,"OLX";#N/A,#N/A,FALSE,"ONL";#N/A,#N/A,FALSE,"OPO";#N/A,#N/A,FALSE,"OPL";#N/A,#N/A,FALSE,"OSK";#N/A,#N/A,FALSE,"OSP";#N/A,#N/A,FALSE,"OSZ";#N/A,#N/A,FALSE,"OTU";#N/A,#N/A,FALSE,"OUK"}</definedName>
    <definedName name="XXXXXX" localSheetId="37" hidden="1">{#N/A,#N/A,FALSE,"OAS";#N/A,#N/A,FALSE,"OBG";#N/A,#N/A,FALSE,"OCZ";#N/A,#N/A,FALSE,"OFR";#N/A,#N/A,FALSE,"OGR";#N/A,#N/A,FALSE,"OGY";#N/A,#N/A,FALSE,"OHY ";#N/A,#N/A,FALSE,"OLX";#N/A,#N/A,FALSE,"ONL";#N/A,#N/A,FALSE,"OPO";#N/A,#N/A,FALSE,"OPL";#N/A,#N/A,FALSE,"OSK";#N/A,#N/A,FALSE,"OSP";#N/A,#N/A,FALSE,"OSZ";#N/A,#N/A,FALSE,"OTU";#N/A,#N/A,FALSE,"OUK"}</definedName>
    <definedName name="XXXXXX" localSheetId="32" hidden="1">{#N/A,#N/A,FALSE,"OAS";#N/A,#N/A,FALSE,"OBG";#N/A,#N/A,FALSE,"OCZ";#N/A,#N/A,FALSE,"OFR";#N/A,#N/A,FALSE,"OGR";#N/A,#N/A,FALSE,"OGY";#N/A,#N/A,FALSE,"OHY ";#N/A,#N/A,FALSE,"OLX";#N/A,#N/A,FALSE,"ONL";#N/A,#N/A,FALSE,"OPO";#N/A,#N/A,FALSE,"OPL";#N/A,#N/A,FALSE,"OSK";#N/A,#N/A,FALSE,"OSP";#N/A,#N/A,FALSE,"OSZ";#N/A,#N/A,FALSE,"OTU";#N/A,#N/A,FALSE,"OUK"}</definedName>
    <definedName name="XXXXXX" localSheetId="21" hidden="1">{#N/A,#N/A,FALSE,"OAS";#N/A,#N/A,FALSE,"OBG";#N/A,#N/A,FALSE,"OCZ";#N/A,#N/A,FALSE,"OFR";#N/A,#N/A,FALSE,"OGR";#N/A,#N/A,FALSE,"OGY";#N/A,#N/A,FALSE,"OHY ";#N/A,#N/A,FALSE,"OLX";#N/A,#N/A,FALSE,"ONL";#N/A,#N/A,FALSE,"OPO";#N/A,#N/A,FALSE,"OPL";#N/A,#N/A,FALSE,"OSK";#N/A,#N/A,FALSE,"OSP";#N/A,#N/A,FALSE,"OSZ";#N/A,#N/A,FALSE,"OTU";#N/A,#N/A,FALSE,"OUK"}</definedName>
    <definedName name="XXXXXX" localSheetId="36" hidden="1">{#N/A,#N/A,FALSE,"OAS";#N/A,#N/A,FALSE,"OBG";#N/A,#N/A,FALSE,"OCZ";#N/A,#N/A,FALSE,"OFR";#N/A,#N/A,FALSE,"OGR";#N/A,#N/A,FALSE,"OGY";#N/A,#N/A,FALSE,"OHY ";#N/A,#N/A,FALSE,"OLX";#N/A,#N/A,FALSE,"ONL";#N/A,#N/A,FALSE,"OPO";#N/A,#N/A,FALSE,"OPL";#N/A,#N/A,FALSE,"OSK";#N/A,#N/A,FALSE,"OSP";#N/A,#N/A,FALSE,"OSZ";#N/A,#N/A,FALSE,"OTU";#N/A,#N/A,FALSE,"OUK"}</definedName>
    <definedName name="XXXXXX" localSheetId="33" hidden="1">{#N/A,#N/A,FALSE,"OAS";#N/A,#N/A,FALSE,"OBG";#N/A,#N/A,FALSE,"OCZ";#N/A,#N/A,FALSE,"OFR";#N/A,#N/A,FALSE,"OGR";#N/A,#N/A,FALSE,"OGY";#N/A,#N/A,FALSE,"OHY ";#N/A,#N/A,FALSE,"OLX";#N/A,#N/A,FALSE,"ONL";#N/A,#N/A,FALSE,"OPO";#N/A,#N/A,FALSE,"OPL";#N/A,#N/A,FALSE,"OSK";#N/A,#N/A,FALSE,"OSP";#N/A,#N/A,FALSE,"OSZ";#N/A,#N/A,FALSE,"OTU";#N/A,#N/A,FALSE,"OUK"}</definedName>
    <definedName name="XXXXXX" localSheetId="34" hidden="1">{#N/A,#N/A,FALSE,"OAS";#N/A,#N/A,FALSE,"OBG";#N/A,#N/A,FALSE,"OCZ";#N/A,#N/A,FALSE,"OFR";#N/A,#N/A,FALSE,"OGR";#N/A,#N/A,FALSE,"OGY";#N/A,#N/A,FALSE,"OHY ";#N/A,#N/A,FALSE,"OLX";#N/A,#N/A,FALSE,"ONL";#N/A,#N/A,FALSE,"OPO";#N/A,#N/A,FALSE,"OPL";#N/A,#N/A,FALSE,"OSK";#N/A,#N/A,FALSE,"OSP";#N/A,#N/A,FALSE,"OSZ";#N/A,#N/A,FALSE,"OTU";#N/A,#N/A,FALSE,"OUK"}</definedName>
    <definedName name="XXXXXX" localSheetId="31">#REF!</definedName>
    <definedName name="xxxxxx" hidden="1">{#N/A,#N/A,FALSE,"GERAL";#N/A,#N/A,FALSE,"012-96";#N/A,#N/A,FALSE,"018-96";#N/A,#N/A,FALSE,"027-96";#N/A,#N/A,FALSE,"059-96";#N/A,#N/A,FALSE,"076-96";#N/A,#N/A,FALSE,"019-97";#N/A,#N/A,FALSE,"021-97";#N/A,#N/A,FALSE,"022-97";#N/A,#N/A,FALSE,"028-97"}</definedName>
    <definedName name="xxxxxxx" localSheetId="35" hidden="1">{"MO(BASE)",#N/A,FALSE,"MO(BASE)";"MO(BASE)1",#N/A,FALSE,"MO(BASE)";"MO(BASE)2",#N/A,FALSE,"MO(BASE)"}</definedName>
    <definedName name="xxxxxxx" localSheetId="37" hidden="1">{"MO(BASE)",#N/A,FALSE,"MO(BASE)";"MO(BASE)1",#N/A,FALSE,"MO(BASE)";"MO(BASE)2",#N/A,FALSE,"MO(BASE)"}</definedName>
    <definedName name="xxxxxxx" localSheetId="36" hidden="1">{"MO(BASE)",#N/A,FALSE,"MO(BASE)";"MO(BASE)1",#N/A,FALSE,"MO(BASE)";"MO(BASE)2",#N/A,FALSE,"MO(BASE)"}</definedName>
    <definedName name="xxxxxxx" localSheetId="33" hidden="1">{"MO(BASE)",#N/A,FALSE,"MO(BASE)";"MO(BASE)1",#N/A,FALSE,"MO(BASE)";"MO(BASE)2",#N/A,FALSE,"MO(BASE)"}</definedName>
    <definedName name="xxxxxxx" localSheetId="34" hidden="1">{"MO(BASE)",#N/A,FALSE,"MO(BASE)";"MO(BASE)1",#N/A,FALSE,"MO(BASE)";"MO(BASE)2",#N/A,FALSE,"MO(BASE)"}</definedName>
    <definedName name="XXXXXXX" localSheetId="31" hidden="1">{"DETALLE_1996",#N/A,FALSE,"flujo";"DETALLE_1997",#N/A,FALSE,"flujo";"GASTOS_INCURRIDOS_1996",#N/A,FALSE,"flujo";"GASTOS_PROGRAMADOS_PARA_1997",#N/A,FALSE,"flujo";#N/A,#N/A,FALSE,"comparat";#N/A,#N/A,FALSE,"costos";#N/A,#N/A,FALSE,"proyctrol"}</definedName>
    <definedName name="XXXXXXX" hidden="1">{"DETALLE_1996",#N/A,FALSE,"flujo";"DETALLE_1997",#N/A,FALSE,"flujo";"GASTOS_INCURRIDOS_1996",#N/A,FALSE,"flujo";"GASTOS_PROGRAMADOS_PARA_1997",#N/A,FALSE,"flujo";#N/A,#N/A,FALSE,"comparat";#N/A,#N/A,FALSE,"costos";#N/A,#N/A,FALSE,"proyctrol"}</definedName>
    <definedName name="xxxxxxxx" localSheetId="35" hidden="1">{#N/A,#N/A,FALSE,"Matrix";#N/A,#N/A,FALSE,"Executive";#N/A,#N/A,FALSE,"Summary"}</definedName>
    <definedName name="xxxxxxxx" localSheetId="37" hidden="1">{#N/A,#N/A,FALSE,"Matrix";#N/A,#N/A,FALSE,"Executive";#N/A,#N/A,FALSE,"Summary"}</definedName>
    <definedName name="xxxxxxxx" localSheetId="36" hidden="1">{#N/A,#N/A,FALSE,"Matrix";#N/A,#N/A,FALSE,"Executive";#N/A,#N/A,FALSE,"Summary"}</definedName>
    <definedName name="XXXXXXXX" localSheetId="30" hidden="1">{#N/A,#N/A,FALSE,"Matrix";#N/A,#N/A,FALSE,"Executive";#N/A,#N/A,FALSE,"Summary"}</definedName>
    <definedName name="xxxxxxxx" localSheetId="33" hidden="1">{#N/A,#N/A,FALSE,"Matrix";#N/A,#N/A,FALSE,"Executive";#N/A,#N/A,FALSE,"Summary"}</definedName>
    <definedName name="xxxxxxxx" localSheetId="34" hidden="1">{#N/A,#N/A,FALSE,"Matrix";#N/A,#N/A,FALSE,"Executive";#N/A,#N/A,FALSE,"Summary"}</definedName>
    <definedName name="xxxxxxxx" localSheetId="31" hidden="1">{#N/A,#N/A,FALSE,"Matrix";#N/A,#N/A,FALSE,"Executive";#N/A,#N/A,FALSE,"Summary"}</definedName>
    <definedName name="XXXXXXXX" localSheetId="29" hidden="1">{#N/A,#N/A,FALSE,"Matrix";#N/A,#N/A,FALSE,"Executive";#N/A,#N/A,FALSE,"Summary"}</definedName>
    <definedName name="XXXXXXXX" hidden="1">{#N/A,#N/A,FALSE,"Matrix";#N/A,#N/A,FALSE,"Executive";#N/A,#N/A,FALSE,"Summary"}</definedName>
    <definedName name="xxxxxxxxx">Tasa_interés_anual/Pagos_por_año</definedName>
    <definedName name="XXXXXXXXXX" localSheetId="30" hidden="1">{#N/A,#N/A,FALSE,"subcontract"}</definedName>
    <definedName name="XXXXXXXXXX" localSheetId="31" hidden="1">#REF!</definedName>
    <definedName name="XXXXXXXXXX" localSheetId="29" hidden="1">{#N/A,#N/A,FALSE,"subcontract"}</definedName>
    <definedName name="XXXXXXXXXX" hidden="1">{#N/A,#N/A,FALSE,"subcontract"}</definedName>
    <definedName name="xxxxxxxxxxx" localSheetId="35" hidden="1">{"CI+GG(BASE)",#N/A,FALSE,"CI+GG(BASE)";"GG",#N/A,FALSE,"CI+GG(BASE)";"CI",#N/A,FALSE,"CI+GG(BASE)"}</definedName>
    <definedName name="xxxxxxxxxxx" localSheetId="37" hidden="1">{"CI+GG(BASE)",#N/A,FALSE,"CI+GG(BASE)";"GG",#N/A,FALSE,"CI+GG(BASE)";"CI",#N/A,FALSE,"CI+GG(BASE)"}</definedName>
    <definedName name="xxxxxxxxxxx" localSheetId="36" hidden="1">{"CI+GG(BASE)",#N/A,FALSE,"CI+GG(BASE)";"GG",#N/A,FALSE,"CI+GG(BASE)";"CI",#N/A,FALSE,"CI+GG(BASE)"}</definedName>
    <definedName name="xxxxxxxxxxx" localSheetId="33" hidden="1">{"CI+GG(BASE)",#N/A,FALSE,"CI+GG(BASE)";"GG",#N/A,FALSE,"CI+GG(BASE)";"CI",#N/A,FALSE,"CI+GG(BASE)"}</definedName>
    <definedName name="xxxxxxxxxxx" localSheetId="34" hidden="1">{"CI+GG(BASE)",#N/A,FALSE,"CI+GG(BASE)";"GG",#N/A,FALSE,"CI+GG(BASE)";"CI",#N/A,FALSE,"CI+GG(BASE)"}</definedName>
    <definedName name="xxxxxxxxxxx" localSheetId="31" hidden="1">{"CI+GG(BASE)",#N/A,FALSE,"CI+GG(BASE)";"GG",#N/A,FALSE,"CI+GG(BASE)";"CI",#N/A,FALSE,"CI+GG(BASE)"}</definedName>
    <definedName name="xxxxxxxxxxx" hidden="1">{"CI+GG(BASE)",#N/A,FALSE,"CI+GG(BASE)";"GG",#N/A,FALSE,"CI+GG(BASE)";"CI",#N/A,FALSE,"CI+GG(BASE)"}</definedName>
    <definedName name="xxxxxxxxxxxx" localSheetId="35" hidden="1">{"CI+GG(BASE)",#N/A,FALSE,"CI+GG(BASE)";"GG",#N/A,FALSE,"CI+GG(BASE)";"CI",#N/A,FALSE,"CI+GG(BASE)"}</definedName>
    <definedName name="xxxxxxxxxxxx" localSheetId="33" hidden="1">{"CI+GG(BASE)",#N/A,FALSE,"CI+GG(BASE)";"GG",#N/A,FALSE,"CI+GG(BASE)";"CI",#N/A,FALSE,"CI+GG(BASE)"}</definedName>
    <definedName name="xxxxxxxxxxxx" localSheetId="34" hidden="1">{"CI+GG(BASE)",#N/A,FALSE,"CI+GG(BASE)";"GG",#N/A,FALSE,"CI+GG(BASE)";"CI",#N/A,FALSE,"CI+GG(BASE)"}</definedName>
    <definedName name="xxxxxxxxxxxx" localSheetId="31" hidden="1">{"CI+GG(BASE)",#N/A,FALSE,"CI+GG(BASE)";"GG",#N/A,FALSE,"CI+GG(BASE)";"CI",#N/A,FALSE,"CI+GG(BASE)"}</definedName>
    <definedName name="xxxxxxxxxxxx">#REF!</definedName>
    <definedName name="xxxxxxxxxxxxx" localSheetId="35" hidden="1">{#N/A,#N/A,FALSE,"masez (10)";#N/A,#N/A,FALSE,"masez (7)";#N/A,#N/A,FALSE,"masez (6)";#N/A,#N/A,FALSE,"masez (5)";#N/A,#N/A,FALSE,"masez (4)";#N/A,#N/A,FALSE,"masez (3)";#N/A,#N/A,FALSE,"masez (2)";#N/A,#N/A,FALSE,"GME";#N/A,#N/A,FALSE,"masez"}</definedName>
    <definedName name="xxxxxxxxxxxxx" localSheetId="37" hidden="1">{#N/A,#N/A,FALSE,"masez (10)";#N/A,#N/A,FALSE,"masez (7)";#N/A,#N/A,FALSE,"masez (6)";#N/A,#N/A,FALSE,"masez (5)";#N/A,#N/A,FALSE,"masez (4)";#N/A,#N/A,FALSE,"masez (3)";#N/A,#N/A,FALSE,"masez (2)";#N/A,#N/A,FALSE,"GME";#N/A,#N/A,FALSE,"masez"}</definedName>
    <definedName name="xxxxxxxxxxxxx" localSheetId="36" hidden="1">{#N/A,#N/A,FALSE,"masez (10)";#N/A,#N/A,FALSE,"masez (7)";#N/A,#N/A,FALSE,"masez (6)";#N/A,#N/A,FALSE,"masez (5)";#N/A,#N/A,FALSE,"masez (4)";#N/A,#N/A,FALSE,"masez (3)";#N/A,#N/A,FALSE,"masez (2)";#N/A,#N/A,FALSE,"GME";#N/A,#N/A,FALSE,"masez"}</definedName>
    <definedName name="xxxxxxxxxxxxx" localSheetId="33" hidden="1">{#N/A,#N/A,FALSE,"masez (10)";#N/A,#N/A,FALSE,"masez (7)";#N/A,#N/A,FALSE,"masez (6)";#N/A,#N/A,FALSE,"masez (5)";#N/A,#N/A,FALSE,"masez (4)";#N/A,#N/A,FALSE,"masez (3)";#N/A,#N/A,FALSE,"masez (2)";#N/A,#N/A,FALSE,"GME";#N/A,#N/A,FALSE,"masez"}</definedName>
    <definedName name="xxxxxxxxxxxxx" localSheetId="34" hidden="1">{#N/A,#N/A,FALSE,"masez (10)";#N/A,#N/A,FALSE,"masez (7)";#N/A,#N/A,FALSE,"masez (6)";#N/A,#N/A,FALSE,"masez (5)";#N/A,#N/A,FALSE,"masez (4)";#N/A,#N/A,FALSE,"masez (3)";#N/A,#N/A,FALSE,"masez (2)";#N/A,#N/A,FALSE,"GME";#N/A,#N/A,FALSE,"masez"}</definedName>
    <definedName name="xxxxxxxxxxxxx" localSheetId="31" hidden="1">{#N/A,#N/A,FALSE,"masez (10)";#N/A,#N/A,FALSE,"masez (7)";#N/A,#N/A,FALSE,"masez (6)";#N/A,#N/A,FALSE,"masez (5)";#N/A,#N/A,FALSE,"masez (4)";#N/A,#N/A,FALSE,"masez (3)";#N/A,#N/A,FALSE,"masez (2)";#N/A,#N/A,FALSE,"GME";#N/A,#N/A,FALSE,"masez"}</definedName>
    <definedName name="xxxxxxxxxxxxx" hidden="1">{#N/A,#N/A,FALSE,"masez (10)";#N/A,#N/A,FALSE,"masez (7)";#N/A,#N/A,FALSE,"masez (6)";#N/A,#N/A,FALSE,"masez (5)";#N/A,#N/A,FALSE,"masez (4)";#N/A,#N/A,FALSE,"masez (3)";#N/A,#N/A,FALSE,"masez (2)";#N/A,#N/A,FALSE,"GME";#N/A,#N/A,FALSE,"masez"}</definedName>
    <definedName name="XXXXXXXXXXXXXXXX" hidden="1">{#N/A,#N/A,FALSE,"SumD";#N/A,#N/A,FALSE,"ElecD";#N/A,#N/A,FALSE,"MechD";#N/A,#N/A,FALSE,"GeotD";#N/A,#N/A,FALSE,"PrcsD";#N/A,#N/A,FALSE,"TunnD";#N/A,#N/A,FALSE,"CivlD";#N/A,#N/A,FALSE,"NtwkD";#N/A,#N/A,FALSE,"EstgD";#N/A,#N/A,FALSE,"PEngD"}</definedName>
    <definedName name="xxxxxxxxxxxxxxxxx" localSheetId="35"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37"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36"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34"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3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x" localSheetId="35" hidden="1">{#N/A,#N/A,FALSE,"TEC-01";#N/A,#N/A,FALSE,"TEC - 02";#N/A,#N/A,FALSE,"TEC - 03";#N/A,#N/A,FALSE,"TEC - 04";#N/A,#N/A,FALSE,"TEC-07";#N/A,#N/A,FALSE,"TEC-08";#N/A,#N/A,FALSE,"TEC - 09A";#N/A,#N/A,FALSE,"TEC - 09B";#N/A,#N/A,FALSE,"TEC - 09C";#N/A,#N/A,FALSE,"TEC - 10";#N/A,#N/A,FALSE,"TEC-11"}</definedName>
    <definedName name="xxxxxxxxxxxxxxxxxx" localSheetId="37" hidden="1">{#N/A,#N/A,FALSE,"TEC-01";#N/A,#N/A,FALSE,"TEC - 02";#N/A,#N/A,FALSE,"TEC - 03";#N/A,#N/A,FALSE,"TEC - 04";#N/A,#N/A,FALSE,"TEC-07";#N/A,#N/A,FALSE,"TEC-08";#N/A,#N/A,FALSE,"TEC - 09A";#N/A,#N/A,FALSE,"TEC - 09B";#N/A,#N/A,FALSE,"TEC - 09C";#N/A,#N/A,FALSE,"TEC - 10";#N/A,#N/A,FALSE,"TEC-11"}</definedName>
    <definedName name="xxxxxxxxxxxxxxxxxx" localSheetId="36" hidden="1">{#N/A,#N/A,FALSE,"TEC-01";#N/A,#N/A,FALSE,"TEC - 02";#N/A,#N/A,FALSE,"TEC - 03";#N/A,#N/A,FALSE,"TEC - 04";#N/A,#N/A,FALSE,"TEC-07";#N/A,#N/A,FALSE,"TEC-08";#N/A,#N/A,FALSE,"TEC - 09A";#N/A,#N/A,FALSE,"TEC - 09B";#N/A,#N/A,FALSE,"TEC - 09C";#N/A,#N/A,FALSE,"TEC - 10";#N/A,#N/A,FALSE,"TEC-11"}</definedName>
    <definedName name="xxxxxxxxxxxxxxxxxx" localSheetId="33" hidden="1">{#N/A,#N/A,FALSE,"TEC-01";#N/A,#N/A,FALSE,"TEC - 02";#N/A,#N/A,FALSE,"TEC - 03";#N/A,#N/A,FALSE,"TEC - 04";#N/A,#N/A,FALSE,"TEC-07";#N/A,#N/A,FALSE,"TEC-08";#N/A,#N/A,FALSE,"TEC - 09A";#N/A,#N/A,FALSE,"TEC - 09B";#N/A,#N/A,FALSE,"TEC - 09C";#N/A,#N/A,FALSE,"TEC - 10";#N/A,#N/A,FALSE,"TEC-11"}</definedName>
    <definedName name="xxxxxxxxxxxxxxxxxx" localSheetId="34" hidden="1">{#N/A,#N/A,FALSE,"TEC-01";#N/A,#N/A,FALSE,"TEC - 02";#N/A,#N/A,FALSE,"TEC - 03";#N/A,#N/A,FALSE,"TEC - 04";#N/A,#N/A,FALSE,"TEC-07";#N/A,#N/A,FALSE,"TEC-08";#N/A,#N/A,FALSE,"TEC - 09A";#N/A,#N/A,FALSE,"TEC - 09B";#N/A,#N/A,FALSE,"TEC - 09C";#N/A,#N/A,FALSE,"TEC - 10";#N/A,#N/A,FALSE,"TEC-11"}</definedName>
    <definedName name="xxxxxxxxxxxxxxxxxx" localSheetId="31" hidden="1">{#N/A,#N/A,FALSE,"TEC-01";#N/A,#N/A,FALSE,"TEC - 02";#N/A,#N/A,FALSE,"TEC - 03";#N/A,#N/A,FALSE,"TEC - 04";#N/A,#N/A,FALSE,"TEC-07";#N/A,#N/A,FALSE,"TEC-08";#N/A,#N/A,FALSE,"TEC - 09A";#N/A,#N/A,FALSE,"TEC - 09B";#N/A,#N/A,FALSE,"TEC - 09C";#N/A,#N/A,FALSE,"TEC - 10";#N/A,#N/A,FALSE,"TEC-11"}</definedName>
    <definedName name="xxxxxxxxxxxxxxxxxx" hidden="1">{#N/A,#N/A,FALSE,"TEC-01";#N/A,#N/A,FALSE,"TEC - 02";#N/A,#N/A,FALSE,"TEC - 03";#N/A,#N/A,FALSE,"TEC - 04";#N/A,#N/A,FALSE,"TEC-07";#N/A,#N/A,FALSE,"TEC-08";#N/A,#N/A,FALSE,"TEC - 09A";#N/A,#N/A,FALSE,"TEC - 09B";#N/A,#N/A,FALSE,"TEC - 09C";#N/A,#N/A,FALSE,"TEC - 10";#N/A,#N/A,FALSE,"TEC-11"}</definedName>
    <definedName name="XXXXXXXXXXXXXXXXXXX" localSheetId="30" hidden="1">{#N/A,#N/A,FALSE,"Matrix";#N/A,#N/A,FALSE,"Executive";#N/A,#N/A,FALSE,"Summary";#N/A,#N/A,FALSE,"Office1";#N/A,#N/A,FALSE,"Office2";#N/A,#N/A,FALSE,"Office3";#N/A,#N/A,FALSE,"Office4";#N/A,#N/A,FALSE,"Office5";#N/A,#N/A,FALSE,"Office6";#N/A,#N/A,FALSE,"Office7";#N/A,#N/A,FALSE,"Labor"}</definedName>
    <definedName name="XXXXXXXXXXXXXXXXXXX" localSheetId="29" hidden="1">{#N/A,#N/A,FALSE,"Matrix";#N/A,#N/A,FALSE,"Executive";#N/A,#N/A,FALSE,"Summary";#N/A,#N/A,FALSE,"Office1";#N/A,#N/A,FALSE,"Office2";#N/A,#N/A,FALSE,"Office3";#N/A,#N/A,FALSE,"Office4";#N/A,#N/A,FALSE,"Office5";#N/A,#N/A,FALSE,"Office6";#N/A,#N/A,FALSE,"Office7";#N/A,#N/A,FALSE,"Labor"}</definedName>
    <definedName name="XXXXXXXXXXXXXXXXXXX" hidden="1">{#N/A,#N/A,FALSE,"Matrix";#N/A,#N/A,FALSE,"Executive";#N/A,#N/A,FALSE,"Summary";#N/A,#N/A,FALSE,"Office1";#N/A,#N/A,FALSE,"Office2";#N/A,#N/A,FALSE,"Office3";#N/A,#N/A,FALSE,"Office4";#N/A,#N/A,FALSE,"Office5";#N/A,#N/A,FALSE,"Office6";#N/A,#N/A,FALSE,"Office7";#N/A,#N/A,FALSE,"Labor"}</definedName>
    <definedName name="xxxxxxxxxxxxxxxxxxxxxx" localSheetId="35" hidden="1">{"MO(BASE)",#N/A,FALSE,"MO(BASE)";"MO(BASE)1",#N/A,FALSE,"MO(BASE)";"MO(BASE)2",#N/A,FALSE,"MO(BASE)"}</definedName>
    <definedName name="xxxxxxxxxxxxxxxxxxxxxx" localSheetId="37" hidden="1">{"MO(BASE)",#N/A,FALSE,"MO(BASE)";"MO(BASE)1",#N/A,FALSE,"MO(BASE)";"MO(BASE)2",#N/A,FALSE,"MO(BASE)"}</definedName>
    <definedName name="xxxxxxxxxxxxxxxxxxxxxx" localSheetId="36" hidden="1">{"MO(BASE)",#N/A,FALSE,"MO(BASE)";"MO(BASE)1",#N/A,FALSE,"MO(BASE)";"MO(BASE)2",#N/A,FALSE,"MO(BASE)"}</definedName>
    <definedName name="xxxxxxxxxxxxxxxxxxxxxx" localSheetId="33" hidden="1">{"MO(BASE)",#N/A,FALSE,"MO(BASE)";"MO(BASE)1",#N/A,FALSE,"MO(BASE)";"MO(BASE)2",#N/A,FALSE,"MO(BASE)"}</definedName>
    <definedName name="xxxxxxxxxxxxxxxxxxxxxx" localSheetId="34" hidden="1">{"MO(BASE)",#N/A,FALSE,"MO(BASE)";"MO(BASE)1",#N/A,FALSE,"MO(BASE)";"MO(BASE)2",#N/A,FALSE,"MO(BASE)"}</definedName>
    <definedName name="xxxxxxxxxxxxxxxxxxxxxx" localSheetId="31" hidden="1">{"MO(BASE)",#N/A,FALSE,"MO(BASE)";"MO(BASE)1",#N/A,FALSE,"MO(BASE)";"MO(BASE)2",#N/A,FALSE,"MO(BASE)"}</definedName>
    <definedName name="xxxxxxxxxxxxxxxxxxxxxx" hidden="1">{"MO(BASE)",#N/A,FALSE,"MO(BASE)";"MO(BASE)1",#N/A,FALSE,"MO(BASE)";"MO(BASE)2",#N/A,FALSE,"MO(BASE)"}</definedName>
    <definedName name="xxxxxxxxxxxxxxxxxxxxxxx" localSheetId="35" hidden="1">{#N/A,#N/A,FALSE,"PEND INC";#N/A,#N/A,FALSE,"PEND MINM"}</definedName>
    <definedName name="xxxxxxxxxxxxxxxxxxxxxxx" localSheetId="37" hidden="1">{#N/A,#N/A,FALSE,"PEND INC";#N/A,#N/A,FALSE,"PEND MINM"}</definedName>
    <definedName name="xxxxxxxxxxxxxxxxxxxxxxx" localSheetId="36" hidden="1">{#N/A,#N/A,FALSE,"PEND INC";#N/A,#N/A,FALSE,"PEND MINM"}</definedName>
    <definedName name="xxxxxxxxxxxxxxxxxxxxxxx" localSheetId="33" hidden="1">{#N/A,#N/A,FALSE,"PEND INC";#N/A,#N/A,FALSE,"PEND MINM"}</definedName>
    <definedName name="xxxxxxxxxxxxxxxxxxxxxxx" localSheetId="34" hidden="1">{#N/A,#N/A,FALSE,"PEND INC";#N/A,#N/A,FALSE,"PEND MINM"}</definedName>
    <definedName name="xxxxxxxxxxxxxxxxxxxxxxx" localSheetId="31" hidden="1">{#N/A,#N/A,FALSE,"PEND INC";#N/A,#N/A,FALSE,"PEND MINM"}</definedName>
    <definedName name="xxxxxxxxxxxxxxxxxxxxxxx" hidden="1">{#N/A,#N/A,FALSE,"PEND INC";#N/A,#N/A,FALSE,"PEND MINM"}</definedName>
    <definedName name="XXXXXXXXXXXXXXXXXXXXXXXXX" localSheetId="30" hidden="1">{#N/A,#N/A,FALSE,"Matrix";#N/A,#N/A,FALSE,"Executive";#N/A,#N/A,FALSE,"Summary";#N/A,#N/A,FALSE,"Office1";#N/A,#N/A,FALSE,"Office2";#N/A,#N/A,FALSE,"Office3";#N/A,#N/A,FALSE,"Office4";#N/A,#N/A,FALSE,"Office5";#N/A,#N/A,FALSE,"Office6";#N/A,#N/A,FALSE,"Office7";#N/A,#N/A,FALSE,"Labor"}</definedName>
    <definedName name="XXXXXXXXXXXXXXXXXXXXXXXXX" localSheetId="29" hidden="1">{#N/A,#N/A,FALSE,"Matrix";#N/A,#N/A,FALSE,"Executive";#N/A,#N/A,FALSE,"Summary";#N/A,#N/A,FALSE,"Office1";#N/A,#N/A,FALSE,"Office2";#N/A,#N/A,FALSE,"Office3";#N/A,#N/A,FALSE,"Office4";#N/A,#N/A,FALSE,"Office5";#N/A,#N/A,FALSE,"Office6";#N/A,#N/A,FALSE,"Office7";#N/A,#N/A,FALSE,"Labor"}</definedName>
    <definedName name="XXXXXXXXXXXXXXXXXXXXXXXXX" hidden="1">{#N/A,#N/A,FALSE,"Matrix";#N/A,#N/A,FALSE,"Executive";#N/A,#N/A,FALSE,"Summary";#N/A,#N/A,FALSE,"Office1";#N/A,#N/A,FALSE,"Office2";#N/A,#N/A,FALSE,"Office3";#N/A,#N/A,FALSE,"Office4";#N/A,#N/A,FALSE,"Office5";#N/A,#N/A,FALSE,"Office6";#N/A,#N/A,FALSE,"Office7";#N/A,#N/A,FALSE,"Labor"}</definedName>
    <definedName name="xxxxxxxxxxxxxxxxxxxxxxxxxx" hidden="1">#REF!</definedName>
    <definedName name="XXXXXXXXXXXXXXXXXXXXXXXXXXXXXXXXX" localSheetId="30" hidden="1">{#N/A,#N/A,FALSE,"E-1";#N/A,#N/A,FALSE,"E-2";#N/A,#N/A,FALSE,"F-1";#N/A,#N/A,FALSE,"F-2";#N/A,#N/A,FALSE,"F-3";#N/A,#N/A,FALSE,"F-4";#N/A,#N/A,FALSE,"F-5";#N/A,#N/A,FALSE,"F-6";#N/A,#N/A,FALSE,"Matrix"}</definedName>
    <definedName name="XXXXXXXXXXXXXXXXXXXXXXXXXXXXXXXXX" localSheetId="29" hidden="1">{#N/A,#N/A,FALSE,"E-1";#N/A,#N/A,FALSE,"E-2";#N/A,#N/A,FALSE,"F-1";#N/A,#N/A,FALSE,"F-2";#N/A,#N/A,FALSE,"F-3";#N/A,#N/A,FALSE,"F-4";#N/A,#N/A,FALSE,"F-5";#N/A,#N/A,FALSE,"F-6";#N/A,#N/A,FALSE,"Matrix"}</definedName>
    <definedName name="XXXXXXXXXXXXXXXXXXXXXXXXXXXXXXXXX" hidden="1">{#N/A,#N/A,FALSE,"E-1";#N/A,#N/A,FALSE,"E-2";#N/A,#N/A,FALSE,"F-1";#N/A,#N/A,FALSE,"F-2";#N/A,#N/A,FALSE,"F-3";#N/A,#N/A,FALSE,"F-4";#N/A,#N/A,FALSE,"F-5";#N/A,#N/A,FALSE,"F-6";#N/A,#N/A,FALSE,"Matrix"}</definedName>
    <definedName name="XXXXXXXXXXXXXXXXXXXXXXXXXXXXXXXXXX" localSheetId="30" hidden="1">{#N/A,#N/A,FALSE,"RESUMEN";#N/A,#N/A,FALSE,"GG-GI";#N/A,#N/A,FALSE,"AMB";#N/A,#N/A,FALSE,"EyR";#N/A,#N/A,FALSE,"UCP";#N/A,#N/A,FALSE,"IND";#N/A,#N/A,FALSE,"LR";#N/A,#N/A,FALSE,"PRV";#N/A,#N/A,FALSE,"TÚNELES";#N/A,#N/A,FALSE,"IDT";#N/A,#N/A,FALSE,"ING"}</definedName>
    <definedName name="XXXXXXXXXXXXXXXXXXXXXXXXXXXXXXXXXX" localSheetId="29" hidden="1">{#N/A,#N/A,FALSE,"RESUMEN";#N/A,#N/A,FALSE,"GG-GI";#N/A,#N/A,FALSE,"AMB";#N/A,#N/A,FALSE,"EyR";#N/A,#N/A,FALSE,"UCP";#N/A,#N/A,FALSE,"IND";#N/A,#N/A,FALSE,"LR";#N/A,#N/A,FALSE,"PRV";#N/A,#N/A,FALSE,"TÚNELES";#N/A,#N/A,FALSE,"IDT";#N/A,#N/A,FALSE,"ING"}</definedName>
    <definedName name="XXXXXXXXXXXXXXXXXXXXXXXXXXXXXXXXXX" hidden="1">{#N/A,#N/A,FALSE,"RESUMEN";#N/A,#N/A,FALSE,"GG-GI";#N/A,#N/A,FALSE,"AMB";#N/A,#N/A,FALSE,"EyR";#N/A,#N/A,FALSE,"UCP";#N/A,#N/A,FALSE,"IND";#N/A,#N/A,FALSE,"LR";#N/A,#N/A,FALSE,"PRV";#N/A,#N/A,FALSE,"TÚNELES";#N/A,#N/A,FALSE,"IDT";#N/A,#N/A,FALSE,"ING"}</definedName>
    <definedName name="XXXXXXXXXXXXXXXXXXXXXXXXXXXXXXXXXXXX" localSheetId="30" hidden="1">{#N/A,#N/A,FALSE,"E-1";#N/A,#N/A,FALSE,"E-2";#N/A,#N/A,FALSE,"F-1";#N/A,#N/A,FALSE,"F-2";#N/A,#N/A,FALSE,"F-3";#N/A,#N/A,FALSE,"F-4";#N/A,#N/A,FALSE,"F-5";#N/A,#N/A,FALSE,"F-6";#N/A,#N/A,FALSE,"Matrix"}</definedName>
    <definedName name="XXXXXXXXXXXXXXXXXXXXXXXXXXXXXXXXXXXX" localSheetId="29" hidden="1">{#N/A,#N/A,FALSE,"E-1";#N/A,#N/A,FALSE,"E-2";#N/A,#N/A,FALSE,"F-1";#N/A,#N/A,FALSE,"F-2";#N/A,#N/A,FALSE,"F-3";#N/A,#N/A,FALSE,"F-4";#N/A,#N/A,FALSE,"F-5";#N/A,#N/A,FALSE,"F-6";#N/A,#N/A,FALSE,"Matrix"}</definedName>
    <definedName name="XXXXXXXXXXXXXXXXXXXXXXXXXXXXXXXXXXXX" hidden="1">{#N/A,#N/A,FALSE,"E-1";#N/A,#N/A,FALSE,"E-2";#N/A,#N/A,FALSE,"F-1";#N/A,#N/A,FALSE,"F-2";#N/A,#N/A,FALSE,"F-3";#N/A,#N/A,FALSE,"F-4";#N/A,#N/A,FALSE,"F-5";#N/A,#N/A,FALSE,"F-6";#N/A,#N/A,FALSE,"Matrix"}</definedName>
    <definedName name="XXXXXXXXXXXXXXXXXXXXXXXXXXXXXXXXXXXXXXX" localSheetId="30" hidden="1">{"ARA1",#N/A,FALSE,"ENG-ARA";"ARAhours",#N/A,FALSE,"ENG-ARA";"ARA$",#N/A,FALSE,"ENG-ARA"}</definedName>
    <definedName name="XXXXXXXXXXXXXXXXXXXXXXXXXXXXXXXXXXXXXXX" localSheetId="29" hidden="1">{"ARA1",#N/A,FALSE,"ENG-ARA";"ARAhours",#N/A,FALSE,"ENG-ARA";"ARA$",#N/A,FALSE,"ENG-ARA"}</definedName>
    <definedName name="XXXXXXXXXXXXXXXXXXXXXXXXXXXXXXXXXXXXXXX" hidden="1">{"ARA1",#N/A,FALSE,"ENG-ARA";"ARAhours",#N/A,FALSE,"ENG-ARA";"ARA$",#N/A,FALSE,"ENG-ARA"}</definedName>
    <definedName name="xxxxxxxxxxxxxxxxxxxxxxxxxxxxxxxxxxxxxxxx" localSheetId="30" hidden="1">{#N/A,#N/A,FALSE,"Matrix";#N/A,#N/A,FALSE,"Executive";#N/A,#N/A,FALSE,"Summary";#N/A,#N/A,FALSE,"Office1";#N/A,#N/A,FALSE,"Office2";#N/A,#N/A,FALSE,"Office3";#N/A,#N/A,FALSE,"Office4";#N/A,#N/A,FALSE,"Office5";#N/A,#N/A,FALSE,"Office6";#N/A,#N/A,FALSE,"Office7";#N/A,#N/A,FALSE,"Labor"}</definedName>
    <definedName name="xxxxxxxxxxxxxxxxxxxxxxxxxxxxxxxxxxxxxxxx" localSheetId="29" hidden="1">{#N/A,#N/A,FALSE,"Matrix";#N/A,#N/A,FALSE,"Executive";#N/A,#N/A,FALSE,"Summary";#N/A,#N/A,FALSE,"Office1";#N/A,#N/A,FALSE,"Office2";#N/A,#N/A,FALSE,"Office3";#N/A,#N/A,FALSE,"Office4";#N/A,#N/A,FALSE,"Office5";#N/A,#N/A,FALSE,"Office6";#N/A,#N/A,FALSE,"Office7";#N/A,#N/A,FALSE,"Labor"}</definedName>
    <definedName name="xxxxxxxxxxxxxxxxxxxxxxxxxxxxxxxxxxxxxxxx" hidden="1">{#N/A,#N/A,FALSE,"Matrix";#N/A,#N/A,FALSE,"Executive";#N/A,#N/A,FALSE,"Summary";#N/A,#N/A,FALSE,"Office1";#N/A,#N/A,FALSE,"Office2";#N/A,#N/A,FALSE,"Office3";#N/A,#N/A,FALSE,"Office4";#N/A,#N/A,FALSE,"Office5";#N/A,#N/A,FALSE,"Office6";#N/A,#N/A,FALSE,"Office7";#N/A,#N/A,FALSE,"Labor"}</definedName>
    <definedName name="XXXXXXXXXXXXXXXXXXXXXXXXXXXXXXXXXXXXXXXXX" localSheetId="30" hidden="1">{#N/A,#N/A,FALSE,"summary";#N/A,#N/A,FALSE,"SumGraph"}</definedName>
    <definedName name="XXXXXXXXXXXXXXXXXXXXXXXXXXXXXXXXXXXXXXXXX" localSheetId="29" hidden="1">{#N/A,#N/A,FALSE,"summary";#N/A,#N/A,FALSE,"SumGraph"}</definedName>
    <definedName name="XXXXXXXXXXXXXXXXXXXXXXXXXXXXXXXXXXXXXXXXX" hidden="1">{#N/A,#N/A,FALSE,"summary";#N/A,#N/A,FALSE,"SumGraph"}</definedName>
    <definedName name="XXXXXXXXXXXXXXXXXXXXXXXXXXXXXXXXXXXXXXXXXXXXXXXXXXXXXXXXXXXXXXXXXXXXXXXXXXXXXXXXXXXXXXXXXXX" localSheetId="30" hidden="1">{#N/A,#N/A,FALSE,"summary";#N/A,#N/A,FALSE,"SumGraph"}</definedName>
    <definedName name="XXXXXXXXXXXXXXXXXXXXXXXXXXXXXXXXXXXXXXXXXXXXXXXXXXXXXXXXXXXXXXXXXXXXXXXXXXXXXXXXXXXXXXXXXXX" localSheetId="29" hidden="1">{#N/A,#N/A,FALSE,"summary";#N/A,#N/A,FALSE,"SumGraph"}</definedName>
    <definedName name="XXXXXXXXXXXXXXXXXXXXXXXXXXXXXXXXXXXXXXXXXXXXXXXXXXXXXXXXXXXXXXXXXXXXXXXXXXXXXXXXXXXXXXXXXXX" hidden="1">{#N/A,#N/A,FALSE,"summary";#N/A,#N/A,FALSE,"SumGraph"}</definedName>
    <definedName name="XY" localSheetId="35" hidden="1">{#N/A,#N/A,FALSE,"TEC-01";#N/A,#N/A,FALSE,"TEC - 02";#N/A,#N/A,FALSE,"TEC - 03";#N/A,#N/A,FALSE,"TEC - 04";#N/A,#N/A,FALSE,"TEC-07";#N/A,#N/A,FALSE,"TEC-08";#N/A,#N/A,FALSE,"TEC - 09A";#N/A,#N/A,FALSE,"TEC - 09B";#N/A,#N/A,FALSE,"TEC - 09C";#N/A,#N/A,FALSE,"TEC - 10";#N/A,#N/A,FALSE,"TEC-11"}</definedName>
    <definedName name="XY" localSheetId="37" hidden="1">{#N/A,#N/A,FALSE,"TEC-01";#N/A,#N/A,FALSE,"TEC - 02";#N/A,#N/A,FALSE,"TEC - 03";#N/A,#N/A,FALSE,"TEC - 04";#N/A,#N/A,FALSE,"TEC-07";#N/A,#N/A,FALSE,"TEC-08";#N/A,#N/A,FALSE,"TEC - 09A";#N/A,#N/A,FALSE,"TEC - 09B";#N/A,#N/A,FALSE,"TEC - 09C";#N/A,#N/A,FALSE,"TEC - 10";#N/A,#N/A,FALSE,"TEC-11"}</definedName>
    <definedName name="XY" localSheetId="36" hidden="1">{#N/A,#N/A,FALSE,"TEC-01";#N/A,#N/A,FALSE,"TEC - 02";#N/A,#N/A,FALSE,"TEC - 03";#N/A,#N/A,FALSE,"TEC - 04";#N/A,#N/A,FALSE,"TEC-07";#N/A,#N/A,FALSE,"TEC-08";#N/A,#N/A,FALSE,"TEC - 09A";#N/A,#N/A,FALSE,"TEC - 09B";#N/A,#N/A,FALSE,"TEC - 09C";#N/A,#N/A,FALSE,"TEC - 10";#N/A,#N/A,FALSE,"TEC-11"}</definedName>
    <definedName name="XY" localSheetId="33" hidden="1">{#N/A,#N/A,FALSE,"TEC-01";#N/A,#N/A,FALSE,"TEC - 02";#N/A,#N/A,FALSE,"TEC - 03";#N/A,#N/A,FALSE,"TEC - 04";#N/A,#N/A,FALSE,"TEC-07";#N/A,#N/A,FALSE,"TEC-08";#N/A,#N/A,FALSE,"TEC - 09A";#N/A,#N/A,FALSE,"TEC - 09B";#N/A,#N/A,FALSE,"TEC - 09C";#N/A,#N/A,FALSE,"TEC - 10";#N/A,#N/A,FALSE,"TEC-11"}</definedName>
    <definedName name="XY" localSheetId="34" hidden="1">{#N/A,#N/A,FALSE,"TEC-01";#N/A,#N/A,FALSE,"TEC - 02";#N/A,#N/A,FALSE,"TEC - 03";#N/A,#N/A,FALSE,"TEC - 04";#N/A,#N/A,FALSE,"TEC-07";#N/A,#N/A,FALSE,"TEC-08";#N/A,#N/A,FALSE,"TEC - 09A";#N/A,#N/A,FALSE,"TEC - 09B";#N/A,#N/A,FALSE,"TEC - 09C";#N/A,#N/A,FALSE,"TEC - 10";#N/A,#N/A,FALSE,"TEC-11"}</definedName>
    <definedName name="XY" localSheetId="31" hidden="1">{#N/A,#N/A,FALSE,"TEC-01";#N/A,#N/A,FALSE,"TEC - 02";#N/A,#N/A,FALSE,"TEC - 03";#N/A,#N/A,FALSE,"TEC - 04";#N/A,#N/A,FALSE,"TEC-07";#N/A,#N/A,FALSE,"TEC-08";#N/A,#N/A,FALSE,"TEC - 09A";#N/A,#N/A,FALSE,"TEC - 09B";#N/A,#N/A,FALSE,"TEC - 09C";#N/A,#N/A,FALSE,"TEC - 10";#N/A,#N/A,FALSE,"TEC-11"}</definedName>
    <definedName name="XY" hidden="1">{#N/A,#N/A,FALSE,"TEC-01";#N/A,#N/A,FALSE,"TEC - 02";#N/A,#N/A,FALSE,"TEC - 03";#N/A,#N/A,FALSE,"TEC - 04";#N/A,#N/A,FALSE,"TEC-07";#N/A,#N/A,FALSE,"TEC-08";#N/A,#N/A,FALSE,"TEC - 09A";#N/A,#N/A,FALSE,"TEC - 09B";#N/A,#N/A,FALSE,"TEC - 09C";#N/A,#N/A,FALSE,"TEC - 10";#N/A,#N/A,FALSE,"TEC-11"}</definedName>
    <definedName name="XYA1" localSheetId="35"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YA1" localSheetId="37"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YA1" localSheetId="36"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YA1" localSheetId="33"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YA1" localSheetId="34"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YA1" localSheetId="31"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YA1"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yjgy" localSheetId="35" hidden="1">{#N/A,#N/A,FALSE,"TEC-01";#N/A,#N/A,FALSE,"TEC - 02";#N/A,#N/A,FALSE,"TEC - 03";#N/A,#N/A,FALSE,"TEC - 04";#N/A,#N/A,FALSE,"TEC-07";#N/A,#N/A,FALSE,"TEC-08";#N/A,#N/A,FALSE,"TEC - 09A";#N/A,#N/A,FALSE,"TEC - 09B";#N/A,#N/A,FALSE,"TEC - 09C";#N/A,#N/A,FALSE,"TEC - 10";#N/A,#N/A,FALSE,"TEC-11"}</definedName>
    <definedName name="xyjgy" localSheetId="37" hidden="1">{#N/A,#N/A,FALSE,"TEC-01";#N/A,#N/A,FALSE,"TEC - 02";#N/A,#N/A,FALSE,"TEC - 03";#N/A,#N/A,FALSE,"TEC - 04";#N/A,#N/A,FALSE,"TEC-07";#N/A,#N/A,FALSE,"TEC-08";#N/A,#N/A,FALSE,"TEC - 09A";#N/A,#N/A,FALSE,"TEC - 09B";#N/A,#N/A,FALSE,"TEC - 09C";#N/A,#N/A,FALSE,"TEC - 10";#N/A,#N/A,FALSE,"TEC-11"}</definedName>
    <definedName name="xyjgy" localSheetId="36" hidden="1">{#N/A,#N/A,FALSE,"TEC-01";#N/A,#N/A,FALSE,"TEC - 02";#N/A,#N/A,FALSE,"TEC - 03";#N/A,#N/A,FALSE,"TEC - 04";#N/A,#N/A,FALSE,"TEC-07";#N/A,#N/A,FALSE,"TEC-08";#N/A,#N/A,FALSE,"TEC - 09A";#N/A,#N/A,FALSE,"TEC - 09B";#N/A,#N/A,FALSE,"TEC - 09C";#N/A,#N/A,FALSE,"TEC - 10";#N/A,#N/A,FALSE,"TEC-11"}</definedName>
    <definedName name="xyjgy" localSheetId="33" hidden="1">{#N/A,#N/A,FALSE,"TEC-01";#N/A,#N/A,FALSE,"TEC - 02";#N/A,#N/A,FALSE,"TEC - 03";#N/A,#N/A,FALSE,"TEC - 04";#N/A,#N/A,FALSE,"TEC-07";#N/A,#N/A,FALSE,"TEC-08";#N/A,#N/A,FALSE,"TEC - 09A";#N/A,#N/A,FALSE,"TEC - 09B";#N/A,#N/A,FALSE,"TEC - 09C";#N/A,#N/A,FALSE,"TEC - 10";#N/A,#N/A,FALSE,"TEC-11"}</definedName>
    <definedName name="xyjgy" localSheetId="34" hidden="1">{#N/A,#N/A,FALSE,"TEC-01";#N/A,#N/A,FALSE,"TEC - 02";#N/A,#N/A,FALSE,"TEC - 03";#N/A,#N/A,FALSE,"TEC - 04";#N/A,#N/A,FALSE,"TEC-07";#N/A,#N/A,FALSE,"TEC-08";#N/A,#N/A,FALSE,"TEC - 09A";#N/A,#N/A,FALSE,"TEC - 09B";#N/A,#N/A,FALSE,"TEC - 09C";#N/A,#N/A,FALSE,"TEC - 10";#N/A,#N/A,FALSE,"TEC-11"}</definedName>
    <definedName name="xyjgy" localSheetId="31" hidden="1">{#N/A,#N/A,FALSE,"TEC-01";#N/A,#N/A,FALSE,"TEC - 02";#N/A,#N/A,FALSE,"TEC - 03";#N/A,#N/A,FALSE,"TEC - 04";#N/A,#N/A,FALSE,"TEC-07";#N/A,#N/A,FALSE,"TEC-08";#N/A,#N/A,FALSE,"TEC - 09A";#N/A,#N/A,FALSE,"TEC - 09B";#N/A,#N/A,FALSE,"TEC - 09C";#N/A,#N/A,FALSE,"TEC - 10";#N/A,#N/A,FALSE,"TEC-11"}</definedName>
    <definedName name="xyjgy" hidden="1">{#N/A,#N/A,FALSE,"TEC-01";#N/A,#N/A,FALSE,"TEC - 02";#N/A,#N/A,FALSE,"TEC - 03";#N/A,#N/A,FALSE,"TEC - 04";#N/A,#N/A,FALSE,"TEC-07";#N/A,#N/A,FALSE,"TEC-08";#N/A,#N/A,FALSE,"TEC - 09A";#N/A,#N/A,FALSE,"TEC - 09B";#N/A,#N/A,FALSE,"TEC - 09C";#N/A,#N/A,FALSE,"TEC - 10";#N/A,#N/A,FALSE,"TEC-11"}</definedName>
    <definedName name="xyz" localSheetId="35"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xyz" localSheetId="37" hidden="1">{#N/A,#N/A,FALSE,"Bericht 2";#N/A,#N/A,FALSE,"Bericht 3";#N/A,#N/A,FALSE,"Bericht 1"}</definedName>
    <definedName name="xyz" localSheetId="32" hidden="1">{#N/A,#N/A,FALSE,"Bericht 2";#N/A,#N/A,FALSE,"Bericht 3";#N/A,#N/A,FALSE,"Bericht 1"}</definedName>
    <definedName name="xyz" localSheetId="21" hidden="1">{#N/A,#N/A,FALSE,"Bericht 2";#N/A,#N/A,FALSE,"Bericht 3";#N/A,#N/A,FALSE,"Bericht 1"}</definedName>
    <definedName name="xyz" localSheetId="36"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xyz" localSheetId="33"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xyz" localSheetId="34"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xyz" localSheetId="31" hidden="1">#REF!</definedName>
    <definedName name="xyz" hidden="1">{"CI+GG(BASE)",#N/A,FALSE,"CI+GG(BASE)";"GG",#N/A,FALSE,"CI+GG(BASE)";"CI",#N/A,FALSE,"CI+GG(BASE)"}</definedName>
    <definedName name="xyz_1" localSheetId="35" hidden="1">{"CI+GG(BASE)",#N/A,FALSE,"CI+GG(BASE)";"GG",#N/A,FALSE,"CI+GG(BASE)";"CI",#N/A,FALSE,"CI+GG(BASE)"}</definedName>
    <definedName name="xyz_1" localSheetId="37" hidden="1">{"CI+GG(BASE)",#N/A,FALSE,"CI+GG(BASE)";"GG",#N/A,FALSE,"CI+GG(BASE)";"CI",#N/A,FALSE,"CI+GG(BASE)"}</definedName>
    <definedName name="xyz_1" localSheetId="36" hidden="1">{"CI+GG(BASE)",#N/A,FALSE,"CI+GG(BASE)";"GG",#N/A,FALSE,"CI+GG(BASE)";"CI",#N/A,FALSE,"CI+GG(BASE)"}</definedName>
    <definedName name="xyz_1" localSheetId="33" hidden="1">{"CI+GG(BASE)",#N/A,FALSE,"CI+GG(BASE)";"GG",#N/A,FALSE,"CI+GG(BASE)";"CI",#N/A,FALSE,"CI+GG(BASE)"}</definedName>
    <definedName name="xyz_1" localSheetId="34" hidden="1">{"CI+GG(BASE)",#N/A,FALSE,"CI+GG(BASE)";"GG",#N/A,FALSE,"CI+GG(BASE)";"CI",#N/A,FALSE,"CI+GG(BASE)"}</definedName>
    <definedName name="xyz_1" localSheetId="31" hidden="1">{"CI+GG(BASE)",#N/A,FALSE,"CI+GG(BASE)";"GG",#N/A,FALSE,"CI+GG(BASE)";"CI",#N/A,FALSE,"CI+GG(BASE)"}</definedName>
    <definedName name="xyz_1" hidden="1">{"CI+GG(BASE)",#N/A,FALSE,"CI+GG(BASE)";"GG",#N/A,FALSE,"CI+GG(BASE)";"CI",#N/A,FALSE,"CI+GG(BASE)"}</definedName>
    <definedName name="xyz_2" localSheetId="35" hidden="1">{"CI+GG(BASE)",#N/A,FALSE,"CI+GG(BASE)";"GG",#N/A,FALSE,"CI+GG(BASE)";"CI",#N/A,FALSE,"CI+GG(BASE)"}</definedName>
    <definedName name="xyz_2" localSheetId="37" hidden="1">{"CI+GG(BASE)",#N/A,FALSE,"CI+GG(BASE)";"GG",#N/A,FALSE,"CI+GG(BASE)";"CI",#N/A,FALSE,"CI+GG(BASE)"}</definedName>
    <definedName name="xyz_2" localSheetId="36" hidden="1">{"CI+GG(BASE)",#N/A,FALSE,"CI+GG(BASE)";"GG",#N/A,FALSE,"CI+GG(BASE)";"CI",#N/A,FALSE,"CI+GG(BASE)"}</definedName>
    <definedName name="xyz_2" localSheetId="33" hidden="1">{"CI+GG(BASE)",#N/A,FALSE,"CI+GG(BASE)";"GG",#N/A,FALSE,"CI+GG(BASE)";"CI",#N/A,FALSE,"CI+GG(BASE)"}</definedName>
    <definedName name="xyz_2" localSheetId="34" hidden="1">{"CI+GG(BASE)",#N/A,FALSE,"CI+GG(BASE)";"GG",#N/A,FALSE,"CI+GG(BASE)";"CI",#N/A,FALSE,"CI+GG(BASE)"}</definedName>
    <definedName name="xyz_2" localSheetId="31" hidden="1">{"CI+GG(BASE)",#N/A,FALSE,"CI+GG(BASE)";"GG",#N/A,FALSE,"CI+GG(BASE)";"CI",#N/A,FALSE,"CI+GG(BASE)"}</definedName>
    <definedName name="xyz_2" hidden="1">{"CI+GG(BASE)",#N/A,FALSE,"CI+GG(BASE)";"GG",#N/A,FALSE,"CI+GG(BASE)";"CI",#N/A,FALSE,"CI+GG(BASE)"}</definedName>
    <definedName name="xyz_3" localSheetId="35" hidden="1">{"CI+GG(BASE)",#N/A,FALSE,"CI+GG(BASE)";"GG",#N/A,FALSE,"CI+GG(BASE)";"CI",#N/A,FALSE,"CI+GG(BASE)"}</definedName>
    <definedName name="xyz_3" localSheetId="37" hidden="1">{"CI+GG(BASE)",#N/A,FALSE,"CI+GG(BASE)";"GG",#N/A,FALSE,"CI+GG(BASE)";"CI",#N/A,FALSE,"CI+GG(BASE)"}</definedName>
    <definedName name="xyz_3" localSheetId="36" hidden="1">{"CI+GG(BASE)",#N/A,FALSE,"CI+GG(BASE)";"GG",#N/A,FALSE,"CI+GG(BASE)";"CI",#N/A,FALSE,"CI+GG(BASE)"}</definedName>
    <definedName name="xyz_3" localSheetId="33" hidden="1">{"CI+GG(BASE)",#N/A,FALSE,"CI+GG(BASE)";"GG",#N/A,FALSE,"CI+GG(BASE)";"CI",#N/A,FALSE,"CI+GG(BASE)"}</definedName>
    <definedName name="xyz_3" localSheetId="34" hidden="1">{"CI+GG(BASE)",#N/A,FALSE,"CI+GG(BASE)";"GG",#N/A,FALSE,"CI+GG(BASE)";"CI",#N/A,FALSE,"CI+GG(BASE)"}</definedName>
    <definedName name="xyz_3" localSheetId="31" hidden="1">{"CI+GG(BASE)",#N/A,FALSE,"CI+GG(BASE)";"GG",#N/A,FALSE,"CI+GG(BASE)";"CI",#N/A,FALSE,"CI+GG(BASE)"}</definedName>
    <definedName name="xyz_3" hidden="1">{"CI+GG(BASE)",#N/A,FALSE,"CI+GG(BASE)";"GG",#N/A,FALSE,"CI+GG(BASE)";"CI",#N/A,FALSE,"CI+GG(BASE)"}</definedName>
    <definedName name="xyz_4" localSheetId="35" hidden="1">{"CI+GG(BASE)",#N/A,FALSE,"CI+GG(BASE)";"GG",#N/A,FALSE,"CI+GG(BASE)";"CI",#N/A,FALSE,"CI+GG(BASE)"}</definedName>
    <definedName name="xyz_4" localSheetId="37" hidden="1">{"CI+GG(BASE)",#N/A,FALSE,"CI+GG(BASE)";"GG",#N/A,FALSE,"CI+GG(BASE)";"CI",#N/A,FALSE,"CI+GG(BASE)"}</definedName>
    <definedName name="xyz_4" localSheetId="36" hidden="1">{"CI+GG(BASE)",#N/A,FALSE,"CI+GG(BASE)";"GG",#N/A,FALSE,"CI+GG(BASE)";"CI",#N/A,FALSE,"CI+GG(BASE)"}</definedName>
    <definedName name="xyz_4" localSheetId="33" hidden="1">{"CI+GG(BASE)",#N/A,FALSE,"CI+GG(BASE)";"GG",#N/A,FALSE,"CI+GG(BASE)";"CI",#N/A,FALSE,"CI+GG(BASE)"}</definedName>
    <definedName name="xyz_4" localSheetId="34" hidden="1">{"CI+GG(BASE)",#N/A,FALSE,"CI+GG(BASE)";"GG",#N/A,FALSE,"CI+GG(BASE)";"CI",#N/A,FALSE,"CI+GG(BASE)"}</definedName>
    <definedName name="xyz_4" localSheetId="31" hidden="1">{"CI+GG(BASE)",#N/A,FALSE,"CI+GG(BASE)";"GG",#N/A,FALSE,"CI+GG(BASE)";"CI",#N/A,FALSE,"CI+GG(BASE)"}</definedName>
    <definedName name="xyz_4" hidden="1">{"CI+GG(BASE)",#N/A,FALSE,"CI+GG(BASE)";"GG",#N/A,FALSE,"CI+GG(BASE)";"CI",#N/A,FALSE,"CI+GG(BASE)"}</definedName>
    <definedName name="xyz_5" localSheetId="35" hidden="1">{"CI+GG(BASE)",#N/A,FALSE,"CI+GG(BASE)";"GG",#N/A,FALSE,"CI+GG(BASE)";"CI",#N/A,FALSE,"CI+GG(BASE)"}</definedName>
    <definedName name="xyz_5" localSheetId="37" hidden="1">{"CI+GG(BASE)",#N/A,FALSE,"CI+GG(BASE)";"GG",#N/A,FALSE,"CI+GG(BASE)";"CI",#N/A,FALSE,"CI+GG(BASE)"}</definedName>
    <definedName name="xyz_5" localSheetId="36" hidden="1">{"CI+GG(BASE)",#N/A,FALSE,"CI+GG(BASE)";"GG",#N/A,FALSE,"CI+GG(BASE)";"CI",#N/A,FALSE,"CI+GG(BASE)"}</definedName>
    <definedName name="xyz_5" localSheetId="33" hidden="1">{"CI+GG(BASE)",#N/A,FALSE,"CI+GG(BASE)";"GG",#N/A,FALSE,"CI+GG(BASE)";"CI",#N/A,FALSE,"CI+GG(BASE)"}</definedName>
    <definedName name="xyz_5" localSheetId="34" hidden="1">{"CI+GG(BASE)",#N/A,FALSE,"CI+GG(BASE)";"GG",#N/A,FALSE,"CI+GG(BASE)";"CI",#N/A,FALSE,"CI+GG(BASE)"}</definedName>
    <definedName name="xyz_5" localSheetId="31" hidden="1">{"CI+GG(BASE)",#N/A,FALSE,"CI+GG(BASE)";"GG",#N/A,FALSE,"CI+GG(BASE)";"CI",#N/A,FALSE,"CI+GG(BASE)"}</definedName>
    <definedName name="xyz_5" hidden="1">{"CI+GG(BASE)",#N/A,FALSE,"CI+GG(BASE)";"GG",#N/A,FALSE,"CI+GG(BASE)";"CI",#N/A,FALSE,"CI+GG(BASE)"}</definedName>
    <definedName name="xyz2" localSheetId="35" hidden="1">{#N/A,#N/A,FALSE,"Bericht 2";#N/A,#N/A,FALSE,"Bericht 3";#N/A,#N/A,FALSE,"Bericht 1"}</definedName>
    <definedName name="xyz2" localSheetId="37" hidden="1">{#N/A,#N/A,FALSE,"Bericht 2";#N/A,#N/A,FALSE,"Bericht 3";#N/A,#N/A,FALSE,"Bericht 1"}</definedName>
    <definedName name="xyz2" localSheetId="32" hidden="1">{#N/A,#N/A,FALSE,"Bericht 2";#N/A,#N/A,FALSE,"Bericht 3";#N/A,#N/A,FALSE,"Bericht 1"}</definedName>
    <definedName name="xyz2" localSheetId="21" hidden="1">{#N/A,#N/A,FALSE,"Bericht 2";#N/A,#N/A,FALSE,"Bericht 3";#N/A,#N/A,FALSE,"Bericht 1"}</definedName>
    <definedName name="xyz2" localSheetId="36" hidden="1">{#N/A,#N/A,FALSE,"Bericht 2";#N/A,#N/A,FALSE,"Bericht 3";#N/A,#N/A,FALSE,"Bericht 1"}</definedName>
    <definedName name="xyz2" localSheetId="33" hidden="1">{#N/A,#N/A,FALSE,"Bericht 2";#N/A,#N/A,FALSE,"Bericht 3";#N/A,#N/A,FALSE,"Bericht 1"}</definedName>
    <definedName name="xyz2" localSheetId="34" hidden="1">{#N/A,#N/A,FALSE,"Bericht 2";#N/A,#N/A,FALSE,"Bericht 3";#N/A,#N/A,FALSE,"Bericht 1"}</definedName>
    <definedName name="xyz2" localSheetId="31" hidden="1">{#N/A,#N/A,FALSE,"Bericht 2";#N/A,#N/A,FALSE,"Bericht 3";#N/A,#N/A,FALSE,"Bericht 1"}</definedName>
    <definedName name="xyz2" hidden="1">{#N/A,#N/A,FALSE,"Bericht 2";#N/A,#N/A,FALSE,"Bericht 3";#N/A,#N/A,FALSE,"Bericht 1"}</definedName>
    <definedName name="XYZAB" localSheetId="35"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YZAB" localSheetId="37"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YZAB" localSheetId="36"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YZAB" localSheetId="33"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YZAB" localSheetId="34"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YZAB" localSheetId="31"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YZAB"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xz" localSheetId="35" hidden="1">#REF!</definedName>
    <definedName name="xz" localSheetId="37" hidden="1">{"Equipment cost",#N/A,FALSE,"bulks"}</definedName>
    <definedName name="xz" localSheetId="32" hidden="1">{"Equipment cost",#N/A,FALSE,"bulks"}</definedName>
    <definedName name="xz" localSheetId="21" hidden="1">{"Equipment cost",#N/A,FALSE,"bulks"}</definedName>
    <definedName name="xz" localSheetId="36" hidden="1">#REF!</definedName>
    <definedName name="xz" localSheetId="33" hidden="1">#REF!</definedName>
    <definedName name="xz" localSheetId="34" hidden="1">#REF!</definedName>
    <definedName name="XZ" localSheetId="31" hidden="1">{"'NOTES2'!$G$9:$J$27"}</definedName>
    <definedName name="XZ" hidden="1">{"'NOTES2'!$G$9:$J$27"}</definedName>
    <definedName name="xzc">#REF!</definedName>
    <definedName name="xzvx" localSheetId="35" hidden="1">#REF!</definedName>
    <definedName name="xzvx" localSheetId="37" hidden="1">#REF!</definedName>
    <definedName name="xzvx" localSheetId="36" hidden="1">#REF!</definedName>
    <definedName name="xzvx" localSheetId="33" hidden="1">#REF!</definedName>
    <definedName name="xzvx" localSheetId="34" hidden="1">#REF!</definedName>
    <definedName name="xzvx" hidden="1">#REF!</definedName>
    <definedName name="y" localSheetId="35" hidden="1">{#N/A,#N/A,TRUE,"SIT_ACT";#N/A,#N/A,TRUE,"ACTIV";#N/A,#N/A,TRUE,"FORMPAG";#N/A,#N/A,TRUE,"MEDEVE";#N/A,#N/A,TRUE,"EMP";#N/A,#N/A,TRUE,"SOL_AUT";#N/A,#N/A,TRUE,"caract";#N/A,#N/A,TRUE,"caract2";#N/A,#N/A,TRUE,"itemizado";#N/A,#N/A,TRUE,"gantt"}</definedName>
    <definedName name="y" localSheetId="37" hidden="1">{#N/A,#N/A,TRUE,"FACTS";"DWGLIST",#N/A,TRUE,"DWGS"}</definedName>
    <definedName name="y" localSheetId="32" hidden="1">{#N/A,#N/A,TRUE,"FACTS";"DWGLIST",#N/A,TRUE,"DWGS"}</definedName>
    <definedName name="y" localSheetId="21" hidden="1">{#N/A,#N/A,TRUE,"FACTS";"DWGLIST",#N/A,TRUE,"DWGS"}</definedName>
    <definedName name="y" localSheetId="33" hidden="1">{#N/A,#N/A,TRUE,"SIT_ACT";#N/A,#N/A,TRUE,"ACTIV";#N/A,#N/A,TRUE,"FORMPAG";#N/A,#N/A,TRUE,"MEDEVE";#N/A,#N/A,TRUE,"EMP";#N/A,#N/A,TRUE,"SOL_AUT";#N/A,#N/A,TRUE,"caract";#N/A,#N/A,TRUE,"caract2";#N/A,#N/A,TRUE,"itemizado";#N/A,#N/A,TRUE,"gantt"}</definedName>
    <definedName name="y" localSheetId="34" hidden="1">{#N/A,#N/A,TRUE,"SIT_ACT";#N/A,#N/A,TRUE,"ACTIV";#N/A,#N/A,TRUE,"FORMPAG";#N/A,#N/A,TRUE,"MEDEVE";#N/A,#N/A,TRUE,"EMP";#N/A,#N/A,TRUE,"SOL_AUT";#N/A,#N/A,TRUE,"caract";#N/A,#N/A,TRUE,"caract2";#N/A,#N/A,TRUE,"itemizado";#N/A,#N/A,TRUE,"gantt"}</definedName>
    <definedName name="Y" localSheetId="31">#REF!</definedName>
    <definedName name="Y">!#REF!</definedName>
    <definedName name="y_1" localSheetId="35" hidden="1">{"DetallexDep",#N/A,FALSE,"Giovanna (x DEPT)"}</definedName>
    <definedName name="y_1" localSheetId="37" hidden="1">{"DetallexDep",#N/A,FALSE,"Giovanna (x DEPT)"}</definedName>
    <definedName name="y_1" localSheetId="36" hidden="1">{"DetallexDep",#N/A,FALSE,"Giovanna (x DEPT)"}</definedName>
    <definedName name="y_1" localSheetId="33" hidden="1">{"DetallexDep",#N/A,FALSE,"Giovanna (x DEPT)"}</definedName>
    <definedName name="y_1" localSheetId="34" hidden="1">{"DetallexDep",#N/A,FALSE,"Giovanna (x DEPT)"}</definedName>
    <definedName name="Y_1" localSheetId="31" hidden="1">{"'Overall Project'!$B$5:$AV$70"}</definedName>
    <definedName name="Y_1" hidden="1">{"'Overall Project'!$B$5:$AV$70"}</definedName>
    <definedName name="y_2" localSheetId="35" hidden="1">{"DetallexDep",#N/A,FALSE,"Giovanna (x DEPT)"}</definedName>
    <definedName name="y_2" localSheetId="37" hidden="1">{"DetallexDep",#N/A,FALSE,"Giovanna (x DEPT)"}</definedName>
    <definedName name="y_2" localSheetId="36" hidden="1">{"DetallexDep",#N/A,FALSE,"Giovanna (x DEPT)"}</definedName>
    <definedName name="y_2" localSheetId="33" hidden="1">{"DetallexDep",#N/A,FALSE,"Giovanna (x DEPT)"}</definedName>
    <definedName name="y_2" localSheetId="34" hidden="1">{"DetallexDep",#N/A,FALSE,"Giovanna (x DEPT)"}</definedName>
    <definedName name="Y_2" localSheetId="31" hidden="1">{"'Overall Project'!$B$5:$AV$70"}</definedName>
    <definedName name="Y_2" hidden="1">{"'Overall Project'!$B$5:$AV$70"}</definedName>
    <definedName name="Y_22" localSheetId="31">#REF!</definedName>
    <definedName name="Y_22">!#REF!</definedName>
    <definedName name="y_3" localSheetId="35" hidden="1">{"DetallexDep",#N/A,FALSE,"Giovanna (x DEPT)"}</definedName>
    <definedName name="y_3" localSheetId="37" hidden="1">{"DetallexDep",#N/A,FALSE,"Giovanna (x DEPT)"}</definedName>
    <definedName name="y_3" localSheetId="36" hidden="1">{"DetallexDep",#N/A,FALSE,"Giovanna (x DEPT)"}</definedName>
    <definedName name="y_3" localSheetId="33" hidden="1">{"DetallexDep",#N/A,FALSE,"Giovanna (x DEPT)"}</definedName>
    <definedName name="y_3" localSheetId="34" hidden="1">{"DetallexDep",#N/A,FALSE,"Giovanna (x DEPT)"}</definedName>
    <definedName name="y_3" localSheetId="31" hidden="1">{"DetallexDep",#N/A,FALSE,"Giovanna (x DEPT)"}</definedName>
    <definedName name="y_3" hidden="1">{"DetallexDep",#N/A,FALSE,"Giovanna (x DEPT)"}</definedName>
    <definedName name="y_4" localSheetId="35" hidden="1">{"DetallexDep",#N/A,FALSE,"Giovanna (x DEPT)"}</definedName>
    <definedName name="y_4" localSheetId="37" hidden="1">{"DetallexDep",#N/A,FALSE,"Giovanna (x DEPT)"}</definedName>
    <definedName name="y_4" localSheetId="36" hidden="1">{"DetallexDep",#N/A,FALSE,"Giovanna (x DEPT)"}</definedName>
    <definedName name="y_4" localSheetId="33" hidden="1">{"DetallexDep",#N/A,FALSE,"Giovanna (x DEPT)"}</definedName>
    <definedName name="y_4" localSheetId="34" hidden="1">{"DetallexDep",#N/A,FALSE,"Giovanna (x DEPT)"}</definedName>
    <definedName name="y_4" localSheetId="31" hidden="1">{"DetallexDep",#N/A,FALSE,"Giovanna (x DEPT)"}</definedName>
    <definedName name="y_4" hidden="1">{"DetallexDep",#N/A,FALSE,"Giovanna (x DEPT)"}</definedName>
    <definedName name="y_5" localSheetId="35" hidden="1">{"DetallexDep",#N/A,FALSE,"Giovanna (x DEPT)"}</definedName>
    <definedName name="y_5" localSheetId="37" hidden="1">{"DetallexDep",#N/A,FALSE,"Giovanna (x DEPT)"}</definedName>
    <definedName name="y_5" localSheetId="36" hidden="1">{"DetallexDep",#N/A,FALSE,"Giovanna (x DEPT)"}</definedName>
    <definedName name="y_5" localSheetId="33" hidden="1">{"DetallexDep",#N/A,FALSE,"Giovanna (x DEPT)"}</definedName>
    <definedName name="y_5" localSheetId="34" hidden="1">{"DetallexDep",#N/A,FALSE,"Giovanna (x DEPT)"}</definedName>
    <definedName name="y_5" localSheetId="31" hidden="1">{"DetallexDep",#N/A,FALSE,"Giovanna (x DEPT)"}</definedName>
    <definedName name="y_5" hidden="1">{"DetallexDep",#N/A,FALSE,"Giovanna (x DEPT)"}</definedName>
    <definedName name="y_strainer">#REF!</definedName>
    <definedName name="Yanacocha">#REF!</definedName>
    <definedName name="Yanacocha_Norte_DSubt">#REF!</definedName>
    <definedName name="Yanacocha_Sur_DSubt">#REF!</definedName>
    <definedName name="yandudes">#REF!</definedName>
    <definedName name="YARD_INS">IF(#REF!="INS",VLOOKUP(#REF!,InsY,HLOOKUP(#REF!,YARD,2)+1,FALSE),0)</definedName>
    <definedName name="YARD_LAB">(VLOOKUP(#REF!,YARDLAB,HLOOKUP(#REF!,YARD,2),FALSE)+(VLOOKUP(#REF!,YARDLAB,HLOOKUP(#REF!,YARD,2)+1,FALSE)-VLOOKUP(#REF!,YARDLAB,HLOOKUP(#REF!,YARD,2),FALSE))*(#REF!-HLOOKUP(#REF!,YARD,1))/(HLOOKUP(#REF!+2,YARD,1)-HLOOKUP(#REF!,YARD,1)))</definedName>
    <definedName name="YARD_MAT">VLOOKUP(#REF!,YARDMAT,HLOOKUP(#REF!,YARD,2)+1,FALSE)+(VLOOKUP(#REF!,YARDMAT,HLOOKUP(#REF!,YARD,2)+1+1,FALSE)-VLOOKUP(#REF!,YARDMAT,HLOOKUP(#REF!,YARD,2)+1,FALSE))*(#REF!-HLOOKUP(#REF!,YARD,1))/(HLOOKUP(#REF!+2,YARD,1)-HLOOKUP(#REF!,YARD,1))</definedName>
    <definedName name="yas" localSheetId="31">#REF!</definedName>
    <definedName name="yas" hidden="1">#REF!</definedName>
    <definedName name="Yash" localSheetId="3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localSheetId="2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in" localSheetId="35" hidden="1">#REF!</definedName>
    <definedName name="yasin" localSheetId="36" hidden="1">#REF!</definedName>
    <definedName name="yasin" localSheetId="33" hidden="1">#REF!</definedName>
    <definedName name="yasin" localSheetId="34" hidden="1">#REF!</definedName>
    <definedName name="yasin" hidden="1">#REF!</definedName>
    <definedName name="YAT">#REF!</definedName>
    <definedName name="Ycg">#REF!</definedName>
    <definedName name="yd3am3">#REF!</definedName>
    <definedName name="ydtfjkkkkkkkk" localSheetId="31">#REF!</definedName>
    <definedName name="ydtfjkkkkkkkk">!#REF!</definedName>
    <definedName name="ye3y6" localSheetId="35" hidden="1">{"DETALLE_1996",#N/A,FALSE,"flujo";"DETALLE_1997",#N/A,FALSE,"flujo";"GASTOS_INCURRIDOS_1996",#N/A,FALSE,"flujo";"GASTOS_PROGRAMADOS_PARA_1997",#N/A,FALSE,"flujo";#N/A,#N/A,FALSE,"comparat";#N/A,#N/A,FALSE,"costos";#N/A,#N/A,FALSE,"proyctrol"}</definedName>
    <definedName name="ye3y6" localSheetId="37" hidden="1">{"DETALLE_1996",#N/A,FALSE,"flujo";"DETALLE_1997",#N/A,FALSE,"flujo";"GASTOS_INCURRIDOS_1996",#N/A,FALSE,"flujo";"GASTOS_PROGRAMADOS_PARA_1997",#N/A,FALSE,"flujo";#N/A,#N/A,FALSE,"comparat";#N/A,#N/A,FALSE,"costos";#N/A,#N/A,FALSE,"proyctrol"}</definedName>
    <definedName name="ye3y6" localSheetId="36" hidden="1">{"DETALLE_1996",#N/A,FALSE,"flujo";"DETALLE_1997",#N/A,FALSE,"flujo";"GASTOS_INCURRIDOS_1996",#N/A,FALSE,"flujo";"GASTOS_PROGRAMADOS_PARA_1997",#N/A,FALSE,"flujo";#N/A,#N/A,FALSE,"comparat";#N/A,#N/A,FALSE,"costos";#N/A,#N/A,FALSE,"proyctrol"}</definedName>
    <definedName name="ye3y6" localSheetId="33" hidden="1">{"DETALLE_1996",#N/A,FALSE,"flujo";"DETALLE_1997",#N/A,FALSE,"flujo";"GASTOS_INCURRIDOS_1996",#N/A,FALSE,"flujo";"GASTOS_PROGRAMADOS_PARA_1997",#N/A,FALSE,"flujo";#N/A,#N/A,FALSE,"comparat";#N/A,#N/A,FALSE,"costos";#N/A,#N/A,FALSE,"proyctrol"}</definedName>
    <definedName name="ye3y6" localSheetId="34" hidden="1">{"DETALLE_1996",#N/A,FALSE,"flujo";"DETALLE_1997",#N/A,FALSE,"flujo";"GASTOS_INCURRIDOS_1996",#N/A,FALSE,"flujo";"GASTOS_PROGRAMADOS_PARA_1997",#N/A,FALSE,"flujo";#N/A,#N/A,FALSE,"comparat";#N/A,#N/A,FALSE,"costos";#N/A,#N/A,FALSE,"proyctrol"}</definedName>
    <definedName name="ye3y6" localSheetId="31" hidden="1">{"DETALLE_1996",#N/A,FALSE,"flujo";"DETALLE_1997",#N/A,FALSE,"flujo";"GASTOS_INCURRIDOS_1996",#N/A,FALSE,"flujo";"GASTOS_PROGRAMADOS_PARA_1997",#N/A,FALSE,"flujo";#N/A,#N/A,FALSE,"comparat";#N/A,#N/A,FALSE,"costos";#N/A,#N/A,FALSE,"proyctrol"}</definedName>
    <definedName name="ye3y6" hidden="1">{"DETALLE_1996",#N/A,FALSE,"flujo";"DETALLE_1997",#N/A,FALSE,"flujo";"GASTOS_INCURRIDOS_1996",#N/A,FALSE,"flujo";"GASTOS_PROGRAMADOS_PARA_1997",#N/A,FALSE,"flujo";#N/A,#N/A,FALSE,"comparat";#N/A,#N/A,FALSE,"costos";#N/A,#N/A,FALSE,"proyctrol"}</definedName>
    <definedName name="ye45y" localSheetId="35" hidden="1">{"DETALLE_1996",#N/A,FALSE,"flujo";"DETALLE_1997",#N/A,FALSE,"flujo";"GASTOS_INCURRIDOS_1996",#N/A,FALSE,"flujo";"GASTOS_PROGRAMADOS_PARA_1997",#N/A,FALSE,"flujo";#N/A,#N/A,FALSE,"comparat";#N/A,#N/A,FALSE,"costos";#N/A,#N/A,FALSE,"proyctrol"}</definedName>
    <definedName name="ye45y" localSheetId="37" hidden="1">{"DETALLE_1996",#N/A,FALSE,"flujo";"DETALLE_1997",#N/A,FALSE,"flujo";"GASTOS_INCURRIDOS_1996",#N/A,FALSE,"flujo";"GASTOS_PROGRAMADOS_PARA_1997",#N/A,FALSE,"flujo";#N/A,#N/A,FALSE,"comparat";#N/A,#N/A,FALSE,"costos";#N/A,#N/A,FALSE,"proyctrol"}</definedName>
    <definedName name="ye45y" localSheetId="36" hidden="1">{"DETALLE_1996",#N/A,FALSE,"flujo";"DETALLE_1997",#N/A,FALSE,"flujo";"GASTOS_INCURRIDOS_1996",#N/A,FALSE,"flujo";"GASTOS_PROGRAMADOS_PARA_1997",#N/A,FALSE,"flujo";#N/A,#N/A,FALSE,"comparat";#N/A,#N/A,FALSE,"costos";#N/A,#N/A,FALSE,"proyctrol"}</definedName>
    <definedName name="ye45y" localSheetId="33" hidden="1">{"DETALLE_1996",#N/A,FALSE,"flujo";"DETALLE_1997",#N/A,FALSE,"flujo";"GASTOS_INCURRIDOS_1996",#N/A,FALSE,"flujo";"GASTOS_PROGRAMADOS_PARA_1997",#N/A,FALSE,"flujo";#N/A,#N/A,FALSE,"comparat";#N/A,#N/A,FALSE,"costos";#N/A,#N/A,FALSE,"proyctrol"}</definedName>
    <definedName name="ye45y" localSheetId="34" hidden="1">{"DETALLE_1996",#N/A,FALSE,"flujo";"DETALLE_1997",#N/A,FALSE,"flujo";"GASTOS_INCURRIDOS_1996",#N/A,FALSE,"flujo";"GASTOS_PROGRAMADOS_PARA_1997",#N/A,FALSE,"flujo";#N/A,#N/A,FALSE,"comparat";#N/A,#N/A,FALSE,"costos";#N/A,#N/A,FALSE,"proyctrol"}</definedName>
    <definedName name="ye45y" localSheetId="31" hidden="1">{"DETALLE_1996",#N/A,FALSE,"flujo";"DETALLE_1997",#N/A,FALSE,"flujo";"GASTOS_INCURRIDOS_1996",#N/A,FALSE,"flujo";"GASTOS_PROGRAMADOS_PARA_1997",#N/A,FALSE,"flujo";#N/A,#N/A,FALSE,"comparat";#N/A,#N/A,FALSE,"costos";#N/A,#N/A,FALSE,"proyctrol"}</definedName>
    <definedName name="ye45y" hidden="1">{"DETALLE_1996",#N/A,FALSE,"flujo";"DETALLE_1997",#N/A,FALSE,"flujo";"GASTOS_INCURRIDOS_1996",#N/A,FALSE,"flujo";"GASTOS_PROGRAMADOS_PARA_1997",#N/A,FALSE,"flujo";#N/A,#N/A,FALSE,"comparat";#N/A,#N/A,FALSE,"costos";#N/A,#N/A,FALSE,"proyctrol"}</definedName>
    <definedName name="ye4te" localSheetId="35" hidden="1">{"DETALLE_1996",#N/A,FALSE,"flujo";"DETALLE_1997",#N/A,FALSE,"flujo";"GASTOS_INCURRIDOS_1996",#N/A,FALSE,"flujo";"GASTOS_PROGRAMADOS_PARA_1997",#N/A,FALSE,"flujo";#N/A,#N/A,FALSE,"comparat";#N/A,#N/A,FALSE,"costos";#N/A,#N/A,FALSE,"proyctrol"}</definedName>
    <definedName name="ye4te" localSheetId="37" hidden="1">{"DETALLE_1996",#N/A,FALSE,"flujo";"DETALLE_1997",#N/A,FALSE,"flujo";"GASTOS_INCURRIDOS_1996",#N/A,FALSE,"flujo";"GASTOS_PROGRAMADOS_PARA_1997",#N/A,FALSE,"flujo";#N/A,#N/A,FALSE,"comparat";#N/A,#N/A,FALSE,"costos";#N/A,#N/A,FALSE,"proyctrol"}</definedName>
    <definedName name="ye4te" localSheetId="36" hidden="1">{"DETALLE_1996",#N/A,FALSE,"flujo";"DETALLE_1997",#N/A,FALSE,"flujo";"GASTOS_INCURRIDOS_1996",#N/A,FALSE,"flujo";"GASTOS_PROGRAMADOS_PARA_1997",#N/A,FALSE,"flujo";#N/A,#N/A,FALSE,"comparat";#N/A,#N/A,FALSE,"costos";#N/A,#N/A,FALSE,"proyctrol"}</definedName>
    <definedName name="ye4te" localSheetId="33" hidden="1">{"DETALLE_1996",#N/A,FALSE,"flujo";"DETALLE_1997",#N/A,FALSE,"flujo";"GASTOS_INCURRIDOS_1996",#N/A,FALSE,"flujo";"GASTOS_PROGRAMADOS_PARA_1997",#N/A,FALSE,"flujo";#N/A,#N/A,FALSE,"comparat";#N/A,#N/A,FALSE,"costos";#N/A,#N/A,FALSE,"proyctrol"}</definedName>
    <definedName name="ye4te" localSheetId="34" hidden="1">{"DETALLE_1996",#N/A,FALSE,"flujo";"DETALLE_1997",#N/A,FALSE,"flujo";"GASTOS_INCURRIDOS_1996",#N/A,FALSE,"flujo";"GASTOS_PROGRAMADOS_PARA_1997",#N/A,FALSE,"flujo";#N/A,#N/A,FALSE,"comparat";#N/A,#N/A,FALSE,"costos";#N/A,#N/A,FALSE,"proyctrol"}</definedName>
    <definedName name="ye4te" localSheetId="31" hidden="1">{"DETALLE_1996",#N/A,FALSE,"flujo";"DETALLE_1997",#N/A,FALSE,"flujo";"GASTOS_INCURRIDOS_1996",#N/A,FALSE,"flujo";"GASTOS_PROGRAMADOS_PARA_1997",#N/A,FALSE,"flujo";#N/A,#N/A,FALSE,"comparat";#N/A,#N/A,FALSE,"costos";#N/A,#N/A,FALSE,"proyctrol"}</definedName>
    <definedName name="ye4te" hidden="1">{"DETALLE_1996",#N/A,FALSE,"flujo";"DETALLE_1997",#N/A,FALSE,"flujo";"GASTOS_INCURRIDOS_1996",#N/A,FALSE,"flujo";"GASTOS_PROGRAMADOS_PARA_1997",#N/A,FALSE,"flujo";#N/A,#N/A,FALSE,"comparat";#N/A,#N/A,FALSE,"costos";#N/A,#N/A,FALSE,"proyctrol"}</definedName>
    <definedName name="YEAR">#REF!</definedName>
    <definedName name="YearsToStabilizeFX" localSheetId="31">#REF!</definedName>
    <definedName name="YearsToStabilizeFX">!#REF!</definedName>
    <definedName name="yeererre" localSheetId="35" hidden="1">{#N/A,#N/A,FALSE,"Global by BU";#N/A,#N/A,FALSE,"U.S. by BU";#N/A,#N/A,FALSE,"Canada by BU";#N/A,#N/A,FALSE,"Europe by BU";#N/A,#N/A,FALSE,"Asia by BU";#N/A,#N/A,FALSE,"Cala by BU"}</definedName>
    <definedName name="yeererre" localSheetId="37" hidden="1">{#N/A,#N/A,FALSE,"Global by BU";#N/A,#N/A,FALSE,"U.S. by BU";#N/A,#N/A,FALSE,"Canada by BU";#N/A,#N/A,FALSE,"Europe by BU";#N/A,#N/A,FALSE,"Asia by BU";#N/A,#N/A,FALSE,"Cala by BU"}</definedName>
    <definedName name="yeererre" localSheetId="36" hidden="1">{#N/A,#N/A,FALSE,"Global by BU";#N/A,#N/A,FALSE,"U.S. by BU";#N/A,#N/A,FALSE,"Canada by BU";#N/A,#N/A,FALSE,"Europe by BU";#N/A,#N/A,FALSE,"Asia by BU";#N/A,#N/A,FALSE,"Cala by BU"}</definedName>
    <definedName name="yeererre" localSheetId="33" hidden="1">{#N/A,#N/A,FALSE,"Global by BU";#N/A,#N/A,FALSE,"U.S. by BU";#N/A,#N/A,FALSE,"Canada by BU";#N/A,#N/A,FALSE,"Europe by BU";#N/A,#N/A,FALSE,"Asia by BU";#N/A,#N/A,FALSE,"Cala by BU"}</definedName>
    <definedName name="yeererre" localSheetId="34" hidden="1">{#N/A,#N/A,FALSE,"Global by BU";#N/A,#N/A,FALSE,"U.S. by BU";#N/A,#N/A,FALSE,"Canada by BU";#N/A,#N/A,FALSE,"Europe by BU";#N/A,#N/A,FALSE,"Asia by BU";#N/A,#N/A,FALSE,"Cala by BU"}</definedName>
    <definedName name="yeererre" localSheetId="31" hidden="1">{#N/A,#N/A,FALSE,"Global by BU";#N/A,#N/A,FALSE,"U.S. by BU";#N/A,#N/A,FALSE,"Canada by BU";#N/A,#N/A,FALSE,"Europe by BU";#N/A,#N/A,FALSE,"Asia by BU";#N/A,#N/A,FALSE,"Cala by BU"}</definedName>
    <definedName name="yeererre" hidden="1">{#N/A,#N/A,FALSE,"Global by BU";#N/A,#N/A,FALSE,"U.S. by BU";#N/A,#N/A,FALSE,"Canada by BU";#N/A,#N/A,FALSE,"Europe by BU";#N/A,#N/A,FALSE,"Asia by BU";#N/A,#N/A,FALSE,"Cala by BU"}</definedName>
    <definedName name="Yellow" localSheetId="31">#REF!</definedName>
    <definedName name="Yellow">!#REF!</definedName>
    <definedName name="yertas">#REF!</definedName>
    <definedName name="yery" localSheetId="35" hidden="1">{#N/A,#N/A,FALSE,"Global by BU";#N/A,#N/A,FALSE,"U.S. by BU";#N/A,#N/A,FALSE,"Canada by BU";#N/A,#N/A,FALSE,"Europe by BU";#N/A,#N/A,FALSE,"Asia by BU";#N/A,#N/A,FALSE,"Cala by BU"}</definedName>
    <definedName name="yery" localSheetId="37" hidden="1">{#N/A,#N/A,FALSE,"Global by BU";#N/A,#N/A,FALSE,"U.S. by BU";#N/A,#N/A,FALSE,"Canada by BU";#N/A,#N/A,FALSE,"Europe by BU";#N/A,#N/A,FALSE,"Asia by BU";#N/A,#N/A,FALSE,"Cala by BU"}</definedName>
    <definedName name="yery" localSheetId="36" hidden="1">{#N/A,#N/A,FALSE,"Global by BU";#N/A,#N/A,FALSE,"U.S. by BU";#N/A,#N/A,FALSE,"Canada by BU";#N/A,#N/A,FALSE,"Europe by BU";#N/A,#N/A,FALSE,"Asia by BU";#N/A,#N/A,FALSE,"Cala by BU"}</definedName>
    <definedName name="yery" localSheetId="33" hidden="1">{#N/A,#N/A,FALSE,"Global by BU";#N/A,#N/A,FALSE,"U.S. by BU";#N/A,#N/A,FALSE,"Canada by BU";#N/A,#N/A,FALSE,"Europe by BU";#N/A,#N/A,FALSE,"Asia by BU";#N/A,#N/A,FALSE,"Cala by BU"}</definedName>
    <definedName name="yery" localSheetId="34" hidden="1">{#N/A,#N/A,FALSE,"Global by BU";#N/A,#N/A,FALSE,"U.S. by BU";#N/A,#N/A,FALSE,"Canada by BU";#N/A,#N/A,FALSE,"Europe by BU";#N/A,#N/A,FALSE,"Asia by BU";#N/A,#N/A,FALSE,"Cala by BU"}</definedName>
    <definedName name="yery" localSheetId="31" hidden="1">{#N/A,#N/A,FALSE,"Global by BU";#N/A,#N/A,FALSE,"U.S. by BU";#N/A,#N/A,FALSE,"Canada by BU";#N/A,#N/A,FALSE,"Europe by BU";#N/A,#N/A,FALSE,"Asia by BU";#N/A,#N/A,FALSE,"Cala by BU"}</definedName>
    <definedName name="yery" hidden="1">{#N/A,#N/A,FALSE,"Global by BU";#N/A,#N/A,FALSE,"U.S. by BU";#N/A,#N/A,FALSE,"Canada by BU";#N/A,#N/A,FALSE,"Europe by BU";#N/A,#N/A,FALSE,"Asia by BU";#N/A,#N/A,FALSE,"Cala by BU"}</definedName>
    <definedName name="yes" localSheetId="35" hidden="1">{"data",#N/A,FALSE,"OP_SUM"}</definedName>
    <definedName name="yes" localSheetId="37" hidden="1">{"data",#N/A,FALSE,"OP_SUM"}</definedName>
    <definedName name="yes" localSheetId="36" hidden="1">{"data",#N/A,FALSE,"OP_SUM"}</definedName>
    <definedName name="yes" localSheetId="33" hidden="1">{"data",#N/A,FALSE,"OP_SUM"}</definedName>
    <definedName name="yes" localSheetId="34" hidden="1">{"data",#N/A,FALSE,"OP_SUM"}</definedName>
    <definedName name="yes" localSheetId="31" hidden="1">{"data",#N/A,FALSE,"OP_SUM"}</definedName>
    <definedName name="yes" hidden="1">{"data",#N/A,FALSE,"OP_SUM"}</definedName>
    <definedName name="yfc" localSheetId="35" hidden="1">{#N/A,#N/A,TRUE,"INGENIERIA";#N/A,#N/A,TRUE,"COMPRAS";#N/A,#N/A,TRUE,"DIRECCION";#N/A,#N/A,TRUE,"RESUMEN"}</definedName>
    <definedName name="yfc" localSheetId="37" hidden="1">{#N/A,#N/A,TRUE,"INGENIERIA";#N/A,#N/A,TRUE,"COMPRAS";#N/A,#N/A,TRUE,"DIRECCION";#N/A,#N/A,TRUE,"RESUMEN"}</definedName>
    <definedName name="yfc" localSheetId="36" hidden="1">{#N/A,#N/A,TRUE,"INGENIERIA";#N/A,#N/A,TRUE,"COMPRAS";#N/A,#N/A,TRUE,"DIRECCION";#N/A,#N/A,TRUE,"RESUMEN"}</definedName>
    <definedName name="yfc" localSheetId="33" hidden="1">{#N/A,#N/A,TRUE,"INGENIERIA";#N/A,#N/A,TRUE,"COMPRAS";#N/A,#N/A,TRUE,"DIRECCION";#N/A,#N/A,TRUE,"RESUMEN"}</definedName>
    <definedName name="yfc" localSheetId="34" hidden="1">{#N/A,#N/A,TRUE,"INGENIERIA";#N/A,#N/A,TRUE,"COMPRAS";#N/A,#N/A,TRUE,"DIRECCION";#N/A,#N/A,TRUE,"RESUMEN"}</definedName>
    <definedName name="yfc" localSheetId="31" hidden="1">{#N/A,#N/A,TRUE,"INGENIERIA";#N/A,#N/A,TRUE,"COMPRAS";#N/A,#N/A,TRUE,"DIRECCION";#N/A,#N/A,TRUE,"RESUMEN"}</definedName>
    <definedName name="yfc" hidden="1">{#N/A,#N/A,TRUE,"INGENIERIA";#N/A,#N/A,TRUE,"COMPRAS";#N/A,#N/A,TRUE,"DIRECCION";#N/A,#N/A,TRUE,"RESUMEN"}</definedName>
    <definedName name="yfdsf" localSheetId="35" hidden="1">{#N/A,#N/A,FALSE,"Bericht 2";#N/A,#N/A,FALSE,"Bericht 3";#N/A,#N/A,FALSE,"Bericht 1"}</definedName>
    <definedName name="yfdsf" localSheetId="37" hidden="1">{#N/A,#N/A,FALSE,"Bericht 2";#N/A,#N/A,FALSE,"Bericht 3";#N/A,#N/A,FALSE,"Bericht 1"}</definedName>
    <definedName name="yfdsf" localSheetId="32" hidden="1">{#N/A,#N/A,FALSE,"Bericht 2";#N/A,#N/A,FALSE,"Bericht 3";#N/A,#N/A,FALSE,"Bericht 1"}</definedName>
    <definedName name="yfdsf" localSheetId="21" hidden="1">{#N/A,#N/A,FALSE,"Bericht 2";#N/A,#N/A,FALSE,"Bericht 3";#N/A,#N/A,FALSE,"Bericht 1"}</definedName>
    <definedName name="yfdsf" localSheetId="36" hidden="1">{#N/A,#N/A,FALSE,"Bericht 2";#N/A,#N/A,FALSE,"Bericht 3";#N/A,#N/A,FALSE,"Bericht 1"}</definedName>
    <definedName name="yfdsf" localSheetId="33" hidden="1">{#N/A,#N/A,FALSE,"Bericht 2";#N/A,#N/A,FALSE,"Bericht 3";#N/A,#N/A,FALSE,"Bericht 1"}</definedName>
    <definedName name="yfdsf" localSheetId="34" hidden="1">{#N/A,#N/A,FALSE,"Bericht 2";#N/A,#N/A,FALSE,"Bericht 3";#N/A,#N/A,FALSE,"Bericht 1"}</definedName>
    <definedName name="yfdsf" localSheetId="31" hidden="1">{#N/A,#N/A,FALSE,"Bericht 2";#N/A,#N/A,FALSE,"Bericht 3";#N/A,#N/A,FALSE,"Bericht 1"}</definedName>
    <definedName name="yfdsf" hidden="1">{#N/A,#N/A,FALSE,"Bericht 2";#N/A,#N/A,FALSE,"Bericht 3";#N/A,#N/A,FALSE,"Bericht 1"}</definedName>
    <definedName name="YG" localSheetId="31">#REF!</definedName>
    <definedName name="YG" hidden="1">#REF!</definedName>
    <definedName name="yh" localSheetId="3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yh" localSheetId="37"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yh" localSheetId="36"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yh" localSheetId="3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yh" localSheetId="3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YH" localSheetId="31">#REF!</definedName>
    <definedName name="yh"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yhfh" localSheetId="35" hidden="1">{"DETALLE_1996",#N/A,FALSE,"flujo";"DETALLE_1997",#N/A,FALSE,"flujo";"GASTOS_INCURRIDOS_1996",#N/A,FALSE,"flujo";"GASTOS_PROGRAMADOS_PARA_1997",#N/A,FALSE,"flujo";#N/A,#N/A,FALSE,"comparat";#N/A,#N/A,FALSE,"costos";#N/A,#N/A,FALSE,"proyctrol"}</definedName>
    <definedName name="yhfh" localSheetId="37" hidden="1">{"DETALLE_1996",#N/A,FALSE,"flujo";"DETALLE_1997",#N/A,FALSE,"flujo";"GASTOS_INCURRIDOS_1996",#N/A,FALSE,"flujo";"GASTOS_PROGRAMADOS_PARA_1997",#N/A,FALSE,"flujo";#N/A,#N/A,FALSE,"comparat";#N/A,#N/A,FALSE,"costos";#N/A,#N/A,FALSE,"proyctrol"}</definedName>
    <definedName name="yhfh" localSheetId="36" hidden="1">{"DETALLE_1996",#N/A,FALSE,"flujo";"DETALLE_1997",#N/A,FALSE,"flujo";"GASTOS_INCURRIDOS_1996",#N/A,FALSE,"flujo";"GASTOS_PROGRAMADOS_PARA_1997",#N/A,FALSE,"flujo";#N/A,#N/A,FALSE,"comparat";#N/A,#N/A,FALSE,"costos";#N/A,#N/A,FALSE,"proyctrol"}</definedName>
    <definedName name="yhfh" localSheetId="33" hidden="1">{"DETALLE_1996",#N/A,FALSE,"flujo";"DETALLE_1997",#N/A,FALSE,"flujo";"GASTOS_INCURRIDOS_1996",#N/A,FALSE,"flujo";"GASTOS_PROGRAMADOS_PARA_1997",#N/A,FALSE,"flujo";#N/A,#N/A,FALSE,"comparat";#N/A,#N/A,FALSE,"costos";#N/A,#N/A,FALSE,"proyctrol"}</definedName>
    <definedName name="yhfh" localSheetId="34" hidden="1">{"DETALLE_1996",#N/A,FALSE,"flujo";"DETALLE_1997",#N/A,FALSE,"flujo";"GASTOS_INCURRIDOS_1996",#N/A,FALSE,"flujo";"GASTOS_PROGRAMADOS_PARA_1997",#N/A,FALSE,"flujo";#N/A,#N/A,FALSE,"comparat";#N/A,#N/A,FALSE,"costos";#N/A,#N/A,FALSE,"proyctrol"}</definedName>
    <definedName name="yhfh" localSheetId="31" hidden="1">{"DETALLE_1996",#N/A,FALSE,"flujo";"DETALLE_1997",#N/A,FALSE,"flujo";"GASTOS_INCURRIDOS_1996",#N/A,FALSE,"flujo";"GASTOS_PROGRAMADOS_PARA_1997",#N/A,FALSE,"flujo";#N/A,#N/A,FALSE,"comparat";#N/A,#N/A,FALSE,"costos";#N/A,#N/A,FALSE,"proyctrol"}</definedName>
    <definedName name="yhfh" hidden="1">{"DETALLE_1996",#N/A,FALSE,"flujo";"DETALLE_1997",#N/A,FALSE,"flujo";"GASTOS_INCURRIDOS_1996",#N/A,FALSE,"flujo";"GASTOS_PROGRAMADOS_PARA_1997",#N/A,FALSE,"flujo";#N/A,#N/A,FALSE,"comparat";#N/A,#N/A,FALSE,"costos";#N/A,#N/A,FALSE,"proyctrol"}</definedName>
    <definedName name="yhgd" localSheetId="35" hidden="1">{#N/A,#N/A,TRUE,"1842CWN0"}</definedName>
    <definedName name="yhgd" localSheetId="37" hidden="1">{#N/A,#N/A,TRUE,"1842CWN0"}</definedName>
    <definedName name="yhgd" localSheetId="36" hidden="1">{#N/A,#N/A,TRUE,"1842CWN0"}</definedName>
    <definedName name="yhgd" localSheetId="33" hidden="1">{#N/A,#N/A,TRUE,"1842CWN0"}</definedName>
    <definedName name="yhgd" localSheetId="34" hidden="1">{#N/A,#N/A,TRUE,"1842CWN0"}</definedName>
    <definedName name="yhgd" localSheetId="31" hidden="1">{#N/A,#N/A,TRUE,"1842CWN0"}</definedName>
    <definedName name="yhgd" hidden="1">{#N/A,#N/A,TRUE,"1842CWN0"}</definedName>
    <definedName name="YHHY" localSheetId="35" hidden="1">{#N/A,#N/A,TRUE,"Resumen";#N/A,#N/A,TRUE,"Global";#N/A,#N/A,TRUE,"Agropecuario";#N/A,#N/A,TRUE,"Pesca";#N/A,#N/A,TRUE,"Minería";#N/A,#N/A,TRUE,"Elect. y Agua";#N/A,#N/A,TRUE,"Manufactura";#N/A,#N/A,TRUE,"Construcción";#N/A,#N/A,TRUE,"Comercio";#N/A,#N/A,TRUE,"Otros"}</definedName>
    <definedName name="YHHY" localSheetId="37" hidden="1">{#N/A,#N/A,TRUE,"Resumen";#N/A,#N/A,TRUE,"Global";#N/A,#N/A,TRUE,"Agropecuario";#N/A,#N/A,TRUE,"Pesca";#N/A,#N/A,TRUE,"Minería";#N/A,#N/A,TRUE,"Elect. y Agua";#N/A,#N/A,TRUE,"Manufactura";#N/A,#N/A,TRUE,"Construcción";#N/A,#N/A,TRUE,"Comercio";#N/A,#N/A,TRUE,"Otros"}</definedName>
    <definedName name="YHHY" localSheetId="36" hidden="1">{#N/A,#N/A,TRUE,"Resumen";#N/A,#N/A,TRUE,"Global";#N/A,#N/A,TRUE,"Agropecuario";#N/A,#N/A,TRUE,"Pesca";#N/A,#N/A,TRUE,"Minería";#N/A,#N/A,TRUE,"Elect. y Agua";#N/A,#N/A,TRUE,"Manufactura";#N/A,#N/A,TRUE,"Construcción";#N/A,#N/A,TRUE,"Comercio";#N/A,#N/A,TRUE,"Otros"}</definedName>
    <definedName name="YHHY" localSheetId="33" hidden="1">{#N/A,#N/A,TRUE,"Resumen";#N/A,#N/A,TRUE,"Global";#N/A,#N/A,TRUE,"Agropecuario";#N/A,#N/A,TRUE,"Pesca";#N/A,#N/A,TRUE,"Minería";#N/A,#N/A,TRUE,"Elect. y Agua";#N/A,#N/A,TRUE,"Manufactura";#N/A,#N/A,TRUE,"Construcción";#N/A,#N/A,TRUE,"Comercio";#N/A,#N/A,TRUE,"Otros"}</definedName>
    <definedName name="YHHY" localSheetId="34" hidden="1">{#N/A,#N/A,TRUE,"Resumen";#N/A,#N/A,TRUE,"Global";#N/A,#N/A,TRUE,"Agropecuario";#N/A,#N/A,TRUE,"Pesca";#N/A,#N/A,TRUE,"Minería";#N/A,#N/A,TRUE,"Elect. y Agua";#N/A,#N/A,TRUE,"Manufactura";#N/A,#N/A,TRUE,"Construcción";#N/A,#N/A,TRUE,"Comercio";#N/A,#N/A,TRUE,"Otros"}</definedName>
    <definedName name="YHHY" localSheetId="31" hidden="1">{#N/A,#N/A,TRUE,"Resumen";#N/A,#N/A,TRUE,"Global";#N/A,#N/A,TRUE,"Agropecuario";#N/A,#N/A,TRUE,"Pesca";#N/A,#N/A,TRUE,"Minería";#N/A,#N/A,TRUE,"Elect. y Agua";#N/A,#N/A,TRUE,"Manufactura";#N/A,#N/A,TRUE,"Construcción";#N/A,#N/A,TRUE,"Comercio";#N/A,#N/A,TRUE,"Otros"}</definedName>
    <definedName name="YHHY" hidden="1">{#N/A,#N/A,TRUE,"Resumen";#N/A,#N/A,TRUE,"Global";#N/A,#N/A,TRUE,"Agropecuario";#N/A,#N/A,TRUE,"Pesca";#N/A,#N/A,TRUE,"Minería";#N/A,#N/A,TRUE,"Elect. y Agua";#N/A,#N/A,TRUE,"Manufactura";#N/A,#N/A,TRUE,"Construcción";#N/A,#N/A,TRUE,"Comercio";#N/A,#N/A,TRUE,"Otros"}</definedName>
    <definedName name="yhrsh" localSheetId="31" hidden="1">{#N/A,#N/A,TRUE,"Cover";#N/A,#N/A,TRUE,"Conts";#N/A,#N/A,TRUE,"VOS";#N/A,#N/A,TRUE,"Warrington";#N/A,#N/A,TRUE,"Widnes"}</definedName>
    <definedName name="yhrsh" hidden="1">{#N/A,#N/A,TRUE,"Cover";#N/A,#N/A,TRUE,"Conts";#N/A,#N/A,TRUE,"VOS";#N/A,#N/A,TRUE,"Warrington";#N/A,#N/A,TRUE,"Widnes"}</definedName>
    <definedName name="yhu" localSheetId="31">#REF!</definedName>
    <definedName name="yhu">!#REF!</definedName>
    <definedName name="YHYHRRG" localSheetId="35" hidden="1">{#N/A,#N/A,TRUE,"Resumen";#N/A,#N/A,TRUE,"Global";#N/A,#N/A,TRUE,"Agropecuario";#N/A,#N/A,TRUE,"Pesca";#N/A,#N/A,TRUE,"Minería";#N/A,#N/A,TRUE,"Elect. y Agua";#N/A,#N/A,TRUE,"Manufactura";#N/A,#N/A,TRUE,"Construcción";#N/A,#N/A,TRUE,"Comercio";#N/A,#N/A,TRUE,"Otros"}</definedName>
    <definedName name="YHYHRRG" localSheetId="37" hidden="1">{#N/A,#N/A,TRUE,"Resumen";#N/A,#N/A,TRUE,"Global";#N/A,#N/A,TRUE,"Agropecuario";#N/A,#N/A,TRUE,"Pesca";#N/A,#N/A,TRUE,"Minería";#N/A,#N/A,TRUE,"Elect. y Agua";#N/A,#N/A,TRUE,"Manufactura";#N/A,#N/A,TRUE,"Construcción";#N/A,#N/A,TRUE,"Comercio";#N/A,#N/A,TRUE,"Otros"}</definedName>
    <definedName name="YHYHRRG" localSheetId="36" hidden="1">{#N/A,#N/A,TRUE,"Resumen";#N/A,#N/A,TRUE,"Global";#N/A,#N/A,TRUE,"Agropecuario";#N/A,#N/A,TRUE,"Pesca";#N/A,#N/A,TRUE,"Minería";#N/A,#N/A,TRUE,"Elect. y Agua";#N/A,#N/A,TRUE,"Manufactura";#N/A,#N/A,TRUE,"Construcción";#N/A,#N/A,TRUE,"Comercio";#N/A,#N/A,TRUE,"Otros"}</definedName>
    <definedName name="YHYHRRG" localSheetId="33" hidden="1">{#N/A,#N/A,TRUE,"Resumen";#N/A,#N/A,TRUE,"Global";#N/A,#N/A,TRUE,"Agropecuario";#N/A,#N/A,TRUE,"Pesca";#N/A,#N/A,TRUE,"Minería";#N/A,#N/A,TRUE,"Elect. y Agua";#N/A,#N/A,TRUE,"Manufactura";#N/A,#N/A,TRUE,"Construcción";#N/A,#N/A,TRUE,"Comercio";#N/A,#N/A,TRUE,"Otros"}</definedName>
    <definedName name="YHYHRRG" localSheetId="34" hidden="1">{#N/A,#N/A,TRUE,"Resumen";#N/A,#N/A,TRUE,"Global";#N/A,#N/A,TRUE,"Agropecuario";#N/A,#N/A,TRUE,"Pesca";#N/A,#N/A,TRUE,"Minería";#N/A,#N/A,TRUE,"Elect. y Agua";#N/A,#N/A,TRUE,"Manufactura";#N/A,#N/A,TRUE,"Construcción";#N/A,#N/A,TRUE,"Comercio";#N/A,#N/A,TRUE,"Otros"}</definedName>
    <definedName name="YHYHRRG" localSheetId="31" hidden="1">{#N/A,#N/A,TRUE,"Resumen";#N/A,#N/A,TRUE,"Global";#N/A,#N/A,TRUE,"Agropecuario";#N/A,#N/A,TRUE,"Pesca";#N/A,#N/A,TRUE,"Minería";#N/A,#N/A,TRUE,"Elect. y Agua";#N/A,#N/A,TRUE,"Manufactura";#N/A,#N/A,TRUE,"Construcción";#N/A,#N/A,TRUE,"Comercio";#N/A,#N/A,TRUE,"Otros"}</definedName>
    <definedName name="YHYHRRG" hidden="1">{#N/A,#N/A,TRUE,"Resumen";#N/A,#N/A,TRUE,"Global";#N/A,#N/A,TRUE,"Agropecuario";#N/A,#N/A,TRUE,"Pesca";#N/A,#N/A,TRUE,"Minería";#N/A,#N/A,TRUE,"Elect. y Agua";#N/A,#N/A,TRUE,"Manufactura";#N/A,#N/A,TRUE,"Construcción";#N/A,#N/A,TRUE,"Comercio";#N/A,#N/A,TRUE,"Otros"}</definedName>
    <definedName name="yhyhy">#REF!</definedName>
    <definedName name="yitoyir" localSheetId="35" hidden="1">{"Sin detalle",#N/A,FALSE,"Flujo (redondeado)";"Detallado",#N/A,FALSE,"Flujo (redondeado)"}</definedName>
    <definedName name="yitoyir" localSheetId="37" hidden="1">{"Sin detalle",#N/A,FALSE,"Flujo (redondeado)";"Detallado",#N/A,FALSE,"Flujo (redondeado)"}</definedName>
    <definedName name="yitoyir" localSheetId="36" hidden="1">{"Sin detalle",#N/A,FALSE,"Flujo (redondeado)";"Detallado",#N/A,FALSE,"Flujo (redondeado)"}</definedName>
    <definedName name="yitoyir" localSheetId="33" hidden="1">{"Sin detalle",#N/A,FALSE,"Flujo (redondeado)";"Detallado",#N/A,FALSE,"Flujo (redondeado)"}</definedName>
    <definedName name="yitoyir" localSheetId="34" hidden="1">{"Sin detalle",#N/A,FALSE,"Flujo (redondeado)";"Detallado",#N/A,FALSE,"Flujo (redondeado)"}</definedName>
    <definedName name="yitoyir" localSheetId="31" hidden="1">{"Sin detalle",#N/A,FALSE,"Flujo (redondeado)";"Detallado",#N/A,FALSE,"Flujo (redondeado)"}</definedName>
    <definedName name="yitoyir" hidden="1">{"Sin detalle",#N/A,FALSE,"Flujo (redondeado)";"Detallado",#N/A,FALSE,"Flujo (redondeado)"}</definedName>
    <definedName name="yjhf" localSheetId="35" hidden="1">{#N/A,#N/A,TRUE,"1842CWN0"}</definedName>
    <definedName name="yjhf" localSheetId="37" hidden="1">{#N/A,#N/A,TRUE,"1842CWN0"}</definedName>
    <definedName name="yjhf" localSheetId="36" hidden="1">{#N/A,#N/A,TRUE,"1842CWN0"}</definedName>
    <definedName name="yjhf" localSheetId="33" hidden="1">{#N/A,#N/A,TRUE,"1842CWN0"}</definedName>
    <definedName name="yjhf" localSheetId="34" hidden="1">{#N/A,#N/A,TRUE,"1842CWN0"}</definedName>
    <definedName name="yjhf" localSheetId="31" hidden="1">{#N/A,#N/A,TRUE,"1842CWN0"}</definedName>
    <definedName name="yjhf" hidden="1">{#N/A,#N/A,TRUE,"1842CWN0"}</definedName>
    <definedName name="yjhyj" localSheetId="31">#REF!</definedName>
    <definedName name="yjhyj">!#REF!</definedName>
    <definedName name="yjy">#REF!</definedName>
    <definedName name="ykhljkdggzsf" localSheetId="31" hidden="1">{#N/A,#N/A,TRUE,"Cover";#N/A,#N/A,TRUE,"Conts";#N/A,#N/A,TRUE,"VOS";#N/A,#N/A,TRUE,"Warrington";#N/A,#N/A,TRUE,"Widnes"}</definedName>
    <definedName name="ykhljkdggzsf" hidden="1">{#N/A,#N/A,TRUE,"Cover";#N/A,#N/A,TRUE,"Conts";#N/A,#N/A,TRUE,"VOS";#N/A,#N/A,TRUE,"Warrington";#N/A,#N/A,TRUE,"Widnes"}</definedName>
    <definedName name="ykkllylulf" localSheetId="31" hidden="1">{#N/A,#N/A,TRUE,"Cover";#N/A,#N/A,TRUE,"Conts";#N/A,#N/A,TRUE,"VOS";#N/A,#N/A,TRUE,"Warrington";#N/A,#N/A,TRUE,"Widnes"}</definedName>
    <definedName name="ykkllylulf" hidden="1">{#N/A,#N/A,TRUE,"Cover";#N/A,#N/A,TRUE,"Conts";#N/A,#N/A,TRUE,"VOS";#N/A,#N/A,TRUE,"Warrington";#N/A,#N/A,TRUE,"Widnes"}</definedName>
    <definedName name="yms" localSheetId="35" hidden="1">{#N/A,#N/A,TRUE,"INGENIERIA";#N/A,#N/A,TRUE,"COMPRAS";#N/A,#N/A,TRUE,"DIRECCION";#N/A,#N/A,TRUE,"RESUMEN"}</definedName>
    <definedName name="yms" localSheetId="37" hidden="1">{#N/A,#N/A,TRUE,"INGENIERIA";#N/A,#N/A,TRUE,"COMPRAS";#N/A,#N/A,TRUE,"DIRECCION";#N/A,#N/A,TRUE,"RESUMEN"}</definedName>
    <definedName name="yms" localSheetId="36" hidden="1">{#N/A,#N/A,TRUE,"INGENIERIA";#N/A,#N/A,TRUE,"COMPRAS";#N/A,#N/A,TRUE,"DIRECCION";#N/A,#N/A,TRUE,"RESUMEN"}</definedName>
    <definedName name="yms" localSheetId="33" hidden="1">{#N/A,#N/A,TRUE,"INGENIERIA";#N/A,#N/A,TRUE,"COMPRAS";#N/A,#N/A,TRUE,"DIRECCION";#N/A,#N/A,TRUE,"RESUMEN"}</definedName>
    <definedName name="yms" localSheetId="34" hidden="1">{#N/A,#N/A,TRUE,"INGENIERIA";#N/A,#N/A,TRUE,"COMPRAS";#N/A,#N/A,TRUE,"DIRECCION";#N/A,#N/A,TRUE,"RESUMEN"}</definedName>
    <definedName name="yms" localSheetId="31" hidden="1">{#N/A,#N/A,TRUE,"INGENIERIA";#N/A,#N/A,TRUE,"COMPRAS";#N/A,#N/A,TRUE,"DIRECCION";#N/A,#N/A,TRUE,"RESUMEN"}</definedName>
    <definedName name="yms" hidden="1">{#N/A,#N/A,TRUE,"INGENIERIA";#N/A,#N/A,TRUE,"COMPRAS";#N/A,#N/A,TRUE,"DIRECCION";#N/A,#N/A,TRUE,"RESUMEN"}</definedName>
    <definedName name="ymye2" localSheetId="31">#REF!</definedName>
    <definedName name="ymye2">!#REF!</definedName>
    <definedName name="ymyjmy" localSheetId="31">#REF!</definedName>
    <definedName name="ymyjmy">!#REF!</definedName>
    <definedName name="yn">#REF!</definedName>
    <definedName name="ynkim" localSheetId="35" hidden="1">{#N/A,#N/A,TRUE,"Basic";#N/A,#N/A,TRUE,"EXT-TABLE";#N/A,#N/A,TRUE,"STEEL";#N/A,#N/A,TRUE,"INT-Table";#N/A,#N/A,TRUE,"STEEL";#N/A,#N/A,TRUE,"Door"}</definedName>
    <definedName name="ynkim" localSheetId="37" hidden="1">{#N/A,#N/A,TRUE,"Basic";#N/A,#N/A,TRUE,"EXT-TABLE";#N/A,#N/A,TRUE,"STEEL";#N/A,#N/A,TRUE,"INT-Table";#N/A,#N/A,TRUE,"STEEL";#N/A,#N/A,TRUE,"Door"}</definedName>
    <definedName name="ynkim" localSheetId="36" hidden="1">{#N/A,#N/A,TRUE,"Basic";#N/A,#N/A,TRUE,"EXT-TABLE";#N/A,#N/A,TRUE,"STEEL";#N/A,#N/A,TRUE,"INT-Table";#N/A,#N/A,TRUE,"STEEL";#N/A,#N/A,TRUE,"Door"}</definedName>
    <definedName name="ynkim" localSheetId="33" hidden="1">{#N/A,#N/A,TRUE,"Basic";#N/A,#N/A,TRUE,"EXT-TABLE";#N/A,#N/A,TRUE,"STEEL";#N/A,#N/A,TRUE,"INT-Table";#N/A,#N/A,TRUE,"STEEL";#N/A,#N/A,TRUE,"Door"}</definedName>
    <definedName name="ynkim" localSheetId="34" hidden="1">{#N/A,#N/A,TRUE,"Basic";#N/A,#N/A,TRUE,"EXT-TABLE";#N/A,#N/A,TRUE,"STEEL";#N/A,#N/A,TRUE,"INT-Table";#N/A,#N/A,TRUE,"STEEL";#N/A,#N/A,TRUE,"Door"}</definedName>
    <definedName name="ynkim" localSheetId="31" hidden="1">{#N/A,#N/A,TRUE,"Basic";#N/A,#N/A,TRUE,"EXT-TABLE";#N/A,#N/A,TRUE,"STEEL";#N/A,#N/A,TRUE,"INT-Table";#N/A,#N/A,TRUE,"STEEL";#N/A,#N/A,TRUE,"Door"}</definedName>
    <definedName name="ynkim" hidden="1">{#N/A,#N/A,TRUE,"Basic";#N/A,#N/A,TRUE,"EXT-TABLE";#N/A,#N/A,TRUE,"STEEL";#N/A,#N/A,TRUE,"INT-Table";#N/A,#N/A,TRUE,"STEEL";#N/A,#N/A,TRUE,"Door"}</definedName>
    <definedName name="yo" localSheetId="35" hidden="1">{"MO(BASE)",#N/A,FALSE,"MO(BASE)";"MO(BASE)1",#N/A,FALSE,"MO(BASE)";"MO(BASE)2",#N/A,FALSE,"MO(BASE)"}</definedName>
    <definedName name="yo" localSheetId="37" hidden="1">{"MO(BASE)",#N/A,FALSE,"MO(BASE)";"MO(BASE)1",#N/A,FALSE,"MO(BASE)";"MO(BASE)2",#N/A,FALSE,"MO(BASE)"}</definedName>
    <definedName name="yo" localSheetId="36" hidden="1">{"MO(BASE)",#N/A,FALSE,"MO(BASE)";"MO(BASE)1",#N/A,FALSE,"MO(BASE)";"MO(BASE)2",#N/A,FALSE,"MO(BASE)"}</definedName>
    <definedName name="yo" localSheetId="33" hidden="1">{"MO(BASE)",#N/A,FALSE,"MO(BASE)";"MO(BASE)1",#N/A,FALSE,"MO(BASE)";"MO(BASE)2",#N/A,FALSE,"MO(BASE)"}</definedName>
    <definedName name="yo" localSheetId="34" hidden="1">{"MO(BASE)",#N/A,FALSE,"MO(BASE)";"MO(BASE)1",#N/A,FALSE,"MO(BASE)";"MO(BASE)2",#N/A,FALSE,"MO(BASE)"}</definedName>
    <definedName name="yo" localSheetId="31" hidden="1">{"MO(BASE)",#N/A,FALSE,"MO(BASE)";"MO(BASE)1",#N/A,FALSE,"MO(BASE)";"MO(BASE)2",#N/A,FALSE,"MO(BASE)"}</definedName>
    <definedName name="yo" hidden="1">{"MO(BASE)",#N/A,FALSE,"MO(BASE)";"MO(BASE)1",#N/A,FALSE,"MO(BASE)";"MO(BASE)2",#N/A,FALSE,"MO(BASE)"}</definedName>
    <definedName name="yo_1" localSheetId="35" hidden="1">{"MO(BASE)",#N/A,FALSE,"MO(BASE)";"MO(BASE)1",#N/A,FALSE,"MO(BASE)";"MO(BASE)2",#N/A,FALSE,"MO(BASE)"}</definedName>
    <definedName name="yo_1" localSheetId="37" hidden="1">{"MO(BASE)",#N/A,FALSE,"MO(BASE)";"MO(BASE)1",#N/A,FALSE,"MO(BASE)";"MO(BASE)2",#N/A,FALSE,"MO(BASE)"}</definedName>
    <definedName name="yo_1" localSheetId="36" hidden="1">{"MO(BASE)",#N/A,FALSE,"MO(BASE)";"MO(BASE)1",#N/A,FALSE,"MO(BASE)";"MO(BASE)2",#N/A,FALSE,"MO(BASE)"}</definedName>
    <definedName name="yo_1" localSheetId="33" hidden="1">{"MO(BASE)",#N/A,FALSE,"MO(BASE)";"MO(BASE)1",#N/A,FALSE,"MO(BASE)";"MO(BASE)2",#N/A,FALSE,"MO(BASE)"}</definedName>
    <definedName name="yo_1" localSheetId="34" hidden="1">{"MO(BASE)",#N/A,FALSE,"MO(BASE)";"MO(BASE)1",#N/A,FALSE,"MO(BASE)";"MO(BASE)2",#N/A,FALSE,"MO(BASE)"}</definedName>
    <definedName name="yo_1" localSheetId="31" hidden="1">{"MO(BASE)",#N/A,FALSE,"MO(BASE)";"MO(BASE)1",#N/A,FALSE,"MO(BASE)";"MO(BASE)2",#N/A,FALSE,"MO(BASE)"}</definedName>
    <definedName name="yo_1" hidden="1">{"MO(BASE)",#N/A,FALSE,"MO(BASE)";"MO(BASE)1",#N/A,FALSE,"MO(BASE)";"MO(BASE)2",#N/A,FALSE,"MO(BASE)"}</definedName>
    <definedName name="yo_1_1" hidden="1">{"MO(BASE)",#N/A,FALSE,"MO(BASE)";"MO(BASE)1",#N/A,FALSE,"MO(BASE)";"MO(BASE)2",#N/A,FALSE,"MO(BASE)"}</definedName>
    <definedName name="yo_2" localSheetId="35" hidden="1">{"MO(BASE)",#N/A,FALSE,"MO(BASE)";"MO(BASE)1",#N/A,FALSE,"MO(BASE)";"MO(BASE)2",#N/A,FALSE,"MO(BASE)"}</definedName>
    <definedName name="yo_2" localSheetId="37" hidden="1">{"MO(BASE)",#N/A,FALSE,"MO(BASE)";"MO(BASE)1",#N/A,FALSE,"MO(BASE)";"MO(BASE)2",#N/A,FALSE,"MO(BASE)"}</definedName>
    <definedName name="yo_2" localSheetId="36" hidden="1">{"MO(BASE)",#N/A,FALSE,"MO(BASE)";"MO(BASE)1",#N/A,FALSE,"MO(BASE)";"MO(BASE)2",#N/A,FALSE,"MO(BASE)"}</definedName>
    <definedName name="yo_2" localSheetId="33" hidden="1">{"MO(BASE)",#N/A,FALSE,"MO(BASE)";"MO(BASE)1",#N/A,FALSE,"MO(BASE)";"MO(BASE)2",#N/A,FALSE,"MO(BASE)"}</definedName>
    <definedName name="yo_2" localSheetId="34" hidden="1">{"MO(BASE)",#N/A,FALSE,"MO(BASE)";"MO(BASE)1",#N/A,FALSE,"MO(BASE)";"MO(BASE)2",#N/A,FALSE,"MO(BASE)"}</definedName>
    <definedName name="yo_2" localSheetId="31" hidden="1">{"MO(BASE)",#N/A,FALSE,"MO(BASE)";"MO(BASE)1",#N/A,FALSE,"MO(BASE)";"MO(BASE)2",#N/A,FALSE,"MO(BASE)"}</definedName>
    <definedName name="yo_2" hidden="1">{"MO(BASE)",#N/A,FALSE,"MO(BASE)";"MO(BASE)1",#N/A,FALSE,"MO(BASE)";"MO(BASE)2",#N/A,FALSE,"MO(BASE)"}</definedName>
    <definedName name="yo_3" localSheetId="35" hidden="1">{"MO(BASE)",#N/A,FALSE,"MO(BASE)";"MO(BASE)1",#N/A,FALSE,"MO(BASE)";"MO(BASE)2",#N/A,FALSE,"MO(BASE)"}</definedName>
    <definedName name="yo_3" localSheetId="37" hidden="1">{"MO(BASE)",#N/A,FALSE,"MO(BASE)";"MO(BASE)1",#N/A,FALSE,"MO(BASE)";"MO(BASE)2",#N/A,FALSE,"MO(BASE)"}</definedName>
    <definedName name="yo_3" localSheetId="36" hidden="1">{"MO(BASE)",#N/A,FALSE,"MO(BASE)";"MO(BASE)1",#N/A,FALSE,"MO(BASE)";"MO(BASE)2",#N/A,FALSE,"MO(BASE)"}</definedName>
    <definedName name="yo_3" localSheetId="33" hidden="1">{"MO(BASE)",#N/A,FALSE,"MO(BASE)";"MO(BASE)1",#N/A,FALSE,"MO(BASE)";"MO(BASE)2",#N/A,FALSE,"MO(BASE)"}</definedName>
    <definedName name="yo_3" localSheetId="34" hidden="1">{"MO(BASE)",#N/A,FALSE,"MO(BASE)";"MO(BASE)1",#N/A,FALSE,"MO(BASE)";"MO(BASE)2",#N/A,FALSE,"MO(BASE)"}</definedName>
    <definedName name="yo_3" localSheetId="31" hidden="1">{"MO(BASE)",#N/A,FALSE,"MO(BASE)";"MO(BASE)1",#N/A,FALSE,"MO(BASE)";"MO(BASE)2",#N/A,FALSE,"MO(BASE)"}</definedName>
    <definedName name="yo_3" hidden="1">{"MO(BASE)",#N/A,FALSE,"MO(BASE)";"MO(BASE)1",#N/A,FALSE,"MO(BASE)";"MO(BASE)2",#N/A,FALSE,"MO(BASE)"}</definedName>
    <definedName name="yo_4" localSheetId="35" hidden="1">{"MO(BASE)",#N/A,FALSE,"MO(BASE)";"MO(BASE)1",#N/A,FALSE,"MO(BASE)";"MO(BASE)2",#N/A,FALSE,"MO(BASE)"}</definedName>
    <definedName name="yo_4" localSheetId="37" hidden="1">{"MO(BASE)",#N/A,FALSE,"MO(BASE)";"MO(BASE)1",#N/A,FALSE,"MO(BASE)";"MO(BASE)2",#N/A,FALSE,"MO(BASE)"}</definedName>
    <definedName name="yo_4" localSheetId="36" hidden="1">{"MO(BASE)",#N/A,FALSE,"MO(BASE)";"MO(BASE)1",#N/A,FALSE,"MO(BASE)";"MO(BASE)2",#N/A,FALSE,"MO(BASE)"}</definedName>
    <definedName name="yo_4" localSheetId="33" hidden="1">{"MO(BASE)",#N/A,FALSE,"MO(BASE)";"MO(BASE)1",#N/A,FALSE,"MO(BASE)";"MO(BASE)2",#N/A,FALSE,"MO(BASE)"}</definedName>
    <definedName name="yo_4" localSheetId="34" hidden="1">{"MO(BASE)",#N/A,FALSE,"MO(BASE)";"MO(BASE)1",#N/A,FALSE,"MO(BASE)";"MO(BASE)2",#N/A,FALSE,"MO(BASE)"}</definedName>
    <definedName name="yo_4" localSheetId="31" hidden="1">{"MO(BASE)",#N/A,FALSE,"MO(BASE)";"MO(BASE)1",#N/A,FALSE,"MO(BASE)";"MO(BASE)2",#N/A,FALSE,"MO(BASE)"}</definedName>
    <definedName name="yo_4" hidden="1">{"MO(BASE)",#N/A,FALSE,"MO(BASE)";"MO(BASE)1",#N/A,FALSE,"MO(BASE)";"MO(BASE)2",#N/A,FALSE,"MO(BASE)"}</definedName>
    <definedName name="yo_5" localSheetId="35" hidden="1">{"MO(BASE)",#N/A,FALSE,"MO(BASE)";"MO(BASE)1",#N/A,FALSE,"MO(BASE)";"MO(BASE)2",#N/A,FALSE,"MO(BASE)"}</definedName>
    <definedName name="yo_5" localSheetId="37" hidden="1">{"MO(BASE)",#N/A,FALSE,"MO(BASE)";"MO(BASE)1",#N/A,FALSE,"MO(BASE)";"MO(BASE)2",#N/A,FALSE,"MO(BASE)"}</definedName>
    <definedName name="yo_5" localSheetId="36" hidden="1">{"MO(BASE)",#N/A,FALSE,"MO(BASE)";"MO(BASE)1",#N/A,FALSE,"MO(BASE)";"MO(BASE)2",#N/A,FALSE,"MO(BASE)"}</definedName>
    <definedName name="yo_5" localSheetId="33" hidden="1">{"MO(BASE)",#N/A,FALSE,"MO(BASE)";"MO(BASE)1",#N/A,FALSE,"MO(BASE)";"MO(BASE)2",#N/A,FALSE,"MO(BASE)"}</definedName>
    <definedName name="yo_5" localSheetId="34" hidden="1">{"MO(BASE)",#N/A,FALSE,"MO(BASE)";"MO(BASE)1",#N/A,FALSE,"MO(BASE)";"MO(BASE)2",#N/A,FALSE,"MO(BASE)"}</definedName>
    <definedName name="yo_5" localSheetId="31" hidden="1">{"MO(BASE)",#N/A,FALSE,"MO(BASE)";"MO(BASE)1",#N/A,FALSE,"MO(BASE)";"MO(BASE)2",#N/A,FALSE,"MO(BASE)"}</definedName>
    <definedName name="yo_5" hidden="1">{"MO(BASE)",#N/A,FALSE,"MO(BASE)";"MO(BASE)1",#N/A,FALSE,"MO(BASE)";"MO(BASE)2",#N/A,FALSE,"MO(BASE)"}</definedName>
    <definedName name="YrDB">#REF!</definedName>
    <definedName name="yrdtytyt" localSheetId="35" hidden="1">{#N/A,#N/A,FALSE,"CCTV"}</definedName>
    <definedName name="yrdtytyt" localSheetId="37" hidden="1">{#N/A,#N/A,FALSE,"CCTV"}</definedName>
    <definedName name="yrdtytyt" localSheetId="36" hidden="1">{#N/A,#N/A,FALSE,"CCTV"}</definedName>
    <definedName name="yrdtytyt" localSheetId="33" hidden="1">{#N/A,#N/A,FALSE,"CCTV"}</definedName>
    <definedName name="yrdtytyt" localSheetId="34" hidden="1">{#N/A,#N/A,FALSE,"CCTV"}</definedName>
    <definedName name="yrdtytyt" localSheetId="31" hidden="1">{#N/A,#N/A,FALSE,"CCTV"}</definedName>
    <definedName name="yrdtytyt" hidden="1">{#N/A,#N/A,FALSE,"CCTV"}</definedName>
    <definedName name="YRE" localSheetId="35" hidden="1">{#N/A,#N/A,TRUE,"Prog. Overview Strategic Input";#N/A,#N/A,TRUE,"Program Overview Financials";#N/A,#N/A,TRUE,"Technology Summary Input";#N/A,#N/A,TRUE,"Mkt &amp; Sales Summary Input";#N/A,#N/A,TRUE,"Delivery Summary Input";#N/A,#N/A,TRUE,"Revenue Assump Input";#N/A,#N/A,TRUE,"Financial Summary"}</definedName>
    <definedName name="YRE" localSheetId="37" hidden="1">{#N/A,#N/A,TRUE,"Prog. Overview Strategic Input";#N/A,#N/A,TRUE,"Program Overview Financials";#N/A,#N/A,TRUE,"Technology Summary Input";#N/A,#N/A,TRUE,"Mkt &amp; Sales Summary Input";#N/A,#N/A,TRUE,"Delivery Summary Input";#N/A,#N/A,TRUE,"Revenue Assump Input";#N/A,#N/A,TRUE,"Financial Summary"}</definedName>
    <definedName name="YRE" localSheetId="36" hidden="1">{#N/A,#N/A,TRUE,"Prog. Overview Strategic Input";#N/A,#N/A,TRUE,"Program Overview Financials";#N/A,#N/A,TRUE,"Technology Summary Input";#N/A,#N/A,TRUE,"Mkt &amp; Sales Summary Input";#N/A,#N/A,TRUE,"Delivery Summary Input";#N/A,#N/A,TRUE,"Revenue Assump Input";#N/A,#N/A,TRUE,"Financial Summary"}</definedName>
    <definedName name="YRE" localSheetId="33" hidden="1">{#N/A,#N/A,TRUE,"Prog. Overview Strategic Input";#N/A,#N/A,TRUE,"Program Overview Financials";#N/A,#N/A,TRUE,"Technology Summary Input";#N/A,#N/A,TRUE,"Mkt &amp; Sales Summary Input";#N/A,#N/A,TRUE,"Delivery Summary Input";#N/A,#N/A,TRUE,"Revenue Assump Input";#N/A,#N/A,TRUE,"Financial Summary"}</definedName>
    <definedName name="YRE" localSheetId="34" hidden="1">{#N/A,#N/A,TRUE,"Prog. Overview Strategic Input";#N/A,#N/A,TRUE,"Program Overview Financials";#N/A,#N/A,TRUE,"Technology Summary Input";#N/A,#N/A,TRUE,"Mkt &amp; Sales Summary Input";#N/A,#N/A,TRUE,"Delivery Summary Input";#N/A,#N/A,TRUE,"Revenue Assump Input";#N/A,#N/A,TRUE,"Financial Summary"}</definedName>
    <definedName name="YRE" localSheetId="31" hidden="1">{#N/A,#N/A,TRUE,"Prog. Overview Strategic Input";#N/A,#N/A,TRUE,"Program Overview Financials";#N/A,#N/A,TRUE,"Technology Summary Input";#N/A,#N/A,TRUE,"Mkt &amp; Sales Summary Input";#N/A,#N/A,TRUE,"Delivery Summary Input";#N/A,#N/A,TRUE,"Revenue Assump Input";#N/A,#N/A,TRUE,"Financial Summary"}</definedName>
    <definedName name="YRE" hidden="1">{#N/A,#N/A,TRUE,"Prog. Overview Strategic Input";#N/A,#N/A,TRUE,"Program Overview Financials";#N/A,#N/A,TRUE,"Technology Summary Input";#N/A,#N/A,TRUE,"Mkt &amp; Sales Summary Input";#N/A,#N/A,TRUE,"Delivery Summary Input";#N/A,#N/A,TRUE,"Revenue Assump Input";#N/A,#N/A,TRUE,"Financial Summary"}</definedName>
    <definedName name="yriwesgfhsrtu" localSheetId="35" hidden="1">{"June",#N/A,FALSE,"June"}</definedName>
    <definedName name="yriwesgfhsrtu" localSheetId="37" hidden="1">{"June",#N/A,FALSE,"June"}</definedName>
    <definedName name="yriwesgfhsrtu" localSheetId="36" hidden="1">{"June",#N/A,FALSE,"June"}</definedName>
    <definedName name="yriwesgfhsrtu" localSheetId="33" hidden="1">{"June",#N/A,FALSE,"June"}</definedName>
    <definedName name="yriwesgfhsrtu" localSheetId="34" hidden="1">{"June",#N/A,FALSE,"June"}</definedName>
    <definedName name="yriwesgfhsrtu" localSheetId="31" hidden="1">{"June",#N/A,FALSE,"June"}</definedName>
    <definedName name="yriwesgfhsrtu" hidden="1">{"June",#N/A,FALSE,"June"}</definedName>
    <definedName name="YRPQ">#REF!</definedName>
    <definedName name="YRT">#REF!</definedName>
    <definedName name="yrtujytrty" localSheetId="31">#REF!</definedName>
    <definedName name="yrtujytrty">!#REF!</definedName>
    <definedName name="yrty" localSheetId="31">#REF!</definedName>
    <definedName name="yrty">!#REF!</definedName>
    <definedName name="yrtyet" localSheetId="31" hidden="1">{#N/A,#N/A,TRUE,"Cover";#N/A,#N/A,TRUE,"Conts";#N/A,#N/A,TRUE,"VOS";#N/A,#N/A,TRUE,"Warrington";#N/A,#N/A,TRUE,"Widnes"}</definedName>
    <definedName name="yrtyet" hidden="1">{#N/A,#N/A,TRUE,"Cover";#N/A,#N/A,TRUE,"Conts";#N/A,#N/A,TRUE,"VOS";#N/A,#N/A,TRUE,"Warrington";#N/A,#N/A,TRUE,"Widnes"}</definedName>
    <definedName name="YRTYRTYRY" localSheetId="31" hidden="1">#REF!</definedName>
    <definedName name="YRTYRTYRY" hidden="1">#REF!</definedName>
    <definedName name="YRWS" localSheetId="35" hidden="1">{#N/A,#N/A,TRUE,"Prog. Overview Strategic Input";#N/A,#N/A,TRUE,"Program Overview Financials";#N/A,#N/A,TRUE,"Technology Summary Input";#N/A,#N/A,TRUE,"Mkt &amp; Sales Summary Input";#N/A,#N/A,TRUE,"Delivery Summary Input";#N/A,#N/A,TRUE,"Revenue Assump Input";#N/A,#N/A,TRUE,"Financial Summary"}</definedName>
    <definedName name="YRWS" localSheetId="37" hidden="1">{#N/A,#N/A,TRUE,"Prog. Overview Strategic Input";#N/A,#N/A,TRUE,"Program Overview Financials";#N/A,#N/A,TRUE,"Technology Summary Input";#N/A,#N/A,TRUE,"Mkt &amp; Sales Summary Input";#N/A,#N/A,TRUE,"Delivery Summary Input";#N/A,#N/A,TRUE,"Revenue Assump Input";#N/A,#N/A,TRUE,"Financial Summary"}</definedName>
    <definedName name="YRWS" localSheetId="36" hidden="1">{#N/A,#N/A,TRUE,"Prog. Overview Strategic Input";#N/A,#N/A,TRUE,"Program Overview Financials";#N/A,#N/A,TRUE,"Technology Summary Input";#N/A,#N/A,TRUE,"Mkt &amp; Sales Summary Input";#N/A,#N/A,TRUE,"Delivery Summary Input";#N/A,#N/A,TRUE,"Revenue Assump Input";#N/A,#N/A,TRUE,"Financial Summary"}</definedName>
    <definedName name="YRWS" localSheetId="33" hidden="1">{#N/A,#N/A,TRUE,"Prog. Overview Strategic Input";#N/A,#N/A,TRUE,"Program Overview Financials";#N/A,#N/A,TRUE,"Technology Summary Input";#N/A,#N/A,TRUE,"Mkt &amp; Sales Summary Input";#N/A,#N/A,TRUE,"Delivery Summary Input";#N/A,#N/A,TRUE,"Revenue Assump Input";#N/A,#N/A,TRUE,"Financial Summary"}</definedName>
    <definedName name="YRWS" localSheetId="34" hidden="1">{#N/A,#N/A,TRUE,"Prog. Overview Strategic Input";#N/A,#N/A,TRUE,"Program Overview Financials";#N/A,#N/A,TRUE,"Technology Summary Input";#N/A,#N/A,TRUE,"Mkt &amp; Sales Summary Input";#N/A,#N/A,TRUE,"Delivery Summary Input";#N/A,#N/A,TRUE,"Revenue Assump Input";#N/A,#N/A,TRUE,"Financial Summary"}</definedName>
    <definedName name="YRWS" localSheetId="31" hidden="1">{#N/A,#N/A,TRUE,"Prog. Overview Strategic Input";#N/A,#N/A,TRUE,"Program Overview Financials";#N/A,#N/A,TRUE,"Technology Summary Input";#N/A,#N/A,TRUE,"Mkt &amp; Sales Summary Input";#N/A,#N/A,TRUE,"Delivery Summary Input";#N/A,#N/A,TRUE,"Revenue Assump Input";#N/A,#N/A,TRUE,"Financial Summary"}</definedName>
    <definedName name="YRWS" hidden="1">{#N/A,#N/A,TRUE,"Prog. Overview Strategic Input";#N/A,#N/A,TRUE,"Program Overview Financials";#N/A,#N/A,TRUE,"Technology Summary Input";#N/A,#N/A,TRUE,"Mkt &amp; Sales Summary Input";#N/A,#N/A,TRUE,"Delivery Summary Input";#N/A,#N/A,TRUE,"Revenue Assump Input";#N/A,#N/A,TRUE,"Financial Summary"}</definedName>
    <definedName name="yry" localSheetId="31" hidden="1">{#N/A,#N/A,TRUE,"Cover";#N/A,#N/A,TRUE,"Conts";#N/A,#N/A,TRUE,"VOS";#N/A,#N/A,TRUE,"Warrington";#N/A,#N/A,TRUE,"Widnes"}</definedName>
    <definedName name="yry" hidden="1">{#N/A,#N/A,TRUE,"Cover";#N/A,#N/A,TRUE,"Conts";#N/A,#N/A,TRUE,"VOS";#N/A,#N/A,TRUE,"Warrington";#N/A,#N/A,TRUE,"Widnes"}</definedName>
    <definedName name="ys">#REF!</definedName>
    <definedName name="YT" localSheetId="35" hidden="1">{#N/A,#N/A,FALSE,"TEC-01";#N/A,#N/A,FALSE,"TEC - 02";#N/A,#N/A,FALSE,"TEC - 03";#N/A,#N/A,FALSE,"TEC - 04";#N/A,#N/A,FALSE,"TEC-07";#N/A,#N/A,FALSE,"TEC-08";#N/A,#N/A,FALSE,"TEC - 09A";#N/A,#N/A,FALSE,"TEC - 09B";#N/A,#N/A,FALSE,"TEC - 09C";#N/A,#N/A,FALSE,"TEC - 10";#N/A,#N/A,FALSE,"TEC-11"}</definedName>
    <definedName name="YT" localSheetId="37" hidden="1">{#N/A,#N/A,FALSE,"TEC-01";#N/A,#N/A,FALSE,"TEC - 02";#N/A,#N/A,FALSE,"TEC - 03";#N/A,#N/A,FALSE,"TEC - 04";#N/A,#N/A,FALSE,"TEC-07";#N/A,#N/A,FALSE,"TEC-08";#N/A,#N/A,FALSE,"TEC - 09A";#N/A,#N/A,FALSE,"TEC - 09B";#N/A,#N/A,FALSE,"TEC - 09C";#N/A,#N/A,FALSE,"TEC - 10";#N/A,#N/A,FALSE,"TEC-11"}</definedName>
    <definedName name="YT" localSheetId="36" hidden="1">{#N/A,#N/A,FALSE,"TEC-01";#N/A,#N/A,FALSE,"TEC - 02";#N/A,#N/A,FALSE,"TEC - 03";#N/A,#N/A,FALSE,"TEC - 04";#N/A,#N/A,FALSE,"TEC-07";#N/A,#N/A,FALSE,"TEC-08";#N/A,#N/A,FALSE,"TEC - 09A";#N/A,#N/A,FALSE,"TEC - 09B";#N/A,#N/A,FALSE,"TEC - 09C";#N/A,#N/A,FALSE,"TEC - 10";#N/A,#N/A,FALSE,"TEC-11"}</definedName>
    <definedName name="YT" localSheetId="33" hidden="1">{#N/A,#N/A,FALSE,"TEC-01";#N/A,#N/A,FALSE,"TEC - 02";#N/A,#N/A,FALSE,"TEC - 03";#N/A,#N/A,FALSE,"TEC - 04";#N/A,#N/A,FALSE,"TEC-07";#N/A,#N/A,FALSE,"TEC-08";#N/A,#N/A,FALSE,"TEC - 09A";#N/A,#N/A,FALSE,"TEC - 09B";#N/A,#N/A,FALSE,"TEC - 09C";#N/A,#N/A,FALSE,"TEC - 10";#N/A,#N/A,FALSE,"TEC-11"}</definedName>
    <definedName name="YT" localSheetId="34" hidden="1">{#N/A,#N/A,FALSE,"TEC-01";#N/A,#N/A,FALSE,"TEC - 02";#N/A,#N/A,FALSE,"TEC - 03";#N/A,#N/A,FALSE,"TEC - 04";#N/A,#N/A,FALSE,"TEC-07";#N/A,#N/A,FALSE,"TEC-08";#N/A,#N/A,FALSE,"TEC - 09A";#N/A,#N/A,FALSE,"TEC - 09B";#N/A,#N/A,FALSE,"TEC - 09C";#N/A,#N/A,FALSE,"TEC - 10";#N/A,#N/A,FALSE,"TEC-11"}</definedName>
    <definedName name="yt" localSheetId="31"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y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Ytd_Actv_Amt17" hidden="1">#REF!</definedName>
    <definedName name="Ytd_Actv_Amt19" hidden="1">#REF!</definedName>
    <definedName name="Ytd_Actv_Amt20" hidden="1">#REF!</definedName>
    <definedName name="Ytd_Actv_Amt21" hidden="1">#REF!</definedName>
    <definedName name="Ytd_Actv_Amt4" hidden="1">#REF!</definedName>
    <definedName name="Ytd_Bal_Amt2" hidden="1">#REF!</definedName>
    <definedName name="yth" localSheetId="35" hidden="1">{"MAR",#N/A,FALSE,"March"}</definedName>
    <definedName name="yth" localSheetId="37" hidden="1">{"MAR",#N/A,FALSE,"March"}</definedName>
    <definedName name="yth" localSheetId="36" hidden="1">{"MAR",#N/A,FALSE,"March"}</definedName>
    <definedName name="yth" localSheetId="33" hidden="1">{"MAR",#N/A,FALSE,"March"}</definedName>
    <definedName name="yth" localSheetId="34" hidden="1">{"MAR",#N/A,FALSE,"March"}</definedName>
    <definedName name="yth" localSheetId="31" hidden="1">{"MAR",#N/A,FALSE,"March"}</definedName>
    <definedName name="yth" hidden="1">{"MAR",#N/A,FALSE,"March"}</definedName>
    <definedName name="ythj" localSheetId="35" hidden="1">{#N/A,#N/A,FALSE,"Matrix";#N/A,#N/A,FALSE,"Executive";#N/A,#N/A,FALSE,"Summary";#N/A,#N/A,FALSE,"Office1";#N/A,#N/A,FALSE,"Office2";#N/A,#N/A,FALSE,"Office3";#N/A,#N/A,FALSE,"Office4";#N/A,#N/A,FALSE,"Office5";#N/A,#N/A,FALSE,"Office6";#N/A,#N/A,FALSE,"Office7";#N/A,#N/A,FALSE,"Labor"}</definedName>
    <definedName name="ythj" localSheetId="37" hidden="1">{#N/A,#N/A,FALSE,"Matrix";#N/A,#N/A,FALSE,"Executive";#N/A,#N/A,FALSE,"Summary";#N/A,#N/A,FALSE,"Office1";#N/A,#N/A,FALSE,"Office2";#N/A,#N/A,FALSE,"Office3";#N/A,#N/A,FALSE,"Office4";#N/A,#N/A,FALSE,"Office5";#N/A,#N/A,FALSE,"Office6";#N/A,#N/A,FALSE,"Office7";#N/A,#N/A,FALSE,"Labor"}</definedName>
    <definedName name="ythj" localSheetId="36" hidden="1">{#N/A,#N/A,FALSE,"Matrix";#N/A,#N/A,FALSE,"Executive";#N/A,#N/A,FALSE,"Summary";#N/A,#N/A,FALSE,"Office1";#N/A,#N/A,FALSE,"Office2";#N/A,#N/A,FALSE,"Office3";#N/A,#N/A,FALSE,"Office4";#N/A,#N/A,FALSE,"Office5";#N/A,#N/A,FALSE,"Office6";#N/A,#N/A,FALSE,"Office7";#N/A,#N/A,FALSE,"Labor"}</definedName>
    <definedName name="ythj" localSheetId="33" hidden="1">{#N/A,#N/A,FALSE,"Matrix";#N/A,#N/A,FALSE,"Executive";#N/A,#N/A,FALSE,"Summary";#N/A,#N/A,FALSE,"Office1";#N/A,#N/A,FALSE,"Office2";#N/A,#N/A,FALSE,"Office3";#N/A,#N/A,FALSE,"Office4";#N/A,#N/A,FALSE,"Office5";#N/A,#N/A,FALSE,"Office6";#N/A,#N/A,FALSE,"Office7";#N/A,#N/A,FALSE,"Labor"}</definedName>
    <definedName name="ythj" localSheetId="34" hidden="1">{#N/A,#N/A,FALSE,"Matrix";#N/A,#N/A,FALSE,"Executive";#N/A,#N/A,FALSE,"Summary";#N/A,#N/A,FALSE,"Office1";#N/A,#N/A,FALSE,"Office2";#N/A,#N/A,FALSE,"Office3";#N/A,#N/A,FALSE,"Office4";#N/A,#N/A,FALSE,"Office5";#N/A,#N/A,FALSE,"Office6";#N/A,#N/A,FALSE,"Office7";#N/A,#N/A,FALSE,"Labor"}</definedName>
    <definedName name="ythj" localSheetId="31" hidden="1">{#N/A,#N/A,FALSE,"Matrix";#N/A,#N/A,FALSE,"Executive";#N/A,#N/A,FALSE,"Summary";#N/A,#N/A,FALSE,"Office1";#N/A,#N/A,FALSE,"Office2";#N/A,#N/A,FALSE,"Office3";#N/A,#N/A,FALSE,"Office4";#N/A,#N/A,FALSE,"Office5";#N/A,#N/A,FALSE,"Office6";#N/A,#N/A,FALSE,"Office7";#N/A,#N/A,FALSE,"Labor"}</definedName>
    <definedName name="ythj" hidden="1">{#N/A,#N/A,FALSE,"Matrix";#N/A,#N/A,FALSE,"Executive";#N/A,#N/A,FALSE,"Summary";#N/A,#N/A,FALSE,"Office1";#N/A,#N/A,FALSE,"Office2";#N/A,#N/A,FALSE,"Office3";#N/A,#N/A,FALSE,"Office4";#N/A,#N/A,FALSE,"Office5";#N/A,#N/A,FALSE,"Office6";#N/A,#N/A,FALSE,"Office7";#N/A,#N/A,FALSE,"Labor"}</definedName>
    <definedName name="ytjt" localSheetId="35" hidden="1">{#N/A,#N/A,TRUE,"INGENIERIA";#N/A,#N/A,TRUE,"COMPRAS";#N/A,#N/A,TRUE,"DIRECCION";#N/A,#N/A,TRUE,"RESUMEN"}</definedName>
    <definedName name="ytjt" localSheetId="37" hidden="1">{#N/A,#N/A,TRUE,"INGENIERIA";#N/A,#N/A,TRUE,"COMPRAS";#N/A,#N/A,TRUE,"DIRECCION";#N/A,#N/A,TRUE,"RESUMEN"}</definedName>
    <definedName name="ytjt" localSheetId="36" hidden="1">{#N/A,#N/A,TRUE,"INGENIERIA";#N/A,#N/A,TRUE,"COMPRAS";#N/A,#N/A,TRUE,"DIRECCION";#N/A,#N/A,TRUE,"RESUMEN"}</definedName>
    <definedName name="ytjt" localSheetId="33" hidden="1">{#N/A,#N/A,TRUE,"INGENIERIA";#N/A,#N/A,TRUE,"COMPRAS";#N/A,#N/A,TRUE,"DIRECCION";#N/A,#N/A,TRUE,"RESUMEN"}</definedName>
    <definedName name="ytjt" localSheetId="34" hidden="1">{#N/A,#N/A,TRUE,"INGENIERIA";#N/A,#N/A,TRUE,"COMPRAS";#N/A,#N/A,TRUE,"DIRECCION";#N/A,#N/A,TRUE,"RESUMEN"}</definedName>
    <definedName name="ytjt" localSheetId="31" hidden="1">{#N/A,#N/A,TRUE,"INGENIERIA";#N/A,#N/A,TRUE,"COMPRAS";#N/A,#N/A,TRUE,"DIRECCION";#N/A,#N/A,TRUE,"RESUMEN"}</definedName>
    <definedName name="ytjt" hidden="1">{#N/A,#N/A,TRUE,"INGENIERIA";#N/A,#N/A,TRUE,"COMPRAS";#N/A,#N/A,TRUE,"DIRECCION";#N/A,#N/A,TRUE,"RESUMEN"}</definedName>
    <definedName name="ytjtjy"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yjre" localSheetId="31" hidden="1">{#N/A,#N/A,TRUE,"Cover";#N/A,#N/A,TRUE,"Conts";#N/A,#N/A,TRUE,"VOS";#N/A,#N/A,TRUE,"Warrington";#N/A,#N/A,TRUE,"Widnes"}</definedName>
    <definedName name="ytjtyjre" hidden="1">{#N/A,#N/A,TRUE,"Cover";#N/A,#N/A,TRUE,"Conts";#N/A,#N/A,TRUE,"VOS";#N/A,#N/A,TRUE,"Warrington";#N/A,#N/A,TRUE,"Widnes"}</definedName>
    <definedName name="ytjutyur" localSheetId="35" hidden="1">{#N/A,#N/A,FALSE,"masez (10)";#N/A,#N/A,FALSE,"masez (7)";#N/A,#N/A,FALSE,"masez (6)";#N/A,#N/A,FALSE,"masez (5)";#N/A,#N/A,FALSE,"masez (4)";#N/A,#N/A,FALSE,"masez (3)";#N/A,#N/A,FALSE,"masez (2)";#N/A,#N/A,FALSE,"GME";#N/A,#N/A,FALSE,"masez"}</definedName>
    <definedName name="ytjutyur" localSheetId="37" hidden="1">{#N/A,#N/A,FALSE,"masez (10)";#N/A,#N/A,FALSE,"masez (7)";#N/A,#N/A,FALSE,"masez (6)";#N/A,#N/A,FALSE,"masez (5)";#N/A,#N/A,FALSE,"masez (4)";#N/A,#N/A,FALSE,"masez (3)";#N/A,#N/A,FALSE,"masez (2)";#N/A,#N/A,FALSE,"GME";#N/A,#N/A,FALSE,"masez"}</definedName>
    <definedName name="ytjutyur" localSheetId="36" hidden="1">{#N/A,#N/A,FALSE,"masez (10)";#N/A,#N/A,FALSE,"masez (7)";#N/A,#N/A,FALSE,"masez (6)";#N/A,#N/A,FALSE,"masez (5)";#N/A,#N/A,FALSE,"masez (4)";#N/A,#N/A,FALSE,"masez (3)";#N/A,#N/A,FALSE,"masez (2)";#N/A,#N/A,FALSE,"GME";#N/A,#N/A,FALSE,"masez"}</definedName>
    <definedName name="ytjutyur" localSheetId="33" hidden="1">{#N/A,#N/A,FALSE,"masez (10)";#N/A,#N/A,FALSE,"masez (7)";#N/A,#N/A,FALSE,"masez (6)";#N/A,#N/A,FALSE,"masez (5)";#N/A,#N/A,FALSE,"masez (4)";#N/A,#N/A,FALSE,"masez (3)";#N/A,#N/A,FALSE,"masez (2)";#N/A,#N/A,FALSE,"GME";#N/A,#N/A,FALSE,"masez"}</definedName>
    <definedName name="ytjutyur" localSheetId="34" hidden="1">{#N/A,#N/A,FALSE,"masez (10)";#N/A,#N/A,FALSE,"masez (7)";#N/A,#N/A,FALSE,"masez (6)";#N/A,#N/A,FALSE,"masez (5)";#N/A,#N/A,FALSE,"masez (4)";#N/A,#N/A,FALSE,"masez (3)";#N/A,#N/A,FALSE,"masez (2)";#N/A,#N/A,FALSE,"GME";#N/A,#N/A,FALSE,"masez"}</definedName>
    <definedName name="ytjutyur" localSheetId="31" hidden="1">{#N/A,#N/A,FALSE,"masez (10)";#N/A,#N/A,FALSE,"masez (7)";#N/A,#N/A,FALSE,"masez (6)";#N/A,#N/A,FALSE,"masez (5)";#N/A,#N/A,FALSE,"masez (4)";#N/A,#N/A,FALSE,"masez (3)";#N/A,#N/A,FALSE,"masez (2)";#N/A,#N/A,FALSE,"GME";#N/A,#N/A,FALSE,"masez"}</definedName>
    <definedName name="ytjutyur" hidden="1">{#N/A,#N/A,FALSE,"masez (10)";#N/A,#N/A,FALSE,"masez (7)";#N/A,#N/A,FALSE,"masez (6)";#N/A,#N/A,FALSE,"masez (5)";#N/A,#N/A,FALSE,"masez (4)";#N/A,#N/A,FALSE,"masez (3)";#N/A,#N/A,FALSE,"masez (2)";#N/A,#N/A,FALSE,"GME";#N/A,#N/A,FALSE,"masez"}</definedName>
    <definedName name="ytr" localSheetId="35" hidden="1">{#N/A,#N/A,TRUE,"MES";#N/A,#N/A,TRUE,"ANUAL"}</definedName>
    <definedName name="ytr" localSheetId="37" hidden="1">{#N/A,#N/A,TRUE,"MES";#N/A,#N/A,TRUE,"ANUAL"}</definedName>
    <definedName name="ytr" localSheetId="36" hidden="1">{#N/A,#N/A,TRUE,"MES";#N/A,#N/A,TRUE,"ANUAL"}</definedName>
    <definedName name="ytr" localSheetId="33" hidden="1">{#N/A,#N/A,TRUE,"MES";#N/A,#N/A,TRUE,"ANUAL"}</definedName>
    <definedName name="ytr" localSheetId="34" hidden="1">{#N/A,#N/A,TRUE,"MES";#N/A,#N/A,TRUE,"ANUAL"}</definedName>
    <definedName name="ytr" localSheetId="31" hidden="1">{"'Break down'!$A$4"}</definedName>
    <definedName name="ytr" hidden="1">{#N/A,#N/A,TRUE,"MES";#N/A,#N/A,TRUE,"ANUAL"}</definedName>
    <definedName name="ytry">#REF!</definedName>
    <definedName name="yttyty" localSheetId="35" hidden="1">{#N/A,#N/A,FALSE,"Total_OC015";#N/A,#N/A,FALSE,"ADMIN";#N/A,#N/A,FALSE,"PROCES";#N/A,#N/A,FALSE,"mecan";#N/A,#N/A,FALSE,"civil";#N/A,#N/A,FALSE,"CAÑER";#N/A,#N/A,FALSE,"ELEC";#N/A,#N/A,FALSE,"INSTR"}</definedName>
    <definedName name="yttyty" localSheetId="37" hidden="1">{#N/A,#N/A,FALSE,"Total_OC015";#N/A,#N/A,FALSE,"ADMIN";#N/A,#N/A,FALSE,"PROCES";#N/A,#N/A,FALSE,"mecan";#N/A,#N/A,FALSE,"civil";#N/A,#N/A,FALSE,"CAÑER";#N/A,#N/A,FALSE,"ELEC";#N/A,#N/A,FALSE,"INSTR"}</definedName>
    <definedName name="yttyty" localSheetId="36" hidden="1">{#N/A,#N/A,FALSE,"Total_OC015";#N/A,#N/A,FALSE,"ADMIN";#N/A,#N/A,FALSE,"PROCES";#N/A,#N/A,FALSE,"mecan";#N/A,#N/A,FALSE,"civil";#N/A,#N/A,FALSE,"CAÑER";#N/A,#N/A,FALSE,"ELEC";#N/A,#N/A,FALSE,"INSTR"}</definedName>
    <definedName name="yttyty" localSheetId="33" hidden="1">{#N/A,#N/A,FALSE,"Total_OC015";#N/A,#N/A,FALSE,"ADMIN";#N/A,#N/A,FALSE,"PROCES";#N/A,#N/A,FALSE,"mecan";#N/A,#N/A,FALSE,"civil";#N/A,#N/A,FALSE,"CAÑER";#N/A,#N/A,FALSE,"ELEC";#N/A,#N/A,FALSE,"INSTR"}</definedName>
    <definedName name="yttyty" localSheetId="34" hidden="1">{#N/A,#N/A,FALSE,"Total_OC015";#N/A,#N/A,FALSE,"ADMIN";#N/A,#N/A,FALSE,"PROCES";#N/A,#N/A,FALSE,"mecan";#N/A,#N/A,FALSE,"civil";#N/A,#N/A,FALSE,"CAÑER";#N/A,#N/A,FALSE,"ELEC";#N/A,#N/A,FALSE,"INSTR"}</definedName>
    <definedName name="yttyty" localSheetId="31" hidden="1">{#N/A,#N/A,FALSE,"Total_OC015";#N/A,#N/A,FALSE,"ADMIN";#N/A,#N/A,FALSE,"PROCES";#N/A,#N/A,FALSE,"mecan";#N/A,#N/A,FALSE,"civil";#N/A,#N/A,FALSE,"CAÑER";#N/A,#N/A,FALSE,"ELEC";#N/A,#N/A,FALSE,"INSTR"}</definedName>
    <definedName name="yttyty" hidden="1">{#N/A,#N/A,FALSE,"Total_OC015";#N/A,#N/A,FALSE,"ADMIN";#N/A,#N/A,FALSE,"PROCES";#N/A,#N/A,FALSE,"mecan";#N/A,#N/A,FALSE,"civil";#N/A,#N/A,FALSE,"CAÑER";#N/A,#N/A,FALSE,"ELEC";#N/A,#N/A,FALSE,"INSTR"}</definedName>
    <definedName name="ytuloioio" localSheetId="31" hidden="1">{#N/A,#N/A,TRUE,"Cover";#N/A,#N/A,TRUE,"Conts";#N/A,#N/A,TRUE,"VOS";#N/A,#N/A,TRUE,"Warrington";#N/A,#N/A,TRUE,"Widnes"}</definedName>
    <definedName name="ytuloioio" hidden="1">{#N/A,#N/A,TRUE,"Cover";#N/A,#N/A,TRUE,"Conts";#N/A,#N/A,TRUE,"VOS";#N/A,#N/A,TRUE,"Warrington";#N/A,#N/A,TRUE,"Widnes"}</definedName>
    <definedName name="YTUYJNS" localSheetId="35" hidden="1">{#N/A,#N/A,FALSE,"Total_OC015";#N/A,#N/A,FALSE,"ADMIN";#N/A,#N/A,FALSE,"PROCES";#N/A,#N/A,FALSE,"mecan";#N/A,#N/A,FALSE,"civil";#N/A,#N/A,FALSE,"CAÑER";#N/A,#N/A,FALSE,"ELEC";#N/A,#N/A,FALSE,"INSTR"}</definedName>
    <definedName name="YTUYJNS" localSheetId="37" hidden="1">{#N/A,#N/A,FALSE,"Total_OC015";#N/A,#N/A,FALSE,"ADMIN";#N/A,#N/A,FALSE,"PROCES";#N/A,#N/A,FALSE,"mecan";#N/A,#N/A,FALSE,"civil";#N/A,#N/A,FALSE,"CAÑER";#N/A,#N/A,FALSE,"ELEC";#N/A,#N/A,FALSE,"INSTR"}</definedName>
    <definedName name="YTUYJNS" localSheetId="36" hidden="1">{#N/A,#N/A,FALSE,"Total_OC015";#N/A,#N/A,FALSE,"ADMIN";#N/A,#N/A,FALSE,"PROCES";#N/A,#N/A,FALSE,"mecan";#N/A,#N/A,FALSE,"civil";#N/A,#N/A,FALSE,"CAÑER";#N/A,#N/A,FALSE,"ELEC";#N/A,#N/A,FALSE,"INSTR"}</definedName>
    <definedName name="YTUYJNS" localSheetId="33" hidden="1">{#N/A,#N/A,FALSE,"Total_OC015";#N/A,#N/A,FALSE,"ADMIN";#N/A,#N/A,FALSE,"PROCES";#N/A,#N/A,FALSE,"mecan";#N/A,#N/A,FALSE,"civil";#N/A,#N/A,FALSE,"CAÑER";#N/A,#N/A,FALSE,"ELEC";#N/A,#N/A,FALSE,"INSTR"}</definedName>
    <definedName name="YTUYJNS" localSheetId="34" hidden="1">{#N/A,#N/A,FALSE,"Total_OC015";#N/A,#N/A,FALSE,"ADMIN";#N/A,#N/A,FALSE,"PROCES";#N/A,#N/A,FALSE,"mecan";#N/A,#N/A,FALSE,"civil";#N/A,#N/A,FALSE,"CAÑER";#N/A,#N/A,FALSE,"ELEC";#N/A,#N/A,FALSE,"INSTR"}</definedName>
    <definedName name="YTUYJNS" localSheetId="31" hidden="1">{#N/A,#N/A,FALSE,"Total_OC015";#N/A,#N/A,FALSE,"ADMIN";#N/A,#N/A,FALSE,"PROCES";#N/A,#N/A,FALSE,"mecan";#N/A,#N/A,FALSE,"civil";#N/A,#N/A,FALSE,"CAÑER";#N/A,#N/A,FALSE,"ELEC";#N/A,#N/A,FALSE,"INSTR"}</definedName>
    <definedName name="YTUYJNS" hidden="1">{#N/A,#N/A,FALSE,"Total_OC015";#N/A,#N/A,FALSE,"ADMIN";#N/A,#N/A,FALSE,"PROCES";#N/A,#N/A,FALSE,"mecan";#N/A,#N/A,FALSE,"civil";#N/A,#N/A,FALSE,"CAÑER";#N/A,#N/A,FALSE,"ELEC";#N/A,#N/A,FALSE,"INSTR"}</definedName>
    <definedName name="ytuytuytuytuy" localSheetId="35" hidden="1">{#N/A,#N/A,FALSE,"masez (10)";#N/A,#N/A,FALSE,"masez (7)";#N/A,#N/A,FALSE,"masez (6)";#N/A,#N/A,FALSE,"masez (5)";#N/A,#N/A,FALSE,"masez (4)";#N/A,#N/A,FALSE,"masez (3)";#N/A,#N/A,FALSE,"masez (2)";#N/A,#N/A,FALSE,"GME";#N/A,#N/A,FALSE,"masez"}</definedName>
    <definedName name="ytuytuytuytuy" localSheetId="37" hidden="1">{#N/A,#N/A,FALSE,"masez (10)";#N/A,#N/A,FALSE,"masez (7)";#N/A,#N/A,FALSE,"masez (6)";#N/A,#N/A,FALSE,"masez (5)";#N/A,#N/A,FALSE,"masez (4)";#N/A,#N/A,FALSE,"masez (3)";#N/A,#N/A,FALSE,"masez (2)";#N/A,#N/A,FALSE,"GME";#N/A,#N/A,FALSE,"masez"}</definedName>
    <definedName name="ytuytuytuytuy" localSheetId="36" hidden="1">{#N/A,#N/A,FALSE,"masez (10)";#N/A,#N/A,FALSE,"masez (7)";#N/A,#N/A,FALSE,"masez (6)";#N/A,#N/A,FALSE,"masez (5)";#N/A,#N/A,FALSE,"masez (4)";#N/A,#N/A,FALSE,"masez (3)";#N/A,#N/A,FALSE,"masez (2)";#N/A,#N/A,FALSE,"GME";#N/A,#N/A,FALSE,"masez"}</definedName>
    <definedName name="ytuytuytuytuy" localSheetId="33" hidden="1">{#N/A,#N/A,FALSE,"masez (10)";#N/A,#N/A,FALSE,"masez (7)";#N/A,#N/A,FALSE,"masez (6)";#N/A,#N/A,FALSE,"masez (5)";#N/A,#N/A,FALSE,"masez (4)";#N/A,#N/A,FALSE,"masez (3)";#N/A,#N/A,FALSE,"masez (2)";#N/A,#N/A,FALSE,"GME";#N/A,#N/A,FALSE,"masez"}</definedName>
    <definedName name="ytuytuytuytuy" localSheetId="34" hidden="1">{#N/A,#N/A,FALSE,"masez (10)";#N/A,#N/A,FALSE,"masez (7)";#N/A,#N/A,FALSE,"masez (6)";#N/A,#N/A,FALSE,"masez (5)";#N/A,#N/A,FALSE,"masez (4)";#N/A,#N/A,FALSE,"masez (3)";#N/A,#N/A,FALSE,"masez (2)";#N/A,#N/A,FALSE,"GME";#N/A,#N/A,FALSE,"masez"}</definedName>
    <definedName name="ytuytuytuytuy" localSheetId="31" hidden="1">{#N/A,#N/A,FALSE,"masez (10)";#N/A,#N/A,FALSE,"masez (7)";#N/A,#N/A,FALSE,"masez (6)";#N/A,#N/A,FALSE,"masez (5)";#N/A,#N/A,FALSE,"masez (4)";#N/A,#N/A,FALSE,"masez (3)";#N/A,#N/A,FALSE,"masez (2)";#N/A,#N/A,FALSE,"GME";#N/A,#N/A,FALSE,"masez"}</definedName>
    <definedName name="ytuytuytuytuy" hidden="1">{#N/A,#N/A,FALSE,"masez (10)";#N/A,#N/A,FALSE,"masez (7)";#N/A,#N/A,FALSE,"masez (6)";#N/A,#N/A,FALSE,"masez (5)";#N/A,#N/A,FALSE,"masez (4)";#N/A,#N/A,FALSE,"masez (3)";#N/A,#N/A,FALSE,"masez (2)";#N/A,#N/A,FALSE,"GME";#N/A,#N/A,FALSE,"masez"}</definedName>
    <definedName name="ytuyy" localSheetId="31">#REF!</definedName>
    <definedName name="ytuyy">!#REF!</definedName>
    <definedName name="yty">#N/A</definedName>
    <definedName name="yu"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u"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u"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u"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u"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U" localSheetId="31">#REF!</definedName>
    <definedName name="YU" hidden="1">#REF!</definedName>
    <definedName name="yue" localSheetId="35" hidden="1">{#N/A,#N/A,FALSE,"magsep2";#N/A,#N/A,FALSE,"¾"" X ½""";#N/A,#N/A,FALSE,"½"" X ¼""";#N/A,#N/A,FALSE,"¼"" X 8 Mesh";#N/A,#N/A,FALSE,"8 X 14 Mesh"}</definedName>
    <definedName name="yue" localSheetId="37" hidden="1">{#N/A,#N/A,FALSE,"magsep2";#N/A,#N/A,FALSE,"¾"" X ½""";#N/A,#N/A,FALSE,"½"" X ¼""";#N/A,#N/A,FALSE,"¼"" X 8 Mesh";#N/A,#N/A,FALSE,"8 X 14 Mesh"}</definedName>
    <definedName name="yue" localSheetId="36" hidden="1">{#N/A,#N/A,FALSE,"magsep2";#N/A,#N/A,FALSE,"¾"" X ½""";#N/A,#N/A,FALSE,"½"" X ¼""";#N/A,#N/A,FALSE,"¼"" X 8 Mesh";#N/A,#N/A,FALSE,"8 X 14 Mesh"}</definedName>
    <definedName name="yue" localSheetId="33" hidden="1">{#N/A,#N/A,FALSE,"magsep2";#N/A,#N/A,FALSE,"¾"" X ½""";#N/A,#N/A,FALSE,"½"" X ¼""";#N/A,#N/A,FALSE,"¼"" X 8 Mesh";#N/A,#N/A,FALSE,"8 X 14 Mesh"}</definedName>
    <definedName name="yue" localSheetId="34" hidden="1">{#N/A,#N/A,FALSE,"magsep2";#N/A,#N/A,FALSE,"¾"" X ½""";#N/A,#N/A,FALSE,"½"" X ¼""";#N/A,#N/A,FALSE,"¼"" X 8 Mesh";#N/A,#N/A,FALSE,"8 X 14 Mesh"}</definedName>
    <definedName name="yue" localSheetId="31" hidden="1">{#N/A,#N/A,FALSE,"magsep2";#N/A,#N/A,FALSE,"¾"" X ½""";#N/A,#N/A,FALSE,"½"" X ¼""";#N/A,#N/A,FALSE,"¼"" X 8 Mesh";#N/A,#N/A,FALSE,"8 X 14 Mesh"}</definedName>
    <definedName name="yue" hidden="1">{#N/A,#N/A,FALSE,"magsep2";#N/A,#N/A,FALSE,"¾"" X ½""";#N/A,#N/A,FALSE,"½"" X ¼""";#N/A,#N/A,FALSE,"¼"" X 8 Mesh";#N/A,#N/A,FALSE,"8 X 14 Mesh"}</definedName>
    <definedName name="YUI" localSheetId="35" hidden="1">{#N/A,#N/A,FALSE,"WBS 1.06";#N/A,#N/A,FALSE,"WBS 1.14";#N/A,#N/A,FALSE,"WBS 1.17";#N/A,#N/A,FALSE,"WBS 1.18"}</definedName>
    <definedName name="YUI" localSheetId="37" hidden="1">{#N/A,#N/A,FALSE,"WBS 1.06";#N/A,#N/A,FALSE,"WBS 1.14";#N/A,#N/A,FALSE,"WBS 1.17";#N/A,#N/A,FALSE,"WBS 1.18"}</definedName>
    <definedName name="YUI" localSheetId="36" hidden="1">{#N/A,#N/A,FALSE,"WBS 1.06";#N/A,#N/A,FALSE,"WBS 1.14";#N/A,#N/A,FALSE,"WBS 1.17";#N/A,#N/A,FALSE,"WBS 1.18"}</definedName>
    <definedName name="YUI" localSheetId="33" hidden="1">{#N/A,#N/A,FALSE,"WBS 1.06";#N/A,#N/A,FALSE,"WBS 1.14";#N/A,#N/A,FALSE,"WBS 1.17";#N/A,#N/A,FALSE,"WBS 1.18"}</definedName>
    <definedName name="YUI" localSheetId="34" hidden="1">{#N/A,#N/A,FALSE,"WBS 1.06";#N/A,#N/A,FALSE,"WBS 1.14";#N/A,#N/A,FALSE,"WBS 1.17";#N/A,#N/A,FALSE,"WBS 1.18"}</definedName>
    <definedName name="YUI" localSheetId="31" hidden="1">{#N/A,#N/A,FALSE,"WBS 1.06";#N/A,#N/A,FALSE,"WBS 1.14";#N/A,#N/A,FALSE,"WBS 1.17";#N/A,#N/A,FALSE,"WBS 1.18"}</definedName>
    <definedName name="YUI" hidden="1">{#N/A,#N/A,FALSE,"WBS 1.06";#N/A,#N/A,FALSE,"WBS 1.14";#N/A,#N/A,FALSE,"WBS 1.17";#N/A,#N/A,FALSE,"WBS 1.18"}</definedName>
    <definedName name="yuii" localSheetId="35" hidden="1">{"Sin detalle",#N/A,FALSE,"Flujo (redondeado)";"Detallado",#N/A,FALSE,"Flujo (redondeado)"}</definedName>
    <definedName name="yuii" localSheetId="37" hidden="1">{"Sin detalle",#N/A,FALSE,"Flujo (redondeado)";"Detallado",#N/A,FALSE,"Flujo (redondeado)"}</definedName>
    <definedName name="yuii" localSheetId="36" hidden="1">{"Sin detalle",#N/A,FALSE,"Flujo (redondeado)";"Detallado",#N/A,FALSE,"Flujo (redondeado)"}</definedName>
    <definedName name="yuii" localSheetId="33" hidden="1">{"Sin detalle",#N/A,FALSE,"Flujo (redondeado)";"Detallado",#N/A,FALSE,"Flujo (redondeado)"}</definedName>
    <definedName name="yuii" localSheetId="34" hidden="1">{"Sin detalle",#N/A,FALSE,"Flujo (redondeado)";"Detallado",#N/A,FALSE,"Flujo (redondeado)"}</definedName>
    <definedName name="yuii" localSheetId="31" hidden="1">{"Sin detalle",#N/A,FALSE,"Flujo (redondeado)";"Detallado",#N/A,FALSE,"Flujo (redondeado)"}</definedName>
    <definedName name="yuii" hidden="1">{"Sin detalle",#N/A,FALSE,"Flujo (redondeado)";"Detallado",#N/A,FALSE,"Flujo (redondeado)"}</definedName>
    <definedName name="yuio" localSheetId="35" hidden="1">{"Sin detalle",#N/A,FALSE,"Flujo (redondeado)";"Detallado",#N/A,FALSE,"Flujo (redondeado)"}</definedName>
    <definedName name="yuio" localSheetId="37" hidden="1">{"Sin detalle",#N/A,FALSE,"Flujo (redondeado)";"Detallado",#N/A,FALSE,"Flujo (redondeado)"}</definedName>
    <definedName name="yuio" localSheetId="36" hidden="1">{"Sin detalle",#N/A,FALSE,"Flujo (redondeado)";"Detallado",#N/A,FALSE,"Flujo (redondeado)"}</definedName>
    <definedName name="yuio" localSheetId="33" hidden="1">{"Sin detalle",#N/A,FALSE,"Flujo (redondeado)";"Detallado",#N/A,FALSE,"Flujo (redondeado)"}</definedName>
    <definedName name="yuio" localSheetId="34" hidden="1">{"Sin detalle",#N/A,FALSE,"Flujo (redondeado)";"Detallado",#N/A,FALSE,"Flujo (redondeado)"}</definedName>
    <definedName name="yuio" localSheetId="31" hidden="1">{"Sin detalle",#N/A,FALSE,"Flujo (redondeado)";"Detallado",#N/A,FALSE,"Flujo (redondeado)"}</definedName>
    <definedName name="yuio" hidden="1">{"Sin detalle",#N/A,FALSE,"Flujo (redondeado)";"Detallado",#N/A,FALSE,"Flujo (redondeado)"}</definedName>
    <definedName name="yuiuyiuiuiyiy" localSheetId="35" hidden="1">{"bechtel1",#N/A,TRUE,"BECHTEL";"bechtelhours",#N/A,TRUE,"BECHTEL";"bechtel$",#N/A,TRUE,"BECHTEL"}</definedName>
    <definedName name="yuiuyiuiuiyiy" localSheetId="37" hidden="1">{"bechtel1",#N/A,TRUE,"BECHTEL";"bechtelhours",#N/A,TRUE,"BECHTEL";"bechtel$",#N/A,TRUE,"BECHTEL"}</definedName>
    <definedName name="yuiuyiuiuiyiy" localSheetId="36" hidden="1">{"bechtel1",#N/A,TRUE,"BECHTEL";"bechtelhours",#N/A,TRUE,"BECHTEL";"bechtel$",#N/A,TRUE,"BECHTEL"}</definedName>
    <definedName name="yuiuyiuiuiyiy" localSheetId="33" hidden="1">{"bechtel1",#N/A,TRUE,"BECHTEL";"bechtelhours",#N/A,TRUE,"BECHTEL";"bechtel$",#N/A,TRUE,"BECHTEL"}</definedName>
    <definedName name="yuiuyiuiuiyiy" localSheetId="34" hidden="1">{"bechtel1",#N/A,TRUE,"BECHTEL";"bechtelhours",#N/A,TRUE,"BECHTEL";"bechtel$",#N/A,TRUE,"BECHTEL"}</definedName>
    <definedName name="yuiuyiuiuiyiy" localSheetId="31" hidden="1">{"bechtel1",#N/A,TRUE,"BECHTEL";"bechtelhours",#N/A,TRUE,"BECHTEL";"bechtel$",#N/A,TRUE,"BECHTEL"}</definedName>
    <definedName name="yuiuyiuiuiyiy" hidden="1">{"bechtel1",#N/A,TRUE,"BECHTEL";"bechtelhours",#N/A,TRUE,"BECHTEL";"bechtel$",#N/A,TRUE,"BECHTEL"}</definedName>
    <definedName name="yuiyuiyuoo" localSheetId="35" hidden="1">{#N/A,#N/A,FALSE,"masez (10)";#N/A,#N/A,FALSE,"masez (7)";#N/A,#N/A,FALSE,"masez (6)";#N/A,#N/A,FALSE,"masez (5)";#N/A,#N/A,FALSE,"masez (4)";#N/A,#N/A,FALSE,"masez (3)";#N/A,#N/A,FALSE,"masez (2)";#N/A,#N/A,FALSE,"GME";#N/A,#N/A,FALSE,"masez"}</definedName>
    <definedName name="yuiyuiyuoo" localSheetId="37" hidden="1">{#N/A,#N/A,FALSE,"masez (10)";#N/A,#N/A,FALSE,"masez (7)";#N/A,#N/A,FALSE,"masez (6)";#N/A,#N/A,FALSE,"masez (5)";#N/A,#N/A,FALSE,"masez (4)";#N/A,#N/A,FALSE,"masez (3)";#N/A,#N/A,FALSE,"masez (2)";#N/A,#N/A,FALSE,"GME";#N/A,#N/A,FALSE,"masez"}</definedName>
    <definedName name="yuiyuiyuoo" localSheetId="36" hidden="1">{#N/A,#N/A,FALSE,"masez (10)";#N/A,#N/A,FALSE,"masez (7)";#N/A,#N/A,FALSE,"masez (6)";#N/A,#N/A,FALSE,"masez (5)";#N/A,#N/A,FALSE,"masez (4)";#N/A,#N/A,FALSE,"masez (3)";#N/A,#N/A,FALSE,"masez (2)";#N/A,#N/A,FALSE,"GME";#N/A,#N/A,FALSE,"masez"}</definedName>
    <definedName name="yuiyuiyuoo" localSheetId="33" hidden="1">{#N/A,#N/A,FALSE,"masez (10)";#N/A,#N/A,FALSE,"masez (7)";#N/A,#N/A,FALSE,"masez (6)";#N/A,#N/A,FALSE,"masez (5)";#N/A,#N/A,FALSE,"masez (4)";#N/A,#N/A,FALSE,"masez (3)";#N/A,#N/A,FALSE,"masez (2)";#N/A,#N/A,FALSE,"GME";#N/A,#N/A,FALSE,"masez"}</definedName>
    <definedName name="yuiyuiyuoo" localSheetId="34" hidden="1">{#N/A,#N/A,FALSE,"masez (10)";#N/A,#N/A,FALSE,"masez (7)";#N/A,#N/A,FALSE,"masez (6)";#N/A,#N/A,FALSE,"masez (5)";#N/A,#N/A,FALSE,"masez (4)";#N/A,#N/A,FALSE,"masez (3)";#N/A,#N/A,FALSE,"masez (2)";#N/A,#N/A,FALSE,"GME";#N/A,#N/A,FALSE,"masez"}</definedName>
    <definedName name="yuiyuiyuoo" localSheetId="31" hidden="1">{#N/A,#N/A,FALSE,"masez (10)";#N/A,#N/A,FALSE,"masez (7)";#N/A,#N/A,FALSE,"masez (6)";#N/A,#N/A,FALSE,"masez (5)";#N/A,#N/A,FALSE,"masez (4)";#N/A,#N/A,FALSE,"masez (3)";#N/A,#N/A,FALSE,"masez (2)";#N/A,#N/A,FALSE,"GME";#N/A,#N/A,FALSE,"masez"}</definedName>
    <definedName name="yuiyuiyuoo" hidden="1">{#N/A,#N/A,FALSE,"masez (10)";#N/A,#N/A,FALSE,"masez (7)";#N/A,#N/A,FALSE,"masez (6)";#N/A,#N/A,FALSE,"masez (5)";#N/A,#N/A,FALSE,"masez (4)";#N/A,#N/A,FALSE,"masez (3)";#N/A,#N/A,FALSE,"masez (2)";#N/A,#N/A,FALSE,"GME";#N/A,#N/A,FALSE,"masez"}</definedName>
    <definedName name="yuj" localSheetId="35" hidden="1">{"April",#N/A,FALSE,"April"}</definedName>
    <definedName name="yuj" localSheetId="37" hidden="1">{"April",#N/A,FALSE,"April"}</definedName>
    <definedName name="yuj" localSheetId="36" hidden="1">{"April",#N/A,FALSE,"April"}</definedName>
    <definedName name="yuj" localSheetId="33" hidden="1">{"April",#N/A,FALSE,"April"}</definedName>
    <definedName name="yuj" localSheetId="34" hidden="1">{"April",#N/A,FALSE,"April"}</definedName>
    <definedName name="yuj" localSheetId="31" hidden="1">{"April",#N/A,FALSE,"April"}</definedName>
    <definedName name="yuj" hidden="1">{"April",#N/A,FALSE,"April"}</definedName>
    <definedName name="yuk" localSheetId="35" hidden="1">{#N/A,#N/A,TRUE,"Est. de Fact.";#N/A,#N/A,TRUE,"Capitulo 19";#N/A,#N/A,TRUE,"Proyecto P855"}</definedName>
    <definedName name="yuk" localSheetId="37" hidden="1">{#N/A,#N/A,TRUE,"Est. de Fact.";#N/A,#N/A,TRUE,"Capitulo 19";#N/A,#N/A,TRUE,"Proyecto P855"}</definedName>
    <definedName name="yuk" localSheetId="36" hidden="1">{#N/A,#N/A,TRUE,"Est. de Fact.";#N/A,#N/A,TRUE,"Capitulo 19";#N/A,#N/A,TRUE,"Proyecto P855"}</definedName>
    <definedName name="yuk" localSheetId="33" hidden="1">{#N/A,#N/A,TRUE,"Est. de Fact.";#N/A,#N/A,TRUE,"Capitulo 19";#N/A,#N/A,TRUE,"Proyecto P855"}</definedName>
    <definedName name="yuk" localSheetId="34" hidden="1">{#N/A,#N/A,TRUE,"Est. de Fact.";#N/A,#N/A,TRUE,"Capitulo 19";#N/A,#N/A,TRUE,"Proyecto P855"}</definedName>
    <definedName name="yuk" localSheetId="31" hidden="1">{#N/A,#N/A,TRUE,"Est. de Fact.";#N/A,#N/A,TRUE,"Capitulo 19";#N/A,#N/A,TRUE,"Proyecto P855"}</definedName>
    <definedName name="yuk" hidden="1">{#N/A,#N/A,TRUE,"Est. de Fact.";#N/A,#N/A,TRUE,"Capitulo 19";#N/A,#N/A,TRUE,"Proyecto P855"}</definedName>
    <definedName name="yuku" localSheetId="35" hidden="1">{"DETALLE_1996",#N/A,FALSE,"flujo";"DETALLE_1997",#N/A,FALSE,"flujo";"GASTOS_INCURRIDOS_1996",#N/A,FALSE,"flujo";"GASTOS_PROGRAMADOS_PARA_1997",#N/A,FALSE,"flujo";#N/A,#N/A,FALSE,"comparat";#N/A,#N/A,FALSE,"costos";#N/A,#N/A,FALSE,"proyctrol"}</definedName>
    <definedName name="yuku" localSheetId="37" hidden="1">{"DETALLE_1996",#N/A,FALSE,"flujo";"DETALLE_1997",#N/A,FALSE,"flujo";"GASTOS_INCURRIDOS_1996",#N/A,FALSE,"flujo";"GASTOS_PROGRAMADOS_PARA_1997",#N/A,FALSE,"flujo";#N/A,#N/A,FALSE,"comparat";#N/A,#N/A,FALSE,"costos";#N/A,#N/A,FALSE,"proyctrol"}</definedName>
    <definedName name="yuku" localSheetId="36" hidden="1">{"DETALLE_1996",#N/A,FALSE,"flujo";"DETALLE_1997",#N/A,FALSE,"flujo";"GASTOS_INCURRIDOS_1996",#N/A,FALSE,"flujo";"GASTOS_PROGRAMADOS_PARA_1997",#N/A,FALSE,"flujo";#N/A,#N/A,FALSE,"comparat";#N/A,#N/A,FALSE,"costos";#N/A,#N/A,FALSE,"proyctrol"}</definedName>
    <definedName name="yuku" localSheetId="33" hidden="1">{"DETALLE_1996",#N/A,FALSE,"flujo";"DETALLE_1997",#N/A,FALSE,"flujo";"GASTOS_INCURRIDOS_1996",#N/A,FALSE,"flujo";"GASTOS_PROGRAMADOS_PARA_1997",#N/A,FALSE,"flujo";#N/A,#N/A,FALSE,"comparat";#N/A,#N/A,FALSE,"costos";#N/A,#N/A,FALSE,"proyctrol"}</definedName>
    <definedName name="yuku" localSheetId="34" hidden="1">{"DETALLE_1996",#N/A,FALSE,"flujo";"DETALLE_1997",#N/A,FALSE,"flujo";"GASTOS_INCURRIDOS_1996",#N/A,FALSE,"flujo";"GASTOS_PROGRAMADOS_PARA_1997",#N/A,FALSE,"flujo";#N/A,#N/A,FALSE,"comparat";#N/A,#N/A,FALSE,"costos";#N/A,#N/A,FALSE,"proyctrol"}</definedName>
    <definedName name="yuku" localSheetId="31" hidden="1">{"DETALLE_1996",#N/A,FALSE,"flujo";"DETALLE_1997",#N/A,FALSE,"flujo";"GASTOS_INCURRIDOS_1996",#N/A,FALSE,"flujo";"GASTOS_PROGRAMADOS_PARA_1997",#N/A,FALSE,"flujo";#N/A,#N/A,FALSE,"comparat";#N/A,#N/A,FALSE,"costos";#N/A,#N/A,FALSE,"proyctrol"}</definedName>
    <definedName name="yuku" hidden="1">{"DETALLE_1996",#N/A,FALSE,"flujo";"DETALLE_1997",#N/A,FALSE,"flujo";"GASTOS_INCURRIDOS_1996",#N/A,FALSE,"flujo";"GASTOS_PROGRAMADOS_PARA_1997",#N/A,FALSE,"flujo";#N/A,#N/A,FALSE,"comparat";#N/A,#N/A,FALSE,"costos";#N/A,#N/A,FALSE,"proyctrol"}</definedName>
    <definedName name="yukukuy" localSheetId="31">#REF!</definedName>
    <definedName name="yukukuy">!#REF!</definedName>
    <definedName name="yukuykuykuyk" localSheetId="31">#REF!</definedName>
    <definedName name="yukuykuykuyk">!#REF!</definedName>
    <definedName name="yukuykyk" localSheetId="31">#REF!</definedName>
    <definedName name="yukuykyk">!#REF!</definedName>
    <definedName name="yukuykyukuy" localSheetId="31">#REF!</definedName>
    <definedName name="yukuykyukuy">!#REF!</definedName>
    <definedName name="yukuyu" localSheetId="31">#REF!</definedName>
    <definedName name="yukuyu">!#REF!</definedName>
    <definedName name="yukyukuyk" localSheetId="31">#REF!</definedName>
    <definedName name="yukyukuyk">!#REF!</definedName>
    <definedName name="yukyukyukyukyu" localSheetId="31">#REF!</definedName>
    <definedName name="yukyukyukyukyu">!#REF!</definedName>
    <definedName name="yukyuyukyuk" localSheetId="31">#REF!</definedName>
    <definedName name="yukyuyukyuk">!#REF!</definedName>
    <definedName name="yuo" localSheetId="35" hidden="1">{"Sin detalle",#N/A,FALSE,"Flujo (redondeado)";"Detallado",#N/A,FALSE,"Flujo (redondeado)"}</definedName>
    <definedName name="yuo" localSheetId="37" hidden="1">{"Sin detalle",#N/A,FALSE,"Flujo (redondeado)";"Detallado",#N/A,FALSE,"Flujo (redondeado)"}</definedName>
    <definedName name="yuo" localSheetId="36" hidden="1">{"Sin detalle",#N/A,FALSE,"Flujo (redondeado)";"Detallado",#N/A,FALSE,"Flujo (redondeado)"}</definedName>
    <definedName name="yuo" localSheetId="33" hidden="1">{"Sin detalle",#N/A,FALSE,"Flujo (redondeado)";"Detallado",#N/A,FALSE,"Flujo (redondeado)"}</definedName>
    <definedName name="yuo" localSheetId="34" hidden="1">{"Sin detalle",#N/A,FALSE,"Flujo (redondeado)";"Detallado",#N/A,FALSE,"Flujo (redondeado)"}</definedName>
    <definedName name="yuo" localSheetId="31" hidden="1">{"Sin detalle",#N/A,FALSE,"Flujo (redondeado)";"Detallado",#N/A,FALSE,"Flujo (redondeado)"}</definedName>
    <definedName name="yuo" hidden="1">{"Sin detalle",#N/A,FALSE,"Flujo (redondeado)";"Detallado",#N/A,FALSE,"Flujo (redondeado)"}</definedName>
    <definedName name="yute">#REF!</definedName>
    <definedName name="yuti7i78o" localSheetId="31" hidden="1">{#N/A,#N/A,TRUE,"Cover";#N/A,#N/A,TRUE,"Conts";#N/A,#N/A,TRUE,"VOS";#N/A,#N/A,TRUE,"Warrington";#N/A,#N/A,TRUE,"Widnes"}</definedName>
    <definedName name="yuti7i78o" hidden="1">{#N/A,#N/A,TRUE,"Cover";#N/A,#N/A,TRUE,"Conts";#N/A,#N/A,TRUE,"VOS";#N/A,#N/A,TRUE,"Warrington";#N/A,#N/A,TRUE,"Widnes"}</definedName>
    <definedName name="yutiii" localSheetId="35" hidden="1">{#N/A,#N/A,FALSE,"Global by BU";#N/A,#N/A,FALSE,"U.S. by BU";#N/A,#N/A,FALSE,"Canada by BU";#N/A,#N/A,FALSE,"Europe by BU";#N/A,#N/A,FALSE,"Asia by BU";#N/A,#N/A,FALSE,"Cala by BU"}</definedName>
    <definedName name="yutiii" localSheetId="37" hidden="1">{#N/A,#N/A,FALSE,"Global by BU";#N/A,#N/A,FALSE,"U.S. by BU";#N/A,#N/A,FALSE,"Canada by BU";#N/A,#N/A,FALSE,"Europe by BU";#N/A,#N/A,FALSE,"Asia by BU";#N/A,#N/A,FALSE,"Cala by BU"}</definedName>
    <definedName name="yutiii" localSheetId="36" hidden="1">{#N/A,#N/A,FALSE,"Global by BU";#N/A,#N/A,FALSE,"U.S. by BU";#N/A,#N/A,FALSE,"Canada by BU";#N/A,#N/A,FALSE,"Europe by BU";#N/A,#N/A,FALSE,"Asia by BU";#N/A,#N/A,FALSE,"Cala by BU"}</definedName>
    <definedName name="yutiii" localSheetId="33" hidden="1">{#N/A,#N/A,FALSE,"Global by BU";#N/A,#N/A,FALSE,"U.S. by BU";#N/A,#N/A,FALSE,"Canada by BU";#N/A,#N/A,FALSE,"Europe by BU";#N/A,#N/A,FALSE,"Asia by BU";#N/A,#N/A,FALSE,"Cala by BU"}</definedName>
    <definedName name="yutiii" localSheetId="34" hidden="1">{#N/A,#N/A,FALSE,"Global by BU";#N/A,#N/A,FALSE,"U.S. by BU";#N/A,#N/A,FALSE,"Canada by BU";#N/A,#N/A,FALSE,"Europe by BU";#N/A,#N/A,FALSE,"Asia by BU";#N/A,#N/A,FALSE,"Cala by BU"}</definedName>
    <definedName name="yutiii" localSheetId="31" hidden="1">{#N/A,#N/A,FALSE,"Global by BU";#N/A,#N/A,FALSE,"U.S. by BU";#N/A,#N/A,FALSE,"Canada by BU";#N/A,#N/A,FALSE,"Europe by BU";#N/A,#N/A,FALSE,"Asia by BU";#N/A,#N/A,FALSE,"Cala by BU"}</definedName>
    <definedName name="yutiii" hidden="1">{#N/A,#N/A,FALSE,"Global by BU";#N/A,#N/A,FALSE,"U.S. by BU";#N/A,#N/A,FALSE,"Canada by BU";#N/A,#N/A,FALSE,"Europe by BU";#N/A,#N/A,FALSE,"Asia by BU";#N/A,#N/A,FALSE,"Cala by BU"}</definedName>
    <definedName name="YUTYTYTG" localSheetId="31">#REF!</definedName>
    <definedName name="YUTYTYTG">!#REF!</definedName>
    <definedName name="yutyuty">#REF!</definedName>
    <definedName name="yuy6u" localSheetId="31">#REF!</definedName>
    <definedName name="yuy6u">!#REF!</definedName>
    <definedName name="yuyt" localSheetId="35" hidden="1">{#N/A,#N/A,FALSE,"E-1";#N/A,#N/A,FALSE,"E-2";#N/A,#N/A,FALSE,"F-1";#N/A,#N/A,FALSE,"F-2";#N/A,#N/A,FALSE,"F-3";#N/A,#N/A,FALSE,"F-4";#N/A,#N/A,FALSE,"F-5";#N/A,#N/A,FALSE,"F-6";#N/A,#N/A,FALSE,"Matrix"}</definedName>
    <definedName name="yuyt" localSheetId="37" hidden="1">{#N/A,#N/A,FALSE,"E-1";#N/A,#N/A,FALSE,"E-2";#N/A,#N/A,FALSE,"F-1";#N/A,#N/A,FALSE,"F-2";#N/A,#N/A,FALSE,"F-3";#N/A,#N/A,FALSE,"F-4";#N/A,#N/A,FALSE,"F-5";#N/A,#N/A,FALSE,"F-6";#N/A,#N/A,FALSE,"Matrix"}</definedName>
    <definedName name="yuyt" localSheetId="36" hidden="1">{#N/A,#N/A,FALSE,"E-1";#N/A,#N/A,FALSE,"E-2";#N/A,#N/A,FALSE,"F-1";#N/A,#N/A,FALSE,"F-2";#N/A,#N/A,FALSE,"F-3";#N/A,#N/A,FALSE,"F-4";#N/A,#N/A,FALSE,"F-5";#N/A,#N/A,FALSE,"F-6";#N/A,#N/A,FALSE,"Matrix"}</definedName>
    <definedName name="yuyt" localSheetId="33" hidden="1">{#N/A,#N/A,FALSE,"E-1";#N/A,#N/A,FALSE,"E-2";#N/A,#N/A,FALSE,"F-1";#N/A,#N/A,FALSE,"F-2";#N/A,#N/A,FALSE,"F-3";#N/A,#N/A,FALSE,"F-4";#N/A,#N/A,FALSE,"F-5";#N/A,#N/A,FALSE,"F-6";#N/A,#N/A,FALSE,"Matrix"}</definedName>
    <definedName name="yuyt" localSheetId="34" hidden="1">{#N/A,#N/A,FALSE,"E-1";#N/A,#N/A,FALSE,"E-2";#N/A,#N/A,FALSE,"F-1";#N/A,#N/A,FALSE,"F-2";#N/A,#N/A,FALSE,"F-3";#N/A,#N/A,FALSE,"F-4";#N/A,#N/A,FALSE,"F-5";#N/A,#N/A,FALSE,"F-6";#N/A,#N/A,FALSE,"Matrix"}</definedName>
    <definedName name="yuyt" localSheetId="31" hidden="1">{#N/A,#N/A,FALSE,"E-1";#N/A,#N/A,FALSE,"E-2";#N/A,#N/A,FALSE,"F-1";#N/A,#N/A,FALSE,"F-2";#N/A,#N/A,FALSE,"F-3";#N/A,#N/A,FALSE,"F-4";#N/A,#N/A,FALSE,"F-5";#N/A,#N/A,FALSE,"F-6";#N/A,#N/A,FALSE,"Matrix"}</definedName>
    <definedName name="yuyt" hidden="1">{#N/A,#N/A,FALSE,"E-1";#N/A,#N/A,FALSE,"E-2";#N/A,#N/A,FALSE,"F-1";#N/A,#N/A,FALSE,"F-2";#N/A,#N/A,FALSE,"F-3";#N/A,#N/A,FALSE,"F-4";#N/A,#N/A,FALSE,"F-5";#N/A,#N/A,FALSE,"F-6";#N/A,#N/A,FALSE,"Matrix"}</definedName>
    <definedName name="yuyty" localSheetId="31">#REF!</definedName>
    <definedName name="yuyty">!#REF!</definedName>
    <definedName name="yuyu" localSheetId="35" hidden="1">{"'장비'!$A$3:$M$12"}</definedName>
    <definedName name="yuyu" localSheetId="37" hidden="1">{"'장비'!$A$3:$M$12"}</definedName>
    <definedName name="yuyu" localSheetId="36" hidden="1">{"'장비'!$A$3:$M$12"}</definedName>
    <definedName name="yuyu" localSheetId="33" hidden="1">{"'장비'!$A$3:$M$12"}</definedName>
    <definedName name="yuyu" localSheetId="34" hidden="1">{"'장비'!$A$3:$M$12"}</definedName>
    <definedName name="yuyu" localSheetId="31">#REF!</definedName>
    <definedName name="yuyu" hidden="1">{"'장비'!$A$3:$M$12"}</definedName>
    <definedName name="yuyuyu" localSheetId="35" hidden="1">{#N/A,#N/A,FALSE,"minas";#N/A,#N/A,FALSE,"Total_OC015";#N/A,#N/A,FALSE,"ADMIN";#N/A,#N/A,FALSE,"PROCES";#N/A,#N/A,FALSE,"civil";#N/A,#N/A,FALSE,"CAÑER";#N/A,#N/A,FALSE,"ELEC";#N/A,#N/A,FALSE,"INSTR";#N/A,#N/A,FALSE,"PDS";#N/A,#N/A,FALSE,"mecan"}</definedName>
    <definedName name="yuyuyu" localSheetId="37" hidden="1">{#N/A,#N/A,FALSE,"minas";#N/A,#N/A,FALSE,"Total_OC015";#N/A,#N/A,FALSE,"ADMIN";#N/A,#N/A,FALSE,"PROCES";#N/A,#N/A,FALSE,"civil";#N/A,#N/A,FALSE,"CAÑER";#N/A,#N/A,FALSE,"ELEC";#N/A,#N/A,FALSE,"INSTR";#N/A,#N/A,FALSE,"PDS";#N/A,#N/A,FALSE,"mecan"}</definedName>
    <definedName name="yuyuyu" localSheetId="36" hidden="1">{#N/A,#N/A,FALSE,"minas";#N/A,#N/A,FALSE,"Total_OC015";#N/A,#N/A,FALSE,"ADMIN";#N/A,#N/A,FALSE,"PROCES";#N/A,#N/A,FALSE,"civil";#N/A,#N/A,FALSE,"CAÑER";#N/A,#N/A,FALSE,"ELEC";#N/A,#N/A,FALSE,"INSTR";#N/A,#N/A,FALSE,"PDS";#N/A,#N/A,FALSE,"mecan"}</definedName>
    <definedName name="yuyuyu" localSheetId="33" hidden="1">{#N/A,#N/A,FALSE,"minas";#N/A,#N/A,FALSE,"Total_OC015";#N/A,#N/A,FALSE,"ADMIN";#N/A,#N/A,FALSE,"PROCES";#N/A,#N/A,FALSE,"civil";#N/A,#N/A,FALSE,"CAÑER";#N/A,#N/A,FALSE,"ELEC";#N/A,#N/A,FALSE,"INSTR";#N/A,#N/A,FALSE,"PDS";#N/A,#N/A,FALSE,"mecan"}</definedName>
    <definedName name="yuyuyu" localSheetId="34" hidden="1">{#N/A,#N/A,FALSE,"minas";#N/A,#N/A,FALSE,"Total_OC015";#N/A,#N/A,FALSE,"ADMIN";#N/A,#N/A,FALSE,"PROCES";#N/A,#N/A,FALSE,"civil";#N/A,#N/A,FALSE,"CAÑER";#N/A,#N/A,FALSE,"ELEC";#N/A,#N/A,FALSE,"INSTR";#N/A,#N/A,FALSE,"PDS";#N/A,#N/A,FALSE,"mecan"}</definedName>
    <definedName name="yuyuyu" localSheetId="31">#REF!</definedName>
    <definedName name="yuyuyu" hidden="1">{#N/A,#N/A,FALSE,"minas";#N/A,#N/A,FALSE,"Total_OC015";#N/A,#N/A,FALSE,"ADMIN";#N/A,#N/A,FALSE,"PROCES";#N/A,#N/A,FALSE,"civil";#N/A,#N/A,FALSE,"CAÑER";#N/A,#N/A,FALSE,"ELEC";#N/A,#N/A,FALSE,"INSTR";#N/A,#N/A,FALSE,"PDS";#N/A,#N/A,FALSE,"mecan"}</definedName>
    <definedName name="YUYWE" hidden="1">#REF!</definedName>
    <definedName name="yvalue" localSheetId="31">OFFSET(#REF!,1,0)</definedName>
    <definedName name="yvalue">OFFSET(!#REF!,1,0)</definedName>
    <definedName name="ywretyetr">#REF!</definedName>
    <definedName name="yy" localSheetId="35" hidden="1">{#N/A,#N/A,FALSE,"Total_OC015";#N/A,#N/A,FALSE,"ADMIN";#N/A,#N/A,FALSE,"PROCES";#N/A,#N/A,FALSE,"mecan";#N/A,#N/A,FALSE,"civil";#N/A,#N/A,FALSE,"CAÑER";#N/A,#N/A,FALSE,"ELEC";#N/A,#N/A,FALSE,"INSTR"}</definedName>
    <definedName name="yy" localSheetId="37" hidden="1">{#N/A,#N/A,FALSE,"Total_OC015";#N/A,#N/A,FALSE,"ADMIN";#N/A,#N/A,FALSE,"PROCES";#N/A,#N/A,FALSE,"mecan";#N/A,#N/A,FALSE,"civil";#N/A,#N/A,FALSE,"CAÑER";#N/A,#N/A,FALSE,"ELEC";#N/A,#N/A,FALSE,"INSTR"}</definedName>
    <definedName name="yy" localSheetId="36" hidden="1">{#N/A,#N/A,FALSE,"Total_OC015";#N/A,#N/A,FALSE,"ADMIN";#N/A,#N/A,FALSE,"PROCES";#N/A,#N/A,FALSE,"mecan";#N/A,#N/A,FALSE,"civil";#N/A,#N/A,FALSE,"CAÑER";#N/A,#N/A,FALSE,"ELEC";#N/A,#N/A,FALSE,"INSTR"}</definedName>
    <definedName name="yy" localSheetId="33" hidden="1">{#N/A,#N/A,FALSE,"Total_OC015";#N/A,#N/A,FALSE,"ADMIN";#N/A,#N/A,FALSE,"PROCES";#N/A,#N/A,FALSE,"mecan";#N/A,#N/A,FALSE,"civil";#N/A,#N/A,FALSE,"CAÑER";#N/A,#N/A,FALSE,"ELEC";#N/A,#N/A,FALSE,"INSTR"}</definedName>
    <definedName name="yy" localSheetId="34" hidden="1">{#N/A,#N/A,FALSE,"Total_OC015";#N/A,#N/A,FALSE,"ADMIN";#N/A,#N/A,FALSE,"PROCES";#N/A,#N/A,FALSE,"mecan";#N/A,#N/A,FALSE,"civil";#N/A,#N/A,FALSE,"CAÑER";#N/A,#N/A,FALSE,"ELEC";#N/A,#N/A,FALSE,"INSTR"}</definedName>
    <definedName name="YY" localSheetId="3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 localSheetId="35" hidden="1">{#N/A,#N/A,FALSE,"Total_OC015";#N/A,#N/A,FALSE,"ADMIN";#N/A,#N/A,FALSE,"PROCES";#N/A,#N/A,FALSE,"mecan";#N/A,#N/A,FALSE,"civil";#N/A,#N/A,FALSE,"CAÑER";#N/A,#N/A,FALSE,"ELEC";#N/A,#N/A,FALSE,"INSTR"}</definedName>
    <definedName name="yy_1" localSheetId="37" hidden="1">{#N/A,#N/A,FALSE,"Total_OC015";#N/A,#N/A,FALSE,"ADMIN";#N/A,#N/A,FALSE,"PROCES";#N/A,#N/A,FALSE,"mecan";#N/A,#N/A,FALSE,"civil";#N/A,#N/A,FALSE,"CAÑER";#N/A,#N/A,FALSE,"ELEC";#N/A,#N/A,FALSE,"INSTR"}</definedName>
    <definedName name="yy_1" localSheetId="36" hidden="1">{#N/A,#N/A,FALSE,"Total_OC015";#N/A,#N/A,FALSE,"ADMIN";#N/A,#N/A,FALSE,"PROCES";#N/A,#N/A,FALSE,"mecan";#N/A,#N/A,FALSE,"civil";#N/A,#N/A,FALSE,"CAÑER";#N/A,#N/A,FALSE,"ELEC";#N/A,#N/A,FALSE,"INSTR"}</definedName>
    <definedName name="yy_1" localSheetId="33" hidden="1">{#N/A,#N/A,FALSE,"Total_OC015";#N/A,#N/A,FALSE,"ADMIN";#N/A,#N/A,FALSE,"PROCES";#N/A,#N/A,FALSE,"mecan";#N/A,#N/A,FALSE,"civil";#N/A,#N/A,FALSE,"CAÑER";#N/A,#N/A,FALSE,"ELEC";#N/A,#N/A,FALSE,"INSTR"}</definedName>
    <definedName name="yy_1" localSheetId="34" hidden="1">{#N/A,#N/A,FALSE,"Total_OC015";#N/A,#N/A,FALSE,"ADMIN";#N/A,#N/A,FALSE,"PROCES";#N/A,#N/A,FALSE,"mecan";#N/A,#N/A,FALSE,"civil";#N/A,#N/A,FALSE,"CAÑER";#N/A,#N/A,FALSE,"ELEC";#N/A,#N/A,FALSE,"INSTR"}</definedName>
    <definedName name="yy_1" localSheetId="31" hidden="1">{#N/A,#N/A,FALSE,"Total_OC015";#N/A,#N/A,FALSE,"ADMIN";#N/A,#N/A,FALSE,"PROCES";#N/A,#N/A,FALSE,"mecan";#N/A,#N/A,FALSE,"civil";#N/A,#N/A,FALSE,"CAÑER";#N/A,#N/A,FALSE,"ELEC";#N/A,#N/A,FALSE,"INSTR"}</definedName>
    <definedName name="yy_1" hidden="1">{#N/A,#N/A,FALSE,"Total_OC015";#N/A,#N/A,FALSE,"ADMIN";#N/A,#N/A,FALSE,"PROCES";#N/A,#N/A,FALSE,"mecan";#N/A,#N/A,FALSE,"civil";#N/A,#N/A,FALSE,"CAÑER";#N/A,#N/A,FALSE,"ELEC";#N/A,#N/A,FALSE,"INSTR"}</definedName>
    <definedName name="yyttt" localSheetId="31">#REF!</definedName>
    <definedName name="yyttt">!#REF!</definedName>
    <definedName name="yyuyu" localSheetId="31">#REF!</definedName>
    <definedName name="yyuyu">!#REF!</definedName>
    <definedName name="yyuyuku" localSheetId="31">#REF!</definedName>
    <definedName name="yyuyuku">!#REF!</definedName>
    <definedName name="yyy" localSheetId="35" hidden="1">{"DETALLE_1996",#N/A,FALSE,"flujo";"DETALLE_1997",#N/A,FALSE,"flujo";"GASTOS_INCURRIDOS_1996",#N/A,FALSE,"flujo";"GASTOS_PROGRAMADOS_PARA_1997",#N/A,FALSE,"flujo";#N/A,#N/A,FALSE,"comparat";#N/A,#N/A,FALSE,"costos";#N/A,#N/A,FALSE,"proyctrol"}</definedName>
    <definedName name="yyy"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yyy"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yyy"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yyy" localSheetId="36" hidden="1">{"DETALLE_1996",#N/A,FALSE,"flujo";"DETALLE_1997",#N/A,FALSE,"flujo";"GASTOS_INCURRIDOS_1996",#N/A,FALSE,"flujo";"GASTOS_PROGRAMADOS_PARA_1997",#N/A,FALSE,"flujo";#N/A,#N/A,FALSE,"comparat";#N/A,#N/A,FALSE,"costos";#N/A,#N/A,FALSE,"proyctrol"}</definedName>
    <definedName name="yyy" localSheetId="33" hidden="1">{"DETALLE_1996",#N/A,FALSE,"flujo";"DETALLE_1997",#N/A,FALSE,"flujo";"GASTOS_INCURRIDOS_1996",#N/A,FALSE,"flujo";"GASTOS_PROGRAMADOS_PARA_1997",#N/A,FALSE,"flujo";#N/A,#N/A,FALSE,"comparat";#N/A,#N/A,FALSE,"costos";#N/A,#N/A,FALSE,"proyctrol"}</definedName>
    <definedName name="yyy" localSheetId="34" hidden="1">{"DETALLE_1996",#N/A,FALSE,"flujo";"DETALLE_1997",#N/A,FALSE,"flujo";"GASTOS_INCURRIDOS_1996",#N/A,FALSE,"flujo";"GASTOS_PROGRAMADOS_PARA_1997",#N/A,FALSE,"flujo";#N/A,#N/A,FALSE,"comparat";#N/A,#N/A,FALSE,"costos";#N/A,#N/A,FALSE,"proyctrol"}</definedName>
    <definedName name="YYY" localSheetId="31">#REF!</definedName>
    <definedName name="yyy" hidden="1">{"DETALLE_1996",#N/A,FALSE,"flujo";"DETALLE_1997",#N/A,FALSE,"flujo";"GASTOS_INCURRIDOS_1996",#N/A,FALSE,"flujo";"GASTOS_PROGRAMADOS_PARA_1997",#N/A,FALSE,"flujo";#N/A,#N/A,FALSE,"comparat";#N/A,#N/A,FALSE,"costos";#N/A,#N/A,FALSE,"proyctrol"}</definedName>
    <definedName name="yyyt" localSheetId="3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 localSheetId="37"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 localSheetId="36"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 localSheetId="3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 localSheetId="3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 localSheetId="3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y" localSheetId="35" hidden="1">{#N/A,#N/A,FALSE,"Ajustes";#N/A,#N/A,FALSE,"Mad_Cons"}</definedName>
    <definedName name="yyyy"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yyyy"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yyyy"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yyyy" localSheetId="36" hidden="1">{#N/A,#N/A,FALSE,"Ajustes";#N/A,#N/A,FALSE,"Mad_Cons"}</definedName>
    <definedName name="yyyy" localSheetId="33" hidden="1">{#N/A,#N/A,FALSE,"Ajustes";#N/A,#N/A,FALSE,"Mad_Cons"}</definedName>
    <definedName name="yyyy" localSheetId="34" hidden="1">{#N/A,#N/A,FALSE,"Ajustes";#N/A,#N/A,FALSE,"Mad_Cons"}</definedName>
    <definedName name="yyyy" localSheetId="31" hidden="1">{#N/A,#N/A,FALSE,"Ajustes";#N/A,#N/A,FALSE,"Mad_Cons"}</definedName>
    <definedName name="yyyy" hidden="1">{#N/A,#N/A,FALSE,"Ajustes";#N/A,#N/A,FALSE,"Mad_Cons"}</definedName>
    <definedName name="yyyy_1" localSheetId="35" hidden="1">{#N/A,#N/A,FALSE,"Aging Summary";#N/A,#N/A,FALSE,"Ratio Analysis";#N/A,#N/A,FALSE,"Test 120 Day Accts";#N/A,#N/A,FALSE,"Tickmarks"}</definedName>
    <definedName name="yyyy_1" localSheetId="37" hidden="1">{#N/A,#N/A,FALSE,"Aging Summary";#N/A,#N/A,FALSE,"Ratio Analysis";#N/A,#N/A,FALSE,"Test 120 Day Accts";#N/A,#N/A,FALSE,"Tickmarks"}</definedName>
    <definedName name="yyyy_1" localSheetId="36" hidden="1">{#N/A,#N/A,FALSE,"Aging Summary";#N/A,#N/A,FALSE,"Ratio Analysis";#N/A,#N/A,FALSE,"Test 120 Day Accts";#N/A,#N/A,FALSE,"Tickmarks"}</definedName>
    <definedName name="yyyy_1" localSheetId="33" hidden="1">{#N/A,#N/A,FALSE,"Aging Summary";#N/A,#N/A,FALSE,"Ratio Analysis";#N/A,#N/A,FALSE,"Test 120 Day Accts";#N/A,#N/A,FALSE,"Tickmarks"}</definedName>
    <definedName name="yyyy_1" localSheetId="34" hidden="1">{#N/A,#N/A,FALSE,"Aging Summary";#N/A,#N/A,FALSE,"Ratio Analysis";#N/A,#N/A,FALSE,"Test 120 Day Accts";#N/A,#N/A,FALSE,"Tickmarks"}</definedName>
    <definedName name="yyyy_1" localSheetId="31" hidden="1">{#N/A,#N/A,FALSE,"MAY96 2260";#N/A,#N/A,FALSE,"system reclass";#N/A,#N/A,FALSE,"Items with no project number"}</definedName>
    <definedName name="yyyy_1" hidden="1">{#N/A,#N/A,FALSE,"MAY96 2260";#N/A,#N/A,FALSE,"system reclass";#N/A,#N/A,FALSE,"Items with no project number"}</definedName>
    <definedName name="yyyy_2" localSheetId="35" hidden="1">{#N/A,#N/A,FALSE,"MAY96 2260";#N/A,#N/A,FALSE,"system reclass";#N/A,#N/A,FALSE,"Items with no project number"}</definedName>
    <definedName name="yyyy_2" localSheetId="37" hidden="1">{#N/A,#N/A,FALSE,"MAY96 2260";#N/A,#N/A,FALSE,"system reclass";#N/A,#N/A,FALSE,"Items with no project number"}</definedName>
    <definedName name="yyyy_2" localSheetId="36" hidden="1">{#N/A,#N/A,FALSE,"MAY96 2260";#N/A,#N/A,FALSE,"system reclass";#N/A,#N/A,FALSE,"Items with no project number"}</definedName>
    <definedName name="yyyy_2" localSheetId="33" hidden="1">{#N/A,#N/A,FALSE,"MAY96 2260";#N/A,#N/A,FALSE,"system reclass";#N/A,#N/A,FALSE,"Items with no project number"}</definedName>
    <definedName name="yyyy_2" localSheetId="34" hidden="1">{#N/A,#N/A,FALSE,"MAY96 2260";#N/A,#N/A,FALSE,"system reclass";#N/A,#N/A,FALSE,"Items with no project number"}</definedName>
    <definedName name="yyyy_2" localSheetId="31" hidden="1">{#N/A,#N/A,FALSE,"MAY96 2260";#N/A,#N/A,FALSE,"system reclass";#N/A,#N/A,FALSE,"Items with no project number"}</definedName>
    <definedName name="yyyy_2" hidden="1">{#N/A,#N/A,FALSE,"MAY96 2260";#N/A,#N/A,FALSE,"system reclass";#N/A,#N/A,FALSE,"Items with no project number"}</definedName>
    <definedName name="yyyy_3" localSheetId="35" hidden="1">{#N/A,#N/A,FALSE,"MAY96 2260";#N/A,#N/A,FALSE,"system reclass";#N/A,#N/A,FALSE,"Items with no project number"}</definedName>
    <definedName name="yyyy_3" localSheetId="37" hidden="1">{#N/A,#N/A,FALSE,"MAY96 2260";#N/A,#N/A,FALSE,"system reclass";#N/A,#N/A,FALSE,"Items with no project number"}</definedName>
    <definedName name="yyyy_3" localSheetId="36" hidden="1">{#N/A,#N/A,FALSE,"MAY96 2260";#N/A,#N/A,FALSE,"system reclass";#N/A,#N/A,FALSE,"Items with no project number"}</definedName>
    <definedName name="yyyy_3" localSheetId="33" hidden="1">{#N/A,#N/A,FALSE,"MAY96 2260";#N/A,#N/A,FALSE,"system reclass";#N/A,#N/A,FALSE,"Items with no project number"}</definedName>
    <definedName name="yyyy_3" localSheetId="34" hidden="1">{#N/A,#N/A,FALSE,"MAY96 2260";#N/A,#N/A,FALSE,"system reclass";#N/A,#N/A,FALSE,"Items with no project number"}</definedName>
    <definedName name="yyyy_3" localSheetId="31" hidden="1">{#N/A,#N/A,FALSE,"MAY96 2260";#N/A,#N/A,FALSE,"system reclass";#N/A,#N/A,FALSE,"Items with no project number"}</definedName>
    <definedName name="yyyy_3" hidden="1">{#N/A,#N/A,FALSE,"MAY96 2260";#N/A,#N/A,FALSE,"system reclass";#N/A,#N/A,FALSE,"Items with no project number"}</definedName>
    <definedName name="yyyy_4" localSheetId="35" hidden="1">{#N/A,#N/A,FALSE,"MAY96 2260";#N/A,#N/A,FALSE,"system reclass";#N/A,#N/A,FALSE,"Items with no project number"}</definedName>
    <definedName name="yyyy_4" localSheetId="37" hidden="1">{#N/A,#N/A,FALSE,"MAY96 2260";#N/A,#N/A,FALSE,"system reclass";#N/A,#N/A,FALSE,"Items with no project number"}</definedName>
    <definedName name="yyyy_4" localSheetId="36" hidden="1">{#N/A,#N/A,FALSE,"MAY96 2260";#N/A,#N/A,FALSE,"system reclass";#N/A,#N/A,FALSE,"Items with no project number"}</definedName>
    <definedName name="yyyy_4" localSheetId="33" hidden="1">{#N/A,#N/A,FALSE,"MAY96 2260";#N/A,#N/A,FALSE,"system reclass";#N/A,#N/A,FALSE,"Items with no project number"}</definedName>
    <definedName name="yyyy_4" localSheetId="34" hidden="1">{#N/A,#N/A,FALSE,"MAY96 2260";#N/A,#N/A,FALSE,"system reclass";#N/A,#N/A,FALSE,"Items with no project number"}</definedName>
    <definedName name="yyyy_4" localSheetId="31" hidden="1">{#N/A,#N/A,FALSE,"MAY96 2260";#N/A,#N/A,FALSE,"system reclass";#N/A,#N/A,FALSE,"Items with no project number"}</definedName>
    <definedName name="yyyy_4" hidden="1">{#N/A,#N/A,FALSE,"MAY96 2260";#N/A,#N/A,FALSE,"system reclass";#N/A,#N/A,FALSE,"Items with no project number"}</definedName>
    <definedName name="yyyy_5" localSheetId="35" hidden="1">{#N/A,#N/A,FALSE,"MAY96 2260";#N/A,#N/A,FALSE,"system reclass";#N/A,#N/A,FALSE,"Items with no project number"}</definedName>
    <definedName name="yyyy_5" localSheetId="37" hidden="1">{#N/A,#N/A,FALSE,"MAY96 2260";#N/A,#N/A,FALSE,"system reclass";#N/A,#N/A,FALSE,"Items with no project number"}</definedName>
    <definedName name="yyyy_5" localSheetId="36" hidden="1">{#N/A,#N/A,FALSE,"MAY96 2260";#N/A,#N/A,FALSE,"system reclass";#N/A,#N/A,FALSE,"Items with no project number"}</definedName>
    <definedName name="yyyy_5" localSheetId="33" hidden="1">{#N/A,#N/A,FALSE,"MAY96 2260";#N/A,#N/A,FALSE,"system reclass";#N/A,#N/A,FALSE,"Items with no project number"}</definedName>
    <definedName name="yyyy_5" localSheetId="34" hidden="1">{#N/A,#N/A,FALSE,"MAY96 2260";#N/A,#N/A,FALSE,"system reclass";#N/A,#N/A,FALSE,"Items with no project number"}</definedName>
    <definedName name="yyyy_5" localSheetId="31" hidden="1">{#N/A,#N/A,FALSE,"MAY96 2260";#N/A,#N/A,FALSE,"system reclass";#N/A,#N/A,FALSE,"Items with no project number"}</definedName>
    <definedName name="yyyy_5" hidden="1">{#N/A,#N/A,FALSE,"MAY96 2260";#N/A,#N/A,FALSE,"system reclass";#N/A,#N/A,FALSE,"Items with no project number"}</definedName>
    <definedName name="yyyyy" localSheetId="35" hidden="1">{"'장비'!$A$3:$M$12"}</definedName>
    <definedName name="yyyyy" localSheetId="37" hidden="1">{"'장비'!$A$3:$M$12"}</definedName>
    <definedName name="yyyyy" localSheetId="36" hidden="1">{"'장비'!$A$3:$M$12"}</definedName>
    <definedName name="yyyyy" localSheetId="33" hidden="1">{"'장비'!$A$3:$M$12"}</definedName>
    <definedName name="yyyyy" localSheetId="34" hidden="1">{"'장비'!$A$3:$M$12"}</definedName>
    <definedName name="yyyyy" localSheetId="31" hidden="1">{"'장비'!$A$3:$M$12"}</definedName>
    <definedName name="yyyyy" hidden="1">{"'장비'!$A$3:$M$12"}</definedName>
    <definedName name="YYYYYSS" localSheetId="35" hidden="1">{#N/A,#N/A,TRUE,0;#N/A,#N/A,TRUE,0;#N/A,#N/A,TRUE,0;#N/A,#N/A,TRUE,0;#N/A,#N/A,TRUE,0;#N/A,#N/A,TRUE,0}</definedName>
    <definedName name="YYYYYSS" localSheetId="37" hidden="1">{#N/A,#N/A,TRUE,0;#N/A,#N/A,TRUE,0;#N/A,#N/A,TRUE,0;#N/A,#N/A,TRUE,0;#N/A,#N/A,TRUE,0;#N/A,#N/A,TRUE,0}</definedName>
    <definedName name="YYYYYSS" localSheetId="36" hidden="1">{#N/A,#N/A,TRUE,0;#N/A,#N/A,TRUE,0;#N/A,#N/A,TRUE,0;#N/A,#N/A,TRUE,0;#N/A,#N/A,TRUE,0;#N/A,#N/A,TRUE,0}</definedName>
    <definedName name="YYYYYSS" localSheetId="33" hidden="1">{#N/A,#N/A,TRUE,0;#N/A,#N/A,TRUE,0;#N/A,#N/A,TRUE,0;#N/A,#N/A,TRUE,0;#N/A,#N/A,TRUE,0;#N/A,#N/A,TRUE,0}</definedName>
    <definedName name="YYYYYSS" localSheetId="34" hidden="1">{#N/A,#N/A,TRUE,0;#N/A,#N/A,TRUE,0;#N/A,#N/A,TRUE,0;#N/A,#N/A,TRUE,0;#N/A,#N/A,TRUE,0;#N/A,#N/A,TRUE,0}</definedName>
    <definedName name="YYYYYSS" localSheetId="31" hidden="1">{#N/A,#N/A,TRUE,0;#N/A,#N/A,TRUE,0;#N/A,#N/A,TRUE,0;#N/A,#N/A,TRUE,0;#N/A,#N/A,TRUE,0;#N/A,#N/A,TRUE,0}</definedName>
    <definedName name="YYYYYSS" hidden="1">{#N/A,#N/A,TRUE,0;#N/A,#N/A,TRUE,0;#N/A,#N/A,TRUE,0;#N/A,#N/A,TRUE,0;#N/A,#N/A,TRUE,0;#N/A,#N/A,TRUE,0}</definedName>
    <definedName name="yyyyyy" localSheetId="31" hidden="1">#REF!</definedName>
    <definedName name="yyyyyy" hidden="1">#REF!</definedName>
    <definedName name="yyyyyyyyyy" localSheetId="35" hidden="1">{#N/A,#N/A,FALSE,"voz corporativa";#N/A,#N/A,FALSE,"Transmisión de datos";#N/A,#N/A,FALSE,"Videoconferencia";#N/A,#N/A,FALSE,"Correo electrónico";#N/A,#N/A,FALSE,"Correo de voz";#N/A,#N/A,FALSE,"Megafax";#N/A,#N/A,FALSE,"Edi";#N/A,#N/A,FALSE,"Internet";#N/A,#N/A,FALSE,"VSAT";#N/A,#N/A,FALSE,"ing ult. milla"}</definedName>
    <definedName name="yyyyyyyyyy" localSheetId="37" hidden="1">{#N/A,#N/A,FALSE,"voz corporativa";#N/A,#N/A,FALSE,"Transmisión de datos";#N/A,#N/A,FALSE,"Videoconferencia";#N/A,#N/A,FALSE,"Correo electrónico";#N/A,#N/A,FALSE,"Correo de voz";#N/A,#N/A,FALSE,"Megafax";#N/A,#N/A,FALSE,"Edi";#N/A,#N/A,FALSE,"Internet";#N/A,#N/A,FALSE,"VSAT";#N/A,#N/A,FALSE,"ing ult. milla"}</definedName>
    <definedName name="yyyyyyyyyy" localSheetId="36" hidden="1">{#N/A,#N/A,FALSE,"voz corporativa";#N/A,#N/A,FALSE,"Transmisión de datos";#N/A,#N/A,FALSE,"Videoconferencia";#N/A,#N/A,FALSE,"Correo electrónico";#N/A,#N/A,FALSE,"Correo de voz";#N/A,#N/A,FALSE,"Megafax";#N/A,#N/A,FALSE,"Edi";#N/A,#N/A,FALSE,"Internet";#N/A,#N/A,FALSE,"VSAT";#N/A,#N/A,FALSE,"ing ult. milla"}</definedName>
    <definedName name="yyyyyyyyyy" localSheetId="33" hidden="1">{#N/A,#N/A,FALSE,"voz corporativa";#N/A,#N/A,FALSE,"Transmisión de datos";#N/A,#N/A,FALSE,"Videoconferencia";#N/A,#N/A,FALSE,"Correo electrónico";#N/A,#N/A,FALSE,"Correo de voz";#N/A,#N/A,FALSE,"Megafax";#N/A,#N/A,FALSE,"Edi";#N/A,#N/A,FALSE,"Internet";#N/A,#N/A,FALSE,"VSAT";#N/A,#N/A,FALSE,"ing ult. milla"}</definedName>
    <definedName name="yyyyyyyyyy" localSheetId="34" hidden="1">{#N/A,#N/A,FALSE,"voz corporativa";#N/A,#N/A,FALSE,"Transmisión de datos";#N/A,#N/A,FALSE,"Videoconferencia";#N/A,#N/A,FALSE,"Correo electrónico";#N/A,#N/A,FALSE,"Correo de voz";#N/A,#N/A,FALSE,"Megafax";#N/A,#N/A,FALSE,"Edi";#N/A,#N/A,FALSE,"Internet";#N/A,#N/A,FALSE,"VSAT";#N/A,#N/A,FALSE,"ing ult. milla"}</definedName>
    <definedName name="yyyyyyyyyy" localSheetId="31" hidden="1">{#N/A,#N/A,FALSE,"voz corporativa";#N/A,#N/A,FALSE,"Transmisión de datos";#N/A,#N/A,FALSE,"Videoconferencia";#N/A,#N/A,FALSE,"Correo electrónico";#N/A,#N/A,FALSE,"Correo de voz";#N/A,#N/A,FALSE,"Megafax";#N/A,#N/A,FALSE,"Edi";#N/A,#N/A,FALSE,"Internet";#N/A,#N/A,FALSE,"VSAT";#N/A,#N/A,FALSE,"ing ult. milla"}</definedName>
    <definedName name="yyyyyyyyyy" hidden="1">{#N/A,#N/A,FALSE,"voz corporativa";#N/A,#N/A,FALSE,"Transmisión de datos";#N/A,#N/A,FALSE,"Videoconferencia";#N/A,#N/A,FALSE,"Correo electrónico";#N/A,#N/A,FALSE,"Correo de voz";#N/A,#N/A,FALSE,"Megafax";#N/A,#N/A,FALSE,"Edi";#N/A,#N/A,FALSE,"Internet";#N/A,#N/A,FALSE,"VSAT";#N/A,#N/A,FALSE,"ing ult. milla"}</definedName>
    <definedName name="yyyyyyyyyyyyyyyyyyyyyyyyyy" hidden="1">#REF!</definedName>
    <definedName name="Z" localSheetId="35" hidden="1">{"DETALLE_1996",#N/A,FALSE,"flujo";"DETALLE_1997",#N/A,FALSE,"flujo";"GASTOS_INCURRIDOS_1996",#N/A,FALSE,"flujo";"GASTOS_PROGRAMADOS_PARA_1997",#N/A,FALSE,"flujo";#N/A,#N/A,FALSE,"comparat";#N/A,#N/A,FALSE,"costos";#N/A,#N/A,FALSE,"proyctrol"}</definedName>
    <definedName name="z" localSheetId="3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z" localSheetId="3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z" localSheetId="2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Z" localSheetId="36" hidden="1">{"DETALLE_1996",#N/A,FALSE,"flujo";"DETALLE_1997",#N/A,FALSE,"flujo";"GASTOS_INCURRIDOS_1996",#N/A,FALSE,"flujo";"GASTOS_PROGRAMADOS_PARA_1997",#N/A,FALSE,"flujo";#N/A,#N/A,FALSE,"comparat";#N/A,#N/A,FALSE,"costos";#N/A,#N/A,FALSE,"proyctrol"}</definedName>
    <definedName name="Z" localSheetId="30" hidden="1">{#N/A,#N/A,FALSE,"Matrix";#N/A,#N/A,FALSE,"Executive";#N/A,#N/A,FALSE,"Summary"}</definedName>
    <definedName name="Z" localSheetId="33" hidden="1">{"DETALLE_1996",#N/A,FALSE,"flujo";"DETALLE_1997",#N/A,FALSE,"flujo";"GASTOS_INCURRIDOS_1996",#N/A,FALSE,"flujo";"GASTOS_PROGRAMADOS_PARA_1997",#N/A,FALSE,"flujo";#N/A,#N/A,FALSE,"comparat";#N/A,#N/A,FALSE,"costos";#N/A,#N/A,FALSE,"proyctrol"}</definedName>
    <definedName name="Z" localSheetId="34" hidden="1">{"DETALLE_1996",#N/A,FALSE,"flujo";"DETALLE_1997",#N/A,FALSE,"flujo";"GASTOS_INCURRIDOS_1996",#N/A,FALSE,"flujo";"GASTOS_PROGRAMADOS_PARA_1997",#N/A,FALSE,"flujo";#N/A,#N/A,FALSE,"comparat";#N/A,#N/A,FALSE,"costos";#N/A,#N/A,FALSE,"proyctrol"}</definedName>
    <definedName name="Z" localSheetId="31">#REF!</definedName>
    <definedName name="Z" localSheetId="29" hidden="1">{#N/A,#N/A,FALSE,"Matrix";#N/A,#N/A,FALSE,"Executive";#N/A,#N/A,FALSE,"Summary"}</definedName>
    <definedName name="Z" hidden="1">{#N/A,#N/A,FALSE,"Matrix";#N/A,#N/A,FALSE,"Executive";#N/A,#N/A,FALSE,"Summary"}</definedName>
    <definedName name="Z_0147206C_9073_11D5_88FC_006008F6225A_.wvu.PrintArea" hidden="1">#REF!</definedName>
    <definedName name="Z_02B13A4A_FC5F_4F48_B0B3_5EAEDDC95ABC_.wvu.FilterData" localSheetId="35" hidden="1">#REF!</definedName>
    <definedName name="Z_02B13A4A_FC5F_4F48_B0B3_5EAEDDC95ABC_.wvu.FilterData" localSheetId="36" hidden="1">#REF!</definedName>
    <definedName name="Z_02B13A4A_FC5F_4F48_B0B3_5EAEDDC95ABC_.wvu.FilterData" localSheetId="33" hidden="1">#REF!</definedName>
    <definedName name="Z_02B13A4A_FC5F_4F48_B0B3_5EAEDDC95ABC_.wvu.FilterData" localSheetId="34" hidden="1">#REF!</definedName>
    <definedName name="Z_02B13A4A_FC5F_4F48_B0B3_5EAEDDC95ABC_.wvu.FilterData" hidden="1">#REF!</definedName>
    <definedName name="Z_02B13A4A_FC5F_4F48_B0B3_5EAEDDC95ABC_.wvu.PrintArea" localSheetId="35" hidden="1">#REF!</definedName>
    <definedName name="Z_02B13A4A_FC5F_4F48_B0B3_5EAEDDC95ABC_.wvu.PrintArea" localSheetId="36" hidden="1">#REF!</definedName>
    <definedName name="Z_02B13A4A_FC5F_4F48_B0B3_5EAEDDC95ABC_.wvu.PrintArea" localSheetId="33" hidden="1">#REF!</definedName>
    <definedName name="Z_02B13A4A_FC5F_4F48_B0B3_5EAEDDC95ABC_.wvu.PrintArea" localSheetId="34" hidden="1">#REF!</definedName>
    <definedName name="Z_02B13A4A_FC5F_4F48_B0B3_5EAEDDC95ABC_.wvu.PrintArea" hidden="1">#REF!</definedName>
    <definedName name="Z_0495A18E_E329_11D5_B4A6_00508BDB88CF_.wvu.PrintTitles" localSheetId="35" hidden="1">#REF!,#REF!</definedName>
    <definedName name="Z_0495A18E_E329_11D5_B4A6_00508BDB88CF_.wvu.PrintTitles" localSheetId="36" hidden="1">#REF!,#REF!</definedName>
    <definedName name="Z_0495A18E_E329_11D5_B4A6_00508BDB88CF_.wvu.PrintTitles" localSheetId="33" hidden="1">#REF!,#REF!</definedName>
    <definedName name="Z_0495A18E_E329_11D5_B4A6_00508BDB88CF_.wvu.PrintTitles" localSheetId="34" hidden="1">#REF!,#REF!</definedName>
    <definedName name="Z_0495A18E_E329_11D5_B4A6_00508BDB88CF_.wvu.PrintTitles" hidden="1">#REF!,#REF!</definedName>
    <definedName name="Z_057A9D4D_AD57_4230_B577_3CED2480CA7C_.wvu.Cols" localSheetId="35" hidden="1">#REF!</definedName>
    <definedName name="Z_057A9D4D_AD57_4230_B577_3CED2480CA7C_.wvu.Cols" localSheetId="36" hidden="1">#REF!</definedName>
    <definedName name="Z_057A9D4D_AD57_4230_B577_3CED2480CA7C_.wvu.Cols" localSheetId="33" hidden="1">#REF!</definedName>
    <definedName name="Z_057A9D4D_AD57_4230_B577_3CED2480CA7C_.wvu.Cols" localSheetId="34" hidden="1">#REF!</definedName>
    <definedName name="Z_057A9D4D_AD57_4230_B577_3CED2480CA7C_.wvu.Cols" hidden="1">#REF!</definedName>
    <definedName name="Z_057A9D4D_AD57_4230_B577_3CED2480CA7C_.wvu.Rows" localSheetId="35" hidden="1">#REF!</definedName>
    <definedName name="Z_057A9D4D_AD57_4230_B577_3CED2480CA7C_.wvu.Rows" localSheetId="36" hidden="1">#REF!</definedName>
    <definedName name="Z_057A9D4D_AD57_4230_B577_3CED2480CA7C_.wvu.Rows" localSheetId="33" hidden="1">#REF!</definedName>
    <definedName name="Z_057A9D4D_AD57_4230_B577_3CED2480CA7C_.wvu.Rows" localSheetId="34" hidden="1">#REF!</definedName>
    <definedName name="Z_057A9D4D_AD57_4230_B577_3CED2480CA7C_.wvu.Rows" hidden="1">#REF!</definedName>
    <definedName name="Z_09286300_F171_11D4_AC66_00C0F0683DA5_.wvu.PrintArea" localSheetId="36" hidden="1">#REF!</definedName>
    <definedName name="Z_09286300_F171_11D4_AC66_00C0F0683DA5_.wvu.PrintArea" localSheetId="31" hidden="1">#REF!</definedName>
    <definedName name="Z_09286300_F171_11D4_AC66_00C0F0683DA5_.wvu.PrintArea" hidden="1">#REF!</definedName>
    <definedName name="Z_09286300_F171_11D4_AC66_00C0F0683DA5_.wvu.PrintTitles" localSheetId="36" hidden="1">#REF!</definedName>
    <definedName name="Z_09286300_F171_11D4_AC66_00C0F0683DA5_.wvu.PrintTitles" hidden="1">#REF!</definedName>
    <definedName name="Z_09F1F36E_B8A3_491C_89C9_D00232BEB8F7_.wvu.FilterData" localSheetId="36" hidden="1">#REF!</definedName>
    <definedName name="Z_09F1F36E_B8A3_491C_89C9_D00232BEB8F7_.wvu.FilterData" hidden="1">#REF!</definedName>
    <definedName name="Z_0B6DCAB3_0C05_11D6_B46A_0002A5863B5D_.wvu.PrintTitles" localSheetId="35" hidden="1">#REF!,#REF!</definedName>
    <definedName name="Z_0B6DCAB3_0C05_11D6_B46A_0002A5863B5D_.wvu.PrintTitles" localSheetId="36" hidden="1">#REF!,#REF!</definedName>
    <definedName name="Z_0B6DCAB3_0C05_11D6_B46A_0002A5863B5D_.wvu.PrintTitles" localSheetId="33" hidden="1">#REF!,#REF!</definedName>
    <definedName name="Z_0B6DCAB3_0C05_11D6_B46A_0002A5863B5D_.wvu.PrintTitles" localSheetId="34" hidden="1">#REF!,#REF!</definedName>
    <definedName name="Z_0B6DCAB3_0C05_11D6_B46A_0002A5863B5D_.wvu.PrintTitles" hidden="1">#REF!,#REF!</definedName>
    <definedName name="Z_14E129CE_A7C1_11D5_91BA_00306E01C422_.wvu.PrintTitles" localSheetId="35" hidden="1">#REF!</definedName>
    <definedName name="Z_14E129CE_A7C1_11D5_91BA_00306E01C422_.wvu.PrintTitles" localSheetId="37" hidden="1">#REF!</definedName>
    <definedName name="Z_14E129CE_A7C1_11D5_91BA_00306E01C422_.wvu.PrintTitles" localSheetId="36" hidden="1">#REF!</definedName>
    <definedName name="Z_14E129CE_A7C1_11D5_91BA_00306E01C422_.wvu.PrintTitles" localSheetId="33" hidden="1">#REF!</definedName>
    <definedName name="Z_14E129CE_A7C1_11D5_91BA_00306E01C422_.wvu.PrintTitles" localSheetId="34" hidden="1">#REF!</definedName>
    <definedName name="Z_14E129CE_A7C1_11D5_91BA_00306E01C422_.wvu.PrintTitles" hidden="1">#REF!</definedName>
    <definedName name="Z_14E129CF_A7C1_11D5_91BA_00306E01C422_.wvu.PrintTitles" localSheetId="35" hidden="1">#REF!</definedName>
    <definedName name="Z_14E129CF_A7C1_11D5_91BA_00306E01C422_.wvu.PrintTitles" localSheetId="37" hidden="1">#REF!</definedName>
    <definedName name="Z_14E129CF_A7C1_11D5_91BA_00306E01C422_.wvu.PrintTitles" localSheetId="36" hidden="1">#REF!</definedName>
    <definedName name="Z_14E129CF_A7C1_11D5_91BA_00306E01C422_.wvu.PrintTitles" localSheetId="33" hidden="1">#REF!</definedName>
    <definedName name="Z_14E129CF_A7C1_11D5_91BA_00306E01C422_.wvu.PrintTitles" localSheetId="34" hidden="1">#REF!</definedName>
    <definedName name="Z_14E129CF_A7C1_11D5_91BA_00306E01C422_.wvu.PrintTitles" hidden="1">#REF!</definedName>
    <definedName name="Z_1D1CC6C3_E7FE_11D5_B431_0002A5E0DFB2_.wvu.PrintTitles" localSheetId="35" hidden="1">#REF!,#REF!</definedName>
    <definedName name="Z_1D1CC6C3_E7FE_11D5_B431_0002A5E0DFB2_.wvu.PrintTitles" localSheetId="37" hidden="1">#REF!,#REF!</definedName>
    <definedName name="Z_1D1CC6C3_E7FE_11D5_B431_0002A5E0DFB2_.wvu.PrintTitles" localSheetId="36" hidden="1">#REF!,#REF!</definedName>
    <definedName name="Z_1D1CC6C3_E7FE_11D5_B431_0002A5E0DFB2_.wvu.PrintTitles" localSheetId="33" hidden="1">#REF!,#REF!</definedName>
    <definedName name="Z_1D1CC6C3_E7FE_11D5_B431_0002A5E0DFB2_.wvu.PrintTitles" localSheetId="34" hidden="1">#REF!,#REF!</definedName>
    <definedName name="Z_1D1CC6C3_E7FE_11D5_B431_0002A5E0DFB2_.wvu.PrintTitles" hidden="1">#REF!,#REF!</definedName>
    <definedName name="Z_22" localSheetId="31">#REF!</definedName>
    <definedName name="Z_22">!#REF!</definedName>
    <definedName name="Z_24B74030_541B_4443_8225_04C7C8133F45_.wvu.FilterData" hidden="1">#REF!</definedName>
    <definedName name="Z_3A7C29F5_C576_11D1_B54D_00008323DCC4_.wvu.PrintArea" localSheetId="35" hidden="1">#REF!,#REF!,#REF!,#REF!,#REF!,#REF!</definedName>
    <definedName name="Z_3A7C29F5_C576_11D1_B54D_00008323DCC4_.wvu.PrintArea" localSheetId="37" hidden="1">#REF!,#REF!,#REF!,#REF!,#REF!,#REF!</definedName>
    <definedName name="Z_3A7C29F5_C576_11D1_B54D_00008323DCC4_.wvu.PrintArea" localSheetId="36" hidden="1">#REF!,#REF!,#REF!,#REF!,#REF!,#REF!</definedName>
    <definedName name="Z_3A7C29F5_C576_11D1_B54D_00008323DCC4_.wvu.PrintArea" localSheetId="33" hidden="1">#REF!,#REF!,#REF!,#REF!,#REF!,#REF!</definedName>
    <definedName name="Z_3A7C29F5_C576_11D1_B54D_00008323DCC4_.wvu.PrintArea" localSheetId="34" hidden="1">#REF!,#REF!,#REF!,#REF!,#REF!,#REF!</definedName>
    <definedName name="Z_3A7C29F5_C576_11D1_B54D_00008323DCC4_.wvu.PrintArea" hidden="1">#REF!,#REF!,#REF!,#REF!,#REF!,#REF!</definedName>
    <definedName name="Z_3A7C29F6_C576_11D1_B54D_00008323DCC4_.wvu.PrintArea" localSheetId="35" hidden="1">#REF!,#REF!,#REF!,#REF!,#REF!,#REF!</definedName>
    <definedName name="Z_3A7C29F6_C576_11D1_B54D_00008323DCC4_.wvu.PrintArea" localSheetId="37" hidden="1">#REF!,#REF!,#REF!,#REF!,#REF!,#REF!</definedName>
    <definedName name="Z_3A7C29F6_C576_11D1_B54D_00008323DCC4_.wvu.PrintArea" localSheetId="36" hidden="1">#REF!,#REF!,#REF!,#REF!,#REF!,#REF!</definedName>
    <definedName name="Z_3A7C29F6_C576_11D1_B54D_00008323DCC4_.wvu.PrintArea" localSheetId="33" hidden="1">#REF!,#REF!,#REF!,#REF!,#REF!,#REF!</definedName>
    <definedName name="Z_3A7C29F6_C576_11D1_B54D_00008323DCC4_.wvu.PrintArea" localSheetId="34" hidden="1">#REF!,#REF!,#REF!,#REF!,#REF!,#REF!</definedName>
    <definedName name="Z_3A7C29F6_C576_11D1_B54D_00008323DCC4_.wvu.PrintArea" hidden="1">#REF!,#REF!,#REF!,#REF!,#REF!,#REF!</definedName>
    <definedName name="Z_3F2D3702_5C5D_4EF2_A404_F2A88AB2D490_.wvu.Cols" localSheetId="35" hidden="1">#REF!,#REF!</definedName>
    <definedName name="Z_3F2D3702_5C5D_4EF2_A404_F2A88AB2D490_.wvu.Cols" localSheetId="36" hidden="1">#REF!,#REF!</definedName>
    <definedName name="Z_3F2D3702_5C5D_4EF2_A404_F2A88AB2D490_.wvu.Cols" localSheetId="33" hidden="1">#REF!,#REF!</definedName>
    <definedName name="Z_3F2D3702_5C5D_4EF2_A404_F2A88AB2D490_.wvu.Cols" localSheetId="34" hidden="1">#REF!,#REF!</definedName>
    <definedName name="Z_3F2D3702_5C5D_4EF2_A404_F2A88AB2D490_.wvu.Cols" hidden="1">#REF!,#REF!</definedName>
    <definedName name="Z_475EDF68_F4A5_11D7_BBD7_00065BB20AF1_.wvu.Rows" localSheetId="35" hidden="1">#REF!,#REF!,#REF!,#REF!,#REF!,#REF!,#REF!,#REF!,#REF!,#REF!,#REF!,#REF!,#REF!,#REF!,#REF!,#REF!,#REF!,#REF!,#REF!,#REF!,#REF!,#REF!</definedName>
    <definedName name="Z_475EDF68_F4A5_11D7_BBD7_00065BB20AF1_.wvu.Rows" localSheetId="36" hidden="1">#REF!,#REF!,#REF!,#REF!,#REF!,#REF!,#REF!,#REF!,#REF!,#REF!,#REF!,#REF!,#REF!,#REF!,#REF!,#REF!,#REF!,#REF!,#REF!,#REF!,#REF!,#REF!</definedName>
    <definedName name="Z_475EDF68_F4A5_11D7_BBD7_00065BB20AF1_.wvu.Rows" localSheetId="33" hidden="1">#REF!,#REF!,#REF!,#REF!,#REF!,#REF!,#REF!,#REF!,#REF!,#REF!,#REF!,#REF!,#REF!,#REF!,#REF!,#REF!,#REF!,#REF!,#REF!,#REF!,#REF!,#REF!</definedName>
    <definedName name="Z_475EDF68_F4A5_11D7_BBD7_00065BB20AF1_.wvu.Rows" localSheetId="34" hidden="1">#REF!,#REF!,#REF!,#REF!,#REF!,#REF!,#REF!,#REF!,#REF!,#REF!,#REF!,#REF!,#REF!,#REF!,#REF!,#REF!,#REF!,#REF!,#REF!,#REF!,#REF!,#REF!</definedName>
    <definedName name="Z_475EDF68_F4A5_11D7_BBD7_00065BB20AF1_.wvu.Rows" hidden="1">#REF!,#REF!,#REF!,#REF!,#REF!,#REF!,#REF!,#REF!,#REF!,#REF!,#REF!,#REF!,#REF!,#REF!,#REF!,#REF!,#REF!,#REF!,#REF!,#REF!,#REF!,#REF!</definedName>
    <definedName name="Z_4D0BEB98_E28C_47DE_A092_DE597F3EEB28_.wvu.Cols" localSheetId="35" hidden="1">#REF!,#REF!,#REF!</definedName>
    <definedName name="Z_4D0BEB98_E28C_47DE_A092_DE597F3EEB28_.wvu.Cols" localSheetId="36" hidden="1">#REF!,#REF!,#REF!</definedName>
    <definedName name="Z_4D0BEB98_E28C_47DE_A092_DE597F3EEB28_.wvu.Cols" localSheetId="33" hidden="1">#REF!,#REF!,#REF!</definedName>
    <definedName name="Z_4D0BEB98_E28C_47DE_A092_DE597F3EEB28_.wvu.Cols" localSheetId="34" hidden="1">#REF!,#REF!,#REF!</definedName>
    <definedName name="Z_4D0BEB98_E28C_47DE_A092_DE597F3EEB28_.wvu.Cols" localSheetId="31" hidden="1">#REF!,#REF!,#REF!</definedName>
    <definedName name="Z_4D0BEB98_E28C_47DE_A092_DE597F3EEB28_.wvu.Cols" hidden="1">#REF!,#REF!,#REF!</definedName>
    <definedName name="Z_51E77344_8E5D_467B_BA8D_2DE52A3D5C15_.wvu.Rows" localSheetId="35" hidden="1">#REF!</definedName>
    <definedName name="Z_51E77344_8E5D_467B_BA8D_2DE52A3D5C15_.wvu.Rows" localSheetId="36" hidden="1">#REF!</definedName>
    <definedName name="Z_51E77344_8E5D_467B_BA8D_2DE52A3D5C15_.wvu.Rows" localSheetId="33" hidden="1">#REF!</definedName>
    <definedName name="Z_51E77344_8E5D_467B_BA8D_2DE52A3D5C15_.wvu.Rows" localSheetId="34" hidden="1">#REF!</definedName>
    <definedName name="Z_51E77344_8E5D_467B_BA8D_2DE52A3D5C15_.wvu.Rows" hidden="1">#REF!</definedName>
    <definedName name="Z_5465C980_2BDD_11D3_B53D_00500477B0E4_.wvu.PrintArea" localSheetId="35" hidden="1">#REF!</definedName>
    <definedName name="Z_5465C980_2BDD_11D3_B53D_00500477B0E4_.wvu.PrintArea" localSheetId="36" hidden="1">#REF!</definedName>
    <definedName name="Z_5465C980_2BDD_11D3_B53D_00500477B0E4_.wvu.PrintArea" localSheetId="33" hidden="1">#REF!</definedName>
    <definedName name="Z_5465C980_2BDD_11D3_B53D_00500477B0E4_.wvu.PrintArea" localSheetId="34" hidden="1">#REF!</definedName>
    <definedName name="Z_5465C980_2BDD_11D3_B53D_00500477B0E4_.wvu.PrintArea" localSheetId="31" hidden="1">#REF!</definedName>
    <definedName name="Z_5465C980_2BDD_11D3_B53D_00500477B0E4_.wvu.PrintArea" hidden="1">#REF!</definedName>
    <definedName name="Z_5465C980_2BDD_11D3_B53D_00500477B0E4_.wvu.PrintTitles" localSheetId="35" hidden="1">#REF!</definedName>
    <definedName name="Z_5465C980_2BDD_11D3_B53D_00500477B0E4_.wvu.PrintTitles" localSheetId="36" hidden="1">#REF!</definedName>
    <definedName name="Z_5465C980_2BDD_11D3_B53D_00500477B0E4_.wvu.PrintTitles" localSheetId="33" hidden="1">#REF!</definedName>
    <definedName name="Z_5465C980_2BDD_11D3_B53D_00500477B0E4_.wvu.PrintTitles" localSheetId="34" hidden="1">#REF!</definedName>
    <definedName name="Z_5465C980_2BDD_11D3_B53D_00500477B0E4_.wvu.PrintTitles" localSheetId="31" hidden="1">#REF!</definedName>
    <definedName name="Z_5465C980_2BDD_11D3_B53D_00500477B0E4_.wvu.PrintTitles" hidden="1">#REF!</definedName>
    <definedName name="Z_5465C980_2BDD_11D3_B53D_00500477B0E4_.wvu.Rows" localSheetId="35" hidden="1">#REF!,#REF!</definedName>
    <definedName name="Z_5465C980_2BDD_11D3_B53D_00500477B0E4_.wvu.Rows" localSheetId="36" hidden="1">#REF!,#REF!</definedName>
    <definedName name="Z_5465C980_2BDD_11D3_B53D_00500477B0E4_.wvu.Rows" localSheetId="33" hidden="1">#REF!,#REF!</definedName>
    <definedName name="Z_5465C980_2BDD_11D3_B53D_00500477B0E4_.wvu.Rows" localSheetId="34" hidden="1">#REF!,#REF!</definedName>
    <definedName name="Z_5465C980_2BDD_11D3_B53D_00500477B0E4_.wvu.Rows" localSheetId="31" hidden="1">#REF!,#REF!</definedName>
    <definedName name="Z_5465C980_2BDD_11D3_B53D_00500477B0E4_.wvu.Rows" hidden="1">#REF!,#REF!</definedName>
    <definedName name="Z_56770540_A97A_11D1_870B_00002143DF72_.wvu.Rows" localSheetId="35" hidden="1">#REF!,#REF!,#REF!,#REF!,#REF!,#REF!,#REF!,#REF!,#REF!,#REF!,#REF!,#REF!,#REF!</definedName>
    <definedName name="Z_56770540_A97A_11D1_870B_00002143DF72_.wvu.Rows" localSheetId="37" hidden="1">#REF!,#REF!,#REF!,#REF!,#REF!,#REF!,#REF!,#REF!,#REF!,#REF!,#REF!,#REF!,#REF!</definedName>
    <definedName name="Z_56770540_A97A_11D1_870B_00002143DF72_.wvu.Rows" localSheetId="36" hidden="1">#REF!,#REF!,#REF!,#REF!,#REF!,#REF!,#REF!,#REF!,#REF!,#REF!,#REF!,#REF!,#REF!</definedName>
    <definedName name="Z_56770540_A97A_11D1_870B_00002143DF72_.wvu.Rows" localSheetId="33" hidden="1">#REF!,#REF!,#REF!,#REF!,#REF!,#REF!,#REF!,#REF!,#REF!,#REF!,#REF!,#REF!,#REF!</definedName>
    <definedName name="Z_56770540_A97A_11D1_870B_00002143DF72_.wvu.Rows" localSheetId="34" hidden="1">#REF!,#REF!,#REF!,#REF!,#REF!,#REF!,#REF!,#REF!,#REF!,#REF!,#REF!,#REF!,#REF!</definedName>
    <definedName name="Z_56770540_A97A_11D1_870B_00002143DF72_.wvu.Rows" localSheetId="31" hidden="1">#REF!,#REF!,#REF!,#REF!,#REF!,#REF!,#REF!,#REF!,#REF!,#REF!,#REF!,#REF!,#REF!</definedName>
    <definedName name="Z_56770540_A97A_11D1_870B_00002143DF72_.wvu.Rows" hidden="1">#REF!,#REF!,#REF!,#REF!,#REF!,#REF!,#REF!,#REF!,#REF!,#REF!,#REF!,#REF!,#REF!</definedName>
    <definedName name="Z_6104898C_BDC8_4F17_AC01_8428510C4C82_.wvu.Cols" localSheetId="35" hidden="1">#REF!,#REF!</definedName>
    <definedName name="Z_6104898C_BDC8_4F17_AC01_8428510C4C82_.wvu.Cols" localSheetId="37" hidden="1">#REF!,#REF!</definedName>
    <definedName name="Z_6104898C_BDC8_4F17_AC01_8428510C4C82_.wvu.Cols" localSheetId="36" hidden="1">#REF!,#REF!</definedName>
    <definedName name="Z_6104898C_BDC8_4F17_AC01_8428510C4C82_.wvu.Cols" localSheetId="33" hidden="1">#REF!,#REF!</definedName>
    <definedName name="Z_6104898C_BDC8_4F17_AC01_8428510C4C82_.wvu.Cols" localSheetId="34" hidden="1">#REF!,#REF!</definedName>
    <definedName name="Z_6104898C_BDC8_4F17_AC01_8428510C4C82_.wvu.Cols" localSheetId="31" hidden="1">#REF!,#REF!</definedName>
    <definedName name="Z_6104898C_BDC8_4F17_AC01_8428510C4C82_.wvu.Cols" hidden="1">#REF!,#REF!</definedName>
    <definedName name="Z_6104898C_BDC8_4F17_AC01_8428510C4C82_.wvu.PrintArea" localSheetId="35" hidden="1">#REF!</definedName>
    <definedName name="Z_6104898C_BDC8_4F17_AC01_8428510C4C82_.wvu.PrintArea" localSheetId="36" hidden="1">#REF!</definedName>
    <definedName name="Z_6104898C_BDC8_4F17_AC01_8428510C4C82_.wvu.PrintArea" localSheetId="33" hidden="1">#REF!</definedName>
    <definedName name="Z_6104898C_BDC8_4F17_AC01_8428510C4C82_.wvu.PrintArea" localSheetId="34" hidden="1">#REF!</definedName>
    <definedName name="Z_6104898C_BDC8_4F17_AC01_8428510C4C82_.wvu.PrintArea" localSheetId="31" hidden="1">#REF!</definedName>
    <definedName name="Z_6104898C_BDC8_4F17_AC01_8428510C4C82_.wvu.PrintArea" hidden="1">#REF!</definedName>
    <definedName name="Z_643436C3_26BB_11D6_9D08_0002A5E3F096_.wvu.PrintTitles" localSheetId="35" hidden="1">#REF!,#REF!</definedName>
    <definedName name="Z_643436C3_26BB_11D6_9D08_0002A5E3F096_.wvu.PrintTitles" localSheetId="37" hidden="1">#REF!,#REF!</definedName>
    <definedName name="Z_643436C3_26BB_11D6_9D08_0002A5E3F096_.wvu.PrintTitles" localSheetId="36" hidden="1">#REF!,#REF!</definedName>
    <definedName name="Z_643436C3_26BB_11D6_9D08_0002A5E3F096_.wvu.PrintTitles" localSheetId="33" hidden="1">#REF!,#REF!</definedName>
    <definedName name="Z_643436C3_26BB_11D6_9D08_0002A5E3F096_.wvu.PrintTitles" localSheetId="34" hidden="1">#REF!,#REF!</definedName>
    <definedName name="Z_643436C3_26BB_11D6_9D08_0002A5E3F096_.wvu.PrintTitles" hidden="1">#REF!,#REF!</definedName>
    <definedName name="Z_66F3A4F2_2C30_11D6_B712_00805FD77286_.wvu.PrintTitles" localSheetId="35" hidden="1">#REF!,#REF!</definedName>
    <definedName name="Z_66F3A4F2_2C30_11D6_B712_00805FD77286_.wvu.PrintTitles" localSheetId="36" hidden="1">#REF!,#REF!</definedName>
    <definedName name="Z_66F3A4F2_2C30_11D6_B712_00805FD77286_.wvu.PrintTitles" localSheetId="33" hidden="1">#REF!,#REF!</definedName>
    <definedName name="Z_66F3A4F2_2C30_11D6_B712_00805FD77286_.wvu.PrintTitles" localSheetId="34" hidden="1">#REF!,#REF!</definedName>
    <definedName name="Z_66F3A4F2_2C30_11D6_B712_00805FD77286_.wvu.PrintTitles" hidden="1">#REF!,#REF!</definedName>
    <definedName name="Z_6AC24530_79FB_4428_8B8F_7B0B0F3F079E_.wvu.Rows" localSheetId="35" hidden="1">#REF!</definedName>
    <definedName name="Z_6AC24530_79FB_4428_8B8F_7B0B0F3F079E_.wvu.Rows" localSheetId="36" hidden="1">#REF!</definedName>
    <definedName name="Z_6AC24530_79FB_4428_8B8F_7B0B0F3F079E_.wvu.Rows" localSheetId="33" hidden="1">#REF!</definedName>
    <definedName name="Z_6AC24530_79FB_4428_8B8F_7B0B0F3F079E_.wvu.Rows" localSheetId="34" hidden="1">#REF!</definedName>
    <definedName name="Z_6AC24530_79FB_4428_8B8F_7B0B0F3F079E_.wvu.Rows" hidden="1">#REF!</definedName>
    <definedName name="Z_7BAF301E_CA84_11D1_B553_00008323DCC4_.wvu.PrintArea" localSheetId="35" hidden="1">#REF!,#REF!,#REF!,#REF!,#REF!,#REF!</definedName>
    <definedName name="Z_7BAF301E_CA84_11D1_B553_00008323DCC4_.wvu.PrintArea" localSheetId="36" hidden="1">#REF!,#REF!,#REF!,#REF!,#REF!,#REF!</definedName>
    <definedName name="Z_7BAF301E_CA84_11D1_B553_00008323DCC4_.wvu.PrintArea" localSheetId="33" hidden="1">#REF!,#REF!,#REF!,#REF!,#REF!,#REF!</definedName>
    <definedName name="Z_7BAF301E_CA84_11D1_B553_00008323DCC4_.wvu.PrintArea" localSheetId="34" hidden="1">#REF!,#REF!,#REF!,#REF!,#REF!,#REF!</definedName>
    <definedName name="Z_7BAF301E_CA84_11D1_B553_00008323DCC4_.wvu.PrintArea" hidden="1">#REF!,#REF!,#REF!,#REF!,#REF!,#REF!</definedName>
    <definedName name="Z_7BAF301F_CA84_11D1_B553_00008323DCC4_.wvu.PrintArea" localSheetId="35" hidden="1">#REF!,#REF!,#REF!,#REF!,#REF!,#REF!</definedName>
    <definedName name="Z_7BAF301F_CA84_11D1_B553_00008323DCC4_.wvu.PrintArea" localSheetId="36" hidden="1">#REF!,#REF!,#REF!,#REF!,#REF!,#REF!</definedName>
    <definedName name="Z_7BAF301F_CA84_11D1_B553_00008323DCC4_.wvu.PrintArea" localSheetId="33" hidden="1">#REF!,#REF!,#REF!,#REF!,#REF!,#REF!</definedName>
    <definedName name="Z_7BAF301F_CA84_11D1_B553_00008323DCC4_.wvu.PrintArea" localSheetId="34" hidden="1">#REF!,#REF!,#REF!,#REF!,#REF!,#REF!</definedName>
    <definedName name="Z_7BAF301F_CA84_11D1_B553_00008323DCC4_.wvu.PrintArea" hidden="1">#REF!,#REF!,#REF!,#REF!,#REF!,#REF!</definedName>
    <definedName name="Z_85D73E12_6F5D_4E3A_B218_CE349924770A_.wvu.FilterData" hidden="1">#REF!</definedName>
    <definedName name="Z_85D73E12_6F5D_4E3A_B218_CE349924770A_.wvu.PrintArea" hidden="1">#REF!</definedName>
    <definedName name="Z_85D73E12_6F5D_4E3A_B218_CE349924770A_.wvu.PrintTitles" hidden="1">#REF!</definedName>
    <definedName name="Z_8E2CFDE7_63C2_4989_8131_C4B9BAEF1626_.wvu.FilterData" hidden="1">#REF!</definedName>
    <definedName name="Z_8E2CFDE7_63C2_4989_8131_C4B9BAEF1626_.wvu.PrintArea" hidden="1">#REF!</definedName>
    <definedName name="Z_8E2CFDE7_63C2_4989_8131_C4B9BAEF1626_.wvu.PrintTitles" hidden="1">#REF!</definedName>
    <definedName name="Z_936A1CE5_AE51_4610_A27F_7D368525C02F_.wvu.Cols" localSheetId="35" hidden="1">#REF!,#REF!,#REF!</definedName>
    <definedName name="Z_936A1CE5_AE51_4610_A27F_7D368525C02F_.wvu.Cols" localSheetId="36" hidden="1">#REF!,#REF!,#REF!</definedName>
    <definedName name="Z_936A1CE5_AE51_4610_A27F_7D368525C02F_.wvu.Cols" localSheetId="33" hidden="1">#REF!,#REF!,#REF!</definedName>
    <definedName name="Z_936A1CE5_AE51_4610_A27F_7D368525C02F_.wvu.Cols" localSheetId="34" hidden="1">#REF!,#REF!,#REF!</definedName>
    <definedName name="Z_936A1CE5_AE51_4610_A27F_7D368525C02F_.wvu.Cols" localSheetId="31" hidden="1">#REF!,#REF!,#REF!</definedName>
    <definedName name="Z_936A1CE5_AE51_4610_A27F_7D368525C02F_.wvu.Cols" hidden="1">#REF!,#REF!,#REF!</definedName>
    <definedName name="Z_A0818C95_8CE7_452F_A1FC_D931F06FF641_.wvu.PrintArea" localSheetId="35" hidden="1">#REF!</definedName>
    <definedName name="Z_A0818C95_8CE7_452F_A1FC_D931F06FF641_.wvu.PrintArea" localSheetId="36" hidden="1">#REF!</definedName>
    <definedName name="Z_A0818C95_8CE7_452F_A1FC_D931F06FF641_.wvu.PrintArea" localSheetId="33" hidden="1">#REF!</definedName>
    <definedName name="Z_A0818C95_8CE7_452F_A1FC_D931F06FF641_.wvu.PrintArea" localSheetId="34" hidden="1">#REF!</definedName>
    <definedName name="Z_A0818C95_8CE7_452F_A1FC_D931F06FF641_.wvu.PrintArea" localSheetId="31" hidden="1">#REF!</definedName>
    <definedName name="Z_A0818C95_8CE7_452F_A1FC_D931F06FF641_.wvu.PrintArea" hidden="1">#REF!</definedName>
    <definedName name="Z_A0818C95_8CE7_452F_A1FC_D931F06FF641_.wvu.Rows" localSheetId="35" hidden="1">#REF!,#REF!</definedName>
    <definedName name="Z_A0818C95_8CE7_452F_A1FC_D931F06FF641_.wvu.Rows" localSheetId="36" hidden="1">#REF!,#REF!</definedName>
    <definedName name="Z_A0818C95_8CE7_452F_A1FC_D931F06FF641_.wvu.Rows" localSheetId="33" hidden="1">#REF!,#REF!</definedName>
    <definedName name="Z_A0818C95_8CE7_452F_A1FC_D931F06FF641_.wvu.Rows" localSheetId="34" hidden="1">#REF!,#REF!</definedName>
    <definedName name="Z_A0818C95_8CE7_452F_A1FC_D931F06FF641_.wvu.Rows" localSheetId="31" hidden="1">#REF!,#REF!</definedName>
    <definedName name="Z_A0818C95_8CE7_452F_A1FC_D931F06FF641_.wvu.Rows" hidden="1">#REF!,#REF!</definedName>
    <definedName name="Z_A3AB2944_E33D_11D5_9D1B_00508B95C9AB_.wvu.PrintTitles" localSheetId="35" hidden="1">#REF!,#REF!</definedName>
    <definedName name="Z_A3AB2944_E33D_11D5_9D1B_00508B95C9AB_.wvu.PrintTitles" localSheetId="36" hidden="1">#REF!,#REF!</definedName>
    <definedName name="Z_A3AB2944_E33D_11D5_9D1B_00508B95C9AB_.wvu.PrintTitles" localSheetId="33" hidden="1">#REF!,#REF!</definedName>
    <definedName name="Z_A3AB2944_E33D_11D5_9D1B_00508B95C9AB_.wvu.PrintTitles" localSheetId="34" hidden="1">#REF!,#REF!</definedName>
    <definedName name="Z_A3AB2944_E33D_11D5_9D1B_00508B95C9AB_.wvu.PrintTitles" hidden="1">#REF!,#REF!</definedName>
    <definedName name="Z_A75F49D2_3660_11D6_B454_00508BF1A9ED_.wvu.PrintTitles" localSheetId="35" hidden="1">#REF!,#REF!</definedName>
    <definedName name="Z_A75F49D2_3660_11D6_B454_00508BF1A9ED_.wvu.PrintTitles" localSheetId="36" hidden="1">#REF!,#REF!</definedName>
    <definedName name="Z_A75F49D2_3660_11D6_B454_00508BF1A9ED_.wvu.PrintTitles" localSheetId="33" hidden="1">#REF!,#REF!</definedName>
    <definedName name="Z_A75F49D2_3660_11D6_B454_00508BF1A9ED_.wvu.PrintTitles" localSheetId="34" hidden="1">#REF!,#REF!</definedName>
    <definedName name="Z_A75F49D2_3660_11D6_B454_00508BF1A9ED_.wvu.PrintTitles" hidden="1">#REF!,#REF!</definedName>
    <definedName name="Z_BBCE61C3_A8E3_40A4_AC77_78E15544C3A9_.wvu.Rows" localSheetId="35" hidden="1">#REF!</definedName>
    <definedName name="Z_BBCE61C3_A8E3_40A4_AC77_78E15544C3A9_.wvu.Rows" localSheetId="36" hidden="1">#REF!</definedName>
    <definedName name="Z_BBCE61C3_A8E3_40A4_AC77_78E15544C3A9_.wvu.Rows" localSheetId="33" hidden="1">#REF!</definedName>
    <definedName name="Z_BBCE61C3_A8E3_40A4_AC77_78E15544C3A9_.wvu.Rows" localSheetId="34" hidden="1">#REF!</definedName>
    <definedName name="Z_BBCE61C3_A8E3_40A4_AC77_78E15544C3A9_.wvu.Rows" hidden="1">#REF!</definedName>
    <definedName name="Z_BC37E3F4_CA2F_11D1_B552_00008323DCC4_.wvu.PrintArea" localSheetId="35" hidden="1">#REF!,#REF!,#REF!,#REF!,#REF!,#REF!</definedName>
    <definedName name="Z_BC37E3F4_CA2F_11D1_B552_00008323DCC4_.wvu.PrintArea" localSheetId="36" hidden="1">#REF!,#REF!,#REF!,#REF!,#REF!,#REF!</definedName>
    <definedName name="Z_BC37E3F4_CA2F_11D1_B552_00008323DCC4_.wvu.PrintArea" localSheetId="33" hidden="1">#REF!,#REF!,#REF!,#REF!,#REF!,#REF!</definedName>
    <definedName name="Z_BC37E3F4_CA2F_11D1_B552_00008323DCC4_.wvu.PrintArea" localSheetId="34" hidden="1">#REF!,#REF!,#REF!,#REF!,#REF!,#REF!</definedName>
    <definedName name="Z_BC37E3F4_CA2F_11D1_B552_00008323DCC4_.wvu.PrintArea" hidden="1">#REF!,#REF!,#REF!,#REF!,#REF!,#REF!</definedName>
    <definedName name="Z_BC37E3F5_CA2F_11D1_B552_00008323DCC4_.wvu.PrintArea" localSheetId="35" hidden="1">#REF!,#REF!,#REF!,#REF!,#REF!,#REF!</definedName>
    <definedName name="Z_BC37E3F5_CA2F_11D1_B552_00008323DCC4_.wvu.PrintArea" localSheetId="36" hidden="1">#REF!,#REF!,#REF!,#REF!,#REF!,#REF!</definedName>
    <definedName name="Z_BC37E3F5_CA2F_11D1_B552_00008323DCC4_.wvu.PrintArea" localSheetId="33" hidden="1">#REF!,#REF!,#REF!,#REF!,#REF!,#REF!</definedName>
    <definedName name="Z_BC37E3F5_CA2F_11D1_B552_00008323DCC4_.wvu.PrintArea" localSheetId="34" hidden="1">#REF!,#REF!,#REF!,#REF!,#REF!,#REF!</definedName>
    <definedName name="Z_BC37E3F5_CA2F_11D1_B552_00008323DCC4_.wvu.PrintArea" hidden="1">#REF!,#REF!,#REF!,#REF!,#REF!,#REF!</definedName>
    <definedName name="Z_BCCE95A1_850E_11D6_94AC_0002B3321F85_.wvu.Cols" localSheetId="35" hidden="1">#REF!</definedName>
    <definedName name="Z_BCCE95A1_850E_11D6_94AC_0002B3321F85_.wvu.Cols" localSheetId="36" hidden="1">#REF!</definedName>
    <definedName name="Z_BCCE95A1_850E_11D6_94AC_0002B3321F85_.wvu.Cols" localSheetId="33" hidden="1">#REF!</definedName>
    <definedName name="Z_BCCE95A1_850E_11D6_94AC_0002B3321F85_.wvu.Cols" localSheetId="34" hidden="1">#REF!</definedName>
    <definedName name="Z_BCCE95A1_850E_11D6_94AC_0002B3321F85_.wvu.Cols" localSheetId="31" hidden="1">#REF!</definedName>
    <definedName name="Z_BCCE95A1_850E_11D6_94AC_0002B3321F85_.wvu.Cols" hidden="1">#REF!</definedName>
    <definedName name="Z_BCCE95A1_850E_11D6_94AC_0002B3321F85_.wvu.PrintTitles" localSheetId="35" hidden="1">#REF!</definedName>
    <definedName name="Z_BCCE95A1_850E_11D6_94AC_0002B3321F85_.wvu.PrintTitles" localSheetId="37" hidden="1">#REF!</definedName>
    <definedName name="Z_BCCE95A1_850E_11D6_94AC_0002B3321F85_.wvu.PrintTitles" localSheetId="36" hidden="1">#REF!</definedName>
    <definedName name="Z_BCCE95A1_850E_11D6_94AC_0002B3321F85_.wvu.PrintTitles" localSheetId="33" hidden="1">#REF!</definedName>
    <definedName name="Z_BCCE95A1_850E_11D6_94AC_0002B3321F85_.wvu.PrintTitles" localSheetId="34" hidden="1">#REF!</definedName>
    <definedName name="Z_BCCE95A1_850E_11D6_94AC_0002B3321F85_.wvu.PrintTitles" hidden="1">#REF!</definedName>
    <definedName name="Z_BEABC214_6C4C_11D6_92C1_00306E01C422_.wvu.Cols" localSheetId="35" hidden="1">#REF!</definedName>
    <definedName name="Z_BEABC214_6C4C_11D6_92C1_00306E01C422_.wvu.Cols" localSheetId="37" hidden="1">#REF!</definedName>
    <definedName name="Z_BEABC214_6C4C_11D6_92C1_00306E01C422_.wvu.Cols" localSheetId="36" hidden="1">#REF!</definedName>
    <definedName name="Z_BEABC214_6C4C_11D6_92C1_00306E01C422_.wvu.Cols" localSheetId="33" hidden="1">#REF!</definedName>
    <definedName name="Z_BEABC214_6C4C_11D6_92C1_00306E01C422_.wvu.Cols" localSheetId="34" hidden="1">#REF!</definedName>
    <definedName name="Z_BEABC214_6C4C_11D6_92C1_00306E01C422_.wvu.Cols" localSheetId="31" hidden="1">#REF!</definedName>
    <definedName name="Z_BEABC214_6C4C_11D6_92C1_00306E01C422_.wvu.Cols" hidden="1">#REF!</definedName>
    <definedName name="Z_BEABC214_6C4C_11D6_92C1_00306E01C422_.wvu.PrintTitles" localSheetId="36" hidden="1">#REF!</definedName>
    <definedName name="Z_BEABC214_6C4C_11D6_92C1_00306E01C422_.wvu.PrintTitles" hidden="1">#REF!</definedName>
    <definedName name="Z_C86B572B_83DE_4391_B2CB_60230E9BC487_.wvu.Rows" localSheetId="36" hidden="1">#REF!</definedName>
    <definedName name="Z_C86B572B_83DE_4391_B2CB_60230E9BC487_.wvu.Rows" hidden="1">#REF!</definedName>
    <definedName name="Z_CCD35837_4707_11D6_9F94_00010265BED7_.wvu.PrintArea" localSheetId="36" hidden="1">#REF!</definedName>
    <definedName name="Z_CCD35837_4707_11D6_9F94_00010265BED7_.wvu.PrintArea" hidden="1">#REF!</definedName>
    <definedName name="Z_CEF2306C_2787_11D6_B46E_0002A5E0DFB2_.wvu.PrintTitles" localSheetId="35" hidden="1">#REF!,#REF!</definedName>
    <definedName name="Z_CEF2306C_2787_11D6_B46E_0002A5E0DFB2_.wvu.PrintTitles" localSheetId="36" hidden="1">#REF!,#REF!</definedName>
    <definedName name="Z_CEF2306C_2787_11D6_B46E_0002A5E0DFB2_.wvu.PrintTitles" localSheetId="33" hidden="1">#REF!,#REF!</definedName>
    <definedName name="Z_CEF2306C_2787_11D6_B46E_0002A5E0DFB2_.wvu.PrintTitles" localSheetId="34" hidden="1">#REF!,#REF!</definedName>
    <definedName name="Z_CEF2306C_2787_11D6_B46E_0002A5E0DFB2_.wvu.PrintTitles" hidden="1">#REF!,#REF!</definedName>
    <definedName name="Z_D68BB41E_D2D2_4D29_B750_BEA70A594FF0_.wvu.PrintArea" localSheetId="35" hidden="1">#REF!</definedName>
    <definedName name="Z_D68BB41E_D2D2_4D29_B750_BEA70A594FF0_.wvu.PrintArea" localSheetId="36" hidden="1">#REF!</definedName>
    <definedName name="Z_D68BB41E_D2D2_4D29_B750_BEA70A594FF0_.wvu.PrintArea" localSheetId="33" hidden="1">#REF!</definedName>
    <definedName name="Z_D68BB41E_D2D2_4D29_B750_BEA70A594FF0_.wvu.PrintArea" localSheetId="34" hidden="1">#REF!</definedName>
    <definedName name="Z_D68BB41E_D2D2_4D29_B750_BEA70A594FF0_.wvu.PrintArea" localSheetId="31" hidden="1">#REF!</definedName>
    <definedName name="Z_D68BB41E_D2D2_4D29_B750_BEA70A594FF0_.wvu.PrintArea" hidden="1">#REF!</definedName>
    <definedName name="Z_D68BB41E_D2D2_4D29_B750_BEA70A594FF0_.wvu.Rows" localSheetId="35" hidden="1">#REF!,#REF!</definedName>
    <definedName name="Z_D68BB41E_D2D2_4D29_B750_BEA70A594FF0_.wvu.Rows" localSheetId="36" hidden="1">#REF!,#REF!</definedName>
    <definedName name="Z_D68BB41E_D2D2_4D29_B750_BEA70A594FF0_.wvu.Rows" localSheetId="33" hidden="1">#REF!,#REF!</definedName>
    <definedName name="Z_D68BB41E_D2D2_4D29_B750_BEA70A594FF0_.wvu.Rows" localSheetId="34" hidden="1">#REF!,#REF!</definedName>
    <definedName name="Z_D68BB41E_D2D2_4D29_B750_BEA70A594FF0_.wvu.Rows" localSheetId="31" hidden="1">#REF!,#REF!</definedName>
    <definedName name="Z_D68BB41E_D2D2_4D29_B750_BEA70A594FF0_.wvu.Rows" hidden="1">#REF!,#REF!</definedName>
    <definedName name="Z_DF46EB32_A8CF_401F_882E_059CA212919C_.wvu.FilterData" localSheetId="35" hidden="1">#REF!</definedName>
    <definedName name="Z_DF46EB32_A8CF_401F_882E_059CA212919C_.wvu.FilterData" localSheetId="36" hidden="1">#REF!</definedName>
    <definedName name="Z_DF46EB32_A8CF_401F_882E_059CA212919C_.wvu.FilterData" localSheetId="33" hidden="1">#REF!</definedName>
    <definedName name="Z_DF46EB32_A8CF_401F_882E_059CA212919C_.wvu.FilterData" localSheetId="34" hidden="1">#REF!</definedName>
    <definedName name="Z_DF46EB32_A8CF_401F_882E_059CA212919C_.wvu.FilterData" localSheetId="31" hidden="1">#REF!</definedName>
    <definedName name="Z_DF46EB32_A8CF_401F_882E_059CA212919C_.wvu.FilterData" hidden="1">#REF!</definedName>
    <definedName name="Z_DF46EB32_A8CF_401F_882E_059CA212919C_.wvu.PrintArea" localSheetId="35" hidden="1">#REF!</definedName>
    <definedName name="Z_DF46EB32_A8CF_401F_882E_059CA212919C_.wvu.PrintArea" localSheetId="36" hidden="1">#REF!</definedName>
    <definedName name="Z_DF46EB32_A8CF_401F_882E_059CA212919C_.wvu.PrintArea" localSheetId="33" hidden="1">#REF!</definedName>
    <definedName name="Z_DF46EB32_A8CF_401F_882E_059CA212919C_.wvu.PrintArea" localSheetId="34" hidden="1">#REF!</definedName>
    <definedName name="Z_DF46EB32_A8CF_401F_882E_059CA212919C_.wvu.PrintArea" hidden="1">#REF!</definedName>
    <definedName name="Z_DF46EB32_A8CF_401F_882E_059CA212919C_.wvu.PrintTitles" localSheetId="35" hidden="1">#REF!</definedName>
    <definedName name="Z_DF46EB32_A8CF_401F_882E_059CA212919C_.wvu.PrintTitles" localSheetId="36" hidden="1">#REF!</definedName>
    <definedName name="Z_DF46EB32_A8CF_401F_882E_059CA212919C_.wvu.PrintTitles" localSheetId="33" hidden="1">#REF!</definedName>
    <definedName name="Z_DF46EB32_A8CF_401F_882E_059CA212919C_.wvu.PrintTitles" localSheetId="34" hidden="1">#REF!</definedName>
    <definedName name="Z_DF46EB32_A8CF_401F_882E_059CA212919C_.wvu.PrintTitles" hidden="1">#REF!</definedName>
    <definedName name="Z_DF46EB32_A8CF_401F_882E_059CA212919C_.wvu.Rows" localSheetId="35" hidden="1">#REF!,#REF!,#REF!,#REF!,#REF!,#REF!,#REF!,#REF!,#REF!,#REF!,#REF!,#REF!</definedName>
    <definedName name="Z_DF46EB32_A8CF_401F_882E_059CA212919C_.wvu.Rows" localSheetId="37" hidden="1">#REF!,#REF!,#REF!,#REF!,#REF!,#REF!,#REF!,#REF!,#REF!,#REF!,#REF!,#REF!</definedName>
    <definedName name="Z_DF46EB32_A8CF_401F_882E_059CA212919C_.wvu.Rows" localSheetId="36" hidden="1">#REF!,#REF!,#REF!,#REF!,#REF!,#REF!,#REF!,#REF!,#REF!,#REF!,#REF!,#REF!</definedName>
    <definedName name="Z_DF46EB32_A8CF_401F_882E_059CA212919C_.wvu.Rows" localSheetId="33" hidden="1">#REF!,#REF!,#REF!,#REF!,#REF!,#REF!,#REF!,#REF!,#REF!,#REF!,#REF!,#REF!</definedName>
    <definedName name="Z_DF46EB32_A8CF_401F_882E_059CA212919C_.wvu.Rows" localSheetId="34" hidden="1">#REF!,#REF!,#REF!,#REF!,#REF!,#REF!,#REF!,#REF!,#REF!,#REF!,#REF!,#REF!</definedName>
    <definedName name="Z_DF46EB32_A8CF_401F_882E_059CA212919C_.wvu.Rows" localSheetId="31" hidden="1">#REF!,#REF!,#REF!,#REF!,#REF!,#REF!,#REF!,#REF!,#REF!,#REF!,#REF!,#REF!</definedName>
    <definedName name="Z_DF46EB32_A8CF_401F_882E_059CA212919C_.wvu.Rows" hidden="1">#REF!,#REF!,#REF!,#REF!,#REF!,#REF!,#REF!,#REF!,#REF!,#REF!,#REF!,#REF!</definedName>
    <definedName name="Z_E33F0BD9_DDCD_4386_BD14_7DE2581550C6_.wvu.PrintTitles" localSheetId="35" hidden="1">#REF!</definedName>
    <definedName name="Z_E33F0BD9_DDCD_4386_BD14_7DE2581550C6_.wvu.PrintTitles" localSheetId="36" hidden="1">#REF!</definedName>
    <definedName name="Z_E33F0BD9_DDCD_4386_BD14_7DE2581550C6_.wvu.PrintTitles" localSheetId="33" hidden="1">#REF!</definedName>
    <definedName name="Z_E33F0BD9_DDCD_4386_BD14_7DE2581550C6_.wvu.PrintTitles" localSheetId="34" hidden="1">#REF!</definedName>
    <definedName name="Z_E33F0BD9_DDCD_4386_BD14_7DE2581550C6_.wvu.PrintTitles" localSheetId="31" hidden="1">#REF!</definedName>
    <definedName name="Z_E33F0BD9_DDCD_4386_BD14_7DE2581550C6_.wvu.PrintTitles" hidden="1">#REF!</definedName>
    <definedName name="Z_EA947C29_EF8A_41D8_A416_1F920211BE7C_.wvu.Cols" localSheetId="35" hidden="1">#REF!,#REF!,#REF!</definedName>
    <definedName name="Z_EA947C29_EF8A_41D8_A416_1F920211BE7C_.wvu.Cols" localSheetId="36" hidden="1">#REF!,#REF!,#REF!</definedName>
    <definedName name="Z_EA947C29_EF8A_41D8_A416_1F920211BE7C_.wvu.Cols" localSheetId="33" hidden="1">#REF!,#REF!,#REF!</definedName>
    <definedName name="Z_EA947C29_EF8A_41D8_A416_1F920211BE7C_.wvu.Cols" localSheetId="34" hidden="1">#REF!,#REF!,#REF!</definedName>
    <definedName name="Z_EA947C29_EF8A_41D8_A416_1F920211BE7C_.wvu.Cols" localSheetId="31" hidden="1">#REF!,#REF!,#REF!</definedName>
    <definedName name="Z_EA947C29_EF8A_41D8_A416_1F920211BE7C_.wvu.Cols" hidden="1">#REF!,#REF!,#REF!</definedName>
    <definedName name="Z_F0C8E8A9_6E31_4B34_A5F0_447B34CED1F0_.wvu.Rows" localSheetId="35" hidden="1">#REF!</definedName>
    <definedName name="Z_F0C8E8A9_6E31_4B34_A5F0_447B34CED1F0_.wvu.Rows" localSheetId="36" hidden="1">#REF!</definedName>
    <definedName name="Z_F0C8E8A9_6E31_4B34_A5F0_447B34CED1F0_.wvu.Rows" localSheetId="33" hidden="1">#REF!</definedName>
    <definedName name="Z_F0C8E8A9_6E31_4B34_A5F0_447B34CED1F0_.wvu.Rows" localSheetId="34" hidden="1">#REF!</definedName>
    <definedName name="Z_F0C8E8A9_6E31_4B34_A5F0_447B34CED1F0_.wvu.Rows" hidden="1">#REF!</definedName>
    <definedName name="Z_FBD25840_AD31_4164_BA0D_FF351442D208_.wvu.Cols" localSheetId="35" hidden="1">#REF!</definedName>
    <definedName name="Z_FBD25840_AD31_4164_BA0D_FF351442D208_.wvu.Cols" localSheetId="36" hidden="1">#REF!</definedName>
    <definedName name="Z_FBD25840_AD31_4164_BA0D_FF351442D208_.wvu.Cols" localSheetId="33" hidden="1">#REF!</definedName>
    <definedName name="Z_FBD25840_AD31_4164_BA0D_FF351442D208_.wvu.Cols" localSheetId="34" hidden="1">#REF!</definedName>
    <definedName name="Z_FBD25840_AD31_4164_BA0D_FF351442D208_.wvu.Cols" localSheetId="31" hidden="1">#REF!</definedName>
    <definedName name="Z_FBD25840_AD31_4164_BA0D_FF351442D208_.wvu.Cols" hidden="1">#REF!</definedName>
    <definedName name="Z_FBD25840_AD31_4164_BA0D_FF351442D208_.wvu.Rows" localSheetId="35" hidden="1">#REF!</definedName>
    <definedName name="Z_FBD25840_AD31_4164_BA0D_FF351442D208_.wvu.Rows" localSheetId="36" hidden="1">#REF!</definedName>
    <definedName name="Z_FBD25840_AD31_4164_BA0D_FF351442D208_.wvu.Rows" localSheetId="33" hidden="1">#REF!</definedName>
    <definedName name="Z_FBD25840_AD31_4164_BA0D_FF351442D208_.wvu.Rows" localSheetId="34" hidden="1">#REF!</definedName>
    <definedName name="Z_FBD25840_AD31_4164_BA0D_FF351442D208_.wvu.Rows" localSheetId="31" hidden="1">#REF!</definedName>
    <definedName name="Z_FBD25840_AD31_4164_BA0D_FF351442D208_.wvu.Rows" hidden="1">#REF!</definedName>
    <definedName name="Z_FE724EBA_67D3_43FD_81E0_0C4D031A030F_.wvu.PrintTitles" localSheetId="35" hidden="1">#REF!,#REF!</definedName>
    <definedName name="Z_FE724EBA_67D3_43FD_81E0_0C4D031A030F_.wvu.PrintTitles" localSheetId="37" hidden="1">#REF!,#REF!</definedName>
    <definedName name="Z_FE724EBA_67D3_43FD_81E0_0C4D031A030F_.wvu.PrintTitles" localSheetId="36" hidden="1">#REF!,#REF!</definedName>
    <definedName name="Z_FE724EBA_67D3_43FD_81E0_0C4D031A030F_.wvu.PrintTitles" localSheetId="33" hidden="1">#REF!,#REF!</definedName>
    <definedName name="Z_FE724EBA_67D3_43FD_81E0_0C4D031A030F_.wvu.PrintTitles" localSheetId="34" hidden="1">#REF!,#REF!</definedName>
    <definedName name="Z_FE724EBA_67D3_43FD_81E0_0C4D031A030F_.wvu.PrintTitles" localSheetId="31" hidden="1">#REF!,#REF!</definedName>
    <definedName name="Z_FE724EBA_67D3_43FD_81E0_0C4D031A030F_.wvu.PrintTitles" hidden="1">#REF!,#REF!</definedName>
    <definedName name="za" localSheetId="35" hidden="1">#REF!</definedName>
    <definedName name="za" localSheetId="37" hidden="1">#REF!</definedName>
    <definedName name="za" localSheetId="36" hidden="1">#REF!</definedName>
    <definedName name="za" localSheetId="33" hidden="1">#REF!</definedName>
    <definedName name="za" localSheetId="34" hidden="1">#REF!</definedName>
    <definedName name="za" hidden="1">#REF!</definedName>
    <definedName name="zaed" localSheetId="31" hidden="1">{#N/A,#N/A,TRUE,"Cover";#N/A,#N/A,TRUE,"Conts";#N/A,#N/A,TRUE,"VOS";#N/A,#N/A,TRUE,"Warrington";#N/A,#N/A,TRUE,"Widnes"}</definedName>
    <definedName name="zaed" hidden="1">{#N/A,#N/A,TRUE,"Cover";#N/A,#N/A,TRUE,"Conts";#N/A,#N/A,TRUE,"VOS";#N/A,#N/A,TRUE,"Warrington";#N/A,#N/A,TRUE,"Widnes"}</definedName>
    <definedName name="ZANJAS" localSheetId="31">#REF!</definedName>
    <definedName name="ZANJAS">!#REF!</definedName>
    <definedName name="Zapatas" localSheetId="35" hidden="1">{#N/A,#N/A,TRUE,"INGENIERIA";#N/A,#N/A,TRUE,"COMPRAS";#N/A,#N/A,TRUE,"DIRECCION";#N/A,#N/A,TRUE,"RESUMEN"}</definedName>
    <definedName name="Zapatas" localSheetId="37" hidden="1">{#N/A,#N/A,TRUE,"INGENIERIA";#N/A,#N/A,TRUE,"COMPRAS";#N/A,#N/A,TRUE,"DIRECCION";#N/A,#N/A,TRUE,"RESUMEN"}</definedName>
    <definedName name="Zapatas" localSheetId="36" hidden="1">{#N/A,#N/A,TRUE,"INGENIERIA";#N/A,#N/A,TRUE,"COMPRAS";#N/A,#N/A,TRUE,"DIRECCION";#N/A,#N/A,TRUE,"RESUMEN"}</definedName>
    <definedName name="Zapatas" localSheetId="33" hidden="1">{#N/A,#N/A,TRUE,"INGENIERIA";#N/A,#N/A,TRUE,"COMPRAS";#N/A,#N/A,TRUE,"DIRECCION";#N/A,#N/A,TRUE,"RESUMEN"}</definedName>
    <definedName name="Zapatas" localSheetId="34" hidden="1">{#N/A,#N/A,TRUE,"INGENIERIA";#N/A,#N/A,TRUE,"COMPRAS";#N/A,#N/A,TRUE,"DIRECCION";#N/A,#N/A,TRUE,"RESUMEN"}</definedName>
    <definedName name="Zapatas" localSheetId="31" hidden="1">{#N/A,#N/A,TRUE,"INGENIERIA";#N/A,#N/A,TRUE,"COMPRAS";#N/A,#N/A,TRUE,"DIRECCION";#N/A,#N/A,TRUE,"RESUMEN"}</definedName>
    <definedName name="Zapatas" hidden="1">{#N/A,#N/A,TRUE,"INGENIERIA";#N/A,#N/A,TRUE,"COMPRAS";#N/A,#N/A,TRUE,"DIRECCION";#N/A,#N/A,TRUE,"RESUMEN"}</definedName>
    <definedName name="ZAR">#REF!</definedName>
    <definedName name="ZAR_bud">#REF!</definedName>
    <definedName name="ZAR1">#REF!</definedName>
    <definedName name="ZarandaV">#REF!</definedName>
    <definedName name="zaswe" localSheetId="35" hidden="1">{"April",#N/A,FALSE,"April"}</definedName>
    <definedName name="zaswe" localSheetId="37" hidden="1">{"April",#N/A,FALSE,"April"}</definedName>
    <definedName name="zaswe" localSheetId="36" hidden="1">{"April",#N/A,FALSE,"April"}</definedName>
    <definedName name="zaswe" localSheetId="33" hidden="1">{"April",#N/A,FALSE,"April"}</definedName>
    <definedName name="zaswe" localSheetId="34" hidden="1">{"April",#N/A,FALSE,"April"}</definedName>
    <definedName name="zaswe" localSheetId="31" hidden="1">{"April",#N/A,FALSE,"April"}</definedName>
    <definedName name="zaswe" hidden="1">{"April",#N/A,FALSE,"April"}</definedName>
    <definedName name="ZAW" localSheetId="35" hidden="1">{#N/A,#N/A,FALSE,"Matrix";#N/A,#N/A,FALSE,"Executive";#N/A,#N/A,FALSE,"Summary";#N/A,#N/A,FALSE,"Office1";#N/A,#N/A,FALSE,"Office2";#N/A,#N/A,FALSE,"Office3";#N/A,#N/A,FALSE,"Office4";#N/A,#N/A,FALSE,"Office5";#N/A,#N/A,FALSE,"Office6";#N/A,#N/A,FALSE,"Office7";#N/A,#N/A,FALSE,"Labor"}</definedName>
    <definedName name="ZAW" localSheetId="37" hidden="1">{#N/A,#N/A,FALSE,"Matrix";#N/A,#N/A,FALSE,"Executive";#N/A,#N/A,FALSE,"Summary";#N/A,#N/A,FALSE,"Office1";#N/A,#N/A,FALSE,"Office2";#N/A,#N/A,FALSE,"Office3";#N/A,#N/A,FALSE,"Office4";#N/A,#N/A,FALSE,"Office5";#N/A,#N/A,FALSE,"Office6";#N/A,#N/A,FALSE,"Office7";#N/A,#N/A,FALSE,"Labor"}</definedName>
    <definedName name="ZAW" localSheetId="36" hidden="1">{#N/A,#N/A,FALSE,"Matrix";#N/A,#N/A,FALSE,"Executive";#N/A,#N/A,FALSE,"Summary";#N/A,#N/A,FALSE,"Office1";#N/A,#N/A,FALSE,"Office2";#N/A,#N/A,FALSE,"Office3";#N/A,#N/A,FALSE,"Office4";#N/A,#N/A,FALSE,"Office5";#N/A,#N/A,FALSE,"Office6";#N/A,#N/A,FALSE,"Office7";#N/A,#N/A,FALSE,"Labor"}</definedName>
    <definedName name="ZAW" localSheetId="33" hidden="1">{#N/A,#N/A,FALSE,"Matrix";#N/A,#N/A,FALSE,"Executive";#N/A,#N/A,FALSE,"Summary";#N/A,#N/A,FALSE,"Office1";#N/A,#N/A,FALSE,"Office2";#N/A,#N/A,FALSE,"Office3";#N/A,#N/A,FALSE,"Office4";#N/A,#N/A,FALSE,"Office5";#N/A,#N/A,FALSE,"Office6";#N/A,#N/A,FALSE,"Office7";#N/A,#N/A,FALSE,"Labor"}</definedName>
    <definedName name="ZAW" localSheetId="34" hidden="1">{#N/A,#N/A,FALSE,"Matrix";#N/A,#N/A,FALSE,"Executive";#N/A,#N/A,FALSE,"Summary";#N/A,#N/A,FALSE,"Office1";#N/A,#N/A,FALSE,"Office2";#N/A,#N/A,FALSE,"Office3";#N/A,#N/A,FALSE,"Office4";#N/A,#N/A,FALSE,"Office5";#N/A,#N/A,FALSE,"Office6";#N/A,#N/A,FALSE,"Office7";#N/A,#N/A,FALSE,"Labor"}</definedName>
    <definedName name="ZAW" localSheetId="31" hidden="1">{#N/A,#N/A,FALSE,"Matrix";#N/A,#N/A,FALSE,"Executive";#N/A,#N/A,FALSE,"Summary";#N/A,#N/A,FALSE,"Office1";#N/A,#N/A,FALSE,"Office2";#N/A,#N/A,FALSE,"Office3";#N/A,#N/A,FALSE,"Office4";#N/A,#N/A,FALSE,"Office5";#N/A,#N/A,FALSE,"Office6";#N/A,#N/A,FALSE,"Office7";#N/A,#N/A,FALSE,"Labor"}</definedName>
    <definedName name="ZAW" hidden="1">{#N/A,#N/A,FALSE,"Matrix";#N/A,#N/A,FALSE,"Executive";#N/A,#N/A,FALSE,"Summary";#N/A,#N/A,FALSE,"Office1";#N/A,#N/A,FALSE,"Office2";#N/A,#N/A,FALSE,"Office3";#N/A,#N/A,FALSE,"Office4";#N/A,#N/A,FALSE,"Office5";#N/A,#N/A,FALSE,"Office6";#N/A,#N/A,FALSE,"Office7";#N/A,#N/A,FALSE,"Labor"}</definedName>
    <definedName name="zbcv" localSheetId="35" hidden="1">{"BALANCE_SHEET",#N/A,FALSE,"A";"INCOME_STATEMENT",#N/A,FALSE,"A"}</definedName>
    <definedName name="zbcv" localSheetId="37" hidden="1">{"BALANCE_SHEET",#N/A,FALSE,"A";"INCOME_STATEMENT",#N/A,FALSE,"A"}</definedName>
    <definedName name="zbcv" localSheetId="36" hidden="1">{"BALANCE_SHEET",#N/A,FALSE,"A";"INCOME_STATEMENT",#N/A,FALSE,"A"}</definedName>
    <definedName name="zbcv" localSheetId="33" hidden="1">{"BALANCE_SHEET",#N/A,FALSE,"A";"INCOME_STATEMENT",#N/A,FALSE,"A"}</definedName>
    <definedName name="zbcv" localSheetId="34" hidden="1">{"BALANCE_SHEET",#N/A,FALSE,"A";"INCOME_STATEMENT",#N/A,FALSE,"A"}</definedName>
    <definedName name="zbcv" localSheetId="31" hidden="1">{"BALANCE_SHEET",#N/A,FALSE,"A";"INCOME_STATEMENT",#N/A,FALSE,"A"}</definedName>
    <definedName name="zbcv" hidden="1">{"BALANCE_SHEET",#N/A,FALSE,"A";"INCOME_STATEMENT",#N/A,FALSE,"A"}</definedName>
    <definedName name="ZBDZBDFB" localSheetId="31" hidden="1">{#N/A,#N/A,TRUE,"Cover";#N/A,#N/A,TRUE,"Conts";#N/A,#N/A,TRUE,"VOS";#N/A,#N/A,TRUE,"Warrington";#N/A,#N/A,TRUE,"Widnes"}</definedName>
    <definedName name="ZBDZBDFB" hidden="1">{#N/A,#N/A,TRUE,"Cover";#N/A,#N/A,TRUE,"Conts";#N/A,#N/A,TRUE,"VOS";#N/A,#N/A,TRUE,"Warrington";#N/A,#N/A,TRUE,"Widnes"}</definedName>
    <definedName name="Zbg" localSheetId="35" hidden="1">{#N/A,#N/A,FALSE,"WBS 1.06";#N/A,#N/A,FALSE,"WBS 1.14";#N/A,#N/A,FALSE,"WBS 1.17";#N/A,#N/A,FALSE,"WBS 1.18"}</definedName>
    <definedName name="Zbg" localSheetId="37" hidden="1">{#N/A,#N/A,FALSE,"WBS 1.06";#N/A,#N/A,FALSE,"WBS 1.14";#N/A,#N/A,FALSE,"WBS 1.17";#N/A,#N/A,FALSE,"WBS 1.18"}</definedName>
    <definedName name="Zbg" localSheetId="36" hidden="1">{#N/A,#N/A,FALSE,"WBS 1.06";#N/A,#N/A,FALSE,"WBS 1.14";#N/A,#N/A,FALSE,"WBS 1.17";#N/A,#N/A,FALSE,"WBS 1.18"}</definedName>
    <definedName name="Zbg" localSheetId="33" hidden="1">{#N/A,#N/A,FALSE,"WBS 1.06";#N/A,#N/A,FALSE,"WBS 1.14";#N/A,#N/A,FALSE,"WBS 1.17";#N/A,#N/A,FALSE,"WBS 1.18"}</definedName>
    <definedName name="Zbg" localSheetId="34" hidden="1">{#N/A,#N/A,FALSE,"WBS 1.06";#N/A,#N/A,FALSE,"WBS 1.14";#N/A,#N/A,FALSE,"WBS 1.17";#N/A,#N/A,FALSE,"WBS 1.18"}</definedName>
    <definedName name="Zbg" localSheetId="31" hidden="1">{#N/A,#N/A,FALSE,"WBS 1.06";#N/A,#N/A,FALSE,"WBS 1.14";#N/A,#N/A,FALSE,"WBS 1.17";#N/A,#N/A,FALSE,"WBS 1.18"}</definedName>
    <definedName name="Zbg" hidden="1">{#N/A,#N/A,FALSE,"WBS 1.06";#N/A,#N/A,FALSE,"WBS 1.14";#N/A,#N/A,FALSE,"WBS 1.17";#N/A,#N/A,FALSE,"WBS 1.18"}</definedName>
    <definedName name="zcszcz">#REF!</definedName>
    <definedName name="ZD" localSheetId="35" hidden="1">{"Sin detalle",#N/A,FALSE,"Flujo (redondeado)";"Detallado",#N/A,FALSE,"Flujo (redondeado)"}</definedName>
    <definedName name="ZD" localSheetId="37" hidden="1">{"Sin detalle",#N/A,FALSE,"Flujo (redondeado)";"Detallado",#N/A,FALSE,"Flujo (redondeado)"}</definedName>
    <definedName name="ZD" localSheetId="36" hidden="1">{"Sin detalle",#N/A,FALSE,"Flujo (redondeado)";"Detallado",#N/A,FALSE,"Flujo (redondeado)"}</definedName>
    <definedName name="ZD" localSheetId="33" hidden="1">{"Sin detalle",#N/A,FALSE,"Flujo (redondeado)";"Detallado",#N/A,FALSE,"Flujo (redondeado)"}</definedName>
    <definedName name="ZD" localSheetId="34" hidden="1">{"Sin detalle",#N/A,FALSE,"Flujo (redondeado)";"Detallado",#N/A,FALSE,"Flujo (redondeado)"}</definedName>
    <definedName name="ZD" localSheetId="31" hidden="1">{"Sin detalle",#N/A,FALSE,"Flujo (redondeado)";"Detallado",#N/A,FALSE,"Flujo (redondeado)"}</definedName>
    <definedName name="ZD" hidden="1">{"Sin detalle",#N/A,FALSE,"Flujo (redondeado)";"Detallado",#N/A,FALSE,"Flujo (redondeado)"}</definedName>
    <definedName name="ZD_1" localSheetId="35" hidden="1">{"Sin detalle",#N/A,FALSE,"Flujo (redondeado)";"Detallado",#N/A,FALSE,"Flujo (redondeado)"}</definedName>
    <definedName name="ZD_1" localSheetId="37" hidden="1">{"Sin detalle",#N/A,FALSE,"Flujo (redondeado)";"Detallado",#N/A,FALSE,"Flujo (redondeado)"}</definedName>
    <definedName name="ZD_1" localSheetId="36" hidden="1">{"Sin detalle",#N/A,FALSE,"Flujo (redondeado)";"Detallado",#N/A,FALSE,"Flujo (redondeado)"}</definedName>
    <definedName name="ZD_1" localSheetId="33" hidden="1">{"Sin detalle",#N/A,FALSE,"Flujo (redondeado)";"Detallado",#N/A,FALSE,"Flujo (redondeado)"}</definedName>
    <definedName name="ZD_1" localSheetId="34" hidden="1">{"Sin detalle",#N/A,FALSE,"Flujo (redondeado)";"Detallado",#N/A,FALSE,"Flujo (redondeado)"}</definedName>
    <definedName name="ZD_1" localSheetId="31" hidden="1">{"Sin detalle",#N/A,FALSE,"Flujo (redondeado)";"Detallado",#N/A,FALSE,"Flujo (redondeado)"}</definedName>
    <definedName name="ZD_1" hidden="1">{"Sin detalle",#N/A,FALSE,"Flujo (redondeado)";"Detallado",#N/A,FALSE,"Flujo (redondeado)"}</definedName>
    <definedName name="zdfh" hidden="1">#REF!</definedName>
    <definedName name="ze">#REF!</definedName>
    <definedName name="zep" localSheetId="3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3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3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3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3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3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oboard">#REF!,#REF!,#REF!,#REF!,#REF!,#REF!,#REF!</definedName>
    <definedName name="zerogeneral">#REF!,#REF!,#REF!,#REF!,#REF!,#REF!,#REF!,#REF!,#REF!,#REF!,#REF!,#REF!,#REF!,#REF!,#REF!,#REF!,#REF!,#REF!,#REF!</definedName>
    <definedName name="zeroindirects">#REF!,#REF!,#REF!</definedName>
    <definedName name="zerolabor">#REF!,#REF!,#REF!,#REF!,#REF!,#REF!,#REF!,#REF!,#REF!</definedName>
    <definedName name="zeromeals_sales">#REF!,#REF!,#REF!,#REF!,#REF!,#REF!,#REF!,#REF!,#REF!,#REF!</definedName>
    <definedName name="ZETA" localSheetId="31">#REF!</definedName>
    <definedName name="ZETA">!#REF!</definedName>
    <definedName name="zffzsfa"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 localSheetId="37"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 localSheetId="3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incprice" localSheetId="31">#REF!</definedName>
    <definedName name="zincprice">!#REF!</definedName>
    <definedName name="zincprice2" localSheetId="31">#REF!</definedName>
    <definedName name="zincprice2">!#REF!</definedName>
    <definedName name="Zip" localSheetId="31">#REF!</definedName>
    <definedName name="Zip">!#REF!</definedName>
    <definedName name="zl" localSheetId="31">#REF!</definedName>
    <definedName name="zl">!#REF!</definedName>
    <definedName name="zl___0" localSheetId="31">#REF!</definedName>
    <definedName name="zl___0">!#REF!</definedName>
    <definedName name="zl___13" localSheetId="31">#REF!</definedName>
    <definedName name="zl___13">!#REF!</definedName>
    <definedName name="zlpu" localSheetId="31">#REF!</definedName>
    <definedName name="zlpu">!#REF!</definedName>
    <definedName name="zlpu___0" localSheetId="31">#REF!</definedName>
    <definedName name="zlpu___0">!#REF!</definedName>
    <definedName name="zlpu___13" localSheetId="31">#REF!</definedName>
    <definedName name="zlpu___13">!#REF!</definedName>
    <definedName name="ZnGlenc" localSheetId="31">#REF!</definedName>
    <definedName name="ZnGlenc">!#REF!</definedName>
    <definedName name="ZnPrice" localSheetId="31">#REF!</definedName>
    <definedName name="ZnPrice">!#REF!</definedName>
    <definedName name="ZOB" hidden="1">{#N/A,#N/A,FALSE,"P&amp;LZONE";#N/A,#N/A,FALSE,"P&amp;Lgreece";#N/A,#N/A,FALSE,"P&amp;Legypt";#N/A,#N/A,FALSE,"P&amp;Lbulgaria";#N/A,#N/A,FALSE,"P&amp;Lhungary";#N/A,#N/A,FALSE,"P&amp;Lpoland";#N/A,#N/A,FALSE,"P&amp;Lrussia";#N/A,#N/A,FALSE,"P&amp;Llithuania";#N/A,#N/A,FALSE,"P&amp;Lczech"}</definedName>
    <definedName name="Zona">#REF!</definedName>
    <definedName name="Zona_1" localSheetId="31">#REF!</definedName>
    <definedName name="Zona_1">!#REF!</definedName>
    <definedName name="Zona_10" localSheetId="31">#REF!</definedName>
    <definedName name="Zona_10">!#REF!</definedName>
    <definedName name="Zona_11" localSheetId="31">#REF!</definedName>
    <definedName name="Zona_11">!#REF!</definedName>
    <definedName name="Zona_12" localSheetId="31">#REF!</definedName>
    <definedName name="Zona_12">!#REF!</definedName>
    <definedName name="Zona_13" localSheetId="31">#REF!</definedName>
    <definedName name="Zona_13">!#REF!</definedName>
    <definedName name="Zona_14" localSheetId="31">#REF!</definedName>
    <definedName name="Zona_14">!#REF!</definedName>
    <definedName name="Zona_15" localSheetId="31">#REF!</definedName>
    <definedName name="Zona_15">!#REF!</definedName>
    <definedName name="Zona_16" localSheetId="31">#REF!</definedName>
    <definedName name="Zona_16">!#REF!</definedName>
    <definedName name="Zona_17" localSheetId="31">#REF!</definedName>
    <definedName name="Zona_17">!#REF!</definedName>
    <definedName name="Zona_18" localSheetId="31">#REF!</definedName>
    <definedName name="Zona_18">!#REF!</definedName>
    <definedName name="Zona_19" localSheetId="31">#REF!</definedName>
    <definedName name="Zona_19">!#REF!</definedName>
    <definedName name="Zona_2" localSheetId="31">#REF!</definedName>
    <definedName name="Zona_2">!#REF!</definedName>
    <definedName name="Zona_20" localSheetId="31">#REF!</definedName>
    <definedName name="Zona_20">!#REF!</definedName>
    <definedName name="Zona_3" localSheetId="31">#REF!</definedName>
    <definedName name="Zona_3">!#REF!</definedName>
    <definedName name="Zona_4" localSheetId="31">#REF!</definedName>
    <definedName name="Zona_4">!#REF!</definedName>
    <definedName name="Zona_5" localSheetId="31">#REF!</definedName>
    <definedName name="Zona_5">!#REF!</definedName>
    <definedName name="Zona_6" localSheetId="31">#REF!</definedName>
    <definedName name="Zona_6">!#REF!</definedName>
    <definedName name="Zona_7" localSheetId="31">#REF!</definedName>
    <definedName name="Zona_7">!#REF!</definedName>
    <definedName name="Zona_8" localSheetId="31">#REF!</definedName>
    <definedName name="Zona_8">!#REF!</definedName>
    <definedName name="Zona_9" localSheetId="31">#REF!</definedName>
    <definedName name="Zona_9">!#REF!</definedName>
    <definedName name="Zona_Cronograma">#REF!</definedName>
    <definedName name="ZONA1" localSheetId="31">#REF!</definedName>
    <definedName name="ZONA1">!#REF!</definedName>
    <definedName name="ZONA12" localSheetId="31">#REF!</definedName>
    <definedName name="ZONA12">!#REF!</definedName>
    <definedName name="ZONA2" localSheetId="31">#REF!</definedName>
    <definedName name="ZONA2">!#REF!</definedName>
    <definedName name="ZONA3" localSheetId="31">#REF!</definedName>
    <definedName name="ZONA3">!#REF!</definedName>
    <definedName name="ZONA4" localSheetId="31">#REF!</definedName>
    <definedName name="ZONA4">!#REF!</definedName>
    <definedName name="ZONAS" localSheetId="31">#REF!</definedName>
    <definedName name="ZONAS">!#REF!</definedName>
    <definedName name="Zone_eff_dis" localSheetId="31">#REF!</definedName>
    <definedName name="Zone_eff_dis">!#REF!</definedName>
    <definedName name="Zone_impres_MI" localSheetId="31">#REF!</definedName>
    <definedName name="Zone_impres_MI">!#REF!</definedName>
    <definedName name="zone_saisie" localSheetId="31">#REF!,#REF!,#REF!,#REF!</definedName>
    <definedName name="zone_saisie">!#REF!,!#REF!,!#REF!,!#REF!</definedName>
    <definedName name="zpr">#REF!</definedName>
    <definedName name="Zprecor" localSheetId="31">#REF!</definedName>
    <definedName name="Zprecor">!#REF!</definedName>
    <definedName name="zs" localSheetId="31">#REF!</definedName>
    <definedName name="zs">!#REF!</definedName>
    <definedName name="zs___0" localSheetId="31">#REF!</definedName>
    <definedName name="zs___0">!#REF!</definedName>
    <definedName name="zs___13" localSheetId="31">#REF!</definedName>
    <definedName name="zs___13">!#REF!</definedName>
    <definedName name="zsd" localSheetId="31">OFFSET(#REF!,-1,0)</definedName>
    <definedName name="zsd">OFFSET(!#REF!,-1,0)</definedName>
    <definedName name="zSdxsa">#REF!</definedName>
    <definedName name="zse" localSheetId="35" hidden="1">{#N/A,#N/A,FALSE,"SumG";#N/A,#N/A,FALSE,"ElecG";#N/A,#N/A,FALSE,"MechG";#N/A,#N/A,FALSE,"GeotG";#N/A,#N/A,FALSE,"PrcsG";#N/A,#N/A,FALSE,"TunnG";#N/A,#N/A,FALSE,"CivlG";#N/A,#N/A,FALSE,"NtwkG";#N/A,#N/A,FALSE,"EstgG";#N/A,#N/A,FALSE,"PEngG"}</definedName>
    <definedName name="zse" localSheetId="37" hidden="1">{#N/A,#N/A,FALSE,"SumG";#N/A,#N/A,FALSE,"ElecG";#N/A,#N/A,FALSE,"MechG";#N/A,#N/A,FALSE,"GeotG";#N/A,#N/A,FALSE,"PrcsG";#N/A,#N/A,FALSE,"TunnG";#N/A,#N/A,FALSE,"CivlG";#N/A,#N/A,FALSE,"NtwkG";#N/A,#N/A,FALSE,"EstgG";#N/A,#N/A,FALSE,"PEngG"}</definedName>
    <definedName name="zse" localSheetId="36" hidden="1">{#N/A,#N/A,FALSE,"SumG";#N/A,#N/A,FALSE,"ElecG";#N/A,#N/A,FALSE,"MechG";#N/A,#N/A,FALSE,"GeotG";#N/A,#N/A,FALSE,"PrcsG";#N/A,#N/A,FALSE,"TunnG";#N/A,#N/A,FALSE,"CivlG";#N/A,#N/A,FALSE,"NtwkG";#N/A,#N/A,FALSE,"EstgG";#N/A,#N/A,FALSE,"PEngG"}</definedName>
    <definedName name="zse" localSheetId="33" hidden="1">{#N/A,#N/A,FALSE,"SumG";#N/A,#N/A,FALSE,"ElecG";#N/A,#N/A,FALSE,"MechG";#N/A,#N/A,FALSE,"GeotG";#N/A,#N/A,FALSE,"PrcsG";#N/A,#N/A,FALSE,"TunnG";#N/A,#N/A,FALSE,"CivlG";#N/A,#N/A,FALSE,"NtwkG";#N/A,#N/A,FALSE,"EstgG";#N/A,#N/A,FALSE,"PEngG"}</definedName>
    <definedName name="zse" localSheetId="34" hidden="1">{#N/A,#N/A,FALSE,"SumG";#N/A,#N/A,FALSE,"ElecG";#N/A,#N/A,FALSE,"MechG";#N/A,#N/A,FALSE,"GeotG";#N/A,#N/A,FALSE,"PrcsG";#N/A,#N/A,FALSE,"TunnG";#N/A,#N/A,FALSE,"CivlG";#N/A,#N/A,FALSE,"NtwkG";#N/A,#N/A,FALSE,"EstgG";#N/A,#N/A,FALSE,"PEngG"}</definedName>
    <definedName name="zse" localSheetId="3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 localSheetId="35" hidden="1">{#N/A,#N/A,FALSE,"COVER.XLS";#N/A,#N/A,FALSE,"RACT1.XLS";#N/A,#N/A,FALSE,"RACT2.XLS";#N/A,#N/A,FALSE,"ECCMP";#N/A,#N/A,FALSE,"WELDER.XLS"}</definedName>
    <definedName name="zsfs" localSheetId="37" hidden="1">{#N/A,#N/A,FALSE,"COVER.XLS";#N/A,#N/A,FALSE,"RACT1.XLS";#N/A,#N/A,FALSE,"RACT2.XLS";#N/A,#N/A,FALSE,"ECCMP";#N/A,#N/A,FALSE,"WELDER.XLS"}</definedName>
    <definedName name="zsfs" localSheetId="36" hidden="1">{#N/A,#N/A,FALSE,"COVER.XLS";#N/A,#N/A,FALSE,"RACT1.XLS";#N/A,#N/A,FALSE,"RACT2.XLS";#N/A,#N/A,FALSE,"ECCMP";#N/A,#N/A,FALSE,"WELDER.XLS"}</definedName>
    <definedName name="zsfs" localSheetId="33" hidden="1">{#N/A,#N/A,FALSE,"COVER.XLS";#N/A,#N/A,FALSE,"RACT1.XLS";#N/A,#N/A,FALSE,"RACT2.XLS";#N/A,#N/A,FALSE,"ECCMP";#N/A,#N/A,FALSE,"WELDER.XLS"}</definedName>
    <definedName name="zsfs" localSheetId="34" hidden="1">{#N/A,#N/A,FALSE,"COVER.XLS";#N/A,#N/A,FALSE,"RACT1.XLS";#N/A,#N/A,FALSE,"RACT2.XLS";#N/A,#N/A,FALSE,"ECCMP";#N/A,#N/A,FALSE,"WELDER.XLS"}</definedName>
    <definedName name="zsfs" localSheetId="31" hidden="1">{#N/A,#N/A,FALSE,"COVER.XLS";#N/A,#N/A,FALSE,"RACT1.XLS";#N/A,#N/A,FALSE,"RACT2.XLS";#N/A,#N/A,FALSE,"ECCMP";#N/A,#N/A,FALSE,"WELDER.XLS"}</definedName>
    <definedName name="zsfs" hidden="1">{#N/A,#N/A,FALSE,"COVER.XLS";#N/A,#N/A,FALSE,"RACT1.XLS";#N/A,#N/A,FALSE,"RACT2.XLS";#N/A,#N/A,FALSE,"ECCMP";#N/A,#N/A,FALSE,"WELDER.XLS"}</definedName>
    <definedName name="zspu" localSheetId="31">#REF!</definedName>
    <definedName name="zspu">!#REF!</definedName>
    <definedName name="zspu___0" localSheetId="31">#REF!</definedName>
    <definedName name="zspu___0">!#REF!</definedName>
    <definedName name="zspu___13" localSheetId="31">#REF!</definedName>
    <definedName name="zspu___13">!#REF!</definedName>
    <definedName name="ZSS" localSheetId="31">#REF!</definedName>
    <definedName name="ZSS">!#REF!</definedName>
    <definedName name="ZSS___0" localSheetId="31">#REF!</definedName>
    <definedName name="ZSS___0">!#REF!</definedName>
    <definedName name="ZSS___13" localSheetId="31">#REF!</definedName>
    <definedName name="ZSS___13">!#REF!</definedName>
    <definedName name="ztblExport">#REF!</definedName>
    <definedName name="ztpu" localSheetId="31">#REF!</definedName>
    <definedName name="ztpu">!#REF!</definedName>
    <definedName name="ztpu___0" localSheetId="31">#REF!</definedName>
    <definedName name="ztpu___0">!#REF!</definedName>
    <definedName name="ztpu___13" localSheetId="31">#REF!</definedName>
    <definedName name="ztpu___13">!#REF!</definedName>
    <definedName name="ZVZ" localSheetId="35" hidden="1">{#N/A,#N/A,FALSE,"GERAL";#N/A,#N/A,FALSE,"012-96";#N/A,#N/A,FALSE,"018-96";#N/A,#N/A,FALSE,"027-96";#N/A,#N/A,FALSE,"059-96";#N/A,#N/A,FALSE,"076-96";#N/A,#N/A,FALSE,"019-97";#N/A,#N/A,FALSE,"021-97";#N/A,#N/A,FALSE,"022-97";#N/A,#N/A,FALSE,"028-97"}</definedName>
    <definedName name="ZVZ" localSheetId="37" hidden="1">{#N/A,#N/A,FALSE,"GERAL";#N/A,#N/A,FALSE,"012-96";#N/A,#N/A,FALSE,"018-96";#N/A,#N/A,FALSE,"027-96";#N/A,#N/A,FALSE,"059-96";#N/A,#N/A,FALSE,"076-96";#N/A,#N/A,FALSE,"019-97";#N/A,#N/A,FALSE,"021-97";#N/A,#N/A,FALSE,"022-97";#N/A,#N/A,FALSE,"028-97"}</definedName>
    <definedName name="ZVZ" localSheetId="36" hidden="1">{#N/A,#N/A,FALSE,"GERAL";#N/A,#N/A,FALSE,"012-96";#N/A,#N/A,FALSE,"018-96";#N/A,#N/A,FALSE,"027-96";#N/A,#N/A,FALSE,"059-96";#N/A,#N/A,FALSE,"076-96";#N/A,#N/A,FALSE,"019-97";#N/A,#N/A,FALSE,"021-97";#N/A,#N/A,FALSE,"022-97";#N/A,#N/A,FALSE,"028-97"}</definedName>
    <definedName name="ZVZ" localSheetId="33" hidden="1">{#N/A,#N/A,FALSE,"GERAL";#N/A,#N/A,FALSE,"012-96";#N/A,#N/A,FALSE,"018-96";#N/A,#N/A,FALSE,"027-96";#N/A,#N/A,FALSE,"059-96";#N/A,#N/A,FALSE,"076-96";#N/A,#N/A,FALSE,"019-97";#N/A,#N/A,FALSE,"021-97";#N/A,#N/A,FALSE,"022-97";#N/A,#N/A,FALSE,"028-97"}</definedName>
    <definedName name="ZVZ" localSheetId="34" hidden="1">{#N/A,#N/A,FALSE,"GERAL";#N/A,#N/A,FALSE,"012-96";#N/A,#N/A,FALSE,"018-96";#N/A,#N/A,FALSE,"027-96";#N/A,#N/A,FALSE,"059-96";#N/A,#N/A,FALSE,"076-96";#N/A,#N/A,FALSE,"019-97";#N/A,#N/A,FALSE,"021-97";#N/A,#N/A,FALSE,"022-97";#N/A,#N/A,FALSE,"028-97"}</definedName>
    <definedName name="ZVZ" localSheetId="31" hidden="1">{#N/A,#N/A,FALSE,"GERAL";#N/A,#N/A,FALSE,"012-96";#N/A,#N/A,FALSE,"018-96";#N/A,#N/A,FALSE,"027-96";#N/A,#N/A,FALSE,"059-96";#N/A,#N/A,FALSE,"076-96";#N/A,#N/A,FALSE,"019-97";#N/A,#N/A,FALSE,"021-97";#N/A,#N/A,FALSE,"022-97";#N/A,#N/A,FALSE,"028-97"}</definedName>
    <definedName name="ZVZ" hidden="1">{#N/A,#N/A,FALSE,"GERAL";#N/A,#N/A,FALSE,"012-96";#N/A,#N/A,FALSE,"018-96";#N/A,#N/A,FALSE,"027-96";#N/A,#N/A,FALSE,"059-96";#N/A,#N/A,FALSE,"076-96";#N/A,#N/A,FALSE,"019-97";#N/A,#N/A,FALSE,"021-97";#N/A,#N/A,FALSE,"022-97";#N/A,#N/A,FALSE,"028-97"}</definedName>
    <definedName name="zx" localSheetId="35" hidden="1">{"'장비'!$A$3:$M$12"}</definedName>
    <definedName name="zx" localSheetId="37" hidden="1">{"'장비'!$A$3:$M$12"}</definedName>
    <definedName name="zx" localSheetId="36" hidden="1">{"'장비'!$A$3:$M$12"}</definedName>
    <definedName name="zx" localSheetId="33" hidden="1">{"'장비'!$A$3:$M$12"}</definedName>
    <definedName name="zx" localSheetId="34" hidden="1">{"'장비'!$A$3:$M$12"}</definedName>
    <definedName name="zx" localSheetId="31" hidden="1">{#N/A,#N/A,FALSE,"Total_OC015";#N/A,#N/A,FALSE,"ADMIN";#N/A,#N/A,FALSE,"PROCES";#N/A,#N/A,FALSE,"mecan";#N/A,#N/A,FALSE,"civil";#N/A,#N/A,FALSE,"CAÑER";#N/A,#N/A,FALSE,"ELEC";#N/A,#N/A,FALSE,"INSTR"}</definedName>
    <definedName name="zx" hidden="1">{#N/A,#N/A,FALSE,"Total_OC015";#N/A,#N/A,FALSE,"ADMIN";#N/A,#N/A,FALSE,"PROCES";#N/A,#N/A,FALSE,"mecan";#N/A,#N/A,FALSE,"civil";#N/A,#N/A,FALSE,"CAÑER";#N/A,#N/A,FALSE,"ELEC";#N/A,#N/A,FALSE,"INSTR"}</definedName>
    <definedName name="zx2_1" localSheetId="35" hidden="1">{#N/A,#N/A,FALSE,"masez (10)";#N/A,#N/A,FALSE,"masez (7)";#N/A,#N/A,FALSE,"masez (6)";#N/A,#N/A,FALSE,"masez (5)";#N/A,#N/A,FALSE,"masez (4)";#N/A,#N/A,FALSE,"masez (3)";#N/A,#N/A,FALSE,"masez (2)";#N/A,#N/A,FALSE,"GME";#N/A,#N/A,FALSE,"masez"}</definedName>
    <definedName name="zx2_1" localSheetId="37" hidden="1">{#N/A,#N/A,FALSE,"masez (10)";#N/A,#N/A,FALSE,"masez (7)";#N/A,#N/A,FALSE,"masez (6)";#N/A,#N/A,FALSE,"masez (5)";#N/A,#N/A,FALSE,"masez (4)";#N/A,#N/A,FALSE,"masez (3)";#N/A,#N/A,FALSE,"masez (2)";#N/A,#N/A,FALSE,"GME";#N/A,#N/A,FALSE,"masez"}</definedName>
    <definedName name="zx2_1" localSheetId="36" hidden="1">{#N/A,#N/A,FALSE,"masez (10)";#N/A,#N/A,FALSE,"masez (7)";#N/A,#N/A,FALSE,"masez (6)";#N/A,#N/A,FALSE,"masez (5)";#N/A,#N/A,FALSE,"masez (4)";#N/A,#N/A,FALSE,"masez (3)";#N/A,#N/A,FALSE,"masez (2)";#N/A,#N/A,FALSE,"GME";#N/A,#N/A,FALSE,"masez"}</definedName>
    <definedName name="zx2_1" localSheetId="33" hidden="1">{#N/A,#N/A,FALSE,"masez (10)";#N/A,#N/A,FALSE,"masez (7)";#N/A,#N/A,FALSE,"masez (6)";#N/A,#N/A,FALSE,"masez (5)";#N/A,#N/A,FALSE,"masez (4)";#N/A,#N/A,FALSE,"masez (3)";#N/A,#N/A,FALSE,"masez (2)";#N/A,#N/A,FALSE,"GME";#N/A,#N/A,FALSE,"masez"}</definedName>
    <definedName name="zx2_1" localSheetId="34" hidden="1">{#N/A,#N/A,FALSE,"masez (10)";#N/A,#N/A,FALSE,"masez (7)";#N/A,#N/A,FALSE,"masez (6)";#N/A,#N/A,FALSE,"masez (5)";#N/A,#N/A,FALSE,"masez (4)";#N/A,#N/A,FALSE,"masez (3)";#N/A,#N/A,FALSE,"masez (2)";#N/A,#N/A,FALSE,"GME";#N/A,#N/A,FALSE,"masez"}</definedName>
    <definedName name="zx2_1" localSheetId="31" hidden="1">{#N/A,#N/A,FALSE,"masez (10)";#N/A,#N/A,FALSE,"masez (7)";#N/A,#N/A,FALSE,"masez (6)";#N/A,#N/A,FALSE,"masez (5)";#N/A,#N/A,FALSE,"masez (4)";#N/A,#N/A,FALSE,"masez (3)";#N/A,#N/A,FALSE,"masez (2)";#N/A,#N/A,FALSE,"GME";#N/A,#N/A,FALSE,"masez"}</definedName>
    <definedName name="zx2_1" hidden="1">{#N/A,#N/A,FALSE,"masez (10)";#N/A,#N/A,FALSE,"masez (7)";#N/A,#N/A,FALSE,"masez (6)";#N/A,#N/A,FALSE,"masez (5)";#N/A,#N/A,FALSE,"masez (4)";#N/A,#N/A,FALSE,"masez (3)";#N/A,#N/A,FALSE,"masez (2)";#N/A,#N/A,FALSE,"GME";#N/A,#N/A,FALSE,"masez"}</definedName>
    <definedName name="zxas" localSheetId="31">#REF!</definedName>
    <definedName name="zxas">!#REF!</definedName>
    <definedName name="ZXC" localSheetId="35" hidden="1">{#N/A,#N/A,FALSE,"Total_OC015";#N/A,#N/A,FALSE,"ADMIN";#N/A,#N/A,FALSE,"PROCES";#N/A,#N/A,FALSE,"mecan";#N/A,#N/A,FALSE,"civil";#N/A,#N/A,FALSE,"CAÑER";#N/A,#N/A,FALSE,"ELEC";#N/A,#N/A,FALSE,"INSTR"}</definedName>
    <definedName name="ZXC" localSheetId="37" hidden="1">{#N/A,#N/A,FALSE,"Total_OC015";#N/A,#N/A,FALSE,"ADMIN";#N/A,#N/A,FALSE,"PROCES";#N/A,#N/A,FALSE,"mecan";#N/A,#N/A,FALSE,"civil";#N/A,#N/A,FALSE,"CAÑER";#N/A,#N/A,FALSE,"ELEC";#N/A,#N/A,FALSE,"INSTR"}</definedName>
    <definedName name="ZXC" localSheetId="36" hidden="1">{#N/A,#N/A,FALSE,"Total_OC015";#N/A,#N/A,FALSE,"ADMIN";#N/A,#N/A,FALSE,"PROCES";#N/A,#N/A,FALSE,"mecan";#N/A,#N/A,FALSE,"civil";#N/A,#N/A,FALSE,"CAÑER";#N/A,#N/A,FALSE,"ELEC";#N/A,#N/A,FALSE,"INSTR"}</definedName>
    <definedName name="ZXC" localSheetId="33" hidden="1">{#N/A,#N/A,FALSE,"Total_OC015";#N/A,#N/A,FALSE,"ADMIN";#N/A,#N/A,FALSE,"PROCES";#N/A,#N/A,FALSE,"mecan";#N/A,#N/A,FALSE,"civil";#N/A,#N/A,FALSE,"CAÑER";#N/A,#N/A,FALSE,"ELEC";#N/A,#N/A,FALSE,"INSTR"}</definedName>
    <definedName name="ZXC" localSheetId="34" hidden="1">{#N/A,#N/A,FALSE,"Total_OC015";#N/A,#N/A,FALSE,"ADMIN";#N/A,#N/A,FALSE,"PROCES";#N/A,#N/A,FALSE,"mecan";#N/A,#N/A,FALSE,"civil";#N/A,#N/A,FALSE,"CAÑER";#N/A,#N/A,FALSE,"ELEC";#N/A,#N/A,FALSE,"INSTR"}</definedName>
    <definedName name="ZXC" localSheetId="31" hidden="1">{#N/A,#N/A,FALSE,"Total_OC015";#N/A,#N/A,FALSE,"ADMIN";#N/A,#N/A,FALSE,"PROCES";#N/A,#N/A,FALSE,"mecan";#N/A,#N/A,FALSE,"civil";#N/A,#N/A,FALSE,"CAÑER";#N/A,#N/A,FALSE,"ELEC";#N/A,#N/A,FALSE,"INSTR"}</definedName>
    <definedName name="ZXC" hidden="1">{#N/A,#N/A,FALSE,"Total_OC015";#N/A,#N/A,FALSE,"ADMIN";#N/A,#N/A,FALSE,"PROCES";#N/A,#N/A,FALSE,"mecan";#N/A,#N/A,FALSE,"civil";#N/A,#N/A,FALSE,"CAÑER";#N/A,#N/A,FALSE,"ELEC";#N/A,#N/A,FALSE,"INSTR"}</definedName>
    <definedName name="zxcsdsghg" localSheetId="35" hidden="1">{#N/A,#N/A,TRUE,"Est. de Fact.";#N/A,#N/A,TRUE,"Capitulo 19";#N/A,#N/A,TRUE,"Proyecto P855"}</definedName>
    <definedName name="zxcsdsghg" localSheetId="37" hidden="1">{#N/A,#N/A,TRUE,"Est. de Fact.";#N/A,#N/A,TRUE,"Capitulo 19";#N/A,#N/A,TRUE,"Proyecto P855"}</definedName>
    <definedName name="zxcsdsghg" localSheetId="36" hidden="1">{#N/A,#N/A,TRUE,"Est. de Fact.";#N/A,#N/A,TRUE,"Capitulo 19";#N/A,#N/A,TRUE,"Proyecto P855"}</definedName>
    <definedName name="zxcsdsghg" localSheetId="33" hidden="1">{#N/A,#N/A,TRUE,"Est. de Fact.";#N/A,#N/A,TRUE,"Capitulo 19";#N/A,#N/A,TRUE,"Proyecto P855"}</definedName>
    <definedName name="zxcsdsghg" localSheetId="34" hidden="1">{#N/A,#N/A,TRUE,"Est. de Fact.";#N/A,#N/A,TRUE,"Capitulo 19";#N/A,#N/A,TRUE,"Proyecto P855"}</definedName>
    <definedName name="zxcsdsghg" localSheetId="31" hidden="1">{#N/A,#N/A,TRUE,"Est. de Fact.";#N/A,#N/A,TRUE,"Capitulo 19";#N/A,#N/A,TRUE,"Proyecto P855"}</definedName>
    <definedName name="zxcsdsghg" hidden="1">{#N/A,#N/A,TRUE,"Est. de Fact.";#N/A,#N/A,TRUE,"Capitulo 19";#N/A,#N/A,TRUE,"Proyecto P855"}</definedName>
    <definedName name="zxcxz" localSheetId="35" hidden="1">{#N/A,#N/A,FALSE,"masez (10)";#N/A,#N/A,FALSE,"masez (7)";#N/A,#N/A,FALSE,"masez (6)";#N/A,#N/A,FALSE,"masez (5)";#N/A,#N/A,FALSE,"masez (4)";#N/A,#N/A,FALSE,"masez (3)";#N/A,#N/A,FALSE,"masez (2)";#N/A,#N/A,FALSE,"GME";#N/A,#N/A,FALSE,"masez"}</definedName>
    <definedName name="zxcxz" localSheetId="37" hidden="1">{#N/A,#N/A,FALSE,"masez (10)";#N/A,#N/A,FALSE,"masez (7)";#N/A,#N/A,FALSE,"masez (6)";#N/A,#N/A,FALSE,"masez (5)";#N/A,#N/A,FALSE,"masez (4)";#N/A,#N/A,FALSE,"masez (3)";#N/A,#N/A,FALSE,"masez (2)";#N/A,#N/A,FALSE,"GME";#N/A,#N/A,FALSE,"masez"}</definedName>
    <definedName name="zxcxz" localSheetId="36" hidden="1">{#N/A,#N/A,FALSE,"masez (10)";#N/A,#N/A,FALSE,"masez (7)";#N/A,#N/A,FALSE,"masez (6)";#N/A,#N/A,FALSE,"masez (5)";#N/A,#N/A,FALSE,"masez (4)";#N/A,#N/A,FALSE,"masez (3)";#N/A,#N/A,FALSE,"masez (2)";#N/A,#N/A,FALSE,"GME";#N/A,#N/A,FALSE,"masez"}</definedName>
    <definedName name="zxcxz" localSheetId="33" hidden="1">{#N/A,#N/A,FALSE,"masez (10)";#N/A,#N/A,FALSE,"masez (7)";#N/A,#N/A,FALSE,"masez (6)";#N/A,#N/A,FALSE,"masez (5)";#N/A,#N/A,FALSE,"masez (4)";#N/A,#N/A,FALSE,"masez (3)";#N/A,#N/A,FALSE,"masez (2)";#N/A,#N/A,FALSE,"GME";#N/A,#N/A,FALSE,"masez"}</definedName>
    <definedName name="zxcxz" localSheetId="34" hidden="1">{#N/A,#N/A,FALSE,"masez (10)";#N/A,#N/A,FALSE,"masez (7)";#N/A,#N/A,FALSE,"masez (6)";#N/A,#N/A,FALSE,"masez (5)";#N/A,#N/A,FALSE,"masez (4)";#N/A,#N/A,FALSE,"masez (3)";#N/A,#N/A,FALSE,"masez (2)";#N/A,#N/A,FALSE,"GME";#N/A,#N/A,FALSE,"masez"}</definedName>
    <definedName name="zxcxz" localSheetId="31" hidden="1">{#N/A,#N/A,FALSE,"masez (10)";#N/A,#N/A,FALSE,"masez (7)";#N/A,#N/A,FALSE,"masez (6)";#N/A,#N/A,FALSE,"masez (5)";#N/A,#N/A,FALSE,"masez (4)";#N/A,#N/A,FALSE,"masez (3)";#N/A,#N/A,FALSE,"masez (2)";#N/A,#N/A,FALSE,"GME";#N/A,#N/A,FALSE,"masez"}</definedName>
    <definedName name="zxcxz" hidden="1">{#N/A,#N/A,FALSE,"masez (10)";#N/A,#N/A,FALSE,"masez (7)";#N/A,#N/A,FALSE,"masez (6)";#N/A,#N/A,FALSE,"masez (5)";#N/A,#N/A,FALSE,"masez (4)";#N/A,#N/A,FALSE,"masez (3)";#N/A,#N/A,FALSE,"masez (2)";#N/A,#N/A,FALSE,"GME";#N/A,#N/A,FALSE,"masez"}</definedName>
    <definedName name="zxcxzcczxcxz" localSheetId="35" hidden="1">{#N/A,#N/A,FALSE,"SumD";#N/A,#N/A,FALSE,"ElecD";#N/A,#N/A,FALSE,"MechD";#N/A,#N/A,FALSE,"GeotD";#N/A,#N/A,FALSE,"PrcsD";#N/A,#N/A,FALSE,"TunnD";#N/A,#N/A,FALSE,"CivlD";#N/A,#N/A,FALSE,"NtwkD";#N/A,#N/A,FALSE,"EstgD";#N/A,#N/A,FALSE,"PEngD"}</definedName>
    <definedName name="zxcxzcczxcxz" localSheetId="37" hidden="1">{#N/A,#N/A,FALSE,"SumD";#N/A,#N/A,FALSE,"ElecD";#N/A,#N/A,FALSE,"MechD";#N/A,#N/A,FALSE,"GeotD";#N/A,#N/A,FALSE,"PrcsD";#N/A,#N/A,FALSE,"TunnD";#N/A,#N/A,FALSE,"CivlD";#N/A,#N/A,FALSE,"NtwkD";#N/A,#N/A,FALSE,"EstgD";#N/A,#N/A,FALSE,"PEngD"}</definedName>
    <definedName name="zxcxzcczxcxz" localSheetId="36" hidden="1">{#N/A,#N/A,FALSE,"SumD";#N/A,#N/A,FALSE,"ElecD";#N/A,#N/A,FALSE,"MechD";#N/A,#N/A,FALSE,"GeotD";#N/A,#N/A,FALSE,"PrcsD";#N/A,#N/A,FALSE,"TunnD";#N/A,#N/A,FALSE,"CivlD";#N/A,#N/A,FALSE,"NtwkD";#N/A,#N/A,FALSE,"EstgD";#N/A,#N/A,FALSE,"PEngD"}</definedName>
    <definedName name="zxcxzcczxcxz" localSheetId="33" hidden="1">{#N/A,#N/A,FALSE,"SumD";#N/A,#N/A,FALSE,"ElecD";#N/A,#N/A,FALSE,"MechD";#N/A,#N/A,FALSE,"GeotD";#N/A,#N/A,FALSE,"PrcsD";#N/A,#N/A,FALSE,"TunnD";#N/A,#N/A,FALSE,"CivlD";#N/A,#N/A,FALSE,"NtwkD";#N/A,#N/A,FALSE,"EstgD";#N/A,#N/A,FALSE,"PEngD"}</definedName>
    <definedName name="zxcxzcczxcxz" localSheetId="34" hidden="1">{#N/A,#N/A,FALSE,"SumD";#N/A,#N/A,FALSE,"ElecD";#N/A,#N/A,FALSE,"MechD";#N/A,#N/A,FALSE,"GeotD";#N/A,#N/A,FALSE,"PrcsD";#N/A,#N/A,FALSE,"TunnD";#N/A,#N/A,FALSE,"CivlD";#N/A,#N/A,FALSE,"NtwkD";#N/A,#N/A,FALSE,"EstgD";#N/A,#N/A,FALSE,"PEngD"}</definedName>
    <definedName name="zxcxzcczxcxz" localSheetId="31" hidden="1">{#N/A,#N/A,FALSE,"SumD";#N/A,#N/A,FALSE,"ElecD";#N/A,#N/A,FALSE,"MechD";#N/A,#N/A,FALSE,"GeotD";#N/A,#N/A,FALSE,"PrcsD";#N/A,#N/A,FALSE,"TunnD";#N/A,#N/A,FALSE,"CivlD";#N/A,#N/A,FALSE,"NtwkD";#N/A,#N/A,FALSE,"EstgD";#N/A,#N/A,FALSE,"PEngD"}</definedName>
    <definedName name="zxcxzcczxcxz" hidden="1">{#N/A,#N/A,FALSE,"SumD";#N/A,#N/A,FALSE,"ElecD";#N/A,#N/A,FALSE,"MechD";#N/A,#N/A,FALSE,"GeotD";#N/A,#N/A,FALSE,"PrcsD";#N/A,#N/A,FALSE,"TunnD";#N/A,#N/A,FALSE,"CivlD";#N/A,#N/A,FALSE,"NtwkD";#N/A,#N/A,FALSE,"EstgD";#N/A,#N/A,FALSE,"PEngD"}</definedName>
    <definedName name="zxczczxvxcvxcb" localSheetId="3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xczczxvxcvxcb" localSheetId="37"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xczczxvxcvxcb" localSheetId="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xczczxvxcvxcb" localSheetId="3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xczczxvxcvxcb" localSheetId="3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xczczxvxcvxcb" localSheetId="3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xczczxvxcvxcb"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ZXFG" localSheetId="35" hidden="1">{#N/A,#N/A,FALSE,"SumD";#N/A,#N/A,FALSE,"ElecD";#N/A,#N/A,FALSE,"MechD";#N/A,#N/A,FALSE,"GeotD";#N/A,#N/A,FALSE,"PrcsD";#N/A,#N/A,FALSE,"TunnD";#N/A,#N/A,FALSE,"CivlD";#N/A,#N/A,FALSE,"NtwkD";#N/A,#N/A,FALSE,"EstgD";#N/A,#N/A,FALSE,"PEngD"}</definedName>
    <definedName name="ZXFG" localSheetId="37" hidden="1">{#N/A,#N/A,FALSE,"SumD";#N/A,#N/A,FALSE,"ElecD";#N/A,#N/A,FALSE,"MechD";#N/A,#N/A,FALSE,"GeotD";#N/A,#N/A,FALSE,"PrcsD";#N/A,#N/A,FALSE,"TunnD";#N/A,#N/A,FALSE,"CivlD";#N/A,#N/A,FALSE,"NtwkD";#N/A,#N/A,FALSE,"EstgD";#N/A,#N/A,FALSE,"PEngD"}</definedName>
    <definedName name="ZXFG" localSheetId="36" hidden="1">{#N/A,#N/A,FALSE,"SumD";#N/A,#N/A,FALSE,"ElecD";#N/A,#N/A,FALSE,"MechD";#N/A,#N/A,FALSE,"GeotD";#N/A,#N/A,FALSE,"PrcsD";#N/A,#N/A,FALSE,"TunnD";#N/A,#N/A,FALSE,"CivlD";#N/A,#N/A,FALSE,"NtwkD";#N/A,#N/A,FALSE,"EstgD";#N/A,#N/A,FALSE,"PEngD"}</definedName>
    <definedName name="ZXFG" localSheetId="33" hidden="1">{#N/A,#N/A,FALSE,"SumD";#N/A,#N/A,FALSE,"ElecD";#N/A,#N/A,FALSE,"MechD";#N/A,#N/A,FALSE,"GeotD";#N/A,#N/A,FALSE,"PrcsD";#N/A,#N/A,FALSE,"TunnD";#N/A,#N/A,FALSE,"CivlD";#N/A,#N/A,FALSE,"NtwkD";#N/A,#N/A,FALSE,"EstgD";#N/A,#N/A,FALSE,"PEngD"}</definedName>
    <definedName name="ZXFG" localSheetId="34" hidden="1">{#N/A,#N/A,FALSE,"SumD";#N/A,#N/A,FALSE,"ElecD";#N/A,#N/A,FALSE,"MechD";#N/A,#N/A,FALSE,"GeotD";#N/A,#N/A,FALSE,"PrcsD";#N/A,#N/A,FALSE,"TunnD";#N/A,#N/A,FALSE,"CivlD";#N/A,#N/A,FALSE,"NtwkD";#N/A,#N/A,FALSE,"EstgD";#N/A,#N/A,FALSE,"PEngD"}</definedName>
    <definedName name="ZXFG" localSheetId="31"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xvdf">#REF!</definedName>
    <definedName name="ZY" localSheetId="31">#REF!</definedName>
    <definedName name="ZY">!#REF!</definedName>
    <definedName name="ZY___0" localSheetId="31">#REF!</definedName>
    <definedName name="ZY___0">!#REF!</definedName>
    <definedName name="ZY___13" localSheetId="31">#REF!</definedName>
    <definedName name="ZY___13">!#REF!</definedName>
    <definedName name="zz" localSheetId="3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zz" localSheetId="37" hidden="1">{#N/A,#N/A,FALSE,"SUSTAINING"}</definedName>
    <definedName name="zz" localSheetId="32" hidden="1">{#N/A,#N/A,FALSE,"SUSTAINING"}</definedName>
    <definedName name="zz" localSheetId="21" hidden="1">{#N/A,#N/A,FALSE,"SUSTAINING"}</definedName>
    <definedName name="zz" localSheetId="3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ZZ" localSheetId="30" hidden="1">{#N/A,#N/A,FALSE,"Matrix";#N/A,#N/A,FALSE,"Executive";#N/A,#N/A,FALSE,"Summary"}</definedName>
    <definedName name="zz" localSheetId="3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zz" localSheetId="3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ZZ" localSheetId="31">#REF!</definedName>
    <definedName name="ZZ" localSheetId="29" hidden="1">{#N/A,#N/A,FALSE,"Matrix";#N/A,#N/A,FALSE,"Executive";#N/A,#N/A,FALSE,"Summary"}</definedName>
    <definedName name="ZZ" hidden="1">{#N/A,#N/A,FALSE,"Matrix";#N/A,#N/A,FALSE,"Executive";#N/A,#N/A,FALSE,"Summary"}</definedName>
    <definedName name="zzz" localSheetId="35" hidden="1">{#N/A,#N/A,FALSE,"masez (10)";#N/A,#N/A,FALSE,"masez (7)";#N/A,#N/A,FALSE,"masez (6)";#N/A,#N/A,FALSE,"masez (5)";#N/A,#N/A,FALSE,"masez (4)";#N/A,#N/A,FALSE,"masez (3)";#N/A,#N/A,FALSE,"masez (2)";#N/A,#N/A,FALSE,"GME";#N/A,#N/A,FALSE,"masez"}</definedName>
    <definedName name="zzz" localSheetId="37" hidden="1">{#N/A,#N/A,FALSE,"OAS";#N/A,#N/A,FALSE,"OBG";#N/A,#N/A,FALSE,"OCZ";#N/A,#N/A,FALSE,"OFR";#N/A,#N/A,FALSE,"OGR";#N/A,#N/A,FALSE,"OGY";#N/A,#N/A,FALSE,"OHY ";#N/A,#N/A,FALSE,"OLX";#N/A,#N/A,FALSE,"ONL";#N/A,#N/A,FALSE,"OPO";#N/A,#N/A,FALSE,"OPL";#N/A,#N/A,FALSE,"OSK";#N/A,#N/A,FALSE,"OSP";#N/A,#N/A,FALSE,"OSZ";#N/A,#N/A,FALSE,"OTU";#N/A,#N/A,FALSE,"OUK"}</definedName>
    <definedName name="zzz" localSheetId="32" hidden="1">{#N/A,#N/A,FALSE,"OAS";#N/A,#N/A,FALSE,"OBG";#N/A,#N/A,FALSE,"OCZ";#N/A,#N/A,FALSE,"OFR";#N/A,#N/A,FALSE,"OGR";#N/A,#N/A,FALSE,"OGY";#N/A,#N/A,FALSE,"OHY ";#N/A,#N/A,FALSE,"OLX";#N/A,#N/A,FALSE,"ONL";#N/A,#N/A,FALSE,"OPO";#N/A,#N/A,FALSE,"OPL";#N/A,#N/A,FALSE,"OSK";#N/A,#N/A,FALSE,"OSP";#N/A,#N/A,FALSE,"OSZ";#N/A,#N/A,FALSE,"OTU";#N/A,#N/A,FALSE,"OUK"}</definedName>
    <definedName name="zzz" localSheetId="21" hidden="1">{#N/A,#N/A,FALSE,"OAS";#N/A,#N/A,FALSE,"OBG";#N/A,#N/A,FALSE,"OCZ";#N/A,#N/A,FALSE,"OFR";#N/A,#N/A,FALSE,"OGR";#N/A,#N/A,FALSE,"OGY";#N/A,#N/A,FALSE,"OHY ";#N/A,#N/A,FALSE,"OLX";#N/A,#N/A,FALSE,"ONL";#N/A,#N/A,FALSE,"OPO";#N/A,#N/A,FALSE,"OPL";#N/A,#N/A,FALSE,"OSK";#N/A,#N/A,FALSE,"OSP";#N/A,#N/A,FALSE,"OSZ";#N/A,#N/A,FALSE,"OTU";#N/A,#N/A,FALSE,"OUK"}</definedName>
    <definedName name="zzz" localSheetId="36" hidden="1">{#N/A,#N/A,FALSE,"masez (10)";#N/A,#N/A,FALSE,"masez (7)";#N/A,#N/A,FALSE,"masez (6)";#N/A,#N/A,FALSE,"masez (5)";#N/A,#N/A,FALSE,"masez (4)";#N/A,#N/A,FALSE,"masez (3)";#N/A,#N/A,FALSE,"masez (2)";#N/A,#N/A,FALSE,"GME";#N/A,#N/A,FALSE,"masez"}</definedName>
    <definedName name="zzz" localSheetId="33" hidden="1">{#N/A,#N/A,FALSE,"masez (10)";#N/A,#N/A,FALSE,"masez (7)";#N/A,#N/A,FALSE,"masez (6)";#N/A,#N/A,FALSE,"masez (5)";#N/A,#N/A,FALSE,"masez (4)";#N/A,#N/A,FALSE,"masez (3)";#N/A,#N/A,FALSE,"masez (2)";#N/A,#N/A,FALSE,"GME";#N/A,#N/A,FALSE,"masez"}</definedName>
    <definedName name="zzz" localSheetId="34" hidden="1">{#N/A,#N/A,FALSE,"masez (10)";#N/A,#N/A,FALSE,"masez (7)";#N/A,#N/A,FALSE,"masez (6)";#N/A,#N/A,FALSE,"masez (5)";#N/A,#N/A,FALSE,"masez (4)";#N/A,#N/A,FALSE,"masez (3)";#N/A,#N/A,FALSE,"masez (2)";#N/A,#N/A,FALSE,"GME";#N/A,#N/A,FALSE,"masez"}</definedName>
    <definedName name="ZZZ" localSheetId="31">#REF!</definedName>
    <definedName name="zzz" hidden="1">{#N/A,#N/A,FALSE,"masez (10)";#N/A,#N/A,FALSE,"masez (7)";#N/A,#N/A,FALSE,"masez (6)";#N/A,#N/A,FALSE,"masez (5)";#N/A,#N/A,FALSE,"masez (4)";#N/A,#N/A,FALSE,"masez (3)";#N/A,#N/A,FALSE,"masez (2)";#N/A,#N/A,FALSE,"GME";#N/A,#N/A,FALSE,"masez"}</definedName>
    <definedName name="ZZZ_Password" hidden="1">#REF!</definedName>
    <definedName name="zzz1" hidden="1">#REF!</definedName>
    <definedName name="zzz2" localSheetId="35" hidden="1">#REF!</definedName>
    <definedName name="zzz2" localSheetId="36" hidden="1">#REF!</definedName>
    <definedName name="zzz2" localSheetId="33" hidden="1">#REF!</definedName>
    <definedName name="zzz2" localSheetId="34" hidden="1">#REF!</definedName>
    <definedName name="zzz2" hidden="1">#REF!</definedName>
    <definedName name="zzz3" localSheetId="35" hidden="1">#REF!</definedName>
    <definedName name="zzz3" localSheetId="36" hidden="1">#REF!</definedName>
    <definedName name="zzz3" localSheetId="33" hidden="1">#REF!</definedName>
    <definedName name="zzz3" localSheetId="34" hidden="1">#REF!</definedName>
    <definedName name="zzz3" hidden="1">#REF!</definedName>
    <definedName name="zzz4" localSheetId="36" hidden="1">#REF!</definedName>
    <definedName name="zzz4" hidden="1">#REF!</definedName>
    <definedName name="zzzz" localSheetId="3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37" hidden="1">{#N/A,#N/A,FALSE,"OAS";#N/A,#N/A,FALSE,"OBG";#N/A,#N/A,FALSE,"OCZ";#N/A,#N/A,FALSE,"OFR";#N/A,#N/A,FALSE,"OGR";#N/A,#N/A,FALSE,"OGY";#N/A,#N/A,FALSE,"OHY ";#N/A,#N/A,FALSE,"OLX";#N/A,#N/A,FALSE,"ONL";#N/A,#N/A,FALSE,"OPO";#N/A,#N/A,FALSE,"OPL";#N/A,#N/A,FALSE,"OSK";#N/A,#N/A,FALSE,"OSP";#N/A,#N/A,FALSE,"OSZ";#N/A,#N/A,FALSE,"OTU";#N/A,#N/A,FALSE,"OUK"}</definedName>
    <definedName name="zzzz" localSheetId="32" hidden="1">{#N/A,#N/A,FALSE,"OAS";#N/A,#N/A,FALSE,"OBG";#N/A,#N/A,FALSE,"OCZ";#N/A,#N/A,FALSE,"OFR";#N/A,#N/A,FALSE,"OGR";#N/A,#N/A,FALSE,"OGY";#N/A,#N/A,FALSE,"OHY ";#N/A,#N/A,FALSE,"OLX";#N/A,#N/A,FALSE,"ONL";#N/A,#N/A,FALSE,"OPO";#N/A,#N/A,FALSE,"OPL";#N/A,#N/A,FALSE,"OSK";#N/A,#N/A,FALSE,"OSP";#N/A,#N/A,FALSE,"OSZ";#N/A,#N/A,FALSE,"OTU";#N/A,#N/A,FALSE,"OUK"}</definedName>
    <definedName name="zzzz" localSheetId="21" hidden="1">{#N/A,#N/A,FALSE,"OAS";#N/A,#N/A,FALSE,"OBG";#N/A,#N/A,FALSE,"OCZ";#N/A,#N/A,FALSE,"OFR";#N/A,#N/A,FALSE,"OGR";#N/A,#N/A,FALSE,"OGY";#N/A,#N/A,FALSE,"OHY ";#N/A,#N/A,FALSE,"OLX";#N/A,#N/A,FALSE,"ONL";#N/A,#N/A,FALSE,"OPO";#N/A,#N/A,FALSE,"OPL";#N/A,#N/A,FALSE,"OSK";#N/A,#N/A,FALSE,"OSP";#N/A,#N/A,FALSE,"OSZ";#N/A,#N/A,FALSE,"OTU";#N/A,#N/A,FALSE,"OUK"}</definedName>
    <definedName name="zzzz" localSheetId="36"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3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34"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31" hidden="1">#REF!</definedName>
    <definedName name="zzzz" hidden="1">#REF!</definedName>
    <definedName name="zzzzz" localSheetId="35" hidden="1">{#N/A,#N/A,FALSE,"minas";#N/A,#N/A,FALSE,"Total_OC015";#N/A,#N/A,FALSE,"ADMIN";#N/A,#N/A,FALSE,"PROCES";#N/A,#N/A,FALSE,"civil";#N/A,#N/A,FALSE,"CAÑER";#N/A,#N/A,FALSE,"ELEC";#N/A,#N/A,FALSE,"INSTR";#N/A,#N/A,FALSE,"PDS";#N/A,#N/A,FALSE,"mecan"}</definedName>
    <definedName name="zzzzz" localSheetId="37" hidden="1">{#N/A,#N/A,FALSE,"minas";#N/A,#N/A,FALSE,"Total_OC015";#N/A,#N/A,FALSE,"ADMIN";#N/A,#N/A,FALSE,"PROCES";#N/A,#N/A,FALSE,"civil";#N/A,#N/A,FALSE,"CAÑER";#N/A,#N/A,FALSE,"ELEC";#N/A,#N/A,FALSE,"INSTR";#N/A,#N/A,FALSE,"PDS";#N/A,#N/A,FALSE,"mecan"}</definedName>
    <definedName name="zzzzz" localSheetId="36" hidden="1">{#N/A,#N/A,FALSE,"minas";#N/A,#N/A,FALSE,"Total_OC015";#N/A,#N/A,FALSE,"ADMIN";#N/A,#N/A,FALSE,"PROCES";#N/A,#N/A,FALSE,"civil";#N/A,#N/A,FALSE,"CAÑER";#N/A,#N/A,FALSE,"ELEC";#N/A,#N/A,FALSE,"INSTR";#N/A,#N/A,FALSE,"PDS";#N/A,#N/A,FALSE,"mecan"}</definedName>
    <definedName name="zzzzz" localSheetId="33" hidden="1">{#N/A,#N/A,FALSE,"minas";#N/A,#N/A,FALSE,"Total_OC015";#N/A,#N/A,FALSE,"ADMIN";#N/A,#N/A,FALSE,"PROCES";#N/A,#N/A,FALSE,"civil";#N/A,#N/A,FALSE,"CAÑER";#N/A,#N/A,FALSE,"ELEC";#N/A,#N/A,FALSE,"INSTR";#N/A,#N/A,FALSE,"PDS";#N/A,#N/A,FALSE,"mecan"}</definedName>
    <definedName name="zzzzz" localSheetId="34" hidden="1">{#N/A,#N/A,FALSE,"minas";#N/A,#N/A,FALSE,"Total_OC015";#N/A,#N/A,FALSE,"ADMIN";#N/A,#N/A,FALSE,"PROCES";#N/A,#N/A,FALSE,"civil";#N/A,#N/A,FALSE,"CAÑER";#N/A,#N/A,FALSE,"ELEC";#N/A,#N/A,FALSE,"INSTR";#N/A,#N/A,FALSE,"PDS";#N/A,#N/A,FALSE,"mecan"}</definedName>
    <definedName name="zzzzz" localSheetId="31" hidden="1">{#N/A,#N/A,FALSE,"minas";#N/A,#N/A,FALSE,"Total_OC015";#N/A,#N/A,FALSE,"ADMIN";#N/A,#N/A,FALSE,"PROCES";#N/A,#N/A,FALSE,"civil";#N/A,#N/A,FALSE,"CAÑER";#N/A,#N/A,FALSE,"ELEC";#N/A,#N/A,FALSE,"INSTR";#N/A,#N/A,FALSE,"PDS";#N/A,#N/A,FALSE,"mecan"}</definedName>
    <definedName name="zzzzz" hidden="1">{#N/A,#N/A,FALSE,"minas";#N/A,#N/A,FALSE,"Total_OC015";#N/A,#N/A,FALSE,"ADMIN";#N/A,#N/A,FALSE,"PROCES";#N/A,#N/A,FALSE,"civil";#N/A,#N/A,FALSE,"CAÑER";#N/A,#N/A,FALSE,"ELEC";#N/A,#N/A,FALSE,"INSTR";#N/A,#N/A,FALSE,"PDS";#N/A,#N/A,FALSE,"mecan"}</definedName>
    <definedName name="zzzzzz" localSheetId="37" hidden="1">{#N/A,#N/A,FALSE,"MAINTENANCE"}</definedName>
    <definedName name="zzzzzz" localSheetId="32" hidden="1">{#N/A,#N/A,FALSE,"MAINTENANCE"}</definedName>
    <definedName name="zzzzzz" localSheetId="21" hidden="1">{#N/A,#N/A,FALSE,"MAINTENANCE"}</definedName>
    <definedName name="zzzzzz" localSheetId="31"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 localSheetId="37" hidden="1">{#N/A,#N/A,FALSE,"ORGANISATION"}</definedName>
    <definedName name="zzzzzzz" localSheetId="32" hidden="1">{#N/A,#N/A,FALSE,"ORGANISATION"}</definedName>
    <definedName name="zzzzzzz" localSheetId="21" hidden="1">{#N/A,#N/A,FALSE,"ORGANISATION"}</definedName>
    <definedName name="zzzzzzz" hidden="1">#REF!</definedName>
    <definedName name="zzzzzzzz" localSheetId="35" hidden="1">{#N/A,#N/A,FALSE,"SITE NUMBERS 1995"}</definedName>
    <definedName name="zzzzzzzz" localSheetId="37" hidden="1">{#N/A,#N/A,FALSE,"SITE NUMBERS 1995"}</definedName>
    <definedName name="zzzzzzzz" localSheetId="32" hidden="1">{#N/A,#N/A,FALSE,"SITE NUMBERS 1995"}</definedName>
    <definedName name="zzzzzzzz" localSheetId="21" hidden="1">{#N/A,#N/A,FALSE,"SITE NUMBERS 1995"}</definedName>
    <definedName name="zzzzzzzz" localSheetId="36" hidden="1">{#N/A,#N/A,FALSE,"SITE NUMBERS 1995"}</definedName>
    <definedName name="zzzzzzzz" localSheetId="33" hidden="1">{#N/A,#N/A,FALSE,"SITE NUMBERS 1995"}</definedName>
    <definedName name="zzzzzzzz" localSheetId="34" hidden="1">{#N/A,#N/A,FALSE,"SITE NUMBERS 1995"}</definedName>
    <definedName name="zzzzzzzz" localSheetId="31" hidden="1">{#N/A,#N/A,FALSE,"SITE NUMBERS 1995"}</definedName>
    <definedName name="zzzzzzzz" hidden="1">{#N/A,#N/A,FALSE,"SITE NUMBERS 1995"}</definedName>
    <definedName name="zzzzzzzzz" localSheetId="35" hidden="1">{#N/A,#N/A,FALSE,"SITE NUMBERS 1996"}</definedName>
    <definedName name="zzzzzzzzz" localSheetId="37" hidden="1">{#N/A,#N/A,FALSE,"SITE NUMBERS 1996"}</definedName>
    <definedName name="zzzzzzzzz" localSheetId="32" hidden="1">{#N/A,#N/A,FALSE,"SITE NUMBERS 1996"}</definedName>
    <definedName name="zzzzzzzzz" localSheetId="21" hidden="1">{#N/A,#N/A,FALSE,"SITE NUMBERS 1996"}</definedName>
    <definedName name="zzzzzzzzz" localSheetId="36" hidden="1">{#N/A,#N/A,FALSE,"SITE NUMBERS 1996"}</definedName>
    <definedName name="zzzzzzzzz" localSheetId="33" hidden="1">{#N/A,#N/A,FALSE,"SITE NUMBERS 1996"}</definedName>
    <definedName name="zzzzzzzzz" localSheetId="34" hidden="1">{#N/A,#N/A,FALSE,"SITE NUMBERS 1996"}</definedName>
    <definedName name="zzzzzzzzz" localSheetId="31" hidden="1">{#N/A,#N/A,FALSE,"SITE NUMBERS 1996"}</definedName>
    <definedName name="zzzzzzzzz" hidden="1">{#N/A,#N/A,FALSE,"SITE NUMBERS 1996"}</definedName>
    <definedName name="zzzzzzzzzz" localSheetId="35" hidden="1">{#N/A,#N/A,FALSE,"SUSTAINING"}</definedName>
    <definedName name="zzzzzzzzzz" localSheetId="37" hidden="1">{#N/A,#N/A,FALSE,"SUSTAINING"}</definedName>
    <definedName name="zzzzzzzzzz" localSheetId="32" hidden="1">{#N/A,#N/A,FALSE,"SUSTAINING"}</definedName>
    <definedName name="zzzzzzzzzz" localSheetId="21" hidden="1">{#N/A,#N/A,FALSE,"SUSTAINING"}</definedName>
    <definedName name="zzzzzzzzzz" localSheetId="36" hidden="1">{#N/A,#N/A,FALSE,"SUSTAINING"}</definedName>
    <definedName name="zzzzzzzzzz" localSheetId="33" hidden="1">{#N/A,#N/A,FALSE,"SUSTAINING"}</definedName>
    <definedName name="zzzzzzzzzz" localSheetId="34" hidden="1">{#N/A,#N/A,FALSE,"SUSTAINING"}</definedName>
    <definedName name="zzzzzzzzzz" localSheetId="31" hidden="1">{#N/A,#N/A,FALSE,"SUSTAINING"}</definedName>
    <definedName name="zzzzzzzzzz" hidden="1">{#N/A,#N/A,FALSE,"SUSTAINING"}</definedName>
    <definedName name="zzzzzzzzzzz" localSheetId="35" hidden="1">{#N/A,#N/A,FALSE,"ORGANISATION"}</definedName>
    <definedName name="zzzzzzzzzzz" localSheetId="37" hidden="1">{#N/A,#N/A,FALSE,"ORGANISATION"}</definedName>
    <definedName name="zzzzzzzzzzz" localSheetId="32" hidden="1">{#N/A,#N/A,FALSE,"ORGANISATION"}</definedName>
    <definedName name="zzzzzzzzzzz" localSheetId="21" hidden="1">{#N/A,#N/A,FALSE,"ORGANISATION"}</definedName>
    <definedName name="zzzzzzzzzzz" localSheetId="36" hidden="1">{#N/A,#N/A,FALSE,"ORGANISATION"}</definedName>
    <definedName name="zzzzzzzzzzz" localSheetId="33" hidden="1">{#N/A,#N/A,FALSE,"ORGANISATION"}</definedName>
    <definedName name="zzzzzzzzzzz" localSheetId="34" hidden="1">{#N/A,#N/A,FALSE,"ORGANISATION"}</definedName>
    <definedName name="zzzzzzzzzzz" localSheetId="31" hidden="1">{#N/A,#N/A,FALSE,"ORGANISATION"}</definedName>
    <definedName name="zzzzzzzzzzz" hidden="1">{#N/A,#N/A,FALSE,"ORGANISATION"}</definedName>
    <definedName name="zzzzzzzzzzzzzzz" localSheetId="35" hidden="1">{#N/A,#N/A,FALSE,"SumD";#N/A,#N/A,FALSE,"ElecD";#N/A,#N/A,FALSE,"MechD";#N/A,#N/A,FALSE,"GeotD";#N/A,#N/A,FALSE,"PrcsD";#N/A,#N/A,FALSE,"TunnD";#N/A,#N/A,FALSE,"CivlD";#N/A,#N/A,FALSE,"NtwkD";#N/A,#N/A,FALSE,"EstgD";#N/A,#N/A,FALSE,"PEngD"}</definedName>
    <definedName name="zzzzzzzzzzzzzzz" localSheetId="37" hidden="1">{#N/A,#N/A,FALSE,"SumD";#N/A,#N/A,FALSE,"ElecD";#N/A,#N/A,FALSE,"MechD";#N/A,#N/A,FALSE,"GeotD";#N/A,#N/A,FALSE,"PrcsD";#N/A,#N/A,FALSE,"TunnD";#N/A,#N/A,FALSE,"CivlD";#N/A,#N/A,FALSE,"NtwkD";#N/A,#N/A,FALSE,"EstgD";#N/A,#N/A,FALSE,"PEngD"}</definedName>
    <definedName name="zzzzzzzzzzzzzzz" localSheetId="36" hidden="1">{#N/A,#N/A,FALSE,"SumD";#N/A,#N/A,FALSE,"ElecD";#N/A,#N/A,FALSE,"MechD";#N/A,#N/A,FALSE,"GeotD";#N/A,#N/A,FALSE,"PrcsD";#N/A,#N/A,FALSE,"TunnD";#N/A,#N/A,FALSE,"CivlD";#N/A,#N/A,FALSE,"NtwkD";#N/A,#N/A,FALSE,"EstgD";#N/A,#N/A,FALSE,"PEngD"}</definedName>
    <definedName name="zzzzzzzzzzzzzzz" localSheetId="33" hidden="1">{#N/A,#N/A,FALSE,"SumD";#N/A,#N/A,FALSE,"ElecD";#N/A,#N/A,FALSE,"MechD";#N/A,#N/A,FALSE,"GeotD";#N/A,#N/A,FALSE,"PrcsD";#N/A,#N/A,FALSE,"TunnD";#N/A,#N/A,FALSE,"CivlD";#N/A,#N/A,FALSE,"NtwkD";#N/A,#N/A,FALSE,"EstgD";#N/A,#N/A,FALSE,"PEngD"}</definedName>
    <definedName name="zzzzzzzzzzzzzzz" localSheetId="34" hidden="1">{#N/A,#N/A,FALSE,"SumD";#N/A,#N/A,FALSE,"ElecD";#N/A,#N/A,FALSE,"MechD";#N/A,#N/A,FALSE,"GeotD";#N/A,#N/A,FALSE,"PrcsD";#N/A,#N/A,FALSE,"TunnD";#N/A,#N/A,FALSE,"CivlD";#N/A,#N/A,FALSE,"NtwkD";#N/A,#N/A,FALSE,"EstgD";#N/A,#N/A,FALSE,"PEngD"}</definedName>
    <definedName name="zzzzzzzzzzzzzzz" localSheetId="31" hidden="1">{#N/A,#N/A,FALSE,"SumD";#N/A,#N/A,FALSE,"ElecD";#N/A,#N/A,FALSE,"MechD";#N/A,#N/A,FALSE,"GeotD";#N/A,#N/A,FALSE,"PrcsD";#N/A,#N/A,FALSE,"TunnD";#N/A,#N/A,FALSE,"CivlD";#N/A,#N/A,FALSE,"NtwkD";#N/A,#N/A,FALSE,"EstgD";#N/A,#N/A,FALSE,"PEngD"}</definedName>
    <definedName name="zzzzzzzzzzzzzzz" hidden="1">{#N/A,#N/A,FALSE,"SumD";#N/A,#N/A,FALSE,"ElecD";#N/A,#N/A,FALSE,"MechD";#N/A,#N/A,FALSE,"GeotD";#N/A,#N/A,FALSE,"PrcsD";#N/A,#N/A,FALSE,"TunnD";#N/A,#N/A,FALSE,"CivlD";#N/A,#N/A,FALSE,"NtwkD";#N/A,#N/A,FALSE,"EstgD";#N/A,#N/A,FALSE,"PEngD"}</definedName>
    <definedName name="あああ" hidden="1">#REF!</definedName>
    <definedName name="ああああ" localSheetId="35" hidden="1">#REF!</definedName>
    <definedName name="ああああ" localSheetId="36" hidden="1">#REF!</definedName>
    <definedName name="ああああ" localSheetId="33" hidden="1">#REF!</definedName>
    <definedName name="ああああ" localSheetId="34" hidden="1">#REF!</definedName>
    <definedName name="ああああ" hidden="1">#REF!</definedName>
    <definedName name="あああああ" localSheetId="35" hidden="1">{"'NOTES2'!$G$9:$J$27"}</definedName>
    <definedName name="あああああ" localSheetId="37" hidden="1">{"'NOTES2'!$G$9:$J$27"}</definedName>
    <definedName name="あああああ" localSheetId="36" hidden="1">{"'NOTES2'!$G$9:$J$27"}</definedName>
    <definedName name="あああああ" localSheetId="33" hidden="1">{"'NOTES2'!$G$9:$J$27"}</definedName>
    <definedName name="あああああ" localSheetId="34" hidden="1">{"'NOTES2'!$G$9:$J$27"}</definedName>
    <definedName name="あああああ" localSheetId="31" hidden="1">{"'NOTES2'!$G$9:$J$27"}</definedName>
    <definedName name="あああああ" hidden="1">{"'NOTES2'!$G$9:$J$27"}</definedName>
    <definedName name="いいいいいいい" hidden="1">#REF!</definedName>
    <definedName name="いいいいいおおお" localSheetId="36" hidden="1">#REF!</definedName>
    <definedName name="いいいいいおおお" hidden="1">#REF!</definedName>
    <definedName name="さあ" localSheetId="36" hidden="1">#REF!</definedName>
    <definedName name="さあ" hidden="1">#REF!</definedName>
    <definedName name="ㄱㄱ" localSheetId="35" hidden="1">{#N/A,#N/A,FALSE,"명세표"}</definedName>
    <definedName name="ㄱㄱ" localSheetId="37" hidden="1">{#N/A,#N/A,FALSE,"명세표"}</definedName>
    <definedName name="ㄱㄱ" localSheetId="36" hidden="1">{#N/A,#N/A,FALSE,"명세표"}</definedName>
    <definedName name="ㄱㄱ" localSheetId="33" hidden="1">{#N/A,#N/A,FALSE,"명세표"}</definedName>
    <definedName name="ㄱㄱ" localSheetId="34" hidden="1">{#N/A,#N/A,FALSE,"명세표"}</definedName>
    <definedName name="ㄱㄱ" localSheetId="31" hidden="1">{#N/A,#N/A,FALSE,"명세표"}</definedName>
    <definedName name="ㄱㄱ" hidden="1">{#N/A,#N/A,FALSE,"명세표"}</definedName>
    <definedName name="ㄱ미" localSheetId="35" hidden="1">{#N/A,#N/A,TRUE,"Basic";#N/A,#N/A,TRUE,"EXT-TABLE";#N/A,#N/A,TRUE,"STEEL";#N/A,#N/A,TRUE,"INT-Table";#N/A,#N/A,TRUE,"STEEL";#N/A,#N/A,TRUE,"Door"}</definedName>
    <definedName name="ㄱ미" localSheetId="37" hidden="1">{#N/A,#N/A,TRUE,"Basic";#N/A,#N/A,TRUE,"EXT-TABLE";#N/A,#N/A,TRUE,"STEEL";#N/A,#N/A,TRUE,"INT-Table";#N/A,#N/A,TRUE,"STEEL";#N/A,#N/A,TRUE,"Door"}</definedName>
    <definedName name="ㄱ미" localSheetId="36" hidden="1">{#N/A,#N/A,TRUE,"Basic";#N/A,#N/A,TRUE,"EXT-TABLE";#N/A,#N/A,TRUE,"STEEL";#N/A,#N/A,TRUE,"INT-Table";#N/A,#N/A,TRUE,"STEEL";#N/A,#N/A,TRUE,"Door"}</definedName>
    <definedName name="ㄱ미" localSheetId="33" hidden="1">{#N/A,#N/A,TRUE,"Basic";#N/A,#N/A,TRUE,"EXT-TABLE";#N/A,#N/A,TRUE,"STEEL";#N/A,#N/A,TRUE,"INT-Table";#N/A,#N/A,TRUE,"STEEL";#N/A,#N/A,TRUE,"Door"}</definedName>
    <definedName name="ㄱ미" localSheetId="34" hidden="1">{#N/A,#N/A,TRUE,"Basic";#N/A,#N/A,TRUE,"EXT-TABLE";#N/A,#N/A,TRUE,"STEEL";#N/A,#N/A,TRUE,"INT-Table";#N/A,#N/A,TRUE,"STEEL";#N/A,#N/A,TRUE,"Door"}</definedName>
    <definedName name="ㄱ미" localSheetId="31" hidden="1">{#N/A,#N/A,TRUE,"Basic";#N/A,#N/A,TRUE,"EXT-TABLE";#N/A,#N/A,TRUE,"STEEL";#N/A,#N/A,TRUE,"INT-Table";#N/A,#N/A,TRUE,"STEEL";#N/A,#N/A,TRUE,"Door"}</definedName>
    <definedName name="ㄱ미" hidden="1">{#N/A,#N/A,TRUE,"Basic";#N/A,#N/A,TRUE,"EXT-TABLE";#N/A,#N/A,TRUE,"STEEL";#N/A,#N/A,TRUE,"INT-Table";#N/A,#N/A,TRUE,"STEEL";#N/A,#N/A,TRUE,"Door"}</definedName>
    <definedName name="감" localSheetId="35" hidden="1">{#N/A,#N/A,TRUE,"Basic";#N/A,#N/A,TRUE,"EXT-TABLE";#N/A,#N/A,TRUE,"STEEL";#N/A,#N/A,TRUE,"INT-Table";#N/A,#N/A,TRUE,"STEEL";#N/A,#N/A,TRUE,"Door"}</definedName>
    <definedName name="감" localSheetId="37" hidden="1">{#N/A,#N/A,TRUE,"Basic";#N/A,#N/A,TRUE,"EXT-TABLE";#N/A,#N/A,TRUE,"STEEL";#N/A,#N/A,TRUE,"INT-Table";#N/A,#N/A,TRUE,"STEEL";#N/A,#N/A,TRUE,"Door"}</definedName>
    <definedName name="감" localSheetId="36" hidden="1">{#N/A,#N/A,TRUE,"Basic";#N/A,#N/A,TRUE,"EXT-TABLE";#N/A,#N/A,TRUE,"STEEL";#N/A,#N/A,TRUE,"INT-Table";#N/A,#N/A,TRUE,"STEEL";#N/A,#N/A,TRUE,"Door"}</definedName>
    <definedName name="감" localSheetId="33" hidden="1">{#N/A,#N/A,TRUE,"Basic";#N/A,#N/A,TRUE,"EXT-TABLE";#N/A,#N/A,TRUE,"STEEL";#N/A,#N/A,TRUE,"INT-Table";#N/A,#N/A,TRUE,"STEEL";#N/A,#N/A,TRUE,"Door"}</definedName>
    <definedName name="감" localSheetId="34" hidden="1">{#N/A,#N/A,TRUE,"Basic";#N/A,#N/A,TRUE,"EXT-TABLE";#N/A,#N/A,TRUE,"STEEL";#N/A,#N/A,TRUE,"INT-Table";#N/A,#N/A,TRUE,"STEEL";#N/A,#N/A,TRUE,"Door"}</definedName>
    <definedName name="감" localSheetId="31" hidden="1">{#N/A,#N/A,TRUE,"Basic";#N/A,#N/A,TRUE,"EXT-TABLE";#N/A,#N/A,TRUE,"STEEL";#N/A,#N/A,TRUE,"INT-Table";#N/A,#N/A,TRUE,"STEEL";#N/A,#N/A,TRUE,"Door"}</definedName>
    <definedName name="감" hidden="1">{#N/A,#N/A,TRUE,"Basic";#N/A,#N/A,TRUE,"EXT-TABLE";#N/A,#N/A,TRUE,"STEEL";#N/A,#N/A,TRUE,"INT-Table";#N/A,#N/A,TRUE,"STEEL";#N/A,#N/A,TRUE,"Door"}</definedName>
    <definedName name="건기" localSheetId="35" hidden="1">{#N/A,#N/A,FALSE,"사업총괄";#N/A,#N/A,FALSE,"장비사업";#N/A,#N/A,FALSE,"철구사업";#N/A,#N/A,FALSE,"준설사업"}</definedName>
    <definedName name="건기" localSheetId="37" hidden="1">{#N/A,#N/A,FALSE,"사업총괄";#N/A,#N/A,FALSE,"장비사업";#N/A,#N/A,FALSE,"철구사업";#N/A,#N/A,FALSE,"준설사업"}</definedName>
    <definedName name="건기" localSheetId="36" hidden="1">{#N/A,#N/A,FALSE,"사업총괄";#N/A,#N/A,FALSE,"장비사업";#N/A,#N/A,FALSE,"철구사업";#N/A,#N/A,FALSE,"준설사업"}</definedName>
    <definedName name="건기" localSheetId="33" hidden="1">{#N/A,#N/A,FALSE,"사업총괄";#N/A,#N/A,FALSE,"장비사업";#N/A,#N/A,FALSE,"철구사업";#N/A,#N/A,FALSE,"준설사업"}</definedName>
    <definedName name="건기" localSheetId="34" hidden="1">{#N/A,#N/A,FALSE,"사업총괄";#N/A,#N/A,FALSE,"장비사업";#N/A,#N/A,FALSE,"철구사업";#N/A,#N/A,FALSE,"준설사업"}</definedName>
    <definedName name="건기" localSheetId="31" hidden="1">{#N/A,#N/A,FALSE,"사업총괄";#N/A,#N/A,FALSE,"장비사업";#N/A,#N/A,FALSE,"철구사업";#N/A,#N/A,FALSE,"준설사업"}</definedName>
    <definedName name="건기" hidden="1">{#N/A,#N/A,FALSE,"사업총괄";#N/A,#N/A,FALSE,"장비사업";#N/A,#N/A,FALSE,"철구사업";#N/A,#N/A,FALSE,"준설사업"}</definedName>
    <definedName name="건기2" localSheetId="35" hidden="1">{#N/A,#N/A,FALSE,"사업총괄";#N/A,#N/A,FALSE,"장비사업";#N/A,#N/A,FALSE,"철구사업";#N/A,#N/A,FALSE,"준설사업"}</definedName>
    <definedName name="건기2" localSheetId="37" hidden="1">{#N/A,#N/A,FALSE,"사업총괄";#N/A,#N/A,FALSE,"장비사업";#N/A,#N/A,FALSE,"철구사업";#N/A,#N/A,FALSE,"준설사업"}</definedName>
    <definedName name="건기2" localSheetId="36" hidden="1">{#N/A,#N/A,FALSE,"사업총괄";#N/A,#N/A,FALSE,"장비사업";#N/A,#N/A,FALSE,"철구사업";#N/A,#N/A,FALSE,"준설사업"}</definedName>
    <definedName name="건기2" localSheetId="33" hidden="1">{#N/A,#N/A,FALSE,"사업총괄";#N/A,#N/A,FALSE,"장비사업";#N/A,#N/A,FALSE,"철구사업";#N/A,#N/A,FALSE,"준설사업"}</definedName>
    <definedName name="건기2" localSheetId="34" hidden="1">{#N/A,#N/A,FALSE,"사업총괄";#N/A,#N/A,FALSE,"장비사업";#N/A,#N/A,FALSE,"철구사업";#N/A,#N/A,FALSE,"준설사업"}</definedName>
    <definedName name="건기2" localSheetId="31" hidden="1">{#N/A,#N/A,FALSE,"사업총괄";#N/A,#N/A,FALSE,"장비사업";#N/A,#N/A,FALSE,"철구사업";#N/A,#N/A,FALSE,"준설사업"}</definedName>
    <definedName name="건기2" hidden="1">{#N/A,#N/A,FALSE,"사업총괄";#N/A,#N/A,FALSE,"장비사업";#N/A,#N/A,FALSE,"철구사업";#N/A,#N/A,FALSE,"준설사업"}</definedName>
    <definedName name="건설기계새로움" localSheetId="35" hidden="1">{#VALUE!,#N/A,FALSE,0;#N/A,#N/A,FALSE,0;#N/A,#N/A,FALSE,0;#N/A,#N/A,FALSE,0}</definedName>
    <definedName name="건설기계새로움" localSheetId="37" hidden="1">{#VALUE!,#N/A,FALSE,0;#N/A,#N/A,FALSE,0;#N/A,#N/A,FALSE,0;#N/A,#N/A,FALSE,0}</definedName>
    <definedName name="건설기계새로움" localSheetId="36" hidden="1">{#VALUE!,#N/A,FALSE,0;#N/A,#N/A,FALSE,0;#N/A,#N/A,FALSE,0;#N/A,#N/A,FALSE,0}</definedName>
    <definedName name="건설기계새로움" localSheetId="33" hidden="1">{#VALUE!,#N/A,FALSE,0;#N/A,#N/A,FALSE,0;#N/A,#N/A,FALSE,0;#N/A,#N/A,FALSE,0}</definedName>
    <definedName name="건설기계새로움" localSheetId="34" hidden="1">{#VALUE!,#N/A,FALSE,0;#N/A,#N/A,FALSE,0;#N/A,#N/A,FALSE,0;#N/A,#N/A,FALSE,0}</definedName>
    <definedName name="건설기계새로움" localSheetId="31" hidden="1">{#VALUE!,#N/A,FALSE,0;#N/A,#N/A,FALSE,0;#N/A,#N/A,FALSE,0;#N/A,#N/A,FALSE,0}</definedName>
    <definedName name="건설기계새로움" hidden="1">{#VALUE!,#N/A,FALSE,0;#N/A,#N/A,FALSE,0;#N/A,#N/A,FALSE,0;#N/A,#N/A,FALSE,0}</definedName>
    <definedName name="건축" localSheetId="31">#REF!</definedName>
    <definedName name="건축">!#REF!</definedName>
    <definedName name="겉표지" localSheetId="35" hidden="1">{#N/A,#N/A,TRUE,"Basic";#N/A,#N/A,TRUE,"EXT-TABLE";#N/A,#N/A,TRUE,"STEEL";#N/A,#N/A,TRUE,"INT-Table";#N/A,#N/A,TRUE,"STEEL";#N/A,#N/A,TRUE,"Door"}</definedName>
    <definedName name="겉표지" localSheetId="37" hidden="1">{#N/A,#N/A,TRUE,"Basic";#N/A,#N/A,TRUE,"EXT-TABLE";#N/A,#N/A,TRUE,"STEEL";#N/A,#N/A,TRUE,"INT-Table";#N/A,#N/A,TRUE,"STEEL";#N/A,#N/A,TRUE,"Door"}</definedName>
    <definedName name="겉표지" localSheetId="36" hidden="1">{#N/A,#N/A,TRUE,"Basic";#N/A,#N/A,TRUE,"EXT-TABLE";#N/A,#N/A,TRUE,"STEEL";#N/A,#N/A,TRUE,"INT-Table";#N/A,#N/A,TRUE,"STEEL";#N/A,#N/A,TRUE,"Door"}</definedName>
    <definedName name="겉표지" localSheetId="33" hidden="1">{#N/A,#N/A,TRUE,"Basic";#N/A,#N/A,TRUE,"EXT-TABLE";#N/A,#N/A,TRUE,"STEEL";#N/A,#N/A,TRUE,"INT-Table";#N/A,#N/A,TRUE,"STEEL";#N/A,#N/A,TRUE,"Door"}</definedName>
    <definedName name="겉표지" localSheetId="34" hidden="1">{#N/A,#N/A,TRUE,"Basic";#N/A,#N/A,TRUE,"EXT-TABLE";#N/A,#N/A,TRUE,"STEEL";#N/A,#N/A,TRUE,"INT-Table";#N/A,#N/A,TRUE,"STEEL";#N/A,#N/A,TRUE,"Door"}</definedName>
    <definedName name="겉표지" localSheetId="31" hidden="1">{#N/A,#N/A,TRUE,"Basic";#N/A,#N/A,TRUE,"EXT-TABLE";#N/A,#N/A,TRUE,"STEEL";#N/A,#N/A,TRUE,"INT-Table";#N/A,#N/A,TRUE,"STEEL";#N/A,#N/A,TRUE,"Door"}</definedName>
    <definedName name="겉표지" hidden="1">{#N/A,#N/A,TRUE,"Basic";#N/A,#N/A,TRUE,"EXT-TABLE";#N/A,#N/A,TRUE,"STEEL";#N/A,#N/A,TRUE,"INT-Table";#N/A,#N/A,TRUE,"STEEL";#N/A,#N/A,TRUE,"Door"}</definedName>
    <definedName name="겡오" localSheetId="35" hidden="1">{#N/A,#N/A,FALSE,"CCTV"}</definedName>
    <definedName name="겡오" localSheetId="37" hidden="1">{#N/A,#N/A,FALSE,"CCTV"}</definedName>
    <definedName name="겡오" localSheetId="36" hidden="1">{#N/A,#N/A,FALSE,"CCTV"}</definedName>
    <definedName name="겡오" localSheetId="33" hidden="1">{#N/A,#N/A,FALSE,"CCTV"}</definedName>
    <definedName name="겡오" localSheetId="34" hidden="1">{#N/A,#N/A,FALSE,"CCTV"}</definedName>
    <definedName name="겡오" localSheetId="31" hidden="1">{#N/A,#N/A,FALSE,"CCTV"}</definedName>
    <definedName name="겡오" hidden="1">{#N/A,#N/A,FALSE,"CCTV"}</definedName>
    <definedName name="견적조건" hidden="1">#REF!</definedName>
    <definedName name="견적품의서" localSheetId="35" hidden="1">{"'장비'!$A$3:$M$12"}</definedName>
    <definedName name="견적품의서" localSheetId="37" hidden="1">{"'장비'!$A$3:$M$12"}</definedName>
    <definedName name="견적품의서" localSheetId="36" hidden="1">{"'장비'!$A$3:$M$12"}</definedName>
    <definedName name="견적품의서" localSheetId="33" hidden="1">{"'장비'!$A$3:$M$12"}</definedName>
    <definedName name="견적품의서" localSheetId="34" hidden="1">{"'장비'!$A$3:$M$12"}</definedName>
    <definedName name="견적품의서" localSheetId="31" hidden="1">{"'장비'!$A$3:$M$12"}</definedName>
    <definedName name="견적품의서" hidden="1">{"'장비'!$A$3:$M$12"}</definedName>
    <definedName name="경비2차분" localSheetId="35" hidden="1">{"'장비'!$A$3:$M$12"}</definedName>
    <definedName name="경비2차분" localSheetId="37" hidden="1">{"'장비'!$A$3:$M$12"}</definedName>
    <definedName name="경비2차분" localSheetId="36" hidden="1">{"'장비'!$A$3:$M$12"}</definedName>
    <definedName name="경비2차분" localSheetId="33" hidden="1">{"'장비'!$A$3:$M$12"}</definedName>
    <definedName name="경비2차분" localSheetId="34" hidden="1">{"'장비'!$A$3:$M$12"}</definedName>
    <definedName name="경비2차분" localSheetId="31" hidden="1">{"'장비'!$A$3:$M$12"}</definedName>
    <definedName name="경비2차분" hidden="1">{"'장비'!$A$3:$M$12"}</definedName>
    <definedName name="계장" hidden="1">#REF!</definedName>
    <definedName name="계장공사" localSheetId="35" hidden="1">{#N/A,#N/A,FALSE,"CCTV"}</definedName>
    <definedName name="계장공사" localSheetId="37" hidden="1">{#N/A,#N/A,FALSE,"CCTV"}</definedName>
    <definedName name="계장공사" localSheetId="36" hidden="1">{#N/A,#N/A,FALSE,"CCTV"}</definedName>
    <definedName name="계장공사" localSheetId="33" hidden="1">{#N/A,#N/A,FALSE,"CCTV"}</definedName>
    <definedName name="계장공사" localSheetId="34" hidden="1">{#N/A,#N/A,FALSE,"CCTV"}</definedName>
    <definedName name="계장공사" localSheetId="31" hidden="1">{#N/A,#N/A,FALSE,"CCTV"}</definedName>
    <definedName name="계장공사" hidden="1">{#N/A,#N/A,FALSE,"CCTV"}</definedName>
    <definedName name="계획.실적A" localSheetId="35" hidden="1">{#N/A,#N/A,TRUE,"LOADCOVE";#N/A,#N/A,TRUE,"PAGE001";#N/A,#N/A,TRUE,"PAGE002";#N/A,#N/A,TRUE,"PAGE003";#N/A,#N/A,TRUE,"PAGE004";#N/A,#N/A,TRUE,"PAGE005";#N/A,#N/A,TRUE,"PAGE006";#N/A,#N/A,TRUE,"PAGE007";#N/A,#N/A,TRUE,"PAGE008";#N/A,#N/A,TRUE,"PAGE009";#N/A,#N/A,TRUE,"PAGE010";#N/A,#N/A,TRUE,"PAGE011";#N/A,#N/A,TRUE,"PAGE012";#N/A,#N/A,TRUE,"PAGE013"}</definedName>
    <definedName name="계획.실적A" localSheetId="37" hidden="1">{#N/A,#N/A,TRUE,"LOADCOVE";#N/A,#N/A,TRUE,"PAGE001";#N/A,#N/A,TRUE,"PAGE002";#N/A,#N/A,TRUE,"PAGE003";#N/A,#N/A,TRUE,"PAGE004";#N/A,#N/A,TRUE,"PAGE005";#N/A,#N/A,TRUE,"PAGE006";#N/A,#N/A,TRUE,"PAGE007";#N/A,#N/A,TRUE,"PAGE008";#N/A,#N/A,TRUE,"PAGE009";#N/A,#N/A,TRUE,"PAGE010";#N/A,#N/A,TRUE,"PAGE011";#N/A,#N/A,TRUE,"PAGE012";#N/A,#N/A,TRUE,"PAGE013"}</definedName>
    <definedName name="계획.실적A" localSheetId="36" hidden="1">{#N/A,#N/A,TRUE,"LOADCOVE";#N/A,#N/A,TRUE,"PAGE001";#N/A,#N/A,TRUE,"PAGE002";#N/A,#N/A,TRUE,"PAGE003";#N/A,#N/A,TRUE,"PAGE004";#N/A,#N/A,TRUE,"PAGE005";#N/A,#N/A,TRUE,"PAGE006";#N/A,#N/A,TRUE,"PAGE007";#N/A,#N/A,TRUE,"PAGE008";#N/A,#N/A,TRUE,"PAGE009";#N/A,#N/A,TRUE,"PAGE010";#N/A,#N/A,TRUE,"PAGE011";#N/A,#N/A,TRUE,"PAGE012";#N/A,#N/A,TRUE,"PAGE013"}</definedName>
    <definedName name="계획.실적A" localSheetId="33" hidden="1">{#N/A,#N/A,TRUE,"LOADCOVE";#N/A,#N/A,TRUE,"PAGE001";#N/A,#N/A,TRUE,"PAGE002";#N/A,#N/A,TRUE,"PAGE003";#N/A,#N/A,TRUE,"PAGE004";#N/A,#N/A,TRUE,"PAGE005";#N/A,#N/A,TRUE,"PAGE006";#N/A,#N/A,TRUE,"PAGE007";#N/A,#N/A,TRUE,"PAGE008";#N/A,#N/A,TRUE,"PAGE009";#N/A,#N/A,TRUE,"PAGE010";#N/A,#N/A,TRUE,"PAGE011";#N/A,#N/A,TRUE,"PAGE012";#N/A,#N/A,TRUE,"PAGE013"}</definedName>
    <definedName name="계획.실적A" localSheetId="34" hidden="1">{#N/A,#N/A,TRUE,"LOADCOVE";#N/A,#N/A,TRUE,"PAGE001";#N/A,#N/A,TRUE,"PAGE002";#N/A,#N/A,TRUE,"PAGE003";#N/A,#N/A,TRUE,"PAGE004";#N/A,#N/A,TRUE,"PAGE005";#N/A,#N/A,TRUE,"PAGE006";#N/A,#N/A,TRUE,"PAGE007";#N/A,#N/A,TRUE,"PAGE008";#N/A,#N/A,TRUE,"PAGE009";#N/A,#N/A,TRUE,"PAGE010";#N/A,#N/A,TRUE,"PAGE011";#N/A,#N/A,TRUE,"PAGE012";#N/A,#N/A,TRUE,"PAGE013"}</definedName>
    <definedName name="계획.실적A" localSheetId="31" hidden="1">{#N/A,#N/A,TRUE,"LOADCOVE";#N/A,#N/A,TRUE,"PAGE001";#N/A,#N/A,TRUE,"PAGE002";#N/A,#N/A,TRUE,"PAGE003";#N/A,#N/A,TRUE,"PAGE004";#N/A,#N/A,TRUE,"PAGE005";#N/A,#N/A,TRUE,"PAGE006";#N/A,#N/A,TRUE,"PAGE007";#N/A,#N/A,TRUE,"PAGE008";#N/A,#N/A,TRUE,"PAGE009";#N/A,#N/A,TRUE,"PAGE010";#N/A,#N/A,TRUE,"PAGE011";#N/A,#N/A,TRUE,"PAGE012";#N/A,#N/A,TRUE,"PAGE013"}</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공기구3" localSheetId="35" hidden="1">{#N/A,#N/A,TRUE,"LOADCOVE";#N/A,#N/A,TRUE,"PAGE001";#N/A,#N/A,TRUE,"PAGE002";#N/A,#N/A,TRUE,"PAGE003";#N/A,#N/A,TRUE,"PAGE004";#N/A,#N/A,TRUE,"PAGE005";#N/A,#N/A,TRUE,"PAGE006";#N/A,#N/A,TRUE,"PAGE007";#N/A,#N/A,TRUE,"PAGE008";#N/A,#N/A,TRUE,"PAGE009";#N/A,#N/A,TRUE,"PAGE010";#N/A,#N/A,TRUE,"PAGE011";#N/A,#N/A,TRUE,"PAGE012";#N/A,#N/A,TRUE,"PAGE013"}</definedName>
    <definedName name="공기구3" localSheetId="37" hidden="1">{#N/A,#N/A,TRUE,"LOADCOVE";#N/A,#N/A,TRUE,"PAGE001";#N/A,#N/A,TRUE,"PAGE002";#N/A,#N/A,TRUE,"PAGE003";#N/A,#N/A,TRUE,"PAGE004";#N/A,#N/A,TRUE,"PAGE005";#N/A,#N/A,TRUE,"PAGE006";#N/A,#N/A,TRUE,"PAGE007";#N/A,#N/A,TRUE,"PAGE008";#N/A,#N/A,TRUE,"PAGE009";#N/A,#N/A,TRUE,"PAGE010";#N/A,#N/A,TRUE,"PAGE011";#N/A,#N/A,TRUE,"PAGE012";#N/A,#N/A,TRUE,"PAGE013"}</definedName>
    <definedName name="공기구3" localSheetId="36" hidden="1">{#N/A,#N/A,TRUE,"LOADCOVE";#N/A,#N/A,TRUE,"PAGE001";#N/A,#N/A,TRUE,"PAGE002";#N/A,#N/A,TRUE,"PAGE003";#N/A,#N/A,TRUE,"PAGE004";#N/A,#N/A,TRUE,"PAGE005";#N/A,#N/A,TRUE,"PAGE006";#N/A,#N/A,TRUE,"PAGE007";#N/A,#N/A,TRUE,"PAGE008";#N/A,#N/A,TRUE,"PAGE009";#N/A,#N/A,TRUE,"PAGE010";#N/A,#N/A,TRUE,"PAGE011";#N/A,#N/A,TRUE,"PAGE012";#N/A,#N/A,TRUE,"PAGE013"}</definedName>
    <definedName name="공기구3" localSheetId="33" hidden="1">{#N/A,#N/A,TRUE,"LOADCOVE";#N/A,#N/A,TRUE,"PAGE001";#N/A,#N/A,TRUE,"PAGE002";#N/A,#N/A,TRUE,"PAGE003";#N/A,#N/A,TRUE,"PAGE004";#N/A,#N/A,TRUE,"PAGE005";#N/A,#N/A,TRUE,"PAGE006";#N/A,#N/A,TRUE,"PAGE007";#N/A,#N/A,TRUE,"PAGE008";#N/A,#N/A,TRUE,"PAGE009";#N/A,#N/A,TRUE,"PAGE010";#N/A,#N/A,TRUE,"PAGE011";#N/A,#N/A,TRUE,"PAGE012";#N/A,#N/A,TRUE,"PAGE013"}</definedName>
    <definedName name="공기구3" localSheetId="34" hidden="1">{#N/A,#N/A,TRUE,"LOADCOVE";#N/A,#N/A,TRUE,"PAGE001";#N/A,#N/A,TRUE,"PAGE002";#N/A,#N/A,TRUE,"PAGE003";#N/A,#N/A,TRUE,"PAGE004";#N/A,#N/A,TRUE,"PAGE005";#N/A,#N/A,TRUE,"PAGE006";#N/A,#N/A,TRUE,"PAGE007";#N/A,#N/A,TRUE,"PAGE008";#N/A,#N/A,TRUE,"PAGE009";#N/A,#N/A,TRUE,"PAGE010";#N/A,#N/A,TRUE,"PAGE011";#N/A,#N/A,TRUE,"PAGE012";#N/A,#N/A,TRUE,"PAGE013"}</definedName>
    <definedName name="공기구3" localSheetId="31" hidden="1">{#N/A,#N/A,TRUE,"LOADCOVE";#N/A,#N/A,TRUE,"PAGE001";#N/A,#N/A,TRUE,"PAGE002";#N/A,#N/A,TRUE,"PAGE003";#N/A,#N/A,TRUE,"PAGE004";#N/A,#N/A,TRUE,"PAGE005";#N/A,#N/A,TRUE,"PAGE006";#N/A,#N/A,TRUE,"PAGE007";#N/A,#N/A,TRUE,"PAGE008";#N/A,#N/A,TRUE,"PAGE009";#N/A,#N/A,TRUE,"PAGE010";#N/A,#N/A,TRUE,"PAGE011";#N/A,#N/A,TRUE,"PAGE012";#N/A,#N/A,TRUE,"PAGE013"}</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일">#REF!</definedName>
    <definedName name="공종">#REF!</definedName>
    <definedName name="구3조" localSheetId="35" hidden="1">{#N/A,#N/A,TRUE,"LOADCOVE";#N/A,#N/A,TRUE,"PAGE001";#N/A,#N/A,TRUE,"PAGE002";#N/A,#N/A,TRUE,"PAGE003";#N/A,#N/A,TRUE,"PAGE004";#N/A,#N/A,TRUE,"PAGE005";#N/A,#N/A,TRUE,"PAGE006";#N/A,#N/A,TRUE,"PAGE007";#N/A,#N/A,TRUE,"PAGE008";#N/A,#N/A,TRUE,"PAGE009";#N/A,#N/A,TRUE,"PAGE010";#N/A,#N/A,TRUE,"PAGE011";#N/A,#N/A,TRUE,"PAGE012";#N/A,#N/A,TRUE,"PAGE013"}</definedName>
    <definedName name="구3조" localSheetId="37" hidden="1">{#N/A,#N/A,TRUE,"LOADCOVE";#N/A,#N/A,TRUE,"PAGE001";#N/A,#N/A,TRUE,"PAGE002";#N/A,#N/A,TRUE,"PAGE003";#N/A,#N/A,TRUE,"PAGE004";#N/A,#N/A,TRUE,"PAGE005";#N/A,#N/A,TRUE,"PAGE006";#N/A,#N/A,TRUE,"PAGE007";#N/A,#N/A,TRUE,"PAGE008";#N/A,#N/A,TRUE,"PAGE009";#N/A,#N/A,TRUE,"PAGE010";#N/A,#N/A,TRUE,"PAGE011";#N/A,#N/A,TRUE,"PAGE012";#N/A,#N/A,TRUE,"PAGE013"}</definedName>
    <definedName name="구3조" localSheetId="36" hidden="1">{#N/A,#N/A,TRUE,"LOADCOVE";#N/A,#N/A,TRUE,"PAGE001";#N/A,#N/A,TRUE,"PAGE002";#N/A,#N/A,TRUE,"PAGE003";#N/A,#N/A,TRUE,"PAGE004";#N/A,#N/A,TRUE,"PAGE005";#N/A,#N/A,TRUE,"PAGE006";#N/A,#N/A,TRUE,"PAGE007";#N/A,#N/A,TRUE,"PAGE008";#N/A,#N/A,TRUE,"PAGE009";#N/A,#N/A,TRUE,"PAGE010";#N/A,#N/A,TRUE,"PAGE011";#N/A,#N/A,TRUE,"PAGE012";#N/A,#N/A,TRUE,"PAGE013"}</definedName>
    <definedName name="구3조" localSheetId="33" hidden="1">{#N/A,#N/A,TRUE,"LOADCOVE";#N/A,#N/A,TRUE,"PAGE001";#N/A,#N/A,TRUE,"PAGE002";#N/A,#N/A,TRUE,"PAGE003";#N/A,#N/A,TRUE,"PAGE004";#N/A,#N/A,TRUE,"PAGE005";#N/A,#N/A,TRUE,"PAGE006";#N/A,#N/A,TRUE,"PAGE007";#N/A,#N/A,TRUE,"PAGE008";#N/A,#N/A,TRUE,"PAGE009";#N/A,#N/A,TRUE,"PAGE010";#N/A,#N/A,TRUE,"PAGE011";#N/A,#N/A,TRUE,"PAGE012";#N/A,#N/A,TRUE,"PAGE013"}</definedName>
    <definedName name="구3조" localSheetId="34" hidden="1">{#N/A,#N/A,TRUE,"LOADCOVE";#N/A,#N/A,TRUE,"PAGE001";#N/A,#N/A,TRUE,"PAGE002";#N/A,#N/A,TRUE,"PAGE003";#N/A,#N/A,TRUE,"PAGE004";#N/A,#N/A,TRUE,"PAGE005";#N/A,#N/A,TRUE,"PAGE006";#N/A,#N/A,TRUE,"PAGE007";#N/A,#N/A,TRUE,"PAGE008";#N/A,#N/A,TRUE,"PAGE009";#N/A,#N/A,TRUE,"PAGE010";#N/A,#N/A,TRUE,"PAGE011";#N/A,#N/A,TRUE,"PAGE012";#N/A,#N/A,TRUE,"PAGE013"}</definedName>
    <definedName name="구3조" localSheetId="31" hidden="1">{#N/A,#N/A,TRUE,"LOADCOVE";#N/A,#N/A,TRUE,"PAGE001";#N/A,#N/A,TRUE,"PAGE002";#N/A,#N/A,TRUE,"PAGE003";#N/A,#N/A,TRUE,"PAGE004";#N/A,#N/A,TRUE,"PAGE005";#N/A,#N/A,TRUE,"PAGE006";#N/A,#N/A,TRUE,"PAGE007";#N/A,#N/A,TRUE,"PAGE008";#N/A,#N/A,TRUE,"PAGE009";#N/A,#N/A,TRUE,"PAGE010";#N/A,#N/A,TRUE,"PAGE011";#N/A,#N/A,TRUE,"PAGE012";#N/A,#N/A,TRUE,"PAGE013"}</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분">#REF!</definedName>
    <definedName name="구조" localSheetId="35" hidden="1">{#N/A,#N/A,TRUE,"LOADCOVE";#N/A,#N/A,TRUE,"PAGE001";#N/A,#N/A,TRUE,"PAGE002";#N/A,#N/A,TRUE,"PAGE003";#N/A,#N/A,TRUE,"PAGE004";#N/A,#N/A,TRUE,"PAGE005";#N/A,#N/A,TRUE,"PAGE006";#N/A,#N/A,TRUE,"PAGE007";#N/A,#N/A,TRUE,"PAGE008";#N/A,#N/A,TRUE,"PAGE009";#N/A,#N/A,TRUE,"PAGE010";#N/A,#N/A,TRUE,"PAGE011";#N/A,#N/A,TRUE,"PAGE012";#N/A,#N/A,TRUE,"PAGE013"}</definedName>
    <definedName name="구조" localSheetId="37" hidden="1">{#N/A,#N/A,TRUE,"LOADCOVE";#N/A,#N/A,TRUE,"PAGE001";#N/A,#N/A,TRUE,"PAGE002";#N/A,#N/A,TRUE,"PAGE003";#N/A,#N/A,TRUE,"PAGE004";#N/A,#N/A,TRUE,"PAGE005";#N/A,#N/A,TRUE,"PAGE006";#N/A,#N/A,TRUE,"PAGE007";#N/A,#N/A,TRUE,"PAGE008";#N/A,#N/A,TRUE,"PAGE009";#N/A,#N/A,TRUE,"PAGE010";#N/A,#N/A,TRUE,"PAGE011";#N/A,#N/A,TRUE,"PAGE012";#N/A,#N/A,TRUE,"PAGE013"}</definedName>
    <definedName name="구조" localSheetId="36" hidden="1">{#N/A,#N/A,TRUE,"LOADCOVE";#N/A,#N/A,TRUE,"PAGE001";#N/A,#N/A,TRUE,"PAGE002";#N/A,#N/A,TRUE,"PAGE003";#N/A,#N/A,TRUE,"PAGE004";#N/A,#N/A,TRUE,"PAGE005";#N/A,#N/A,TRUE,"PAGE006";#N/A,#N/A,TRUE,"PAGE007";#N/A,#N/A,TRUE,"PAGE008";#N/A,#N/A,TRUE,"PAGE009";#N/A,#N/A,TRUE,"PAGE010";#N/A,#N/A,TRUE,"PAGE011";#N/A,#N/A,TRUE,"PAGE012";#N/A,#N/A,TRUE,"PAGE013"}</definedName>
    <definedName name="구조" localSheetId="33" hidden="1">{#N/A,#N/A,TRUE,"LOADCOVE";#N/A,#N/A,TRUE,"PAGE001";#N/A,#N/A,TRUE,"PAGE002";#N/A,#N/A,TRUE,"PAGE003";#N/A,#N/A,TRUE,"PAGE004";#N/A,#N/A,TRUE,"PAGE005";#N/A,#N/A,TRUE,"PAGE006";#N/A,#N/A,TRUE,"PAGE007";#N/A,#N/A,TRUE,"PAGE008";#N/A,#N/A,TRUE,"PAGE009";#N/A,#N/A,TRUE,"PAGE010";#N/A,#N/A,TRUE,"PAGE011";#N/A,#N/A,TRUE,"PAGE012";#N/A,#N/A,TRUE,"PAGE013"}</definedName>
    <definedName name="구조" localSheetId="34" hidden="1">{#N/A,#N/A,TRUE,"LOADCOVE";#N/A,#N/A,TRUE,"PAGE001";#N/A,#N/A,TRUE,"PAGE002";#N/A,#N/A,TRUE,"PAGE003";#N/A,#N/A,TRUE,"PAGE004";#N/A,#N/A,TRUE,"PAGE005";#N/A,#N/A,TRUE,"PAGE006";#N/A,#N/A,TRUE,"PAGE007";#N/A,#N/A,TRUE,"PAGE008";#N/A,#N/A,TRUE,"PAGE009";#N/A,#N/A,TRUE,"PAGE010";#N/A,#N/A,TRUE,"PAGE011";#N/A,#N/A,TRUE,"PAGE012";#N/A,#N/A,TRUE,"PAGE013"}</definedName>
    <definedName name="구조" localSheetId="31" hidden="1">{#N/A,#N/A,TRUE,"LOADCOVE";#N/A,#N/A,TRUE,"PAGE001";#N/A,#N/A,TRUE,"PAGE002";#N/A,#N/A,TRUE,"PAGE003";#N/A,#N/A,TRUE,"PAGE004";#N/A,#N/A,TRUE,"PAGE005";#N/A,#N/A,TRUE,"PAGE006";#N/A,#N/A,TRUE,"PAGE007";#N/A,#N/A,TRUE,"PAGE008";#N/A,#N/A,TRUE,"PAGE009";#N/A,#N/A,TRUE,"PAGE010";#N/A,#N/A,TRUE,"PAGE011";#N/A,#N/A,TRUE,"PAGE012";#N/A,#N/A,TRUE,"PAGE013"}</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3" localSheetId="35" hidden="1">{#N/A,#N/A,TRUE,"LOADCOVE";#N/A,#N/A,TRUE,"PAGE001";#N/A,#N/A,TRUE,"PAGE002";#N/A,#N/A,TRUE,"PAGE003";#N/A,#N/A,TRUE,"PAGE004";#N/A,#N/A,TRUE,"PAGE005";#N/A,#N/A,TRUE,"PAGE006";#N/A,#N/A,TRUE,"PAGE007";#N/A,#N/A,TRUE,"PAGE008";#N/A,#N/A,TRUE,"PAGE009";#N/A,#N/A,TRUE,"PAGE010";#N/A,#N/A,TRUE,"PAGE011";#N/A,#N/A,TRUE,"PAGE012";#N/A,#N/A,TRUE,"PAGE013"}</definedName>
    <definedName name="구조3" localSheetId="37" hidden="1">{#N/A,#N/A,TRUE,"LOADCOVE";#N/A,#N/A,TRUE,"PAGE001";#N/A,#N/A,TRUE,"PAGE002";#N/A,#N/A,TRUE,"PAGE003";#N/A,#N/A,TRUE,"PAGE004";#N/A,#N/A,TRUE,"PAGE005";#N/A,#N/A,TRUE,"PAGE006";#N/A,#N/A,TRUE,"PAGE007";#N/A,#N/A,TRUE,"PAGE008";#N/A,#N/A,TRUE,"PAGE009";#N/A,#N/A,TRUE,"PAGE010";#N/A,#N/A,TRUE,"PAGE011";#N/A,#N/A,TRUE,"PAGE012";#N/A,#N/A,TRUE,"PAGE013"}</definedName>
    <definedName name="구조3" localSheetId="36" hidden="1">{#N/A,#N/A,TRUE,"LOADCOVE";#N/A,#N/A,TRUE,"PAGE001";#N/A,#N/A,TRUE,"PAGE002";#N/A,#N/A,TRUE,"PAGE003";#N/A,#N/A,TRUE,"PAGE004";#N/A,#N/A,TRUE,"PAGE005";#N/A,#N/A,TRUE,"PAGE006";#N/A,#N/A,TRUE,"PAGE007";#N/A,#N/A,TRUE,"PAGE008";#N/A,#N/A,TRUE,"PAGE009";#N/A,#N/A,TRUE,"PAGE010";#N/A,#N/A,TRUE,"PAGE011";#N/A,#N/A,TRUE,"PAGE012";#N/A,#N/A,TRUE,"PAGE013"}</definedName>
    <definedName name="구조3" localSheetId="33" hidden="1">{#N/A,#N/A,TRUE,"LOADCOVE";#N/A,#N/A,TRUE,"PAGE001";#N/A,#N/A,TRUE,"PAGE002";#N/A,#N/A,TRUE,"PAGE003";#N/A,#N/A,TRUE,"PAGE004";#N/A,#N/A,TRUE,"PAGE005";#N/A,#N/A,TRUE,"PAGE006";#N/A,#N/A,TRUE,"PAGE007";#N/A,#N/A,TRUE,"PAGE008";#N/A,#N/A,TRUE,"PAGE009";#N/A,#N/A,TRUE,"PAGE010";#N/A,#N/A,TRUE,"PAGE011";#N/A,#N/A,TRUE,"PAGE012";#N/A,#N/A,TRUE,"PAGE013"}</definedName>
    <definedName name="구조3" localSheetId="34" hidden="1">{#N/A,#N/A,TRUE,"LOADCOVE";#N/A,#N/A,TRUE,"PAGE001";#N/A,#N/A,TRUE,"PAGE002";#N/A,#N/A,TRUE,"PAGE003";#N/A,#N/A,TRUE,"PAGE004";#N/A,#N/A,TRUE,"PAGE005";#N/A,#N/A,TRUE,"PAGE006";#N/A,#N/A,TRUE,"PAGE007";#N/A,#N/A,TRUE,"PAGE008";#N/A,#N/A,TRUE,"PAGE009";#N/A,#N/A,TRUE,"PAGE010";#N/A,#N/A,TRUE,"PAGE011";#N/A,#N/A,TRUE,"PAGE012";#N/A,#N/A,TRUE,"PAGE013"}</definedName>
    <definedName name="구조3" localSheetId="31" hidden="1">{#N/A,#N/A,TRUE,"LOADCOVE";#N/A,#N/A,TRUE,"PAGE001";#N/A,#N/A,TRUE,"PAGE002";#N/A,#N/A,TRUE,"PAGE003";#N/A,#N/A,TRUE,"PAGE004";#N/A,#N/A,TRUE,"PAGE005";#N/A,#N/A,TRUE,"PAGE006";#N/A,#N/A,TRUE,"PAGE007";#N/A,#N/A,TRUE,"PAGE008";#N/A,#N/A,TRUE,"PAGE009";#N/A,#N/A,TRUE,"PAGE010";#N/A,#N/A,TRUE,"PAGE011";#N/A,#N/A,TRUE,"PAGE012";#N/A,#N/A,TRUE,"PAGE013"}</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LOAD" localSheetId="35" hidden="1">{#N/A,#N/A,TRUE,"LOADCOVE";#N/A,#N/A,TRUE,"PAGE001";#N/A,#N/A,TRUE,"PAGE002";#N/A,#N/A,TRUE,"PAGE003";#N/A,#N/A,TRUE,"PAGE004";#N/A,#N/A,TRUE,"PAGE005";#N/A,#N/A,TRUE,"PAGE006";#N/A,#N/A,TRUE,"PAGE007";#N/A,#N/A,TRUE,"PAGE008";#N/A,#N/A,TRUE,"PAGE009";#N/A,#N/A,TRUE,"PAGE010";#N/A,#N/A,TRUE,"PAGE011";#N/A,#N/A,TRUE,"PAGE012";#N/A,#N/A,TRUE,"PAGE013"}</definedName>
    <definedName name="구조LOAD" localSheetId="37" hidden="1">{#N/A,#N/A,TRUE,"LOADCOVE";#N/A,#N/A,TRUE,"PAGE001";#N/A,#N/A,TRUE,"PAGE002";#N/A,#N/A,TRUE,"PAGE003";#N/A,#N/A,TRUE,"PAGE004";#N/A,#N/A,TRUE,"PAGE005";#N/A,#N/A,TRUE,"PAGE006";#N/A,#N/A,TRUE,"PAGE007";#N/A,#N/A,TRUE,"PAGE008";#N/A,#N/A,TRUE,"PAGE009";#N/A,#N/A,TRUE,"PAGE010";#N/A,#N/A,TRUE,"PAGE011";#N/A,#N/A,TRUE,"PAGE012";#N/A,#N/A,TRUE,"PAGE013"}</definedName>
    <definedName name="구조LOAD" localSheetId="36" hidden="1">{#N/A,#N/A,TRUE,"LOADCOVE";#N/A,#N/A,TRUE,"PAGE001";#N/A,#N/A,TRUE,"PAGE002";#N/A,#N/A,TRUE,"PAGE003";#N/A,#N/A,TRUE,"PAGE004";#N/A,#N/A,TRUE,"PAGE005";#N/A,#N/A,TRUE,"PAGE006";#N/A,#N/A,TRUE,"PAGE007";#N/A,#N/A,TRUE,"PAGE008";#N/A,#N/A,TRUE,"PAGE009";#N/A,#N/A,TRUE,"PAGE010";#N/A,#N/A,TRUE,"PAGE011";#N/A,#N/A,TRUE,"PAGE012";#N/A,#N/A,TRUE,"PAGE013"}</definedName>
    <definedName name="구조LOAD" localSheetId="33" hidden="1">{#N/A,#N/A,TRUE,"LOADCOVE";#N/A,#N/A,TRUE,"PAGE001";#N/A,#N/A,TRUE,"PAGE002";#N/A,#N/A,TRUE,"PAGE003";#N/A,#N/A,TRUE,"PAGE004";#N/A,#N/A,TRUE,"PAGE005";#N/A,#N/A,TRUE,"PAGE006";#N/A,#N/A,TRUE,"PAGE007";#N/A,#N/A,TRUE,"PAGE008";#N/A,#N/A,TRUE,"PAGE009";#N/A,#N/A,TRUE,"PAGE010";#N/A,#N/A,TRUE,"PAGE011";#N/A,#N/A,TRUE,"PAGE012";#N/A,#N/A,TRUE,"PAGE013"}</definedName>
    <definedName name="구조LOAD" localSheetId="34" hidden="1">{#N/A,#N/A,TRUE,"LOADCOVE";#N/A,#N/A,TRUE,"PAGE001";#N/A,#N/A,TRUE,"PAGE002";#N/A,#N/A,TRUE,"PAGE003";#N/A,#N/A,TRUE,"PAGE004";#N/A,#N/A,TRUE,"PAGE005";#N/A,#N/A,TRUE,"PAGE006";#N/A,#N/A,TRUE,"PAGE007";#N/A,#N/A,TRUE,"PAGE008";#N/A,#N/A,TRUE,"PAGE009";#N/A,#N/A,TRUE,"PAGE010";#N/A,#N/A,TRUE,"PAGE011";#N/A,#N/A,TRUE,"PAGE012";#N/A,#N/A,TRUE,"PAGE013"}</definedName>
    <definedName name="구조LOAD" localSheetId="31"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기" localSheetId="35" hidden="1">{#N/A,#N/A,TRUE,"LOADCOVE";#N/A,#N/A,TRUE,"PAGE001";#N/A,#N/A,TRUE,"PAGE002";#N/A,#N/A,TRUE,"PAGE003";#N/A,#N/A,TRUE,"PAGE004";#N/A,#N/A,TRUE,"PAGE005";#N/A,#N/A,TRUE,"PAGE006";#N/A,#N/A,TRUE,"PAGE007";#N/A,#N/A,TRUE,"PAGE008";#N/A,#N/A,TRUE,"PAGE009";#N/A,#N/A,TRUE,"PAGE010";#N/A,#N/A,TRUE,"PAGE011";#N/A,#N/A,TRUE,"PAGE012";#N/A,#N/A,TRUE,"PAGE013"}</definedName>
    <definedName name="기" localSheetId="37" hidden="1">{#N/A,#N/A,TRUE,"LOADCOVE";#N/A,#N/A,TRUE,"PAGE001";#N/A,#N/A,TRUE,"PAGE002";#N/A,#N/A,TRUE,"PAGE003";#N/A,#N/A,TRUE,"PAGE004";#N/A,#N/A,TRUE,"PAGE005";#N/A,#N/A,TRUE,"PAGE006";#N/A,#N/A,TRUE,"PAGE007";#N/A,#N/A,TRUE,"PAGE008";#N/A,#N/A,TRUE,"PAGE009";#N/A,#N/A,TRUE,"PAGE010";#N/A,#N/A,TRUE,"PAGE011";#N/A,#N/A,TRUE,"PAGE012";#N/A,#N/A,TRUE,"PAGE013"}</definedName>
    <definedName name="기" localSheetId="36" hidden="1">{#N/A,#N/A,TRUE,"LOADCOVE";#N/A,#N/A,TRUE,"PAGE001";#N/A,#N/A,TRUE,"PAGE002";#N/A,#N/A,TRUE,"PAGE003";#N/A,#N/A,TRUE,"PAGE004";#N/A,#N/A,TRUE,"PAGE005";#N/A,#N/A,TRUE,"PAGE006";#N/A,#N/A,TRUE,"PAGE007";#N/A,#N/A,TRUE,"PAGE008";#N/A,#N/A,TRUE,"PAGE009";#N/A,#N/A,TRUE,"PAGE010";#N/A,#N/A,TRUE,"PAGE011";#N/A,#N/A,TRUE,"PAGE012";#N/A,#N/A,TRUE,"PAGE013"}</definedName>
    <definedName name="기" localSheetId="33" hidden="1">{#N/A,#N/A,TRUE,"LOADCOVE";#N/A,#N/A,TRUE,"PAGE001";#N/A,#N/A,TRUE,"PAGE002";#N/A,#N/A,TRUE,"PAGE003";#N/A,#N/A,TRUE,"PAGE004";#N/A,#N/A,TRUE,"PAGE005";#N/A,#N/A,TRUE,"PAGE006";#N/A,#N/A,TRUE,"PAGE007";#N/A,#N/A,TRUE,"PAGE008";#N/A,#N/A,TRUE,"PAGE009";#N/A,#N/A,TRUE,"PAGE010";#N/A,#N/A,TRUE,"PAGE011";#N/A,#N/A,TRUE,"PAGE012";#N/A,#N/A,TRUE,"PAGE013"}</definedName>
    <definedName name="기" localSheetId="34" hidden="1">{#N/A,#N/A,TRUE,"LOADCOVE";#N/A,#N/A,TRUE,"PAGE001";#N/A,#N/A,TRUE,"PAGE002";#N/A,#N/A,TRUE,"PAGE003";#N/A,#N/A,TRUE,"PAGE004";#N/A,#N/A,TRUE,"PAGE005";#N/A,#N/A,TRUE,"PAGE006";#N/A,#N/A,TRUE,"PAGE007";#N/A,#N/A,TRUE,"PAGE008";#N/A,#N/A,TRUE,"PAGE009";#N/A,#N/A,TRUE,"PAGE010";#N/A,#N/A,TRUE,"PAGE011";#N/A,#N/A,TRUE,"PAGE012";#N/A,#N/A,TRUE,"PAGE013"}</definedName>
    <definedName name="기" localSheetId="31" hidden="1">{#N/A,#N/A,TRUE,"LOADCOVE";#N/A,#N/A,TRUE,"PAGE001";#N/A,#N/A,TRUE,"PAGE002";#N/A,#N/A,TRUE,"PAGE003";#N/A,#N/A,TRUE,"PAGE004";#N/A,#N/A,TRUE,"PAGE005";#N/A,#N/A,TRUE,"PAGE006";#N/A,#N/A,TRUE,"PAGE007";#N/A,#N/A,TRUE,"PAGE008";#N/A,#N/A,TRUE,"PAGE009";#N/A,#N/A,TRUE,"PAGE010";#N/A,#N/A,TRUE,"PAGE011";#N/A,#N/A,TRUE,"PAGE012";#N/A,#N/A,TRUE,"PAGE013"}</definedName>
    <definedName name="기" hidden="1">{#N/A,#N/A,TRUE,"LOADCOVE";#N/A,#N/A,TRUE,"PAGE001";#N/A,#N/A,TRUE,"PAGE002";#N/A,#N/A,TRUE,"PAGE003";#N/A,#N/A,TRUE,"PAGE004";#N/A,#N/A,TRUE,"PAGE005";#N/A,#N/A,TRUE,"PAGE006";#N/A,#N/A,TRUE,"PAGE007";#N/A,#N/A,TRUE,"PAGE008";#N/A,#N/A,TRUE,"PAGE009";#N/A,#N/A,TRUE,"PAGE010";#N/A,#N/A,TRUE,"PAGE011";#N/A,#N/A,TRUE,"PAGE012";#N/A,#N/A,TRUE,"PAGE013"}</definedName>
    <definedName name="기간">#REF!</definedName>
    <definedName name="기계" localSheetId="31">#REF!</definedName>
    <definedName name="기계">!#REF!</definedName>
    <definedName name="기계1">#REF!</definedName>
    <definedName name="기본선표" localSheetId="35" hidden="1">{#N/A,#N/A,TRUE,"LOADCOVE";#N/A,#N/A,TRUE,"PAGE001";#N/A,#N/A,TRUE,"PAGE002";#N/A,#N/A,TRUE,"PAGE003";#N/A,#N/A,TRUE,"PAGE004";#N/A,#N/A,TRUE,"PAGE005";#N/A,#N/A,TRUE,"PAGE006";#N/A,#N/A,TRUE,"PAGE007";#N/A,#N/A,TRUE,"PAGE008";#N/A,#N/A,TRUE,"PAGE009";#N/A,#N/A,TRUE,"PAGE010";#N/A,#N/A,TRUE,"PAGE011";#N/A,#N/A,TRUE,"PAGE012";#N/A,#N/A,TRUE,"PAGE013"}</definedName>
    <definedName name="기본선표" localSheetId="37" hidden="1">{#N/A,#N/A,TRUE,"LOADCOVE";#N/A,#N/A,TRUE,"PAGE001";#N/A,#N/A,TRUE,"PAGE002";#N/A,#N/A,TRUE,"PAGE003";#N/A,#N/A,TRUE,"PAGE004";#N/A,#N/A,TRUE,"PAGE005";#N/A,#N/A,TRUE,"PAGE006";#N/A,#N/A,TRUE,"PAGE007";#N/A,#N/A,TRUE,"PAGE008";#N/A,#N/A,TRUE,"PAGE009";#N/A,#N/A,TRUE,"PAGE010";#N/A,#N/A,TRUE,"PAGE011";#N/A,#N/A,TRUE,"PAGE012";#N/A,#N/A,TRUE,"PAGE013"}</definedName>
    <definedName name="기본선표" localSheetId="36" hidden="1">{#N/A,#N/A,TRUE,"LOADCOVE";#N/A,#N/A,TRUE,"PAGE001";#N/A,#N/A,TRUE,"PAGE002";#N/A,#N/A,TRUE,"PAGE003";#N/A,#N/A,TRUE,"PAGE004";#N/A,#N/A,TRUE,"PAGE005";#N/A,#N/A,TRUE,"PAGE006";#N/A,#N/A,TRUE,"PAGE007";#N/A,#N/A,TRUE,"PAGE008";#N/A,#N/A,TRUE,"PAGE009";#N/A,#N/A,TRUE,"PAGE010";#N/A,#N/A,TRUE,"PAGE011";#N/A,#N/A,TRUE,"PAGE012";#N/A,#N/A,TRUE,"PAGE013"}</definedName>
    <definedName name="기본선표" localSheetId="33" hidden="1">{#N/A,#N/A,TRUE,"LOADCOVE";#N/A,#N/A,TRUE,"PAGE001";#N/A,#N/A,TRUE,"PAGE002";#N/A,#N/A,TRUE,"PAGE003";#N/A,#N/A,TRUE,"PAGE004";#N/A,#N/A,TRUE,"PAGE005";#N/A,#N/A,TRUE,"PAGE006";#N/A,#N/A,TRUE,"PAGE007";#N/A,#N/A,TRUE,"PAGE008";#N/A,#N/A,TRUE,"PAGE009";#N/A,#N/A,TRUE,"PAGE010";#N/A,#N/A,TRUE,"PAGE011";#N/A,#N/A,TRUE,"PAGE012";#N/A,#N/A,TRUE,"PAGE013"}</definedName>
    <definedName name="기본선표" localSheetId="34" hidden="1">{#N/A,#N/A,TRUE,"LOADCOVE";#N/A,#N/A,TRUE,"PAGE001";#N/A,#N/A,TRUE,"PAGE002";#N/A,#N/A,TRUE,"PAGE003";#N/A,#N/A,TRUE,"PAGE004";#N/A,#N/A,TRUE,"PAGE005";#N/A,#N/A,TRUE,"PAGE006";#N/A,#N/A,TRUE,"PAGE007";#N/A,#N/A,TRUE,"PAGE008";#N/A,#N/A,TRUE,"PAGE009";#N/A,#N/A,TRUE,"PAGE010";#N/A,#N/A,TRUE,"PAGE011";#N/A,#N/A,TRUE,"PAGE012";#N/A,#N/A,TRUE,"PAGE013"}</definedName>
    <definedName name="기본선표" localSheetId="31" hidden="1">{#N/A,#N/A,TRUE,"LOADCOVE";#N/A,#N/A,TRUE,"PAGE001";#N/A,#N/A,TRUE,"PAGE002";#N/A,#N/A,TRUE,"PAGE003";#N/A,#N/A,TRUE,"PAGE004";#N/A,#N/A,TRUE,"PAGE005";#N/A,#N/A,TRUE,"PAGE006";#N/A,#N/A,TRUE,"PAGE007";#N/A,#N/A,TRUE,"PAGE008";#N/A,#N/A,TRUE,"PAGE009";#N/A,#N/A,TRUE,"PAGE010";#N/A,#N/A,TRUE,"PAGE011";#N/A,#N/A,TRUE,"PAGE012";#N/A,#N/A,TRUE,"PAGE013"}</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타" localSheetId="31">#REF!</definedName>
    <definedName name="기타">!#REF!</definedName>
    <definedName name="김" localSheetId="35" hidden="1">{#N/A,#N/A,TRUE,"Basic";#N/A,#N/A,TRUE,"EXT-TABLE";#N/A,#N/A,TRUE,"STEEL";#N/A,#N/A,TRUE,"INT-Table";#N/A,#N/A,TRUE,"STEEL";#N/A,#N/A,TRUE,"Door"}</definedName>
    <definedName name="김" localSheetId="37" hidden="1">{#N/A,#N/A,TRUE,"Basic";#N/A,#N/A,TRUE,"EXT-TABLE";#N/A,#N/A,TRUE,"STEEL";#N/A,#N/A,TRUE,"INT-Table";#N/A,#N/A,TRUE,"STEEL";#N/A,#N/A,TRUE,"Door"}</definedName>
    <definedName name="김" localSheetId="36" hidden="1">{#N/A,#N/A,TRUE,"Basic";#N/A,#N/A,TRUE,"EXT-TABLE";#N/A,#N/A,TRUE,"STEEL";#N/A,#N/A,TRUE,"INT-Table";#N/A,#N/A,TRUE,"STEEL";#N/A,#N/A,TRUE,"Door"}</definedName>
    <definedName name="김" localSheetId="33" hidden="1">{#N/A,#N/A,TRUE,"Basic";#N/A,#N/A,TRUE,"EXT-TABLE";#N/A,#N/A,TRUE,"STEEL";#N/A,#N/A,TRUE,"INT-Table";#N/A,#N/A,TRUE,"STEEL";#N/A,#N/A,TRUE,"Door"}</definedName>
    <definedName name="김" localSheetId="34" hidden="1">{#N/A,#N/A,TRUE,"Basic";#N/A,#N/A,TRUE,"EXT-TABLE";#N/A,#N/A,TRUE,"STEEL";#N/A,#N/A,TRUE,"INT-Table";#N/A,#N/A,TRUE,"STEEL";#N/A,#N/A,TRUE,"Door"}</definedName>
    <definedName name="김" localSheetId="31" hidden="1">{#N/A,#N/A,TRUE,"Basic";#N/A,#N/A,TRUE,"EXT-TABLE";#N/A,#N/A,TRUE,"STEEL";#N/A,#N/A,TRUE,"INT-Table";#N/A,#N/A,TRUE,"STEEL";#N/A,#N/A,TRUE,"Door"}</definedName>
    <definedName name="김" hidden="1">{#N/A,#N/A,TRUE,"Basic";#N/A,#N/A,TRUE,"EXT-TABLE";#N/A,#N/A,TRUE,"STEEL";#N/A,#N/A,TRUE,"INT-Table";#N/A,#N/A,TRUE,"STEEL";#N/A,#N/A,TRUE,"Door"}</definedName>
    <definedName name="김1" localSheetId="35" hidden="1">{#N/A,#N/A,TRUE,"Basic";#N/A,#N/A,TRUE,"EXT-TABLE";#N/A,#N/A,TRUE,"STEEL";#N/A,#N/A,TRUE,"INT-Table";#N/A,#N/A,TRUE,"STEEL";#N/A,#N/A,TRUE,"Door"}</definedName>
    <definedName name="김1" localSheetId="37" hidden="1">{#N/A,#N/A,TRUE,"Basic";#N/A,#N/A,TRUE,"EXT-TABLE";#N/A,#N/A,TRUE,"STEEL";#N/A,#N/A,TRUE,"INT-Table";#N/A,#N/A,TRUE,"STEEL";#N/A,#N/A,TRUE,"Door"}</definedName>
    <definedName name="김1" localSheetId="36" hidden="1">{#N/A,#N/A,TRUE,"Basic";#N/A,#N/A,TRUE,"EXT-TABLE";#N/A,#N/A,TRUE,"STEEL";#N/A,#N/A,TRUE,"INT-Table";#N/A,#N/A,TRUE,"STEEL";#N/A,#N/A,TRUE,"Door"}</definedName>
    <definedName name="김1" localSheetId="33" hidden="1">{#N/A,#N/A,TRUE,"Basic";#N/A,#N/A,TRUE,"EXT-TABLE";#N/A,#N/A,TRUE,"STEEL";#N/A,#N/A,TRUE,"INT-Table";#N/A,#N/A,TRUE,"STEEL";#N/A,#N/A,TRUE,"Door"}</definedName>
    <definedName name="김1" localSheetId="34" hidden="1">{#N/A,#N/A,TRUE,"Basic";#N/A,#N/A,TRUE,"EXT-TABLE";#N/A,#N/A,TRUE,"STEEL";#N/A,#N/A,TRUE,"INT-Table";#N/A,#N/A,TRUE,"STEEL";#N/A,#N/A,TRUE,"Door"}</definedName>
    <definedName name="김1" localSheetId="31" hidden="1">{#N/A,#N/A,TRUE,"Basic";#N/A,#N/A,TRUE,"EXT-TABLE";#N/A,#N/A,TRUE,"STEEL";#N/A,#N/A,TRUE,"INT-Table";#N/A,#N/A,TRUE,"STEEL";#N/A,#N/A,TRUE,"Door"}</definedName>
    <definedName name="김1" hidden="1">{#N/A,#N/A,TRUE,"Basic";#N/A,#N/A,TRUE,"EXT-TABLE";#N/A,#N/A,TRUE,"STEEL";#N/A,#N/A,TRUE,"INT-Table";#N/A,#N/A,TRUE,"STEEL";#N/A,#N/A,TRUE,"Door"}</definedName>
    <definedName name="김3" localSheetId="35" hidden="1">{#N/A,#N/A,TRUE,"Basic";#N/A,#N/A,TRUE,"EXT-TABLE";#N/A,#N/A,TRUE,"STEEL";#N/A,#N/A,TRUE,"INT-Table";#N/A,#N/A,TRUE,"STEEL";#N/A,#N/A,TRUE,"Door"}</definedName>
    <definedName name="김3" localSheetId="37" hidden="1">{#N/A,#N/A,TRUE,"Basic";#N/A,#N/A,TRUE,"EXT-TABLE";#N/A,#N/A,TRUE,"STEEL";#N/A,#N/A,TRUE,"INT-Table";#N/A,#N/A,TRUE,"STEEL";#N/A,#N/A,TRUE,"Door"}</definedName>
    <definedName name="김3" localSheetId="36" hidden="1">{#N/A,#N/A,TRUE,"Basic";#N/A,#N/A,TRUE,"EXT-TABLE";#N/A,#N/A,TRUE,"STEEL";#N/A,#N/A,TRUE,"INT-Table";#N/A,#N/A,TRUE,"STEEL";#N/A,#N/A,TRUE,"Door"}</definedName>
    <definedName name="김3" localSheetId="33" hidden="1">{#N/A,#N/A,TRUE,"Basic";#N/A,#N/A,TRUE,"EXT-TABLE";#N/A,#N/A,TRUE,"STEEL";#N/A,#N/A,TRUE,"INT-Table";#N/A,#N/A,TRUE,"STEEL";#N/A,#N/A,TRUE,"Door"}</definedName>
    <definedName name="김3" localSheetId="34" hidden="1">{#N/A,#N/A,TRUE,"Basic";#N/A,#N/A,TRUE,"EXT-TABLE";#N/A,#N/A,TRUE,"STEEL";#N/A,#N/A,TRUE,"INT-Table";#N/A,#N/A,TRUE,"STEEL";#N/A,#N/A,TRUE,"Door"}</definedName>
    <definedName name="김3" localSheetId="31" hidden="1">{#N/A,#N/A,TRUE,"Basic";#N/A,#N/A,TRUE,"EXT-TABLE";#N/A,#N/A,TRUE,"STEEL";#N/A,#N/A,TRUE,"INT-Table";#N/A,#N/A,TRUE,"STEEL";#N/A,#N/A,TRUE,"Door"}</definedName>
    <definedName name="김3" hidden="1">{#N/A,#N/A,TRUE,"Basic";#N/A,#N/A,TRUE,"EXT-TABLE";#N/A,#N/A,TRUE,"STEEL";#N/A,#N/A,TRUE,"INT-Table";#N/A,#N/A,TRUE,"STEEL";#N/A,#N/A,TRUE,"Door"}</definedName>
    <definedName name="김명준" localSheetId="35" hidden="1">{"LKD",#N/A,FALSE,"표지"}</definedName>
    <definedName name="김명준" localSheetId="37" hidden="1">{"LKD",#N/A,FALSE,"표지"}</definedName>
    <definedName name="김명준" localSheetId="36" hidden="1">{"LKD",#N/A,FALSE,"표지"}</definedName>
    <definedName name="김명준" localSheetId="33" hidden="1">{"LKD",#N/A,FALSE,"표지"}</definedName>
    <definedName name="김명준" localSheetId="34" hidden="1">{"LKD",#N/A,FALSE,"표지"}</definedName>
    <definedName name="김명준" localSheetId="31" hidden="1">{"LKD",#N/A,FALSE,"표지"}</definedName>
    <definedName name="김명준" hidden="1">{"LKD",#N/A,FALSE,"표지"}</definedName>
    <definedName name="김병철" localSheetId="35" hidden="1">{"LKD",#N/A,FALSE,"표지"}</definedName>
    <definedName name="김병철" localSheetId="37" hidden="1">{"LKD",#N/A,FALSE,"표지"}</definedName>
    <definedName name="김병철" localSheetId="36" hidden="1">{"LKD",#N/A,FALSE,"표지"}</definedName>
    <definedName name="김병철" localSheetId="33" hidden="1">{"LKD",#N/A,FALSE,"표지"}</definedName>
    <definedName name="김병철" localSheetId="34" hidden="1">{"LKD",#N/A,FALSE,"표지"}</definedName>
    <definedName name="김병철" localSheetId="31" hidden="1">{"LKD",#N/A,FALSE,"표지"}</definedName>
    <definedName name="김병철" hidden="1">{"LKD",#N/A,FALSE,"표지"}</definedName>
    <definedName name="김병철1" localSheetId="35" hidden="1">{"LKD",#N/A,FALSE,"표지"}</definedName>
    <definedName name="김병철1" localSheetId="37" hidden="1">{"LKD",#N/A,FALSE,"표지"}</definedName>
    <definedName name="김병철1" localSheetId="36" hidden="1">{"LKD",#N/A,FALSE,"표지"}</definedName>
    <definedName name="김병철1" localSheetId="33" hidden="1">{"LKD",#N/A,FALSE,"표지"}</definedName>
    <definedName name="김병철1" localSheetId="34" hidden="1">{"LKD",#N/A,FALSE,"표지"}</definedName>
    <definedName name="김병철1" localSheetId="31" hidden="1">{"LKD",#N/A,FALSE,"표지"}</definedName>
    <definedName name="김병철1" hidden="1">{"LKD",#N/A,FALSE,"표지"}</definedName>
    <definedName name="김은철" localSheetId="35" hidden="1">{#N/A,#N/A,FALSE,"예상손익";#N/A,#N/A,FALSE,"관리분석";#N/A,#N/A,FALSE,"장비분석";#N/A,#N/A,FALSE,"준설분석";#N/A,#N/A,FALSE,"철구분석"}</definedName>
    <definedName name="김은철" localSheetId="37" hidden="1">{#N/A,#N/A,FALSE,"예상손익";#N/A,#N/A,FALSE,"관리분석";#N/A,#N/A,FALSE,"장비분석";#N/A,#N/A,FALSE,"준설분석";#N/A,#N/A,FALSE,"철구분석"}</definedName>
    <definedName name="김은철" localSheetId="36" hidden="1">{#N/A,#N/A,FALSE,"예상손익";#N/A,#N/A,FALSE,"관리분석";#N/A,#N/A,FALSE,"장비분석";#N/A,#N/A,FALSE,"준설분석";#N/A,#N/A,FALSE,"철구분석"}</definedName>
    <definedName name="김은철" localSheetId="33" hidden="1">{#N/A,#N/A,FALSE,"예상손익";#N/A,#N/A,FALSE,"관리분석";#N/A,#N/A,FALSE,"장비분석";#N/A,#N/A,FALSE,"준설분석";#N/A,#N/A,FALSE,"철구분석"}</definedName>
    <definedName name="김은철" localSheetId="34" hidden="1">{#N/A,#N/A,FALSE,"예상손익";#N/A,#N/A,FALSE,"관리분석";#N/A,#N/A,FALSE,"장비분석";#N/A,#N/A,FALSE,"준설분석";#N/A,#N/A,FALSE,"철구분석"}</definedName>
    <definedName name="김은철" localSheetId="31" hidden="1">{#N/A,#N/A,FALSE,"예상손익";#N/A,#N/A,FALSE,"관리분석";#N/A,#N/A,FALSE,"장비분석";#N/A,#N/A,FALSE,"준설분석";#N/A,#N/A,FALSE,"철구분석"}</definedName>
    <definedName name="김은철" hidden="1">{#N/A,#N/A,FALSE,"예상손익";#N/A,#N/A,FALSE,"관리분석";#N/A,#N/A,FALSE,"장비분석";#N/A,#N/A,FALSE,"준설분석";#N/A,#N/A,FALSE,"철구분석"}</definedName>
    <definedName name="김재홍" localSheetId="35" hidden="1">{"LKD",#N/A,FALSE,"표지"}</definedName>
    <definedName name="김재홍" localSheetId="37" hidden="1">{"LKD",#N/A,FALSE,"표지"}</definedName>
    <definedName name="김재홍" localSheetId="36" hidden="1">{"LKD",#N/A,FALSE,"표지"}</definedName>
    <definedName name="김재홍" localSheetId="33" hidden="1">{"LKD",#N/A,FALSE,"표지"}</definedName>
    <definedName name="김재홍" localSheetId="34" hidden="1">{"LKD",#N/A,FALSE,"표지"}</definedName>
    <definedName name="김재홍" localSheetId="31" hidden="1">{"LKD",#N/A,FALSE,"표지"}</definedName>
    <definedName name="김재홍" hidden="1">{"LKD",#N/A,FALSE,"표지"}</definedName>
    <definedName name="ㄳ" localSheetId="35" hidden="1">{#N/A,#N/A,FALSE,"단가표지"}</definedName>
    <definedName name="ㄳ" localSheetId="37" hidden="1">{#N/A,#N/A,FALSE,"단가표지"}</definedName>
    <definedName name="ㄳ" localSheetId="36" hidden="1">{#N/A,#N/A,FALSE,"단가표지"}</definedName>
    <definedName name="ㄳ" localSheetId="33" hidden="1">{#N/A,#N/A,FALSE,"단가표지"}</definedName>
    <definedName name="ㄳ" localSheetId="34" hidden="1">{#N/A,#N/A,FALSE,"단가표지"}</definedName>
    <definedName name="ㄳ" localSheetId="31" hidden="1">{#N/A,#N/A,FALSE,"단가표지"}</definedName>
    <definedName name="ㄳ" hidden="1">{#N/A,#N/A,FALSE,"단가표지"}</definedName>
    <definedName name="ㄴ" localSheetId="31" hidden="1">#REF!</definedName>
    <definedName name="ㄴ" hidden="1">#REF!</definedName>
    <definedName name="ㄴㄴ" localSheetId="35" hidden="1">{"LKD",#N/A,FALSE,"표지"}</definedName>
    <definedName name="ㄴㄴ" localSheetId="37" hidden="1">{"LKD",#N/A,FALSE,"표지"}</definedName>
    <definedName name="ㄴㄴ" localSheetId="36" hidden="1">{"LKD",#N/A,FALSE,"표지"}</definedName>
    <definedName name="ㄴㄴ" localSheetId="33" hidden="1">{"LKD",#N/A,FALSE,"표지"}</definedName>
    <definedName name="ㄴㄴ" localSheetId="34" hidden="1">{"LKD",#N/A,FALSE,"표지"}</definedName>
    <definedName name="ㄴㄴ" localSheetId="31" hidden="1">{"LKD",#N/A,FALSE,"표지"}</definedName>
    <definedName name="ㄴㄴ" hidden="1">{"LKD",#N/A,FALSE,"표지"}</definedName>
    <definedName name="ㄴㄻㄴㅇ" localSheetId="35" hidden="1">{#N/A,#N/A,FALSE,"조골재"}</definedName>
    <definedName name="ㄴㄻㄴㅇ" localSheetId="37" hidden="1">{#N/A,#N/A,FALSE,"조골재"}</definedName>
    <definedName name="ㄴㄻㄴㅇ" localSheetId="36" hidden="1">{#N/A,#N/A,FALSE,"조골재"}</definedName>
    <definedName name="ㄴㄻㄴㅇ" localSheetId="33" hidden="1">{#N/A,#N/A,FALSE,"조골재"}</definedName>
    <definedName name="ㄴㄻㄴㅇ" localSheetId="34" hidden="1">{#N/A,#N/A,FALSE,"조골재"}</definedName>
    <definedName name="ㄴㄻㄴㅇ" localSheetId="31" hidden="1">{#N/A,#N/A,FALSE,"조골재"}</definedName>
    <definedName name="ㄴㄻㄴㅇ" hidden="1">{#N/A,#N/A,FALSE,"조골재"}</definedName>
    <definedName name="ㄴㅁㄹㄴㅁㅇㄴㅇㅁㄹㄴ" localSheetId="35" hidden="1">{#N/A,#N/A,FALSE,"단가표지"}</definedName>
    <definedName name="ㄴㅁㄹㄴㅁㅇㄴㅇㅁㄹㄴ" localSheetId="37" hidden="1">{#N/A,#N/A,FALSE,"단가표지"}</definedName>
    <definedName name="ㄴㅁㄹㄴㅁㅇㄴㅇㅁㄹㄴ" localSheetId="36" hidden="1">{#N/A,#N/A,FALSE,"단가표지"}</definedName>
    <definedName name="ㄴㅁㄹㄴㅁㅇㄴㅇㅁㄹㄴ" localSheetId="33" hidden="1">{#N/A,#N/A,FALSE,"단가표지"}</definedName>
    <definedName name="ㄴㅁㄹㄴㅁㅇㄴㅇㅁㄹㄴ" localSheetId="34" hidden="1">{#N/A,#N/A,FALSE,"단가표지"}</definedName>
    <definedName name="ㄴㅁㄹㄴㅁㅇㄴㅇㅁㄹㄴ" localSheetId="31" hidden="1">{#N/A,#N/A,FALSE,"단가표지"}</definedName>
    <definedName name="ㄴㅁㄹㄴㅁㅇㄴㅇㅁㄹㄴ" hidden="1">{#N/A,#N/A,FALSE,"단가표지"}</definedName>
    <definedName name="ㄴㅁㄹㅈㄹ" hidden="1">#REF!</definedName>
    <definedName name="내역" localSheetId="35" hidden="1">{#N/A,#N/A,FALSE,"CCTV"}</definedName>
    <definedName name="내역" localSheetId="37" hidden="1">{#N/A,#N/A,FALSE,"CCTV"}</definedName>
    <definedName name="내역" localSheetId="36" hidden="1">{#N/A,#N/A,FALSE,"CCTV"}</definedName>
    <definedName name="내역" localSheetId="33" hidden="1">{#N/A,#N/A,FALSE,"CCTV"}</definedName>
    <definedName name="내역" localSheetId="34" hidden="1">{#N/A,#N/A,FALSE,"CCTV"}</definedName>
    <definedName name="내역" localSheetId="31" hidden="1">{#N/A,#N/A,FALSE,"CCTV"}</definedName>
    <definedName name="내역" hidden="1">{#N/A,#N/A,FALSE,"CCTV"}</definedName>
    <definedName name="넣러" localSheetId="35" hidden="1">{#N/A,#N/A,FALSE,"표지목차"}</definedName>
    <definedName name="넣러" localSheetId="37" hidden="1">{#N/A,#N/A,FALSE,"표지목차"}</definedName>
    <definedName name="넣러" localSheetId="36" hidden="1">{#N/A,#N/A,FALSE,"표지목차"}</definedName>
    <definedName name="넣러" localSheetId="33" hidden="1">{#N/A,#N/A,FALSE,"표지목차"}</definedName>
    <definedName name="넣러" localSheetId="34" hidden="1">{#N/A,#N/A,FALSE,"표지목차"}</definedName>
    <definedName name="넣러" localSheetId="31" hidden="1">{#N/A,#N/A,FALSE,"표지목차"}</definedName>
    <definedName name="넣러" hidden="1">{#N/A,#N/A,FALSE,"표지목차"}</definedName>
    <definedName name="놓ㄹ노" localSheetId="35" hidden="1">{#N/A,#N/A,FALSE,"골재소요량";#N/A,#N/A,FALSE,"골재소요량"}</definedName>
    <definedName name="놓ㄹ노" localSheetId="37" hidden="1">{#N/A,#N/A,FALSE,"골재소요량";#N/A,#N/A,FALSE,"골재소요량"}</definedName>
    <definedName name="놓ㄹ노" localSheetId="36" hidden="1">{#N/A,#N/A,FALSE,"골재소요량";#N/A,#N/A,FALSE,"골재소요량"}</definedName>
    <definedName name="놓ㄹ노" localSheetId="33" hidden="1">{#N/A,#N/A,FALSE,"골재소요량";#N/A,#N/A,FALSE,"골재소요량"}</definedName>
    <definedName name="놓ㄹ노" localSheetId="34" hidden="1">{#N/A,#N/A,FALSE,"골재소요량";#N/A,#N/A,FALSE,"골재소요량"}</definedName>
    <definedName name="놓ㄹ노" localSheetId="31" hidden="1">{#N/A,#N/A,FALSE,"골재소요량";#N/A,#N/A,FALSE,"골재소요량"}</definedName>
    <definedName name="놓ㄹ노" hidden="1">{#N/A,#N/A,FALSE,"골재소요량";#N/A,#N/A,FALSE,"골재소요량"}</definedName>
    <definedName name="ㄶㅇㅀㄴㅇ" localSheetId="35" hidden="1">{#N/A,#N/A,FALSE,"표지목차"}</definedName>
    <definedName name="ㄶㅇㅀㄴㅇ" localSheetId="37" hidden="1">{#N/A,#N/A,FALSE,"표지목차"}</definedName>
    <definedName name="ㄶㅇㅀㄴㅇ" localSheetId="36" hidden="1">{#N/A,#N/A,FALSE,"표지목차"}</definedName>
    <definedName name="ㄶㅇㅀㄴㅇ" localSheetId="33" hidden="1">{#N/A,#N/A,FALSE,"표지목차"}</definedName>
    <definedName name="ㄶㅇㅀㄴㅇ" localSheetId="34" hidden="1">{#N/A,#N/A,FALSE,"표지목차"}</definedName>
    <definedName name="ㄶㅇㅀㄴㅇ" localSheetId="31" hidden="1">{#N/A,#N/A,FALSE,"표지목차"}</definedName>
    <definedName name="ㄶㅇㅀㄴㅇ" hidden="1">{#N/A,#N/A,FALSE,"표지목차"}</definedName>
    <definedName name="ㄷㄱ" localSheetId="35" hidden="1">{#N/A,#N/A,FALSE,"단가표지"}</definedName>
    <definedName name="ㄷㄱ" localSheetId="37" hidden="1">{#N/A,#N/A,FALSE,"단가표지"}</definedName>
    <definedName name="ㄷㄱ" localSheetId="36" hidden="1">{#N/A,#N/A,FALSE,"단가표지"}</definedName>
    <definedName name="ㄷㄱ" localSheetId="33" hidden="1">{#N/A,#N/A,FALSE,"단가표지"}</definedName>
    <definedName name="ㄷㄱ" localSheetId="34" hidden="1">{#N/A,#N/A,FALSE,"단가표지"}</definedName>
    <definedName name="ㄷㄱ" localSheetId="31" hidden="1">{#N/A,#N/A,FALSE,"단가표지"}</definedName>
    <definedName name="ㄷㄱ" hidden="1">{#N/A,#N/A,FALSE,"단가표지"}</definedName>
    <definedName name="ㄷㄷ" localSheetId="35" hidden="1">{"LKD",#N/A,FALSE,"표지"}</definedName>
    <definedName name="ㄷㄷ" localSheetId="37" hidden="1">{"LKD",#N/A,FALSE,"표지"}</definedName>
    <definedName name="ㄷㄷ" localSheetId="36" hidden="1">{"LKD",#N/A,FALSE,"표지"}</definedName>
    <definedName name="ㄷㄷ" localSheetId="33" hidden="1">{"LKD",#N/A,FALSE,"표지"}</definedName>
    <definedName name="ㄷㄷ" localSheetId="34" hidden="1">{"LKD",#N/A,FALSE,"표지"}</definedName>
    <definedName name="ㄷㄷ" localSheetId="31" hidden="1">{"LKD",#N/A,FALSE,"표지"}</definedName>
    <definedName name="ㄷㄷ" hidden="1">{"LKD",#N/A,FALSE,"표지"}</definedName>
    <definedName name="ㄷㅎㄹㅇ" hidden="1">#REF!</definedName>
    <definedName name="당초계획" localSheetId="35" hidden="1">#REF!</definedName>
    <definedName name="당초계획" localSheetId="36" hidden="1">#REF!</definedName>
    <definedName name="당초계획" localSheetId="33" hidden="1">#REF!</definedName>
    <definedName name="당초계획" localSheetId="34" hidden="1">#REF!</definedName>
    <definedName name="당초계획" hidden="1">#REF!</definedName>
    <definedName name="대전" localSheetId="35" hidden="1">{#N/A,#N/A,TRUE,"LOADCOVE";#N/A,#N/A,TRUE,"PAGE001";#N/A,#N/A,TRUE,"PAGE002";#N/A,#N/A,TRUE,"PAGE003";#N/A,#N/A,TRUE,"PAGE004";#N/A,#N/A,TRUE,"PAGE005";#N/A,#N/A,TRUE,"PAGE006";#N/A,#N/A,TRUE,"PAGE007";#N/A,#N/A,TRUE,"PAGE008";#N/A,#N/A,TRUE,"PAGE009";#N/A,#N/A,TRUE,"PAGE010";#N/A,#N/A,TRUE,"PAGE011";#N/A,#N/A,TRUE,"PAGE012";#N/A,#N/A,TRUE,"PAGE013"}</definedName>
    <definedName name="대전" localSheetId="37" hidden="1">{#N/A,#N/A,TRUE,"LOADCOVE";#N/A,#N/A,TRUE,"PAGE001";#N/A,#N/A,TRUE,"PAGE002";#N/A,#N/A,TRUE,"PAGE003";#N/A,#N/A,TRUE,"PAGE004";#N/A,#N/A,TRUE,"PAGE005";#N/A,#N/A,TRUE,"PAGE006";#N/A,#N/A,TRUE,"PAGE007";#N/A,#N/A,TRUE,"PAGE008";#N/A,#N/A,TRUE,"PAGE009";#N/A,#N/A,TRUE,"PAGE010";#N/A,#N/A,TRUE,"PAGE011";#N/A,#N/A,TRUE,"PAGE012";#N/A,#N/A,TRUE,"PAGE013"}</definedName>
    <definedName name="대전" localSheetId="36" hidden="1">{#N/A,#N/A,TRUE,"LOADCOVE";#N/A,#N/A,TRUE,"PAGE001";#N/A,#N/A,TRUE,"PAGE002";#N/A,#N/A,TRUE,"PAGE003";#N/A,#N/A,TRUE,"PAGE004";#N/A,#N/A,TRUE,"PAGE005";#N/A,#N/A,TRUE,"PAGE006";#N/A,#N/A,TRUE,"PAGE007";#N/A,#N/A,TRUE,"PAGE008";#N/A,#N/A,TRUE,"PAGE009";#N/A,#N/A,TRUE,"PAGE010";#N/A,#N/A,TRUE,"PAGE011";#N/A,#N/A,TRUE,"PAGE012";#N/A,#N/A,TRUE,"PAGE013"}</definedName>
    <definedName name="대전" localSheetId="33" hidden="1">{#N/A,#N/A,TRUE,"LOADCOVE";#N/A,#N/A,TRUE,"PAGE001";#N/A,#N/A,TRUE,"PAGE002";#N/A,#N/A,TRUE,"PAGE003";#N/A,#N/A,TRUE,"PAGE004";#N/A,#N/A,TRUE,"PAGE005";#N/A,#N/A,TRUE,"PAGE006";#N/A,#N/A,TRUE,"PAGE007";#N/A,#N/A,TRUE,"PAGE008";#N/A,#N/A,TRUE,"PAGE009";#N/A,#N/A,TRUE,"PAGE010";#N/A,#N/A,TRUE,"PAGE011";#N/A,#N/A,TRUE,"PAGE012";#N/A,#N/A,TRUE,"PAGE013"}</definedName>
    <definedName name="대전" localSheetId="34" hidden="1">{#N/A,#N/A,TRUE,"LOADCOVE";#N/A,#N/A,TRUE,"PAGE001";#N/A,#N/A,TRUE,"PAGE002";#N/A,#N/A,TRUE,"PAGE003";#N/A,#N/A,TRUE,"PAGE004";#N/A,#N/A,TRUE,"PAGE005";#N/A,#N/A,TRUE,"PAGE006";#N/A,#N/A,TRUE,"PAGE007";#N/A,#N/A,TRUE,"PAGE008";#N/A,#N/A,TRUE,"PAGE009";#N/A,#N/A,TRUE,"PAGE010";#N/A,#N/A,TRUE,"PAGE011";#N/A,#N/A,TRUE,"PAGE012";#N/A,#N/A,TRUE,"PAGE013"}</definedName>
    <definedName name="대전" localSheetId="31" hidden="1">{#N/A,#N/A,TRUE,"LOADCOVE";#N/A,#N/A,TRUE,"PAGE001";#N/A,#N/A,TRUE,"PAGE002";#N/A,#N/A,TRUE,"PAGE003";#N/A,#N/A,TRUE,"PAGE004";#N/A,#N/A,TRUE,"PAGE005";#N/A,#N/A,TRUE,"PAGE006";#N/A,#N/A,TRUE,"PAGE007";#N/A,#N/A,TRUE,"PAGE008";#N/A,#N/A,TRUE,"PAGE009";#N/A,#N/A,TRUE,"PAGE010";#N/A,#N/A,TRUE,"PAGE011";#N/A,#N/A,TRUE,"PAGE012";#N/A,#N/A,TRUE,"PAGE013"}</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1" localSheetId="35" hidden="1">{#N/A,#N/A,TRUE,"LOADCOVE";#N/A,#N/A,TRUE,"PAGE001";#N/A,#N/A,TRUE,"PAGE002";#N/A,#N/A,TRUE,"PAGE003";#N/A,#N/A,TRUE,"PAGE004";#N/A,#N/A,TRUE,"PAGE005";#N/A,#N/A,TRUE,"PAGE006";#N/A,#N/A,TRUE,"PAGE007";#N/A,#N/A,TRUE,"PAGE008";#N/A,#N/A,TRUE,"PAGE009";#N/A,#N/A,TRUE,"PAGE010";#N/A,#N/A,TRUE,"PAGE011";#N/A,#N/A,TRUE,"PAGE012";#N/A,#N/A,TRUE,"PAGE013"}</definedName>
    <definedName name="대전1" localSheetId="37" hidden="1">{#N/A,#N/A,TRUE,"LOADCOVE";#N/A,#N/A,TRUE,"PAGE001";#N/A,#N/A,TRUE,"PAGE002";#N/A,#N/A,TRUE,"PAGE003";#N/A,#N/A,TRUE,"PAGE004";#N/A,#N/A,TRUE,"PAGE005";#N/A,#N/A,TRUE,"PAGE006";#N/A,#N/A,TRUE,"PAGE007";#N/A,#N/A,TRUE,"PAGE008";#N/A,#N/A,TRUE,"PAGE009";#N/A,#N/A,TRUE,"PAGE010";#N/A,#N/A,TRUE,"PAGE011";#N/A,#N/A,TRUE,"PAGE012";#N/A,#N/A,TRUE,"PAGE013"}</definedName>
    <definedName name="대전1" localSheetId="36" hidden="1">{#N/A,#N/A,TRUE,"LOADCOVE";#N/A,#N/A,TRUE,"PAGE001";#N/A,#N/A,TRUE,"PAGE002";#N/A,#N/A,TRUE,"PAGE003";#N/A,#N/A,TRUE,"PAGE004";#N/A,#N/A,TRUE,"PAGE005";#N/A,#N/A,TRUE,"PAGE006";#N/A,#N/A,TRUE,"PAGE007";#N/A,#N/A,TRUE,"PAGE008";#N/A,#N/A,TRUE,"PAGE009";#N/A,#N/A,TRUE,"PAGE010";#N/A,#N/A,TRUE,"PAGE011";#N/A,#N/A,TRUE,"PAGE012";#N/A,#N/A,TRUE,"PAGE013"}</definedName>
    <definedName name="대전1" localSheetId="33" hidden="1">{#N/A,#N/A,TRUE,"LOADCOVE";#N/A,#N/A,TRUE,"PAGE001";#N/A,#N/A,TRUE,"PAGE002";#N/A,#N/A,TRUE,"PAGE003";#N/A,#N/A,TRUE,"PAGE004";#N/A,#N/A,TRUE,"PAGE005";#N/A,#N/A,TRUE,"PAGE006";#N/A,#N/A,TRUE,"PAGE007";#N/A,#N/A,TRUE,"PAGE008";#N/A,#N/A,TRUE,"PAGE009";#N/A,#N/A,TRUE,"PAGE010";#N/A,#N/A,TRUE,"PAGE011";#N/A,#N/A,TRUE,"PAGE012";#N/A,#N/A,TRUE,"PAGE013"}</definedName>
    <definedName name="대전1" localSheetId="34" hidden="1">{#N/A,#N/A,TRUE,"LOADCOVE";#N/A,#N/A,TRUE,"PAGE001";#N/A,#N/A,TRUE,"PAGE002";#N/A,#N/A,TRUE,"PAGE003";#N/A,#N/A,TRUE,"PAGE004";#N/A,#N/A,TRUE,"PAGE005";#N/A,#N/A,TRUE,"PAGE006";#N/A,#N/A,TRUE,"PAGE007";#N/A,#N/A,TRUE,"PAGE008";#N/A,#N/A,TRUE,"PAGE009";#N/A,#N/A,TRUE,"PAGE010";#N/A,#N/A,TRUE,"PAGE011";#N/A,#N/A,TRUE,"PAGE012";#N/A,#N/A,TRUE,"PAGE013"}</definedName>
    <definedName name="대전1" localSheetId="31"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책1" localSheetId="35" hidden="1">{#N/A,#N/A,TRUE,"LOADCOVE";#N/A,#N/A,TRUE,"PAGE001";#N/A,#N/A,TRUE,"PAGE002";#N/A,#N/A,TRUE,"PAGE003";#N/A,#N/A,TRUE,"PAGE004";#N/A,#N/A,TRUE,"PAGE005";#N/A,#N/A,TRUE,"PAGE006";#N/A,#N/A,TRUE,"PAGE007";#N/A,#N/A,TRUE,"PAGE008";#N/A,#N/A,TRUE,"PAGE009";#N/A,#N/A,TRUE,"PAGE010";#N/A,#N/A,TRUE,"PAGE011";#N/A,#N/A,TRUE,"PAGE012";#N/A,#N/A,TRUE,"PAGE013"}</definedName>
    <definedName name="대책1" localSheetId="37" hidden="1">{#N/A,#N/A,TRUE,"LOADCOVE";#N/A,#N/A,TRUE,"PAGE001";#N/A,#N/A,TRUE,"PAGE002";#N/A,#N/A,TRUE,"PAGE003";#N/A,#N/A,TRUE,"PAGE004";#N/A,#N/A,TRUE,"PAGE005";#N/A,#N/A,TRUE,"PAGE006";#N/A,#N/A,TRUE,"PAGE007";#N/A,#N/A,TRUE,"PAGE008";#N/A,#N/A,TRUE,"PAGE009";#N/A,#N/A,TRUE,"PAGE010";#N/A,#N/A,TRUE,"PAGE011";#N/A,#N/A,TRUE,"PAGE012";#N/A,#N/A,TRUE,"PAGE013"}</definedName>
    <definedName name="대책1" localSheetId="36" hidden="1">{#N/A,#N/A,TRUE,"LOADCOVE";#N/A,#N/A,TRUE,"PAGE001";#N/A,#N/A,TRUE,"PAGE002";#N/A,#N/A,TRUE,"PAGE003";#N/A,#N/A,TRUE,"PAGE004";#N/A,#N/A,TRUE,"PAGE005";#N/A,#N/A,TRUE,"PAGE006";#N/A,#N/A,TRUE,"PAGE007";#N/A,#N/A,TRUE,"PAGE008";#N/A,#N/A,TRUE,"PAGE009";#N/A,#N/A,TRUE,"PAGE010";#N/A,#N/A,TRUE,"PAGE011";#N/A,#N/A,TRUE,"PAGE012";#N/A,#N/A,TRUE,"PAGE013"}</definedName>
    <definedName name="대책1" localSheetId="33" hidden="1">{#N/A,#N/A,TRUE,"LOADCOVE";#N/A,#N/A,TRUE,"PAGE001";#N/A,#N/A,TRUE,"PAGE002";#N/A,#N/A,TRUE,"PAGE003";#N/A,#N/A,TRUE,"PAGE004";#N/A,#N/A,TRUE,"PAGE005";#N/A,#N/A,TRUE,"PAGE006";#N/A,#N/A,TRUE,"PAGE007";#N/A,#N/A,TRUE,"PAGE008";#N/A,#N/A,TRUE,"PAGE009";#N/A,#N/A,TRUE,"PAGE010";#N/A,#N/A,TRUE,"PAGE011";#N/A,#N/A,TRUE,"PAGE012";#N/A,#N/A,TRUE,"PAGE013"}</definedName>
    <definedName name="대책1" localSheetId="34" hidden="1">{#N/A,#N/A,TRUE,"LOADCOVE";#N/A,#N/A,TRUE,"PAGE001";#N/A,#N/A,TRUE,"PAGE002";#N/A,#N/A,TRUE,"PAGE003";#N/A,#N/A,TRUE,"PAGE004";#N/A,#N/A,TRUE,"PAGE005";#N/A,#N/A,TRUE,"PAGE006";#N/A,#N/A,TRUE,"PAGE007";#N/A,#N/A,TRUE,"PAGE008";#N/A,#N/A,TRUE,"PAGE009";#N/A,#N/A,TRUE,"PAGE010";#N/A,#N/A,TRUE,"PAGE011";#N/A,#N/A,TRUE,"PAGE012";#N/A,#N/A,TRUE,"PAGE013"}</definedName>
    <definedName name="대책1" localSheetId="31" hidden="1">{#N/A,#N/A,TRUE,"LOADCOVE";#N/A,#N/A,TRUE,"PAGE001";#N/A,#N/A,TRUE,"PAGE002";#N/A,#N/A,TRUE,"PAGE003";#N/A,#N/A,TRUE,"PAGE004";#N/A,#N/A,TRUE,"PAGE005";#N/A,#N/A,TRUE,"PAGE006";#N/A,#N/A,TRUE,"PAGE007";#N/A,#N/A,TRUE,"PAGE008";#N/A,#N/A,TRUE,"PAGE009";#N/A,#N/A,TRUE,"PAGE010";#N/A,#N/A,TRUE,"PAGE011";#N/A,#N/A,TRUE,"PAGE012";#N/A,#N/A,TRUE,"PAGE013"}</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도급영역">#REF!</definedName>
    <definedName name="도면외주" hidden="1">#REF!</definedName>
    <definedName name="도면용역비" localSheetId="35" hidden="1">#REF!</definedName>
    <definedName name="도면용역비" localSheetId="36" hidden="1">#REF!</definedName>
    <definedName name="도면용역비" localSheetId="33" hidden="1">#REF!</definedName>
    <definedName name="도면용역비" localSheetId="34" hidden="1">#REF!</definedName>
    <definedName name="도면용역비" hidden="1">#REF!</definedName>
    <definedName name="도장" localSheetId="35" hidden="1">{#N/A,#N/A,TRUE,"LOADCOVE";#N/A,#N/A,TRUE,"PAGE001";#N/A,#N/A,TRUE,"PAGE002";#N/A,#N/A,TRUE,"PAGE003";#N/A,#N/A,TRUE,"PAGE004";#N/A,#N/A,TRUE,"PAGE005";#N/A,#N/A,TRUE,"PAGE006";#N/A,#N/A,TRUE,"PAGE007";#N/A,#N/A,TRUE,"PAGE008";#N/A,#N/A,TRUE,"PAGE009";#N/A,#N/A,TRUE,"PAGE010";#N/A,#N/A,TRUE,"PAGE011";#N/A,#N/A,TRUE,"PAGE012";#N/A,#N/A,TRUE,"PAGE013"}</definedName>
    <definedName name="도장" localSheetId="37" hidden="1">{#N/A,#N/A,TRUE,"LOADCOVE";#N/A,#N/A,TRUE,"PAGE001";#N/A,#N/A,TRUE,"PAGE002";#N/A,#N/A,TRUE,"PAGE003";#N/A,#N/A,TRUE,"PAGE004";#N/A,#N/A,TRUE,"PAGE005";#N/A,#N/A,TRUE,"PAGE006";#N/A,#N/A,TRUE,"PAGE007";#N/A,#N/A,TRUE,"PAGE008";#N/A,#N/A,TRUE,"PAGE009";#N/A,#N/A,TRUE,"PAGE010";#N/A,#N/A,TRUE,"PAGE011";#N/A,#N/A,TRUE,"PAGE012";#N/A,#N/A,TRUE,"PAGE013"}</definedName>
    <definedName name="도장" localSheetId="36" hidden="1">{#N/A,#N/A,TRUE,"LOADCOVE";#N/A,#N/A,TRUE,"PAGE001";#N/A,#N/A,TRUE,"PAGE002";#N/A,#N/A,TRUE,"PAGE003";#N/A,#N/A,TRUE,"PAGE004";#N/A,#N/A,TRUE,"PAGE005";#N/A,#N/A,TRUE,"PAGE006";#N/A,#N/A,TRUE,"PAGE007";#N/A,#N/A,TRUE,"PAGE008";#N/A,#N/A,TRUE,"PAGE009";#N/A,#N/A,TRUE,"PAGE010";#N/A,#N/A,TRUE,"PAGE011";#N/A,#N/A,TRUE,"PAGE012";#N/A,#N/A,TRUE,"PAGE013"}</definedName>
    <definedName name="도장" localSheetId="33" hidden="1">{#N/A,#N/A,TRUE,"LOADCOVE";#N/A,#N/A,TRUE,"PAGE001";#N/A,#N/A,TRUE,"PAGE002";#N/A,#N/A,TRUE,"PAGE003";#N/A,#N/A,TRUE,"PAGE004";#N/A,#N/A,TRUE,"PAGE005";#N/A,#N/A,TRUE,"PAGE006";#N/A,#N/A,TRUE,"PAGE007";#N/A,#N/A,TRUE,"PAGE008";#N/A,#N/A,TRUE,"PAGE009";#N/A,#N/A,TRUE,"PAGE010";#N/A,#N/A,TRUE,"PAGE011";#N/A,#N/A,TRUE,"PAGE012";#N/A,#N/A,TRUE,"PAGE013"}</definedName>
    <definedName name="도장" localSheetId="34" hidden="1">{#N/A,#N/A,TRUE,"LOADCOVE";#N/A,#N/A,TRUE,"PAGE001";#N/A,#N/A,TRUE,"PAGE002";#N/A,#N/A,TRUE,"PAGE003";#N/A,#N/A,TRUE,"PAGE004";#N/A,#N/A,TRUE,"PAGE005";#N/A,#N/A,TRUE,"PAGE006";#N/A,#N/A,TRUE,"PAGE007";#N/A,#N/A,TRUE,"PAGE008";#N/A,#N/A,TRUE,"PAGE009";#N/A,#N/A,TRUE,"PAGE010";#N/A,#N/A,TRUE,"PAGE011";#N/A,#N/A,TRUE,"PAGE012";#N/A,#N/A,TRUE,"PAGE013"}</definedName>
    <definedName name="도장" localSheetId="31" hidden="1">{#N/A,#N/A,TRUE,"LOADCOVE";#N/A,#N/A,TRUE,"PAGE001";#N/A,#N/A,TRUE,"PAGE002";#N/A,#N/A,TRUE,"PAGE003";#N/A,#N/A,TRUE,"PAGE004";#N/A,#N/A,TRUE,"PAGE005";#N/A,#N/A,TRUE,"PAGE006";#N/A,#N/A,TRUE,"PAGE007";#N/A,#N/A,TRUE,"PAGE008";#N/A,#N/A,TRUE,"PAGE009";#N/A,#N/A,TRUE,"PAGE010";#N/A,#N/A,TRUE,"PAGE011";#N/A,#N/A,TRUE,"PAGE012";#N/A,#N/A,TRUE,"PAGE013"}</definedName>
    <definedName name="도장" hidden="1">{#N/A,#N/A,TRUE,"LOADCOVE";#N/A,#N/A,TRUE,"PAGE001";#N/A,#N/A,TRUE,"PAGE002";#N/A,#N/A,TRUE,"PAGE003";#N/A,#N/A,TRUE,"PAGE004";#N/A,#N/A,TRUE,"PAGE005";#N/A,#N/A,TRUE,"PAGE006";#N/A,#N/A,TRUE,"PAGE007";#N/A,#N/A,TRUE,"PAGE008";#N/A,#N/A,TRUE,"PAGE009";#N/A,#N/A,TRUE,"PAGE010";#N/A,#N/A,TRUE,"PAGE011";#N/A,#N/A,TRUE,"PAGE012";#N/A,#N/A,TRUE,"PAGE013"}</definedName>
    <definedName name="뚜껑">#REF!</definedName>
    <definedName name="띠장" localSheetId="31">#REF!</definedName>
    <definedName name="띠장">!#REF!</definedName>
    <definedName name="ㄹㄴㅇㄻㄴ" localSheetId="35" hidden="1">{#N/A,#N/A,FALSE,"단가표지"}</definedName>
    <definedName name="ㄹㄴㅇㄻㄴ" localSheetId="37" hidden="1">{#N/A,#N/A,FALSE,"단가표지"}</definedName>
    <definedName name="ㄹㄴㅇㄻㄴ" localSheetId="36" hidden="1">{#N/A,#N/A,FALSE,"단가표지"}</definedName>
    <definedName name="ㄹㄴㅇㄻㄴ" localSheetId="33" hidden="1">{#N/A,#N/A,FALSE,"단가표지"}</definedName>
    <definedName name="ㄹㄴㅇㄻㄴ" localSheetId="34" hidden="1">{#N/A,#N/A,FALSE,"단가표지"}</definedName>
    <definedName name="ㄹㄴㅇㄻㄴ" localSheetId="31" hidden="1">{#N/A,#N/A,FALSE,"단가표지"}</definedName>
    <definedName name="ㄹㄴㅇㄻㄴ" hidden="1">{#N/A,#N/A,FALSE,"단가표지"}</definedName>
    <definedName name="ㄹㄴ웋" localSheetId="35" hidden="1">{#N/A,#N/A,FALSE,"운반시간"}</definedName>
    <definedName name="ㄹㄴ웋" localSheetId="37" hidden="1">{#N/A,#N/A,FALSE,"운반시간"}</definedName>
    <definedName name="ㄹㄴ웋" localSheetId="36" hidden="1">{#N/A,#N/A,FALSE,"운반시간"}</definedName>
    <definedName name="ㄹㄴ웋" localSheetId="33" hidden="1">{#N/A,#N/A,FALSE,"운반시간"}</definedName>
    <definedName name="ㄹㄴ웋" localSheetId="34" hidden="1">{#N/A,#N/A,FALSE,"운반시간"}</definedName>
    <definedName name="ㄹㄴ웋" localSheetId="31" hidden="1">{#N/A,#N/A,FALSE,"운반시간"}</definedName>
    <definedName name="ㄹㄴ웋" hidden="1">{#N/A,#N/A,FALSE,"운반시간"}</definedName>
    <definedName name="ㄹㄹ" localSheetId="35" hidden="1">{"LKD",#N/A,FALSE,"표지"}</definedName>
    <definedName name="ㄹㄹ" localSheetId="37" hidden="1">{"LKD",#N/A,FALSE,"표지"}</definedName>
    <definedName name="ㄹㄹ" localSheetId="36" hidden="1">{"LKD",#N/A,FALSE,"표지"}</definedName>
    <definedName name="ㄹㄹ" localSheetId="33" hidden="1">{"LKD",#N/A,FALSE,"표지"}</definedName>
    <definedName name="ㄹㄹ" localSheetId="34" hidden="1">{"LKD",#N/A,FALSE,"표지"}</definedName>
    <definedName name="ㄹㄹ" localSheetId="31" hidden="1">{"LKD",#N/A,FALSE,"표지"}</definedName>
    <definedName name="ㄹㄹ" hidden="1">{"LKD",#N/A,FALSE,"표지"}</definedName>
    <definedName name="ㄹㄹㄹ" hidden="1">#REF!</definedName>
    <definedName name="ㄹㅇㄹ" localSheetId="35" hidden="1">{#N/A,#N/A,FALSE,"혼합골재"}</definedName>
    <definedName name="ㄹㅇㄹ" localSheetId="37" hidden="1">{#N/A,#N/A,FALSE,"혼합골재"}</definedName>
    <definedName name="ㄹㅇㄹ" localSheetId="36" hidden="1">{#N/A,#N/A,FALSE,"혼합골재"}</definedName>
    <definedName name="ㄹㅇㄹ" localSheetId="33" hidden="1">{#N/A,#N/A,FALSE,"혼합골재"}</definedName>
    <definedName name="ㄹㅇㄹ" localSheetId="34" hidden="1">{#N/A,#N/A,FALSE,"혼합골재"}</definedName>
    <definedName name="ㄹㅇㄹ" localSheetId="31" hidden="1">{#N/A,#N/A,FALSE,"혼합골재"}</definedName>
    <definedName name="ㄹㅇㄹ" hidden="1">{#N/A,#N/A,FALSE,"혼합골재"}</definedName>
    <definedName name="ㄹㅇㅎㄴㅇ" localSheetId="35" hidden="1">{#N/A,#N/A,FALSE,"조골재"}</definedName>
    <definedName name="ㄹㅇㅎㄴㅇ" localSheetId="37" hidden="1">{#N/A,#N/A,FALSE,"조골재"}</definedName>
    <definedName name="ㄹㅇㅎㄴㅇ" localSheetId="36" hidden="1">{#N/A,#N/A,FALSE,"조골재"}</definedName>
    <definedName name="ㄹㅇㅎㄴㅇ" localSheetId="33" hidden="1">{#N/A,#N/A,FALSE,"조골재"}</definedName>
    <definedName name="ㄹㅇㅎㄴㅇ" localSheetId="34" hidden="1">{#N/A,#N/A,FALSE,"조골재"}</definedName>
    <definedName name="ㄹㅇㅎㄴㅇ" localSheetId="31" hidden="1">{#N/A,#N/A,FALSE,"조골재"}</definedName>
    <definedName name="ㄹㅇㅎㄴㅇ" hidden="1">{#N/A,#N/A,FALSE,"조골재"}</definedName>
    <definedName name="류기평" localSheetId="35" hidden="1">{"LKD",#N/A,FALSE,"표지"}</definedName>
    <definedName name="류기평" localSheetId="37" hidden="1">{"LKD",#N/A,FALSE,"표지"}</definedName>
    <definedName name="류기평" localSheetId="36" hidden="1">{"LKD",#N/A,FALSE,"표지"}</definedName>
    <definedName name="류기평" localSheetId="33" hidden="1">{"LKD",#N/A,FALSE,"표지"}</definedName>
    <definedName name="류기평" localSheetId="34" hidden="1">{"LKD",#N/A,FALSE,"표지"}</definedName>
    <definedName name="류기평" localSheetId="31" hidden="1">{"LKD",#N/A,FALSE,"표지"}</definedName>
    <definedName name="류기평" hidden="1">{"LKD",#N/A,FALSE,"표지"}</definedName>
    <definedName name="리" hidden="1">#REF!</definedName>
    <definedName name="리비" localSheetId="35" hidden="1">#REF!</definedName>
    <definedName name="리비" localSheetId="36" hidden="1">#REF!</definedName>
    <definedName name="리비" localSheetId="33" hidden="1">#REF!</definedName>
    <definedName name="리비" localSheetId="34" hidden="1">#REF!</definedName>
    <definedName name="리비" hidden="1">#REF!</definedName>
    <definedName name="리비아" localSheetId="35" hidden="1">#REF!</definedName>
    <definedName name="리비아" localSheetId="36" hidden="1">#REF!</definedName>
    <definedName name="리비아" localSheetId="33" hidden="1">#REF!</definedName>
    <definedName name="리비아" localSheetId="34" hidden="1">#REF!</definedName>
    <definedName name="리비아" hidden="1">#REF!</definedName>
    <definedName name="리비아아" localSheetId="36" hidden="1">#REF!</definedName>
    <definedName name="리비아아" hidden="1">#REF!</definedName>
    <definedName name="ㄻㄴㄹㅇㄴㅁ" localSheetId="35" hidden="1">{#N/A,#N/A,FALSE,"운반시간"}</definedName>
    <definedName name="ㄻㄴㄹㅇㄴㅁ" localSheetId="37" hidden="1">{#N/A,#N/A,FALSE,"운반시간"}</definedName>
    <definedName name="ㄻㄴㄹㅇㄴㅁ" localSheetId="36" hidden="1">{#N/A,#N/A,FALSE,"운반시간"}</definedName>
    <definedName name="ㄻㄴㄹㅇㄴㅁ" localSheetId="33" hidden="1">{#N/A,#N/A,FALSE,"운반시간"}</definedName>
    <definedName name="ㄻㄴㄹㅇㄴㅁ" localSheetId="34" hidden="1">{#N/A,#N/A,FALSE,"운반시간"}</definedName>
    <definedName name="ㄻㄴㄹㅇㄴㅁ" localSheetId="31" hidden="1">{#N/A,#N/A,FALSE,"운반시간"}</definedName>
    <definedName name="ㄻㄴㄹㅇㄴㅁ" hidden="1">{#N/A,#N/A,FALSE,"운반시간"}</definedName>
    <definedName name="ㄻㄴㅇㄻㄴ" localSheetId="35" hidden="1">{#N/A,#N/A,FALSE,"단가표지"}</definedName>
    <definedName name="ㄻㄴㅇㄻㄴ" localSheetId="37" hidden="1">{#N/A,#N/A,FALSE,"단가표지"}</definedName>
    <definedName name="ㄻㄴㅇㄻㄴ" localSheetId="36" hidden="1">{#N/A,#N/A,FALSE,"단가표지"}</definedName>
    <definedName name="ㄻㄴㅇㄻㄴ" localSheetId="33" hidden="1">{#N/A,#N/A,FALSE,"단가표지"}</definedName>
    <definedName name="ㄻㄴㅇㄻㄴ" localSheetId="34" hidden="1">{#N/A,#N/A,FALSE,"단가표지"}</definedName>
    <definedName name="ㄻㄴㅇㄻㄴ" localSheetId="31" hidden="1">{#N/A,#N/A,FALSE,"단가표지"}</definedName>
    <definedName name="ㄻㄴㅇㄻㄴ" hidden="1">{#N/A,#N/A,FALSE,"단가표지"}</definedName>
    <definedName name="ㄻㄴㅇㄻㄴㄹ" localSheetId="35" hidden="1">{#N/A,#N/A,FALSE,"2~8번"}</definedName>
    <definedName name="ㄻㄴㅇㄻㄴㄹ" localSheetId="37" hidden="1">{#N/A,#N/A,FALSE,"2~8번"}</definedName>
    <definedName name="ㄻㄴㅇㄻㄴㄹ" localSheetId="36" hidden="1">{#N/A,#N/A,FALSE,"2~8번"}</definedName>
    <definedName name="ㄻㄴㅇㄻㄴㄹ" localSheetId="33" hidden="1">{#N/A,#N/A,FALSE,"2~8번"}</definedName>
    <definedName name="ㄻㄴㅇㄻㄴㄹ" localSheetId="34" hidden="1">{#N/A,#N/A,FALSE,"2~8번"}</definedName>
    <definedName name="ㄻㄴㅇㄻㄴㄹ" localSheetId="31" hidden="1">{#N/A,#N/A,FALSE,"2~8번"}</definedName>
    <definedName name="ㄻㄴㅇㄻㄴㄹ" hidden="1">{#N/A,#N/A,FALSE,"2~8번"}</definedName>
    <definedName name="ㄻㄴㅇㄻㄴㄻㄴㅁㄴ" localSheetId="35" hidden="1">{#N/A,#N/A,FALSE,"단가표지"}</definedName>
    <definedName name="ㄻㄴㅇㄻㄴㄻㄴㅁㄴ" localSheetId="37" hidden="1">{#N/A,#N/A,FALSE,"단가표지"}</definedName>
    <definedName name="ㄻㄴㅇㄻㄴㄻㄴㅁㄴ" localSheetId="36" hidden="1">{#N/A,#N/A,FALSE,"단가표지"}</definedName>
    <definedName name="ㄻㄴㅇㄻㄴㄻㄴㅁㄴ" localSheetId="33" hidden="1">{#N/A,#N/A,FALSE,"단가표지"}</definedName>
    <definedName name="ㄻㄴㅇㄻㄴㄻㄴㅁㄴ" localSheetId="34" hidden="1">{#N/A,#N/A,FALSE,"단가표지"}</definedName>
    <definedName name="ㄻㄴㅇㄻㄴㄻㄴㅁㄴ" localSheetId="31" hidden="1">{#N/A,#N/A,FALSE,"단가표지"}</definedName>
    <definedName name="ㄻㄴㅇㄻㄴㄻㄴㅁㄴ" hidden="1">{#N/A,#N/A,FALSE,"단가표지"}</definedName>
    <definedName name="ㄻㄴㅇㄻㄴㅁ" localSheetId="35" hidden="1">{#N/A,#N/A,FALSE,"운반시간"}</definedName>
    <definedName name="ㄻㄴㅇㄻㄴㅁ" localSheetId="37" hidden="1">{#N/A,#N/A,FALSE,"운반시간"}</definedName>
    <definedName name="ㄻㄴㅇㄻㄴㅁ" localSheetId="36" hidden="1">{#N/A,#N/A,FALSE,"운반시간"}</definedName>
    <definedName name="ㄻㄴㅇㄻㄴㅁ" localSheetId="33" hidden="1">{#N/A,#N/A,FALSE,"운반시간"}</definedName>
    <definedName name="ㄻㄴㅇㄻㄴㅁ" localSheetId="34" hidden="1">{#N/A,#N/A,FALSE,"운반시간"}</definedName>
    <definedName name="ㄻㄴㅇㄻㄴㅁ" localSheetId="31" hidden="1">{#N/A,#N/A,FALSE,"운반시간"}</definedName>
    <definedName name="ㄻㄴㅇㄻㄴㅁ" hidden="1">{#N/A,#N/A,FALSE,"운반시간"}</definedName>
    <definedName name="ㄻㄴㅇㄻㄴㅇ" localSheetId="35" hidden="1">{#N/A,#N/A,FALSE,"단가표지"}</definedName>
    <definedName name="ㄻㄴㅇㄻㄴㅇ" localSheetId="37" hidden="1">{#N/A,#N/A,FALSE,"단가표지"}</definedName>
    <definedName name="ㄻㄴㅇㄻㄴㅇ" localSheetId="36" hidden="1">{#N/A,#N/A,FALSE,"단가표지"}</definedName>
    <definedName name="ㄻㄴㅇㄻㄴㅇ" localSheetId="33" hidden="1">{#N/A,#N/A,FALSE,"단가표지"}</definedName>
    <definedName name="ㄻㄴㅇㄻㄴㅇ" localSheetId="34" hidden="1">{#N/A,#N/A,FALSE,"단가표지"}</definedName>
    <definedName name="ㄻㄴㅇㄻㄴㅇ" localSheetId="31" hidden="1">{#N/A,#N/A,FALSE,"단가표지"}</definedName>
    <definedName name="ㄻㄴㅇㄻㄴㅇ" hidden="1">{#N/A,#N/A,FALSE,"단가표지"}</definedName>
    <definedName name="ㄻㄴㅇㄻㄴㅇㄻ" localSheetId="35" hidden="1">{#N/A,#N/A,FALSE,"표지목차"}</definedName>
    <definedName name="ㄻㄴㅇㄻㄴㅇㄻ" localSheetId="37" hidden="1">{#N/A,#N/A,FALSE,"표지목차"}</definedName>
    <definedName name="ㄻㄴㅇㄻㄴㅇㄻ" localSheetId="36" hidden="1">{#N/A,#N/A,FALSE,"표지목차"}</definedName>
    <definedName name="ㄻㄴㅇㄻㄴㅇㄻ" localSheetId="33" hidden="1">{#N/A,#N/A,FALSE,"표지목차"}</definedName>
    <definedName name="ㄻㄴㅇㄻㄴㅇㄻ" localSheetId="34" hidden="1">{#N/A,#N/A,FALSE,"표지목차"}</definedName>
    <definedName name="ㄻㄴㅇㄻㄴㅇㄻ" localSheetId="31" hidden="1">{#N/A,#N/A,FALSE,"표지목차"}</definedName>
    <definedName name="ㄻㄴㅇㄻㄴㅇㄻ" hidden="1">{#N/A,#N/A,FALSE,"표지목차"}</definedName>
    <definedName name="ㄻㄴㅇㅁㄴㅇ" localSheetId="35" hidden="1">{#N/A,#N/A,FALSE,"단가표지"}</definedName>
    <definedName name="ㄻㄴㅇㅁㄴㅇ" localSheetId="37" hidden="1">{#N/A,#N/A,FALSE,"단가표지"}</definedName>
    <definedName name="ㄻㄴㅇㅁㄴㅇ" localSheetId="36" hidden="1">{#N/A,#N/A,FALSE,"단가표지"}</definedName>
    <definedName name="ㄻㄴㅇㅁㄴㅇ" localSheetId="33" hidden="1">{#N/A,#N/A,FALSE,"단가표지"}</definedName>
    <definedName name="ㄻㄴㅇㅁㄴㅇ" localSheetId="34" hidden="1">{#N/A,#N/A,FALSE,"단가표지"}</definedName>
    <definedName name="ㄻㄴㅇㅁㄴㅇ" localSheetId="31" hidden="1">{#N/A,#N/A,FALSE,"단가표지"}</definedName>
    <definedName name="ㄻㄴㅇㅁㄴㅇ" hidden="1">{#N/A,#N/A,FALSE,"단가표지"}</definedName>
    <definedName name="ㄻㅁ" localSheetId="35" hidden="1">{#N/A,#N/A,FALSE,"조골재"}</definedName>
    <definedName name="ㄻㅁ" localSheetId="37" hidden="1">{#N/A,#N/A,FALSE,"조골재"}</definedName>
    <definedName name="ㄻㅁ" localSheetId="36" hidden="1">{#N/A,#N/A,FALSE,"조골재"}</definedName>
    <definedName name="ㄻㅁ" localSheetId="33" hidden="1">{#N/A,#N/A,FALSE,"조골재"}</definedName>
    <definedName name="ㄻㅁ" localSheetId="34" hidden="1">{#N/A,#N/A,FALSE,"조골재"}</definedName>
    <definedName name="ㄻㅁ" localSheetId="31" hidden="1">{#N/A,#N/A,FALSE,"조골재"}</definedName>
    <definedName name="ㄻㅁ" hidden="1">{#N/A,#N/A,FALSE,"조골재"}</definedName>
    <definedName name="ㅀㅇㅁ" localSheetId="35" hidden="1">{#N/A,#N/A,FALSE,"골재소요량";#N/A,#N/A,FALSE,"골재소요량"}</definedName>
    <definedName name="ㅀㅇㅁ" localSheetId="37" hidden="1">{#N/A,#N/A,FALSE,"골재소요량";#N/A,#N/A,FALSE,"골재소요량"}</definedName>
    <definedName name="ㅀㅇㅁ" localSheetId="36" hidden="1">{#N/A,#N/A,FALSE,"골재소요량";#N/A,#N/A,FALSE,"골재소요량"}</definedName>
    <definedName name="ㅀㅇㅁ" localSheetId="33" hidden="1">{#N/A,#N/A,FALSE,"골재소요량";#N/A,#N/A,FALSE,"골재소요량"}</definedName>
    <definedName name="ㅀㅇㅁ" localSheetId="34" hidden="1">{#N/A,#N/A,FALSE,"골재소요량";#N/A,#N/A,FALSE,"골재소요량"}</definedName>
    <definedName name="ㅀㅇㅁ" localSheetId="31" hidden="1">{#N/A,#N/A,FALSE,"골재소요량";#N/A,#N/A,FALSE,"골재소요량"}</definedName>
    <definedName name="ㅀㅇㅁ" hidden="1">{#N/A,#N/A,FALSE,"골재소요량";#N/A,#N/A,FALSE,"골재소요량"}</definedName>
    <definedName name="ㅁ1">#REF!</definedName>
    <definedName name="ㅁ139">#REF!</definedName>
    <definedName name="ㅁ835">#REF!</definedName>
    <definedName name="ㅁㄴㄹㄴ" localSheetId="35" hidden="1">{#N/A,#N/A,FALSE,"운반시간"}</definedName>
    <definedName name="ㅁㄴㄹㄴ" localSheetId="37" hidden="1">{#N/A,#N/A,FALSE,"운반시간"}</definedName>
    <definedName name="ㅁㄴㄹㄴ" localSheetId="36" hidden="1">{#N/A,#N/A,FALSE,"운반시간"}</definedName>
    <definedName name="ㅁㄴㄹㄴ" localSheetId="33" hidden="1">{#N/A,#N/A,FALSE,"운반시간"}</definedName>
    <definedName name="ㅁㄴㄹㄴ" localSheetId="34" hidden="1">{#N/A,#N/A,FALSE,"운반시간"}</definedName>
    <definedName name="ㅁㄴㄹㄴ" localSheetId="31" hidden="1">{#N/A,#N/A,FALSE,"운반시간"}</definedName>
    <definedName name="ㅁㄴㄹㄴ" hidden="1">{#N/A,#N/A,FALSE,"운반시간"}</definedName>
    <definedName name="ㅁㄴㄹㅇㅁ" localSheetId="35" hidden="1">{#N/A,#N/A,FALSE,"단가표지"}</definedName>
    <definedName name="ㅁㄴㄹㅇㅁ" localSheetId="37" hidden="1">{#N/A,#N/A,FALSE,"단가표지"}</definedName>
    <definedName name="ㅁㄴㄹㅇㅁ" localSheetId="36" hidden="1">{#N/A,#N/A,FALSE,"단가표지"}</definedName>
    <definedName name="ㅁㄴㄹㅇㅁ" localSheetId="33" hidden="1">{#N/A,#N/A,FALSE,"단가표지"}</definedName>
    <definedName name="ㅁㄴㄹㅇㅁ" localSheetId="34" hidden="1">{#N/A,#N/A,FALSE,"단가표지"}</definedName>
    <definedName name="ㅁㄴㄹㅇㅁ" localSheetId="31" hidden="1">{#N/A,#N/A,FALSE,"단가표지"}</definedName>
    <definedName name="ㅁㄴㄹㅇㅁ" hidden="1">{#N/A,#N/A,FALSE,"단가표지"}</definedName>
    <definedName name="ㅁㄹㄴㅇ" localSheetId="35" hidden="1">{#N/A,#N/A,FALSE,"단가표지"}</definedName>
    <definedName name="ㅁㄹㄴㅇ" localSheetId="37" hidden="1">{#N/A,#N/A,FALSE,"단가표지"}</definedName>
    <definedName name="ㅁㄹㄴㅇ" localSheetId="36" hidden="1">{#N/A,#N/A,FALSE,"단가표지"}</definedName>
    <definedName name="ㅁㄹㄴㅇ" localSheetId="33" hidden="1">{#N/A,#N/A,FALSE,"단가표지"}</definedName>
    <definedName name="ㅁㄹㄴㅇ" localSheetId="34" hidden="1">{#N/A,#N/A,FALSE,"단가표지"}</definedName>
    <definedName name="ㅁㄹㄴㅇ" localSheetId="31" hidden="1">{#N/A,#N/A,FALSE,"단가표지"}</definedName>
    <definedName name="ㅁㄹㄴㅇ" hidden="1">{#N/A,#N/A,FALSE,"단가표지"}</definedName>
    <definedName name="ㅁㄹㄴㅇㄻㄴㄹ" localSheetId="35" hidden="1">{#N/A,#N/A,FALSE,"골재소요량";#N/A,#N/A,FALSE,"골재소요량"}</definedName>
    <definedName name="ㅁㄹㄴㅇㄻㄴㄹ" localSheetId="37" hidden="1">{#N/A,#N/A,FALSE,"골재소요량";#N/A,#N/A,FALSE,"골재소요량"}</definedName>
    <definedName name="ㅁㄹㄴㅇㄻㄴㄹ" localSheetId="36" hidden="1">{#N/A,#N/A,FALSE,"골재소요량";#N/A,#N/A,FALSE,"골재소요량"}</definedName>
    <definedName name="ㅁㄹㄴㅇㄻㄴㄹ" localSheetId="33" hidden="1">{#N/A,#N/A,FALSE,"골재소요량";#N/A,#N/A,FALSE,"골재소요량"}</definedName>
    <definedName name="ㅁㄹㄴㅇㄻㄴㄹ" localSheetId="34" hidden="1">{#N/A,#N/A,FALSE,"골재소요량";#N/A,#N/A,FALSE,"골재소요량"}</definedName>
    <definedName name="ㅁㄹㄴㅇㄻㄴㄹ" localSheetId="31" hidden="1">{#N/A,#N/A,FALSE,"골재소요량";#N/A,#N/A,FALSE,"골재소요량"}</definedName>
    <definedName name="ㅁㄹㄴㅇㄻㄴㄹ" hidden="1">{#N/A,#N/A,FALSE,"골재소요량";#N/A,#N/A,FALSE,"골재소요량"}</definedName>
    <definedName name="ㅁㄹㄴㅇㅁ" localSheetId="35" hidden="1">{#N/A,#N/A,FALSE,"표지목차"}</definedName>
    <definedName name="ㅁㄹㄴㅇㅁ" localSheetId="37" hidden="1">{#N/A,#N/A,FALSE,"표지목차"}</definedName>
    <definedName name="ㅁㄹㄴㅇㅁ" localSheetId="36" hidden="1">{#N/A,#N/A,FALSE,"표지목차"}</definedName>
    <definedName name="ㅁㄹㄴㅇㅁ" localSheetId="33" hidden="1">{#N/A,#N/A,FALSE,"표지목차"}</definedName>
    <definedName name="ㅁㄹㄴㅇㅁ" localSheetId="34" hidden="1">{#N/A,#N/A,FALSE,"표지목차"}</definedName>
    <definedName name="ㅁㄹㄴㅇㅁ" localSheetId="31" hidden="1">{#N/A,#N/A,FALSE,"표지목차"}</definedName>
    <definedName name="ㅁㄹㄴㅇㅁ" hidden="1">{#N/A,#N/A,FALSE,"표지목차"}</definedName>
    <definedName name="ㅁㄹㅇㄴ" localSheetId="35" hidden="1">{#N/A,#N/A,FALSE,"단가표지"}</definedName>
    <definedName name="ㅁㄹㅇㄴ" localSheetId="37" hidden="1">{#N/A,#N/A,FALSE,"단가표지"}</definedName>
    <definedName name="ㅁㄹㅇㄴ" localSheetId="36" hidden="1">{#N/A,#N/A,FALSE,"단가표지"}</definedName>
    <definedName name="ㅁㄹㅇㄴ" localSheetId="33" hidden="1">{#N/A,#N/A,FALSE,"단가표지"}</definedName>
    <definedName name="ㅁㄹㅇㄴ" localSheetId="34" hidden="1">{#N/A,#N/A,FALSE,"단가표지"}</definedName>
    <definedName name="ㅁㄹㅇㄴ" localSheetId="31" hidden="1">{#N/A,#N/A,FALSE,"단가표지"}</definedName>
    <definedName name="ㅁㄹㅇㄴ" hidden="1">{#N/A,#N/A,FALSE,"단가표지"}</definedName>
    <definedName name="ㅁㄹㅇㅁㄴ" localSheetId="35" hidden="1">{#N/A,#N/A,FALSE,"골재소요량";#N/A,#N/A,FALSE,"골재소요량"}</definedName>
    <definedName name="ㅁㄹㅇㅁㄴ" localSheetId="37" hidden="1">{#N/A,#N/A,FALSE,"골재소요량";#N/A,#N/A,FALSE,"골재소요량"}</definedName>
    <definedName name="ㅁㄹㅇㅁㄴ" localSheetId="36" hidden="1">{#N/A,#N/A,FALSE,"골재소요량";#N/A,#N/A,FALSE,"골재소요량"}</definedName>
    <definedName name="ㅁㄹㅇㅁㄴ" localSheetId="33" hidden="1">{#N/A,#N/A,FALSE,"골재소요량";#N/A,#N/A,FALSE,"골재소요량"}</definedName>
    <definedName name="ㅁㄹㅇㅁㄴ" localSheetId="34" hidden="1">{#N/A,#N/A,FALSE,"골재소요량";#N/A,#N/A,FALSE,"골재소요량"}</definedName>
    <definedName name="ㅁㄹㅇㅁㄴ" localSheetId="31" hidden="1">{#N/A,#N/A,FALSE,"골재소요량";#N/A,#N/A,FALSE,"골재소요량"}</definedName>
    <definedName name="ㅁㄹㅇㅁㄴ" hidden="1">{#N/A,#N/A,FALSE,"골재소요량";#N/A,#N/A,FALSE,"골재소요량"}</definedName>
    <definedName name="ㅁㄻㄴㄹ" localSheetId="35" hidden="1">{#N/A,#N/A,FALSE,"골재소요량";#N/A,#N/A,FALSE,"골재소요량"}</definedName>
    <definedName name="ㅁㄻㄴㄹ" localSheetId="37" hidden="1">{#N/A,#N/A,FALSE,"골재소요량";#N/A,#N/A,FALSE,"골재소요량"}</definedName>
    <definedName name="ㅁㄻㄴㄹ" localSheetId="36" hidden="1">{#N/A,#N/A,FALSE,"골재소요량";#N/A,#N/A,FALSE,"골재소요량"}</definedName>
    <definedName name="ㅁㄻㄴㄹ" localSheetId="33" hidden="1">{#N/A,#N/A,FALSE,"골재소요량";#N/A,#N/A,FALSE,"골재소요량"}</definedName>
    <definedName name="ㅁㄻㄴㄹ" localSheetId="34" hidden="1">{#N/A,#N/A,FALSE,"골재소요량";#N/A,#N/A,FALSE,"골재소요량"}</definedName>
    <definedName name="ㅁㄻㄴㄹ" localSheetId="31" hidden="1">{#N/A,#N/A,FALSE,"골재소요량";#N/A,#N/A,FALSE,"골재소요량"}</definedName>
    <definedName name="ㅁㄻㄴㄹ" hidden="1">{#N/A,#N/A,FALSE,"골재소요량";#N/A,#N/A,FALSE,"골재소요량"}</definedName>
    <definedName name="ㅁㅁ" localSheetId="35" hidden="1">{#N/A,#N/A,TRUE,"LOADCOVE";#N/A,#N/A,TRUE,"PAGE001";#N/A,#N/A,TRUE,"PAGE002";#N/A,#N/A,TRUE,"PAGE003";#N/A,#N/A,TRUE,"PAGE004";#N/A,#N/A,TRUE,"PAGE005";#N/A,#N/A,TRUE,"PAGE006";#N/A,#N/A,TRUE,"PAGE007";#N/A,#N/A,TRUE,"PAGE008";#N/A,#N/A,TRUE,"PAGE009";#N/A,#N/A,TRUE,"PAGE010";#N/A,#N/A,TRUE,"PAGE011";#N/A,#N/A,TRUE,"PAGE012";#N/A,#N/A,TRUE,"PAGE013"}</definedName>
    <definedName name="ㅁㅁ" localSheetId="37" hidden="1">{#N/A,#N/A,TRUE,"LOADCOVE";#N/A,#N/A,TRUE,"PAGE001";#N/A,#N/A,TRUE,"PAGE002";#N/A,#N/A,TRUE,"PAGE003";#N/A,#N/A,TRUE,"PAGE004";#N/A,#N/A,TRUE,"PAGE005";#N/A,#N/A,TRUE,"PAGE006";#N/A,#N/A,TRUE,"PAGE007";#N/A,#N/A,TRUE,"PAGE008";#N/A,#N/A,TRUE,"PAGE009";#N/A,#N/A,TRUE,"PAGE010";#N/A,#N/A,TRUE,"PAGE011";#N/A,#N/A,TRUE,"PAGE012";#N/A,#N/A,TRUE,"PAGE013"}</definedName>
    <definedName name="ㅁㅁ" localSheetId="36" hidden="1">{#N/A,#N/A,TRUE,"LOADCOVE";#N/A,#N/A,TRUE,"PAGE001";#N/A,#N/A,TRUE,"PAGE002";#N/A,#N/A,TRUE,"PAGE003";#N/A,#N/A,TRUE,"PAGE004";#N/A,#N/A,TRUE,"PAGE005";#N/A,#N/A,TRUE,"PAGE006";#N/A,#N/A,TRUE,"PAGE007";#N/A,#N/A,TRUE,"PAGE008";#N/A,#N/A,TRUE,"PAGE009";#N/A,#N/A,TRUE,"PAGE010";#N/A,#N/A,TRUE,"PAGE011";#N/A,#N/A,TRUE,"PAGE012";#N/A,#N/A,TRUE,"PAGE013"}</definedName>
    <definedName name="ㅁㅁ" localSheetId="33" hidden="1">{#N/A,#N/A,TRUE,"LOADCOVE";#N/A,#N/A,TRUE,"PAGE001";#N/A,#N/A,TRUE,"PAGE002";#N/A,#N/A,TRUE,"PAGE003";#N/A,#N/A,TRUE,"PAGE004";#N/A,#N/A,TRUE,"PAGE005";#N/A,#N/A,TRUE,"PAGE006";#N/A,#N/A,TRUE,"PAGE007";#N/A,#N/A,TRUE,"PAGE008";#N/A,#N/A,TRUE,"PAGE009";#N/A,#N/A,TRUE,"PAGE010";#N/A,#N/A,TRUE,"PAGE011";#N/A,#N/A,TRUE,"PAGE012";#N/A,#N/A,TRUE,"PAGE013"}</definedName>
    <definedName name="ㅁㅁ" localSheetId="34" hidden="1">{#N/A,#N/A,TRUE,"LOADCOVE";#N/A,#N/A,TRUE,"PAGE001";#N/A,#N/A,TRUE,"PAGE002";#N/A,#N/A,TRUE,"PAGE003";#N/A,#N/A,TRUE,"PAGE004";#N/A,#N/A,TRUE,"PAGE005";#N/A,#N/A,TRUE,"PAGE006";#N/A,#N/A,TRUE,"PAGE007";#N/A,#N/A,TRUE,"PAGE008";#N/A,#N/A,TRUE,"PAGE009";#N/A,#N/A,TRUE,"PAGE010";#N/A,#N/A,TRUE,"PAGE011";#N/A,#N/A,TRUE,"PAGE012";#N/A,#N/A,TRUE,"PAGE013"}</definedName>
    <definedName name="ㅁㅁ" localSheetId="31" hidden="1">{#N/A,#N/A,TRUE,"LOADCOVE";#N/A,#N/A,TRUE,"PAGE001";#N/A,#N/A,TRUE,"PAGE002";#N/A,#N/A,TRUE,"PAGE003";#N/A,#N/A,TRUE,"PAGE004";#N/A,#N/A,TRUE,"PAGE005";#N/A,#N/A,TRUE,"PAGE006";#N/A,#N/A,TRUE,"PAGE007";#N/A,#N/A,TRUE,"PAGE008";#N/A,#N/A,TRUE,"PAGE009";#N/A,#N/A,TRUE,"PAGE010";#N/A,#N/A,TRUE,"PAGE011";#N/A,#N/A,TRUE,"PAGE012";#N/A,#N/A,TRUE,"PAGE013"}</definedName>
    <definedName name="ㅁㅁ" hidden="1">{#N/A,#N/A,TRUE,"LOADCOVE";#N/A,#N/A,TRUE,"PAGE001";#N/A,#N/A,TRUE,"PAGE002";#N/A,#N/A,TRUE,"PAGE003";#N/A,#N/A,TRUE,"PAGE004";#N/A,#N/A,TRUE,"PAGE005";#N/A,#N/A,TRUE,"PAGE006";#N/A,#N/A,TRUE,"PAGE007";#N/A,#N/A,TRUE,"PAGE008";#N/A,#N/A,TRUE,"PAGE009";#N/A,#N/A,TRUE,"PAGE010";#N/A,#N/A,TRUE,"PAGE011";#N/A,#N/A,TRUE,"PAGE012";#N/A,#N/A,TRUE,"PAGE013"}</definedName>
    <definedName name="ㅁㅁㅁ" localSheetId="35" hidden="1">{"LKD",#N/A,FALSE,"표지"}</definedName>
    <definedName name="ㅁㅁㅁ" localSheetId="37" hidden="1">{"LKD",#N/A,FALSE,"표지"}</definedName>
    <definedName name="ㅁㅁㅁ" localSheetId="36" hidden="1">{"LKD",#N/A,FALSE,"표지"}</definedName>
    <definedName name="ㅁㅁㅁ" localSheetId="33" hidden="1">{"LKD",#N/A,FALSE,"표지"}</definedName>
    <definedName name="ㅁㅁㅁ" localSheetId="34" hidden="1">{"LKD",#N/A,FALSE,"표지"}</definedName>
    <definedName name="ㅁㅁㅁ" localSheetId="31">#REF!</definedName>
    <definedName name="ㅁㅁㅁ" hidden="1">{"LKD",#N/A,FALSE,"표지"}</definedName>
    <definedName name="ㅁㅁㅁㅁ" localSheetId="35" hidden="1">{#N/A,#N/A,FALSE,"혼합골재"}</definedName>
    <definedName name="ㅁㅁㅁㅁ" localSheetId="37" hidden="1">{#N/A,#N/A,FALSE,"혼합골재"}</definedName>
    <definedName name="ㅁㅁㅁㅁ" localSheetId="36" hidden="1">{#N/A,#N/A,FALSE,"혼합골재"}</definedName>
    <definedName name="ㅁㅁㅁㅁ" localSheetId="33" hidden="1">{#N/A,#N/A,FALSE,"혼합골재"}</definedName>
    <definedName name="ㅁㅁㅁㅁ" localSheetId="34" hidden="1">{#N/A,#N/A,FALSE,"혼합골재"}</definedName>
    <definedName name="ㅁㅁㅁㅁ" localSheetId="31" hidden="1">{#N/A,#N/A,FALSE,"혼합골재"}</definedName>
    <definedName name="ㅁㅁㅁㅁ" hidden="1">{#N/A,#N/A,FALSE,"혼합골재"}</definedName>
    <definedName name="ㅁㅁㅁㅁㅁ" localSheetId="35" hidden="1">{"LKD",#N/A,FALSE,"표지"}</definedName>
    <definedName name="ㅁㅁㅁㅁㅁ" localSheetId="37" hidden="1">{"LKD",#N/A,FALSE,"표지"}</definedName>
    <definedName name="ㅁㅁㅁㅁㅁ" localSheetId="36" hidden="1">{"LKD",#N/A,FALSE,"표지"}</definedName>
    <definedName name="ㅁㅁㅁㅁㅁ" localSheetId="33" hidden="1">{"LKD",#N/A,FALSE,"표지"}</definedName>
    <definedName name="ㅁㅁㅁㅁㅁ" localSheetId="34" hidden="1">{"LKD",#N/A,FALSE,"표지"}</definedName>
    <definedName name="ㅁㅁㅁㅁㅁ" localSheetId="31" hidden="1">{"LKD",#N/A,FALSE,"표지"}</definedName>
    <definedName name="ㅁㅁㅁㅁㅁ" hidden="1">{"LKD",#N/A,FALSE,"표지"}</definedName>
    <definedName name="ㅁㅇㄹㄴㅇㅁㄹ" localSheetId="35" hidden="1">{#N/A,#N/A,FALSE,"운반시간"}</definedName>
    <definedName name="ㅁㅇㄹㄴㅇㅁㄹ" localSheetId="37" hidden="1">{#N/A,#N/A,FALSE,"운반시간"}</definedName>
    <definedName name="ㅁㅇㄹㄴㅇㅁㄹ" localSheetId="36" hidden="1">{#N/A,#N/A,FALSE,"운반시간"}</definedName>
    <definedName name="ㅁㅇㄹㄴㅇㅁㄹ" localSheetId="33" hidden="1">{#N/A,#N/A,FALSE,"운반시간"}</definedName>
    <definedName name="ㅁㅇㄹㄴㅇㅁㄹ" localSheetId="34" hidden="1">{#N/A,#N/A,FALSE,"운반시간"}</definedName>
    <definedName name="ㅁㅇㄹㄴㅇㅁㄹ" localSheetId="31" hidden="1">{#N/A,#N/A,FALSE,"운반시간"}</definedName>
    <definedName name="ㅁㅇㄹㄴㅇㅁㄹ" hidden="1">{#N/A,#N/A,FALSE,"운반시간"}</definedName>
    <definedName name="ㅁㅇㄻ" localSheetId="35" hidden="1">{#N/A,#N/A,FALSE,"조골재"}</definedName>
    <definedName name="ㅁㅇㄻ" localSheetId="37" hidden="1">{#N/A,#N/A,FALSE,"조골재"}</definedName>
    <definedName name="ㅁㅇㄻ" localSheetId="36" hidden="1">{#N/A,#N/A,FALSE,"조골재"}</definedName>
    <definedName name="ㅁㅇㄻ" localSheetId="33" hidden="1">{#N/A,#N/A,FALSE,"조골재"}</definedName>
    <definedName name="ㅁㅇㄻ" localSheetId="34" hidden="1">{#N/A,#N/A,FALSE,"조골재"}</definedName>
    <definedName name="ㅁㅇㄻ" localSheetId="31" hidden="1">{#N/A,#N/A,FALSE,"조골재"}</definedName>
    <definedName name="ㅁㅇㄻ" hidden="1">{#N/A,#N/A,FALSE,"조골재"}</definedName>
    <definedName name="ㅁㅇㄻㄴㄹ" localSheetId="35" hidden="1">{#N/A,#N/A,FALSE,"혼합골재"}</definedName>
    <definedName name="ㅁㅇㄻㄴㄹ" localSheetId="37" hidden="1">{#N/A,#N/A,FALSE,"혼합골재"}</definedName>
    <definedName name="ㅁㅇㄻㄴㄹ" localSheetId="36" hidden="1">{#N/A,#N/A,FALSE,"혼합골재"}</definedName>
    <definedName name="ㅁㅇㄻㄴㄹ" localSheetId="33" hidden="1">{#N/A,#N/A,FALSE,"혼합골재"}</definedName>
    <definedName name="ㅁㅇㄻㄴㄹ" localSheetId="34" hidden="1">{#N/A,#N/A,FALSE,"혼합골재"}</definedName>
    <definedName name="ㅁㅇㄻㄴㄹ" localSheetId="31" hidden="1">{#N/A,#N/A,FALSE,"혼합골재"}</definedName>
    <definedName name="ㅁㅇㄻㄴㄹ" hidden="1">{#N/A,#N/A,FALSE,"혼합골재"}</definedName>
    <definedName name="ㅁㅇㄻㅇㅎ" localSheetId="35" hidden="1">{#N/A,#N/A,FALSE,"조골재"}</definedName>
    <definedName name="ㅁㅇㄻㅇㅎ" localSheetId="37" hidden="1">{#N/A,#N/A,FALSE,"조골재"}</definedName>
    <definedName name="ㅁㅇㄻㅇㅎ" localSheetId="36" hidden="1">{#N/A,#N/A,FALSE,"조골재"}</definedName>
    <definedName name="ㅁㅇㄻㅇㅎ" localSheetId="33" hidden="1">{#N/A,#N/A,FALSE,"조골재"}</definedName>
    <definedName name="ㅁㅇㄻㅇㅎ" localSheetId="34" hidden="1">{#N/A,#N/A,FALSE,"조골재"}</definedName>
    <definedName name="ㅁㅇㄻㅇㅎ" localSheetId="31" hidden="1">{#N/A,#N/A,FALSE,"조골재"}</definedName>
    <definedName name="ㅁㅇㄻㅇㅎ" hidden="1">{#N/A,#N/A,FALSE,"조골재"}</definedName>
    <definedName name="ㅁㅇㅀㅁㅇ" localSheetId="35" hidden="1">{#N/A,#N/A,FALSE,"단가표지"}</definedName>
    <definedName name="ㅁㅇㅀㅁㅇ" localSheetId="37" hidden="1">{#N/A,#N/A,FALSE,"단가표지"}</definedName>
    <definedName name="ㅁㅇㅀㅁㅇ" localSheetId="36" hidden="1">{#N/A,#N/A,FALSE,"단가표지"}</definedName>
    <definedName name="ㅁㅇㅀㅁㅇ" localSheetId="33" hidden="1">{#N/A,#N/A,FALSE,"단가표지"}</definedName>
    <definedName name="ㅁㅇㅀㅁㅇ" localSheetId="34" hidden="1">{#N/A,#N/A,FALSE,"단가표지"}</definedName>
    <definedName name="ㅁㅇㅀㅁㅇ" localSheetId="31" hidden="1">{#N/A,#N/A,FALSE,"단가표지"}</definedName>
    <definedName name="ㅁㅇㅀㅁㅇ" hidden="1">{#N/A,#N/A,FALSE,"단가표지"}</definedName>
    <definedName name="ㅁㅎㄻㅇㄻ" localSheetId="35" hidden="1">{#N/A,#N/A,FALSE,"운반시간"}</definedName>
    <definedName name="ㅁㅎㄻㅇㄻ" localSheetId="37" hidden="1">{#N/A,#N/A,FALSE,"운반시간"}</definedName>
    <definedName name="ㅁㅎㄻㅇㄻ" localSheetId="36" hidden="1">{#N/A,#N/A,FALSE,"운반시간"}</definedName>
    <definedName name="ㅁㅎㄻㅇㄻ" localSheetId="33" hidden="1">{#N/A,#N/A,FALSE,"운반시간"}</definedName>
    <definedName name="ㅁㅎㄻㅇㄻ" localSheetId="34" hidden="1">{#N/A,#N/A,FALSE,"운반시간"}</definedName>
    <definedName name="ㅁㅎㄻㅇㄻ" localSheetId="31" hidden="1">{#N/A,#N/A,FALSE,"운반시간"}</definedName>
    <definedName name="ㅁㅎㄻㅇㄻ" hidden="1">{#N/A,#N/A,FALSE,"운반시간"}</definedName>
    <definedName name="ㅁㅎㅇㅀㅁㅇ" localSheetId="35" hidden="1">{#N/A,#N/A,FALSE,"2~8번"}</definedName>
    <definedName name="ㅁㅎㅇㅀㅁㅇ" localSheetId="37" hidden="1">{#N/A,#N/A,FALSE,"2~8번"}</definedName>
    <definedName name="ㅁㅎㅇㅀㅁㅇ" localSheetId="36" hidden="1">{#N/A,#N/A,FALSE,"2~8번"}</definedName>
    <definedName name="ㅁㅎㅇㅀㅁㅇ" localSheetId="33" hidden="1">{#N/A,#N/A,FALSE,"2~8번"}</definedName>
    <definedName name="ㅁㅎㅇㅀㅁㅇ" localSheetId="34" hidden="1">{#N/A,#N/A,FALSE,"2~8번"}</definedName>
    <definedName name="ㅁㅎㅇㅀㅁㅇ" localSheetId="31" hidden="1">{#N/A,#N/A,FALSE,"2~8번"}</definedName>
    <definedName name="ㅁㅎㅇㅀㅁㅇ" hidden="1">{#N/A,#N/A,FALSE,"2~8번"}</definedName>
    <definedName name="ㅁㅎㅇㅀㅁㅎ" localSheetId="35" hidden="1">{#N/A,#N/A,FALSE,"단가표지"}</definedName>
    <definedName name="ㅁㅎㅇㅀㅁㅎ" localSheetId="37" hidden="1">{#N/A,#N/A,FALSE,"단가표지"}</definedName>
    <definedName name="ㅁㅎㅇㅀㅁㅎ" localSheetId="36" hidden="1">{#N/A,#N/A,FALSE,"단가표지"}</definedName>
    <definedName name="ㅁㅎㅇㅀㅁㅎ" localSheetId="33" hidden="1">{#N/A,#N/A,FALSE,"단가표지"}</definedName>
    <definedName name="ㅁㅎㅇㅀㅁㅎ" localSheetId="34" hidden="1">{#N/A,#N/A,FALSE,"단가표지"}</definedName>
    <definedName name="ㅁㅎㅇㅀㅁㅎ" localSheetId="31" hidden="1">{#N/A,#N/A,FALSE,"단가표지"}</definedName>
    <definedName name="ㅁㅎㅇㅀㅁㅎ" hidden="1">{#N/A,#N/A,FALSE,"단가표지"}</definedName>
    <definedName name="만회대책" localSheetId="35" hidden="1">{#N/A,#N/A,TRUE,"LOADCOVE";#N/A,#N/A,TRUE,"PAGE001";#N/A,#N/A,TRUE,"PAGE002";#N/A,#N/A,TRUE,"PAGE003";#N/A,#N/A,TRUE,"PAGE004";#N/A,#N/A,TRUE,"PAGE005";#N/A,#N/A,TRUE,"PAGE006";#N/A,#N/A,TRUE,"PAGE007";#N/A,#N/A,TRUE,"PAGE008";#N/A,#N/A,TRUE,"PAGE009";#N/A,#N/A,TRUE,"PAGE010";#N/A,#N/A,TRUE,"PAGE011";#N/A,#N/A,TRUE,"PAGE012";#N/A,#N/A,TRUE,"PAGE013"}</definedName>
    <definedName name="만회대책" localSheetId="37" hidden="1">{#N/A,#N/A,TRUE,"LOADCOVE";#N/A,#N/A,TRUE,"PAGE001";#N/A,#N/A,TRUE,"PAGE002";#N/A,#N/A,TRUE,"PAGE003";#N/A,#N/A,TRUE,"PAGE004";#N/A,#N/A,TRUE,"PAGE005";#N/A,#N/A,TRUE,"PAGE006";#N/A,#N/A,TRUE,"PAGE007";#N/A,#N/A,TRUE,"PAGE008";#N/A,#N/A,TRUE,"PAGE009";#N/A,#N/A,TRUE,"PAGE010";#N/A,#N/A,TRUE,"PAGE011";#N/A,#N/A,TRUE,"PAGE012";#N/A,#N/A,TRUE,"PAGE013"}</definedName>
    <definedName name="만회대책" localSheetId="36" hidden="1">{#N/A,#N/A,TRUE,"LOADCOVE";#N/A,#N/A,TRUE,"PAGE001";#N/A,#N/A,TRUE,"PAGE002";#N/A,#N/A,TRUE,"PAGE003";#N/A,#N/A,TRUE,"PAGE004";#N/A,#N/A,TRUE,"PAGE005";#N/A,#N/A,TRUE,"PAGE006";#N/A,#N/A,TRUE,"PAGE007";#N/A,#N/A,TRUE,"PAGE008";#N/A,#N/A,TRUE,"PAGE009";#N/A,#N/A,TRUE,"PAGE010";#N/A,#N/A,TRUE,"PAGE011";#N/A,#N/A,TRUE,"PAGE012";#N/A,#N/A,TRUE,"PAGE013"}</definedName>
    <definedName name="만회대책" localSheetId="33" hidden="1">{#N/A,#N/A,TRUE,"LOADCOVE";#N/A,#N/A,TRUE,"PAGE001";#N/A,#N/A,TRUE,"PAGE002";#N/A,#N/A,TRUE,"PAGE003";#N/A,#N/A,TRUE,"PAGE004";#N/A,#N/A,TRUE,"PAGE005";#N/A,#N/A,TRUE,"PAGE006";#N/A,#N/A,TRUE,"PAGE007";#N/A,#N/A,TRUE,"PAGE008";#N/A,#N/A,TRUE,"PAGE009";#N/A,#N/A,TRUE,"PAGE010";#N/A,#N/A,TRUE,"PAGE011";#N/A,#N/A,TRUE,"PAGE012";#N/A,#N/A,TRUE,"PAGE013"}</definedName>
    <definedName name="만회대책" localSheetId="34" hidden="1">{#N/A,#N/A,TRUE,"LOADCOVE";#N/A,#N/A,TRUE,"PAGE001";#N/A,#N/A,TRUE,"PAGE002";#N/A,#N/A,TRUE,"PAGE003";#N/A,#N/A,TRUE,"PAGE004";#N/A,#N/A,TRUE,"PAGE005";#N/A,#N/A,TRUE,"PAGE006";#N/A,#N/A,TRUE,"PAGE007";#N/A,#N/A,TRUE,"PAGE008";#N/A,#N/A,TRUE,"PAGE009";#N/A,#N/A,TRUE,"PAGE010";#N/A,#N/A,TRUE,"PAGE011";#N/A,#N/A,TRUE,"PAGE012";#N/A,#N/A,TRUE,"PAGE013"}</definedName>
    <definedName name="만회대책" localSheetId="31" hidden="1">{#N/A,#N/A,TRUE,"LOADCOVE";#N/A,#N/A,TRUE,"PAGE001";#N/A,#N/A,TRUE,"PAGE002";#N/A,#N/A,TRUE,"PAGE003";#N/A,#N/A,TRUE,"PAGE004";#N/A,#N/A,TRUE,"PAGE005";#N/A,#N/A,TRUE,"PAGE006";#N/A,#N/A,TRUE,"PAGE007";#N/A,#N/A,TRUE,"PAGE008";#N/A,#N/A,TRUE,"PAGE009";#N/A,#N/A,TRUE,"PAGE010";#N/A,#N/A,TRUE,"PAGE011";#N/A,#N/A,TRUE,"PAGE012";#N/A,#N/A,TRUE,"PAGE013"}</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매출이월" localSheetId="35" hidden="1">{#N/A,#N/A,TRUE,"LOADCOVE";#N/A,#N/A,TRUE,"PAGE001";#N/A,#N/A,TRUE,"PAGE002";#N/A,#N/A,TRUE,"PAGE003";#N/A,#N/A,TRUE,"PAGE004";#N/A,#N/A,TRUE,"PAGE005";#N/A,#N/A,TRUE,"PAGE006";#N/A,#N/A,TRUE,"PAGE007";#N/A,#N/A,TRUE,"PAGE008";#N/A,#N/A,TRUE,"PAGE009";#N/A,#N/A,TRUE,"PAGE010";#N/A,#N/A,TRUE,"PAGE011";#N/A,#N/A,TRUE,"PAGE012";#N/A,#N/A,TRUE,"PAGE013"}</definedName>
    <definedName name="매출이월" localSheetId="37" hidden="1">{#N/A,#N/A,TRUE,"LOADCOVE";#N/A,#N/A,TRUE,"PAGE001";#N/A,#N/A,TRUE,"PAGE002";#N/A,#N/A,TRUE,"PAGE003";#N/A,#N/A,TRUE,"PAGE004";#N/A,#N/A,TRUE,"PAGE005";#N/A,#N/A,TRUE,"PAGE006";#N/A,#N/A,TRUE,"PAGE007";#N/A,#N/A,TRUE,"PAGE008";#N/A,#N/A,TRUE,"PAGE009";#N/A,#N/A,TRUE,"PAGE010";#N/A,#N/A,TRUE,"PAGE011";#N/A,#N/A,TRUE,"PAGE012";#N/A,#N/A,TRUE,"PAGE013"}</definedName>
    <definedName name="매출이월" localSheetId="36" hidden="1">{#N/A,#N/A,TRUE,"LOADCOVE";#N/A,#N/A,TRUE,"PAGE001";#N/A,#N/A,TRUE,"PAGE002";#N/A,#N/A,TRUE,"PAGE003";#N/A,#N/A,TRUE,"PAGE004";#N/A,#N/A,TRUE,"PAGE005";#N/A,#N/A,TRUE,"PAGE006";#N/A,#N/A,TRUE,"PAGE007";#N/A,#N/A,TRUE,"PAGE008";#N/A,#N/A,TRUE,"PAGE009";#N/A,#N/A,TRUE,"PAGE010";#N/A,#N/A,TRUE,"PAGE011";#N/A,#N/A,TRUE,"PAGE012";#N/A,#N/A,TRUE,"PAGE013"}</definedName>
    <definedName name="매출이월" localSheetId="33" hidden="1">{#N/A,#N/A,TRUE,"LOADCOVE";#N/A,#N/A,TRUE,"PAGE001";#N/A,#N/A,TRUE,"PAGE002";#N/A,#N/A,TRUE,"PAGE003";#N/A,#N/A,TRUE,"PAGE004";#N/A,#N/A,TRUE,"PAGE005";#N/A,#N/A,TRUE,"PAGE006";#N/A,#N/A,TRUE,"PAGE007";#N/A,#N/A,TRUE,"PAGE008";#N/A,#N/A,TRUE,"PAGE009";#N/A,#N/A,TRUE,"PAGE010";#N/A,#N/A,TRUE,"PAGE011";#N/A,#N/A,TRUE,"PAGE012";#N/A,#N/A,TRUE,"PAGE013"}</definedName>
    <definedName name="매출이월" localSheetId="34" hidden="1">{#N/A,#N/A,TRUE,"LOADCOVE";#N/A,#N/A,TRUE,"PAGE001";#N/A,#N/A,TRUE,"PAGE002";#N/A,#N/A,TRUE,"PAGE003";#N/A,#N/A,TRUE,"PAGE004";#N/A,#N/A,TRUE,"PAGE005";#N/A,#N/A,TRUE,"PAGE006";#N/A,#N/A,TRUE,"PAGE007";#N/A,#N/A,TRUE,"PAGE008";#N/A,#N/A,TRUE,"PAGE009";#N/A,#N/A,TRUE,"PAGE010";#N/A,#N/A,TRUE,"PAGE011";#N/A,#N/A,TRUE,"PAGE012";#N/A,#N/A,TRUE,"PAGE013"}</definedName>
    <definedName name="매출이월" localSheetId="31" hidden="1">{#N/A,#N/A,TRUE,"LOADCOVE";#N/A,#N/A,TRUE,"PAGE001";#N/A,#N/A,TRUE,"PAGE002";#N/A,#N/A,TRUE,"PAGE003";#N/A,#N/A,TRUE,"PAGE004";#N/A,#N/A,TRUE,"PAGE005";#N/A,#N/A,TRUE,"PAGE006";#N/A,#N/A,TRUE,"PAGE007";#N/A,#N/A,TRUE,"PAGE008";#N/A,#N/A,TRUE,"PAGE009";#N/A,#N/A,TRUE,"PAGE010";#N/A,#N/A,TRUE,"PAGE011";#N/A,#N/A,TRUE,"PAGE012";#N/A,#N/A,TRUE,"PAGE013"}</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먁" hidden="1">#REF!</definedName>
    <definedName name="머" localSheetId="35" hidden="1">{#N/A,#N/A,FALSE,"명세표"}</definedName>
    <definedName name="머" localSheetId="37" hidden="1">{#N/A,#N/A,FALSE,"명세표"}</definedName>
    <definedName name="머" localSheetId="36" hidden="1">{#N/A,#N/A,FALSE,"명세표"}</definedName>
    <definedName name="머" localSheetId="33" hidden="1">{#N/A,#N/A,FALSE,"명세표"}</definedName>
    <definedName name="머" localSheetId="34" hidden="1">{#N/A,#N/A,FALSE,"명세표"}</definedName>
    <definedName name="머" localSheetId="31" hidden="1">{#N/A,#N/A,FALSE,"명세표"}</definedName>
    <definedName name="머" hidden="1">{#N/A,#N/A,FALSE,"명세표"}</definedName>
    <definedName name="목" localSheetId="35" hidden="1">{#N/A,#N/A,TRUE,"Basic";#N/A,#N/A,TRUE,"EXT-TABLE";#N/A,#N/A,TRUE,"STEEL";#N/A,#N/A,TRUE,"INT-Table";#N/A,#N/A,TRUE,"STEEL";#N/A,#N/A,TRUE,"Door"}</definedName>
    <definedName name="목" localSheetId="37" hidden="1">{#N/A,#N/A,TRUE,"Basic";#N/A,#N/A,TRUE,"EXT-TABLE";#N/A,#N/A,TRUE,"STEEL";#N/A,#N/A,TRUE,"INT-Table";#N/A,#N/A,TRUE,"STEEL";#N/A,#N/A,TRUE,"Door"}</definedName>
    <definedName name="목" localSheetId="36" hidden="1">{#N/A,#N/A,TRUE,"Basic";#N/A,#N/A,TRUE,"EXT-TABLE";#N/A,#N/A,TRUE,"STEEL";#N/A,#N/A,TRUE,"INT-Table";#N/A,#N/A,TRUE,"STEEL";#N/A,#N/A,TRUE,"Door"}</definedName>
    <definedName name="목" localSheetId="33" hidden="1">{#N/A,#N/A,TRUE,"Basic";#N/A,#N/A,TRUE,"EXT-TABLE";#N/A,#N/A,TRUE,"STEEL";#N/A,#N/A,TRUE,"INT-Table";#N/A,#N/A,TRUE,"STEEL";#N/A,#N/A,TRUE,"Door"}</definedName>
    <definedName name="목" localSheetId="34" hidden="1">{#N/A,#N/A,TRUE,"Basic";#N/A,#N/A,TRUE,"EXT-TABLE";#N/A,#N/A,TRUE,"STEEL";#N/A,#N/A,TRUE,"INT-Table";#N/A,#N/A,TRUE,"STEEL";#N/A,#N/A,TRUE,"Door"}</definedName>
    <definedName name="목" localSheetId="31" hidden="1">{#N/A,#N/A,TRUE,"Basic";#N/A,#N/A,TRUE,"EXT-TABLE";#N/A,#N/A,TRUE,"STEEL";#N/A,#N/A,TRUE,"INT-Table";#N/A,#N/A,TRUE,"STEEL";#N/A,#N/A,TRUE,"Door"}</definedName>
    <definedName name="목" hidden="1">{#N/A,#N/A,TRUE,"Basic";#N/A,#N/A,TRUE,"EXT-TABLE";#N/A,#N/A,TRUE,"STEEL";#N/A,#N/A,TRUE,"INT-Table";#N/A,#N/A,TRUE,"STEEL";#N/A,#N/A,TRUE,"Door"}</definedName>
    <definedName name="뭉" localSheetId="35" hidden="1">{"'장비'!$A$3:$M$12"}</definedName>
    <definedName name="뭉" localSheetId="37" hidden="1">{"'장비'!$A$3:$M$12"}</definedName>
    <definedName name="뭉" localSheetId="36" hidden="1">{"'장비'!$A$3:$M$12"}</definedName>
    <definedName name="뭉" localSheetId="33" hidden="1">{"'장비'!$A$3:$M$12"}</definedName>
    <definedName name="뭉" localSheetId="34" hidden="1">{"'장비'!$A$3:$M$12"}</definedName>
    <definedName name="뭉" localSheetId="31" hidden="1">{"'장비'!$A$3:$M$12"}</definedName>
    <definedName name="뭉" hidden="1">{"'장비'!$A$3:$M$12"}</definedName>
    <definedName name="미제" localSheetId="31">#REF!</definedName>
    <definedName name="미제">!#REF!</definedName>
    <definedName name="ㅂㅂ" localSheetId="35" hidden="1">{#N/A,#N/A,FALSE,"단가표지"}</definedName>
    <definedName name="ㅂㅂ" localSheetId="37" hidden="1">{#N/A,#N/A,FALSE,"단가표지"}</definedName>
    <definedName name="ㅂㅂ" localSheetId="36" hidden="1">{#N/A,#N/A,FALSE,"단가표지"}</definedName>
    <definedName name="ㅂㅂ" localSheetId="33" hidden="1">{#N/A,#N/A,FALSE,"단가표지"}</definedName>
    <definedName name="ㅂㅂ" localSheetId="34" hidden="1">{#N/A,#N/A,FALSE,"단가표지"}</definedName>
    <definedName name="ㅂㅂ" localSheetId="31" hidden="1">{#N/A,#N/A,FALSE,"단가표지"}</definedName>
    <definedName name="ㅂㅂ" hidden="1">{#N/A,#N/A,FALSE,"단가표지"}</definedName>
    <definedName name="ㅂㅂㅂㅂ" localSheetId="35" hidden="1">{#N/A,#N/A,FALSE,"조골재"}</definedName>
    <definedName name="ㅂㅂㅂㅂ" localSheetId="37" hidden="1">{#N/A,#N/A,FALSE,"조골재"}</definedName>
    <definedName name="ㅂㅂㅂㅂ" localSheetId="36" hidden="1">{#N/A,#N/A,FALSE,"조골재"}</definedName>
    <definedName name="ㅂㅂㅂㅂ" localSheetId="33" hidden="1">{#N/A,#N/A,FALSE,"조골재"}</definedName>
    <definedName name="ㅂㅂㅂㅂ" localSheetId="34" hidden="1">{#N/A,#N/A,FALSE,"조골재"}</definedName>
    <definedName name="ㅂㅂㅂㅂ" localSheetId="31" hidden="1">{#N/A,#N/A,FALSE,"조골재"}</definedName>
    <definedName name="ㅂㅂㅂㅂ" hidden="1">{#N/A,#N/A,FALSE,"조골재"}</definedName>
    <definedName name="ㅂㅂㅂㅂㅂㅂㅂ" localSheetId="35" hidden="1">{#N/A,#N/A,FALSE,"명세표"}</definedName>
    <definedName name="ㅂㅂㅂㅂㅂㅂㅂ" localSheetId="37" hidden="1">{#N/A,#N/A,FALSE,"명세표"}</definedName>
    <definedName name="ㅂㅂㅂㅂㅂㅂㅂ" localSheetId="36" hidden="1">{#N/A,#N/A,FALSE,"명세표"}</definedName>
    <definedName name="ㅂㅂㅂㅂㅂㅂㅂ" localSheetId="33" hidden="1">{#N/A,#N/A,FALSE,"명세표"}</definedName>
    <definedName name="ㅂㅂㅂㅂㅂㅂㅂ" localSheetId="34" hidden="1">{#N/A,#N/A,FALSE,"명세표"}</definedName>
    <definedName name="ㅂㅂㅂㅂㅂㅂㅂ" localSheetId="31" hidden="1">{#N/A,#N/A,FALSE,"명세표"}</definedName>
    <definedName name="ㅂㅂㅂㅂㅂㅂㅂ" hidden="1">{#N/A,#N/A,FALSE,"명세표"}</definedName>
    <definedName name="ㅂㅈ" localSheetId="35" hidden="1">{#N/A,#N/A,FALSE,"Sheet1"}</definedName>
    <definedName name="ㅂㅈ" localSheetId="37" hidden="1">{#N/A,#N/A,FALSE,"Sheet1"}</definedName>
    <definedName name="ㅂㅈ" localSheetId="36" hidden="1">{#N/A,#N/A,FALSE,"Sheet1"}</definedName>
    <definedName name="ㅂㅈ" localSheetId="33" hidden="1">{#N/A,#N/A,FALSE,"Sheet1"}</definedName>
    <definedName name="ㅂㅈ" localSheetId="34" hidden="1">{#N/A,#N/A,FALSE,"Sheet1"}</definedName>
    <definedName name="ㅂㅈ" localSheetId="31" hidden="1">{#N/A,#N/A,FALSE,"Sheet1"}</definedName>
    <definedName name="ㅂㅈ" hidden="1">{#N/A,#N/A,FALSE,"Sheet1"}</definedName>
    <definedName name="박성민" localSheetId="35" hidden="1">{#N/A,#N/A,TRUE,"LOADCOVE";#N/A,#N/A,TRUE,"PAGE001";#N/A,#N/A,TRUE,"PAGE002";#N/A,#N/A,TRUE,"PAGE003";#N/A,#N/A,TRUE,"PAGE004";#N/A,#N/A,TRUE,"PAGE005";#N/A,#N/A,TRUE,"PAGE006";#N/A,#N/A,TRUE,"PAGE007";#N/A,#N/A,TRUE,"PAGE008";#N/A,#N/A,TRUE,"PAGE009";#N/A,#N/A,TRUE,"PAGE010";#N/A,#N/A,TRUE,"PAGE011";#N/A,#N/A,TRUE,"PAGE012";#N/A,#N/A,TRUE,"PAGE013"}</definedName>
    <definedName name="박성민" localSheetId="37" hidden="1">{#N/A,#N/A,TRUE,"LOADCOVE";#N/A,#N/A,TRUE,"PAGE001";#N/A,#N/A,TRUE,"PAGE002";#N/A,#N/A,TRUE,"PAGE003";#N/A,#N/A,TRUE,"PAGE004";#N/A,#N/A,TRUE,"PAGE005";#N/A,#N/A,TRUE,"PAGE006";#N/A,#N/A,TRUE,"PAGE007";#N/A,#N/A,TRUE,"PAGE008";#N/A,#N/A,TRUE,"PAGE009";#N/A,#N/A,TRUE,"PAGE010";#N/A,#N/A,TRUE,"PAGE011";#N/A,#N/A,TRUE,"PAGE012";#N/A,#N/A,TRUE,"PAGE013"}</definedName>
    <definedName name="박성민" localSheetId="36" hidden="1">{#N/A,#N/A,TRUE,"LOADCOVE";#N/A,#N/A,TRUE,"PAGE001";#N/A,#N/A,TRUE,"PAGE002";#N/A,#N/A,TRUE,"PAGE003";#N/A,#N/A,TRUE,"PAGE004";#N/A,#N/A,TRUE,"PAGE005";#N/A,#N/A,TRUE,"PAGE006";#N/A,#N/A,TRUE,"PAGE007";#N/A,#N/A,TRUE,"PAGE008";#N/A,#N/A,TRUE,"PAGE009";#N/A,#N/A,TRUE,"PAGE010";#N/A,#N/A,TRUE,"PAGE011";#N/A,#N/A,TRUE,"PAGE012";#N/A,#N/A,TRUE,"PAGE013"}</definedName>
    <definedName name="박성민" localSheetId="33" hidden="1">{#N/A,#N/A,TRUE,"LOADCOVE";#N/A,#N/A,TRUE,"PAGE001";#N/A,#N/A,TRUE,"PAGE002";#N/A,#N/A,TRUE,"PAGE003";#N/A,#N/A,TRUE,"PAGE004";#N/A,#N/A,TRUE,"PAGE005";#N/A,#N/A,TRUE,"PAGE006";#N/A,#N/A,TRUE,"PAGE007";#N/A,#N/A,TRUE,"PAGE008";#N/A,#N/A,TRUE,"PAGE009";#N/A,#N/A,TRUE,"PAGE010";#N/A,#N/A,TRUE,"PAGE011";#N/A,#N/A,TRUE,"PAGE012";#N/A,#N/A,TRUE,"PAGE013"}</definedName>
    <definedName name="박성민" localSheetId="34" hidden="1">{#N/A,#N/A,TRUE,"LOADCOVE";#N/A,#N/A,TRUE,"PAGE001";#N/A,#N/A,TRUE,"PAGE002";#N/A,#N/A,TRUE,"PAGE003";#N/A,#N/A,TRUE,"PAGE004";#N/A,#N/A,TRUE,"PAGE005";#N/A,#N/A,TRUE,"PAGE006";#N/A,#N/A,TRUE,"PAGE007";#N/A,#N/A,TRUE,"PAGE008";#N/A,#N/A,TRUE,"PAGE009";#N/A,#N/A,TRUE,"PAGE010";#N/A,#N/A,TRUE,"PAGE011";#N/A,#N/A,TRUE,"PAGE012";#N/A,#N/A,TRUE,"PAGE013"}</definedName>
    <definedName name="박성민" localSheetId="31" hidden="1">{#N/A,#N/A,TRUE,"LOADCOVE";#N/A,#N/A,TRUE,"PAGE001";#N/A,#N/A,TRUE,"PAGE002";#N/A,#N/A,TRUE,"PAGE003";#N/A,#N/A,TRUE,"PAGE004";#N/A,#N/A,TRUE,"PAGE005";#N/A,#N/A,TRUE,"PAGE006";#N/A,#N/A,TRUE,"PAGE007";#N/A,#N/A,TRUE,"PAGE008";#N/A,#N/A,TRUE,"PAGE009";#N/A,#N/A,TRUE,"PAGE010";#N/A,#N/A,TRUE,"PAGE011";#N/A,#N/A,TRUE,"PAGE012";#N/A,#N/A,TRUE,"PAGE013"}</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박영환" localSheetId="35" hidden="1">{#N/A,#N/A,TRUE,"LOADCOVE";#N/A,#N/A,TRUE,"PAGE001";#N/A,#N/A,TRUE,"PAGE002";#N/A,#N/A,TRUE,"PAGE003";#N/A,#N/A,TRUE,"PAGE004";#N/A,#N/A,TRUE,"PAGE005";#N/A,#N/A,TRUE,"PAGE006";#N/A,#N/A,TRUE,"PAGE007";#N/A,#N/A,TRUE,"PAGE008";#N/A,#N/A,TRUE,"PAGE009";#N/A,#N/A,TRUE,"PAGE010";#N/A,#N/A,TRUE,"PAGE011";#N/A,#N/A,TRUE,"PAGE012";#N/A,#N/A,TRUE,"PAGE013"}</definedName>
    <definedName name="박영환" localSheetId="37" hidden="1">{#N/A,#N/A,TRUE,"LOADCOVE";#N/A,#N/A,TRUE,"PAGE001";#N/A,#N/A,TRUE,"PAGE002";#N/A,#N/A,TRUE,"PAGE003";#N/A,#N/A,TRUE,"PAGE004";#N/A,#N/A,TRUE,"PAGE005";#N/A,#N/A,TRUE,"PAGE006";#N/A,#N/A,TRUE,"PAGE007";#N/A,#N/A,TRUE,"PAGE008";#N/A,#N/A,TRUE,"PAGE009";#N/A,#N/A,TRUE,"PAGE010";#N/A,#N/A,TRUE,"PAGE011";#N/A,#N/A,TRUE,"PAGE012";#N/A,#N/A,TRUE,"PAGE013"}</definedName>
    <definedName name="박영환" localSheetId="36" hidden="1">{#N/A,#N/A,TRUE,"LOADCOVE";#N/A,#N/A,TRUE,"PAGE001";#N/A,#N/A,TRUE,"PAGE002";#N/A,#N/A,TRUE,"PAGE003";#N/A,#N/A,TRUE,"PAGE004";#N/A,#N/A,TRUE,"PAGE005";#N/A,#N/A,TRUE,"PAGE006";#N/A,#N/A,TRUE,"PAGE007";#N/A,#N/A,TRUE,"PAGE008";#N/A,#N/A,TRUE,"PAGE009";#N/A,#N/A,TRUE,"PAGE010";#N/A,#N/A,TRUE,"PAGE011";#N/A,#N/A,TRUE,"PAGE012";#N/A,#N/A,TRUE,"PAGE013"}</definedName>
    <definedName name="박영환" localSheetId="33" hidden="1">{#N/A,#N/A,TRUE,"LOADCOVE";#N/A,#N/A,TRUE,"PAGE001";#N/A,#N/A,TRUE,"PAGE002";#N/A,#N/A,TRUE,"PAGE003";#N/A,#N/A,TRUE,"PAGE004";#N/A,#N/A,TRUE,"PAGE005";#N/A,#N/A,TRUE,"PAGE006";#N/A,#N/A,TRUE,"PAGE007";#N/A,#N/A,TRUE,"PAGE008";#N/A,#N/A,TRUE,"PAGE009";#N/A,#N/A,TRUE,"PAGE010";#N/A,#N/A,TRUE,"PAGE011";#N/A,#N/A,TRUE,"PAGE012";#N/A,#N/A,TRUE,"PAGE013"}</definedName>
    <definedName name="박영환" localSheetId="34" hidden="1">{#N/A,#N/A,TRUE,"LOADCOVE";#N/A,#N/A,TRUE,"PAGE001";#N/A,#N/A,TRUE,"PAGE002";#N/A,#N/A,TRUE,"PAGE003";#N/A,#N/A,TRUE,"PAGE004";#N/A,#N/A,TRUE,"PAGE005";#N/A,#N/A,TRUE,"PAGE006";#N/A,#N/A,TRUE,"PAGE007";#N/A,#N/A,TRUE,"PAGE008";#N/A,#N/A,TRUE,"PAGE009";#N/A,#N/A,TRUE,"PAGE010";#N/A,#N/A,TRUE,"PAGE011";#N/A,#N/A,TRUE,"PAGE012";#N/A,#N/A,TRUE,"PAGE013"}</definedName>
    <definedName name="박영환" localSheetId="31" hidden="1">{#N/A,#N/A,TRUE,"LOADCOVE";#N/A,#N/A,TRUE,"PAGE001";#N/A,#N/A,TRUE,"PAGE002";#N/A,#N/A,TRUE,"PAGE003";#N/A,#N/A,TRUE,"PAGE004";#N/A,#N/A,TRUE,"PAGE005";#N/A,#N/A,TRUE,"PAGE006";#N/A,#N/A,TRUE,"PAGE007";#N/A,#N/A,TRUE,"PAGE008";#N/A,#N/A,TRUE,"PAGE009";#N/A,#N/A,TRUE,"PAGE010";#N/A,#N/A,TRUE,"PAGE011";#N/A,#N/A,TRUE,"PAGE012";#N/A,#N/A,TRUE,"PAGE013"}</definedName>
    <definedName name="박영환" hidden="1">{#N/A,#N/A,TRUE,"LOADCOVE";#N/A,#N/A,TRUE,"PAGE001";#N/A,#N/A,TRUE,"PAGE002";#N/A,#N/A,TRUE,"PAGE003";#N/A,#N/A,TRUE,"PAGE004";#N/A,#N/A,TRUE,"PAGE005";#N/A,#N/A,TRUE,"PAGE006";#N/A,#N/A,TRUE,"PAGE007";#N/A,#N/A,TRUE,"PAGE008";#N/A,#N/A,TRUE,"PAGE009";#N/A,#N/A,TRUE,"PAGE010";#N/A,#N/A,TRUE,"PAGE011";#N/A,#N/A,TRUE,"PAGE012";#N/A,#N/A,TRUE,"PAGE013"}</definedName>
    <definedName name="변형" localSheetId="35" hidden="1">{#N/A,#N/A,TRUE,"LOADCOVE";#N/A,#N/A,TRUE,"PAGE001";#N/A,#N/A,TRUE,"PAGE002";#N/A,#N/A,TRUE,"PAGE003";#N/A,#N/A,TRUE,"PAGE004";#N/A,#N/A,TRUE,"PAGE005";#N/A,#N/A,TRUE,"PAGE006";#N/A,#N/A,TRUE,"PAGE007";#N/A,#N/A,TRUE,"PAGE008";#N/A,#N/A,TRUE,"PAGE009";#N/A,#N/A,TRUE,"PAGE010";#N/A,#N/A,TRUE,"PAGE011";#N/A,#N/A,TRUE,"PAGE012";#N/A,#N/A,TRUE,"PAGE013"}</definedName>
    <definedName name="변형" localSheetId="37" hidden="1">{#N/A,#N/A,TRUE,"LOADCOVE";#N/A,#N/A,TRUE,"PAGE001";#N/A,#N/A,TRUE,"PAGE002";#N/A,#N/A,TRUE,"PAGE003";#N/A,#N/A,TRUE,"PAGE004";#N/A,#N/A,TRUE,"PAGE005";#N/A,#N/A,TRUE,"PAGE006";#N/A,#N/A,TRUE,"PAGE007";#N/A,#N/A,TRUE,"PAGE008";#N/A,#N/A,TRUE,"PAGE009";#N/A,#N/A,TRUE,"PAGE010";#N/A,#N/A,TRUE,"PAGE011";#N/A,#N/A,TRUE,"PAGE012";#N/A,#N/A,TRUE,"PAGE013"}</definedName>
    <definedName name="변형" localSheetId="36" hidden="1">{#N/A,#N/A,TRUE,"LOADCOVE";#N/A,#N/A,TRUE,"PAGE001";#N/A,#N/A,TRUE,"PAGE002";#N/A,#N/A,TRUE,"PAGE003";#N/A,#N/A,TRUE,"PAGE004";#N/A,#N/A,TRUE,"PAGE005";#N/A,#N/A,TRUE,"PAGE006";#N/A,#N/A,TRUE,"PAGE007";#N/A,#N/A,TRUE,"PAGE008";#N/A,#N/A,TRUE,"PAGE009";#N/A,#N/A,TRUE,"PAGE010";#N/A,#N/A,TRUE,"PAGE011";#N/A,#N/A,TRUE,"PAGE012";#N/A,#N/A,TRUE,"PAGE013"}</definedName>
    <definedName name="변형" localSheetId="33" hidden="1">{#N/A,#N/A,TRUE,"LOADCOVE";#N/A,#N/A,TRUE,"PAGE001";#N/A,#N/A,TRUE,"PAGE002";#N/A,#N/A,TRUE,"PAGE003";#N/A,#N/A,TRUE,"PAGE004";#N/A,#N/A,TRUE,"PAGE005";#N/A,#N/A,TRUE,"PAGE006";#N/A,#N/A,TRUE,"PAGE007";#N/A,#N/A,TRUE,"PAGE008";#N/A,#N/A,TRUE,"PAGE009";#N/A,#N/A,TRUE,"PAGE010";#N/A,#N/A,TRUE,"PAGE011";#N/A,#N/A,TRUE,"PAGE012";#N/A,#N/A,TRUE,"PAGE013"}</definedName>
    <definedName name="변형" localSheetId="34" hidden="1">{#N/A,#N/A,TRUE,"LOADCOVE";#N/A,#N/A,TRUE,"PAGE001";#N/A,#N/A,TRUE,"PAGE002";#N/A,#N/A,TRUE,"PAGE003";#N/A,#N/A,TRUE,"PAGE004";#N/A,#N/A,TRUE,"PAGE005";#N/A,#N/A,TRUE,"PAGE006";#N/A,#N/A,TRUE,"PAGE007";#N/A,#N/A,TRUE,"PAGE008";#N/A,#N/A,TRUE,"PAGE009";#N/A,#N/A,TRUE,"PAGE010";#N/A,#N/A,TRUE,"PAGE011";#N/A,#N/A,TRUE,"PAGE012";#N/A,#N/A,TRUE,"PAGE013"}</definedName>
    <definedName name="변형" localSheetId="31" hidden="1">{#N/A,#N/A,TRUE,"LOADCOVE";#N/A,#N/A,TRUE,"PAGE001";#N/A,#N/A,TRUE,"PAGE002";#N/A,#N/A,TRUE,"PAGE003";#N/A,#N/A,TRUE,"PAGE004";#N/A,#N/A,TRUE,"PAGE005";#N/A,#N/A,TRUE,"PAGE006";#N/A,#N/A,TRUE,"PAGE007";#N/A,#N/A,TRUE,"PAGE008";#N/A,#N/A,TRUE,"PAGE009";#N/A,#N/A,TRUE,"PAGE010";#N/A,#N/A,TRUE,"PAGE011";#N/A,#N/A,TRUE,"PAGE012";#N/A,#N/A,TRUE,"PAGE013"}</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보충" hidden="1">#REF!</definedName>
    <definedName name="부대" localSheetId="35" hidden="1">{#N/A,#N/A,FALSE,"골재소요량";#N/A,#N/A,FALSE,"골재소요량"}</definedName>
    <definedName name="부대" localSheetId="37" hidden="1">{#N/A,#N/A,FALSE,"골재소요량";#N/A,#N/A,FALSE,"골재소요량"}</definedName>
    <definedName name="부대" localSheetId="36" hidden="1">{#N/A,#N/A,FALSE,"골재소요량";#N/A,#N/A,FALSE,"골재소요량"}</definedName>
    <definedName name="부대" localSheetId="33" hidden="1">{#N/A,#N/A,FALSE,"골재소요량";#N/A,#N/A,FALSE,"골재소요량"}</definedName>
    <definedName name="부대" localSheetId="34" hidden="1">{#N/A,#N/A,FALSE,"골재소요량";#N/A,#N/A,FALSE,"골재소요량"}</definedName>
    <definedName name="부대" localSheetId="31" hidden="1">{#N/A,#N/A,FALSE,"골재소요량";#N/A,#N/A,FALSE,"골재소요량"}</definedName>
    <definedName name="부대" hidden="1">{#N/A,#N/A,FALSE,"골재소요량";#N/A,#N/A,FALSE,"골재소요량"}</definedName>
    <definedName name="부대1" localSheetId="35" hidden="1">{#N/A,#N/A,FALSE,"운반시간"}</definedName>
    <definedName name="부대1" localSheetId="37" hidden="1">{#N/A,#N/A,FALSE,"운반시간"}</definedName>
    <definedName name="부대1" localSheetId="36" hidden="1">{#N/A,#N/A,FALSE,"운반시간"}</definedName>
    <definedName name="부대1" localSheetId="33" hidden="1">{#N/A,#N/A,FALSE,"운반시간"}</definedName>
    <definedName name="부대1" localSheetId="34" hidden="1">{#N/A,#N/A,FALSE,"운반시간"}</definedName>
    <definedName name="부대1" localSheetId="31" hidden="1">{#N/A,#N/A,FALSE,"운반시간"}</definedName>
    <definedName name="부대1" hidden="1">{#N/A,#N/A,FALSE,"운반시간"}</definedName>
    <definedName name="부대공사" hidden="1">#REF!</definedName>
    <definedName name="부재력" localSheetId="35" hidden="1">#REF!</definedName>
    <definedName name="부재력" localSheetId="36" hidden="1">#REF!</definedName>
    <definedName name="부재력" localSheetId="33" hidden="1">#REF!</definedName>
    <definedName name="부재력" localSheetId="34" hidden="1">#REF!</definedName>
    <definedName name="부재력" hidden="1">#REF!</definedName>
    <definedName name="분류" localSheetId="35" hidden="1">{"LKD",#N/A,FALSE,"표지"}</definedName>
    <definedName name="분류" localSheetId="37" hidden="1">{"LKD",#N/A,FALSE,"표지"}</definedName>
    <definedName name="분류" localSheetId="36" hidden="1">{"LKD",#N/A,FALSE,"표지"}</definedName>
    <definedName name="분류" localSheetId="33" hidden="1">{"LKD",#N/A,FALSE,"표지"}</definedName>
    <definedName name="분류" localSheetId="34" hidden="1">{"LKD",#N/A,FALSE,"표지"}</definedName>
    <definedName name="분류" localSheetId="31" hidden="1">{"LKD",#N/A,FALSE,"표지"}</definedName>
    <definedName name="분류" hidden="1">{"LKD",#N/A,FALSE,"표지"}</definedName>
    <definedName name="분석표" localSheetId="35" hidden="1">{#N/A,#N/A,FALSE,"사업총괄";#N/A,#N/A,FALSE,"장비사업";#N/A,#N/A,FALSE,"철구사업";#N/A,#N/A,FALSE,"준설사업"}</definedName>
    <definedName name="분석표" localSheetId="37" hidden="1">{#N/A,#N/A,FALSE,"사업총괄";#N/A,#N/A,FALSE,"장비사업";#N/A,#N/A,FALSE,"철구사업";#N/A,#N/A,FALSE,"준설사업"}</definedName>
    <definedName name="분석표" localSheetId="36" hidden="1">{#N/A,#N/A,FALSE,"사업총괄";#N/A,#N/A,FALSE,"장비사업";#N/A,#N/A,FALSE,"철구사업";#N/A,#N/A,FALSE,"준설사업"}</definedName>
    <definedName name="분석표" localSheetId="33" hidden="1">{#N/A,#N/A,FALSE,"사업총괄";#N/A,#N/A,FALSE,"장비사업";#N/A,#N/A,FALSE,"철구사업";#N/A,#N/A,FALSE,"준설사업"}</definedName>
    <definedName name="분석표" localSheetId="34" hidden="1">{#N/A,#N/A,FALSE,"사업총괄";#N/A,#N/A,FALSE,"장비사업";#N/A,#N/A,FALSE,"철구사업";#N/A,#N/A,FALSE,"준설사업"}</definedName>
    <definedName name="분석표" localSheetId="31" hidden="1">{#N/A,#N/A,FALSE,"사업총괄";#N/A,#N/A,FALSE,"장비사업";#N/A,#N/A,FALSE,"철구사업";#N/A,#N/A,FALSE,"준설사업"}</definedName>
    <definedName name="분석표" hidden="1">{#N/A,#N/A,FALSE,"사업총괄";#N/A,#N/A,FALSE,"장비사업";#N/A,#N/A,FALSE,"철구사업";#N/A,#N/A,FALSE,"준설사업"}</definedName>
    <definedName name="뷰" localSheetId="35" hidden="1">{#N/A,#N/A,FALSE,"단가표지"}</definedName>
    <definedName name="뷰" localSheetId="37" hidden="1">{#N/A,#N/A,FALSE,"단가표지"}</definedName>
    <definedName name="뷰" localSheetId="36" hidden="1">{#N/A,#N/A,FALSE,"단가표지"}</definedName>
    <definedName name="뷰" localSheetId="33" hidden="1">{#N/A,#N/A,FALSE,"단가표지"}</definedName>
    <definedName name="뷰" localSheetId="34" hidden="1">{#N/A,#N/A,FALSE,"단가표지"}</definedName>
    <definedName name="뷰" localSheetId="31" hidden="1">{#N/A,#N/A,FALSE,"단가표지"}</definedName>
    <definedName name="뷰" hidden="1">{#N/A,#N/A,FALSE,"단가표지"}</definedName>
    <definedName name="비교" hidden="1">255</definedName>
    <definedName name="비교표1" hidden="1">255</definedName>
    <definedName name="빌딩" localSheetId="35" hidden="1">{#N/A,#N/A,FALSE,"CCTV"}</definedName>
    <definedName name="빌딩" localSheetId="37" hidden="1">{#N/A,#N/A,FALSE,"CCTV"}</definedName>
    <definedName name="빌딩" localSheetId="36" hidden="1">{#N/A,#N/A,FALSE,"CCTV"}</definedName>
    <definedName name="빌딩" localSheetId="33" hidden="1">{#N/A,#N/A,FALSE,"CCTV"}</definedName>
    <definedName name="빌딩" localSheetId="34" hidden="1">{#N/A,#N/A,FALSE,"CCTV"}</definedName>
    <definedName name="빌딩" localSheetId="31" hidden="1">{#N/A,#N/A,FALSE,"CCTV"}</definedName>
    <definedName name="빌딩" hidden="1">{#N/A,#N/A,FALSE,"CCTV"}</definedName>
    <definedName name="ㅅ" localSheetId="35" hidden="1">{#N/A,#N/A,TRUE,"LOADCOVE";#N/A,#N/A,TRUE,"PAGE001";#N/A,#N/A,TRUE,"PAGE002";#N/A,#N/A,TRUE,"PAGE003";#N/A,#N/A,TRUE,"PAGE004";#N/A,#N/A,TRUE,"PAGE005";#N/A,#N/A,TRUE,"PAGE006";#N/A,#N/A,TRUE,"PAGE007";#N/A,#N/A,TRUE,"PAGE008";#N/A,#N/A,TRUE,"PAGE009";#N/A,#N/A,TRUE,"PAGE010";#N/A,#N/A,TRUE,"PAGE011";#N/A,#N/A,TRUE,"PAGE012";#N/A,#N/A,TRUE,"PAGE013"}</definedName>
    <definedName name="ㅅ" localSheetId="37" hidden="1">{#N/A,#N/A,TRUE,"LOADCOVE";#N/A,#N/A,TRUE,"PAGE001";#N/A,#N/A,TRUE,"PAGE002";#N/A,#N/A,TRUE,"PAGE003";#N/A,#N/A,TRUE,"PAGE004";#N/A,#N/A,TRUE,"PAGE005";#N/A,#N/A,TRUE,"PAGE006";#N/A,#N/A,TRUE,"PAGE007";#N/A,#N/A,TRUE,"PAGE008";#N/A,#N/A,TRUE,"PAGE009";#N/A,#N/A,TRUE,"PAGE010";#N/A,#N/A,TRUE,"PAGE011";#N/A,#N/A,TRUE,"PAGE012";#N/A,#N/A,TRUE,"PAGE013"}</definedName>
    <definedName name="ㅅ" localSheetId="36" hidden="1">{#N/A,#N/A,TRUE,"LOADCOVE";#N/A,#N/A,TRUE,"PAGE001";#N/A,#N/A,TRUE,"PAGE002";#N/A,#N/A,TRUE,"PAGE003";#N/A,#N/A,TRUE,"PAGE004";#N/A,#N/A,TRUE,"PAGE005";#N/A,#N/A,TRUE,"PAGE006";#N/A,#N/A,TRUE,"PAGE007";#N/A,#N/A,TRUE,"PAGE008";#N/A,#N/A,TRUE,"PAGE009";#N/A,#N/A,TRUE,"PAGE010";#N/A,#N/A,TRUE,"PAGE011";#N/A,#N/A,TRUE,"PAGE012";#N/A,#N/A,TRUE,"PAGE013"}</definedName>
    <definedName name="ㅅ" localSheetId="33" hidden="1">{#N/A,#N/A,TRUE,"LOADCOVE";#N/A,#N/A,TRUE,"PAGE001";#N/A,#N/A,TRUE,"PAGE002";#N/A,#N/A,TRUE,"PAGE003";#N/A,#N/A,TRUE,"PAGE004";#N/A,#N/A,TRUE,"PAGE005";#N/A,#N/A,TRUE,"PAGE006";#N/A,#N/A,TRUE,"PAGE007";#N/A,#N/A,TRUE,"PAGE008";#N/A,#N/A,TRUE,"PAGE009";#N/A,#N/A,TRUE,"PAGE010";#N/A,#N/A,TRUE,"PAGE011";#N/A,#N/A,TRUE,"PAGE012";#N/A,#N/A,TRUE,"PAGE013"}</definedName>
    <definedName name="ㅅ" localSheetId="34" hidden="1">{#N/A,#N/A,TRUE,"LOADCOVE";#N/A,#N/A,TRUE,"PAGE001";#N/A,#N/A,TRUE,"PAGE002";#N/A,#N/A,TRUE,"PAGE003";#N/A,#N/A,TRUE,"PAGE004";#N/A,#N/A,TRUE,"PAGE005";#N/A,#N/A,TRUE,"PAGE006";#N/A,#N/A,TRUE,"PAGE007";#N/A,#N/A,TRUE,"PAGE008";#N/A,#N/A,TRUE,"PAGE009";#N/A,#N/A,TRUE,"PAGE010";#N/A,#N/A,TRUE,"PAGE011";#N/A,#N/A,TRUE,"PAGE012";#N/A,#N/A,TRUE,"PAGE013"}</definedName>
    <definedName name="ㅅ" localSheetId="31" hidden="1">{#N/A,#N/A,TRUE,"LOADCOVE";#N/A,#N/A,TRUE,"PAGE001";#N/A,#N/A,TRUE,"PAGE002";#N/A,#N/A,TRUE,"PAGE003";#N/A,#N/A,TRUE,"PAGE004";#N/A,#N/A,TRUE,"PAGE005";#N/A,#N/A,TRUE,"PAGE006";#N/A,#N/A,TRUE,"PAGE007";#N/A,#N/A,TRUE,"PAGE008";#N/A,#N/A,TRUE,"PAGE009";#N/A,#N/A,TRUE,"PAGE010";#N/A,#N/A,TRUE,"PAGE011";#N/A,#N/A,TRUE,"PAGE012";#N/A,#N/A,TRUE,"PAGE013"}</definedName>
    <definedName name="ㅅ" hidden="1">{#N/A,#N/A,TRUE,"LOADCOVE";#N/A,#N/A,TRUE,"PAGE001";#N/A,#N/A,TRUE,"PAGE002";#N/A,#N/A,TRUE,"PAGE003";#N/A,#N/A,TRUE,"PAGE004";#N/A,#N/A,TRUE,"PAGE005";#N/A,#N/A,TRUE,"PAGE006";#N/A,#N/A,TRUE,"PAGE007";#N/A,#N/A,TRUE,"PAGE008";#N/A,#N/A,TRUE,"PAGE009";#N/A,#N/A,TRUE,"PAGE010";#N/A,#N/A,TRUE,"PAGE011";#N/A,#N/A,TRUE,"PAGE012";#N/A,#N/A,TRUE,"PAGE013"}</definedName>
    <definedName name="ㅅ굲유" localSheetId="35" hidden="1">{#N/A,#N/A,FALSE,"조골재"}</definedName>
    <definedName name="ㅅ굲유" localSheetId="37" hidden="1">{#N/A,#N/A,FALSE,"조골재"}</definedName>
    <definedName name="ㅅ굲유" localSheetId="36" hidden="1">{#N/A,#N/A,FALSE,"조골재"}</definedName>
    <definedName name="ㅅ굲유" localSheetId="33" hidden="1">{#N/A,#N/A,FALSE,"조골재"}</definedName>
    <definedName name="ㅅ굲유" localSheetId="34" hidden="1">{#N/A,#N/A,FALSE,"조골재"}</definedName>
    <definedName name="ㅅ굲유" localSheetId="31" hidden="1">{#N/A,#N/A,FALSE,"조골재"}</definedName>
    <definedName name="ㅅ굲유" hidden="1">{#N/A,#N/A,FALSE,"조골재"}</definedName>
    <definedName name="ㅅㅅ" localSheetId="35" hidden="1">{"LKD",#N/A,FALSE,"표지"}</definedName>
    <definedName name="ㅅㅅ" localSheetId="37" hidden="1">{"LKD",#N/A,FALSE,"표지"}</definedName>
    <definedName name="ㅅㅅ" localSheetId="36" hidden="1">{"LKD",#N/A,FALSE,"표지"}</definedName>
    <definedName name="ㅅㅅ" localSheetId="33" hidden="1">{"LKD",#N/A,FALSE,"표지"}</definedName>
    <definedName name="ㅅㅅ" localSheetId="34" hidden="1">{"LKD",#N/A,FALSE,"표지"}</definedName>
    <definedName name="ㅅㅅ" localSheetId="31" hidden="1">{"LKD",#N/A,FALSE,"표지"}</definedName>
    <definedName name="ㅅㅅ" hidden="1">{"LKD",#N/A,FALSE,"표지"}</definedName>
    <definedName name="사업부양식2" hidden="1">#REF!</definedName>
    <definedName name="사진">#REF!</definedName>
    <definedName name="산출" localSheetId="35" hidden="1">#REF!</definedName>
    <definedName name="산출" localSheetId="36" hidden="1">#REF!</definedName>
    <definedName name="산출" localSheetId="33" hidden="1">#REF!</definedName>
    <definedName name="산출" localSheetId="34" hidden="1">#REF!</definedName>
    <definedName name="산출" hidden="1">#REF!</definedName>
    <definedName name="상각비2" localSheetId="35" hidden="1">#REF!</definedName>
    <definedName name="상각비2" localSheetId="36" hidden="1">#REF!</definedName>
    <definedName name="상각비2" localSheetId="33" hidden="1">#REF!</definedName>
    <definedName name="상각비2" localSheetId="34" hidden="1">#REF!</definedName>
    <definedName name="상각비2" hidden="1">#REF!</definedName>
    <definedName name="상품" localSheetId="36" hidden="1">#REF!</definedName>
    <definedName name="상품" hidden="1">#REF!</definedName>
    <definedName name="상하이IIP" localSheetId="35" hidden="1">{#N/A,#N/A,FALSE,"예상손익";#N/A,#N/A,FALSE,"관리분석";#N/A,#N/A,FALSE,"장비분석";#N/A,#N/A,FALSE,"준설분석";#N/A,#N/A,FALSE,"철구분석"}</definedName>
    <definedName name="상하이IIP" localSheetId="37" hidden="1">{#N/A,#N/A,FALSE,"예상손익";#N/A,#N/A,FALSE,"관리분석";#N/A,#N/A,FALSE,"장비분석";#N/A,#N/A,FALSE,"준설분석";#N/A,#N/A,FALSE,"철구분석"}</definedName>
    <definedName name="상하이IIP" localSheetId="36" hidden="1">{#N/A,#N/A,FALSE,"예상손익";#N/A,#N/A,FALSE,"관리분석";#N/A,#N/A,FALSE,"장비분석";#N/A,#N/A,FALSE,"준설분석";#N/A,#N/A,FALSE,"철구분석"}</definedName>
    <definedName name="상하이IIP" localSheetId="33" hidden="1">{#N/A,#N/A,FALSE,"예상손익";#N/A,#N/A,FALSE,"관리분석";#N/A,#N/A,FALSE,"장비분석";#N/A,#N/A,FALSE,"준설분석";#N/A,#N/A,FALSE,"철구분석"}</definedName>
    <definedName name="상하이IIP" localSheetId="34" hidden="1">{#N/A,#N/A,FALSE,"예상손익";#N/A,#N/A,FALSE,"관리분석";#N/A,#N/A,FALSE,"장비분석";#N/A,#N/A,FALSE,"준설분석";#N/A,#N/A,FALSE,"철구분석"}</definedName>
    <definedName name="상하이IIP" localSheetId="31" hidden="1">{#N/A,#N/A,FALSE,"예상손익";#N/A,#N/A,FALSE,"관리분석";#N/A,#N/A,FALSE,"장비분석";#N/A,#N/A,FALSE,"준설분석";#N/A,#N/A,FALSE,"철구분석"}</definedName>
    <definedName name="상하이IIP" hidden="1">{#N/A,#N/A,FALSE,"예상손익";#N/A,#N/A,FALSE,"관리분석";#N/A,#N/A,FALSE,"장비분석";#N/A,#N/A,FALSE,"준설분석";#N/A,#N/A,FALSE,"철구분석"}</definedName>
    <definedName name="새이름" localSheetId="35"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localSheetId="37"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localSheetId="3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localSheetId="3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localSheetId="3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localSheetId="3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석항" localSheetId="35" hidden="1">{#N/A,#N/A,FALSE,"명세표"}</definedName>
    <definedName name="석항" localSheetId="37" hidden="1">{#N/A,#N/A,FALSE,"명세표"}</definedName>
    <definedName name="석항" localSheetId="36" hidden="1">{#N/A,#N/A,FALSE,"명세표"}</definedName>
    <definedName name="석항" localSheetId="33" hidden="1">{#N/A,#N/A,FALSE,"명세표"}</definedName>
    <definedName name="석항" localSheetId="34" hidden="1">{#N/A,#N/A,FALSE,"명세표"}</definedName>
    <definedName name="석항" localSheetId="31" hidden="1">{#N/A,#N/A,FALSE,"명세표"}</definedName>
    <definedName name="석항" hidden="1">{#N/A,#N/A,FALSE,"명세표"}</definedName>
    <definedName name="소모비">#REF!</definedName>
    <definedName name="손익계산서" hidden="1">#REF!</definedName>
    <definedName name="수" localSheetId="35" hidden="1">{#N/A,#N/A,TRUE,"Basic";#N/A,#N/A,TRUE,"EXT-TABLE";#N/A,#N/A,TRUE,"STEEL";#N/A,#N/A,TRUE,"INT-Table";#N/A,#N/A,TRUE,"STEEL";#N/A,#N/A,TRUE,"Door"}</definedName>
    <definedName name="수" localSheetId="37" hidden="1">{#N/A,#N/A,TRUE,"Basic";#N/A,#N/A,TRUE,"EXT-TABLE";#N/A,#N/A,TRUE,"STEEL";#N/A,#N/A,TRUE,"INT-Table";#N/A,#N/A,TRUE,"STEEL";#N/A,#N/A,TRUE,"Door"}</definedName>
    <definedName name="수" localSheetId="36" hidden="1">{#N/A,#N/A,TRUE,"Basic";#N/A,#N/A,TRUE,"EXT-TABLE";#N/A,#N/A,TRUE,"STEEL";#N/A,#N/A,TRUE,"INT-Table";#N/A,#N/A,TRUE,"STEEL";#N/A,#N/A,TRUE,"Door"}</definedName>
    <definedName name="수" localSheetId="33" hidden="1">{#N/A,#N/A,TRUE,"Basic";#N/A,#N/A,TRUE,"EXT-TABLE";#N/A,#N/A,TRUE,"STEEL";#N/A,#N/A,TRUE,"INT-Table";#N/A,#N/A,TRUE,"STEEL";#N/A,#N/A,TRUE,"Door"}</definedName>
    <definedName name="수" localSheetId="34" hidden="1">{#N/A,#N/A,TRUE,"Basic";#N/A,#N/A,TRUE,"EXT-TABLE";#N/A,#N/A,TRUE,"STEEL";#N/A,#N/A,TRUE,"INT-Table";#N/A,#N/A,TRUE,"STEEL";#N/A,#N/A,TRUE,"Door"}</definedName>
    <definedName name="수" localSheetId="31" hidden="1">{#N/A,#N/A,TRUE,"Basic";#N/A,#N/A,TRUE,"EXT-TABLE";#N/A,#N/A,TRUE,"STEEL";#N/A,#N/A,TRUE,"INT-Table";#N/A,#N/A,TRUE,"STEEL";#N/A,#N/A,TRUE,"Door"}</definedName>
    <definedName name="수" hidden="1">{#N/A,#N/A,TRUE,"Basic";#N/A,#N/A,TRUE,"EXT-TABLE";#N/A,#N/A,TRUE,"STEEL";#N/A,#N/A,TRUE,"INT-Table";#N/A,#N/A,TRUE,"STEEL";#N/A,#N/A,TRUE,"Door"}</definedName>
    <definedName name="수2" localSheetId="35" hidden="1">{#N/A,#N/A,TRUE,"LOADCOVE";#N/A,#N/A,TRUE,"PAGE001";#N/A,#N/A,TRUE,"PAGE002";#N/A,#N/A,TRUE,"PAGE003";#N/A,#N/A,TRUE,"PAGE004";#N/A,#N/A,TRUE,"PAGE005";#N/A,#N/A,TRUE,"PAGE006";#N/A,#N/A,TRUE,"PAGE007";#N/A,#N/A,TRUE,"PAGE008";#N/A,#N/A,TRUE,"PAGE009";#N/A,#N/A,TRUE,"PAGE010";#N/A,#N/A,TRUE,"PAGE011";#N/A,#N/A,TRUE,"PAGE012";#N/A,#N/A,TRUE,"PAGE013"}</definedName>
    <definedName name="수2" localSheetId="37" hidden="1">{#N/A,#N/A,TRUE,"LOADCOVE";#N/A,#N/A,TRUE,"PAGE001";#N/A,#N/A,TRUE,"PAGE002";#N/A,#N/A,TRUE,"PAGE003";#N/A,#N/A,TRUE,"PAGE004";#N/A,#N/A,TRUE,"PAGE005";#N/A,#N/A,TRUE,"PAGE006";#N/A,#N/A,TRUE,"PAGE007";#N/A,#N/A,TRUE,"PAGE008";#N/A,#N/A,TRUE,"PAGE009";#N/A,#N/A,TRUE,"PAGE010";#N/A,#N/A,TRUE,"PAGE011";#N/A,#N/A,TRUE,"PAGE012";#N/A,#N/A,TRUE,"PAGE013"}</definedName>
    <definedName name="수2" localSheetId="36" hidden="1">{#N/A,#N/A,TRUE,"LOADCOVE";#N/A,#N/A,TRUE,"PAGE001";#N/A,#N/A,TRUE,"PAGE002";#N/A,#N/A,TRUE,"PAGE003";#N/A,#N/A,TRUE,"PAGE004";#N/A,#N/A,TRUE,"PAGE005";#N/A,#N/A,TRUE,"PAGE006";#N/A,#N/A,TRUE,"PAGE007";#N/A,#N/A,TRUE,"PAGE008";#N/A,#N/A,TRUE,"PAGE009";#N/A,#N/A,TRUE,"PAGE010";#N/A,#N/A,TRUE,"PAGE011";#N/A,#N/A,TRUE,"PAGE012";#N/A,#N/A,TRUE,"PAGE013"}</definedName>
    <definedName name="수2" localSheetId="33" hidden="1">{#N/A,#N/A,TRUE,"LOADCOVE";#N/A,#N/A,TRUE,"PAGE001";#N/A,#N/A,TRUE,"PAGE002";#N/A,#N/A,TRUE,"PAGE003";#N/A,#N/A,TRUE,"PAGE004";#N/A,#N/A,TRUE,"PAGE005";#N/A,#N/A,TRUE,"PAGE006";#N/A,#N/A,TRUE,"PAGE007";#N/A,#N/A,TRUE,"PAGE008";#N/A,#N/A,TRUE,"PAGE009";#N/A,#N/A,TRUE,"PAGE010";#N/A,#N/A,TRUE,"PAGE011";#N/A,#N/A,TRUE,"PAGE012";#N/A,#N/A,TRUE,"PAGE013"}</definedName>
    <definedName name="수2" localSheetId="34" hidden="1">{#N/A,#N/A,TRUE,"LOADCOVE";#N/A,#N/A,TRUE,"PAGE001";#N/A,#N/A,TRUE,"PAGE002";#N/A,#N/A,TRUE,"PAGE003";#N/A,#N/A,TRUE,"PAGE004";#N/A,#N/A,TRUE,"PAGE005";#N/A,#N/A,TRUE,"PAGE006";#N/A,#N/A,TRUE,"PAGE007";#N/A,#N/A,TRUE,"PAGE008";#N/A,#N/A,TRUE,"PAGE009";#N/A,#N/A,TRUE,"PAGE010";#N/A,#N/A,TRUE,"PAGE011";#N/A,#N/A,TRUE,"PAGE012";#N/A,#N/A,TRUE,"PAGE013"}</definedName>
    <definedName name="수2" localSheetId="31" hidden="1">{#N/A,#N/A,TRUE,"LOADCOVE";#N/A,#N/A,TRUE,"PAGE001";#N/A,#N/A,TRUE,"PAGE002";#N/A,#N/A,TRUE,"PAGE003";#N/A,#N/A,TRUE,"PAGE004";#N/A,#N/A,TRUE,"PAGE005";#N/A,#N/A,TRUE,"PAGE006";#N/A,#N/A,TRUE,"PAGE007";#N/A,#N/A,TRUE,"PAGE008";#N/A,#N/A,TRUE,"PAGE009";#N/A,#N/A,TRUE,"PAGE010";#N/A,#N/A,TRUE,"PAGE011";#N/A,#N/A,TRUE,"PAGE012";#N/A,#N/A,TRUE,"PAGE013"}</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익" localSheetId="35" hidden="1">{#N/A,#N/A,TRUE,"LOADCOVE";#N/A,#N/A,TRUE,"PAGE001";#N/A,#N/A,TRUE,"PAGE002";#N/A,#N/A,TRUE,"PAGE003";#N/A,#N/A,TRUE,"PAGE004";#N/A,#N/A,TRUE,"PAGE005";#N/A,#N/A,TRUE,"PAGE006";#N/A,#N/A,TRUE,"PAGE007";#N/A,#N/A,TRUE,"PAGE008";#N/A,#N/A,TRUE,"PAGE009";#N/A,#N/A,TRUE,"PAGE010";#N/A,#N/A,TRUE,"PAGE011";#N/A,#N/A,TRUE,"PAGE012";#N/A,#N/A,TRUE,"PAGE013"}</definedName>
    <definedName name="수익" localSheetId="37" hidden="1">{#N/A,#N/A,TRUE,"LOADCOVE";#N/A,#N/A,TRUE,"PAGE001";#N/A,#N/A,TRUE,"PAGE002";#N/A,#N/A,TRUE,"PAGE003";#N/A,#N/A,TRUE,"PAGE004";#N/A,#N/A,TRUE,"PAGE005";#N/A,#N/A,TRUE,"PAGE006";#N/A,#N/A,TRUE,"PAGE007";#N/A,#N/A,TRUE,"PAGE008";#N/A,#N/A,TRUE,"PAGE009";#N/A,#N/A,TRUE,"PAGE010";#N/A,#N/A,TRUE,"PAGE011";#N/A,#N/A,TRUE,"PAGE012";#N/A,#N/A,TRUE,"PAGE013"}</definedName>
    <definedName name="수익" localSheetId="36" hidden="1">{#N/A,#N/A,TRUE,"LOADCOVE";#N/A,#N/A,TRUE,"PAGE001";#N/A,#N/A,TRUE,"PAGE002";#N/A,#N/A,TRUE,"PAGE003";#N/A,#N/A,TRUE,"PAGE004";#N/A,#N/A,TRUE,"PAGE005";#N/A,#N/A,TRUE,"PAGE006";#N/A,#N/A,TRUE,"PAGE007";#N/A,#N/A,TRUE,"PAGE008";#N/A,#N/A,TRUE,"PAGE009";#N/A,#N/A,TRUE,"PAGE010";#N/A,#N/A,TRUE,"PAGE011";#N/A,#N/A,TRUE,"PAGE012";#N/A,#N/A,TRUE,"PAGE013"}</definedName>
    <definedName name="수익" localSheetId="33" hidden="1">{#N/A,#N/A,TRUE,"LOADCOVE";#N/A,#N/A,TRUE,"PAGE001";#N/A,#N/A,TRUE,"PAGE002";#N/A,#N/A,TRUE,"PAGE003";#N/A,#N/A,TRUE,"PAGE004";#N/A,#N/A,TRUE,"PAGE005";#N/A,#N/A,TRUE,"PAGE006";#N/A,#N/A,TRUE,"PAGE007";#N/A,#N/A,TRUE,"PAGE008";#N/A,#N/A,TRUE,"PAGE009";#N/A,#N/A,TRUE,"PAGE010";#N/A,#N/A,TRUE,"PAGE011";#N/A,#N/A,TRUE,"PAGE012";#N/A,#N/A,TRUE,"PAGE013"}</definedName>
    <definedName name="수익" localSheetId="34" hidden="1">{#N/A,#N/A,TRUE,"LOADCOVE";#N/A,#N/A,TRUE,"PAGE001";#N/A,#N/A,TRUE,"PAGE002";#N/A,#N/A,TRUE,"PAGE003";#N/A,#N/A,TRUE,"PAGE004";#N/A,#N/A,TRUE,"PAGE005";#N/A,#N/A,TRUE,"PAGE006";#N/A,#N/A,TRUE,"PAGE007";#N/A,#N/A,TRUE,"PAGE008";#N/A,#N/A,TRUE,"PAGE009";#N/A,#N/A,TRUE,"PAGE010";#N/A,#N/A,TRUE,"PAGE011";#N/A,#N/A,TRUE,"PAGE012";#N/A,#N/A,TRUE,"PAGE013"}</definedName>
    <definedName name="수익" localSheetId="31" hidden="1">{#N/A,#N/A,TRUE,"LOADCOVE";#N/A,#N/A,TRUE,"PAGE001";#N/A,#N/A,TRUE,"PAGE002";#N/A,#N/A,TRUE,"PAGE003";#N/A,#N/A,TRUE,"PAGE004";#N/A,#N/A,TRUE,"PAGE005";#N/A,#N/A,TRUE,"PAGE006";#N/A,#N/A,TRUE,"PAGE007";#N/A,#N/A,TRUE,"PAGE008";#N/A,#N/A,TRUE,"PAGE009";#N/A,#N/A,TRUE,"PAGE010";#N/A,#N/A,TRUE,"PAGE011";#N/A,#N/A,TRUE,"PAGE012";#N/A,#N/A,TRUE,"PAGE013"}</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주이월" localSheetId="35" hidden="1">{#N/A,#N/A,TRUE,"LOADCOVE";#N/A,#N/A,TRUE,"PAGE001";#N/A,#N/A,TRUE,"PAGE002";#N/A,#N/A,TRUE,"PAGE003";#N/A,#N/A,TRUE,"PAGE004";#N/A,#N/A,TRUE,"PAGE005";#N/A,#N/A,TRUE,"PAGE006";#N/A,#N/A,TRUE,"PAGE007";#N/A,#N/A,TRUE,"PAGE008";#N/A,#N/A,TRUE,"PAGE009";#N/A,#N/A,TRUE,"PAGE010";#N/A,#N/A,TRUE,"PAGE011";#N/A,#N/A,TRUE,"PAGE012";#N/A,#N/A,TRUE,"PAGE013"}</definedName>
    <definedName name="수주이월" localSheetId="37" hidden="1">{#N/A,#N/A,TRUE,"LOADCOVE";#N/A,#N/A,TRUE,"PAGE001";#N/A,#N/A,TRUE,"PAGE002";#N/A,#N/A,TRUE,"PAGE003";#N/A,#N/A,TRUE,"PAGE004";#N/A,#N/A,TRUE,"PAGE005";#N/A,#N/A,TRUE,"PAGE006";#N/A,#N/A,TRUE,"PAGE007";#N/A,#N/A,TRUE,"PAGE008";#N/A,#N/A,TRUE,"PAGE009";#N/A,#N/A,TRUE,"PAGE010";#N/A,#N/A,TRUE,"PAGE011";#N/A,#N/A,TRUE,"PAGE012";#N/A,#N/A,TRUE,"PAGE013"}</definedName>
    <definedName name="수주이월" localSheetId="36" hidden="1">{#N/A,#N/A,TRUE,"LOADCOVE";#N/A,#N/A,TRUE,"PAGE001";#N/A,#N/A,TRUE,"PAGE002";#N/A,#N/A,TRUE,"PAGE003";#N/A,#N/A,TRUE,"PAGE004";#N/A,#N/A,TRUE,"PAGE005";#N/A,#N/A,TRUE,"PAGE006";#N/A,#N/A,TRUE,"PAGE007";#N/A,#N/A,TRUE,"PAGE008";#N/A,#N/A,TRUE,"PAGE009";#N/A,#N/A,TRUE,"PAGE010";#N/A,#N/A,TRUE,"PAGE011";#N/A,#N/A,TRUE,"PAGE012";#N/A,#N/A,TRUE,"PAGE013"}</definedName>
    <definedName name="수주이월" localSheetId="33" hidden="1">{#N/A,#N/A,TRUE,"LOADCOVE";#N/A,#N/A,TRUE,"PAGE001";#N/A,#N/A,TRUE,"PAGE002";#N/A,#N/A,TRUE,"PAGE003";#N/A,#N/A,TRUE,"PAGE004";#N/A,#N/A,TRUE,"PAGE005";#N/A,#N/A,TRUE,"PAGE006";#N/A,#N/A,TRUE,"PAGE007";#N/A,#N/A,TRUE,"PAGE008";#N/A,#N/A,TRUE,"PAGE009";#N/A,#N/A,TRUE,"PAGE010";#N/A,#N/A,TRUE,"PAGE011";#N/A,#N/A,TRUE,"PAGE012";#N/A,#N/A,TRUE,"PAGE013"}</definedName>
    <definedName name="수주이월" localSheetId="34" hidden="1">{#N/A,#N/A,TRUE,"LOADCOVE";#N/A,#N/A,TRUE,"PAGE001";#N/A,#N/A,TRUE,"PAGE002";#N/A,#N/A,TRUE,"PAGE003";#N/A,#N/A,TRUE,"PAGE004";#N/A,#N/A,TRUE,"PAGE005";#N/A,#N/A,TRUE,"PAGE006";#N/A,#N/A,TRUE,"PAGE007";#N/A,#N/A,TRUE,"PAGE008";#N/A,#N/A,TRUE,"PAGE009";#N/A,#N/A,TRUE,"PAGE010";#N/A,#N/A,TRUE,"PAGE011";#N/A,#N/A,TRUE,"PAGE012";#N/A,#N/A,TRUE,"PAGE013"}</definedName>
    <definedName name="수주이월" localSheetId="31" hidden="1">{#N/A,#N/A,TRUE,"LOADCOVE";#N/A,#N/A,TRUE,"PAGE001";#N/A,#N/A,TRUE,"PAGE002";#N/A,#N/A,TRUE,"PAGE003";#N/A,#N/A,TRUE,"PAGE004";#N/A,#N/A,TRUE,"PAGE005";#N/A,#N/A,TRUE,"PAGE006";#N/A,#N/A,TRUE,"PAGE007";#N/A,#N/A,TRUE,"PAGE008";#N/A,#N/A,TRUE,"PAGE009";#N/A,#N/A,TRUE,"PAGE010";#N/A,#N/A,TRUE,"PAGE011";#N/A,#N/A,TRUE,"PAGE012";#N/A,#N/A,TRUE,"PAGE013"}</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시설실적" localSheetId="35" hidden="1">{#N/A,#N/A,TRUE,"LOADCOVE";#N/A,#N/A,TRUE,"PAGE001";#N/A,#N/A,TRUE,"PAGE002";#N/A,#N/A,TRUE,"PAGE003";#N/A,#N/A,TRUE,"PAGE004";#N/A,#N/A,TRUE,"PAGE005";#N/A,#N/A,TRUE,"PAGE006";#N/A,#N/A,TRUE,"PAGE007";#N/A,#N/A,TRUE,"PAGE008";#N/A,#N/A,TRUE,"PAGE009";#N/A,#N/A,TRUE,"PAGE010";#N/A,#N/A,TRUE,"PAGE011";#N/A,#N/A,TRUE,"PAGE012";#N/A,#N/A,TRUE,"PAGE013"}</definedName>
    <definedName name="시설실적" localSheetId="37" hidden="1">{#N/A,#N/A,TRUE,"LOADCOVE";#N/A,#N/A,TRUE,"PAGE001";#N/A,#N/A,TRUE,"PAGE002";#N/A,#N/A,TRUE,"PAGE003";#N/A,#N/A,TRUE,"PAGE004";#N/A,#N/A,TRUE,"PAGE005";#N/A,#N/A,TRUE,"PAGE006";#N/A,#N/A,TRUE,"PAGE007";#N/A,#N/A,TRUE,"PAGE008";#N/A,#N/A,TRUE,"PAGE009";#N/A,#N/A,TRUE,"PAGE010";#N/A,#N/A,TRUE,"PAGE011";#N/A,#N/A,TRUE,"PAGE012";#N/A,#N/A,TRUE,"PAGE013"}</definedName>
    <definedName name="시설실적" localSheetId="36" hidden="1">{#N/A,#N/A,TRUE,"LOADCOVE";#N/A,#N/A,TRUE,"PAGE001";#N/A,#N/A,TRUE,"PAGE002";#N/A,#N/A,TRUE,"PAGE003";#N/A,#N/A,TRUE,"PAGE004";#N/A,#N/A,TRUE,"PAGE005";#N/A,#N/A,TRUE,"PAGE006";#N/A,#N/A,TRUE,"PAGE007";#N/A,#N/A,TRUE,"PAGE008";#N/A,#N/A,TRUE,"PAGE009";#N/A,#N/A,TRUE,"PAGE010";#N/A,#N/A,TRUE,"PAGE011";#N/A,#N/A,TRUE,"PAGE012";#N/A,#N/A,TRUE,"PAGE013"}</definedName>
    <definedName name="시설실적" localSheetId="33" hidden="1">{#N/A,#N/A,TRUE,"LOADCOVE";#N/A,#N/A,TRUE,"PAGE001";#N/A,#N/A,TRUE,"PAGE002";#N/A,#N/A,TRUE,"PAGE003";#N/A,#N/A,TRUE,"PAGE004";#N/A,#N/A,TRUE,"PAGE005";#N/A,#N/A,TRUE,"PAGE006";#N/A,#N/A,TRUE,"PAGE007";#N/A,#N/A,TRUE,"PAGE008";#N/A,#N/A,TRUE,"PAGE009";#N/A,#N/A,TRUE,"PAGE010";#N/A,#N/A,TRUE,"PAGE011";#N/A,#N/A,TRUE,"PAGE012";#N/A,#N/A,TRUE,"PAGE013"}</definedName>
    <definedName name="시설실적" localSheetId="34" hidden="1">{#N/A,#N/A,TRUE,"LOADCOVE";#N/A,#N/A,TRUE,"PAGE001";#N/A,#N/A,TRUE,"PAGE002";#N/A,#N/A,TRUE,"PAGE003";#N/A,#N/A,TRUE,"PAGE004";#N/A,#N/A,TRUE,"PAGE005";#N/A,#N/A,TRUE,"PAGE006";#N/A,#N/A,TRUE,"PAGE007";#N/A,#N/A,TRUE,"PAGE008";#N/A,#N/A,TRUE,"PAGE009";#N/A,#N/A,TRUE,"PAGE010";#N/A,#N/A,TRUE,"PAGE011";#N/A,#N/A,TRUE,"PAGE012";#N/A,#N/A,TRUE,"PAGE013"}</definedName>
    <definedName name="시설실적" localSheetId="31" hidden="1">{#N/A,#N/A,TRUE,"LOADCOVE";#N/A,#N/A,TRUE,"PAGE001";#N/A,#N/A,TRUE,"PAGE002";#N/A,#N/A,TRUE,"PAGE003";#N/A,#N/A,TRUE,"PAGE004";#N/A,#N/A,TRUE,"PAGE005";#N/A,#N/A,TRUE,"PAGE006";#N/A,#N/A,TRUE,"PAGE007";#N/A,#N/A,TRUE,"PAGE008";#N/A,#N/A,TRUE,"PAGE009";#N/A,#N/A,TRUE,"PAGE010";#N/A,#N/A,TRUE,"PAGE011";#N/A,#N/A,TRUE,"PAGE012";#N/A,#N/A,TRUE,"PAGE013"}</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신설" localSheetId="35" hidden="1">{#N/A,#N/A,FALSE,"명세표"}</definedName>
    <definedName name="신설" localSheetId="37" hidden="1">{#N/A,#N/A,FALSE,"명세표"}</definedName>
    <definedName name="신설" localSheetId="36" hidden="1">{#N/A,#N/A,FALSE,"명세표"}</definedName>
    <definedName name="신설" localSheetId="33" hidden="1">{#N/A,#N/A,FALSE,"명세표"}</definedName>
    <definedName name="신설" localSheetId="34" hidden="1">{#N/A,#N/A,FALSE,"명세표"}</definedName>
    <definedName name="신설" localSheetId="31" hidden="1">{#N/A,#N/A,FALSE,"명세표"}</definedName>
    <definedName name="신설" hidden="1">{#N/A,#N/A,FALSE,"명세표"}</definedName>
    <definedName name="실적" localSheetId="35" hidden="1">{#N/A,#N/A,TRUE,"LOADCOVE";#N/A,#N/A,TRUE,"PAGE001";#N/A,#N/A,TRUE,"PAGE002";#N/A,#N/A,TRUE,"PAGE003";#N/A,#N/A,TRUE,"PAGE004";#N/A,#N/A,TRUE,"PAGE005";#N/A,#N/A,TRUE,"PAGE006";#N/A,#N/A,TRUE,"PAGE007";#N/A,#N/A,TRUE,"PAGE008";#N/A,#N/A,TRUE,"PAGE009";#N/A,#N/A,TRUE,"PAGE010";#N/A,#N/A,TRUE,"PAGE011";#N/A,#N/A,TRUE,"PAGE012";#N/A,#N/A,TRUE,"PAGE013"}</definedName>
    <definedName name="실적" localSheetId="37" hidden="1">{#N/A,#N/A,TRUE,"LOADCOVE";#N/A,#N/A,TRUE,"PAGE001";#N/A,#N/A,TRUE,"PAGE002";#N/A,#N/A,TRUE,"PAGE003";#N/A,#N/A,TRUE,"PAGE004";#N/A,#N/A,TRUE,"PAGE005";#N/A,#N/A,TRUE,"PAGE006";#N/A,#N/A,TRUE,"PAGE007";#N/A,#N/A,TRUE,"PAGE008";#N/A,#N/A,TRUE,"PAGE009";#N/A,#N/A,TRUE,"PAGE010";#N/A,#N/A,TRUE,"PAGE011";#N/A,#N/A,TRUE,"PAGE012";#N/A,#N/A,TRUE,"PAGE013"}</definedName>
    <definedName name="실적" localSheetId="36" hidden="1">{#N/A,#N/A,TRUE,"LOADCOVE";#N/A,#N/A,TRUE,"PAGE001";#N/A,#N/A,TRUE,"PAGE002";#N/A,#N/A,TRUE,"PAGE003";#N/A,#N/A,TRUE,"PAGE004";#N/A,#N/A,TRUE,"PAGE005";#N/A,#N/A,TRUE,"PAGE006";#N/A,#N/A,TRUE,"PAGE007";#N/A,#N/A,TRUE,"PAGE008";#N/A,#N/A,TRUE,"PAGE009";#N/A,#N/A,TRUE,"PAGE010";#N/A,#N/A,TRUE,"PAGE011";#N/A,#N/A,TRUE,"PAGE012";#N/A,#N/A,TRUE,"PAGE013"}</definedName>
    <definedName name="실적" localSheetId="33" hidden="1">{#N/A,#N/A,TRUE,"LOADCOVE";#N/A,#N/A,TRUE,"PAGE001";#N/A,#N/A,TRUE,"PAGE002";#N/A,#N/A,TRUE,"PAGE003";#N/A,#N/A,TRUE,"PAGE004";#N/A,#N/A,TRUE,"PAGE005";#N/A,#N/A,TRUE,"PAGE006";#N/A,#N/A,TRUE,"PAGE007";#N/A,#N/A,TRUE,"PAGE008";#N/A,#N/A,TRUE,"PAGE009";#N/A,#N/A,TRUE,"PAGE010";#N/A,#N/A,TRUE,"PAGE011";#N/A,#N/A,TRUE,"PAGE012";#N/A,#N/A,TRUE,"PAGE013"}</definedName>
    <definedName name="실적" localSheetId="34" hidden="1">{#N/A,#N/A,TRUE,"LOADCOVE";#N/A,#N/A,TRUE,"PAGE001";#N/A,#N/A,TRUE,"PAGE002";#N/A,#N/A,TRUE,"PAGE003";#N/A,#N/A,TRUE,"PAGE004";#N/A,#N/A,TRUE,"PAGE005";#N/A,#N/A,TRUE,"PAGE006";#N/A,#N/A,TRUE,"PAGE007";#N/A,#N/A,TRUE,"PAGE008";#N/A,#N/A,TRUE,"PAGE009";#N/A,#N/A,TRUE,"PAGE010";#N/A,#N/A,TRUE,"PAGE011";#N/A,#N/A,TRUE,"PAGE012";#N/A,#N/A,TRUE,"PAGE013"}</definedName>
    <definedName name="실적" localSheetId="31" hidden="1">{#N/A,#N/A,TRUE,"LOADCOVE";#N/A,#N/A,TRUE,"PAGE001";#N/A,#N/A,TRUE,"PAGE002";#N/A,#N/A,TRUE,"PAGE003";#N/A,#N/A,TRUE,"PAGE004";#N/A,#N/A,TRUE,"PAGE005";#N/A,#N/A,TRUE,"PAGE006";#N/A,#N/A,TRUE,"PAGE007";#N/A,#N/A,TRUE,"PAGE008";#N/A,#N/A,TRUE,"PAGE009";#N/A,#N/A,TRUE,"PAGE010";#N/A,#N/A,TRUE,"PAGE011";#N/A,#N/A,TRUE,"PAGE012";#N/A,#N/A,TRUE,"PAGE013"}</definedName>
    <definedName name="실적" hidden="1">{#N/A,#N/A,TRUE,"LOADCOVE";#N/A,#N/A,TRUE,"PAGE001";#N/A,#N/A,TRUE,"PAGE002";#N/A,#N/A,TRUE,"PAGE003";#N/A,#N/A,TRUE,"PAGE004";#N/A,#N/A,TRUE,"PAGE005";#N/A,#N/A,TRUE,"PAGE006";#N/A,#N/A,TRUE,"PAGE007";#N/A,#N/A,TRUE,"PAGE008";#N/A,#N/A,TRUE,"PAGE009";#N/A,#N/A,TRUE,"PAGE010";#N/A,#N/A,TRUE,"PAGE011";#N/A,#N/A,TRUE,"PAGE012";#N/A,#N/A,TRUE,"PAGE013"}</definedName>
    <definedName name="실적2" localSheetId="35" hidden="1">{#N/A,#N/A,TRUE,"LOADCOVE";#N/A,#N/A,TRUE,"PAGE001";#N/A,#N/A,TRUE,"PAGE002";#N/A,#N/A,TRUE,"PAGE003";#N/A,#N/A,TRUE,"PAGE004";#N/A,#N/A,TRUE,"PAGE005";#N/A,#N/A,TRUE,"PAGE006";#N/A,#N/A,TRUE,"PAGE007";#N/A,#N/A,TRUE,"PAGE008";#N/A,#N/A,TRUE,"PAGE009";#N/A,#N/A,TRUE,"PAGE010";#N/A,#N/A,TRUE,"PAGE011";#N/A,#N/A,TRUE,"PAGE012";#N/A,#N/A,TRUE,"PAGE013"}</definedName>
    <definedName name="실적2" localSheetId="37" hidden="1">{#N/A,#N/A,TRUE,"LOADCOVE";#N/A,#N/A,TRUE,"PAGE001";#N/A,#N/A,TRUE,"PAGE002";#N/A,#N/A,TRUE,"PAGE003";#N/A,#N/A,TRUE,"PAGE004";#N/A,#N/A,TRUE,"PAGE005";#N/A,#N/A,TRUE,"PAGE006";#N/A,#N/A,TRUE,"PAGE007";#N/A,#N/A,TRUE,"PAGE008";#N/A,#N/A,TRUE,"PAGE009";#N/A,#N/A,TRUE,"PAGE010";#N/A,#N/A,TRUE,"PAGE011";#N/A,#N/A,TRUE,"PAGE012";#N/A,#N/A,TRUE,"PAGE013"}</definedName>
    <definedName name="실적2" localSheetId="36" hidden="1">{#N/A,#N/A,TRUE,"LOADCOVE";#N/A,#N/A,TRUE,"PAGE001";#N/A,#N/A,TRUE,"PAGE002";#N/A,#N/A,TRUE,"PAGE003";#N/A,#N/A,TRUE,"PAGE004";#N/A,#N/A,TRUE,"PAGE005";#N/A,#N/A,TRUE,"PAGE006";#N/A,#N/A,TRUE,"PAGE007";#N/A,#N/A,TRUE,"PAGE008";#N/A,#N/A,TRUE,"PAGE009";#N/A,#N/A,TRUE,"PAGE010";#N/A,#N/A,TRUE,"PAGE011";#N/A,#N/A,TRUE,"PAGE012";#N/A,#N/A,TRUE,"PAGE013"}</definedName>
    <definedName name="실적2" localSheetId="33" hidden="1">{#N/A,#N/A,TRUE,"LOADCOVE";#N/A,#N/A,TRUE,"PAGE001";#N/A,#N/A,TRUE,"PAGE002";#N/A,#N/A,TRUE,"PAGE003";#N/A,#N/A,TRUE,"PAGE004";#N/A,#N/A,TRUE,"PAGE005";#N/A,#N/A,TRUE,"PAGE006";#N/A,#N/A,TRUE,"PAGE007";#N/A,#N/A,TRUE,"PAGE008";#N/A,#N/A,TRUE,"PAGE009";#N/A,#N/A,TRUE,"PAGE010";#N/A,#N/A,TRUE,"PAGE011";#N/A,#N/A,TRUE,"PAGE012";#N/A,#N/A,TRUE,"PAGE013"}</definedName>
    <definedName name="실적2" localSheetId="34" hidden="1">{#N/A,#N/A,TRUE,"LOADCOVE";#N/A,#N/A,TRUE,"PAGE001";#N/A,#N/A,TRUE,"PAGE002";#N/A,#N/A,TRUE,"PAGE003";#N/A,#N/A,TRUE,"PAGE004";#N/A,#N/A,TRUE,"PAGE005";#N/A,#N/A,TRUE,"PAGE006";#N/A,#N/A,TRUE,"PAGE007";#N/A,#N/A,TRUE,"PAGE008";#N/A,#N/A,TRUE,"PAGE009";#N/A,#N/A,TRUE,"PAGE010";#N/A,#N/A,TRUE,"PAGE011";#N/A,#N/A,TRUE,"PAGE012";#N/A,#N/A,TRUE,"PAGE013"}</definedName>
    <definedName name="실적2" localSheetId="31" hidden="1">{#N/A,#N/A,TRUE,"LOADCOVE";#N/A,#N/A,TRUE,"PAGE001";#N/A,#N/A,TRUE,"PAGE002";#N/A,#N/A,TRUE,"PAGE003";#N/A,#N/A,TRUE,"PAGE004";#N/A,#N/A,TRUE,"PAGE005";#N/A,#N/A,TRUE,"PAGE006";#N/A,#N/A,TRUE,"PAGE007";#N/A,#N/A,TRUE,"PAGE008";#N/A,#N/A,TRUE,"PAGE009";#N/A,#N/A,TRUE,"PAGE010";#N/A,#N/A,TRUE,"PAGE011";#N/A,#N/A,TRUE,"PAGE012";#N/A,#N/A,TRUE,"PAGE013"}</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행개요">#REF!</definedName>
    <definedName name="실행영역">#REF!</definedName>
    <definedName name="ㅇㄴㄴㄹ" localSheetId="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ㄹ" localSheetId="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ㄹ" localSheetId="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ㄹ" localSheetId="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ㄹ" localSheetId="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ㄹ" localSheetId="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ㄻ" localSheetId="35" hidden="1">{#N/A,#N/A,FALSE,"표지목차"}</definedName>
    <definedName name="ㅇㄴㄻ" localSheetId="37" hidden="1">{#N/A,#N/A,FALSE,"표지목차"}</definedName>
    <definedName name="ㅇㄴㄻ" localSheetId="36" hidden="1">{#N/A,#N/A,FALSE,"표지목차"}</definedName>
    <definedName name="ㅇㄴㄻ" localSheetId="33" hidden="1">{#N/A,#N/A,FALSE,"표지목차"}</definedName>
    <definedName name="ㅇㄴㄻ" localSheetId="34" hidden="1">{#N/A,#N/A,FALSE,"표지목차"}</definedName>
    <definedName name="ㅇㄴㄻ" localSheetId="31" hidden="1">{#N/A,#N/A,FALSE,"표지목차"}</definedName>
    <definedName name="ㅇㄴㄻ" hidden="1">{#N/A,#N/A,FALSE,"표지목차"}</definedName>
    <definedName name="ㅇㄴㄻㄴㅇ" localSheetId="35" hidden="1">{#N/A,#N/A,FALSE,"표지목차"}</definedName>
    <definedName name="ㅇㄴㄻㄴㅇ" localSheetId="37" hidden="1">{#N/A,#N/A,FALSE,"표지목차"}</definedName>
    <definedName name="ㅇㄴㄻㄴㅇ" localSheetId="36" hidden="1">{#N/A,#N/A,FALSE,"표지목차"}</definedName>
    <definedName name="ㅇㄴㄻㄴㅇ" localSheetId="33" hidden="1">{#N/A,#N/A,FALSE,"표지목차"}</definedName>
    <definedName name="ㅇㄴㄻㄴㅇ" localSheetId="34" hidden="1">{#N/A,#N/A,FALSE,"표지목차"}</definedName>
    <definedName name="ㅇㄴㄻㄴㅇ" localSheetId="31" hidden="1">{#N/A,#N/A,FALSE,"표지목차"}</definedName>
    <definedName name="ㅇㄴㄻㄴㅇ" hidden="1">{#N/A,#N/A,FALSE,"표지목차"}</definedName>
    <definedName name="ㅇㄴㅁ" hidden="1">#REF!</definedName>
    <definedName name="ㅇㄻㅇㄻㄴㄹ" localSheetId="35" hidden="1">{#N/A,#N/A,FALSE,"단가표지"}</definedName>
    <definedName name="ㅇㄻㅇㄻㄴㄹ" localSheetId="37" hidden="1">{#N/A,#N/A,FALSE,"단가표지"}</definedName>
    <definedName name="ㅇㄻㅇㄻㄴㄹ" localSheetId="36" hidden="1">{#N/A,#N/A,FALSE,"단가표지"}</definedName>
    <definedName name="ㅇㄻㅇㄻㄴㄹ" localSheetId="33" hidden="1">{#N/A,#N/A,FALSE,"단가표지"}</definedName>
    <definedName name="ㅇㄻㅇㄻㄴㄹ" localSheetId="34" hidden="1">{#N/A,#N/A,FALSE,"단가표지"}</definedName>
    <definedName name="ㅇㄻㅇㄻㄴㄹ" localSheetId="31" hidden="1">{#N/A,#N/A,FALSE,"단가표지"}</definedName>
    <definedName name="ㅇㄻㅇㄻㄴㄹ" hidden="1">{#N/A,#N/A,FALSE,"단가표지"}</definedName>
    <definedName name="ㅇㅀㅁㅇㅁㅇ" localSheetId="35" hidden="1">{#N/A,#N/A,FALSE,"단가표지"}</definedName>
    <definedName name="ㅇㅀㅁㅇㅁㅇ" localSheetId="37" hidden="1">{#N/A,#N/A,FALSE,"단가표지"}</definedName>
    <definedName name="ㅇㅀㅁㅇㅁㅇ" localSheetId="36" hidden="1">{#N/A,#N/A,FALSE,"단가표지"}</definedName>
    <definedName name="ㅇㅀㅁㅇㅁㅇ" localSheetId="33" hidden="1">{#N/A,#N/A,FALSE,"단가표지"}</definedName>
    <definedName name="ㅇㅀㅁㅇㅁㅇ" localSheetId="34" hidden="1">{#N/A,#N/A,FALSE,"단가표지"}</definedName>
    <definedName name="ㅇㅀㅁㅇㅁㅇ" localSheetId="31" hidden="1">{#N/A,#N/A,FALSE,"단가표지"}</definedName>
    <definedName name="ㅇㅀㅁㅇㅁㅇ" hidden="1">{#N/A,#N/A,FALSE,"단가표지"}</definedName>
    <definedName name="ㅇㅇ" localSheetId="35" hidden="1">{"LKD",#N/A,FALSE,"표지"}</definedName>
    <definedName name="ㅇㅇ" localSheetId="37" hidden="1">{"LKD",#N/A,FALSE,"표지"}</definedName>
    <definedName name="ㅇㅇ" localSheetId="36" hidden="1">{"LKD",#N/A,FALSE,"표지"}</definedName>
    <definedName name="ㅇㅇ" localSheetId="33" hidden="1">{"LKD",#N/A,FALSE,"표지"}</definedName>
    <definedName name="ㅇㅇ" localSheetId="34" hidden="1">{"LKD",#N/A,FALSE,"표지"}</definedName>
    <definedName name="ㅇㅇ" localSheetId="31" hidden="1">{"LKD",#N/A,FALSE,"표지"}</definedName>
    <definedName name="ㅇㅇ" hidden="1">{"LKD",#N/A,FALSE,"표지"}</definedName>
    <definedName name="ㅇ호" localSheetId="35" hidden="1">{#N/A,#N/A,FALSE,"혼합골재"}</definedName>
    <definedName name="ㅇ호" localSheetId="37" hidden="1">{#N/A,#N/A,FALSE,"혼합골재"}</definedName>
    <definedName name="ㅇ호" localSheetId="36" hidden="1">{#N/A,#N/A,FALSE,"혼합골재"}</definedName>
    <definedName name="ㅇ호" localSheetId="33" hidden="1">{#N/A,#N/A,FALSE,"혼합골재"}</definedName>
    <definedName name="ㅇ호" localSheetId="34" hidden="1">{#N/A,#N/A,FALSE,"혼합골재"}</definedName>
    <definedName name="ㅇ호" localSheetId="31" hidden="1">{#N/A,#N/A,FALSE,"혼합골재"}</definedName>
    <definedName name="ㅇ호" hidden="1">{#N/A,#N/A,FALSE,"혼합골재"}</definedName>
    <definedName name="안전급여">#REF!</definedName>
    <definedName name="안전상여금">#REF!</definedName>
    <definedName name="양식3" localSheetId="35" hidden="1">{#N/A,#N/A,TRUE,"LOADCOVE";#N/A,#N/A,TRUE,"PAGE001";#N/A,#N/A,TRUE,"PAGE002";#N/A,#N/A,TRUE,"PAGE003";#N/A,#N/A,TRUE,"PAGE004";#N/A,#N/A,TRUE,"PAGE005";#N/A,#N/A,TRUE,"PAGE006";#N/A,#N/A,TRUE,"PAGE007";#N/A,#N/A,TRUE,"PAGE008";#N/A,#N/A,TRUE,"PAGE009";#N/A,#N/A,TRUE,"PAGE010";#N/A,#N/A,TRUE,"PAGE011";#N/A,#N/A,TRUE,"PAGE012";#N/A,#N/A,TRUE,"PAGE013"}</definedName>
    <definedName name="양식3" localSheetId="37" hidden="1">{#N/A,#N/A,TRUE,"LOADCOVE";#N/A,#N/A,TRUE,"PAGE001";#N/A,#N/A,TRUE,"PAGE002";#N/A,#N/A,TRUE,"PAGE003";#N/A,#N/A,TRUE,"PAGE004";#N/A,#N/A,TRUE,"PAGE005";#N/A,#N/A,TRUE,"PAGE006";#N/A,#N/A,TRUE,"PAGE007";#N/A,#N/A,TRUE,"PAGE008";#N/A,#N/A,TRUE,"PAGE009";#N/A,#N/A,TRUE,"PAGE010";#N/A,#N/A,TRUE,"PAGE011";#N/A,#N/A,TRUE,"PAGE012";#N/A,#N/A,TRUE,"PAGE013"}</definedName>
    <definedName name="양식3" localSheetId="36" hidden="1">{#N/A,#N/A,TRUE,"LOADCOVE";#N/A,#N/A,TRUE,"PAGE001";#N/A,#N/A,TRUE,"PAGE002";#N/A,#N/A,TRUE,"PAGE003";#N/A,#N/A,TRUE,"PAGE004";#N/A,#N/A,TRUE,"PAGE005";#N/A,#N/A,TRUE,"PAGE006";#N/A,#N/A,TRUE,"PAGE007";#N/A,#N/A,TRUE,"PAGE008";#N/A,#N/A,TRUE,"PAGE009";#N/A,#N/A,TRUE,"PAGE010";#N/A,#N/A,TRUE,"PAGE011";#N/A,#N/A,TRUE,"PAGE012";#N/A,#N/A,TRUE,"PAGE013"}</definedName>
    <definedName name="양식3" localSheetId="33" hidden="1">{#N/A,#N/A,TRUE,"LOADCOVE";#N/A,#N/A,TRUE,"PAGE001";#N/A,#N/A,TRUE,"PAGE002";#N/A,#N/A,TRUE,"PAGE003";#N/A,#N/A,TRUE,"PAGE004";#N/A,#N/A,TRUE,"PAGE005";#N/A,#N/A,TRUE,"PAGE006";#N/A,#N/A,TRUE,"PAGE007";#N/A,#N/A,TRUE,"PAGE008";#N/A,#N/A,TRUE,"PAGE009";#N/A,#N/A,TRUE,"PAGE010";#N/A,#N/A,TRUE,"PAGE011";#N/A,#N/A,TRUE,"PAGE012";#N/A,#N/A,TRUE,"PAGE013"}</definedName>
    <definedName name="양식3" localSheetId="34" hidden="1">{#N/A,#N/A,TRUE,"LOADCOVE";#N/A,#N/A,TRUE,"PAGE001";#N/A,#N/A,TRUE,"PAGE002";#N/A,#N/A,TRUE,"PAGE003";#N/A,#N/A,TRUE,"PAGE004";#N/A,#N/A,TRUE,"PAGE005";#N/A,#N/A,TRUE,"PAGE006";#N/A,#N/A,TRUE,"PAGE007";#N/A,#N/A,TRUE,"PAGE008";#N/A,#N/A,TRUE,"PAGE009";#N/A,#N/A,TRUE,"PAGE010";#N/A,#N/A,TRUE,"PAGE011";#N/A,#N/A,TRUE,"PAGE012";#N/A,#N/A,TRUE,"PAGE013"}</definedName>
    <definedName name="양식3" localSheetId="31" hidden="1">{#N/A,#N/A,TRUE,"LOADCOVE";#N/A,#N/A,TRUE,"PAGE001";#N/A,#N/A,TRUE,"PAGE002";#N/A,#N/A,TRUE,"PAGE003";#N/A,#N/A,TRUE,"PAGE004";#N/A,#N/A,TRUE,"PAGE005";#N/A,#N/A,TRUE,"PAGE006";#N/A,#N/A,TRUE,"PAGE007";#N/A,#N/A,TRUE,"PAGE008";#N/A,#N/A,TRUE,"PAGE009";#N/A,#N/A,TRUE,"PAGE010";#N/A,#N/A,TRUE,"PAGE011";#N/A,#N/A,TRUE,"PAGE012";#N/A,#N/A,TRUE,"PAGE013"}</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4" localSheetId="35" hidden="1">{#N/A,#N/A,TRUE,"LOADCOVE";#N/A,#N/A,TRUE,"PAGE001";#N/A,#N/A,TRUE,"PAGE002";#N/A,#N/A,TRUE,"PAGE003";#N/A,#N/A,TRUE,"PAGE004";#N/A,#N/A,TRUE,"PAGE005";#N/A,#N/A,TRUE,"PAGE006";#N/A,#N/A,TRUE,"PAGE007";#N/A,#N/A,TRUE,"PAGE008";#N/A,#N/A,TRUE,"PAGE009";#N/A,#N/A,TRUE,"PAGE010";#N/A,#N/A,TRUE,"PAGE011";#N/A,#N/A,TRUE,"PAGE012";#N/A,#N/A,TRUE,"PAGE013"}</definedName>
    <definedName name="양식4" localSheetId="37" hidden="1">{#N/A,#N/A,TRUE,"LOADCOVE";#N/A,#N/A,TRUE,"PAGE001";#N/A,#N/A,TRUE,"PAGE002";#N/A,#N/A,TRUE,"PAGE003";#N/A,#N/A,TRUE,"PAGE004";#N/A,#N/A,TRUE,"PAGE005";#N/A,#N/A,TRUE,"PAGE006";#N/A,#N/A,TRUE,"PAGE007";#N/A,#N/A,TRUE,"PAGE008";#N/A,#N/A,TRUE,"PAGE009";#N/A,#N/A,TRUE,"PAGE010";#N/A,#N/A,TRUE,"PAGE011";#N/A,#N/A,TRUE,"PAGE012";#N/A,#N/A,TRUE,"PAGE013"}</definedName>
    <definedName name="양식4" localSheetId="36" hidden="1">{#N/A,#N/A,TRUE,"LOADCOVE";#N/A,#N/A,TRUE,"PAGE001";#N/A,#N/A,TRUE,"PAGE002";#N/A,#N/A,TRUE,"PAGE003";#N/A,#N/A,TRUE,"PAGE004";#N/A,#N/A,TRUE,"PAGE005";#N/A,#N/A,TRUE,"PAGE006";#N/A,#N/A,TRUE,"PAGE007";#N/A,#N/A,TRUE,"PAGE008";#N/A,#N/A,TRUE,"PAGE009";#N/A,#N/A,TRUE,"PAGE010";#N/A,#N/A,TRUE,"PAGE011";#N/A,#N/A,TRUE,"PAGE012";#N/A,#N/A,TRUE,"PAGE013"}</definedName>
    <definedName name="양식4" localSheetId="33" hidden="1">{#N/A,#N/A,TRUE,"LOADCOVE";#N/A,#N/A,TRUE,"PAGE001";#N/A,#N/A,TRUE,"PAGE002";#N/A,#N/A,TRUE,"PAGE003";#N/A,#N/A,TRUE,"PAGE004";#N/A,#N/A,TRUE,"PAGE005";#N/A,#N/A,TRUE,"PAGE006";#N/A,#N/A,TRUE,"PAGE007";#N/A,#N/A,TRUE,"PAGE008";#N/A,#N/A,TRUE,"PAGE009";#N/A,#N/A,TRUE,"PAGE010";#N/A,#N/A,TRUE,"PAGE011";#N/A,#N/A,TRUE,"PAGE012";#N/A,#N/A,TRUE,"PAGE013"}</definedName>
    <definedName name="양식4" localSheetId="34" hidden="1">{#N/A,#N/A,TRUE,"LOADCOVE";#N/A,#N/A,TRUE,"PAGE001";#N/A,#N/A,TRUE,"PAGE002";#N/A,#N/A,TRUE,"PAGE003";#N/A,#N/A,TRUE,"PAGE004";#N/A,#N/A,TRUE,"PAGE005";#N/A,#N/A,TRUE,"PAGE006";#N/A,#N/A,TRUE,"PAGE007";#N/A,#N/A,TRUE,"PAGE008";#N/A,#N/A,TRUE,"PAGE009";#N/A,#N/A,TRUE,"PAGE010";#N/A,#N/A,TRUE,"PAGE011";#N/A,#N/A,TRUE,"PAGE012";#N/A,#N/A,TRUE,"PAGE013"}</definedName>
    <definedName name="양식4" localSheetId="31"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연습" localSheetId="3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37"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3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3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3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3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영어" localSheetId="35" hidden="1">{#N/A,#N/A,TRUE,"LOADCOVE";#N/A,#N/A,TRUE,"PAGE001";#N/A,#N/A,TRUE,"PAGE002";#N/A,#N/A,TRUE,"PAGE003";#N/A,#N/A,TRUE,"PAGE004";#N/A,#N/A,TRUE,"PAGE005";#N/A,#N/A,TRUE,"PAGE006";#N/A,#N/A,TRUE,"PAGE007";#N/A,#N/A,TRUE,"PAGE008";#N/A,#N/A,TRUE,"PAGE009";#N/A,#N/A,TRUE,"PAGE010";#N/A,#N/A,TRUE,"PAGE011";#N/A,#N/A,TRUE,"PAGE012";#N/A,#N/A,TRUE,"PAGE013"}</definedName>
    <definedName name="영어" localSheetId="37" hidden="1">{#N/A,#N/A,TRUE,"LOADCOVE";#N/A,#N/A,TRUE,"PAGE001";#N/A,#N/A,TRUE,"PAGE002";#N/A,#N/A,TRUE,"PAGE003";#N/A,#N/A,TRUE,"PAGE004";#N/A,#N/A,TRUE,"PAGE005";#N/A,#N/A,TRUE,"PAGE006";#N/A,#N/A,TRUE,"PAGE007";#N/A,#N/A,TRUE,"PAGE008";#N/A,#N/A,TRUE,"PAGE009";#N/A,#N/A,TRUE,"PAGE010";#N/A,#N/A,TRUE,"PAGE011";#N/A,#N/A,TRUE,"PAGE012";#N/A,#N/A,TRUE,"PAGE013"}</definedName>
    <definedName name="영어" localSheetId="36" hidden="1">{#N/A,#N/A,TRUE,"LOADCOVE";#N/A,#N/A,TRUE,"PAGE001";#N/A,#N/A,TRUE,"PAGE002";#N/A,#N/A,TRUE,"PAGE003";#N/A,#N/A,TRUE,"PAGE004";#N/A,#N/A,TRUE,"PAGE005";#N/A,#N/A,TRUE,"PAGE006";#N/A,#N/A,TRUE,"PAGE007";#N/A,#N/A,TRUE,"PAGE008";#N/A,#N/A,TRUE,"PAGE009";#N/A,#N/A,TRUE,"PAGE010";#N/A,#N/A,TRUE,"PAGE011";#N/A,#N/A,TRUE,"PAGE012";#N/A,#N/A,TRUE,"PAGE013"}</definedName>
    <definedName name="영어" localSheetId="33" hidden="1">{#N/A,#N/A,TRUE,"LOADCOVE";#N/A,#N/A,TRUE,"PAGE001";#N/A,#N/A,TRUE,"PAGE002";#N/A,#N/A,TRUE,"PAGE003";#N/A,#N/A,TRUE,"PAGE004";#N/A,#N/A,TRUE,"PAGE005";#N/A,#N/A,TRUE,"PAGE006";#N/A,#N/A,TRUE,"PAGE007";#N/A,#N/A,TRUE,"PAGE008";#N/A,#N/A,TRUE,"PAGE009";#N/A,#N/A,TRUE,"PAGE010";#N/A,#N/A,TRUE,"PAGE011";#N/A,#N/A,TRUE,"PAGE012";#N/A,#N/A,TRUE,"PAGE013"}</definedName>
    <definedName name="영어" localSheetId="34" hidden="1">{#N/A,#N/A,TRUE,"LOADCOVE";#N/A,#N/A,TRUE,"PAGE001";#N/A,#N/A,TRUE,"PAGE002";#N/A,#N/A,TRUE,"PAGE003";#N/A,#N/A,TRUE,"PAGE004";#N/A,#N/A,TRUE,"PAGE005";#N/A,#N/A,TRUE,"PAGE006";#N/A,#N/A,TRUE,"PAGE007";#N/A,#N/A,TRUE,"PAGE008";#N/A,#N/A,TRUE,"PAGE009";#N/A,#N/A,TRUE,"PAGE010";#N/A,#N/A,TRUE,"PAGE011";#N/A,#N/A,TRUE,"PAGE012";#N/A,#N/A,TRUE,"PAGE013"}</definedName>
    <definedName name="영어" localSheetId="31" hidden="1">{#N/A,#N/A,TRUE,"LOADCOVE";#N/A,#N/A,TRUE,"PAGE001";#N/A,#N/A,TRUE,"PAGE002";#N/A,#N/A,TRUE,"PAGE003";#N/A,#N/A,TRUE,"PAGE004";#N/A,#N/A,TRUE,"PAGE005";#N/A,#N/A,TRUE,"PAGE006";#N/A,#N/A,TRUE,"PAGE007";#N/A,#N/A,TRUE,"PAGE008";#N/A,#N/A,TRUE,"PAGE009";#N/A,#N/A,TRUE,"PAGE010";#N/A,#N/A,TRUE,"PAGE011";#N/A,#N/A,TRUE,"PAGE012";#N/A,#N/A,TRUE,"PAGE013"}</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오" hidden="1">#REF!</definedName>
    <definedName name="외업구조LOAD" localSheetId="35" hidden="1">{#N/A,#N/A,TRUE,"LOADCOVE";#N/A,#N/A,TRUE,"PAGE001";#N/A,#N/A,TRUE,"PAGE002";#N/A,#N/A,TRUE,"PAGE003";#N/A,#N/A,TRUE,"PAGE004";#N/A,#N/A,TRUE,"PAGE005";#N/A,#N/A,TRUE,"PAGE006";#N/A,#N/A,TRUE,"PAGE007";#N/A,#N/A,TRUE,"PAGE008";#N/A,#N/A,TRUE,"PAGE009";#N/A,#N/A,TRUE,"PAGE010";#N/A,#N/A,TRUE,"PAGE011";#N/A,#N/A,TRUE,"PAGE012";#N/A,#N/A,TRUE,"PAGE013"}</definedName>
    <definedName name="외업구조LOAD" localSheetId="37" hidden="1">{#N/A,#N/A,TRUE,"LOADCOVE";#N/A,#N/A,TRUE,"PAGE001";#N/A,#N/A,TRUE,"PAGE002";#N/A,#N/A,TRUE,"PAGE003";#N/A,#N/A,TRUE,"PAGE004";#N/A,#N/A,TRUE,"PAGE005";#N/A,#N/A,TRUE,"PAGE006";#N/A,#N/A,TRUE,"PAGE007";#N/A,#N/A,TRUE,"PAGE008";#N/A,#N/A,TRUE,"PAGE009";#N/A,#N/A,TRUE,"PAGE010";#N/A,#N/A,TRUE,"PAGE011";#N/A,#N/A,TRUE,"PAGE012";#N/A,#N/A,TRUE,"PAGE013"}</definedName>
    <definedName name="외업구조LOAD" localSheetId="36" hidden="1">{#N/A,#N/A,TRUE,"LOADCOVE";#N/A,#N/A,TRUE,"PAGE001";#N/A,#N/A,TRUE,"PAGE002";#N/A,#N/A,TRUE,"PAGE003";#N/A,#N/A,TRUE,"PAGE004";#N/A,#N/A,TRUE,"PAGE005";#N/A,#N/A,TRUE,"PAGE006";#N/A,#N/A,TRUE,"PAGE007";#N/A,#N/A,TRUE,"PAGE008";#N/A,#N/A,TRUE,"PAGE009";#N/A,#N/A,TRUE,"PAGE010";#N/A,#N/A,TRUE,"PAGE011";#N/A,#N/A,TRUE,"PAGE012";#N/A,#N/A,TRUE,"PAGE013"}</definedName>
    <definedName name="외업구조LOAD" localSheetId="33" hidden="1">{#N/A,#N/A,TRUE,"LOADCOVE";#N/A,#N/A,TRUE,"PAGE001";#N/A,#N/A,TRUE,"PAGE002";#N/A,#N/A,TRUE,"PAGE003";#N/A,#N/A,TRUE,"PAGE004";#N/A,#N/A,TRUE,"PAGE005";#N/A,#N/A,TRUE,"PAGE006";#N/A,#N/A,TRUE,"PAGE007";#N/A,#N/A,TRUE,"PAGE008";#N/A,#N/A,TRUE,"PAGE009";#N/A,#N/A,TRUE,"PAGE010";#N/A,#N/A,TRUE,"PAGE011";#N/A,#N/A,TRUE,"PAGE012";#N/A,#N/A,TRUE,"PAGE013"}</definedName>
    <definedName name="외업구조LOAD" localSheetId="34" hidden="1">{#N/A,#N/A,TRUE,"LOADCOVE";#N/A,#N/A,TRUE,"PAGE001";#N/A,#N/A,TRUE,"PAGE002";#N/A,#N/A,TRUE,"PAGE003";#N/A,#N/A,TRUE,"PAGE004";#N/A,#N/A,TRUE,"PAGE005";#N/A,#N/A,TRUE,"PAGE006";#N/A,#N/A,TRUE,"PAGE007";#N/A,#N/A,TRUE,"PAGE008";#N/A,#N/A,TRUE,"PAGE009";#N/A,#N/A,TRUE,"PAGE010";#N/A,#N/A,TRUE,"PAGE011";#N/A,#N/A,TRUE,"PAGE012";#N/A,#N/A,TRUE,"PAGE013"}</definedName>
    <definedName name="외업구조LOAD" localSheetId="31" hidden="1">{#N/A,#N/A,TRUE,"LOADCOVE";#N/A,#N/A,TRUE,"PAGE001";#N/A,#N/A,TRUE,"PAGE002";#N/A,#N/A,TRUE,"PAGE003";#N/A,#N/A,TRUE,"PAGE004";#N/A,#N/A,TRUE,"PAGE005";#N/A,#N/A,TRUE,"PAGE006";#N/A,#N/A,TRUE,"PAGE007";#N/A,#N/A,TRUE,"PAGE008";#N/A,#N/A,TRUE,"PAGE009";#N/A,#N/A,TRUE,"PAGE010";#N/A,#N/A,TRUE,"PAGE011";#N/A,#N/A,TRUE,"PAGE012";#N/A,#N/A,TRUE,"PAGE013"}</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우ㅗ홓ㅇ" localSheetId="35" hidden="1">{#N/A,#N/A,FALSE,"조골재"}</definedName>
    <definedName name="우ㅗ홓ㅇ" localSheetId="37" hidden="1">{#N/A,#N/A,FALSE,"조골재"}</definedName>
    <definedName name="우ㅗ홓ㅇ" localSheetId="36" hidden="1">{#N/A,#N/A,FALSE,"조골재"}</definedName>
    <definedName name="우ㅗ홓ㅇ" localSheetId="33" hidden="1">{#N/A,#N/A,FALSE,"조골재"}</definedName>
    <definedName name="우ㅗ홓ㅇ" localSheetId="34" hidden="1">{#N/A,#N/A,FALSE,"조골재"}</definedName>
    <definedName name="우ㅗ홓ㅇ" localSheetId="31" hidden="1">{#N/A,#N/A,FALSE,"조골재"}</definedName>
    <definedName name="우ㅗ홓ㅇ" hidden="1">{#N/A,#N/A,FALSE,"조골재"}</definedName>
    <definedName name="원가계산서" hidden="1">0</definedName>
    <definedName name="원남내역" hidden="1">#REF!</definedName>
    <definedName name="육상" localSheetId="35" hidden="1">{#N/A,#N/A,TRUE,"LOADCOVE";#N/A,#N/A,TRUE,"PAGE001";#N/A,#N/A,TRUE,"PAGE002";#N/A,#N/A,TRUE,"PAGE003";#N/A,#N/A,TRUE,"PAGE004";#N/A,#N/A,TRUE,"PAGE005";#N/A,#N/A,TRUE,"PAGE006";#N/A,#N/A,TRUE,"PAGE007";#N/A,#N/A,TRUE,"PAGE008";#N/A,#N/A,TRUE,"PAGE009";#N/A,#N/A,TRUE,"PAGE010";#N/A,#N/A,TRUE,"PAGE011";#N/A,#N/A,TRUE,"PAGE012";#N/A,#N/A,TRUE,"PAGE013"}</definedName>
    <definedName name="육상" localSheetId="37" hidden="1">{#N/A,#N/A,TRUE,"LOADCOVE";#N/A,#N/A,TRUE,"PAGE001";#N/A,#N/A,TRUE,"PAGE002";#N/A,#N/A,TRUE,"PAGE003";#N/A,#N/A,TRUE,"PAGE004";#N/A,#N/A,TRUE,"PAGE005";#N/A,#N/A,TRUE,"PAGE006";#N/A,#N/A,TRUE,"PAGE007";#N/A,#N/A,TRUE,"PAGE008";#N/A,#N/A,TRUE,"PAGE009";#N/A,#N/A,TRUE,"PAGE010";#N/A,#N/A,TRUE,"PAGE011";#N/A,#N/A,TRUE,"PAGE012";#N/A,#N/A,TRUE,"PAGE013"}</definedName>
    <definedName name="육상" localSheetId="36" hidden="1">{#N/A,#N/A,TRUE,"LOADCOVE";#N/A,#N/A,TRUE,"PAGE001";#N/A,#N/A,TRUE,"PAGE002";#N/A,#N/A,TRUE,"PAGE003";#N/A,#N/A,TRUE,"PAGE004";#N/A,#N/A,TRUE,"PAGE005";#N/A,#N/A,TRUE,"PAGE006";#N/A,#N/A,TRUE,"PAGE007";#N/A,#N/A,TRUE,"PAGE008";#N/A,#N/A,TRUE,"PAGE009";#N/A,#N/A,TRUE,"PAGE010";#N/A,#N/A,TRUE,"PAGE011";#N/A,#N/A,TRUE,"PAGE012";#N/A,#N/A,TRUE,"PAGE013"}</definedName>
    <definedName name="육상" localSheetId="33" hidden="1">{#N/A,#N/A,TRUE,"LOADCOVE";#N/A,#N/A,TRUE,"PAGE001";#N/A,#N/A,TRUE,"PAGE002";#N/A,#N/A,TRUE,"PAGE003";#N/A,#N/A,TRUE,"PAGE004";#N/A,#N/A,TRUE,"PAGE005";#N/A,#N/A,TRUE,"PAGE006";#N/A,#N/A,TRUE,"PAGE007";#N/A,#N/A,TRUE,"PAGE008";#N/A,#N/A,TRUE,"PAGE009";#N/A,#N/A,TRUE,"PAGE010";#N/A,#N/A,TRUE,"PAGE011";#N/A,#N/A,TRUE,"PAGE012";#N/A,#N/A,TRUE,"PAGE013"}</definedName>
    <definedName name="육상" localSheetId="34" hidden="1">{#N/A,#N/A,TRUE,"LOADCOVE";#N/A,#N/A,TRUE,"PAGE001";#N/A,#N/A,TRUE,"PAGE002";#N/A,#N/A,TRUE,"PAGE003";#N/A,#N/A,TRUE,"PAGE004";#N/A,#N/A,TRUE,"PAGE005";#N/A,#N/A,TRUE,"PAGE006";#N/A,#N/A,TRUE,"PAGE007";#N/A,#N/A,TRUE,"PAGE008";#N/A,#N/A,TRUE,"PAGE009";#N/A,#N/A,TRUE,"PAGE010";#N/A,#N/A,TRUE,"PAGE011";#N/A,#N/A,TRUE,"PAGE012";#N/A,#N/A,TRUE,"PAGE013"}</definedName>
    <definedName name="육상" localSheetId="31" hidden="1">{#N/A,#N/A,TRUE,"LOADCOVE";#N/A,#N/A,TRUE,"PAGE001";#N/A,#N/A,TRUE,"PAGE002";#N/A,#N/A,TRUE,"PAGE003";#N/A,#N/A,TRUE,"PAGE004";#N/A,#N/A,TRUE,"PAGE005";#N/A,#N/A,TRUE,"PAGE006";#N/A,#N/A,TRUE,"PAGE007";#N/A,#N/A,TRUE,"PAGE008";#N/A,#N/A,TRUE,"PAGE009";#N/A,#N/A,TRUE,"PAGE010";#N/A,#N/A,TRUE,"PAGE011";#N/A,#N/A,TRUE,"PAGE012";#N/A,#N/A,TRUE,"PAGE013"}</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이" localSheetId="35" hidden="1">{#N/A,#N/A,FALSE,"명세표"}</definedName>
    <definedName name="이" localSheetId="37" hidden="1">{#N/A,#N/A,FALSE,"명세표"}</definedName>
    <definedName name="이" localSheetId="36" hidden="1">{#N/A,#N/A,FALSE,"명세표"}</definedName>
    <definedName name="이" localSheetId="33" hidden="1">{#N/A,#N/A,FALSE,"명세표"}</definedName>
    <definedName name="이" localSheetId="34" hidden="1">{#N/A,#N/A,FALSE,"명세표"}</definedName>
    <definedName name="이" localSheetId="31" hidden="1">{#N/A,#N/A,FALSE,"명세표"}</definedName>
    <definedName name="이" hidden="1">{#N/A,#N/A,FALSE,"명세표"}</definedName>
    <definedName name="이금모" localSheetId="35" hidden="1">{"LKD",#N/A,FALSE,"표지"}</definedName>
    <definedName name="이금모" localSheetId="37" hidden="1">{"LKD",#N/A,FALSE,"표지"}</definedName>
    <definedName name="이금모" localSheetId="36" hidden="1">{"LKD",#N/A,FALSE,"표지"}</definedName>
    <definedName name="이금모" localSheetId="33" hidden="1">{"LKD",#N/A,FALSE,"표지"}</definedName>
    <definedName name="이금모" localSheetId="34" hidden="1">{"LKD",#N/A,FALSE,"표지"}</definedName>
    <definedName name="이금모" localSheetId="31" hidden="1">{"LKD",#N/A,FALSE,"표지"}</definedName>
    <definedName name="이금모" hidden="1">{"LKD",#N/A,FALSE,"표지"}</definedName>
    <definedName name="인원">#REF!</definedName>
    <definedName name="일" hidden="1">#REF!</definedName>
    <definedName name="ㅈㅈ" localSheetId="35" hidden="1">{"'장비'!$A$3:$M$12"}</definedName>
    <definedName name="ㅈㅈ" localSheetId="37" hidden="1">{"'장비'!$A$3:$M$12"}</definedName>
    <definedName name="ㅈㅈ" localSheetId="36" hidden="1">{"'장비'!$A$3:$M$12"}</definedName>
    <definedName name="ㅈㅈ" localSheetId="33" hidden="1">{"'장비'!$A$3:$M$12"}</definedName>
    <definedName name="ㅈㅈ" localSheetId="34" hidden="1">{"'장비'!$A$3:$M$12"}</definedName>
    <definedName name="ㅈㅈ" localSheetId="31" hidden="1">{"'장비'!$A$3:$M$12"}</definedName>
    <definedName name="ㅈㅈ" hidden="1">{"'장비'!$A$3:$M$12"}</definedName>
    <definedName name="ㅈㅈㅈ" localSheetId="35" hidden="1">{"LKD",#N/A,FALSE,"표지"}</definedName>
    <definedName name="ㅈㅈㅈ" localSheetId="37" hidden="1">{"LKD",#N/A,FALSE,"표지"}</definedName>
    <definedName name="ㅈㅈㅈ" localSheetId="36" hidden="1">{"LKD",#N/A,FALSE,"표지"}</definedName>
    <definedName name="ㅈㅈㅈ" localSheetId="33" hidden="1">{"LKD",#N/A,FALSE,"표지"}</definedName>
    <definedName name="ㅈㅈㅈ" localSheetId="34" hidden="1">{"LKD",#N/A,FALSE,"표지"}</definedName>
    <definedName name="ㅈㅈㅈ" localSheetId="31" hidden="1">{"LKD",#N/A,FALSE,"표지"}</definedName>
    <definedName name="ㅈㅈㅈ" hidden="1">{"LKD",#N/A,FALSE,"표지"}</definedName>
    <definedName name="ㅈㅈㅈㅈ" localSheetId="35" hidden="1">{#N/A,#N/A,FALSE,"명세표"}</definedName>
    <definedName name="ㅈㅈㅈㅈ" localSheetId="37" hidden="1">{#N/A,#N/A,FALSE,"명세표"}</definedName>
    <definedName name="ㅈㅈㅈㅈ" localSheetId="36" hidden="1">{#N/A,#N/A,FALSE,"명세표"}</definedName>
    <definedName name="ㅈㅈㅈㅈ" localSheetId="33" hidden="1">{#N/A,#N/A,FALSE,"명세표"}</definedName>
    <definedName name="ㅈㅈㅈㅈ" localSheetId="34" hidden="1">{#N/A,#N/A,FALSE,"명세표"}</definedName>
    <definedName name="ㅈㅈㅈㅈ" localSheetId="31" hidden="1">{#N/A,#N/A,FALSE,"명세표"}</definedName>
    <definedName name="ㅈㅈㅈㅈ" hidden="1">{#N/A,#N/A,FALSE,"명세표"}</definedName>
    <definedName name="ㅈㅈㅈㅈㅈ" localSheetId="35" hidden="1">{"'장비'!$A$3:$M$12"}</definedName>
    <definedName name="ㅈㅈㅈㅈㅈ" localSheetId="37" hidden="1">{"'장비'!$A$3:$M$12"}</definedName>
    <definedName name="ㅈㅈㅈㅈㅈ" localSheetId="36" hidden="1">{"'장비'!$A$3:$M$12"}</definedName>
    <definedName name="ㅈㅈㅈㅈㅈ" localSheetId="33" hidden="1">{"'장비'!$A$3:$M$12"}</definedName>
    <definedName name="ㅈㅈㅈㅈㅈ" localSheetId="34" hidden="1">{"'장비'!$A$3:$M$12"}</definedName>
    <definedName name="ㅈㅈㅈㅈㅈ" localSheetId="31" hidden="1">{"'장비'!$A$3:$M$12"}</definedName>
    <definedName name="ㅈㅈㅈㅈㅈ" hidden="1">{"'장비'!$A$3:$M$12"}</definedName>
    <definedName name="자금수지이자" localSheetId="31">#REF!</definedName>
    <definedName name="자금수지이자">!#REF!</definedName>
    <definedName name="자미" localSheetId="35" hidden="1">{#N/A,#N/A,FALSE,"명세표"}</definedName>
    <definedName name="자미" localSheetId="37" hidden="1">{#N/A,#N/A,FALSE,"명세표"}</definedName>
    <definedName name="자미" localSheetId="36" hidden="1">{#N/A,#N/A,FALSE,"명세표"}</definedName>
    <definedName name="자미" localSheetId="33" hidden="1">{#N/A,#N/A,FALSE,"명세표"}</definedName>
    <definedName name="자미" localSheetId="34" hidden="1">{#N/A,#N/A,FALSE,"명세표"}</definedName>
    <definedName name="자미" localSheetId="31" hidden="1">{#N/A,#N/A,FALSE,"명세표"}</definedName>
    <definedName name="자미" hidden="1">{#N/A,#N/A,FALSE,"명세표"}</definedName>
    <definedName name="자산" localSheetId="35" hidden="1">{#N/A,#N/A,TRUE,"LOADCOVE";#N/A,#N/A,TRUE,"PAGE001";#N/A,#N/A,TRUE,"PAGE002";#N/A,#N/A,TRUE,"PAGE003";#N/A,#N/A,TRUE,"PAGE004";#N/A,#N/A,TRUE,"PAGE005";#N/A,#N/A,TRUE,"PAGE006";#N/A,#N/A,TRUE,"PAGE007";#N/A,#N/A,TRUE,"PAGE008";#N/A,#N/A,TRUE,"PAGE009";#N/A,#N/A,TRUE,"PAGE010";#N/A,#N/A,TRUE,"PAGE011";#N/A,#N/A,TRUE,"PAGE012";#N/A,#N/A,TRUE,"PAGE013"}</definedName>
    <definedName name="자산" localSheetId="37" hidden="1">{#N/A,#N/A,TRUE,"LOADCOVE";#N/A,#N/A,TRUE,"PAGE001";#N/A,#N/A,TRUE,"PAGE002";#N/A,#N/A,TRUE,"PAGE003";#N/A,#N/A,TRUE,"PAGE004";#N/A,#N/A,TRUE,"PAGE005";#N/A,#N/A,TRUE,"PAGE006";#N/A,#N/A,TRUE,"PAGE007";#N/A,#N/A,TRUE,"PAGE008";#N/A,#N/A,TRUE,"PAGE009";#N/A,#N/A,TRUE,"PAGE010";#N/A,#N/A,TRUE,"PAGE011";#N/A,#N/A,TRUE,"PAGE012";#N/A,#N/A,TRUE,"PAGE013"}</definedName>
    <definedName name="자산" localSheetId="36" hidden="1">{#N/A,#N/A,TRUE,"LOADCOVE";#N/A,#N/A,TRUE,"PAGE001";#N/A,#N/A,TRUE,"PAGE002";#N/A,#N/A,TRUE,"PAGE003";#N/A,#N/A,TRUE,"PAGE004";#N/A,#N/A,TRUE,"PAGE005";#N/A,#N/A,TRUE,"PAGE006";#N/A,#N/A,TRUE,"PAGE007";#N/A,#N/A,TRUE,"PAGE008";#N/A,#N/A,TRUE,"PAGE009";#N/A,#N/A,TRUE,"PAGE010";#N/A,#N/A,TRUE,"PAGE011";#N/A,#N/A,TRUE,"PAGE012";#N/A,#N/A,TRUE,"PAGE013"}</definedName>
    <definedName name="자산" localSheetId="33" hidden="1">{#N/A,#N/A,TRUE,"LOADCOVE";#N/A,#N/A,TRUE,"PAGE001";#N/A,#N/A,TRUE,"PAGE002";#N/A,#N/A,TRUE,"PAGE003";#N/A,#N/A,TRUE,"PAGE004";#N/A,#N/A,TRUE,"PAGE005";#N/A,#N/A,TRUE,"PAGE006";#N/A,#N/A,TRUE,"PAGE007";#N/A,#N/A,TRUE,"PAGE008";#N/A,#N/A,TRUE,"PAGE009";#N/A,#N/A,TRUE,"PAGE010";#N/A,#N/A,TRUE,"PAGE011";#N/A,#N/A,TRUE,"PAGE012";#N/A,#N/A,TRUE,"PAGE013"}</definedName>
    <definedName name="자산" localSheetId="34" hidden="1">{#N/A,#N/A,TRUE,"LOADCOVE";#N/A,#N/A,TRUE,"PAGE001";#N/A,#N/A,TRUE,"PAGE002";#N/A,#N/A,TRUE,"PAGE003";#N/A,#N/A,TRUE,"PAGE004";#N/A,#N/A,TRUE,"PAGE005";#N/A,#N/A,TRUE,"PAGE006";#N/A,#N/A,TRUE,"PAGE007";#N/A,#N/A,TRUE,"PAGE008";#N/A,#N/A,TRUE,"PAGE009";#N/A,#N/A,TRUE,"PAGE010";#N/A,#N/A,TRUE,"PAGE011";#N/A,#N/A,TRUE,"PAGE012";#N/A,#N/A,TRUE,"PAGE013"}</definedName>
    <definedName name="자산" localSheetId="31" hidden="1">{#N/A,#N/A,TRUE,"LOADCOVE";#N/A,#N/A,TRUE,"PAGE001";#N/A,#N/A,TRUE,"PAGE002";#N/A,#N/A,TRUE,"PAGE003";#N/A,#N/A,TRUE,"PAGE004";#N/A,#N/A,TRUE,"PAGE005";#N/A,#N/A,TRUE,"PAGE006";#N/A,#N/A,TRUE,"PAGE007";#N/A,#N/A,TRUE,"PAGE008";#N/A,#N/A,TRUE,"PAGE009";#N/A,#N/A,TRUE,"PAGE010";#N/A,#N/A,TRUE,"PAGE011";#N/A,#N/A,TRUE,"PAGE012";#N/A,#N/A,TRUE,"PAGE013"}</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localSheetId="35" hidden="1">{#N/A,#N/A,TRUE,"LOADCOVE";#N/A,#N/A,TRUE,"PAGE001";#N/A,#N/A,TRUE,"PAGE002";#N/A,#N/A,TRUE,"PAGE003";#N/A,#N/A,TRUE,"PAGE004";#N/A,#N/A,TRUE,"PAGE005";#N/A,#N/A,TRUE,"PAGE006";#N/A,#N/A,TRUE,"PAGE007";#N/A,#N/A,TRUE,"PAGE008";#N/A,#N/A,TRUE,"PAGE009";#N/A,#N/A,TRUE,"PAGE010";#N/A,#N/A,TRUE,"PAGE011";#N/A,#N/A,TRUE,"PAGE012";#N/A,#N/A,TRUE,"PAGE013"}</definedName>
    <definedName name="자산1" localSheetId="37" hidden="1">{#N/A,#N/A,TRUE,"LOADCOVE";#N/A,#N/A,TRUE,"PAGE001";#N/A,#N/A,TRUE,"PAGE002";#N/A,#N/A,TRUE,"PAGE003";#N/A,#N/A,TRUE,"PAGE004";#N/A,#N/A,TRUE,"PAGE005";#N/A,#N/A,TRUE,"PAGE006";#N/A,#N/A,TRUE,"PAGE007";#N/A,#N/A,TRUE,"PAGE008";#N/A,#N/A,TRUE,"PAGE009";#N/A,#N/A,TRUE,"PAGE010";#N/A,#N/A,TRUE,"PAGE011";#N/A,#N/A,TRUE,"PAGE012";#N/A,#N/A,TRUE,"PAGE013"}</definedName>
    <definedName name="자산1" localSheetId="36" hidden="1">{#N/A,#N/A,TRUE,"LOADCOVE";#N/A,#N/A,TRUE,"PAGE001";#N/A,#N/A,TRUE,"PAGE002";#N/A,#N/A,TRUE,"PAGE003";#N/A,#N/A,TRUE,"PAGE004";#N/A,#N/A,TRUE,"PAGE005";#N/A,#N/A,TRUE,"PAGE006";#N/A,#N/A,TRUE,"PAGE007";#N/A,#N/A,TRUE,"PAGE008";#N/A,#N/A,TRUE,"PAGE009";#N/A,#N/A,TRUE,"PAGE010";#N/A,#N/A,TRUE,"PAGE011";#N/A,#N/A,TRUE,"PAGE012";#N/A,#N/A,TRUE,"PAGE013"}</definedName>
    <definedName name="자산1" localSheetId="33" hidden="1">{#N/A,#N/A,TRUE,"LOADCOVE";#N/A,#N/A,TRUE,"PAGE001";#N/A,#N/A,TRUE,"PAGE002";#N/A,#N/A,TRUE,"PAGE003";#N/A,#N/A,TRUE,"PAGE004";#N/A,#N/A,TRUE,"PAGE005";#N/A,#N/A,TRUE,"PAGE006";#N/A,#N/A,TRUE,"PAGE007";#N/A,#N/A,TRUE,"PAGE008";#N/A,#N/A,TRUE,"PAGE009";#N/A,#N/A,TRUE,"PAGE010";#N/A,#N/A,TRUE,"PAGE011";#N/A,#N/A,TRUE,"PAGE012";#N/A,#N/A,TRUE,"PAGE013"}</definedName>
    <definedName name="자산1" localSheetId="34" hidden="1">{#N/A,#N/A,TRUE,"LOADCOVE";#N/A,#N/A,TRUE,"PAGE001";#N/A,#N/A,TRUE,"PAGE002";#N/A,#N/A,TRUE,"PAGE003";#N/A,#N/A,TRUE,"PAGE004";#N/A,#N/A,TRUE,"PAGE005";#N/A,#N/A,TRUE,"PAGE006";#N/A,#N/A,TRUE,"PAGE007";#N/A,#N/A,TRUE,"PAGE008";#N/A,#N/A,TRUE,"PAGE009";#N/A,#N/A,TRUE,"PAGE010";#N/A,#N/A,TRUE,"PAGE011";#N/A,#N/A,TRUE,"PAGE012";#N/A,#N/A,TRUE,"PAGE013"}</definedName>
    <definedName name="자산1" localSheetId="31"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작업계획">#REF!</definedName>
    <definedName name="전계장금액" hidden="1">#REF!</definedName>
    <definedName name="전기" localSheetId="35" hidden="1">{#N/A,#N/A,FALSE,"CCTV"}</definedName>
    <definedName name="전기" localSheetId="37" hidden="1">{#N/A,#N/A,FALSE,"CCTV"}</definedName>
    <definedName name="전기" localSheetId="36" hidden="1">{#N/A,#N/A,FALSE,"CCTV"}</definedName>
    <definedName name="전기" localSheetId="33" hidden="1">{#N/A,#N/A,FALSE,"CCTV"}</definedName>
    <definedName name="전기" localSheetId="34" hidden="1">{#N/A,#N/A,FALSE,"CCTV"}</definedName>
    <definedName name="전기" localSheetId="31" hidden="1">{#N/A,#N/A,FALSE,"CCTV"}</definedName>
    <definedName name="전기" hidden="1">{#N/A,#N/A,FALSE,"CCTV"}</definedName>
    <definedName name="전기계장" localSheetId="31">#REF!</definedName>
    <definedName name="전기계장">!#REF!</definedName>
    <definedName name="전기공사">#REF!</definedName>
    <definedName name="전기구" localSheetId="35" hidden="1">{"'장비'!$A$3:$M$12"}</definedName>
    <definedName name="전기구" localSheetId="37" hidden="1">{"'장비'!$A$3:$M$12"}</definedName>
    <definedName name="전기구" localSheetId="36" hidden="1">{"'장비'!$A$3:$M$12"}</definedName>
    <definedName name="전기구" localSheetId="33" hidden="1">{"'장비'!$A$3:$M$12"}</definedName>
    <definedName name="전기구" localSheetId="34" hidden="1">{"'장비'!$A$3:$M$12"}</definedName>
    <definedName name="전기구" localSheetId="31" hidden="1">{"'장비'!$A$3:$M$12"}</definedName>
    <definedName name="전기구" hidden="1">{"'장비'!$A$3:$M$12"}</definedName>
    <definedName name="전기마감" hidden="1">#REF!</definedName>
    <definedName name="조견표1" localSheetId="35" hidden="1">{#N/A,#N/A,FALSE,"예상손익";#N/A,#N/A,FALSE,"관리분석";#N/A,#N/A,FALSE,"장비분석";#N/A,#N/A,FALSE,"준설분석";#N/A,#N/A,FALSE,"철구분석"}</definedName>
    <definedName name="조견표1" localSheetId="37" hidden="1">{#N/A,#N/A,FALSE,"예상손익";#N/A,#N/A,FALSE,"관리분석";#N/A,#N/A,FALSE,"장비분석";#N/A,#N/A,FALSE,"준설분석";#N/A,#N/A,FALSE,"철구분석"}</definedName>
    <definedName name="조견표1" localSheetId="36" hidden="1">{#N/A,#N/A,FALSE,"예상손익";#N/A,#N/A,FALSE,"관리분석";#N/A,#N/A,FALSE,"장비분석";#N/A,#N/A,FALSE,"준설분석";#N/A,#N/A,FALSE,"철구분석"}</definedName>
    <definedName name="조견표1" localSheetId="33" hidden="1">{#N/A,#N/A,FALSE,"예상손익";#N/A,#N/A,FALSE,"관리분석";#N/A,#N/A,FALSE,"장비분석";#N/A,#N/A,FALSE,"준설분석";#N/A,#N/A,FALSE,"철구분석"}</definedName>
    <definedName name="조견표1" localSheetId="34" hidden="1">{#N/A,#N/A,FALSE,"예상손익";#N/A,#N/A,FALSE,"관리분석";#N/A,#N/A,FALSE,"장비분석";#N/A,#N/A,FALSE,"준설분석";#N/A,#N/A,FALSE,"철구분석"}</definedName>
    <definedName name="조견표1" localSheetId="31" hidden="1">{#N/A,#N/A,FALSE,"예상손익";#N/A,#N/A,FALSE,"관리분석";#N/A,#N/A,FALSE,"장비분석";#N/A,#N/A,FALSE,"준설분석";#N/A,#N/A,FALSE,"철구분석"}</definedName>
    <definedName name="조견표1" hidden="1">{#N/A,#N/A,FALSE,"예상손익";#N/A,#N/A,FALSE,"관리분석";#N/A,#N/A,FALSE,"장비분석";#N/A,#N/A,FALSE,"준설분석";#N/A,#N/A,FALSE,"철구분석"}</definedName>
    <definedName name="중기" localSheetId="31">#REF!</definedName>
    <definedName name="중기">!#REF!</definedName>
    <definedName name="중점추진" localSheetId="35" hidden="1">{#N/A,#N/A,TRUE,"LOADCOVE";#N/A,#N/A,TRUE,"PAGE001";#N/A,#N/A,TRUE,"PAGE002";#N/A,#N/A,TRUE,"PAGE003";#N/A,#N/A,TRUE,"PAGE004";#N/A,#N/A,TRUE,"PAGE005";#N/A,#N/A,TRUE,"PAGE006";#N/A,#N/A,TRUE,"PAGE007";#N/A,#N/A,TRUE,"PAGE008";#N/A,#N/A,TRUE,"PAGE009";#N/A,#N/A,TRUE,"PAGE010";#N/A,#N/A,TRUE,"PAGE011";#N/A,#N/A,TRUE,"PAGE012";#N/A,#N/A,TRUE,"PAGE013"}</definedName>
    <definedName name="중점추진" localSheetId="37" hidden="1">{#N/A,#N/A,TRUE,"LOADCOVE";#N/A,#N/A,TRUE,"PAGE001";#N/A,#N/A,TRUE,"PAGE002";#N/A,#N/A,TRUE,"PAGE003";#N/A,#N/A,TRUE,"PAGE004";#N/A,#N/A,TRUE,"PAGE005";#N/A,#N/A,TRUE,"PAGE006";#N/A,#N/A,TRUE,"PAGE007";#N/A,#N/A,TRUE,"PAGE008";#N/A,#N/A,TRUE,"PAGE009";#N/A,#N/A,TRUE,"PAGE010";#N/A,#N/A,TRUE,"PAGE011";#N/A,#N/A,TRUE,"PAGE012";#N/A,#N/A,TRUE,"PAGE013"}</definedName>
    <definedName name="중점추진" localSheetId="36" hidden="1">{#N/A,#N/A,TRUE,"LOADCOVE";#N/A,#N/A,TRUE,"PAGE001";#N/A,#N/A,TRUE,"PAGE002";#N/A,#N/A,TRUE,"PAGE003";#N/A,#N/A,TRUE,"PAGE004";#N/A,#N/A,TRUE,"PAGE005";#N/A,#N/A,TRUE,"PAGE006";#N/A,#N/A,TRUE,"PAGE007";#N/A,#N/A,TRUE,"PAGE008";#N/A,#N/A,TRUE,"PAGE009";#N/A,#N/A,TRUE,"PAGE010";#N/A,#N/A,TRUE,"PAGE011";#N/A,#N/A,TRUE,"PAGE012";#N/A,#N/A,TRUE,"PAGE013"}</definedName>
    <definedName name="중점추진" localSheetId="33" hidden="1">{#N/A,#N/A,TRUE,"LOADCOVE";#N/A,#N/A,TRUE,"PAGE001";#N/A,#N/A,TRUE,"PAGE002";#N/A,#N/A,TRUE,"PAGE003";#N/A,#N/A,TRUE,"PAGE004";#N/A,#N/A,TRUE,"PAGE005";#N/A,#N/A,TRUE,"PAGE006";#N/A,#N/A,TRUE,"PAGE007";#N/A,#N/A,TRUE,"PAGE008";#N/A,#N/A,TRUE,"PAGE009";#N/A,#N/A,TRUE,"PAGE010";#N/A,#N/A,TRUE,"PAGE011";#N/A,#N/A,TRUE,"PAGE012";#N/A,#N/A,TRUE,"PAGE013"}</definedName>
    <definedName name="중점추진" localSheetId="34" hidden="1">{#N/A,#N/A,TRUE,"LOADCOVE";#N/A,#N/A,TRUE,"PAGE001";#N/A,#N/A,TRUE,"PAGE002";#N/A,#N/A,TRUE,"PAGE003";#N/A,#N/A,TRUE,"PAGE004";#N/A,#N/A,TRUE,"PAGE005";#N/A,#N/A,TRUE,"PAGE006";#N/A,#N/A,TRUE,"PAGE007";#N/A,#N/A,TRUE,"PAGE008";#N/A,#N/A,TRUE,"PAGE009";#N/A,#N/A,TRUE,"PAGE010";#N/A,#N/A,TRUE,"PAGE011";#N/A,#N/A,TRUE,"PAGE012";#N/A,#N/A,TRUE,"PAGE013"}</definedName>
    <definedName name="중점추진" localSheetId="31" hidden="1">{#N/A,#N/A,TRUE,"LOADCOVE";#N/A,#N/A,TRUE,"PAGE001";#N/A,#N/A,TRUE,"PAGE002";#N/A,#N/A,TRUE,"PAGE003";#N/A,#N/A,TRUE,"PAGE004";#N/A,#N/A,TRUE,"PAGE005";#N/A,#N/A,TRUE,"PAGE006";#N/A,#N/A,TRUE,"PAGE007";#N/A,#N/A,TRUE,"PAGE008";#N/A,#N/A,TRUE,"PAGE009";#N/A,#N/A,TRUE,"PAGE010";#N/A,#N/A,TRUE,"PAGE011";#N/A,#N/A,TRUE,"PAGE012";#N/A,#N/A,TRUE,"PAGE013"}</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직접공사비계" localSheetId="31">#REF!</definedName>
    <definedName name="직접공사비계">!#REF!</definedName>
    <definedName name="집계SHEET">#REF!</definedName>
    <definedName name="ㅊㅍㅋㅌㅊㅋ" localSheetId="35" hidden="1">{#N/A,#N/A,FALSE,"운반시간"}</definedName>
    <definedName name="ㅊㅍㅋㅌㅊㅋ" localSheetId="37" hidden="1">{#N/A,#N/A,FALSE,"운반시간"}</definedName>
    <definedName name="ㅊㅍㅋㅌㅊㅋ" localSheetId="36" hidden="1">{#N/A,#N/A,FALSE,"운반시간"}</definedName>
    <definedName name="ㅊㅍㅋㅌㅊㅋ" localSheetId="33" hidden="1">{#N/A,#N/A,FALSE,"운반시간"}</definedName>
    <definedName name="ㅊㅍㅋㅌㅊㅋ" localSheetId="34" hidden="1">{#N/A,#N/A,FALSE,"운반시간"}</definedName>
    <definedName name="ㅊㅍㅋㅌㅊㅋ" localSheetId="31" hidden="1">{#N/A,#N/A,FALSE,"운반시간"}</definedName>
    <definedName name="ㅊㅍㅋㅌㅊㅋ" hidden="1">{#N/A,#N/A,FALSE,"운반시간"}</definedName>
    <definedName name="ㅊㅍㅋㅌㅍㅌ" localSheetId="35" hidden="1">{#N/A,#N/A,FALSE,"혼합골재"}</definedName>
    <definedName name="ㅊㅍㅋㅌㅍㅌ" localSheetId="37" hidden="1">{#N/A,#N/A,FALSE,"혼합골재"}</definedName>
    <definedName name="ㅊㅍㅋㅌㅍㅌ" localSheetId="36" hidden="1">{#N/A,#N/A,FALSE,"혼합골재"}</definedName>
    <definedName name="ㅊㅍㅋㅌㅍㅌ" localSheetId="33" hidden="1">{#N/A,#N/A,FALSE,"혼합골재"}</definedName>
    <definedName name="ㅊㅍㅋㅌㅍㅌ" localSheetId="34" hidden="1">{#N/A,#N/A,FALSE,"혼합골재"}</definedName>
    <definedName name="ㅊㅍㅋㅌㅍㅌ" localSheetId="31" hidden="1">{#N/A,#N/A,FALSE,"혼합골재"}</definedName>
    <definedName name="ㅊㅍㅋㅌㅍㅌ" hidden="1">{#N/A,#N/A,FALSE,"혼합골재"}</definedName>
    <definedName name="찰샇기" hidden="1">#REF!</definedName>
    <definedName name="참고자료" localSheetId="35" hidden="1">{#VALUE!,#N/A,FALSE,0;#N/A,#N/A,FALSE,0;#N/A,#N/A,FALSE,0;#N/A,#N/A,FALSE,0}</definedName>
    <definedName name="참고자료" localSheetId="37" hidden="1">{#VALUE!,#N/A,FALSE,0;#N/A,#N/A,FALSE,0;#N/A,#N/A,FALSE,0;#N/A,#N/A,FALSE,0}</definedName>
    <definedName name="참고자료" localSheetId="36" hidden="1">{#VALUE!,#N/A,FALSE,0;#N/A,#N/A,FALSE,0;#N/A,#N/A,FALSE,0;#N/A,#N/A,FALSE,0}</definedName>
    <definedName name="참고자료" localSheetId="33" hidden="1">{#VALUE!,#N/A,FALSE,0;#N/A,#N/A,FALSE,0;#N/A,#N/A,FALSE,0;#N/A,#N/A,FALSE,0}</definedName>
    <definedName name="참고자료" localSheetId="34" hidden="1">{#VALUE!,#N/A,FALSE,0;#N/A,#N/A,FALSE,0;#N/A,#N/A,FALSE,0;#N/A,#N/A,FALSE,0}</definedName>
    <definedName name="참고자료" localSheetId="31" hidden="1">{#VALUE!,#N/A,FALSE,0;#N/A,#N/A,FALSE,0;#N/A,#N/A,FALSE,0;#N/A,#N/A,FALSE,0}</definedName>
    <definedName name="참고자료" hidden="1">{#VALUE!,#N/A,FALSE,0;#N/A,#N/A,FALSE,0;#N/A,#N/A,FALSE,0;#N/A,#N/A,FALSE,0}</definedName>
    <definedName name="첨부5" localSheetId="35" hidden="1">{#N/A,#N/A,TRUE,"LOADCOVE";#N/A,#N/A,TRUE,"PAGE001";#N/A,#N/A,TRUE,"PAGE002";#N/A,#N/A,TRUE,"PAGE003";#N/A,#N/A,TRUE,"PAGE004";#N/A,#N/A,TRUE,"PAGE005";#N/A,#N/A,TRUE,"PAGE006";#N/A,#N/A,TRUE,"PAGE007";#N/A,#N/A,TRUE,"PAGE008";#N/A,#N/A,TRUE,"PAGE009";#N/A,#N/A,TRUE,"PAGE010";#N/A,#N/A,TRUE,"PAGE011";#N/A,#N/A,TRUE,"PAGE012";#N/A,#N/A,TRUE,"PAGE013"}</definedName>
    <definedName name="첨부5" localSheetId="37" hidden="1">{#N/A,#N/A,TRUE,"LOADCOVE";#N/A,#N/A,TRUE,"PAGE001";#N/A,#N/A,TRUE,"PAGE002";#N/A,#N/A,TRUE,"PAGE003";#N/A,#N/A,TRUE,"PAGE004";#N/A,#N/A,TRUE,"PAGE005";#N/A,#N/A,TRUE,"PAGE006";#N/A,#N/A,TRUE,"PAGE007";#N/A,#N/A,TRUE,"PAGE008";#N/A,#N/A,TRUE,"PAGE009";#N/A,#N/A,TRUE,"PAGE010";#N/A,#N/A,TRUE,"PAGE011";#N/A,#N/A,TRUE,"PAGE012";#N/A,#N/A,TRUE,"PAGE013"}</definedName>
    <definedName name="첨부5" localSheetId="36" hidden="1">{#N/A,#N/A,TRUE,"LOADCOVE";#N/A,#N/A,TRUE,"PAGE001";#N/A,#N/A,TRUE,"PAGE002";#N/A,#N/A,TRUE,"PAGE003";#N/A,#N/A,TRUE,"PAGE004";#N/A,#N/A,TRUE,"PAGE005";#N/A,#N/A,TRUE,"PAGE006";#N/A,#N/A,TRUE,"PAGE007";#N/A,#N/A,TRUE,"PAGE008";#N/A,#N/A,TRUE,"PAGE009";#N/A,#N/A,TRUE,"PAGE010";#N/A,#N/A,TRUE,"PAGE011";#N/A,#N/A,TRUE,"PAGE012";#N/A,#N/A,TRUE,"PAGE013"}</definedName>
    <definedName name="첨부5" localSheetId="33" hidden="1">{#N/A,#N/A,TRUE,"LOADCOVE";#N/A,#N/A,TRUE,"PAGE001";#N/A,#N/A,TRUE,"PAGE002";#N/A,#N/A,TRUE,"PAGE003";#N/A,#N/A,TRUE,"PAGE004";#N/A,#N/A,TRUE,"PAGE005";#N/A,#N/A,TRUE,"PAGE006";#N/A,#N/A,TRUE,"PAGE007";#N/A,#N/A,TRUE,"PAGE008";#N/A,#N/A,TRUE,"PAGE009";#N/A,#N/A,TRUE,"PAGE010";#N/A,#N/A,TRUE,"PAGE011";#N/A,#N/A,TRUE,"PAGE012";#N/A,#N/A,TRUE,"PAGE013"}</definedName>
    <definedName name="첨부5" localSheetId="34" hidden="1">{#N/A,#N/A,TRUE,"LOADCOVE";#N/A,#N/A,TRUE,"PAGE001";#N/A,#N/A,TRUE,"PAGE002";#N/A,#N/A,TRUE,"PAGE003";#N/A,#N/A,TRUE,"PAGE004";#N/A,#N/A,TRUE,"PAGE005";#N/A,#N/A,TRUE,"PAGE006";#N/A,#N/A,TRUE,"PAGE007";#N/A,#N/A,TRUE,"PAGE008";#N/A,#N/A,TRUE,"PAGE009";#N/A,#N/A,TRUE,"PAGE010";#N/A,#N/A,TRUE,"PAGE011";#N/A,#N/A,TRUE,"PAGE012";#N/A,#N/A,TRUE,"PAGE013"}</definedName>
    <definedName name="첨부5" localSheetId="31" hidden="1">{#N/A,#N/A,TRUE,"LOADCOVE";#N/A,#N/A,TRUE,"PAGE001";#N/A,#N/A,TRUE,"PAGE002";#N/A,#N/A,TRUE,"PAGE003";#N/A,#N/A,TRUE,"PAGE004";#N/A,#N/A,TRUE,"PAGE005";#N/A,#N/A,TRUE,"PAGE006";#N/A,#N/A,TRUE,"PAGE007";#N/A,#N/A,TRUE,"PAGE008";#N/A,#N/A,TRUE,"PAGE009";#N/A,#N/A,TRUE,"PAGE010";#N/A,#N/A,TRUE,"PAGE011";#N/A,#N/A,TRUE,"PAGE012";#N/A,#N/A,TRUE,"PAGE013"}</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총괄" hidden="1">#REF!</definedName>
    <definedName name="총괄표" localSheetId="35" hidden="1">#REF!</definedName>
    <definedName name="총괄표" localSheetId="36" hidden="1">#REF!</definedName>
    <definedName name="총괄표" localSheetId="33" hidden="1">#REF!</definedName>
    <definedName name="총괄표" localSheetId="34" hidden="1">#REF!</definedName>
    <definedName name="총괄표" hidden="1">#REF!</definedName>
    <definedName name="최대현" localSheetId="35" hidden="1">{"LKD",#N/A,FALSE,"표지"}</definedName>
    <definedName name="최대현" localSheetId="37" hidden="1">{"LKD",#N/A,FALSE,"표지"}</definedName>
    <definedName name="최대현" localSheetId="36" hidden="1">{"LKD",#N/A,FALSE,"표지"}</definedName>
    <definedName name="최대현" localSheetId="33" hidden="1">{"LKD",#N/A,FALSE,"표지"}</definedName>
    <definedName name="최대현" localSheetId="34" hidden="1">{"LKD",#N/A,FALSE,"표지"}</definedName>
    <definedName name="최대현" localSheetId="31" hidden="1">{"LKD",#N/A,FALSE,"표지"}</definedName>
    <definedName name="최대현" hidden="1">{"LKD",#N/A,FALSE,"표지"}</definedName>
    <definedName name="최대현1" localSheetId="35" hidden="1">{"LKD",#N/A,FALSE,"표지"}</definedName>
    <definedName name="최대현1" localSheetId="37" hidden="1">{"LKD",#N/A,FALSE,"표지"}</definedName>
    <definedName name="최대현1" localSheetId="36" hidden="1">{"LKD",#N/A,FALSE,"표지"}</definedName>
    <definedName name="최대현1" localSheetId="33" hidden="1">{"LKD",#N/A,FALSE,"표지"}</definedName>
    <definedName name="최대현1" localSheetId="34" hidden="1">{"LKD",#N/A,FALSE,"표지"}</definedName>
    <definedName name="최대현1" localSheetId="31" hidden="1">{"LKD",#N/A,FALSE,"표지"}</definedName>
    <definedName name="최대현1" hidden="1">{"LKD",#N/A,FALSE,"표지"}</definedName>
    <definedName name="추가분" localSheetId="35" hidden="1">{"'장비'!$A$3:$M$12"}</definedName>
    <definedName name="추가분" localSheetId="37" hidden="1">{"'장비'!$A$3:$M$12"}</definedName>
    <definedName name="추가분" localSheetId="36" hidden="1">{"'장비'!$A$3:$M$12"}</definedName>
    <definedName name="추가분" localSheetId="33" hidden="1">{"'장비'!$A$3:$M$12"}</definedName>
    <definedName name="추가분" localSheetId="34" hidden="1">{"'장비'!$A$3:$M$12"}</definedName>
    <definedName name="추가분" localSheetId="31" hidden="1">{"'장비'!$A$3:$M$12"}</definedName>
    <definedName name="추가분" hidden="1">{"'장비'!$A$3:$M$12"}</definedName>
    <definedName name="ㅋㅁ" localSheetId="35" hidden="1">{#N/A,#N/A,FALSE,"명세표"}</definedName>
    <definedName name="ㅋㅁ" localSheetId="37" hidden="1">{#N/A,#N/A,FALSE,"명세표"}</definedName>
    <definedName name="ㅋㅁ" localSheetId="36" hidden="1">{#N/A,#N/A,FALSE,"명세표"}</definedName>
    <definedName name="ㅋㅁ" localSheetId="33" hidden="1">{#N/A,#N/A,FALSE,"명세표"}</definedName>
    <definedName name="ㅋㅁ" localSheetId="34" hidden="1">{#N/A,#N/A,FALSE,"명세표"}</definedName>
    <definedName name="ㅋㅁ" localSheetId="31" hidden="1">{#N/A,#N/A,FALSE,"명세표"}</definedName>
    <definedName name="ㅋㅁ" hidden="1">{#N/A,#N/A,FALSE,"명세표"}</definedName>
    <definedName name="ㅋㅋㅋ" localSheetId="35" hidden="1">{#N/A,#N/A,FALSE,"명세표"}</definedName>
    <definedName name="ㅋㅋㅋ" localSheetId="37" hidden="1">{#N/A,#N/A,FALSE,"명세표"}</definedName>
    <definedName name="ㅋㅋㅋ" localSheetId="36" hidden="1">{#N/A,#N/A,FALSE,"명세표"}</definedName>
    <definedName name="ㅋㅋㅋ" localSheetId="33" hidden="1">{#N/A,#N/A,FALSE,"명세표"}</definedName>
    <definedName name="ㅋㅋㅋ" localSheetId="34" hidden="1">{#N/A,#N/A,FALSE,"명세표"}</definedName>
    <definedName name="ㅋㅋㅋ" localSheetId="31" hidden="1">{#N/A,#N/A,FALSE,"명세표"}</definedName>
    <definedName name="ㅋㅋㅋ" hidden="1">{#N/A,#N/A,FALSE,"명세표"}</definedName>
    <definedName name="ㅌ">#REF!</definedName>
    <definedName name="ㅌㅍ츛ㅌ" localSheetId="35" hidden="1">{#N/A,#N/A,FALSE,"운반시간"}</definedName>
    <definedName name="ㅌㅍ츛ㅌ" localSheetId="37" hidden="1">{#N/A,#N/A,FALSE,"운반시간"}</definedName>
    <definedName name="ㅌㅍ츛ㅌ" localSheetId="36" hidden="1">{#N/A,#N/A,FALSE,"운반시간"}</definedName>
    <definedName name="ㅌㅍ츛ㅌ" localSheetId="33" hidden="1">{#N/A,#N/A,FALSE,"운반시간"}</definedName>
    <definedName name="ㅌㅍ츛ㅌ" localSheetId="34" hidden="1">{#N/A,#N/A,FALSE,"운반시간"}</definedName>
    <definedName name="ㅌㅍ츛ㅌ" localSheetId="31" hidden="1">{#N/A,#N/A,FALSE,"운반시간"}</definedName>
    <definedName name="ㅌㅍ츛ㅌ" hidden="1">{#N/A,#N/A,FALSE,"운반시간"}</definedName>
    <definedName name="테스크" localSheetId="35" hidden="1">{#N/A,#N/A,FALSE,"단가표지"}</definedName>
    <definedName name="테스크" localSheetId="37" hidden="1">{#N/A,#N/A,FALSE,"단가표지"}</definedName>
    <definedName name="테스크" localSheetId="36" hidden="1">{#N/A,#N/A,FALSE,"단가표지"}</definedName>
    <definedName name="테스크" localSheetId="33" hidden="1">{#N/A,#N/A,FALSE,"단가표지"}</definedName>
    <definedName name="테스크" localSheetId="34" hidden="1">{#N/A,#N/A,FALSE,"단가표지"}</definedName>
    <definedName name="테스크" localSheetId="31" hidden="1">{#N/A,#N/A,FALSE,"단가표지"}</definedName>
    <definedName name="테스크" hidden="1">{#N/A,#N/A,FALSE,"단가표지"}</definedName>
    <definedName name="토건" localSheetId="35" hidden="1">{"'장비'!$A$3:$M$12"}</definedName>
    <definedName name="토건" localSheetId="37" hidden="1">{"'장비'!$A$3:$M$12"}</definedName>
    <definedName name="토건" localSheetId="36" hidden="1">{"'장비'!$A$3:$M$12"}</definedName>
    <definedName name="토건" localSheetId="33" hidden="1">{"'장비'!$A$3:$M$12"}</definedName>
    <definedName name="토건" localSheetId="34" hidden="1">{"'장비'!$A$3:$M$12"}</definedName>
    <definedName name="토건" localSheetId="31" hidden="1">{"'장비'!$A$3:$M$12"}</definedName>
    <definedName name="토건" hidden="1">{"'장비'!$A$3:$M$12"}</definedName>
    <definedName name="토건공사비대비r" localSheetId="35" hidden="1">{"'장비'!$A$3:$M$12"}</definedName>
    <definedName name="토건공사비대비r" localSheetId="37" hidden="1">{"'장비'!$A$3:$M$12"}</definedName>
    <definedName name="토건공사비대비r" localSheetId="36" hidden="1">{"'장비'!$A$3:$M$12"}</definedName>
    <definedName name="토건공사비대비r" localSheetId="33" hidden="1">{"'장비'!$A$3:$M$12"}</definedName>
    <definedName name="토건공사비대비r" localSheetId="34" hidden="1">{"'장비'!$A$3:$M$12"}</definedName>
    <definedName name="토건공사비대비r" localSheetId="31" hidden="1">{"'장비'!$A$3:$M$12"}</definedName>
    <definedName name="토건공사비대비r" hidden="1">{"'장비'!$A$3:$M$12"}</definedName>
    <definedName name="토건업체" localSheetId="35" hidden="1">{"'장비'!$A$3:$M$12"}</definedName>
    <definedName name="토건업체" localSheetId="37" hidden="1">{"'장비'!$A$3:$M$12"}</definedName>
    <definedName name="토건업체" localSheetId="36" hidden="1">{"'장비'!$A$3:$M$12"}</definedName>
    <definedName name="토건업체" localSheetId="33" hidden="1">{"'장비'!$A$3:$M$12"}</definedName>
    <definedName name="토건업체" localSheetId="34" hidden="1">{"'장비'!$A$3:$M$12"}</definedName>
    <definedName name="토건업체" localSheetId="31" hidden="1">{"'장비'!$A$3:$M$12"}</definedName>
    <definedName name="토건업체" hidden="1">{"'장비'!$A$3:$M$12"}</definedName>
    <definedName name="토건집계표r" localSheetId="35" hidden="1">{"'장비'!$A$3:$M$12"}</definedName>
    <definedName name="토건집계표r" localSheetId="37" hidden="1">{"'장비'!$A$3:$M$12"}</definedName>
    <definedName name="토건집계표r" localSheetId="36" hidden="1">{"'장비'!$A$3:$M$12"}</definedName>
    <definedName name="토건집계표r" localSheetId="33" hidden="1">{"'장비'!$A$3:$M$12"}</definedName>
    <definedName name="토건집계표r" localSheetId="34" hidden="1">{"'장비'!$A$3:$M$12"}</definedName>
    <definedName name="토건집계표r" localSheetId="31" hidden="1">{"'장비'!$A$3:$M$12"}</definedName>
    <definedName name="토건집계표r" hidden="1">{"'장비'!$A$3:$M$12"}</definedName>
    <definedName name="토류판" localSheetId="31">#REF!</definedName>
    <definedName name="토류판">!#REF!</definedName>
    <definedName name="토목" localSheetId="31">#REF!</definedName>
    <definedName name="토목">!#REF!</definedName>
    <definedName name="토목변경" localSheetId="35" hidden="1">{"'장비'!$A$3:$M$12"}</definedName>
    <definedName name="토목변경" localSheetId="37" hidden="1">{"'장비'!$A$3:$M$12"}</definedName>
    <definedName name="토목변경" localSheetId="36" hidden="1">{"'장비'!$A$3:$M$12"}</definedName>
    <definedName name="토목변경" localSheetId="33" hidden="1">{"'장비'!$A$3:$M$12"}</definedName>
    <definedName name="토목변경" localSheetId="34" hidden="1">{"'장비'!$A$3:$M$12"}</definedName>
    <definedName name="토목변경" localSheetId="31" hidden="1">{"'장비'!$A$3:$M$12"}</definedName>
    <definedName name="토목변경" hidden="1">{"'장비'!$A$3:$M$12"}</definedName>
    <definedName name="토목설계" localSheetId="35" hidden="1">{#N/A,#N/A,FALSE,"골재소요량";#N/A,#N/A,FALSE,"골재소요량"}</definedName>
    <definedName name="토목설계" localSheetId="37" hidden="1">{#N/A,#N/A,FALSE,"골재소요량";#N/A,#N/A,FALSE,"골재소요량"}</definedName>
    <definedName name="토목설계" localSheetId="36" hidden="1">{#N/A,#N/A,FALSE,"골재소요량";#N/A,#N/A,FALSE,"골재소요량"}</definedName>
    <definedName name="토목설계" localSheetId="33" hidden="1">{#N/A,#N/A,FALSE,"골재소요량";#N/A,#N/A,FALSE,"골재소요량"}</definedName>
    <definedName name="토목설계" localSheetId="34" hidden="1">{#N/A,#N/A,FALSE,"골재소요량";#N/A,#N/A,FALSE,"골재소요량"}</definedName>
    <definedName name="토목설계" localSheetId="31" hidden="1">{#N/A,#N/A,FALSE,"골재소요량";#N/A,#N/A,FALSE,"골재소요량"}</definedName>
    <definedName name="토목설계" hidden="1">{#N/A,#N/A,FALSE,"골재소요량";#N/A,#N/A,FALSE,"골재소요량"}</definedName>
    <definedName name="토목실행예산" localSheetId="35" hidden="1">{"'장비'!$A$3:$M$12"}</definedName>
    <definedName name="토목실행예산" localSheetId="37" hidden="1">{"'장비'!$A$3:$M$12"}</definedName>
    <definedName name="토목실행예산" localSheetId="36" hidden="1">{"'장비'!$A$3:$M$12"}</definedName>
    <definedName name="토목실행예산" localSheetId="33" hidden="1">{"'장비'!$A$3:$M$12"}</definedName>
    <definedName name="토목실행예산" localSheetId="34" hidden="1">{"'장비'!$A$3:$M$12"}</definedName>
    <definedName name="토목실행예산" localSheetId="31" hidden="1">{"'장비'!$A$3:$M$12"}</definedName>
    <definedName name="토목실행예산" hidden="1">{"'장비'!$A$3:$M$12"}</definedName>
    <definedName name="토목조정분" localSheetId="35" hidden="1">{"'장비'!$A$3:$M$12"}</definedName>
    <definedName name="토목조정분" localSheetId="37" hidden="1">{"'장비'!$A$3:$M$12"}</definedName>
    <definedName name="토목조정분" localSheetId="36" hidden="1">{"'장비'!$A$3:$M$12"}</definedName>
    <definedName name="토목조정분" localSheetId="33" hidden="1">{"'장비'!$A$3:$M$12"}</definedName>
    <definedName name="토목조정분" localSheetId="34" hidden="1">{"'장비'!$A$3:$M$12"}</definedName>
    <definedName name="토목조정분" localSheetId="31" hidden="1">{"'장비'!$A$3:$M$12"}</definedName>
    <definedName name="토목조정분" hidden="1">{"'장비'!$A$3:$M$12"}</definedName>
    <definedName name="투" hidden="1">#REF!</definedName>
    <definedName name="투자1" localSheetId="35" hidden="1">{#N/A,#N/A,TRUE,"LOADCOVE";#N/A,#N/A,TRUE,"PAGE001";#N/A,#N/A,TRUE,"PAGE002";#N/A,#N/A,TRUE,"PAGE003";#N/A,#N/A,TRUE,"PAGE004";#N/A,#N/A,TRUE,"PAGE005";#N/A,#N/A,TRUE,"PAGE006";#N/A,#N/A,TRUE,"PAGE007";#N/A,#N/A,TRUE,"PAGE008";#N/A,#N/A,TRUE,"PAGE009";#N/A,#N/A,TRUE,"PAGE010";#N/A,#N/A,TRUE,"PAGE011";#N/A,#N/A,TRUE,"PAGE012";#N/A,#N/A,TRUE,"PAGE013"}</definedName>
    <definedName name="투자1" localSheetId="37" hidden="1">{#N/A,#N/A,TRUE,"LOADCOVE";#N/A,#N/A,TRUE,"PAGE001";#N/A,#N/A,TRUE,"PAGE002";#N/A,#N/A,TRUE,"PAGE003";#N/A,#N/A,TRUE,"PAGE004";#N/A,#N/A,TRUE,"PAGE005";#N/A,#N/A,TRUE,"PAGE006";#N/A,#N/A,TRUE,"PAGE007";#N/A,#N/A,TRUE,"PAGE008";#N/A,#N/A,TRUE,"PAGE009";#N/A,#N/A,TRUE,"PAGE010";#N/A,#N/A,TRUE,"PAGE011";#N/A,#N/A,TRUE,"PAGE012";#N/A,#N/A,TRUE,"PAGE013"}</definedName>
    <definedName name="투자1" localSheetId="36" hidden="1">{#N/A,#N/A,TRUE,"LOADCOVE";#N/A,#N/A,TRUE,"PAGE001";#N/A,#N/A,TRUE,"PAGE002";#N/A,#N/A,TRUE,"PAGE003";#N/A,#N/A,TRUE,"PAGE004";#N/A,#N/A,TRUE,"PAGE005";#N/A,#N/A,TRUE,"PAGE006";#N/A,#N/A,TRUE,"PAGE007";#N/A,#N/A,TRUE,"PAGE008";#N/A,#N/A,TRUE,"PAGE009";#N/A,#N/A,TRUE,"PAGE010";#N/A,#N/A,TRUE,"PAGE011";#N/A,#N/A,TRUE,"PAGE012";#N/A,#N/A,TRUE,"PAGE013"}</definedName>
    <definedName name="투자1" localSheetId="33" hidden="1">{#N/A,#N/A,TRUE,"LOADCOVE";#N/A,#N/A,TRUE,"PAGE001";#N/A,#N/A,TRUE,"PAGE002";#N/A,#N/A,TRUE,"PAGE003";#N/A,#N/A,TRUE,"PAGE004";#N/A,#N/A,TRUE,"PAGE005";#N/A,#N/A,TRUE,"PAGE006";#N/A,#N/A,TRUE,"PAGE007";#N/A,#N/A,TRUE,"PAGE008";#N/A,#N/A,TRUE,"PAGE009";#N/A,#N/A,TRUE,"PAGE010";#N/A,#N/A,TRUE,"PAGE011";#N/A,#N/A,TRUE,"PAGE012";#N/A,#N/A,TRUE,"PAGE013"}</definedName>
    <definedName name="투자1" localSheetId="34" hidden="1">{#N/A,#N/A,TRUE,"LOADCOVE";#N/A,#N/A,TRUE,"PAGE001";#N/A,#N/A,TRUE,"PAGE002";#N/A,#N/A,TRUE,"PAGE003";#N/A,#N/A,TRUE,"PAGE004";#N/A,#N/A,TRUE,"PAGE005";#N/A,#N/A,TRUE,"PAGE006";#N/A,#N/A,TRUE,"PAGE007";#N/A,#N/A,TRUE,"PAGE008";#N/A,#N/A,TRUE,"PAGE009";#N/A,#N/A,TRUE,"PAGE010";#N/A,#N/A,TRUE,"PAGE011";#N/A,#N/A,TRUE,"PAGE012";#N/A,#N/A,TRUE,"PAGE013"}</definedName>
    <definedName name="투자1" localSheetId="31" hidden="1">{#N/A,#N/A,TRUE,"LOADCOVE";#N/A,#N/A,TRUE,"PAGE001";#N/A,#N/A,TRUE,"PAGE002";#N/A,#N/A,TRUE,"PAGE003";#N/A,#N/A,TRUE,"PAGE004";#N/A,#N/A,TRUE,"PAGE005";#N/A,#N/A,TRUE,"PAGE006";#N/A,#N/A,TRUE,"PAGE007";#N/A,#N/A,TRUE,"PAGE008";#N/A,#N/A,TRUE,"PAGE009";#N/A,#N/A,TRUE,"PAGE010";#N/A,#N/A,TRUE,"PAGE011";#N/A,#N/A,TRUE,"PAGE012";#N/A,#N/A,TRUE,"PAGE013"}</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5" localSheetId="35" hidden="1">{#N/A,#N/A,TRUE,"LOADCOVE";#N/A,#N/A,TRUE,"PAGE001";#N/A,#N/A,TRUE,"PAGE002";#N/A,#N/A,TRUE,"PAGE003";#N/A,#N/A,TRUE,"PAGE004";#N/A,#N/A,TRUE,"PAGE005";#N/A,#N/A,TRUE,"PAGE006";#N/A,#N/A,TRUE,"PAGE007";#N/A,#N/A,TRUE,"PAGE008";#N/A,#N/A,TRUE,"PAGE009";#N/A,#N/A,TRUE,"PAGE010";#N/A,#N/A,TRUE,"PAGE011";#N/A,#N/A,TRUE,"PAGE012";#N/A,#N/A,TRUE,"PAGE013"}</definedName>
    <definedName name="투자5" localSheetId="37" hidden="1">{#N/A,#N/A,TRUE,"LOADCOVE";#N/A,#N/A,TRUE,"PAGE001";#N/A,#N/A,TRUE,"PAGE002";#N/A,#N/A,TRUE,"PAGE003";#N/A,#N/A,TRUE,"PAGE004";#N/A,#N/A,TRUE,"PAGE005";#N/A,#N/A,TRUE,"PAGE006";#N/A,#N/A,TRUE,"PAGE007";#N/A,#N/A,TRUE,"PAGE008";#N/A,#N/A,TRUE,"PAGE009";#N/A,#N/A,TRUE,"PAGE010";#N/A,#N/A,TRUE,"PAGE011";#N/A,#N/A,TRUE,"PAGE012";#N/A,#N/A,TRUE,"PAGE013"}</definedName>
    <definedName name="투자5" localSheetId="36" hidden="1">{#N/A,#N/A,TRUE,"LOADCOVE";#N/A,#N/A,TRUE,"PAGE001";#N/A,#N/A,TRUE,"PAGE002";#N/A,#N/A,TRUE,"PAGE003";#N/A,#N/A,TRUE,"PAGE004";#N/A,#N/A,TRUE,"PAGE005";#N/A,#N/A,TRUE,"PAGE006";#N/A,#N/A,TRUE,"PAGE007";#N/A,#N/A,TRUE,"PAGE008";#N/A,#N/A,TRUE,"PAGE009";#N/A,#N/A,TRUE,"PAGE010";#N/A,#N/A,TRUE,"PAGE011";#N/A,#N/A,TRUE,"PAGE012";#N/A,#N/A,TRUE,"PAGE013"}</definedName>
    <definedName name="투자5" localSheetId="33" hidden="1">{#N/A,#N/A,TRUE,"LOADCOVE";#N/A,#N/A,TRUE,"PAGE001";#N/A,#N/A,TRUE,"PAGE002";#N/A,#N/A,TRUE,"PAGE003";#N/A,#N/A,TRUE,"PAGE004";#N/A,#N/A,TRUE,"PAGE005";#N/A,#N/A,TRUE,"PAGE006";#N/A,#N/A,TRUE,"PAGE007";#N/A,#N/A,TRUE,"PAGE008";#N/A,#N/A,TRUE,"PAGE009";#N/A,#N/A,TRUE,"PAGE010";#N/A,#N/A,TRUE,"PAGE011";#N/A,#N/A,TRUE,"PAGE012";#N/A,#N/A,TRUE,"PAGE013"}</definedName>
    <definedName name="투자5" localSheetId="34" hidden="1">{#N/A,#N/A,TRUE,"LOADCOVE";#N/A,#N/A,TRUE,"PAGE001";#N/A,#N/A,TRUE,"PAGE002";#N/A,#N/A,TRUE,"PAGE003";#N/A,#N/A,TRUE,"PAGE004";#N/A,#N/A,TRUE,"PAGE005";#N/A,#N/A,TRUE,"PAGE006";#N/A,#N/A,TRUE,"PAGE007";#N/A,#N/A,TRUE,"PAGE008";#N/A,#N/A,TRUE,"PAGE009";#N/A,#N/A,TRUE,"PAGE010";#N/A,#N/A,TRUE,"PAGE011";#N/A,#N/A,TRUE,"PAGE012";#N/A,#N/A,TRUE,"PAGE013"}</definedName>
    <definedName name="투자5" localSheetId="31"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계획" localSheetId="35" hidden="1">{#N/A,#N/A,TRUE,"LOADCOVE";#N/A,#N/A,TRUE,"PAGE001";#N/A,#N/A,TRUE,"PAGE002";#N/A,#N/A,TRUE,"PAGE003";#N/A,#N/A,TRUE,"PAGE004";#N/A,#N/A,TRUE,"PAGE005";#N/A,#N/A,TRUE,"PAGE006";#N/A,#N/A,TRUE,"PAGE007";#N/A,#N/A,TRUE,"PAGE008";#N/A,#N/A,TRUE,"PAGE009";#N/A,#N/A,TRUE,"PAGE010";#N/A,#N/A,TRUE,"PAGE011";#N/A,#N/A,TRUE,"PAGE012";#N/A,#N/A,TRUE,"PAGE013"}</definedName>
    <definedName name="투자계획" localSheetId="37" hidden="1">{#N/A,#N/A,TRUE,"LOADCOVE";#N/A,#N/A,TRUE,"PAGE001";#N/A,#N/A,TRUE,"PAGE002";#N/A,#N/A,TRUE,"PAGE003";#N/A,#N/A,TRUE,"PAGE004";#N/A,#N/A,TRUE,"PAGE005";#N/A,#N/A,TRUE,"PAGE006";#N/A,#N/A,TRUE,"PAGE007";#N/A,#N/A,TRUE,"PAGE008";#N/A,#N/A,TRUE,"PAGE009";#N/A,#N/A,TRUE,"PAGE010";#N/A,#N/A,TRUE,"PAGE011";#N/A,#N/A,TRUE,"PAGE012";#N/A,#N/A,TRUE,"PAGE013"}</definedName>
    <definedName name="투자계획" localSheetId="36" hidden="1">{#N/A,#N/A,TRUE,"LOADCOVE";#N/A,#N/A,TRUE,"PAGE001";#N/A,#N/A,TRUE,"PAGE002";#N/A,#N/A,TRUE,"PAGE003";#N/A,#N/A,TRUE,"PAGE004";#N/A,#N/A,TRUE,"PAGE005";#N/A,#N/A,TRUE,"PAGE006";#N/A,#N/A,TRUE,"PAGE007";#N/A,#N/A,TRUE,"PAGE008";#N/A,#N/A,TRUE,"PAGE009";#N/A,#N/A,TRUE,"PAGE010";#N/A,#N/A,TRUE,"PAGE011";#N/A,#N/A,TRUE,"PAGE012";#N/A,#N/A,TRUE,"PAGE013"}</definedName>
    <definedName name="투자계획" localSheetId="33" hidden="1">{#N/A,#N/A,TRUE,"LOADCOVE";#N/A,#N/A,TRUE,"PAGE001";#N/A,#N/A,TRUE,"PAGE002";#N/A,#N/A,TRUE,"PAGE003";#N/A,#N/A,TRUE,"PAGE004";#N/A,#N/A,TRUE,"PAGE005";#N/A,#N/A,TRUE,"PAGE006";#N/A,#N/A,TRUE,"PAGE007";#N/A,#N/A,TRUE,"PAGE008";#N/A,#N/A,TRUE,"PAGE009";#N/A,#N/A,TRUE,"PAGE010";#N/A,#N/A,TRUE,"PAGE011";#N/A,#N/A,TRUE,"PAGE012";#N/A,#N/A,TRUE,"PAGE013"}</definedName>
    <definedName name="투자계획" localSheetId="34" hidden="1">{#N/A,#N/A,TRUE,"LOADCOVE";#N/A,#N/A,TRUE,"PAGE001";#N/A,#N/A,TRUE,"PAGE002";#N/A,#N/A,TRUE,"PAGE003";#N/A,#N/A,TRUE,"PAGE004";#N/A,#N/A,TRUE,"PAGE005";#N/A,#N/A,TRUE,"PAGE006";#N/A,#N/A,TRUE,"PAGE007";#N/A,#N/A,TRUE,"PAGE008";#N/A,#N/A,TRUE,"PAGE009";#N/A,#N/A,TRUE,"PAGE010";#N/A,#N/A,TRUE,"PAGE011";#N/A,#N/A,TRUE,"PAGE012";#N/A,#N/A,TRUE,"PAGE013"}</definedName>
    <definedName name="투자계획" localSheetId="31" hidden="1">{#N/A,#N/A,TRUE,"LOADCOVE";#N/A,#N/A,TRUE,"PAGE001";#N/A,#N/A,TRUE,"PAGE002";#N/A,#N/A,TRUE,"PAGE003";#N/A,#N/A,TRUE,"PAGE004";#N/A,#N/A,TRUE,"PAGE005";#N/A,#N/A,TRUE,"PAGE006";#N/A,#N/A,TRUE,"PAGE007";#N/A,#N/A,TRUE,"PAGE008";#N/A,#N/A,TRUE,"PAGE009";#N/A,#N/A,TRUE,"PAGE010";#N/A,#N/A,TRUE,"PAGE011";#N/A,#N/A,TRUE,"PAGE012";#N/A,#N/A,TRUE,"PAGE013"}</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수정" localSheetId="35" hidden="1">{#N/A,#N/A,TRUE,"LOADCOVE";#N/A,#N/A,TRUE,"PAGE001";#N/A,#N/A,TRUE,"PAGE002";#N/A,#N/A,TRUE,"PAGE003";#N/A,#N/A,TRUE,"PAGE004";#N/A,#N/A,TRUE,"PAGE005";#N/A,#N/A,TRUE,"PAGE006";#N/A,#N/A,TRUE,"PAGE007";#N/A,#N/A,TRUE,"PAGE008";#N/A,#N/A,TRUE,"PAGE009";#N/A,#N/A,TRUE,"PAGE010";#N/A,#N/A,TRUE,"PAGE011";#N/A,#N/A,TRUE,"PAGE012";#N/A,#N/A,TRUE,"PAGE013"}</definedName>
    <definedName name="투자수정" localSheetId="37" hidden="1">{#N/A,#N/A,TRUE,"LOADCOVE";#N/A,#N/A,TRUE,"PAGE001";#N/A,#N/A,TRUE,"PAGE002";#N/A,#N/A,TRUE,"PAGE003";#N/A,#N/A,TRUE,"PAGE004";#N/A,#N/A,TRUE,"PAGE005";#N/A,#N/A,TRUE,"PAGE006";#N/A,#N/A,TRUE,"PAGE007";#N/A,#N/A,TRUE,"PAGE008";#N/A,#N/A,TRUE,"PAGE009";#N/A,#N/A,TRUE,"PAGE010";#N/A,#N/A,TRUE,"PAGE011";#N/A,#N/A,TRUE,"PAGE012";#N/A,#N/A,TRUE,"PAGE013"}</definedName>
    <definedName name="투자수정" localSheetId="36" hidden="1">{#N/A,#N/A,TRUE,"LOADCOVE";#N/A,#N/A,TRUE,"PAGE001";#N/A,#N/A,TRUE,"PAGE002";#N/A,#N/A,TRUE,"PAGE003";#N/A,#N/A,TRUE,"PAGE004";#N/A,#N/A,TRUE,"PAGE005";#N/A,#N/A,TRUE,"PAGE006";#N/A,#N/A,TRUE,"PAGE007";#N/A,#N/A,TRUE,"PAGE008";#N/A,#N/A,TRUE,"PAGE009";#N/A,#N/A,TRUE,"PAGE010";#N/A,#N/A,TRUE,"PAGE011";#N/A,#N/A,TRUE,"PAGE012";#N/A,#N/A,TRUE,"PAGE013"}</definedName>
    <definedName name="투자수정" localSheetId="33" hidden="1">{#N/A,#N/A,TRUE,"LOADCOVE";#N/A,#N/A,TRUE,"PAGE001";#N/A,#N/A,TRUE,"PAGE002";#N/A,#N/A,TRUE,"PAGE003";#N/A,#N/A,TRUE,"PAGE004";#N/A,#N/A,TRUE,"PAGE005";#N/A,#N/A,TRUE,"PAGE006";#N/A,#N/A,TRUE,"PAGE007";#N/A,#N/A,TRUE,"PAGE008";#N/A,#N/A,TRUE,"PAGE009";#N/A,#N/A,TRUE,"PAGE010";#N/A,#N/A,TRUE,"PAGE011";#N/A,#N/A,TRUE,"PAGE012";#N/A,#N/A,TRUE,"PAGE013"}</definedName>
    <definedName name="투자수정" localSheetId="34" hidden="1">{#N/A,#N/A,TRUE,"LOADCOVE";#N/A,#N/A,TRUE,"PAGE001";#N/A,#N/A,TRUE,"PAGE002";#N/A,#N/A,TRUE,"PAGE003";#N/A,#N/A,TRUE,"PAGE004";#N/A,#N/A,TRUE,"PAGE005";#N/A,#N/A,TRUE,"PAGE006";#N/A,#N/A,TRUE,"PAGE007";#N/A,#N/A,TRUE,"PAGE008";#N/A,#N/A,TRUE,"PAGE009";#N/A,#N/A,TRUE,"PAGE010";#N/A,#N/A,TRUE,"PAGE011";#N/A,#N/A,TRUE,"PAGE012";#N/A,#N/A,TRUE,"PAGE013"}</definedName>
    <definedName name="투자수정" localSheetId="31" hidden="1">{#N/A,#N/A,TRUE,"LOADCOVE";#N/A,#N/A,TRUE,"PAGE001";#N/A,#N/A,TRUE,"PAGE002";#N/A,#N/A,TRUE,"PAGE003";#N/A,#N/A,TRUE,"PAGE004";#N/A,#N/A,TRUE,"PAGE005";#N/A,#N/A,TRUE,"PAGE006";#N/A,#N/A,TRUE,"PAGE007";#N/A,#N/A,TRUE,"PAGE008";#N/A,#N/A,TRUE,"PAGE009";#N/A,#N/A,TRUE,"PAGE010";#N/A,#N/A,TRUE,"PAGE011";#N/A,#N/A,TRUE,"PAGE012";#N/A,#N/A,TRUE,"PAGE013"}</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찰예정가50" localSheetId="35" hidden="1">{"'장비'!$A$3:$M$12"}</definedName>
    <definedName name="투찰예정가50" localSheetId="37" hidden="1">{"'장비'!$A$3:$M$12"}</definedName>
    <definedName name="투찰예정가50" localSheetId="36" hidden="1">{"'장비'!$A$3:$M$12"}</definedName>
    <definedName name="투찰예정가50" localSheetId="33" hidden="1">{"'장비'!$A$3:$M$12"}</definedName>
    <definedName name="투찰예정가50" localSheetId="34" hidden="1">{"'장비'!$A$3:$M$12"}</definedName>
    <definedName name="투찰예정가50" localSheetId="31" hidden="1">{"'장비'!$A$3:$M$12"}</definedName>
    <definedName name="투찰예정가50" hidden="1">{"'장비'!$A$3:$M$12"}</definedName>
    <definedName name="투찰예정본부장" localSheetId="35" hidden="1">{"'장비'!$A$3:$M$12"}</definedName>
    <definedName name="투찰예정본부장" localSheetId="37" hidden="1">{"'장비'!$A$3:$M$12"}</definedName>
    <definedName name="투찰예정본부장" localSheetId="36" hidden="1">{"'장비'!$A$3:$M$12"}</definedName>
    <definedName name="투찰예정본부장" localSheetId="33" hidden="1">{"'장비'!$A$3:$M$12"}</definedName>
    <definedName name="투찰예정본부장" localSheetId="34" hidden="1">{"'장비'!$A$3:$M$12"}</definedName>
    <definedName name="투찰예정본부장" localSheetId="31" hidden="1">{"'장비'!$A$3:$M$12"}</definedName>
    <definedName name="투찰예정본부장" hidden="1">{"'장비'!$A$3:$M$12"}</definedName>
    <definedName name="팀별" localSheetId="35" hidden="1">{#N/A,#N/A,TRUE,"LOADCOVE";#N/A,#N/A,TRUE,"PAGE001";#N/A,#N/A,TRUE,"PAGE002";#N/A,#N/A,TRUE,"PAGE003";#N/A,#N/A,TRUE,"PAGE004";#N/A,#N/A,TRUE,"PAGE005";#N/A,#N/A,TRUE,"PAGE006";#N/A,#N/A,TRUE,"PAGE007";#N/A,#N/A,TRUE,"PAGE008";#N/A,#N/A,TRUE,"PAGE009";#N/A,#N/A,TRUE,"PAGE010";#N/A,#N/A,TRUE,"PAGE011";#N/A,#N/A,TRUE,"PAGE012";#N/A,#N/A,TRUE,"PAGE013"}</definedName>
    <definedName name="팀별" localSheetId="37" hidden="1">{#N/A,#N/A,TRUE,"LOADCOVE";#N/A,#N/A,TRUE,"PAGE001";#N/A,#N/A,TRUE,"PAGE002";#N/A,#N/A,TRUE,"PAGE003";#N/A,#N/A,TRUE,"PAGE004";#N/A,#N/A,TRUE,"PAGE005";#N/A,#N/A,TRUE,"PAGE006";#N/A,#N/A,TRUE,"PAGE007";#N/A,#N/A,TRUE,"PAGE008";#N/A,#N/A,TRUE,"PAGE009";#N/A,#N/A,TRUE,"PAGE010";#N/A,#N/A,TRUE,"PAGE011";#N/A,#N/A,TRUE,"PAGE012";#N/A,#N/A,TRUE,"PAGE013"}</definedName>
    <definedName name="팀별" localSheetId="36" hidden="1">{#N/A,#N/A,TRUE,"LOADCOVE";#N/A,#N/A,TRUE,"PAGE001";#N/A,#N/A,TRUE,"PAGE002";#N/A,#N/A,TRUE,"PAGE003";#N/A,#N/A,TRUE,"PAGE004";#N/A,#N/A,TRUE,"PAGE005";#N/A,#N/A,TRUE,"PAGE006";#N/A,#N/A,TRUE,"PAGE007";#N/A,#N/A,TRUE,"PAGE008";#N/A,#N/A,TRUE,"PAGE009";#N/A,#N/A,TRUE,"PAGE010";#N/A,#N/A,TRUE,"PAGE011";#N/A,#N/A,TRUE,"PAGE012";#N/A,#N/A,TRUE,"PAGE013"}</definedName>
    <definedName name="팀별" localSheetId="33" hidden="1">{#N/A,#N/A,TRUE,"LOADCOVE";#N/A,#N/A,TRUE,"PAGE001";#N/A,#N/A,TRUE,"PAGE002";#N/A,#N/A,TRUE,"PAGE003";#N/A,#N/A,TRUE,"PAGE004";#N/A,#N/A,TRUE,"PAGE005";#N/A,#N/A,TRUE,"PAGE006";#N/A,#N/A,TRUE,"PAGE007";#N/A,#N/A,TRUE,"PAGE008";#N/A,#N/A,TRUE,"PAGE009";#N/A,#N/A,TRUE,"PAGE010";#N/A,#N/A,TRUE,"PAGE011";#N/A,#N/A,TRUE,"PAGE012";#N/A,#N/A,TRUE,"PAGE013"}</definedName>
    <definedName name="팀별" localSheetId="34" hidden="1">{#N/A,#N/A,TRUE,"LOADCOVE";#N/A,#N/A,TRUE,"PAGE001";#N/A,#N/A,TRUE,"PAGE002";#N/A,#N/A,TRUE,"PAGE003";#N/A,#N/A,TRUE,"PAGE004";#N/A,#N/A,TRUE,"PAGE005";#N/A,#N/A,TRUE,"PAGE006";#N/A,#N/A,TRUE,"PAGE007";#N/A,#N/A,TRUE,"PAGE008";#N/A,#N/A,TRUE,"PAGE009";#N/A,#N/A,TRUE,"PAGE010";#N/A,#N/A,TRUE,"PAGE011";#N/A,#N/A,TRUE,"PAGE012";#N/A,#N/A,TRUE,"PAGE013"}</definedName>
    <definedName name="팀별" localSheetId="31" hidden="1">{#N/A,#N/A,TRUE,"LOADCOVE";#N/A,#N/A,TRUE,"PAGE001";#N/A,#N/A,TRUE,"PAGE002";#N/A,#N/A,TRUE,"PAGE003";#N/A,#N/A,TRUE,"PAGE004";#N/A,#N/A,TRUE,"PAGE005";#N/A,#N/A,TRUE,"PAGE006";#N/A,#N/A,TRUE,"PAGE007";#N/A,#N/A,TRUE,"PAGE008";#N/A,#N/A,TRUE,"PAGE009";#N/A,#N/A,TRUE,"PAGE010";#N/A,#N/A,TRUE,"PAGE011";#N/A,#N/A,TRUE,"PAGE012";#N/A,#N/A,TRUE,"PAGE013"}</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ㅍ" localSheetId="35" hidden="1">{#N/A,#N/A,TRUE,"LOADCOVE";#N/A,#N/A,TRUE,"PAGE001";#N/A,#N/A,TRUE,"PAGE002";#N/A,#N/A,TRUE,"PAGE003";#N/A,#N/A,TRUE,"PAGE004";#N/A,#N/A,TRUE,"PAGE005";#N/A,#N/A,TRUE,"PAGE006";#N/A,#N/A,TRUE,"PAGE007";#N/A,#N/A,TRUE,"PAGE008";#N/A,#N/A,TRUE,"PAGE009";#N/A,#N/A,TRUE,"PAGE010";#N/A,#N/A,TRUE,"PAGE011";#N/A,#N/A,TRUE,"PAGE012";#N/A,#N/A,TRUE,"PAGE013"}</definedName>
    <definedName name="ㅍ" localSheetId="37" hidden="1">{#N/A,#N/A,TRUE,"LOADCOVE";#N/A,#N/A,TRUE,"PAGE001";#N/A,#N/A,TRUE,"PAGE002";#N/A,#N/A,TRUE,"PAGE003";#N/A,#N/A,TRUE,"PAGE004";#N/A,#N/A,TRUE,"PAGE005";#N/A,#N/A,TRUE,"PAGE006";#N/A,#N/A,TRUE,"PAGE007";#N/A,#N/A,TRUE,"PAGE008";#N/A,#N/A,TRUE,"PAGE009";#N/A,#N/A,TRUE,"PAGE010";#N/A,#N/A,TRUE,"PAGE011";#N/A,#N/A,TRUE,"PAGE012";#N/A,#N/A,TRUE,"PAGE013"}</definedName>
    <definedName name="ㅍ" localSheetId="36" hidden="1">{#N/A,#N/A,TRUE,"LOADCOVE";#N/A,#N/A,TRUE,"PAGE001";#N/A,#N/A,TRUE,"PAGE002";#N/A,#N/A,TRUE,"PAGE003";#N/A,#N/A,TRUE,"PAGE004";#N/A,#N/A,TRUE,"PAGE005";#N/A,#N/A,TRUE,"PAGE006";#N/A,#N/A,TRUE,"PAGE007";#N/A,#N/A,TRUE,"PAGE008";#N/A,#N/A,TRUE,"PAGE009";#N/A,#N/A,TRUE,"PAGE010";#N/A,#N/A,TRUE,"PAGE011";#N/A,#N/A,TRUE,"PAGE012";#N/A,#N/A,TRUE,"PAGE013"}</definedName>
    <definedName name="ㅍ" localSheetId="33" hidden="1">{#N/A,#N/A,TRUE,"LOADCOVE";#N/A,#N/A,TRUE,"PAGE001";#N/A,#N/A,TRUE,"PAGE002";#N/A,#N/A,TRUE,"PAGE003";#N/A,#N/A,TRUE,"PAGE004";#N/A,#N/A,TRUE,"PAGE005";#N/A,#N/A,TRUE,"PAGE006";#N/A,#N/A,TRUE,"PAGE007";#N/A,#N/A,TRUE,"PAGE008";#N/A,#N/A,TRUE,"PAGE009";#N/A,#N/A,TRUE,"PAGE010";#N/A,#N/A,TRUE,"PAGE011";#N/A,#N/A,TRUE,"PAGE012";#N/A,#N/A,TRUE,"PAGE013"}</definedName>
    <definedName name="ㅍ" localSheetId="34" hidden="1">{#N/A,#N/A,TRUE,"LOADCOVE";#N/A,#N/A,TRUE,"PAGE001";#N/A,#N/A,TRUE,"PAGE002";#N/A,#N/A,TRUE,"PAGE003";#N/A,#N/A,TRUE,"PAGE004";#N/A,#N/A,TRUE,"PAGE005";#N/A,#N/A,TRUE,"PAGE006";#N/A,#N/A,TRUE,"PAGE007";#N/A,#N/A,TRUE,"PAGE008";#N/A,#N/A,TRUE,"PAGE009";#N/A,#N/A,TRUE,"PAGE010";#N/A,#N/A,TRUE,"PAGE011";#N/A,#N/A,TRUE,"PAGE012";#N/A,#N/A,TRUE,"PAGE013"}</definedName>
    <definedName name="ㅍ" localSheetId="31" hidden="1">{#N/A,#N/A,TRUE,"LOADCOVE";#N/A,#N/A,TRUE,"PAGE001";#N/A,#N/A,TRUE,"PAGE002";#N/A,#N/A,TRUE,"PAGE003";#N/A,#N/A,TRUE,"PAGE004";#N/A,#N/A,TRUE,"PAGE005";#N/A,#N/A,TRUE,"PAGE006";#N/A,#N/A,TRUE,"PAGE007";#N/A,#N/A,TRUE,"PAGE008";#N/A,#N/A,TRUE,"PAGE009";#N/A,#N/A,TRUE,"PAGE010";#N/A,#N/A,TRUE,"PAGE011";#N/A,#N/A,TRUE,"PAGE012";#N/A,#N/A,TRUE,"PAGE013"}</definedName>
    <definedName name="ㅍ" hidden="1">{#N/A,#N/A,TRUE,"LOADCOVE";#N/A,#N/A,TRUE,"PAGE001";#N/A,#N/A,TRUE,"PAGE002";#N/A,#N/A,TRUE,"PAGE003";#N/A,#N/A,TRUE,"PAGE004";#N/A,#N/A,TRUE,"PAGE005";#N/A,#N/A,TRUE,"PAGE006";#N/A,#N/A,TRUE,"PAGE007";#N/A,#N/A,TRUE,"PAGE008";#N/A,#N/A,TRUE,"PAGE009";#N/A,#N/A,TRUE,"PAGE010";#N/A,#N/A,TRUE,"PAGE011";#N/A,#N/A,TRUE,"PAGE012";#N/A,#N/A,TRUE,"PAGE013"}</definedName>
    <definedName name="ㅍ춫" localSheetId="35" hidden="1">{#N/A,#N/A,FALSE,"골재소요량";#N/A,#N/A,FALSE,"골재소요량"}</definedName>
    <definedName name="ㅍ춫" localSheetId="37" hidden="1">{#N/A,#N/A,FALSE,"골재소요량";#N/A,#N/A,FALSE,"골재소요량"}</definedName>
    <definedName name="ㅍ춫" localSheetId="36" hidden="1">{#N/A,#N/A,FALSE,"골재소요량";#N/A,#N/A,FALSE,"골재소요량"}</definedName>
    <definedName name="ㅍ춫" localSheetId="33" hidden="1">{#N/A,#N/A,FALSE,"골재소요량";#N/A,#N/A,FALSE,"골재소요량"}</definedName>
    <definedName name="ㅍ춫" localSheetId="34" hidden="1">{#N/A,#N/A,FALSE,"골재소요량";#N/A,#N/A,FALSE,"골재소요량"}</definedName>
    <definedName name="ㅍ춫" localSheetId="31" hidden="1">{#N/A,#N/A,FALSE,"골재소요량";#N/A,#N/A,FALSE,"골재소요량"}</definedName>
    <definedName name="ㅍ춫" hidden="1">{#N/A,#N/A,FALSE,"골재소요량";#N/A,#N/A,FALSE,"골재소요량"}</definedName>
    <definedName name="ㅍ츝" localSheetId="35" hidden="1">{#N/A,#N/A,FALSE,"표지목차"}</definedName>
    <definedName name="ㅍ츝" localSheetId="37" hidden="1">{#N/A,#N/A,FALSE,"표지목차"}</definedName>
    <definedName name="ㅍ츝" localSheetId="36" hidden="1">{#N/A,#N/A,FALSE,"표지목차"}</definedName>
    <definedName name="ㅍ츝" localSheetId="33" hidden="1">{#N/A,#N/A,FALSE,"표지목차"}</definedName>
    <definedName name="ㅍ츝" localSheetId="34" hidden="1">{#N/A,#N/A,FALSE,"표지목차"}</definedName>
    <definedName name="ㅍ츝" localSheetId="31" hidden="1">{#N/A,#N/A,FALSE,"표지목차"}</definedName>
    <definedName name="ㅍ츝" hidden="1">{#N/A,#N/A,FALSE,"표지목차"}</definedName>
    <definedName name="파일" hidden="1">#REF!</definedName>
    <definedName name="표지" localSheetId="35" hidden="1">{#N/A,#N/A,TRUE,"Basic";#N/A,#N/A,TRUE,"EXT-TABLE";#N/A,#N/A,TRUE,"STEEL";#N/A,#N/A,TRUE,"INT-Table";#N/A,#N/A,TRUE,"STEEL";#N/A,#N/A,TRUE,"Door"}</definedName>
    <definedName name="표지" localSheetId="37" hidden="1">{#N/A,#N/A,TRUE,"Basic";#N/A,#N/A,TRUE,"EXT-TABLE";#N/A,#N/A,TRUE,"STEEL";#N/A,#N/A,TRUE,"INT-Table";#N/A,#N/A,TRUE,"STEEL";#N/A,#N/A,TRUE,"Door"}</definedName>
    <definedName name="표지" localSheetId="36" hidden="1">{#N/A,#N/A,TRUE,"Basic";#N/A,#N/A,TRUE,"EXT-TABLE";#N/A,#N/A,TRUE,"STEEL";#N/A,#N/A,TRUE,"INT-Table";#N/A,#N/A,TRUE,"STEEL";#N/A,#N/A,TRUE,"Door"}</definedName>
    <definedName name="표지" localSheetId="33" hidden="1">{#N/A,#N/A,TRUE,"Basic";#N/A,#N/A,TRUE,"EXT-TABLE";#N/A,#N/A,TRUE,"STEEL";#N/A,#N/A,TRUE,"INT-Table";#N/A,#N/A,TRUE,"STEEL";#N/A,#N/A,TRUE,"Door"}</definedName>
    <definedName name="표지" localSheetId="34" hidden="1">{#N/A,#N/A,TRUE,"Basic";#N/A,#N/A,TRUE,"EXT-TABLE";#N/A,#N/A,TRUE,"STEEL";#N/A,#N/A,TRUE,"INT-Table";#N/A,#N/A,TRUE,"STEEL";#N/A,#N/A,TRUE,"Door"}</definedName>
    <definedName name="표지" localSheetId="31" hidden="1">{#N/A,#N/A,TRUE,"Basic";#N/A,#N/A,TRUE,"EXT-TABLE";#N/A,#N/A,TRUE,"STEEL";#N/A,#N/A,TRUE,"INT-Table";#N/A,#N/A,TRUE,"STEEL";#N/A,#N/A,TRUE,"Door"}</definedName>
    <definedName name="표지" hidden="1">{#N/A,#N/A,TRUE,"Basic";#N/A,#N/A,TRUE,"EXT-TABLE";#N/A,#N/A,TRUE,"STEEL";#N/A,#N/A,TRUE,"INT-Table";#N/A,#N/A,TRUE,"STEEL";#N/A,#N/A,TRUE,"Door"}</definedName>
    <definedName name="표지1">#REF!</definedName>
    <definedName name="표지2" hidden="1">#REF!</definedName>
    <definedName name="ㅎㄴ" localSheetId="35" hidden="1">{#N/A,#N/A,FALSE,"단가표지"}</definedName>
    <definedName name="ㅎㄴ" localSheetId="37" hidden="1">{#N/A,#N/A,FALSE,"단가표지"}</definedName>
    <definedName name="ㅎㄴ" localSheetId="36" hidden="1">{#N/A,#N/A,FALSE,"단가표지"}</definedName>
    <definedName name="ㅎㄴ" localSheetId="33" hidden="1">{#N/A,#N/A,FALSE,"단가표지"}</definedName>
    <definedName name="ㅎㄴ" localSheetId="34" hidden="1">{#N/A,#N/A,FALSE,"단가표지"}</definedName>
    <definedName name="ㅎㄴ" localSheetId="31" hidden="1">{#N/A,#N/A,FALSE,"단가표지"}</definedName>
    <definedName name="ㅎㄴ" hidden="1">{#N/A,#N/A,FALSE,"단가표지"}</definedName>
    <definedName name="ㅎㄹㄴㅇ" localSheetId="35" hidden="1">{#N/A,#N/A,FALSE,"단가표지"}</definedName>
    <definedName name="ㅎㄹㄴㅇ" localSheetId="37" hidden="1">{#N/A,#N/A,FALSE,"단가표지"}</definedName>
    <definedName name="ㅎㄹㄴㅇ" localSheetId="36" hidden="1">{#N/A,#N/A,FALSE,"단가표지"}</definedName>
    <definedName name="ㅎㄹㄴㅇ" localSheetId="33" hidden="1">{#N/A,#N/A,FALSE,"단가표지"}</definedName>
    <definedName name="ㅎㄹㄴㅇ" localSheetId="34" hidden="1">{#N/A,#N/A,FALSE,"단가표지"}</definedName>
    <definedName name="ㅎㄹㄴㅇ" localSheetId="31" hidden="1">{#N/A,#N/A,FALSE,"단가표지"}</definedName>
    <definedName name="ㅎㄹㄴㅇ" hidden="1">{#N/A,#N/A,FALSE,"단가표지"}</definedName>
    <definedName name="ㅎㄹㅇㄴ" localSheetId="35" hidden="1">{#N/A,#N/A,FALSE,"골재소요량";#N/A,#N/A,FALSE,"골재소요량"}</definedName>
    <definedName name="ㅎㄹㅇㄴ" localSheetId="37" hidden="1">{#N/A,#N/A,FALSE,"골재소요량";#N/A,#N/A,FALSE,"골재소요량"}</definedName>
    <definedName name="ㅎㄹㅇㄴ" localSheetId="36" hidden="1">{#N/A,#N/A,FALSE,"골재소요량";#N/A,#N/A,FALSE,"골재소요량"}</definedName>
    <definedName name="ㅎㄹㅇㄴ" localSheetId="33" hidden="1">{#N/A,#N/A,FALSE,"골재소요량";#N/A,#N/A,FALSE,"골재소요량"}</definedName>
    <definedName name="ㅎㄹㅇㄴ" localSheetId="34" hidden="1">{#N/A,#N/A,FALSE,"골재소요량";#N/A,#N/A,FALSE,"골재소요량"}</definedName>
    <definedName name="ㅎㄹㅇㄴ" localSheetId="31" hidden="1">{#N/A,#N/A,FALSE,"골재소요량";#N/A,#N/A,FALSE,"골재소요량"}</definedName>
    <definedName name="ㅎㄹㅇㄴ" hidden="1">{#N/A,#N/A,FALSE,"골재소요량";#N/A,#N/A,FALSE,"골재소요량"}</definedName>
    <definedName name="ㅎㄹㅇㅁㅁㅎ" localSheetId="35" hidden="1">{#N/A,#N/A,FALSE,"조골재"}</definedName>
    <definedName name="ㅎㄹㅇㅁㅁㅎ" localSheetId="37" hidden="1">{#N/A,#N/A,FALSE,"조골재"}</definedName>
    <definedName name="ㅎㄹㅇㅁㅁㅎ" localSheetId="36" hidden="1">{#N/A,#N/A,FALSE,"조골재"}</definedName>
    <definedName name="ㅎㄹㅇㅁㅁㅎ" localSheetId="33" hidden="1">{#N/A,#N/A,FALSE,"조골재"}</definedName>
    <definedName name="ㅎㄹㅇㅁㅁㅎ" localSheetId="34" hidden="1">{#N/A,#N/A,FALSE,"조골재"}</definedName>
    <definedName name="ㅎㄹㅇㅁㅁㅎ" localSheetId="31" hidden="1">{#N/A,#N/A,FALSE,"조골재"}</definedName>
    <definedName name="ㅎㄹㅇㅁㅁㅎ" hidden="1">{#N/A,#N/A,FALSE,"조골재"}</definedName>
    <definedName name="ㅎㄹㅇㅁㅎㅁ" localSheetId="35" hidden="1">{#N/A,#N/A,FALSE,"표지목차"}</definedName>
    <definedName name="ㅎㄹㅇㅁㅎㅁ" localSheetId="37" hidden="1">{#N/A,#N/A,FALSE,"표지목차"}</definedName>
    <definedName name="ㅎㄹㅇㅁㅎㅁ" localSheetId="36" hidden="1">{#N/A,#N/A,FALSE,"표지목차"}</definedName>
    <definedName name="ㅎㄹㅇㅁㅎㅁ" localSheetId="33" hidden="1">{#N/A,#N/A,FALSE,"표지목차"}</definedName>
    <definedName name="ㅎㄹㅇㅁㅎㅁ" localSheetId="34" hidden="1">{#N/A,#N/A,FALSE,"표지목차"}</definedName>
    <definedName name="ㅎㄹㅇㅁㅎㅁ" localSheetId="31" hidden="1">{#N/A,#N/A,FALSE,"표지목차"}</definedName>
    <definedName name="ㅎㄹㅇㅁㅎㅁ" hidden="1">{#N/A,#N/A,FALSE,"표지목차"}</definedName>
    <definedName name="ㅎㄹㅇㅎ" localSheetId="35" hidden="1">{#N/A,#N/A,FALSE,"단가표지"}</definedName>
    <definedName name="ㅎㄹㅇㅎ" localSheetId="37" hidden="1">{#N/A,#N/A,FALSE,"단가표지"}</definedName>
    <definedName name="ㅎㄹㅇㅎ" localSheetId="36" hidden="1">{#N/A,#N/A,FALSE,"단가표지"}</definedName>
    <definedName name="ㅎㄹㅇㅎ" localSheetId="33" hidden="1">{#N/A,#N/A,FALSE,"단가표지"}</definedName>
    <definedName name="ㅎㄹㅇㅎ" localSheetId="34" hidden="1">{#N/A,#N/A,FALSE,"단가표지"}</definedName>
    <definedName name="ㅎㄹㅇㅎ" localSheetId="31" hidden="1">{#N/A,#N/A,FALSE,"단가표지"}</definedName>
    <definedName name="ㅎㄹㅇㅎ" hidden="1">{#N/A,#N/A,FALSE,"단가표지"}</definedName>
    <definedName name="ㅎㄹㅇㅎㅇㅁㅎ" localSheetId="35" hidden="1">{#N/A,#N/A,FALSE,"운반시간"}</definedName>
    <definedName name="ㅎㄹㅇㅎㅇㅁㅎ" localSheetId="37" hidden="1">{#N/A,#N/A,FALSE,"운반시간"}</definedName>
    <definedName name="ㅎㄹㅇㅎㅇㅁㅎ" localSheetId="36" hidden="1">{#N/A,#N/A,FALSE,"운반시간"}</definedName>
    <definedName name="ㅎㄹㅇㅎㅇㅁㅎ" localSheetId="33" hidden="1">{#N/A,#N/A,FALSE,"운반시간"}</definedName>
    <definedName name="ㅎㄹㅇㅎㅇㅁㅎ" localSheetId="34" hidden="1">{#N/A,#N/A,FALSE,"운반시간"}</definedName>
    <definedName name="ㅎㄹㅇㅎㅇㅁㅎ" localSheetId="31" hidden="1">{#N/A,#N/A,FALSE,"운반시간"}</definedName>
    <definedName name="ㅎㄹㅇㅎㅇㅁㅎ" hidden="1">{#N/A,#N/A,FALSE,"운반시간"}</definedName>
    <definedName name="ㅎ륜ㅇㄹ" localSheetId="35" hidden="1">{#N/A,#N/A,FALSE,"2~8번"}</definedName>
    <definedName name="ㅎ륜ㅇㄹ" localSheetId="37" hidden="1">{#N/A,#N/A,FALSE,"2~8번"}</definedName>
    <definedName name="ㅎ륜ㅇㄹ" localSheetId="36" hidden="1">{#N/A,#N/A,FALSE,"2~8번"}</definedName>
    <definedName name="ㅎ륜ㅇㄹ" localSheetId="33" hidden="1">{#N/A,#N/A,FALSE,"2~8번"}</definedName>
    <definedName name="ㅎ륜ㅇㄹ" localSheetId="34" hidden="1">{#N/A,#N/A,FALSE,"2~8번"}</definedName>
    <definedName name="ㅎ륜ㅇㄹ" localSheetId="31" hidden="1">{#N/A,#N/A,FALSE,"2~8번"}</definedName>
    <definedName name="ㅎ륜ㅇㄹ" hidden="1">{#N/A,#N/A,FALSE,"2~8번"}</definedName>
    <definedName name="ㅎ르ㅓㅗㅓ" localSheetId="35" hidden="1">{#N/A,#N/A,FALSE,"골재소요량";#N/A,#N/A,FALSE,"골재소요량"}</definedName>
    <definedName name="ㅎ르ㅓㅗㅓ" localSheetId="37" hidden="1">{#N/A,#N/A,FALSE,"골재소요량";#N/A,#N/A,FALSE,"골재소요량"}</definedName>
    <definedName name="ㅎ르ㅓㅗㅓ" localSheetId="36" hidden="1">{#N/A,#N/A,FALSE,"골재소요량";#N/A,#N/A,FALSE,"골재소요량"}</definedName>
    <definedName name="ㅎ르ㅓㅗㅓ" localSheetId="33" hidden="1">{#N/A,#N/A,FALSE,"골재소요량";#N/A,#N/A,FALSE,"골재소요량"}</definedName>
    <definedName name="ㅎ르ㅓㅗㅓ" localSheetId="34" hidden="1">{#N/A,#N/A,FALSE,"골재소요량";#N/A,#N/A,FALSE,"골재소요량"}</definedName>
    <definedName name="ㅎ르ㅓㅗㅓ" localSheetId="31" hidden="1">{#N/A,#N/A,FALSE,"골재소요량";#N/A,#N/A,FALSE,"골재소요량"}</definedName>
    <definedName name="ㅎ르ㅓㅗㅓ" hidden="1">{#N/A,#N/A,FALSE,"골재소요량";#N/A,#N/A,FALSE,"골재소요량"}</definedName>
    <definedName name="ㅎㄻㄹㅇㅎㅇㅁ" localSheetId="35" hidden="1">{#N/A,#N/A,FALSE,"혼합골재"}</definedName>
    <definedName name="ㅎㄻㄹㅇㅎㅇㅁ" localSheetId="37" hidden="1">{#N/A,#N/A,FALSE,"혼합골재"}</definedName>
    <definedName name="ㅎㄻㄹㅇㅎㅇㅁ" localSheetId="36" hidden="1">{#N/A,#N/A,FALSE,"혼합골재"}</definedName>
    <definedName name="ㅎㄻㄹㅇㅎㅇㅁ" localSheetId="33" hidden="1">{#N/A,#N/A,FALSE,"혼합골재"}</definedName>
    <definedName name="ㅎㄻㄹㅇㅎㅇㅁ" localSheetId="34" hidden="1">{#N/A,#N/A,FALSE,"혼합골재"}</definedName>
    <definedName name="ㅎㄻㄹㅇㅎㅇㅁ" localSheetId="31" hidden="1">{#N/A,#N/A,FALSE,"혼합골재"}</definedName>
    <definedName name="ㅎㄻㄹㅇㅎㅇㅁ" hidden="1">{#N/A,#N/A,FALSE,"혼합골재"}</definedName>
    <definedName name="ㅎㄻㅇㅎㅁㅇㅎㅁㅇㅎ" localSheetId="35" hidden="1">{#N/A,#N/A,FALSE,"골재소요량";#N/A,#N/A,FALSE,"골재소요량"}</definedName>
    <definedName name="ㅎㄻㅇㅎㅁㅇㅎㅁㅇㅎ" localSheetId="37" hidden="1">{#N/A,#N/A,FALSE,"골재소요량";#N/A,#N/A,FALSE,"골재소요량"}</definedName>
    <definedName name="ㅎㄻㅇㅎㅁㅇㅎㅁㅇㅎ" localSheetId="36" hidden="1">{#N/A,#N/A,FALSE,"골재소요량";#N/A,#N/A,FALSE,"골재소요량"}</definedName>
    <definedName name="ㅎㄻㅇㅎㅁㅇㅎㅁㅇㅎ" localSheetId="33" hidden="1">{#N/A,#N/A,FALSE,"골재소요량";#N/A,#N/A,FALSE,"골재소요량"}</definedName>
    <definedName name="ㅎㄻㅇㅎㅁㅇㅎㅁㅇㅎ" localSheetId="34" hidden="1">{#N/A,#N/A,FALSE,"골재소요량";#N/A,#N/A,FALSE,"골재소요량"}</definedName>
    <definedName name="ㅎㄻㅇㅎㅁㅇㅎㅁㅇㅎ" localSheetId="31" hidden="1">{#N/A,#N/A,FALSE,"골재소요량";#N/A,#N/A,FALSE,"골재소요량"}</definedName>
    <definedName name="ㅎㄻㅇㅎㅁㅇㅎㅁㅇㅎ" hidden="1">{#N/A,#N/A,FALSE,"골재소요량";#N/A,#N/A,FALSE,"골재소요량"}</definedName>
    <definedName name="ㅎㅁㅇㅀㅁㅇ" localSheetId="35" hidden="1">{#N/A,#N/A,FALSE,"단가표지"}</definedName>
    <definedName name="ㅎㅁㅇㅀㅁㅇ" localSheetId="37" hidden="1">{#N/A,#N/A,FALSE,"단가표지"}</definedName>
    <definedName name="ㅎㅁㅇㅀㅁㅇ" localSheetId="36" hidden="1">{#N/A,#N/A,FALSE,"단가표지"}</definedName>
    <definedName name="ㅎㅁㅇㅀㅁㅇ" localSheetId="33" hidden="1">{#N/A,#N/A,FALSE,"단가표지"}</definedName>
    <definedName name="ㅎㅁㅇㅀㅁㅇ" localSheetId="34" hidden="1">{#N/A,#N/A,FALSE,"단가표지"}</definedName>
    <definedName name="ㅎㅁㅇㅀㅁㅇ" localSheetId="31" hidden="1">{#N/A,#N/A,FALSE,"단가표지"}</definedName>
    <definedName name="ㅎㅁㅇㅀㅁㅇ" hidden="1">{#N/A,#N/A,FALSE,"단가표지"}</definedName>
    <definedName name="ㅎㅁㅇㅀㅁㅇㅎㅁ" localSheetId="35" hidden="1">{#N/A,#N/A,FALSE,"단가표지"}</definedName>
    <definedName name="ㅎㅁㅇㅀㅁㅇㅎㅁ" localSheetId="37" hidden="1">{#N/A,#N/A,FALSE,"단가표지"}</definedName>
    <definedName name="ㅎㅁㅇㅀㅁㅇㅎㅁ" localSheetId="36" hidden="1">{#N/A,#N/A,FALSE,"단가표지"}</definedName>
    <definedName name="ㅎㅁㅇㅀㅁㅇㅎㅁ" localSheetId="33" hidden="1">{#N/A,#N/A,FALSE,"단가표지"}</definedName>
    <definedName name="ㅎㅁㅇㅀㅁㅇㅎㅁ" localSheetId="34" hidden="1">{#N/A,#N/A,FALSE,"단가표지"}</definedName>
    <definedName name="ㅎㅁㅇㅀㅁㅇㅎㅁ" localSheetId="31" hidden="1">{#N/A,#N/A,FALSE,"단가표지"}</definedName>
    <definedName name="ㅎㅁㅇㅀㅁㅇㅎㅁ" hidden="1">{#N/A,#N/A,FALSE,"단가표지"}</definedName>
    <definedName name="ㅎㅇㄴ" localSheetId="35" hidden="1">{#N/A,#N/A,FALSE,"단가표지"}</definedName>
    <definedName name="ㅎㅇㄴ" localSheetId="37" hidden="1">{#N/A,#N/A,FALSE,"단가표지"}</definedName>
    <definedName name="ㅎㅇㄴ" localSheetId="36" hidden="1">{#N/A,#N/A,FALSE,"단가표지"}</definedName>
    <definedName name="ㅎㅇㄴ" localSheetId="33" hidden="1">{#N/A,#N/A,FALSE,"단가표지"}</definedName>
    <definedName name="ㅎㅇㄴ" localSheetId="34" hidden="1">{#N/A,#N/A,FALSE,"단가표지"}</definedName>
    <definedName name="ㅎㅇㄴ" localSheetId="31" hidden="1">{#N/A,#N/A,FALSE,"단가표지"}</definedName>
    <definedName name="ㅎㅇㄴ" hidden="1">{#N/A,#N/A,FALSE,"단가표지"}</definedName>
    <definedName name="ㅎㅇㄹ홍ㄴ로" localSheetId="35" hidden="1">{#N/A,#N/A,FALSE,"단가표지"}</definedName>
    <definedName name="ㅎㅇㄹ홍ㄴ로" localSheetId="37" hidden="1">{#N/A,#N/A,FALSE,"단가표지"}</definedName>
    <definedName name="ㅎㅇㄹ홍ㄴ로" localSheetId="36" hidden="1">{#N/A,#N/A,FALSE,"단가표지"}</definedName>
    <definedName name="ㅎㅇㄹ홍ㄴ로" localSheetId="33" hidden="1">{#N/A,#N/A,FALSE,"단가표지"}</definedName>
    <definedName name="ㅎㅇㄹ홍ㄴ로" localSheetId="34" hidden="1">{#N/A,#N/A,FALSE,"단가표지"}</definedName>
    <definedName name="ㅎㅇㄹ홍ㄴ로" localSheetId="31" hidden="1">{#N/A,#N/A,FALSE,"단가표지"}</definedName>
    <definedName name="ㅎㅇㄹ홍ㄴ로" hidden="1">{#N/A,#N/A,FALSE,"단가표지"}</definedName>
    <definedName name="ㅎㅇㄻㅎㅁㅇ" localSheetId="35" hidden="1">{#N/A,#N/A,FALSE,"혼합골재"}</definedName>
    <definedName name="ㅎㅇㄻㅎㅁㅇ" localSheetId="37" hidden="1">{#N/A,#N/A,FALSE,"혼합골재"}</definedName>
    <definedName name="ㅎㅇㄻㅎㅁㅇ" localSheetId="36" hidden="1">{#N/A,#N/A,FALSE,"혼합골재"}</definedName>
    <definedName name="ㅎㅇㄻㅎㅁㅇ" localSheetId="33" hidden="1">{#N/A,#N/A,FALSE,"혼합골재"}</definedName>
    <definedName name="ㅎㅇㄻㅎㅁㅇ" localSheetId="34" hidden="1">{#N/A,#N/A,FALSE,"혼합골재"}</definedName>
    <definedName name="ㅎㅇㄻㅎㅁㅇ" localSheetId="31" hidden="1">{#N/A,#N/A,FALSE,"혼합골재"}</definedName>
    <definedName name="ㅎㅇㄻㅎㅁㅇ" hidden="1">{#N/A,#N/A,FALSE,"혼합골재"}</definedName>
    <definedName name="ㅎㅇㄻㅎㅁㅎㅁㅇ" localSheetId="35" hidden="1">{#N/A,#N/A,FALSE,"운반시간"}</definedName>
    <definedName name="ㅎㅇㄻㅎㅁㅎㅁㅇ" localSheetId="37" hidden="1">{#N/A,#N/A,FALSE,"운반시간"}</definedName>
    <definedName name="ㅎㅇㄻㅎㅁㅎㅁㅇ" localSheetId="36" hidden="1">{#N/A,#N/A,FALSE,"운반시간"}</definedName>
    <definedName name="ㅎㅇㄻㅎㅁㅎㅁㅇ" localSheetId="33" hidden="1">{#N/A,#N/A,FALSE,"운반시간"}</definedName>
    <definedName name="ㅎㅇㄻㅎㅁㅎㅁㅇ" localSheetId="34" hidden="1">{#N/A,#N/A,FALSE,"운반시간"}</definedName>
    <definedName name="ㅎㅇㄻㅎㅁㅎㅁㅇ" localSheetId="31" hidden="1">{#N/A,#N/A,FALSE,"운반시간"}</definedName>
    <definedName name="ㅎㅇㄻㅎㅁㅎㅁㅇ" hidden="1">{#N/A,#N/A,FALSE,"운반시간"}</definedName>
    <definedName name="ㅎㅇㅀ" localSheetId="35" hidden="1">{#N/A,#N/A,FALSE,"단가표지"}</definedName>
    <definedName name="ㅎㅇㅀ" localSheetId="37" hidden="1">{#N/A,#N/A,FALSE,"단가표지"}</definedName>
    <definedName name="ㅎㅇㅀ" localSheetId="36" hidden="1">{#N/A,#N/A,FALSE,"단가표지"}</definedName>
    <definedName name="ㅎㅇㅀ" localSheetId="33" hidden="1">{#N/A,#N/A,FALSE,"단가표지"}</definedName>
    <definedName name="ㅎㅇㅀ" localSheetId="34" hidden="1">{#N/A,#N/A,FALSE,"단가표지"}</definedName>
    <definedName name="ㅎㅇㅀ" localSheetId="31" hidden="1">{#N/A,#N/A,FALSE,"단가표지"}</definedName>
    <definedName name="ㅎㅇㅀ" hidden="1">{#N/A,#N/A,FALSE,"단가표지"}</definedName>
    <definedName name="ㅎㅇㅀㄴ" localSheetId="35" hidden="1">{#N/A,#N/A,FALSE,"골재소요량";#N/A,#N/A,FALSE,"골재소요량"}</definedName>
    <definedName name="ㅎㅇㅀㄴ" localSheetId="37" hidden="1">{#N/A,#N/A,FALSE,"골재소요량";#N/A,#N/A,FALSE,"골재소요량"}</definedName>
    <definedName name="ㅎㅇㅀㄴ" localSheetId="36" hidden="1">{#N/A,#N/A,FALSE,"골재소요량";#N/A,#N/A,FALSE,"골재소요량"}</definedName>
    <definedName name="ㅎㅇㅀㄴ" localSheetId="33" hidden="1">{#N/A,#N/A,FALSE,"골재소요량";#N/A,#N/A,FALSE,"골재소요량"}</definedName>
    <definedName name="ㅎㅇㅀㄴ" localSheetId="34" hidden="1">{#N/A,#N/A,FALSE,"골재소요량";#N/A,#N/A,FALSE,"골재소요량"}</definedName>
    <definedName name="ㅎㅇㅀㄴ" localSheetId="31" hidden="1">{#N/A,#N/A,FALSE,"골재소요량";#N/A,#N/A,FALSE,"골재소요량"}</definedName>
    <definedName name="ㅎㅇㅀㄴ" hidden="1">{#N/A,#N/A,FALSE,"골재소요량";#N/A,#N/A,FALSE,"골재소요량"}</definedName>
    <definedName name="ㅎㅇㅀㅁㅇㅎㅁㅇ" localSheetId="35" hidden="1">{#N/A,#N/A,FALSE,"단가표지"}</definedName>
    <definedName name="ㅎㅇㅀㅁㅇㅎㅁㅇ" localSheetId="37" hidden="1">{#N/A,#N/A,FALSE,"단가표지"}</definedName>
    <definedName name="ㅎㅇㅀㅁㅇㅎㅁㅇ" localSheetId="36" hidden="1">{#N/A,#N/A,FALSE,"단가표지"}</definedName>
    <definedName name="ㅎㅇㅀㅁㅇㅎㅁㅇ" localSheetId="33" hidden="1">{#N/A,#N/A,FALSE,"단가표지"}</definedName>
    <definedName name="ㅎㅇㅀㅁㅇㅎㅁㅇ" localSheetId="34" hidden="1">{#N/A,#N/A,FALSE,"단가표지"}</definedName>
    <definedName name="ㅎㅇㅀㅁㅇㅎㅁㅇ" localSheetId="31" hidden="1">{#N/A,#N/A,FALSE,"단가표지"}</definedName>
    <definedName name="ㅎㅇㅀㅁㅇㅎㅁㅇ" hidden="1">{#N/A,#N/A,FALSE,"단가표지"}</definedName>
    <definedName name="ㅎㅇㅀㅇㅀ" localSheetId="35" hidden="1">{#N/A,#N/A,FALSE,"표지목차"}</definedName>
    <definedName name="ㅎㅇㅀㅇㅀ" localSheetId="37" hidden="1">{#N/A,#N/A,FALSE,"표지목차"}</definedName>
    <definedName name="ㅎㅇㅀㅇㅀ" localSheetId="36" hidden="1">{#N/A,#N/A,FALSE,"표지목차"}</definedName>
    <definedName name="ㅎㅇㅀㅇㅀ" localSheetId="33" hidden="1">{#N/A,#N/A,FALSE,"표지목차"}</definedName>
    <definedName name="ㅎㅇㅀㅇㅀ" localSheetId="34" hidden="1">{#N/A,#N/A,FALSE,"표지목차"}</definedName>
    <definedName name="ㅎㅇㅀㅇㅀ" localSheetId="31" hidden="1">{#N/A,#N/A,FALSE,"표지목차"}</definedName>
    <definedName name="ㅎㅇㅀㅇㅀ" hidden="1">{#N/A,#N/A,FALSE,"표지목차"}</definedName>
    <definedName name="ㅎㅇㅀㅇㅀㅇ" localSheetId="35" hidden="1">{#N/A,#N/A,FALSE,"표지목차"}</definedName>
    <definedName name="ㅎㅇㅀㅇㅀㅇ" localSheetId="37" hidden="1">{#N/A,#N/A,FALSE,"표지목차"}</definedName>
    <definedName name="ㅎㅇㅀㅇㅀㅇ" localSheetId="36" hidden="1">{#N/A,#N/A,FALSE,"표지목차"}</definedName>
    <definedName name="ㅎㅇㅀㅇㅀㅇ" localSheetId="33" hidden="1">{#N/A,#N/A,FALSE,"표지목차"}</definedName>
    <definedName name="ㅎㅇㅀㅇㅀㅇ" localSheetId="34" hidden="1">{#N/A,#N/A,FALSE,"표지목차"}</definedName>
    <definedName name="ㅎㅇㅀㅇㅀㅇ" localSheetId="31" hidden="1">{#N/A,#N/A,FALSE,"표지목차"}</definedName>
    <definedName name="ㅎㅇㅀㅇㅀㅇ" hidden="1">{#N/A,#N/A,FALSE,"표지목차"}</definedName>
    <definedName name="ㅎㅇㅁㄴㄹ" localSheetId="35" hidden="1">{#N/A,#N/A,FALSE,"운반시간"}</definedName>
    <definedName name="ㅎㅇㅁㄴㄹ" localSheetId="37" hidden="1">{#N/A,#N/A,FALSE,"운반시간"}</definedName>
    <definedName name="ㅎㅇㅁㄴㄹ" localSheetId="36" hidden="1">{#N/A,#N/A,FALSE,"운반시간"}</definedName>
    <definedName name="ㅎㅇㅁㄴㄹ" localSheetId="33" hidden="1">{#N/A,#N/A,FALSE,"운반시간"}</definedName>
    <definedName name="ㅎㅇㅁㄴㄹ" localSheetId="34" hidden="1">{#N/A,#N/A,FALSE,"운반시간"}</definedName>
    <definedName name="ㅎㅇㅁㄴㄹ" localSheetId="31" hidden="1">{#N/A,#N/A,FALSE,"운반시간"}</definedName>
    <definedName name="ㅎㅇㅁㄴㄹ" hidden="1">{#N/A,#N/A,FALSE,"운반시간"}</definedName>
    <definedName name="ㅎㅇㅁㅀㅁㅇ" localSheetId="35" hidden="1">{#N/A,#N/A,FALSE,"단가표지"}</definedName>
    <definedName name="ㅎㅇㅁㅀㅁㅇ" localSheetId="37" hidden="1">{#N/A,#N/A,FALSE,"단가표지"}</definedName>
    <definedName name="ㅎㅇㅁㅀㅁㅇ" localSheetId="36" hidden="1">{#N/A,#N/A,FALSE,"단가표지"}</definedName>
    <definedName name="ㅎㅇㅁㅀㅁㅇ" localSheetId="33" hidden="1">{#N/A,#N/A,FALSE,"단가표지"}</definedName>
    <definedName name="ㅎㅇㅁㅀㅁㅇ" localSheetId="34" hidden="1">{#N/A,#N/A,FALSE,"단가표지"}</definedName>
    <definedName name="ㅎㅇㅁㅀㅁㅇ" localSheetId="31" hidden="1">{#N/A,#N/A,FALSE,"단가표지"}</definedName>
    <definedName name="ㅎㅇㅁㅀㅁㅇ" hidden="1">{#N/A,#N/A,FALSE,"단가표지"}</definedName>
    <definedName name="하하" localSheetId="35" hidden="1">{"LKD",#N/A,FALSE,"표지"}</definedName>
    <definedName name="하하" localSheetId="37" hidden="1">{"LKD",#N/A,FALSE,"표지"}</definedName>
    <definedName name="하하" localSheetId="36" hidden="1">{"LKD",#N/A,FALSE,"표지"}</definedName>
    <definedName name="하하" localSheetId="33" hidden="1">{"LKD",#N/A,FALSE,"표지"}</definedName>
    <definedName name="하하" localSheetId="34" hidden="1">{"LKD",#N/A,FALSE,"표지"}</definedName>
    <definedName name="하하" localSheetId="31" hidden="1">{"LKD",#N/A,FALSE,"표지"}</definedName>
    <definedName name="하하" hidden="1">{"LKD",#N/A,FALSE,"표지"}</definedName>
    <definedName name="하하하" localSheetId="35" hidden="1">{#N/A,#N/A,FALSE,"명세표"}</definedName>
    <definedName name="하하하" localSheetId="37" hidden="1">{#N/A,#N/A,FALSE,"명세표"}</definedName>
    <definedName name="하하하" localSheetId="36" hidden="1">{#N/A,#N/A,FALSE,"명세표"}</definedName>
    <definedName name="하하하" localSheetId="33" hidden="1">{#N/A,#N/A,FALSE,"명세표"}</definedName>
    <definedName name="하하하" localSheetId="34" hidden="1">{#N/A,#N/A,FALSE,"명세표"}</definedName>
    <definedName name="하하하" localSheetId="31" hidden="1">{#N/A,#N/A,FALSE,"명세표"}</definedName>
    <definedName name="하하하" hidden="1">{#N/A,#N/A,FALSE,"명세표"}</definedName>
    <definedName name="한동준" localSheetId="35" hidden="1">{#N/A,#N/A,FALSE,"사업총괄";#N/A,#N/A,FALSE,"장비사업";#N/A,#N/A,FALSE,"철구사업";#N/A,#N/A,FALSE,"준설사업"}</definedName>
    <definedName name="한동준" localSheetId="37" hidden="1">{#N/A,#N/A,FALSE,"사업총괄";#N/A,#N/A,FALSE,"장비사업";#N/A,#N/A,FALSE,"철구사업";#N/A,#N/A,FALSE,"준설사업"}</definedName>
    <definedName name="한동준" localSheetId="36" hidden="1">{#N/A,#N/A,FALSE,"사업총괄";#N/A,#N/A,FALSE,"장비사업";#N/A,#N/A,FALSE,"철구사업";#N/A,#N/A,FALSE,"준설사업"}</definedName>
    <definedName name="한동준" localSheetId="33" hidden="1">{#N/A,#N/A,FALSE,"사업총괄";#N/A,#N/A,FALSE,"장비사업";#N/A,#N/A,FALSE,"철구사업";#N/A,#N/A,FALSE,"준설사업"}</definedName>
    <definedName name="한동준" localSheetId="34" hidden="1">{#N/A,#N/A,FALSE,"사업총괄";#N/A,#N/A,FALSE,"장비사업";#N/A,#N/A,FALSE,"철구사업";#N/A,#N/A,FALSE,"준설사업"}</definedName>
    <definedName name="한동준" localSheetId="31" hidden="1">{#N/A,#N/A,FALSE,"사업총괄";#N/A,#N/A,FALSE,"장비사업";#N/A,#N/A,FALSE,"철구사업";#N/A,#N/A,FALSE,"준설사업"}</definedName>
    <definedName name="한동준" hidden="1">{#N/A,#N/A,FALSE,"사업총괄";#N/A,#N/A,FALSE,"장비사업";#N/A,#N/A,FALSE,"철구사업";#N/A,#N/A,FALSE,"준설사업"}</definedName>
    <definedName name="할" localSheetId="35" hidden="1">{"LKD",#N/A,FALSE,"표지"}</definedName>
    <definedName name="할" localSheetId="37" hidden="1">{"LKD",#N/A,FALSE,"표지"}</definedName>
    <definedName name="할" localSheetId="36" hidden="1">{"LKD",#N/A,FALSE,"표지"}</definedName>
    <definedName name="할" localSheetId="33" hidden="1">{"LKD",#N/A,FALSE,"표지"}</definedName>
    <definedName name="할" localSheetId="34" hidden="1">{"LKD",#N/A,FALSE,"표지"}</definedName>
    <definedName name="할" localSheetId="31" hidden="1">{"LKD",#N/A,FALSE,"표지"}</definedName>
    <definedName name="할" hidden="1">{"LKD",#N/A,FALSE,"표지"}</definedName>
    <definedName name="합" hidden="1">0</definedName>
    <definedName name="해양인원" localSheetId="35" hidden="1">{#N/A,#N/A,TRUE,"LOADCOVE";#N/A,#N/A,TRUE,"PAGE001";#N/A,#N/A,TRUE,"PAGE002";#N/A,#N/A,TRUE,"PAGE003";#N/A,#N/A,TRUE,"PAGE004";#N/A,#N/A,TRUE,"PAGE005";#N/A,#N/A,TRUE,"PAGE006";#N/A,#N/A,TRUE,"PAGE007";#N/A,#N/A,TRUE,"PAGE008";#N/A,#N/A,TRUE,"PAGE009";#N/A,#N/A,TRUE,"PAGE010";#N/A,#N/A,TRUE,"PAGE011";#N/A,#N/A,TRUE,"PAGE012";#N/A,#N/A,TRUE,"PAGE013"}</definedName>
    <definedName name="해양인원" localSheetId="37" hidden="1">{#N/A,#N/A,TRUE,"LOADCOVE";#N/A,#N/A,TRUE,"PAGE001";#N/A,#N/A,TRUE,"PAGE002";#N/A,#N/A,TRUE,"PAGE003";#N/A,#N/A,TRUE,"PAGE004";#N/A,#N/A,TRUE,"PAGE005";#N/A,#N/A,TRUE,"PAGE006";#N/A,#N/A,TRUE,"PAGE007";#N/A,#N/A,TRUE,"PAGE008";#N/A,#N/A,TRUE,"PAGE009";#N/A,#N/A,TRUE,"PAGE010";#N/A,#N/A,TRUE,"PAGE011";#N/A,#N/A,TRUE,"PAGE012";#N/A,#N/A,TRUE,"PAGE013"}</definedName>
    <definedName name="해양인원" localSheetId="36" hidden="1">{#N/A,#N/A,TRUE,"LOADCOVE";#N/A,#N/A,TRUE,"PAGE001";#N/A,#N/A,TRUE,"PAGE002";#N/A,#N/A,TRUE,"PAGE003";#N/A,#N/A,TRUE,"PAGE004";#N/A,#N/A,TRUE,"PAGE005";#N/A,#N/A,TRUE,"PAGE006";#N/A,#N/A,TRUE,"PAGE007";#N/A,#N/A,TRUE,"PAGE008";#N/A,#N/A,TRUE,"PAGE009";#N/A,#N/A,TRUE,"PAGE010";#N/A,#N/A,TRUE,"PAGE011";#N/A,#N/A,TRUE,"PAGE012";#N/A,#N/A,TRUE,"PAGE013"}</definedName>
    <definedName name="해양인원" localSheetId="33" hidden="1">{#N/A,#N/A,TRUE,"LOADCOVE";#N/A,#N/A,TRUE,"PAGE001";#N/A,#N/A,TRUE,"PAGE002";#N/A,#N/A,TRUE,"PAGE003";#N/A,#N/A,TRUE,"PAGE004";#N/A,#N/A,TRUE,"PAGE005";#N/A,#N/A,TRUE,"PAGE006";#N/A,#N/A,TRUE,"PAGE007";#N/A,#N/A,TRUE,"PAGE008";#N/A,#N/A,TRUE,"PAGE009";#N/A,#N/A,TRUE,"PAGE010";#N/A,#N/A,TRUE,"PAGE011";#N/A,#N/A,TRUE,"PAGE012";#N/A,#N/A,TRUE,"PAGE013"}</definedName>
    <definedName name="해양인원" localSheetId="34" hidden="1">{#N/A,#N/A,TRUE,"LOADCOVE";#N/A,#N/A,TRUE,"PAGE001";#N/A,#N/A,TRUE,"PAGE002";#N/A,#N/A,TRUE,"PAGE003";#N/A,#N/A,TRUE,"PAGE004";#N/A,#N/A,TRUE,"PAGE005";#N/A,#N/A,TRUE,"PAGE006";#N/A,#N/A,TRUE,"PAGE007";#N/A,#N/A,TRUE,"PAGE008";#N/A,#N/A,TRUE,"PAGE009";#N/A,#N/A,TRUE,"PAGE010";#N/A,#N/A,TRUE,"PAGE011";#N/A,#N/A,TRUE,"PAGE012";#N/A,#N/A,TRUE,"PAGE013"}</definedName>
    <definedName name="해양인원" localSheetId="31" hidden="1">{#N/A,#N/A,TRUE,"LOADCOVE";#N/A,#N/A,TRUE,"PAGE001";#N/A,#N/A,TRUE,"PAGE002";#N/A,#N/A,TRUE,"PAGE003";#N/A,#N/A,TRUE,"PAGE004";#N/A,#N/A,TRUE,"PAGE005";#N/A,#N/A,TRUE,"PAGE006";#N/A,#N/A,TRUE,"PAGE007";#N/A,#N/A,TRUE,"PAGE008";#N/A,#N/A,TRUE,"PAGE009";#N/A,#N/A,TRUE,"PAGE010";#N/A,#N/A,TRUE,"PAGE011";#N/A,#N/A,TRUE,"PAGE012";#N/A,#N/A,TRUE,"PAGE013"}</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중점3" localSheetId="35" hidden="1">{#N/A,#N/A,TRUE,"LOADCOVE";#N/A,#N/A,TRUE,"PAGE001";#N/A,#N/A,TRUE,"PAGE002";#N/A,#N/A,TRUE,"PAGE003";#N/A,#N/A,TRUE,"PAGE004";#N/A,#N/A,TRUE,"PAGE005";#N/A,#N/A,TRUE,"PAGE006";#N/A,#N/A,TRUE,"PAGE007";#N/A,#N/A,TRUE,"PAGE008";#N/A,#N/A,TRUE,"PAGE009";#N/A,#N/A,TRUE,"PAGE010";#N/A,#N/A,TRUE,"PAGE011";#N/A,#N/A,TRUE,"PAGE012";#N/A,#N/A,TRUE,"PAGE013"}</definedName>
    <definedName name="해양중점3" localSheetId="37" hidden="1">{#N/A,#N/A,TRUE,"LOADCOVE";#N/A,#N/A,TRUE,"PAGE001";#N/A,#N/A,TRUE,"PAGE002";#N/A,#N/A,TRUE,"PAGE003";#N/A,#N/A,TRUE,"PAGE004";#N/A,#N/A,TRUE,"PAGE005";#N/A,#N/A,TRUE,"PAGE006";#N/A,#N/A,TRUE,"PAGE007";#N/A,#N/A,TRUE,"PAGE008";#N/A,#N/A,TRUE,"PAGE009";#N/A,#N/A,TRUE,"PAGE010";#N/A,#N/A,TRUE,"PAGE011";#N/A,#N/A,TRUE,"PAGE012";#N/A,#N/A,TRUE,"PAGE013"}</definedName>
    <definedName name="해양중점3" localSheetId="36" hidden="1">{#N/A,#N/A,TRUE,"LOADCOVE";#N/A,#N/A,TRUE,"PAGE001";#N/A,#N/A,TRUE,"PAGE002";#N/A,#N/A,TRUE,"PAGE003";#N/A,#N/A,TRUE,"PAGE004";#N/A,#N/A,TRUE,"PAGE005";#N/A,#N/A,TRUE,"PAGE006";#N/A,#N/A,TRUE,"PAGE007";#N/A,#N/A,TRUE,"PAGE008";#N/A,#N/A,TRUE,"PAGE009";#N/A,#N/A,TRUE,"PAGE010";#N/A,#N/A,TRUE,"PAGE011";#N/A,#N/A,TRUE,"PAGE012";#N/A,#N/A,TRUE,"PAGE013"}</definedName>
    <definedName name="해양중점3" localSheetId="33" hidden="1">{#N/A,#N/A,TRUE,"LOADCOVE";#N/A,#N/A,TRUE,"PAGE001";#N/A,#N/A,TRUE,"PAGE002";#N/A,#N/A,TRUE,"PAGE003";#N/A,#N/A,TRUE,"PAGE004";#N/A,#N/A,TRUE,"PAGE005";#N/A,#N/A,TRUE,"PAGE006";#N/A,#N/A,TRUE,"PAGE007";#N/A,#N/A,TRUE,"PAGE008";#N/A,#N/A,TRUE,"PAGE009";#N/A,#N/A,TRUE,"PAGE010";#N/A,#N/A,TRUE,"PAGE011";#N/A,#N/A,TRUE,"PAGE012";#N/A,#N/A,TRUE,"PAGE013"}</definedName>
    <definedName name="해양중점3" localSheetId="34" hidden="1">{#N/A,#N/A,TRUE,"LOADCOVE";#N/A,#N/A,TRUE,"PAGE001";#N/A,#N/A,TRUE,"PAGE002";#N/A,#N/A,TRUE,"PAGE003";#N/A,#N/A,TRUE,"PAGE004";#N/A,#N/A,TRUE,"PAGE005";#N/A,#N/A,TRUE,"PAGE006";#N/A,#N/A,TRUE,"PAGE007";#N/A,#N/A,TRUE,"PAGE008";#N/A,#N/A,TRUE,"PAGE009";#N/A,#N/A,TRUE,"PAGE010";#N/A,#N/A,TRUE,"PAGE011";#N/A,#N/A,TRUE,"PAGE012";#N/A,#N/A,TRUE,"PAGE013"}</definedName>
    <definedName name="해양중점3" localSheetId="31"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ㅐㅇ" localSheetId="35"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 localSheetId="37"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 localSheetId="3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 localSheetId="3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 localSheetId="3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 localSheetId="3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현장조직1" localSheetId="35" hidden="1">{"LKD",#N/A,FALSE,"표지"}</definedName>
    <definedName name="현장조직1" localSheetId="37" hidden="1">{"LKD",#N/A,FALSE,"표지"}</definedName>
    <definedName name="현장조직1" localSheetId="36" hidden="1">{"LKD",#N/A,FALSE,"표지"}</definedName>
    <definedName name="현장조직1" localSheetId="33" hidden="1">{"LKD",#N/A,FALSE,"표지"}</definedName>
    <definedName name="현장조직1" localSheetId="34" hidden="1">{"LKD",#N/A,FALSE,"표지"}</definedName>
    <definedName name="현장조직1" localSheetId="31" hidden="1">{"LKD",#N/A,FALSE,"표지"}</definedName>
    <definedName name="현장조직1" hidden="1">{"LKD",#N/A,FALSE,"표지"}</definedName>
    <definedName name="호가" localSheetId="35" hidden="1">{"LKD",#N/A,FALSE,"표지"}</definedName>
    <definedName name="호가" localSheetId="37" hidden="1">{"LKD",#N/A,FALSE,"표지"}</definedName>
    <definedName name="호가" localSheetId="36" hidden="1">{"LKD",#N/A,FALSE,"표지"}</definedName>
    <definedName name="호가" localSheetId="33" hidden="1">{"LKD",#N/A,FALSE,"표지"}</definedName>
    <definedName name="호가" localSheetId="34" hidden="1">{"LKD",#N/A,FALSE,"표지"}</definedName>
    <definedName name="호가" localSheetId="31" hidden="1">{"LKD",#N/A,FALSE,"표지"}</definedName>
    <definedName name="호가" hidden="1">{"LKD",#N/A,FALSE,"표지"}</definedName>
    <definedName name="호우" localSheetId="35" hidden="1">{#N/A,#N/A,FALSE,"표지목차"}</definedName>
    <definedName name="호우" localSheetId="37" hidden="1">{#N/A,#N/A,FALSE,"표지목차"}</definedName>
    <definedName name="호우" localSheetId="36" hidden="1">{#N/A,#N/A,FALSE,"표지목차"}</definedName>
    <definedName name="호우" localSheetId="33" hidden="1">{#N/A,#N/A,FALSE,"표지목차"}</definedName>
    <definedName name="호우" localSheetId="34" hidden="1">{#N/A,#N/A,FALSE,"표지목차"}</definedName>
    <definedName name="호우" localSheetId="31" hidden="1">{#N/A,#N/A,FALSE,"표지목차"}</definedName>
    <definedName name="호우" hidden="1">{#N/A,#N/A,FALSE,"표지목차"}</definedName>
    <definedName name="호우ㅗ" localSheetId="35" hidden="1">{#N/A,#N/A,FALSE,"단가표지"}</definedName>
    <definedName name="호우ㅗ" localSheetId="37" hidden="1">{#N/A,#N/A,FALSE,"단가표지"}</definedName>
    <definedName name="호우ㅗ" localSheetId="36" hidden="1">{#N/A,#N/A,FALSE,"단가표지"}</definedName>
    <definedName name="호우ㅗ" localSheetId="33" hidden="1">{#N/A,#N/A,FALSE,"단가표지"}</definedName>
    <definedName name="호우ㅗ" localSheetId="34" hidden="1">{#N/A,#N/A,FALSE,"단가표지"}</definedName>
    <definedName name="호우ㅗ" localSheetId="31" hidden="1">{#N/A,#N/A,FALSE,"단가표지"}</definedName>
    <definedName name="호우ㅗ" hidden="1">{#N/A,#N/A,FALSE,"단가표지"}</definedName>
    <definedName name="호호호" localSheetId="35" hidden="1">{#N/A,#N/A,FALSE,"명세표"}</definedName>
    <definedName name="호호호" localSheetId="37" hidden="1">{#N/A,#N/A,FALSE,"명세표"}</definedName>
    <definedName name="호호호" localSheetId="36" hidden="1">{#N/A,#N/A,FALSE,"명세표"}</definedName>
    <definedName name="호호호" localSheetId="33" hidden="1">{#N/A,#N/A,FALSE,"명세표"}</definedName>
    <definedName name="호호호" localSheetId="34" hidden="1">{#N/A,#N/A,FALSE,"명세표"}</definedName>
    <definedName name="호호호" localSheetId="31" hidden="1">{#N/A,#N/A,FALSE,"명세표"}</definedName>
    <definedName name="호호호" hidden="1">{#N/A,#N/A,FALSE,"명세표"}</definedName>
    <definedName name="호ㅓ" localSheetId="35" hidden="1">{#N/A,#N/A,FALSE,"CCTV"}</definedName>
    <definedName name="호ㅓ" localSheetId="37" hidden="1">{#N/A,#N/A,FALSE,"CCTV"}</definedName>
    <definedName name="호ㅓ" localSheetId="36" hidden="1">{#N/A,#N/A,FALSE,"CCTV"}</definedName>
    <definedName name="호ㅓ" localSheetId="33" hidden="1">{#N/A,#N/A,FALSE,"CCTV"}</definedName>
    <definedName name="호ㅓ" localSheetId="34" hidden="1">{#N/A,#N/A,FALSE,"CCTV"}</definedName>
    <definedName name="호ㅓ" localSheetId="31" hidden="1">{#N/A,#N/A,FALSE,"CCTV"}</definedName>
    <definedName name="호ㅓ" hidden="1">{#N/A,#N/A,FALSE,"CCTV"}</definedName>
    <definedName name="호ㅓㅎ" localSheetId="35" hidden="1">{#N/A,#N/A,FALSE,"표지목차"}</definedName>
    <definedName name="호ㅓㅎ" localSheetId="37" hidden="1">{#N/A,#N/A,FALSE,"표지목차"}</definedName>
    <definedName name="호ㅓㅎ" localSheetId="36" hidden="1">{#N/A,#N/A,FALSE,"표지목차"}</definedName>
    <definedName name="호ㅓㅎ" localSheetId="33" hidden="1">{#N/A,#N/A,FALSE,"표지목차"}</definedName>
    <definedName name="호ㅓㅎ" localSheetId="34" hidden="1">{#N/A,#N/A,FALSE,"표지목차"}</definedName>
    <definedName name="호ㅓㅎ" localSheetId="31" hidden="1">{#N/A,#N/A,FALSE,"표지목차"}</definedName>
    <definedName name="호ㅓㅎ" hidden="1">{#N/A,#N/A,FALSE,"표지목차"}</definedName>
    <definedName name="혼ㄹ" localSheetId="35" hidden="1">{#N/A,#N/A,FALSE,"운반시간"}</definedName>
    <definedName name="혼ㄹ" localSheetId="37" hidden="1">{#N/A,#N/A,FALSE,"운반시간"}</definedName>
    <definedName name="혼ㄹ" localSheetId="36" hidden="1">{#N/A,#N/A,FALSE,"운반시간"}</definedName>
    <definedName name="혼ㄹ" localSheetId="33" hidden="1">{#N/A,#N/A,FALSE,"운반시간"}</definedName>
    <definedName name="혼ㄹ" localSheetId="34" hidden="1">{#N/A,#N/A,FALSE,"운반시간"}</definedName>
    <definedName name="혼ㄹ" localSheetId="31" hidden="1">{#N/A,#N/A,FALSE,"운반시간"}</definedName>
    <definedName name="혼ㄹ" hidden="1">{#N/A,#N/A,FALSE,"운반시간"}</definedName>
    <definedName name="홀ㄴㄺㅅ" localSheetId="35" hidden="1">{#N/A,#N/A,FALSE,"단가표지"}</definedName>
    <definedName name="홀ㄴㄺㅅ" localSheetId="37" hidden="1">{#N/A,#N/A,FALSE,"단가표지"}</definedName>
    <definedName name="홀ㄴㄺㅅ" localSheetId="36" hidden="1">{#N/A,#N/A,FALSE,"단가표지"}</definedName>
    <definedName name="홀ㄴㄺㅅ" localSheetId="33" hidden="1">{#N/A,#N/A,FALSE,"단가표지"}</definedName>
    <definedName name="홀ㄴㄺㅅ" localSheetId="34" hidden="1">{#N/A,#N/A,FALSE,"단가표지"}</definedName>
    <definedName name="홀ㄴㄺㅅ" localSheetId="31" hidden="1">{#N/A,#N/A,FALSE,"단가표지"}</definedName>
    <definedName name="홀ㄴㄺㅅ" hidden="1">{#N/A,#N/A,FALSE,"단가표지"}</definedName>
    <definedName name="홍홍" localSheetId="35" hidden="1">{#N/A,#N/A,TRUE,"LOADCOVE";#N/A,#N/A,TRUE,"PAGE001";#N/A,#N/A,TRUE,"PAGE002";#N/A,#N/A,TRUE,"PAGE003";#N/A,#N/A,TRUE,"PAGE004";#N/A,#N/A,TRUE,"PAGE005";#N/A,#N/A,TRUE,"PAGE006";#N/A,#N/A,TRUE,"PAGE007";#N/A,#N/A,TRUE,"PAGE008";#N/A,#N/A,TRUE,"PAGE009";#N/A,#N/A,TRUE,"PAGE010";#N/A,#N/A,TRUE,"PAGE011";#N/A,#N/A,TRUE,"PAGE012";#N/A,#N/A,TRUE,"PAGE013"}</definedName>
    <definedName name="홍홍" localSheetId="37" hidden="1">{#N/A,#N/A,TRUE,"LOADCOVE";#N/A,#N/A,TRUE,"PAGE001";#N/A,#N/A,TRUE,"PAGE002";#N/A,#N/A,TRUE,"PAGE003";#N/A,#N/A,TRUE,"PAGE004";#N/A,#N/A,TRUE,"PAGE005";#N/A,#N/A,TRUE,"PAGE006";#N/A,#N/A,TRUE,"PAGE007";#N/A,#N/A,TRUE,"PAGE008";#N/A,#N/A,TRUE,"PAGE009";#N/A,#N/A,TRUE,"PAGE010";#N/A,#N/A,TRUE,"PAGE011";#N/A,#N/A,TRUE,"PAGE012";#N/A,#N/A,TRUE,"PAGE013"}</definedName>
    <definedName name="홍홍" localSheetId="36" hidden="1">{#N/A,#N/A,TRUE,"LOADCOVE";#N/A,#N/A,TRUE,"PAGE001";#N/A,#N/A,TRUE,"PAGE002";#N/A,#N/A,TRUE,"PAGE003";#N/A,#N/A,TRUE,"PAGE004";#N/A,#N/A,TRUE,"PAGE005";#N/A,#N/A,TRUE,"PAGE006";#N/A,#N/A,TRUE,"PAGE007";#N/A,#N/A,TRUE,"PAGE008";#N/A,#N/A,TRUE,"PAGE009";#N/A,#N/A,TRUE,"PAGE010";#N/A,#N/A,TRUE,"PAGE011";#N/A,#N/A,TRUE,"PAGE012";#N/A,#N/A,TRUE,"PAGE013"}</definedName>
    <definedName name="홍홍" localSheetId="33" hidden="1">{#N/A,#N/A,TRUE,"LOADCOVE";#N/A,#N/A,TRUE,"PAGE001";#N/A,#N/A,TRUE,"PAGE002";#N/A,#N/A,TRUE,"PAGE003";#N/A,#N/A,TRUE,"PAGE004";#N/A,#N/A,TRUE,"PAGE005";#N/A,#N/A,TRUE,"PAGE006";#N/A,#N/A,TRUE,"PAGE007";#N/A,#N/A,TRUE,"PAGE008";#N/A,#N/A,TRUE,"PAGE009";#N/A,#N/A,TRUE,"PAGE010";#N/A,#N/A,TRUE,"PAGE011";#N/A,#N/A,TRUE,"PAGE012";#N/A,#N/A,TRUE,"PAGE013"}</definedName>
    <definedName name="홍홍" localSheetId="34" hidden="1">{#N/A,#N/A,TRUE,"LOADCOVE";#N/A,#N/A,TRUE,"PAGE001";#N/A,#N/A,TRUE,"PAGE002";#N/A,#N/A,TRUE,"PAGE003";#N/A,#N/A,TRUE,"PAGE004";#N/A,#N/A,TRUE,"PAGE005";#N/A,#N/A,TRUE,"PAGE006";#N/A,#N/A,TRUE,"PAGE007";#N/A,#N/A,TRUE,"PAGE008";#N/A,#N/A,TRUE,"PAGE009";#N/A,#N/A,TRUE,"PAGE010";#N/A,#N/A,TRUE,"PAGE011";#N/A,#N/A,TRUE,"PAGE012";#N/A,#N/A,TRUE,"PAGE013"}</definedName>
    <definedName name="홍홍" localSheetId="31" hidden="1">{#N/A,#N/A,TRUE,"LOADCOVE";#N/A,#N/A,TRUE,"PAGE001";#N/A,#N/A,TRUE,"PAGE002";#N/A,#N/A,TRUE,"PAGE003";#N/A,#N/A,TRUE,"PAGE004";#N/A,#N/A,TRUE,"PAGE005";#N/A,#N/A,TRUE,"PAGE006";#N/A,#N/A,TRUE,"PAGE007";#N/A,#N/A,TRUE,"PAGE008";#N/A,#N/A,TRUE,"PAGE009";#N/A,#N/A,TRUE,"PAGE010";#N/A,#N/A,TRUE,"PAGE011";#N/A,#N/A,TRUE,"PAGE012";#N/A,#N/A,TRUE,"PAGE013"}</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홓렁호ㅓ호" localSheetId="35" hidden="1">{#N/A,#N/A,FALSE,"단가표지"}</definedName>
    <definedName name="홓렁호ㅓ호" localSheetId="37" hidden="1">{#N/A,#N/A,FALSE,"단가표지"}</definedName>
    <definedName name="홓렁호ㅓ호" localSheetId="36" hidden="1">{#N/A,#N/A,FALSE,"단가표지"}</definedName>
    <definedName name="홓렁호ㅓ호" localSheetId="33" hidden="1">{#N/A,#N/A,FALSE,"단가표지"}</definedName>
    <definedName name="홓렁호ㅓ호" localSheetId="34" hidden="1">{#N/A,#N/A,FALSE,"단가표지"}</definedName>
    <definedName name="홓렁호ㅓ호" localSheetId="31" hidden="1">{#N/A,#N/A,FALSE,"단가표지"}</definedName>
    <definedName name="홓렁호ㅓ호" hidden="1">{#N/A,#N/A,FALSE,"단가표지"}</definedName>
    <definedName name="홓로" localSheetId="35" hidden="1">{#N/A,#N/A,FALSE,"단가표지"}</definedName>
    <definedName name="홓로" localSheetId="37" hidden="1">{#N/A,#N/A,FALSE,"단가표지"}</definedName>
    <definedName name="홓로" localSheetId="36" hidden="1">{#N/A,#N/A,FALSE,"단가표지"}</definedName>
    <definedName name="홓로" localSheetId="33" hidden="1">{#N/A,#N/A,FALSE,"단가표지"}</definedName>
    <definedName name="홓로" localSheetId="34" hidden="1">{#N/A,#N/A,FALSE,"단가표지"}</definedName>
    <definedName name="홓로" localSheetId="31" hidden="1">{#N/A,#N/A,FALSE,"단가표지"}</definedName>
    <definedName name="홓로" hidden="1">{#N/A,#N/A,FALSE,"단가표지"}</definedName>
    <definedName name="화허호ㅓ" localSheetId="35" hidden="1">{#N/A,#N/A,FALSE,"조골재"}</definedName>
    <definedName name="화허호ㅓ" localSheetId="37" hidden="1">{#N/A,#N/A,FALSE,"조골재"}</definedName>
    <definedName name="화허호ㅓ" localSheetId="36" hidden="1">{#N/A,#N/A,FALSE,"조골재"}</definedName>
    <definedName name="화허호ㅓ" localSheetId="33" hidden="1">{#N/A,#N/A,FALSE,"조골재"}</definedName>
    <definedName name="화허호ㅓ" localSheetId="34" hidden="1">{#N/A,#N/A,FALSE,"조골재"}</definedName>
    <definedName name="화허호ㅓ" localSheetId="31" hidden="1">{#N/A,#N/A,FALSE,"조골재"}</definedName>
    <definedName name="화허호ㅓ" hidden="1">{#N/A,#N/A,FALSE,"조골재"}</definedName>
    <definedName name="ㅏ허화" localSheetId="35" hidden="1">{#N/A,#N/A,FALSE,"골재소요량";#N/A,#N/A,FALSE,"골재소요량"}</definedName>
    <definedName name="ㅏ허화" localSheetId="37" hidden="1">{#N/A,#N/A,FALSE,"골재소요량";#N/A,#N/A,FALSE,"골재소요량"}</definedName>
    <definedName name="ㅏ허화" localSheetId="36" hidden="1">{#N/A,#N/A,FALSE,"골재소요량";#N/A,#N/A,FALSE,"골재소요량"}</definedName>
    <definedName name="ㅏ허화" localSheetId="33" hidden="1">{#N/A,#N/A,FALSE,"골재소요량";#N/A,#N/A,FALSE,"골재소요량"}</definedName>
    <definedName name="ㅏ허화" localSheetId="34" hidden="1">{#N/A,#N/A,FALSE,"골재소요량";#N/A,#N/A,FALSE,"골재소요량"}</definedName>
    <definedName name="ㅏ허화" localSheetId="31" hidden="1">{#N/A,#N/A,FALSE,"골재소요량";#N/A,#N/A,FALSE,"골재소요량"}</definedName>
    <definedName name="ㅏ허화" hidden="1">{#N/A,#N/A,FALSE,"골재소요량";#N/A,#N/A,FALSE,"골재소요량"}</definedName>
    <definedName name="ㅏㅓ화호" localSheetId="35" hidden="1">{#N/A,#N/A,FALSE,"단가표지"}</definedName>
    <definedName name="ㅏㅓ화호" localSheetId="37" hidden="1">{#N/A,#N/A,FALSE,"단가표지"}</definedName>
    <definedName name="ㅏㅓ화호" localSheetId="36" hidden="1">{#N/A,#N/A,FALSE,"단가표지"}</definedName>
    <definedName name="ㅏㅓ화호" localSheetId="33" hidden="1">{#N/A,#N/A,FALSE,"단가표지"}</definedName>
    <definedName name="ㅏㅓ화호" localSheetId="34" hidden="1">{#N/A,#N/A,FALSE,"단가표지"}</definedName>
    <definedName name="ㅏㅓ화호" localSheetId="31" hidden="1">{#N/A,#N/A,FALSE,"단가표지"}</definedName>
    <definedName name="ㅏㅓ화호" hidden="1">{#N/A,#N/A,FALSE,"단가표지"}</definedName>
    <definedName name="ㅏㅓㅗ라" localSheetId="35" hidden="1">{#N/A,#N/A,FALSE,"골재소요량";#N/A,#N/A,FALSE,"골재소요량"}</definedName>
    <definedName name="ㅏㅓㅗ라" localSheetId="37" hidden="1">{#N/A,#N/A,FALSE,"골재소요량";#N/A,#N/A,FALSE,"골재소요량"}</definedName>
    <definedName name="ㅏㅓㅗ라" localSheetId="36" hidden="1">{#N/A,#N/A,FALSE,"골재소요량";#N/A,#N/A,FALSE,"골재소요량"}</definedName>
    <definedName name="ㅏㅓㅗ라" localSheetId="33" hidden="1">{#N/A,#N/A,FALSE,"골재소요량";#N/A,#N/A,FALSE,"골재소요량"}</definedName>
    <definedName name="ㅏㅓㅗ라" localSheetId="34" hidden="1">{#N/A,#N/A,FALSE,"골재소요량";#N/A,#N/A,FALSE,"골재소요량"}</definedName>
    <definedName name="ㅏㅓㅗ라" localSheetId="31" hidden="1">{#N/A,#N/A,FALSE,"골재소요량";#N/A,#N/A,FALSE,"골재소요량"}</definedName>
    <definedName name="ㅏㅓㅗ라" hidden="1">{#N/A,#N/A,FALSE,"골재소요량";#N/A,#N/A,FALSE,"골재소요량"}</definedName>
    <definedName name="ㅏㅓㅗㅎ" localSheetId="35" hidden="1">{#N/A,#N/A,FALSE,"운반시간"}</definedName>
    <definedName name="ㅏㅓㅗㅎ" localSheetId="37" hidden="1">{#N/A,#N/A,FALSE,"운반시간"}</definedName>
    <definedName name="ㅏㅓㅗㅎ" localSheetId="36" hidden="1">{#N/A,#N/A,FALSE,"운반시간"}</definedName>
    <definedName name="ㅏㅓㅗㅎ" localSheetId="33" hidden="1">{#N/A,#N/A,FALSE,"운반시간"}</definedName>
    <definedName name="ㅏㅓㅗㅎ" localSheetId="34" hidden="1">{#N/A,#N/A,FALSE,"운반시간"}</definedName>
    <definedName name="ㅏㅓㅗㅎ" localSheetId="31" hidden="1">{#N/A,#N/A,FALSE,"운반시간"}</definedName>
    <definedName name="ㅏㅓㅗㅎ" hidden="1">{#N/A,#N/A,FALSE,"운반시간"}</definedName>
    <definedName name="ㅏㅓㅗㅓ" localSheetId="35" hidden="1">{#N/A,#N/A,FALSE,"운반시간"}</definedName>
    <definedName name="ㅏㅓㅗㅓ" localSheetId="37" hidden="1">{#N/A,#N/A,FALSE,"운반시간"}</definedName>
    <definedName name="ㅏㅓㅗㅓ" localSheetId="36" hidden="1">{#N/A,#N/A,FALSE,"운반시간"}</definedName>
    <definedName name="ㅏㅓㅗㅓ" localSheetId="33" hidden="1">{#N/A,#N/A,FALSE,"운반시간"}</definedName>
    <definedName name="ㅏㅓㅗㅓ" localSheetId="34" hidden="1">{#N/A,#N/A,FALSE,"운반시간"}</definedName>
    <definedName name="ㅏㅓㅗㅓ" localSheetId="31" hidden="1">{#N/A,#N/A,FALSE,"운반시간"}</definedName>
    <definedName name="ㅏㅓㅗㅓ" hidden="1">{#N/A,#N/A,FALSE,"운반시간"}</definedName>
    <definedName name="ㅏㅓㅘ허호" localSheetId="35" hidden="1">{#N/A,#N/A,FALSE,"단가표지"}</definedName>
    <definedName name="ㅏㅓㅘ허호" localSheetId="37" hidden="1">{#N/A,#N/A,FALSE,"단가표지"}</definedName>
    <definedName name="ㅏㅓㅘ허호" localSheetId="36" hidden="1">{#N/A,#N/A,FALSE,"단가표지"}</definedName>
    <definedName name="ㅏㅓㅘ허호" localSheetId="33" hidden="1">{#N/A,#N/A,FALSE,"단가표지"}</definedName>
    <definedName name="ㅏㅓㅘ허호" localSheetId="34" hidden="1">{#N/A,#N/A,FALSE,"단가표지"}</definedName>
    <definedName name="ㅏㅓㅘ허호" localSheetId="31" hidden="1">{#N/A,#N/A,FALSE,"단가표지"}</definedName>
    <definedName name="ㅏㅓㅘ허호" hidden="1">{#N/A,#N/A,FALSE,"단가표지"}</definedName>
    <definedName name="ㅏㅕ라ㅕ" hidden="1">#REF!</definedName>
    <definedName name="ㅏㅗㅓㅏ화호" localSheetId="35" hidden="1">{#N/A,#N/A,FALSE,"표지목차"}</definedName>
    <definedName name="ㅏㅗㅓㅏ화호" localSheetId="37" hidden="1">{#N/A,#N/A,FALSE,"표지목차"}</definedName>
    <definedName name="ㅏㅗㅓㅏ화호" localSheetId="36" hidden="1">{#N/A,#N/A,FALSE,"표지목차"}</definedName>
    <definedName name="ㅏㅗㅓㅏ화호" localSheetId="33" hidden="1">{#N/A,#N/A,FALSE,"표지목차"}</definedName>
    <definedName name="ㅏㅗㅓㅏ화호" localSheetId="34" hidden="1">{#N/A,#N/A,FALSE,"표지목차"}</definedName>
    <definedName name="ㅏㅗㅓㅏ화호" localSheetId="31" hidden="1">{#N/A,#N/A,FALSE,"표지목차"}</definedName>
    <definedName name="ㅏㅗㅓㅏ화호" hidden="1">{#N/A,#N/A,FALSE,"표지목차"}</definedName>
    <definedName name="ㅏㅣ" localSheetId="35" hidden="1">{#N/A,#N/A,FALSE,"단가표지"}</definedName>
    <definedName name="ㅏㅣ" localSheetId="37" hidden="1">{#N/A,#N/A,FALSE,"단가표지"}</definedName>
    <definedName name="ㅏㅣ" localSheetId="36" hidden="1">{#N/A,#N/A,FALSE,"단가표지"}</definedName>
    <definedName name="ㅏㅣ" localSheetId="33" hidden="1">{#N/A,#N/A,FALSE,"단가표지"}</definedName>
    <definedName name="ㅏㅣ" localSheetId="34" hidden="1">{#N/A,#N/A,FALSE,"단가표지"}</definedName>
    <definedName name="ㅏㅣ" localSheetId="31" hidden="1">{#N/A,#N/A,FALSE,"단가표지"}</definedName>
    <definedName name="ㅏㅣ" hidden="1">{#N/A,#N/A,FALSE,"단가표지"}</definedName>
    <definedName name="ㅐ1236">#REF!</definedName>
    <definedName name="ㅑ3081">#REF!</definedName>
    <definedName name="ㅓㄴㄱ" hidden="1">#REF!</definedName>
    <definedName name="ㅓ롤" localSheetId="35" hidden="1">{#N/A,#N/A,FALSE,"골재소요량";#N/A,#N/A,FALSE,"골재소요량"}</definedName>
    <definedName name="ㅓ롤" localSheetId="37" hidden="1">{#N/A,#N/A,FALSE,"골재소요량";#N/A,#N/A,FALSE,"골재소요량"}</definedName>
    <definedName name="ㅓ롤" localSheetId="36" hidden="1">{#N/A,#N/A,FALSE,"골재소요량";#N/A,#N/A,FALSE,"골재소요량"}</definedName>
    <definedName name="ㅓ롤" localSheetId="33" hidden="1">{#N/A,#N/A,FALSE,"골재소요량";#N/A,#N/A,FALSE,"골재소요량"}</definedName>
    <definedName name="ㅓ롤" localSheetId="34" hidden="1">{#N/A,#N/A,FALSE,"골재소요량";#N/A,#N/A,FALSE,"골재소요량"}</definedName>
    <definedName name="ㅓ롤" localSheetId="31" hidden="1">{#N/A,#N/A,FALSE,"골재소요량";#N/A,#N/A,FALSE,"골재소요량"}</definedName>
    <definedName name="ㅓ롤" hidden="1">{#N/A,#N/A,FALSE,"골재소요량";#N/A,#N/A,FALSE,"골재소요량"}</definedName>
    <definedName name="ㅓㅇㄴ" localSheetId="35" hidden="1">{#N/A,#N/A,FALSE,"단가표지"}</definedName>
    <definedName name="ㅓㅇㄴ" localSheetId="37" hidden="1">{#N/A,#N/A,FALSE,"단가표지"}</definedName>
    <definedName name="ㅓㅇㄴ" localSheetId="36" hidden="1">{#N/A,#N/A,FALSE,"단가표지"}</definedName>
    <definedName name="ㅓㅇㄴ" localSheetId="33" hidden="1">{#N/A,#N/A,FALSE,"단가표지"}</definedName>
    <definedName name="ㅓㅇㄴ" localSheetId="34" hidden="1">{#N/A,#N/A,FALSE,"단가표지"}</definedName>
    <definedName name="ㅓㅇㄴ" localSheetId="31" hidden="1">{#N/A,#N/A,FALSE,"단가표지"}</definedName>
    <definedName name="ㅓㅇㄴ" hidden="1">{#N/A,#N/A,FALSE,"단가표지"}</definedName>
    <definedName name="ㅓㅇ호ㅓㅇ호ㅓㅇ허" localSheetId="35" hidden="1">{#N/A,#N/A,FALSE,"표지목차"}</definedName>
    <definedName name="ㅓㅇ호ㅓㅇ호ㅓㅇ허" localSheetId="37" hidden="1">{#N/A,#N/A,FALSE,"표지목차"}</definedName>
    <definedName name="ㅓㅇ호ㅓㅇ호ㅓㅇ허" localSheetId="36" hidden="1">{#N/A,#N/A,FALSE,"표지목차"}</definedName>
    <definedName name="ㅓㅇ호ㅓㅇ호ㅓㅇ허" localSheetId="33" hidden="1">{#N/A,#N/A,FALSE,"표지목차"}</definedName>
    <definedName name="ㅓㅇ호ㅓㅇ호ㅓㅇ허" localSheetId="34" hidden="1">{#N/A,#N/A,FALSE,"표지목차"}</definedName>
    <definedName name="ㅓㅇ호ㅓㅇ호ㅓㅇ허" localSheetId="31" hidden="1">{#N/A,#N/A,FALSE,"표지목차"}</definedName>
    <definedName name="ㅓㅇ호ㅓㅇ호ㅓㅇ허" hidden="1">{#N/A,#N/A,FALSE,"표지목차"}</definedName>
    <definedName name="ㅓㅎ렁홍" localSheetId="35" hidden="1">{#N/A,#N/A,FALSE,"혼합골재"}</definedName>
    <definedName name="ㅓㅎ렁홍" localSheetId="37" hidden="1">{#N/A,#N/A,FALSE,"혼합골재"}</definedName>
    <definedName name="ㅓㅎ렁홍" localSheetId="36" hidden="1">{#N/A,#N/A,FALSE,"혼합골재"}</definedName>
    <definedName name="ㅓㅎ렁홍" localSheetId="33" hidden="1">{#N/A,#N/A,FALSE,"혼합골재"}</definedName>
    <definedName name="ㅓㅎ렁홍" localSheetId="34" hidden="1">{#N/A,#N/A,FALSE,"혼합골재"}</definedName>
    <definedName name="ㅓㅎ렁홍" localSheetId="31" hidden="1">{#N/A,#N/A,FALSE,"혼합골재"}</definedName>
    <definedName name="ㅓㅎ렁홍" hidden="1">{#N/A,#N/A,FALSE,"혼합골재"}</definedName>
    <definedName name="ㅓㅎ로ㅗㄴ" localSheetId="35" hidden="1">{#N/A,#N/A,FALSE,"단가표지"}</definedName>
    <definedName name="ㅓㅎ로ㅗㄴ" localSheetId="37" hidden="1">{#N/A,#N/A,FALSE,"단가표지"}</definedName>
    <definedName name="ㅓㅎ로ㅗㄴ" localSheetId="36" hidden="1">{#N/A,#N/A,FALSE,"단가표지"}</definedName>
    <definedName name="ㅓㅎ로ㅗㄴ" localSheetId="33" hidden="1">{#N/A,#N/A,FALSE,"단가표지"}</definedName>
    <definedName name="ㅓㅎ로ㅗㄴ" localSheetId="34" hidden="1">{#N/A,#N/A,FALSE,"단가표지"}</definedName>
    <definedName name="ㅓㅎ로ㅗㄴ" localSheetId="31" hidden="1">{#N/A,#N/A,FALSE,"단가표지"}</definedName>
    <definedName name="ㅓㅎ로ㅗㄴ" hidden="1">{#N/A,#N/A,FALSE,"단가표지"}</definedName>
    <definedName name="ㅓㅎㅇㅎ" localSheetId="35" hidden="1">{#N/A,#N/A,FALSE,"운반시간"}</definedName>
    <definedName name="ㅓㅎㅇㅎ" localSheetId="37" hidden="1">{#N/A,#N/A,FALSE,"운반시간"}</definedName>
    <definedName name="ㅓㅎㅇㅎ" localSheetId="36" hidden="1">{#N/A,#N/A,FALSE,"운반시간"}</definedName>
    <definedName name="ㅓㅎㅇㅎ" localSheetId="33" hidden="1">{#N/A,#N/A,FALSE,"운반시간"}</definedName>
    <definedName name="ㅓㅎㅇㅎ" localSheetId="34" hidden="1">{#N/A,#N/A,FALSE,"운반시간"}</definedName>
    <definedName name="ㅓㅎㅇㅎ" localSheetId="31" hidden="1">{#N/A,#N/A,FALSE,"운반시간"}</definedName>
    <definedName name="ㅓㅎㅇㅎ" hidden="1">{#N/A,#N/A,FALSE,"운반시간"}</definedName>
    <definedName name="ㅓ호ㅓ" localSheetId="35" hidden="1">{#N/A,#N/A,FALSE,"표지목차"}</definedName>
    <definedName name="ㅓ호ㅓ" localSheetId="37" hidden="1">{#N/A,#N/A,FALSE,"표지목차"}</definedName>
    <definedName name="ㅓ호ㅓ" localSheetId="36" hidden="1">{#N/A,#N/A,FALSE,"표지목차"}</definedName>
    <definedName name="ㅓ호ㅓ" localSheetId="33" hidden="1">{#N/A,#N/A,FALSE,"표지목차"}</definedName>
    <definedName name="ㅓ호ㅓ" localSheetId="34" hidden="1">{#N/A,#N/A,FALSE,"표지목차"}</definedName>
    <definedName name="ㅓ호ㅓ" localSheetId="31" hidden="1">{#N/A,#N/A,FALSE,"표지목차"}</definedName>
    <definedName name="ㅓ호ㅓ" hidden="1">{#N/A,#N/A,FALSE,"표지목차"}</definedName>
    <definedName name="ㅓ호ㅓㅗㄹ" localSheetId="35" hidden="1">{#N/A,#N/A,FALSE,"단가표지"}</definedName>
    <definedName name="ㅓ호ㅓㅗㄹ" localSheetId="37" hidden="1">{#N/A,#N/A,FALSE,"단가표지"}</definedName>
    <definedName name="ㅓ호ㅓㅗㄹ" localSheetId="36" hidden="1">{#N/A,#N/A,FALSE,"단가표지"}</definedName>
    <definedName name="ㅓ호ㅓㅗㄹ" localSheetId="33" hidden="1">{#N/A,#N/A,FALSE,"단가표지"}</definedName>
    <definedName name="ㅓ호ㅓㅗㄹ" localSheetId="34" hidden="1">{#N/A,#N/A,FALSE,"단가표지"}</definedName>
    <definedName name="ㅓ호ㅓㅗㄹ" localSheetId="31" hidden="1">{#N/A,#N/A,FALSE,"단가표지"}</definedName>
    <definedName name="ㅓ호ㅓㅗㄹ" hidden="1">{#N/A,#N/A,FALSE,"단가표지"}</definedName>
    <definedName name="ㅓㅏ호" localSheetId="35" hidden="1">{#N/A,#N/A,FALSE,"단가표지"}</definedName>
    <definedName name="ㅓㅏ호" localSheetId="37" hidden="1">{#N/A,#N/A,FALSE,"단가표지"}</definedName>
    <definedName name="ㅓㅏ호" localSheetId="36" hidden="1">{#N/A,#N/A,FALSE,"단가표지"}</definedName>
    <definedName name="ㅓㅏ호" localSheetId="33" hidden="1">{#N/A,#N/A,FALSE,"단가표지"}</definedName>
    <definedName name="ㅓㅏ호" localSheetId="34" hidden="1">{#N/A,#N/A,FALSE,"단가표지"}</definedName>
    <definedName name="ㅓㅏ호" localSheetId="31" hidden="1">{#N/A,#N/A,FALSE,"단가표지"}</definedName>
    <definedName name="ㅓㅏ호" hidden="1">{#N/A,#N/A,FALSE,"단가표지"}</definedName>
    <definedName name="ㅓㅏ호ㅓ" localSheetId="35" hidden="1">{#N/A,#N/A,FALSE,"단가표지"}</definedName>
    <definedName name="ㅓㅏ호ㅓ" localSheetId="37" hidden="1">{#N/A,#N/A,FALSE,"단가표지"}</definedName>
    <definedName name="ㅓㅏ호ㅓ" localSheetId="36" hidden="1">{#N/A,#N/A,FALSE,"단가표지"}</definedName>
    <definedName name="ㅓㅏ호ㅓ" localSheetId="33" hidden="1">{#N/A,#N/A,FALSE,"단가표지"}</definedName>
    <definedName name="ㅓㅏ호ㅓ" localSheetId="34" hidden="1">{#N/A,#N/A,FALSE,"단가표지"}</definedName>
    <definedName name="ㅓㅏ호ㅓ" localSheetId="31" hidden="1">{#N/A,#N/A,FALSE,"단가표지"}</definedName>
    <definedName name="ㅓㅏ호ㅓ" hidden="1">{#N/A,#N/A,FALSE,"단가표지"}</definedName>
    <definedName name="ㅓㅏㅗ하ㅗㅓㅎ" localSheetId="35" hidden="1">{#N/A,#N/A,FALSE,"혼합골재"}</definedName>
    <definedName name="ㅓㅏㅗ하ㅗㅓㅎ" localSheetId="37" hidden="1">{#N/A,#N/A,FALSE,"혼합골재"}</definedName>
    <definedName name="ㅓㅏㅗ하ㅗㅓㅎ" localSheetId="36" hidden="1">{#N/A,#N/A,FALSE,"혼합골재"}</definedName>
    <definedName name="ㅓㅏㅗ하ㅗㅓㅎ" localSheetId="33" hidden="1">{#N/A,#N/A,FALSE,"혼합골재"}</definedName>
    <definedName name="ㅓㅏㅗ하ㅗㅓㅎ" localSheetId="34" hidden="1">{#N/A,#N/A,FALSE,"혼합골재"}</definedName>
    <definedName name="ㅓㅏㅗ하ㅗㅓㅎ" localSheetId="31" hidden="1">{#N/A,#N/A,FALSE,"혼합골재"}</definedName>
    <definedName name="ㅓㅏㅗ하ㅗㅓㅎ" hidden="1">{#N/A,#N/A,FALSE,"혼합골재"}</definedName>
    <definedName name="ㅓㅗ" localSheetId="35" hidden="1">{#N/A,#N/A,FALSE,"운반시간"}</definedName>
    <definedName name="ㅓㅗ" localSheetId="37" hidden="1">{#N/A,#N/A,FALSE,"운반시간"}</definedName>
    <definedName name="ㅓㅗ" localSheetId="36" hidden="1">{#N/A,#N/A,FALSE,"운반시간"}</definedName>
    <definedName name="ㅓㅗ" localSheetId="33" hidden="1">{#N/A,#N/A,FALSE,"운반시간"}</definedName>
    <definedName name="ㅓㅗ" localSheetId="34" hidden="1">{#N/A,#N/A,FALSE,"운반시간"}</definedName>
    <definedName name="ㅓㅗ" localSheetId="31" hidden="1">{#N/A,#N/A,FALSE,"운반시간"}</definedName>
    <definedName name="ㅓㅗ" hidden="1">{#N/A,#N/A,FALSE,"운반시간"}</definedName>
    <definedName name="ㅓㅗㅎㄹ" localSheetId="35" hidden="1">{#N/A,#N/A,FALSE,"조골재"}</definedName>
    <definedName name="ㅓㅗㅎㄹ" localSheetId="37" hidden="1">{#N/A,#N/A,FALSE,"조골재"}</definedName>
    <definedName name="ㅓㅗㅎㄹ" localSheetId="36" hidden="1">{#N/A,#N/A,FALSE,"조골재"}</definedName>
    <definedName name="ㅓㅗㅎㄹ" localSheetId="33" hidden="1">{#N/A,#N/A,FALSE,"조골재"}</definedName>
    <definedName name="ㅓㅗㅎㄹ" localSheetId="34" hidden="1">{#N/A,#N/A,FALSE,"조골재"}</definedName>
    <definedName name="ㅓㅗㅎㄹ" localSheetId="31" hidden="1">{#N/A,#N/A,FALSE,"조골재"}</definedName>
    <definedName name="ㅓㅗㅎㄹ" hidden="1">{#N/A,#N/A,FALSE,"조골재"}</definedName>
    <definedName name="ㅓㅗㅎ러ㅗㅎ러" localSheetId="35" hidden="1">{#N/A,#N/A,FALSE,"혼합골재"}</definedName>
    <definedName name="ㅓㅗㅎ러ㅗㅎ러" localSheetId="37" hidden="1">{#N/A,#N/A,FALSE,"혼합골재"}</definedName>
    <definedName name="ㅓㅗㅎ러ㅗㅎ러" localSheetId="36" hidden="1">{#N/A,#N/A,FALSE,"혼합골재"}</definedName>
    <definedName name="ㅓㅗㅎ러ㅗㅎ러" localSheetId="33" hidden="1">{#N/A,#N/A,FALSE,"혼합골재"}</definedName>
    <definedName name="ㅓㅗㅎ러ㅗㅎ러" localSheetId="34" hidden="1">{#N/A,#N/A,FALSE,"혼합골재"}</definedName>
    <definedName name="ㅓㅗㅎ러ㅗㅎ러" localSheetId="31" hidden="1">{#N/A,#N/A,FALSE,"혼합골재"}</definedName>
    <definedName name="ㅓㅗㅎ러ㅗㅎ러" hidden="1">{#N/A,#N/A,FALSE,"혼합골재"}</definedName>
    <definedName name="ㅓㅗㅎ러ㅗ호ㅓ" localSheetId="35" hidden="1">{#N/A,#N/A,FALSE,"단가표지"}</definedName>
    <definedName name="ㅓㅗㅎ러ㅗ호ㅓ" localSheetId="37" hidden="1">{#N/A,#N/A,FALSE,"단가표지"}</definedName>
    <definedName name="ㅓㅗㅎ러ㅗ호ㅓ" localSheetId="36" hidden="1">{#N/A,#N/A,FALSE,"단가표지"}</definedName>
    <definedName name="ㅓㅗㅎ러ㅗ호ㅓ" localSheetId="33" hidden="1">{#N/A,#N/A,FALSE,"단가표지"}</definedName>
    <definedName name="ㅓㅗㅎ러ㅗ호ㅓ" localSheetId="34" hidden="1">{#N/A,#N/A,FALSE,"단가표지"}</definedName>
    <definedName name="ㅓㅗㅎ러ㅗ호ㅓ" localSheetId="31" hidden="1">{#N/A,#N/A,FALSE,"단가표지"}</definedName>
    <definedName name="ㅓㅗㅎ러ㅗ호ㅓ" hidden="1">{#N/A,#N/A,FALSE,"단가표지"}</definedName>
    <definedName name="ㅓㅗ허" localSheetId="35" hidden="1">{#N/A,#N/A,FALSE,"조골재"}</definedName>
    <definedName name="ㅓㅗ허" localSheetId="37" hidden="1">{#N/A,#N/A,FALSE,"조골재"}</definedName>
    <definedName name="ㅓㅗ허" localSheetId="36" hidden="1">{#N/A,#N/A,FALSE,"조골재"}</definedName>
    <definedName name="ㅓㅗ허" localSheetId="33" hidden="1">{#N/A,#N/A,FALSE,"조골재"}</definedName>
    <definedName name="ㅓㅗ허" localSheetId="34" hidden="1">{#N/A,#N/A,FALSE,"조골재"}</definedName>
    <definedName name="ㅓㅗ허" localSheetId="31" hidden="1">{#N/A,#N/A,FALSE,"조골재"}</definedName>
    <definedName name="ㅓㅗ허" hidden="1">{#N/A,#N/A,FALSE,"조골재"}</definedName>
    <definedName name="ㅓㅗ허ㅗㄹ" localSheetId="35" hidden="1">{#N/A,#N/A,FALSE,"운반시간"}</definedName>
    <definedName name="ㅓㅗ허ㅗㄹ" localSheetId="37" hidden="1">{#N/A,#N/A,FALSE,"운반시간"}</definedName>
    <definedName name="ㅓㅗ허ㅗㄹ" localSheetId="36" hidden="1">{#N/A,#N/A,FALSE,"운반시간"}</definedName>
    <definedName name="ㅓㅗ허ㅗㄹ" localSheetId="33" hidden="1">{#N/A,#N/A,FALSE,"운반시간"}</definedName>
    <definedName name="ㅓㅗ허ㅗㄹ" localSheetId="34" hidden="1">{#N/A,#N/A,FALSE,"운반시간"}</definedName>
    <definedName name="ㅓㅗ허ㅗㄹ" localSheetId="31" hidden="1">{#N/A,#N/A,FALSE,"운반시간"}</definedName>
    <definedName name="ㅓㅗ허ㅗㄹ" hidden="1">{#N/A,#N/A,FALSE,"운반시간"}</definedName>
    <definedName name="ㅓㅗ허ㅗㅎㄹ" localSheetId="35" hidden="1">{#N/A,#N/A,FALSE,"골재소요량";#N/A,#N/A,FALSE,"골재소요량"}</definedName>
    <definedName name="ㅓㅗ허ㅗㅎㄹ" localSheetId="37" hidden="1">{#N/A,#N/A,FALSE,"골재소요량";#N/A,#N/A,FALSE,"골재소요량"}</definedName>
    <definedName name="ㅓㅗ허ㅗㅎㄹ" localSheetId="36" hidden="1">{#N/A,#N/A,FALSE,"골재소요량";#N/A,#N/A,FALSE,"골재소요량"}</definedName>
    <definedName name="ㅓㅗ허ㅗㅎㄹ" localSheetId="33" hidden="1">{#N/A,#N/A,FALSE,"골재소요량";#N/A,#N/A,FALSE,"골재소요량"}</definedName>
    <definedName name="ㅓㅗ허ㅗㅎㄹ" localSheetId="34" hidden="1">{#N/A,#N/A,FALSE,"골재소요량";#N/A,#N/A,FALSE,"골재소요량"}</definedName>
    <definedName name="ㅓㅗ허ㅗㅎㄹ" localSheetId="31" hidden="1">{#N/A,#N/A,FALSE,"골재소요량";#N/A,#N/A,FALSE,"골재소요량"}</definedName>
    <definedName name="ㅓㅗ허ㅗㅎㄹ" hidden="1">{#N/A,#N/A,FALSE,"골재소요량";#N/A,#N/A,FALSE,"골재소요량"}</definedName>
    <definedName name="ㅓㅗ허ㅗㅎ러" localSheetId="35" hidden="1">{#N/A,#N/A,FALSE,"운반시간"}</definedName>
    <definedName name="ㅓㅗ허ㅗㅎ러" localSheetId="37" hidden="1">{#N/A,#N/A,FALSE,"운반시간"}</definedName>
    <definedName name="ㅓㅗ허ㅗㅎ러" localSheetId="36" hidden="1">{#N/A,#N/A,FALSE,"운반시간"}</definedName>
    <definedName name="ㅓㅗ허ㅗㅎ러" localSheetId="33" hidden="1">{#N/A,#N/A,FALSE,"운반시간"}</definedName>
    <definedName name="ㅓㅗ허ㅗㅎ러" localSheetId="34" hidden="1">{#N/A,#N/A,FALSE,"운반시간"}</definedName>
    <definedName name="ㅓㅗ허ㅗㅎ러" localSheetId="31" hidden="1">{#N/A,#N/A,FALSE,"운반시간"}</definedName>
    <definedName name="ㅓㅗ허ㅗㅎ러" hidden="1">{#N/A,#N/A,FALSE,"운반시간"}</definedName>
    <definedName name="ㅓㅗ헝홍허" localSheetId="35" hidden="1">{#N/A,#N/A,FALSE,"골재소요량";#N/A,#N/A,FALSE,"골재소요량"}</definedName>
    <definedName name="ㅓㅗ헝홍허" localSheetId="37" hidden="1">{#N/A,#N/A,FALSE,"골재소요량";#N/A,#N/A,FALSE,"골재소요량"}</definedName>
    <definedName name="ㅓㅗ헝홍허" localSheetId="36" hidden="1">{#N/A,#N/A,FALSE,"골재소요량";#N/A,#N/A,FALSE,"골재소요량"}</definedName>
    <definedName name="ㅓㅗ헝홍허" localSheetId="33" hidden="1">{#N/A,#N/A,FALSE,"골재소요량";#N/A,#N/A,FALSE,"골재소요량"}</definedName>
    <definedName name="ㅓㅗ헝홍허" localSheetId="34" hidden="1">{#N/A,#N/A,FALSE,"골재소요량";#N/A,#N/A,FALSE,"골재소요량"}</definedName>
    <definedName name="ㅓㅗ헝홍허" localSheetId="31" hidden="1">{#N/A,#N/A,FALSE,"골재소요량";#N/A,#N/A,FALSE,"골재소요량"}</definedName>
    <definedName name="ㅓㅗ헝홍허" hidden="1">{#N/A,#N/A,FALSE,"골재소요량";#N/A,#N/A,FALSE,"골재소요량"}</definedName>
    <definedName name="ㅓㅗ헣ㄹ" localSheetId="35" hidden="1">{#N/A,#N/A,FALSE,"단가표지"}</definedName>
    <definedName name="ㅓㅗ헣ㄹ" localSheetId="37" hidden="1">{#N/A,#N/A,FALSE,"단가표지"}</definedName>
    <definedName name="ㅓㅗ헣ㄹ" localSheetId="36" hidden="1">{#N/A,#N/A,FALSE,"단가표지"}</definedName>
    <definedName name="ㅓㅗ헣ㄹ" localSheetId="33" hidden="1">{#N/A,#N/A,FALSE,"단가표지"}</definedName>
    <definedName name="ㅓㅗ헣ㄹ" localSheetId="34" hidden="1">{#N/A,#N/A,FALSE,"단가표지"}</definedName>
    <definedName name="ㅓㅗ헣ㄹ" localSheetId="31" hidden="1">{#N/A,#N/A,FALSE,"단가표지"}</definedName>
    <definedName name="ㅓㅗ헣ㄹ" hidden="1">{#N/A,#N/A,FALSE,"단가표지"}</definedName>
    <definedName name="ㅓㅗ헣러" localSheetId="35" hidden="1">{#N/A,#N/A,FALSE,"단가표지"}</definedName>
    <definedName name="ㅓㅗ헣러" localSheetId="37" hidden="1">{#N/A,#N/A,FALSE,"단가표지"}</definedName>
    <definedName name="ㅓㅗ헣러" localSheetId="36" hidden="1">{#N/A,#N/A,FALSE,"단가표지"}</definedName>
    <definedName name="ㅓㅗ헣러" localSheetId="33" hidden="1">{#N/A,#N/A,FALSE,"단가표지"}</definedName>
    <definedName name="ㅓㅗ헣러" localSheetId="34" hidden="1">{#N/A,#N/A,FALSE,"단가표지"}</definedName>
    <definedName name="ㅓㅗ헣러" localSheetId="31" hidden="1">{#N/A,#N/A,FALSE,"단가표지"}</definedName>
    <definedName name="ㅓㅗ헣러" hidden="1">{#N/A,#N/A,FALSE,"단가표지"}</definedName>
    <definedName name="ㅓㅗ헣로ㅓ" localSheetId="35" hidden="1">{#N/A,#N/A,FALSE,"조골재"}</definedName>
    <definedName name="ㅓㅗ헣로ㅓ" localSheetId="37" hidden="1">{#N/A,#N/A,FALSE,"조골재"}</definedName>
    <definedName name="ㅓㅗ헣로ㅓ" localSheetId="36" hidden="1">{#N/A,#N/A,FALSE,"조골재"}</definedName>
    <definedName name="ㅓㅗ헣로ㅓ" localSheetId="33" hidden="1">{#N/A,#N/A,FALSE,"조골재"}</definedName>
    <definedName name="ㅓㅗ헣로ㅓ" localSheetId="34" hidden="1">{#N/A,#N/A,FALSE,"조골재"}</definedName>
    <definedName name="ㅓㅗ헣로ㅓ" localSheetId="31" hidden="1">{#N/A,#N/A,FALSE,"조골재"}</definedName>
    <definedName name="ㅓㅗ헣로ㅓ" hidden="1">{#N/A,#N/A,FALSE,"조골재"}</definedName>
    <definedName name="ㅓㅗ헣호ㅓ" localSheetId="35" hidden="1">{#N/A,#N/A,FALSE,"조골재"}</definedName>
    <definedName name="ㅓㅗ헣호ㅓ" localSheetId="37" hidden="1">{#N/A,#N/A,FALSE,"조골재"}</definedName>
    <definedName name="ㅓㅗ헣호ㅓ" localSheetId="36" hidden="1">{#N/A,#N/A,FALSE,"조골재"}</definedName>
    <definedName name="ㅓㅗ헣호ㅓ" localSheetId="33" hidden="1">{#N/A,#N/A,FALSE,"조골재"}</definedName>
    <definedName name="ㅓㅗ헣호ㅓ" localSheetId="34" hidden="1">{#N/A,#N/A,FALSE,"조골재"}</definedName>
    <definedName name="ㅓㅗ헣호ㅓ" localSheetId="31" hidden="1">{#N/A,#N/A,FALSE,"조골재"}</definedName>
    <definedName name="ㅓㅗ헣호ㅓ" hidden="1">{#N/A,#N/A,FALSE,"조골재"}</definedName>
    <definedName name="ㅓㅗ호" localSheetId="35" hidden="1">{#N/A,#N/A,FALSE,"단가표지"}</definedName>
    <definedName name="ㅓㅗ호" localSheetId="37" hidden="1">{#N/A,#N/A,FALSE,"단가표지"}</definedName>
    <definedName name="ㅓㅗ호" localSheetId="36" hidden="1">{#N/A,#N/A,FALSE,"단가표지"}</definedName>
    <definedName name="ㅓㅗ호" localSheetId="33" hidden="1">{#N/A,#N/A,FALSE,"단가표지"}</definedName>
    <definedName name="ㅓㅗ호" localSheetId="34" hidden="1">{#N/A,#N/A,FALSE,"단가표지"}</definedName>
    <definedName name="ㅓㅗ호" localSheetId="31" hidden="1">{#N/A,#N/A,FALSE,"단가표지"}</definedName>
    <definedName name="ㅓㅗ호" hidden="1">{#N/A,#N/A,FALSE,"단가표지"}</definedName>
    <definedName name="ㅓㅗ호ㅓㅗ" localSheetId="35" hidden="1">{#N/A,#N/A,FALSE,"2~8번"}</definedName>
    <definedName name="ㅓㅗ호ㅓㅗ" localSheetId="37" hidden="1">{#N/A,#N/A,FALSE,"2~8번"}</definedName>
    <definedName name="ㅓㅗ호ㅓㅗ" localSheetId="36" hidden="1">{#N/A,#N/A,FALSE,"2~8번"}</definedName>
    <definedName name="ㅓㅗ호ㅓㅗ" localSheetId="33" hidden="1">{#N/A,#N/A,FALSE,"2~8번"}</definedName>
    <definedName name="ㅓㅗ호ㅓㅗ" localSheetId="34" hidden="1">{#N/A,#N/A,FALSE,"2~8번"}</definedName>
    <definedName name="ㅓㅗ호ㅓㅗ" localSheetId="31" hidden="1">{#N/A,#N/A,FALSE,"2~8번"}</definedName>
    <definedName name="ㅓㅗ호ㅓㅗ" hidden="1">{#N/A,#N/A,FALSE,"2~8번"}</definedName>
    <definedName name="ㅓㅗㅗ" localSheetId="35" hidden="1">{#N/A,#N/A,FALSE,"단가표지"}</definedName>
    <definedName name="ㅓㅗㅗ" localSheetId="37" hidden="1">{#N/A,#N/A,FALSE,"단가표지"}</definedName>
    <definedName name="ㅓㅗㅗ" localSheetId="36" hidden="1">{#N/A,#N/A,FALSE,"단가표지"}</definedName>
    <definedName name="ㅓㅗㅗ" localSheetId="33" hidden="1">{#N/A,#N/A,FALSE,"단가표지"}</definedName>
    <definedName name="ㅓㅗㅗ" localSheetId="34" hidden="1">{#N/A,#N/A,FALSE,"단가표지"}</definedName>
    <definedName name="ㅓㅗㅗ" localSheetId="31" hidden="1">{#N/A,#N/A,FALSE,"단가표지"}</definedName>
    <definedName name="ㅓㅗㅗ" hidden="1">{#N/A,#N/A,FALSE,"단가표지"}</definedName>
    <definedName name="ㅓㅗㅗㅗ" localSheetId="35" hidden="1">{#N/A,#N/A,FALSE,"골재소요량";#N/A,#N/A,FALSE,"골재소요량"}</definedName>
    <definedName name="ㅓㅗㅗㅗ" localSheetId="37" hidden="1">{#N/A,#N/A,FALSE,"골재소요량";#N/A,#N/A,FALSE,"골재소요량"}</definedName>
    <definedName name="ㅓㅗㅗㅗ" localSheetId="36" hidden="1">{#N/A,#N/A,FALSE,"골재소요량";#N/A,#N/A,FALSE,"골재소요량"}</definedName>
    <definedName name="ㅓㅗㅗㅗ" localSheetId="33" hidden="1">{#N/A,#N/A,FALSE,"골재소요량";#N/A,#N/A,FALSE,"골재소요량"}</definedName>
    <definedName name="ㅓㅗㅗㅗ" localSheetId="34" hidden="1">{#N/A,#N/A,FALSE,"골재소요량";#N/A,#N/A,FALSE,"골재소요량"}</definedName>
    <definedName name="ㅓㅗㅗㅗ" localSheetId="31" hidden="1">{#N/A,#N/A,FALSE,"골재소요량";#N/A,#N/A,FALSE,"골재소요량"}</definedName>
    <definedName name="ㅓㅗㅗㅗ" hidden="1">{#N/A,#N/A,FALSE,"골재소요량";#N/A,#N/A,FALSE,"골재소요량"}</definedName>
    <definedName name="ㅔㅔ" localSheetId="35" hidden="1">{#N/A,#N/A,TRUE,"LOADCOVE";#N/A,#N/A,TRUE,"PAGE001";#N/A,#N/A,TRUE,"PAGE002";#N/A,#N/A,TRUE,"PAGE003";#N/A,#N/A,TRUE,"PAGE004";#N/A,#N/A,TRUE,"PAGE005";#N/A,#N/A,TRUE,"PAGE006";#N/A,#N/A,TRUE,"PAGE007";#N/A,#N/A,TRUE,"PAGE008";#N/A,#N/A,TRUE,"PAGE009";#N/A,#N/A,TRUE,"PAGE010";#N/A,#N/A,TRUE,"PAGE011";#N/A,#N/A,TRUE,"PAGE012";#N/A,#N/A,TRUE,"PAGE013"}</definedName>
    <definedName name="ㅔㅔ" localSheetId="37" hidden="1">{#N/A,#N/A,TRUE,"LOADCOVE";#N/A,#N/A,TRUE,"PAGE001";#N/A,#N/A,TRUE,"PAGE002";#N/A,#N/A,TRUE,"PAGE003";#N/A,#N/A,TRUE,"PAGE004";#N/A,#N/A,TRUE,"PAGE005";#N/A,#N/A,TRUE,"PAGE006";#N/A,#N/A,TRUE,"PAGE007";#N/A,#N/A,TRUE,"PAGE008";#N/A,#N/A,TRUE,"PAGE009";#N/A,#N/A,TRUE,"PAGE010";#N/A,#N/A,TRUE,"PAGE011";#N/A,#N/A,TRUE,"PAGE012";#N/A,#N/A,TRUE,"PAGE013"}</definedName>
    <definedName name="ㅔㅔ" localSheetId="36" hidden="1">{#N/A,#N/A,TRUE,"LOADCOVE";#N/A,#N/A,TRUE,"PAGE001";#N/A,#N/A,TRUE,"PAGE002";#N/A,#N/A,TRUE,"PAGE003";#N/A,#N/A,TRUE,"PAGE004";#N/A,#N/A,TRUE,"PAGE005";#N/A,#N/A,TRUE,"PAGE006";#N/A,#N/A,TRUE,"PAGE007";#N/A,#N/A,TRUE,"PAGE008";#N/A,#N/A,TRUE,"PAGE009";#N/A,#N/A,TRUE,"PAGE010";#N/A,#N/A,TRUE,"PAGE011";#N/A,#N/A,TRUE,"PAGE012";#N/A,#N/A,TRUE,"PAGE013"}</definedName>
    <definedName name="ㅔㅔ" localSheetId="33" hidden="1">{#N/A,#N/A,TRUE,"LOADCOVE";#N/A,#N/A,TRUE,"PAGE001";#N/A,#N/A,TRUE,"PAGE002";#N/A,#N/A,TRUE,"PAGE003";#N/A,#N/A,TRUE,"PAGE004";#N/A,#N/A,TRUE,"PAGE005";#N/A,#N/A,TRUE,"PAGE006";#N/A,#N/A,TRUE,"PAGE007";#N/A,#N/A,TRUE,"PAGE008";#N/A,#N/A,TRUE,"PAGE009";#N/A,#N/A,TRUE,"PAGE010";#N/A,#N/A,TRUE,"PAGE011";#N/A,#N/A,TRUE,"PAGE012";#N/A,#N/A,TRUE,"PAGE013"}</definedName>
    <definedName name="ㅔㅔ" localSheetId="34" hidden="1">{#N/A,#N/A,TRUE,"LOADCOVE";#N/A,#N/A,TRUE,"PAGE001";#N/A,#N/A,TRUE,"PAGE002";#N/A,#N/A,TRUE,"PAGE003";#N/A,#N/A,TRUE,"PAGE004";#N/A,#N/A,TRUE,"PAGE005";#N/A,#N/A,TRUE,"PAGE006";#N/A,#N/A,TRUE,"PAGE007";#N/A,#N/A,TRUE,"PAGE008";#N/A,#N/A,TRUE,"PAGE009";#N/A,#N/A,TRUE,"PAGE010";#N/A,#N/A,TRUE,"PAGE011";#N/A,#N/A,TRUE,"PAGE012";#N/A,#N/A,TRUE,"PAGE013"}</definedName>
    <definedName name="ㅔㅔ" localSheetId="31" hidden="1">{#N/A,#N/A,TRUE,"LOADCOVE";#N/A,#N/A,TRUE,"PAGE001";#N/A,#N/A,TRUE,"PAGE002";#N/A,#N/A,TRUE,"PAGE003";#N/A,#N/A,TRUE,"PAGE004";#N/A,#N/A,TRUE,"PAGE005";#N/A,#N/A,TRUE,"PAGE006";#N/A,#N/A,TRUE,"PAGE007";#N/A,#N/A,TRUE,"PAGE008";#N/A,#N/A,TRUE,"PAGE009";#N/A,#N/A,TRUE,"PAGE010";#N/A,#N/A,TRUE,"PAGE011";#N/A,#N/A,TRUE,"PAGE012";#N/A,#N/A,TRUE,"PAGE013"}</definedName>
    <definedName name="ㅔㅔ" hidden="1">{#N/A,#N/A,TRUE,"LOADCOVE";#N/A,#N/A,TRUE,"PAGE001";#N/A,#N/A,TRUE,"PAGE002";#N/A,#N/A,TRUE,"PAGE003";#N/A,#N/A,TRUE,"PAGE004";#N/A,#N/A,TRUE,"PAGE005";#N/A,#N/A,TRUE,"PAGE006";#N/A,#N/A,TRUE,"PAGE007";#N/A,#N/A,TRUE,"PAGE008";#N/A,#N/A,TRUE,"PAGE009";#N/A,#N/A,TRUE,"PAGE010";#N/A,#N/A,TRUE,"PAGE011";#N/A,#N/A,TRUE,"PAGE012";#N/A,#N/A,TRUE,"PAGE013"}</definedName>
    <definedName name="ㅔㅔㅔ" localSheetId="35" hidden="1">{#N/A,#N/A,TRUE,"LOADCOVE";#N/A,#N/A,TRUE,"PAGE001";#N/A,#N/A,TRUE,"PAGE002";#N/A,#N/A,TRUE,"PAGE003";#N/A,#N/A,TRUE,"PAGE004";#N/A,#N/A,TRUE,"PAGE005";#N/A,#N/A,TRUE,"PAGE006";#N/A,#N/A,TRUE,"PAGE007";#N/A,#N/A,TRUE,"PAGE008";#N/A,#N/A,TRUE,"PAGE009";#N/A,#N/A,TRUE,"PAGE010";#N/A,#N/A,TRUE,"PAGE011";#N/A,#N/A,TRUE,"PAGE012";#N/A,#N/A,TRUE,"PAGE013"}</definedName>
    <definedName name="ㅔㅔㅔ" localSheetId="37" hidden="1">{#N/A,#N/A,TRUE,"LOADCOVE";#N/A,#N/A,TRUE,"PAGE001";#N/A,#N/A,TRUE,"PAGE002";#N/A,#N/A,TRUE,"PAGE003";#N/A,#N/A,TRUE,"PAGE004";#N/A,#N/A,TRUE,"PAGE005";#N/A,#N/A,TRUE,"PAGE006";#N/A,#N/A,TRUE,"PAGE007";#N/A,#N/A,TRUE,"PAGE008";#N/A,#N/A,TRUE,"PAGE009";#N/A,#N/A,TRUE,"PAGE010";#N/A,#N/A,TRUE,"PAGE011";#N/A,#N/A,TRUE,"PAGE012";#N/A,#N/A,TRUE,"PAGE013"}</definedName>
    <definedName name="ㅔㅔㅔ" localSheetId="36" hidden="1">{#N/A,#N/A,TRUE,"LOADCOVE";#N/A,#N/A,TRUE,"PAGE001";#N/A,#N/A,TRUE,"PAGE002";#N/A,#N/A,TRUE,"PAGE003";#N/A,#N/A,TRUE,"PAGE004";#N/A,#N/A,TRUE,"PAGE005";#N/A,#N/A,TRUE,"PAGE006";#N/A,#N/A,TRUE,"PAGE007";#N/A,#N/A,TRUE,"PAGE008";#N/A,#N/A,TRUE,"PAGE009";#N/A,#N/A,TRUE,"PAGE010";#N/A,#N/A,TRUE,"PAGE011";#N/A,#N/A,TRUE,"PAGE012";#N/A,#N/A,TRUE,"PAGE013"}</definedName>
    <definedName name="ㅔㅔㅔ" localSheetId="33" hidden="1">{#N/A,#N/A,TRUE,"LOADCOVE";#N/A,#N/A,TRUE,"PAGE001";#N/A,#N/A,TRUE,"PAGE002";#N/A,#N/A,TRUE,"PAGE003";#N/A,#N/A,TRUE,"PAGE004";#N/A,#N/A,TRUE,"PAGE005";#N/A,#N/A,TRUE,"PAGE006";#N/A,#N/A,TRUE,"PAGE007";#N/A,#N/A,TRUE,"PAGE008";#N/A,#N/A,TRUE,"PAGE009";#N/A,#N/A,TRUE,"PAGE010";#N/A,#N/A,TRUE,"PAGE011";#N/A,#N/A,TRUE,"PAGE012";#N/A,#N/A,TRUE,"PAGE013"}</definedName>
    <definedName name="ㅔㅔㅔ" localSheetId="34" hidden="1">{#N/A,#N/A,TRUE,"LOADCOVE";#N/A,#N/A,TRUE,"PAGE001";#N/A,#N/A,TRUE,"PAGE002";#N/A,#N/A,TRUE,"PAGE003";#N/A,#N/A,TRUE,"PAGE004";#N/A,#N/A,TRUE,"PAGE005";#N/A,#N/A,TRUE,"PAGE006";#N/A,#N/A,TRUE,"PAGE007";#N/A,#N/A,TRUE,"PAGE008";#N/A,#N/A,TRUE,"PAGE009";#N/A,#N/A,TRUE,"PAGE010";#N/A,#N/A,TRUE,"PAGE011";#N/A,#N/A,TRUE,"PAGE012";#N/A,#N/A,TRUE,"PAGE013"}</definedName>
    <definedName name="ㅔㅔㅔ" localSheetId="31" hidden="1">{#N/A,#N/A,TRUE,"LOADCOVE";#N/A,#N/A,TRUE,"PAGE001";#N/A,#N/A,TRUE,"PAGE002";#N/A,#N/A,TRUE,"PAGE003";#N/A,#N/A,TRUE,"PAGE004";#N/A,#N/A,TRUE,"PAGE005";#N/A,#N/A,TRUE,"PAGE006";#N/A,#N/A,TRUE,"PAGE007";#N/A,#N/A,TRUE,"PAGE008";#N/A,#N/A,TRUE,"PAGE009";#N/A,#N/A,TRUE,"PAGE010";#N/A,#N/A,TRUE,"PAGE011";#N/A,#N/A,TRUE,"PAGE012";#N/A,#N/A,TRUE,"PAGE013"}</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ㅗㄹㄶ" localSheetId="35" hidden="1">{#N/A,#N/A,FALSE,"조골재"}</definedName>
    <definedName name="ㅗㄹㄶ" localSheetId="37" hidden="1">{#N/A,#N/A,FALSE,"조골재"}</definedName>
    <definedName name="ㅗㄹㄶ" localSheetId="36" hidden="1">{#N/A,#N/A,FALSE,"조골재"}</definedName>
    <definedName name="ㅗㄹㄶ" localSheetId="33" hidden="1">{#N/A,#N/A,FALSE,"조골재"}</definedName>
    <definedName name="ㅗㄹㄶ" localSheetId="34" hidden="1">{#N/A,#N/A,FALSE,"조골재"}</definedName>
    <definedName name="ㅗㄹㄶ" localSheetId="31" hidden="1">{#N/A,#N/A,FALSE,"조골재"}</definedName>
    <definedName name="ㅗㄹㄶ" hidden="1">{#N/A,#N/A,FALSE,"조골재"}</definedName>
    <definedName name="ㅗㅎ" localSheetId="35" hidden="1">{#N/A,#N/A,FALSE,"Sheet1"}</definedName>
    <definedName name="ㅗㅎ" localSheetId="37" hidden="1">{#N/A,#N/A,FALSE,"Sheet1"}</definedName>
    <definedName name="ㅗㅎ" localSheetId="36" hidden="1">{#N/A,#N/A,FALSE,"Sheet1"}</definedName>
    <definedName name="ㅗㅎ" localSheetId="33" hidden="1">{#N/A,#N/A,FALSE,"Sheet1"}</definedName>
    <definedName name="ㅗㅎ" localSheetId="34" hidden="1">{#N/A,#N/A,FALSE,"Sheet1"}</definedName>
    <definedName name="ㅗㅎ" localSheetId="31" hidden="1">{#N/A,#N/A,FALSE,"Sheet1"}</definedName>
    <definedName name="ㅗㅎ" hidden="1">{#N/A,#N/A,FALSE,"Sheet1"}</definedName>
    <definedName name="ㅗㅎㄴ" localSheetId="35" hidden="1">{#N/A,#N/A,FALSE,"골재소요량";#N/A,#N/A,FALSE,"골재소요량"}</definedName>
    <definedName name="ㅗㅎㄴ" localSheetId="37" hidden="1">{#N/A,#N/A,FALSE,"골재소요량";#N/A,#N/A,FALSE,"골재소요량"}</definedName>
    <definedName name="ㅗㅎㄴ" localSheetId="36" hidden="1">{#N/A,#N/A,FALSE,"골재소요량";#N/A,#N/A,FALSE,"골재소요량"}</definedName>
    <definedName name="ㅗㅎㄴ" localSheetId="33" hidden="1">{#N/A,#N/A,FALSE,"골재소요량";#N/A,#N/A,FALSE,"골재소요량"}</definedName>
    <definedName name="ㅗㅎㄴ" localSheetId="34" hidden="1">{#N/A,#N/A,FALSE,"골재소요량";#N/A,#N/A,FALSE,"골재소요량"}</definedName>
    <definedName name="ㅗㅎㄴ" localSheetId="31" hidden="1">{#N/A,#N/A,FALSE,"골재소요량";#N/A,#N/A,FALSE,"골재소요량"}</definedName>
    <definedName name="ㅗㅎㄴ" hidden="1">{#N/A,#N/A,FALSE,"골재소요량";#N/A,#N/A,FALSE,"골재소요량"}</definedName>
    <definedName name="ㅗㅎㄴㄹ" localSheetId="35" hidden="1">{#N/A,#N/A,FALSE,"단가표지"}</definedName>
    <definedName name="ㅗㅎㄴㄹ" localSheetId="37" hidden="1">{#N/A,#N/A,FALSE,"단가표지"}</definedName>
    <definedName name="ㅗㅎㄴㄹ" localSheetId="36" hidden="1">{#N/A,#N/A,FALSE,"단가표지"}</definedName>
    <definedName name="ㅗㅎㄴㄹ" localSheetId="33" hidden="1">{#N/A,#N/A,FALSE,"단가표지"}</definedName>
    <definedName name="ㅗㅎㄴㄹ" localSheetId="34" hidden="1">{#N/A,#N/A,FALSE,"단가표지"}</definedName>
    <definedName name="ㅗㅎㄴㄹ" localSheetId="31" hidden="1">{#N/A,#N/A,FALSE,"단가표지"}</definedName>
    <definedName name="ㅗㅎㄴㄹ" hidden="1">{#N/A,#N/A,FALSE,"단가표지"}</definedName>
    <definedName name="ㅗㅎ로ㅜ" localSheetId="35" hidden="1">{#N/A,#N/A,FALSE,"운반시간"}</definedName>
    <definedName name="ㅗㅎ로ㅜ" localSheetId="37" hidden="1">{#N/A,#N/A,FALSE,"운반시간"}</definedName>
    <definedName name="ㅗㅎ로ㅜ" localSheetId="36" hidden="1">{#N/A,#N/A,FALSE,"운반시간"}</definedName>
    <definedName name="ㅗㅎ로ㅜ" localSheetId="33" hidden="1">{#N/A,#N/A,FALSE,"운반시간"}</definedName>
    <definedName name="ㅗㅎ로ㅜ" localSheetId="34" hidden="1">{#N/A,#N/A,FALSE,"운반시간"}</definedName>
    <definedName name="ㅗㅎ로ㅜ" localSheetId="31" hidden="1">{#N/A,#N/A,FALSE,"운반시간"}</definedName>
    <definedName name="ㅗㅎ로ㅜ" hidden="1">{#N/A,#N/A,FALSE,"운반시간"}</definedName>
    <definedName name="ㅗㅎ론ㄹ" localSheetId="35" hidden="1">{#N/A,#N/A,FALSE,"표지목차"}</definedName>
    <definedName name="ㅗㅎ론ㄹ" localSheetId="37" hidden="1">{#N/A,#N/A,FALSE,"표지목차"}</definedName>
    <definedName name="ㅗㅎ론ㄹ" localSheetId="36" hidden="1">{#N/A,#N/A,FALSE,"표지목차"}</definedName>
    <definedName name="ㅗㅎ론ㄹ" localSheetId="33" hidden="1">{#N/A,#N/A,FALSE,"표지목차"}</definedName>
    <definedName name="ㅗㅎ론ㄹ" localSheetId="34" hidden="1">{#N/A,#N/A,FALSE,"표지목차"}</definedName>
    <definedName name="ㅗㅎ론ㄹ" localSheetId="31" hidden="1">{#N/A,#N/A,FALSE,"표지목차"}</definedName>
    <definedName name="ㅗㅎ론ㄹ" hidden="1">{#N/A,#N/A,FALSE,"표지목차"}</definedName>
    <definedName name="ㅗㅎ롯홋ㄱ" localSheetId="35" hidden="1">{#N/A,#N/A,FALSE,"혼합골재"}</definedName>
    <definedName name="ㅗㅎ롯홋ㄱ" localSheetId="37" hidden="1">{#N/A,#N/A,FALSE,"혼합골재"}</definedName>
    <definedName name="ㅗㅎ롯홋ㄱ" localSheetId="36" hidden="1">{#N/A,#N/A,FALSE,"혼합골재"}</definedName>
    <definedName name="ㅗㅎ롯홋ㄱ" localSheetId="33" hidden="1">{#N/A,#N/A,FALSE,"혼합골재"}</definedName>
    <definedName name="ㅗㅎ롯홋ㄱ" localSheetId="34" hidden="1">{#N/A,#N/A,FALSE,"혼합골재"}</definedName>
    <definedName name="ㅗㅎ롯홋ㄱ" localSheetId="31" hidden="1">{#N/A,#N/A,FALSE,"혼합골재"}</definedName>
    <definedName name="ㅗㅎ롯홋ㄱ" hidden="1">{#N/A,#N/A,FALSE,"혼합골재"}</definedName>
    <definedName name="ㅗ허ㅗ" localSheetId="35" hidden="1">{#N/A,#N/A,FALSE,"단가표지"}</definedName>
    <definedName name="ㅗ허ㅗ" localSheetId="37" hidden="1">{#N/A,#N/A,FALSE,"단가표지"}</definedName>
    <definedName name="ㅗ허ㅗ" localSheetId="36" hidden="1">{#N/A,#N/A,FALSE,"단가표지"}</definedName>
    <definedName name="ㅗ허ㅗ" localSheetId="33" hidden="1">{#N/A,#N/A,FALSE,"단가표지"}</definedName>
    <definedName name="ㅗ허ㅗ" localSheetId="34" hidden="1">{#N/A,#N/A,FALSE,"단가표지"}</definedName>
    <definedName name="ㅗ허ㅗ" localSheetId="31" hidden="1">{#N/A,#N/A,FALSE,"단가표지"}</definedName>
    <definedName name="ㅗ허ㅗ" hidden="1">{#N/A,#N/A,FALSE,"단가표지"}</definedName>
    <definedName name="ㅗ호" localSheetId="35" hidden="1">{#N/A,#N/A,FALSE,"단가표지"}</definedName>
    <definedName name="ㅗ호" localSheetId="37" hidden="1">{#N/A,#N/A,FALSE,"단가표지"}</definedName>
    <definedName name="ㅗ호" localSheetId="36" hidden="1">{#N/A,#N/A,FALSE,"단가표지"}</definedName>
    <definedName name="ㅗ호" localSheetId="33" hidden="1">{#N/A,#N/A,FALSE,"단가표지"}</definedName>
    <definedName name="ㅗ호" localSheetId="34" hidden="1">{#N/A,#N/A,FALSE,"단가표지"}</definedName>
    <definedName name="ㅗ호" localSheetId="31" hidden="1">{#N/A,#N/A,FALSE,"단가표지"}</definedName>
    <definedName name="ㅗ호" hidden="1">{#N/A,#N/A,FALSE,"단가표지"}</definedName>
    <definedName name="ㅗㅑㅔㅐㅗㅓㅑㅔ" hidden="1">#REF!</definedName>
    <definedName name="ㅗㅓ쇼ㅓㅕㄷ쇼ㅓㅕㄷㅅ" localSheetId="35" hidden="1">{#N/A,#N/A,FALSE,"단가표지"}</definedName>
    <definedName name="ㅗㅓ쇼ㅓㅕㄷ쇼ㅓㅕㄷㅅ" localSheetId="37" hidden="1">{#N/A,#N/A,FALSE,"단가표지"}</definedName>
    <definedName name="ㅗㅓ쇼ㅓㅕㄷ쇼ㅓㅕㄷㅅ" localSheetId="36" hidden="1">{#N/A,#N/A,FALSE,"단가표지"}</definedName>
    <definedName name="ㅗㅓ쇼ㅓㅕㄷ쇼ㅓㅕㄷㅅ" localSheetId="33" hidden="1">{#N/A,#N/A,FALSE,"단가표지"}</definedName>
    <definedName name="ㅗㅓ쇼ㅓㅕㄷ쇼ㅓㅕㄷㅅ" localSheetId="34" hidden="1">{#N/A,#N/A,FALSE,"단가표지"}</definedName>
    <definedName name="ㅗㅓ쇼ㅓㅕㄷ쇼ㅓㅕㄷㅅ" localSheetId="31" hidden="1">{#N/A,#N/A,FALSE,"단가표지"}</definedName>
    <definedName name="ㅗㅓ쇼ㅓㅕㄷ쇼ㅓㅕㄷㅅ" hidden="1">{#N/A,#N/A,FALSE,"단가표지"}</definedName>
    <definedName name="ㅗㅓㅎ로ㅓㅎㄹ" localSheetId="35" hidden="1">{#N/A,#N/A,FALSE,"표지목차"}</definedName>
    <definedName name="ㅗㅓㅎ로ㅓㅎㄹ" localSheetId="37" hidden="1">{#N/A,#N/A,FALSE,"표지목차"}</definedName>
    <definedName name="ㅗㅓㅎ로ㅓㅎㄹ" localSheetId="36" hidden="1">{#N/A,#N/A,FALSE,"표지목차"}</definedName>
    <definedName name="ㅗㅓㅎ로ㅓㅎㄹ" localSheetId="33" hidden="1">{#N/A,#N/A,FALSE,"표지목차"}</definedName>
    <definedName name="ㅗㅓㅎ로ㅓㅎㄹ" localSheetId="34" hidden="1">{#N/A,#N/A,FALSE,"표지목차"}</definedName>
    <definedName name="ㅗㅓㅎ로ㅓㅎㄹ" localSheetId="31" hidden="1">{#N/A,#N/A,FALSE,"표지목차"}</definedName>
    <definedName name="ㅗㅓㅎ로ㅓㅎㄹ" hidden="1">{#N/A,#N/A,FALSE,"표지목차"}</definedName>
    <definedName name="ㅗㅗ" localSheetId="35" hidden="1">{#N/A,#N/A,FALSE,"명세표"}</definedName>
    <definedName name="ㅗㅗ" localSheetId="37" hidden="1">{#N/A,#N/A,FALSE,"명세표"}</definedName>
    <definedName name="ㅗㅗ" localSheetId="36" hidden="1">{#N/A,#N/A,FALSE,"명세표"}</definedName>
    <definedName name="ㅗㅗ" localSheetId="33" hidden="1">{#N/A,#N/A,FALSE,"명세표"}</definedName>
    <definedName name="ㅗㅗ" localSheetId="34" hidden="1">{#N/A,#N/A,FALSE,"명세표"}</definedName>
    <definedName name="ㅗㅗ" localSheetId="31" hidden="1">{#N/A,#N/A,FALSE,"명세표"}</definedName>
    <definedName name="ㅗㅗ" hidden="1">{#N/A,#N/A,FALSE,"명세표"}</definedName>
    <definedName name="ㅗㅠㅍ" localSheetId="35" hidden="1">{#N/A,#N/A,FALSE,"혼합골재"}</definedName>
    <definedName name="ㅗㅠㅍ" localSheetId="37" hidden="1">{#N/A,#N/A,FALSE,"혼합골재"}</definedName>
    <definedName name="ㅗㅠㅍ" localSheetId="36" hidden="1">{#N/A,#N/A,FALSE,"혼합골재"}</definedName>
    <definedName name="ㅗㅠㅍ" localSheetId="33" hidden="1">{#N/A,#N/A,FALSE,"혼합골재"}</definedName>
    <definedName name="ㅗㅠㅍ" localSheetId="34" hidden="1">{#N/A,#N/A,FALSE,"혼합골재"}</definedName>
    <definedName name="ㅗㅠㅍ" localSheetId="31" hidden="1">{#N/A,#N/A,FALSE,"혼합골재"}</definedName>
    <definedName name="ㅗㅠㅍ" hidden="1">{#N/A,#N/A,FALSE,"혼합골재"}</definedName>
    <definedName name="ㅜㄴㄱ" localSheetId="35" hidden="1">{#N/A,#N/A,FALSE,"운반시간"}</definedName>
    <definedName name="ㅜㄴㄱ" localSheetId="37" hidden="1">{#N/A,#N/A,FALSE,"운반시간"}</definedName>
    <definedName name="ㅜㄴㄱ" localSheetId="36" hidden="1">{#N/A,#N/A,FALSE,"운반시간"}</definedName>
    <definedName name="ㅜㄴㄱ" localSheetId="33" hidden="1">{#N/A,#N/A,FALSE,"운반시간"}</definedName>
    <definedName name="ㅜㄴㄱ" localSheetId="34" hidden="1">{#N/A,#N/A,FALSE,"운반시간"}</definedName>
    <definedName name="ㅜㄴㄱ" localSheetId="31" hidden="1">{#N/A,#N/A,FALSE,"운반시간"}</definedName>
    <definedName name="ㅜㄴㄱ" hidden="1">{#N/A,#N/A,FALSE,"운반시간"}</definedName>
    <definedName name="ㅜㄹ윤" localSheetId="35" hidden="1">{#N/A,#N/A,FALSE,"단가표지"}</definedName>
    <definedName name="ㅜㄹ윤" localSheetId="37" hidden="1">{#N/A,#N/A,FALSE,"단가표지"}</definedName>
    <definedName name="ㅜㄹ윤" localSheetId="36" hidden="1">{#N/A,#N/A,FALSE,"단가표지"}</definedName>
    <definedName name="ㅜㄹ윤" localSheetId="33" hidden="1">{#N/A,#N/A,FALSE,"단가표지"}</definedName>
    <definedName name="ㅜㄹ윤" localSheetId="34" hidden="1">{#N/A,#N/A,FALSE,"단가표지"}</definedName>
    <definedName name="ㅜㄹ윤" localSheetId="31" hidden="1">{#N/A,#N/A,FALSE,"단가표지"}</definedName>
    <definedName name="ㅜㄹ윤" hidden="1">{#N/A,#N/A,FALSE,"단가표지"}</definedName>
    <definedName name="ㅜㅊㅍ" localSheetId="35" hidden="1">{#N/A,#N/A,FALSE,"표지목차"}</definedName>
    <definedName name="ㅜㅊㅍ" localSheetId="37" hidden="1">{#N/A,#N/A,FALSE,"표지목차"}</definedName>
    <definedName name="ㅜㅊㅍ" localSheetId="36" hidden="1">{#N/A,#N/A,FALSE,"표지목차"}</definedName>
    <definedName name="ㅜㅊㅍ" localSheetId="33" hidden="1">{#N/A,#N/A,FALSE,"표지목차"}</definedName>
    <definedName name="ㅜㅊㅍ" localSheetId="34" hidden="1">{#N/A,#N/A,FALSE,"표지목차"}</definedName>
    <definedName name="ㅜㅊㅍ" localSheetId="31" hidden="1">{#N/A,#N/A,FALSE,"표지목차"}</definedName>
    <definedName name="ㅜㅊㅍ" hidden="1">{#N/A,#N/A,FALSE,"표지목차"}</definedName>
    <definedName name="ㅜㅋㅊㅍ" localSheetId="35" hidden="1">{#N/A,#N/A,FALSE,"조골재"}</definedName>
    <definedName name="ㅜㅋㅊㅍ" localSheetId="37" hidden="1">{#N/A,#N/A,FALSE,"조골재"}</definedName>
    <definedName name="ㅜㅋㅊㅍ" localSheetId="36" hidden="1">{#N/A,#N/A,FALSE,"조골재"}</definedName>
    <definedName name="ㅜㅋㅊㅍ" localSheetId="33" hidden="1">{#N/A,#N/A,FALSE,"조골재"}</definedName>
    <definedName name="ㅜㅋㅊㅍ" localSheetId="34" hidden="1">{#N/A,#N/A,FALSE,"조골재"}</definedName>
    <definedName name="ㅜㅋㅊㅍ" localSheetId="31" hidden="1">{#N/A,#N/A,FALSE,"조골재"}</definedName>
    <definedName name="ㅜㅋㅊㅍ" hidden="1">{#N/A,#N/A,FALSE,"조골재"}</definedName>
    <definedName name="ㅜㅍ추ㅠ" localSheetId="35" hidden="1">{#N/A,#N/A,FALSE,"혼합골재"}</definedName>
    <definedName name="ㅜㅍ추ㅠ" localSheetId="37" hidden="1">{#N/A,#N/A,FALSE,"혼합골재"}</definedName>
    <definedName name="ㅜㅍ추ㅠ" localSheetId="36" hidden="1">{#N/A,#N/A,FALSE,"혼합골재"}</definedName>
    <definedName name="ㅜㅍ추ㅠ" localSheetId="33" hidden="1">{#N/A,#N/A,FALSE,"혼합골재"}</definedName>
    <definedName name="ㅜㅍ추ㅠ" localSheetId="34" hidden="1">{#N/A,#N/A,FALSE,"혼합골재"}</definedName>
    <definedName name="ㅜㅍ추ㅠ" localSheetId="31" hidden="1">{#N/A,#N/A,FALSE,"혼합골재"}</definedName>
    <definedName name="ㅜㅍ추ㅠ" hidden="1">{#N/A,#N/A,FALSE,"혼합골재"}</definedName>
    <definedName name="ㅜㅎㄴ" localSheetId="35" hidden="1">{#N/A,#N/A,FALSE,"골재소요량";#N/A,#N/A,FALSE,"골재소요량"}</definedName>
    <definedName name="ㅜㅎㄴ" localSheetId="37" hidden="1">{#N/A,#N/A,FALSE,"골재소요량";#N/A,#N/A,FALSE,"골재소요량"}</definedName>
    <definedName name="ㅜㅎㄴ" localSheetId="36" hidden="1">{#N/A,#N/A,FALSE,"골재소요량";#N/A,#N/A,FALSE,"골재소요량"}</definedName>
    <definedName name="ㅜㅎㄴ" localSheetId="33" hidden="1">{#N/A,#N/A,FALSE,"골재소요량";#N/A,#N/A,FALSE,"골재소요량"}</definedName>
    <definedName name="ㅜㅎㄴ" localSheetId="34" hidden="1">{#N/A,#N/A,FALSE,"골재소요량";#N/A,#N/A,FALSE,"골재소요량"}</definedName>
    <definedName name="ㅜㅎㄴ" localSheetId="31" hidden="1">{#N/A,#N/A,FALSE,"골재소요량";#N/A,#N/A,FALSE,"골재소요량"}</definedName>
    <definedName name="ㅜㅎㄴ" hidden="1">{#N/A,#N/A,FALSE,"골재소요량";#N/A,#N/A,FALSE,"골재소요량"}</definedName>
    <definedName name="ㅜㅎㅅㄱㄴ" localSheetId="35" hidden="1">{#N/A,#N/A,FALSE,"단가표지"}</definedName>
    <definedName name="ㅜㅎㅅㄱㄴ" localSheetId="37" hidden="1">{#N/A,#N/A,FALSE,"단가표지"}</definedName>
    <definedName name="ㅜㅎㅅㄱㄴ" localSheetId="36" hidden="1">{#N/A,#N/A,FALSE,"단가표지"}</definedName>
    <definedName name="ㅜㅎㅅㄱㄴ" localSheetId="33" hidden="1">{#N/A,#N/A,FALSE,"단가표지"}</definedName>
    <definedName name="ㅜㅎㅅㄱㄴ" localSheetId="34" hidden="1">{#N/A,#N/A,FALSE,"단가표지"}</definedName>
    <definedName name="ㅜㅎㅅㄱㄴ" localSheetId="31" hidden="1">{#N/A,#N/A,FALSE,"단가표지"}</definedName>
    <definedName name="ㅜㅎㅅㄱㄴ" hidden="1">{#N/A,#N/A,FALSE,"단가표지"}</definedName>
    <definedName name="ㅜㅗㅇㅎㅌ" localSheetId="35" hidden="1">{#N/A,#N/A,FALSE,"단가표지"}</definedName>
    <definedName name="ㅜㅗㅇㅎㅌ" localSheetId="37" hidden="1">{#N/A,#N/A,FALSE,"단가표지"}</definedName>
    <definedName name="ㅜㅗㅇㅎㅌ" localSheetId="36" hidden="1">{#N/A,#N/A,FALSE,"단가표지"}</definedName>
    <definedName name="ㅜㅗㅇㅎㅌ" localSheetId="33" hidden="1">{#N/A,#N/A,FALSE,"단가표지"}</definedName>
    <definedName name="ㅜㅗㅇㅎㅌ" localSheetId="34" hidden="1">{#N/A,#N/A,FALSE,"단가표지"}</definedName>
    <definedName name="ㅜㅗㅇㅎㅌ" localSheetId="31" hidden="1">{#N/A,#N/A,FALSE,"단가표지"}</definedName>
    <definedName name="ㅜㅗㅇㅎㅌ" hidden="1">{#N/A,#N/A,FALSE,"단가표지"}</definedName>
    <definedName name="ㅜㅗㅇ훟" localSheetId="35" hidden="1">{#N/A,#N/A,FALSE,"단가표지"}</definedName>
    <definedName name="ㅜㅗㅇ훟" localSheetId="37" hidden="1">{#N/A,#N/A,FALSE,"단가표지"}</definedName>
    <definedName name="ㅜㅗㅇ훟" localSheetId="36" hidden="1">{#N/A,#N/A,FALSE,"단가표지"}</definedName>
    <definedName name="ㅜㅗㅇ훟" localSheetId="33" hidden="1">{#N/A,#N/A,FALSE,"단가표지"}</definedName>
    <definedName name="ㅜㅗㅇ훟" localSheetId="34" hidden="1">{#N/A,#N/A,FALSE,"단가표지"}</definedName>
    <definedName name="ㅜㅗㅇ훟" localSheetId="31" hidden="1">{#N/A,#N/A,FALSE,"단가표지"}</definedName>
    <definedName name="ㅜㅗㅇ훟" hidden="1">{#N/A,#N/A,FALSE,"단가표지"}</definedName>
    <definedName name="ㅜㅗㅗㅗㅇㅎ" localSheetId="35" hidden="1">{#N/A,#N/A,FALSE,"운반시간"}</definedName>
    <definedName name="ㅜㅗㅗㅗㅇㅎ" localSheetId="37" hidden="1">{#N/A,#N/A,FALSE,"운반시간"}</definedName>
    <definedName name="ㅜㅗㅗㅗㅇㅎ" localSheetId="36" hidden="1">{#N/A,#N/A,FALSE,"운반시간"}</definedName>
    <definedName name="ㅜㅗㅗㅗㅇㅎ" localSheetId="33" hidden="1">{#N/A,#N/A,FALSE,"운반시간"}</definedName>
    <definedName name="ㅜㅗㅗㅗㅇㅎ" localSheetId="34" hidden="1">{#N/A,#N/A,FALSE,"운반시간"}</definedName>
    <definedName name="ㅜㅗㅗㅗㅇㅎ" localSheetId="31" hidden="1">{#N/A,#N/A,FALSE,"운반시간"}</definedName>
    <definedName name="ㅜㅗㅗㅗㅇㅎ" hidden="1">{#N/A,#N/A,FALSE,"운반시간"}</definedName>
    <definedName name="ㅜㅠ푸" localSheetId="35" hidden="1">{#N/A,#N/A,FALSE,"운반시간"}</definedName>
    <definedName name="ㅜㅠ푸" localSheetId="37" hidden="1">{#N/A,#N/A,FALSE,"운반시간"}</definedName>
    <definedName name="ㅜㅠ푸" localSheetId="36" hidden="1">{#N/A,#N/A,FALSE,"운반시간"}</definedName>
    <definedName name="ㅜㅠ푸" localSheetId="33" hidden="1">{#N/A,#N/A,FALSE,"운반시간"}</definedName>
    <definedName name="ㅜㅠ푸" localSheetId="34" hidden="1">{#N/A,#N/A,FALSE,"운반시간"}</definedName>
    <definedName name="ㅜㅠ푸" localSheetId="31" hidden="1">{#N/A,#N/A,FALSE,"운반시간"}</definedName>
    <definedName name="ㅜㅠ푸" hidden="1">{#N/A,#N/A,FALSE,"운반시간"}</definedName>
    <definedName name="ㅜㅠㅠ" localSheetId="35" hidden="1">{#N/A,#N/A,FALSE,"골재소요량";#N/A,#N/A,FALSE,"골재소요량"}</definedName>
    <definedName name="ㅜㅠㅠ" localSheetId="37" hidden="1">{#N/A,#N/A,FALSE,"골재소요량";#N/A,#N/A,FALSE,"골재소요량"}</definedName>
    <definedName name="ㅜㅠㅠ" localSheetId="36" hidden="1">{#N/A,#N/A,FALSE,"골재소요량";#N/A,#N/A,FALSE,"골재소요량"}</definedName>
    <definedName name="ㅜㅠㅠ" localSheetId="33" hidden="1">{#N/A,#N/A,FALSE,"골재소요량";#N/A,#N/A,FALSE,"골재소요량"}</definedName>
    <definedName name="ㅜㅠㅠ" localSheetId="34" hidden="1">{#N/A,#N/A,FALSE,"골재소요량";#N/A,#N/A,FALSE,"골재소요량"}</definedName>
    <definedName name="ㅜㅠㅠ" localSheetId="31" hidden="1">{#N/A,#N/A,FALSE,"골재소요량";#N/A,#N/A,FALSE,"골재소요량"}</definedName>
    <definedName name="ㅜㅠㅠ" hidden="1">{#N/A,#N/A,FALSE,"골재소요량";#N/A,#N/A,FALSE,"골재소요량"}</definedName>
    <definedName name="ㅝㅎㄹ" localSheetId="35" hidden="1">{#N/A,#N/A,FALSE,"단가표지"}</definedName>
    <definedName name="ㅝㅎㄹ" localSheetId="37" hidden="1">{#N/A,#N/A,FALSE,"단가표지"}</definedName>
    <definedName name="ㅝㅎㄹ" localSheetId="36" hidden="1">{#N/A,#N/A,FALSE,"단가표지"}</definedName>
    <definedName name="ㅝㅎㄹ" localSheetId="33" hidden="1">{#N/A,#N/A,FALSE,"단가표지"}</definedName>
    <definedName name="ㅝㅎㄹ" localSheetId="34" hidden="1">{#N/A,#N/A,FALSE,"단가표지"}</definedName>
    <definedName name="ㅝㅎㄹ" localSheetId="31" hidden="1">{#N/A,#N/A,FALSE,"단가표지"}</definedName>
    <definedName name="ㅝㅎㄹ" hidden="1">{#N/A,#N/A,FALSE,"단가표지"}</definedName>
    <definedName name="ㅠ1066" localSheetId="31">#REF!</definedName>
    <definedName name="ㅠ1066">!#REF!</definedName>
    <definedName name="ㅠㄴ" localSheetId="35" hidden="1">{#N/A,#N/A,FALSE,"조골재"}</definedName>
    <definedName name="ㅠㄴ" localSheetId="37" hidden="1">{#N/A,#N/A,FALSE,"조골재"}</definedName>
    <definedName name="ㅠㄴ" localSheetId="36" hidden="1">{#N/A,#N/A,FALSE,"조골재"}</definedName>
    <definedName name="ㅠㄴ" localSheetId="33" hidden="1">{#N/A,#N/A,FALSE,"조골재"}</definedName>
    <definedName name="ㅠㄴ" localSheetId="34" hidden="1">{#N/A,#N/A,FALSE,"조골재"}</definedName>
    <definedName name="ㅠㄴ" localSheetId="31" hidden="1">{#N/A,#N/A,FALSE,"조골재"}</definedName>
    <definedName name="ㅠㄴ" hidden="1">{#N/A,#N/A,FALSE,"조골재"}</definedName>
    <definedName name="ㅠㄴㅀㅎ" hidden="1">#REF!</definedName>
    <definedName name="ㅠㄹㅇㄴㄴㄹㅇ" localSheetId="35" hidden="1">{#N/A,#N/A,FALSE,"단가표지"}</definedName>
    <definedName name="ㅠㄹㅇㄴㄴㄹㅇ" localSheetId="37" hidden="1">{#N/A,#N/A,FALSE,"단가표지"}</definedName>
    <definedName name="ㅠㄹㅇㄴㄴㄹㅇ" localSheetId="36" hidden="1">{#N/A,#N/A,FALSE,"단가표지"}</definedName>
    <definedName name="ㅠㄹㅇㄴㄴㄹㅇ" localSheetId="33" hidden="1">{#N/A,#N/A,FALSE,"단가표지"}</definedName>
    <definedName name="ㅠㄹㅇㄴㄴㄹㅇ" localSheetId="34" hidden="1">{#N/A,#N/A,FALSE,"단가표지"}</definedName>
    <definedName name="ㅠㄹㅇㄴㄴㄹㅇ" localSheetId="31" hidden="1">{#N/A,#N/A,FALSE,"단가표지"}</definedName>
    <definedName name="ㅠㄹㅇㄴㄴㄹㅇ" hidden="1">{#N/A,#N/A,FALSE,"단가표지"}</definedName>
    <definedName name="ㅠㅁㄹㅇㄹ" hidden="1">#REF!</definedName>
    <definedName name="ㅠ뮤ㅐ" localSheetId="35" hidden="1">#REF!</definedName>
    <definedName name="ㅠ뮤ㅐ" localSheetId="36" hidden="1">#REF!</definedName>
    <definedName name="ㅠ뮤ㅐ" localSheetId="33" hidden="1">#REF!</definedName>
    <definedName name="ㅠ뮤ㅐ" localSheetId="34" hidden="1">#REF!</definedName>
    <definedName name="ㅠ뮤ㅐ" hidden="1">#REF!</definedName>
    <definedName name="ㅠㅇㅁㄹㅇㅁ" localSheetId="35" hidden="1">#REF!</definedName>
    <definedName name="ㅠㅇㅁㄹㅇㅁ" localSheetId="36" hidden="1">#REF!</definedName>
    <definedName name="ㅠㅇㅁㄹㅇㅁ" localSheetId="33" hidden="1">#REF!</definedName>
    <definedName name="ㅠㅇㅁㄹㅇㅁ" localSheetId="34" hidden="1">#REF!</definedName>
    <definedName name="ㅠㅇㅁㄹㅇㅁ" hidden="1">#REF!</definedName>
    <definedName name="ㅠㅊㅌ퓿ㅌ" localSheetId="35" hidden="1">{#N/A,#N/A,FALSE,"2~8번"}</definedName>
    <definedName name="ㅠㅊㅌ퓿ㅌ" localSheetId="37" hidden="1">{#N/A,#N/A,FALSE,"2~8번"}</definedName>
    <definedName name="ㅠㅊㅌ퓿ㅌ" localSheetId="36" hidden="1">{#N/A,#N/A,FALSE,"2~8번"}</definedName>
    <definedName name="ㅠㅊㅌ퓿ㅌ" localSheetId="33" hidden="1">{#N/A,#N/A,FALSE,"2~8번"}</definedName>
    <definedName name="ㅠㅊㅌ퓿ㅌ" localSheetId="34" hidden="1">{#N/A,#N/A,FALSE,"2~8번"}</definedName>
    <definedName name="ㅠㅊㅌ퓿ㅌ" localSheetId="31" hidden="1">{#N/A,#N/A,FALSE,"2~8번"}</definedName>
    <definedName name="ㅠㅊㅌ퓿ㅌ" hidden="1">{#N/A,#N/A,FALSE,"2~8번"}</definedName>
    <definedName name="ㅠㅊㅍㅌ" localSheetId="35" hidden="1">{#N/A,#N/A,FALSE,"단가표지"}</definedName>
    <definedName name="ㅠㅊㅍㅌ" localSheetId="37" hidden="1">{#N/A,#N/A,FALSE,"단가표지"}</definedName>
    <definedName name="ㅠㅊㅍㅌ" localSheetId="36" hidden="1">{#N/A,#N/A,FALSE,"단가표지"}</definedName>
    <definedName name="ㅠㅊㅍㅌ" localSheetId="33" hidden="1">{#N/A,#N/A,FALSE,"단가표지"}</definedName>
    <definedName name="ㅠㅊㅍㅌ" localSheetId="34" hidden="1">{#N/A,#N/A,FALSE,"단가표지"}</definedName>
    <definedName name="ㅠㅊㅍㅌ" localSheetId="31" hidden="1">{#N/A,#N/A,FALSE,"단가표지"}</definedName>
    <definedName name="ㅠㅊㅍㅌ" hidden="1">{#N/A,#N/A,FALSE,"단가표지"}</definedName>
    <definedName name="ㅠㅊㅍ튜" localSheetId="35" hidden="1">{#N/A,#N/A,FALSE,"단가표지"}</definedName>
    <definedName name="ㅠㅊㅍ튜" localSheetId="37" hidden="1">{#N/A,#N/A,FALSE,"단가표지"}</definedName>
    <definedName name="ㅠㅊㅍ튜" localSheetId="36" hidden="1">{#N/A,#N/A,FALSE,"단가표지"}</definedName>
    <definedName name="ㅠㅊㅍ튜" localSheetId="33" hidden="1">{#N/A,#N/A,FALSE,"단가표지"}</definedName>
    <definedName name="ㅠㅊㅍ튜" localSheetId="34" hidden="1">{#N/A,#N/A,FALSE,"단가표지"}</definedName>
    <definedName name="ㅠㅊㅍ튜" localSheetId="31" hidden="1">{#N/A,#N/A,FALSE,"단가표지"}</definedName>
    <definedName name="ㅠㅊㅍ튜" hidden="1">{#N/A,#N/A,FALSE,"단가표지"}</definedName>
    <definedName name="ㅠㅊㅍ튵ㅊ" localSheetId="35" hidden="1">{#N/A,#N/A,FALSE,"운반시간"}</definedName>
    <definedName name="ㅠㅊㅍ튵ㅊ" localSheetId="37" hidden="1">{#N/A,#N/A,FALSE,"운반시간"}</definedName>
    <definedName name="ㅠㅊㅍ튵ㅊ" localSheetId="36" hidden="1">{#N/A,#N/A,FALSE,"운반시간"}</definedName>
    <definedName name="ㅠㅊㅍ튵ㅊ" localSheetId="33" hidden="1">{#N/A,#N/A,FALSE,"운반시간"}</definedName>
    <definedName name="ㅠㅊㅍ튵ㅊ" localSheetId="34" hidden="1">{#N/A,#N/A,FALSE,"운반시간"}</definedName>
    <definedName name="ㅠㅊㅍ튵ㅊ" localSheetId="31" hidden="1">{#N/A,#N/A,FALSE,"운반시간"}</definedName>
    <definedName name="ㅠㅊㅍ튵ㅊ" hidden="1">{#N/A,#N/A,FALSE,"운반시간"}</definedName>
    <definedName name="ㅠㅊ픁츄" localSheetId="35" hidden="1">{#N/A,#N/A,FALSE,"단가표지"}</definedName>
    <definedName name="ㅠㅊ픁츄" localSheetId="37" hidden="1">{#N/A,#N/A,FALSE,"단가표지"}</definedName>
    <definedName name="ㅠㅊ픁츄" localSheetId="36" hidden="1">{#N/A,#N/A,FALSE,"단가표지"}</definedName>
    <definedName name="ㅠㅊ픁츄" localSheetId="33" hidden="1">{#N/A,#N/A,FALSE,"단가표지"}</definedName>
    <definedName name="ㅠㅊ픁츄" localSheetId="34" hidden="1">{#N/A,#N/A,FALSE,"단가표지"}</definedName>
    <definedName name="ㅠㅊ픁츄" localSheetId="31" hidden="1">{#N/A,#N/A,FALSE,"단가표지"}</definedName>
    <definedName name="ㅠㅊ픁츄" hidden="1">{#N/A,#N/A,FALSE,"단가표지"}</definedName>
    <definedName name="ㅠㅍ" localSheetId="35" hidden="1">{#N/A,#N/A,FALSE,"조골재"}</definedName>
    <definedName name="ㅠㅍ" localSheetId="37" hidden="1">{#N/A,#N/A,FALSE,"조골재"}</definedName>
    <definedName name="ㅠㅍ" localSheetId="36" hidden="1">{#N/A,#N/A,FALSE,"조골재"}</definedName>
    <definedName name="ㅠㅍ" localSheetId="33" hidden="1">{#N/A,#N/A,FALSE,"조골재"}</definedName>
    <definedName name="ㅠㅍ" localSheetId="34" hidden="1">{#N/A,#N/A,FALSE,"조골재"}</definedName>
    <definedName name="ㅠㅍ" localSheetId="31" hidden="1">{#N/A,#N/A,FALSE,"조골재"}</definedName>
    <definedName name="ㅠㅍ" hidden="1">{#N/A,#N/A,FALSE,"조골재"}</definedName>
    <definedName name="ㅠㅍㅊ" localSheetId="35" hidden="1">{#N/A,#N/A,FALSE,"단가표지"}</definedName>
    <definedName name="ㅠㅍㅊ" localSheetId="37" hidden="1">{#N/A,#N/A,FALSE,"단가표지"}</definedName>
    <definedName name="ㅠㅍㅊ" localSheetId="36" hidden="1">{#N/A,#N/A,FALSE,"단가표지"}</definedName>
    <definedName name="ㅠㅍㅊ" localSheetId="33" hidden="1">{#N/A,#N/A,FALSE,"단가표지"}</definedName>
    <definedName name="ㅠㅍㅊ" localSheetId="34" hidden="1">{#N/A,#N/A,FALSE,"단가표지"}</definedName>
    <definedName name="ㅠㅍㅊ" localSheetId="31" hidden="1">{#N/A,#N/A,FALSE,"단가표지"}</definedName>
    <definedName name="ㅠㅍㅊ" hidden="1">{#N/A,#N/A,FALSE,"단가표지"}</definedName>
    <definedName name="ㅠㅍㅊ튳" localSheetId="35" hidden="1">{#N/A,#N/A,FALSE,"표지목차"}</definedName>
    <definedName name="ㅠㅍㅊ튳" localSheetId="37" hidden="1">{#N/A,#N/A,FALSE,"표지목차"}</definedName>
    <definedName name="ㅠㅍㅊ튳" localSheetId="36" hidden="1">{#N/A,#N/A,FALSE,"표지목차"}</definedName>
    <definedName name="ㅠㅍㅊ튳" localSheetId="33" hidden="1">{#N/A,#N/A,FALSE,"표지목차"}</definedName>
    <definedName name="ㅠㅍㅊ튳" localSheetId="34" hidden="1">{#N/A,#N/A,FALSE,"표지목차"}</definedName>
    <definedName name="ㅠㅍㅊ튳" localSheetId="31" hidden="1">{#N/A,#N/A,FALSE,"표지목차"}</definedName>
    <definedName name="ㅠㅍㅊ튳" hidden="1">{#N/A,#N/A,FALSE,"표지목차"}</definedName>
    <definedName name="ㅠㅍㅊ튳ㅌㅍ" localSheetId="35" hidden="1">{#N/A,#N/A,FALSE,"조골재"}</definedName>
    <definedName name="ㅠㅍㅊ튳ㅌㅍ" localSheetId="37" hidden="1">{#N/A,#N/A,FALSE,"조골재"}</definedName>
    <definedName name="ㅠㅍㅊ튳ㅌㅍ" localSheetId="36" hidden="1">{#N/A,#N/A,FALSE,"조골재"}</definedName>
    <definedName name="ㅠㅍㅊ튳ㅌㅍ" localSheetId="33" hidden="1">{#N/A,#N/A,FALSE,"조골재"}</definedName>
    <definedName name="ㅠㅍㅊ튳ㅌㅍ" localSheetId="34" hidden="1">{#N/A,#N/A,FALSE,"조골재"}</definedName>
    <definedName name="ㅠㅍㅊ튳ㅌㅍ" localSheetId="31" hidden="1">{#N/A,#N/A,FALSE,"조골재"}</definedName>
    <definedName name="ㅠㅍㅊ튳ㅌㅍ" hidden="1">{#N/A,#N/A,FALSE,"조골재"}</definedName>
    <definedName name="ㅠㅍㅊ튵" localSheetId="35" hidden="1">{#N/A,#N/A,FALSE,"골재소요량";#N/A,#N/A,FALSE,"골재소요량"}</definedName>
    <definedName name="ㅠㅍㅊ튵" localSheetId="37" hidden="1">{#N/A,#N/A,FALSE,"골재소요량";#N/A,#N/A,FALSE,"골재소요량"}</definedName>
    <definedName name="ㅠㅍㅊ튵" localSheetId="36" hidden="1">{#N/A,#N/A,FALSE,"골재소요량";#N/A,#N/A,FALSE,"골재소요량"}</definedName>
    <definedName name="ㅠㅍㅊ튵" localSheetId="33" hidden="1">{#N/A,#N/A,FALSE,"골재소요량";#N/A,#N/A,FALSE,"골재소요량"}</definedName>
    <definedName name="ㅠㅍㅊ튵" localSheetId="34" hidden="1">{#N/A,#N/A,FALSE,"골재소요량";#N/A,#N/A,FALSE,"골재소요량"}</definedName>
    <definedName name="ㅠㅍㅊ튵" localSheetId="31" hidden="1">{#N/A,#N/A,FALSE,"골재소요량";#N/A,#N/A,FALSE,"골재소요량"}</definedName>
    <definedName name="ㅠㅍㅊ튵" hidden="1">{#N/A,#N/A,FALSE,"골재소요량";#N/A,#N/A,FALSE,"골재소요량"}</definedName>
    <definedName name="ㅠㅍㅊ튵ㅊ" localSheetId="35" hidden="1">{#N/A,#N/A,FALSE,"단가표지"}</definedName>
    <definedName name="ㅠㅍㅊ튵ㅊ" localSheetId="37" hidden="1">{#N/A,#N/A,FALSE,"단가표지"}</definedName>
    <definedName name="ㅠㅍㅊ튵ㅊ" localSheetId="36" hidden="1">{#N/A,#N/A,FALSE,"단가표지"}</definedName>
    <definedName name="ㅠㅍㅊ튵ㅊ" localSheetId="33" hidden="1">{#N/A,#N/A,FALSE,"단가표지"}</definedName>
    <definedName name="ㅠㅍㅊ튵ㅊ" localSheetId="34" hidden="1">{#N/A,#N/A,FALSE,"단가표지"}</definedName>
    <definedName name="ㅠㅍㅊ튵ㅊ" localSheetId="31" hidden="1">{#N/A,#N/A,FALSE,"단가표지"}</definedName>
    <definedName name="ㅠㅍㅊ튵ㅊ" hidden="1">{#N/A,#N/A,FALSE,"단가표지"}</definedName>
    <definedName name="ㅠㅍ츄ㅜ" localSheetId="35" hidden="1">{#N/A,#N/A,FALSE,"단가표지"}</definedName>
    <definedName name="ㅠㅍ츄ㅜ" localSheetId="37" hidden="1">{#N/A,#N/A,FALSE,"단가표지"}</definedName>
    <definedName name="ㅠㅍ츄ㅜ" localSheetId="36" hidden="1">{#N/A,#N/A,FALSE,"단가표지"}</definedName>
    <definedName name="ㅠㅍ츄ㅜ" localSheetId="33" hidden="1">{#N/A,#N/A,FALSE,"단가표지"}</definedName>
    <definedName name="ㅠㅍ츄ㅜ" localSheetId="34" hidden="1">{#N/A,#N/A,FALSE,"단가표지"}</definedName>
    <definedName name="ㅠㅍ츄ㅜ" localSheetId="31" hidden="1">{#N/A,#N/A,FALSE,"단가표지"}</definedName>
    <definedName name="ㅠㅍ츄ㅜ" hidden="1">{#N/A,#N/A,FALSE,"단가표지"}</definedName>
    <definedName name="ㅠㅍ츛ㅍ" localSheetId="35" hidden="1">{#N/A,#N/A,FALSE,"혼합골재"}</definedName>
    <definedName name="ㅠㅍ츛ㅍ" localSheetId="37" hidden="1">{#N/A,#N/A,FALSE,"혼합골재"}</definedName>
    <definedName name="ㅠㅍ츛ㅍ" localSheetId="36" hidden="1">{#N/A,#N/A,FALSE,"혼합골재"}</definedName>
    <definedName name="ㅠㅍ츛ㅍ" localSheetId="33" hidden="1">{#N/A,#N/A,FALSE,"혼합골재"}</definedName>
    <definedName name="ㅠㅍ츛ㅍ" localSheetId="34" hidden="1">{#N/A,#N/A,FALSE,"혼합골재"}</definedName>
    <definedName name="ㅠㅍ츛ㅍ" localSheetId="31" hidden="1">{#N/A,#N/A,FALSE,"혼합골재"}</definedName>
    <definedName name="ㅠㅍ츛ㅍ" hidden="1">{#N/A,#N/A,FALSE,"혼합골재"}</definedName>
    <definedName name="ㅠㅍ츜ㅊ" localSheetId="35" hidden="1">{#N/A,#N/A,FALSE,"2~8번"}</definedName>
    <definedName name="ㅠㅍ츜ㅊ" localSheetId="37" hidden="1">{#N/A,#N/A,FALSE,"2~8번"}</definedName>
    <definedName name="ㅠㅍ츜ㅊ" localSheetId="36" hidden="1">{#N/A,#N/A,FALSE,"2~8번"}</definedName>
    <definedName name="ㅠㅍ츜ㅊ" localSheetId="33" hidden="1">{#N/A,#N/A,FALSE,"2~8번"}</definedName>
    <definedName name="ㅠㅍ츜ㅊ" localSheetId="34" hidden="1">{#N/A,#N/A,FALSE,"2~8번"}</definedName>
    <definedName name="ㅠㅍ츜ㅊ" localSheetId="31" hidden="1">{#N/A,#N/A,FALSE,"2~8번"}</definedName>
    <definedName name="ㅠㅍ츜ㅊ" hidden="1">{#N/A,#N/A,FALSE,"2~8번"}</definedName>
    <definedName name="ㅠㅍ츜ㅍ" localSheetId="35" hidden="1">{#N/A,#N/A,FALSE,"조골재"}</definedName>
    <definedName name="ㅠㅍ츜ㅍ" localSheetId="37" hidden="1">{#N/A,#N/A,FALSE,"조골재"}</definedName>
    <definedName name="ㅠㅍ츜ㅍ" localSheetId="36" hidden="1">{#N/A,#N/A,FALSE,"조골재"}</definedName>
    <definedName name="ㅠㅍ츜ㅍ" localSheetId="33" hidden="1">{#N/A,#N/A,FALSE,"조골재"}</definedName>
    <definedName name="ㅠㅍ츜ㅍ" localSheetId="34" hidden="1">{#N/A,#N/A,FALSE,"조골재"}</definedName>
    <definedName name="ㅠㅍ츜ㅍ" localSheetId="31" hidden="1">{#N/A,#N/A,FALSE,"조골재"}</definedName>
    <definedName name="ㅠㅍ츜ㅍ" hidden="1">{#N/A,#N/A,FALSE,"조골재"}</definedName>
    <definedName name="ㅠㅍ츝" localSheetId="35" hidden="1">{#N/A,#N/A,FALSE,"운반시간"}</definedName>
    <definedName name="ㅠㅍ츝" localSheetId="37" hidden="1">{#N/A,#N/A,FALSE,"운반시간"}</definedName>
    <definedName name="ㅠㅍ츝" localSheetId="36" hidden="1">{#N/A,#N/A,FALSE,"운반시간"}</definedName>
    <definedName name="ㅠㅍ츝" localSheetId="33" hidden="1">{#N/A,#N/A,FALSE,"운반시간"}</definedName>
    <definedName name="ㅠㅍ츝" localSheetId="34" hidden="1">{#N/A,#N/A,FALSE,"운반시간"}</definedName>
    <definedName name="ㅠㅍ츝" localSheetId="31" hidden="1">{#N/A,#N/A,FALSE,"운반시간"}</definedName>
    <definedName name="ㅠㅍ츝" hidden="1">{#N/A,#N/A,FALSE,"운반시간"}</definedName>
    <definedName name="ㅠㅍ츝ㅊ" localSheetId="35" hidden="1">{#N/A,#N/A,FALSE,"단가표지"}</definedName>
    <definedName name="ㅠㅍ츝ㅊ" localSheetId="37" hidden="1">{#N/A,#N/A,FALSE,"단가표지"}</definedName>
    <definedName name="ㅠㅍ츝ㅊ" localSheetId="36" hidden="1">{#N/A,#N/A,FALSE,"단가표지"}</definedName>
    <definedName name="ㅠㅍ츝ㅊ" localSheetId="33" hidden="1">{#N/A,#N/A,FALSE,"단가표지"}</definedName>
    <definedName name="ㅠㅍ츝ㅊ" localSheetId="34" hidden="1">{#N/A,#N/A,FALSE,"단가표지"}</definedName>
    <definedName name="ㅠㅍ츝ㅊ" localSheetId="31" hidden="1">{#N/A,#N/A,FALSE,"단가표지"}</definedName>
    <definedName name="ㅠㅍ츝ㅊ" hidden="1">{#N/A,#N/A,FALSE,"단가표지"}</definedName>
    <definedName name="ㅠㅍㅋㅊㅍㅍ" localSheetId="35" hidden="1">{#N/A,#N/A,FALSE,"단가표지"}</definedName>
    <definedName name="ㅠㅍㅋㅊㅍㅍ" localSheetId="37" hidden="1">{#N/A,#N/A,FALSE,"단가표지"}</definedName>
    <definedName name="ㅠㅍㅋㅊㅍㅍ" localSheetId="36" hidden="1">{#N/A,#N/A,FALSE,"단가표지"}</definedName>
    <definedName name="ㅠㅍㅋㅊㅍㅍ" localSheetId="33" hidden="1">{#N/A,#N/A,FALSE,"단가표지"}</definedName>
    <definedName name="ㅠㅍㅋㅊㅍㅍ" localSheetId="34" hidden="1">{#N/A,#N/A,FALSE,"단가표지"}</definedName>
    <definedName name="ㅠㅍㅋㅊㅍㅍ" localSheetId="31" hidden="1">{#N/A,#N/A,FALSE,"단가표지"}</definedName>
    <definedName name="ㅠㅍㅋㅊㅍㅍ" hidden="1">{#N/A,#N/A,FALSE,"단가표지"}</definedName>
    <definedName name="ㅠ퓿큨ㅊ" localSheetId="35" hidden="1">{#N/A,#N/A,FALSE,"단가표지"}</definedName>
    <definedName name="ㅠ퓿큨ㅊ" localSheetId="37" hidden="1">{#N/A,#N/A,FALSE,"단가표지"}</definedName>
    <definedName name="ㅠ퓿큨ㅊ" localSheetId="36" hidden="1">{#N/A,#N/A,FALSE,"단가표지"}</definedName>
    <definedName name="ㅠ퓿큨ㅊ" localSheetId="33" hidden="1">{#N/A,#N/A,FALSE,"단가표지"}</definedName>
    <definedName name="ㅠ퓿큨ㅊ" localSheetId="34" hidden="1">{#N/A,#N/A,FALSE,"단가표지"}</definedName>
    <definedName name="ㅠ퓿큨ㅊ" localSheetId="31" hidden="1">{#N/A,#N/A,FALSE,"단가표지"}</definedName>
    <definedName name="ㅠ퓿큨ㅊ" hidden="1">{#N/A,#N/A,FALSE,"단가표지"}</definedName>
    <definedName name="ㅠ픀ㅊ" localSheetId="35" hidden="1">{#N/A,#N/A,FALSE,"단가표지"}</definedName>
    <definedName name="ㅠ픀ㅊ" localSheetId="37" hidden="1">{#N/A,#N/A,FALSE,"단가표지"}</definedName>
    <definedName name="ㅠ픀ㅊ" localSheetId="36" hidden="1">{#N/A,#N/A,FALSE,"단가표지"}</definedName>
    <definedName name="ㅠ픀ㅊ" localSheetId="33" hidden="1">{#N/A,#N/A,FALSE,"단가표지"}</definedName>
    <definedName name="ㅠ픀ㅊ" localSheetId="34" hidden="1">{#N/A,#N/A,FALSE,"단가표지"}</definedName>
    <definedName name="ㅠ픀ㅊ" localSheetId="31" hidden="1">{#N/A,#N/A,FALSE,"단가표지"}</definedName>
    <definedName name="ㅠ픀ㅊ" hidden="1">{#N/A,#N/A,FALSE,"단가표지"}</definedName>
    <definedName name="ㅠ픀ㅊㅍ" localSheetId="35" hidden="1">{#N/A,#N/A,FALSE,"표지목차"}</definedName>
    <definedName name="ㅠ픀ㅊㅍ" localSheetId="37" hidden="1">{#N/A,#N/A,FALSE,"표지목차"}</definedName>
    <definedName name="ㅠ픀ㅊㅍ" localSheetId="36" hidden="1">{#N/A,#N/A,FALSE,"표지목차"}</definedName>
    <definedName name="ㅠ픀ㅊㅍ" localSheetId="33" hidden="1">{#N/A,#N/A,FALSE,"표지목차"}</definedName>
    <definedName name="ㅠ픀ㅊㅍ" localSheetId="34" hidden="1">{#N/A,#N/A,FALSE,"표지목차"}</definedName>
    <definedName name="ㅠ픀ㅊㅍ" localSheetId="31" hidden="1">{#N/A,#N/A,FALSE,"표지목차"}</definedName>
    <definedName name="ㅠ픀ㅊㅍ" hidden="1">{#N/A,#N/A,FALSE,"표지목차"}</definedName>
    <definedName name="ㅠ픀ㅋㅊㅍ" localSheetId="35" hidden="1">{#N/A,#N/A,FALSE,"운반시간"}</definedName>
    <definedName name="ㅠ픀ㅋㅊㅍ" localSheetId="37" hidden="1">{#N/A,#N/A,FALSE,"운반시간"}</definedName>
    <definedName name="ㅠ픀ㅋㅊㅍ" localSheetId="36" hidden="1">{#N/A,#N/A,FALSE,"운반시간"}</definedName>
    <definedName name="ㅠ픀ㅋㅊㅍ" localSheetId="33" hidden="1">{#N/A,#N/A,FALSE,"운반시간"}</definedName>
    <definedName name="ㅠ픀ㅋㅊㅍ" localSheetId="34" hidden="1">{#N/A,#N/A,FALSE,"운반시간"}</definedName>
    <definedName name="ㅠ픀ㅋㅊㅍ" localSheetId="31" hidden="1">{#N/A,#N/A,FALSE,"운반시간"}</definedName>
    <definedName name="ㅠ픀ㅋㅊㅍ" hidden="1">{#N/A,#N/A,FALSE,"운반시간"}</definedName>
    <definedName name="ㅠㅠㅠ" localSheetId="3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3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3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3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3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3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ㅣ1191">#REF!</definedName>
    <definedName name="ㅣ허ㅏㅣ하" localSheetId="35" hidden="1">{#N/A,#N/A,FALSE,"혼합골재"}</definedName>
    <definedName name="ㅣ허ㅏㅣ하" localSheetId="37" hidden="1">{#N/A,#N/A,FALSE,"혼합골재"}</definedName>
    <definedName name="ㅣ허ㅏㅣ하" localSheetId="36" hidden="1">{#N/A,#N/A,FALSE,"혼합골재"}</definedName>
    <definedName name="ㅣ허ㅏㅣ하" localSheetId="33" hidden="1">{#N/A,#N/A,FALSE,"혼합골재"}</definedName>
    <definedName name="ㅣ허ㅏㅣ하" localSheetId="34" hidden="1">{#N/A,#N/A,FALSE,"혼합골재"}</definedName>
    <definedName name="ㅣ허ㅏㅣ하" localSheetId="31" hidden="1">{#N/A,#N/A,FALSE,"혼합골재"}</definedName>
    <definedName name="ㅣ허ㅏㅣ하" hidden="1">{#N/A,#N/A,FALSE,"혼합골재"}</definedName>
    <definedName name="ㅣ허ㅣ호ㅓㅏ" localSheetId="35" hidden="1">{#N/A,#N/A,FALSE,"조골재"}</definedName>
    <definedName name="ㅣ허ㅣ호ㅓㅏ" localSheetId="37" hidden="1">{#N/A,#N/A,FALSE,"조골재"}</definedName>
    <definedName name="ㅣ허ㅣ호ㅓㅏ" localSheetId="36" hidden="1">{#N/A,#N/A,FALSE,"조골재"}</definedName>
    <definedName name="ㅣ허ㅣ호ㅓㅏ" localSheetId="33" hidden="1">{#N/A,#N/A,FALSE,"조골재"}</definedName>
    <definedName name="ㅣ허ㅣ호ㅓㅏ" localSheetId="34" hidden="1">{#N/A,#N/A,FALSE,"조골재"}</definedName>
    <definedName name="ㅣ허ㅣ호ㅓㅏ" localSheetId="31" hidden="1">{#N/A,#N/A,FALSE,"조골재"}</definedName>
    <definedName name="ㅣ허ㅣ호ㅓㅏ" hidden="1">{#N/A,#N/A,FALSE,"조골재"}</definedName>
    <definedName name="ㅣㅏ허ㅏ허ㅏ허ㅏ" localSheetId="35" hidden="1">{#N/A,#N/A,FALSE,"단가표지"}</definedName>
    <definedName name="ㅣㅏ허ㅏ허ㅏ허ㅏ" localSheetId="37" hidden="1">{#N/A,#N/A,FALSE,"단가표지"}</definedName>
    <definedName name="ㅣㅏ허ㅏ허ㅏ허ㅏ" localSheetId="36" hidden="1">{#N/A,#N/A,FALSE,"단가표지"}</definedName>
    <definedName name="ㅣㅏ허ㅏ허ㅏ허ㅏ" localSheetId="33" hidden="1">{#N/A,#N/A,FALSE,"단가표지"}</definedName>
    <definedName name="ㅣㅏ허ㅏ허ㅏ허ㅏ" localSheetId="34" hidden="1">{#N/A,#N/A,FALSE,"단가표지"}</definedName>
    <definedName name="ㅣㅏ허ㅏ허ㅏ허ㅏ" localSheetId="31" hidden="1">{#N/A,#N/A,FALSE,"단가표지"}</definedName>
    <definedName name="ㅣㅏ허ㅏ허ㅏ허ㅏ" hidden="1">{#N/A,#N/A,FALSE,"단가표지"}</definedName>
    <definedName name="ㅣㅏㅓㅎ" localSheetId="35" hidden="1">{#N/A,#N/A,FALSE,"단가표지"}</definedName>
    <definedName name="ㅣㅏㅓㅎ" localSheetId="37" hidden="1">{#N/A,#N/A,FALSE,"단가표지"}</definedName>
    <definedName name="ㅣㅏㅓㅎ" localSheetId="36" hidden="1">{#N/A,#N/A,FALSE,"단가표지"}</definedName>
    <definedName name="ㅣㅏㅓㅎ" localSheetId="33" hidden="1">{#N/A,#N/A,FALSE,"단가표지"}</definedName>
    <definedName name="ㅣㅏㅓㅎ" localSheetId="34" hidden="1">{#N/A,#N/A,FALSE,"단가표지"}</definedName>
    <definedName name="ㅣㅏㅓㅎ" localSheetId="31" hidden="1">{#N/A,#N/A,FALSE,"단가표지"}</definedName>
    <definedName name="ㅣㅏㅓㅎ" hidden="1">{#N/A,#N/A,FALSE,"단가표지"}</definedName>
    <definedName name="ㅣㅏㅓ허ㅏㅓㅎ" localSheetId="35" hidden="1">{#N/A,#N/A,FALSE,"표지목차"}</definedName>
    <definedName name="ㅣㅏㅓ허ㅏㅓㅎ" localSheetId="37" hidden="1">{#N/A,#N/A,FALSE,"표지목차"}</definedName>
    <definedName name="ㅣㅏㅓ허ㅏㅓㅎ" localSheetId="36" hidden="1">{#N/A,#N/A,FALSE,"표지목차"}</definedName>
    <definedName name="ㅣㅏㅓ허ㅏㅓㅎ" localSheetId="33" hidden="1">{#N/A,#N/A,FALSE,"표지목차"}</definedName>
    <definedName name="ㅣㅏㅓ허ㅏㅓㅎ" localSheetId="34" hidden="1">{#N/A,#N/A,FALSE,"표지목차"}</definedName>
    <definedName name="ㅣㅏㅓ허ㅏㅓㅎ" localSheetId="31" hidden="1">{#N/A,#N/A,FALSE,"표지목차"}</definedName>
    <definedName name="ㅣㅏㅓ허ㅏㅓㅎ" hidden="1">{#N/A,#N/A,FALSE,"표지목차"}</definedName>
    <definedName name="ㅣㅏㅓㅣ허ㅏㅎ" localSheetId="35" hidden="1">{#N/A,#N/A,FALSE,"골재소요량";#N/A,#N/A,FALSE,"골재소요량"}</definedName>
    <definedName name="ㅣㅏㅓㅣ허ㅏㅎ" localSheetId="37" hidden="1">{#N/A,#N/A,FALSE,"골재소요량";#N/A,#N/A,FALSE,"골재소요량"}</definedName>
    <definedName name="ㅣㅏㅓㅣ허ㅏㅎ" localSheetId="36" hidden="1">{#N/A,#N/A,FALSE,"골재소요량";#N/A,#N/A,FALSE,"골재소요량"}</definedName>
    <definedName name="ㅣㅏㅓㅣ허ㅏㅎ" localSheetId="33" hidden="1">{#N/A,#N/A,FALSE,"골재소요량";#N/A,#N/A,FALSE,"골재소요량"}</definedName>
    <definedName name="ㅣㅏㅓㅣ허ㅏㅎ" localSheetId="34" hidden="1">{#N/A,#N/A,FALSE,"골재소요량";#N/A,#N/A,FALSE,"골재소요량"}</definedName>
    <definedName name="ㅣㅏㅓㅣ허ㅏㅎ" localSheetId="31" hidden="1">{#N/A,#N/A,FALSE,"골재소요량";#N/A,#N/A,FALSE,"골재소요량"}</definedName>
    <definedName name="ㅣㅏㅓㅣ허ㅏㅎ" hidden="1">{#N/A,#N/A,FALSE,"골재소요량";#N/A,#N/A,FALSE,"골재소요량"}</definedName>
    <definedName name="ㅣㅏㅓㅣ허ㅏㅏ허" localSheetId="35" hidden="1">{#N/A,#N/A,FALSE,"조골재"}</definedName>
    <definedName name="ㅣㅏㅓㅣ허ㅏㅏ허" localSheetId="37" hidden="1">{#N/A,#N/A,FALSE,"조골재"}</definedName>
    <definedName name="ㅣㅏㅓㅣ허ㅏㅏ허" localSheetId="36" hidden="1">{#N/A,#N/A,FALSE,"조골재"}</definedName>
    <definedName name="ㅣㅏㅓㅣ허ㅏㅏ허" localSheetId="33" hidden="1">{#N/A,#N/A,FALSE,"조골재"}</definedName>
    <definedName name="ㅣㅏㅓㅣ허ㅏㅏ허" localSheetId="34" hidden="1">{#N/A,#N/A,FALSE,"조골재"}</definedName>
    <definedName name="ㅣㅏㅓㅣ허ㅏㅏ허" localSheetId="31" hidden="1">{#N/A,#N/A,FALSE,"조골재"}</definedName>
    <definedName name="ㅣㅏㅓㅣ허ㅏㅏ허" hidden="1">{#N/A,#N/A,FALSE,"조골재"}</definedName>
    <definedName name="ㅣㅏㅚㅗㅓ" hidden="1">#REF!</definedName>
    <definedName name="ㅣㅓㅏ허" localSheetId="35" hidden="1">{#N/A,#N/A,FALSE,"운반시간"}</definedName>
    <definedName name="ㅣㅓㅏ허" localSheetId="37" hidden="1">{#N/A,#N/A,FALSE,"운반시간"}</definedName>
    <definedName name="ㅣㅓㅏ허" localSheetId="36" hidden="1">{#N/A,#N/A,FALSE,"운반시간"}</definedName>
    <definedName name="ㅣㅓㅏ허" localSheetId="33" hidden="1">{#N/A,#N/A,FALSE,"운반시간"}</definedName>
    <definedName name="ㅣㅓㅏ허" localSheetId="34" hidden="1">{#N/A,#N/A,FALSE,"운반시간"}</definedName>
    <definedName name="ㅣㅓㅏ허" localSheetId="31" hidden="1">{#N/A,#N/A,FALSE,"운반시간"}</definedName>
    <definedName name="ㅣㅓㅏ허" hidden="1">{#N/A,#N/A,FALSE,"운반시간"}</definedName>
    <definedName name="ㅣㅓㅏ허ㅏㅣ허ㅏㅓ" localSheetId="35" hidden="1">{#N/A,#N/A,FALSE,"운반시간"}</definedName>
    <definedName name="ㅣㅓㅏ허ㅏㅣ허ㅏㅓ" localSheetId="37" hidden="1">{#N/A,#N/A,FALSE,"운반시간"}</definedName>
    <definedName name="ㅣㅓㅏ허ㅏㅣ허ㅏㅓ" localSheetId="36" hidden="1">{#N/A,#N/A,FALSE,"운반시간"}</definedName>
    <definedName name="ㅣㅓㅏ허ㅏㅣ허ㅏㅓ" localSheetId="33" hidden="1">{#N/A,#N/A,FALSE,"운반시간"}</definedName>
    <definedName name="ㅣㅓㅏ허ㅏㅣ허ㅏㅓ" localSheetId="34" hidden="1">{#N/A,#N/A,FALSE,"운반시간"}</definedName>
    <definedName name="ㅣㅓㅏ허ㅏㅣ허ㅏㅓ" localSheetId="31" hidden="1">{#N/A,#N/A,FALSE,"운반시간"}</definedName>
    <definedName name="ㅣㅓㅏ허ㅏㅣ허ㅏㅓ" hidden="1">{#N/A,#N/A,FALSE,"운반시간"}</definedName>
    <definedName name="ㅣㅚㅓㅏ" localSheetId="35" hidden="1">{#N/A,#N/A,FALSE,"단가표지"}</definedName>
    <definedName name="ㅣㅚㅓㅏ" localSheetId="37" hidden="1">{#N/A,#N/A,FALSE,"단가표지"}</definedName>
    <definedName name="ㅣㅚㅓㅏ" localSheetId="36" hidden="1">{#N/A,#N/A,FALSE,"단가표지"}</definedName>
    <definedName name="ㅣㅚㅓㅏ" localSheetId="33" hidden="1">{#N/A,#N/A,FALSE,"단가표지"}</definedName>
    <definedName name="ㅣㅚㅓㅏ" localSheetId="34" hidden="1">{#N/A,#N/A,FALSE,"단가표지"}</definedName>
    <definedName name="ㅣㅚㅓㅏ" localSheetId="31" hidden="1">{#N/A,#N/A,FALSE,"단가표지"}</definedName>
    <definedName name="ㅣㅚㅓㅏ" hidden="1">{#N/A,#N/A,FALSE,"단가표지"}</definedName>
    <definedName name="ㅣㅣ" localSheetId="35" hidden="1">{"LKD",#N/A,FALSE,"표지"}</definedName>
    <definedName name="ㅣㅣ" localSheetId="37" hidden="1">{"LKD",#N/A,FALSE,"표지"}</definedName>
    <definedName name="ㅣㅣ" localSheetId="36" hidden="1">{"LKD",#N/A,FALSE,"표지"}</definedName>
    <definedName name="ㅣㅣ" localSheetId="33" hidden="1">{"LKD",#N/A,FALSE,"표지"}</definedName>
    <definedName name="ㅣㅣ" localSheetId="34" hidden="1">{"LKD",#N/A,FALSE,"표지"}</definedName>
    <definedName name="ㅣㅣ" localSheetId="31" hidden="1">{"LKD",#N/A,FALSE,"표지"}</definedName>
    <definedName name="ㅣㅣ" hidden="1">{"LKD",#N/A,FALSE,"표지"}</definedName>
    <definedName name="全体">#REF!</definedName>
    <definedName name="全体１">#REF!</definedName>
    <definedName name="空調労務割掛">#N/A</definedName>
    <definedName name="空調継手・支持金物">#REF!</definedName>
    <definedName name="範囲">#REF!</definedName>
    <definedName name="行見だし">#REF!</definedName>
    <definedName name="行見出し">#REF!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14" i="8" l="1" a="1"/>
  <c r="R214" i="8" s="1"/>
  <c r="O21" i="53"/>
  <c r="O20" i="53"/>
  <c r="O19" i="53"/>
  <c r="O18" i="53"/>
  <c r="O17" i="53"/>
  <c r="O16" i="53"/>
  <c r="O15" i="53"/>
  <c r="O14" i="53"/>
  <c r="O13" i="53"/>
  <c r="O12" i="53"/>
  <c r="O11" i="53"/>
  <c r="O10" i="53"/>
  <c r="U57" i="50"/>
  <c r="T57" i="50"/>
  <c r="S57" i="50"/>
  <c r="R57" i="50"/>
  <c r="Q57" i="50"/>
  <c r="P57" i="50"/>
  <c r="O57" i="50"/>
  <c r="N57" i="50"/>
  <c r="M57" i="50"/>
  <c r="L57" i="50"/>
  <c r="K57" i="50"/>
  <c r="I57" i="50"/>
  <c r="H57" i="50"/>
  <c r="G57" i="50"/>
  <c r="F57" i="50"/>
  <c r="E57" i="50"/>
  <c r="D57" i="50"/>
  <c r="U56" i="50"/>
  <c r="U55" i="50" s="1"/>
  <c r="T56" i="50"/>
  <c r="T55" i="50" s="1"/>
  <c r="S56" i="50"/>
  <c r="S55" i="50" s="1"/>
  <c r="R56" i="50"/>
  <c r="Q56" i="50"/>
  <c r="P56" i="50"/>
  <c r="O56" i="50"/>
  <c r="N56" i="50"/>
  <c r="M56" i="50"/>
  <c r="L56" i="50"/>
  <c r="K56" i="50"/>
  <c r="I56" i="50"/>
  <c r="H56" i="50"/>
  <c r="G56" i="50"/>
  <c r="F56" i="50"/>
  <c r="E56" i="50"/>
  <c r="D56" i="50"/>
  <c r="U53" i="50"/>
  <c r="T53" i="50"/>
  <c r="S53" i="50"/>
  <c r="R53" i="50"/>
  <c r="Q53" i="50"/>
  <c r="P53" i="50"/>
  <c r="O53" i="50"/>
  <c r="N53" i="50"/>
  <c r="M53" i="50"/>
  <c r="L53" i="50"/>
  <c r="K53" i="50"/>
  <c r="J53" i="50"/>
  <c r="I53" i="50"/>
  <c r="H53" i="50"/>
  <c r="G53" i="50"/>
  <c r="F53" i="50"/>
  <c r="E53" i="50"/>
  <c r="D53" i="50"/>
  <c r="U52" i="50"/>
  <c r="T52" i="50"/>
  <c r="S52" i="50"/>
  <c r="R52" i="50"/>
  <c r="Q52" i="50"/>
  <c r="P52" i="50"/>
  <c r="O52" i="50"/>
  <c r="N52" i="50"/>
  <c r="M52" i="50"/>
  <c r="L52" i="50"/>
  <c r="K52" i="50"/>
  <c r="J52" i="50"/>
  <c r="I52" i="50"/>
  <c r="H52" i="50"/>
  <c r="G52" i="50"/>
  <c r="F52" i="50"/>
  <c r="E52" i="50"/>
  <c r="D52" i="50"/>
  <c r="U51" i="50"/>
  <c r="T51" i="50"/>
  <c r="S51" i="50"/>
  <c r="R51" i="50"/>
  <c r="Q51" i="50"/>
  <c r="P51" i="50"/>
  <c r="O51" i="50"/>
  <c r="N51" i="50"/>
  <c r="M51" i="50"/>
  <c r="L51" i="50"/>
  <c r="K51" i="50"/>
  <c r="J51" i="50"/>
  <c r="I51" i="50"/>
  <c r="H51" i="50"/>
  <c r="G51" i="50"/>
  <c r="F51" i="50"/>
  <c r="E51" i="50"/>
  <c r="D51" i="50"/>
  <c r="U50" i="50"/>
  <c r="T50" i="50"/>
  <c r="S50" i="50"/>
  <c r="R50" i="50"/>
  <c r="Q50" i="50"/>
  <c r="P50" i="50"/>
  <c r="O50" i="50"/>
  <c r="N50" i="50"/>
  <c r="M50" i="50"/>
  <c r="L50" i="50"/>
  <c r="K50" i="50"/>
  <c r="J50" i="50"/>
  <c r="I50" i="50"/>
  <c r="H50" i="50"/>
  <c r="G50" i="50"/>
  <c r="F50" i="50"/>
  <c r="E50" i="50"/>
  <c r="D50" i="50"/>
  <c r="U49" i="50"/>
  <c r="T49" i="50"/>
  <c r="S49" i="50"/>
  <c r="R49" i="50"/>
  <c r="Q49" i="50"/>
  <c r="P49" i="50"/>
  <c r="O49" i="50"/>
  <c r="N49" i="50"/>
  <c r="M49" i="50"/>
  <c r="L49" i="50"/>
  <c r="K49" i="50"/>
  <c r="J49" i="50"/>
  <c r="I49" i="50"/>
  <c r="H49" i="50"/>
  <c r="G49" i="50"/>
  <c r="F49" i="50"/>
  <c r="E49" i="50"/>
  <c r="D49" i="50"/>
  <c r="U48" i="50"/>
  <c r="T48" i="50"/>
  <c r="S48" i="50"/>
  <c r="R48" i="50"/>
  <c r="Q48" i="50"/>
  <c r="P48" i="50"/>
  <c r="O48" i="50"/>
  <c r="N48" i="50"/>
  <c r="M48" i="50"/>
  <c r="L48" i="50"/>
  <c r="K48" i="50"/>
  <c r="J48" i="50"/>
  <c r="I48" i="50"/>
  <c r="H48" i="50"/>
  <c r="G48" i="50"/>
  <c r="F48" i="50"/>
  <c r="E48" i="50"/>
  <c r="D48" i="50"/>
  <c r="U47" i="50"/>
  <c r="T47" i="50"/>
  <c r="S47" i="50"/>
  <c r="R47" i="50"/>
  <c r="Q47" i="50"/>
  <c r="P47" i="50"/>
  <c r="O47" i="50"/>
  <c r="N47" i="50"/>
  <c r="M47" i="50"/>
  <c r="L47" i="50"/>
  <c r="K47" i="50"/>
  <c r="J47" i="50"/>
  <c r="I47" i="50"/>
  <c r="H47" i="50"/>
  <c r="G47" i="50"/>
  <c r="F47" i="50"/>
  <c r="E47" i="50"/>
  <c r="D47" i="50"/>
  <c r="U46" i="50"/>
  <c r="T46" i="50"/>
  <c r="S46" i="50"/>
  <c r="R46" i="50"/>
  <c r="Q46" i="50"/>
  <c r="P46" i="50"/>
  <c r="O46" i="50"/>
  <c r="N46" i="50"/>
  <c r="M46" i="50"/>
  <c r="L46" i="50"/>
  <c r="K46" i="50"/>
  <c r="J46" i="50"/>
  <c r="I46" i="50"/>
  <c r="H46" i="50"/>
  <c r="G46" i="50"/>
  <c r="F46" i="50"/>
  <c r="E46" i="50"/>
  <c r="D46" i="50"/>
  <c r="U45" i="50"/>
  <c r="T45" i="50"/>
  <c r="S45" i="50"/>
  <c r="R45" i="50"/>
  <c r="Q45" i="50"/>
  <c r="P45" i="50"/>
  <c r="O45" i="50"/>
  <c r="N45" i="50"/>
  <c r="M45" i="50"/>
  <c r="L45" i="50"/>
  <c r="K45" i="50"/>
  <c r="J45" i="50"/>
  <c r="I45" i="50"/>
  <c r="H45" i="50"/>
  <c r="G45" i="50"/>
  <c r="F45" i="50"/>
  <c r="E45" i="50"/>
  <c r="D45" i="50"/>
  <c r="U44" i="50"/>
  <c r="T44" i="50"/>
  <c r="S44" i="50"/>
  <c r="R44" i="50"/>
  <c r="Q44" i="50"/>
  <c r="P44" i="50"/>
  <c r="O44" i="50"/>
  <c r="N44" i="50"/>
  <c r="M44" i="50"/>
  <c r="L44" i="50"/>
  <c r="K44" i="50"/>
  <c r="J44" i="50"/>
  <c r="I44" i="50"/>
  <c r="H44" i="50"/>
  <c r="G44" i="50"/>
  <c r="F44" i="50"/>
  <c r="E44" i="50"/>
  <c r="D44" i="50"/>
  <c r="U43" i="50"/>
  <c r="T43" i="50"/>
  <c r="S43" i="50"/>
  <c r="R43" i="50"/>
  <c r="Q43" i="50"/>
  <c r="P43" i="50"/>
  <c r="O43" i="50"/>
  <c r="N43" i="50"/>
  <c r="M43" i="50"/>
  <c r="L43" i="50"/>
  <c r="K43" i="50"/>
  <c r="J43" i="50"/>
  <c r="I43" i="50"/>
  <c r="H43" i="50"/>
  <c r="G43" i="50"/>
  <c r="F43" i="50"/>
  <c r="E43" i="50"/>
  <c r="D43" i="50"/>
  <c r="U42" i="50"/>
  <c r="T42" i="50"/>
  <c r="S42" i="50"/>
  <c r="R42" i="50"/>
  <c r="Q42" i="50"/>
  <c r="P42" i="50"/>
  <c r="O42" i="50"/>
  <c r="N42" i="50"/>
  <c r="M42" i="50"/>
  <c r="L42" i="50"/>
  <c r="K42" i="50"/>
  <c r="J42" i="50"/>
  <c r="I42" i="50"/>
  <c r="H42" i="50"/>
  <c r="G42" i="50"/>
  <c r="F42" i="50"/>
  <c r="E42" i="50"/>
  <c r="D42" i="50"/>
  <c r="U41" i="50"/>
  <c r="T41" i="50"/>
  <c r="S41" i="50"/>
  <c r="R41" i="50"/>
  <c r="Q41" i="50"/>
  <c r="P41" i="50"/>
  <c r="O41" i="50"/>
  <c r="N41" i="50"/>
  <c r="M41" i="50"/>
  <c r="L41" i="50"/>
  <c r="K41" i="50"/>
  <c r="J41" i="50"/>
  <c r="I41" i="50"/>
  <c r="H41" i="50"/>
  <c r="G41" i="50"/>
  <c r="F41" i="50"/>
  <c r="E41" i="50"/>
  <c r="D41" i="50"/>
  <c r="U40" i="50"/>
  <c r="T40" i="50"/>
  <c r="S40" i="50"/>
  <c r="R40" i="50"/>
  <c r="Q40" i="50"/>
  <c r="P40" i="50"/>
  <c r="O40" i="50"/>
  <c r="N40" i="50"/>
  <c r="M40" i="50"/>
  <c r="L40" i="50"/>
  <c r="K40" i="50"/>
  <c r="J40" i="50"/>
  <c r="I40" i="50"/>
  <c r="H40" i="50"/>
  <c r="G40" i="50"/>
  <c r="F40" i="50"/>
  <c r="E40" i="50"/>
  <c r="D40" i="50"/>
  <c r="P55" i="49"/>
  <c r="P55" i="51"/>
  <c r="P55" i="52"/>
  <c r="O55" i="49"/>
  <c r="AH55" i="49" s="1"/>
  <c r="O55" i="51"/>
  <c r="O55" i="52"/>
  <c r="N55" i="51"/>
  <c r="N55" i="52"/>
  <c r="M55" i="51"/>
  <c r="M55" i="52"/>
  <c r="L55" i="51"/>
  <c r="L55" i="52"/>
  <c r="K55" i="52"/>
  <c r="J55" i="52"/>
  <c r="I55" i="52"/>
  <c r="H55" i="52"/>
  <c r="G55" i="49"/>
  <c r="G55" i="51"/>
  <c r="G55" i="52"/>
  <c r="F55" i="52"/>
  <c r="E55" i="52"/>
  <c r="D55" i="52"/>
  <c r="AH11" i="49"/>
  <c r="AH12" i="49"/>
  <c r="AH13" i="49"/>
  <c r="AH21" i="49"/>
  <c r="AH23" i="49"/>
  <c r="AH25" i="49"/>
  <c r="AH29" i="49"/>
  <c r="AH40" i="49"/>
  <c r="AH41" i="49"/>
  <c r="AH45" i="49"/>
  <c r="AH47" i="49"/>
  <c r="AH49" i="49"/>
  <c r="AH58" i="49"/>
  <c r="AH65" i="49"/>
  <c r="AH69" i="49"/>
  <c r="AH70" i="49"/>
  <c r="AH74" i="49"/>
  <c r="AH75" i="49"/>
  <c r="AH80" i="49"/>
  <c r="AH81" i="49"/>
  <c r="AH83" i="49"/>
  <c r="AH88" i="49"/>
  <c r="AH103" i="49"/>
  <c r="AH108" i="49"/>
  <c r="AH115" i="49"/>
  <c r="AH119" i="49"/>
  <c r="AH122" i="49"/>
  <c r="X14" i="49"/>
  <c r="X15" i="49"/>
  <c r="X16" i="49"/>
  <c r="X17" i="49"/>
  <c r="X18" i="49"/>
  <c r="X19" i="49"/>
  <c r="X20" i="49"/>
  <c r="X22" i="49"/>
  <c r="X24" i="49"/>
  <c r="X26" i="49"/>
  <c r="X27" i="49"/>
  <c r="X28" i="49"/>
  <c r="X30" i="49"/>
  <c r="X31" i="49"/>
  <c r="X32" i="49"/>
  <c r="X33" i="49"/>
  <c r="X34" i="49"/>
  <c r="X35" i="49"/>
  <c r="X36" i="49"/>
  <c r="X37" i="49"/>
  <c r="X38" i="49"/>
  <c r="X39" i="49"/>
  <c r="X42" i="49"/>
  <c r="X43" i="49"/>
  <c r="X44" i="49"/>
  <c r="X46" i="49"/>
  <c r="X48" i="49"/>
  <c r="X50" i="49"/>
  <c r="X51" i="49"/>
  <c r="X52" i="49"/>
  <c r="X53" i="49"/>
  <c r="X54" i="49"/>
  <c r="X56" i="49"/>
  <c r="X57" i="49"/>
  <c r="X59" i="49"/>
  <c r="X60" i="49"/>
  <c r="X61" i="49"/>
  <c r="X62" i="49"/>
  <c r="X63" i="49"/>
  <c r="X64" i="49"/>
  <c r="X66" i="49"/>
  <c r="X67" i="49"/>
  <c r="X68" i="49"/>
  <c r="X71" i="49"/>
  <c r="X72" i="49"/>
  <c r="X73" i="49"/>
  <c r="X76" i="49"/>
  <c r="X77" i="49"/>
  <c r="X78" i="49"/>
  <c r="X79" i="49"/>
  <c r="X82" i="49"/>
  <c r="X84" i="49"/>
  <c r="X85" i="49"/>
  <c r="X86" i="49"/>
  <c r="X87" i="49"/>
  <c r="X89" i="49"/>
  <c r="X90" i="49"/>
  <c r="X91" i="49"/>
  <c r="X92" i="49"/>
  <c r="X93" i="49"/>
  <c r="X94" i="49"/>
  <c r="X95" i="49"/>
  <c r="X96" i="49"/>
  <c r="X97" i="49"/>
  <c r="X98" i="49"/>
  <c r="X99" i="49"/>
  <c r="X100" i="49"/>
  <c r="X101" i="49"/>
  <c r="X102" i="49"/>
  <c r="X104" i="49"/>
  <c r="X105" i="49"/>
  <c r="X106" i="49"/>
  <c r="X107" i="49"/>
  <c r="X109" i="49"/>
  <c r="X110" i="49"/>
  <c r="X111" i="49"/>
  <c r="X112" i="49"/>
  <c r="X113" i="49"/>
  <c r="X114" i="49"/>
  <c r="X116" i="49"/>
  <c r="X117" i="49"/>
  <c r="X118" i="49"/>
  <c r="X120" i="49"/>
  <c r="X121" i="49"/>
  <c r="X123" i="49"/>
  <c r="X124" i="49"/>
  <c r="X125" i="49"/>
  <c r="X126" i="49"/>
  <c r="C6" i="52"/>
  <c r="C5" i="52"/>
  <c r="D1" i="52"/>
  <c r="D5" i="52" s="1"/>
  <c r="D9" i="51"/>
  <c r="E9" i="51" s="1"/>
  <c r="D10" i="51"/>
  <c r="E10" i="51" s="1"/>
  <c r="D18" i="51"/>
  <c r="E18" i="51" s="1"/>
  <c r="D20" i="51"/>
  <c r="E20" i="51" s="1"/>
  <c r="D22" i="51"/>
  <c r="E22" i="51" s="1"/>
  <c r="I22" i="51" s="1"/>
  <c r="D26" i="51"/>
  <c r="D37" i="51"/>
  <c r="D38" i="51"/>
  <c r="D42" i="51"/>
  <c r="E42" i="51" s="1"/>
  <c r="D44" i="51"/>
  <c r="D46" i="51"/>
  <c r="E46" i="51" s="1"/>
  <c r="K46" i="51" s="1"/>
  <c r="D62" i="51"/>
  <c r="F62" i="51" s="1"/>
  <c r="D66" i="51"/>
  <c r="F66" i="51" s="1"/>
  <c r="D67" i="51"/>
  <c r="H67" i="51" s="1"/>
  <c r="D71" i="51"/>
  <c r="D72" i="51"/>
  <c r="D77" i="51"/>
  <c r="F77" i="51" s="1"/>
  <c r="D78" i="51"/>
  <c r="E78" i="51" s="1"/>
  <c r="D80" i="51"/>
  <c r="F80" i="51" s="1"/>
  <c r="D85" i="51"/>
  <c r="F85" i="51" s="1"/>
  <c r="D100" i="51"/>
  <c r="D105" i="51"/>
  <c r="G105" i="51" s="1"/>
  <c r="D112" i="51"/>
  <c r="D116" i="51"/>
  <c r="D119" i="51"/>
  <c r="E119" i="51" s="1"/>
  <c r="C9" i="51"/>
  <c r="C10" i="51"/>
  <c r="C18" i="51"/>
  <c r="C20" i="51"/>
  <c r="C22" i="51"/>
  <c r="C26" i="51"/>
  <c r="C37" i="51"/>
  <c r="C38" i="51"/>
  <c r="C42" i="51"/>
  <c r="C44" i="51"/>
  <c r="C46" i="51"/>
  <c r="C52" i="51"/>
  <c r="C55" i="51"/>
  <c r="C62" i="51"/>
  <c r="C66" i="51"/>
  <c r="C67" i="51"/>
  <c r="C71" i="51"/>
  <c r="C72" i="51"/>
  <c r="C77" i="51"/>
  <c r="C78" i="51"/>
  <c r="C80" i="51"/>
  <c r="C85" i="51"/>
  <c r="C100" i="51"/>
  <c r="C105" i="51"/>
  <c r="C112" i="51"/>
  <c r="C116" i="51"/>
  <c r="C119" i="51"/>
  <c r="B9" i="51"/>
  <c r="B10" i="51"/>
  <c r="B18" i="51"/>
  <c r="B20" i="51"/>
  <c r="B22" i="51"/>
  <c r="B26" i="51"/>
  <c r="B37" i="51"/>
  <c r="B38" i="51"/>
  <c r="B42" i="51"/>
  <c r="B44" i="51"/>
  <c r="B46" i="51"/>
  <c r="B52" i="51"/>
  <c r="B55" i="51"/>
  <c r="B62" i="51"/>
  <c r="B66" i="51"/>
  <c r="B67" i="51"/>
  <c r="B71" i="51"/>
  <c r="B72" i="51"/>
  <c r="B77" i="51"/>
  <c r="B78" i="51"/>
  <c r="B80" i="51"/>
  <c r="B85" i="51"/>
  <c r="B100" i="51"/>
  <c r="B105" i="51"/>
  <c r="B112" i="51"/>
  <c r="B116" i="51"/>
  <c r="B119" i="51"/>
  <c r="E14" i="49"/>
  <c r="E15" i="49"/>
  <c r="G15" i="49" s="1"/>
  <c r="E16" i="49"/>
  <c r="G16" i="49" s="1"/>
  <c r="E17" i="49"/>
  <c r="G17" i="49" s="1"/>
  <c r="E18" i="49"/>
  <c r="G18" i="49" s="1"/>
  <c r="E59" i="49"/>
  <c r="G59" i="49" s="1"/>
  <c r="E60" i="49"/>
  <c r="E61" i="49"/>
  <c r="G61" i="49" s="1"/>
  <c r="E62" i="49"/>
  <c r="G62" i="49" s="1"/>
  <c r="E63" i="49"/>
  <c r="E64" i="49"/>
  <c r="E123" i="49"/>
  <c r="E124" i="49"/>
  <c r="E125" i="49"/>
  <c r="G125" i="49" s="1"/>
  <c r="E126" i="49"/>
  <c r="G126" i="49" s="1"/>
  <c r="D14" i="49"/>
  <c r="D11" i="51" s="1"/>
  <c r="D15" i="49"/>
  <c r="D12" i="51" s="1"/>
  <c r="D16" i="49"/>
  <c r="D13" i="51" s="1"/>
  <c r="D17" i="49"/>
  <c r="D14" i="51" s="1"/>
  <c r="D18" i="49"/>
  <c r="D15" i="51" s="1"/>
  <c r="D59" i="49"/>
  <c r="D56" i="51" s="1"/>
  <c r="D55" i="51" s="1"/>
  <c r="D60" i="49"/>
  <c r="D61" i="49"/>
  <c r="D58" i="51" s="1"/>
  <c r="D62" i="49"/>
  <c r="D59" i="51" s="1"/>
  <c r="D63" i="49"/>
  <c r="D60" i="51" s="1"/>
  <c r="D64" i="49"/>
  <c r="D61" i="51" s="1"/>
  <c r="D123" i="49"/>
  <c r="D120" i="51" s="1"/>
  <c r="D124" i="49"/>
  <c r="D121" i="51" s="1"/>
  <c r="D125" i="49"/>
  <c r="D122" i="51" s="1"/>
  <c r="D126" i="49"/>
  <c r="D123" i="51" s="1"/>
  <c r="C11" i="49"/>
  <c r="C8" i="51" s="1"/>
  <c r="C17" i="48"/>
  <c r="C15" i="48"/>
  <c r="C14" i="48"/>
  <c r="C12" i="48"/>
  <c r="C10" i="48"/>
  <c r="I2" i="50" s="1"/>
  <c r="C7" i="48"/>
  <c r="B3" i="48"/>
  <c r="B4" i="52"/>
  <c r="AL6" i="50"/>
  <c r="N8" i="48"/>
  <c r="N9" i="48" s="1"/>
  <c r="N10" i="48" s="1"/>
  <c r="N11" i="48" s="1"/>
  <c r="N12" i="48" s="1"/>
  <c r="M8" i="48"/>
  <c r="M9" i="48" s="1"/>
  <c r="M10" i="48" s="1"/>
  <c r="M11" i="48" s="1"/>
  <c r="AB6" i="48"/>
  <c r="AE87" i="35"/>
  <c r="J43" i="40"/>
  <c r="I43" i="40"/>
  <c r="H43" i="40"/>
  <c r="G43" i="40"/>
  <c r="U43" i="40"/>
  <c r="T43" i="40"/>
  <c r="S43" i="40"/>
  <c r="R43" i="40"/>
  <c r="Q43" i="40"/>
  <c r="P43" i="40"/>
  <c r="O43" i="40"/>
  <c r="N43" i="40"/>
  <c r="M43" i="40"/>
  <c r="L43" i="40"/>
  <c r="K43" i="40"/>
  <c r="F43" i="40"/>
  <c r="E43" i="40"/>
  <c r="D43" i="40"/>
  <c r="J27" i="40"/>
  <c r="I27" i="40"/>
  <c r="H27" i="40"/>
  <c r="G27" i="40"/>
  <c r="F27" i="40"/>
  <c r="U27" i="40"/>
  <c r="T27" i="40"/>
  <c r="S27" i="40"/>
  <c r="R27" i="40"/>
  <c r="Q27" i="40"/>
  <c r="P27" i="40"/>
  <c r="O27" i="40"/>
  <c r="N27" i="40"/>
  <c r="M27" i="40"/>
  <c r="L27" i="40"/>
  <c r="K27" i="40"/>
  <c r="E27" i="40"/>
  <c r="D27" i="40"/>
  <c r="E18" i="34"/>
  <c r="E6" i="42" s="1"/>
  <c r="C18" i="34"/>
  <c r="AG15" i="35"/>
  <c r="U42" i="40"/>
  <c r="T42" i="40"/>
  <c r="S42" i="40"/>
  <c r="R42" i="40"/>
  <c r="Q42" i="40"/>
  <c r="P42" i="40"/>
  <c r="O42" i="40"/>
  <c r="N42" i="40"/>
  <c r="M42" i="40"/>
  <c r="L42" i="40"/>
  <c r="K42" i="40"/>
  <c r="J42" i="40"/>
  <c r="I42" i="40"/>
  <c r="H42" i="40"/>
  <c r="G42" i="40"/>
  <c r="F42" i="40"/>
  <c r="E42" i="40"/>
  <c r="D42" i="40"/>
  <c r="U26" i="40"/>
  <c r="T26" i="40"/>
  <c r="S26" i="40"/>
  <c r="R26" i="40"/>
  <c r="Q26" i="40"/>
  <c r="P26" i="40"/>
  <c r="O26" i="40"/>
  <c r="N26" i="40"/>
  <c r="M26" i="40"/>
  <c r="L26" i="40"/>
  <c r="K26" i="40"/>
  <c r="J26" i="40"/>
  <c r="I26" i="40"/>
  <c r="H26" i="40"/>
  <c r="G26" i="40"/>
  <c r="F26" i="40"/>
  <c r="E26" i="40"/>
  <c r="D26" i="40"/>
  <c r="D4" i="44"/>
  <c r="D2" i="44"/>
  <c r="D9" i="36"/>
  <c r="C6" i="38" s="1"/>
  <c r="B71" i="40"/>
  <c r="B69" i="40"/>
  <c r="B67" i="40"/>
  <c r="B65" i="40"/>
  <c r="B63" i="40"/>
  <c r="B61" i="40"/>
  <c r="B59" i="40"/>
  <c r="B57" i="40"/>
  <c r="B55" i="40"/>
  <c r="B53" i="40"/>
  <c r="B51" i="40"/>
  <c r="B49" i="40"/>
  <c r="B47" i="40"/>
  <c r="AM28" i="35"/>
  <c r="AJ28" i="35"/>
  <c r="AG28" i="35"/>
  <c r="AM27" i="35"/>
  <c r="AJ27" i="35"/>
  <c r="AG27" i="35"/>
  <c r="AM25" i="35"/>
  <c r="AJ25" i="35"/>
  <c r="AG25" i="35"/>
  <c r="AM24" i="35"/>
  <c r="AJ24" i="35"/>
  <c r="AG24" i="35"/>
  <c r="AE186" i="46"/>
  <c r="AD186" i="46"/>
  <c r="AC186" i="46"/>
  <c r="AB186" i="46"/>
  <c r="AA186" i="46"/>
  <c r="Z186" i="46"/>
  <c r="Y186" i="46"/>
  <c r="X186" i="46"/>
  <c r="W186" i="46"/>
  <c r="V186" i="46"/>
  <c r="U186" i="46"/>
  <c r="T186" i="46"/>
  <c r="S186" i="46"/>
  <c r="R186" i="46"/>
  <c r="Q186" i="46"/>
  <c r="P186" i="46"/>
  <c r="O186" i="46"/>
  <c r="N186" i="46"/>
  <c r="AE96" i="46"/>
  <c r="AD96" i="46"/>
  <c r="AC96" i="46"/>
  <c r="AB96" i="46"/>
  <c r="AA96" i="46"/>
  <c r="Z96" i="46"/>
  <c r="Y96" i="46"/>
  <c r="X96" i="46"/>
  <c r="W96" i="46"/>
  <c r="V96" i="46"/>
  <c r="U96" i="46"/>
  <c r="T96" i="46"/>
  <c r="S96" i="46"/>
  <c r="R96" i="46"/>
  <c r="Q96" i="46"/>
  <c r="P96" i="46"/>
  <c r="O96" i="46"/>
  <c r="N96" i="46"/>
  <c r="AE86" i="35"/>
  <c r="U65" i="41"/>
  <c r="T65" i="41"/>
  <c r="S65" i="41"/>
  <c r="R65" i="41"/>
  <c r="Q65" i="41"/>
  <c r="P65" i="41"/>
  <c r="O65" i="41"/>
  <c r="N65" i="41"/>
  <c r="M65" i="41"/>
  <c r="L65" i="41"/>
  <c r="K65" i="41"/>
  <c r="J65" i="41"/>
  <c r="I65" i="41"/>
  <c r="H65" i="41"/>
  <c r="G65" i="41"/>
  <c r="F65" i="41"/>
  <c r="E65" i="41"/>
  <c r="D65" i="41"/>
  <c r="U61" i="41"/>
  <c r="T61" i="41"/>
  <c r="S61" i="41"/>
  <c r="R61" i="41"/>
  <c r="Q61" i="41"/>
  <c r="P61" i="41"/>
  <c r="O61" i="41"/>
  <c r="N61" i="41"/>
  <c r="M61" i="41"/>
  <c r="L61" i="41"/>
  <c r="K61" i="41"/>
  <c r="J61" i="41"/>
  <c r="I61" i="41"/>
  <c r="H61" i="41"/>
  <c r="G61" i="41"/>
  <c r="F61" i="41"/>
  <c r="E61" i="41"/>
  <c r="D61" i="41"/>
  <c r="U59" i="41"/>
  <c r="T59" i="41"/>
  <c r="S59" i="41"/>
  <c r="R59" i="41"/>
  <c r="Q59" i="41"/>
  <c r="P59" i="41"/>
  <c r="O59" i="41"/>
  <c r="N59" i="41"/>
  <c r="M59" i="41"/>
  <c r="L59" i="41"/>
  <c r="K59" i="41"/>
  <c r="J59" i="41"/>
  <c r="I59" i="41"/>
  <c r="H59" i="41"/>
  <c r="G59" i="41"/>
  <c r="F59" i="41"/>
  <c r="E59" i="41"/>
  <c r="D59" i="41"/>
  <c r="U57" i="41"/>
  <c r="T57" i="41"/>
  <c r="S57" i="41"/>
  <c r="R57" i="41"/>
  <c r="Q57" i="41"/>
  <c r="P57" i="41"/>
  <c r="O57" i="41"/>
  <c r="N57" i="41"/>
  <c r="M57" i="41"/>
  <c r="L57" i="41"/>
  <c r="K57" i="41"/>
  <c r="J57" i="41"/>
  <c r="I57" i="41"/>
  <c r="H57" i="41"/>
  <c r="G57" i="41"/>
  <c r="F57" i="41"/>
  <c r="E57" i="41"/>
  <c r="D57" i="41"/>
  <c r="U55" i="41"/>
  <c r="T55" i="41"/>
  <c r="S55" i="41"/>
  <c r="R55" i="41"/>
  <c r="Q55" i="41"/>
  <c r="P55" i="41"/>
  <c r="O55" i="41"/>
  <c r="N55" i="41"/>
  <c r="M55" i="41"/>
  <c r="L55" i="41"/>
  <c r="K55" i="41"/>
  <c r="J55" i="41"/>
  <c r="I55" i="41"/>
  <c r="H55" i="41"/>
  <c r="G55" i="41"/>
  <c r="F55" i="41"/>
  <c r="E55" i="41"/>
  <c r="D55" i="41"/>
  <c r="U53" i="41"/>
  <c r="T53" i="41"/>
  <c r="S53" i="41"/>
  <c r="R53" i="41"/>
  <c r="Q53" i="41"/>
  <c r="P53" i="41"/>
  <c r="O53" i="41"/>
  <c r="N53" i="41"/>
  <c r="M53" i="41"/>
  <c r="L53" i="41"/>
  <c r="K53" i="41"/>
  <c r="J53" i="41"/>
  <c r="I53" i="41"/>
  <c r="H53" i="41"/>
  <c r="G53" i="41"/>
  <c r="F53" i="41"/>
  <c r="E53" i="41"/>
  <c r="D53" i="41"/>
  <c r="U51" i="41"/>
  <c r="T51" i="41"/>
  <c r="S51" i="41"/>
  <c r="R51" i="41"/>
  <c r="Q51" i="41"/>
  <c r="P51" i="41"/>
  <c r="O51" i="41"/>
  <c r="N51" i="41"/>
  <c r="M51" i="41"/>
  <c r="L51" i="41"/>
  <c r="K51" i="41"/>
  <c r="J51" i="41"/>
  <c r="I51" i="41"/>
  <c r="H51" i="41"/>
  <c r="G51" i="41"/>
  <c r="F51" i="41"/>
  <c r="E51" i="41"/>
  <c r="D51" i="41"/>
  <c r="U49" i="41"/>
  <c r="T49" i="41"/>
  <c r="S49" i="41"/>
  <c r="R49" i="41"/>
  <c r="Q49" i="41"/>
  <c r="P49" i="41"/>
  <c r="O49" i="41"/>
  <c r="N49" i="41"/>
  <c r="M49" i="41"/>
  <c r="L49" i="41"/>
  <c r="K49" i="41"/>
  <c r="J49" i="41"/>
  <c r="I49" i="41"/>
  <c r="H49" i="41"/>
  <c r="G49" i="41"/>
  <c r="F49" i="41"/>
  <c r="E49" i="41"/>
  <c r="D49" i="41"/>
  <c r="U47" i="41"/>
  <c r="T47" i="41"/>
  <c r="S47" i="41"/>
  <c r="R47" i="41"/>
  <c r="Q47" i="41"/>
  <c r="P47" i="41"/>
  <c r="O47" i="41"/>
  <c r="N47" i="41"/>
  <c r="M47" i="41"/>
  <c r="L47" i="41"/>
  <c r="K47" i="41"/>
  <c r="J47" i="41"/>
  <c r="I47" i="41"/>
  <c r="H47" i="41"/>
  <c r="G47" i="41"/>
  <c r="F47" i="41"/>
  <c r="E47" i="41"/>
  <c r="D47" i="41"/>
  <c r="U45" i="41"/>
  <c r="T45" i="41"/>
  <c r="S45" i="41"/>
  <c r="R45" i="41"/>
  <c r="Q45" i="41"/>
  <c r="P45" i="41"/>
  <c r="O45" i="41"/>
  <c r="N45" i="41"/>
  <c r="M45" i="41"/>
  <c r="L45" i="41"/>
  <c r="K45" i="41"/>
  <c r="J45" i="41"/>
  <c r="I45" i="41"/>
  <c r="H45" i="41"/>
  <c r="G45" i="41"/>
  <c r="F45" i="41"/>
  <c r="E45" i="41"/>
  <c r="D45" i="41"/>
  <c r="U43" i="41"/>
  <c r="T43" i="41"/>
  <c r="S43" i="41"/>
  <c r="R43" i="41"/>
  <c r="Q43" i="41"/>
  <c r="P43" i="41"/>
  <c r="O43" i="41"/>
  <c r="N43" i="41"/>
  <c r="M43" i="41"/>
  <c r="L43" i="41"/>
  <c r="K43" i="41"/>
  <c r="J43" i="41"/>
  <c r="I43" i="41"/>
  <c r="H43" i="41"/>
  <c r="G43" i="41"/>
  <c r="F43" i="41"/>
  <c r="E43" i="41"/>
  <c r="D43" i="41"/>
  <c r="U41" i="41"/>
  <c r="T41" i="41"/>
  <c r="S41" i="41"/>
  <c r="R41" i="41"/>
  <c r="Q41" i="41"/>
  <c r="P41" i="41"/>
  <c r="O41" i="41"/>
  <c r="N41" i="41"/>
  <c r="M41" i="41"/>
  <c r="L41" i="41"/>
  <c r="K41" i="41"/>
  <c r="J41" i="41"/>
  <c r="I41" i="41"/>
  <c r="H41" i="41"/>
  <c r="G41" i="41"/>
  <c r="F41" i="41"/>
  <c r="E41" i="41"/>
  <c r="D41" i="41"/>
  <c r="U39" i="41"/>
  <c r="T39" i="41"/>
  <c r="S39" i="41"/>
  <c r="R39" i="41"/>
  <c r="Q39" i="41"/>
  <c r="P39" i="41"/>
  <c r="O39" i="41"/>
  <c r="N39" i="41"/>
  <c r="M39" i="41"/>
  <c r="L39" i="41"/>
  <c r="K39" i="41"/>
  <c r="J39" i="41"/>
  <c r="I39" i="41"/>
  <c r="H39" i="41"/>
  <c r="G39" i="41"/>
  <c r="F39" i="41"/>
  <c r="E39" i="41"/>
  <c r="D39" i="41"/>
  <c r="U37" i="41"/>
  <c r="T37" i="41"/>
  <c r="S37" i="41"/>
  <c r="R37" i="41"/>
  <c r="Q37" i="41"/>
  <c r="P37" i="41"/>
  <c r="O37" i="41"/>
  <c r="N37" i="41"/>
  <c r="M37" i="41"/>
  <c r="L37" i="41"/>
  <c r="K37" i="41"/>
  <c r="J37" i="41"/>
  <c r="I37" i="41"/>
  <c r="H37" i="41"/>
  <c r="G37" i="41"/>
  <c r="F37" i="41"/>
  <c r="E37" i="41"/>
  <c r="D37" i="41"/>
  <c r="U35" i="41"/>
  <c r="T35" i="41"/>
  <c r="S35" i="41"/>
  <c r="R35" i="41"/>
  <c r="Q35" i="41"/>
  <c r="P35" i="41"/>
  <c r="O35" i="41"/>
  <c r="N35" i="41"/>
  <c r="M35" i="41"/>
  <c r="L35" i="41"/>
  <c r="K35" i="41"/>
  <c r="J35" i="41"/>
  <c r="I35" i="41"/>
  <c r="H35" i="41"/>
  <c r="G35" i="41"/>
  <c r="F35" i="41"/>
  <c r="E35" i="41"/>
  <c r="D35" i="41"/>
  <c r="U33" i="41"/>
  <c r="T33" i="41"/>
  <c r="S33" i="41"/>
  <c r="R33" i="41"/>
  <c r="Q33" i="41"/>
  <c r="P33" i="41"/>
  <c r="O33" i="41"/>
  <c r="N33" i="41"/>
  <c r="M33" i="41"/>
  <c r="L33" i="41"/>
  <c r="K33" i="41"/>
  <c r="J33" i="41"/>
  <c r="I33" i="41"/>
  <c r="H33" i="41"/>
  <c r="G33" i="41"/>
  <c r="F33" i="41"/>
  <c r="E33" i="41"/>
  <c r="D33" i="41"/>
  <c r="U31" i="41"/>
  <c r="T31" i="41"/>
  <c r="S31" i="41"/>
  <c r="R31" i="41"/>
  <c r="Q31" i="41"/>
  <c r="P31" i="41"/>
  <c r="O31" i="41"/>
  <c r="N31" i="41"/>
  <c r="M31" i="41"/>
  <c r="L31" i="41"/>
  <c r="K31" i="41"/>
  <c r="J31" i="41"/>
  <c r="I31" i="41"/>
  <c r="H31" i="41"/>
  <c r="G31" i="41"/>
  <c r="F31" i="41"/>
  <c r="E31" i="41"/>
  <c r="D31" i="41"/>
  <c r="U29" i="41"/>
  <c r="T29" i="41"/>
  <c r="S29" i="41"/>
  <c r="R29" i="41"/>
  <c r="Q29" i="41"/>
  <c r="P29" i="41"/>
  <c r="O29" i="41"/>
  <c r="N29" i="41"/>
  <c r="M29" i="41"/>
  <c r="L29" i="41"/>
  <c r="K29" i="41"/>
  <c r="J29" i="41"/>
  <c r="I29" i="41"/>
  <c r="H29" i="41"/>
  <c r="G29" i="41"/>
  <c r="F29" i="41"/>
  <c r="E29" i="41"/>
  <c r="D29" i="41"/>
  <c r="U27" i="41"/>
  <c r="T27" i="41"/>
  <c r="S27" i="41"/>
  <c r="R27" i="41"/>
  <c r="Q27" i="41"/>
  <c r="P27" i="41"/>
  <c r="O27" i="41"/>
  <c r="N27" i="41"/>
  <c r="M27" i="41"/>
  <c r="L27" i="41"/>
  <c r="K27" i="41"/>
  <c r="J27" i="41"/>
  <c r="I27" i="41"/>
  <c r="H27" i="41"/>
  <c r="G27" i="41"/>
  <c r="F27" i="41"/>
  <c r="E27" i="41"/>
  <c r="D27" i="41"/>
  <c r="U25" i="41"/>
  <c r="T25" i="41"/>
  <c r="S25" i="41"/>
  <c r="R25" i="41"/>
  <c r="Q25" i="41"/>
  <c r="P25" i="41"/>
  <c r="O25" i="41"/>
  <c r="N25" i="41"/>
  <c r="M25" i="41"/>
  <c r="L25" i="41"/>
  <c r="K25" i="41"/>
  <c r="J25" i="41"/>
  <c r="I25" i="41"/>
  <c r="H25" i="41"/>
  <c r="G25" i="41"/>
  <c r="F25" i="41"/>
  <c r="E25" i="41"/>
  <c r="D25" i="41"/>
  <c r="U23" i="41"/>
  <c r="T23" i="41"/>
  <c r="S23" i="41"/>
  <c r="R23" i="41"/>
  <c r="Q23" i="41"/>
  <c r="P23" i="41"/>
  <c r="O23" i="41"/>
  <c r="N23" i="41"/>
  <c r="M23" i="41"/>
  <c r="L23" i="41"/>
  <c r="K23" i="41"/>
  <c r="J23" i="41"/>
  <c r="I23" i="41"/>
  <c r="H23" i="41"/>
  <c r="G23" i="41"/>
  <c r="F23" i="41"/>
  <c r="E23" i="41"/>
  <c r="D23" i="41"/>
  <c r="U21" i="41"/>
  <c r="T21" i="41"/>
  <c r="S21" i="41"/>
  <c r="R21" i="41"/>
  <c r="Q21" i="41"/>
  <c r="P21" i="41"/>
  <c r="O21" i="41"/>
  <c r="N21" i="41"/>
  <c r="M21" i="41"/>
  <c r="L21" i="41"/>
  <c r="K21" i="41"/>
  <c r="J21" i="41"/>
  <c r="I21" i="41"/>
  <c r="H21" i="41"/>
  <c r="G21" i="41"/>
  <c r="F21" i="41"/>
  <c r="E21" i="41"/>
  <c r="D21" i="41"/>
  <c r="U19" i="41"/>
  <c r="T19" i="41"/>
  <c r="S19" i="41"/>
  <c r="R19" i="41"/>
  <c r="Q19" i="41"/>
  <c r="P19" i="41"/>
  <c r="O19" i="41"/>
  <c r="N19" i="41"/>
  <c r="M19" i="41"/>
  <c r="L19" i="41"/>
  <c r="K19" i="41"/>
  <c r="J19" i="41"/>
  <c r="I19" i="41"/>
  <c r="H19" i="41"/>
  <c r="G19" i="41"/>
  <c r="F19" i="41"/>
  <c r="E19" i="41"/>
  <c r="D19" i="41"/>
  <c r="U17" i="41"/>
  <c r="T17" i="41"/>
  <c r="S17" i="41"/>
  <c r="R17" i="41"/>
  <c r="Q17" i="41"/>
  <c r="P17" i="41"/>
  <c r="O17" i="41"/>
  <c r="N17" i="41"/>
  <c r="M17" i="41"/>
  <c r="L17" i="41"/>
  <c r="K17" i="41"/>
  <c r="J17" i="41"/>
  <c r="I17" i="41"/>
  <c r="H17" i="41"/>
  <c r="G17" i="41"/>
  <c r="F17" i="41"/>
  <c r="E17" i="41"/>
  <c r="D17" i="41"/>
  <c r="U15" i="41"/>
  <c r="T15" i="41"/>
  <c r="S15" i="41"/>
  <c r="R15" i="41"/>
  <c r="Q15" i="41"/>
  <c r="P15" i="41"/>
  <c r="O15" i="41"/>
  <c r="N15" i="41"/>
  <c r="M15" i="41"/>
  <c r="L15" i="41"/>
  <c r="K15" i="41"/>
  <c r="J15" i="41"/>
  <c r="I15" i="41"/>
  <c r="H15" i="41"/>
  <c r="G15" i="41"/>
  <c r="F15" i="41"/>
  <c r="E15" i="41"/>
  <c r="D15" i="41"/>
  <c r="U13" i="41"/>
  <c r="T13" i="41"/>
  <c r="S13" i="41"/>
  <c r="R13" i="41"/>
  <c r="Q13" i="41"/>
  <c r="P13" i="41"/>
  <c r="O13" i="41"/>
  <c r="N13" i="41"/>
  <c r="M13" i="41"/>
  <c r="L13" i="41"/>
  <c r="K13" i="41"/>
  <c r="J13" i="41"/>
  <c r="I13" i="41"/>
  <c r="H13" i="41"/>
  <c r="G13" i="41"/>
  <c r="F13" i="41"/>
  <c r="E13" i="41"/>
  <c r="D13" i="41"/>
  <c r="U9" i="41"/>
  <c r="T9" i="41"/>
  <c r="S9" i="41"/>
  <c r="R9" i="41"/>
  <c r="Q9" i="41"/>
  <c r="U75" i="40"/>
  <c r="T75" i="40"/>
  <c r="S75" i="40"/>
  <c r="R75" i="40"/>
  <c r="Q75" i="40"/>
  <c r="P75" i="40"/>
  <c r="O75" i="40"/>
  <c r="N75" i="40"/>
  <c r="M75" i="40"/>
  <c r="L75" i="40"/>
  <c r="K75" i="40"/>
  <c r="J75" i="40"/>
  <c r="I75" i="40"/>
  <c r="H75" i="40"/>
  <c r="G75" i="40"/>
  <c r="F75" i="40"/>
  <c r="E75" i="40"/>
  <c r="D75" i="40"/>
  <c r="U71" i="40"/>
  <c r="T71" i="40"/>
  <c r="S71" i="40"/>
  <c r="R71" i="40"/>
  <c r="Q71" i="40"/>
  <c r="P71" i="40"/>
  <c r="O71" i="40"/>
  <c r="N71" i="40"/>
  <c r="M71" i="40"/>
  <c r="L71" i="40"/>
  <c r="K71" i="40"/>
  <c r="J71" i="40"/>
  <c r="I71" i="40"/>
  <c r="H71" i="40"/>
  <c r="G71" i="40"/>
  <c r="F71" i="40"/>
  <c r="E71" i="40"/>
  <c r="D71" i="40"/>
  <c r="U69" i="40"/>
  <c r="T69" i="40"/>
  <c r="S69" i="40"/>
  <c r="R69" i="40"/>
  <c r="Q69" i="40"/>
  <c r="P69" i="40"/>
  <c r="O69" i="40"/>
  <c r="N69" i="40"/>
  <c r="M69" i="40"/>
  <c r="L69" i="40"/>
  <c r="K69" i="40"/>
  <c r="J69" i="40"/>
  <c r="I69" i="40"/>
  <c r="H69" i="40"/>
  <c r="G69" i="40"/>
  <c r="F69" i="40"/>
  <c r="E69" i="40"/>
  <c r="D69" i="40"/>
  <c r="U67" i="40"/>
  <c r="T67" i="40"/>
  <c r="S67" i="40"/>
  <c r="R67" i="40"/>
  <c r="Q67" i="40"/>
  <c r="P67" i="40"/>
  <c r="O67" i="40"/>
  <c r="N67" i="40"/>
  <c r="M67" i="40"/>
  <c r="L67" i="40"/>
  <c r="K67" i="40"/>
  <c r="J67" i="40"/>
  <c r="I67" i="40"/>
  <c r="H67" i="40"/>
  <c r="G67" i="40"/>
  <c r="F67" i="40"/>
  <c r="E67" i="40"/>
  <c r="D67" i="40"/>
  <c r="U65" i="40"/>
  <c r="T65" i="40"/>
  <c r="S65" i="40"/>
  <c r="R65" i="40"/>
  <c r="Q65" i="40"/>
  <c r="P65" i="40"/>
  <c r="O65" i="40"/>
  <c r="N65" i="40"/>
  <c r="M65" i="40"/>
  <c r="L65" i="40"/>
  <c r="K65" i="40"/>
  <c r="J65" i="40"/>
  <c r="I65" i="40"/>
  <c r="H65" i="40"/>
  <c r="G65" i="40"/>
  <c r="F65" i="40"/>
  <c r="E65" i="40"/>
  <c r="D65" i="40"/>
  <c r="U63" i="40"/>
  <c r="T63" i="40"/>
  <c r="S63" i="40"/>
  <c r="R63" i="40"/>
  <c r="Q63" i="40"/>
  <c r="P63" i="40"/>
  <c r="O63" i="40"/>
  <c r="N63" i="40"/>
  <c r="M63" i="40"/>
  <c r="L63" i="40"/>
  <c r="K63" i="40"/>
  <c r="J63" i="40"/>
  <c r="I63" i="40"/>
  <c r="H63" i="40"/>
  <c r="G63" i="40"/>
  <c r="F63" i="40"/>
  <c r="E63" i="40"/>
  <c r="D63" i="40"/>
  <c r="U61" i="40"/>
  <c r="T61" i="40"/>
  <c r="S61" i="40"/>
  <c r="R61" i="40"/>
  <c r="Q61" i="40"/>
  <c r="P61" i="40"/>
  <c r="O61" i="40"/>
  <c r="N61" i="40"/>
  <c r="M61" i="40"/>
  <c r="L61" i="40"/>
  <c r="K61" i="40"/>
  <c r="J61" i="40"/>
  <c r="I61" i="40"/>
  <c r="H61" i="40"/>
  <c r="G61" i="40"/>
  <c r="F61" i="40"/>
  <c r="E61" i="40"/>
  <c r="D61" i="40"/>
  <c r="U59" i="40"/>
  <c r="T59" i="40"/>
  <c r="S59" i="40"/>
  <c r="R59" i="40"/>
  <c r="Q59" i="40"/>
  <c r="P59" i="40"/>
  <c r="O59" i="40"/>
  <c r="N59" i="40"/>
  <c r="M59" i="40"/>
  <c r="L59" i="40"/>
  <c r="K59" i="40"/>
  <c r="J59" i="40"/>
  <c r="I59" i="40"/>
  <c r="H59" i="40"/>
  <c r="G59" i="40"/>
  <c r="F59" i="40"/>
  <c r="E59" i="40"/>
  <c r="D59" i="40"/>
  <c r="U57" i="40"/>
  <c r="T57" i="40"/>
  <c r="S57" i="40"/>
  <c r="R57" i="40"/>
  <c r="Q57" i="40"/>
  <c r="P57" i="40"/>
  <c r="O57" i="40"/>
  <c r="N57" i="40"/>
  <c r="M57" i="40"/>
  <c r="L57" i="40"/>
  <c r="K57" i="40"/>
  <c r="J57" i="40"/>
  <c r="I57" i="40"/>
  <c r="H57" i="40"/>
  <c r="G57" i="40"/>
  <c r="F57" i="40"/>
  <c r="E57" i="40"/>
  <c r="D57" i="40"/>
  <c r="U55" i="40"/>
  <c r="T55" i="40"/>
  <c r="S55" i="40"/>
  <c r="R55" i="40"/>
  <c r="Q55" i="40"/>
  <c r="P55" i="40"/>
  <c r="O55" i="40"/>
  <c r="N55" i="40"/>
  <c r="M55" i="40"/>
  <c r="L55" i="40"/>
  <c r="K55" i="40"/>
  <c r="J55" i="40"/>
  <c r="I55" i="40"/>
  <c r="H55" i="40"/>
  <c r="G55" i="40"/>
  <c r="F55" i="40"/>
  <c r="E55" i="40"/>
  <c r="D55" i="40"/>
  <c r="U53" i="40"/>
  <c r="T53" i="40"/>
  <c r="S53" i="40"/>
  <c r="R53" i="40"/>
  <c r="Q53" i="40"/>
  <c r="P53" i="40"/>
  <c r="O53" i="40"/>
  <c r="N53" i="40"/>
  <c r="M53" i="40"/>
  <c r="L53" i="40"/>
  <c r="K53" i="40"/>
  <c r="J53" i="40"/>
  <c r="I53" i="40"/>
  <c r="H53" i="40"/>
  <c r="G53" i="40"/>
  <c r="F53" i="40"/>
  <c r="E53" i="40"/>
  <c r="D53" i="40"/>
  <c r="U51" i="40"/>
  <c r="T51" i="40"/>
  <c r="S51" i="40"/>
  <c r="R51" i="40"/>
  <c r="Q51" i="40"/>
  <c r="P51" i="40"/>
  <c r="O51" i="40"/>
  <c r="N51" i="40"/>
  <c r="M51" i="40"/>
  <c r="L51" i="40"/>
  <c r="K51" i="40"/>
  <c r="J51" i="40"/>
  <c r="I51" i="40"/>
  <c r="H51" i="40"/>
  <c r="G51" i="40"/>
  <c r="F51" i="40"/>
  <c r="E51" i="40"/>
  <c r="D51" i="40"/>
  <c r="U49" i="40"/>
  <c r="T49" i="40"/>
  <c r="S49" i="40"/>
  <c r="R49" i="40"/>
  <c r="Q49" i="40"/>
  <c r="P49" i="40"/>
  <c r="O49" i="40"/>
  <c r="N49" i="40"/>
  <c r="M49" i="40"/>
  <c r="L49" i="40"/>
  <c r="K49" i="40"/>
  <c r="J49" i="40"/>
  <c r="I49" i="40"/>
  <c r="H49" i="40"/>
  <c r="G49" i="40"/>
  <c r="F49" i="40"/>
  <c r="E49" i="40"/>
  <c r="D49" i="40"/>
  <c r="U47" i="40"/>
  <c r="T47" i="40"/>
  <c r="S47" i="40"/>
  <c r="R47" i="40"/>
  <c r="Q47" i="40"/>
  <c r="P47" i="40"/>
  <c r="O47" i="40"/>
  <c r="N47" i="40"/>
  <c r="M47" i="40"/>
  <c r="L47" i="40"/>
  <c r="K47" i="40"/>
  <c r="J47" i="40"/>
  <c r="I47" i="40"/>
  <c r="H47" i="40"/>
  <c r="G47" i="40"/>
  <c r="F47" i="40"/>
  <c r="E47" i="40"/>
  <c r="D47" i="40"/>
  <c r="U9" i="40"/>
  <c r="T9" i="40"/>
  <c r="S9" i="40"/>
  <c r="R9" i="40"/>
  <c r="Q9" i="40"/>
  <c r="P9" i="40"/>
  <c r="O9" i="40"/>
  <c r="N9" i="40"/>
  <c r="M9" i="40"/>
  <c r="L9" i="40"/>
  <c r="K9" i="40"/>
  <c r="J9" i="40"/>
  <c r="I9" i="40"/>
  <c r="H9" i="40"/>
  <c r="G9" i="40"/>
  <c r="F9" i="40"/>
  <c r="E9" i="40"/>
  <c r="D10" i="40"/>
  <c r="D9" i="40"/>
  <c r="B3" i="34"/>
  <c r="N15" i="39"/>
  <c r="N16" i="39"/>
  <c r="N17" i="39"/>
  <c r="N18" i="39"/>
  <c r="N19" i="39"/>
  <c r="N20" i="39"/>
  <c r="N21" i="39"/>
  <c r="N22" i="39"/>
  <c r="N23" i="39"/>
  <c r="N24" i="39"/>
  <c r="N25" i="39"/>
  <c r="N26" i="39"/>
  <c r="N27" i="39"/>
  <c r="N28" i="39"/>
  <c r="N30" i="39"/>
  <c r="N31" i="39"/>
  <c r="N33" i="39"/>
  <c r="N34" i="39"/>
  <c r="N36" i="39"/>
  <c r="N37" i="39"/>
  <c r="N38" i="39"/>
  <c r="N39" i="39"/>
  <c r="N40" i="39"/>
  <c r="N41" i="39"/>
  <c r="N43" i="39"/>
  <c r="N44" i="39"/>
  <c r="N45" i="39"/>
  <c r="N46" i="39"/>
  <c r="N47" i="39"/>
  <c r="N48" i="39"/>
  <c r="N49" i="39"/>
  <c r="N50" i="39"/>
  <c r="N51" i="39"/>
  <c r="N52" i="39"/>
  <c r="N53" i="39"/>
  <c r="N54" i="39"/>
  <c r="N55" i="39"/>
  <c r="N56" i="39"/>
  <c r="N57" i="39"/>
  <c r="N58" i="39"/>
  <c r="N59" i="39"/>
  <c r="N60" i="39"/>
  <c r="N61" i="39"/>
  <c r="N62" i="39"/>
  <c r="N65" i="39"/>
  <c r="N66" i="39"/>
  <c r="N67" i="39"/>
  <c r="N68" i="39"/>
  <c r="N69" i="39"/>
  <c r="N70" i="39"/>
  <c r="N72" i="39"/>
  <c r="N73" i="39"/>
  <c r="N75" i="39"/>
  <c r="N76" i="39"/>
  <c r="N78" i="39"/>
  <c r="N79" i="39"/>
  <c r="N80" i="39"/>
  <c r="N81" i="39"/>
  <c r="N82" i="39"/>
  <c r="N83" i="39"/>
  <c r="N84" i="39"/>
  <c r="N85" i="39"/>
  <c r="N86" i="39"/>
  <c r="N87" i="39"/>
  <c r="N89" i="39"/>
  <c r="N90" i="39"/>
  <c r="N91" i="39"/>
  <c r="N92" i="39"/>
  <c r="N94" i="39"/>
  <c r="N95" i="39"/>
  <c r="N96" i="39"/>
  <c r="N97" i="39"/>
  <c r="N98" i="39"/>
  <c r="N99" i="39"/>
  <c r="N100" i="39"/>
  <c r="N101" i="39"/>
  <c r="N102" i="39"/>
  <c r="N103" i="39"/>
  <c r="N104" i="39"/>
  <c r="N105" i="39"/>
  <c r="N107" i="39"/>
  <c r="N108" i="39"/>
  <c r="N109" i="39"/>
  <c r="N110" i="39"/>
  <c r="N111" i="39"/>
  <c r="N112" i="39"/>
  <c r="N115" i="39"/>
  <c r="N116" i="39"/>
  <c r="N117" i="39"/>
  <c r="N118" i="39"/>
  <c r="N119" i="39"/>
  <c r="N120" i="39"/>
  <c r="N123" i="39"/>
  <c r="N124" i="39"/>
  <c r="N125" i="39"/>
  <c r="N126" i="39"/>
  <c r="N127" i="39"/>
  <c r="N128" i="39"/>
  <c r="N129" i="39"/>
  <c r="N130" i="39"/>
  <c r="N133" i="39"/>
  <c r="N134" i="39"/>
  <c r="N136" i="39"/>
  <c r="N137" i="39"/>
  <c r="N138" i="39"/>
  <c r="N139" i="39"/>
  <c r="N140" i="39"/>
  <c r="N141" i="39"/>
  <c r="N142" i="39"/>
  <c r="N143" i="39"/>
  <c r="N145" i="39"/>
  <c r="N146" i="39"/>
  <c r="N147" i="39"/>
  <c r="N148" i="39"/>
  <c r="N149" i="39"/>
  <c r="N150" i="39"/>
  <c r="N151" i="39"/>
  <c r="N152" i="39"/>
  <c r="N153" i="39"/>
  <c r="N154" i="39"/>
  <c r="N155" i="39"/>
  <c r="N156" i="39"/>
  <c r="N157" i="39"/>
  <c r="N158" i="39"/>
  <c r="N159" i="39"/>
  <c r="N160" i="39"/>
  <c r="N161" i="39"/>
  <c r="N162" i="39"/>
  <c r="N163" i="39"/>
  <c r="N164" i="39"/>
  <c r="N165" i="39"/>
  <c r="N166" i="39"/>
  <c r="N167" i="39"/>
  <c r="N168" i="39"/>
  <c r="N169" i="39"/>
  <c r="N170" i="39"/>
  <c r="N171" i="39"/>
  <c r="N172" i="39"/>
  <c r="N174" i="39"/>
  <c r="N175" i="39"/>
  <c r="N176" i="39"/>
  <c r="N177" i="39"/>
  <c r="N178" i="39"/>
  <c r="N179" i="39"/>
  <c r="N180" i="39"/>
  <c r="N181" i="39"/>
  <c r="N183" i="39"/>
  <c r="N184" i="39"/>
  <c r="N185" i="39"/>
  <c r="N186" i="39"/>
  <c r="N187" i="39"/>
  <c r="N188" i="39"/>
  <c r="N189" i="39"/>
  <c r="N190" i="39"/>
  <c r="N191" i="39"/>
  <c r="N192" i="39"/>
  <c r="N193" i="39"/>
  <c r="N194" i="39"/>
  <c r="N196" i="39"/>
  <c r="N197" i="39"/>
  <c r="N198" i="39"/>
  <c r="N199" i="39"/>
  <c r="N200" i="39"/>
  <c r="N201" i="39"/>
  <c r="N203" i="39"/>
  <c r="N204" i="39"/>
  <c r="N205" i="39"/>
  <c r="N206" i="39"/>
  <c r="N208" i="39"/>
  <c r="N209" i="39"/>
  <c r="N210" i="39"/>
  <c r="N211" i="39"/>
  <c r="N212" i="39"/>
  <c r="N213" i="39"/>
  <c r="N214" i="39"/>
  <c r="N215" i="39"/>
  <c r="C11" i="39"/>
  <c r="C12" i="39"/>
  <c r="C13" i="39"/>
  <c r="C14" i="39"/>
  <c r="C29" i="39"/>
  <c r="C32" i="39"/>
  <c r="C35" i="39"/>
  <c r="C42" i="39"/>
  <c r="C63" i="39"/>
  <c r="C64" i="39"/>
  <c r="C71" i="39"/>
  <c r="C74" i="39"/>
  <c r="C77" i="39"/>
  <c r="C88" i="39"/>
  <c r="C93" i="39"/>
  <c r="C106" i="39"/>
  <c r="C113" i="39"/>
  <c r="C114" i="39"/>
  <c r="C121" i="39"/>
  <c r="C122" i="39"/>
  <c r="C131" i="39"/>
  <c r="C132" i="39"/>
  <c r="C135" i="39"/>
  <c r="C144" i="39"/>
  <c r="C173" i="39"/>
  <c r="C182" i="39"/>
  <c r="C195" i="39"/>
  <c r="C202" i="39"/>
  <c r="C207" i="39"/>
  <c r="P9" i="39"/>
  <c r="Q8" i="39" s="1"/>
  <c r="Q9" i="39" s="1"/>
  <c r="R8" i="39" s="1"/>
  <c r="R9" i="39" s="1"/>
  <c r="S8" i="39" s="1"/>
  <c r="S9" i="39" s="1"/>
  <c r="T8" i="39" s="1"/>
  <c r="T9" i="39" s="1"/>
  <c r="U8" i="39" s="1"/>
  <c r="U9" i="39" s="1"/>
  <c r="V8" i="39" s="1"/>
  <c r="V9" i="39" s="1"/>
  <c r="W8" i="39" s="1"/>
  <c r="W9" i="39" s="1"/>
  <c r="X8" i="39" s="1"/>
  <c r="X9" i="39" s="1"/>
  <c r="Y8" i="39" s="1"/>
  <c r="Y9" i="39" s="1"/>
  <c r="Z8" i="39" s="1"/>
  <c r="Z9" i="39" s="1"/>
  <c r="AA8" i="39" s="1"/>
  <c r="AA9" i="39" s="1"/>
  <c r="AB8" i="39" s="1"/>
  <c r="AB9" i="39" s="1"/>
  <c r="AC8" i="39" s="1"/>
  <c r="AC9" i="39" s="1"/>
  <c r="AD8" i="39" s="1"/>
  <c r="AD9" i="39" s="1"/>
  <c r="AE8" i="39" s="1"/>
  <c r="AE9" i="39" s="1"/>
  <c r="AF8" i="39" s="1"/>
  <c r="AF9" i="39" s="1"/>
  <c r="AG8" i="39" s="1"/>
  <c r="AG9" i="39" s="1"/>
  <c r="U11" i="40" s="1"/>
  <c r="F3" i="39"/>
  <c r="C6" i="40" s="1"/>
  <c r="C6" i="41" s="1"/>
  <c r="C2" i="38"/>
  <c r="Y3" i="38"/>
  <c r="X3" i="38"/>
  <c r="W3" i="38"/>
  <c r="V3" i="38"/>
  <c r="U3" i="38"/>
  <c r="T3" i="38"/>
  <c r="S3" i="38"/>
  <c r="R3" i="38"/>
  <c r="Q3" i="38"/>
  <c r="P3" i="38"/>
  <c r="O3" i="38"/>
  <c r="N3" i="38"/>
  <c r="M3" i="38"/>
  <c r="L3" i="38"/>
  <c r="K3" i="38"/>
  <c r="J3" i="38"/>
  <c r="I3" i="38"/>
  <c r="H4" i="38"/>
  <c r="H3" i="38"/>
  <c r="D11" i="38"/>
  <c r="D13" i="38"/>
  <c r="D15" i="38"/>
  <c r="D17" i="38"/>
  <c r="D204" i="38"/>
  <c r="D206" i="38"/>
  <c r="D208" i="38"/>
  <c r="E208" i="38" s="1"/>
  <c r="C7" i="38"/>
  <c r="C8" i="38"/>
  <c r="C9" i="38"/>
  <c r="C10" i="38"/>
  <c r="C25" i="38"/>
  <c r="C28" i="38"/>
  <c r="C31" i="38"/>
  <c r="C38" i="38"/>
  <c r="C59" i="38"/>
  <c r="C60" i="38"/>
  <c r="C67" i="38"/>
  <c r="C70" i="38"/>
  <c r="C73" i="38"/>
  <c r="C84" i="38"/>
  <c r="C89" i="38"/>
  <c r="C102" i="38"/>
  <c r="C109" i="38"/>
  <c r="C110" i="38"/>
  <c r="C117" i="38"/>
  <c r="C118" i="38"/>
  <c r="C127" i="38"/>
  <c r="C128" i="38"/>
  <c r="C131" i="38"/>
  <c r="C140" i="38"/>
  <c r="C169" i="38"/>
  <c r="C178" i="38"/>
  <c r="C191" i="38"/>
  <c r="C198" i="38"/>
  <c r="C203" i="38"/>
  <c r="AH6" i="37"/>
  <c r="AG6" i="37"/>
  <c r="AF6" i="37"/>
  <c r="AE6" i="37"/>
  <c r="AD6" i="37"/>
  <c r="AC6" i="37"/>
  <c r="AB6" i="37"/>
  <c r="AA6" i="37"/>
  <c r="Z6" i="37"/>
  <c r="Y6" i="37"/>
  <c r="X6" i="37"/>
  <c r="W6" i="37"/>
  <c r="V6" i="37"/>
  <c r="U6" i="37"/>
  <c r="T6" i="37"/>
  <c r="S6" i="37"/>
  <c r="R6" i="37"/>
  <c r="Q8" i="37"/>
  <c r="Q6" i="37"/>
  <c r="C10" i="37"/>
  <c r="C11" i="37"/>
  <c r="C12" i="37"/>
  <c r="C13" i="37"/>
  <c r="C28" i="37"/>
  <c r="C31" i="37"/>
  <c r="C34" i="37"/>
  <c r="C41" i="37"/>
  <c r="C62" i="37"/>
  <c r="C63" i="37"/>
  <c r="C70" i="37"/>
  <c r="C73" i="37"/>
  <c r="C76" i="37"/>
  <c r="C87" i="37"/>
  <c r="C92" i="37"/>
  <c r="C105" i="37"/>
  <c r="C112" i="37"/>
  <c r="C113" i="37"/>
  <c r="C120" i="37"/>
  <c r="C121" i="37"/>
  <c r="C130" i="37"/>
  <c r="C131" i="37"/>
  <c r="C134" i="37"/>
  <c r="C143" i="37"/>
  <c r="C172" i="37"/>
  <c r="C181" i="37"/>
  <c r="C194" i="37"/>
  <c r="C201" i="37"/>
  <c r="C206" i="37"/>
  <c r="O8" i="36"/>
  <c r="I14" i="36"/>
  <c r="I16" i="36"/>
  <c r="I18" i="36"/>
  <c r="I20" i="36"/>
  <c r="I22" i="36"/>
  <c r="I93" i="36"/>
  <c r="I95" i="36"/>
  <c r="I97" i="36"/>
  <c r="I99" i="36"/>
  <c r="I101" i="36"/>
  <c r="I103" i="36"/>
  <c r="I207" i="36"/>
  <c r="I209" i="36"/>
  <c r="I211" i="36"/>
  <c r="I213" i="36"/>
  <c r="H14" i="36"/>
  <c r="H16" i="36"/>
  <c r="H18" i="36"/>
  <c r="H20" i="36"/>
  <c r="H22" i="36"/>
  <c r="H93" i="36"/>
  <c r="H95" i="36"/>
  <c r="H97" i="36"/>
  <c r="G97" i="37" s="1"/>
  <c r="H99" i="36"/>
  <c r="H101" i="36"/>
  <c r="H103" i="36"/>
  <c r="G103" i="37" s="1"/>
  <c r="H207" i="36"/>
  <c r="H209" i="36"/>
  <c r="H211" i="36"/>
  <c r="H213" i="36"/>
  <c r="I3" i="46"/>
  <c r="I4" i="46"/>
  <c r="I5" i="46"/>
  <c r="I6" i="46"/>
  <c r="I7" i="46"/>
  <c r="I8" i="46"/>
  <c r="I9" i="46"/>
  <c r="I10" i="46"/>
  <c r="I11" i="46"/>
  <c r="I12" i="46"/>
  <c r="I13" i="46"/>
  <c r="I14" i="46"/>
  <c r="I15" i="46"/>
  <c r="I16" i="46"/>
  <c r="I17" i="46"/>
  <c r="I18" i="46"/>
  <c r="I19" i="46"/>
  <c r="I20" i="46"/>
  <c r="I21" i="46"/>
  <c r="I22" i="46"/>
  <c r="I23" i="46"/>
  <c r="I24" i="46"/>
  <c r="I25" i="46"/>
  <c r="I26" i="46"/>
  <c r="I27" i="46"/>
  <c r="I28" i="46"/>
  <c r="I29" i="46"/>
  <c r="I30" i="46"/>
  <c r="I31" i="46"/>
  <c r="I32" i="46"/>
  <c r="I33" i="46"/>
  <c r="I34" i="46"/>
  <c r="I35" i="46"/>
  <c r="I36" i="46"/>
  <c r="I37" i="46"/>
  <c r="I38" i="46"/>
  <c r="I39" i="46"/>
  <c r="I40" i="46"/>
  <c r="I41" i="46"/>
  <c r="I42" i="46"/>
  <c r="I43" i="46"/>
  <c r="I44" i="46"/>
  <c r="I45" i="46"/>
  <c r="I46" i="46"/>
  <c r="I47" i="46"/>
  <c r="I48" i="46"/>
  <c r="I49" i="46"/>
  <c r="I50" i="46"/>
  <c r="I51" i="46"/>
  <c r="I52" i="46"/>
  <c r="I53" i="46"/>
  <c r="I54" i="46"/>
  <c r="I55" i="46"/>
  <c r="I56" i="46"/>
  <c r="I57" i="46"/>
  <c r="I58" i="46"/>
  <c r="I59" i="46"/>
  <c r="I60" i="46"/>
  <c r="I61" i="46"/>
  <c r="I62" i="46"/>
  <c r="I63" i="46"/>
  <c r="I64" i="46"/>
  <c r="I65" i="46"/>
  <c r="I66" i="46"/>
  <c r="I67" i="46"/>
  <c r="I68" i="46"/>
  <c r="I69" i="46"/>
  <c r="I70" i="46"/>
  <c r="I71" i="46"/>
  <c r="I72" i="46"/>
  <c r="I73" i="46"/>
  <c r="I74" i="46"/>
  <c r="I75" i="46"/>
  <c r="I76" i="46"/>
  <c r="I77" i="46"/>
  <c r="I78" i="46"/>
  <c r="I79" i="46"/>
  <c r="I80" i="46"/>
  <c r="I81" i="46"/>
  <c r="I82" i="46"/>
  <c r="I83" i="46"/>
  <c r="I84" i="46"/>
  <c r="I85" i="46"/>
  <c r="I86" i="46"/>
  <c r="I87" i="46"/>
  <c r="I88" i="46"/>
  <c r="I89" i="46"/>
  <c r="I90" i="46"/>
  <c r="H3" i="46"/>
  <c r="H4" i="46"/>
  <c r="H5" i="46"/>
  <c r="H6" i="46"/>
  <c r="H7" i="46"/>
  <c r="H8" i="46"/>
  <c r="H9" i="46"/>
  <c r="H10" i="46"/>
  <c r="H11" i="46"/>
  <c r="H12" i="46"/>
  <c r="H13" i="46"/>
  <c r="H14" i="46"/>
  <c r="H15" i="46"/>
  <c r="H16" i="46"/>
  <c r="H17" i="46"/>
  <c r="H18" i="46"/>
  <c r="H19" i="46"/>
  <c r="H20" i="46"/>
  <c r="H21" i="46"/>
  <c r="H22" i="46"/>
  <c r="H23" i="46"/>
  <c r="H24" i="46"/>
  <c r="H25" i="46"/>
  <c r="H26" i="46"/>
  <c r="H27" i="46"/>
  <c r="H28" i="46"/>
  <c r="H29" i="46"/>
  <c r="H30" i="46"/>
  <c r="H31" i="46"/>
  <c r="H32" i="46"/>
  <c r="H33" i="46"/>
  <c r="H34" i="46"/>
  <c r="H35" i="46"/>
  <c r="H36" i="46"/>
  <c r="H37" i="46"/>
  <c r="H38" i="46"/>
  <c r="H39" i="46"/>
  <c r="H40" i="46"/>
  <c r="H41" i="46"/>
  <c r="H42" i="46"/>
  <c r="H43" i="46"/>
  <c r="H44" i="46"/>
  <c r="H45" i="46"/>
  <c r="H46" i="46"/>
  <c r="H47" i="46"/>
  <c r="H48" i="46"/>
  <c r="H49" i="46"/>
  <c r="H50" i="46"/>
  <c r="H51" i="46"/>
  <c r="H52" i="46"/>
  <c r="H53" i="46"/>
  <c r="H54" i="46"/>
  <c r="H55" i="46"/>
  <c r="H56" i="46"/>
  <c r="H57" i="46"/>
  <c r="H58" i="46"/>
  <c r="H59" i="46"/>
  <c r="H60" i="46"/>
  <c r="H61" i="46"/>
  <c r="H62" i="46"/>
  <c r="H63" i="46"/>
  <c r="H64" i="46"/>
  <c r="H65" i="46"/>
  <c r="H66" i="46"/>
  <c r="H67" i="46"/>
  <c r="H68" i="46"/>
  <c r="H69" i="46"/>
  <c r="H70" i="46"/>
  <c r="H71" i="46"/>
  <c r="H72" i="46"/>
  <c r="H73" i="46"/>
  <c r="H74" i="46"/>
  <c r="H75" i="46"/>
  <c r="H76" i="46"/>
  <c r="H77" i="46"/>
  <c r="H78" i="46"/>
  <c r="H79" i="46"/>
  <c r="H80" i="46"/>
  <c r="H81" i="46"/>
  <c r="H82" i="46"/>
  <c r="H83" i="46"/>
  <c r="H84" i="46"/>
  <c r="H85" i="46"/>
  <c r="H86" i="46"/>
  <c r="H87" i="46"/>
  <c r="H88" i="46"/>
  <c r="H89" i="46"/>
  <c r="H90" i="46"/>
  <c r="G3" i="46"/>
  <c r="G4" i="46"/>
  <c r="G5" i="46"/>
  <c r="G6" i="46"/>
  <c r="G7" i="46"/>
  <c r="G8" i="46"/>
  <c r="G9" i="46"/>
  <c r="G10" i="46"/>
  <c r="G11" i="46"/>
  <c r="G12" i="46"/>
  <c r="G13" i="46"/>
  <c r="G14" i="46"/>
  <c r="G15" i="46"/>
  <c r="G16" i="46"/>
  <c r="G17" i="46"/>
  <c r="G18" i="46"/>
  <c r="G19" i="46"/>
  <c r="G20" i="46"/>
  <c r="G21" i="46"/>
  <c r="G22" i="46"/>
  <c r="G23" i="46"/>
  <c r="G24" i="46"/>
  <c r="G25" i="46"/>
  <c r="G26" i="46"/>
  <c r="G27" i="46"/>
  <c r="G28" i="46"/>
  <c r="G29" i="46"/>
  <c r="G30" i="46"/>
  <c r="G31" i="46"/>
  <c r="G32" i="46"/>
  <c r="G33" i="46"/>
  <c r="G34" i="46"/>
  <c r="G35" i="46"/>
  <c r="G36" i="46"/>
  <c r="G37" i="46"/>
  <c r="G38" i="46"/>
  <c r="G39" i="46"/>
  <c r="G40" i="46"/>
  <c r="G41" i="46"/>
  <c r="G42" i="46"/>
  <c r="G43" i="46"/>
  <c r="G44" i="46"/>
  <c r="G45" i="46"/>
  <c r="G46" i="46"/>
  <c r="G47" i="46"/>
  <c r="G48" i="46"/>
  <c r="G49" i="46"/>
  <c r="G50" i="46"/>
  <c r="G51" i="46"/>
  <c r="G52" i="46"/>
  <c r="G53" i="46"/>
  <c r="G54" i="46"/>
  <c r="G55" i="46"/>
  <c r="G56" i="46"/>
  <c r="G57" i="46"/>
  <c r="G58" i="46"/>
  <c r="G59" i="46"/>
  <c r="G60" i="46"/>
  <c r="G61" i="46"/>
  <c r="G62" i="46"/>
  <c r="G63" i="46"/>
  <c r="G64" i="46"/>
  <c r="G65" i="46"/>
  <c r="G66" i="46"/>
  <c r="G67" i="46"/>
  <c r="G68" i="46"/>
  <c r="G69" i="46"/>
  <c r="G70" i="46"/>
  <c r="G71" i="46"/>
  <c r="G72" i="46"/>
  <c r="G73" i="46"/>
  <c r="G74" i="46"/>
  <c r="G75" i="46"/>
  <c r="G76" i="46"/>
  <c r="G77" i="46"/>
  <c r="G78" i="46"/>
  <c r="G79" i="46"/>
  <c r="G80" i="46"/>
  <c r="G81" i="46"/>
  <c r="G82" i="46"/>
  <c r="G83" i="46"/>
  <c r="G84" i="46"/>
  <c r="G85" i="46"/>
  <c r="G86" i="46"/>
  <c r="G87" i="46"/>
  <c r="G88" i="46"/>
  <c r="G89" i="46"/>
  <c r="G90" i="46"/>
  <c r="F3" i="46"/>
  <c r="F4" i="46"/>
  <c r="F5" i="46"/>
  <c r="F6" i="46"/>
  <c r="F87" i="46"/>
  <c r="F88" i="46"/>
  <c r="F89" i="46"/>
  <c r="E3" i="46"/>
  <c r="E4" i="46"/>
  <c r="E5" i="46"/>
  <c r="E6" i="46"/>
  <c r="E7" i="46"/>
  <c r="E37" i="46"/>
  <c r="E38" i="46"/>
  <c r="E39" i="46"/>
  <c r="E40" i="46"/>
  <c r="E41" i="46"/>
  <c r="E42" i="46"/>
  <c r="E87" i="46"/>
  <c r="E88" i="46"/>
  <c r="E89" i="46"/>
  <c r="E90" i="46"/>
  <c r="D3" i="46"/>
  <c r="D4" i="46"/>
  <c r="D5" i="46"/>
  <c r="D6" i="46"/>
  <c r="D7" i="46"/>
  <c r="D37" i="46"/>
  <c r="D38" i="46"/>
  <c r="D39" i="46"/>
  <c r="D40" i="46"/>
  <c r="D41" i="46"/>
  <c r="D42" i="46"/>
  <c r="D87" i="46"/>
  <c r="D88" i="46"/>
  <c r="D89" i="46"/>
  <c r="D90" i="46"/>
  <c r="I3" i="45"/>
  <c r="I4" i="45"/>
  <c r="I5" i="45"/>
  <c r="I6" i="45"/>
  <c r="I7" i="45"/>
  <c r="I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39" i="45"/>
  <c r="I40" i="45"/>
  <c r="I41" i="45"/>
  <c r="I42" i="45"/>
  <c r="I43" i="45"/>
  <c r="I44" i="45"/>
  <c r="I45" i="45"/>
  <c r="I46" i="45"/>
  <c r="I47" i="45"/>
  <c r="I48" i="45"/>
  <c r="I49" i="45"/>
  <c r="I50" i="45"/>
  <c r="I51" i="45"/>
  <c r="I52" i="45"/>
  <c r="I53" i="45"/>
  <c r="I54" i="45"/>
  <c r="I55" i="45"/>
  <c r="I56" i="45"/>
  <c r="I57" i="45"/>
  <c r="I58" i="45"/>
  <c r="I59" i="45"/>
  <c r="I60" i="45"/>
  <c r="I61" i="45"/>
  <c r="I62" i="45"/>
  <c r="I63" i="45"/>
  <c r="I64" i="45"/>
  <c r="I65" i="45"/>
  <c r="I66" i="45"/>
  <c r="I67" i="45"/>
  <c r="I68" i="45"/>
  <c r="I69" i="45"/>
  <c r="I70" i="45"/>
  <c r="I71" i="45"/>
  <c r="I72" i="45"/>
  <c r="I73" i="45"/>
  <c r="I74" i="45"/>
  <c r="I75" i="45"/>
  <c r="I76" i="45"/>
  <c r="I77" i="45"/>
  <c r="I78" i="45"/>
  <c r="I79" i="45"/>
  <c r="I80" i="45"/>
  <c r="I81" i="45"/>
  <c r="I82" i="45"/>
  <c r="I83" i="45"/>
  <c r="I84" i="45"/>
  <c r="I85" i="45"/>
  <c r="I86" i="45"/>
  <c r="I87" i="45"/>
  <c r="I88" i="45"/>
  <c r="I89" i="45"/>
  <c r="I90" i="45"/>
  <c r="H3" i="45"/>
  <c r="H4" i="45"/>
  <c r="H5" i="45"/>
  <c r="H6" i="45"/>
  <c r="H7" i="45"/>
  <c r="H8" i="45"/>
  <c r="H9" i="45"/>
  <c r="H10" i="45"/>
  <c r="H11" i="45"/>
  <c r="H12" i="45"/>
  <c r="H13" i="45"/>
  <c r="H14" i="45"/>
  <c r="H15" i="45"/>
  <c r="H16" i="45"/>
  <c r="H17" i="45"/>
  <c r="H18" i="45"/>
  <c r="H19" i="45"/>
  <c r="H20" i="45"/>
  <c r="H21" i="45"/>
  <c r="H22" i="45"/>
  <c r="H23" i="45"/>
  <c r="H24" i="45"/>
  <c r="H25" i="45"/>
  <c r="H26" i="45"/>
  <c r="H27" i="45"/>
  <c r="H28" i="45"/>
  <c r="H29" i="45"/>
  <c r="H30" i="45"/>
  <c r="H31" i="45"/>
  <c r="H32" i="45"/>
  <c r="H33" i="45"/>
  <c r="H34" i="45"/>
  <c r="H35" i="45"/>
  <c r="H36" i="45"/>
  <c r="H37" i="45"/>
  <c r="H38" i="45"/>
  <c r="H39" i="45"/>
  <c r="H40" i="45"/>
  <c r="H41" i="45"/>
  <c r="H42" i="45"/>
  <c r="H43" i="45"/>
  <c r="H44" i="45"/>
  <c r="H45" i="45"/>
  <c r="H46" i="45"/>
  <c r="H47" i="45"/>
  <c r="H48" i="45"/>
  <c r="H49" i="45"/>
  <c r="H50" i="45"/>
  <c r="H51" i="45"/>
  <c r="H52" i="45"/>
  <c r="H53" i="45"/>
  <c r="H54" i="45"/>
  <c r="H55" i="45"/>
  <c r="H56" i="45"/>
  <c r="H57" i="45"/>
  <c r="H58" i="45"/>
  <c r="H59" i="45"/>
  <c r="H60" i="45"/>
  <c r="H61" i="45"/>
  <c r="H62" i="45"/>
  <c r="H63" i="45"/>
  <c r="H64" i="45"/>
  <c r="H65" i="45"/>
  <c r="H66" i="45"/>
  <c r="H67" i="45"/>
  <c r="H68" i="45"/>
  <c r="H69" i="45"/>
  <c r="H70" i="45"/>
  <c r="H71" i="45"/>
  <c r="H72" i="45"/>
  <c r="H73" i="45"/>
  <c r="H74" i="45"/>
  <c r="H75" i="45"/>
  <c r="H76" i="45"/>
  <c r="H77" i="45"/>
  <c r="H78" i="45"/>
  <c r="H79" i="45"/>
  <c r="H80" i="45"/>
  <c r="H81" i="45"/>
  <c r="H82" i="45"/>
  <c r="H83" i="45"/>
  <c r="H84" i="45"/>
  <c r="H85" i="45"/>
  <c r="H86" i="45"/>
  <c r="H87" i="45"/>
  <c r="H88" i="45"/>
  <c r="H89" i="45"/>
  <c r="H90" i="45"/>
  <c r="G3" i="45"/>
  <c r="G4" i="45"/>
  <c r="G5" i="45"/>
  <c r="G6" i="45"/>
  <c r="G7" i="45"/>
  <c r="G8" i="45"/>
  <c r="G9" i="45"/>
  <c r="G10" i="45"/>
  <c r="G11" i="45"/>
  <c r="G12" i="45"/>
  <c r="G13" i="45"/>
  <c r="G14" i="45"/>
  <c r="G15" i="45"/>
  <c r="G16" i="45"/>
  <c r="G17" i="45"/>
  <c r="G18" i="45"/>
  <c r="G19" i="45"/>
  <c r="G20" i="45"/>
  <c r="G21" i="45"/>
  <c r="G22" i="45"/>
  <c r="G23" i="45"/>
  <c r="G24" i="45"/>
  <c r="G25" i="45"/>
  <c r="G26" i="45"/>
  <c r="G27" i="45"/>
  <c r="G28" i="45"/>
  <c r="G29" i="45"/>
  <c r="G30" i="45"/>
  <c r="G31" i="45"/>
  <c r="G32" i="45"/>
  <c r="G33" i="45"/>
  <c r="G34" i="45"/>
  <c r="G35" i="45"/>
  <c r="G36" i="45"/>
  <c r="G37" i="45"/>
  <c r="G38" i="45"/>
  <c r="G39" i="45"/>
  <c r="G40" i="45"/>
  <c r="G41" i="45"/>
  <c r="G42" i="45"/>
  <c r="G43" i="45"/>
  <c r="G44" i="45"/>
  <c r="G45" i="45"/>
  <c r="G46" i="45"/>
  <c r="G47" i="45"/>
  <c r="G48" i="45"/>
  <c r="G49" i="45"/>
  <c r="G50" i="45"/>
  <c r="G51" i="45"/>
  <c r="G52" i="45"/>
  <c r="G53" i="45"/>
  <c r="G54" i="45"/>
  <c r="G55" i="45"/>
  <c r="G56" i="45"/>
  <c r="G57" i="45"/>
  <c r="G58" i="45"/>
  <c r="G59" i="45"/>
  <c r="G60" i="45"/>
  <c r="G61" i="45"/>
  <c r="G62" i="45"/>
  <c r="G63" i="45"/>
  <c r="G64" i="45"/>
  <c r="G65" i="45"/>
  <c r="G66" i="45"/>
  <c r="G67" i="45"/>
  <c r="G68" i="45"/>
  <c r="G69" i="45"/>
  <c r="G70" i="45"/>
  <c r="G71" i="45"/>
  <c r="G72" i="45"/>
  <c r="G73" i="45"/>
  <c r="G74" i="45"/>
  <c r="G75" i="45"/>
  <c r="G76" i="45"/>
  <c r="G77" i="45"/>
  <c r="G78" i="45"/>
  <c r="G79" i="45"/>
  <c r="G80" i="45"/>
  <c r="G81" i="45"/>
  <c r="G82" i="45"/>
  <c r="G83" i="45"/>
  <c r="G84" i="45"/>
  <c r="G85" i="45"/>
  <c r="G86" i="45"/>
  <c r="G87" i="45"/>
  <c r="G88" i="45"/>
  <c r="G89" i="45"/>
  <c r="G90" i="45"/>
  <c r="F3" i="45"/>
  <c r="C97" i="46" s="1"/>
  <c r="F4" i="45"/>
  <c r="C98" i="46" s="1"/>
  <c r="F5" i="45"/>
  <c r="C99" i="46" s="1"/>
  <c r="F6" i="45"/>
  <c r="C100" i="46" s="1"/>
  <c r="F7" i="45"/>
  <c r="F8" i="45"/>
  <c r="F9" i="45"/>
  <c r="C20" i="49" s="1"/>
  <c r="C17" i="51" s="1"/>
  <c r="F10" i="45"/>
  <c r="F11" i="45"/>
  <c r="C11" i="46" s="1"/>
  <c r="F12" i="45"/>
  <c r="C12" i="46" s="1"/>
  <c r="F13" i="45"/>
  <c r="C13" i="46" s="1"/>
  <c r="F14" i="45"/>
  <c r="C108" i="46" s="1"/>
  <c r="F15" i="45"/>
  <c r="C109" i="46" s="1"/>
  <c r="F16" i="45"/>
  <c r="D44" i="36" s="1"/>
  <c r="C45" i="39" s="1"/>
  <c r="F17" i="45"/>
  <c r="F18" i="45"/>
  <c r="C112" i="46" s="1"/>
  <c r="F19" i="45"/>
  <c r="D50" i="36" s="1"/>
  <c r="C51" i="39" s="1"/>
  <c r="F20" i="45"/>
  <c r="C114" i="46" s="1"/>
  <c r="F21" i="45"/>
  <c r="F22" i="45"/>
  <c r="F23" i="45"/>
  <c r="F24" i="45"/>
  <c r="C118" i="46" s="1"/>
  <c r="F25" i="45"/>
  <c r="C119" i="46" s="1"/>
  <c r="F26" i="45"/>
  <c r="C26" i="46" s="1"/>
  <c r="F27" i="45"/>
  <c r="C27" i="46" s="1"/>
  <c r="F28" i="45"/>
  <c r="F29" i="45"/>
  <c r="F30" i="45"/>
  <c r="F31" i="45"/>
  <c r="F32" i="45"/>
  <c r="F33" i="45"/>
  <c r="F34" i="45"/>
  <c r="F35" i="45"/>
  <c r="C129" i="46" s="1"/>
  <c r="F36" i="45"/>
  <c r="C130" i="46" s="1"/>
  <c r="F37" i="45"/>
  <c r="C131" i="46" s="1"/>
  <c r="F38" i="45"/>
  <c r="C132" i="46" s="1"/>
  <c r="F39" i="45"/>
  <c r="F40" i="45"/>
  <c r="F41" i="45"/>
  <c r="F42" i="45"/>
  <c r="F43" i="45"/>
  <c r="C137" i="46" s="1"/>
  <c r="F44" i="45"/>
  <c r="C138" i="46" s="1"/>
  <c r="F45" i="45"/>
  <c r="C139" i="46" s="1"/>
  <c r="F46" i="45"/>
  <c r="C46" i="46" s="1"/>
  <c r="F47" i="45"/>
  <c r="C47" i="46" s="1"/>
  <c r="F48" i="45"/>
  <c r="C48" i="46" s="1"/>
  <c r="F49" i="45"/>
  <c r="F50" i="45"/>
  <c r="C144" i="46" s="1"/>
  <c r="F51" i="45"/>
  <c r="C145" i="46" s="1"/>
  <c r="F52" i="45"/>
  <c r="C146" i="46" s="1"/>
  <c r="F53" i="45"/>
  <c r="F54" i="45"/>
  <c r="F55" i="45"/>
  <c r="F56" i="45"/>
  <c r="D139" i="36" s="1"/>
  <c r="F57" i="45"/>
  <c r="C151" i="46" s="1"/>
  <c r="F58" i="45"/>
  <c r="C152" i="46" s="1"/>
  <c r="F59" i="45"/>
  <c r="C153" i="46" s="1"/>
  <c r="F60" i="45"/>
  <c r="C154" i="46" s="1"/>
  <c r="F61" i="45"/>
  <c r="C155" i="46" s="1"/>
  <c r="F62" i="45"/>
  <c r="C62" i="46" s="1"/>
  <c r="F63" i="45"/>
  <c r="C63" i="46" s="1"/>
  <c r="F64" i="45"/>
  <c r="C158" i="46" s="1"/>
  <c r="F65" i="45"/>
  <c r="C65" i="46" s="1"/>
  <c r="F66" i="45"/>
  <c r="C160" i="46" s="1"/>
  <c r="F67" i="45"/>
  <c r="C161" i="46" s="1"/>
  <c r="F68" i="45"/>
  <c r="C162" i="46" s="1"/>
  <c r="F69" i="45"/>
  <c r="C163" i="46" s="1"/>
  <c r="F70" i="45"/>
  <c r="C164" i="46" s="1"/>
  <c r="F71" i="45"/>
  <c r="F72" i="45"/>
  <c r="F73" i="45"/>
  <c r="F74" i="45"/>
  <c r="F75" i="45"/>
  <c r="D179" i="36" s="1"/>
  <c r="C180" i="39" s="1"/>
  <c r="F76" i="45"/>
  <c r="C170" i="46" s="1"/>
  <c r="F77" i="45"/>
  <c r="C171" i="46" s="1"/>
  <c r="F78" i="45"/>
  <c r="C172" i="46" s="1"/>
  <c r="F79" i="45"/>
  <c r="D188" i="36" s="1"/>
  <c r="C188" i="37" s="1"/>
  <c r="F80" i="45"/>
  <c r="D190" i="36" s="1"/>
  <c r="F81" i="45"/>
  <c r="F82" i="45"/>
  <c r="C82" i="46" s="1"/>
  <c r="F83" i="45"/>
  <c r="C177" i="46" s="1"/>
  <c r="F84" i="45"/>
  <c r="C178" i="46" s="1"/>
  <c r="F85" i="45"/>
  <c r="F86" i="45"/>
  <c r="F87" i="45"/>
  <c r="F88" i="45"/>
  <c r="F89" i="45"/>
  <c r="C183" i="46" s="1"/>
  <c r="F90" i="45"/>
  <c r="C184" i="46" s="1"/>
  <c r="E3" i="45"/>
  <c r="B14" i="49" s="1"/>
  <c r="B11" i="51" s="1"/>
  <c r="E4" i="45"/>
  <c r="E5" i="45"/>
  <c r="E6" i="45"/>
  <c r="E7" i="45"/>
  <c r="E8" i="45"/>
  <c r="E9" i="45"/>
  <c r="E10" i="45"/>
  <c r="B10" i="46" s="1"/>
  <c r="E11" i="45"/>
  <c r="B105" i="46" s="1"/>
  <c r="E12" i="45"/>
  <c r="C35" i="36" s="1"/>
  <c r="E13" i="45"/>
  <c r="C37" i="36" s="1"/>
  <c r="B34" i="38" s="1"/>
  <c r="E14" i="45"/>
  <c r="B108" i="46" s="1"/>
  <c r="E15" i="45"/>
  <c r="E16" i="45"/>
  <c r="E17" i="45"/>
  <c r="E18" i="45"/>
  <c r="E19" i="45"/>
  <c r="B19" i="46" s="1"/>
  <c r="E20" i="45"/>
  <c r="B114" i="46" s="1"/>
  <c r="E21" i="45"/>
  <c r="B115" i="46" s="1"/>
  <c r="E22" i="45"/>
  <c r="B22" i="46" s="1"/>
  <c r="E23" i="45"/>
  <c r="B117" i="46" s="1"/>
  <c r="E24" i="45"/>
  <c r="B118" i="46" s="1"/>
  <c r="E25" i="45"/>
  <c r="B119" i="46" s="1"/>
  <c r="E26" i="45"/>
  <c r="B120" i="46" s="1"/>
  <c r="E27" i="45"/>
  <c r="B121" i="46" s="1"/>
  <c r="E28" i="45"/>
  <c r="B122" i="46" s="1"/>
  <c r="E29" i="45"/>
  <c r="E30" i="45"/>
  <c r="E31" i="45"/>
  <c r="E32" i="45"/>
  <c r="B32" i="46" s="1"/>
  <c r="E33" i="45"/>
  <c r="B127" i="46" s="1"/>
  <c r="E34" i="45"/>
  <c r="B128" i="46" s="1"/>
  <c r="E35" i="45"/>
  <c r="C88" i="36" s="1"/>
  <c r="E36" i="45"/>
  <c r="E37" i="45"/>
  <c r="E38" i="45"/>
  <c r="E39" i="45"/>
  <c r="E40" i="45"/>
  <c r="E41" i="45"/>
  <c r="E42" i="45"/>
  <c r="E43" i="45"/>
  <c r="B137" i="46" s="1"/>
  <c r="E44" i="45"/>
  <c r="B138" i="46" s="1"/>
  <c r="E45" i="45"/>
  <c r="B139" i="46" s="1"/>
  <c r="E46" i="45"/>
  <c r="B140" i="46" s="1"/>
  <c r="E47" i="45"/>
  <c r="E48" i="45"/>
  <c r="E49" i="45"/>
  <c r="E50" i="45"/>
  <c r="E51" i="45"/>
  <c r="B51" i="46" s="1"/>
  <c r="E52" i="45"/>
  <c r="B146" i="46" s="1"/>
  <c r="E53" i="45"/>
  <c r="B147" i="46" s="1"/>
  <c r="E54" i="45"/>
  <c r="B148" i="46" s="1"/>
  <c r="E55" i="45"/>
  <c r="B149" i="46" s="1"/>
  <c r="E56" i="45"/>
  <c r="B150" i="46" s="1"/>
  <c r="E57" i="45"/>
  <c r="B57" i="46" s="1"/>
  <c r="E58" i="45"/>
  <c r="B152" i="46" s="1"/>
  <c r="E59" i="45"/>
  <c r="B59" i="46" s="1"/>
  <c r="E60" i="45"/>
  <c r="B154" i="46" s="1"/>
  <c r="E61" i="45"/>
  <c r="E62" i="45"/>
  <c r="E63" i="45"/>
  <c r="E64" i="45"/>
  <c r="B158" i="46" s="1"/>
  <c r="E65" i="45"/>
  <c r="B159" i="46" s="1"/>
  <c r="E66" i="45"/>
  <c r="B160" i="46" s="1"/>
  <c r="E67" i="45"/>
  <c r="B161" i="46" s="1"/>
  <c r="E68" i="45"/>
  <c r="B162" i="46" s="1"/>
  <c r="E69" i="45"/>
  <c r="B163" i="46" s="1"/>
  <c r="E70" i="45"/>
  <c r="B164" i="46" s="1"/>
  <c r="E71" i="45"/>
  <c r="B165" i="46" s="1"/>
  <c r="E72" i="45"/>
  <c r="B166" i="46" s="1"/>
  <c r="E73" i="45"/>
  <c r="B167" i="46" s="1"/>
  <c r="E74" i="45"/>
  <c r="B168" i="46" s="1"/>
  <c r="E75" i="45"/>
  <c r="B169" i="46" s="1"/>
  <c r="E76" i="45"/>
  <c r="C182" i="36" s="1"/>
  <c r="B183" i="39" s="1"/>
  <c r="E77" i="45"/>
  <c r="C184" i="36" s="1"/>
  <c r="E78" i="45"/>
  <c r="B78" i="46" s="1"/>
  <c r="E79" i="45"/>
  <c r="E80" i="45"/>
  <c r="E81" i="45"/>
  <c r="E82" i="45"/>
  <c r="E83" i="45"/>
  <c r="C197" i="36" s="1"/>
  <c r="B198" i="39" s="1"/>
  <c r="E84" i="45"/>
  <c r="E85" i="45"/>
  <c r="B179" i="46" s="1"/>
  <c r="E86" i="45"/>
  <c r="B180" i="46" s="1"/>
  <c r="E87" i="45"/>
  <c r="C207" i="36" s="1"/>
  <c r="E88" i="45"/>
  <c r="C209" i="36" s="1"/>
  <c r="E89" i="45"/>
  <c r="B183" i="46" s="1"/>
  <c r="E90" i="45"/>
  <c r="B184" i="46" s="1"/>
  <c r="D3" i="45"/>
  <c r="K14" i="36" s="1"/>
  <c r="J14" i="37" s="1"/>
  <c r="D4" i="45"/>
  <c r="K16" i="36" s="1"/>
  <c r="D5" i="45"/>
  <c r="K18" i="36" s="1"/>
  <c r="J18" i="37" s="1"/>
  <c r="D6" i="45"/>
  <c r="K20" i="36" s="1"/>
  <c r="D87" i="45"/>
  <c r="K207" i="36" s="1"/>
  <c r="D88" i="45"/>
  <c r="K209" i="36" s="1"/>
  <c r="J209" i="37" s="1"/>
  <c r="D89" i="45"/>
  <c r="K211" i="36" s="1"/>
  <c r="C5" i="40"/>
  <c r="C5" i="41" s="1"/>
  <c r="C4" i="40"/>
  <c r="C4" i="41" s="1"/>
  <c r="D10" i="41"/>
  <c r="D9" i="41"/>
  <c r="S2" i="38"/>
  <c r="R2" i="38"/>
  <c r="Q2" i="38"/>
  <c r="P2" i="38"/>
  <c r="O2" i="38"/>
  <c r="N2" i="38"/>
  <c r="M2" i="38"/>
  <c r="L2" i="38"/>
  <c r="K2" i="38"/>
  <c r="J2" i="38"/>
  <c r="I2" i="38"/>
  <c r="H2" i="38"/>
  <c r="G2" i="38"/>
  <c r="C5" i="37"/>
  <c r="M94" i="35"/>
  <c r="I94" i="35"/>
  <c r="E94" i="35"/>
  <c r="F92" i="35" s="1"/>
  <c r="C9" i="34"/>
  <c r="C8" i="34"/>
  <c r="AB6" i="34"/>
  <c r="H55" i="50" l="1"/>
  <c r="L55" i="50"/>
  <c r="F55" i="50"/>
  <c r="I55" i="50"/>
  <c r="R55" i="50"/>
  <c r="N55" i="50"/>
  <c r="P55" i="50"/>
  <c r="Q55" i="50"/>
  <c r="V49" i="50"/>
  <c r="V41" i="50"/>
  <c r="V42" i="50"/>
  <c r="V51" i="50"/>
  <c r="V40" i="50"/>
  <c r="M55" i="50"/>
  <c r="O55" i="50"/>
  <c r="V44" i="50"/>
  <c r="K55" i="50"/>
  <c r="V53" i="50"/>
  <c r="V50" i="50"/>
  <c r="V52" i="50"/>
  <c r="V48" i="50"/>
  <c r="V46" i="50"/>
  <c r="V45" i="50"/>
  <c r="V47" i="50"/>
  <c r="E55" i="50"/>
  <c r="V43" i="50"/>
  <c r="G55" i="50"/>
  <c r="D55" i="50"/>
  <c r="G62" i="51"/>
  <c r="G66" i="51"/>
  <c r="E61" i="51"/>
  <c r="F46" i="51"/>
  <c r="F59" i="51"/>
  <c r="F42" i="51"/>
  <c r="F78" i="51"/>
  <c r="X10" i="49"/>
  <c r="AG14" i="49" a="1"/>
  <c r="AG14" i="49" s="1"/>
  <c r="F122" i="51"/>
  <c r="F105" i="51"/>
  <c r="H20" i="51"/>
  <c r="F123" i="51"/>
  <c r="H44" i="51"/>
  <c r="D6" i="52"/>
  <c r="E62" i="51"/>
  <c r="J62" i="51" s="1"/>
  <c r="E120" i="51"/>
  <c r="H62" i="51"/>
  <c r="F13" i="51"/>
  <c r="H66" i="51"/>
  <c r="E58" i="51"/>
  <c r="F9" i="51"/>
  <c r="H80" i="51"/>
  <c r="J42" i="51"/>
  <c r="K42" i="51"/>
  <c r="I42" i="51"/>
  <c r="E56" i="51"/>
  <c r="E55" i="51" s="1"/>
  <c r="F56" i="51"/>
  <c r="F55" i="51" s="1"/>
  <c r="F58" i="51"/>
  <c r="E1" i="52"/>
  <c r="E116" i="51"/>
  <c r="I116" i="51" s="1"/>
  <c r="F37" i="51"/>
  <c r="B53" i="49"/>
  <c r="E105" i="51"/>
  <c r="I105" i="51" s="1"/>
  <c r="F26" i="51"/>
  <c r="C125" i="49"/>
  <c r="C122" i="51" s="1"/>
  <c r="G123" i="49"/>
  <c r="F120" i="51" s="1"/>
  <c r="E77" i="51"/>
  <c r="F18" i="51"/>
  <c r="C17" i="49"/>
  <c r="C14" i="51" s="1"/>
  <c r="G60" i="49"/>
  <c r="E66" i="51"/>
  <c r="G77" i="51"/>
  <c r="E122" i="51"/>
  <c r="G67" i="51"/>
  <c r="F38" i="51"/>
  <c r="G100" i="51"/>
  <c r="E59" i="51"/>
  <c r="H26" i="51"/>
  <c r="G46" i="51"/>
  <c r="G78" i="51"/>
  <c r="E26" i="51"/>
  <c r="J26" i="51" s="1"/>
  <c r="G26" i="51"/>
  <c r="G9" i="51"/>
  <c r="F14" i="51"/>
  <c r="H77" i="51"/>
  <c r="H72" i="51"/>
  <c r="F72" i="51"/>
  <c r="E72" i="51"/>
  <c r="G72" i="51"/>
  <c r="H71" i="51"/>
  <c r="G71" i="51"/>
  <c r="F71" i="51"/>
  <c r="E71" i="51"/>
  <c r="G124" i="49"/>
  <c r="F121" i="51" s="1"/>
  <c r="E121" i="51"/>
  <c r="J20" i="51"/>
  <c r="I20" i="51"/>
  <c r="K20" i="51"/>
  <c r="K18" i="51"/>
  <c r="J18" i="51"/>
  <c r="I18" i="51"/>
  <c r="K22" i="51"/>
  <c r="J22" i="51"/>
  <c r="J78" i="51"/>
  <c r="I78" i="51"/>
  <c r="K78" i="51"/>
  <c r="J10" i="51"/>
  <c r="I10" i="51"/>
  <c r="K10" i="51"/>
  <c r="J9" i="51"/>
  <c r="K9" i="51"/>
  <c r="I9" i="51"/>
  <c r="I119" i="51"/>
  <c r="J119" i="51"/>
  <c r="K119" i="51"/>
  <c r="G14" i="49"/>
  <c r="F11" i="51" s="1"/>
  <c r="E11" i="51"/>
  <c r="E123" i="51"/>
  <c r="G119" i="51"/>
  <c r="F119" i="51"/>
  <c r="G116" i="51"/>
  <c r="F116" i="51"/>
  <c r="H116" i="51"/>
  <c r="H119" i="51"/>
  <c r="E112" i="51"/>
  <c r="G112" i="51"/>
  <c r="H112" i="51"/>
  <c r="F112" i="51"/>
  <c r="G20" i="51"/>
  <c r="F20" i="51"/>
  <c r="F67" i="51"/>
  <c r="E67" i="51"/>
  <c r="E44" i="51"/>
  <c r="G44" i="51"/>
  <c r="F44" i="51"/>
  <c r="H42" i="51"/>
  <c r="G42" i="51"/>
  <c r="J46" i="51"/>
  <c r="I46" i="51"/>
  <c r="G85" i="51"/>
  <c r="E85" i="51"/>
  <c r="H38" i="51"/>
  <c r="G38" i="51"/>
  <c r="E38" i="51"/>
  <c r="B178" i="46"/>
  <c r="B118" i="49"/>
  <c r="M4" i="51"/>
  <c r="V4" i="51" s="1"/>
  <c r="AE4" i="51" s="1"/>
  <c r="T3" i="49"/>
  <c r="I3" i="49"/>
  <c r="C8" i="48"/>
  <c r="D7" i="53"/>
  <c r="E80" i="51"/>
  <c r="G80" i="51"/>
  <c r="H85" i="51"/>
  <c r="H37" i="51"/>
  <c r="E60" i="51"/>
  <c r="G22" i="51"/>
  <c r="H22" i="51"/>
  <c r="H105" i="51"/>
  <c r="F22" i="51"/>
  <c r="G37" i="51"/>
  <c r="F100" i="51"/>
  <c r="E100" i="51"/>
  <c r="E15" i="51"/>
  <c r="F15" i="51"/>
  <c r="G18" i="51"/>
  <c r="H18" i="51"/>
  <c r="E12" i="51"/>
  <c r="E37" i="51"/>
  <c r="H100" i="51"/>
  <c r="H10" i="51"/>
  <c r="G10" i="51"/>
  <c r="F12" i="51"/>
  <c r="E14" i="51"/>
  <c r="H9" i="51"/>
  <c r="E13" i="51"/>
  <c r="F10" i="51"/>
  <c r="B96" i="49"/>
  <c r="H78" i="51"/>
  <c r="H46" i="51"/>
  <c r="B82" i="49"/>
  <c r="B79" i="51" s="1"/>
  <c r="B79" i="49"/>
  <c r="B71" i="49"/>
  <c r="B68" i="49"/>
  <c r="B67" i="49"/>
  <c r="B66" i="49"/>
  <c r="B56" i="49"/>
  <c r="B54" i="49"/>
  <c r="B28" i="49"/>
  <c r="M28" i="49" s="1" a="1"/>
  <c r="M28" i="49" s="1"/>
  <c r="C126" i="49"/>
  <c r="C123" i="51" s="1"/>
  <c r="C98" i="49"/>
  <c r="C95" i="51" s="1"/>
  <c r="C93" i="49"/>
  <c r="C90" i="51" s="1"/>
  <c r="C92" i="49"/>
  <c r="C89" i="51" s="1"/>
  <c r="C91" i="49"/>
  <c r="C88" i="51" s="1"/>
  <c r="C90" i="49"/>
  <c r="C87" i="51" s="1"/>
  <c r="C89" i="49"/>
  <c r="C86" i="51" s="1"/>
  <c r="C87" i="49"/>
  <c r="C84" i="51" s="1"/>
  <c r="C86" i="49"/>
  <c r="C83" i="51" s="1"/>
  <c r="C68" i="49"/>
  <c r="C65" i="51" s="1"/>
  <c r="C60" i="49"/>
  <c r="C57" i="51" s="1"/>
  <c r="C44" i="49"/>
  <c r="C41" i="51" s="1"/>
  <c r="C43" i="49"/>
  <c r="C40" i="51" s="1"/>
  <c r="C42" i="49"/>
  <c r="C39" i="51" s="1"/>
  <c r="B120" i="49"/>
  <c r="AG120" i="49" s="1" a="1"/>
  <c r="AG120" i="49" s="1"/>
  <c r="C27" i="49"/>
  <c r="C24" i="51" s="1"/>
  <c r="B98" i="49"/>
  <c r="B97" i="49"/>
  <c r="B85" i="49"/>
  <c r="B82" i="51" s="1"/>
  <c r="C78" i="49"/>
  <c r="C75" i="51" s="1"/>
  <c r="B52" i="49"/>
  <c r="C77" i="49"/>
  <c r="C74" i="51" s="1"/>
  <c r="B46" i="49"/>
  <c r="C72" i="49"/>
  <c r="C69" i="51" s="1"/>
  <c r="B43" i="49"/>
  <c r="C67" i="49"/>
  <c r="C64" i="51" s="1"/>
  <c r="B42" i="49"/>
  <c r="AG42" i="49" s="1" a="1"/>
  <c r="AG42" i="49" s="1"/>
  <c r="B38" i="49"/>
  <c r="M38" i="49" s="1" a="1"/>
  <c r="M38" i="49" s="1"/>
  <c r="C59" i="49"/>
  <c r="C56" i="51" s="1"/>
  <c r="C79" i="49"/>
  <c r="C76" i="51" s="1"/>
  <c r="B44" i="49"/>
  <c r="B36" i="49"/>
  <c r="I36" i="49" s="1" a="1"/>
  <c r="I36" i="49" s="1"/>
  <c r="C57" i="49"/>
  <c r="C54" i="51" s="1"/>
  <c r="B35" i="49"/>
  <c r="C56" i="49"/>
  <c r="C53" i="51" s="1"/>
  <c r="B26" i="49"/>
  <c r="AG26" i="49" s="1" a="1"/>
  <c r="AG26" i="49" s="1"/>
  <c r="B24" i="49"/>
  <c r="AG24" i="49" s="1" a="1"/>
  <c r="AG24" i="49" s="1"/>
  <c r="B27" i="49"/>
  <c r="B125" i="49"/>
  <c r="AG125" i="49" s="1" a="1"/>
  <c r="AG125" i="49" s="1"/>
  <c r="B22" i="49"/>
  <c r="AG22" i="49" s="1" a="1"/>
  <c r="AG22" i="49" s="1"/>
  <c r="B123" i="49"/>
  <c r="M123" i="49" s="1" a="1"/>
  <c r="M123" i="49" s="1"/>
  <c r="B91" i="49"/>
  <c r="AG91" i="49" s="1" a="1"/>
  <c r="AG91" i="49" s="1"/>
  <c r="C116" i="49"/>
  <c r="C113" i="51" s="1"/>
  <c r="C16" i="49"/>
  <c r="C13" i="51" s="1"/>
  <c r="B90" i="49"/>
  <c r="AG90" i="49" s="1" a="1"/>
  <c r="AG90" i="49" s="1"/>
  <c r="C112" i="49"/>
  <c r="C109" i="51" s="1"/>
  <c r="C15" i="49"/>
  <c r="C12" i="51" s="1"/>
  <c r="C33" i="49"/>
  <c r="C30" i="51" s="1"/>
  <c r="B106" i="49"/>
  <c r="B89" i="49"/>
  <c r="C110" i="49"/>
  <c r="C107" i="51" s="1"/>
  <c r="C14" i="49"/>
  <c r="C11" i="51" s="1"/>
  <c r="B126" i="49"/>
  <c r="C35" i="49"/>
  <c r="C32" i="51" s="1"/>
  <c r="C34" i="49"/>
  <c r="C31" i="51" s="1"/>
  <c r="C30" i="49"/>
  <c r="C27" i="51" s="1"/>
  <c r="C118" i="49"/>
  <c r="C115" i="51" s="1"/>
  <c r="C26" i="49"/>
  <c r="C23" i="51" s="1"/>
  <c r="C117" i="49"/>
  <c r="C114" i="51" s="1"/>
  <c r="B87" i="49"/>
  <c r="AG87" i="49" s="1" a="1"/>
  <c r="AG87" i="49" s="1"/>
  <c r="C109" i="49"/>
  <c r="C106" i="51" s="1"/>
  <c r="B156" i="46"/>
  <c r="B93" i="49"/>
  <c r="B124" i="46"/>
  <c r="B50" i="49"/>
  <c r="C180" i="46"/>
  <c r="C121" i="49"/>
  <c r="C118" i="51" s="1"/>
  <c r="C148" i="46"/>
  <c r="C84" i="49"/>
  <c r="C81" i="51" s="1"/>
  <c r="C116" i="46"/>
  <c r="C37" i="49"/>
  <c r="C34" i="51" s="1"/>
  <c r="C126" i="46"/>
  <c r="C52" i="49"/>
  <c r="C49" i="51" s="1"/>
  <c r="B101" i="46"/>
  <c r="B18" i="49"/>
  <c r="AG18" i="49" s="1" a="1"/>
  <c r="AG18" i="49" s="1"/>
  <c r="B155" i="46"/>
  <c r="B92" i="49"/>
  <c r="B123" i="46"/>
  <c r="B48" i="49"/>
  <c r="C179" i="46"/>
  <c r="C120" i="49"/>
  <c r="C117" i="51" s="1"/>
  <c r="C147" i="46"/>
  <c r="C82" i="49"/>
  <c r="C79" i="51" s="1"/>
  <c r="C115" i="46"/>
  <c r="C36" i="49"/>
  <c r="C33" i="51" s="1"/>
  <c r="B105" i="49"/>
  <c r="AG105" i="49" s="1" a="1"/>
  <c r="AG105" i="49" s="1"/>
  <c r="B135" i="46"/>
  <c r="B63" i="49"/>
  <c r="AG63" i="49" s="1" a="1"/>
  <c r="AG63" i="49" s="1"/>
  <c r="B134" i="46"/>
  <c r="B62" i="49"/>
  <c r="B38" i="46"/>
  <c r="B60" i="49"/>
  <c r="AG60" i="49" s="1" a="1"/>
  <c r="AG60" i="49" s="1"/>
  <c r="B100" i="46"/>
  <c r="B17" i="49"/>
  <c r="AG17" i="49" s="1" a="1"/>
  <c r="AG17" i="49" s="1"/>
  <c r="C124" i="46"/>
  <c r="C50" i="49"/>
  <c r="C47" i="51" s="1"/>
  <c r="C182" i="46"/>
  <c r="C124" i="49"/>
  <c r="C121" i="51" s="1"/>
  <c r="B125" i="46"/>
  <c r="B51" i="49"/>
  <c r="B104" i="49"/>
  <c r="B102" i="49"/>
  <c r="B99" i="51" s="1"/>
  <c r="B101" i="49"/>
  <c r="B98" i="51" s="1"/>
  <c r="B100" i="49"/>
  <c r="B97" i="51" s="1"/>
  <c r="B99" i="49"/>
  <c r="B15" i="49"/>
  <c r="C181" i="46"/>
  <c r="C123" i="49"/>
  <c r="C120" i="51" s="1"/>
  <c r="B95" i="49"/>
  <c r="AG95" i="49" s="1" a="1"/>
  <c r="AG95" i="49" s="1"/>
  <c r="B133" i="46"/>
  <c r="B61" i="49"/>
  <c r="B58" i="51" s="1"/>
  <c r="B98" i="46"/>
  <c r="D83" i="36"/>
  <c r="C83" i="37" s="1"/>
  <c r="C53" i="49"/>
  <c r="C50" i="51" s="1"/>
  <c r="B157" i="46"/>
  <c r="B94" i="49"/>
  <c r="B102" i="46"/>
  <c r="B19" i="49"/>
  <c r="C97" i="49"/>
  <c r="C94" i="51" s="1"/>
  <c r="C149" i="46"/>
  <c r="C85" i="49"/>
  <c r="C82" i="51" s="1"/>
  <c r="C96" i="49"/>
  <c r="C93" i="51" s="1"/>
  <c r="B103" i="46"/>
  <c r="B20" i="49"/>
  <c r="AG20" i="49" s="1" a="1"/>
  <c r="AG20" i="49" s="1"/>
  <c r="B130" i="46"/>
  <c r="B57" i="49"/>
  <c r="C122" i="46"/>
  <c r="C46" i="49"/>
  <c r="C43" i="51" s="1"/>
  <c r="G63" i="49"/>
  <c r="F60" i="51" s="1"/>
  <c r="C39" i="49"/>
  <c r="C36" i="51" s="1"/>
  <c r="C95" i="49"/>
  <c r="C92" i="51" s="1"/>
  <c r="C125" i="46"/>
  <c r="C51" i="49"/>
  <c r="C48" i="51" s="1"/>
  <c r="B131" i="46"/>
  <c r="B59" i="49"/>
  <c r="AG59" i="49" s="1" a="1"/>
  <c r="AG59" i="49" s="1"/>
  <c r="B99" i="46"/>
  <c r="B16" i="49"/>
  <c r="AG16" i="49" s="1" a="1"/>
  <c r="AG16" i="49" s="1"/>
  <c r="C123" i="46"/>
  <c r="C48" i="49"/>
  <c r="C45" i="51" s="1"/>
  <c r="C117" i="46"/>
  <c r="C38" i="49"/>
  <c r="C35" i="51" s="1"/>
  <c r="I14" i="49" a="1"/>
  <c r="I14" i="49" s="1"/>
  <c r="M14" i="49" a="1"/>
  <c r="M14" i="49" s="1"/>
  <c r="G64" i="49"/>
  <c r="F61" i="51" s="1"/>
  <c r="B136" i="46"/>
  <c r="B64" i="49"/>
  <c r="C128" i="46"/>
  <c r="C54" i="49"/>
  <c r="C51" i="51" s="1"/>
  <c r="C94" i="49"/>
  <c r="C91" i="51" s="1"/>
  <c r="C175" i="46"/>
  <c r="C114" i="49"/>
  <c r="C111" i="51" s="1"/>
  <c r="C143" i="46"/>
  <c r="C76" i="49"/>
  <c r="C73" i="51" s="1"/>
  <c r="D46" i="36"/>
  <c r="C47" i="39" s="1"/>
  <c r="C32" i="49"/>
  <c r="C29" i="51" s="1"/>
  <c r="C190" i="36"/>
  <c r="B190" i="37" s="1"/>
  <c r="Q191" i="37" s="1" a="1"/>
  <c r="Q191" i="37" s="1"/>
  <c r="B113" i="49"/>
  <c r="AG113" i="49" s="1" a="1"/>
  <c r="AG113" i="49" s="1"/>
  <c r="B142" i="46"/>
  <c r="B73" i="49"/>
  <c r="AG73" i="49" s="1" a="1"/>
  <c r="AG73" i="49" s="1"/>
  <c r="B110" i="46"/>
  <c r="B31" i="49"/>
  <c r="C166" i="46"/>
  <c r="C104" i="49"/>
  <c r="C101" i="51" s="1"/>
  <c r="C134" i="46"/>
  <c r="C62" i="49"/>
  <c r="C59" i="51" s="1"/>
  <c r="C102" i="46"/>
  <c r="C19" i="49"/>
  <c r="C16" i="51" s="1"/>
  <c r="B34" i="44"/>
  <c r="P7" i="49"/>
  <c r="P9" i="49" s="1"/>
  <c r="Q9" i="49" s="1"/>
  <c r="R9" i="49" s="1"/>
  <c r="S9" i="49" s="1"/>
  <c r="T9" i="49" s="1"/>
  <c r="U9" i="49" s="1"/>
  <c r="V9" i="49" s="1"/>
  <c r="D103" i="36"/>
  <c r="C100" i="38" s="1"/>
  <c r="C64" i="49"/>
  <c r="C61" i="51" s="1"/>
  <c r="C122" i="36"/>
  <c r="B119" i="38" s="1"/>
  <c r="B76" i="49"/>
  <c r="B111" i="46"/>
  <c r="B32" i="49"/>
  <c r="D101" i="36"/>
  <c r="C98" i="38" s="1"/>
  <c r="C63" i="49"/>
  <c r="C60" i="51" s="1"/>
  <c r="C188" i="36"/>
  <c r="B189" i="39" s="1"/>
  <c r="B112" i="49"/>
  <c r="B141" i="46"/>
  <c r="B72" i="49"/>
  <c r="B109" i="46"/>
  <c r="B30" i="49"/>
  <c r="C165" i="46"/>
  <c r="C102" i="49"/>
  <c r="C99" i="51" s="1"/>
  <c r="C133" i="46"/>
  <c r="C61" i="49"/>
  <c r="C58" i="51" s="1"/>
  <c r="C101" i="46"/>
  <c r="C18" i="49"/>
  <c r="C15" i="51" s="1"/>
  <c r="C195" i="36"/>
  <c r="B195" i="37" s="1"/>
  <c r="Q196" i="37" s="1" a="1"/>
  <c r="Q196" i="37" s="1"/>
  <c r="B116" i="49"/>
  <c r="C48" i="36"/>
  <c r="E48" i="36" s="1"/>
  <c r="B33" i="49"/>
  <c r="C192" i="36"/>
  <c r="G192" i="36" s="1"/>
  <c r="F192" i="37" s="1"/>
  <c r="B114" i="49"/>
  <c r="D175" i="36"/>
  <c r="C175" i="37" s="1"/>
  <c r="C105" i="49"/>
  <c r="C102" i="51" s="1"/>
  <c r="B111" i="49"/>
  <c r="B110" i="49"/>
  <c r="C101" i="49"/>
  <c r="C98" i="51" s="1"/>
  <c r="B109" i="49"/>
  <c r="C100" i="49"/>
  <c r="C97" i="51" s="1"/>
  <c r="C124" i="36"/>
  <c r="B121" i="38" s="1"/>
  <c r="B77" i="49"/>
  <c r="D177" i="36"/>
  <c r="C177" i="37" s="1"/>
  <c r="C106" i="49"/>
  <c r="C103" i="51" s="1"/>
  <c r="C10" i="46"/>
  <c r="C22" i="49"/>
  <c r="C19" i="51" s="1"/>
  <c r="B107" i="49"/>
  <c r="AG107" i="49" s="1" a="1"/>
  <c r="AG107" i="49" s="1"/>
  <c r="C99" i="49"/>
  <c r="C96" i="51" s="1"/>
  <c r="B124" i="49"/>
  <c r="B86" i="49"/>
  <c r="B39" i="49"/>
  <c r="C113" i="49"/>
  <c r="C110" i="51" s="1"/>
  <c r="C73" i="49"/>
  <c r="C70" i="51" s="1"/>
  <c r="C31" i="49"/>
  <c r="C28" i="51" s="1"/>
  <c r="B121" i="49"/>
  <c r="AG121" i="49" s="1" a="1"/>
  <c r="AG121" i="49" s="1"/>
  <c r="B84" i="49"/>
  <c r="B81" i="51" s="1"/>
  <c r="B37" i="49"/>
  <c r="AG37" i="49" s="1" a="1"/>
  <c r="AG37" i="49" s="1"/>
  <c r="C111" i="49"/>
  <c r="C108" i="51" s="1"/>
  <c r="C71" i="49"/>
  <c r="C68" i="51" s="1"/>
  <c r="C28" i="49"/>
  <c r="C25" i="51" s="1"/>
  <c r="B117" i="49"/>
  <c r="B78" i="49"/>
  <c r="B34" i="49"/>
  <c r="C107" i="49"/>
  <c r="C104" i="51" s="1"/>
  <c r="C66" i="49"/>
  <c r="C63" i="51" s="1"/>
  <c r="C24" i="49"/>
  <c r="C21" i="51" s="1"/>
  <c r="I2" i="49"/>
  <c r="M12" i="48"/>
  <c r="C18" i="48"/>
  <c r="E18" i="48"/>
  <c r="N13" i="48"/>
  <c r="M13" i="48"/>
  <c r="Q80" i="40"/>
  <c r="I3" i="50"/>
  <c r="C9" i="48"/>
  <c r="P80" i="40"/>
  <c r="R80" i="40"/>
  <c r="S80" i="40"/>
  <c r="T80" i="40"/>
  <c r="U80" i="40"/>
  <c r="C106" i="46"/>
  <c r="B97" i="46"/>
  <c r="B82" i="46"/>
  <c r="B81" i="46"/>
  <c r="B18" i="46"/>
  <c r="B145" i="46"/>
  <c r="F93" i="35"/>
  <c r="F94" i="35" s="1"/>
  <c r="C169" i="46"/>
  <c r="D26" i="36"/>
  <c r="C27" i="39" s="1"/>
  <c r="C9" i="46"/>
  <c r="C105" i="46"/>
  <c r="B132" i="46"/>
  <c r="B113" i="46"/>
  <c r="C176" i="46"/>
  <c r="C156" i="46"/>
  <c r="B177" i="46"/>
  <c r="C9" i="37"/>
  <c r="B179" i="38"/>
  <c r="Q10" i="41"/>
  <c r="R10" i="41"/>
  <c r="S10" i="41"/>
  <c r="C113" i="46"/>
  <c r="M10" i="40"/>
  <c r="B181" i="46"/>
  <c r="C173" i="46"/>
  <c r="C141" i="46"/>
  <c r="N10" i="40"/>
  <c r="B116" i="46"/>
  <c r="C140" i="46"/>
  <c r="O10" i="40"/>
  <c r="C107" i="46"/>
  <c r="C121" i="46"/>
  <c r="B151" i="46"/>
  <c r="R10" i="40"/>
  <c r="B176" i="46"/>
  <c r="B144" i="46"/>
  <c r="B112" i="46"/>
  <c r="C168" i="46"/>
  <c r="C136" i="46"/>
  <c r="C104" i="46"/>
  <c r="B129" i="46"/>
  <c r="S10" i="40"/>
  <c r="B175" i="46"/>
  <c r="B143" i="46"/>
  <c r="C167" i="46"/>
  <c r="C135" i="46"/>
  <c r="C103" i="46"/>
  <c r="B153" i="46"/>
  <c r="T10" i="40"/>
  <c r="B174" i="46"/>
  <c r="U10" i="40"/>
  <c r="B173" i="46"/>
  <c r="E11" i="40"/>
  <c r="B172" i="46"/>
  <c r="C110" i="46"/>
  <c r="P10" i="40"/>
  <c r="F11" i="40"/>
  <c r="L74" i="40"/>
  <c r="L79" i="40" s="1"/>
  <c r="B171" i="46"/>
  <c r="B107" i="46"/>
  <c r="G64" i="41"/>
  <c r="C150" i="46"/>
  <c r="J10" i="40"/>
  <c r="K10" i="40"/>
  <c r="C111" i="46"/>
  <c r="D11" i="40"/>
  <c r="G11" i="40"/>
  <c r="B170" i="46"/>
  <c r="B106" i="46"/>
  <c r="L10" i="40"/>
  <c r="C142" i="46"/>
  <c r="Q10" i="40"/>
  <c r="H11" i="40"/>
  <c r="I74" i="40"/>
  <c r="I79" i="40" s="1"/>
  <c r="C120" i="46"/>
  <c r="K74" i="40"/>
  <c r="K79" i="40" s="1"/>
  <c r="B126" i="46"/>
  <c r="B182" i="46"/>
  <c r="I11" i="40"/>
  <c r="B104" i="46"/>
  <c r="H64" i="41"/>
  <c r="C174" i="46"/>
  <c r="J11" i="40"/>
  <c r="C159" i="46"/>
  <c r="C127" i="46"/>
  <c r="K11" i="40"/>
  <c r="J74" i="40"/>
  <c r="J79" i="40" s="1"/>
  <c r="C157" i="46"/>
  <c r="D29" i="36"/>
  <c r="C30" i="39" s="1"/>
  <c r="L64" i="41"/>
  <c r="M64" i="41"/>
  <c r="D32" i="36"/>
  <c r="C33" i="39" s="1"/>
  <c r="B83" i="46"/>
  <c r="U74" i="40"/>
  <c r="U79" i="40" s="1"/>
  <c r="M74" i="40"/>
  <c r="M79" i="40" s="1"/>
  <c r="N64" i="41"/>
  <c r="D74" i="40"/>
  <c r="D79" i="40" s="1"/>
  <c r="O64" i="41"/>
  <c r="F74" i="40"/>
  <c r="F79" i="40" s="1"/>
  <c r="Q64" i="41"/>
  <c r="C73" i="46"/>
  <c r="R64" i="41"/>
  <c r="P64" i="41"/>
  <c r="S64" i="41"/>
  <c r="T64" i="41"/>
  <c r="U64" i="41"/>
  <c r="I64" i="41"/>
  <c r="E74" i="40"/>
  <c r="E79" i="40" s="1"/>
  <c r="B194" i="38"/>
  <c r="G74" i="40"/>
  <c r="G79" i="40" s="1"/>
  <c r="H74" i="40"/>
  <c r="H79" i="40" s="1"/>
  <c r="C56" i="36"/>
  <c r="J64" i="41"/>
  <c r="K64" i="41"/>
  <c r="B8" i="46"/>
  <c r="C24" i="36"/>
  <c r="B24" i="37" s="1"/>
  <c r="B6" i="46"/>
  <c r="C20" i="36"/>
  <c r="B20" i="37" s="1"/>
  <c r="P74" i="40"/>
  <c r="P79" i="40" s="1"/>
  <c r="D97" i="36"/>
  <c r="C94" i="38" s="1"/>
  <c r="C39" i="46"/>
  <c r="D90" i="36"/>
  <c r="C90" i="37" s="1"/>
  <c r="C36" i="46"/>
  <c r="B9" i="46"/>
  <c r="C26" i="36"/>
  <c r="B26" i="37" s="1"/>
  <c r="Q27" i="37" s="1" a="1"/>
  <c r="Q27" i="37" s="1"/>
  <c r="C166" i="36"/>
  <c r="E166" i="36" s="1"/>
  <c r="B69" i="46"/>
  <c r="C60" i="46"/>
  <c r="D148" i="36"/>
  <c r="C145" i="38" s="1"/>
  <c r="N74" i="40"/>
  <c r="N79" i="40" s="1"/>
  <c r="B89" i="39"/>
  <c r="B85" i="38"/>
  <c r="O74" i="40"/>
  <c r="O79" i="40" s="1"/>
  <c r="Q74" i="40"/>
  <c r="Q79" i="40" s="1"/>
  <c r="R74" i="40"/>
  <c r="R79" i="40" s="1"/>
  <c r="D64" i="41"/>
  <c r="C154" i="36"/>
  <c r="B155" i="39" s="1"/>
  <c r="B63" i="46"/>
  <c r="B80" i="46"/>
  <c r="S74" i="40"/>
  <c r="S79" i="40" s="1"/>
  <c r="E64" i="41"/>
  <c r="C118" i="36"/>
  <c r="B118" i="37" s="1"/>
  <c r="B48" i="46"/>
  <c r="H209" i="37"/>
  <c r="M209" i="37" s="1"/>
  <c r="C116" i="36"/>
  <c r="E116" i="36" s="1"/>
  <c r="B47" i="46"/>
  <c r="C7" i="46"/>
  <c r="D22" i="36"/>
  <c r="C22" i="37" s="1"/>
  <c r="B181" i="38"/>
  <c r="B185" i="39"/>
  <c r="B79" i="46"/>
  <c r="T74" i="40"/>
  <c r="T79" i="40" s="1"/>
  <c r="F64" i="41"/>
  <c r="L11" i="40"/>
  <c r="T10" i="41"/>
  <c r="M11" i="40"/>
  <c r="U10" i="41"/>
  <c r="N11" i="40"/>
  <c r="Q11" i="41"/>
  <c r="O11" i="40"/>
  <c r="R11" i="41"/>
  <c r="P11" i="40"/>
  <c r="Q11" i="40"/>
  <c r="T11" i="41"/>
  <c r="R11" i="40"/>
  <c r="U11" i="41"/>
  <c r="T11" i="40"/>
  <c r="G10" i="40"/>
  <c r="S11" i="41"/>
  <c r="H18" i="37"/>
  <c r="M18" i="37" s="1"/>
  <c r="E10" i="40"/>
  <c r="C189" i="39"/>
  <c r="H10" i="40"/>
  <c r="H20" i="37"/>
  <c r="M20" i="37" s="1"/>
  <c r="S11" i="40"/>
  <c r="H14" i="37"/>
  <c r="M14" i="37" s="1"/>
  <c r="F10" i="40"/>
  <c r="I10" i="40"/>
  <c r="K80" i="40"/>
  <c r="H95" i="37"/>
  <c r="M95" i="37" s="1"/>
  <c r="G213" i="37"/>
  <c r="L213" i="37" s="1"/>
  <c r="G211" i="37"/>
  <c r="L211" i="37" s="1"/>
  <c r="C213" i="36"/>
  <c r="F213" i="36" s="1"/>
  <c r="B90" i="46"/>
  <c r="C50" i="46"/>
  <c r="D124" i="36"/>
  <c r="C125" i="39" s="1"/>
  <c r="D195" i="36"/>
  <c r="C195" i="37" s="1"/>
  <c r="P7" i="36"/>
  <c r="H5" i="38"/>
  <c r="C64" i="46"/>
  <c r="D156" i="36"/>
  <c r="D81" i="36"/>
  <c r="C32" i="46"/>
  <c r="B7" i="46"/>
  <c r="C22" i="36"/>
  <c r="G22" i="36" s="1"/>
  <c r="F22" i="37" s="1"/>
  <c r="C168" i="36"/>
  <c r="F168" i="36" s="1"/>
  <c r="B70" i="46"/>
  <c r="C30" i="46"/>
  <c r="D77" i="36"/>
  <c r="B58" i="46"/>
  <c r="C144" i="36"/>
  <c r="E144" i="36" s="1"/>
  <c r="J93" i="35"/>
  <c r="J92" i="35"/>
  <c r="C211" i="36"/>
  <c r="E211" i="36" s="1"/>
  <c r="B89" i="46"/>
  <c r="B210" i="39"/>
  <c r="B206" i="38"/>
  <c r="C187" i="38"/>
  <c r="C190" i="37"/>
  <c r="C191" i="39"/>
  <c r="B208" i="39"/>
  <c r="B204" i="38"/>
  <c r="B11" i="46"/>
  <c r="C32" i="36"/>
  <c r="B32" i="37" s="1"/>
  <c r="C67" i="46"/>
  <c r="D162" i="36"/>
  <c r="C163" i="39" s="1"/>
  <c r="D88" i="36"/>
  <c r="C35" i="46"/>
  <c r="D14" i="36"/>
  <c r="C3" i="46"/>
  <c r="G22" i="37"/>
  <c r="L22" i="37" s="1"/>
  <c r="G207" i="37"/>
  <c r="L207" i="37" s="1"/>
  <c r="B37" i="37"/>
  <c r="B38" i="39"/>
  <c r="B32" i="38"/>
  <c r="B36" i="39"/>
  <c r="B74" i="46"/>
  <c r="C177" i="36"/>
  <c r="C66" i="46"/>
  <c r="D160" i="36"/>
  <c r="C161" i="39" s="1"/>
  <c r="B73" i="46"/>
  <c r="C175" i="36"/>
  <c r="B176" i="39" s="1"/>
  <c r="C44" i="36"/>
  <c r="F44" i="36" s="1"/>
  <c r="B16" i="46"/>
  <c r="D173" i="36"/>
  <c r="C72" i="46"/>
  <c r="D99" i="36"/>
  <c r="C40" i="46"/>
  <c r="D24" i="36"/>
  <c r="C8" i="46"/>
  <c r="H93" i="37"/>
  <c r="M93" i="37" s="1"/>
  <c r="B15" i="46"/>
  <c r="C42" i="36"/>
  <c r="E42" i="36" s="1"/>
  <c r="D170" i="36"/>
  <c r="C171" i="39" s="1"/>
  <c r="C71" i="46"/>
  <c r="C139" i="37"/>
  <c r="C140" i="39"/>
  <c r="C56" i="46"/>
  <c r="C46" i="36"/>
  <c r="G46" i="36" s="1"/>
  <c r="F46" i="37" s="1"/>
  <c r="B17" i="46"/>
  <c r="C41" i="46"/>
  <c r="C75" i="46"/>
  <c r="C74" i="46"/>
  <c r="C54" i="46"/>
  <c r="D135" i="36"/>
  <c r="C136" i="39" s="1"/>
  <c r="C150" i="36"/>
  <c r="E150" i="36" s="1"/>
  <c r="B61" i="46"/>
  <c r="D197" i="36"/>
  <c r="C198" i="39" s="1"/>
  <c r="C83" i="46"/>
  <c r="C53" i="46"/>
  <c r="D132" i="36"/>
  <c r="C133" i="39" s="1"/>
  <c r="C148" i="36"/>
  <c r="B149" i="39" s="1"/>
  <c r="B60" i="46"/>
  <c r="D199" i="36"/>
  <c r="C200" i="39" s="1"/>
  <c r="C84" i="46"/>
  <c r="D128" i="36"/>
  <c r="C129" i="39" s="1"/>
  <c r="C52" i="46"/>
  <c r="C50" i="37"/>
  <c r="C47" i="38"/>
  <c r="C77" i="36"/>
  <c r="G77" i="36" s="1"/>
  <c r="F77" i="37" s="1"/>
  <c r="B30" i="46"/>
  <c r="C74" i="36"/>
  <c r="B75" i="39" s="1"/>
  <c r="B29" i="46"/>
  <c r="D202" i="36"/>
  <c r="C203" i="39" s="1"/>
  <c r="C85" i="46"/>
  <c r="C71" i="36"/>
  <c r="B72" i="39" s="1"/>
  <c r="B28" i="46"/>
  <c r="C68" i="36"/>
  <c r="B69" i="39" s="1"/>
  <c r="B27" i="46"/>
  <c r="D126" i="36"/>
  <c r="C127" i="39" s="1"/>
  <c r="C51" i="46"/>
  <c r="G20" i="37"/>
  <c r="L20" i="37" s="1"/>
  <c r="G18" i="37"/>
  <c r="L18" i="37" s="1"/>
  <c r="C152" i="36"/>
  <c r="B153" i="39" s="1"/>
  <c r="B62" i="46"/>
  <c r="C146" i="36"/>
  <c r="B147" i="39" s="1"/>
  <c r="C185" i="38"/>
  <c r="D20" i="36"/>
  <c r="C21" i="39" s="1"/>
  <c r="C6" i="46"/>
  <c r="D116" i="36"/>
  <c r="C117" i="39" s="1"/>
  <c r="D93" i="36"/>
  <c r="C94" i="39" s="1"/>
  <c r="C37" i="46"/>
  <c r="D114" i="36"/>
  <c r="C115" i="39" s="1"/>
  <c r="C80" i="46"/>
  <c r="E206" i="38"/>
  <c r="C79" i="46"/>
  <c r="D37" i="36"/>
  <c r="C38" i="39" s="1"/>
  <c r="B54" i="46"/>
  <c r="C135" i="36"/>
  <c r="B136" i="39" s="1"/>
  <c r="D35" i="36"/>
  <c r="C36" i="39" s="1"/>
  <c r="G209" i="36"/>
  <c r="F209" i="37" s="1"/>
  <c r="C132" i="36"/>
  <c r="B132" i="37" s="1"/>
  <c r="B53" i="46"/>
  <c r="C52" i="36"/>
  <c r="B53" i="39" s="1"/>
  <c r="B20" i="46"/>
  <c r="C136" i="38"/>
  <c r="B24" i="46"/>
  <c r="C60" i="36"/>
  <c r="B61" i="39" s="1"/>
  <c r="C44" i="37"/>
  <c r="C41" i="38"/>
  <c r="C93" i="36"/>
  <c r="B94" i="39" s="1"/>
  <c r="B37" i="46"/>
  <c r="B36" i="46"/>
  <c r="C90" i="36"/>
  <c r="B91" i="39" s="1"/>
  <c r="B88" i="46"/>
  <c r="B23" i="46"/>
  <c r="C58" i="36"/>
  <c r="B59" i="39" s="1"/>
  <c r="C14" i="46"/>
  <c r="D39" i="36"/>
  <c r="C40" i="39" s="1"/>
  <c r="B21" i="46"/>
  <c r="C54" i="36"/>
  <c r="F54" i="36" s="1"/>
  <c r="B4" i="46"/>
  <c r="C16" i="36"/>
  <c r="B16" i="37" s="1"/>
  <c r="C28" i="46"/>
  <c r="D71" i="36"/>
  <c r="C72" i="39" s="1"/>
  <c r="B87" i="46"/>
  <c r="D48" i="36"/>
  <c r="C49" i="39" s="1"/>
  <c r="C18" i="46"/>
  <c r="D122" i="36"/>
  <c r="C123" i="39" s="1"/>
  <c r="C49" i="46"/>
  <c r="C126" i="36"/>
  <c r="G126" i="36" s="1"/>
  <c r="F126" i="37" s="1"/>
  <c r="C179" i="37"/>
  <c r="C176" i="38"/>
  <c r="D106" i="36"/>
  <c r="C107" i="39" s="1"/>
  <c r="C43" i="46"/>
  <c r="F37" i="36"/>
  <c r="C50" i="36"/>
  <c r="B51" i="39" s="1"/>
  <c r="B75" i="46"/>
  <c r="C179" i="36"/>
  <c r="F179" i="36" s="1"/>
  <c r="C29" i="36"/>
  <c r="B30" i="39" s="1"/>
  <c r="D85" i="36"/>
  <c r="C86" i="39" s="1"/>
  <c r="C34" i="46"/>
  <c r="B50" i="46"/>
  <c r="B49" i="46"/>
  <c r="C42" i="46"/>
  <c r="D158" i="36"/>
  <c r="C159" i="39" s="1"/>
  <c r="C33" i="46"/>
  <c r="E17" i="38"/>
  <c r="E15" i="38"/>
  <c r="E11" i="38"/>
  <c r="E13" i="38"/>
  <c r="E204" i="38"/>
  <c r="C59" i="46"/>
  <c r="D146" i="36"/>
  <c r="C147" i="39" s="1"/>
  <c r="C160" i="36"/>
  <c r="B66" i="46"/>
  <c r="C85" i="36"/>
  <c r="B34" i="46"/>
  <c r="C90" i="46"/>
  <c r="D213" i="36"/>
  <c r="C214" i="39" s="1"/>
  <c r="D144" i="36"/>
  <c r="C145" i="39" s="1"/>
  <c r="C58" i="46"/>
  <c r="C158" i="36"/>
  <c r="B65" i="46"/>
  <c r="C83" i="36"/>
  <c r="B33" i="46"/>
  <c r="D211" i="36"/>
  <c r="C212" i="39" s="1"/>
  <c r="C89" i="46"/>
  <c r="D141" i="36"/>
  <c r="C142" i="39" s="1"/>
  <c r="C57" i="46"/>
  <c r="D64" i="36"/>
  <c r="C65" i="39" s="1"/>
  <c r="C25" i="46"/>
  <c r="C156" i="36"/>
  <c r="B64" i="46"/>
  <c r="D209" i="36"/>
  <c r="C210" i="39" s="1"/>
  <c r="C88" i="46"/>
  <c r="D60" i="36"/>
  <c r="C24" i="46"/>
  <c r="B67" i="46"/>
  <c r="C162" i="36"/>
  <c r="G88" i="36"/>
  <c r="F88" i="37" s="1"/>
  <c r="F88" i="36"/>
  <c r="B88" i="37"/>
  <c r="C14" i="36"/>
  <c r="B3" i="46"/>
  <c r="C79" i="36"/>
  <c r="B31" i="46"/>
  <c r="D207" i="36"/>
  <c r="C208" i="39" s="1"/>
  <c r="C87" i="46"/>
  <c r="D137" i="36"/>
  <c r="C138" i="39" s="1"/>
  <c r="C55" i="46"/>
  <c r="C23" i="46"/>
  <c r="D58" i="36"/>
  <c r="C186" i="36"/>
  <c r="H22" i="37"/>
  <c r="M22" i="37" s="1"/>
  <c r="D68" i="36"/>
  <c r="C69" i="39" s="1"/>
  <c r="D66" i="36"/>
  <c r="C67" i="39" s="1"/>
  <c r="C81" i="36"/>
  <c r="B82" i="39" s="1"/>
  <c r="N92" i="35"/>
  <c r="N93" i="35"/>
  <c r="D168" i="36"/>
  <c r="C169" i="39" s="1"/>
  <c r="C70" i="46"/>
  <c r="B35" i="46"/>
  <c r="C114" i="36"/>
  <c r="B46" i="46"/>
  <c r="C39" i="36"/>
  <c r="B40" i="39" s="1"/>
  <c r="B14" i="46"/>
  <c r="D95" i="36"/>
  <c r="C96" i="39" s="1"/>
  <c r="C38" i="46"/>
  <c r="D166" i="36"/>
  <c r="C167" i="39" s="1"/>
  <c r="C69" i="46"/>
  <c r="B182" i="37"/>
  <c r="F182" i="36"/>
  <c r="C108" i="36"/>
  <c r="B44" i="46"/>
  <c r="E35" i="36"/>
  <c r="B35" i="37"/>
  <c r="Q36" i="37" s="1" a="1"/>
  <c r="Q36" i="37" s="1"/>
  <c r="F35" i="36"/>
  <c r="D164" i="36"/>
  <c r="C165" i="39" s="1"/>
  <c r="C68" i="46"/>
  <c r="D16" i="36"/>
  <c r="C4" i="46"/>
  <c r="G16" i="37"/>
  <c r="L16" i="37" s="1"/>
  <c r="G184" i="36"/>
  <c r="F184" i="37" s="1"/>
  <c r="C110" i="36"/>
  <c r="G110" i="36" s="1"/>
  <c r="F110" i="37" s="1"/>
  <c r="B45" i="46"/>
  <c r="D18" i="36"/>
  <c r="C19" i="39" s="1"/>
  <c r="C5" i="46"/>
  <c r="C103" i="36"/>
  <c r="E103" i="36" s="1"/>
  <c r="B42" i="46"/>
  <c r="C141" i="36"/>
  <c r="D118" i="36"/>
  <c r="C119" i="39" s="1"/>
  <c r="J211" i="36"/>
  <c r="J211" i="37"/>
  <c r="J207" i="37"/>
  <c r="J207" i="36"/>
  <c r="H103" i="37"/>
  <c r="M103" i="37" s="1"/>
  <c r="H101" i="37"/>
  <c r="M101" i="37" s="1"/>
  <c r="G99" i="37"/>
  <c r="L99" i="37" s="1"/>
  <c r="H99" i="37"/>
  <c r="M99" i="37" s="1"/>
  <c r="J16" i="37"/>
  <c r="J16" i="36"/>
  <c r="I16" i="37" s="1"/>
  <c r="B209" i="37"/>
  <c r="F209" i="36"/>
  <c r="E209" i="36"/>
  <c r="B56" i="46"/>
  <c r="C139" i="36"/>
  <c r="B12" i="46"/>
  <c r="B207" i="37"/>
  <c r="G207" i="36"/>
  <c r="F207" i="37" s="1"/>
  <c r="F207" i="36"/>
  <c r="E207" i="36"/>
  <c r="B55" i="46"/>
  <c r="C137" i="36"/>
  <c r="C15" i="46"/>
  <c r="D42" i="36"/>
  <c r="B76" i="46"/>
  <c r="G93" i="37"/>
  <c r="G101" i="37"/>
  <c r="L101" i="37" s="1"/>
  <c r="C64" i="36"/>
  <c r="B65" i="39" s="1"/>
  <c r="B25" i="46"/>
  <c r="D192" i="36"/>
  <c r="C193" i="39" s="1"/>
  <c r="C81" i="46"/>
  <c r="B13" i="46"/>
  <c r="B77" i="46"/>
  <c r="J80" i="40"/>
  <c r="C204" i="36"/>
  <c r="B205" i="39" s="1"/>
  <c r="B86" i="46"/>
  <c r="D186" i="36"/>
  <c r="C187" i="39" s="1"/>
  <c r="C78" i="46"/>
  <c r="C202" i="36"/>
  <c r="B203" i="39" s="1"/>
  <c r="B85" i="46"/>
  <c r="D184" i="36"/>
  <c r="C185" i="39" s="1"/>
  <c r="C77" i="46"/>
  <c r="D110" i="36"/>
  <c r="C111" i="39" s="1"/>
  <c r="C45" i="46"/>
  <c r="C17" i="46"/>
  <c r="B84" i="46"/>
  <c r="C199" i="36"/>
  <c r="C128" i="36"/>
  <c r="G128" i="36" s="1"/>
  <c r="F128" i="37" s="1"/>
  <c r="B52" i="46"/>
  <c r="D182" i="36"/>
  <c r="C183" i="39" s="1"/>
  <c r="C76" i="46"/>
  <c r="D108" i="36"/>
  <c r="C109" i="39" s="1"/>
  <c r="C44" i="46"/>
  <c r="C16" i="46"/>
  <c r="B184" i="37"/>
  <c r="Q185" i="37" s="1" a="1"/>
  <c r="Q185" i="37" s="1"/>
  <c r="J20" i="36"/>
  <c r="J20" i="37"/>
  <c r="D56" i="36"/>
  <c r="C57" i="39" s="1"/>
  <c r="C22" i="46"/>
  <c r="D54" i="36"/>
  <c r="C55" i="39" s="1"/>
  <c r="C21" i="46"/>
  <c r="D204" i="36"/>
  <c r="C205" i="39" s="1"/>
  <c r="C86" i="46"/>
  <c r="G209" i="37"/>
  <c r="C106" i="36"/>
  <c r="B43" i="46"/>
  <c r="H97" i="37"/>
  <c r="M97" i="37" s="1"/>
  <c r="D52" i="36"/>
  <c r="C53" i="39" s="1"/>
  <c r="C20" i="46"/>
  <c r="F197" i="36"/>
  <c r="B197" i="37"/>
  <c r="C66" i="36"/>
  <c r="B26" i="46"/>
  <c r="G95" i="37"/>
  <c r="L95" i="37" s="1"/>
  <c r="L80" i="40"/>
  <c r="C101" i="36"/>
  <c r="B41" i="46"/>
  <c r="D154" i="36"/>
  <c r="C155" i="39" s="1"/>
  <c r="G14" i="37"/>
  <c r="L14" i="37" s="1"/>
  <c r="C173" i="36"/>
  <c r="B72" i="46"/>
  <c r="C99" i="36"/>
  <c r="B40" i="46"/>
  <c r="D152" i="36"/>
  <c r="C153" i="39" s="1"/>
  <c r="H213" i="37"/>
  <c r="M213" i="37" s="1"/>
  <c r="C170" i="36"/>
  <c r="E170" i="36" s="1"/>
  <c r="B71" i="46"/>
  <c r="C97" i="36"/>
  <c r="F97" i="36" s="1"/>
  <c r="B39" i="46"/>
  <c r="D79" i="36"/>
  <c r="C80" i="39" s="1"/>
  <c r="C31" i="46"/>
  <c r="C95" i="36"/>
  <c r="O80" i="40"/>
  <c r="C18" i="36"/>
  <c r="B19" i="39" s="1"/>
  <c r="B5" i="46"/>
  <c r="D150" i="36"/>
  <c r="C151" i="39" s="1"/>
  <c r="C61" i="46"/>
  <c r="D74" i="36"/>
  <c r="C75" i="39" s="1"/>
  <c r="C29" i="46"/>
  <c r="C19" i="46"/>
  <c r="H211" i="37"/>
  <c r="M211" i="37" s="1"/>
  <c r="C164" i="36"/>
  <c r="B165" i="39" s="1"/>
  <c r="B68" i="46"/>
  <c r="H16" i="37"/>
  <c r="M16" i="37" s="1"/>
  <c r="J209" i="36"/>
  <c r="H207" i="37"/>
  <c r="M207" i="37" s="1"/>
  <c r="L97" i="37"/>
  <c r="L103" i="37"/>
  <c r="R7" i="37"/>
  <c r="F184" i="36"/>
  <c r="E184" i="36"/>
  <c r="G37" i="36"/>
  <c r="F37" i="37" s="1"/>
  <c r="E37" i="36"/>
  <c r="E197" i="36"/>
  <c r="G197" i="36"/>
  <c r="F197" i="37" s="1"/>
  <c r="J14" i="36"/>
  <c r="J18" i="36"/>
  <c r="I18" i="37" s="1"/>
  <c r="G35" i="36"/>
  <c r="F35" i="37" s="1"/>
  <c r="E182" i="36"/>
  <c r="G182" i="36"/>
  <c r="F182" i="37" s="1"/>
  <c r="E88" i="36"/>
  <c r="D80" i="40"/>
  <c r="E80" i="40"/>
  <c r="F80" i="40"/>
  <c r="M80" i="40"/>
  <c r="D11" i="41"/>
  <c r="I80" i="40"/>
  <c r="N80" i="40"/>
  <c r="G80" i="40"/>
  <c r="H80" i="40"/>
  <c r="O8" i="39"/>
  <c r="AG82" i="49" l="1" a="1"/>
  <c r="AG82" i="49" s="1"/>
  <c r="AG100" i="49" a="1"/>
  <c r="AG100" i="49" s="1"/>
  <c r="AG123" i="49" a="1"/>
  <c r="AG123" i="49" s="1"/>
  <c r="AG38" i="49" a="1"/>
  <c r="AG38" i="49" s="1"/>
  <c r="AG61" i="49" a="1"/>
  <c r="AG61" i="49" s="1"/>
  <c r="AG102" i="49" a="1"/>
  <c r="AG102" i="49" s="1"/>
  <c r="B121" i="51"/>
  <c r="AG124" i="49" a="1"/>
  <c r="AG124" i="49" s="1"/>
  <c r="B61" i="51"/>
  <c r="AG64" i="49" a="1"/>
  <c r="AG64" i="49" s="1"/>
  <c r="M98" i="49" a="1"/>
  <c r="M98" i="49" s="1"/>
  <c r="AG98" i="49" a="1"/>
  <c r="AG98" i="49" s="1"/>
  <c r="B45" i="51"/>
  <c r="AG48" i="49" a="1"/>
  <c r="AG48" i="49" s="1"/>
  <c r="B115" i="51"/>
  <c r="AG118" i="49" a="1"/>
  <c r="AG118" i="49" s="1"/>
  <c r="B73" i="51"/>
  <c r="AG76" i="49" a="1"/>
  <c r="AG76" i="49" s="1"/>
  <c r="B12" i="51"/>
  <c r="AG15" i="49" a="1"/>
  <c r="AG15" i="49" s="1"/>
  <c r="B106" i="51"/>
  <c r="AG109" i="49" a="1"/>
  <c r="AG109" i="49" s="1"/>
  <c r="B96" i="51"/>
  <c r="AG99" i="49" a="1"/>
  <c r="AG99" i="49" s="1"/>
  <c r="B32" i="51"/>
  <c r="AG35" i="49" a="1"/>
  <c r="AG35" i="49" s="1"/>
  <c r="B109" i="51"/>
  <c r="AG112" i="49" a="1"/>
  <c r="AG112" i="49" s="1"/>
  <c r="I89" i="49" a="1"/>
  <c r="I89" i="49" s="1"/>
  <c r="AG89" i="49" a="1"/>
  <c r="AG89" i="49" s="1"/>
  <c r="M97" i="49" a="1"/>
  <c r="M97" i="49" s="1"/>
  <c r="AG97" i="49" a="1"/>
  <c r="AG97" i="49" s="1"/>
  <c r="AG85" i="49" a="1"/>
  <c r="AG85" i="49" s="1"/>
  <c r="B74" i="51"/>
  <c r="AG77" i="49" a="1"/>
  <c r="AG77" i="49" s="1"/>
  <c r="B89" i="51"/>
  <c r="AG92" i="49" a="1"/>
  <c r="AG92" i="49" s="1"/>
  <c r="I106" i="49" a="1"/>
  <c r="I106" i="49" s="1"/>
  <c r="AG106" i="49" a="1"/>
  <c r="AG106" i="49" s="1"/>
  <c r="B101" i="51"/>
  <c r="AG104" i="49" a="1"/>
  <c r="AG104" i="49" s="1"/>
  <c r="B111" i="51"/>
  <c r="AG114" i="49" a="1"/>
  <c r="AG114" i="49" s="1"/>
  <c r="B48" i="51"/>
  <c r="AG51" i="49" a="1"/>
  <c r="AG51" i="49" s="1"/>
  <c r="B30" i="51"/>
  <c r="AG33" i="49" a="1"/>
  <c r="AG33" i="49" s="1"/>
  <c r="B47" i="51"/>
  <c r="AG50" i="49" a="1"/>
  <c r="AG50" i="49" s="1"/>
  <c r="B29" i="51"/>
  <c r="AG32" i="49" a="1"/>
  <c r="AG32" i="49" s="1"/>
  <c r="B107" i="51"/>
  <c r="AG110" i="49" a="1"/>
  <c r="AG110" i="49" s="1"/>
  <c r="B108" i="51"/>
  <c r="AG111" i="49" a="1"/>
  <c r="AG111" i="49" s="1"/>
  <c r="M27" i="49" a="1"/>
  <c r="M27" i="49" s="1"/>
  <c r="AG27" i="49" a="1"/>
  <c r="AG27" i="49" s="1"/>
  <c r="B75" i="51"/>
  <c r="AG78" i="49" a="1"/>
  <c r="AG78" i="49" s="1"/>
  <c r="B114" i="51"/>
  <c r="AG117" i="49" a="1"/>
  <c r="AG117" i="49" s="1"/>
  <c r="B113" i="51"/>
  <c r="AG116" i="49" a="1"/>
  <c r="AG116" i="49" s="1"/>
  <c r="B25" i="51"/>
  <c r="AG28" i="49" a="1"/>
  <c r="AG28" i="49" s="1"/>
  <c r="B41" i="51"/>
  <c r="AG44" i="49" a="1"/>
  <c r="AG44" i="49" s="1"/>
  <c r="B63" i="51"/>
  <c r="AG66" i="49" a="1"/>
  <c r="AG66" i="49" s="1"/>
  <c r="M67" i="49" a="1"/>
  <c r="M67" i="49" s="1"/>
  <c r="AG67" i="49" a="1"/>
  <c r="AG67" i="49" s="1"/>
  <c r="B65" i="51"/>
  <c r="AG68" i="49" a="1"/>
  <c r="AG68" i="49" s="1"/>
  <c r="B59" i="51"/>
  <c r="AG62" i="49" a="1"/>
  <c r="AG62" i="49" s="1"/>
  <c r="B68" i="51"/>
  <c r="AG71" i="49" a="1"/>
  <c r="AG71" i="49" s="1"/>
  <c r="B50" i="51"/>
  <c r="AG53" i="49" a="1"/>
  <c r="AG53" i="49" s="1"/>
  <c r="B40" i="51"/>
  <c r="AG43" i="49" a="1"/>
  <c r="AG43" i="49" s="1"/>
  <c r="M79" i="49" a="1"/>
  <c r="M79" i="49" s="1"/>
  <c r="AG79" i="49" a="1"/>
  <c r="AG79" i="49" s="1"/>
  <c r="B16" i="51"/>
  <c r="AG19" i="49" a="1"/>
  <c r="AG19" i="49" s="1"/>
  <c r="I46" i="49" a="1"/>
  <c r="I46" i="49" s="1"/>
  <c r="AG46" i="49" a="1"/>
  <c r="AG46" i="49" s="1"/>
  <c r="AG84" i="49" a="1"/>
  <c r="AG84" i="49" s="1"/>
  <c r="B27" i="51"/>
  <c r="AG30" i="49" a="1"/>
  <c r="AG30" i="49" s="1"/>
  <c r="B36" i="51"/>
  <c r="AG39" i="49" a="1"/>
  <c r="AG39" i="49" s="1"/>
  <c r="B69" i="51"/>
  <c r="AG72" i="49" a="1"/>
  <c r="AG72" i="49" s="1"/>
  <c r="AG101" i="49" a="1"/>
  <c r="AG101" i="49" s="1"/>
  <c r="B31" i="51"/>
  <c r="AG34" i="49" a="1"/>
  <c r="AG34" i="49" s="1"/>
  <c r="B28" i="51"/>
  <c r="AG31" i="49" a="1"/>
  <c r="AG31" i="49" s="1"/>
  <c r="AG36" i="49" a="1"/>
  <c r="AG36" i="49" s="1"/>
  <c r="B54" i="51"/>
  <c r="AG57" i="49" a="1"/>
  <c r="AG57" i="49" s="1"/>
  <c r="B90" i="51"/>
  <c r="AG93" i="49" a="1"/>
  <c r="AG93" i="49" s="1"/>
  <c r="M54" i="49" a="1"/>
  <c r="M54" i="49" s="1"/>
  <c r="AG54" i="49" a="1"/>
  <c r="AG54" i="49" s="1"/>
  <c r="I56" i="49" a="1"/>
  <c r="I56" i="49" s="1"/>
  <c r="AG56" i="49" a="1"/>
  <c r="AG56" i="49" s="1"/>
  <c r="B83" i="51"/>
  <c r="AG86" i="49" a="1"/>
  <c r="AG86" i="49" s="1"/>
  <c r="B91" i="51"/>
  <c r="AG94" i="49" a="1"/>
  <c r="AG94" i="49" s="1"/>
  <c r="B123" i="51"/>
  <c r="AG126" i="49" a="1"/>
  <c r="AG126" i="49" s="1"/>
  <c r="B49" i="51"/>
  <c r="AG52" i="49" a="1"/>
  <c r="AG52" i="49" s="1"/>
  <c r="B93" i="51"/>
  <c r="AG96" i="49" a="1"/>
  <c r="AG96" i="49" s="1"/>
  <c r="J105" i="51"/>
  <c r="I62" i="51"/>
  <c r="K62" i="51"/>
  <c r="E5" i="52"/>
  <c r="E6" i="52"/>
  <c r="I82" i="49" a="1"/>
  <c r="I82" i="49" s="1"/>
  <c r="M126" i="49" a="1"/>
  <c r="M126" i="49" s="1"/>
  <c r="M82" i="49" a="1"/>
  <c r="M82" i="49" s="1"/>
  <c r="I126" i="49" a="1"/>
  <c r="I126" i="49" s="1"/>
  <c r="G123" i="51" s="1"/>
  <c r="M61" i="49" a="1"/>
  <c r="M61" i="49" s="1"/>
  <c r="M53" i="49" a="1"/>
  <c r="M53" i="49" s="1"/>
  <c r="I85" i="49" a="1"/>
  <c r="I85" i="49" s="1"/>
  <c r="M85" i="49" a="1"/>
  <c r="M85" i="49" s="1"/>
  <c r="I44" i="49" a="1"/>
  <c r="I44" i="49" s="1"/>
  <c r="M52" i="49" a="1"/>
  <c r="M52" i="49" s="1"/>
  <c r="I71" i="49" a="1"/>
  <c r="I71" i="49" s="1"/>
  <c r="J77" i="51"/>
  <c r="K77" i="51"/>
  <c r="I77" i="51"/>
  <c r="K66" i="51"/>
  <c r="I66" i="51"/>
  <c r="I53" i="49" a="1"/>
  <c r="I53" i="49" s="1"/>
  <c r="F1" i="52"/>
  <c r="I35" i="49" a="1"/>
  <c r="I35" i="49" s="1"/>
  <c r="I28" i="49" a="1"/>
  <c r="I28" i="49" s="1"/>
  <c r="K26" i="51"/>
  <c r="I26" i="51"/>
  <c r="J66" i="51"/>
  <c r="M66" i="49" a="1"/>
  <c r="M66" i="49" s="1"/>
  <c r="I68" i="49" a="1"/>
  <c r="I68" i="49" s="1"/>
  <c r="I118" i="49" a="1"/>
  <c r="I118" i="49" s="1"/>
  <c r="J116" i="51"/>
  <c r="K116" i="51"/>
  <c r="M71" i="49" a="1"/>
  <c r="M71" i="49" s="1"/>
  <c r="K105" i="51"/>
  <c r="I85" i="51"/>
  <c r="K85" i="51"/>
  <c r="J85" i="51"/>
  <c r="I66" i="49" a="1"/>
  <c r="I66" i="49" s="1"/>
  <c r="L14" i="49"/>
  <c r="H11" i="51" s="1"/>
  <c r="G11" i="51"/>
  <c r="I91" i="49" a="1"/>
  <c r="I91" i="49" s="1"/>
  <c r="B88" i="51"/>
  <c r="J80" i="51"/>
  <c r="I80" i="51"/>
  <c r="K80" i="51"/>
  <c r="K71" i="51"/>
  <c r="I71" i="51"/>
  <c r="J71" i="51"/>
  <c r="I20" i="49" a="1"/>
  <c r="I20" i="49" s="1"/>
  <c r="B17" i="51"/>
  <c r="I125" i="49" a="1"/>
  <c r="I125" i="49" s="1"/>
  <c r="B122" i="51"/>
  <c r="I26" i="49" a="1"/>
  <c r="I26" i="49" s="1"/>
  <c r="B23" i="51"/>
  <c r="F48" i="36"/>
  <c r="E49" i="39" s="1"/>
  <c r="B125" i="39"/>
  <c r="M16" i="49" a="1"/>
  <c r="M16" i="49" s="1"/>
  <c r="B13" i="51"/>
  <c r="M17" i="49" a="1"/>
  <c r="M17" i="49" s="1"/>
  <c r="B14" i="51"/>
  <c r="M59" i="49" a="1"/>
  <c r="M59" i="49" s="1"/>
  <c r="B56" i="51"/>
  <c r="M37" i="49" a="1"/>
  <c r="M37" i="49" s="1"/>
  <c r="B34" i="51"/>
  <c r="M118" i="49" a="1"/>
  <c r="M118" i="49" s="1"/>
  <c r="M60" i="49" a="1"/>
  <c r="M60" i="49" s="1"/>
  <c r="B57" i="51"/>
  <c r="M36" i="49" a="1"/>
  <c r="M36" i="49" s="1"/>
  <c r="B33" i="51"/>
  <c r="M120" i="49" a="1"/>
  <c r="M120" i="49" s="1"/>
  <c r="B117" i="51"/>
  <c r="B192" i="37"/>
  <c r="Q193" i="37" s="1" a="1"/>
  <c r="Q193" i="37" s="1"/>
  <c r="I113" i="49" a="1"/>
  <c r="I113" i="49" s="1"/>
  <c r="B110" i="51"/>
  <c r="I105" i="49" a="1"/>
  <c r="I105" i="49" s="1"/>
  <c r="B102" i="51"/>
  <c r="I79" i="49" a="1"/>
  <c r="I79" i="49" s="1"/>
  <c r="B76" i="51"/>
  <c r="K67" i="51"/>
  <c r="J67" i="51"/>
  <c r="I67" i="51"/>
  <c r="M68" i="49" a="1"/>
  <c r="M68" i="49" s="1"/>
  <c r="I96" i="49" a="1"/>
  <c r="I96" i="49" s="1"/>
  <c r="I38" i="51"/>
  <c r="K38" i="51"/>
  <c r="J38" i="51"/>
  <c r="M26" i="49" a="1"/>
  <c r="M26" i="49" s="1"/>
  <c r="M46" i="49" a="1"/>
  <c r="M46" i="49" s="1"/>
  <c r="B43" i="51"/>
  <c r="I37" i="51"/>
  <c r="K37" i="51"/>
  <c r="J37" i="51"/>
  <c r="I98" i="49" a="1"/>
  <c r="I98" i="49" s="1"/>
  <c r="B95" i="51"/>
  <c r="I107" i="49" a="1"/>
  <c r="I107" i="49" s="1"/>
  <c r="B104" i="51"/>
  <c r="M18" i="49" a="1"/>
  <c r="M18" i="49" s="1"/>
  <c r="B15" i="51"/>
  <c r="M24" i="49" a="1"/>
  <c r="M24" i="49" s="1"/>
  <c r="B21" i="51"/>
  <c r="I54" i="49" a="1"/>
  <c r="I54" i="49" s="1"/>
  <c r="B51" i="51"/>
  <c r="M121" i="49" a="1"/>
  <c r="M121" i="49" s="1"/>
  <c r="B118" i="51"/>
  <c r="M96" i="49" a="1"/>
  <c r="M96" i="49" s="1"/>
  <c r="I38" i="49" a="1"/>
  <c r="I38" i="49" s="1"/>
  <c r="B35" i="51"/>
  <c r="M100" i="49" a="1"/>
  <c r="M100" i="49" s="1"/>
  <c r="M43" i="49" a="1"/>
  <c r="M43" i="49" s="1"/>
  <c r="I95" i="49" a="1"/>
  <c r="I95" i="49" s="1"/>
  <c r="B92" i="51"/>
  <c r="I123" i="49" a="1"/>
  <c r="I123" i="49" s="1"/>
  <c r="B120" i="51"/>
  <c r="M22" i="49" a="1"/>
  <c r="M22" i="49" s="1"/>
  <c r="B19" i="51"/>
  <c r="I27" i="49" a="1"/>
  <c r="I27" i="49" s="1"/>
  <c r="B24" i="51"/>
  <c r="M101" i="49" a="1"/>
  <c r="M101" i="49" s="1"/>
  <c r="M91" i="49" a="1"/>
  <c r="M91" i="49" s="1"/>
  <c r="M44" i="49" a="1"/>
  <c r="M44" i="49" s="1"/>
  <c r="J100" i="51"/>
  <c r="I100" i="51"/>
  <c r="K100" i="51"/>
  <c r="I87" i="49" a="1"/>
  <c r="I87" i="49" s="1"/>
  <c r="B84" i="51"/>
  <c r="I73" i="49" a="1"/>
  <c r="I73" i="49" s="1"/>
  <c r="B70" i="51"/>
  <c r="M35" i="49" a="1"/>
  <c r="M35" i="49" s="1"/>
  <c r="G48" i="36"/>
  <c r="F48" i="37" s="1"/>
  <c r="C172" i="38"/>
  <c r="I22" i="49" a="1"/>
  <c r="I22" i="49" s="1"/>
  <c r="M109" i="49" a="1"/>
  <c r="M109" i="49" s="1"/>
  <c r="M89" i="49" a="1"/>
  <c r="M89" i="49" s="1"/>
  <c r="B86" i="51"/>
  <c r="I67" i="49" a="1"/>
  <c r="I67" i="49" s="1"/>
  <c r="B64" i="51"/>
  <c r="I43" i="49" a="1"/>
  <c r="I43" i="49" s="1"/>
  <c r="I31" i="49" a="1"/>
  <c r="I31" i="49" s="1"/>
  <c r="I120" i="49" a="1"/>
  <c r="I120" i="49" s="1"/>
  <c r="J44" i="51"/>
  <c r="I44" i="51"/>
  <c r="K44" i="51"/>
  <c r="I90" i="49" a="1"/>
  <c r="I90" i="49" s="1"/>
  <c r="B87" i="51"/>
  <c r="M56" i="49" a="1"/>
  <c r="M56" i="49" s="1"/>
  <c r="B53" i="51"/>
  <c r="K72" i="51"/>
  <c r="I72" i="51"/>
  <c r="J72" i="51"/>
  <c r="M87" i="49" a="1"/>
  <c r="M87" i="49" s="1"/>
  <c r="C102" i="39"/>
  <c r="I63" i="49" a="1"/>
  <c r="I63" i="49" s="1"/>
  <c r="G60" i="51" s="1"/>
  <c r="B60" i="51"/>
  <c r="I42" i="49" a="1"/>
  <c r="I42" i="49" s="1"/>
  <c r="B39" i="51"/>
  <c r="I52" i="49" a="1"/>
  <c r="I52" i="49" s="1"/>
  <c r="M106" i="49" a="1"/>
  <c r="M106" i="49" s="1"/>
  <c r="B103" i="51"/>
  <c r="I97" i="49" a="1"/>
  <c r="I97" i="49" s="1"/>
  <c r="B94" i="51"/>
  <c r="J112" i="51"/>
  <c r="I112" i="51"/>
  <c r="K112" i="51"/>
  <c r="E192" i="36"/>
  <c r="D193" i="39" s="1"/>
  <c r="B193" i="39"/>
  <c r="B189" i="38"/>
  <c r="C174" i="38"/>
  <c r="C10" i="50"/>
  <c r="C13" i="50"/>
  <c r="C11" i="50"/>
  <c r="C12" i="50"/>
  <c r="C14" i="50"/>
  <c r="C15" i="50"/>
  <c r="C25" i="50"/>
  <c r="C27" i="50"/>
  <c r="C18" i="50"/>
  <c r="C20" i="50"/>
  <c r="C21" i="50"/>
  <c r="C23" i="50"/>
  <c r="C17" i="50"/>
  <c r="C19" i="50"/>
  <c r="C24" i="50"/>
  <c r="C22" i="50"/>
  <c r="C26" i="50"/>
  <c r="G124" i="36"/>
  <c r="F124" i="37" s="1"/>
  <c r="M125" i="49" a="1"/>
  <c r="M125" i="49" s="1"/>
  <c r="I24" i="49" a="1"/>
  <c r="I24" i="49" s="1"/>
  <c r="M90" i="49" a="1"/>
  <c r="M90" i="49" s="1"/>
  <c r="F188" i="36"/>
  <c r="E189" i="39" s="1"/>
  <c r="B188" i="37"/>
  <c r="Q189" i="37" s="1" a="1"/>
  <c r="Q189" i="37" s="1"/>
  <c r="M42" i="49" a="1"/>
  <c r="M42" i="49" s="1"/>
  <c r="B196" i="39"/>
  <c r="G190" i="36"/>
  <c r="F190" i="37" s="1"/>
  <c r="G188" i="36"/>
  <c r="F188" i="37" s="1"/>
  <c r="B185" i="38"/>
  <c r="F190" i="36"/>
  <c r="E191" i="39" s="1"/>
  <c r="B192" i="38"/>
  <c r="C101" i="37"/>
  <c r="E188" i="36"/>
  <c r="D189" i="39" s="1"/>
  <c r="I61" i="49" a="1"/>
  <c r="I61" i="49" s="1"/>
  <c r="G58" i="51" s="1"/>
  <c r="M104" i="49" a="1"/>
  <c r="M104" i="49" s="1"/>
  <c r="I104" i="49" a="1"/>
  <c r="I104" i="49" s="1"/>
  <c r="I76" i="49" a="1"/>
  <c r="I76" i="49" s="1"/>
  <c r="M76" i="49" a="1"/>
  <c r="M76" i="49" s="1"/>
  <c r="I111" i="49" a="1"/>
  <c r="I111" i="49" s="1"/>
  <c r="M111" i="49" a="1"/>
  <c r="M111" i="49" s="1"/>
  <c r="I18" i="49" a="1"/>
  <c r="I18" i="49" s="1"/>
  <c r="G15" i="51" s="1"/>
  <c r="C176" i="39"/>
  <c r="C178" i="39"/>
  <c r="M33" i="49" a="1"/>
  <c r="M33" i="49" s="1"/>
  <c r="I33" i="49" a="1"/>
  <c r="I33" i="49" s="1"/>
  <c r="F125" i="49"/>
  <c r="I51" i="49" a="1"/>
  <c r="I51" i="49" s="1"/>
  <c r="M51" i="49" a="1"/>
  <c r="M51" i="49" s="1"/>
  <c r="I114" i="49" a="1"/>
  <c r="I114" i="49" s="1"/>
  <c r="M114" i="49" a="1"/>
  <c r="M114" i="49" s="1"/>
  <c r="B123" i="39"/>
  <c r="M116" i="49" a="1"/>
  <c r="M116" i="49" s="1"/>
  <c r="I116" i="49" a="1"/>
  <c r="I116" i="49" s="1"/>
  <c r="I102" i="49" a="1"/>
  <c r="I102" i="49" s="1"/>
  <c r="M95" i="49" a="1"/>
  <c r="M95" i="49" s="1"/>
  <c r="B122" i="37"/>
  <c r="Q123" i="37" s="1" a="1"/>
  <c r="Q123" i="37" s="1"/>
  <c r="M34" i="49" a="1"/>
  <c r="M34" i="49" s="1"/>
  <c r="I34" i="49" a="1"/>
  <c r="I34" i="49" s="1"/>
  <c r="F17" i="49"/>
  <c r="J14" i="51" s="1"/>
  <c r="I17" i="49" a="1"/>
  <c r="I17" i="49" s="1"/>
  <c r="G14" i="51" s="1"/>
  <c r="G122" i="36"/>
  <c r="F122" i="37" s="1"/>
  <c r="C103" i="37"/>
  <c r="M78" i="49" a="1"/>
  <c r="M78" i="49" s="1"/>
  <c r="I78" i="49" a="1"/>
  <c r="I78" i="49" s="1"/>
  <c r="F122" i="36"/>
  <c r="E123" i="39" s="1"/>
  <c r="F192" i="36"/>
  <c r="E193" i="39" s="1"/>
  <c r="M117" i="49" a="1"/>
  <c r="M117" i="49" s="1"/>
  <c r="I117" i="49" a="1"/>
  <c r="I117" i="49" s="1"/>
  <c r="M107" i="49" a="1"/>
  <c r="M107" i="49" s="1"/>
  <c r="M19" i="49" a="1"/>
  <c r="M19" i="49" s="1"/>
  <c r="I19" i="49" a="1"/>
  <c r="I19" i="49" s="1"/>
  <c r="I60" i="49" a="1"/>
  <c r="I60" i="49" s="1"/>
  <c r="M102" i="49" a="1"/>
  <c r="M102" i="49" s="1"/>
  <c r="F15" i="49"/>
  <c r="N15" i="49" s="1"/>
  <c r="M15" i="49" a="1"/>
  <c r="M15" i="49" s="1"/>
  <c r="I15" i="49" a="1"/>
  <c r="I15" i="49" s="1"/>
  <c r="G12" i="51" s="1"/>
  <c r="G195" i="36"/>
  <c r="F195" i="37" s="1"/>
  <c r="I100" i="49" a="1"/>
  <c r="I100" i="49" s="1"/>
  <c r="I93" i="49" a="1"/>
  <c r="I93" i="49" s="1"/>
  <c r="M93" i="49" a="1"/>
  <c r="M93" i="49" s="1"/>
  <c r="E195" i="36"/>
  <c r="D195" i="37" s="1"/>
  <c r="M72" i="49" a="1"/>
  <c r="M72" i="49" s="1"/>
  <c r="I72" i="49" a="1"/>
  <c r="I72" i="49" s="1"/>
  <c r="M57" i="49" a="1"/>
  <c r="M57" i="49" s="1"/>
  <c r="I57" i="49" a="1"/>
  <c r="I57" i="49" s="1"/>
  <c r="M63" i="49" a="1"/>
  <c r="M63" i="49" s="1"/>
  <c r="I59" i="49" a="1"/>
  <c r="I59" i="49" s="1"/>
  <c r="M105" i="49" a="1"/>
  <c r="M105" i="49" s="1"/>
  <c r="I32" i="49" a="1"/>
  <c r="I32" i="49" s="1"/>
  <c r="M32" i="49" a="1"/>
  <c r="M32" i="49" s="1"/>
  <c r="M31" i="49" a="1"/>
  <c r="M31" i="49" s="1"/>
  <c r="F123" i="49"/>
  <c r="M64" i="49" a="1"/>
  <c r="M64" i="49" s="1"/>
  <c r="I99" i="49" a="1"/>
  <c r="I99" i="49" s="1"/>
  <c r="M99" i="49" a="1"/>
  <c r="M99" i="49" s="1"/>
  <c r="I84" i="49" a="1"/>
  <c r="I84" i="49" s="1"/>
  <c r="I77" i="49" a="1"/>
  <c r="I77" i="49" s="1"/>
  <c r="M77" i="49" a="1"/>
  <c r="M77" i="49" s="1"/>
  <c r="M113" i="49" a="1"/>
  <c r="M113" i="49" s="1"/>
  <c r="E122" i="36"/>
  <c r="D122" i="37" s="1"/>
  <c r="I50" i="49" a="1"/>
  <c r="I50" i="49" s="1"/>
  <c r="M50" i="49" a="1"/>
  <c r="M50" i="49" s="1"/>
  <c r="M84" i="49" a="1"/>
  <c r="M84" i="49" s="1"/>
  <c r="E124" i="36"/>
  <c r="D124" i="37" s="1"/>
  <c r="B187" i="38"/>
  <c r="M86" i="49" a="1"/>
  <c r="M86" i="49" s="1"/>
  <c r="I86" i="49" a="1"/>
  <c r="I86" i="49" s="1"/>
  <c r="M112" i="49" a="1"/>
  <c r="M112" i="49" s="1"/>
  <c r="I112" i="49" a="1"/>
  <c r="I112" i="49" s="1"/>
  <c r="M48" i="49" a="1"/>
  <c r="M48" i="49" s="1"/>
  <c r="I48" i="49" a="1"/>
  <c r="I48" i="49" s="1"/>
  <c r="M92" i="49" a="1"/>
  <c r="M92" i="49" s="1"/>
  <c r="I92" i="49" a="1"/>
  <c r="I92" i="49" s="1"/>
  <c r="M20" i="49" a="1"/>
  <c r="M20" i="49" s="1"/>
  <c r="F16" i="49"/>
  <c r="N16" i="49" s="1"/>
  <c r="I16" i="49" a="1"/>
  <c r="I16" i="49" s="1"/>
  <c r="G13" i="51" s="1"/>
  <c r="F195" i="36"/>
  <c r="E196" i="39" s="1"/>
  <c r="I30" i="49" a="1"/>
  <c r="I30" i="49" s="1"/>
  <c r="M30" i="49" a="1"/>
  <c r="M30" i="49" s="1"/>
  <c r="E190" i="36"/>
  <c r="D190" i="37" s="1"/>
  <c r="B124" i="37"/>
  <c r="Q125" i="37" s="1" a="1"/>
  <c r="Q125" i="37" s="1"/>
  <c r="C80" i="38"/>
  <c r="B45" i="38"/>
  <c r="I64" i="49" a="1"/>
  <c r="I64" i="49" s="1"/>
  <c r="G61" i="51" s="1"/>
  <c r="M124" i="49" a="1"/>
  <c r="M124" i="49" s="1"/>
  <c r="F124" i="49"/>
  <c r="N124" i="49" s="1"/>
  <c r="I124" i="49" a="1"/>
  <c r="I124" i="49" s="1"/>
  <c r="G121" i="51" s="1"/>
  <c r="I109" i="49" a="1"/>
  <c r="I109" i="49" s="1"/>
  <c r="F14" i="49"/>
  <c r="J11" i="51" s="1"/>
  <c r="I94" i="49" a="1"/>
  <c r="I94" i="49" s="1"/>
  <c r="M94" i="49" a="1"/>
  <c r="M94" i="49" s="1"/>
  <c r="I37" i="49" a="1"/>
  <c r="I37" i="49" s="1"/>
  <c r="I121" i="49" a="1"/>
  <c r="I121" i="49" s="1"/>
  <c r="F124" i="36"/>
  <c r="E125" i="39" s="1"/>
  <c r="B191" i="39"/>
  <c r="B48" i="37"/>
  <c r="Q49" i="37" s="1" a="1"/>
  <c r="Q49" i="37" s="1"/>
  <c r="C43" i="38"/>
  <c r="C84" i="39"/>
  <c r="B49" i="39"/>
  <c r="I101" i="49" a="1"/>
  <c r="I101" i="49" s="1"/>
  <c r="M110" i="49" a="1"/>
  <c r="M110" i="49" s="1"/>
  <c r="I110" i="49" a="1"/>
  <c r="I110" i="49" s="1"/>
  <c r="M62" i="49" a="1"/>
  <c r="M62" i="49" s="1"/>
  <c r="I62" i="49" a="1"/>
  <c r="I62" i="49" s="1"/>
  <c r="G59" i="51" s="1"/>
  <c r="M73" i="49" a="1"/>
  <c r="M73" i="49" s="1"/>
  <c r="C104" i="39"/>
  <c r="M39" i="49" a="1"/>
  <c r="M39" i="49" s="1"/>
  <c r="I39" i="49" a="1"/>
  <c r="I39" i="49" s="1"/>
  <c r="C46" i="37"/>
  <c r="M14" i="48"/>
  <c r="N14" i="48"/>
  <c r="J94" i="35"/>
  <c r="Q198" i="37" a="1"/>
  <c r="Q198" i="37" s="1"/>
  <c r="Q25" i="37" a="1"/>
  <c r="Q25" i="37" s="1"/>
  <c r="Q133" i="37" a="1"/>
  <c r="Q133" i="37" s="1"/>
  <c r="Q21" i="37" a="1"/>
  <c r="Q21" i="37" s="1"/>
  <c r="O21" i="36" s="1"/>
  <c r="Q119" i="37" a="1"/>
  <c r="Q119" i="37" s="1"/>
  <c r="Q210" i="37" a="1"/>
  <c r="Q210" i="37" s="1"/>
  <c r="O210" i="36" s="1"/>
  <c r="Q17" i="37" a="1"/>
  <c r="Q17" i="37" s="1"/>
  <c r="O17" i="36" s="1"/>
  <c r="Q38" i="37" a="1"/>
  <c r="Q38" i="37" s="1"/>
  <c r="Q183" i="37" a="1"/>
  <c r="Q183" i="37" s="1"/>
  <c r="Q89" i="37" a="1"/>
  <c r="Q89" i="37" s="1"/>
  <c r="Q33" i="37" a="1"/>
  <c r="Q33" i="37" s="1"/>
  <c r="Q208" i="37" a="1"/>
  <c r="Q208" i="37" s="1"/>
  <c r="O208" i="36" s="1"/>
  <c r="E213" i="36"/>
  <c r="D214" i="39" s="1"/>
  <c r="F175" i="36"/>
  <c r="E176" i="39" s="1"/>
  <c r="E24" i="36"/>
  <c r="D24" i="37" s="1"/>
  <c r="F24" i="36"/>
  <c r="E24" i="37" s="1"/>
  <c r="G175" i="36"/>
  <c r="F175" i="37" s="1"/>
  <c r="E175" i="36"/>
  <c r="D175" i="37" s="1"/>
  <c r="C26" i="37"/>
  <c r="C23" i="38"/>
  <c r="F20" i="36"/>
  <c r="E20" i="37" s="1"/>
  <c r="F118" i="36"/>
  <c r="E118" i="37" s="1"/>
  <c r="B29" i="37"/>
  <c r="F46" i="36"/>
  <c r="E47" i="39" s="1"/>
  <c r="C121" i="38"/>
  <c r="E46" i="36"/>
  <c r="D47" i="39" s="1"/>
  <c r="E39" i="36"/>
  <c r="D39" i="37" s="1"/>
  <c r="F154" i="36"/>
  <c r="E154" i="37" s="1"/>
  <c r="G179" i="36"/>
  <c r="F179" i="37" s="1"/>
  <c r="C124" i="37"/>
  <c r="G166" i="36"/>
  <c r="F166" i="37" s="1"/>
  <c r="G16" i="36"/>
  <c r="F16" i="37" s="1"/>
  <c r="E179" i="36"/>
  <c r="D180" i="39" s="1"/>
  <c r="G54" i="36"/>
  <c r="F54" i="37" s="1"/>
  <c r="E54" i="36"/>
  <c r="D55" i="39" s="1"/>
  <c r="G202" i="36"/>
  <c r="F202" i="37" s="1"/>
  <c r="E202" i="36"/>
  <c r="D202" i="37" s="1"/>
  <c r="F166" i="36"/>
  <c r="E167" i="39" s="1"/>
  <c r="B179" i="37"/>
  <c r="B144" i="37"/>
  <c r="G144" i="36"/>
  <c r="F144" i="37" s="1"/>
  <c r="C23" i="39"/>
  <c r="B17" i="38"/>
  <c r="G85" i="36"/>
  <c r="F85" i="37" s="1"/>
  <c r="B21" i="39"/>
  <c r="F128" i="36"/>
  <c r="E128" i="37" s="1"/>
  <c r="B56" i="37"/>
  <c r="B21" i="38"/>
  <c r="G118" i="36"/>
  <c r="F118" i="37" s="1"/>
  <c r="F56" i="36"/>
  <c r="E56" i="37" s="1"/>
  <c r="B25" i="39"/>
  <c r="G58" i="36"/>
  <c r="F58" i="37" s="1"/>
  <c r="F116" i="36"/>
  <c r="E117" i="39" s="1"/>
  <c r="C26" i="38"/>
  <c r="C29" i="37"/>
  <c r="E20" i="36"/>
  <c r="D21" i="39" s="1"/>
  <c r="B102" i="39"/>
  <c r="G154" i="36"/>
  <c r="F154" i="37" s="1"/>
  <c r="C29" i="38"/>
  <c r="B57" i="39"/>
  <c r="B154" i="37"/>
  <c r="C32" i="37"/>
  <c r="B53" i="38"/>
  <c r="B117" i="39"/>
  <c r="E154" i="36"/>
  <c r="D155" i="39" s="1"/>
  <c r="G150" i="36"/>
  <c r="F150" i="37" s="1"/>
  <c r="G56" i="36"/>
  <c r="F56" i="37" s="1"/>
  <c r="G213" i="36"/>
  <c r="F213" i="37" s="1"/>
  <c r="E56" i="36"/>
  <c r="D57" i="39" s="1"/>
  <c r="G50" i="36"/>
  <c r="F50" i="37" s="1"/>
  <c r="F101" i="36"/>
  <c r="E102" i="39" s="1"/>
  <c r="G116" i="36"/>
  <c r="F116" i="37" s="1"/>
  <c r="G24" i="36"/>
  <c r="F24" i="37" s="1"/>
  <c r="F50" i="36"/>
  <c r="E51" i="39" s="1"/>
  <c r="G39" i="36"/>
  <c r="F39" i="37" s="1"/>
  <c r="B151" i="38"/>
  <c r="B113" i="38"/>
  <c r="B116" i="37"/>
  <c r="F110" i="36"/>
  <c r="E111" i="39" s="1"/>
  <c r="E148" i="36"/>
  <c r="D148" i="37" s="1"/>
  <c r="F148" i="36"/>
  <c r="E148" i="37" s="1"/>
  <c r="G52" i="36"/>
  <c r="F52" i="37" s="1"/>
  <c r="F152" i="36"/>
  <c r="E152" i="37" s="1"/>
  <c r="C167" i="38"/>
  <c r="B150" i="37"/>
  <c r="B54" i="37"/>
  <c r="C91" i="39"/>
  <c r="C19" i="38"/>
  <c r="B119" i="39"/>
  <c r="B115" i="38"/>
  <c r="E118" i="36"/>
  <c r="D118" i="37" s="1"/>
  <c r="B146" i="37"/>
  <c r="C87" i="38"/>
  <c r="B42" i="37"/>
  <c r="B163" i="38"/>
  <c r="B167" i="39"/>
  <c r="F42" i="36"/>
  <c r="E42" i="37" s="1"/>
  <c r="F16" i="36"/>
  <c r="E16" i="37" s="1"/>
  <c r="B23" i="38"/>
  <c r="G26" i="36"/>
  <c r="F26" i="37" s="1"/>
  <c r="B27" i="39"/>
  <c r="F126" i="36"/>
  <c r="E127" i="39" s="1"/>
  <c r="G148" i="36"/>
  <c r="F148" i="37" s="1"/>
  <c r="C148" i="37"/>
  <c r="C149" i="39"/>
  <c r="G60" i="36"/>
  <c r="F60" i="37" s="1"/>
  <c r="F60" i="36"/>
  <c r="E60" i="37" s="1"/>
  <c r="E52" i="36"/>
  <c r="D53" i="39" s="1"/>
  <c r="F170" i="36"/>
  <c r="E170" i="37" s="1"/>
  <c r="F32" i="36"/>
  <c r="E32" i="37" s="1"/>
  <c r="G93" i="36"/>
  <c r="F93" i="37" s="1"/>
  <c r="G42" i="36"/>
  <c r="F42" i="37" s="1"/>
  <c r="E22" i="36"/>
  <c r="D22" i="37" s="1"/>
  <c r="E32" i="36"/>
  <c r="D33" i="39" s="1"/>
  <c r="E93" i="36"/>
  <c r="D93" i="37" s="1"/>
  <c r="B22" i="37"/>
  <c r="G132" i="36"/>
  <c r="F132" i="37" s="1"/>
  <c r="E132" i="36"/>
  <c r="D132" i="37" s="1"/>
  <c r="G20" i="36"/>
  <c r="F20" i="37" s="1"/>
  <c r="B172" i="38"/>
  <c r="E146" i="36"/>
  <c r="D146" i="37" s="1"/>
  <c r="E26" i="36"/>
  <c r="D27" i="39" s="1"/>
  <c r="F146" i="36"/>
  <c r="E147" i="39" s="1"/>
  <c r="E58" i="36"/>
  <c r="D59" i="39" s="1"/>
  <c r="F26" i="36"/>
  <c r="E27" i="39" s="1"/>
  <c r="F93" i="36"/>
  <c r="E93" i="37" s="1"/>
  <c r="C97" i="37"/>
  <c r="C98" i="39"/>
  <c r="F150" i="36"/>
  <c r="E150" i="37" s="1"/>
  <c r="B175" i="37"/>
  <c r="E16" i="36"/>
  <c r="D16" i="37" s="1"/>
  <c r="E50" i="36"/>
  <c r="D50" i="37" s="1"/>
  <c r="B166" i="37"/>
  <c r="E97" i="37"/>
  <c r="E98" i="39"/>
  <c r="D170" i="37"/>
  <c r="D171" i="39"/>
  <c r="D211" i="37"/>
  <c r="D212" i="39"/>
  <c r="D144" i="37"/>
  <c r="D145" i="39"/>
  <c r="E168" i="37"/>
  <c r="E169" i="39"/>
  <c r="D116" i="37"/>
  <c r="D117" i="39"/>
  <c r="B103" i="38"/>
  <c r="B107" i="39"/>
  <c r="E35" i="37"/>
  <c r="E36" i="39"/>
  <c r="D150" i="37"/>
  <c r="D151" i="39"/>
  <c r="C39" i="38"/>
  <c r="C43" i="39"/>
  <c r="B41" i="38"/>
  <c r="B44" i="37"/>
  <c r="B45" i="39"/>
  <c r="B134" i="38"/>
  <c r="B138" i="39"/>
  <c r="E182" i="37"/>
  <c r="E183" i="39"/>
  <c r="P8" i="36"/>
  <c r="I4" i="38"/>
  <c r="D197" i="37"/>
  <c r="D198" i="39"/>
  <c r="B155" i="38"/>
  <c r="B159" i="39"/>
  <c r="C192" i="38"/>
  <c r="C196" i="39"/>
  <c r="B96" i="38"/>
  <c r="B100" i="39"/>
  <c r="D35" i="37"/>
  <c r="D36" i="39"/>
  <c r="C173" i="37"/>
  <c r="C174" i="39"/>
  <c r="C170" i="38"/>
  <c r="B123" i="38"/>
  <c r="B127" i="39"/>
  <c r="B74" i="38"/>
  <c r="B78" i="39"/>
  <c r="B33" i="39"/>
  <c r="B29" i="38"/>
  <c r="B105" i="38"/>
  <c r="B109" i="39"/>
  <c r="E77" i="36"/>
  <c r="B80" i="38"/>
  <c r="B84" i="39"/>
  <c r="D37" i="37"/>
  <c r="D38" i="39"/>
  <c r="D207" i="37"/>
  <c r="D208" i="39"/>
  <c r="C14" i="37"/>
  <c r="C11" i="38"/>
  <c r="C15" i="39"/>
  <c r="C81" i="37"/>
  <c r="C82" i="39"/>
  <c r="C78" i="38"/>
  <c r="G168" i="36"/>
  <c r="F168" i="37" s="1"/>
  <c r="E207" i="37"/>
  <c r="E208" i="39"/>
  <c r="B11" i="38"/>
  <c r="B15" i="39"/>
  <c r="F39" i="36"/>
  <c r="B168" i="37"/>
  <c r="E152" i="36"/>
  <c r="B63" i="38"/>
  <c r="B67" i="39"/>
  <c r="G32" i="36"/>
  <c r="F32" i="37" s="1"/>
  <c r="B213" i="37"/>
  <c r="B210" i="38"/>
  <c r="B214" i="39"/>
  <c r="F77" i="36"/>
  <c r="D184" i="37"/>
  <c r="D185" i="39"/>
  <c r="B92" i="38"/>
  <c r="B96" i="39"/>
  <c r="E54" i="37"/>
  <c r="E55" i="39"/>
  <c r="G152" i="36"/>
  <c r="F152" i="37" s="1"/>
  <c r="E184" i="37"/>
  <c r="E185" i="39"/>
  <c r="B77" i="37"/>
  <c r="B82" i="38"/>
  <c r="B86" i="39"/>
  <c r="B138" i="38"/>
  <c r="B142" i="39"/>
  <c r="B129" i="38"/>
  <c r="B133" i="39"/>
  <c r="B174" i="38"/>
  <c r="B178" i="39"/>
  <c r="D166" i="37"/>
  <c r="D167" i="39"/>
  <c r="F99" i="36"/>
  <c r="B167" i="38"/>
  <c r="B171" i="39"/>
  <c r="D209" i="37"/>
  <c r="D210" i="39"/>
  <c r="B111" i="38"/>
  <c r="B115" i="39"/>
  <c r="B176" i="38"/>
  <c r="B180" i="39"/>
  <c r="B13" i="38"/>
  <c r="B17" i="39"/>
  <c r="D42" i="37"/>
  <c r="D43" i="39"/>
  <c r="D88" i="37"/>
  <c r="D89" i="39"/>
  <c r="B136" i="38"/>
  <c r="B140" i="39"/>
  <c r="B43" i="38"/>
  <c r="B47" i="39"/>
  <c r="B46" i="37"/>
  <c r="D182" i="37"/>
  <c r="D183" i="39"/>
  <c r="F90" i="36"/>
  <c r="F132" i="36"/>
  <c r="B100" i="38"/>
  <c r="B104" i="39"/>
  <c r="C159" i="38"/>
  <c r="C160" i="37"/>
  <c r="C24" i="37"/>
  <c r="C25" i="39"/>
  <c r="C21" i="38"/>
  <c r="C157" i="38"/>
  <c r="B141" i="38"/>
  <c r="B145" i="39"/>
  <c r="E168" i="36"/>
  <c r="B177" i="37"/>
  <c r="C55" i="38"/>
  <c r="C59" i="39"/>
  <c r="C170" i="37"/>
  <c r="B51" i="38"/>
  <c r="B55" i="39"/>
  <c r="G211" i="36"/>
  <c r="F211" i="37" s="1"/>
  <c r="E213" i="37"/>
  <c r="E214" i="39"/>
  <c r="C13" i="38"/>
  <c r="C17" i="39"/>
  <c r="B76" i="38"/>
  <c r="B80" i="39"/>
  <c r="C156" i="37"/>
  <c r="C153" i="38"/>
  <c r="C157" i="39"/>
  <c r="F106" i="36"/>
  <c r="F52" i="36"/>
  <c r="E99" i="36"/>
  <c r="B94" i="38"/>
  <c r="B98" i="39"/>
  <c r="E209" i="37"/>
  <c r="E210" i="39"/>
  <c r="E88" i="37"/>
  <c r="E89" i="39"/>
  <c r="B159" i="38"/>
  <c r="B163" i="39"/>
  <c r="C162" i="37"/>
  <c r="B147" i="38"/>
  <c r="B151" i="39"/>
  <c r="F202" i="36"/>
  <c r="D48" i="37"/>
  <c r="D49" i="39"/>
  <c r="E177" i="36"/>
  <c r="C99" i="37"/>
  <c r="C96" i="38"/>
  <c r="C100" i="39"/>
  <c r="E197" i="37"/>
  <c r="E198" i="39"/>
  <c r="D103" i="37"/>
  <c r="D104" i="39"/>
  <c r="G44" i="36"/>
  <c r="F44" i="37" s="1"/>
  <c r="F135" i="36"/>
  <c r="E126" i="36"/>
  <c r="B107" i="38"/>
  <c r="B111" i="39"/>
  <c r="F177" i="36"/>
  <c r="C57" i="38"/>
  <c r="C61" i="39"/>
  <c r="C77" i="37"/>
  <c r="C74" i="38"/>
  <c r="C78" i="39"/>
  <c r="B39" i="38"/>
  <c r="B43" i="39"/>
  <c r="B165" i="38"/>
  <c r="B169" i="39"/>
  <c r="E179" i="37"/>
  <c r="E180" i="39"/>
  <c r="B153" i="38"/>
  <c r="B157" i="39"/>
  <c r="B19" i="38"/>
  <c r="B23" i="39"/>
  <c r="G173" i="36"/>
  <c r="F173" i="37" s="1"/>
  <c r="B174" i="39"/>
  <c r="E37" i="37"/>
  <c r="E38" i="39"/>
  <c r="C88" i="37"/>
  <c r="C89" i="39"/>
  <c r="C85" i="38"/>
  <c r="B157" i="38"/>
  <c r="B161" i="39"/>
  <c r="B208" i="38"/>
  <c r="B212" i="39"/>
  <c r="B183" i="38"/>
  <c r="B187" i="39"/>
  <c r="G99" i="36"/>
  <c r="F99" i="37" s="1"/>
  <c r="E44" i="37"/>
  <c r="E45" i="39"/>
  <c r="G135" i="36"/>
  <c r="F135" i="37" s="1"/>
  <c r="B126" i="37"/>
  <c r="B125" i="38"/>
  <c r="B129" i="39"/>
  <c r="B211" i="37"/>
  <c r="G177" i="36"/>
  <c r="F177" i="37" s="1"/>
  <c r="F144" i="36"/>
  <c r="E44" i="36"/>
  <c r="E135" i="36"/>
  <c r="F22" i="36"/>
  <c r="B196" i="38"/>
  <c r="B200" i="39"/>
  <c r="F211" i="36"/>
  <c r="C95" i="37"/>
  <c r="C92" i="38"/>
  <c r="C213" i="37"/>
  <c r="C210" i="38"/>
  <c r="G186" i="36"/>
  <c r="F186" i="37" s="1"/>
  <c r="C209" i="37"/>
  <c r="C206" i="38"/>
  <c r="C66" i="37"/>
  <c r="C63" i="38"/>
  <c r="B161" i="38"/>
  <c r="E164" i="36"/>
  <c r="C126" i="37"/>
  <c r="C123" i="38"/>
  <c r="B65" i="38"/>
  <c r="G68" i="36"/>
  <c r="F68" i="37" s="1"/>
  <c r="B68" i="37"/>
  <c r="E68" i="36"/>
  <c r="F68" i="36"/>
  <c r="C108" i="37"/>
  <c r="C105" i="38"/>
  <c r="C152" i="37"/>
  <c r="C149" i="38"/>
  <c r="B71" i="37"/>
  <c r="B68" i="38"/>
  <c r="F71" i="36"/>
  <c r="G71" i="36"/>
  <c r="F71" i="37" s="1"/>
  <c r="E71" i="36"/>
  <c r="C144" i="37"/>
  <c r="C141" i="38"/>
  <c r="B71" i="38"/>
  <c r="E74" i="36"/>
  <c r="B74" i="37"/>
  <c r="F74" i="36"/>
  <c r="G74" i="36"/>
  <c r="F74" i="37" s="1"/>
  <c r="C154" i="37"/>
  <c r="C151" i="38"/>
  <c r="C202" i="37"/>
  <c r="C199" i="38"/>
  <c r="C150" i="37"/>
  <c r="C147" i="38"/>
  <c r="B173" i="37"/>
  <c r="B170" i="38"/>
  <c r="E173" i="36"/>
  <c r="B61" i="38"/>
  <c r="F173" i="36"/>
  <c r="B78" i="38"/>
  <c r="G81" i="36"/>
  <c r="F81" i="37" s="1"/>
  <c r="B55" i="38"/>
  <c r="F58" i="36"/>
  <c r="B58" i="37"/>
  <c r="C56" i="37"/>
  <c r="C53" i="38"/>
  <c r="C166" i="37"/>
  <c r="C163" i="38"/>
  <c r="C192" i="37"/>
  <c r="C189" i="38"/>
  <c r="B15" i="38"/>
  <c r="E18" i="36"/>
  <c r="F18" i="36"/>
  <c r="G18" i="36"/>
  <c r="F18" i="37" s="1"/>
  <c r="C141" i="37"/>
  <c r="C138" i="38"/>
  <c r="B201" i="38"/>
  <c r="E204" i="36"/>
  <c r="F204" i="36"/>
  <c r="G204" i="36"/>
  <c r="F204" i="37" s="1"/>
  <c r="B135" i="37"/>
  <c r="B132" i="38"/>
  <c r="C85" i="37"/>
  <c r="C82" i="38"/>
  <c r="C186" i="37"/>
  <c r="C183" i="38"/>
  <c r="C74" i="37"/>
  <c r="C71" i="38"/>
  <c r="C52" i="37"/>
  <c r="C49" i="38"/>
  <c r="C118" i="37"/>
  <c r="C115" i="38"/>
  <c r="B39" i="37"/>
  <c r="B36" i="38"/>
  <c r="G29" i="36"/>
  <c r="F29" i="37" s="1"/>
  <c r="B26" i="38"/>
  <c r="E29" i="36"/>
  <c r="C129" i="38"/>
  <c r="C132" i="37"/>
  <c r="C204" i="37"/>
  <c r="C201" i="38"/>
  <c r="C110" i="37"/>
  <c r="C107" i="38"/>
  <c r="B87" i="38"/>
  <c r="B90" i="37"/>
  <c r="E90" i="36"/>
  <c r="B148" i="37"/>
  <c r="B145" i="38"/>
  <c r="G90" i="36"/>
  <c r="F90" i="37" s="1"/>
  <c r="C184" i="37"/>
  <c r="C181" i="38"/>
  <c r="C168" i="37"/>
  <c r="C165" i="38"/>
  <c r="C79" i="37"/>
  <c r="C76" i="38"/>
  <c r="F29" i="36"/>
  <c r="C164" i="37"/>
  <c r="C161" i="38"/>
  <c r="C197" i="37"/>
  <c r="C194" i="38"/>
  <c r="C137" i="37"/>
  <c r="C134" i="38"/>
  <c r="B50" i="37"/>
  <c r="B47" i="38"/>
  <c r="E139" i="36"/>
  <c r="B57" i="38"/>
  <c r="E60" i="36"/>
  <c r="B60" i="37"/>
  <c r="F139" i="36"/>
  <c r="B202" i="37"/>
  <c r="B199" i="38"/>
  <c r="C207" i="37"/>
  <c r="C204" i="38"/>
  <c r="C48" i="37"/>
  <c r="C45" i="38"/>
  <c r="C199" i="37"/>
  <c r="C196" i="38"/>
  <c r="C146" i="37"/>
  <c r="C143" i="38"/>
  <c r="B52" i="37"/>
  <c r="B49" i="38"/>
  <c r="C54" i="37"/>
  <c r="C51" i="38"/>
  <c r="C122" i="37"/>
  <c r="C119" i="38"/>
  <c r="B90" i="38"/>
  <c r="B93" i="37"/>
  <c r="C128" i="37"/>
  <c r="C125" i="38"/>
  <c r="B101" i="37"/>
  <c r="B98" i="38"/>
  <c r="C182" i="37"/>
  <c r="C179" i="38"/>
  <c r="N94" i="35"/>
  <c r="C64" i="37"/>
  <c r="C61" i="38"/>
  <c r="C18" i="37"/>
  <c r="C15" i="38"/>
  <c r="C211" i="37"/>
  <c r="C208" i="38"/>
  <c r="C106" i="37"/>
  <c r="C103" i="38"/>
  <c r="C68" i="37"/>
  <c r="C65" i="38"/>
  <c r="B143" i="38"/>
  <c r="G146" i="36"/>
  <c r="F146" i="37" s="1"/>
  <c r="C35" i="37"/>
  <c r="C32" i="38"/>
  <c r="C93" i="37"/>
  <c r="C90" i="38"/>
  <c r="C155" i="38"/>
  <c r="C158" i="37"/>
  <c r="C71" i="37"/>
  <c r="C68" i="38"/>
  <c r="C37" i="37"/>
  <c r="C34" i="38"/>
  <c r="C114" i="37"/>
  <c r="C111" i="38"/>
  <c r="B152" i="37"/>
  <c r="B149" i="38"/>
  <c r="C116" i="37"/>
  <c r="C113" i="38"/>
  <c r="C20" i="37"/>
  <c r="C17" i="38"/>
  <c r="C135" i="37"/>
  <c r="C132" i="38"/>
  <c r="C39" i="37"/>
  <c r="C36" i="38"/>
  <c r="G83" i="36"/>
  <c r="F83" i="37" s="1"/>
  <c r="E162" i="36"/>
  <c r="G162" i="36"/>
  <c r="F162" i="37" s="1"/>
  <c r="F162" i="36"/>
  <c r="B162" i="37"/>
  <c r="C60" i="37"/>
  <c r="C42" i="37"/>
  <c r="E156" i="36"/>
  <c r="F156" i="36"/>
  <c r="B156" i="37"/>
  <c r="B199" i="37"/>
  <c r="F199" i="36"/>
  <c r="G199" i="36"/>
  <c r="F199" i="37" s="1"/>
  <c r="E199" i="36"/>
  <c r="B158" i="37"/>
  <c r="G158" i="36"/>
  <c r="F158" i="37" s="1"/>
  <c r="F158" i="36"/>
  <c r="E158" i="36"/>
  <c r="G156" i="36"/>
  <c r="F156" i="37" s="1"/>
  <c r="B83" i="37"/>
  <c r="E83" i="36"/>
  <c r="F83" i="36"/>
  <c r="I211" i="37"/>
  <c r="B95" i="37"/>
  <c r="F95" i="36"/>
  <c r="E66" i="36"/>
  <c r="B66" i="37"/>
  <c r="G66" i="36"/>
  <c r="F66" i="37" s="1"/>
  <c r="F66" i="36"/>
  <c r="F108" i="36"/>
  <c r="G108" i="36"/>
  <c r="F108" i="37" s="1"/>
  <c r="B108" i="37"/>
  <c r="B97" i="37"/>
  <c r="E97" i="36"/>
  <c r="G97" i="36"/>
  <c r="F97" i="37" s="1"/>
  <c r="B14" i="37"/>
  <c r="E14" i="36"/>
  <c r="F14" i="36"/>
  <c r="G14" i="36"/>
  <c r="F14" i="37" s="1"/>
  <c r="B186" i="37"/>
  <c r="E186" i="36"/>
  <c r="F186" i="36"/>
  <c r="L209" i="37"/>
  <c r="E108" i="36"/>
  <c r="E95" i="36"/>
  <c r="G95" i="36"/>
  <c r="F95" i="37" s="1"/>
  <c r="B141" i="37"/>
  <c r="F141" i="36"/>
  <c r="G141" i="36"/>
  <c r="F141" i="37" s="1"/>
  <c r="E141" i="36"/>
  <c r="G64" i="36"/>
  <c r="F64" i="37" s="1"/>
  <c r="F64" i="36"/>
  <c r="E64" i="36"/>
  <c r="B64" i="37"/>
  <c r="C58" i="37"/>
  <c r="G114" i="36"/>
  <c r="F114" i="37" s="1"/>
  <c r="B114" i="37"/>
  <c r="F114" i="36"/>
  <c r="E114" i="36"/>
  <c r="E110" i="36"/>
  <c r="B110" i="37"/>
  <c r="F160" i="36"/>
  <c r="B160" i="37"/>
  <c r="E160" i="36"/>
  <c r="G160" i="36"/>
  <c r="F160" i="37" s="1"/>
  <c r="G79" i="36"/>
  <c r="F79" i="37" s="1"/>
  <c r="B79" i="37"/>
  <c r="E79" i="36"/>
  <c r="F79" i="36"/>
  <c r="L93" i="37"/>
  <c r="I209" i="37"/>
  <c r="I14" i="37"/>
  <c r="G103" i="36"/>
  <c r="F103" i="37" s="1"/>
  <c r="F103" i="36"/>
  <c r="B103" i="37"/>
  <c r="B204" i="37"/>
  <c r="B137" i="37"/>
  <c r="F137" i="36"/>
  <c r="E137" i="36"/>
  <c r="G137" i="36"/>
  <c r="F137" i="37" s="1"/>
  <c r="B85" i="37"/>
  <c r="F85" i="36"/>
  <c r="G101" i="36"/>
  <c r="F101" i="37" s="1"/>
  <c r="B170" i="37"/>
  <c r="G170" i="36"/>
  <c r="F170" i="37" s="1"/>
  <c r="C16" i="37"/>
  <c r="B81" i="37"/>
  <c r="E81" i="36"/>
  <c r="F81" i="36"/>
  <c r="E85" i="36"/>
  <c r="I20" i="37"/>
  <c r="E101" i="36"/>
  <c r="F164" i="36"/>
  <c r="G164" i="36"/>
  <c r="F164" i="37" s="1"/>
  <c r="B164" i="37"/>
  <c r="G106" i="36"/>
  <c r="F106" i="37" s="1"/>
  <c r="E106" i="36"/>
  <c r="B106" i="37"/>
  <c r="B99" i="37"/>
  <c r="G139" i="36"/>
  <c r="F139" i="37" s="1"/>
  <c r="B139" i="37"/>
  <c r="I207" i="37"/>
  <c r="B18" i="37"/>
  <c r="B128" i="37"/>
  <c r="E128" i="36"/>
  <c r="R8" i="37"/>
  <c r="E11" i="41"/>
  <c r="E10" i="41"/>
  <c r="E9" i="41"/>
  <c r="M55" i="49" l="1"/>
  <c r="I55" i="49"/>
  <c r="H124" i="49"/>
  <c r="AG10" i="49"/>
  <c r="H16" i="49"/>
  <c r="H15" i="49"/>
  <c r="L126" i="49"/>
  <c r="H123" i="51" s="1"/>
  <c r="F5" i="52"/>
  <c r="F6" i="52"/>
  <c r="L63" i="49"/>
  <c r="H60" i="51" s="1"/>
  <c r="G1" i="52"/>
  <c r="N123" i="49"/>
  <c r="J120" i="51"/>
  <c r="E190" i="37"/>
  <c r="I13" i="51"/>
  <c r="D192" i="37"/>
  <c r="I12" i="51"/>
  <c r="J13" i="51"/>
  <c r="N125" i="49"/>
  <c r="J122" i="51"/>
  <c r="J12" i="51"/>
  <c r="D188" i="37"/>
  <c r="E48" i="37"/>
  <c r="J121" i="51"/>
  <c r="L123" i="49"/>
  <c r="H120" i="51" s="1"/>
  <c r="G120" i="51"/>
  <c r="L125" i="49"/>
  <c r="H122" i="51" s="1"/>
  <c r="G122" i="51"/>
  <c r="I121" i="51"/>
  <c r="E195" i="37"/>
  <c r="D176" i="39"/>
  <c r="E122" i="37"/>
  <c r="E188" i="37"/>
  <c r="D196" i="39"/>
  <c r="D123" i="39"/>
  <c r="D125" i="39"/>
  <c r="L62" i="49"/>
  <c r="H59" i="51" s="1"/>
  <c r="L59" i="49"/>
  <c r="H56" i="51" s="1"/>
  <c r="J15" i="49"/>
  <c r="L15" i="49"/>
  <c r="H12" i="51" s="1"/>
  <c r="L18" i="49"/>
  <c r="H15" i="51" s="1"/>
  <c r="D191" i="39"/>
  <c r="J16" i="49"/>
  <c r="L16" i="49"/>
  <c r="H13" i="51" s="1"/>
  <c r="E124" i="37"/>
  <c r="L60" i="49"/>
  <c r="H57" i="51" s="1"/>
  <c r="E192" i="37"/>
  <c r="N14" i="49"/>
  <c r="L64" i="49"/>
  <c r="H61" i="51" s="1"/>
  <c r="L17" i="49"/>
  <c r="H14" i="51" s="1"/>
  <c r="N17" i="49"/>
  <c r="L61" i="49"/>
  <c r="H58" i="51" s="1"/>
  <c r="J124" i="49"/>
  <c r="L124" i="49"/>
  <c r="H121" i="51" s="1"/>
  <c r="N15" i="48"/>
  <c r="M15" i="48"/>
  <c r="R17" i="37" a="1"/>
  <c r="R17" i="37" s="1"/>
  <c r="P17" i="36" s="1"/>
  <c r="E21" i="39"/>
  <c r="E57" i="39"/>
  <c r="R125" i="37" a="1"/>
  <c r="R125" i="37" s="1"/>
  <c r="D25" i="39"/>
  <c r="R210" i="37" a="1"/>
  <c r="R210" i="37" s="1"/>
  <c r="P210" i="36" s="1"/>
  <c r="R36" i="37" a="1"/>
  <c r="R36" i="37" s="1"/>
  <c r="R196" i="37" a="1"/>
  <c r="R196" i="37" s="1"/>
  <c r="R185" i="37" a="1"/>
  <c r="R185" i="37" s="1"/>
  <c r="Q180" i="37" a="1"/>
  <c r="Q180" i="37" s="1"/>
  <c r="R180" i="37" s="1" a="1"/>
  <c r="R180" i="37" s="1"/>
  <c r="Q98" i="37" a="1"/>
  <c r="Q98" i="37" s="1"/>
  <c r="O98" i="36" s="1"/>
  <c r="Q78" i="37" a="1"/>
  <c r="Q78" i="37" s="1"/>
  <c r="R21" i="37" a="1"/>
  <c r="R21" i="37" s="1"/>
  <c r="P21" i="36" s="1"/>
  <c r="Q65" i="37" a="1"/>
  <c r="Q65" i="37" s="1"/>
  <c r="R65" i="37" s="1" a="1"/>
  <c r="R65" i="37" s="1"/>
  <c r="Q153" i="37" a="1"/>
  <c r="Q153" i="37" s="1"/>
  <c r="R153" i="37" s="1" a="1"/>
  <c r="R153" i="37" s="1"/>
  <c r="Q94" i="37" a="1"/>
  <c r="Q94" i="37" s="1"/>
  <c r="O94" i="36" s="1"/>
  <c r="Q43" i="37" a="1"/>
  <c r="Q43" i="37" s="1"/>
  <c r="R193" i="37" a="1"/>
  <c r="R193" i="37" s="1"/>
  <c r="R25" i="37" a="1"/>
  <c r="R25" i="37" s="1"/>
  <c r="Q157" i="37" a="1"/>
  <c r="Q157" i="37" s="1"/>
  <c r="Q205" i="37" a="1"/>
  <c r="Q205" i="37" s="1"/>
  <c r="R205" i="37" s="1" a="1"/>
  <c r="R205" i="37" s="1"/>
  <c r="Q176" i="37" a="1"/>
  <c r="Q176" i="37" s="1"/>
  <c r="R176" i="37" s="1" a="1"/>
  <c r="R176" i="37" s="1"/>
  <c r="Q100" i="37" a="1"/>
  <c r="Q100" i="37" s="1"/>
  <c r="O100" i="36" s="1"/>
  <c r="Q82" i="37" a="1"/>
  <c r="Q82" i="37" s="1"/>
  <c r="Q140" i="37" a="1"/>
  <c r="Q140" i="37" s="1"/>
  <c r="R140" i="37" s="1" a="1"/>
  <c r="R140" i="37" s="1"/>
  <c r="Q51" i="37" a="1"/>
  <c r="Q51" i="37" s="1"/>
  <c r="R51" i="37" s="1" a="1"/>
  <c r="R51" i="37" s="1"/>
  <c r="Q45" i="37" a="1"/>
  <c r="Q45" i="37" s="1"/>
  <c r="R45" i="37" s="1" a="1"/>
  <c r="R45" i="37" s="1"/>
  <c r="Q107" i="37" a="1"/>
  <c r="Q107" i="37" s="1"/>
  <c r="E25" i="39"/>
  <c r="E175" i="37"/>
  <c r="Q109" i="37" a="1"/>
  <c r="Q109" i="37" s="1"/>
  <c r="Q75" i="37" a="1"/>
  <c r="Q75" i="37" s="1"/>
  <c r="D213" i="37"/>
  <c r="Q136" i="37" a="1"/>
  <c r="Q136" i="37" s="1"/>
  <c r="Q178" i="37" a="1"/>
  <c r="Q178" i="37" s="1"/>
  <c r="R178" i="37" s="1" a="1"/>
  <c r="R178" i="37" s="1"/>
  <c r="Q55" i="37" a="1"/>
  <c r="Q55" i="37" s="1"/>
  <c r="R55" i="37" s="1" a="1"/>
  <c r="R55" i="37" s="1"/>
  <c r="R33" i="37" a="1"/>
  <c r="R33" i="37" s="1"/>
  <c r="Q142" i="37" a="1"/>
  <c r="Q142" i="37" s="1"/>
  <c r="Q161" i="37" a="1"/>
  <c r="Q161" i="37" s="1"/>
  <c r="Q212" i="37" a="1"/>
  <c r="Q212" i="37" s="1"/>
  <c r="O212" i="36" s="1"/>
  <c r="Q30" i="37" a="1"/>
  <c r="Q30" i="37" s="1"/>
  <c r="Q104" i="37" a="1"/>
  <c r="Q104" i="37" s="1"/>
  <c r="O104" i="36" s="1"/>
  <c r="Q159" i="37" a="1"/>
  <c r="Q159" i="37" s="1"/>
  <c r="R159" i="37" s="1" a="1"/>
  <c r="R159" i="37" s="1"/>
  <c r="R123" i="37" a="1"/>
  <c r="R123" i="37" s="1"/>
  <c r="Q171" i="37" a="1"/>
  <c r="Q171" i="37" s="1"/>
  <c r="R171" i="37" s="1" a="1"/>
  <c r="R171" i="37" s="1"/>
  <c r="Q72" i="37" a="1"/>
  <c r="Q72" i="37" s="1"/>
  <c r="R208" i="37" a="1"/>
  <c r="R208" i="37" s="1"/>
  <c r="P208" i="36" s="1"/>
  <c r="R119" i="37" a="1"/>
  <c r="R119" i="37" s="1"/>
  <c r="R189" i="37" a="1"/>
  <c r="R189" i="37" s="1"/>
  <c r="R27" i="37" a="1"/>
  <c r="R27" i="37" s="1"/>
  <c r="R191" i="37" a="1"/>
  <c r="R191" i="37" s="1"/>
  <c r="Q203" i="37" a="1"/>
  <c r="Q203" i="37" s="1"/>
  <c r="Q117" i="37" a="1"/>
  <c r="Q117" i="37" s="1"/>
  <c r="Q102" i="37" a="1"/>
  <c r="Q102" i="37" s="1"/>
  <c r="O102" i="36" s="1"/>
  <c r="Q23" i="37" a="1"/>
  <c r="Q23" i="37" s="1"/>
  <c r="O23" i="36" s="1"/>
  <c r="Q80" i="37" a="1"/>
  <c r="Q80" i="37" s="1"/>
  <c r="R80" i="37" s="1" a="1"/>
  <c r="R80" i="37" s="1"/>
  <c r="Q69" i="37" a="1"/>
  <c r="Q69" i="37" s="1"/>
  <c r="Q214" i="37" a="1"/>
  <c r="Q214" i="37" s="1"/>
  <c r="O214" i="36" s="1"/>
  <c r="R133" i="37" a="1"/>
  <c r="R133" i="37" s="1"/>
  <c r="R89" i="37" a="1"/>
  <c r="R89" i="37" s="1"/>
  <c r="R183" i="37" a="1"/>
  <c r="R183" i="37" s="1"/>
  <c r="Q169" i="37" a="1"/>
  <c r="Q169" i="37" s="1"/>
  <c r="R169" i="37" s="1" a="1"/>
  <c r="R169" i="37" s="1"/>
  <c r="R38" i="37" a="1"/>
  <c r="R38" i="37" s="1"/>
  <c r="Q67" i="37" a="1"/>
  <c r="Q67" i="37" s="1"/>
  <c r="R67" i="37" s="1" a="1"/>
  <c r="R67" i="37" s="1"/>
  <c r="Q53" i="37" a="1"/>
  <c r="Q53" i="37" s="1"/>
  <c r="Q151" i="37" a="1"/>
  <c r="Q151" i="37" s="1"/>
  <c r="Q96" i="37" a="1"/>
  <c r="Q96" i="37" s="1"/>
  <c r="O96" i="36" s="1"/>
  <c r="Q149" i="37" a="1"/>
  <c r="Q149" i="37" s="1"/>
  <c r="Q91" i="37" a="1"/>
  <c r="Q91" i="37" s="1"/>
  <c r="R198" i="37" a="1"/>
  <c r="R198" i="37" s="1"/>
  <c r="Q129" i="37" a="1"/>
  <c r="Q129" i="37" s="1"/>
  <c r="R129" i="37" s="1" a="1"/>
  <c r="R129" i="37" s="1"/>
  <c r="Q127" i="37" a="1"/>
  <c r="Q127" i="37" s="1"/>
  <c r="Q187" i="37" a="1"/>
  <c r="Q187" i="37" s="1"/>
  <c r="R187" i="37" s="1" a="1"/>
  <c r="R187" i="37" s="1"/>
  <c r="Q40" i="37" a="1"/>
  <c r="Q40" i="37" s="1"/>
  <c r="Q174" i="37" a="1"/>
  <c r="Q174" i="37" s="1"/>
  <c r="R174" i="37" s="1" a="1"/>
  <c r="R174" i="37" s="1"/>
  <c r="Q47" i="37" a="1"/>
  <c r="Q47" i="37" s="1"/>
  <c r="R47" i="37" s="1" a="1"/>
  <c r="R47" i="37" s="1"/>
  <c r="Q115" i="37" a="1"/>
  <c r="Q115" i="37" s="1"/>
  <c r="R115" i="37" s="1" a="1"/>
  <c r="R115" i="37" s="1"/>
  <c r="Q165" i="37" a="1"/>
  <c r="Q165" i="37" s="1"/>
  <c r="Q84" i="37" a="1"/>
  <c r="Q84" i="37" s="1"/>
  <c r="Q19" i="37" a="1"/>
  <c r="Q19" i="37" s="1"/>
  <c r="O19" i="36" s="1"/>
  <c r="Q61" i="37" a="1"/>
  <c r="Q61" i="37" s="1"/>
  <c r="R61" i="37" s="1" a="1"/>
  <c r="R61" i="37" s="1"/>
  <c r="Q15" i="37" a="1"/>
  <c r="Q15" i="37" s="1"/>
  <c r="O15" i="36" s="1"/>
  <c r="Q200" i="37" a="1"/>
  <c r="Q200" i="37" s="1"/>
  <c r="Q145" i="37" a="1"/>
  <c r="Q145" i="37" s="1"/>
  <c r="Q147" i="37" a="1"/>
  <c r="Q147" i="37" s="1"/>
  <c r="Q155" i="37" a="1"/>
  <c r="Q155" i="37" s="1"/>
  <c r="R155" i="37" s="1" a="1"/>
  <c r="R155" i="37" s="1"/>
  <c r="Q163" i="37" a="1"/>
  <c r="Q163" i="37" s="1"/>
  <c r="Q59" i="37" a="1"/>
  <c r="Q59" i="37" s="1"/>
  <c r="R59" i="37" s="1" a="1"/>
  <c r="R59" i="37" s="1"/>
  <c r="Q111" i="37" a="1"/>
  <c r="Q111" i="37" s="1"/>
  <c r="Q86" i="37" a="1"/>
  <c r="Q86" i="37" s="1"/>
  <c r="Q138" i="37" a="1"/>
  <c r="Q138" i="37" s="1"/>
  <c r="Q167" i="37" a="1"/>
  <c r="Q167" i="37" s="1"/>
  <c r="R167" i="37" s="1" a="1"/>
  <c r="R167" i="37" s="1"/>
  <c r="Q57" i="37" a="1"/>
  <c r="Q57" i="37" s="1"/>
  <c r="R49" i="37" a="1"/>
  <c r="R49" i="37" s="1"/>
  <c r="E155" i="39"/>
  <c r="D54" i="37"/>
  <c r="D40" i="39"/>
  <c r="D46" i="37"/>
  <c r="E46" i="37"/>
  <c r="E101" i="37"/>
  <c r="E119" i="39"/>
  <c r="D179" i="37"/>
  <c r="E33" i="39"/>
  <c r="D20" i="37"/>
  <c r="D56" i="37"/>
  <c r="E50" i="37"/>
  <c r="D203" i="39"/>
  <c r="E116" i="37"/>
  <c r="D154" i="37"/>
  <c r="E129" i="39"/>
  <c r="E166" i="37"/>
  <c r="E126" i="37"/>
  <c r="D52" i="37"/>
  <c r="E171" i="39"/>
  <c r="E61" i="39"/>
  <c r="D23" i="39"/>
  <c r="E149" i="39"/>
  <c r="E146" i="37"/>
  <c r="D94" i="39"/>
  <c r="E153" i="39"/>
  <c r="D149" i="39"/>
  <c r="D17" i="39"/>
  <c r="E94" i="39"/>
  <c r="D119" i="39"/>
  <c r="D51" i="39"/>
  <c r="E151" i="39"/>
  <c r="D32" i="37"/>
  <c r="E43" i="39"/>
  <c r="D58" i="37"/>
  <c r="D26" i="37"/>
  <c r="E26" i="37"/>
  <c r="D133" i="39"/>
  <c r="E17" i="39"/>
  <c r="E110" i="37"/>
  <c r="D147" i="39"/>
  <c r="H14" i="38"/>
  <c r="P18" i="39"/>
  <c r="E137" i="37"/>
  <c r="E138" i="39"/>
  <c r="E158" i="37"/>
  <c r="E159" i="39"/>
  <c r="Q7" i="36"/>
  <c r="I5" i="38"/>
  <c r="D199" i="37"/>
  <c r="D200" i="39"/>
  <c r="E103" i="37"/>
  <c r="E104" i="39"/>
  <c r="E66" i="37"/>
  <c r="E67" i="39"/>
  <c r="E199" i="37"/>
  <c r="E200" i="39"/>
  <c r="E74" i="37"/>
  <c r="E75" i="39"/>
  <c r="E77" i="37"/>
  <c r="E78" i="39"/>
  <c r="E132" i="37"/>
  <c r="E133" i="39"/>
  <c r="E164" i="37"/>
  <c r="E165" i="39"/>
  <c r="D164" i="37"/>
  <c r="D165" i="39"/>
  <c r="E99" i="37"/>
  <c r="E100" i="39"/>
  <c r="E108" i="37"/>
  <c r="E109" i="39"/>
  <c r="E162" i="37"/>
  <c r="E163" i="39"/>
  <c r="E90" i="37"/>
  <c r="E91" i="39"/>
  <c r="D162" i="37"/>
  <c r="D163" i="39"/>
  <c r="D95" i="37"/>
  <c r="D96" i="39"/>
  <c r="D101" i="37"/>
  <c r="D102" i="39"/>
  <c r="D108" i="37"/>
  <c r="D109" i="39"/>
  <c r="D66" i="37"/>
  <c r="D67" i="39"/>
  <c r="D74" i="37"/>
  <c r="D75" i="39"/>
  <c r="E177" i="37"/>
  <c r="E178" i="39"/>
  <c r="D106" i="37"/>
  <c r="D107" i="39"/>
  <c r="D158" i="37"/>
  <c r="D159" i="39"/>
  <c r="D83" i="37"/>
  <c r="D84" i="39"/>
  <c r="E58" i="37"/>
  <c r="E59" i="39"/>
  <c r="D110" i="37"/>
  <c r="D111" i="39"/>
  <c r="E95" i="37"/>
  <c r="E96" i="39"/>
  <c r="E114" i="37"/>
  <c r="E115" i="39"/>
  <c r="D90" i="37"/>
  <c r="D91" i="39"/>
  <c r="D29" i="37"/>
  <c r="D30" i="39"/>
  <c r="D64" i="37"/>
  <c r="D65" i="39"/>
  <c r="H205" i="38"/>
  <c r="P209" i="39"/>
  <c r="D160" i="37"/>
  <c r="D161" i="39"/>
  <c r="D137" i="37"/>
  <c r="D138" i="39"/>
  <c r="D85" i="37"/>
  <c r="D86" i="39"/>
  <c r="E135" i="37"/>
  <c r="E136" i="39"/>
  <c r="E71" i="37"/>
  <c r="E72" i="39"/>
  <c r="D60" i="37"/>
  <c r="D61" i="39"/>
  <c r="D152" i="37"/>
  <c r="D153" i="39"/>
  <c r="E79" i="37"/>
  <c r="E80" i="39"/>
  <c r="E68" i="37"/>
  <c r="E69" i="39"/>
  <c r="D141" i="37"/>
  <c r="D142" i="39"/>
  <c r="D68" i="37"/>
  <c r="D69" i="39"/>
  <c r="D135" i="37"/>
  <c r="D136" i="39"/>
  <c r="D177" i="37"/>
  <c r="D178" i="39"/>
  <c r="D77" i="37"/>
  <c r="D78" i="39"/>
  <c r="D97" i="37"/>
  <c r="D98" i="39"/>
  <c r="E160" i="37"/>
  <c r="E161" i="39"/>
  <c r="D126" i="37"/>
  <c r="D127" i="39"/>
  <c r="D204" i="37"/>
  <c r="D205" i="39"/>
  <c r="E139" i="37"/>
  <c r="E140" i="39"/>
  <c r="D128" i="37"/>
  <c r="D129" i="39"/>
  <c r="E83" i="37"/>
  <c r="E84" i="39"/>
  <c r="D186" i="37"/>
  <c r="D187" i="39"/>
  <c r="D156" i="37"/>
  <c r="D157" i="39"/>
  <c r="E22" i="37"/>
  <c r="E23" i="39"/>
  <c r="E14" i="37"/>
  <c r="E15" i="39"/>
  <c r="D44" i="37"/>
  <c r="D45" i="39"/>
  <c r="E29" i="37"/>
  <c r="E30" i="39"/>
  <c r="E81" i="37"/>
  <c r="E82" i="39"/>
  <c r="D81" i="37"/>
  <c r="D82" i="39"/>
  <c r="D99" i="37"/>
  <c r="D100" i="39"/>
  <c r="E186" i="37"/>
  <c r="E187" i="39"/>
  <c r="E52" i="37"/>
  <c r="E53" i="39"/>
  <c r="D139" i="37"/>
  <c r="D140" i="39"/>
  <c r="E106" i="37"/>
  <c r="E107" i="39"/>
  <c r="E156" i="37"/>
  <c r="E157" i="39"/>
  <c r="D79" i="37"/>
  <c r="D80" i="39"/>
  <c r="E173" i="37"/>
  <c r="E174" i="39"/>
  <c r="D18" i="37"/>
  <c r="D19" i="39"/>
  <c r="E85" i="37"/>
  <c r="E86" i="39"/>
  <c r="E141" i="37"/>
  <c r="E142" i="39"/>
  <c r="D14" i="37"/>
  <c r="D15" i="39"/>
  <c r="D173" i="37"/>
  <c r="D174" i="39"/>
  <c r="E144" i="37"/>
  <c r="E145" i="39"/>
  <c r="E39" i="37"/>
  <c r="E40" i="39"/>
  <c r="D114" i="37"/>
  <c r="D115" i="39"/>
  <c r="E204" i="37"/>
  <c r="E205" i="39"/>
  <c r="D168" i="37"/>
  <c r="D169" i="39"/>
  <c r="D71" i="37"/>
  <c r="D72" i="39"/>
  <c r="E64" i="37"/>
  <c r="E65" i="39"/>
  <c r="E211" i="37"/>
  <c r="E212" i="39"/>
  <c r="E18" i="37"/>
  <c r="E19" i="39"/>
  <c r="E202" i="37"/>
  <c r="E203" i="39"/>
  <c r="S7" i="37"/>
  <c r="F10" i="41"/>
  <c r="F9" i="41"/>
  <c r="H55" i="51" l="1"/>
  <c r="I11" i="51"/>
  <c r="J123" i="49"/>
  <c r="G5" i="52"/>
  <c r="G6" i="52"/>
  <c r="H1" i="52"/>
  <c r="H125" i="49"/>
  <c r="I122" i="51"/>
  <c r="J125" i="49"/>
  <c r="J17" i="49"/>
  <c r="I14" i="51"/>
  <c r="H123" i="49"/>
  <c r="I120" i="51"/>
  <c r="H14" i="49"/>
  <c r="J14" i="49"/>
  <c r="H17" i="49"/>
  <c r="M16" i="48"/>
  <c r="N16" i="48"/>
  <c r="R15" i="37" a="1"/>
  <c r="R15" i="37" s="1"/>
  <c r="P15" i="36" s="1"/>
  <c r="R23" i="37" a="1"/>
  <c r="R23" i="37" s="1"/>
  <c r="P23" i="36" s="1"/>
  <c r="R98" i="37" a="1"/>
  <c r="R98" i="37" s="1"/>
  <c r="P98" i="36" s="1"/>
  <c r="R203" i="37" a="1"/>
  <c r="R203" i="37" s="1"/>
  <c r="R214" i="37" a="1"/>
  <c r="R214" i="37" s="1"/>
  <c r="P214" i="36" s="1"/>
  <c r="R94" i="37" a="1"/>
  <c r="R94" i="37" s="1"/>
  <c r="P94" i="36" s="1"/>
  <c r="R136" i="37" a="1"/>
  <c r="R136" i="37" s="1"/>
  <c r="R84" i="37" a="1"/>
  <c r="R84" i="37" s="1"/>
  <c r="R163" i="37" a="1"/>
  <c r="R163" i="37" s="1"/>
  <c r="R53" i="37" a="1"/>
  <c r="R53" i="37" s="1"/>
  <c r="R72" i="37" a="1"/>
  <c r="R72" i="37" s="1"/>
  <c r="R212" i="37" a="1"/>
  <c r="R212" i="37" s="1"/>
  <c r="P212" i="36" s="1"/>
  <c r="R75" i="37" a="1"/>
  <c r="R75" i="37" s="1"/>
  <c r="R96" i="37" a="1"/>
  <c r="R96" i="37" s="1"/>
  <c r="P96" i="36" s="1"/>
  <c r="R165" i="37" a="1"/>
  <c r="R165" i="37" s="1"/>
  <c r="R102" i="37" a="1"/>
  <c r="R102" i="37" s="1"/>
  <c r="P102" i="36" s="1"/>
  <c r="R157" i="37" a="1"/>
  <c r="R157" i="37" s="1"/>
  <c r="R142" i="37" a="1"/>
  <c r="R142" i="37" s="1"/>
  <c r="R107" i="37" a="1"/>
  <c r="R107" i="37" s="1"/>
  <c r="R82" i="37" a="1"/>
  <c r="R82" i="37" s="1"/>
  <c r="H16" i="38"/>
  <c r="R19" i="37" a="1"/>
  <c r="R19" i="37" s="1"/>
  <c r="P19" i="36" s="1"/>
  <c r="R104" i="37" a="1"/>
  <c r="R104" i="37" s="1"/>
  <c r="P104" i="36" s="1"/>
  <c r="R91" i="37" a="1"/>
  <c r="R91" i="37" s="1"/>
  <c r="R145" i="37" a="1"/>
  <c r="R145" i="37" s="1"/>
  <c r="R86" i="37" a="1"/>
  <c r="R86" i="37" s="1"/>
  <c r="R127" i="37" a="1"/>
  <c r="R127" i="37" s="1"/>
  <c r="R69" i="37" a="1"/>
  <c r="R69" i="37" s="1"/>
  <c r="R40" i="37" a="1"/>
  <c r="R40" i="37" s="1"/>
  <c r="R57" i="37" a="1"/>
  <c r="R57" i="37" s="1"/>
  <c r="R117" i="37" a="1"/>
  <c r="R117" i="37" s="1"/>
  <c r="R78" i="37" a="1"/>
  <c r="R78" i="37" s="1"/>
  <c r="R43" i="37" a="1"/>
  <c r="R43" i="37" s="1"/>
  <c r="R30" i="37" a="1"/>
  <c r="R30" i="37" s="1"/>
  <c r="R161" i="37" a="1"/>
  <c r="R161" i="37" s="1"/>
  <c r="R109" i="37" a="1"/>
  <c r="R109" i="37" s="1"/>
  <c r="R147" i="37" a="1"/>
  <c r="R147" i="37" s="1"/>
  <c r="R200" i="37" a="1"/>
  <c r="R200" i="37" s="1"/>
  <c r="R111" i="37" a="1"/>
  <c r="R111" i="37" s="1"/>
  <c r="R100" i="37" a="1"/>
  <c r="R100" i="37" s="1"/>
  <c r="P100" i="36" s="1"/>
  <c r="R149" i="37" a="1"/>
  <c r="R149" i="37" s="1"/>
  <c r="R138" i="37" a="1"/>
  <c r="R138" i="37" s="1"/>
  <c r="R151" i="37" a="1"/>
  <c r="R151" i="37" s="1"/>
  <c r="Q18" i="39"/>
  <c r="D9" i="37"/>
  <c r="E9" i="37"/>
  <c r="H12" i="38"/>
  <c r="P16" i="39"/>
  <c r="I205" i="38"/>
  <c r="Q209" i="39"/>
  <c r="H207" i="38"/>
  <c r="P211" i="39"/>
  <c r="H209" i="38"/>
  <c r="P213" i="39"/>
  <c r="Q8" i="36"/>
  <c r="J4" i="38"/>
  <c r="I207" i="38"/>
  <c r="Q211" i="39"/>
  <c r="I14" i="38"/>
  <c r="S8" i="37"/>
  <c r="S187" i="37" s="1" a="1"/>
  <c r="S187" i="37" s="1"/>
  <c r="G9" i="41"/>
  <c r="F11" i="41"/>
  <c r="H6" i="52" l="1"/>
  <c r="H5" i="52"/>
  <c r="I1" i="52"/>
  <c r="N17" i="48"/>
  <c r="M17" i="48"/>
  <c r="S30" i="37" a="1"/>
  <c r="S30" i="37" s="1"/>
  <c r="S55" i="37" a="1"/>
  <c r="S55" i="37" s="1"/>
  <c r="S45" i="37" a="1"/>
  <c r="S45" i="37" s="1"/>
  <c r="S38" i="37" a="1"/>
  <c r="S38" i="37" s="1"/>
  <c r="S185" i="37" a="1"/>
  <c r="S185" i="37" s="1"/>
  <c r="S89" i="37" a="1"/>
  <c r="S89" i="37" s="1"/>
  <c r="S49" i="37" a="1"/>
  <c r="S49" i="37" s="1"/>
  <c r="S17" i="37" a="1"/>
  <c r="S17" i="37" s="1"/>
  <c r="Q17" i="36" s="1"/>
  <c r="S25" i="37" a="1"/>
  <c r="S25" i="37" s="1"/>
  <c r="S125" i="37" a="1"/>
  <c r="S125" i="37" s="1"/>
  <c r="S133" i="37" a="1"/>
  <c r="S133" i="37" s="1"/>
  <c r="S51" i="37" a="1"/>
  <c r="S51" i="37" s="1"/>
  <c r="S36" i="37" a="1"/>
  <c r="S36" i="37" s="1"/>
  <c r="S171" i="37" a="1"/>
  <c r="S171" i="37" s="1"/>
  <c r="S198" i="37" a="1"/>
  <c r="S198" i="37" s="1"/>
  <c r="S147" i="37" a="1"/>
  <c r="S147" i="37" s="1"/>
  <c r="S210" i="37" a="1"/>
  <c r="S210" i="37" s="1"/>
  <c r="Q210" i="36" s="1"/>
  <c r="J207" i="38" s="1"/>
  <c r="S33" i="37" a="1"/>
  <c r="S33" i="37" s="1"/>
  <c r="S205" i="37" a="1"/>
  <c r="S205" i="37" s="1"/>
  <c r="S196" i="37" a="1"/>
  <c r="S196" i="37" s="1"/>
  <c r="S208" i="37" a="1"/>
  <c r="S208" i="37" s="1"/>
  <c r="Q208" i="36" s="1"/>
  <c r="S119" i="37" a="1"/>
  <c r="S119" i="37" s="1"/>
  <c r="S102" i="37" a="1"/>
  <c r="S102" i="37" s="1"/>
  <c r="Q102" i="36" s="1"/>
  <c r="S136" i="37" a="1"/>
  <c r="S136" i="37" s="1"/>
  <c r="S61" i="37" a="1"/>
  <c r="S61" i="37" s="1"/>
  <c r="S174" i="37" a="1"/>
  <c r="S174" i="37" s="1"/>
  <c r="S153" i="37" a="1"/>
  <c r="S153" i="37" s="1"/>
  <c r="S84" i="37" a="1"/>
  <c r="S84" i="37" s="1"/>
  <c r="S43" i="37" a="1"/>
  <c r="S43" i="37" s="1"/>
  <c r="S183" i="37" a="1"/>
  <c r="S183" i="37" s="1"/>
  <c r="S129" i="37" a="1"/>
  <c r="S129" i="37" s="1"/>
  <c r="S189" i="37" a="1"/>
  <c r="S189" i="37" s="1"/>
  <c r="S27" i="37" a="1"/>
  <c r="S27" i="37" s="1"/>
  <c r="S191" i="37" a="1"/>
  <c r="S191" i="37" s="1"/>
  <c r="S138" i="37" a="1"/>
  <c r="S138" i="37" s="1"/>
  <c r="S115" i="37" a="1"/>
  <c r="S115" i="37" s="1"/>
  <c r="S140" i="37" a="1"/>
  <c r="S140" i="37" s="1"/>
  <c r="P20" i="39"/>
  <c r="S178" i="37" a="1"/>
  <c r="S178" i="37" s="1"/>
  <c r="S163" i="37" a="1"/>
  <c r="S163" i="37" s="1"/>
  <c r="S23" i="37" a="1"/>
  <c r="S23" i="37" s="1"/>
  <c r="Q23" i="36" s="1"/>
  <c r="S78" i="37" a="1"/>
  <c r="S78" i="37" s="1"/>
  <c r="S151" i="37" a="1"/>
  <c r="S151" i="37" s="1"/>
  <c r="S80" i="37" a="1"/>
  <c r="S80" i="37" s="1"/>
  <c r="S149" i="37" a="1"/>
  <c r="S149" i="37" s="1"/>
  <c r="S100" i="37" a="1"/>
  <c r="S100" i="37" s="1"/>
  <c r="Q100" i="36" s="1"/>
  <c r="S200" i="37" a="1"/>
  <c r="S200" i="37" s="1"/>
  <c r="S109" i="37" a="1"/>
  <c r="S109" i="37" s="1"/>
  <c r="S212" i="37" a="1"/>
  <c r="S212" i="37" s="1"/>
  <c r="S180" i="37" a="1"/>
  <c r="S180" i="37" s="1"/>
  <c r="S57" i="37" a="1"/>
  <c r="S57" i="37" s="1"/>
  <c r="T7" i="37"/>
  <c r="S53" i="37" a="1"/>
  <c r="S53" i="37" s="1"/>
  <c r="S72" i="37" a="1"/>
  <c r="S72" i="37" s="1"/>
  <c r="S86" i="37" a="1"/>
  <c r="S86" i="37" s="1"/>
  <c r="S67" i="37" a="1"/>
  <c r="S67" i="37" s="1"/>
  <c r="S96" i="37" a="1"/>
  <c r="S96" i="37" s="1"/>
  <c r="Q96" i="36" s="1"/>
  <c r="S117" i="37" a="1"/>
  <c r="S117" i="37" s="1"/>
  <c r="S94" i="37" a="1"/>
  <c r="S94" i="37" s="1"/>
  <c r="Q94" i="36" s="1"/>
  <c r="S69" i="37" a="1"/>
  <c r="S69" i="37" s="1"/>
  <c r="S82" i="37" a="1"/>
  <c r="S82" i="37" s="1"/>
  <c r="S65" i="37" a="1"/>
  <c r="S65" i="37" s="1"/>
  <c r="S203" i="37" a="1"/>
  <c r="S203" i="37" s="1"/>
  <c r="S104" i="37" a="1"/>
  <c r="S104" i="37" s="1"/>
  <c r="Q104" i="36" s="1"/>
  <c r="S47" i="37" a="1"/>
  <c r="S47" i="37" s="1"/>
  <c r="S59" i="37" a="1"/>
  <c r="S59" i="37" s="1"/>
  <c r="S145" i="37" a="1"/>
  <c r="S145" i="37" s="1"/>
  <c r="S142" i="37" a="1"/>
  <c r="S142" i="37" s="1"/>
  <c r="S161" i="37" a="1"/>
  <c r="S161" i="37" s="1"/>
  <c r="S169" i="37" a="1"/>
  <c r="S169" i="37" s="1"/>
  <c r="S107" i="37" a="1"/>
  <c r="S107" i="37" s="1"/>
  <c r="S19" i="37" a="1"/>
  <c r="S19" i="37" s="1"/>
  <c r="Q19" i="36" s="1"/>
  <c r="S98" i="37" a="1"/>
  <c r="S98" i="37" s="1"/>
  <c r="Q98" i="36" s="1"/>
  <c r="S91" i="37" a="1"/>
  <c r="S91" i="37" s="1"/>
  <c r="S159" i="37" a="1"/>
  <c r="S159" i="37" s="1"/>
  <c r="S127" i="37" a="1"/>
  <c r="S127" i="37" s="1"/>
  <c r="S165" i="37" a="1"/>
  <c r="S165" i="37" s="1"/>
  <c r="S40" i="37" a="1"/>
  <c r="S40" i="37" s="1"/>
  <c r="S75" i="37" a="1"/>
  <c r="S75" i="37" s="1"/>
  <c r="S15" i="37" a="1"/>
  <c r="S15" i="37" s="1"/>
  <c r="Q15" i="36" s="1"/>
  <c r="S155" i="37" a="1"/>
  <c r="S155" i="37" s="1"/>
  <c r="S167" i="37" a="1"/>
  <c r="S167" i="37" s="1"/>
  <c r="S176" i="37" a="1"/>
  <c r="S176" i="37" s="1"/>
  <c r="S214" i="37" a="1"/>
  <c r="S214" i="37" s="1"/>
  <c r="Q214" i="36" s="1"/>
  <c r="S123" i="37" a="1"/>
  <c r="S123" i="37" s="1"/>
  <c r="S111" i="37" a="1"/>
  <c r="S111" i="37" s="1"/>
  <c r="S157" i="37" a="1"/>
  <c r="S157" i="37" s="1"/>
  <c r="S21" i="37" a="1"/>
  <c r="S21" i="37" s="1"/>
  <c r="Q21" i="36" s="1"/>
  <c r="S193" i="37" a="1"/>
  <c r="S193" i="37" s="1"/>
  <c r="Q16" i="39"/>
  <c r="I209" i="38"/>
  <c r="Q20" i="39"/>
  <c r="Q213" i="39"/>
  <c r="R7" i="36"/>
  <c r="J5" i="38"/>
  <c r="I16" i="38"/>
  <c r="I12" i="38"/>
  <c r="G10" i="41"/>
  <c r="H9" i="41"/>
  <c r="I5" i="52" l="1"/>
  <c r="J1" i="52"/>
  <c r="M18" i="48"/>
  <c r="N18" i="48"/>
  <c r="R211" i="39"/>
  <c r="Q212" i="36"/>
  <c r="R213" i="39" s="1"/>
  <c r="T8" i="37"/>
  <c r="U7" i="37" s="1"/>
  <c r="U8" i="37" s="1"/>
  <c r="V7" i="37" s="1"/>
  <c r="J205" i="38"/>
  <c r="R16" i="39"/>
  <c r="R18" i="39"/>
  <c r="R209" i="39"/>
  <c r="J14" i="38"/>
  <c r="R8" i="36"/>
  <c r="K4" i="38"/>
  <c r="J16" i="38"/>
  <c r="R20" i="39"/>
  <c r="J12" i="38"/>
  <c r="I9" i="41"/>
  <c r="G11" i="41"/>
  <c r="J4" i="52" l="1"/>
  <c r="K1" i="52"/>
  <c r="N19" i="48"/>
  <c r="M19" i="48"/>
  <c r="T43" i="37" a="1"/>
  <c r="T43" i="37" s="1"/>
  <c r="U43" i="37" s="1" a="1"/>
  <c r="U43" i="37" s="1"/>
  <c r="T78" i="37" a="1"/>
  <c r="T78" i="37" s="1"/>
  <c r="U78" i="37" s="1" a="1"/>
  <c r="U78" i="37" s="1"/>
  <c r="T45" i="37" a="1"/>
  <c r="T45" i="37" s="1"/>
  <c r="U45" i="37" s="1" a="1"/>
  <c r="U45" i="37" s="1"/>
  <c r="T145" i="37" a="1"/>
  <c r="T145" i="37" s="1"/>
  <c r="U145" i="37" s="1" a="1"/>
  <c r="U145" i="37" s="1"/>
  <c r="T82" i="37" a="1"/>
  <c r="T82" i="37" s="1"/>
  <c r="U82" i="37" s="1" a="1"/>
  <c r="U82" i="37" s="1"/>
  <c r="T94" i="37" a="1"/>
  <c r="T94" i="37" s="1"/>
  <c r="R94" i="36" s="1"/>
  <c r="T111" i="37" a="1"/>
  <c r="T111" i="37" s="1"/>
  <c r="U111" i="37" s="1" a="1"/>
  <c r="U111" i="37" s="1"/>
  <c r="T55" i="37" a="1"/>
  <c r="T55" i="37" s="1"/>
  <c r="U55" i="37" s="1" a="1"/>
  <c r="U55" i="37" s="1"/>
  <c r="J209" i="38"/>
  <c r="T30" i="37" a="1"/>
  <c r="T30" i="37" s="1"/>
  <c r="U30" i="37" s="1" a="1"/>
  <c r="U30" i="37" s="1"/>
  <c r="T147" i="37" a="1"/>
  <c r="T147" i="37" s="1"/>
  <c r="U147" i="37" s="1" a="1"/>
  <c r="U147" i="37" s="1"/>
  <c r="T200" i="37" a="1"/>
  <c r="T200" i="37" s="1"/>
  <c r="U200" i="37" s="1" a="1"/>
  <c r="U200" i="37" s="1"/>
  <c r="T153" i="37" a="1"/>
  <c r="T153" i="37" s="1"/>
  <c r="U153" i="37" s="1" a="1"/>
  <c r="U153" i="37" s="1"/>
  <c r="T33" i="37" a="1"/>
  <c r="T33" i="37" s="1"/>
  <c r="T187" i="37" a="1"/>
  <c r="T187" i="37" s="1"/>
  <c r="T86" i="37" a="1"/>
  <c r="T86" i="37" s="1"/>
  <c r="T69" i="37" a="1"/>
  <c r="T69" i="37" s="1"/>
  <c r="T208" i="37" a="1"/>
  <c r="T208" i="37" s="1"/>
  <c r="R208" i="36" s="1"/>
  <c r="T127" i="37" a="1"/>
  <c r="T127" i="37" s="1"/>
  <c r="T72" i="37" a="1"/>
  <c r="T72" i="37" s="1"/>
  <c r="T125" i="37" a="1"/>
  <c r="T125" i="37" s="1"/>
  <c r="T15" i="37" a="1"/>
  <c r="T15" i="37" s="1"/>
  <c r="R15" i="36" s="1"/>
  <c r="K12" i="38" s="1"/>
  <c r="T80" i="37" a="1"/>
  <c r="T80" i="37" s="1"/>
  <c r="U80" i="37" s="1" a="1"/>
  <c r="U80" i="37" s="1"/>
  <c r="T91" i="37" a="1"/>
  <c r="T91" i="37" s="1"/>
  <c r="U91" i="37" s="1" a="1"/>
  <c r="U91" i="37" s="1"/>
  <c r="T193" i="37" a="1"/>
  <c r="T193" i="37" s="1"/>
  <c r="U193" i="37" s="1" a="1"/>
  <c r="U193" i="37" s="1"/>
  <c r="T49" i="37" a="1"/>
  <c r="T49" i="37" s="1"/>
  <c r="U49" i="37" s="1" a="1"/>
  <c r="U49" i="37" s="1"/>
  <c r="T40" i="37" a="1"/>
  <c r="T40" i="37" s="1"/>
  <c r="U40" i="37" s="1" a="1"/>
  <c r="U40" i="37" s="1"/>
  <c r="T38" i="37" a="1"/>
  <c r="T38" i="37" s="1"/>
  <c r="U38" i="37" s="1" a="1"/>
  <c r="U38" i="37" s="1"/>
  <c r="T142" i="37" a="1"/>
  <c r="T142" i="37" s="1"/>
  <c r="U142" i="37" s="1" a="1"/>
  <c r="U142" i="37" s="1"/>
  <c r="T102" i="37" a="1"/>
  <c r="T102" i="37" s="1"/>
  <c r="R102" i="36" s="1"/>
  <c r="T189" i="37" a="1"/>
  <c r="T189" i="37" s="1"/>
  <c r="T19" i="37" a="1"/>
  <c r="T19" i="37" s="1"/>
  <c r="U19" i="37" s="1" a="1"/>
  <c r="U19" i="37" s="1"/>
  <c r="S19" i="36" s="1"/>
  <c r="T178" i="37" a="1"/>
  <c r="T178" i="37" s="1"/>
  <c r="U178" i="37" s="1" a="1"/>
  <c r="U178" i="37" s="1"/>
  <c r="T119" i="37" a="1"/>
  <c r="T119" i="37" s="1"/>
  <c r="U119" i="37" s="1" a="1"/>
  <c r="U119" i="37" s="1"/>
  <c r="T117" i="37" a="1"/>
  <c r="T117" i="37" s="1"/>
  <c r="U117" i="37" s="1" a="1"/>
  <c r="U117" i="37" s="1"/>
  <c r="T36" i="37" a="1"/>
  <c r="T36" i="37" s="1"/>
  <c r="U36" i="37" s="1" a="1"/>
  <c r="U36" i="37" s="1"/>
  <c r="T169" i="37" a="1"/>
  <c r="T169" i="37" s="1"/>
  <c r="U169" i="37" s="1" a="1"/>
  <c r="U169" i="37" s="1"/>
  <c r="T161" i="37" a="1"/>
  <c r="T161" i="37" s="1"/>
  <c r="T53" i="37" a="1"/>
  <c r="T53" i="37" s="1"/>
  <c r="T57" i="37" a="1"/>
  <c r="T57" i="37" s="1"/>
  <c r="T183" i="37" a="1"/>
  <c r="T183" i="37" s="1"/>
  <c r="T138" i="37" a="1"/>
  <c r="T138" i="37" s="1"/>
  <c r="T163" i="37" a="1"/>
  <c r="T163" i="37" s="1"/>
  <c r="T174" i="37" a="1"/>
  <c r="T174" i="37" s="1"/>
  <c r="T23" i="37" a="1"/>
  <c r="T23" i="37" s="1"/>
  <c r="R23" i="36" s="1"/>
  <c r="T47" i="37" a="1"/>
  <c r="T47" i="37" s="1"/>
  <c r="T104" i="37" a="1"/>
  <c r="T104" i="37" s="1"/>
  <c r="R104" i="36" s="1"/>
  <c r="T180" i="37" a="1"/>
  <c r="T180" i="37" s="1"/>
  <c r="T185" i="37" a="1"/>
  <c r="T185" i="37" s="1"/>
  <c r="T159" i="37" a="1"/>
  <c r="T159" i="37" s="1"/>
  <c r="T136" i="37" a="1"/>
  <c r="T136" i="37" s="1"/>
  <c r="T129" i="37" a="1"/>
  <c r="T129" i="37" s="1"/>
  <c r="T198" i="37" a="1"/>
  <c r="T198" i="37" s="1"/>
  <c r="U198" i="37" s="1" a="1"/>
  <c r="U198" i="37" s="1"/>
  <c r="T51" i="37" a="1"/>
  <c r="T51" i="37" s="1"/>
  <c r="U51" i="37" s="1" a="1"/>
  <c r="U51" i="37" s="1"/>
  <c r="T21" i="37" a="1"/>
  <c r="T21" i="37" s="1"/>
  <c r="R21" i="36" s="1"/>
  <c r="T67" i="37" a="1"/>
  <c r="T67" i="37" s="1"/>
  <c r="U67" i="37" s="1" a="1"/>
  <c r="U67" i="37" s="1"/>
  <c r="T100" i="37" a="1"/>
  <c r="T100" i="37" s="1"/>
  <c r="R100" i="36" s="1"/>
  <c r="T89" i="37" a="1"/>
  <c r="T89" i="37" s="1"/>
  <c r="U89" i="37" s="1" a="1"/>
  <c r="U89" i="37" s="1"/>
  <c r="T65" i="37" a="1"/>
  <c r="T65" i="37" s="1"/>
  <c r="T25" i="37" a="1"/>
  <c r="T25" i="37" s="1"/>
  <c r="T96" i="37" a="1"/>
  <c r="T96" i="37" s="1"/>
  <c r="R96" i="36" s="1"/>
  <c r="T212" i="37" a="1"/>
  <c r="T212" i="37" s="1"/>
  <c r="R212" i="36" s="1"/>
  <c r="K209" i="38" s="1"/>
  <c r="T123" i="37" a="1"/>
  <c r="T123" i="37" s="1"/>
  <c r="T176" i="37" a="1"/>
  <c r="T176" i="37" s="1"/>
  <c r="T17" i="37" a="1"/>
  <c r="T17" i="37" s="1"/>
  <c r="T149" i="37" a="1"/>
  <c r="T149" i="37" s="1"/>
  <c r="T157" i="37" a="1"/>
  <c r="T157" i="37" s="1"/>
  <c r="U157" i="37" s="1" a="1"/>
  <c r="U157" i="37" s="1"/>
  <c r="T214" i="37" a="1"/>
  <c r="T214" i="37" s="1"/>
  <c r="R214" i="36" s="1"/>
  <c r="T27" i="37" a="1"/>
  <c r="T27" i="37" s="1"/>
  <c r="U27" i="37" s="1" a="1"/>
  <c r="U27" i="37" s="1"/>
  <c r="T205" i="37" a="1"/>
  <c r="T205" i="37" s="1"/>
  <c r="U205" i="37" s="1" a="1"/>
  <c r="U205" i="37" s="1"/>
  <c r="T151" i="37" a="1"/>
  <c r="T151" i="37" s="1"/>
  <c r="T133" i="37" a="1"/>
  <c r="T133" i="37" s="1"/>
  <c r="U133" i="37" s="1" a="1"/>
  <c r="U133" i="37" s="1"/>
  <c r="T84" i="37" a="1"/>
  <c r="T84" i="37" s="1"/>
  <c r="T171" i="37" a="1"/>
  <c r="T171" i="37" s="1"/>
  <c r="U171" i="37" s="1" a="1"/>
  <c r="U171" i="37" s="1"/>
  <c r="T210" i="37" a="1"/>
  <c r="T210" i="37" s="1"/>
  <c r="R210" i="36" s="1"/>
  <c r="K207" i="38" s="1"/>
  <c r="T167" i="37" a="1"/>
  <c r="T167" i="37" s="1"/>
  <c r="T98" i="37" a="1"/>
  <c r="T98" i="37" s="1"/>
  <c r="R98" i="36" s="1"/>
  <c r="T61" i="37" a="1"/>
  <c r="T61" i="37" s="1"/>
  <c r="T196" i="37" a="1"/>
  <c r="T196" i="37" s="1"/>
  <c r="T140" i="37" a="1"/>
  <c r="T140" i="37" s="1"/>
  <c r="U140" i="37" s="1" a="1"/>
  <c r="U140" i="37" s="1"/>
  <c r="T165" i="37" a="1"/>
  <c r="T165" i="37" s="1"/>
  <c r="T155" i="37" a="1"/>
  <c r="T155" i="37" s="1"/>
  <c r="T75" i="37" a="1"/>
  <c r="T75" i="37" s="1"/>
  <c r="T203" i="37" a="1"/>
  <c r="T203" i="37" s="1"/>
  <c r="T109" i="37" a="1"/>
  <c r="T109" i="37" s="1"/>
  <c r="T107" i="37" a="1"/>
  <c r="T107" i="37" s="1"/>
  <c r="T59" i="37" a="1"/>
  <c r="T59" i="37" s="1"/>
  <c r="T115" i="37" a="1"/>
  <c r="T115" i="37" s="1"/>
  <c r="T191" i="37" a="1"/>
  <c r="T191" i="37" s="1"/>
  <c r="S7" i="36"/>
  <c r="K5" i="38"/>
  <c r="V8" i="37"/>
  <c r="W7" i="37" s="1"/>
  <c r="H10" i="41"/>
  <c r="J9" i="41"/>
  <c r="K4" i="52" l="1"/>
  <c r="L1" i="52"/>
  <c r="M20" i="48"/>
  <c r="N20" i="48"/>
  <c r="U94" i="37" a="1"/>
  <c r="U94" i="37" s="1"/>
  <c r="S94" i="36" s="1"/>
  <c r="S211" i="39"/>
  <c r="V91" i="37" a="1"/>
  <c r="V91" i="37" s="1"/>
  <c r="U98" i="37" a="1"/>
  <c r="U98" i="37" s="1"/>
  <c r="S98" i="36" s="1"/>
  <c r="U214" i="37" a="1"/>
  <c r="U214" i="37" s="1"/>
  <c r="S214" i="36" s="1"/>
  <c r="U100" i="37" a="1"/>
  <c r="U100" i="37" s="1"/>
  <c r="S100" i="36" s="1"/>
  <c r="U210" i="37" a="1"/>
  <c r="U210" i="37" s="1"/>
  <c r="S210" i="36" s="1"/>
  <c r="L207" i="38" s="1"/>
  <c r="U21" i="37" a="1"/>
  <c r="U21" i="37" s="1"/>
  <c r="S21" i="36" s="1"/>
  <c r="U15" i="37" a="1"/>
  <c r="U15" i="37" s="1"/>
  <c r="S15" i="36" s="1"/>
  <c r="T16" i="39" s="1"/>
  <c r="U125" i="37" a="1"/>
  <c r="U125" i="37" s="1"/>
  <c r="V125" i="37" s="1" a="1"/>
  <c r="V125" i="37" s="1"/>
  <c r="U107" i="37" a="1"/>
  <c r="U107" i="37" s="1"/>
  <c r="R19" i="36"/>
  <c r="S20" i="39" s="1"/>
  <c r="U189" i="37" a="1"/>
  <c r="U189" i="37" s="1"/>
  <c r="U212" i="37" a="1"/>
  <c r="U212" i="37" s="1"/>
  <c r="S212" i="36" s="1"/>
  <c r="T213" i="39" s="1"/>
  <c r="U191" i="37" a="1"/>
  <c r="U191" i="37" s="1"/>
  <c r="V191" i="37" s="1" a="1"/>
  <c r="V191" i="37" s="1"/>
  <c r="R17" i="36"/>
  <c r="S18" i="39" s="1"/>
  <c r="S16" i="39"/>
  <c r="U149" i="37" a="1"/>
  <c r="U149" i="37" s="1"/>
  <c r="U23" i="37" a="1"/>
  <c r="U23" i="37" s="1"/>
  <c r="S23" i="36" s="1"/>
  <c r="U102" i="37" a="1"/>
  <c r="U102" i="37" s="1"/>
  <c r="S102" i="36" s="1"/>
  <c r="U96" i="37" a="1"/>
  <c r="U96" i="37" s="1"/>
  <c r="S96" i="36" s="1"/>
  <c r="S213" i="39"/>
  <c r="U123" i="37" a="1"/>
  <c r="U123" i="37" s="1"/>
  <c r="V123" i="37" s="1" a="1"/>
  <c r="V123" i="37" s="1"/>
  <c r="U174" i="37" a="1"/>
  <c r="U174" i="37" s="1"/>
  <c r="U185" i="37" a="1"/>
  <c r="U185" i="37" s="1"/>
  <c r="V185" i="37" s="1" a="1"/>
  <c r="V185" i="37" s="1"/>
  <c r="U127" i="37" a="1"/>
  <c r="U127" i="37" s="1"/>
  <c r="U129" i="37" a="1"/>
  <c r="U129" i="37" s="1"/>
  <c r="V145" i="37" a="1"/>
  <c r="V145" i="37" s="1"/>
  <c r="V119" i="37" a="1"/>
  <c r="V119" i="37" s="1"/>
  <c r="V169" i="37" a="1"/>
  <c r="V169" i="37" s="1"/>
  <c r="V111" i="37" a="1"/>
  <c r="V111" i="37" s="1"/>
  <c r="V82" i="37" a="1"/>
  <c r="V82" i="37" s="1"/>
  <c r="V153" i="37" a="1"/>
  <c r="V153" i="37" s="1"/>
  <c r="V49" i="37" a="1"/>
  <c r="V49" i="37" s="1"/>
  <c r="U109" i="37" a="1"/>
  <c r="U109" i="37" s="1"/>
  <c r="V45" i="37" a="1"/>
  <c r="V45" i="37" s="1"/>
  <c r="V198" i="37" a="1"/>
  <c r="V198" i="37" s="1"/>
  <c r="U165" i="37" a="1"/>
  <c r="U165" i="37" s="1"/>
  <c r="U17" i="37" a="1"/>
  <c r="U17" i="37" s="1"/>
  <c r="V171" i="37" a="1"/>
  <c r="V171" i="37" s="1"/>
  <c r="U115" i="37" a="1"/>
  <c r="U115" i="37" s="1"/>
  <c r="U25" i="37" a="1"/>
  <c r="U25" i="37" s="1"/>
  <c r="S209" i="39"/>
  <c r="K205" i="38"/>
  <c r="V80" i="37" a="1"/>
  <c r="V80" i="37" s="1"/>
  <c r="U155" i="37" a="1"/>
  <c r="U155" i="37" s="1"/>
  <c r="V142" i="37" a="1"/>
  <c r="V142" i="37" s="1"/>
  <c r="V78" i="37" a="1"/>
  <c r="V78" i="37" s="1"/>
  <c r="U75" i="37" a="1"/>
  <c r="U75" i="37" s="1"/>
  <c r="V75" i="37" s="1" a="1"/>
  <c r="V75" i="37" s="1"/>
  <c r="U84" i="37" a="1"/>
  <c r="U84" i="37" s="1"/>
  <c r="U176" i="37" a="1"/>
  <c r="U176" i="37" s="1"/>
  <c r="V176" i="37" s="1" a="1"/>
  <c r="V176" i="37" s="1"/>
  <c r="U203" i="37" a="1"/>
  <c r="U203" i="37" s="1"/>
  <c r="V200" i="37" a="1"/>
  <c r="V200" i="37" s="1"/>
  <c r="V178" i="37" a="1"/>
  <c r="V178" i="37" s="1"/>
  <c r="V133" i="37" a="1"/>
  <c r="V133" i="37" s="1"/>
  <c r="V36" i="37" a="1"/>
  <c r="V36" i="37" s="1"/>
  <c r="V117" i="37" a="1"/>
  <c r="V117" i="37" s="1"/>
  <c r="U53" i="37" a="1"/>
  <c r="U53" i="37" s="1"/>
  <c r="V40" i="37" a="1"/>
  <c r="V40" i="37" s="1"/>
  <c r="V67" i="37" a="1"/>
  <c r="V67" i="37" s="1"/>
  <c r="V27" i="37" a="1"/>
  <c r="V27" i="37" s="1"/>
  <c r="U187" i="37" a="1"/>
  <c r="U187" i="37" s="1"/>
  <c r="U136" i="37" a="1"/>
  <c r="U136" i="37" s="1"/>
  <c r="V205" i="37" a="1"/>
  <c r="V205" i="37" s="1"/>
  <c r="U33" i="37" a="1"/>
  <c r="U33" i="37" s="1"/>
  <c r="V43" i="37" a="1"/>
  <c r="V43" i="37" s="1"/>
  <c r="U208" i="37" a="1"/>
  <c r="U208" i="37" s="1"/>
  <c r="S208" i="36" s="1"/>
  <c r="L205" i="38" s="1"/>
  <c r="V89" i="37" a="1"/>
  <c r="V89" i="37" s="1"/>
  <c r="U61" i="37" a="1"/>
  <c r="U61" i="37" s="1"/>
  <c r="V61" i="37" s="1" a="1"/>
  <c r="V61" i="37" s="1"/>
  <c r="V38" i="37" a="1"/>
  <c r="V38" i="37" s="1"/>
  <c r="U151" i="37" a="1"/>
  <c r="U151" i="37" s="1"/>
  <c r="U57" i="37" a="1"/>
  <c r="U57" i="37" s="1"/>
  <c r="V30" i="37" a="1"/>
  <c r="V30" i="37" s="1"/>
  <c r="V140" i="37" a="1"/>
  <c r="V140" i="37" s="1"/>
  <c r="U47" i="37" a="1"/>
  <c r="U47" i="37" s="1"/>
  <c r="U72" i="37" a="1"/>
  <c r="U72" i="37" s="1"/>
  <c r="V193" i="37" a="1"/>
  <c r="V193" i="37" s="1"/>
  <c r="V19" i="37" a="1"/>
  <c r="V19" i="37" s="1"/>
  <c r="T19" i="36" s="1"/>
  <c r="V147" i="37" a="1"/>
  <c r="V147" i="37" s="1"/>
  <c r="U180" i="37" a="1"/>
  <c r="U180" i="37" s="1"/>
  <c r="U167" i="37" a="1"/>
  <c r="U167" i="37" s="1"/>
  <c r="U59" i="37" a="1"/>
  <c r="U59" i="37" s="1"/>
  <c r="V59" i="37" s="1" a="1"/>
  <c r="V59" i="37" s="1"/>
  <c r="U69" i="37" a="1"/>
  <c r="U69" i="37" s="1"/>
  <c r="V51" i="37" a="1"/>
  <c r="V51" i="37" s="1"/>
  <c r="U104" i="37" a="1"/>
  <c r="U104" i="37" s="1"/>
  <c r="S104" i="36" s="1"/>
  <c r="U183" i="37" a="1"/>
  <c r="U183" i="37" s="1"/>
  <c r="U159" i="37" a="1"/>
  <c r="U159" i="37" s="1"/>
  <c r="V159" i="37" s="1" a="1"/>
  <c r="V159" i="37" s="1"/>
  <c r="U163" i="37" a="1"/>
  <c r="U163" i="37" s="1"/>
  <c r="U86" i="37" a="1"/>
  <c r="U86" i="37" s="1"/>
  <c r="V86" i="37" s="1" a="1"/>
  <c r="V86" i="37" s="1"/>
  <c r="V157" i="37" a="1"/>
  <c r="V157" i="37" s="1"/>
  <c r="U65" i="37" a="1"/>
  <c r="U65" i="37" s="1"/>
  <c r="U138" i="37" a="1"/>
  <c r="U138" i="37" s="1"/>
  <c r="U196" i="37" a="1"/>
  <c r="U196" i="37" s="1"/>
  <c r="U161" i="37" a="1"/>
  <c r="U161" i="37" s="1"/>
  <c r="V55" i="37" a="1"/>
  <c r="V55" i="37" s="1"/>
  <c r="S8" i="36"/>
  <c r="L4" i="38"/>
  <c r="L16" i="38"/>
  <c r="T20" i="39"/>
  <c r="W8" i="37"/>
  <c r="X7" i="37" s="1"/>
  <c r="H11" i="41"/>
  <c r="K9" i="41"/>
  <c r="L4" i="52" l="1"/>
  <c r="M1" i="52"/>
  <c r="V98" i="37" a="1"/>
  <c r="V98" i="37" s="1"/>
  <c r="T98" i="36" s="1"/>
  <c r="V94" i="37" a="1"/>
  <c r="V94" i="37" s="1"/>
  <c r="T94" i="36" s="1"/>
  <c r="N21" i="48"/>
  <c r="M21" i="48"/>
  <c r="V15" i="37" a="1"/>
  <c r="V15" i="37" s="1"/>
  <c r="T15" i="36" s="1"/>
  <c r="U16" i="39" s="1"/>
  <c r="V96" i="37" a="1"/>
  <c r="V96" i="37" s="1"/>
  <c r="T96" i="36" s="1"/>
  <c r="L209" i="38"/>
  <c r="T211" i="39"/>
  <c r="V23" i="37" a="1"/>
  <c r="V23" i="37" s="1"/>
  <c r="T23" i="36" s="1"/>
  <c r="V210" i="37" a="1"/>
  <c r="V210" i="37" s="1"/>
  <c r="T210" i="36" s="1"/>
  <c r="M207" i="38" s="1"/>
  <c r="V21" i="37" a="1"/>
  <c r="V21" i="37" s="1"/>
  <c r="T21" i="36" s="1"/>
  <c r="V214" i="37" a="1"/>
  <c r="V214" i="37" s="1"/>
  <c r="T214" i="36" s="1"/>
  <c r="K14" i="38"/>
  <c r="W111" i="37" a="1"/>
  <c r="W111" i="37" s="1"/>
  <c r="L12" i="38"/>
  <c r="W80" i="37" a="1"/>
  <c r="W80" i="37" s="1"/>
  <c r="V208" i="37" a="1"/>
  <c r="V208" i="37" s="1"/>
  <c r="T208" i="36" s="1"/>
  <c r="U209" i="39" s="1"/>
  <c r="V100" i="37" a="1"/>
  <c r="V100" i="37" s="1"/>
  <c r="T100" i="36" s="1"/>
  <c r="W40" i="37" a="1"/>
  <c r="W40" i="37" s="1"/>
  <c r="W153" i="37" a="1"/>
  <c r="W153" i="37" s="1"/>
  <c r="W178" i="37" a="1"/>
  <c r="W178" i="37" s="1"/>
  <c r="W67" i="37" a="1"/>
  <c r="W67" i="37" s="1"/>
  <c r="W91" i="37" a="1"/>
  <c r="W91" i="37" s="1"/>
  <c r="W75" i="37" a="1"/>
  <c r="W75" i="37" s="1"/>
  <c r="K16" i="38"/>
  <c r="V129" i="37" a="1"/>
  <c r="V129" i="37" s="1"/>
  <c r="S17" i="36"/>
  <c r="L14" i="38" s="1"/>
  <c r="W191" i="37" a="1"/>
  <c r="W191" i="37" s="1"/>
  <c r="V149" i="37" a="1"/>
  <c r="V149" i="37" s="1"/>
  <c r="V107" i="37" a="1"/>
  <c r="V107" i="37" s="1"/>
  <c r="W107" i="37" s="1" a="1"/>
  <c r="W107" i="37" s="1"/>
  <c r="W159" i="37" a="1"/>
  <c r="W159" i="37" s="1"/>
  <c r="V183" i="37" a="1"/>
  <c r="V183" i="37" s="1"/>
  <c r="T209" i="39"/>
  <c r="V104" i="37" a="1"/>
  <c r="V104" i="37" s="1"/>
  <c r="T104" i="36" s="1"/>
  <c r="V102" i="37" a="1"/>
  <c r="V102" i="37" s="1"/>
  <c r="T102" i="36" s="1"/>
  <c r="V189" i="37" a="1"/>
  <c r="V189" i="37" s="1"/>
  <c r="W189" i="37" s="1" a="1"/>
  <c r="W189" i="37" s="1"/>
  <c r="V127" i="37" a="1"/>
  <c r="V127" i="37" s="1"/>
  <c r="W125" i="37" a="1"/>
  <c r="W125" i="37" s="1"/>
  <c r="V174" i="37" a="1"/>
  <c r="V174" i="37" s="1"/>
  <c r="V212" i="37" a="1"/>
  <c r="V212" i="37" s="1"/>
  <c r="V155" i="37" a="1"/>
  <c r="V155" i="37" s="1"/>
  <c r="W155" i="37" s="1" a="1"/>
  <c r="W155" i="37" s="1"/>
  <c r="V33" i="37" a="1"/>
  <c r="V33" i="37" s="1"/>
  <c r="W30" i="37" a="1"/>
  <c r="W30" i="37" s="1"/>
  <c r="W176" i="37" a="1"/>
  <c r="W176" i="37" s="1"/>
  <c r="V161" i="37" a="1"/>
  <c r="V161" i="37" s="1"/>
  <c r="W161" i="37" s="1" a="1"/>
  <c r="W161" i="37" s="1"/>
  <c r="V17" i="37" a="1"/>
  <c r="V17" i="37" s="1"/>
  <c r="T17" i="36" s="1"/>
  <c r="V136" i="37" a="1"/>
  <c r="V136" i="37" s="1"/>
  <c r="W61" i="37" a="1"/>
  <c r="W61" i="37" s="1"/>
  <c r="V203" i="37" a="1"/>
  <c r="V203" i="37" s="1"/>
  <c r="V84" i="37" a="1"/>
  <c r="V84" i="37" s="1"/>
  <c r="V187" i="37" a="1"/>
  <c r="V187" i="37" s="1"/>
  <c r="W187" i="37" s="1" a="1"/>
  <c r="W187" i="37" s="1"/>
  <c r="V163" i="37" a="1"/>
  <c r="V163" i="37" s="1"/>
  <c r="W163" i="37" s="1" a="1"/>
  <c r="W163" i="37" s="1"/>
  <c r="W133" i="37" a="1"/>
  <c r="W133" i="37" s="1"/>
  <c r="W140" i="37" a="1"/>
  <c r="W140" i="37" s="1"/>
  <c r="W198" i="37" a="1"/>
  <c r="W198" i="37" s="1"/>
  <c r="W43" i="37" a="1"/>
  <c r="W43" i="37" s="1"/>
  <c r="W89" i="37" a="1"/>
  <c r="W89" i="37" s="1"/>
  <c r="V109" i="37" a="1"/>
  <c r="V109" i="37" s="1"/>
  <c r="W51" i="37" a="1"/>
  <c r="W51" i="37" s="1"/>
  <c r="W38" i="37" a="1"/>
  <c r="W38" i="37" s="1"/>
  <c r="W78" i="37" a="1"/>
  <c r="W78" i="37" s="1"/>
  <c r="W27" i="37" a="1"/>
  <c r="W27" i="37" s="1"/>
  <c r="W49" i="37" a="1"/>
  <c r="W49" i="37" s="1"/>
  <c r="W169" i="37" a="1"/>
  <c r="W169" i="37" s="1"/>
  <c r="W142" i="37" a="1"/>
  <c r="W142" i="37" s="1"/>
  <c r="W82" i="37" a="1"/>
  <c r="W82" i="37" s="1"/>
  <c r="V165" i="37" a="1"/>
  <c r="V165" i="37" s="1"/>
  <c r="W55" i="37" a="1"/>
  <c r="W55" i="37" s="1"/>
  <c r="W157" i="37" a="1"/>
  <c r="W157" i="37" s="1"/>
  <c r="V151" i="37" a="1"/>
  <c r="V151" i="37" s="1"/>
  <c r="V115" i="37" a="1"/>
  <c r="V115" i="37" s="1"/>
  <c r="W115" i="37" s="1" a="1"/>
  <c r="W115" i="37" s="1"/>
  <c r="W145" i="37" a="1"/>
  <c r="W145" i="37" s="1"/>
  <c r="W45" i="37" a="1"/>
  <c r="W45" i="37" s="1"/>
  <c r="W193" i="37" a="1"/>
  <c r="W193" i="37" s="1"/>
  <c r="V65" i="37" a="1"/>
  <c r="V65" i="37" s="1"/>
  <c r="W59" i="37" a="1"/>
  <c r="W59" i="37" s="1"/>
  <c r="V180" i="37" a="1"/>
  <c r="V180" i="37" s="1"/>
  <c r="W180" i="37" s="1" a="1"/>
  <c r="W180" i="37" s="1"/>
  <c r="V53" i="37" a="1"/>
  <c r="V53" i="37" s="1"/>
  <c r="V138" i="37" a="1"/>
  <c r="V138" i="37" s="1"/>
  <c r="W171" i="37" a="1"/>
  <c r="W171" i="37" s="1"/>
  <c r="W36" i="37" a="1"/>
  <c r="W36" i="37" s="1"/>
  <c r="W205" i="37" a="1"/>
  <c r="W205" i="37" s="1"/>
  <c r="V25" i="37" a="1"/>
  <c r="V25" i="37" s="1"/>
  <c r="W25" i="37" s="1" a="1"/>
  <c r="W25" i="37" s="1"/>
  <c r="W200" i="37" a="1"/>
  <c r="W200" i="37" s="1"/>
  <c r="V72" i="37" a="1"/>
  <c r="V72" i="37" s="1"/>
  <c r="W147" i="37" a="1"/>
  <c r="W147" i="37" s="1"/>
  <c r="W119" i="37" a="1"/>
  <c r="W119" i="37" s="1"/>
  <c r="V47" i="37" a="1"/>
  <c r="V47" i="37" s="1"/>
  <c r="V167" i="37" a="1"/>
  <c r="V167" i="37" s="1"/>
  <c r="V196" i="37" a="1"/>
  <c r="V196" i="37" s="1"/>
  <c r="W185" i="37" a="1"/>
  <c r="W185" i="37" s="1"/>
  <c r="V69" i="37" a="1"/>
  <c r="V69" i="37" s="1"/>
  <c r="W86" i="37" a="1"/>
  <c r="W86" i="37" s="1"/>
  <c r="W19" i="37" a="1"/>
  <c r="W19" i="37" s="1"/>
  <c r="U19" i="36" s="1"/>
  <c r="W123" i="37" a="1"/>
  <c r="W123" i="37" s="1"/>
  <c r="V57" i="37" a="1"/>
  <c r="V57" i="37" s="1"/>
  <c r="W117" i="37" a="1"/>
  <c r="W117" i="37" s="1"/>
  <c r="M16" i="38"/>
  <c r="U20" i="39"/>
  <c r="T7" i="36"/>
  <c r="L5" i="38"/>
  <c r="X8" i="37"/>
  <c r="Y7" i="37" s="1"/>
  <c r="L9" i="41"/>
  <c r="I10" i="41"/>
  <c r="W94" i="37" l="1" a="1"/>
  <c r="W94" i="37" s="1"/>
  <c r="U94" i="36" s="1"/>
  <c r="M5" i="52"/>
  <c r="M6" i="52"/>
  <c r="M4" i="52"/>
  <c r="U211" i="39"/>
  <c r="W98" i="37" a="1"/>
  <c r="W98" i="37" s="1"/>
  <c r="U98" i="36" s="1"/>
  <c r="N1" i="52"/>
  <c r="W21" i="37" a="1"/>
  <c r="W21" i="37" s="1"/>
  <c r="U21" i="36" s="1"/>
  <c r="M12" i="38"/>
  <c r="W15" i="37" a="1"/>
  <c r="W15" i="37" s="1"/>
  <c r="U15" i="36" s="1"/>
  <c r="N12" i="38" s="1"/>
  <c r="M22" i="48"/>
  <c r="N22" i="48"/>
  <c r="W210" i="37" a="1"/>
  <c r="W210" i="37" s="1"/>
  <c r="U210" i="36" s="1"/>
  <c r="N207" i="38" s="1"/>
  <c r="W23" i="37" a="1"/>
  <c r="W23" i="37" s="1"/>
  <c r="U23" i="36" s="1"/>
  <c r="W96" i="37" a="1"/>
  <c r="W96" i="37" s="1"/>
  <c r="U96" i="36" s="1"/>
  <c r="W208" i="37" a="1"/>
  <c r="W208" i="37" s="1"/>
  <c r="U208" i="36" s="1"/>
  <c r="V209" i="39" s="1"/>
  <c r="H208" i="39" s="1"/>
  <c r="W214" i="37" a="1"/>
  <c r="W214" i="37" s="1"/>
  <c r="U214" i="36" s="1"/>
  <c r="W100" i="37" a="1"/>
  <c r="W100" i="37" s="1"/>
  <c r="U100" i="36" s="1"/>
  <c r="M205" i="38"/>
  <c r="X178" i="37" a="1"/>
  <c r="X178" i="37" s="1"/>
  <c r="X19" i="37" a="1"/>
  <c r="X19" i="37" s="1"/>
  <c r="V19" i="36" s="1"/>
  <c r="X157" i="37" a="1"/>
  <c r="X157" i="37" s="1"/>
  <c r="X140" i="37" a="1"/>
  <c r="X140" i="37" s="1"/>
  <c r="X185" i="37" a="1"/>
  <c r="X185" i="37" s="1"/>
  <c r="X191" i="37" a="1"/>
  <c r="X191" i="37" s="1"/>
  <c r="X91" i="37" a="1"/>
  <c r="X91" i="37" s="1"/>
  <c r="X80" i="37" a="1"/>
  <c r="X80" i="37" s="1"/>
  <c r="W102" i="37" a="1"/>
  <c r="W102" i="37" s="1"/>
  <c r="U102" i="36" s="1"/>
  <c r="X59" i="37" a="1"/>
  <c r="X59" i="37" s="1"/>
  <c r="W104" i="37" a="1"/>
  <c r="W104" i="37" s="1"/>
  <c r="U104" i="36" s="1"/>
  <c r="X155" i="37" a="1"/>
  <c r="X155" i="37" s="1"/>
  <c r="X78" i="37" a="1"/>
  <c r="X78" i="37" s="1"/>
  <c r="X45" i="37" a="1"/>
  <c r="X45" i="37" s="1"/>
  <c r="X51" i="37" a="1"/>
  <c r="X51" i="37" s="1"/>
  <c r="W129" i="37" a="1"/>
  <c r="W129" i="37" s="1"/>
  <c r="X129" i="37" s="1" a="1"/>
  <c r="X129" i="37" s="1"/>
  <c r="X89" i="37" a="1"/>
  <c r="X89" i="37" s="1"/>
  <c r="X25" i="37" a="1"/>
  <c r="X25" i="37" s="1"/>
  <c r="X115" i="37" a="1"/>
  <c r="X115" i="37" s="1"/>
  <c r="X133" i="37" a="1"/>
  <c r="X133" i="37" s="1"/>
  <c r="X36" i="37" a="1"/>
  <c r="X36" i="37" s="1"/>
  <c r="X119" i="37" a="1"/>
  <c r="X119" i="37" s="1"/>
  <c r="W167" i="37" a="1"/>
  <c r="W167" i="37" s="1"/>
  <c r="X167" i="37" s="1" a="1"/>
  <c r="X167" i="37" s="1"/>
  <c r="X27" i="37" a="1"/>
  <c r="X27" i="37" s="1"/>
  <c r="T212" i="36"/>
  <c r="W212" i="37" a="1"/>
  <c r="W212" i="37" s="1"/>
  <c r="U212" i="36" s="1"/>
  <c r="N209" i="38" s="1"/>
  <c r="W183" i="37" a="1"/>
  <c r="W183" i="37" s="1"/>
  <c r="X183" i="37" s="1" a="1"/>
  <c r="X183" i="37" s="1"/>
  <c r="W149" i="37" a="1"/>
  <c r="W149" i="37" s="1"/>
  <c r="X61" i="37" a="1"/>
  <c r="X61" i="37" s="1"/>
  <c r="X159" i="37" a="1"/>
  <c r="X159" i="37" s="1"/>
  <c r="X111" i="37" a="1"/>
  <c r="X111" i="37" s="1"/>
  <c r="W174" i="37" a="1"/>
  <c r="W174" i="37" s="1"/>
  <c r="X174" i="37" s="1" a="1"/>
  <c r="X174" i="37" s="1"/>
  <c r="X193" i="37" a="1"/>
  <c r="X193" i="37" s="1"/>
  <c r="W127" i="37" a="1"/>
  <c r="W127" i="37" s="1"/>
  <c r="T18" i="39"/>
  <c r="X125" i="37" a="1"/>
  <c r="X125" i="37" s="1"/>
  <c r="X142" i="37" a="1"/>
  <c r="X142" i="37" s="1"/>
  <c r="W57" i="37" a="1"/>
  <c r="W57" i="37" s="1"/>
  <c r="X57" i="37" s="1" a="1"/>
  <c r="X57" i="37" s="1"/>
  <c r="W53" i="37" a="1"/>
  <c r="W53" i="37" s="1"/>
  <c r="X53" i="37" s="1" a="1"/>
  <c r="X53" i="37" s="1"/>
  <c r="X40" i="37" a="1"/>
  <c r="X40" i="37" s="1"/>
  <c r="X49" i="37" a="1"/>
  <c r="X49" i="37" s="1"/>
  <c r="X107" i="37" a="1"/>
  <c r="X107" i="37" s="1"/>
  <c r="W138" i="37" a="1"/>
  <c r="W138" i="37" s="1"/>
  <c r="W65" i="37" a="1"/>
  <c r="W65" i="37" s="1"/>
  <c r="X30" i="37" a="1"/>
  <c r="X30" i="37" s="1"/>
  <c r="X171" i="37" a="1"/>
  <c r="X171" i="37" s="1"/>
  <c r="W84" i="37" a="1"/>
  <c r="W84" i="37" s="1"/>
  <c r="X153" i="37" a="1"/>
  <c r="X153" i="37" s="1"/>
  <c r="X117" i="37" a="1"/>
  <c r="X117" i="37" s="1"/>
  <c r="X55" i="37" a="1"/>
  <c r="X55" i="37" s="1"/>
  <c r="W203" i="37" a="1"/>
  <c r="W203" i="37" s="1"/>
  <c r="X75" i="37" a="1"/>
  <c r="X75" i="37" s="1"/>
  <c r="W69" i="37" a="1"/>
  <c r="W69" i="37" s="1"/>
  <c r="W196" i="37" a="1"/>
  <c r="W196" i="37" s="1"/>
  <c r="X180" i="37" a="1"/>
  <c r="X180" i="37" s="1"/>
  <c r="W109" i="37" a="1"/>
  <c r="W109" i="37" s="1"/>
  <c r="W151" i="37" a="1"/>
  <c r="W151" i="37" s="1"/>
  <c r="X176" i="37" a="1"/>
  <c r="X176" i="37" s="1"/>
  <c r="W33" i="37" a="1"/>
  <c r="W33" i="37" s="1"/>
  <c r="X189" i="37" a="1"/>
  <c r="X189" i="37" s="1"/>
  <c r="W136" i="37" a="1"/>
  <c r="W136" i="37" s="1"/>
  <c r="X136" i="37" s="1" a="1"/>
  <c r="X136" i="37" s="1"/>
  <c r="X205" i="37" a="1"/>
  <c r="X205" i="37" s="1"/>
  <c r="X187" i="37" a="1"/>
  <c r="X187" i="37" s="1"/>
  <c r="X67" i="37" a="1"/>
  <c r="X67" i="37" s="1"/>
  <c r="X86" i="37" a="1"/>
  <c r="X86" i="37" s="1"/>
  <c r="X147" i="37" a="1"/>
  <c r="X147" i="37" s="1"/>
  <c r="W17" i="37" a="1"/>
  <c r="W17" i="37" s="1"/>
  <c r="U17" i="36" s="1"/>
  <c r="X123" i="37" a="1"/>
  <c r="X123" i="37" s="1"/>
  <c r="W47" i="37" a="1"/>
  <c r="W47" i="37" s="1"/>
  <c r="X145" i="37" a="1"/>
  <c r="X145" i="37" s="1"/>
  <c r="X43" i="37" a="1"/>
  <c r="X43" i="37" s="1"/>
  <c r="W72" i="37" a="1"/>
  <c r="W72" i="37" s="1"/>
  <c r="X169" i="37" a="1"/>
  <c r="X169" i="37" s="1"/>
  <c r="X82" i="37" a="1"/>
  <c r="X82" i="37" s="1"/>
  <c r="X163" i="37" a="1"/>
  <c r="X163" i="37" s="1"/>
  <c r="X198" i="37" a="1"/>
  <c r="X198" i="37" s="1"/>
  <c r="W165" i="37" a="1"/>
  <c r="W165" i="37" s="1"/>
  <c r="X161" i="37" a="1"/>
  <c r="X161" i="37" s="1"/>
  <c r="X200" i="37" a="1"/>
  <c r="X200" i="37" s="1"/>
  <c r="X38" i="37" a="1"/>
  <c r="X38" i="37" s="1"/>
  <c r="V20" i="39"/>
  <c r="H19" i="39" s="1"/>
  <c r="T8" i="36"/>
  <c r="M4" i="38"/>
  <c r="N16" i="38"/>
  <c r="Y8" i="37"/>
  <c r="Z7" i="37" s="1"/>
  <c r="M9" i="41"/>
  <c r="I11" i="41"/>
  <c r="X94" i="37" l="1" a="1"/>
  <c r="X94" i="37" s="1"/>
  <c r="V94" i="36" s="1"/>
  <c r="X15" i="37" a="1"/>
  <c r="X15" i="37" s="1"/>
  <c r="V15" i="36" s="1"/>
  <c r="V16" i="39"/>
  <c r="H15" i="39" s="1"/>
  <c r="X96" i="37" a="1"/>
  <c r="X96" i="37" s="1"/>
  <c r="V96" i="36" s="1"/>
  <c r="V211" i="39"/>
  <c r="H210" i="39" s="1"/>
  <c r="X210" i="37" a="1"/>
  <c r="X210" i="37" s="1"/>
  <c r="V210" i="36" s="1"/>
  <c r="O207" i="38" s="1"/>
  <c r="X98" i="37" a="1"/>
  <c r="X98" i="37" s="1"/>
  <c r="V98" i="36" s="1"/>
  <c r="N6" i="52"/>
  <c r="N4" i="52"/>
  <c r="N5" i="52"/>
  <c r="N205" i="38"/>
  <c r="X21" i="37" a="1"/>
  <c r="X21" i="37" s="1"/>
  <c r="V21" i="36" s="1"/>
  <c r="X208" i="37" a="1"/>
  <c r="X208" i="37" s="1"/>
  <c r="V208" i="36" s="1"/>
  <c r="O205" i="38" s="1"/>
  <c r="O1" i="52"/>
  <c r="X23" i="37" a="1"/>
  <c r="X23" i="37" s="1"/>
  <c r="V23" i="36" s="1"/>
  <c r="X214" i="37" a="1"/>
  <c r="X214" i="37" s="1"/>
  <c r="V214" i="36" s="1"/>
  <c r="X100" i="37" a="1"/>
  <c r="X100" i="37" s="1"/>
  <c r="V100" i="36" s="1"/>
  <c r="X102" i="37" a="1"/>
  <c r="X102" i="37" s="1"/>
  <c r="V102" i="36" s="1"/>
  <c r="N23" i="48"/>
  <c r="M23" i="48"/>
  <c r="X104" i="37" a="1"/>
  <c r="X104" i="37" s="1"/>
  <c r="V104" i="36" s="1"/>
  <c r="Y147" i="37" a="1"/>
  <c r="Y147" i="37" s="1"/>
  <c r="Y153" i="37" a="1"/>
  <c r="Y153" i="37" s="1"/>
  <c r="Y205" i="37" a="1"/>
  <c r="Y205" i="37" s="1"/>
  <c r="Y51" i="37" a="1"/>
  <c r="Y51" i="37" s="1"/>
  <c r="Y176" i="37" a="1"/>
  <c r="Y176" i="37" s="1"/>
  <c r="Y30" i="37" a="1"/>
  <c r="Y30" i="37" s="1"/>
  <c r="Y191" i="37" a="1"/>
  <c r="Y191" i="37" s="1"/>
  <c r="V213" i="39"/>
  <c r="H212" i="39" s="1"/>
  <c r="Y129" i="37" a="1"/>
  <c r="Y129" i="37" s="1"/>
  <c r="Y75" i="37" a="1"/>
  <c r="Y75" i="37" s="1"/>
  <c r="M209" i="38"/>
  <c r="U213" i="39"/>
  <c r="X127" i="37" a="1"/>
  <c r="X127" i="37" s="1"/>
  <c r="X138" i="37" a="1"/>
  <c r="X138" i="37" s="1"/>
  <c r="X212" i="37" a="1"/>
  <c r="X212" i="37" s="1"/>
  <c r="V212" i="36" s="1"/>
  <c r="O209" i="38" s="1"/>
  <c r="X149" i="37" a="1"/>
  <c r="X149" i="37" s="1"/>
  <c r="Y136" i="37" a="1"/>
  <c r="Y136" i="37" s="1"/>
  <c r="X203" i="37" a="1"/>
  <c r="X203" i="37" s="1"/>
  <c r="Y140" i="37" a="1"/>
  <c r="Y140" i="37" s="1"/>
  <c r="Y61" i="37" a="1"/>
  <c r="Y61" i="37" s="1"/>
  <c r="Y78" i="37" a="1"/>
  <c r="Y78" i="37" s="1"/>
  <c r="Y123" i="37" a="1"/>
  <c r="Y123" i="37" s="1"/>
  <c r="Y19" i="37" a="1"/>
  <c r="Y19" i="37" s="1"/>
  <c r="W19" i="36" s="1"/>
  <c r="Y115" i="37" a="1"/>
  <c r="Y115" i="37" s="1"/>
  <c r="Y185" i="37" a="1"/>
  <c r="Y185" i="37" s="1"/>
  <c r="Y82" i="37" a="1"/>
  <c r="Y82" i="37" s="1"/>
  <c r="Y183" i="37" a="1"/>
  <c r="Y183" i="37" s="1"/>
  <c r="Y40" i="37" a="1"/>
  <c r="Y40" i="37" s="1"/>
  <c r="Y53" i="37" a="1"/>
  <c r="Y53" i="37" s="1"/>
  <c r="Y142" i="37" a="1"/>
  <c r="Y142" i="37" s="1"/>
  <c r="X47" i="37" a="1"/>
  <c r="X47" i="37" s="1"/>
  <c r="Y47" i="37" s="1" a="1"/>
  <c r="Y47" i="37" s="1"/>
  <c r="Y163" i="37" a="1"/>
  <c r="Y163" i="37" s="1"/>
  <c r="Y157" i="37" a="1"/>
  <c r="Y157" i="37" s="1"/>
  <c r="Y80" i="37" a="1"/>
  <c r="Y80" i="37" s="1"/>
  <c r="Y27" i="37" a="1"/>
  <c r="Y27" i="37" s="1"/>
  <c r="X151" i="37" a="1"/>
  <c r="X151" i="37" s="1"/>
  <c r="Y151" i="37" s="1" a="1"/>
  <c r="Y151" i="37" s="1"/>
  <c r="Y159" i="37" a="1"/>
  <c r="Y159" i="37" s="1"/>
  <c r="Y25" i="37" a="1"/>
  <c r="Y25" i="37" s="1"/>
  <c r="X17" i="37" a="1"/>
  <c r="X17" i="37" s="1"/>
  <c r="V17" i="36" s="1"/>
  <c r="O14" i="38" s="1"/>
  <c r="M14" i="38"/>
  <c r="U18" i="39"/>
  <c r="Y91" i="37" a="1"/>
  <c r="Y91" i="37" s="1"/>
  <c r="Y86" i="37" a="1"/>
  <c r="Y86" i="37" s="1"/>
  <c r="Y43" i="37" a="1"/>
  <c r="Y43" i="37" s="1"/>
  <c r="Y38" i="37" a="1"/>
  <c r="Y38" i="37" s="1"/>
  <c r="Y167" i="37" a="1"/>
  <c r="Y167" i="37" s="1"/>
  <c r="Y36" i="37" a="1"/>
  <c r="Y36" i="37" s="1"/>
  <c r="X33" i="37" a="1"/>
  <c r="X33" i="37" s="1"/>
  <c r="Y33" i="37" s="1" a="1"/>
  <c r="Y33" i="37" s="1"/>
  <c r="Y187" i="37" a="1"/>
  <c r="Y187" i="37" s="1"/>
  <c r="Y189" i="37" a="1"/>
  <c r="Y189" i="37" s="1"/>
  <c r="Y55" i="37" a="1"/>
  <c r="Y55" i="37" s="1"/>
  <c r="Y198" i="37" a="1"/>
  <c r="Y198" i="37" s="1"/>
  <c r="X65" i="37" a="1"/>
  <c r="X65" i="37" s="1"/>
  <c r="Y117" i="37" a="1"/>
  <c r="Y117" i="37" s="1"/>
  <c r="Y57" i="37" a="1"/>
  <c r="Y57" i="37" s="1"/>
  <c r="Y119" i="37" a="1"/>
  <c r="Y119" i="37" s="1"/>
  <c r="X109" i="37" a="1"/>
  <c r="X109" i="37" s="1"/>
  <c r="Y171" i="37" a="1"/>
  <c r="Y171" i="37" s="1"/>
  <c r="Y67" i="37" a="1"/>
  <c r="Y67" i="37" s="1"/>
  <c r="Y169" i="37" a="1"/>
  <c r="Y169" i="37" s="1"/>
  <c r="Y59" i="37" a="1"/>
  <c r="Y59" i="37" s="1"/>
  <c r="Y45" i="37" a="1"/>
  <c r="Y45" i="37" s="1"/>
  <c r="Y49" i="37" a="1"/>
  <c r="Y49" i="37" s="1"/>
  <c r="X69" i="37" a="1"/>
  <c r="X69" i="37" s="1"/>
  <c r="Y96" i="37" a="1"/>
  <c r="Y96" i="37" s="1"/>
  <c r="W96" i="36" s="1"/>
  <c r="Y214" i="37" a="1"/>
  <c r="Y214" i="37" s="1"/>
  <c r="W214" i="36" s="1"/>
  <c r="Y145" i="37" a="1"/>
  <c r="Y145" i="37" s="1"/>
  <c r="Y174" i="37" a="1"/>
  <c r="Y174" i="37" s="1"/>
  <c r="Y94" i="37" a="1"/>
  <c r="Y94" i="37" s="1"/>
  <c r="W94" i="36" s="1"/>
  <c r="Y111" i="37" a="1"/>
  <c r="Y111" i="37" s="1"/>
  <c r="Y89" i="37" a="1"/>
  <c r="Y89" i="37" s="1"/>
  <c r="X196" i="37" a="1"/>
  <c r="X196" i="37" s="1"/>
  <c r="Y200" i="37" a="1"/>
  <c r="Y200" i="37" s="1"/>
  <c r="Y180" i="37" a="1"/>
  <c r="Y180" i="37" s="1"/>
  <c r="X84" i="37" a="1"/>
  <c r="X84" i="37" s="1"/>
  <c r="Y155" i="37" a="1"/>
  <c r="Y155" i="37" s="1"/>
  <c r="X72" i="37" a="1"/>
  <c r="X72" i="37" s="1"/>
  <c r="Y178" i="37" a="1"/>
  <c r="Y178" i="37" s="1"/>
  <c r="Y193" i="37" a="1"/>
  <c r="Y193" i="37" s="1"/>
  <c r="Y133" i="37" a="1"/>
  <c r="Y133" i="37" s="1"/>
  <c r="X165" i="37" a="1"/>
  <c r="X165" i="37" s="1"/>
  <c r="Y107" i="37" a="1"/>
  <c r="Y107" i="37" s="1"/>
  <c r="Y161" i="37" a="1"/>
  <c r="Y161" i="37" s="1"/>
  <c r="Y125" i="37" a="1"/>
  <c r="Y125" i="37" s="1"/>
  <c r="W20" i="39"/>
  <c r="U7" i="36"/>
  <c r="M5" i="38"/>
  <c r="O12" i="38"/>
  <c r="W16" i="39"/>
  <c r="O16" i="38"/>
  <c r="Z8" i="37"/>
  <c r="AA7" i="37" s="1"/>
  <c r="J10" i="41"/>
  <c r="N9" i="41"/>
  <c r="Y15" i="37" l="1" a="1"/>
  <c r="Y15" i="37" s="1"/>
  <c r="W15" i="36" s="1"/>
  <c r="X16" i="39" s="1"/>
  <c r="Y208" i="37" a="1"/>
  <c r="Y208" i="37" s="1"/>
  <c r="W208" i="36" s="1"/>
  <c r="Y23" i="37" a="1"/>
  <c r="Y23" i="37" s="1"/>
  <c r="W23" i="36" s="1"/>
  <c r="W209" i="39"/>
  <c r="Y98" i="37" a="1"/>
  <c r="Y98" i="37" s="1"/>
  <c r="W98" i="36" s="1"/>
  <c r="W211" i="39"/>
  <c r="Y210" i="37" a="1"/>
  <c r="Y210" i="37" s="1"/>
  <c r="W210" i="36" s="1"/>
  <c r="X211" i="39" s="1"/>
  <c r="Y21" i="37" a="1"/>
  <c r="Y21" i="37" s="1"/>
  <c r="W21" i="36" s="1"/>
  <c r="O6" i="52"/>
  <c r="O4" i="52"/>
  <c r="O5" i="52"/>
  <c r="Y102" i="37" a="1"/>
  <c r="Y102" i="37" s="1"/>
  <c r="W102" i="36" s="1"/>
  <c r="P1" i="52"/>
  <c r="Y104" i="37" a="1"/>
  <c r="Y104" i="37" s="1"/>
  <c r="W104" i="36" s="1"/>
  <c r="Z123" i="37" a="1"/>
  <c r="Z123" i="37" s="1"/>
  <c r="Z183" i="37" a="1"/>
  <c r="Z183" i="37" s="1"/>
  <c r="Z49" i="37" a="1"/>
  <c r="Z49" i="37" s="1"/>
  <c r="Y100" i="37" a="1"/>
  <c r="Y100" i="37" s="1"/>
  <c r="W100" i="36" s="1"/>
  <c r="Z189" i="37" a="1"/>
  <c r="Z189" i="37" s="1"/>
  <c r="Z178" i="37" a="1"/>
  <c r="Z178" i="37" s="1"/>
  <c r="Z185" i="37" a="1"/>
  <c r="Z185" i="37" s="1"/>
  <c r="Z176" i="37" a="1"/>
  <c r="Z176" i="37" s="1"/>
  <c r="Z167" i="37" a="1"/>
  <c r="Z167" i="37" s="1"/>
  <c r="W213" i="39"/>
  <c r="Y212" i="37" a="1"/>
  <c r="Y212" i="37" s="1"/>
  <c r="W212" i="36" s="1"/>
  <c r="P209" i="38" s="1"/>
  <c r="Z51" i="37" a="1"/>
  <c r="Z51" i="37" s="1"/>
  <c r="Z200" i="37" a="1"/>
  <c r="Z200" i="37" s="1"/>
  <c r="Z145" i="37" a="1"/>
  <c r="Z145" i="37" s="1"/>
  <c r="Z30" i="37" a="1"/>
  <c r="Z30" i="37" s="1"/>
  <c r="Z151" i="37" a="1"/>
  <c r="Z151" i="37" s="1"/>
  <c r="Z205" i="37" a="1"/>
  <c r="Z205" i="37" s="1"/>
  <c r="Z91" i="37" a="1"/>
  <c r="Z91" i="37" s="1"/>
  <c r="Z180" i="37" a="1"/>
  <c r="Z180" i="37" s="1"/>
  <c r="Y138" i="37" a="1"/>
  <c r="Y138" i="37" s="1"/>
  <c r="Z138" i="37" s="1" a="1"/>
  <c r="Z138" i="37" s="1"/>
  <c r="Z174" i="37" a="1"/>
  <c r="Z174" i="37" s="1"/>
  <c r="Y149" i="37" a="1"/>
  <c r="Y149" i="37" s="1"/>
  <c r="Z149" i="37" s="1" a="1"/>
  <c r="Z149" i="37" s="1"/>
  <c r="Z94" i="37" a="1"/>
  <c r="Z94" i="37" s="1"/>
  <c r="X94" i="36" s="1"/>
  <c r="Z111" i="37" a="1"/>
  <c r="Z111" i="37" s="1"/>
  <c r="Z61" i="37" a="1"/>
  <c r="Z61" i="37" s="1"/>
  <c r="Z43" i="37" a="1"/>
  <c r="Z43" i="37" s="1"/>
  <c r="Z86" i="37" a="1"/>
  <c r="Z86" i="37" s="1"/>
  <c r="Z161" i="37" a="1"/>
  <c r="Z161" i="37" s="1"/>
  <c r="Z19" i="37" a="1"/>
  <c r="Z19" i="37" s="1"/>
  <c r="X19" i="36" s="1"/>
  <c r="Z40" i="37" a="1"/>
  <c r="Z40" i="37" s="1"/>
  <c r="Z187" i="37" a="1"/>
  <c r="Z187" i="37" s="1"/>
  <c r="Z129" i="37" a="1"/>
  <c r="Z129" i="37" s="1"/>
  <c r="Z82" i="37" a="1"/>
  <c r="Z82" i="37" s="1"/>
  <c r="Y127" i="37" a="1"/>
  <c r="Y127" i="37" s="1"/>
  <c r="Z127" i="37" s="1" a="1"/>
  <c r="Z127" i="37" s="1"/>
  <c r="Y17" i="37" a="1"/>
  <c r="Y17" i="37" s="1"/>
  <c r="W17" i="36" s="1"/>
  <c r="P14" i="38" s="1"/>
  <c r="W18" i="39"/>
  <c r="Z25" i="37" a="1"/>
  <c r="Z25" i="37" s="1"/>
  <c r="Z155" i="37" a="1"/>
  <c r="Z155" i="37" s="1"/>
  <c r="Z38" i="37" a="1"/>
  <c r="Z38" i="37" s="1"/>
  <c r="Y165" i="37" a="1"/>
  <c r="Y165" i="37" s="1"/>
  <c r="Z142" i="37" a="1"/>
  <c r="Z142" i="37" s="1"/>
  <c r="Z136" i="37" a="1"/>
  <c r="Z136" i="37" s="1"/>
  <c r="Z208" i="37" a="1"/>
  <c r="Z208" i="37" s="1"/>
  <c r="X208" i="36" s="1"/>
  <c r="Y65" i="37" a="1"/>
  <c r="Y65" i="37" s="1"/>
  <c r="Z157" i="37" a="1"/>
  <c r="Z157" i="37" s="1"/>
  <c r="Z96" i="37" a="1"/>
  <c r="Z96" i="37" s="1"/>
  <c r="X96" i="36" s="1"/>
  <c r="Z78" i="37" a="1"/>
  <c r="Z78" i="37" s="1"/>
  <c r="Z171" i="37" a="1"/>
  <c r="Z171" i="37" s="1"/>
  <c r="Z53" i="37" a="1"/>
  <c r="Z53" i="37" s="1"/>
  <c r="Z55" i="37" a="1"/>
  <c r="Z55" i="37" s="1"/>
  <c r="Y109" i="37" a="1"/>
  <c r="Y109" i="37" s="1"/>
  <c r="Y72" i="37" a="1"/>
  <c r="Y72" i="37" s="1"/>
  <c r="Z59" i="37" a="1"/>
  <c r="Z59" i="37" s="1"/>
  <c r="Z27" i="37" a="1"/>
  <c r="Z27" i="37" s="1"/>
  <c r="Y203" i="37" a="1"/>
  <c r="Y203" i="37" s="1"/>
  <c r="Z193" i="37" a="1"/>
  <c r="Z193" i="37" s="1"/>
  <c r="Z163" i="37" a="1"/>
  <c r="Z163" i="37" s="1"/>
  <c r="Z115" i="37" a="1"/>
  <c r="Z115" i="37" s="1"/>
  <c r="Z33" i="37" a="1"/>
  <c r="Z33" i="37" s="1"/>
  <c r="Z57" i="37" a="1"/>
  <c r="Z57" i="37" s="1"/>
  <c r="Z198" i="37" a="1"/>
  <c r="Z198" i="37" s="1"/>
  <c r="Z133" i="37" a="1"/>
  <c r="Z133" i="37" s="1"/>
  <c r="Z67" i="37" a="1"/>
  <c r="Z67" i="37" s="1"/>
  <c r="Z107" i="37" a="1"/>
  <c r="Z107" i="37" s="1"/>
  <c r="Z75" i="37" a="1"/>
  <c r="Z75" i="37" s="1"/>
  <c r="Z147" i="37" a="1"/>
  <c r="Z147" i="37" s="1"/>
  <c r="Z125" i="37" a="1"/>
  <c r="Z125" i="37" s="1"/>
  <c r="N14" i="38"/>
  <c r="V18" i="39"/>
  <c r="H17" i="39" s="1"/>
  <c r="Z119" i="37" a="1"/>
  <c r="Z119" i="37" s="1"/>
  <c r="Z47" i="37" a="1"/>
  <c r="Z47" i="37" s="1"/>
  <c r="Y196" i="37" a="1"/>
  <c r="Y196" i="37" s="1"/>
  <c r="Z23" i="37" a="1"/>
  <c r="Z23" i="37" s="1"/>
  <c r="X23" i="36" s="1"/>
  <c r="Z45" i="37" a="1"/>
  <c r="Z45" i="37" s="1"/>
  <c r="Z89" i="37" a="1"/>
  <c r="Z89" i="37" s="1"/>
  <c r="Z214" i="37" a="1"/>
  <c r="Z214" i="37" s="1"/>
  <c r="X214" i="36" s="1"/>
  <c r="Z191" i="37" a="1"/>
  <c r="Z191" i="37" s="1"/>
  <c r="Y69" i="37" a="1"/>
  <c r="Y69" i="37" s="1"/>
  <c r="Z36" i="37" a="1"/>
  <c r="Z36" i="37" s="1"/>
  <c r="Z153" i="37" a="1"/>
  <c r="Z153" i="37" s="1"/>
  <c r="Z80" i="37" a="1"/>
  <c r="Z80" i="37" s="1"/>
  <c r="Z159" i="37" a="1"/>
  <c r="Z159" i="37" s="1"/>
  <c r="Z117" i="37" a="1"/>
  <c r="Z117" i="37" s="1"/>
  <c r="Z169" i="37" a="1"/>
  <c r="Z169" i="37" s="1"/>
  <c r="Z102" i="37" a="1"/>
  <c r="Z102" i="37" s="1"/>
  <c r="X102" i="36" s="1"/>
  <c r="Y84" i="37" a="1"/>
  <c r="Y84" i="37" s="1"/>
  <c r="Z140" i="37" a="1"/>
  <c r="Z140" i="37" s="1"/>
  <c r="P16" i="38"/>
  <c r="X20" i="39"/>
  <c r="U8" i="36"/>
  <c r="N4" i="38"/>
  <c r="P205" i="38"/>
  <c r="X209" i="39"/>
  <c r="AA8" i="37"/>
  <c r="AB7" i="37" s="1"/>
  <c r="O9" i="41"/>
  <c r="J11" i="41"/>
  <c r="P12" i="38" l="1"/>
  <c r="Z15" i="37" a="1"/>
  <c r="Z15" i="37" s="1"/>
  <c r="X15" i="36" s="1"/>
  <c r="Z21" i="37" a="1"/>
  <c r="Z21" i="37" s="1"/>
  <c r="X21" i="36" s="1"/>
  <c r="P207" i="38"/>
  <c r="Z104" i="37" a="1"/>
  <c r="Z104" i="37" s="1"/>
  <c r="X104" i="36" s="1"/>
  <c r="Z210" i="37" a="1"/>
  <c r="Z210" i="37" s="1"/>
  <c r="X210" i="36" s="1"/>
  <c r="Z98" i="37" a="1"/>
  <c r="Z98" i="37" s="1"/>
  <c r="X98" i="36" s="1"/>
  <c r="Z100" i="37" a="1"/>
  <c r="Z100" i="37" s="1"/>
  <c r="X100" i="36" s="1"/>
  <c r="P4" i="52"/>
  <c r="P6" i="52"/>
  <c r="P5" i="52"/>
  <c r="Q1" i="52"/>
  <c r="X18" i="39"/>
  <c r="X213" i="39"/>
  <c r="Z212" i="37" a="1"/>
  <c r="Z212" i="37" s="1"/>
  <c r="X212" i="36" s="1"/>
  <c r="Y213" i="39" s="1"/>
  <c r="Z17" i="37" a="1"/>
  <c r="Z17" i="37" s="1"/>
  <c r="X17" i="36" s="1"/>
  <c r="Y18" i="39" s="1"/>
  <c r="AA82" i="37" a="1"/>
  <c r="AA82" i="37" s="1"/>
  <c r="AA180" i="37" a="1"/>
  <c r="AA180" i="37" s="1"/>
  <c r="AA142" i="37" a="1"/>
  <c r="AA142" i="37" s="1"/>
  <c r="AA140" i="37" a="1"/>
  <c r="AA140" i="37" s="1"/>
  <c r="AA159" i="37" a="1"/>
  <c r="AA159" i="37" s="1"/>
  <c r="AA53" i="37" a="1"/>
  <c r="AA53" i="37" s="1"/>
  <c r="AA43" i="37" a="1"/>
  <c r="AA43" i="37" s="1"/>
  <c r="AA153" i="37" a="1"/>
  <c r="AA153" i="37" s="1"/>
  <c r="AA133" i="37" a="1"/>
  <c r="AA133" i="37" s="1"/>
  <c r="AA33" i="37" a="1"/>
  <c r="AA33" i="37" s="1"/>
  <c r="AA183" i="37" a="1"/>
  <c r="AA183" i="37" s="1"/>
  <c r="AA25" i="37" a="1"/>
  <c r="AA25" i="37" s="1"/>
  <c r="AA125" i="37" a="1"/>
  <c r="AA125" i="37" s="1"/>
  <c r="AA91" i="37" a="1"/>
  <c r="AA91" i="37" s="1"/>
  <c r="AA51" i="37" a="1"/>
  <c r="AA51" i="37" s="1"/>
  <c r="AA151" i="37" a="1"/>
  <c r="AA151" i="37" s="1"/>
  <c r="AA49" i="37" a="1"/>
  <c r="AA49" i="37" s="1"/>
  <c r="AA102" i="37" a="1"/>
  <c r="AA102" i="37" s="1"/>
  <c r="Y102" i="36" s="1"/>
  <c r="AA107" i="37" a="1"/>
  <c r="AA107" i="37" s="1"/>
  <c r="AA191" i="37" a="1"/>
  <c r="AA191" i="37" s="1"/>
  <c r="AA123" i="37" a="1"/>
  <c r="AA123" i="37" s="1"/>
  <c r="AA45" i="37" a="1"/>
  <c r="AA45" i="37" s="1"/>
  <c r="AA187" i="37" a="1"/>
  <c r="AA187" i="37" s="1"/>
  <c r="AA147" i="37" a="1"/>
  <c r="AA147" i="37" s="1"/>
  <c r="AA78" i="37" a="1"/>
  <c r="AA78" i="37" s="1"/>
  <c r="AA98" i="37" a="1"/>
  <c r="AA98" i="37" s="1"/>
  <c r="Y98" i="36" s="1"/>
  <c r="Z84" i="37" a="1"/>
  <c r="Z84" i="37" s="1"/>
  <c r="AA19" i="37" a="1"/>
  <c r="AA19" i="37" s="1"/>
  <c r="Y19" i="36" s="1"/>
  <c r="Z109" i="37" a="1"/>
  <c r="Z109" i="37" s="1"/>
  <c r="AA109" i="37" s="1" a="1"/>
  <c r="AA109" i="37" s="1"/>
  <c r="AA127" i="37" a="1"/>
  <c r="AA127" i="37" s="1"/>
  <c r="AA185" i="37" a="1"/>
  <c r="AA185" i="37" s="1"/>
  <c r="Z196" i="37" a="1"/>
  <c r="Z196" i="37" s="1"/>
  <c r="AA96" i="37" a="1"/>
  <c r="AA96" i="37" s="1"/>
  <c r="Y96" i="36" s="1"/>
  <c r="AA138" i="37" a="1"/>
  <c r="AA138" i="37" s="1"/>
  <c r="AA176" i="37" a="1"/>
  <c r="AA176" i="37" s="1"/>
  <c r="AA136" i="37" a="1"/>
  <c r="AA136" i="37" s="1"/>
  <c r="AA174" i="37" a="1"/>
  <c r="AA174" i="37" s="1"/>
  <c r="AA47" i="37" a="1"/>
  <c r="AA47" i="37" s="1"/>
  <c r="AA59" i="37" a="1"/>
  <c r="AA59" i="37" s="1"/>
  <c r="AA36" i="37" a="1"/>
  <c r="AA36" i="37" s="1"/>
  <c r="Z65" i="37" a="1"/>
  <c r="Z65" i="37" s="1"/>
  <c r="Z72" i="37" a="1"/>
  <c r="Z72" i="37" s="1"/>
  <c r="Z69" i="37" a="1"/>
  <c r="Z69" i="37" s="1"/>
  <c r="AA80" i="37" a="1"/>
  <c r="AA80" i="37" s="1"/>
  <c r="AA111" i="37" a="1"/>
  <c r="AA111" i="37" s="1"/>
  <c r="AA149" i="37" a="1"/>
  <c r="AA149" i="37" s="1"/>
  <c r="AA94" i="37" a="1"/>
  <c r="AA94" i="37" s="1"/>
  <c r="Y94" i="36" s="1"/>
  <c r="AA27" i="37" a="1"/>
  <c r="AA27" i="37" s="1"/>
  <c r="AA21" i="37" a="1"/>
  <c r="AA21" i="37" s="1"/>
  <c r="Y21" i="36" s="1"/>
  <c r="Z203" i="37" a="1"/>
  <c r="Z203" i="37" s="1"/>
  <c r="AA100" i="37" a="1"/>
  <c r="AA100" i="37" s="1"/>
  <c r="Y100" i="36" s="1"/>
  <c r="AA155" i="37" a="1"/>
  <c r="AA155" i="37" s="1"/>
  <c r="AA23" i="37" a="1"/>
  <c r="AA23" i="37" s="1"/>
  <c r="Y23" i="36" s="1"/>
  <c r="AA30" i="37" a="1"/>
  <c r="AA30" i="37" s="1"/>
  <c r="AA119" i="37" a="1"/>
  <c r="AA119" i="37" s="1"/>
  <c r="AA145" i="37" a="1"/>
  <c r="AA145" i="37" s="1"/>
  <c r="AA129" i="37" a="1"/>
  <c r="AA129" i="37" s="1"/>
  <c r="AA15" i="37" a="1"/>
  <c r="AA15" i="37" s="1"/>
  <c r="Y15" i="36" s="1"/>
  <c r="AA61" i="37" a="1"/>
  <c r="AA61" i="37" s="1"/>
  <c r="AA198" i="37" a="1"/>
  <c r="AA198" i="37" s="1"/>
  <c r="AA55" i="37" a="1"/>
  <c r="AA55" i="37" s="1"/>
  <c r="AA208" i="37" a="1"/>
  <c r="AA208" i="37" s="1"/>
  <c r="Y208" i="36" s="1"/>
  <c r="AA157" i="37" a="1"/>
  <c r="AA157" i="37" s="1"/>
  <c r="AA205" i="37" a="1"/>
  <c r="AA205" i="37" s="1"/>
  <c r="AA189" i="37" a="1"/>
  <c r="AA189" i="37" s="1"/>
  <c r="AA117" i="37" a="1"/>
  <c r="AA117" i="37" s="1"/>
  <c r="AA193" i="37" a="1"/>
  <c r="AA193" i="37" s="1"/>
  <c r="AA178" i="37" a="1"/>
  <c r="AA178" i="37" s="1"/>
  <c r="AA40" i="37" a="1"/>
  <c r="AA40" i="37" s="1"/>
  <c r="AA161" i="37" a="1"/>
  <c r="AA161" i="37" s="1"/>
  <c r="AA169" i="37" a="1"/>
  <c r="AA169" i="37" s="1"/>
  <c r="AA163" i="37" a="1"/>
  <c r="AA163" i="37" s="1"/>
  <c r="Z165" i="37" a="1"/>
  <c r="Z165" i="37" s="1"/>
  <c r="AA86" i="37" a="1"/>
  <c r="AA86" i="37" s="1"/>
  <c r="AA67" i="37" a="1"/>
  <c r="AA67" i="37" s="1"/>
  <c r="AA115" i="37" a="1"/>
  <c r="AA115" i="37" s="1"/>
  <c r="AA200" i="37" a="1"/>
  <c r="AA200" i="37" s="1"/>
  <c r="AA167" i="37" a="1"/>
  <c r="AA167" i="37" s="1"/>
  <c r="AA171" i="37" a="1"/>
  <c r="AA171" i="37" s="1"/>
  <c r="AA214" i="37" a="1"/>
  <c r="AA214" i="37" s="1"/>
  <c r="Y214" i="36" s="1"/>
  <c r="AA89" i="37" a="1"/>
  <c r="AA89" i="37" s="1"/>
  <c r="AA75" i="37" a="1"/>
  <c r="AA75" i="37" s="1"/>
  <c r="AA57" i="37" a="1"/>
  <c r="AA57" i="37" s="1"/>
  <c r="AA38" i="37" a="1"/>
  <c r="AA38" i="37" s="1"/>
  <c r="Y16" i="39"/>
  <c r="Y20" i="39"/>
  <c r="V7" i="36"/>
  <c r="N5" i="38"/>
  <c r="Q205" i="38"/>
  <c r="Y209" i="39"/>
  <c r="Q207" i="38"/>
  <c r="Y211" i="39"/>
  <c r="Q16" i="38"/>
  <c r="Q12" i="38"/>
  <c r="AB8" i="37"/>
  <c r="AC7" i="37" s="1"/>
  <c r="K10" i="41"/>
  <c r="P9" i="41"/>
  <c r="AA210" i="37" l="1" a="1"/>
  <c r="AA210" i="37" s="1"/>
  <c r="Y210" i="36" s="1"/>
  <c r="AA104" i="37" a="1"/>
  <c r="AA104" i="37" s="1"/>
  <c r="Y104" i="36" s="1"/>
  <c r="AA17" i="37" a="1"/>
  <c r="AA17" i="37" s="1"/>
  <c r="Y17" i="36" s="1"/>
  <c r="R14" i="38" s="1"/>
  <c r="Q6" i="52"/>
  <c r="Q4" i="52"/>
  <c r="Q5" i="52"/>
  <c r="Q209" i="38"/>
  <c r="R1" i="52"/>
  <c r="AA212" i="37" a="1"/>
  <c r="AA212" i="37" s="1"/>
  <c r="Y212" i="36" s="1"/>
  <c r="R209" i="38" s="1"/>
  <c r="AB125" i="37" a="1"/>
  <c r="AB125" i="37" s="1"/>
  <c r="AB145" i="37" a="1"/>
  <c r="AB145" i="37" s="1"/>
  <c r="Q14" i="38"/>
  <c r="AB86" i="37" a="1"/>
  <c r="AB86" i="37" s="1"/>
  <c r="AB49" i="37" a="1"/>
  <c r="AB49" i="37" s="1"/>
  <c r="AB140" i="37" a="1"/>
  <c r="AB140" i="37" s="1"/>
  <c r="AB45" i="37" a="1"/>
  <c r="AB45" i="37" s="1"/>
  <c r="AB119" i="37" a="1"/>
  <c r="AB119" i="37" s="1"/>
  <c r="AB27" i="37" a="1"/>
  <c r="AB27" i="37" s="1"/>
  <c r="AB25" i="37" a="1"/>
  <c r="AB25" i="37" s="1"/>
  <c r="AB107" i="37" a="1"/>
  <c r="AB107" i="37" s="1"/>
  <c r="AB133" i="37" a="1"/>
  <c r="AB133" i="37" s="1"/>
  <c r="AB53" i="37" a="1"/>
  <c r="AB53" i="37" s="1"/>
  <c r="AB169" i="37" a="1"/>
  <c r="AB169" i="37" s="1"/>
  <c r="AB51" i="37" a="1"/>
  <c r="AB51" i="37" s="1"/>
  <c r="AB178" i="37" a="1"/>
  <c r="AB178" i="37" s="1"/>
  <c r="AB75" i="37" a="1"/>
  <c r="AB75" i="37" s="1"/>
  <c r="AB19" i="37" a="1"/>
  <c r="AB19" i="37" s="1"/>
  <c r="Z19" i="36" s="1"/>
  <c r="S16" i="38" s="1"/>
  <c r="AB171" i="37" a="1"/>
  <c r="AB171" i="37" s="1"/>
  <c r="AB167" i="37" a="1"/>
  <c r="AB167" i="37" s="1"/>
  <c r="AB98" i="37" a="1"/>
  <c r="AB98" i="37" s="1"/>
  <c r="Z98" i="36" s="1"/>
  <c r="AB67" i="37" a="1"/>
  <c r="AB67" i="37" s="1"/>
  <c r="AB94" i="37" a="1"/>
  <c r="AB94" i="37" s="1"/>
  <c r="Z94" i="36" s="1"/>
  <c r="AB100" i="37" a="1"/>
  <c r="AB100" i="37" s="1"/>
  <c r="Z100" i="36" s="1"/>
  <c r="AB159" i="37" a="1"/>
  <c r="AB159" i="37" s="1"/>
  <c r="AB123" i="37" a="1"/>
  <c r="AB123" i="37" s="1"/>
  <c r="AB80" i="37" a="1"/>
  <c r="AB80" i="37" s="1"/>
  <c r="AB43" i="37" a="1"/>
  <c r="AB43" i="37" s="1"/>
  <c r="AB78" i="37" a="1"/>
  <c r="AB78" i="37" s="1"/>
  <c r="AB180" i="37" a="1"/>
  <c r="AB180" i="37" s="1"/>
  <c r="AA203" i="37" a="1"/>
  <c r="AA203" i="37" s="1"/>
  <c r="AB203" i="37" s="1" a="1"/>
  <c r="AB203" i="37" s="1"/>
  <c r="AB47" i="37" a="1"/>
  <c r="AB47" i="37" s="1"/>
  <c r="AB163" i="37" a="1"/>
  <c r="AB163" i="37" s="1"/>
  <c r="AB155" i="37" a="1"/>
  <c r="AB155" i="37" s="1"/>
  <c r="AB102" i="37" a="1"/>
  <c r="AB102" i="37" s="1"/>
  <c r="Z102" i="36" s="1"/>
  <c r="AB33" i="37" a="1"/>
  <c r="AB33" i="37" s="1"/>
  <c r="AB185" i="37" a="1"/>
  <c r="AB185" i="37" s="1"/>
  <c r="AB36" i="37" a="1"/>
  <c r="AB36" i="37" s="1"/>
  <c r="AB40" i="37" a="1"/>
  <c r="AB40" i="37" s="1"/>
  <c r="AB193" i="37" a="1"/>
  <c r="AB193" i="37" s="1"/>
  <c r="AB189" i="37" a="1"/>
  <c r="AB189" i="37" s="1"/>
  <c r="AB59" i="37" a="1"/>
  <c r="AB59" i="37" s="1"/>
  <c r="AB21" i="37" a="1"/>
  <c r="AB21" i="37" s="1"/>
  <c r="Z21" i="36" s="1"/>
  <c r="AB91" i="37" a="1"/>
  <c r="AB91" i="37" s="1"/>
  <c r="AB200" i="37" a="1"/>
  <c r="AB200" i="37" s="1"/>
  <c r="AB38" i="37" a="1"/>
  <c r="AB38" i="37" s="1"/>
  <c r="AA196" i="37" a="1"/>
  <c r="AA196" i="37" s="1"/>
  <c r="AB196" i="37" s="1" a="1"/>
  <c r="AB196" i="37" s="1"/>
  <c r="AB15" i="37" a="1"/>
  <c r="AB15" i="37" s="1"/>
  <c r="Z15" i="36" s="1"/>
  <c r="AB176" i="37" a="1"/>
  <c r="AB176" i="37" s="1"/>
  <c r="AB82" i="37" a="1"/>
  <c r="AB82" i="37" s="1"/>
  <c r="AB89" i="37" a="1"/>
  <c r="AB89" i="37" s="1"/>
  <c r="AB138" i="37" a="1"/>
  <c r="AB138" i="37" s="1"/>
  <c r="AB23" i="37" a="1"/>
  <c r="AB23" i="37" s="1"/>
  <c r="Z23" i="36" s="1"/>
  <c r="AB57" i="37" a="1"/>
  <c r="AB57" i="37" s="1"/>
  <c r="AB183" i="37" a="1"/>
  <c r="AB183" i="37" s="1"/>
  <c r="AB205" i="37" a="1"/>
  <c r="AB205" i="37" s="1"/>
  <c r="AB127" i="37" a="1"/>
  <c r="AB127" i="37" s="1"/>
  <c r="AB30" i="37" a="1"/>
  <c r="AB30" i="37" s="1"/>
  <c r="AB191" i="37" a="1"/>
  <c r="AB191" i="37" s="1"/>
  <c r="AB55" i="37" a="1"/>
  <c r="AB55" i="37" s="1"/>
  <c r="AA165" i="37" a="1"/>
  <c r="AA165" i="37" s="1"/>
  <c r="AB174" i="37" a="1"/>
  <c r="AB174" i="37" s="1"/>
  <c r="AB187" i="37" a="1"/>
  <c r="AB187" i="37" s="1"/>
  <c r="AB109" i="37" a="1"/>
  <c r="AB109" i="37" s="1"/>
  <c r="AB198" i="37" a="1"/>
  <c r="AB198" i="37" s="1"/>
  <c r="AA65" i="37" a="1"/>
  <c r="AA65" i="37" s="1"/>
  <c r="AB210" i="37" a="1"/>
  <c r="AB210" i="37" s="1"/>
  <c r="Z210" i="36" s="1"/>
  <c r="AB117" i="37" a="1"/>
  <c r="AB117" i="37" s="1"/>
  <c r="AB208" i="37" a="1"/>
  <c r="AB208" i="37" s="1"/>
  <c r="Z208" i="36" s="1"/>
  <c r="AB136" i="37" a="1"/>
  <c r="AB136" i="37" s="1"/>
  <c r="AB214" i="37" a="1"/>
  <c r="AB214" i="37" s="1"/>
  <c r="Z214" i="36" s="1"/>
  <c r="AB149" i="37" a="1"/>
  <c r="AB149" i="37" s="1"/>
  <c r="AB142" i="37" a="1"/>
  <c r="AB142" i="37" s="1"/>
  <c r="AB153" i="37" a="1"/>
  <c r="AB153" i="37" s="1"/>
  <c r="AB129" i="37" a="1"/>
  <c r="AB129" i="37" s="1"/>
  <c r="AB157" i="37" a="1"/>
  <c r="AB157" i="37" s="1"/>
  <c r="AA84" i="37" a="1"/>
  <c r="AA84" i="37" s="1"/>
  <c r="AB111" i="37" a="1"/>
  <c r="AB111" i="37" s="1"/>
  <c r="AB151" i="37" a="1"/>
  <c r="AB151" i="37" s="1"/>
  <c r="AA72" i="37" a="1"/>
  <c r="AA72" i="37" s="1"/>
  <c r="AB72" i="37" s="1" a="1"/>
  <c r="AB72" i="37" s="1"/>
  <c r="AB96" i="37" a="1"/>
  <c r="AB96" i="37" s="1"/>
  <c r="Z96" i="36" s="1"/>
  <c r="AB61" i="37" a="1"/>
  <c r="AB61" i="37" s="1"/>
  <c r="AB161" i="37" a="1"/>
  <c r="AB161" i="37" s="1"/>
  <c r="AA69" i="37" a="1"/>
  <c r="AA69" i="37" s="1"/>
  <c r="AB147" i="37" a="1"/>
  <c r="AB147" i="37" s="1"/>
  <c r="AB115" i="37" a="1"/>
  <c r="AB115" i="37" s="1"/>
  <c r="Z20" i="39"/>
  <c r="R207" i="38"/>
  <c r="Z211" i="39"/>
  <c r="R205" i="38"/>
  <c r="Z209" i="39"/>
  <c r="R12" i="38"/>
  <c r="Z16" i="39"/>
  <c r="V8" i="36"/>
  <c r="O4" i="38"/>
  <c r="R16" i="38"/>
  <c r="AC8" i="37"/>
  <c r="AD7" i="37" s="1"/>
  <c r="C20" i="34"/>
  <c r="C20" i="48" s="1"/>
  <c r="K11" i="41"/>
  <c r="AB104" i="37" l="1" a="1"/>
  <c r="AB104" i="37" s="1"/>
  <c r="Z104" i="36" s="1"/>
  <c r="Z213" i="39"/>
  <c r="Z18" i="39"/>
  <c r="AB17" i="37" a="1"/>
  <c r="AB17" i="37" s="1"/>
  <c r="Z17" i="36" s="1"/>
  <c r="AA18" i="39" s="1"/>
  <c r="AB212" i="37" a="1"/>
  <c r="AB212" i="37" s="1"/>
  <c r="Z212" i="36" s="1"/>
  <c r="S209" i="38" s="1"/>
  <c r="R6" i="52"/>
  <c r="R4" i="52"/>
  <c r="R5" i="52"/>
  <c r="S1" i="52"/>
  <c r="AA20" i="39"/>
  <c r="AC174" i="37" a="1"/>
  <c r="AC174" i="37" s="1"/>
  <c r="AC25" i="37" a="1"/>
  <c r="AC25" i="37" s="1"/>
  <c r="AC147" i="37" a="1"/>
  <c r="AC147" i="37" s="1"/>
  <c r="AC36" i="37" a="1"/>
  <c r="AC36" i="37" s="1"/>
  <c r="AC203" i="37" a="1"/>
  <c r="AC203" i="37" s="1"/>
  <c r="AB69" i="37" a="1"/>
  <c r="AB69" i="37" s="1"/>
  <c r="AC107" i="37" a="1"/>
  <c r="AC107" i="37" s="1"/>
  <c r="AC169" i="37" a="1"/>
  <c r="AC169" i="37" s="1"/>
  <c r="AC104" i="37" a="1"/>
  <c r="AC104" i="37" s="1"/>
  <c r="AA104" i="36" s="1"/>
  <c r="AC57" i="37" a="1"/>
  <c r="AC57" i="37" s="1"/>
  <c r="AC208" i="37" a="1"/>
  <c r="AC208" i="37" s="1"/>
  <c r="AA208" i="36" s="1"/>
  <c r="AC178" i="37" a="1"/>
  <c r="AC178" i="37" s="1"/>
  <c r="AC153" i="37" a="1"/>
  <c r="AC153" i="37" s="1"/>
  <c r="AC49" i="37" a="1"/>
  <c r="AC49" i="37" s="1"/>
  <c r="AC21" i="37" a="1"/>
  <c r="AC21" i="37" s="1"/>
  <c r="AA21" i="36" s="1"/>
  <c r="AC138" i="37" a="1"/>
  <c r="AC138" i="37" s="1"/>
  <c r="AC183" i="37" a="1"/>
  <c r="AC183" i="37" s="1"/>
  <c r="AC82" i="37" a="1"/>
  <c r="AC82" i="37" s="1"/>
  <c r="AC40" i="37" a="1"/>
  <c r="AC40" i="37" s="1"/>
  <c r="AC142" i="37" a="1"/>
  <c r="AC142" i="37" s="1"/>
  <c r="AC189" i="37" a="1"/>
  <c r="AC189" i="37" s="1"/>
  <c r="AC157" i="37" a="1"/>
  <c r="AC157" i="37" s="1"/>
  <c r="AC43" i="37" a="1"/>
  <c r="AC43" i="37" s="1"/>
  <c r="AC89" i="37" a="1"/>
  <c r="AC89" i="37" s="1"/>
  <c r="AC19" i="37" a="1"/>
  <c r="AC19" i="37" s="1"/>
  <c r="AA19" i="36" s="1"/>
  <c r="AC187" i="37" a="1"/>
  <c r="AC187" i="37" s="1"/>
  <c r="AC86" i="37" a="1"/>
  <c r="AC86" i="37" s="1"/>
  <c r="AC140" i="37" a="1"/>
  <c r="AC140" i="37" s="1"/>
  <c r="AC45" i="37" a="1"/>
  <c r="AC45" i="37" s="1"/>
  <c r="AC38" i="37" a="1"/>
  <c r="AC38" i="37" s="1"/>
  <c r="AC61" i="37" a="1"/>
  <c r="AC61" i="37" s="1"/>
  <c r="AC80" i="37" a="1"/>
  <c r="AC80" i="37" s="1"/>
  <c r="AC196" i="37" a="1"/>
  <c r="AC196" i="37" s="1"/>
  <c r="AC180" i="37" a="1"/>
  <c r="AC180" i="37" s="1"/>
  <c r="AC167" i="37" a="1"/>
  <c r="AC167" i="37" s="1"/>
  <c r="AC109" i="37" a="1"/>
  <c r="AC109" i="37" s="1"/>
  <c r="AC185" i="37" a="1"/>
  <c r="AC185" i="37" s="1"/>
  <c r="AC127" i="37" a="1"/>
  <c r="AC127" i="37" s="1"/>
  <c r="AC161" i="37" a="1"/>
  <c r="AC161" i="37" s="1"/>
  <c r="AC193" i="37" a="1"/>
  <c r="AC193" i="37" s="1"/>
  <c r="AB165" i="37" a="1"/>
  <c r="AB165" i="37" s="1"/>
  <c r="AC165" i="37" s="1" a="1"/>
  <c r="AC165" i="37" s="1"/>
  <c r="AC117" i="37" a="1"/>
  <c r="AC117" i="37" s="1"/>
  <c r="AC214" i="37" a="1"/>
  <c r="AC214" i="37" s="1"/>
  <c r="AA214" i="36" s="1"/>
  <c r="AC191" i="37" a="1"/>
  <c r="AC191" i="37" s="1"/>
  <c r="AC67" i="37" a="1"/>
  <c r="AC67" i="37" s="1"/>
  <c r="AC69" i="37" a="1"/>
  <c r="AC69" i="37" s="1"/>
  <c r="AC111" i="37" a="1"/>
  <c r="AC111" i="37" s="1"/>
  <c r="AC129" i="37" a="1"/>
  <c r="AC129" i="37" s="1"/>
  <c r="AC198" i="37" a="1"/>
  <c r="AC198" i="37" s="1"/>
  <c r="AC94" i="37" a="1"/>
  <c r="AC94" i="37" s="1"/>
  <c r="AA94" i="36" s="1"/>
  <c r="AC149" i="37" a="1"/>
  <c r="AC149" i="37" s="1"/>
  <c r="AC163" i="37" a="1"/>
  <c r="AC163" i="37" s="1"/>
  <c r="AC115" i="37" a="1"/>
  <c r="AC115" i="37" s="1"/>
  <c r="AC27" i="37" a="1"/>
  <c r="AC27" i="37" s="1"/>
  <c r="AC55" i="37" a="1"/>
  <c r="AC55" i="37" s="1"/>
  <c r="AC151" i="37" a="1"/>
  <c r="AC151" i="37" s="1"/>
  <c r="AC59" i="37" a="1"/>
  <c r="AC59" i="37" s="1"/>
  <c r="AC205" i="37" a="1"/>
  <c r="AC205" i="37" s="1"/>
  <c r="AC171" i="37" a="1"/>
  <c r="AC171" i="37" s="1"/>
  <c r="AC133" i="37" a="1"/>
  <c r="AC133" i="37" s="1"/>
  <c r="AC119" i="37" a="1"/>
  <c r="AC119" i="37" s="1"/>
  <c r="AC47" i="37" a="1"/>
  <c r="AC47" i="37" s="1"/>
  <c r="AC53" i="37" a="1"/>
  <c r="AC53" i="37" s="1"/>
  <c r="AC136" i="37" a="1"/>
  <c r="AC136" i="37" s="1"/>
  <c r="AC51" i="37" a="1"/>
  <c r="AC51" i="37" s="1"/>
  <c r="AC98" i="37" a="1"/>
  <c r="AC98" i="37" s="1"/>
  <c r="AA98" i="36" s="1"/>
  <c r="AC159" i="37" a="1"/>
  <c r="AC159" i="37" s="1"/>
  <c r="AC15" i="37" a="1"/>
  <c r="AC15" i="37" s="1"/>
  <c r="AA15" i="36" s="1"/>
  <c r="AB84" i="37" a="1"/>
  <c r="AB84" i="37" s="1"/>
  <c r="AC75" i="37" a="1"/>
  <c r="AC75" i="37" s="1"/>
  <c r="AC102" i="37" a="1"/>
  <c r="AC102" i="37" s="1"/>
  <c r="AA102" i="36" s="1"/>
  <c r="AC200" i="37" a="1"/>
  <c r="AC200" i="37" s="1"/>
  <c r="AC96" i="37" a="1"/>
  <c r="AC96" i="37" s="1"/>
  <c r="AA96" i="36" s="1"/>
  <c r="AC91" i="37" a="1"/>
  <c r="AC91" i="37" s="1"/>
  <c r="AC100" i="37" a="1"/>
  <c r="AC100" i="37" s="1"/>
  <c r="AA100" i="36" s="1"/>
  <c r="AB65" i="37" a="1"/>
  <c r="AB65" i="37" s="1"/>
  <c r="AC125" i="37" a="1"/>
  <c r="AC125" i="37" s="1"/>
  <c r="AC145" i="37" a="1"/>
  <c r="AC145" i="37" s="1"/>
  <c r="AC33" i="37" a="1"/>
  <c r="AC33" i="37" s="1"/>
  <c r="AC78" i="37" a="1"/>
  <c r="AC78" i="37" s="1"/>
  <c r="AC72" i="37" a="1"/>
  <c r="AC72" i="37" s="1"/>
  <c r="AC23" i="37" a="1"/>
  <c r="AC23" i="37" s="1"/>
  <c r="AA23" i="36" s="1"/>
  <c r="AC176" i="37" a="1"/>
  <c r="AC176" i="37" s="1"/>
  <c r="AC123" i="37" a="1"/>
  <c r="AC123" i="37" s="1"/>
  <c r="AC155" i="37" a="1"/>
  <c r="AC155" i="37" s="1"/>
  <c r="AC30" i="37" a="1"/>
  <c r="AC30" i="37" s="1"/>
  <c r="AC210" i="37" a="1"/>
  <c r="AC210" i="37" s="1"/>
  <c r="AA210" i="36" s="1"/>
  <c r="S12" i="38"/>
  <c r="AA16" i="39"/>
  <c r="S14" i="38"/>
  <c r="W7" i="36"/>
  <c r="O5" i="38"/>
  <c r="S207" i="38"/>
  <c r="AA211" i="39"/>
  <c r="S205" i="38"/>
  <c r="AA209" i="39"/>
  <c r="AD8" i="37"/>
  <c r="AE7" i="37" s="1"/>
  <c r="L10" i="41"/>
  <c r="B22" i="34"/>
  <c r="AA213" i="39" l="1"/>
  <c r="AC17" i="37" a="1"/>
  <c r="AC17" i="37" s="1"/>
  <c r="AA17" i="36" s="1"/>
  <c r="T14" i="38" s="1"/>
  <c r="AC212" i="37" a="1"/>
  <c r="AC212" i="37" s="1"/>
  <c r="AA212" i="36" s="1"/>
  <c r="T209" i="38" s="1"/>
  <c r="S6" i="52"/>
  <c r="S4" i="52"/>
  <c r="S5" i="52"/>
  <c r="AD163" i="37" a="1"/>
  <c r="AD163" i="37" s="1"/>
  <c r="T1" i="52"/>
  <c r="AD111" i="37" a="1"/>
  <c r="AD111" i="37" s="1"/>
  <c r="AD15" i="37" a="1"/>
  <c r="AD15" i="37" s="1"/>
  <c r="AB15" i="36" s="1"/>
  <c r="AD167" i="37" a="1"/>
  <c r="AD167" i="37" s="1"/>
  <c r="AD23" i="37" a="1"/>
  <c r="AD23" i="37" s="1"/>
  <c r="AB23" i="36" s="1"/>
  <c r="AD169" i="37" a="1"/>
  <c r="AD169" i="37" s="1"/>
  <c r="AD96" i="37" a="1"/>
  <c r="AD96" i="37" s="1"/>
  <c r="AB96" i="36" s="1"/>
  <c r="AD147" i="37" a="1"/>
  <c r="AD147" i="37" s="1"/>
  <c r="AD57" i="37" a="1"/>
  <c r="AD57" i="37" s="1"/>
  <c r="AD43" i="37" a="1"/>
  <c r="AD43" i="37" s="1"/>
  <c r="AD107" i="37" a="1"/>
  <c r="AD107" i="37" s="1"/>
  <c r="AD208" i="37" a="1"/>
  <c r="AD208" i="37" s="1"/>
  <c r="AB208" i="36" s="1"/>
  <c r="AD193" i="37" a="1"/>
  <c r="AD193" i="37" s="1"/>
  <c r="AD198" i="37" a="1"/>
  <c r="AD198" i="37" s="1"/>
  <c r="AD165" i="37" a="1"/>
  <c r="AD165" i="37" s="1"/>
  <c r="AD36" i="37" a="1"/>
  <c r="AD36" i="37" s="1"/>
  <c r="AD185" i="37" a="1"/>
  <c r="AD185" i="37" s="1"/>
  <c r="AD205" i="37" a="1"/>
  <c r="AD205" i="37" s="1"/>
  <c r="AD129" i="37" a="1"/>
  <c r="AD129" i="37" s="1"/>
  <c r="AD189" i="37" a="1"/>
  <c r="AD189" i="37" s="1"/>
  <c r="AD145" i="37" a="1"/>
  <c r="AD145" i="37" s="1"/>
  <c r="AD180" i="37" a="1"/>
  <c r="AD180" i="37" s="1"/>
  <c r="AD75" i="37" a="1"/>
  <c r="AD75" i="37" s="1"/>
  <c r="AD78" i="37" a="1"/>
  <c r="AD78" i="37" s="1"/>
  <c r="AD133" i="37" a="1"/>
  <c r="AD133" i="37" s="1"/>
  <c r="AD210" i="37" a="1"/>
  <c r="AD210" i="37" s="1"/>
  <c r="AB210" i="36" s="1"/>
  <c r="AD117" i="37" a="1"/>
  <c r="AD117" i="37" s="1"/>
  <c r="AD140" i="37" a="1"/>
  <c r="AD140" i="37" s="1"/>
  <c r="AD33" i="37" a="1"/>
  <c r="AD33" i="37" s="1"/>
  <c r="AD40" i="37" a="1"/>
  <c r="AD40" i="37" s="1"/>
  <c r="AD51" i="37" a="1"/>
  <c r="AD51" i="37" s="1"/>
  <c r="AD38" i="37" a="1"/>
  <c r="AD38" i="37" s="1"/>
  <c r="AD45" i="37" a="1"/>
  <c r="AD45" i="37" s="1"/>
  <c r="AD82" i="37" a="1"/>
  <c r="AD82" i="37" s="1"/>
  <c r="AD98" i="37" a="1"/>
  <c r="AD98" i="37" s="1"/>
  <c r="AB98" i="36" s="1"/>
  <c r="AD123" i="37" a="1"/>
  <c r="AD123" i="37" s="1"/>
  <c r="AD53" i="37" a="1"/>
  <c r="AD53" i="37" s="1"/>
  <c r="AD161" i="37" a="1"/>
  <c r="AD161" i="37" s="1"/>
  <c r="AD151" i="37" a="1"/>
  <c r="AD151" i="37" s="1"/>
  <c r="AD27" i="37" a="1"/>
  <c r="AD27" i="37" s="1"/>
  <c r="AD176" i="37" a="1"/>
  <c r="AD176" i="37" s="1"/>
  <c r="AD142" i="37" a="1"/>
  <c r="AD142" i="37" s="1"/>
  <c r="AD55" i="37" a="1"/>
  <c r="AD55" i="37" s="1"/>
  <c r="AD49" i="37" a="1"/>
  <c r="AD49" i="37" s="1"/>
  <c r="AD47" i="37" a="1"/>
  <c r="AD47" i="37" s="1"/>
  <c r="AD86" i="37" a="1"/>
  <c r="AD86" i="37" s="1"/>
  <c r="AD200" i="37" a="1"/>
  <c r="AD200" i="37" s="1"/>
  <c r="AD89" i="37" a="1"/>
  <c r="AD89" i="37" s="1"/>
  <c r="AD178" i="37" a="1"/>
  <c r="AD178" i="37" s="1"/>
  <c r="AD171" i="37" a="1"/>
  <c r="AD171" i="37" s="1"/>
  <c r="AD25" i="37" a="1"/>
  <c r="AD25" i="37" s="1"/>
  <c r="AD94" i="37" a="1"/>
  <c r="AD94" i="37" s="1"/>
  <c r="AB94" i="36" s="1"/>
  <c r="AD67" i="37" a="1"/>
  <c r="AD67" i="37" s="1"/>
  <c r="AD69" i="37" a="1"/>
  <c r="AD69" i="37" s="1"/>
  <c r="AD138" i="37" a="1"/>
  <c r="AD138" i="37" s="1"/>
  <c r="AD191" i="37" a="1"/>
  <c r="AD191" i="37" s="1"/>
  <c r="AD153" i="37" a="1"/>
  <c r="AD153" i="37" s="1"/>
  <c r="AD119" i="37" a="1"/>
  <c r="AD119" i="37" s="1"/>
  <c r="AD196" i="37" a="1"/>
  <c r="AD196" i="37" s="1"/>
  <c r="AD125" i="37" a="1"/>
  <c r="AD125" i="37" s="1"/>
  <c r="AD19" i="37" a="1"/>
  <c r="AD19" i="37" s="1"/>
  <c r="AB19" i="36" s="1"/>
  <c r="AD149" i="37" a="1"/>
  <c r="AD149" i="37" s="1"/>
  <c r="AD104" i="37" a="1"/>
  <c r="AD104" i="37" s="1"/>
  <c r="AB104" i="36" s="1"/>
  <c r="AC65" i="37" a="1"/>
  <c r="AC65" i="37" s="1"/>
  <c r="AD65" i="37" s="1" a="1"/>
  <c r="AD65" i="37" s="1"/>
  <c r="AD100" i="37" a="1"/>
  <c r="AD100" i="37" s="1"/>
  <c r="AB100" i="36" s="1"/>
  <c r="AD174" i="37" a="1"/>
  <c r="AD174" i="37" s="1"/>
  <c r="AD21" i="37" a="1"/>
  <c r="AD21" i="37" s="1"/>
  <c r="AB21" i="36" s="1"/>
  <c r="AD91" i="37" a="1"/>
  <c r="AD91" i="37" s="1"/>
  <c r="AD61" i="37" a="1"/>
  <c r="AD61" i="37" s="1"/>
  <c r="AD59" i="37" a="1"/>
  <c r="AD59" i="37" s="1"/>
  <c r="AC84" i="37" a="1"/>
  <c r="AC84" i="37" s="1"/>
  <c r="AD84" i="37" s="1" a="1"/>
  <c r="AD84" i="37" s="1"/>
  <c r="AD136" i="37" a="1"/>
  <c r="AD136" i="37" s="1"/>
  <c r="AD159" i="37" a="1"/>
  <c r="AD159" i="37" s="1"/>
  <c r="AD155" i="37" a="1"/>
  <c r="AD155" i="37" s="1"/>
  <c r="AD187" i="37" a="1"/>
  <c r="AD187" i="37" s="1"/>
  <c r="AD30" i="37" a="1"/>
  <c r="AD30" i="37" s="1"/>
  <c r="AD203" i="37" a="1"/>
  <c r="AD203" i="37" s="1"/>
  <c r="AD115" i="37" a="1"/>
  <c r="AD115" i="37" s="1"/>
  <c r="AD127" i="37" a="1"/>
  <c r="AD127" i="37" s="1"/>
  <c r="AD80" i="37" a="1"/>
  <c r="AD80" i="37" s="1"/>
  <c r="AD214" i="37" a="1"/>
  <c r="AD214" i="37" s="1"/>
  <c r="AB214" i="36" s="1"/>
  <c r="AD157" i="37" a="1"/>
  <c r="AD157" i="37" s="1"/>
  <c r="AD183" i="37" a="1"/>
  <c r="AD183" i="37" s="1"/>
  <c r="AD72" i="37" a="1"/>
  <c r="AD72" i="37" s="1"/>
  <c r="AD109" i="37" a="1"/>
  <c r="AD109" i="37" s="1"/>
  <c r="AD102" i="37" a="1"/>
  <c r="AD102" i="37" s="1"/>
  <c r="AB102" i="36" s="1"/>
  <c r="AB16" i="39"/>
  <c r="L15" i="39" s="1"/>
  <c r="T16" i="38"/>
  <c r="AB20" i="39"/>
  <c r="L19" i="39" s="1"/>
  <c r="T205" i="38"/>
  <c r="AB209" i="39"/>
  <c r="L208" i="39" s="1"/>
  <c r="W8" i="36"/>
  <c r="P4" i="38"/>
  <c r="T207" i="38"/>
  <c r="AB211" i="39"/>
  <c r="L210" i="39" s="1"/>
  <c r="AB18" i="39"/>
  <c r="L17" i="39" s="1"/>
  <c r="T12" i="38"/>
  <c r="AE8" i="37"/>
  <c r="AF7" i="37" s="1"/>
  <c r="L11" i="41"/>
  <c r="AD17" i="37" l="1" a="1"/>
  <c r="AD17" i="37" s="1"/>
  <c r="AB17" i="36" s="1"/>
  <c r="AB213" i="39"/>
  <c r="L212" i="39" s="1"/>
  <c r="AD212" i="37" a="1"/>
  <c r="AD212" i="37" s="1"/>
  <c r="AB212" i="36" s="1"/>
  <c r="T6" i="52"/>
  <c r="T4" i="52"/>
  <c r="T5" i="52"/>
  <c r="AE203" i="37" a="1"/>
  <c r="AE203" i="37" s="1"/>
  <c r="AE127" i="37" a="1"/>
  <c r="AE127" i="37" s="1"/>
  <c r="AE75" i="37" a="1"/>
  <c r="AE75" i="37" s="1"/>
  <c r="AE94" i="37" a="1"/>
  <c r="AE94" i="37" s="1"/>
  <c r="AC94" i="36" s="1"/>
  <c r="AE163" i="37" a="1"/>
  <c r="AE163" i="37" s="1"/>
  <c r="AE23" i="37" a="1"/>
  <c r="AE23" i="37" s="1"/>
  <c r="AC23" i="36" s="1"/>
  <c r="AE61" i="37" a="1"/>
  <c r="AE61" i="37" s="1"/>
  <c r="AE17" i="37" a="1"/>
  <c r="AE17" i="37" s="1"/>
  <c r="AC17" i="36" s="1"/>
  <c r="AE145" i="37" a="1"/>
  <c r="AE145" i="37" s="1"/>
  <c r="AE140" i="37" a="1"/>
  <c r="AE140" i="37" s="1"/>
  <c r="AE25" i="37" a="1"/>
  <c r="AE25" i="37" s="1"/>
  <c r="AE180" i="37" a="1"/>
  <c r="AE180" i="37" s="1"/>
  <c r="AE102" i="37" a="1"/>
  <c r="AE102" i="37" s="1"/>
  <c r="AC102" i="36" s="1"/>
  <c r="AE123" i="37" a="1"/>
  <c r="AE123" i="37" s="1"/>
  <c r="AE80" i="37" a="1"/>
  <c r="AE80" i="37" s="1"/>
  <c r="AE149" i="37" a="1"/>
  <c r="AE149" i="37" s="1"/>
  <c r="AE133" i="37" a="1"/>
  <c r="AE133" i="37" s="1"/>
  <c r="AE214" i="37" a="1"/>
  <c r="AE214" i="37" s="1"/>
  <c r="AC214" i="36" s="1"/>
  <c r="AE208" i="37" a="1"/>
  <c r="AE208" i="37" s="1"/>
  <c r="AC208" i="36" s="1"/>
  <c r="AE107" i="37" a="1"/>
  <c r="AE107" i="37" s="1"/>
  <c r="AE30" i="37" a="1"/>
  <c r="AE30" i="37" s="1"/>
  <c r="AE36" i="37" a="1"/>
  <c r="AE36" i="37" s="1"/>
  <c r="AE69" i="37" a="1"/>
  <c r="AE69" i="37" s="1"/>
  <c r="AE178" i="37" a="1"/>
  <c r="AE178" i="37" s="1"/>
  <c r="AE136" i="37" a="1"/>
  <c r="AE136" i="37" s="1"/>
  <c r="AE125" i="37" a="1"/>
  <c r="AE125" i="37" s="1"/>
  <c r="AE98" i="37" a="1"/>
  <c r="AE98" i="37" s="1"/>
  <c r="AC98" i="36" s="1"/>
  <c r="AE147" i="37" a="1"/>
  <c r="AE147" i="37" s="1"/>
  <c r="AE21" i="37" a="1"/>
  <c r="AE21" i="37" s="1"/>
  <c r="AC21" i="36" s="1"/>
  <c r="AE51" i="37" a="1"/>
  <c r="AE51" i="37" s="1"/>
  <c r="AE205" i="37" a="1"/>
  <c r="AE205" i="37" s="1"/>
  <c r="AE189" i="37" a="1"/>
  <c r="AE189" i="37" s="1"/>
  <c r="AE43" i="37" a="1"/>
  <c r="AE43" i="37" s="1"/>
  <c r="AE78" i="37" a="1"/>
  <c r="AE78" i="37" s="1"/>
  <c r="AE65" i="37" a="1"/>
  <c r="AE65" i="37" s="1"/>
  <c r="AE157" i="37" a="1"/>
  <c r="AE157" i="37" s="1"/>
  <c r="AE119" i="37" a="1"/>
  <c r="AE119" i="37" s="1"/>
  <c r="AE187" i="37" a="1"/>
  <c r="AE187" i="37" s="1"/>
  <c r="AE155" i="37" a="1"/>
  <c r="AE155" i="37" s="1"/>
  <c r="AE129" i="37" a="1"/>
  <c r="AE129" i="37" s="1"/>
  <c r="AE183" i="37" a="1"/>
  <c r="AE183" i="37" s="1"/>
  <c r="AE96" i="37" a="1"/>
  <c r="AE96" i="37" s="1"/>
  <c r="AC96" i="36" s="1"/>
  <c r="AE45" i="37" a="1"/>
  <c r="AE45" i="37" s="1"/>
  <c r="AE191" i="37" a="1"/>
  <c r="AE191" i="37" s="1"/>
  <c r="AE91" i="37" a="1"/>
  <c r="AE91" i="37" s="1"/>
  <c r="AE171" i="37" a="1"/>
  <c r="AE171" i="37" s="1"/>
  <c r="AE89" i="37" a="1"/>
  <c r="AE89" i="37" s="1"/>
  <c r="AE117" i="37" a="1"/>
  <c r="AE117" i="37" s="1"/>
  <c r="AE86" i="37" a="1"/>
  <c r="AE86" i="37" s="1"/>
  <c r="AE196" i="37" a="1"/>
  <c r="AE196" i="37" s="1"/>
  <c r="AE167" i="37" a="1"/>
  <c r="AE167" i="37" s="1"/>
  <c r="AE15" i="37" a="1"/>
  <c r="AE15" i="37" s="1"/>
  <c r="AC15" i="36" s="1"/>
  <c r="AE59" i="37" a="1"/>
  <c r="AE59" i="37" s="1"/>
  <c r="AE176" i="37" a="1"/>
  <c r="AE176" i="37" s="1"/>
  <c r="AE19" i="37" a="1"/>
  <c r="AE19" i="37" s="1"/>
  <c r="AE53" i="37" a="1"/>
  <c r="AE53" i="37" s="1"/>
  <c r="AE38" i="37" a="1"/>
  <c r="AE38" i="37" s="1"/>
  <c r="AE57" i="37" a="1"/>
  <c r="AE57" i="37" s="1"/>
  <c r="AE104" i="37" a="1"/>
  <c r="AE104" i="37" s="1"/>
  <c r="AC104" i="36" s="1"/>
  <c r="AE84" i="37" a="1"/>
  <c r="AE84" i="37" s="1"/>
  <c r="AE174" i="37" a="1"/>
  <c r="AE174" i="37" s="1"/>
  <c r="AE185" i="37" a="1"/>
  <c r="AE185" i="37" s="1"/>
  <c r="AE49" i="37" a="1"/>
  <c r="AE49" i="37" s="1"/>
  <c r="AE40" i="37" a="1"/>
  <c r="AE40" i="37" s="1"/>
  <c r="AE198" i="37" a="1"/>
  <c r="AE198" i="37" s="1"/>
  <c r="AE210" i="37" a="1"/>
  <c r="AE210" i="37" s="1"/>
  <c r="AC210" i="36" s="1"/>
  <c r="AE169" i="37" a="1"/>
  <c r="AE169" i="37" s="1"/>
  <c r="AE151" i="37" a="1"/>
  <c r="AE151" i="37" s="1"/>
  <c r="AE100" i="37" a="1"/>
  <c r="AE100" i="37" s="1"/>
  <c r="AC100" i="36" s="1"/>
  <c r="AE159" i="37" a="1"/>
  <c r="AE159" i="37" s="1"/>
  <c r="AE27" i="37" a="1"/>
  <c r="AE27" i="37" s="1"/>
  <c r="AE111" i="37" a="1"/>
  <c r="AE111" i="37" s="1"/>
  <c r="AE82" i="37" a="1"/>
  <c r="AE82" i="37" s="1"/>
  <c r="AE153" i="37" a="1"/>
  <c r="AE153" i="37" s="1"/>
  <c r="AE200" i="37" a="1"/>
  <c r="AE200" i="37" s="1"/>
  <c r="AE47" i="37" a="1"/>
  <c r="AE47" i="37" s="1"/>
  <c r="AE193" i="37" a="1"/>
  <c r="AE193" i="37" s="1"/>
  <c r="AE161" i="37" a="1"/>
  <c r="AE161" i="37" s="1"/>
  <c r="AE109" i="37" a="1"/>
  <c r="AE109" i="37" s="1"/>
  <c r="AE142" i="37" a="1"/>
  <c r="AE142" i="37" s="1"/>
  <c r="AE138" i="37" a="1"/>
  <c r="AE138" i="37" s="1"/>
  <c r="AE115" i="37" a="1"/>
  <c r="AE115" i="37" s="1"/>
  <c r="AE55" i="37" a="1"/>
  <c r="AE55" i="37" s="1"/>
  <c r="AE67" i="37" a="1"/>
  <c r="AE67" i="37" s="1"/>
  <c r="AE33" i="37" a="1"/>
  <c r="AE33" i="37" s="1"/>
  <c r="AE72" i="37" a="1"/>
  <c r="AE72" i="37" s="1"/>
  <c r="AE165" i="37" a="1"/>
  <c r="AE165" i="37" s="1"/>
  <c r="U16" i="38"/>
  <c r="AC20" i="39"/>
  <c r="U209" i="38"/>
  <c r="AC213" i="39"/>
  <c r="U18" i="38"/>
  <c r="AC22" i="39"/>
  <c r="U12" i="38"/>
  <c r="AC16" i="39"/>
  <c r="U207" i="38"/>
  <c r="AC211" i="39"/>
  <c r="U205" i="38"/>
  <c r="AC209" i="39"/>
  <c r="X7" i="36"/>
  <c r="P5" i="38"/>
  <c r="U14" i="38"/>
  <c r="AC18" i="39"/>
  <c r="AF8" i="37"/>
  <c r="AG7" i="37" s="1"/>
  <c r="M10" i="41"/>
  <c r="AE212" i="37" l="1" a="1"/>
  <c r="AE212" i="37" s="1"/>
  <c r="AC212" i="36" s="1"/>
  <c r="AF57" i="37" a="1"/>
  <c r="AF57" i="37" s="1"/>
  <c r="AF147" i="37" a="1"/>
  <c r="AF147" i="37" s="1"/>
  <c r="AF109" i="37" a="1"/>
  <c r="AF109" i="37" s="1"/>
  <c r="AF33" i="37" a="1"/>
  <c r="AF33" i="37" s="1"/>
  <c r="AF193" i="37" a="1"/>
  <c r="AF193" i="37" s="1"/>
  <c r="AF149" i="37" a="1"/>
  <c r="AF149" i="37" s="1"/>
  <c r="AF80" i="37" a="1"/>
  <c r="AF80" i="37" s="1"/>
  <c r="AF161" i="37" a="1"/>
  <c r="AF161" i="37" s="1"/>
  <c r="AF127" i="37" a="1"/>
  <c r="AF127" i="37" s="1"/>
  <c r="AF23" i="37" a="1"/>
  <c r="AF23" i="37" s="1"/>
  <c r="AD23" i="36" s="1"/>
  <c r="AF210" i="37" a="1"/>
  <c r="AF210" i="37" s="1"/>
  <c r="AD210" i="36" s="1"/>
  <c r="AF119" i="37" a="1"/>
  <c r="AF119" i="37" s="1"/>
  <c r="J5" i="53"/>
  <c r="AF171" i="37" a="1"/>
  <c r="AF171" i="37" s="1"/>
  <c r="AF151" i="37" a="1"/>
  <c r="AF151" i="37" s="1"/>
  <c r="AF200" i="37" a="1"/>
  <c r="AF200" i="37" s="1"/>
  <c r="AF72" i="37" a="1"/>
  <c r="AF72" i="37" s="1"/>
  <c r="AF163" i="37" a="1"/>
  <c r="AF163" i="37" s="1"/>
  <c r="AF17" i="37" a="1"/>
  <c r="AF17" i="37" s="1"/>
  <c r="AD17" i="36" s="1"/>
  <c r="AF98" i="37" a="1"/>
  <c r="AF98" i="37" s="1"/>
  <c r="AD98" i="36" s="1"/>
  <c r="AF157" i="37" a="1"/>
  <c r="AF157" i="37" s="1"/>
  <c r="AF30" i="37" a="1"/>
  <c r="AF30" i="37" s="1"/>
  <c r="AF167" i="37" a="1"/>
  <c r="AF167" i="37" s="1"/>
  <c r="AF91" i="37" a="1"/>
  <c r="AF91" i="37" s="1"/>
  <c r="AF96" i="37" a="1"/>
  <c r="AF96" i="37" s="1"/>
  <c r="AD96" i="36" s="1"/>
  <c r="AF212" i="37" a="1"/>
  <c r="AF212" i="37" s="1"/>
  <c r="AD212" i="36" s="1"/>
  <c r="W209" i="38" s="1"/>
  <c r="AF208" i="37" a="1"/>
  <c r="AF208" i="37" s="1"/>
  <c r="AD208" i="36" s="1"/>
  <c r="AF115" i="37" a="1"/>
  <c r="AF115" i="37" s="1"/>
  <c r="AF107" i="37" a="1"/>
  <c r="AF107" i="37" s="1"/>
  <c r="AF45" i="37" a="1"/>
  <c r="AF45" i="37" s="1"/>
  <c r="AF78" i="37" a="1"/>
  <c r="AF78" i="37" s="1"/>
  <c r="AF55" i="37" a="1"/>
  <c r="AF55" i="37" s="1"/>
  <c r="AF140" i="37" a="1"/>
  <c r="AF140" i="37" s="1"/>
  <c r="AC19" i="36"/>
  <c r="V16" i="38" s="1"/>
  <c r="AF100" i="37" a="1"/>
  <c r="AF100" i="37" s="1"/>
  <c r="AD100" i="36" s="1"/>
  <c r="AF169" i="37" a="1"/>
  <c r="AF169" i="37" s="1"/>
  <c r="AF65" i="37" a="1"/>
  <c r="AF65" i="37" s="1"/>
  <c r="AF133" i="37" a="1"/>
  <c r="AF133" i="37" s="1"/>
  <c r="AF49" i="37" a="1"/>
  <c r="AF49" i="37" s="1"/>
  <c r="AF165" i="37" a="1"/>
  <c r="AF165" i="37" s="1"/>
  <c r="AF187" i="37" a="1"/>
  <c r="AF187" i="37" s="1"/>
  <c r="AF36" i="37" a="1"/>
  <c r="AF36" i="37" s="1"/>
  <c r="AF53" i="37" a="1"/>
  <c r="AF53" i="37" s="1"/>
  <c r="AF40" i="37" a="1"/>
  <c r="AF40" i="37" s="1"/>
  <c r="AF178" i="37" a="1"/>
  <c r="AF178" i="37" s="1"/>
  <c r="AF102" i="37" a="1"/>
  <c r="AF102" i="37" s="1"/>
  <c r="AD102" i="36" s="1"/>
  <c r="AF67" i="37" a="1"/>
  <c r="AF67" i="37" s="1"/>
  <c r="AF89" i="37" a="1"/>
  <c r="AF89" i="37" s="1"/>
  <c r="AF69" i="37" a="1"/>
  <c r="AF69" i="37" s="1"/>
  <c r="AF203" i="37" a="1"/>
  <c r="AF203" i="37" s="1"/>
  <c r="AF38" i="37" a="1"/>
  <c r="AF38" i="37" s="1"/>
  <c r="AF51" i="37" a="1"/>
  <c r="AF51" i="37" s="1"/>
  <c r="AF15" i="37" a="1"/>
  <c r="AF15" i="37" s="1"/>
  <c r="AD15" i="36" s="1"/>
  <c r="AF180" i="37" a="1"/>
  <c r="AF180" i="37" s="1"/>
  <c r="AF125" i="37" a="1"/>
  <c r="AF125" i="37" s="1"/>
  <c r="AF94" i="37" a="1"/>
  <c r="AF94" i="37" s="1"/>
  <c r="AD94" i="36" s="1"/>
  <c r="AF159" i="37" a="1"/>
  <c r="AF159" i="37" s="1"/>
  <c r="AF86" i="37" a="1"/>
  <c r="AF86" i="37" s="1"/>
  <c r="AF145" i="37" a="1"/>
  <c r="AF145" i="37" s="1"/>
  <c r="AF185" i="37" a="1"/>
  <c r="AF185" i="37" s="1"/>
  <c r="AF59" i="37" a="1"/>
  <c r="AF59" i="37" s="1"/>
  <c r="AF123" i="37" a="1"/>
  <c r="AF123" i="37" s="1"/>
  <c r="AF138" i="37" a="1"/>
  <c r="AF138" i="37" s="1"/>
  <c r="AF153" i="37" a="1"/>
  <c r="AF153" i="37" s="1"/>
  <c r="AF25" i="37" a="1"/>
  <c r="AF25" i="37" s="1"/>
  <c r="AF27" i="37" a="1"/>
  <c r="AF27" i="37" s="1"/>
  <c r="AF21" i="37" a="1"/>
  <c r="AF21" i="37" s="1"/>
  <c r="AD21" i="36" s="1"/>
  <c r="AF174" i="37" a="1"/>
  <c r="AF174" i="37" s="1"/>
  <c r="AF111" i="37" a="1"/>
  <c r="AF111" i="37" s="1"/>
  <c r="AF214" i="37" a="1"/>
  <c r="AF214" i="37" s="1"/>
  <c r="AD214" i="36" s="1"/>
  <c r="AF183" i="37" a="1"/>
  <c r="AF183" i="37" s="1"/>
  <c r="AF129" i="37" a="1"/>
  <c r="AF129" i="37" s="1"/>
  <c r="AF142" i="37" a="1"/>
  <c r="AF142" i="37" s="1"/>
  <c r="AF189" i="37" a="1"/>
  <c r="AF189" i="37" s="1"/>
  <c r="AF196" i="37" a="1"/>
  <c r="AF196" i="37" s="1"/>
  <c r="AF117" i="37" a="1"/>
  <c r="AF117" i="37" s="1"/>
  <c r="AF75" i="37" a="1"/>
  <c r="AF75" i="37" s="1"/>
  <c r="AF191" i="37" a="1"/>
  <c r="AF191" i="37" s="1"/>
  <c r="AF104" i="37" a="1"/>
  <c r="AF104" i="37" s="1"/>
  <c r="AD104" i="36" s="1"/>
  <c r="AF47" i="37" a="1"/>
  <c r="AF47" i="37" s="1"/>
  <c r="AF84" i="37" a="1"/>
  <c r="AF84" i="37" s="1"/>
  <c r="AF136" i="37" a="1"/>
  <c r="AF136" i="37" s="1"/>
  <c r="AF176" i="37" a="1"/>
  <c r="AF176" i="37" s="1"/>
  <c r="AF205" i="37" a="1"/>
  <c r="AF205" i="37" s="1"/>
  <c r="AF82" i="37" a="1"/>
  <c r="AF82" i="37" s="1"/>
  <c r="AF198" i="37" a="1"/>
  <c r="AF198" i="37" s="1"/>
  <c r="AF61" i="37" a="1"/>
  <c r="AF61" i="37" s="1"/>
  <c r="AF155" i="37" a="1"/>
  <c r="AF155" i="37" s="1"/>
  <c r="AF43" i="37" a="1"/>
  <c r="AF43" i="37" s="1"/>
  <c r="AF19" i="37" a="1"/>
  <c r="AF19" i="37" s="1"/>
  <c r="X8" i="36"/>
  <c r="Q4" i="38"/>
  <c r="V18" i="38"/>
  <c r="AD22" i="39"/>
  <c r="V12" i="38"/>
  <c r="AD16" i="39"/>
  <c r="V207" i="38"/>
  <c r="AD211" i="39"/>
  <c r="V14" i="38"/>
  <c r="AD18" i="39"/>
  <c r="V205" i="38"/>
  <c r="AD209" i="39"/>
  <c r="V209" i="38"/>
  <c r="AD213" i="39"/>
  <c r="AG8" i="37"/>
  <c r="AH7" i="37" s="1"/>
  <c r="M11" i="41"/>
  <c r="B22" i="48" l="1"/>
  <c r="H5" i="53"/>
  <c r="AD20" i="39"/>
  <c r="AD19" i="36"/>
  <c r="AE20" i="39" s="1"/>
  <c r="AE213" i="39"/>
  <c r="AG161" i="37" a="1"/>
  <c r="AG161" i="37" s="1"/>
  <c r="AG196" i="37" a="1"/>
  <c r="AG196" i="37" s="1"/>
  <c r="AG129" i="37" a="1"/>
  <c r="AG129" i="37" s="1"/>
  <c r="AG178" i="37" a="1"/>
  <c r="AG178" i="37" s="1"/>
  <c r="AG153" i="37" a="1"/>
  <c r="AG153" i="37" s="1"/>
  <c r="AG53" i="37" a="1"/>
  <c r="AG53" i="37" s="1"/>
  <c r="AG36" i="37" a="1"/>
  <c r="AG36" i="37" s="1"/>
  <c r="AG30" i="37" a="1"/>
  <c r="AG30" i="37" s="1"/>
  <c r="AG136" i="37" a="1"/>
  <c r="AG136" i="37" s="1"/>
  <c r="AG193" i="37" a="1"/>
  <c r="AG193" i="37" s="1"/>
  <c r="W12" i="38"/>
  <c r="AE16" i="39"/>
  <c r="W205" i="38"/>
  <c r="AE209" i="39"/>
  <c r="W18" i="38"/>
  <c r="AE22" i="39"/>
  <c r="W207" i="38"/>
  <c r="AE211" i="39"/>
  <c r="W14" i="38"/>
  <c r="AE18" i="39"/>
  <c r="Y7" i="36"/>
  <c r="Q5" i="38"/>
  <c r="AG80" i="37" a="1"/>
  <c r="AG80" i="37" s="1"/>
  <c r="AG45" i="37" a="1"/>
  <c r="AG45" i="37" s="1"/>
  <c r="AG51" i="37" a="1"/>
  <c r="AG51" i="37" s="1"/>
  <c r="AG191" i="37" a="1"/>
  <c r="AG191" i="37" s="1"/>
  <c r="AG19" i="37" a="1"/>
  <c r="AG19" i="37" s="1"/>
  <c r="AE19" i="36" s="1"/>
  <c r="AG89" i="37" a="1"/>
  <c r="AG89" i="37" s="1"/>
  <c r="AG187" i="37" a="1"/>
  <c r="AG187" i="37" s="1"/>
  <c r="AG82" i="37" a="1"/>
  <c r="AG82" i="37" s="1"/>
  <c r="AG198" i="37" a="1"/>
  <c r="AG198" i="37" s="1"/>
  <c r="AG84" i="37" a="1"/>
  <c r="AG84" i="37" s="1"/>
  <c r="AG69" i="37" a="1"/>
  <c r="AG69" i="37" s="1"/>
  <c r="AG127" i="37" a="1"/>
  <c r="AG127" i="37" s="1"/>
  <c r="AG155" i="37" a="1"/>
  <c r="AG155" i="37" s="1"/>
  <c r="AG169" i="37" a="1"/>
  <c r="AG169" i="37" s="1"/>
  <c r="AG145" i="37" a="1"/>
  <c r="AG145" i="37" s="1"/>
  <c r="AG49" i="37" a="1"/>
  <c r="AG49" i="37" s="1"/>
  <c r="AG140" i="37" a="1"/>
  <c r="AG140" i="37" s="1"/>
  <c r="AG214" i="37" a="1"/>
  <c r="AG214" i="37" s="1"/>
  <c r="AE214" i="36" s="1"/>
  <c r="AG123" i="37" a="1"/>
  <c r="AG123" i="37" s="1"/>
  <c r="AG111" i="37" a="1"/>
  <c r="AG111" i="37" s="1"/>
  <c r="AG43" i="37" a="1"/>
  <c r="AG43" i="37" s="1"/>
  <c r="AG57" i="37" a="1"/>
  <c r="AG57" i="37" s="1"/>
  <c r="AG212" i="37" a="1"/>
  <c r="AG212" i="37" s="1"/>
  <c r="AE212" i="36" s="1"/>
  <c r="AG125" i="37" a="1"/>
  <c r="AG125" i="37" s="1"/>
  <c r="AG98" i="37" a="1"/>
  <c r="AG98" i="37" s="1"/>
  <c r="AE98" i="36" s="1"/>
  <c r="AG94" i="37" a="1"/>
  <c r="AG94" i="37" s="1"/>
  <c r="AE94" i="36" s="1"/>
  <c r="AG61" i="37" a="1"/>
  <c r="AG61" i="37" s="1"/>
  <c r="AG151" i="37" a="1"/>
  <c r="AG151" i="37" s="1"/>
  <c r="AG159" i="37" a="1"/>
  <c r="AG159" i="37" s="1"/>
  <c r="AG157" i="37" a="1"/>
  <c r="AG157" i="37" s="1"/>
  <c r="AG107" i="37" a="1"/>
  <c r="AG107" i="37" s="1"/>
  <c r="AG174" i="37" a="1"/>
  <c r="AG174" i="37" s="1"/>
  <c r="AG183" i="37" a="1"/>
  <c r="AG183" i="37" s="1"/>
  <c r="AG109" i="37" a="1"/>
  <c r="AG109" i="37" s="1"/>
  <c r="AG149" i="37" a="1"/>
  <c r="AG149" i="37" s="1"/>
  <c r="AG119" i="37" a="1"/>
  <c r="AG119" i="37" s="1"/>
  <c r="AG100" i="37" a="1"/>
  <c r="AG100" i="37" s="1"/>
  <c r="AE100" i="36" s="1"/>
  <c r="AG65" i="37" a="1"/>
  <c r="AG65" i="37" s="1"/>
  <c r="AG33" i="37" a="1"/>
  <c r="AG33" i="37" s="1"/>
  <c r="AG21" i="37" a="1"/>
  <c r="AG21" i="37" s="1"/>
  <c r="AE21" i="36" s="1"/>
  <c r="AG210" i="37" a="1"/>
  <c r="AG210" i="37" s="1"/>
  <c r="AE210" i="36" s="1"/>
  <c r="AG115" i="37" a="1"/>
  <c r="AG115" i="37" s="1"/>
  <c r="AG189" i="37" a="1"/>
  <c r="AG189" i="37" s="1"/>
  <c r="AG27" i="37" a="1"/>
  <c r="AG27" i="37" s="1"/>
  <c r="AG203" i="37" a="1"/>
  <c r="AG203" i="37" s="1"/>
  <c r="AG38" i="37" a="1"/>
  <c r="AG38" i="37" s="1"/>
  <c r="AG102" i="37" a="1"/>
  <c r="AG102" i="37" s="1"/>
  <c r="AE102" i="36" s="1"/>
  <c r="AG200" i="37" a="1"/>
  <c r="AG200" i="37" s="1"/>
  <c r="AG25" i="37" a="1"/>
  <c r="AG25" i="37" s="1"/>
  <c r="AG23" i="37" a="1"/>
  <c r="AG23" i="37" s="1"/>
  <c r="AE23" i="36" s="1"/>
  <c r="AG86" i="37" a="1"/>
  <c r="AG86" i="37" s="1"/>
  <c r="AG205" i="37" a="1"/>
  <c r="AG205" i="37" s="1"/>
  <c r="AG72" i="37" a="1"/>
  <c r="AG72" i="37" s="1"/>
  <c r="AG47" i="37" a="1"/>
  <c r="AG47" i="37" s="1"/>
  <c r="AG133" i="37" a="1"/>
  <c r="AG133" i="37" s="1"/>
  <c r="AG171" i="37" a="1"/>
  <c r="AG171" i="37" s="1"/>
  <c r="AG117" i="37" a="1"/>
  <c r="AG117" i="37" s="1"/>
  <c r="AG55" i="37" a="1"/>
  <c r="AG55" i="37" s="1"/>
  <c r="AG104" i="37" a="1"/>
  <c r="AG104" i="37" s="1"/>
  <c r="AE104" i="36" s="1"/>
  <c r="AG176" i="37" a="1"/>
  <c r="AG176" i="37" s="1"/>
  <c r="AG17" i="37" a="1"/>
  <c r="AG17" i="37" s="1"/>
  <c r="AE17" i="36" s="1"/>
  <c r="AG142" i="37" a="1"/>
  <c r="AG142" i="37" s="1"/>
  <c r="AG167" i="37" a="1"/>
  <c r="AG167" i="37" s="1"/>
  <c r="AG15" i="37" a="1"/>
  <c r="AG15" i="37" s="1"/>
  <c r="AE15" i="36" s="1"/>
  <c r="AG165" i="37" a="1"/>
  <c r="AG165" i="37" s="1"/>
  <c r="AG208" i="37" a="1"/>
  <c r="AG208" i="37" s="1"/>
  <c r="AE208" i="36" s="1"/>
  <c r="AG185" i="37" a="1"/>
  <c r="AG185" i="37" s="1"/>
  <c r="AG96" i="37" a="1"/>
  <c r="AG96" i="37" s="1"/>
  <c r="AE96" i="36" s="1"/>
  <c r="AG59" i="37" a="1"/>
  <c r="AG59" i="37" s="1"/>
  <c r="AG147" i="37" a="1"/>
  <c r="AG147" i="37" s="1"/>
  <c r="AG78" i="37" a="1"/>
  <c r="AG78" i="37" s="1"/>
  <c r="AG163" i="37" a="1"/>
  <c r="AG163" i="37" s="1"/>
  <c r="AG40" i="37" a="1"/>
  <c r="AG40" i="37" s="1"/>
  <c r="AG67" i="37" a="1"/>
  <c r="AG67" i="37" s="1"/>
  <c r="AG180" i="37" a="1"/>
  <c r="AG180" i="37" s="1"/>
  <c r="AG75" i="37" a="1"/>
  <c r="AG75" i="37" s="1"/>
  <c r="AG138" i="37" a="1"/>
  <c r="AG138" i="37" s="1"/>
  <c r="AG91" i="37" a="1"/>
  <c r="AG91" i="37" s="1"/>
  <c r="AH8" i="37"/>
  <c r="N10" i="41"/>
  <c r="Y7" i="49" l="1"/>
  <c r="W16" i="38"/>
  <c r="AH180" i="37" a="1"/>
  <c r="AH180" i="37" s="1"/>
  <c r="AH59" i="37" a="1"/>
  <c r="AH59" i="37" s="1"/>
  <c r="AH109" i="37" a="1"/>
  <c r="AH109" i="37" s="1"/>
  <c r="AH123" i="37" a="1"/>
  <c r="AH123" i="37" s="1"/>
  <c r="X209" i="38"/>
  <c r="AF213" i="39"/>
  <c r="X16" i="38"/>
  <c r="AF20" i="39"/>
  <c r="X12" i="38"/>
  <c r="AF16" i="39"/>
  <c r="Y8" i="36"/>
  <c r="R4" i="38"/>
  <c r="AH100" i="37" a="1"/>
  <c r="AH100" i="37" s="1"/>
  <c r="AF100" i="36" s="1"/>
  <c r="X207" i="38"/>
  <c r="AF211" i="39"/>
  <c r="X18" i="38"/>
  <c r="AF22" i="39"/>
  <c r="X205" i="38"/>
  <c r="AF209" i="39"/>
  <c r="X14" i="38"/>
  <c r="AF18" i="39"/>
  <c r="AH129" i="37" a="1"/>
  <c r="AH129" i="37" s="1"/>
  <c r="AH89" i="37" a="1"/>
  <c r="AH89" i="37" s="1"/>
  <c r="AH125" i="37" a="1"/>
  <c r="AH125" i="37" s="1"/>
  <c r="AH98" i="37" a="1"/>
  <c r="AH98" i="37" s="1"/>
  <c r="AF98" i="36" s="1"/>
  <c r="AH51" i="37" a="1"/>
  <c r="AH51" i="37" s="1"/>
  <c r="AH107" i="37" a="1"/>
  <c r="AH107" i="37" s="1"/>
  <c r="AH21" i="37" a="1"/>
  <c r="AH21" i="37" s="1"/>
  <c r="AF21" i="36" s="1"/>
  <c r="AH174" i="37" a="1"/>
  <c r="AH174" i="37" s="1"/>
  <c r="AH27" i="37" a="1"/>
  <c r="AH27" i="37" s="1"/>
  <c r="AH30" i="37" a="1"/>
  <c r="AH30" i="37" s="1"/>
  <c r="AH82" i="37" a="1"/>
  <c r="AH82" i="37" s="1"/>
  <c r="AH19" i="37" a="1"/>
  <c r="AH19" i="37" s="1"/>
  <c r="AF19" i="36" s="1"/>
  <c r="AH214" i="37" a="1"/>
  <c r="AH214" i="37" s="1"/>
  <c r="AF214" i="36" s="1"/>
  <c r="AH191" i="37" a="1"/>
  <c r="AH191" i="37" s="1"/>
  <c r="AH140" i="37" a="1"/>
  <c r="AH140" i="37" s="1"/>
  <c r="AH185" i="37" a="1"/>
  <c r="AH185" i="37" s="1"/>
  <c r="AH78" i="37" a="1"/>
  <c r="AH78" i="37" s="1"/>
  <c r="AH149" i="37" a="1"/>
  <c r="AH149" i="37" s="1"/>
  <c r="AH147" i="37" a="1"/>
  <c r="AH147" i="37" s="1"/>
  <c r="AH171" i="37" a="1"/>
  <c r="AH171" i="37" s="1"/>
  <c r="AH159" i="37" a="1"/>
  <c r="AH159" i="37" s="1"/>
  <c r="AH161" i="37" a="1"/>
  <c r="AH161" i="37" s="1"/>
  <c r="AH104" i="37" a="1"/>
  <c r="AH104" i="37" s="1"/>
  <c r="AF104" i="36" s="1"/>
  <c r="AH193" i="37" a="1"/>
  <c r="AH193" i="37" s="1"/>
  <c r="AH25" i="37" a="1"/>
  <c r="AH25" i="37" s="1"/>
  <c r="AH119" i="37" a="1"/>
  <c r="AH119" i="37" s="1"/>
  <c r="AH151" i="37" a="1"/>
  <c r="AH151" i="37" s="1"/>
  <c r="AH163" i="37" a="1"/>
  <c r="AH163" i="37" s="1"/>
  <c r="AH102" i="37" a="1"/>
  <c r="AH102" i="37" s="1"/>
  <c r="AF102" i="36" s="1"/>
  <c r="AH45" i="37" a="1"/>
  <c r="AH45" i="37" s="1"/>
  <c r="AH117" i="37" a="1"/>
  <c r="AH117" i="37" s="1"/>
  <c r="AH84" i="37" a="1"/>
  <c r="AH84" i="37" s="1"/>
  <c r="AH203" i="37" a="1"/>
  <c r="AH203" i="37" s="1"/>
  <c r="AH196" i="37" a="1"/>
  <c r="AH196" i="37" s="1"/>
  <c r="AH136" i="37" a="1"/>
  <c r="AH136" i="37" s="1"/>
  <c r="AH189" i="37" a="1"/>
  <c r="AH189" i="37" s="1"/>
  <c r="AH142" i="37" a="1"/>
  <c r="AH142" i="37" s="1"/>
  <c r="AH169" i="37" a="1"/>
  <c r="AH169" i="37" s="1"/>
  <c r="AH153" i="37" a="1"/>
  <c r="AH153" i="37" s="1"/>
  <c r="AH53" i="37" a="1"/>
  <c r="AH53" i="37" s="1"/>
  <c r="AH49" i="37" a="1"/>
  <c r="AH49" i="37" s="1"/>
  <c r="AH176" i="37" a="1"/>
  <c r="AH176" i="37" s="1"/>
  <c r="AH138" i="37" a="1"/>
  <c r="AH138" i="37" s="1"/>
  <c r="AH69" i="37" a="1"/>
  <c r="AH69" i="37" s="1"/>
  <c r="AH57" i="37" a="1"/>
  <c r="AH57" i="37" s="1"/>
  <c r="AH183" i="37" a="1"/>
  <c r="AH183" i="37" s="1"/>
  <c r="AH198" i="37" a="1"/>
  <c r="AH198" i="37" s="1"/>
  <c r="AH205" i="37" a="1"/>
  <c r="AH205" i="37" s="1"/>
  <c r="AH200" i="37" a="1"/>
  <c r="AH200" i="37" s="1"/>
  <c r="AH212" i="37" a="1"/>
  <c r="AH212" i="37" s="1"/>
  <c r="AF212" i="36" s="1"/>
  <c r="AH127" i="37" a="1"/>
  <c r="AH127" i="37" s="1"/>
  <c r="AH61" i="37" a="1"/>
  <c r="AH61" i="37" s="1"/>
  <c r="AH187" i="37" a="1"/>
  <c r="AH187" i="37" s="1"/>
  <c r="AH17" i="37" a="1"/>
  <c r="AH17" i="37" s="1"/>
  <c r="AF17" i="36" s="1"/>
  <c r="AH115" i="37" a="1"/>
  <c r="AH115" i="37" s="1"/>
  <c r="AH33" i="37" a="1"/>
  <c r="AH33" i="37" s="1"/>
  <c r="AH72" i="37" a="1"/>
  <c r="AH72" i="37" s="1"/>
  <c r="AH75" i="37" a="1"/>
  <c r="AH75" i="37" s="1"/>
  <c r="AH36" i="37" a="1"/>
  <c r="AH36" i="37" s="1"/>
  <c r="AH94" i="37" a="1"/>
  <c r="AH94" i="37" s="1"/>
  <c r="AF94" i="36" s="1"/>
  <c r="AH86" i="37" a="1"/>
  <c r="AH86" i="37" s="1"/>
  <c r="AH15" i="37" a="1"/>
  <c r="AH15" i="37" s="1"/>
  <c r="AF15" i="36" s="1"/>
  <c r="AH43" i="37" a="1"/>
  <c r="AH43" i="37" s="1"/>
  <c r="AH167" i="37" a="1"/>
  <c r="AH167" i="37" s="1"/>
  <c r="AH133" i="37" a="1"/>
  <c r="AH133" i="37" s="1"/>
  <c r="AH38" i="37" a="1"/>
  <c r="AH38" i="37" s="1"/>
  <c r="AH47" i="37" a="1"/>
  <c r="AH47" i="37" s="1"/>
  <c r="AH178" i="37" a="1"/>
  <c r="AH178" i="37" s="1"/>
  <c r="AH210" i="37" a="1"/>
  <c r="AH210" i="37" s="1"/>
  <c r="AF210" i="36" s="1"/>
  <c r="AH80" i="37" a="1"/>
  <c r="AH80" i="37" s="1"/>
  <c r="AH208" i="37" a="1"/>
  <c r="AH208" i="37" s="1"/>
  <c r="AF208" i="36" s="1"/>
  <c r="AH96" i="37" a="1"/>
  <c r="AH96" i="37" s="1"/>
  <c r="AF96" i="36" s="1"/>
  <c r="AH65" i="37" a="1"/>
  <c r="AH65" i="37" s="1"/>
  <c r="AH145" i="37" a="1"/>
  <c r="AH145" i="37" s="1"/>
  <c r="AH155" i="37" a="1"/>
  <c r="AH155" i="37" s="1"/>
  <c r="AH165" i="37" a="1"/>
  <c r="AH165" i="37" s="1"/>
  <c r="AH111" i="37" a="1"/>
  <c r="AH111" i="37" s="1"/>
  <c r="AH55" i="37" a="1"/>
  <c r="AH55" i="37" s="1"/>
  <c r="AH157" i="37" a="1"/>
  <c r="AH157" i="37" s="1"/>
  <c r="AH23" i="37" a="1"/>
  <c r="AH23" i="37" s="1"/>
  <c r="AF23" i="36" s="1"/>
  <c r="AH91" i="37" a="1"/>
  <c r="AH91" i="37" s="1"/>
  <c r="AH67" i="37" a="1"/>
  <c r="AH67" i="37" s="1"/>
  <c r="AH40" i="37" a="1"/>
  <c r="AH40" i="37" s="1"/>
  <c r="N11" i="41"/>
  <c r="O10" i="41"/>
  <c r="M7" i="51" l="1"/>
  <c r="Y9" i="49"/>
  <c r="AG18" i="39"/>
  <c r="AG16" i="39"/>
  <c r="AG213" i="39"/>
  <c r="AG209" i="39"/>
  <c r="AG211" i="39"/>
  <c r="AG20" i="39"/>
  <c r="Z7" i="36"/>
  <c r="R5" i="38"/>
  <c r="Y18" i="38"/>
  <c r="AG22" i="39"/>
  <c r="B18" i="36"/>
  <c r="Y16" i="38"/>
  <c r="B207" i="36"/>
  <c r="Y205" i="38"/>
  <c r="B211" i="36"/>
  <c r="Y209" i="38"/>
  <c r="B14" i="36"/>
  <c r="Y12" i="38"/>
  <c r="B209" i="36"/>
  <c r="Y207" i="38"/>
  <c r="B16" i="36"/>
  <c r="Y14" i="38"/>
  <c r="O11" i="41"/>
  <c r="Z9" i="49" l="1"/>
  <c r="N7" i="51"/>
  <c r="O7" i="51" s="1"/>
  <c r="P7" i="51" s="1"/>
  <c r="Q7" i="51" s="1"/>
  <c r="R7" i="51" s="1"/>
  <c r="S7" i="51" s="1"/>
  <c r="M5" i="51"/>
  <c r="V5" i="51" s="1"/>
  <c r="AE5" i="51" s="1"/>
  <c r="Z8" i="36"/>
  <c r="S4" i="38"/>
  <c r="P10" i="41"/>
  <c r="V7" i="51" l="1"/>
  <c r="W7" i="51" s="1"/>
  <c r="X7" i="51" s="1"/>
  <c r="Y7" i="51" s="1"/>
  <c r="Z7" i="51" s="1"/>
  <c r="AA7" i="51" s="1"/>
  <c r="AB7" i="51" s="1"/>
  <c r="AA9" i="49"/>
  <c r="AA7" i="36"/>
  <c r="S5" i="38"/>
  <c r="P11" i="41"/>
  <c r="AE7" i="51" l="1"/>
  <c r="AF7" i="51" s="1"/>
  <c r="AG7" i="51" s="1"/>
  <c r="AH7" i="51" s="1"/>
  <c r="AI7" i="51" s="1"/>
  <c r="AJ7" i="51" s="1"/>
  <c r="AK7" i="51" s="1"/>
  <c r="AB9" i="49"/>
  <c r="AC9" i="49" s="1"/>
  <c r="AD9" i="49" s="1"/>
  <c r="AA8" i="36"/>
  <c r="T4" i="38"/>
  <c r="AE9" i="49" l="1"/>
  <c r="AB7" i="36"/>
  <c r="T5" i="38"/>
  <c r="AB8" i="36" l="1"/>
  <c r="U4" i="38"/>
  <c r="AC7" i="36" l="1"/>
  <c r="U5" i="38"/>
  <c r="AC8" i="36" l="1"/>
  <c r="V4" i="38"/>
  <c r="AD7" i="36" l="1"/>
  <c r="V5" i="38"/>
  <c r="AD8" i="36" l="1"/>
  <c r="W4" i="38"/>
  <c r="AE7" i="36" l="1"/>
  <c r="W5" i="38"/>
  <c r="AE8" i="36" l="1"/>
  <c r="X4" i="38"/>
  <c r="AF7" i="36" l="1"/>
  <c r="X5" i="38"/>
  <c r="AF8" i="36" l="1"/>
  <c r="Y5" i="38" s="1"/>
  <c r="Y4" i="38"/>
  <c r="B57" i="44" l="1"/>
  <c r="B85" i="44" s="1"/>
  <c r="B100" i="44" s="1"/>
  <c r="B115" i="44" s="1"/>
  <c r="E531" i="33" l="1"/>
  <c r="E532" i="33"/>
  <c r="E533" i="33"/>
  <c r="E534" i="33"/>
  <c r="E535" i="33"/>
  <c r="E536" i="33"/>
  <c r="E537" i="33"/>
  <c r="E538" i="33"/>
  <c r="E539" i="33"/>
  <c r="E540" i="33"/>
  <c r="E541" i="33"/>
  <c r="E542" i="33"/>
  <c r="E543" i="33"/>
  <c r="E544" i="33"/>
  <c r="E545" i="33"/>
  <c r="E546" i="33"/>
  <c r="E547" i="33"/>
  <c r="E548" i="33"/>
  <c r="E549" i="33"/>
  <c r="E550" i="33"/>
  <c r="E551" i="33"/>
  <c r="E552" i="33"/>
  <c r="E553" i="33"/>
  <c r="E554" i="33"/>
  <c r="E555" i="33"/>
  <c r="E556" i="33"/>
  <c r="D531" i="33"/>
  <c r="D532" i="33"/>
  <c r="D599" i="33" s="1"/>
  <c r="B13" i="41" s="1"/>
  <c r="D533" i="33"/>
  <c r="D600" i="33" s="1"/>
  <c r="B15" i="41" s="1"/>
  <c r="D534" i="33"/>
  <c r="D601" i="33" s="1"/>
  <c r="B17" i="41" s="1"/>
  <c r="D535" i="33"/>
  <c r="D602" i="33" s="1"/>
  <c r="B19" i="41" s="1"/>
  <c r="D536" i="33"/>
  <c r="D603" i="33" s="1"/>
  <c r="B21" i="41" s="1"/>
  <c r="D537" i="33"/>
  <c r="D604" i="33" s="1"/>
  <c r="B23" i="41" s="1"/>
  <c r="D538" i="33"/>
  <c r="D605" i="33" s="1"/>
  <c r="B25" i="41" s="1"/>
  <c r="D539" i="33"/>
  <c r="D606" i="33" s="1"/>
  <c r="B27" i="41" s="1"/>
  <c r="D540" i="33"/>
  <c r="D607" i="33" s="1"/>
  <c r="B29" i="41" s="1"/>
  <c r="D541" i="33"/>
  <c r="D608" i="33" s="1"/>
  <c r="B31" i="41" s="1"/>
  <c r="D542" i="33"/>
  <c r="D609" i="33" s="1"/>
  <c r="B33" i="41" s="1"/>
  <c r="D543" i="33"/>
  <c r="D610" i="33" s="1"/>
  <c r="B35" i="41" s="1"/>
  <c r="D544" i="33"/>
  <c r="D611" i="33" s="1"/>
  <c r="B37" i="41" s="1"/>
  <c r="D545" i="33"/>
  <c r="D612" i="33" s="1"/>
  <c r="B39" i="41" s="1"/>
  <c r="D546" i="33"/>
  <c r="D613" i="33" s="1"/>
  <c r="B41" i="41" s="1"/>
  <c r="D547" i="33"/>
  <c r="D614" i="33" s="1"/>
  <c r="B43" i="41" s="1"/>
  <c r="D548" i="33"/>
  <c r="D615" i="33" s="1"/>
  <c r="B45" i="41" s="1"/>
  <c r="D549" i="33"/>
  <c r="D616" i="33" s="1"/>
  <c r="B47" i="41" s="1"/>
  <c r="D550" i="33"/>
  <c r="D617" i="33" s="1"/>
  <c r="B49" i="41" s="1"/>
  <c r="D551" i="33"/>
  <c r="D618" i="33" s="1"/>
  <c r="B51" i="41" s="1"/>
  <c r="D552" i="33"/>
  <c r="D619" i="33" s="1"/>
  <c r="B53" i="41" s="1"/>
  <c r="D553" i="33"/>
  <c r="D620" i="33" s="1"/>
  <c r="B55" i="41" s="1"/>
  <c r="D554" i="33"/>
  <c r="D621" i="33" s="1"/>
  <c r="B57" i="41" s="1"/>
  <c r="D555" i="33"/>
  <c r="D622" i="33" s="1"/>
  <c r="B59" i="41" s="1"/>
  <c r="D556" i="33"/>
  <c r="D623" i="33" s="1"/>
  <c r="B61" i="41" s="1"/>
  <c r="E388" i="33"/>
  <c r="E389" i="33"/>
  <c r="E390" i="33"/>
  <c r="E391" i="33"/>
  <c r="E392" i="33"/>
  <c r="E393" i="33"/>
  <c r="E394" i="33"/>
  <c r="E395" i="33"/>
  <c r="E396" i="33"/>
  <c r="E397" i="33"/>
  <c r="E398" i="33"/>
  <c r="E399" i="33"/>
  <c r="E400" i="33"/>
  <c r="E401" i="33"/>
  <c r="E402" i="33"/>
  <c r="E403" i="33"/>
  <c r="E404" i="33"/>
  <c r="E405" i="33"/>
  <c r="E406" i="33"/>
  <c r="E407" i="33"/>
  <c r="E408" i="33"/>
  <c r="E409" i="33"/>
  <c r="E410" i="33"/>
  <c r="E411" i="33"/>
  <c r="E412" i="33"/>
  <c r="E413" i="33"/>
  <c r="E414" i="33"/>
  <c r="E415" i="33"/>
  <c r="E416" i="33"/>
  <c r="E417" i="33"/>
  <c r="E418" i="33"/>
  <c r="E419" i="33"/>
  <c r="E420" i="33"/>
  <c r="E421" i="33"/>
  <c r="E422" i="33"/>
  <c r="E423" i="33"/>
  <c r="E424" i="33"/>
  <c r="E425" i="33"/>
  <c r="E426" i="33"/>
  <c r="E427" i="33"/>
  <c r="E428" i="33"/>
  <c r="E429" i="33"/>
  <c r="E430" i="33"/>
  <c r="E431" i="33"/>
  <c r="E432" i="33"/>
  <c r="E433" i="33"/>
  <c r="E434" i="33"/>
  <c r="E435" i="33"/>
  <c r="E436" i="33"/>
  <c r="E437" i="33"/>
  <c r="E438" i="33"/>
  <c r="E439" i="33"/>
  <c r="E440" i="33"/>
  <c r="E441" i="33"/>
  <c r="E442" i="33"/>
  <c r="E443" i="33"/>
  <c r="E444" i="33"/>
  <c r="E445" i="33"/>
  <c r="E446" i="33"/>
  <c r="E447" i="33"/>
  <c r="E448" i="33"/>
  <c r="E449" i="33"/>
  <c r="E450" i="33"/>
  <c r="E451" i="33"/>
  <c r="E452" i="33"/>
  <c r="E453" i="33"/>
  <c r="E454" i="33"/>
  <c r="E455" i="33"/>
  <c r="E456" i="33"/>
  <c r="E457" i="33"/>
  <c r="E458" i="33"/>
  <c r="E459" i="33"/>
  <c r="E460" i="33"/>
  <c r="E461" i="33"/>
  <c r="E462" i="33"/>
  <c r="E463" i="33"/>
  <c r="E464" i="33"/>
  <c r="E465" i="33"/>
  <c r="E466" i="33"/>
  <c r="E467" i="33"/>
  <c r="E468" i="33"/>
  <c r="E469" i="33"/>
  <c r="E470" i="33"/>
  <c r="E471" i="33"/>
  <c r="E472" i="33"/>
  <c r="E473" i="33"/>
  <c r="E474" i="33"/>
  <c r="E475" i="33"/>
  <c r="E476" i="33"/>
  <c r="E477" i="33"/>
  <c r="E478" i="33"/>
  <c r="E479" i="33"/>
  <c r="E480" i="33"/>
  <c r="E481" i="33"/>
  <c r="E482" i="33"/>
  <c r="E483" i="33"/>
  <c r="E484" i="33"/>
  <c r="E485" i="33"/>
  <c r="E486" i="33"/>
  <c r="E487" i="33"/>
  <c r="E488" i="33"/>
  <c r="E489" i="33"/>
  <c r="E490" i="33"/>
  <c r="E491" i="33"/>
  <c r="E492" i="33"/>
  <c r="E493" i="33"/>
  <c r="E494" i="33"/>
  <c r="E495" i="33"/>
  <c r="E496" i="33"/>
  <c r="E497" i="33"/>
  <c r="E498" i="33"/>
  <c r="E499" i="33"/>
  <c r="E500" i="33"/>
  <c r="E501" i="33"/>
  <c r="E502" i="33"/>
  <c r="E503" i="33"/>
  <c r="E504" i="33"/>
  <c r="E505" i="33"/>
  <c r="E506" i="33"/>
  <c r="E507" i="33"/>
  <c r="E508" i="33"/>
  <c r="E509" i="33"/>
  <c r="E510" i="33"/>
  <c r="E511" i="33"/>
  <c r="E512" i="33"/>
  <c r="E513" i="33"/>
  <c r="E514" i="33"/>
  <c r="E515" i="33"/>
  <c r="E516" i="33"/>
  <c r="E517" i="33"/>
  <c r="E518" i="33"/>
  <c r="E519" i="33"/>
  <c r="E520" i="33"/>
  <c r="E521" i="33"/>
  <c r="E522" i="33"/>
  <c r="E523" i="33"/>
  <c r="E524" i="33"/>
  <c r="E525" i="33"/>
  <c r="E526" i="33"/>
  <c r="E527" i="33"/>
  <c r="E528" i="33"/>
  <c r="D388" i="33"/>
  <c r="D389" i="33"/>
  <c r="D390" i="33"/>
  <c r="D391" i="33"/>
  <c r="D392" i="33"/>
  <c r="D393" i="33"/>
  <c r="D394" i="33"/>
  <c r="D395" i="33"/>
  <c r="D396" i="33"/>
  <c r="D397" i="33"/>
  <c r="D398" i="33"/>
  <c r="D399" i="33"/>
  <c r="D400" i="33"/>
  <c r="D401" i="33"/>
  <c r="D402" i="33"/>
  <c r="D403" i="33"/>
  <c r="D404" i="33"/>
  <c r="D405" i="33"/>
  <c r="D406" i="33"/>
  <c r="D407" i="33"/>
  <c r="D408" i="33"/>
  <c r="D409" i="33"/>
  <c r="D410" i="33"/>
  <c r="D411" i="33"/>
  <c r="D412" i="33"/>
  <c r="D413" i="33"/>
  <c r="D414" i="33"/>
  <c r="D415" i="33"/>
  <c r="D416" i="33"/>
  <c r="D417" i="33"/>
  <c r="D418" i="33"/>
  <c r="D419" i="33"/>
  <c r="D420" i="33"/>
  <c r="D421" i="33"/>
  <c r="D422" i="33"/>
  <c r="D423" i="33"/>
  <c r="D424" i="33"/>
  <c r="D425" i="33"/>
  <c r="D426" i="33"/>
  <c r="D427" i="33"/>
  <c r="D428" i="33"/>
  <c r="D429" i="33"/>
  <c r="D430" i="33"/>
  <c r="D431" i="33"/>
  <c r="D432" i="33"/>
  <c r="D433" i="33"/>
  <c r="D434" i="33"/>
  <c r="D435" i="33"/>
  <c r="D436" i="33"/>
  <c r="D437" i="33"/>
  <c r="D438" i="33"/>
  <c r="D439" i="33"/>
  <c r="D440" i="33"/>
  <c r="D441" i="33"/>
  <c r="D442" i="33"/>
  <c r="D443" i="33"/>
  <c r="D444" i="33"/>
  <c r="D445" i="33"/>
  <c r="D446" i="33"/>
  <c r="D447" i="33"/>
  <c r="D448" i="33"/>
  <c r="D449" i="33"/>
  <c r="D450" i="33"/>
  <c r="D451" i="33"/>
  <c r="D452" i="33"/>
  <c r="D453" i="33"/>
  <c r="D454" i="33"/>
  <c r="D455" i="33"/>
  <c r="D456" i="33"/>
  <c r="D457" i="33"/>
  <c r="D458" i="33"/>
  <c r="D459" i="33"/>
  <c r="D460" i="33"/>
  <c r="D461" i="33"/>
  <c r="D462" i="33"/>
  <c r="D463" i="33"/>
  <c r="D464" i="33"/>
  <c r="D465" i="33"/>
  <c r="D466" i="33"/>
  <c r="D467" i="33"/>
  <c r="D468" i="33"/>
  <c r="D469" i="33"/>
  <c r="D470" i="33"/>
  <c r="D471" i="33"/>
  <c r="D472" i="33"/>
  <c r="D473" i="33"/>
  <c r="D474" i="33"/>
  <c r="D475" i="33"/>
  <c r="D476" i="33"/>
  <c r="D477" i="33"/>
  <c r="D478" i="33"/>
  <c r="D479" i="33"/>
  <c r="D480" i="33"/>
  <c r="D481" i="33"/>
  <c r="D482" i="33"/>
  <c r="D483" i="33"/>
  <c r="D484" i="33"/>
  <c r="D485" i="33"/>
  <c r="D486" i="33"/>
  <c r="D487" i="33"/>
  <c r="D488" i="33"/>
  <c r="D489" i="33"/>
  <c r="D490" i="33"/>
  <c r="D491" i="33"/>
  <c r="D492" i="33"/>
  <c r="D493" i="33"/>
  <c r="D494" i="33"/>
  <c r="D495" i="33"/>
  <c r="D496" i="33"/>
  <c r="D497" i="33"/>
  <c r="D498" i="33"/>
  <c r="D499" i="33"/>
  <c r="D500" i="33"/>
  <c r="D501" i="33"/>
  <c r="D502" i="33"/>
  <c r="D503" i="33"/>
  <c r="D504" i="33"/>
  <c r="D505" i="33"/>
  <c r="D506" i="33"/>
  <c r="D507" i="33"/>
  <c r="D508" i="33"/>
  <c r="D509" i="33"/>
  <c r="D510" i="33"/>
  <c r="D511" i="33"/>
  <c r="D512" i="33"/>
  <c r="D513" i="33"/>
  <c r="D514" i="33"/>
  <c r="D515" i="33"/>
  <c r="D516" i="33"/>
  <c r="D517" i="33"/>
  <c r="D518" i="33"/>
  <c r="D519" i="33"/>
  <c r="D520" i="33"/>
  <c r="D521" i="33"/>
  <c r="D522" i="33"/>
  <c r="D523" i="33"/>
  <c r="D524" i="33"/>
  <c r="D525" i="33"/>
  <c r="D526" i="33"/>
  <c r="D527" i="33"/>
  <c r="D528" i="33"/>
  <c r="D369" i="33"/>
  <c r="D368" i="33"/>
  <c r="D362" i="33"/>
  <c r="D361" i="33"/>
  <c r="D360" i="33"/>
  <c r="D358" i="33"/>
  <c r="D357" i="33"/>
  <c r="D356" i="33"/>
  <c r="D353" i="33"/>
  <c r="D352" i="33"/>
  <c r="D351" i="33"/>
  <c r="D349" i="33"/>
  <c r="D348" i="33"/>
  <c r="D347" i="33"/>
  <c r="D345" i="33"/>
  <c r="D344" i="33"/>
  <c r="D343" i="33"/>
  <c r="D340" i="33"/>
  <c r="D339" i="33"/>
  <c r="D338" i="33"/>
  <c r="D336" i="33"/>
  <c r="D335" i="33"/>
  <c r="D334" i="33"/>
  <c r="D332" i="33"/>
  <c r="D331" i="33"/>
  <c r="D330" i="33"/>
  <c r="D328" i="33"/>
  <c r="D327" i="33"/>
  <c r="D326" i="33"/>
  <c r="D324" i="33"/>
  <c r="D323" i="33"/>
  <c r="D322" i="33"/>
  <c r="D320" i="33"/>
  <c r="D319" i="33"/>
  <c r="D318" i="33"/>
  <c r="D315" i="33"/>
  <c r="D314" i="33"/>
  <c r="D313" i="33"/>
  <c r="D311" i="33"/>
  <c r="D310" i="33"/>
  <c r="D309" i="33"/>
  <c r="D307" i="33"/>
  <c r="D306" i="33"/>
  <c r="D305" i="33"/>
  <c r="D303" i="33"/>
  <c r="D302" i="33"/>
  <c r="D301" i="33"/>
  <c r="D298" i="33"/>
  <c r="D297" i="33"/>
  <c r="D296" i="33"/>
  <c r="D294" i="33"/>
  <c r="D293" i="33"/>
  <c r="D292" i="33"/>
  <c r="D290" i="33"/>
  <c r="D289" i="33"/>
  <c r="D288" i="33"/>
  <c r="D286" i="33"/>
  <c r="D285" i="33"/>
  <c r="D284" i="33"/>
  <c r="D282" i="33"/>
  <c r="D281" i="33"/>
  <c r="D280" i="33"/>
  <c r="D278" i="33"/>
  <c r="D277" i="33"/>
  <c r="D276" i="33"/>
  <c r="D274" i="33"/>
  <c r="D273" i="33"/>
  <c r="D272" i="33"/>
  <c r="D270" i="33"/>
  <c r="D269" i="33"/>
  <c r="D268" i="33"/>
  <c r="D266" i="33"/>
  <c r="D265" i="33"/>
  <c r="D264" i="33"/>
  <c r="D262" i="33"/>
  <c r="D261" i="33"/>
  <c r="D260" i="33"/>
  <c r="D258" i="33"/>
  <c r="D257" i="33"/>
  <c r="D256" i="33"/>
  <c r="D254" i="33"/>
  <c r="D253" i="33"/>
  <c r="D252" i="33"/>
  <c r="D250" i="33"/>
  <c r="D249" i="33"/>
  <c r="D248" i="33"/>
  <c r="D246" i="33"/>
  <c r="D245" i="33"/>
  <c r="D244" i="33"/>
  <c r="D241" i="33"/>
  <c r="D240" i="33"/>
  <c r="D239" i="33"/>
  <c r="D237" i="33"/>
  <c r="D236" i="33"/>
  <c r="D235" i="33"/>
  <c r="D233" i="33"/>
  <c r="D232" i="33"/>
  <c r="D231" i="33"/>
  <c r="D229" i="33"/>
  <c r="D228" i="33"/>
  <c r="D227" i="33"/>
  <c r="D224" i="33"/>
  <c r="D223" i="33"/>
  <c r="D222" i="33"/>
  <c r="D218" i="33"/>
  <c r="D217" i="33"/>
  <c r="D216" i="33"/>
  <c r="D214" i="33"/>
  <c r="D213" i="33"/>
  <c r="D212" i="33"/>
  <c r="D210" i="33"/>
  <c r="D209" i="33"/>
  <c r="D208" i="33"/>
  <c r="D206" i="33"/>
  <c r="D205" i="33"/>
  <c r="D204" i="33"/>
  <c r="D200" i="33"/>
  <c r="D199" i="33"/>
  <c r="D198" i="33"/>
  <c r="D196" i="33"/>
  <c r="D195" i="33"/>
  <c r="D194" i="33"/>
  <c r="D192" i="33"/>
  <c r="D191" i="33"/>
  <c r="D190" i="33"/>
  <c r="D186" i="33"/>
  <c r="D185" i="33"/>
  <c r="D184" i="33"/>
  <c r="D183" i="33"/>
  <c r="D181" i="33"/>
  <c r="D180" i="33"/>
  <c r="D179" i="33"/>
  <c r="D177" i="33"/>
  <c r="D176" i="33"/>
  <c r="D175" i="33"/>
  <c r="D172" i="33"/>
  <c r="D171" i="33"/>
  <c r="D170" i="33"/>
  <c r="D169" i="33"/>
  <c r="D167" i="33"/>
  <c r="D166" i="33"/>
  <c r="D165" i="33"/>
  <c r="D164" i="33"/>
  <c r="D162" i="33"/>
  <c r="D161" i="33"/>
  <c r="D160" i="33"/>
  <c r="D159" i="33"/>
  <c r="D157" i="33"/>
  <c r="D156" i="33"/>
  <c r="D155" i="33"/>
  <c r="D154" i="33"/>
  <c r="D152" i="33"/>
  <c r="D151" i="33"/>
  <c r="D150" i="33"/>
  <c r="D149" i="33"/>
  <c r="D147" i="33"/>
  <c r="D146" i="33"/>
  <c r="D145" i="33"/>
  <c r="D144" i="33"/>
  <c r="D141" i="33"/>
  <c r="D140" i="33"/>
  <c r="D139" i="33"/>
  <c r="D137" i="33"/>
  <c r="D136" i="33"/>
  <c r="D135" i="33"/>
  <c r="D132" i="33"/>
  <c r="D131" i="33"/>
  <c r="D130" i="33"/>
  <c r="D128" i="33"/>
  <c r="D127" i="33"/>
  <c r="D126" i="33"/>
  <c r="D124" i="33"/>
  <c r="D123" i="33"/>
  <c r="D122" i="33"/>
  <c r="D120" i="33"/>
  <c r="D119" i="33"/>
  <c r="D118" i="33"/>
  <c r="D116" i="33"/>
  <c r="D115" i="33"/>
  <c r="D114" i="33"/>
  <c r="D111" i="33"/>
  <c r="D110" i="33"/>
  <c r="D109" i="33"/>
  <c r="D106" i="33"/>
  <c r="D105" i="33"/>
  <c r="D104" i="33"/>
  <c r="D101" i="33"/>
  <c r="D100" i="33"/>
  <c r="D99" i="33"/>
  <c r="D97" i="33"/>
  <c r="D96" i="33"/>
  <c r="D95" i="33"/>
  <c r="D93" i="33"/>
  <c r="D92" i="33"/>
  <c r="D91" i="33"/>
  <c r="D87" i="33"/>
  <c r="D86" i="33"/>
  <c r="D85" i="33"/>
  <c r="D83" i="33"/>
  <c r="D82" i="33"/>
  <c r="D81" i="33"/>
  <c r="D79" i="33"/>
  <c r="D78" i="33"/>
  <c r="D77" i="33"/>
  <c r="D75" i="33"/>
  <c r="D74" i="33"/>
  <c r="D73" i="33"/>
  <c r="D71" i="33"/>
  <c r="D70" i="33"/>
  <c r="D69" i="33"/>
  <c r="D67" i="33"/>
  <c r="D66" i="33"/>
  <c r="D65" i="33"/>
  <c r="D63" i="33"/>
  <c r="D62" i="33"/>
  <c r="D61" i="33"/>
  <c r="D59" i="33"/>
  <c r="D58" i="33"/>
  <c r="D57" i="33"/>
  <c r="D55" i="33"/>
  <c r="D54" i="33"/>
  <c r="D53" i="33"/>
  <c r="D51" i="33"/>
  <c r="D50" i="33"/>
  <c r="D49" i="33"/>
  <c r="D46" i="33"/>
  <c r="D45" i="33"/>
  <c r="D44" i="33"/>
  <c r="D42" i="33"/>
  <c r="D41" i="33"/>
  <c r="D40" i="33"/>
  <c r="D38" i="33"/>
  <c r="D37" i="33"/>
  <c r="D36" i="33"/>
  <c r="D35" i="33"/>
  <c r="D32" i="33"/>
  <c r="D31" i="33"/>
  <c r="D30" i="33"/>
  <c r="D29" i="33"/>
  <c r="D26" i="33"/>
  <c r="D25" i="33"/>
  <c r="D24" i="33"/>
  <c r="D21" i="33"/>
  <c r="D20" i="33"/>
  <c r="D18" i="33"/>
  <c r="D17" i="33"/>
  <c r="D15" i="33"/>
  <c r="D14" i="33"/>
  <c r="AE14" i="33"/>
  <c r="AE15" i="33"/>
  <c r="AE17" i="33"/>
  <c r="AE18" i="33"/>
  <c r="AE20" i="33"/>
  <c r="AE21" i="33"/>
  <c r="AE24" i="33"/>
  <c r="AE25" i="33"/>
  <c r="AE26" i="33"/>
  <c r="AE29" i="33"/>
  <c r="AE30" i="33"/>
  <c r="AE31" i="33"/>
  <c r="AE32" i="33"/>
  <c r="AE35" i="33"/>
  <c r="AE36" i="33"/>
  <c r="AE37" i="33"/>
  <c r="AE38" i="33"/>
  <c r="AE40" i="33"/>
  <c r="AE41" i="33"/>
  <c r="AE42" i="33"/>
  <c r="AE44" i="33"/>
  <c r="AE45" i="33"/>
  <c r="AE46" i="33"/>
  <c r="AE49" i="33"/>
  <c r="AE50" i="33"/>
  <c r="AE51" i="33"/>
  <c r="AE53" i="33"/>
  <c r="AE54" i="33"/>
  <c r="AE55" i="33"/>
  <c r="AE57" i="33"/>
  <c r="AE58" i="33"/>
  <c r="AE59" i="33"/>
  <c r="AE61" i="33"/>
  <c r="AE62" i="33"/>
  <c r="AE63" i="33"/>
  <c r="AE65" i="33"/>
  <c r="AE66" i="33"/>
  <c r="AE67" i="33"/>
  <c r="AE69" i="33"/>
  <c r="AE70" i="33"/>
  <c r="AE71" i="33"/>
  <c r="AE73" i="33"/>
  <c r="AE74" i="33"/>
  <c r="AE75" i="33"/>
  <c r="AE77" i="33"/>
  <c r="AE78" i="33"/>
  <c r="AE79" i="33"/>
  <c r="AE81" i="33"/>
  <c r="AE82" i="33"/>
  <c r="AE83" i="33"/>
  <c r="AE85" i="33"/>
  <c r="AE86" i="33"/>
  <c r="AE87" i="33"/>
  <c r="AE91" i="33"/>
  <c r="AE92" i="33"/>
  <c r="AE93" i="33"/>
  <c r="AE95" i="33"/>
  <c r="AE96" i="33"/>
  <c r="AE97" i="33"/>
  <c r="AE99" i="33"/>
  <c r="AE100" i="33"/>
  <c r="AE101" i="33"/>
  <c r="AE104" i="33"/>
  <c r="AE105" i="33"/>
  <c r="AE106" i="33"/>
  <c r="AE109" i="33"/>
  <c r="AE110" i="33"/>
  <c r="AE111" i="33"/>
  <c r="AE114" i="33"/>
  <c r="AE115" i="33"/>
  <c r="AE116" i="33"/>
  <c r="AE118" i="33"/>
  <c r="AE119" i="33"/>
  <c r="AE120" i="33"/>
  <c r="AE122" i="33"/>
  <c r="AE123" i="33"/>
  <c r="AE124" i="33"/>
  <c r="AE126" i="33"/>
  <c r="AE127" i="33"/>
  <c r="AE128" i="33"/>
  <c r="AE130" i="33"/>
  <c r="AE131" i="33"/>
  <c r="AE132" i="33"/>
  <c r="AE135" i="33"/>
  <c r="AE136" i="33"/>
  <c r="AE137" i="33"/>
  <c r="AE139" i="33"/>
  <c r="AE140" i="33"/>
  <c r="AE141" i="33"/>
  <c r="AE144" i="33"/>
  <c r="AE145" i="33"/>
  <c r="AE146" i="33"/>
  <c r="AE147" i="33"/>
  <c r="AE149" i="33"/>
  <c r="AE150" i="33"/>
  <c r="AE151" i="33"/>
  <c r="AE152" i="33"/>
  <c r="AE154" i="33"/>
  <c r="AE155" i="33"/>
  <c r="AE156" i="33"/>
  <c r="AE157" i="33"/>
  <c r="AE159" i="33"/>
  <c r="AE160" i="33"/>
  <c r="AE161" i="33"/>
  <c r="AE162" i="33"/>
  <c r="AE164" i="33"/>
  <c r="AE165" i="33"/>
  <c r="AE166" i="33"/>
  <c r="AE167" i="33"/>
  <c r="AE169" i="33"/>
  <c r="AE170" i="33"/>
  <c r="AE171" i="33"/>
  <c r="AE172" i="33"/>
  <c r="AE175" i="33"/>
  <c r="AE176" i="33"/>
  <c r="AE177" i="33"/>
  <c r="AE179" i="33"/>
  <c r="AE180" i="33"/>
  <c r="AE181" i="33"/>
  <c r="AE183" i="33"/>
  <c r="AE184" i="33"/>
  <c r="AE185" i="33"/>
  <c r="AE186" i="33"/>
  <c r="AE190" i="33"/>
  <c r="AE191" i="33"/>
  <c r="AE192" i="33"/>
  <c r="AE194" i="33"/>
  <c r="AE195" i="33"/>
  <c r="AE196" i="33"/>
  <c r="AE198" i="33"/>
  <c r="AE199" i="33"/>
  <c r="AE200" i="33"/>
  <c r="AE204" i="33"/>
  <c r="AE205" i="33"/>
  <c r="AE206" i="33"/>
  <c r="AE208" i="33"/>
  <c r="AE209" i="33"/>
  <c r="AE210" i="33"/>
  <c r="AE212" i="33"/>
  <c r="AE213" i="33"/>
  <c r="AE214" i="33"/>
  <c r="AE216" i="33"/>
  <c r="AE217" i="33"/>
  <c r="AE218" i="33"/>
  <c r="AE222" i="33"/>
  <c r="AE223" i="33"/>
  <c r="AE224" i="33"/>
  <c r="AE227" i="33"/>
  <c r="AE228" i="33"/>
  <c r="AE229" i="33"/>
  <c r="AE231" i="33"/>
  <c r="AE232" i="33"/>
  <c r="AE233" i="33"/>
  <c r="AE235" i="33"/>
  <c r="AE236" i="33"/>
  <c r="AE237" i="33"/>
  <c r="AE239" i="33"/>
  <c r="AE240" i="33"/>
  <c r="AE241" i="33"/>
  <c r="AE244" i="33"/>
  <c r="AE245" i="33"/>
  <c r="AE246" i="33"/>
  <c r="AE248" i="33"/>
  <c r="AE249" i="33"/>
  <c r="AE250" i="33"/>
  <c r="AE252" i="33"/>
  <c r="AE253" i="33"/>
  <c r="AE254" i="33"/>
  <c r="AE256" i="33"/>
  <c r="AE257" i="33"/>
  <c r="AE258" i="33"/>
  <c r="AE260" i="33"/>
  <c r="AE261" i="33"/>
  <c r="AE262" i="33"/>
  <c r="AE264" i="33"/>
  <c r="AE265" i="33"/>
  <c r="AE266" i="33"/>
  <c r="AE268" i="33"/>
  <c r="AE269" i="33"/>
  <c r="AE270" i="33"/>
  <c r="AE272" i="33"/>
  <c r="AE273" i="33"/>
  <c r="AE274" i="33"/>
  <c r="AE276" i="33"/>
  <c r="AE277" i="33"/>
  <c r="AE278" i="33"/>
  <c r="AE280" i="33"/>
  <c r="AE281" i="33"/>
  <c r="AE282" i="33"/>
  <c r="AE284" i="33"/>
  <c r="AE285" i="33"/>
  <c r="AE286" i="33"/>
  <c r="AE288" i="33"/>
  <c r="AE289" i="33"/>
  <c r="AE290" i="33"/>
  <c r="AE292" i="33"/>
  <c r="AE293" i="33"/>
  <c r="AE294" i="33"/>
  <c r="AE296" i="33"/>
  <c r="AE297" i="33"/>
  <c r="AE298" i="33"/>
  <c r="AE301" i="33"/>
  <c r="AE302" i="33"/>
  <c r="AE303" i="33"/>
  <c r="AE305" i="33"/>
  <c r="AE306" i="33"/>
  <c r="AE307" i="33"/>
  <c r="AE309" i="33"/>
  <c r="AE310" i="33"/>
  <c r="AE311" i="33"/>
  <c r="AE313" i="33"/>
  <c r="AE314" i="33"/>
  <c r="AE315" i="33"/>
  <c r="AE318" i="33"/>
  <c r="AE319" i="33"/>
  <c r="AE320" i="33"/>
  <c r="AE322" i="33"/>
  <c r="AE323" i="33"/>
  <c r="AE324" i="33"/>
  <c r="AE326" i="33"/>
  <c r="AE327" i="33"/>
  <c r="AE328" i="33"/>
  <c r="AE330" i="33"/>
  <c r="AE331" i="33"/>
  <c r="AE332" i="33"/>
  <c r="AE334" i="33"/>
  <c r="AE335" i="33"/>
  <c r="AE336" i="33"/>
  <c r="AE338" i="33"/>
  <c r="AE339" i="33"/>
  <c r="AE340" i="33"/>
  <c r="AE343" i="33"/>
  <c r="AE344" i="33"/>
  <c r="AE345" i="33"/>
  <c r="AE347" i="33"/>
  <c r="AE348" i="33"/>
  <c r="AE349" i="33"/>
  <c r="AE351" i="33"/>
  <c r="AE352" i="33"/>
  <c r="AE353" i="33"/>
  <c r="AE356" i="33"/>
  <c r="AE357" i="33"/>
  <c r="AE358" i="33"/>
  <c r="AE360" i="33"/>
  <c r="AE361" i="33"/>
  <c r="AE362" i="33"/>
  <c r="AE368" i="33"/>
  <c r="AE369" i="33"/>
  <c r="AE367" i="33"/>
  <c r="H367" i="33"/>
  <c r="G367" i="33"/>
  <c r="G368" i="33" s="1"/>
  <c r="F367" i="33"/>
  <c r="F369" i="33" s="1"/>
  <c r="E367" i="33"/>
  <c r="D367" i="33"/>
  <c r="C367" i="33"/>
  <c r="AE366" i="33"/>
  <c r="I366" i="33"/>
  <c r="H366" i="33" a="1"/>
  <c r="H366" i="33" s="1"/>
  <c r="G366" i="33"/>
  <c r="F366" i="33"/>
  <c r="E366" i="33"/>
  <c r="D366" i="33"/>
  <c r="C366" i="33"/>
  <c r="AE365" i="33"/>
  <c r="I365" i="33"/>
  <c r="H365" i="33" a="1"/>
  <c r="H365" i="33" s="1"/>
  <c r="G365" i="33"/>
  <c r="F365" i="33"/>
  <c r="E365" i="33"/>
  <c r="D365" i="33"/>
  <c r="C365" i="33"/>
  <c r="AE364" i="33"/>
  <c r="I364" i="33"/>
  <c r="H364" i="33" a="1"/>
  <c r="H364" i="33" s="1"/>
  <c r="G364" i="33"/>
  <c r="F364" i="33"/>
  <c r="E364" i="33"/>
  <c r="D364" i="33"/>
  <c r="C364" i="33"/>
  <c r="AE363" i="33"/>
  <c r="H363" i="33" a="1"/>
  <c r="H363" i="33" s="1"/>
  <c r="G363" i="33"/>
  <c r="F363" i="33"/>
  <c r="E363" i="33"/>
  <c r="D363" i="33"/>
  <c r="C363" i="33"/>
  <c r="AE359" i="33"/>
  <c r="H359" i="33" a="1"/>
  <c r="H359" i="33" s="1"/>
  <c r="G359" i="33"/>
  <c r="G361" i="33" s="1"/>
  <c r="F359" i="33"/>
  <c r="E359" i="33"/>
  <c r="D359" i="33"/>
  <c r="C359" i="33"/>
  <c r="AE355" i="33"/>
  <c r="H355" i="33" a="1"/>
  <c r="H355" i="33" s="1"/>
  <c r="G355" i="33"/>
  <c r="G356" i="33" s="1"/>
  <c r="F355" i="33"/>
  <c r="F357" i="33" s="1"/>
  <c r="E355" i="33"/>
  <c r="D355" i="33"/>
  <c r="C355" i="33"/>
  <c r="AE354" i="33"/>
  <c r="H354" i="33" a="1"/>
  <c r="H354" i="33" s="1"/>
  <c r="G354" i="33"/>
  <c r="F354" i="33"/>
  <c r="E354" i="33"/>
  <c r="D354" i="33"/>
  <c r="C354" i="33"/>
  <c r="AE350" i="33"/>
  <c r="H350" i="33" a="1"/>
  <c r="H350" i="33" s="1"/>
  <c r="G350" i="33"/>
  <c r="G353" i="33" s="1"/>
  <c r="F350" i="33"/>
  <c r="F351" i="33" s="1"/>
  <c r="E350" i="33"/>
  <c r="D350" i="33"/>
  <c r="C350" i="33"/>
  <c r="AE346" i="33"/>
  <c r="H346" i="33" a="1"/>
  <c r="H346" i="33" s="1"/>
  <c r="G346" i="33"/>
  <c r="F346" i="33"/>
  <c r="E346" i="33"/>
  <c r="D346" i="33"/>
  <c r="C346" i="33"/>
  <c r="AE342" i="33"/>
  <c r="H342" i="33" a="1"/>
  <c r="H342" i="33" s="1"/>
  <c r="G342" i="33"/>
  <c r="F342" i="33"/>
  <c r="F344" i="33" s="1"/>
  <c r="E342" i="33"/>
  <c r="D342" i="33"/>
  <c r="C342" i="33"/>
  <c r="AE341" i="33"/>
  <c r="H341" i="33" a="1"/>
  <c r="H341" i="33" s="1"/>
  <c r="G341" i="33"/>
  <c r="F341" i="33"/>
  <c r="E341" i="33"/>
  <c r="D341" i="33"/>
  <c r="C341" i="33"/>
  <c r="AE337" i="33"/>
  <c r="H337" i="33" a="1"/>
  <c r="H337" i="33" s="1"/>
  <c r="G337" i="33"/>
  <c r="G339" i="33" s="1"/>
  <c r="F337" i="33"/>
  <c r="E337" i="33"/>
  <c r="D337" i="33"/>
  <c r="C337" i="33"/>
  <c r="AE333" i="33"/>
  <c r="H333" i="33" a="1"/>
  <c r="H333" i="33" s="1"/>
  <c r="G333" i="33"/>
  <c r="G334" i="33" s="1"/>
  <c r="F333" i="33"/>
  <c r="E333" i="33"/>
  <c r="D333" i="33"/>
  <c r="C333" i="33"/>
  <c r="AE329" i="33"/>
  <c r="H329" i="33" a="1"/>
  <c r="H329" i="33" s="1"/>
  <c r="G329" i="33"/>
  <c r="G331" i="33" s="1"/>
  <c r="F329" i="33"/>
  <c r="F330" i="33" s="1"/>
  <c r="E329" i="33"/>
  <c r="D329" i="33"/>
  <c r="C329" i="33"/>
  <c r="AE325" i="33"/>
  <c r="H325" i="33" a="1"/>
  <c r="H325" i="33" s="1"/>
  <c r="G325" i="33"/>
  <c r="G326" i="33" s="1"/>
  <c r="F325" i="33"/>
  <c r="F326" i="33" s="1"/>
  <c r="E325" i="33"/>
  <c r="D325" i="33"/>
  <c r="C325" i="33"/>
  <c r="AE321" i="33"/>
  <c r="H321" i="33" a="1"/>
  <c r="H321" i="33" s="1"/>
  <c r="G321" i="33"/>
  <c r="F321" i="33"/>
  <c r="E321" i="33"/>
  <c r="D321" i="33"/>
  <c r="C321" i="33"/>
  <c r="AE317" i="33"/>
  <c r="H317" i="33" a="1"/>
  <c r="H317" i="33" s="1"/>
  <c r="G317" i="33"/>
  <c r="F317" i="33"/>
  <c r="E317" i="33"/>
  <c r="D317" i="33"/>
  <c r="C317" i="33"/>
  <c r="AE316" i="33"/>
  <c r="H316" i="33" a="1"/>
  <c r="H316" i="33" s="1"/>
  <c r="G316" i="33"/>
  <c r="F316" i="33"/>
  <c r="E316" i="33"/>
  <c r="D316" i="33"/>
  <c r="C316" i="33"/>
  <c r="AE312" i="33"/>
  <c r="H312" i="33" a="1"/>
  <c r="H312" i="33" s="1"/>
  <c r="G312" i="33"/>
  <c r="F312" i="33"/>
  <c r="F313" i="33" s="1"/>
  <c r="E312" i="33"/>
  <c r="D312" i="33"/>
  <c r="C312" i="33"/>
  <c r="AE308" i="33"/>
  <c r="H308" i="33" a="1"/>
  <c r="H308" i="33" s="1"/>
  <c r="G308" i="33"/>
  <c r="F308" i="33"/>
  <c r="F309" i="33" s="1"/>
  <c r="E308" i="33"/>
  <c r="D308" i="33"/>
  <c r="C308" i="33"/>
  <c r="AE304" i="33"/>
  <c r="H304" i="33" a="1"/>
  <c r="H304" i="33" s="1"/>
  <c r="G304" i="33"/>
  <c r="G305" i="33" s="1"/>
  <c r="F304" i="33"/>
  <c r="F305" i="33" s="1"/>
  <c r="E304" i="33"/>
  <c r="D304" i="33"/>
  <c r="C304" i="33"/>
  <c r="AE300" i="33"/>
  <c r="H300" i="33" a="1"/>
  <c r="H300" i="33" s="1"/>
  <c r="G300" i="33"/>
  <c r="G303" i="33" s="1"/>
  <c r="F300" i="33"/>
  <c r="E300" i="33"/>
  <c r="D300" i="33"/>
  <c r="C300" i="33"/>
  <c r="AE299" i="33"/>
  <c r="H299" i="33" a="1"/>
  <c r="H299" i="33" s="1"/>
  <c r="G299" i="33"/>
  <c r="F299" i="33"/>
  <c r="E299" i="33"/>
  <c r="D299" i="33"/>
  <c r="C299" i="33"/>
  <c r="AE295" i="33"/>
  <c r="H295" i="33" a="1"/>
  <c r="H295" i="33" s="1"/>
  <c r="G295" i="33"/>
  <c r="G298" i="33" s="1"/>
  <c r="F295" i="33"/>
  <c r="F296" i="33" s="1"/>
  <c r="E295" i="33"/>
  <c r="D295" i="33"/>
  <c r="C295" i="33"/>
  <c r="AE291" i="33"/>
  <c r="H291" i="33" a="1"/>
  <c r="H291" i="33" s="1"/>
  <c r="G291" i="33"/>
  <c r="G294" i="33" s="1"/>
  <c r="F291" i="33"/>
  <c r="F294" i="33" s="1"/>
  <c r="E291" i="33"/>
  <c r="D291" i="33"/>
  <c r="C291" i="33"/>
  <c r="AE287" i="33"/>
  <c r="H287" i="33" a="1"/>
  <c r="H287" i="33" s="1"/>
  <c r="G287" i="33"/>
  <c r="F287" i="33"/>
  <c r="F288" i="33" s="1"/>
  <c r="E287" i="33"/>
  <c r="D287" i="33"/>
  <c r="C287" i="33"/>
  <c r="AE283" i="33"/>
  <c r="H283" i="33" a="1"/>
  <c r="H283" i="33" s="1"/>
  <c r="G283" i="33"/>
  <c r="G286" i="33" s="1"/>
  <c r="F283" i="33"/>
  <c r="F285" i="33" s="1"/>
  <c r="E283" i="33"/>
  <c r="D283" i="33"/>
  <c r="C283" i="33"/>
  <c r="AE279" i="33"/>
  <c r="H279" i="33" a="1"/>
  <c r="H279" i="33" s="1"/>
  <c r="G279" i="33"/>
  <c r="F279" i="33"/>
  <c r="E279" i="33"/>
  <c r="D279" i="33"/>
  <c r="C279" i="33"/>
  <c r="AE275" i="33"/>
  <c r="H275" i="33" a="1"/>
  <c r="H275" i="33" s="1"/>
  <c r="G275" i="33"/>
  <c r="F275" i="33"/>
  <c r="E275" i="33"/>
  <c r="D275" i="33"/>
  <c r="C275" i="33"/>
  <c r="AE271" i="33"/>
  <c r="H271" i="33" a="1"/>
  <c r="H271" i="33" s="1"/>
  <c r="G271" i="33"/>
  <c r="F271" i="33"/>
  <c r="F272" i="33" s="1"/>
  <c r="E271" i="33"/>
  <c r="D271" i="33"/>
  <c r="C271" i="33"/>
  <c r="AE267" i="33"/>
  <c r="H267" i="33" a="1"/>
  <c r="H267" i="33" s="1"/>
  <c r="G267" i="33"/>
  <c r="F267" i="33"/>
  <c r="F269" i="33" s="1"/>
  <c r="E267" i="33"/>
  <c r="D267" i="33"/>
  <c r="C267" i="33"/>
  <c r="AE263" i="33"/>
  <c r="H263" i="33" a="1"/>
  <c r="H263" i="33" s="1"/>
  <c r="G263" i="33"/>
  <c r="F263" i="33"/>
  <c r="F266" i="33" s="1"/>
  <c r="E263" i="33"/>
  <c r="D263" i="33"/>
  <c r="C263" i="33"/>
  <c r="AE259" i="33"/>
  <c r="H259" i="33" a="1"/>
  <c r="H259" i="33" s="1"/>
  <c r="G259" i="33"/>
  <c r="G261" i="33" s="1"/>
  <c r="F259" i="33"/>
  <c r="F261" i="33" s="1"/>
  <c r="E259" i="33"/>
  <c r="D259" i="33"/>
  <c r="C259" i="33"/>
  <c r="AE255" i="33"/>
  <c r="H255" i="33" a="1"/>
  <c r="H255" i="33" s="1"/>
  <c r="G255" i="33"/>
  <c r="F255" i="33"/>
  <c r="E255" i="33"/>
  <c r="D255" i="33"/>
  <c r="C255" i="33"/>
  <c r="AE251" i="33"/>
  <c r="H251" i="33" a="1"/>
  <c r="H251" i="33" s="1"/>
  <c r="G251" i="33"/>
  <c r="F251" i="33"/>
  <c r="F254" i="33" s="1"/>
  <c r="E251" i="33"/>
  <c r="D251" i="33"/>
  <c r="C251" i="33"/>
  <c r="AE247" i="33"/>
  <c r="H247" i="33" a="1"/>
  <c r="H247" i="33" s="1"/>
  <c r="G247" i="33"/>
  <c r="G250" i="33" s="1"/>
  <c r="F247" i="33"/>
  <c r="F248" i="33" s="1"/>
  <c r="E247" i="33"/>
  <c r="D247" i="33"/>
  <c r="C247" i="33"/>
  <c r="AE243" i="33"/>
  <c r="H243" i="33" a="1"/>
  <c r="H243" i="33" s="1"/>
  <c r="G243" i="33"/>
  <c r="G246" i="33" s="1"/>
  <c r="F243" i="33"/>
  <c r="F245" i="33" s="1"/>
  <c r="E243" i="33"/>
  <c r="D243" i="33"/>
  <c r="C243" i="33"/>
  <c r="AE242" i="33"/>
  <c r="H242" i="33" a="1"/>
  <c r="H242" i="33" s="1"/>
  <c r="G242" i="33"/>
  <c r="F242" i="33"/>
  <c r="E242" i="33"/>
  <c r="D242" i="33"/>
  <c r="C242" i="33"/>
  <c r="AE238" i="33"/>
  <c r="H238" i="33" a="1"/>
  <c r="H238" i="33" s="1"/>
  <c r="G238" i="33"/>
  <c r="G239" i="33" s="1"/>
  <c r="F238" i="33"/>
  <c r="E238" i="33"/>
  <c r="D238" i="33"/>
  <c r="C238" i="33"/>
  <c r="AE234" i="33"/>
  <c r="H234" i="33" a="1"/>
  <c r="H234" i="33" s="1"/>
  <c r="G234" i="33"/>
  <c r="G237" i="33" s="1"/>
  <c r="F234" i="33"/>
  <c r="F235" i="33" s="1"/>
  <c r="E234" i="33"/>
  <c r="D234" i="33"/>
  <c r="C234" i="33"/>
  <c r="AE230" i="33"/>
  <c r="H230" i="33" a="1"/>
  <c r="H230" i="33" s="1"/>
  <c r="G230" i="33"/>
  <c r="F230" i="33"/>
  <c r="F232" i="33" s="1"/>
  <c r="E230" i="33"/>
  <c r="D230" i="33"/>
  <c r="C230" i="33"/>
  <c r="AE226" i="33"/>
  <c r="H226" i="33" a="1"/>
  <c r="H226" i="33" s="1"/>
  <c r="G226" i="33"/>
  <c r="F226" i="33"/>
  <c r="F228" i="33" s="1"/>
  <c r="E226" i="33"/>
  <c r="D226" i="33"/>
  <c r="C226" i="33"/>
  <c r="AE225" i="33"/>
  <c r="H225" i="33" a="1"/>
  <c r="H225" i="33" s="1"/>
  <c r="G225" i="33"/>
  <c r="F225" i="33"/>
  <c r="E225" i="33"/>
  <c r="D225" i="33"/>
  <c r="C225" i="33"/>
  <c r="AE221" i="33"/>
  <c r="H221" i="33" a="1"/>
  <c r="H221" i="33" s="1"/>
  <c r="G221" i="33"/>
  <c r="G224" i="33" s="1"/>
  <c r="F221" i="33"/>
  <c r="F223" i="33" s="1"/>
  <c r="E221" i="33"/>
  <c r="D221" i="33"/>
  <c r="C221" i="33"/>
  <c r="AE220" i="33"/>
  <c r="H220" i="33" a="1"/>
  <c r="H220" i="33" s="1"/>
  <c r="G220" i="33"/>
  <c r="F220" i="33"/>
  <c r="E220" i="33"/>
  <c r="D220" i="33"/>
  <c r="C220" i="33"/>
  <c r="AE219" i="33"/>
  <c r="H219" i="33" a="1"/>
  <c r="H219" i="33" s="1"/>
  <c r="G219" i="33"/>
  <c r="F219" i="33"/>
  <c r="E219" i="33"/>
  <c r="D219" i="33"/>
  <c r="C219" i="33"/>
  <c r="AE215" i="33"/>
  <c r="H215" i="33" a="1"/>
  <c r="H215" i="33" s="1"/>
  <c r="G215" i="33"/>
  <c r="F215" i="33"/>
  <c r="F216" i="33" s="1"/>
  <c r="E215" i="33"/>
  <c r="D215" i="33"/>
  <c r="C215" i="33"/>
  <c r="AE211" i="33"/>
  <c r="H211" i="33" a="1"/>
  <c r="H211" i="33" s="1"/>
  <c r="G211" i="33"/>
  <c r="F211" i="33"/>
  <c r="E211" i="33"/>
  <c r="D211" i="33"/>
  <c r="C211" i="33"/>
  <c r="AE207" i="33"/>
  <c r="H207" i="33" a="1"/>
  <c r="H207" i="33" s="1"/>
  <c r="G207" i="33"/>
  <c r="G210" i="33" s="1"/>
  <c r="F207" i="33"/>
  <c r="F209" i="33" s="1"/>
  <c r="E207" i="33"/>
  <c r="D207" i="33"/>
  <c r="C207" i="33"/>
  <c r="AE203" i="33"/>
  <c r="H203" i="33" a="1"/>
  <c r="H203" i="33" s="1"/>
  <c r="G203" i="33"/>
  <c r="F203" i="33"/>
  <c r="F205" i="33" s="1"/>
  <c r="E203" i="33"/>
  <c r="D203" i="33"/>
  <c r="C203" i="33"/>
  <c r="AE202" i="33"/>
  <c r="H202" i="33" a="1"/>
  <c r="H202" i="33" s="1"/>
  <c r="G202" i="33"/>
  <c r="F202" i="33"/>
  <c r="E202" i="33"/>
  <c r="D202" i="33"/>
  <c r="C202" i="33"/>
  <c r="AE201" i="33"/>
  <c r="H201" i="33" a="1"/>
  <c r="H201" i="33" s="1"/>
  <c r="G201" i="33"/>
  <c r="F201" i="33"/>
  <c r="E201" i="33"/>
  <c r="D201" i="33"/>
  <c r="C201" i="33"/>
  <c r="AE197" i="33"/>
  <c r="H197" i="33" a="1"/>
  <c r="H197" i="33" s="1"/>
  <c r="G197" i="33"/>
  <c r="F197" i="33"/>
  <c r="E197" i="33"/>
  <c r="D197" i="33"/>
  <c r="C197" i="33"/>
  <c r="AE193" i="33"/>
  <c r="H193" i="33" a="1"/>
  <c r="H193" i="33" s="1"/>
  <c r="G193" i="33"/>
  <c r="G194" i="33" s="1"/>
  <c r="F193" i="33"/>
  <c r="F196" i="33" s="1"/>
  <c r="E193" i="33"/>
  <c r="D193" i="33"/>
  <c r="C193" i="33"/>
  <c r="AE189" i="33"/>
  <c r="H189" i="33" a="1"/>
  <c r="H189" i="33" s="1"/>
  <c r="G189" i="33"/>
  <c r="G192" i="33" s="1"/>
  <c r="F189" i="33"/>
  <c r="E189" i="33"/>
  <c r="D189" i="33"/>
  <c r="C189" i="33"/>
  <c r="AE188" i="33"/>
  <c r="H188" i="33" a="1"/>
  <c r="H188" i="33" s="1"/>
  <c r="G188" i="33"/>
  <c r="F188" i="33"/>
  <c r="E188" i="33"/>
  <c r="D188" i="33"/>
  <c r="C188" i="33"/>
  <c r="AE187" i="33"/>
  <c r="H187" i="33" a="1"/>
  <c r="H187" i="33" s="1"/>
  <c r="G187" i="33"/>
  <c r="F187" i="33"/>
  <c r="E187" i="33"/>
  <c r="D187" i="33"/>
  <c r="C187" i="33"/>
  <c r="AE182" i="33"/>
  <c r="H182" i="33" a="1"/>
  <c r="H182" i="33" s="1"/>
  <c r="G182" i="33"/>
  <c r="G183" i="33" s="1"/>
  <c r="F182" i="33"/>
  <c r="F184" i="33" s="1"/>
  <c r="E182" i="33"/>
  <c r="D182" i="33"/>
  <c r="C182" i="33"/>
  <c r="AE178" i="33"/>
  <c r="H178" i="33" a="1"/>
  <c r="H178" i="33" s="1"/>
  <c r="G178" i="33"/>
  <c r="F178" i="33"/>
  <c r="E178" i="33"/>
  <c r="D178" i="33"/>
  <c r="C178" i="33"/>
  <c r="AE174" i="33"/>
  <c r="H174" i="33" a="1"/>
  <c r="H174" i="33" s="1"/>
  <c r="G174" i="33"/>
  <c r="G176" i="33" s="1"/>
  <c r="F174" i="33"/>
  <c r="E174" i="33"/>
  <c r="D174" i="33"/>
  <c r="C174" i="33"/>
  <c r="AE173" i="33"/>
  <c r="H173" i="33" a="1"/>
  <c r="H173" i="33" s="1"/>
  <c r="G173" i="33"/>
  <c r="F173" i="33"/>
  <c r="E173" i="33"/>
  <c r="D173" i="33"/>
  <c r="C173" i="33"/>
  <c r="AE168" i="33"/>
  <c r="H168" i="33" a="1"/>
  <c r="H168" i="33" s="1"/>
  <c r="G168" i="33"/>
  <c r="F168" i="33"/>
  <c r="E168" i="33"/>
  <c r="D168" i="33"/>
  <c r="C168" i="33"/>
  <c r="AE163" i="33"/>
  <c r="H163" i="33" a="1"/>
  <c r="H163" i="33" s="1"/>
  <c r="G163" i="33"/>
  <c r="F163" i="33"/>
  <c r="F165" i="33" s="1"/>
  <c r="E163" i="33"/>
  <c r="D163" i="33"/>
  <c r="C163" i="33"/>
  <c r="AE158" i="33"/>
  <c r="H158" i="33" a="1"/>
  <c r="H158" i="33" s="1"/>
  <c r="G158" i="33"/>
  <c r="F158" i="33"/>
  <c r="E158" i="33"/>
  <c r="D158" i="33"/>
  <c r="C158" i="33"/>
  <c r="AE153" i="33"/>
  <c r="H153" i="33" a="1"/>
  <c r="H153" i="33" s="1"/>
  <c r="G153" i="33"/>
  <c r="F153" i="33"/>
  <c r="E153" i="33"/>
  <c r="D153" i="33"/>
  <c r="C153" i="33"/>
  <c r="AE148" i="33"/>
  <c r="H148" i="33" a="1"/>
  <c r="H148" i="33" s="1"/>
  <c r="G148" i="33"/>
  <c r="F148" i="33"/>
  <c r="E148" i="33"/>
  <c r="D148" i="33"/>
  <c r="C148" i="33"/>
  <c r="AE143" i="33"/>
  <c r="H143" i="33" a="1"/>
  <c r="H143" i="33" s="1"/>
  <c r="G143" i="33"/>
  <c r="G144" i="33" s="1"/>
  <c r="F143" i="33"/>
  <c r="F146" i="33" s="1"/>
  <c r="E143" i="33"/>
  <c r="D143" i="33"/>
  <c r="C143" i="33"/>
  <c r="AE142" i="33"/>
  <c r="H142" i="33" a="1"/>
  <c r="H142" i="33" s="1"/>
  <c r="G142" i="33"/>
  <c r="F142" i="33"/>
  <c r="E142" i="33"/>
  <c r="D142" i="33"/>
  <c r="C142" i="33"/>
  <c r="AE138" i="33"/>
  <c r="H138" i="33" a="1"/>
  <c r="H138" i="33" s="1"/>
  <c r="G138" i="33"/>
  <c r="G141" i="33" s="1"/>
  <c r="F138" i="33"/>
  <c r="E138" i="33"/>
  <c r="D138" i="33"/>
  <c r="C138" i="33"/>
  <c r="AE134" i="33"/>
  <c r="H134" i="33" a="1"/>
  <c r="H134" i="33" s="1"/>
  <c r="G134" i="33"/>
  <c r="F134" i="33"/>
  <c r="E134" i="33"/>
  <c r="D134" i="33"/>
  <c r="C134" i="33"/>
  <c r="AE133" i="33"/>
  <c r="H133" i="33" a="1"/>
  <c r="H133" i="33" s="1"/>
  <c r="G133" i="33"/>
  <c r="F133" i="33"/>
  <c r="E133" i="33"/>
  <c r="D133" i="33"/>
  <c r="C133" i="33"/>
  <c r="AE129" i="33"/>
  <c r="H129" i="33" a="1"/>
  <c r="H129" i="33" s="1"/>
  <c r="G129" i="33"/>
  <c r="G130" i="33" s="1"/>
  <c r="F129" i="33"/>
  <c r="E129" i="33"/>
  <c r="D129" i="33"/>
  <c r="C129" i="33"/>
  <c r="AE125" i="33"/>
  <c r="H125" i="33" a="1"/>
  <c r="H125" i="33" s="1"/>
  <c r="G125" i="33"/>
  <c r="F125" i="33"/>
  <c r="E125" i="33"/>
  <c r="D125" i="33"/>
  <c r="C125" i="33"/>
  <c r="AE121" i="33"/>
  <c r="H121" i="33" a="1"/>
  <c r="H121" i="33" s="1"/>
  <c r="G121" i="33"/>
  <c r="F121" i="33"/>
  <c r="F123" i="33" s="1"/>
  <c r="E121" i="33"/>
  <c r="D121" i="33"/>
  <c r="C121" i="33"/>
  <c r="AE117" i="33"/>
  <c r="H117" i="33" a="1"/>
  <c r="H117" i="33" s="1"/>
  <c r="G117" i="33"/>
  <c r="G120" i="33" s="1"/>
  <c r="F117" i="33"/>
  <c r="E117" i="33"/>
  <c r="D117" i="33"/>
  <c r="C117" i="33"/>
  <c r="AE113" i="33"/>
  <c r="H113" i="33" a="1"/>
  <c r="H113" i="33" s="1"/>
  <c r="G113" i="33"/>
  <c r="F113" i="33"/>
  <c r="E113" i="33"/>
  <c r="D113" i="33"/>
  <c r="C113" i="33"/>
  <c r="AE112" i="33"/>
  <c r="H112" i="33" a="1"/>
  <c r="H112" i="33" s="1"/>
  <c r="G112" i="33"/>
  <c r="F112" i="33"/>
  <c r="E112" i="33"/>
  <c r="D112" i="33"/>
  <c r="C112" i="33"/>
  <c r="AE108" i="33"/>
  <c r="H108" i="33" a="1"/>
  <c r="H108" i="33" s="1"/>
  <c r="G108" i="33"/>
  <c r="F108" i="33"/>
  <c r="E108" i="33"/>
  <c r="D108" i="33"/>
  <c r="C108" i="33"/>
  <c r="AE107" i="33"/>
  <c r="H107" i="33" a="1"/>
  <c r="H107" i="33" s="1"/>
  <c r="G107" i="33"/>
  <c r="F107" i="33"/>
  <c r="E107" i="33"/>
  <c r="D107" i="33"/>
  <c r="C107" i="33"/>
  <c r="AE103" i="33"/>
  <c r="H103" i="33" a="1"/>
  <c r="H103" i="33" s="1"/>
  <c r="G103" i="33"/>
  <c r="G105" i="33" s="1"/>
  <c r="F103" i="33"/>
  <c r="E103" i="33"/>
  <c r="D103" i="33"/>
  <c r="C103" i="33"/>
  <c r="AE102" i="33"/>
  <c r="H102" i="33" a="1"/>
  <c r="H102" i="33" s="1"/>
  <c r="G102" i="33"/>
  <c r="F102" i="33"/>
  <c r="E102" i="33"/>
  <c r="D102" i="33"/>
  <c r="C102" i="33"/>
  <c r="AE98" i="33"/>
  <c r="H98" i="33" a="1"/>
  <c r="H98" i="33" s="1"/>
  <c r="G98" i="33"/>
  <c r="F98" i="33"/>
  <c r="F101" i="33" s="1"/>
  <c r="E98" i="33"/>
  <c r="D98" i="33"/>
  <c r="C98" i="33"/>
  <c r="AE94" i="33"/>
  <c r="H94" i="33" a="1"/>
  <c r="H94" i="33" s="1"/>
  <c r="G94" i="33"/>
  <c r="G95" i="33" s="1"/>
  <c r="F94" i="33"/>
  <c r="E94" i="33"/>
  <c r="D94" i="33"/>
  <c r="C94" i="33"/>
  <c r="AE90" i="33"/>
  <c r="H90" i="33" a="1"/>
  <c r="H90" i="33" s="1"/>
  <c r="G90" i="33"/>
  <c r="F90" i="33"/>
  <c r="E90" i="33"/>
  <c r="D90" i="33"/>
  <c r="C90" i="33"/>
  <c r="AE89" i="33"/>
  <c r="H89" i="33" a="1"/>
  <c r="H89" i="33" s="1"/>
  <c r="G89" i="33"/>
  <c r="F89" i="33"/>
  <c r="E89" i="33"/>
  <c r="D89" i="33"/>
  <c r="C89" i="33"/>
  <c r="AE88" i="33"/>
  <c r="H88" i="33" a="1"/>
  <c r="H88" i="33" s="1"/>
  <c r="G88" i="33"/>
  <c r="F88" i="33"/>
  <c r="E88" i="33"/>
  <c r="D88" i="33"/>
  <c r="C88" i="33"/>
  <c r="AE84" i="33"/>
  <c r="H84" i="33" a="1"/>
  <c r="H84" i="33" s="1"/>
  <c r="G84" i="33"/>
  <c r="F84" i="33"/>
  <c r="E84" i="33"/>
  <c r="D84" i="33"/>
  <c r="C84" i="33"/>
  <c r="AE80" i="33"/>
  <c r="H80" i="33" a="1"/>
  <c r="H80" i="33" s="1"/>
  <c r="G80" i="33"/>
  <c r="G81" i="33" s="1"/>
  <c r="F80" i="33"/>
  <c r="E80" i="33"/>
  <c r="D80" i="33"/>
  <c r="C80" i="33"/>
  <c r="AE76" i="33"/>
  <c r="H76" i="33" a="1"/>
  <c r="H76" i="33" s="1"/>
  <c r="G76" i="33"/>
  <c r="F76" i="33"/>
  <c r="E76" i="33"/>
  <c r="D76" i="33"/>
  <c r="C76" i="33"/>
  <c r="AE72" i="33"/>
  <c r="H72" i="33" a="1"/>
  <c r="H72" i="33" s="1"/>
  <c r="G72" i="33"/>
  <c r="F72" i="33"/>
  <c r="F75" i="33" s="1"/>
  <c r="E72" i="33"/>
  <c r="D72" i="33"/>
  <c r="C72" i="33"/>
  <c r="AE68" i="33"/>
  <c r="H68" i="33" a="1"/>
  <c r="H68" i="33" s="1"/>
  <c r="G68" i="33"/>
  <c r="F68" i="33"/>
  <c r="E68" i="33"/>
  <c r="D68" i="33"/>
  <c r="C68" i="33"/>
  <c r="AE64" i="33"/>
  <c r="H64" i="33" a="1"/>
  <c r="H64" i="33" s="1"/>
  <c r="G64" i="33"/>
  <c r="G65" i="33" s="1"/>
  <c r="F64" i="33"/>
  <c r="E64" i="33"/>
  <c r="D64" i="33"/>
  <c r="C64" i="33"/>
  <c r="AE60" i="33"/>
  <c r="H60" i="33" a="1"/>
  <c r="H60" i="33" s="1"/>
  <c r="G60" i="33"/>
  <c r="F60" i="33"/>
  <c r="E60" i="33"/>
  <c r="D60" i="33"/>
  <c r="C60" i="33"/>
  <c r="AE56" i="33"/>
  <c r="H56" i="33" a="1"/>
  <c r="H56" i="33" s="1"/>
  <c r="G56" i="33"/>
  <c r="G59" i="33" s="1"/>
  <c r="F56" i="33"/>
  <c r="E56" i="33"/>
  <c r="D56" i="33"/>
  <c r="C56" i="33"/>
  <c r="AE52" i="33"/>
  <c r="H52" i="33" a="1"/>
  <c r="H52" i="33" s="1"/>
  <c r="G52" i="33"/>
  <c r="F52" i="33"/>
  <c r="E52" i="33"/>
  <c r="D52" i="33"/>
  <c r="C52" i="33"/>
  <c r="AE48" i="33"/>
  <c r="H48" i="33" a="1"/>
  <c r="H48" i="33" s="1"/>
  <c r="G48" i="33"/>
  <c r="G50" i="33" s="1"/>
  <c r="F48" i="33"/>
  <c r="F51" i="33" s="1"/>
  <c r="E48" i="33"/>
  <c r="D48" i="33"/>
  <c r="C48" i="33"/>
  <c r="AE47" i="33"/>
  <c r="H47" i="33" a="1"/>
  <c r="H47" i="33" s="1"/>
  <c r="G47" i="33"/>
  <c r="F47" i="33"/>
  <c r="E47" i="33"/>
  <c r="D47" i="33"/>
  <c r="C47" i="33"/>
  <c r="AE43" i="33"/>
  <c r="H43" i="33" a="1"/>
  <c r="H43" i="33" s="1"/>
  <c r="G43" i="33"/>
  <c r="G46" i="33" s="1"/>
  <c r="F43" i="33"/>
  <c r="E43" i="33"/>
  <c r="D43" i="33"/>
  <c r="C43" i="33"/>
  <c r="AE39" i="33"/>
  <c r="H39" i="33" a="1"/>
  <c r="H39" i="33" s="1"/>
  <c r="G39" i="33"/>
  <c r="F39" i="33"/>
  <c r="F40" i="33" s="1"/>
  <c r="E39" i="33"/>
  <c r="D39" i="33"/>
  <c r="C39" i="33"/>
  <c r="AE34" i="33"/>
  <c r="H34" i="33" a="1"/>
  <c r="H34" i="33" s="1"/>
  <c r="G34" i="33"/>
  <c r="G36" i="33" s="1"/>
  <c r="F34" i="33"/>
  <c r="E34" i="33"/>
  <c r="D34" i="33"/>
  <c r="C34" i="33"/>
  <c r="AE33" i="33"/>
  <c r="H33" i="33" a="1"/>
  <c r="H33" i="33" s="1"/>
  <c r="G33" i="33"/>
  <c r="F33" i="33"/>
  <c r="E33" i="33"/>
  <c r="D33" i="33"/>
  <c r="C33" i="33"/>
  <c r="AE28" i="33"/>
  <c r="H28" i="33" a="1"/>
  <c r="H28" i="33" s="1"/>
  <c r="G28" i="33"/>
  <c r="F28" i="33"/>
  <c r="E28" i="33"/>
  <c r="D28" i="33"/>
  <c r="C28" i="33"/>
  <c r="AE27" i="33"/>
  <c r="H27" i="33" a="1"/>
  <c r="H27" i="33" s="1"/>
  <c r="G27" i="33"/>
  <c r="F27" i="33"/>
  <c r="E27" i="33"/>
  <c r="D27" i="33"/>
  <c r="C27" i="33"/>
  <c r="AE23" i="33"/>
  <c r="H23" i="33" a="1"/>
  <c r="H23" i="33" s="1"/>
  <c r="G23" i="33"/>
  <c r="F23" i="33"/>
  <c r="E23" i="33"/>
  <c r="D23" i="33"/>
  <c r="C23" i="33"/>
  <c r="AE22" i="33"/>
  <c r="H22" i="33" a="1"/>
  <c r="H22" i="33" s="1"/>
  <c r="G22" i="33"/>
  <c r="F22" i="33"/>
  <c r="E22" i="33"/>
  <c r="D22" i="33"/>
  <c r="C22" i="33"/>
  <c r="AE19" i="33"/>
  <c r="H19" i="33" a="1"/>
  <c r="H19" i="33" s="1"/>
  <c r="G19" i="33"/>
  <c r="F19" i="33"/>
  <c r="E19" i="33"/>
  <c r="D19" i="33"/>
  <c r="C19" i="33"/>
  <c r="AE16" i="33"/>
  <c r="H16" i="33" a="1"/>
  <c r="H16" i="33" s="1"/>
  <c r="G16" i="33"/>
  <c r="G18" i="33" s="1"/>
  <c r="F16" i="33"/>
  <c r="E16" i="33"/>
  <c r="D16" i="33"/>
  <c r="C16" i="33"/>
  <c r="AE13" i="33"/>
  <c r="H13" i="33" a="1"/>
  <c r="H13" i="33" s="1"/>
  <c r="G13" i="33"/>
  <c r="F13" i="33"/>
  <c r="E13" i="33"/>
  <c r="D13" i="33"/>
  <c r="C13" i="33"/>
  <c r="AE12" i="33"/>
  <c r="I12" i="33"/>
  <c r="H12" i="33" a="1"/>
  <c r="H12" i="33" s="1"/>
  <c r="G12" i="33"/>
  <c r="F12" i="33"/>
  <c r="E12" i="33"/>
  <c r="D12" i="33"/>
  <c r="C12" i="33"/>
  <c r="AE11" i="33"/>
  <c r="I11" i="33"/>
  <c r="H11" i="33" a="1"/>
  <c r="H11" i="33" s="1"/>
  <c r="G11" i="33"/>
  <c r="F11" i="33"/>
  <c r="E11" i="33"/>
  <c r="D11" i="33"/>
  <c r="C11" i="33"/>
  <c r="AE10" i="33"/>
  <c r="I10" i="33"/>
  <c r="H10" i="33" a="1"/>
  <c r="H10" i="33" s="1"/>
  <c r="G10" i="33"/>
  <c r="F10" i="33"/>
  <c r="E10" i="33"/>
  <c r="D10" i="33"/>
  <c r="C10" i="33"/>
  <c r="AE9" i="33"/>
  <c r="I9" i="33"/>
  <c r="H9" i="33" a="1"/>
  <c r="H9" i="33" s="1"/>
  <c r="G9" i="33"/>
  <c r="F9" i="33"/>
  <c r="E9" i="33"/>
  <c r="D9" i="33"/>
  <c r="C9" i="33"/>
  <c r="AE8" i="33"/>
  <c r="H8" i="33" a="1"/>
  <c r="H8" i="33" s="1"/>
  <c r="G8" i="33"/>
  <c r="F8" i="33"/>
  <c r="E8" i="33"/>
  <c r="D8" i="33"/>
  <c r="C8" i="33"/>
  <c r="AE7" i="33"/>
  <c r="H7" i="33" a="1"/>
  <c r="H7" i="33" s="1"/>
  <c r="G7" i="33"/>
  <c r="F7" i="33"/>
  <c r="E7" i="33"/>
  <c r="D7" i="33"/>
  <c r="C7" i="33"/>
  <c r="AE6" i="33"/>
  <c r="H6" i="33" a="1"/>
  <c r="H6" i="33" s="1"/>
  <c r="G6" i="33"/>
  <c r="F6" i="33"/>
  <c r="E6" i="33"/>
  <c r="D6" i="33"/>
  <c r="C6" i="33"/>
  <c r="AE5" i="33"/>
  <c r="H5" i="33" a="1"/>
  <c r="H5" i="33" s="1"/>
  <c r="G5" i="33"/>
  <c r="F5" i="33"/>
  <c r="E5" i="33"/>
  <c r="D5" i="33"/>
  <c r="C5" i="33"/>
  <c r="AC4" i="33"/>
  <c r="AC563" i="33" s="1"/>
  <c r="AB4" i="33"/>
  <c r="AB563" i="33" s="1"/>
  <c r="AA4" i="33"/>
  <c r="AA563" i="33" s="1"/>
  <c r="Z4" i="33"/>
  <c r="Z563" i="33" s="1"/>
  <c r="Y4" i="33"/>
  <c r="Y563" i="33" s="1"/>
  <c r="X4" i="33"/>
  <c r="X563" i="33" s="1"/>
  <c r="W4" i="33"/>
  <c r="W563" i="33" s="1"/>
  <c r="V4" i="33"/>
  <c r="V563" i="33" s="1"/>
  <c r="U4" i="33"/>
  <c r="U563" i="33" s="1"/>
  <c r="T4" i="33"/>
  <c r="T563" i="33" s="1"/>
  <c r="S4" i="33"/>
  <c r="S563" i="33" s="1"/>
  <c r="R4" i="33"/>
  <c r="R563" i="33" s="1"/>
  <c r="Q4" i="33"/>
  <c r="Q563" i="33" s="1"/>
  <c r="P4" i="33"/>
  <c r="P563" i="33" s="1"/>
  <c r="O4" i="33"/>
  <c r="O563" i="33" s="1"/>
  <c r="N4" i="33"/>
  <c r="N563" i="33" s="1"/>
  <c r="M4" i="33"/>
  <c r="M563" i="33" s="1"/>
  <c r="L4" i="33"/>
  <c r="AE5" i="32"/>
  <c r="AE6" i="32"/>
  <c r="AE7" i="32"/>
  <c r="AE8" i="32"/>
  <c r="AE9" i="32"/>
  <c r="AE10" i="32"/>
  <c r="AE11" i="32"/>
  <c r="AE12" i="32"/>
  <c r="AE13" i="32"/>
  <c r="AE14" i="32"/>
  <c r="AE15" i="32"/>
  <c r="AE16" i="32"/>
  <c r="AE17" i="32"/>
  <c r="AE18" i="32"/>
  <c r="AE19" i="32"/>
  <c r="AE20" i="32"/>
  <c r="AE21" i="32"/>
  <c r="AE22" i="32"/>
  <c r="AE23" i="32"/>
  <c r="AE24" i="32"/>
  <c r="AE25" i="32"/>
  <c r="AE26" i="32"/>
  <c r="AE27" i="32"/>
  <c r="AE28" i="32"/>
  <c r="AE29" i="32"/>
  <c r="AE30" i="32"/>
  <c r="AE31" i="32"/>
  <c r="AE32" i="32"/>
  <c r="AE33" i="32"/>
  <c r="AE34" i="32"/>
  <c r="AE35" i="32"/>
  <c r="AE36" i="32"/>
  <c r="AE37" i="32"/>
  <c r="AE38" i="32"/>
  <c r="AE39" i="32"/>
  <c r="AE40" i="32"/>
  <c r="AE41" i="32"/>
  <c r="AE42" i="32"/>
  <c r="AE43" i="32"/>
  <c r="AE44" i="32"/>
  <c r="AE45" i="32"/>
  <c r="AE46" i="32"/>
  <c r="AE47" i="32"/>
  <c r="AE48" i="32"/>
  <c r="AE49" i="32"/>
  <c r="AE50" i="32"/>
  <c r="AE51" i="32"/>
  <c r="AE52" i="32"/>
  <c r="AE53" i="32"/>
  <c r="AE54" i="32"/>
  <c r="AE55" i="32"/>
  <c r="AE56" i="32"/>
  <c r="AE57" i="32"/>
  <c r="AE58" i="32"/>
  <c r="AE59" i="32"/>
  <c r="AE60" i="32"/>
  <c r="AE61" i="32"/>
  <c r="AE62" i="32"/>
  <c r="AE63" i="32"/>
  <c r="AE64" i="32"/>
  <c r="AE65" i="32"/>
  <c r="AE66" i="32"/>
  <c r="AE67" i="32"/>
  <c r="AE68" i="32"/>
  <c r="AE69" i="32"/>
  <c r="AE70" i="32"/>
  <c r="AE71" i="32"/>
  <c r="AE72" i="32"/>
  <c r="AE73" i="32"/>
  <c r="AE74" i="32"/>
  <c r="AE75" i="32"/>
  <c r="AE76" i="32"/>
  <c r="AE77" i="32"/>
  <c r="AE78" i="32"/>
  <c r="AE79" i="32"/>
  <c r="AE80" i="32"/>
  <c r="AE81" i="32"/>
  <c r="AE82" i="32"/>
  <c r="AE83" i="32"/>
  <c r="AE84" i="32"/>
  <c r="AE85" i="32"/>
  <c r="AE86" i="32"/>
  <c r="AE87" i="32"/>
  <c r="AE88" i="32"/>
  <c r="AE89" i="32"/>
  <c r="AE90" i="32"/>
  <c r="AE91" i="32"/>
  <c r="AE92" i="32"/>
  <c r="AE93" i="32"/>
  <c r="AE94" i="32"/>
  <c r="AE95" i="32"/>
  <c r="AE96" i="32"/>
  <c r="AE97" i="32"/>
  <c r="AE98" i="32"/>
  <c r="AE99" i="32"/>
  <c r="AE100" i="32"/>
  <c r="AE101" i="32"/>
  <c r="AE102" i="32"/>
  <c r="AE103" i="32"/>
  <c r="AE104" i="32"/>
  <c r="AE105" i="32"/>
  <c r="AE106" i="32"/>
  <c r="AE107" i="32"/>
  <c r="AE108" i="32"/>
  <c r="AE109" i="32"/>
  <c r="AE110" i="32"/>
  <c r="AE111" i="32"/>
  <c r="AE112" i="32"/>
  <c r="AE113" i="32"/>
  <c r="AE114" i="32"/>
  <c r="AE115" i="32"/>
  <c r="AE116" i="32"/>
  <c r="AE117" i="32"/>
  <c r="AE118" i="32"/>
  <c r="AE119" i="32"/>
  <c r="AE120" i="32"/>
  <c r="AE121" i="32"/>
  <c r="C5" i="32"/>
  <c r="D5" i="32"/>
  <c r="E5" i="32"/>
  <c r="F5" i="32"/>
  <c r="G5" i="32"/>
  <c r="H5" i="32" a="1"/>
  <c r="H5" i="32" s="1"/>
  <c r="C6" i="32"/>
  <c r="D6" i="32"/>
  <c r="E6" i="32"/>
  <c r="F6" i="32"/>
  <c r="G6" i="32"/>
  <c r="H6" i="32" a="1"/>
  <c r="H6" i="32" s="1"/>
  <c r="C7" i="32"/>
  <c r="D7" i="32"/>
  <c r="E7" i="32"/>
  <c r="F7" i="32"/>
  <c r="G7" i="32"/>
  <c r="H7" i="32" a="1"/>
  <c r="H7" i="32" s="1"/>
  <c r="C8" i="32"/>
  <c r="D8" i="32"/>
  <c r="E8" i="32"/>
  <c r="F8" i="32"/>
  <c r="G8" i="32"/>
  <c r="H8" i="32" a="1"/>
  <c r="H8" i="32" s="1"/>
  <c r="C9" i="32"/>
  <c r="D9" i="32"/>
  <c r="E9" i="32"/>
  <c r="F9" i="32"/>
  <c r="G9" i="32"/>
  <c r="H9" i="32" a="1"/>
  <c r="H9" i="32" s="1"/>
  <c r="I9" i="32"/>
  <c r="C10" i="32"/>
  <c r="D10" i="32"/>
  <c r="E10" i="32"/>
  <c r="F10" i="32"/>
  <c r="G10" i="32"/>
  <c r="H10" i="32" a="1"/>
  <c r="H10" i="32" s="1"/>
  <c r="I10" i="32"/>
  <c r="C11" i="32"/>
  <c r="D11" i="32"/>
  <c r="E11" i="32"/>
  <c r="F11" i="32"/>
  <c r="G11" i="32"/>
  <c r="H11" i="32" a="1"/>
  <c r="H11" i="32" s="1"/>
  <c r="I11" i="32"/>
  <c r="C12" i="32"/>
  <c r="D12" i="32"/>
  <c r="E12" i="32"/>
  <c r="F12" i="32"/>
  <c r="G12" i="32"/>
  <c r="H12" i="32" a="1"/>
  <c r="H12" i="32" s="1"/>
  <c r="I12" i="32"/>
  <c r="C13" i="32"/>
  <c r="D13" i="32"/>
  <c r="E13" i="32"/>
  <c r="F13" i="32"/>
  <c r="G13" i="32"/>
  <c r="H13" i="32" a="1"/>
  <c r="H13" i="32" s="1"/>
  <c r="C14" i="32"/>
  <c r="D14" i="32"/>
  <c r="E14" i="32"/>
  <c r="F14" i="32"/>
  <c r="G14" i="32"/>
  <c r="H14" i="32" a="1"/>
  <c r="H14" i="32" s="1"/>
  <c r="C15" i="32"/>
  <c r="D15" i="32"/>
  <c r="E15" i="32"/>
  <c r="F15" i="32"/>
  <c r="G15" i="32"/>
  <c r="H15" i="32" a="1"/>
  <c r="H15" i="32" s="1"/>
  <c r="C16" i="32"/>
  <c r="D16" i="32"/>
  <c r="E16" i="32"/>
  <c r="F16" i="32"/>
  <c r="G16" i="32"/>
  <c r="H16" i="32" a="1"/>
  <c r="H16" i="32" s="1"/>
  <c r="C17" i="32"/>
  <c r="D17" i="32"/>
  <c r="E17" i="32"/>
  <c r="F17" i="32"/>
  <c r="G17" i="32"/>
  <c r="H17" i="32" a="1"/>
  <c r="H17" i="32" s="1"/>
  <c r="C18" i="32"/>
  <c r="D18" i="32"/>
  <c r="E18" i="32"/>
  <c r="F18" i="32"/>
  <c r="G18" i="32"/>
  <c r="H18" i="32" a="1"/>
  <c r="H18" i="32" s="1"/>
  <c r="C19" i="32"/>
  <c r="D19" i="32"/>
  <c r="E19" i="32"/>
  <c r="F19" i="32"/>
  <c r="G19" i="32"/>
  <c r="H19" i="32" a="1"/>
  <c r="H19" i="32" s="1"/>
  <c r="C20" i="32"/>
  <c r="D20" i="32"/>
  <c r="E20" i="32"/>
  <c r="F20" i="32"/>
  <c r="G20" i="32"/>
  <c r="H20" i="32" a="1"/>
  <c r="H20" i="32" s="1"/>
  <c r="C21" i="32"/>
  <c r="D21" i="32"/>
  <c r="E21" i="32"/>
  <c r="F21" i="32"/>
  <c r="G21" i="32"/>
  <c r="H21" i="32" a="1"/>
  <c r="H21" i="32" s="1"/>
  <c r="C22" i="32"/>
  <c r="D22" i="32"/>
  <c r="E22" i="32"/>
  <c r="F22" i="32"/>
  <c r="G22" i="32"/>
  <c r="H22" i="32" a="1"/>
  <c r="H22" i="32" s="1"/>
  <c r="C23" i="32"/>
  <c r="D23" i="32"/>
  <c r="E23" i="32"/>
  <c r="F23" i="32"/>
  <c r="G23" i="32"/>
  <c r="H23" i="32" a="1"/>
  <c r="H23" i="32" s="1"/>
  <c r="C24" i="32"/>
  <c r="D24" i="32"/>
  <c r="E24" i="32"/>
  <c r="F24" i="32"/>
  <c r="G24" i="32"/>
  <c r="H24" i="32" a="1"/>
  <c r="H24" i="32" s="1"/>
  <c r="C25" i="32"/>
  <c r="D25" i="32"/>
  <c r="E25" i="32"/>
  <c r="F25" i="32"/>
  <c r="G25" i="32"/>
  <c r="H25" i="32" a="1"/>
  <c r="H25" i="32" s="1"/>
  <c r="C26" i="32"/>
  <c r="D26" i="32"/>
  <c r="E26" i="32"/>
  <c r="F26" i="32"/>
  <c r="G26" i="32"/>
  <c r="H26" i="32" a="1"/>
  <c r="H26" i="32" s="1"/>
  <c r="C27" i="32"/>
  <c r="D27" i="32"/>
  <c r="E27" i="32"/>
  <c r="F27" i="32"/>
  <c r="G27" i="32"/>
  <c r="H27" i="32" a="1"/>
  <c r="H27" i="32" s="1"/>
  <c r="C28" i="32"/>
  <c r="D28" i="32"/>
  <c r="E28" i="32"/>
  <c r="F28" i="32"/>
  <c r="G28" i="32"/>
  <c r="H28" i="32" a="1"/>
  <c r="H28" i="32" s="1"/>
  <c r="C29" i="32"/>
  <c r="D29" i="32"/>
  <c r="E29" i="32"/>
  <c r="F29" i="32"/>
  <c r="G29" i="32"/>
  <c r="H29" i="32" a="1"/>
  <c r="H29" i="32" s="1"/>
  <c r="C30" i="32"/>
  <c r="D30" i="32"/>
  <c r="E30" i="32"/>
  <c r="F30" i="32"/>
  <c r="G30" i="32"/>
  <c r="H30" i="32" a="1"/>
  <c r="H30" i="32" s="1"/>
  <c r="C31" i="32"/>
  <c r="D31" i="32"/>
  <c r="E31" i="32"/>
  <c r="F31" i="32"/>
  <c r="G31" i="32"/>
  <c r="H31" i="32" a="1"/>
  <c r="H31" i="32" s="1"/>
  <c r="C32" i="32"/>
  <c r="D32" i="32"/>
  <c r="E32" i="32"/>
  <c r="F32" i="32"/>
  <c r="G32" i="32"/>
  <c r="H32" i="32" a="1"/>
  <c r="H32" i="32" s="1"/>
  <c r="C33" i="32"/>
  <c r="D33" i="32"/>
  <c r="E33" i="32"/>
  <c r="F33" i="32"/>
  <c r="G33" i="32"/>
  <c r="H33" i="32" a="1"/>
  <c r="H33" i="32" s="1"/>
  <c r="C34" i="32"/>
  <c r="D34" i="32"/>
  <c r="E34" i="32"/>
  <c r="F34" i="32"/>
  <c r="G34" i="32"/>
  <c r="H34" i="32" a="1"/>
  <c r="H34" i="32" s="1"/>
  <c r="C35" i="32"/>
  <c r="D35" i="32"/>
  <c r="E35" i="32"/>
  <c r="F35" i="32"/>
  <c r="G35" i="32"/>
  <c r="H35" i="32" a="1"/>
  <c r="H35" i="32" s="1"/>
  <c r="C36" i="32"/>
  <c r="D36" i="32"/>
  <c r="E36" i="32"/>
  <c r="F36" i="32"/>
  <c r="G36" i="32"/>
  <c r="H36" i="32" a="1"/>
  <c r="H36" i="32" s="1"/>
  <c r="C37" i="32"/>
  <c r="D37" i="32"/>
  <c r="E37" i="32"/>
  <c r="F37" i="32"/>
  <c r="G37" i="32"/>
  <c r="H37" i="32" a="1"/>
  <c r="H37" i="32" s="1"/>
  <c r="C38" i="32"/>
  <c r="D38" i="32"/>
  <c r="E38" i="32"/>
  <c r="F38" i="32"/>
  <c r="G38" i="32"/>
  <c r="H38" i="32" a="1"/>
  <c r="H38" i="32" s="1"/>
  <c r="C39" i="32"/>
  <c r="D39" i="32"/>
  <c r="E39" i="32"/>
  <c r="F39" i="32"/>
  <c r="G39" i="32"/>
  <c r="H39" i="32" a="1"/>
  <c r="H39" i="32" s="1"/>
  <c r="C40" i="32"/>
  <c r="D40" i="32"/>
  <c r="E40" i="32"/>
  <c r="F40" i="32"/>
  <c r="G40" i="32"/>
  <c r="H40" i="32" a="1"/>
  <c r="H40" i="32" s="1"/>
  <c r="C41" i="32"/>
  <c r="D41" i="32"/>
  <c r="E41" i="32"/>
  <c r="F41" i="32"/>
  <c r="G41" i="32"/>
  <c r="H41" i="32" a="1"/>
  <c r="H41" i="32" s="1"/>
  <c r="C42" i="32"/>
  <c r="D42" i="32"/>
  <c r="E42" i="32"/>
  <c r="F42" i="32"/>
  <c r="G42" i="32"/>
  <c r="H42" i="32" a="1"/>
  <c r="H42" i="32" s="1"/>
  <c r="C43" i="32"/>
  <c r="D43" i="32"/>
  <c r="E43" i="32"/>
  <c r="F43" i="32"/>
  <c r="G43" i="32"/>
  <c r="H43" i="32" a="1"/>
  <c r="H43" i="32" s="1"/>
  <c r="C44" i="32"/>
  <c r="D44" i="32"/>
  <c r="E44" i="32"/>
  <c r="F44" i="32"/>
  <c r="G44" i="32"/>
  <c r="H44" i="32" a="1"/>
  <c r="H44" i="32" s="1"/>
  <c r="C45" i="32"/>
  <c r="D45" i="32"/>
  <c r="E45" i="32"/>
  <c r="F45" i="32"/>
  <c r="G45" i="32"/>
  <c r="H45" i="32" a="1"/>
  <c r="H45" i="32" s="1"/>
  <c r="C46" i="32"/>
  <c r="D46" i="32"/>
  <c r="E46" i="32"/>
  <c r="F46" i="32"/>
  <c r="G46" i="32"/>
  <c r="H46" i="32" a="1"/>
  <c r="H46" i="32" s="1"/>
  <c r="C47" i="32"/>
  <c r="D47" i="32"/>
  <c r="E47" i="32"/>
  <c r="F47" i="32"/>
  <c r="G47" i="32"/>
  <c r="H47" i="32" a="1"/>
  <c r="H47" i="32" s="1"/>
  <c r="C48" i="32"/>
  <c r="D48" i="32"/>
  <c r="E48" i="32"/>
  <c r="F48" i="32"/>
  <c r="G48" i="32"/>
  <c r="H48" i="32" a="1"/>
  <c r="H48" i="32" s="1"/>
  <c r="C49" i="32"/>
  <c r="D49" i="32"/>
  <c r="E49" i="32"/>
  <c r="F49" i="32"/>
  <c r="G49" i="32"/>
  <c r="H49" i="32" a="1"/>
  <c r="H49" i="32" s="1"/>
  <c r="C50" i="32"/>
  <c r="D50" i="32"/>
  <c r="E50" i="32"/>
  <c r="F50" i="32"/>
  <c r="G50" i="32"/>
  <c r="H50" i="32" a="1"/>
  <c r="H50" i="32" s="1"/>
  <c r="C51" i="32"/>
  <c r="D51" i="32"/>
  <c r="E51" i="32"/>
  <c r="F51" i="32"/>
  <c r="G51" i="32"/>
  <c r="H51" i="32" a="1"/>
  <c r="H51" i="32" s="1"/>
  <c r="C52" i="32"/>
  <c r="D52" i="32"/>
  <c r="E52" i="32"/>
  <c r="F52" i="32"/>
  <c r="G52" i="32"/>
  <c r="H52" i="32" a="1"/>
  <c r="H52" i="32" s="1"/>
  <c r="C53" i="32"/>
  <c r="D53" i="32"/>
  <c r="E53" i="32"/>
  <c r="F53" i="32"/>
  <c r="G53" i="32"/>
  <c r="H53" i="32" a="1"/>
  <c r="H53" i="32" s="1"/>
  <c r="C54" i="32"/>
  <c r="D54" i="32"/>
  <c r="E54" i="32"/>
  <c r="F54" i="32"/>
  <c r="G54" i="32"/>
  <c r="H54" i="32" a="1"/>
  <c r="H54" i="32" s="1"/>
  <c r="C55" i="32"/>
  <c r="D55" i="32"/>
  <c r="E55" i="32"/>
  <c r="F55" i="32"/>
  <c r="G55" i="32"/>
  <c r="H55" i="32" a="1"/>
  <c r="H55" i="32" s="1"/>
  <c r="C56" i="32"/>
  <c r="D56" i="32"/>
  <c r="E56" i="32"/>
  <c r="F56" i="32"/>
  <c r="G56" i="32"/>
  <c r="H56" i="32" a="1"/>
  <c r="H56" i="32" s="1"/>
  <c r="C57" i="32"/>
  <c r="D57" i="32"/>
  <c r="E57" i="32"/>
  <c r="F57" i="32"/>
  <c r="G57" i="32"/>
  <c r="H57" i="32" a="1"/>
  <c r="H57" i="32" s="1"/>
  <c r="C58" i="32"/>
  <c r="D58" i="32"/>
  <c r="E58" i="32"/>
  <c r="F58" i="32"/>
  <c r="G58" i="32"/>
  <c r="H58" i="32" a="1"/>
  <c r="H58" i="32" s="1"/>
  <c r="C59" i="32"/>
  <c r="D59" i="32"/>
  <c r="E59" i="32"/>
  <c r="F59" i="32"/>
  <c r="G59" i="32"/>
  <c r="H59" i="32" a="1"/>
  <c r="H59" i="32" s="1"/>
  <c r="C60" i="32"/>
  <c r="D60" i="32"/>
  <c r="E60" i="32"/>
  <c r="F60" i="32"/>
  <c r="G60" i="32"/>
  <c r="H60" i="32" a="1"/>
  <c r="H60" i="32" s="1"/>
  <c r="C61" i="32"/>
  <c r="D61" i="32"/>
  <c r="E61" i="32"/>
  <c r="F61" i="32"/>
  <c r="G61" i="32"/>
  <c r="H61" i="32" a="1"/>
  <c r="H61" i="32" s="1"/>
  <c r="C62" i="32"/>
  <c r="D62" i="32"/>
  <c r="E62" i="32"/>
  <c r="F62" i="32"/>
  <c r="G62" i="32"/>
  <c r="H62" i="32" a="1"/>
  <c r="H62" i="32" s="1"/>
  <c r="C63" i="32"/>
  <c r="D63" i="32"/>
  <c r="E63" i="32"/>
  <c r="F63" i="32"/>
  <c r="G63" i="32"/>
  <c r="H63" i="32" a="1"/>
  <c r="H63" i="32" s="1"/>
  <c r="C64" i="32"/>
  <c r="D64" i="32"/>
  <c r="E64" i="32"/>
  <c r="F64" i="32"/>
  <c r="G64" i="32"/>
  <c r="H64" i="32" a="1"/>
  <c r="H64" i="32" s="1"/>
  <c r="C65" i="32"/>
  <c r="D65" i="32"/>
  <c r="E65" i="32"/>
  <c r="F65" i="32"/>
  <c r="G65" i="32"/>
  <c r="H65" i="32" a="1"/>
  <c r="H65" i="32" s="1"/>
  <c r="C66" i="32"/>
  <c r="D66" i="32"/>
  <c r="E66" i="32"/>
  <c r="F66" i="32"/>
  <c r="G66" i="32"/>
  <c r="H66" i="32" a="1"/>
  <c r="H66" i="32" s="1"/>
  <c r="C67" i="32"/>
  <c r="D67" i="32"/>
  <c r="E67" i="32"/>
  <c r="F67" i="32"/>
  <c r="G67" i="32"/>
  <c r="H67" i="32" a="1"/>
  <c r="H67" i="32" s="1"/>
  <c r="C68" i="32"/>
  <c r="D68" i="32"/>
  <c r="E68" i="32"/>
  <c r="F68" i="32"/>
  <c r="G68" i="32"/>
  <c r="H68" i="32" a="1"/>
  <c r="H68" i="32" s="1"/>
  <c r="C69" i="32"/>
  <c r="D69" i="32"/>
  <c r="E69" i="32"/>
  <c r="F69" i="32"/>
  <c r="G69" i="32"/>
  <c r="H69" i="32" a="1"/>
  <c r="H69" i="32" s="1"/>
  <c r="C70" i="32"/>
  <c r="D70" i="32"/>
  <c r="E70" i="32"/>
  <c r="F70" i="32"/>
  <c r="G70" i="32"/>
  <c r="H70" i="32" a="1"/>
  <c r="H70" i="32" s="1"/>
  <c r="C71" i="32"/>
  <c r="D71" i="32"/>
  <c r="E71" i="32"/>
  <c r="F71" i="32"/>
  <c r="G71" i="32"/>
  <c r="H71" i="32" a="1"/>
  <c r="H71" i="32" s="1"/>
  <c r="C72" i="32"/>
  <c r="D72" i="32"/>
  <c r="E72" i="32"/>
  <c r="F72" i="32"/>
  <c r="G72" i="32"/>
  <c r="H72" i="32" a="1"/>
  <c r="H72" i="32" s="1"/>
  <c r="C73" i="32"/>
  <c r="D73" i="32"/>
  <c r="E73" i="32"/>
  <c r="F73" i="32"/>
  <c r="G73" i="32"/>
  <c r="H73" i="32" a="1"/>
  <c r="H73" i="32" s="1"/>
  <c r="C74" i="32"/>
  <c r="D74" i="32"/>
  <c r="E74" i="32"/>
  <c r="F74" i="32"/>
  <c r="G74" i="32"/>
  <c r="H74" i="32" a="1"/>
  <c r="H74" i="32" s="1"/>
  <c r="C75" i="32"/>
  <c r="D75" i="32"/>
  <c r="E75" i="32"/>
  <c r="F75" i="32"/>
  <c r="G75" i="32"/>
  <c r="H75" i="32" a="1"/>
  <c r="H75" i="32" s="1"/>
  <c r="C76" i="32"/>
  <c r="D76" i="32"/>
  <c r="E76" i="32"/>
  <c r="F76" i="32"/>
  <c r="G76" i="32"/>
  <c r="H76" i="32" a="1"/>
  <c r="H76" i="32" s="1"/>
  <c r="C77" i="32"/>
  <c r="D77" i="32"/>
  <c r="E77" i="32"/>
  <c r="F77" i="32"/>
  <c r="G77" i="32"/>
  <c r="H77" i="32" a="1"/>
  <c r="H77" i="32" s="1"/>
  <c r="C78" i="32"/>
  <c r="D78" i="32"/>
  <c r="E78" i="32"/>
  <c r="F78" i="32"/>
  <c r="G78" i="32"/>
  <c r="H78" i="32" a="1"/>
  <c r="H78" i="32" s="1"/>
  <c r="C79" i="32"/>
  <c r="D79" i="32"/>
  <c r="E79" i="32"/>
  <c r="F79" i="32"/>
  <c r="G79" i="32"/>
  <c r="H79" i="32" a="1"/>
  <c r="H79" i="32" s="1"/>
  <c r="C80" i="32"/>
  <c r="D80" i="32"/>
  <c r="E80" i="32"/>
  <c r="F80" i="32"/>
  <c r="G80" i="32"/>
  <c r="H80" i="32" a="1"/>
  <c r="H80" i="32" s="1"/>
  <c r="C81" i="32"/>
  <c r="D81" i="32"/>
  <c r="E81" i="32"/>
  <c r="F81" i="32"/>
  <c r="G81" i="32"/>
  <c r="H81" i="32" a="1"/>
  <c r="H81" i="32" s="1"/>
  <c r="C82" i="32"/>
  <c r="D82" i="32"/>
  <c r="E82" i="32"/>
  <c r="F82" i="32"/>
  <c r="G82" i="32"/>
  <c r="H82" i="32" a="1"/>
  <c r="H82" i="32" s="1"/>
  <c r="C83" i="32"/>
  <c r="D83" i="32"/>
  <c r="E83" i="32"/>
  <c r="F83" i="32"/>
  <c r="G83" i="32"/>
  <c r="H83" i="32" a="1"/>
  <c r="H83" i="32" s="1"/>
  <c r="C84" i="32"/>
  <c r="D84" i="32"/>
  <c r="E84" i="32"/>
  <c r="F84" i="32"/>
  <c r="G84" i="32"/>
  <c r="H84" i="32" a="1"/>
  <c r="H84" i="32" s="1"/>
  <c r="C85" i="32"/>
  <c r="D85" i="32"/>
  <c r="E85" i="32"/>
  <c r="F85" i="32"/>
  <c r="G85" i="32"/>
  <c r="H85" i="32" a="1"/>
  <c r="H85" i="32" s="1"/>
  <c r="C86" i="32"/>
  <c r="D86" i="32"/>
  <c r="E86" i="32"/>
  <c r="F86" i="32"/>
  <c r="G86" i="32"/>
  <c r="H86" i="32" a="1"/>
  <c r="H86" i="32" s="1"/>
  <c r="C87" i="32"/>
  <c r="D87" i="32"/>
  <c r="E87" i="32"/>
  <c r="F87" i="32"/>
  <c r="G87" i="32"/>
  <c r="H87" i="32" a="1"/>
  <c r="H87" i="32" s="1"/>
  <c r="C88" i="32"/>
  <c r="D88" i="32"/>
  <c r="E88" i="32"/>
  <c r="F88" i="32"/>
  <c r="G88" i="32"/>
  <c r="H88" i="32" a="1"/>
  <c r="H88" i="32" s="1"/>
  <c r="C89" i="32"/>
  <c r="D89" i="32"/>
  <c r="E89" i="32"/>
  <c r="F89" i="32"/>
  <c r="G89" i="32"/>
  <c r="H89" i="32" a="1"/>
  <c r="H89" i="32" s="1"/>
  <c r="C90" i="32"/>
  <c r="D90" i="32"/>
  <c r="E90" i="32"/>
  <c r="F90" i="32"/>
  <c r="G90" i="32"/>
  <c r="H90" i="32" a="1"/>
  <c r="H90" i="32" s="1"/>
  <c r="C91" i="32"/>
  <c r="D91" i="32"/>
  <c r="E91" i="32"/>
  <c r="F91" i="32"/>
  <c r="G91" i="32"/>
  <c r="H91" i="32" a="1"/>
  <c r="H91" i="32" s="1"/>
  <c r="C92" i="32"/>
  <c r="D92" i="32"/>
  <c r="E92" i="32"/>
  <c r="F92" i="32"/>
  <c r="G92" i="32"/>
  <c r="H92" i="32" a="1"/>
  <c r="H92" i="32" s="1"/>
  <c r="C93" i="32"/>
  <c r="D93" i="32"/>
  <c r="E93" i="32"/>
  <c r="F93" i="32"/>
  <c r="G93" i="32"/>
  <c r="H93" i="32" a="1"/>
  <c r="H93" i="32" s="1"/>
  <c r="C94" i="32"/>
  <c r="D94" i="32"/>
  <c r="E94" i="32"/>
  <c r="F94" i="32"/>
  <c r="G94" i="32"/>
  <c r="H94" i="32" a="1"/>
  <c r="H94" i="32" s="1"/>
  <c r="C95" i="32"/>
  <c r="D95" i="32"/>
  <c r="E95" i="32"/>
  <c r="F95" i="32"/>
  <c r="G95" i="32"/>
  <c r="H95" i="32" a="1"/>
  <c r="H95" i="32" s="1"/>
  <c r="C96" i="32"/>
  <c r="D96" i="32"/>
  <c r="E96" i="32"/>
  <c r="F96" i="32"/>
  <c r="G96" i="32"/>
  <c r="H96" i="32" a="1"/>
  <c r="H96" i="32" s="1"/>
  <c r="C97" i="32"/>
  <c r="D97" i="32"/>
  <c r="E97" i="32"/>
  <c r="F97" i="32"/>
  <c r="G97" i="32"/>
  <c r="H97" i="32" a="1"/>
  <c r="H97" i="32" s="1"/>
  <c r="C98" i="32"/>
  <c r="D98" i="32"/>
  <c r="E98" i="32"/>
  <c r="F98" i="32"/>
  <c r="G98" i="32"/>
  <c r="H98" i="32" a="1"/>
  <c r="H98" i="32" s="1"/>
  <c r="C99" i="32"/>
  <c r="D99" i="32"/>
  <c r="E99" i="32"/>
  <c r="F99" i="32"/>
  <c r="G99" i="32"/>
  <c r="H99" i="32" a="1"/>
  <c r="H99" i="32" s="1"/>
  <c r="C100" i="32"/>
  <c r="D100" i="32"/>
  <c r="E100" i="32"/>
  <c r="F100" i="32"/>
  <c r="G100" i="32"/>
  <c r="H100" i="32" a="1"/>
  <c r="H100" i="32" s="1"/>
  <c r="C101" i="32"/>
  <c r="D101" i="32"/>
  <c r="E101" i="32"/>
  <c r="F101" i="32"/>
  <c r="G101" i="32"/>
  <c r="H101" i="32" a="1"/>
  <c r="H101" i="32" s="1"/>
  <c r="C102" i="32"/>
  <c r="D102" i="32"/>
  <c r="E102" i="32"/>
  <c r="F102" i="32"/>
  <c r="G102" i="32"/>
  <c r="H102" i="32" a="1"/>
  <c r="H102" i="32" s="1"/>
  <c r="C103" i="32"/>
  <c r="D103" i="32"/>
  <c r="E103" i="32"/>
  <c r="F103" i="32"/>
  <c r="G103" i="32"/>
  <c r="H103" i="32" a="1"/>
  <c r="H103" i="32" s="1"/>
  <c r="C104" i="32"/>
  <c r="D104" i="32"/>
  <c r="E104" i="32"/>
  <c r="F104" i="32"/>
  <c r="G104" i="32"/>
  <c r="H104" i="32" a="1"/>
  <c r="H104" i="32" s="1"/>
  <c r="C105" i="32"/>
  <c r="D105" i="32"/>
  <c r="E105" i="32"/>
  <c r="F105" i="32"/>
  <c r="G105" i="32"/>
  <c r="H105" i="32" a="1"/>
  <c r="H105" i="32" s="1"/>
  <c r="C106" i="32"/>
  <c r="D106" i="32"/>
  <c r="E106" i="32"/>
  <c r="F106" i="32"/>
  <c r="G106" i="32"/>
  <c r="H106" i="32" a="1"/>
  <c r="H106" i="32" s="1"/>
  <c r="C107" i="32"/>
  <c r="D107" i="32"/>
  <c r="E107" i="32"/>
  <c r="F107" i="32"/>
  <c r="G107" i="32"/>
  <c r="H107" i="32" a="1"/>
  <c r="H107" i="32" s="1"/>
  <c r="C108" i="32"/>
  <c r="D108" i="32"/>
  <c r="E108" i="32"/>
  <c r="F108" i="32"/>
  <c r="G108" i="32"/>
  <c r="H108" i="32" a="1"/>
  <c r="H108" i="32" s="1"/>
  <c r="C109" i="32"/>
  <c r="D109" i="32"/>
  <c r="E109" i="32"/>
  <c r="F109" i="32"/>
  <c r="G109" i="32"/>
  <c r="H109" i="32" a="1"/>
  <c r="H109" i="32" s="1"/>
  <c r="C110" i="32"/>
  <c r="D110" i="32"/>
  <c r="E110" i="32"/>
  <c r="F110" i="32"/>
  <c r="G110" i="32"/>
  <c r="H110" i="32" a="1"/>
  <c r="H110" i="32" s="1"/>
  <c r="C111" i="32"/>
  <c r="D111" i="32"/>
  <c r="E111" i="32"/>
  <c r="F111" i="32"/>
  <c r="G111" i="32"/>
  <c r="H111" i="32" a="1"/>
  <c r="H111" i="32" s="1"/>
  <c r="C112" i="32"/>
  <c r="D112" i="32"/>
  <c r="E112" i="32"/>
  <c r="F112" i="32"/>
  <c r="G112" i="32"/>
  <c r="H112" i="32" a="1"/>
  <c r="H112" i="32" s="1"/>
  <c r="C113" i="32"/>
  <c r="D113" i="32"/>
  <c r="E113" i="32"/>
  <c r="F113" i="32"/>
  <c r="G113" i="32"/>
  <c r="H113" i="32" a="1"/>
  <c r="H113" i="32" s="1"/>
  <c r="C114" i="32"/>
  <c r="D114" i="32"/>
  <c r="E114" i="32"/>
  <c r="F114" i="32"/>
  <c r="G114" i="32"/>
  <c r="H114" i="32" a="1"/>
  <c r="H114" i="32" s="1"/>
  <c r="C115" i="32"/>
  <c r="D115" i="32"/>
  <c r="E115" i="32"/>
  <c r="F115" i="32"/>
  <c r="G115" i="32"/>
  <c r="H115" i="32" a="1"/>
  <c r="H115" i="32" s="1"/>
  <c r="C116" i="32"/>
  <c r="D116" i="32"/>
  <c r="E116" i="32"/>
  <c r="F116" i="32"/>
  <c r="G116" i="32"/>
  <c r="H116" i="32" a="1"/>
  <c r="H116" i="32" s="1"/>
  <c r="C117" i="32"/>
  <c r="D117" i="32"/>
  <c r="E117" i="32"/>
  <c r="F117" i="32"/>
  <c r="G117" i="32"/>
  <c r="H117" i="32" a="1"/>
  <c r="H117" i="32" s="1"/>
  <c r="C118" i="32"/>
  <c r="D118" i="32"/>
  <c r="E118" i="32"/>
  <c r="F118" i="32"/>
  <c r="G118" i="32"/>
  <c r="H118" i="32" a="1"/>
  <c r="H118" i="32" s="1"/>
  <c r="I118" i="32"/>
  <c r="C119" i="32"/>
  <c r="D119" i="32"/>
  <c r="E119" i="32"/>
  <c r="F119" i="32"/>
  <c r="G119" i="32"/>
  <c r="H119" i="32" a="1"/>
  <c r="H119" i="32" s="1"/>
  <c r="I119" i="32"/>
  <c r="C120" i="32"/>
  <c r="D120" i="32"/>
  <c r="E120" i="32"/>
  <c r="F120" i="32"/>
  <c r="G120" i="32"/>
  <c r="H120" i="32" a="1"/>
  <c r="H120" i="32" s="1"/>
  <c r="I120" i="32"/>
  <c r="C121" i="32"/>
  <c r="D121" i="32"/>
  <c r="E121" i="32"/>
  <c r="F121" i="32"/>
  <c r="G121" i="32"/>
  <c r="H121" i="32"/>
  <c r="L4" i="32"/>
  <c r="M4" i="32"/>
  <c r="N4" i="32"/>
  <c r="O4" i="32"/>
  <c r="P4" i="32"/>
  <c r="Q4" i="32"/>
  <c r="R4" i="32"/>
  <c r="S4" i="32"/>
  <c r="T4" i="32"/>
  <c r="U4" i="32"/>
  <c r="V4" i="32"/>
  <c r="W4" i="32"/>
  <c r="X4" i="32"/>
  <c r="Y4" i="32"/>
  <c r="Z4" i="32"/>
  <c r="AA4" i="32"/>
  <c r="AB4" i="32"/>
  <c r="AC4" i="32"/>
  <c r="E10" i="23"/>
  <c r="D10" i="23"/>
  <c r="E9" i="23"/>
  <c r="D9" i="23"/>
  <c r="E147" i="23"/>
  <c r="D147" i="23"/>
  <c r="E8" i="23"/>
  <c r="D8" i="23"/>
  <c r="F358" i="33" l="1"/>
  <c r="AC365" i="33"/>
  <c r="AE88" i="46" s="1"/>
  <c r="Q9" i="33"/>
  <c r="S3" i="46" s="1"/>
  <c r="V10" i="32"/>
  <c r="J12" i="32"/>
  <c r="F328" i="33"/>
  <c r="N9" i="33"/>
  <c r="P3" i="46" s="1"/>
  <c r="P9" i="33"/>
  <c r="R3" i="46" s="1"/>
  <c r="R9" i="33"/>
  <c r="T3" i="46" s="1"/>
  <c r="J120" i="32"/>
  <c r="F345" i="33"/>
  <c r="N9" i="32"/>
  <c r="S12" i="32"/>
  <c r="G358" i="33"/>
  <c r="G357" i="33"/>
  <c r="V366" i="33"/>
  <c r="X89" i="46" s="1"/>
  <c r="F208" i="33"/>
  <c r="F186" i="33"/>
  <c r="F185" i="33"/>
  <c r="F183" i="33"/>
  <c r="F250" i="33"/>
  <c r="P11" i="32"/>
  <c r="F249" i="33"/>
  <c r="F289" i="33"/>
  <c r="F327" i="33"/>
  <c r="AA118" i="32"/>
  <c r="AC10" i="32"/>
  <c r="G369" i="33"/>
  <c r="F343" i="33"/>
  <c r="F260" i="33"/>
  <c r="G17" i="33"/>
  <c r="M9" i="33"/>
  <c r="O3" i="46" s="1"/>
  <c r="G302" i="33"/>
  <c r="G195" i="33"/>
  <c r="G301" i="33"/>
  <c r="F204" i="33"/>
  <c r="F206" i="33"/>
  <c r="F334" i="33"/>
  <c r="F336" i="33"/>
  <c r="F335" i="33"/>
  <c r="F152" i="33"/>
  <c r="F151" i="33"/>
  <c r="F55" i="33"/>
  <c r="F53" i="33"/>
  <c r="F157" i="33"/>
  <c r="F155" i="33"/>
  <c r="G347" i="33"/>
  <c r="F362" i="33"/>
  <c r="F360" i="33"/>
  <c r="F124" i="33"/>
  <c r="F122" i="33"/>
  <c r="F192" i="33"/>
  <c r="F191" i="33"/>
  <c r="F190" i="33"/>
  <c r="F54" i="33"/>
  <c r="F348" i="33"/>
  <c r="F347" i="33"/>
  <c r="F349" i="33"/>
  <c r="F170" i="33"/>
  <c r="F172" i="33"/>
  <c r="G169" i="33"/>
  <c r="G170" i="33"/>
  <c r="G171" i="33"/>
  <c r="G172" i="33"/>
  <c r="L598" i="33"/>
  <c r="L563" i="33"/>
  <c r="F164" i="33"/>
  <c r="AB11" i="33"/>
  <c r="AD5" i="46" s="1"/>
  <c r="F87" i="33"/>
  <c r="F85" i="33"/>
  <c r="Z364" i="33"/>
  <c r="AB87" i="46" s="1"/>
  <c r="P365" i="33"/>
  <c r="R88" i="46" s="1"/>
  <c r="AC11" i="33"/>
  <c r="AE5" i="46" s="1"/>
  <c r="F256" i="33"/>
  <c r="F258" i="33"/>
  <c r="O366" i="33"/>
  <c r="Q89" i="46" s="1"/>
  <c r="S9" i="33"/>
  <c r="U3" i="46" s="1"/>
  <c r="U11" i="51" s="1"/>
  <c r="F210" i="33"/>
  <c r="G278" i="33"/>
  <c r="G276" i="33"/>
  <c r="G277" i="33"/>
  <c r="W364" i="33"/>
  <c r="Y87" i="46" s="1"/>
  <c r="F368" i="33"/>
  <c r="F218" i="33"/>
  <c r="F356" i="33"/>
  <c r="F311" i="33"/>
  <c r="F270" i="33"/>
  <c r="F217" i="33"/>
  <c r="G349" i="33"/>
  <c r="F310" i="33"/>
  <c r="F268" i="33"/>
  <c r="F257" i="33"/>
  <c r="P366" i="33"/>
  <c r="R89" i="46" s="1"/>
  <c r="G293" i="33"/>
  <c r="G348" i="33"/>
  <c r="G292" i="33"/>
  <c r="L364" i="33"/>
  <c r="N87" i="46" s="1"/>
  <c r="R366" i="33"/>
  <c r="T89" i="46" s="1"/>
  <c r="AH125" i="49" s="1"/>
  <c r="P364" i="33"/>
  <c r="R87" i="46" s="1"/>
  <c r="T366" i="33"/>
  <c r="V89" i="46" s="1"/>
  <c r="AD122" i="51" s="1"/>
  <c r="R364" i="33"/>
  <c r="T87" i="46" s="1"/>
  <c r="AH123" i="49" s="1"/>
  <c r="U366" i="33"/>
  <c r="W89" i="46" s="1"/>
  <c r="AM122" i="51" s="1"/>
  <c r="U364" i="33"/>
  <c r="W87" i="46" s="1"/>
  <c r="AM120" i="51" s="1"/>
  <c r="F241" i="33"/>
  <c r="F290" i="33"/>
  <c r="F240" i="33"/>
  <c r="F262" i="33"/>
  <c r="G249" i="33"/>
  <c r="G248" i="33"/>
  <c r="G208" i="33"/>
  <c r="F150" i="33"/>
  <c r="N366" i="33"/>
  <c r="P89" i="46" s="1"/>
  <c r="F274" i="33"/>
  <c r="F167" i="33"/>
  <c r="F149" i="33"/>
  <c r="O11" i="33"/>
  <c r="Q5" i="46" s="1"/>
  <c r="P11" i="33"/>
  <c r="R5" i="46" s="1"/>
  <c r="F353" i="33"/>
  <c r="G273" i="33"/>
  <c r="G196" i="33"/>
  <c r="F166" i="33"/>
  <c r="F352" i="33"/>
  <c r="F286" i="33"/>
  <c r="F273" i="33"/>
  <c r="F224" i="33"/>
  <c r="F86" i="33"/>
  <c r="G284" i="33"/>
  <c r="G222" i="33"/>
  <c r="G351" i="33"/>
  <c r="G285" i="33"/>
  <c r="Z11" i="33"/>
  <c r="AB5" i="46" s="1"/>
  <c r="AA11" i="33"/>
  <c r="AC5" i="46" s="1"/>
  <c r="F222" i="33"/>
  <c r="F252" i="33"/>
  <c r="AB364" i="33"/>
  <c r="AD87" i="46" s="1"/>
  <c r="F239" i="33"/>
  <c r="Y11" i="33"/>
  <c r="AA5" i="46" s="1"/>
  <c r="G223" i="33"/>
  <c r="J365" i="33"/>
  <c r="G126" i="33"/>
  <c r="L365" i="33"/>
  <c r="N88" i="46" s="1"/>
  <c r="G236" i="33"/>
  <c r="X11" i="33"/>
  <c r="Z5" i="46" s="1"/>
  <c r="N365" i="33"/>
  <c r="P88" i="46" s="1"/>
  <c r="G235" i="33"/>
  <c r="F253" i="33"/>
  <c r="G209" i="33"/>
  <c r="O365" i="33"/>
  <c r="Q88" i="46" s="1"/>
  <c r="G324" i="33"/>
  <c r="G323" i="33"/>
  <c r="G322" i="33"/>
  <c r="F131" i="33"/>
  <c r="F130" i="33"/>
  <c r="F132" i="33"/>
  <c r="F175" i="33"/>
  <c r="F176" i="33"/>
  <c r="F177" i="33"/>
  <c r="G122" i="33"/>
  <c r="G123" i="33"/>
  <c r="G124" i="33"/>
  <c r="G256" i="33"/>
  <c r="G258" i="33"/>
  <c r="G257" i="33"/>
  <c r="F31" i="33"/>
  <c r="F30" i="33"/>
  <c r="F32" i="33"/>
  <c r="F29" i="33"/>
  <c r="AA12" i="33"/>
  <c r="AC6" i="46" s="1"/>
  <c r="AC12" i="33"/>
  <c r="AE6" i="46" s="1"/>
  <c r="AB12" i="33"/>
  <c r="AD6" i="46" s="1"/>
  <c r="Z12" i="33"/>
  <c r="AB6" i="46" s="1"/>
  <c r="Y12" i="33"/>
  <c r="AA6" i="46" s="1"/>
  <c r="X12" i="33"/>
  <c r="Z6" i="46" s="1"/>
  <c r="W12" i="33"/>
  <c r="Y6" i="46" s="1"/>
  <c r="R12" i="33"/>
  <c r="T6" i="46" s="1"/>
  <c r="AH17" i="49" s="1"/>
  <c r="U12" i="33"/>
  <c r="W6" i="46" s="1"/>
  <c r="AM14" i="51" s="1"/>
  <c r="V12" i="33"/>
  <c r="X6" i="46" s="1"/>
  <c r="L12" i="33"/>
  <c r="N6" i="46" s="1"/>
  <c r="J12" i="33"/>
  <c r="P12" i="33"/>
  <c r="R6" i="46" s="1"/>
  <c r="O12" i="33"/>
  <c r="Q6" i="46" s="1"/>
  <c r="M12" i="33"/>
  <c r="O6" i="46" s="1"/>
  <c r="N12" i="33"/>
  <c r="P6" i="46" s="1"/>
  <c r="T12" i="33"/>
  <c r="V6" i="46" s="1"/>
  <c r="AD14" i="51" s="1"/>
  <c r="S12" i="33"/>
  <c r="U6" i="46" s="1"/>
  <c r="U14" i="51" s="1"/>
  <c r="Q12" i="33"/>
  <c r="S6" i="46" s="1"/>
  <c r="F280" i="33"/>
  <c r="F281" i="33"/>
  <c r="F282" i="33"/>
  <c r="F161" i="33"/>
  <c r="F162" i="33"/>
  <c r="F159" i="33"/>
  <c r="F160" i="33"/>
  <c r="G281" i="33"/>
  <c r="G282" i="33"/>
  <c r="G280" i="33"/>
  <c r="G160" i="33"/>
  <c r="G162" i="33"/>
  <c r="G159" i="33"/>
  <c r="G161" i="33"/>
  <c r="G290" i="33"/>
  <c r="G288" i="33"/>
  <c r="G289" i="33"/>
  <c r="G24" i="33"/>
  <c r="G25" i="33"/>
  <c r="G26" i="33"/>
  <c r="G266" i="33"/>
  <c r="G264" i="33"/>
  <c r="G265" i="33"/>
  <c r="G149" i="33"/>
  <c r="G152" i="33"/>
  <c r="G150" i="33"/>
  <c r="G151" i="33"/>
  <c r="G30" i="33"/>
  <c r="G31" i="33"/>
  <c r="G32" i="33"/>
  <c r="G29" i="33"/>
  <c r="S10" i="33"/>
  <c r="U4" i="46" s="1"/>
  <c r="U12" i="51" s="1"/>
  <c r="AC10" i="33"/>
  <c r="AE4" i="46" s="1"/>
  <c r="P10" i="33"/>
  <c r="R4" i="46" s="1"/>
  <c r="O10" i="33"/>
  <c r="Q4" i="46" s="1"/>
  <c r="M10" i="33"/>
  <c r="N10" i="33"/>
  <c r="P4" i="46" s="1"/>
  <c r="L10" i="33"/>
  <c r="J10" i="33"/>
  <c r="Z10" i="33"/>
  <c r="AB4" i="46" s="1"/>
  <c r="Y10" i="33"/>
  <c r="AA4" i="46" s="1"/>
  <c r="T10" i="33"/>
  <c r="V4" i="46" s="1"/>
  <c r="AD12" i="51" s="1"/>
  <c r="R10" i="33"/>
  <c r="T4" i="46" s="1"/>
  <c r="AH15" i="49" s="1"/>
  <c r="AA10" i="33"/>
  <c r="AC4" i="46" s="1"/>
  <c r="U10" i="33"/>
  <c r="W4" i="46" s="1"/>
  <c r="AM12" i="51" s="1"/>
  <c r="Q10" i="33"/>
  <c r="S4" i="46" s="1"/>
  <c r="AB10" i="33"/>
  <c r="AD4" i="46" s="1"/>
  <c r="X10" i="33"/>
  <c r="Z4" i="46" s="1"/>
  <c r="W10" i="33"/>
  <c r="Y4" i="46" s="1"/>
  <c r="V10" i="33"/>
  <c r="X4" i="46" s="1"/>
  <c r="F137" i="33"/>
  <c r="F135" i="33"/>
  <c r="F136" i="33"/>
  <c r="G206" i="33"/>
  <c r="G204" i="33"/>
  <c r="G205" i="33"/>
  <c r="F70" i="33"/>
  <c r="F69" i="33"/>
  <c r="F71" i="33"/>
  <c r="F323" i="33"/>
  <c r="F324" i="33"/>
  <c r="F322" i="33"/>
  <c r="G244" i="33"/>
  <c r="G245" i="33"/>
  <c r="F140" i="33"/>
  <c r="F139" i="33"/>
  <c r="F141" i="33"/>
  <c r="G180" i="33"/>
  <c r="G181" i="33"/>
  <c r="G179" i="33"/>
  <c r="F120" i="33"/>
  <c r="F118" i="33"/>
  <c r="F119" i="33"/>
  <c r="G139" i="33"/>
  <c r="G140" i="33"/>
  <c r="G309" i="33"/>
  <c r="G310" i="33"/>
  <c r="G311" i="33"/>
  <c r="F319" i="33"/>
  <c r="F320" i="33"/>
  <c r="F318" i="33"/>
  <c r="X363" i="33"/>
  <c r="P363" i="33"/>
  <c r="N363" i="33"/>
  <c r="M363" i="33"/>
  <c r="W363" i="33"/>
  <c r="S363" i="33"/>
  <c r="Q363" i="33"/>
  <c r="O363" i="33"/>
  <c r="L363" i="33"/>
  <c r="Y363" i="33"/>
  <c r="V363" i="33"/>
  <c r="U363" i="33"/>
  <c r="AC363" i="33"/>
  <c r="AB363" i="33"/>
  <c r="AA363" i="33"/>
  <c r="Z363" i="33"/>
  <c r="F96" i="33"/>
  <c r="F97" i="33"/>
  <c r="F95" i="33"/>
  <c r="G42" i="33"/>
  <c r="G40" i="33"/>
  <c r="G41" i="33"/>
  <c r="F45" i="33"/>
  <c r="F46" i="33"/>
  <c r="F44" i="33"/>
  <c r="F212" i="33"/>
  <c r="F213" i="33"/>
  <c r="F35" i="33"/>
  <c r="F37" i="33"/>
  <c r="F36" i="33"/>
  <c r="F38" i="33"/>
  <c r="G85" i="33"/>
  <c r="G87" i="33"/>
  <c r="G86" i="33"/>
  <c r="F59" i="33"/>
  <c r="F58" i="33"/>
  <c r="F57" i="33"/>
  <c r="F244" i="33"/>
  <c r="F246" i="33"/>
  <c r="F42" i="33"/>
  <c r="F41" i="33"/>
  <c r="G315" i="33"/>
  <c r="G313" i="33"/>
  <c r="G314" i="33"/>
  <c r="T364" i="33"/>
  <c r="V87" i="46" s="1"/>
  <c r="AD120" i="51" s="1"/>
  <c r="S364" i="33"/>
  <c r="U87" i="46" s="1"/>
  <c r="U120" i="51" s="1"/>
  <c r="G69" i="33"/>
  <c r="G71" i="33"/>
  <c r="G70" i="33"/>
  <c r="T363" i="33"/>
  <c r="F105" i="33"/>
  <c r="F106" i="33"/>
  <c r="F104" i="33"/>
  <c r="G99" i="33"/>
  <c r="G100" i="33"/>
  <c r="G101" i="33"/>
  <c r="G106" i="33"/>
  <c r="G104" i="33"/>
  <c r="F195" i="33"/>
  <c r="F194" i="33"/>
  <c r="G344" i="33"/>
  <c r="G343" i="33"/>
  <c r="G345" i="33"/>
  <c r="G327" i="33"/>
  <c r="G328" i="33"/>
  <c r="F181" i="33"/>
  <c r="F179" i="33"/>
  <c r="F180" i="33"/>
  <c r="AC9" i="33"/>
  <c r="AE3" i="46" s="1"/>
  <c r="O9" i="33"/>
  <c r="Q3" i="46" s="1"/>
  <c r="W9" i="33"/>
  <c r="Y3" i="46" s="1"/>
  <c r="V9" i="33"/>
  <c r="X3" i="46" s="1"/>
  <c r="AB9" i="33"/>
  <c r="AD3" i="46" s="1"/>
  <c r="T9" i="33"/>
  <c r="V3" i="46" s="1"/>
  <c r="AD11" i="51" s="1"/>
  <c r="AA9" i="33"/>
  <c r="AC3" i="46" s="1"/>
  <c r="Z9" i="33"/>
  <c r="AB3" i="46" s="1"/>
  <c r="U9" i="33"/>
  <c r="W3" i="46" s="1"/>
  <c r="AM11" i="51" s="1"/>
  <c r="Y9" i="33"/>
  <c r="AA3" i="46" s="1"/>
  <c r="X9" i="33"/>
  <c r="Z3" i="46" s="1"/>
  <c r="J9" i="33"/>
  <c r="W11" i="33"/>
  <c r="Y5" i="46" s="1"/>
  <c r="V11" i="33"/>
  <c r="X5" i="46" s="1"/>
  <c r="U11" i="33"/>
  <c r="W5" i="46" s="1"/>
  <c r="AM13" i="51" s="1"/>
  <c r="R11" i="33"/>
  <c r="T5" i="46" s="1"/>
  <c r="AH16" i="49" s="1"/>
  <c r="T11" i="33"/>
  <c r="V5" i="46" s="1"/>
  <c r="AD13" i="51" s="1"/>
  <c r="S11" i="33"/>
  <c r="U5" i="46" s="1"/>
  <c r="U13" i="51" s="1"/>
  <c r="Q11" i="33"/>
  <c r="S5" i="46" s="1"/>
  <c r="L11" i="33"/>
  <c r="N5" i="46" s="1"/>
  <c r="N11" i="33"/>
  <c r="P5" i="46" s="1"/>
  <c r="M11" i="33"/>
  <c r="O5" i="46" s="1"/>
  <c r="J11" i="33"/>
  <c r="F214" i="33"/>
  <c r="G75" i="33"/>
  <c r="G74" i="33"/>
  <c r="G73" i="33"/>
  <c r="G14" i="33"/>
  <c r="G15" i="33"/>
  <c r="L9" i="33"/>
  <c r="N3" i="46" s="1"/>
  <c r="M366" i="33"/>
  <c r="O89" i="46" s="1"/>
  <c r="F21" i="33"/>
  <c r="F20" i="33"/>
  <c r="G37" i="33"/>
  <c r="G38" i="33"/>
  <c r="G35" i="33"/>
  <c r="F77" i="33"/>
  <c r="F79" i="33"/>
  <c r="F78" i="33"/>
  <c r="G78" i="33"/>
  <c r="G77" i="33"/>
  <c r="G79" i="33"/>
  <c r="G228" i="33"/>
  <c r="G227" i="33"/>
  <c r="G229" i="33"/>
  <c r="F331" i="33"/>
  <c r="F332" i="33"/>
  <c r="G92" i="33"/>
  <c r="G93" i="33"/>
  <c r="G91" i="33"/>
  <c r="F115" i="33"/>
  <c r="F114" i="33"/>
  <c r="F116" i="33"/>
  <c r="F128" i="33"/>
  <c r="F126" i="33"/>
  <c r="F127" i="33"/>
  <c r="F156" i="33"/>
  <c r="F154" i="33"/>
  <c r="G155" i="33"/>
  <c r="G156" i="33"/>
  <c r="G154" i="33"/>
  <c r="G157" i="33"/>
  <c r="G114" i="33"/>
  <c r="G115" i="33"/>
  <c r="G116" i="33"/>
  <c r="G127" i="33"/>
  <c r="G128" i="33"/>
  <c r="F93" i="33"/>
  <c r="F92" i="33"/>
  <c r="F91" i="33"/>
  <c r="G175" i="33"/>
  <c r="G177" i="33"/>
  <c r="F62" i="33"/>
  <c r="F61" i="33"/>
  <c r="F63" i="33"/>
  <c r="F277" i="33"/>
  <c r="F276" i="33"/>
  <c r="F278" i="33"/>
  <c r="G109" i="33"/>
  <c r="G110" i="33"/>
  <c r="G111" i="33"/>
  <c r="G136" i="33"/>
  <c r="G135" i="33"/>
  <c r="G137" i="33"/>
  <c r="G253" i="33"/>
  <c r="G254" i="33"/>
  <c r="G252" i="33"/>
  <c r="G269" i="33"/>
  <c r="G268" i="33"/>
  <c r="G270" i="33"/>
  <c r="F14" i="33"/>
  <c r="F15" i="33"/>
  <c r="G63" i="33"/>
  <c r="G61" i="33"/>
  <c r="G62" i="33"/>
  <c r="G184" i="33"/>
  <c r="G185" i="33"/>
  <c r="G186" i="33"/>
  <c r="F231" i="33"/>
  <c r="F233" i="33"/>
  <c r="G335" i="33"/>
  <c r="G336" i="33"/>
  <c r="L366" i="33"/>
  <c r="N89" i="46" s="1"/>
  <c r="S366" i="33"/>
  <c r="U89" i="46" s="1"/>
  <c r="U122" i="51" s="1"/>
  <c r="AB366" i="33"/>
  <c r="AD89" i="46" s="1"/>
  <c r="AA366" i="33"/>
  <c r="AC89" i="46" s="1"/>
  <c r="J366" i="33"/>
  <c r="Z366" i="33"/>
  <c r="AB89" i="46" s="1"/>
  <c r="F25" i="33"/>
  <c r="F26" i="33"/>
  <c r="G218" i="33"/>
  <c r="G216" i="33"/>
  <c r="G217" i="33"/>
  <c r="G231" i="33"/>
  <c r="G233" i="33"/>
  <c r="G232" i="33"/>
  <c r="G55" i="33"/>
  <c r="G54" i="33"/>
  <c r="G53" i="33"/>
  <c r="F109" i="33"/>
  <c r="F111" i="33"/>
  <c r="F110" i="33"/>
  <c r="G214" i="33"/>
  <c r="G212" i="33"/>
  <c r="G213" i="33"/>
  <c r="F314" i="33"/>
  <c r="F315" i="33"/>
  <c r="Q366" i="33"/>
  <c r="S89" i="46" s="1"/>
  <c r="G164" i="33"/>
  <c r="G167" i="33"/>
  <c r="G166" i="33"/>
  <c r="G165" i="33"/>
  <c r="G240" i="33"/>
  <c r="G241" i="33"/>
  <c r="G260" i="33"/>
  <c r="G262" i="33"/>
  <c r="F303" i="33"/>
  <c r="F302" i="33"/>
  <c r="Z365" i="33"/>
  <c r="AB88" i="46" s="1"/>
  <c r="M365" i="33"/>
  <c r="O88" i="46" s="1"/>
  <c r="U365" i="33"/>
  <c r="W88" i="46" s="1"/>
  <c r="AM121" i="51" s="1"/>
  <c r="T365" i="33"/>
  <c r="V88" i="46" s="1"/>
  <c r="AD121" i="51" s="1"/>
  <c r="X365" i="33"/>
  <c r="Z88" i="46" s="1"/>
  <c r="V365" i="33"/>
  <c r="X88" i="46" s="1"/>
  <c r="S365" i="33"/>
  <c r="U88" i="46" s="1"/>
  <c r="U121" i="51" s="1"/>
  <c r="W365" i="33"/>
  <c r="Y88" i="46" s="1"/>
  <c r="AB365" i="33"/>
  <c r="AD88" i="46" s="1"/>
  <c r="AA365" i="33"/>
  <c r="AC88" i="46" s="1"/>
  <c r="Y365" i="33"/>
  <c r="AA88" i="46" s="1"/>
  <c r="R365" i="33"/>
  <c r="T88" i="46" s="1"/>
  <c r="AH124" i="49" s="1"/>
  <c r="Q365" i="33"/>
  <c r="S88" i="46" s="1"/>
  <c r="X366" i="33"/>
  <c r="Z89" i="46" s="1"/>
  <c r="Y366" i="33"/>
  <c r="AA89" i="46" s="1"/>
  <c r="F284" i="33"/>
  <c r="F24" i="33"/>
  <c r="W366" i="33"/>
  <c r="Y89" i="46" s="1"/>
  <c r="F301" i="33"/>
  <c r="G49" i="33"/>
  <c r="G51" i="33"/>
  <c r="F67" i="33"/>
  <c r="F65" i="33"/>
  <c r="F66" i="33"/>
  <c r="AC366" i="33"/>
  <c r="AE89" i="46" s="1"/>
  <c r="G97" i="33"/>
  <c r="G96" i="33"/>
  <c r="F17" i="33"/>
  <c r="F18" i="33"/>
  <c r="F82" i="33"/>
  <c r="F83" i="33"/>
  <c r="F81" i="33"/>
  <c r="F147" i="33"/>
  <c r="F145" i="33"/>
  <c r="F144" i="33"/>
  <c r="G272" i="33"/>
  <c r="G274" i="33"/>
  <c r="F50" i="33"/>
  <c r="F49" i="33"/>
  <c r="G82" i="33"/>
  <c r="G83" i="33"/>
  <c r="G318" i="33"/>
  <c r="G319" i="33"/>
  <c r="F171" i="33"/>
  <c r="F297" i="33"/>
  <c r="F298" i="33"/>
  <c r="V364" i="33"/>
  <c r="X87" i="46" s="1"/>
  <c r="AC364" i="33"/>
  <c r="AE87" i="46" s="1"/>
  <c r="N364" i="33"/>
  <c r="P87" i="46" s="1"/>
  <c r="M364" i="33"/>
  <c r="O87" i="46" s="1"/>
  <c r="O364" i="33"/>
  <c r="Q87" i="46" s="1"/>
  <c r="J364" i="33"/>
  <c r="AA364" i="33"/>
  <c r="AC87" i="46" s="1"/>
  <c r="Y364" i="33"/>
  <c r="AA87" i="46" s="1"/>
  <c r="X364" i="33"/>
  <c r="Z87" i="46" s="1"/>
  <c r="Q364" i="33"/>
  <c r="S87" i="46" s="1"/>
  <c r="G306" i="33"/>
  <c r="G307" i="33"/>
  <c r="G320" i="33"/>
  <c r="F236" i="33"/>
  <c r="F237" i="33"/>
  <c r="F340" i="33"/>
  <c r="F338" i="33"/>
  <c r="F339" i="33"/>
  <c r="F169" i="33"/>
  <c r="G66" i="33"/>
  <c r="G67" i="33"/>
  <c r="G146" i="33"/>
  <c r="G145" i="33"/>
  <c r="G147" i="33"/>
  <c r="G198" i="33"/>
  <c r="G199" i="33"/>
  <c r="G200" i="33"/>
  <c r="F264" i="33"/>
  <c r="F265" i="33"/>
  <c r="G338" i="33"/>
  <c r="G340" i="33"/>
  <c r="G20" i="33"/>
  <c r="G21" i="33"/>
  <c r="G45" i="33"/>
  <c r="G44" i="33"/>
  <c r="G132" i="33"/>
  <c r="G131" i="33"/>
  <c r="F199" i="33"/>
  <c r="F198" i="33"/>
  <c r="F200" i="33"/>
  <c r="G296" i="33"/>
  <c r="G297" i="33"/>
  <c r="G191" i="33"/>
  <c r="G190" i="33"/>
  <c r="F292" i="33"/>
  <c r="F293" i="33"/>
  <c r="G360" i="33"/>
  <c r="G362" i="33"/>
  <c r="G57" i="33"/>
  <c r="G58" i="33"/>
  <c r="G118" i="33"/>
  <c r="G119" i="33"/>
  <c r="F306" i="33"/>
  <c r="F307" i="33"/>
  <c r="F361" i="33"/>
  <c r="G352" i="33"/>
  <c r="G332" i="33"/>
  <c r="G330" i="33"/>
  <c r="R363" i="33"/>
  <c r="F73" i="33"/>
  <c r="F74" i="33"/>
  <c r="F99" i="33"/>
  <c r="F100" i="33"/>
  <c r="F229" i="33"/>
  <c r="F227" i="33"/>
  <c r="N10" i="32"/>
  <c r="J118" i="32"/>
  <c r="AC12" i="32"/>
  <c r="O11" i="32"/>
  <c r="U10" i="32"/>
  <c r="W10" i="32"/>
  <c r="Y10" i="32"/>
  <c r="AB10" i="32"/>
  <c r="M11" i="32"/>
  <c r="L120" i="32"/>
  <c r="U119" i="32"/>
  <c r="J119" i="32"/>
  <c r="Q119" i="32"/>
  <c r="T119" i="32"/>
  <c r="S119" i="32"/>
  <c r="R119" i="32"/>
  <c r="L119" i="32"/>
  <c r="O119" i="32"/>
  <c r="AC119" i="32"/>
  <c r="X119" i="32"/>
  <c r="V119" i="32"/>
  <c r="AB119" i="32"/>
  <c r="AA119" i="32"/>
  <c r="Y119" i="32"/>
  <c r="W119" i="32"/>
  <c r="Z119" i="32"/>
  <c r="P119" i="32"/>
  <c r="N119" i="32"/>
  <c r="M119" i="32"/>
  <c r="J9" i="32"/>
  <c r="Z9" i="32"/>
  <c r="Y9" i="32"/>
  <c r="X9" i="32"/>
  <c r="W9" i="32"/>
  <c r="T9" i="32"/>
  <c r="L9" i="32"/>
  <c r="AC9" i="32"/>
  <c r="AB9" i="32"/>
  <c r="S9" i="32"/>
  <c r="O9" i="32"/>
  <c r="M9" i="32"/>
  <c r="Q9" i="32"/>
  <c r="AA9" i="32"/>
  <c r="P9" i="32"/>
  <c r="V9" i="32"/>
  <c r="U9" i="32"/>
  <c r="R9" i="32"/>
  <c r="AC118" i="32"/>
  <c r="AB118" i="32"/>
  <c r="Z118" i="32"/>
  <c r="Y118" i="32"/>
  <c r="R118" i="32"/>
  <c r="Q118" i="32"/>
  <c r="N118" i="32"/>
  <c r="O12" i="32"/>
  <c r="T12" i="32"/>
  <c r="U12" i="32"/>
  <c r="V12" i="32"/>
  <c r="Y12" i="32"/>
  <c r="X12" i="32"/>
  <c r="R12" i="32"/>
  <c r="Q12" i="32"/>
  <c r="P12" i="32"/>
  <c r="N12" i="32"/>
  <c r="M12" i="32"/>
  <c r="L12" i="32"/>
  <c r="AB12" i="32"/>
  <c r="AA12" i="32"/>
  <c r="Z12" i="32"/>
  <c r="W12" i="32"/>
  <c r="M118" i="32"/>
  <c r="AB11" i="32"/>
  <c r="L11" i="32"/>
  <c r="S11" i="32"/>
  <c r="AA11" i="32"/>
  <c r="Z11" i="32"/>
  <c r="T11" i="32"/>
  <c r="Q11" i="32"/>
  <c r="N11" i="32"/>
  <c r="AC120" i="32"/>
  <c r="AA120" i="32"/>
  <c r="AB120" i="32"/>
  <c r="X120" i="32"/>
  <c r="W120" i="32"/>
  <c r="R120" i="32"/>
  <c r="Z120" i="32"/>
  <c r="Y120" i="32"/>
  <c r="S120" i="32"/>
  <c r="P120" i="32"/>
  <c r="T120" i="32"/>
  <c r="Q120" i="32"/>
  <c r="O120" i="32"/>
  <c r="J10" i="32"/>
  <c r="X10" i="32"/>
  <c r="P10" i="32"/>
  <c r="V120" i="32"/>
  <c r="Q10" i="32"/>
  <c r="R10" i="32"/>
  <c r="O10" i="32"/>
  <c r="S10" i="32"/>
  <c r="M120" i="32"/>
  <c r="T10" i="32"/>
  <c r="N120" i="32"/>
  <c r="AC11" i="32"/>
  <c r="AA10" i="32"/>
  <c r="Z10" i="32"/>
  <c r="L10" i="32"/>
  <c r="M10" i="32"/>
  <c r="L118" i="32"/>
  <c r="X118" i="32"/>
  <c r="W118" i="32"/>
  <c r="V118" i="32"/>
  <c r="U118" i="32"/>
  <c r="S118" i="32"/>
  <c r="T118" i="32"/>
  <c r="P118" i="32"/>
  <c r="O118" i="32"/>
  <c r="Y11" i="32"/>
  <c r="J11" i="32"/>
  <c r="X11" i="32"/>
  <c r="W11" i="32"/>
  <c r="V11" i="32"/>
  <c r="U11" i="32"/>
  <c r="R11" i="32"/>
  <c r="U120" i="32"/>
  <c r="A132" i="23"/>
  <c r="D132" i="23"/>
  <c r="E132" i="23"/>
  <c r="A133" i="23"/>
  <c r="D133" i="23"/>
  <c r="E133" i="23"/>
  <c r="A134" i="23"/>
  <c r="D134" i="23"/>
  <c r="E134" i="23"/>
  <c r="F134" i="23"/>
  <c r="G134" i="23"/>
  <c r="A135" i="23"/>
  <c r="D135" i="23"/>
  <c r="E135" i="23"/>
  <c r="A136" i="23"/>
  <c r="D136" i="23"/>
  <c r="E136" i="23"/>
  <c r="A137" i="23"/>
  <c r="D137" i="23"/>
  <c r="E137" i="23"/>
  <c r="A138" i="23"/>
  <c r="D138" i="23"/>
  <c r="E138" i="23"/>
  <c r="F138" i="23"/>
  <c r="G138" i="23"/>
  <c r="A139" i="23"/>
  <c r="D139" i="23"/>
  <c r="E139" i="23"/>
  <c r="A140" i="23"/>
  <c r="D140" i="23"/>
  <c r="E140" i="23"/>
  <c r="A141" i="23"/>
  <c r="D141" i="23"/>
  <c r="E141" i="23"/>
  <c r="F141" i="23"/>
  <c r="A142" i="23"/>
  <c r="D142" i="23"/>
  <c r="E142" i="23"/>
  <c r="F142" i="23"/>
  <c r="A3" i="23"/>
  <c r="D3" i="23"/>
  <c r="E3" i="23"/>
  <c r="F3" i="23"/>
  <c r="G3" i="23"/>
  <c r="A11" i="23"/>
  <c r="D11" i="23"/>
  <c r="E11" i="23"/>
  <c r="F11" i="23"/>
  <c r="G11" i="23"/>
  <c r="D12" i="23"/>
  <c r="E12" i="23"/>
  <c r="A13" i="23"/>
  <c r="D13" i="23"/>
  <c r="E13" i="23"/>
  <c r="F13" i="23"/>
  <c r="G13" i="23"/>
  <c r="E14" i="23"/>
  <c r="A15" i="23"/>
  <c r="D15" i="23"/>
  <c r="E15" i="23"/>
  <c r="F15" i="23"/>
  <c r="G15" i="23"/>
  <c r="E16" i="23"/>
  <c r="E17" i="23"/>
  <c r="E18" i="23"/>
  <c r="A19" i="23"/>
  <c r="D19" i="23"/>
  <c r="E19" i="23"/>
  <c r="F19" i="23"/>
  <c r="G19" i="23"/>
  <c r="D20" i="23"/>
  <c r="E20" i="23"/>
  <c r="E21" i="23"/>
  <c r="E22" i="23"/>
  <c r="E23" i="23"/>
  <c r="E24" i="23"/>
  <c r="D25" i="23"/>
  <c r="E25" i="23"/>
  <c r="D26" i="23"/>
  <c r="E26" i="23"/>
  <c r="D27" i="23"/>
  <c r="E27" i="23"/>
  <c r="D28" i="23"/>
  <c r="E28" i="23"/>
  <c r="D29" i="23"/>
  <c r="E29" i="23"/>
  <c r="A30" i="23"/>
  <c r="D30" i="23"/>
  <c r="E30" i="23"/>
  <c r="F30" i="23"/>
  <c r="G30" i="23"/>
  <c r="A31" i="23"/>
  <c r="D31" i="23"/>
  <c r="E31" i="23"/>
  <c r="A32" i="23"/>
  <c r="D32" i="23"/>
  <c r="E32" i="23"/>
  <c r="A33" i="23"/>
  <c r="D33" i="23"/>
  <c r="E33" i="23"/>
  <c r="D34" i="23"/>
  <c r="E34" i="23"/>
  <c r="F34" i="23"/>
  <c r="G34" i="23"/>
  <c r="A35" i="23"/>
  <c r="D35" i="23"/>
  <c r="E35" i="23"/>
  <c r="A36" i="23"/>
  <c r="D36" i="23"/>
  <c r="E36" i="23"/>
  <c r="F36" i="23"/>
  <c r="G36" i="23"/>
  <c r="A37" i="23"/>
  <c r="D37" i="23"/>
  <c r="E37" i="23"/>
  <c r="A38" i="23"/>
  <c r="D38" i="23"/>
  <c r="E38" i="23"/>
  <c r="F38" i="23"/>
  <c r="G38" i="23"/>
  <c r="A39" i="23"/>
  <c r="D39" i="23"/>
  <c r="E39" i="23"/>
  <c r="A40" i="23"/>
  <c r="D40" i="23"/>
  <c r="E40" i="23"/>
  <c r="A41" i="23"/>
  <c r="D41" i="23"/>
  <c r="E41" i="23"/>
  <c r="A42" i="23"/>
  <c r="D42" i="23"/>
  <c r="E42" i="23"/>
  <c r="A43" i="23"/>
  <c r="D43" i="23"/>
  <c r="E43" i="23"/>
  <c r="A44" i="23"/>
  <c r="D44" i="23"/>
  <c r="E44" i="23"/>
  <c r="F44" i="23"/>
  <c r="A45" i="23"/>
  <c r="D45" i="23"/>
  <c r="E45" i="23"/>
  <c r="A46" i="23"/>
  <c r="D46" i="23"/>
  <c r="E46" i="23"/>
  <c r="A47" i="23"/>
  <c r="D47" i="23"/>
  <c r="E47" i="23"/>
  <c r="F47" i="23"/>
  <c r="G47" i="23"/>
  <c r="D48" i="23"/>
  <c r="E48" i="23"/>
  <c r="D49" i="23"/>
  <c r="E49" i="23"/>
  <c r="D50" i="23"/>
  <c r="E50" i="23"/>
  <c r="D51" i="23"/>
  <c r="E51" i="23"/>
  <c r="D52" i="23"/>
  <c r="E52" i="23"/>
  <c r="D53" i="23"/>
  <c r="E53" i="23"/>
  <c r="A54" i="23"/>
  <c r="D54" i="23"/>
  <c r="E54" i="23"/>
  <c r="F54" i="23"/>
  <c r="G54" i="23"/>
  <c r="A55" i="23"/>
  <c r="D55" i="23"/>
  <c r="E55" i="23"/>
  <c r="A56" i="23"/>
  <c r="D56" i="23"/>
  <c r="E56" i="23"/>
  <c r="A57" i="23"/>
  <c r="D57" i="23"/>
  <c r="E57" i="23"/>
  <c r="A58" i="23"/>
  <c r="D58" i="23"/>
  <c r="E58" i="23"/>
  <c r="F58" i="23"/>
  <c r="G58" i="23"/>
  <c r="A59" i="23"/>
  <c r="E59" i="23"/>
  <c r="A60" i="23"/>
  <c r="E60" i="23"/>
  <c r="A61" i="23"/>
  <c r="E61" i="23"/>
  <c r="A62" i="23"/>
  <c r="D62" i="23"/>
  <c r="E62" i="23"/>
  <c r="F62" i="23"/>
  <c r="A63" i="23"/>
  <c r="E63" i="23"/>
  <c r="F63" i="23"/>
  <c r="A64" i="23"/>
  <c r="E64" i="23"/>
  <c r="F64" i="23"/>
  <c r="A65" i="23"/>
  <c r="D65" i="23"/>
  <c r="E65" i="23"/>
  <c r="F65" i="23"/>
  <c r="G65" i="23"/>
  <c r="A66" i="23"/>
  <c r="D66" i="23"/>
  <c r="E66" i="23"/>
  <c r="F66" i="23"/>
  <c r="G66" i="23"/>
  <c r="A67" i="23"/>
  <c r="D67" i="23"/>
  <c r="E67" i="23"/>
  <c r="A68" i="23"/>
  <c r="D68" i="23"/>
  <c r="E68" i="23"/>
  <c r="A69" i="23"/>
  <c r="D69" i="23"/>
  <c r="E69" i="23"/>
  <c r="F69" i="23"/>
  <c r="G69" i="23"/>
  <c r="A70" i="23"/>
  <c r="D70" i="23"/>
  <c r="E70" i="23"/>
  <c r="A71" i="23"/>
  <c r="D71" i="23"/>
  <c r="E71" i="23"/>
  <c r="A72" i="23"/>
  <c r="D72" i="23"/>
  <c r="E72" i="23"/>
  <c r="F72" i="23"/>
  <c r="G72" i="23"/>
  <c r="A73" i="23"/>
  <c r="B73" i="23"/>
  <c r="C73" i="23"/>
  <c r="D73" i="23"/>
  <c r="E73" i="23"/>
  <c r="F73" i="23"/>
  <c r="A74" i="23"/>
  <c r="B74" i="23"/>
  <c r="C74" i="23"/>
  <c r="D74" i="23"/>
  <c r="E74" i="23"/>
  <c r="F74" i="23"/>
  <c r="A75" i="23"/>
  <c r="B75" i="23"/>
  <c r="C75" i="23"/>
  <c r="D75" i="23"/>
  <c r="E75" i="23"/>
  <c r="F75" i="23"/>
  <c r="A76" i="23"/>
  <c r="B76" i="23"/>
  <c r="C76" i="23"/>
  <c r="D76" i="23"/>
  <c r="E76" i="23"/>
  <c r="F76" i="23"/>
  <c r="A77" i="23"/>
  <c r="B77" i="23"/>
  <c r="C77" i="23"/>
  <c r="D77" i="23"/>
  <c r="E77" i="23"/>
  <c r="F77" i="23"/>
  <c r="A78" i="23"/>
  <c r="B78" i="23"/>
  <c r="C78" i="23"/>
  <c r="D78" i="23"/>
  <c r="E78" i="23"/>
  <c r="F78" i="23"/>
  <c r="A79" i="23"/>
  <c r="B79" i="23"/>
  <c r="C79" i="23"/>
  <c r="D79" i="23"/>
  <c r="E79" i="23"/>
  <c r="F79" i="23"/>
  <c r="A80" i="23"/>
  <c r="B80" i="23"/>
  <c r="C80" i="23"/>
  <c r="D80" i="23"/>
  <c r="E80" i="23"/>
  <c r="F80" i="23"/>
  <c r="A81" i="23"/>
  <c r="B81" i="23"/>
  <c r="C81" i="23"/>
  <c r="D81" i="23"/>
  <c r="E81" i="23"/>
  <c r="F81" i="23"/>
  <c r="A82" i="23"/>
  <c r="B82" i="23"/>
  <c r="C82" i="23"/>
  <c r="D82" i="23"/>
  <c r="E82" i="23"/>
  <c r="F82" i="23"/>
  <c r="A83" i="23"/>
  <c r="B83" i="23"/>
  <c r="C83" i="23"/>
  <c r="D83" i="23"/>
  <c r="E83" i="23"/>
  <c r="F83" i="23"/>
  <c r="A84" i="23"/>
  <c r="B84" i="23"/>
  <c r="C84" i="23"/>
  <c r="D84" i="23"/>
  <c r="E84" i="23"/>
  <c r="F84" i="23"/>
  <c r="A85" i="23"/>
  <c r="B85" i="23"/>
  <c r="C85" i="23"/>
  <c r="D85" i="23"/>
  <c r="E85" i="23"/>
  <c r="F85" i="23"/>
  <c r="A86" i="23"/>
  <c r="B86" i="23"/>
  <c r="C86" i="23"/>
  <c r="D86" i="23"/>
  <c r="E86" i="23"/>
  <c r="F86" i="23"/>
  <c r="A87" i="23"/>
  <c r="B87" i="23"/>
  <c r="C87" i="23"/>
  <c r="D87" i="23"/>
  <c r="E87" i="23"/>
  <c r="F87" i="23"/>
  <c r="A88" i="23"/>
  <c r="B88" i="23"/>
  <c r="C88" i="23"/>
  <c r="D88" i="23"/>
  <c r="E88" i="23"/>
  <c r="F88" i="23"/>
  <c r="A89" i="23"/>
  <c r="B89" i="23"/>
  <c r="C89" i="23"/>
  <c r="D89" i="23"/>
  <c r="E89" i="23"/>
  <c r="F89" i="23"/>
  <c r="A90" i="23"/>
  <c r="B90" i="23"/>
  <c r="C90" i="23"/>
  <c r="D90" i="23"/>
  <c r="E90" i="23"/>
  <c r="F90" i="23"/>
  <c r="A91" i="23"/>
  <c r="B91" i="23"/>
  <c r="C91" i="23"/>
  <c r="D91" i="23"/>
  <c r="E91" i="23"/>
  <c r="F91" i="23"/>
  <c r="A92" i="23"/>
  <c r="B92" i="23"/>
  <c r="C92" i="23"/>
  <c r="D92" i="23"/>
  <c r="E92" i="23"/>
  <c r="F92" i="23"/>
  <c r="A93" i="23"/>
  <c r="B93" i="23"/>
  <c r="C93" i="23"/>
  <c r="D93" i="23"/>
  <c r="E93" i="23"/>
  <c r="F93" i="23"/>
  <c r="A94" i="23"/>
  <c r="B94" i="23"/>
  <c r="C94" i="23"/>
  <c r="D94" i="23"/>
  <c r="E94" i="23"/>
  <c r="F94" i="23"/>
  <c r="A95" i="23"/>
  <c r="D95" i="23"/>
  <c r="E95" i="23"/>
  <c r="F95" i="23"/>
  <c r="G95" i="23"/>
  <c r="A96" i="23"/>
  <c r="B96" i="23"/>
  <c r="C96" i="23"/>
  <c r="D96" i="23"/>
  <c r="E96" i="23"/>
  <c r="F96" i="23"/>
  <c r="A97" i="23"/>
  <c r="B97" i="23"/>
  <c r="C97" i="23"/>
  <c r="D97" i="23"/>
  <c r="E97" i="23"/>
  <c r="F97" i="23"/>
  <c r="A98" i="23"/>
  <c r="B98" i="23"/>
  <c r="C98" i="23"/>
  <c r="D98" i="23"/>
  <c r="E98" i="23"/>
  <c r="F98" i="23"/>
  <c r="A99" i="23"/>
  <c r="B99" i="23"/>
  <c r="C99" i="23"/>
  <c r="D99" i="23"/>
  <c r="E99" i="23"/>
  <c r="F99" i="23"/>
  <c r="A100" i="23"/>
  <c r="D100" i="23"/>
  <c r="E100" i="23"/>
  <c r="F100" i="23"/>
  <c r="G100" i="23"/>
  <c r="A101" i="23"/>
  <c r="D101" i="23"/>
  <c r="E101" i="23"/>
  <c r="A102" i="23"/>
  <c r="D102" i="23"/>
  <c r="E102" i="23"/>
  <c r="F102" i="23"/>
  <c r="G102" i="23"/>
  <c r="A103" i="23"/>
  <c r="D103" i="23"/>
  <c r="E103" i="23"/>
  <c r="A104" i="23"/>
  <c r="D104" i="23"/>
  <c r="E104" i="23"/>
  <c r="A105" i="23"/>
  <c r="D105" i="23"/>
  <c r="E105" i="23"/>
  <c r="A106" i="23"/>
  <c r="D106" i="23"/>
  <c r="E106" i="23"/>
  <c r="A107" i="23"/>
  <c r="D107" i="23"/>
  <c r="E107" i="23"/>
  <c r="F107" i="23"/>
  <c r="G107" i="23"/>
  <c r="A108" i="23"/>
  <c r="D108" i="23"/>
  <c r="E108" i="23"/>
  <c r="A109" i="23"/>
  <c r="D109" i="23"/>
  <c r="E109" i="23"/>
  <c r="A110" i="23"/>
  <c r="D110" i="23"/>
  <c r="E110" i="23"/>
  <c r="A111" i="23"/>
  <c r="D111" i="23"/>
  <c r="E111" i="23"/>
  <c r="A112" i="23"/>
  <c r="D112" i="23"/>
  <c r="E112" i="23"/>
  <c r="A113" i="23"/>
  <c r="D113" i="23"/>
  <c r="E113" i="23"/>
  <c r="A114" i="23"/>
  <c r="D114" i="23"/>
  <c r="E114" i="23"/>
  <c r="A115" i="23"/>
  <c r="D115" i="23"/>
  <c r="E115" i="23"/>
  <c r="A116" i="23"/>
  <c r="D116" i="23"/>
  <c r="E116" i="23"/>
  <c r="A117" i="23"/>
  <c r="D117" i="23"/>
  <c r="E117" i="23"/>
  <c r="A118" i="23"/>
  <c r="D118" i="23"/>
  <c r="E118" i="23"/>
  <c r="A119" i="23"/>
  <c r="D119" i="23"/>
  <c r="E119" i="23"/>
  <c r="A120" i="23"/>
  <c r="D120" i="23"/>
  <c r="E120" i="23"/>
  <c r="A121" i="23"/>
  <c r="D121" i="23"/>
  <c r="E121" i="23"/>
  <c r="A122" i="23"/>
  <c r="D122" i="23"/>
  <c r="E122" i="23"/>
  <c r="F122" i="23"/>
  <c r="G122" i="23"/>
  <c r="A123" i="23"/>
  <c r="D123" i="23"/>
  <c r="E123" i="23"/>
  <c r="A124" i="23"/>
  <c r="D124" i="23"/>
  <c r="E124" i="23"/>
  <c r="A125" i="23"/>
  <c r="D125" i="23"/>
  <c r="E125" i="23"/>
  <c r="A126" i="23"/>
  <c r="D126" i="23"/>
  <c r="E126" i="23"/>
  <c r="A127" i="23"/>
  <c r="D127" i="23"/>
  <c r="E127" i="23"/>
  <c r="F127" i="23"/>
  <c r="G127" i="23"/>
  <c r="A128" i="23"/>
  <c r="D128" i="23"/>
  <c r="E128" i="23"/>
  <c r="A129" i="23"/>
  <c r="D129" i="23"/>
  <c r="E129" i="23"/>
  <c r="A130" i="23"/>
  <c r="D130" i="23"/>
  <c r="E130" i="23"/>
  <c r="A131" i="23"/>
  <c r="D131" i="23"/>
  <c r="E131" i="23"/>
  <c r="A141" i="22"/>
  <c r="B141" i="22"/>
  <c r="D141" i="22"/>
  <c r="E141" i="22"/>
  <c r="F141" i="22"/>
  <c r="G141" i="22"/>
  <c r="A142" i="22"/>
  <c r="B142" i="22"/>
  <c r="D142" i="22"/>
  <c r="E142" i="22"/>
  <c r="F142" i="22"/>
  <c r="G142" i="22"/>
  <c r="A143" i="22"/>
  <c r="B143" i="22"/>
  <c r="D143" i="22"/>
  <c r="E143" i="22"/>
  <c r="F143" i="22"/>
  <c r="G143" i="22"/>
  <c r="A144" i="22"/>
  <c r="B144" i="22"/>
  <c r="D144" i="22"/>
  <c r="E144" i="22"/>
  <c r="F144" i="22"/>
  <c r="G144" i="22"/>
  <c r="A145" i="22"/>
  <c r="B145" i="22"/>
  <c r="D145" i="22"/>
  <c r="E145" i="22"/>
  <c r="F145" i="22"/>
  <c r="G145" i="22"/>
  <c r="A146" i="22"/>
  <c r="B146" i="22"/>
  <c r="D146" i="22"/>
  <c r="E146" i="22"/>
  <c r="F146" i="22"/>
  <c r="G146" i="22"/>
  <c r="A147" i="22"/>
  <c r="B147" i="22"/>
  <c r="D147" i="22"/>
  <c r="E147" i="22"/>
  <c r="F147" i="22"/>
  <c r="G147" i="22"/>
  <c r="A148" i="22"/>
  <c r="B148" i="22"/>
  <c r="D148" i="22"/>
  <c r="E148" i="22"/>
  <c r="F148" i="22"/>
  <c r="G148" i="22"/>
  <c r="A149" i="22"/>
  <c r="B149" i="22"/>
  <c r="D149" i="22"/>
  <c r="E149" i="22"/>
  <c r="F149" i="22"/>
  <c r="G149" i="22"/>
  <c r="A150" i="22"/>
  <c r="B150" i="22"/>
  <c r="D150" i="22"/>
  <c r="E150" i="22"/>
  <c r="F150" i="22"/>
  <c r="G150" i="22"/>
  <c r="A151" i="22"/>
  <c r="B151" i="22"/>
  <c r="D151" i="22"/>
  <c r="E151" i="22"/>
  <c r="F151" i="22"/>
  <c r="G151" i="22"/>
  <c r="A152" i="22"/>
  <c r="B152" i="22"/>
  <c r="D152" i="22"/>
  <c r="E152" i="22"/>
  <c r="F152" i="22"/>
  <c r="G152" i="22"/>
  <c r="A153" i="22"/>
  <c r="B153" i="22"/>
  <c r="D153" i="22"/>
  <c r="E153" i="22"/>
  <c r="F153" i="22"/>
  <c r="G153" i="22"/>
  <c r="A154" i="22"/>
  <c r="B154" i="22"/>
  <c r="D154" i="22"/>
  <c r="E154" i="22"/>
  <c r="F154" i="22"/>
  <c r="G154" i="22"/>
  <c r="A155" i="22"/>
  <c r="B155" i="22"/>
  <c r="D155" i="22"/>
  <c r="E155" i="22"/>
  <c r="F155" i="22"/>
  <c r="G155" i="22"/>
  <c r="A156" i="22"/>
  <c r="F156" i="22"/>
  <c r="G156" i="22"/>
  <c r="A157" i="22"/>
  <c r="B157" i="22"/>
  <c r="D157" i="22"/>
  <c r="E157" i="22"/>
  <c r="F157" i="22"/>
  <c r="G157" i="22"/>
  <c r="A158" i="22"/>
  <c r="B158" i="22"/>
  <c r="D158" i="22"/>
  <c r="E158" i="22"/>
  <c r="F158" i="22"/>
  <c r="G158" i="22"/>
  <c r="A159" i="22"/>
  <c r="B159" i="22"/>
  <c r="D159" i="22"/>
  <c r="E159" i="22"/>
  <c r="F159" i="22"/>
  <c r="G159" i="22"/>
  <c r="A160" i="22"/>
  <c r="B160" i="22"/>
  <c r="D160" i="22"/>
  <c r="E160" i="22"/>
  <c r="F160" i="22"/>
  <c r="G160" i="22"/>
  <c r="A161" i="22"/>
  <c r="D161" i="22"/>
  <c r="E161" i="22"/>
  <c r="F161" i="22"/>
  <c r="G161" i="22"/>
  <c r="A162" i="22"/>
  <c r="A53" i="45" s="1"/>
  <c r="D162" i="22"/>
  <c r="B53" i="45" s="1"/>
  <c r="E82" i="49" s="1"/>
  <c r="E162" i="22"/>
  <c r="C53" i="45" s="1"/>
  <c r="D82" i="49" s="1"/>
  <c r="D79" i="51" s="1"/>
  <c r="A163" i="22"/>
  <c r="D163" i="22"/>
  <c r="E163" i="22"/>
  <c r="F163" i="22"/>
  <c r="G163" i="22"/>
  <c r="A164" i="22"/>
  <c r="A54" i="45" s="1"/>
  <c r="D164" i="22"/>
  <c r="B54" i="45" s="1"/>
  <c r="E84" i="49" s="1"/>
  <c r="E164" i="22"/>
  <c r="C54" i="45" s="1"/>
  <c r="D84" i="49" s="1"/>
  <c r="D81" i="51" s="1"/>
  <c r="A165" i="22"/>
  <c r="A55" i="45" s="1"/>
  <c r="D165" i="22"/>
  <c r="B55" i="45" s="1"/>
  <c r="E85" i="49" s="1"/>
  <c r="E165" i="22"/>
  <c r="C55" i="45" s="1"/>
  <c r="D85" i="49" s="1"/>
  <c r="D82" i="51" s="1"/>
  <c r="A166" i="22"/>
  <c r="A56" i="45" s="1"/>
  <c r="D166" i="22"/>
  <c r="B56" i="45" s="1"/>
  <c r="E86" i="49" s="1"/>
  <c r="E166" i="22"/>
  <c r="C56" i="45" s="1"/>
  <c r="D86" i="49" s="1"/>
  <c r="D83" i="51" s="1"/>
  <c r="A167" i="22"/>
  <c r="A57" i="45" s="1"/>
  <c r="D167" i="22"/>
  <c r="B57" i="45" s="1"/>
  <c r="E87" i="49" s="1"/>
  <c r="E167" i="22"/>
  <c r="C57" i="45" s="1"/>
  <c r="D87" i="49" s="1"/>
  <c r="D84" i="51" s="1"/>
  <c r="A168" i="22"/>
  <c r="D168" i="22"/>
  <c r="E168" i="22"/>
  <c r="F168" i="22"/>
  <c r="G168" i="22"/>
  <c r="A169" i="22"/>
  <c r="A58" i="45" s="1"/>
  <c r="D169" i="22"/>
  <c r="B58" i="45" s="1"/>
  <c r="E89" i="49" s="1"/>
  <c r="E169" i="22"/>
  <c r="C58" i="45" s="1"/>
  <c r="D89" i="49" s="1"/>
  <c r="D86" i="51" s="1"/>
  <c r="A170" i="22"/>
  <c r="A59" i="45" s="1"/>
  <c r="D170" i="22"/>
  <c r="B59" i="45" s="1"/>
  <c r="E90" i="49" s="1"/>
  <c r="E170" i="22"/>
  <c r="C59" i="45" s="1"/>
  <c r="D90" i="49" s="1"/>
  <c r="D87" i="51" s="1"/>
  <c r="A171" i="22"/>
  <c r="A60" i="45" s="1"/>
  <c r="D171" i="22"/>
  <c r="B60" i="45" s="1"/>
  <c r="E91" i="49" s="1"/>
  <c r="E171" i="22"/>
  <c r="C60" i="45" s="1"/>
  <c r="D91" i="49" s="1"/>
  <c r="D88" i="51" s="1"/>
  <c r="A172" i="22"/>
  <c r="A61" i="45" s="1"/>
  <c r="D172" i="22"/>
  <c r="B61" i="45" s="1"/>
  <c r="E92" i="49" s="1"/>
  <c r="E172" i="22"/>
  <c r="C61" i="45" s="1"/>
  <c r="D92" i="49" s="1"/>
  <c r="D89" i="51" s="1"/>
  <c r="A173" i="22"/>
  <c r="A62" i="45" s="1"/>
  <c r="D173" i="22"/>
  <c r="B62" i="45" s="1"/>
  <c r="E93" i="49" s="1"/>
  <c r="E173" i="22"/>
  <c r="C62" i="45" s="1"/>
  <c r="D93" i="49" s="1"/>
  <c r="D90" i="51" s="1"/>
  <c r="A174" i="22"/>
  <c r="A63" i="45" s="1"/>
  <c r="D174" i="22"/>
  <c r="B63" i="45" s="1"/>
  <c r="E94" i="49" s="1"/>
  <c r="E174" i="22"/>
  <c r="C63" i="45" s="1"/>
  <c r="D94" i="49" s="1"/>
  <c r="D91" i="51" s="1"/>
  <c r="A175" i="22"/>
  <c r="A64" i="45" s="1"/>
  <c r="D175" i="22"/>
  <c r="B64" i="45" s="1"/>
  <c r="E95" i="49" s="1"/>
  <c r="E175" i="22"/>
  <c r="C64" i="45" s="1"/>
  <c r="D95" i="49" s="1"/>
  <c r="D92" i="51" s="1"/>
  <c r="A176" i="22"/>
  <c r="A65" i="45" s="1"/>
  <c r="D176" i="22"/>
  <c r="B65" i="45" s="1"/>
  <c r="E96" i="49" s="1"/>
  <c r="E176" i="22"/>
  <c r="C65" i="45" s="1"/>
  <c r="D96" i="49" s="1"/>
  <c r="D93" i="51" s="1"/>
  <c r="A177" i="22"/>
  <c r="A66" i="45" s="1"/>
  <c r="D177" i="22"/>
  <c r="B66" i="45" s="1"/>
  <c r="E97" i="49" s="1"/>
  <c r="E177" i="22"/>
  <c r="C66" i="45" s="1"/>
  <c r="D97" i="49" s="1"/>
  <c r="D94" i="51" s="1"/>
  <c r="A178" i="22"/>
  <c r="A67" i="45" s="1"/>
  <c r="D178" i="22"/>
  <c r="B67" i="45" s="1"/>
  <c r="E98" i="49" s="1"/>
  <c r="E178" i="22"/>
  <c r="C67" i="45" s="1"/>
  <c r="D98" i="49" s="1"/>
  <c r="D95" i="51" s="1"/>
  <c r="A179" i="22"/>
  <c r="A68" i="45" s="1"/>
  <c r="D179" i="22"/>
  <c r="B68" i="45" s="1"/>
  <c r="E99" i="49" s="1"/>
  <c r="E179" i="22"/>
  <c r="C68" i="45" s="1"/>
  <c r="D99" i="49" s="1"/>
  <c r="D96" i="51" s="1"/>
  <c r="A180" i="22"/>
  <c r="A69" i="45" s="1"/>
  <c r="D180" i="22"/>
  <c r="B69" i="45" s="1"/>
  <c r="E100" i="49" s="1"/>
  <c r="E180" i="22"/>
  <c r="C69" i="45" s="1"/>
  <c r="D100" i="49" s="1"/>
  <c r="D97" i="51" s="1"/>
  <c r="A181" i="22"/>
  <c r="A70" i="45" s="1"/>
  <c r="D181" i="22"/>
  <c r="B70" i="45" s="1"/>
  <c r="E101" i="49" s="1"/>
  <c r="E181" i="22"/>
  <c r="C70" i="45" s="1"/>
  <c r="D101" i="49" s="1"/>
  <c r="D98" i="51" s="1"/>
  <c r="A182" i="22"/>
  <c r="A71" i="45" s="1"/>
  <c r="D182" i="22"/>
  <c r="B71" i="45" s="1"/>
  <c r="E102" i="49" s="1"/>
  <c r="E182" i="22"/>
  <c r="C71" i="45" s="1"/>
  <c r="D102" i="49" s="1"/>
  <c r="D99" i="51" s="1"/>
  <c r="A183" i="22"/>
  <c r="D183" i="22"/>
  <c r="E183" i="22"/>
  <c r="F183" i="22"/>
  <c r="G183" i="22"/>
  <c r="A184" i="22"/>
  <c r="A72" i="45" s="1"/>
  <c r="D184" i="22"/>
  <c r="B72" i="45" s="1"/>
  <c r="E104" i="49" s="1"/>
  <c r="E184" i="22"/>
  <c r="C72" i="45" s="1"/>
  <c r="D104" i="49" s="1"/>
  <c r="D101" i="51" s="1"/>
  <c r="A185" i="22"/>
  <c r="A73" i="45" s="1"/>
  <c r="D185" i="22"/>
  <c r="B73" i="45" s="1"/>
  <c r="E105" i="49" s="1"/>
  <c r="E185" i="22"/>
  <c r="C73" i="45" s="1"/>
  <c r="D105" i="49" s="1"/>
  <c r="D102" i="51" s="1"/>
  <c r="A186" i="22"/>
  <c r="A74" i="45" s="1"/>
  <c r="D186" i="22"/>
  <c r="B74" i="45" s="1"/>
  <c r="E106" i="49" s="1"/>
  <c r="E186" i="22"/>
  <c r="C74" i="45" s="1"/>
  <c r="D106" i="49" s="1"/>
  <c r="D103" i="51" s="1"/>
  <c r="A187" i="22"/>
  <c r="A75" i="45" s="1"/>
  <c r="D187" i="22"/>
  <c r="B75" i="45" s="1"/>
  <c r="E107" i="49" s="1"/>
  <c r="E187" i="22"/>
  <c r="C75" i="45" s="1"/>
  <c r="D107" i="49" s="1"/>
  <c r="D104" i="51" s="1"/>
  <c r="A188" i="22"/>
  <c r="D188" i="22"/>
  <c r="E188" i="22"/>
  <c r="F188" i="22"/>
  <c r="G188" i="22"/>
  <c r="A189" i="22"/>
  <c r="A76" i="45" s="1"/>
  <c r="D189" i="22"/>
  <c r="B76" i="45" s="1"/>
  <c r="E109" i="49" s="1"/>
  <c r="E189" i="22"/>
  <c r="C76" i="45" s="1"/>
  <c r="D109" i="49" s="1"/>
  <c r="D106" i="51" s="1"/>
  <c r="A190" i="22"/>
  <c r="A77" i="45" s="1"/>
  <c r="D190" i="22"/>
  <c r="B77" i="45" s="1"/>
  <c r="E110" i="49" s="1"/>
  <c r="E190" i="22"/>
  <c r="C77" i="45" s="1"/>
  <c r="D110" i="49" s="1"/>
  <c r="D107" i="51" s="1"/>
  <c r="A191" i="22"/>
  <c r="A78" i="45" s="1"/>
  <c r="D191" i="22"/>
  <c r="B78" i="45" s="1"/>
  <c r="E111" i="49" s="1"/>
  <c r="E191" i="22"/>
  <c r="C78" i="45" s="1"/>
  <c r="D111" i="49" s="1"/>
  <c r="D108" i="51" s="1"/>
  <c r="A192" i="22"/>
  <c r="A79" i="45" s="1"/>
  <c r="D192" i="22"/>
  <c r="B79" i="45" s="1"/>
  <c r="E112" i="49" s="1"/>
  <c r="E192" i="22"/>
  <c r="C79" i="45" s="1"/>
  <c r="D112" i="49" s="1"/>
  <c r="D109" i="51" s="1"/>
  <c r="A193" i="22"/>
  <c r="A80" i="45" s="1"/>
  <c r="D193" i="22"/>
  <c r="B80" i="45" s="1"/>
  <c r="E113" i="49" s="1"/>
  <c r="E193" i="22"/>
  <c r="C80" i="45" s="1"/>
  <c r="D113" i="49" s="1"/>
  <c r="D110" i="51" s="1"/>
  <c r="A194" i="22"/>
  <c r="A81" i="45" s="1"/>
  <c r="D194" i="22"/>
  <c r="B81" i="45" s="1"/>
  <c r="E114" i="49" s="1"/>
  <c r="E194" i="22"/>
  <c r="C81" i="45" s="1"/>
  <c r="D114" i="49" s="1"/>
  <c r="D111" i="51" s="1"/>
  <c r="A195" i="22"/>
  <c r="D195" i="22"/>
  <c r="E195" i="22"/>
  <c r="F195" i="22"/>
  <c r="G195" i="22"/>
  <c r="A196" i="22"/>
  <c r="A82" i="45" s="1"/>
  <c r="D196" i="22"/>
  <c r="B82" i="45" s="1"/>
  <c r="E116" i="49" s="1"/>
  <c r="E196" i="22"/>
  <c r="C82" i="45" s="1"/>
  <c r="D116" i="49" s="1"/>
  <c r="D113" i="51" s="1"/>
  <c r="A197" i="22"/>
  <c r="A83" i="45" s="1"/>
  <c r="D197" i="22"/>
  <c r="B83" i="45" s="1"/>
  <c r="E117" i="49" s="1"/>
  <c r="E197" i="22"/>
  <c r="C83" i="45" s="1"/>
  <c r="D117" i="49" s="1"/>
  <c r="D114" i="51" s="1"/>
  <c r="A198" i="22"/>
  <c r="A84" i="45" s="1"/>
  <c r="D198" i="22"/>
  <c r="B84" i="45" s="1"/>
  <c r="E118" i="49" s="1"/>
  <c r="E198" i="22"/>
  <c r="C84" i="45" s="1"/>
  <c r="D118" i="49" s="1"/>
  <c r="D115" i="51" s="1"/>
  <c r="A199" i="22"/>
  <c r="D199" i="22"/>
  <c r="E199" i="22"/>
  <c r="F199" i="22"/>
  <c r="G199" i="22"/>
  <c r="A200" i="22"/>
  <c r="A85" i="45" s="1"/>
  <c r="D200" i="22"/>
  <c r="B85" i="45" s="1"/>
  <c r="E120" i="49" s="1"/>
  <c r="E200" i="22"/>
  <c r="C85" i="45" s="1"/>
  <c r="D120" i="49" s="1"/>
  <c r="D117" i="51" s="1"/>
  <c r="A201" i="22"/>
  <c r="A86" i="45" s="1"/>
  <c r="D201" i="22"/>
  <c r="B86" i="45" s="1"/>
  <c r="E121" i="49" s="1"/>
  <c r="E201" i="22"/>
  <c r="C86" i="45" s="1"/>
  <c r="D121" i="49" s="1"/>
  <c r="D118" i="51" s="1"/>
  <c r="A202" i="22"/>
  <c r="D202" i="22"/>
  <c r="E202" i="22"/>
  <c r="F202" i="22"/>
  <c r="A203" i="22"/>
  <c r="D203" i="22"/>
  <c r="E203" i="22"/>
  <c r="F203" i="22"/>
  <c r="A5" i="22"/>
  <c r="D5" i="22"/>
  <c r="E5" i="22"/>
  <c r="F5" i="22"/>
  <c r="G5" i="22"/>
  <c r="D6" i="22"/>
  <c r="E6" i="22"/>
  <c r="D7" i="22"/>
  <c r="B8" i="45" s="1"/>
  <c r="E19" i="49" s="1"/>
  <c r="E7" i="22"/>
  <c r="C8" i="45" s="1"/>
  <c r="D19" i="49" s="1"/>
  <c r="D16" i="51" s="1"/>
  <c r="D8" i="22"/>
  <c r="B9" i="45" s="1"/>
  <c r="E20" i="49" s="1"/>
  <c r="E8" i="22"/>
  <c r="C9" i="45" s="1"/>
  <c r="D20" i="49" s="1"/>
  <c r="D17" i="51" s="1"/>
  <c r="A9" i="22"/>
  <c r="D9" i="22"/>
  <c r="E9" i="22"/>
  <c r="F9" i="22"/>
  <c r="G9" i="22"/>
  <c r="D10" i="22"/>
  <c r="B10" i="45" s="1"/>
  <c r="E22" i="49" s="1"/>
  <c r="E10" i="22"/>
  <c r="C10" i="45" s="1"/>
  <c r="D22" i="49" s="1"/>
  <c r="D19" i="51" s="1"/>
  <c r="A11" i="22"/>
  <c r="D11" i="22"/>
  <c r="E11" i="22"/>
  <c r="F11" i="22"/>
  <c r="G11" i="22"/>
  <c r="E12" i="22"/>
  <c r="C11" i="45" s="1"/>
  <c r="D24" i="49" s="1"/>
  <c r="D21" i="51" s="1"/>
  <c r="A13" i="22"/>
  <c r="D13" i="22"/>
  <c r="E13" i="22"/>
  <c r="F13" i="22"/>
  <c r="G13" i="22"/>
  <c r="E14" i="22"/>
  <c r="C12" i="45" s="1"/>
  <c r="D26" i="49" s="1"/>
  <c r="D23" i="51" s="1"/>
  <c r="E15" i="22"/>
  <c r="C13" i="45" s="1"/>
  <c r="D27" i="49" s="1"/>
  <c r="D24" i="51" s="1"/>
  <c r="E16" i="22"/>
  <c r="C14" i="45" s="1"/>
  <c r="D28" i="49" s="1"/>
  <c r="D25" i="51" s="1"/>
  <c r="A17" i="22"/>
  <c r="D17" i="22"/>
  <c r="E17" i="22"/>
  <c r="F17" i="22"/>
  <c r="G17" i="22"/>
  <c r="D18" i="22"/>
  <c r="B15" i="45" s="1"/>
  <c r="E30" i="49" s="1"/>
  <c r="E18" i="22"/>
  <c r="C15" i="45" s="1"/>
  <c r="D30" i="49" s="1"/>
  <c r="D27" i="51" s="1"/>
  <c r="E19" i="22"/>
  <c r="C16" i="45" s="1"/>
  <c r="D31" i="49" s="1"/>
  <c r="D28" i="51" s="1"/>
  <c r="E20" i="22"/>
  <c r="C17" i="45" s="1"/>
  <c r="D32" i="49" s="1"/>
  <c r="D29" i="51" s="1"/>
  <c r="E21" i="22"/>
  <c r="C18" i="45" s="1"/>
  <c r="D33" i="49" s="1"/>
  <c r="D30" i="51" s="1"/>
  <c r="E22" i="22"/>
  <c r="C19" i="45" s="1"/>
  <c r="D34" i="49" s="1"/>
  <c r="D31" i="51" s="1"/>
  <c r="D23" i="22"/>
  <c r="B20" i="45" s="1"/>
  <c r="E35" i="49" s="1"/>
  <c r="E23" i="22"/>
  <c r="C20" i="45" s="1"/>
  <c r="D35" i="49" s="1"/>
  <c r="D32" i="51" s="1"/>
  <c r="D24" i="22"/>
  <c r="B21" i="45" s="1"/>
  <c r="E36" i="49" s="1"/>
  <c r="E24" i="22"/>
  <c r="C21" i="45" s="1"/>
  <c r="D36" i="49" s="1"/>
  <c r="D33" i="51" s="1"/>
  <c r="D25" i="22"/>
  <c r="B22" i="45" s="1"/>
  <c r="E37" i="49" s="1"/>
  <c r="E25" i="22"/>
  <c r="C22" i="45" s="1"/>
  <c r="D37" i="49" s="1"/>
  <c r="D34" i="51" s="1"/>
  <c r="D26" i="22"/>
  <c r="B23" i="45" s="1"/>
  <c r="E38" i="49" s="1"/>
  <c r="E26" i="22"/>
  <c r="C23" i="45" s="1"/>
  <c r="D38" i="49" s="1"/>
  <c r="D35" i="51" s="1"/>
  <c r="D27" i="22"/>
  <c r="B24" i="45" s="1"/>
  <c r="E39" i="49" s="1"/>
  <c r="E27" i="22"/>
  <c r="C24" i="45" s="1"/>
  <c r="D39" i="49" s="1"/>
  <c r="D36" i="51" s="1"/>
  <c r="A28" i="22"/>
  <c r="D28" i="22"/>
  <c r="E28" i="22"/>
  <c r="F28" i="22"/>
  <c r="G28" i="22"/>
  <c r="A29" i="22"/>
  <c r="A25" i="45" s="1"/>
  <c r="D29" i="22"/>
  <c r="B25" i="45" s="1"/>
  <c r="E42" i="49" s="1"/>
  <c r="E29" i="22"/>
  <c r="C25" i="45" s="1"/>
  <c r="D42" i="49" s="1"/>
  <c r="D39" i="51" s="1"/>
  <c r="A30" i="22"/>
  <c r="A26" i="45" s="1"/>
  <c r="D30" i="22"/>
  <c r="B26" i="45" s="1"/>
  <c r="E43" i="49" s="1"/>
  <c r="E30" i="22"/>
  <c r="C26" i="45" s="1"/>
  <c r="D43" i="49" s="1"/>
  <c r="D40" i="51" s="1"/>
  <c r="A31" i="22"/>
  <c r="A27" i="45" s="1"/>
  <c r="D31" i="22"/>
  <c r="B27" i="45" s="1"/>
  <c r="E44" i="49" s="1"/>
  <c r="E31" i="22"/>
  <c r="C27" i="45" s="1"/>
  <c r="D44" i="49" s="1"/>
  <c r="D41" i="51" s="1"/>
  <c r="D32" i="22"/>
  <c r="E32" i="22"/>
  <c r="F32" i="22"/>
  <c r="G32" i="22"/>
  <c r="A33" i="22"/>
  <c r="A28" i="45" s="1"/>
  <c r="D33" i="22"/>
  <c r="B28" i="45" s="1"/>
  <c r="E46" i="49" s="1"/>
  <c r="E33" i="22"/>
  <c r="C28" i="45" s="1"/>
  <c r="D46" i="49" s="1"/>
  <c r="D43" i="51" s="1"/>
  <c r="A34" i="22"/>
  <c r="D34" i="22"/>
  <c r="E34" i="22"/>
  <c r="F34" i="22"/>
  <c r="G34" i="22"/>
  <c r="A35" i="22"/>
  <c r="A29" i="45" s="1"/>
  <c r="D35" i="22"/>
  <c r="B29" i="45" s="1"/>
  <c r="E48" i="49" s="1"/>
  <c r="E35" i="22"/>
  <c r="C29" i="45" s="1"/>
  <c r="D48" i="49" s="1"/>
  <c r="D45" i="51" s="1"/>
  <c r="A36" i="22"/>
  <c r="D36" i="22"/>
  <c r="E36" i="22"/>
  <c r="F36" i="22"/>
  <c r="G36" i="22"/>
  <c r="A37" i="22"/>
  <c r="A30" i="45" s="1"/>
  <c r="D37" i="22"/>
  <c r="B30" i="45" s="1"/>
  <c r="E50" i="49" s="1"/>
  <c r="E37" i="22"/>
  <c r="C30" i="45" s="1"/>
  <c r="D50" i="49" s="1"/>
  <c r="D47" i="51" s="1"/>
  <c r="A38" i="22"/>
  <c r="A31" i="45" s="1"/>
  <c r="D38" i="22"/>
  <c r="B31" i="45" s="1"/>
  <c r="E51" i="49" s="1"/>
  <c r="E38" i="22"/>
  <c r="C31" i="45" s="1"/>
  <c r="D51" i="49" s="1"/>
  <c r="D48" i="51" s="1"/>
  <c r="A39" i="22"/>
  <c r="A32" i="45" s="1"/>
  <c r="D39" i="22"/>
  <c r="B32" i="45" s="1"/>
  <c r="E52" i="49" s="1"/>
  <c r="E39" i="22"/>
  <c r="C32" i="45" s="1"/>
  <c r="D52" i="49" s="1"/>
  <c r="D49" i="51" s="1"/>
  <c r="A40" i="22"/>
  <c r="A33" i="45" s="1"/>
  <c r="D40" i="22"/>
  <c r="B33" i="45" s="1"/>
  <c r="E53" i="49" s="1"/>
  <c r="E40" i="22"/>
  <c r="C33" i="45" s="1"/>
  <c r="D53" i="49" s="1"/>
  <c r="D50" i="51" s="1"/>
  <c r="A41" i="22"/>
  <c r="A34" i="45" s="1"/>
  <c r="D41" i="22"/>
  <c r="B34" i="45" s="1"/>
  <c r="E54" i="49" s="1"/>
  <c r="E41" i="22"/>
  <c r="C34" i="45" s="1"/>
  <c r="D54" i="49" s="1"/>
  <c r="D51" i="51" s="1"/>
  <c r="A42" i="22"/>
  <c r="D42" i="22"/>
  <c r="E42" i="22"/>
  <c r="F42" i="22"/>
  <c r="A43" i="22"/>
  <c r="A35" i="45" s="1"/>
  <c r="D43" i="22"/>
  <c r="B35" i="45" s="1"/>
  <c r="E56" i="49" s="1"/>
  <c r="E55" i="49" s="1"/>
  <c r="E43" i="22"/>
  <c r="C35" i="45" s="1"/>
  <c r="D56" i="49" s="1"/>
  <c r="A44" i="22"/>
  <c r="A36" i="45" s="1"/>
  <c r="D44" i="22"/>
  <c r="B36" i="45" s="1"/>
  <c r="E44" i="22"/>
  <c r="C36" i="45" s="1"/>
  <c r="D54" i="51" s="1"/>
  <c r="A45" i="22"/>
  <c r="D45" i="22"/>
  <c r="E45" i="22"/>
  <c r="F45" i="22"/>
  <c r="G45" i="22"/>
  <c r="A46" i="22"/>
  <c r="A37" i="45" s="1"/>
  <c r="D46" i="22"/>
  <c r="E46" i="22"/>
  <c r="A47" i="22"/>
  <c r="A38" i="45" s="1"/>
  <c r="D47" i="22"/>
  <c r="E47" i="22"/>
  <c r="A48" i="22"/>
  <c r="D48" i="22"/>
  <c r="E48" i="22"/>
  <c r="A49" i="22"/>
  <c r="D49" i="22"/>
  <c r="E49" i="22"/>
  <c r="A50" i="22"/>
  <c r="D50" i="22"/>
  <c r="E50" i="22"/>
  <c r="A51" i="22"/>
  <c r="D51" i="22"/>
  <c r="E51" i="22"/>
  <c r="A52" i="22"/>
  <c r="D52" i="22"/>
  <c r="E52" i="22"/>
  <c r="A53" i="22"/>
  <c r="D53" i="22"/>
  <c r="E53" i="22"/>
  <c r="A54" i="22"/>
  <c r="D54" i="22"/>
  <c r="E54" i="22"/>
  <c r="A55" i="22"/>
  <c r="D55" i="22"/>
  <c r="E55" i="22"/>
  <c r="A56" i="22"/>
  <c r="D56" i="22"/>
  <c r="E56" i="22"/>
  <c r="A57" i="22"/>
  <c r="D57" i="22"/>
  <c r="E57" i="22"/>
  <c r="A58" i="22"/>
  <c r="D58" i="22"/>
  <c r="E58" i="22"/>
  <c r="A59" i="22"/>
  <c r="D59" i="22"/>
  <c r="E59" i="22"/>
  <c r="A60" i="22"/>
  <c r="D60" i="22"/>
  <c r="E60" i="22"/>
  <c r="A61" i="22"/>
  <c r="D61" i="22"/>
  <c r="E61" i="22"/>
  <c r="A62" i="22"/>
  <c r="A39" i="45" s="1"/>
  <c r="D62" i="22"/>
  <c r="E62" i="22"/>
  <c r="A63" i="22"/>
  <c r="A40" i="45" s="1"/>
  <c r="D63" i="22"/>
  <c r="E63" i="22"/>
  <c r="A64" i="22"/>
  <c r="A41" i="45" s="1"/>
  <c r="D64" i="22"/>
  <c r="E64" i="22"/>
  <c r="A65" i="22"/>
  <c r="A42" i="45" s="1"/>
  <c r="D65" i="22"/>
  <c r="E65" i="22"/>
  <c r="A66" i="22"/>
  <c r="D66" i="22"/>
  <c r="E66" i="22"/>
  <c r="A67" i="22"/>
  <c r="D67" i="22"/>
  <c r="E67" i="22"/>
  <c r="A68" i="22"/>
  <c r="D68" i="22"/>
  <c r="E68" i="22"/>
  <c r="A69" i="22"/>
  <c r="D69" i="22"/>
  <c r="E69" i="22"/>
  <c r="A70" i="22"/>
  <c r="D70" i="22"/>
  <c r="E70" i="22"/>
  <c r="A71" i="22"/>
  <c r="D71" i="22"/>
  <c r="E71" i="22"/>
  <c r="A72" i="22"/>
  <c r="D72" i="22"/>
  <c r="E72" i="22"/>
  <c r="A73" i="22"/>
  <c r="D73" i="22"/>
  <c r="E73" i="22"/>
  <c r="A74" i="22"/>
  <c r="D74" i="22"/>
  <c r="E74" i="22"/>
  <c r="A75" i="22"/>
  <c r="D75" i="22"/>
  <c r="E75" i="22"/>
  <c r="A76" i="22"/>
  <c r="D76" i="22"/>
  <c r="E76" i="22"/>
  <c r="A77" i="22"/>
  <c r="D77" i="22"/>
  <c r="E77" i="22"/>
  <c r="A78" i="22"/>
  <c r="D78" i="22"/>
  <c r="E78" i="22"/>
  <c r="A79" i="22"/>
  <c r="D79" i="22"/>
  <c r="E79" i="22"/>
  <c r="A80" i="22"/>
  <c r="D80" i="22"/>
  <c r="E80" i="22"/>
  <c r="A81" i="22"/>
  <c r="D81" i="22"/>
  <c r="E81" i="22"/>
  <c r="A82" i="22"/>
  <c r="D82" i="22"/>
  <c r="E82" i="22"/>
  <c r="A83" i="22"/>
  <c r="D83" i="22"/>
  <c r="E83" i="22"/>
  <c r="A84" i="22"/>
  <c r="D84" i="22"/>
  <c r="E84" i="22"/>
  <c r="A85" i="22"/>
  <c r="D85" i="22"/>
  <c r="E85" i="22"/>
  <c r="A86" i="22"/>
  <c r="D86" i="22"/>
  <c r="E86" i="22"/>
  <c r="A87" i="22"/>
  <c r="D87" i="22"/>
  <c r="E87" i="22"/>
  <c r="A88" i="22"/>
  <c r="D88" i="22"/>
  <c r="E88" i="22"/>
  <c r="A89" i="22"/>
  <c r="D89" i="22"/>
  <c r="E89" i="22"/>
  <c r="A90" i="22"/>
  <c r="D90" i="22"/>
  <c r="E90" i="22"/>
  <c r="A91" i="22"/>
  <c r="D91" i="22"/>
  <c r="E91" i="22"/>
  <c r="A92" i="22"/>
  <c r="D92" i="22"/>
  <c r="E92" i="22"/>
  <c r="A93" i="22"/>
  <c r="D93" i="22"/>
  <c r="E93" i="22"/>
  <c r="A94" i="22"/>
  <c r="D94" i="22"/>
  <c r="E94" i="22"/>
  <c r="A95" i="22"/>
  <c r="D95" i="22"/>
  <c r="E95" i="22"/>
  <c r="A96" i="22"/>
  <c r="D96" i="22"/>
  <c r="E96" i="22"/>
  <c r="A97" i="22"/>
  <c r="D97" i="22"/>
  <c r="E97" i="22"/>
  <c r="A98" i="22"/>
  <c r="D98" i="22"/>
  <c r="E98" i="22"/>
  <c r="A99" i="22"/>
  <c r="D99" i="22"/>
  <c r="E99" i="22"/>
  <c r="A100" i="22"/>
  <c r="D100" i="22"/>
  <c r="E100" i="22"/>
  <c r="A101" i="22"/>
  <c r="D101" i="22"/>
  <c r="E101" i="22"/>
  <c r="A102" i="22"/>
  <c r="D102" i="22"/>
  <c r="E102" i="22"/>
  <c r="A103" i="22"/>
  <c r="D103" i="22"/>
  <c r="E103" i="22"/>
  <c r="A104" i="22"/>
  <c r="D104" i="22"/>
  <c r="E104" i="22"/>
  <c r="A105" i="22"/>
  <c r="D105" i="22"/>
  <c r="E105" i="22"/>
  <c r="A106" i="22"/>
  <c r="D106" i="22"/>
  <c r="E106" i="22"/>
  <c r="A107" i="22"/>
  <c r="D107" i="22"/>
  <c r="E107" i="22"/>
  <c r="A108" i="22"/>
  <c r="D108" i="22"/>
  <c r="E108" i="22"/>
  <c r="A109" i="22"/>
  <c r="D109" i="22"/>
  <c r="E109" i="22"/>
  <c r="A110" i="22"/>
  <c r="D110" i="22"/>
  <c r="E110" i="22"/>
  <c r="A111" i="22"/>
  <c r="D111" i="22"/>
  <c r="E111" i="22"/>
  <c r="A112" i="22"/>
  <c r="D112" i="22"/>
  <c r="E112" i="22"/>
  <c r="A113" i="22"/>
  <c r="D113" i="22"/>
  <c r="E113" i="22"/>
  <c r="A114" i="22"/>
  <c r="D114" i="22"/>
  <c r="E114" i="22"/>
  <c r="A115" i="22"/>
  <c r="D115" i="22"/>
  <c r="E115" i="22"/>
  <c r="F115" i="22"/>
  <c r="G115" i="22"/>
  <c r="A116" i="22"/>
  <c r="A43" i="45" s="1"/>
  <c r="D116" i="22"/>
  <c r="B43" i="45" s="1"/>
  <c r="E66" i="49" s="1"/>
  <c r="E116" i="22"/>
  <c r="C43" i="45" s="1"/>
  <c r="D66" i="49" s="1"/>
  <c r="D63" i="51" s="1"/>
  <c r="A117" i="22"/>
  <c r="A44" i="45" s="1"/>
  <c r="D117" i="22"/>
  <c r="B44" i="45" s="1"/>
  <c r="E67" i="49" s="1"/>
  <c r="E117" i="22"/>
  <c r="C44" i="45" s="1"/>
  <c r="D67" i="49" s="1"/>
  <c r="D64" i="51" s="1"/>
  <c r="A118" i="22"/>
  <c r="A45" i="45" s="1"/>
  <c r="D118" i="22"/>
  <c r="B45" i="45" s="1"/>
  <c r="E68" i="49" s="1"/>
  <c r="E118" i="22"/>
  <c r="C45" i="45" s="1"/>
  <c r="D68" i="49" s="1"/>
  <c r="D65" i="51" s="1"/>
  <c r="A119" i="22"/>
  <c r="D119" i="22"/>
  <c r="E119" i="22"/>
  <c r="F119" i="22"/>
  <c r="G119" i="22"/>
  <c r="A120" i="22"/>
  <c r="A46" i="45" s="1"/>
  <c r="E120" i="22"/>
  <c r="C46" i="45" s="1"/>
  <c r="D71" i="49" s="1"/>
  <c r="D68" i="51" s="1"/>
  <c r="A121" i="22"/>
  <c r="A47" i="45" s="1"/>
  <c r="E121" i="22"/>
  <c r="C47" i="45" s="1"/>
  <c r="D72" i="49" s="1"/>
  <c r="D69" i="51" s="1"/>
  <c r="A122" i="22"/>
  <c r="A48" i="45" s="1"/>
  <c r="E122" i="22"/>
  <c r="C48" i="45" s="1"/>
  <c r="D73" i="49" s="1"/>
  <c r="D70" i="51" s="1"/>
  <c r="A123" i="22"/>
  <c r="D123" i="22"/>
  <c r="E123" i="22"/>
  <c r="F123" i="22"/>
  <c r="A124" i="22"/>
  <c r="E124" i="22"/>
  <c r="F124" i="22"/>
  <c r="A125" i="22"/>
  <c r="E125" i="22"/>
  <c r="F125" i="22"/>
  <c r="A126" i="22"/>
  <c r="D126" i="22"/>
  <c r="E126" i="22"/>
  <c r="F126" i="22"/>
  <c r="G126" i="22"/>
  <c r="A127" i="22"/>
  <c r="D127" i="22"/>
  <c r="E127" i="22"/>
  <c r="F127" i="22"/>
  <c r="G127" i="22"/>
  <c r="A128" i="22"/>
  <c r="A49" i="45" s="1"/>
  <c r="D128" i="22"/>
  <c r="B49" i="45" s="1"/>
  <c r="E76" i="49" s="1"/>
  <c r="E128" i="22"/>
  <c r="C49" i="45" s="1"/>
  <c r="D76" i="49" s="1"/>
  <c r="D73" i="51" s="1"/>
  <c r="A129" i="22"/>
  <c r="A50" i="45" s="1"/>
  <c r="D129" i="22"/>
  <c r="B50" i="45" s="1"/>
  <c r="E77" i="49" s="1"/>
  <c r="E129" i="22"/>
  <c r="C50" i="45" s="1"/>
  <c r="D77" i="49" s="1"/>
  <c r="D74" i="51" s="1"/>
  <c r="A130" i="22"/>
  <c r="D130" i="22"/>
  <c r="E130" i="22"/>
  <c r="F130" i="22"/>
  <c r="G130" i="22"/>
  <c r="A131" i="22"/>
  <c r="A51" i="45" s="1"/>
  <c r="D131" i="22"/>
  <c r="B51" i="45" s="1"/>
  <c r="E78" i="49" s="1"/>
  <c r="E131" i="22"/>
  <c r="C51" i="45" s="1"/>
  <c r="D78" i="49" s="1"/>
  <c r="D75" i="51" s="1"/>
  <c r="A132" i="22"/>
  <c r="A52" i="45" s="1"/>
  <c r="D132" i="22"/>
  <c r="B52" i="45" s="1"/>
  <c r="E79" i="49" s="1"/>
  <c r="E132" i="22"/>
  <c r="C52" i="45" s="1"/>
  <c r="D79" i="49" s="1"/>
  <c r="D76" i="51" s="1"/>
  <c r="A133" i="22"/>
  <c r="D133" i="22"/>
  <c r="E133" i="22"/>
  <c r="F133" i="22"/>
  <c r="G133" i="22"/>
  <c r="A134" i="22"/>
  <c r="B134" i="22"/>
  <c r="D134" i="22"/>
  <c r="E134" i="22"/>
  <c r="F134" i="22"/>
  <c r="G134" i="22"/>
  <c r="A135" i="22"/>
  <c r="B135" i="22"/>
  <c r="D135" i="22"/>
  <c r="E135" i="22"/>
  <c r="F135" i="22"/>
  <c r="G135" i="22"/>
  <c r="A136" i="22"/>
  <c r="B136" i="22"/>
  <c r="D136" i="22"/>
  <c r="E136" i="22"/>
  <c r="F136" i="22"/>
  <c r="G136" i="22"/>
  <c r="A137" i="22"/>
  <c r="B137" i="22"/>
  <c r="D137" i="22"/>
  <c r="E137" i="22"/>
  <c r="F137" i="22"/>
  <c r="G137" i="22"/>
  <c r="A138" i="22"/>
  <c r="B138" i="22"/>
  <c r="D138" i="22"/>
  <c r="E138" i="22"/>
  <c r="F138" i="22"/>
  <c r="G138" i="22"/>
  <c r="A139" i="22"/>
  <c r="B139" i="22"/>
  <c r="D139" i="22"/>
  <c r="E139" i="22"/>
  <c r="F139" i="22"/>
  <c r="G139" i="22"/>
  <c r="A140" i="22"/>
  <c r="B140" i="22"/>
  <c r="D140" i="22"/>
  <c r="E140" i="22"/>
  <c r="F140" i="22"/>
  <c r="G140" i="22"/>
  <c r="P257" i="8"/>
  <c r="P256" i="8"/>
  <c r="P255" i="8"/>
  <c r="P253" i="8"/>
  <c r="C240" i="21" s="1"/>
  <c r="P252" i="8"/>
  <c r="B132" i="23" s="1"/>
  <c r="P251" i="8"/>
  <c r="B131" i="23" s="1"/>
  <c r="P250" i="8"/>
  <c r="C237" i="21" s="1"/>
  <c r="P249" i="8"/>
  <c r="B190" i="22" s="1"/>
  <c r="P248" i="8"/>
  <c r="P245" i="8"/>
  <c r="P244" i="8"/>
  <c r="C231" i="21" s="1"/>
  <c r="P243" i="8"/>
  <c r="B184" i="22" s="1"/>
  <c r="P241" i="8"/>
  <c r="C228" i="21" s="1"/>
  <c r="P240" i="8"/>
  <c r="P239" i="8"/>
  <c r="C226" i="21" s="1"/>
  <c r="P238" i="8"/>
  <c r="P237" i="8"/>
  <c r="C224" i="21" s="1"/>
  <c r="P236" i="8"/>
  <c r="C223" i="21" s="1"/>
  <c r="P235" i="8"/>
  <c r="C222" i="21" s="1"/>
  <c r="P234" i="8"/>
  <c r="C221" i="21" s="1"/>
  <c r="P233" i="8"/>
  <c r="C220" i="21" s="1"/>
  <c r="P232" i="8"/>
  <c r="P231" i="8"/>
  <c r="P230" i="8"/>
  <c r="C217" i="21" s="1"/>
  <c r="P229" i="8"/>
  <c r="P228" i="8"/>
  <c r="P190" i="8"/>
  <c r="B71" i="23" s="1"/>
  <c r="P189" i="8"/>
  <c r="B70" i="23" s="1"/>
  <c r="P187" i="8"/>
  <c r="B68" i="23" s="1"/>
  <c r="P186" i="8"/>
  <c r="C173" i="21" s="1"/>
  <c r="P183" i="8"/>
  <c r="B64" i="23" s="1"/>
  <c r="P180" i="8"/>
  <c r="B61" i="23" s="1"/>
  <c r="P179" i="8"/>
  <c r="P178" i="8"/>
  <c r="B59" i="23" s="1"/>
  <c r="P220" i="8"/>
  <c r="C207" i="21" s="1"/>
  <c r="P221" i="8"/>
  <c r="C208" i="21" s="1"/>
  <c r="P222" i="8"/>
  <c r="C209" i="21" s="1"/>
  <c r="P223" i="8"/>
  <c r="P224" i="8"/>
  <c r="B165" i="22" s="1"/>
  <c r="P225" i="8"/>
  <c r="C212" i="21" s="1"/>
  <c r="P226" i="8"/>
  <c r="C213" i="21" s="1"/>
  <c r="P227" i="8"/>
  <c r="C214" i="21" s="1"/>
  <c r="P242" i="8"/>
  <c r="P246" i="8"/>
  <c r="P247" i="8"/>
  <c r="P254" i="8"/>
  <c r="C241" i="21" s="1"/>
  <c r="P258" i="8"/>
  <c r="C245" i="21" s="1"/>
  <c r="P259" i="8"/>
  <c r="B139" i="23" s="1"/>
  <c r="P260" i="8"/>
  <c r="C247" i="21" s="1"/>
  <c r="P261" i="8"/>
  <c r="P262" i="8"/>
  <c r="R220" i="8" a="1"/>
  <c r="R220" i="8" s="1"/>
  <c r="R221" i="8" a="1"/>
  <c r="R221" i="8" s="1"/>
  <c r="R222" i="8" a="1"/>
  <c r="R222" i="8" s="1"/>
  <c r="R223" i="8" a="1"/>
  <c r="R223" i="8" s="1"/>
  <c r="R224" i="8" a="1"/>
  <c r="R224" i="8" s="1"/>
  <c r="R225" i="8" a="1"/>
  <c r="R225" i="8" s="1"/>
  <c r="R226" i="8" a="1"/>
  <c r="R226" i="8" s="1"/>
  <c r="R227" i="8" a="1"/>
  <c r="R227" i="8" s="1"/>
  <c r="C168" i="22" s="1"/>
  <c r="R228" i="8" a="1"/>
  <c r="R228" i="8" s="1"/>
  <c r="R229" i="8" a="1"/>
  <c r="R229" i="8" s="1"/>
  <c r="R230" i="8" a="1"/>
  <c r="R230" i="8" s="1"/>
  <c r="R231" i="8" a="1"/>
  <c r="R231" i="8" s="1"/>
  <c r="R232" i="8" a="1"/>
  <c r="R232" i="8" s="1"/>
  <c r="R233" i="8" a="1"/>
  <c r="R233" i="8" s="1"/>
  <c r="R234" i="8" a="1"/>
  <c r="R234" i="8" s="1"/>
  <c r="R235" i="8" a="1"/>
  <c r="R235" i="8" s="1"/>
  <c r="C115" i="23" s="1"/>
  <c r="R236" i="8" a="1"/>
  <c r="R236" i="8" s="1"/>
  <c r="R237" i="8" a="1"/>
  <c r="R237" i="8" s="1"/>
  <c r="R238" i="8" a="1"/>
  <c r="R238" i="8" s="1"/>
  <c r="R239" i="8" a="1"/>
  <c r="R239" i="8" s="1"/>
  <c r="R240" i="8" a="1"/>
  <c r="R240" i="8" s="1"/>
  <c r="R241" i="8" a="1"/>
  <c r="R241" i="8" s="1"/>
  <c r="R242" i="8" a="1"/>
  <c r="R242" i="8" s="1"/>
  <c r="R243" i="8" a="1"/>
  <c r="R243" i="8" s="1"/>
  <c r="R244" i="8" a="1"/>
  <c r="R244" i="8" s="1"/>
  <c r="R245" i="8" a="1"/>
  <c r="R245" i="8" s="1"/>
  <c r="R246" i="8" a="1"/>
  <c r="R246" i="8" s="1"/>
  <c r="R247" i="8" a="1"/>
  <c r="R247" i="8" s="1"/>
  <c r="C188" i="22" s="1"/>
  <c r="R248" i="8" a="1"/>
  <c r="R248" i="8" s="1"/>
  <c r="R249" i="8" a="1"/>
  <c r="R249" i="8" s="1"/>
  <c r="R250" i="8" a="1"/>
  <c r="R250" i="8" s="1"/>
  <c r="C130" i="23" s="1"/>
  <c r="R251" i="8" a="1"/>
  <c r="R251" i="8" s="1"/>
  <c r="R252" i="8" a="1"/>
  <c r="R252" i="8" s="1"/>
  <c r="R253" i="8" a="1"/>
  <c r="R253" i="8" s="1"/>
  <c r="C194" i="22" s="1"/>
  <c r="R254" i="8" a="1"/>
  <c r="R254" i="8" s="1"/>
  <c r="E241" i="21" s="1"/>
  <c r="R255" i="8" a="1"/>
  <c r="R255" i="8" s="1"/>
  <c r="R256" i="8" a="1"/>
  <c r="R256" i="8" s="1"/>
  <c r="R257" i="8" a="1"/>
  <c r="R257" i="8" s="1"/>
  <c r="R258" i="8" a="1"/>
  <c r="R258" i="8" s="1"/>
  <c r="R259" i="8" a="1"/>
  <c r="R259" i="8" s="1"/>
  <c r="R260" i="8" a="1"/>
  <c r="R260" i="8" s="1"/>
  <c r="P158" i="8"/>
  <c r="C145" i="21" s="1"/>
  <c r="P57" i="8"/>
  <c r="B47" i="23" s="1"/>
  <c r="P54" i="8"/>
  <c r="B44" i="23" s="1"/>
  <c r="P48" i="8"/>
  <c r="B38" i="23" s="1"/>
  <c r="P47" i="8"/>
  <c r="B37" i="23" s="1"/>
  <c r="P46" i="8"/>
  <c r="B36" i="23" s="1"/>
  <c r="P45" i="8"/>
  <c r="B35" i="23" s="1"/>
  <c r="A127" i="21"/>
  <c r="B127" i="21"/>
  <c r="D127" i="21"/>
  <c r="G127" i="21"/>
  <c r="A128" i="21"/>
  <c r="B128" i="21"/>
  <c r="D128" i="21"/>
  <c r="G128" i="21"/>
  <c r="A129" i="21"/>
  <c r="B129" i="21"/>
  <c r="D129" i="21"/>
  <c r="G129" i="21"/>
  <c r="A130" i="21"/>
  <c r="B130" i="21"/>
  <c r="D130" i="21"/>
  <c r="G130" i="21"/>
  <c r="A131" i="21"/>
  <c r="B131" i="21"/>
  <c r="D131" i="21"/>
  <c r="G131" i="21"/>
  <c r="A132" i="21"/>
  <c r="B132" i="21"/>
  <c r="D132" i="21"/>
  <c r="G132" i="21"/>
  <c r="A133" i="21"/>
  <c r="B133" i="21"/>
  <c r="D133" i="21"/>
  <c r="F133" i="21"/>
  <c r="G133" i="21"/>
  <c r="H133" i="21"/>
  <c r="I133" i="21"/>
  <c r="A134" i="21"/>
  <c r="B134" i="21"/>
  <c r="D134" i="21"/>
  <c r="G134" i="21"/>
  <c r="A135" i="21"/>
  <c r="B135" i="21"/>
  <c r="D135" i="21"/>
  <c r="G135" i="21"/>
  <c r="A136" i="21"/>
  <c r="B136" i="21"/>
  <c r="D136" i="21"/>
  <c r="G136" i="21"/>
  <c r="A137" i="21"/>
  <c r="B137" i="21"/>
  <c r="D137" i="21"/>
  <c r="G137" i="21"/>
  <c r="A138" i="21"/>
  <c r="B138" i="21"/>
  <c r="D138" i="21"/>
  <c r="G138" i="21"/>
  <c r="A139" i="21"/>
  <c r="B139" i="21"/>
  <c r="D139" i="21"/>
  <c r="F139" i="21"/>
  <c r="G139" i="21"/>
  <c r="H139" i="21"/>
  <c r="I139" i="21"/>
  <c r="A140" i="21"/>
  <c r="B140" i="21"/>
  <c r="D140" i="21"/>
  <c r="G140" i="21"/>
  <c r="A141" i="21"/>
  <c r="B141" i="21"/>
  <c r="D141" i="21"/>
  <c r="G141" i="21"/>
  <c r="A142" i="21"/>
  <c r="B142" i="21"/>
  <c r="D142" i="21"/>
  <c r="G142" i="21"/>
  <c r="A143" i="21"/>
  <c r="B143" i="21"/>
  <c r="D143" i="21"/>
  <c r="G143" i="21"/>
  <c r="A144" i="21"/>
  <c r="B144" i="21"/>
  <c r="D144" i="21"/>
  <c r="G144" i="21"/>
  <c r="A145" i="21"/>
  <c r="B145" i="21"/>
  <c r="D145" i="21"/>
  <c r="F145" i="21"/>
  <c r="G145" i="21"/>
  <c r="H145" i="21"/>
  <c r="I145" i="21"/>
  <c r="A146" i="21"/>
  <c r="B146" i="21"/>
  <c r="D146" i="21"/>
  <c r="F146" i="21"/>
  <c r="G146" i="21"/>
  <c r="H146" i="21"/>
  <c r="I146" i="21"/>
  <c r="A147" i="21"/>
  <c r="B147" i="21"/>
  <c r="D147" i="21"/>
  <c r="F147" i="21"/>
  <c r="G147" i="21"/>
  <c r="A148" i="21"/>
  <c r="B148" i="21"/>
  <c r="D148" i="21"/>
  <c r="F148" i="21"/>
  <c r="G148" i="21"/>
  <c r="A149" i="21"/>
  <c r="B149" i="21"/>
  <c r="D149" i="21"/>
  <c r="F149" i="21"/>
  <c r="G149" i="21"/>
  <c r="A150" i="21"/>
  <c r="B150" i="21"/>
  <c r="D150" i="21"/>
  <c r="F150" i="21"/>
  <c r="G150" i="21"/>
  <c r="A151" i="21"/>
  <c r="B151" i="21"/>
  <c r="D151" i="21"/>
  <c r="F151" i="21"/>
  <c r="G151" i="21"/>
  <c r="A152" i="21"/>
  <c r="B152" i="21"/>
  <c r="D152" i="21"/>
  <c r="G152" i="21"/>
  <c r="A153" i="21"/>
  <c r="B153" i="21"/>
  <c r="D153" i="21"/>
  <c r="G153" i="21"/>
  <c r="A154" i="21"/>
  <c r="B154" i="21"/>
  <c r="D154" i="21"/>
  <c r="G154" i="21"/>
  <c r="A155" i="21"/>
  <c r="B155" i="21"/>
  <c r="D155" i="21"/>
  <c r="F155" i="21"/>
  <c r="G155" i="21"/>
  <c r="H155" i="21"/>
  <c r="I155" i="21"/>
  <c r="A156" i="21"/>
  <c r="B156" i="21"/>
  <c r="D156" i="21"/>
  <c r="F156" i="21"/>
  <c r="G156" i="21"/>
  <c r="A157" i="21"/>
  <c r="B157" i="21"/>
  <c r="D157" i="21"/>
  <c r="F157" i="21"/>
  <c r="G157" i="21"/>
  <c r="A158" i="21"/>
  <c r="B158" i="21"/>
  <c r="D158" i="21"/>
  <c r="F158" i="21"/>
  <c r="G158" i="21"/>
  <c r="A159" i="21"/>
  <c r="B159" i="21"/>
  <c r="D159" i="21"/>
  <c r="F159" i="21"/>
  <c r="G159" i="21"/>
  <c r="A160" i="21"/>
  <c r="B160" i="21"/>
  <c r="D160" i="21"/>
  <c r="F160" i="21"/>
  <c r="G160" i="21"/>
  <c r="A161" i="21"/>
  <c r="B161" i="21"/>
  <c r="D161" i="21"/>
  <c r="G161" i="21"/>
  <c r="A162" i="21"/>
  <c r="B162" i="21"/>
  <c r="D162" i="21"/>
  <c r="G162" i="21"/>
  <c r="A163" i="21"/>
  <c r="B163" i="21"/>
  <c r="D163" i="21"/>
  <c r="G163" i="21"/>
  <c r="A164" i="21"/>
  <c r="B164" i="21"/>
  <c r="D164" i="21"/>
  <c r="F164" i="21"/>
  <c r="G164" i="21"/>
  <c r="H164" i="21"/>
  <c r="I164" i="21"/>
  <c r="A165" i="21"/>
  <c r="B165" i="21"/>
  <c r="D165" i="21"/>
  <c r="G165" i="21"/>
  <c r="A166" i="21"/>
  <c r="B166" i="21"/>
  <c r="D166" i="21"/>
  <c r="G166" i="21"/>
  <c r="A167" i="21"/>
  <c r="B167" i="21"/>
  <c r="D167" i="21"/>
  <c r="G167" i="21"/>
  <c r="A168" i="21"/>
  <c r="B168" i="21"/>
  <c r="D168" i="21"/>
  <c r="F168" i="21"/>
  <c r="G168" i="21"/>
  <c r="H168" i="21"/>
  <c r="A169" i="21"/>
  <c r="B169" i="21"/>
  <c r="D169" i="21"/>
  <c r="G169" i="21"/>
  <c r="H169" i="21"/>
  <c r="A170" i="21"/>
  <c r="B170" i="21"/>
  <c r="D170" i="21"/>
  <c r="G170" i="21"/>
  <c r="H170" i="21"/>
  <c r="A171" i="21"/>
  <c r="B171" i="21"/>
  <c r="D171" i="21"/>
  <c r="F171" i="21"/>
  <c r="G171" i="21"/>
  <c r="H171" i="21"/>
  <c r="I171" i="21"/>
  <c r="A172" i="21"/>
  <c r="B172" i="21"/>
  <c r="D172" i="21"/>
  <c r="F172" i="21"/>
  <c r="G172" i="21"/>
  <c r="H172" i="21"/>
  <c r="I172" i="21"/>
  <c r="A173" i="21"/>
  <c r="B173" i="21"/>
  <c r="D173" i="21"/>
  <c r="F173" i="21"/>
  <c r="G173" i="21"/>
  <c r="A174" i="21"/>
  <c r="B174" i="21"/>
  <c r="D174" i="21"/>
  <c r="F174" i="21"/>
  <c r="G174" i="21"/>
  <c r="A175" i="21"/>
  <c r="B175" i="21"/>
  <c r="D175" i="21"/>
  <c r="F175" i="21"/>
  <c r="G175" i="21"/>
  <c r="H175" i="21"/>
  <c r="I175" i="21"/>
  <c r="A176" i="21"/>
  <c r="B176" i="21"/>
  <c r="D176" i="21"/>
  <c r="F176" i="21"/>
  <c r="G176" i="21"/>
  <c r="A177" i="21"/>
  <c r="B177" i="21"/>
  <c r="D177" i="21"/>
  <c r="F177" i="21"/>
  <c r="G177" i="21"/>
  <c r="A178" i="21"/>
  <c r="B178" i="21"/>
  <c r="D178" i="21"/>
  <c r="F178" i="21"/>
  <c r="G178" i="21"/>
  <c r="H178" i="21"/>
  <c r="I178" i="21"/>
  <c r="A179" i="21"/>
  <c r="B179" i="21"/>
  <c r="C179" i="21"/>
  <c r="D179" i="21"/>
  <c r="E179" i="21"/>
  <c r="F179" i="21"/>
  <c r="G179" i="21"/>
  <c r="H179" i="21"/>
  <c r="I179" i="21"/>
  <c r="A180" i="21"/>
  <c r="B180" i="21"/>
  <c r="C180" i="21"/>
  <c r="D180" i="21"/>
  <c r="E180" i="21"/>
  <c r="F180" i="21"/>
  <c r="G180" i="21"/>
  <c r="H180" i="21"/>
  <c r="I180" i="21"/>
  <c r="A181" i="21"/>
  <c r="B181" i="21"/>
  <c r="C181" i="21"/>
  <c r="D181" i="21"/>
  <c r="E181" i="21"/>
  <c r="F181" i="21"/>
  <c r="G181" i="21"/>
  <c r="H181" i="21"/>
  <c r="I181" i="21"/>
  <c r="A182" i="21"/>
  <c r="B182" i="21"/>
  <c r="C182" i="21"/>
  <c r="D182" i="21"/>
  <c r="E182" i="21"/>
  <c r="F182" i="21"/>
  <c r="G182" i="21"/>
  <c r="H182" i="21"/>
  <c r="I182" i="21"/>
  <c r="A183" i="21"/>
  <c r="B183" i="21"/>
  <c r="C183" i="21"/>
  <c r="D183" i="21"/>
  <c r="E183" i="21"/>
  <c r="F183" i="21"/>
  <c r="G183" i="21"/>
  <c r="H183" i="21"/>
  <c r="I183" i="21"/>
  <c r="A184" i="21"/>
  <c r="B184" i="21"/>
  <c r="C184" i="21"/>
  <c r="D184" i="21"/>
  <c r="E184" i="21"/>
  <c r="F184" i="21"/>
  <c r="G184" i="21"/>
  <c r="H184" i="21"/>
  <c r="I184" i="21"/>
  <c r="A185" i="21"/>
  <c r="B185" i="21"/>
  <c r="C185" i="21"/>
  <c r="D185" i="21"/>
  <c r="E185" i="21"/>
  <c r="F185" i="21"/>
  <c r="G185" i="21"/>
  <c r="H185" i="21"/>
  <c r="I185" i="21"/>
  <c r="A186" i="21"/>
  <c r="B186" i="21"/>
  <c r="C186" i="21"/>
  <c r="D186" i="21"/>
  <c r="E186" i="21"/>
  <c r="F186" i="21"/>
  <c r="G186" i="21"/>
  <c r="H186" i="21"/>
  <c r="I186" i="21"/>
  <c r="A187" i="21"/>
  <c r="B187" i="21"/>
  <c r="C187" i="21"/>
  <c r="D187" i="21"/>
  <c r="E187" i="21"/>
  <c r="F187" i="21"/>
  <c r="G187" i="21"/>
  <c r="H187" i="21"/>
  <c r="I187" i="21"/>
  <c r="A188" i="21"/>
  <c r="B188" i="21"/>
  <c r="C188" i="21"/>
  <c r="D188" i="21"/>
  <c r="E188" i="21"/>
  <c r="F188" i="21"/>
  <c r="G188" i="21"/>
  <c r="H188" i="21"/>
  <c r="I188" i="21"/>
  <c r="A189" i="21"/>
  <c r="B189" i="21"/>
  <c r="C189" i="21"/>
  <c r="D189" i="21"/>
  <c r="E189" i="21"/>
  <c r="F189" i="21"/>
  <c r="G189" i="21"/>
  <c r="H189" i="21"/>
  <c r="I189" i="21"/>
  <c r="A190" i="21"/>
  <c r="B190" i="21"/>
  <c r="C190" i="21"/>
  <c r="D190" i="21"/>
  <c r="E190" i="21"/>
  <c r="F190" i="21"/>
  <c r="G190" i="21"/>
  <c r="H190" i="21"/>
  <c r="I190" i="21"/>
  <c r="A191" i="21"/>
  <c r="B191" i="21"/>
  <c r="C191" i="21"/>
  <c r="D191" i="21"/>
  <c r="E191" i="21"/>
  <c r="F191" i="21"/>
  <c r="G191" i="21"/>
  <c r="H191" i="21"/>
  <c r="I191" i="21"/>
  <c r="A192" i="21"/>
  <c r="B192" i="21"/>
  <c r="C192" i="21"/>
  <c r="D192" i="21"/>
  <c r="E192" i="21"/>
  <c r="F192" i="21"/>
  <c r="G192" i="21"/>
  <c r="H192" i="21"/>
  <c r="I192" i="21"/>
  <c r="A193" i="21"/>
  <c r="B193" i="21"/>
  <c r="C193" i="21"/>
  <c r="D193" i="21"/>
  <c r="E193" i="21"/>
  <c r="F193" i="21"/>
  <c r="G193" i="21"/>
  <c r="H193" i="21"/>
  <c r="I193" i="21"/>
  <c r="A194" i="21"/>
  <c r="B194" i="21"/>
  <c r="C194" i="21"/>
  <c r="D194" i="21"/>
  <c r="E194" i="21"/>
  <c r="F194" i="21"/>
  <c r="G194" i="21"/>
  <c r="H194" i="21"/>
  <c r="I194" i="21"/>
  <c r="A195" i="21"/>
  <c r="B195" i="21"/>
  <c r="C195" i="21"/>
  <c r="D195" i="21"/>
  <c r="E195" i="21"/>
  <c r="F195" i="21"/>
  <c r="G195" i="21"/>
  <c r="H195" i="21"/>
  <c r="I195" i="21"/>
  <c r="A196" i="21"/>
  <c r="B196" i="21"/>
  <c r="C196" i="21"/>
  <c r="D196" i="21"/>
  <c r="E196" i="21"/>
  <c r="F196" i="21"/>
  <c r="G196" i="21"/>
  <c r="H196" i="21"/>
  <c r="I196" i="21"/>
  <c r="A197" i="21"/>
  <c r="B197" i="21"/>
  <c r="C197" i="21"/>
  <c r="D197" i="21"/>
  <c r="E197" i="21"/>
  <c r="F197" i="21"/>
  <c r="G197" i="21"/>
  <c r="H197" i="21"/>
  <c r="I197" i="21"/>
  <c r="A198" i="21"/>
  <c r="B198" i="21"/>
  <c r="C198" i="21"/>
  <c r="D198" i="21"/>
  <c r="E198" i="21"/>
  <c r="F198" i="21"/>
  <c r="G198" i="21"/>
  <c r="H198" i="21"/>
  <c r="I198" i="21"/>
  <c r="A199" i="21"/>
  <c r="B199" i="21"/>
  <c r="C199" i="21"/>
  <c r="D199" i="21"/>
  <c r="E199" i="21"/>
  <c r="F199" i="21"/>
  <c r="G199" i="21"/>
  <c r="H199" i="21"/>
  <c r="I199" i="21"/>
  <c r="A200" i="21"/>
  <c r="B200" i="21"/>
  <c r="C200" i="21"/>
  <c r="D200" i="21"/>
  <c r="E200" i="21"/>
  <c r="F200" i="21"/>
  <c r="G200" i="21"/>
  <c r="H200" i="21"/>
  <c r="I200" i="21"/>
  <c r="A201" i="21"/>
  <c r="B201" i="21"/>
  <c r="D201" i="21"/>
  <c r="F201" i="21"/>
  <c r="G201" i="21"/>
  <c r="H201" i="21"/>
  <c r="I201" i="21"/>
  <c r="A202" i="21"/>
  <c r="B202" i="21"/>
  <c r="C202" i="21"/>
  <c r="D202" i="21"/>
  <c r="E202" i="21"/>
  <c r="F202" i="21"/>
  <c r="G202" i="21"/>
  <c r="H202" i="21"/>
  <c r="I202" i="21"/>
  <c r="A203" i="21"/>
  <c r="B203" i="21"/>
  <c r="C203" i="21"/>
  <c r="D203" i="21"/>
  <c r="E203" i="21"/>
  <c r="F203" i="21"/>
  <c r="G203" i="21"/>
  <c r="H203" i="21"/>
  <c r="I203" i="21"/>
  <c r="A204" i="21"/>
  <c r="B204" i="21"/>
  <c r="C204" i="21"/>
  <c r="D204" i="21"/>
  <c r="E204" i="21"/>
  <c r="F204" i="21"/>
  <c r="G204" i="21"/>
  <c r="H204" i="21"/>
  <c r="I204" i="21"/>
  <c r="A205" i="21"/>
  <c r="B205" i="21"/>
  <c r="C205" i="21"/>
  <c r="D205" i="21"/>
  <c r="E205" i="21"/>
  <c r="F205" i="21"/>
  <c r="G205" i="21"/>
  <c r="H205" i="21"/>
  <c r="I205" i="21"/>
  <c r="A206" i="21"/>
  <c r="B206" i="21"/>
  <c r="C206" i="21"/>
  <c r="D206" i="21"/>
  <c r="E206" i="21"/>
  <c r="F206" i="21"/>
  <c r="G206" i="21"/>
  <c r="H206" i="21"/>
  <c r="I206" i="21"/>
  <c r="J206" i="21"/>
  <c r="K206" i="21"/>
  <c r="L206" i="21"/>
  <c r="A207" i="21"/>
  <c r="B207" i="21"/>
  <c r="D207" i="21"/>
  <c r="F207" i="21"/>
  <c r="G207" i="21"/>
  <c r="H207" i="21"/>
  <c r="I207" i="21"/>
  <c r="A208" i="21"/>
  <c r="B208" i="21"/>
  <c r="D208" i="21"/>
  <c r="F208" i="21"/>
  <c r="G208" i="21"/>
  <c r="A209" i="21"/>
  <c r="B209" i="21"/>
  <c r="D209" i="21"/>
  <c r="F209" i="21"/>
  <c r="G209" i="21"/>
  <c r="H209" i="21"/>
  <c r="I209" i="21"/>
  <c r="A210" i="21"/>
  <c r="B210" i="21"/>
  <c r="D210" i="21"/>
  <c r="F210" i="21"/>
  <c r="G210" i="21"/>
  <c r="A211" i="21"/>
  <c r="B211" i="21"/>
  <c r="D211" i="21"/>
  <c r="F211" i="21"/>
  <c r="G211" i="21"/>
  <c r="A212" i="21"/>
  <c r="B212" i="21"/>
  <c r="D212" i="21"/>
  <c r="F212" i="21"/>
  <c r="G212" i="21"/>
  <c r="A213" i="21"/>
  <c r="B213" i="21"/>
  <c r="D213" i="21"/>
  <c r="F213" i="21"/>
  <c r="G213" i="21"/>
  <c r="A214" i="21"/>
  <c r="B214" i="21"/>
  <c r="D214" i="21"/>
  <c r="F214" i="21"/>
  <c r="G214" i="21"/>
  <c r="H214" i="21"/>
  <c r="I214" i="21"/>
  <c r="A215" i="21"/>
  <c r="B215" i="21"/>
  <c r="D215" i="21"/>
  <c r="F215" i="21"/>
  <c r="G215" i="21"/>
  <c r="A216" i="21"/>
  <c r="B216" i="21"/>
  <c r="D216" i="21"/>
  <c r="F216" i="21"/>
  <c r="G216" i="21"/>
  <c r="A217" i="21"/>
  <c r="B217" i="21"/>
  <c r="D217" i="21"/>
  <c r="F217" i="21"/>
  <c r="G217" i="21"/>
  <c r="A218" i="21"/>
  <c r="B218" i="21"/>
  <c r="D218" i="21"/>
  <c r="F218" i="21"/>
  <c r="G218" i="21"/>
  <c r="A219" i="21"/>
  <c r="B219" i="21"/>
  <c r="D219" i="21"/>
  <c r="F219" i="21"/>
  <c r="G219" i="21"/>
  <c r="A220" i="21"/>
  <c r="B220" i="21"/>
  <c r="D220" i="21"/>
  <c r="F220" i="21"/>
  <c r="G220" i="21"/>
  <c r="A221" i="21"/>
  <c r="B221" i="21"/>
  <c r="D221" i="21"/>
  <c r="F221" i="21"/>
  <c r="G221" i="21"/>
  <c r="A222" i="21"/>
  <c r="B222" i="21"/>
  <c r="D222" i="21"/>
  <c r="F222" i="21"/>
  <c r="G222" i="21"/>
  <c r="A223" i="21"/>
  <c r="B223" i="21"/>
  <c r="D223" i="21"/>
  <c r="F223" i="21"/>
  <c r="G223" i="21"/>
  <c r="A224" i="21"/>
  <c r="B224" i="21"/>
  <c r="D224" i="21"/>
  <c r="F224" i="21"/>
  <c r="G224" i="21"/>
  <c r="A225" i="21"/>
  <c r="B225" i="21"/>
  <c r="D225" i="21"/>
  <c r="F225" i="21"/>
  <c r="G225" i="21"/>
  <c r="A226" i="21"/>
  <c r="B226" i="21"/>
  <c r="D226" i="21"/>
  <c r="F226" i="21"/>
  <c r="G226" i="21"/>
  <c r="A227" i="21"/>
  <c r="B227" i="21"/>
  <c r="D227" i="21"/>
  <c r="F227" i="21"/>
  <c r="G227" i="21"/>
  <c r="A228" i="21"/>
  <c r="B228" i="21"/>
  <c r="D228" i="21"/>
  <c r="F228" i="21"/>
  <c r="G228" i="21"/>
  <c r="A229" i="21"/>
  <c r="B229" i="21"/>
  <c r="D229" i="21"/>
  <c r="F229" i="21"/>
  <c r="G229" i="21"/>
  <c r="H229" i="21"/>
  <c r="I229" i="21"/>
  <c r="A230" i="21"/>
  <c r="B230" i="21"/>
  <c r="D230" i="21"/>
  <c r="F230" i="21"/>
  <c r="G230" i="21"/>
  <c r="A231" i="21"/>
  <c r="B231" i="21"/>
  <c r="D231" i="21"/>
  <c r="F231" i="21"/>
  <c r="G231" i="21"/>
  <c r="A232" i="21"/>
  <c r="B232" i="21"/>
  <c r="D232" i="21"/>
  <c r="F232" i="21"/>
  <c r="G232" i="21"/>
  <c r="A233" i="21"/>
  <c r="B233" i="21"/>
  <c r="D233" i="21"/>
  <c r="F233" i="21"/>
  <c r="G233" i="21"/>
  <c r="A234" i="21"/>
  <c r="B234" i="21"/>
  <c r="D234" i="21"/>
  <c r="F234" i="21"/>
  <c r="G234" i="21"/>
  <c r="H234" i="21"/>
  <c r="I234" i="21"/>
  <c r="A235" i="21"/>
  <c r="B235" i="21"/>
  <c r="D235" i="21"/>
  <c r="F235" i="21"/>
  <c r="G235" i="21"/>
  <c r="A236" i="21"/>
  <c r="B236" i="21"/>
  <c r="D236" i="21"/>
  <c r="F236" i="21"/>
  <c r="G236" i="21"/>
  <c r="A237" i="21"/>
  <c r="B237" i="21"/>
  <c r="D237" i="21"/>
  <c r="F237" i="21"/>
  <c r="G237" i="21"/>
  <c r="A238" i="21"/>
  <c r="B238" i="21"/>
  <c r="D238" i="21"/>
  <c r="F238" i="21"/>
  <c r="G238" i="21"/>
  <c r="A239" i="21"/>
  <c r="B239" i="21"/>
  <c r="D239" i="21"/>
  <c r="F239" i="21"/>
  <c r="G239" i="21"/>
  <c r="A240" i="21"/>
  <c r="B240" i="21"/>
  <c r="D240" i="21"/>
  <c r="F240" i="21"/>
  <c r="G240" i="21"/>
  <c r="A241" i="21"/>
  <c r="B241" i="21"/>
  <c r="D241" i="21"/>
  <c r="F241" i="21"/>
  <c r="G241" i="21"/>
  <c r="H241" i="21"/>
  <c r="I241" i="21"/>
  <c r="A242" i="21"/>
  <c r="B242" i="21"/>
  <c r="D242" i="21"/>
  <c r="F242" i="21"/>
  <c r="G242" i="21"/>
  <c r="A243" i="21"/>
  <c r="B243" i="21"/>
  <c r="D243" i="21"/>
  <c r="F243" i="21"/>
  <c r="G243" i="21"/>
  <c r="A244" i="21"/>
  <c r="B244" i="21"/>
  <c r="D244" i="21"/>
  <c r="F244" i="21"/>
  <c r="G244" i="21"/>
  <c r="A245" i="21"/>
  <c r="B245" i="21"/>
  <c r="D245" i="21"/>
  <c r="F245" i="21"/>
  <c r="G245" i="21"/>
  <c r="H245" i="21"/>
  <c r="I245" i="21"/>
  <c r="A246" i="21"/>
  <c r="B246" i="21"/>
  <c r="D246" i="21"/>
  <c r="F246" i="21"/>
  <c r="G246" i="21"/>
  <c r="A247" i="21"/>
  <c r="B247" i="21"/>
  <c r="D247" i="21"/>
  <c r="F247" i="21"/>
  <c r="G247" i="21"/>
  <c r="A248" i="21"/>
  <c r="B248" i="21"/>
  <c r="D248" i="21"/>
  <c r="F248" i="21"/>
  <c r="G248" i="21"/>
  <c r="H248" i="21"/>
  <c r="A249" i="21"/>
  <c r="B249" i="21"/>
  <c r="D249" i="21"/>
  <c r="F249" i="21"/>
  <c r="G249" i="21"/>
  <c r="H249" i="21"/>
  <c r="A2" i="21"/>
  <c r="B2" i="21"/>
  <c r="D2" i="21"/>
  <c r="F2" i="21"/>
  <c r="G2" i="21"/>
  <c r="H2" i="21"/>
  <c r="I2" i="21"/>
  <c r="A3" i="21"/>
  <c r="D3" i="21"/>
  <c r="F3" i="21"/>
  <c r="G3" i="21"/>
  <c r="A4" i="21"/>
  <c r="D4" i="21"/>
  <c r="F4" i="21"/>
  <c r="G4" i="21"/>
  <c r="A5" i="21"/>
  <c r="D5" i="21"/>
  <c r="F5" i="21"/>
  <c r="G5" i="21"/>
  <c r="A6" i="21"/>
  <c r="B6" i="21"/>
  <c r="C6" i="21"/>
  <c r="D6" i="21"/>
  <c r="E6" i="21"/>
  <c r="F6" i="21"/>
  <c r="G6" i="21"/>
  <c r="H6" i="21"/>
  <c r="I6" i="21"/>
  <c r="J6" i="21"/>
  <c r="K6" i="21"/>
  <c r="L6" i="21"/>
  <c r="A7" i="21"/>
  <c r="B7" i="21"/>
  <c r="D7" i="21"/>
  <c r="F7" i="21"/>
  <c r="G7" i="21"/>
  <c r="H7" i="21"/>
  <c r="I7" i="21"/>
  <c r="A8" i="21"/>
  <c r="D8" i="21"/>
  <c r="F8" i="21"/>
  <c r="G8" i="21"/>
  <c r="A9" i="21"/>
  <c r="B9" i="21"/>
  <c r="D9" i="21"/>
  <c r="F9" i="21"/>
  <c r="G9" i="21"/>
  <c r="H9" i="21"/>
  <c r="I9" i="21"/>
  <c r="A10" i="21"/>
  <c r="D10" i="21"/>
  <c r="G10" i="21"/>
  <c r="A11" i="21"/>
  <c r="B11" i="21"/>
  <c r="D11" i="21"/>
  <c r="F11" i="21"/>
  <c r="G11" i="21"/>
  <c r="H11" i="21"/>
  <c r="I11" i="21"/>
  <c r="A12" i="21"/>
  <c r="D12" i="21"/>
  <c r="G12" i="21"/>
  <c r="A13" i="21"/>
  <c r="D13" i="21"/>
  <c r="G13" i="21"/>
  <c r="A14" i="21"/>
  <c r="D14" i="21"/>
  <c r="G14" i="21"/>
  <c r="A15" i="21"/>
  <c r="B15" i="21"/>
  <c r="D15" i="21"/>
  <c r="F15" i="21"/>
  <c r="G15" i="21"/>
  <c r="H15" i="21"/>
  <c r="I15" i="21"/>
  <c r="A16" i="21"/>
  <c r="D16" i="21"/>
  <c r="F16" i="21"/>
  <c r="G16" i="21"/>
  <c r="A17" i="21"/>
  <c r="D17" i="21"/>
  <c r="G17" i="21"/>
  <c r="A18" i="21"/>
  <c r="D18" i="21"/>
  <c r="G18" i="21"/>
  <c r="A19" i="21"/>
  <c r="D19" i="21"/>
  <c r="G19" i="21"/>
  <c r="A20" i="21"/>
  <c r="D20" i="21"/>
  <c r="G20" i="21"/>
  <c r="A21" i="21"/>
  <c r="D21" i="21"/>
  <c r="F21" i="21"/>
  <c r="G21" i="21"/>
  <c r="A22" i="21"/>
  <c r="D22" i="21"/>
  <c r="F22" i="21"/>
  <c r="G22" i="21"/>
  <c r="A23" i="21"/>
  <c r="D23" i="21"/>
  <c r="F23" i="21"/>
  <c r="G23" i="21"/>
  <c r="A24" i="21"/>
  <c r="D24" i="21"/>
  <c r="F24" i="21"/>
  <c r="G24" i="21"/>
  <c r="A25" i="21"/>
  <c r="D25" i="21"/>
  <c r="F25" i="21"/>
  <c r="G25" i="21"/>
  <c r="A26" i="21"/>
  <c r="B26" i="21"/>
  <c r="C26" i="21"/>
  <c r="D26" i="21"/>
  <c r="E26" i="21"/>
  <c r="F26" i="21"/>
  <c r="G26" i="21"/>
  <c r="H26" i="21"/>
  <c r="I26" i="21"/>
  <c r="J26" i="21"/>
  <c r="K26" i="21"/>
  <c r="L26" i="21"/>
  <c r="A27" i="21"/>
  <c r="B27" i="21"/>
  <c r="D27" i="21"/>
  <c r="F27" i="21"/>
  <c r="G27" i="21"/>
  <c r="H27" i="21"/>
  <c r="I27" i="21"/>
  <c r="A28" i="21"/>
  <c r="B28" i="21"/>
  <c r="D28" i="21"/>
  <c r="F28" i="21"/>
  <c r="G28" i="21"/>
  <c r="A29" i="21"/>
  <c r="B29" i="21"/>
  <c r="D29" i="21"/>
  <c r="F29" i="21"/>
  <c r="G29" i="21"/>
  <c r="A30" i="21"/>
  <c r="B30" i="21"/>
  <c r="D30" i="21"/>
  <c r="F30" i="21"/>
  <c r="G30" i="21"/>
  <c r="A31" i="21"/>
  <c r="D31" i="21"/>
  <c r="F31" i="21"/>
  <c r="G31" i="21"/>
  <c r="H31" i="21"/>
  <c r="I31" i="21"/>
  <c r="A32" i="21"/>
  <c r="B32" i="21"/>
  <c r="D32" i="21"/>
  <c r="F32" i="21"/>
  <c r="G32" i="21"/>
  <c r="A33" i="21"/>
  <c r="B33" i="21"/>
  <c r="D33" i="21"/>
  <c r="F33" i="21"/>
  <c r="G33" i="21"/>
  <c r="H33" i="21"/>
  <c r="I33" i="21"/>
  <c r="A34" i="21"/>
  <c r="B34" i="21"/>
  <c r="D34" i="21"/>
  <c r="F34" i="21"/>
  <c r="G34" i="21"/>
  <c r="A35" i="21"/>
  <c r="B35" i="21"/>
  <c r="D35" i="21"/>
  <c r="F35" i="21"/>
  <c r="G35" i="21"/>
  <c r="H35" i="21"/>
  <c r="I35" i="21"/>
  <c r="A36" i="21"/>
  <c r="B36" i="21"/>
  <c r="D36" i="21"/>
  <c r="F36" i="21"/>
  <c r="G36" i="21"/>
  <c r="A37" i="21"/>
  <c r="B37" i="21"/>
  <c r="D37" i="21"/>
  <c r="F37" i="21"/>
  <c r="G37" i="21"/>
  <c r="A38" i="21"/>
  <c r="B38" i="21"/>
  <c r="D38" i="21"/>
  <c r="F38" i="21"/>
  <c r="G38" i="21"/>
  <c r="A39" i="21"/>
  <c r="B39" i="21"/>
  <c r="D39" i="21"/>
  <c r="F39" i="21"/>
  <c r="G39" i="21"/>
  <c r="A40" i="21"/>
  <c r="B40" i="21"/>
  <c r="D40" i="21"/>
  <c r="F40" i="21"/>
  <c r="G40" i="21"/>
  <c r="A41" i="21"/>
  <c r="B41" i="21"/>
  <c r="D41" i="21"/>
  <c r="F41" i="21"/>
  <c r="G41" i="21"/>
  <c r="H41" i="21"/>
  <c r="A42" i="21"/>
  <c r="B42" i="21"/>
  <c r="D42" i="21"/>
  <c r="F42" i="21"/>
  <c r="G42" i="21"/>
  <c r="A43" i="21"/>
  <c r="B43" i="21"/>
  <c r="D43" i="21"/>
  <c r="F43" i="21"/>
  <c r="G43" i="21"/>
  <c r="A44" i="21"/>
  <c r="B44" i="21"/>
  <c r="D44" i="21"/>
  <c r="F44" i="21"/>
  <c r="G44" i="21"/>
  <c r="H44" i="21"/>
  <c r="I44" i="21"/>
  <c r="A45" i="21"/>
  <c r="B45" i="21"/>
  <c r="C45" i="21"/>
  <c r="D45" i="21"/>
  <c r="E45" i="21"/>
  <c r="F45" i="21"/>
  <c r="G45" i="21"/>
  <c r="H45" i="21"/>
  <c r="I45" i="21"/>
  <c r="A62" i="21"/>
  <c r="B62" i="21"/>
  <c r="C62" i="21"/>
  <c r="D62" i="21"/>
  <c r="E62" i="21"/>
  <c r="F62" i="21"/>
  <c r="G62" i="21"/>
  <c r="H62" i="21"/>
  <c r="I62" i="21"/>
  <c r="A116" i="21"/>
  <c r="B116" i="21"/>
  <c r="D116" i="21"/>
  <c r="F116" i="21"/>
  <c r="G116" i="21"/>
  <c r="H116" i="21"/>
  <c r="I116" i="21"/>
  <c r="A117" i="21"/>
  <c r="B117" i="21"/>
  <c r="D117" i="21"/>
  <c r="F117" i="21"/>
  <c r="G117" i="21"/>
  <c r="A118" i="21"/>
  <c r="B118" i="21"/>
  <c r="D118" i="21"/>
  <c r="F118" i="21"/>
  <c r="G118" i="21"/>
  <c r="A120" i="21"/>
  <c r="B120" i="21"/>
  <c r="C120" i="21"/>
  <c r="D120" i="21"/>
  <c r="E120" i="21"/>
  <c r="F120" i="21"/>
  <c r="G120" i="21"/>
  <c r="H120" i="21"/>
  <c r="I120" i="21"/>
  <c r="J120" i="21"/>
  <c r="K120" i="21"/>
  <c r="L120" i="21"/>
  <c r="A121" i="21"/>
  <c r="B121" i="21"/>
  <c r="D121" i="21"/>
  <c r="F121" i="21"/>
  <c r="G121" i="21"/>
  <c r="H121" i="21"/>
  <c r="I121" i="21"/>
  <c r="A122" i="21"/>
  <c r="B122" i="21"/>
  <c r="D122" i="21"/>
  <c r="F122" i="21"/>
  <c r="G122" i="21"/>
  <c r="H122" i="21"/>
  <c r="I122" i="21"/>
  <c r="A123" i="21"/>
  <c r="B123" i="21"/>
  <c r="D123" i="21"/>
  <c r="G123" i="21"/>
  <c r="A124" i="21"/>
  <c r="B124" i="21"/>
  <c r="D124" i="21"/>
  <c r="G124" i="21"/>
  <c r="A125" i="21"/>
  <c r="B125" i="21"/>
  <c r="D125" i="21"/>
  <c r="G125" i="21"/>
  <c r="A126" i="21"/>
  <c r="B126" i="21"/>
  <c r="D126" i="21"/>
  <c r="G126" i="21"/>
  <c r="R15" i="8" a="1"/>
  <c r="R15" i="8" s="1"/>
  <c r="C3" i="23" s="1"/>
  <c r="R134" i="8" a="1"/>
  <c r="R134" i="8" s="1"/>
  <c r="E121" i="21" s="1"/>
  <c r="R135" i="8" a="1"/>
  <c r="R135" i="8" s="1"/>
  <c r="E122" i="21" s="1"/>
  <c r="R136" i="8" a="1"/>
  <c r="R136" i="8" s="1"/>
  <c r="E123" i="21" s="1"/>
  <c r="R137" i="8" a="1"/>
  <c r="R137" i="8" s="1"/>
  <c r="E124" i="21" s="1"/>
  <c r="R138" i="8" a="1"/>
  <c r="R138" i="8" s="1"/>
  <c r="E125" i="21" s="1"/>
  <c r="R139" i="8" a="1"/>
  <c r="R139" i="8" s="1"/>
  <c r="E126" i="21" s="1"/>
  <c r="R140" i="8" a="1"/>
  <c r="R140" i="8" s="1"/>
  <c r="E127" i="21" s="1"/>
  <c r="R141" i="8" a="1"/>
  <c r="R141" i="8" s="1"/>
  <c r="E128" i="21" s="1"/>
  <c r="R142" i="8" a="1"/>
  <c r="R142" i="8" s="1"/>
  <c r="E129" i="21" s="1"/>
  <c r="R143" i="8" a="1"/>
  <c r="R143" i="8" s="1"/>
  <c r="E130" i="21" s="1"/>
  <c r="R144" i="8" a="1"/>
  <c r="R144" i="8" s="1"/>
  <c r="E131" i="21" s="1"/>
  <c r="R145" i="8" a="1"/>
  <c r="R145" i="8" s="1"/>
  <c r="E132" i="21" s="1"/>
  <c r="R146" i="8" a="1"/>
  <c r="R146" i="8" s="1"/>
  <c r="E133" i="21" s="1"/>
  <c r="R147" i="8" a="1"/>
  <c r="R147" i="8" s="1"/>
  <c r="E134" i="21" s="1"/>
  <c r="R148" i="8" a="1"/>
  <c r="R148" i="8" s="1"/>
  <c r="E135" i="21" s="1"/>
  <c r="R149" i="8" a="1"/>
  <c r="R149" i="8" s="1"/>
  <c r="E136" i="21" s="1"/>
  <c r="R150" i="8" a="1"/>
  <c r="R150" i="8" s="1"/>
  <c r="E137" i="21" s="1"/>
  <c r="R151" i="8" a="1"/>
  <c r="R151" i="8" s="1"/>
  <c r="E138" i="21" s="1"/>
  <c r="R152" i="8" a="1"/>
  <c r="R152" i="8" s="1"/>
  <c r="E139" i="21" s="1"/>
  <c r="R153" i="8" a="1"/>
  <c r="R153" i="8" s="1"/>
  <c r="E140" i="21" s="1"/>
  <c r="R154" i="8" a="1"/>
  <c r="R154" i="8" s="1"/>
  <c r="E141" i="21" s="1"/>
  <c r="R155" i="8" a="1"/>
  <c r="R155" i="8" s="1"/>
  <c r="E142" i="21" s="1"/>
  <c r="R156" i="8" a="1"/>
  <c r="R156" i="8" s="1"/>
  <c r="E143" i="21" s="1"/>
  <c r="R157" i="8" a="1"/>
  <c r="R157" i="8" s="1"/>
  <c r="E144" i="21" s="1"/>
  <c r="R158" i="8" a="1"/>
  <c r="R158" i="8" s="1"/>
  <c r="E145" i="21" s="1"/>
  <c r="R159" i="8" a="1"/>
  <c r="R159" i="8" s="1"/>
  <c r="E146" i="21" s="1"/>
  <c r="R160" i="8" a="1"/>
  <c r="R160" i="8" s="1"/>
  <c r="E147" i="21" s="1"/>
  <c r="R161" i="8" a="1"/>
  <c r="R161" i="8" s="1"/>
  <c r="E148" i="21" s="1"/>
  <c r="R162" i="8" a="1"/>
  <c r="R162" i="8" s="1"/>
  <c r="E149" i="21" s="1"/>
  <c r="R163" i="8" a="1"/>
  <c r="R163" i="8" s="1"/>
  <c r="E150" i="21" s="1"/>
  <c r="R164" i="8" a="1"/>
  <c r="R164" i="8" s="1"/>
  <c r="E151" i="21" s="1"/>
  <c r="R165" i="8" a="1"/>
  <c r="R165" i="8" s="1"/>
  <c r="E152" i="21" s="1"/>
  <c r="R166" i="8" a="1"/>
  <c r="R166" i="8" s="1"/>
  <c r="E153" i="21" s="1"/>
  <c r="R167" i="8" a="1"/>
  <c r="R167" i="8" s="1"/>
  <c r="E154" i="21" s="1"/>
  <c r="R168" i="8" a="1"/>
  <c r="R168" i="8" s="1"/>
  <c r="E155" i="21" s="1"/>
  <c r="R169" i="8" a="1"/>
  <c r="R169" i="8" s="1"/>
  <c r="E156" i="21" s="1"/>
  <c r="R170" i="8" a="1"/>
  <c r="R170" i="8" s="1"/>
  <c r="E157" i="21" s="1"/>
  <c r="R171" i="8" a="1"/>
  <c r="R171" i="8" s="1"/>
  <c r="E158" i="21" s="1"/>
  <c r="R172" i="8" a="1"/>
  <c r="R172" i="8" s="1"/>
  <c r="E159" i="21" s="1"/>
  <c r="R173" i="8" a="1"/>
  <c r="R173" i="8" s="1"/>
  <c r="E160" i="21" s="1"/>
  <c r="R174" i="8" a="1"/>
  <c r="R174" i="8" s="1"/>
  <c r="E161" i="21" s="1"/>
  <c r="R175" i="8" a="1"/>
  <c r="R175" i="8" s="1"/>
  <c r="E162" i="21" s="1"/>
  <c r="R176" i="8" a="1"/>
  <c r="R176" i="8" s="1"/>
  <c r="E163" i="21" s="1"/>
  <c r="R177" i="8" a="1"/>
  <c r="R177" i="8" s="1"/>
  <c r="R178" i="8" a="1"/>
  <c r="R178" i="8" s="1"/>
  <c r="C59" i="23" s="1"/>
  <c r="R179" i="8" a="1"/>
  <c r="R179" i="8" s="1"/>
  <c r="R180" i="8" a="1"/>
  <c r="R180" i="8" s="1"/>
  <c r="R181" i="8" a="1"/>
  <c r="R181" i="8" s="1"/>
  <c r="C62" i="23" s="1"/>
  <c r="R182" i="8" a="1"/>
  <c r="R182" i="8" s="1"/>
  <c r="R183" i="8" a="1"/>
  <c r="R183" i="8" s="1"/>
  <c r="R184" i="8" a="1"/>
  <c r="R184" i="8" s="1"/>
  <c r="C65" i="23" s="1"/>
  <c r="R185" i="8" a="1"/>
  <c r="R185" i="8" s="1"/>
  <c r="R186" i="8" a="1"/>
  <c r="R186" i="8" s="1"/>
  <c r="C67" i="23" s="1"/>
  <c r="R187" i="8" a="1"/>
  <c r="R187" i="8" s="1"/>
  <c r="R188" i="8" a="1"/>
  <c r="R188" i="8" s="1"/>
  <c r="R189" i="8" a="1"/>
  <c r="R189" i="8" s="1"/>
  <c r="R190" i="8" a="1"/>
  <c r="R190" i="8" s="1"/>
  <c r="R191" i="8" a="1"/>
  <c r="R191" i="8" s="1"/>
  <c r="C72" i="23" s="1"/>
  <c r="R261" i="8" a="1"/>
  <c r="R261" i="8" s="1"/>
  <c r="R262" i="8" a="1"/>
  <c r="R262" i="8" s="1"/>
  <c r="C142" i="23" s="1"/>
  <c r="AC15" i="8"/>
  <c r="AC19" i="8"/>
  <c r="AD19" i="8" s="1"/>
  <c r="AC20" i="8"/>
  <c r="AC22" i="8"/>
  <c r="AC24" i="8"/>
  <c r="K11" i="21" s="1"/>
  <c r="AC28" i="8"/>
  <c r="K15" i="21" s="1"/>
  <c r="AC39" i="8"/>
  <c r="AD39" i="8" s="1"/>
  <c r="AC40" i="8"/>
  <c r="K27" i="21" s="1"/>
  <c r="AC44" i="8"/>
  <c r="AC46" i="8"/>
  <c r="K33" i="21" s="1"/>
  <c r="AC48" i="8"/>
  <c r="I36" i="22" s="1"/>
  <c r="AC54" i="8"/>
  <c r="K41" i="21" s="1"/>
  <c r="AC57" i="8"/>
  <c r="K44" i="21" s="1"/>
  <c r="AC58" i="8"/>
  <c r="AC75" i="8"/>
  <c r="AD75" i="8" s="1"/>
  <c r="L62" i="21" s="1"/>
  <c r="AC129" i="8"/>
  <c r="K116" i="21" s="1"/>
  <c r="AC133" i="8"/>
  <c r="AD133" i="8" s="1"/>
  <c r="AC134" i="8"/>
  <c r="AD134" i="8" s="1"/>
  <c r="L121" i="21" s="1"/>
  <c r="AC135" i="8"/>
  <c r="AD135" i="8" s="1"/>
  <c r="L122" i="21" s="1"/>
  <c r="AC146" i="8"/>
  <c r="AC152" i="8"/>
  <c r="AD152" i="8" s="1"/>
  <c r="L139" i="21" s="1"/>
  <c r="AC158" i="8"/>
  <c r="AD158" i="8" s="1"/>
  <c r="L145" i="21" s="1"/>
  <c r="AC159" i="8"/>
  <c r="AD159" i="8" s="1"/>
  <c r="L146" i="21" s="1"/>
  <c r="AC168" i="8"/>
  <c r="AD168" i="8" s="1"/>
  <c r="L155" i="21" s="1"/>
  <c r="AC177" i="8"/>
  <c r="K164" i="21" s="1"/>
  <c r="AC184" i="8"/>
  <c r="I126" i="22" s="1"/>
  <c r="AC185" i="8"/>
  <c r="K172" i="21" s="1"/>
  <c r="AC188" i="8"/>
  <c r="K175" i="21" s="1"/>
  <c r="AC191" i="8"/>
  <c r="I133" i="22" s="1"/>
  <c r="AC219" i="8"/>
  <c r="AD219" i="8" s="1"/>
  <c r="AC220" i="8"/>
  <c r="AC222" i="8"/>
  <c r="AC227" i="8"/>
  <c r="K214" i="21" s="1"/>
  <c r="AC242" i="8"/>
  <c r="AC247" i="8"/>
  <c r="AC254" i="8"/>
  <c r="AC258" i="8"/>
  <c r="I199" i="22" s="1"/>
  <c r="W2" i="14"/>
  <c r="X2" i="14"/>
  <c r="W3" i="14"/>
  <c r="X3" i="14"/>
  <c r="W4" i="14"/>
  <c r="X4" i="14"/>
  <c r="W5" i="14"/>
  <c r="X5" i="14"/>
  <c r="W6" i="14"/>
  <c r="X6" i="14"/>
  <c r="W7" i="14"/>
  <c r="X7" i="14"/>
  <c r="W8" i="14"/>
  <c r="X8" i="14"/>
  <c r="W9" i="14"/>
  <c r="X9" i="14"/>
  <c r="W10" i="14"/>
  <c r="X10" i="14"/>
  <c r="W11" i="14"/>
  <c r="X11" i="14"/>
  <c r="W12" i="14"/>
  <c r="X12" i="14"/>
  <c r="W13" i="14"/>
  <c r="X13" i="14"/>
  <c r="W14" i="14"/>
  <c r="X14" i="14"/>
  <c r="W15" i="14"/>
  <c r="X15" i="14"/>
  <c r="X16" i="14"/>
  <c r="X17" i="14"/>
  <c r="W18" i="14"/>
  <c r="X18" i="14"/>
  <c r="W19" i="14"/>
  <c r="X19" i="14"/>
  <c r="W20" i="14"/>
  <c r="X20" i="14"/>
  <c r="W21" i="14"/>
  <c r="X21" i="14"/>
  <c r="W22" i="14"/>
  <c r="X22" i="14"/>
  <c r="W23" i="14"/>
  <c r="X23" i="14"/>
  <c r="W24" i="14"/>
  <c r="X24" i="14"/>
  <c r="W25" i="14"/>
  <c r="X25" i="14"/>
  <c r="X26" i="14"/>
  <c r="X27" i="14"/>
  <c r="X28" i="14"/>
  <c r="X29" i="14"/>
  <c r="X30" i="14"/>
  <c r="X31" i="14"/>
  <c r="W32" i="14"/>
  <c r="X32" i="14"/>
  <c r="W33" i="14"/>
  <c r="X33" i="14"/>
  <c r="W34" i="14"/>
  <c r="X34" i="14"/>
  <c r="W35" i="14"/>
  <c r="X35" i="14"/>
  <c r="W36" i="14"/>
  <c r="X36" i="14"/>
  <c r="W37" i="14"/>
  <c r="X37" i="14"/>
  <c r="W38" i="14"/>
  <c r="X38" i="14"/>
  <c r="W39" i="14"/>
  <c r="X39" i="14"/>
  <c r="W40" i="14"/>
  <c r="X40" i="14"/>
  <c r="W41" i="14"/>
  <c r="X41" i="14"/>
  <c r="W42" i="14"/>
  <c r="X42" i="14"/>
  <c r="W43" i="14"/>
  <c r="X43" i="14"/>
  <c r="W44" i="14"/>
  <c r="X44" i="14"/>
  <c r="W45" i="14"/>
  <c r="X45" i="14"/>
  <c r="W46" i="14"/>
  <c r="X46" i="14"/>
  <c r="W47" i="14"/>
  <c r="X47" i="14"/>
  <c r="W48" i="14"/>
  <c r="X48" i="14"/>
  <c r="W49" i="14"/>
  <c r="X49" i="14"/>
  <c r="W50" i="14"/>
  <c r="X50" i="14"/>
  <c r="W51" i="14"/>
  <c r="X51" i="14"/>
  <c r="W52" i="14"/>
  <c r="X52" i="14"/>
  <c r="W53" i="14"/>
  <c r="X53" i="14"/>
  <c r="W54" i="14"/>
  <c r="X54" i="14"/>
  <c r="W55" i="14"/>
  <c r="X55" i="14"/>
  <c r="W56" i="14"/>
  <c r="X56" i="14"/>
  <c r="W57" i="14"/>
  <c r="X57" i="14"/>
  <c r="W58" i="14"/>
  <c r="X58" i="14"/>
  <c r="W59" i="14"/>
  <c r="X59" i="14"/>
  <c r="W60" i="14"/>
  <c r="X60" i="14"/>
  <c r="W61" i="14"/>
  <c r="X61" i="14"/>
  <c r="W62" i="14"/>
  <c r="X62" i="14"/>
  <c r="W63" i="14"/>
  <c r="X63" i="14"/>
  <c r="W64" i="14"/>
  <c r="X64" i="14"/>
  <c r="W65" i="14"/>
  <c r="X65" i="14"/>
  <c r="W66" i="14"/>
  <c r="X66" i="14"/>
  <c r="W67" i="14"/>
  <c r="X67" i="14"/>
  <c r="W68" i="14"/>
  <c r="X68" i="14"/>
  <c r="W69" i="14"/>
  <c r="X69" i="14"/>
  <c r="W70" i="14"/>
  <c r="X70" i="14"/>
  <c r="W71" i="14"/>
  <c r="X71" i="14"/>
  <c r="W72" i="14"/>
  <c r="X72" i="14"/>
  <c r="W73" i="14"/>
  <c r="X73" i="14"/>
  <c r="W74" i="14"/>
  <c r="X74" i="14"/>
  <c r="W75" i="14"/>
  <c r="X75" i="14"/>
  <c r="W76" i="14"/>
  <c r="X76" i="14"/>
  <c r="W77" i="14"/>
  <c r="X77" i="14"/>
  <c r="W78" i="14"/>
  <c r="X78" i="14"/>
  <c r="W79" i="14"/>
  <c r="X79" i="14"/>
  <c r="W80" i="14"/>
  <c r="X80" i="14"/>
  <c r="W81" i="14"/>
  <c r="X81" i="14"/>
  <c r="W82" i="14"/>
  <c r="X82" i="14"/>
  <c r="W83" i="14"/>
  <c r="X83" i="14"/>
  <c r="W84" i="14"/>
  <c r="X84" i="14"/>
  <c r="W85" i="14"/>
  <c r="X85" i="14"/>
  <c r="W86" i="14"/>
  <c r="X86" i="14"/>
  <c r="W87" i="14"/>
  <c r="X87" i="14"/>
  <c r="W88" i="14"/>
  <c r="X88" i="14"/>
  <c r="W89" i="14"/>
  <c r="X89" i="14"/>
  <c r="W90" i="14"/>
  <c r="X90" i="14"/>
  <c r="W91" i="14"/>
  <c r="X91" i="14"/>
  <c r="W92" i="14"/>
  <c r="X92" i="14"/>
  <c r="W93" i="14"/>
  <c r="X93" i="14"/>
  <c r="W94" i="14"/>
  <c r="X94" i="14"/>
  <c r="W95" i="14"/>
  <c r="X95" i="14"/>
  <c r="W96" i="14"/>
  <c r="X96" i="14"/>
  <c r="W97" i="14"/>
  <c r="X97" i="14"/>
  <c r="W98" i="14"/>
  <c r="X98" i="14"/>
  <c r="W99" i="14"/>
  <c r="X99" i="14"/>
  <c r="W100" i="14"/>
  <c r="X100" i="14"/>
  <c r="W101" i="14"/>
  <c r="X101" i="14"/>
  <c r="W102" i="14"/>
  <c r="X102" i="14"/>
  <c r="W103" i="14"/>
  <c r="X103" i="14"/>
  <c r="W104" i="14"/>
  <c r="X104" i="14"/>
  <c r="W105" i="14"/>
  <c r="X105" i="14"/>
  <c r="W106" i="14"/>
  <c r="X106" i="14"/>
  <c r="W107" i="14"/>
  <c r="X107" i="14"/>
  <c r="W108" i="14"/>
  <c r="X108" i="14"/>
  <c r="W109" i="14"/>
  <c r="X109" i="14"/>
  <c r="W110" i="14"/>
  <c r="X110" i="14"/>
  <c r="W111" i="14"/>
  <c r="X111" i="14"/>
  <c r="W112" i="14"/>
  <c r="X112" i="14"/>
  <c r="W113" i="14"/>
  <c r="X113" i="14"/>
  <c r="W114" i="14"/>
  <c r="X114" i="14"/>
  <c r="X115" i="14"/>
  <c r="X116" i="14"/>
  <c r="X117" i="14"/>
  <c r="X118" i="14"/>
  <c r="X119" i="14"/>
  <c r="X120" i="14"/>
  <c r="X121" i="14"/>
  <c r="X122" i="14"/>
  <c r="X123" i="14"/>
  <c r="W124" i="14"/>
  <c r="X124" i="14"/>
  <c r="W125" i="14"/>
  <c r="X125" i="14"/>
  <c r="W126" i="14"/>
  <c r="X126" i="14"/>
  <c r="W127" i="14"/>
  <c r="X127" i="14"/>
  <c r="W128" i="14"/>
  <c r="X128" i="14"/>
  <c r="W129" i="14"/>
  <c r="X129" i="14"/>
  <c r="W130" i="14"/>
  <c r="X130" i="14"/>
  <c r="W131" i="14"/>
  <c r="X131" i="14"/>
  <c r="X132" i="14"/>
  <c r="X133" i="14"/>
  <c r="X134" i="14"/>
  <c r="X135" i="14"/>
  <c r="X136" i="14"/>
  <c r="X137" i="14"/>
  <c r="X138" i="14"/>
  <c r="X139" i="14"/>
  <c r="W140" i="14"/>
  <c r="X140" i="14"/>
  <c r="W141" i="14"/>
  <c r="X141" i="14"/>
  <c r="W142" i="14"/>
  <c r="X142" i="14"/>
  <c r="W143" i="14"/>
  <c r="X143" i="14"/>
  <c r="W144" i="14"/>
  <c r="X144" i="14"/>
  <c r="W145" i="14"/>
  <c r="X145" i="14"/>
  <c r="X146" i="14"/>
  <c r="W147" i="14"/>
  <c r="X147" i="14"/>
  <c r="W148" i="14"/>
  <c r="X148" i="14"/>
  <c r="W149" i="14"/>
  <c r="X149" i="14"/>
  <c r="W150" i="14"/>
  <c r="X150" i="14"/>
  <c r="W151" i="14"/>
  <c r="X151" i="14"/>
  <c r="W152" i="14"/>
  <c r="X152" i="14"/>
  <c r="W153" i="14"/>
  <c r="X153" i="14"/>
  <c r="W154" i="14"/>
  <c r="X154" i="14"/>
  <c r="W155" i="14"/>
  <c r="X155" i="14"/>
  <c r="W156" i="14"/>
  <c r="X156" i="14"/>
  <c r="W157" i="14"/>
  <c r="X157" i="14"/>
  <c r="X158" i="14"/>
  <c r="X159" i="14"/>
  <c r="W160" i="14"/>
  <c r="X160" i="14"/>
  <c r="W161" i="14"/>
  <c r="X161" i="14"/>
  <c r="X162" i="14"/>
  <c r="W163" i="14"/>
  <c r="X163" i="14"/>
  <c r="W164" i="14"/>
  <c r="X164" i="14"/>
  <c r="W165" i="14"/>
  <c r="X165" i="14"/>
  <c r="W166" i="14"/>
  <c r="X166" i="14"/>
  <c r="X167" i="14"/>
  <c r="X168" i="14"/>
  <c r="W169" i="14"/>
  <c r="X169" i="14"/>
  <c r="W170" i="14"/>
  <c r="X170" i="14"/>
  <c r="W171" i="14"/>
  <c r="X171" i="14"/>
  <c r="W172" i="14"/>
  <c r="X172" i="14"/>
  <c r="W173" i="14"/>
  <c r="X173" i="14"/>
  <c r="W174" i="14"/>
  <c r="X174" i="14"/>
  <c r="W175" i="14"/>
  <c r="X175" i="14"/>
  <c r="W176" i="14"/>
  <c r="X176" i="14"/>
  <c r="W177" i="14"/>
  <c r="X177" i="14"/>
  <c r="W178" i="14"/>
  <c r="X178" i="14"/>
  <c r="W179" i="14"/>
  <c r="X179" i="14"/>
  <c r="W180" i="14"/>
  <c r="X180" i="14"/>
  <c r="W181" i="14"/>
  <c r="X181" i="14"/>
  <c r="W182" i="14"/>
  <c r="X182" i="14"/>
  <c r="W183" i="14"/>
  <c r="X183" i="14"/>
  <c r="W184" i="14"/>
  <c r="X184" i="14"/>
  <c r="W185" i="14"/>
  <c r="X185" i="14"/>
  <c r="W186" i="14"/>
  <c r="X186" i="14"/>
  <c r="W187" i="14"/>
  <c r="X187" i="14"/>
  <c r="W188" i="14"/>
  <c r="X188" i="14"/>
  <c r="W189" i="14"/>
  <c r="X189" i="14"/>
  <c r="W190" i="14"/>
  <c r="X190" i="14"/>
  <c r="W191" i="14"/>
  <c r="X191" i="14"/>
  <c r="W192" i="14"/>
  <c r="X192" i="14"/>
  <c r="W193" i="14"/>
  <c r="X193" i="14"/>
  <c r="W194" i="14"/>
  <c r="X194" i="14"/>
  <c r="W195" i="14"/>
  <c r="X195" i="14"/>
  <c r="W196" i="14"/>
  <c r="X196" i="14"/>
  <c r="X197" i="14"/>
  <c r="X198" i="14"/>
  <c r="X199" i="14"/>
  <c r="W200" i="14"/>
  <c r="X200" i="14"/>
  <c r="W201" i="14"/>
  <c r="X201" i="14"/>
  <c r="W202" i="14"/>
  <c r="X202" i="14"/>
  <c r="X203" i="14"/>
  <c r="W204" i="14"/>
  <c r="X204" i="14"/>
  <c r="W205" i="14"/>
  <c r="X205" i="14"/>
  <c r="W206" i="14"/>
  <c r="X206" i="14"/>
  <c r="W207" i="14"/>
  <c r="X207" i="14"/>
  <c r="W208" i="14"/>
  <c r="X208" i="14"/>
  <c r="P16" i="8"/>
  <c r="P17" i="8"/>
  <c r="B7" i="22" s="1"/>
  <c r="P18" i="8"/>
  <c r="B8" i="22" s="1"/>
  <c r="P20" i="8"/>
  <c r="P21" i="8"/>
  <c r="C8" i="21" s="1"/>
  <c r="P22" i="8"/>
  <c r="B13" i="23" s="1"/>
  <c r="P23" i="8"/>
  <c r="B14" i="23" s="1"/>
  <c r="P24" i="8"/>
  <c r="B15" i="23" s="1"/>
  <c r="P25" i="8"/>
  <c r="B16" i="23" s="1"/>
  <c r="P26" i="8"/>
  <c r="B17" i="23" s="1"/>
  <c r="P27" i="8"/>
  <c r="P28" i="8"/>
  <c r="B19" i="23" s="1"/>
  <c r="P29" i="8"/>
  <c r="B20" i="23" s="1"/>
  <c r="P30" i="8"/>
  <c r="B21" i="23" s="1"/>
  <c r="P31" i="8"/>
  <c r="B22" i="23" s="1"/>
  <c r="P32" i="8"/>
  <c r="B23" i="23" s="1"/>
  <c r="P33" i="8"/>
  <c r="P34" i="8"/>
  <c r="B25" i="23" s="1"/>
  <c r="P35" i="8"/>
  <c r="B26" i="23" s="1"/>
  <c r="P36" i="8"/>
  <c r="C23" i="21" s="1"/>
  <c r="P37" i="8"/>
  <c r="C24" i="21" s="1"/>
  <c r="P38" i="8"/>
  <c r="B29" i="23" s="1"/>
  <c r="P40" i="8"/>
  <c r="B30" i="23" s="1"/>
  <c r="P41" i="8"/>
  <c r="B31" i="23" s="1"/>
  <c r="P42" i="8"/>
  <c r="B32" i="23" s="1"/>
  <c r="P43" i="8"/>
  <c r="B33" i="23" s="1"/>
  <c r="P44" i="8"/>
  <c r="C31" i="21" s="1"/>
  <c r="P49" i="8"/>
  <c r="B39" i="23" s="1"/>
  <c r="P50" i="8"/>
  <c r="B40" i="23" s="1"/>
  <c r="P51" i="8"/>
  <c r="B41" i="23" s="1"/>
  <c r="P52" i="8"/>
  <c r="B42" i="23" s="1"/>
  <c r="P53" i="8"/>
  <c r="P55" i="8"/>
  <c r="P56" i="8"/>
  <c r="B46" i="23" s="1"/>
  <c r="P129" i="8"/>
  <c r="B54" i="23" s="1"/>
  <c r="P130" i="8"/>
  <c r="P131" i="8"/>
  <c r="B56" i="23" s="1"/>
  <c r="P134" i="8"/>
  <c r="C121" i="21" s="1"/>
  <c r="P135" i="8"/>
  <c r="C122" i="21" s="1"/>
  <c r="P136" i="8"/>
  <c r="C123" i="21" s="1"/>
  <c r="P137" i="8"/>
  <c r="C124" i="21" s="1"/>
  <c r="P138" i="8"/>
  <c r="C125" i="21" s="1"/>
  <c r="P139" i="8"/>
  <c r="C126" i="21" s="1"/>
  <c r="P140" i="8"/>
  <c r="C127" i="21" s="1"/>
  <c r="P141" i="8"/>
  <c r="C128" i="21" s="1"/>
  <c r="P142" i="8"/>
  <c r="C129" i="21" s="1"/>
  <c r="P143" i="8"/>
  <c r="C130" i="21" s="1"/>
  <c r="P144" i="8"/>
  <c r="C131" i="21" s="1"/>
  <c r="P145" i="8"/>
  <c r="C132" i="21" s="1"/>
  <c r="P146" i="8"/>
  <c r="C133" i="21" s="1"/>
  <c r="P147" i="8"/>
  <c r="C134" i="21" s="1"/>
  <c r="P148" i="8"/>
  <c r="C135" i="21" s="1"/>
  <c r="P149" i="8"/>
  <c r="C136" i="21" s="1"/>
  <c r="P150" i="8"/>
  <c r="C137" i="21" s="1"/>
  <c r="P151" i="8"/>
  <c r="C138" i="21" s="1"/>
  <c r="P152" i="8"/>
  <c r="C139" i="21" s="1"/>
  <c r="P153" i="8"/>
  <c r="C140" i="21" s="1"/>
  <c r="P154" i="8"/>
  <c r="C141" i="21" s="1"/>
  <c r="P155" i="8"/>
  <c r="C142" i="21" s="1"/>
  <c r="P156" i="8"/>
  <c r="C143" i="21" s="1"/>
  <c r="P157" i="8"/>
  <c r="C144" i="21" s="1"/>
  <c r="P159" i="8"/>
  <c r="C146" i="21" s="1"/>
  <c r="P160" i="8"/>
  <c r="C147" i="21" s="1"/>
  <c r="P161" i="8"/>
  <c r="C148" i="21" s="1"/>
  <c r="P162" i="8"/>
  <c r="C149" i="21" s="1"/>
  <c r="P163" i="8"/>
  <c r="C150" i="21" s="1"/>
  <c r="P164" i="8"/>
  <c r="C151" i="21" s="1"/>
  <c r="P165" i="8"/>
  <c r="C152" i="21" s="1"/>
  <c r="P166" i="8"/>
  <c r="C153" i="21" s="1"/>
  <c r="P167" i="8"/>
  <c r="C154" i="21" s="1"/>
  <c r="P168" i="8"/>
  <c r="C155" i="21" s="1"/>
  <c r="P169" i="8"/>
  <c r="C156" i="21" s="1"/>
  <c r="P170" i="8"/>
  <c r="C157" i="21" s="1"/>
  <c r="P171" i="8"/>
  <c r="C158" i="21" s="1"/>
  <c r="P172" i="8"/>
  <c r="C159" i="21" s="1"/>
  <c r="P173" i="8"/>
  <c r="C160" i="21" s="1"/>
  <c r="P174" i="8"/>
  <c r="C161" i="21" s="1"/>
  <c r="P175" i="8"/>
  <c r="C162" i="21" s="1"/>
  <c r="P176" i="8"/>
  <c r="C163" i="21" s="1"/>
  <c r="P177" i="8"/>
  <c r="B58" i="23" s="1"/>
  <c r="P181" i="8"/>
  <c r="P182" i="8"/>
  <c r="B63" i="23" s="1"/>
  <c r="P184" i="8"/>
  <c r="B65" i="23" s="1"/>
  <c r="P185" i="8"/>
  <c r="B66" i="23" s="1"/>
  <c r="P188" i="8"/>
  <c r="B69" i="23" s="1"/>
  <c r="P191" i="8"/>
  <c r="B72" i="23" s="1"/>
  <c r="P214" i="8"/>
  <c r="C201" i="21" s="1"/>
  <c r="P15" i="8"/>
  <c r="C2" i="21" s="1"/>
  <c r="AF6" i="20"/>
  <c r="AF7" i="20"/>
  <c r="AF8" i="20"/>
  <c r="AF9" i="20"/>
  <c r="AF10" i="20"/>
  <c r="AF11" i="20"/>
  <c r="AF12" i="20"/>
  <c r="AF13" i="20"/>
  <c r="AF14" i="20"/>
  <c r="AF15" i="20"/>
  <c r="AF16" i="20"/>
  <c r="AF17" i="20"/>
  <c r="AF18" i="20"/>
  <c r="AF19" i="20"/>
  <c r="AF20" i="20"/>
  <c r="AF21" i="20"/>
  <c r="AF22" i="20"/>
  <c r="AF23" i="20"/>
  <c r="AF24" i="20"/>
  <c r="AF25" i="20"/>
  <c r="AF26" i="20"/>
  <c r="AF27" i="20"/>
  <c r="AF28" i="20"/>
  <c r="AF29" i="20"/>
  <c r="AF30" i="20"/>
  <c r="AF31" i="20"/>
  <c r="AF32" i="20"/>
  <c r="AF33" i="20"/>
  <c r="AF34" i="20"/>
  <c r="AF35" i="20"/>
  <c r="AF36" i="20"/>
  <c r="AF37" i="20"/>
  <c r="AF38" i="20"/>
  <c r="AF39" i="20"/>
  <c r="AF40" i="20"/>
  <c r="AF41" i="20"/>
  <c r="AF42" i="20"/>
  <c r="AF43" i="20"/>
  <c r="AF44" i="20"/>
  <c r="AF45" i="20"/>
  <c r="AF46" i="20"/>
  <c r="AF47" i="20"/>
  <c r="AF48" i="20"/>
  <c r="AF49" i="20"/>
  <c r="AF50" i="20"/>
  <c r="AF51" i="20"/>
  <c r="AF52" i="20"/>
  <c r="AF53" i="20"/>
  <c r="AF54" i="20"/>
  <c r="AF55" i="20"/>
  <c r="AF56" i="20"/>
  <c r="AF57" i="20"/>
  <c r="AF58" i="20"/>
  <c r="AF59" i="20"/>
  <c r="AF60" i="20"/>
  <c r="AF61" i="20"/>
  <c r="AF62" i="20"/>
  <c r="AF63" i="20"/>
  <c r="AF64" i="20"/>
  <c r="AF65" i="20"/>
  <c r="AF66" i="20"/>
  <c r="AF67" i="20"/>
  <c r="AF68" i="20"/>
  <c r="AF69" i="20"/>
  <c r="AF70" i="20"/>
  <c r="AF71" i="20"/>
  <c r="AF72" i="20"/>
  <c r="AF73" i="20"/>
  <c r="AF74" i="20"/>
  <c r="AF75" i="20"/>
  <c r="AF76" i="20"/>
  <c r="AF77" i="20"/>
  <c r="AF78" i="20"/>
  <c r="AF79" i="20"/>
  <c r="AF80" i="20"/>
  <c r="AF81" i="20"/>
  <c r="AF82" i="20"/>
  <c r="AF83" i="20"/>
  <c r="AF84" i="20"/>
  <c r="AF85" i="20"/>
  <c r="AF86" i="20"/>
  <c r="AF87" i="20"/>
  <c r="AF88" i="20"/>
  <c r="AF89" i="20"/>
  <c r="AF90" i="20"/>
  <c r="AF91" i="20"/>
  <c r="AF92" i="20"/>
  <c r="AF93" i="20"/>
  <c r="AF94" i="20"/>
  <c r="AF95" i="20"/>
  <c r="AF96" i="20"/>
  <c r="AF97" i="20"/>
  <c r="AF98" i="20"/>
  <c r="AF5" i="20"/>
  <c r="AD4" i="20"/>
  <c r="AD106" i="20" s="1"/>
  <c r="AC4" i="20"/>
  <c r="AC106" i="20" s="1"/>
  <c r="AB4" i="20"/>
  <c r="AB106" i="20" s="1"/>
  <c r="AA4" i="20"/>
  <c r="AA106" i="20" s="1"/>
  <c r="Z4" i="20"/>
  <c r="Z106" i="20" s="1"/>
  <c r="Y4" i="20"/>
  <c r="Y106" i="20" s="1"/>
  <c r="X4" i="20"/>
  <c r="X106" i="20" s="1"/>
  <c r="W4" i="20"/>
  <c r="W106" i="20" s="1"/>
  <c r="V4" i="20"/>
  <c r="V106" i="20" s="1"/>
  <c r="U4" i="20"/>
  <c r="U106" i="20" s="1"/>
  <c r="T4" i="20"/>
  <c r="T106" i="20" s="1"/>
  <c r="S4" i="20"/>
  <c r="S106" i="20" s="1"/>
  <c r="R4" i="20"/>
  <c r="R106" i="20" s="1"/>
  <c r="Q4" i="20"/>
  <c r="Q106" i="20" s="1"/>
  <c r="P4" i="20"/>
  <c r="P106" i="20" s="1"/>
  <c r="O4" i="20"/>
  <c r="O106" i="20" s="1"/>
  <c r="N4" i="20"/>
  <c r="N106" i="20" s="1"/>
  <c r="M4" i="20"/>
  <c r="M106" i="20" s="1"/>
  <c r="L4" i="20"/>
  <c r="L106" i="20" s="1"/>
  <c r="H98" i="20" a="1"/>
  <c r="H98" i="20" s="1"/>
  <c r="H97" i="20" a="1"/>
  <c r="H97" i="20" s="1"/>
  <c r="H96" i="20" a="1"/>
  <c r="H96" i="20" s="1"/>
  <c r="H95" i="20" a="1"/>
  <c r="H95" i="20" s="1"/>
  <c r="H94" i="20" a="1"/>
  <c r="H94" i="20" s="1"/>
  <c r="H93" i="20" a="1"/>
  <c r="H93" i="20" s="1"/>
  <c r="H92" i="20" a="1"/>
  <c r="H92" i="20" s="1"/>
  <c r="H91" i="20" a="1"/>
  <c r="H91" i="20" s="1"/>
  <c r="H90" i="20" a="1"/>
  <c r="H90" i="20" s="1"/>
  <c r="H89" i="20" a="1"/>
  <c r="H89" i="20" s="1"/>
  <c r="H88" i="20" a="1"/>
  <c r="H88" i="20" s="1"/>
  <c r="H87" i="20" a="1"/>
  <c r="H87" i="20" s="1"/>
  <c r="H86" i="20" a="1"/>
  <c r="H86" i="20" s="1"/>
  <c r="H85" i="20" a="1"/>
  <c r="H85" i="20" s="1"/>
  <c r="H84" i="20" a="1"/>
  <c r="H84" i="20" s="1"/>
  <c r="H83" i="20" a="1"/>
  <c r="H83" i="20" s="1"/>
  <c r="H82" i="20" a="1"/>
  <c r="H82" i="20" s="1"/>
  <c r="H81" i="20" a="1"/>
  <c r="H81" i="20" s="1"/>
  <c r="H80" i="20" a="1"/>
  <c r="H80" i="20" s="1"/>
  <c r="H79" i="20" a="1"/>
  <c r="H79" i="20" s="1"/>
  <c r="H78" i="20" a="1"/>
  <c r="H78" i="20" s="1"/>
  <c r="H77" i="20" a="1"/>
  <c r="H77" i="20" s="1"/>
  <c r="H76" i="20" a="1"/>
  <c r="H76" i="20" s="1"/>
  <c r="H75" i="20" a="1"/>
  <c r="H75" i="20" s="1"/>
  <c r="H74" i="20" a="1"/>
  <c r="H74" i="20" s="1"/>
  <c r="H73" i="20" a="1"/>
  <c r="H73" i="20" s="1"/>
  <c r="H72" i="20" a="1"/>
  <c r="H72" i="20" s="1"/>
  <c r="H71" i="20" a="1"/>
  <c r="H71" i="20" s="1"/>
  <c r="H70" i="20" a="1"/>
  <c r="H70" i="20" s="1"/>
  <c r="H69" i="20" a="1"/>
  <c r="H69" i="20" s="1"/>
  <c r="H68" i="20" a="1"/>
  <c r="H68" i="20" s="1"/>
  <c r="H67" i="20" a="1"/>
  <c r="H67" i="20" s="1"/>
  <c r="H66" i="20" a="1"/>
  <c r="H66" i="20" s="1"/>
  <c r="H65" i="20" a="1"/>
  <c r="H65" i="20" s="1"/>
  <c r="H64" i="20" a="1"/>
  <c r="H64" i="20" s="1"/>
  <c r="H63" i="20" a="1"/>
  <c r="H63" i="20" s="1"/>
  <c r="H62" i="20" a="1"/>
  <c r="H62" i="20" s="1"/>
  <c r="H61" i="20" a="1"/>
  <c r="H61" i="20" s="1"/>
  <c r="H60" i="20" a="1"/>
  <c r="H60" i="20" s="1"/>
  <c r="H59" i="20" a="1"/>
  <c r="H59" i="20" s="1"/>
  <c r="H58" i="20" a="1"/>
  <c r="H58" i="20" s="1"/>
  <c r="H57" i="20" a="1"/>
  <c r="H57" i="20" s="1"/>
  <c r="H56" i="20" a="1"/>
  <c r="H56" i="20" s="1"/>
  <c r="H55" i="20" a="1"/>
  <c r="H55" i="20" s="1"/>
  <c r="H54" i="20" a="1"/>
  <c r="H54" i="20" s="1"/>
  <c r="H53" i="20" a="1"/>
  <c r="H53" i="20" s="1"/>
  <c r="H52" i="20" a="1"/>
  <c r="H52" i="20" s="1"/>
  <c r="H51" i="20" a="1"/>
  <c r="H51" i="20" s="1"/>
  <c r="H50" i="20" a="1"/>
  <c r="H50" i="20" s="1"/>
  <c r="H49" i="20" a="1"/>
  <c r="H49" i="20" s="1"/>
  <c r="H48" i="20" a="1"/>
  <c r="H48" i="20" s="1"/>
  <c r="H47" i="20" a="1"/>
  <c r="H47" i="20" s="1"/>
  <c r="H46" i="20" a="1"/>
  <c r="H46" i="20" s="1"/>
  <c r="H45" i="20" a="1"/>
  <c r="H45" i="20" s="1"/>
  <c r="H44" i="20" a="1"/>
  <c r="H44" i="20" s="1"/>
  <c r="H43" i="20" a="1"/>
  <c r="H43" i="20" s="1"/>
  <c r="H42" i="20" a="1"/>
  <c r="H42" i="20" s="1"/>
  <c r="H41" i="20" a="1"/>
  <c r="H41" i="20" s="1"/>
  <c r="H40" i="20" a="1"/>
  <c r="H40" i="20" s="1"/>
  <c r="H39" i="20" a="1"/>
  <c r="H39" i="20" s="1"/>
  <c r="H38" i="20" a="1"/>
  <c r="H38" i="20" s="1"/>
  <c r="H37" i="20" a="1"/>
  <c r="H37" i="20" s="1"/>
  <c r="H36" i="20" a="1"/>
  <c r="H36" i="20" s="1"/>
  <c r="H35" i="20" a="1"/>
  <c r="H35" i="20" s="1"/>
  <c r="H34" i="20" a="1"/>
  <c r="H34" i="20" s="1"/>
  <c r="H33" i="20" a="1"/>
  <c r="H33" i="20" s="1"/>
  <c r="H32" i="20" a="1"/>
  <c r="H32" i="20" s="1"/>
  <c r="H31" i="20" a="1"/>
  <c r="H31" i="20" s="1"/>
  <c r="H30" i="20" a="1"/>
  <c r="H30" i="20" s="1"/>
  <c r="H29" i="20" a="1"/>
  <c r="H29" i="20" s="1"/>
  <c r="H28" i="20" a="1"/>
  <c r="H28" i="20" s="1"/>
  <c r="H27" i="20" a="1"/>
  <c r="H27" i="20" s="1"/>
  <c r="H26" i="20" a="1"/>
  <c r="H26" i="20" s="1"/>
  <c r="H25" i="20" a="1"/>
  <c r="H25" i="20" s="1"/>
  <c r="H24" i="20" a="1"/>
  <c r="H24" i="20" s="1"/>
  <c r="H23" i="20" a="1"/>
  <c r="H23" i="20" s="1"/>
  <c r="H22" i="20" a="1"/>
  <c r="H22" i="20" s="1"/>
  <c r="H21" i="20" a="1"/>
  <c r="H21" i="20" s="1"/>
  <c r="H20" i="20" a="1"/>
  <c r="H20" i="20" s="1"/>
  <c r="H19" i="20" a="1"/>
  <c r="H19" i="20" s="1"/>
  <c r="H18" i="20" a="1"/>
  <c r="H18" i="20" s="1"/>
  <c r="H17" i="20" a="1"/>
  <c r="H17" i="20" s="1"/>
  <c r="H16" i="20" a="1"/>
  <c r="H16" i="20" s="1"/>
  <c r="H15" i="20" a="1"/>
  <c r="H15" i="20" s="1"/>
  <c r="H14" i="20" a="1"/>
  <c r="H14" i="20" s="1"/>
  <c r="H13" i="20" a="1"/>
  <c r="H13" i="20" s="1"/>
  <c r="H12" i="20" a="1"/>
  <c r="H12" i="20" s="1"/>
  <c r="H11" i="20" a="1"/>
  <c r="H11" i="20" s="1"/>
  <c r="H10" i="20" a="1"/>
  <c r="H10" i="20" s="1"/>
  <c r="H9" i="20" a="1"/>
  <c r="H9" i="20" s="1"/>
  <c r="H8" i="20" a="1"/>
  <c r="H8" i="20" s="1"/>
  <c r="H7" i="20" a="1"/>
  <c r="H7" i="20" s="1"/>
  <c r="H6" i="20" a="1"/>
  <c r="H6" i="20" s="1"/>
  <c r="H5" i="20" a="1"/>
  <c r="H5" i="20" s="1"/>
  <c r="S232" i="19"/>
  <c r="S231" i="19"/>
  <c r="S230" i="19"/>
  <c r="S229" i="19"/>
  <c r="S228" i="19"/>
  <c r="S227" i="19"/>
  <c r="S226" i="19"/>
  <c r="S225" i="19"/>
  <c r="S224" i="19"/>
  <c r="S223" i="19"/>
  <c r="S222" i="19"/>
  <c r="S221" i="19"/>
  <c r="M232" i="19"/>
  <c r="L232" i="19" a="1"/>
  <c r="L232" i="19" s="1"/>
  <c r="K232" i="19"/>
  <c r="J232" i="19"/>
  <c r="I232" i="19" a="1"/>
  <c r="I232" i="19" s="1"/>
  <c r="H232" i="19"/>
  <c r="G232" i="19" a="1"/>
  <c r="G232" i="19" s="1"/>
  <c r="F232" i="19" a="1"/>
  <c r="F232" i="19" s="1"/>
  <c r="E232" i="19"/>
  <c r="M231" i="19"/>
  <c r="L231" i="19" a="1"/>
  <c r="L231" i="19" s="1"/>
  <c r="K231" i="19"/>
  <c r="J231" i="19"/>
  <c r="I231" i="19" a="1"/>
  <c r="I231" i="19" s="1"/>
  <c r="H231" i="19"/>
  <c r="G231" i="19" a="1"/>
  <c r="G231" i="19" s="1"/>
  <c r="F231" i="19" a="1"/>
  <c r="F231" i="19" s="1"/>
  <c r="E231" i="19"/>
  <c r="M230" i="19"/>
  <c r="L230" i="19" a="1"/>
  <c r="L230" i="19" s="1"/>
  <c r="K230" i="19"/>
  <c r="J230" i="19"/>
  <c r="I230" i="19" a="1"/>
  <c r="I230" i="19" s="1"/>
  <c r="H230" i="19"/>
  <c r="G230" i="19" a="1"/>
  <c r="G230" i="19" s="1"/>
  <c r="F230" i="19" a="1"/>
  <c r="F230" i="19" s="1"/>
  <c r="E230" i="19"/>
  <c r="M229" i="19"/>
  <c r="L229" i="19" a="1"/>
  <c r="L229" i="19" s="1"/>
  <c r="K229" i="19"/>
  <c r="J229" i="19"/>
  <c r="I229" i="19" a="1"/>
  <c r="I229" i="19" s="1"/>
  <c r="H229" i="19"/>
  <c r="G229" i="19" a="1"/>
  <c r="G229" i="19" s="1"/>
  <c r="F229" i="19" a="1"/>
  <c r="F229" i="19" s="1"/>
  <c r="E229" i="19"/>
  <c r="M228" i="19"/>
  <c r="L228" i="19" a="1"/>
  <c r="L228" i="19" s="1"/>
  <c r="K228" i="19"/>
  <c r="J228" i="19"/>
  <c r="I228" i="19" a="1"/>
  <c r="I228" i="19" s="1"/>
  <c r="H228" i="19"/>
  <c r="G228" i="19" a="1"/>
  <c r="G228" i="19" s="1"/>
  <c r="F228" i="19" a="1"/>
  <c r="F228" i="19" s="1"/>
  <c r="E228" i="19"/>
  <c r="M227" i="19"/>
  <c r="L227" i="19" a="1"/>
  <c r="L227" i="19" s="1"/>
  <c r="K227" i="19"/>
  <c r="J227" i="19"/>
  <c r="I227" i="19" a="1"/>
  <c r="I227" i="19" s="1"/>
  <c r="H227" i="19"/>
  <c r="G227" i="19" a="1"/>
  <c r="G227" i="19" s="1"/>
  <c r="F227" i="19" a="1"/>
  <c r="F227" i="19" s="1"/>
  <c r="E227" i="19"/>
  <c r="M226" i="19"/>
  <c r="L226" i="19" a="1"/>
  <c r="L226" i="19" s="1"/>
  <c r="K226" i="19"/>
  <c r="J226" i="19"/>
  <c r="I226" i="19" a="1"/>
  <c r="I226" i="19" s="1"/>
  <c r="H226" i="19"/>
  <c r="G226" i="19" a="1"/>
  <c r="G226" i="19" s="1"/>
  <c r="F226" i="19" a="1"/>
  <c r="F226" i="19" s="1"/>
  <c r="E226" i="19"/>
  <c r="M225" i="19"/>
  <c r="L225" i="19" a="1"/>
  <c r="L225" i="19" s="1"/>
  <c r="K225" i="19"/>
  <c r="J225" i="19"/>
  <c r="I225" i="19" a="1"/>
  <c r="I225" i="19" s="1"/>
  <c r="H225" i="19"/>
  <c r="G225" i="19" a="1"/>
  <c r="G225" i="19" s="1"/>
  <c r="F225" i="19" a="1"/>
  <c r="F225" i="19" s="1"/>
  <c r="E225" i="19"/>
  <c r="M224" i="19"/>
  <c r="L224" i="19" a="1"/>
  <c r="L224" i="19" s="1"/>
  <c r="K224" i="19"/>
  <c r="J224" i="19"/>
  <c r="I224" i="19" a="1"/>
  <c r="I224" i="19" s="1"/>
  <c r="H224" i="19"/>
  <c r="G224" i="19" a="1"/>
  <c r="G224" i="19" s="1"/>
  <c r="F224" i="19" a="1"/>
  <c r="F224" i="19" s="1"/>
  <c r="E224" i="19"/>
  <c r="M223" i="19"/>
  <c r="L223" i="19" a="1"/>
  <c r="L223" i="19" s="1"/>
  <c r="K223" i="19"/>
  <c r="J223" i="19"/>
  <c r="I223" i="19" a="1"/>
  <c r="I223" i="19" s="1"/>
  <c r="H223" i="19"/>
  <c r="G223" i="19" a="1"/>
  <c r="G223" i="19" s="1"/>
  <c r="F223" i="19" a="1"/>
  <c r="F223" i="19" s="1"/>
  <c r="E223" i="19"/>
  <c r="M222" i="19"/>
  <c r="L222" i="19" a="1"/>
  <c r="L222" i="19" s="1"/>
  <c r="K222" i="19"/>
  <c r="J222" i="19"/>
  <c r="I222" i="19" a="1"/>
  <c r="I222" i="19" s="1"/>
  <c r="H222" i="19"/>
  <c r="G222" i="19" a="1"/>
  <c r="G222" i="19" s="1"/>
  <c r="F222" i="19" a="1"/>
  <c r="F222" i="19" s="1"/>
  <c r="E222" i="19"/>
  <c r="M221" i="19"/>
  <c r="L221" i="19" a="1"/>
  <c r="L221" i="19" s="1"/>
  <c r="K221" i="19"/>
  <c r="J221" i="19"/>
  <c r="I221" i="19" a="1"/>
  <c r="I221" i="19" s="1"/>
  <c r="H221" i="19"/>
  <c r="G221" i="19" a="1"/>
  <c r="G221" i="19" s="1"/>
  <c r="F221" i="19" a="1"/>
  <c r="F221" i="19" s="1"/>
  <c r="E221" i="19"/>
  <c r="B232" i="19" a="1"/>
  <c r="B232" i="19" s="1"/>
  <c r="B231" i="19" a="1"/>
  <c r="B231" i="19" s="1"/>
  <c r="B230" i="19" a="1"/>
  <c r="B230" i="19" s="1"/>
  <c r="B229" i="19" a="1"/>
  <c r="B229" i="19" s="1"/>
  <c r="B228" i="19" a="1"/>
  <c r="B228" i="19" s="1"/>
  <c r="B227" i="19" a="1"/>
  <c r="B227" i="19" s="1"/>
  <c r="B226" i="19" a="1"/>
  <c r="B226" i="19" s="1"/>
  <c r="B225" i="19" a="1"/>
  <c r="B225" i="19" s="1"/>
  <c r="B224" i="19" a="1"/>
  <c r="B224" i="19" s="1"/>
  <c r="B223" i="19" a="1"/>
  <c r="B223" i="19" s="1"/>
  <c r="B222" i="19" a="1"/>
  <c r="B222" i="19" s="1"/>
  <c r="B221" i="19" a="1"/>
  <c r="B221" i="19" s="1"/>
  <c r="Q8" i="19"/>
  <c r="Q9" i="19"/>
  <c r="Q10" i="19"/>
  <c r="Q11" i="19"/>
  <c r="S220" i="19"/>
  <c r="S219" i="19"/>
  <c r="S218" i="19"/>
  <c r="S217" i="19"/>
  <c r="S216" i="19"/>
  <c r="S215" i="19"/>
  <c r="S214" i="19"/>
  <c r="S213" i="19"/>
  <c r="J220" i="19"/>
  <c r="J219" i="19"/>
  <c r="J218" i="19"/>
  <c r="J217" i="19"/>
  <c r="J216" i="19"/>
  <c r="J215" i="19"/>
  <c r="J214" i="19"/>
  <c r="J213" i="19"/>
  <c r="B220" i="19" a="1"/>
  <c r="B220" i="19" s="1"/>
  <c r="B219" i="19" a="1"/>
  <c r="B219" i="19" s="1"/>
  <c r="B218" i="19" a="1"/>
  <c r="B218" i="19" s="1"/>
  <c r="B217" i="19" a="1"/>
  <c r="B217" i="19" s="1"/>
  <c r="B216" i="19" a="1"/>
  <c r="B216" i="19" s="1"/>
  <c r="B215" i="19" a="1"/>
  <c r="B215" i="19" s="1"/>
  <c r="B214" i="19" a="1"/>
  <c r="B214" i="19" s="1"/>
  <c r="B213" i="19" a="1"/>
  <c r="B213" i="19" s="1"/>
  <c r="S211" i="19"/>
  <c r="S210" i="19"/>
  <c r="S209" i="19"/>
  <c r="S208" i="19"/>
  <c r="S207" i="19"/>
  <c r="S206" i="19"/>
  <c r="S205" i="19"/>
  <c r="S204" i="19"/>
  <c r="S203" i="19"/>
  <c r="S202" i="19"/>
  <c r="S201" i="19"/>
  <c r="J211" i="19"/>
  <c r="J210" i="19"/>
  <c r="J209" i="19"/>
  <c r="J208" i="19"/>
  <c r="J207" i="19"/>
  <c r="J206" i="19"/>
  <c r="J205" i="19"/>
  <c r="J204" i="19"/>
  <c r="J203" i="19"/>
  <c r="J202" i="19"/>
  <c r="J201" i="19"/>
  <c r="B211" i="19" a="1"/>
  <c r="B211" i="19" s="1"/>
  <c r="B210" i="19" a="1"/>
  <c r="B210" i="19" s="1"/>
  <c r="B209" i="19" a="1"/>
  <c r="B209" i="19" s="1"/>
  <c r="B208" i="19" a="1"/>
  <c r="B208" i="19" s="1"/>
  <c r="B207" i="19" a="1"/>
  <c r="B207" i="19" s="1"/>
  <c r="B206" i="19" a="1"/>
  <c r="B206" i="19" s="1"/>
  <c r="B205" i="19" a="1"/>
  <c r="B205" i="19" s="1"/>
  <c r="B204" i="19" a="1"/>
  <c r="B204" i="19" s="1"/>
  <c r="B203" i="19" a="1"/>
  <c r="B203" i="19" s="1"/>
  <c r="B202" i="19" a="1"/>
  <c r="B202" i="19" s="1"/>
  <c r="B201" i="19" a="1"/>
  <c r="B201" i="19" s="1"/>
  <c r="L7" i="19" a="1"/>
  <c r="L7" i="19" s="1"/>
  <c r="L8" i="19" a="1"/>
  <c r="L8" i="19" s="1"/>
  <c r="L9" i="19" a="1"/>
  <c r="L9" i="19" s="1"/>
  <c r="L44" i="19" a="1"/>
  <c r="L44" i="19" s="1"/>
  <c r="L45" i="19" a="1"/>
  <c r="L45" i="19" s="1"/>
  <c r="L46" i="19" a="1"/>
  <c r="L46" i="19" s="1"/>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J101" i="19"/>
  <c r="J102" i="19"/>
  <c r="J103" i="19"/>
  <c r="J104" i="19"/>
  <c r="J105" i="19"/>
  <c r="J106" i="19"/>
  <c r="J107" i="19"/>
  <c r="J108" i="19"/>
  <c r="J109" i="19"/>
  <c r="J110" i="19"/>
  <c r="J111" i="19"/>
  <c r="J112" i="19"/>
  <c r="J113" i="19"/>
  <c r="J114" i="19"/>
  <c r="J115" i="19"/>
  <c r="J116" i="19"/>
  <c r="J117" i="19"/>
  <c r="J118" i="19"/>
  <c r="J119" i="19"/>
  <c r="J120" i="19"/>
  <c r="J121" i="19"/>
  <c r="J122" i="19"/>
  <c r="J123" i="19"/>
  <c r="J124" i="19"/>
  <c r="J125" i="19"/>
  <c r="J126" i="19"/>
  <c r="J127" i="19"/>
  <c r="J128" i="19"/>
  <c r="J129" i="19"/>
  <c r="J130" i="19"/>
  <c r="J131" i="19"/>
  <c r="J132" i="19"/>
  <c r="J133" i="19"/>
  <c r="J134" i="19"/>
  <c r="J135" i="19"/>
  <c r="J136" i="19"/>
  <c r="J137" i="19"/>
  <c r="J138" i="19"/>
  <c r="J139" i="19"/>
  <c r="J140" i="19"/>
  <c r="J141" i="19"/>
  <c r="J142" i="19"/>
  <c r="J143" i="19"/>
  <c r="J144" i="19"/>
  <c r="J145" i="19"/>
  <c r="J146" i="19"/>
  <c r="J147" i="19"/>
  <c r="J148" i="19"/>
  <c r="J149" i="19"/>
  <c r="J150" i="19"/>
  <c r="J151" i="19"/>
  <c r="J152" i="19"/>
  <c r="J153" i="19"/>
  <c r="J154" i="19"/>
  <c r="J155" i="19"/>
  <c r="J156" i="19"/>
  <c r="J157" i="19"/>
  <c r="J158" i="19"/>
  <c r="J159" i="19"/>
  <c r="J160" i="19"/>
  <c r="J161" i="19"/>
  <c r="J162" i="19"/>
  <c r="J163" i="19"/>
  <c r="J164" i="19"/>
  <c r="J165" i="19"/>
  <c r="J166" i="19"/>
  <c r="J167" i="19"/>
  <c r="J168" i="19"/>
  <c r="J169" i="19"/>
  <c r="J170" i="19"/>
  <c r="J171" i="19"/>
  <c r="J172" i="19"/>
  <c r="J173" i="19"/>
  <c r="J174" i="19"/>
  <c r="J175" i="19"/>
  <c r="J176" i="19"/>
  <c r="J177" i="19"/>
  <c r="J178" i="19"/>
  <c r="J179" i="19"/>
  <c r="J180" i="19"/>
  <c r="J181" i="19"/>
  <c r="J182" i="19"/>
  <c r="J183" i="19"/>
  <c r="J184" i="19"/>
  <c r="J185" i="19"/>
  <c r="J186" i="19"/>
  <c r="J187" i="19"/>
  <c r="J188" i="19"/>
  <c r="J189" i="19"/>
  <c r="J190" i="19"/>
  <c r="J191" i="19"/>
  <c r="J192" i="19"/>
  <c r="J193" i="19"/>
  <c r="J194" i="19"/>
  <c r="J195" i="19"/>
  <c r="J196" i="19"/>
  <c r="J197" i="19"/>
  <c r="J198" i="19"/>
  <c r="J199" i="19"/>
  <c r="J200" i="19"/>
  <c r="J212" i="19"/>
  <c r="I7" i="19" a="1"/>
  <c r="I7" i="19" s="1"/>
  <c r="I8" i="19" a="1"/>
  <c r="I8" i="19" s="1"/>
  <c r="I9" i="19" a="1"/>
  <c r="I9" i="19" s="1"/>
  <c r="I44" i="19" a="1"/>
  <c r="I44" i="19" s="1"/>
  <c r="I45" i="19" a="1"/>
  <c r="I45" i="19" s="1"/>
  <c r="I46" i="19" a="1"/>
  <c r="I46" i="19" s="1"/>
  <c r="J6" i="19"/>
  <c r="L6" i="19" a="1"/>
  <c r="L6" i="19" s="1"/>
  <c r="I6" i="19" a="1"/>
  <c r="I6" i="19" s="1"/>
  <c r="F7" i="19" a="1"/>
  <c r="F7" i="19" s="1"/>
  <c r="G7" i="19" a="1"/>
  <c r="G7" i="19" s="1"/>
  <c r="F8" i="19" a="1"/>
  <c r="F8" i="19" s="1"/>
  <c r="G8" i="19" a="1"/>
  <c r="G8" i="19" s="1"/>
  <c r="F9" i="19" a="1"/>
  <c r="F9" i="19" s="1"/>
  <c r="G9" i="19" a="1"/>
  <c r="G9" i="19" s="1"/>
  <c r="F44" i="19" a="1"/>
  <c r="F44" i="19" s="1"/>
  <c r="G44" i="19" a="1"/>
  <c r="G44" i="19" s="1"/>
  <c r="F45" i="19" a="1"/>
  <c r="F45" i="19" s="1"/>
  <c r="G45" i="19" a="1"/>
  <c r="G45" i="19" s="1"/>
  <c r="F46" i="19" a="1"/>
  <c r="F46" i="19" s="1"/>
  <c r="G46" i="19" a="1"/>
  <c r="G46" i="19" s="1"/>
  <c r="G6" i="19" a="1"/>
  <c r="G6" i="19" s="1"/>
  <c r="F6" i="19" a="1"/>
  <c r="F6" i="19" s="1"/>
  <c r="S7" i="19"/>
  <c r="S8" i="19"/>
  <c r="S9" i="19"/>
  <c r="S10" i="19"/>
  <c r="S11" i="19"/>
  <c r="S12" i="19"/>
  <c r="S13" i="19"/>
  <c r="S14" i="19"/>
  <c r="S15" i="19"/>
  <c r="S16" i="19"/>
  <c r="S17" i="19"/>
  <c r="S18" i="19"/>
  <c r="S19" i="19"/>
  <c r="S20" i="19"/>
  <c r="S21" i="19"/>
  <c r="S22" i="19"/>
  <c r="S23" i="19"/>
  <c r="S24" i="19"/>
  <c r="S25" i="19"/>
  <c r="S26" i="19"/>
  <c r="S27" i="19"/>
  <c r="S28" i="19"/>
  <c r="S29" i="19"/>
  <c r="S30" i="19"/>
  <c r="S31" i="19"/>
  <c r="S32" i="19"/>
  <c r="S33" i="19"/>
  <c r="S34" i="19"/>
  <c r="S35" i="19"/>
  <c r="S36" i="19"/>
  <c r="S37" i="19"/>
  <c r="S38" i="19"/>
  <c r="S39" i="19"/>
  <c r="S40" i="19"/>
  <c r="S41" i="19"/>
  <c r="S42" i="19"/>
  <c r="S43" i="19"/>
  <c r="S44" i="19"/>
  <c r="S45" i="19"/>
  <c r="S46" i="19"/>
  <c r="S47" i="19"/>
  <c r="S48" i="19"/>
  <c r="S49" i="19"/>
  <c r="S50" i="19"/>
  <c r="S51" i="19"/>
  <c r="S52" i="19"/>
  <c r="S53" i="19"/>
  <c r="S54" i="19"/>
  <c r="S55" i="19"/>
  <c r="S56" i="19"/>
  <c r="S57" i="19"/>
  <c r="S58" i="19"/>
  <c r="S59" i="19"/>
  <c r="S60" i="19"/>
  <c r="S61" i="19"/>
  <c r="S62" i="19"/>
  <c r="S63" i="19"/>
  <c r="S64" i="19"/>
  <c r="S65" i="19"/>
  <c r="S66" i="19"/>
  <c r="S67" i="19"/>
  <c r="S68" i="19"/>
  <c r="S69" i="19"/>
  <c r="S70" i="19"/>
  <c r="S71" i="19"/>
  <c r="S72" i="19"/>
  <c r="S73" i="19"/>
  <c r="S74" i="19"/>
  <c r="S75" i="19"/>
  <c r="S76" i="19"/>
  <c r="S77" i="19"/>
  <c r="S78" i="19"/>
  <c r="S79" i="19"/>
  <c r="S80" i="19"/>
  <c r="S81" i="19"/>
  <c r="S82" i="19"/>
  <c r="S83" i="19"/>
  <c r="S84" i="19"/>
  <c r="S85" i="19"/>
  <c r="S86" i="19"/>
  <c r="S87" i="19"/>
  <c r="S88" i="19"/>
  <c r="S89" i="19"/>
  <c r="S90" i="19"/>
  <c r="S91" i="19"/>
  <c r="S92" i="19"/>
  <c r="S93" i="19"/>
  <c r="S94" i="19"/>
  <c r="S95" i="19"/>
  <c r="S96" i="19"/>
  <c r="S97" i="19"/>
  <c r="S98" i="19"/>
  <c r="S99" i="19"/>
  <c r="S100" i="19"/>
  <c r="S101" i="19"/>
  <c r="S102" i="19"/>
  <c r="S103" i="19"/>
  <c r="S104" i="19"/>
  <c r="S105" i="19"/>
  <c r="S106" i="19"/>
  <c r="S107" i="19"/>
  <c r="S108" i="19"/>
  <c r="S109" i="19"/>
  <c r="S110" i="19"/>
  <c r="S111" i="19"/>
  <c r="S112" i="19"/>
  <c r="S113" i="19"/>
  <c r="S114" i="19"/>
  <c r="S115" i="19"/>
  <c r="S116" i="19"/>
  <c r="S117" i="19"/>
  <c r="S118" i="19"/>
  <c r="S119" i="19"/>
  <c r="S120" i="19"/>
  <c r="S121" i="19"/>
  <c r="S122" i="19"/>
  <c r="S123" i="19"/>
  <c r="S124" i="19"/>
  <c r="S125" i="19"/>
  <c r="S126" i="19"/>
  <c r="S127" i="19"/>
  <c r="S128" i="19"/>
  <c r="S129" i="19"/>
  <c r="S130" i="19"/>
  <c r="S131" i="19"/>
  <c r="S132" i="19"/>
  <c r="S133" i="19"/>
  <c r="S134" i="19"/>
  <c r="S135" i="19"/>
  <c r="S136" i="19"/>
  <c r="S137" i="19"/>
  <c r="S138" i="19"/>
  <c r="S139" i="19"/>
  <c r="S140" i="19"/>
  <c r="S141" i="19"/>
  <c r="S142" i="19"/>
  <c r="S143" i="19"/>
  <c r="S144" i="19"/>
  <c r="S145" i="19"/>
  <c r="S146" i="19"/>
  <c r="S147" i="19"/>
  <c r="S148" i="19"/>
  <c r="S149" i="19"/>
  <c r="S150" i="19"/>
  <c r="S151" i="19"/>
  <c r="S152" i="19"/>
  <c r="S153" i="19"/>
  <c r="S154" i="19"/>
  <c r="S155" i="19"/>
  <c r="S156" i="19"/>
  <c r="S157" i="19"/>
  <c r="S158" i="19"/>
  <c r="S159" i="19"/>
  <c r="S160" i="19"/>
  <c r="S161" i="19"/>
  <c r="S162" i="19"/>
  <c r="S163" i="19"/>
  <c r="S164" i="19"/>
  <c r="S165" i="19"/>
  <c r="S166" i="19"/>
  <c r="S167" i="19"/>
  <c r="S168" i="19"/>
  <c r="S169" i="19"/>
  <c r="S170" i="19"/>
  <c r="S171" i="19"/>
  <c r="S172" i="19"/>
  <c r="S173" i="19"/>
  <c r="S174" i="19"/>
  <c r="S175" i="19"/>
  <c r="S176" i="19"/>
  <c r="S177" i="19"/>
  <c r="S178" i="19"/>
  <c r="S179" i="19"/>
  <c r="S180" i="19"/>
  <c r="S181" i="19"/>
  <c r="S182" i="19"/>
  <c r="S183" i="19"/>
  <c r="S184" i="19"/>
  <c r="S185" i="19"/>
  <c r="S186" i="19"/>
  <c r="S187" i="19"/>
  <c r="S188" i="19"/>
  <c r="S189" i="19"/>
  <c r="S190" i="19"/>
  <c r="S191" i="19"/>
  <c r="S192" i="19"/>
  <c r="S193" i="19"/>
  <c r="S194" i="19"/>
  <c r="S195" i="19"/>
  <c r="S196" i="19"/>
  <c r="S197" i="19"/>
  <c r="S198" i="19"/>
  <c r="S199" i="19"/>
  <c r="S200" i="19"/>
  <c r="S212" i="19"/>
  <c r="S6" i="19"/>
  <c r="AI258" i="8"/>
  <c r="AI254" i="8"/>
  <c r="AI247" i="8"/>
  <c r="AI242" i="8"/>
  <c r="AI227" i="8"/>
  <c r="AI222" i="8"/>
  <c r="AI220" i="8"/>
  <c r="AI219" i="8"/>
  <c r="AI191" i="8"/>
  <c r="AI188" i="8"/>
  <c r="AI185" i="8"/>
  <c r="AI184" i="8"/>
  <c r="AI177" i="8"/>
  <c r="AI168" i="8"/>
  <c r="AI159" i="8"/>
  <c r="AI158" i="8"/>
  <c r="AI152" i="8"/>
  <c r="AI146" i="8"/>
  <c r="AI135" i="8"/>
  <c r="AI134" i="8"/>
  <c r="AI133" i="8"/>
  <c r="AI129" i="8"/>
  <c r="AI75" i="8"/>
  <c r="AI58" i="8"/>
  <c r="AI57" i="8"/>
  <c r="AI54" i="8"/>
  <c r="AI48" i="8"/>
  <c r="AI46" i="8"/>
  <c r="AI44" i="8"/>
  <c r="AI40" i="8"/>
  <c r="AI39" i="8"/>
  <c r="AI28" i="8"/>
  <c r="AI24" i="8"/>
  <c r="AI22" i="8"/>
  <c r="AI20" i="8"/>
  <c r="AI19" i="8"/>
  <c r="AI15" i="8"/>
  <c r="B212" i="19" a="1"/>
  <c r="B212" i="19" s="1"/>
  <c r="AD98" i="18" a="1"/>
  <c r="AD98" i="18" s="1"/>
  <c r="AF98" i="18" s="1"/>
  <c r="AD97" i="18" a="1"/>
  <c r="AD97" i="18" s="1"/>
  <c r="AD96" i="18" a="1"/>
  <c r="AD96" i="18" s="1"/>
  <c r="AD95" i="18" a="1"/>
  <c r="AD95" i="18" s="1"/>
  <c r="AD94" i="18" a="1"/>
  <c r="AD94" i="18" s="1"/>
  <c r="AD93" i="18" a="1"/>
  <c r="AD93" i="18" s="1"/>
  <c r="AD92" i="18" a="1"/>
  <c r="AD92" i="18" s="1"/>
  <c r="AD91" i="18" a="1"/>
  <c r="AD91" i="18" s="1"/>
  <c r="AD90" i="18" a="1"/>
  <c r="AD90" i="18" s="1"/>
  <c r="AD89" i="18" a="1"/>
  <c r="AD89" i="18" s="1"/>
  <c r="AD88" i="18" a="1"/>
  <c r="AD88" i="18" s="1"/>
  <c r="AD87" i="18" a="1"/>
  <c r="AD87" i="18" s="1"/>
  <c r="AD86" i="18" a="1"/>
  <c r="AD86" i="18" s="1"/>
  <c r="AD85" i="18" a="1"/>
  <c r="AD85" i="18" s="1"/>
  <c r="AD84" i="18" a="1"/>
  <c r="AD84" i="18" s="1"/>
  <c r="AD83" i="18" a="1"/>
  <c r="AD83" i="18" s="1"/>
  <c r="AD82" i="18" a="1"/>
  <c r="AD82" i="18" s="1"/>
  <c r="AD81" i="18" a="1"/>
  <c r="AD81" i="18" s="1"/>
  <c r="AD80" i="18" a="1"/>
  <c r="AD80" i="18" s="1"/>
  <c r="AD79" i="18" a="1"/>
  <c r="AD79" i="18" s="1"/>
  <c r="AD78" i="18" a="1"/>
  <c r="AD78" i="18" s="1"/>
  <c r="AD77" i="18" a="1"/>
  <c r="AD77" i="18" s="1"/>
  <c r="AD76" i="18" a="1"/>
  <c r="AD76" i="18" s="1"/>
  <c r="AD75" i="18" a="1"/>
  <c r="AD75" i="18" s="1"/>
  <c r="AD74" i="18" a="1"/>
  <c r="AD74" i="18" s="1"/>
  <c r="AD73" i="18" a="1"/>
  <c r="AD73" i="18" s="1"/>
  <c r="AD72" i="18" a="1"/>
  <c r="AD72" i="18" s="1"/>
  <c r="AD71" i="18" a="1"/>
  <c r="AD71" i="18" s="1"/>
  <c r="AD70" i="18" a="1"/>
  <c r="AD70" i="18" s="1"/>
  <c r="AD69" i="18" a="1"/>
  <c r="AD69" i="18" s="1"/>
  <c r="AD68" i="18" a="1"/>
  <c r="AD68" i="18" s="1"/>
  <c r="AD67" i="18" a="1"/>
  <c r="AD67" i="18" s="1"/>
  <c r="AD66" i="18" a="1"/>
  <c r="AD66" i="18" s="1"/>
  <c r="AD65" i="18" a="1"/>
  <c r="AD65" i="18" s="1"/>
  <c r="AD64" i="18" a="1"/>
  <c r="AD64" i="18" s="1"/>
  <c r="AD63" i="18" a="1"/>
  <c r="AD63" i="18" s="1"/>
  <c r="AD62" i="18" a="1"/>
  <c r="AD62" i="18" s="1"/>
  <c r="AD61" i="18" a="1"/>
  <c r="AD61" i="18" s="1"/>
  <c r="AD60" i="18" a="1"/>
  <c r="AD60" i="18" s="1"/>
  <c r="AD59" i="18" a="1"/>
  <c r="AD59" i="18" s="1"/>
  <c r="AD58" i="18" a="1"/>
  <c r="AD58" i="18" s="1"/>
  <c r="AD57" i="18" a="1"/>
  <c r="AD57" i="18" s="1"/>
  <c r="AD56" i="18" a="1"/>
  <c r="AD56" i="18" s="1"/>
  <c r="AD55" i="18" a="1"/>
  <c r="AD55" i="18" s="1"/>
  <c r="AD54" i="18" a="1"/>
  <c r="AD54" i="18" s="1"/>
  <c r="AD53" i="18" a="1"/>
  <c r="AD53" i="18" s="1"/>
  <c r="AD52" i="18" a="1"/>
  <c r="AD52" i="18" s="1"/>
  <c r="AD51" i="18" a="1"/>
  <c r="AD51" i="18" s="1"/>
  <c r="AD50" i="18" a="1"/>
  <c r="AD50" i="18" s="1"/>
  <c r="AD49" i="18" a="1"/>
  <c r="AD49" i="18" s="1"/>
  <c r="AD48" i="18" a="1"/>
  <c r="AD48" i="18" s="1"/>
  <c r="AD47" i="18" a="1"/>
  <c r="AD47" i="18" s="1"/>
  <c r="AD46" i="18" a="1"/>
  <c r="AD46" i="18" s="1"/>
  <c r="AD45" i="18" a="1"/>
  <c r="AD45" i="18" s="1"/>
  <c r="AD44" i="18" a="1"/>
  <c r="AD44" i="18" s="1"/>
  <c r="AD43" i="18" a="1"/>
  <c r="AD43" i="18" s="1"/>
  <c r="AD42" i="18" a="1"/>
  <c r="AD42" i="18" s="1"/>
  <c r="AD41" i="18" a="1"/>
  <c r="AD41" i="18" s="1"/>
  <c r="AD40" i="18" a="1"/>
  <c r="AD40" i="18" s="1"/>
  <c r="AD39" i="18" a="1"/>
  <c r="AD39" i="18" s="1"/>
  <c r="AD38" i="18" a="1"/>
  <c r="AD38" i="18" s="1"/>
  <c r="AD37" i="18" a="1"/>
  <c r="AD37" i="18" s="1"/>
  <c r="AD36" i="18" a="1"/>
  <c r="AD36" i="18" s="1"/>
  <c r="AD35" i="18" a="1"/>
  <c r="AD35" i="18" s="1"/>
  <c r="AD34" i="18" a="1"/>
  <c r="AD34" i="18" s="1"/>
  <c r="AD33" i="18" a="1"/>
  <c r="AD33" i="18" s="1"/>
  <c r="AD32" i="18" a="1"/>
  <c r="AD32" i="18" s="1"/>
  <c r="AD31" i="18" a="1"/>
  <c r="AD31" i="18" s="1"/>
  <c r="AD30" i="18" a="1"/>
  <c r="AD30" i="18" s="1"/>
  <c r="AD29" i="18" a="1"/>
  <c r="AD29" i="18" s="1"/>
  <c r="AD28" i="18" a="1"/>
  <c r="AD28" i="18" s="1"/>
  <c r="AD27" i="18" a="1"/>
  <c r="AD27" i="18" s="1"/>
  <c r="AD26" i="18" a="1"/>
  <c r="AD26" i="18" s="1"/>
  <c r="AD25" i="18" a="1"/>
  <c r="AD25" i="18" s="1"/>
  <c r="AD24" i="18" a="1"/>
  <c r="AD24" i="18" s="1"/>
  <c r="AD23" i="18" a="1"/>
  <c r="AD23" i="18" s="1"/>
  <c r="AD22" i="18" a="1"/>
  <c r="AD22" i="18" s="1"/>
  <c r="AD21" i="18" a="1"/>
  <c r="AD21" i="18" s="1"/>
  <c r="AD20" i="18" a="1"/>
  <c r="AD20" i="18" s="1"/>
  <c r="AD19" i="18" a="1"/>
  <c r="AD19" i="18" s="1"/>
  <c r="AD18" i="18" a="1"/>
  <c r="AD18" i="18" s="1"/>
  <c r="AD17" i="18" a="1"/>
  <c r="AD17" i="18" s="1"/>
  <c r="AD16" i="18" a="1"/>
  <c r="AD16" i="18" s="1"/>
  <c r="AD15" i="18" a="1"/>
  <c r="AD15" i="18" s="1"/>
  <c r="AD14" i="18" a="1"/>
  <c r="AD14" i="18" s="1"/>
  <c r="AD13" i="18" a="1"/>
  <c r="AD13" i="18" s="1"/>
  <c r="AD12" i="18" a="1"/>
  <c r="AD12" i="18" s="1"/>
  <c r="AD11" i="18" a="1"/>
  <c r="AD11" i="18" s="1"/>
  <c r="AD10" i="18" a="1"/>
  <c r="AD10" i="18" s="1"/>
  <c r="AD9" i="18" a="1"/>
  <c r="AD9" i="18" s="1"/>
  <c r="AD8" i="18" a="1"/>
  <c r="AD8" i="18" s="1"/>
  <c r="AD7" i="18" a="1"/>
  <c r="AD7" i="18" s="1"/>
  <c r="AD6" i="18" a="1"/>
  <c r="AD6" i="18" s="1"/>
  <c r="AD5" i="18" a="1"/>
  <c r="AD5" i="18" s="1"/>
  <c r="AH98" i="18"/>
  <c r="AH97" i="18"/>
  <c r="AH96" i="18"/>
  <c r="AH95" i="18"/>
  <c r="AH94" i="18"/>
  <c r="AH93" i="18"/>
  <c r="AH92" i="18"/>
  <c r="AH91" i="18"/>
  <c r="AH90" i="18"/>
  <c r="AH89" i="18"/>
  <c r="AH88" i="18"/>
  <c r="AH87" i="18"/>
  <c r="AH86" i="18"/>
  <c r="AH85" i="18"/>
  <c r="AH84" i="18"/>
  <c r="AH83" i="18"/>
  <c r="AH82" i="18"/>
  <c r="AH81" i="18"/>
  <c r="AH80" i="18"/>
  <c r="AH79" i="18"/>
  <c r="AH78" i="18"/>
  <c r="AH77" i="18"/>
  <c r="AH76" i="18"/>
  <c r="AH75" i="18"/>
  <c r="AH74" i="18"/>
  <c r="AH73" i="18"/>
  <c r="AH72" i="18"/>
  <c r="AH71" i="18"/>
  <c r="AH70" i="18"/>
  <c r="AH69" i="18"/>
  <c r="AH68" i="18"/>
  <c r="AH67" i="18"/>
  <c r="AH66" i="18"/>
  <c r="AH65" i="18"/>
  <c r="AH64" i="18"/>
  <c r="AH63" i="18"/>
  <c r="AH62" i="18"/>
  <c r="AH61" i="18"/>
  <c r="AH60" i="18"/>
  <c r="AH59" i="18"/>
  <c r="AH58" i="18"/>
  <c r="AH57" i="18"/>
  <c r="AH56" i="18"/>
  <c r="AH55" i="18"/>
  <c r="AH54" i="18"/>
  <c r="AH53" i="18"/>
  <c r="AH52" i="18"/>
  <c r="AH51" i="18"/>
  <c r="AH50" i="18"/>
  <c r="AH49" i="18"/>
  <c r="AH48" i="18"/>
  <c r="AH47" i="18"/>
  <c r="AH46" i="18"/>
  <c r="AH45" i="18"/>
  <c r="AH44" i="18"/>
  <c r="AH43" i="18"/>
  <c r="AH42" i="18"/>
  <c r="AH41" i="18"/>
  <c r="AH40" i="18"/>
  <c r="AH39" i="18"/>
  <c r="AH38" i="18"/>
  <c r="AH37" i="18"/>
  <c r="AH36" i="18"/>
  <c r="AH35" i="18"/>
  <c r="AH34" i="18"/>
  <c r="AH33" i="18"/>
  <c r="AH32" i="18"/>
  <c r="AH31" i="18"/>
  <c r="AH30" i="18"/>
  <c r="AH29" i="18"/>
  <c r="AH28" i="18"/>
  <c r="AH27" i="18"/>
  <c r="AH26" i="18"/>
  <c r="AH25" i="18"/>
  <c r="AH24" i="18"/>
  <c r="AH23" i="18"/>
  <c r="AH22" i="18"/>
  <c r="AH21" i="18"/>
  <c r="AH20" i="18"/>
  <c r="AH19" i="18"/>
  <c r="AH18" i="18"/>
  <c r="AH17" i="18"/>
  <c r="AH16" i="18"/>
  <c r="AH15" i="18"/>
  <c r="AH14" i="18"/>
  <c r="AH13" i="18"/>
  <c r="AH12" i="18"/>
  <c r="AH11" i="18"/>
  <c r="AH10" i="18"/>
  <c r="AH9" i="18"/>
  <c r="AH8" i="18"/>
  <c r="AH7" i="18"/>
  <c r="AH6" i="18"/>
  <c r="AH5" i="18"/>
  <c r="K46" i="19"/>
  <c r="M46" i="19" s="1"/>
  <c r="K45" i="19"/>
  <c r="M45" i="19" s="1"/>
  <c r="H46" i="19"/>
  <c r="E46" i="19"/>
  <c r="H45" i="19"/>
  <c r="E45" i="19"/>
  <c r="H44" i="19"/>
  <c r="E44" i="19"/>
  <c r="K9" i="19"/>
  <c r="I11" i="20" s="1"/>
  <c r="H9" i="19"/>
  <c r="E9" i="19"/>
  <c r="K8" i="19"/>
  <c r="M8" i="19" s="1"/>
  <c r="H8" i="19"/>
  <c r="E8" i="19"/>
  <c r="K7" i="19"/>
  <c r="M7" i="19" s="1"/>
  <c r="H7" i="19"/>
  <c r="E7" i="19"/>
  <c r="B200" i="19" a="1"/>
  <c r="B200" i="19" s="1"/>
  <c r="B199" i="19" a="1"/>
  <c r="B199" i="19" s="1"/>
  <c r="B198" i="19" a="1"/>
  <c r="B198" i="19" s="1"/>
  <c r="B197" i="19" a="1"/>
  <c r="B197" i="19" s="1"/>
  <c r="B196" i="19" a="1"/>
  <c r="B196" i="19" s="1"/>
  <c r="B195" i="19" a="1"/>
  <c r="B195" i="19" s="1"/>
  <c r="B194" i="19" a="1"/>
  <c r="B194" i="19" s="1"/>
  <c r="B193" i="19" a="1"/>
  <c r="B193" i="19" s="1"/>
  <c r="B192" i="19" a="1"/>
  <c r="B192" i="19" s="1"/>
  <c r="B191" i="19" a="1"/>
  <c r="B191" i="19" s="1"/>
  <c r="B190" i="19" a="1"/>
  <c r="B190" i="19" s="1"/>
  <c r="B189" i="19" a="1"/>
  <c r="B189" i="19" s="1"/>
  <c r="B188" i="19" a="1"/>
  <c r="B188" i="19" s="1"/>
  <c r="B187" i="19" a="1"/>
  <c r="B187" i="19" s="1"/>
  <c r="B186" i="19" a="1"/>
  <c r="B186" i="19" s="1"/>
  <c r="B185" i="19" a="1"/>
  <c r="B185" i="19" s="1"/>
  <c r="B184" i="19" a="1"/>
  <c r="B184" i="19" s="1"/>
  <c r="B183" i="19" a="1"/>
  <c r="B183" i="19" s="1"/>
  <c r="B182" i="19" a="1"/>
  <c r="B182" i="19" s="1"/>
  <c r="B181" i="19" a="1"/>
  <c r="B181" i="19" s="1"/>
  <c r="B180" i="19" a="1"/>
  <c r="B180" i="19" s="1"/>
  <c r="B179" i="19" a="1"/>
  <c r="B179" i="19" s="1"/>
  <c r="B178" i="19" a="1"/>
  <c r="B178" i="19" s="1"/>
  <c r="B177" i="19" a="1"/>
  <c r="B177" i="19" s="1"/>
  <c r="B176" i="19" a="1"/>
  <c r="B176" i="19" s="1"/>
  <c r="B175" i="19" a="1"/>
  <c r="B175" i="19" s="1"/>
  <c r="B174" i="19" a="1"/>
  <c r="B174" i="19" s="1"/>
  <c r="B173" i="19" a="1"/>
  <c r="B173" i="19" s="1"/>
  <c r="B172" i="19" a="1"/>
  <c r="B172" i="19" s="1"/>
  <c r="B171" i="19" a="1"/>
  <c r="B171" i="19" s="1"/>
  <c r="B170" i="19" a="1"/>
  <c r="B170" i="19" s="1"/>
  <c r="B169" i="19" a="1"/>
  <c r="B169" i="19" s="1"/>
  <c r="B168" i="19" a="1"/>
  <c r="B168" i="19" s="1"/>
  <c r="B167" i="19" a="1"/>
  <c r="B167" i="19" s="1"/>
  <c r="B166" i="19" a="1"/>
  <c r="B166" i="19" s="1"/>
  <c r="B165" i="19" a="1"/>
  <c r="B165" i="19" s="1"/>
  <c r="B164" i="19" a="1"/>
  <c r="B164" i="19" s="1"/>
  <c r="B163" i="19" a="1"/>
  <c r="B163" i="19" s="1"/>
  <c r="B162" i="19" a="1"/>
  <c r="B162" i="19" s="1"/>
  <c r="B161" i="19" a="1"/>
  <c r="B161" i="19" s="1"/>
  <c r="B160" i="19" a="1"/>
  <c r="B160" i="19" s="1"/>
  <c r="B159" i="19" a="1"/>
  <c r="B159" i="19" s="1"/>
  <c r="B158" i="19" a="1"/>
  <c r="B158" i="19" s="1"/>
  <c r="B157" i="19" a="1"/>
  <c r="B157" i="19" s="1"/>
  <c r="B156" i="19" a="1"/>
  <c r="B156" i="19" s="1"/>
  <c r="B155" i="19" a="1"/>
  <c r="B155" i="19" s="1"/>
  <c r="B154" i="19" a="1"/>
  <c r="B154" i="19" s="1"/>
  <c r="B153" i="19" a="1"/>
  <c r="B153" i="19" s="1"/>
  <c r="B152" i="19" a="1"/>
  <c r="B152" i="19" s="1"/>
  <c r="B151" i="19" a="1"/>
  <c r="B151" i="19" s="1"/>
  <c r="B150" i="19" a="1"/>
  <c r="B150" i="19" s="1"/>
  <c r="B149" i="19" a="1"/>
  <c r="B149" i="19" s="1"/>
  <c r="B148" i="19" a="1"/>
  <c r="B148" i="19" s="1"/>
  <c r="B147" i="19" a="1"/>
  <c r="B147" i="19" s="1"/>
  <c r="B146" i="19" a="1"/>
  <c r="B146" i="19" s="1"/>
  <c r="B145" i="19" a="1"/>
  <c r="B145" i="19" s="1"/>
  <c r="B144" i="19" a="1"/>
  <c r="B144" i="19" s="1"/>
  <c r="B143" i="19" a="1"/>
  <c r="B143" i="19" s="1"/>
  <c r="B142" i="19" a="1"/>
  <c r="B142" i="19" s="1"/>
  <c r="B141" i="19" a="1"/>
  <c r="B141" i="19" s="1"/>
  <c r="B140" i="19" a="1"/>
  <c r="B140" i="19" s="1"/>
  <c r="B139" i="19" a="1"/>
  <c r="B139" i="19" s="1"/>
  <c r="B138" i="19" a="1"/>
  <c r="B138" i="19" s="1"/>
  <c r="B137" i="19" a="1"/>
  <c r="B137" i="19" s="1"/>
  <c r="B136" i="19" a="1"/>
  <c r="B136" i="19" s="1"/>
  <c r="B135" i="19" a="1"/>
  <c r="B135" i="19" s="1"/>
  <c r="B134" i="19" a="1"/>
  <c r="B134" i="19" s="1"/>
  <c r="B133" i="19" a="1"/>
  <c r="B133" i="19" s="1"/>
  <c r="B132" i="19" a="1"/>
  <c r="B132" i="19" s="1"/>
  <c r="B131" i="19" a="1"/>
  <c r="B131" i="19" s="1"/>
  <c r="B130" i="19" a="1"/>
  <c r="B130" i="19" s="1"/>
  <c r="B129" i="19" a="1"/>
  <c r="B129" i="19" s="1"/>
  <c r="B128" i="19" a="1"/>
  <c r="B128" i="19" s="1"/>
  <c r="B127" i="19" a="1"/>
  <c r="B127" i="19" s="1"/>
  <c r="B126" i="19" a="1"/>
  <c r="B126" i="19" s="1"/>
  <c r="B125" i="19" a="1"/>
  <c r="B125" i="19" s="1"/>
  <c r="B124" i="19" a="1"/>
  <c r="B124" i="19" s="1"/>
  <c r="B123" i="19" a="1"/>
  <c r="B123" i="19" s="1"/>
  <c r="B122" i="19" a="1"/>
  <c r="B122" i="19" s="1"/>
  <c r="B121" i="19" a="1"/>
  <c r="B121" i="19" s="1"/>
  <c r="B120" i="19" a="1"/>
  <c r="B120" i="19" s="1"/>
  <c r="B119" i="19" a="1"/>
  <c r="B119" i="19" s="1"/>
  <c r="B118" i="19" a="1"/>
  <c r="B118" i="19" s="1"/>
  <c r="B117" i="19" a="1"/>
  <c r="B117" i="19" s="1"/>
  <c r="B116" i="19" a="1"/>
  <c r="B116" i="19" s="1"/>
  <c r="B115" i="19" a="1"/>
  <c r="B115" i="19" s="1"/>
  <c r="B114" i="19" a="1"/>
  <c r="B114" i="19" s="1"/>
  <c r="B113" i="19" a="1"/>
  <c r="B113" i="19" s="1"/>
  <c r="B112" i="19" a="1"/>
  <c r="B112" i="19" s="1"/>
  <c r="B111" i="19" a="1"/>
  <c r="B111" i="19" s="1"/>
  <c r="B110" i="19" a="1"/>
  <c r="B110" i="19" s="1"/>
  <c r="B109" i="19" a="1"/>
  <c r="B109" i="19" s="1"/>
  <c r="B108" i="19" a="1"/>
  <c r="B108" i="19" s="1"/>
  <c r="B107" i="19" a="1"/>
  <c r="B107" i="19" s="1"/>
  <c r="B106" i="19" a="1"/>
  <c r="B106" i="19" s="1"/>
  <c r="B105" i="19" a="1"/>
  <c r="B105" i="19" s="1"/>
  <c r="B104" i="19" a="1"/>
  <c r="B104" i="19" s="1"/>
  <c r="B103" i="19" a="1"/>
  <c r="B103" i="19" s="1"/>
  <c r="B102" i="19" a="1"/>
  <c r="B102" i="19" s="1"/>
  <c r="B101" i="19" a="1"/>
  <c r="B101" i="19" s="1"/>
  <c r="B100" i="19" a="1"/>
  <c r="B100" i="19" s="1"/>
  <c r="B99" i="19" a="1"/>
  <c r="B99" i="19" s="1"/>
  <c r="B98" i="19" a="1"/>
  <c r="B98" i="19" s="1"/>
  <c r="B97" i="19" a="1"/>
  <c r="B97" i="19" s="1"/>
  <c r="B96" i="19" a="1"/>
  <c r="B96" i="19" s="1"/>
  <c r="B95" i="19" a="1"/>
  <c r="B95" i="19" s="1"/>
  <c r="B94" i="19" a="1"/>
  <c r="B94" i="19" s="1"/>
  <c r="B93" i="19" a="1"/>
  <c r="B93" i="19" s="1"/>
  <c r="B92" i="19" a="1"/>
  <c r="B92" i="19" s="1"/>
  <c r="B91" i="19" a="1"/>
  <c r="B91" i="19" s="1"/>
  <c r="B90" i="19" a="1"/>
  <c r="B90" i="19" s="1"/>
  <c r="B89" i="19" a="1"/>
  <c r="B89" i="19" s="1"/>
  <c r="B88" i="19" a="1"/>
  <c r="B88" i="19" s="1"/>
  <c r="B87" i="19" a="1"/>
  <c r="B87" i="19" s="1"/>
  <c r="B86" i="19" a="1"/>
  <c r="B86" i="19" s="1"/>
  <c r="B85" i="19" a="1"/>
  <c r="B85" i="19" s="1"/>
  <c r="B84" i="19" a="1"/>
  <c r="B84" i="19" s="1"/>
  <c r="B83" i="19" a="1"/>
  <c r="B83" i="19" s="1"/>
  <c r="B82" i="19" a="1"/>
  <c r="B82" i="19" s="1"/>
  <c r="B81" i="19" a="1"/>
  <c r="B81" i="19" s="1"/>
  <c r="B80" i="19" a="1"/>
  <c r="B80" i="19" s="1"/>
  <c r="B79" i="19" a="1"/>
  <c r="B79" i="19" s="1"/>
  <c r="B78" i="19" a="1"/>
  <c r="B78" i="19" s="1"/>
  <c r="B77" i="19" a="1"/>
  <c r="B77" i="19" s="1"/>
  <c r="B76" i="19" a="1"/>
  <c r="B76" i="19" s="1"/>
  <c r="B75" i="19" a="1"/>
  <c r="B75" i="19" s="1"/>
  <c r="B74" i="19" a="1"/>
  <c r="B74" i="19" s="1"/>
  <c r="B73" i="19" a="1"/>
  <c r="B73" i="19" s="1"/>
  <c r="B72" i="19" a="1"/>
  <c r="B72" i="19" s="1"/>
  <c r="B71" i="19" a="1"/>
  <c r="B71" i="19" s="1"/>
  <c r="B70" i="19" a="1"/>
  <c r="B70" i="19" s="1"/>
  <c r="B69" i="19" a="1"/>
  <c r="B69" i="19" s="1"/>
  <c r="B68" i="19" a="1"/>
  <c r="B68" i="19" s="1"/>
  <c r="B67" i="19" a="1"/>
  <c r="B67" i="19" s="1"/>
  <c r="B66" i="19" a="1"/>
  <c r="B66" i="19" s="1"/>
  <c r="B65" i="19" a="1"/>
  <c r="B65" i="19" s="1"/>
  <c r="B64" i="19" a="1"/>
  <c r="B64" i="19" s="1"/>
  <c r="B63" i="19" a="1"/>
  <c r="B63" i="19" s="1"/>
  <c r="B62" i="19" a="1"/>
  <c r="B62" i="19" s="1"/>
  <c r="B61" i="19" a="1"/>
  <c r="B61" i="19" s="1"/>
  <c r="B60" i="19" a="1"/>
  <c r="B60" i="19" s="1"/>
  <c r="B59" i="19" a="1"/>
  <c r="B59" i="19" s="1"/>
  <c r="B58" i="19" a="1"/>
  <c r="B58" i="19" s="1"/>
  <c r="B57" i="19" a="1"/>
  <c r="B57" i="19" s="1"/>
  <c r="B56" i="19" a="1"/>
  <c r="B56" i="19" s="1"/>
  <c r="B55" i="19" a="1"/>
  <c r="B55" i="19" s="1"/>
  <c r="B54" i="19" a="1"/>
  <c r="B54" i="19" s="1"/>
  <c r="B53" i="19" a="1"/>
  <c r="B53" i="19" s="1"/>
  <c r="B52" i="19" a="1"/>
  <c r="B52" i="19" s="1"/>
  <c r="B51" i="19" a="1"/>
  <c r="B51" i="19" s="1"/>
  <c r="B50" i="19" a="1"/>
  <c r="B50" i="19" s="1"/>
  <c r="B49" i="19" a="1"/>
  <c r="B49" i="19" s="1"/>
  <c r="B48" i="19" a="1"/>
  <c r="B48" i="19" s="1"/>
  <c r="B47" i="19" a="1"/>
  <c r="B47" i="19" s="1"/>
  <c r="B46" i="19" a="1"/>
  <c r="B46" i="19" s="1"/>
  <c r="B45" i="19" a="1"/>
  <c r="B45" i="19" s="1"/>
  <c r="B44" i="19" a="1"/>
  <c r="B44" i="19" s="1"/>
  <c r="B43" i="19" a="1"/>
  <c r="B43" i="19" s="1"/>
  <c r="B42" i="19" a="1"/>
  <c r="B42" i="19" s="1"/>
  <c r="B41" i="19" a="1"/>
  <c r="B41" i="19" s="1"/>
  <c r="B40" i="19" a="1"/>
  <c r="B40" i="19" s="1"/>
  <c r="B39" i="19" a="1"/>
  <c r="B39" i="19" s="1"/>
  <c r="B38" i="19" a="1"/>
  <c r="B38" i="19" s="1"/>
  <c r="B37" i="19" a="1"/>
  <c r="B37" i="19" s="1"/>
  <c r="B36" i="19" a="1"/>
  <c r="B36" i="19" s="1"/>
  <c r="B35" i="19" a="1"/>
  <c r="B35" i="19" s="1"/>
  <c r="B34" i="19" a="1"/>
  <c r="B34" i="19" s="1"/>
  <c r="B33" i="19" a="1"/>
  <c r="B33" i="19" s="1"/>
  <c r="B32" i="19" a="1"/>
  <c r="B32" i="19" s="1"/>
  <c r="B31" i="19" a="1"/>
  <c r="B31" i="19" s="1"/>
  <c r="B30" i="19" a="1"/>
  <c r="B30" i="19" s="1"/>
  <c r="B29" i="19" a="1"/>
  <c r="B29" i="19" s="1"/>
  <c r="B28" i="19" a="1"/>
  <c r="B28" i="19" s="1"/>
  <c r="B27" i="19" a="1"/>
  <c r="B27" i="19" s="1"/>
  <c r="B26" i="19" a="1"/>
  <c r="B26" i="19" s="1"/>
  <c r="B25" i="19" a="1"/>
  <c r="B25" i="19" s="1"/>
  <c r="B24" i="19" a="1"/>
  <c r="B24" i="19" s="1"/>
  <c r="B23" i="19" a="1"/>
  <c r="B23" i="19" s="1"/>
  <c r="B22" i="19" a="1"/>
  <c r="B22" i="19" s="1"/>
  <c r="B21" i="19" a="1"/>
  <c r="B21" i="19" s="1"/>
  <c r="B20" i="19" a="1"/>
  <c r="B20" i="19" s="1"/>
  <c r="B19" i="19" a="1"/>
  <c r="B19" i="19" s="1"/>
  <c r="B18" i="19" a="1"/>
  <c r="B18" i="19" s="1"/>
  <c r="B17" i="19" a="1"/>
  <c r="B17" i="19" s="1"/>
  <c r="B16" i="19" a="1"/>
  <c r="B16" i="19" s="1"/>
  <c r="B15" i="19" a="1"/>
  <c r="B15" i="19" s="1"/>
  <c r="B14" i="19" a="1"/>
  <c r="B14" i="19" s="1"/>
  <c r="B13" i="19" a="1"/>
  <c r="B13" i="19" s="1"/>
  <c r="B12" i="19" a="1"/>
  <c r="B12" i="19" s="1"/>
  <c r="B11" i="19" a="1"/>
  <c r="B11" i="19" s="1"/>
  <c r="B10" i="19" a="1"/>
  <c r="B10" i="19" s="1"/>
  <c r="B9" i="19" a="1"/>
  <c r="B9" i="19" s="1"/>
  <c r="B8" i="19" a="1"/>
  <c r="B8" i="19" s="1"/>
  <c r="B7" i="19" a="1"/>
  <c r="B7" i="19" s="1"/>
  <c r="AE262" i="8"/>
  <c r="AI262" i="8" s="1"/>
  <c r="AE261" i="8"/>
  <c r="AI261" i="8" s="1"/>
  <c r="AE260" i="8"/>
  <c r="AI260" i="8" s="1"/>
  <c r="AE259" i="8"/>
  <c r="AI259" i="8" s="1"/>
  <c r="AH258" i="8"/>
  <c r="AE258" i="8"/>
  <c r="AE257" i="8"/>
  <c r="AI257" i="8" s="1"/>
  <c r="AE256" i="8"/>
  <c r="AI256" i="8" s="1"/>
  <c r="AE255" i="8"/>
  <c r="AI255" i="8" s="1"/>
  <c r="AH254" i="8"/>
  <c r="AE254" i="8"/>
  <c r="AE253" i="8"/>
  <c r="AI253" i="8" s="1"/>
  <c r="AE252" i="8"/>
  <c r="AI252" i="8" s="1"/>
  <c r="AE251" i="8"/>
  <c r="AI251" i="8" s="1"/>
  <c r="AE250" i="8"/>
  <c r="AI250" i="8" s="1"/>
  <c r="AE249" i="8"/>
  <c r="AI249" i="8" s="1"/>
  <c r="AE248" i="8"/>
  <c r="AI248" i="8" s="1"/>
  <c r="AH247" i="8"/>
  <c r="AE247" i="8"/>
  <c r="AE246" i="8"/>
  <c r="AI246" i="8" s="1"/>
  <c r="AE245" i="8"/>
  <c r="AI245" i="8" s="1"/>
  <c r="AE244" i="8"/>
  <c r="AI244" i="8" s="1"/>
  <c r="AE243" i="8"/>
  <c r="AI243" i="8" s="1"/>
  <c r="AH242" i="8"/>
  <c r="AE242" i="8"/>
  <c r="AE241" i="8"/>
  <c r="AI241" i="8" s="1"/>
  <c r="AE240" i="8"/>
  <c r="AI240" i="8" s="1"/>
  <c r="AE239" i="8"/>
  <c r="AI239" i="8" s="1"/>
  <c r="AE238" i="8"/>
  <c r="AI238" i="8" s="1"/>
  <c r="AE237" i="8"/>
  <c r="AI237" i="8" s="1"/>
  <c r="AE236" i="8"/>
  <c r="AI236" i="8" s="1"/>
  <c r="AE235" i="8"/>
  <c r="AI235" i="8" s="1"/>
  <c r="AE234" i="8"/>
  <c r="AI234" i="8" s="1"/>
  <c r="AE233" i="8"/>
  <c r="AI233" i="8" s="1"/>
  <c r="AE232" i="8"/>
  <c r="AI232" i="8" s="1"/>
  <c r="AE231" i="8"/>
  <c r="AI231" i="8" s="1"/>
  <c r="AE230" i="8"/>
  <c r="AI230" i="8" s="1"/>
  <c r="AE229" i="8"/>
  <c r="AI229" i="8" s="1"/>
  <c r="AE228" i="8"/>
  <c r="AI228" i="8" s="1"/>
  <c r="AH227" i="8"/>
  <c r="AE227" i="8"/>
  <c r="AE226" i="8"/>
  <c r="AI226" i="8" s="1"/>
  <c r="AE225" i="8"/>
  <c r="AI225" i="8" s="1"/>
  <c r="AE224" i="8"/>
  <c r="AI224" i="8" s="1"/>
  <c r="AE223" i="8"/>
  <c r="AI223" i="8" s="1"/>
  <c r="AH222" i="8"/>
  <c r="AE222" i="8"/>
  <c r="AE221" i="8"/>
  <c r="AI221" i="8" s="1"/>
  <c r="AH220" i="8"/>
  <c r="AE220" i="8"/>
  <c r="AH219" i="8"/>
  <c r="AE219" i="8"/>
  <c r="AE218" i="8"/>
  <c r="AI218" i="8" s="1"/>
  <c r="AE217" i="8"/>
  <c r="AI217" i="8" s="1"/>
  <c r="AE216" i="8"/>
  <c r="AI216" i="8" s="1"/>
  <c r="AE215" i="8"/>
  <c r="AI215" i="8" s="1"/>
  <c r="AE214" i="8"/>
  <c r="AI214" i="8" s="1"/>
  <c r="AE213" i="8"/>
  <c r="AE212" i="8"/>
  <c r="AE211" i="8"/>
  <c r="AE210" i="8"/>
  <c r="AE209" i="8"/>
  <c r="AE208" i="8"/>
  <c r="AE207" i="8"/>
  <c r="AE206" i="8"/>
  <c r="AE205" i="8"/>
  <c r="AI205" i="8" s="1"/>
  <c r="AE204" i="8"/>
  <c r="AE203" i="8"/>
  <c r="AE202" i="8"/>
  <c r="AE201" i="8"/>
  <c r="AE200" i="8"/>
  <c r="AE199" i="8"/>
  <c r="AE198" i="8"/>
  <c r="AE197" i="8"/>
  <c r="AE196" i="8"/>
  <c r="AE195" i="8"/>
  <c r="AE194" i="8"/>
  <c r="AE193" i="8"/>
  <c r="AE192" i="8"/>
  <c r="AH191" i="8"/>
  <c r="AE191" i="8"/>
  <c r="AE190" i="8"/>
  <c r="AI190" i="8" s="1"/>
  <c r="AE189" i="8"/>
  <c r="AI189" i="8" s="1"/>
  <c r="AH188" i="8"/>
  <c r="AE188" i="8"/>
  <c r="AE187" i="8"/>
  <c r="AI187" i="8" s="1"/>
  <c r="AE186" i="8"/>
  <c r="AI186" i="8" s="1"/>
  <c r="AH185" i="8"/>
  <c r="AE185" i="8"/>
  <c r="AH184" i="8"/>
  <c r="AE184" i="8"/>
  <c r="AE183" i="8"/>
  <c r="AE182" i="8"/>
  <c r="AE181" i="8"/>
  <c r="AI181" i="8" s="1"/>
  <c r="AE180" i="8"/>
  <c r="AE179" i="8"/>
  <c r="AE178" i="8"/>
  <c r="AH177" i="8"/>
  <c r="AE177" i="8"/>
  <c r="AE176" i="8"/>
  <c r="AE175" i="8"/>
  <c r="AE174" i="8"/>
  <c r="AE173" i="8"/>
  <c r="AI173" i="8" s="1"/>
  <c r="AE172" i="8"/>
  <c r="AI172" i="8" s="1"/>
  <c r="AE171" i="8"/>
  <c r="AI171" i="8" s="1"/>
  <c r="AE170" i="8"/>
  <c r="AI170" i="8" s="1"/>
  <c r="AE169" i="8"/>
  <c r="AI169" i="8" s="1"/>
  <c r="AH168" i="8"/>
  <c r="AE168" i="8"/>
  <c r="AE167" i="8"/>
  <c r="AE166" i="8"/>
  <c r="AE165" i="8"/>
  <c r="AE164" i="8"/>
  <c r="AI164" i="8" s="1"/>
  <c r="AE163" i="8"/>
  <c r="AI163" i="8" s="1"/>
  <c r="AE162" i="8"/>
  <c r="AI162" i="8" s="1"/>
  <c r="AE161" i="8"/>
  <c r="AI161" i="8" s="1"/>
  <c r="AE160" i="8"/>
  <c r="AI160" i="8" s="1"/>
  <c r="AH159" i="8"/>
  <c r="AE159" i="8"/>
  <c r="AH158" i="8"/>
  <c r="AE158" i="8"/>
  <c r="AE157" i="8"/>
  <c r="AE156" i="8"/>
  <c r="AE155" i="8"/>
  <c r="AE154" i="8"/>
  <c r="AE153" i="8"/>
  <c r="AH152" i="8"/>
  <c r="AE152" i="8"/>
  <c r="AE151" i="8"/>
  <c r="AE150" i="8"/>
  <c r="AE149" i="8"/>
  <c r="AE148" i="8"/>
  <c r="AE147" i="8"/>
  <c r="AH146" i="8"/>
  <c r="AE146" i="8"/>
  <c r="AE145" i="8"/>
  <c r="AE144" i="8"/>
  <c r="AE143" i="8"/>
  <c r="AE142" i="8"/>
  <c r="AE141" i="8"/>
  <c r="AE140" i="8"/>
  <c r="AE139" i="8"/>
  <c r="AE138" i="8"/>
  <c r="AE137" i="8"/>
  <c r="AE136" i="8"/>
  <c r="AH135" i="8"/>
  <c r="AE135" i="8"/>
  <c r="AH134" i="8"/>
  <c r="AE134" i="8"/>
  <c r="AH133" i="8"/>
  <c r="AE133" i="8"/>
  <c r="AE132" i="8"/>
  <c r="AI132" i="8" s="1"/>
  <c r="AE131" i="8"/>
  <c r="AI131" i="8" s="1"/>
  <c r="AE130" i="8"/>
  <c r="AI130" i="8" s="1"/>
  <c r="AH129" i="8"/>
  <c r="AE129" i="8"/>
  <c r="AE128" i="8"/>
  <c r="AI128" i="8" s="1"/>
  <c r="AE127" i="8"/>
  <c r="AI127" i="8" s="1"/>
  <c r="AE126" i="8"/>
  <c r="AI126" i="8" s="1"/>
  <c r="AE125" i="8"/>
  <c r="AI125" i="8" s="1"/>
  <c r="AE124" i="8"/>
  <c r="AI124" i="8" s="1"/>
  <c r="AE123" i="8"/>
  <c r="AI123" i="8" s="1"/>
  <c r="AE122" i="8"/>
  <c r="AI122" i="8" s="1"/>
  <c r="AE121" i="8"/>
  <c r="AI121" i="8" s="1"/>
  <c r="AE120" i="8"/>
  <c r="AI120" i="8" s="1"/>
  <c r="AE119" i="8"/>
  <c r="AI119" i="8" s="1"/>
  <c r="AE118" i="8"/>
  <c r="AI118" i="8" s="1"/>
  <c r="AE117" i="8"/>
  <c r="AI117" i="8" s="1"/>
  <c r="AE116" i="8"/>
  <c r="AI116" i="8" s="1"/>
  <c r="AE115" i="8"/>
  <c r="AI115" i="8" s="1"/>
  <c r="AE114" i="8"/>
  <c r="AI114" i="8" s="1"/>
  <c r="AE113" i="8"/>
  <c r="AI113" i="8" s="1"/>
  <c r="AE112" i="8"/>
  <c r="AI112" i="8" s="1"/>
  <c r="AE111" i="8"/>
  <c r="AI111" i="8" s="1"/>
  <c r="AE110" i="8"/>
  <c r="AI110" i="8" s="1"/>
  <c r="AE109" i="8"/>
  <c r="AI109" i="8" s="1"/>
  <c r="AE108" i="8"/>
  <c r="AI108" i="8" s="1"/>
  <c r="AE107" i="8"/>
  <c r="AI107" i="8" s="1"/>
  <c r="AE106" i="8"/>
  <c r="AI106" i="8" s="1"/>
  <c r="AE105" i="8"/>
  <c r="AI105" i="8" s="1"/>
  <c r="AE104" i="8"/>
  <c r="AI104" i="8" s="1"/>
  <c r="AE103" i="8"/>
  <c r="AI103" i="8" s="1"/>
  <c r="AE102" i="8"/>
  <c r="AI102" i="8" s="1"/>
  <c r="AE101" i="8"/>
  <c r="AI101" i="8" s="1"/>
  <c r="AE100" i="8"/>
  <c r="AI100" i="8" s="1"/>
  <c r="AE99" i="8"/>
  <c r="AI99" i="8" s="1"/>
  <c r="AE98" i="8"/>
  <c r="AI98" i="8" s="1"/>
  <c r="AE97" i="8"/>
  <c r="AI97" i="8" s="1"/>
  <c r="AE96" i="8"/>
  <c r="AI96" i="8" s="1"/>
  <c r="AE95" i="8"/>
  <c r="AI95" i="8" s="1"/>
  <c r="AE94" i="8"/>
  <c r="AI94" i="8" s="1"/>
  <c r="AE93" i="8"/>
  <c r="AI93" i="8" s="1"/>
  <c r="AE92" i="8"/>
  <c r="AI92" i="8" s="1"/>
  <c r="AE91" i="8"/>
  <c r="AI91" i="8" s="1"/>
  <c r="AE90" i="8"/>
  <c r="AI90" i="8" s="1"/>
  <c r="AE89" i="8"/>
  <c r="AI89" i="8" s="1"/>
  <c r="AE88" i="8"/>
  <c r="AI88" i="8" s="1"/>
  <c r="AE87" i="8"/>
  <c r="AI87" i="8" s="1"/>
  <c r="AE86" i="8"/>
  <c r="AI86" i="8" s="1"/>
  <c r="AE85" i="8"/>
  <c r="AI85" i="8" s="1"/>
  <c r="AE84" i="8"/>
  <c r="AI84" i="8" s="1"/>
  <c r="AE83" i="8"/>
  <c r="AI83" i="8" s="1"/>
  <c r="AE82" i="8"/>
  <c r="AI82" i="8" s="1"/>
  <c r="AE81" i="8"/>
  <c r="AI81" i="8" s="1"/>
  <c r="AE80" i="8"/>
  <c r="AI80" i="8" s="1"/>
  <c r="AE79" i="8"/>
  <c r="AI79" i="8" s="1"/>
  <c r="AE78" i="8"/>
  <c r="AI78" i="8" s="1"/>
  <c r="AE77" i="8"/>
  <c r="AI77" i="8" s="1"/>
  <c r="AE76" i="8"/>
  <c r="AI76" i="8" s="1"/>
  <c r="AH75" i="8"/>
  <c r="AE75" i="8"/>
  <c r="AE74" i="8"/>
  <c r="AI74" i="8" s="1"/>
  <c r="AE73" i="8"/>
  <c r="AI73" i="8" s="1"/>
  <c r="AE72" i="8"/>
  <c r="AI72" i="8" s="1"/>
  <c r="AE71" i="8"/>
  <c r="AI71" i="8" s="1"/>
  <c r="AE70" i="8"/>
  <c r="AI70" i="8" s="1"/>
  <c r="AE69" i="8"/>
  <c r="AI69" i="8" s="1"/>
  <c r="AE68" i="8"/>
  <c r="AI68" i="8" s="1"/>
  <c r="AE67" i="8"/>
  <c r="AI67" i="8" s="1"/>
  <c r="AE66" i="8"/>
  <c r="AI66" i="8" s="1"/>
  <c r="AE65" i="8"/>
  <c r="AI65" i="8" s="1"/>
  <c r="AE64" i="8"/>
  <c r="AI64" i="8" s="1"/>
  <c r="AE63" i="8"/>
  <c r="AI63" i="8" s="1"/>
  <c r="AE62" i="8"/>
  <c r="AI62" i="8" s="1"/>
  <c r="AE61" i="8"/>
  <c r="AI61" i="8" s="1"/>
  <c r="AE60" i="8"/>
  <c r="AI60" i="8" s="1"/>
  <c r="AE59" i="8"/>
  <c r="AI59" i="8" s="1"/>
  <c r="AH58" i="8"/>
  <c r="AE58" i="8"/>
  <c r="AH57" i="8"/>
  <c r="AE57" i="8"/>
  <c r="AE56" i="8"/>
  <c r="AI56" i="8" s="1"/>
  <c r="AE55" i="8"/>
  <c r="AI55" i="8" s="1"/>
  <c r="AH54" i="8"/>
  <c r="AE54" i="8"/>
  <c r="AE53" i="8"/>
  <c r="AI53" i="8" s="1"/>
  <c r="AE52" i="8"/>
  <c r="AI52" i="8" s="1"/>
  <c r="AE51" i="8"/>
  <c r="AI51" i="8" s="1"/>
  <c r="AE50" i="8"/>
  <c r="AI50" i="8" s="1"/>
  <c r="AE49" i="8"/>
  <c r="AI49" i="8" s="1"/>
  <c r="AH48" i="8"/>
  <c r="AE48" i="8"/>
  <c r="AE47" i="8"/>
  <c r="AI47" i="8" s="1"/>
  <c r="AH46" i="8"/>
  <c r="AE46" i="8"/>
  <c r="AE45" i="8"/>
  <c r="AI45" i="8" s="1"/>
  <c r="AH44" i="8"/>
  <c r="AE43" i="8"/>
  <c r="AI43" i="8" s="1"/>
  <c r="AE42" i="8"/>
  <c r="AI42" i="8" s="1"/>
  <c r="AE41" i="8"/>
  <c r="AI41" i="8" s="1"/>
  <c r="AH40" i="8"/>
  <c r="AE40" i="8"/>
  <c r="AH39" i="8"/>
  <c r="AE39" i="8"/>
  <c r="AH28" i="8"/>
  <c r="AE28" i="8"/>
  <c r="AH24" i="8"/>
  <c r="AE24" i="8"/>
  <c r="AH22" i="8"/>
  <c r="AE22" i="8"/>
  <c r="AH20" i="8"/>
  <c r="AE20" i="8"/>
  <c r="AH19" i="8"/>
  <c r="AE19" i="8"/>
  <c r="AH15" i="8"/>
  <c r="AE15" i="8"/>
  <c r="K6" i="19"/>
  <c r="I8" i="20" s="1"/>
  <c r="H6" i="19"/>
  <c r="E6" i="19"/>
  <c r="B6" i="19" a="1"/>
  <c r="B6" i="19" s="1"/>
  <c r="AB258" i="8" a="1"/>
  <c r="AB258" i="8" s="1"/>
  <c r="AB254" i="8" a="1"/>
  <c r="AB254" i="8" s="1"/>
  <c r="AB247" i="8" a="1"/>
  <c r="AB247" i="8" s="1"/>
  <c r="AB242" i="8" a="1"/>
  <c r="AB242" i="8" s="1"/>
  <c r="AB227" i="8" a="1"/>
  <c r="AB227" i="8" s="1"/>
  <c r="AB222" i="8" a="1"/>
  <c r="AB222" i="8" s="1"/>
  <c r="AB220" i="8" a="1"/>
  <c r="AB220" i="8" s="1"/>
  <c r="AB219" i="8" a="1"/>
  <c r="AB219" i="8" s="1"/>
  <c r="AB191" i="8" a="1"/>
  <c r="AB191" i="8" s="1"/>
  <c r="AB188" i="8" a="1"/>
  <c r="AB188" i="8" s="1"/>
  <c r="AB185" i="8" a="1"/>
  <c r="AB185" i="8" s="1"/>
  <c r="AB184" i="8" a="1"/>
  <c r="AB184" i="8" s="1"/>
  <c r="AB177" i="8" a="1"/>
  <c r="AB177" i="8" s="1"/>
  <c r="AB168" i="8" a="1"/>
  <c r="AB168" i="8" s="1"/>
  <c r="J155" i="21" s="1"/>
  <c r="AB159" i="8" a="1"/>
  <c r="AB159" i="8" s="1"/>
  <c r="J146" i="21" s="1"/>
  <c r="AB158" i="8" a="1"/>
  <c r="AB158" i="8" s="1"/>
  <c r="J145" i="21" s="1"/>
  <c r="AB152" i="8" a="1"/>
  <c r="AB152" i="8" s="1"/>
  <c r="J139" i="21" s="1"/>
  <c r="AB146" i="8" a="1"/>
  <c r="AB146" i="8" s="1"/>
  <c r="J133" i="21" s="1"/>
  <c r="AB135" i="8" a="1"/>
  <c r="AB135" i="8" s="1"/>
  <c r="J122" i="21" s="1"/>
  <c r="AB134" i="8" a="1"/>
  <c r="AB134" i="8" s="1"/>
  <c r="J121" i="21" s="1"/>
  <c r="AB133" i="8" a="1"/>
  <c r="AB133" i="8" s="1"/>
  <c r="AB129" i="8" a="1"/>
  <c r="AB129" i="8" s="1"/>
  <c r="AB75" i="8" a="1"/>
  <c r="AB75" i="8" s="1"/>
  <c r="J62" i="21" s="1"/>
  <c r="AB58" i="8" a="1"/>
  <c r="AB58" i="8" s="1"/>
  <c r="J45" i="21" s="1"/>
  <c r="AB57" i="8" a="1"/>
  <c r="AB57" i="8" s="1"/>
  <c r="AB54" i="8" a="1"/>
  <c r="AB54" i="8" s="1"/>
  <c r="AB48" i="8" a="1"/>
  <c r="AB48" i="8" s="1"/>
  <c r="AB46" i="8" a="1"/>
  <c r="AB46" i="8" s="1"/>
  <c r="AB44" i="8" a="1"/>
  <c r="AB44" i="8" s="1"/>
  <c r="AB40" i="8" a="1"/>
  <c r="AB40" i="8" s="1"/>
  <c r="AB39" i="8" a="1"/>
  <c r="AB39" i="8" s="1"/>
  <c r="AB28" i="8" a="1"/>
  <c r="AB28" i="8" s="1"/>
  <c r="AB24" i="8" a="1"/>
  <c r="AB24" i="8" s="1"/>
  <c r="AB22" i="8" a="1"/>
  <c r="AB22" i="8" s="1"/>
  <c r="AB20" i="8" a="1"/>
  <c r="AB20" i="8" s="1"/>
  <c r="AB19" i="8" a="1"/>
  <c r="AB19" i="8" s="1"/>
  <c r="AB15" i="8" a="1"/>
  <c r="AB15" i="8" s="1"/>
  <c r="X4" i="8"/>
  <c r="R2854" i="14"/>
  <c r="O2863" i="14"/>
  <c r="R3484" i="14"/>
  <c r="O3493" i="14"/>
  <c r="R3471" i="14"/>
  <c r="O3480" i="14"/>
  <c r="I84" i="18"/>
  <c r="J84" i="18"/>
  <c r="K84" i="18"/>
  <c r="L84" i="18"/>
  <c r="M84" i="18"/>
  <c r="N84" i="18"/>
  <c r="O84" i="18"/>
  <c r="P84" i="18"/>
  <c r="R84" i="18"/>
  <c r="S84" i="18"/>
  <c r="T84" i="18"/>
  <c r="U84" i="18"/>
  <c r="V84" i="18"/>
  <c r="W84" i="18"/>
  <c r="X84" i="18"/>
  <c r="Y84" i="18"/>
  <c r="Z84" i="18"/>
  <c r="AA84" i="18"/>
  <c r="I85" i="18"/>
  <c r="J85" i="18"/>
  <c r="K85" i="18"/>
  <c r="L85" i="18"/>
  <c r="M85" i="18"/>
  <c r="N85" i="18"/>
  <c r="O85" i="18"/>
  <c r="P85" i="18"/>
  <c r="Q85" i="18"/>
  <c r="R85" i="18"/>
  <c r="S85" i="18"/>
  <c r="V85" i="18"/>
  <c r="W85" i="18"/>
  <c r="X85" i="18"/>
  <c r="Y85" i="18"/>
  <c r="Z85" i="18"/>
  <c r="AA85" i="18"/>
  <c r="I86" i="18"/>
  <c r="J86" i="18"/>
  <c r="K86" i="18"/>
  <c r="L86" i="18"/>
  <c r="M86" i="18"/>
  <c r="N86" i="18"/>
  <c r="O86" i="18"/>
  <c r="P86" i="18"/>
  <c r="Q86" i="18"/>
  <c r="R86" i="18"/>
  <c r="S86" i="18"/>
  <c r="T86" i="18"/>
  <c r="V86" i="18"/>
  <c r="W86" i="18"/>
  <c r="X86" i="18"/>
  <c r="Y86" i="18"/>
  <c r="Z86" i="18"/>
  <c r="AA86" i="18"/>
  <c r="I87" i="18"/>
  <c r="J87" i="18"/>
  <c r="K87" i="18"/>
  <c r="L87" i="18"/>
  <c r="M87" i="18"/>
  <c r="N87" i="18"/>
  <c r="O87" i="18"/>
  <c r="P87" i="18"/>
  <c r="Q87" i="18"/>
  <c r="R87" i="18"/>
  <c r="S87" i="18"/>
  <c r="T87" i="18"/>
  <c r="V87" i="18"/>
  <c r="W87" i="18"/>
  <c r="X87" i="18"/>
  <c r="Y87" i="18"/>
  <c r="Z87" i="18"/>
  <c r="AA87" i="18"/>
  <c r="I88" i="18"/>
  <c r="J88" i="18"/>
  <c r="K88" i="18"/>
  <c r="L88" i="18"/>
  <c r="M88" i="18"/>
  <c r="N88" i="18"/>
  <c r="O88" i="18"/>
  <c r="P88" i="18"/>
  <c r="Q88" i="18"/>
  <c r="R88" i="18"/>
  <c r="S88" i="18"/>
  <c r="T88" i="18"/>
  <c r="U88" i="18"/>
  <c r="W88" i="18"/>
  <c r="X88" i="18"/>
  <c r="Y88" i="18"/>
  <c r="Z88" i="18"/>
  <c r="AA88" i="18"/>
  <c r="I89" i="18"/>
  <c r="J89" i="18"/>
  <c r="K89" i="18"/>
  <c r="L89" i="18"/>
  <c r="M89" i="18"/>
  <c r="N89" i="18"/>
  <c r="O89" i="18"/>
  <c r="P89" i="18"/>
  <c r="Q89" i="18"/>
  <c r="R89" i="18"/>
  <c r="S89" i="18"/>
  <c r="T89" i="18"/>
  <c r="U89" i="18"/>
  <c r="W89" i="18"/>
  <c r="X89" i="18"/>
  <c r="Y89" i="18"/>
  <c r="Z89" i="18"/>
  <c r="AA89" i="18"/>
  <c r="I90" i="18"/>
  <c r="J90" i="18"/>
  <c r="K90" i="18"/>
  <c r="L90" i="18"/>
  <c r="M90" i="18"/>
  <c r="N90" i="18"/>
  <c r="O90" i="18"/>
  <c r="P90" i="18"/>
  <c r="Q90" i="18"/>
  <c r="R90" i="18"/>
  <c r="S90" i="18"/>
  <c r="T90" i="18"/>
  <c r="U90" i="18"/>
  <c r="X90" i="18"/>
  <c r="Y90" i="18"/>
  <c r="Z90" i="18"/>
  <c r="AA90" i="18"/>
  <c r="I91" i="18"/>
  <c r="J91" i="18"/>
  <c r="K91" i="18"/>
  <c r="L91" i="18"/>
  <c r="M91" i="18"/>
  <c r="N91" i="18"/>
  <c r="O91" i="18"/>
  <c r="P91" i="18"/>
  <c r="Q91" i="18"/>
  <c r="R91" i="18"/>
  <c r="S91" i="18"/>
  <c r="T91" i="18"/>
  <c r="U91" i="18"/>
  <c r="V91" i="18"/>
  <c r="X91" i="18"/>
  <c r="Y91" i="18"/>
  <c r="Z91" i="18"/>
  <c r="AA91" i="18"/>
  <c r="I92" i="18"/>
  <c r="J92" i="18"/>
  <c r="K92" i="18"/>
  <c r="L92" i="18"/>
  <c r="M92" i="18"/>
  <c r="N92" i="18"/>
  <c r="O92" i="18"/>
  <c r="P92" i="18"/>
  <c r="Q92" i="18"/>
  <c r="R92" i="18"/>
  <c r="S92" i="18"/>
  <c r="T92" i="18"/>
  <c r="U92" i="18"/>
  <c r="V92" i="18"/>
  <c r="Y92" i="18"/>
  <c r="Z92" i="18"/>
  <c r="AA92" i="18"/>
  <c r="I93" i="18"/>
  <c r="J93" i="18"/>
  <c r="K93" i="18"/>
  <c r="L93" i="18"/>
  <c r="M93" i="18"/>
  <c r="N93" i="18"/>
  <c r="O93" i="18"/>
  <c r="P93" i="18"/>
  <c r="Q93" i="18"/>
  <c r="R93" i="18"/>
  <c r="S93" i="18"/>
  <c r="T93" i="18"/>
  <c r="U93" i="18"/>
  <c r="V93" i="18"/>
  <c r="X93" i="18"/>
  <c r="Y93" i="18"/>
  <c r="Z93" i="18"/>
  <c r="AA93" i="18"/>
  <c r="I94" i="18"/>
  <c r="J94" i="18"/>
  <c r="K94" i="18"/>
  <c r="L94" i="18"/>
  <c r="M94" i="18"/>
  <c r="N94" i="18"/>
  <c r="O94" i="18"/>
  <c r="P94" i="18"/>
  <c r="Q94" i="18"/>
  <c r="R94" i="18"/>
  <c r="S94" i="18"/>
  <c r="T94" i="18"/>
  <c r="U94" i="18"/>
  <c r="V94" i="18"/>
  <c r="W94" i="18"/>
  <c r="Y94" i="18"/>
  <c r="Z94" i="18"/>
  <c r="AA94" i="18"/>
  <c r="I95" i="18"/>
  <c r="J95" i="18"/>
  <c r="K95" i="18"/>
  <c r="L95" i="18"/>
  <c r="M95" i="18"/>
  <c r="N95" i="18"/>
  <c r="O95" i="18"/>
  <c r="P95" i="18"/>
  <c r="Q95" i="18"/>
  <c r="R95" i="18"/>
  <c r="S95" i="18"/>
  <c r="T95" i="18"/>
  <c r="U95" i="18"/>
  <c r="V95" i="18"/>
  <c r="W95" i="18"/>
  <c r="Z95" i="18"/>
  <c r="AA95" i="18"/>
  <c r="I96" i="18"/>
  <c r="J96" i="18"/>
  <c r="K96" i="18"/>
  <c r="L96" i="18"/>
  <c r="M96" i="18"/>
  <c r="N96" i="18"/>
  <c r="O96" i="18"/>
  <c r="P96" i="18"/>
  <c r="Q96" i="18"/>
  <c r="R96" i="18"/>
  <c r="S96" i="18"/>
  <c r="T96" i="18"/>
  <c r="U96" i="18"/>
  <c r="V96" i="18"/>
  <c r="W96" i="18"/>
  <c r="Z96" i="18"/>
  <c r="AA96" i="18"/>
  <c r="I97" i="18"/>
  <c r="J97" i="18"/>
  <c r="K97" i="18"/>
  <c r="L97" i="18"/>
  <c r="M97" i="18"/>
  <c r="N97" i="18"/>
  <c r="O97" i="18"/>
  <c r="P97" i="18"/>
  <c r="Q97" i="18"/>
  <c r="R97" i="18"/>
  <c r="S97" i="18"/>
  <c r="T97" i="18"/>
  <c r="U97" i="18"/>
  <c r="V97" i="18"/>
  <c r="W97" i="18"/>
  <c r="X97" i="18"/>
  <c r="Z97" i="18"/>
  <c r="AA97" i="18"/>
  <c r="I98" i="18"/>
  <c r="J98" i="18"/>
  <c r="K98" i="18"/>
  <c r="L98" i="18"/>
  <c r="M98" i="18"/>
  <c r="N98" i="18"/>
  <c r="O98" i="18"/>
  <c r="P98" i="18"/>
  <c r="Q98" i="18"/>
  <c r="R98" i="18"/>
  <c r="S98" i="18"/>
  <c r="T98" i="18"/>
  <c r="U98" i="18"/>
  <c r="V98" i="18"/>
  <c r="W98" i="18"/>
  <c r="X98" i="18"/>
  <c r="I99" i="18"/>
  <c r="J99" i="18"/>
  <c r="K99" i="18"/>
  <c r="L99" i="18"/>
  <c r="M99" i="18"/>
  <c r="N99" i="18"/>
  <c r="O99" i="18"/>
  <c r="P99" i="18"/>
  <c r="Q99" i="18"/>
  <c r="R99" i="18"/>
  <c r="S99" i="18"/>
  <c r="T99" i="18"/>
  <c r="U99" i="18"/>
  <c r="V99" i="18"/>
  <c r="W99" i="18"/>
  <c r="X99" i="18"/>
  <c r="Z99" i="18"/>
  <c r="AA99" i="18"/>
  <c r="I100" i="18"/>
  <c r="J100" i="18"/>
  <c r="K100" i="18"/>
  <c r="L100" i="18"/>
  <c r="M100" i="18"/>
  <c r="N100" i="18"/>
  <c r="O100" i="18"/>
  <c r="P100" i="18"/>
  <c r="Q100" i="18"/>
  <c r="R100" i="18"/>
  <c r="S100" i="18"/>
  <c r="T100" i="18"/>
  <c r="U100" i="18"/>
  <c r="V100" i="18"/>
  <c r="W100" i="18"/>
  <c r="X100" i="18"/>
  <c r="Y100" i="18"/>
  <c r="AA100" i="18"/>
  <c r="I101" i="18"/>
  <c r="J101" i="18"/>
  <c r="K101" i="18"/>
  <c r="L101" i="18"/>
  <c r="M101" i="18"/>
  <c r="N101" i="18"/>
  <c r="O101" i="18"/>
  <c r="P101" i="18"/>
  <c r="Q101" i="18"/>
  <c r="R101" i="18"/>
  <c r="S101" i="18"/>
  <c r="T101" i="18"/>
  <c r="U101" i="18"/>
  <c r="V101" i="18"/>
  <c r="W101" i="18"/>
  <c r="X101" i="18"/>
  <c r="Y101" i="18"/>
  <c r="AA101" i="18"/>
  <c r="I102" i="18"/>
  <c r="J102" i="18"/>
  <c r="K102" i="18"/>
  <c r="L102" i="18"/>
  <c r="M102" i="18"/>
  <c r="N102" i="18"/>
  <c r="O102" i="18"/>
  <c r="P102" i="18"/>
  <c r="Q102" i="18"/>
  <c r="R102" i="18"/>
  <c r="S102" i="18"/>
  <c r="T102" i="18"/>
  <c r="U102" i="18"/>
  <c r="V102" i="18"/>
  <c r="W102" i="18"/>
  <c r="X102" i="18"/>
  <c r="Y102" i="18"/>
  <c r="Z102" i="18"/>
  <c r="N7" i="18"/>
  <c r="O7" i="18"/>
  <c r="P7" i="18"/>
  <c r="Q7" i="18"/>
  <c r="R7" i="18"/>
  <c r="S7" i="18"/>
  <c r="T7" i="18"/>
  <c r="U7" i="18"/>
  <c r="V7" i="18"/>
  <c r="W7" i="18"/>
  <c r="X7" i="18"/>
  <c r="Y7" i="18"/>
  <c r="Z7" i="18"/>
  <c r="AA7" i="18"/>
  <c r="J8" i="18"/>
  <c r="K8" i="18"/>
  <c r="L8" i="18"/>
  <c r="M8" i="18"/>
  <c r="N8" i="18"/>
  <c r="O8" i="18"/>
  <c r="P8" i="18"/>
  <c r="Q8" i="18"/>
  <c r="R8" i="18"/>
  <c r="S8" i="18"/>
  <c r="T8" i="18"/>
  <c r="U8" i="18"/>
  <c r="V8" i="18"/>
  <c r="W8" i="18"/>
  <c r="X8" i="18"/>
  <c r="Y8" i="18"/>
  <c r="Z8" i="18"/>
  <c r="AA8" i="18"/>
  <c r="I9" i="18"/>
  <c r="L9" i="18"/>
  <c r="M9" i="18"/>
  <c r="N9" i="18"/>
  <c r="O9" i="18"/>
  <c r="P9" i="18"/>
  <c r="Q9" i="18"/>
  <c r="R9" i="18"/>
  <c r="S9" i="18"/>
  <c r="T9" i="18"/>
  <c r="U9" i="18"/>
  <c r="V9" i="18"/>
  <c r="W9" i="18"/>
  <c r="X9" i="18"/>
  <c r="Y9" i="18"/>
  <c r="Z9" i="18"/>
  <c r="AA9" i="18"/>
  <c r="I10" i="18"/>
  <c r="L10" i="18"/>
  <c r="M10" i="18"/>
  <c r="N10" i="18"/>
  <c r="O10" i="18"/>
  <c r="P10" i="18"/>
  <c r="Q10" i="18"/>
  <c r="R10" i="18"/>
  <c r="S10" i="18"/>
  <c r="T10" i="18"/>
  <c r="U10" i="18"/>
  <c r="V10" i="18"/>
  <c r="W10" i="18"/>
  <c r="X10" i="18"/>
  <c r="Y10" i="18"/>
  <c r="Z10" i="18"/>
  <c r="AA10" i="18"/>
  <c r="I11" i="18"/>
  <c r="M11" i="18"/>
  <c r="N11" i="18"/>
  <c r="O11" i="18"/>
  <c r="P11" i="18"/>
  <c r="Q11" i="18"/>
  <c r="R11" i="18"/>
  <c r="S11" i="18"/>
  <c r="T11" i="18"/>
  <c r="U11" i="18"/>
  <c r="V11" i="18"/>
  <c r="W11" i="18"/>
  <c r="X11" i="18"/>
  <c r="Y11" i="18"/>
  <c r="Z11" i="18"/>
  <c r="AA11" i="18"/>
  <c r="I12" i="18"/>
  <c r="J12" i="18"/>
  <c r="K12" i="18"/>
  <c r="N12" i="18"/>
  <c r="O12" i="18"/>
  <c r="P12" i="18"/>
  <c r="Q12" i="18"/>
  <c r="R12" i="18"/>
  <c r="S12" i="18"/>
  <c r="T12" i="18"/>
  <c r="U12" i="18"/>
  <c r="V12" i="18"/>
  <c r="W12" i="18"/>
  <c r="X12" i="18"/>
  <c r="Y12" i="18"/>
  <c r="Z12" i="18"/>
  <c r="AA12" i="18"/>
  <c r="I13" i="18"/>
  <c r="J13" i="18"/>
  <c r="K13" i="18"/>
  <c r="L13" i="18"/>
  <c r="M13" i="18"/>
  <c r="U13" i="18"/>
  <c r="V13" i="18"/>
  <c r="W13" i="18"/>
  <c r="X13" i="18"/>
  <c r="Y13" i="18"/>
  <c r="Z13" i="18"/>
  <c r="AA13" i="18"/>
  <c r="I14" i="18"/>
  <c r="J14" i="18"/>
  <c r="K14" i="18"/>
  <c r="L14" i="18"/>
  <c r="M14" i="18"/>
  <c r="Q14" i="18"/>
  <c r="R14" i="18"/>
  <c r="S14" i="18"/>
  <c r="T14" i="18"/>
  <c r="U14" i="18"/>
  <c r="V14" i="18"/>
  <c r="W14" i="18"/>
  <c r="X14" i="18"/>
  <c r="Y14" i="18"/>
  <c r="Z14" i="18"/>
  <c r="AA14" i="18"/>
  <c r="I15" i="18"/>
  <c r="J15" i="18"/>
  <c r="K15" i="18"/>
  <c r="L15" i="18"/>
  <c r="M15" i="18"/>
  <c r="O15" i="18"/>
  <c r="P15" i="18"/>
  <c r="Q15" i="18"/>
  <c r="R15" i="18"/>
  <c r="S15" i="18"/>
  <c r="T15" i="18"/>
  <c r="U15" i="18"/>
  <c r="V15" i="18"/>
  <c r="W15" i="18"/>
  <c r="X15" i="18"/>
  <c r="Y15" i="18"/>
  <c r="Z15" i="18"/>
  <c r="AA15" i="18"/>
  <c r="I16" i="18"/>
  <c r="J16" i="18"/>
  <c r="K16" i="18"/>
  <c r="L16" i="18"/>
  <c r="M16" i="18"/>
  <c r="O16" i="18"/>
  <c r="P16" i="18"/>
  <c r="Q16" i="18"/>
  <c r="R16" i="18"/>
  <c r="S16" i="18"/>
  <c r="T16" i="18"/>
  <c r="U16" i="18"/>
  <c r="V16" i="18"/>
  <c r="W16" i="18"/>
  <c r="X16" i="18"/>
  <c r="Y16" i="18"/>
  <c r="Z16" i="18"/>
  <c r="AA16" i="18"/>
  <c r="I17" i="18"/>
  <c r="J17" i="18"/>
  <c r="K17" i="18"/>
  <c r="L17" i="18"/>
  <c r="M17" i="18"/>
  <c r="P17" i="18"/>
  <c r="Q17" i="18"/>
  <c r="R17" i="18"/>
  <c r="S17" i="18"/>
  <c r="T17" i="18"/>
  <c r="U17" i="18"/>
  <c r="V17" i="18"/>
  <c r="W17" i="18"/>
  <c r="X17" i="18"/>
  <c r="Y17" i="18"/>
  <c r="Z17" i="18"/>
  <c r="AA17" i="18"/>
  <c r="I18" i="18"/>
  <c r="J18" i="18"/>
  <c r="K18" i="18"/>
  <c r="L18" i="18"/>
  <c r="M18" i="18"/>
  <c r="N18" i="18"/>
  <c r="P18" i="18"/>
  <c r="Q18" i="18"/>
  <c r="R18" i="18"/>
  <c r="S18" i="18"/>
  <c r="T18" i="18"/>
  <c r="U18" i="18"/>
  <c r="V18" i="18"/>
  <c r="W18" i="18"/>
  <c r="X18" i="18"/>
  <c r="Y18" i="18"/>
  <c r="Z18" i="18"/>
  <c r="AA18" i="18"/>
  <c r="I19" i="18"/>
  <c r="J19" i="18"/>
  <c r="K19" i="18"/>
  <c r="L19" i="18"/>
  <c r="M19" i="18"/>
  <c r="N19" i="18"/>
  <c r="P19" i="18"/>
  <c r="Q19" i="18"/>
  <c r="R19" i="18"/>
  <c r="S19" i="18"/>
  <c r="T19" i="18"/>
  <c r="U19" i="18"/>
  <c r="V19" i="18"/>
  <c r="W19" i="18"/>
  <c r="X19" i="18"/>
  <c r="Y19" i="18"/>
  <c r="Z19" i="18"/>
  <c r="AA19" i="18"/>
  <c r="I20" i="18"/>
  <c r="J20" i="18"/>
  <c r="K20" i="18"/>
  <c r="L20" i="18"/>
  <c r="M20" i="18"/>
  <c r="N20" i="18"/>
  <c r="O20" i="18"/>
  <c r="Q20" i="18"/>
  <c r="R20" i="18"/>
  <c r="S20" i="18"/>
  <c r="T20" i="18"/>
  <c r="U20" i="18"/>
  <c r="V20" i="18"/>
  <c r="W20" i="18"/>
  <c r="X20" i="18"/>
  <c r="Y20" i="18"/>
  <c r="Z20" i="18"/>
  <c r="AA20" i="18"/>
  <c r="I21" i="18"/>
  <c r="J21" i="18"/>
  <c r="K21" i="18"/>
  <c r="L21" i="18"/>
  <c r="M21" i="18"/>
  <c r="N21" i="18"/>
  <c r="O21" i="18"/>
  <c r="Q21" i="18"/>
  <c r="R21" i="18"/>
  <c r="S21" i="18"/>
  <c r="T21" i="18"/>
  <c r="U21" i="18"/>
  <c r="V21" i="18"/>
  <c r="W21" i="18"/>
  <c r="X21" i="18"/>
  <c r="Y21" i="18"/>
  <c r="Z21" i="18"/>
  <c r="AA21" i="18"/>
  <c r="I22" i="18"/>
  <c r="J22" i="18"/>
  <c r="K22" i="18"/>
  <c r="L22" i="18"/>
  <c r="M22" i="18"/>
  <c r="N22" i="18"/>
  <c r="O22" i="18"/>
  <c r="Q22" i="18"/>
  <c r="R22" i="18"/>
  <c r="S22" i="18"/>
  <c r="T22" i="18"/>
  <c r="U22" i="18"/>
  <c r="V22" i="18"/>
  <c r="W22" i="18"/>
  <c r="X22" i="18"/>
  <c r="Y22" i="18"/>
  <c r="Z22" i="18"/>
  <c r="AA22" i="18"/>
  <c r="I23" i="18"/>
  <c r="J23" i="18"/>
  <c r="K23" i="18"/>
  <c r="L23" i="18"/>
  <c r="M23" i="18"/>
  <c r="N23" i="18"/>
  <c r="O23" i="18"/>
  <c r="U23" i="18"/>
  <c r="V23" i="18"/>
  <c r="W23" i="18"/>
  <c r="X23" i="18"/>
  <c r="Y23" i="18"/>
  <c r="Z23" i="18"/>
  <c r="AA23" i="18"/>
  <c r="I24" i="18"/>
  <c r="J24" i="18"/>
  <c r="K24" i="18"/>
  <c r="L24" i="18"/>
  <c r="M24" i="18"/>
  <c r="N24" i="18"/>
  <c r="O24" i="18"/>
  <c r="Q24" i="18"/>
  <c r="R24" i="18"/>
  <c r="S24" i="18"/>
  <c r="T24" i="18"/>
  <c r="U24" i="18"/>
  <c r="V24" i="18"/>
  <c r="W24" i="18"/>
  <c r="X24" i="18"/>
  <c r="Y24" i="18"/>
  <c r="Z24" i="18"/>
  <c r="AA24" i="18"/>
  <c r="I25" i="18"/>
  <c r="J25" i="18"/>
  <c r="K25" i="18"/>
  <c r="L25" i="18"/>
  <c r="M25" i="18"/>
  <c r="N25" i="18"/>
  <c r="O25" i="18"/>
  <c r="Q25" i="18"/>
  <c r="R25" i="18"/>
  <c r="S25" i="18"/>
  <c r="T25" i="18"/>
  <c r="U25" i="18"/>
  <c r="V25" i="18"/>
  <c r="W25" i="18"/>
  <c r="X25" i="18"/>
  <c r="Y25" i="18"/>
  <c r="Z25" i="18"/>
  <c r="AA25" i="18"/>
  <c r="I26" i="18"/>
  <c r="J26" i="18"/>
  <c r="K26" i="18"/>
  <c r="L26" i="18"/>
  <c r="M26" i="18"/>
  <c r="N26" i="18"/>
  <c r="O26" i="18"/>
  <c r="R26" i="18"/>
  <c r="S26" i="18"/>
  <c r="T26" i="18"/>
  <c r="U26" i="18"/>
  <c r="V26" i="18"/>
  <c r="W26" i="18"/>
  <c r="X26" i="18"/>
  <c r="Y26" i="18"/>
  <c r="Z26" i="18"/>
  <c r="AA26" i="18"/>
  <c r="I27" i="18"/>
  <c r="J27" i="18"/>
  <c r="K27" i="18"/>
  <c r="L27" i="18"/>
  <c r="M27" i="18"/>
  <c r="N27" i="18"/>
  <c r="O27" i="18"/>
  <c r="P27" i="18"/>
  <c r="S27" i="18"/>
  <c r="T27" i="18"/>
  <c r="U27" i="18"/>
  <c r="V27" i="18"/>
  <c r="W27" i="18"/>
  <c r="X27" i="18"/>
  <c r="Y27" i="18"/>
  <c r="Z27" i="18"/>
  <c r="AA27" i="18"/>
  <c r="I28" i="18"/>
  <c r="J28" i="18"/>
  <c r="K28" i="18"/>
  <c r="L28" i="18"/>
  <c r="M28" i="18"/>
  <c r="N28" i="18"/>
  <c r="O28" i="18"/>
  <c r="P28" i="18"/>
  <c r="Q28" i="18"/>
  <c r="T28" i="18"/>
  <c r="U28" i="18"/>
  <c r="V28" i="18"/>
  <c r="W28" i="18"/>
  <c r="X28" i="18"/>
  <c r="Y28" i="18"/>
  <c r="Z28" i="18"/>
  <c r="AA28" i="18"/>
  <c r="I29" i="18"/>
  <c r="J29" i="18"/>
  <c r="K29" i="18"/>
  <c r="L29" i="18"/>
  <c r="M29" i="18"/>
  <c r="N29" i="18"/>
  <c r="O29" i="18"/>
  <c r="P29" i="18"/>
  <c r="Q29" i="18"/>
  <c r="R29" i="18"/>
  <c r="T29" i="18"/>
  <c r="U29" i="18"/>
  <c r="V29" i="18"/>
  <c r="W29" i="18"/>
  <c r="X29" i="18"/>
  <c r="Y29" i="18"/>
  <c r="Z29" i="18"/>
  <c r="AA29" i="18"/>
  <c r="I30" i="18"/>
  <c r="J30" i="18"/>
  <c r="K30" i="18"/>
  <c r="L30" i="18"/>
  <c r="M30" i="18"/>
  <c r="N30" i="18"/>
  <c r="O30" i="18"/>
  <c r="P30" i="18"/>
  <c r="Q30" i="18"/>
  <c r="R30" i="18"/>
  <c r="U30" i="18"/>
  <c r="V30" i="18"/>
  <c r="W30" i="18"/>
  <c r="X30" i="18"/>
  <c r="Y30" i="18"/>
  <c r="Z30" i="18"/>
  <c r="AA30" i="18"/>
  <c r="I31" i="18"/>
  <c r="J31" i="18"/>
  <c r="K31" i="18"/>
  <c r="L31" i="18"/>
  <c r="M31" i="18"/>
  <c r="N31" i="18"/>
  <c r="O31" i="18"/>
  <c r="P31" i="18"/>
  <c r="W31" i="18"/>
  <c r="X31" i="18"/>
  <c r="Y31" i="18"/>
  <c r="Z31" i="18"/>
  <c r="AA31" i="18"/>
  <c r="I32" i="18"/>
  <c r="J32" i="18"/>
  <c r="K32" i="18"/>
  <c r="L32" i="18"/>
  <c r="M32" i="18"/>
  <c r="N32" i="18"/>
  <c r="O32" i="18"/>
  <c r="P32" i="18"/>
  <c r="S32" i="18"/>
  <c r="T32" i="18"/>
  <c r="U32" i="18"/>
  <c r="V32" i="18"/>
  <c r="W32" i="18"/>
  <c r="X32" i="18"/>
  <c r="Y32" i="18"/>
  <c r="Z32" i="18"/>
  <c r="AA32" i="18"/>
  <c r="I33" i="18"/>
  <c r="J33" i="18"/>
  <c r="K33" i="18"/>
  <c r="L33" i="18"/>
  <c r="M33" i="18"/>
  <c r="N33" i="18"/>
  <c r="O33" i="18"/>
  <c r="P33" i="18"/>
  <c r="R33" i="18"/>
  <c r="S33" i="18"/>
  <c r="T33" i="18"/>
  <c r="U33" i="18"/>
  <c r="V33" i="18"/>
  <c r="W33" i="18"/>
  <c r="X33" i="18"/>
  <c r="Y33" i="18"/>
  <c r="Z33" i="18"/>
  <c r="AA33" i="18"/>
  <c r="I34" i="18"/>
  <c r="J34" i="18"/>
  <c r="K34" i="18"/>
  <c r="L34" i="18"/>
  <c r="M34" i="18"/>
  <c r="N34" i="18"/>
  <c r="O34" i="18"/>
  <c r="P34" i="18"/>
  <c r="Q34" i="18"/>
  <c r="S34" i="18"/>
  <c r="T34" i="18"/>
  <c r="U34" i="18"/>
  <c r="V34" i="18"/>
  <c r="W34" i="18"/>
  <c r="X34" i="18"/>
  <c r="Y34" i="18"/>
  <c r="Z34" i="18"/>
  <c r="AA34" i="18"/>
  <c r="I35" i="18"/>
  <c r="J35" i="18"/>
  <c r="K35" i="18"/>
  <c r="L35" i="18"/>
  <c r="M35" i="18"/>
  <c r="N35" i="18"/>
  <c r="O35" i="18"/>
  <c r="P35" i="18"/>
  <c r="R35" i="18"/>
  <c r="S35" i="18"/>
  <c r="T35" i="18"/>
  <c r="U35" i="18"/>
  <c r="V35" i="18"/>
  <c r="W35" i="18"/>
  <c r="X35" i="18"/>
  <c r="Y35" i="18"/>
  <c r="Z35" i="18"/>
  <c r="AA35" i="18"/>
  <c r="I36" i="18"/>
  <c r="J36" i="18"/>
  <c r="K36" i="18"/>
  <c r="L36" i="18"/>
  <c r="M36" i="18"/>
  <c r="N36" i="18"/>
  <c r="O36" i="18"/>
  <c r="P36" i="18"/>
  <c r="R36" i="18"/>
  <c r="S36" i="18"/>
  <c r="T36" i="18"/>
  <c r="U36" i="18"/>
  <c r="V36" i="18"/>
  <c r="W36" i="18"/>
  <c r="X36" i="18"/>
  <c r="Y36" i="18"/>
  <c r="Z36" i="18"/>
  <c r="AA36" i="18"/>
  <c r="I37" i="18"/>
  <c r="J37" i="18"/>
  <c r="K37" i="18"/>
  <c r="L37" i="18"/>
  <c r="M37" i="18"/>
  <c r="N37" i="18"/>
  <c r="O37" i="18"/>
  <c r="P37" i="18"/>
  <c r="R37" i="18"/>
  <c r="S37" i="18"/>
  <c r="T37" i="18"/>
  <c r="U37" i="18"/>
  <c r="V37" i="18"/>
  <c r="W37" i="18"/>
  <c r="X37" i="18"/>
  <c r="Y37" i="18"/>
  <c r="Z37" i="18"/>
  <c r="AA37" i="18"/>
  <c r="I38" i="18"/>
  <c r="J38" i="18"/>
  <c r="K38" i="18"/>
  <c r="L38" i="18"/>
  <c r="M38" i="18"/>
  <c r="N38" i="18"/>
  <c r="O38" i="18"/>
  <c r="P38" i="18"/>
  <c r="Q38" i="18"/>
  <c r="S38" i="18"/>
  <c r="T38" i="18"/>
  <c r="U38" i="18"/>
  <c r="V38" i="18"/>
  <c r="W38" i="18"/>
  <c r="X38" i="18"/>
  <c r="Y38" i="18"/>
  <c r="Z38" i="18"/>
  <c r="AA38" i="18"/>
  <c r="I39" i="18"/>
  <c r="J39" i="18"/>
  <c r="K39" i="18"/>
  <c r="L39" i="18"/>
  <c r="M39" i="18"/>
  <c r="N39" i="18"/>
  <c r="O39" i="18"/>
  <c r="P39" i="18"/>
  <c r="Q39" i="18"/>
  <c r="S39" i="18"/>
  <c r="T39" i="18"/>
  <c r="U39" i="18"/>
  <c r="V39" i="18"/>
  <c r="W39" i="18"/>
  <c r="X39" i="18"/>
  <c r="Y39" i="18"/>
  <c r="Z39" i="18"/>
  <c r="AA39" i="18"/>
  <c r="I40" i="18"/>
  <c r="J40" i="18"/>
  <c r="K40" i="18"/>
  <c r="L40" i="18"/>
  <c r="M40" i="18"/>
  <c r="N40" i="18"/>
  <c r="O40" i="18"/>
  <c r="P40" i="18"/>
  <c r="Q40" i="18"/>
  <c r="S40" i="18"/>
  <c r="T40" i="18"/>
  <c r="U40" i="18"/>
  <c r="V40" i="18"/>
  <c r="W40" i="18"/>
  <c r="X40" i="18"/>
  <c r="Y40" i="18"/>
  <c r="Z40" i="18"/>
  <c r="AA40" i="18"/>
  <c r="I41" i="18"/>
  <c r="J41" i="18"/>
  <c r="K41" i="18"/>
  <c r="L41" i="18"/>
  <c r="M41" i="18"/>
  <c r="N41" i="18"/>
  <c r="O41" i="18"/>
  <c r="P41" i="18"/>
  <c r="Q41" i="18"/>
  <c r="R41" i="18"/>
  <c r="S41" i="18"/>
  <c r="W41" i="18"/>
  <c r="X41" i="18"/>
  <c r="Y41" i="18"/>
  <c r="Z41" i="18"/>
  <c r="AA41" i="18"/>
  <c r="I42" i="18"/>
  <c r="J42" i="18"/>
  <c r="K42" i="18"/>
  <c r="L42" i="18"/>
  <c r="M42" i="18"/>
  <c r="N42" i="18"/>
  <c r="O42" i="18"/>
  <c r="P42" i="18"/>
  <c r="Q42" i="18"/>
  <c r="R42" i="18"/>
  <c r="S42" i="18"/>
  <c r="U42" i="18"/>
  <c r="V42" i="18"/>
  <c r="W42" i="18"/>
  <c r="X42" i="18"/>
  <c r="Y42" i="18"/>
  <c r="Z42" i="18"/>
  <c r="AA42" i="18"/>
  <c r="I43" i="18"/>
  <c r="J43" i="18"/>
  <c r="K43" i="18"/>
  <c r="L43" i="18"/>
  <c r="M43" i="18"/>
  <c r="N43" i="18"/>
  <c r="O43" i="18"/>
  <c r="P43" i="18"/>
  <c r="Q43" i="18"/>
  <c r="R43" i="18"/>
  <c r="S43" i="18"/>
  <c r="V43" i="18"/>
  <c r="W43" i="18"/>
  <c r="X43" i="18"/>
  <c r="Y43" i="18"/>
  <c r="Z43" i="18"/>
  <c r="AA43" i="18"/>
  <c r="I44" i="18"/>
  <c r="J44" i="18"/>
  <c r="K44" i="18"/>
  <c r="L44" i="18"/>
  <c r="M44" i="18"/>
  <c r="N44" i="18"/>
  <c r="O44" i="18"/>
  <c r="P44" i="18"/>
  <c r="Q44" i="18"/>
  <c r="R44" i="18"/>
  <c r="S44" i="18"/>
  <c r="T44" i="18"/>
  <c r="W44" i="18"/>
  <c r="X44" i="18"/>
  <c r="Y44" i="18"/>
  <c r="Z44" i="18"/>
  <c r="AA44" i="18"/>
  <c r="I45" i="18"/>
  <c r="J45" i="18"/>
  <c r="K45" i="18"/>
  <c r="L45" i="18"/>
  <c r="M45" i="18"/>
  <c r="N45" i="18"/>
  <c r="O45" i="18"/>
  <c r="P45" i="18"/>
  <c r="Q45" i="18"/>
  <c r="R45" i="18"/>
  <c r="S45" i="18"/>
  <c r="T45" i="18"/>
  <c r="U45" i="18"/>
  <c r="W45" i="18"/>
  <c r="X45" i="18"/>
  <c r="Y45" i="18"/>
  <c r="Z45" i="18"/>
  <c r="AA45" i="18"/>
  <c r="I46" i="18"/>
  <c r="J46" i="18"/>
  <c r="K46" i="18"/>
  <c r="L46" i="18"/>
  <c r="M46" i="18"/>
  <c r="U46" i="18"/>
  <c r="V46" i="18"/>
  <c r="W46" i="18"/>
  <c r="X46" i="18"/>
  <c r="Y46" i="18"/>
  <c r="Z46" i="18"/>
  <c r="AA46" i="18"/>
  <c r="I47" i="18"/>
  <c r="J47" i="18"/>
  <c r="K47" i="18"/>
  <c r="L47" i="18"/>
  <c r="M47" i="18"/>
  <c r="Q47" i="18"/>
  <c r="R47" i="18"/>
  <c r="S47" i="18"/>
  <c r="T47" i="18"/>
  <c r="U47" i="18"/>
  <c r="V47" i="18"/>
  <c r="W47" i="18"/>
  <c r="X47" i="18"/>
  <c r="Y47" i="18"/>
  <c r="Z47" i="18"/>
  <c r="AA47" i="18"/>
  <c r="I48" i="18"/>
  <c r="J48" i="18"/>
  <c r="K48" i="18"/>
  <c r="L48" i="18"/>
  <c r="M48" i="18"/>
  <c r="P48" i="18"/>
  <c r="Q48" i="18"/>
  <c r="R48" i="18"/>
  <c r="S48" i="18"/>
  <c r="T48" i="18"/>
  <c r="U48" i="18"/>
  <c r="V48" i="18"/>
  <c r="W48" i="18"/>
  <c r="X48" i="18"/>
  <c r="Y48" i="18"/>
  <c r="Z48" i="18"/>
  <c r="AA48" i="18"/>
  <c r="I49" i="18"/>
  <c r="J49" i="18"/>
  <c r="K49" i="18"/>
  <c r="L49" i="18"/>
  <c r="M49" i="18"/>
  <c r="O49" i="18"/>
  <c r="P49" i="18"/>
  <c r="Q49" i="18"/>
  <c r="R49" i="18"/>
  <c r="S49" i="18"/>
  <c r="T49" i="18"/>
  <c r="U49" i="18"/>
  <c r="V49" i="18"/>
  <c r="W49" i="18"/>
  <c r="X49" i="18"/>
  <c r="Y49" i="18"/>
  <c r="Z49" i="18"/>
  <c r="AA49" i="18"/>
  <c r="I50" i="18"/>
  <c r="J50" i="18"/>
  <c r="K50" i="18"/>
  <c r="L50" i="18"/>
  <c r="M50" i="18"/>
  <c r="P50" i="18"/>
  <c r="Q50" i="18"/>
  <c r="R50" i="18"/>
  <c r="S50" i="18"/>
  <c r="T50" i="18"/>
  <c r="U50" i="18"/>
  <c r="V50" i="18"/>
  <c r="W50" i="18"/>
  <c r="X50" i="18"/>
  <c r="Y50" i="18"/>
  <c r="Z50" i="18"/>
  <c r="AA50" i="18"/>
  <c r="I51" i="18"/>
  <c r="J51" i="18"/>
  <c r="K51" i="18"/>
  <c r="L51" i="18"/>
  <c r="M51" i="18"/>
  <c r="N51" i="18"/>
  <c r="P51" i="18"/>
  <c r="Q51" i="18"/>
  <c r="R51" i="18"/>
  <c r="S51" i="18"/>
  <c r="T51" i="18"/>
  <c r="U51" i="18"/>
  <c r="V51" i="18"/>
  <c r="W51" i="18"/>
  <c r="X51" i="18"/>
  <c r="Y51" i="18"/>
  <c r="Z51" i="18"/>
  <c r="AA51" i="18"/>
  <c r="I52" i="18"/>
  <c r="J52" i="18"/>
  <c r="K52" i="18"/>
  <c r="L52" i="18"/>
  <c r="M52" i="18"/>
  <c r="N52" i="18"/>
  <c r="P52" i="18"/>
  <c r="Q52" i="18"/>
  <c r="R52" i="18"/>
  <c r="S52" i="18"/>
  <c r="T52" i="18"/>
  <c r="U52" i="18"/>
  <c r="V52" i="18"/>
  <c r="W52" i="18"/>
  <c r="X52" i="18"/>
  <c r="Y52" i="18"/>
  <c r="Z52" i="18"/>
  <c r="AA52" i="18"/>
  <c r="I53" i="18"/>
  <c r="J53" i="18"/>
  <c r="K53" i="18"/>
  <c r="L53" i="18"/>
  <c r="M53" i="18"/>
  <c r="N53" i="18"/>
  <c r="Q53" i="18"/>
  <c r="R53" i="18"/>
  <c r="S53" i="18"/>
  <c r="T53" i="18"/>
  <c r="U53" i="18"/>
  <c r="V53" i="18"/>
  <c r="W53" i="18"/>
  <c r="X53" i="18"/>
  <c r="Y53" i="18"/>
  <c r="Z53" i="18"/>
  <c r="AA53" i="18"/>
  <c r="I54" i="18"/>
  <c r="J54" i="18"/>
  <c r="K54" i="18"/>
  <c r="L54" i="18"/>
  <c r="M54" i="18"/>
  <c r="N54" i="18"/>
  <c r="Q54" i="18"/>
  <c r="R54" i="18"/>
  <c r="S54" i="18"/>
  <c r="T54" i="18"/>
  <c r="U54" i="18"/>
  <c r="V54" i="18"/>
  <c r="W54" i="18"/>
  <c r="X54" i="18"/>
  <c r="Y54" i="18"/>
  <c r="Z54" i="18"/>
  <c r="AA54" i="18"/>
  <c r="I55" i="18"/>
  <c r="J55" i="18"/>
  <c r="K55" i="18"/>
  <c r="L55" i="18"/>
  <c r="M55" i="18"/>
  <c r="N55" i="18"/>
  <c r="O55" i="18"/>
  <c r="U55" i="18"/>
  <c r="V55" i="18"/>
  <c r="W55" i="18"/>
  <c r="X55" i="18"/>
  <c r="Y55" i="18"/>
  <c r="Z55" i="18"/>
  <c r="AA55" i="18"/>
  <c r="I56" i="18"/>
  <c r="J56" i="18"/>
  <c r="K56" i="18"/>
  <c r="L56" i="18"/>
  <c r="M56" i="18"/>
  <c r="N56" i="18"/>
  <c r="O56" i="18"/>
  <c r="Q56" i="18"/>
  <c r="R56" i="18"/>
  <c r="S56" i="18"/>
  <c r="T56" i="18"/>
  <c r="U56" i="18"/>
  <c r="V56" i="18"/>
  <c r="W56" i="18"/>
  <c r="X56" i="18"/>
  <c r="Y56" i="18"/>
  <c r="Z56" i="18"/>
  <c r="AA56" i="18"/>
  <c r="I57" i="18"/>
  <c r="J57" i="18"/>
  <c r="K57" i="18"/>
  <c r="L57" i="18"/>
  <c r="M57" i="18"/>
  <c r="N57" i="18"/>
  <c r="O57" i="18"/>
  <c r="P57" i="18"/>
  <c r="Q57" i="18"/>
  <c r="R57" i="18"/>
  <c r="T57" i="18"/>
  <c r="U57" i="18"/>
  <c r="V57" i="18"/>
  <c r="W57" i="18"/>
  <c r="X57" i="18"/>
  <c r="Y57" i="18"/>
  <c r="Z57" i="18"/>
  <c r="AA57" i="18"/>
  <c r="I58" i="18"/>
  <c r="J58" i="18"/>
  <c r="K58" i="18"/>
  <c r="L58" i="18"/>
  <c r="M58" i="18"/>
  <c r="N58" i="18"/>
  <c r="O58" i="18"/>
  <c r="P58" i="18"/>
  <c r="Q58" i="18"/>
  <c r="R58" i="18"/>
  <c r="U58" i="18"/>
  <c r="V58" i="18"/>
  <c r="W58" i="18"/>
  <c r="X58" i="18"/>
  <c r="Y58" i="18"/>
  <c r="Z58" i="18"/>
  <c r="AA58" i="18"/>
  <c r="I59" i="18"/>
  <c r="J59" i="18"/>
  <c r="K59" i="18"/>
  <c r="L59" i="18"/>
  <c r="M59" i="18"/>
  <c r="N59" i="18"/>
  <c r="O59" i="18"/>
  <c r="S59" i="18"/>
  <c r="T59" i="18"/>
  <c r="U59" i="18"/>
  <c r="V59" i="18"/>
  <c r="W59" i="18"/>
  <c r="X59" i="18"/>
  <c r="Y59" i="18"/>
  <c r="Z59" i="18"/>
  <c r="AA59" i="18"/>
  <c r="I60" i="18"/>
  <c r="J60" i="18"/>
  <c r="K60" i="18"/>
  <c r="L60" i="18"/>
  <c r="M60" i="18"/>
  <c r="N60" i="18"/>
  <c r="O60" i="18"/>
  <c r="Q60" i="18"/>
  <c r="R60" i="18"/>
  <c r="S60" i="18"/>
  <c r="T60" i="18"/>
  <c r="U60" i="18"/>
  <c r="V60" i="18"/>
  <c r="W60" i="18"/>
  <c r="X60" i="18"/>
  <c r="Y60" i="18"/>
  <c r="Z60" i="18"/>
  <c r="AA60" i="18"/>
  <c r="I61" i="18"/>
  <c r="J61" i="18"/>
  <c r="K61" i="18"/>
  <c r="L61" i="18"/>
  <c r="M61" i="18"/>
  <c r="N61" i="18"/>
  <c r="O61" i="18"/>
  <c r="Q61" i="18"/>
  <c r="R61" i="18"/>
  <c r="S61" i="18"/>
  <c r="T61" i="18"/>
  <c r="U61" i="18"/>
  <c r="V61" i="18"/>
  <c r="W61" i="18"/>
  <c r="X61" i="18"/>
  <c r="Y61" i="18"/>
  <c r="Z61" i="18"/>
  <c r="AA61" i="18"/>
  <c r="I62" i="18"/>
  <c r="J62" i="18"/>
  <c r="K62" i="18"/>
  <c r="L62" i="18"/>
  <c r="M62" i="18"/>
  <c r="N62" i="18"/>
  <c r="O62" i="18"/>
  <c r="Q62" i="18"/>
  <c r="R62" i="18"/>
  <c r="S62" i="18"/>
  <c r="T62" i="18"/>
  <c r="U62" i="18"/>
  <c r="V62" i="18"/>
  <c r="W62" i="18"/>
  <c r="X62" i="18"/>
  <c r="Y62" i="18"/>
  <c r="Z62" i="18"/>
  <c r="AA62" i="18"/>
  <c r="I63" i="18"/>
  <c r="J63" i="18"/>
  <c r="K63" i="18"/>
  <c r="L63" i="18"/>
  <c r="M63" i="18"/>
  <c r="N63" i="18"/>
  <c r="O63" i="18"/>
  <c r="Q63" i="18"/>
  <c r="R63" i="18"/>
  <c r="S63" i="18"/>
  <c r="T63" i="18"/>
  <c r="U63" i="18"/>
  <c r="V63" i="18"/>
  <c r="W63" i="18"/>
  <c r="X63" i="18"/>
  <c r="Y63" i="18"/>
  <c r="Z63" i="18"/>
  <c r="AA63" i="18"/>
  <c r="I64" i="18"/>
  <c r="J64" i="18"/>
  <c r="K64" i="18"/>
  <c r="L64" i="18"/>
  <c r="M64" i="18"/>
  <c r="N64" i="18"/>
  <c r="O64" i="18"/>
  <c r="P64" i="18"/>
  <c r="R64" i="18"/>
  <c r="S64" i="18"/>
  <c r="T64" i="18"/>
  <c r="U64" i="18"/>
  <c r="V64" i="18"/>
  <c r="W64" i="18"/>
  <c r="X64" i="18"/>
  <c r="Y64" i="18"/>
  <c r="Z64" i="18"/>
  <c r="AA64" i="18"/>
  <c r="I65" i="18"/>
  <c r="J65" i="18"/>
  <c r="K65" i="18"/>
  <c r="L65" i="18"/>
  <c r="M65" i="18"/>
  <c r="N65" i="18"/>
  <c r="O65" i="18"/>
  <c r="P65" i="18"/>
  <c r="Q65" i="18"/>
  <c r="S65" i="18"/>
  <c r="T65" i="18"/>
  <c r="U65" i="18"/>
  <c r="V65" i="18"/>
  <c r="W65" i="18"/>
  <c r="X65" i="18"/>
  <c r="Y65" i="18"/>
  <c r="Z65" i="18"/>
  <c r="AA65" i="18"/>
  <c r="I66" i="18"/>
  <c r="J66" i="18"/>
  <c r="K66" i="18"/>
  <c r="L66" i="18"/>
  <c r="M66" i="18"/>
  <c r="N66" i="18"/>
  <c r="O66" i="18"/>
  <c r="P66" i="18"/>
  <c r="Q66" i="18"/>
  <c r="S66" i="18"/>
  <c r="T66" i="18"/>
  <c r="U66" i="18"/>
  <c r="V66" i="18"/>
  <c r="W66" i="18"/>
  <c r="X66" i="18"/>
  <c r="Y66" i="18"/>
  <c r="Z66" i="18"/>
  <c r="AA66" i="18"/>
  <c r="I67" i="18"/>
  <c r="J67" i="18"/>
  <c r="K67" i="18"/>
  <c r="L67" i="18"/>
  <c r="M67" i="18"/>
  <c r="N67" i="18"/>
  <c r="O67" i="18"/>
  <c r="P67" i="18"/>
  <c r="Q67" i="18"/>
  <c r="T67" i="18"/>
  <c r="U67" i="18"/>
  <c r="V67" i="18"/>
  <c r="W67" i="18"/>
  <c r="X67" i="18"/>
  <c r="Y67" i="18"/>
  <c r="Z67" i="18"/>
  <c r="AA67" i="18"/>
  <c r="I68" i="18"/>
  <c r="J68" i="18"/>
  <c r="K68" i="18"/>
  <c r="L68" i="18"/>
  <c r="M68" i="18"/>
  <c r="N68" i="18"/>
  <c r="O68" i="18"/>
  <c r="P68" i="18"/>
  <c r="Q68" i="18"/>
  <c r="T68" i="18"/>
  <c r="U68" i="18"/>
  <c r="V68" i="18"/>
  <c r="W68" i="18"/>
  <c r="X68" i="18"/>
  <c r="Y68" i="18"/>
  <c r="Z68" i="18"/>
  <c r="AA68" i="18"/>
  <c r="I69" i="18"/>
  <c r="J69" i="18"/>
  <c r="K69" i="18"/>
  <c r="L69" i="18"/>
  <c r="M69" i="18"/>
  <c r="N69" i="18"/>
  <c r="O69" i="18"/>
  <c r="P69" i="18"/>
  <c r="Q69" i="18"/>
  <c r="T69" i="18"/>
  <c r="U69" i="18"/>
  <c r="V69" i="18"/>
  <c r="W69" i="18"/>
  <c r="X69" i="18"/>
  <c r="Y69" i="18"/>
  <c r="Z69" i="18"/>
  <c r="AA69" i="18"/>
  <c r="I70" i="18"/>
  <c r="J70" i="18"/>
  <c r="K70" i="18"/>
  <c r="L70" i="18"/>
  <c r="M70" i="18"/>
  <c r="N70" i="18"/>
  <c r="O70" i="18"/>
  <c r="P70" i="18"/>
  <c r="Q70" i="18"/>
  <c r="T70" i="18"/>
  <c r="U70" i="18"/>
  <c r="V70" i="18"/>
  <c r="W70" i="18"/>
  <c r="X70" i="18"/>
  <c r="Y70" i="18"/>
  <c r="Z70" i="18"/>
  <c r="AA70" i="18"/>
  <c r="I71" i="18"/>
  <c r="J71" i="18"/>
  <c r="K71" i="18"/>
  <c r="L71" i="18"/>
  <c r="M71" i="18"/>
  <c r="N71" i="18"/>
  <c r="O71" i="18"/>
  <c r="Z71" i="18"/>
  <c r="AA71" i="18"/>
  <c r="I72" i="18"/>
  <c r="J72" i="18"/>
  <c r="K72" i="18"/>
  <c r="L72" i="18"/>
  <c r="M72" i="18"/>
  <c r="N72" i="18"/>
  <c r="O72" i="18"/>
  <c r="R72" i="18"/>
  <c r="S72" i="18"/>
  <c r="T72" i="18"/>
  <c r="U72" i="18"/>
  <c r="V72" i="18"/>
  <c r="W72" i="18"/>
  <c r="X72" i="18"/>
  <c r="Y72" i="18"/>
  <c r="Z72" i="18"/>
  <c r="AA72" i="18"/>
  <c r="I73" i="18"/>
  <c r="J73" i="18"/>
  <c r="K73" i="18"/>
  <c r="L73" i="18"/>
  <c r="M73" i="18"/>
  <c r="N73" i="18"/>
  <c r="O73" i="18"/>
  <c r="Q73" i="18"/>
  <c r="R73" i="18"/>
  <c r="S73" i="18"/>
  <c r="T73" i="18"/>
  <c r="U73" i="18"/>
  <c r="V73" i="18"/>
  <c r="W73" i="18"/>
  <c r="X73" i="18"/>
  <c r="Y73" i="18"/>
  <c r="Z73" i="18"/>
  <c r="AA73" i="18"/>
  <c r="I74" i="18"/>
  <c r="J74" i="18"/>
  <c r="K74" i="18"/>
  <c r="L74" i="18"/>
  <c r="M74" i="18"/>
  <c r="N74" i="18"/>
  <c r="O74" i="18"/>
  <c r="Q74" i="18"/>
  <c r="R74" i="18"/>
  <c r="S74" i="18"/>
  <c r="T74" i="18"/>
  <c r="U74" i="18"/>
  <c r="V74" i="18"/>
  <c r="W74" i="18"/>
  <c r="X74" i="18"/>
  <c r="Y74" i="18"/>
  <c r="Z74" i="18"/>
  <c r="AA74" i="18"/>
  <c r="I75" i="18"/>
  <c r="J75" i="18"/>
  <c r="K75" i="18"/>
  <c r="L75" i="18"/>
  <c r="M75" i="18"/>
  <c r="N75" i="18"/>
  <c r="O75" i="18"/>
  <c r="P75" i="18"/>
  <c r="R75" i="18"/>
  <c r="S75" i="18"/>
  <c r="T75" i="18"/>
  <c r="U75" i="18"/>
  <c r="V75" i="18"/>
  <c r="W75" i="18"/>
  <c r="X75" i="18"/>
  <c r="Y75" i="18"/>
  <c r="Z75" i="18"/>
  <c r="AA75" i="18"/>
  <c r="I76" i="18"/>
  <c r="J76" i="18"/>
  <c r="K76" i="18"/>
  <c r="L76" i="18"/>
  <c r="M76" i="18"/>
  <c r="N76" i="18"/>
  <c r="O76" i="18"/>
  <c r="P76" i="18"/>
  <c r="Q76" i="18"/>
  <c r="U76" i="18"/>
  <c r="V76" i="18"/>
  <c r="W76" i="18"/>
  <c r="X76" i="18"/>
  <c r="Y76" i="18"/>
  <c r="Z76" i="18"/>
  <c r="AA76" i="18"/>
  <c r="I77" i="18"/>
  <c r="J77" i="18"/>
  <c r="K77" i="18"/>
  <c r="L77" i="18"/>
  <c r="M77" i="18"/>
  <c r="N77" i="18"/>
  <c r="O77" i="18"/>
  <c r="P77" i="18"/>
  <c r="Q77" i="18"/>
  <c r="T77" i="18"/>
  <c r="U77" i="18"/>
  <c r="V77" i="18"/>
  <c r="W77" i="18"/>
  <c r="X77" i="18"/>
  <c r="Y77" i="18"/>
  <c r="Z77" i="18"/>
  <c r="AA77" i="18"/>
  <c r="I78" i="18"/>
  <c r="J78" i="18"/>
  <c r="K78" i="18"/>
  <c r="L78" i="18"/>
  <c r="M78" i="18"/>
  <c r="N78" i="18"/>
  <c r="O78" i="18"/>
  <c r="P78" i="18"/>
  <c r="Q78" i="18"/>
  <c r="R78" i="18"/>
  <c r="U78" i="18"/>
  <c r="V78" i="18"/>
  <c r="W78" i="18"/>
  <c r="X78" i="18"/>
  <c r="Y78" i="18"/>
  <c r="Z78" i="18"/>
  <c r="AA78" i="18"/>
  <c r="I79" i="18"/>
  <c r="J79" i="18"/>
  <c r="K79" i="18"/>
  <c r="L79" i="18"/>
  <c r="M79" i="18"/>
  <c r="N79" i="18"/>
  <c r="O79" i="18"/>
  <c r="P79" i="18"/>
  <c r="Q79" i="18"/>
  <c r="R79" i="18"/>
  <c r="S79" i="18"/>
  <c r="U79" i="18"/>
  <c r="V79" i="18"/>
  <c r="W79" i="18"/>
  <c r="X79" i="18"/>
  <c r="Y79" i="18"/>
  <c r="Z79" i="18"/>
  <c r="AA79" i="18"/>
  <c r="I80" i="18"/>
  <c r="J80" i="18"/>
  <c r="K80" i="18"/>
  <c r="L80" i="18"/>
  <c r="M80" i="18"/>
  <c r="N80" i="18"/>
  <c r="O80" i="18"/>
  <c r="P80" i="18"/>
  <c r="S80" i="18"/>
  <c r="T80" i="18"/>
  <c r="U80" i="18"/>
  <c r="V80" i="18"/>
  <c r="W80" i="18"/>
  <c r="X80" i="18"/>
  <c r="Y80" i="18"/>
  <c r="Z80" i="18"/>
  <c r="AA80" i="18"/>
  <c r="I81" i="18"/>
  <c r="J81" i="18"/>
  <c r="K81" i="18"/>
  <c r="L81" i="18"/>
  <c r="M81" i="18"/>
  <c r="N81" i="18"/>
  <c r="O81" i="18"/>
  <c r="P81" i="18"/>
  <c r="S81" i="18"/>
  <c r="T81" i="18"/>
  <c r="U81" i="18"/>
  <c r="V81" i="18"/>
  <c r="W81" i="18"/>
  <c r="X81" i="18"/>
  <c r="Y81" i="18"/>
  <c r="Z81" i="18"/>
  <c r="AA81" i="18"/>
  <c r="I82" i="18"/>
  <c r="J82" i="18"/>
  <c r="K82" i="18"/>
  <c r="L82" i="18"/>
  <c r="M82" i="18"/>
  <c r="N82" i="18"/>
  <c r="O82" i="18"/>
  <c r="P82" i="18"/>
  <c r="Q82" i="18"/>
  <c r="S82" i="18"/>
  <c r="T82" i="18"/>
  <c r="U82" i="18"/>
  <c r="V82" i="18"/>
  <c r="W82" i="18"/>
  <c r="X82" i="18"/>
  <c r="Y82" i="18"/>
  <c r="Z82" i="18"/>
  <c r="AA82" i="18"/>
  <c r="I83" i="18"/>
  <c r="J83" i="18"/>
  <c r="K83" i="18"/>
  <c r="L83" i="18"/>
  <c r="M83" i="18"/>
  <c r="N83" i="18"/>
  <c r="O83" i="18"/>
  <c r="P83" i="18"/>
  <c r="X83" i="18"/>
  <c r="Y83" i="18"/>
  <c r="Z83" i="18"/>
  <c r="AA83" i="18"/>
  <c r="AC5" i="18"/>
  <c r="I5" i="18" s="1"/>
  <c r="AC6" i="18"/>
  <c r="S6" i="18" s="1"/>
  <c r="AC7" i="18"/>
  <c r="M7" i="18" s="1"/>
  <c r="AC8" i="18"/>
  <c r="I8" i="18" s="1"/>
  <c r="AC9" i="18"/>
  <c r="J9" i="18" s="1"/>
  <c r="AC10" i="18"/>
  <c r="J10" i="18" s="1"/>
  <c r="AC11" i="18"/>
  <c r="J11" i="18" s="1"/>
  <c r="AC12" i="18"/>
  <c r="L12" i="18" s="1"/>
  <c r="AC13" i="18"/>
  <c r="N13" i="18" s="1"/>
  <c r="AC14" i="18"/>
  <c r="O14" i="18" s="1"/>
  <c r="AC15" i="18"/>
  <c r="N15" i="18" s="1"/>
  <c r="AC16" i="18"/>
  <c r="N16" i="18" s="1"/>
  <c r="AC17" i="18"/>
  <c r="N17" i="18" s="1"/>
  <c r="AC18" i="18"/>
  <c r="O18" i="18" s="1"/>
  <c r="AC19" i="18"/>
  <c r="O19" i="18" s="1"/>
  <c r="AC20" i="18"/>
  <c r="P20" i="18" s="1"/>
  <c r="AC21" i="18"/>
  <c r="P21" i="18" s="1"/>
  <c r="AC22" i="18"/>
  <c r="P22" i="18" s="1"/>
  <c r="AC23" i="18"/>
  <c r="R23" i="18" s="1"/>
  <c r="AC24" i="18"/>
  <c r="P24" i="18" s="1"/>
  <c r="AC25" i="18"/>
  <c r="P25" i="18" s="1"/>
  <c r="AC26" i="18"/>
  <c r="P26" i="18" s="1"/>
  <c r="AC27" i="18"/>
  <c r="Q27" i="18" s="1"/>
  <c r="AC28" i="18"/>
  <c r="S28" i="18" s="1"/>
  <c r="AC29" i="18"/>
  <c r="S29" i="18" s="1"/>
  <c r="AC30" i="18"/>
  <c r="S30" i="18" s="1"/>
  <c r="AC31" i="18"/>
  <c r="Q31" i="18" s="1"/>
  <c r="AC32" i="18"/>
  <c r="Q32" i="18" s="1"/>
  <c r="AC33" i="18"/>
  <c r="Q33" i="18" s="1"/>
  <c r="AC34" i="18"/>
  <c r="R34" i="18" s="1"/>
  <c r="AC35" i="18"/>
  <c r="Q35" i="18" s="1"/>
  <c r="AC36" i="18"/>
  <c r="Q36" i="18" s="1"/>
  <c r="AC37" i="18"/>
  <c r="Q37" i="18" s="1"/>
  <c r="AC38" i="18"/>
  <c r="R38" i="18" s="1"/>
  <c r="AC39" i="18"/>
  <c r="R39" i="18" s="1"/>
  <c r="AC40" i="18"/>
  <c r="R40" i="18" s="1"/>
  <c r="AC41" i="18"/>
  <c r="U41" i="18" s="1"/>
  <c r="AC42" i="18"/>
  <c r="T42" i="18" s="1"/>
  <c r="AC43" i="18"/>
  <c r="T43" i="18" s="1"/>
  <c r="AC44" i="18"/>
  <c r="U44" i="18" s="1"/>
  <c r="AC45" i="18"/>
  <c r="V45" i="18" s="1"/>
  <c r="AC46" i="18"/>
  <c r="O46" i="18" s="1"/>
  <c r="AC47" i="18"/>
  <c r="O47" i="18" s="1"/>
  <c r="AC48" i="18"/>
  <c r="N48" i="18" s="1"/>
  <c r="AC49" i="18"/>
  <c r="N49" i="18" s="1"/>
  <c r="AC50" i="18"/>
  <c r="O50" i="18" s="1"/>
  <c r="AC51" i="18"/>
  <c r="O51" i="18" s="1"/>
  <c r="AC52" i="18"/>
  <c r="O52" i="18" s="1"/>
  <c r="AC53" i="18"/>
  <c r="O53" i="18" s="1"/>
  <c r="AC54" i="18"/>
  <c r="P54" i="18" s="1"/>
  <c r="AC55" i="18"/>
  <c r="R55" i="18" s="1"/>
  <c r="AC56" i="18"/>
  <c r="P56" i="18" s="1"/>
  <c r="AC57" i="18"/>
  <c r="S57" i="18" s="1"/>
  <c r="AC58" i="18"/>
  <c r="T58" i="18" s="1"/>
  <c r="AC59" i="18"/>
  <c r="P59" i="18" s="1"/>
  <c r="AC60" i="18"/>
  <c r="P60" i="18" s="1"/>
  <c r="AC61" i="18"/>
  <c r="P61" i="18" s="1"/>
  <c r="AC62" i="18"/>
  <c r="P62" i="18" s="1"/>
  <c r="AC63" i="18"/>
  <c r="P63" i="18" s="1"/>
  <c r="AC64" i="18"/>
  <c r="Q64" i="18" s="1"/>
  <c r="AC65" i="18"/>
  <c r="R65" i="18" s="1"/>
  <c r="AC66" i="18"/>
  <c r="R66" i="18" s="1"/>
  <c r="AC67" i="18"/>
  <c r="R67" i="18" s="1"/>
  <c r="AC68" i="18"/>
  <c r="R68" i="18" s="1"/>
  <c r="AC69" i="18"/>
  <c r="R69" i="18" s="1"/>
  <c r="AC70" i="18"/>
  <c r="S70" i="18" s="1"/>
  <c r="AC71" i="18"/>
  <c r="T71" i="18" s="1"/>
  <c r="AC72" i="18"/>
  <c r="P72" i="18" s="1"/>
  <c r="AC73" i="18"/>
  <c r="P73" i="18" s="1"/>
  <c r="AC74" i="18"/>
  <c r="P74" i="18" s="1"/>
  <c r="AC75" i="18"/>
  <c r="Q75" i="18" s="1"/>
  <c r="AC76" i="18"/>
  <c r="T76" i="18" s="1"/>
  <c r="AC77" i="18"/>
  <c r="S77" i="18" s="1"/>
  <c r="AC78" i="18"/>
  <c r="T78" i="18" s="1"/>
  <c r="AC79" i="18"/>
  <c r="T79" i="18" s="1"/>
  <c r="AC80" i="18"/>
  <c r="R80" i="18" s="1"/>
  <c r="AC81" i="18"/>
  <c r="Q81" i="18" s="1"/>
  <c r="AC82" i="18"/>
  <c r="R82" i="18" s="1"/>
  <c r="AC83" i="18"/>
  <c r="U83" i="18" s="1"/>
  <c r="AC84" i="18"/>
  <c r="Q84" i="18" s="1"/>
  <c r="AC85" i="18"/>
  <c r="U85" i="18" s="1"/>
  <c r="AC86" i="18"/>
  <c r="U86" i="18" s="1"/>
  <c r="AC87" i="18"/>
  <c r="U87" i="18" s="1"/>
  <c r="AC88" i="18"/>
  <c r="V88" i="18" s="1"/>
  <c r="AC89" i="18"/>
  <c r="V89" i="18" s="1"/>
  <c r="AC90" i="18"/>
  <c r="V90" i="18" s="1"/>
  <c r="AC91" i="18"/>
  <c r="W91" i="18" s="1"/>
  <c r="AC92" i="18"/>
  <c r="X92" i="18" s="1"/>
  <c r="AC93" i="18"/>
  <c r="W93" i="18" s="1"/>
  <c r="AC94" i="18"/>
  <c r="X94" i="18" s="1"/>
  <c r="AC95" i="18"/>
  <c r="X95" i="18" s="1"/>
  <c r="AC96" i="18"/>
  <c r="X96" i="18" s="1"/>
  <c r="AC97" i="18"/>
  <c r="Y97" i="18" s="1"/>
  <c r="AC98" i="18"/>
  <c r="Y98" i="18" s="1"/>
  <c r="AC99" i="18"/>
  <c r="Y99" i="18" s="1"/>
  <c r="AC100" i="18"/>
  <c r="Z100" i="18" s="1"/>
  <c r="AC101" i="18"/>
  <c r="Z101" i="18" s="1"/>
  <c r="AC102" i="18"/>
  <c r="AA102" i="18" s="1"/>
  <c r="I4" i="18"/>
  <c r="J4" i="18"/>
  <c r="K4" i="18"/>
  <c r="L4" i="18"/>
  <c r="M4" i="18"/>
  <c r="N4" i="18"/>
  <c r="O4" i="18"/>
  <c r="P4" i="18"/>
  <c r="Q4" i="18"/>
  <c r="R4" i="18"/>
  <c r="S4" i="18"/>
  <c r="T4" i="18"/>
  <c r="U4" i="18"/>
  <c r="V4" i="18"/>
  <c r="W4" i="18"/>
  <c r="X4" i="18"/>
  <c r="Y4" i="18"/>
  <c r="Z4" i="18"/>
  <c r="AA4" i="18"/>
  <c r="O3467" i="14"/>
  <c r="O3454" i="14"/>
  <c r="O3441" i="14"/>
  <c r="O3424" i="14"/>
  <c r="O3407" i="14"/>
  <c r="O3390" i="14"/>
  <c r="O3374" i="14"/>
  <c r="O3343" i="14"/>
  <c r="O3326" i="14"/>
  <c r="O3309" i="14"/>
  <c r="O3292" i="14"/>
  <c r="O3276" i="14"/>
  <c r="O3253" i="14"/>
  <c r="O3233" i="14"/>
  <c r="O3215" i="14"/>
  <c r="O3195" i="14"/>
  <c r="O3174" i="14"/>
  <c r="O3156" i="14"/>
  <c r="O3137" i="14"/>
  <c r="O3117" i="14"/>
  <c r="O3102" i="14"/>
  <c r="O3083" i="14"/>
  <c r="O3067" i="14"/>
  <c r="O3048" i="14"/>
  <c r="O3029" i="14"/>
  <c r="O3010" i="14"/>
  <c r="O2991" i="14"/>
  <c r="O2972" i="14"/>
  <c r="O2956" i="14"/>
  <c r="O2944" i="14"/>
  <c r="O2929" i="14"/>
  <c r="O2911" i="14"/>
  <c r="O2896" i="14"/>
  <c r="O2850" i="14"/>
  <c r="O2832" i="14"/>
  <c r="O2814" i="14"/>
  <c r="O2796" i="14"/>
  <c r="O2780" i="14"/>
  <c r="O2759" i="14"/>
  <c r="O2741" i="14"/>
  <c r="O2723" i="14"/>
  <c r="O2706" i="14"/>
  <c r="O2690" i="14"/>
  <c r="O2673" i="14"/>
  <c r="O2656" i="14"/>
  <c r="O2638" i="14"/>
  <c r="O2620" i="14"/>
  <c r="O2602" i="14"/>
  <c r="O2585" i="14"/>
  <c r="O2568" i="14"/>
  <c r="O2551" i="14"/>
  <c r="O2534" i="14"/>
  <c r="O2517" i="14"/>
  <c r="O2500" i="14"/>
  <c r="O2483" i="14"/>
  <c r="O2466" i="14"/>
  <c r="O2449" i="14"/>
  <c r="O2432" i="14"/>
  <c r="O2415" i="14"/>
  <c r="O2397" i="14"/>
  <c r="O2378" i="14"/>
  <c r="O2360" i="14"/>
  <c r="O2343" i="14"/>
  <c r="O2331" i="14"/>
  <c r="O2318" i="14"/>
  <c r="O2305" i="14"/>
  <c r="O2292" i="14"/>
  <c r="O2279" i="14"/>
  <c r="O2266" i="14"/>
  <c r="O2253" i="14"/>
  <c r="O2240" i="14"/>
  <c r="O2227" i="14"/>
  <c r="O2215" i="14"/>
  <c r="O2202" i="14"/>
  <c r="O2190" i="14"/>
  <c r="O2178" i="14"/>
  <c r="O2166" i="14"/>
  <c r="O2154" i="14"/>
  <c r="O2140" i="14"/>
  <c r="O2126" i="14"/>
  <c r="O2112" i="14"/>
  <c r="O2098" i="14"/>
  <c r="O2084" i="14"/>
  <c r="O2070" i="14"/>
  <c r="O2056" i="14"/>
  <c r="O2042" i="14"/>
  <c r="O2028" i="14"/>
  <c r="O2014" i="14"/>
  <c r="O1999" i="14"/>
  <c r="O1984" i="14"/>
  <c r="O1969" i="14"/>
  <c r="O1954" i="14"/>
  <c r="O1939" i="14"/>
  <c r="O1924" i="14"/>
  <c r="O1909" i="14"/>
  <c r="O1894" i="14"/>
  <c r="O1879" i="14"/>
  <c r="O1864" i="14"/>
  <c r="O1851" i="14"/>
  <c r="O1833" i="14"/>
  <c r="O1818" i="14"/>
  <c r="O1803" i="14"/>
  <c r="O1787" i="14"/>
  <c r="O1771" i="14"/>
  <c r="O1755" i="14"/>
  <c r="O1739" i="14"/>
  <c r="O1722" i="14"/>
  <c r="O1704" i="14"/>
  <c r="O1688" i="14"/>
  <c r="O1672" i="14"/>
  <c r="O1655" i="14"/>
  <c r="O1639" i="14"/>
  <c r="O1621" i="14"/>
  <c r="O1602" i="14"/>
  <c r="O1583" i="14"/>
  <c r="O1564" i="14"/>
  <c r="O1544" i="14"/>
  <c r="O1524" i="14"/>
  <c r="O1504" i="14"/>
  <c r="O1484" i="14"/>
  <c r="O1464" i="14"/>
  <c r="O1444" i="14"/>
  <c r="O1424" i="14"/>
  <c r="O1404" i="14"/>
  <c r="O1384" i="14"/>
  <c r="O1364" i="14"/>
  <c r="O1344" i="14"/>
  <c r="O1324" i="14"/>
  <c r="O1304" i="14"/>
  <c r="O1284" i="14"/>
  <c r="O1263" i="14"/>
  <c r="O1242" i="14"/>
  <c r="O1221" i="14"/>
  <c r="O1203" i="14"/>
  <c r="O1187" i="14"/>
  <c r="O1171" i="14"/>
  <c r="O1155" i="14"/>
  <c r="O1139" i="14"/>
  <c r="O1123" i="14"/>
  <c r="O1105" i="14"/>
  <c r="O1085" i="14"/>
  <c r="O1065" i="14"/>
  <c r="O1045" i="14"/>
  <c r="O1027" i="14"/>
  <c r="O1011" i="14"/>
  <c r="O995" i="14"/>
  <c r="O978" i="14"/>
  <c r="O960" i="14"/>
  <c r="O940" i="14"/>
  <c r="O920" i="14"/>
  <c r="O899" i="14"/>
  <c r="O878" i="14"/>
  <c r="O857" i="14"/>
  <c r="O836" i="14"/>
  <c r="O816" i="14"/>
  <c r="O796" i="14"/>
  <c r="O776" i="14"/>
  <c r="O756" i="14"/>
  <c r="O736" i="14"/>
  <c r="O716" i="14"/>
  <c r="O696" i="14"/>
  <c r="O676" i="14"/>
  <c r="O656" i="14"/>
  <c r="O636" i="14"/>
  <c r="O616" i="14"/>
  <c r="O598" i="14"/>
  <c r="O582" i="14"/>
  <c r="O566" i="14"/>
  <c r="O547" i="14"/>
  <c r="O526" i="14"/>
  <c r="O506" i="14"/>
  <c r="O489" i="14"/>
  <c r="O472" i="14"/>
  <c r="O454" i="14"/>
  <c r="O437" i="14"/>
  <c r="O420" i="14"/>
  <c r="O403" i="14"/>
  <c r="O387" i="14"/>
  <c r="O370" i="14"/>
  <c r="O354" i="14"/>
  <c r="O338" i="14"/>
  <c r="O323" i="14"/>
  <c r="O307" i="14"/>
  <c r="O292" i="14"/>
  <c r="O275" i="14"/>
  <c r="O258" i="14"/>
  <c r="O241" i="14"/>
  <c r="O222" i="14"/>
  <c r="O204" i="14"/>
  <c r="O183" i="14"/>
  <c r="O164" i="14"/>
  <c r="O147" i="14"/>
  <c r="O130" i="14"/>
  <c r="O112" i="14"/>
  <c r="O88" i="14"/>
  <c r="O70" i="14"/>
  <c r="O52" i="14"/>
  <c r="O28" i="14"/>
  <c r="O10" i="14"/>
  <c r="O3359" i="14"/>
  <c r="R2866" i="14"/>
  <c r="R2873" i="14"/>
  <c r="R2880" i="14"/>
  <c r="I3557" i="14"/>
  <c r="I3705" i="14"/>
  <c r="G3546" i="14"/>
  <c r="G3547" i="14"/>
  <c r="G3548" i="14"/>
  <c r="G3549" i="14"/>
  <c r="G3552" i="14"/>
  <c r="G3553" i="14"/>
  <c r="G3555" i="14"/>
  <c r="G3557" i="14"/>
  <c r="G3558" i="14"/>
  <c r="G3559" i="14"/>
  <c r="G3560" i="14"/>
  <c r="G3561" i="14"/>
  <c r="G3567" i="14"/>
  <c r="G3568" i="14"/>
  <c r="G3570" i="14"/>
  <c r="G3572" i="14"/>
  <c r="G3576" i="14"/>
  <c r="G3577" i="14"/>
  <c r="G3578" i="14"/>
  <c r="G3579" i="14"/>
  <c r="G3580" i="14"/>
  <c r="G3581" i="14"/>
  <c r="G3582" i="14"/>
  <c r="G3585" i="14"/>
  <c r="G3586" i="14"/>
  <c r="G3588" i="14"/>
  <c r="G3591" i="14"/>
  <c r="G3592" i="14"/>
  <c r="G3596" i="14"/>
  <c r="G3600" i="14"/>
  <c r="G3605" i="14"/>
  <c r="G3606" i="14"/>
  <c r="G3607" i="14"/>
  <c r="G3608" i="14"/>
  <c r="G3609" i="14"/>
  <c r="G3610" i="14"/>
  <c r="G3615" i="14"/>
  <c r="G3616" i="14"/>
  <c r="G3618" i="14"/>
  <c r="G3619" i="14"/>
  <c r="G3620" i="14"/>
  <c r="G3621" i="14"/>
  <c r="G3627" i="14"/>
  <c r="G3628" i="14"/>
  <c r="G3629" i="14"/>
  <c r="G3630" i="14"/>
  <c r="G3631" i="14"/>
  <c r="G3632" i="14"/>
  <c r="G3633" i="14"/>
  <c r="G3634" i="14"/>
  <c r="G3635" i="14"/>
  <c r="G3637" i="14"/>
  <c r="G3646" i="14"/>
  <c r="G3648" i="14"/>
  <c r="G3649" i="14"/>
  <c r="G3650" i="14"/>
  <c r="G3651" i="14"/>
  <c r="G3652" i="14"/>
  <c r="G3656" i="14"/>
  <c r="G3657" i="14"/>
  <c r="G3658" i="14"/>
  <c r="G3660" i="14"/>
  <c r="G3663" i="14"/>
  <c r="G3669" i="14"/>
  <c r="G3678" i="14"/>
  <c r="G3679" i="14"/>
  <c r="G3680" i="14"/>
  <c r="G3688" i="14"/>
  <c r="G3689" i="14"/>
  <c r="G3690" i="14"/>
  <c r="G3693" i="14"/>
  <c r="G3696" i="14"/>
  <c r="G3697" i="14"/>
  <c r="G3705" i="14"/>
  <c r="G3709" i="14"/>
  <c r="G3710" i="14"/>
  <c r="G3712" i="14"/>
  <c r="G3713" i="14"/>
  <c r="I3537" i="14"/>
  <c r="G3537" i="14"/>
  <c r="G3536" i="14"/>
  <c r="G3535" i="14"/>
  <c r="G3534" i="14"/>
  <c r="I3533" i="14"/>
  <c r="G3533" i="14"/>
  <c r="G3532" i="14"/>
  <c r="G3531" i="14"/>
  <c r="G3530" i="14"/>
  <c r="G3529" i="14"/>
  <c r="I3506" i="14"/>
  <c r="G3499" i="14"/>
  <c r="G3500" i="14"/>
  <c r="G3501" i="14"/>
  <c r="G3502" i="14"/>
  <c r="G3503" i="14"/>
  <c r="G3504" i="14"/>
  <c r="G3505" i="14"/>
  <c r="G3506" i="14"/>
  <c r="G3508" i="14"/>
  <c r="G3511" i="14"/>
  <c r="G3512" i="14"/>
  <c r="G3513" i="14"/>
  <c r="G3514" i="14"/>
  <c r="G3516" i="14"/>
  <c r="G3517" i="14"/>
  <c r="G3518" i="14"/>
  <c r="G3519" i="14"/>
  <c r="G3520" i="14"/>
  <c r="G3521" i="14"/>
  <c r="G3522" i="14"/>
  <c r="G3523" i="14"/>
  <c r="G3525" i="14"/>
  <c r="G3526" i="14"/>
  <c r="O3006" i="14"/>
  <c r="O3007" i="14"/>
  <c r="P3007" i="14" s="1"/>
  <c r="O3013" i="14"/>
  <c r="O3025" i="14"/>
  <c r="P3025" i="14" s="1"/>
  <c r="O3026" i="14"/>
  <c r="P3026" i="14" s="1"/>
  <c r="O3032" i="14"/>
  <c r="O3044" i="14"/>
  <c r="P3044" i="14" s="1"/>
  <c r="O3045" i="14"/>
  <c r="P3045" i="14" s="1"/>
  <c r="O3051" i="14"/>
  <c r="O3063" i="14"/>
  <c r="P3063" i="14" s="1"/>
  <c r="I3697" i="14" s="1"/>
  <c r="O3064" i="14"/>
  <c r="P3064" i="14" s="1"/>
  <c r="O3079" i="14"/>
  <c r="P3079" i="14" s="1"/>
  <c r="I3678" i="14" s="1"/>
  <c r="O3080" i="14"/>
  <c r="P3080" i="14" s="1"/>
  <c r="O3086" i="14"/>
  <c r="O3098" i="14"/>
  <c r="P3098" i="14" s="1"/>
  <c r="I3634" i="14" s="1"/>
  <c r="O3099" i="14"/>
  <c r="P3099" i="14" s="1"/>
  <c r="O3114" i="14"/>
  <c r="P3114" i="14" s="1"/>
  <c r="O3130" i="14"/>
  <c r="O3131" i="14"/>
  <c r="E3566" i="14" s="1"/>
  <c r="O3132" i="14"/>
  <c r="E3587" i="14" s="1"/>
  <c r="O3133" i="14"/>
  <c r="O3134" i="14"/>
  <c r="P3134" i="14" s="1"/>
  <c r="O3149" i="14"/>
  <c r="O3150" i="14"/>
  <c r="O3151" i="14"/>
  <c r="O3152" i="14"/>
  <c r="O3153" i="14"/>
  <c r="P3153" i="14" s="1"/>
  <c r="O3168" i="14"/>
  <c r="E3597" i="14" s="1"/>
  <c r="O3169" i="14"/>
  <c r="O3170" i="14"/>
  <c r="O3171" i="14"/>
  <c r="P3171" i="14" s="1"/>
  <c r="O3186" i="14"/>
  <c r="O3187" i="14"/>
  <c r="O3188" i="14"/>
  <c r="O3189" i="14"/>
  <c r="O3190" i="14"/>
  <c r="O3191" i="14"/>
  <c r="O3192" i="14"/>
  <c r="O3208" i="14"/>
  <c r="O3209" i="14"/>
  <c r="O3210" i="14"/>
  <c r="O3211" i="14"/>
  <c r="O3212" i="14"/>
  <c r="P3212" i="14" s="1"/>
  <c r="O3229" i="14"/>
  <c r="O3230" i="14"/>
  <c r="P3230" i="14" s="1"/>
  <c r="O3237" i="14"/>
  <c r="O3249" i="14"/>
  <c r="P3249" i="14" s="1"/>
  <c r="O3250" i="14"/>
  <c r="P3250" i="14" s="1"/>
  <c r="O3257" i="14"/>
  <c r="O3269" i="14"/>
  <c r="P3269" i="14" s="1"/>
  <c r="I3596" i="14" s="1"/>
  <c r="O3270" i="14"/>
  <c r="P3270" i="14" s="1"/>
  <c r="O3271" i="14"/>
  <c r="P3271" i="14" s="1"/>
  <c r="I3572" i="14" s="1"/>
  <c r="O3272" i="14"/>
  <c r="P3272" i="14" s="1"/>
  <c r="I3627" i="14" s="1"/>
  <c r="O3273" i="14"/>
  <c r="P3273" i="14" s="1"/>
  <c r="O3288" i="14"/>
  <c r="O3289" i="14"/>
  <c r="P3289" i="14" s="1"/>
  <c r="O3305" i="14"/>
  <c r="O3306" i="14"/>
  <c r="P3306" i="14" s="1"/>
  <c r="O3321" i="14"/>
  <c r="O3322" i="14"/>
  <c r="P3322" i="14" s="1"/>
  <c r="O3339" i="14"/>
  <c r="P3339" i="14" s="1"/>
  <c r="O3340" i="14"/>
  <c r="P3340" i="14" s="1"/>
  <c r="O3355" i="14"/>
  <c r="O3356" i="14"/>
  <c r="P3356" i="14" s="1"/>
  <c r="O3371" i="14"/>
  <c r="O3386" i="14"/>
  <c r="O3387" i="14"/>
  <c r="P3387" i="14" s="1"/>
  <c r="O3403" i="14"/>
  <c r="O3404" i="14"/>
  <c r="P3404" i="14" s="1"/>
  <c r="O3420" i="14"/>
  <c r="O3421" i="14"/>
  <c r="P3421" i="14" s="1"/>
  <c r="O3437" i="14"/>
  <c r="E3557" i="14" s="1"/>
  <c r="O3438" i="14"/>
  <c r="P3438" i="14" s="1"/>
  <c r="O1501" i="14"/>
  <c r="P1501" i="14" s="1"/>
  <c r="O1519" i="14"/>
  <c r="O1520" i="14"/>
  <c r="O1521" i="14"/>
  <c r="P1521" i="14" s="1"/>
  <c r="O1539" i="14"/>
  <c r="O1540" i="14"/>
  <c r="O1541" i="14"/>
  <c r="P1541" i="14" s="1"/>
  <c r="O1559" i="14"/>
  <c r="O1560" i="14"/>
  <c r="O1561" i="14"/>
  <c r="P1561" i="14" s="1"/>
  <c r="O1578" i="14"/>
  <c r="O1579" i="14"/>
  <c r="O1580" i="14"/>
  <c r="P1580" i="14" s="1"/>
  <c r="O1597" i="14"/>
  <c r="O1598" i="14"/>
  <c r="O1599" i="14"/>
  <c r="P1599" i="14" s="1"/>
  <c r="O1616" i="14"/>
  <c r="O1617" i="14"/>
  <c r="O1618" i="14"/>
  <c r="P1618" i="14" s="1"/>
  <c r="O1634" i="14"/>
  <c r="O1635" i="14"/>
  <c r="E3695" i="14" s="1"/>
  <c r="O1636" i="14"/>
  <c r="P1636" i="14" s="1"/>
  <c r="O1651" i="14"/>
  <c r="P1651" i="14" s="1"/>
  <c r="I3656" i="14" s="1"/>
  <c r="O1652" i="14"/>
  <c r="P1652" i="14" s="1"/>
  <c r="O1667" i="14"/>
  <c r="P1667" i="14" s="1"/>
  <c r="I3657" i="14" s="1"/>
  <c r="O1668" i="14"/>
  <c r="P1668" i="14" s="1"/>
  <c r="O1684" i="14"/>
  <c r="P1684" i="14" s="1"/>
  <c r="I3658" i="14" s="1"/>
  <c r="O1685" i="14"/>
  <c r="P1685" i="14" s="1"/>
  <c r="O1700" i="14"/>
  <c r="E3708" i="14" s="1"/>
  <c r="O1701" i="14"/>
  <c r="P1701" i="14" s="1"/>
  <c r="O1717" i="14"/>
  <c r="E3659" i="14" s="1"/>
  <c r="O1718" i="14"/>
  <c r="O1719" i="14"/>
  <c r="P1719" i="14" s="1"/>
  <c r="O1735" i="14"/>
  <c r="E3670" i="14" s="1"/>
  <c r="O1736" i="14"/>
  <c r="P1736" i="14" s="1"/>
  <c r="O1751" i="14"/>
  <c r="O1752" i="14"/>
  <c r="P1752" i="14" s="1"/>
  <c r="O1767" i="14"/>
  <c r="E3674" i="14" s="1"/>
  <c r="O1768" i="14"/>
  <c r="P1768" i="14" s="1"/>
  <c r="O1783" i="14"/>
  <c r="O1784" i="14"/>
  <c r="P1784" i="14" s="1"/>
  <c r="O1799" i="14"/>
  <c r="O1800" i="14"/>
  <c r="P1800" i="14" s="1"/>
  <c r="O1815" i="14"/>
  <c r="P1815" i="14" s="1"/>
  <c r="O1830" i="14"/>
  <c r="P1830" i="14" s="1"/>
  <c r="O1846" i="14"/>
  <c r="O1847" i="14"/>
  <c r="O1848" i="14"/>
  <c r="P1848" i="14" s="1"/>
  <c r="O2356" i="14"/>
  <c r="O2357" i="14"/>
  <c r="P2357" i="14" s="1"/>
  <c r="O2374" i="14"/>
  <c r="O2375" i="14"/>
  <c r="P2375" i="14" s="1"/>
  <c r="O2393" i="14"/>
  <c r="P2393" i="14" s="1"/>
  <c r="I3570" i="14" s="1"/>
  <c r="O2394" i="14"/>
  <c r="P2394" i="14" s="1"/>
  <c r="O2411" i="14"/>
  <c r="O2412" i="14"/>
  <c r="P2412" i="14" s="1"/>
  <c r="O2428" i="14"/>
  <c r="P2428" i="14" s="1"/>
  <c r="O2429" i="14"/>
  <c r="P2429" i="14" s="1"/>
  <c r="O2445" i="14"/>
  <c r="P2445" i="14" s="1"/>
  <c r="O2446" i="14"/>
  <c r="P2446" i="14" s="1"/>
  <c r="O2462" i="14"/>
  <c r="P2462" i="14" s="1"/>
  <c r="O2463" i="14"/>
  <c r="P2463" i="14" s="1"/>
  <c r="O2479" i="14"/>
  <c r="E3562" i="14" s="1"/>
  <c r="O2480" i="14"/>
  <c r="P2480" i="14" s="1"/>
  <c r="O2496" i="14"/>
  <c r="E3569" i="14" s="1"/>
  <c r="O2497" i="14"/>
  <c r="P2497" i="14" s="1"/>
  <c r="O2513" i="14"/>
  <c r="E3604" i="14" s="1"/>
  <c r="O2514" i="14"/>
  <c r="P2514" i="14" s="1"/>
  <c r="O2530" i="14"/>
  <c r="E3661" i="14" s="1"/>
  <c r="O2531" i="14"/>
  <c r="P2531" i="14" s="1"/>
  <c r="O2547" i="14"/>
  <c r="E3702" i="14" s="1"/>
  <c r="O2548" i="14"/>
  <c r="P2548" i="14" s="1"/>
  <c r="O2564" i="14"/>
  <c r="O2565" i="14"/>
  <c r="P2565" i="14" s="1"/>
  <c r="O2581" i="14"/>
  <c r="O2582" i="14"/>
  <c r="P2582" i="14" s="1"/>
  <c r="O2598" i="14"/>
  <c r="O2599" i="14"/>
  <c r="P2599" i="14" s="1"/>
  <c r="O2616" i="14"/>
  <c r="O2617" i="14"/>
  <c r="P2617" i="14" s="1"/>
  <c r="O2634" i="14"/>
  <c r="O2635" i="14"/>
  <c r="P2635" i="14" s="1"/>
  <c r="O2652" i="14"/>
  <c r="E3698" i="14" s="1"/>
  <c r="O2653" i="14"/>
  <c r="P2653" i="14" s="1"/>
  <c r="O2669" i="14"/>
  <c r="O2670" i="14"/>
  <c r="P2670" i="14" s="1"/>
  <c r="O2686" i="14"/>
  <c r="E3700" i="14" s="1"/>
  <c r="O2687" i="14"/>
  <c r="P2687" i="14" s="1"/>
  <c r="O2703" i="14"/>
  <c r="O2718" i="14"/>
  <c r="O2719" i="14"/>
  <c r="O2720" i="14"/>
  <c r="P2720" i="14" s="1"/>
  <c r="O2736" i="14"/>
  <c r="E3563" i="14" s="1"/>
  <c r="O2737" i="14"/>
  <c r="E3540" i="14" s="1"/>
  <c r="O2738" i="14"/>
  <c r="P2738" i="14" s="1"/>
  <c r="O2754" i="14"/>
  <c r="E3564" i="14" s="1"/>
  <c r="O2755" i="14"/>
  <c r="E3544" i="14" s="1"/>
  <c r="O2756" i="14"/>
  <c r="P2756" i="14" s="1"/>
  <c r="O2772" i="14"/>
  <c r="E3595" i="14" s="1"/>
  <c r="O2773" i="14"/>
  <c r="E3594" i="14" s="1"/>
  <c r="O2774" i="14"/>
  <c r="E3645" i="14" s="1"/>
  <c r="O2775" i="14"/>
  <c r="E3590" i="14" s="1"/>
  <c r="O2776" i="14"/>
  <c r="E3556" i="14" s="1"/>
  <c r="O2777" i="14"/>
  <c r="E3571" i="14" s="1"/>
  <c r="O2792" i="14"/>
  <c r="E3636" i="14" s="1"/>
  <c r="O2793" i="14"/>
  <c r="P2793" i="14" s="1"/>
  <c r="O2809" i="14"/>
  <c r="P2809" i="14" s="1"/>
  <c r="I3693" i="14" s="1"/>
  <c r="O2810" i="14"/>
  <c r="E3574" i="14" s="1"/>
  <c r="O2811" i="14"/>
  <c r="O2827" i="14"/>
  <c r="O2828" i="14"/>
  <c r="O2829" i="14"/>
  <c r="O2845" i="14"/>
  <c r="O2846" i="14"/>
  <c r="O2847" i="14"/>
  <c r="O2908" i="14"/>
  <c r="P2908" i="14" s="1"/>
  <c r="O2926" i="14"/>
  <c r="P2926" i="14" s="1"/>
  <c r="O2968" i="14"/>
  <c r="O2969" i="14"/>
  <c r="P2969" i="14" s="1"/>
  <c r="O2975" i="14"/>
  <c r="O2987" i="14"/>
  <c r="O2988" i="14"/>
  <c r="P2988" i="14" s="1"/>
  <c r="O2994" i="14"/>
  <c r="O23" i="14"/>
  <c r="O24" i="14"/>
  <c r="E3617" i="14" s="1"/>
  <c r="O25" i="14"/>
  <c r="E3647" i="14" s="1"/>
  <c r="O49" i="14"/>
  <c r="P49" i="14" s="1"/>
  <c r="O66" i="14"/>
  <c r="P66" i="14" s="1"/>
  <c r="I3582" i="14" s="1"/>
  <c r="O67" i="14"/>
  <c r="P67" i="14" s="1"/>
  <c r="O84" i="14"/>
  <c r="P84" i="14" s="1"/>
  <c r="I3581" i="14" s="1"/>
  <c r="O85" i="14"/>
  <c r="O92" i="14"/>
  <c r="P92" i="14" s="1"/>
  <c r="O104" i="14"/>
  <c r="O105" i="14"/>
  <c r="O106" i="14"/>
  <c r="O107" i="14"/>
  <c r="O108" i="14"/>
  <c r="O109" i="14"/>
  <c r="O125" i="14"/>
  <c r="O126" i="14"/>
  <c r="O127" i="14"/>
  <c r="O143" i="14"/>
  <c r="O144" i="14"/>
  <c r="P144" i="14" s="1"/>
  <c r="I3555" i="14" s="1"/>
  <c r="O160" i="14"/>
  <c r="E3665" i="14" s="1"/>
  <c r="O161" i="14"/>
  <c r="O177" i="14"/>
  <c r="O178" i="14"/>
  <c r="O179" i="14"/>
  <c r="O180" i="14"/>
  <c r="O198" i="14"/>
  <c r="P198" i="14" s="1"/>
  <c r="O199" i="14"/>
  <c r="P199" i="14" s="1"/>
  <c r="O200" i="14"/>
  <c r="P200" i="14" s="1"/>
  <c r="O201" i="14"/>
  <c r="P201" i="14" s="1"/>
  <c r="O219" i="14"/>
  <c r="E3664" i="14" s="1"/>
  <c r="O237" i="14"/>
  <c r="O238" i="14"/>
  <c r="P238" i="14" s="1"/>
  <c r="O254" i="14"/>
  <c r="E3644" i="14" s="1"/>
  <c r="O255" i="14"/>
  <c r="P255" i="14" s="1"/>
  <c r="O271" i="14"/>
  <c r="E3643" i="14" s="1"/>
  <c r="O272" i="14"/>
  <c r="P272" i="14" s="1"/>
  <c r="O288" i="14"/>
  <c r="E3554" i="14" s="1"/>
  <c r="O289" i="14"/>
  <c r="P289" i="14" s="1"/>
  <c r="O304" i="14"/>
  <c r="P304" i="14" s="1"/>
  <c r="O320" i="14"/>
  <c r="P320" i="14" s="1"/>
  <c r="O335" i="14"/>
  <c r="P335" i="14" s="1"/>
  <c r="O351" i="14"/>
  <c r="P351" i="14" s="1"/>
  <c r="O367" i="14"/>
  <c r="P367" i="14" s="1"/>
  <c r="I3585" i="14" s="1"/>
  <c r="O383" i="14"/>
  <c r="P383" i="14" s="1"/>
  <c r="O400" i="14"/>
  <c r="P400" i="14" s="1"/>
  <c r="O417" i="14"/>
  <c r="P417" i="14" s="1"/>
  <c r="O434" i="14"/>
  <c r="P434" i="14" s="1"/>
  <c r="O451" i="14"/>
  <c r="P451" i="14" s="1"/>
  <c r="O468" i="14"/>
  <c r="P468" i="14" s="1"/>
  <c r="O486" i="14"/>
  <c r="P486" i="14" s="1"/>
  <c r="O503" i="14"/>
  <c r="P503" i="14" s="1"/>
  <c r="O521" i="14"/>
  <c r="O522" i="14"/>
  <c r="P522" i="14" s="1"/>
  <c r="O523" i="14"/>
  <c r="P523" i="14" s="1"/>
  <c r="O542" i="14"/>
  <c r="O543" i="14"/>
  <c r="P543" i="14" s="1"/>
  <c r="O544" i="14"/>
  <c r="P544" i="14" s="1"/>
  <c r="O562" i="14"/>
  <c r="P562" i="14" s="1"/>
  <c r="I3567" i="14" s="1"/>
  <c r="O563" i="14"/>
  <c r="P563" i="14" s="1"/>
  <c r="O578" i="14"/>
  <c r="P578" i="14" s="1"/>
  <c r="I3568" i="14" s="1"/>
  <c r="O579" i="14"/>
  <c r="P579" i="14" s="1"/>
  <c r="O594" i="14"/>
  <c r="O595" i="14"/>
  <c r="P595" i="14" s="1"/>
  <c r="O611" i="14"/>
  <c r="P611" i="14" s="1"/>
  <c r="I3620" i="14" s="1"/>
  <c r="O612" i="14"/>
  <c r="P612" i="14" s="1"/>
  <c r="O613" i="14"/>
  <c r="P613" i="14" s="1"/>
  <c r="O631" i="14"/>
  <c r="P631" i="14" s="1"/>
  <c r="I3621" i="14" s="1"/>
  <c r="O632" i="14"/>
  <c r="P632" i="14" s="1"/>
  <c r="O633" i="14"/>
  <c r="P633" i="14" s="1"/>
  <c r="O651" i="14"/>
  <c r="P651" i="14" s="1"/>
  <c r="I3618" i="14" s="1"/>
  <c r="O652" i="14"/>
  <c r="P652" i="14" s="1"/>
  <c r="O653" i="14"/>
  <c r="P653" i="14" s="1"/>
  <c r="O671" i="14"/>
  <c r="P671" i="14" s="1"/>
  <c r="I3619" i="14" s="1"/>
  <c r="O672" i="14"/>
  <c r="P672" i="14" s="1"/>
  <c r="O673" i="14"/>
  <c r="P673" i="14" s="1"/>
  <c r="O691" i="14"/>
  <c r="O692" i="14"/>
  <c r="P692" i="14" s="1"/>
  <c r="O693" i="14"/>
  <c r="P693" i="14" s="1"/>
  <c r="O711" i="14"/>
  <c r="O712" i="14"/>
  <c r="P712" i="14" s="1"/>
  <c r="O713" i="14"/>
  <c r="P713" i="14" s="1"/>
  <c r="O731" i="14"/>
  <c r="O732" i="14"/>
  <c r="P732" i="14" s="1"/>
  <c r="O733" i="14"/>
  <c r="P733" i="14" s="1"/>
  <c r="O751" i="14"/>
  <c r="O752" i="14"/>
  <c r="P752" i="14" s="1"/>
  <c r="O753" i="14"/>
  <c r="P753" i="14" s="1"/>
  <c r="O771" i="14"/>
  <c r="P771" i="14" s="1"/>
  <c r="I3688" i="14" s="1"/>
  <c r="O772" i="14"/>
  <c r="P772" i="14" s="1"/>
  <c r="O773" i="14"/>
  <c r="P773" i="14" s="1"/>
  <c r="O791" i="14"/>
  <c r="O792" i="14"/>
  <c r="P792" i="14" s="1"/>
  <c r="O793" i="14"/>
  <c r="P793" i="14" s="1"/>
  <c r="O811" i="14"/>
  <c r="P811" i="14" s="1"/>
  <c r="I3660" i="14" s="1"/>
  <c r="O812" i="14"/>
  <c r="P812" i="14" s="1"/>
  <c r="O813" i="14"/>
  <c r="P813" i="14" s="1"/>
  <c r="O831" i="14"/>
  <c r="E3653" i="14" s="1"/>
  <c r="O832" i="14"/>
  <c r="O833" i="14"/>
  <c r="P833" i="14" s="1"/>
  <c r="O852" i="14"/>
  <c r="P852" i="14" s="1"/>
  <c r="I3650" i="14" s="1"/>
  <c r="O853" i="14"/>
  <c r="O854" i="14"/>
  <c r="P854" i="14" s="1"/>
  <c r="O873" i="14"/>
  <c r="O874" i="14"/>
  <c r="O875" i="14"/>
  <c r="P875" i="14" s="1"/>
  <c r="O894" i="14"/>
  <c r="P894" i="14" s="1"/>
  <c r="I3652" i="14" s="1"/>
  <c r="O895" i="14"/>
  <c r="O896" i="14"/>
  <c r="P896" i="14" s="1"/>
  <c r="O915" i="14"/>
  <c r="O916" i="14"/>
  <c r="O917" i="14"/>
  <c r="P917" i="14" s="1"/>
  <c r="O935" i="14"/>
  <c r="O936" i="14"/>
  <c r="O937" i="14"/>
  <c r="P937" i="14" s="1"/>
  <c r="O955" i="14"/>
  <c r="O956" i="14"/>
  <c r="O957" i="14"/>
  <c r="P957" i="14" s="1"/>
  <c r="O974" i="14"/>
  <c r="O975" i="14"/>
  <c r="P975" i="14" s="1"/>
  <c r="O990" i="14"/>
  <c r="O991" i="14"/>
  <c r="P991" i="14" s="1"/>
  <c r="O1007" i="14"/>
  <c r="O1008" i="14"/>
  <c r="P1008" i="14" s="1"/>
  <c r="O1023" i="14"/>
  <c r="O1024" i="14"/>
  <c r="P1024" i="14" s="1"/>
  <c r="O1040" i="14"/>
  <c r="E3626" i="14" s="1"/>
  <c r="O1041" i="14"/>
  <c r="O1042" i="14"/>
  <c r="P1042" i="14" s="1"/>
  <c r="O1060" i="14"/>
  <c r="E3623" i="14" s="1"/>
  <c r="O1061" i="14"/>
  <c r="O1062" i="14"/>
  <c r="P1062" i="14" s="1"/>
  <c r="O1080" i="14"/>
  <c r="O1081" i="14"/>
  <c r="O1082" i="14"/>
  <c r="P1082" i="14" s="1"/>
  <c r="O1100" i="14"/>
  <c r="E3625" i="14" s="1"/>
  <c r="O1101" i="14"/>
  <c r="O1102" i="14"/>
  <c r="P1102" i="14" s="1"/>
  <c r="O1119" i="14"/>
  <c r="P1119" i="14" s="1"/>
  <c r="I3633" i="14" s="1"/>
  <c r="O1120" i="14"/>
  <c r="P1120" i="14" s="1"/>
  <c r="O1135" i="14"/>
  <c r="P1135" i="14" s="1"/>
  <c r="I3628" i="14" s="1"/>
  <c r="O1136" i="14"/>
  <c r="P1136" i="14" s="1"/>
  <c r="O1151" i="14"/>
  <c r="O1152" i="14"/>
  <c r="P1152" i="14" s="1"/>
  <c r="O1167" i="14"/>
  <c r="P1167" i="14" s="1"/>
  <c r="I3630" i="14" s="1"/>
  <c r="O1168" i="14"/>
  <c r="P1168" i="14" s="1"/>
  <c r="O1183" i="14"/>
  <c r="O1184" i="14"/>
  <c r="P1184" i="14" s="1"/>
  <c r="O1199" i="14"/>
  <c r="O1200" i="14"/>
  <c r="P1200" i="14" s="1"/>
  <c r="O1216" i="14"/>
  <c r="E3666" i="14" s="1"/>
  <c r="O1217" i="14"/>
  <c r="O1218" i="14"/>
  <c r="P1218" i="14" s="1"/>
  <c r="O1237" i="14"/>
  <c r="O1238" i="14"/>
  <c r="O1239" i="14"/>
  <c r="P1239" i="14" s="1"/>
  <c r="O1258" i="14"/>
  <c r="O1259" i="14"/>
  <c r="O1260" i="14"/>
  <c r="P1260" i="14" s="1"/>
  <c r="O1279" i="14"/>
  <c r="O1280" i="14"/>
  <c r="O1281" i="14"/>
  <c r="P1281" i="14" s="1"/>
  <c r="O1299" i="14"/>
  <c r="E3611" i="14" s="1"/>
  <c r="O1300" i="14"/>
  <c r="O1301" i="14"/>
  <c r="P1301" i="14" s="1"/>
  <c r="O1319" i="14"/>
  <c r="O1320" i="14"/>
  <c r="O1321" i="14"/>
  <c r="P1321" i="14" s="1"/>
  <c r="O1339" i="14"/>
  <c r="O1340" i="14"/>
  <c r="O1341" i="14"/>
  <c r="P1341" i="14" s="1"/>
  <c r="O1359" i="14"/>
  <c r="E3684" i="14" s="1"/>
  <c r="O1360" i="14"/>
  <c r="O1361" i="14"/>
  <c r="P1361" i="14" s="1"/>
  <c r="O1379" i="14"/>
  <c r="O1380" i="14"/>
  <c r="O1381" i="14"/>
  <c r="P1381" i="14" s="1"/>
  <c r="O1399" i="14"/>
  <c r="O1400" i="14"/>
  <c r="O1401" i="14"/>
  <c r="P1401" i="14" s="1"/>
  <c r="O1419" i="14"/>
  <c r="O1420" i="14"/>
  <c r="O1421" i="14"/>
  <c r="P1421" i="14" s="1"/>
  <c r="O1439" i="14"/>
  <c r="O1440" i="14"/>
  <c r="O1441" i="14"/>
  <c r="P1441" i="14" s="1"/>
  <c r="O1459" i="14"/>
  <c r="O1460" i="14"/>
  <c r="O1461" i="14"/>
  <c r="P1461" i="14" s="1"/>
  <c r="O1479" i="14"/>
  <c r="O1480" i="14"/>
  <c r="O1481" i="14"/>
  <c r="P1481" i="14" s="1"/>
  <c r="O1499" i="14"/>
  <c r="O1500" i="14"/>
  <c r="M43" i="14"/>
  <c r="D53" i="51" l="1"/>
  <c r="D55" i="49"/>
  <c r="D52" i="51" s="1"/>
  <c r="AH14" i="49"/>
  <c r="E3565" i="14"/>
  <c r="G103" i="51"/>
  <c r="E103" i="51"/>
  <c r="G93" i="51"/>
  <c r="E93" i="51"/>
  <c r="G83" i="51"/>
  <c r="E83" i="51"/>
  <c r="G50" i="51"/>
  <c r="E50" i="51"/>
  <c r="E41" i="51"/>
  <c r="G41" i="51"/>
  <c r="E76" i="51"/>
  <c r="G76" i="51"/>
  <c r="G102" i="51"/>
  <c r="E102" i="51"/>
  <c r="E92" i="51"/>
  <c r="G92" i="51"/>
  <c r="G82" i="51"/>
  <c r="E82" i="51"/>
  <c r="E49" i="51"/>
  <c r="G49" i="51"/>
  <c r="E40" i="51"/>
  <c r="G40" i="51"/>
  <c r="G25" i="51"/>
  <c r="E75" i="51"/>
  <c r="G75" i="51"/>
  <c r="G24" i="51"/>
  <c r="E111" i="51"/>
  <c r="G111" i="51"/>
  <c r="E101" i="51"/>
  <c r="G101" i="51"/>
  <c r="G91" i="51"/>
  <c r="E91" i="51"/>
  <c r="E81" i="51"/>
  <c r="G81" i="51"/>
  <c r="G23" i="51"/>
  <c r="G70" i="51"/>
  <c r="E48" i="51"/>
  <c r="G48" i="51"/>
  <c r="G39" i="51"/>
  <c r="E39" i="51"/>
  <c r="E110" i="51"/>
  <c r="G110" i="51"/>
  <c r="G90" i="51"/>
  <c r="E90" i="51"/>
  <c r="G69" i="51"/>
  <c r="E47" i="51"/>
  <c r="G47" i="51"/>
  <c r="G68" i="51"/>
  <c r="E109" i="51"/>
  <c r="G109" i="51"/>
  <c r="G89" i="51"/>
  <c r="E89" i="51"/>
  <c r="G21" i="51"/>
  <c r="G118" i="51"/>
  <c r="E118" i="51"/>
  <c r="G74" i="51"/>
  <c r="E74" i="51"/>
  <c r="E99" i="51"/>
  <c r="G99" i="51"/>
  <c r="E79" i="51"/>
  <c r="G79" i="51"/>
  <c r="E108" i="51"/>
  <c r="G108" i="51"/>
  <c r="E88" i="51"/>
  <c r="G88" i="51"/>
  <c r="E36" i="51"/>
  <c r="G36" i="51"/>
  <c r="G117" i="51"/>
  <c r="E117" i="51"/>
  <c r="E73" i="51"/>
  <c r="G73" i="51"/>
  <c r="E98" i="51"/>
  <c r="G98" i="51"/>
  <c r="E35" i="51"/>
  <c r="G35" i="51"/>
  <c r="E107" i="51"/>
  <c r="G107" i="51"/>
  <c r="G87" i="51"/>
  <c r="E87" i="51"/>
  <c r="E65" i="51"/>
  <c r="G65" i="51"/>
  <c r="E45" i="51"/>
  <c r="G45" i="51"/>
  <c r="G19" i="51"/>
  <c r="E19" i="51"/>
  <c r="E34" i="51"/>
  <c r="G34" i="51"/>
  <c r="E97" i="51"/>
  <c r="G97" i="51"/>
  <c r="G54" i="51"/>
  <c r="E54" i="51"/>
  <c r="G106" i="51"/>
  <c r="E106" i="51"/>
  <c r="G86" i="51"/>
  <c r="E86" i="51"/>
  <c r="E64" i="51"/>
  <c r="G64" i="51"/>
  <c r="E33" i="51"/>
  <c r="G33" i="51"/>
  <c r="E96" i="51"/>
  <c r="G96" i="51"/>
  <c r="G53" i="51"/>
  <c r="E53" i="51"/>
  <c r="E32" i="51"/>
  <c r="G32" i="51"/>
  <c r="G115" i="51"/>
  <c r="E115" i="51"/>
  <c r="G63" i="51"/>
  <c r="E63" i="51"/>
  <c r="G31" i="51"/>
  <c r="E17" i="51"/>
  <c r="G17" i="51"/>
  <c r="E95" i="51"/>
  <c r="G95" i="51"/>
  <c r="E43" i="51"/>
  <c r="G43" i="51"/>
  <c r="G30" i="51"/>
  <c r="G114" i="51"/>
  <c r="E114" i="51"/>
  <c r="G29" i="51"/>
  <c r="E16" i="51"/>
  <c r="G16" i="51"/>
  <c r="G28" i="51"/>
  <c r="E104" i="51"/>
  <c r="G104" i="51"/>
  <c r="G94" i="51"/>
  <c r="E94" i="51"/>
  <c r="G84" i="51"/>
  <c r="E84" i="51"/>
  <c r="G27" i="51"/>
  <c r="E27" i="51"/>
  <c r="E113" i="51"/>
  <c r="G113" i="51"/>
  <c r="G51" i="51"/>
  <c r="E51" i="51"/>
  <c r="G54" i="49"/>
  <c r="F51" i="51" s="1"/>
  <c r="L54" i="49"/>
  <c r="H51" i="51" s="1"/>
  <c r="G106" i="49"/>
  <c r="F103" i="51" s="1"/>
  <c r="L106" i="49"/>
  <c r="H103" i="51" s="1"/>
  <c r="L96" i="49"/>
  <c r="H93" i="51" s="1"/>
  <c r="G96" i="49"/>
  <c r="F93" i="51" s="1"/>
  <c r="L86" i="49"/>
  <c r="H83" i="51" s="1"/>
  <c r="G86" i="49"/>
  <c r="F83" i="51" s="1"/>
  <c r="L53" i="49"/>
  <c r="H50" i="51" s="1"/>
  <c r="G53" i="49"/>
  <c r="F50" i="51" s="1"/>
  <c r="L44" i="49"/>
  <c r="H41" i="51" s="1"/>
  <c r="G44" i="49"/>
  <c r="F41" i="51" s="1"/>
  <c r="G79" i="49"/>
  <c r="F76" i="51" s="1"/>
  <c r="L79" i="49"/>
  <c r="H76" i="51" s="1"/>
  <c r="G105" i="49"/>
  <c r="F102" i="51" s="1"/>
  <c r="L105" i="49"/>
  <c r="H102" i="51" s="1"/>
  <c r="L95" i="49"/>
  <c r="H92" i="51" s="1"/>
  <c r="G95" i="49"/>
  <c r="F92" i="51" s="1"/>
  <c r="L85" i="49"/>
  <c r="H82" i="51" s="1"/>
  <c r="G85" i="49"/>
  <c r="F82" i="51" s="1"/>
  <c r="L52" i="49"/>
  <c r="H49" i="51" s="1"/>
  <c r="G52" i="49"/>
  <c r="F49" i="51" s="1"/>
  <c r="L43" i="49"/>
  <c r="H40" i="51" s="1"/>
  <c r="G43" i="49"/>
  <c r="F40" i="51" s="1"/>
  <c r="G78" i="49"/>
  <c r="F75" i="51" s="1"/>
  <c r="L78" i="49"/>
  <c r="H75" i="51" s="1"/>
  <c r="G114" i="49"/>
  <c r="F111" i="51" s="1"/>
  <c r="L114" i="49"/>
  <c r="H111" i="51" s="1"/>
  <c r="G104" i="49"/>
  <c r="F101" i="51" s="1"/>
  <c r="L104" i="49"/>
  <c r="H101" i="51" s="1"/>
  <c r="L94" i="49"/>
  <c r="H91" i="51" s="1"/>
  <c r="G94" i="49"/>
  <c r="F91" i="51" s="1"/>
  <c r="G84" i="49"/>
  <c r="F81" i="51" s="1"/>
  <c r="L84" i="49"/>
  <c r="H81" i="51" s="1"/>
  <c r="G51" i="49"/>
  <c r="F48" i="51" s="1"/>
  <c r="L51" i="49"/>
  <c r="H48" i="51" s="1"/>
  <c r="L42" i="49"/>
  <c r="H39" i="51" s="1"/>
  <c r="G42" i="49"/>
  <c r="F39" i="51" s="1"/>
  <c r="G113" i="49"/>
  <c r="F110" i="51" s="1"/>
  <c r="L113" i="49"/>
  <c r="H110" i="51" s="1"/>
  <c r="L93" i="49"/>
  <c r="H90" i="51" s="1"/>
  <c r="G93" i="49"/>
  <c r="F90" i="51" s="1"/>
  <c r="L50" i="49"/>
  <c r="H47" i="51" s="1"/>
  <c r="G50" i="49"/>
  <c r="F47" i="51" s="1"/>
  <c r="L112" i="49"/>
  <c r="H109" i="51" s="1"/>
  <c r="G112" i="49"/>
  <c r="F109" i="51" s="1"/>
  <c r="L92" i="49"/>
  <c r="H89" i="51" s="1"/>
  <c r="G92" i="49"/>
  <c r="F89" i="51" s="1"/>
  <c r="G121" i="49"/>
  <c r="F118" i="51" s="1"/>
  <c r="L121" i="49"/>
  <c r="H118" i="51" s="1"/>
  <c r="G77" i="49"/>
  <c r="F74" i="51" s="1"/>
  <c r="L77" i="49"/>
  <c r="H74" i="51" s="1"/>
  <c r="G102" i="49"/>
  <c r="F99" i="51" s="1"/>
  <c r="L102" i="49"/>
  <c r="H99" i="51" s="1"/>
  <c r="G82" i="49"/>
  <c r="F79" i="51" s="1"/>
  <c r="L82" i="49"/>
  <c r="H79" i="51" s="1"/>
  <c r="G111" i="49"/>
  <c r="F108" i="51" s="1"/>
  <c r="L111" i="49"/>
  <c r="H108" i="51" s="1"/>
  <c r="L91" i="49"/>
  <c r="H88" i="51" s="1"/>
  <c r="G91" i="49"/>
  <c r="F88" i="51" s="1"/>
  <c r="L39" i="49"/>
  <c r="H36" i="51" s="1"/>
  <c r="G39" i="49"/>
  <c r="F36" i="51" s="1"/>
  <c r="G120" i="49"/>
  <c r="F117" i="51" s="1"/>
  <c r="L120" i="49"/>
  <c r="H117" i="51" s="1"/>
  <c r="G76" i="49"/>
  <c r="F73" i="51" s="1"/>
  <c r="L76" i="49"/>
  <c r="H73" i="51" s="1"/>
  <c r="L101" i="49"/>
  <c r="H98" i="51" s="1"/>
  <c r="G101" i="49"/>
  <c r="F98" i="51" s="1"/>
  <c r="L38" i="49"/>
  <c r="H35" i="51" s="1"/>
  <c r="G38" i="49"/>
  <c r="F35" i="51" s="1"/>
  <c r="G110" i="49"/>
  <c r="F107" i="51" s="1"/>
  <c r="L110" i="49"/>
  <c r="H107" i="51" s="1"/>
  <c r="L90" i="49"/>
  <c r="H87" i="51" s="1"/>
  <c r="G90" i="49"/>
  <c r="F87" i="51" s="1"/>
  <c r="G68" i="49"/>
  <c r="F65" i="51" s="1"/>
  <c r="L68" i="49"/>
  <c r="H65" i="51" s="1"/>
  <c r="L48" i="49"/>
  <c r="H45" i="51" s="1"/>
  <c r="G48" i="49"/>
  <c r="F45" i="51" s="1"/>
  <c r="G22" i="49"/>
  <c r="F19" i="51" s="1"/>
  <c r="L22" i="49"/>
  <c r="H19" i="51" s="1"/>
  <c r="G37" i="49"/>
  <c r="F34" i="51" s="1"/>
  <c r="L37" i="49"/>
  <c r="H34" i="51" s="1"/>
  <c r="L100" i="49"/>
  <c r="H97" i="51" s="1"/>
  <c r="G100" i="49"/>
  <c r="F97" i="51" s="1"/>
  <c r="L57" i="49"/>
  <c r="H54" i="51" s="1"/>
  <c r="F54" i="51"/>
  <c r="G109" i="49"/>
  <c r="F106" i="51" s="1"/>
  <c r="L109" i="49"/>
  <c r="H106" i="51" s="1"/>
  <c r="L89" i="49"/>
  <c r="H86" i="51" s="1"/>
  <c r="G89" i="49"/>
  <c r="F86" i="51" s="1"/>
  <c r="G67" i="49"/>
  <c r="F64" i="51" s="1"/>
  <c r="L67" i="49"/>
  <c r="H64" i="51" s="1"/>
  <c r="G36" i="49"/>
  <c r="F33" i="51" s="1"/>
  <c r="L36" i="49"/>
  <c r="H33" i="51" s="1"/>
  <c r="L99" i="49"/>
  <c r="H96" i="51" s="1"/>
  <c r="G99" i="49"/>
  <c r="F96" i="51" s="1"/>
  <c r="L56" i="49"/>
  <c r="F53" i="51"/>
  <c r="L35" i="49"/>
  <c r="H32" i="51" s="1"/>
  <c r="G35" i="49"/>
  <c r="F32" i="51" s="1"/>
  <c r="L118" i="49"/>
  <c r="H115" i="51" s="1"/>
  <c r="G118" i="49"/>
  <c r="F115" i="51" s="1"/>
  <c r="G66" i="49"/>
  <c r="F63" i="51" s="1"/>
  <c r="L66" i="49"/>
  <c r="H63" i="51" s="1"/>
  <c r="G20" i="49"/>
  <c r="F17" i="51" s="1"/>
  <c r="L20" i="49"/>
  <c r="H17" i="51" s="1"/>
  <c r="G98" i="49"/>
  <c r="F95" i="51" s="1"/>
  <c r="L98" i="49"/>
  <c r="H95" i="51" s="1"/>
  <c r="L46" i="49"/>
  <c r="H43" i="51" s="1"/>
  <c r="G46" i="49"/>
  <c r="F43" i="51" s="1"/>
  <c r="L117" i="49"/>
  <c r="H114" i="51" s="1"/>
  <c r="G117" i="49"/>
  <c r="F114" i="51" s="1"/>
  <c r="G19" i="49"/>
  <c r="F16" i="51" s="1"/>
  <c r="L19" i="49"/>
  <c r="H16" i="51" s="1"/>
  <c r="G107" i="49"/>
  <c r="F104" i="51" s="1"/>
  <c r="L107" i="49"/>
  <c r="H104" i="51" s="1"/>
  <c r="G97" i="49"/>
  <c r="F94" i="51" s="1"/>
  <c r="L97" i="49"/>
  <c r="H94" i="51" s="1"/>
  <c r="L87" i="49"/>
  <c r="H84" i="51" s="1"/>
  <c r="G87" i="49"/>
  <c r="F84" i="51" s="1"/>
  <c r="L30" i="49"/>
  <c r="H27" i="51" s="1"/>
  <c r="G30" i="49"/>
  <c r="F27" i="51" s="1"/>
  <c r="L116" i="49"/>
  <c r="H113" i="51" s="1"/>
  <c r="G116" i="49"/>
  <c r="F113" i="51" s="1"/>
  <c r="C33" i="21"/>
  <c r="V31" i="18"/>
  <c r="C177" i="21"/>
  <c r="C170" i="21"/>
  <c r="N46" i="18"/>
  <c r="C32" i="21"/>
  <c r="T85" i="18"/>
  <c r="Y6" i="18"/>
  <c r="R6" i="18"/>
  <c r="O6" i="18"/>
  <c r="M6" i="18"/>
  <c r="V71" i="18"/>
  <c r="S67" i="18"/>
  <c r="AA98" i="18"/>
  <c r="Z98" i="18"/>
  <c r="T31" i="18"/>
  <c r="Z6" i="18"/>
  <c r="Q80" i="18"/>
  <c r="K6" i="18"/>
  <c r="N5" i="18"/>
  <c r="M5" i="18"/>
  <c r="P47" i="18"/>
  <c r="L5" i="18"/>
  <c r="C36" i="21"/>
  <c r="N47" i="18"/>
  <c r="K5" i="18"/>
  <c r="J5" i="18"/>
  <c r="W83" i="18"/>
  <c r="N14" i="18"/>
  <c r="V83" i="18"/>
  <c r="C167" i="21"/>
  <c r="T83" i="18"/>
  <c r="C239" i="21"/>
  <c r="R83" i="18"/>
  <c r="R70" i="18"/>
  <c r="B122" i="22"/>
  <c r="C35" i="21"/>
  <c r="S46" i="18"/>
  <c r="C246" i="21"/>
  <c r="Q83" i="18"/>
  <c r="O48" i="18"/>
  <c r="R46" i="18"/>
  <c r="W71" i="18"/>
  <c r="E2" i="21"/>
  <c r="U71" i="18"/>
  <c r="C174" i="21"/>
  <c r="C41" i="21"/>
  <c r="Q26" i="18"/>
  <c r="C30" i="21"/>
  <c r="C238" i="21"/>
  <c r="W90" i="18"/>
  <c r="Q72" i="18"/>
  <c r="C236" i="21"/>
  <c r="B132" i="22"/>
  <c r="W92" i="18"/>
  <c r="C25" i="21"/>
  <c r="C34" i="21"/>
  <c r="O54" i="18"/>
  <c r="V41" i="18"/>
  <c r="Y71" i="18"/>
  <c r="T41" i="18"/>
  <c r="X71" i="18"/>
  <c r="C4" i="21"/>
  <c r="K171" i="21"/>
  <c r="C211" i="21"/>
  <c r="E165" i="21"/>
  <c r="K146" i="21"/>
  <c r="B193" i="22"/>
  <c r="T55" i="18"/>
  <c r="L7" i="18"/>
  <c r="Q71" i="18"/>
  <c r="Q55" i="18"/>
  <c r="N50" i="18"/>
  <c r="T23" i="18"/>
  <c r="K7" i="18"/>
  <c r="P71" i="18"/>
  <c r="P55" i="18"/>
  <c r="T30" i="18"/>
  <c r="Q23" i="18"/>
  <c r="J7" i="18"/>
  <c r="Z98" i="20"/>
  <c r="B129" i="22"/>
  <c r="S71" i="18"/>
  <c r="R71" i="18"/>
  <c r="P23" i="18"/>
  <c r="I7" i="18"/>
  <c r="S78" i="18"/>
  <c r="AA6" i="18"/>
  <c r="C37" i="21"/>
  <c r="C27" i="21"/>
  <c r="C22" i="21"/>
  <c r="P53" i="18"/>
  <c r="Q46" i="18"/>
  <c r="X6" i="18"/>
  <c r="K139" i="21"/>
  <c r="R28" i="18"/>
  <c r="S83" i="18"/>
  <c r="S58" i="18"/>
  <c r="Q6" i="18"/>
  <c r="K145" i="21"/>
  <c r="B34" i="22"/>
  <c r="B45" i="23"/>
  <c r="B43" i="22"/>
  <c r="C42" i="21"/>
  <c r="B6" i="22"/>
  <c r="C3" i="21"/>
  <c r="E247" i="21"/>
  <c r="C140" i="23"/>
  <c r="C201" i="22"/>
  <c r="U31" i="18"/>
  <c r="P6" i="18"/>
  <c r="B43" i="23"/>
  <c r="B41" i="22"/>
  <c r="C40" i="21"/>
  <c r="E225" i="21"/>
  <c r="C118" i="23"/>
  <c r="C179" i="22"/>
  <c r="L98" i="20"/>
  <c r="E224" i="21"/>
  <c r="C117" i="23"/>
  <c r="C178" i="22"/>
  <c r="E3624" i="14"/>
  <c r="S31" i="18"/>
  <c r="N6" i="18"/>
  <c r="Y95" i="18"/>
  <c r="N98" i="20"/>
  <c r="AD254" i="8"/>
  <c r="I195" i="22"/>
  <c r="I134" i="23"/>
  <c r="AD22" i="8"/>
  <c r="I13" i="23"/>
  <c r="I11" i="22"/>
  <c r="K9" i="21"/>
  <c r="C116" i="23"/>
  <c r="E223" i="21"/>
  <c r="C177" i="22"/>
  <c r="S68" i="18"/>
  <c r="R31" i="18"/>
  <c r="J164" i="21"/>
  <c r="H58" i="23"/>
  <c r="H119" i="22"/>
  <c r="S98" i="20"/>
  <c r="AD247" i="8"/>
  <c r="I127" i="23"/>
  <c r="I188" i="22"/>
  <c r="AD20" i="8"/>
  <c r="I9" i="22"/>
  <c r="I11" i="23"/>
  <c r="K7" i="21"/>
  <c r="T46" i="18"/>
  <c r="L6" i="18"/>
  <c r="J171" i="21"/>
  <c r="H65" i="23"/>
  <c r="H126" i="22"/>
  <c r="V98" i="20"/>
  <c r="J35" i="21"/>
  <c r="H38" i="23"/>
  <c r="H36" i="22"/>
  <c r="T13" i="18"/>
  <c r="J44" i="21"/>
  <c r="H47" i="23"/>
  <c r="H45" i="22"/>
  <c r="W98" i="20"/>
  <c r="C137" i="23"/>
  <c r="C198" i="22"/>
  <c r="E244" i="21"/>
  <c r="C114" i="23"/>
  <c r="C175" i="22"/>
  <c r="E221" i="21"/>
  <c r="C174" i="22"/>
  <c r="C113" i="23"/>
  <c r="E220" i="21"/>
  <c r="P3192" i="14"/>
  <c r="L11" i="18"/>
  <c r="J172" i="21"/>
  <c r="H66" i="23"/>
  <c r="H127" i="22"/>
  <c r="I98" i="20"/>
  <c r="J98" i="20" s="1"/>
  <c r="AC98" i="20"/>
  <c r="AB98" i="20"/>
  <c r="AA98" i="20"/>
  <c r="Y98" i="20"/>
  <c r="X98" i="20"/>
  <c r="U98" i="20"/>
  <c r="T98" i="20"/>
  <c r="R98" i="20"/>
  <c r="Q98" i="20"/>
  <c r="P98" i="20"/>
  <c r="O98" i="20"/>
  <c r="M98" i="20"/>
  <c r="AD98" i="20"/>
  <c r="C202" i="22"/>
  <c r="C141" i="23"/>
  <c r="E248" i="21"/>
  <c r="C196" i="22"/>
  <c r="C135" i="23"/>
  <c r="E242" i="21"/>
  <c r="E219" i="21"/>
  <c r="C173" i="22"/>
  <c r="C112" i="23"/>
  <c r="P46" i="18"/>
  <c r="V44" i="18"/>
  <c r="P14" i="18"/>
  <c r="AA5" i="18"/>
  <c r="C95" i="23"/>
  <c r="E201" i="21"/>
  <c r="P873" i="14"/>
  <c r="I3651" i="14" s="1"/>
  <c r="P3229" i="14"/>
  <c r="I3710" i="14" s="1"/>
  <c r="E3612" i="14"/>
  <c r="Z5" i="18"/>
  <c r="J207" i="21"/>
  <c r="H161" i="22"/>
  <c r="H100" i="23"/>
  <c r="C71" i="23"/>
  <c r="E177" i="21"/>
  <c r="C132" i="22"/>
  <c r="E217" i="21"/>
  <c r="C171" i="22"/>
  <c r="C110" i="23"/>
  <c r="C70" i="23"/>
  <c r="E176" i="21"/>
  <c r="C131" i="22"/>
  <c r="C170" i="22"/>
  <c r="C109" i="23"/>
  <c r="E216" i="21"/>
  <c r="R76" i="18"/>
  <c r="K9" i="18"/>
  <c r="W5" i="18"/>
  <c r="J229" i="21"/>
  <c r="H183" i="22"/>
  <c r="H122" i="23"/>
  <c r="C69" i="23"/>
  <c r="E175" i="21"/>
  <c r="C130" i="22"/>
  <c r="E239" i="21"/>
  <c r="C132" i="23"/>
  <c r="C193" i="22"/>
  <c r="E3701" i="14"/>
  <c r="K11" i="18"/>
  <c r="J6" i="18"/>
  <c r="J175" i="21"/>
  <c r="H69" i="23"/>
  <c r="H130" i="22"/>
  <c r="C68" i="23"/>
  <c r="E174" i="21"/>
  <c r="C129" i="22"/>
  <c r="J41" i="21"/>
  <c r="H44" i="23"/>
  <c r="H42" i="22"/>
  <c r="C167" i="22"/>
  <c r="C106" i="23"/>
  <c r="E213" i="21"/>
  <c r="R59" i="18"/>
  <c r="R27" i="18"/>
  <c r="T5" i="18"/>
  <c r="Y96" i="18"/>
  <c r="J11" i="21"/>
  <c r="H15" i="23"/>
  <c r="H13" i="22"/>
  <c r="J245" i="21"/>
  <c r="H199" i="22"/>
  <c r="H138" i="23"/>
  <c r="B62" i="23"/>
  <c r="C168" i="21"/>
  <c r="B123" i="22"/>
  <c r="B24" i="23"/>
  <c r="C20" i="21"/>
  <c r="B22" i="22"/>
  <c r="E212" i="21"/>
  <c r="C105" i="23"/>
  <c r="C166" i="22"/>
  <c r="S76" i="18"/>
  <c r="X5" i="18"/>
  <c r="J2" i="21"/>
  <c r="H3" i="23"/>
  <c r="H5" i="22"/>
  <c r="J214" i="21"/>
  <c r="H107" i="23"/>
  <c r="H168" i="22"/>
  <c r="R81" i="18"/>
  <c r="V5" i="18"/>
  <c r="J7" i="21"/>
  <c r="H9" i="22"/>
  <c r="H11" i="23"/>
  <c r="J234" i="21"/>
  <c r="H127" i="23"/>
  <c r="H188" i="22"/>
  <c r="U5" i="18"/>
  <c r="J9" i="21"/>
  <c r="H13" i="23"/>
  <c r="H11" i="22"/>
  <c r="J241" i="21"/>
  <c r="H195" i="22"/>
  <c r="H134" i="23"/>
  <c r="S69" i="18"/>
  <c r="Q59" i="18"/>
  <c r="R32" i="18"/>
  <c r="O17" i="18"/>
  <c r="S5" i="18"/>
  <c r="J15" i="21"/>
  <c r="H19" i="23"/>
  <c r="H17" i="22"/>
  <c r="C190" i="22"/>
  <c r="C129" i="23"/>
  <c r="E236" i="21"/>
  <c r="E211" i="21"/>
  <c r="C165" i="22"/>
  <c r="C104" i="23"/>
  <c r="I6" i="18"/>
  <c r="J178" i="21"/>
  <c r="H72" i="23"/>
  <c r="H133" i="22"/>
  <c r="J209" i="21"/>
  <c r="H163" i="22"/>
  <c r="H102" i="23"/>
  <c r="M12" i="18"/>
  <c r="R5" i="18"/>
  <c r="C66" i="23"/>
  <c r="E172" i="21"/>
  <c r="C127" i="22"/>
  <c r="E235" i="21"/>
  <c r="C128" i="23"/>
  <c r="C189" i="22"/>
  <c r="AD146" i="8"/>
  <c r="L133" i="21" s="1"/>
  <c r="K133" i="21"/>
  <c r="E210" i="21"/>
  <c r="C164" i="22"/>
  <c r="C103" i="23"/>
  <c r="Q5" i="18"/>
  <c r="J27" i="21"/>
  <c r="H30" i="23"/>
  <c r="H28" i="22"/>
  <c r="P5" i="18"/>
  <c r="J31" i="21"/>
  <c r="H34" i="23"/>
  <c r="H32" i="22"/>
  <c r="E3662" i="14"/>
  <c r="Y5" i="18"/>
  <c r="O5" i="18"/>
  <c r="J33" i="21"/>
  <c r="H36" i="23"/>
  <c r="H34" i="22"/>
  <c r="B16" i="22"/>
  <c r="B18" i="23"/>
  <c r="C14" i="21"/>
  <c r="C63" i="23"/>
  <c r="C124" i="22"/>
  <c r="E169" i="21"/>
  <c r="C101" i="23"/>
  <c r="C162" i="22"/>
  <c r="E208" i="21"/>
  <c r="C161" i="22"/>
  <c r="C100" i="23"/>
  <c r="E207" i="21"/>
  <c r="AD58" i="8"/>
  <c r="L45" i="21" s="1"/>
  <c r="K45" i="21"/>
  <c r="C61" i="23"/>
  <c r="C122" i="22"/>
  <c r="E167" i="21"/>
  <c r="P108" i="14"/>
  <c r="I3690" i="14" s="1"/>
  <c r="R77" i="18"/>
  <c r="R13" i="18"/>
  <c r="K10" i="18"/>
  <c r="W6" i="18"/>
  <c r="C123" i="23"/>
  <c r="E230" i="21"/>
  <c r="C184" i="22"/>
  <c r="P107" i="14"/>
  <c r="I3637" i="14" s="1"/>
  <c r="S55" i="18"/>
  <c r="S23" i="18"/>
  <c r="Q13" i="18"/>
  <c r="V6" i="18"/>
  <c r="J116" i="21"/>
  <c r="H54" i="23"/>
  <c r="H115" i="22"/>
  <c r="C60" i="23"/>
  <c r="C121" i="22"/>
  <c r="E166" i="21"/>
  <c r="P106" i="14"/>
  <c r="I3605" i="14" s="1"/>
  <c r="P13" i="18"/>
  <c r="U6" i="18"/>
  <c r="B55" i="23"/>
  <c r="C117" i="21"/>
  <c r="B116" i="22"/>
  <c r="B11" i="23"/>
  <c r="B9" i="22"/>
  <c r="C7" i="21"/>
  <c r="C58" i="23"/>
  <c r="C119" i="22"/>
  <c r="E164" i="21"/>
  <c r="P1151" i="14"/>
  <c r="I3629" i="14" s="1"/>
  <c r="S13" i="18"/>
  <c r="P105" i="14"/>
  <c r="I3580" i="14" s="1"/>
  <c r="U43" i="18"/>
  <c r="O13" i="18"/>
  <c r="T6" i="18"/>
  <c r="P104" i="14"/>
  <c r="I3553" i="14" s="1"/>
  <c r="C11" i="21"/>
  <c r="E237" i="21"/>
  <c r="C242" i="21"/>
  <c r="B196" i="22"/>
  <c r="B135" i="23"/>
  <c r="B117" i="22"/>
  <c r="I66" i="36"/>
  <c r="E26" i="46"/>
  <c r="B136" i="23"/>
  <c r="B197" i="22"/>
  <c r="H66" i="36"/>
  <c r="D26" i="46"/>
  <c r="I58" i="36"/>
  <c r="E23" i="46"/>
  <c r="I168" i="22"/>
  <c r="K178" i="21"/>
  <c r="C164" i="21"/>
  <c r="E229" i="21"/>
  <c r="C183" i="22"/>
  <c r="C122" i="23"/>
  <c r="C166" i="21"/>
  <c r="B60" i="23"/>
  <c r="C244" i="21"/>
  <c r="B137" i="23"/>
  <c r="B198" i="22"/>
  <c r="I114" i="36"/>
  <c r="E46" i="46"/>
  <c r="B45" i="22"/>
  <c r="B30" i="22"/>
  <c r="H58" i="36"/>
  <c r="D23" i="46"/>
  <c r="B21" i="22"/>
  <c r="I204" i="36"/>
  <c r="E86" i="46"/>
  <c r="C5" i="21"/>
  <c r="B127" i="22"/>
  <c r="I77" i="36"/>
  <c r="E30" i="46"/>
  <c r="H24" i="36"/>
  <c r="D8" i="46"/>
  <c r="I195" i="36"/>
  <c r="E82" i="46"/>
  <c r="C28" i="21"/>
  <c r="C120" i="22"/>
  <c r="D30" i="46"/>
  <c r="H77" i="36"/>
  <c r="D82" i="46"/>
  <c r="H195" i="36"/>
  <c r="AD129" i="8"/>
  <c r="I54" i="23"/>
  <c r="E228" i="21"/>
  <c r="C121" i="23"/>
  <c r="B128" i="22"/>
  <c r="B67" i="23"/>
  <c r="B120" i="22"/>
  <c r="H85" i="36"/>
  <c r="D34" i="46"/>
  <c r="B37" i="22"/>
  <c r="E65" i="46"/>
  <c r="I158" i="36"/>
  <c r="C118" i="21"/>
  <c r="E238" i="21"/>
  <c r="C131" i="23"/>
  <c r="B130" i="22"/>
  <c r="K62" i="21"/>
  <c r="E178" i="21"/>
  <c r="C249" i="21"/>
  <c r="B203" i="22"/>
  <c r="B142" i="23"/>
  <c r="C123" i="22"/>
  <c r="E43" i="46"/>
  <c r="I106" i="36"/>
  <c r="I90" i="36"/>
  <c r="E36" i="46"/>
  <c r="H56" i="36"/>
  <c r="D22" i="46"/>
  <c r="I46" i="36"/>
  <c r="E17" i="46"/>
  <c r="B11" i="22"/>
  <c r="C176" i="22"/>
  <c r="AD57" i="8"/>
  <c r="I47" i="23"/>
  <c r="C19" i="21"/>
  <c r="C248" i="21"/>
  <c r="B202" i="22"/>
  <c r="B141" i="23"/>
  <c r="B133" i="22"/>
  <c r="I119" i="22"/>
  <c r="D43" i="46"/>
  <c r="H106" i="36"/>
  <c r="I202" i="36"/>
  <c r="E85" i="46"/>
  <c r="AD54" i="8"/>
  <c r="I44" i="23"/>
  <c r="C125" i="22"/>
  <c r="C64" i="23"/>
  <c r="C16" i="21"/>
  <c r="C178" i="21"/>
  <c r="E227" i="21"/>
  <c r="C181" i="22"/>
  <c r="C120" i="23"/>
  <c r="B140" i="23"/>
  <c r="B201" i="22"/>
  <c r="C215" i="21"/>
  <c r="B108" i="23"/>
  <c r="B169" i="22"/>
  <c r="D28" i="46"/>
  <c r="H71" i="36"/>
  <c r="I64" i="36"/>
  <c r="E25" i="46"/>
  <c r="AD48" i="8"/>
  <c r="I38" i="23"/>
  <c r="C13" i="21"/>
  <c r="C175" i="21"/>
  <c r="E246" i="21"/>
  <c r="C139" i="23"/>
  <c r="B170" i="22"/>
  <c r="B109" i="23"/>
  <c r="B44" i="22"/>
  <c r="B20" i="22"/>
  <c r="C200" i="22"/>
  <c r="AD46" i="8"/>
  <c r="I36" i="23"/>
  <c r="C39" i="21"/>
  <c r="C10" i="21"/>
  <c r="C172" i="21"/>
  <c r="B199" i="22"/>
  <c r="B138" i="23"/>
  <c r="B171" i="22"/>
  <c r="B110" i="23"/>
  <c r="B33" i="22"/>
  <c r="B29" i="22"/>
  <c r="B15" i="22"/>
  <c r="B200" i="22"/>
  <c r="AD44" i="8"/>
  <c r="I34" i="23"/>
  <c r="C169" i="21"/>
  <c r="E226" i="21"/>
  <c r="C180" i="22"/>
  <c r="C119" i="23"/>
  <c r="E218" i="21"/>
  <c r="C111" i="23"/>
  <c r="C172" i="22"/>
  <c r="B134" i="23"/>
  <c r="B195" i="22"/>
  <c r="B111" i="23"/>
  <c r="B172" i="22"/>
  <c r="C126" i="22"/>
  <c r="I192" i="36"/>
  <c r="E81" i="46"/>
  <c r="B12" i="23"/>
  <c r="B10" i="22"/>
  <c r="AD40" i="8"/>
  <c r="I30" i="23"/>
  <c r="E249" i="21"/>
  <c r="E245" i="21"/>
  <c r="C138" i="23"/>
  <c r="C219" i="21"/>
  <c r="B173" i="22"/>
  <c r="B112" i="23"/>
  <c r="I124" i="36"/>
  <c r="E50" i="46"/>
  <c r="B126" i="22"/>
  <c r="I115" i="22"/>
  <c r="D33" i="46"/>
  <c r="H83" i="36"/>
  <c r="I28" i="22"/>
  <c r="H54" i="36"/>
  <c r="D21" i="46"/>
  <c r="B174" i="22"/>
  <c r="B113" i="23"/>
  <c r="D50" i="46"/>
  <c r="H124" i="36"/>
  <c r="I32" i="22"/>
  <c r="B24" i="22"/>
  <c r="H29" i="36"/>
  <c r="D10" i="46"/>
  <c r="C182" i="22"/>
  <c r="AD28" i="8"/>
  <c r="I19" i="23"/>
  <c r="I17" i="22"/>
  <c r="E209" i="21"/>
  <c r="C102" i="23"/>
  <c r="C163" i="22"/>
  <c r="B114" i="23"/>
  <c r="B175" i="22"/>
  <c r="I128" i="36"/>
  <c r="E52" i="46"/>
  <c r="I118" i="36"/>
  <c r="E48" i="46"/>
  <c r="B119" i="22"/>
  <c r="B40" i="22"/>
  <c r="B36" i="22"/>
  <c r="E12" i="46"/>
  <c r="I35" i="36"/>
  <c r="AD258" i="8"/>
  <c r="I138" i="23"/>
  <c r="AD24" i="8"/>
  <c r="I15" i="23"/>
  <c r="K35" i="21"/>
  <c r="B115" i="23"/>
  <c r="B176" i="22"/>
  <c r="D52" i="46"/>
  <c r="H128" i="36"/>
  <c r="B19" i="22"/>
  <c r="C5" i="22"/>
  <c r="C234" i="21"/>
  <c r="B127" i="23"/>
  <c r="B188" i="22"/>
  <c r="B177" i="22"/>
  <c r="B116" i="23"/>
  <c r="I88" i="36"/>
  <c r="E35" i="46"/>
  <c r="B14" i="22"/>
  <c r="K122" i="21"/>
  <c r="C21" i="21"/>
  <c r="E234" i="21"/>
  <c r="C127" i="23"/>
  <c r="C233" i="21"/>
  <c r="B187" i="22"/>
  <c r="B126" i="23"/>
  <c r="B117" i="23"/>
  <c r="B178" i="22"/>
  <c r="H88" i="36"/>
  <c r="D35" i="46"/>
  <c r="C199" i="22"/>
  <c r="E80" i="46"/>
  <c r="I190" i="36"/>
  <c r="I179" i="36"/>
  <c r="E75" i="46"/>
  <c r="AD242" i="8"/>
  <c r="I183" i="22"/>
  <c r="I122" i="23"/>
  <c r="C18" i="21"/>
  <c r="B118" i="23"/>
  <c r="B179" i="22"/>
  <c r="B28" i="22"/>
  <c r="H179" i="36"/>
  <c r="D75" i="46"/>
  <c r="AD227" i="8"/>
  <c r="I107" i="23"/>
  <c r="AD15" i="8"/>
  <c r="I3" i="23"/>
  <c r="I5" i="22"/>
  <c r="C44" i="21"/>
  <c r="C15" i="21"/>
  <c r="E171" i="21"/>
  <c r="E243" i="21"/>
  <c r="C136" i="23"/>
  <c r="C229" i="21"/>
  <c r="B183" i="22"/>
  <c r="B122" i="23"/>
  <c r="B180" i="22"/>
  <c r="B119" i="23"/>
  <c r="E45" i="46"/>
  <c r="I110" i="36"/>
  <c r="B115" i="22"/>
  <c r="I52" i="36"/>
  <c r="E20" i="46"/>
  <c r="I13" i="22"/>
  <c r="AD222" i="8"/>
  <c r="I163" i="22"/>
  <c r="I102" i="23"/>
  <c r="C12" i="21"/>
  <c r="E168" i="21"/>
  <c r="C243" i="21"/>
  <c r="E233" i="21"/>
  <c r="C187" i="22"/>
  <c r="C126" i="23"/>
  <c r="B181" i="22"/>
  <c r="B120" i="23"/>
  <c r="H110" i="36"/>
  <c r="D45" i="46"/>
  <c r="I81" i="36"/>
  <c r="E32" i="46"/>
  <c r="E29" i="46"/>
  <c r="I74" i="36"/>
  <c r="H52" i="36"/>
  <c r="D20" i="46"/>
  <c r="D15" i="46"/>
  <c r="H42" i="36"/>
  <c r="I166" i="36"/>
  <c r="E69" i="46"/>
  <c r="AD220" i="8"/>
  <c r="I100" i="23"/>
  <c r="C38" i="21"/>
  <c r="C9" i="21"/>
  <c r="C171" i="21"/>
  <c r="C227" i="21"/>
  <c r="B121" i="23"/>
  <c r="B182" i="22"/>
  <c r="B125" i="22"/>
  <c r="D32" i="46"/>
  <c r="H81" i="36"/>
  <c r="B18" i="22"/>
  <c r="B32" i="22"/>
  <c r="B34" i="23"/>
  <c r="C165" i="21"/>
  <c r="E215" i="21"/>
  <c r="C108" i="23"/>
  <c r="C169" i="22"/>
  <c r="C225" i="21"/>
  <c r="C230" i="21"/>
  <c r="B123" i="23"/>
  <c r="I42" i="22"/>
  <c r="B23" i="22"/>
  <c r="E79" i="46"/>
  <c r="I188" i="36"/>
  <c r="AD191" i="8"/>
  <c r="I72" i="23"/>
  <c r="E214" i="21"/>
  <c r="C107" i="23"/>
  <c r="B168" i="22"/>
  <c r="B107" i="23"/>
  <c r="B124" i="23"/>
  <c r="B185" i="22"/>
  <c r="D49" i="46"/>
  <c r="H122" i="36"/>
  <c r="B39" i="22"/>
  <c r="B35" i="22"/>
  <c r="C203" i="22"/>
  <c r="I148" i="36"/>
  <c r="E60" i="46"/>
  <c r="AD188" i="8"/>
  <c r="I69" i="23"/>
  <c r="C29" i="21"/>
  <c r="E232" i="21"/>
  <c r="C186" i="22"/>
  <c r="C125" i="23"/>
  <c r="B167" i="22"/>
  <c r="B106" i="23"/>
  <c r="C232" i="21"/>
  <c r="B186" i="22"/>
  <c r="B125" i="23"/>
  <c r="I126" i="36"/>
  <c r="E51" i="46"/>
  <c r="C128" i="22"/>
  <c r="D24" i="46"/>
  <c r="H60" i="36"/>
  <c r="C192" i="22"/>
  <c r="I164" i="36"/>
  <c r="E68" i="46"/>
  <c r="B3" i="23"/>
  <c r="B5" i="22"/>
  <c r="AD185" i="8"/>
  <c r="I66" i="23"/>
  <c r="C134" i="23"/>
  <c r="C195" i="22"/>
  <c r="B105" i="23"/>
  <c r="B166" i="22"/>
  <c r="C235" i="21"/>
  <c r="B189" i="22"/>
  <c r="B128" i="23"/>
  <c r="H68" i="36"/>
  <c r="D27" i="46"/>
  <c r="B13" i="22"/>
  <c r="B192" i="22"/>
  <c r="B95" i="23"/>
  <c r="B156" i="22"/>
  <c r="AD184" i="8"/>
  <c r="I65" i="23"/>
  <c r="C216" i="21"/>
  <c r="B121" i="22"/>
  <c r="I34" i="22"/>
  <c r="B31" i="22"/>
  <c r="B27" i="22"/>
  <c r="H26" i="36"/>
  <c r="D9" i="46"/>
  <c r="AD177" i="8"/>
  <c r="I58" i="23"/>
  <c r="C116" i="21"/>
  <c r="K31" i="21"/>
  <c r="E231" i="21"/>
  <c r="C124" i="23"/>
  <c r="C185" i="22"/>
  <c r="B164" i="22"/>
  <c r="B103" i="23"/>
  <c r="B130" i="23"/>
  <c r="B191" i="22"/>
  <c r="B131" i="22"/>
  <c r="I127" i="22"/>
  <c r="I45" i="22"/>
  <c r="E73" i="46"/>
  <c r="I175" i="36"/>
  <c r="I162" i="36"/>
  <c r="E67" i="46"/>
  <c r="I161" i="22"/>
  <c r="B26" i="22"/>
  <c r="B28" i="23"/>
  <c r="K121" i="21"/>
  <c r="K2" i="21"/>
  <c r="C210" i="21"/>
  <c r="B102" i="23"/>
  <c r="B163" i="22"/>
  <c r="E44" i="46"/>
  <c r="I108" i="36"/>
  <c r="I79" i="36"/>
  <c r="E31" i="46"/>
  <c r="E83" i="46"/>
  <c r="I197" i="36"/>
  <c r="E78" i="46"/>
  <c r="I186" i="36"/>
  <c r="B27" i="23"/>
  <c r="B25" i="22"/>
  <c r="C17" i="21"/>
  <c r="E173" i="21"/>
  <c r="K155" i="21"/>
  <c r="E240" i="21"/>
  <c r="C133" i="23"/>
  <c r="B101" i="23"/>
  <c r="B162" i="22"/>
  <c r="B124" i="22"/>
  <c r="H108" i="36"/>
  <c r="D44" i="46"/>
  <c r="B42" i="22"/>
  <c r="D31" i="46"/>
  <c r="H79" i="36"/>
  <c r="B17" i="22"/>
  <c r="I32" i="36"/>
  <c r="E11" i="46"/>
  <c r="C43" i="21"/>
  <c r="E222" i="21"/>
  <c r="C176" i="21"/>
  <c r="E170" i="21"/>
  <c r="C218" i="21"/>
  <c r="B161" i="22"/>
  <c r="B100" i="23"/>
  <c r="B133" i="23"/>
  <c r="B194" i="22"/>
  <c r="I130" i="22"/>
  <c r="B38" i="22"/>
  <c r="B12" i="22"/>
  <c r="C197" i="22"/>
  <c r="C191" i="22"/>
  <c r="H164" i="36"/>
  <c r="D68" i="46"/>
  <c r="B104" i="23"/>
  <c r="H90" i="36"/>
  <c r="D36" i="46"/>
  <c r="I199" i="36"/>
  <c r="E84" i="46"/>
  <c r="I170" i="36"/>
  <c r="E71" i="46"/>
  <c r="I139" i="36"/>
  <c r="E56" i="46"/>
  <c r="I68" i="36"/>
  <c r="E27" i="46"/>
  <c r="I37" i="36"/>
  <c r="E13" i="46"/>
  <c r="H199" i="36"/>
  <c r="D84" i="46"/>
  <c r="H170" i="36"/>
  <c r="D71" i="46"/>
  <c r="H139" i="36"/>
  <c r="D56" i="46"/>
  <c r="I144" i="36"/>
  <c r="E58" i="46"/>
  <c r="I42" i="36"/>
  <c r="E15" i="46"/>
  <c r="H204" i="36"/>
  <c r="D86" i="46"/>
  <c r="H175" i="36"/>
  <c r="D73" i="46"/>
  <c r="H144" i="36"/>
  <c r="D58" i="46"/>
  <c r="I150" i="36"/>
  <c r="E61" i="46"/>
  <c r="I48" i="36"/>
  <c r="E18" i="46"/>
  <c r="H150" i="36"/>
  <c r="D61" i="46"/>
  <c r="B129" i="23"/>
  <c r="E64" i="46"/>
  <c r="I156" i="36"/>
  <c r="I83" i="36"/>
  <c r="E33" i="46"/>
  <c r="I54" i="36"/>
  <c r="E21" i="46"/>
  <c r="E9" i="46"/>
  <c r="I26" i="36"/>
  <c r="H186" i="36"/>
  <c r="D78" i="46"/>
  <c r="H156" i="36"/>
  <c r="D64" i="46"/>
  <c r="I132" i="36"/>
  <c r="E53" i="46"/>
  <c r="I60" i="36"/>
  <c r="E24" i="46"/>
  <c r="D81" i="46"/>
  <c r="H192" i="36"/>
  <c r="D67" i="46"/>
  <c r="H162" i="36"/>
  <c r="D53" i="46"/>
  <c r="H132" i="36"/>
  <c r="I168" i="36"/>
  <c r="E70" i="46"/>
  <c r="I137" i="36"/>
  <c r="E55" i="46"/>
  <c r="D83" i="46"/>
  <c r="H197" i="36"/>
  <c r="H168" i="36"/>
  <c r="D70" i="46"/>
  <c r="D55" i="46"/>
  <c r="H137" i="36"/>
  <c r="I173" i="36"/>
  <c r="E72" i="46"/>
  <c r="I71" i="36"/>
  <c r="E28" i="46"/>
  <c r="H202" i="36"/>
  <c r="D85" i="46"/>
  <c r="H173" i="36"/>
  <c r="D72" i="46"/>
  <c r="O4" i="46"/>
  <c r="H148" i="36"/>
  <c r="D60" i="46"/>
  <c r="I184" i="36"/>
  <c r="E77" i="46"/>
  <c r="E63" i="46"/>
  <c r="I154" i="36"/>
  <c r="E8" i="46"/>
  <c r="I24" i="36"/>
  <c r="D77" i="46"/>
  <c r="H184" i="36"/>
  <c r="H154" i="36"/>
  <c r="D63" i="46"/>
  <c r="I160" i="36"/>
  <c r="E66" i="46"/>
  <c r="E10" i="46"/>
  <c r="I29" i="36"/>
  <c r="H190" i="36"/>
  <c r="D80" i="46"/>
  <c r="H160" i="36"/>
  <c r="D66" i="46"/>
  <c r="I135" i="36"/>
  <c r="E54" i="46"/>
  <c r="H166" i="36"/>
  <c r="D69" i="46"/>
  <c r="D54" i="46"/>
  <c r="H135" i="36"/>
  <c r="H64" i="36"/>
  <c r="D25" i="46"/>
  <c r="I141" i="36"/>
  <c r="E57" i="46"/>
  <c r="I122" i="36"/>
  <c r="E49" i="46"/>
  <c r="I39" i="36"/>
  <c r="E14" i="46"/>
  <c r="H141" i="36"/>
  <c r="D57" i="46"/>
  <c r="E74" i="46"/>
  <c r="I177" i="36"/>
  <c r="I146" i="36"/>
  <c r="E59" i="46"/>
  <c r="I44" i="36"/>
  <c r="E16" i="46"/>
  <c r="H177" i="36"/>
  <c r="D74" i="46"/>
  <c r="H146" i="36"/>
  <c r="D59" i="46"/>
  <c r="D51" i="46"/>
  <c r="H126" i="36"/>
  <c r="D29" i="46"/>
  <c r="H74" i="36"/>
  <c r="E76" i="46"/>
  <c r="I182" i="36"/>
  <c r="E62" i="46"/>
  <c r="I152" i="36"/>
  <c r="I50" i="36"/>
  <c r="E19" i="46"/>
  <c r="H182" i="36"/>
  <c r="D76" i="46"/>
  <c r="H152" i="36"/>
  <c r="D62" i="46"/>
  <c r="E47" i="46"/>
  <c r="I116" i="36"/>
  <c r="I85" i="36"/>
  <c r="E34" i="46"/>
  <c r="I56" i="36"/>
  <c r="E22" i="46"/>
  <c r="H188" i="36"/>
  <c r="D79" i="46"/>
  <c r="H158" i="36"/>
  <c r="D65" i="46"/>
  <c r="O18" i="36"/>
  <c r="P18" i="36" s="1"/>
  <c r="O211" i="36"/>
  <c r="P212" i="39" s="1"/>
  <c r="O14" i="36"/>
  <c r="P14" i="36" s="1"/>
  <c r="O209" i="36"/>
  <c r="O20" i="36"/>
  <c r="O207" i="36"/>
  <c r="N4" i="46"/>
  <c r="K245" i="21"/>
  <c r="K234" i="21"/>
  <c r="K207" i="21"/>
  <c r="K241" i="21"/>
  <c r="K209" i="21"/>
  <c r="K229" i="21"/>
  <c r="J11" i="20"/>
  <c r="AB11" i="20"/>
  <c r="T11" i="20"/>
  <c r="R11" i="20"/>
  <c r="Q11" i="20"/>
  <c r="P11" i="20"/>
  <c r="I10" i="20"/>
  <c r="J10" i="20" s="1"/>
  <c r="J8" i="20"/>
  <c r="AD8" i="20"/>
  <c r="AC8" i="20"/>
  <c r="AB8" i="20"/>
  <c r="AA8" i="20"/>
  <c r="Z8" i="20"/>
  <c r="Y8" i="20"/>
  <c r="X8" i="20"/>
  <c r="W8" i="20"/>
  <c r="V8" i="20"/>
  <c r="U8" i="20"/>
  <c r="T8" i="20"/>
  <c r="S8" i="20"/>
  <c r="R8" i="20"/>
  <c r="Q8" i="20"/>
  <c r="P8" i="20"/>
  <c r="O8" i="20"/>
  <c r="N8" i="20"/>
  <c r="M8" i="20"/>
  <c r="L8" i="20"/>
  <c r="L11" i="20"/>
  <c r="M11" i="20"/>
  <c r="N11" i="20"/>
  <c r="O11" i="20"/>
  <c r="S11" i="20"/>
  <c r="U11" i="20"/>
  <c r="V11" i="20"/>
  <c r="W11" i="20"/>
  <c r="X11" i="20"/>
  <c r="Y11" i="20"/>
  <c r="Z11" i="20"/>
  <c r="AA11" i="20"/>
  <c r="AC11" i="20"/>
  <c r="AD11" i="20"/>
  <c r="I9" i="20"/>
  <c r="AE10" i="18"/>
  <c r="AG10" i="18" s="1"/>
  <c r="AE8" i="18"/>
  <c r="AG8" i="18" s="1"/>
  <c r="AE11" i="18"/>
  <c r="AG11" i="18" s="1"/>
  <c r="K44" i="19"/>
  <c r="AE9" i="18"/>
  <c r="AG9" i="18" s="1"/>
  <c r="M9" i="19"/>
  <c r="M6" i="19"/>
  <c r="AE98" i="18"/>
  <c r="AG98" i="18" s="1"/>
  <c r="E3637" i="14"/>
  <c r="E3618" i="14"/>
  <c r="E3634" i="14"/>
  <c r="E3581" i="14"/>
  <c r="E3660" i="14"/>
  <c r="E3633" i="14"/>
  <c r="E3605" i="14"/>
  <c r="E3596" i="14"/>
  <c r="E3553" i="14"/>
  <c r="E3697" i="14"/>
  <c r="E3678" i="14"/>
  <c r="E3663" i="14"/>
  <c r="E3582" i="14"/>
  <c r="E3658" i="14"/>
  <c r="E3572" i="14"/>
  <c r="E3652" i="14"/>
  <c r="E3651" i="14"/>
  <c r="E3650" i="14"/>
  <c r="E3705" i="14"/>
  <c r="E3628" i="14"/>
  <c r="E3573" i="14"/>
  <c r="E3621" i="14"/>
  <c r="E3620" i="14"/>
  <c r="E3619" i="14"/>
  <c r="P2703" i="14"/>
  <c r="I3606" i="14" s="1"/>
  <c r="E3606" i="14"/>
  <c r="E3598" i="14"/>
  <c r="P1023" i="14"/>
  <c r="I3560" i="14" s="1"/>
  <c r="E3560" i="14"/>
  <c r="P3371" i="14"/>
  <c r="I3546" i="14" s="1"/>
  <c r="E3546" i="14"/>
  <c r="E3707" i="14"/>
  <c r="P3355" i="14"/>
  <c r="I3592" i="14" s="1"/>
  <c r="E3592" i="14"/>
  <c r="P180" i="14"/>
  <c r="E3586" i="14"/>
  <c r="P179" i="14"/>
  <c r="E3669" i="14"/>
  <c r="E3575" i="14"/>
  <c r="E3541" i="14"/>
  <c r="P161" i="14"/>
  <c r="I3588" i="14" s="1"/>
  <c r="E3588" i="14"/>
  <c r="P1199" i="14"/>
  <c r="I3632" i="14" s="1"/>
  <c r="E3632" i="14"/>
  <c r="P521" i="14"/>
  <c r="I3648" i="14" s="1"/>
  <c r="E3648" i="14"/>
  <c r="P1183" i="14"/>
  <c r="I3631" i="14" s="1"/>
  <c r="E3631" i="14"/>
  <c r="E3685" i="14"/>
  <c r="E3668" i="14"/>
  <c r="P3006" i="14"/>
  <c r="I3679" i="14" s="1"/>
  <c r="E3679" i="14"/>
  <c r="P2411" i="14"/>
  <c r="I3591" i="14" s="1"/>
  <c r="E3591" i="14"/>
  <c r="P2968" i="14"/>
  <c r="I3635" i="14" s="1"/>
  <c r="E3635" i="14"/>
  <c r="E3706" i="14"/>
  <c r="E3589" i="14"/>
  <c r="P178" i="14"/>
  <c r="I3646" i="14" s="1"/>
  <c r="E3646" i="14"/>
  <c r="P3321" i="14"/>
  <c r="I3713" i="14" s="1"/>
  <c r="E3713" i="14"/>
  <c r="E3691" i="14"/>
  <c r="P2356" i="14"/>
  <c r="I3600" i="14" s="1"/>
  <c r="E3600" i="14"/>
  <c r="E3640" i="14"/>
  <c r="E3550" i="14"/>
  <c r="E3683" i="14"/>
  <c r="P3305" i="14"/>
  <c r="I3712" i="14" s="1"/>
  <c r="E3712" i="14"/>
  <c r="E3657" i="14"/>
  <c r="P731" i="14"/>
  <c r="I3609" i="14" s="1"/>
  <c r="E3609" i="14"/>
  <c r="P143" i="14"/>
  <c r="I3709" i="14" s="1"/>
  <c r="E3709" i="14"/>
  <c r="E3639" i="14"/>
  <c r="E3694" i="14"/>
  <c r="E3654" i="14"/>
  <c r="E3656" i="14"/>
  <c r="E3655" i="14"/>
  <c r="E3570" i="14"/>
  <c r="E3567" i="14"/>
  <c r="P2987" i="14"/>
  <c r="I3680" i="14" s="1"/>
  <c r="E3680" i="14"/>
  <c r="P3386" i="14"/>
  <c r="I3696" i="14" s="1"/>
  <c r="E3696" i="14"/>
  <c r="E3686" i="14"/>
  <c r="P542" i="14"/>
  <c r="I3649" i="14" s="1"/>
  <c r="E3649" i="14"/>
  <c r="E3593" i="14"/>
  <c r="P751" i="14"/>
  <c r="I3610" i="14" s="1"/>
  <c r="E3610" i="14"/>
  <c r="E3602" i="14"/>
  <c r="E3692" i="14"/>
  <c r="E3568" i="14"/>
  <c r="E3687" i="14"/>
  <c r="E3622" i="14"/>
  <c r="E3555" i="14"/>
  <c r="P791" i="14"/>
  <c r="I3689" i="14" s="1"/>
  <c r="E3689" i="14"/>
  <c r="P1007" i="14"/>
  <c r="I3559" i="14" s="1"/>
  <c r="E3559" i="14"/>
  <c r="E3667" i="14"/>
  <c r="P990" i="14"/>
  <c r="I3558" i="14" s="1"/>
  <c r="E3558" i="14"/>
  <c r="P974" i="14"/>
  <c r="I3561" i="14" s="1"/>
  <c r="E3561" i="14"/>
  <c r="P177" i="14"/>
  <c r="I3549" i="14" s="1"/>
  <c r="E3549" i="14"/>
  <c r="E3603" i="14"/>
  <c r="E3542" i="14"/>
  <c r="E3584" i="14"/>
  <c r="P955" i="14"/>
  <c r="I3579" i="14" s="1"/>
  <c r="E3579" i="14"/>
  <c r="E3699" i="14"/>
  <c r="E3688" i="14"/>
  <c r="E3630" i="14"/>
  <c r="E3675" i="14"/>
  <c r="E3711" i="14"/>
  <c r="E3629" i="14"/>
  <c r="E3614" i="14"/>
  <c r="E3642" i="14"/>
  <c r="E3545" i="14"/>
  <c r="P594" i="14"/>
  <c r="I3576" i="14" s="1"/>
  <c r="E3576" i="14"/>
  <c r="E3627" i="14"/>
  <c r="P935" i="14"/>
  <c r="I3578" i="14" s="1"/>
  <c r="E3578" i="14"/>
  <c r="P126" i="14"/>
  <c r="I3607" i="14" s="1"/>
  <c r="E3607" i="14"/>
  <c r="E3551" i="14"/>
  <c r="E3681" i="14"/>
  <c r="P109" i="14"/>
  <c r="I3608" i="14" s="1"/>
  <c r="E3608" i="14"/>
  <c r="E3673" i="14"/>
  <c r="E3641" i="14"/>
  <c r="E3601" i="14"/>
  <c r="E3690" i="14"/>
  <c r="E3599" i="14"/>
  <c r="E3682" i="14"/>
  <c r="P127" i="14"/>
  <c r="I3552" i="14" s="1"/>
  <c r="E3552" i="14"/>
  <c r="E3543" i="14"/>
  <c r="P711" i="14"/>
  <c r="I3616" i="14" s="1"/>
  <c r="E3616" i="14"/>
  <c r="P125" i="14"/>
  <c r="I3548" i="14" s="1"/>
  <c r="E3548" i="14"/>
  <c r="E3703" i="14"/>
  <c r="P915" i="14"/>
  <c r="I3577" i="14" s="1"/>
  <c r="E3577" i="14"/>
  <c r="E3704" i="14"/>
  <c r="E3583" i="14"/>
  <c r="E3693" i="14"/>
  <c r="P691" i="14"/>
  <c r="I3615" i="14" s="1"/>
  <c r="E3615" i="14"/>
  <c r="E3672" i="14"/>
  <c r="I3547" i="14"/>
  <c r="E3638" i="14"/>
  <c r="E3585" i="14"/>
  <c r="E3613" i="14"/>
  <c r="E3710" i="14"/>
  <c r="E3677" i="14"/>
  <c r="E3676" i="14"/>
  <c r="E3580" i="14"/>
  <c r="E3547" i="14"/>
  <c r="E3671" i="14"/>
  <c r="W147" i="8"/>
  <c r="H53" i="51" l="1"/>
  <c r="L55" i="49"/>
  <c r="E52" i="51"/>
  <c r="H52" i="51"/>
  <c r="G52" i="51"/>
  <c r="F52" i="51"/>
  <c r="I3586" i="14"/>
  <c r="I11" i="38"/>
  <c r="Q15" i="39"/>
  <c r="H15" i="38"/>
  <c r="P19" i="39"/>
  <c r="H204" i="38"/>
  <c r="P208" i="39"/>
  <c r="H17" i="38"/>
  <c r="P21" i="39"/>
  <c r="I15" i="38"/>
  <c r="Q19" i="39"/>
  <c r="H206" i="38"/>
  <c r="P210" i="39"/>
  <c r="H11" i="38"/>
  <c r="P15" i="39"/>
  <c r="Q211" i="37"/>
  <c r="H208" i="38"/>
  <c r="Q209" i="37"/>
  <c r="P209" i="36"/>
  <c r="H197" i="37"/>
  <c r="M197" i="37" s="1"/>
  <c r="G110" i="37"/>
  <c r="J107" i="23"/>
  <c r="J168" i="22"/>
  <c r="L214" i="21"/>
  <c r="O16" i="36"/>
  <c r="H56" i="37"/>
  <c r="M56" i="37" s="1"/>
  <c r="R14" i="37"/>
  <c r="Q14" i="36"/>
  <c r="Q207" i="37"/>
  <c r="P207" i="36"/>
  <c r="Q18" i="37"/>
  <c r="G197" i="37"/>
  <c r="H44" i="37"/>
  <c r="M44" i="37" s="1"/>
  <c r="H48" i="37"/>
  <c r="M48" i="37" s="1"/>
  <c r="G29" i="37"/>
  <c r="G195" i="37"/>
  <c r="G158" i="37"/>
  <c r="G154" i="37"/>
  <c r="H137" i="37"/>
  <c r="M137" i="37" s="1"/>
  <c r="H150" i="37"/>
  <c r="M150" i="37" s="1"/>
  <c r="H146" i="37"/>
  <c r="M146" i="37" s="1"/>
  <c r="G184" i="37"/>
  <c r="H177" i="37"/>
  <c r="M177" i="37" s="1"/>
  <c r="H168" i="37"/>
  <c r="M168" i="37" s="1"/>
  <c r="G144" i="37"/>
  <c r="H24" i="37"/>
  <c r="M24" i="37" s="1"/>
  <c r="H108" i="37"/>
  <c r="M108" i="37" s="1"/>
  <c r="G128" i="37"/>
  <c r="G132" i="37"/>
  <c r="G141" i="37"/>
  <c r="G204" i="37"/>
  <c r="H116" i="37"/>
  <c r="M116" i="37" s="1"/>
  <c r="G192" i="37"/>
  <c r="H184" i="37"/>
  <c r="M184" i="37" s="1"/>
  <c r="Q18" i="36"/>
  <c r="R18" i="37"/>
  <c r="H122" i="37"/>
  <c r="M122" i="37" s="1"/>
  <c r="G152" i="37"/>
  <c r="H141" i="37"/>
  <c r="M141" i="37" s="1"/>
  <c r="G182" i="37"/>
  <c r="G148" i="37"/>
  <c r="G170" i="37"/>
  <c r="H175" i="37"/>
  <c r="M175" i="37" s="1"/>
  <c r="H110" i="37"/>
  <c r="M110" i="37" s="1"/>
  <c r="G88" i="37"/>
  <c r="H50" i="37"/>
  <c r="M50" i="37" s="1"/>
  <c r="G199" i="37"/>
  <c r="G186" i="37"/>
  <c r="G122" i="37"/>
  <c r="G58" i="37"/>
  <c r="H26" i="37"/>
  <c r="M26" i="37" s="1"/>
  <c r="H37" i="37"/>
  <c r="M37" i="37" s="1"/>
  <c r="H139" i="37"/>
  <c r="M139" i="37" s="1"/>
  <c r="G108" i="37"/>
  <c r="H118" i="37"/>
  <c r="M118" i="37" s="1"/>
  <c r="G202" i="37"/>
  <c r="H68" i="37"/>
  <c r="M68" i="37" s="1"/>
  <c r="H170" i="37"/>
  <c r="M170" i="37" s="1"/>
  <c r="H54" i="37"/>
  <c r="M54" i="37" s="1"/>
  <c r="H166" i="37"/>
  <c r="M166" i="37" s="1"/>
  <c r="H199" i="37"/>
  <c r="M199" i="37" s="1"/>
  <c r="H173" i="37"/>
  <c r="M173" i="37" s="1"/>
  <c r="H83" i="37"/>
  <c r="M83" i="37" s="1"/>
  <c r="H156" i="37"/>
  <c r="M156" i="37" s="1"/>
  <c r="P211" i="36"/>
  <c r="G177" i="37"/>
  <c r="H29" i="37"/>
  <c r="M29" i="37" s="1"/>
  <c r="G173" i="37"/>
  <c r="H32" i="37"/>
  <c r="M32" i="37" s="1"/>
  <c r="H35" i="37"/>
  <c r="M35" i="37" s="1"/>
  <c r="G68" i="37"/>
  <c r="H148" i="37"/>
  <c r="M148" i="37" s="1"/>
  <c r="H52" i="37"/>
  <c r="M52" i="37" s="1"/>
  <c r="G79" i="37"/>
  <c r="H162" i="37"/>
  <c r="M162" i="37" s="1"/>
  <c r="H124" i="37"/>
  <c r="M124" i="37" s="1"/>
  <c r="H204" i="37"/>
  <c r="M204" i="37" s="1"/>
  <c r="G188" i="37"/>
  <c r="H160" i="37"/>
  <c r="M160" i="37" s="1"/>
  <c r="H71" i="37"/>
  <c r="M71" i="37" s="1"/>
  <c r="J44" i="23"/>
  <c r="J42" i="22"/>
  <c r="L41" i="21"/>
  <c r="L207" i="21"/>
  <c r="J161" i="22"/>
  <c r="J100" i="23"/>
  <c r="H158" i="37"/>
  <c r="M158" i="37" s="1"/>
  <c r="H85" i="37"/>
  <c r="M85" i="37" s="1"/>
  <c r="G137" i="37"/>
  <c r="H128" i="37"/>
  <c r="M128" i="37" s="1"/>
  <c r="H202" i="37"/>
  <c r="M202" i="37" s="1"/>
  <c r="J36" i="23"/>
  <c r="J34" i="22"/>
  <c r="L33" i="21"/>
  <c r="G106" i="37"/>
  <c r="H114" i="37"/>
  <c r="M114" i="37" s="1"/>
  <c r="J66" i="23"/>
  <c r="J127" i="22"/>
  <c r="L172" i="21"/>
  <c r="G42" i="37"/>
  <c r="J28" i="22"/>
  <c r="J30" i="23"/>
  <c r="L27" i="21"/>
  <c r="G168" i="37"/>
  <c r="G90" i="37"/>
  <c r="G85" i="37"/>
  <c r="J11" i="23"/>
  <c r="J9" i="22"/>
  <c r="L7" i="21"/>
  <c r="H154" i="37"/>
  <c r="M154" i="37" s="1"/>
  <c r="G150" i="37"/>
  <c r="G52" i="37"/>
  <c r="H39" i="37"/>
  <c r="M39" i="37" s="1"/>
  <c r="H164" i="37"/>
  <c r="M164" i="37" s="1"/>
  <c r="J72" i="23"/>
  <c r="J133" i="22"/>
  <c r="L178" i="21"/>
  <c r="H74" i="37"/>
  <c r="M74" i="37" s="1"/>
  <c r="H192" i="37"/>
  <c r="M192" i="37" s="1"/>
  <c r="L234" i="21"/>
  <c r="J127" i="23"/>
  <c r="J188" i="22"/>
  <c r="G164" i="37"/>
  <c r="H188" i="37"/>
  <c r="M188" i="37" s="1"/>
  <c r="H88" i="37"/>
  <c r="M88" i="37" s="1"/>
  <c r="G60" i="37"/>
  <c r="J19" i="23"/>
  <c r="J17" i="22"/>
  <c r="L15" i="21"/>
  <c r="H186" i="37"/>
  <c r="M186" i="37" s="1"/>
  <c r="H81" i="37"/>
  <c r="M81" i="37" s="1"/>
  <c r="J3" i="23"/>
  <c r="L2" i="21"/>
  <c r="J5" i="22"/>
  <c r="J58" i="23"/>
  <c r="L164" i="21"/>
  <c r="J119" i="22"/>
  <c r="J47" i="23"/>
  <c r="J45" i="22"/>
  <c r="L44" i="21"/>
  <c r="J54" i="23"/>
  <c r="L116" i="21"/>
  <c r="J115" i="22"/>
  <c r="H152" i="37"/>
  <c r="M152" i="37" s="1"/>
  <c r="G26" i="37"/>
  <c r="H126" i="37"/>
  <c r="M126" i="37" s="1"/>
  <c r="J38" i="23"/>
  <c r="L35" i="21"/>
  <c r="J36" i="22"/>
  <c r="G64" i="37"/>
  <c r="G162" i="37"/>
  <c r="G175" i="37"/>
  <c r="G179" i="37"/>
  <c r="G77" i="37"/>
  <c r="H182" i="37"/>
  <c r="M182" i="37" s="1"/>
  <c r="G135" i="37"/>
  <c r="H79" i="37"/>
  <c r="M79" i="37" s="1"/>
  <c r="G124" i="37"/>
  <c r="H64" i="37"/>
  <c r="M64" i="37" s="1"/>
  <c r="H46" i="37"/>
  <c r="M46" i="37" s="1"/>
  <c r="H58" i="37"/>
  <c r="M58" i="37" s="1"/>
  <c r="G71" i="37"/>
  <c r="Q14" i="37"/>
  <c r="G74" i="37"/>
  <c r="G56" i="37"/>
  <c r="G66" i="37"/>
  <c r="G166" i="37"/>
  <c r="H42" i="37"/>
  <c r="M42" i="37" s="1"/>
  <c r="G126" i="37"/>
  <c r="H60" i="37"/>
  <c r="M60" i="37" s="1"/>
  <c r="H90" i="37"/>
  <c r="M90" i="37" s="1"/>
  <c r="H195" i="37"/>
  <c r="M195" i="37" s="1"/>
  <c r="P20" i="36"/>
  <c r="Q20" i="37"/>
  <c r="H135" i="37"/>
  <c r="M135" i="37" s="1"/>
  <c r="J65" i="23"/>
  <c r="L171" i="21"/>
  <c r="J126" i="22"/>
  <c r="G54" i="37"/>
  <c r="H106" i="37"/>
  <c r="M106" i="37" s="1"/>
  <c r="J13" i="23"/>
  <c r="L9" i="21"/>
  <c r="J11" i="22"/>
  <c r="H144" i="37"/>
  <c r="M144" i="37" s="1"/>
  <c r="L229" i="21"/>
  <c r="J183" i="22"/>
  <c r="J122" i="23"/>
  <c r="J34" i="23"/>
  <c r="L31" i="21"/>
  <c r="J32" i="22"/>
  <c r="G24" i="37"/>
  <c r="H66" i="37"/>
  <c r="M66" i="37" s="1"/>
  <c r="G160" i="37"/>
  <c r="H132" i="37"/>
  <c r="M132" i="37" s="1"/>
  <c r="G81" i="37"/>
  <c r="J15" i="23"/>
  <c r="L11" i="21"/>
  <c r="J13" i="22"/>
  <c r="G83" i="37"/>
  <c r="G146" i="37"/>
  <c r="L209" i="21"/>
  <c r="J163" i="22"/>
  <c r="J102" i="23"/>
  <c r="H179" i="37"/>
  <c r="M179" i="37" s="1"/>
  <c r="H77" i="37"/>
  <c r="M77" i="37" s="1"/>
  <c r="L241" i="21"/>
  <c r="J195" i="22"/>
  <c r="J134" i="23"/>
  <c r="G190" i="37"/>
  <c r="G156" i="37"/>
  <c r="G139" i="37"/>
  <c r="J69" i="23"/>
  <c r="J130" i="22"/>
  <c r="L175" i="21"/>
  <c r="H190" i="37"/>
  <c r="M190" i="37" s="1"/>
  <c r="J199" i="22"/>
  <c r="J138" i="23"/>
  <c r="L245" i="21"/>
  <c r="AA624" i="33"/>
  <c r="Y624" i="33"/>
  <c r="U624" i="33"/>
  <c r="V624" i="33"/>
  <c r="R624" i="33"/>
  <c r="Z624" i="33"/>
  <c r="S624" i="33"/>
  <c r="AB624" i="33"/>
  <c r="X624" i="33"/>
  <c r="T624" i="33"/>
  <c r="M624" i="33"/>
  <c r="Q624" i="33"/>
  <c r="O624" i="33"/>
  <c r="N624" i="33"/>
  <c r="W624" i="33"/>
  <c r="AC624" i="33"/>
  <c r="P624" i="33"/>
  <c r="V10" i="20"/>
  <c r="U10" i="20"/>
  <c r="T10" i="20"/>
  <c r="S10" i="20"/>
  <c r="R10" i="20"/>
  <c r="Q10" i="20"/>
  <c r="M10" i="20"/>
  <c r="P10" i="20"/>
  <c r="O10" i="20"/>
  <c r="N10" i="20"/>
  <c r="L10" i="20"/>
  <c r="AD10" i="20"/>
  <c r="AC10" i="20"/>
  <c r="X10" i="20"/>
  <c r="AA10" i="20"/>
  <c r="AB10" i="20"/>
  <c r="Y10" i="20"/>
  <c r="W10" i="20"/>
  <c r="Z10" i="20"/>
  <c r="J9" i="20"/>
  <c r="AD9" i="20"/>
  <c r="AC9" i="20"/>
  <c r="AB9" i="20"/>
  <c r="AA9" i="20"/>
  <c r="Z9" i="20"/>
  <c r="Y9" i="20"/>
  <c r="X9" i="20"/>
  <c r="W9" i="20"/>
  <c r="V9" i="20"/>
  <c r="U9" i="20"/>
  <c r="T9" i="20"/>
  <c r="S9" i="20"/>
  <c r="R9" i="20"/>
  <c r="Q9" i="20"/>
  <c r="P9" i="20"/>
  <c r="O9" i="20"/>
  <c r="L9" i="20"/>
  <c r="N9" i="20"/>
  <c r="M9" i="20"/>
  <c r="M44" i="19"/>
  <c r="AF9" i="18"/>
  <c r="AF10" i="18"/>
  <c r="AF11" i="18"/>
  <c r="AF8" i="18"/>
  <c r="E42" i="15"/>
  <c r="J2810" i="14"/>
  <c r="J2811" i="14"/>
  <c r="J2792" i="14"/>
  <c r="J36" i="17"/>
  <c r="K36" i="17" s="1"/>
  <c r="O161" i="36" l="1"/>
  <c r="P161" i="36"/>
  <c r="Q161" i="36"/>
  <c r="R161" i="36"/>
  <c r="S161" i="36"/>
  <c r="T161" i="36"/>
  <c r="U161" i="36"/>
  <c r="V161" i="36"/>
  <c r="W161" i="36"/>
  <c r="X161" i="36"/>
  <c r="Y161" i="36"/>
  <c r="Z161" i="36"/>
  <c r="AA161" i="36"/>
  <c r="AB161" i="36"/>
  <c r="AD161" i="36"/>
  <c r="AC161" i="36"/>
  <c r="AE161" i="36"/>
  <c r="AF161" i="36"/>
  <c r="O89" i="36"/>
  <c r="P89" i="36"/>
  <c r="Q89" i="36"/>
  <c r="S89" i="36"/>
  <c r="R89" i="36"/>
  <c r="T89" i="36"/>
  <c r="U89" i="36"/>
  <c r="V89" i="36"/>
  <c r="W89" i="36"/>
  <c r="X89" i="36"/>
  <c r="Y89" i="36"/>
  <c r="Z89" i="36"/>
  <c r="AA89" i="36"/>
  <c r="AB89" i="36"/>
  <c r="AC89" i="36"/>
  <c r="AD89" i="36"/>
  <c r="AE89" i="36"/>
  <c r="AF89" i="36"/>
  <c r="O198" i="36"/>
  <c r="P198" i="36"/>
  <c r="Q198" i="36"/>
  <c r="R198" i="36"/>
  <c r="S198" i="36"/>
  <c r="T198" i="36"/>
  <c r="U198" i="36"/>
  <c r="V198" i="36"/>
  <c r="W198" i="36"/>
  <c r="X198" i="36"/>
  <c r="Y198" i="36"/>
  <c r="Z198" i="36"/>
  <c r="AA198" i="36"/>
  <c r="AB198" i="36"/>
  <c r="AC198" i="36"/>
  <c r="AD198" i="36"/>
  <c r="AE198" i="36"/>
  <c r="AF198" i="36"/>
  <c r="O127" i="36"/>
  <c r="P127" i="36"/>
  <c r="Q127" i="36"/>
  <c r="R127" i="36"/>
  <c r="S127" i="36"/>
  <c r="T127" i="36"/>
  <c r="U127" i="36"/>
  <c r="V127" i="36"/>
  <c r="X127" i="36"/>
  <c r="W127" i="36"/>
  <c r="Y127" i="36"/>
  <c r="Z127" i="36"/>
  <c r="AA127" i="36"/>
  <c r="AC127" i="36"/>
  <c r="AB127" i="36"/>
  <c r="AD127" i="36"/>
  <c r="AE127" i="36"/>
  <c r="AF127" i="36"/>
  <c r="O91" i="36"/>
  <c r="P91" i="36"/>
  <c r="Q91" i="36"/>
  <c r="R91" i="36"/>
  <c r="S91" i="36"/>
  <c r="T91" i="36"/>
  <c r="U91" i="36"/>
  <c r="V91" i="36"/>
  <c r="W91" i="36"/>
  <c r="X91" i="36"/>
  <c r="Y91" i="36"/>
  <c r="Z91" i="36"/>
  <c r="AA91" i="36"/>
  <c r="AB91" i="36"/>
  <c r="AC91" i="36"/>
  <c r="AD91" i="36"/>
  <c r="AE91" i="36"/>
  <c r="AF91" i="36"/>
  <c r="O149" i="36"/>
  <c r="P149" i="36"/>
  <c r="Q149" i="36"/>
  <c r="R149" i="36"/>
  <c r="S149" i="36"/>
  <c r="T149" i="36"/>
  <c r="U149" i="36"/>
  <c r="V149" i="36"/>
  <c r="W149" i="36"/>
  <c r="X149" i="36"/>
  <c r="Y149" i="36"/>
  <c r="Z149" i="36"/>
  <c r="AA149" i="36"/>
  <c r="AB149" i="36"/>
  <c r="AD149" i="36"/>
  <c r="AC149" i="36"/>
  <c r="AE149" i="36"/>
  <c r="AF149" i="36"/>
  <c r="O183" i="36"/>
  <c r="P183" i="36"/>
  <c r="Q183" i="36"/>
  <c r="R183" i="36"/>
  <c r="S183" i="36"/>
  <c r="T183" i="36"/>
  <c r="V183" i="36"/>
  <c r="U183" i="36"/>
  <c r="W183" i="36"/>
  <c r="X183" i="36"/>
  <c r="Y183" i="36"/>
  <c r="Z183" i="36"/>
  <c r="AA183" i="36"/>
  <c r="AB183" i="36"/>
  <c r="AC183" i="36"/>
  <c r="AD183" i="36"/>
  <c r="AE183" i="36"/>
  <c r="AF183" i="36"/>
  <c r="O80" i="36"/>
  <c r="P80" i="36"/>
  <c r="Q80" i="36"/>
  <c r="S80" i="36"/>
  <c r="R80" i="36"/>
  <c r="U80" i="36"/>
  <c r="T80" i="36"/>
  <c r="V80" i="36"/>
  <c r="W80" i="36"/>
  <c r="X80" i="36"/>
  <c r="Y80" i="36"/>
  <c r="Z80" i="36"/>
  <c r="AA80" i="36"/>
  <c r="AB80" i="36"/>
  <c r="AD80" i="36"/>
  <c r="AC80" i="36"/>
  <c r="AE80" i="36"/>
  <c r="AF80" i="36"/>
  <c r="O147" i="36"/>
  <c r="Q147" i="36"/>
  <c r="P147" i="36"/>
  <c r="S147" i="36"/>
  <c r="R147" i="36"/>
  <c r="T147" i="36"/>
  <c r="U147" i="36"/>
  <c r="W147" i="36"/>
  <c r="V147" i="36"/>
  <c r="X147" i="36"/>
  <c r="Y147" i="36"/>
  <c r="AA147" i="36"/>
  <c r="Z147" i="36"/>
  <c r="AB147" i="36"/>
  <c r="AD147" i="36"/>
  <c r="AC147" i="36"/>
  <c r="AE147" i="36"/>
  <c r="AF147" i="36"/>
  <c r="O169" i="36"/>
  <c r="P169" i="36"/>
  <c r="Q169" i="36"/>
  <c r="R169" i="36"/>
  <c r="S169" i="36"/>
  <c r="T169" i="36"/>
  <c r="U169" i="36"/>
  <c r="V169" i="36"/>
  <c r="W169" i="36"/>
  <c r="X169" i="36"/>
  <c r="Y169" i="36"/>
  <c r="Z169" i="36"/>
  <c r="AB169" i="36"/>
  <c r="AA169" i="36"/>
  <c r="AC169" i="36"/>
  <c r="AD169" i="36"/>
  <c r="AE169" i="36"/>
  <c r="AF169" i="36"/>
  <c r="O84" i="36"/>
  <c r="P84" i="36"/>
  <c r="Q84" i="36"/>
  <c r="R84" i="36"/>
  <c r="S84" i="36"/>
  <c r="T84" i="36"/>
  <c r="U84" i="36"/>
  <c r="V84" i="36"/>
  <c r="W84" i="36"/>
  <c r="X84" i="36"/>
  <c r="Y84" i="36"/>
  <c r="Z84" i="36"/>
  <c r="AB84" i="36"/>
  <c r="AA84" i="36"/>
  <c r="AC84" i="36"/>
  <c r="AD84" i="36"/>
  <c r="AE84" i="36"/>
  <c r="AF84" i="36"/>
  <c r="P167" i="36"/>
  <c r="O167" i="36"/>
  <c r="Q167" i="36"/>
  <c r="R167" i="36"/>
  <c r="S167" i="36"/>
  <c r="T167" i="36"/>
  <c r="U167" i="36"/>
  <c r="V167" i="36"/>
  <c r="X167" i="36"/>
  <c r="W167" i="36"/>
  <c r="Y167" i="36"/>
  <c r="Z167" i="36"/>
  <c r="AB167" i="36"/>
  <c r="AA167" i="36"/>
  <c r="AC167" i="36"/>
  <c r="AD167" i="36"/>
  <c r="AE167" i="36"/>
  <c r="AF167" i="36"/>
  <c r="O69" i="36"/>
  <c r="P69" i="36"/>
  <c r="Q69" i="36"/>
  <c r="R69" i="36"/>
  <c r="S69" i="36"/>
  <c r="T69" i="36"/>
  <c r="U69" i="36"/>
  <c r="V69" i="36"/>
  <c r="W69" i="36"/>
  <c r="X69" i="36"/>
  <c r="Y69" i="36"/>
  <c r="AA69" i="36"/>
  <c r="Z69" i="36"/>
  <c r="AB69" i="36"/>
  <c r="AC69" i="36"/>
  <c r="AD69" i="36"/>
  <c r="AE69" i="36"/>
  <c r="AF69" i="36"/>
  <c r="O67" i="36"/>
  <c r="P67" i="36"/>
  <c r="Q67" i="36"/>
  <c r="S67" i="36"/>
  <c r="R67" i="36"/>
  <c r="U67" i="36"/>
  <c r="T67" i="36"/>
  <c r="V67" i="36"/>
  <c r="W67" i="36"/>
  <c r="X67" i="36"/>
  <c r="Y67" i="36"/>
  <c r="Z67" i="36"/>
  <c r="AA67" i="36"/>
  <c r="AB67" i="36"/>
  <c r="AC67" i="36"/>
  <c r="AD67" i="36"/>
  <c r="AE67" i="36"/>
  <c r="AF67" i="36"/>
  <c r="O153" i="36"/>
  <c r="P153" i="36"/>
  <c r="Q153" i="36"/>
  <c r="R153" i="36"/>
  <c r="S153" i="36"/>
  <c r="T153" i="36"/>
  <c r="U153" i="36"/>
  <c r="V153" i="36"/>
  <c r="W153" i="36"/>
  <c r="X153" i="36"/>
  <c r="Y153" i="36"/>
  <c r="Z153" i="36"/>
  <c r="AA153" i="36"/>
  <c r="AB153" i="36"/>
  <c r="AC153" i="36"/>
  <c r="AD153" i="36"/>
  <c r="AE153" i="36"/>
  <c r="AF153" i="36"/>
  <c r="O86" i="36"/>
  <c r="P86" i="36"/>
  <c r="Q86" i="36"/>
  <c r="R86" i="36"/>
  <c r="T86" i="36"/>
  <c r="S86" i="36"/>
  <c r="U86" i="36"/>
  <c r="V86" i="36"/>
  <c r="W86" i="36"/>
  <c r="X86" i="36"/>
  <c r="Z86" i="36"/>
  <c r="Y86" i="36"/>
  <c r="AA86" i="36"/>
  <c r="AB86" i="36"/>
  <c r="AC86" i="36"/>
  <c r="AD86" i="36"/>
  <c r="AE86" i="36"/>
  <c r="AF86" i="36"/>
  <c r="P171" i="36"/>
  <c r="O171" i="36"/>
  <c r="Q171" i="36"/>
  <c r="S171" i="36"/>
  <c r="R171" i="36"/>
  <c r="T171" i="36"/>
  <c r="U171" i="36"/>
  <c r="V171" i="36"/>
  <c r="W171" i="36"/>
  <c r="X171" i="36"/>
  <c r="Z171" i="36"/>
  <c r="Y171" i="36"/>
  <c r="AA171" i="36"/>
  <c r="AB171" i="36"/>
  <c r="AD171" i="36"/>
  <c r="AC171" i="36"/>
  <c r="AE171" i="36"/>
  <c r="AF171" i="36"/>
  <c r="O57" i="36"/>
  <c r="P57" i="36"/>
  <c r="Q57" i="36"/>
  <c r="R57" i="36"/>
  <c r="S57" i="36"/>
  <c r="T57" i="36"/>
  <c r="V57" i="36"/>
  <c r="U57" i="36"/>
  <c r="W57" i="36"/>
  <c r="X57" i="36"/>
  <c r="Y57" i="36"/>
  <c r="Z57" i="36"/>
  <c r="AA57" i="36"/>
  <c r="AB57" i="36"/>
  <c r="AD57" i="36"/>
  <c r="AC57" i="36"/>
  <c r="AE57" i="36"/>
  <c r="AF57" i="36"/>
  <c r="O75" i="36"/>
  <c r="P75" i="36"/>
  <c r="Q75" i="36"/>
  <c r="R75" i="36"/>
  <c r="T75" i="36"/>
  <c r="S75" i="36"/>
  <c r="U75" i="36"/>
  <c r="V75" i="36"/>
  <c r="W75" i="36"/>
  <c r="X75" i="36"/>
  <c r="Z75" i="36"/>
  <c r="Y75" i="36"/>
  <c r="AA75" i="36"/>
  <c r="AB75" i="36"/>
  <c r="AC75" i="36"/>
  <c r="AD75" i="36"/>
  <c r="AE75" i="36"/>
  <c r="AF75" i="36"/>
  <c r="O43" i="36"/>
  <c r="P43" i="36"/>
  <c r="Q43" i="36"/>
  <c r="R43" i="36"/>
  <c r="S43" i="36"/>
  <c r="T43" i="36"/>
  <c r="U43" i="36"/>
  <c r="V43" i="36"/>
  <c r="W43" i="36"/>
  <c r="X43" i="36"/>
  <c r="Y43" i="36"/>
  <c r="Z43" i="36"/>
  <c r="AA43" i="36"/>
  <c r="AB43" i="36"/>
  <c r="AC43" i="36"/>
  <c r="AD43" i="36"/>
  <c r="AE43" i="36"/>
  <c r="AF43" i="36"/>
  <c r="P174" i="36"/>
  <c r="O174" i="36"/>
  <c r="Q174" i="36"/>
  <c r="R174" i="36"/>
  <c r="S174" i="36"/>
  <c r="T174" i="36"/>
  <c r="U174" i="36"/>
  <c r="V174" i="36"/>
  <c r="W174" i="36"/>
  <c r="X174" i="36"/>
  <c r="Y174" i="36"/>
  <c r="Z174" i="36"/>
  <c r="AA174" i="36"/>
  <c r="AB174" i="36"/>
  <c r="AC174" i="36"/>
  <c r="AD174" i="36"/>
  <c r="AE174" i="36"/>
  <c r="AF174" i="36"/>
  <c r="O82" i="36"/>
  <c r="P82" i="36"/>
  <c r="Q82" i="36"/>
  <c r="S82" i="36"/>
  <c r="R82" i="36"/>
  <c r="T82" i="36"/>
  <c r="U82" i="36"/>
  <c r="V82" i="36"/>
  <c r="W82" i="36"/>
  <c r="X82" i="36"/>
  <c r="Y82" i="36"/>
  <c r="Z82" i="36"/>
  <c r="AA82" i="36"/>
  <c r="AB82" i="36"/>
  <c r="AC82" i="36"/>
  <c r="AD82" i="36"/>
  <c r="AE82" i="36"/>
  <c r="AF82" i="36"/>
  <c r="O72" i="36"/>
  <c r="P72" i="36"/>
  <c r="Q72" i="36"/>
  <c r="R72" i="36"/>
  <c r="S72" i="36"/>
  <c r="T72" i="36"/>
  <c r="U72" i="36"/>
  <c r="V72" i="36"/>
  <c r="W72" i="36"/>
  <c r="X72" i="36"/>
  <c r="Z72" i="36"/>
  <c r="Y72" i="36"/>
  <c r="AA72" i="36"/>
  <c r="AB72" i="36"/>
  <c r="AD72" i="36"/>
  <c r="AC72" i="36"/>
  <c r="AE72" i="36"/>
  <c r="AF72" i="36"/>
  <c r="O178" i="36"/>
  <c r="P178" i="36"/>
  <c r="Q178" i="36"/>
  <c r="S178" i="36"/>
  <c r="R178" i="36"/>
  <c r="T178" i="36"/>
  <c r="U178" i="36"/>
  <c r="V178" i="36"/>
  <c r="W178" i="36"/>
  <c r="X178" i="36"/>
  <c r="Y178" i="36"/>
  <c r="Z178" i="36"/>
  <c r="AA178" i="36"/>
  <c r="AB178" i="36"/>
  <c r="AC178" i="36"/>
  <c r="AD178" i="36"/>
  <c r="AE178" i="36"/>
  <c r="AF178" i="36"/>
  <c r="O193" i="36"/>
  <c r="P193" i="36"/>
  <c r="Q193" i="36"/>
  <c r="R193" i="36"/>
  <c r="S193" i="36"/>
  <c r="T193" i="36"/>
  <c r="U193" i="36"/>
  <c r="V193" i="36"/>
  <c r="W193" i="36"/>
  <c r="X193" i="36"/>
  <c r="Y193" i="36"/>
  <c r="Z193" i="36"/>
  <c r="AA193" i="36"/>
  <c r="AB193" i="36"/>
  <c r="AC193" i="36"/>
  <c r="AD193" i="36"/>
  <c r="AE193" i="36"/>
  <c r="AF193" i="36"/>
  <c r="O111" i="36"/>
  <c r="P111" i="36"/>
  <c r="Q111" i="36"/>
  <c r="R111" i="36"/>
  <c r="S111" i="36"/>
  <c r="T111" i="36"/>
  <c r="U111" i="36"/>
  <c r="V111" i="36"/>
  <c r="W111" i="36"/>
  <c r="X111" i="36"/>
  <c r="Y111" i="36"/>
  <c r="Z111" i="36"/>
  <c r="AB111" i="36"/>
  <c r="AA111" i="36"/>
  <c r="AC111" i="36"/>
  <c r="AD111" i="36"/>
  <c r="AE111" i="36"/>
  <c r="AF111" i="36"/>
  <c r="O107" i="36"/>
  <c r="P107" i="36"/>
  <c r="Q107" i="36"/>
  <c r="R107" i="36"/>
  <c r="S107" i="36"/>
  <c r="T107" i="36"/>
  <c r="U107" i="36"/>
  <c r="V107" i="36"/>
  <c r="W107" i="36"/>
  <c r="X107" i="36"/>
  <c r="Z107" i="36"/>
  <c r="Y107" i="36"/>
  <c r="AA107" i="36"/>
  <c r="AB107" i="36"/>
  <c r="AC107" i="36"/>
  <c r="AD107" i="36"/>
  <c r="AE107" i="36"/>
  <c r="AF107" i="36"/>
  <c r="P205" i="36"/>
  <c r="O205" i="36"/>
  <c r="Q205" i="36"/>
  <c r="R205" i="36"/>
  <c r="S205" i="36"/>
  <c r="T205" i="36"/>
  <c r="U205" i="36"/>
  <c r="V205" i="36"/>
  <c r="W205" i="36"/>
  <c r="X205" i="36"/>
  <c r="Y205" i="36"/>
  <c r="Z205" i="36"/>
  <c r="AA205" i="36"/>
  <c r="AB205" i="36"/>
  <c r="AC205" i="36"/>
  <c r="AD205" i="36"/>
  <c r="AE205" i="36"/>
  <c r="AF205" i="36"/>
  <c r="O25" i="36"/>
  <c r="P25" i="36"/>
  <c r="Q25" i="36"/>
  <c r="R25" i="36"/>
  <c r="S25" i="36"/>
  <c r="U25" i="36"/>
  <c r="T25" i="36"/>
  <c r="V25" i="36"/>
  <c r="W25" i="36"/>
  <c r="X25" i="36"/>
  <c r="Z25" i="36"/>
  <c r="Y25" i="36"/>
  <c r="AA25" i="36"/>
  <c r="AB25" i="36"/>
  <c r="AC25" i="36"/>
  <c r="AD25" i="36"/>
  <c r="AE25" i="36"/>
  <c r="AF25" i="36"/>
  <c r="O61" i="36"/>
  <c r="P61" i="36"/>
  <c r="Q61" i="36"/>
  <c r="R61" i="36"/>
  <c r="T61" i="36"/>
  <c r="S61" i="36"/>
  <c r="U61" i="36"/>
  <c r="V61" i="36"/>
  <c r="W61" i="36"/>
  <c r="X61" i="36"/>
  <c r="Y61" i="36"/>
  <c r="Z61" i="36"/>
  <c r="AA61" i="36"/>
  <c r="AB61" i="36"/>
  <c r="AC61" i="36"/>
  <c r="AD61" i="36"/>
  <c r="AE61" i="36"/>
  <c r="AF61" i="36"/>
  <c r="O125" i="36"/>
  <c r="P125" i="36"/>
  <c r="Q125" i="36"/>
  <c r="R125" i="36"/>
  <c r="T125" i="36"/>
  <c r="S125" i="36"/>
  <c r="U125" i="36"/>
  <c r="V125" i="36"/>
  <c r="W125" i="36"/>
  <c r="X125" i="36"/>
  <c r="Z125" i="36"/>
  <c r="Y125" i="36"/>
  <c r="AA125" i="36"/>
  <c r="AB125" i="36"/>
  <c r="AC125" i="36"/>
  <c r="AD125" i="36"/>
  <c r="AE125" i="36"/>
  <c r="AF125" i="36"/>
  <c r="O142" i="36"/>
  <c r="P142" i="36"/>
  <c r="Q142" i="36"/>
  <c r="S142" i="36"/>
  <c r="R142" i="36"/>
  <c r="T142" i="36"/>
  <c r="U142" i="36"/>
  <c r="V142" i="36"/>
  <c r="W142" i="36"/>
  <c r="X142" i="36"/>
  <c r="Y142" i="36"/>
  <c r="Z142" i="36"/>
  <c r="AA142" i="36"/>
  <c r="AB142" i="36"/>
  <c r="AC142" i="36"/>
  <c r="AD142" i="36"/>
  <c r="AE142" i="36"/>
  <c r="AF142" i="36"/>
  <c r="O133" i="36"/>
  <c r="P133" i="36"/>
  <c r="Q133" i="36"/>
  <c r="S133" i="36"/>
  <c r="R133" i="36"/>
  <c r="T133" i="36"/>
  <c r="U133" i="36"/>
  <c r="V133" i="36"/>
  <c r="W133" i="36"/>
  <c r="X133" i="36"/>
  <c r="Y133" i="36"/>
  <c r="Z133" i="36"/>
  <c r="AA133" i="36"/>
  <c r="AB133" i="36"/>
  <c r="AC133" i="36"/>
  <c r="AD133" i="36"/>
  <c r="AE133" i="36"/>
  <c r="AF133" i="36"/>
  <c r="P129" i="36"/>
  <c r="O129" i="36"/>
  <c r="Q129" i="36"/>
  <c r="R129" i="36"/>
  <c r="S129" i="36"/>
  <c r="T129" i="36"/>
  <c r="V129" i="36"/>
  <c r="U129" i="36"/>
  <c r="W129" i="36"/>
  <c r="X129" i="36"/>
  <c r="Y129" i="36"/>
  <c r="Z129" i="36"/>
  <c r="AA129" i="36"/>
  <c r="AB129" i="36"/>
  <c r="AC129" i="36"/>
  <c r="AD129" i="36"/>
  <c r="AE129" i="36"/>
  <c r="AF129" i="36"/>
  <c r="O165" i="36"/>
  <c r="P165" i="36"/>
  <c r="Q165" i="36"/>
  <c r="R165" i="36"/>
  <c r="S165" i="36"/>
  <c r="T165" i="36"/>
  <c r="U165" i="36"/>
  <c r="V165" i="36"/>
  <c r="W165" i="36"/>
  <c r="X165" i="36"/>
  <c r="Y165" i="36"/>
  <c r="AA165" i="36"/>
  <c r="Z165" i="36"/>
  <c r="AB165" i="36"/>
  <c r="AC165" i="36"/>
  <c r="AD165" i="36"/>
  <c r="AE165" i="36"/>
  <c r="AF165" i="36"/>
  <c r="O78" i="36"/>
  <c r="P78" i="36"/>
  <c r="Q78" i="36"/>
  <c r="R78" i="36"/>
  <c r="S78" i="36"/>
  <c r="T78" i="36"/>
  <c r="U78" i="36"/>
  <c r="V78" i="36"/>
  <c r="W78" i="36"/>
  <c r="X78" i="36"/>
  <c r="Y78" i="36"/>
  <c r="Z78" i="36"/>
  <c r="AA78" i="36"/>
  <c r="AB78" i="36"/>
  <c r="AC78" i="36"/>
  <c r="AD78" i="36"/>
  <c r="AE78" i="36"/>
  <c r="AF78" i="36"/>
  <c r="O138" i="36"/>
  <c r="P138" i="36"/>
  <c r="Q138" i="36"/>
  <c r="R138" i="36"/>
  <c r="S138" i="36"/>
  <c r="T138" i="36"/>
  <c r="U138" i="36"/>
  <c r="V138" i="36"/>
  <c r="W138" i="36"/>
  <c r="X138" i="36"/>
  <c r="Y138" i="36"/>
  <c r="Z138" i="36"/>
  <c r="AA138" i="36"/>
  <c r="AB138" i="36"/>
  <c r="AC138" i="36"/>
  <c r="AD138" i="36"/>
  <c r="AE138" i="36"/>
  <c r="AF138" i="36"/>
  <c r="O145" i="36"/>
  <c r="P145" i="36"/>
  <c r="Q145" i="36"/>
  <c r="R145" i="36"/>
  <c r="S145" i="36"/>
  <c r="T145" i="36"/>
  <c r="U145" i="36"/>
  <c r="V145" i="36"/>
  <c r="W145" i="36"/>
  <c r="X145" i="36"/>
  <c r="Z145" i="36"/>
  <c r="Y145" i="36"/>
  <c r="AA145" i="36"/>
  <c r="AB145" i="36"/>
  <c r="AC145" i="36"/>
  <c r="AD145" i="36"/>
  <c r="AE145" i="36"/>
  <c r="AF145" i="36"/>
  <c r="O176" i="36"/>
  <c r="P176" i="36"/>
  <c r="Q176" i="36"/>
  <c r="R176" i="36"/>
  <c r="S176" i="36"/>
  <c r="T176" i="36"/>
  <c r="U176" i="36"/>
  <c r="W176" i="36"/>
  <c r="V176" i="36"/>
  <c r="X176" i="36"/>
  <c r="Y176" i="36"/>
  <c r="Z176" i="36"/>
  <c r="AA176" i="36"/>
  <c r="AB176" i="36"/>
  <c r="AC176" i="36"/>
  <c r="AD176" i="36"/>
  <c r="AE176" i="36"/>
  <c r="AF176" i="36"/>
  <c r="O203" i="36"/>
  <c r="P203" i="36"/>
  <c r="Q203" i="36"/>
  <c r="R203" i="36"/>
  <c r="S203" i="36"/>
  <c r="T203" i="36"/>
  <c r="U203" i="36"/>
  <c r="V203" i="36"/>
  <c r="W203" i="36"/>
  <c r="X203" i="36"/>
  <c r="Z203" i="36"/>
  <c r="Y203" i="36"/>
  <c r="AA203" i="36"/>
  <c r="AB203" i="36"/>
  <c r="AC203" i="36"/>
  <c r="AD203" i="36"/>
  <c r="AE203" i="36"/>
  <c r="AF203" i="36"/>
  <c r="O163" i="36"/>
  <c r="P163" i="36"/>
  <c r="Q163" i="36"/>
  <c r="R163" i="36"/>
  <c r="S163" i="36"/>
  <c r="U163" i="36"/>
  <c r="T163" i="36"/>
  <c r="V163" i="36"/>
  <c r="W163" i="36"/>
  <c r="X163" i="36"/>
  <c r="Y163" i="36"/>
  <c r="Z163" i="36"/>
  <c r="AA163" i="36"/>
  <c r="AB163" i="36"/>
  <c r="AC163" i="36"/>
  <c r="AD163" i="36"/>
  <c r="AE163" i="36"/>
  <c r="AF163" i="36"/>
  <c r="O180" i="36"/>
  <c r="P180" i="36"/>
  <c r="Q180" i="36"/>
  <c r="R180" i="36"/>
  <c r="S180" i="36"/>
  <c r="T180" i="36"/>
  <c r="U180" i="36"/>
  <c r="V180" i="36"/>
  <c r="W180" i="36"/>
  <c r="X180" i="36"/>
  <c r="Y180" i="36"/>
  <c r="Z180" i="36"/>
  <c r="AA180" i="36"/>
  <c r="AB180" i="36"/>
  <c r="AC180" i="36"/>
  <c r="AD180" i="36"/>
  <c r="AE180" i="36"/>
  <c r="AF180" i="36"/>
  <c r="P65" i="36"/>
  <c r="O65" i="36"/>
  <c r="Q65" i="36"/>
  <c r="R65" i="36"/>
  <c r="S65" i="36"/>
  <c r="T65" i="36"/>
  <c r="U65" i="36"/>
  <c r="V65" i="36"/>
  <c r="W65" i="36"/>
  <c r="X65" i="36"/>
  <c r="Y65" i="36"/>
  <c r="Z65" i="36"/>
  <c r="AB65" i="36"/>
  <c r="AA65" i="36"/>
  <c r="AC65" i="36"/>
  <c r="AD65" i="36"/>
  <c r="AE65" i="36"/>
  <c r="AF65" i="36"/>
  <c r="O109" i="36"/>
  <c r="P109" i="36"/>
  <c r="Q109" i="36"/>
  <c r="R109" i="36"/>
  <c r="S109" i="36"/>
  <c r="T109" i="36"/>
  <c r="U109" i="36"/>
  <c r="V109" i="36"/>
  <c r="W109" i="36"/>
  <c r="Y109" i="36"/>
  <c r="X109" i="36"/>
  <c r="Z109" i="36"/>
  <c r="AA109" i="36"/>
  <c r="AB109" i="36"/>
  <c r="AC109" i="36"/>
  <c r="AD109" i="36"/>
  <c r="AE109" i="36"/>
  <c r="AF109" i="36"/>
  <c r="O185" i="36"/>
  <c r="P185" i="36"/>
  <c r="Q185" i="36"/>
  <c r="R185" i="36"/>
  <c r="T185" i="36"/>
  <c r="S185" i="36"/>
  <c r="V185" i="36"/>
  <c r="U185" i="36"/>
  <c r="W185" i="36"/>
  <c r="X185" i="36"/>
  <c r="Y185" i="36"/>
  <c r="Z185" i="36"/>
  <c r="AA185" i="36"/>
  <c r="AB185" i="36"/>
  <c r="AC185" i="36"/>
  <c r="AD185" i="36"/>
  <c r="AE185" i="36"/>
  <c r="AF185" i="36"/>
  <c r="O157" i="36"/>
  <c r="P157" i="36"/>
  <c r="Q157" i="36"/>
  <c r="R157" i="36"/>
  <c r="S157" i="36"/>
  <c r="T157" i="36"/>
  <c r="V157" i="36"/>
  <c r="U157" i="36"/>
  <c r="W157" i="36"/>
  <c r="X157" i="36"/>
  <c r="Y157" i="36"/>
  <c r="Z157" i="36"/>
  <c r="AA157" i="36"/>
  <c r="AB157" i="36"/>
  <c r="AC157" i="36"/>
  <c r="AD157" i="36"/>
  <c r="AE157" i="36"/>
  <c r="AF157" i="36"/>
  <c r="O59" i="36"/>
  <c r="P59" i="36"/>
  <c r="Q59" i="36"/>
  <c r="R59" i="36"/>
  <c r="S59" i="36"/>
  <c r="T59" i="36"/>
  <c r="V59" i="36"/>
  <c r="U59" i="36"/>
  <c r="W59" i="36"/>
  <c r="X59" i="36"/>
  <c r="Y59" i="36"/>
  <c r="Z59" i="36"/>
  <c r="AA59" i="36"/>
  <c r="AB59" i="36"/>
  <c r="AC59" i="36"/>
  <c r="AD59" i="36"/>
  <c r="AE59" i="36"/>
  <c r="AF59" i="36"/>
  <c r="O155" i="36"/>
  <c r="P155" i="36"/>
  <c r="Q155" i="36"/>
  <c r="R155" i="36"/>
  <c r="S155" i="36"/>
  <c r="U155" i="36"/>
  <c r="T155" i="36"/>
  <c r="V155" i="36"/>
  <c r="W155" i="36"/>
  <c r="X155" i="36"/>
  <c r="Y155" i="36"/>
  <c r="Z155" i="36"/>
  <c r="AA155" i="36"/>
  <c r="AB155" i="36"/>
  <c r="AC155" i="36"/>
  <c r="AD155" i="36"/>
  <c r="AE155" i="36"/>
  <c r="AF155" i="36"/>
  <c r="P140" i="36"/>
  <c r="O140" i="36"/>
  <c r="Q140" i="36"/>
  <c r="R140" i="36"/>
  <c r="S140" i="36"/>
  <c r="T140" i="36"/>
  <c r="U140" i="36"/>
  <c r="V140" i="36"/>
  <c r="W140" i="36"/>
  <c r="X140" i="36"/>
  <c r="Y140" i="36"/>
  <c r="Z140" i="36"/>
  <c r="AA140" i="36"/>
  <c r="AB140" i="36"/>
  <c r="AC140" i="36"/>
  <c r="AD140" i="36"/>
  <c r="AE140" i="36"/>
  <c r="AF140" i="36"/>
  <c r="O191" i="36"/>
  <c r="P191" i="36"/>
  <c r="Q191" i="36"/>
  <c r="R191" i="36"/>
  <c r="S191" i="36"/>
  <c r="T191" i="36"/>
  <c r="U191" i="36"/>
  <c r="V191" i="36"/>
  <c r="W191" i="36"/>
  <c r="X191" i="36"/>
  <c r="Y191" i="36"/>
  <c r="Z191" i="36"/>
  <c r="AA191" i="36"/>
  <c r="AB191" i="36"/>
  <c r="AC191" i="36"/>
  <c r="AD191" i="36"/>
  <c r="AE191" i="36"/>
  <c r="AF191" i="36"/>
  <c r="O27" i="36"/>
  <c r="P27" i="36"/>
  <c r="Q27" i="36"/>
  <c r="R27" i="36"/>
  <c r="S27" i="36"/>
  <c r="T27" i="36"/>
  <c r="U27" i="36"/>
  <c r="V27" i="36"/>
  <c r="W27" i="36"/>
  <c r="X27" i="36"/>
  <c r="Z27" i="36"/>
  <c r="Y27" i="36"/>
  <c r="AA27" i="36"/>
  <c r="AB27" i="36"/>
  <c r="AC27" i="36"/>
  <c r="AD27" i="36"/>
  <c r="AE27" i="36"/>
  <c r="AF27" i="36"/>
  <c r="O123" i="36"/>
  <c r="P123" i="36"/>
  <c r="Q123" i="36"/>
  <c r="R123" i="36"/>
  <c r="T123" i="36"/>
  <c r="S123" i="36"/>
  <c r="U123" i="36"/>
  <c r="V123" i="36"/>
  <c r="X123" i="36"/>
  <c r="W123" i="36"/>
  <c r="Y123" i="36"/>
  <c r="Z123" i="36"/>
  <c r="AA123" i="36"/>
  <c r="AB123" i="36"/>
  <c r="AC123" i="36"/>
  <c r="AD123" i="36"/>
  <c r="AE123" i="36"/>
  <c r="AF123" i="36"/>
  <c r="O159" i="36"/>
  <c r="P159" i="36"/>
  <c r="Q159" i="36"/>
  <c r="R159" i="36"/>
  <c r="T159" i="36"/>
  <c r="S159" i="36"/>
  <c r="U159" i="36"/>
  <c r="V159" i="36"/>
  <c r="W159" i="36"/>
  <c r="X159" i="36"/>
  <c r="Y159" i="36"/>
  <c r="Z159" i="36"/>
  <c r="AA159" i="36"/>
  <c r="AB159" i="36"/>
  <c r="AC159" i="36"/>
  <c r="AD159" i="36"/>
  <c r="AE159" i="36"/>
  <c r="AF159" i="36"/>
  <c r="O53" i="36"/>
  <c r="P53" i="36"/>
  <c r="Q53" i="36"/>
  <c r="R53" i="36"/>
  <c r="S53" i="36"/>
  <c r="T53" i="36"/>
  <c r="V53" i="36"/>
  <c r="U53" i="36"/>
  <c r="W53" i="36"/>
  <c r="X53" i="36"/>
  <c r="Z53" i="36"/>
  <c r="Y53" i="36"/>
  <c r="AA53" i="36"/>
  <c r="AB53" i="36"/>
  <c r="AC53" i="36"/>
  <c r="AD53" i="36"/>
  <c r="AE53" i="36"/>
  <c r="AF53" i="36"/>
  <c r="O187" i="36"/>
  <c r="P187" i="36"/>
  <c r="Q187" i="36"/>
  <c r="R187" i="36"/>
  <c r="S187" i="36"/>
  <c r="U187" i="36"/>
  <c r="T187" i="36"/>
  <c r="V187" i="36"/>
  <c r="W187" i="36"/>
  <c r="X187" i="36"/>
  <c r="Y187" i="36"/>
  <c r="Z187" i="36"/>
  <c r="AA187" i="36"/>
  <c r="AB187" i="36"/>
  <c r="AC187" i="36"/>
  <c r="AD187" i="36"/>
  <c r="AE187" i="36"/>
  <c r="AF187" i="36"/>
  <c r="O196" i="36"/>
  <c r="P196" i="36"/>
  <c r="Q196" i="36"/>
  <c r="R196" i="36"/>
  <c r="S196" i="36"/>
  <c r="T196" i="36"/>
  <c r="U196" i="36"/>
  <c r="V196" i="36"/>
  <c r="W196" i="36"/>
  <c r="X196" i="36"/>
  <c r="Z196" i="36"/>
  <c r="Y196" i="36"/>
  <c r="AA196" i="36"/>
  <c r="AB196" i="36"/>
  <c r="AC196" i="36"/>
  <c r="AD196" i="36"/>
  <c r="AE196" i="36"/>
  <c r="AF196" i="36"/>
  <c r="O151" i="36"/>
  <c r="P151" i="36"/>
  <c r="Q151" i="36"/>
  <c r="R151" i="36"/>
  <c r="S151" i="36"/>
  <c r="T151" i="36"/>
  <c r="U151" i="36"/>
  <c r="W151" i="36"/>
  <c r="V151" i="36"/>
  <c r="X151" i="36"/>
  <c r="Y151" i="36"/>
  <c r="Z151" i="36"/>
  <c r="AA151" i="36"/>
  <c r="AB151" i="36"/>
  <c r="AD151" i="36"/>
  <c r="AC151" i="36"/>
  <c r="AE151" i="36"/>
  <c r="AF151" i="36"/>
  <c r="O200" i="36"/>
  <c r="P200" i="36"/>
  <c r="Q200" i="36"/>
  <c r="S200" i="36"/>
  <c r="R200" i="36"/>
  <c r="T200" i="36"/>
  <c r="U200" i="36"/>
  <c r="V200" i="36"/>
  <c r="W200" i="36"/>
  <c r="X200" i="36"/>
  <c r="Y200" i="36"/>
  <c r="Z200" i="36"/>
  <c r="AA200" i="36"/>
  <c r="AB200" i="36"/>
  <c r="AC200" i="36"/>
  <c r="AD200" i="36"/>
  <c r="AE200" i="36"/>
  <c r="AF200" i="36"/>
  <c r="O30" i="36"/>
  <c r="Q30" i="36"/>
  <c r="P30" i="36"/>
  <c r="S30" i="36"/>
  <c r="R30" i="36"/>
  <c r="T30" i="36"/>
  <c r="U30" i="36"/>
  <c r="V30" i="36"/>
  <c r="W30" i="36"/>
  <c r="X30" i="36"/>
  <c r="Y30" i="36"/>
  <c r="Z30" i="36"/>
  <c r="AA30" i="36"/>
  <c r="AB30" i="36"/>
  <c r="AC30" i="36"/>
  <c r="AD30" i="36"/>
  <c r="AE30" i="36"/>
  <c r="AF30" i="36"/>
  <c r="O136" i="36"/>
  <c r="P136" i="36"/>
  <c r="Q136" i="36"/>
  <c r="R136" i="36"/>
  <c r="S136" i="36"/>
  <c r="T136" i="36"/>
  <c r="V136" i="36"/>
  <c r="U136" i="36"/>
  <c r="W136" i="36"/>
  <c r="X136" i="36"/>
  <c r="Y136" i="36"/>
  <c r="Z136" i="36"/>
  <c r="AA136" i="36"/>
  <c r="AB136" i="36"/>
  <c r="AC136" i="36"/>
  <c r="AD136" i="36"/>
  <c r="AE136" i="36"/>
  <c r="AF136" i="36"/>
  <c r="O55" i="36"/>
  <c r="P55" i="36"/>
  <c r="Q55" i="36"/>
  <c r="S55" i="36"/>
  <c r="R55" i="36"/>
  <c r="T55" i="36"/>
  <c r="U55" i="36"/>
  <c r="V55" i="36"/>
  <c r="W55" i="36"/>
  <c r="X55" i="36"/>
  <c r="Y55" i="36"/>
  <c r="Z55" i="36"/>
  <c r="AA55" i="36"/>
  <c r="AB55" i="36"/>
  <c r="AC55" i="36"/>
  <c r="AD55" i="36"/>
  <c r="AE55" i="36"/>
  <c r="AF55" i="36"/>
  <c r="O189" i="36"/>
  <c r="P189" i="36"/>
  <c r="Q189" i="36"/>
  <c r="R189" i="36"/>
  <c r="S189" i="36"/>
  <c r="U189" i="36"/>
  <c r="T189" i="36"/>
  <c r="V189" i="36"/>
  <c r="W189" i="36"/>
  <c r="X189" i="36"/>
  <c r="Y189" i="36"/>
  <c r="Z189" i="36"/>
  <c r="AA189" i="36"/>
  <c r="AB189" i="36"/>
  <c r="AC189" i="36"/>
  <c r="AD189" i="36"/>
  <c r="AE189" i="36"/>
  <c r="AF189" i="36"/>
  <c r="H13" i="38"/>
  <c r="P17" i="39"/>
  <c r="I208" i="38"/>
  <c r="Q212" i="39"/>
  <c r="J15" i="38"/>
  <c r="R19" i="39"/>
  <c r="I206" i="38"/>
  <c r="Q210" i="39"/>
  <c r="I17" i="38"/>
  <c r="Q21" i="39"/>
  <c r="I204" i="38"/>
  <c r="Q208" i="39"/>
  <c r="J11" i="38"/>
  <c r="R15" i="39"/>
  <c r="L160" i="37"/>
  <c r="L128" i="37"/>
  <c r="L150" i="37"/>
  <c r="L68" i="37"/>
  <c r="L126" i="37"/>
  <c r="L77" i="37"/>
  <c r="L137" i="37"/>
  <c r="L24" i="37"/>
  <c r="L202" i="37"/>
  <c r="L170" i="37"/>
  <c r="L197" i="37"/>
  <c r="L156" i="37"/>
  <c r="L175" i="37"/>
  <c r="L148" i="37"/>
  <c r="L173" i="37"/>
  <c r="L144" i="37"/>
  <c r="L166" i="37"/>
  <c r="L162" i="37"/>
  <c r="L190" i="37"/>
  <c r="L66" i="37"/>
  <c r="L60" i="37"/>
  <c r="L85" i="37"/>
  <c r="L182" i="37"/>
  <c r="Q207" i="36"/>
  <c r="R207" i="37"/>
  <c r="L64" i="37"/>
  <c r="L177" i="37"/>
  <c r="L108" i="37"/>
  <c r="L56" i="37"/>
  <c r="L90" i="37"/>
  <c r="L152" i="37"/>
  <c r="R14" i="36"/>
  <c r="S14" i="37"/>
  <c r="L168" i="37"/>
  <c r="Q211" i="36"/>
  <c r="R211" i="37"/>
  <c r="L184" i="37"/>
  <c r="L179" i="37"/>
  <c r="L74" i="37"/>
  <c r="L164" i="37"/>
  <c r="L26" i="37"/>
  <c r="L188" i="37"/>
  <c r="L54" i="37"/>
  <c r="L71" i="37"/>
  <c r="L42" i="37"/>
  <c r="R18" i="36"/>
  <c r="S18" i="37"/>
  <c r="L58" i="37"/>
  <c r="P16" i="36"/>
  <c r="Q16" i="37"/>
  <c r="L122" i="37"/>
  <c r="L154" i="37"/>
  <c r="L146" i="37"/>
  <c r="L83" i="37"/>
  <c r="L192" i="37"/>
  <c r="L158" i="37"/>
  <c r="L186" i="37"/>
  <c r="L110" i="37"/>
  <c r="L106" i="37"/>
  <c r="L195" i="37"/>
  <c r="L124" i="37"/>
  <c r="L79" i="37"/>
  <c r="L199" i="37"/>
  <c r="L204" i="37"/>
  <c r="Q20" i="36"/>
  <c r="R20" i="37"/>
  <c r="L29" i="37"/>
  <c r="L81" i="37"/>
  <c r="Q209" i="36"/>
  <c r="R209" i="37"/>
  <c r="L139" i="37"/>
  <c r="L141" i="37"/>
  <c r="L135" i="37"/>
  <c r="L88" i="37"/>
  <c r="L52" i="37"/>
  <c r="L132" i="37"/>
  <c r="N591" i="33"/>
  <c r="L624" i="33"/>
  <c r="N592" i="33"/>
  <c r="G3574" i="14"/>
  <c r="P2810" i="14"/>
  <c r="I3574" i="14" s="1"/>
  <c r="G3636" i="14"/>
  <c r="P2792" i="14"/>
  <c r="I3636" i="14" s="1"/>
  <c r="G3543" i="14"/>
  <c r="P2811" i="14"/>
  <c r="I3543" i="14" s="1"/>
  <c r="H47" i="17"/>
  <c r="J47" i="17" s="1"/>
  <c r="K47" i="17" s="1"/>
  <c r="J42" i="17"/>
  <c r="K42" i="17" s="1"/>
  <c r="I2789" i="14"/>
  <c r="O2789" i="14" s="1"/>
  <c r="P2789" i="14" s="1"/>
  <c r="I2788" i="14"/>
  <c r="O2788" i="14" s="1"/>
  <c r="P2788" i="14" s="1"/>
  <c r="I2787" i="14"/>
  <c r="O2787" i="14" s="1"/>
  <c r="F2020" i="14"/>
  <c r="J17" i="38" l="1"/>
  <c r="R21" i="39"/>
  <c r="K15" i="38"/>
  <c r="S19" i="39"/>
  <c r="J204" i="38"/>
  <c r="R208" i="39"/>
  <c r="J206" i="38"/>
  <c r="R210" i="39"/>
  <c r="J208" i="38"/>
  <c r="R212" i="39"/>
  <c r="K11" i="38"/>
  <c r="S15" i="39"/>
  <c r="I13" i="38"/>
  <c r="Q17" i="39"/>
  <c r="S14" i="36"/>
  <c r="T14" i="37"/>
  <c r="S18" i="36"/>
  <c r="T18" i="37"/>
  <c r="R209" i="36"/>
  <c r="S209" i="37"/>
  <c r="F2034" i="14"/>
  <c r="W115" i="14"/>
  <c r="R211" i="36"/>
  <c r="S211" i="37"/>
  <c r="R16" i="37"/>
  <c r="Q16" i="36"/>
  <c r="R207" i="36"/>
  <c r="S207" i="37"/>
  <c r="R20" i="36"/>
  <c r="S20" i="37"/>
  <c r="P591" i="33"/>
  <c r="R592" i="33"/>
  <c r="Q591" i="33"/>
  <c r="P592" i="33"/>
  <c r="M592" i="33"/>
  <c r="P590" i="33"/>
  <c r="P593" i="33"/>
  <c r="L592" i="33"/>
  <c r="O591" i="33"/>
  <c r="N593" i="33"/>
  <c r="N590" i="33"/>
  <c r="M591" i="33"/>
  <c r="Q590" i="33"/>
  <c r="Q592" i="33"/>
  <c r="M593" i="33"/>
  <c r="M590" i="33"/>
  <c r="O590" i="33"/>
  <c r="O593" i="33"/>
  <c r="L591" i="33"/>
  <c r="O592" i="33"/>
  <c r="L590" i="33"/>
  <c r="L593" i="33"/>
  <c r="P2787" i="14"/>
  <c r="I1353" i="14"/>
  <c r="O1353" i="14" s="1"/>
  <c r="I215" i="14"/>
  <c r="O215" i="14" s="1"/>
  <c r="I216" i="14"/>
  <c r="O216" i="14" s="1"/>
  <c r="J219" i="14"/>
  <c r="K206" i="38" l="1"/>
  <c r="S210" i="39"/>
  <c r="L15" i="38"/>
  <c r="T19" i="39"/>
  <c r="L11" i="38"/>
  <c r="T15" i="39"/>
  <c r="K17" i="38"/>
  <c r="S21" i="39"/>
  <c r="K204" i="38"/>
  <c r="S208" i="39"/>
  <c r="J13" i="38"/>
  <c r="R17" i="39"/>
  <c r="K208" i="38"/>
  <c r="S212" i="39"/>
  <c r="S20" i="36"/>
  <c r="T20" i="37"/>
  <c r="F2048" i="14"/>
  <c r="W116" i="14"/>
  <c r="S16" i="37"/>
  <c r="R16" i="36"/>
  <c r="T14" i="36"/>
  <c r="U14" i="37"/>
  <c r="P215" i="14"/>
  <c r="I66" i="33"/>
  <c r="S207" i="36"/>
  <c r="T207" i="37"/>
  <c r="S209" i="36"/>
  <c r="T209" i="37"/>
  <c r="P216" i="14"/>
  <c r="I67" i="33"/>
  <c r="S211" i="36"/>
  <c r="T211" i="37"/>
  <c r="T18" i="36"/>
  <c r="U18" i="37"/>
  <c r="I589" i="33"/>
  <c r="R593" i="33"/>
  <c r="R590" i="33"/>
  <c r="S590" i="33"/>
  <c r="Q593" i="33"/>
  <c r="P1353" i="14"/>
  <c r="G3664" i="14"/>
  <c r="P219" i="14"/>
  <c r="I3664" i="14" s="1"/>
  <c r="I1354" i="14"/>
  <c r="O1354" i="14" s="1"/>
  <c r="P1354" i="14" s="1"/>
  <c r="I1355" i="14"/>
  <c r="O1355" i="14" s="1"/>
  <c r="P1355" i="14" s="1"/>
  <c r="I1356" i="14"/>
  <c r="O1356" i="14" s="1"/>
  <c r="P1356" i="14" s="1"/>
  <c r="I214" i="14"/>
  <c r="O214" i="14" s="1"/>
  <c r="I65" i="33" s="1"/>
  <c r="H39" i="17"/>
  <c r="J39" i="17" s="1"/>
  <c r="K39" i="17" s="1"/>
  <c r="Y39" i="17"/>
  <c r="Z39" i="17" s="1"/>
  <c r="AA39" i="17" s="1"/>
  <c r="H38" i="17"/>
  <c r="E1960" i="14"/>
  <c r="J3186" i="14"/>
  <c r="J3187" i="14"/>
  <c r="J3170" i="14"/>
  <c r="J3169" i="14"/>
  <c r="J3168" i="14"/>
  <c r="J3188" i="14"/>
  <c r="J3189" i="14"/>
  <c r="P3189" i="14" s="1"/>
  <c r="J3190" i="14"/>
  <c r="J3191" i="14"/>
  <c r="J3211" i="14"/>
  <c r="P3211" i="14" s="1"/>
  <c r="J3210" i="14"/>
  <c r="P3210" i="14" s="1"/>
  <c r="J3209" i="14"/>
  <c r="P3209" i="14" s="1"/>
  <c r="J3208" i="14"/>
  <c r="P3208" i="14" s="1"/>
  <c r="J3288" i="14"/>
  <c r="J3130" i="14"/>
  <c r="J3132" i="14"/>
  <c r="J3131" i="14"/>
  <c r="J3151" i="14"/>
  <c r="J3152" i="14"/>
  <c r="J3150" i="14"/>
  <c r="J3149" i="14"/>
  <c r="J3133" i="14"/>
  <c r="J2914" i="14"/>
  <c r="G3509" i="14" s="1"/>
  <c r="J2513" i="14"/>
  <c r="J1799" i="14"/>
  <c r="J1783" i="14"/>
  <c r="J1767" i="14"/>
  <c r="J1751" i="14"/>
  <c r="J1735" i="14"/>
  <c r="J1717" i="14"/>
  <c r="J1700" i="14"/>
  <c r="J1634" i="14"/>
  <c r="J1616" i="14"/>
  <c r="J1597" i="14"/>
  <c r="J1578" i="14"/>
  <c r="J1559" i="14"/>
  <c r="J1539" i="14"/>
  <c r="J1519" i="14"/>
  <c r="J1499" i="14"/>
  <c r="J1479" i="14"/>
  <c r="J1459" i="14"/>
  <c r="J1439" i="14"/>
  <c r="J1419" i="14"/>
  <c r="J1399" i="14"/>
  <c r="J1379" i="14"/>
  <c r="J1359" i="14"/>
  <c r="J1258" i="14"/>
  <c r="J1237" i="14"/>
  <c r="J1216" i="14"/>
  <c r="J1100" i="14"/>
  <c r="J1080" i="14"/>
  <c r="J1060" i="14"/>
  <c r="J1040" i="14"/>
  <c r="J2774" i="14"/>
  <c r="J2776" i="14"/>
  <c r="J2777" i="14"/>
  <c r="J2775" i="14"/>
  <c r="J2773" i="14"/>
  <c r="J2772" i="14"/>
  <c r="I2768" i="14"/>
  <c r="O2768" i="14" s="1"/>
  <c r="P2768" i="14" s="1"/>
  <c r="I2769" i="14"/>
  <c r="O2769" i="14" s="1"/>
  <c r="P2769" i="14" s="1"/>
  <c r="I2767" i="14"/>
  <c r="O2767" i="14" s="1"/>
  <c r="J2845" i="14"/>
  <c r="J2827" i="14"/>
  <c r="I2699" i="14"/>
  <c r="O2699" i="14" s="1"/>
  <c r="P2699" i="14" s="1"/>
  <c r="I2700" i="14"/>
  <c r="O2700" i="14" s="1"/>
  <c r="P2700" i="14" s="1"/>
  <c r="I2698" i="14"/>
  <c r="O2698" i="14" s="1"/>
  <c r="M11" i="38" l="1"/>
  <c r="U15" i="39"/>
  <c r="K13" i="38"/>
  <c r="S17" i="39"/>
  <c r="M15" i="38"/>
  <c r="U19" i="39"/>
  <c r="L208" i="38"/>
  <c r="T212" i="39"/>
  <c r="L204" i="38"/>
  <c r="T208" i="39"/>
  <c r="L17" i="38"/>
  <c r="T21" i="39"/>
  <c r="L206" i="38"/>
  <c r="T210" i="39"/>
  <c r="U14" i="36"/>
  <c r="V14" i="37"/>
  <c r="S16" i="36"/>
  <c r="T16" i="37"/>
  <c r="U18" i="36"/>
  <c r="V18" i="37"/>
  <c r="S65" i="33"/>
  <c r="W65" i="33"/>
  <c r="T65" i="33"/>
  <c r="X65" i="33"/>
  <c r="L65" i="33"/>
  <c r="V65" i="33"/>
  <c r="N65" i="33"/>
  <c r="U65" i="33"/>
  <c r="P65" i="33"/>
  <c r="AA65" i="33"/>
  <c r="Y65" i="33"/>
  <c r="Q65" i="33"/>
  <c r="Z65" i="33"/>
  <c r="O65" i="33"/>
  <c r="R65" i="33"/>
  <c r="M65" i="33"/>
  <c r="AC65" i="33"/>
  <c r="AB65" i="33"/>
  <c r="F2062" i="14"/>
  <c r="W117" i="14"/>
  <c r="T211" i="36"/>
  <c r="U211" i="37"/>
  <c r="Y67" i="33"/>
  <c r="AA67" i="33"/>
  <c r="Q67" i="33"/>
  <c r="L67" i="33"/>
  <c r="V67" i="33"/>
  <c r="M67" i="33"/>
  <c r="AC67" i="33"/>
  <c r="T67" i="33"/>
  <c r="O67" i="33"/>
  <c r="N67" i="33"/>
  <c r="X67" i="33"/>
  <c r="W67" i="33"/>
  <c r="U67" i="33"/>
  <c r="Z67" i="33"/>
  <c r="R67" i="33"/>
  <c r="S67" i="33"/>
  <c r="AB67" i="33"/>
  <c r="P67" i="33"/>
  <c r="T209" i="36"/>
  <c r="U209" i="37"/>
  <c r="T207" i="36"/>
  <c r="U207" i="37"/>
  <c r="AC66" i="33"/>
  <c r="AB66" i="33"/>
  <c r="O66" i="33"/>
  <c r="S66" i="33"/>
  <c r="N66" i="33"/>
  <c r="Y66" i="33"/>
  <c r="L66" i="33"/>
  <c r="T66" i="33"/>
  <c r="R66" i="33"/>
  <c r="P66" i="33"/>
  <c r="M66" i="33"/>
  <c r="U66" i="33"/>
  <c r="Q66" i="33"/>
  <c r="AA66" i="33"/>
  <c r="Z66" i="33"/>
  <c r="X66" i="33"/>
  <c r="W66" i="33"/>
  <c r="V66" i="33"/>
  <c r="T20" i="36"/>
  <c r="U20" i="37"/>
  <c r="T590" i="33"/>
  <c r="U590" i="33"/>
  <c r="S592" i="33"/>
  <c r="I580" i="33"/>
  <c r="I584" i="33"/>
  <c r="R591" i="33"/>
  <c r="P2698" i="14"/>
  <c r="P2767" i="14"/>
  <c r="P214" i="14"/>
  <c r="G3654" i="14"/>
  <c r="P3149" i="14"/>
  <c r="I3654" i="14" s="1"/>
  <c r="G3624" i="14"/>
  <c r="P1080" i="14"/>
  <c r="I3624" i="14" s="1"/>
  <c r="G3566" i="14"/>
  <c r="P3131" i="14"/>
  <c r="I3566" i="14" s="1"/>
  <c r="G3583" i="14"/>
  <c r="P3130" i="14"/>
  <c r="I3583" i="14" s="1"/>
  <c r="G3694" i="14"/>
  <c r="P3288" i="14"/>
  <c r="I3694" i="14" s="1"/>
  <c r="G3685" i="14"/>
  <c r="P1479" i="14"/>
  <c r="I3685" i="14" s="1"/>
  <c r="G3675" i="14"/>
  <c r="P1499" i="14"/>
  <c r="I3675" i="14" s="1"/>
  <c r="G3676" i="14"/>
  <c r="P1519" i="14"/>
  <c r="I3676" i="14" s="1"/>
  <c r="G3597" i="14"/>
  <c r="P3168" i="14"/>
  <c r="I3597" i="14" s="1"/>
  <c r="G3641" i="14"/>
  <c r="P1559" i="14"/>
  <c r="I3641" i="14" s="1"/>
  <c r="G3706" i="14"/>
  <c r="P3170" i="14"/>
  <c r="I3706" i="14" s="1"/>
  <c r="G3640" i="14"/>
  <c r="P1616" i="14"/>
  <c r="I3640" i="14" s="1"/>
  <c r="G3575" i="14"/>
  <c r="P1634" i="14"/>
  <c r="I3575" i="14" s="1"/>
  <c r="G3659" i="14"/>
  <c r="P1717" i="14"/>
  <c r="I3659" i="14" s="1"/>
  <c r="G3670" i="14"/>
  <c r="P1735" i="14"/>
  <c r="I3670" i="14" s="1"/>
  <c r="G3671" i="14"/>
  <c r="P1751" i="14"/>
  <c r="I3671" i="14" s="1"/>
  <c r="G3595" i="14"/>
  <c r="P2772" i="14"/>
  <c r="I3595" i="14" s="1"/>
  <c r="K2774" i="14"/>
  <c r="G3645" i="14"/>
  <c r="P2774" i="14"/>
  <c r="I3645" i="14" s="1"/>
  <c r="G3626" i="14"/>
  <c r="P1040" i="14"/>
  <c r="I3626" i="14" s="1"/>
  <c r="G3550" i="14"/>
  <c r="P3152" i="14"/>
  <c r="I3550" i="14" s="1"/>
  <c r="G3625" i="14"/>
  <c r="P1100" i="14"/>
  <c r="I3625" i="14" s="1"/>
  <c r="G3666" i="14"/>
  <c r="P1216" i="14"/>
  <c r="I3666" i="14" s="1"/>
  <c r="G3587" i="14"/>
  <c r="P3132" i="14"/>
  <c r="I3587" i="14" s="1"/>
  <c r="G3684" i="14"/>
  <c r="P1359" i="14"/>
  <c r="I3684" i="14" s="1"/>
  <c r="G3681" i="14"/>
  <c r="P1379" i="14"/>
  <c r="I3681" i="14" s="1"/>
  <c r="G3686" i="14"/>
  <c r="P1459" i="14"/>
  <c r="I3686" i="14" s="1"/>
  <c r="G3599" i="14"/>
  <c r="P3190" i="14"/>
  <c r="I3599" i="14" s="1"/>
  <c r="G3708" i="14"/>
  <c r="P1700" i="14"/>
  <c r="I3708" i="14" s="1"/>
  <c r="K2773" i="14"/>
  <c r="G3594" i="14"/>
  <c r="P2773" i="14"/>
  <c r="I3594" i="14" s="1"/>
  <c r="G3604" i="14"/>
  <c r="P2513" i="14"/>
  <c r="I3604" i="14" s="1"/>
  <c r="G3551" i="14"/>
  <c r="P3133" i="14"/>
  <c r="I3551" i="14" s="1"/>
  <c r="G3623" i="14"/>
  <c r="P1060" i="14"/>
  <c r="I3623" i="14" s="1"/>
  <c r="G3655" i="14"/>
  <c r="P3150" i="14"/>
  <c r="I3655" i="14" s="1"/>
  <c r="G3584" i="14"/>
  <c r="P3151" i="14"/>
  <c r="I3584" i="14" s="1"/>
  <c r="G3667" i="14"/>
  <c r="P1237" i="14"/>
  <c r="I3667" i="14" s="1"/>
  <c r="G3668" i="14"/>
  <c r="P1258" i="14"/>
  <c r="I3668" i="14" s="1"/>
  <c r="G3682" i="14"/>
  <c r="P1399" i="14"/>
  <c r="I3682" i="14" s="1"/>
  <c r="G3683" i="14"/>
  <c r="P1419" i="14"/>
  <c r="I3683" i="14" s="1"/>
  <c r="G3687" i="14"/>
  <c r="P1439" i="14"/>
  <c r="I3687" i="14" s="1"/>
  <c r="G3701" i="14"/>
  <c r="P3191" i="14"/>
  <c r="I3701" i="14" s="1"/>
  <c r="G3598" i="14"/>
  <c r="P3188" i="14"/>
  <c r="I3598" i="14" s="1"/>
  <c r="G3677" i="14"/>
  <c r="P1539" i="14"/>
  <c r="I3677" i="14" s="1"/>
  <c r="G3589" i="14"/>
  <c r="P3169" i="14"/>
  <c r="I3589" i="14" s="1"/>
  <c r="G3638" i="14"/>
  <c r="P1578" i="14"/>
  <c r="I3638" i="14" s="1"/>
  <c r="G3639" i="14"/>
  <c r="P1597" i="14"/>
  <c r="I3639" i="14" s="1"/>
  <c r="G3662" i="14"/>
  <c r="P3187" i="14"/>
  <c r="I3662" i="14" s="1"/>
  <c r="G3707" i="14"/>
  <c r="P3186" i="14"/>
  <c r="I3707" i="14" s="1"/>
  <c r="G3692" i="14"/>
  <c r="P2827" i="14"/>
  <c r="I3692" i="14" s="1"/>
  <c r="G3691" i="14"/>
  <c r="P2845" i="14"/>
  <c r="I3691" i="14" s="1"/>
  <c r="G3674" i="14"/>
  <c r="P1767" i="14"/>
  <c r="I3674" i="14" s="1"/>
  <c r="G3672" i="14"/>
  <c r="P1783" i="14"/>
  <c r="I3672" i="14" s="1"/>
  <c r="K2775" i="14"/>
  <c r="G3590" i="14"/>
  <c r="P2775" i="14"/>
  <c r="I3590" i="14" s="1"/>
  <c r="G3673" i="14"/>
  <c r="P1799" i="14"/>
  <c r="I3673" i="14" s="1"/>
  <c r="K2777" i="14"/>
  <c r="G3571" i="14"/>
  <c r="P2777" i="14"/>
  <c r="I3571" i="14" s="1"/>
  <c r="K2776" i="14"/>
  <c r="G3556" i="14"/>
  <c r="P2776" i="14"/>
  <c r="I3556" i="14" s="1"/>
  <c r="J2374" i="14"/>
  <c r="J2754" i="14"/>
  <c r="J2755" i="14"/>
  <c r="J2737" i="14"/>
  <c r="J2736" i="14"/>
  <c r="J2742" i="14"/>
  <c r="D2742" i="14"/>
  <c r="F2728" i="14"/>
  <c r="I2715" i="14"/>
  <c r="O2715" i="14" s="1"/>
  <c r="P2715" i="14" s="1"/>
  <c r="I2714" i="14"/>
  <c r="O2714" i="14" s="1"/>
  <c r="P2714" i="14" s="1"/>
  <c r="I2713" i="14"/>
  <c r="O2713" i="14" s="1"/>
  <c r="J2718" i="14"/>
  <c r="J2719" i="14"/>
  <c r="J2847" i="14"/>
  <c r="J2846" i="14"/>
  <c r="P2846" i="14" s="1"/>
  <c r="J2829" i="14"/>
  <c r="J2828" i="14"/>
  <c r="I2859" i="14"/>
  <c r="O2859" i="14" s="1"/>
  <c r="T2859" i="14" s="1"/>
  <c r="I2860" i="14"/>
  <c r="O2860" i="14" s="1"/>
  <c r="T2860" i="14" s="1"/>
  <c r="I2858" i="14"/>
  <c r="O2858" i="14" s="1"/>
  <c r="I3284" i="14"/>
  <c r="O3284" i="14" s="1"/>
  <c r="I3285" i="14"/>
  <c r="O3285" i="14" s="1"/>
  <c r="I3283" i="14"/>
  <c r="O3283" i="14" s="1"/>
  <c r="I313" i="33" s="1"/>
  <c r="I3489" i="14"/>
  <c r="O3489" i="14" s="1"/>
  <c r="T3489" i="14" s="1"/>
  <c r="I3490" i="14"/>
  <c r="O3490" i="14" s="1"/>
  <c r="T3490" i="14" s="1"/>
  <c r="I3488" i="14"/>
  <c r="O3488" i="14" s="1"/>
  <c r="M17" i="38" l="1"/>
  <c r="U21" i="39"/>
  <c r="N15" i="38"/>
  <c r="V19" i="39"/>
  <c r="G19" i="39" s="1"/>
  <c r="L13" i="38"/>
  <c r="T17" i="39"/>
  <c r="N11" i="38"/>
  <c r="V15" i="39"/>
  <c r="G15" i="39" s="1"/>
  <c r="M204" i="38"/>
  <c r="U208" i="39"/>
  <c r="M206" i="38"/>
  <c r="U210" i="39"/>
  <c r="M208" i="38"/>
  <c r="U212" i="39"/>
  <c r="L313" i="33"/>
  <c r="AC313" i="33"/>
  <c r="Y313" i="33"/>
  <c r="AB313" i="33"/>
  <c r="S313" i="33"/>
  <c r="Z313" i="33"/>
  <c r="X313" i="33"/>
  <c r="M313" i="33"/>
  <c r="W313" i="33"/>
  <c r="T313" i="33"/>
  <c r="P313" i="33"/>
  <c r="O313" i="33"/>
  <c r="R313" i="33"/>
  <c r="Q313" i="33"/>
  <c r="U313" i="33"/>
  <c r="V313" i="33"/>
  <c r="AA313" i="33"/>
  <c r="N313" i="33"/>
  <c r="U20" i="36"/>
  <c r="V20" i="37"/>
  <c r="P3284" i="14"/>
  <c r="I314" i="33"/>
  <c r="I2732" i="14"/>
  <c r="O2732" i="14" s="1"/>
  <c r="P2732" i="14" s="1"/>
  <c r="W162" i="14"/>
  <c r="P3285" i="14"/>
  <c r="I315" i="33"/>
  <c r="U211" i="36"/>
  <c r="V211" i="37"/>
  <c r="V18" i="36"/>
  <c r="W18" i="37"/>
  <c r="T16" i="36"/>
  <c r="U16" i="37"/>
  <c r="U207" i="36"/>
  <c r="V207" i="37"/>
  <c r="U209" i="36"/>
  <c r="V209" i="37"/>
  <c r="F2076" i="14"/>
  <c r="W118" i="14"/>
  <c r="V14" i="36"/>
  <c r="W14" i="37"/>
  <c r="V590" i="33"/>
  <c r="I579" i="33"/>
  <c r="I582" i="33"/>
  <c r="S591" i="33"/>
  <c r="S593" i="33"/>
  <c r="I588" i="33"/>
  <c r="I587" i="33"/>
  <c r="T592" i="33"/>
  <c r="T3488" i="14"/>
  <c r="P3283" i="14"/>
  <c r="T2858" i="14"/>
  <c r="P2713" i="14"/>
  <c r="G3563" i="14"/>
  <c r="P2736" i="14"/>
  <c r="I3563" i="14" s="1"/>
  <c r="G3545" i="14"/>
  <c r="P2719" i="14"/>
  <c r="I3545" i="14" s="1"/>
  <c r="G3540" i="14"/>
  <c r="P2737" i="14"/>
  <c r="I3540" i="14" s="1"/>
  <c r="G3544" i="14"/>
  <c r="P2755" i="14"/>
  <c r="I3544" i="14" s="1"/>
  <c r="G3573" i="14"/>
  <c r="P2828" i="14"/>
  <c r="I3573" i="14" s="1"/>
  <c r="G3565" i="14"/>
  <c r="P2718" i="14"/>
  <c r="I3565" i="14" s="1"/>
  <c r="G3564" i="14"/>
  <c r="P2754" i="14"/>
  <c r="I3564" i="14" s="1"/>
  <c r="G3593" i="14"/>
  <c r="P2374" i="14"/>
  <c r="I3593" i="14" s="1"/>
  <c r="G3542" i="14"/>
  <c r="P2829" i="14"/>
  <c r="I3542" i="14" s="1"/>
  <c r="G3541" i="14"/>
  <c r="P2847" i="14"/>
  <c r="I3541" i="14" s="1"/>
  <c r="I2731" i="14"/>
  <c r="O2731" i="14" s="1"/>
  <c r="I2733" i="14"/>
  <c r="O2733" i="14" s="1"/>
  <c r="P2733" i="14" s="1"/>
  <c r="M13" i="38" l="1"/>
  <c r="U17" i="39"/>
  <c r="O15" i="38"/>
  <c r="W19" i="39"/>
  <c r="N206" i="38"/>
  <c r="V210" i="39"/>
  <c r="G210" i="39" s="1"/>
  <c r="N208" i="38"/>
  <c r="V212" i="39"/>
  <c r="G212" i="39" s="1"/>
  <c r="N204" i="38"/>
  <c r="V208" i="39"/>
  <c r="G208" i="39" s="1"/>
  <c r="N17" i="38"/>
  <c r="V21" i="39"/>
  <c r="G21" i="39" s="1"/>
  <c r="O11" i="38"/>
  <c r="W15" i="39"/>
  <c r="V211" i="36"/>
  <c r="W211" i="37"/>
  <c r="AA315" i="33"/>
  <c r="Y315" i="33"/>
  <c r="N315" i="33"/>
  <c r="R315" i="33"/>
  <c r="S315" i="33"/>
  <c r="U315" i="33"/>
  <c r="T315" i="33"/>
  <c r="Z315" i="33"/>
  <c r="X315" i="33"/>
  <c r="M315" i="33"/>
  <c r="P315" i="33"/>
  <c r="O315" i="33"/>
  <c r="AC315" i="33"/>
  <c r="W315" i="33"/>
  <c r="V315" i="33"/>
  <c r="AB315" i="33"/>
  <c r="Q315" i="33"/>
  <c r="L315" i="33"/>
  <c r="U314" i="33"/>
  <c r="X314" i="33"/>
  <c r="W314" i="33"/>
  <c r="AC314" i="33"/>
  <c r="R314" i="33"/>
  <c r="P314" i="33"/>
  <c r="T314" i="33"/>
  <c r="Q314" i="33"/>
  <c r="N314" i="33"/>
  <c r="O314" i="33"/>
  <c r="M314" i="33"/>
  <c r="S314" i="33"/>
  <c r="Z314" i="33"/>
  <c r="Y314" i="33"/>
  <c r="V314" i="33"/>
  <c r="AB314" i="33"/>
  <c r="L314" i="33"/>
  <c r="AA314" i="33"/>
  <c r="V209" i="36"/>
  <c r="W209" i="37"/>
  <c r="V20" i="36"/>
  <c r="W20" i="37"/>
  <c r="V207" i="36"/>
  <c r="W207" i="37"/>
  <c r="U16" i="36"/>
  <c r="V16" i="37"/>
  <c r="F2090" i="14"/>
  <c r="W119" i="14"/>
  <c r="W14" i="36"/>
  <c r="X14" i="37"/>
  <c r="W18" i="36"/>
  <c r="X18" i="37"/>
  <c r="T591" i="33"/>
  <c r="T593" i="33"/>
  <c r="W590" i="33"/>
  <c r="I586" i="33"/>
  <c r="U592" i="33"/>
  <c r="P2731" i="14"/>
  <c r="I2751" i="14"/>
  <c r="O2751" i="14" s="1"/>
  <c r="P2751" i="14" s="1"/>
  <c r="I2749" i="14"/>
  <c r="O2749" i="14" s="1"/>
  <c r="I2750" i="14"/>
  <c r="O2750" i="14" s="1"/>
  <c r="P2750" i="14" s="1"/>
  <c r="O206" i="38" l="1"/>
  <c r="W210" i="39"/>
  <c r="O17" i="38"/>
  <c r="W21" i="39"/>
  <c r="O204" i="38"/>
  <c r="W208" i="39"/>
  <c r="N13" i="38"/>
  <c r="V17" i="39"/>
  <c r="G17" i="39" s="1"/>
  <c r="P15" i="38"/>
  <c r="X19" i="39"/>
  <c r="P11" i="38"/>
  <c r="X15" i="39"/>
  <c r="O208" i="38"/>
  <c r="W212" i="39"/>
  <c r="F2104" i="14"/>
  <c r="W120" i="14"/>
  <c r="V16" i="36"/>
  <c r="W16" i="37"/>
  <c r="W207" i="36"/>
  <c r="X207" i="37"/>
  <c r="X18" i="36"/>
  <c r="Y18" i="37"/>
  <c r="W20" i="36"/>
  <c r="X20" i="37"/>
  <c r="W209" i="36"/>
  <c r="X209" i="37"/>
  <c r="X14" i="36"/>
  <c r="Y14" i="37"/>
  <c r="W211" i="36"/>
  <c r="X211" i="37"/>
  <c r="V592" i="33"/>
  <c r="X590" i="33"/>
  <c r="U591" i="33"/>
  <c r="U593" i="33"/>
  <c r="P2749" i="14"/>
  <c r="J2686" i="14"/>
  <c r="J2669" i="14"/>
  <c r="J2652" i="14"/>
  <c r="J2634" i="14"/>
  <c r="J2616" i="14"/>
  <c r="J2622" i="14"/>
  <c r="J2640" i="14" s="1"/>
  <c r="J2598" i="14"/>
  <c r="J2581" i="14"/>
  <c r="J2569" i="14"/>
  <c r="J2586" i="14" s="1"/>
  <c r="J2603" i="14" s="1"/>
  <c r="J2621" i="14" s="1"/>
  <c r="J2639" i="14" s="1"/>
  <c r="J2657" i="14" s="1"/>
  <c r="G3524" i="14" s="1"/>
  <c r="D2569" i="14"/>
  <c r="D2586" i="14" s="1"/>
  <c r="D2603" i="14" s="1"/>
  <c r="D2621" i="14" s="1"/>
  <c r="D2639" i="14" s="1"/>
  <c r="J2564" i="14"/>
  <c r="J2547" i="14"/>
  <c r="J2530" i="14"/>
  <c r="J2496" i="14"/>
  <c r="J2479" i="14"/>
  <c r="J2416" i="14"/>
  <c r="J2399" i="14"/>
  <c r="J2912" i="14" s="1"/>
  <c r="J2379" i="14"/>
  <c r="J2398" i="14" s="1"/>
  <c r="J1846" i="14"/>
  <c r="J1339" i="14"/>
  <c r="J1319" i="14"/>
  <c r="J1299" i="14"/>
  <c r="J1279" i="14"/>
  <c r="J831" i="14"/>
  <c r="J421" i="14"/>
  <c r="J438" i="14" s="1"/>
  <c r="J455" i="14" s="1"/>
  <c r="J473" i="14" s="1"/>
  <c r="J490" i="14" s="1"/>
  <c r="J507" i="14" s="1"/>
  <c r="I346" i="14"/>
  <c r="O346" i="14" s="1"/>
  <c r="I99" i="33" s="1"/>
  <c r="J288" i="14"/>
  <c r="J271" i="14"/>
  <c r="J254" i="14"/>
  <c r="J237" i="14"/>
  <c r="I3476" i="14"/>
  <c r="O3476" i="14" s="1"/>
  <c r="T3476" i="14" s="1"/>
  <c r="I3477" i="14"/>
  <c r="O3477" i="14" s="1"/>
  <c r="T3477" i="14" s="1"/>
  <c r="I3475" i="14"/>
  <c r="O3475" i="14" s="1"/>
  <c r="J3468" i="14"/>
  <c r="D3468" i="14"/>
  <c r="I3450" i="14"/>
  <c r="O3450" i="14" s="1"/>
  <c r="I3451" i="14"/>
  <c r="O3451" i="14" s="1"/>
  <c r="I3449" i="14"/>
  <c r="O3449" i="14" s="1"/>
  <c r="I356" i="33" s="1"/>
  <c r="F3412" i="14"/>
  <c r="W203" i="14" s="1"/>
  <c r="I3399" i="14"/>
  <c r="O3399" i="14" s="1"/>
  <c r="I3400" i="14"/>
  <c r="O3400" i="14" s="1"/>
  <c r="I3398" i="14"/>
  <c r="O3398" i="14" s="1"/>
  <c r="I343" i="33" s="1"/>
  <c r="K3421" i="14"/>
  <c r="K3420" i="14"/>
  <c r="I3382" i="14"/>
  <c r="O3382" i="14" s="1"/>
  <c r="I3383" i="14"/>
  <c r="O3383" i="14" s="1"/>
  <c r="I3381" i="14"/>
  <c r="O3381" i="14" s="1"/>
  <c r="I338" i="33" s="1"/>
  <c r="I3367" i="14"/>
  <c r="O3367" i="14" s="1"/>
  <c r="I3368" i="14"/>
  <c r="O3368" i="14" s="1"/>
  <c r="I3366" i="14"/>
  <c r="O3366" i="14" s="1"/>
  <c r="I334" i="33" s="1"/>
  <c r="K3356" i="14"/>
  <c r="K3340" i="14"/>
  <c r="K3339" i="14"/>
  <c r="F3313" i="14"/>
  <c r="I3301" i="14"/>
  <c r="O3301" i="14" s="1"/>
  <c r="I3302" i="14"/>
  <c r="O3302" i="14" s="1"/>
  <c r="I3300" i="14"/>
  <c r="O3300" i="14" s="1"/>
  <c r="I318" i="33" s="1"/>
  <c r="I3265" i="14"/>
  <c r="O3265" i="14" s="1"/>
  <c r="I3266" i="14"/>
  <c r="O3266" i="14" s="1"/>
  <c r="I3264" i="14"/>
  <c r="O3264" i="14" s="1"/>
  <c r="I309" i="33" s="1"/>
  <c r="K3271" i="14"/>
  <c r="K3272" i="14"/>
  <c r="K3273" i="14"/>
  <c r="I3204" i="14"/>
  <c r="O3204" i="14" s="1"/>
  <c r="I3205" i="14"/>
  <c r="O3205" i="14" s="1"/>
  <c r="I3203" i="14"/>
  <c r="O3203" i="14" s="1"/>
  <c r="I296" i="33" s="1"/>
  <c r="K3212" i="14"/>
  <c r="K3211" i="14"/>
  <c r="K3210" i="14"/>
  <c r="K3209" i="14"/>
  <c r="K3208" i="14"/>
  <c r="I3181" i="14"/>
  <c r="O3181" i="14" s="1"/>
  <c r="I292" i="33" s="1"/>
  <c r="K3191" i="14"/>
  <c r="K3188" i="14"/>
  <c r="K3189" i="14"/>
  <c r="K3190" i="14"/>
  <c r="I3182" i="14"/>
  <c r="O3182" i="14" s="1"/>
  <c r="I3183" i="14"/>
  <c r="O3183" i="14" s="1"/>
  <c r="K3171" i="14"/>
  <c r="I3163" i="14"/>
  <c r="O3163" i="14" s="1"/>
  <c r="I288" i="33" s="1"/>
  <c r="K3152" i="14"/>
  <c r="K3153" i="14"/>
  <c r="I3145" i="14"/>
  <c r="O3145" i="14" s="1"/>
  <c r="I3146" i="14"/>
  <c r="O3146" i="14" s="1"/>
  <c r="I3144" i="14"/>
  <c r="O3144" i="14" s="1"/>
  <c r="I284" i="33" s="1"/>
  <c r="I3126" i="14"/>
  <c r="O3126" i="14" s="1"/>
  <c r="I3127" i="14"/>
  <c r="O3127" i="14" s="1"/>
  <c r="I3125" i="14"/>
  <c r="O3125" i="14" s="1"/>
  <c r="I280" i="33" s="1"/>
  <c r="K3134" i="14"/>
  <c r="K3133" i="14"/>
  <c r="I3110" i="14"/>
  <c r="O3110" i="14" s="1"/>
  <c r="I3111" i="14"/>
  <c r="O3111" i="14" s="1"/>
  <c r="I3109" i="14"/>
  <c r="O3109" i="14" s="1"/>
  <c r="I276" i="33" s="1"/>
  <c r="I2891" i="14"/>
  <c r="O2891" i="14" s="1"/>
  <c r="I222" i="33" s="1"/>
  <c r="I2884" i="14"/>
  <c r="O2884" i="14" s="1"/>
  <c r="I2877" i="14"/>
  <c r="O2877" i="14" s="1"/>
  <c r="I2870" i="14"/>
  <c r="O2870" i="14" s="1"/>
  <c r="J2833" i="14"/>
  <c r="J2851" i="14" s="1"/>
  <c r="D2833" i="14"/>
  <c r="D2851" i="14" s="1"/>
  <c r="F2819" i="14"/>
  <c r="I2805" i="14"/>
  <c r="O2805" i="14" s="1"/>
  <c r="P2805" i="14" s="1"/>
  <c r="I2806" i="14"/>
  <c r="O2806" i="14" s="1"/>
  <c r="P2806" i="14" s="1"/>
  <c r="I2804" i="14"/>
  <c r="O2804" i="14" s="1"/>
  <c r="H102" i="15"/>
  <c r="H101" i="15" s="1"/>
  <c r="G119" i="15"/>
  <c r="M117" i="15"/>
  <c r="R117" i="15" s="1"/>
  <c r="G116" i="15"/>
  <c r="Q113" i="15"/>
  <c r="Q116" i="15" s="1"/>
  <c r="L113" i="15"/>
  <c r="L116" i="15" s="1"/>
  <c r="H105" i="15"/>
  <c r="R106" i="15"/>
  <c r="M106" i="15"/>
  <c r="R104" i="15"/>
  <c r="R103" i="15" s="1"/>
  <c r="M104" i="15"/>
  <c r="M103" i="15" s="1"/>
  <c r="H103" i="15"/>
  <c r="R98" i="15"/>
  <c r="H98" i="15"/>
  <c r="M98" i="15"/>
  <c r="R96" i="15"/>
  <c r="Q96" i="15"/>
  <c r="R95" i="15"/>
  <c r="Q95" i="15"/>
  <c r="M95" i="15"/>
  <c r="R94" i="15"/>
  <c r="Q94" i="15"/>
  <c r="M94" i="15"/>
  <c r="H93" i="15"/>
  <c r="Q86" i="15"/>
  <c r="R86" i="15" s="1"/>
  <c r="L86" i="15"/>
  <c r="M86" i="15" s="1"/>
  <c r="G86" i="15"/>
  <c r="H86" i="15" s="1"/>
  <c r="R85" i="15"/>
  <c r="M85" i="15"/>
  <c r="H85" i="15"/>
  <c r="Q83" i="15"/>
  <c r="L83" i="15"/>
  <c r="Q82" i="15"/>
  <c r="R82" i="15" s="1"/>
  <c r="L82" i="15"/>
  <c r="M82" i="15" s="1"/>
  <c r="H82" i="15"/>
  <c r="R79" i="15"/>
  <c r="M79" i="15"/>
  <c r="H79" i="15"/>
  <c r="R78" i="15"/>
  <c r="M78" i="15"/>
  <c r="H78" i="15"/>
  <c r="R77" i="15"/>
  <c r="M77" i="15"/>
  <c r="H77" i="15"/>
  <c r="R76" i="15"/>
  <c r="M76" i="15"/>
  <c r="H76" i="15"/>
  <c r="R75" i="15"/>
  <c r="M75" i="15"/>
  <c r="H75" i="15"/>
  <c r="R74" i="15"/>
  <c r="M74" i="15"/>
  <c r="H74" i="15"/>
  <c r="R73" i="15"/>
  <c r="M73" i="15"/>
  <c r="H73" i="15"/>
  <c r="R72" i="15"/>
  <c r="M72" i="15"/>
  <c r="H72" i="15"/>
  <c r="H83" i="15" s="1"/>
  <c r="Q15" i="38" l="1"/>
  <c r="Y19" i="39"/>
  <c r="P204" i="38"/>
  <c r="X208" i="39"/>
  <c r="O13" i="38"/>
  <c r="W17" i="39"/>
  <c r="P208" i="38"/>
  <c r="X212" i="39"/>
  <c r="Q11" i="38"/>
  <c r="Y15" i="39"/>
  <c r="P206" i="38"/>
  <c r="X210" i="39"/>
  <c r="P17" i="38"/>
  <c r="X21" i="39"/>
  <c r="W343" i="33"/>
  <c r="Y343" i="33"/>
  <c r="Z343" i="33"/>
  <c r="U343" i="33"/>
  <c r="L343" i="33"/>
  <c r="N343" i="33"/>
  <c r="Q343" i="33"/>
  <c r="R343" i="33"/>
  <c r="AB343" i="33"/>
  <c r="AA343" i="33"/>
  <c r="AC343" i="33"/>
  <c r="V343" i="33"/>
  <c r="S343" i="33"/>
  <c r="T343" i="33"/>
  <c r="O343" i="33"/>
  <c r="P343" i="33"/>
  <c r="M343" i="33"/>
  <c r="X343" i="33"/>
  <c r="P3400" i="14"/>
  <c r="I345" i="33"/>
  <c r="X20" i="36"/>
  <c r="Y20" i="37"/>
  <c r="AB356" i="33"/>
  <c r="W356" i="33"/>
  <c r="R356" i="33"/>
  <c r="P356" i="33"/>
  <c r="N356" i="33"/>
  <c r="M356" i="33"/>
  <c r="Z356" i="33"/>
  <c r="O356" i="33"/>
  <c r="L356" i="33"/>
  <c r="AA356" i="33"/>
  <c r="Q356" i="33"/>
  <c r="X356" i="33"/>
  <c r="Y356" i="33"/>
  <c r="U356" i="33"/>
  <c r="AC356" i="33"/>
  <c r="S356" i="33"/>
  <c r="T356" i="33"/>
  <c r="V356" i="33"/>
  <c r="P3451" i="14"/>
  <c r="I358" i="33"/>
  <c r="I2824" i="14"/>
  <c r="O2824" i="14" s="1"/>
  <c r="P2824" i="14" s="1"/>
  <c r="W167" i="14"/>
  <c r="P3450" i="14"/>
  <c r="I357" i="33"/>
  <c r="AB296" i="33"/>
  <c r="T296" i="33"/>
  <c r="O296" i="33"/>
  <c r="L296" i="33"/>
  <c r="X296" i="33"/>
  <c r="AC296" i="33"/>
  <c r="P296" i="33"/>
  <c r="W296" i="33"/>
  <c r="N296" i="33"/>
  <c r="V296" i="33"/>
  <c r="S296" i="33"/>
  <c r="M296" i="33"/>
  <c r="AA296" i="33"/>
  <c r="R296" i="33"/>
  <c r="U296" i="33"/>
  <c r="Q296" i="33"/>
  <c r="Y296" i="33"/>
  <c r="Z296" i="33"/>
  <c r="P3205" i="14"/>
  <c r="I298" i="33"/>
  <c r="P3399" i="14"/>
  <c r="I344" i="33"/>
  <c r="M93" i="15"/>
  <c r="Y276" i="33"/>
  <c r="W276" i="33"/>
  <c r="AC276" i="33"/>
  <c r="AA276" i="33"/>
  <c r="T276" i="33"/>
  <c r="Q276" i="33"/>
  <c r="U276" i="33"/>
  <c r="O276" i="33"/>
  <c r="V276" i="33"/>
  <c r="Z276" i="33"/>
  <c r="P276" i="33"/>
  <c r="N276" i="33"/>
  <c r="S276" i="33"/>
  <c r="X276" i="33"/>
  <c r="M276" i="33"/>
  <c r="L276" i="33"/>
  <c r="R276" i="33"/>
  <c r="AB276" i="33"/>
  <c r="P3110" i="14"/>
  <c r="I277" i="33"/>
  <c r="P3266" i="14"/>
  <c r="I311" i="33"/>
  <c r="Y18" i="36"/>
  <c r="Z18" i="37"/>
  <c r="P3265" i="14"/>
  <c r="I310" i="33"/>
  <c r="S99" i="33"/>
  <c r="Y99" i="33"/>
  <c r="Q99" i="33"/>
  <c r="P99" i="33"/>
  <c r="M99" i="33"/>
  <c r="V99" i="33"/>
  <c r="Z99" i="33"/>
  <c r="AB99" i="33"/>
  <c r="T99" i="33"/>
  <c r="X99" i="33"/>
  <c r="R99" i="33"/>
  <c r="O99" i="33"/>
  <c r="AC99" i="33"/>
  <c r="W99" i="33"/>
  <c r="U99" i="33"/>
  <c r="N99" i="33"/>
  <c r="AA99" i="33"/>
  <c r="L99" i="33"/>
  <c r="R93" i="15"/>
  <c r="AA318" i="33"/>
  <c r="U318" i="33"/>
  <c r="X318" i="33"/>
  <c r="Y318" i="33"/>
  <c r="V318" i="33"/>
  <c r="Z318" i="33"/>
  <c r="T318" i="33"/>
  <c r="R318" i="33"/>
  <c r="Q318" i="33"/>
  <c r="W318" i="33"/>
  <c r="O318" i="33"/>
  <c r="N318" i="33"/>
  <c r="AC318" i="33"/>
  <c r="P318" i="33"/>
  <c r="L318" i="33"/>
  <c r="M318" i="33"/>
  <c r="AB318" i="33"/>
  <c r="S318" i="33"/>
  <c r="X207" i="36"/>
  <c r="Y207" i="37"/>
  <c r="P292" i="33"/>
  <c r="M292" i="33"/>
  <c r="R292" i="33"/>
  <c r="W292" i="33"/>
  <c r="Z292" i="33"/>
  <c r="S292" i="33"/>
  <c r="Q292" i="33"/>
  <c r="V292" i="33"/>
  <c r="Y292" i="33"/>
  <c r="X292" i="33"/>
  <c r="O292" i="33"/>
  <c r="N292" i="33"/>
  <c r="AC292" i="33"/>
  <c r="AB292" i="33"/>
  <c r="T292" i="33"/>
  <c r="U292" i="33"/>
  <c r="AA292" i="33"/>
  <c r="L292" i="33"/>
  <c r="P3127" i="14"/>
  <c r="I282" i="33"/>
  <c r="P3301" i="14"/>
  <c r="I319" i="33"/>
  <c r="X211" i="36"/>
  <c r="Y211" i="37"/>
  <c r="W16" i="36"/>
  <c r="X16" i="37"/>
  <c r="I3318" i="14"/>
  <c r="O3318" i="14" s="1"/>
  <c r="W197" i="14"/>
  <c r="P3146" i="14"/>
  <c r="I286" i="33"/>
  <c r="X284" i="33"/>
  <c r="Y284" i="33"/>
  <c r="AC284" i="33"/>
  <c r="T284" i="33"/>
  <c r="P284" i="33"/>
  <c r="N284" i="33"/>
  <c r="L284" i="33"/>
  <c r="AB284" i="33"/>
  <c r="M284" i="33"/>
  <c r="V284" i="33"/>
  <c r="Z284" i="33"/>
  <c r="R284" i="33"/>
  <c r="U284" i="33"/>
  <c r="S284" i="33"/>
  <c r="Q284" i="33"/>
  <c r="W284" i="33"/>
  <c r="AA284" i="33"/>
  <c r="O284" i="33"/>
  <c r="P3145" i="14"/>
  <c r="I285" i="33"/>
  <c r="P3126" i="14"/>
  <c r="I281" i="33"/>
  <c r="Y14" i="36"/>
  <c r="Z14" i="37"/>
  <c r="F2118" i="14"/>
  <c r="W121" i="14"/>
  <c r="P3302" i="14"/>
  <c r="I320" i="33"/>
  <c r="P222" i="33"/>
  <c r="S222" i="33"/>
  <c r="U222" i="33"/>
  <c r="AB222" i="33"/>
  <c r="T222" i="33"/>
  <c r="L222" i="33"/>
  <c r="X222" i="33"/>
  <c r="M222" i="33"/>
  <c r="AC222" i="33"/>
  <c r="Q222" i="33"/>
  <c r="N222" i="33"/>
  <c r="Z222" i="33"/>
  <c r="AA222" i="33"/>
  <c r="R222" i="33"/>
  <c r="O222" i="33"/>
  <c r="V222" i="33"/>
  <c r="Y222" i="33"/>
  <c r="W222" i="33"/>
  <c r="S338" i="33"/>
  <c r="T338" i="33"/>
  <c r="V338" i="33"/>
  <c r="N338" i="33"/>
  <c r="R338" i="33"/>
  <c r="Y338" i="33"/>
  <c r="Q338" i="33"/>
  <c r="O338" i="33"/>
  <c r="AB338" i="33"/>
  <c r="U338" i="33"/>
  <c r="L338" i="33"/>
  <c r="AC338" i="33"/>
  <c r="Z338" i="33"/>
  <c r="P338" i="33"/>
  <c r="AA338" i="33"/>
  <c r="W338" i="33"/>
  <c r="X338" i="33"/>
  <c r="M338" i="33"/>
  <c r="P3368" i="14"/>
  <c r="I336" i="33"/>
  <c r="P3183" i="14"/>
  <c r="I294" i="33"/>
  <c r="P3383" i="14"/>
  <c r="I340" i="33"/>
  <c r="P3204" i="14"/>
  <c r="I297" i="33"/>
  <c r="P3111" i="14"/>
  <c r="I278" i="33"/>
  <c r="T280" i="33"/>
  <c r="S280" i="33"/>
  <c r="L280" i="33"/>
  <c r="V280" i="33"/>
  <c r="U280" i="33"/>
  <c r="AB280" i="33"/>
  <c r="R280" i="33"/>
  <c r="O280" i="33"/>
  <c r="AC280" i="33"/>
  <c r="Z280" i="33"/>
  <c r="Y280" i="33"/>
  <c r="W280" i="33"/>
  <c r="P280" i="33"/>
  <c r="N280" i="33"/>
  <c r="M280" i="33"/>
  <c r="Q280" i="33"/>
  <c r="AA280" i="33"/>
  <c r="X280" i="33"/>
  <c r="P288" i="33"/>
  <c r="N288" i="33"/>
  <c r="L288" i="33"/>
  <c r="O288" i="33"/>
  <c r="V288" i="33"/>
  <c r="U288" i="33"/>
  <c r="AC288" i="33"/>
  <c r="AA288" i="33"/>
  <c r="W288" i="33"/>
  <c r="AB288" i="33"/>
  <c r="X288" i="33"/>
  <c r="T288" i="33"/>
  <c r="Z288" i="33"/>
  <c r="Y288" i="33"/>
  <c r="R288" i="33"/>
  <c r="M288" i="33"/>
  <c r="S288" i="33"/>
  <c r="Q288" i="33"/>
  <c r="P3367" i="14"/>
  <c r="I335" i="33"/>
  <c r="P3182" i="14"/>
  <c r="I293" i="33"/>
  <c r="P309" i="33"/>
  <c r="W309" i="33"/>
  <c r="Q309" i="33"/>
  <c r="N309" i="33"/>
  <c r="T309" i="33"/>
  <c r="X309" i="33"/>
  <c r="M309" i="33"/>
  <c r="L309" i="33"/>
  <c r="AC309" i="33"/>
  <c r="O309" i="33"/>
  <c r="Y309" i="33"/>
  <c r="V309" i="33"/>
  <c r="AA309" i="33"/>
  <c r="R309" i="33"/>
  <c r="U309" i="33"/>
  <c r="S309" i="33"/>
  <c r="AB309" i="33"/>
  <c r="Z309" i="33"/>
  <c r="Y334" i="33"/>
  <c r="U334" i="33"/>
  <c r="T334" i="33"/>
  <c r="V334" i="33"/>
  <c r="R334" i="33"/>
  <c r="AC334" i="33"/>
  <c r="AB334" i="33"/>
  <c r="AA334" i="33"/>
  <c r="L334" i="33"/>
  <c r="M334" i="33"/>
  <c r="X334" i="33"/>
  <c r="O334" i="33"/>
  <c r="W334" i="33"/>
  <c r="S334" i="33"/>
  <c r="N334" i="33"/>
  <c r="P334" i="33"/>
  <c r="Q334" i="33"/>
  <c r="Z334" i="33"/>
  <c r="P3382" i="14"/>
  <c r="I339" i="33"/>
  <c r="X209" i="36"/>
  <c r="Y209" i="37"/>
  <c r="W592" i="33"/>
  <c r="V591" i="33"/>
  <c r="V593" i="33"/>
  <c r="Y590" i="33"/>
  <c r="T3475" i="14"/>
  <c r="P3449" i="14"/>
  <c r="P3381" i="14"/>
  <c r="P3366" i="14"/>
  <c r="P3398" i="14"/>
  <c r="P2891" i="14"/>
  <c r="P3300" i="14"/>
  <c r="P3144" i="14"/>
  <c r="P3109" i="14"/>
  <c r="P2804" i="14"/>
  <c r="P3264" i="14"/>
  <c r="P346" i="14"/>
  <c r="P3163" i="14"/>
  <c r="P3181" i="14"/>
  <c r="P3203" i="14"/>
  <c r="P3125" i="14"/>
  <c r="E3537" i="14"/>
  <c r="E3533" i="14"/>
  <c r="R83" i="15"/>
  <c r="R88" i="15" s="1"/>
  <c r="R89" i="15" s="1"/>
  <c r="G3643" i="14"/>
  <c r="P271" i="14"/>
  <c r="I3643" i="14" s="1"/>
  <c r="G3653" i="14"/>
  <c r="P831" i="14"/>
  <c r="I3653" i="14" s="1"/>
  <c r="G3611" i="14"/>
  <c r="P1299" i="14"/>
  <c r="I3611" i="14" s="1"/>
  <c r="G3644" i="14"/>
  <c r="P254" i="14"/>
  <c r="I3644" i="14" s="1"/>
  <c r="G3554" i="14"/>
  <c r="P288" i="14"/>
  <c r="I3554" i="14" s="1"/>
  <c r="G3613" i="14"/>
  <c r="P1339" i="14"/>
  <c r="I3613" i="14" s="1"/>
  <c r="G3562" i="14"/>
  <c r="P2479" i="14"/>
  <c r="I3562" i="14" s="1"/>
  <c r="G3661" i="14"/>
  <c r="P2530" i="14"/>
  <c r="I3661" i="14" s="1"/>
  <c r="G3702" i="14"/>
  <c r="P2547" i="14"/>
  <c r="I3702" i="14" s="1"/>
  <c r="G3703" i="14"/>
  <c r="P2581" i="14"/>
  <c r="I3703" i="14" s="1"/>
  <c r="G3698" i="14"/>
  <c r="P2652" i="14"/>
  <c r="I3698" i="14" s="1"/>
  <c r="G3614" i="14"/>
  <c r="P1279" i="14"/>
  <c r="I3614" i="14" s="1"/>
  <c r="G3569" i="14"/>
  <c r="P2496" i="14"/>
  <c r="I3569" i="14" s="1"/>
  <c r="G3601" i="14"/>
  <c r="P2598" i="14"/>
  <c r="I3601" i="14" s="1"/>
  <c r="G3602" i="14"/>
  <c r="P2616" i="14"/>
  <c r="I3602" i="14" s="1"/>
  <c r="G3603" i="14"/>
  <c r="P2634" i="14"/>
  <c r="I3603" i="14" s="1"/>
  <c r="G3699" i="14"/>
  <c r="P2669" i="14"/>
  <c r="I3699" i="14" s="1"/>
  <c r="G3642" i="14"/>
  <c r="P237" i="14"/>
  <c r="I3642" i="14" s="1"/>
  <c r="G3612" i="14"/>
  <c r="P1319" i="14"/>
  <c r="I3612" i="14" s="1"/>
  <c r="G3622" i="14"/>
  <c r="P1846" i="14"/>
  <c r="I3622" i="14" s="1"/>
  <c r="G3704" i="14"/>
  <c r="P2564" i="14"/>
  <c r="I3704" i="14" s="1"/>
  <c r="G3700" i="14"/>
  <c r="P2686" i="14"/>
  <c r="I3700" i="14" s="1"/>
  <c r="M102" i="15"/>
  <c r="M101" i="15" s="1"/>
  <c r="R102" i="15"/>
  <c r="R101" i="15" s="1"/>
  <c r="M83" i="15"/>
  <c r="M88" i="15" s="1"/>
  <c r="M89" i="15" s="1"/>
  <c r="H88" i="15"/>
  <c r="H89" i="15" s="1"/>
  <c r="I3416" i="14"/>
  <c r="O3416" i="14" s="1"/>
  <c r="I3417" i="14"/>
  <c r="O3417" i="14" s="1"/>
  <c r="I3415" i="14"/>
  <c r="O3415" i="14" s="1"/>
  <c r="I347" i="33" s="1"/>
  <c r="I3317" i="14"/>
  <c r="O3317" i="14" s="1"/>
  <c r="F3331" i="14"/>
  <c r="I3316" i="14"/>
  <c r="O3316" i="14" s="1"/>
  <c r="I322" i="33" s="1"/>
  <c r="K3213" i="14"/>
  <c r="F2837" i="14"/>
  <c r="W168" i="14" s="1"/>
  <c r="I2822" i="14"/>
  <c r="O2822" i="14" s="1"/>
  <c r="I2823" i="14"/>
  <c r="O2823" i="14" s="1"/>
  <c r="P2823" i="14" s="1"/>
  <c r="L119" i="15"/>
  <c r="H112" i="15"/>
  <c r="R108" i="15"/>
  <c r="R105" i="15" s="1"/>
  <c r="Q119" i="15"/>
  <c r="M108" i="15"/>
  <c r="M105" i="15" s="1"/>
  <c r="Q204" i="38" l="1"/>
  <c r="Y208" i="39"/>
  <c r="Q206" i="38"/>
  <c r="Y210" i="39"/>
  <c r="R11" i="38"/>
  <c r="Z15" i="39"/>
  <c r="R15" i="38"/>
  <c r="Z19" i="39"/>
  <c r="P13" i="38"/>
  <c r="X17" i="39"/>
  <c r="Q17" i="38"/>
  <c r="Y21" i="39"/>
  <c r="Q208" i="38"/>
  <c r="Y212" i="39"/>
  <c r="F3347" i="14"/>
  <c r="W199" i="14" s="1"/>
  <c r="W198" i="14"/>
  <c r="AA297" i="33"/>
  <c r="P297" i="33"/>
  <c r="AC297" i="33"/>
  <c r="O297" i="33"/>
  <c r="Y297" i="33"/>
  <c r="X297" i="33"/>
  <c r="L297" i="33"/>
  <c r="M297" i="33"/>
  <c r="R297" i="33"/>
  <c r="Q297" i="33"/>
  <c r="W297" i="33"/>
  <c r="Z297" i="33"/>
  <c r="AB297" i="33"/>
  <c r="N297" i="33"/>
  <c r="S297" i="33"/>
  <c r="T297" i="33"/>
  <c r="V297" i="33"/>
  <c r="U297" i="33"/>
  <c r="N340" i="33"/>
  <c r="P340" i="33"/>
  <c r="M340" i="33"/>
  <c r="Y340" i="33"/>
  <c r="S340" i="33"/>
  <c r="R340" i="33"/>
  <c r="Q340" i="33"/>
  <c r="X340" i="33"/>
  <c r="W340" i="33"/>
  <c r="O340" i="33"/>
  <c r="AC340" i="33"/>
  <c r="U340" i="33"/>
  <c r="AB340" i="33"/>
  <c r="V340" i="33"/>
  <c r="L340" i="33"/>
  <c r="AA340" i="33"/>
  <c r="Z340" i="33"/>
  <c r="T340" i="33"/>
  <c r="P294" i="33"/>
  <c r="AB294" i="33"/>
  <c r="AA294" i="33"/>
  <c r="Z294" i="33"/>
  <c r="Y294" i="33"/>
  <c r="L294" i="33"/>
  <c r="R294" i="33"/>
  <c r="X294" i="33"/>
  <c r="V294" i="33"/>
  <c r="W294" i="33"/>
  <c r="AC294" i="33"/>
  <c r="O294" i="33"/>
  <c r="T294" i="33"/>
  <c r="Q294" i="33"/>
  <c r="U294" i="33"/>
  <c r="S294" i="33"/>
  <c r="M294" i="33"/>
  <c r="N294" i="33"/>
  <c r="R336" i="33"/>
  <c r="P336" i="33"/>
  <c r="X336" i="33"/>
  <c r="W336" i="33"/>
  <c r="AC336" i="33"/>
  <c r="T336" i="33"/>
  <c r="L336" i="33"/>
  <c r="N336" i="33"/>
  <c r="AA336" i="33"/>
  <c r="Y336" i="33"/>
  <c r="V336" i="33"/>
  <c r="M336" i="33"/>
  <c r="AB336" i="33"/>
  <c r="Z336" i="33"/>
  <c r="U336" i="33"/>
  <c r="S336" i="33"/>
  <c r="O336" i="33"/>
  <c r="Q336" i="33"/>
  <c r="Y209" i="36"/>
  <c r="Z209" i="37"/>
  <c r="Y20" i="36"/>
  <c r="Z20" i="37"/>
  <c r="X339" i="33"/>
  <c r="L339" i="33"/>
  <c r="U339" i="33"/>
  <c r="P339" i="33"/>
  <c r="Q339" i="33"/>
  <c r="R339" i="33"/>
  <c r="O339" i="33"/>
  <c r="Y339" i="33"/>
  <c r="AB339" i="33"/>
  <c r="W339" i="33"/>
  <c r="AC339" i="33"/>
  <c r="AA339" i="33"/>
  <c r="S339" i="33"/>
  <c r="Z339" i="33"/>
  <c r="M339" i="33"/>
  <c r="T339" i="33"/>
  <c r="V339" i="33"/>
  <c r="N339" i="33"/>
  <c r="AC322" i="33"/>
  <c r="S322" i="33"/>
  <c r="Z322" i="33"/>
  <c r="W322" i="33"/>
  <c r="U322" i="33"/>
  <c r="P322" i="33"/>
  <c r="R322" i="33"/>
  <c r="X322" i="33"/>
  <c r="M322" i="33"/>
  <c r="L322" i="33"/>
  <c r="Y322" i="33"/>
  <c r="AA322" i="33"/>
  <c r="AB322" i="33"/>
  <c r="V322" i="33"/>
  <c r="T322" i="33"/>
  <c r="O322" i="33"/>
  <c r="Q322" i="33"/>
  <c r="N322" i="33"/>
  <c r="P345" i="33"/>
  <c r="N345" i="33"/>
  <c r="AA345" i="33"/>
  <c r="Z345" i="33"/>
  <c r="X345" i="33"/>
  <c r="O345" i="33"/>
  <c r="L345" i="33"/>
  <c r="S345" i="33"/>
  <c r="AC345" i="33"/>
  <c r="Q345" i="33"/>
  <c r="W345" i="33"/>
  <c r="V345" i="33"/>
  <c r="U345" i="33"/>
  <c r="T345" i="33"/>
  <c r="R345" i="33"/>
  <c r="Y345" i="33"/>
  <c r="M345" i="33"/>
  <c r="AB345" i="33"/>
  <c r="N320" i="33"/>
  <c r="V320" i="33"/>
  <c r="W320" i="33"/>
  <c r="P320" i="33"/>
  <c r="X320" i="33"/>
  <c r="U320" i="33"/>
  <c r="T320" i="33"/>
  <c r="S320" i="33"/>
  <c r="R320" i="33"/>
  <c r="AB320" i="33"/>
  <c r="Y320" i="33"/>
  <c r="AA320" i="33"/>
  <c r="Q320" i="33"/>
  <c r="Z320" i="33"/>
  <c r="L320" i="33"/>
  <c r="M320" i="33"/>
  <c r="AC320" i="33"/>
  <c r="O320" i="33"/>
  <c r="T286" i="33"/>
  <c r="Y286" i="33"/>
  <c r="Q286" i="33"/>
  <c r="AC286" i="33"/>
  <c r="N286" i="33"/>
  <c r="AA286" i="33"/>
  <c r="P286" i="33"/>
  <c r="X286" i="33"/>
  <c r="W286" i="33"/>
  <c r="M286" i="33"/>
  <c r="AB286" i="33"/>
  <c r="O286" i="33"/>
  <c r="U286" i="33"/>
  <c r="V286" i="33"/>
  <c r="L286" i="33"/>
  <c r="Z286" i="33"/>
  <c r="R286" i="33"/>
  <c r="S286" i="33"/>
  <c r="R357" i="33"/>
  <c r="P357" i="33"/>
  <c r="AB357" i="33"/>
  <c r="O357" i="33"/>
  <c r="N357" i="33"/>
  <c r="Y357" i="33"/>
  <c r="X357" i="33"/>
  <c r="AA357" i="33"/>
  <c r="AC357" i="33"/>
  <c r="W357" i="33"/>
  <c r="Z357" i="33"/>
  <c r="U357" i="33"/>
  <c r="Q357" i="33"/>
  <c r="T357" i="33"/>
  <c r="S357" i="33"/>
  <c r="M357" i="33"/>
  <c r="L357" i="33"/>
  <c r="V357" i="33"/>
  <c r="Y207" i="36"/>
  <c r="Z207" i="37"/>
  <c r="X358" i="33"/>
  <c r="R358" i="33"/>
  <c r="T358" i="33"/>
  <c r="N358" i="33"/>
  <c r="AC358" i="33"/>
  <c r="Y358" i="33"/>
  <c r="P358" i="33"/>
  <c r="O358" i="33"/>
  <c r="M358" i="33"/>
  <c r="U358" i="33"/>
  <c r="V358" i="33"/>
  <c r="L358" i="33"/>
  <c r="Z358" i="33"/>
  <c r="AB358" i="33"/>
  <c r="S358" i="33"/>
  <c r="AA358" i="33"/>
  <c r="W358" i="33"/>
  <c r="Q358" i="33"/>
  <c r="P3417" i="14"/>
  <c r="I349" i="33"/>
  <c r="Y293" i="33"/>
  <c r="AA293" i="33"/>
  <c r="Z293" i="33"/>
  <c r="V293" i="33"/>
  <c r="S293" i="33"/>
  <c r="Q293" i="33"/>
  <c r="U293" i="33"/>
  <c r="N293" i="33"/>
  <c r="M293" i="33"/>
  <c r="L293" i="33"/>
  <c r="AC293" i="33"/>
  <c r="X293" i="33"/>
  <c r="AB293" i="33"/>
  <c r="P293" i="33"/>
  <c r="T293" i="33"/>
  <c r="R293" i="33"/>
  <c r="W293" i="33"/>
  <c r="O293" i="33"/>
  <c r="Z344" i="33"/>
  <c r="Y344" i="33"/>
  <c r="R344" i="33"/>
  <c r="AC344" i="33"/>
  <c r="AB344" i="33"/>
  <c r="V344" i="33"/>
  <c r="T344" i="33"/>
  <c r="Q344" i="33"/>
  <c r="AA344" i="33"/>
  <c r="U344" i="33"/>
  <c r="P344" i="33"/>
  <c r="L344" i="33"/>
  <c r="O344" i="33"/>
  <c r="S344" i="33"/>
  <c r="X344" i="33"/>
  <c r="W344" i="33"/>
  <c r="M344" i="33"/>
  <c r="N344" i="33"/>
  <c r="R347" i="33"/>
  <c r="AB347" i="33"/>
  <c r="V347" i="33"/>
  <c r="S347" i="33"/>
  <c r="U347" i="33"/>
  <c r="Z347" i="33"/>
  <c r="O347" i="33"/>
  <c r="AA347" i="33"/>
  <c r="W347" i="33"/>
  <c r="X347" i="33"/>
  <c r="AC347" i="33"/>
  <c r="N347" i="33"/>
  <c r="P347" i="33"/>
  <c r="M347" i="33"/>
  <c r="L347" i="33"/>
  <c r="Q347" i="33"/>
  <c r="T347" i="33"/>
  <c r="Y347" i="33"/>
  <c r="P3416" i="14"/>
  <c r="I348" i="33"/>
  <c r="Z14" i="36"/>
  <c r="AA14" i="37"/>
  <c r="X16" i="36"/>
  <c r="Y16" i="37"/>
  <c r="Y310" i="33"/>
  <c r="AA310" i="33"/>
  <c r="AC310" i="33"/>
  <c r="O310" i="33"/>
  <c r="N310" i="33"/>
  <c r="M310" i="33"/>
  <c r="X310" i="33"/>
  <c r="W310" i="33"/>
  <c r="T310" i="33"/>
  <c r="S310" i="33"/>
  <c r="Q310" i="33"/>
  <c r="V310" i="33"/>
  <c r="U310" i="33"/>
  <c r="P310" i="33"/>
  <c r="AB310" i="33"/>
  <c r="Z310" i="33"/>
  <c r="R310" i="33"/>
  <c r="L310" i="33"/>
  <c r="P3318" i="14"/>
  <c r="I324" i="33"/>
  <c r="O335" i="33"/>
  <c r="T335" i="33"/>
  <c r="M335" i="33"/>
  <c r="Y335" i="33"/>
  <c r="AA335" i="33"/>
  <c r="AC335" i="33"/>
  <c r="N335" i="33"/>
  <c r="V335" i="33"/>
  <c r="P335" i="33"/>
  <c r="W335" i="33"/>
  <c r="X335" i="33"/>
  <c r="L335" i="33"/>
  <c r="AB335" i="33"/>
  <c r="U335" i="33"/>
  <c r="S335" i="33"/>
  <c r="Z335" i="33"/>
  <c r="R335" i="33"/>
  <c r="Q335" i="33"/>
  <c r="S281" i="33"/>
  <c r="U281" i="33"/>
  <c r="T281" i="33"/>
  <c r="R281" i="33"/>
  <c r="V281" i="33"/>
  <c r="Q281" i="33"/>
  <c r="AB281" i="33"/>
  <c r="AC281" i="33"/>
  <c r="P281" i="33"/>
  <c r="X281" i="33"/>
  <c r="O281" i="33"/>
  <c r="L281" i="33"/>
  <c r="AA281" i="33"/>
  <c r="N281" i="33"/>
  <c r="Y281" i="33"/>
  <c r="W281" i="33"/>
  <c r="Z281" i="33"/>
  <c r="M281" i="33"/>
  <c r="P3317" i="14"/>
  <c r="I323" i="33"/>
  <c r="Y211" i="36"/>
  <c r="Z211" i="37"/>
  <c r="U319" i="33"/>
  <c r="AA319" i="33"/>
  <c r="V319" i="33"/>
  <c r="N319" i="33"/>
  <c r="X319" i="33"/>
  <c r="T319" i="33"/>
  <c r="M319" i="33"/>
  <c r="S319" i="33"/>
  <c r="O319" i="33"/>
  <c r="R319" i="33"/>
  <c r="Q319" i="33"/>
  <c r="AB319" i="33"/>
  <c r="L319" i="33"/>
  <c r="Y319" i="33"/>
  <c r="AC319" i="33"/>
  <c r="Z319" i="33"/>
  <c r="W319" i="33"/>
  <c r="P319" i="33"/>
  <c r="Z18" i="36"/>
  <c r="AA18" i="37"/>
  <c r="P298" i="33"/>
  <c r="M298" i="33"/>
  <c r="Z298" i="33"/>
  <c r="AA298" i="33"/>
  <c r="L298" i="33"/>
  <c r="U298" i="33"/>
  <c r="R298" i="33"/>
  <c r="O298" i="33"/>
  <c r="W298" i="33"/>
  <c r="X298" i="33"/>
  <c r="V298" i="33"/>
  <c r="N298" i="33"/>
  <c r="Y298" i="33"/>
  <c r="AB298" i="33"/>
  <c r="AC298" i="33"/>
  <c r="S298" i="33"/>
  <c r="T298" i="33"/>
  <c r="Q298" i="33"/>
  <c r="M311" i="33"/>
  <c r="AB311" i="33"/>
  <c r="Z311" i="33"/>
  <c r="T311" i="33"/>
  <c r="S311" i="33"/>
  <c r="Y311" i="33"/>
  <c r="AA311" i="33"/>
  <c r="V311" i="33"/>
  <c r="U311" i="33"/>
  <c r="W311" i="33"/>
  <c r="L311" i="33"/>
  <c r="Q311" i="33"/>
  <c r="N311" i="33"/>
  <c r="R311" i="33"/>
  <c r="X311" i="33"/>
  <c r="AC311" i="33"/>
  <c r="P311" i="33"/>
  <c r="O311" i="33"/>
  <c r="V285" i="33"/>
  <c r="L285" i="33"/>
  <c r="R285" i="33"/>
  <c r="U285" i="33"/>
  <c r="AC285" i="33"/>
  <c r="AB285" i="33"/>
  <c r="AA285" i="33"/>
  <c r="Q285" i="33"/>
  <c r="Z285" i="33"/>
  <c r="T285" i="33"/>
  <c r="S285" i="33"/>
  <c r="P285" i="33"/>
  <c r="X285" i="33"/>
  <c r="M285" i="33"/>
  <c r="Y285" i="33"/>
  <c r="W285" i="33"/>
  <c r="O285" i="33"/>
  <c r="N285" i="33"/>
  <c r="Y278" i="33"/>
  <c r="AB278" i="33"/>
  <c r="P278" i="33"/>
  <c r="AC278" i="33"/>
  <c r="Z278" i="33"/>
  <c r="O278" i="33"/>
  <c r="N278" i="33"/>
  <c r="W278" i="33"/>
  <c r="S278" i="33"/>
  <c r="L278" i="33"/>
  <c r="V278" i="33"/>
  <c r="R278" i="33"/>
  <c r="Q278" i="33"/>
  <c r="AA278" i="33"/>
  <c r="U278" i="33"/>
  <c r="T278" i="33"/>
  <c r="M278" i="33"/>
  <c r="X278" i="33"/>
  <c r="F2132" i="14"/>
  <c r="W123" i="14" s="1"/>
  <c r="W122" i="14"/>
  <c r="W282" i="33"/>
  <c r="AB282" i="33"/>
  <c r="R282" i="33"/>
  <c r="N282" i="33"/>
  <c r="O282" i="33"/>
  <c r="AC282" i="33"/>
  <c r="P282" i="33"/>
  <c r="X282" i="33"/>
  <c r="T282" i="33"/>
  <c r="S282" i="33"/>
  <c r="Q282" i="33"/>
  <c r="M282" i="33"/>
  <c r="Y282" i="33"/>
  <c r="U282" i="33"/>
  <c r="Z282" i="33"/>
  <c r="V282" i="33"/>
  <c r="L282" i="33"/>
  <c r="AA282" i="33"/>
  <c r="R277" i="33"/>
  <c r="S277" i="33"/>
  <c r="AA277" i="33"/>
  <c r="W277" i="33"/>
  <c r="O277" i="33"/>
  <c r="T277" i="33"/>
  <c r="N277" i="33"/>
  <c r="V277" i="33"/>
  <c r="U277" i="33"/>
  <c r="Q277" i="33"/>
  <c r="Y277" i="33"/>
  <c r="AC277" i="33"/>
  <c r="X277" i="33"/>
  <c r="AB277" i="33"/>
  <c r="L277" i="33"/>
  <c r="Z277" i="33"/>
  <c r="M277" i="33"/>
  <c r="P277" i="33"/>
  <c r="Z590" i="33"/>
  <c r="X592" i="33"/>
  <c r="I577" i="33"/>
  <c r="W591" i="33"/>
  <c r="W593" i="33"/>
  <c r="P3415" i="14"/>
  <c r="P3316" i="14"/>
  <c r="P2822" i="14"/>
  <c r="R112" i="15"/>
  <c r="R115" i="15" s="1"/>
  <c r="R118" i="15" s="1"/>
  <c r="R119" i="15" s="1"/>
  <c r="M112" i="15"/>
  <c r="M115" i="15" s="1"/>
  <c r="H115" i="15"/>
  <c r="H118" i="15" s="1"/>
  <c r="H119" i="15" s="1"/>
  <c r="I3336" i="14"/>
  <c r="O3336" i="14" s="1"/>
  <c r="I3335" i="14"/>
  <c r="O3335" i="14" s="1"/>
  <c r="I3334" i="14"/>
  <c r="O3334" i="14" s="1"/>
  <c r="I326" i="33" s="1"/>
  <c r="I2841" i="14"/>
  <c r="O2841" i="14" s="1"/>
  <c r="P2841" i="14" s="1"/>
  <c r="I2840" i="14"/>
  <c r="O2840" i="14" s="1"/>
  <c r="I2842" i="14"/>
  <c r="O2842" i="14" s="1"/>
  <c r="P2842" i="14" s="1"/>
  <c r="I3351" i="14" l="1"/>
  <c r="O3351" i="14" s="1"/>
  <c r="I3352" i="14"/>
  <c r="O3352" i="14" s="1"/>
  <c r="I332" i="33" s="1"/>
  <c r="I3350" i="14"/>
  <c r="O3350" i="14" s="1"/>
  <c r="I330" i="33" s="1"/>
  <c r="R330" i="33" s="1"/>
  <c r="R208" i="38"/>
  <c r="Z212" i="39"/>
  <c r="R17" i="38"/>
  <c r="Z21" i="39"/>
  <c r="R206" i="38"/>
  <c r="Z210" i="39"/>
  <c r="R204" i="38"/>
  <c r="Z208" i="39"/>
  <c r="S15" i="38"/>
  <c r="AA19" i="39"/>
  <c r="Q13" i="38"/>
  <c r="Y17" i="39"/>
  <c r="S11" i="38"/>
  <c r="AA15" i="39"/>
  <c r="Y16" i="36"/>
  <c r="Z16" i="37"/>
  <c r="W326" i="33"/>
  <c r="P326" i="33"/>
  <c r="N326" i="33"/>
  <c r="Q326" i="33"/>
  <c r="S326" i="33"/>
  <c r="M326" i="33"/>
  <c r="R326" i="33"/>
  <c r="O326" i="33"/>
  <c r="AC326" i="33"/>
  <c r="AA326" i="33"/>
  <c r="AB326" i="33"/>
  <c r="V326" i="33"/>
  <c r="Z326" i="33"/>
  <c r="Y326" i="33"/>
  <c r="L326" i="33"/>
  <c r="T326" i="33"/>
  <c r="X326" i="33"/>
  <c r="U326" i="33"/>
  <c r="P3335" i="14"/>
  <c r="I327" i="33"/>
  <c r="AA14" i="36"/>
  <c r="AB14" i="37"/>
  <c r="W324" i="33"/>
  <c r="U324" i="33"/>
  <c r="S324" i="33"/>
  <c r="AB324" i="33"/>
  <c r="AA324" i="33"/>
  <c r="X324" i="33"/>
  <c r="AC324" i="33"/>
  <c r="L324" i="33"/>
  <c r="T324" i="33"/>
  <c r="Q324" i="33"/>
  <c r="P324" i="33"/>
  <c r="O324" i="33"/>
  <c r="M324" i="33"/>
  <c r="R324" i="33"/>
  <c r="Y324" i="33"/>
  <c r="V324" i="33"/>
  <c r="N324" i="33"/>
  <c r="Z324" i="33"/>
  <c r="AA18" i="36"/>
  <c r="AB18" i="37"/>
  <c r="Z211" i="36"/>
  <c r="AA211" i="37"/>
  <c r="O330" i="33"/>
  <c r="Z20" i="36"/>
  <c r="AA20" i="37"/>
  <c r="P3352" i="14"/>
  <c r="U348" i="33"/>
  <c r="X348" i="33"/>
  <c r="Z348" i="33"/>
  <c r="V348" i="33"/>
  <c r="S348" i="33"/>
  <c r="N348" i="33"/>
  <c r="M348" i="33"/>
  <c r="W348" i="33"/>
  <c r="T348" i="33"/>
  <c r="R348" i="33"/>
  <c r="AC348" i="33"/>
  <c r="AB348" i="33"/>
  <c r="Q348" i="33"/>
  <c r="P348" i="33"/>
  <c r="AA348" i="33"/>
  <c r="O348" i="33"/>
  <c r="L348" i="33"/>
  <c r="Y348" i="33"/>
  <c r="Z209" i="36"/>
  <c r="AA209" i="37"/>
  <c r="P3351" i="14"/>
  <c r="I331" i="33"/>
  <c r="W323" i="33"/>
  <c r="Z323" i="33"/>
  <c r="N323" i="33"/>
  <c r="S323" i="33"/>
  <c r="AA323" i="33"/>
  <c r="V323" i="33"/>
  <c r="AC323" i="33"/>
  <c r="Y323" i="33"/>
  <c r="AB323" i="33"/>
  <c r="O323" i="33"/>
  <c r="M323" i="33"/>
  <c r="Q323" i="33"/>
  <c r="P323" i="33"/>
  <c r="T323" i="33"/>
  <c r="R323" i="33"/>
  <c r="L323" i="33"/>
  <c r="U323" i="33"/>
  <c r="X323" i="33"/>
  <c r="Z207" i="36"/>
  <c r="AA207" i="37"/>
  <c r="S349" i="33"/>
  <c r="AB349" i="33"/>
  <c r="N349" i="33"/>
  <c r="W349" i="33"/>
  <c r="AA349" i="33"/>
  <c r="L349" i="33"/>
  <c r="V349" i="33"/>
  <c r="T349" i="33"/>
  <c r="Q349" i="33"/>
  <c r="X349" i="33"/>
  <c r="Y349" i="33"/>
  <c r="O349" i="33"/>
  <c r="U349" i="33"/>
  <c r="R349" i="33"/>
  <c r="P349" i="33"/>
  <c r="Z349" i="33"/>
  <c r="M349" i="33"/>
  <c r="AC349" i="33"/>
  <c r="P3336" i="14"/>
  <c r="I328" i="33"/>
  <c r="X593" i="33"/>
  <c r="X591" i="33"/>
  <c r="Y592" i="33"/>
  <c r="AA590" i="33"/>
  <c r="P3350" i="14"/>
  <c r="P3334" i="14"/>
  <c r="P2840" i="14"/>
  <c r="R116" i="15"/>
  <c r="H116" i="15"/>
  <c r="M118" i="15"/>
  <c r="M119" i="15" s="1"/>
  <c r="M116" i="15"/>
  <c r="T330" i="33" l="1"/>
  <c r="N330" i="33"/>
  <c r="AA330" i="33"/>
  <c r="AB330" i="33"/>
  <c r="P330" i="33"/>
  <c r="Z330" i="33"/>
  <c r="Q330" i="33"/>
  <c r="S330" i="33"/>
  <c r="U330" i="33"/>
  <c r="V330" i="33"/>
  <c r="X330" i="33"/>
  <c r="AC330" i="33"/>
  <c r="W330" i="33"/>
  <c r="Y330" i="33"/>
  <c r="M330" i="33"/>
  <c r="L330" i="33"/>
  <c r="R13" i="38"/>
  <c r="Z17" i="39"/>
  <c r="S17" i="38"/>
  <c r="AA21" i="39"/>
  <c r="T11" i="38"/>
  <c r="AB15" i="39"/>
  <c r="K15" i="39" s="1"/>
  <c r="S204" i="38"/>
  <c r="AA208" i="39"/>
  <c r="S208" i="38"/>
  <c r="AA212" i="39"/>
  <c r="S206" i="38"/>
  <c r="AA210" i="39"/>
  <c r="T15" i="38"/>
  <c r="AB19" i="39"/>
  <c r="K19" i="39" s="1"/>
  <c r="AA209" i="36"/>
  <c r="AB209" i="37"/>
  <c r="AA20" i="36"/>
  <c r="AB20" i="37"/>
  <c r="U331" i="33"/>
  <c r="R331" i="33"/>
  <c r="L331" i="33"/>
  <c r="M331" i="33"/>
  <c r="W331" i="33"/>
  <c r="AB331" i="33"/>
  <c r="V331" i="33"/>
  <c r="Y331" i="33"/>
  <c r="X331" i="33"/>
  <c r="Z331" i="33"/>
  <c r="P331" i="33"/>
  <c r="AC331" i="33"/>
  <c r="T331" i="33"/>
  <c r="AA331" i="33"/>
  <c r="N331" i="33"/>
  <c r="Q331" i="33"/>
  <c r="S331" i="33"/>
  <c r="O331" i="33"/>
  <c r="AB332" i="33"/>
  <c r="X332" i="33"/>
  <c r="T332" i="33"/>
  <c r="P332" i="33"/>
  <c r="AA332" i="33"/>
  <c r="M332" i="33"/>
  <c r="N332" i="33"/>
  <c r="Y332" i="33"/>
  <c r="AC332" i="33"/>
  <c r="Q332" i="33"/>
  <c r="U332" i="33"/>
  <c r="W332" i="33"/>
  <c r="V332" i="33"/>
  <c r="L332" i="33"/>
  <c r="S332" i="33"/>
  <c r="R332" i="33"/>
  <c r="O332" i="33"/>
  <c r="Z332" i="33"/>
  <c r="Y327" i="33"/>
  <c r="X327" i="33"/>
  <c r="AB327" i="33"/>
  <c r="AA327" i="33"/>
  <c r="AC327" i="33"/>
  <c r="L327" i="33"/>
  <c r="T327" i="33"/>
  <c r="S327" i="33"/>
  <c r="Z327" i="33"/>
  <c r="P327" i="33"/>
  <c r="W327" i="33"/>
  <c r="N327" i="33"/>
  <c r="M327" i="33"/>
  <c r="O327" i="33"/>
  <c r="V327" i="33"/>
  <c r="U327" i="33"/>
  <c r="Q327" i="33"/>
  <c r="R327" i="33"/>
  <c r="AA207" i="36"/>
  <c r="AB207" i="37"/>
  <c r="AA211" i="36"/>
  <c r="AB211" i="37"/>
  <c r="AB18" i="36"/>
  <c r="AC18" i="37"/>
  <c r="AB14" i="36"/>
  <c r="AC14" i="37"/>
  <c r="R328" i="33"/>
  <c r="W328" i="33"/>
  <c r="Y328" i="33"/>
  <c r="N328" i="33"/>
  <c r="S328" i="33"/>
  <c r="AC328" i="33"/>
  <c r="P328" i="33"/>
  <c r="U328" i="33"/>
  <c r="Q328" i="33"/>
  <c r="O328" i="33"/>
  <c r="Z328" i="33"/>
  <c r="V328" i="33"/>
  <c r="L328" i="33"/>
  <c r="AB328" i="33"/>
  <c r="T328" i="33"/>
  <c r="M328" i="33"/>
  <c r="AA328" i="33"/>
  <c r="X328" i="33"/>
  <c r="Z16" i="36"/>
  <c r="AA16" i="37"/>
  <c r="AB590" i="33"/>
  <c r="Z592" i="33"/>
  <c r="Y591" i="33"/>
  <c r="Y593" i="33"/>
  <c r="J32" i="17"/>
  <c r="K32" i="17" s="1"/>
  <c r="U11" i="38" l="1"/>
  <c r="AC15" i="39"/>
  <c r="T208" i="38"/>
  <c r="AB212" i="39"/>
  <c r="K212" i="39" s="1"/>
  <c r="T17" i="38"/>
  <c r="AB21" i="39"/>
  <c r="K21" i="39" s="1"/>
  <c r="U15" i="38"/>
  <c r="AC19" i="39"/>
  <c r="T206" i="38"/>
  <c r="AB210" i="39"/>
  <c r="K210" i="39" s="1"/>
  <c r="T204" i="38"/>
  <c r="AB208" i="39"/>
  <c r="K208" i="39" s="1"/>
  <c r="S13" i="38"/>
  <c r="AA17" i="39"/>
  <c r="AC14" i="36"/>
  <c r="AD14" i="37"/>
  <c r="AB20" i="36"/>
  <c r="AC20" i="37"/>
  <c r="AA16" i="36"/>
  <c r="AB16" i="37"/>
  <c r="AB209" i="36"/>
  <c r="AC209" i="37"/>
  <c r="AC18" i="36"/>
  <c r="AD18" i="37"/>
  <c r="AB211" i="36"/>
  <c r="AC211" i="37"/>
  <c r="AB207" i="36"/>
  <c r="AC207" i="37"/>
  <c r="Z591" i="33"/>
  <c r="Z593" i="33"/>
  <c r="I581" i="33"/>
  <c r="AA592" i="33"/>
  <c r="I578" i="33"/>
  <c r="AC590" i="33"/>
  <c r="I590" i="33" s="1"/>
  <c r="J64" i="17"/>
  <c r="K64" i="17" s="1"/>
  <c r="J63" i="17"/>
  <c r="K63" i="17" s="1"/>
  <c r="J62" i="17"/>
  <c r="K62" i="17" s="1"/>
  <c r="J61" i="17"/>
  <c r="K61" i="17" s="1"/>
  <c r="J60" i="17"/>
  <c r="K60" i="17" s="1"/>
  <c r="J59" i="17"/>
  <c r="K59" i="17" s="1"/>
  <c r="J58" i="17"/>
  <c r="K58" i="17" s="1"/>
  <c r="J55" i="17"/>
  <c r="K55" i="17" s="1"/>
  <c r="J54" i="17"/>
  <c r="K54" i="17" s="1"/>
  <c r="J51" i="17"/>
  <c r="K51" i="17" s="1"/>
  <c r="J50" i="17"/>
  <c r="K50" i="17" s="1"/>
  <c r="J49" i="17"/>
  <c r="K49" i="17" s="1"/>
  <c r="J48" i="17"/>
  <c r="K48" i="17" s="1"/>
  <c r="J44" i="17"/>
  <c r="K44" i="17" s="1"/>
  <c r="J43" i="17"/>
  <c r="K43" i="17" s="1"/>
  <c r="J41" i="17"/>
  <c r="K41" i="17" s="1"/>
  <c r="J40" i="17"/>
  <c r="K40" i="17" s="1"/>
  <c r="Y38" i="17"/>
  <c r="Z38" i="17" s="1"/>
  <c r="AA38" i="17" s="1"/>
  <c r="J38" i="17"/>
  <c r="K38" i="17" s="1"/>
  <c r="J37" i="17"/>
  <c r="K37" i="17" s="1"/>
  <c r="J35" i="17"/>
  <c r="K35" i="17" s="1"/>
  <c r="J34" i="17"/>
  <c r="K34" i="17" s="1"/>
  <c r="J33" i="17"/>
  <c r="K33" i="17" s="1"/>
  <c r="J31" i="17"/>
  <c r="K31" i="17" s="1"/>
  <c r="J30" i="17"/>
  <c r="K30" i="17" s="1"/>
  <c r="J29" i="17"/>
  <c r="K29" i="17" s="1"/>
  <c r="J26" i="17"/>
  <c r="K26" i="17" s="1"/>
  <c r="J25" i="17"/>
  <c r="K25" i="17" s="1"/>
  <c r="J24" i="17"/>
  <c r="K24" i="17" s="1"/>
  <c r="J23" i="17"/>
  <c r="K23" i="17" s="1"/>
  <c r="J20" i="17"/>
  <c r="K20" i="17" s="1"/>
  <c r="J19" i="17"/>
  <c r="K19" i="17" s="1"/>
  <c r="J18" i="17"/>
  <c r="K18" i="17" s="1"/>
  <c r="J17" i="17"/>
  <c r="K17" i="17" s="1"/>
  <c r="J16" i="17"/>
  <c r="K16" i="17" s="1"/>
  <c r="J15" i="17"/>
  <c r="K15" i="17" s="1"/>
  <c r="F122" i="16"/>
  <c r="F120" i="16"/>
  <c r="F118" i="16" s="1"/>
  <c r="F116" i="16"/>
  <c r="F115" i="16"/>
  <c r="F114" i="16" s="1"/>
  <c r="F112" i="16"/>
  <c r="F107" i="16"/>
  <c r="E104" i="16"/>
  <c r="E126" i="16" s="1"/>
  <c r="F74" i="16"/>
  <c r="F72" i="16" s="1"/>
  <c r="O59" i="16"/>
  <c r="O62" i="16" s="1"/>
  <c r="J59" i="16"/>
  <c r="J62" i="16" s="1"/>
  <c r="P55" i="16"/>
  <c r="K55" i="16"/>
  <c r="F55" i="16"/>
  <c r="P51" i="16"/>
  <c r="K51" i="16"/>
  <c r="F51" i="16"/>
  <c r="P49" i="16"/>
  <c r="K49" i="16"/>
  <c r="F49" i="16"/>
  <c r="P48" i="16"/>
  <c r="P47" i="16" s="1"/>
  <c r="K48" i="16"/>
  <c r="K47" i="16" s="1"/>
  <c r="F48" i="16"/>
  <c r="F47" i="16" s="1"/>
  <c r="P45" i="16"/>
  <c r="K45" i="16"/>
  <c r="F45" i="16"/>
  <c r="P43" i="16"/>
  <c r="P42" i="16"/>
  <c r="P41" i="16"/>
  <c r="K40" i="16"/>
  <c r="F40" i="16"/>
  <c r="O37" i="16"/>
  <c r="J37" i="16"/>
  <c r="E37" i="16"/>
  <c r="E59" i="16" s="1"/>
  <c r="P7" i="16"/>
  <c r="P5" i="16" s="1"/>
  <c r="K5" i="16"/>
  <c r="K25" i="16" s="1"/>
  <c r="F5" i="16"/>
  <c r="F19" i="16" s="1"/>
  <c r="D59" i="15"/>
  <c r="J57" i="15"/>
  <c r="O57" i="15" s="1"/>
  <c r="N53" i="15"/>
  <c r="N56" i="15" s="1"/>
  <c r="I53" i="15"/>
  <c r="I59" i="15" s="1"/>
  <c r="O48" i="15"/>
  <c r="J48" i="15"/>
  <c r="O46" i="15"/>
  <c r="J46" i="15"/>
  <c r="E45" i="15"/>
  <c r="O44" i="15"/>
  <c r="O43" i="15" s="1"/>
  <c r="J44" i="15"/>
  <c r="J43" i="15" s="1"/>
  <c r="E43" i="15"/>
  <c r="O42" i="15"/>
  <c r="O41" i="15" s="1"/>
  <c r="O39" i="15"/>
  <c r="O38" i="15" s="1"/>
  <c r="J39" i="15"/>
  <c r="J38" i="15" s="1"/>
  <c r="E38" i="15"/>
  <c r="O36" i="15"/>
  <c r="N36" i="15"/>
  <c r="O35" i="15"/>
  <c r="N35" i="15"/>
  <c r="J35" i="15"/>
  <c r="O34" i="15"/>
  <c r="N34" i="15"/>
  <c r="J34" i="15"/>
  <c r="E33" i="15"/>
  <c r="N26" i="15"/>
  <c r="O26" i="15" s="1"/>
  <c r="I26" i="15"/>
  <c r="J26" i="15" s="1"/>
  <c r="D26" i="15"/>
  <c r="E26" i="15" s="1"/>
  <c r="O25" i="15"/>
  <c r="J25" i="15"/>
  <c r="E25" i="15"/>
  <c r="N23" i="15"/>
  <c r="I23" i="15"/>
  <c r="N22" i="15"/>
  <c r="O22" i="15" s="1"/>
  <c r="I22" i="15"/>
  <c r="J22" i="15" s="1"/>
  <c r="E22" i="15"/>
  <c r="O19" i="15"/>
  <c r="J19" i="15"/>
  <c r="E19" i="15"/>
  <c r="O18" i="15"/>
  <c r="J18" i="15"/>
  <c r="E18" i="15"/>
  <c r="O17" i="15"/>
  <c r="J17" i="15"/>
  <c r="E17" i="15"/>
  <c r="O16" i="15"/>
  <c r="J16" i="15"/>
  <c r="E16" i="15"/>
  <c r="O15" i="15"/>
  <c r="J15" i="15"/>
  <c r="E15" i="15"/>
  <c r="O14" i="15"/>
  <c r="J14" i="15"/>
  <c r="E14" i="15"/>
  <c r="O13" i="15"/>
  <c r="J13" i="15"/>
  <c r="E13" i="15"/>
  <c r="O12" i="15"/>
  <c r="J12" i="15"/>
  <c r="E12" i="15"/>
  <c r="E23" i="15" s="1"/>
  <c r="O33" i="15" l="1"/>
  <c r="V15" i="38"/>
  <c r="AD19" i="39"/>
  <c r="U206" i="38"/>
  <c r="AC210" i="39"/>
  <c r="T13" i="38"/>
  <c r="AB17" i="39"/>
  <c r="K17" i="39" s="1"/>
  <c r="U17" i="38"/>
  <c r="AC21" i="39"/>
  <c r="V11" i="38"/>
  <c r="AD15" i="39"/>
  <c r="U204" i="38"/>
  <c r="AC208" i="39"/>
  <c r="U208" i="38"/>
  <c r="AC212" i="39"/>
  <c r="AD18" i="36"/>
  <c r="AE18" i="37"/>
  <c r="AC209" i="36"/>
  <c r="AD209" i="37"/>
  <c r="AB16" i="36"/>
  <c r="AC16" i="37"/>
  <c r="AC20" i="36"/>
  <c r="AD20" i="37"/>
  <c r="AD14" i="36"/>
  <c r="AE14" i="37"/>
  <c r="AC207" i="36"/>
  <c r="AD207" i="37"/>
  <c r="AC211" i="36"/>
  <c r="AD211" i="37"/>
  <c r="AB592" i="33"/>
  <c r="AA593" i="33"/>
  <c r="AA591" i="33"/>
  <c r="F58" i="16"/>
  <c r="F59" i="16" s="1"/>
  <c r="I56" i="15"/>
  <c r="K9" i="16"/>
  <c r="K58" i="16"/>
  <c r="K59" i="16" s="1"/>
  <c r="F10" i="16"/>
  <c r="K10" i="16"/>
  <c r="K23" i="16"/>
  <c r="K24" i="16" s="1"/>
  <c r="F13" i="16"/>
  <c r="F12" i="16" s="1"/>
  <c r="K13" i="16"/>
  <c r="K12" i="16" s="1"/>
  <c r="K18" i="16"/>
  <c r="K19" i="16"/>
  <c r="P40" i="16"/>
  <c r="P58" i="16" s="1"/>
  <c r="F9" i="16"/>
  <c r="K11" i="16"/>
  <c r="F18" i="16"/>
  <c r="F17" i="16" s="1"/>
  <c r="J65" i="16"/>
  <c r="F23" i="16"/>
  <c r="F24" i="16" s="1"/>
  <c r="O23" i="15"/>
  <c r="O28" i="15" s="1"/>
  <c r="O29" i="15" s="1"/>
  <c r="J23" i="15"/>
  <c r="J28" i="15" s="1"/>
  <c r="J29" i="15" s="1"/>
  <c r="K45" i="17"/>
  <c r="F77" i="17" s="1"/>
  <c r="K65" i="17"/>
  <c r="F83" i="17" s="1"/>
  <c r="J45" i="15"/>
  <c r="J33" i="15"/>
  <c r="O45" i="15"/>
  <c r="O52" i="15" s="1"/>
  <c r="K56" i="17"/>
  <c r="F81" i="17" s="1"/>
  <c r="K52" i="17"/>
  <c r="F79" i="17" s="1"/>
  <c r="K21" i="17"/>
  <c r="F73" i="17" s="1"/>
  <c r="K27" i="17"/>
  <c r="F75" i="17" s="1"/>
  <c r="P13" i="16"/>
  <c r="P12" i="16" s="1"/>
  <c r="P9" i="16"/>
  <c r="P23" i="16"/>
  <c r="P18" i="16"/>
  <c r="P10" i="16"/>
  <c r="P25" i="16"/>
  <c r="P16" i="16"/>
  <c r="P15" i="16" s="1"/>
  <c r="P11" i="16"/>
  <c r="P19" i="16"/>
  <c r="F80" i="16"/>
  <c r="F79" i="16" s="1"/>
  <c r="F76" i="16"/>
  <c r="F92" i="16"/>
  <c r="F83" i="16"/>
  <c r="F82" i="16" s="1"/>
  <c r="F86" i="16"/>
  <c r="F78" i="16"/>
  <c r="F85" i="16"/>
  <c r="F90" i="16"/>
  <c r="F93" i="16" s="1"/>
  <c r="K33" i="16"/>
  <c r="K32" i="16" s="1"/>
  <c r="K34" i="16" s="1"/>
  <c r="K29" i="16"/>
  <c r="K30" i="16"/>
  <c r="E65" i="16"/>
  <c r="E62" i="16"/>
  <c r="F77" i="16"/>
  <c r="E129" i="16"/>
  <c r="E132" i="16"/>
  <c r="K28" i="16"/>
  <c r="O65" i="16"/>
  <c r="F125" i="16"/>
  <c r="F16" i="16"/>
  <c r="F15" i="16" s="1"/>
  <c r="F25" i="16"/>
  <c r="F11" i="16"/>
  <c r="K16" i="16"/>
  <c r="K15" i="16" s="1"/>
  <c r="E28" i="15"/>
  <c r="E29" i="15" s="1"/>
  <c r="E41" i="15"/>
  <c r="E52" i="15" s="1"/>
  <c r="J42" i="15"/>
  <c r="J41" i="15" s="1"/>
  <c r="N59" i="15"/>
  <c r="K26" i="16" l="1"/>
  <c r="K22" i="16" s="1"/>
  <c r="V17" i="38"/>
  <c r="AD21" i="39"/>
  <c r="W15" i="38"/>
  <c r="AE19" i="39"/>
  <c r="V206" i="38"/>
  <c r="AD210" i="39"/>
  <c r="V208" i="38"/>
  <c r="AD212" i="39"/>
  <c r="U13" i="38"/>
  <c r="AC17" i="39"/>
  <c r="V204" i="38"/>
  <c r="AD208" i="39"/>
  <c r="W11" i="38"/>
  <c r="AE15" i="39"/>
  <c r="K8" i="16"/>
  <c r="K14" i="16" s="1"/>
  <c r="AE14" i="36"/>
  <c r="AF14" i="37"/>
  <c r="AD211" i="36"/>
  <c r="AE211" i="37"/>
  <c r="AD20" i="36"/>
  <c r="AE20" i="37"/>
  <c r="AD207" i="36"/>
  <c r="AE207" i="37"/>
  <c r="AC16" i="36"/>
  <c r="AD16" i="37"/>
  <c r="AD209" i="36"/>
  <c r="AE209" i="37"/>
  <c r="F20" i="16"/>
  <c r="AE18" i="36"/>
  <c r="AF18" i="37"/>
  <c r="AB593" i="33"/>
  <c r="AB591" i="33"/>
  <c r="AC592" i="33"/>
  <c r="I592" i="33" s="1"/>
  <c r="I585" i="33"/>
  <c r="F26" i="16"/>
  <c r="F22" i="16" s="1"/>
  <c r="K17" i="16"/>
  <c r="K20" i="16" s="1"/>
  <c r="F8" i="16"/>
  <c r="F14" i="16" s="1"/>
  <c r="P17" i="16"/>
  <c r="P20" i="16" s="1"/>
  <c r="O55" i="15"/>
  <c r="O58" i="15" s="1"/>
  <c r="O59" i="15" s="1"/>
  <c r="F86" i="17"/>
  <c r="V264" i="8" s="1"/>
  <c r="J52" i="15"/>
  <c r="J55" i="15" s="1"/>
  <c r="J58" i="15" s="1"/>
  <c r="J59" i="15" s="1"/>
  <c r="P24" i="16"/>
  <c r="F126" i="16"/>
  <c r="P30" i="16"/>
  <c r="P33" i="16"/>
  <c r="P32" i="16" s="1"/>
  <c r="P34" i="16" s="1"/>
  <c r="P29" i="16"/>
  <c r="P28" i="16"/>
  <c r="P26" i="16"/>
  <c r="F28" i="16"/>
  <c r="F33" i="16"/>
  <c r="F32" i="16" s="1"/>
  <c r="F34" i="16" s="1"/>
  <c r="F29" i="16"/>
  <c r="F30" i="16"/>
  <c r="F91" i="16"/>
  <c r="F89" i="16" s="1"/>
  <c r="F84" i="16"/>
  <c r="F87" i="16" s="1"/>
  <c r="F97" i="16"/>
  <c r="F100" i="16"/>
  <c r="F99" i="16" s="1"/>
  <c r="F101" i="16" s="1"/>
  <c r="F96" i="16"/>
  <c r="F95" i="16"/>
  <c r="K27" i="16"/>
  <c r="P59" i="16"/>
  <c r="F75" i="16"/>
  <c r="F81" i="16" s="1"/>
  <c r="P8" i="16"/>
  <c r="P14" i="16" s="1"/>
  <c r="E55" i="15"/>
  <c r="K36" i="16" l="1"/>
  <c r="K61" i="16" s="1"/>
  <c r="W17" i="38"/>
  <c r="AE21" i="39"/>
  <c r="W208" i="38"/>
  <c r="AE212" i="39"/>
  <c r="X11" i="38"/>
  <c r="AF15" i="39"/>
  <c r="K31" i="16"/>
  <c r="V13" i="38"/>
  <c r="AD17" i="39"/>
  <c r="W206" i="38"/>
  <c r="AE210" i="39"/>
  <c r="W204" i="38"/>
  <c r="AE208" i="39"/>
  <c r="X15" i="38"/>
  <c r="AF19" i="39"/>
  <c r="AF18" i="36"/>
  <c r="AG19" i="39" s="1"/>
  <c r="AG18" i="37"/>
  <c r="AE207" i="36"/>
  <c r="AF207" i="37"/>
  <c r="P27" i="16"/>
  <c r="AE209" i="36"/>
  <c r="AF209" i="37"/>
  <c r="AE211" i="36"/>
  <c r="AF211" i="37"/>
  <c r="AD16" i="36"/>
  <c r="AE16" i="37"/>
  <c r="J56" i="15"/>
  <c r="AF14" i="36"/>
  <c r="AG15" i="39" s="1"/>
  <c r="AG14" i="37"/>
  <c r="AE20" i="36"/>
  <c r="AF20" i="37"/>
  <c r="I583" i="33"/>
  <c r="AC591" i="33"/>
  <c r="I591" i="33" s="1"/>
  <c r="AC593" i="33"/>
  <c r="F36" i="16"/>
  <c r="F61" i="16" s="1"/>
  <c r="O56" i="15"/>
  <c r="P22" i="16"/>
  <c r="P36" i="16" s="1"/>
  <c r="F103" i="16"/>
  <c r="F27" i="16"/>
  <c r="F31" i="16" s="1"/>
  <c r="F94" i="16"/>
  <c r="F98" i="16" s="1"/>
  <c r="E58" i="15"/>
  <c r="E59" i="15" s="1"/>
  <c r="E56" i="15"/>
  <c r="F37" i="16" l="1"/>
  <c r="K37" i="16"/>
  <c r="P31" i="16"/>
  <c r="X208" i="38"/>
  <c r="AF212" i="39"/>
  <c r="X17" i="38"/>
  <c r="AF21" i="39"/>
  <c r="X204" i="38"/>
  <c r="AF208" i="39"/>
  <c r="X206" i="38"/>
  <c r="AF210" i="39"/>
  <c r="W13" i="38"/>
  <c r="AE17" i="39"/>
  <c r="AH14" i="37"/>
  <c r="Y11" i="38"/>
  <c r="AH18" i="37"/>
  <c r="Y15" i="38"/>
  <c r="AF20" i="36"/>
  <c r="AG21" i="39" s="1"/>
  <c r="AG20" i="37"/>
  <c r="AF211" i="36"/>
  <c r="AG212" i="39" s="1"/>
  <c r="AG211" i="37"/>
  <c r="AF209" i="36"/>
  <c r="AG210" i="39" s="1"/>
  <c r="AG209" i="37"/>
  <c r="AF207" i="36"/>
  <c r="AG208" i="39" s="1"/>
  <c r="AG207" i="37"/>
  <c r="AE16" i="36"/>
  <c r="AF16" i="37"/>
  <c r="I593" i="33"/>
  <c r="K64" i="16"/>
  <c r="K65" i="16" s="1"/>
  <c r="K62" i="16"/>
  <c r="F64" i="16"/>
  <c r="F65" i="16" s="1"/>
  <c r="F62" i="16"/>
  <c r="F104" i="16"/>
  <c r="F128" i="16"/>
  <c r="P37" i="16"/>
  <c r="P61" i="16"/>
  <c r="X13" i="38" l="1"/>
  <c r="AF17" i="39"/>
  <c r="AH207" i="37"/>
  <c r="Y204" i="38"/>
  <c r="AH209" i="37"/>
  <c r="Y206" i="38"/>
  <c r="AH211" i="37"/>
  <c r="Y208" i="38"/>
  <c r="AH20" i="37"/>
  <c r="Y17" i="38"/>
  <c r="AF16" i="36"/>
  <c r="AG17" i="39" s="1"/>
  <c r="AG16" i="37"/>
  <c r="F131" i="16"/>
  <c r="F132" i="16" s="1"/>
  <c r="F129" i="16"/>
  <c r="P62" i="16"/>
  <c r="P64" i="16"/>
  <c r="P65" i="16" s="1"/>
  <c r="AH16" i="37" l="1"/>
  <c r="Y13" i="38"/>
  <c r="J2674" i="14"/>
  <c r="J2691" i="14" s="1"/>
  <c r="F2661" i="14"/>
  <c r="I2647" i="14"/>
  <c r="O2647" i="14" s="1"/>
  <c r="I2649" i="14"/>
  <c r="O2649" i="14" s="1"/>
  <c r="P2649" i="14" s="1"/>
  <c r="I2648" i="14"/>
  <c r="O2648" i="14" s="1"/>
  <c r="P2648" i="14" s="1"/>
  <c r="I2631" i="14"/>
  <c r="O2631" i="14" s="1"/>
  <c r="P2631" i="14" s="1"/>
  <c r="I2630" i="14"/>
  <c r="O2630" i="14" s="1"/>
  <c r="P2630" i="14" s="1"/>
  <c r="I2629" i="14"/>
  <c r="O2629" i="14" s="1"/>
  <c r="I2612" i="14"/>
  <c r="O2612" i="14" s="1"/>
  <c r="P2612" i="14" s="1"/>
  <c r="I2613" i="14"/>
  <c r="O2613" i="14" s="1"/>
  <c r="P2613" i="14" s="1"/>
  <c r="I2611" i="14"/>
  <c r="O2611" i="14" s="1"/>
  <c r="I2594" i="14"/>
  <c r="O2594" i="14" s="1"/>
  <c r="P2594" i="14" s="1"/>
  <c r="I2595" i="14"/>
  <c r="O2595" i="14" s="1"/>
  <c r="P2595" i="14" s="1"/>
  <c r="I2593" i="14"/>
  <c r="O2593" i="14" s="1"/>
  <c r="I2577" i="14"/>
  <c r="O2577" i="14" s="1"/>
  <c r="P2577" i="14" s="1"/>
  <c r="I2578" i="14"/>
  <c r="O2578" i="14" s="1"/>
  <c r="P2578" i="14" s="1"/>
  <c r="I2576" i="14"/>
  <c r="O2576" i="14" s="1"/>
  <c r="I2560" i="14"/>
  <c r="O2560" i="14" s="1"/>
  <c r="P2560" i="14" s="1"/>
  <c r="I2561" i="14"/>
  <c r="O2561" i="14" s="1"/>
  <c r="P2561" i="14" s="1"/>
  <c r="I2559" i="14"/>
  <c r="O2559" i="14" s="1"/>
  <c r="I2543" i="14"/>
  <c r="O2543" i="14" s="1"/>
  <c r="P2543" i="14" s="1"/>
  <c r="I2544" i="14"/>
  <c r="O2544" i="14" s="1"/>
  <c r="P2544" i="14" s="1"/>
  <c r="I2542" i="14"/>
  <c r="O2542" i="14" s="1"/>
  <c r="I2525" i="14"/>
  <c r="O2525" i="14" s="1"/>
  <c r="I2526" i="14"/>
  <c r="O2526" i="14" s="1"/>
  <c r="P2526" i="14" s="1"/>
  <c r="I2527" i="14"/>
  <c r="O2527" i="14" s="1"/>
  <c r="P2527" i="14" s="1"/>
  <c r="I2509" i="14"/>
  <c r="O2509" i="14" s="1"/>
  <c r="P2509" i="14" s="1"/>
  <c r="I2510" i="14"/>
  <c r="O2510" i="14" s="1"/>
  <c r="P2510" i="14" s="1"/>
  <c r="I2508" i="14"/>
  <c r="O2508" i="14" s="1"/>
  <c r="J2501" i="14"/>
  <c r="J2518" i="14" s="1"/>
  <c r="J2535" i="14" s="1"/>
  <c r="I2492" i="14"/>
  <c r="O2492" i="14" s="1"/>
  <c r="P2492" i="14" s="1"/>
  <c r="I2493" i="14"/>
  <c r="O2493" i="14" s="1"/>
  <c r="P2493" i="14" s="1"/>
  <c r="I2491" i="14"/>
  <c r="O2491" i="14" s="1"/>
  <c r="I2475" i="14"/>
  <c r="O2475" i="14" s="1"/>
  <c r="P2475" i="14" s="1"/>
  <c r="I2476" i="14"/>
  <c r="O2476" i="14" s="1"/>
  <c r="P2476" i="14" s="1"/>
  <c r="I2474" i="14"/>
  <c r="O2474" i="14" s="1"/>
  <c r="K2463" i="14"/>
  <c r="K2462" i="14"/>
  <c r="J2433" i="14"/>
  <c r="J2450" i="14" s="1"/>
  <c r="J2467" i="14" s="1"/>
  <c r="J2913" i="14" s="1"/>
  <c r="K2446" i="14"/>
  <c r="K2445" i="14"/>
  <c r="K2429" i="14"/>
  <c r="K2428" i="14"/>
  <c r="I2423" i="14"/>
  <c r="O2423" i="14" s="1"/>
  <c r="I208" i="33" s="1"/>
  <c r="I2407" i="14"/>
  <c r="O2407" i="14" s="1"/>
  <c r="I205" i="33" s="1"/>
  <c r="I2408" i="14"/>
  <c r="O2408" i="14" s="1"/>
  <c r="I2406" i="14"/>
  <c r="O2406" i="14" s="1"/>
  <c r="I204" i="33" s="1"/>
  <c r="I2389" i="14"/>
  <c r="O2389" i="14" s="1"/>
  <c r="I2390" i="14"/>
  <c r="O2390" i="14" s="1"/>
  <c r="I2388" i="14"/>
  <c r="O2388" i="14" s="1"/>
  <c r="I198" i="33" s="1"/>
  <c r="I2369" i="14"/>
  <c r="O2369" i="14" s="1"/>
  <c r="I194" i="33" s="1"/>
  <c r="L204" i="33" l="1"/>
  <c r="X204" i="33"/>
  <c r="P204" i="33"/>
  <c r="S204" i="33"/>
  <c r="V204" i="33"/>
  <c r="AC204" i="33"/>
  <c r="AA204" i="33"/>
  <c r="M204" i="33"/>
  <c r="Y204" i="33"/>
  <c r="N204" i="33"/>
  <c r="U204" i="33"/>
  <c r="AB204" i="33"/>
  <c r="Z204" i="33"/>
  <c r="W204" i="33"/>
  <c r="R204" i="33"/>
  <c r="T204" i="33"/>
  <c r="Q204" i="33"/>
  <c r="O204" i="33"/>
  <c r="P2408" i="14"/>
  <c r="I206" i="33"/>
  <c r="W194" i="33"/>
  <c r="S194" i="33"/>
  <c r="R194" i="33"/>
  <c r="P194" i="33"/>
  <c r="Q194" i="33"/>
  <c r="T194" i="33"/>
  <c r="X194" i="33"/>
  <c r="U194" i="33"/>
  <c r="Z194" i="33"/>
  <c r="AA194" i="33"/>
  <c r="AC194" i="33"/>
  <c r="V194" i="33"/>
  <c r="AB194" i="33"/>
  <c r="M194" i="33"/>
  <c r="N194" i="33"/>
  <c r="L194" i="33"/>
  <c r="Y194" i="33"/>
  <c r="O194" i="33"/>
  <c r="L208" i="33"/>
  <c r="AC208" i="33"/>
  <c r="Q208" i="33"/>
  <c r="N208" i="33"/>
  <c r="X208" i="33"/>
  <c r="R208" i="33"/>
  <c r="P208" i="33"/>
  <c r="AA208" i="33"/>
  <c r="Y208" i="33"/>
  <c r="U208" i="33"/>
  <c r="T208" i="33"/>
  <c r="S208" i="33"/>
  <c r="V208" i="33"/>
  <c r="W208" i="33"/>
  <c r="M208" i="33"/>
  <c r="O208" i="33"/>
  <c r="AB208" i="33"/>
  <c r="Z208" i="33"/>
  <c r="V205" i="33"/>
  <c r="P205" i="33"/>
  <c r="S205" i="33"/>
  <c r="R205" i="33"/>
  <c r="X205" i="33"/>
  <c r="T205" i="33"/>
  <c r="W205" i="33"/>
  <c r="L205" i="33"/>
  <c r="Y205" i="33"/>
  <c r="N205" i="33"/>
  <c r="M205" i="33"/>
  <c r="Q205" i="33"/>
  <c r="U205" i="33"/>
  <c r="O205" i="33"/>
  <c r="AC205" i="33"/>
  <c r="Z205" i="33"/>
  <c r="AB205" i="33"/>
  <c r="AA205" i="33"/>
  <c r="F2678" i="14"/>
  <c r="W159" i="14" s="1"/>
  <c r="W158" i="14"/>
  <c r="AC198" i="33"/>
  <c r="P198" i="33"/>
  <c r="Y198" i="33"/>
  <c r="T198" i="33"/>
  <c r="V198" i="33"/>
  <c r="S198" i="33"/>
  <c r="L198" i="33"/>
  <c r="N198" i="33"/>
  <c r="M198" i="33"/>
  <c r="AB198" i="33"/>
  <c r="AA198" i="33"/>
  <c r="Q198" i="33"/>
  <c r="Z198" i="33"/>
  <c r="U198" i="33"/>
  <c r="R198" i="33"/>
  <c r="O198" i="33"/>
  <c r="X198" i="33"/>
  <c r="W198" i="33"/>
  <c r="P2390" i="14"/>
  <c r="I200" i="33"/>
  <c r="P2389" i="14"/>
  <c r="I199" i="33"/>
  <c r="P2593" i="14"/>
  <c r="P2423" i="14"/>
  <c r="P2508" i="14"/>
  <c r="P2525" i="14"/>
  <c r="P2369" i="14"/>
  <c r="P2576" i="14"/>
  <c r="P2474" i="14"/>
  <c r="P2542" i="14"/>
  <c r="P2559" i="14"/>
  <c r="P2388" i="14"/>
  <c r="P2611" i="14"/>
  <c r="P2629" i="14"/>
  <c r="P2647" i="14"/>
  <c r="P2491" i="14"/>
  <c r="P2406" i="14"/>
  <c r="E3531" i="14"/>
  <c r="P2407" i="14"/>
  <c r="I2682" i="14"/>
  <c r="O2682" i="14" s="1"/>
  <c r="P2682" i="14" s="1"/>
  <c r="I2683" i="14"/>
  <c r="O2683" i="14" s="1"/>
  <c r="P2683" i="14" s="1"/>
  <c r="I2681" i="14"/>
  <c r="O2681" i="14" s="1"/>
  <c r="I2666" i="14"/>
  <c r="O2666" i="14" s="1"/>
  <c r="P2666" i="14" s="1"/>
  <c r="I2664" i="14"/>
  <c r="O2664" i="14" s="1"/>
  <c r="I2665" i="14"/>
  <c r="O2665" i="14" s="1"/>
  <c r="P2665" i="14" s="1"/>
  <c r="K2430" i="14"/>
  <c r="I2424" i="14"/>
  <c r="O2424" i="14" s="1"/>
  <c r="F2454" i="14"/>
  <c r="W146" i="14" s="1"/>
  <c r="I2425" i="14"/>
  <c r="O2425" i="14" s="1"/>
  <c r="AC206" i="33" l="1"/>
  <c r="Y206" i="33"/>
  <c r="Z206" i="33"/>
  <c r="R206" i="33"/>
  <c r="V206" i="33"/>
  <c r="L206" i="33"/>
  <c r="AB206" i="33"/>
  <c r="P206" i="33"/>
  <c r="N206" i="33"/>
  <c r="X206" i="33"/>
  <c r="W206" i="33"/>
  <c r="AA206" i="33"/>
  <c r="U206" i="33"/>
  <c r="T206" i="33"/>
  <c r="O206" i="33"/>
  <c r="S206" i="33"/>
  <c r="Q206" i="33"/>
  <c r="M206" i="33"/>
  <c r="L200" i="33"/>
  <c r="S200" i="33"/>
  <c r="R200" i="33"/>
  <c r="AC200" i="33"/>
  <c r="AA200" i="33"/>
  <c r="X200" i="33"/>
  <c r="T200" i="33"/>
  <c r="Z200" i="33"/>
  <c r="AB200" i="33"/>
  <c r="P200" i="33"/>
  <c r="O200" i="33"/>
  <c r="N200" i="33"/>
  <c r="M200" i="33"/>
  <c r="Y200" i="33"/>
  <c r="U200" i="33"/>
  <c r="Q200" i="33"/>
  <c r="V200" i="33"/>
  <c r="W200" i="33"/>
  <c r="P2424" i="14"/>
  <c r="I209" i="33"/>
  <c r="P2425" i="14"/>
  <c r="I210" i="33"/>
  <c r="AC199" i="33"/>
  <c r="Y199" i="33"/>
  <c r="V199" i="33"/>
  <c r="X199" i="33"/>
  <c r="M199" i="33"/>
  <c r="U199" i="33"/>
  <c r="AA199" i="33"/>
  <c r="Z199" i="33"/>
  <c r="S199" i="33"/>
  <c r="N199" i="33"/>
  <c r="P199" i="33"/>
  <c r="R199" i="33"/>
  <c r="L199" i="33"/>
  <c r="O199" i="33"/>
  <c r="Q199" i="33"/>
  <c r="W199" i="33"/>
  <c r="AB199" i="33"/>
  <c r="T199" i="33"/>
  <c r="I3531" i="14"/>
  <c r="P2664" i="14"/>
  <c r="P2681" i="14"/>
  <c r="E3535" i="14"/>
  <c r="I3535" i="14"/>
  <c r="I2458" i="14"/>
  <c r="O2458" i="14" s="1"/>
  <c r="I2459" i="14"/>
  <c r="O2459" i="14" s="1"/>
  <c r="I2457" i="14"/>
  <c r="O2457" i="14" s="1"/>
  <c r="I216" i="33" s="1"/>
  <c r="I2440" i="14"/>
  <c r="O2440" i="14" s="1"/>
  <c r="I212" i="33" s="1"/>
  <c r="I2442" i="14"/>
  <c r="O2442" i="14" s="1"/>
  <c r="I2441" i="14"/>
  <c r="O2441" i="14" s="1"/>
  <c r="P2458" i="14" l="1"/>
  <c r="I217" i="33"/>
  <c r="Y210" i="33"/>
  <c r="Z210" i="33"/>
  <c r="S210" i="33"/>
  <c r="L210" i="33"/>
  <c r="X210" i="33"/>
  <c r="AA210" i="33"/>
  <c r="N210" i="33"/>
  <c r="R210" i="33"/>
  <c r="AC210" i="33"/>
  <c r="AB210" i="33"/>
  <c r="M210" i="33"/>
  <c r="T210" i="33"/>
  <c r="P210" i="33"/>
  <c r="W210" i="33"/>
  <c r="V210" i="33"/>
  <c r="U210" i="33"/>
  <c r="O210" i="33"/>
  <c r="Q210" i="33"/>
  <c r="Y209" i="33"/>
  <c r="AA209" i="33"/>
  <c r="X209" i="33"/>
  <c r="AB209" i="33"/>
  <c r="AC209" i="33"/>
  <c r="P209" i="33"/>
  <c r="V209" i="33"/>
  <c r="S209" i="33"/>
  <c r="W209" i="33"/>
  <c r="N209" i="33"/>
  <c r="Z209" i="33"/>
  <c r="L209" i="33"/>
  <c r="O209" i="33"/>
  <c r="M209" i="33"/>
  <c r="Q209" i="33"/>
  <c r="R209" i="33"/>
  <c r="T209" i="33"/>
  <c r="U209" i="33"/>
  <c r="P2441" i="14"/>
  <c r="I213" i="33"/>
  <c r="Y212" i="33"/>
  <c r="AA212" i="33"/>
  <c r="AC212" i="33"/>
  <c r="Z212" i="33"/>
  <c r="W212" i="33"/>
  <c r="X212" i="33"/>
  <c r="P212" i="33"/>
  <c r="R212" i="33"/>
  <c r="V212" i="33"/>
  <c r="L212" i="33"/>
  <c r="M212" i="33"/>
  <c r="T212" i="33"/>
  <c r="N212" i="33"/>
  <c r="S212" i="33"/>
  <c r="Q212" i="33"/>
  <c r="AB212" i="33"/>
  <c r="U212" i="33"/>
  <c r="O212" i="33"/>
  <c r="Z216" i="33"/>
  <c r="M216" i="33"/>
  <c r="U216" i="33"/>
  <c r="AA216" i="33"/>
  <c r="AC216" i="33"/>
  <c r="P216" i="33"/>
  <c r="Y216" i="33"/>
  <c r="N216" i="33"/>
  <c r="AB216" i="33"/>
  <c r="W216" i="33"/>
  <c r="V216" i="33"/>
  <c r="T216" i="33"/>
  <c r="S216" i="33"/>
  <c r="Q216" i="33"/>
  <c r="O216" i="33"/>
  <c r="R216" i="33"/>
  <c r="X216" i="33"/>
  <c r="L216" i="33"/>
  <c r="P2442" i="14"/>
  <c r="I214" i="33"/>
  <c r="P2459" i="14"/>
  <c r="I218" i="33"/>
  <c r="P2440" i="14"/>
  <c r="P2457" i="14"/>
  <c r="I2370" i="14"/>
  <c r="O2370" i="14" s="1"/>
  <c r="I195" i="33" s="1"/>
  <c r="I2371" i="14"/>
  <c r="O2371" i="14" s="1"/>
  <c r="I2352" i="14"/>
  <c r="O2352" i="14" s="1"/>
  <c r="I2353" i="14"/>
  <c r="O2353" i="14" s="1"/>
  <c r="I2351" i="14"/>
  <c r="O2351" i="14" s="1"/>
  <c r="I190" i="33" s="1"/>
  <c r="F2245" i="14"/>
  <c r="I2236" i="14"/>
  <c r="O2236" i="14" s="1"/>
  <c r="P2236" i="14" s="1"/>
  <c r="I2237" i="14"/>
  <c r="O2237" i="14" s="1"/>
  <c r="P2237" i="14" s="1"/>
  <c r="I2235" i="14"/>
  <c r="O2235" i="14" s="1"/>
  <c r="P2235" i="14" s="1"/>
  <c r="I2223" i="14"/>
  <c r="O2223" i="14" s="1"/>
  <c r="P2223" i="14" s="1"/>
  <c r="I2224" i="14"/>
  <c r="O2224" i="14" s="1"/>
  <c r="P2224" i="14" s="1"/>
  <c r="I2222" i="14"/>
  <c r="O2222" i="14" s="1"/>
  <c r="P2222" i="14" s="1"/>
  <c r="I2211" i="14"/>
  <c r="O2211" i="14" s="1"/>
  <c r="P2211" i="14" s="1"/>
  <c r="I2212" i="14"/>
  <c r="O2212" i="14" s="1"/>
  <c r="P2212" i="14" s="1"/>
  <c r="I2210" i="14"/>
  <c r="O2210" i="14" s="1"/>
  <c r="P2210" i="14" s="1"/>
  <c r="I2197" i="14"/>
  <c r="O2197" i="14" s="1"/>
  <c r="P2197" i="14" s="1"/>
  <c r="I2198" i="14"/>
  <c r="O2198" i="14" s="1"/>
  <c r="P2198" i="14" s="1"/>
  <c r="I2199" i="14"/>
  <c r="O2199" i="14" s="1"/>
  <c r="P2199" i="14" s="1"/>
  <c r="I2186" i="14"/>
  <c r="O2186" i="14" s="1"/>
  <c r="P2186" i="14" s="1"/>
  <c r="I2187" i="14"/>
  <c r="O2187" i="14" s="1"/>
  <c r="P2187" i="14" s="1"/>
  <c r="I2185" i="14"/>
  <c r="O2185" i="14" s="1"/>
  <c r="P2185" i="14" s="1"/>
  <c r="I2173" i="14"/>
  <c r="O2173" i="14" s="1"/>
  <c r="P2173" i="14" s="1"/>
  <c r="I2174" i="14"/>
  <c r="O2174" i="14" s="1"/>
  <c r="P2174" i="14" s="1"/>
  <c r="I2175" i="14"/>
  <c r="O2175" i="14" s="1"/>
  <c r="P2175" i="14" s="1"/>
  <c r="I2162" i="14"/>
  <c r="O2162" i="14" s="1"/>
  <c r="P2162" i="14" s="1"/>
  <c r="I2163" i="14"/>
  <c r="O2163" i="14" s="1"/>
  <c r="P2163" i="14" s="1"/>
  <c r="I2161" i="14"/>
  <c r="O2161" i="14" s="1"/>
  <c r="P2161" i="14" s="1"/>
  <c r="I2149" i="14"/>
  <c r="O2149" i="14" s="1"/>
  <c r="I2150" i="14"/>
  <c r="O2150" i="14" s="1"/>
  <c r="P2150" i="14" s="1"/>
  <c r="I2151" i="14"/>
  <c r="O2151" i="14" s="1"/>
  <c r="P2151" i="14" s="1"/>
  <c r="I2136" i="14"/>
  <c r="O2136" i="14" s="1"/>
  <c r="P2136" i="14" s="1"/>
  <c r="I2137" i="14"/>
  <c r="O2137" i="14" s="1"/>
  <c r="P2137" i="14" s="1"/>
  <c r="I2135" i="14"/>
  <c r="O2135" i="14" s="1"/>
  <c r="I2122" i="14"/>
  <c r="O2122" i="14" s="1"/>
  <c r="P2122" i="14" s="1"/>
  <c r="I2123" i="14"/>
  <c r="O2123" i="14" s="1"/>
  <c r="P2123" i="14" s="1"/>
  <c r="I2121" i="14"/>
  <c r="O2121" i="14" s="1"/>
  <c r="I2108" i="14"/>
  <c r="O2108" i="14" s="1"/>
  <c r="P2108" i="14" s="1"/>
  <c r="I2109" i="14"/>
  <c r="O2109" i="14" s="1"/>
  <c r="P2109" i="14" s="1"/>
  <c r="I2107" i="14"/>
  <c r="O2107" i="14" s="1"/>
  <c r="I2094" i="14"/>
  <c r="O2094" i="14" s="1"/>
  <c r="P2094" i="14" s="1"/>
  <c r="I2095" i="14"/>
  <c r="O2095" i="14" s="1"/>
  <c r="P2095" i="14" s="1"/>
  <c r="I2093" i="14"/>
  <c r="O2093" i="14" s="1"/>
  <c r="I2080" i="14"/>
  <c r="O2080" i="14" s="1"/>
  <c r="P2080" i="14" s="1"/>
  <c r="I2081" i="14"/>
  <c r="O2081" i="14" s="1"/>
  <c r="P2081" i="14" s="1"/>
  <c r="I2079" i="14"/>
  <c r="O2079" i="14" s="1"/>
  <c r="I2009" i="14"/>
  <c r="O2009" i="14" s="1"/>
  <c r="I2024" i="14"/>
  <c r="O2024" i="14" s="1"/>
  <c r="P2024" i="14" s="1"/>
  <c r="I2025" i="14"/>
  <c r="O2025" i="14" s="1"/>
  <c r="P2025" i="14" s="1"/>
  <c r="I2023" i="14"/>
  <c r="O2023" i="14" s="1"/>
  <c r="I2038" i="14"/>
  <c r="O2038" i="14" s="1"/>
  <c r="P2038" i="14" s="1"/>
  <c r="I2039" i="14"/>
  <c r="O2039" i="14" s="1"/>
  <c r="P2039" i="14" s="1"/>
  <c r="I2037" i="14"/>
  <c r="O2037" i="14" s="1"/>
  <c r="I2052" i="14"/>
  <c r="O2052" i="14" s="1"/>
  <c r="P2052" i="14" s="1"/>
  <c r="I2053" i="14"/>
  <c r="O2053" i="14" s="1"/>
  <c r="P2053" i="14" s="1"/>
  <c r="I2051" i="14"/>
  <c r="O2051" i="14" s="1"/>
  <c r="I2066" i="14"/>
  <c r="O2066" i="14" s="1"/>
  <c r="P2066" i="14" s="1"/>
  <c r="I2067" i="14"/>
  <c r="O2067" i="14" s="1"/>
  <c r="P2067" i="14" s="1"/>
  <c r="I2065" i="14"/>
  <c r="O2065" i="14" s="1"/>
  <c r="I2010" i="14"/>
  <c r="O2010" i="14" s="1"/>
  <c r="P2010" i="14" s="1"/>
  <c r="I2011" i="14"/>
  <c r="O2011" i="14" s="1"/>
  <c r="P2011" i="14" s="1"/>
  <c r="I1995" i="14"/>
  <c r="O1995" i="14" s="1"/>
  <c r="P1995" i="14" s="1"/>
  <c r="I1996" i="14"/>
  <c r="O1996" i="14" s="1"/>
  <c r="P1996" i="14" s="1"/>
  <c r="I1994" i="14"/>
  <c r="O1994" i="14" s="1"/>
  <c r="I1980" i="14"/>
  <c r="O1980" i="14" s="1"/>
  <c r="P1980" i="14" s="1"/>
  <c r="I1981" i="14"/>
  <c r="O1981" i="14" s="1"/>
  <c r="P1981" i="14" s="1"/>
  <c r="I1979" i="14"/>
  <c r="O1979" i="14" s="1"/>
  <c r="I1965" i="14"/>
  <c r="O1965" i="14" s="1"/>
  <c r="P1965" i="14" s="1"/>
  <c r="I1966" i="14"/>
  <c r="O1966" i="14" s="1"/>
  <c r="P1966" i="14" s="1"/>
  <c r="I1964" i="14"/>
  <c r="O1964" i="14" s="1"/>
  <c r="I1949" i="14"/>
  <c r="O1949" i="14" s="1"/>
  <c r="I1950" i="14"/>
  <c r="O1950" i="14" s="1"/>
  <c r="P1950" i="14" s="1"/>
  <c r="I1951" i="14"/>
  <c r="O1951" i="14" s="1"/>
  <c r="P1951" i="14" s="1"/>
  <c r="I1935" i="14"/>
  <c r="O1935" i="14" s="1"/>
  <c r="P1935" i="14" s="1"/>
  <c r="I1936" i="14"/>
  <c r="O1936" i="14" s="1"/>
  <c r="P1936" i="14" s="1"/>
  <c r="I1934" i="14"/>
  <c r="O1934" i="14" s="1"/>
  <c r="I1920" i="14"/>
  <c r="O1920" i="14" s="1"/>
  <c r="P1920" i="14" s="1"/>
  <c r="I1921" i="14"/>
  <c r="O1921" i="14" s="1"/>
  <c r="P1921" i="14" s="1"/>
  <c r="I1919" i="14"/>
  <c r="O1919" i="14" s="1"/>
  <c r="J1882" i="14"/>
  <c r="J1897" i="14" s="1"/>
  <c r="J1912" i="14" s="1"/>
  <c r="J1927" i="14" s="1"/>
  <c r="J1942" i="14" s="1"/>
  <c r="J1957" i="14" s="1"/>
  <c r="J1972" i="14" s="1"/>
  <c r="J1987" i="14" s="1"/>
  <c r="J2002" i="14" s="1"/>
  <c r="J1881" i="14"/>
  <c r="J1896" i="14" s="1"/>
  <c r="J1911" i="14" s="1"/>
  <c r="J1926" i="14" s="1"/>
  <c r="J1941" i="14" s="1"/>
  <c r="J1956" i="14" s="1"/>
  <c r="J1971" i="14" s="1"/>
  <c r="J1986" i="14" s="1"/>
  <c r="J2001" i="14" s="1"/>
  <c r="J2016" i="14" s="1"/>
  <c r="J2030" i="14" s="1"/>
  <c r="J2044" i="14" s="1"/>
  <c r="J2058" i="14" s="1"/>
  <c r="J2072" i="14" s="1"/>
  <c r="J2086" i="14" s="1"/>
  <c r="J2100" i="14" s="1"/>
  <c r="J2114" i="14" s="1"/>
  <c r="J2128" i="14" s="1"/>
  <c r="J2142" i="14" s="1"/>
  <c r="J1895" i="14"/>
  <c r="J1910" i="14" s="1"/>
  <c r="J1925" i="14" s="1"/>
  <c r="J1940" i="14" s="1"/>
  <c r="J1955" i="14" s="1"/>
  <c r="J1970" i="14" s="1"/>
  <c r="J1985" i="14" s="1"/>
  <c r="J2000" i="14" s="1"/>
  <c r="J2015" i="14" s="1"/>
  <c r="J2029" i="14" s="1"/>
  <c r="J2043" i="14" s="1"/>
  <c r="J2057" i="14" s="1"/>
  <c r="J2071" i="14" s="1"/>
  <c r="J2085" i="14" s="1"/>
  <c r="J2099" i="14" s="1"/>
  <c r="J2113" i="14" s="1"/>
  <c r="J2127" i="14" s="1"/>
  <c r="J2141" i="14" s="1"/>
  <c r="I1860" i="14"/>
  <c r="O1860" i="14" s="1"/>
  <c r="P1860" i="14" s="1"/>
  <c r="I1861" i="14"/>
  <c r="O1861" i="14" s="1"/>
  <c r="P1861" i="14" s="1"/>
  <c r="I1859" i="14"/>
  <c r="O1859" i="14" s="1"/>
  <c r="I1841" i="14"/>
  <c r="I1842" i="14"/>
  <c r="I1843" i="14"/>
  <c r="I1840" i="14"/>
  <c r="O1840" i="14" s="1"/>
  <c r="I183" i="33" s="1"/>
  <c r="J1852" i="14"/>
  <c r="P2353" i="14" l="1"/>
  <c r="I192" i="33"/>
  <c r="I2249" i="14"/>
  <c r="O2249" i="14" s="1"/>
  <c r="P2249" i="14" s="1"/>
  <c r="W132" i="14"/>
  <c r="O218" i="33"/>
  <c r="L218" i="33"/>
  <c r="N218" i="33"/>
  <c r="U218" i="33"/>
  <c r="S218" i="33"/>
  <c r="AA218" i="33"/>
  <c r="Z218" i="33"/>
  <c r="T218" i="33"/>
  <c r="Q218" i="33"/>
  <c r="P218" i="33"/>
  <c r="AC218" i="33"/>
  <c r="Y218" i="33"/>
  <c r="AB218" i="33"/>
  <c r="X218" i="33"/>
  <c r="W218" i="33"/>
  <c r="V218" i="33"/>
  <c r="R218" i="33"/>
  <c r="M218" i="33"/>
  <c r="P2371" i="14"/>
  <c r="I196" i="33"/>
  <c r="AC213" i="33"/>
  <c r="X213" i="33"/>
  <c r="V213" i="33"/>
  <c r="AB213" i="33"/>
  <c r="O213" i="33"/>
  <c r="N213" i="33"/>
  <c r="U213" i="33"/>
  <c r="M213" i="33"/>
  <c r="T213" i="33"/>
  <c r="S213" i="33"/>
  <c r="R213" i="33"/>
  <c r="P213" i="33"/>
  <c r="L213" i="33"/>
  <c r="W213" i="33"/>
  <c r="Y213" i="33"/>
  <c r="Q213" i="33"/>
  <c r="AA213" i="33"/>
  <c r="Z213" i="33"/>
  <c r="O195" i="33"/>
  <c r="S195" i="33"/>
  <c r="T195" i="33"/>
  <c r="Y195" i="33"/>
  <c r="AC195" i="33"/>
  <c r="L195" i="33"/>
  <c r="AB195" i="33"/>
  <c r="N195" i="33"/>
  <c r="U195" i="33"/>
  <c r="P195" i="33"/>
  <c r="M195" i="33"/>
  <c r="V195" i="33"/>
  <c r="Z195" i="33"/>
  <c r="W195" i="33"/>
  <c r="R195" i="33"/>
  <c r="AA195" i="33"/>
  <c r="Q195" i="33"/>
  <c r="X195" i="33"/>
  <c r="AC214" i="33"/>
  <c r="U214" i="33"/>
  <c r="AA214" i="33"/>
  <c r="R214" i="33"/>
  <c r="Y214" i="33"/>
  <c r="P214" i="33"/>
  <c r="L214" i="33"/>
  <c r="W214" i="33"/>
  <c r="AB214" i="33"/>
  <c r="M214" i="33"/>
  <c r="Q214" i="33"/>
  <c r="X214" i="33"/>
  <c r="S214" i="33"/>
  <c r="T214" i="33"/>
  <c r="V214" i="33"/>
  <c r="Z214" i="33"/>
  <c r="N214" i="33"/>
  <c r="O214" i="33"/>
  <c r="S183" i="33"/>
  <c r="AB183" i="33"/>
  <c r="Y183" i="33"/>
  <c r="U183" i="33"/>
  <c r="R183" i="33"/>
  <c r="AA183" i="33"/>
  <c r="Z183" i="33"/>
  <c r="X183" i="33"/>
  <c r="AC183" i="33"/>
  <c r="M183" i="33"/>
  <c r="L183" i="33"/>
  <c r="W183" i="33"/>
  <c r="Q183" i="33"/>
  <c r="O183" i="33"/>
  <c r="P183" i="33"/>
  <c r="N183" i="33"/>
  <c r="T183" i="33"/>
  <c r="V183" i="33"/>
  <c r="P2352" i="14"/>
  <c r="I191" i="33"/>
  <c r="M217" i="33"/>
  <c r="P217" i="33"/>
  <c r="S217" i="33"/>
  <c r="AC217" i="33"/>
  <c r="AB217" i="33"/>
  <c r="Z217" i="33"/>
  <c r="R217" i="33"/>
  <c r="O217" i="33"/>
  <c r="X217" i="33"/>
  <c r="AA217" i="33"/>
  <c r="T217" i="33"/>
  <c r="W217" i="33"/>
  <c r="U217" i="33"/>
  <c r="Q217" i="33"/>
  <c r="V217" i="33"/>
  <c r="Y217" i="33"/>
  <c r="L217" i="33"/>
  <c r="N217" i="33"/>
  <c r="M190" i="33"/>
  <c r="P190" i="33"/>
  <c r="X190" i="33"/>
  <c r="U190" i="33"/>
  <c r="AA190" i="33"/>
  <c r="T190" i="33"/>
  <c r="W190" i="33"/>
  <c r="R190" i="33"/>
  <c r="O190" i="33"/>
  <c r="L190" i="33"/>
  <c r="AC190" i="33"/>
  <c r="AB190" i="33"/>
  <c r="S190" i="33"/>
  <c r="Q190" i="33"/>
  <c r="V190" i="33"/>
  <c r="Z190" i="33"/>
  <c r="N190" i="33"/>
  <c r="Y190" i="33"/>
  <c r="P2065" i="14"/>
  <c r="P1840" i="14"/>
  <c r="P1919" i="14"/>
  <c r="P2093" i="14"/>
  <c r="P1964" i="14"/>
  <c r="P1979" i="14"/>
  <c r="P2135" i="14"/>
  <c r="P2370" i="14"/>
  <c r="P2051" i="14"/>
  <c r="P1859" i="14"/>
  <c r="P2023" i="14"/>
  <c r="P2009" i="14"/>
  <c r="P2107" i="14"/>
  <c r="P1949" i="14"/>
  <c r="P2351" i="14"/>
  <c r="P2037" i="14"/>
  <c r="P2149" i="14"/>
  <c r="P2079" i="14"/>
  <c r="P1934" i="14"/>
  <c r="P2121" i="14"/>
  <c r="P1994" i="14"/>
  <c r="K1843" i="14"/>
  <c r="O1843" i="14"/>
  <c r="K1841" i="14"/>
  <c r="O1841" i="14"/>
  <c r="K1842" i="14"/>
  <c r="O1842" i="14"/>
  <c r="F2258" i="14"/>
  <c r="I2248" i="14"/>
  <c r="O2248" i="14" s="1"/>
  <c r="I2250" i="14"/>
  <c r="O2250" i="14" s="1"/>
  <c r="P2250" i="14" s="1"/>
  <c r="I1905" i="14"/>
  <c r="O1905" i="14" s="1"/>
  <c r="P1905" i="14" s="1"/>
  <c r="I1906" i="14"/>
  <c r="O1906" i="14" s="1"/>
  <c r="P1906" i="14" s="1"/>
  <c r="I1904" i="14"/>
  <c r="O1904" i="14" s="1"/>
  <c r="I1890" i="14"/>
  <c r="O1890" i="14" s="1"/>
  <c r="P1890" i="14" s="1"/>
  <c r="I1891" i="14"/>
  <c r="O1891" i="14" s="1"/>
  <c r="P1891" i="14" s="1"/>
  <c r="I1889" i="14"/>
  <c r="O1889" i="14" s="1"/>
  <c r="I1875" i="14"/>
  <c r="O1875" i="14" s="1"/>
  <c r="P1875" i="14" s="1"/>
  <c r="I1876" i="14"/>
  <c r="O1876" i="14" s="1"/>
  <c r="P1876" i="14" s="1"/>
  <c r="I1874" i="14"/>
  <c r="O1874" i="14" s="1"/>
  <c r="I1826" i="14"/>
  <c r="O1826" i="14" s="1"/>
  <c r="I1827" i="14"/>
  <c r="O1827" i="14" s="1"/>
  <c r="I1825" i="14"/>
  <c r="O1825" i="14" s="1"/>
  <c r="I179" i="33" s="1"/>
  <c r="I1811" i="14"/>
  <c r="O1811" i="14" s="1"/>
  <c r="I1812" i="14"/>
  <c r="O1812" i="14" s="1"/>
  <c r="I1810" i="14"/>
  <c r="O1810" i="14" s="1"/>
  <c r="I175" i="33" s="1"/>
  <c r="I1795" i="14"/>
  <c r="O1795" i="14" s="1"/>
  <c r="P1795" i="14" s="1"/>
  <c r="I1796" i="14"/>
  <c r="O1796" i="14" s="1"/>
  <c r="P1796" i="14" s="1"/>
  <c r="I1794" i="14"/>
  <c r="O1794" i="14" s="1"/>
  <c r="I1779" i="14"/>
  <c r="O1779" i="14" s="1"/>
  <c r="P1779" i="14" s="1"/>
  <c r="I1780" i="14"/>
  <c r="O1780" i="14" s="1"/>
  <c r="P1780" i="14" s="1"/>
  <c r="I1778" i="14"/>
  <c r="O1778" i="14" s="1"/>
  <c r="I1763" i="14"/>
  <c r="O1763" i="14" s="1"/>
  <c r="P1763" i="14" s="1"/>
  <c r="I1764" i="14"/>
  <c r="O1764" i="14" s="1"/>
  <c r="P1764" i="14" s="1"/>
  <c r="I1762" i="14"/>
  <c r="O1762" i="14" s="1"/>
  <c r="I1747" i="14"/>
  <c r="O1747" i="14" s="1"/>
  <c r="P1747" i="14" s="1"/>
  <c r="I1748" i="14"/>
  <c r="O1748" i="14" s="1"/>
  <c r="P1748" i="14" s="1"/>
  <c r="I1746" i="14"/>
  <c r="O1746" i="14" s="1"/>
  <c r="I1731" i="14"/>
  <c r="O1731" i="14" s="1"/>
  <c r="P1731" i="14" s="1"/>
  <c r="I1732" i="14"/>
  <c r="O1732" i="14" s="1"/>
  <c r="P1732" i="14" s="1"/>
  <c r="I1730" i="14"/>
  <c r="O1730" i="14" s="1"/>
  <c r="I1713" i="14"/>
  <c r="I1712" i="14"/>
  <c r="O1712" i="14" s="1"/>
  <c r="P1712" i="14" s="1"/>
  <c r="I1711" i="14"/>
  <c r="O1711" i="14" s="1"/>
  <c r="I1714" i="14"/>
  <c r="O1714" i="14" s="1"/>
  <c r="P1714" i="14" s="1"/>
  <c r="I1696" i="14"/>
  <c r="O1696" i="14" s="1"/>
  <c r="P1696" i="14" s="1"/>
  <c r="I1697" i="14"/>
  <c r="O1697" i="14" s="1"/>
  <c r="P1697" i="14" s="1"/>
  <c r="I1695" i="14"/>
  <c r="O1695" i="14" s="1"/>
  <c r="I1680" i="14"/>
  <c r="O1680" i="14" s="1"/>
  <c r="P1680" i="14" s="1"/>
  <c r="I1681" i="14"/>
  <c r="O1681" i="14" s="1"/>
  <c r="P1681" i="14" s="1"/>
  <c r="I1679" i="14"/>
  <c r="O1679" i="14" s="1"/>
  <c r="I1662" i="14"/>
  <c r="O1662" i="14" s="1"/>
  <c r="I1647" i="14"/>
  <c r="O1647" i="14" s="1"/>
  <c r="P1647" i="14" s="1"/>
  <c r="I1648" i="14"/>
  <c r="O1648" i="14" s="1"/>
  <c r="P1648" i="14" s="1"/>
  <c r="I1646" i="14"/>
  <c r="O1646" i="14" s="1"/>
  <c r="I1630" i="14"/>
  <c r="O1630" i="14" s="1"/>
  <c r="P1630" i="14" s="1"/>
  <c r="I1631" i="14"/>
  <c r="I1629" i="14"/>
  <c r="O1629" i="14" s="1"/>
  <c r="J1635" i="14"/>
  <c r="I1611" i="14"/>
  <c r="O1611" i="14" s="1"/>
  <c r="P1611" i="14" s="1"/>
  <c r="I1612" i="14"/>
  <c r="I1613" i="14"/>
  <c r="O1613" i="14" s="1"/>
  <c r="P1613" i="14" s="1"/>
  <c r="I1610" i="14"/>
  <c r="O1610" i="14" s="1"/>
  <c r="I1593" i="14"/>
  <c r="I1592" i="14"/>
  <c r="O1592" i="14" s="1"/>
  <c r="P1592" i="14" s="1"/>
  <c r="I1594" i="14"/>
  <c r="O1594" i="14" s="1"/>
  <c r="P1594" i="14" s="1"/>
  <c r="I1591" i="14"/>
  <c r="O1591" i="14" s="1"/>
  <c r="I1572" i="14"/>
  <c r="O1572" i="14" s="1"/>
  <c r="I1573" i="14"/>
  <c r="O1573" i="14" s="1"/>
  <c r="P1573" i="14" s="1"/>
  <c r="I1574" i="14"/>
  <c r="I1575" i="14"/>
  <c r="O1575" i="14" s="1"/>
  <c r="P1575" i="14" s="1"/>
  <c r="I1553" i="14"/>
  <c r="O1553" i="14" s="1"/>
  <c r="I1554" i="14"/>
  <c r="O1554" i="14" s="1"/>
  <c r="P1554" i="14" s="1"/>
  <c r="I1555" i="14"/>
  <c r="I1556" i="14"/>
  <c r="O1556" i="14" s="1"/>
  <c r="P1556" i="14" s="1"/>
  <c r="I1534" i="14"/>
  <c r="O1534" i="14" s="1"/>
  <c r="P1534" i="14" s="1"/>
  <c r="I1535" i="14"/>
  <c r="I1536" i="14"/>
  <c r="O1536" i="14" s="1"/>
  <c r="P1536" i="14" s="1"/>
  <c r="I1533" i="14"/>
  <c r="O1533" i="14" s="1"/>
  <c r="I1514" i="14"/>
  <c r="O1514" i="14" s="1"/>
  <c r="P1514" i="14" s="1"/>
  <c r="I1515" i="14"/>
  <c r="I1516" i="14"/>
  <c r="O1516" i="14" s="1"/>
  <c r="P1516" i="14" s="1"/>
  <c r="I1513" i="14"/>
  <c r="O1513" i="14" s="1"/>
  <c r="I1493" i="14"/>
  <c r="O1493" i="14" s="1"/>
  <c r="I1494" i="14"/>
  <c r="O1494" i="14" s="1"/>
  <c r="P1494" i="14" s="1"/>
  <c r="I1495" i="14"/>
  <c r="I1496" i="14"/>
  <c r="O1496" i="14" s="1"/>
  <c r="P1496" i="14" s="1"/>
  <c r="I1476" i="14"/>
  <c r="O1476" i="14" s="1"/>
  <c r="P1476" i="14" s="1"/>
  <c r="I1474" i="14"/>
  <c r="O1474" i="14" s="1"/>
  <c r="P1474" i="14" s="1"/>
  <c r="I1475" i="14"/>
  <c r="I1473" i="14"/>
  <c r="O1473" i="14" s="1"/>
  <c r="I1454" i="14"/>
  <c r="O1454" i="14" s="1"/>
  <c r="P1454" i="14" s="1"/>
  <c r="I1455" i="14"/>
  <c r="I1456" i="14"/>
  <c r="O1456" i="14" s="1"/>
  <c r="P1456" i="14" s="1"/>
  <c r="I1453" i="14"/>
  <c r="O1453" i="14" s="1"/>
  <c r="I1433" i="14"/>
  <c r="O1433" i="14" s="1"/>
  <c r="I1434" i="14"/>
  <c r="O1434" i="14" s="1"/>
  <c r="P1434" i="14" s="1"/>
  <c r="I1435" i="14"/>
  <c r="I1436" i="14"/>
  <c r="O1436" i="14" s="1"/>
  <c r="P1436" i="14" s="1"/>
  <c r="I1414" i="14"/>
  <c r="O1414" i="14" s="1"/>
  <c r="P1414" i="14" s="1"/>
  <c r="I1415" i="14"/>
  <c r="I1413" i="14"/>
  <c r="O1413" i="14" s="1"/>
  <c r="I1416" i="14"/>
  <c r="O1416" i="14" s="1"/>
  <c r="P1416" i="14" s="1"/>
  <c r="I1394" i="14"/>
  <c r="O1394" i="14" s="1"/>
  <c r="P1394" i="14" s="1"/>
  <c r="I1395" i="14"/>
  <c r="I1396" i="14"/>
  <c r="O1396" i="14" s="1"/>
  <c r="P1396" i="14" s="1"/>
  <c r="I1393" i="14"/>
  <c r="O1393" i="14" s="1"/>
  <c r="I1373" i="14"/>
  <c r="O1373" i="14" s="1"/>
  <c r="I1374" i="14"/>
  <c r="O1374" i="14" s="1"/>
  <c r="P1374" i="14" s="1"/>
  <c r="I1375" i="14"/>
  <c r="I1376" i="14"/>
  <c r="O1376" i="14" s="1"/>
  <c r="P1376" i="14" s="1"/>
  <c r="K1355" i="14"/>
  <c r="I1334" i="14"/>
  <c r="O1334" i="14" s="1"/>
  <c r="P1334" i="14" s="1"/>
  <c r="I1335" i="14"/>
  <c r="I1336" i="14"/>
  <c r="O1336" i="14" s="1"/>
  <c r="P1336" i="14" s="1"/>
  <c r="I1333" i="14"/>
  <c r="O1333" i="14" s="1"/>
  <c r="I1314" i="14"/>
  <c r="O1314" i="14" s="1"/>
  <c r="P1314" i="14" s="1"/>
  <c r="I1315" i="14"/>
  <c r="I1316" i="14"/>
  <c r="O1316" i="14" s="1"/>
  <c r="P1316" i="14" s="1"/>
  <c r="I1313" i="14"/>
  <c r="O1313" i="14" s="1"/>
  <c r="I1294" i="14"/>
  <c r="O1294" i="14" s="1"/>
  <c r="P1294" i="14" s="1"/>
  <c r="I1295" i="14"/>
  <c r="I1296" i="14"/>
  <c r="O1296" i="14" s="1"/>
  <c r="P1296" i="14" s="1"/>
  <c r="I1293" i="14"/>
  <c r="O1293" i="14" s="1"/>
  <c r="I1274" i="14"/>
  <c r="O1274" i="14" s="1"/>
  <c r="P1274" i="14" s="1"/>
  <c r="I1275" i="14"/>
  <c r="I1276" i="14"/>
  <c r="O1276" i="14" s="1"/>
  <c r="P1276" i="14" s="1"/>
  <c r="I1273" i="14"/>
  <c r="O1273" i="14" s="1"/>
  <c r="I1253" i="14"/>
  <c r="O1253" i="14" s="1"/>
  <c r="P1253" i="14" s="1"/>
  <c r="I1254" i="14"/>
  <c r="I1255" i="14"/>
  <c r="O1255" i="14" s="1"/>
  <c r="P1255" i="14" s="1"/>
  <c r="I1252" i="14"/>
  <c r="O1252" i="14" s="1"/>
  <c r="I1231" i="14"/>
  <c r="O1231" i="14" s="1"/>
  <c r="I1232" i="14"/>
  <c r="O1232" i="14" s="1"/>
  <c r="P1232" i="14" s="1"/>
  <c r="I1233" i="14"/>
  <c r="I1234" i="14"/>
  <c r="O1234" i="14" s="1"/>
  <c r="P1234" i="14" s="1"/>
  <c r="J1245" i="14"/>
  <c r="J1266" i="14" s="1"/>
  <c r="I1210" i="14"/>
  <c r="O1210" i="14" s="1"/>
  <c r="I1211" i="14"/>
  <c r="O1211" i="14" s="1"/>
  <c r="P1211" i="14" s="1"/>
  <c r="I1212" i="14"/>
  <c r="I1213" i="14"/>
  <c r="O1213" i="14" s="1"/>
  <c r="P1213" i="14" s="1"/>
  <c r="I1196" i="14"/>
  <c r="O1196" i="14" s="1"/>
  <c r="P1196" i="14" s="1"/>
  <c r="I1195" i="14"/>
  <c r="O1195" i="14" s="1"/>
  <c r="P1195" i="14" s="1"/>
  <c r="I1194" i="14"/>
  <c r="O1194" i="14" s="1"/>
  <c r="I1179" i="14"/>
  <c r="O1179" i="14" s="1"/>
  <c r="P1179" i="14" s="1"/>
  <c r="I1180" i="14"/>
  <c r="O1180" i="14" s="1"/>
  <c r="P1180" i="14" s="1"/>
  <c r="I1178" i="14"/>
  <c r="O1178" i="14" s="1"/>
  <c r="I1163" i="14"/>
  <c r="O1163" i="14" s="1"/>
  <c r="P1163" i="14" s="1"/>
  <c r="I1164" i="14"/>
  <c r="O1164" i="14" s="1"/>
  <c r="P1164" i="14" s="1"/>
  <c r="I1162" i="14"/>
  <c r="O1162" i="14" s="1"/>
  <c r="I1130" i="14"/>
  <c r="O1130" i="14" s="1"/>
  <c r="I1114" i="14"/>
  <c r="O1114" i="14" s="1"/>
  <c r="I1147" i="14"/>
  <c r="O1147" i="14" s="1"/>
  <c r="P1147" i="14" s="1"/>
  <c r="I1148" i="14"/>
  <c r="O1148" i="14" s="1"/>
  <c r="P1148" i="14" s="1"/>
  <c r="I1146" i="14"/>
  <c r="O1146" i="14" s="1"/>
  <c r="I1131" i="14"/>
  <c r="O1131" i="14" s="1"/>
  <c r="P1131" i="14" s="1"/>
  <c r="I1132" i="14"/>
  <c r="O1132" i="14" s="1"/>
  <c r="P1132" i="14" s="1"/>
  <c r="I1115" i="14"/>
  <c r="O1115" i="14" s="1"/>
  <c r="P1115" i="14" s="1"/>
  <c r="I1116" i="14"/>
  <c r="O1116" i="14" s="1"/>
  <c r="P1116" i="14" s="1"/>
  <c r="I1095" i="14"/>
  <c r="O1095" i="14" s="1"/>
  <c r="P1095" i="14" s="1"/>
  <c r="I1096" i="14"/>
  <c r="I1097" i="14"/>
  <c r="O1097" i="14" s="1"/>
  <c r="P1097" i="14" s="1"/>
  <c r="I1094" i="14"/>
  <c r="O1094" i="14" s="1"/>
  <c r="I1075" i="14"/>
  <c r="O1075" i="14" s="1"/>
  <c r="P1075" i="14" s="1"/>
  <c r="I1076" i="14"/>
  <c r="I1077" i="14"/>
  <c r="O1077" i="14" s="1"/>
  <c r="P1077" i="14" s="1"/>
  <c r="I1074" i="14"/>
  <c r="O1074" i="14" s="1"/>
  <c r="I1056" i="14"/>
  <c r="I1055" i="14"/>
  <c r="O1055" i="14" s="1"/>
  <c r="P1055" i="14" s="1"/>
  <c r="I1057" i="14"/>
  <c r="O1057" i="14" s="1"/>
  <c r="P1057" i="14" s="1"/>
  <c r="I1054" i="14"/>
  <c r="O1054" i="14" s="1"/>
  <c r="I1035" i="14"/>
  <c r="O1035" i="14" s="1"/>
  <c r="P1035" i="14" s="1"/>
  <c r="I1036" i="14"/>
  <c r="O1036" i="14" s="1"/>
  <c r="P1036" i="14" s="1"/>
  <c r="I1037" i="14"/>
  <c r="I1034" i="14"/>
  <c r="O1034" i="14" s="1"/>
  <c r="K1042" i="14"/>
  <c r="I1019" i="14"/>
  <c r="O1019" i="14" s="1"/>
  <c r="P1019" i="14" s="1"/>
  <c r="I1020" i="14"/>
  <c r="O1020" i="14" s="1"/>
  <c r="P1020" i="14" s="1"/>
  <c r="I1018" i="14"/>
  <c r="O1018" i="14" s="1"/>
  <c r="I1003" i="14"/>
  <c r="O1003" i="14" s="1"/>
  <c r="P1003" i="14" s="1"/>
  <c r="I1004" i="14"/>
  <c r="O1004" i="14" s="1"/>
  <c r="P1004" i="14" s="1"/>
  <c r="I1002" i="14"/>
  <c r="O1002" i="14" s="1"/>
  <c r="I986" i="14"/>
  <c r="O986" i="14" s="1"/>
  <c r="P986" i="14" s="1"/>
  <c r="I987" i="14"/>
  <c r="O987" i="14" s="1"/>
  <c r="P987" i="14" s="1"/>
  <c r="I985" i="14"/>
  <c r="O985" i="14" s="1"/>
  <c r="I970" i="14"/>
  <c r="O970" i="14" s="1"/>
  <c r="P970" i="14" s="1"/>
  <c r="I971" i="14"/>
  <c r="O971" i="14" s="1"/>
  <c r="P971" i="14" s="1"/>
  <c r="I969" i="14"/>
  <c r="O969" i="14" s="1"/>
  <c r="I949" i="14"/>
  <c r="O949" i="14" s="1"/>
  <c r="I950" i="14"/>
  <c r="O950" i="14" s="1"/>
  <c r="P950" i="14" s="1"/>
  <c r="I951" i="14"/>
  <c r="I952" i="14"/>
  <c r="O952" i="14" s="1"/>
  <c r="P952" i="14" s="1"/>
  <c r="I930" i="14"/>
  <c r="O930" i="14" s="1"/>
  <c r="P930" i="14" s="1"/>
  <c r="I931" i="14"/>
  <c r="I932" i="14"/>
  <c r="O932" i="14" s="1"/>
  <c r="P932" i="14" s="1"/>
  <c r="I929" i="14"/>
  <c r="O929" i="14" s="1"/>
  <c r="I910" i="14"/>
  <c r="O910" i="14" s="1"/>
  <c r="P910" i="14" s="1"/>
  <c r="I911" i="14"/>
  <c r="I912" i="14"/>
  <c r="O912" i="14" s="1"/>
  <c r="P912" i="14" s="1"/>
  <c r="I909" i="14"/>
  <c r="O909" i="14" s="1"/>
  <c r="I889" i="14"/>
  <c r="O889" i="14" s="1"/>
  <c r="I890" i="14"/>
  <c r="I891" i="14"/>
  <c r="O891" i="14" s="1"/>
  <c r="I888" i="14"/>
  <c r="O888" i="14" s="1"/>
  <c r="I868" i="14"/>
  <c r="O868" i="14" s="1"/>
  <c r="I869" i="14"/>
  <c r="I870" i="14"/>
  <c r="O870" i="14" s="1"/>
  <c r="I867" i="14"/>
  <c r="O867" i="14" s="1"/>
  <c r="I847" i="14"/>
  <c r="O847" i="14" s="1"/>
  <c r="I848" i="14"/>
  <c r="I849" i="14"/>
  <c r="O849" i="14" s="1"/>
  <c r="I846" i="14"/>
  <c r="O846" i="14" s="1"/>
  <c r="J832" i="14"/>
  <c r="I826" i="14"/>
  <c r="O826" i="14" s="1"/>
  <c r="I827" i="14"/>
  <c r="I828" i="14"/>
  <c r="O828" i="14" s="1"/>
  <c r="I825" i="14"/>
  <c r="O825" i="14" s="1"/>
  <c r="I785" i="14"/>
  <c r="O785" i="14" s="1"/>
  <c r="I766" i="14"/>
  <c r="O766" i="14" s="1"/>
  <c r="P766" i="14" s="1"/>
  <c r="I767" i="14"/>
  <c r="I768" i="14"/>
  <c r="O768" i="14" s="1"/>
  <c r="P768" i="14" s="1"/>
  <c r="I765" i="14"/>
  <c r="O765" i="14" s="1"/>
  <c r="I706" i="14"/>
  <c r="O706" i="14" s="1"/>
  <c r="P706" i="14" s="1"/>
  <c r="I707" i="14"/>
  <c r="I708" i="14"/>
  <c r="O708" i="14" s="1"/>
  <c r="P708" i="14" s="1"/>
  <c r="I705" i="14"/>
  <c r="O705" i="14" s="1"/>
  <c r="I686" i="14"/>
  <c r="O686" i="14" s="1"/>
  <c r="P686" i="14" s="1"/>
  <c r="I687" i="14"/>
  <c r="I688" i="14"/>
  <c r="O688" i="14" s="1"/>
  <c r="P688" i="14" s="1"/>
  <c r="I685" i="14"/>
  <c r="O685" i="14" s="1"/>
  <c r="I666" i="14"/>
  <c r="O666" i="14" s="1"/>
  <c r="P666" i="14" s="1"/>
  <c r="I667" i="14"/>
  <c r="I668" i="14"/>
  <c r="O668" i="14" s="1"/>
  <c r="P668" i="14" s="1"/>
  <c r="I665" i="14"/>
  <c r="O665" i="14" s="1"/>
  <c r="I645" i="14"/>
  <c r="O645" i="14" s="1"/>
  <c r="I646" i="14"/>
  <c r="O646" i="14" s="1"/>
  <c r="P646" i="14" s="1"/>
  <c r="I647" i="14"/>
  <c r="I648" i="14"/>
  <c r="O648" i="14" s="1"/>
  <c r="P648" i="14" s="1"/>
  <c r="I626" i="14"/>
  <c r="O626" i="14" s="1"/>
  <c r="P626" i="14" s="1"/>
  <c r="I627" i="14"/>
  <c r="I628" i="14"/>
  <c r="O628" i="14" s="1"/>
  <c r="P628" i="14" s="1"/>
  <c r="I625" i="14"/>
  <c r="O625" i="14" s="1"/>
  <c r="I606" i="14"/>
  <c r="O606" i="14" s="1"/>
  <c r="P606" i="14" s="1"/>
  <c r="I607" i="14"/>
  <c r="O607" i="14" s="1"/>
  <c r="P607" i="14" s="1"/>
  <c r="I608" i="14"/>
  <c r="I590" i="14"/>
  <c r="O590" i="14" s="1"/>
  <c r="P590" i="14" s="1"/>
  <c r="I591" i="14"/>
  <c r="O591" i="14" s="1"/>
  <c r="P591" i="14" s="1"/>
  <c r="I589" i="14"/>
  <c r="O589" i="14" s="1"/>
  <c r="I574" i="14"/>
  <c r="O574" i="14" s="1"/>
  <c r="P574" i="14" s="1"/>
  <c r="I575" i="14"/>
  <c r="O575" i="14" s="1"/>
  <c r="P575" i="14" s="1"/>
  <c r="I573" i="14"/>
  <c r="O573" i="14" s="1"/>
  <c r="I557" i="14"/>
  <c r="O557" i="14" s="1"/>
  <c r="I516" i="14"/>
  <c r="O516" i="14" s="1"/>
  <c r="I517" i="14"/>
  <c r="O517" i="14" s="1"/>
  <c r="I518" i="14"/>
  <c r="O518" i="14" s="1"/>
  <c r="I515" i="14"/>
  <c r="O515" i="14" s="1"/>
  <c r="I395" i="14"/>
  <c r="O395" i="14" s="1"/>
  <c r="I114" i="33" s="1"/>
  <c r="I396" i="14"/>
  <c r="O396" i="14" s="1"/>
  <c r="I397" i="14"/>
  <c r="O397" i="14" s="1"/>
  <c r="J388" i="14"/>
  <c r="I378" i="14"/>
  <c r="O378" i="14" s="1"/>
  <c r="I109" i="33" s="1"/>
  <c r="I232" i="14"/>
  <c r="O232" i="14" s="1"/>
  <c r="I69" i="33" s="1"/>
  <c r="E210" i="14"/>
  <c r="I3164" i="14"/>
  <c r="O3164" i="14" s="1"/>
  <c r="I289" i="33" s="1"/>
  <c r="I3165" i="14"/>
  <c r="O3165" i="14" s="1"/>
  <c r="I2983" i="14"/>
  <c r="O2983" i="14" s="1"/>
  <c r="I2984" i="14"/>
  <c r="O2984" i="14" s="1"/>
  <c r="I2982" i="14"/>
  <c r="O2982" i="14" s="1"/>
  <c r="I248" i="33" s="1"/>
  <c r="I2964" i="14"/>
  <c r="O2964" i="14" s="1"/>
  <c r="I2965" i="14"/>
  <c r="O2965" i="14" s="1"/>
  <c r="I2963" i="14"/>
  <c r="O2963" i="14" s="1"/>
  <c r="I244" i="33" s="1"/>
  <c r="I2952" i="14"/>
  <c r="O2952" i="14" s="1"/>
  <c r="I2953" i="14"/>
  <c r="O2953" i="14" s="1"/>
  <c r="I2951" i="14"/>
  <c r="O2951" i="14" s="1"/>
  <c r="I239" i="33" s="1"/>
  <c r="I2939" i="14"/>
  <c r="O2939" i="14" s="1"/>
  <c r="I235" i="33" s="1"/>
  <c r="K3257" i="14"/>
  <c r="K3258" i="14" s="1"/>
  <c r="I3245" i="14"/>
  <c r="O3245" i="14" s="1"/>
  <c r="I3246" i="14"/>
  <c r="O3246" i="14" s="1"/>
  <c r="I3244" i="14"/>
  <c r="O3244" i="14" s="1"/>
  <c r="I305" i="33" s="1"/>
  <c r="K3250" i="14"/>
  <c r="K3249" i="14"/>
  <c r="I3225" i="14"/>
  <c r="O3225" i="14" s="1"/>
  <c r="I3226" i="14"/>
  <c r="O3226" i="14" s="1"/>
  <c r="I3224" i="14"/>
  <c r="O3224" i="14" s="1"/>
  <c r="I301" i="33" s="1"/>
  <c r="K3237" i="14"/>
  <c r="K3238" i="14" s="1"/>
  <c r="K3229" i="14"/>
  <c r="K3099" i="14"/>
  <c r="K3098" i="14"/>
  <c r="I3094" i="14"/>
  <c r="O3094" i="14" s="1"/>
  <c r="I3095" i="14"/>
  <c r="O3095" i="14" s="1"/>
  <c r="I3093" i="14"/>
  <c r="O3093" i="14" s="1"/>
  <c r="I272" i="33" s="1"/>
  <c r="J3086" i="14"/>
  <c r="I3075" i="14"/>
  <c r="O3075" i="14" s="1"/>
  <c r="I3076" i="14"/>
  <c r="O3076" i="14" s="1"/>
  <c r="I3074" i="14"/>
  <c r="O3074" i="14" s="1"/>
  <c r="I268" i="33" s="1"/>
  <c r="K3080" i="14"/>
  <c r="K3079" i="14"/>
  <c r="K3064" i="14"/>
  <c r="K3063" i="14"/>
  <c r="I3059" i="14"/>
  <c r="O3059" i="14" s="1"/>
  <c r="I3060" i="14"/>
  <c r="O3060" i="14" s="1"/>
  <c r="I3058" i="14"/>
  <c r="O3058" i="14" s="1"/>
  <c r="I264" i="33" s="1"/>
  <c r="I3039" i="14"/>
  <c r="O3039" i="14" s="1"/>
  <c r="I260" i="33" s="1"/>
  <c r="I3040" i="14"/>
  <c r="O3040" i="14" s="1"/>
  <c r="I3041" i="14"/>
  <c r="O3041" i="14" s="1"/>
  <c r="J3051" i="14"/>
  <c r="K3045" i="14"/>
  <c r="K3044" i="14"/>
  <c r="J3032" i="14"/>
  <c r="K3026" i="14"/>
  <c r="K3025" i="14"/>
  <c r="I3021" i="14"/>
  <c r="O3021" i="14" s="1"/>
  <c r="I3022" i="14"/>
  <c r="O3022" i="14" s="1"/>
  <c r="I3020" i="14"/>
  <c r="O3020" i="14" s="1"/>
  <c r="I256" i="33" s="1"/>
  <c r="I3002" i="14"/>
  <c r="O3002" i="14" s="1"/>
  <c r="I3003" i="14"/>
  <c r="O3003" i="14" s="1"/>
  <c r="I3001" i="14"/>
  <c r="O3001" i="14" s="1"/>
  <c r="I252" i="33" s="1"/>
  <c r="J3013" i="14"/>
  <c r="K3007" i="14"/>
  <c r="K3006" i="14"/>
  <c r="J2975" i="14"/>
  <c r="J2994" i="14"/>
  <c r="K2988" i="14"/>
  <c r="K2987" i="14"/>
  <c r="I2940" i="14"/>
  <c r="O2940" i="14" s="1"/>
  <c r="I2941" i="14"/>
  <c r="O2941" i="14" s="1"/>
  <c r="J2932" i="14"/>
  <c r="J2931" i="14"/>
  <c r="J2930" i="14"/>
  <c r="J3234" i="14" s="1"/>
  <c r="J3254" i="14" s="1"/>
  <c r="I2922" i="14"/>
  <c r="O2922" i="14" s="1"/>
  <c r="I2923" i="14"/>
  <c r="O2923" i="14" s="1"/>
  <c r="I2921" i="14"/>
  <c r="O2921" i="14" s="1"/>
  <c r="I231" i="33" s="1"/>
  <c r="I2904" i="14"/>
  <c r="O2904" i="14" s="1"/>
  <c r="I2905" i="14"/>
  <c r="O2905" i="14" s="1"/>
  <c r="I2903" i="14"/>
  <c r="O2903" i="14" s="1"/>
  <c r="I227" i="33" s="1"/>
  <c r="I2892" i="14"/>
  <c r="O2892" i="14" s="1"/>
  <c r="I223" i="33" s="1"/>
  <c r="I2893" i="14"/>
  <c r="O2893" i="14" s="1"/>
  <c r="W189" i="8"/>
  <c r="I806" i="14"/>
  <c r="O806" i="14" s="1"/>
  <c r="P806" i="14" s="1"/>
  <c r="I807" i="14"/>
  <c r="I808" i="14"/>
  <c r="O808" i="14" s="1"/>
  <c r="P808" i="14" s="1"/>
  <c r="I805" i="14"/>
  <c r="O805" i="14" s="1"/>
  <c r="K813" i="14"/>
  <c r="K812" i="14"/>
  <c r="I786" i="14"/>
  <c r="O786" i="14" s="1"/>
  <c r="P786" i="14" s="1"/>
  <c r="I787" i="14"/>
  <c r="I788" i="14"/>
  <c r="O788" i="14" s="1"/>
  <c r="P788" i="14" s="1"/>
  <c r="K773" i="14"/>
  <c r="K772" i="14"/>
  <c r="I746" i="14"/>
  <c r="O746" i="14" s="1"/>
  <c r="P746" i="14" s="1"/>
  <c r="I747" i="14"/>
  <c r="I748" i="14"/>
  <c r="O748" i="14" s="1"/>
  <c r="P748" i="14" s="1"/>
  <c r="I745" i="14"/>
  <c r="O745" i="14" s="1"/>
  <c r="I725" i="14"/>
  <c r="O725" i="14" s="1"/>
  <c r="K753" i="14"/>
  <c r="K752" i="14"/>
  <c r="I726" i="14"/>
  <c r="O726" i="14" s="1"/>
  <c r="P726" i="14" s="1"/>
  <c r="I727" i="14"/>
  <c r="I728" i="14"/>
  <c r="O728" i="14" s="1"/>
  <c r="P728" i="14" s="1"/>
  <c r="K713" i="14"/>
  <c r="K712" i="14"/>
  <c r="K693" i="14"/>
  <c r="K692" i="14"/>
  <c r="K673" i="14"/>
  <c r="K672" i="14"/>
  <c r="I605" i="14"/>
  <c r="O605" i="14" s="1"/>
  <c r="K653" i="14"/>
  <c r="K652" i="14"/>
  <c r="K633" i="14"/>
  <c r="K632" i="14"/>
  <c r="J618" i="14"/>
  <c r="J638" i="14" s="1"/>
  <c r="J658" i="14" s="1"/>
  <c r="J678" i="14" s="1"/>
  <c r="J698" i="14" s="1"/>
  <c r="J718" i="14" s="1"/>
  <c r="J738" i="14" s="1"/>
  <c r="J758" i="14" s="1"/>
  <c r="J778" i="14" s="1"/>
  <c r="J798" i="14" s="1"/>
  <c r="J818" i="14" s="1"/>
  <c r="J839" i="14" s="1"/>
  <c r="J860" i="14" s="1"/>
  <c r="J881" i="14" s="1"/>
  <c r="J902" i="14" s="1"/>
  <c r="J922" i="14" s="1"/>
  <c r="J942" i="14" s="1"/>
  <c r="J962" i="14" s="1"/>
  <c r="J1047" i="14" s="1"/>
  <c r="J1067" i="14" s="1"/>
  <c r="J1087" i="14" s="1"/>
  <c r="J1107" i="14" s="1"/>
  <c r="J1223" i="14" s="1"/>
  <c r="J1244" i="14" s="1"/>
  <c r="J1265" i="14" s="1"/>
  <c r="J1286" i="14" s="1"/>
  <c r="J1306" i="14" s="1"/>
  <c r="J1326" i="14" s="1"/>
  <c r="J1346" i="14" s="1"/>
  <c r="J1366" i="14" s="1"/>
  <c r="J1386" i="14" s="1"/>
  <c r="J1406" i="14" s="1"/>
  <c r="J1426" i="14" s="1"/>
  <c r="J1446" i="14" s="1"/>
  <c r="J1466" i="14" s="1"/>
  <c r="J1486" i="14" s="1"/>
  <c r="J1506" i="14" s="1"/>
  <c r="J1526" i="14" s="1"/>
  <c r="J1546" i="14" s="1"/>
  <c r="J1565" i="14" s="1"/>
  <c r="J1584" i="14" s="1"/>
  <c r="J1603" i="14" s="1"/>
  <c r="J1622" i="14" s="1"/>
  <c r="J1723" i="14" s="1"/>
  <c r="K831" i="14"/>
  <c r="K811" i="14"/>
  <c r="K791" i="14"/>
  <c r="K771" i="14"/>
  <c r="K751" i="14"/>
  <c r="K731" i="14"/>
  <c r="K711" i="14"/>
  <c r="K691" i="14"/>
  <c r="K671" i="14"/>
  <c r="K651" i="14"/>
  <c r="K611" i="14"/>
  <c r="K631" i="14"/>
  <c r="K594" i="14"/>
  <c r="K578" i="14"/>
  <c r="K579" i="14"/>
  <c r="I558" i="14"/>
  <c r="O558" i="14" s="1"/>
  <c r="P558" i="14" s="1"/>
  <c r="I559" i="14"/>
  <c r="O559" i="14" s="1"/>
  <c r="P559" i="14" s="1"/>
  <c r="K562" i="14"/>
  <c r="J527" i="14"/>
  <c r="K543" i="14"/>
  <c r="K522" i="14"/>
  <c r="I536" i="14"/>
  <c r="O536" i="14" s="1"/>
  <c r="K544" i="14"/>
  <c r="K542" i="14"/>
  <c r="I154" i="33" l="1"/>
  <c r="I164" i="33"/>
  <c r="O268" i="33"/>
  <c r="Q268" i="33"/>
  <c r="U268" i="33"/>
  <c r="N268" i="33"/>
  <c r="T268" i="33"/>
  <c r="Y268" i="33"/>
  <c r="X268" i="33"/>
  <c r="V268" i="33"/>
  <c r="P268" i="33"/>
  <c r="AB268" i="33"/>
  <c r="Z268" i="33"/>
  <c r="M268" i="33"/>
  <c r="L268" i="33"/>
  <c r="R268" i="33"/>
  <c r="AC268" i="33"/>
  <c r="AA268" i="33"/>
  <c r="W268" i="33"/>
  <c r="S268" i="33"/>
  <c r="P1841" i="14"/>
  <c r="I184" i="33"/>
  <c r="T109" i="33"/>
  <c r="AB109" i="33"/>
  <c r="Z109" i="33"/>
  <c r="M109" i="33"/>
  <c r="AC109" i="33"/>
  <c r="V109" i="33"/>
  <c r="Q109" i="33"/>
  <c r="S109" i="33"/>
  <c r="O109" i="33"/>
  <c r="R109" i="33"/>
  <c r="N109" i="33"/>
  <c r="U109" i="33"/>
  <c r="P109" i="33"/>
  <c r="AA109" i="33"/>
  <c r="Y109" i="33"/>
  <c r="X109" i="33"/>
  <c r="W109" i="33"/>
  <c r="L109" i="33"/>
  <c r="P1843" i="14"/>
  <c r="I186" i="33"/>
  <c r="P396" i="14"/>
  <c r="I115" i="33"/>
  <c r="W114" i="33"/>
  <c r="P114" i="33"/>
  <c r="AA114" i="33"/>
  <c r="U114" i="33"/>
  <c r="L114" i="33"/>
  <c r="O114" i="33"/>
  <c r="N114" i="33"/>
  <c r="M114" i="33"/>
  <c r="S114" i="33"/>
  <c r="AB114" i="33"/>
  <c r="T114" i="33"/>
  <c r="Q114" i="33"/>
  <c r="AC114" i="33"/>
  <c r="Z114" i="33"/>
  <c r="Y114" i="33"/>
  <c r="V114" i="33"/>
  <c r="X114" i="33"/>
  <c r="R114" i="33"/>
  <c r="I144" i="33"/>
  <c r="P397" i="14"/>
  <c r="I116" i="33"/>
  <c r="P3095" i="14"/>
  <c r="I274" i="33"/>
  <c r="P3094" i="14"/>
  <c r="I273" i="33"/>
  <c r="X196" i="33"/>
  <c r="AC196" i="33"/>
  <c r="S196" i="33"/>
  <c r="R196" i="33"/>
  <c r="Y196" i="33"/>
  <c r="AB196" i="33"/>
  <c r="Q196" i="33"/>
  <c r="V196" i="33"/>
  <c r="W196" i="33"/>
  <c r="P196" i="33"/>
  <c r="Z196" i="33"/>
  <c r="L196" i="33"/>
  <c r="T196" i="33"/>
  <c r="AA196" i="33"/>
  <c r="U196" i="33"/>
  <c r="M196" i="33"/>
  <c r="N196" i="33"/>
  <c r="O196" i="33"/>
  <c r="P3075" i="14"/>
  <c r="I269" i="33"/>
  <c r="P517" i="14"/>
  <c r="X252" i="33"/>
  <c r="AB252" i="33"/>
  <c r="R252" i="33"/>
  <c r="W252" i="33"/>
  <c r="Q252" i="33"/>
  <c r="AA252" i="33"/>
  <c r="U252" i="33"/>
  <c r="Z252" i="33"/>
  <c r="T252" i="33"/>
  <c r="AC252" i="33"/>
  <c r="Y252" i="33"/>
  <c r="V252" i="33"/>
  <c r="O252" i="33"/>
  <c r="S252" i="33"/>
  <c r="P252" i="33"/>
  <c r="N252" i="33"/>
  <c r="L252" i="33"/>
  <c r="M252" i="33"/>
  <c r="P516" i="14"/>
  <c r="I145" i="33"/>
  <c r="V301" i="33"/>
  <c r="P301" i="33"/>
  <c r="R301" i="33"/>
  <c r="O301" i="33"/>
  <c r="T301" i="33"/>
  <c r="AB301" i="33"/>
  <c r="Q301" i="33"/>
  <c r="S301" i="33"/>
  <c r="M301" i="33"/>
  <c r="L301" i="33"/>
  <c r="N301" i="33"/>
  <c r="X301" i="33"/>
  <c r="U301" i="33"/>
  <c r="AC301" i="33"/>
  <c r="W301" i="33"/>
  <c r="AA301" i="33"/>
  <c r="Z301" i="33"/>
  <c r="Y301" i="33"/>
  <c r="P3002" i="14"/>
  <c r="I253" i="33"/>
  <c r="P3226" i="14"/>
  <c r="I303" i="33"/>
  <c r="W175" i="33"/>
  <c r="S175" i="33"/>
  <c r="T175" i="33"/>
  <c r="Z175" i="33"/>
  <c r="V175" i="33"/>
  <c r="AC175" i="33"/>
  <c r="AB175" i="33"/>
  <c r="L175" i="33"/>
  <c r="M175" i="33"/>
  <c r="Q175" i="33"/>
  <c r="Y175" i="33"/>
  <c r="AA175" i="33"/>
  <c r="P175" i="33"/>
  <c r="N175" i="33"/>
  <c r="R175" i="33"/>
  <c r="U175" i="33"/>
  <c r="X175" i="33"/>
  <c r="O175" i="33"/>
  <c r="P2940" i="14"/>
  <c r="I236" i="33"/>
  <c r="AA154" i="33"/>
  <c r="Q154" i="33"/>
  <c r="L154" i="33"/>
  <c r="P154" i="33"/>
  <c r="AC154" i="33"/>
  <c r="X154" i="33"/>
  <c r="W154" i="33"/>
  <c r="O154" i="33"/>
  <c r="AB154" i="33"/>
  <c r="T154" i="33"/>
  <c r="M154" i="33"/>
  <c r="Z154" i="33"/>
  <c r="V154" i="33"/>
  <c r="N154" i="33"/>
  <c r="R154" i="33"/>
  <c r="U154" i="33"/>
  <c r="S154" i="33"/>
  <c r="Y154" i="33"/>
  <c r="P1812" i="14"/>
  <c r="I177" i="33"/>
  <c r="R272" i="33"/>
  <c r="Y272" i="33"/>
  <c r="X272" i="33"/>
  <c r="AC272" i="33"/>
  <c r="O272" i="33"/>
  <c r="W272" i="33"/>
  <c r="AB272" i="33"/>
  <c r="M272" i="33"/>
  <c r="Q272" i="33"/>
  <c r="T272" i="33"/>
  <c r="P272" i="33"/>
  <c r="L272" i="33"/>
  <c r="Z272" i="33"/>
  <c r="U272" i="33"/>
  <c r="AA272" i="33"/>
  <c r="S272" i="33"/>
  <c r="N272" i="33"/>
  <c r="V272" i="33"/>
  <c r="Y256" i="33"/>
  <c r="AA256" i="33"/>
  <c r="S256" i="33"/>
  <c r="L256" i="33"/>
  <c r="Q256" i="33"/>
  <c r="N256" i="33"/>
  <c r="W256" i="33"/>
  <c r="R256" i="33"/>
  <c r="O256" i="33"/>
  <c r="T256" i="33"/>
  <c r="AB256" i="33"/>
  <c r="U256" i="33"/>
  <c r="X256" i="33"/>
  <c r="V256" i="33"/>
  <c r="AC256" i="33"/>
  <c r="Z256" i="33"/>
  <c r="P256" i="33"/>
  <c r="M256" i="33"/>
  <c r="P3022" i="14"/>
  <c r="I258" i="33"/>
  <c r="P1811" i="14"/>
  <c r="I176" i="33"/>
  <c r="P826" i="14"/>
  <c r="I155" i="33"/>
  <c r="P3076" i="14"/>
  <c r="I270" i="33"/>
  <c r="P3225" i="14"/>
  <c r="I302" i="33"/>
  <c r="P828" i="14"/>
  <c r="I157" i="33"/>
  <c r="P3246" i="14"/>
  <c r="I307" i="33"/>
  <c r="P1827" i="14"/>
  <c r="I181" i="33"/>
  <c r="P3245" i="14"/>
  <c r="I306" i="33"/>
  <c r="P1826" i="14"/>
  <c r="I180" i="33"/>
  <c r="I159" i="33"/>
  <c r="P2941" i="14"/>
  <c r="I237" i="33"/>
  <c r="P3021" i="14"/>
  <c r="I257" i="33"/>
  <c r="S239" i="33"/>
  <c r="N239" i="33"/>
  <c r="W239" i="33"/>
  <c r="P239" i="33"/>
  <c r="T239" i="33"/>
  <c r="X239" i="33"/>
  <c r="AA239" i="33"/>
  <c r="V239" i="33"/>
  <c r="Q239" i="33"/>
  <c r="AB239" i="33"/>
  <c r="Y239" i="33"/>
  <c r="O239" i="33"/>
  <c r="L239" i="33"/>
  <c r="AC239" i="33"/>
  <c r="U239" i="33"/>
  <c r="Z239" i="33"/>
  <c r="R239" i="33"/>
  <c r="M239" i="33"/>
  <c r="L179" i="33"/>
  <c r="AA179" i="33"/>
  <c r="W179" i="33"/>
  <c r="AB179" i="33"/>
  <c r="M179" i="33"/>
  <c r="Y179" i="33"/>
  <c r="AC179" i="33"/>
  <c r="T179" i="33"/>
  <c r="O179" i="33"/>
  <c r="N179" i="33"/>
  <c r="Q179" i="33"/>
  <c r="U179" i="33"/>
  <c r="R179" i="33"/>
  <c r="X179" i="33"/>
  <c r="S179" i="33"/>
  <c r="Z179" i="33"/>
  <c r="P179" i="33"/>
  <c r="V179" i="33"/>
  <c r="P849" i="14"/>
  <c r="P2893" i="14"/>
  <c r="I224" i="33"/>
  <c r="P3041" i="14"/>
  <c r="I262" i="33"/>
  <c r="P2953" i="14"/>
  <c r="I241" i="33"/>
  <c r="P847" i="14"/>
  <c r="U164" i="33"/>
  <c r="N164" i="33"/>
  <c r="V164" i="33"/>
  <c r="L164" i="33"/>
  <c r="Z164" i="33"/>
  <c r="T164" i="33"/>
  <c r="W164" i="33"/>
  <c r="R164" i="33"/>
  <c r="Q164" i="33"/>
  <c r="AA164" i="33"/>
  <c r="P164" i="33"/>
  <c r="AB164" i="33"/>
  <c r="M164" i="33"/>
  <c r="X164" i="33"/>
  <c r="S164" i="33"/>
  <c r="O164" i="33"/>
  <c r="AC164" i="33"/>
  <c r="Y164" i="33"/>
  <c r="Z69" i="33"/>
  <c r="M69" i="33"/>
  <c r="AA69" i="33"/>
  <c r="V69" i="33"/>
  <c r="T69" i="33"/>
  <c r="AB69" i="33"/>
  <c r="W69" i="33"/>
  <c r="S69" i="33"/>
  <c r="L69" i="33"/>
  <c r="Q69" i="33"/>
  <c r="P69" i="33"/>
  <c r="Y69" i="33"/>
  <c r="X69" i="33"/>
  <c r="R69" i="33"/>
  <c r="AC69" i="33"/>
  <c r="O69" i="33"/>
  <c r="U69" i="33"/>
  <c r="N69" i="33"/>
  <c r="P3003" i="14"/>
  <c r="I254" i="33"/>
  <c r="P3040" i="14"/>
  <c r="I261" i="33"/>
  <c r="P2952" i="14"/>
  <c r="I240" i="33"/>
  <c r="Z244" i="33"/>
  <c r="M244" i="33"/>
  <c r="V244" i="33"/>
  <c r="L244" i="33"/>
  <c r="P244" i="33"/>
  <c r="O244" i="33"/>
  <c r="Y244" i="33"/>
  <c r="Q244" i="33"/>
  <c r="AA244" i="33"/>
  <c r="X244" i="33"/>
  <c r="W244" i="33"/>
  <c r="R244" i="33"/>
  <c r="AC244" i="33"/>
  <c r="AB244" i="33"/>
  <c r="N244" i="33"/>
  <c r="U244" i="33"/>
  <c r="S244" i="33"/>
  <c r="T244" i="33"/>
  <c r="P870" i="14"/>
  <c r="I167" i="33"/>
  <c r="P264" i="33"/>
  <c r="M264" i="33"/>
  <c r="S264" i="33"/>
  <c r="L264" i="33"/>
  <c r="U264" i="33"/>
  <c r="X264" i="33"/>
  <c r="Y264" i="33"/>
  <c r="W264" i="33"/>
  <c r="T264" i="33"/>
  <c r="R264" i="33"/>
  <c r="N264" i="33"/>
  <c r="AB264" i="33"/>
  <c r="Z264" i="33"/>
  <c r="Q264" i="33"/>
  <c r="AA264" i="33"/>
  <c r="AC264" i="33"/>
  <c r="V264" i="33"/>
  <c r="O264" i="33"/>
  <c r="P2965" i="14"/>
  <c r="I246" i="33"/>
  <c r="U227" i="33"/>
  <c r="S227" i="33"/>
  <c r="N227" i="33"/>
  <c r="P227" i="33"/>
  <c r="M227" i="33"/>
  <c r="O227" i="33"/>
  <c r="L227" i="33"/>
  <c r="AB227" i="33"/>
  <c r="T227" i="33"/>
  <c r="Q227" i="33"/>
  <c r="Z227" i="33"/>
  <c r="AC227" i="33"/>
  <c r="AA227" i="33"/>
  <c r="V227" i="33"/>
  <c r="R227" i="33"/>
  <c r="X227" i="33"/>
  <c r="Y227" i="33"/>
  <c r="W227" i="33"/>
  <c r="L260" i="33"/>
  <c r="S260" i="33"/>
  <c r="W260" i="33"/>
  <c r="P260" i="33"/>
  <c r="AC260" i="33"/>
  <c r="N260" i="33"/>
  <c r="V260" i="33"/>
  <c r="Q260" i="33"/>
  <c r="M260" i="33"/>
  <c r="R260" i="33"/>
  <c r="AA260" i="33"/>
  <c r="O260" i="33"/>
  <c r="Z260" i="33"/>
  <c r="U260" i="33"/>
  <c r="X260" i="33"/>
  <c r="Y260" i="33"/>
  <c r="T260" i="33"/>
  <c r="AB260" i="33"/>
  <c r="P2905" i="14"/>
  <c r="I229" i="33"/>
  <c r="P2904" i="14"/>
  <c r="I228" i="33"/>
  <c r="P3060" i="14"/>
  <c r="I266" i="33"/>
  <c r="P2964" i="14"/>
  <c r="I245" i="33"/>
  <c r="P868" i="14"/>
  <c r="I165" i="33"/>
  <c r="X248" i="33"/>
  <c r="W248" i="33"/>
  <c r="L248" i="33"/>
  <c r="M248" i="33"/>
  <c r="N248" i="33"/>
  <c r="T248" i="33"/>
  <c r="Q248" i="33"/>
  <c r="V248" i="33"/>
  <c r="P248" i="33"/>
  <c r="U248" i="33"/>
  <c r="AC248" i="33"/>
  <c r="AB248" i="33"/>
  <c r="Y248" i="33"/>
  <c r="Z248" i="33"/>
  <c r="O248" i="33"/>
  <c r="R248" i="33"/>
  <c r="AA248" i="33"/>
  <c r="S248" i="33"/>
  <c r="O305" i="33"/>
  <c r="AC305" i="33"/>
  <c r="S305" i="33"/>
  <c r="Q305" i="33"/>
  <c r="P305" i="33"/>
  <c r="L305" i="33"/>
  <c r="AB305" i="33"/>
  <c r="AA305" i="33"/>
  <c r="N305" i="33"/>
  <c r="W305" i="33"/>
  <c r="X305" i="33"/>
  <c r="Z305" i="33"/>
  <c r="Y305" i="33"/>
  <c r="M305" i="33"/>
  <c r="V305" i="33"/>
  <c r="U305" i="33"/>
  <c r="T305" i="33"/>
  <c r="R305" i="33"/>
  <c r="Y223" i="33"/>
  <c r="O223" i="33"/>
  <c r="AB223" i="33"/>
  <c r="R223" i="33"/>
  <c r="V223" i="33"/>
  <c r="T223" i="33"/>
  <c r="P223" i="33"/>
  <c r="U223" i="33"/>
  <c r="M223" i="33"/>
  <c r="L223" i="33"/>
  <c r="W223" i="33"/>
  <c r="Z223" i="33"/>
  <c r="AA223" i="33"/>
  <c r="S223" i="33"/>
  <c r="AC223" i="33"/>
  <c r="N223" i="33"/>
  <c r="Q223" i="33"/>
  <c r="X223" i="33"/>
  <c r="P231" i="33"/>
  <c r="Z231" i="33"/>
  <c r="AC231" i="33"/>
  <c r="AB231" i="33"/>
  <c r="AA231" i="33"/>
  <c r="X231" i="33"/>
  <c r="R231" i="33"/>
  <c r="U231" i="33"/>
  <c r="N231" i="33"/>
  <c r="L231" i="33"/>
  <c r="S231" i="33"/>
  <c r="M231" i="33"/>
  <c r="Y231" i="33"/>
  <c r="V231" i="33"/>
  <c r="T231" i="33"/>
  <c r="O231" i="33"/>
  <c r="W231" i="33"/>
  <c r="Q231" i="33"/>
  <c r="P3059" i="14"/>
  <c r="I265" i="33"/>
  <c r="P2923" i="14"/>
  <c r="I233" i="33"/>
  <c r="P2984" i="14"/>
  <c r="I250" i="33"/>
  <c r="P891" i="14"/>
  <c r="I172" i="33"/>
  <c r="I169" i="33"/>
  <c r="P2922" i="14"/>
  <c r="I232" i="33"/>
  <c r="P2983" i="14"/>
  <c r="I249" i="33"/>
  <c r="I149" i="33"/>
  <c r="P3165" i="14"/>
  <c r="I290" i="33"/>
  <c r="P889" i="14"/>
  <c r="I170" i="33"/>
  <c r="I2261" i="14"/>
  <c r="O2261" i="14" s="1"/>
  <c r="P2261" i="14" s="1"/>
  <c r="W133" i="14"/>
  <c r="V191" i="33"/>
  <c r="W191" i="33"/>
  <c r="Y191" i="33"/>
  <c r="S191" i="33"/>
  <c r="Q191" i="33"/>
  <c r="X191" i="33"/>
  <c r="Z191" i="33"/>
  <c r="M191" i="33"/>
  <c r="P191" i="33"/>
  <c r="N191" i="33"/>
  <c r="AB191" i="33"/>
  <c r="L191" i="33"/>
  <c r="O191" i="33"/>
  <c r="U191" i="33"/>
  <c r="AC191" i="33"/>
  <c r="R191" i="33"/>
  <c r="T191" i="33"/>
  <c r="AA191" i="33"/>
  <c r="P192" i="33"/>
  <c r="Q192" i="33"/>
  <c r="N192" i="33"/>
  <c r="M192" i="33"/>
  <c r="X192" i="33"/>
  <c r="L192" i="33"/>
  <c r="R192" i="33"/>
  <c r="U192" i="33"/>
  <c r="W192" i="33"/>
  <c r="O192" i="33"/>
  <c r="AB192" i="33"/>
  <c r="AA192" i="33"/>
  <c r="AC192" i="33"/>
  <c r="T192" i="33"/>
  <c r="Z192" i="33"/>
  <c r="Y192" i="33"/>
  <c r="V192" i="33"/>
  <c r="S192" i="33"/>
  <c r="X235" i="33"/>
  <c r="P235" i="33"/>
  <c r="U235" i="33"/>
  <c r="AB235" i="33"/>
  <c r="T235" i="33"/>
  <c r="N235" i="33"/>
  <c r="AC235" i="33"/>
  <c r="Q235" i="33"/>
  <c r="W235" i="33"/>
  <c r="Y235" i="33"/>
  <c r="S235" i="33"/>
  <c r="M235" i="33"/>
  <c r="R235" i="33"/>
  <c r="AA235" i="33"/>
  <c r="Z235" i="33"/>
  <c r="O235" i="33"/>
  <c r="L235" i="33"/>
  <c r="V235" i="33"/>
  <c r="Y289" i="33"/>
  <c r="S289" i="33"/>
  <c r="AC289" i="33"/>
  <c r="Q289" i="33"/>
  <c r="U289" i="33"/>
  <c r="W289" i="33"/>
  <c r="V289" i="33"/>
  <c r="AA289" i="33"/>
  <c r="T289" i="33"/>
  <c r="Z289" i="33"/>
  <c r="M289" i="33"/>
  <c r="R289" i="33"/>
  <c r="P289" i="33"/>
  <c r="L289" i="33"/>
  <c r="O289" i="33"/>
  <c r="N289" i="33"/>
  <c r="X289" i="33"/>
  <c r="AB289" i="33"/>
  <c r="P1842" i="14"/>
  <c r="I185" i="33"/>
  <c r="P2892" i="14"/>
  <c r="P3039" i="14"/>
  <c r="P1034" i="14"/>
  <c r="P1533" i="14"/>
  <c r="P3164" i="14"/>
  <c r="P909" i="14"/>
  <c r="P1553" i="14"/>
  <c r="P3074" i="14"/>
  <c r="P1074" i="14"/>
  <c r="P232" i="14"/>
  <c r="P685" i="14"/>
  <c r="P1413" i="14"/>
  <c r="P1746" i="14"/>
  <c r="P3244" i="14"/>
  <c r="P1130" i="14"/>
  <c r="P1825" i="14"/>
  <c r="P1002" i="14"/>
  <c r="P1513" i="14"/>
  <c r="P665" i="14"/>
  <c r="P1210" i="14"/>
  <c r="P1572" i="14"/>
  <c r="P3093" i="14"/>
  <c r="P1094" i="14"/>
  <c r="P765" i="14"/>
  <c r="P1293" i="14"/>
  <c r="P1018" i="14"/>
  <c r="P1679" i="14"/>
  <c r="P2951" i="14"/>
  <c r="P1393" i="14"/>
  <c r="P1730" i="14"/>
  <c r="P378" i="14"/>
  <c r="P1231" i="14"/>
  <c r="P929" i="14"/>
  <c r="P515" i="14"/>
  <c r="P1273" i="14"/>
  <c r="P1433" i="14"/>
  <c r="P1778" i="14"/>
  <c r="P1453" i="14"/>
  <c r="P1610" i="14"/>
  <c r="P3224" i="14"/>
  <c r="P573" i="14"/>
  <c r="P1146" i="14"/>
  <c r="P1473" i="14"/>
  <c r="P2903" i="14"/>
  <c r="P2963" i="14"/>
  <c r="P3058" i="14"/>
  <c r="P1904" i="14"/>
  <c r="P645" i="14"/>
  <c r="P1054" i="14"/>
  <c r="P2248" i="14"/>
  <c r="P536" i="14"/>
  <c r="P745" i="14"/>
  <c r="P395" i="14"/>
  <c r="P3020" i="14"/>
  <c r="P785" i="14"/>
  <c r="P1629" i="14"/>
  <c r="P1810" i="14"/>
  <c r="P1493" i="14"/>
  <c r="P1874" i="14"/>
  <c r="P2939" i="14"/>
  <c r="P1178" i="14"/>
  <c r="P625" i="14"/>
  <c r="P1889" i="14"/>
  <c r="P867" i="14"/>
  <c r="P1194" i="14"/>
  <c r="P1695" i="14"/>
  <c r="P605" i="14"/>
  <c r="P1252" i="14"/>
  <c r="P1591" i="14"/>
  <c r="P1762" i="14"/>
  <c r="P725" i="14"/>
  <c r="P705" i="14"/>
  <c r="P3001" i="14"/>
  <c r="P949" i="14"/>
  <c r="P1794" i="14"/>
  <c r="P825" i="14"/>
  <c r="P985" i="14"/>
  <c r="P1646" i="14"/>
  <c r="P805" i="14"/>
  <c r="P1162" i="14"/>
  <c r="P846" i="14"/>
  <c r="P1333" i="14"/>
  <c r="P1662" i="14"/>
  <c r="P2921" i="14"/>
  <c r="P2982" i="14"/>
  <c r="P888" i="14"/>
  <c r="P1373" i="14"/>
  <c r="P1711" i="14"/>
  <c r="P557" i="14"/>
  <c r="P969" i="14"/>
  <c r="P589" i="14"/>
  <c r="P1114" i="14"/>
  <c r="P1313" i="14"/>
  <c r="K2994" i="14"/>
  <c r="K2995" i="14" s="1"/>
  <c r="P2994" i="14"/>
  <c r="K2975" i="14"/>
  <c r="K2976" i="14" s="1"/>
  <c r="P2975" i="14"/>
  <c r="P518" i="14"/>
  <c r="K3013" i="14"/>
  <c r="K3014" i="14" s="1"/>
  <c r="P3013" i="14"/>
  <c r="P1635" i="14"/>
  <c r="I3695" i="14" s="1"/>
  <c r="G3695" i="14"/>
  <c r="K3051" i="14"/>
  <c r="K3052" i="14" s="1"/>
  <c r="P3051" i="14"/>
  <c r="K3032" i="14"/>
  <c r="K3033" i="14" s="1"/>
  <c r="P3032" i="14"/>
  <c r="K3086" i="14"/>
  <c r="K3087" i="14" s="1"/>
  <c r="P3086" i="14"/>
  <c r="J548" i="14"/>
  <c r="J617" i="14" s="1"/>
  <c r="J637" i="14" s="1"/>
  <c r="J657" i="14" s="1"/>
  <c r="J677" i="14" s="1"/>
  <c r="J697" i="14" s="1"/>
  <c r="J717" i="14" s="1"/>
  <c r="J737" i="14" s="1"/>
  <c r="J757" i="14" s="1"/>
  <c r="J777" i="14" s="1"/>
  <c r="J797" i="14" s="1"/>
  <c r="J817" i="14" s="1"/>
  <c r="J837" i="14" s="1"/>
  <c r="J858" i="14" s="1"/>
  <c r="J879" i="14" s="1"/>
  <c r="J900" i="14" s="1"/>
  <c r="J921" i="14" s="1"/>
  <c r="J941" i="14" s="1"/>
  <c r="J961" i="14" s="1"/>
  <c r="J1046" i="14" s="1"/>
  <c r="J1066" i="14" s="1"/>
  <c r="J1086" i="14" s="1"/>
  <c r="J1106" i="14" s="1"/>
  <c r="J1222" i="14" s="1"/>
  <c r="J1243" i="14" s="1"/>
  <c r="J1264" i="14" s="1"/>
  <c r="J1285" i="14" s="1"/>
  <c r="J1305" i="14" s="1"/>
  <c r="J1325" i="14" s="1"/>
  <c r="J1345" i="14" s="1"/>
  <c r="J1365" i="14" s="1"/>
  <c r="J1385" i="14" s="1"/>
  <c r="J1405" i="14" s="1"/>
  <c r="J1425" i="14" s="1"/>
  <c r="J1445" i="14" s="1"/>
  <c r="J1465" i="14" s="1"/>
  <c r="J1485" i="14" s="1"/>
  <c r="J1505" i="14" s="1"/>
  <c r="J1525" i="14" s="1"/>
  <c r="J1545" i="14" s="1"/>
  <c r="G3507" i="14"/>
  <c r="K931" i="14"/>
  <c r="O931" i="14"/>
  <c r="P931" i="14" s="1"/>
  <c r="K1254" i="14"/>
  <c r="O1254" i="14"/>
  <c r="P1254" i="14" s="1"/>
  <c r="K1435" i="14"/>
  <c r="O1435" i="14"/>
  <c r="P1435" i="14" s="1"/>
  <c r="K1593" i="14"/>
  <c r="O1593" i="14"/>
  <c r="P1593" i="14" s="1"/>
  <c r="K747" i="14"/>
  <c r="O747" i="14"/>
  <c r="P747" i="14" s="1"/>
  <c r="K951" i="14"/>
  <c r="O951" i="14"/>
  <c r="P951" i="14" s="1"/>
  <c r="K1275" i="14"/>
  <c r="O1275" i="14"/>
  <c r="P1275" i="14" s="1"/>
  <c r="K1295" i="14"/>
  <c r="O1295" i="14"/>
  <c r="P1295" i="14" s="1"/>
  <c r="K1475" i="14"/>
  <c r="O1475" i="14"/>
  <c r="P1475" i="14" s="1"/>
  <c r="K1315" i="14"/>
  <c r="O1315" i="14"/>
  <c r="P1315" i="14" s="1"/>
  <c r="K1495" i="14"/>
  <c r="O1495" i="14"/>
  <c r="P1495" i="14" s="1"/>
  <c r="K807" i="14"/>
  <c r="O807" i="14"/>
  <c r="P807" i="14" s="1"/>
  <c r="K1037" i="14"/>
  <c r="O1037" i="14"/>
  <c r="P1037" i="14" s="1"/>
  <c r="K1212" i="14"/>
  <c r="O1212" i="14"/>
  <c r="P1212" i="14" s="1"/>
  <c r="K1713" i="14"/>
  <c r="O1713" i="14"/>
  <c r="P1713" i="14" s="1"/>
  <c r="K1096" i="14"/>
  <c r="O1096" i="14"/>
  <c r="P1096" i="14" s="1"/>
  <c r="K707" i="14"/>
  <c r="O707" i="14"/>
  <c r="P707" i="14" s="1"/>
  <c r="K1612" i="14"/>
  <c r="O1612" i="14"/>
  <c r="P1612" i="14" s="1"/>
  <c r="K787" i="14"/>
  <c r="O787" i="14"/>
  <c r="P787" i="14" s="1"/>
  <c r="K827" i="14"/>
  <c r="O827" i="14"/>
  <c r="J853" i="14"/>
  <c r="P832" i="14"/>
  <c r="K627" i="14"/>
  <c r="O627" i="14"/>
  <c r="P627" i="14" s="1"/>
  <c r="K869" i="14"/>
  <c r="O869" i="14"/>
  <c r="K1375" i="14"/>
  <c r="O1375" i="14"/>
  <c r="P1375" i="14" s="1"/>
  <c r="K647" i="14"/>
  <c r="O647" i="14"/>
  <c r="P647" i="14" s="1"/>
  <c r="K1535" i="14"/>
  <c r="O1535" i="14"/>
  <c r="P1535" i="14" s="1"/>
  <c r="K890" i="14"/>
  <c r="O890" i="14"/>
  <c r="K1555" i="14"/>
  <c r="O1555" i="14"/>
  <c r="P1555" i="14" s="1"/>
  <c r="K1395" i="14"/>
  <c r="O1395" i="14"/>
  <c r="P1395" i="14" s="1"/>
  <c r="K1233" i="14"/>
  <c r="O1233" i="14"/>
  <c r="P1233" i="14" s="1"/>
  <c r="K911" i="14"/>
  <c r="O911" i="14"/>
  <c r="P911" i="14" s="1"/>
  <c r="K1574" i="14"/>
  <c r="O1574" i="14"/>
  <c r="P1574" i="14" s="1"/>
  <c r="K1076" i="14"/>
  <c r="O1076" i="14"/>
  <c r="P1076" i="14" s="1"/>
  <c r="K1415" i="14"/>
  <c r="O1415" i="14"/>
  <c r="P1415" i="14" s="1"/>
  <c r="K667" i="14"/>
  <c r="O667" i="14"/>
  <c r="P667" i="14" s="1"/>
  <c r="K687" i="14"/>
  <c r="O687" i="14"/>
  <c r="P687" i="14" s="1"/>
  <c r="K1455" i="14"/>
  <c r="O1455" i="14"/>
  <c r="P1455" i="14" s="1"/>
  <c r="K767" i="14"/>
  <c r="O767" i="14"/>
  <c r="P767" i="14" s="1"/>
  <c r="K1631" i="14"/>
  <c r="O1631" i="14"/>
  <c r="P1631" i="14" s="1"/>
  <c r="K608" i="14"/>
  <c r="O608" i="14"/>
  <c r="I146" i="33" s="1"/>
  <c r="K848" i="14"/>
  <c r="O848" i="14"/>
  <c r="K1335" i="14"/>
  <c r="O1335" i="14"/>
  <c r="P1335" i="14" s="1"/>
  <c r="K1515" i="14"/>
  <c r="O1515" i="14"/>
  <c r="P1515" i="14" s="1"/>
  <c r="K1056" i="14"/>
  <c r="O1056" i="14"/>
  <c r="P1056" i="14" s="1"/>
  <c r="K727" i="14"/>
  <c r="O727" i="14"/>
  <c r="P727" i="14" s="1"/>
  <c r="I2263" i="14"/>
  <c r="O2263" i="14" s="1"/>
  <c r="P2263" i="14" s="1"/>
  <c r="I2262" i="14"/>
  <c r="O2262" i="14" s="1"/>
  <c r="P2262" i="14" s="1"/>
  <c r="F2271" i="14"/>
  <c r="I539" i="14"/>
  <c r="I538" i="14"/>
  <c r="O538" i="14" s="1"/>
  <c r="I537" i="14"/>
  <c r="O537" i="14" s="1"/>
  <c r="K3081" i="14"/>
  <c r="K3046" i="14"/>
  <c r="K2989" i="14"/>
  <c r="K654" i="14"/>
  <c r="K634" i="14"/>
  <c r="K580" i="14"/>
  <c r="K545" i="14"/>
  <c r="Y146" i="33" l="1"/>
  <c r="R146" i="33"/>
  <c r="S146" i="33"/>
  <c r="O146" i="33"/>
  <c r="N146" i="33"/>
  <c r="M146" i="33"/>
  <c r="T146" i="33"/>
  <c r="AC146" i="33"/>
  <c r="AA146" i="33"/>
  <c r="Z146" i="33"/>
  <c r="P146" i="33"/>
  <c r="AB146" i="33"/>
  <c r="U146" i="33"/>
  <c r="Q146" i="33"/>
  <c r="L146" i="33"/>
  <c r="X146" i="33"/>
  <c r="W146" i="33"/>
  <c r="V146" i="33"/>
  <c r="S181" i="33"/>
  <c r="T181" i="33"/>
  <c r="U181" i="33"/>
  <c r="P181" i="33"/>
  <c r="W181" i="33"/>
  <c r="V181" i="33"/>
  <c r="AA181" i="33"/>
  <c r="M181" i="33"/>
  <c r="Q181" i="33"/>
  <c r="R181" i="33"/>
  <c r="AC181" i="33"/>
  <c r="L181" i="33"/>
  <c r="Y181" i="33"/>
  <c r="AB181" i="33"/>
  <c r="Z181" i="33"/>
  <c r="N181" i="33"/>
  <c r="X181" i="33"/>
  <c r="O181" i="33"/>
  <c r="AC261" i="33"/>
  <c r="N261" i="33"/>
  <c r="O261" i="33"/>
  <c r="AA261" i="33"/>
  <c r="T261" i="33"/>
  <c r="R261" i="33"/>
  <c r="W261" i="33"/>
  <c r="S261" i="33"/>
  <c r="Q261" i="33"/>
  <c r="AB261" i="33"/>
  <c r="V261" i="33"/>
  <c r="L261" i="33"/>
  <c r="M261" i="33"/>
  <c r="X261" i="33"/>
  <c r="Y261" i="33"/>
  <c r="P261" i="33"/>
  <c r="U261" i="33"/>
  <c r="Z261" i="33"/>
  <c r="V116" i="33"/>
  <c r="AA116" i="33"/>
  <c r="U116" i="33"/>
  <c r="Q116" i="33"/>
  <c r="AC116" i="33"/>
  <c r="Z116" i="33"/>
  <c r="X116" i="33"/>
  <c r="AB116" i="33"/>
  <c r="W116" i="33"/>
  <c r="P116" i="33"/>
  <c r="N116" i="33"/>
  <c r="R116" i="33"/>
  <c r="Y116" i="33"/>
  <c r="O116" i="33"/>
  <c r="T116" i="33"/>
  <c r="S116" i="33"/>
  <c r="L116" i="33"/>
  <c r="M116" i="33"/>
  <c r="R307" i="33"/>
  <c r="S307" i="33"/>
  <c r="AC307" i="33"/>
  <c r="AB307" i="33"/>
  <c r="W307" i="33"/>
  <c r="U307" i="33"/>
  <c r="X307" i="33"/>
  <c r="Q307" i="33"/>
  <c r="M307" i="33"/>
  <c r="AA307" i="33"/>
  <c r="T307" i="33"/>
  <c r="Z307" i="33"/>
  <c r="Y307" i="33"/>
  <c r="V307" i="33"/>
  <c r="N307" i="33"/>
  <c r="P307" i="33"/>
  <c r="L307" i="33"/>
  <c r="O307" i="33"/>
  <c r="AA185" i="33"/>
  <c r="X185" i="33"/>
  <c r="M185" i="33"/>
  <c r="V185" i="33"/>
  <c r="S185" i="33"/>
  <c r="N185" i="33"/>
  <c r="Q185" i="33"/>
  <c r="P185" i="33"/>
  <c r="L185" i="33"/>
  <c r="AC185" i="33"/>
  <c r="AB185" i="33"/>
  <c r="Z185" i="33"/>
  <c r="W185" i="33"/>
  <c r="U185" i="33"/>
  <c r="Y185" i="33"/>
  <c r="T185" i="33"/>
  <c r="O185" i="33"/>
  <c r="R185" i="33"/>
  <c r="R254" i="33"/>
  <c r="P254" i="33"/>
  <c r="O254" i="33"/>
  <c r="AC254" i="33"/>
  <c r="AB254" i="33"/>
  <c r="Z254" i="33"/>
  <c r="Y254" i="33"/>
  <c r="Q254" i="33"/>
  <c r="N254" i="33"/>
  <c r="AA254" i="33"/>
  <c r="S254" i="33"/>
  <c r="U254" i="33"/>
  <c r="X254" i="33"/>
  <c r="W254" i="33"/>
  <c r="L254" i="33"/>
  <c r="T254" i="33"/>
  <c r="M254" i="33"/>
  <c r="V254" i="33"/>
  <c r="X144" i="33"/>
  <c r="T144" i="33"/>
  <c r="U144" i="33"/>
  <c r="AC144" i="33"/>
  <c r="R144" i="33"/>
  <c r="L144" i="33"/>
  <c r="AB144" i="33"/>
  <c r="S144" i="33"/>
  <c r="N144" i="33"/>
  <c r="Y144" i="33"/>
  <c r="W144" i="33"/>
  <c r="AA144" i="33"/>
  <c r="Z144" i="33"/>
  <c r="M144" i="33"/>
  <c r="V144" i="33"/>
  <c r="O144" i="33"/>
  <c r="Q144" i="33"/>
  <c r="P144" i="33"/>
  <c r="L157" i="33"/>
  <c r="AC157" i="33"/>
  <c r="O157" i="33"/>
  <c r="Y157" i="33"/>
  <c r="P157" i="33"/>
  <c r="R157" i="33"/>
  <c r="Q157" i="33"/>
  <c r="Z157" i="33"/>
  <c r="V157" i="33"/>
  <c r="N157" i="33"/>
  <c r="U157" i="33"/>
  <c r="AB157" i="33"/>
  <c r="T157" i="33"/>
  <c r="W157" i="33"/>
  <c r="X157" i="33"/>
  <c r="AA157" i="33"/>
  <c r="S157" i="33"/>
  <c r="M157" i="33"/>
  <c r="P869" i="14"/>
  <c r="I166" i="33"/>
  <c r="N302" i="33"/>
  <c r="W302" i="33"/>
  <c r="AB302" i="33"/>
  <c r="AA302" i="33"/>
  <c r="Z302" i="33"/>
  <c r="T302" i="33"/>
  <c r="Y302" i="33"/>
  <c r="V302" i="33"/>
  <c r="AC302" i="33"/>
  <c r="L302" i="33"/>
  <c r="R302" i="33"/>
  <c r="X302" i="33"/>
  <c r="U302" i="33"/>
  <c r="M302" i="33"/>
  <c r="P302" i="33"/>
  <c r="Q302" i="33"/>
  <c r="S302" i="33"/>
  <c r="O302" i="33"/>
  <c r="P848" i="14"/>
  <c r="I161" i="33"/>
  <c r="R270" i="33"/>
  <c r="L270" i="33"/>
  <c r="U270" i="33"/>
  <c r="X270" i="33"/>
  <c r="O270" i="33"/>
  <c r="W270" i="33"/>
  <c r="Q270" i="33"/>
  <c r="S270" i="33"/>
  <c r="Z270" i="33"/>
  <c r="AC270" i="33"/>
  <c r="AB270" i="33"/>
  <c r="AA270" i="33"/>
  <c r="V270" i="33"/>
  <c r="N270" i="33"/>
  <c r="P270" i="33"/>
  <c r="T270" i="33"/>
  <c r="Y270" i="33"/>
  <c r="M270" i="33"/>
  <c r="W236" i="33"/>
  <c r="AC236" i="33"/>
  <c r="L236" i="33"/>
  <c r="Z236" i="33"/>
  <c r="T236" i="33"/>
  <c r="N236" i="33"/>
  <c r="AB236" i="33"/>
  <c r="V236" i="33"/>
  <c r="U236" i="33"/>
  <c r="Q236" i="33"/>
  <c r="X236" i="33"/>
  <c r="M236" i="33"/>
  <c r="S236" i="33"/>
  <c r="R236" i="33"/>
  <c r="P236" i="33"/>
  <c r="Y236" i="33"/>
  <c r="O236" i="33"/>
  <c r="AA236" i="33"/>
  <c r="I147" i="33"/>
  <c r="AB269" i="33"/>
  <c r="AC269" i="33"/>
  <c r="O269" i="33"/>
  <c r="AA269" i="33"/>
  <c r="X269" i="33"/>
  <c r="S269" i="33"/>
  <c r="M269" i="33"/>
  <c r="T269" i="33"/>
  <c r="L269" i="33"/>
  <c r="N269" i="33"/>
  <c r="V269" i="33"/>
  <c r="U269" i="33"/>
  <c r="W269" i="33"/>
  <c r="Z269" i="33"/>
  <c r="Q269" i="33"/>
  <c r="Y269" i="33"/>
  <c r="R269" i="33"/>
  <c r="P269" i="33"/>
  <c r="M155" i="33"/>
  <c r="R155" i="33"/>
  <c r="T155" i="33"/>
  <c r="Y155" i="33"/>
  <c r="S155" i="33"/>
  <c r="AC155" i="33"/>
  <c r="AB155" i="33"/>
  <c r="AA155" i="33"/>
  <c r="L155" i="33"/>
  <c r="X155" i="33"/>
  <c r="Q155" i="33"/>
  <c r="U155" i="33"/>
  <c r="Z155" i="33"/>
  <c r="W155" i="33"/>
  <c r="V155" i="33"/>
  <c r="P155" i="33"/>
  <c r="O155" i="33"/>
  <c r="N155" i="33"/>
  <c r="R245" i="33"/>
  <c r="W245" i="33"/>
  <c r="U245" i="33"/>
  <c r="O245" i="33"/>
  <c r="S245" i="33"/>
  <c r="X245" i="33"/>
  <c r="M245" i="33"/>
  <c r="Q245" i="33"/>
  <c r="Z245" i="33"/>
  <c r="Y245" i="33"/>
  <c r="L245" i="33"/>
  <c r="V245" i="33"/>
  <c r="T245" i="33"/>
  <c r="P245" i="33"/>
  <c r="N245" i="33"/>
  <c r="AA245" i="33"/>
  <c r="AC245" i="33"/>
  <c r="AB245" i="33"/>
  <c r="V167" i="33"/>
  <c r="W167" i="33"/>
  <c r="S167" i="33"/>
  <c r="Q167" i="33"/>
  <c r="O167" i="33"/>
  <c r="M167" i="33"/>
  <c r="L167" i="33"/>
  <c r="X167" i="33"/>
  <c r="R167" i="33"/>
  <c r="N167" i="33"/>
  <c r="AC167" i="33"/>
  <c r="P167" i="33"/>
  <c r="AA167" i="33"/>
  <c r="Z167" i="33"/>
  <c r="Y167" i="33"/>
  <c r="U167" i="33"/>
  <c r="AB167" i="33"/>
  <c r="T167" i="33"/>
  <c r="Z241" i="33"/>
  <c r="W241" i="33"/>
  <c r="V241" i="33"/>
  <c r="N241" i="33"/>
  <c r="S241" i="33"/>
  <c r="T241" i="33"/>
  <c r="AB241" i="33"/>
  <c r="R241" i="33"/>
  <c r="X241" i="33"/>
  <c r="P241" i="33"/>
  <c r="L241" i="33"/>
  <c r="Q241" i="33"/>
  <c r="O241" i="33"/>
  <c r="AA241" i="33"/>
  <c r="AC241" i="33"/>
  <c r="Y241" i="33"/>
  <c r="U241" i="33"/>
  <c r="M241" i="33"/>
  <c r="P176" i="33"/>
  <c r="S176" i="33"/>
  <c r="X176" i="33"/>
  <c r="Q176" i="33"/>
  <c r="O176" i="33"/>
  <c r="Z176" i="33"/>
  <c r="M176" i="33"/>
  <c r="V176" i="33"/>
  <c r="R176" i="33"/>
  <c r="AC176" i="33"/>
  <c r="T176" i="33"/>
  <c r="N176" i="33"/>
  <c r="AA176" i="33"/>
  <c r="W176" i="33"/>
  <c r="AB176" i="33"/>
  <c r="Y176" i="33"/>
  <c r="L176" i="33"/>
  <c r="U176" i="33"/>
  <c r="X184" i="33"/>
  <c r="W184" i="33"/>
  <c r="L184" i="33"/>
  <c r="U184" i="33"/>
  <c r="Z184" i="33"/>
  <c r="Q184" i="33"/>
  <c r="M184" i="33"/>
  <c r="V184" i="33"/>
  <c r="S184" i="33"/>
  <c r="AC184" i="33"/>
  <c r="O184" i="33"/>
  <c r="P184" i="33"/>
  <c r="R184" i="33"/>
  <c r="Y184" i="33"/>
  <c r="T184" i="33"/>
  <c r="N184" i="33"/>
  <c r="AB184" i="33"/>
  <c r="AA184" i="33"/>
  <c r="AB266" i="33"/>
  <c r="M266" i="33"/>
  <c r="V266" i="33"/>
  <c r="R266" i="33"/>
  <c r="P266" i="33"/>
  <c r="L266" i="33"/>
  <c r="O266" i="33"/>
  <c r="S266" i="33"/>
  <c r="T266" i="33"/>
  <c r="AC266" i="33"/>
  <c r="AA266" i="33"/>
  <c r="Z266" i="33"/>
  <c r="Y266" i="33"/>
  <c r="Q266" i="33"/>
  <c r="X266" i="33"/>
  <c r="N266" i="33"/>
  <c r="W266" i="33"/>
  <c r="U266" i="33"/>
  <c r="AA262" i="33"/>
  <c r="V262" i="33"/>
  <c r="X262" i="33"/>
  <c r="P262" i="33"/>
  <c r="R262" i="33"/>
  <c r="AB262" i="33"/>
  <c r="Y262" i="33"/>
  <c r="U262" i="33"/>
  <c r="L262" i="33"/>
  <c r="Z262" i="33"/>
  <c r="O262" i="33"/>
  <c r="M262" i="33"/>
  <c r="W262" i="33"/>
  <c r="T262" i="33"/>
  <c r="N262" i="33"/>
  <c r="Q262" i="33"/>
  <c r="AC262" i="33"/>
  <c r="S262" i="33"/>
  <c r="Q258" i="33"/>
  <c r="N258" i="33"/>
  <c r="S258" i="33"/>
  <c r="P258" i="33"/>
  <c r="W258" i="33"/>
  <c r="X258" i="33"/>
  <c r="Y258" i="33"/>
  <c r="V258" i="33"/>
  <c r="AB258" i="33"/>
  <c r="T258" i="33"/>
  <c r="AA258" i="33"/>
  <c r="Z258" i="33"/>
  <c r="L258" i="33"/>
  <c r="O258" i="33"/>
  <c r="M258" i="33"/>
  <c r="U258" i="33"/>
  <c r="AC258" i="33"/>
  <c r="R258" i="33"/>
  <c r="Y170" i="33"/>
  <c r="O170" i="33"/>
  <c r="L170" i="33"/>
  <c r="Z170" i="33"/>
  <c r="AC170" i="33"/>
  <c r="W170" i="33"/>
  <c r="R170" i="33"/>
  <c r="AA170" i="33"/>
  <c r="S170" i="33"/>
  <c r="V170" i="33"/>
  <c r="Q170" i="33"/>
  <c r="AB170" i="33"/>
  <c r="P170" i="33"/>
  <c r="U170" i="33"/>
  <c r="M170" i="33"/>
  <c r="X170" i="33"/>
  <c r="T170" i="33"/>
  <c r="N170" i="33"/>
  <c r="U228" i="33"/>
  <c r="P228" i="33"/>
  <c r="O228" i="33"/>
  <c r="S228" i="33"/>
  <c r="T228" i="33"/>
  <c r="AC228" i="33"/>
  <c r="AB228" i="33"/>
  <c r="Y228" i="33"/>
  <c r="X228" i="33"/>
  <c r="N228" i="33"/>
  <c r="V228" i="33"/>
  <c r="Z228" i="33"/>
  <c r="W228" i="33"/>
  <c r="Q228" i="33"/>
  <c r="M228" i="33"/>
  <c r="AA228" i="33"/>
  <c r="L228" i="33"/>
  <c r="R228" i="33"/>
  <c r="Y224" i="33"/>
  <c r="AB224" i="33"/>
  <c r="Z224" i="33"/>
  <c r="Q224" i="33"/>
  <c r="P224" i="33"/>
  <c r="O224" i="33"/>
  <c r="AC224" i="33"/>
  <c r="X224" i="33"/>
  <c r="L224" i="33"/>
  <c r="N224" i="33"/>
  <c r="T224" i="33"/>
  <c r="R224" i="33"/>
  <c r="V224" i="33"/>
  <c r="AA224" i="33"/>
  <c r="M224" i="33"/>
  <c r="U224" i="33"/>
  <c r="S224" i="33"/>
  <c r="W224" i="33"/>
  <c r="AC290" i="33"/>
  <c r="Q290" i="33"/>
  <c r="O290" i="33"/>
  <c r="AA290" i="33"/>
  <c r="P290" i="33"/>
  <c r="R290" i="33"/>
  <c r="W290" i="33"/>
  <c r="T290" i="33"/>
  <c r="S290" i="33"/>
  <c r="Z290" i="33"/>
  <c r="X290" i="33"/>
  <c r="U290" i="33"/>
  <c r="V290" i="33"/>
  <c r="AB290" i="33"/>
  <c r="L290" i="33"/>
  <c r="Y290" i="33"/>
  <c r="N290" i="33"/>
  <c r="M290" i="33"/>
  <c r="AB229" i="33"/>
  <c r="S229" i="33"/>
  <c r="Y229" i="33"/>
  <c r="X229" i="33"/>
  <c r="Z229" i="33"/>
  <c r="AC229" i="33"/>
  <c r="U229" i="33"/>
  <c r="V229" i="33"/>
  <c r="Q229" i="33"/>
  <c r="P229" i="33"/>
  <c r="R229" i="33"/>
  <c r="N229" i="33"/>
  <c r="W229" i="33"/>
  <c r="O229" i="33"/>
  <c r="AA229" i="33"/>
  <c r="T229" i="33"/>
  <c r="L229" i="33"/>
  <c r="M229" i="33"/>
  <c r="AB145" i="33"/>
  <c r="P145" i="33"/>
  <c r="X145" i="33"/>
  <c r="Z145" i="33"/>
  <c r="Q145" i="33"/>
  <c r="W145" i="33"/>
  <c r="V145" i="33"/>
  <c r="L145" i="33"/>
  <c r="S145" i="33"/>
  <c r="M145" i="33"/>
  <c r="AC145" i="33"/>
  <c r="Y145" i="33"/>
  <c r="U145" i="33"/>
  <c r="AA145" i="33"/>
  <c r="R145" i="33"/>
  <c r="T145" i="33"/>
  <c r="O145" i="33"/>
  <c r="N145" i="33"/>
  <c r="P537" i="14"/>
  <c r="I150" i="33"/>
  <c r="U249" i="33"/>
  <c r="O249" i="33"/>
  <c r="Y249" i="33"/>
  <c r="W249" i="33"/>
  <c r="R249" i="33"/>
  <c r="N249" i="33"/>
  <c r="AC249" i="33"/>
  <c r="Q249" i="33"/>
  <c r="AB249" i="33"/>
  <c r="T249" i="33"/>
  <c r="P249" i="33"/>
  <c r="L249" i="33"/>
  <c r="S249" i="33"/>
  <c r="Z249" i="33"/>
  <c r="M249" i="33"/>
  <c r="AA249" i="33"/>
  <c r="V249" i="33"/>
  <c r="X249" i="33"/>
  <c r="V177" i="33"/>
  <c r="T177" i="33"/>
  <c r="P177" i="33"/>
  <c r="O177" i="33"/>
  <c r="L177" i="33"/>
  <c r="AC177" i="33"/>
  <c r="N177" i="33"/>
  <c r="M177" i="33"/>
  <c r="AB177" i="33"/>
  <c r="U177" i="33"/>
  <c r="Q177" i="33"/>
  <c r="Z177" i="33"/>
  <c r="X177" i="33"/>
  <c r="W177" i="33"/>
  <c r="AA177" i="33"/>
  <c r="S177" i="33"/>
  <c r="R177" i="33"/>
  <c r="Y177" i="33"/>
  <c r="P827" i="14"/>
  <c r="I156" i="33"/>
  <c r="N232" i="33"/>
  <c r="Z232" i="33"/>
  <c r="L232" i="33"/>
  <c r="Q232" i="33"/>
  <c r="R232" i="33"/>
  <c r="O232" i="33"/>
  <c r="S232" i="33"/>
  <c r="U232" i="33"/>
  <c r="M232" i="33"/>
  <c r="W232" i="33"/>
  <c r="P232" i="33"/>
  <c r="Y232" i="33"/>
  <c r="AB232" i="33"/>
  <c r="X232" i="33"/>
  <c r="AC232" i="33"/>
  <c r="V232" i="33"/>
  <c r="AA232" i="33"/>
  <c r="T232" i="33"/>
  <c r="V115" i="33"/>
  <c r="S115" i="33"/>
  <c r="L115" i="33"/>
  <c r="AC115" i="33"/>
  <c r="X115" i="33"/>
  <c r="W115" i="33"/>
  <c r="R115" i="33"/>
  <c r="P115" i="33"/>
  <c r="O115" i="33"/>
  <c r="AA115" i="33"/>
  <c r="U115" i="33"/>
  <c r="M115" i="33"/>
  <c r="Q115" i="33"/>
  <c r="N115" i="33"/>
  <c r="AB115" i="33"/>
  <c r="Y115" i="33"/>
  <c r="Z115" i="33"/>
  <c r="T115" i="33"/>
  <c r="Y149" i="33"/>
  <c r="P149" i="33"/>
  <c r="S149" i="33"/>
  <c r="U149" i="33"/>
  <c r="T149" i="33"/>
  <c r="AB149" i="33"/>
  <c r="Q149" i="33"/>
  <c r="O149" i="33"/>
  <c r="W149" i="33"/>
  <c r="Z149" i="33"/>
  <c r="X149" i="33"/>
  <c r="R149" i="33"/>
  <c r="AC149" i="33"/>
  <c r="M149" i="33"/>
  <c r="L149" i="33"/>
  <c r="V149" i="33"/>
  <c r="N149" i="33"/>
  <c r="AA149" i="33"/>
  <c r="Z246" i="33"/>
  <c r="N246" i="33"/>
  <c r="P246" i="33"/>
  <c r="M246" i="33"/>
  <c r="Q246" i="33"/>
  <c r="U246" i="33"/>
  <c r="O246" i="33"/>
  <c r="R246" i="33"/>
  <c r="AB246" i="33"/>
  <c r="L246" i="33"/>
  <c r="AC246" i="33"/>
  <c r="AA246" i="33"/>
  <c r="X246" i="33"/>
  <c r="W246" i="33"/>
  <c r="Y246" i="33"/>
  <c r="S246" i="33"/>
  <c r="V246" i="33"/>
  <c r="T246" i="33"/>
  <c r="M257" i="33"/>
  <c r="X257" i="33"/>
  <c r="R257" i="33"/>
  <c r="N257" i="33"/>
  <c r="AC257" i="33"/>
  <c r="AA257" i="33"/>
  <c r="P257" i="33"/>
  <c r="Q257" i="33"/>
  <c r="L257" i="33"/>
  <c r="W257" i="33"/>
  <c r="AB257" i="33"/>
  <c r="U257" i="33"/>
  <c r="Z257" i="33"/>
  <c r="V257" i="33"/>
  <c r="T257" i="33"/>
  <c r="S257" i="33"/>
  <c r="Y257" i="33"/>
  <c r="O257" i="33"/>
  <c r="U169" i="33"/>
  <c r="Q169" i="33"/>
  <c r="W169" i="33"/>
  <c r="V169" i="33"/>
  <c r="AB169" i="33"/>
  <c r="M169" i="33"/>
  <c r="AC169" i="33"/>
  <c r="X169" i="33"/>
  <c r="Z169" i="33"/>
  <c r="L169" i="33"/>
  <c r="AA169" i="33"/>
  <c r="Y169" i="33"/>
  <c r="S169" i="33"/>
  <c r="P169" i="33"/>
  <c r="T169" i="33"/>
  <c r="R169" i="33"/>
  <c r="N169" i="33"/>
  <c r="O169" i="33"/>
  <c r="L186" i="33"/>
  <c r="N186" i="33"/>
  <c r="W186" i="33"/>
  <c r="R186" i="33"/>
  <c r="U186" i="33"/>
  <c r="V186" i="33"/>
  <c r="S186" i="33"/>
  <c r="X186" i="33"/>
  <c r="AA186" i="33"/>
  <c r="AB186" i="33"/>
  <c r="O186" i="33"/>
  <c r="Y186" i="33"/>
  <c r="Z186" i="33"/>
  <c r="Q186" i="33"/>
  <c r="AC186" i="33"/>
  <c r="P186" i="33"/>
  <c r="M186" i="33"/>
  <c r="T186" i="33"/>
  <c r="AB172" i="33"/>
  <c r="AC172" i="33"/>
  <c r="V172" i="33"/>
  <c r="P172" i="33"/>
  <c r="L172" i="33"/>
  <c r="Y172" i="33"/>
  <c r="Q172" i="33"/>
  <c r="W172" i="33"/>
  <c r="T172" i="33"/>
  <c r="S172" i="33"/>
  <c r="U172" i="33"/>
  <c r="Z172" i="33"/>
  <c r="N172" i="33"/>
  <c r="R172" i="33"/>
  <c r="M172" i="33"/>
  <c r="O172" i="33"/>
  <c r="X172" i="33"/>
  <c r="AA172" i="33"/>
  <c r="Z237" i="33"/>
  <c r="S237" i="33"/>
  <c r="R237" i="33"/>
  <c r="X237" i="33"/>
  <c r="V237" i="33"/>
  <c r="L237" i="33"/>
  <c r="Q237" i="33"/>
  <c r="P237" i="33"/>
  <c r="W237" i="33"/>
  <c r="N237" i="33"/>
  <c r="AC237" i="33"/>
  <c r="Y237" i="33"/>
  <c r="AB237" i="33"/>
  <c r="AA237" i="33"/>
  <c r="M237" i="33"/>
  <c r="U237" i="33"/>
  <c r="T237" i="33"/>
  <c r="O237" i="33"/>
  <c r="N250" i="33"/>
  <c r="V250" i="33"/>
  <c r="P250" i="33"/>
  <c r="O250" i="33"/>
  <c r="M250" i="33"/>
  <c r="R250" i="33"/>
  <c r="L250" i="33"/>
  <c r="U250" i="33"/>
  <c r="AB250" i="33"/>
  <c r="W250" i="33"/>
  <c r="Z250" i="33"/>
  <c r="X250" i="33"/>
  <c r="Q250" i="33"/>
  <c r="S250" i="33"/>
  <c r="AA250" i="33"/>
  <c r="T250" i="33"/>
  <c r="AC250" i="33"/>
  <c r="Y250" i="33"/>
  <c r="U159" i="33"/>
  <c r="X159" i="33"/>
  <c r="Y159" i="33"/>
  <c r="W159" i="33"/>
  <c r="T159" i="33"/>
  <c r="V159" i="33"/>
  <c r="R159" i="33"/>
  <c r="AA159" i="33"/>
  <c r="AC159" i="33"/>
  <c r="M159" i="33"/>
  <c r="AB159" i="33"/>
  <c r="Q159" i="33"/>
  <c r="N159" i="33"/>
  <c r="Z159" i="33"/>
  <c r="O159" i="33"/>
  <c r="P159" i="33"/>
  <c r="S159" i="33"/>
  <c r="L159" i="33"/>
  <c r="F2284" i="14"/>
  <c r="I2288" i="14" s="1"/>
  <c r="O2288" i="14" s="1"/>
  <c r="P2288" i="14" s="1"/>
  <c r="W134" i="14"/>
  <c r="Y180" i="33"/>
  <c r="AB180" i="33"/>
  <c r="AA180" i="33"/>
  <c r="U180" i="33"/>
  <c r="X180" i="33"/>
  <c r="S180" i="33"/>
  <c r="O180" i="33"/>
  <c r="R180" i="33"/>
  <c r="V180" i="33"/>
  <c r="L180" i="33"/>
  <c r="N180" i="33"/>
  <c r="M180" i="33"/>
  <c r="W180" i="33"/>
  <c r="T180" i="33"/>
  <c r="P180" i="33"/>
  <c r="AC180" i="33"/>
  <c r="Q180" i="33"/>
  <c r="Z180" i="33"/>
  <c r="T303" i="33"/>
  <c r="W303" i="33"/>
  <c r="Z303" i="33"/>
  <c r="V303" i="33"/>
  <c r="AC303" i="33"/>
  <c r="S303" i="33"/>
  <c r="L303" i="33"/>
  <c r="X303" i="33"/>
  <c r="U303" i="33"/>
  <c r="AB303" i="33"/>
  <c r="Q303" i="33"/>
  <c r="O303" i="33"/>
  <c r="P303" i="33"/>
  <c r="N303" i="33"/>
  <c r="R303" i="33"/>
  <c r="M303" i="33"/>
  <c r="Y303" i="33"/>
  <c r="AA303" i="33"/>
  <c r="Y273" i="33"/>
  <c r="AA273" i="33"/>
  <c r="T273" i="33"/>
  <c r="N273" i="33"/>
  <c r="W273" i="33"/>
  <c r="U273" i="33"/>
  <c r="AB273" i="33"/>
  <c r="X273" i="33"/>
  <c r="V273" i="33"/>
  <c r="M273" i="33"/>
  <c r="S273" i="33"/>
  <c r="R273" i="33"/>
  <c r="AC273" i="33"/>
  <c r="L273" i="33"/>
  <c r="Q273" i="33"/>
  <c r="P273" i="33"/>
  <c r="O273" i="33"/>
  <c r="Z273" i="33"/>
  <c r="P538" i="14"/>
  <c r="I151" i="33"/>
  <c r="V306" i="33"/>
  <c r="U306" i="33"/>
  <c r="S306" i="33"/>
  <c r="AB306" i="33"/>
  <c r="M306" i="33"/>
  <c r="AA306" i="33"/>
  <c r="O306" i="33"/>
  <c r="X306" i="33"/>
  <c r="Q306" i="33"/>
  <c r="R306" i="33"/>
  <c r="P306" i="33"/>
  <c r="L306" i="33"/>
  <c r="Z306" i="33"/>
  <c r="N306" i="33"/>
  <c r="T306" i="33"/>
  <c r="AC306" i="33"/>
  <c r="Y306" i="33"/>
  <c r="W306" i="33"/>
  <c r="Z253" i="33"/>
  <c r="L253" i="33"/>
  <c r="O253" i="33"/>
  <c r="N253" i="33"/>
  <c r="AB253" i="33"/>
  <c r="U253" i="33"/>
  <c r="AA253" i="33"/>
  <c r="P253" i="33"/>
  <c r="X253" i="33"/>
  <c r="Q253" i="33"/>
  <c r="AC253" i="33"/>
  <c r="T253" i="33"/>
  <c r="M253" i="33"/>
  <c r="Y253" i="33"/>
  <c r="R253" i="33"/>
  <c r="W253" i="33"/>
  <c r="S253" i="33"/>
  <c r="V253" i="33"/>
  <c r="T165" i="33"/>
  <c r="S165" i="33"/>
  <c r="M165" i="33"/>
  <c r="V165" i="33"/>
  <c r="R165" i="33"/>
  <c r="P165" i="33"/>
  <c r="AA165" i="33"/>
  <c r="O165" i="33"/>
  <c r="AC165" i="33"/>
  <c r="AB165" i="33"/>
  <c r="Z165" i="33"/>
  <c r="U165" i="33"/>
  <c r="N165" i="33"/>
  <c r="Q165" i="33"/>
  <c r="L165" i="33"/>
  <c r="W165" i="33"/>
  <c r="Y165" i="33"/>
  <c r="X165" i="33"/>
  <c r="V233" i="33"/>
  <c r="S233" i="33"/>
  <c r="R233" i="33"/>
  <c r="AA233" i="33"/>
  <c r="AC233" i="33"/>
  <c r="P233" i="33"/>
  <c r="L233" i="33"/>
  <c r="T233" i="33"/>
  <c r="X233" i="33"/>
  <c r="W233" i="33"/>
  <c r="Z233" i="33"/>
  <c r="U233" i="33"/>
  <c r="AB233" i="33"/>
  <c r="O233" i="33"/>
  <c r="Y233" i="33"/>
  <c r="N233" i="33"/>
  <c r="M233" i="33"/>
  <c r="Q233" i="33"/>
  <c r="P890" i="14"/>
  <c r="I171" i="33"/>
  <c r="W265" i="33"/>
  <c r="AA265" i="33"/>
  <c r="M265" i="33"/>
  <c r="U265" i="33"/>
  <c r="AC265" i="33"/>
  <c r="X265" i="33"/>
  <c r="Q265" i="33"/>
  <c r="P265" i="33"/>
  <c r="S265" i="33"/>
  <c r="O265" i="33"/>
  <c r="N265" i="33"/>
  <c r="AB265" i="33"/>
  <c r="L265" i="33"/>
  <c r="T265" i="33"/>
  <c r="R265" i="33"/>
  <c r="Y265" i="33"/>
  <c r="V265" i="33"/>
  <c r="Z265" i="33"/>
  <c r="Q240" i="33"/>
  <c r="U240" i="33"/>
  <c r="M240" i="33"/>
  <c r="W240" i="33"/>
  <c r="T240" i="33"/>
  <c r="P240" i="33"/>
  <c r="X240" i="33"/>
  <c r="V240" i="33"/>
  <c r="AB240" i="33"/>
  <c r="R240" i="33"/>
  <c r="AC240" i="33"/>
  <c r="AA240" i="33"/>
  <c r="Y240" i="33"/>
  <c r="S240" i="33"/>
  <c r="Z240" i="33"/>
  <c r="N240" i="33"/>
  <c r="L240" i="33"/>
  <c r="O240" i="33"/>
  <c r="AC274" i="33"/>
  <c r="AB274" i="33"/>
  <c r="T274" i="33"/>
  <c r="N274" i="33"/>
  <c r="V274" i="33"/>
  <c r="S274" i="33"/>
  <c r="Z274" i="33"/>
  <c r="M274" i="33"/>
  <c r="L274" i="33"/>
  <c r="Y274" i="33"/>
  <c r="P274" i="33"/>
  <c r="X274" i="33"/>
  <c r="Q274" i="33"/>
  <c r="R274" i="33"/>
  <c r="AA274" i="33"/>
  <c r="W274" i="33"/>
  <c r="U274" i="33"/>
  <c r="O274" i="33"/>
  <c r="K539" i="14"/>
  <c r="O539" i="14"/>
  <c r="I152" i="33" s="1"/>
  <c r="J874" i="14"/>
  <c r="P853" i="14"/>
  <c r="I2275" i="14"/>
  <c r="O2275" i="14" s="1"/>
  <c r="P2275" i="14" s="1"/>
  <c r="I2276" i="14"/>
  <c r="O2276" i="14" s="1"/>
  <c r="P2276" i="14" s="1"/>
  <c r="I2274" i="14"/>
  <c r="O2274" i="14" s="1"/>
  <c r="K518" i="14"/>
  <c r="I2287" i="14" l="1"/>
  <c r="O2287" i="14" s="1"/>
  <c r="I2289" i="14"/>
  <c r="O2289" i="14" s="1"/>
  <c r="P2289" i="14" s="1"/>
  <c r="AA150" i="33"/>
  <c r="AB150" i="33"/>
  <c r="Z150" i="33"/>
  <c r="S150" i="33"/>
  <c r="AC150" i="33"/>
  <c r="P150" i="33"/>
  <c r="L150" i="33"/>
  <c r="R150" i="33"/>
  <c r="M150" i="33"/>
  <c r="N150" i="33"/>
  <c r="Q150" i="33"/>
  <c r="Y150" i="33"/>
  <c r="V150" i="33"/>
  <c r="U150" i="33"/>
  <c r="O150" i="33"/>
  <c r="X150" i="33"/>
  <c r="W150" i="33"/>
  <c r="T150" i="33"/>
  <c r="S147" i="33"/>
  <c r="R147" i="33"/>
  <c r="Y147" i="33"/>
  <c r="U147" i="33"/>
  <c r="O147" i="33"/>
  <c r="AC147" i="33"/>
  <c r="AB147" i="33"/>
  <c r="X147" i="33"/>
  <c r="Q147" i="33"/>
  <c r="AA147" i="33"/>
  <c r="L147" i="33"/>
  <c r="P147" i="33"/>
  <c r="T147" i="33"/>
  <c r="N147" i="33"/>
  <c r="V147" i="33"/>
  <c r="Z147" i="33"/>
  <c r="M147" i="33"/>
  <c r="W147" i="33"/>
  <c r="AA161" i="33"/>
  <c r="P161" i="33"/>
  <c r="Z161" i="33"/>
  <c r="V161" i="33"/>
  <c r="X161" i="33"/>
  <c r="N161" i="33"/>
  <c r="Y161" i="33"/>
  <c r="M161" i="33"/>
  <c r="L161" i="33"/>
  <c r="U161" i="33"/>
  <c r="T161" i="33"/>
  <c r="S161" i="33"/>
  <c r="O161" i="33"/>
  <c r="W161" i="33"/>
  <c r="Q161" i="33"/>
  <c r="AC161" i="33"/>
  <c r="AB161" i="33"/>
  <c r="R161" i="33"/>
  <c r="F2297" i="14"/>
  <c r="W135" i="14"/>
  <c r="Y171" i="33"/>
  <c r="X171" i="33"/>
  <c r="U171" i="33"/>
  <c r="W171" i="33"/>
  <c r="V171" i="33"/>
  <c r="AA171" i="33"/>
  <c r="P171" i="33"/>
  <c r="AC171" i="33"/>
  <c r="O171" i="33"/>
  <c r="AB171" i="33"/>
  <c r="T171" i="33"/>
  <c r="R171" i="33"/>
  <c r="M171" i="33"/>
  <c r="L171" i="33"/>
  <c r="Z171" i="33"/>
  <c r="S171" i="33"/>
  <c r="N171" i="33"/>
  <c r="Q171" i="33"/>
  <c r="AB151" i="33"/>
  <c r="X151" i="33"/>
  <c r="Z151" i="33"/>
  <c r="M151" i="33"/>
  <c r="S151" i="33"/>
  <c r="V151" i="33"/>
  <c r="O151" i="33"/>
  <c r="AA151" i="33"/>
  <c r="AC151" i="33"/>
  <c r="Q151" i="33"/>
  <c r="W151" i="33"/>
  <c r="P151" i="33"/>
  <c r="U151" i="33"/>
  <c r="T151" i="33"/>
  <c r="R151" i="33"/>
  <c r="N151" i="33"/>
  <c r="L151" i="33"/>
  <c r="Y151" i="33"/>
  <c r="AC156" i="33"/>
  <c r="Q156" i="33"/>
  <c r="Y156" i="33"/>
  <c r="T156" i="33"/>
  <c r="W156" i="33"/>
  <c r="AB156" i="33"/>
  <c r="O156" i="33"/>
  <c r="P156" i="33"/>
  <c r="S156" i="33"/>
  <c r="N156" i="33"/>
  <c r="V156" i="33"/>
  <c r="U156" i="33"/>
  <c r="M156" i="33"/>
  <c r="AA156" i="33"/>
  <c r="Z156" i="33"/>
  <c r="R156" i="33"/>
  <c r="L156" i="33"/>
  <c r="X156" i="33"/>
  <c r="N166" i="33"/>
  <c r="AB166" i="33"/>
  <c r="R166" i="33"/>
  <c r="X166" i="33"/>
  <c r="AC166" i="33"/>
  <c r="V166" i="33"/>
  <c r="M166" i="33"/>
  <c r="Z166" i="33"/>
  <c r="Y166" i="33"/>
  <c r="S166" i="33"/>
  <c r="O166" i="33"/>
  <c r="L166" i="33"/>
  <c r="U166" i="33"/>
  <c r="Q166" i="33"/>
  <c r="AA166" i="33"/>
  <c r="W166" i="33"/>
  <c r="T166" i="33"/>
  <c r="P166" i="33"/>
  <c r="T152" i="33"/>
  <c r="O152" i="33"/>
  <c r="AB152" i="33"/>
  <c r="L152" i="33"/>
  <c r="M152" i="33"/>
  <c r="N152" i="33"/>
  <c r="Q152" i="33"/>
  <c r="U152" i="33"/>
  <c r="V152" i="33"/>
  <c r="Z152" i="33"/>
  <c r="Y152" i="33"/>
  <c r="AC152" i="33"/>
  <c r="P152" i="33"/>
  <c r="X152" i="33"/>
  <c r="S152" i="33"/>
  <c r="AA152" i="33"/>
  <c r="W152" i="33"/>
  <c r="R152" i="33"/>
  <c r="P2274" i="14"/>
  <c r="P2287" i="14"/>
  <c r="P539" i="14"/>
  <c r="I3536" i="14" s="1"/>
  <c r="E3536" i="14"/>
  <c r="J895" i="14"/>
  <c r="P874" i="14"/>
  <c r="F409" i="14"/>
  <c r="W26" i="14" s="1"/>
  <c r="I363" i="14"/>
  <c r="O363" i="14" s="1"/>
  <c r="I364" i="14"/>
  <c r="O364" i="14" s="1"/>
  <c r="I362" i="14"/>
  <c r="O362" i="14" s="1"/>
  <c r="I104" i="33" s="1"/>
  <c r="I379" i="14"/>
  <c r="O379" i="14" s="1"/>
  <c r="I110" i="33" s="1"/>
  <c r="I380" i="14"/>
  <c r="O380" i="14" s="1"/>
  <c r="I347" i="14"/>
  <c r="O347" i="14" s="1"/>
  <c r="I100" i="33" s="1"/>
  <c r="I348" i="14"/>
  <c r="O348" i="14" s="1"/>
  <c r="I316" i="14"/>
  <c r="O316" i="14" s="1"/>
  <c r="I317" i="14"/>
  <c r="O317" i="14" s="1"/>
  <c r="I315" i="14"/>
  <c r="O315" i="14" s="1"/>
  <c r="I91" i="33" s="1"/>
  <c r="I331" i="14"/>
  <c r="O331" i="14" s="1"/>
  <c r="I332" i="14"/>
  <c r="O332" i="14" s="1"/>
  <c r="I330" i="14"/>
  <c r="O330" i="14" s="1"/>
  <c r="I95" i="33" s="1"/>
  <c r="P380" i="14" l="1"/>
  <c r="I111" i="33"/>
  <c r="P364" i="14"/>
  <c r="I106" i="33"/>
  <c r="F2310" i="14"/>
  <c r="W136" i="14"/>
  <c r="I2301" i="14"/>
  <c r="O2301" i="14" s="1"/>
  <c r="P2301" i="14" s="1"/>
  <c r="I2302" i="14"/>
  <c r="O2302" i="14" s="1"/>
  <c r="P2302" i="14" s="1"/>
  <c r="I2300" i="14"/>
  <c r="O2300" i="14" s="1"/>
  <c r="P2300" i="14" s="1"/>
  <c r="L100" i="33"/>
  <c r="U100" i="33"/>
  <c r="Z100" i="33"/>
  <c r="AC100" i="33"/>
  <c r="V100" i="33"/>
  <c r="M100" i="33"/>
  <c r="T100" i="33"/>
  <c r="S100" i="33"/>
  <c r="N100" i="33"/>
  <c r="O100" i="33"/>
  <c r="AA100" i="33"/>
  <c r="Y100" i="33"/>
  <c r="P100" i="33"/>
  <c r="X100" i="33"/>
  <c r="Q100" i="33"/>
  <c r="R100" i="33"/>
  <c r="AB100" i="33"/>
  <c r="W100" i="33"/>
  <c r="S110" i="33"/>
  <c r="R110" i="33"/>
  <c r="P110" i="33"/>
  <c r="Z110" i="33"/>
  <c r="U110" i="33"/>
  <c r="X110" i="33"/>
  <c r="W110" i="33"/>
  <c r="AC110" i="33"/>
  <c r="Y110" i="33"/>
  <c r="L110" i="33"/>
  <c r="N110" i="33"/>
  <c r="AA110" i="33"/>
  <c r="AB110" i="33"/>
  <c r="Q110" i="33"/>
  <c r="T110" i="33"/>
  <c r="V110" i="33"/>
  <c r="M110" i="33"/>
  <c r="O110" i="33"/>
  <c r="L104" i="33"/>
  <c r="W104" i="33"/>
  <c r="U104" i="33"/>
  <c r="AA104" i="33"/>
  <c r="R104" i="33"/>
  <c r="V104" i="33"/>
  <c r="O104" i="33"/>
  <c r="Q104" i="33"/>
  <c r="Y104" i="33"/>
  <c r="M104" i="33"/>
  <c r="Z104" i="33"/>
  <c r="X104" i="33"/>
  <c r="T104" i="33"/>
  <c r="AC104" i="33"/>
  <c r="AB104" i="33"/>
  <c r="N104" i="33"/>
  <c r="P104" i="33"/>
  <c r="S104" i="33"/>
  <c r="P332" i="14"/>
  <c r="I97" i="33"/>
  <c r="P331" i="14"/>
  <c r="I96" i="33"/>
  <c r="P317" i="14"/>
  <c r="I93" i="33"/>
  <c r="P316" i="14"/>
  <c r="I92" i="33"/>
  <c r="P363" i="14"/>
  <c r="I105" i="33"/>
  <c r="O95" i="33"/>
  <c r="V95" i="33"/>
  <c r="R95" i="33"/>
  <c r="P95" i="33"/>
  <c r="U95" i="33"/>
  <c r="Y95" i="33"/>
  <c r="T95" i="33"/>
  <c r="M95" i="33"/>
  <c r="S95" i="33"/>
  <c r="AC95" i="33"/>
  <c r="AA95" i="33"/>
  <c r="Q95" i="33"/>
  <c r="X95" i="33"/>
  <c r="AB95" i="33"/>
  <c r="W95" i="33"/>
  <c r="Z95" i="33"/>
  <c r="N95" i="33"/>
  <c r="L95" i="33"/>
  <c r="L91" i="33"/>
  <c r="O91" i="33"/>
  <c r="AA91" i="33"/>
  <c r="AB91" i="33"/>
  <c r="W91" i="33"/>
  <c r="Z91" i="33"/>
  <c r="M91" i="33"/>
  <c r="U91" i="33"/>
  <c r="X91" i="33"/>
  <c r="AC91" i="33"/>
  <c r="N91" i="33"/>
  <c r="V91" i="33"/>
  <c r="P91" i="33"/>
  <c r="R91" i="33"/>
  <c r="Y91" i="33"/>
  <c r="Q91" i="33"/>
  <c r="S91" i="33"/>
  <c r="T91" i="33"/>
  <c r="P348" i="14"/>
  <c r="I101" i="33"/>
  <c r="P330" i="14"/>
  <c r="P315" i="14"/>
  <c r="P347" i="14"/>
  <c r="P379" i="14"/>
  <c r="P362" i="14"/>
  <c r="J916" i="14"/>
  <c r="P895" i="14"/>
  <c r="I412" i="14"/>
  <c r="O412" i="14" s="1"/>
  <c r="I118" i="33" s="1"/>
  <c r="I413" i="14"/>
  <c r="O413" i="14" s="1"/>
  <c r="I414" i="14"/>
  <c r="O414" i="14" s="1"/>
  <c r="F426" i="14"/>
  <c r="W27" i="14" s="1"/>
  <c r="J308" i="14"/>
  <c r="I300" i="14"/>
  <c r="O300" i="14" s="1"/>
  <c r="I301" i="14"/>
  <c r="O301" i="14" s="1"/>
  <c r="I299" i="14"/>
  <c r="O299" i="14" s="1"/>
  <c r="I85" i="33" s="1"/>
  <c r="P414" i="14" l="1"/>
  <c r="I120" i="33"/>
  <c r="V118" i="33"/>
  <c r="AA118" i="33"/>
  <c r="X118" i="33"/>
  <c r="T118" i="33"/>
  <c r="AC118" i="33"/>
  <c r="Y118" i="33"/>
  <c r="L118" i="33"/>
  <c r="Z118" i="33"/>
  <c r="P118" i="33"/>
  <c r="AB118" i="33"/>
  <c r="U118" i="33"/>
  <c r="S118" i="33"/>
  <c r="R118" i="33"/>
  <c r="M118" i="33"/>
  <c r="W118" i="33"/>
  <c r="Q118" i="33"/>
  <c r="O118" i="33"/>
  <c r="N118" i="33"/>
  <c r="S85" i="33"/>
  <c r="Z85" i="33"/>
  <c r="V85" i="33"/>
  <c r="O85" i="33"/>
  <c r="M85" i="33"/>
  <c r="AC85" i="33"/>
  <c r="U85" i="33"/>
  <c r="X85" i="33"/>
  <c r="W85" i="33"/>
  <c r="Q85" i="33"/>
  <c r="N85" i="33"/>
  <c r="T85" i="33"/>
  <c r="R85" i="33"/>
  <c r="P85" i="33"/>
  <c r="Y85" i="33"/>
  <c r="AB85" i="33"/>
  <c r="AA85" i="33"/>
  <c r="L85" i="33"/>
  <c r="F2323" i="14"/>
  <c r="W137" i="14"/>
  <c r="I2314" i="14"/>
  <c r="O2314" i="14" s="1"/>
  <c r="P2314" i="14" s="1"/>
  <c r="I2313" i="14"/>
  <c r="O2313" i="14" s="1"/>
  <c r="P2313" i="14" s="1"/>
  <c r="I2315" i="14"/>
  <c r="O2315" i="14" s="1"/>
  <c r="P2315" i="14" s="1"/>
  <c r="P300" i="14"/>
  <c r="I86" i="33"/>
  <c r="P101" i="33"/>
  <c r="Y101" i="33"/>
  <c r="M101" i="33"/>
  <c r="W101" i="33"/>
  <c r="Q101" i="33"/>
  <c r="AA101" i="33"/>
  <c r="L101" i="33"/>
  <c r="S101" i="33"/>
  <c r="R101" i="33"/>
  <c r="O101" i="33"/>
  <c r="AB101" i="33"/>
  <c r="AC101" i="33"/>
  <c r="V101" i="33"/>
  <c r="Z101" i="33"/>
  <c r="N101" i="33"/>
  <c r="U101" i="33"/>
  <c r="T101" i="33"/>
  <c r="X101" i="33"/>
  <c r="V106" i="33"/>
  <c r="AC106" i="33"/>
  <c r="AB106" i="33"/>
  <c r="X106" i="33"/>
  <c r="S106" i="33"/>
  <c r="Z106" i="33"/>
  <c r="M106" i="33"/>
  <c r="O106" i="33"/>
  <c r="Y106" i="33"/>
  <c r="U106" i="33"/>
  <c r="AA106" i="33"/>
  <c r="L106" i="33"/>
  <c r="R106" i="33"/>
  <c r="N106" i="33"/>
  <c r="W106" i="33"/>
  <c r="Q106" i="33"/>
  <c r="P106" i="33"/>
  <c r="T106" i="33"/>
  <c r="P301" i="14"/>
  <c r="I87" i="33"/>
  <c r="P413" i="14"/>
  <c r="I119" i="33"/>
  <c r="Y105" i="33"/>
  <c r="T105" i="33"/>
  <c r="P105" i="33"/>
  <c r="L105" i="33"/>
  <c r="R105" i="33"/>
  <c r="S105" i="33"/>
  <c r="AC105" i="33"/>
  <c r="V105" i="33"/>
  <c r="M105" i="33"/>
  <c r="X105" i="33"/>
  <c r="W105" i="33"/>
  <c r="N105" i="33"/>
  <c r="U105" i="33"/>
  <c r="Z105" i="33"/>
  <c r="O105" i="33"/>
  <c r="Q105" i="33"/>
  <c r="AB105" i="33"/>
  <c r="AA105" i="33"/>
  <c r="P111" i="33"/>
  <c r="AA111" i="33"/>
  <c r="Z111" i="33"/>
  <c r="AC111" i="33"/>
  <c r="T111" i="33"/>
  <c r="S111" i="33"/>
  <c r="U111" i="33"/>
  <c r="Y111" i="33"/>
  <c r="N111" i="33"/>
  <c r="M111" i="33"/>
  <c r="L111" i="33"/>
  <c r="O111" i="33"/>
  <c r="R111" i="33"/>
  <c r="AB111" i="33"/>
  <c r="V111" i="33"/>
  <c r="X111" i="33"/>
  <c r="W111" i="33"/>
  <c r="Q111" i="33"/>
  <c r="Y92" i="33"/>
  <c r="L92" i="33"/>
  <c r="X92" i="33"/>
  <c r="AB92" i="33"/>
  <c r="V92" i="33"/>
  <c r="M92" i="33"/>
  <c r="AC92" i="33"/>
  <c r="W92" i="33"/>
  <c r="AA92" i="33"/>
  <c r="Z92" i="33"/>
  <c r="T92" i="33"/>
  <c r="P92" i="33"/>
  <c r="U92" i="33"/>
  <c r="N92" i="33"/>
  <c r="O92" i="33"/>
  <c r="S92" i="33"/>
  <c r="R92" i="33"/>
  <c r="Q92" i="33"/>
  <c r="Z93" i="33"/>
  <c r="N93" i="33"/>
  <c r="M93" i="33"/>
  <c r="AA93" i="33"/>
  <c r="AB93" i="33"/>
  <c r="R93" i="33"/>
  <c r="L93" i="33"/>
  <c r="T93" i="33"/>
  <c r="Q93" i="33"/>
  <c r="P93" i="33"/>
  <c r="S93" i="33"/>
  <c r="U93" i="33"/>
  <c r="AC93" i="33"/>
  <c r="V93" i="33"/>
  <c r="W93" i="33"/>
  <c r="Y93" i="33"/>
  <c r="X93" i="33"/>
  <c r="O93" i="33"/>
  <c r="Y96" i="33"/>
  <c r="O96" i="33"/>
  <c r="AA96" i="33"/>
  <c r="M96" i="33"/>
  <c r="Z96" i="33"/>
  <c r="AC96" i="33"/>
  <c r="P96" i="33"/>
  <c r="L96" i="33"/>
  <c r="X96" i="33"/>
  <c r="W96" i="33"/>
  <c r="U96" i="33"/>
  <c r="Q96" i="33"/>
  <c r="V96" i="33"/>
  <c r="AB96" i="33"/>
  <c r="T96" i="33"/>
  <c r="N96" i="33"/>
  <c r="R96" i="33"/>
  <c r="S96" i="33"/>
  <c r="L97" i="33"/>
  <c r="O97" i="33"/>
  <c r="P97" i="33"/>
  <c r="AC97" i="33"/>
  <c r="Q97" i="33"/>
  <c r="R97" i="33"/>
  <c r="V97" i="33"/>
  <c r="N97" i="33"/>
  <c r="S97" i="33"/>
  <c r="T97" i="33"/>
  <c r="W97" i="33"/>
  <c r="X97" i="33"/>
  <c r="U97" i="33"/>
  <c r="Y97" i="33"/>
  <c r="Z97" i="33"/>
  <c r="AA97" i="33"/>
  <c r="M97" i="33"/>
  <c r="AB97" i="33"/>
  <c r="P299" i="14"/>
  <c r="P412" i="14"/>
  <c r="J936" i="14"/>
  <c r="P916" i="14"/>
  <c r="I431" i="14"/>
  <c r="O431" i="14" s="1"/>
  <c r="I429" i="14"/>
  <c r="O429" i="14" s="1"/>
  <c r="I122" i="33" s="1"/>
  <c r="I430" i="14"/>
  <c r="O430" i="14" s="1"/>
  <c r="F443" i="14"/>
  <c r="W28" i="14" s="1"/>
  <c r="I284" i="14"/>
  <c r="O284" i="14" s="1"/>
  <c r="I285" i="14"/>
  <c r="O285" i="14" s="1"/>
  <c r="I283" i="14"/>
  <c r="O283" i="14" s="1"/>
  <c r="I81" i="33" s="1"/>
  <c r="K272" i="14"/>
  <c r="K271" i="14"/>
  <c r="K238" i="14"/>
  <c r="K255" i="14"/>
  <c r="J259" i="14"/>
  <c r="J276" i="14" s="1"/>
  <c r="J405" i="14" s="1"/>
  <c r="J422" i="14" s="1"/>
  <c r="J439" i="14" s="1"/>
  <c r="J456" i="14" s="1"/>
  <c r="J474" i="14" s="1"/>
  <c r="J491" i="14" s="1"/>
  <c r="J508" i="14" s="1"/>
  <c r="K254" i="14"/>
  <c r="F246" i="14"/>
  <c r="I233" i="14"/>
  <c r="O233" i="14" s="1"/>
  <c r="I70" i="33" s="1"/>
  <c r="I234" i="14"/>
  <c r="O234" i="14" s="1"/>
  <c r="J207" i="14"/>
  <c r="J206" i="14"/>
  <c r="J205" i="14"/>
  <c r="K201" i="14"/>
  <c r="K200" i="14"/>
  <c r="K199" i="14"/>
  <c r="K198" i="14"/>
  <c r="I194" i="14"/>
  <c r="O194" i="14" s="1"/>
  <c r="I195" i="14"/>
  <c r="O195" i="14" s="1"/>
  <c r="I193" i="14"/>
  <c r="O193" i="14" s="1"/>
  <c r="I61" i="33" s="1"/>
  <c r="K179" i="14"/>
  <c r="I156" i="14"/>
  <c r="O156" i="14" s="1"/>
  <c r="I157" i="14"/>
  <c r="O157" i="14" s="1"/>
  <c r="I155" i="14"/>
  <c r="O155" i="14" s="1"/>
  <c r="I53" i="33" s="1"/>
  <c r="J160" i="14"/>
  <c r="I173" i="14"/>
  <c r="O173" i="14" s="1"/>
  <c r="I174" i="14"/>
  <c r="O174" i="14" s="1"/>
  <c r="I172" i="14"/>
  <c r="O172" i="14" s="1"/>
  <c r="I57" i="33" s="1"/>
  <c r="I139" i="14"/>
  <c r="O139" i="14" s="1"/>
  <c r="I140" i="14"/>
  <c r="O140" i="14" s="1"/>
  <c r="I138" i="14"/>
  <c r="O138" i="14" s="1"/>
  <c r="I49" i="33" s="1"/>
  <c r="I121" i="14"/>
  <c r="O121" i="14" s="1"/>
  <c r="I122" i="14"/>
  <c r="O122" i="14" s="1"/>
  <c r="I120" i="14"/>
  <c r="O120" i="14" s="1"/>
  <c r="I44" i="33" s="1"/>
  <c r="I100" i="14"/>
  <c r="O100" i="14" s="1"/>
  <c r="I101" i="14"/>
  <c r="O101" i="14" s="1"/>
  <c r="I99" i="14"/>
  <c r="O99" i="14" s="1"/>
  <c r="I40" i="33" s="1"/>
  <c r="I79" i="14"/>
  <c r="I80" i="14"/>
  <c r="O80" i="14" s="1"/>
  <c r="I81" i="14"/>
  <c r="O81" i="14" s="1"/>
  <c r="I78" i="14"/>
  <c r="O78" i="14" s="1"/>
  <c r="I35" i="33" s="1"/>
  <c r="I20" i="14"/>
  <c r="O20" i="14" s="1"/>
  <c r="K109" i="14"/>
  <c r="K108" i="14"/>
  <c r="K107" i="14"/>
  <c r="K106" i="14"/>
  <c r="K105" i="14"/>
  <c r="K104" i="14"/>
  <c r="J85" i="14"/>
  <c r="P85" i="14" s="1"/>
  <c r="I3663" i="14" s="1"/>
  <c r="J89" i="14"/>
  <c r="K92" i="14"/>
  <c r="K93" i="14" s="1"/>
  <c r="I62" i="14"/>
  <c r="I61" i="14"/>
  <c r="O61" i="14" s="1"/>
  <c r="I63" i="14"/>
  <c r="O63" i="14" s="1"/>
  <c r="I60" i="14"/>
  <c r="O60" i="14" s="1"/>
  <c r="I29" i="33" s="1"/>
  <c r="I45" i="14"/>
  <c r="O45" i="14" s="1"/>
  <c r="I25" i="33" s="1"/>
  <c r="I46" i="14"/>
  <c r="O46" i="14" s="1"/>
  <c r="I44" i="14"/>
  <c r="O44" i="14" s="1"/>
  <c r="I24" i="33" s="1"/>
  <c r="P195" i="14" l="1"/>
  <c r="I63" i="33"/>
  <c r="P194" i="14"/>
  <c r="I62" i="33"/>
  <c r="L61" i="33"/>
  <c r="M61" i="33"/>
  <c r="AA61" i="33"/>
  <c r="R61" i="33"/>
  <c r="P61" i="33"/>
  <c r="W61" i="33"/>
  <c r="Z61" i="33"/>
  <c r="Y61" i="33"/>
  <c r="N61" i="33"/>
  <c r="AB61" i="33"/>
  <c r="X61" i="33"/>
  <c r="O61" i="33"/>
  <c r="V61" i="33"/>
  <c r="U61" i="33"/>
  <c r="T61" i="33"/>
  <c r="S61" i="33"/>
  <c r="Q61" i="33"/>
  <c r="AC61" i="33"/>
  <c r="P234" i="14"/>
  <c r="I71" i="33"/>
  <c r="AB119" i="33"/>
  <c r="U119" i="33"/>
  <c r="O119" i="33"/>
  <c r="AC119" i="33"/>
  <c r="T119" i="33"/>
  <c r="N119" i="33"/>
  <c r="AA119" i="33"/>
  <c r="W119" i="33"/>
  <c r="S119" i="33"/>
  <c r="R119" i="33"/>
  <c r="Q119" i="33"/>
  <c r="M119" i="33"/>
  <c r="X119" i="33"/>
  <c r="P119" i="33"/>
  <c r="Z119" i="33"/>
  <c r="L119" i="33"/>
  <c r="V119" i="33"/>
  <c r="Y119" i="33"/>
  <c r="AC70" i="33"/>
  <c r="U70" i="33"/>
  <c r="Y70" i="33"/>
  <c r="W70" i="33"/>
  <c r="X70" i="33"/>
  <c r="Z70" i="33"/>
  <c r="V70" i="33"/>
  <c r="R70" i="33"/>
  <c r="S70" i="33"/>
  <c r="Q70" i="33"/>
  <c r="N70" i="33"/>
  <c r="T70" i="33"/>
  <c r="P70" i="33"/>
  <c r="AA70" i="33"/>
  <c r="M70" i="33"/>
  <c r="AB70" i="33"/>
  <c r="L70" i="33"/>
  <c r="O70" i="33"/>
  <c r="R87" i="33"/>
  <c r="Q87" i="33"/>
  <c r="L87" i="33"/>
  <c r="AA87" i="33"/>
  <c r="U87" i="33"/>
  <c r="AB87" i="33"/>
  <c r="T87" i="33"/>
  <c r="X87" i="33"/>
  <c r="AC87" i="33"/>
  <c r="Z87" i="33"/>
  <c r="W87" i="33"/>
  <c r="V87" i="33"/>
  <c r="S87" i="33"/>
  <c r="P87" i="33"/>
  <c r="O87" i="33"/>
  <c r="Y87" i="33"/>
  <c r="N87" i="33"/>
  <c r="M87" i="33"/>
  <c r="Y86" i="33"/>
  <c r="R86" i="33"/>
  <c r="S86" i="33"/>
  <c r="X86" i="33"/>
  <c r="O86" i="33"/>
  <c r="N86" i="33"/>
  <c r="AA86" i="33"/>
  <c r="Z86" i="33"/>
  <c r="L86" i="33"/>
  <c r="V86" i="33"/>
  <c r="AC86" i="33"/>
  <c r="AB86" i="33"/>
  <c r="P86" i="33"/>
  <c r="M86" i="33"/>
  <c r="W86" i="33"/>
  <c r="T86" i="33"/>
  <c r="U86" i="33"/>
  <c r="Q86" i="33"/>
  <c r="P121" i="14"/>
  <c r="I45" i="33"/>
  <c r="S40" i="33"/>
  <c r="T40" i="33"/>
  <c r="W40" i="33"/>
  <c r="L40" i="33"/>
  <c r="AA40" i="33"/>
  <c r="U40" i="33"/>
  <c r="X40" i="33"/>
  <c r="P40" i="33"/>
  <c r="M40" i="33"/>
  <c r="AC40" i="33"/>
  <c r="R40" i="33"/>
  <c r="N40" i="33"/>
  <c r="AB40" i="33"/>
  <c r="Y40" i="33"/>
  <c r="V40" i="33"/>
  <c r="Q40" i="33"/>
  <c r="Z40" i="33"/>
  <c r="O40" i="33"/>
  <c r="P285" i="14"/>
  <c r="I83" i="33"/>
  <c r="V81" i="33"/>
  <c r="Q81" i="33"/>
  <c r="T81" i="33"/>
  <c r="AB81" i="33"/>
  <c r="Y81" i="33"/>
  <c r="AC81" i="33"/>
  <c r="X81" i="33"/>
  <c r="L81" i="33"/>
  <c r="Z81" i="33"/>
  <c r="N81" i="33"/>
  <c r="AA81" i="33"/>
  <c r="U81" i="33"/>
  <c r="R81" i="33"/>
  <c r="M81" i="33"/>
  <c r="P81" i="33"/>
  <c r="W81" i="33"/>
  <c r="O81" i="33"/>
  <c r="S81" i="33"/>
  <c r="AC57" i="33"/>
  <c r="P57" i="33"/>
  <c r="Z57" i="33"/>
  <c r="Y57" i="33"/>
  <c r="Q57" i="33"/>
  <c r="AB57" i="33"/>
  <c r="O57" i="33"/>
  <c r="R57" i="33"/>
  <c r="U57" i="33"/>
  <c r="X57" i="33"/>
  <c r="AA57" i="33"/>
  <c r="T57" i="33"/>
  <c r="L57" i="33"/>
  <c r="N57" i="33"/>
  <c r="V57" i="33"/>
  <c r="S57" i="33"/>
  <c r="M57" i="33"/>
  <c r="W57" i="33"/>
  <c r="F2335" i="14"/>
  <c r="W138" i="14"/>
  <c r="I2327" i="14"/>
  <c r="O2327" i="14" s="1"/>
  <c r="P2327" i="14" s="1"/>
  <c r="I2328" i="14"/>
  <c r="O2328" i="14" s="1"/>
  <c r="P2328" i="14" s="1"/>
  <c r="I2326" i="14"/>
  <c r="O2326" i="14" s="1"/>
  <c r="P2326" i="14" s="1"/>
  <c r="P61" i="14"/>
  <c r="I30" i="33"/>
  <c r="AA35" i="33"/>
  <c r="Z35" i="33"/>
  <c r="Y35" i="33"/>
  <c r="X35" i="33"/>
  <c r="L35" i="33"/>
  <c r="M35" i="33"/>
  <c r="W35" i="33"/>
  <c r="P35" i="33"/>
  <c r="AC35" i="33"/>
  <c r="V35" i="33"/>
  <c r="AB35" i="33"/>
  <c r="U35" i="33"/>
  <c r="T35" i="33"/>
  <c r="N35" i="33"/>
  <c r="S35" i="33"/>
  <c r="O35" i="33"/>
  <c r="Q35" i="33"/>
  <c r="R35" i="33"/>
  <c r="P81" i="14"/>
  <c r="I38" i="33"/>
  <c r="I250" i="14"/>
  <c r="O250" i="14" s="1"/>
  <c r="W16" i="14"/>
  <c r="P284" i="14"/>
  <c r="I82" i="33"/>
  <c r="P100" i="14"/>
  <c r="I41" i="33"/>
  <c r="P430" i="14"/>
  <c r="I123" i="33"/>
  <c r="P431" i="14"/>
  <c r="I124" i="33"/>
  <c r="P173" i="14"/>
  <c r="I58" i="33"/>
  <c r="AC44" i="33"/>
  <c r="O44" i="33"/>
  <c r="N44" i="33"/>
  <c r="AB44" i="33"/>
  <c r="W44" i="33"/>
  <c r="AA44" i="33"/>
  <c r="U44" i="33"/>
  <c r="V44" i="33"/>
  <c r="Y44" i="33"/>
  <c r="T44" i="33"/>
  <c r="M44" i="33"/>
  <c r="P44" i="33"/>
  <c r="Z44" i="33"/>
  <c r="S44" i="33"/>
  <c r="R44" i="33"/>
  <c r="Q44" i="33"/>
  <c r="L44" i="33"/>
  <c r="X44" i="33"/>
  <c r="P140" i="14"/>
  <c r="I51" i="33"/>
  <c r="P46" i="14"/>
  <c r="I26" i="33"/>
  <c r="P101" i="14"/>
  <c r="I42" i="33"/>
  <c r="T25" i="33"/>
  <c r="O25" i="33"/>
  <c r="M25" i="33"/>
  <c r="AB25" i="33"/>
  <c r="V25" i="33"/>
  <c r="W25" i="33"/>
  <c r="S25" i="33"/>
  <c r="N25" i="33"/>
  <c r="L25" i="33"/>
  <c r="R25" i="33"/>
  <c r="Z25" i="33"/>
  <c r="U25" i="33"/>
  <c r="AC25" i="33"/>
  <c r="AA25" i="33"/>
  <c r="P25" i="33"/>
  <c r="Y25" i="33"/>
  <c r="Q25" i="33"/>
  <c r="X25" i="33"/>
  <c r="R53" i="33"/>
  <c r="M53" i="33"/>
  <c r="AA53" i="33"/>
  <c r="T53" i="33"/>
  <c r="Q53" i="33"/>
  <c r="Z53" i="33"/>
  <c r="S53" i="33"/>
  <c r="Y53" i="33"/>
  <c r="V53" i="33"/>
  <c r="L53" i="33"/>
  <c r="AC53" i="33"/>
  <c r="O53" i="33"/>
  <c r="W53" i="33"/>
  <c r="U53" i="33"/>
  <c r="P53" i="33"/>
  <c r="N53" i="33"/>
  <c r="AB53" i="33"/>
  <c r="X53" i="33"/>
  <c r="P20" i="14"/>
  <c r="I18" i="33"/>
  <c r="P80" i="14"/>
  <c r="I37" i="33"/>
  <c r="P139" i="14"/>
  <c r="I50" i="33"/>
  <c r="Y122" i="33"/>
  <c r="AC122" i="33"/>
  <c r="M122" i="33"/>
  <c r="Z122" i="33"/>
  <c r="AB122" i="33"/>
  <c r="R122" i="33"/>
  <c r="P122" i="33"/>
  <c r="S122" i="33"/>
  <c r="Q122" i="33"/>
  <c r="L122" i="33"/>
  <c r="X122" i="33"/>
  <c r="O122" i="33"/>
  <c r="AA122" i="33"/>
  <c r="W122" i="33"/>
  <c r="V122" i="33"/>
  <c r="U122" i="33"/>
  <c r="T122" i="33"/>
  <c r="N122" i="33"/>
  <c r="P29" i="33"/>
  <c r="AA29" i="33"/>
  <c r="V29" i="33"/>
  <c r="T29" i="33"/>
  <c r="N29" i="33"/>
  <c r="AC29" i="33"/>
  <c r="S29" i="33"/>
  <c r="W29" i="33"/>
  <c r="Y29" i="33"/>
  <c r="U29" i="33"/>
  <c r="Q29" i="33"/>
  <c r="R29" i="33"/>
  <c r="L29" i="33"/>
  <c r="AB29" i="33"/>
  <c r="X29" i="33"/>
  <c r="Z29" i="33"/>
  <c r="O29" i="33"/>
  <c r="M29" i="33"/>
  <c r="P157" i="14"/>
  <c r="I55" i="33"/>
  <c r="Z120" i="33"/>
  <c r="L120" i="33"/>
  <c r="Q120" i="33"/>
  <c r="U120" i="33"/>
  <c r="V120" i="33"/>
  <c r="X120" i="33"/>
  <c r="AA120" i="33"/>
  <c r="AC120" i="33"/>
  <c r="N120" i="33"/>
  <c r="R120" i="33"/>
  <c r="M120" i="33"/>
  <c r="O120" i="33"/>
  <c r="W120" i="33"/>
  <c r="S120" i="33"/>
  <c r="P120" i="33"/>
  <c r="T120" i="33"/>
  <c r="Y120" i="33"/>
  <c r="AB120" i="33"/>
  <c r="P122" i="14"/>
  <c r="I46" i="33"/>
  <c r="Y49" i="33"/>
  <c r="W49" i="33"/>
  <c r="AA49" i="33"/>
  <c r="V49" i="33"/>
  <c r="O49" i="33"/>
  <c r="AC49" i="33"/>
  <c r="X49" i="33"/>
  <c r="T49" i="33"/>
  <c r="Z49" i="33"/>
  <c r="AB49" i="33"/>
  <c r="P49" i="33"/>
  <c r="M49" i="33"/>
  <c r="U49" i="33"/>
  <c r="R49" i="33"/>
  <c r="S49" i="33"/>
  <c r="Q49" i="33"/>
  <c r="N49" i="33"/>
  <c r="L49" i="33"/>
  <c r="P174" i="14"/>
  <c r="I59" i="33"/>
  <c r="S24" i="33"/>
  <c r="AC24" i="33"/>
  <c r="R24" i="33"/>
  <c r="M24" i="33"/>
  <c r="Q24" i="33"/>
  <c r="W24" i="33"/>
  <c r="X24" i="33"/>
  <c r="U24" i="33"/>
  <c r="Y24" i="33"/>
  <c r="P24" i="33"/>
  <c r="AB24" i="33"/>
  <c r="T24" i="33"/>
  <c r="V24" i="33"/>
  <c r="AA24" i="33"/>
  <c r="N24" i="33"/>
  <c r="L24" i="33"/>
  <c r="Z24" i="33"/>
  <c r="O24" i="33"/>
  <c r="P63" i="14"/>
  <c r="I32" i="33"/>
  <c r="P156" i="14"/>
  <c r="I54" i="33"/>
  <c r="P78" i="14"/>
  <c r="P193" i="14"/>
  <c r="P233" i="14"/>
  <c r="P99" i="14"/>
  <c r="P120" i="14"/>
  <c r="P138" i="14"/>
  <c r="P429" i="14"/>
  <c r="P44" i="14"/>
  <c r="P283" i="14"/>
  <c r="P172" i="14"/>
  <c r="P155" i="14"/>
  <c r="P60" i="14"/>
  <c r="P45" i="14"/>
  <c r="G3665" i="14"/>
  <c r="P160" i="14"/>
  <c r="I3665" i="14" s="1"/>
  <c r="K62" i="14"/>
  <c r="O62" i="14"/>
  <c r="I31" i="33" s="1"/>
  <c r="K79" i="14"/>
  <c r="O79" i="14"/>
  <c r="J956" i="14"/>
  <c r="P956" i="14" s="1"/>
  <c r="P936" i="14"/>
  <c r="J1041" i="14"/>
  <c r="I447" i="14"/>
  <c r="O447" i="14" s="1"/>
  <c r="I448" i="14"/>
  <c r="O448" i="14" s="1"/>
  <c r="I446" i="14"/>
  <c r="O446" i="14" s="1"/>
  <c r="I126" i="33" s="1"/>
  <c r="F460" i="14"/>
  <c r="W29" i="14" s="1"/>
  <c r="K273" i="14"/>
  <c r="K256" i="14"/>
  <c r="F263" i="14"/>
  <c r="I249" i="14"/>
  <c r="O249" i="14" s="1"/>
  <c r="I73" i="33" s="1"/>
  <c r="I251" i="14"/>
  <c r="O251" i="14" s="1"/>
  <c r="K202" i="14"/>
  <c r="K110" i="14"/>
  <c r="W139" i="14" l="1"/>
  <c r="I2340" i="14"/>
  <c r="O2340" i="14" s="1"/>
  <c r="P2340" i="14" s="1"/>
  <c r="I2338" i="14"/>
  <c r="O2338" i="14" s="1"/>
  <c r="P2338" i="14" s="1"/>
  <c r="I2339" i="14"/>
  <c r="O2339" i="14" s="1"/>
  <c r="P2339" i="14" s="1"/>
  <c r="W42" i="33"/>
  <c r="AC42" i="33"/>
  <c r="O42" i="33"/>
  <c r="N42" i="33"/>
  <c r="Y42" i="33"/>
  <c r="R42" i="33"/>
  <c r="Z42" i="33"/>
  <c r="L42" i="33"/>
  <c r="U42" i="33"/>
  <c r="P42" i="33"/>
  <c r="S42" i="33"/>
  <c r="M42" i="33"/>
  <c r="X42" i="33"/>
  <c r="V42" i="33"/>
  <c r="Q42" i="33"/>
  <c r="AB42" i="33"/>
  <c r="AA42" i="33"/>
  <c r="T42" i="33"/>
  <c r="P82" i="33"/>
  <c r="W82" i="33"/>
  <c r="S82" i="33"/>
  <c r="U82" i="33"/>
  <c r="V82" i="33"/>
  <c r="Z82" i="33"/>
  <c r="Q82" i="33"/>
  <c r="R82" i="33"/>
  <c r="L82" i="33"/>
  <c r="Y82" i="33"/>
  <c r="AA82" i="33"/>
  <c r="T82" i="33"/>
  <c r="N82" i="33"/>
  <c r="M82" i="33"/>
  <c r="AB82" i="33"/>
  <c r="X82" i="33"/>
  <c r="O82" i="33"/>
  <c r="AC82" i="33"/>
  <c r="S71" i="33"/>
  <c r="O71" i="33"/>
  <c r="Y71" i="33"/>
  <c r="AB71" i="33"/>
  <c r="U71" i="33"/>
  <c r="L71" i="33"/>
  <c r="R71" i="33"/>
  <c r="Q71" i="33"/>
  <c r="Z71" i="33"/>
  <c r="AC71" i="33"/>
  <c r="AA71" i="33"/>
  <c r="V71" i="33"/>
  <c r="N71" i="33"/>
  <c r="P71" i="33"/>
  <c r="M71" i="33"/>
  <c r="T71" i="33"/>
  <c r="X71" i="33"/>
  <c r="W71" i="33"/>
  <c r="P250" i="14"/>
  <c r="I74" i="33"/>
  <c r="W83" i="33"/>
  <c r="U83" i="33"/>
  <c r="Y83" i="33"/>
  <c r="R83" i="33"/>
  <c r="M83" i="33"/>
  <c r="AA83" i="33"/>
  <c r="X83" i="33"/>
  <c r="N83" i="33"/>
  <c r="V83" i="33"/>
  <c r="Q83" i="33"/>
  <c r="AB83" i="33"/>
  <c r="O83" i="33"/>
  <c r="L83" i="33"/>
  <c r="P83" i="33"/>
  <c r="Z83" i="33"/>
  <c r="T83" i="33"/>
  <c r="AC83" i="33"/>
  <c r="S83" i="33"/>
  <c r="P79" i="14"/>
  <c r="I36" i="33"/>
  <c r="N26" i="33"/>
  <c r="M26" i="33"/>
  <c r="Y26" i="33"/>
  <c r="V26" i="33"/>
  <c r="O26" i="33"/>
  <c r="U26" i="33"/>
  <c r="T26" i="33"/>
  <c r="S26" i="33"/>
  <c r="AB26" i="33"/>
  <c r="AA26" i="33"/>
  <c r="Z26" i="33"/>
  <c r="R26" i="33"/>
  <c r="L26" i="33"/>
  <c r="X26" i="33"/>
  <c r="P26" i="33"/>
  <c r="AC26" i="33"/>
  <c r="W26" i="33"/>
  <c r="Q26" i="33"/>
  <c r="P448" i="14"/>
  <c r="I128" i="33"/>
  <c r="M18" i="33"/>
  <c r="V18" i="33"/>
  <c r="P18" i="33"/>
  <c r="O18" i="33"/>
  <c r="N18" i="33"/>
  <c r="L18" i="33"/>
  <c r="U18" i="33"/>
  <c r="T18" i="33"/>
  <c r="R18" i="33"/>
  <c r="Y18" i="33"/>
  <c r="X18" i="33"/>
  <c r="AA18" i="33"/>
  <c r="Z18" i="33"/>
  <c r="AB18" i="33"/>
  <c r="AC18" i="33"/>
  <c r="S18" i="33"/>
  <c r="Q18" i="33"/>
  <c r="W18" i="33"/>
  <c r="P38" i="33"/>
  <c r="X38" i="33"/>
  <c r="Y38" i="33"/>
  <c r="M38" i="33"/>
  <c r="AC38" i="33"/>
  <c r="S38" i="33"/>
  <c r="W38" i="33"/>
  <c r="U38" i="33"/>
  <c r="Z38" i="33"/>
  <c r="R38" i="33"/>
  <c r="L38" i="33"/>
  <c r="O38" i="33"/>
  <c r="AB38" i="33"/>
  <c r="AA38" i="33"/>
  <c r="T38" i="33"/>
  <c r="Q38" i="33"/>
  <c r="N38" i="33"/>
  <c r="V38" i="33"/>
  <c r="AB123" i="33"/>
  <c r="V123" i="33"/>
  <c r="S123" i="33"/>
  <c r="W123" i="33"/>
  <c r="M123" i="33"/>
  <c r="R123" i="33"/>
  <c r="N123" i="33"/>
  <c r="X123" i="33"/>
  <c r="U123" i="33"/>
  <c r="AA123" i="33"/>
  <c r="L123" i="33"/>
  <c r="T123" i="33"/>
  <c r="Z123" i="33"/>
  <c r="Y123" i="33"/>
  <c r="O123" i="33"/>
  <c r="Q123" i="33"/>
  <c r="AC123" i="33"/>
  <c r="P123" i="33"/>
  <c r="Q59" i="33"/>
  <c r="Y59" i="33"/>
  <c r="N59" i="33"/>
  <c r="L59" i="33"/>
  <c r="AC59" i="33"/>
  <c r="AA59" i="33"/>
  <c r="R59" i="33"/>
  <c r="U59" i="33"/>
  <c r="O59" i="33"/>
  <c r="P59" i="33"/>
  <c r="AB59" i="33"/>
  <c r="V59" i="33"/>
  <c r="Z59" i="33"/>
  <c r="X59" i="33"/>
  <c r="S59" i="33"/>
  <c r="M59" i="33"/>
  <c r="T59" i="33"/>
  <c r="W59" i="33"/>
  <c r="Y32" i="33"/>
  <c r="R32" i="33"/>
  <c r="S32" i="33"/>
  <c r="P32" i="33"/>
  <c r="T32" i="33"/>
  <c r="O32" i="33"/>
  <c r="Z32" i="33"/>
  <c r="W32" i="33"/>
  <c r="N32" i="33"/>
  <c r="AA32" i="33"/>
  <c r="U32" i="33"/>
  <c r="M32" i="33"/>
  <c r="L32" i="33"/>
  <c r="AB32" i="33"/>
  <c r="X32" i="33"/>
  <c r="V32" i="33"/>
  <c r="Q32" i="33"/>
  <c r="AC32" i="33"/>
  <c r="W55" i="33"/>
  <c r="P55" i="33"/>
  <c r="N55" i="33"/>
  <c r="Q55" i="33"/>
  <c r="AC55" i="33"/>
  <c r="Y55" i="33"/>
  <c r="Z55" i="33"/>
  <c r="U55" i="33"/>
  <c r="X55" i="33"/>
  <c r="T55" i="33"/>
  <c r="V55" i="33"/>
  <c r="AA55" i="33"/>
  <c r="R55" i="33"/>
  <c r="L55" i="33"/>
  <c r="S55" i="33"/>
  <c r="AB55" i="33"/>
  <c r="O55" i="33"/>
  <c r="M55" i="33"/>
  <c r="S54" i="33"/>
  <c r="Z54" i="33"/>
  <c r="AA54" i="33"/>
  <c r="U54" i="33"/>
  <c r="W54" i="33"/>
  <c r="AB54" i="33"/>
  <c r="O54" i="33"/>
  <c r="T54" i="33"/>
  <c r="P54" i="33"/>
  <c r="L54" i="33"/>
  <c r="AC54" i="33"/>
  <c r="Y54" i="33"/>
  <c r="X54" i="33"/>
  <c r="R54" i="33"/>
  <c r="N54" i="33"/>
  <c r="V54" i="33"/>
  <c r="M54" i="33"/>
  <c r="Q54" i="33"/>
  <c r="AC62" i="33"/>
  <c r="Z62" i="33"/>
  <c r="O62" i="33"/>
  <c r="N62" i="33"/>
  <c r="Y62" i="33"/>
  <c r="V62" i="33"/>
  <c r="U62" i="33"/>
  <c r="Q62" i="33"/>
  <c r="T62" i="33"/>
  <c r="W62" i="33"/>
  <c r="R62" i="33"/>
  <c r="X62" i="33"/>
  <c r="AB62" i="33"/>
  <c r="M62" i="33"/>
  <c r="S62" i="33"/>
  <c r="P62" i="33"/>
  <c r="L62" i="33"/>
  <c r="AA62" i="33"/>
  <c r="X126" i="33"/>
  <c r="M126" i="33"/>
  <c r="L126" i="33"/>
  <c r="Q126" i="33"/>
  <c r="S126" i="33"/>
  <c r="Z126" i="33"/>
  <c r="P126" i="33"/>
  <c r="Y126" i="33"/>
  <c r="R126" i="33"/>
  <c r="W126" i="33"/>
  <c r="AB126" i="33"/>
  <c r="AA126" i="33"/>
  <c r="O126" i="33"/>
  <c r="AC126" i="33"/>
  <c r="V126" i="33"/>
  <c r="U126" i="33"/>
  <c r="N126" i="33"/>
  <c r="T126" i="33"/>
  <c r="AC124" i="33"/>
  <c r="X124" i="33"/>
  <c r="W124" i="33"/>
  <c r="S124" i="33"/>
  <c r="L124" i="33"/>
  <c r="U124" i="33"/>
  <c r="T124" i="33"/>
  <c r="Y124" i="33"/>
  <c r="P124" i="33"/>
  <c r="AA124" i="33"/>
  <c r="Q124" i="33"/>
  <c r="O124" i="33"/>
  <c r="N124" i="33"/>
  <c r="M124" i="33"/>
  <c r="R124" i="33"/>
  <c r="V124" i="33"/>
  <c r="AB124" i="33"/>
  <c r="Z124" i="33"/>
  <c r="P447" i="14"/>
  <c r="I127" i="33"/>
  <c r="U46" i="33"/>
  <c r="Y46" i="33"/>
  <c r="N46" i="33"/>
  <c r="T46" i="33"/>
  <c r="R46" i="33"/>
  <c r="S46" i="33"/>
  <c r="M46" i="33"/>
  <c r="Q46" i="33"/>
  <c r="AB46" i="33"/>
  <c r="AA46" i="33"/>
  <c r="O46" i="33"/>
  <c r="P46" i="33"/>
  <c r="L46" i="33"/>
  <c r="Z46" i="33"/>
  <c r="V46" i="33"/>
  <c r="AC46" i="33"/>
  <c r="X46" i="33"/>
  <c r="W46" i="33"/>
  <c r="AB41" i="33"/>
  <c r="U41" i="33"/>
  <c r="M41" i="33"/>
  <c r="AC41" i="33"/>
  <c r="V41" i="33"/>
  <c r="X41" i="33"/>
  <c r="Y41" i="33"/>
  <c r="W41" i="33"/>
  <c r="L41" i="33"/>
  <c r="T41" i="33"/>
  <c r="S41" i="33"/>
  <c r="R41" i="33"/>
  <c r="Q41" i="33"/>
  <c r="P41" i="33"/>
  <c r="N41" i="33"/>
  <c r="AA41" i="33"/>
  <c r="O41" i="33"/>
  <c r="Z41" i="33"/>
  <c r="P251" i="14"/>
  <c r="I75" i="33"/>
  <c r="X73" i="33"/>
  <c r="AC73" i="33"/>
  <c r="S73" i="33"/>
  <c r="P73" i="33"/>
  <c r="N73" i="33"/>
  <c r="V73" i="33"/>
  <c r="AA73" i="33"/>
  <c r="W73" i="33"/>
  <c r="Z73" i="33"/>
  <c r="O73" i="33"/>
  <c r="AB73" i="33"/>
  <c r="T73" i="33"/>
  <c r="R73" i="33"/>
  <c r="Y73" i="33"/>
  <c r="U73" i="33"/>
  <c r="M73" i="33"/>
  <c r="Q73" i="33"/>
  <c r="L73" i="33"/>
  <c r="N50" i="33"/>
  <c r="W50" i="33"/>
  <c r="Y50" i="33"/>
  <c r="T50" i="33"/>
  <c r="Z50" i="33"/>
  <c r="AA50" i="33"/>
  <c r="AB50" i="33"/>
  <c r="R50" i="33"/>
  <c r="V50" i="33"/>
  <c r="AC50" i="33"/>
  <c r="L50" i="33"/>
  <c r="X50" i="33"/>
  <c r="S50" i="33"/>
  <c r="O50" i="33"/>
  <c r="Q50" i="33"/>
  <c r="P50" i="33"/>
  <c r="M50" i="33"/>
  <c r="U50" i="33"/>
  <c r="O31" i="33"/>
  <c r="M31" i="33"/>
  <c r="N31" i="33"/>
  <c r="AC31" i="33"/>
  <c r="U31" i="33"/>
  <c r="S31" i="33"/>
  <c r="AB31" i="33"/>
  <c r="Y31" i="33"/>
  <c r="T31" i="33"/>
  <c r="P31" i="33"/>
  <c r="R31" i="33"/>
  <c r="AA31" i="33"/>
  <c r="L31" i="33"/>
  <c r="X31" i="33"/>
  <c r="Z31" i="33"/>
  <c r="V31" i="33"/>
  <c r="W31" i="33"/>
  <c r="Q31" i="33"/>
  <c r="L51" i="33"/>
  <c r="Z51" i="33"/>
  <c r="X51" i="33"/>
  <c r="P51" i="33"/>
  <c r="S51" i="33"/>
  <c r="Y51" i="33"/>
  <c r="U51" i="33"/>
  <c r="T51" i="33"/>
  <c r="AA51" i="33"/>
  <c r="AC51" i="33"/>
  <c r="N51" i="33"/>
  <c r="M51" i="33"/>
  <c r="AB51" i="33"/>
  <c r="Q51" i="33"/>
  <c r="O51" i="33"/>
  <c r="W51" i="33"/>
  <c r="R51" i="33"/>
  <c r="V51" i="33"/>
  <c r="AC45" i="33"/>
  <c r="Y45" i="33"/>
  <c r="R45" i="33"/>
  <c r="U45" i="33"/>
  <c r="AA45" i="33"/>
  <c r="N45" i="33"/>
  <c r="M45" i="33"/>
  <c r="X45" i="33"/>
  <c r="W45" i="33"/>
  <c r="Z45" i="33"/>
  <c r="S45" i="33"/>
  <c r="Q45" i="33"/>
  <c r="T45" i="33"/>
  <c r="O45" i="33"/>
  <c r="AB45" i="33"/>
  <c r="P45" i="33"/>
  <c r="V45" i="33"/>
  <c r="L45" i="33"/>
  <c r="U63" i="33"/>
  <c r="AB63" i="33"/>
  <c r="AA63" i="33"/>
  <c r="O63" i="33"/>
  <c r="X63" i="33"/>
  <c r="T63" i="33"/>
  <c r="N63" i="33"/>
  <c r="S63" i="33"/>
  <c r="W63" i="33"/>
  <c r="Q63" i="33"/>
  <c r="R63" i="33"/>
  <c r="P63" i="33"/>
  <c r="AC63" i="33"/>
  <c r="Z63" i="33"/>
  <c r="Y63" i="33"/>
  <c r="V63" i="33"/>
  <c r="M63" i="33"/>
  <c r="L63" i="33"/>
  <c r="I266" i="14"/>
  <c r="O266" i="14" s="1"/>
  <c r="I77" i="33" s="1"/>
  <c r="W17" i="14"/>
  <c r="T37" i="33"/>
  <c r="P37" i="33"/>
  <c r="AC37" i="33"/>
  <c r="Y37" i="33"/>
  <c r="W37" i="33"/>
  <c r="Z37" i="33"/>
  <c r="V37" i="33"/>
  <c r="Q37" i="33"/>
  <c r="L37" i="33"/>
  <c r="O37" i="33"/>
  <c r="AA37" i="33"/>
  <c r="S37" i="33"/>
  <c r="R37" i="33"/>
  <c r="N37" i="33"/>
  <c r="M37" i="33"/>
  <c r="U37" i="33"/>
  <c r="AB37" i="33"/>
  <c r="X37" i="33"/>
  <c r="S58" i="33"/>
  <c r="AB58" i="33"/>
  <c r="T58" i="33"/>
  <c r="AC58" i="33"/>
  <c r="V58" i="33"/>
  <c r="O58" i="33"/>
  <c r="L58" i="33"/>
  <c r="X58" i="33"/>
  <c r="AA58" i="33"/>
  <c r="Y58" i="33"/>
  <c r="R58" i="33"/>
  <c r="Q58" i="33"/>
  <c r="U58" i="33"/>
  <c r="W58" i="33"/>
  <c r="N58" i="33"/>
  <c r="P58" i="33"/>
  <c r="Z58" i="33"/>
  <c r="M58" i="33"/>
  <c r="S30" i="33"/>
  <c r="R30" i="33"/>
  <c r="Z30" i="33"/>
  <c r="Y30" i="33"/>
  <c r="W30" i="33"/>
  <c r="X30" i="33"/>
  <c r="U30" i="33"/>
  <c r="AB30" i="33"/>
  <c r="P30" i="33"/>
  <c r="T30" i="33"/>
  <c r="AC30" i="33"/>
  <c r="V30" i="33"/>
  <c r="Q30" i="33"/>
  <c r="M30" i="33"/>
  <c r="O30" i="33"/>
  <c r="L30" i="33"/>
  <c r="N30" i="33"/>
  <c r="AA30" i="33"/>
  <c r="P249" i="14"/>
  <c r="P446" i="14"/>
  <c r="P62" i="14"/>
  <c r="I3532" i="14" s="1"/>
  <c r="E3532" i="14"/>
  <c r="P1041" i="14"/>
  <c r="J1061" i="14"/>
  <c r="K1041" i="14"/>
  <c r="I464" i="14"/>
  <c r="O464" i="14" s="1"/>
  <c r="I465" i="14"/>
  <c r="O465" i="14" s="1"/>
  <c r="I463" i="14"/>
  <c r="O463" i="14" s="1"/>
  <c r="I130" i="33" s="1"/>
  <c r="F478" i="14"/>
  <c r="W30" i="14" s="1"/>
  <c r="I267" i="14"/>
  <c r="O267" i="14" s="1"/>
  <c r="I78" i="33" s="1"/>
  <c r="I268" i="14"/>
  <c r="O268" i="14" s="1"/>
  <c r="S74" i="33" l="1"/>
  <c r="R74" i="33"/>
  <c r="AB74" i="33"/>
  <c r="O74" i="33"/>
  <c r="W74" i="33"/>
  <c r="AA74" i="33"/>
  <c r="L74" i="33"/>
  <c r="P74" i="33"/>
  <c r="M74" i="33"/>
  <c r="V74" i="33"/>
  <c r="Y74" i="33"/>
  <c r="AC74" i="33"/>
  <c r="Q74" i="33"/>
  <c r="U74" i="33"/>
  <c r="T74" i="33"/>
  <c r="N74" i="33"/>
  <c r="Z74" i="33"/>
  <c r="X74" i="33"/>
  <c r="X127" i="33"/>
  <c r="V127" i="33"/>
  <c r="AB127" i="33"/>
  <c r="T127" i="33"/>
  <c r="Z127" i="33"/>
  <c r="L127" i="33"/>
  <c r="O127" i="33"/>
  <c r="Q127" i="33"/>
  <c r="AC127" i="33"/>
  <c r="N127" i="33"/>
  <c r="M127" i="33"/>
  <c r="R127" i="33"/>
  <c r="AA127" i="33"/>
  <c r="Y127" i="33"/>
  <c r="W127" i="33"/>
  <c r="P127" i="33"/>
  <c r="U127" i="33"/>
  <c r="S127" i="33"/>
  <c r="N36" i="33"/>
  <c r="Z36" i="33"/>
  <c r="S36" i="33"/>
  <c r="AB36" i="33"/>
  <c r="O36" i="33"/>
  <c r="AC36" i="33"/>
  <c r="X36" i="33"/>
  <c r="T36" i="33"/>
  <c r="R36" i="33"/>
  <c r="AA36" i="33"/>
  <c r="Y36" i="33"/>
  <c r="P36" i="33"/>
  <c r="W36" i="33"/>
  <c r="M36" i="33"/>
  <c r="V36" i="33"/>
  <c r="L36" i="33"/>
  <c r="Q36" i="33"/>
  <c r="U36" i="33"/>
  <c r="AC130" i="33"/>
  <c r="Q130" i="33"/>
  <c r="R130" i="33"/>
  <c r="Z130" i="33"/>
  <c r="N130" i="33"/>
  <c r="U130" i="33"/>
  <c r="S130" i="33"/>
  <c r="AB130" i="33"/>
  <c r="L130" i="33"/>
  <c r="W130" i="33"/>
  <c r="X130" i="33"/>
  <c r="Y130" i="33"/>
  <c r="O130" i="33"/>
  <c r="T130" i="33"/>
  <c r="V130" i="33"/>
  <c r="M130" i="33"/>
  <c r="P130" i="33"/>
  <c r="AA130" i="33"/>
  <c r="X75" i="33"/>
  <c r="W75" i="33"/>
  <c r="R75" i="33"/>
  <c r="T75" i="33"/>
  <c r="AC75" i="33"/>
  <c r="AB75" i="33"/>
  <c r="AA75" i="33"/>
  <c r="M75" i="33"/>
  <c r="Q75" i="33"/>
  <c r="Y75" i="33"/>
  <c r="S75" i="33"/>
  <c r="U75" i="33"/>
  <c r="L75" i="33"/>
  <c r="P75" i="33"/>
  <c r="Z75" i="33"/>
  <c r="O75" i="33"/>
  <c r="N75" i="33"/>
  <c r="V75" i="33"/>
  <c r="P77" i="33"/>
  <c r="Z77" i="33"/>
  <c r="V77" i="33"/>
  <c r="N77" i="33"/>
  <c r="Y77" i="33"/>
  <c r="AC77" i="33"/>
  <c r="T77" i="33"/>
  <c r="S77" i="33"/>
  <c r="U77" i="33"/>
  <c r="O77" i="33"/>
  <c r="W77" i="33"/>
  <c r="L77" i="33"/>
  <c r="R77" i="33"/>
  <c r="X77" i="33"/>
  <c r="M77" i="33"/>
  <c r="Q77" i="33"/>
  <c r="AA77" i="33"/>
  <c r="AB77" i="33"/>
  <c r="P268" i="14"/>
  <c r="I79" i="33"/>
  <c r="P464" i="14"/>
  <c r="I131" i="33"/>
  <c r="P465" i="14"/>
  <c r="I132" i="33"/>
  <c r="T78" i="33"/>
  <c r="M78" i="33"/>
  <c r="W78" i="33"/>
  <c r="V78" i="33"/>
  <c r="P78" i="33"/>
  <c r="N78" i="33"/>
  <c r="AA78" i="33"/>
  <c r="AC78" i="33"/>
  <c r="S78" i="33"/>
  <c r="R78" i="33"/>
  <c r="Q78" i="33"/>
  <c r="O78" i="33"/>
  <c r="AB78" i="33"/>
  <c r="Y78" i="33"/>
  <c r="L78" i="33"/>
  <c r="Z78" i="33"/>
  <c r="X78" i="33"/>
  <c r="U78" i="33"/>
  <c r="P266" i="14"/>
  <c r="AA128" i="33"/>
  <c r="AC128" i="33"/>
  <c r="L128" i="33"/>
  <c r="AB128" i="33"/>
  <c r="X128" i="33"/>
  <c r="V128" i="33"/>
  <c r="N128" i="33"/>
  <c r="Q128" i="33"/>
  <c r="P128" i="33"/>
  <c r="O128" i="33"/>
  <c r="W128" i="33"/>
  <c r="Y128" i="33"/>
  <c r="M128" i="33"/>
  <c r="U128" i="33"/>
  <c r="Z128" i="33"/>
  <c r="R128" i="33"/>
  <c r="T128" i="33"/>
  <c r="S128" i="33"/>
  <c r="P463" i="14"/>
  <c r="P267" i="14"/>
  <c r="J1081" i="14"/>
  <c r="P1061" i="14"/>
  <c r="I481" i="14"/>
  <c r="O481" i="14" s="1"/>
  <c r="I135" i="33" s="1"/>
  <c r="I482" i="14"/>
  <c r="O482" i="14" s="1"/>
  <c r="I483" i="14"/>
  <c r="O483" i="14" s="1"/>
  <c r="F495" i="14"/>
  <c r="P483" i="14" l="1"/>
  <c r="I137" i="33"/>
  <c r="P482" i="14"/>
  <c r="I136" i="33"/>
  <c r="W135" i="33"/>
  <c r="R135" i="33"/>
  <c r="S135" i="33"/>
  <c r="T135" i="33"/>
  <c r="N135" i="33"/>
  <c r="AA135" i="33"/>
  <c r="Q135" i="33"/>
  <c r="V135" i="33"/>
  <c r="AB135" i="33"/>
  <c r="P135" i="33"/>
  <c r="O135" i="33"/>
  <c r="M135" i="33"/>
  <c r="L135" i="33"/>
  <c r="AC135" i="33"/>
  <c r="X135" i="33"/>
  <c r="U135" i="33"/>
  <c r="Y135" i="33"/>
  <c r="Z135" i="33"/>
  <c r="I498" i="14"/>
  <c r="O498" i="14" s="1"/>
  <c r="I139" i="33" s="1"/>
  <c r="W31" i="14"/>
  <c r="AB132" i="33"/>
  <c r="L132" i="33"/>
  <c r="R132" i="33"/>
  <c r="AA132" i="33"/>
  <c r="O132" i="33"/>
  <c r="W132" i="33"/>
  <c r="S132" i="33"/>
  <c r="X132" i="33"/>
  <c r="AC132" i="33"/>
  <c r="V132" i="33"/>
  <c r="Q132" i="33"/>
  <c r="N132" i="33"/>
  <c r="M132" i="33"/>
  <c r="Y132" i="33"/>
  <c r="U132" i="33"/>
  <c r="Z132" i="33"/>
  <c r="P132" i="33"/>
  <c r="T132" i="33"/>
  <c r="T131" i="33"/>
  <c r="V131" i="33"/>
  <c r="AC131" i="33"/>
  <c r="Y131" i="33"/>
  <c r="S131" i="33"/>
  <c r="O131" i="33"/>
  <c r="AA131" i="33"/>
  <c r="W131" i="33"/>
  <c r="R131" i="33"/>
  <c r="Q131" i="33"/>
  <c r="L131" i="33"/>
  <c r="AB131" i="33"/>
  <c r="Z131" i="33"/>
  <c r="X131" i="33"/>
  <c r="P131" i="33"/>
  <c r="M131" i="33"/>
  <c r="N131" i="33"/>
  <c r="U131" i="33"/>
  <c r="V79" i="33"/>
  <c r="U79" i="33"/>
  <c r="P79" i="33"/>
  <c r="S79" i="33"/>
  <c r="X79" i="33"/>
  <c r="Q79" i="33"/>
  <c r="O79" i="33"/>
  <c r="AB79" i="33"/>
  <c r="M79" i="33"/>
  <c r="AA79" i="33"/>
  <c r="Z79" i="33"/>
  <c r="L79" i="33"/>
  <c r="W79" i="33"/>
  <c r="N79" i="33"/>
  <c r="Y79" i="33"/>
  <c r="AC79" i="33"/>
  <c r="T79" i="33"/>
  <c r="R79" i="33"/>
  <c r="P481" i="14"/>
  <c r="J1101" i="14"/>
  <c r="P1081" i="14"/>
  <c r="I500" i="14"/>
  <c r="O500" i="14" s="1"/>
  <c r="I499" i="14"/>
  <c r="O499" i="14" s="1"/>
  <c r="P500" i="14" l="1"/>
  <c r="I141" i="33"/>
  <c r="U136" i="33"/>
  <c r="Y136" i="33"/>
  <c r="V136" i="33"/>
  <c r="L136" i="33"/>
  <c r="T136" i="33"/>
  <c r="O136" i="33"/>
  <c r="N136" i="33"/>
  <c r="AC136" i="33"/>
  <c r="AB136" i="33"/>
  <c r="X136" i="33"/>
  <c r="Q136" i="33"/>
  <c r="Z136" i="33"/>
  <c r="W136" i="33"/>
  <c r="S136" i="33"/>
  <c r="P136" i="33"/>
  <c r="M136" i="33"/>
  <c r="AA136" i="33"/>
  <c r="R136" i="33"/>
  <c r="P499" i="14"/>
  <c r="I140" i="33"/>
  <c r="P498" i="14"/>
  <c r="AC137" i="33"/>
  <c r="Q137" i="33"/>
  <c r="N137" i="33"/>
  <c r="U137" i="33"/>
  <c r="Z137" i="33"/>
  <c r="V137" i="33"/>
  <c r="AB137" i="33"/>
  <c r="S137" i="33"/>
  <c r="W137" i="33"/>
  <c r="X137" i="33"/>
  <c r="O137" i="33"/>
  <c r="T137" i="33"/>
  <c r="R137" i="33"/>
  <c r="Y137" i="33"/>
  <c r="P137" i="33"/>
  <c r="AA137" i="33"/>
  <c r="L137" i="33"/>
  <c r="M137" i="33"/>
  <c r="AC139" i="33"/>
  <c r="AB139" i="33"/>
  <c r="M139" i="33"/>
  <c r="Q139" i="33"/>
  <c r="X139" i="33"/>
  <c r="R139" i="33"/>
  <c r="Z139" i="33"/>
  <c r="P139" i="33"/>
  <c r="Y139" i="33"/>
  <c r="W139" i="33"/>
  <c r="V139" i="33"/>
  <c r="T139" i="33"/>
  <c r="AA139" i="33"/>
  <c r="S139" i="33"/>
  <c r="N139" i="33"/>
  <c r="U139" i="33"/>
  <c r="O139" i="33"/>
  <c r="L139" i="33"/>
  <c r="J1217" i="14"/>
  <c r="P1101" i="14"/>
  <c r="I37" i="14"/>
  <c r="O37" i="14" s="1"/>
  <c r="I36" i="14"/>
  <c r="O36" i="14" s="1"/>
  <c r="I20" i="33" s="1"/>
  <c r="J29" i="14"/>
  <c r="G3515" i="14" s="1"/>
  <c r="J23" i="14"/>
  <c r="J25" i="14"/>
  <c r="J24" i="14"/>
  <c r="I19" i="14"/>
  <c r="O19" i="14" s="1"/>
  <c r="I17" i="33" s="1"/>
  <c r="P140" i="33" l="1"/>
  <c r="U140" i="33"/>
  <c r="S140" i="33"/>
  <c r="R140" i="33"/>
  <c r="AB140" i="33"/>
  <c r="AA140" i="33"/>
  <c r="X140" i="33"/>
  <c r="M140" i="33"/>
  <c r="Z140" i="33"/>
  <c r="V140" i="33"/>
  <c r="W140" i="33"/>
  <c r="AC140" i="33"/>
  <c r="L140" i="33"/>
  <c r="Y140" i="33"/>
  <c r="Q140" i="33"/>
  <c r="N140" i="33"/>
  <c r="O140" i="33"/>
  <c r="T140" i="33"/>
  <c r="Z17" i="33"/>
  <c r="S17" i="33"/>
  <c r="Y17" i="33"/>
  <c r="N17" i="33"/>
  <c r="L17" i="33"/>
  <c r="AB17" i="33"/>
  <c r="AA17" i="33"/>
  <c r="X17" i="33"/>
  <c r="P17" i="33"/>
  <c r="R17" i="33"/>
  <c r="AC17" i="33"/>
  <c r="M17" i="33"/>
  <c r="W17" i="33"/>
  <c r="U17" i="33"/>
  <c r="O17" i="33"/>
  <c r="Q17" i="33"/>
  <c r="T17" i="33"/>
  <c r="V17" i="33"/>
  <c r="P37" i="14"/>
  <c r="I21" i="33"/>
  <c r="U141" i="33"/>
  <c r="T141" i="33"/>
  <c r="AC141" i="33"/>
  <c r="Q141" i="33"/>
  <c r="AA141" i="33"/>
  <c r="P141" i="33"/>
  <c r="O141" i="33"/>
  <c r="N141" i="33"/>
  <c r="W141" i="33"/>
  <c r="M141" i="33"/>
  <c r="S141" i="33"/>
  <c r="V141" i="33"/>
  <c r="L141" i="33"/>
  <c r="Y141" i="33"/>
  <c r="R141" i="33"/>
  <c r="AB141" i="33"/>
  <c r="X141" i="33"/>
  <c r="Z141" i="33"/>
  <c r="AB20" i="33"/>
  <c r="P20" i="33"/>
  <c r="U20" i="33"/>
  <c r="N20" i="33"/>
  <c r="AA20" i="33"/>
  <c r="T20" i="33"/>
  <c r="Z20" i="33"/>
  <c r="O20" i="33"/>
  <c r="M20" i="33"/>
  <c r="Y20" i="33"/>
  <c r="W20" i="33"/>
  <c r="L20" i="33"/>
  <c r="Q20" i="33"/>
  <c r="R20" i="33"/>
  <c r="S20" i="33"/>
  <c r="AC20" i="33"/>
  <c r="X20" i="33"/>
  <c r="V20" i="33"/>
  <c r="P19" i="14"/>
  <c r="P36" i="14"/>
  <c r="R32" i="14" s="1"/>
  <c r="G3617" i="14"/>
  <c r="P24" i="14"/>
  <c r="I3617" i="14" s="1"/>
  <c r="K25" i="14"/>
  <c r="G3647" i="14"/>
  <c r="P25" i="14"/>
  <c r="I3647" i="14" s="1"/>
  <c r="G3711" i="14"/>
  <c r="P23" i="14"/>
  <c r="I3711" i="14" s="1"/>
  <c r="J1238" i="14"/>
  <c r="P1217" i="14"/>
  <c r="V181" i="8"/>
  <c r="V54" i="8"/>
  <c r="D2997" i="14"/>
  <c r="V180" i="14" s="1"/>
  <c r="E2589" i="14"/>
  <c r="E2538" i="14"/>
  <c r="E2521" i="14"/>
  <c r="E2453" i="14"/>
  <c r="E2402" i="14"/>
  <c r="E2347" i="14"/>
  <c r="E2309" i="14"/>
  <c r="E2145" i="14"/>
  <c r="D2145" i="14"/>
  <c r="V124" i="14" s="1"/>
  <c r="D2131" i="14"/>
  <c r="V123" i="14" s="1"/>
  <c r="E2131" i="14"/>
  <c r="E2117" i="14"/>
  <c r="D2117" i="14"/>
  <c r="V122" i="14" s="1"/>
  <c r="D2103" i="14"/>
  <c r="V121" i="14" s="1"/>
  <c r="K2137" i="14"/>
  <c r="K2136" i="14"/>
  <c r="K2135" i="14"/>
  <c r="H2132" i="14"/>
  <c r="K2123" i="14"/>
  <c r="K2122" i="14"/>
  <c r="K2121" i="14"/>
  <c r="H2118" i="14"/>
  <c r="E2103" i="14"/>
  <c r="D2089" i="14"/>
  <c r="V120" i="14" s="1"/>
  <c r="K2109" i="14"/>
  <c r="K2108" i="14"/>
  <c r="K2107" i="14"/>
  <c r="H2104" i="14"/>
  <c r="E2089" i="14"/>
  <c r="D2075" i="14"/>
  <c r="V119" i="14" s="1"/>
  <c r="K2095" i="14"/>
  <c r="K2094" i="14"/>
  <c r="K2093" i="14"/>
  <c r="H2090" i="14"/>
  <c r="E2075" i="14"/>
  <c r="D2061" i="14"/>
  <c r="V118" i="14" s="1"/>
  <c r="K2081" i="14"/>
  <c r="K2080" i="14"/>
  <c r="K2079" i="14"/>
  <c r="H2076" i="14"/>
  <c r="E2061" i="14"/>
  <c r="D2157" i="14"/>
  <c r="V125" i="14" s="1"/>
  <c r="E1855" i="14"/>
  <c r="G44" i="23" l="1"/>
  <c r="G42" i="22"/>
  <c r="I41" i="21"/>
  <c r="G62" i="23"/>
  <c r="I168" i="21"/>
  <c r="G123" i="22"/>
  <c r="W21" i="33"/>
  <c r="U21" i="33"/>
  <c r="Y21" i="33"/>
  <c r="AA21" i="33"/>
  <c r="M21" i="33"/>
  <c r="R21" i="33"/>
  <c r="T21" i="33"/>
  <c r="AC21" i="33"/>
  <c r="S21" i="33"/>
  <c r="X21" i="33"/>
  <c r="Z21" i="33"/>
  <c r="P21" i="33"/>
  <c r="O21" i="33"/>
  <c r="V21" i="33"/>
  <c r="N21" i="33"/>
  <c r="L21" i="33"/>
  <c r="AB21" i="33"/>
  <c r="Q21" i="33"/>
  <c r="J1259" i="14"/>
  <c r="P1238" i="14"/>
  <c r="I2141" i="14"/>
  <c r="I2142" i="14"/>
  <c r="I2128" i="14"/>
  <c r="I2127" i="14"/>
  <c r="I2113" i="14"/>
  <c r="I2114" i="14"/>
  <c r="I2100" i="14"/>
  <c r="O2100" i="14" s="1"/>
  <c r="P2100" i="14" s="1"/>
  <c r="I2099" i="14"/>
  <c r="O2099" i="14" s="1"/>
  <c r="P2099" i="14" s="1"/>
  <c r="I2085" i="14"/>
  <c r="O2085" i="14" s="1"/>
  <c r="P2085" i="14" s="1"/>
  <c r="I2086" i="14"/>
  <c r="O2086" i="14" s="1"/>
  <c r="P2086" i="14" s="1"/>
  <c r="K2124" i="14"/>
  <c r="K2138" i="14"/>
  <c r="K2110" i="14"/>
  <c r="K2096" i="14"/>
  <c r="K2082" i="14"/>
  <c r="K2114" i="14" l="1"/>
  <c r="O2114" i="14"/>
  <c r="P2114" i="14" s="1"/>
  <c r="K2128" i="14"/>
  <c r="O2128" i="14"/>
  <c r="P2128" i="14" s="1"/>
  <c r="K2113" i="14"/>
  <c r="O2113" i="14"/>
  <c r="P2113" i="14" s="1"/>
  <c r="K2127" i="14"/>
  <c r="O2127" i="14"/>
  <c r="P2127" i="14" s="1"/>
  <c r="K2142" i="14"/>
  <c r="O2142" i="14"/>
  <c r="P2142" i="14" s="1"/>
  <c r="K2141" i="14"/>
  <c r="O2141" i="14"/>
  <c r="P2141" i="14" s="1"/>
  <c r="J1280" i="14"/>
  <c r="P1259" i="14"/>
  <c r="J2112" i="14"/>
  <c r="P2112" i="14" s="1"/>
  <c r="R2103" i="14" s="1"/>
  <c r="J2084" i="14"/>
  <c r="P2084" i="14" s="1"/>
  <c r="R2075" i="14" s="1"/>
  <c r="J2140" i="14"/>
  <c r="P2140" i="14" s="1"/>
  <c r="R2131" i="14" s="1"/>
  <c r="J2126" i="14"/>
  <c r="P2126" i="14" s="1"/>
  <c r="R2117" i="14" s="1"/>
  <c r="J2098" i="14"/>
  <c r="P2098" i="14" s="1"/>
  <c r="R2089" i="14" s="1"/>
  <c r="K2098" i="14" l="1"/>
  <c r="K2140" i="14"/>
  <c r="K2143" i="14" s="1"/>
  <c r="K2084" i="14"/>
  <c r="J1300" i="14"/>
  <c r="P1280" i="14"/>
  <c r="K2126" i="14"/>
  <c r="K2129" i="14" s="1"/>
  <c r="K2118" i="14" s="1"/>
  <c r="U156" i="8" s="1"/>
  <c r="H143" i="21" s="1"/>
  <c r="K2112" i="14"/>
  <c r="K2115" i="14" s="1"/>
  <c r="K2104" i="14" s="1"/>
  <c r="U155" i="8" s="1"/>
  <c r="H142" i="21" s="1"/>
  <c r="K2132" i="14"/>
  <c r="U157" i="8" s="1"/>
  <c r="H144" i="21" s="1"/>
  <c r="E3484" i="14"/>
  <c r="D3484" i="14"/>
  <c r="V208" i="14" s="1"/>
  <c r="E3471" i="14"/>
  <c r="D3471" i="14"/>
  <c r="V207" i="14" s="1"/>
  <c r="K3490" i="14"/>
  <c r="K3489" i="14"/>
  <c r="K3488" i="14"/>
  <c r="H3485" i="14"/>
  <c r="I3494" i="14" s="1"/>
  <c r="K3494" i="14" s="1"/>
  <c r="K3477" i="14"/>
  <c r="K3476" i="14"/>
  <c r="K3475" i="14"/>
  <c r="H3472" i="14"/>
  <c r="I3481" i="14" s="1"/>
  <c r="K3481" i="14" s="1"/>
  <c r="E3458" i="14"/>
  <c r="D3458" i="14"/>
  <c r="V206" i="14" s="1"/>
  <c r="I3464" i="14"/>
  <c r="I3463" i="14"/>
  <c r="I3462" i="14"/>
  <c r="H3459" i="14"/>
  <c r="I3468" i="14" s="1"/>
  <c r="E3445" i="14"/>
  <c r="D3445" i="14"/>
  <c r="V205" i="14" s="1"/>
  <c r="K3451" i="14"/>
  <c r="K3450" i="14"/>
  <c r="K3449" i="14"/>
  <c r="H3446" i="14"/>
  <c r="I3455" i="14" s="1"/>
  <c r="E3428" i="14"/>
  <c r="D3428" i="14"/>
  <c r="V204" i="14" s="1"/>
  <c r="E3411" i="14"/>
  <c r="E3394" i="14"/>
  <c r="D3411" i="14"/>
  <c r="V203" i="14" s="1"/>
  <c r="D3394" i="14"/>
  <c r="V202" i="14" s="1"/>
  <c r="K3438" i="14"/>
  <c r="K3437" i="14"/>
  <c r="I3434" i="14"/>
  <c r="I3433" i="14"/>
  <c r="I3432" i="14"/>
  <c r="H3429" i="14"/>
  <c r="I3442" i="14" s="1"/>
  <c r="K3442" i="14" s="1"/>
  <c r="K3417" i="14"/>
  <c r="K3416" i="14"/>
  <c r="K3415" i="14"/>
  <c r="H3412" i="14"/>
  <c r="I3425" i="14" s="1"/>
  <c r="K3425" i="14" s="1"/>
  <c r="K3404" i="14"/>
  <c r="K3403" i="14"/>
  <c r="K3400" i="14"/>
  <c r="K3399" i="14"/>
  <c r="K3398" i="14"/>
  <c r="H3395" i="14"/>
  <c r="I3408" i="14" s="1"/>
  <c r="K3408" i="14" s="1"/>
  <c r="E3377" i="14"/>
  <c r="D3377" i="14"/>
  <c r="V201" i="14" s="1"/>
  <c r="E3362" i="14"/>
  <c r="D3362" i="14"/>
  <c r="V200" i="14" s="1"/>
  <c r="E3346" i="14"/>
  <c r="D3346" i="14"/>
  <c r="V199" i="14" s="1"/>
  <c r="E3330" i="14"/>
  <c r="D3330" i="14"/>
  <c r="V198" i="14" s="1"/>
  <c r="K3387" i="14"/>
  <c r="K3386" i="14"/>
  <c r="K3383" i="14"/>
  <c r="K3382" i="14"/>
  <c r="K3381" i="14"/>
  <c r="H3378" i="14"/>
  <c r="I3391" i="14" s="1"/>
  <c r="K3391" i="14" s="1"/>
  <c r="K3371" i="14"/>
  <c r="K3368" i="14"/>
  <c r="K3367" i="14"/>
  <c r="K3366" i="14"/>
  <c r="H3363" i="14"/>
  <c r="K3355" i="14"/>
  <c r="K3352" i="14"/>
  <c r="K3351" i="14"/>
  <c r="K3350" i="14"/>
  <c r="H3347" i="14"/>
  <c r="E3312" i="14"/>
  <c r="D3312" i="14"/>
  <c r="V197" i="14" s="1"/>
  <c r="D3296" i="14"/>
  <c r="V196" i="14" s="1"/>
  <c r="E3296" i="14"/>
  <c r="K3336" i="14"/>
  <c r="K3335" i="14"/>
  <c r="K3334" i="14"/>
  <c r="H3331" i="14"/>
  <c r="K3323" i="14"/>
  <c r="K3322" i="14"/>
  <c r="K3321" i="14"/>
  <c r="K3318" i="14"/>
  <c r="K3317" i="14"/>
  <c r="K3316" i="14"/>
  <c r="H3313" i="14"/>
  <c r="I3327" i="14" s="1"/>
  <c r="K3327" i="14" s="1"/>
  <c r="K3306" i="14"/>
  <c r="K3305" i="14"/>
  <c r="K3302" i="14"/>
  <c r="K3301" i="14"/>
  <c r="K3300" i="14"/>
  <c r="H3297" i="14"/>
  <c r="E3279" i="14"/>
  <c r="D3279" i="14"/>
  <c r="V195" i="14" s="1"/>
  <c r="E3260" i="14"/>
  <c r="D3260" i="14"/>
  <c r="V194" i="14" s="1"/>
  <c r="E3240" i="14"/>
  <c r="D3240" i="14"/>
  <c r="V193" i="14" s="1"/>
  <c r="E3220" i="14"/>
  <c r="D3220" i="14"/>
  <c r="V192" i="14" s="1"/>
  <c r="K3289" i="14"/>
  <c r="K3288" i="14"/>
  <c r="K3285" i="14"/>
  <c r="K3284" i="14"/>
  <c r="K3283" i="14"/>
  <c r="H3280" i="14"/>
  <c r="I3293" i="14" s="1"/>
  <c r="K3270" i="14"/>
  <c r="K3269" i="14"/>
  <c r="K3266" i="14"/>
  <c r="K3265" i="14"/>
  <c r="K3264" i="14"/>
  <c r="H3261" i="14"/>
  <c r="K3246" i="14"/>
  <c r="K3245" i="14"/>
  <c r="K3244" i="14"/>
  <c r="H3241" i="14"/>
  <c r="I3254" i="14" s="1"/>
  <c r="O3254" i="14" s="1"/>
  <c r="P3254" i="14" s="1"/>
  <c r="K3230" i="14"/>
  <c r="K3226" i="14"/>
  <c r="K3225" i="14"/>
  <c r="K3224" i="14"/>
  <c r="H3221" i="14"/>
  <c r="E3199" i="14"/>
  <c r="D3199" i="14"/>
  <c r="V191" i="14" s="1"/>
  <c r="E3177" i="14"/>
  <c r="D3177" i="14"/>
  <c r="V190" i="14" s="1"/>
  <c r="E3159" i="14"/>
  <c r="D3159" i="14"/>
  <c r="V189" i="14" s="1"/>
  <c r="E3140" i="14"/>
  <c r="D3140" i="14"/>
  <c r="V188" i="14" s="1"/>
  <c r="D3121" i="14"/>
  <c r="V187" i="14" s="1"/>
  <c r="E3121" i="14"/>
  <c r="E3105" i="14"/>
  <c r="D3105" i="14"/>
  <c r="V186" i="14" s="1"/>
  <c r="K3205" i="14"/>
  <c r="K3204" i="14"/>
  <c r="K3203" i="14"/>
  <c r="H3200" i="14"/>
  <c r="K3192" i="14"/>
  <c r="K3187" i="14"/>
  <c r="K3186" i="14"/>
  <c r="K3183" i="14"/>
  <c r="K3182" i="14"/>
  <c r="K3181" i="14"/>
  <c r="H3178" i="14"/>
  <c r="I3196" i="14" s="1"/>
  <c r="K3170" i="14"/>
  <c r="K3169" i="14"/>
  <c r="K3168" i="14"/>
  <c r="K3165" i="14"/>
  <c r="K3164" i="14"/>
  <c r="K3163" i="14"/>
  <c r="H3160" i="14"/>
  <c r="K3151" i="14"/>
  <c r="K3150" i="14"/>
  <c r="K3149" i="14"/>
  <c r="K3146" i="14"/>
  <c r="K3145" i="14"/>
  <c r="K3144" i="14"/>
  <c r="H3141" i="14"/>
  <c r="K3132" i="14"/>
  <c r="K3131" i="14"/>
  <c r="K3130" i="14"/>
  <c r="K3127" i="14"/>
  <c r="K3126" i="14"/>
  <c r="K3125" i="14"/>
  <c r="H3122" i="14"/>
  <c r="D3089" i="14"/>
  <c r="V185" i="14" s="1"/>
  <c r="E3089" i="14"/>
  <c r="D3070" i="14"/>
  <c r="V184" i="14" s="1"/>
  <c r="E3070" i="14"/>
  <c r="E3054" i="14"/>
  <c r="D3054" i="14"/>
  <c r="V183" i="14" s="1"/>
  <c r="D3035" i="14"/>
  <c r="V182" i="14" s="1"/>
  <c r="E3016" i="14"/>
  <c r="E3035" i="14"/>
  <c r="D3016" i="14"/>
  <c r="V181" i="14" s="1"/>
  <c r="E2997" i="14"/>
  <c r="K3114" i="14"/>
  <c r="K3111" i="14"/>
  <c r="K3110" i="14"/>
  <c r="K3109" i="14"/>
  <c r="H3106" i="14"/>
  <c r="I3118" i="14" s="1"/>
  <c r="K3118" i="14" s="1"/>
  <c r="K3095" i="14"/>
  <c r="K3094" i="14"/>
  <c r="K3093" i="14"/>
  <c r="H3090" i="14"/>
  <c r="K3076" i="14"/>
  <c r="K3075" i="14"/>
  <c r="K3074" i="14"/>
  <c r="H3071" i="14"/>
  <c r="K3060" i="14"/>
  <c r="K3059" i="14"/>
  <c r="K3058" i="14"/>
  <c r="H3055" i="14"/>
  <c r="K3041" i="14"/>
  <c r="K3040" i="14"/>
  <c r="K3039" i="14"/>
  <c r="H3036" i="14"/>
  <c r="K3022" i="14"/>
  <c r="K3021" i="14"/>
  <c r="K3020" i="14"/>
  <c r="H3017" i="14"/>
  <c r="E2978" i="14"/>
  <c r="K3003" i="14"/>
  <c r="K3002" i="14"/>
  <c r="K3001" i="14"/>
  <c r="H2998" i="14"/>
  <c r="D2978" i="14"/>
  <c r="V179" i="14" s="1"/>
  <c r="D2959" i="14"/>
  <c r="V178" i="14" s="1"/>
  <c r="K2984" i="14"/>
  <c r="K2983" i="14"/>
  <c r="K2982" i="14"/>
  <c r="H2979" i="14"/>
  <c r="E2959" i="14"/>
  <c r="E2947" i="14"/>
  <c r="K2969" i="14"/>
  <c r="K2968" i="14"/>
  <c r="K2965" i="14"/>
  <c r="K2964" i="14"/>
  <c r="K2963" i="14"/>
  <c r="H2960" i="14"/>
  <c r="E2935" i="14"/>
  <c r="D2947" i="14"/>
  <c r="V177" i="14" s="1"/>
  <c r="K2953" i="14"/>
  <c r="K2952" i="14"/>
  <c r="K2951" i="14"/>
  <c r="H2948" i="14"/>
  <c r="D2935" i="14"/>
  <c r="V176" i="14" s="1"/>
  <c r="D2917" i="14"/>
  <c r="V175" i="14" s="1"/>
  <c r="E2917" i="14"/>
  <c r="E2887" i="14"/>
  <c r="E2899" i="14"/>
  <c r="D2899" i="14"/>
  <c r="V174" i="14" s="1"/>
  <c r="D2887" i="14"/>
  <c r="V173" i="14" s="1"/>
  <c r="K2941" i="14"/>
  <c r="K2940" i="14"/>
  <c r="K2939" i="14"/>
  <c r="H2936" i="14"/>
  <c r="K2926" i="14"/>
  <c r="K2923" i="14"/>
  <c r="K2922" i="14"/>
  <c r="K2921" i="14"/>
  <c r="H2918" i="14"/>
  <c r="K2908" i="14"/>
  <c r="K2905" i="14"/>
  <c r="K2904" i="14"/>
  <c r="K2903" i="14"/>
  <c r="H2900" i="14"/>
  <c r="K2893" i="14"/>
  <c r="K2892" i="14"/>
  <c r="K2891" i="14"/>
  <c r="H2888" i="14"/>
  <c r="E2880" i="14"/>
  <c r="D2880" i="14"/>
  <c r="V172" i="14" s="1"/>
  <c r="E2873" i="14"/>
  <c r="D2873" i="14"/>
  <c r="V171" i="14" s="1"/>
  <c r="K2884" i="14"/>
  <c r="H2881" i="14"/>
  <c r="K2877" i="14"/>
  <c r="H2874" i="14"/>
  <c r="E2866" i="14"/>
  <c r="E2854" i="14"/>
  <c r="D2866" i="14"/>
  <c r="V170" i="14" s="1"/>
  <c r="K2870" i="14"/>
  <c r="H2867" i="14"/>
  <c r="D2854" i="14"/>
  <c r="V169" i="14" s="1"/>
  <c r="E2836" i="14"/>
  <c r="K2860" i="14"/>
  <c r="K2859" i="14"/>
  <c r="K2858" i="14"/>
  <c r="H2855" i="14"/>
  <c r="D2836" i="14"/>
  <c r="V168" i="14" s="1"/>
  <c r="E2818" i="14"/>
  <c r="D2818" i="14"/>
  <c r="V167" i="14" s="1"/>
  <c r="E2800" i="14"/>
  <c r="K2847" i="14"/>
  <c r="K2846" i="14"/>
  <c r="K2845" i="14"/>
  <c r="K2842" i="14"/>
  <c r="K2841" i="14"/>
  <c r="K2840" i="14"/>
  <c r="H2837" i="14"/>
  <c r="I2851" i="14" s="1"/>
  <c r="K2829" i="14"/>
  <c r="K2828" i="14"/>
  <c r="K2827" i="14"/>
  <c r="K2824" i="14"/>
  <c r="K2823" i="14"/>
  <c r="K2822" i="14"/>
  <c r="H2819" i="14"/>
  <c r="I2833" i="14" s="1"/>
  <c r="D2800" i="14"/>
  <c r="V166" i="14" s="1"/>
  <c r="E2783" i="14"/>
  <c r="K2811" i="14"/>
  <c r="K2810" i="14"/>
  <c r="K2809" i="14"/>
  <c r="K2806" i="14"/>
  <c r="K2805" i="14"/>
  <c r="K2804" i="14"/>
  <c r="H2801" i="14"/>
  <c r="D2783" i="14"/>
  <c r="V165" i="14" s="1"/>
  <c r="D2763" i="14"/>
  <c r="V164" i="14" s="1"/>
  <c r="K2793" i="14"/>
  <c r="K2792" i="14"/>
  <c r="K2789" i="14"/>
  <c r="K2788" i="14"/>
  <c r="K2787" i="14"/>
  <c r="H2784" i="14"/>
  <c r="I2797" i="14" s="1"/>
  <c r="O2797" i="14" s="1"/>
  <c r="P2797" i="14" s="1"/>
  <c r="E2763" i="14"/>
  <c r="E2745" i="14"/>
  <c r="K2772" i="14"/>
  <c r="K2769" i="14"/>
  <c r="K2768" i="14"/>
  <c r="K2767" i="14"/>
  <c r="H2764" i="14"/>
  <c r="D2745" i="14"/>
  <c r="V163" i="14" s="1"/>
  <c r="D2727" i="14"/>
  <c r="V162" i="14" s="1"/>
  <c r="K2756" i="14"/>
  <c r="K2755" i="14"/>
  <c r="K2754" i="14"/>
  <c r="K2751" i="14"/>
  <c r="K2750" i="14"/>
  <c r="K2749" i="14"/>
  <c r="H2746" i="14"/>
  <c r="I2760" i="14" s="1"/>
  <c r="E2727" i="14"/>
  <c r="D2709" i="14"/>
  <c r="V161" i="14" s="1"/>
  <c r="K2738" i="14"/>
  <c r="K2737" i="14"/>
  <c r="K2736" i="14"/>
  <c r="K2733" i="14"/>
  <c r="K2732" i="14"/>
  <c r="K2731" i="14"/>
  <c r="H2728" i="14"/>
  <c r="I2742" i="14" s="1"/>
  <c r="E2709" i="14"/>
  <c r="D2694" i="14"/>
  <c r="V160" i="14" s="1"/>
  <c r="K2720" i="14"/>
  <c r="K2719" i="14"/>
  <c r="K2718" i="14"/>
  <c r="K2715" i="14"/>
  <c r="K2714" i="14"/>
  <c r="K2713" i="14"/>
  <c r="H2710" i="14"/>
  <c r="I2724" i="14" s="1"/>
  <c r="E2694" i="14"/>
  <c r="D2677" i="14"/>
  <c r="V159" i="14" s="1"/>
  <c r="K2703" i="14"/>
  <c r="K2700" i="14"/>
  <c r="K2699" i="14"/>
  <c r="K2698" i="14"/>
  <c r="H2695" i="14"/>
  <c r="E2677" i="14"/>
  <c r="D2660" i="14"/>
  <c r="V158" i="14" s="1"/>
  <c r="K2687" i="14"/>
  <c r="K2686" i="14"/>
  <c r="K2683" i="14"/>
  <c r="K2682" i="14"/>
  <c r="K2681" i="14"/>
  <c r="H2678" i="14"/>
  <c r="E2660" i="14"/>
  <c r="D2643" i="14"/>
  <c r="V157" i="14" s="1"/>
  <c r="E2643" i="14"/>
  <c r="K2670" i="14"/>
  <c r="K2669" i="14"/>
  <c r="K2666" i="14"/>
  <c r="K2665" i="14"/>
  <c r="K2664" i="14"/>
  <c r="H2661" i="14"/>
  <c r="E2625" i="14"/>
  <c r="K2653" i="14"/>
  <c r="K2652" i="14"/>
  <c r="K2649" i="14"/>
  <c r="K2648" i="14"/>
  <c r="K2647" i="14"/>
  <c r="H2644" i="14"/>
  <c r="D2625" i="14"/>
  <c r="V156" i="14" s="1"/>
  <c r="K2635" i="14"/>
  <c r="K2634" i="14"/>
  <c r="K2631" i="14"/>
  <c r="K2630" i="14"/>
  <c r="K2629" i="14"/>
  <c r="H2626" i="14"/>
  <c r="I2639" i="14" s="1"/>
  <c r="O2639" i="14" s="1"/>
  <c r="P2639" i="14" s="1"/>
  <c r="E2607" i="14"/>
  <c r="D2607" i="14"/>
  <c r="V155" i="14" s="1"/>
  <c r="K2617" i="14"/>
  <c r="K2616" i="14"/>
  <c r="K2613" i="14"/>
  <c r="K2612" i="14"/>
  <c r="K2611" i="14"/>
  <c r="H2608" i="14"/>
  <c r="I2621" i="14" s="1"/>
  <c r="O2621" i="14" s="1"/>
  <c r="P2621" i="14" s="1"/>
  <c r="D2589" i="14"/>
  <c r="V154" i="14" s="1"/>
  <c r="K2599" i="14"/>
  <c r="K2598" i="14"/>
  <c r="K2595" i="14"/>
  <c r="K2594" i="14"/>
  <c r="K2593" i="14"/>
  <c r="H2590" i="14"/>
  <c r="E2572" i="14"/>
  <c r="D2572" i="14"/>
  <c r="V153" i="14" s="1"/>
  <c r="K2582" i="14"/>
  <c r="K2581" i="14"/>
  <c r="K2578" i="14"/>
  <c r="K2577" i="14"/>
  <c r="K2576" i="14"/>
  <c r="H2573" i="14"/>
  <c r="E2555" i="14"/>
  <c r="D2555" i="14"/>
  <c r="V152" i="14" s="1"/>
  <c r="K2565" i="14"/>
  <c r="K2564" i="14"/>
  <c r="K2561" i="14"/>
  <c r="K2560" i="14"/>
  <c r="K2559" i="14"/>
  <c r="H2556" i="14"/>
  <c r="D2538" i="14"/>
  <c r="V151" i="14" s="1"/>
  <c r="K2548" i="14"/>
  <c r="K2547" i="14"/>
  <c r="K2544" i="14"/>
  <c r="K2543" i="14"/>
  <c r="K2542" i="14"/>
  <c r="H2539" i="14"/>
  <c r="D2521" i="14"/>
  <c r="V150" i="14" s="1"/>
  <c r="E2504" i="14"/>
  <c r="D2504" i="14"/>
  <c r="V149" i="14" s="1"/>
  <c r="K2531" i="14"/>
  <c r="K2530" i="14"/>
  <c r="K2527" i="14"/>
  <c r="K2526" i="14"/>
  <c r="K2525" i="14"/>
  <c r="H2522" i="14"/>
  <c r="K2514" i="14"/>
  <c r="K2513" i="14"/>
  <c r="K2510" i="14"/>
  <c r="K2509" i="14"/>
  <c r="K2508" i="14"/>
  <c r="H2505" i="14"/>
  <c r="E2487" i="14"/>
  <c r="D2487" i="14"/>
  <c r="V148" i="14" s="1"/>
  <c r="K2497" i="14"/>
  <c r="K2496" i="14"/>
  <c r="K2493" i="14"/>
  <c r="K2492" i="14"/>
  <c r="K2491" i="14"/>
  <c r="H2488" i="14"/>
  <c r="E2470" i="14"/>
  <c r="D2470" i="14"/>
  <c r="V147" i="14" s="1"/>
  <c r="K2480" i="14"/>
  <c r="K2479" i="14"/>
  <c r="K2476" i="14"/>
  <c r="K2475" i="14"/>
  <c r="K2474" i="14"/>
  <c r="H2471" i="14"/>
  <c r="D2453" i="14"/>
  <c r="V146" i="14" s="1"/>
  <c r="K2459" i="14"/>
  <c r="K2458" i="14"/>
  <c r="K2457" i="14"/>
  <c r="H2454" i="14"/>
  <c r="I2467" i="14" s="1"/>
  <c r="E2436" i="14"/>
  <c r="D2436" i="14"/>
  <c r="V145" i="14" s="1"/>
  <c r="K2442" i="14"/>
  <c r="K2441" i="14"/>
  <c r="K2440" i="14"/>
  <c r="H2437" i="14"/>
  <c r="E2419" i="14"/>
  <c r="D2419" i="14"/>
  <c r="V144" i="14" s="1"/>
  <c r="K2425" i="14"/>
  <c r="K2424" i="14"/>
  <c r="K2423" i="14"/>
  <c r="H2420" i="14"/>
  <c r="D2402" i="14"/>
  <c r="V143" i="14" s="1"/>
  <c r="K2412" i="14"/>
  <c r="K2411" i="14"/>
  <c r="K2408" i="14"/>
  <c r="K2407" i="14"/>
  <c r="K2406" i="14"/>
  <c r="H2403" i="14"/>
  <c r="E2384" i="14"/>
  <c r="D2384" i="14"/>
  <c r="V142" i="14" s="1"/>
  <c r="K2394" i="14"/>
  <c r="K2393" i="14"/>
  <c r="K2390" i="14"/>
  <c r="K2389" i="14"/>
  <c r="K2388" i="14"/>
  <c r="H2385" i="14"/>
  <c r="E2365" i="14"/>
  <c r="D2365" i="14"/>
  <c r="V141" i="14" s="1"/>
  <c r="K2375" i="14"/>
  <c r="K2374" i="14"/>
  <c r="K2371" i="14"/>
  <c r="K2370" i="14"/>
  <c r="K2369" i="14"/>
  <c r="H2366" i="14"/>
  <c r="D2347" i="14"/>
  <c r="V140" i="14" s="1"/>
  <c r="K2357" i="14"/>
  <c r="K2356" i="14"/>
  <c r="K2353" i="14"/>
  <c r="K2352" i="14"/>
  <c r="K2351" i="14"/>
  <c r="H2348" i="14"/>
  <c r="D2334" i="14"/>
  <c r="V139" i="14" s="1"/>
  <c r="E2334" i="14"/>
  <c r="E2322" i="14"/>
  <c r="D2322" i="14"/>
  <c r="V138" i="14" s="1"/>
  <c r="D2309" i="14"/>
  <c r="V137" i="14" s="1"/>
  <c r="E2296" i="14"/>
  <c r="D2296" i="14"/>
  <c r="V136" i="14" s="1"/>
  <c r="E2283" i="14"/>
  <c r="D2283" i="14"/>
  <c r="V135" i="14" s="1"/>
  <c r="E2270" i="14"/>
  <c r="D2270" i="14"/>
  <c r="V134" i="14" s="1"/>
  <c r="K2340" i="14"/>
  <c r="K2339" i="14"/>
  <c r="K2338" i="14"/>
  <c r="H2335" i="14"/>
  <c r="I2344" i="14" s="1"/>
  <c r="K2344" i="14" s="1"/>
  <c r="K2328" i="14"/>
  <c r="K2327" i="14"/>
  <c r="K2326" i="14"/>
  <c r="H2323" i="14"/>
  <c r="K2315" i="14"/>
  <c r="K2314" i="14"/>
  <c r="K2313" i="14"/>
  <c r="H2310" i="14"/>
  <c r="I2319" i="14" s="1"/>
  <c r="K2319" i="14" s="1"/>
  <c r="K2302" i="14"/>
  <c r="K2301" i="14"/>
  <c r="K2300" i="14"/>
  <c r="H2297" i="14"/>
  <c r="I2306" i="14" s="1"/>
  <c r="K2306" i="14" s="1"/>
  <c r="K2289" i="14"/>
  <c r="K2288" i="14"/>
  <c r="K2287" i="14"/>
  <c r="H2284" i="14"/>
  <c r="I2293" i="14" s="1"/>
  <c r="K2293" i="14" s="1"/>
  <c r="K2276" i="14"/>
  <c r="K2275" i="14"/>
  <c r="K2274" i="14"/>
  <c r="H2271" i="14"/>
  <c r="I2280" i="14" s="1"/>
  <c r="K2280" i="14" s="1"/>
  <c r="E2257" i="14"/>
  <c r="D2257" i="14"/>
  <c r="V133" i="14" s="1"/>
  <c r="K2263" i="14"/>
  <c r="K2262" i="14"/>
  <c r="K2261" i="14"/>
  <c r="H2258" i="14"/>
  <c r="I2267" i="14" s="1"/>
  <c r="K2267" i="14" s="1"/>
  <c r="E2244" i="14"/>
  <c r="D2244" i="14"/>
  <c r="V132" i="14" s="1"/>
  <c r="K2250" i="14"/>
  <c r="K2249" i="14"/>
  <c r="K2248" i="14"/>
  <c r="H2245" i="14"/>
  <c r="I2254" i="14" s="1"/>
  <c r="K2254" i="14" s="1"/>
  <c r="E2231" i="14"/>
  <c r="D2231" i="14"/>
  <c r="V131" i="14" s="1"/>
  <c r="K2237" i="14"/>
  <c r="K2236" i="14"/>
  <c r="K2235" i="14"/>
  <c r="H2232" i="14"/>
  <c r="I2241" i="14" s="1"/>
  <c r="K2241" i="14" s="1"/>
  <c r="E2218" i="14"/>
  <c r="D2218" i="14"/>
  <c r="V130" i="14" s="1"/>
  <c r="K2224" i="14"/>
  <c r="K2223" i="14"/>
  <c r="K2222" i="14"/>
  <c r="H2219" i="14"/>
  <c r="I2228" i="14" s="1"/>
  <c r="K2228" i="14" s="1"/>
  <c r="K2794" i="14" l="1"/>
  <c r="K3293" i="14"/>
  <c r="O3293" i="14"/>
  <c r="K3434" i="14"/>
  <c r="O3434" i="14"/>
  <c r="K2724" i="14"/>
  <c r="O2724" i="14"/>
  <c r="P2724" i="14" s="1"/>
  <c r="K3464" i="14"/>
  <c r="O3464" i="14"/>
  <c r="K2760" i="14"/>
  <c r="O2760" i="14"/>
  <c r="P2760" i="14" s="1"/>
  <c r="K2851" i="14"/>
  <c r="O2851" i="14"/>
  <c r="P2851" i="14" s="1"/>
  <c r="K3462" i="14"/>
  <c r="O3462" i="14"/>
  <c r="I360" i="33" s="1"/>
  <c r="K3196" i="14"/>
  <c r="O3196" i="14"/>
  <c r="K2742" i="14"/>
  <c r="O2742" i="14"/>
  <c r="P2742" i="14" s="1"/>
  <c r="K3432" i="14"/>
  <c r="O3432" i="14"/>
  <c r="I351" i="33" s="1"/>
  <c r="J1320" i="14"/>
  <c r="P1300" i="14"/>
  <c r="K3468" i="14"/>
  <c r="O3468" i="14"/>
  <c r="P3468" i="14" s="1"/>
  <c r="K3463" i="14"/>
  <c r="O3463" i="14"/>
  <c r="K2467" i="14"/>
  <c r="O2467" i="14"/>
  <c r="P2467" i="14" s="1"/>
  <c r="K3433" i="14"/>
  <c r="O3433" i="14"/>
  <c r="K2833" i="14"/>
  <c r="O2833" i="14"/>
  <c r="P2833" i="14" s="1"/>
  <c r="K3455" i="14"/>
  <c r="O3455" i="14"/>
  <c r="K2812" i="14"/>
  <c r="K3369" i="14"/>
  <c r="K2354" i="14"/>
  <c r="J2360" i="14" s="1"/>
  <c r="P2360" i="14" s="1"/>
  <c r="K2797" i="14"/>
  <c r="I3216" i="14"/>
  <c r="I3217" i="14"/>
  <c r="K3172" i="14"/>
  <c r="K3154" i="14"/>
  <c r="K3135" i="14"/>
  <c r="I2815" i="14"/>
  <c r="I2691" i="14"/>
  <c r="I2674" i="14"/>
  <c r="I2657" i="14"/>
  <c r="I2640" i="14"/>
  <c r="K2639" i="14"/>
  <c r="I2622" i="14"/>
  <c r="K2621" i="14"/>
  <c r="I2604" i="14"/>
  <c r="I2603" i="14"/>
  <c r="I2586" i="14"/>
  <c r="I2569" i="14"/>
  <c r="I2552" i="14"/>
  <c r="I2535" i="14"/>
  <c r="I2518" i="14"/>
  <c r="I2501" i="14"/>
  <c r="I2484" i="14"/>
  <c r="I2450" i="14"/>
  <c r="I2433" i="14"/>
  <c r="I2416" i="14"/>
  <c r="I2398" i="14"/>
  <c r="I2399" i="14"/>
  <c r="K2395" i="14"/>
  <c r="I2380" i="14"/>
  <c r="I2379" i="14"/>
  <c r="I2381" i="14"/>
  <c r="I2362" i="14"/>
  <c r="I2361" i="14"/>
  <c r="K2970" i="14"/>
  <c r="K3254" i="14"/>
  <c r="I3234" i="14"/>
  <c r="K2985" i="14"/>
  <c r="K2966" i="14"/>
  <c r="I2932" i="14"/>
  <c r="I2930" i="14"/>
  <c r="I2931" i="14"/>
  <c r="I2913" i="14"/>
  <c r="I2912" i="14"/>
  <c r="I2914" i="14"/>
  <c r="K3478" i="14"/>
  <c r="K3491" i="14"/>
  <c r="K3485" i="14" s="1"/>
  <c r="K3353" i="14"/>
  <c r="J3359" i="14" s="1"/>
  <c r="P3359" i="14" s="1"/>
  <c r="K3286" i="14"/>
  <c r="J3292" i="14" s="1"/>
  <c r="P3292" i="14" s="1"/>
  <c r="R3279" i="14" s="1"/>
  <c r="K3452" i="14"/>
  <c r="K3388" i="14"/>
  <c r="K3401" i="14"/>
  <c r="J3407" i="14" s="1"/>
  <c r="P3407" i="14" s="1"/>
  <c r="R3394" i="14" s="1"/>
  <c r="K3405" i="14"/>
  <c r="K3422" i="14"/>
  <c r="K3439" i="14"/>
  <c r="K3418" i="14"/>
  <c r="K3384" i="14"/>
  <c r="J3390" i="14" s="1"/>
  <c r="P3390" i="14" s="1"/>
  <c r="R3377" i="14" s="1"/>
  <c r="K3357" i="14"/>
  <c r="K3372" i="14"/>
  <c r="K3324" i="14"/>
  <c r="K3337" i="14"/>
  <c r="J3343" i="14" s="1"/>
  <c r="P3343" i="14" s="1"/>
  <c r="R3330" i="14" s="1"/>
  <c r="K3341" i="14"/>
  <c r="K3319" i="14"/>
  <c r="K3247" i="14"/>
  <c r="J3253" i="14" s="1"/>
  <c r="P3253" i="14" s="1"/>
  <c r="R3240" i="14" s="1"/>
  <c r="K3303" i="14"/>
  <c r="J3309" i="14" s="1"/>
  <c r="P3309" i="14" s="1"/>
  <c r="R3296" i="14" s="1"/>
  <c r="K3307" i="14"/>
  <c r="K3231" i="14"/>
  <c r="K3251" i="14"/>
  <c r="K3274" i="14"/>
  <c r="K3290" i="14"/>
  <c r="K3061" i="14"/>
  <c r="K3193" i="14"/>
  <c r="K3227" i="14"/>
  <c r="K3267" i="14"/>
  <c r="K3184" i="14"/>
  <c r="J3195" i="14" s="1"/>
  <c r="P3195" i="14" s="1"/>
  <c r="R3177" i="14" s="1"/>
  <c r="K3147" i="14"/>
  <c r="J3156" i="14" s="1"/>
  <c r="P3156" i="14" s="1"/>
  <c r="R3140" i="14" s="1"/>
  <c r="K3128" i="14"/>
  <c r="K3166" i="14"/>
  <c r="K3206" i="14"/>
  <c r="K3023" i="14"/>
  <c r="K3115" i="14"/>
  <c r="K3077" i="14"/>
  <c r="K3100" i="14"/>
  <c r="K3112" i="14"/>
  <c r="K3096" i="14"/>
  <c r="K3065" i="14"/>
  <c r="K3027" i="14"/>
  <c r="K3042" i="14"/>
  <c r="K3004" i="14"/>
  <c r="K3008" i="14"/>
  <c r="K2906" i="14"/>
  <c r="J2911" i="14" s="1"/>
  <c r="P2911" i="14" s="1"/>
  <c r="K2954" i="14"/>
  <c r="K2909" i="14"/>
  <c r="K2927" i="14"/>
  <c r="K2885" i="14"/>
  <c r="K2881" i="14" s="1"/>
  <c r="K2942" i="14"/>
  <c r="K2894" i="14"/>
  <c r="K2924" i="14"/>
  <c r="K2878" i="14"/>
  <c r="K2874" i="14" s="1"/>
  <c r="K2871" i="14"/>
  <c r="K2867" i="14" s="1"/>
  <c r="K2848" i="14"/>
  <c r="K2861" i="14"/>
  <c r="K2830" i="14"/>
  <c r="K2843" i="14"/>
  <c r="K2825" i="14"/>
  <c r="K2807" i="14"/>
  <c r="J2814" i="14" s="1"/>
  <c r="P2814" i="14" s="1"/>
  <c r="R2800" i="14" s="1"/>
  <c r="K2790" i="14"/>
  <c r="K2770" i="14"/>
  <c r="K2778" i="14"/>
  <c r="K2757" i="14"/>
  <c r="K2752" i="14"/>
  <c r="J2759" i="14" s="1"/>
  <c r="P2759" i="14" s="1"/>
  <c r="K2721" i="14"/>
  <c r="K2739" i="14"/>
  <c r="K2734" i="14"/>
  <c r="K2716" i="14"/>
  <c r="J2723" i="14" s="1"/>
  <c r="P2723" i="14" s="1"/>
  <c r="K2701" i="14"/>
  <c r="J2706" i="14" s="1"/>
  <c r="P2706" i="14" s="1"/>
  <c r="R2694" i="14" s="1"/>
  <c r="K2704" i="14"/>
  <c r="K2688" i="14"/>
  <c r="K2671" i="14"/>
  <c r="K2684" i="14"/>
  <c r="K2667" i="14"/>
  <c r="K2654" i="14"/>
  <c r="K2650" i="14"/>
  <c r="K2636" i="14"/>
  <c r="K2618" i="14"/>
  <c r="K2632" i="14"/>
  <c r="K2614" i="14"/>
  <c r="J2620" i="14" s="1"/>
  <c r="P2620" i="14" s="1"/>
  <c r="K2528" i="14"/>
  <c r="K2596" i="14"/>
  <c r="J2602" i="14" s="1"/>
  <c r="P2602" i="14" s="1"/>
  <c r="K2600" i="14"/>
  <c r="K2579" i="14"/>
  <c r="J2585" i="14" s="1"/>
  <c r="P2585" i="14" s="1"/>
  <c r="K2583" i="14"/>
  <c r="K2562" i="14"/>
  <c r="J2568" i="14" s="1"/>
  <c r="P2568" i="14" s="1"/>
  <c r="K2566" i="14"/>
  <c r="K2549" i="14"/>
  <c r="K2477" i="14"/>
  <c r="J2483" i="14" s="1"/>
  <c r="P2483" i="14" s="1"/>
  <c r="K2532" i="14"/>
  <c r="K2545" i="14"/>
  <c r="J2551" i="14" s="1"/>
  <c r="P2551" i="14" s="1"/>
  <c r="K2515" i="14"/>
  <c r="K2481" i="14"/>
  <c r="K2511" i="14"/>
  <c r="K2494" i="14"/>
  <c r="J2500" i="14" s="1"/>
  <c r="P2500" i="14" s="1"/>
  <c r="K2498" i="14"/>
  <c r="K2464" i="14"/>
  <c r="K2460" i="14"/>
  <c r="K2443" i="14"/>
  <c r="K2447" i="14"/>
  <c r="K2426" i="14"/>
  <c r="K2376" i="14"/>
  <c r="K2413" i="14"/>
  <c r="K2409" i="14"/>
  <c r="J2415" i="14" s="1"/>
  <c r="P2415" i="14" s="1"/>
  <c r="K2391" i="14"/>
  <c r="K2372" i="14"/>
  <c r="K2358" i="14"/>
  <c r="K2290" i="14"/>
  <c r="K2316" i="14"/>
  <c r="K2341" i="14"/>
  <c r="K2277" i="14"/>
  <c r="K2303" i="14"/>
  <c r="K2329" i="14"/>
  <c r="K2264" i="14"/>
  <c r="K2251" i="14"/>
  <c r="K2238" i="14"/>
  <c r="K2225" i="14"/>
  <c r="D2206" i="14"/>
  <c r="V129" i="14" s="1"/>
  <c r="E2206" i="14"/>
  <c r="E2193" i="14"/>
  <c r="D2193" i="14"/>
  <c r="V128" i="14" s="1"/>
  <c r="K2212" i="14"/>
  <c r="K2211" i="14"/>
  <c r="K2210" i="14"/>
  <c r="H2207" i="14"/>
  <c r="K2199" i="14"/>
  <c r="K2198" i="14"/>
  <c r="K2197" i="14"/>
  <c r="H2194" i="14"/>
  <c r="I2203" i="14" s="1"/>
  <c r="K2203" i="14" s="1"/>
  <c r="E2181" i="14"/>
  <c r="D2181" i="14"/>
  <c r="V127" i="14" s="1"/>
  <c r="K2187" i="14"/>
  <c r="K2186" i="14"/>
  <c r="K2185" i="14"/>
  <c r="H2182" i="14"/>
  <c r="E2169" i="14"/>
  <c r="D2169" i="14"/>
  <c r="V126" i="14" s="1"/>
  <c r="K2175" i="14"/>
  <c r="K2174" i="14"/>
  <c r="K2173" i="14"/>
  <c r="H2170" i="14"/>
  <c r="E2157" i="14"/>
  <c r="K2163" i="14"/>
  <c r="K2162" i="14"/>
  <c r="K2161" i="14"/>
  <c r="H2158" i="14"/>
  <c r="K2151" i="14"/>
  <c r="K2150" i="14"/>
  <c r="K2149" i="14"/>
  <c r="H2146" i="14"/>
  <c r="K2067" i="14"/>
  <c r="K2066" i="14"/>
  <c r="K2065" i="14"/>
  <c r="H2062" i="14"/>
  <c r="I2071" i="14" s="1"/>
  <c r="O2071" i="14" s="1"/>
  <c r="P2071" i="14" s="1"/>
  <c r="E2047" i="14"/>
  <c r="D2047" i="14"/>
  <c r="V117" i="14" s="1"/>
  <c r="K2053" i="14"/>
  <c r="K2052" i="14"/>
  <c r="K2051" i="14"/>
  <c r="H2048" i="14"/>
  <c r="E2033" i="14"/>
  <c r="D2033" i="14"/>
  <c r="V116" i="14" s="1"/>
  <c r="K2039" i="14"/>
  <c r="K2038" i="14"/>
  <c r="K2037" i="14"/>
  <c r="H2034" i="14"/>
  <c r="E2019" i="14"/>
  <c r="D2019" i="14"/>
  <c r="V115" i="14" s="1"/>
  <c r="K2025" i="14"/>
  <c r="K2024" i="14"/>
  <c r="K2023" i="14"/>
  <c r="H2020" i="14"/>
  <c r="E2005" i="14"/>
  <c r="D2005" i="14"/>
  <c r="V114" i="14" s="1"/>
  <c r="K2011" i="14"/>
  <c r="K2010" i="14"/>
  <c r="K2009" i="14"/>
  <c r="H2006" i="14"/>
  <c r="E1990" i="14"/>
  <c r="D1990" i="14"/>
  <c r="V113" i="14" s="1"/>
  <c r="E1975" i="14"/>
  <c r="D1975" i="14"/>
  <c r="V112" i="14" s="1"/>
  <c r="D1960" i="14"/>
  <c r="V111" i="14" s="1"/>
  <c r="E1945" i="14"/>
  <c r="D1945" i="14"/>
  <c r="V110" i="14" s="1"/>
  <c r="E1930" i="14"/>
  <c r="D1930" i="14"/>
  <c r="V109" i="14" s="1"/>
  <c r="E1915" i="14"/>
  <c r="D1915" i="14"/>
  <c r="V108" i="14" s="1"/>
  <c r="E1900" i="14"/>
  <c r="D1900" i="14"/>
  <c r="V107" i="14" s="1"/>
  <c r="E1885" i="14"/>
  <c r="D1885" i="14"/>
  <c r="V106" i="14" s="1"/>
  <c r="E1870" i="14"/>
  <c r="D1870" i="14"/>
  <c r="V105" i="14" s="1"/>
  <c r="D1855" i="14"/>
  <c r="V104" i="14" s="1"/>
  <c r="D1836" i="14"/>
  <c r="V103" i="14" s="1"/>
  <c r="E1821" i="14"/>
  <c r="D1821" i="14"/>
  <c r="V102" i="14" s="1"/>
  <c r="E1806" i="14"/>
  <c r="D1806" i="14"/>
  <c r="V101" i="14" s="1"/>
  <c r="D1790" i="14"/>
  <c r="V100" i="14" s="1"/>
  <c r="D1774" i="14"/>
  <c r="V99" i="14" s="1"/>
  <c r="D1758" i="14"/>
  <c r="V98" i="14" s="1"/>
  <c r="D1742" i="14"/>
  <c r="V97" i="14" s="1"/>
  <c r="D1726" i="14"/>
  <c r="V96" i="14" s="1"/>
  <c r="D1707" i="14"/>
  <c r="V95" i="14" s="1"/>
  <c r="D1691" i="14"/>
  <c r="V94" i="14" s="1"/>
  <c r="D1675" i="14"/>
  <c r="V93" i="14" s="1"/>
  <c r="D1658" i="14"/>
  <c r="V92" i="14" s="1"/>
  <c r="D1642" i="14"/>
  <c r="V91" i="14" s="1"/>
  <c r="D1625" i="14"/>
  <c r="V90" i="14" s="1"/>
  <c r="D1606" i="14"/>
  <c r="V89" i="14" s="1"/>
  <c r="D1587" i="14"/>
  <c r="V88" i="14" s="1"/>
  <c r="D1568" i="14"/>
  <c r="V87" i="14" s="1"/>
  <c r="D1549" i="14"/>
  <c r="V86" i="14" s="1"/>
  <c r="D1529" i="14"/>
  <c r="V85" i="14" s="1"/>
  <c r="D1509" i="14"/>
  <c r="V84" i="14" s="1"/>
  <c r="D1489" i="14"/>
  <c r="V83" i="14" s="1"/>
  <c r="D1469" i="14"/>
  <c r="V82" i="14" s="1"/>
  <c r="D1449" i="14"/>
  <c r="V81" i="14" s="1"/>
  <c r="D1429" i="14"/>
  <c r="V80" i="14" s="1"/>
  <c r="D1409" i="14"/>
  <c r="V79" i="14" s="1"/>
  <c r="D1389" i="14"/>
  <c r="V78" i="14" s="1"/>
  <c r="D1369" i="14"/>
  <c r="V77" i="14" s="1"/>
  <c r="D1349" i="14"/>
  <c r="V76" i="14" s="1"/>
  <c r="D1329" i="14"/>
  <c r="V75" i="14" s="1"/>
  <c r="D1309" i="14"/>
  <c r="V74" i="14" s="1"/>
  <c r="D1289" i="14"/>
  <c r="V73" i="14" s="1"/>
  <c r="D1269" i="14"/>
  <c r="V72" i="14" s="1"/>
  <c r="D1248" i="14"/>
  <c r="V71" i="14" s="1"/>
  <c r="D1227" i="14"/>
  <c r="V70" i="14" s="1"/>
  <c r="D1206" i="14"/>
  <c r="V69" i="14" s="1"/>
  <c r="D1190" i="14"/>
  <c r="V68" i="14" s="1"/>
  <c r="D1174" i="14"/>
  <c r="V67" i="14" s="1"/>
  <c r="D1158" i="14"/>
  <c r="V66" i="14" s="1"/>
  <c r="D1142" i="14"/>
  <c r="V65" i="14" s="1"/>
  <c r="D1126" i="14"/>
  <c r="V64" i="14" s="1"/>
  <c r="D1110" i="14"/>
  <c r="V63" i="14" s="1"/>
  <c r="D1090" i="14"/>
  <c r="V62" i="14" s="1"/>
  <c r="D1070" i="14"/>
  <c r="V61" i="14" s="1"/>
  <c r="D1050" i="14"/>
  <c r="V60" i="14" s="1"/>
  <c r="D1030" i="14"/>
  <c r="V59" i="14" s="1"/>
  <c r="U351" i="33" l="1"/>
  <c r="W351" i="33"/>
  <c r="S351" i="33"/>
  <c r="M351" i="33"/>
  <c r="AA351" i="33"/>
  <c r="R351" i="33"/>
  <c r="N351" i="33"/>
  <c r="Z351" i="33"/>
  <c r="AC351" i="33"/>
  <c r="AB351" i="33"/>
  <c r="Q351" i="33"/>
  <c r="L351" i="33"/>
  <c r="V351" i="33"/>
  <c r="Y351" i="33"/>
  <c r="T351" i="33"/>
  <c r="X351" i="33"/>
  <c r="O351" i="33"/>
  <c r="P351" i="33"/>
  <c r="P3464" i="14"/>
  <c r="I362" i="33"/>
  <c r="Q360" i="33"/>
  <c r="S360" i="33"/>
  <c r="R360" i="33"/>
  <c r="X360" i="33"/>
  <c r="T360" i="33"/>
  <c r="L360" i="33"/>
  <c r="AA360" i="33"/>
  <c r="Y360" i="33"/>
  <c r="V360" i="33"/>
  <c r="U360" i="33"/>
  <c r="AC360" i="33"/>
  <c r="O360" i="33"/>
  <c r="Z360" i="33"/>
  <c r="N360" i="33"/>
  <c r="AB360" i="33"/>
  <c r="W360" i="33"/>
  <c r="M360" i="33"/>
  <c r="P360" i="33"/>
  <c r="P3463" i="14"/>
  <c r="I361" i="33"/>
  <c r="P3434" i="14"/>
  <c r="I353" i="33"/>
  <c r="P3433" i="14"/>
  <c r="I352" i="33"/>
  <c r="E3506" i="14"/>
  <c r="H3506" i="14" s="1"/>
  <c r="K3465" i="14"/>
  <c r="J3467" i="14" s="1"/>
  <c r="P3467" i="14" s="1"/>
  <c r="R2709" i="14"/>
  <c r="P3432" i="14"/>
  <c r="K3435" i="14"/>
  <c r="J3441" i="14" s="1"/>
  <c r="P3441" i="14" s="1"/>
  <c r="P3462" i="14"/>
  <c r="R2745" i="14"/>
  <c r="K2416" i="14"/>
  <c r="O2416" i="14"/>
  <c r="K2569" i="14"/>
  <c r="O2569" i="14"/>
  <c r="P2569" i="14" s="1"/>
  <c r="R2555" i="14" s="1"/>
  <c r="K2586" i="14"/>
  <c r="O2586" i="14"/>
  <c r="P2586" i="14" s="1"/>
  <c r="R2572" i="14" s="1"/>
  <c r="K2622" i="14"/>
  <c r="O2622" i="14"/>
  <c r="P2622" i="14" s="1"/>
  <c r="R2607" i="14" s="1"/>
  <c r="K2912" i="14"/>
  <c r="O2912" i="14"/>
  <c r="P2912" i="14" s="1"/>
  <c r="K2706" i="14"/>
  <c r="K2707" i="14" s="1"/>
  <c r="K2695" i="14" s="1"/>
  <c r="Q2694" i="14" s="1"/>
  <c r="S2694" i="14" s="1"/>
  <c r="K2723" i="14"/>
  <c r="K2725" i="14" s="1"/>
  <c r="K2710" i="14" s="1"/>
  <c r="K2535" i="14"/>
  <c r="O2535" i="14"/>
  <c r="P2535" i="14" s="1"/>
  <c r="K2603" i="14"/>
  <c r="O2603" i="14"/>
  <c r="P2603" i="14" s="1"/>
  <c r="K2604" i="14"/>
  <c r="O2604" i="14"/>
  <c r="P2604" i="14" s="1"/>
  <c r="K3156" i="14"/>
  <c r="K3157" i="14" s="1"/>
  <c r="K3141" i="14" s="1"/>
  <c r="K2913" i="14"/>
  <c r="O2913" i="14"/>
  <c r="P2913" i="14" s="1"/>
  <c r="K2483" i="14"/>
  <c r="K2657" i="14"/>
  <c r="O2657" i="14"/>
  <c r="K2932" i="14"/>
  <c r="O2932" i="14"/>
  <c r="P2932" i="14" s="1"/>
  <c r="K2815" i="14"/>
  <c r="O2815" i="14"/>
  <c r="K2585" i="14"/>
  <c r="K2602" i="14"/>
  <c r="K3253" i="14"/>
  <c r="K3255" i="14" s="1"/>
  <c r="K3241" i="14" s="1"/>
  <c r="K2361" i="14"/>
  <c r="O2361" i="14"/>
  <c r="P2361" i="14" s="1"/>
  <c r="K2620" i="14"/>
  <c r="K2362" i="14"/>
  <c r="O2362" i="14"/>
  <c r="K2379" i="14"/>
  <c r="O2379" i="14"/>
  <c r="P2379" i="14" s="1"/>
  <c r="K2380" i="14"/>
  <c r="O2380" i="14"/>
  <c r="P2380" i="14" s="1"/>
  <c r="K2398" i="14"/>
  <c r="O2398" i="14"/>
  <c r="P2398" i="14" s="1"/>
  <c r="K2484" i="14"/>
  <c r="O2484" i="14"/>
  <c r="P2484" i="14" s="1"/>
  <c r="R2470" i="14" s="1"/>
  <c r="K2501" i="14"/>
  <c r="O2501" i="14"/>
  <c r="P2501" i="14" s="1"/>
  <c r="R2487" i="14" s="1"/>
  <c r="K2518" i="14"/>
  <c r="O2518" i="14"/>
  <c r="P2518" i="14" s="1"/>
  <c r="K2759" i="14"/>
  <c r="K2761" i="14" s="1"/>
  <c r="K2746" i="14" s="1"/>
  <c r="K3359" i="14"/>
  <c r="K3360" i="14" s="1"/>
  <c r="K3347" i="14" s="1"/>
  <c r="R3346" i="14"/>
  <c r="K2500" i="14"/>
  <c r="J1340" i="14"/>
  <c r="P1320" i="14"/>
  <c r="K3195" i="14"/>
  <c r="K3197" i="14" s="1"/>
  <c r="K3178" i="14" s="1"/>
  <c r="K2814" i="14"/>
  <c r="K2674" i="14"/>
  <c r="O2674" i="14"/>
  <c r="P2674" i="14" s="1"/>
  <c r="K2691" i="14"/>
  <c r="O2691" i="14"/>
  <c r="P2691" i="14" s="1"/>
  <c r="K2568" i="14"/>
  <c r="K3234" i="14"/>
  <c r="O3234" i="14"/>
  <c r="P3234" i="14" s="1"/>
  <c r="K3309" i="14"/>
  <c r="K3310" i="14" s="1"/>
  <c r="K3297" i="14" s="1"/>
  <c r="K3217" i="14"/>
  <c r="O3217" i="14"/>
  <c r="K3216" i="14"/>
  <c r="O3216" i="14"/>
  <c r="P3216" i="14" s="1"/>
  <c r="K2360" i="14"/>
  <c r="K2911" i="14"/>
  <c r="K3390" i="14"/>
  <c r="K3392" i="14" s="1"/>
  <c r="K3378" i="14" s="1"/>
  <c r="K2415" i="14"/>
  <c r="K2433" i="14"/>
  <c r="O2433" i="14"/>
  <c r="P2433" i="14" s="1"/>
  <c r="K2450" i="14"/>
  <c r="O2450" i="14"/>
  <c r="P2450" i="14" s="1"/>
  <c r="K3407" i="14"/>
  <c r="K3409" i="14" s="1"/>
  <c r="K3395" i="14" s="1"/>
  <c r="K2552" i="14"/>
  <c r="O2552" i="14"/>
  <c r="K3292" i="14"/>
  <c r="K3294" i="14" s="1"/>
  <c r="K3280" i="14" s="1"/>
  <c r="K2914" i="14"/>
  <c r="O2914" i="14"/>
  <c r="K2551" i="14"/>
  <c r="K2640" i="14"/>
  <c r="O2640" i="14"/>
  <c r="P2640" i="14" s="1"/>
  <c r="K2931" i="14"/>
  <c r="O2931" i="14"/>
  <c r="P2931" i="14" s="1"/>
  <c r="K2930" i="14"/>
  <c r="O2930" i="14"/>
  <c r="P2930" i="14" s="1"/>
  <c r="K2381" i="14"/>
  <c r="O2381" i="14"/>
  <c r="K3343" i="14"/>
  <c r="K3344" i="14" s="1"/>
  <c r="K3331" i="14" s="1"/>
  <c r="K2399" i="14"/>
  <c r="O2399" i="14"/>
  <c r="P2399" i="14" s="1"/>
  <c r="J2780" i="14"/>
  <c r="P2780" i="14" s="1"/>
  <c r="R2763" i="14" s="1"/>
  <c r="J3480" i="14"/>
  <c r="T3480" i="14" s="1"/>
  <c r="J3454" i="14"/>
  <c r="P3454" i="14" s="1"/>
  <c r="R3445" i="14" s="1"/>
  <c r="J3117" i="14"/>
  <c r="P3117" i="14" s="1"/>
  <c r="R3105" i="14" s="1"/>
  <c r="J2673" i="14"/>
  <c r="P2673" i="14" s="1"/>
  <c r="J2638" i="14"/>
  <c r="P2638" i="14" s="1"/>
  <c r="J2534" i="14"/>
  <c r="P2534" i="14" s="1"/>
  <c r="J2397" i="14"/>
  <c r="P2397" i="14" s="1"/>
  <c r="J2378" i="14"/>
  <c r="P2378" i="14" s="1"/>
  <c r="J2343" i="14"/>
  <c r="P2343" i="14" s="1"/>
  <c r="R2334" i="14" s="1"/>
  <c r="J2318" i="14"/>
  <c r="P2318" i="14" s="1"/>
  <c r="R2309" i="14" s="1"/>
  <c r="J2292" i="14"/>
  <c r="P2292" i="14" s="1"/>
  <c r="R2283" i="14" s="1"/>
  <c r="J2227" i="14"/>
  <c r="P2227" i="14" s="1"/>
  <c r="R2218" i="14" s="1"/>
  <c r="K2099" i="14"/>
  <c r="K2100" i="14"/>
  <c r="K2085" i="14"/>
  <c r="K2086" i="14"/>
  <c r="I2072" i="14"/>
  <c r="K2071" i="14"/>
  <c r="I2058" i="14"/>
  <c r="I2057" i="14"/>
  <c r="I2043" i="14"/>
  <c r="I2044" i="14"/>
  <c r="I2030" i="14"/>
  <c r="I2029" i="14"/>
  <c r="O2029" i="14" s="1"/>
  <c r="P2029" i="14" s="1"/>
  <c r="I2015" i="14"/>
  <c r="O2015" i="14" s="1"/>
  <c r="P2015" i="14" s="1"/>
  <c r="I2016" i="14"/>
  <c r="O2016" i="14" s="1"/>
  <c r="P2016" i="14" s="1"/>
  <c r="J3083" i="14"/>
  <c r="P3083" i="14" s="1"/>
  <c r="R3070" i="14" s="1"/>
  <c r="J3067" i="14"/>
  <c r="P3067" i="14" s="1"/>
  <c r="R3054" i="14" s="1"/>
  <c r="J3029" i="14"/>
  <c r="P3029" i="14" s="1"/>
  <c r="R3016" i="14" s="1"/>
  <c r="J3010" i="14"/>
  <c r="P3010" i="14" s="1"/>
  <c r="R2997" i="14" s="1"/>
  <c r="J2972" i="14"/>
  <c r="P2972" i="14" s="1"/>
  <c r="R2959" i="14" s="1"/>
  <c r="J2956" i="14"/>
  <c r="P2956" i="14" s="1"/>
  <c r="R2947" i="14" s="1"/>
  <c r="J3493" i="14"/>
  <c r="T3493" i="14" s="1"/>
  <c r="J3424" i="14"/>
  <c r="P3424" i="14" s="1"/>
  <c r="R3411" i="14" s="1"/>
  <c r="J3374" i="14"/>
  <c r="P3374" i="14" s="1"/>
  <c r="R3362" i="14" s="1"/>
  <c r="J3326" i="14"/>
  <c r="P3326" i="14" s="1"/>
  <c r="R3312" i="14" s="1"/>
  <c r="J3276" i="14"/>
  <c r="P3276" i="14" s="1"/>
  <c r="R3260" i="14" s="1"/>
  <c r="J3233" i="14"/>
  <c r="P3233" i="14" s="1"/>
  <c r="J3215" i="14"/>
  <c r="P3215" i="14" s="1"/>
  <c r="J3174" i="14"/>
  <c r="P3174" i="14" s="1"/>
  <c r="R3159" i="14" s="1"/>
  <c r="J3137" i="14"/>
  <c r="P3137" i="14" s="1"/>
  <c r="R3121" i="14" s="1"/>
  <c r="J3102" i="14"/>
  <c r="P3102" i="14" s="1"/>
  <c r="R3089" i="14" s="1"/>
  <c r="J3048" i="14"/>
  <c r="P3048" i="14" s="1"/>
  <c r="R3035" i="14" s="1"/>
  <c r="Q2880" i="14"/>
  <c r="S2880" i="14" s="1"/>
  <c r="J2991" i="14"/>
  <c r="P2991" i="14" s="1"/>
  <c r="R2978" i="14" s="1"/>
  <c r="J2944" i="14"/>
  <c r="P2944" i="14" s="1"/>
  <c r="R2935" i="14" s="1"/>
  <c r="J2896" i="14"/>
  <c r="P2896" i="14" s="1"/>
  <c r="R2887" i="14" s="1"/>
  <c r="J2929" i="14"/>
  <c r="P2929" i="14" s="1"/>
  <c r="Q2873" i="14"/>
  <c r="S2873" i="14" s="1"/>
  <c r="Q2866" i="14"/>
  <c r="S2866" i="14" s="1"/>
  <c r="J2863" i="14"/>
  <c r="T2863" i="14" s="1"/>
  <c r="J2832" i="14"/>
  <c r="P2832" i="14" s="1"/>
  <c r="R2818" i="14" s="1"/>
  <c r="J2850" i="14"/>
  <c r="P2850" i="14" s="1"/>
  <c r="R2836" i="14" s="1"/>
  <c r="J2796" i="14"/>
  <c r="P2796" i="14" s="1"/>
  <c r="R2783" i="14" s="1"/>
  <c r="J2741" i="14"/>
  <c r="P2741" i="14" s="1"/>
  <c r="R2727" i="14" s="1"/>
  <c r="J2690" i="14"/>
  <c r="P2690" i="14" s="1"/>
  <c r="J2656" i="14"/>
  <c r="P2656" i="14" s="1"/>
  <c r="J2517" i="14"/>
  <c r="P2517" i="14" s="1"/>
  <c r="J2449" i="14"/>
  <c r="P2449" i="14" s="1"/>
  <c r="J2466" i="14"/>
  <c r="P2466" i="14" s="1"/>
  <c r="R2453" i="14" s="1"/>
  <c r="J2432" i="14"/>
  <c r="P2432" i="14" s="1"/>
  <c r="J2279" i="14"/>
  <c r="P2279" i="14" s="1"/>
  <c r="R2270" i="14" s="1"/>
  <c r="J2305" i="14"/>
  <c r="P2305" i="14" s="1"/>
  <c r="R2296" i="14" s="1"/>
  <c r="J2331" i="14"/>
  <c r="P2331" i="14" s="1"/>
  <c r="R2322" i="14" s="1"/>
  <c r="J2240" i="14"/>
  <c r="P2240" i="14" s="1"/>
  <c r="R2231" i="14" s="1"/>
  <c r="J2266" i="14"/>
  <c r="P2266" i="14" s="1"/>
  <c r="R2257" i="14" s="1"/>
  <c r="J2253" i="14"/>
  <c r="P2253" i="14" s="1"/>
  <c r="R2244" i="14" s="1"/>
  <c r="K2213" i="14"/>
  <c r="K2200" i="14"/>
  <c r="K2188" i="14"/>
  <c r="K2176" i="14"/>
  <c r="K2152" i="14"/>
  <c r="K2164" i="14"/>
  <c r="K2068" i="14"/>
  <c r="K2054" i="14"/>
  <c r="K2040" i="14"/>
  <c r="K2026" i="14"/>
  <c r="K2012" i="14"/>
  <c r="R3458" i="14" l="1"/>
  <c r="U238" i="8"/>
  <c r="U240" i="8"/>
  <c r="U251" i="8"/>
  <c r="Z362" i="33"/>
  <c r="Y362" i="33"/>
  <c r="W362" i="33"/>
  <c r="U362" i="33"/>
  <c r="Q362" i="33"/>
  <c r="AB362" i="33"/>
  <c r="L362" i="33"/>
  <c r="P362" i="33"/>
  <c r="O362" i="33"/>
  <c r="M362" i="33"/>
  <c r="X362" i="33"/>
  <c r="AC362" i="33"/>
  <c r="N362" i="33"/>
  <c r="V362" i="33"/>
  <c r="AA362" i="33"/>
  <c r="T362" i="33"/>
  <c r="S362" i="33"/>
  <c r="R362" i="33"/>
  <c r="U253" i="8"/>
  <c r="N353" i="33"/>
  <c r="R353" i="33"/>
  <c r="O353" i="33"/>
  <c r="Q353" i="33"/>
  <c r="AA353" i="33"/>
  <c r="W353" i="33"/>
  <c r="M353" i="33"/>
  <c r="T353" i="33"/>
  <c r="Y353" i="33"/>
  <c r="L353" i="33"/>
  <c r="S353" i="33"/>
  <c r="AB353" i="33"/>
  <c r="X353" i="33"/>
  <c r="AC353" i="33"/>
  <c r="P353" i="33"/>
  <c r="V353" i="33"/>
  <c r="U353" i="33"/>
  <c r="Z353" i="33"/>
  <c r="AA361" i="33"/>
  <c r="T361" i="33"/>
  <c r="X361" i="33"/>
  <c r="S361" i="33"/>
  <c r="W361" i="33"/>
  <c r="N361" i="33"/>
  <c r="V361" i="33"/>
  <c r="R361" i="33"/>
  <c r="M361" i="33"/>
  <c r="O361" i="33"/>
  <c r="U361" i="33"/>
  <c r="Q361" i="33"/>
  <c r="AB361" i="33"/>
  <c r="AC361" i="33"/>
  <c r="Z361" i="33"/>
  <c r="P361" i="33"/>
  <c r="L361" i="33"/>
  <c r="Y361" i="33"/>
  <c r="U244" i="8"/>
  <c r="U248" i="8"/>
  <c r="U250" i="8"/>
  <c r="R352" i="33"/>
  <c r="W352" i="33"/>
  <c r="U352" i="33"/>
  <c r="AC352" i="33"/>
  <c r="Z352" i="33"/>
  <c r="S352" i="33"/>
  <c r="L352" i="33"/>
  <c r="M352" i="33"/>
  <c r="O352" i="33"/>
  <c r="T352" i="33"/>
  <c r="X352" i="33"/>
  <c r="N352" i="33"/>
  <c r="Q352" i="33"/>
  <c r="P352" i="33"/>
  <c r="AA352" i="33"/>
  <c r="Y352" i="33"/>
  <c r="V352" i="33"/>
  <c r="AB352" i="33"/>
  <c r="P2362" i="14"/>
  <c r="R2347" i="14" s="1"/>
  <c r="R3428" i="14"/>
  <c r="P2416" i="14"/>
  <c r="R2402" i="14" s="1"/>
  <c r="K3467" i="14"/>
  <c r="K3469" i="14" s="1"/>
  <c r="K3459" i="14" s="1"/>
  <c r="P2381" i="14"/>
  <c r="R2365" i="14" s="1"/>
  <c r="U246" i="8"/>
  <c r="U255" i="8"/>
  <c r="R3220" i="14"/>
  <c r="K2623" i="14"/>
  <c r="K2608" i="14" s="1"/>
  <c r="R3199" i="14"/>
  <c r="K2417" i="14"/>
  <c r="K2403" i="14" s="1"/>
  <c r="U186" i="8" s="1"/>
  <c r="K2553" i="14"/>
  <c r="K2539" i="14" s="1"/>
  <c r="R2917" i="14"/>
  <c r="R2589" i="14"/>
  <c r="R2677" i="14"/>
  <c r="R2660" i="14"/>
  <c r="K2605" i="14"/>
  <c r="K2590" i="14" s="1"/>
  <c r="R2625" i="14"/>
  <c r="R2521" i="14"/>
  <c r="R2436" i="14"/>
  <c r="K2570" i="14"/>
  <c r="K2556" i="14" s="1"/>
  <c r="K2485" i="14"/>
  <c r="K2471" i="14" s="1"/>
  <c r="R2419" i="14"/>
  <c r="R2384" i="14"/>
  <c r="R2504" i="14"/>
  <c r="K2502" i="14"/>
  <c r="K2488" i="14" s="1"/>
  <c r="K2816" i="14"/>
  <c r="K2801" i="14" s="1"/>
  <c r="P2657" i="14"/>
  <c r="I3524" i="14" s="1"/>
  <c r="E3524" i="14"/>
  <c r="H3524" i="14" s="1"/>
  <c r="P2914" i="14"/>
  <c r="I3509" i="14" s="1"/>
  <c r="E3509" i="14"/>
  <c r="H3509" i="14" s="1"/>
  <c r="P2552" i="14"/>
  <c r="E3525" i="14"/>
  <c r="H3525" i="14" s="1"/>
  <c r="K2363" i="14"/>
  <c r="K2348" i="14" s="1"/>
  <c r="U178" i="8" s="1"/>
  <c r="K2587" i="14"/>
  <c r="K2573" i="14" s="1"/>
  <c r="K2915" i="14"/>
  <c r="K2900" i="14" s="1"/>
  <c r="K3083" i="14"/>
  <c r="K3084" i="14" s="1"/>
  <c r="K3071" i="14" s="1"/>
  <c r="K2944" i="14"/>
  <c r="K2945" i="14" s="1"/>
  <c r="K2936" i="14" s="1"/>
  <c r="K3048" i="14"/>
  <c r="K3049" i="14" s="1"/>
  <c r="K3036" i="14" s="1"/>
  <c r="K3102" i="14"/>
  <c r="K3103" i="14" s="1"/>
  <c r="K3090" i="14" s="1"/>
  <c r="K2057" i="14"/>
  <c r="O2057" i="14"/>
  <c r="P2057" i="14" s="1"/>
  <c r="K3215" i="14"/>
  <c r="K3218" i="14" s="1"/>
  <c r="K3200" i="14" s="1"/>
  <c r="K2072" i="14"/>
  <c r="O2072" i="14"/>
  <c r="P2072" i="14" s="1"/>
  <c r="K2266" i="14"/>
  <c r="K2268" i="14" s="1"/>
  <c r="K2258" i="14" s="1"/>
  <c r="U170" i="8" s="1"/>
  <c r="K2240" i="14"/>
  <c r="K2242" i="14" s="1"/>
  <c r="K2232" i="14" s="1"/>
  <c r="U167" i="8" s="1"/>
  <c r="H154" i="21" s="1"/>
  <c r="K2331" i="14"/>
  <c r="K2332" i="14" s="1"/>
  <c r="K2323" i="14" s="1"/>
  <c r="U175" i="8" s="1"/>
  <c r="H162" i="21" s="1"/>
  <c r="K3010" i="14"/>
  <c r="K3011" i="14" s="1"/>
  <c r="K2998" i="14" s="1"/>
  <c r="K3276" i="14"/>
  <c r="K3277" i="14" s="1"/>
  <c r="K3261" i="14" s="1"/>
  <c r="K3326" i="14"/>
  <c r="K3328" i="14" s="1"/>
  <c r="K3313" i="14" s="1"/>
  <c r="K2432" i="14"/>
  <c r="K2434" i="14" s="1"/>
  <c r="K2420" i="14" s="1"/>
  <c r="U187" i="8" s="1"/>
  <c r="K2466" i="14"/>
  <c r="K2468" i="14" s="1"/>
  <c r="K2454" i="14" s="1"/>
  <c r="U190" i="8" s="1"/>
  <c r="K2378" i="14"/>
  <c r="K2382" i="14" s="1"/>
  <c r="K2366" i="14" s="1"/>
  <c r="U179" i="8" s="1"/>
  <c r="K2690" i="14"/>
  <c r="K2692" i="14" s="1"/>
  <c r="K2678" i="14" s="1"/>
  <c r="K2929" i="14"/>
  <c r="K2933" i="14" s="1"/>
  <c r="K2918" i="14" s="1"/>
  <c r="K2673" i="14"/>
  <c r="K2675" i="14" s="1"/>
  <c r="K2661" i="14" s="1"/>
  <c r="K2896" i="14"/>
  <c r="K2897" i="14" s="1"/>
  <c r="K2888" i="14" s="1"/>
  <c r="K2991" i="14"/>
  <c r="K2992" i="14" s="1"/>
  <c r="K2979" i="14" s="1"/>
  <c r="K3454" i="14"/>
  <c r="K3456" i="14" s="1"/>
  <c r="K3446" i="14" s="1"/>
  <c r="K2044" i="14"/>
  <c r="O2044" i="14"/>
  <c r="P2044" i="14" s="1"/>
  <c r="K3480" i="14"/>
  <c r="K3482" i="14" s="1"/>
  <c r="K3472" i="14" s="1"/>
  <c r="V261" i="8" s="1"/>
  <c r="K2043" i="14"/>
  <c r="O2043" i="14"/>
  <c r="P2043" i="14" s="1"/>
  <c r="K3137" i="14"/>
  <c r="K3138" i="14" s="1"/>
  <c r="K3122" i="14" s="1"/>
  <c r="K2058" i="14"/>
  <c r="O2058" i="14"/>
  <c r="P2058" i="14" s="1"/>
  <c r="K3233" i="14"/>
  <c r="K3235" i="14" s="1"/>
  <c r="K3221" i="14" s="1"/>
  <c r="K2227" i="14"/>
  <c r="K2229" i="14" s="1"/>
  <c r="K2219" i="14" s="1"/>
  <c r="U166" i="8" s="1"/>
  <c r="H153" i="21" s="1"/>
  <c r="K3374" i="14"/>
  <c r="K3375" i="14" s="1"/>
  <c r="K3363" i="14" s="1"/>
  <c r="K2449" i="14"/>
  <c r="K2451" i="14" s="1"/>
  <c r="K2437" i="14" s="1"/>
  <c r="U189" i="8" s="1"/>
  <c r="K3424" i="14"/>
  <c r="K3426" i="14" s="1"/>
  <c r="K3412" i="14" s="1"/>
  <c r="K2656" i="14"/>
  <c r="K2658" i="14" s="1"/>
  <c r="K2644" i="14" s="1"/>
  <c r="K3441" i="14"/>
  <c r="K3443" i="14" s="1"/>
  <c r="K3429" i="14" s="1"/>
  <c r="K3493" i="14"/>
  <c r="K3495" i="14" s="1"/>
  <c r="V262" i="8" s="1"/>
  <c r="K2796" i="14"/>
  <c r="K2798" i="14" s="1"/>
  <c r="K2784" i="14" s="1"/>
  <c r="K2850" i="14"/>
  <c r="K2852" i="14" s="1"/>
  <c r="K2837" i="14" s="1"/>
  <c r="K2832" i="14"/>
  <c r="K2834" i="14" s="1"/>
  <c r="K2819" i="14" s="1"/>
  <c r="K2956" i="14"/>
  <c r="K2957" i="14" s="1"/>
  <c r="K2948" i="14" s="1"/>
  <c r="K3029" i="14"/>
  <c r="K3030" i="14" s="1"/>
  <c r="K3017" i="14" s="1"/>
  <c r="K3067" i="14"/>
  <c r="K3068" i="14" s="1"/>
  <c r="K3055" i="14" s="1"/>
  <c r="K2638" i="14"/>
  <c r="K2641" i="14" s="1"/>
  <c r="K2626" i="14" s="1"/>
  <c r="K3117" i="14"/>
  <c r="K3119" i="14" s="1"/>
  <c r="K3106" i="14" s="1"/>
  <c r="K2030" i="14"/>
  <c r="O2030" i="14"/>
  <c r="P2030" i="14" s="1"/>
  <c r="K2780" i="14"/>
  <c r="K2781" i="14" s="1"/>
  <c r="K2764" i="14" s="1"/>
  <c r="K3174" i="14"/>
  <c r="K3175" i="14" s="1"/>
  <c r="K3160" i="14" s="1"/>
  <c r="K2253" i="14"/>
  <c r="K2255" i="14" s="1"/>
  <c r="K2245" i="14" s="1"/>
  <c r="U169" i="8" s="1"/>
  <c r="K2305" i="14"/>
  <c r="K2307" i="14" s="1"/>
  <c r="K2297" i="14" s="1"/>
  <c r="U173" i="8" s="1"/>
  <c r="K2279" i="14"/>
  <c r="K2281" i="14" s="1"/>
  <c r="K2271" i="14" s="1"/>
  <c r="U171" i="8" s="1"/>
  <c r="K2292" i="14"/>
  <c r="K2294" i="14" s="1"/>
  <c r="K2284" i="14" s="1"/>
  <c r="U172" i="8" s="1"/>
  <c r="K2318" i="14"/>
  <c r="K2320" i="14" s="1"/>
  <c r="K2310" i="14" s="1"/>
  <c r="U174" i="8" s="1"/>
  <c r="H161" i="21" s="1"/>
  <c r="K2343" i="14"/>
  <c r="K2345" i="14" s="1"/>
  <c r="K2335" i="14" s="1"/>
  <c r="U176" i="8" s="1"/>
  <c r="H163" i="21" s="1"/>
  <c r="K2517" i="14"/>
  <c r="K2519" i="14" s="1"/>
  <c r="K2505" i="14" s="1"/>
  <c r="K2397" i="14"/>
  <c r="K2400" i="14" s="1"/>
  <c r="K2385" i="14" s="1"/>
  <c r="U180" i="8" s="1"/>
  <c r="K2741" i="14"/>
  <c r="K2743" i="14" s="1"/>
  <c r="K2728" i="14" s="1"/>
  <c r="K2534" i="14"/>
  <c r="K2536" i="14" s="1"/>
  <c r="K2522" i="14" s="1"/>
  <c r="K2863" i="14"/>
  <c r="K2864" i="14" s="1"/>
  <c r="K2855" i="14" s="1"/>
  <c r="Q2854" i="14" s="1"/>
  <c r="T2854" i="14" s="1"/>
  <c r="K2972" i="14"/>
  <c r="K2973" i="14" s="1"/>
  <c r="J1360" i="14"/>
  <c r="P1340" i="14"/>
  <c r="J2178" i="14"/>
  <c r="P2178" i="14" s="1"/>
  <c r="R2169" i="14" s="1"/>
  <c r="J2190" i="14"/>
  <c r="P2190" i="14" s="1"/>
  <c r="R2181" i="14" s="1"/>
  <c r="J2154" i="14"/>
  <c r="P2154" i="14" s="1"/>
  <c r="R2145" i="14" s="1"/>
  <c r="K2101" i="14"/>
  <c r="K2087" i="14"/>
  <c r="J2042" i="14"/>
  <c r="P2042" i="14" s="1"/>
  <c r="J2028" i="14"/>
  <c r="P2028" i="14" s="1"/>
  <c r="J2202" i="14"/>
  <c r="P2202" i="14" s="1"/>
  <c r="R2193" i="14" s="1"/>
  <c r="J2215" i="14"/>
  <c r="P2215" i="14" s="1"/>
  <c r="R2206" i="14" s="1"/>
  <c r="J2166" i="14"/>
  <c r="P2166" i="14" s="1"/>
  <c r="R2157" i="14" s="1"/>
  <c r="J2070" i="14"/>
  <c r="P2070" i="14" s="1"/>
  <c r="J2056" i="14"/>
  <c r="P2056" i="14" s="1"/>
  <c r="J2014" i="14"/>
  <c r="P2014" i="14" s="1"/>
  <c r="R2005" i="14" s="1"/>
  <c r="U225" i="8" l="1"/>
  <c r="U223" i="8"/>
  <c r="F196" i="22"/>
  <c r="F135" i="23"/>
  <c r="H242" i="21"/>
  <c r="V255" i="8"/>
  <c r="F59" i="23"/>
  <c r="H165" i="21"/>
  <c r="F120" i="22"/>
  <c r="H233" i="21"/>
  <c r="F187" i="22"/>
  <c r="F126" i="23"/>
  <c r="V246" i="8"/>
  <c r="Q3471" i="14"/>
  <c r="T3471" i="14" s="1"/>
  <c r="G202" i="22"/>
  <c r="G141" i="23"/>
  <c r="I248" i="21"/>
  <c r="V172" i="8"/>
  <c r="H159" i="21"/>
  <c r="U259" i="8"/>
  <c r="V171" i="8"/>
  <c r="H158" i="21"/>
  <c r="U229" i="8"/>
  <c r="V173" i="8"/>
  <c r="H160" i="21"/>
  <c r="U221" i="8"/>
  <c r="F60" i="23"/>
  <c r="F121" i="22"/>
  <c r="H166" i="21"/>
  <c r="V190" i="8"/>
  <c r="F71" i="23"/>
  <c r="H177" i="21"/>
  <c r="F132" i="22"/>
  <c r="U236" i="8"/>
  <c r="V187" i="8"/>
  <c r="F68" i="23"/>
  <c r="H174" i="21"/>
  <c r="F129" i="22"/>
  <c r="U249" i="8"/>
  <c r="F130" i="23"/>
  <c r="F191" i="22"/>
  <c r="H237" i="21"/>
  <c r="V250" i="8"/>
  <c r="U243" i="8"/>
  <c r="U234" i="8"/>
  <c r="U237" i="8"/>
  <c r="F61" i="23"/>
  <c r="H167" i="21"/>
  <c r="F122" i="22"/>
  <c r="U239" i="8"/>
  <c r="U233" i="8"/>
  <c r="U231" i="8"/>
  <c r="V248" i="8"/>
  <c r="F189" i="22"/>
  <c r="F128" i="23"/>
  <c r="H235" i="21"/>
  <c r="V169" i="8"/>
  <c r="H156" i="21"/>
  <c r="U224" i="8"/>
  <c r="U245" i="8"/>
  <c r="U230" i="8"/>
  <c r="H231" i="21"/>
  <c r="F124" i="23"/>
  <c r="F185" i="22"/>
  <c r="V244" i="8"/>
  <c r="H238" i="21"/>
  <c r="F192" i="22"/>
  <c r="F131" i="23"/>
  <c r="V251" i="8"/>
  <c r="U226" i="8"/>
  <c r="U260" i="8"/>
  <c r="U257" i="8"/>
  <c r="F120" i="23"/>
  <c r="F181" i="22"/>
  <c r="H227" i="21"/>
  <c r="V240" i="8"/>
  <c r="Q3484" i="14"/>
  <c r="T3484" i="14" s="1"/>
  <c r="G142" i="23"/>
  <c r="G203" i="22"/>
  <c r="I249" i="21"/>
  <c r="U241" i="8"/>
  <c r="U256" i="8"/>
  <c r="V189" i="8"/>
  <c r="F70" i="23"/>
  <c r="H176" i="21"/>
  <c r="F131" i="22"/>
  <c r="U235" i="8"/>
  <c r="H240" i="21"/>
  <c r="F133" i="23"/>
  <c r="F194" i="22"/>
  <c r="V253" i="8"/>
  <c r="H225" i="21"/>
  <c r="F179" i="22"/>
  <c r="F118" i="23"/>
  <c r="V238" i="8"/>
  <c r="V170" i="8"/>
  <c r="H157" i="21"/>
  <c r="U252" i="8"/>
  <c r="U232" i="8"/>
  <c r="V186" i="8"/>
  <c r="F67" i="23"/>
  <c r="H173" i="21"/>
  <c r="F128" i="22"/>
  <c r="R2019" i="14"/>
  <c r="R2033" i="14"/>
  <c r="I3525" i="14"/>
  <c r="R2538" i="14"/>
  <c r="R2643" i="14"/>
  <c r="R2061" i="14"/>
  <c r="R2047" i="14"/>
  <c r="R2899" i="14"/>
  <c r="K2154" i="14"/>
  <c r="K2155" i="14" s="1"/>
  <c r="K2146" i="14" s="1"/>
  <c r="U160" i="8" s="1"/>
  <c r="K2056" i="14"/>
  <c r="K2059" i="14" s="1"/>
  <c r="K2048" i="14" s="1"/>
  <c r="U150" i="8" s="1"/>
  <c r="H137" i="21" s="1"/>
  <c r="K2070" i="14"/>
  <c r="K2073" i="14" s="1"/>
  <c r="K2062" i="14" s="1"/>
  <c r="U151" i="8" s="1"/>
  <c r="H138" i="21" s="1"/>
  <c r="K2166" i="14"/>
  <c r="K2167" i="14" s="1"/>
  <c r="K2158" i="14" s="1"/>
  <c r="U161" i="8" s="1"/>
  <c r="K2215" i="14"/>
  <c r="K2216" i="14" s="1"/>
  <c r="K2207" i="14" s="1"/>
  <c r="U165" i="8" s="1"/>
  <c r="H152" i="21" s="1"/>
  <c r="K2202" i="14"/>
  <c r="K2204" i="14" s="1"/>
  <c r="K2194" i="14" s="1"/>
  <c r="U164" i="8" s="1"/>
  <c r="K2190" i="14"/>
  <c r="K2191" i="14" s="1"/>
  <c r="K2182" i="14" s="1"/>
  <c r="U163" i="8" s="1"/>
  <c r="K2178" i="14"/>
  <c r="K2179" i="14" s="1"/>
  <c r="K2170" i="14" s="1"/>
  <c r="U162" i="8" s="1"/>
  <c r="J1380" i="14"/>
  <c r="K1380" i="14" s="1"/>
  <c r="P1360" i="14"/>
  <c r="K2028" i="14"/>
  <c r="K2042" i="14"/>
  <c r="K2045" i="14" s="1"/>
  <c r="K2034" i="14" s="1"/>
  <c r="U149" i="8" s="1"/>
  <c r="H136" i="21" s="1"/>
  <c r="K2090" i="14"/>
  <c r="U154" i="8" s="1"/>
  <c r="H141" i="21" s="1"/>
  <c r="K2076" i="14"/>
  <c r="U153" i="8" s="1"/>
  <c r="H140" i="21" s="1"/>
  <c r="K2014" i="14"/>
  <c r="K2029" i="14"/>
  <c r="K2960" i="14"/>
  <c r="D1014" i="14"/>
  <c r="V58" i="14" s="1"/>
  <c r="D998" i="14"/>
  <c r="V57" i="14" s="1"/>
  <c r="D981" i="14"/>
  <c r="V56" i="14" s="1"/>
  <c r="D965" i="14"/>
  <c r="V55" i="14" s="1"/>
  <c r="D945" i="14"/>
  <c r="V54" i="14" s="1"/>
  <c r="D925" i="14"/>
  <c r="V53" i="14" s="1"/>
  <c r="D905" i="14"/>
  <c r="V52" i="14" s="1"/>
  <c r="D884" i="14"/>
  <c r="V51" i="14" s="1"/>
  <c r="D863" i="14"/>
  <c r="V50" i="14" s="1"/>
  <c r="D842" i="14"/>
  <c r="V49" i="14" s="1"/>
  <c r="D821" i="14"/>
  <c r="V48" i="14" s="1"/>
  <c r="D801" i="14"/>
  <c r="V47" i="14" s="1"/>
  <c r="D781" i="14"/>
  <c r="V46" i="14" s="1"/>
  <c r="D761" i="14"/>
  <c r="V45" i="14" s="1"/>
  <c r="D741" i="14"/>
  <c r="V44" i="14" s="1"/>
  <c r="D721" i="14"/>
  <c r="V43" i="14" s="1"/>
  <c r="D701" i="14"/>
  <c r="V42" i="14" s="1"/>
  <c r="D681" i="14"/>
  <c r="V41" i="14" s="1"/>
  <c r="D661" i="14"/>
  <c r="V40" i="14" s="1"/>
  <c r="D641" i="14"/>
  <c r="V39" i="14" s="1"/>
  <c r="D621" i="14"/>
  <c r="V38" i="14" s="1"/>
  <c r="D601" i="14"/>
  <c r="V37" i="14" s="1"/>
  <c r="D585" i="14"/>
  <c r="V36" i="14" s="1"/>
  <c r="D569" i="14"/>
  <c r="V35" i="14" s="1"/>
  <c r="D553" i="14"/>
  <c r="V34" i="14" s="1"/>
  <c r="D532" i="14"/>
  <c r="V33" i="14" s="1"/>
  <c r="D511" i="14"/>
  <c r="V32" i="14" s="1"/>
  <c r="E494" i="14"/>
  <c r="D494" i="14"/>
  <c r="V31" i="14" s="1"/>
  <c r="E477" i="14"/>
  <c r="D477" i="14"/>
  <c r="V30" i="14" s="1"/>
  <c r="E459" i="14"/>
  <c r="D459" i="14"/>
  <c r="V29" i="14" s="1"/>
  <c r="E442" i="14"/>
  <c r="D442" i="14"/>
  <c r="V28" i="14" s="1"/>
  <c r="E425" i="14"/>
  <c r="D425" i="14"/>
  <c r="V27" i="14" s="1"/>
  <c r="E408" i="14"/>
  <c r="D408" i="14"/>
  <c r="V26" i="14" s="1"/>
  <c r="E391" i="14"/>
  <c r="D391" i="14"/>
  <c r="V25" i="14" s="1"/>
  <c r="E374" i="14"/>
  <c r="D374" i="14"/>
  <c r="V24" i="14" s="1"/>
  <c r="E358" i="14"/>
  <c r="D358" i="14"/>
  <c r="V23" i="14" s="1"/>
  <c r="E342" i="14"/>
  <c r="D342" i="14"/>
  <c r="V22" i="14" s="1"/>
  <c r="E326" i="14"/>
  <c r="D326" i="14"/>
  <c r="V21" i="14" s="1"/>
  <c r="E311" i="14"/>
  <c r="D311" i="14"/>
  <c r="V20" i="14" s="1"/>
  <c r="E295" i="14"/>
  <c r="E279" i="14"/>
  <c r="E262" i="14"/>
  <c r="E245" i="14"/>
  <c r="E228" i="14"/>
  <c r="E189" i="14"/>
  <c r="E168" i="14"/>
  <c r="E151" i="14"/>
  <c r="E134" i="14"/>
  <c r="E116" i="14"/>
  <c r="E95" i="14"/>
  <c r="E74" i="14"/>
  <c r="E56" i="14"/>
  <c r="E40" i="14"/>
  <c r="E32" i="14"/>
  <c r="E15" i="14"/>
  <c r="K1996" i="14"/>
  <c r="K1995" i="14"/>
  <c r="K1994" i="14"/>
  <c r="H1991" i="14"/>
  <c r="K1981" i="14"/>
  <c r="K1980" i="14"/>
  <c r="K1979" i="14"/>
  <c r="H1976" i="14"/>
  <c r="K1966" i="14"/>
  <c r="K1965" i="14"/>
  <c r="K1964" i="14"/>
  <c r="H1961" i="14"/>
  <c r="K1951" i="14"/>
  <c r="K1950" i="14"/>
  <c r="K1949" i="14"/>
  <c r="H1946" i="14"/>
  <c r="K1936" i="14"/>
  <c r="K1935" i="14"/>
  <c r="K1934" i="14"/>
  <c r="H1931" i="14"/>
  <c r="K1921" i="14"/>
  <c r="K1920" i="14"/>
  <c r="K1919" i="14"/>
  <c r="H1916" i="14"/>
  <c r="K1906" i="14"/>
  <c r="K1905" i="14"/>
  <c r="K1904" i="14"/>
  <c r="H1901" i="14"/>
  <c r="K1891" i="14"/>
  <c r="K1890" i="14"/>
  <c r="K1889" i="14"/>
  <c r="H1886" i="14"/>
  <c r="K1876" i="14"/>
  <c r="K1875" i="14"/>
  <c r="K1874" i="14"/>
  <c r="H1871" i="14"/>
  <c r="K1861" i="14"/>
  <c r="K1860" i="14"/>
  <c r="K1859" i="14"/>
  <c r="H1856" i="14"/>
  <c r="K1848" i="14"/>
  <c r="K1846" i="14"/>
  <c r="K1840" i="14"/>
  <c r="H1837" i="14"/>
  <c r="K1830" i="14"/>
  <c r="K1827" i="14"/>
  <c r="K1826" i="14"/>
  <c r="K1825" i="14"/>
  <c r="H1822" i="14"/>
  <c r="K1815" i="14"/>
  <c r="K1812" i="14"/>
  <c r="K1811" i="14"/>
  <c r="K1810" i="14"/>
  <c r="H1807" i="14"/>
  <c r="K1800" i="14"/>
  <c r="K1799" i="14"/>
  <c r="K1796" i="14"/>
  <c r="K1795" i="14"/>
  <c r="K1794" i="14"/>
  <c r="H1791" i="14"/>
  <c r="K1784" i="14"/>
  <c r="K1783" i="14"/>
  <c r="K1780" i="14"/>
  <c r="K1779" i="14"/>
  <c r="K1778" i="14"/>
  <c r="H1775" i="14"/>
  <c r="K1768" i="14"/>
  <c r="K1767" i="14"/>
  <c r="K1764" i="14"/>
  <c r="K1763" i="14"/>
  <c r="K1762" i="14"/>
  <c r="H1759" i="14"/>
  <c r="K1752" i="14"/>
  <c r="K1751" i="14"/>
  <c r="K1748" i="14"/>
  <c r="K1747" i="14"/>
  <c r="K1746" i="14"/>
  <c r="H1743" i="14"/>
  <c r="K1736" i="14"/>
  <c r="K1735" i="14"/>
  <c r="K1732" i="14"/>
  <c r="K1731" i="14"/>
  <c r="K1730" i="14"/>
  <c r="H1727" i="14"/>
  <c r="K1719" i="14"/>
  <c r="K1717" i="14"/>
  <c r="K1714" i="14"/>
  <c r="K1712" i="14"/>
  <c r="K1711" i="14"/>
  <c r="H1708" i="14"/>
  <c r="K1701" i="14"/>
  <c r="K1700" i="14"/>
  <c r="K1697" i="14"/>
  <c r="K1696" i="14"/>
  <c r="K1695" i="14"/>
  <c r="H1692" i="14"/>
  <c r="K1685" i="14"/>
  <c r="K1684" i="14"/>
  <c r="K1681" i="14"/>
  <c r="K1680" i="14"/>
  <c r="K1679" i="14"/>
  <c r="H1676" i="14"/>
  <c r="K1669" i="14"/>
  <c r="K1668" i="14"/>
  <c r="K1667" i="14"/>
  <c r="I1664" i="14"/>
  <c r="I1663" i="14"/>
  <c r="K1662" i="14"/>
  <c r="H1659" i="14"/>
  <c r="K1652" i="14"/>
  <c r="K1651" i="14"/>
  <c r="K1648" i="14"/>
  <c r="K1647" i="14"/>
  <c r="K1646" i="14"/>
  <c r="H1643" i="14"/>
  <c r="K1636" i="14"/>
  <c r="K1635" i="14"/>
  <c r="K1634" i="14"/>
  <c r="K1630" i="14"/>
  <c r="K1629" i="14"/>
  <c r="H1626" i="14"/>
  <c r="K1618" i="14"/>
  <c r="K1616" i="14"/>
  <c r="K1613" i="14"/>
  <c r="K1611" i="14"/>
  <c r="K1610" i="14"/>
  <c r="H1607" i="14"/>
  <c r="K1599" i="14"/>
  <c r="K1597" i="14"/>
  <c r="K1594" i="14"/>
  <c r="K1592" i="14"/>
  <c r="K1591" i="14"/>
  <c r="H1588" i="14"/>
  <c r="K1580" i="14"/>
  <c r="K1578" i="14"/>
  <c r="K1575" i="14"/>
  <c r="K1573" i="14"/>
  <c r="K1572" i="14"/>
  <c r="H1569" i="14"/>
  <c r="K1561" i="14"/>
  <c r="K1559" i="14"/>
  <c r="K1556" i="14"/>
  <c r="K1554" i="14"/>
  <c r="K1553" i="14"/>
  <c r="H1550" i="14"/>
  <c r="I1565" i="14" s="1"/>
  <c r="K1541" i="14"/>
  <c r="K1539" i="14"/>
  <c r="K1536" i="14"/>
  <c r="K1534" i="14"/>
  <c r="K1533" i="14"/>
  <c r="H1530" i="14"/>
  <c r="K1521" i="14"/>
  <c r="K1519" i="14"/>
  <c r="K1516" i="14"/>
  <c r="K1514" i="14"/>
  <c r="K1513" i="14"/>
  <c r="H1510" i="14"/>
  <c r="K1501" i="14"/>
  <c r="K1499" i="14"/>
  <c r="K1496" i="14"/>
  <c r="K1494" i="14"/>
  <c r="K1493" i="14"/>
  <c r="H1490" i="14"/>
  <c r="K1481" i="14"/>
  <c r="K1479" i="14"/>
  <c r="K1476" i="14"/>
  <c r="K1474" i="14"/>
  <c r="K1473" i="14"/>
  <c r="H1470" i="14"/>
  <c r="K1461" i="14"/>
  <c r="K1459" i="14"/>
  <c r="K1456" i="14"/>
  <c r="K1454" i="14"/>
  <c r="K1453" i="14"/>
  <c r="H1450" i="14"/>
  <c r="K1441" i="14"/>
  <c r="K1439" i="14"/>
  <c r="K1436" i="14"/>
  <c r="K1434" i="14"/>
  <c r="K1433" i="14"/>
  <c r="H1430" i="14"/>
  <c r="K1421" i="14"/>
  <c r="K1419" i="14"/>
  <c r="K1416" i="14"/>
  <c r="K1414" i="14"/>
  <c r="K1413" i="14"/>
  <c r="H1410" i="14"/>
  <c r="K1401" i="14"/>
  <c r="K1399" i="14"/>
  <c r="K1396" i="14"/>
  <c r="K1394" i="14"/>
  <c r="K1393" i="14"/>
  <c r="H1390" i="14"/>
  <c r="K1381" i="14"/>
  <c r="K1379" i="14"/>
  <c r="K1376" i="14"/>
  <c r="K1374" i="14"/>
  <c r="K1373" i="14"/>
  <c r="H1370" i="14"/>
  <c r="K1361" i="14"/>
  <c r="K1360" i="14"/>
  <c r="K1359" i="14"/>
  <c r="K1356" i="14"/>
  <c r="K1354" i="14"/>
  <c r="K1353" i="14"/>
  <c r="H1350" i="14"/>
  <c r="K1341" i="14"/>
  <c r="K1340" i="14"/>
  <c r="K1339" i="14"/>
  <c r="K1336" i="14"/>
  <c r="K1334" i="14"/>
  <c r="K1333" i="14"/>
  <c r="H1330" i="14"/>
  <c r="K1321" i="14"/>
  <c r="K1320" i="14"/>
  <c r="K1319" i="14"/>
  <c r="K1316" i="14"/>
  <c r="K1314" i="14"/>
  <c r="K1313" i="14"/>
  <c r="H1310" i="14"/>
  <c r="K1301" i="14"/>
  <c r="K1300" i="14"/>
  <c r="K1299" i="14"/>
  <c r="K1296" i="14"/>
  <c r="K1294" i="14"/>
  <c r="K1293" i="14"/>
  <c r="H1290" i="14"/>
  <c r="I1305" i="14" s="1"/>
  <c r="O1305" i="14" s="1"/>
  <c r="P1305" i="14" s="1"/>
  <c r="K1281" i="14"/>
  <c r="K1280" i="14"/>
  <c r="K1279" i="14"/>
  <c r="K1276" i="14"/>
  <c r="K1274" i="14"/>
  <c r="K1273" i="14"/>
  <c r="H1270" i="14"/>
  <c r="K1260" i="14"/>
  <c r="K1259" i="14"/>
  <c r="K1258" i="14"/>
  <c r="K1255" i="14"/>
  <c r="K1253" i="14"/>
  <c r="K1252" i="14"/>
  <c r="H1249" i="14"/>
  <c r="K1239" i="14"/>
  <c r="K1238" i="14"/>
  <c r="K1237" i="14"/>
  <c r="K1234" i="14"/>
  <c r="K1232" i="14"/>
  <c r="K1231" i="14"/>
  <c r="H1228" i="14"/>
  <c r="I1243" i="14" s="1"/>
  <c r="O1243" i="14" s="1"/>
  <c r="P1243" i="14" s="1"/>
  <c r="K1218" i="14"/>
  <c r="K1217" i="14"/>
  <c r="K1216" i="14"/>
  <c r="K1213" i="14"/>
  <c r="K1211" i="14"/>
  <c r="K1210" i="14"/>
  <c r="H1207" i="14"/>
  <c r="K1200" i="14"/>
  <c r="K1199" i="14"/>
  <c r="K1196" i="14"/>
  <c r="K1195" i="14"/>
  <c r="K1194" i="14"/>
  <c r="H1191" i="14"/>
  <c r="K1184" i="14"/>
  <c r="K1183" i="14"/>
  <c r="K1180" i="14"/>
  <c r="K1179" i="14"/>
  <c r="K1178" i="14"/>
  <c r="H1175" i="14"/>
  <c r="K1168" i="14"/>
  <c r="K1167" i="14"/>
  <c r="K1164" i="14"/>
  <c r="K1163" i="14"/>
  <c r="K1162" i="14"/>
  <c r="H1159" i="14"/>
  <c r="K1152" i="14"/>
  <c r="K1151" i="14"/>
  <c r="K1148" i="14"/>
  <c r="K1147" i="14"/>
  <c r="K1146" i="14"/>
  <c r="H1143" i="14"/>
  <c r="K1136" i="14"/>
  <c r="K1135" i="14"/>
  <c r="K1132" i="14"/>
  <c r="K1131" i="14"/>
  <c r="K1130" i="14"/>
  <c r="H1127" i="14"/>
  <c r="K1120" i="14"/>
  <c r="K1119" i="14"/>
  <c r="K1116" i="14"/>
  <c r="K1115" i="14"/>
  <c r="K1114" i="14"/>
  <c r="H1111" i="14"/>
  <c r="K1102" i="14"/>
  <c r="K1101" i="14"/>
  <c r="K1100" i="14"/>
  <c r="K1097" i="14"/>
  <c r="K1095" i="14"/>
  <c r="K1094" i="14"/>
  <c r="H1091" i="14"/>
  <c r="K1082" i="14"/>
  <c r="K1081" i="14"/>
  <c r="K1080" i="14"/>
  <c r="K1077" i="14"/>
  <c r="K1075" i="14"/>
  <c r="K1074" i="14"/>
  <c r="H1071" i="14"/>
  <c r="K1062" i="14"/>
  <c r="K1061" i="14"/>
  <c r="K1060" i="14"/>
  <c r="K1057" i="14"/>
  <c r="K1055" i="14"/>
  <c r="K1054" i="14"/>
  <c r="H1051" i="14"/>
  <c r="K1040" i="14"/>
  <c r="K1036" i="14"/>
  <c r="K1035" i="14"/>
  <c r="K1034" i="14"/>
  <c r="H1031" i="14"/>
  <c r="K1024" i="14"/>
  <c r="K1023" i="14"/>
  <c r="K1020" i="14"/>
  <c r="K1019" i="14"/>
  <c r="K1018" i="14"/>
  <c r="H1015" i="14"/>
  <c r="K1008" i="14"/>
  <c r="K1007" i="14"/>
  <c r="K1004" i="14"/>
  <c r="K1003" i="14"/>
  <c r="K1002" i="14"/>
  <c r="H999" i="14"/>
  <c r="K992" i="14"/>
  <c r="K991" i="14"/>
  <c r="K990" i="14"/>
  <c r="K987" i="14"/>
  <c r="K986" i="14"/>
  <c r="K985" i="14"/>
  <c r="H982" i="14"/>
  <c r="K975" i="14"/>
  <c r="K974" i="14"/>
  <c r="K971" i="14"/>
  <c r="K970" i="14"/>
  <c r="K969" i="14"/>
  <c r="H966" i="14"/>
  <c r="K957" i="14"/>
  <c r="K956" i="14"/>
  <c r="K955" i="14"/>
  <c r="K952" i="14"/>
  <c r="K950" i="14"/>
  <c r="K949" i="14"/>
  <c r="H946" i="14"/>
  <c r="K937" i="14"/>
  <c r="K936" i="14"/>
  <c r="K935" i="14"/>
  <c r="K932" i="14"/>
  <c r="K930" i="14"/>
  <c r="K929" i="14"/>
  <c r="H926" i="14"/>
  <c r="K917" i="14"/>
  <c r="K916" i="14"/>
  <c r="K915" i="14"/>
  <c r="K912" i="14"/>
  <c r="K910" i="14"/>
  <c r="K909" i="14"/>
  <c r="H906" i="14"/>
  <c r="K896" i="14"/>
  <c r="K895" i="14"/>
  <c r="K894" i="14"/>
  <c r="K891" i="14"/>
  <c r="K889" i="14"/>
  <c r="K888" i="14"/>
  <c r="H885" i="14"/>
  <c r="K875" i="14"/>
  <c r="K874" i="14"/>
  <c r="K873" i="14"/>
  <c r="K870" i="14"/>
  <c r="K868" i="14"/>
  <c r="K867" i="14"/>
  <c r="H864" i="14"/>
  <c r="K854" i="14"/>
  <c r="K853" i="14"/>
  <c r="K852" i="14"/>
  <c r="K849" i="14"/>
  <c r="K847" i="14"/>
  <c r="K846" i="14"/>
  <c r="H843" i="14"/>
  <c r="K833" i="14"/>
  <c r="K832" i="14"/>
  <c r="K828" i="14"/>
  <c r="K826" i="14"/>
  <c r="K825" i="14"/>
  <c r="H822" i="14"/>
  <c r="K808" i="14"/>
  <c r="K806" i="14"/>
  <c r="K805" i="14"/>
  <c r="H802" i="14"/>
  <c r="K793" i="14"/>
  <c r="K792" i="14"/>
  <c r="K788" i="14"/>
  <c r="K786" i="14"/>
  <c r="K785" i="14"/>
  <c r="H782" i="14"/>
  <c r="I797" i="14" s="1"/>
  <c r="O797" i="14" s="1"/>
  <c r="P797" i="14" s="1"/>
  <c r="K768" i="14"/>
  <c r="K766" i="14"/>
  <c r="K765" i="14"/>
  <c r="H762" i="14"/>
  <c r="I777" i="14" s="1"/>
  <c r="O777" i="14" s="1"/>
  <c r="P777" i="14" s="1"/>
  <c r="K748" i="14"/>
  <c r="K746" i="14"/>
  <c r="K745" i="14"/>
  <c r="H742" i="14"/>
  <c r="K733" i="14"/>
  <c r="K732" i="14"/>
  <c r="K728" i="14"/>
  <c r="K726" i="14"/>
  <c r="K725" i="14"/>
  <c r="H722" i="14"/>
  <c r="K708" i="14"/>
  <c r="K706" i="14"/>
  <c r="K705" i="14"/>
  <c r="H702" i="14"/>
  <c r="K688" i="14"/>
  <c r="K686" i="14"/>
  <c r="K685" i="14"/>
  <c r="H682" i="14"/>
  <c r="K668" i="14"/>
  <c r="K666" i="14"/>
  <c r="K665" i="14"/>
  <c r="H662" i="14"/>
  <c r="K648" i="14"/>
  <c r="K646" i="14"/>
  <c r="K645" i="14"/>
  <c r="H642" i="14"/>
  <c r="K628" i="14"/>
  <c r="K626" i="14"/>
  <c r="K625" i="14"/>
  <c r="H622" i="14"/>
  <c r="K613" i="14"/>
  <c r="K612" i="14"/>
  <c r="K607" i="14"/>
  <c r="K606" i="14"/>
  <c r="K605" i="14"/>
  <c r="H602" i="14"/>
  <c r="K595" i="14"/>
  <c r="K596" i="14" s="1"/>
  <c r="K591" i="14"/>
  <c r="K590" i="14"/>
  <c r="K589" i="14"/>
  <c r="H586" i="14"/>
  <c r="K575" i="14"/>
  <c r="K574" i="14"/>
  <c r="K573" i="14"/>
  <c r="H570" i="14"/>
  <c r="K563" i="14"/>
  <c r="K559" i="14"/>
  <c r="K558" i="14"/>
  <c r="K557" i="14"/>
  <c r="H554" i="14"/>
  <c r="K538" i="14"/>
  <c r="K537" i="14"/>
  <c r="K536" i="14"/>
  <c r="H533" i="14"/>
  <c r="K523" i="14"/>
  <c r="K521" i="14"/>
  <c r="K517" i="14"/>
  <c r="K516" i="14"/>
  <c r="K515" i="14"/>
  <c r="H512" i="14"/>
  <c r="K503" i="14"/>
  <c r="K500" i="14"/>
  <c r="K499" i="14"/>
  <c r="K498" i="14"/>
  <c r="H495" i="14"/>
  <c r="K486" i="14"/>
  <c r="K483" i="14"/>
  <c r="K482" i="14"/>
  <c r="K481" i="14"/>
  <c r="H478" i="14"/>
  <c r="K469" i="14"/>
  <c r="K468" i="14"/>
  <c r="K465" i="14"/>
  <c r="K464" i="14"/>
  <c r="K463" i="14"/>
  <c r="H460" i="14"/>
  <c r="K451" i="14"/>
  <c r="K448" i="14"/>
  <c r="K447" i="14"/>
  <c r="K446" i="14"/>
  <c r="H443" i="14"/>
  <c r="K434" i="14"/>
  <c r="K431" i="14"/>
  <c r="K430" i="14"/>
  <c r="K429" i="14"/>
  <c r="H426" i="14"/>
  <c r="I438" i="14" s="1"/>
  <c r="O438" i="14" s="1"/>
  <c r="P438" i="14" s="1"/>
  <c r="K417" i="14"/>
  <c r="K414" i="14"/>
  <c r="K413" i="14"/>
  <c r="K412" i="14"/>
  <c r="H409" i="14"/>
  <c r="I421" i="14" s="1"/>
  <c r="K400" i="14"/>
  <c r="K397" i="14"/>
  <c r="K396" i="14"/>
  <c r="K395" i="14"/>
  <c r="H392" i="14"/>
  <c r="I404" i="14" s="1"/>
  <c r="O404" i="14" s="1"/>
  <c r="K384" i="14"/>
  <c r="K383" i="14"/>
  <c r="K380" i="14"/>
  <c r="K379" i="14"/>
  <c r="K378" i="14"/>
  <c r="H375" i="14"/>
  <c r="K367" i="14"/>
  <c r="K364" i="14"/>
  <c r="K363" i="14"/>
  <c r="K362" i="14"/>
  <c r="H359" i="14"/>
  <c r="K351" i="14"/>
  <c r="K348" i="14"/>
  <c r="K347" i="14"/>
  <c r="K346" i="14"/>
  <c r="H343" i="14"/>
  <c r="K335" i="14"/>
  <c r="K332" i="14"/>
  <c r="K331" i="14"/>
  <c r="K330" i="14"/>
  <c r="H327" i="14"/>
  <c r="I339" i="14" s="1"/>
  <c r="K320" i="14"/>
  <c r="K317" i="14"/>
  <c r="K316" i="14"/>
  <c r="K315" i="14"/>
  <c r="H312" i="14"/>
  <c r="K304" i="14"/>
  <c r="K301" i="14"/>
  <c r="K300" i="14"/>
  <c r="K299" i="14"/>
  <c r="H296" i="14"/>
  <c r="K289" i="14"/>
  <c r="K288" i="14"/>
  <c r="K285" i="14"/>
  <c r="K284" i="14"/>
  <c r="K283" i="14"/>
  <c r="H280" i="14"/>
  <c r="K268" i="14"/>
  <c r="K267" i="14"/>
  <c r="K266" i="14"/>
  <c r="H263" i="14"/>
  <c r="K251" i="14"/>
  <c r="K250" i="14"/>
  <c r="K249" i="14"/>
  <c r="H246" i="14"/>
  <c r="I259" i="14" s="1"/>
  <c r="K237" i="14"/>
  <c r="K239" i="14" s="1"/>
  <c r="K234" i="14"/>
  <c r="K233" i="14"/>
  <c r="K232" i="14"/>
  <c r="H229" i="14"/>
  <c r="K219" i="14"/>
  <c r="K216" i="14"/>
  <c r="K215" i="14"/>
  <c r="K214" i="14"/>
  <c r="H211" i="14"/>
  <c r="K195" i="14"/>
  <c r="K194" i="14"/>
  <c r="K193" i="14"/>
  <c r="H190" i="14"/>
  <c r="K180" i="14"/>
  <c r="K178" i="14"/>
  <c r="K177" i="14"/>
  <c r="K174" i="14"/>
  <c r="K173" i="14"/>
  <c r="K172" i="14"/>
  <c r="H169" i="14"/>
  <c r="I186" i="14" s="1"/>
  <c r="K161" i="14"/>
  <c r="K160" i="14"/>
  <c r="K157" i="14"/>
  <c r="K156" i="14"/>
  <c r="K155" i="14"/>
  <c r="H152" i="14"/>
  <c r="K144" i="14"/>
  <c r="K143" i="14"/>
  <c r="K140" i="14"/>
  <c r="K139" i="14"/>
  <c r="K138" i="14"/>
  <c r="H135" i="14"/>
  <c r="I148" i="14" s="1"/>
  <c r="K148" i="14" s="1"/>
  <c r="K127" i="14"/>
  <c r="K126" i="14"/>
  <c r="K125" i="14"/>
  <c r="K122" i="14"/>
  <c r="K121" i="14"/>
  <c r="K120" i="14"/>
  <c r="H117" i="14"/>
  <c r="K101" i="14"/>
  <c r="K100" i="14"/>
  <c r="K99" i="14"/>
  <c r="H96" i="14"/>
  <c r="I113" i="14" s="1"/>
  <c r="O113" i="14" s="1"/>
  <c r="K85" i="14"/>
  <c r="K84" i="14"/>
  <c r="K81" i="14"/>
  <c r="K80" i="14"/>
  <c r="K78" i="14"/>
  <c r="H75" i="14"/>
  <c r="K67" i="14"/>
  <c r="K66" i="14"/>
  <c r="K63" i="14"/>
  <c r="K61" i="14"/>
  <c r="K60" i="14"/>
  <c r="H57" i="14"/>
  <c r="K49" i="14"/>
  <c r="K46" i="14"/>
  <c r="K45" i="14"/>
  <c r="K44" i="14"/>
  <c r="H41" i="14"/>
  <c r="K37" i="14"/>
  <c r="K36" i="14"/>
  <c r="H33" i="14"/>
  <c r="K20" i="14"/>
  <c r="K19" i="14"/>
  <c r="K24" i="14"/>
  <c r="K23" i="14"/>
  <c r="H16" i="14"/>
  <c r="I29" i="14" s="1"/>
  <c r="O29" i="14" s="1"/>
  <c r="I7" i="14"/>
  <c r="I6" i="14"/>
  <c r="C16" i="8"/>
  <c r="E2" i="14"/>
  <c r="H3" i="14"/>
  <c r="Q2296" i="14" l="1"/>
  <c r="S2296" i="14" s="1"/>
  <c r="I160" i="21"/>
  <c r="H239" i="21"/>
  <c r="F193" i="22"/>
  <c r="F132" i="23"/>
  <c r="V252" i="8"/>
  <c r="H247" i="21"/>
  <c r="F140" i="23"/>
  <c r="F201" i="22"/>
  <c r="V260" i="8"/>
  <c r="G120" i="23"/>
  <c r="I227" i="21"/>
  <c r="G181" i="22"/>
  <c r="H93" i="31" s="1"/>
  <c r="D165" i="38" s="1"/>
  <c r="Q3177" i="14"/>
  <c r="S3177" i="14" s="1"/>
  <c r="H224" i="21"/>
  <c r="F117" i="23"/>
  <c r="F178" i="22"/>
  <c r="V237" i="8"/>
  <c r="Q2270" i="14"/>
  <c r="S2270" i="14" s="1"/>
  <c r="I158" i="21"/>
  <c r="F167" i="22"/>
  <c r="F106" i="23"/>
  <c r="V226" i="8"/>
  <c r="H213" i="21"/>
  <c r="H246" i="21"/>
  <c r="F139" i="23"/>
  <c r="F200" i="22"/>
  <c r="V259" i="8"/>
  <c r="Q2257" i="14"/>
  <c r="S2257" i="14" s="1"/>
  <c r="I157" i="21"/>
  <c r="H221" i="21"/>
  <c r="F114" i="23"/>
  <c r="F175" i="22"/>
  <c r="V234" i="8"/>
  <c r="H208" i="21"/>
  <c r="F101" i="23"/>
  <c r="F162" i="22"/>
  <c r="V221" i="8"/>
  <c r="I225" i="21"/>
  <c r="G118" i="23"/>
  <c r="G179" i="22"/>
  <c r="H91" i="31" s="1"/>
  <c r="D161" i="38" s="1"/>
  <c r="E161" i="38" s="1"/>
  <c r="Q3140" i="14"/>
  <c r="S3140" i="14" s="1"/>
  <c r="I238" i="21"/>
  <c r="G192" i="22"/>
  <c r="H104" i="31" s="1"/>
  <c r="D185" i="38" s="1"/>
  <c r="G131" i="23"/>
  <c r="Q3346" i="14"/>
  <c r="S3346" i="14" s="1"/>
  <c r="F123" i="23"/>
  <c r="F184" i="22"/>
  <c r="V243" i="8"/>
  <c r="H230" i="21"/>
  <c r="Q2283" i="14"/>
  <c r="S2283" i="14" s="1"/>
  <c r="I159" i="21"/>
  <c r="F170" i="22"/>
  <c r="F109" i="23"/>
  <c r="H216" i="21"/>
  <c r="V229" i="8"/>
  <c r="V162" i="8"/>
  <c r="H149" i="21"/>
  <c r="V163" i="8"/>
  <c r="H150" i="21"/>
  <c r="G130" i="23"/>
  <c r="G191" i="22"/>
  <c r="H103" i="31" s="1"/>
  <c r="D183" i="38" s="1"/>
  <c r="I237" i="21"/>
  <c r="Q3330" i="14"/>
  <c r="S3330" i="14" s="1"/>
  <c r="V164" i="8"/>
  <c r="H151" i="21"/>
  <c r="I240" i="21"/>
  <c r="G133" i="23"/>
  <c r="G194" i="22"/>
  <c r="H106" i="31" s="1"/>
  <c r="D189" i="38" s="1"/>
  <c r="Q3377" i="14"/>
  <c r="S3377" i="14" s="1"/>
  <c r="I231" i="21"/>
  <c r="G124" i="23"/>
  <c r="G185" i="22"/>
  <c r="H97" i="31" s="1"/>
  <c r="D172" i="38" s="1"/>
  <c r="Q3240" i="14"/>
  <c r="S3240" i="14" s="1"/>
  <c r="V161" i="8"/>
  <c r="H148" i="21"/>
  <c r="I233" i="21"/>
  <c r="G187" i="22"/>
  <c r="H99" i="31" s="1"/>
  <c r="D176" i="38" s="1"/>
  <c r="G126" i="23"/>
  <c r="Q3279" i="14"/>
  <c r="S3279" i="14" s="1"/>
  <c r="F129" i="23"/>
  <c r="V249" i="8"/>
  <c r="H236" i="21"/>
  <c r="F190" i="22"/>
  <c r="F176" i="22"/>
  <c r="F115" i="23"/>
  <c r="H222" i="21"/>
  <c r="V235" i="8"/>
  <c r="H217" i="21"/>
  <c r="F171" i="22"/>
  <c r="F110" i="23"/>
  <c r="V230" i="8"/>
  <c r="V160" i="8"/>
  <c r="H147" i="21"/>
  <c r="Q2402" i="14"/>
  <c r="S2402" i="14" s="1"/>
  <c r="G67" i="23"/>
  <c r="I173" i="21"/>
  <c r="G128" i="22"/>
  <c r="H68" i="31" s="1"/>
  <c r="D119" i="38" s="1"/>
  <c r="H232" i="21"/>
  <c r="F186" i="22"/>
  <c r="F125" i="23"/>
  <c r="V245" i="8"/>
  <c r="H211" i="21"/>
  <c r="F104" i="23"/>
  <c r="F165" i="22"/>
  <c r="V224" i="8"/>
  <c r="Q2419" i="14"/>
  <c r="S2419" i="14" s="1"/>
  <c r="G68" i="23"/>
  <c r="I174" i="21"/>
  <c r="G129" i="22"/>
  <c r="H69" i="31" s="1"/>
  <c r="D121" i="38" s="1"/>
  <c r="F137" i="23"/>
  <c r="F198" i="22"/>
  <c r="V257" i="8"/>
  <c r="H244" i="21"/>
  <c r="B3" i="21"/>
  <c r="A6" i="22"/>
  <c r="Q2436" i="14"/>
  <c r="S2436" i="14" s="1"/>
  <c r="G70" i="23"/>
  <c r="I176" i="21"/>
  <c r="G131" i="22"/>
  <c r="H70" i="31" s="1"/>
  <c r="D123" i="38" s="1"/>
  <c r="F177" i="22"/>
  <c r="F116" i="23"/>
  <c r="V236" i="8"/>
  <c r="H223" i="21"/>
  <c r="G135" i="23"/>
  <c r="I242" i="21"/>
  <c r="G196" i="22"/>
  <c r="H108" i="31" s="1"/>
  <c r="D192" i="38" s="1"/>
  <c r="Q3394" i="14"/>
  <c r="S3394" i="14" s="1"/>
  <c r="F136" i="23"/>
  <c r="F197" i="22"/>
  <c r="H243" i="21"/>
  <c r="V256" i="8"/>
  <c r="H219" i="21"/>
  <c r="F173" i="22"/>
  <c r="F112" i="23"/>
  <c r="V232" i="8"/>
  <c r="F121" i="23"/>
  <c r="F182" i="22"/>
  <c r="H228" i="21"/>
  <c r="V241" i="8"/>
  <c r="H210" i="21"/>
  <c r="F164" i="22"/>
  <c r="F103" i="23"/>
  <c r="V223" i="8"/>
  <c r="H220" i="21"/>
  <c r="F113" i="23"/>
  <c r="F174" i="22"/>
  <c r="V233" i="8"/>
  <c r="Q2453" i="14"/>
  <c r="S2453" i="14" s="1"/>
  <c r="G71" i="23"/>
  <c r="I177" i="21"/>
  <c r="G132" i="22"/>
  <c r="H71" i="31" s="1"/>
  <c r="D125" i="38" s="1"/>
  <c r="U228" i="8"/>
  <c r="I235" i="21"/>
  <c r="G189" i="22"/>
  <c r="H101" i="31" s="1"/>
  <c r="D179" i="38" s="1"/>
  <c r="G128" i="23"/>
  <c r="Q3296" i="14"/>
  <c r="S3296" i="14" s="1"/>
  <c r="F105" i="23"/>
  <c r="F166" i="22"/>
  <c r="H212" i="21"/>
  <c r="V225" i="8"/>
  <c r="H226" i="21"/>
  <c r="F180" i="22"/>
  <c r="F119" i="23"/>
  <c r="V239" i="8"/>
  <c r="Q2244" i="14"/>
  <c r="S2244" i="14" s="1"/>
  <c r="I156" i="21"/>
  <c r="H218" i="21"/>
  <c r="F111" i="23"/>
  <c r="F172" i="22"/>
  <c r="V231" i="8"/>
  <c r="R16" i="8" a="1"/>
  <c r="R16" i="8" s="1"/>
  <c r="D2" i="14"/>
  <c r="V2" i="14" s="1"/>
  <c r="X3" i="8"/>
  <c r="AE16" i="8"/>
  <c r="X6" i="8"/>
  <c r="X1" i="8"/>
  <c r="X2" i="8"/>
  <c r="P404" i="14"/>
  <c r="P113" i="14"/>
  <c r="I3519" i="14" s="1"/>
  <c r="E3519" i="14"/>
  <c r="H3519" i="14" s="1"/>
  <c r="P29" i="14"/>
  <c r="I3515" i="14" s="1"/>
  <c r="E3515" i="14"/>
  <c r="H3515" i="14" s="1"/>
  <c r="K2031" i="14"/>
  <c r="K2020" i="14" s="1"/>
  <c r="U148" i="8" s="1"/>
  <c r="H135" i="21" s="1"/>
  <c r="K339" i="14"/>
  <c r="O339" i="14"/>
  <c r="K1565" i="14"/>
  <c r="O1565" i="14"/>
  <c r="P1565" i="14" s="1"/>
  <c r="K259" i="14"/>
  <c r="O259" i="14"/>
  <c r="P259" i="14" s="1"/>
  <c r="K186" i="14"/>
  <c r="O186" i="14"/>
  <c r="P186" i="14" s="1"/>
  <c r="K7" i="14"/>
  <c r="O7" i="14"/>
  <c r="J1400" i="14"/>
  <c r="P1380" i="14"/>
  <c r="K1663" i="14"/>
  <c r="O1663" i="14"/>
  <c r="I160" i="33" s="1"/>
  <c r="K1664" i="14"/>
  <c r="O1664" i="14"/>
  <c r="K6" i="14"/>
  <c r="O6" i="14"/>
  <c r="K421" i="14"/>
  <c r="O421" i="14"/>
  <c r="P421" i="14" s="1"/>
  <c r="I225" i="14"/>
  <c r="I224" i="14"/>
  <c r="K1362" i="14"/>
  <c r="K1357" i="14"/>
  <c r="J1364" i="14" s="1"/>
  <c r="P1364" i="14" s="1"/>
  <c r="K217" i="14"/>
  <c r="I223" i="14"/>
  <c r="I1365" i="14"/>
  <c r="O1365" i="14" s="1"/>
  <c r="P1365" i="14" s="1"/>
  <c r="I1366" i="14"/>
  <c r="I900" i="14"/>
  <c r="I901" i="14"/>
  <c r="I880" i="14"/>
  <c r="I858" i="14"/>
  <c r="O858" i="14" s="1"/>
  <c r="P858" i="14" s="1"/>
  <c r="I859" i="14"/>
  <c r="I838" i="14"/>
  <c r="I528" i="14"/>
  <c r="I529" i="14"/>
  <c r="I549" i="14"/>
  <c r="K2015" i="14"/>
  <c r="K2016" i="14"/>
  <c r="I2001" i="14"/>
  <c r="I2000" i="14"/>
  <c r="I2002" i="14"/>
  <c r="I1986" i="14"/>
  <c r="I1987" i="14"/>
  <c r="I1985" i="14"/>
  <c r="I1970" i="14"/>
  <c r="I1955" i="14"/>
  <c r="I1971" i="14"/>
  <c r="I1972" i="14"/>
  <c r="I1956" i="14"/>
  <c r="I1957" i="14"/>
  <c r="I1866" i="14"/>
  <c r="I1865" i="14"/>
  <c r="I1867" i="14"/>
  <c r="I1882" i="14"/>
  <c r="I1880" i="14"/>
  <c r="I1881" i="14"/>
  <c r="I1895" i="14"/>
  <c r="I1897" i="14"/>
  <c r="I1896" i="14"/>
  <c r="I1911" i="14"/>
  <c r="I1912" i="14"/>
  <c r="I1910" i="14"/>
  <c r="I1926" i="14"/>
  <c r="I1925" i="14"/>
  <c r="I1927" i="14"/>
  <c r="I1942" i="14"/>
  <c r="I1941" i="14"/>
  <c r="I1940" i="14"/>
  <c r="I1852" i="14"/>
  <c r="K1715" i="14"/>
  <c r="J1722" i="14" s="1"/>
  <c r="P1722" i="14" s="1"/>
  <c r="I1622" i="14"/>
  <c r="I1723" i="14"/>
  <c r="I1603" i="14"/>
  <c r="I1584" i="14"/>
  <c r="I1546" i="14"/>
  <c r="I1545" i="14"/>
  <c r="I1526" i="14"/>
  <c r="I1525" i="14"/>
  <c r="I1506" i="14"/>
  <c r="I1505" i="14"/>
  <c r="I1486" i="14"/>
  <c r="I1485" i="14"/>
  <c r="I1466" i="14"/>
  <c r="I1465" i="14"/>
  <c r="I1446" i="14"/>
  <c r="I1445" i="14"/>
  <c r="I1425" i="14"/>
  <c r="O1425" i="14" s="1"/>
  <c r="P1425" i="14" s="1"/>
  <c r="I1426" i="14"/>
  <c r="I1405" i="14"/>
  <c r="I1406" i="14"/>
  <c r="I1385" i="14"/>
  <c r="I1386" i="14"/>
  <c r="I1346" i="14"/>
  <c r="I1345" i="14"/>
  <c r="O1345" i="14" s="1"/>
  <c r="P1345" i="14" s="1"/>
  <c r="I1326" i="14"/>
  <c r="I1325" i="14"/>
  <c r="I1306" i="14"/>
  <c r="O1306" i="14" s="1"/>
  <c r="P1306" i="14" s="1"/>
  <c r="K1305" i="14"/>
  <c r="I1286" i="14"/>
  <c r="I1285" i="14"/>
  <c r="I1264" i="14"/>
  <c r="I1265" i="14"/>
  <c r="I1266" i="14"/>
  <c r="I1244" i="14"/>
  <c r="I1245" i="14"/>
  <c r="K1243" i="14"/>
  <c r="K1240" i="14"/>
  <c r="I1224" i="14"/>
  <c r="I1222" i="14"/>
  <c r="I1223" i="14"/>
  <c r="O1223" i="14" s="1"/>
  <c r="P1223" i="14" s="1"/>
  <c r="I1107" i="14"/>
  <c r="I1106" i="14"/>
  <c r="I1086" i="14"/>
  <c r="I1087" i="14"/>
  <c r="I1067" i="14"/>
  <c r="I1066" i="14"/>
  <c r="I1046" i="14"/>
  <c r="O1046" i="14" s="1"/>
  <c r="P1046" i="14" s="1"/>
  <c r="I1047" i="14"/>
  <c r="K1038" i="14"/>
  <c r="J1045" i="14" s="1"/>
  <c r="P1045" i="14" s="1"/>
  <c r="I961" i="14"/>
  <c r="I962" i="14"/>
  <c r="I941" i="14"/>
  <c r="I921" i="14"/>
  <c r="O921" i="14" s="1"/>
  <c r="P921" i="14" s="1"/>
  <c r="I942" i="14"/>
  <c r="I922" i="14"/>
  <c r="I902" i="14"/>
  <c r="I881" i="14"/>
  <c r="I879" i="14"/>
  <c r="I839" i="14"/>
  <c r="I837" i="14"/>
  <c r="I860" i="14"/>
  <c r="I439" i="14"/>
  <c r="K438" i="14"/>
  <c r="K401" i="14"/>
  <c r="I455" i="14"/>
  <c r="I456" i="14"/>
  <c r="I474" i="14"/>
  <c r="I473" i="14"/>
  <c r="I491" i="14"/>
  <c r="I490" i="14"/>
  <c r="I507" i="14"/>
  <c r="I508" i="14"/>
  <c r="I405" i="14"/>
  <c r="K404" i="14"/>
  <c r="I422" i="14"/>
  <c r="I388" i="14"/>
  <c r="I817" i="14"/>
  <c r="I818" i="14"/>
  <c r="I798" i="14"/>
  <c r="K797" i="14"/>
  <c r="I778" i="14"/>
  <c r="K777" i="14"/>
  <c r="I757" i="14"/>
  <c r="I758" i="14"/>
  <c r="I717" i="14"/>
  <c r="I718" i="14"/>
  <c r="I737" i="14"/>
  <c r="I738" i="14"/>
  <c r="I678" i="14"/>
  <c r="I677" i="14"/>
  <c r="I698" i="14"/>
  <c r="I697" i="14"/>
  <c r="I658" i="14"/>
  <c r="I657" i="14"/>
  <c r="I638" i="14"/>
  <c r="I637" i="14"/>
  <c r="I618" i="14"/>
  <c r="I617" i="14"/>
  <c r="K540" i="14"/>
  <c r="J547" i="14" s="1"/>
  <c r="P547" i="14" s="1"/>
  <c r="K560" i="14"/>
  <c r="J566" i="14" s="1"/>
  <c r="P566" i="14" s="1"/>
  <c r="R553" i="14" s="1"/>
  <c r="I548" i="14"/>
  <c r="I550" i="14"/>
  <c r="I527" i="14"/>
  <c r="K519" i="14"/>
  <c r="I355" i="14"/>
  <c r="I371" i="14"/>
  <c r="I308" i="14"/>
  <c r="K290" i="14"/>
  <c r="K286" i="14"/>
  <c r="J292" i="14" s="1"/>
  <c r="P292" i="14" s="1"/>
  <c r="R279" i="14" s="1"/>
  <c r="I276" i="14"/>
  <c r="I242" i="14"/>
  <c r="I207" i="14"/>
  <c r="I205" i="14"/>
  <c r="I206" i="14"/>
  <c r="I185" i="14"/>
  <c r="I184" i="14"/>
  <c r="K181" i="14"/>
  <c r="I165" i="14"/>
  <c r="I131" i="14"/>
  <c r="I89" i="14"/>
  <c r="K113" i="14"/>
  <c r="I71" i="14"/>
  <c r="I53" i="14"/>
  <c r="I12" i="14"/>
  <c r="I11" i="14"/>
  <c r="K1816" i="14"/>
  <c r="K1877" i="14"/>
  <c r="K1922" i="14"/>
  <c r="K1982" i="14"/>
  <c r="K1844" i="14"/>
  <c r="J1851" i="14" s="1"/>
  <c r="P1851" i="14" s="1"/>
  <c r="K1967" i="14"/>
  <c r="K1907" i="14"/>
  <c r="K1649" i="14"/>
  <c r="J1655" i="14" s="1"/>
  <c r="P1655" i="14" s="1"/>
  <c r="R1642" i="14" s="1"/>
  <c r="K1937" i="14"/>
  <c r="K1997" i="14"/>
  <c r="K1952" i="14"/>
  <c r="K1537" i="14"/>
  <c r="J1544" i="14" s="1"/>
  <c r="P1544" i="14" s="1"/>
  <c r="K1785" i="14"/>
  <c r="K1831" i="14"/>
  <c r="K1277" i="14"/>
  <c r="J1284" i="14" s="1"/>
  <c r="P1284" i="14" s="1"/>
  <c r="K1417" i="14"/>
  <c r="J1424" i="14" s="1"/>
  <c r="P1424" i="14" s="1"/>
  <c r="K1753" i="14"/>
  <c r="K1781" i="14"/>
  <c r="J1787" i="14" s="1"/>
  <c r="P1787" i="14" s="1"/>
  <c r="R1774" i="14" s="1"/>
  <c r="K1749" i="14"/>
  <c r="J1755" i="14" s="1"/>
  <c r="P1755" i="14" s="1"/>
  <c r="R1742" i="14" s="1"/>
  <c r="K1828" i="14"/>
  <c r="K1862" i="14"/>
  <c r="K1892" i="14"/>
  <c r="K1737" i="14"/>
  <c r="K1769" i="14"/>
  <c r="K1801" i="14"/>
  <c r="K1682" i="14"/>
  <c r="J1688" i="14" s="1"/>
  <c r="P1688" i="14" s="1"/>
  <c r="R1675" i="14" s="1"/>
  <c r="K1813" i="14"/>
  <c r="K1733" i="14"/>
  <c r="K1765" i="14"/>
  <c r="K1797" i="14"/>
  <c r="K1653" i="14"/>
  <c r="K1686" i="14"/>
  <c r="K1576" i="14"/>
  <c r="K1637" i="14"/>
  <c r="K1670" i="14"/>
  <c r="K1702" i="14"/>
  <c r="K1632" i="14"/>
  <c r="K1698" i="14"/>
  <c r="K1497" i="14"/>
  <c r="J1504" i="14" s="1"/>
  <c r="P1504" i="14" s="1"/>
  <c r="K1137" i="14"/>
  <c r="K1337" i="14"/>
  <c r="J1344" i="14" s="1"/>
  <c r="P1344" i="14" s="1"/>
  <c r="K1342" i="14"/>
  <c r="K1457" i="14"/>
  <c r="J1464" i="14" s="1"/>
  <c r="P1464" i="14" s="1"/>
  <c r="K1614" i="14"/>
  <c r="K1517" i="14"/>
  <c r="K1557" i="14"/>
  <c r="K1595" i="14"/>
  <c r="K1397" i="14"/>
  <c r="K1437" i="14"/>
  <c r="K1477" i="14"/>
  <c r="K1282" i="14"/>
  <c r="K1302" i="14"/>
  <c r="K1382" i="14"/>
  <c r="K1322" i="14"/>
  <c r="K1297" i="14"/>
  <c r="K1377" i="14"/>
  <c r="K1317" i="14"/>
  <c r="K1103" i="14"/>
  <c r="K1153" i="14"/>
  <c r="K1181" i="14"/>
  <c r="J1187" i="14" s="1"/>
  <c r="P1187" i="14" s="1"/>
  <c r="R1174" i="14" s="1"/>
  <c r="K1185" i="14"/>
  <c r="K1214" i="14"/>
  <c r="J1221" i="14" s="1"/>
  <c r="P1221" i="14" s="1"/>
  <c r="K1219" i="14"/>
  <c r="K1256" i="14"/>
  <c r="J1263" i="14" s="1"/>
  <c r="P1263" i="14" s="1"/>
  <c r="K1261" i="14"/>
  <c r="K1063" i="14"/>
  <c r="K1098" i="14"/>
  <c r="J1105" i="14" s="1"/>
  <c r="P1105" i="14" s="1"/>
  <c r="K1005" i="14"/>
  <c r="J1011" i="14" s="1"/>
  <c r="P1011" i="14" s="1"/>
  <c r="R998" i="14" s="1"/>
  <c r="K1025" i="14"/>
  <c r="K1058" i="14"/>
  <c r="J1065" i="14" s="1"/>
  <c r="P1065" i="14" s="1"/>
  <c r="K1169" i="14"/>
  <c r="K1201" i="14"/>
  <c r="K1165" i="14"/>
  <c r="K1197" i="14"/>
  <c r="K1235" i="14"/>
  <c r="K1149" i="14"/>
  <c r="K972" i="14"/>
  <c r="J978" i="14" s="1"/>
  <c r="P978" i="14" s="1"/>
  <c r="R965" i="14" s="1"/>
  <c r="K993" i="14"/>
  <c r="K1083" i="14"/>
  <c r="K1121" i="14"/>
  <c r="K933" i="14"/>
  <c r="J940" i="14" s="1"/>
  <c r="P940" i="14" s="1"/>
  <c r="K958" i="14"/>
  <c r="K1043" i="14"/>
  <c r="K1133" i="14"/>
  <c r="K1078" i="14"/>
  <c r="K1117" i="14"/>
  <c r="K892" i="14"/>
  <c r="J899" i="14" s="1"/>
  <c r="P899" i="14" s="1"/>
  <c r="K814" i="14"/>
  <c r="K850" i="14"/>
  <c r="J857" i="14" s="1"/>
  <c r="P857" i="14" s="1"/>
  <c r="K976" i="14"/>
  <c r="K1009" i="14"/>
  <c r="K953" i="14"/>
  <c r="K988" i="14"/>
  <c r="K1021" i="14"/>
  <c r="K729" i="14"/>
  <c r="J736" i="14" s="1"/>
  <c r="P736" i="14" s="1"/>
  <c r="K769" i="14"/>
  <c r="J776" i="14" s="1"/>
  <c r="P776" i="14" s="1"/>
  <c r="K855" i="14"/>
  <c r="K897" i="14"/>
  <c r="K938" i="14"/>
  <c r="K689" i="14"/>
  <c r="J696" i="14" s="1"/>
  <c r="P696" i="14" s="1"/>
  <c r="K714" i="14"/>
  <c r="K754" i="14"/>
  <c r="K794" i="14"/>
  <c r="K834" i="14"/>
  <c r="K876" i="14"/>
  <c r="K918" i="14"/>
  <c r="K829" i="14"/>
  <c r="K871" i="14"/>
  <c r="K913" i="14"/>
  <c r="K809" i="14"/>
  <c r="K649" i="14"/>
  <c r="J656" i="14" s="1"/>
  <c r="P656" i="14" s="1"/>
  <c r="K609" i="14"/>
  <c r="J616" i="14" s="1"/>
  <c r="P616" i="14" s="1"/>
  <c r="K734" i="14"/>
  <c r="K774" i="14"/>
  <c r="K709" i="14"/>
  <c r="K749" i="14"/>
  <c r="K789" i="14"/>
  <c r="K614" i="14"/>
  <c r="K694" i="14"/>
  <c r="K64" i="14"/>
  <c r="K576" i="14"/>
  <c r="J582" i="14" s="1"/>
  <c r="P582" i="14" s="1"/>
  <c r="R569" i="14" s="1"/>
  <c r="K674" i="14"/>
  <c r="K592" i="14"/>
  <c r="K629" i="14"/>
  <c r="K669" i="14"/>
  <c r="K145" i="14"/>
  <c r="K175" i="14"/>
  <c r="J183" i="14" s="1"/>
  <c r="P183" i="14" s="1"/>
  <c r="K305" i="14"/>
  <c r="K368" i="14"/>
  <c r="K435" i="14"/>
  <c r="K504" i="14"/>
  <c r="K252" i="14"/>
  <c r="J258" i="14" s="1"/>
  <c r="P258" i="14" s="1"/>
  <c r="K333" i="14"/>
  <c r="J338" i="14" s="1"/>
  <c r="P338" i="14" s="1"/>
  <c r="K398" i="14"/>
  <c r="J403" i="14" s="1"/>
  <c r="P403" i="14" s="1"/>
  <c r="K466" i="14"/>
  <c r="J472" i="14" s="1"/>
  <c r="P472" i="14" s="1"/>
  <c r="K220" i="14"/>
  <c r="K321" i="14"/>
  <c r="K385" i="14"/>
  <c r="K452" i="14"/>
  <c r="K524" i="14"/>
  <c r="K318" i="14"/>
  <c r="K381" i="14"/>
  <c r="K449" i="14"/>
  <c r="K302" i="14"/>
  <c r="K352" i="14"/>
  <c r="K365" i="14"/>
  <c r="K418" i="14"/>
  <c r="K432" i="14"/>
  <c r="K487" i="14"/>
  <c r="K501" i="14"/>
  <c r="K336" i="14"/>
  <c r="K349" i="14"/>
  <c r="K415" i="14"/>
  <c r="K470" i="14"/>
  <c r="K484" i="14"/>
  <c r="K564" i="14"/>
  <c r="K102" i="14"/>
  <c r="J112" i="14" s="1"/>
  <c r="P112" i="14" s="1"/>
  <c r="K162" i="14"/>
  <c r="K158" i="14"/>
  <c r="K196" i="14"/>
  <c r="K235" i="14"/>
  <c r="K269" i="14"/>
  <c r="K86" i="14"/>
  <c r="K128" i="14"/>
  <c r="K141" i="14"/>
  <c r="K82" i="14"/>
  <c r="K123" i="14"/>
  <c r="K68" i="14"/>
  <c r="K38" i="14"/>
  <c r="K33" i="14" s="1"/>
  <c r="K50" i="14"/>
  <c r="K47" i="14"/>
  <c r="K26" i="14"/>
  <c r="K29" i="14"/>
  <c r="K21" i="14"/>
  <c r="J28" i="14" s="1"/>
  <c r="P28" i="14" s="1"/>
  <c r="E183" i="38" l="1"/>
  <c r="E192" i="38"/>
  <c r="E179" i="38"/>
  <c r="E125" i="38"/>
  <c r="E123" i="38"/>
  <c r="E121" i="38"/>
  <c r="E176" i="38"/>
  <c r="E165" i="38"/>
  <c r="E185" i="38"/>
  <c r="E172" i="38"/>
  <c r="E119" i="38"/>
  <c r="E189" i="38"/>
  <c r="Z160" i="33"/>
  <c r="M160" i="33"/>
  <c r="Y160" i="33"/>
  <c r="R160" i="33"/>
  <c r="V160" i="33"/>
  <c r="AC160" i="33"/>
  <c r="P160" i="33"/>
  <c r="AA160" i="33"/>
  <c r="U160" i="33"/>
  <c r="X160" i="33"/>
  <c r="W160" i="33"/>
  <c r="L160" i="33"/>
  <c r="T160" i="33"/>
  <c r="O160" i="33"/>
  <c r="S160" i="33"/>
  <c r="Q160" i="33"/>
  <c r="AB160" i="33"/>
  <c r="N160" i="33"/>
  <c r="Q2145" i="14"/>
  <c r="S2145" i="14" s="1"/>
  <c r="I147" i="21"/>
  <c r="I226" i="21"/>
  <c r="G180" i="22"/>
  <c r="H92" i="31" s="1"/>
  <c r="D163" i="38" s="1"/>
  <c r="G119" i="23"/>
  <c r="Q3159" i="14"/>
  <c r="S3159" i="14" s="1"/>
  <c r="I217" i="21"/>
  <c r="G171" i="22"/>
  <c r="H83" i="31" s="1"/>
  <c r="D145" i="38" s="1"/>
  <c r="G110" i="23"/>
  <c r="Q2997" i="14"/>
  <c r="S2997" i="14" s="1"/>
  <c r="I246" i="21"/>
  <c r="G139" i="23"/>
  <c r="G200" i="22"/>
  <c r="H112" i="31" s="1"/>
  <c r="Q3445" i="14"/>
  <c r="S3445" i="14" s="1"/>
  <c r="Q2181" i="14"/>
  <c r="S2181" i="14" s="1"/>
  <c r="I150" i="21"/>
  <c r="Q2169" i="14"/>
  <c r="S2169" i="14" s="1"/>
  <c r="I149" i="21"/>
  <c r="G170" i="22"/>
  <c r="H82" i="31" s="1"/>
  <c r="D143" i="38" s="1"/>
  <c r="G109" i="23"/>
  <c r="I216" i="21"/>
  <c r="Q2978" i="14"/>
  <c r="S2978" i="14" s="1"/>
  <c r="G105" i="23"/>
  <c r="G166" i="22"/>
  <c r="H78" i="31" s="1"/>
  <c r="D136" i="38" s="1"/>
  <c r="I212" i="21"/>
  <c r="Q2935" i="14"/>
  <c r="S2935" i="14" s="1"/>
  <c r="I220" i="21"/>
  <c r="G113" i="23"/>
  <c r="G174" i="22"/>
  <c r="H86" i="31" s="1"/>
  <c r="D151" i="38" s="1"/>
  <c r="Q3054" i="14"/>
  <c r="S3054" i="14" s="1"/>
  <c r="G176" i="22"/>
  <c r="H88" i="31" s="1"/>
  <c r="D155" i="38" s="1"/>
  <c r="G115" i="23"/>
  <c r="I222" i="21"/>
  <c r="Q3089" i="14"/>
  <c r="S3089" i="14" s="1"/>
  <c r="R245" i="14"/>
  <c r="G167" i="22"/>
  <c r="H79" i="31" s="1"/>
  <c r="D138" i="38" s="1"/>
  <c r="G106" i="23"/>
  <c r="I213" i="21"/>
  <c r="Q2947" i="14"/>
  <c r="S2947" i="14" s="1"/>
  <c r="G136" i="23"/>
  <c r="G197" i="22"/>
  <c r="H109" i="31" s="1"/>
  <c r="I243" i="21"/>
  <c r="Q3411" i="14"/>
  <c r="S3411" i="14" s="1"/>
  <c r="V228" i="8"/>
  <c r="F108" i="23"/>
  <c r="F169" i="22"/>
  <c r="H215" i="21"/>
  <c r="I210" i="21"/>
  <c r="G164" i="22"/>
  <c r="H76" i="31" s="1"/>
  <c r="D132" i="38" s="1"/>
  <c r="G103" i="23"/>
  <c r="Q2899" i="14"/>
  <c r="S2899" i="14" s="1"/>
  <c r="P1664" i="14"/>
  <c r="I162" i="33"/>
  <c r="I219" i="21"/>
  <c r="G173" i="22"/>
  <c r="H85" i="31" s="1"/>
  <c r="D149" i="38" s="1"/>
  <c r="G112" i="23"/>
  <c r="Q3035" i="14"/>
  <c r="S3035" i="14" s="1"/>
  <c r="I15" i="33"/>
  <c r="I369" i="33"/>
  <c r="G137" i="23"/>
  <c r="G198" i="22"/>
  <c r="H110" i="31" s="1"/>
  <c r="D196" i="38" s="1"/>
  <c r="I244" i="21"/>
  <c r="Q3428" i="14"/>
  <c r="S3428" i="14" s="1"/>
  <c r="G129" i="23"/>
  <c r="I236" i="21"/>
  <c r="G190" i="22"/>
  <c r="H102" i="31" s="1"/>
  <c r="D181" i="38" s="1"/>
  <c r="Q3312" i="14"/>
  <c r="S3312" i="14" s="1"/>
  <c r="I224" i="21"/>
  <c r="G117" i="23"/>
  <c r="G178" i="22"/>
  <c r="H90" i="31" s="1"/>
  <c r="D159" i="38" s="1"/>
  <c r="Q3121" i="14"/>
  <c r="S3121" i="14" s="1"/>
  <c r="G123" i="23"/>
  <c r="G184" i="22"/>
  <c r="H96" i="31" s="1"/>
  <c r="I230" i="21"/>
  <c r="Q3220" i="14"/>
  <c r="S3220" i="14" s="1"/>
  <c r="G104" i="23"/>
  <c r="G165" i="22"/>
  <c r="H77" i="31" s="1"/>
  <c r="D134" i="38" s="1"/>
  <c r="I211" i="21"/>
  <c r="Q2917" i="14"/>
  <c r="S2917" i="14" s="1"/>
  <c r="Q2157" i="14"/>
  <c r="S2157" i="14" s="1"/>
  <c r="I148" i="21"/>
  <c r="G177" i="22"/>
  <c r="H89" i="31" s="1"/>
  <c r="D157" i="38" s="1"/>
  <c r="G116" i="23"/>
  <c r="I223" i="21"/>
  <c r="Q3105" i="14"/>
  <c r="S3105" i="14" s="1"/>
  <c r="I247" i="21"/>
  <c r="G140" i="23"/>
  <c r="G201" i="22"/>
  <c r="H113" i="31" s="1"/>
  <c r="D201" i="38" s="1"/>
  <c r="Q3458" i="14"/>
  <c r="S3458" i="14" s="1"/>
  <c r="I232" i="21"/>
  <c r="G186" i="22"/>
  <c r="H98" i="31" s="1"/>
  <c r="D174" i="38" s="1"/>
  <c r="G125" i="23"/>
  <c r="Q3260" i="14"/>
  <c r="S3260" i="14" s="1"/>
  <c r="A90" i="45"/>
  <c r="A7" i="45"/>
  <c r="I208" i="21"/>
  <c r="G101" i="23"/>
  <c r="G162" i="22"/>
  <c r="H74" i="31" s="1"/>
  <c r="Q2887" i="14"/>
  <c r="S2887" i="14" s="1"/>
  <c r="I239" i="21"/>
  <c r="G193" i="22"/>
  <c r="H105" i="31" s="1"/>
  <c r="D187" i="38" s="1"/>
  <c r="G132" i="23"/>
  <c r="Q3362" i="14"/>
  <c r="S3362" i="14" s="1"/>
  <c r="I228" i="21"/>
  <c r="G121" i="23"/>
  <c r="G182" i="22"/>
  <c r="H94" i="31" s="1"/>
  <c r="D167" i="38" s="1"/>
  <c r="Q3199" i="14"/>
  <c r="S3199" i="14" s="1"/>
  <c r="C8" i="23"/>
  <c r="C147" i="23"/>
  <c r="E3" i="21"/>
  <c r="C6" i="22"/>
  <c r="I218" i="21"/>
  <c r="G111" i="23"/>
  <c r="G172" i="22"/>
  <c r="H84" i="31" s="1"/>
  <c r="D147" i="38" s="1"/>
  <c r="Q3016" i="14"/>
  <c r="S3016" i="14" s="1"/>
  <c r="H67" i="31"/>
  <c r="H66" i="31" s="1"/>
  <c r="I221" i="21"/>
  <c r="G114" i="23"/>
  <c r="G175" i="22"/>
  <c r="H87" i="31" s="1"/>
  <c r="D153" i="38" s="1"/>
  <c r="Q3070" i="14"/>
  <c r="S3070" i="14" s="1"/>
  <c r="R15" i="14"/>
  <c r="I368" i="33"/>
  <c r="I14" i="33"/>
  <c r="Q2193" i="14"/>
  <c r="S2193" i="14" s="1"/>
  <c r="I151" i="21"/>
  <c r="AC16" i="8"/>
  <c r="AI16" i="8"/>
  <c r="H10" i="19"/>
  <c r="E10" i="19"/>
  <c r="R95" i="14"/>
  <c r="X8" i="8"/>
  <c r="X7" i="8"/>
  <c r="P6" i="14"/>
  <c r="I3530" i="14" s="1"/>
  <c r="E3530" i="14"/>
  <c r="K8" i="14"/>
  <c r="J10" i="14" s="1"/>
  <c r="P10" i="14" s="1"/>
  <c r="K1665" i="14"/>
  <c r="J1672" i="14" s="1"/>
  <c r="P1672" i="14" s="1"/>
  <c r="P1663" i="14"/>
  <c r="E3534" i="14"/>
  <c r="P7" i="14"/>
  <c r="E3529" i="14"/>
  <c r="P339" i="14"/>
  <c r="I3513" i="14" s="1"/>
  <c r="E3513" i="14"/>
  <c r="H3513" i="14" s="1"/>
  <c r="K738" i="14"/>
  <c r="O738" i="14"/>
  <c r="P738" i="14" s="1"/>
  <c r="K880" i="14"/>
  <c r="O880" i="14"/>
  <c r="P880" i="14" s="1"/>
  <c r="K718" i="14"/>
  <c r="O718" i="14"/>
  <c r="P718" i="14" s="1"/>
  <c r="K900" i="14"/>
  <c r="O900" i="14"/>
  <c r="P900" i="14" s="1"/>
  <c r="K758" i="14"/>
  <c r="O758" i="14"/>
  <c r="P758" i="14" s="1"/>
  <c r="K472" i="14"/>
  <c r="K206" i="14"/>
  <c r="O206" i="14"/>
  <c r="P206" i="14" s="1"/>
  <c r="K962" i="14"/>
  <c r="O962" i="14"/>
  <c r="P962" i="14" s="1"/>
  <c r="K1881" i="14"/>
  <c r="O1881" i="14"/>
  <c r="P1881" i="14" s="1"/>
  <c r="K1045" i="14"/>
  <c r="K242" i="14"/>
  <c r="O242" i="14"/>
  <c r="K1882" i="14"/>
  <c r="O1882" i="14"/>
  <c r="P1882" i="14" s="1"/>
  <c r="K1867" i="14"/>
  <c r="O1867" i="14"/>
  <c r="K1865" i="14"/>
  <c r="O1865" i="14"/>
  <c r="K776" i="14"/>
  <c r="K388" i="14"/>
  <c r="O388" i="14"/>
  <c r="P388" i="14" s="1"/>
  <c r="K183" i="14"/>
  <c r="K1221" i="14"/>
  <c r="K508" i="14"/>
  <c r="O508" i="14"/>
  <c r="P508" i="14" s="1"/>
  <c r="K1970" i="14"/>
  <c r="O1970" i="14"/>
  <c r="P1970" i="14" s="1"/>
  <c r="K491" i="14"/>
  <c r="O491" i="14"/>
  <c r="P491" i="14" s="1"/>
  <c r="K1546" i="14"/>
  <c r="O1546" i="14"/>
  <c r="P1546" i="14" s="1"/>
  <c r="K474" i="14"/>
  <c r="O474" i="14"/>
  <c r="P474" i="14" s="1"/>
  <c r="K89" i="14"/>
  <c r="O89" i="14"/>
  <c r="P89" i="14" s="1"/>
  <c r="K881" i="14"/>
  <c r="O881" i="14"/>
  <c r="P881" i="14" s="1"/>
  <c r="K1910" i="14"/>
  <c r="O1910" i="14"/>
  <c r="P1910" i="14" s="1"/>
  <c r="K165" i="14"/>
  <c r="O165" i="14"/>
  <c r="K922" i="14"/>
  <c r="O922" i="14"/>
  <c r="P922" i="14" s="1"/>
  <c r="K1386" i="14"/>
  <c r="O1386" i="14"/>
  <c r="P1386" i="14" s="1"/>
  <c r="K184" i="14"/>
  <c r="O184" i="14"/>
  <c r="K1896" i="14"/>
  <c r="O1896" i="14"/>
  <c r="P1896" i="14" s="1"/>
  <c r="K1897" i="14"/>
  <c r="O1897" i="14"/>
  <c r="P1897" i="14" s="1"/>
  <c r="K1895" i="14"/>
  <c r="O1895" i="14"/>
  <c r="P1895" i="14" s="1"/>
  <c r="K1426" i="14"/>
  <c r="O1426" i="14"/>
  <c r="P1426" i="14" s="1"/>
  <c r="K1011" i="14"/>
  <c r="K1012" i="14" s="1"/>
  <c r="K999" i="14" s="1"/>
  <c r="U85" i="8" s="1"/>
  <c r="K1364" i="14"/>
  <c r="K1105" i="14"/>
  <c r="K798" i="14"/>
  <c r="O798" i="14"/>
  <c r="P798" i="14" s="1"/>
  <c r="K224" i="14"/>
  <c r="O224" i="14"/>
  <c r="K1465" i="14"/>
  <c r="O1465" i="14"/>
  <c r="P1465" i="14" s="1"/>
  <c r="K1466" i="14"/>
  <c r="O1466" i="14"/>
  <c r="P1466" i="14" s="1"/>
  <c r="K736" i="14"/>
  <c r="K308" i="14"/>
  <c r="O308" i="14"/>
  <c r="P308" i="14" s="1"/>
  <c r="K422" i="14"/>
  <c r="O422" i="14"/>
  <c r="P422" i="14" s="1"/>
  <c r="K371" i="14"/>
  <c r="O371" i="14"/>
  <c r="P371" i="14" s="1"/>
  <c r="K1956" i="14"/>
  <c r="O1956" i="14"/>
  <c r="P1956" i="14" s="1"/>
  <c r="K1106" i="14"/>
  <c r="O1106" i="14"/>
  <c r="P1106" i="14" s="1"/>
  <c r="K1971" i="14"/>
  <c r="O1971" i="14"/>
  <c r="P1971" i="14" s="1"/>
  <c r="K1525" i="14"/>
  <c r="O1525" i="14"/>
  <c r="P1525" i="14" s="1"/>
  <c r="K1655" i="14"/>
  <c r="K1656" i="14" s="1"/>
  <c r="K1643" i="14" s="1"/>
  <c r="U119" i="8" s="1"/>
  <c r="K1526" i="14"/>
  <c r="O1526" i="14"/>
  <c r="P1526" i="14" s="1"/>
  <c r="K582" i="14"/>
  <c r="K583" i="14" s="1"/>
  <c r="K570" i="14" s="1"/>
  <c r="U62" i="8" s="1"/>
  <c r="K548" i="14"/>
  <c r="O548" i="14"/>
  <c r="P548" i="14" s="1"/>
  <c r="K1545" i="14"/>
  <c r="O1545" i="14"/>
  <c r="P1545" i="14" s="1"/>
  <c r="K1987" i="14"/>
  <c r="O1987" i="14"/>
  <c r="P1987" i="14" s="1"/>
  <c r="K547" i="14"/>
  <c r="K617" i="14"/>
  <c r="O617" i="14"/>
  <c r="P617" i="14" s="1"/>
  <c r="K455" i="14"/>
  <c r="O455" i="14"/>
  <c r="P455" i="14" s="1"/>
  <c r="K1244" i="14"/>
  <c r="O1244" i="14"/>
  <c r="P1244" i="14" s="1"/>
  <c r="K1265" i="14"/>
  <c r="O1265" i="14"/>
  <c r="P1265" i="14" s="1"/>
  <c r="K1285" i="14"/>
  <c r="O1285" i="14"/>
  <c r="P1285" i="14" s="1"/>
  <c r="K616" i="14"/>
  <c r="K12" i="14"/>
  <c r="O12" i="14"/>
  <c r="K697" i="14"/>
  <c r="O697" i="14"/>
  <c r="P697" i="14" s="1"/>
  <c r="K858" i="14"/>
  <c r="K1286" i="14"/>
  <c r="O1286" i="14"/>
  <c r="P1286" i="14" s="1"/>
  <c r="K1941" i="14"/>
  <c r="O1941" i="14"/>
  <c r="P1941" i="14" s="1"/>
  <c r="K529" i="14"/>
  <c r="O529" i="14"/>
  <c r="K1926" i="14"/>
  <c r="O1926" i="14"/>
  <c r="P1926" i="14" s="1"/>
  <c r="K737" i="14"/>
  <c r="O737" i="14"/>
  <c r="P737" i="14" s="1"/>
  <c r="K901" i="14"/>
  <c r="O901" i="14"/>
  <c r="P901" i="14" s="1"/>
  <c r="K942" i="14"/>
  <c r="O942" i="14"/>
  <c r="P942" i="14" s="1"/>
  <c r="K1366" i="14"/>
  <c r="O1366" i="14"/>
  <c r="P1366" i="14" s="1"/>
  <c r="R1349" i="14" s="1"/>
  <c r="K757" i="14"/>
  <c r="O757" i="14"/>
  <c r="P757" i="14" s="1"/>
  <c r="K941" i="14"/>
  <c r="O941" i="14"/>
  <c r="P941" i="14" s="1"/>
  <c r="K1755" i="14"/>
  <c r="K1756" i="14" s="1"/>
  <c r="K1743" i="14" s="1"/>
  <c r="U125" i="8" s="1"/>
  <c r="K1405" i="14"/>
  <c r="O1405" i="14"/>
  <c r="P1405" i="14" s="1"/>
  <c r="K1464" i="14"/>
  <c r="K961" i="14"/>
  <c r="O961" i="14"/>
  <c r="P961" i="14" s="1"/>
  <c r="K258" i="14"/>
  <c r="K260" i="14" s="1"/>
  <c r="K246" i="14" s="1"/>
  <c r="U35" i="8" s="1"/>
  <c r="K207" i="14"/>
  <c r="O207" i="14"/>
  <c r="P207" i="14" s="1"/>
  <c r="K1880" i="14"/>
  <c r="O1880" i="14"/>
  <c r="P1880" i="14" s="1"/>
  <c r="K1445" i="14"/>
  <c r="O1445" i="14"/>
  <c r="P1445" i="14" s="1"/>
  <c r="K817" i="14"/>
  <c r="O817" i="14"/>
  <c r="P817" i="14" s="1"/>
  <c r="K1485" i="14"/>
  <c r="O1485" i="14"/>
  <c r="P1485" i="14" s="1"/>
  <c r="K1544" i="14"/>
  <c r="K1486" i="14"/>
  <c r="O1486" i="14"/>
  <c r="P1486" i="14" s="1"/>
  <c r="K355" i="14"/>
  <c r="O355" i="14"/>
  <c r="K1505" i="14"/>
  <c r="O1505" i="14"/>
  <c r="P1505" i="14" s="1"/>
  <c r="K1187" i="14"/>
  <c r="K1188" i="14" s="1"/>
  <c r="K1175" i="14" s="1"/>
  <c r="U95" i="8" s="1"/>
  <c r="K1107" i="14"/>
  <c r="O1107" i="14"/>
  <c r="P1107" i="14" s="1"/>
  <c r="K490" i="14"/>
  <c r="O490" i="14"/>
  <c r="P490" i="14" s="1"/>
  <c r="K857" i="14"/>
  <c r="K566" i="14"/>
  <c r="K567" i="14" s="1"/>
  <c r="K554" i="14" s="1"/>
  <c r="U61" i="8" s="1"/>
  <c r="J1420" i="14"/>
  <c r="P1400" i="14"/>
  <c r="K1400" i="14"/>
  <c r="K1402" i="14" s="1"/>
  <c r="K456" i="14"/>
  <c r="O456" i="14"/>
  <c r="P456" i="14" s="1"/>
  <c r="K2002" i="14"/>
  <c r="O2002" i="14"/>
  <c r="P2002" i="14" s="1"/>
  <c r="K2000" i="14"/>
  <c r="O2000" i="14"/>
  <c r="P2000" i="14" s="1"/>
  <c r="K637" i="14"/>
  <c r="O637" i="14"/>
  <c r="P637" i="14" s="1"/>
  <c r="K1622" i="14"/>
  <c r="O1622" i="14"/>
  <c r="P1622" i="14" s="1"/>
  <c r="K638" i="14"/>
  <c r="O638" i="14"/>
  <c r="P638" i="14" s="1"/>
  <c r="K657" i="14"/>
  <c r="O657" i="14"/>
  <c r="P657" i="14" s="1"/>
  <c r="K1264" i="14"/>
  <c r="O1264" i="14"/>
  <c r="P1264" i="14" s="1"/>
  <c r="K11" i="14"/>
  <c r="O11" i="14"/>
  <c r="K53" i="14"/>
  <c r="O53" i="14"/>
  <c r="K698" i="14"/>
  <c r="O698" i="14"/>
  <c r="P698" i="14" s="1"/>
  <c r="K837" i="14"/>
  <c r="O837" i="14"/>
  <c r="P837" i="14" s="1"/>
  <c r="K1942" i="14"/>
  <c r="O1942" i="14"/>
  <c r="P1942" i="14" s="1"/>
  <c r="K528" i="14"/>
  <c r="O528" i="14"/>
  <c r="P528" i="14" s="1"/>
  <c r="K131" i="14"/>
  <c r="O131" i="14"/>
  <c r="K902" i="14"/>
  <c r="O902" i="14"/>
  <c r="P902" i="14" s="1"/>
  <c r="K1912" i="14"/>
  <c r="O1912" i="14"/>
  <c r="P1912" i="14" s="1"/>
  <c r="K717" i="14"/>
  <c r="O717" i="14"/>
  <c r="P717" i="14" s="1"/>
  <c r="K185" i="14"/>
  <c r="O185" i="14"/>
  <c r="K403" i="14"/>
  <c r="K223" i="14"/>
  <c r="O223" i="14"/>
  <c r="K338" i="14"/>
  <c r="K340" i="14" s="1"/>
  <c r="K327" i="14" s="1"/>
  <c r="U42" i="8" s="1"/>
  <c r="K205" i="14"/>
  <c r="O205" i="14"/>
  <c r="P205" i="14" s="1"/>
  <c r="K778" i="14"/>
  <c r="O778" i="14"/>
  <c r="P778" i="14" s="1"/>
  <c r="R761" i="14" s="1"/>
  <c r="K1047" i="14"/>
  <c r="O1047" i="14"/>
  <c r="P1047" i="14" s="1"/>
  <c r="R1030" i="14" s="1"/>
  <c r="K1424" i="14"/>
  <c r="K1446" i="14"/>
  <c r="O1446" i="14"/>
  <c r="P1446" i="14" s="1"/>
  <c r="K292" i="14"/>
  <c r="K293" i="14" s="1"/>
  <c r="K280" i="14" s="1"/>
  <c r="U37" i="8" s="1"/>
  <c r="K1066" i="14"/>
  <c r="O1066" i="14"/>
  <c r="P1066" i="14" s="1"/>
  <c r="K1866" i="14"/>
  <c r="O1866" i="14"/>
  <c r="K1957" i="14"/>
  <c r="O1957" i="14"/>
  <c r="P1957" i="14" s="1"/>
  <c r="K1086" i="14"/>
  <c r="O1086" i="14"/>
  <c r="P1086" i="14" s="1"/>
  <c r="K1972" i="14"/>
  <c r="O1972" i="14"/>
  <c r="P1972" i="14" s="1"/>
  <c r="K1506" i="14"/>
  <c r="O1506" i="14"/>
  <c r="P1506" i="14" s="1"/>
  <c r="K507" i="14"/>
  <c r="O507" i="14"/>
  <c r="P507" i="14" s="1"/>
  <c r="K1224" i="14"/>
  <c r="O1224" i="14"/>
  <c r="K1584" i="14"/>
  <c r="O1584" i="14"/>
  <c r="P1584" i="14" s="1"/>
  <c r="K1603" i="14"/>
  <c r="O1603" i="14"/>
  <c r="P1603" i="14" s="1"/>
  <c r="K618" i="14"/>
  <c r="O618" i="14"/>
  <c r="P618" i="14" s="1"/>
  <c r="K1723" i="14"/>
  <c r="O1723" i="14"/>
  <c r="P1723" i="14" s="1"/>
  <c r="K2001" i="14"/>
  <c r="O2001" i="14"/>
  <c r="P2001" i="14" s="1"/>
  <c r="K1722" i="14"/>
  <c r="K860" i="14"/>
  <c r="O860" i="14"/>
  <c r="P860" i="14" s="1"/>
  <c r="K1940" i="14"/>
  <c r="O1940" i="14"/>
  <c r="P1940" i="14" s="1"/>
  <c r="K71" i="14"/>
  <c r="O71" i="14"/>
  <c r="K677" i="14"/>
  <c r="O677" i="14"/>
  <c r="P677" i="14" s="1"/>
  <c r="K839" i="14"/>
  <c r="O839" i="14"/>
  <c r="P839" i="14" s="1"/>
  <c r="K1927" i="14"/>
  <c r="O1927" i="14"/>
  <c r="P1927" i="14" s="1"/>
  <c r="K838" i="14"/>
  <c r="O838" i="14"/>
  <c r="P838" i="14" s="1"/>
  <c r="K1326" i="14"/>
  <c r="O1326" i="14"/>
  <c r="P1326" i="14" s="1"/>
  <c r="K1346" i="14"/>
  <c r="O1346" i="14"/>
  <c r="P1346" i="14" s="1"/>
  <c r="R1329" i="14" s="1"/>
  <c r="K1911" i="14"/>
  <c r="O1911" i="14"/>
  <c r="P1911" i="14" s="1"/>
  <c r="K1385" i="14"/>
  <c r="O1385" i="14"/>
  <c r="P1385" i="14" s="1"/>
  <c r="K1406" i="14"/>
  <c r="O1406" i="14"/>
  <c r="P1406" i="14" s="1"/>
  <c r="K1065" i="14"/>
  <c r="K696" i="14"/>
  <c r="K1787" i="14"/>
  <c r="K1788" i="14" s="1"/>
  <c r="K1775" i="14" s="1"/>
  <c r="U127" i="8" s="1"/>
  <c r="K276" i="14"/>
  <c r="O276" i="14"/>
  <c r="P276" i="14" s="1"/>
  <c r="K818" i="14"/>
  <c r="O818" i="14"/>
  <c r="P818" i="14" s="1"/>
  <c r="K225" i="14"/>
  <c r="O225" i="14"/>
  <c r="K1263" i="14"/>
  <c r="K1067" i="14"/>
  <c r="O1067" i="14"/>
  <c r="P1067" i="14" s="1"/>
  <c r="K1087" i="14"/>
  <c r="O1087" i="14"/>
  <c r="P1087" i="14" s="1"/>
  <c r="K1504" i="14"/>
  <c r="K405" i="14"/>
  <c r="O405" i="14"/>
  <c r="P405" i="14" s="1"/>
  <c r="R391" i="14" s="1"/>
  <c r="K527" i="14"/>
  <c r="O527" i="14"/>
  <c r="K1955" i="14"/>
  <c r="O1955" i="14"/>
  <c r="P1955" i="14" s="1"/>
  <c r="K550" i="14"/>
  <c r="O550" i="14"/>
  <c r="P550" i="14" s="1"/>
  <c r="K1222" i="14"/>
  <c r="O1222" i="14"/>
  <c r="P1222" i="14" s="1"/>
  <c r="R1206" i="14" s="1"/>
  <c r="K1985" i="14"/>
  <c r="O1985" i="14"/>
  <c r="P1985" i="14" s="1"/>
  <c r="K473" i="14"/>
  <c r="O473" i="14"/>
  <c r="P473" i="14" s="1"/>
  <c r="K1986" i="14"/>
  <c r="O1986" i="14"/>
  <c r="P1986" i="14" s="1"/>
  <c r="K1851" i="14"/>
  <c r="K1245" i="14"/>
  <c r="O1245" i="14"/>
  <c r="P1245" i="14" s="1"/>
  <c r="K1266" i="14"/>
  <c r="O1266" i="14"/>
  <c r="P1266" i="14" s="1"/>
  <c r="K439" i="14"/>
  <c r="O439" i="14"/>
  <c r="P439" i="14" s="1"/>
  <c r="K1852" i="14"/>
  <c r="O1852" i="14"/>
  <c r="P1852" i="14" s="1"/>
  <c r="K940" i="14"/>
  <c r="K658" i="14"/>
  <c r="O658" i="14"/>
  <c r="P658" i="14" s="1"/>
  <c r="K549" i="14"/>
  <c r="O549" i="14"/>
  <c r="P549" i="14" s="1"/>
  <c r="K656" i="14"/>
  <c r="K1688" i="14"/>
  <c r="K1689" i="14" s="1"/>
  <c r="K1676" i="14" s="1"/>
  <c r="U121" i="8" s="1"/>
  <c r="K978" i="14"/>
  <c r="K979" i="14" s="1"/>
  <c r="K966" i="14" s="1"/>
  <c r="U83" i="8" s="1"/>
  <c r="K678" i="14"/>
  <c r="O678" i="14"/>
  <c r="P678" i="14" s="1"/>
  <c r="K879" i="14"/>
  <c r="O879" i="14"/>
  <c r="P879" i="14" s="1"/>
  <c r="K1325" i="14"/>
  <c r="O1325" i="14"/>
  <c r="P1325" i="14" s="1"/>
  <c r="K1925" i="14"/>
  <c r="O1925" i="14"/>
  <c r="P1925" i="14" s="1"/>
  <c r="K859" i="14"/>
  <c r="O859" i="14"/>
  <c r="P859" i="14" s="1"/>
  <c r="J222" i="14"/>
  <c r="P222" i="14" s="1"/>
  <c r="K2017" i="14"/>
  <c r="K2006" i="14" s="1"/>
  <c r="U147" i="8" s="1"/>
  <c r="H134" i="21" s="1"/>
  <c r="J1984" i="14"/>
  <c r="P1984" i="14" s="1"/>
  <c r="J1969" i="14"/>
  <c r="P1969" i="14" s="1"/>
  <c r="J1924" i="14"/>
  <c r="P1924" i="14" s="1"/>
  <c r="J1909" i="14"/>
  <c r="P1909" i="14" s="1"/>
  <c r="J1879" i="14"/>
  <c r="P1879" i="14" s="1"/>
  <c r="J1583" i="14"/>
  <c r="P1583" i="14" s="1"/>
  <c r="K1344" i="14"/>
  <c r="K1365" i="14"/>
  <c r="K1284" i="14"/>
  <c r="K1306" i="14"/>
  <c r="J1155" i="14"/>
  <c r="P1155" i="14" s="1"/>
  <c r="R1142" i="14" s="1"/>
  <c r="K899" i="14"/>
  <c r="K921" i="14"/>
  <c r="J816" i="14"/>
  <c r="P816" i="14" s="1"/>
  <c r="J70" i="14"/>
  <c r="P70" i="14" s="1"/>
  <c r="K112" i="14"/>
  <c r="K114" i="14" s="1"/>
  <c r="K96" i="14" s="1"/>
  <c r="U26" i="8" s="1"/>
  <c r="U18" i="8"/>
  <c r="J1999" i="14"/>
  <c r="P1999" i="14" s="1"/>
  <c r="J1954" i="14"/>
  <c r="P1954" i="14" s="1"/>
  <c r="J1939" i="14"/>
  <c r="P1939" i="14" s="1"/>
  <c r="J1894" i="14"/>
  <c r="P1894" i="14" s="1"/>
  <c r="J1864" i="14"/>
  <c r="P1864" i="14" s="1"/>
  <c r="J1833" i="14"/>
  <c r="P1833" i="14" s="1"/>
  <c r="R1821" i="14" s="1"/>
  <c r="J1771" i="14"/>
  <c r="P1771" i="14" s="1"/>
  <c r="R1758" i="14" s="1"/>
  <c r="J1739" i="14"/>
  <c r="P1739" i="14" s="1"/>
  <c r="R1726" i="14" s="1"/>
  <c r="J1803" i="14"/>
  <c r="P1803" i="14" s="1"/>
  <c r="R1790" i="14" s="1"/>
  <c r="J1818" i="14"/>
  <c r="P1818" i="14" s="1"/>
  <c r="R1806" i="14" s="1"/>
  <c r="J1639" i="14"/>
  <c r="P1639" i="14" s="1"/>
  <c r="R1625" i="14" s="1"/>
  <c r="J1704" i="14"/>
  <c r="P1704" i="14" s="1"/>
  <c r="R1691" i="14" s="1"/>
  <c r="J1564" i="14"/>
  <c r="P1564" i="14" s="1"/>
  <c r="J1524" i="14"/>
  <c r="P1524" i="14" s="1"/>
  <c r="J1602" i="14"/>
  <c r="P1602" i="14" s="1"/>
  <c r="J1621" i="14"/>
  <c r="P1621" i="14" s="1"/>
  <c r="J1404" i="14"/>
  <c r="P1404" i="14" s="1"/>
  <c r="J1444" i="14"/>
  <c r="P1444" i="14" s="1"/>
  <c r="J1484" i="14"/>
  <c r="P1484" i="14" s="1"/>
  <c r="J1384" i="14"/>
  <c r="P1384" i="14" s="1"/>
  <c r="J1304" i="14"/>
  <c r="P1304" i="14" s="1"/>
  <c r="R1289" i="14" s="1"/>
  <c r="J1324" i="14"/>
  <c r="P1324" i="14" s="1"/>
  <c r="J1203" i="14"/>
  <c r="P1203" i="14" s="1"/>
  <c r="R1190" i="14" s="1"/>
  <c r="J1171" i="14"/>
  <c r="P1171" i="14" s="1"/>
  <c r="R1158" i="14" s="1"/>
  <c r="J1242" i="14"/>
  <c r="P1242" i="14" s="1"/>
  <c r="J1085" i="14"/>
  <c r="P1085" i="14" s="1"/>
  <c r="J1139" i="14"/>
  <c r="P1139" i="14" s="1"/>
  <c r="R1126" i="14" s="1"/>
  <c r="J1123" i="14"/>
  <c r="P1123" i="14" s="1"/>
  <c r="R1110" i="14" s="1"/>
  <c r="J960" i="14"/>
  <c r="P960" i="14" s="1"/>
  <c r="J995" i="14"/>
  <c r="P995" i="14" s="1"/>
  <c r="R981" i="14" s="1"/>
  <c r="J1027" i="14"/>
  <c r="P1027" i="14" s="1"/>
  <c r="R1014" i="14" s="1"/>
  <c r="J836" i="14"/>
  <c r="P836" i="14" s="1"/>
  <c r="J878" i="14"/>
  <c r="P878" i="14" s="1"/>
  <c r="J920" i="14"/>
  <c r="P920" i="14" s="1"/>
  <c r="J756" i="14"/>
  <c r="P756" i="14" s="1"/>
  <c r="J716" i="14"/>
  <c r="P716" i="14" s="1"/>
  <c r="J796" i="14"/>
  <c r="P796" i="14" s="1"/>
  <c r="J636" i="14"/>
  <c r="P636" i="14" s="1"/>
  <c r="J598" i="14"/>
  <c r="P598" i="14" s="1"/>
  <c r="R585" i="14" s="1"/>
  <c r="J676" i="14"/>
  <c r="P676" i="14" s="1"/>
  <c r="J506" i="14"/>
  <c r="P506" i="14" s="1"/>
  <c r="J526" i="14"/>
  <c r="P526" i="14" s="1"/>
  <c r="J420" i="14"/>
  <c r="P420" i="14" s="1"/>
  <c r="J370" i="14"/>
  <c r="P370" i="14" s="1"/>
  <c r="J454" i="14"/>
  <c r="P454" i="14" s="1"/>
  <c r="J489" i="14"/>
  <c r="P489" i="14" s="1"/>
  <c r="J354" i="14"/>
  <c r="P354" i="14" s="1"/>
  <c r="J437" i="14"/>
  <c r="P437" i="14" s="1"/>
  <c r="J307" i="14"/>
  <c r="P307" i="14" s="1"/>
  <c r="J387" i="14"/>
  <c r="P387" i="14" s="1"/>
  <c r="J323" i="14"/>
  <c r="P323" i="14" s="1"/>
  <c r="R311" i="14" s="1"/>
  <c r="J275" i="14"/>
  <c r="P275" i="14" s="1"/>
  <c r="J204" i="14"/>
  <c r="P204" i="14" s="1"/>
  <c r="J241" i="14"/>
  <c r="P241" i="14" s="1"/>
  <c r="J164" i="14"/>
  <c r="P164" i="14" s="1"/>
  <c r="J147" i="14"/>
  <c r="P147" i="14" s="1"/>
  <c r="R134" i="14" s="1"/>
  <c r="J88" i="14"/>
  <c r="P88" i="14" s="1"/>
  <c r="J130" i="14"/>
  <c r="P130" i="14" s="1"/>
  <c r="J52" i="14"/>
  <c r="P52" i="14" s="1"/>
  <c r="K28" i="14"/>
  <c r="K30" i="14" s="1"/>
  <c r="K16" i="14" s="1"/>
  <c r="U17" i="8" s="1"/>
  <c r="I3529" i="14" l="1"/>
  <c r="E134" i="38"/>
  <c r="H111" i="31"/>
  <c r="D199" i="38"/>
  <c r="H100" i="31"/>
  <c r="E167" i="38"/>
  <c r="H95" i="31"/>
  <c r="D170" i="38"/>
  <c r="H107" i="31"/>
  <c r="D194" i="38"/>
  <c r="E145" i="38"/>
  <c r="E159" i="38"/>
  <c r="E187" i="38"/>
  <c r="E163" i="38"/>
  <c r="E181" i="38"/>
  <c r="H73" i="31"/>
  <c r="D129" i="38"/>
  <c r="E196" i="38"/>
  <c r="E151" i="38"/>
  <c r="E138" i="38"/>
  <c r="E155" i="38"/>
  <c r="E174" i="38"/>
  <c r="E149" i="38"/>
  <c r="E153" i="38"/>
  <c r="R661" i="14"/>
  <c r="E136" i="38"/>
  <c r="E147" i="38"/>
  <c r="E143" i="38"/>
  <c r="E157" i="38"/>
  <c r="E132" i="38"/>
  <c r="E201" i="38"/>
  <c r="V62" i="8"/>
  <c r="F49" i="22"/>
  <c r="V17" i="8"/>
  <c r="F9" i="23"/>
  <c r="H4" i="21"/>
  <c r="F7" i="22"/>
  <c r="I215" i="21"/>
  <c r="G108" i="23"/>
  <c r="G169" i="22"/>
  <c r="H81" i="31" s="1"/>
  <c r="Q2959" i="14"/>
  <c r="S2959" i="14" s="1"/>
  <c r="V119" i="8"/>
  <c r="F105" i="22"/>
  <c r="V127" i="8"/>
  <c r="F113" i="22"/>
  <c r="V42" i="8"/>
  <c r="F32" i="23"/>
  <c r="F30" i="22"/>
  <c r="H29" i="21"/>
  <c r="O3497" i="14"/>
  <c r="F17" i="23"/>
  <c r="F15" i="22"/>
  <c r="H13" i="21"/>
  <c r="V14" i="33"/>
  <c r="R14" i="33"/>
  <c r="N14" i="33"/>
  <c r="L14" i="33"/>
  <c r="Z14" i="33"/>
  <c r="AC14" i="33"/>
  <c r="U14" i="33"/>
  <c r="W14" i="33"/>
  <c r="AB14" i="33"/>
  <c r="T14" i="33"/>
  <c r="Q14" i="33"/>
  <c r="Y14" i="33"/>
  <c r="S14" i="33"/>
  <c r="AA14" i="33"/>
  <c r="X14" i="33"/>
  <c r="P14" i="33"/>
  <c r="O14" i="33"/>
  <c r="M14" i="33"/>
  <c r="R368" i="33"/>
  <c r="V368" i="33"/>
  <c r="N368" i="33"/>
  <c r="P368" i="33"/>
  <c r="S368" i="33"/>
  <c r="M368" i="33"/>
  <c r="U368" i="33"/>
  <c r="AC368" i="33"/>
  <c r="AB368" i="33"/>
  <c r="T368" i="33"/>
  <c r="O368" i="33"/>
  <c r="AA368" i="33"/>
  <c r="Q368" i="33"/>
  <c r="Y368" i="33"/>
  <c r="X368" i="33"/>
  <c r="W368" i="33"/>
  <c r="Z368" i="33"/>
  <c r="L368" i="33"/>
  <c r="V35" i="8"/>
  <c r="F26" i="23"/>
  <c r="F24" i="22"/>
  <c r="H22" i="21"/>
  <c r="O369" i="33"/>
  <c r="X369" i="33"/>
  <c r="AC369" i="33"/>
  <c r="AB369" i="33"/>
  <c r="N369" i="33"/>
  <c r="S369" i="33"/>
  <c r="M369" i="33"/>
  <c r="W369" i="33"/>
  <c r="U369" i="33"/>
  <c r="R369" i="33"/>
  <c r="Z369" i="33"/>
  <c r="L369" i="33"/>
  <c r="T369" i="33"/>
  <c r="V369" i="33"/>
  <c r="AA369" i="33"/>
  <c r="Q369" i="33"/>
  <c r="P369" i="33"/>
  <c r="Y369" i="33"/>
  <c r="Y162" i="33"/>
  <c r="S162" i="33"/>
  <c r="AA162" i="33"/>
  <c r="N162" i="33"/>
  <c r="V162" i="33"/>
  <c r="M162" i="33"/>
  <c r="Q162" i="33"/>
  <c r="X162" i="33"/>
  <c r="L162" i="33"/>
  <c r="Z162" i="33"/>
  <c r="W162" i="33"/>
  <c r="T162" i="33"/>
  <c r="AC162" i="33"/>
  <c r="R162" i="33"/>
  <c r="O162" i="33"/>
  <c r="AB162" i="33"/>
  <c r="U162" i="33"/>
  <c r="P162" i="33"/>
  <c r="AD16" i="8"/>
  <c r="I8" i="23"/>
  <c r="I147" i="23"/>
  <c r="I6" i="22"/>
  <c r="K3" i="21"/>
  <c r="AB15" i="33"/>
  <c r="O15" i="33"/>
  <c r="AA15" i="33"/>
  <c r="Q15" i="33"/>
  <c r="Y15" i="33"/>
  <c r="P15" i="33"/>
  <c r="W15" i="33"/>
  <c r="X15" i="33"/>
  <c r="Z15" i="33"/>
  <c r="R15" i="33"/>
  <c r="M15" i="33"/>
  <c r="L15" i="33"/>
  <c r="T15" i="33"/>
  <c r="V15" i="33"/>
  <c r="S15" i="33"/>
  <c r="U15" i="33"/>
  <c r="AC15" i="33"/>
  <c r="N15" i="33"/>
  <c r="V83" i="8"/>
  <c r="F69" i="22"/>
  <c r="V95" i="8"/>
  <c r="F81" i="22"/>
  <c r="V85" i="8"/>
  <c r="F71" i="22"/>
  <c r="H75" i="31"/>
  <c r="V125" i="8"/>
  <c r="F111" i="22"/>
  <c r="V61" i="8"/>
  <c r="F48" i="22"/>
  <c r="V121" i="8"/>
  <c r="F107" i="22"/>
  <c r="V18" i="8"/>
  <c r="F10" i="23"/>
  <c r="H5" i="21"/>
  <c r="F8" i="22"/>
  <c r="V37" i="8"/>
  <c r="F28" i="23"/>
  <c r="H24" i="21"/>
  <c r="F26" i="22"/>
  <c r="R295" i="14"/>
  <c r="R681" i="14"/>
  <c r="R801" i="14"/>
  <c r="R459" i="14"/>
  <c r="R1269" i="14"/>
  <c r="R925" i="14"/>
  <c r="R884" i="14"/>
  <c r="K1724" i="14"/>
  <c r="R601" i="14"/>
  <c r="R1389" i="14"/>
  <c r="R1975" i="14"/>
  <c r="R477" i="14"/>
  <c r="R442" i="14"/>
  <c r="R842" i="14"/>
  <c r="K1547" i="14"/>
  <c r="R781" i="14"/>
  <c r="R532" i="14"/>
  <c r="R721" i="14"/>
  <c r="R945" i="14"/>
  <c r="R1248" i="14"/>
  <c r="R1070" i="14"/>
  <c r="R74" i="14"/>
  <c r="R1227" i="14"/>
  <c r="R1050" i="14"/>
  <c r="R641" i="14"/>
  <c r="R1090" i="14"/>
  <c r="R326" i="14"/>
  <c r="R425" i="14"/>
  <c r="R1915" i="14"/>
  <c r="R1369" i="14"/>
  <c r="K1853" i="14"/>
  <c r="R262" i="14"/>
  <c r="R494" i="14"/>
  <c r="I3534" i="14"/>
  <c r="I3538" i="14" s="1"/>
  <c r="R1658" i="14"/>
  <c r="R374" i="14"/>
  <c r="R1960" i="14"/>
  <c r="R358" i="14"/>
  <c r="R1930" i="14"/>
  <c r="R189" i="14"/>
  <c r="R1900" i="14"/>
  <c r="K739" i="14"/>
  <c r="K722" i="14" s="1"/>
  <c r="U70" i="8" s="1"/>
  <c r="R621" i="14"/>
  <c r="R1885" i="14"/>
  <c r="R408" i="14"/>
  <c r="I3523" i="14"/>
  <c r="R863" i="14"/>
  <c r="R1990" i="14"/>
  <c r="R1870" i="14"/>
  <c r="R1309" i="14"/>
  <c r="R701" i="14"/>
  <c r="R741" i="14"/>
  <c r="R905" i="14"/>
  <c r="R1945" i="14"/>
  <c r="R821" i="14"/>
  <c r="K779" i="14"/>
  <c r="K762" i="14" s="1"/>
  <c r="U72" i="8" s="1"/>
  <c r="K1467" i="14"/>
  <c r="I3520" i="14"/>
  <c r="K187" i="14"/>
  <c r="K169" i="14" s="1"/>
  <c r="U31" i="8" s="1"/>
  <c r="K551" i="14"/>
  <c r="K533" i="14" s="1"/>
  <c r="U60" i="8" s="1"/>
  <c r="K1507" i="14"/>
  <c r="K943" i="14"/>
  <c r="K926" i="14" s="1"/>
  <c r="U81" i="8" s="1"/>
  <c r="K619" i="14"/>
  <c r="K602" i="14" s="1"/>
  <c r="U64" i="8" s="1"/>
  <c r="K861" i="14"/>
  <c r="K843" i="14" s="1"/>
  <c r="U77" i="8" s="1"/>
  <c r="K1267" i="14"/>
  <c r="K1249" i="14" s="1"/>
  <c r="U99" i="8" s="1"/>
  <c r="P11" i="14"/>
  <c r="I3504" i="14" s="1"/>
  <c r="E3504" i="14"/>
  <c r="H3504" i="14" s="1"/>
  <c r="P355" i="14"/>
  <c r="I3502" i="14" s="1"/>
  <c r="E3502" i="14"/>
  <c r="H3502" i="14" s="1"/>
  <c r="P224" i="14"/>
  <c r="I3522" i="14" s="1"/>
  <c r="E3522" i="14"/>
  <c r="H3522" i="14" s="1"/>
  <c r="P71" i="14"/>
  <c r="I3526" i="14" s="1"/>
  <c r="E3526" i="14"/>
  <c r="H3526" i="14" s="1"/>
  <c r="P242" i="14"/>
  <c r="I3521" i="14" s="1"/>
  <c r="E3521" i="14"/>
  <c r="H3521" i="14" s="1"/>
  <c r="P53" i="14"/>
  <c r="I3518" i="14" s="1"/>
  <c r="E3518" i="14"/>
  <c r="H3518" i="14" s="1"/>
  <c r="P184" i="14"/>
  <c r="E3505" i="14"/>
  <c r="H3505" i="14" s="1"/>
  <c r="P1866" i="14"/>
  <c r="I3512" i="14" s="1"/>
  <c r="E3512" i="14"/>
  <c r="H3512" i="14" s="1"/>
  <c r="P223" i="14"/>
  <c r="I3501" i="14" s="1"/>
  <c r="E3501" i="14"/>
  <c r="H3501" i="14" s="1"/>
  <c r="E3520" i="14"/>
  <c r="H3520" i="14" s="1"/>
  <c r="P527" i="14"/>
  <c r="I3507" i="14" s="1"/>
  <c r="E3507" i="14"/>
  <c r="H3507" i="14" s="1"/>
  <c r="P529" i="14"/>
  <c r="I3500" i="14" s="1"/>
  <c r="E3500" i="14"/>
  <c r="H3500" i="14" s="1"/>
  <c r="P185" i="14"/>
  <c r="I3511" i="14" s="1"/>
  <c r="E3511" i="14"/>
  <c r="H3511" i="14" s="1"/>
  <c r="K659" i="14"/>
  <c r="K642" i="14" s="1"/>
  <c r="U66" i="8" s="1"/>
  <c r="K406" i="14"/>
  <c r="K392" i="14" s="1"/>
  <c r="U49" i="8" s="1"/>
  <c r="K699" i="14"/>
  <c r="K682" i="14" s="1"/>
  <c r="U68" i="8" s="1"/>
  <c r="P131" i="14"/>
  <c r="I3508" i="14" s="1"/>
  <c r="E3508" i="14"/>
  <c r="H3508" i="14" s="1"/>
  <c r="P1865" i="14"/>
  <c r="I3514" i="14" s="1"/>
  <c r="E3514" i="14"/>
  <c r="H3514" i="14" s="1"/>
  <c r="P1867" i="14"/>
  <c r="I3516" i="14" s="1"/>
  <c r="E3516" i="14"/>
  <c r="H3516" i="14" s="1"/>
  <c r="P225" i="14"/>
  <c r="I3517" i="14" s="1"/>
  <c r="E3517" i="14"/>
  <c r="H3517" i="14" s="1"/>
  <c r="P165" i="14"/>
  <c r="I3499" i="14" s="1"/>
  <c r="E3499" i="14"/>
  <c r="H3499" i="14" s="1"/>
  <c r="K1287" i="14"/>
  <c r="K1270" i="14" s="1"/>
  <c r="U100" i="8" s="1"/>
  <c r="P12" i="14"/>
  <c r="I3503" i="14" s="1"/>
  <c r="E3503" i="14"/>
  <c r="H3503" i="14" s="1"/>
  <c r="E3523" i="14"/>
  <c r="H3523" i="14" s="1"/>
  <c r="K475" i="14"/>
  <c r="K460" i="14" s="1"/>
  <c r="U53" i="8" s="1"/>
  <c r="K1108" i="14"/>
  <c r="K1091" i="14" s="1"/>
  <c r="U90" i="8" s="1"/>
  <c r="K1068" i="14"/>
  <c r="K1051" i="14" s="1"/>
  <c r="U88" i="8" s="1"/>
  <c r="K920" i="14"/>
  <c r="K923" i="14" s="1"/>
  <c r="K906" i="14" s="1"/>
  <c r="U80" i="8" s="1"/>
  <c r="K836" i="14"/>
  <c r="K840" i="14" s="1"/>
  <c r="K822" i="14" s="1"/>
  <c r="U76" i="8" s="1"/>
  <c r="K52" i="14"/>
  <c r="K54" i="14" s="1"/>
  <c r="K41" i="14" s="1"/>
  <c r="U21" i="8" s="1"/>
  <c r="K960" i="14"/>
  <c r="K963" i="14" s="1"/>
  <c r="K946" i="14" s="1"/>
  <c r="U82" i="8" s="1"/>
  <c r="K1139" i="14"/>
  <c r="K1140" i="14" s="1"/>
  <c r="K1127" i="14" s="1"/>
  <c r="U92" i="8" s="1"/>
  <c r="K1171" i="14"/>
  <c r="K1172" i="14" s="1"/>
  <c r="K1159" i="14" s="1"/>
  <c r="U94" i="8" s="1"/>
  <c r="K70" i="14"/>
  <c r="K72" i="14" s="1"/>
  <c r="K57" i="14" s="1"/>
  <c r="U23" i="8" s="1"/>
  <c r="K307" i="14"/>
  <c r="K309" i="14" s="1"/>
  <c r="K296" i="14" s="1"/>
  <c r="U38" i="8" s="1"/>
  <c r="K437" i="14"/>
  <c r="K440" i="14" s="1"/>
  <c r="K426" i="14" s="1"/>
  <c r="U51" i="8" s="1"/>
  <c r="K354" i="14"/>
  <c r="K356" i="14" s="1"/>
  <c r="K343" i="14" s="1"/>
  <c r="U43" i="8" s="1"/>
  <c r="K1484" i="14"/>
  <c r="K1487" i="14" s="1"/>
  <c r="K676" i="14"/>
  <c r="K679" i="14" s="1"/>
  <c r="K662" i="14" s="1"/>
  <c r="U67" i="8" s="1"/>
  <c r="K1771" i="14"/>
  <c r="K1772" i="14" s="1"/>
  <c r="K1759" i="14" s="1"/>
  <c r="U126" i="8" s="1"/>
  <c r="K1894" i="14"/>
  <c r="K1898" i="14" s="1"/>
  <c r="K1886" i="14" s="1"/>
  <c r="U138" i="8" s="1"/>
  <c r="H125" i="21" s="1"/>
  <c r="K1954" i="14"/>
  <c r="K1958" i="14" s="1"/>
  <c r="K1946" i="14" s="1"/>
  <c r="U142" i="8" s="1"/>
  <c r="H129" i="21" s="1"/>
  <c r="K1999" i="14"/>
  <c r="K2003" i="14" s="1"/>
  <c r="K1991" i="14" s="1"/>
  <c r="U145" i="8" s="1"/>
  <c r="H132" i="21" s="1"/>
  <c r="K241" i="14"/>
  <c r="K243" i="14" s="1"/>
  <c r="K229" i="14" s="1"/>
  <c r="U34" i="8" s="1"/>
  <c r="K222" i="14"/>
  <c r="K226" i="14" s="1"/>
  <c r="K211" i="14" s="1"/>
  <c r="U33" i="8" s="1"/>
  <c r="K816" i="14"/>
  <c r="K819" i="14" s="1"/>
  <c r="K802" i="14" s="1"/>
  <c r="U74" i="8" s="1"/>
  <c r="K1602" i="14"/>
  <c r="K1604" i="14" s="1"/>
  <c r="K598" i="14"/>
  <c r="K599" i="14" s="1"/>
  <c r="K586" i="14" s="1"/>
  <c r="U63" i="8" s="1"/>
  <c r="K636" i="14"/>
  <c r="K639" i="14" s="1"/>
  <c r="K622" i="14" s="1"/>
  <c r="U65" i="8" s="1"/>
  <c r="K878" i="14"/>
  <c r="K882" i="14" s="1"/>
  <c r="K864" i="14" s="1"/>
  <c r="U78" i="8" s="1"/>
  <c r="K1939" i="14"/>
  <c r="K1943" i="14" s="1"/>
  <c r="K1931" i="14" s="1"/>
  <c r="U141" i="8" s="1"/>
  <c r="H128" i="21" s="1"/>
  <c r="K130" i="14"/>
  <c r="K132" i="14" s="1"/>
  <c r="K117" i="14" s="1"/>
  <c r="U27" i="8" s="1"/>
  <c r="K88" i="14"/>
  <c r="K90" i="14" s="1"/>
  <c r="K75" i="14" s="1"/>
  <c r="U25" i="8" s="1"/>
  <c r="K1583" i="14"/>
  <c r="K1585" i="14" s="1"/>
  <c r="K1924" i="14"/>
  <c r="K1928" i="14" s="1"/>
  <c r="K1916" i="14" s="1"/>
  <c r="U140" i="8" s="1"/>
  <c r="H127" i="21" s="1"/>
  <c r="K1304" i="14"/>
  <c r="K1307" i="14" s="1"/>
  <c r="K1290" i="14" s="1"/>
  <c r="U101" i="8" s="1"/>
  <c r="K1444" i="14"/>
  <c r="K1447" i="14" s="1"/>
  <c r="K526" i="14"/>
  <c r="K530" i="14" s="1"/>
  <c r="K512" i="14" s="1"/>
  <c r="U59" i="8" s="1"/>
  <c r="K506" i="14"/>
  <c r="K509" i="14" s="1"/>
  <c r="K495" i="14" s="1"/>
  <c r="U56" i="8" s="1"/>
  <c r="K903" i="14"/>
  <c r="K885" i="14" s="1"/>
  <c r="U79" i="8" s="1"/>
  <c r="K1155" i="14"/>
  <c r="K1156" i="14" s="1"/>
  <c r="K1143" i="14" s="1"/>
  <c r="U93" i="8" s="1"/>
  <c r="K1864" i="14"/>
  <c r="K1868" i="14" s="1"/>
  <c r="K10" i="14"/>
  <c r="K13" i="14" s="1"/>
  <c r="K3" i="14" s="1"/>
  <c r="U16" i="8" s="1"/>
  <c r="J1440" i="14"/>
  <c r="P1420" i="14"/>
  <c r="R1409" i="14" s="1"/>
  <c r="K1420" i="14"/>
  <c r="K1422" i="14" s="1"/>
  <c r="K995" i="14"/>
  <c r="K996" i="14" s="1"/>
  <c r="K982" i="14" s="1"/>
  <c r="U84" i="8" s="1"/>
  <c r="K1123" i="14"/>
  <c r="K1124" i="14" s="1"/>
  <c r="K1111" i="14" s="1"/>
  <c r="U91" i="8" s="1"/>
  <c r="K164" i="14"/>
  <c r="K166" i="14" s="1"/>
  <c r="K152" i="14" s="1"/>
  <c r="U30" i="8" s="1"/>
  <c r="K275" i="14"/>
  <c r="K277" i="14" s="1"/>
  <c r="K263" i="14" s="1"/>
  <c r="U36" i="8" s="1"/>
  <c r="K387" i="14"/>
  <c r="K389" i="14" s="1"/>
  <c r="K375" i="14" s="1"/>
  <c r="U47" i="8" s="1"/>
  <c r="K1969" i="14"/>
  <c r="K1973" i="14" s="1"/>
  <c r="K1961" i="14" s="1"/>
  <c r="U143" i="8" s="1"/>
  <c r="H130" i="21" s="1"/>
  <c r="K1984" i="14"/>
  <c r="K1988" i="14" s="1"/>
  <c r="K1976" i="14" s="1"/>
  <c r="U144" i="8" s="1"/>
  <c r="H131" i="21" s="1"/>
  <c r="K1524" i="14"/>
  <c r="K1527" i="14" s="1"/>
  <c r="K1704" i="14"/>
  <c r="K1705" i="14" s="1"/>
  <c r="K1692" i="14" s="1"/>
  <c r="U122" i="8" s="1"/>
  <c r="K1672" i="14"/>
  <c r="K1673" i="14" s="1"/>
  <c r="K1659" i="14" s="1"/>
  <c r="U120" i="8" s="1"/>
  <c r="K1833" i="14"/>
  <c r="K1834" i="14" s="1"/>
  <c r="K1822" i="14" s="1"/>
  <c r="U131" i="8" s="1"/>
  <c r="K147" i="14"/>
  <c r="K149" i="14" s="1"/>
  <c r="K135" i="14" s="1"/>
  <c r="U29" i="8" s="1"/>
  <c r="K1085" i="14"/>
  <c r="K1088" i="14" s="1"/>
  <c r="K1071" i="14" s="1"/>
  <c r="U89" i="8" s="1"/>
  <c r="K204" i="14"/>
  <c r="K208" i="14" s="1"/>
  <c r="K190" i="14" s="1"/>
  <c r="U32" i="8" s="1"/>
  <c r="K1242" i="14"/>
  <c r="K1246" i="14" s="1"/>
  <c r="K1228" i="14" s="1"/>
  <c r="U98" i="8" s="1"/>
  <c r="K1879" i="14"/>
  <c r="K1883" i="14" s="1"/>
  <c r="K1871" i="14" s="1"/>
  <c r="U137" i="8" s="1"/>
  <c r="H124" i="21" s="1"/>
  <c r="K1909" i="14"/>
  <c r="K1913" i="14" s="1"/>
  <c r="K1901" i="14" s="1"/>
  <c r="U139" i="8" s="1"/>
  <c r="H126" i="21" s="1"/>
  <c r="K323" i="14"/>
  <c r="K324" i="14" s="1"/>
  <c r="K312" i="14" s="1"/>
  <c r="U41" i="8" s="1"/>
  <c r="K1384" i="14"/>
  <c r="K1387" i="14" s="1"/>
  <c r="K1370" i="14" s="1"/>
  <c r="U105" i="8" s="1"/>
  <c r="K489" i="14"/>
  <c r="K492" i="14" s="1"/>
  <c r="K478" i="14" s="1"/>
  <c r="U55" i="8" s="1"/>
  <c r="K454" i="14"/>
  <c r="K457" i="14" s="1"/>
  <c r="K443" i="14" s="1"/>
  <c r="U52" i="8" s="1"/>
  <c r="K370" i="14"/>
  <c r="K372" i="14" s="1"/>
  <c r="K420" i="14"/>
  <c r="K423" i="14" s="1"/>
  <c r="K1621" i="14"/>
  <c r="K1623" i="14" s="1"/>
  <c r="K1564" i="14"/>
  <c r="K1566" i="14" s="1"/>
  <c r="K1639" i="14"/>
  <c r="K1640" i="14" s="1"/>
  <c r="K1626" i="14" s="1"/>
  <c r="U118" i="8" s="1"/>
  <c r="K796" i="14"/>
  <c r="K799" i="14" s="1"/>
  <c r="K782" i="14" s="1"/>
  <c r="U73" i="8" s="1"/>
  <c r="K1818" i="14"/>
  <c r="K1819" i="14" s="1"/>
  <c r="K1807" i="14" s="1"/>
  <c r="U130" i="8" s="1"/>
  <c r="K716" i="14"/>
  <c r="K719" i="14" s="1"/>
  <c r="K702" i="14" s="1"/>
  <c r="U69" i="8" s="1"/>
  <c r="K1803" i="14"/>
  <c r="K1804" i="14" s="1"/>
  <c r="K1791" i="14" s="1"/>
  <c r="U128" i="8" s="1"/>
  <c r="K756" i="14"/>
  <c r="K759" i="14" s="1"/>
  <c r="K742" i="14" s="1"/>
  <c r="U71" i="8" s="1"/>
  <c r="K1739" i="14"/>
  <c r="K1740" i="14" s="1"/>
  <c r="K1727" i="14" s="1"/>
  <c r="U124" i="8" s="1"/>
  <c r="K1367" i="14"/>
  <c r="K1350" i="14" s="1"/>
  <c r="U104" i="8" s="1"/>
  <c r="K1404" i="14"/>
  <c r="K1407" i="14" s="1"/>
  <c r="K1390" i="14" s="1"/>
  <c r="U106" i="8" s="1"/>
  <c r="K1425" i="14"/>
  <c r="K1427" i="14" s="1"/>
  <c r="K1324" i="14"/>
  <c r="K1327" i="14" s="1"/>
  <c r="K1345" i="14"/>
  <c r="K1347" i="14" s="1"/>
  <c r="K1330" i="14" s="1"/>
  <c r="U103" i="8" s="1"/>
  <c r="K1203" i="14"/>
  <c r="K1204" i="14" s="1"/>
  <c r="K1191" i="14" s="1"/>
  <c r="U96" i="8" s="1"/>
  <c r="K1223" i="14"/>
  <c r="K1027" i="14"/>
  <c r="K1028" i="14" s="1"/>
  <c r="K1015" i="14" s="1"/>
  <c r="U86" i="8" s="1"/>
  <c r="K1046" i="14"/>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77" i="8"/>
  <c r="G78" i="8"/>
  <c r="G79" i="8"/>
  <c r="G80" i="8"/>
  <c r="G81" i="8"/>
  <c r="G82" i="8"/>
  <c r="G83" i="8"/>
  <c r="G84" i="8"/>
  <c r="G85" i="8"/>
  <c r="G86" i="8"/>
  <c r="G87" i="8"/>
  <c r="G88" i="8"/>
  <c r="G89" i="8"/>
  <c r="G90" i="8"/>
  <c r="G91" i="8"/>
  <c r="G60" i="8"/>
  <c r="G61" i="8"/>
  <c r="G62" i="8"/>
  <c r="G63" i="8"/>
  <c r="G64" i="8"/>
  <c r="G65" i="8"/>
  <c r="G66" i="8"/>
  <c r="G67" i="8"/>
  <c r="G68" i="8"/>
  <c r="G69" i="8"/>
  <c r="G70" i="8"/>
  <c r="G71" i="8"/>
  <c r="G72" i="8"/>
  <c r="G73" i="8"/>
  <c r="G74" i="8"/>
  <c r="G59" i="8"/>
  <c r="G76" i="8"/>
  <c r="E194" i="38" l="1"/>
  <c r="E170" i="38"/>
  <c r="E199" i="38"/>
  <c r="E129" i="38"/>
  <c r="H80" i="31"/>
  <c r="H72" i="31" s="1"/>
  <c r="D141" i="38"/>
  <c r="G63" i="21"/>
  <c r="H63" i="21"/>
  <c r="A63" i="21"/>
  <c r="B63" i="21"/>
  <c r="D63" i="21"/>
  <c r="F63" i="21"/>
  <c r="A79" i="21"/>
  <c r="B79" i="21"/>
  <c r="D79" i="21"/>
  <c r="F79" i="21"/>
  <c r="G79" i="21"/>
  <c r="H79" i="21"/>
  <c r="A111" i="21"/>
  <c r="B111" i="21"/>
  <c r="D111" i="21"/>
  <c r="F111" i="21"/>
  <c r="G111" i="21"/>
  <c r="H111" i="21"/>
  <c r="F23" i="23"/>
  <c r="F21" i="22"/>
  <c r="H19" i="21"/>
  <c r="V63" i="8"/>
  <c r="I50" i="21" s="1"/>
  <c r="F50" i="22"/>
  <c r="V34" i="8"/>
  <c r="F25" i="23"/>
  <c r="F23" i="22"/>
  <c r="H21" i="21"/>
  <c r="D104" i="21"/>
  <c r="F104" i="21"/>
  <c r="G104" i="21"/>
  <c r="A104" i="21"/>
  <c r="B104" i="21"/>
  <c r="B46" i="21"/>
  <c r="D46" i="21"/>
  <c r="F46" i="21"/>
  <c r="G46" i="21"/>
  <c r="H46" i="21"/>
  <c r="A46" i="21"/>
  <c r="A80" i="21"/>
  <c r="B80" i="21"/>
  <c r="D80" i="21"/>
  <c r="F80" i="21"/>
  <c r="G80" i="21"/>
  <c r="H80" i="21"/>
  <c r="A112" i="21"/>
  <c r="B112" i="21"/>
  <c r="D112" i="21"/>
  <c r="F112" i="21"/>
  <c r="G112" i="21"/>
  <c r="H112" i="21"/>
  <c r="I112" i="21"/>
  <c r="V89" i="8"/>
  <c r="I76" i="21" s="1"/>
  <c r="F75" i="22"/>
  <c r="Q245" i="14"/>
  <c r="S245" i="14" s="1"/>
  <c r="G26" i="23"/>
  <c r="G24" i="22"/>
  <c r="H28" i="31" s="1"/>
  <c r="D51" i="38" s="1"/>
  <c r="I22" i="21"/>
  <c r="A61" i="21"/>
  <c r="B61" i="21"/>
  <c r="D61" i="21"/>
  <c r="F61" i="21"/>
  <c r="G61" i="21"/>
  <c r="H61" i="21"/>
  <c r="A81" i="21"/>
  <c r="B81" i="21"/>
  <c r="D81" i="21"/>
  <c r="F81" i="21"/>
  <c r="G81" i="21"/>
  <c r="H81" i="21"/>
  <c r="A113" i="21"/>
  <c r="B113" i="21"/>
  <c r="D113" i="21"/>
  <c r="F113" i="21"/>
  <c r="G113" i="21"/>
  <c r="H113" i="21"/>
  <c r="V29" i="8"/>
  <c r="F20" i="23"/>
  <c r="F18" i="22"/>
  <c r="H16" i="21"/>
  <c r="V74" i="8"/>
  <c r="I61" i="21" s="1"/>
  <c r="F61" i="22"/>
  <c r="V99" i="8"/>
  <c r="I86" i="21" s="1"/>
  <c r="F85" i="22"/>
  <c r="H60" i="21"/>
  <c r="A60" i="21"/>
  <c r="B60" i="21"/>
  <c r="D60" i="21"/>
  <c r="G60" i="21"/>
  <c r="F60" i="21"/>
  <c r="A82" i="21"/>
  <c r="B82" i="21"/>
  <c r="D82" i="21"/>
  <c r="F82" i="21"/>
  <c r="G82" i="21"/>
  <c r="H82" i="21"/>
  <c r="I82" i="21"/>
  <c r="A114" i="21"/>
  <c r="B114" i="21"/>
  <c r="D114" i="21"/>
  <c r="F114" i="21"/>
  <c r="G114" i="21"/>
  <c r="H114" i="21"/>
  <c r="I114" i="21"/>
  <c r="V131" i="8"/>
  <c r="F56" i="23"/>
  <c r="F117" i="22"/>
  <c r="H118" i="21"/>
  <c r="F22" i="22"/>
  <c r="F24" i="23"/>
  <c r="H20" i="21"/>
  <c r="V77" i="8"/>
  <c r="F63" i="22"/>
  <c r="V64" i="8"/>
  <c r="I51" i="21" s="1"/>
  <c r="F51" i="22"/>
  <c r="A58" i="21"/>
  <c r="B58" i="21"/>
  <c r="D58" i="21"/>
  <c r="F58" i="21"/>
  <c r="G58" i="21"/>
  <c r="H58" i="21"/>
  <c r="A84" i="21"/>
  <c r="B84" i="21"/>
  <c r="D84" i="21"/>
  <c r="F84" i="21"/>
  <c r="G84" i="21"/>
  <c r="V122" i="8"/>
  <c r="I109" i="21" s="1"/>
  <c r="F108" i="22"/>
  <c r="V81" i="8"/>
  <c r="I68" i="21" s="1"/>
  <c r="F67" i="22"/>
  <c r="V86" i="8"/>
  <c r="I73" i="21" s="1"/>
  <c r="F72" i="22"/>
  <c r="V68" i="8"/>
  <c r="F55" i="22"/>
  <c r="A56" i="21"/>
  <c r="B56" i="21"/>
  <c r="D56" i="21"/>
  <c r="F56" i="21"/>
  <c r="G56" i="21"/>
  <c r="H56" i="21"/>
  <c r="A86" i="21"/>
  <c r="B86" i="21"/>
  <c r="D86" i="21"/>
  <c r="F86" i="21"/>
  <c r="G86" i="21"/>
  <c r="H86" i="21"/>
  <c r="V60" i="8"/>
  <c r="I47" i="21" s="1"/>
  <c r="F47" i="22"/>
  <c r="J8" i="23"/>
  <c r="J147" i="23"/>
  <c r="J6" i="22"/>
  <c r="L3" i="21"/>
  <c r="V49" i="8"/>
  <c r="F39" i="23"/>
  <c r="H36" i="21"/>
  <c r="F37" i="22"/>
  <c r="F22" i="23"/>
  <c r="H18" i="21"/>
  <c r="F20" i="22"/>
  <c r="V47" i="8"/>
  <c r="F37" i="23"/>
  <c r="H34" i="21"/>
  <c r="F35" i="22"/>
  <c r="V67" i="8"/>
  <c r="I54" i="21" s="1"/>
  <c r="F54" i="22"/>
  <c r="A55" i="21"/>
  <c r="B55" i="21"/>
  <c r="D55" i="21"/>
  <c r="F55" i="21"/>
  <c r="G55" i="21"/>
  <c r="H55" i="21"/>
  <c r="A87" i="21"/>
  <c r="B87" i="21"/>
  <c r="D87" i="21"/>
  <c r="F87" i="21"/>
  <c r="G87" i="21"/>
  <c r="H87" i="21"/>
  <c r="V96" i="8"/>
  <c r="I83" i="21" s="1"/>
  <c r="F82" i="22"/>
  <c r="V126" i="8"/>
  <c r="I113" i="21" s="1"/>
  <c r="F112" i="22"/>
  <c r="V66" i="8"/>
  <c r="I53" i="21" s="1"/>
  <c r="F53" i="22"/>
  <c r="A54" i="21"/>
  <c r="B54" i="21"/>
  <c r="D54" i="21"/>
  <c r="F54" i="21"/>
  <c r="G54" i="21"/>
  <c r="H54" i="21"/>
  <c r="A88" i="21"/>
  <c r="B88" i="21"/>
  <c r="D88" i="21"/>
  <c r="F88" i="21"/>
  <c r="G88" i="21"/>
  <c r="H88" i="21"/>
  <c r="V103" i="8"/>
  <c r="I90" i="21" s="1"/>
  <c r="F89" i="22"/>
  <c r="A53" i="21"/>
  <c r="B53" i="21"/>
  <c r="D53" i="21"/>
  <c r="F53" i="21"/>
  <c r="G53" i="21"/>
  <c r="H53" i="21"/>
  <c r="A89" i="21"/>
  <c r="B89" i="21"/>
  <c r="D89" i="21"/>
  <c r="F89" i="21"/>
  <c r="G89" i="21"/>
  <c r="V36" i="8"/>
  <c r="F27" i="23"/>
  <c r="H23" i="21"/>
  <c r="F25" i="22"/>
  <c r="A90" i="21"/>
  <c r="B90" i="21"/>
  <c r="D90" i="21"/>
  <c r="F90" i="21"/>
  <c r="G90" i="21"/>
  <c r="H90" i="21"/>
  <c r="F21" i="23"/>
  <c r="H17" i="21"/>
  <c r="F19" i="22"/>
  <c r="V43" i="8"/>
  <c r="F33" i="23"/>
  <c r="F31" i="22"/>
  <c r="H30" i="21"/>
  <c r="V72" i="8"/>
  <c r="I59" i="21" s="1"/>
  <c r="F59" i="22"/>
  <c r="V84" i="8"/>
  <c r="I71" i="21" s="1"/>
  <c r="F70" i="22"/>
  <c r="V38" i="8"/>
  <c r="F29" i="23"/>
  <c r="F27" i="22"/>
  <c r="H25" i="21"/>
  <c r="Q326" i="14"/>
  <c r="S326" i="14" s="1"/>
  <c r="G32" i="23"/>
  <c r="G30" i="22"/>
  <c r="H35" i="31" s="1"/>
  <c r="D63" i="38" s="1"/>
  <c r="I29" i="21"/>
  <c r="F14" i="23"/>
  <c r="F12" i="22"/>
  <c r="H10" i="21"/>
  <c r="V124" i="8"/>
  <c r="F110" i="22"/>
  <c r="A48" i="21"/>
  <c r="B48" i="21"/>
  <c r="D48" i="21"/>
  <c r="F48" i="21"/>
  <c r="G48" i="21"/>
  <c r="H48" i="21"/>
  <c r="I48" i="21"/>
  <c r="A94" i="21"/>
  <c r="B94" i="21"/>
  <c r="D94" i="21"/>
  <c r="F94" i="21"/>
  <c r="G94" i="21"/>
  <c r="V71" i="8"/>
  <c r="I58" i="21" s="1"/>
  <c r="F58" i="22"/>
  <c r="V94" i="8"/>
  <c r="I81" i="21" s="1"/>
  <c r="F80" i="22"/>
  <c r="Q1774" i="14"/>
  <c r="S1774" i="14" s="1"/>
  <c r="G113" i="22"/>
  <c r="V120" i="8"/>
  <c r="I107" i="21" s="1"/>
  <c r="F106" i="22"/>
  <c r="A57" i="21"/>
  <c r="B57" i="21"/>
  <c r="D57" i="21"/>
  <c r="F57" i="21"/>
  <c r="H57" i="21"/>
  <c r="G57" i="21"/>
  <c r="A85" i="21"/>
  <c r="B85" i="21"/>
  <c r="D85" i="21"/>
  <c r="F85" i="21"/>
  <c r="G85" i="21"/>
  <c r="H85" i="21"/>
  <c r="A52" i="21"/>
  <c r="B52" i="21"/>
  <c r="D52" i="21"/>
  <c r="F52" i="21"/>
  <c r="G52" i="21"/>
  <c r="H52" i="21"/>
  <c r="A51" i="21"/>
  <c r="B51" i="21"/>
  <c r="D51" i="21"/>
  <c r="F51" i="21"/>
  <c r="G51" i="21"/>
  <c r="H51" i="21"/>
  <c r="A91" i="21"/>
  <c r="B91" i="21"/>
  <c r="D91" i="21"/>
  <c r="F91" i="21"/>
  <c r="G91" i="21"/>
  <c r="H91" i="21"/>
  <c r="V51" i="8"/>
  <c r="F41" i="23"/>
  <c r="F39" i="22"/>
  <c r="H38" i="21"/>
  <c r="H92" i="21"/>
  <c r="A92" i="21"/>
  <c r="B92" i="21"/>
  <c r="D92" i="21"/>
  <c r="G92" i="21"/>
  <c r="F92" i="21"/>
  <c r="V128" i="8"/>
  <c r="I115" i="21" s="1"/>
  <c r="F114" i="22"/>
  <c r="Q1675" i="14"/>
  <c r="S1675" i="14" s="1"/>
  <c r="G107" i="22"/>
  <c r="Q1642" i="14"/>
  <c r="S1642" i="14" s="1"/>
  <c r="G105" i="22"/>
  <c r="V82" i="8"/>
  <c r="I69" i="21" s="1"/>
  <c r="F68" i="22"/>
  <c r="A77" i="21"/>
  <c r="B77" i="21"/>
  <c r="D77" i="21"/>
  <c r="F77" i="21"/>
  <c r="G77" i="21"/>
  <c r="H77" i="21"/>
  <c r="A97" i="21"/>
  <c r="B97" i="21"/>
  <c r="D97" i="21"/>
  <c r="F97" i="21"/>
  <c r="G97" i="21"/>
  <c r="V130" i="8"/>
  <c r="F55" i="23"/>
  <c r="H117" i="21"/>
  <c r="F116" i="22"/>
  <c r="V21" i="8"/>
  <c r="F12" i="23"/>
  <c r="H8" i="21"/>
  <c r="F10" i="22"/>
  <c r="Q553" i="14"/>
  <c r="S553" i="14" s="1"/>
  <c r="G48" i="22"/>
  <c r="V106" i="8"/>
  <c r="I93" i="21" s="1"/>
  <c r="F92" i="22"/>
  <c r="V91" i="8"/>
  <c r="I78" i="21" s="1"/>
  <c r="F77" i="22"/>
  <c r="A50" i="21"/>
  <c r="B50" i="21"/>
  <c r="D50" i="21"/>
  <c r="F50" i="21"/>
  <c r="G50" i="21"/>
  <c r="H50" i="21"/>
  <c r="V104" i="8"/>
  <c r="I91" i="21" s="1"/>
  <c r="F90" i="22"/>
  <c r="A49" i="21"/>
  <c r="B49" i="21"/>
  <c r="D49" i="21"/>
  <c r="F49" i="21"/>
  <c r="G49" i="21"/>
  <c r="H49" i="21"/>
  <c r="I49" i="21"/>
  <c r="A93" i="21"/>
  <c r="B93" i="21"/>
  <c r="D93" i="21"/>
  <c r="F93" i="21"/>
  <c r="G93" i="21"/>
  <c r="H93" i="21"/>
  <c r="A47" i="21"/>
  <c r="B47" i="21"/>
  <c r="D47" i="21"/>
  <c r="F47" i="21"/>
  <c r="G47" i="21"/>
  <c r="H47" i="21"/>
  <c r="G95" i="21"/>
  <c r="A95" i="21"/>
  <c r="B95" i="21"/>
  <c r="D95" i="21"/>
  <c r="F95" i="21"/>
  <c r="V92" i="8"/>
  <c r="F78" i="22"/>
  <c r="B78" i="21"/>
  <c r="D78" i="21"/>
  <c r="F78" i="21"/>
  <c r="G78" i="21"/>
  <c r="H78" i="21"/>
  <c r="A78" i="21"/>
  <c r="A96" i="21"/>
  <c r="B96" i="21"/>
  <c r="D96" i="21"/>
  <c r="F96" i="21"/>
  <c r="G96" i="21"/>
  <c r="V16" i="8"/>
  <c r="Q2" i="14" s="1"/>
  <c r="F147" i="23"/>
  <c r="F8" i="23"/>
  <c r="F6" i="22"/>
  <c r="H3" i="21"/>
  <c r="A76" i="21"/>
  <c r="B76" i="21"/>
  <c r="D76" i="21"/>
  <c r="F76" i="21"/>
  <c r="G76" i="21"/>
  <c r="H76" i="21"/>
  <c r="F98" i="21"/>
  <c r="G98" i="21"/>
  <c r="A98" i="21"/>
  <c r="B98" i="21"/>
  <c r="D98" i="21"/>
  <c r="V73" i="8"/>
  <c r="I60" i="21" s="1"/>
  <c r="F60" i="22"/>
  <c r="V93" i="8"/>
  <c r="F79" i="22"/>
  <c r="V76" i="8"/>
  <c r="F62" i="22"/>
  <c r="V69" i="8"/>
  <c r="I56" i="21" s="1"/>
  <c r="F56" i="22"/>
  <c r="D75" i="21"/>
  <c r="F75" i="21"/>
  <c r="G75" i="21"/>
  <c r="H75" i="21"/>
  <c r="B75" i="21"/>
  <c r="A75" i="21"/>
  <c r="A99" i="21"/>
  <c r="B99" i="21"/>
  <c r="D99" i="21"/>
  <c r="F99" i="21"/>
  <c r="G99" i="21"/>
  <c r="V118" i="8"/>
  <c r="I105" i="21" s="1"/>
  <c r="F104" i="22"/>
  <c r="V79" i="8"/>
  <c r="F65" i="22"/>
  <c r="V80" i="8"/>
  <c r="I67" i="21" s="1"/>
  <c r="F66" i="22"/>
  <c r="Q1742" i="14"/>
  <c r="S1742" i="14" s="1"/>
  <c r="G111" i="22"/>
  <c r="F101" i="21"/>
  <c r="G101" i="21"/>
  <c r="A101" i="21"/>
  <c r="B101" i="21"/>
  <c r="D101" i="21"/>
  <c r="V59" i="8"/>
  <c r="I46" i="21" s="1"/>
  <c r="F46" i="22"/>
  <c r="V90" i="8"/>
  <c r="I77" i="21" s="1"/>
  <c r="F76" i="22"/>
  <c r="A59" i="21"/>
  <c r="B59" i="21"/>
  <c r="D59" i="21"/>
  <c r="F59" i="21"/>
  <c r="G59" i="21"/>
  <c r="H59" i="21"/>
  <c r="A74" i="21"/>
  <c r="B74" i="21"/>
  <c r="D74" i="21"/>
  <c r="F74" i="21"/>
  <c r="G74" i="21"/>
  <c r="Q998" i="14"/>
  <c r="S998" i="14" s="1"/>
  <c r="G71" i="22"/>
  <c r="A100" i="21"/>
  <c r="B100" i="21"/>
  <c r="D100" i="21"/>
  <c r="F100" i="21"/>
  <c r="G100" i="21"/>
  <c r="D72" i="21"/>
  <c r="F72" i="21"/>
  <c r="G72" i="21"/>
  <c r="H72" i="21"/>
  <c r="I72" i="21"/>
  <c r="A72" i="21"/>
  <c r="B72" i="21"/>
  <c r="V53" i="8"/>
  <c r="F43" i="23"/>
  <c r="H40" i="21"/>
  <c r="F41" i="22"/>
  <c r="A71" i="21"/>
  <c r="B71" i="21"/>
  <c r="D71" i="21"/>
  <c r="F71" i="21"/>
  <c r="G71" i="21"/>
  <c r="H71" i="21"/>
  <c r="A70" i="21"/>
  <c r="B70" i="21"/>
  <c r="D70" i="21"/>
  <c r="F70" i="21"/>
  <c r="G70" i="21"/>
  <c r="H70" i="21"/>
  <c r="I70" i="21"/>
  <c r="F69" i="21"/>
  <c r="G69" i="21"/>
  <c r="H69" i="21"/>
  <c r="A69" i="21"/>
  <c r="B69" i="21"/>
  <c r="D69" i="21"/>
  <c r="A105" i="21"/>
  <c r="B105" i="21"/>
  <c r="D105" i="21"/>
  <c r="F105" i="21"/>
  <c r="G105" i="21"/>
  <c r="H105" i="21"/>
  <c r="V55" i="8"/>
  <c r="F45" i="23"/>
  <c r="F43" i="22"/>
  <c r="H42" i="21"/>
  <c r="V101" i="8"/>
  <c r="I88" i="21" s="1"/>
  <c r="F87" i="22"/>
  <c r="Q279" i="14"/>
  <c r="S279" i="14" s="1"/>
  <c r="G28" i="23"/>
  <c r="G26" i="22"/>
  <c r="H30" i="31" s="1"/>
  <c r="D55" i="38" s="1"/>
  <c r="I24" i="21"/>
  <c r="A83" i="21"/>
  <c r="B83" i="21"/>
  <c r="D83" i="21"/>
  <c r="F83" i="21"/>
  <c r="G83" i="21"/>
  <c r="H83" i="21"/>
  <c r="A73" i="21"/>
  <c r="B73" i="21"/>
  <c r="D73" i="21"/>
  <c r="F73" i="21"/>
  <c r="G73" i="21"/>
  <c r="H73" i="21"/>
  <c r="A102" i="21"/>
  <c r="B102" i="21"/>
  <c r="D102" i="21"/>
  <c r="F102" i="21"/>
  <c r="G102" i="21"/>
  <c r="V52" i="8"/>
  <c r="F42" i="23"/>
  <c r="F40" i="22"/>
  <c r="H39" i="21"/>
  <c r="V70" i="8"/>
  <c r="F57" i="22"/>
  <c r="A68" i="21"/>
  <c r="B68" i="21"/>
  <c r="D68" i="21"/>
  <c r="F68" i="21"/>
  <c r="G68" i="21"/>
  <c r="H68" i="21"/>
  <c r="D107" i="21"/>
  <c r="F107" i="21"/>
  <c r="G107" i="21"/>
  <c r="H107" i="21"/>
  <c r="B107" i="21"/>
  <c r="A107" i="21"/>
  <c r="Q1174" i="14"/>
  <c r="S1174" i="14" s="1"/>
  <c r="G81" i="22"/>
  <c r="V88" i="8"/>
  <c r="I75" i="21" s="1"/>
  <c r="F74" i="22"/>
  <c r="A108" i="21"/>
  <c r="B108" i="21"/>
  <c r="D108" i="21"/>
  <c r="F108" i="21"/>
  <c r="G108" i="21"/>
  <c r="H108" i="21"/>
  <c r="I108" i="21"/>
  <c r="Q15" i="14"/>
  <c r="S15" i="14" s="1"/>
  <c r="G9" i="23"/>
  <c r="I4" i="21"/>
  <c r="G7" i="22"/>
  <c r="H11" i="31" s="1"/>
  <c r="D21" i="38" s="1"/>
  <c r="A115" i="21"/>
  <c r="B115" i="21"/>
  <c r="D115" i="21"/>
  <c r="F115" i="21"/>
  <c r="G115" i="21"/>
  <c r="H115" i="21"/>
  <c r="A106" i="21"/>
  <c r="B106" i="21"/>
  <c r="D106" i="21"/>
  <c r="F106" i="21"/>
  <c r="G106" i="21"/>
  <c r="H106" i="21"/>
  <c r="I106" i="21"/>
  <c r="V78" i="8"/>
  <c r="I65" i="21" s="1"/>
  <c r="F64" i="22"/>
  <c r="Q965" i="14"/>
  <c r="S965" i="14" s="1"/>
  <c r="G69" i="22"/>
  <c r="V56" i="8"/>
  <c r="F46" i="23"/>
  <c r="H43" i="21"/>
  <c r="F44" i="22"/>
  <c r="A103" i="21"/>
  <c r="B103" i="21"/>
  <c r="D103" i="21"/>
  <c r="F103" i="21"/>
  <c r="G103" i="21"/>
  <c r="V105" i="8"/>
  <c r="F91" i="22"/>
  <c r="F16" i="23"/>
  <c r="H12" i="21"/>
  <c r="F14" i="22"/>
  <c r="V100" i="8"/>
  <c r="I87" i="21" s="1"/>
  <c r="F86" i="22"/>
  <c r="A67" i="21"/>
  <c r="B67" i="21"/>
  <c r="D67" i="21"/>
  <c r="F67" i="21"/>
  <c r="G67" i="21"/>
  <c r="H67" i="21"/>
  <c r="V41" i="8"/>
  <c r="F31" i="23"/>
  <c r="H28" i="21"/>
  <c r="F29" i="22"/>
  <c r="F16" i="22"/>
  <c r="F18" i="23"/>
  <c r="H14" i="21"/>
  <c r="Q32" i="14"/>
  <c r="S32" i="14" s="1"/>
  <c r="G10" i="23"/>
  <c r="G8" i="22"/>
  <c r="H12" i="31" s="1"/>
  <c r="D23" i="38" s="1"/>
  <c r="I5" i="21"/>
  <c r="F66" i="21"/>
  <c r="G66" i="21"/>
  <c r="H66" i="21"/>
  <c r="A66" i="21"/>
  <c r="B66" i="21"/>
  <c r="D66" i="21"/>
  <c r="A65" i="21"/>
  <c r="B65" i="21"/>
  <c r="D65" i="21"/>
  <c r="F65" i="21"/>
  <c r="G65" i="21"/>
  <c r="H65" i="21"/>
  <c r="A109" i="21"/>
  <c r="B109" i="21"/>
  <c r="D109" i="21"/>
  <c r="F109" i="21"/>
  <c r="G109" i="21"/>
  <c r="H109" i="21"/>
  <c r="A64" i="21"/>
  <c r="B64" i="21"/>
  <c r="D64" i="21"/>
  <c r="F64" i="21"/>
  <c r="G64" i="21"/>
  <c r="H64" i="21"/>
  <c r="B110" i="21"/>
  <c r="D110" i="21"/>
  <c r="F110" i="21"/>
  <c r="G110" i="21"/>
  <c r="A110" i="21"/>
  <c r="V98" i="8"/>
  <c r="F84" i="22"/>
  <c r="V65" i="8"/>
  <c r="I52" i="21" s="1"/>
  <c r="F52" i="22"/>
  <c r="Q569" i="14"/>
  <c r="S569" i="14" s="1"/>
  <c r="G49" i="22"/>
  <c r="E781" i="14"/>
  <c r="P73" i="8"/>
  <c r="B60" i="22" s="1"/>
  <c r="E1774" i="14"/>
  <c r="P127" i="8"/>
  <c r="B113" i="22" s="1"/>
  <c r="E1790" i="14"/>
  <c r="P128" i="8"/>
  <c r="B114" i="22" s="1"/>
  <c r="E681" i="14"/>
  <c r="P68" i="8"/>
  <c r="B55" i="22" s="1"/>
  <c r="E661" i="14"/>
  <c r="P67" i="8"/>
  <c r="B54" i="22" s="1"/>
  <c r="E1409" i="14"/>
  <c r="P107" i="8"/>
  <c r="B93" i="22" s="1"/>
  <c r="E1429" i="14"/>
  <c r="P108" i="8"/>
  <c r="B94" i="22" s="1"/>
  <c r="E1549" i="14"/>
  <c r="P114" i="8"/>
  <c r="B100" i="22" s="1"/>
  <c r="E998" i="14"/>
  <c r="P85" i="8"/>
  <c r="B71" i="22" s="1"/>
  <c r="E981" i="14"/>
  <c r="P84" i="8"/>
  <c r="B70" i="22" s="1"/>
  <c r="E1606" i="14"/>
  <c r="P117" i="8"/>
  <c r="B103" i="22" s="1"/>
  <c r="E761" i="14"/>
  <c r="P72" i="8"/>
  <c r="B59" i="22" s="1"/>
  <c r="E1190" i="14"/>
  <c r="P96" i="8"/>
  <c r="B82" i="22" s="1"/>
  <c r="E1269" i="14"/>
  <c r="P100" i="8"/>
  <c r="B86" i="22" s="1"/>
  <c r="E1289" i="14"/>
  <c r="P101" i="8"/>
  <c r="B87" i="22" s="1"/>
  <c r="E1329" i="14"/>
  <c r="P103" i="8"/>
  <c r="B89" i="22" s="1"/>
  <c r="E601" i="14"/>
  <c r="P64" i="8"/>
  <c r="B51" i="22" s="1"/>
  <c r="E1349" i="14"/>
  <c r="P104" i="8"/>
  <c r="B90" i="22" s="1"/>
  <c r="E585" i="14"/>
  <c r="P63" i="8"/>
  <c r="B50" i="22" s="1"/>
  <c r="E1369" i="14"/>
  <c r="P105" i="8"/>
  <c r="B91" i="22" s="1"/>
  <c r="E569" i="14"/>
  <c r="P62" i="8"/>
  <c r="B49" i="22" s="1"/>
  <c r="E1090" i="14"/>
  <c r="P90" i="8"/>
  <c r="B76" i="22" s="1"/>
  <c r="E1070" i="14"/>
  <c r="P89" i="8"/>
  <c r="B75" i="22" s="1"/>
  <c r="E1014" i="14"/>
  <c r="P86" i="8"/>
  <c r="B72" i="22" s="1"/>
  <c r="E1568" i="14"/>
  <c r="P115" i="8"/>
  <c r="B101" i="22" s="1"/>
  <c r="E1587" i="14"/>
  <c r="P116" i="8"/>
  <c r="B102" i="22" s="1"/>
  <c r="E945" i="14"/>
  <c r="P82" i="8"/>
  <c r="B68" i="22" s="1"/>
  <c r="E1625" i="14"/>
  <c r="P118" i="8"/>
  <c r="B104" i="22" s="1"/>
  <c r="E925" i="14"/>
  <c r="P81" i="8"/>
  <c r="B67" i="22" s="1"/>
  <c r="E905" i="14"/>
  <c r="P80" i="8"/>
  <c r="B66" i="22" s="1"/>
  <c r="E842" i="14"/>
  <c r="P77" i="8"/>
  <c r="B63" i="22" s="1"/>
  <c r="E1707" i="14"/>
  <c r="P123" i="8"/>
  <c r="B109" i="22" s="1"/>
  <c r="E821" i="14"/>
  <c r="P76" i="8"/>
  <c r="B62" i="22" s="1"/>
  <c r="E1126" i="14"/>
  <c r="P92" i="8"/>
  <c r="B78" i="22" s="1"/>
  <c r="E1726" i="14"/>
  <c r="P124" i="8"/>
  <c r="B110" i="22" s="1"/>
  <c r="E1309" i="14"/>
  <c r="P102" i="8"/>
  <c r="B88" i="22" s="1"/>
  <c r="E621" i="14"/>
  <c r="P65" i="8"/>
  <c r="B52" i="22" s="1"/>
  <c r="E1389" i="14"/>
  <c r="P106" i="8"/>
  <c r="B92" i="22" s="1"/>
  <c r="E553" i="14"/>
  <c r="P61" i="8"/>
  <c r="B48" i="22" s="1"/>
  <c r="E1469" i="14"/>
  <c r="P110" i="8"/>
  <c r="B96" i="22" s="1"/>
  <c r="E1509" i="14"/>
  <c r="P112" i="8"/>
  <c r="B98" i="22" s="1"/>
  <c r="E884" i="14"/>
  <c r="P79" i="8"/>
  <c r="B65" i="22" s="1"/>
  <c r="E863" i="14"/>
  <c r="P78" i="8"/>
  <c r="B64" i="22" s="1"/>
  <c r="E511" i="14"/>
  <c r="P59" i="8"/>
  <c r="B46" i="22" s="1"/>
  <c r="E1142" i="14"/>
  <c r="P93" i="8"/>
  <c r="B79" i="22" s="1"/>
  <c r="E1742" i="14"/>
  <c r="P125" i="8"/>
  <c r="B111" i="22" s="1"/>
  <c r="E1174" i="14"/>
  <c r="P95" i="8"/>
  <c r="B81" i="22" s="1"/>
  <c r="E741" i="14"/>
  <c r="P71" i="8"/>
  <c r="B58" i="22" s="1"/>
  <c r="E1206" i="14"/>
  <c r="P97" i="8"/>
  <c r="B83" i="22" s="1"/>
  <c r="E721" i="14"/>
  <c r="P70" i="8"/>
  <c r="B57" i="22" s="1"/>
  <c r="E1227" i="14"/>
  <c r="P98" i="8"/>
  <c r="B84" i="22" s="1"/>
  <c r="E701" i="14"/>
  <c r="P69" i="8"/>
  <c r="B56" i="22" s="1"/>
  <c r="E1248" i="14"/>
  <c r="P99" i="8"/>
  <c r="B85" i="22" s="1"/>
  <c r="E641" i="14"/>
  <c r="P66" i="8"/>
  <c r="B53" i="22" s="1"/>
  <c r="E532" i="14"/>
  <c r="P60" i="8"/>
  <c r="B47" i="22" s="1"/>
  <c r="E1110" i="14"/>
  <c r="P91" i="8"/>
  <c r="B77" i="22" s="1"/>
  <c r="E1449" i="14"/>
  <c r="P109" i="8"/>
  <c r="B95" i="22" s="1"/>
  <c r="E1489" i="14"/>
  <c r="P111" i="8"/>
  <c r="B97" i="22" s="1"/>
  <c r="E1050" i="14"/>
  <c r="P88" i="8"/>
  <c r="B74" i="22" s="1"/>
  <c r="E1030" i="14"/>
  <c r="P87" i="8"/>
  <c r="B73" i="22" s="1"/>
  <c r="E1529" i="14"/>
  <c r="P113" i="8"/>
  <c r="B99" i="22" s="1"/>
  <c r="E965" i="14"/>
  <c r="P83" i="8"/>
  <c r="B69" i="22" s="1"/>
  <c r="E1642" i="14"/>
  <c r="P119" i="8"/>
  <c r="B105" i="22" s="1"/>
  <c r="E1658" i="14"/>
  <c r="P120" i="8"/>
  <c r="B106" i="22" s="1"/>
  <c r="E1675" i="14"/>
  <c r="P121" i="8"/>
  <c r="B107" i="22" s="1"/>
  <c r="E1691" i="14"/>
  <c r="P122" i="8"/>
  <c r="B108" i="22" s="1"/>
  <c r="E801" i="14"/>
  <c r="P74" i="8"/>
  <c r="B61" i="22" s="1"/>
  <c r="E1158" i="14"/>
  <c r="P94" i="8"/>
  <c r="B80" i="22" s="1"/>
  <c r="E1758" i="14"/>
  <c r="P126" i="8"/>
  <c r="B112" i="22" s="1"/>
  <c r="R228" i="14"/>
  <c r="R1855" i="14"/>
  <c r="R511" i="14"/>
  <c r="R210" i="14"/>
  <c r="R342" i="14"/>
  <c r="R2" i="14"/>
  <c r="R151" i="14"/>
  <c r="R116" i="14"/>
  <c r="I3505" i="14"/>
  <c r="R168" i="14"/>
  <c r="R56" i="14"/>
  <c r="R40" i="14"/>
  <c r="I3510" i="14"/>
  <c r="H3510" i="14"/>
  <c r="K1410" i="14"/>
  <c r="U107" i="8" s="1"/>
  <c r="H94" i="21" s="1"/>
  <c r="J1460" i="14"/>
  <c r="P1440" i="14"/>
  <c r="R1429" i="14" s="1"/>
  <c r="K1440" i="14"/>
  <c r="K1442" i="14" s="1"/>
  <c r="K1430" i="14" s="1"/>
  <c r="U108" i="8" s="1"/>
  <c r="K1856" i="14"/>
  <c r="U136" i="8" s="1"/>
  <c r="H123" i="21" s="1"/>
  <c r="K1310" i="14"/>
  <c r="U102" i="8" s="1"/>
  <c r="K1225" i="14"/>
  <c r="K1207" i="14" s="1"/>
  <c r="U97" i="8" s="1"/>
  <c r="K1048" i="14"/>
  <c r="K1031" i="14" s="1"/>
  <c r="U87" i="8" s="1"/>
  <c r="H74" i="21" s="1"/>
  <c r="K409" i="14"/>
  <c r="U50" i="8" s="1"/>
  <c r="K359" i="14"/>
  <c r="U45" i="8" s="1"/>
  <c r="S32" i="8"/>
  <c r="S27" i="8"/>
  <c r="E51" i="38" l="1"/>
  <c r="C108" i="21"/>
  <c r="C69" i="21"/>
  <c r="E23" i="38"/>
  <c r="E63" i="38"/>
  <c r="C73" i="21"/>
  <c r="C100" i="21"/>
  <c r="C57" i="21"/>
  <c r="C55" i="21"/>
  <c r="C83" i="21"/>
  <c r="C79" i="21"/>
  <c r="E55" i="38"/>
  <c r="C109" i="21"/>
  <c r="C68" i="21"/>
  <c r="C115" i="21"/>
  <c r="C65" i="21"/>
  <c r="E141" i="38"/>
  <c r="E21" i="38"/>
  <c r="Q1227" i="14"/>
  <c r="S1227" i="14" s="1"/>
  <c r="G84" i="22"/>
  <c r="Q425" i="14"/>
  <c r="S425" i="14" s="1"/>
  <c r="G41" i="23"/>
  <c r="G39" i="22"/>
  <c r="H44" i="31" s="1"/>
  <c r="D78" i="38" s="1"/>
  <c r="I38" i="21"/>
  <c r="Q1726" i="14"/>
  <c r="S1726" i="14" s="1"/>
  <c r="G110" i="22"/>
  <c r="C47" i="21"/>
  <c r="C86" i="21"/>
  <c r="C84" i="21"/>
  <c r="C61" i="21"/>
  <c r="I111" i="21"/>
  <c r="C74" i="21"/>
  <c r="Q1289" i="14"/>
  <c r="S1289" i="14" s="1"/>
  <c r="G87" i="22"/>
  <c r="C59" i="21"/>
  <c r="Q295" i="14"/>
  <c r="S295" i="14" s="1"/>
  <c r="G29" i="23"/>
  <c r="G27" i="22"/>
  <c r="H31" i="31" s="1"/>
  <c r="D57" i="38" s="1"/>
  <c r="I25" i="21"/>
  <c r="C89" i="21"/>
  <c r="C114" i="21"/>
  <c r="Q134" i="14"/>
  <c r="S134" i="14" s="1"/>
  <c r="G20" i="23"/>
  <c r="G18" i="22"/>
  <c r="H22" i="31" s="1"/>
  <c r="D39" i="38" s="1"/>
  <c r="I16" i="21"/>
  <c r="Q1142" i="14"/>
  <c r="S1142" i="14" s="1"/>
  <c r="G79" i="22"/>
  <c r="C110" i="21"/>
  <c r="Q884" i="14"/>
  <c r="S884" i="14" s="1"/>
  <c r="G65" i="22"/>
  <c r="C64" i="21"/>
  <c r="I66" i="21"/>
  <c r="Q1369" i="14"/>
  <c r="S1369" i="14" s="1"/>
  <c r="G91" i="22"/>
  <c r="C50" i="21"/>
  <c r="C102" i="21"/>
  <c r="C99" i="21"/>
  <c r="I85" i="21"/>
  <c r="Q981" i="14"/>
  <c r="S981" i="14" s="1"/>
  <c r="G70" i="22"/>
  <c r="C105" i="21"/>
  <c r="C70" i="21"/>
  <c r="Q477" i="14"/>
  <c r="S477" i="14" s="1"/>
  <c r="G45" i="23"/>
  <c r="G43" i="22"/>
  <c r="H48" i="31" s="1"/>
  <c r="D85" i="38" s="1"/>
  <c r="I42" i="21"/>
  <c r="Q1090" i="14"/>
  <c r="S1090" i="14" s="1"/>
  <c r="G76" i="22"/>
  <c r="Q761" i="14"/>
  <c r="S761" i="14" s="1"/>
  <c r="G59" i="22"/>
  <c r="C54" i="21"/>
  <c r="Q1110" i="14"/>
  <c r="S1110" i="14" s="1"/>
  <c r="G77" i="22"/>
  <c r="C77" i="21"/>
  <c r="C111" i="21"/>
  <c r="Q511" i="14"/>
  <c r="S511" i="14" s="1"/>
  <c r="G46" i="22"/>
  <c r="C94" i="21"/>
  <c r="C101" i="21"/>
  <c r="C78" i="21"/>
  <c r="Q1389" i="14"/>
  <c r="S1389" i="14" s="1"/>
  <c r="G92" i="22"/>
  <c r="C91" i="21"/>
  <c r="Q661" i="14"/>
  <c r="S661" i="14" s="1"/>
  <c r="G54" i="22"/>
  <c r="Q1070" i="14"/>
  <c r="S1070" i="14" s="1"/>
  <c r="G75" i="22"/>
  <c r="C46" i="21"/>
  <c r="C107" i="21"/>
  <c r="C85" i="21"/>
  <c r="Q342" i="14"/>
  <c r="S342" i="14" s="1"/>
  <c r="G33" i="23"/>
  <c r="G31" i="22"/>
  <c r="H36" i="31" s="1"/>
  <c r="D65" i="38" s="1"/>
  <c r="I30" i="21"/>
  <c r="C93" i="21"/>
  <c r="Q945" i="14"/>
  <c r="S945" i="14" s="1"/>
  <c r="G68" i="22"/>
  <c r="C113" i="21"/>
  <c r="C103" i="21"/>
  <c r="Q1126" i="14"/>
  <c r="S1126" i="14" s="1"/>
  <c r="G78" i="22"/>
  <c r="C58" i="21"/>
  <c r="C104" i="21"/>
  <c r="I79" i="21"/>
  <c r="D18" i="23"/>
  <c r="F14" i="21"/>
  <c r="D16" i="22"/>
  <c r="B14" i="45" s="1"/>
  <c r="E28" i="49" s="1"/>
  <c r="E25" i="51" s="1"/>
  <c r="Q621" i="14"/>
  <c r="S621" i="14" s="1"/>
  <c r="G52" i="22"/>
  <c r="C76" i="21"/>
  <c r="Q641" i="14"/>
  <c r="S641" i="14" s="1"/>
  <c r="G53" i="22"/>
  <c r="Q374" i="14"/>
  <c r="S374" i="14" s="1"/>
  <c r="G35" i="22"/>
  <c r="H40" i="31" s="1"/>
  <c r="G37" i="23"/>
  <c r="I34" i="21"/>
  <c r="C82" i="21"/>
  <c r="C56" i="21"/>
  <c r="Q40" i="14"/>
  <c r="S40" i="14" s="1"/>
  <c r="G10" i="22"/>
  <c r="H14" i="31" s="1"/>
  <c r="G12" i="23"/>
  <c r="I8" i="21"/>
  <c r="Q1758" i="14"/>
  <c r="S1758" i="14" s="1"/>
  <c r="G112" i="22"/>
  <c r="C71" i="21"/>
  <c r="C95" i="21"/>
  <c r="C53" i="21"/>
  <c r="Q601" i="14"/>
  <c r="S601" i="14" s="1"/>
  <c r="G51" i="22"/>
  <c r="V50" i="8"/>
  <c r="F38" i="22"/>
  <c r="F40" i="23"/>
  <c r="H37" i="21"/>
  <c r="V87" i="8"/>
  <c r="F73" i="22"/>
  <c r="Q311" i="14"/>
  <c r="S311" i="14" s="1"/>
  <c r="G31" i="23"/>
  <c r="I28" i="21"/>
  <c r="G29" i="22"/>
  <c r="H34" i="31" s="1"/>
  <c r="C75" i="21"/>
  <c r="Q1790" i="14"/>
  <c r="S1790" i="14" s="1"/>
  <c r="G114" i="22"/>
  <c r="Q1190" i="14"/>
  <c r="S1190" i="14" s="1"/>
  <c r="G82" i="22"/>
  <c r="Q681" i="14"/>
  <c r="S681" i="14" s="1"/>
  <c r="G55" i="22"/>
  <c r="Q842" i="14"/>
  <c r="S842" i="14" s="1"/>
  <c r="G63" i="22"/>
  <c r="C112" i="21"/>
  <c r="Q1806" i="14"/>
  <c r="S1806" i="14" s="1"/>
  <c r="G55" i="23"/>
  <c r="I117" i="21"/>
  <c r="G116" i="22"/>
  <c r="H58" i="31" s="1"/>
  <c r="D103" i="38" s="1"/>
  <c r="C51" i="21"/>
  <c r="C48" i="21"/>
  <c r="V45" i="8"/>
  <c r="F35" i="23"/>
  <c r="H32" i="21"/>
  <c r="F33" i="22"/>
  <c r="Q701" i="14"/>
  <c r="S701" i="14" s="1"/>
  <c r="G56" i="22"/>
  <c r="G6" i="22"/>
  <c r="G8" i="23"/>
  <c r="G147" i="23"/>
  <c r="I3" i="21"/>
  <c r="Q1329" i="14"/>
  <c r="S1329" i="14" s="1"/>
  <c r="G89" i="22"/>
  <c r="Q391" i="14"/>
  <c r="S391" i="14" s="1"/>
  <c r="G39" i="23"/>
  <c r="G37" i="22"/>
  <c r="H42" i="31" s="1"/>
  <c r="D74" i="38" s="1"/>
  <c r="I36" i="21"/>
  <c r="Q1014" i="14"/>
  <c r="S1014" i="14" s="1"/>
  <c r="G72" i="22"/>
  <c r="C60" i="21"/>
  <c r="V102" i="8"/>
  <c r="F88" i="22"/>
  <c r="V108" i="8"/>
  <c r="F94" i="22"/>
  <c r="Q821" i="14"/>
  <c r="S821" i="14" s="1"/>
  <c r="G62" i="22"/>
  <c r="Q863" i="14"/>
  <c r="S863" i="14" s="1"/>
  <c r="G64" i="22"/>
  <c r="Q459" i="14"/>
  <c r="S459" i="14" s="1"/>
  <c r="G43" i="23"/>
  <c r="I40" i="21"/>
  <c r="G41" i="22"/>
  <c r="H46" i="31" s="1"/>
  <c r="D82" i="38" s="1"/>
  <c r="H95" i="21"/>
  <c r="C49" i="21"/>
  <c r="C92" i="21"/>
  <c r="C90" i="21"/>
  <c r="Q925" i="14"/>
  <c r="S925" i="14" s="1"/>
  <c r="G67" i="22"/>
  <c r="C81" i="21"/>
  <c r="V97" i="8"/>
  <c r="F83" i="22"/>
  <c r="I80" i="21"/>
  <c r="Q721" i="14"/>
  <c r="S721" i="14" s="1"/>
  <c r="G57" i="22"/>
  <c r="C72" i="21"/>
  <c r="Q1691" i="14"/>
  <c r="S1691" i="14" s="1"/>
  <c r="G108" i="22"/>
  <c r="C63" i="21"/>
  <c r="Q1821" i="14"/>
  <c r="S1821" i="14" s="1"/>
  <c r="G56" i="23"/>
  <c r="G117" i="22"/>
  <c r="H59" i="31" s="1"/>
  <c r="D105" i="38" s="1"/>
  <c r="I118" i="21"/>
  <c r="Q228" i="14"/>
  <c r="S228" i="14" s="1"/>
  <c r="G25" i="23"/>
  <c r="G23" i="22"/>
  <c r="H27" i="31" s="1"/>
  <c r="D49" i="38" s="1"/>
  <c r="I21" i="21"/>
  <c r="D23" i="23"/>
  <c r="F19" i="21"/>
  <c r="D21" i="22"/>
  <c r="B18" i="45" s="1"/>
  <c r="E33" i="49" s="1"/>
  <c r="E30" i="51" s="1"/>
  <c r="Q905" i="14"/>
  <c r="S905" i="14" s="1"/>
  <c r="G66" i="22"/>
  <c r="C67" i="21"/>
  <c r="C87" i="21"/>
  <c r="Q532" i="14"/>
  <c r="S532" i="14" s="1"/>
  <c r="G49" i="23"/>
  <c r="F49" i="23" s="1"/>
  <c r="G47" i="22"/>
  <c r="Q1349" i="14"/>
  <c r="S1349" i="14" s="1"/>
  <c r="G90" i="22"/>
  <c r="Q442" i="14"/>
  <c r="S442" i="14" s="1"/>
  <c r="G42" i="23"/>
  <c r="G40" i="22"/>
  <c r="H45" i="31" s="1"/>
  <c r="D80" i="38" s="1"/>
  <c r="I39" i="21"/>
  <c r="Q1625" i="14"/>
  <c r="S1625" i="14" s="1"/>
  <c r="G104" i="22"/>
  <c r="I92" i="21"/>
  <c r="Q585" i="14"/>
  <c r="S585" i="14" s="1"/>
  <c r="G50" i="22"/>
  <c r="Q494" i="14"/>
  <c r="S494" i="14" s="1"/>
  <c r="G44" i="22"/>
  <c r="H49" i="31" s="1"/>
  <c r="D87" i="38" s="1"/>
  <c r="G46" i="23"/>
  <c r="I43" i="21"/>
  <c r="Q262" i="14"/>
  <c r="S262" i="14" s="1"/>
  <c r="G25" i="22"/>
  <c r="H29" i="31" s="1"/>
  <c r="D53" i="38" s="1"/>
  <c r="G27" i="23"/>
  <c r="I23" i="21"/>
  <c r="H84" i="21"/>
  <c r="Q1248" i="14"/>
  <c r="S1248" i="14" s="1"/>
  <c r="G85" i="22"/>
  <c r="C98" i="21"/>
  <c r="C97" i="21"/>
  <c r="I64" i="21"/>
  <c r="Q1050" i="14"/>
  <c r="S1050" i="14" s="1"/>
  <c r="G74" i="22"/>
  <c r="C96" i="21"/>
  <c r="Q1158" i="14"/>
  <c r="S1158" i="14" s="1"/>
  <c r="G80" i="22"/>
  <c r="C88" i="21"/>
  <c r="C80" i="21"/>
  <c r="I63" i="21"/>
  <c r="V107" i="8"/>
  <c r="F93" i="22"/>
  <c r="Q1658" i="14"/>
  <c r="S1658" i="14" s="1"/>
  <c r="G106" i="22"/>
  <c r="H89" i="21"/>
  <c r="Q801" i="14"/>
  <c r="S801" i="14" s="1"/>
  <c r="G61" i="22"/>
  <c r="I57" i="21"/>
  <c r="Q781" i="14"/>
  <c r="S781" i="14" s="1"/>
  <c r="G60" i="22"/>
  <c r="C66" i="21"/>
  <c r="Q1269" i="14"/>
  <c r="S1269" i="14" s="1"/>
  <c r="G86" i="22"/>
  <c r="C106" i="21"/>
  <c r="C52" i="21"/>
  <c r="Q741" i="14"/>
  <c r="S741" i="14" s="1"/>
  <c r="G58" i="22"/>
  <c r="I55" i="21"/>
  <c r="V32" i="8"/>
  <c r="V27" i="8"/>
  <c r="I3527" i="14"/>
  <c r="S2" i="14"/>
  <c r="J1480" i="14"/>
  <c r="P1460" i="14"/>
  <c r="R1449" i="14" s="1"/>
  <c r="K1460" i="14"/>
  <c r="K1462" i="14" s="1"/>
  <c r="K1450" i="14" s="1"/>
  <c r="U109" i="8" s="1"/>
  <c r="S33" i="8"/>
  <c r="S25" i="8"/>
  <c r="S26" i="8"/>
  <c r="S31" i="8"/>
  <c r="L33" i="49" l="1"/>
  <c r="H30" i="51" s="1"/>
  <c r="G33" i="49"/>
  <c r="F30" i="51" s="1"/>
  <c r="G28" i="49"/>
  <c r="F25" i="51" s="1"/>
  <c r="L28" i="49"/>
  <c r="H25" i="51" s="1"/>
  <c r="E49" i="38"/>
  <c r="H39" i="31"/>
  <c r="D71" i="38"/>
  <c r="E78" i="38"/>
  <c r="H33" i="31"/>
  <c r="D61" i="38"/>
  <c r="E39" i="38"/>
  <c r="E53" i="38"/>
  <c r="E57" i="38"/>
  <c r="E105" i="38"/>
  <c r="E85" i="38"/>
  <c r="E74" i="38"/>
  <c r="E65" i="38"/>
  <c r="E87" i="38"/>
  <c r="E82" i="38"/>
  <c r="E103" i="38"/>
  <c r="E80" i="38"/>
  <c r="H13" i="31"/>
  <c r="D26" i="38"/>
  <c r="H39" i="36"/>
  <c r="D14" i="46"/>
  <c r="Q1030" i="14"/>
  <c r="S1030" i="14" s="1"/>
  <c r="G73" i="22"/>
  <c r="I74" i="21"/>
  <c r="Q1206" i="14"/>
  <c r="S1206" i="14" s="1"/>
  <c r="G83" i="22"/>
  <c r="I84" i="21"/>
  <c r="H118" i="31"/>
  <c r="H10" i="31"/>
  <c r="Q408" i="14"/>
  <c r="S408" i="14" s="1"/>
  <c r="G40" i="23"/>
  <c r="G38" i="22"/>
  <c r="H43" i="31" s="1"/>
  <c r="I37" i="21"/>
  <c r="H52" i="31"/>
  <c r="D92" i="38" s="1"/>
  <c r="Q1409" i="14"/>
  <c r="S1409" i="14" s="1"/>
  <c r="G93" i="22"/>
  <c r="I94" i="21"/>
  <c r="Q358" i="14"/>
  <c r="S358" i="14" s="1"/>
  <c r="G35" i="23"/>
  <c r="I32" i="21"/>
  <c r="G33" i="22"/>
  <c r="H38" i="31" s="1"/>
  <c r="H47" i="31"/>
  <c r="D17" i="23"/>
  <c r="D15" i="22"/>
  <c r="B13" i="45" s="1"/>
  <c r="E27" i="49" s="1"/>
  <c r="E24" i="51" s="1"/>
  <c r="F13" i="21"/>
  <c r="D16" i="23"/>
  <c r="F12" i="21"/>
  <c r="D14" i="22"/>
  <c r="B12" i="45" s="1"/>
  <c r="E26" i="49" s="1"/>
  <c r="E23" i="51" s="1"/>
  <c r="D22" i="23"/>
  <c r="F18" i="21"/>
  <c r="D20" i="22"/>
  <c r="B17" i="45" s="1"/>
  <c r="E32" i="49" s="1"/>
  <c r="E29" i="51" s="1"/>
  <c r="D24" i="23"/>
  <c r="D22" i="22"/>
  <c r="B19" i="45" s="1"/>
  <c r="E34" i="49" s="1"/>
  <c r="E31" i="51" s="1"/>
  <c r="F20" i="21"/>
  <c r="V109" i="8"/>
  <c r="F95" i="22"/>
  <c r="H96" i="21"/>
  <c r="H48" i="36"/>
  <c r="D18" i="46"/>
  <c r="Q1429" i="14"/>
  <c r="S1429" i="14" s="1"/>
  <c r="G94" i="22"/>
  <c r="I95" i="21"/>
  <c r="Q1309" i="14"/>
  <c r="S1309" i="14" s="1"/>
  <c r="G88" i="22"/>
  <c r="I89" i="21"/>
  <c r="Q116" i="14"/>
  <c r="S116" i="14" s="1"/>
  <c r="G18" i="23"/>
  <c r="I14" i="21"/>
  <c r="G16" i="22"/>
  <c r="H20" i="31" s="1"/>
  <c r="D36" i="38" s="1"/>
  <c r="Q189" i="14"/>
  <c r="S189" i="14" s="1"/>
  <c r="G23" i="23"/>
  <c r="G21" i="22"/>
  <c r="H25" i="31" s="1"/>
  <c r="D45" i="38" s="1"/>
  <c r="I19" i="21"/>
  <c r="V31" i="8"/>
  <c r="V26" i="8"/>
  <c r="V25" i="8"/>
  <c r="V33" i="8"/>
  <c r="J1500" i="14"/>
  <c r="P1480" i="14"/>
  <c r="R1469" i="14" s="1"/>
  <c r="K1480" i="14"/>
  <c r="K1482" i="14" s="1"/>
  <c r="K1470" i="14" s="1"/>
  <c r="U110" i="8" s="1"/>
  <c r="U7" i="8"/>
  <c r="S4" i="8"/>
  <c r="W190" i="8"/>
  <c r="G32" i="49" l="1"/>
  <c r="F29" i="51" s="1"/>
  <c r="L32" i="49"/>
  <c r="H29" i="51" s="1"/>
  <c r="L34" i="49"/>
  <c r="H31" i="51" s="1"/>
  <c r="G34" i="49"/>
  <c r="F31" i="51" s="1"/>
  <c r="G26" i="49"/>
  <c r="F23" i="51" s="1"/>
  <c r="L26" i="49"/>
  <c r="H23" i="51" s="1"/>
  <c r="G27" i="49"/>
  <c r="F24" i="51" s="1"/>
  <c r="L27" i="49"/>
  <c r="H24" i="51" s="1"/>
  <c r="E26" i="38"/>
  <c r="H37" i="31"/>
  <c r="D68" i="38"/>
  <c r="E45" i="38"/>
  <c r="E92" i="38"/>
  <c r="E61" i="38"/>
  <c r="E36" i="38"/>
  <c r="H41" i="31"/>
  <c r="D76" i="38"/>
  <c r="H114" i="31"/>
  <c r="D210" i="38"/>
  <c r="E71" i="38"/>
  <c r="H5" i="31"/>
  <c r="D19" i="38"/>
  <c r="H37" i="36"/>
  <c r="D13" i="46"/>
  <c r="G48" i="37"/>
  <c r="V110" i="8"/>
  <c r="F96" i="22"/>
  <c r="H97" i="21"/>
  <c r="Q1449" i="14"/>
  <c r="S1449" i="14" s="1"/>
  <c r="G95" i="22"/>
  <c r="I96" i="21"/>
  <c r="Q210" i="14"/>
  <c r="S210" i="14" s="1"/>
  <c r="G22" i="22"/>
  <c r="H26" i="31" s="1"/>
  <c r="D47" i="38" s="1"/>
  <c r="G24" i="23"/>
  <c r="I20" i="21"/>
  <c r="D17" i="46"/>
  <c r="H46" i="36"/>
  <c r="H50" i="36"/>
  <c r="D19" i="46"/>
  <c r="Q95" i="14"/>
  <c r="S95" i="14" s="1"/>
  <c r="G17" i="23"/>
  <c r="G15" i="22"/>
  <c r="H19" i="31" s="1"/>
  <c r="D34" i="38" s="1"/>
  <c r="I13" i="21"/>
  <c r="Q74" i="14"/>
  <c r="S74" i="14" s="1"/>
  <c r="G16" i="23"/>
  <c r="G14" i="22"/>
  <c r="H18" i="31" s="1"/>
  <c r="D32" i="38" s="1"/>
  <c r="I12" i="21"/>
  <c r="Q168" i="14"/>
  <c r="S168" i="14" s="1"/>
  <c r="G22" i="23"/>
  <c r="G20" i="22"/>
  <c r="H24" i="31" s="1"/>
  <c r="D43" i="38" s="1"/>
  <c r="I18" i="21"/>
  <c r="G39" i="37"/>
  <c r="D12" i="46"/>
  <c r="H35" i="36"/>
  <c r="J1520" i="14"/>
  <c r="P1500" i="14"/>
  <c r="R1489" i="14" s="1"/>
  <c r="K1500" i="14"/>
  <c r="K1502" i="14" s="1"/>
  <c r="K1490" i="14" s="1"/>
  <c r="U111" i="8" s="1"/>
  <c r="C29" i="8"/>
  <c r="O40" i="36" l="1"/>
  <c r="P40" i="36"/>
  <c r="Q40" i="36"/>
  <c r="S40" i="36"/>
  <c r="R40" i="36"/>
  <c r="T40" i="36"/>
  <c r="U40" i="36"/>
  <c r="V40" i="36"/>
  <c r="W40" i="36"/>
  <c r="X40" i="36"/>
  <c r="Y40" i="36"/>
  <c r="Z40" i="36"/>
  <c r="AA40" i="36"/>
  <c r="AB40" i="36"/>
  <c r="AC40" i="36"/>
  <c r="AD40" i="36"/>
  <c r="AE40" i="36"/>
  <c r="AF40" i="36"/>
  <c r="O49" i="36"/>
  <c r="P49" i="36"/>
  <c r="Q49" i="36"/>
  <c r="S49" i="36"/>
  <c r="R49" i="36"/>
  <c r="T49" i="36"/>
  <c r="U49" i="36"/>
  <c r="V49" i="36"/>
  <c r="X49" i="36"/>
  <c r="W49" i="36"/>
  <c r="Y49" i="36"/>
  <c r="Z49" i="36"/>
  <c r="AA49" i="36"/>
  <c r="AB49" i="36"/>
  <c r="AC49" i="36"/>
  <c r="AD49" i="36"/>
  <c r="AE49" i="36"/>
  <c r="AF49" i="36"/>
  <c r="E43" i="38"/>
  <c r="E68" i="38"/>
  <c r="E19" i="38"/>
  <c r="E76" i="38"/>
  <c r="E32" i="38"/>
  <c r="E210" i="38"/>
  <c r="E47" i="38"/>
  <c r="E34" i="38"/>
  <c r="H17" i="31"/>
  <c r="V111" i="8"/>
  <c r="F97" i="22"/>
  <c r="H98" i="21"/>
  <c r="L39" i="37"/>
  <c r="G46" i="37"/>
  <c r="Q1469" i="14"/>
  <c r="S1469" i="14" s="1"/>
  <c r="G96" i="22"/>
  <c r="I97" i="21"/>
  <c r="G50" i="37"/>
  <c r="L48" i="37"/>
  <c r="A20" i="23"/>
  <c r="A18" i="22"/>
  <c r="A15" i="45" s="1"/>
  <c r="B16" i="21"/>
  <c r="G35" i="37"/>
  <c r="G37" i="37"/>
  <c r="AE29" i="8"/>
  <c r="J1540" i="14"/>
  <c r="P1520" i="14"/>
  <c r="R1509" i="14" s="1"/>
  <c r="K1520" i="14"/>
  <c r="K1522" i="14" s="1"/>
  <c r="K1510" i="14" s="1"/>
  <c r="U112" i="8" s="1"/>
  <c r="C30" i="8"/>
  <c r="D134" i="14"/>
  <c r="V10" i="14" s="1"/>
  <c r="W198" i="8"/>
  <c r="W196" i="8"/>
  <c r="W197" i="8"/>
  <c r="S182" i="8"/>
  <c r="S183" i="8"/>
  <c r="G132" i="8"/>
  <c r="C44" i="8"/>
  <c r="U8" i="8"/>
  <c r="S30" i="8"/>
  <c r="S23" i="8"/>
  <c r="W204" i="8"/>
  <c r="W203" i="8"/>
  <c r="W202" i="8"/>
  <c r="W201" i="8"/>
  <c r="W200" i="8"/>
  <c r="W199" i="8"/>
  <c r="W187" i="8"/>
  <c r="W186" i="8"/>
  <c r="S180" i="8"/>
  <c r="S179" i="8"/>
  <c r="S178" i="8"/>
  <c r="W156" i="8"/>
  <c r="S156" i="8" s="1"/>
  <c r="F143" i="21" s="1"/>
  <c r="W150" i="8"/>
  <c r="S150" i="8" s="1"/>
  <c r="F137" i="21" s="1"/>
  <c r="S144" i="8"/>
  <c r="F131" i="21" s="1"/>
  <c r="S139" i="8"/>
  <c r="F126" i="21" s="1"/>
  <c r="W172" i="8"/>
  <c r="W171" i="8"/>
  <c r="W170" i="8"/>
  <c r="W169" i="8"/>
  <c r="W176" i="8"/>
  <c r="S176" i="8" s="1"/>
  <c r="F163" i="21" s="1"/>
  <c r="W175" i="8"/>
  <c r="S175" i="8" s="1"/>
  <c r="F162" i="21" s="1"/>
  <c r="W174" i="8"/>
  <c r="S174" i="8" s="1"/>
  <c r="F161" i="21" s="1"/>
  <c r="W173" i="8"/>
  <c r="W167" i="8"/>
  <c r="S167" i="8" s="1"/>
  <c r="F154" i="21" s="1"/>
  <c r="W166" i="8"/>
  <c r="S166" i="8" s="1"/>
  <c r="F153" i="21" s="1"/>
  <c r="W165" i="8"/>
  <c r="S165" i="8" s="1"/>
  <c r="F152" i="21" s="1"/>
  <c r="W164" i="8"/>
  <c r="W163" i="8"/>
  <c r="W162" i="8"/>
  <c r="W161" i="8"/>
  <c r="W160" i="8"/>
  <c r="O36" i="36" l="1"/>
  <c r="P36" i="36"/>
  <c r="Q36" i="36"/>
  <c r="S36" i="36"/>
  <c r="R36" i="36"/>
  <c r="T36" i="36"/>
  <c r="U36" i="36"/>
  <c r="V36" i="36"/>
  <c r="W36" i="36"/>
  <c r="X36" i="36"/>
  <c r="Y36" i="36"/>
  <c r="Z36" i="36"/>
  <c r="AA36" i="36"/>
  <c r="AB36" i="36"/>
  <c r="AC36" i="36"/>
  <c r="AD36" i="36"/>
  <c r="AE36" i="36"/>
  <c r="AF36" i="36"/>
  <c r="P51" i="36"/>
  <c r="O51" i="36"/>
  <c r="Q51" i="36"/>
  <c r="R51" i="36"/>
  <c r="S51" i="36"/>
  <c r="T51" i="36"/>
  <c r="U51" i="36"/>
  <c r="V51" i="36"/>
  <c r="W51" i="36"/>
  <c r="X51" i="36"/>
  <c r="Y51" i="36"/>
  <c r="Z51" i="36"/>
  <c r="AA51" i="36"/>
  <c r="AB51" i="36"/>
  <c r="AC51" i="36"/>
  <c r="AD51" i="36"/>
  <c r="AE51" i="36"/>
  <c r="AF51" i="36"/>
  <c r="P47" i="36"/>
  <c r="O47" i="36"/>
  <c r="Q47" i="36"/>
  <c r="R47" i="36"/>
  <c r="S47" i="36"/>
  <c r="T47" i="36"/>
  <c r="U47" i="36"/>
  <c r="V47" i="36"/>
  <c r="W47" i="36"/>
  <c r="X47" i="36"/>
  <c r="Y47" i="36"/>
  <c r="Z47" i="36"/>
  <c r="AA47" i="36"/>
  <c r="AB47" i="36"/>
  <c r="AC47" i="36"/>
  <c r="AD47" i="36"/>
  <c r="AE47" i="36"/>
  <c r="AF47" i="36"/>
  <c r="O38" i="36"/>
  <c r="P38" i="36"/>
  <c r="Q38" i="36"/>
  <c r="R38" i="36"/>
  <c r="S38" i="36"/>
  <c r="T38" i="36"/>
  <c r="U38" i="36"/>
  <c r="V38" i="36"/>
  <c r="W38" i="36"/>
  <c r="X38" i="36"/>
  <c r="Y38" i="36"/>
  <c r="Z38" i="36"/>
  <c r="AA38" i="36"/>
  <c r="AB38" i="36"/>
  <c r="AC38" i="36"/>
  <c r="AD38" i="36"/>
  <c r="AE38" i="36"/>
  <c r="AF38" i="36"/>
  <c r="A19" i="22"/>
  <c r="A16" i="45" s="1"/>
  <c r="A21" i="23"/>
  <c r="B17" i="21"/>
  <c r="L50" i="37"/>
  <c r="L37" i="37"/>
  <c r="V112" i="8"/>
  <c r="F98" i="22"/>
  <c r="H99" i="21"/>
  <c r="L46" i="37"/>
  <c r="D61" i="23"/>
  <c r="F167" i="21"/>
  <c r="D122" i="22"/>
  <c r="B48" i="45" s="1"/>
  <c r="E73" i="49" s="1"/>
  <c r="E70" i="51" s="1"/>
  <c r="D59" i="23"/>
  <c r="F165" i="21"/>
  <c r="D120" i="22"/>
  <c r="B46" i="45" s="1"/>
  <c r="E71" i="49" s="1"/>
  <c r="E68" i="51" s="1"/>
  <c r="D60" i="23"/>
  <c r="D121" i="22"/>
  <c r="B47" i="45" s="1"/>
  <c r="E72" i="49" s="1"/>
  <c r="E69" i="51" s="1"/>
  <c r="F166" i="21"/>
  <c r="D14" i="23"/>
  <c r="D12" i="22"/>
  <c r="B11" i="45" s="1"/>
  <c r="E24" i="49" s="1"/>
  <c r="E21" i="51" s="1"/>
  <c r="F10" i="21"/>
  <c r="L35" i="37"/>
  <c r="D19" i="22"/>
  <c r="B16" i="45" s="1"/>
  <c r="E31" i="49" s="1"/>
  <c r="E28" i="51" s="1"/>
  <c r="D21" i="23"/>
  <c r="F17" i="21"/>
  <c r="A119" i="21"/>
  <c r="B119" i="21"/>
  <c r="D119" i="21"/>
  <c r="F119" i="21"/>
  <c r="G119" i="21"/>
  <c r="P132" i="8"/>
  <c r="Q1489" i="14"/>
  <c r="S1489" i="14" s="1"/>
  <c r="G97" i="22"/>
  <c r="I98" i="21"/>
  <c r="D64" i="23"/>
  <c r="F170" i="21"/>
  <c r="D125" i="22"/>
  <c r="A34" i="23"/>
  <c r="A32" i="22"/>
  <c r="B31" i="21"/>
  <c r="D63" i="23"/>
  <c r="D124" i="22"/>
  <c r="F169" i="21"/>
  <c r="AE30" i="8"/>
  <c r="AI30" i="8" s="1"/>
  <c r="AE44" i="8"/>
  <c r="R65" i="8" a="1"/>
  <c r="R65" i="8" s="1"/>
  <c r="R118" i="8" a="1"/>
  <c r="R118" i="8" s="1"/>
  <c r="R117" i="8" a="1"/>
  <c r="R117" i="8" s="1"/>
  <c r="R116" i="8" a="1"/>
  <c r="R116" i="8" s="1"/>
  <c r="R64" i="8" a="1"/>
  <c r="R64" i="8" s="1"/>
  <c r="R119" i="8" a="1"/>
  <c r="R119" i="8" s="1"/>
  <c r="AI29" i="8"/>
  <c r="E1836" i="14"/>
  <c r="Q2709" i="14"/>
  <c r="S2709" i="14" s="1"/>
  <c r="AI206" i="8"/>
  <c r="Q2727" i="14"/>
  <c r="S2727" i="14" s="1"/>
  <c r="AI207" i="8"/>
  <c r="Q2818" i="14"/>
  <c r="S2818" i="14" s="1"/>
  <c r="AI212" i="8"/>
  <c r="Q2521" i="14"/>
  <c r="S2521" i="14" s="1"/>
  <c r="AI195" i="8"/>
  <c r="Q2470" i="14"/>
  <c r="S2470" i="14" s="1"/>
  <c r="AI192" i="8"/>
  <c r="V150" i="8"/>
  <c r="AI150" i="8"/>
  <c r="Q2555" i="14"/>
  <c r="S2555" i="14" s="1"/>
  <c r="AI197" i="8"/>
  <c r="V156" i="8"/>
  <c r="AI156" i="8"/>
  <c r="Q2538" i="14"/>
  <c r="S2538" i="14" s="1"/>
  <c r="AI196" i="8"/>
  <c r="V178" i="8"/>
  <c r="AI178" i="8"/>
  <c r="Q2572" i="14"/>
  <c r="S2572" i="14" s="1"/>
  <c r="AI198" i="8"/>
  <c r="V179" i="8"/>
  <c r="AI179" i="8"/>
  <c r="V180" i="8"/>
  <c r="AI180" i="8"/>
  <c r="Q2677" i="14"/>
  <c r="S2677" i="14" s="1"/>
  <c r="AI204" i="8"/>
  <c r="Q2783" i="14"/>
  <c r="S2783" i="14" s="1"/>
  <c r="AI210" i="8"/>
  <c r="Q2800" i="14"/>
  <c r="S2800" i="14" s="1"/>
  <c r="AI211" i="8"/>
  <c r="V165" i="8"/>
  <c r="AI165" i="8"/>
  <c r="V167" i="8"/>
  <c r="AI167" i="8"/>
  <c r="V23" i="8"/>
  <c r="Q56" i="14" s="1"/>
  <c r="S56" i="14" s="1"/>
  <c r="V30" i="8"/>
  <c r="V174" i="8"/>
  <c r="AI174" i="8"/>
  <c r="V175" i="8"/>
  <c r="AI175" i="8"/>
  <c r="V176" i="8"/>
  <c r="AI176" i="8"/>
  <c r="V183" i="8"/>
  <c r="AI183" i="8"/>
  <c r="V182" i="8"/>
  <c r="AI182" i="8"/>
  <c r="V139" i="8"/>
  <c r="AI139" i="8"/>
  <c r="Q2487" i="14"/>
  <c r="S2487" i="14" s="1"/>
  <c r="AI193" i="8"/>
  <c r="V144" i="8"/>
  <c r="AI144" i="8"/>
  <c r="Q2504" i="14"/>
  <c r="S2504" i="14" s="1"/>
  <c r="AI194" i="8"/>
  <c r="Q2589" i="14"/>
  <c r="S2589" i="14" s="1"/>
  <c r="AI199" i="8"/>
  <c r="Q2607" i="14"/>
  <c r="S2607" i="14" s="1"/>
  <c r="AI200" i="8"/>
  <c r="Q2745" i="14"/>
  <c r="S2745" i="14" s="1"/>
  <c r="AI208" i="8"/>
  <c r="Q2763" i="14"/>
  <c r="S2763" i="14" s="1"/>
  <c r="AI209" i="8"/>
  <c r="V166" i="8"/>
  <c r="AI166" i="8"/>
  <c r="Q2836" i="14"/>
  <c r="S2836" i="14" s="1"/>
  <c r="AI213" i="8"/>
  <c r="Q2625" i="14"/>
  <c r="S2625" i="14" s="1"/>
  <c r="AI201" i="8"/>
  <c r="Q2643" i="14"/>
  <c r="S2643" i="14" s="1"/>
  <c r="AI202" i="8"/>
  <c r="Q2660" i="14"/>
  <c r="S2660" i="14" s="1"/>
  <c r="AI203" i="8"/>
  <c r="J1560" i="14"/>
  <c r="P1540" i="14"/>
  <c r="R1529" i="14" s="1"/>
  <c r="K1540" i="14"/>
  <c r="K1542" i="14" s="1"/>
  <c r="K1530" i="14" s="1"/>
  <c r="U113" i="8" s="1"/>
  <c r="C31" i="8"/>
  <c r="D151" i="14"/>
  <c r="V11" i="14" s="1"/>
  <c r="W153" i="8"/>
  <c r="S153" i="8" s="1"/>
  <c r="F140" i="21" s="1"/>
  <c r="W154" i="8"/>
  <c r="S154" i="8" s="1"/>
  <c r="F141" i="21" s="1"/>
  <c r="W155" i="8"/>
  <c r="S155" i="8" s="1"/>
  <c r="F142" i="21" s="1"/>
  <c r="W157" i="8"/>
  <c r="S157" i="8" s="1"/>
  <c r="F144" i="21" s="1"/>
  <c r="G24" i="49" l="1"/>
  <c r="F21" i="51" s="1"/>
  <c r="L24" i="49"/>
  <c r="H21" i="51" s="1"/>
  <c r="G72" i="49"/>
  <c r="F69" i="51" s="1"/>
  <c r="L72" i="49"/>
  <c r="H69" i="51" s="1"/>
  <c r="G71" i="49"/>
  <c r="F68" i="51" s="1"/>
  <c r="L71" i="49"/>
  <c r="H68" i="51" s="1"/>
  <c r="G73" i="49"/>
  <c r="F70" i="51" s="1"/>
  <c r="L73" i="49"/>
  <c r="H70" i="51" s="1"/>
  <c r="G31" i="49"/>
  <c r="F28" i="51" s="1"/>
  <c r="L31" i="49"/>
  <c r="H28" i="51" s="1"/>
  <c r="C104" i="22"/>
  <c r="E105" i="21"/>
  <c r="Q1509" i="14"/>
  <c r="S1509" i="14" s="1"/>
  <c r="G98" i="22"/>
  <c r="I99" i="21"/>
  <c r="Q2347" i="14"/>
  <c r="S2347" i="14" s="1"/>
  <c r="G59" i="23"/>
  <c r="I165" i="21"/>
  <c r="G120" i="22"/>
  <c r="H63" i="31" s="1"/>
  <c r="D111" i="38" s="1"/>
  <c r="Q1900" i="14"/>
  <c r="S1900" i="14" s="1"/>
  <c r="I126" i="21"/>
  <c r="D11" i="46"/>
  <c r="H32" i="36"/>
  <c r="V113" i="8"/>
  <c r="F99" i="22"/>
  <c r="H100" i="21"/>
  <c r="G64" i="23"/>
  <c r="I170" i="21"/>
  <c r="G125" i="22"/>
  <c r="H116" i="36"/>
  <c r="D47" i="46"/>
  <c r="C52" i="22"/>
  <c r="E52" i="21"/>
  <c r="Q2365" i="14"/>
  <c r="S2365" i="14" s="1"/>
  <c r="G60" i="23"/>
  <c r="G121" i="22"/>
  <c r="H64" i="31" s="1"/>
  <c r="D113" i="38" s="1"/>
  <c r="I166" i="21"/>
  <c r="G124" i="22"/>
  <c r="G63" i="23"/>
  <c r="I169" i="21"/>
  <c r="Q2117" i="14"/>
  <c r="S2117" i="14" s="1"/>
  <c r="I143" i="21"/>
  <c r="H114" i="36"/>
  <c r="D46" i="46"/>
  <c r="Q2384" i="14"/>
  <c r="S2384" i="14" s="1"/>
  <c r="G61" i="23"/>
  <c r="I167" i="21"/>
  <c r="G122" i="22"/>
  <c r="H65" i="31" s="1"/>
  <c r="D115" i="38" s="1"/>
  <c r="H118" i="36"/>
  <c r="D48" i="46"/>
  <c r="Q151" i="14"/>
  <c r="S151" i="14" s="1"/>
  <c r="G19" i="22"/>
  <c r="H23" i="31" s="1"/>
  <c r="G21" i="23"/>
  <c r="I17" i="21"/>
  <c r="G12" i="22"/>
  <c r="H16" i="31" s="1"/>
  <c r="G14" i="23"/>
  <c r="I10" i="21"/>
  <c r="B57" i="23"/>
  <c r="B118" i="22"/>
  <c r="Q2206" i="14"/>
  <c r="S2206" i="14" s="1"/>
  <c r="I152" i="21"/>
  <c r="C119" i="21"/>
  <c r="Q2334" i="14"/>
  <c r="S2334" i="14" s="1"/>
  <c r="I163" i="21"/>
  <c r="Q2047" i="14"/>
  <c r="S2047" i="14" s="1"/>
  <c r="I137" i="21"/>
  <c r="Q2309" i="14"/>
  <c r="S2309" i="14" s="1"/>
  <c r="I161" i="21"/>
  <c r="Q2231" i="14"/>
  <c r="S2231" i="14" s="1"/>
  <c r="I154" i="21"/>
  <c r="Q2218" i="14"/>
  <c r="S2218" i="14" s="1"/>
  <c r="I153" i="21"/>
  <c r="C105" i="22"/>
  <c r="E106" i="21"/>
  <c r="C51" i="22"/>
  <c r="E51" i="21"/>
  <c r="Q1975" i="14"/>
  <c r="S1975" i="14" s="1"/>
  <c r="I131" i="21"/>
  <c r="A22" i="23"/>
  <c r="B18" i="21"/>
  <c r="A20" i="22"/>
  <c r="A17" i="45" s="1"/>
  <c r="Q2322" i="14"/>
  <c r="S2322" i="14" s="1"/>
  <c r="I162" i="21"/>
  <c r="C102" i="22"/>
  <c r="E103" i="21"/>
  <c r="D16" i="46"/>
  <c r="H44" i="36"/>
  <c r="C103" i="22"/>
  <c r="E104" i="21"/>
  <c r="V154" i="8"/>
  <c r="AI154" i="8"/>
  <c r="V153" i="8"/>
  <c r="AI153" i="8"/>
  <c r="AE31" i="8"/>
  <c r="V157" i="8"/>
  <c r="AI157" i="8"/>
  <c r="V155" i="8"/>
  <c r="AI155" i="8"/>
  <c r="P1560" i="14"/>
  <c r="R1549" i="14" s="1"/>
  <c r="J1579" i="14"/>
  <c r="K1560" i="14"/>
  <c r="K1562" i="14" s="1"/>
  <c r="K1550" i="14" s="1"/>
  <c r="U114" i="8" s="1"/>
  <c r="C32" i="8"/>
  <c r="D168" i="14"/>
  <c r="V12" i="14" s="1"/>
  <c r="W148" i="8"/>
  <c r="S148" i="8" s="1"/>
  <c r="F135" i="21" s="1"/>
  <c r="W149" i="8"/>
  <c r="S149" i="8" s="1"/>
  <c r="F136" i="21" s="1"/>
  <c r="W151" i="8"/>
  <c r="S151" i="8" s="1"/>
  <c r="F138" i="21" s="1"/>
  <c r="S147" i="8"/>
  <c r="F134" i="21" s="1"/>
  <c r="E113" i="38" l="1"/>
  <c r="H15" i="31"/>
  <c r="D29" i="38"/>
  <c r="H21" i="31"/>
  <c r="H4" i="31" s="1"/>
  <c r="D41" i="38"/>
  <c r="E111" i="38"/>
  <c r="E115" i="38"/>
  <c r="V114" i="8"/>
  <c r="Q1549" i="14" s="1"/>
  <c r="S1549" i="14" s="1"/>
  <c r="F100" i="22"/>
  <c r="H101" i="21"/>
  <c r="G116" i="37"/>
  <c r="Q1529" i="14"/>
  <c r="S1529" i="14" s="1"/>
  <c r="G99" i="22"/>
  <c r="I100" i="21"/>
  <c r="G44" i="37"/>
  <c r="G32" i="37"/>
  <c r="A23" i="23"/>
  <c r="A21" i="22"/>
  <c r="A18" i="45" s="1"/>
  <c r="B19" i="21"/>
  <c r="Q2075" i="14"/>
  <c r="S2075" i="14" s="1"/>
  <c r="I140" i="21"/>
  <c r="Q2131" i="14"/>
  <c r="S2131" i="14" s="1"/>
  <c r="I144" i="21"/>
  <c r="H62" i="31"/>
  <c r="H61" i="31" s="1"/>
  <c r="G114" i="37"/>
  <c r="Q2103" i="14"/>
  <c r="S2103" i="14" s="1"/>
  <c r="I142" i="21"/>
  <c r="Q2089" i="14"/>
  <c r="S2089" i="14" s="1"/>
  <c r="I141" i="21"/>
  <c r="G118" i="37"/>
  <c r="AI31" i="8"/>
  <c r="V147" i="8"/>
  <c r="AI147" i="8"/>
  <c r="V151" i="8"/>
  <c r="AI151" i="8"/>
  <c r="V149" i="8"/>
  <c r="AI149" i="8"/>
  <c r="V148" i="8"/>
  <c r="AI148" i="8"/>
  <c r="C33" i="8"/>
  <c r="AE32" i="8"/>
  <c r="J1598" i="14"/>
  <c r="P1579" i="14"/>
  <c r="R1568" i="14" s="1"/>
  <c r="K1579" i="14"/>
  <c r="K1581" i="14" s="1"/>
  <c r="K1569" i="14" s="1"/>
  <c r="U115" i="8" s="1"/>
  <c r="D189" i="14"/>
  <c r="V13" i="14" s="1"/>
  <c r="S145" i="8"/>
  <c r="F132" i="21" s="1"/>
  <c r="S143" i="8"/>
  <c r="F130" i="21" s="1"/>
  <c r="S142" i="8"/>
  <c r="F129" i="21" s="1"/>
  <c r="S141" i="8"/>
  <c r="F128" i="21" s="1"/>
  <c r="S140" i="8"/>
  <c r="F127" i="21" s="1"/>
  <c r="S138" i="8"/>
  <c r="F125" i="21" s="1"/>
  <c r="S137" i="8"/>
  <c r="F124" i="21" s="1"/>
  <c r="S136" i="8"/>
  <c r="F123" i="21" s="1"/>
  <c r="O119" i="36" l="1"/>
  <c r="P119" i="36"/>
  <c r="Q119" i="36"/>
  <c r="R119" i="36"/>
  <c r="S119" i="36"/>
  <c r="T119" i="36"/>
  <c r="U119" i="36"/>
  <c r="V119" i="36"/>
  <c r="W119" i="36"/>
  <c r="X119" i="36"/>
  <c r="Z119" i="36"/>
  <c r="Y119" i="36"/>
  <c r="AA119" i="36"/>
  <c r="AB119" i="36"/>
  <c r="AD119" i="36"/>
  <c r="AC119" i="36"/>
  <c r="AE119" i="36"/>
  <c r="AF119" i="36"/>
  <c r="O33" i="36"/>
  <c r="P33" i="36"/>
  <c r="Q33" i="36"/>
  <c r="R33" i="36"/>
  <c r="S33" i="36"/>
  <c r="T33" i="36"/>
  <c r="U33" i="36"/>
  <c r="W33" i="36"/>
  <c r="V33" i="36"/>
  <c r="X33" i="36"/>
  <c r="Y33" i="36"/>
  <c r="Z33" i="36"/>
  <c r="AA33" i="36"/>
  <c r="AB33" i="36"/>
  <c r="AD33" i="36"/>
  <c r="AC33" i="36"/>
  <c r="AE33" i="36"/>
  <c r="AF33" i="36"/>
  <c r="O115" i="36"/>
  <c r="P115" i="36"/>
  <c r="Q115" i="36"/>
  <c r="R115" i="36"/>
  <c r="S115" i="36"/>
  <c r="U115" i="36"/>
  <c r="T115" i="36"/>
  <c r="V115" i="36"/>
  <c r="W115" i="36"/>
  <c r="X115" i="36"/>
  <c r="Y115" i="36"/>
  <c r="Z115" i="36"/>
  <c r="AA115" i="36"/>
  <c r="AB115" i="36"/>
  <c r="AC115" i="36"/>
  <c r="AD115" i="36"/>
  <c r="AE115" i="36"/>
  <c r="AF115" i="36"/>
  <c r="P45" i="36"/>
  <c r="O45" i="36"/>
  <c r="Q45" i="36"/>
  <c r="R45" i="36"/>
  <c r="S45" i="36"/>
  <c r="T45" i="36"/>
  <c r="U45" i="36"/>
  <c r="V45" i="36"/>
  <c r="W45" i="36"/>
  <c r="X45" i="36"/>
  <c r="Z45" i="36"/>
  <c r="Y45" i="36"/>
  <c r="AA45" i="36"/>
  <c r="AB45" i="36"/>
  <c r="AC45" i="36"/>
  <c r="AD45" i="36"/>
  <c r="AE45" i="36"/>
  <c r="AF45" i="36"/>
  <c r="O117" i="36"/>
  <c r="P117" i="36"/>
  <c r="Q117" i="36"/>
  <c r="R117" i="36"/>
  <c r="S117" i="36"/>
  <c r="T117" i="36"/>
  <c r="U117" i="36"/>
  <c r="V117" i="36"/>
  <c r="W117" i="36"/>
  <c r="X117" i="36"/>
  <c r="Y117" i="36"/>
  <c r="Z117" i="36"/>
  <c r="AA117" i="36"/>
  <c r="AB117" i="36"/>
  <c r="AC117" i="36"/>
  <c r="AD117" i="36"/>
  <c r="AE117" i="36"/>
  <c r="AF117" i="36"/>
  <c r="E29" i="38"/>
  <c r="E41" i="38"/>
  <c r="L118" i="37"/>
  <c r="L114" i="37"/>
  <c r="V115" i="8"/>
  <c r="F101" i="22"/>
  <c r="H102" i="21"/>
  <c r="L116" i="37"/>
  <c r="L44" i="37"/>
  <c r="Q2033" i="14"/>
  <c r="S2033" i="14" s="1"/>
  <c r="I136" i="21"/>
  <c r="Q2061" i="14"/>
  <c r="S2061" i="14" s="1"/>
  <c r="I138" i="21"/>
  <c r="L32" i="37"/>
  <c r="A24" i="23"/>
  <c r="B20" i="21"/>
  <c r="A22" i="22"/>
  <c r="A19" i="45" s="1"/>
  <c r="Q2019" i="14"/>
  <c r="S2019" i="14" s="1"/>
  <c r="I135" i="21"/>
  <c r="Q2005" i="14"/>
  <c r="S2005" i="14" s="1"/>
  <c r="I134" i="21"/>
  <c r="G100" i="22"/>
  <c r="H53" i="31" s="1"/>
  <c r="D94" i="38" s="1"/>
  <c r="I101" i="21"/>
  <c r="G50" i="23"/>
  <c r="F50" i="23" s="1"/>
  <c r="AI32" i="8"/>
  <c r="V138" i="8"/>
  <c r="AI138" i="8"/>
  <c r="V140" i="8"/>
  <c r="AI140" i="8"/>
  <c r="V141" i="8"/>
  <c r="AI141" i="8"/>
  <c r="V142" i="8"/>
  <c r="AI142" i="8"/>
  <c r="V143" i="8"/>
  <c r="AI143" i="8"/>
  <c r="V145" i="8"/>
  <c r="AI145" i="8"/>
  <c r="V136" i="8"/>
  <c r="AI136" i="8"/>
  <c r="AE33" i="8"/>
  <c r="V137" i="8"/>
  <c r="AI137" i="8"/>
  <c r="J1617" i="14"/>
  <c r="P1598" i="14"/>
  <c r="R1587" i="14" s="1"/>
  <c r="K1598" i="14"/>
  <c r="K1600" i="14" s="1"/>
  <c r="K1588" i="14" s="1"/>
  <c r="U116" i="8" s="1"/>
  <c r="C34" i="8"/>
  <c r="D210" i="14"/>
  <c r="V14" i="14" s="1"/>
  <c r="U5" i="8"/>
  <c r="U6" i="8"/>
  <c r="C7" i="12"/>
  <c r="AJ5" i="12"/>
  <c r="C17" i="8"/>
  <c r="C21" i="8"/>
  <c r="E94" i="38" l="1"/>
  <c r="Q1960" i="14"/>
  <c r="S1960" i="14" s="1"/>
  <c r="I130" i="21"/>
  <c r="Q1930" i="14"/>
  <c r="S1930" i="14" s="1"/>
  <c r="I128" i="21"/>
  <c r="Q1945" i="14"/>
  <c r="S1945" i="14" s="1"/>
  <c r="I129" i="21"/>
  <c r="Q1885" i="14"/>
  <c r="S1885" i="14" s="1"/>
  <c r="I125" i="21"/>
  <c r="Q1990" i="14"/>
  <c r="S1990" i="14" s="1"/>
  <c r="I132" i="21"/>
  <c r="Q1915" i="14"/>
  <c r="S1915" i="14" s="1"/>
  <c r="I127" i="21"/>
  <c r="B4" i="21"/>
  <c r="A7" i="22"/>
  <c r="A8" i="45" s="1"/>
  <c r="Q1568" i="14"/>
  <c r="S1568" i="14" s="1"/>
  <c r="G101" i="22"/>
  <c r="H54" i="31" s="1"/>
  <c r="D96" i="38" s="1"/>
  <c r="I102" i="21"/>
  <c r="G51" i="23"/>
  <c r="F51" i="23" s="1"/>
  <c r="A10" i="22"/>
  <c r="A10" i="45" s="1"/>
  <c r="A12" i="23"/>
  <c r="B8" i="21"/>
  <c r="A25" i="23"/>
  <c r="A23" i="22"/>
  <c r="A20" i="45" s="1"/>
  <c r="B21" i="21"/>
  <c r="Q1855" i="14"/>
  <c r="S1855" i="14" s="1"/>
  <c r="V270" i="8"/>
  <c r="I123" i="21"/>
  <c r="V116" i="8"/>
  <c r="F102" i="22"/>
  <c r="H103" i="21"/>
  <c r="Q1870" i="14"/>
  <c r="S1870" i="14" s="1"/>
  <c r="I124" i="21"/>
  <c r="R17" i="8" a="1"/>
  <c r="R17" i="8" s="1"/>
  <c r="AI33" i="8"/>
  <c r="AE17" i="8"/>
  <c r="AE34" i="8"/>
  <c r="AE21" i="8"/>
  <c r="J1718" i="14"/>
  <c r="P1617" i="14"/>
  <c r="R1606" i="14" s="1"/>
  <c r="K1617" i="14"/>
  <c r="K1619" i="14" s="1"/>
  <c r="K1607" i="14" s="1"/>
  <c r="U117" i="8" s="1"/>
  <c r="C18" i="8"/>
  <c r="D15" i="14"/>
  <c r="V3" i="14" s="1"/>
  <c r="C23" i="8"/>
  <c r="D40" i="14"/>
  <c r="V5" i="14" s="1"/>
  <c r="C35" i="8"/>
  <c r="D228" i="14"/>
  <c r="V15" i="14" s="1"/>
  <c r="E96" i="38" l="1"/>
  <c r="C9" i="23"/>
  <c r="C7" i="22"/>
  <c r="E4" i="21"/>
  <c r="Q1587" i="14"/>
  <c r="S1587" i="14" s="1"/>
  <c r="G102" i="22"/>
  <c r="H55" i="31" s="1"/>
  <c r="D98" i="38" s="1"/>
  <c r="I103" i="21"/>
  <c r="G52" i="23"/>
  <c r="F52" i="23" s="1"/>
  <c r="A26" i="23"/>
  <c r="A24" i="22"/>
  <c r="A21" i="45" s="1"/>
  <c r="B22" i="21"/>
  <c r="A14" i="23"/>
  <c r="A12" i="22"/>
  <c r="A11" i="45" s="1"/>
  <c r="B10" i="21"/>
  <c r="R20" i="8" a="1"/>
  <c r="R20" i="8" s="1"/>
  <c r="A8" i="22"/>
  <c r="A9" i="45" s="1"/>
  <c r="B5" i="21"/>
  <c r="V117" i="8"/>
  <c r="F103" i="22"/>
  <c r="H104" i="21"/>
  <c r="R18" i="8" a="1"/>
  <c r="R18" i="8" s="1"/>
  <c r="R21" i="8" a="1"/>
  <c r="R21" i="8" s="1"/>
  <c r="R24" i="8" a="1"/>
  <c r="R24" i="8" s="1"/>
  <c r="R22" i="8" a="1"/>
  <c r="R22" i="8" s="1"/>
  <c r="R23" i="8" a="1"/>
  <c r="R23" i="8" s="1"/>
  <c r="AI21" i="8"/>
  <c r="AI34" i="8"/>
  <c r="AC17" i="8"/>
  <c r="AE35" i="8"/>
  <c r="D32" i="14"/>
  <c r="V4" i="14" s="1"/>
  <c r="AE18" i="8"/>
  <c r="E12" i="19" s="1"/>
  <c r="AE23" i="8"/>
  <c r="AI17" i="8"/>
  <c r="E11" i="19"/>
  <c r="H11" i="19"/>
  <c r="J1847" i="14"/>
  <c r="P1718" i="14"/>
  <c r="R1707" i="14" s="1"/>
  <c r="K1718" i="14"/>
  <c r="K1720" i="14" s="1"/>
  <c r="K1708" i="14" s="1"/>
  <c r="U123" i="8" s="1"/>
  <c r="C25" i="8"/>
  <c r="D56" i="14"/>
  <c r="V6" i="14" s="1"/>
  <c r="C36" i="8"/>
  <c r="D245" i="14"/>
  <c r="V16" i="14" s="1"/>
  <c r="E98" i="38" l="1"/>
  <c r="AD17" i="8"/>
  <c r="I9" i="23"/>
  <c r="I7" i="22"/>
  <c r="K4" i="21"/>
  <c r="C14" i="23"/>
  <c r="C12" i="22"/>
  <c r="E10" i="21"/>
  <c r="C13" i="22"/>
  <c r="C15" i="23"/>
  <c r="E11" i="21"/>
  <c r="C12" i="23"/>
  <c r="E8" i="21"/>
  <c r="C10" i="22"/>
  <c r="Q1606" i="14"/>
  <c r="S1606" i="14" s="1"/>
  <c r="G103" i="22"/>
  <c r="H56" i="31" s="1"/>
  <c r="D100" i="38" s="1"/>
  <c r="I104" i="21"/>
  <c r="G53" i="23"/>
  <c r="F53" i="23" s="1"/>
  <c r="C11" i="23"/>
  <c r="C9" i="22"/>
  <c r="E7" i="21"/>
  <c r="C13" i="23"/>
  <c r="E9" i="21"/>
  <c r="C11" i="22"/>
  <c r="H12" i="19"/>
  <c r="A27" i="23"/>
  <c r="A25" i="22"/>
  <c r="A22" i="45" s="1"/>
  <c r="B23" i="21"/>
  <c r="V123" i="8"/>
  <c r="F109" i="22"/>
  <c r="H110" i="21"/>
  <c r="C10" i="23"/>
  <c r="C8" i="22"/>
  <c r="E5" i="21"/>
  <c r="A16" i="23"/>
  <c r="B12" i="21"/>
  <c r="A14" i="22"/>
  <c r="A12" i="45" s="1"/>
  <c r="R25" i="8" a="1"/>
  <c r="R25" i="8" s="1"/>
  <c r="H22" i="19"/>
  <c r="E22" i="19"/>
  <c r="AI18" i="8"/>
  <c r="AC18" i="8"/>
  <c r="AC21" i="8"/>
  <c r="AC23" i="8"/>
  <c r="AI35" i="8"/>
  <c r="AI23" i="8"/>
  <c r="E24" i="19"/>
  <c r="AE36" i="8"/>
  <c r="AE25" i="8"/>
  <c r="H24" i="19"/>
  <c r="P1847" i="14"/>
  <c r="K1847" i="14"/>
  <c r="K1849" i="14" s="1"/>
  <c r="K1837" i="14" s="1"/>
  <c r="U132" i="8" s="1"/>
  <c r="C37" i="8"/>
  <c r="D262" i="14"/>
  <c r="V17" i="14" s="1"/>
  <c r="D74" i="14"/>
  <c r="V7" i="14" s="1"/>
  <c r="C26" i="8"/>
  <c r="R26" i="8" s="1" a="1"/>
  <c r="R26" i="8" s="1"/>
  <c r="E100" i="38" l="1"/>
  <c r="C17" i="23"/>
  <c r="C15" i="22"/>
  <c r="E13" i="21"/>
  <c r="Q1707" i="14"/>
  <c r="S1707" i="14" s="1"/>
  <c r="G109" i="22"/>
  <c r="H51" i="31" s="1"/>
  <c r="I110" i="21"/>
  <c r="G48" i="23"/>
  <c r="F48" i="23" s="1"/>
  <c r="V132" i="8"/>
  <c r="Q1836" i="14" s="1"/>
  <c r="F118" i="22"/>
  <c r="F57" i="23"/>
  <c r="H119" i="21"/>
  <c r="A26" i="22"/>
  <c r="A23" i="45" s="1"/>
  <c r="A28" i="23"/>
  <c r="B24" i="21"/>
  <c r="AD23" i="8"/>
  <c r="I12" i="22"/>
  <c r="I14" i="23"/>
  <c r="K10" i="21"/>
  <c r="AD18" i="8"/>
  <c r="I10" i="23"/>
  <c r="I8" i="22"/>
  <c r="K5" i="21"/>
  <c r="C16" i="23"/>
  <c r="C14" i="22"/>
  <c r="E12" i="21"/>
  <c r="A17" i="23"/>
  <c r="A15" i="22"/>
  <c r="A13" i="45" s="1"/>
  <c r="B13" i="21"/>
  <c r="AD21" i="8"/>
  <c r="I12" i="23"/>
  <c r="K8" i="21"/>
  <c r="I10" i="22"/>
  <c r="J9" i="23"/>
  <c r="J7" i="22"/>
  <c r="L4" i="21"/>
  <c r="E27" i="19"/>
  <c r="AC25" i="8"/>
  <c r="AI36" i="8"/>
  <c r="AI25" i="8"/>
  <c r="H27" i="19"/>
  <c r="AE26" i="8"/>
  <c r="E26" i="19" s="1"/>
  <c r="AE37" i="8"/>
  <c r="I3669" i="14"/>
  <c r="I3714" i="14" s="1"/>
  <c r="R1836" i="14"/>
  <c r="C27" i="8"/>
  <c r="R33" i="8" s="1" a="1"/>
  <c r="R33" i="8" s="1"/>
  <c r="D95" i="14"/>
  <c r="V8" i="14" s="1"/>
  <c r="C38" i="8"/>
  <c r="R109" i="8" s="1" a="1"/>
  <c r="R109" i="8" s="1"/>
  <c r="D279" i="14"/>
  <c r="V18" i="14" s="1"/>
  <c r="R111" i="8" l="1" a="1"/>
  <c r="R111" i="8" s="1"/>
  <c r="R108" i="8" a="1"/>
  <c r="R108" i="8" s="1"/>
  <c r="C94" i="22" s="1"/>
  <c r="R60" i="8" a="1"/>
  <c r="R60" i="8" s="1"/>
  <c r="E47" i="21" s="1"/>
  <c r="R110" i="8" a="1"/>
  <c r="R110" i="8" s="1"/>
  <c r="C96" i="22" s="1"/>
  <c r="R61" i="8" a="1"/>
  <c r="R61" i="8" s="1"/>
  <c r="E48" i="21" s="1"/>
  <c r="R59" i="8" a="1"/>
  <c r="R59" i="8" s="1"/>
  <c r="C46" i="22" s="1"/>
  <c r="R105" i="8" a="1"/>
  <c r="R105" i="8" s="1"/>
  <c r="C91" i="22" s="1"/>
  <c r="R98" i="8" a="1"/>
  <c r="R98" i="8" s="1"/>
  <c r="C84" i="22" s="1"/>
  <c r="R97" i="8" a="1"/>
  <c r="R97" i="8" s="1"/>
  <c r="C83" i="22" s="1"/>
  <c r="H50" i="31"/>
  <c r="D90" i="38"/>
  <c r="V263" i="8"/>
  <c r="V265" i="8" s="1"/>
  <c r="V266" i="8" s="1"/>
  <c r="C22" i="22"/>
  <c r="C24" i="23"/>
  <c r="E20" i="21"/>
  <c r="J10" i="23"/>
  <c r="L5" i="21"/>
  <c r="J8" i="22"/>
  <c r="A16" i="22"/>
  <c r="A14" i="45" s="1"/>
  <c r="A18" i="23"/>
  <c r="B14" i="21"/>
  <c r="J12" i="23"/>
  <c r="L8" i="21"/>
  <c r="J10" i="22"/>
  <c r="AD25" i="8"/>
  <c r="I16" i="23"/>
  <c r="I14" i="22"/>
  <c r="K12" i="21"/>
  <c r="C97" i="22"/>
  <c r="E98" i="21"/>
  <c r="J12" i="22"/>
  <c r="J14" i="23"/>
  <c r="L10" i="21"/>
  <c r="R32" i="8" a="1"/>
  <c r="R32" i="8" s="1"/>
  <c r="C49" i="23"/>
  <c r="G57" i="23"/>
  <c r="G118" i="22"/>
  <c r="H60" i="31" s="1"/>
  <c r="I119" i="21"/>
  <c r="R66" i="8" a="1"/>
  <c r="R66" i="8" s="1"/>
  <c r="R122" i="8" a="1"/>
  <c r="R122" i="8" s="1"/>
  <c r="C95" i="22"/>
  <c r="E96" i="21"/>
  <c r="R123" i="8" a="1"/>
  <c r="R123" i="8" s="1"/>
  <c r="A29" i="23"/>
  <c r="A27" i="22"/>
  <c r="A24" i="45" s="1"/>
  <c r="B25" i="21"/>
  <c r="R120" i="8" a="1"/>
  <c r="R120" i="8" s="1"/>
  <c r="AB123" i="8" a="1"/>
  <c r="AB123" i="8" s="1"/>
  <c r="H109" i="22" s="1"/>
  <c r="R41" i="8" a="1"/>
  <c r="R41" i="8" s="1"/>
  <c r="R40" i="8" a="1"/>
  <c r="R40" i="8" s="1"/>
  <c r="R69" i="8" a="1"/>
  <c r="R69" i="8" s="1"/>
  <c r="R131" i="8" a="1"/>
  <c r="R131" i="8" s="1"/>
  <c r="R130" i="8" a="1"/>
  <c r="R130" i="8" s="1"/>
  <c r="R128" i="8" a="1"/>
  <c r="R128" i="8" s="1"/>
  <c r="R124" i="8" a="1"/>
  <c r="R124" i="8" s="1"/>
  <c r="R125" i="8" a="1"/>
  <c r="R125" i="8" s="1"/>
  <c r="R71" i="8" a="1"/>
  <c r="R71" i="8" s="1"/>
  <c r="R68" i="8" a="1"/>
  <c r="R68" i="8" s="1"/>
  <c r="R126" i="8" a="1"/>
  <c r="R126" i="8" s="1"/>
  <c r="R127" i="8" a="1"/>
  <c r="R127" i="8" s="1"/>
  <c r="R70" i="8" a="1"/>
  <c r="R70" i="8" s="1"/>
  <c r="R129" i="8" a="1"/>
  <c r="R129" i="8" s="1"/>
  <c r="R28" i="8" a="1"/>
  <c r="R28" i="8" s="1"/>
  <c r="R31" i="8" a="1"/>
  <c r="R31" i="8" s="1"/>
  <c r="R30" i="8" a="1"/>
  <c r="R30" i="8" s="1"/>
  <c r="R35" i="8" a="1"/>
  <c r="R35" i="8" s="1"/>
  <c r="R37" i="8" a="1"/>
  <c r="R37" i="8" s="1"/>
  <c r="R34" i="8" a="1"/>
  <c r="R34" i="8" s="1"/>
  <c r="R36" i="8" a="1"/>
  <c r="R36" i="8" s="1"/>
  <c r="R27" i="8" a="1"/>
  <c r="R27" i="8" s="1"/>
  <c r="R29" i="8" a="1"/>
  <c r="R29" i="8" s="1"/>
  <c r="R67" i="8" a="1"/>
  <c r="R67" i="8" s="1"/>
  <c r="AB246" i="8" a="1"/>
  <c r="AB246" i="8" s="1"/>
  <c r="R63" i="8" a="1"/>
  <c r="R63" i="8" s="1"/>
  <c r="R112" i="8" a="1"/>
  <c r="R112" i="8" s="1"/>
  <c r="R114" i="8" a="1"/>
  <c r="R114" i="8" s="1"/>
  <c r="R113" i="8" a="1"/>
  <c r="R113" i="8" s="1"/>
  <c r="R115" i="8" a="1"/>
  <c r="R115" i="8" s="1"/>
  <c r="R62" i="8" a="1"/>
  <c r="R62" i="8" s="1"/>
  <c r="R79" i="8" a="1"/>
  <c r="R79" i="8" s="1"/>
  <c r="R76" i="8" a="1"/>
  <c r="R76" i="8" s="1"/>
  <c r="R77" i="8" a="1"/>
  <c r="R77" i="8" s="1"/>
  <c r="R78" i="8" a="1"/>
  <c r="R78" i="8" s="1"/>
  <c r="R74" i="8" a="1"/>
  <c r="R74" i="8" s="1"/>
  <c r="R80" i="8" a="1"/>
  <c r="R80" i="8" s="1"/>
  <c r="R83" i="8" a="1"/>
  <c r="R83" i="8" s="1"/>
  <c r="R73" i="8" a="1"/>
  <c r="R73" i="8" s="1"/>
  <c r="R72" i="8" a="1"/>
  <c r="R72" i="8" s="1"/>
  <c r="R82" i="8" a="1"/>
  <c r="R82" i="8" s="1"/>
  <c r="R81" i="8" a="1"/>
  <c r="R81" i="8" s="1"/>
  <c r="R84" i="8" a="1"/>
  <c r="R84" i="8" s="1"/>
  <c r="R87" i="8" a="1"/>
  <c r="R87" i="8" s="1"/>
  <c r="R48" i="8" a="1"/>
  <c r="R48" i="8" s="1"/>
  <c r="R85" i="8" a="1"/>
  <c r="R85" i="8" s="1"/>
  <c r="R86" i="8" a="1"/>
  <c r="R86" i="8" s="1"/>
  <c r="R95" i="8" a="1"/>
  <c r="R95" i="8" s="1"/>
  <c r="R90" i="8" a="1"/>
  <c r="R90" i="8" s="1"/>
  <c r="R89" i="8" a="1"/>
  <c r="R89" i="8" s="1"/>
  <c r="R50" i="8" a="1"/>
  <c r="R50" i="8" s="1"/>
  <c r="R44" i="8" a="1"/>
  <c r="R44" i="8" s="1"/>
  <c r="R42" i="8" a="1"/>
  <c r="R42" i="8" s="1"/>
  <c r="R91" i="8" a="1"/>
  <c r="R91" i="8" s="1"/>
  <c r="R132" i="8" a="1"/>
  <c r="R132" i="8" s="1"/>
  <c r="R43" i="8" a="1"/>
  <c r="R43" i="8" s="1"/>
  <c r="R45" i="8" a="1"/>
  <c r="R45" i="8" s="1"/>
  <c r="R88" i="8" a="1"/>
  <c r="R88" i="8" s="1"/>
  <c r="R99" i="8" a="1"/>
  <c r="R99" i="8" s="1"/>
  <c r="R53" i="8" a="1"/>
  <c r="R53" i="8" s="1"/>
  <c r="R106" i="8" a="1"/>
  <c r="R106" i="8" s="1"/>
  <c r="R52" i="8" a="1"/>
  <c r="R52" i="8" s="1"/>
  <c r="R107" i="8" a="1"/>
  <c r="R107" i="8" s="1"/>
  <c r="R104" i="8" a="1"/>
  <c r="R104" i="8" s="1"/>
  <c r="R93" i="8" a="1"/>
  <c r="R93" i="8" s="1"/>
  <c r="R55" i="8" a="1"/>
  <c r="R55" i="8" s="1"/>
  <c r="R49" i="8" a="1"/>
  <c r="R49" i="8" s="1"/>
  <c r="R51" i="8" a="1"/>
  <c r="R51" i="8" s="1"/>
  <c r="R94" i="8" a="1"/>
  <c r="R94" i="8" s="1"/>
  <c r="R92" i="8" a="1"/>
  <c r="R92" i="8" s="1"/>
  <c r="R46" i="8" a="1"/>
  <c r="R46" i="8" s="1"/>
  <c r="R101" i="8" a="1"/>
  <c r="R101" i="8" s="1"/>
  <c r="R54" i="8" a="1"/>
  <c r="R54" i="8" s="1"/>
  <c r="R100" i="8" a="1"/>
  <c r="R100" i="8" s="1"/>
  <c r="R47" i="8" a="1"/>
  <c r="R47" i="8" s="1"/>
  <c r="R102" i="8" a="1"/>
  <c r="R102" i="8" s="1"/>
  <c r="R96" i="8" a="1"/>
  <c r="R96" i="8" s="1"/>
  <c r="R103" i="8" a="1"/>
  <c r="R103" i="8" s="1"/>
  <c r="R57" i="8" a="1"/>
  <c r="R57" i="8" s="1"/>
  <c r="R56" i="8" a="1"/>
  <c r="R56" i="8" s="1"/>
  <c r="R121" i="8" a="1"/>
  <c r="R121" i="8" s="1"/>
  <c r="R38" i="8" a="1"/>
  <c r="R38" i="8" s="1"/>
  <c r="H26" i="19"/>
  <c r="AC26" i="8"/>
  <c r="AI37" i="8"/>
  <c r="AB104" i="8" a="1"/>
  <c r="AB104" i="8" s="1"/>
  <c r="H90" i="22" s="1"/>
  <c r="AB151" i="8" a="1"/>
  <c r="AB151" i="8" s="1"/>
  <c r="AB66" i="8" a="1"/>
  <c r="AB66" i="8" s="1"/>
  <c r="H53" i="22" s="1"/>
  <c r="AB160" i="8" a="1"/>
  <c r="AB160" i="8" s="1"/>
  <c r="AB136" i="8" a="1"/>
  <c r="AB136" i="8" s="1"/>
  <c r="AB62" i="8" a="1"/>
  <c r="AB62" i="8" s="1"/>
  <c r="H49" i="22" s="1"/>
  <c r="AB170" i="8" a="1"/>
  <c r="AB170" i="8" s="1"/>
  <c r="AB163" i="8" a="1"/>
  <c r="AB163" i="8" s="1"/>
  <c r="AB81" i="8" a="1"/>
  <c r="AB81" i="8" s="1"/>
  <c r="H67" i="22" s="1"/>
  <c r="AB150" i="8" a="1"/>
  <c r="AB150" i="8" s="1"/>
  <c r="AB142" i="8" a="1"/>
  <c r="AB142" i="8" s="1"/>
  <c r="AB140" i="8" a="1"/>
  <c r="AB140" i="8" s="1"/>
  <c r="AB148" i="8" a="1"/>
  <c r="AB148" i="8" s="1"/>
  <c r="AB198" i="8" a="1"/>
  <c r="AB198" i="8" s="1"/>
  <c r="AB239" i="8" a="1"/>
  <c r="AB239" i="8" s="1"/>
  <c r="AB251" i="8" a="1"/>
  <c r="AB251" i="8" s="1"/>
  <c r="AB121" i="8" a="1"/>
  <c r="AB121" i="8" s="1"/>
  <c r="H107" i="22" s="1"/>
  <c r="AB85" i="8" a="1"/>
  <c r="AB85" i="8" s="1"/>
  <c r="H71" i="22" s="1"/>
  <c r="AB231" i="8" a="1"/>
  <c r="AB231" i="8" s="1"/>
  <c r="AB33" i="8" a="1"/>
  <c r="AB33" i="8" s="1"/>
  <c r="AB141" i="8" a="1"/>
  <c r="AB141" i="8" s="1"/>
  <c r="AB196" i="8" a="1"/>
  <c r="AB196" i="8" s="1"/>
  <c r="AB117" i="8" a="1"/>
  <c r="AB117" i="8" s="1"/>
  <c r="H103" i="22" s="1"/>
  <c r="AB71" i="8" a="1"/>
  <c r="AB71" i="8" s="1"/>
  <c r="H58" i="22" s="1"/>
  <c r="AB143" i="8" a="1"/>
  <c r="AB143" i="8" s="1"/>
  <c r="AB145" i="8" a="1"/>
  <c r="AB145" i="8" s="1"/>
  <c r="AB206" i="8" a="1"/>
  <c r="AB206" i="8" s="1"/>
  <c r="AB212" i="8" a="1"/>
  <c r="AB212" i="8" s="1"/>
  <c r="AB138" i="8" a="1"/>
  <c r="AB138" i="8" s="1"/>
  <c r="AB89" i="8" a="1"/>
  <c r="AB89" i="8" s="1"/>
  <c r="H75" i="22" s="1"/>
  <c r="AB182" i="8" a="1"/>
  <c r="AB182" i="8" s="1"/>
  <c r="AB37" i="8" a="1"/>
  <c r="AB37" i="8" s="1"/>
  <c r="AB153" i="8" a="1"/>
  <c r="AB153" i="8" s="1"/>
  <c r="AB250" i="8" a="1"/>
  <c r="AB250" i="8" s="1"/>
  <c r="AB173" i="8" a="1"/>
  <c r="AB173" i="8" s="1"/>
  <c r="AB245" i="8" a="1"/>
  <c r="AB245" i="8" s="1"/>
  <c r="AB21" i="8" a="1"/>
  <c r="AB21" i="8" s="1"/>
  <c r="AB105" i="8" a="1"/>
  <c r="AB105" i="8" s="1"/>
  <c r="H91" i="22" s="1"/>
  <c r="AB68" i="8" a="1"/>
  <c r="AB68" i="8" s="1"/>
  <c r="H55" i="22" s="1"/>
  <c r="AB202" i="8" a="1"/>
  <c r="AB202" i="8" s="1"/>
  <c r="AB237" i="8" a="1"/>
  <c r="AB237" i="8" s="1"/>
  <c r="AB261" i="8" a="1"/>
  <c r="AB261" i="8" s="1"/>
  <c r="AB131" i="8" a="1"/>
  <c r="AB131" i="8" s="1"/>
  <c r="AB72" i="8" a="1"/>
  <c r="AB72" i="8" s="1"/>
  <c r="H59" i="22" s="1"/>
  <c r="AB35" i="8" a="1"/>
  <c r="AB35" i="8" s="1"/>
  <c r="AB167" i="8" a="1"/>
  <c r="AB167" i="8" s="1"/>
  <c r="AB156" i="8" a="1"/>
  <c r="AB156" i="8" s="1"/>
  <c r="AB172" i="8" a="1"/>
  <c r="AB172" i="8" s="1"/>
  <c r="AB218" i="8" a="1"/>
  <c r="AB218" i="8" s="1"/>
  <c r="AB45" i="8" a="1"/>
  <c r="AB45" i="8" s="1"/>
  <c r="AB200" i="8" a="1"/>
  <c r="AB200" i="8" s="1"/>
  <c r="AB90" i="8" a="1"/>
  <c r="AB90" i="8" s="1"/>
  <c r="H76" i="22" s="1"/>
  <c r="AB84" i="8" a="1"/>
  <c r="AB84" i="8" s="1"/>
  <c r="H70" i="22" s="1"/>
  <c r="AB80" i="8" a="1"/>
  <c r="AB80" i="8" s="1"/>
  <c r="H66" i="22" s="1"/>
  <c r="AB65" i="8" a="1"/>
  <c r="AB65" i="8" s="1"/>
  <c r="H52" i="22" s="1"/>
  <c r="AB201" i="8" a="1"/>
  <c r="AB201" i="8" s="1"/>
  <c r="AB207" i="8" a="1"/>
  <c r="AB207" i="8" s="1"/>
  <c r="AB260" i="8" a="1"/>
  <c r="AB260" i="8" s="1"/>
  <c r="AB76" i="8" a="1"/>
  <c r="AB76" i="8" s="1"/>
  <c r="AB49" i="8" a="1"/>
  <c r="AB49" i="8" s="1"/>
  <c r="AB161" i="8" a="1"/>
  <c r="AB161" i="8" s="1"/>
  <c r="AB23" i="8" a="1"/>
  <c r="AB23" i="8" s="1"/>
  <c r="AB243" i="8" a="1"/>
  <c r="AB243" i="8" s="1"/>
  <c r="AB192" i="8" a="1"/>
  <c r="AB192" i="8" s="1"/>
  <c r="AB118" i="8" a="1"/>
  <c r="AB118" i="8" s="1"/>
  <c r="H104" i="22" s="1"/>
  <c r="AB236" i="8" a="1"/>
  <c r="AB236" i="8" s="1"/>
  <c r="AB107" i="8" a="1"/>
  <c r="AB107" i="8" s="1"/>
  <c r="H93" i="22" s="1"/>
  <c r="AB67" i="8" a="1"/>
  <c r="AB67" i="8" s="1"/>
  <c r="H54" i="22" s="1"/>
  <c r="AB95" i="8" a="1"/>
  <c r="AB95" i="8" s="1"/>
  <c r="H81" i="22" s="1"/>
  <c r="AB221" i="8" a="1"/>
  <c r="AB221" i="8" s="1"/>
  <c r="AB79" i="8" a="1"/>
  <c r="AB79" i="8" s="1"/>
  <c r="AB56" i="8" a="1"/>
  <c r="AB56" i="8" s="1"/>
  <c r="AB91" i="8" a="1"/>
  <c r="AB91" i="8" s="1"/>
  <c r="H77" i="22" s="1"/>
  <c r="AB249" i="8" a="1"/>
  <c r="AB249" i="8" s="1"/>
  <c r="AB102" i="8" a="1"/>
  <c r="AB102" i="8" s="1"/>
  <c r="H88" i="22" s="1"/>
  <c r="AB234" i="8" a="1"/>
  <c r="AB234" i="8" s="1"/>
  <c r="AB262" i="8" a="1"/>
  <c r="AB262" i="8" s="1"/>
  <c r="AB166" i="8" a="1"/>
  <c r="AB166" i="8" s="1"/>
  <c r="AB157" i="8" a="1"/>
  <c r="AB157" i="8" s="1"/>
  <c r="AB132" i="8" a="1"/>
  <c r="AB132" i="8" s="1"/>
  <c r="AB241" i="8" a="1"/>
  <c r="AB241" i="8" s="1"/>
  <c r="AB137" i="8" a="1"/>
  <c r="AB137" i="8" s="1"/>
  <c r="D295" i="14"/>
  <c r="V19" i="14" s="1"/>
  <c r="X5" i="8"/>
  <c r="AE38" i="8"/>
  <c r="AB38" i="8" a="1"/>
  <c r="AB38" i="8" s="1"/>
  <c r="AB125" i="8" a="1"/>
  <c r="AB125" i="8" s="1"/>
  <c r="H111" i="22" s="1"/>
  <c r="AB210" i="8" a="1"/>
  <c r="AB210" i="8" s="1"/>
  <c r="AB180" i="8" a="1"/>
  <c r="AB180" i="8" s="1"/>
  <c r="AB238" i="8" a="1"/>
  <c r="AB238" i="8" s="1"/>
  <c r="AB211" i="8" a="1"/>
  <c r="AB211" i="8" s="1"/>
  <c r="AB199" i="8" a="1"/>
  <c r="AB199" i="8" s="1"/>
  <c r="AB122" i="8" a="1"/>
  <c r="AB122" i="8" s="1"/>
  <c r="H108" i="22" s="1"/>
  <c r="AB86" i="8" a="1"/>
  <c r="AB86" i="8" s="1"/>
  <c r="H72" i="22" s="1"/>
  <c r="AB42" i="8" a="1"/>
  <c r="AB42" i="8" s="1"/>
  <c r="AB213" i="8" a="1"/>
  <c r="AB213" i="8" s="1"/>
  <c r="AB124" i="8" a="1"/>
  <c r="AB124" i="8" s="1"/>
  <c r="H110" i="22" s="1"/>
  <c r="AB47" i="8" a="1"/>
  <c r="AB47" i="8" s="1"/>
  <c r="AB197" i="8" a="1"/>
  <c r="AB197" i="8" s="1"/>
  <c r="AB257" i="8" a="1"/>
  <c r="AB257" i="8" s="1"/>
  <c r="AB119" i="8" a="1"/>
  <c r="AB119" i="8" s="1"/>
  <c r="H105" i="22" s="1"/>
  <c r="AB63" i="8" a="1"/>
  <c r="AB63" i="8" s="1"/>
  <c r="H50" i="22" s="1"/>
  <c r="AB228" i="8" a="1"/>
  <c r="AB228" i="8" s="1"/>
  <c r="AB244" i="8" a="1"/>
  <c r="AB244" i="8" s="1"/>
  <c r="AB186" i="8" a="1"/>
  <c r="AB186" i="8" s="1"/>
  <c r="AB190" i="8" a="1"/>
  <c r="AB190" i="8" s="1"/>
  <c r="AB215" i="8" a="1"/>
  <c r="AB215" i="8" s="1"/>
  <c r="AB52" i="8" a="1"/>
  <c r="AB52" i="8" s="1"/>
  <c r="AB224" i="8" a="1"/>
  <c r="AB224" i="8" s="1"/>
  <c r="AB195" i="8" a="1"/>
  <c r="AB195" i="8" s="1"/>
  <c r="AB126" i="8" a="1"/>
  <c r="AB126" i="8" s="1"/>
  <c r="H112" i="22" s="1"/>
  <c r="AB31" i="8" a="1"/>
  <c r="AB31" i="8" s="1"/>
  <c r="AB60" i="8" a="1"/>
  <c r="AB60" i="8" s="1"/>
  <c r="AB248" i="8" a="1"/>
  <c r="AB248" i="8" s="1"/>
  <c r="AB26" i="8" a="1"/>
  <c r="AB26" i="8" s="1"/>
  <c r="AB29" i="8" a="1"/>
  <c r="AB29" i="8" s="1"/>
  <c r="AI26" i="8"/>
  <c r="AB111" i="8" a="1"/>
  <c r="AB111" i="8" s="1"/>
  <c r="H97" i="22" s="1"/>
  <c r="D116" i="14"/>
  <c r="V9" i="14" s="1"/>
  <c r="AC29" i="8" s="1"/>
  <c r="AE27" i="8"/>
  <c r="AB27" i="8" a="1"/>
  <c r="AB27" i="8" s="1"/>
  <c r="AB110" i="8" a="1"/>
  <c r="AB110" i="8" s="1"/>
  <c r="H96" i="22" s="1"/>
  <c r="AB88" i="8" a="1"/>
  <c r="AB88" i="8" s="1"/>
  <c r="H74" i="22" s="1"/>
  <c r="AB256" i="8" a="1"/>
  <c r="AB256" i="8" s="1"/>
  <c r="AB50" i="8" a="1"/>
  <c r="AB50" i="8" s="1"/>
  <c r="AB108" i="8" a="1"/>
  <c r="AB108" i="8" s="1"/>
  <c r="H94" i="22" s="1"/>
  <c r="AB233" i="8" a="1"/>
  <c r="AB233" i="8" s="1"/>
  <c r="AB183" i="8" a="1"/>
  <c r="AB183" i="8" s="1"/>
  <c r="AB116" i="8" a="1"/>
  <c r="AB116" i="8" s="1"/>
  <c r="H102" i="22" s="1"/>
  <c r="AB55" i="8" a="1"/>
  <c r="AB55" i="8" s="1"/>
  <c r="AB83" i="8" a="1"/>
  <c r="AB83" i="8" s="1"/>
  <c r="H69" i="22" s="1"/>
  <c r="AB179" i="8" a="1"/>
  <c r="AB179" i="8" s="1"/>
  <c r="AB181" i="8" a="1"/>
  <c r="AB181" i="8" s="1"/>
  <c r="AB240" i="8" a="1"/>
  <c r="AB240" i="8" s="1"/>
  <c r="AB147" i="8" a="1"/>
  <c r="AB147" i="8" s="1"/>
  <c r="AB99" i="8" a="1"/>
  <c r="AB99" i="8" s="1"/>
  <c r="H85" i="22" s="1"/>
  <c r="AB128" i="8" a="1"/>
  <c r="AB128" i="8" s="1"/>
  <c r="H114" i="22" s="1"/>
  <c r="AB252" i="8" a="1"/>
  <c r="AB252" i="8" s="1"/>
  <c r="AB113" i="8" a="1"/>
  <c r="AB113" i="8" s="1"/>
  <c r="H99" i="22" s="1"/>
  <c r="AB169" i="8" a="1"/>
  <c r="AB169" i="8" s="1"/>
  <c r="AB16" i="8" a="1"/>
  <c r="AB16" i="8" s="1"/>
  <c r="AB61" i="8" a="1"/>
  <c r="AB61" i="8" s="1"/>
  <c r="H48" i="22" s="1"/>
  <c r="AB36" i="8" a="1"/>
  <c r="AB36" i="8" s="1"/>
  <c r="AB235" i="8" a="1"/>
  <c r="AB235" i="8" s="1"/>
  <c r="AB187" i="8" a="1"/>
  <c r="AB187" i="8" s="1"/>
  <c r="AB32" i="8" a="1"/>
  <c r="AB32" i="8" s="1"/>
  <c r="AB189" i="8" a="1"/>
  <c r="AB189" i="8" s="1"/>
  <c r="AB194" i="8" a="1"/>
  <c r="AB194" i="8" s="1"/>
  <c r="AB214" i="8" a="1"/>
  <c r="AB214" i="8" s="1"/>
  <c r="AB77" i="8" a="1"/>
  <c r="AB77" i="8" s="1"/>
  <c r="AB18" i="8" a="1"/>
  <c r="AB18" i="8" s="1"/>
  <c r="AB223" i="8" a="1"/>
  <c r="AB223" i="8" s="1"/>
  <c r="AB92" i="8" a="1"/>
  <c r="AB92" i="8" s="1"/>
  <c r="H78" i="22" s="1"/>
  <c r="AB96" i="8" a="1"/>
  <c r="AB96" i="8" s="1"/>
  <c r="H82" i="22" s="1"/>
  <c r="AB69" i="8" a="1"/>
  <c r="AB69" i="8" s="1"/>
  <c r="H56" i="22" s="1"/>
  <c r="AB230" i="8" a="1"/>
  <c r="AB230" i="8" s="1"/>
  <c r="AB193" i="8" a="1"/>
  <c r="AB193" i="8" s="1"/>
  <c r="AB73" i="8" a="1"/>
  <c r="AB73" i="8" s="1"/>
  <c r="H60" i="22" s="1"/>
  <c r="AB25" i="8" a="1"/>
  <c r="AB25" i="8" s="1"/>
  <c r="AB94" i="8" a="1"/>
  <c r="AB94" i="8" s="1"/>
  <c r="H80" i="22" s="1"/>
  <c r="AB154" i="8" a="1"/>
  <c r="AB154" i="8" s="1"/>
  <c r="AB30" i="8" a="1"/>
  <c r="AB30" i="8" s="1"/>
  <c r="AB164" i="8" a="1"/>
  <c r="AB164" i="8" s="1"/>
  <c r="AB259" i="8" a="1"/>
  <c r="AB259" i="8" s="1"/>
  <c r="AB165" i="8" a="1"/>
  <c r="AB165" i="8" s="1"/>
  <c r="AB101" i="8" a="1"/>
  <c r="AB101" i="8" s="1"/>
  <c r="H87" i="22" s="1"/>
  <c r="AB217" i="8" a="1"/>
  <c r="AB217" i="8" s="1"/>
  <c r="AB162" i="8" a="1"/>
  <c r="AB162" i="8" s="1"/>
  <c r="AB130" i="8" a="1"/>
  <c r="AB130" i="8" s="1"/>
  <c r="AB109" i="8" a="1"/>
  <c r="AB109" i="8" s="1"/>
  <c r="H95" i="22" s="1"/>
  <c r="AB34" i="8" a="1"/>
  <c r="AB34" i="8" s="1"/>
  <c r="AB203" i="8" a="1"/>
  <c r="AB203" i="8" s="1"/>
  <c r="AB87" i="8" a="1"/>
  <c r="AB87" i="8" s="1"/>
  <c r="H73" i="22" s="1"/>
  <c r="AB106" i="8" a="1"/>
  <c r="AB106" i="8" s="1"/>
  <c r="H92" i="22" s="1"/>
  <c r="AB174" i="8" a="1"/>
  <c r="AB174" i="8" s="1"/>
  <c r="AB209" i="8" a="1"/>
  <c r="AB209" i="8" s="1"/>
  <c r="AB232" i="8" a="1"/>
  <c r="AB232" i="8" s="1"/>
  <c r="AB127" i="8" a="1"/>
  <c r="AB127" i="8" s="1"/>
  <c r="H113" i="22" s="1"/>
  <c r="AB149" i="8" a="1"/>
  <c r="AB149" i="8" s="1"/>
  <c r="AB229" i="8" a="1"/>
  <c r="AB229" i="8" s="1"/>
  <c r="AB112" i="8" a="1"/>
  <c r="AB112" i="8" s="1"/>
  <c r="H98" i="22" s="1"/>
  <c r="AB114" i="8" a="1"/>
  <c r="AB114" i="8" s="1"/>
  <c r="H100" i="22" s="1"/>
  <c r="AB59" i="8" a="1"/>
  <c r="AB59" i="8" s="1"/>
  <c r="AB144" i="8" a="1"/>
  <c r="AB144" i="8" s="1"/>
  <c r="AB100" i="8" a="1"/>
  <c r="AB100" i="8" s="1"/>
  <c r="H86" i="22" s="1"/>
  <c r="AB103" i="8" a="1"/>
  <c r="AB103" i="8" s="1"/>
  <c r="H89" i="22" s="1"/>
  <c r="AB53" i="8" a="1"/>
  <c r="AB53" i="8" s="1"/>
  <c r="AB98" i="8" a="1"/>
  <c r="AB98" i="8" s="1"/>
  <c r="H84" i="22" s="1"/>
  <c r="AB178" i="8" a="1"/>
  <c r="AB178" i="8" s="1"/>
  <c r="AB253" i="8" a="1"/>
  <c r="AB253" i="8" s="1"/>
  <c r="AB41" i="8" a="1"/>
  <c r="AB41" i="8" s="1"/>
  <c r="AB17" i="8" a="1"/>
  <c r="AB17" i="8" s="1"/>
  <c r="AB51" i="8" a="1"/>
  <c r="AB51" i="8" s="1"/>
  <c r="AB43" i="8" a="1"/>
  <c r="AB43" i="8" s="1"/>
  <c r="AB115" i="8" a="1"/>
  <c r="AB115" i="8" s="1"/>
  <c r="H101" i="22" s="1"/>
  <c r="AB155" i="8" a="1"/>
  <c r="AB155" i="8" s="1"/>
  <c r="AB82" i="8" a="1"/>
  <c r="AB82" i="8" s="1"/>
  <c r="H68" i="22" s="1"/>
  <c r="AB226" i="8" a="1"/>
  <c r="AB226" i="8" s="1"/>
  <c r="AB205" i="8" a="1"/>
  <c r="AB205" i="8" s="1"/>
  <c r="AB97" i="8" a="1"/>
  <c r="AB97" i="8" s="1"/>
  <c r="H83" i="22" s="1"/>
  <c r="AB171" i="8" a="1"/>
  <c r="AB171" i="8" s="1"/>
  <c r="AB176" i="8" a="1"/>
  <c r="AB176" i="8" s="1"/>
  <c r="AB74" i="8" a="1"/>
  <c r="AB74" i="8" s="1"/>
  <c r="H61" i="22" s="1"/>
  <c r="AB78" i="8" a="1"/>
  <c r="AB78" i="8" s="1"/>
  <c r="AB225" i="8" a="1"/>
  <c r="AB225" i="8" s="1"/>
  <c r="AB204" i="8" a="1"/>
  <c r="AB204" i="8" s="1"/>
  <c r="AB120" i="8" a="1"/>
  <c r="AB120" i="8" s="1"/>
  <c r="H106" i="22" s="1"/>
  <c r="AB70" i="8" a="1"/>
  <c r="AB70" i="8" s="1"/>
  <c r="H57" i="22" s="1"/>
  <c r="AB255" i="8" a="1"/>
  <c r="AB255" i="8" s="1"/>
  <c r="AB139" i="8" a="1"/>
  <c r="AB139" i="8" s="1"/>
  <c r="AB208" i="8" a="1"/>
  <c r="AB208" i="8" s="1"/>
  <c r="AB216" i="8" a="1"/>
  <c r="AB216" i="8" s="1"/>
  <c r="AB93" i="8" a="1"/>
  <c r="AB93" i="8" s="1"/>
  <c r="H79" i="22" s="1"/>
  <c r="AB64" i="8" a="1"/>
  <c r="AB64" i="8" s="1"/>
  <c r="H51" i="22" s="1"/>
  <c r="AB175" i="8" a="1"/>
  <c r="AB175" i="8" s="1"/>
  <c r="S1836" i="14"/>
  <c r="K9" i="17"/>
  <c r="F88" i="17" s="1"/>
  <c r="C47" i="22" l="1"/>
  <c r="E85" i="21"/>
  <c r="E95" i="21"/>
  <c r="E97" i="21"/>
  <c r="C48" i="22"/>
  <c r="E92" i="21"/>
  <c r="E84" i="21"/>
  <c r="E46" i="21"/>
  <c r="C48" i="23"/>
  <c r="V271" i="8"/>
  <c r="H57" i="31"/>
  <c r="H32" i="31" s="1"/>
  <c r="H3" i="31" s="1"/>
  <c r="H2" i="31" s="1"/>
  <c r="D107" i="38"/>
  <c r="D6" i="38" s="1"/>
  <c r="E90" i="38"/>
  <c r="H150" i="22"/>
  <c r="H89" i="23"/>
  <c r="H70" i="23"/>
  <c r="H131" i="22"/>
  <c r="G70" i="31" s="1"/>
  <c r="H17" i="23"/>
  <c r="H15" i="22"/>
  <c r="G19" i="31" s="1"/>
  <c r="H142" i="22"/>
  <c r="H81" i="23"/>
  <c r="H111" i="23"/>
  <c r="H172" i="22"/>
  <c r="G84" i="31" s="1"/>
  <c r="C87" i="22"/>
  <c r="E88" i="21"/>
  <c r="C59" i="22"/>
  <c r="E59" i="21"/>
  <c r="C111" i="22"/>
  <c r="E112" i="21"/>
  <c r="H189" i="22"/>
  <c r="G101" i="31" s="1"/>
  <c r="H128" i="23"/>
  <c r="H35" i="23"/>
  <c r="H33" i="22"/>
  <c r="G38" i="31" s="1"/>
  <c r="C36" i="23"/>
  <c r="E33" i="21"/>
  <c r="C34" i="22"/>
  <c r="C60" i="22"/>
  <c r="E60" i="21"/>
  <c r="C110" i="22"/>
  <c r="E111" i="21"/>
  <c r="C23" i="23"/>
  <c r="C21" i="22"/>
  <c r="E19" i="21"/>
  <c r="H196" i="22"/>
  <c r="G108" i="31" s="1"/>
  <c r="H135" i="23"/>
  <c r="H173" i="22"/>
  <c r="G85" i="31" s="1"/>
  <c r="H112" i="23"/>
  <c r="H68" i="23"/>
  <c r="H129" i="22"/>
  <c r="G69" i="31" s="1"/>
  <c r="H49" i="23"/>
  <c r="H47" i="22"/>
  <c r="G52" i="31" s="1"/>
  <c r="H182" i="22"/>
  <c r="G94" i="31" s="1"/>
  <c r="H121" i="23"/>
  <c r="H160" i="22"/>
  <c r="H99" i="23"/>
  <c r="C78" i="22"/>
  <c r="E79" i="21"/>
  <c r="C69" i="22"/>
  <c r="E70" i="21"/>
  <c r="C114" i="22"/>
  <c r="E115" i="21"/>
  <c r="H90" i="23"/>
  <c r="H151" i="22"/>
  <c r="H176" i="22"/>
  <c r="G88" i="31" s="1"/>
  <c r="H115" i="23"/>
  <c r="H22" i="23"/>
  <c r="H20" i="22"/>
  <c r="G24" i="31" s="1"/>
  <c r="H57" i="23"/>
  <c r="H118" i="22"/>
  <c r="G60" i="31" s="1"/>
  <c r="H192" i="22"/>
  <c r="G104" i="31" s="1"/>
  <c r="H131" i="23"/>
  <c r="C80" i="22"/>
  <c r="E81" i="21"/>
  <c r="C66" i="22"/>
  <c r="E67" i="21"/>
  <c r="C55" i="23"/>
  <c r="E117" i="21"/>
  <c r="C116" i="22"/>
  <c r="H25" i="22"/>
  <c r="G29" i="31" s="1"/>
  <c r="H27" i="23"/>
  <c r="H180" i="22"/>
  <c r="G92" i="31" s="1"/>
  <c r="H119" i="23"/>
  <c r="C41" i="23"/>
  <c r="C39" i="22"/>
  <c r="E38" i="21"/>
  <c r="C61" i="22"/>
  <c r="E61" i="21"/>
  <c r="C56" i="23"/>
  <c r="C117" i="22"/>
  <c r="E118" i="21"/>
  <c r="H23" i="23"/>
  <c r="H21" i="22"/>
  <c r="G25" i="31" s="1"/>
  <c r="H146" i="22"/>
  <c r="H85" i="23"/>
  <c r="H76" i="23"/>
  <c r="H137" i="22"/>
  <c r="H79" i="23"/>
  <c r="H140" i="22"/>
  <c r="C39" i="23"/>
  <c r="C37" i="22"/>
  <c r="E36" i="21"/>
  <c r="C52" i="23"/>
  <c r="C64" i="22"/>
  <c r="E65" i="21"/>
  <c r="C56" i="22"/>
  <c r="E56" i="21"/>
  <c r="J3" i="21"/>
  <c r="H8" i="23"/>
  <c r="H147" i="23"/>
  <c r="H6" i="22"/>
  <c r="H104" i="23"/>
  <c r="H165" i="22"/>
  <c r="G77" i="31" s="1"/>
  <c r="H142" i="23"/>
  <c r="H203" i="22"/>
  <c r="H26" i="23"/>
  <c r="H24" i="22"/>
  <c r="G28" i="31" s="1"/>
  <c r="C45" i="23"/>
  <c r="C43" i="22"/>
  <c r="E42" i="21"/>
  <c r="C51" i="23"/>
  <c r="C63" i="22"/>
  <c r="E64" i="21"/>
  <c r="C30" i="23"/>
  <c r="C28" i="22"/>
  <c r="E27" i="21"/>
  <c r="H52" i="23"/>
  <c r="H64" i="22"/>
  <c r="G55" i="31" s="1"/>
  <c r="H84" i="23"/>
  <c r="H145" i="22"/>
  <c r="H42" i="23"/>
  <c r="H40" i="22"/>
  <c r="G45" i="31" s="1"/>
  <c r="H114" i="23"/>
  <c r="H175" i="22"/>
  <c r="G87" i="31" s="1"/>
  <c r="C79" i="22"/>
  <c r="E80" i="21"/>
  <c r="C50" i="23"/>
  <c r="C62" i="22"/>
  <c r="E63" i="21"/>
  <c r="C29" i="22"/>
  <c r="C31" i="23"/>
  <c r="E28" i="21"/>
  <c r="H25" i="23"/>
  <c r="H23" i="22"/>
  <c r="G27" i="31" s="1"/>
  <c r="H157" i="22"/>
  <c r="H96" i="23"/>
  <c r="H56" i="23"/>
  <c r="H117" i="22"/>
  <c r="G59" i="31" s="1"/>
  <c r="C90" i="22"/>
  <c r="E91" i="21"/>
  <c r="C53" i="23"/>
  <c r="C65" i="22"/>
  <c r="E66" i="21"/>
  <c r="H132" i="23"/>
  <c r="H193" i="22"/>
  <c r="G105" i="31" s="1"/>
  <c r="H71" i="23"/>
  <c r="H132" i="22"/>
  <c r="G71" i="31" s="1"/>
  <c r="H190" i="22"/>
  <c r="G102" i="31" s="1"/>
  <c r="H129" i="23"/>
  <c r="H141" i="23"/>
  <c r="H202" i="22"/>
  <c r="C93" i="22"/>
  <c r="E94" i="21"/>
  <c r="C49" i="22"/>
  <c r="E49" i="21"/>
  <c r="C106" i="22"/>
  <c r="E107" i="21"/>
  <c r="H67" i="23"/>
  <c r="H128" i="22"/>
  <c r="G68" i="31" s="1"/>
  <c r="H117" i="23"/>
  <c r="H178" i="22"/>
  <c r="G90" i="31" s="1"/>
  <c r="C42" i="23"/>
  <c r="C40" i="22"/>
  <c r="E39" i="21"/>
  <c r="C101" i="22"/>
  <c r="E102" i="21"/>
  <c r="H55" i="23"/>
  <c r="H116" i="22"/>
  <c r="G58" i="31" s="1"/>
  <c r="H124" i="23"/>
  <c r="H185" i="22"/>
  <c r="G97" i="31" s="1"/>
  <c r="H46" i="23"/>
  <c r="H44" i="22"/>
  <c r="G49" i="31" s="1"/>
  <c r="H83" i="23"/>
  <c r="H144" i="22"/>
  <c r="C92" i="22"/>
  <c r="E93" i="21"/>
  <c r="C99" i="22"/>
  <c r="E100" i="21"/>
  <c r="H147" i="22"/>
  <c r="H86" i="23"/>
  <c r="H98" i="23"/>
  <c r="H159" i="22"/>
  <c r="H108" i="23"/>
  <c r="H169" i="22"/>
  <c r="G81" i="31" s="1"/>
  <c r="H53" i="23"/>
  <c r="H65" i="22"/>
  <c r="G56" i="31" s="1"/>
  <c r="C43" i="23"/>
  <c r="E40" i="21"/>
  <c r="C41" i="22"/>
  <c r="C100" i="22"/>
  <c r="E101" i="21"/>
  <c r="H120" i="23"/>
  <c r="H181" i="22"/>
  <c r="G93" i="31" s="1"/>
  <c r="H101" i="23"/>
  <c r="H162" i="22"/>
  <c r="G74" i="31" s="1"/>
  <c r="C85" i="22"/>
  <c r="E86" i="21"/>
  <c r="C98" i="22"/>
  <c r="E99" i="21"/>
  <c r="H62" i="23"/>
  <c r="H123" i="22"/>
  <c r="H12" i="23"/>
  <c r="H10" i="22"/>
  <c r="G14" i="31" s="1"/>
  <c r="C74" i="22"/>
  <c r="E75" i="21"/>
  <c r="C50" i="22"/>
  <c r="E50" i="21"/>
  <c r="H139" i="23"/>
  <c r="H200" i="22"/>
  <c r="G112" i="31" s="1"/>
  <c r="H121" i="22"/>
  <c r="G64" i="31" s="1"/>
  <c r="H60" i="23"/>
  <c r="H198" i="22"/>
  <c r="G110" i="31" s="1"/>
  <c r="H137" i="23"/>
  <c r="H125" i="23"/>
  <c r="H186" i="22"/>
  <c r="G98" i="31" s="1"/>
  <c r="C35" i="23"/>
  <c r="E32" i="21"/>
  <c r="C33" i="22"/>
  <c r="H126" i="23"/>
  <c r="H187" i="22"/>
  <c r="G99" i="31" s="1"/>
  <c r="C109" i="22"/>
  <c r="E110" i="21"/>
  <c r="H166" i="22"/>
  <c r="G78" i="31" s="1"/>
  <c r="H105" i="23"/>
  <c r="H78" i="23"/>
  <c r="H139" i="22"/>
  <c r="C33" i="23"/>
  <c r="C31" i="22"/>
  <c r="E30" i="21"/>
  <c r="C54" i="22"/>
  <c r="E54" i="21"/>
  <c r="H19" i="22"/>
  <c r="G23" i="31" s="1"/>
  <c r="H21" i="23"/>
  <c r="H45" i="23"/>
  <c r="H43" i="22"/>
  <c r="G48" i="31" s="1"/>
  <c r="H37" i="23"/>
  <c r="H35" i="22"/>
  <c r="G40" i="31" s="1"/>
  <c r="H116" i="23"/>
  <c r="H177" i="22"/>
  <c r="G89" i="31" s="1"/>
  <c r="H130" i="23"/>
  <c r="H191" i="22"/>
  <c r="G103" i="31" s="1"/>
  <c r="C118" i="22"/>
  <c r="C57" i="23"/>
  <c r="E119" i="21"/>
  <c r="C20" i="23"/>
  <c r="C18" i="22"/>
  <c r="E16" i="21"/>
  <c r="J16" i="23"/>
  <c r="L12" i="21"/>
  <c r="J14" i="22"/>
  <c r="C77" i="22"/>
  <c r="E78" i="21"/>
  <c r="C16" i="22"/>
  <c r="C18" i="23"/>
  <c r="E14" i="21"/>
  <c r="H28" i="23"/>
  <c r="H26" i="22"/>
  <c r="G30" i="31" s="1"/>
  <c r="C32" i="23"/>
  <c r="C30" i="22"/>
  <c r="E29" i="21"/>
  <c r="C27" i="23"/>
  <c r="E23" i="21"/>
  <c r="C25" i="22"/>
  <c r="H174" i="22"/>
  <c r="G86" i="31" s="1"/>
  <c r="H113" i="23"/>
  <c r="H32" i="23"/>
  <c r="H30" i="22"/>
  <c r="G35" i="31" s="1"/>
  <c r="H123" i="23"/>
  <c r="H184" i="22"/>
  <c r="G96" i="31" s="1"/>
  <c r="H63" i="23"/>
  <c r="H124" i="22"/>
  <c r="AD26" i="8"/>
  <c r="I15" i="22"/>
  <c r="I17" i="23"/>
  <c r="K13" i="21"/>
  <c r="C34" i="23"/>
  <c r="C32" i="22"/>
  <c r="E31" i="21"/>
  <c r="C25" i="23"/>
  <c r="C23" i="22"/>
  <c r="E21" i="21"/>
  <c r="C108" i="22"/>
  <c r="E109" i="21"/>
  <c r="H33" i="23"/>
  <c r="H31" i="22"/>
  <c r="G36" i="31" s="1"/>
  <c r="H133" i="23"/>
  <c r="H194" i="22"/>
  <c r="G106" i="31" s="1"/>
  <c r="H14" i="23"/>
  <c r="H12" i="22"/>
  <c r="G16" i="31" s="1"/>
  <c r="C38" i="22"/>
  <c r="C40" i="23"/>
  <c r="E37" i="21"/>
  <c r="C28" i="23"/>
  <c r="E24" i="21"/>
  <c r="C26" i="22"/>
  <c r="C29" i="23"/>
  <c r="C27" i="22"/>
  <c r="E25" i="21"/>
  <c r="C75" i="22"/>
  <c r="E76" i="21"/>
  <c r="C26" i="23"/>
  <c r="C24" i="22"/>
  <c r="E22" i="21"/>
  <c r="C53" i="22"/>
  <c r="E53" i="21"/>
  <c r="H9" i="23"/>
  <c r="H7" i="22"/>
  <c r="G11" i="31" s="1"/>
  <c r="H40" i="23"/>
  <c r="H38" i="22"/>
  <c r="G43" i="31" s="1"/>
  <c r="H110" i="23"/>
  <c r="H171" i="22"/>
  <c r="G83" i="31" s="1"/>
  <c r="H136" i="23"/>
  <c r="H197" i="22"/>
  <c r="G109" i="31" s="1"/>
  <c r="H80" i="23"/>
  <c r="H141" i="22"/>
  <c r="H39" i="23"/>
  <c r="H37" i="22"/>
  <c r="G42" i="31" s="1"/>
  <c r="H154" i="22"/>
  <c r="H93" i="23"/>
  <c r="C107" i="22"/>
  <c r="E108" i="21"/>
  <c r="C76" i="22"/>
  <c r="E77" i="21"/>
  <c r="C19" i="22"/>
  <c r="C21" i="23"/>
  <c r="E17" i="21"/>
  <c r="H59" i="23"/>
  <c r="H120" i="22"/>
  <c r="G63" i="31" s="1"/>
  <c r="H74" i="23"/>
  <c r="H135" i="22"/>
  <c r="H41" i="22"/>
  <c r="G46" i="31" s="1"/>
  <c r="H43" i="23"/>
  <c r="H153" i="22"/>
  <c r="H92" i="23"/>
  <c r="H50" i="23"/>
  <c r="H62" i="22"/>
  <c r="G53" i="31" s="1"/>
  <c r="H87" i="23"/>
  <c r="H148" i="22"/>
  <c r="C46" i="23"/>
  <c r="E43" i="21"/>
  <c r="C44" i="22"/>
  <c r="C81" i="22"/>
  <c r="E82" i="21"/>
  <c r="C22" i="23"/>
  <c r="E18" i="21"/>
  <c r="C20" i="22"/>
  <c r="H41" i="23"/>
  <c r="H39" i="22"/>
  <c r="G44" i="31" s="1"/>
  <c r="H179" i="22"/>
  <c r="G91" i="31" s="1"/>
  <c r="H118" i="23"/>
  <c r="H140" i="23"/>
  <c r="H201" i="22"/>
  <c r="G113" i="31" s="1"/>
  <c r="C45" i="22"/>
  <c r="C47" i="23"/>
  <c r="E44" i="21"/>
  <c r="C72" i="22"/>
  <c r="E73" i="21"/>
  <c r="C19" i="23"/>
  <c r="C17" i="22"/>
  <c r="E15" i="21"/>
  <c r="C89" i="22"/>
  <c r="E90" i="21"/>
  <c r="C71" i="22"/>
  <c r="E72" i="21"/>
  <c r="C54" i="23"/>
  <c r="E116" i="21"/>
  <c r="C115" i="22"/>
  <c r="H18" i="23"/>
  <c r="H16" i="22"/>
  <c r="G20" i="31" s="1"/>
  <c r="H61" i="23"/>
  <c r="H122" i="22"/>
  <c r="G65" i="31" s="1"/>
  <c r="H149" i="22"/>
  <c r="H88" i="23"/>
  <c r="H164" i="22"/>
  <c r="G76" i="31" s="1"/>
  <c r="H103" i="23"/>
  <c r="H91" i="23"/>
  <c r="H152" i="22"/>
  <c r="H143" i="22"/>
  <c r="H82" i="23"/>
  <c r="C82" i="22"/>
  <c r="E83" i="21"/>
  <c r="C38" i="23"/>
  <c r="E35" i="21"/>
  <c r="C36" i="22"/>
  <c r="C57" i="22"/>
  <c r="E57" i="21"/>
  <c r="H64" i="23"/>
  <c r="H125" i="22"/>
  <c r="H94" i="23"/>
  <c r="H155" i="22"/>
  <c r="H134" i="22"/>
  <c r="H73" i="23"/>
  <c r="H48" i="23"/>
  <c r="H46" i="22"/>
  <c r="G51" i="31" s="1"/>
  <c r="H10" i="23"/>
  <c r="H8" i="22"/>
  <c r="G12" i="31" s="1"/>
  <c r="AD29" i="8"/>
  <c r="I20" i="23"/>
  <c r="I18" i="22"/>
  <c r="K16" i="21"/>
  <c r="C88" i="22"/>
  <c r="E89" i="21"/>
  <c r="C73" i="22"/>
  <c r="E74" i="21"/>
  <c r="C113" i="22"/>
  <c r="E114" i="21"/>
  <c r="H31" i="23"/>
  <c r="H29" i="22"/>
  <c r="G34" i="31" s="1"/>
  <c r="H51" i="23"/>
  <c r="H63" i="22"/>
  <c r="G54" i="31" s="1"/>
  <c r="H29" i="23"/>
  <c r="H27" i="22"/>
  <c r="G31" i="31" s="1"/>
  <c r="H77" i="23"/>
  <c r="H138" i="22"/>
  <c r="C37" i="23"/>
  <c r="C35" i="22"/>
  <c r="E34" i="21"/>
  <c r="C70" i="22"/>
  <c r="E71" i="21"/>
  <c r="C112" i="22"/>
  <c r="E113" i="21"/>
  <c r="H16" i="23"/>
  <c r="H14" i="22"/>
  <c r="G18" i="31" s="1"/>
  <c r="H156" i="22"/>
  <c r="H95" i="23"/>
  <c r="C86" i="22"/>
  <c r="E87" i="21"/>
  <c r="C67" i="22"/>
  <c r="E68" i="21"/>
  <c r="C55" i="22"/>
  <c r="E55" i="21"/>
  <c r="H167" i="22"/>
  <c r="G79" i="31" s="1"/>
  <c r="H106" i="23"/>
  <c r="H97" i="23"/>
  <c r="H158" i="22"/>
  <c r="H170" i="22"/>
  <c r="G82" i="31" s="1"/>
  <c r="H109" i="23"/>
  <c r="H75" i="23"/>
  <c r="H136" i="22"/>
  <c r="H20" i="23"/>
  <c r="H18" i="22"/>
  <c r="G22" i="31" s="1"/>
  <c r="H24" i="23"/>
  <c r="H22" i="22"/>
  <c r="G26" i="31" s="1"/>
  <c r="C44" i="23"/>
  <c r="C42" i="22"/>
  <c r="E41" i="21"/>
  <c r="C68" i="22"/>
  <c r="E69" i="21"/>
  <c r="C58" i="22"/>
  <c r="E58" i="21"/>
  <c r="AH154" i="8"/>
  <c r="L66" i="19" s="1" a="1"/>
  <c r="L66" i="19" s="1"/>
  <c r="J141" i="21"/>
  <c r="AH94" i="8"/>
  <c r="L166" i="19" s="1" a="1"/>
  <c r="L166" i="19" s="1"/>
  <c r="J81" i="21"/>
  <c r="AH243" i="8"/>
  <c r="J230" i="21"/>
  <c r="AH178" i="8"/>
  <c r="L70" i="19" s="1" a="1"/>
  <c r="L70" i="19" s="1"/>
  <c r="J165" i="21"/>
  <c r="AH193" i="8"/>
  <c r="J180" i="21"/>
  <c r="AH230" i="8"/>
  <c r="L117" i="19" s="1" a="1"/>
  <c r="L117" i="19" s="1"/>
  <c r="J217" i="21"/>
  <c r="AH103" i="8"/>
  <c r="L175" i="19" s="1" a="1"/>
  <c r="L175" i="19" s="1"/>
  <c r="J90" i="21"/>
  <c r="AH100" i="8"/>
  <c r="L172" i="19" s="1" a="1"/>
  <c r="L172" i="19" s="1"/>
  <c r="J87" i="21"/>
  <c r="AH144" i="8"/>
  <c r="L58" i="19" s="1" a="1"/>
  <c r="L58" i="19" s="1"/>
  <c r="J131" i="21"/>
  <c r="AH18" i="8"/>
  <c r="L12" i="19" s="1" a="1"/>
  <c r="L12" i="19" s="1"/>
  <c r="J5" i="21"/>
  <c r="AH77" i="8"/>
  <c r="L149" i="19" s="1" a="1"/>
  <c r="L149" i="19" s="1"/>
  <c r="J64" i="21"/>
  <c r="AH214" i="8"/>
  <c r="J201" i="21"/>
  <c r="AH90" i="8"/>
  <c r="L162" i="19" s="1" a="1"/>
  <c r="L162" i="19" s="1"/>
  <c r="J77" i="21"/>
  <c r="AH208" i="8"/>
  <c r="L77" i="19" s="1" a="1"/>
  <c r="L77" i="19" s="1"/>
  <c r="J195" i="21"/>
  <c r="AH127" i="8"/>
  <c r="L199" i="19" s="1" a="1"/>
  <c r="L199" i="19" s="1"/>
  <c r="J114" i="21"/>
  <c r="AH255" i="8"/>
  <c r="L106" i="19" s="1" a="1"/>
  <c r="L106" i="19" s="1"/>
  <c r="J242" i="21"/>
  <c r="AH70" i="8"/>
  <c r="L143" i="19" s="1" a="1"/>
  <c r="L143" i="19" s="1"/>
  <c r="J57" i="21"/>
  <c r="AH209" i="8"/>
  <c r="J196" i="21"/>
  <c r="AH120" i="8"/>
  <c r="J107" i="21"/>
  <c r="AH36" i="8"/>
  <c r="L31" i="19" s="1" a="1"/>
  <c r="L31" i="19" s="1"/>
  <c r="J23" i="21"/>
  <c r="AH157" i="8"/>
  <c r="J144" i="21"/>
  <c r="AH106" i="8"/>
  <c r="L178" i="19" s="1" a="1"/>
  <c r="L178" i="19" s="1"/>
  <c r="J93" i="21"/>
  <c r="AH166" i="8"/>
  <c r="J153" i="21"/>
  <c r="AH35" i="8"/>
  <c r="L30" i="19" s="1" a="1"/>
  <c r="L30" i="19" s="1"/>
  <c r="J22" i="21"/>
  <c r="AH169" i="8"/>
  <c r="L16" i="19" s="1" a="1"/>
  <c r="L16" i="19" s="1"/>
  <c r="J156" i="21"/>
  <c r="AH234" i="8"/>
  <c r="L121" i="19" s="1" a="1"/>
  <c r="L121" i="19" s="1"/>
  <c r="J221" i="21"/>
  <c r="AH74" i="8"/>
  <c r="L147" i="19" s="1" a="1"/>
  <c r="L147" i="19" s="1"/>
  <c r="J61" i="21"/>
  <c r="AH176" i="8"/>
  <c r="L211" i="19" s="1" a="1"/>
  <c r="L211" i="19" s="1"/>
  <c r="J163" i="21"/>
  <c r="AH109" i="8"/>
  <c r="L181" i="19" s="1" a="1"/>
  <c r="L181" i="19" s="1"/>
  <c r="J96" i="21"/>
  <c r="AH252" i="8"/>
  <c r="L219" i="19" s="1" a="1"/>
  <c r="L219" i="19" s="1"/>
  <c r="J239" i="21"/>
  <c r="AH190" i="8"/>
  <c r="L97" i="19" s="1" a="1"/>
  <c r="L97" i="19" s="1"/>
  <c r="J177" i="21"/>
  <c r="AH249" i="8"/>
  <c r="L102" i="19" s="1" a="1"/>
  <c r="L102" i="19" s="1"/>
  <c r="J236" i="21"/>
  <c r="AH261" i="8"/>
  <c r="J248" i="21"/>
  <c r="AH150" i="8"/>
  <c r="L63" i="19" s="1" a="1"/>
  <c r="L63" i="19" s="1"/>
  <c r="J137" i="21"/>
  <c r="AH51" i="8"/>
  <c r="J38" i="21"/>
  <c r="AH153" i="8"/>
  <c r="L65" i="19" s="1" a="1"/>
  <c r="L65" i="19" s="1"/>
  <c r="J140" i="21"/>
  <c r="AH233" i="8"/>
  <c r="L120" i="19" s="1" a="1"/>
  <c r="L120" i="19" s="1"/>
  <c r="J220" i="21"/>
  <c r="AH108" i="8"/>
  <c r="L180" i="19" s="1" a="1"/>
  <c r="L180" i="19" s="1"/>
  <c r="J95" i="21"/>
  <c r="AH122" i="8"/>
  <c r="L194" i="19" s="1" a="1"/>
  <c r="L194" i="19" s="1"/>
  <c r="J109" i="21"/>
  <c r="AH53" i="8"/>
  <c r="L41" i="19" s="1" a="1"/>
  <c r="L41" i="19" s="1"/>
  <c r="J40" i="21"/>
  <c r="AH110" i="8"/>
  <c r="L182" i="19" s="1" a="1"/>
  <c r="L182" i="19" s="1"/>
  <c r="J97" i="21"/>
  <c r="AH27" i="8"/>
  <c r="L25" i="19" s="1" a="1"/>
  <c r="L25" i="19" s="1"/>
  <c r="J14" i="21"/>
  <c r="AH59" i="8"/>
  <c r="L132" i="19" s="1" a="1"/>
  <c r="L132" i="19" s="1"/>
  <c r="J46" i="21"/>
  <c r="AH64" i="8"/>
  <c r="L137" i="19" s="1" a="1"/>
  <c r="L137" i="19" s="1"/>
  <c r="J51" i="21"/>
  <c r="AH93" i="8"/>
  <c r="L165" i="19" s="1" a="1"/>
  <c r="L165" i="19" s="1"/>
  <c r="J80" i="21"/>
  <c r="AH229" i="8"/>
  <c r="L116" i="19" s="1" a="1"/>
  <c r="L116" i="19" s="1"/>
  <c r="J216" i="21"/>
  <c r="AH194" i="8"/>
  <c r="L83" i="19" s="1" a="1"/>
  <c r="L83" i="19" s="1"/>
  <c r="J181" i="21"/>
  <c r="AH139" i="8"/>
  <c r="L53" i="19" s="1" a="1"/>
  <c r="L53" i="19" s="1"/>
  <c r="J126" i="21"/>
  <c r="AH45" i="8"/>
  <c r="L14" i="19" s="1" a="1"/>
  <c r="L14" i="19" s="1"/>
  <c r="J32" i="21"/>
  <c r="AH241" i="8"/>
  <c r="J228" i="21"/>
  <c r="AH31" i="8"/>
  <c r="J18" i="21"/>
  <c r="AH174" i="8"/>
  <c r="L209" i="19" s="1" a="1"/>
  <c r="L209" i="19" s="1"/>
  <c r="J161" i="21"/>
  <c r="AH126" i="8"/>
  <c r="L198" i="19" s="1" a="1"/>
  <c r="L198" i="19" s="1"/>
  <c r="J113" i="21"/>
  <c r="AH156" i="8"/>
  <c r="L68" i="19" s="1" a="1"/>
  <c r="L68" i="19" s="1"/>
  <c r="J143" i="21"/>
  <c r="AH204" i="8"/>
  <c r="L93" i="19" s="1" a="1"/>
  <c r="L93" i="19" s="1"/>
  <c r="J191" i="21"/>
  <c r="AH61" i="8"/>
  <c r="L134" i="19" s="1" a="1"/>
  <c r="L134" i="19" s="1"/>
  <c r="J48" i="21"/>
  <c r="AH195" i="8"/>
  <c r="L84" i="19" s="1" a="1"/>
  <c r="L84" i="19" s="1"/>
  <c r="J182" i="21"/>
  <c r="AH87" i="8"/>
  <c r="L159" i="19" s="1" a="1"/>
  <c r="L159" i="19" s="1"/>
  <c r="J74" i="21"/>
  <c r="AH262" i="8"/>
  <c r="J249" i="21"/>
  <c r="AH171" i="8"/>
  <c r="L18" i="19" s="1" a="1"/>
  <c r="L18" i="19" s="1"/>
  <c r="J158" i="21"/>
  <c r="AH130" i="8"/>
  <c r="L47" i="19" s="1" a="1"/>
  <c r="L47" i="19" s="1"/>
  <c r="J117" i="21"/>
  <c r="AH128" i="8"/>
  <c r="L200" i="19" s="1" a="1"/>
  <c r="L200" i="19" s="1"/>
  <c r="J115" i="21"/>
  <c r="AH186" i="8"/>
  <c r="L94" i="19" s="1" a="1"/>
  <c r="L94" i="19" s="1"/>
  <c r="J173" i="21"/>
  <c r="AH91" i="8"/>
  <c r="L163" i="19" s="1" a="1"/>
  <c r="L163" i="19" s="1"/>
  <c r="J78" i="21"/>
  <c r="AH237" i="8"/>
  <c r="L110" i="19" s="1" a="1"/>
  <c r="L110" i="19" s="1"/>
  <c r="J224" i="21"/>
  <c r="AH81" i="8"/>
  <c r="L153" i="19" s="1" a="1"/>
  <c r="L153" i="19" s="1"/>
  <c r="J68" i="21"/>
  <c r="AH163" i="8"/>
  <c r="J150" i="21"/>
  <c r="AH79" i="8"/>
  <c r="L151" i="19" s="1" a="1"/>
  <c r="L151" i="19" s="1"/>
  <c r="J66" i="21"/>
  <c r="AH68" i="8"/>
  <c r="L141" i="19" s="1" a="1"/>
  <c r="L141" i="19" s="1"/>
  <c r="J55" i="21"/>
  <c r="AH170" i="8"/>
  <c r="L17" i="19" s="1" a="1"/>
  <c r="L17" i="19" s="1"/>
  <c r="J157" i="21"/>
  <c r="AH62" i="8"/>
  <c r="L135" i="19" s="1" a="1"/>
  <c r="L135" i="19" s="1"/>
  <c r="J49" i="21"/>
  <c r="AH136" i="8"/>
  <c r="L50" i="19" s="1" a="1"/>
  <c r="L50" i="19" s="1"/>
  <c r="J123" i="21"/>
  <c r="AH116" i="8"/>
  <c r="L188" i="19" s="1" a="1"/>
  <c r="L188" i="19" s="1"/>
  <c r="J103" i="21"/>
  <c r="AH17" i="8"/>
  <c r="L11" i="19" s="1" a="1"/>
  <c r="L11" i="19" s="1"/>
  <c r="J4" i="21"/>
  <c r="AH42" i="8"/>
  <c r="L130" i="19" s="1" a="1"/>
  <c r="L130" i="19" s="1"/>
  <c r="J29" i="21"/>
  <c r="AH23" i="8"/>
  <c r="L24" i="19" s="1" a="1"/>
  <c r="L24" i="19" s="1"/>
  <c r="J10" i="21"/>
  <c r="AH98" i="8"/>
  <c r="L170" i="19" s="1" a="1"/>
  <c r="L170" i="19" s="1"/>
  <c r="J85" i="21"/>
  <c r="AH88" i="8"/>
  <c r="L160" i="19" s="1" a="1"/>
  <c r="L160" i="19" s="1"/>
  <c r="J75" i="21"/>
  <c r="AH211" i="8"/>
  <c r="L78" i="19" s="1" a="1"/>
  <c r="L78" i="19" s="1"/>
  <c r="J198" i="21"/>
  <c r="AH260" i="8"/>
  <c r="L128" i="19" s="1" a="1"/>
  <c r="L128" i="19" s="1"/>
  <c r="J247" i="21"/>
  <c r="AH180" i="8"/>
  <c r="L72" i="19" s="1" a="1"/>
  <c r="L72" i="19" s="1"/>
  <c r="J167" i="21"/>
  <c r="AH207" i="8"/>
  <c r="L76" i="19" s="1" a="1"/>
  <c r="L76" i="19" s="1"/>
  <c r="J194" i="21"/>
  <c r="AH125" i="8"/>
  <c r="J112" i="21"/>
  <c r="AH111" i="8"/>
  <c r="L183" i="19" s="1" a="1"/>
  <c r="L183" i="19" s="1"/>
  <c r="J98" i="21"/>
  <c r="AH84" i="8"/>
  <c r="L156" i="19" s="1" a="1"/>
  <c r="L156" i="19" s="1"/>
  <c r="J71" i="21"/>
  <c r="AH149" i="8"/>
  <c r="L62" i="19" s="1" a="1"/>
  <c r="L62" i="19" s="1"/>
  <c r="J136" i="21"/>
  <c r="AH32" i="8"/>
  <c r="L34" i="19" s="1" a="1"/>
  <c r="L34" i="19" s="1"/>
  <c r="J19" i="21"/>
  <c r="AH232" i="8"/>
  <c r="L119" i="19" s="1" a="1"/>
  <c r="L119" i="19" s="1"/>
  <c r="J219" i="21"/>
  <c r="AH218" i="8"/>
  <c r="L218" i="19" s="1" a="1"/>
  <c r="L218" i="19" s="1"/>
  <c r="J205" i="21"/>
  <c r="AH172" i="8"/>
  <c r="L19" i="19" s="1" a="1"/>
  <c r="L19" i="19" s="1"/>
  <c r="J159" i="21"/>
  <c r="AH162" i="8"/>
  <c r="J149" i="21"/>
  <c r="AH56" i="8"/>
  <c r="L43" i="19" s="1" a="1"/>
  <c r="L43" i="19" s="1"/>
  <c r="J43" i="21"/>
  <c r="AH202" i="8"/>
  <c r="L91" i="19" s="1" a="1"/>
  <c r="L91" i="19" s="1"/>
  <c r="J189" i="21"/>
  <c r="AH205" i="8"/>
  <c r="L73" i="19" s="1" a="1"/>
  <c r="L73" i="19" s="1"/>
  <c r="J192" i="21"/>
  <c r="AH228" i="8"/>
  <c r="L115" i="19" s="1" a="1"/>
  <c r="L115" i="19" s="1"/>
  <c r="J215" i="21"/>
  <c r="AH101" i="8"/>
  <c r="L173" i="19" s="1" a="1"/>
  <c r="L173" i="19" s="1"/>
  <c r="J88" i="21"/>
  <c r="AH63" i="8"/>
  <c r="J50" i="21"/>
  <c r="AH105" i="8"/>
  <c r="L177" i="19" s="1" a="1"/>
  <c r="L177" i="19" s="1"/>
  <c r="J92" i="21"/>
  <c r="AH165" i="8"/>
  <c r="J152" i="21"/>
  <c r="AH95" i="8"/>
  <c r="L167" i="19" s="1" a="1"/>
  <c r="L167" i="19" s="1"/>
  <c r="J82" i="21"/>
  <c r="AH155" i="8"/>
  <c r="L67" i="19" s="1" a="1"/>
  <c r="L67" i="19" s="1"/>
  <c r="J142" i="21"/>
  <c r="AH259" i="8"/>
  <c r="L127" i="19" s="1" a="1"/>
  <c r="L127" i="19" s="1"/>
  <c r="J246" i="21"/>
  <c r="AH179" i="8"/>
  <c r="L71" i="19" s="1" a="1"/>
  <c r="L71" i="19" s="1"/>
  <c r="J166" i="21"/>
  <c r="AH257" i="8"/>
  <c r="L108" i="19" s="1" a="1"/>
  <c r="L108" i="19" s="1"/>
  <c r="J244" i="21"/>
  <c r="AH67" i="8"/>
  <c r="L140" i="19" s="1" a="1"/>
  <c r="L140" i="19" s="1"/>
  <c r="J54" i="21"/>
  <c r="AH245" i="8"/>
  <c r="L124" i="19" s="1" a="1"/>
  <c r="L124" i="19" s="1"/>
  <c r="J232" i="21"/>
  <c r="AH160" i="8"/>
  <c r="L15" i="19" s="1" a="1"/>
  <c r="L15" i="19" s="1"/>
  <c r="J147" i="21"/>
  <c r="AH246" i="8"/>
  <c r="L126" i="19" s="1" a="1"/>
  <c r="L126" i="19" s="1"/>
  <c r="J233" i="21"/>
  <c r="AH124" i="8"/>
  <c r="L196" i="19" s="1" a="1"/>
  <c r="L196" i="19" s="1"/>
  <c r="J111" i="21"/>
  <c r="AH41" i="8"/>
  <c r="L129" i="19" s="1" a="1"/>
  <c r="L129" i="19" s="1"/>
  <c r="J28" i="21"/>
  <c r="AH86" i="8"/>
  <c r="L158" i="19" s="1" a="1"/>
  <c r="L158" i="19" s="1"/>
  <c r="J73" i="21"/>
  <c r="AH161" i="8"/>
  <c r="J148" i="21"/>
  <c r="AH69" i="8"/>
  <c r="L142" i="19" s="1" a="1"/>
  <c r="L142" i="19" s="1"/>
  <c r="J56" i="21"/>
  <c r="AH238" i="8"/>
  <c r="L111" i="19" s="1" a="1"/>
  <c r="L111" i="19" s="1"/>
  <c r="J225" i="21"/>
  <c r="AH65" i="8"/>
  <c r="L138" i="19" s="1" a="1"/>
  <c r="L138" i="19" s="1"/>
  <c r="J52" i="21"/>
  <c r="AH38" i="8"/>
  <c r="L23" i="19" s="1" a="1"/>
  <c r="L23" i="19" s="1"/>
  <c r="J25" i="21"/>
  <c r="AH216" i="8"/>
  <c r="L216" i="19" s="1" a="1"/>
  <c r="L216" i="19" s="1"/>
  <c r="J203" i="21"/>
  <c r="AH189" i="8"/>
  <c r="L96" i="19" s="1" a="1"/>
  <c r="L96" i="19" s="1"/>
  <c r="J176" i="21"/>
  <c r="AH137" i="8"/>
  <c r="L51" i="19" s="1" a="1"/>
  <c r="L51" i="19" s="1"/>
  <c r="J124" i="21"/>
  <c r="AH187" i="8"/>
  <c r="L95" i="19" s="1" a="1"/>
  <c r="L95" i="19" s="1"/>
  <c r="J174" i="21"/>
  <c r="AH132" i="8"/>
  <c r="L49" i="19" s="1" a="1"/>
  <c r="L49" i="19" s="1"/>
  <c r="J119" i="21"/>
  <c r="AH99" i="8"/>
  <c r="L171" i="19" s="1" a="1"/>
  <c r="L171" i="19" s="1"/>
  <c r="J86" i="21"/>
  <c r="AH217" i="8"/>
  <c r="L217" i="19" s="1" a="1"/>
  <c r="L217" i="19" s="1"/>
  <c r="J204" i="21"/>
  <c r="AH181" i="8"/>
  <c r="J168" i="21"/>
  <c r="AH21" i="8"/>
  <c r="L22" i="19" s="1" a="1"/>
  <c r="L22" i="19" s="1"/>
  <c r="J8" i="21"/>
  <c r="AH164" i="8"/>
  <c r="J151" i="21"/>
  <c r="AH83" i="8"/>
  <c r="L155" i="19" s="1" a="1"/>
  <c r="L155" i="19" s="1"/>
  <c r="J70" i="21"/>
  <c r="AH197" i="8"/>
  <c r="L87" i="19" s="1" a="1"/>
  <c r="L87" i="19" s="1"/>
  <c r="J184" i="21"/>
  <c r="AH107" i="8"/>
  <c r="L179" i="19" s="1" a="1"/>
  <c r="L179" i="19" s="1"/>
  <c r="J94" i="21"/>
  <c r="AH173" i="8"/>
  <c r="L208" i="19" s="1" a="1"/>
  <c r="L208" i="19" s="1"/>
  <c r="J160" i="21"/>
  <c r="AH66" i="8"/>
  <c r="J53" i="21"/>
  <c r="AH118" i="8"/>
  <c r="L190" i="19" s="1" a="1"/>
  <c r="L190" i="19" s="1"/>
  <c r="J105" i="21"/>
  <c r="AH25" i="8"/>
  <c r="L27" i="19" s="1" a="1"/>
  <c r="L27" i="19" s="1"/>
  <c r="J12" i="21"/>
  <c r="AH253" i="8"/>
  <c r="L105" i="19" s="1" a="1"/>
  <c r="L105" i="19" s="1"/>
  <c r="J240" i="21"/>
  <c r="AH50" i="8"/>
  <c r="L38" i="19" s="1" a="1"/>
  <c r="L38" i="19" s="1"/>
  <c r="J37" i="21"/>
  <c r="AH256" i="8"/>
  <c r="L107" i="19" s="1" a="1"/>
  <c r="L107" i="19" s="1"/>
  <c r="J243" i="21"/>
  <c r="AH199" i="8"/>
  <c r="L86" i="19" s="1" a="1"/>
  <c r="L86" i="19" s="1"/>
  <c r="J186" i="21"/>
  <c r="AH96" i="8"/>
  <c r="L168" i="19" s="1" a="1"/>
  <c r="L168" i="19" s="1"/>
  <c r="J83" i="21"/>
  <c r="AH92" i="8"/>
  <c r="L164" i="19" s="1" a="1"/>
  <c r="L164" i="19" s="1"/>
  <c r="J79" i="21"/>
  <c r="AH175" i="8"/>
  <c r="L210" i="19" s="1" a="1"/>
  <c r="L210" i="19" s="1"/>
  <c r="J162" i="21"/>
  <c r="AH114" i="8"/>
  <c r="L186" i="19" s="1" a="1"/>
  <c r="L186" i="19" s="1"/>
  <c r="J101" i="21"/>
  <c r="AH112" i="8"/>
  <c r="L184" i="19" s="1" a="1"/>
  <c r="L184" i="19" s="1"/>
  <c r="J99" i="21"/>
  <c r="AH29" i="8"/>
  <c r="L28" i="19" s="1" a="1"/>
  <c r="L28" i="19" s="1"/>
  <c r="J16" i="21"/>
  <c r="AH26" i="8"/>
  <c r="L26" i="19" s="1" a="1"/>
  <c r="L26" i="19" s="1"/>
  <c r="J13" i="21"/>
  <c r="AH200" i="8"/>
  <c r="L88" i="19" s="1" a="1"/>
  <c r="L88" i="19" s="1"/>
  <c r="J187" i="21"/>
  <c r="AH248" i="8"/>
  <c r="L101" i="19" s="1" a="1"/>
  <c r="L101" i="19" s="1"/>
  <c r="J235" i="21"/>
  <c r="AH60" i="8"/>
  <c r="L133" i="19" s="1" a="1"/>
  <c r="L133" i="19" s="1"/>
  <c r="J47" i="21"/>
  <c r="AH235" i="8"/>
  <c r="L122" i="19" s="1" a="1"/>
  <c r="L122" i="19" s="1"/>
  <c r="J222" i="21"/>
  <c r="AH97" i="8"/>
  <c r="L169" i="19" s="1" a="1"/>
  <c r="L169" i="19" s="1"/>
  <c r="J84" i="21"/>
  <c r="AH244" i="8"/>
  <c r="L125" i="19" s="1" a="1"/>
  <c r="L125" i="19" s="1"/>
  <c r="J231" i="21"/>
  <c r="AH147" i="8"/>
  <c r="L60" i="19" s="1" a="1"/>
  <c r="L60" i="19" s="1"/>
  <c r="J134" i="21"/>
  <c r="AH226" i="8"/>
  <c r="L100" i="19" s="1" a="1"/>
  <c r="L100" i="19" s="1"/>
  <c r="J213" i="21"/>
  <c r="AH240" i="8"/>
  <c r="L113" i="19" s="1" a="1"/>
  <c r="L113" i="19" s="1"/>
  <c r="J227" i="21"/>
  <c r="AH221" i="8"/>
  <c r="L21" i="19" s="1" a="1"/>
  <c r="L21" i="19" s="1"/>
  <c r="J208" i="21"/>
  <c r="AH82" i="8"/>
  <c r="L154" i="19" s="1" a="1"/>
  <c r="L154" i="19" s="1"/>
  <c r="J69" i="21"/>
  <c r="AH119" i="8"/>
  <c r="L191" i="19" s="1" a="1"/>
  <c r="L191" i="19" s="1"/>
  <c r="J106" i="21"/>
  <c r="AH115" i="8"/>
  <c r="L187" i="19" s="1" a="1"/>
  <c r="L187" i="19" s="1"/>
  <c r="J102" i="21"/>
  <c r="AH43" i="8"/>
  <c r="L131" i="19" s="1" a="1"/>
  <c r="L131" i="19" s="1"/>
  <c r="J30" i="21"/>
  <c r="AH30" i="8"/>
  <c r="L36" i="19" s="1" a="1"/>
  <c r="L36" i="19" s="1"/>
  <c r="J17" i="21"/>
  <c r="AH55" i="8"/>
  <c r="L42" i="19" s="1" a="1"/>
  <c r="L42" i="19" s="1"/>
  <c r="J42" i="21"/>
  <c r="AH47" i="8"/>
  <c r="L13" i="19" s="1" a="1"/>
  <c r="L13" i="19" s="1"/>
  <c r="J34" i="21"/>
  <c r="AH236" i="8"/>
  <c r="L109" i="19" s="1" a="1"/>
  <c r="L109" i="19" s="1"/>
  <c r="J223" i="21"/>
  <c r="AH250" i="8"/>
  <c r="L103" i="19" s="1" a="1"/>
  <c r="L103" i="19" s="1"/>
  <c r="J237" i="21"/>
  <c r="AH151" i="8"/>
  <c r="L64" i="19" s="1" a="1"/>
  <c r="L64" i="19" s="1"/>
  <c r="J138" i="21"/>
  <c r="AH104" i="8"/>
  <c r="L176" i="19" s="1" a="1"/>
  <c r="L176" i="19" s="1"/>
  <c r="J91" i="21"/>
  <c r="AH37" i="8"/>
  <c r="L32" i="19" s="1" a="1"/>
  <c r="L32" i="19" s="1"/>
  <c r="J24" i="21"/>
  <c r="AH182" i="8"/>
  <c r="J169" i="21"/>
  <c r="AH89" i="8"/>
  <c r="L161" i="19" s="1" a="1"/>
  <c r="L161" i="19" s="1"/>
  <c r="J76" i="21"/>
  <c r="AH138" i="8"/>
  <c r="L52" i="19" s="1" a="1"/>
  <c r="L52" i="19" s="1"/>
  <c r="J125" i="21"/>
  <c r="AH49" i="8"/>
  <c r="L37" i="19" s="1" a="1"/>
  <c r="L37" i="19" s="1"/>
  <c r="J36" i="21"/>
  <c r="AH212" i="8"/>
  <c r="L79" i="19" s="1" a="1"/>
  <c r="L79" i="19" s="1"/>
  <c r="J199" i="21"/>
  <c r="AH76" i="8"/>
  <c r="L148" i="19" s="1" a="1"/>
  <c r="L148" i="19" s="1"/>
  <c r="J63" i="21"/>
  <c r="AH206" i="8"/>
  <c r="L75" i="19" s="1" a="1"/>
  <c r="L75" i="19" s="1"/>
  <c r="J193" i="21"/>
  <c r="AH145" i="8"/>
  <c r="L59" i="19" s="1" a="1"/>
  <c r="L59" i="19" s="1"/>
  <c r="J132" i="21"/>
  <c r="AH143" i="8"/>
  <c r="L57" i="19" s="1" a="1"/>
  <c r="L57" i="19" s="1"/>
  <c r="J130" i="21"/>
  <c r="AH71" i="8"/>
  <c r="L144" i="19" s="1" a="1"/>
  <c r="L144" i="19" s="1"/>
  <c r="J58" i="21"/>
  <c r="AH117" i="8"/>
  <c r="L189" i="19" s="1" a="1"/>
  <c r="L189" i="19" s="1"/>
  <c r="J104" i="21"/>
  <c r="AH80" i="8"/>
  <c r="L152" i="19" s="1" a="1"/>
  <c r="L152" i="19" s="1"/>
  <c r="J67" i="21"/>
  <c r="AH196" i="8"/>
  <c r="L85" i="19" s="1" a="1"/>
  <c r="L85" i="19" s="1"/>
  <c r="J183" i="21"/>
  <c r="AH141" i="8"/>
  <c r="L55" i="19" s="1" a="1"/>
  <c r="L55" i="19" s="1"/>
  <c r="J128" i="21"/>
  <c r="AH33" i="8"/>
  <c r="L35" i="19" s="1" a="1"/>
  <c r="L35" i="19" s="1"/>
  <c r="J20" i="21"/>
  <c r="AH231" i="8"/>
  <c r="L118" i="19" s="1" a="1"/>
  <c r="L118" i="19" s="1"/>
  <c r="J218" i="21"/>
  <c r="AH85" i="8"/>
  <c r="L157" i="19" s="1" a="1"/>
  <c r="L157" i="19" s="1"/>
  <c r="J72" i="21"/>
  <c r="AH121" i="8"/>
  <c r="L193" i="19" s="1" a="1"/>
  <c r="L193" i="19" s="1"/>
  <c r="J108" i="21"/>
  <c r="AH251" i="8"/>
  <c r="L104" i="19" s="1" a="1"/>
  <c r="L104" i="19" s="1"/>
  <c r="J238" i="21"/>
  <c r="AH239" i="8"/>
  <c r="L112" i="19" s="1" a="1"/>
  <c r="L112" i="19" s="1"/>
  <c r="J226" i="21"/>
  <c r="AH167" i="8"/>
  <c r="J154" i="21"/>
  <c r="AH198" i="8"/>
  <c r="L89" i="19" s="1" a="1"/>
  <c r="L89" i="19" s="1"/>
  <c r="J185" i="21"/>
  <c r="AH148" i="8"/>
  <c r="L61" i="19" s="1" a="1"/>
  <c r="L61" i="19" s="1"/>
  <c r="J135" i="21"/>
  <c r="AH140" i="8"/>
  <c r="L54" i="19" s="1" a="1"/>
  <c r="L54" i="19" s="1"/>
  <c r="J127" i="21"/>
  <c r="AH183" i="8"/>
  <c r="J170" i="21"/>
  <c r="AH213" i="8"/>
  <c r="L80" i="19" s="1" a="1"/>
  <c r="L80" i="19" s="1"/>
  <c r="J200" i="21"/>
  <c r="AH192" i="8"/>
  <c r="L81" i="19" s="1" a="1"/>
  <c r="L81" i="19" s="1"/>
  <c r="J179" i="21"/>
  <c r="AH73" i="8"/>
  <c r="L146" i="19" s="1" a="1"/>
  <c r="L146" i="19" s="1"/>
  <c r="J60" i="21"/>
  <c r="AH223" i="8"/>
  <c r="L98" i="19" s="1" a="1"/>
  <c r="L98" i="19" s="1"/>
  <c r="J210" i="21"/>
  <c r="AH210" i="8"/>
  <c r="L74" i="19" s="1" a="1"/>
  <c r="L74" i="19" s="1"/>
  <c r="J197" i="21"/>
  <c r="AH201" i="8"/>
  <c r="L90" i="19" s="1" a="1"/>
  <c r="L90" i="19" s="1"/>
  <c r="J188" i="21"/>
  <c r="AH225" i="8"/>
  <c r="L20" i="19" s="1" a="1"/>
  <c r="L20" i="19" s="1"/>
  <c r="J212" i="21"/>
  <c r="AH224" i="8"/>
  <c r="L99" i="19" s="1" a="1"/>
  <c r="L99" i="19" s="1"/>
  <c r="J211" i="21"/>
  <c r="AH78" i="8"/>
  <c r="L150" i="19" s="1" a="1"/>
  <c r="L150" i="19" s="1"/>
  <c r="J65" i="21"/>
  <c r="AH203" i="8"/>
  <c r="L92" i="19" s="1" a="1"/>
  <c r="L92" i="19" s="1"/>
  <c r="J190" i="21"/>
  <c r="AH52" i="8"/>
  <c r="L40" i="19" s="1" a="1"/>
  <c r="L40" i="19" s="1"/>
  <c r="J39" i="21"/>
  <c r="AH72" i="8"/>
  <c r="L145" i="19" s="1" a="1"/>
  <c r="L145" i="19" s="1"/>
  <c r="J59" i="21"/>
  <c r="AH34" i="8"/>
  <c r="L29" i="19" s="1" a="1"/>
  <c r="L29" i="19" s="1"/>
  <c r="J21" i="21"/>
  <c r="AH113" i="8"/>
  <c r="L185" i="19" s="1" a="1"/>
  <c r="L185" i="19" s="1"/>
  <c r="J100" i="21"/>
  <c r="AH215" i="8"/>
  <c r="L215" i="19" s="1" a="1"/>
  <c r="L215" i="19" s="1"/>
  <c r="J202" i="21"/>
  <c r="AH102" i="8"/>
  <c r="L174" i="19" s="1" a="1"/>
  <c r="L174" i="19" s="1"/>
  <c r="J89" i="21"/>
  <c r="AH131" i="8"/>
  <c r="L48" i="19" s="1" a="1"/>
  <c r="L48" i="19" s="1"/>
  <c r="J118" i="21"/>
  <c r="AH142" i="8"/>
  <c r="L56" i="19" s="1" a="1"/>
  <c r="L56" i="19" s="1"/>
  <c r="J129" i="21"/>
  <c r="AH123" i="8"/>
  <c r="L195" i="19" s="1" a="1"/>
  <c r="L195" i="19" s="1"/>
  <c r="J110" i="21"/>
  <c r="AC32" i="8"/>
  <c r="AC37" i="8"/>
  <c r="AC42" i="8"/>
  <c r="AC41" i="8"/>
  <c r="AC249" i="8"/>
  <c r="AC172" i="8"/>
  <c r="AC162" i="8"/>
  <c r="AC35" i="8"/>
  <c r="AC250" i="8"/>
  <c r="AC38" i="8"/>
  <c r="AC160" i="8"/>
  <c r="AC43" i="8"/>
  <c r="AC187" i="8"/>
  <c r="AC155" i="8"/>
  <c r="AC234" i="8"/>
  <c r="AC246" i="8"/>
  <c r="AC214" i="8"/>
  <c r="AC225" i="8"/>
  <c r="AC70" i="8"/>
  <c r="AC34" i="8"/>
  <c r="AC238" i="8"/>
  <c r="AC76" i="8"/>
  <c r="AC226" i="8"/>
  <c r="AC260" i="8"/>
  <c r="AC170" i="8"/>
  <c r="AC128" i="8"/>
  <c r="AC259" i="8"/>
  <c r="AC97" i="8"/>
  <c r="AC103" i="8"/>
  <c r="AC106" i="8"/>
  <c r="AC196" i="8"/>
  <c r="AC215" i="8"/>
  <c r="AC71" i="8"/>
  <c r="AC150" i="8"/>
  <c r="AC110" i="8"/>
  <c r="AC221" i="8"/>
  <c r="AC171" i="8"/>
  <c r="AC261" i="8"/>
  <c r="AC130" i="8"/>
  <c r="AC113" i="8"/>
  <c r="AC163" i="8"/>
  <c r="AC240" i="8"/>
  <c r="AC262" i="8"/>
  <c r="AC169" i="8"/>
  <c r="AC91" i="8"/>
  <c r="AC208" i="8"/>
  <c r="AC102" i="8"/>
  <c r="AC237" i="8"/>
  <c r="AC257" i="8"/>
  <c r="AC218" i="8"/>
  <c r="AC147" i="8"/>
  <c r="AC94" i="8"/>
  <c r="AC45" i="8"/>
  <c r="AC167" i="8"/>
  <c r="AC92" i="8"/>
  <c r="AC228" i="8"/>
  <c r="AC31" i="8"/>
  <c r="AC217" i="8"/>
  <c r="AC197" i="8"/>
  <c r="AC251" i="8"/>
  <c r="AC229" i="8"/>
  <c r="AC125" i="8"/>
  <c r="AC137" i="8"/>
  <c r="AC164" i="8"/>
  <c r="AC252" i="8"/>
  <c r="AC248" i="8"/>
  <c r="AC139" i="8"/>
  <c r="AC205" i="8"/>
  <c r="AC72" i="8"/>
  <c r="AC105" i="8"/>
  <c r="AC83" i="8"/>
  <c r="AC108" i="8"/>
  <c r="AC223" i="8"/>
  <c r="AC244" i="8"/>
  <c r="AC99" i="8"/>
  <c r="AC181" i="8"/>
  <c r="AC109" i="8"/>
  <c r="AC173" i="8"/>
  <c r="AC256" i="8"/>
  <c r="AC209" i="8"/>
  <c r="AC210" i="8"/>
  <c r="AC77" i="8"/>
  <c r="AC107" i="8"/>
  <c r="AC161" i="8"/>
  <c r="AC241" i="8"/>
  <c r="AC114" i="8"/>
  <c r="AC65" i="8"/>
  <c r="AC115" i="8"/>
  <c r="AC122" i="8"/>
  <c r="AC111" i="8"/>
  <c r="AC116" i="8"/>
  <c r="AC121" i="8"/>
  <c r="AC119" i="8"/>
  <c r="AC117" i="8"/>
  <c r="AC166" i="8"/>
  <c r="AC120" i="8"/>
  <c r="AC112" i="8"/>
  <c r="AC230" i="8"/>
  <c r="AC124" i="8"/>
  <c r="AC66" i="8"/>
  <c r="AC132" i="8"/>
  <c r="AC49" i="8"/>
  <c r="AC180" i="8"/>
  <c r="AC86" i="8"/>
  <c r="AC131" i="8"/>
  <c r="AC88" i="8"/>
  <c r="AC157" i="8"/>
  <c r="AC98" i="8"/>
  <c r="AC174" i="8"/>
  <c r="AC96" i="8"/>
  <c r="AC136" i="8"/>
  <c r="AC213" i="8"/>
  <c r="AC123" i="8"/>
  <c r="AC207" i="8"/>
  <c r="AC145" i="8"/>
  <c r="AC149" i="8"/>
  <c r="AC200" i="8"/>
  <c r="AC193" i="8"/>
  <c r="AC61" i="8"/>
  <c r="AC154" i="8"/>
  <c r="AC182" i="8"/>
  <c r="AC176" i="8"/>
  <c r="AC206" i="8"/>
  <c r="AC81" i="8"/>
  <c r="AC118" i="8"/>
  <c r="AC79" i="8"/>
  <c r="AC67" i="8"/>
  <c r="AC203" i="8"/>
  <c r="AC179" i="8"/>
  <c r="AC69" i="8"/>
  <c r="AC175" i="8"/>
  <c r="AC195" i="8"/>
  <c r="AC51" i="8"/>
  <c r="AC143" i="8"/>
  <c r="AC59" i="8"/>
  <c r="AC151" i="8"/>
  <c r="AC56" i="8"/>
  <c r="AC194" i="8"/>
  <c r="AC178" i="8"/>
  <c r="AC138" i="8"/>
  <c r="AC47" i="8"/>
  <c r="AC63" i="8"/>
  <c r="AC201" i="8"/>
  <c r="AC127" i="8"/>
  <c r="AC141" i="8"/>
  <c r="AC153" i="8"/>
  <c r="AC204" i="8"/>
  <c r="AC211" i="8"/>
  <c r="AC30" i="8"/>
  <c r="AC183" i="8"/>
  <c r="AC100" i="8"/>
  <c r="AC68" i="8"/>
  <c r="AC199" i="8"/>
  <c r="AC53" i="8"/>
  <c r="AC142" i="8"/>
  <c r="AC52" i="8"/>
  <c r="AC140" i="8"/>
  <c r="AC90" i="8"/>
  <c r="AC198" i="8"/>
  <c r="AC148" i="8"/>
  <c r="AC93" i="8"/>
  <c r="AC101" i="8"/>
  <c r="AC87" i="8"/>
  <c r="AC212" i="8"/>
  <c r="AC165" i="8"/>
  <c r="AC89" i="8"/>
  <c r="AC80" i="8"/>
  <c r="AC192" i="8"/>
  <c r="AC64" i="8"/>
  <c r="AC85" i="8"/>
  <c r="AC55" i="8"/>
  <c r="AC62" i="8"/>
  <c r="AC202" i="8"/>
  <c r="AC156" i="8"/>
  <c r="AC95" i="8"/>
  <c r="AC104" i="8"/>
  <c r="AC74" i="8"/>
  <c r="AC186" i="8"/>
  <c r="AC60" i="8"/>
  <c r="AC189" i="8"/>
  <c r="AC27" i="8"/>
  <c r="AC78" i="8"/>
  <c r="AC235" i="8"/>
  <c r="AC126" i="8"/>
  <c r="AC84" i="8"/>
  <c r="AC232" i="8"/>
  <c r="AC236" i="8"/>
  <c r="AC216" i="8"/>
  <c r="AC233" i="8"/>
  <c r="AC231" i="8"/>
  <c r="AC253" i="8"/>
  <c r="AC73" i="8"/>
  <c r="AC190" i="8"/>
  <c r="AC245" i="8"/>
  <c r="AC243" i="8"/>
  <c r="AC36" i="8"/>
  <c r="AC144" i="8"/>
  <c r="AC50" i="8"/>
  <c r="AC255" i="8"/>
  <c r="AC239" i="8"/>
  <c r="AC33" i="8"/>
  <c r="AC224" i="8"/>
  <c r="AC82" i="8"/>
  <c r="I143" i="19" a="1"/>
  <c r="I143" i="19" s="1"/>
  <c r="K143" i="19" s="1"/>
  <c r="E146" i="19"/>
  <c r="I30" i="19" a="1"/>
  <c r="I30" i="19" s="1"/>
  <c r="K30" i="19" s="1"/>
  <c r="F91" i="19" a="1"/>
  <c r="F91" i="19" s="1"/>
  <c r="E89" i="19"/>
  <c r="H179" i="19"/>
  <c r="H31" i="19"/>
  <c r="H25" i="19"/>
  <c r="F112" i="19" a="1"/>
  <c r="F112" i="19" s="1"/>
  <c r="H155" i="19"/>
  <c r="H127" i="19"/>
  <c r="H133" i="19"/>
  <c r="F101" i="19" a="1"/>
  <c r="F101" i="19" s="1"/>
  <c r="E174" i="19"/>
  <c r="G203" i="19" a="1"/>
  <c r="G203" i="19" s="1"/>
  <c r="H50" i="19"/>
  <c r="E18" i="19"/>
  <c r="E153" i="19"/>
  <c r="I200" i="19" a="1"/>
  <c r="I200" i="19" s="1"/>
  <c r="K200" i="19" s="1"/>
  <c r="H115" i="19"/>
  <c r="I31" i="19" a="1"/>
  <c r="I31" i="19" s="1"/>
  <c r="K31" i="19" s="1"/>
  <c r="E72" i="19"/>
  <c r="E103" i="19"/>
  <c r="H217" i="19"/>
  <c r="G61" i="19" a="1"/>
  <c r="G61" i="19" s="1"/>
  <c r="G148" i="19" a="1"/>
  <c r="G148" i="19" s="1"/>
  <c r="F126" i="19" a="1"/>
  <c r="F126" i="19" s="1"/>
  <c r="H144" i="19"/>
  <c r="H81" i="19"/>
  <c r="E190" i="19"/>
  <c r="G73" i="19" a="1"/>
  <c r="G73" i="19" s="1"/>
  <c r="G142" i="19" a="1"/>
  <c r="G142" i="19" s="1"/>
  <c r="I99" i="19" a="1"/>
  <c r="I99" i="19" s="1"/>
  <c r="K99" i="19" s="1"/>
  <c r="I74" i="20" s="1"/>
  <c r="G170" i="19" a="1"/>
  <c r="G170" i="19" s="1"/>
  <c r="G187" i="19" a="1"/>
  <c r="G187" i="19" s="1"/>
  <c r="F109" i="19" a="1"/>
  <c r="F109" i="19" s="1"/>
  <c r="I60" i="19" a="1"/>
  <c r="I60" i="19" s="1"/>
  <c r="K60" i="19" s="1"/>
  <c r="E195" i="19"/>
  <c r="E71" i="19"/>
  <c r="I212" i="19" a="1"/>
  <c r="I212" i="19" s="1"/>
  <c r="K212" i="19" s="1"/>
  <c r="F199" i="19" a="1"/>
  <c r="F199" i="19" s="1"/>
  <c r="F42" i="19" a="1"/>
  <c r="F42" i="19" s="1"/>
  <c r="H112" i="19"/>
  <c r="E178" i="19"/>
  <c r="I90" i="19" a="1"/>
  <c r="I90" i="19" s="1"/>
  <c r="K90" i="19" s="1"/>
  <c r="G150" i="19" a="1"/>
  <c r="G150" i="19" s="1"/>
  <c r="G119" i="19" a="1"/>
  <c r="G119" i="19" s="1"/>
  <c r="H132" i="19"/>
  <c r="I190" i="19" a="1"/>
  <c r="I190" i="19" s="1"/>
  <c r="K190" i="19" s="1"/>
  <c r="E55" i="19"/>
  <c r="H48" i="19"/>
  <c r="I214" i="19" a="1"/>
  <c r="I214" i="19" s="1"/>
  <c r="K214" i="19" s="1"/>
  <c r="F151" i="19" a="1"/>
  <c r="F151" i="19" s="1"/>
  <c r="H187" i="19"/>
  <c r="F194" i="19" a="1"/>
  <c r="F194" i="19" s="1"/>
  <c r="G95" i="19" a="1"/>
  <c r="G95" i="19" s="1"/>
  <c r="G41" i="19" a="1"/>
  <c r="G41" i="19" s="1"/>
  <c r="G130" i="19" a="1"/>
  <c r="G130" i="19" s="1"/>
  <c r="F141" i="19" a="1"/>
  <c r="F141" i="19" s="1"/>
  <c r="G59" i="19" a="1"/>
  <c r="G59" i="19" s="1"/>
  <c r="G104" i="19" a="1"/>
  <c r="G104" i="19" s="1"/>
  <c r="E130" i="19"/>
  <c r="G74" i="19" a="1"/>
  <c r="G74" i="19" s="1"/>
  <c r="F76" i="19" a="1"/>
  <c r="F76" i="19" s="1"/>
  <c r="E90" i="19"/>
  <c r="E203" i="19"/>
  <c r="I157" i="19" a="1"/>
  <c r="I157" i="19" s="1"/>
  <c r="K157" i="19" s="1"/>
  <c r="H60" i="19"/>
  <c r="I50" i="19" a="1"/>
  <c r="I50" i="19" s="1"/>
  <c r="K50" i="19" s="1"/>
  <c r="G10" i="19" a="1"/>
  <c r="G10" i="19" s="1"/>
  <c r="I136" i="19" a="1"/>
  <c r="I136" i="19" s="1"/>
  <c r="K136" i="19" s="1"/>
  <c r="G102" i="19" a="1"/>
  <c r="G102" i="19" s="1"/>
  <c r="G20" i="19" a="1"/>
  <c r="G20" i="19" s="1"/>
  <c r="H208" i="19"/>
  <c r="H43" i="19"/>
  <c r="H118" i="19"/>
  <c r="H15" i="19"/>
  <c r="G29" i="19" a="1"/>
  <c r="G29" i="19" s="1"/>
  <c r="E164" i="19"/>
  <c r="H39" i="19"/>
  <c r="F15" i="19" a="1"/>
  <c r="F15" i="19" s="1"/>
  <c r="G65" i="19" a="1"/>
  <c r="G65" i="19" s="1"/>
  <c r="G35" i="19" a="1"/>
  <c r="G35" i="19" s="1"/>
  <c r="I153" i="19" a="1"/>
  <c r="I153" i="19" s="1"/>
  <c r="K153" i="19" s="1"/>
  <c r="I218" i="19" a="1"/>
  <c r="I218" i="19" s="1"/>
  <c r="K218" i="19" s="1"/>
  <c r="F197" i="19" a="1"/>
  <c r="F197" i="19" s="1"/>
  <c r="E49" i="19"/>
  <c r="H173" i="19"/>
  <c r="I61" i="19" a="1"/>
  <c r="I61" i="19" s="1"/>
  <c r="K61" i="19" s="1"/>
  <c r="G206" i="19" a="1"/>
  <c r="G206" i="19" s="1"/>
  <c r="E160" i="19"/>
  <c r="I78" i="19" a="1"/>
  <c r="I78" i="19" s="1"/>
  <c r="K78" i="19" s="1"/>
  <c r="E114" i="19"/>
  <c r="E36" i="19"/>
  <c r="I32" i="19" a="1"/>
  <c r="I32" i="19" s="1"/>
  <c r="K32" i="19" s="1"/>
  <c r="H101" i="19"/>
  <c r="H85" i="19"/>
  <c r="E53" i="19"/>
  <c r="H61" i="19"/>
  <c r="H114" i="19"/>
  <c r="G47" i="19" a="1"/>
  <c r="G47" i="19" s="1"/>
  <c r="F56" i="19" a="1"/>
  <c r="F56" i="19" s="1"/>
  <c r="F200" i="19" a="1"/>
  <c r="F200" i="19" s="1"/>
  <c r="I152" i="19" a="1"/>
  <c r="I152" i="19" s="1"/>
  <c r="K152" i="19" s="1"/>
  <c r="F169" i="19" a="1"/>
  <c r="F169" i="19" s="1"/>
  <c r="H64" i="19"/>
  <c r="L123" i="19" a="1"/>
  <c r="L123" i="19" s="1"/>
  <c r="F121" i="19" a="1"/>
  <c r="F121" i="19" s="1"/>
  <c r="H110" i="19"/>
  <c r="F105" i="19" a="1"/>
  <c r="F105" i="19" s="1"/>
  <c r="E16" i="19"/>
  <c r="H216" i="19"/>
  <c r="I49" i="19" a="1"/>
  <c r="I49" i="19" s="1"/>
  <c r="K49" i="19" s="1"/>
  <c r="H199" i="19"/>
  <c r="H76" i="19"/>
  <c r="F178" i="19" a="1"/>
  <c r="F178" i="19" s="1"/>
  <c r="E47" i="19"/>
  <c r="E144" i="19"/>
  <c r="E162" i="19"/>
  <c r="E175" i="19"/>
  <c r="G212" i="19" a="1"/>
  <c r="G212" i="19" s="1"/>
  <c r="L206" i="19" a="1"/>
  <c r="L206" i="19" s="1"/>
  <c r="E142" i="19"/>
  <c r="G172" i="19" a="1"/>
  <c r="G172" i="19" s="1"/>
  <c r="G152" i="19" a="1"/>
  <c r="G152" i="19" s="1"/>
  <c r="H210" i="19"/>
  <c r="F210" i="19" a="1"/>
  <c r="F210" i="19" s="1"/>
  <c r="I172" i="19" a="1"/>
  <c r="I172" i="19" s="1"/>
  <c r="K172" i="19" s="1"/>
  <c r="I216" i="19" a="1"/>
  <c r="I216" i="19" s="1"/>
  <c r="K216" i="19" s="1"/>
  <c r="H30" i="19"/>
  <c r="G194" i="19" a="1"/>
  <c r="G194" i="19" s="1"/>
  <c r="F57" i="19" a="1"/>
  <c r="F57" i="19" s="1"/>
  <c r="G173" i="19" a="1"/>
  <c r="G173" i="19" s="1"/>
  <c r="H116" i="19"/>
  <c r="G83" i="19" a="1"/>
  <c r="G83" i="19" s="1"/>
  <c r="H171" i="19"/>
  <c r="I86" i="19" a="1"/>
  <c r="I86" i="19" s="1"/>
  <c r="K86" i="19" s="1"/>
  <c r="E179" i="19"/>
  <c r="H88" i="19"/>
  <c r="H145" i="19"/>
  <c r="G176" i="19" a="1"/>
  <c r="G176" i="19" s="1"/>
  <c r="G113" i="19" a="1"/>
  <c r="G113" i="19" s="1"/>
  <c r="E43" i="19"/>
  <c r="G114" i="19" a="1"/>
  <c r="G114" i="19" s="1"/>
  <c r="H136" i="19"/>
  <c r="G58" i="19" a="1"/>
  <c r="G58" i="19" s="1"/>
  <c r="E54" i="19"/>
  <c r="G123" i="19" a="1"/>
  <c r="G123" i="19" s="1"/>
  <c r="I18" i="19" a="1"/>
  <c r="I18" i="19" s="1"/>
  <c r="K18" i="19" s="1"/>
  <c r="I67" i="19" a="1"/>
  <c r="I67" i="19" s="1"/>
  <c r="K67" i="19" s="1"/>
  <c r="F68" i="19" a="1"/>
  <c r="F68" i="19" s="1"/>
  <c r="I52" i="19" a="1"/>
  <c r="I52" i="19" s="1"/>
  <c r="K52" i="19" s="1"/>
  <c r="H180" i="19"/>
  <c r="H207" i="19"/>
  <c r="G71" i="19" a="1"/>
  <c r="G71" i="19" s="1"/>
  <c r="H98" i="19"/>
  <c r="E181" i="19"/>
  <c r="F186" i="19" a="1"/>
  <c r="F186" i="19" s="1"/>
  <c r="G149" i="19" a="1"/>
  <c r="G149" i="19" s="1"/>
  <c r="H194" i="19"/>
  <c r="E30" i="19"/>
  <c r="I127" i="19" a="1"/>
  <c r="I127" i="19" s="1"/>
  <c r="K127" i="19" s="1"/>
  <c r="L192" i="19" a="1"/>
  <c r="L192" i="19" s="1"/>
  <c r="I13" i="19" a="1"/>
  <c r="I13" i="19" s="1"/>
  <c r="K13" i="19" s="1"/>
  <c r="F20" i="19" a="1"/>
  <c r="F20" i="19" s="1"/>
  <c r="F115" i="19" a="1"/>
  <c r="F115" i="19" s="1"/>
  <c r="I93" i="19" a="1"/>
  <c r="I93" i="19" s="1"/>
  <c r="K93" i="19" s="1"/>
  <c r="I207" i="19" a="1"/>
  <c r="I207" i="19" s="1"/>
  <c r="K207" i="19" s="1"/>
  <c r="E35" i="19"/>
  <c r="E81" i="19"/>
  <c r="G154" i="19" a="1"/>
  <c r="G154" i="19" s="1"/>
  <c r="G42" i="19" a="1"/>
  <c r="G42" i="19" s="1"/>
  <c r="I155" i="19" a="1"/>
  <c r="I155" i="19" s="1"/>
  <c r="K155" i="19" s="1"/>
  <c r="F102" i="19" a="1"/>
  <c r="F102" i="19" s="1"/>
  <c r="E68" i="19"/>
  <c r="F206" i="19" a="1"/>
  <c r="F206" i="19" s="1"/>
  <c r="H100" i="19"/>
  <c r="G117" i="19" a="1"/>
  <c r="G117" i="19" s="1"/>
  <c r="G32" i="19" a="1"/>
  <c r="G32" i="19" s="1"/>
  <c r="H197" i="19"/>
  <c r="F217" i="19" a="1"/>
  <c r="F217" i="19" s="1"/>
  <c r="G181" i="19" a="1"/>
  <c r="G181" i="19" s="1"/>
  <c r="E95" i="19"/>
  <c r="E104" i="19"/>
  <c r="F53" i="19" a="1"/>
  <c r="F53" i="19" s="1"/>
  <c r="F140" i="19" a="1"/>
  <c r="F140" i="19" s="1"/>
  <c r="E211" i="19"/>
  <c r="F111" i="19" a="1"/>
  <c r="F111" i="19" s="1"/>
  <c r="E97" i="19"/>
  <c r="Q5" i="19"/>
  <c r="AH16" i="8"/>
  <c r="L10" i="19" s="1" a="1"/>
  <c r="L10" i="19" s="1"/>
  <c r="H166" i="19"/>
  <c r="H175" i="19"/>
  <c r="F133" i="19" a="1"/>
  <c r="F133" i="19" s="1"/>
  <c r="H49" i="19"/>
  <c r="H68" i="19"/>
  <c r="H154" i="19"/>
  <c r="H13" i="19"/>
  <c r="F189" i="19" a="1"/>
  <c r="F189" i="19" s="1"/>
  <c r="I14" i="19" a="1"/>
  <c r="I14" i="19" s="1"/>
  <c r="K14" i="19" s="1"/>
  <c r="G139" i="19" a="1"/>
  <c r="G139" i="19" s="1"/>
  <c r="F220" i="19" a="1"/>
  <c r="F220" i="19" s="1"/>
  <c r="E159" i="19"/>
  <c r="H219" i="19"/>
  <c r="I36" i="19" a="1"/>
  <c r="I36" i="19" s="1"/>
  <c r="K36" i="19" s="1"/>
  <c r="L204" i="19" a="1"/>
  <c r="L204" i="19" s="1"/>
  <c r="H161" i="19"/>
  <c r="G17" i="19" a="1"/>
  <c r="G17" i="19" s="1"/>
  <c r="H129" i="19"/>
  <c r="G163" i="19" a="1"/>
  <c r="G163" i="19" s="1"/>
  <c r="E176" i="19"/>
  <c r="E98" i="19"/>
  <c r="H140" i="19"/>
  <c r="G39" i="19" a="1"/>
  <c r="G39" i="19" s="1"/>
  <c r="H130" i="19"/>
  <c r="F117" i="19" a="1"/>
  <c r="F117" i="19" s="1"/>
  <c r="F187" i="19" a="1"/>
  <c r="F187" i="19" s="1"/>
  <c r="I89" i="19" a="1"/>
  <c r="I89" i="19" s="1"/>
  <c r="K89" i="19" s="1"/>
  <c r="G189" i="19" a="1"/>
  <c r="G189" i="19" s="1"/>
  <c r="F175" i="19" a="1"/>
  <c r="F175" i="19" s="1"/>
  <c r="E154" i="19"/>
  <c r="E148" i="19"/>
  <c r="E137" i="19"/>
  <c r="H71" i="19"/>
  <c r="F130" i="19" a="1"/>
  <c r="F130" i="19" s="1"/>
  <c r="H42" i="19"/>
  <c r="H211" i="19"/>
  <c r="G159" i="19" a="1"/>
  <c r="G159" i="19" s="1"/>
  <c r="F32" i="19" a="1"/>
  <c r="F32" i="19" s="1"/>
  <c r="I64" i="19" a="1"/>
  <c r="I64" i="19" s="1"/>
  <c r="K64" i="19" s="1"/>
  <c r="F154" i="19" a="1"/>
  <c r="F154" i="19" s="1"/>
  <c r="I169" i="19" a="1"/>
  <c r="I169" i="19" s="1"/>
  <c r="K169" i="19" s="1"/>
  <c r="H174" i="19"/>
  <c r="E124" i="19"/>
  <c r="E84" i="19"/>
  <c r="I184" i="19" a="1"/>
  <c r="I184" i="19" s="1"/>
  <c r="K184" i="19" s="1"/>
  <c r="H150" i="19"/>
  <c r="H89" i="19"/>
  <c r="I87" i="19" a="1"/>
  <c r="I87" i="19" s="1"/>
  <c r="K87" i="19" s="1"/>
  <c r="G141" i="19" a="1"/>
  <c r="G141" i="19" s="1"/>
  <c r="H23" i="19"/>
  <c r="E167" i="19"/>
  <c r="G107" i="19" a="1"/>
  <c r="G107" i="19" s="1"/>
  <c r="F11" i="19" a="1"/>
  <c r="F11" i="19" s="1"/>
  <c r="E180" i="19"/>
  <c r="F156" i="19" a="1"/>
  <c r="F156" i="19" s="1"/>
  <c r="H201" i="19"/>
  <c r="E56" i="19"/>
  <c r="I62" i="19" a="1"/>
  <c r="I62" i="19" s="1"/>
  <c r="K62" i="19" s="1"/>
  <c r="G158" i="19" a="1"/>
  <c r="G158" i="19" s="1"/>
  <c r="F142" i="19" a="1"/>
  <c r="F142" i="19" s="1"/>
  <c r="F153" i="19" a="1"/>
  <c r="F153" i="19" s="1"/>
  <c r="G210" i="19" a="1"/>
  <c r="G210" i="19" s="1"/>
  <c r="G60" i="19" a="1"/>
  <c r="G60" i="19" s="1"/>
  <c r="H205" i="19"/>
  <c r="E51" i="19"/>
  <c r="F170" i="19" a="1"/>
  <c r="F170" i="19" s="1"/>
  <c r="H82" i="19"/>
  <c r="I140" i="19" a="1"/>
  <c r="I140" i="19" s="1"/>
  <c r="K140" i="19" s="1"/>
  <c r="G132" i="19" a="1"/>
  <c r="G132" i="19" s="1"/>
  <c r="E122" i="19"/>
  <c r="G94" i="19" a="1"/>
  <c r="G94" i="19" s="1"/>
  <c r="H103" i="19"/>
  <c r="I150" i="19" a="1"/>
  <c r="I150" i="19" s="1"/>
  <c r="K150" i="19" s="1"/>
  <c r="F215" i="19" a="1"/>
  <c r="F215" i="19" s="1"/>
  <c r="E126" i="19"/>
  <c r="F119" i="19" a="1"/>
  <c r="F119" i="19" s="1"/>
  <c r="E19" i="19"/>
  <c r="F92" i="19" a="1"/>
  <c r="F92" i="19" s="1"/>
  <c r="I58" i="19" a="1"/>
  <c r="I58" i="19" s="1"/>
  <c r="K58" i="19" s="1"/>
  <c r="G122" i="19" a="1"/>
  <c r="G122" i="19" s="1"/>
  <c r="E132" i="19"/>
  <c r="I104" i="19" a="1"/>
  <c r="I104" i="19" s="1"/>
  <c r="K104" i="19" s="1"/>
  <c r="E48" i="19"/>
  <c r="E41" i="19"/>
  <c r="E85" i="19"/>
  <c r="G146" i="19" a="1"/>
  <c r="G146" i="19" s="1"/>
  <c r="G18" i="19" a="1"/>
  <c r="G18" i="19" s="1"/>
  <c r="H184" i="19"/>
  <c r="I131" i="19" a="1"/>
  <c r="I131" i="19" s="1"/>
  <c r="K131" i="19" s="1"/>
  <c r="AI27" i="8"/>
  <c r="F182" i="19" a="1"/>
  <c r="F182" i="19" s="1"/>
  <c r="E57" i="19"/>
  <c r="G186" i="19" a="1"/>
  <c r="G186" i="19" s="1"/>
  <c r="F129" i="19" a="1"/>
  <c r="F129" i="19" s="1"/>
  <c r="G53" i="19" a="1"/>
  <c r="G53" i="19" s="1"/>
  <c r="I91" i="19" a="1"/>
  <c r="I91" i="19" s="1"/>
  <c r="K91" i="19" s="1"/>
  <c r="E141" i="19"/>
  <c r="I77" i="19" a="1"/>
  <c r="I77" i="19" s="1"/>
  <c r="K77" i="19" s="1"/>
  <c r="F137" i="19" a="1"/>
  <c r="F137" i="19" s="1"/>
  <c r="F65" i="19" a="1"/>
  <c r="F65" i="19" s="1"/>
  <c r="I177" i="19" a="1"/>
  <c r="I177" i="19" s="1"/>
  <c r="K177" i="19" s="1"/>
  <c r="E138" i="19"/>
  <c r="E127" i="19"/>
  <c r="F79" i="19" a="1"/>
  <c r="F79" i="19" s="1"/>
  <c r="G174" i="19" a="1"/>
  <c r="G174" i="19" s="1"/>
  <c r="L212" i="19" a="1"/>
  <c r="L212" i="19" s="1"/>
  <c r="E185" i="19"/>
  <c r="F135" i="19" a="1"/>
  <c r="F135" i="19" s="1"/>
  <c r="G33" i="19" a="1"/>
  <c r="G33" i="19" s="1"/>
  <c r="F149" i="19" a="1"/>
  <c r="F149" i="19" s="1"/>
  <c r="H128" i="19"/>
  <c r="E29" i="19"/>
  <c r="E192" i="19"/>
  <c r="H83" i="19"/>
  <c r="F196" i="19" a="1"/>
  <c r="F196" i="19" s="1"/>
  <c r="I97" i="19" a="1"/>
  <c r="I97" i="19" s="1"/>
  <c r="K97" i="19" s="1"/>
  <c r="I57" i="19" a="1"/>
  <c r="I57" i="19" s="1"/>
  <c r="K57" i="19" s="1"/>
  <c r="F93" i="19" a="1"/>
  <c r="F93" i="19" s="1"/>
  <c r="G128" i="19" a="1"/>
  <c r="G128" i="19" s="1"/>
  <c r="I85" i="19" a="1"/>
  <c r="I85" i="19" s="1"/>
  <c r="K85" i="19" s="1"/>
  <c r="G31" i="19" a="1"/>
  <c r="G31" i="19" s="1"/>
  <c r="H75" i="19"/>
  <c r="G15" i="19" a="1"/>
  <c r="G15" i="19" s="1"/>
  <c r="G184" i="19" a="1"/>
  <c r="G184" i="19" s="1"/>
  <c r="I158" i="19" a="1"/>
  <c r="I158" i="19" s="1"/>
  <c r="K158" i="19" s="1"/>
  <c r="I76" i="19" a="1"/>
  <c r="I76" i="19" s="1"/>
  <c r="K76" i="19" s="1"/>
  <c r="I11" i="19" a="1"/>
  <c r="I11" i="19" s="1"/>
  <c r="K11" i="19" s="1"/>
  <c r="I71" i="19" a="1"/>
  <c r="I71" i="19" s="1"/>
  <c r="K71" i="19" s="1"/>
  <c r="F163" i="19" a="1"/>
  <c r="F163" i="19" s="1"/>
  <c r="F192" i="19" a="1"/>
  <c r="F192" i="19" s="1"/>
  <c r="G49" i="19" a="1"/>
  <c r="G49" i="19" s="1"/>
  <c r="H108" i="19"/>
  <c r="F31" i="19" a="1"/>
  <c r="F31" i="19" s="1"/>
  <c r="F219" i="19" a="1"/>
  <c r="F219" i="19" s="1"/>
  <c r="I10" i="19" a="1"/>
  <c r="I10" i="19" s="1"/>
  <c r="K10" i="19" s="1"/>
  <c r="H172" i="19"/>
  <c r="F155" i="19" a="1"/>
  <c r="F155" i="19" s="1"/>
  <c r="F148" i="19" a="1"/>
  <c r="F148" i="19" s="1"/>
  <c r="I178" i="19" a="1"/>
  <c r="I178" i="19" s="1"/>
  <c r="K178" i="19" s="1"/>
  <c r="I195" i="19" a="1"/>
  <c r="I195" i="19" s="1"/>
  <c r="K195" i="19" s="1"/>
  <c r="I22" i="19" a="1"/>
  <c r="I22" i="19" s="1"/>
  <c r="K22" i="19" s="1"/>
  <c r="F118" i="19" a="1"/>
  <c r="F118" i="19" s="1"/>
  <c r="G188" i="19" a="1"/>
  <c r="G188" i="19" s="1"/>
  <c r="I79" i="19" a="1"/>
  <c r="I79" i="19" s="1"/>
  <c r="K79" i="19" s="1"/>
  <c r="G155" i="19" a="1"/>
  <c r="G155" i="19" s="1"/>
  <c r="I103" i="19" a="1"/>
  <c r="I103" i="19" s="1"/>
  <c r="K103" i="19" s="1"/>
  <c r="I70" i="19" a="1"/>
  <c r="I70" i="19" s="1"/>
  <c r="K70" i="19" s="1"/>
  <c r="G25" i="19" a="1"/>
  <c r="G25" i="19" s="1"/>
  <c r="H131" i="19"/>
  <c r="I179" i="19" a="1"/>
  <c r="I179" i="19" s="1"/>
  <c r="K179" i="19" s="1"/>
  <c r="I138" i="19" a="1"/>
  <c r="I138" i="19" s="1"/>
  <c r="K138" i="19" s="1"/>
  <c r="E199" i="19"/>
  <c r="E177" i="19"/>
  <c r="G135" i="19" a="1"/>
  <c r="G135" i="19" s="1"/>
  <c r="G85" i="19" a="1"/>
  <c r="G85" i="19" s="1"/>
  <c r="I100" i="19" a="1"/>
  <c r="I100" i="19" s="1"/>
  <c r="K100" i="19" s="1"/>
  <c r="I72" i="19" a="1"/>
  <c r="I72" i="19" s="1"/>
  <c r="K72" i="19" s="1"/>
  <c r="F103" i="19" a="1"/>
  <c r="F103" i="19" s="1"/>
  <c r="H149" i="19"/>
  <c r="F173" i="19" a="1"/>
  <c r="F173" i="19" s="1"/>
  <c r="G105" i="19" a="1"/>
  <c r="G105" i="19" s="1"/>
  <c r="F67" i="19" a="1"/>
  <c r="F67" i="19" s="1"/>
  <c r="I203" i="19" a="1"/>
  <c r="I203" i="19" s="1"/>
  <c r="K203" i="19" s="1"/>
  <c r="H90" i="19"/>
  <c r="F78" i="19" a="1"/>
  <c r="F78" i="19" s="1"/>
  <c r="I66" i="19" a="1"/>
  <c r="I66" i="19" s="1"/>
  <c r="K66" i="19" s="1"/>
  <c r="E77" i="19"/>
  <c r="I141" i="19" a="1"/>
  <c r="I141" i="19" s="1"/>
  <c r="K141" i="19" s="1"/>
  <c r="F160" i="19" a="1"/>
  <c r="F160" i="19" s="1"/>
  <c r="G192" i="19" a="1"/>
  <c r="G192" i="19" s="1"/>
  <c r="E93" i="19"/>
  <c r="I68" i="19" a="1"/>
  <c r="I68" i="19" s="1"/>
  <c r="K68" i="19" s="1"/>
  <c r="F18" i="19" a="1"/>
  <c r="F18" i="19" s="1"/>
  <c r="I110" i="19" a="1"/>
  <c r="I110" i="19" s="1"/>
  <c r="K110" i="19" s="1"/>
  <c r="G79" i="19" a="1"/>
  <c r="G79" i="19" s="1"/>
  <c r="F143" i="19" a="1"/>
  <c r="F143" i="19" s="1"/>
  <c r="I173" i="19" a="1"/>
  <c r="I173" i="19" s="1"/>
  <c r="K173" i="19" s="1"/>
  <c r="I59" i="19" a="1"/>
  <c r="I59" i="19" s="1"/>
  <c r="K59" i="19" s="1"/>
  <c r="F81" i="19" a="1"/>
  <c r="F81" i="19" s="1"/>
  <c r="G82" i="19" a="1"/>
  <c r="G82" i="19" s="1"/>
  <c r="G43" i="19" a="1"/>
  <c r="G43" i="19" s="1"/>
  <c r="G220" i="19" a="1"/>
  <c r="G220" i="19" s="1"/>
  <c r="G219" i="19" a="1"/>
  <c r="G219" i="19" s="1"/>
  <c r="I37" i="19" a="1"/>
  <c r="I37" i="19" s="1"/>
  <c r="K37" i="19" s="1"/>
  <c r="F27" i="19" a="1"/>
  <c r="F27" i="19" s="1"/>
  <c r="H96" i="19"/>
  <c r="I109" i="19" a="1"/>
  <c r="I109" i="19" s="1"/>
  <c r="K109" i="19" s="1"/>
  <c r="G100" i="19" a="1"/>
  <c r="G100" i="19" s="1"/>
  <c r="I192" i="19" a="1"/>
  <c r="I192" i="19" s="1"/>
  <c r="K192" i="19" s="1"/>
  <c r="I132" i="19" a="1"/>
  <c r="I132" i="19" s="1"/>
  <c r="K132" i="19" s="1"/>
  <c r="E42" i="19"/>
  <c r="F202" i="19" a="1"/>
  <c r="F202" i="19" s="1"/>
  <c r="G211" i="19" a="1"/>
  <c r="G211" i="19" s="1"/>
  <c r="I199" i="19" a="1"/>
  <c r="I199" i="19" s="1"/>
  <c r="K199" i="19" s="1"/>
  <c r="F123" i="19" a="1"/>
  <c r="F123" i="19" s="1"/>
  <c r="E166" i="19"/>
  <c r="H190" i="19"/>
  <c r="G84" i="19" a="1"/>
  <c r="G84" i="19" s="1"/>
  <c r="G93" i="19" a="1"/>
  <c r="G93" i="19" s="1"/>
  <c r="G55" i="19" a="1"/>
  <c r="G55" i="19" s="1"/>
  <c r="I121" i="19" a="1"/>
  <c r="I121" i="19" s="1"/>
  <c r="K121" i="19" s="1"/>
  <c r="I206" i="19" a="1"/>
  <c r="I206" i="19" s="1"/>
  <c r="K206" i="19" s="1"/>
  <c r="E74" i="19"/>
  <c r="H41" i="19"/>
  <c r="F158" i="19" a="1"/>
  <c r="F158" i="19" s="1"/>
  <c r="G96" i="19" a="1"/>
  <c r="G96" i="19" s="1"/>
  <c r="I194" i="19" a="1"/>
  <c r="I194" i="19" s="1"/>
  <c r="K194" i="19" s="1"/>
  <c r="F188" i="19" a="1"/>
  <c r="F188" i="19" s="1"/>
  <c r="G76" i="19" a="1"/>
  <c r="G76" i="19" s="1"/>
  <c r="I211" i="19" a="1"/>
  <c r="I211" i="19" s="1"/>
  <c r="K211" i="19" s="1"/>
  <c r="I128" i="19" a="1"/>
  <c r="I128" i="19" s="1"/>
  <c r="K128" i="19" s="1"/>
  <c r="E108" i="19"/>
  <c r="G204" i="19" a="1"/>
  <c r="G204" i="19" s="1"/>
  <c r="G197" i="19" a="1"/>
  <c r="G197" i="19" s="1"/>
  <c r="I74" i="19" a="1"/>
  <c r="I74" i="19" s="1"/>
  <c r="K74" i="19" s="1"/>
  <c r="E202" i="19"/>
  <c r="E173" i="19"/>
  <c r="E105" i="19"/>
  <c r="F16" i="19" a="1"/>
  <c r="F16" i="19" s="1"/>
  <c r="L69" i="19" a="1"/>
  <c r="L69" i="19" s="1"/>
  <c r="G171" i="19" a="1"/>
  <c r="G171" i="19" s="1"/>
  <c r="E67" i="19"/>
  <c r="E158" i="19"/>
  <c r="H165" i="19"/>
  <c r="G191" i="19" a="1"/>
  <c r="G191" i="19" s="1"/>
  <c r="F174" i="19" a="1"/>
  <c r="F174" i="19" s="1"/>
  <c r="E25" i="19"/>
  <c r="F23" i="19" a="1"/>
  <c r="F23" i="19" s="1"/>
  <c r="I134" i="19" a="1"/>
  <c r="I134" i="19" s="1"/>
  <c r="K134" i="19" s="1"/>
  <c r="I167" i="19" a="1"/>
  <c r="I167" i="19" s="1"/>
  <c r="K167" i="19" s="1"/>
  <c r="I118" i="19" a="1"/>
  <c r="I118" i="19" s="1"/>
  <c r="K118" i="19" s="1"/>
  <c r="G118" i="19" a="1"/>
  <c r="G118" i="19" s="1"/>
  <c r="E135" i="19"/>
  <c r="E63" i="19"/>
  <c r="L33" i="19" a="1"/>
  <c r="L33" i="19" s="1"/>
  <c r="H37" i="19"/>
  <c r="I183" i="19" a="1"/>
  <c r="I183" i="19" s="1"/>
  <c r="K183" i="19" s="1"/>
  <c r="G62" i="19" a="1"/>
  <c r="G62" i="19" s="1"/>
  <c r="G175" i="19" a="1"/>
  <c r="G175" i="19" s="1"/>
  <c r="F17" i="19" a="1"/>
  <c r="F17" i="19" s="1"/>
  <c r="F159" i="19" a="1"/>
  <c r="F159" i="19" s="1"/>
  <c r="E155" i="19"/>
  <c r="I73" i="19" a="1"/>
  <c r="I73" i="19" s="1"/>
  <c r="K73" i="19" s="1"/>
  <c r="G98" i="19" a="1"/>
  <c r="G98" i="19" s="1"/>
  <c r="H99" i="19"/>
  <c r="I34" i="19" a="1"/>
  <c r="I34" i="19" s="1"/>
  <c r="K34" i="19" s="1"/>
  <c r="G110" i="19" a="1"/>
  <c r="G110" i="19" s="1"/>
  <c r="E65" i="19"/>
  <c r="G90" i="19" a="1"/>
  <c r="G90" i="19" s="1"/>
  <c r="G14" i="19" a="1"/>
  <c r="G14" i="19" s="1"/>
  <c r="I35" i="19" a="1"/>
  <c r="I35" i="19" s="1"/>
  <c r="K35" i="19" s="1"/>
  <c r="E121" i="19"/>
  <c r="E131" i="19"/>
  <c r="E193" i="19"/>
  <c r="F25" i="19" a="1"/>
  <c r="F25" i="19" s="1"/>
  <c r="H192" i="19"/>
  <c r="I114" i="19" a="1"/>
  <c r="I114" i="19" s="1"/>
  <c r="K114" i="19" s="1"/>
  <c r="G22" i="19" a="1"/>
  <c r="G22" i="19" s="1"/>
  <c r="I102" i="19" a="1"/>
  <c r="I102" i="19" s="1"/>
  <c r="K102" i="19" s="1"/>
  <c r="H169" i="19"/>
  <c r="I130" i="19" a="1"/>
  <c r="I130" i="19" s="1"/>
  <c r="K130" i="19" s="1"/>
  <c r="I107" i="19" a="1"/>
  <c r="I107" i="19" s="1"/>
  <c r="K107" i="19" s="1"/>
  <c r="G48" i="19" a="1"/>
  <c r="G48" i="19" s="1"/>
  <c r="F166" i="19" a="1"/>
  <c r="F166" i="19" s="1"/>
  <c r="I80" i="19" a="1"/>
  <c r="I80" i="19" s="1"/>
  <c r="K80" i="19" s="1"/>
  <c r="I53" i="19" a="1"/>
  <c r="I53" i="19" s="1"/>
  <c r="K53" i="19" s="1"/>
  <c r="F88" i="19" a="1"/>
  <c r="F88" i="19" s="1"/>
  <c r="I219" i="19" a="1"/>
  <c r="I219" i="19" s="1"/>
  <c r="K219" i="19" s="1"/>
  <c r="F37" i="19" a="1"/>
  <c r="F37" i="19" s="1"/>
  <c r="I205" i="19" a="1"/>
  <c r="I205" i="19" s="1"/>
  <c r="K205" i="19" s="1"/>
  <c r="E143" i="19"/>
  <c r="I149" i="19" a="1"/>
  <c r="I149" i="19" s="1"/>
  <c r="K149" i="19" s="1"/>
  <c r="L203" i="19" a="1"/>
  <c r="L203" i="19" s="1"/>
  <c r="I151" i="19" a="1"/>
  <c r="I151" i="19" s="1"/>
  <c r="K151" i="19" s="1"/>
  <c r="G115" i="19" a="1"/>
  <c r="G115" i="19" s="1"/>
  <c r="L197" i="19" a="1"/>
  <c r="L197" i="19" s="1"/>
  <c r="G21" i="19" a="1"/>
  <c r="G21" i="19" s="1"/>
  <c r="G72" i="19" a="1"/>
  <c r="G72" i="19" s="1"/>
  <c r="F209" i="19" a="1"/>
  <c r="F209" i="19" s="1"/>
  <c r="G127" i="19" a="1"/>
  <c r="G127" i="19" s="1"/>
  <c r="E20" i="19"/>
  <c r="F99" i="19" a="1"/>
  <c r="F99" i="19" s="1"/>
  <c r="I209" i="19" a="1"/>
  <c r="I209" i="19" s="1"/>
  <c r="K209" i="19" s="1"/>
  <c r="F38" i="19" a="1"/>
  <c r="F38" i="19" s="1"/>
  <c r="G217" i="19" a="1"/>
  <c r="G217" i="19" s="1"/>
  <c r="F72" i="19" a="1"/>
  <c r="F72" i="19" s="1"/>
  <c r="L139" i="19" a="1"/>
  <c r="L139" i="19" s="1"/>
  <c r="I163" i="19" a="1"/>
  <c r="I163" i="19" s="1"/>
  <c r="K163" i="19" s="1"/>
  <c r="H209" i="19"/>
  <c r="H58" i="19"/>
  <c r="E106" i="19"/>
  <c r="E23" i="19"/>
  <c r="G12" i="19" a="1"/>
  <c r="G12" i="19" s="1"/>
  <c r="H79" i="19"/>
  <c r="F69" i="19" a="1"/>
  <c r="F69" i="19" s="1"/>
  <c r="G120" i="19" a="1"/>
  <c r="G120" i="19" s="1"/>
  <c r="G28" i="19" a="1"/>
  <c r="G28" i="19" s="1"/>
  <c r="F171" i="19" a="1"/>
  <c r="F171" i="19" s="1"/>
  <c r="F77" i="19" a="1"/>
  <c r="F77" i="19" s="1"/>
  <c r="I115" i="19" a="1"/>
  <c r="I115" i="19" s="1"/>
  <c r="K115" i="19" s="1"/>
  <c r="I98" i="19" a="1"/>
  <c r="I98" i="19" s="1"/>
  <c r="K98" i="19" s="1"/>
  <c r="I133" i="19" a="1"/>
  <c r="I133" i="19" s="1"/>
  <c r="K133" i="19" s="1"/>
  <c r="F164" i="19" a="1"/>
  <c r="F164" i="19" s="1"/>
  <c r="H105" i="19"/>
  <c r="E172" i="19"/>
  <c r="I42" i="19" a="1"/>
  <c r="I42" i="19" s="1"/>
  <c r="K42" i="19" s="1"/>
  <c r="F205" i="19" a="1"/>
  <c r="F205" i="19" s="1"/>
  <c r="G27" i="19" a="1"/>
  <c r="G27" i="19" s="1"/>
  <c r="E61" i="19"/>
  <c r="I63" i="19" a="1"/>
  <c r="I63" i="19" s="1"/>
  <c r="K63" i="19" s="1"/>
  <c r="L220" i="19" a="1"/>
  <c r="L220" i="19" s="1"/>
  <c r="G78" i="19" a="1"/>
  <c r="G78" i="19" s="1"/>
  <c r="E99" i="19"/>
  <c r="H137" i="19"/>
  <c r="F71" i="19" a="1"/>
  <c r="F71" i="19" s="1"/>
  <c r="G36" i="19" a="1"/>
  <c r="G36" i="19" s="1"/>
  <c r="I156" i="19" a="1"/>
  <c r="I156" i="19" s="1"/>
  <c r="K156" i="19" s="1"/>
  <c r="F10" i="19" a="1"/>
  <c r="F10" i="19" s="1"/>
  <c r="G209" i="19" a="1"/>
  <c r="G209" i="19" s="1"/>
  <c r="L201" i="19" a="1"/>
  <c r="L201" i="19" s="1"/>
  <c r="F208" i="19" a="1"/>
  <c r="F208" i="19" s="1"/>
  <c r="E134" i="19"/>
  <c r="G91" i="19" a="1"/>
  <c r="G91" i="19" s="1"/>
  <c r="I170" i="19" a="1"/>
  <c r="I170" i="19" s="1"/>
  <c r="K170" i="19" s="1"/>
  <c r="E115" i="19"/>
  <c r="F144" i="19" a="1"/>
  <c r="F144" i="19" s="1"/>
  <c r="F185" i="19" a="1"/>
  <c r="F185" i="19" s="1"/>
  <c r="H91" i="19"/>
  <c r="E149" i="19"/>
  <c r="F24" i="19" a="1"/>
  <c r="F24" i="19" s="1"/>
  <c r="I24" i="19" a="1"/>
  <c r="I24" i="19" s="1"/>
  <c r="K24" i="19" s="1"/>
  <c r="F190" i="19" a="1"/>
  <c r="F190" i="19" s="1"/>
  <c r="E113" i="19"/>
  <c r="F177" i="19" a="1"/>
  <c r="F177" i="19" s="1"/>
  <c r="H203" i="19"/>
  <c r="G138" i="19" a="1"/>
  <c r="G138" i="19" s="1"/>
  <c r="F49" i="19" a="1"/>
  <c r="F49" i="19" s="1"/>
  <c r="I164" i="19" a="1"/>
  <c r="I164" i="19" s="1"/>
  <c r="K164" i="19" s="1"/>
  <c r="H119" i="19"/>
  <c r="F41" i="19" a="1"/>
  <c r="F41" i="19" s="1"/>
  <c r="H59" i="19"/>
  <c r="F179" i="19" a="1"/>
  <c r="F179" i="19" s="1"/>
  <c r="I166" i="19" a="1"/>
  <c r="I166" i="19" s="1"/>
  <c r="K166" i="19" s="1"/>
  <c r="H183" i="19"/>
  <c r="G151" i="19" a="1"/>
  <c r="G151" i="19" s="1"/>
  <c r="E165" i="19"/>
  <c r="G218" i="19" a="1"/>
  <c r="G218" i="19" s="1"/>
  <c r="F62" i="19" a="1"/>
  <c r="F62" i="19" s="1"/>
  <c r="I19" i="19" a="1"/>
  <c r="I19" i="19" s="1"/>
  <c r="K19" i="19" s="1"/>
  <c r="G89" i="19" a="1"/>
  <c r="G89" i="19" s="1"/>
  <c r="H176" i="19"/>
  <c r="H121" i="19"/>
  <c r="F125" i="19" a="1"/>
  <c r="F125" i="19" s="1"/>
  <c r="H74" i="19"/>
  <c r="I124" i="19" a="1"/>
  <c r="I124" i="19" s="1"/>
  <c r="K124" i="19" s="1"/>
  <c r="I15" i="19" a="1"/>
  <c r="I15" i="19" s="1"/>
  <c r="K15" i="19" s="1"/>
  <c r="F21" i="19" a="1"/>
  <c r="F21" i="19" s="1"/>
  <c r="H215" i="19"/>
  <c r="H111" i="19"/>
  <c r="H134" i="19"/>
  <c r="G134" i="19" a="1"/>
  <c r="G134" i="19" s="1"/>
  <c r="G30" i="19" a="1"/>
  <c r="G30" i="19" s="1"/>
  <c r="G80" i="19" a="1"/>
  <c r="G80" i="19" s="1"/>
  <c r="G190" i="19" a="1"/>
  <c r="G190" i="19" s="1"/>
  <c r="H20" i="19"/>
  <c r="E171" i="19"/>
  <c r="I186" i="19" a="1"/>
  <c r="I186" i="19" s="1"/>
  <c r="K186" i="19" s="1"/>
  <c r="G180" i="19" a="1"/>
  <c r="G180" i="19" s="1"/>
  <c r="I111" i="19" a="1"/>
  <c r="I111" i="19" s="1"/>
  <c r="K111" i="19" s="1"/>
  <c r="G116" i="19" a="1"/>
  <c r="G116" i="19" s="1"/>
  <c r="F191" i="19" a="1"/>
  <c r="F191" i="19" s="1"/>
  <c r="H139" i="19"/>
  <c r="H159" i="19"/>
  <c r="H123" i="19"/>
  <c r="I38" i="19" a="1"/>
  <c r="I38" i="19" s="1"/>
  <c r="K38" i="19" s="1"/>
  <c r="F150" i="19" a="1"/>
  <c r="F150" i="19" s="1"/>
  <c r="G198" i="19" a="1"/>
  <c r="G198" i="19" s="1"/>
  <c r="H188" i="19"/>
  <c r="E119" i="19"/>
  <c r="F152" i="19" a="1"/>
  <c r="F152" i="19" s="1"/>
  <c r="E186" i="19"/>
  <c r="F14" i="19" a="1"/>
  <c r="F14" i="19" s="1"/>
  <c r="G52" i="19" a="1"/>
  <c r="G52" i="19" s="1"/>
  <c r="F211" i="19" a="1"/>
  <c r="F211" i="19" s="1"/>
  <c r="F84" i="19" a="1"/>
  <c r="F84" i="19" s="1"/>
  <c r="G40" i="19" a="1"/>
  <c r="G40" i="19" s="1"/>
  <c r="G77" i="19" a="1"/>
  <c r="G77" i="19" s="1"/>
  <c r="I25" i="19" a="1"/>
  <c r="I25" i="19" s="1"/>
  <c r="K25" i="19" s="1"/>
  <c r="H124" i="19"/>
  <c r="F40" i="19" a="1"/>
  <c r="F40" i="19" s="1"/>
  <c r="E15" i="19"/>
  <c r="I135" i="19" a="1"/>
  <c r="I135" i="19" s="1"/>
  <c r="K135" i="19" s="1"/>
  <c r="H78" i="19"/>
  <c r="I137" i="19" a="1"/>
  <c r="I137" i="19" s="1"/>
  <c r="K137" i="19" s="1"/>
  <c r="I54" i="19" a="1"/>
  <c r="I54" i="19" s="1"/>
  <c r="K54" i="19" s="1"/>
  <c r="I125" i="19" a="1"/>
  <c r="I125" i="19" s="1"/>
  <c r="K125" i="19" s="1"/>
  <c r="G38" i="19" a="1"/>
  <c r="G38" i="19" s="1"/>
  <c r="E110" i="19"/>
  <c r="E120" i="19"/>
  <c r="G34" i="19" a="1"/>
  <c r="G34" i="19" s="1"/>
  <c r="I56" i="19" a="1"/>
  <c r="I56" i="19" s="1"/>
  <c r="K56" i="19" s="1"/>
  <c r="I119" i="19" a="1"/>
  <c r="I119" i="19" s="1"/>
  <c r="K119" i="19" s="1"/>
  <c r="H67" i="19"/>
  <c r="G144" i="19" a="1"/>
  <c r="G144" i="19" s="1"/>
  <c r="G147" i="19" a="1"/>
  <c r="G147" i="19" s="1"/>
  <c r="E156" i="19"/>
  <c r="I21" i="19" a="1"/>
  <c r="I21" i="19" s="1"/>
  <c r="K21" i="19" s="1"/>
  <c r="G57" i="19" a="1"/>
  <c r="G57" i="19" s="1"/>
  <c r="E169" i="19"/>
  <c r="F33" i="19" a="1"/>
  <c r="F33" i="19" s="1"/>
  <c r="H181" i="19"/>
  <c r="G86" i="19" a="1"/>
  <c r="G86" i="19" s="1"/>
  <c r="G129" i="19" a="1"/>
  <c r="G129" i="19" s="1"/>
  <c r="F74" i="19" a="1"/>
  <c r="F74" i="19" s="1"/>
  <c r="H153" i="19"/>
  <c r="I154" i="19" a="1"/>
  <c r="I154" i="19" s="1"/>
  <c r="K154" i="19" s="1"/>
  <c r="F83" i="19" a="1"/>
  <c r="F83" i="19" s="1"/>
  <c r="G23" i="19" a="1"/>
  <c r="G23" i="19" s="1"/>
  <c r="F218" i="19" a="1"/>
  <c r="F218" i="19" s="1"/>
  <c r="F86" i="19" a="1"/>
  <c r="F86" i="19" s="1"/>
  <c r="G195" i="19" a="1"/>
  <c r="G195" i="19" s="1"/>
  <c r="G196" i="19" a="1"/>
  <c r="G196" i="19" s="1"/>
  <c r="H73" i="19"/>
  <c r="F63" i="19" a="1"/>
  <c r="F63" i="19" s="1"/>
  <c r="F161" i="19" a="1"/>
  <c r="F161" i="19" s="1"/>
  <c r="E125" i="19"/>
  <c r="I105" i="19" a="1"/>
  <c r="I105" i="19" s="1"/>
  <c r="K105" i="19" s="1"/>
  <c r="L39" i="19" a="1"/>
  <c r="L39" i="19" s="1"/>
  <c r="I144" i="19" a="1"/>
  <c r="I144" i="19" s="1"/>
  <c r="K144" i="19" s="1"/>
  <c r="G214" i="19" a="1"/>
  <c r="G214" i="19" s="1"/>
  <c r="G124" i="19" a="1"/>
  <c r="G124" i="19" s="1"/>
  <c r="F157" i="19" a="1"/>
  <c r="F157" i="19" s="1"/>
  <c r="G50" i="19" a="1"/>
  <c r="G50" i="19" s="1"/>
  <c r="E13" i="19"/>
  <c r="G26" i="19" a="1"/>
  <c r="G26" i="19" s="1"/>
  <c r="I176" i="19" a="1"/>
  <c r="I176" i="19" s="1"/>
  <c r="K176" i="19" s="1"/>
  <c r="E58" i="19"/>
  <c r="F58" i="19" a="1"/>
  <c r="F58" i="19" s="1"/>
  <c r="E79" i="19"/>
  <c r="H47" i="19"/>
  <c r="F107" i="19" a="1"/>
  <c r="F107" i="19" s="1"/>
  <c r="F85" i="19" a="1"/>
  <c r="F85" i="19" s="1"/>
  <c r="L82" i="19" a="1"/>
  <c r="L82" i="19" s="1"/>
  <c r="H143" i="19"/>
  <c r="G133" i="19" a="1"/>
  <c r="G133" i="19" s="1"/>
  <c r="F98" i="19" a="1"/>
  <c r="F98" i="19" s="1"/>
  <c r="F64" i="19" a="1"/>
  <c r="F64" i="19" s="1"/>
  <c r="G143" i="19" a="1"/>
  <c r="G143" i="19" s="1"/>
  <c r="G13" i="19" a="1"/>
  <c r="G13" i="19" s="1"/>
  <c r="G156" i="19" a="1"/>
  <c r="G156" i="19" s="1"/>
  <c r="I27" i="19" a="1"/>
  <c r="I27" i="19" s="1"/>
  <c r="K27" i="19" s="1"/>
  <c r="F80" i="19" a="1"/>
  <c r="F80" i="19" s="1"/>
  <c r="I65" i="19" a="1"/>
  <c r="I65" i="19" s="1"/>
  <c r="K65" i="19" s="1"/>
  <c r="G202" i="19" a="1"/>
  <c r="G202" i="19" s="1"/>
  <c r="I215" i="19" a="1"/>
  <c r="I215" i="19" s="1"/>
  <c r="K215" i="19" s="1"/>
  <c r="I174" i="19" a="1"/>
  <c r="I174" i="19" s="1"/>
  <c r="K174" i="19" s="1"/>
  <c r="F35" i="19" a="1"/>
  <c r="F35" i="19" s="1"/>
  <c r="G16" i="19" a="1"/>
  <c r="G16" i="19" s="1"/>
  <c r="F184" i="19" a="1"/>
  <c r="F184" i="19" s="1"/>
  <c r="I23" i="19" a="1"/>
  <c r="I23" i="19" s="1"/>
  <c r="K23" i="19" s="1"/>
  <c r="I122" i="19" a="1"/>
  <c r="I122" i="19" s="1"/>
  <c r="K122" i="19" s="1"/>
  <c r="F106" i="19" a="1"/>
  <c r="F106" i="19" s="1"/>
  <c r="H202" i="19"/>
  <c r="F214" i="19" a="1"/>
  <c r="F214" i="19" s="1"/>
  <c r="H182" i="19"/>
  <c r="E94" i="19"/>
  <c r="H185" i="19"/>
  <c r="F19" i="19" a="1"/>
  <c r="F19" i="19" s="1"/>
  <c r="G11" i="19" a="1"/>
  <c r="G11" i="19" s="1"/>
  <c r="G201" i="19" a="1"/>
  <c r="G201" i="19" s="1"/>
  <c r="F51" i="19" a="1"/>
  <c r="F51" i="19" s="1"/>
  <c r="H69" i="19"/>
  <c r="I69" i="19" a="1"/>
  <c r="I69" i="19" s="1"/>
  <c r="K69" i="19" s="1"/>
  <c r="I189" i="19" a="1"/>
  <c r="I189" i="19" s="1"/>
  <c r="K189" i="19" s="1"/>
  <c r="I20" i="19" a="1"/>
  <c r="I20" i="19" s="1"/>
  <c r="K20" i="19" s="1"/>
  <c r="G140" i="19" a="1"/>
  <c r="G140" i="19" s="1"/>
  <c r="I75" i="19" a="1"/>
  <c r="I75" i="19" s="1"/>
  <c r="K75" i="19" s="1"/>
  <c r="F26" i="19" a="1"/>
  <c r="F26" i="19" s="1"/>
  <c r="I193" i="19" a="1"/>
  <c r="I193" i="19" s="1"/>
  <c r="K193" i="19" s="1"/>
  <c r="I208" i="19" a="1"/>
  <c r="I208" i="19" s="1"/>
  <c r="K208" i="19" s="1"/>
  <c r="H178" i="19"/>
  <c r="F122" i="19" a="1"/>
  <c r="F122" i="19" s="1"/>
  <c r="G88" i="19" a="1"/>
  <c r="G88" i="19" s="1"/>
  <c r="I187" i="19" a="1"/>
  <c r="I187" i="19" s="1"/>
  <c r="K187" i="19" s="1"/>
  <c r="H117" i="19"/>
  <c r="G162" i="19" a="1"/>
  <c r="G162" i="19" s="1"/>
  <c r="I162" i="19" a="1"/>
  <c r="I162" i="19" s="1"/>
  <c r="K162" i="19" s="1"/>
  <c r="G208" i="19" a="1"/>
  <c r="G208" i="19" s="1"/>
  <c r="H138" i="19"/>
  <c r="G182" i="19" a="1"/>
  <c r="G182" i="19" s="1"/>
  <c r="H94" i="19"/>
  <c r="F29" i="19" a="1"/>
  <c r="F29" i="19" s="1"/>
  <c r="G160" i="19" a="1"/>
  <c r="G160" i="19" s="1"/>
  <c r="H160" i="19"/>
  <c r="I159" i="19" a="1"/>
  <c r="I159" i="19" s="1"/>
  <c r="K159" i="19" s="1"/>
  <c r="G205" i="19" a="1"/>
  <c r="G205" i="19" s="1"/>
  <c r="G64" i="19" a="1"/>
  <c r="G64" i="19" s="1"/>
  <c r="I116" i="19" a="1"/>
  <c r="I116" i="19" s="1"/>
  <c r="K116" i="19" s="1"/>
  <c r="G131" i="19" a="1"/>
  <c r="G131" i="19" s="1"/>
  <c r="I201" i="19" a="1"/>
  <c r="I201" i="19" s="1"/>
  <c r="K201" i="19" s="1"/>
  <c r="E147" i="19"/>
  <c r="E129" i="19"/>
  <c r="E37" i="19"/>
  <c r="F66" i="19" a="1"/>
  <c r="F66" i="19" s="1"/>
  <c r="F113" i="19" a="1"/>
  <c r="F113" i="19" s="1"/>
  <c r="G103" i="19" a="1"/>
  <c r="G103" i="19" s="1"/>
  <c r="F95" i="19" a="1"/>
  <c r="F95" i="19" s="1"/>
  <c r="H177" i="19"/>
  <c r="H113" i="19"/>
  <c r="F207" i="19" a="1"/>
  <c r="F207" i="19" s="1"/>
  <c r="F147" i="19" a="1"/>
  <c r="F147" i="19" s="1"/>
  <c r="F172" i="19" a="1"/>
  <c r="F172" i="19" s="1"/>
  <c r="G185" i="19" a="1"/>
  <c r="G185" i="19" s="1"/>
  <c r="I220" i="19" a="1"/>
  <c r="I220" i="19" s="1"/>
  <c r="K220" i="19" s="1"/>
  <c r="G108" i="19" a="1"/>
  <c r="G108" i="19" s="1"/>
  <c r="E188" i="19"/>
  <c r="I142" i="19" a="1"/>
  <c r="I142" i="19" s="1"/>
  <c r="K142" i="19" s="1"/>
  <c r="F165" i="19" a="1"/>
  <c r="F165" i="19" s="1"/>
  <c r="G157" i="19" a="1"/>
  <c r="G157" i="19" s="1"/>
  <c r="G101" i="19" a="1"/>
  <c r="G101" i="19" s="1"/>
  <c r="F127" i="19" a="1"/>
  <c r="F127" i="19" s="1"/>
  <c r="G177" i="19" a="1"/>
  <c r="G177" i="19" s="1"/>
  <c r="E182" i="19"/>
  <c r="H77" i="19"/>
  <c r="F162" i="19" a="1"/>
  <c r="F162" i="19" s="1"/>
  <c r="H14" i="19"/>
  <c r="G81" i="19" a="1"/>
  <c r="G81" i="19" s="1"/>
  <c r="E76" i="19"/>
  <c r="H170" i="19"/>
  <c r="G166" i="19" a="1"/>
  <c r="G166" i="19" s="1"/>
  <c r="I191" i="19" a="1"/>
  <c r="I191" i="19" s="1"/>
  <c r="K191" i="19" s="1"/>
  <c r="G69" i="19" a="1"/>
  <c r="G69" i="19" s="1"/>
  <c r="G207" i="19" a="1"/>
  <c r="G207" i="19" s="1"/>
  <c r="I175" i="19" a="1"/>
  <c r="I175" i="19" s="1"/>
  <c r="K175" i="19" s="1"/>
  <c r="L213" i="19" a="1"/>
  <c r="L213" i="19" s="1"/>
  <c r="I26" i="19" a="1"/>
  <c r="I26" i="19" s="1"/>
  <c r="K26" i="19" s="1"/>
  <c r="G136" i="19" a="1"/>
  <c r="G136" i="19" s="1"/>
  <c r="G193" i="19" a="1"/>
  <c r="G193" i="19" s="1"/>
  <c r="H195" i="19"/>
  <c r="F180" i="19" a="1"/>
  <c r="F180" i="19" s="1"/>
  <c r="I188" i="19" a="1"/>
  <c r="I188" i="19" s="1"/>
  <c r="K188" i="19" s="1"/>
  <c r="G66" i="19" a="1"/>
  <c r="G66" i="19" s="1"/>
  <c r="E161" i="19"/>
  <c r="G183" i="19" a="1"/>
  <c r="G183" i="19" s="1"/>
  <c r="F28" i="19" a="1"/>
  <c r="F28" i="19" s="1"/>
  <c r="F216" i="19" a="1"/>
  <c r="F216" i="19" s="1"/>
  <c r="F52" i="19" a="1"/>
  <c r="F52" i="19" s="1"/>
  <c r="G213" i="19" a="1"/>
  <c r="G213" i="19" s="1"/>
  <c r="H107" i="19"/>
  <c r="I55" i="19" a="1"/>
  <c r="I55" i="19" s="1"/>
  <c r="K55" i="19" s="1"/>
  <c r="I113" i="19" a="1"/>
  <c r="I113" i="19" s="1"/>
  <c r="K113" i="19" s="1"/>
  <c r="G63" i="19" a="1"/>
  <c r="G63" i="19" s="1"/>
  <c r="L207" i="19" a="1"/>
  <c r="L207" i="19" s="1"/>
  <c r="F193" i="19" a="1"/>
  <c r="F193" i="19" s="1"/>
  <c r="I112" i="19" a="1"/>
  <c r="I112" i="19" s="1"/>
  <c r="K112" i="19" s="1"/>
  <c r="E163" i="19"/>
  <c r="H62" i="19"/>
  <c r="E151" i="19"/>
  <c r="I145" i="19" a="1"/>
  <c r="I145" i="19" s="1"/>
  <c r="K145" i="19" s="1"/>
  <c r="G137" i="19" a="1"/>
  <c r="G137" i="19" s="1"/>
  <c r="I101" i="19" a="1"/>
  <c r="I101" i="19" s="1"/>
  <c r="K101" i="19" s="1"/>
  <c r="F132" i="19" a="1"/>
  <c r="F132" i="19" s="1"/>
  <c r="G92" i="19" a="1"/>
  <c r="G92" i="19" s="1"/>
  <c r="F90" i="19" a="1"/>
  <c r="F90" i="19" s="1"/>
  <c r="I202" i="19" a="1"/>
  <c r="I202" i="19" s="1"/>
  <c r="K202" i="19" s="1"/>
  <c r="G179" i="19" a="1"/>
  <c r="G179" i="19" s="1"/>
  <c r="G200" i="19" a="1"/>
  <c r="G200" i="19" s="1"/>
  <c r="I129" i="19" a="1"/>
  <c r="I129" i="19" s="1"/>
  <c r="K129" i="19" s="1"/>
  <c r="I28" i="19" a="1"/>
  <c r="I28" i="19" s="1"/>
  <c r="K28" i="19" s="1"/>
  <c r="F181" i="19" a="1"/>
  <c r="F181" i="19" s="1"/>
  <c r="H92" i="19"/>
  <c r="G106" i="19" a="1"/>
  <c r="G106" i="19" s="1"/>
  <c r="E52" i="19"/>
  <c r="G121" i="19" a="1"/>
  <c r="G121" i="19" s="1"/>
  <c r="G67" i="19" a="1"/>
  <c r="G67" i="19" s="1"/>
  <c r="I198" i="19" a="1"/>
  <c r="I198" i="19" s="1"/>
  <c r="K198" i="19" s="1"/>
  <c r="E109" i="19"/>
  <c r="H53" i="19"/>
  <c r="H167" i="19"/>
  <c r="F131" i="19" a="1"/>
  <c r="F131" i="19" s="1"/>
  <c r="I106" i="19" a="1"/>
  <c r="I106" i="19" s="1"/>
  <c r="K106" i="19" s="1"/>
  <c r="I84" i="19" a="1"/>
  <c r="I84" i="19" s="1"/>
  <c r="K84" i="19" s="1"/>
  <c r="E62" i="19"/>
  <c r="H158" i="19"/>
  <c r="I217" i="19" a="1"/>
  <c r="I217" i="19" s="1"/>
  <c r="K217" i="19" s="1"/>
  <c r="F114" i="19" a="1"/>
  <c r="F114" i="19" s="1"/>
  <c r="H156" i="19"/>
  <c r="I117" i="19" a="1"/>
  <c r="I117" i="19" s="1"/>
  <c r="K117" i="19" s="1"/>
  <c r="F30" i="19" a="1"/>
  <c r="F30" i="19" s="1"/>
  <c r="G112" i="19" a="1"/>
  <c r="G112" i="19" s="1"/>
  <c r="I180" i="19" a="1"/>
  <c r="I180" i="19" s="1"/>
  <c r="K180" i="19" s="1"/>
  <c r="E14" i="19"/>
  <c r="H16" i="19"/>
  <c r="G178" i="19" a="1"/>
  <c r="G178" i="19" s="1"/>
  <c r="F204" i="19" a="1"/>
  <c r="F204" i="19" s="1"/>
  <c r="I16" i="19" a="1"/>
  <c r="I16" i="19" s="1"/>
  <c r="K16" i="19" s="1"/>
  <c r="I147" i="19" a="1"/>
  <c r="I147" i="19" s="1"/>
  <c r="K147" i="19" s="1"/>
  <c r="I161" i="19" a="1"/>
  <c r="I161" i="19" s="1"/>
  <c r="K161" i="19" s="1"/>
  <c r="E78" i="19"/>
  <c r="I95" i="19" a="1"/>
  <c r="I95" i="19" s="1"/>
  <c r="K95" i="19" s="1"/>
  <c r="E128" i="19"/>
  <c r="G99" i="19" a="1"/>
  <c r="G99" i="19" s="1"/>
  <c r="G37" i="19" a="1"/>
  <c r="G37" i="19" s="1"/>
  <c r="I182" i="19" a="1"/>
  <c r="I182" i="19" s="1"/>
  <c r="K182" i="19" s="1"/>
  <c r="I160" i="19" a="1"/>
  <c r="I160" i="19" s="1"/>
  <c r="K160" i="19" s="1"/>
  <c r="E170" i="19"/>
  <c r="F139" i="19" a="1"/>
  <c r="F139" i="19" s="1"/>
  <c r="I185" i="19" a="1"/>
  <c r="I185" i="19" s="1"/>
  <c r="K185" i="19" s="1"/>
  <c r="F22" i="19" a="1"/>
  <c r="F22" i="19" s="1"/>
  <c r="F168" i="19" a="1"/>
  <c r="F168" i="19" s="1"/>
  <c r="E88" i="19"/>
  <c r="E17" i="19"/>
  <c r="I210" i="19" a="1"/>
  <c r="I210" i="19" s="1"/>
  <c r="K210" i="19" s="1"/>
  <c r="E191" i="19"/>
  <c r="G68" i="19" a="1"/>
  <c r="G68" i="19" s="1"/>
  <c r="H32" i="19"/>
  <c r="E75" i="19"/>
  <c r="H55" i="19"/>
  <c r="E207" i="19"/>
  <c r="F116" i="19" a="1"/>
  <c r="F116" i="19" s="1"/>
  <c r="G161" i="19" a="1"/>
  <c r="G161" i="19" s="1"/>
  <c r="H186" i="19"/>
  <c r="I17" i="19" a="1"/>
  <c r="I17" i="19" s="1"/>
  <c r="K17" i="19" s="1"/>
  <c r="G145" i="19" a="1"/>
  <c r="G145" i="19" s="1"/>
  <c r="E145" i="19"/>
  <c r="H56" i="19"/>
  <c r="G153" i="19" a="1"/>
  <c r="G153" i="19" s="1"/>
  <c r="E33" i="19"/>
  <c r="H21" i="19"/>
  <c r="I40" i="19" a="1"/>
  <c r="I40" i="19" s="1"/>
  <c r="K40" i="19" s="1"/>
  <c r="F146" i="19" a="1"/>
  <c r="F146" i="19" s="1"/>
  <c r="G54" i="19" a="1"/>
  <c r="G54" i="19" s="1"/>
  <c r="H70" i="19"/>
  <c r="G126" i="19" a="1"/>
  <c r="G126" i="19" s="1"/>
  <c r="H87" i="19"/>
  <c r="F12" i="19" a="1"/>
  <c r="F12" i="19" s="1"/>
  <c r="E133" i="19"/>
  <c r="E96" i="19"/>
  <c r="I29" i="19" a="1"/>
  <c r="I29" i="19" s="1"/>
  <c r="K29" i="19" s="1"/>
  <c r="H151" i="19"/>
  <c r="E92" i="19"/>
  <c r="F36" i="19" a="1"/>
  <c r="F36" i="19" s="1"/>
  <c r="H35" i="19"/>
  <c r="H80" i="19"/>
  <c r="F136" i="19" a="1"/>
  <c r="F136" i="19" s="1"/>
  <c r="I12" i="19" a="1"/>
  <c r="I12" i="19" s="1"/>
  <c r="K12" i="19" s="1"/>
  <c r="H191" i="19"/>
  <c r="F108" i="19" a="1"/>
  <c r="F108" i="19" s="1"/>
  <c r="F100" i="19" a="1"/>
  <c r="F100" i="19" s="1"/>
  <c r="F201" i="19" a="1"/>
  <c r="F201" i="19" s="1"/>
  <c r="G168" i="19" a="1"/>
  <c r="G168" i="19" s="1"/>
  <c r="F55" i="19" a="1"/>
  <c r="F55" i="19" s="1"/>
  <c r="I146" i="19" a="1"/>
  <c r="I146" i="19" s="1"/>
  <c r="K146" i="19" s="1"/>
  <c r="I204" i="19" a="1"/>
  <c r="I204" i="19" s="1"/>
  <c r="K204" i="19" s="1"/>
  <c r="I83" i="19" a="1"/>
  <c r="I83" i="19" s="1"/>
  <c r="K83" i="19" s="1"/>
  <c r="G165" i="19" a="1"/>
  <c r="G165" i="19" s="1"/>
  <c r="G87" i="19" a="1"/>
  <c r="G87" i="19" s="1"/>
  <c r="E219" i="19"/>
  <c r="F110" i="19" a="1"/>
  <c r="F110" i="19" s="1"/>
  <c r="F75" i="19" a="1"/>
  <c r="F75" i="19" s="1"/>
  <c r="F48" i="19" a="1"/>
  <c r="F48" i="19" s="1"/>
  <c r="H212" i="19"/>
  <c r="I96" i="19" a="1"/>
  <c r="I96" i="19" s="1"/>
  <c r="K96" i="19" s="1"/>
  <c r="F138" i="19" a="1"/>
  <c r="F138" i="19" s="1"/>
  <c r="I51" i="19" a="1"/>
  <c r="I51" i="19" s="1"/>
  <c r="K51" i="19" s="1"/>
  <c r="F61" i="19" a="1"/>
  <c r="F61" i="19" s="1"/>
  <c r="E31" i="19"/>
  <c r="L202" i="19" a="1"/>
  <c r="L202" i="19" s="1"/>
  <c r="F13" i="19" a="1"/>
  <c r="F13" i="19" s="1"/>
  <c r="E123" i="19"/>
  <c r="G97" i="19" a="1"/>
  <c r="G97" i="19" s="1"/>
  <c r="F124" i="19" a="1"/>
  <c r="F124" i="19" s="1"/>
  <c r="E189" i="19"/>
  <c r="F50" i="19" a="1"/>
  <c r="F50" i="19" s="1"/>
  <c r="I41" i="19" a="1"/>
  <c r="I41" i="19" s="1"/>
  <c r="K41" i="19" s="1"/>
  <c r="I171" i="19" a="1"/>
  <c r="I171" i="19" s="1"/>
  <c r="K171" i="19" s="1"/>
  <c r="H122" i="19"/>
  <c r="E157" i="19"/>
  <c r="G75" i="19" a="1"/>
  <c r="G75" i="19" s="1"/>
  <c r="G111" i="19" a="1"/>
  <c r="G111" i="19" s="1"/>
  <c r="F128" i="19" a="1"/>
  <c r="F128" i="19" s="1"/>
  <c r="I126" i="19" a="1"/>
  <c r="I126" i="19" s="1"/>
  <c r="K126" i="19" s="1"/>
  <c r="E87" i="19"/>
  <c r="L214" i="19" a="1"/>
  <c r="L214" i="19" s="1"/>
  <c r="E183" i="19"/>
  <c r="H29" i="19"/>
  <c r="I108" i="19" a="1"/>
  <c r="I108" i="19" s="1"/>
  <c r="K108" i="19" s="1"/>
  <c r="G125" i="19" a="1"/>
  <c r="G125" i="19" s="1"/>
  <c r="AI38" i="8"/>
  <c r="E210" i="19"/>
  <c r="H65" i="19"/>
  <c r="E38" i="19"/>
  <c r="H33" i="19"/>
  <c r="E91" i="19"/>
  <c r="E69" i="19"/>
  <c r="H147" i="19"/>
  <c r="E112" i="19"/>
  <c r="E205" i="19"/>
  <c r="E218" i="19"/>
  <c r="E80" i="19"/>
  <c r="E215" i="19"/>
  <c r="H213" i="19"/>
  <c r="E187" i="19"/>
  <c r="H84" i="19"/>
  <c r="E50" i="19"/>
  <c r="E150" i="19"/>
  <c r="H120" i="19"/>
  <c r="H72" i="19"/>
  <c r="E100" i="19"/>
  <c r="H109" i="19"/>
  <c r="E70" i="19"/>
  <c r="H198" i="19"/>
  <c r="E102" i="19"/>
  <c r="E116" i="19"/>
  <c r="H218" i="19"/>
  <c r="E212" i="19"/>
  <c r="E152" i="19"/>
  <c r="H36" i="19"/>
  <c r="H125" i="19"/>
  <c r="H93" i="19"/>
  <c r="E40" i="19"/>
  <c r="H52" i="19"/>
  <c r="H148" i="19"/>
  <c r="E194" i="19"/>
  <c r="H40" i="19"/>
  <c r="E213" i="19"/>
  <c r="E139" i="19"/>
  <c r="E206" i="19"/>
  <c r="H196" i="19"/>
  <c r="E136" i="19"/>
  <c r="E216" i="19"/>
  <c r="E217" i="19"/>
  <c r="H51" i="19"/>
  <c r="H54" i="19"/>
  <c r="H146" i="19"/>
  <c r="E209" i="19"/>
  <c r="E208" i="19"/>
  <c r="H102" i="19"/>
  <c r="H141" i="19"/>
  <c r="E86" i="19"/>
  <c r="E64" i="19"/>
  <c r="E197" i="19"/>
  <c r="E214" i="19"/>
  <c r="E117" i="19"/>
  <c r="H162" i="19"/>
  <c r="H206" i="19"/>
  <c r="H152" i="19"/>
  <c r="E184" i="19"/>
  <c r="E32" i="19"/>
  <c r="E196" i="19"/>
  <c r="E168" i="19"/>
  <c r="H97" i="19"/>
  <c r="E66" i="19"/>
  <c r="E201" i="19"/>
  <c r="E118" i="19"/>
  <c r="E200" i="19"/>
  <c r="E21" i="19"/>
  <c r="E107" i="19"/>
  <c r="H34" i="19"/>
  <c r="E204" i="19"/>
  <c r="H17" i="19"/>
  <c r="H104" i="19"/>
  <c r="H164" i="19"/>
  <c r="H66" i="19"/>
  <c r="H193" i="19"/>
  <c r="H18" i="19"/>
  <c r="H168" i="19"/>
  <c r="H220" i="19"/>
  <c r="E220" i="19"/>
  <c r="E59" i="19"/>
  <c r="H200" i="19"/>
  <c r="H189" i="19"/>
  <c r="E101" i="19"/>
  <c r="E198" i="19"/>
  <c r="H204" i="19"/>
  <c r="F167" i="19" a="1"/>
  <c r="F167" i="19" s="1"/>
  <c r="E140" i="19"/>
  <c r="I33" i="19" a="1"/>
  <c r="I33" i="19" s="1"/>
  <c r="K33" i="19" s="1"/>
  <c r="F34" i="19" a="1"/>
  <c r="F34" i="19" s="1"/>
  <c r="F89" i="19" a="1"/>
  <c r="F89" i="19" s="1"/>
  <c r="G216" i="19" a="1"/>
  <c r="G216" i="19" s="1"/>
  <c r="I47" i="19" a="1"/>
  <c r="I47" i="19" s="1"/>
  <c r="K47" i="19" s="1"/>
  <c r="H157" i="19"/>
  <c r="I196" i="19" a="1"/>
  <c r="I196" i="19" s="1"/>
  <c r="K196" i="19" s="1"/>
  <c r="G24" i="19" a="1"/>
  <c r="G24" i="19" s="1"/>
  <c r="G51" i="19" a="1"/>
  <c r="G51" i="19" s="1"/>
  <c r="F94" i="19" a="1"/>
  <c r="F94" i="19" s="1"/>
  <c r="F39" i="19" a="1"/>
  <c r="F39" i="19" s="1"/>
  <c r="I94" i="19" a="1"/>
  <c r="I94" i="19" s="1"/>
  <c r="K94" i="19" s="1"/>
  <c r="H63" i="19"/>
  <c r="F212" i="19" a="1"/>
  <c r="F212" i="19" s="1"/>
  <c r="F203" i="19" a="1"/>
  <c r="F203" i="19" s="1"/>
  <c r="G19" i="19" a="1"/>
  <c r="G19" i="19" s="1"/>
  <c r="I92" i="19" a="1"/>
  <c r="I92" i="19" s="1"/>
  <c r="K92" i="19" s="1"/>
  <c r="F47" i="19" a="1"/>
  <c r="F47" i="19" s="1"/>
  <c r="H126" i="19"/>
  <c r="I48" i="19" a="1"/>
  <c r="I48" i="19" s="1"/>
  <c r="K48" i="19" s="1"/>
  <c r="I82" i="19" a="1"/>
  <c r="I82" i="19" s="1"/>
  <c r="K82" i="19" s="1"/>
  <c r="F60" i="19" a="1"/>
  <c r="F60" i="19" s="1"/>
  <c r="E39" i="19"/>
  <c r="H214" i="19"/>
  <c r="F43" i="19" a="1"/>
  <c r="F43" i="19" s="1"/>
  <c r="G199" i="19" a="1"/>
  <c r="G199" i="19" s="1"/>
  <c r="H57" i="19"/>
  <c r="H38" i="19"/>
  <c r="E83" i="19"/>
  <c r="E73" i="19"/>
  <c r="I181" i="19" a="1"/>
  <c r="I181" i="19" s="1"/>
  <c r="K181" i="19" s="1"/>
  <c r="H106" i="19"/>
  <c r="I213" i="19" a="1"/>
  <c r="I213" i="19" s="1"/>
  <c r="K213" i="19" s="1"/>
  <c r="F97" i="19" a="1"/>
  <c r="F97" i="19" s="1"/>
  <c r="E111" i="19"/>
  <c r="F70" i="19" a="1"/>
  <c r="F70" i="19" s="1"/>
  <c r="G164" i="19" a="1"/>
  <c r="G164" i="19" s="1"/>
  <c r="H28" i="19"/>
  <c r="I39" i="19" a="1"/>
  <c r="I39" i="19" s="1"/>
  <c r="K39" i="19" s="1"/>
  <c r="I123" i="19" a="1"/>
  <c r="I123" i="19" s="1"/>
  <c r="K123" i="19" s="1"/>
  <c r="G167" i="19" a="1"/>
  <c r="G167" i="19" s="1"/>
  <c r="G70" i="19" a="1"/>
  <c r="G70" i="19" s="1"/>
  <c r="E34" i="19"/>
  <c r="I81" i="19" a="1"/>
  <c r="I81" i="19" s="1"/>
  <c r="K81" i="19" s="1"/>
  <c r="F213" i="19" a="1"/>
  <c r="F213" i="19" s="1"/>
  <c r="F195" i="19" a="1"/>
  <c r="F195" i="19" s="1"/>
  <c r="F59" i="19" a="1"/>
  <c r="F59" i="19" s="1"/>
  <c r="H95" i="19"/>
  <c r="I139" i="19" a="1"/>
  <c r="I139" i="19" s="1"/>
  <c r="K139" i="19" s="1"/>
  <c r="F198" i="19" a="1"/>
  <c r="F198" i="19" s="1"/>
  <c r="H142" i="19"/>
  <c r="H135" i="19"/>
  <c r="F145" i="19" a="1"/>
  <c r="F145" i="19" s="1"/>
  <c r="F82" i="19" a="1"/>
  <c r="F82" i="19" s="1"/>
  <c r="L114" i="19" a="1"/>
  <c r="L114" i="19" s="1"/>
  <c r="G169" i="19" a="1"/>
  <c r="G169" i="19" s="1"/>
  <c r="F176" i="19" a="1"/>
  <c r="F176" i="19" s="1"/>
  <c r="I88" i="19" a="1"/>
  <c r="I88" i="19" s="1"/>
  <c r="K88" i="19" s="1"/>
  <c r="I43" i="19" a="1"/>
  <c r="I43" i="19" s="1"/>
  <c r="K43" i="19" s="1"/>
  <c r="H19" i="19"/>
  <c r="F104" i="19" a="1"/>
  <c r="F104" i="19" s="1"/>
  <c r="F134" i="19" a="1"/>
  <c r="F134" i="19" s="1"/>
  <c r="F96" i="19" a="1"/>
  <c r="F96" i="19" s="1"/>
  <c r="E28" i="19"/>
  <c r="H163" i="19"/>
  <c r="F54" i="19" a="1"/>
  <c r="F54" i="19" s="1"/>
  <c r="L205" i="19" a="1"/>
  <c r="L205" i="19" s="1"/>
  <c r="H86" i="19"/>
  <c r="G56" i="19" a="1"/>
  <c r="G56" i="19" s="1"/>
  <c r="E82" i="19"/>
  <c r="I168" i="19" a="1"/>
  <c r="I168" i="19" s="1"/>
  <c r="K168" i="19" s="1"/>
  <c r="F87" i="19" a="1"/>
  <c r="F87" i="19" s="1"/>
  <c r="I148" i="19" a="1"/>
  <c r="I148" i="19" s="1"/>
  <c r="K148" i="19" s="1"/>
  <c r="I120" i="19" a="1"/>
  <c r="I120" i="19" s="1"/>
  <c r="K120" i="19" s="1"/>
  <c r="I165" i="19" a="1"/>
  <c r="I165" i="19" s="1"/>
  <c r="K165" i="19" s="1"/>
  <c r="F183" i="19" a="1"/>
  <c r="F183" i="19" s="1"/>
  <c r="E60" i="19"/>
  <c r="G215" i="19" a="1"/>
  <c r="G215" i="19" s="1"/>
  <c r="L136" i="19" a="1"/>
  <c r="L136" i="19" s="1"/>
  <c r="G109" i="19" a="1"/>
  <c r="G109" i="19" s="1"/>
  <c r="F73" i="19" a="1"/>
  <c r="F73" i="19" s="1"/>
  <c r="I197" i="19" a="1"/>
  <c r="I197" i="19" s="1"/>
  <c r="K197" i="19" s="1"/>
  <c r="F120" i="19" a="1"/>
  <c r="F120" i="19" s="1"/>
  <c r="E107" i="38" l="1"/>
  <c r="I111" i="23"/>
  <c r="I172" i="22"/>
  <c r="AD90" i="8"/>
  <c r="I76" i="22"/>
  <c r="K77" i="21"/>
  <c r="AD79" i="8"/>
  <c r="I65" i="22"/>
  <c r="K66" i="21"/>
  <c r="AD117" i="8"/>
  <c r="I103" i="22"/>
  <c r="K104" i="21"/>
  <c r="AD125" i="8"/>
  <c r="I111" i="22"/>
  <c r="K112" i="21"/>
  <c r="AD106" i="8"/>
  <c r="I92" i="22"/>
  <c r="K93" i="21"/>
  <c r="I174" i="22"/>
  <c r="I113" i="23"/>
  <c r="AD140" i="8"/>
  <c r="L127" i="21" s="1"/>
  <c r="K127" i="21"/>
  <c r="AD118" i="8"/>
  <c r="I104" i="22"/>
  <c r="K105" i="21"/>
  <c r="AD119" i="8"/>
  <c r="I105" i="22"/>
  <c r="K106" i="21"/>
  <c r="I170" i="22"/>
  <c r="I109" i="23"/>
  <c r="AD103" i="8"/>
  <c r="I89" i="22"/>
  <c r="K90" i="21"/>
  <c r="G73" i="31"/>
  <c r="F53" i="46"/>
  <c r="D53" i="45"/>
  <c r="K132" i="36" s="1"/>
  <c r="F82" i="49" s="1"/>
  <c r="I77" i="32"/>
  <c r="I221" i="33"/>
  <c r="G107" i="31"/>
  <c r="F82" i="46"/>
  <c r="D82" i="45"/>
  <c r="K195" i="36" s="1"/>
  <c r="F116" i="49" s="1"/>
  <c r="J113" i="51" s="1"/>
  <c r="I111" i="32"/>
  <c r="I342" i="33"/>
  <c r="I97" i="23"/>
  <c r="I158" i="22"/>
  <c r="AD52" i="8"/>
  <c r="I42" i="23"/>
  <c r="I40" i="22"/>
  <c r="K39" i="21"/>
  <c r="AD81" i="8"/>
  <c r="I67" i="22"/>
  <c r="K68" i="21"/>
  <c r="AD121" i="8"/>
  <c r="I107" i="22"/>
  <c r="K108" i="21"/>
  <c r="I192" i="22"/>
  <c r="I131" i="23"/>
  <c r="AD97" i="8"/>
  <c r="I83" i="22"/>
  <c r="K84" i="21"/>
  <c r="I116" i="23"/>
  <c r="I177" i="22"/>
  <c r="AD142" i="8"/>
  <c r="L129" i="21" s="1"/>
  <c r="K129" i="21"/>
  <c r="I87" i="23"/>
  <c r="I148" i="22"/>
  <c r="I139" i="23"/>
  <c r="I200" i="22"/>
  <c r="G15" i="31"/>
  <c r="F11" i="46"/>
  <c r="D11" i="45"/>
  <c r="K32" i="36" s="1"/>
  <c r="F24" i="49" s="1"/>
  <c r="I28" i="33"/>
  <c r="I19" i="32"/>
  <c r="D23" i="45"/>
  <c r="K58" i="36" s="1"/>
  <c r="F38" i="49" s="1"/>
  <c r="J35" i="51" s="1"/>
  <c r="F23" i="46"/>
  <c r="I80" i="33"/>
  <c r="I33" i="32"/>
  <c r="D70" i="45"/>
  <c r="K168" i="36" s="1"/>
  <c r="F101" i="49" s="1"/>
  <c r="J98" i="51" s="1"/>
  <c r="F70" i="46"/>
  <c r="I96" i="32"/>
  <c r="I291" i="33"/>
  <c r="D67" i="45"/>
  <c r="K162" i="36" s="1"/>
  <c r="F98" i="49" s="1"/>
  <c r="F67" i="46"/>
  <c r="I93" i="32"/>
  <c r="I279" i="33"/>
  <c r="AD116" i="8"/>
  <c r="I102" i="22"/>
  <c r="K103" i="21"/>
  <c r="I78" i="23"/>
  <c r="I139" i="22"/>
  <c r="I173" i="22"/>
  <c r="I112" i="23"/>
  <c r="AD53" i="8"/>
  <c r="I43" i="23"/>
  <c r="K40" i="21"/>
  <c r="I41" i="22"/>
  <c r="AD176" i="8"/>
  <c r="L163" i="21" s="1"/>
  <c r="K163" i="21"/>
  <c r="AD111" i="8"/>
  <c r="I97" i="22"/>
  <c r="K98" i="21"/>
  <c r="I98" i="23"/>
  <c r="I159" i="22"/>
  <c r="AD128" i="8"/>
  <c r="I114" i="22"/>
  <c r="K115" i="21"/>
  <c r="D86" i="45"/>
  <c r="K204" i="36" s="1"/>
  <c r="F121" i="49" s="1"/>
  <c r="J118" i="51" s="1"/>
  <c r="F86" i="46"/>
  <c r="I116" i="32"/>
  <c r="I359" i="33"/>
  <c r="AD122" i="8"/>
  <c r="I108" i="22"/>
  <c r="K109" i="21"/>
  <c r="AD31" i="8"/>
  <c r="I22" i="23"/>
  <c r="K18" i="21"/>
  <c r="I20" i="22"/>
  <c r="AD170" i="8"/>
  <c r="L157" i="21" s="1"/>
  <c r="K157" i="21"/>
  <c r="F81" i="46"/>
  <c r="D81" i="45"/>
  <c r="K192" i="36" s="1"/>
  <c r="F114" i="49" s="1"/>
  <c r="I109" i="32"/>
  <c r="I337" i="33"/>
  <c r="D56" i="45"/>
  <c r="K139" i="36" s="1"/>
  <c r="F86" i="49" s="1"/>
  <c r="J83" i="51" s="1"/>
  <c r="F56" i="46"/>
  <c r="I234" i="33"/>
  <c r="I81" i="32"/>
  <c r="D49" i="45"/>
  <c r="K122" i="36" s="1"/>
  <c r="F76" i="49" s="1"/>
  <c r="F49" i="46"/>
  <c r="I203" i="33"/>
  <c r="I71" i="32"/>
  <c r="AD84" i="8"/>
  <c r="I70" i="22"/>
  <c r="K71" i="21"/>
  <c r="I80" i="23"/>
  <c r="I141" i="22"/>
  <c r="AD182" i="8"/>
  <c r="I63" i="23"/>
  <c r="I124" i="22"/>
  <c r="K169" i="21"/>
  <c r="AD126" i="8"/>
  <c r="I112" i="22"/>
  <c r="K113" i="21"/>
  <c r="AD68" i="8"/>
  <c r="I55" i="22"/>
  <c r="K55" i="21"/>
  <c r="AD154" i="8"/>
  <c r="L141" i="21" s="1"/>
  <c r="K141" i="21"/>
  <c r="AD115" i="8"/>
  <c r="I101" i="22"/>
  <c r="K102" i="21"/>
  <c r="I108" i="23"/>
  <c r="I169" i="22"/>
  <c r="I140" i="23"/>
  <c r="I201" i="22"/>
  <c r="F68" i="46"/>
  <c r="D68" i="45"/>
  <c r="K164" i="36" s="1"/>
  <c r="F99" i="49" s="1"/>
  <c r="J96" i="51" s="1"/>
  <c r="I283" i="33"/>
  <c r="I94" i="32"/>
  <c r="F30" i="46"/>
  <c r="D30" i="45"/>
  <c r="K77" i="36" s="1"/>
  <c r="F50" i="49" s="1"/>
  <c r="I45" i="32"/>
  <c r="I113" i="33"/>
  <c r="F27" i="46"/>
  <c r="D27" i="45"/>
  <c r="K68" i="36" s="1"/>
  <c r="F44" i="49" s="1"/>
  <c r="J41" i="51" s="1"/>
  <c r="I39" i="32"/>
  <c r="I98" i="33"/>
  <c r="D79" i="45"/>
  <c r="K188" i="36" s="1"/>
  <c r="F112" i="49" s="1"/>
  <c r="J109" i="51" s="1"/>
  <c r="F79" i="46"/>
  <c r="I329" i="33"/>
  <c r="I107" i="32"/>
  <c r="I176" i="22"/>
  <c r="I115" i="23"/>
  <c r="AD100" i="8"/>
  <c r="I86" i="22"/>
  <c r="K87" i="21"/>
  <c r="AD61" i="8"/>
  <c r="I48" i="22"/>
  <c r="K48" i="21"/>
  <c r="AD65" i="8"/>
  <c r="I52" i="22"/>
  <c r="K52" i="21"/>
  <c r="AD92" i="8"/>
  <c r="I78" i="22"/>
  <c r="K79" i="21"/>
  <c r="I167" i="22"/>
  <c r="I106" i="23"/>
  <c r="AD78" i="8"/>
  <c r="I64" i="22"/>
  <c r="K65" i="21"/>
  <c r="AD183" i="8"/>
  <c r="I64" i="23"/>
  <c r="K170" i="21"/>
  <c r="I125" i="22"/>
  <c r="I74" i="23"/>
  <c r="I135" i="22"/>
  <c r="AD114" i="8"/>
  <c r="I100" i="22"/>
  <c r="K101" i="21"/>
  <c r="AD167" i="8"/>
  <c r="L154" i="21" s="1"/>
  <c r="K154" i="21"/>
  <c r="AD76" i="8"/>
  <c r="I62" i="22"/>
  <c r="K63" i="21"/>
  <c r="D24" i="45"/>
  <c r="K60" i="36" s="1"/>
  <c r="F39" i="49" s="1"/>
  <c r="J36" i="51" s="1"/>
  <c r="F24" i="46"/>
  <c r="I34" i="32"/>
  <c r="I84" i="33"/>
  <c r="D32" i="45"/>
  <c r="K81" i="36" s="1"/>
  <c r="F52" i="49" s="1"/>
  <c r="F32" i="46"/>
  <c r="I47" i="32"/>
  <c r="I121" i="33"/>
  <c r="D75" i="45"/>
  <c r="K179" i="36" s="1"/>
  <c r="F107" i="49" s="1"/>
  <c r="J104" i="51" s="1"/>
  <c r="F75" i="46"/>
  <c r="I312" i="33"/>
  <c r="I102" i="32"/>
  <c r="D64" i="45"/>
  <c r="K156" i="36" s="1"/>
  <c r="F95" i="49" s="1"/>
  <c r="F64" i="46"/>
  <c r="I90" i="32"/>
  <c r="I267" i="33"/>
  <c r="F45" i="46"/>
  <c r="D45" i="45"/>
  <c r="K110" i="36" s="1"/>
  <c r="F68" i="49" s="1"/>
  <c r="I182" i="33"/>
  <c r="I63" i="32"/>
  <c r="D19" i="45"/>
  <c r="K50" i="36" s="1"/>
  <c r="F34" i="49" s="1"/>
  <c r="J31" i="51" s="1"/>
  <c r="F19" i="46"/>
  <c r="I64" i="33"/>
  <c r="I29" i="32"/>
  <c r="AD27" i="8"/>
  <c r="I18" i="23"/>
  <c r="K14" i="21"/>
  <c r="I16" i="22"/>
  <c r="AD30" i="8"/>
  <c r="I21" i="23"/>
  <c r="K17" i="21"/>
  <c r="I19" i="22"/>
  <c r="I142" i="22"/>
  <c r="I81" i="23"/>
  <c r="I121" i="23"/>
  <c r="I182" i="22"/>
  <c r="AD45" i="8"/>
  <c r="I35" i="23"/>
  <c r="K32" i="21"/>
  <c r="I33" i="22"/>
  <c r="I179" i="22"/>
  <c r="I118" i="23"/>
  <c r="AD189" i="8"/>
  <c r="I70" i="23"/>
  <c r="K176" i="21"/>
  <c r="I131" i="22"/>
  <c r="I153" i="22"/>
  <c r="I92" i="23"/>
  <c r="AD149" i="8"/>
  <c r="L136" i="21" s="1"/>
  <c r="K136" i="21"/>
  <c r="AD161" i="8"/>
  <c r="L148" i="21" s="1"/>
  <c r="K148" i="21"/>
  <c r="AD94" i="8"/>
  <c r="I80" i="22"/>
  <c r="K81" i="21"/>
  <c r="AD34" i="8"/>
  <c r="I25" i="23"/>
  <c r="I23" i="22"/>
  <c r="K21" i="21"/>
  <c r="D40" i="45"/>
  <c r="K99" i="36" s="1"/>
  <c r="F62" i="49" s="1"/>
  <c r="F40" i="46"/>
  <c r="I57" i="32"/>
  <c r="I158" i="33"/>
  <c r="F42" i="46"/>
  <c r="D42" i="45"/>
  <c r="K103" i="36" s="1"/>
  <c r="F64" i="49" s="1"/>
  <c r="I168" i="33"/>
  <c r="I59" i="32"/>
  <c r="F33" i="46"/>
  <c r="D33" i="45"/>
  <c r="K83" i="36" s="1"/>
  <c r="F53" i="49" s="1"/>
  <c r="I125" i="33"/>
  <c r="I48" i="32"/>
  <c r="F17" i="46"/>
  <c r="D17" i="45"/>
  <c r="K46" i="36" s="1"/>
  <c r="F32" i="49" s="1"/>
  <c r="J29" i="51" s="1"/>
  <c r="I56" i="33"/>
  <c r="I27" i="32"/>
  <c r="AD60" i="8"/>
  <c r="I47" i="22"/>
  <c r="K47" i="21"/>
  <c r="I146" i="22"/>
  <c r="I85" i="23"/>
  <c r="AD145" i="8"/>
  <c r="L132" i="21" s="1"/>
  <c r="K132" i="21"/>
  <c r="AD107" i="8"/>
  <c r="I93" i="22"/>
  <c r="K94" i="21"/>
  <c r="AD147" i="8"/>
  <c r="L134" i="21" s="1"/>
  <c r="K134" i="21"/>
  <c r="AD70" i="8"/>
  <c r="I57" i="22"/>
  <c r="K57" i="21"/>
  <c r="G21" i="31"/>
  <c r="F15" i="46"/>
  <c r="D15" i="45"/>
  <c r="K42" i="36" s="1"/>
  <c r="F30" i="49" s="1"/>
  <c r="J27" i="51" s="1"/>
  <c r="I25" i="32"/>
  <c r="I48" i="33"/>
  <c r="D83" i="45"/>
  <c r="K197" i="36" s="1"/>
  <c r="F117" i="49" s="1"/>
  <c r="F83" i="46"/>
  <c r="I112" i="32"/>
  <c r="I346" i="33"/>
  <c r="AD186" i="8"/>
  <c r="I67" i="23"/>
  <c r="K173" i="21"/>
  <c r="I128" i="22"/>
  <c r="AD153" i="8"/>
  <c r="L140" i="21" s="1"/>
  <c r="K140" i="21"/>
  <c r="I149" i="22"/>
  <c r="I88" i="23"/>
  <c r="AD77" i="8"/>
  <c r="I63" i="22"/>
  <c r="K64" i="21"/>
  <c r="I160" i="22"/>
  <c r="I99" i="23"/>
  <c r="I166" i="22"/>
  <c r="I105" i="23"/>
  <c r="G33" i="31"/>
  <c r="D25" i="45"/>
  <c r="K64" i="36" s="1"/>
  <c r="F42" i="49" s="1"/>
  <c r="J39" i="51" s="1"/>
  <c r="F25" i="46"/>
  <c r="I37" i="32"/>
  <c r="I90" i="33"/>
  <c r="G80" i="31"/>
  <c r="D58" i="45"/>
  <c r="K144" i="36" s="1"/>
  <c r="F89" i="49" s="1"/>
  <c r="F58" i="46"/>
  <c r="I84" i="32"/>
  <c r="I243" i="33"/>
  <c r="F28" i="46"/>
  <c r="D28" i="45"/>
  <c r="K71" i="36" s="1"/>
  <c r="F46" i="49" s="1"/>
  <c r="J43" i="51" s="1"/>
  <c r="G37" i="31"/>
  <c r="I41" i="32"/>
  <c r="I103" i="33"/>
  <c r="AD74" i="8"/>
  <c r="I61" i="22"/>
  <c r="K61" i="21"/>
  <c r="AD141" i="8"/>
  <c r="L128" i="21" s="1"/>
  <c r="K128" i="21"/>
  <c r="AD123" i="8"/>
  <c r="I109" i="22"/>
  <c r="K110" i="21"/>
  <c r="I91" i="23"/>
  <c r="I152" i="22"/>
  <c r="I137" i="23"/>
  <c r="I198" i="22"/>
  <c r="AD214" i="8"/>
  <c r="I156" i="22"/>
  <c r="I95" i="23"/>
  <c r="K201" i="21"/>
  <c r="F60" i="46"/>
  <c r="D60" i="45"/>
  <c r="K148" i="36" s="1"/>
  <c r="F91" i="49" s="1"/>
  <c r="J88" i="51" s="1"/>
  <c r="I86" i="32"/>
  <c r="I251" i="33"/>
  <c r="F74" i="46"/>
  <c r="D74" i="45"/>
  <c r="K177" i="36" s="1"/>
  <c r="F106" i="49" s="1"/>
  <c r="J103" i="51" s="1"/>
  <c r="I101" i="32"/>
  <c r="I308" i="33"/>
  <c r="F65" i="46"/>
  <c r="D65" i="45"/>
  <c r="K158" i="36" s="1"/>
  <c r="F96" i="49" s="1"/>
  <c r="J93" i="51" s="1"/>
  <c r="I271" i="33"/>
  <c r="I91" i="32"/>
  <c r="AD104" i="8"/>
  <c r="I90" i="22"/>
  <c r="K91" i="21"/>
  <c r="AD127" i="8"/>
  <c r="I113" i="22"/>
  <c r="K114" i="21"/>
  <c r="I94" i="23"/>
  <c r="I155" i="22"/>
  <c r="I90" i="23"/>
  <c r="I151" i="22"/>
  <c r="I117" i="23"/>
  <c r="I178" i="22"/>
  <c r="I126" i="23"/>
  <c r="I187" i="22"/>
  <c r="G75" i="31"/>
  <c r="F54" i="46"/>
  <c r="D54" i="45"/>
  <c r="K135" i="36" s="1"/>
  <c r="F84" i="49" s="1"/>
  <c r="I226" i="33"/>
  <c r="I79" i="32"/>
  <c r="F41" i="46"/>
  <c r="D41" i="45"/>
  <c r="K101" i="36" s="1"/>
  <c r="F63" i="49" s="1"/>
  <c r="I58" i="32"/>
  <c r="I163" i="33"/>
  <c r="AD95" i="8"/>
  <c r="I81" i="22"/>
  <c r="K82" i="21"/>
  <c r="I143" i="22"/>
  <c r="I82" i="23"/>
  <c r="AD136" i="8"/>
  <c r="L123" i="21" s="1"/>
  <c r="K123" i="21"/>
  <c r="I136" i="23"/>
  <c r="I197" i="22"/>
  <c r="AD102" i="8"/>
  <c r="I88" i="22"/>
  <c r="K89" i="21"/>
  <c r="I114" i="23"/>
  <c r="I175" i="22"/>
  <c r="F31" i="46"/>
  <c r="D31" i="45"/>
  <c r="K79" i="36" s="1"/>
  <c r="F51" i="49" s="1"/>
  <c r="I117" i="33"/>
  <c r="I46" i="32"/>
  <c r="G100" i="31"/>
  <c r="F76" i="46"/>
  <c r="D76" i="45"/>
  <c r="K182" i="36" s="1"/>
  <c r="F109" i="49" s="1"/>
  <c r="J106" i="51" s="1"/>
  <c r="I104" i="32"/>
  <c r="I317" i="33"/>
  <c r="AD156" i="8"/>
  <c r="L143" i="21" s="1"/>
  <c r="K143" i="21"/>
  <c r="AD63" i="8"/>
  <c r="I50" i="22"/>
  <c r="K50" i="21"/>
  <c r="AD96" i="8"/>
  <c r="I82" i="22"/>
  <c r="K83" i="21"/>
  <c r="AD173" i="8"/>
  <c r="L160" i="21" s="1"/>
  <c r="K160" i="21"/>
  <c r="I150" i="22"/>
  <c r="I89" i="23"/>
  <c r="AD155" i="8"/>
  <c r="L142" i="21" s="1"/>
  <c r="K142" i="21"/>
  <c r="F59" i="46"/>
  <c r="D59" i="45"/>
  <c r="K146" i="36" s="1"/>
  <c r="F90" i="49" s="1"/>
  <c r="J87" i="51" s="1"/>
  <c r="I247" i="33"/>
  <c r="I85" i="32"/>
  <c r="D84" i="45"/>
  <c r="K199" i="36" s="1"/>
  <c r="F118" i="49" s="1"/>
  <c r="J115" i="51" s="1"/>
  <c r="F84" i="46"/>
  <c r="I113" i="32"/>
  <c r="I350" i="33"/>
  <c r="F77" i="46"/>
  <c r="D77" i="45"/>
  <c r="K184" i="36" s="1"/>
  <c r="F110" i="49" s="1"/>
  <c r="J107" i="51" s="1"/>
  <c r="I105" i="32"/>
  <c r="I321" i="33"/>
  <c r="F48" i="46"/>
  <c r="D48" i="45"/>
  <c r="K118" i="36" s="1"/>
  <c r="F73" i="49" s="1"/>
  <c r="I68" i="32"/>
  <c r="I197" i="33"/>
  <c r="F8" i="46"/>
  <c r="D8" i="45"/>
  <c r="K24" i="36" s="1"/>
  <c r="F19" i="49" s="1"/>
  <c r="I16" i="33"/>
  <c r="I14" i="32"/>
  <c r="D52" i="45"/>
  <c r="K128" i="36" s="1"/>
  <c r="F79" i="49" s="1"/>
  <c r="F52" i="46"/>
  <c r="I74" i="32"/>
  <c r="I215" i="33"/>
  <c r="F18" i="46"/>
  <c r="D18" i="45"/>
  <c r="K48" i="36" s="1"/>
  <c r="F33" i="49" s="1"/>
  <c r="I60" i="33"/>
  <c r="I28" i="32"/>
  <c r="I83" i="23"/>
  <c r="I144" i="22"/>
  <c r="AD47" i="8"/>
  <c r="I37" i="23"/>
  <c r="K34" i="21"/>
  <c r="I35" i="22"/>
  <c r="AD174" i="8"/>
  <c r="L161" i="21" s="1"/>
  <c r="K161" i="21"/>
  <c r="AD109" i="8"/>
  <c r="I95" i="22"/>
  <c r="K96" i="21"/>
  <c r="AD91" i="8"/>
  <c r="I77" i="22"/>
  <c r="K78" i="21"/>
  <c r="AD187" i="8"/>
  <c r="I68" i="23"/>
  <c r="K174" i="21"/>
  <c r="I129" i="22"/>
  <c r="AD62" i="8"/>
  <c r="I49" i="22"/>
  <c r="K49" i="21"/>
  <c r="AD138" i="8"/>
  <c r="L125" i="21" s="1"/>
  <c r="K125" i="21"/>
  <c r="AD98" i="8"/>
  <c r="I84" i="22"/>
  <c r="K85" i="21"/>
  <c r="AD181" i="8"/>
  <c r="I62" i="23"/>
  <c r="K168" i="21"/>
  <c r="I123" i="22"/>
  <c r="AD169" i="8"/>
  <c r="L156" i="21" s="1"/>
  <c r="K156" i="21"/>
  <c r="AD43" i="8"/>
  <c r="I31" i="22"/>
  <c r="I33" i="23"/>
  <c r="K30" i="21"/>
  <c r="F47" i="46"/>
  <c r="D47" i="45"/>
  <c r="K116" i="36" s="1"/>
  <c r="F72" i="49" s="1"/>
  <c r="I193" i="33"/>
  <c r="I67" i="32"/>
  <c r="AD82" i="8"/>
  <c r="I68" i="22"/>
  <c r="K69" i="21"/>
  <c r="AD55" i="8"/>
  <c r="I45" i="23"/>
  <c r="I43" i="22"/>
  <c r="K42" i="21"/>
  <c r="AD178" i="8"/>
  <c r="I59" i="23"/>
  <c r="I120" i="22"/>
  <c r="K165" i="21"/>
  <c r="AD157" i="8"/>
  <c r="L144" i="21" s="1"/>
  <c r="K144" i="21"/>
  <c r="AD99" i="8"/>
  <c r="I85" i="22"/>
  <c r="K86" i="21"/>
  <c r="AD262" i="8"/>
  <c r="I142" i="23"/>
  <c r="I203" i="22"/>
  <c r="K249" i="21"/>
  <c r="AD160" i="8"/>
  <c r="L147" i="21" s="1"/>
  <c r="K147" i="21"/>
  <c r="D14" i="45"/>
  <c r="K39" i="36" s="1"/>
  <c r="F28" i="49" s="1"/>
  <c r="J25" i="51" s="1"/>
  <c r="F14" i="46"/>
  <c r="I43" i="33"/>
  <c r="I23" i="32"/>
  <c r="D78" i="45"/>
  <c r="K186" i="36" s="1"/>
  <c r="F111" i="49" s="1"/>
  <c r="F78" i="46"/>
  <c r="I325" i="33"/>
  <c r="I106" i="32"/>
  <c r="D85" i="45"/>
  <c r="K202" i="36" s="1"/>
  <c r="F120" i="49" s="1"/>
  <c r="J117" i="51" s="1"/>
  <c r="F85" i="46"/>
  <c r="I115" i="32"/>
  <c r="G111" i="31"/>
  <c r="I355" i="33"/>
  <c r="F80" i="46"/>
  <c r="D80" i="45"/>
  <c r="K190" i="36" s="1"/>
  <c r="F113" i="49" s="1"/>
  <c r="J110" i="51" s="1"/>
  <c r="I108" i="32"/>
  <c r="I333" i="33"/>
  <c r="I104" i="23"/>
  <c r="I165" i="22"/>
  <c r="AD85" i="8"/>
  <c r="I71" i="22"/>
  <c r="K72" i="21"/>
  <c r="I75" i="23"/>
  <c r="I136" i="22"/>
  <c r="AD88" i="8"/>
  <c r="I74" i="22"/>
  <c r="K75" i="21"/>
  <c r="I124" i="23"/>
  <c r="I185" i="22"/>
  <c r="I120" i="23"/>
  <c r="I181" i="22"/>
  <c r="AD38" i="8"/>
  <c r="I29" i="23"/>
  <c r="I27" i="22"/>
  <c r="K25" i="21"/>
  <c r="D57" i="45"/>
  <c r="K141" i="36" s="1"/>
  <c r="F87" i="49" s="1"/>
  <c r="J84" i="51" s="1"/>
  <c r="F57" i="46"/>
  <c r="I82" i="32"/>
  <c r="I238" i="33"/>
  <c r="D39" i="45"/>
  <c r="K97" i="36" s="1"/>
  <c r="F61" i="49" s="1"/>
  <c r="F39" i="46"/>
  <c r="I153" i="33"/>
  <c r="I56" i="32"/>
  <c r="J17" i="23"/>
  <c r="J15" i="22"/>
  <c r="L13" i="21"/>
  <c r="AD33" i="8"/>
  <c r="I22" i="22"/>
  <c r="I24" i="23"/>
  <c r="K20" i="21"/>
  <c r="AD64" i="8"/>
  <c r="I51" i="22"/>
  <c r="K51" i="21"/>
  <c r="AD56" i="8"/>
  <c r="I46" i="23"/>
  <c r="K43" i="21"/>
  <c r="I44" i="22"/>
  <c r="AD131" i="8"/>
  <c r="I56" i="23"/>
  <c r="K118" i="21"/>
  <c r="I117" i="22"/>
  <c r="I164" i="22"/>
  <c r="I103" i="23"/>
  <c r="AD163" i="8"/>
  <c r="L150" i="21" s="1"/>
  <c r="K150" i="21"/>
  <c r="I130" i="23"/>
  <c r="I191" i="22"/>
  <c r="D66" i="45"/>
  <c r="K160" i="36" s="1"/>
  <c r="F97" i="49" s="1"/>
  <c r="J94" i="51" s="1"/>
  <c r="F66" i="46"/>
  <c r="I92" i="32"/>
  <c r="I275" i="33"/>
  <c r="I180" i="22"/>
  <c r="I119" i="23"/>
  <c r="I73" i="23"/>
  <c r="I134" i="22"/>
  <c r="AD151" i="8"/>
  <c r="L138" i="21" s="1"/>
  <c r="K138" i="21"/>
  <c r="AD86" i="8"/>
  <c r="I72" i="22"/>
  <c r="K73" i="21"/>
  <c r="AD108" i="8"/>
  <c r="I94" i="22"/>
  <c r="K95" i="21"/>
  <c r="AD113" i="8"/>
  <c r="I99" i="22"/>
  <c r="K100" i="21"/>
  <c r="AD35" i="8"/>
  <c r="I26" i="23"/>
  <c r="I24" i="22"/>
  <c r="K22" i="21"/>
  <c r="F61" i="46"/>
  <c r="D61" i="45"/>
  <c r="K150" i="36" s="1"/>
  <c r="F92" i="49" s="1"/>
  <c r="J89" i="51" s="1"/>
  <c r="I255" i="33"/>
  <c r="I87" i="32"/>
  <c r="I196" i="22"/>
  <c r="I135" i="23"/>
  <c r="AD80" i="8"/>
  <c r="I66" i="22"/>
  <c r="K67" i="21"/>
  <c r="AD59" i="8"/>
  <c r="I46" i="22"/>
  <c r="K46" i="21"/>
  <c r="AD180" i="8"/>
  <c r="I61" i="23"/>
  <c r="K167" i="21"/>
  <c r="I122" i="22"/>
  <c r="AD83" i="8"/>
  <c r="I69" i="22"/>
  <c r="K70" i="21"/>
  <c r="AD130" i="8"/>
  <c r="I55" i="23"/>
  <c r="K117" i="21"/>
  <c r="I116" i="22"/>
  <c r="AD162" i="8"/>
  <c r="L149" i="21" s="1"/>
  <c r="K149" i="21"/>
  <c r="J20" i="23"/>
  <c r="J18" i="22"/>
  <c r="L16" i="21"/>
  <c r="G95" i="31"/>
  <c r="D72" i="45"/>
  <c r="K173" i="36" s="1"/>
  <c r="F104" i="49" s="1"/>
  <c r="F72" i="46"/>
  <c r="I300" i="33"/>
  <c r="I99" i="32"/>
  <c r="F29" i="46"/>
  <c r="D29" i="45"/>
  <c r="K74" i="36" s="1"/>
  <c r="F48" i="49" s="1"/>
  <c r="J45" i="51" s="1"/>
  <c r="G39" i="31"/>
  <c r="I43" i="32"/>
  <c r="I108" i="33"/>
  <c r="AD50" i="8"/>
  <c r="I38" i="22"/>
  <c r="I40" i="23"/>
  <c r="K37" i="21"/>
  <c r="AD89" i="8"/>
  <c r="I75" i="22"/>
  <c r="K76" i="21"/>
  <c r="AD143" i="8"/>
  <c r="L130" i="21" s="1"/>
  <c r="K130" i="21"/>
  <c r="AD49" i="8"/>
  <c r="I39" i="23"/>
  <c r="I37" i="22"/>
  <c r="K36" i="21"/>
  <c r="AD105" i="8"/>
  <c r="I91" i="22"/>
  <c r="K92" i="21"/>
  <c r="AD261" i="8"/>
  <c r="I141" i="23"/>
  <c r="I202" i="22"/>
  <c r="K248" i="21"/>
  <c r="AD172" i="8"/>
  <c r="L159" i="21" s="1"/>
  <c r="K159" i="21"/>
  <c r="F9" i="46"/>
  <c r="D9" i="45"/>
  <c r="K26" i="36" s="1"/>
  <c r="F20" i="49" s="1"/>
  <c r="J17" i="51" s="1"/>
  <c r="I19" i="33"/>
  <c r="I15" i="32"/>
  <c r="F36" i="46"/>
  <c r="D36" i="45"/>
  <c r="K90" i="36" s="1"/>
  <c r="I138" i="33"/>
  <c r="I52" i="32"/>
  <c r="AD132" i="8"/>
  <c r="I118" i="22"/>
  <c r="I57" i="23"/>
  <c r="K119" i="21"/>
  <c r="G41" i="31"/>
  <c r="D34" i="45"/>
  <c r="K85" i="36" s="1"/>
  <c r="F54" i="49" s="1"/>
  <c r="F34" i="46"/>
  <c r="I49" i="32"/>
  <c r="I129" i="33"/>
  <c r="F26" i="46"/>
  <c r="D26" i="45"/>
  <c r="K66" i="36" s="1"/>
  <c r="F43" i="49" s="1"/>
  <c r="J40" i="51" s="1"/>
  <c r="I38" i="32"/>
  <c r="I94" i="33"/>
  <c r="G47" i="31"/>
  <c r="D35" i="45"/>
  <c r="K88" i="36" s="1"/>
  <c r="F56" i="49" s="1"/>
  <c r="F55" i="49" s="1"/>
  <c r="J52" i="51" s="1"/>
  <c r="F35" i="46"/>
  <c r="I134" i="33"/>
  <c r="I51" i="32"/>
  <c r="G13" i="31"/>
  <c r="F10" i="46"/>
  <c r="D10" i="45"/>
  <c r="K29" i="36" s="1"/>
  <c r="F22" i="49" s="1"/>
  <c r="J19" i="51" s="1"/>
  <c r="I17" i="32"/>
  <c r="I23" i="33"/>
  <c r="D21" i="45"/>
  <c r="K54" i="36" s="1"/>
  <c r="F36" i="49" s="1"/>
  <c r="F21" i="46"/>
  <c r="I72" i="33"/>
  <c r="I31" i="32"/>
  <c r="D71" i="45"/>
  <c r="K170" i="36" s="1"/>
  <c r="F102" i="49" s="1"/>
  <c r="F71" i="46"/>
  <c r="I295" i="33"/>
  <c r="I97" i="32"/>
  <c r="AD144" i="8"/>
  <c r="L131" i="21" s="1"/>
  <c r="K131" i="21"/>
  <c r="AD165" i="8"/>
  <c r="L152" i="21" s="1"/>
  <c r="K152" i="21"/>
  <c r="AD51" i="8"/>
  <c r="I41" i="23"/>
  <c r="I39" i="22"/>
  <c r="K38" i="21"/>
  <c r="AD72" i="8"/>
  <c r="I59" i="22"/>
  <c r="K59" i="21"/>
  <c r="AD171" i="8"/>
  <c r="L158" i="21" s="1"/>
  <c r="K158" i="21"/>
  <c r="I190" i="22"/>
  <c r="I129" i="23"/>
  <c r="AD36" i="8"/>
  <c r="I25" i="22"/>
  <c r="I27" i="23"/>
  <c r="K23" i="21"/>
  <c r="I154" i="22"/>
  <c r="I93" i="23"/>
  <c r="I76" i="23"/>
  <c r="I137" i="22"/>
  <c r="AD66" i="8"/>
  <c r="I53" i="22"/>
  <c r="K53" i="21"/>
  <c r="I147" i="22"/>
  <c r="I86" i="23"/>
  <c r="I101" i="23"/>
  <c r="I162" i="22"/>
  <c r="AD41" i="8"/>
  <c r="I31" i="23"/>
  <c r="K28" i="21"/>
  <c r="I29" i="22"/>
  <c r="G50" i="31"/>
  <c r="D37" i="45"/>
  <c r="K93" i="36" s="1"/>
  <c r="F59" i="49" s="1"/>
  <c r="F37" i="46"/>
  <c r="I143" i="33"/>
  <c r="I54" i="32"/>
  <c r="D73" i="45"/>
  <c r="K175" i="36" s="1"/>
  <c r="F105" i="49" s="1"/>
  <c r="J102" i="51" s="1"/>
  <c r="F73" i="46"/>
  <c r="I100" i="32"/>
  <c r="I304" i="33"/>
  <c r="D44" i="45"/>
  <c r="K108" i="36" s="1"/>
  <c r="F67" i="49" s="1"/>
  <c r="F44" i="46"/>
  <c r="I62" i="32"/>
  <c r="I178" i="33"/>
  <c r="D38" i="45"/>
  <c r="K95" i="36" s="1"/>
  <c r="F60" i="49" s="1"/>
  <c r="F38" i="46"/>
  <c r="I148" i="33"/>
  <c r="I55" i="32"/>
  <c r="F13" i="46"/>
  <c r="D13" i="45"/>
  <c r="K37" i="36" s="1"/>
  <c r="F27" i="49" s="1"/>
  <c r="I22" i="32"/>
  <c r="I39" i="33"/>
  <c r="AD87" i="8"/>
  <c r="I73" i="22"/>
  <c r="K74" i="21"/>
  <c r="AD175" i="8"/>
  <c r="L162" i="21" s="1"/>
  <c r="K162" i="21"/>
  <c r="AD110" i="8"/>
  <c r="I96" i="22"/>
  <c r="K97" i="21"/>
  <c r="I125" i="23"/>
  <c r="I186" i="22"/>
  <c r="AD101" i="8"/>
  <c r="I87" i="22"/>
  <c r="K88" i="21"/>
  <c r="AD69" i="8"/>
  <c r="I56" i="22"/>
  <c r="K56" i="21"/>
  <c r="I110" i="23"/>
  <c r="I171" i="22"/>
  <c r="I189" i="22"/>
  <c r="I128" i="23"/>
  <c r="AD150" i="8"/>
  <c r="L137" i="21" s="1"/>
  <c r="K137" i="21"/>
  <c r="AD37" i="8"/>
  <c r="I28" i="23"/>
  <c r="I26" i="22"/>
  <c r="K24" i="21"/>
  <c r="F46" i="46"/>
  <c r="D46" i="45"/>
  <c r="K114" i="36" s="1"/>
  <c r="F71" i="49" s="1"/>
  <c r="I66" i="32"/>
  <c r="I189" i="33"/>
  <c r="G62" i="31"/>
  <c r="F63" i="46"/>
  <c r="D63" i="45"/>
  <c r="K154" i="36" s="1"/>
  <c r="F94" i="49" s="1"/>
  <c r="I89" i="32"/>
  <c r="I263" i="33"/>
  <c r="F16" i="46"/>
  <c r="D16" i="45"/>
  <c r="K44" i="36" s="1"/>
  <c r="F31" i="49" s="1"/>
  <c r="J28" i="51" s="1"/>
  <c r="I26" i="32"/>
  <c r="I52" i="33"/>
  <c r="F43" i="46"/>
  <c r="D43" i="45"/>
  <c r="K106" i="36" s="1"/>
  <c r="F66" i="49" s="1"/>
  <c r="I61" i="32"/>
  <c r="I174" i="33"/>
  <c r="G57" i="31"/>
  <c r="D69" i="45"/>
  <c r="K166" i="36" s="1"/>
  <c r="F100" i="49" s="1"/>
  <c r="J97" i="51" s="1"/>
  <c r="F69" i="46"/>
  <c r="I287" i="33"/>
  <c r="I95" i="32"/>
  <c r="G67" i="31"/>
  <c r="D50" i="45"/>
  <c r="K124" i="36" s="1"/>
  <c r="F77" i="49" s="1"/>
  <c r="F50" i="46"/>
  <c r="I72" i="32"/>
  <c r="I207" i="33"/>
  <c r="F51" i="46"/>
  <c r="D51" i="45"/>
  <c r="K126" i="36" s="1"/>
  <c r="F78" i="49" s="1"/>
  <c r="I73" i="32"/>
  <c r="I211" i="33"/>
  <c r="AD124" i="8"/>
  <c r="I110" i="22"/>
  <c r="K111" i="21"/>
  <c r="AD139" i="8"/>
  <c r="L126" i="21" s="1"/>
  <c r="K126" i="21"/>
  <c r="AD42" i="8"/>
  <c r="I32" i="23"/>
  <c r="I30" i="22"/>
  <c r="K29" i="21"/>
  <c r="AD190" i="8"/>
  <c r="I71" i="23"/>
  <c r="K177" i="21"/>
  <c r="I132" i="22"/>
  <c r="AD93" i="8"/>
  <c r="I79" i="22"/>
  <c r="K80" i="21"/>
  <c r="AD179" i="8"/>
  <c r="I60" i="23"/>
  <c r="I121" i="22"/>
  <c r="K166" i="21"/>
  <c r="AD112" i="8"/>
  <c r="I98" i="22"/>
  <c r="K99" i="21"/>
  <c r="I132" i="23"/>
  <c r="I193" i="22"/>
  <c r="AD71" i="8"/>
  <c r="I58" i="22"/>
  <c r="K58" i="21"/>
  <c r="AD32" i="8"/>
  <c r="I23" i="23"/>
  <c r="I21" i="22"/>
  <c r="K19" i="21"/>
  <c r="G17" i="31"/>
  <c r="D12" i="45"/>
  <c r="K35" i="36" s="1"/>
  <c r="F26" i="49" s="1"/>
  <c r="J23" i="51" s="1"/>
  <c r="F12" i="46"/>
  <c r="I21" i="32"/>
  <c r="I34" i="33"/>
  <c r="D55" i="45"/>
  <c r="K137" i="36" s="1"/>
  <c r="F85" i="49" s="1"/>
  <c r="J82" i="51" s="1"/>
  <c r="F55" i="46"/>
  <c r="I80" i="32"/>
  <c r="I230" i="33"/>
  <c r="I123" i="23"/>
  <c r="I184" i="22"/>
  <c r="AD73" i="8"/>
  <c r="I60" i="22"/>
  <c r="K60" i="21"/>
  <c r="AD148" i="8"/>
  <c r="L135" i="21" s="1"/>
  <c r="K135" i="21"/>
  <c r="I145" i="22"/>
  <c r="I84" i="23"/>
  <c r="AD120" i="8"/>
  <c r="I106" i="22"/>
  <c r="K107" i="21"/>
  <c r="AD164" i="8"/>
  <c r="L151" i="21" s="1"/>
  <c r="K151" i="21"/>
  <c r="I157" i="22"/>
  <c r="I96" i="23"/>
  <c r="D20" i="45"/>
  <c r="K52" i="36" s="1"/>
  <c r="F35" i="49" s="1"/>
  <c r="J32" i="51" s="1"/>
  <c r="F20" i="46"/>
  <c r="I30" i="32"/>
  <c r="I68" i="33"/>
  <c r="D22" i="45"/>
  <c r="K56" i="36" s="1"/>
  <c r="F37" i="49" s="1"/>
  <c r="F22" i="46"/>
  <c r="I76" i="33"/>
  <c r="I32" i="32"/>
  <c r="I133" i="23"/>
  <c r="I194" i="22"/>
  <c r="I79" i="23"/>
  <c r="I140" i="22"/>
  <c r="AD67" i="8"/>
  <c r="I54" i="22"/>
  <c r="K54" i="21"/>
  <c r="AD166" i="8"/>
  <c r="L153" i="21" s="1"/>
  <c r="K153" i="21"/>
  <c r="AD137" i="8"/>
  <c r="L124" i="21" s="1"/>
  <c r="K124" i="21"/>
  <c r="I77" i="23"/>
  <c r="I138" i="22"/>
  <c r="G118" i="31"/>
  <c r="G10" i="31"/>
  <c r="F62" i="46"/>
  <c r="D62" i="45"/>
  <c r="K152" i="36" s="1"/>
  <c r="F93" i="49" s="1"/>
  <c r="J90" i="51" s="1"/>
  <c r="I88" i="32"/>
  <c r="I259" i="33"/>
  <c r="AD236" i="8"/>
  <c r="K223" i="21"/>
  <c r="AD259" i="8"/>
  <c r="K246" i="21"/>
  <c r="AD232" i="8"/>
  <c r="K219" i="21"/>
  <c r="AD235" i="8"/>
  <c r="K222" i="21"/>
  <c r="AD241" i="8"/>
  <c r="K228" i="21"/>
  <c r="AD238" i="8"/>
  <c r="K225" i="21"/>
  <c r="AD225" i="8"/>
  <c r="K212" i="21"/>
  <c r="AD243" i="8"/>
  <c r="K230" i="21"/>
  <c r="M152" i="19"/>
  <c r="AD252" i="8"/>
  <c r="K239" i="21"/>
  <c r="AD228" i="8"/>
  <c r="K215" i="21"/>
  <c r="AD226" i="8"/>
  <c r="K213" i="21"/>
  <c r="AD250" i="8"/>
  <c r="K237" i="21"/>
  <c r="AD249" i="8"/>
  <c r="K236" i="21"/>
  <c r="AD221" i="8"/>
  <c r="K208" i="21"/>
  <c r="AD248" i="8"/>
  <c r="K235" i="21"/>
  <c r="AD251" i="8"/>
  <c r="K238" i="21"/>
  <c r="AD257" i="8"/>
  <c r="K244" i="21"/>
  <c r="AD223" i="8"/>
  <c r="K210" i="21"/>
  <c r="AD245" i="8"/>
  <c r="K232" i="21"/>
  <c r="AD230" i="8"/>
  <c r="K217" i="21"/>
  <c r="AD253" i="8"/>
  <c r="K240" i="21"/>
  <c r="AD237" i="8"/>
  <c r="K224" i="21"/>
  <c r="AD246" i="8"/>
  <c r="K233" i="21"/>
  <c r="M218" i="19"/>
  <c r="AD224" i="8"/>
  <c r="K211" i="21"/>
  <c r="AD244" i="8"/>
  <c r="K231" i="21"/>
  <c r="AD240" i="8"/>
  <c r="K227" i="21"/>
  <c r="AD231" i="8"/>
  <c r="K218" i="21"/>
  <c r="AD260" i="8"/>
  <c r="K247" i="21"/>
  <c r="AD256" i="8"/>
  <c r="K243" i="21"/>
  <c r="AD234" i="8"/>
  <c r="K221" i="21"/>
  <c r="AD239" i="8"/>
  <c r="K226" i="21"/>
  <c r="AD255" i="8"/>
  <c r="K242" i="21"/>
  <c r="AD233" i="8"/>
  <c r="K220" i="21"/>
  <c r="AD229" i="8"/>
  <c r="K216" i="21"/>
  <c r="AD217" i="8"/>
  <c r="K204" i="21"/>
  <c r="AD216" i="8"/>
  <c r="K203" i="21"/>
  <c r="AD218" i="8"/>
  <c r="K205" i="21"/>
  <c r="AD215" i="8"/>
  <c r="K202" i="21"/>
  <c r="AD206" i="8"/>
  <c r="K193" i="21"/>
  <c r="AD197" i="8"/>
  <c r="K184" i="21"/>
  <c r="M30" i="19"/>
  <c r="AD199" i="8"/>
  <c r="K186" i="21"/>
  <c r="AD193" i="8"/>
  <c r="K180" i="21"/>
  <c r="AD200" i="8"/>
  <c r="K187" i="21"/>
  <c r="AD211" i="8"/>
  <c r="K198" i="21"/>
  <c r="AD204" i="8"/>
  <c r="K191" i="21"/>
  <c r="AD207" i="8"/>
  <c r="K194" i="21"/>
  <c r="AD210" i="8"/>
  <c r="K197" i="21"/>
  <c r="AD213" i="8"/>
  <c r="K200" i="21"/>
  <c r="AD209" i="8"/>
  <c r="K196" i="21"/>
  <c r="AD201" i="8"/>
  <c r="K188" i="21"/>
  <c r="AD208" i="8"/>
  <c r="K195" i="21"/>
  <c r="AD202" i="8"/>
  <c r="K189" i="21"/>
  <c r="AD194" i="8"/>
  <c r="K181" i="21"/>
  <c r="AD192" i="8"/>
  <c r="K179" i="21"/>
  <c r="AD212" i="8"/>
  <c r="K199" i="21"/>
  <c r="AD195" i="8"/>
  <c r="K182" i="21"/>
  <c r="AD205" i="8"/>
  <c r="K192" i="21"/>
  <c r="AD203" i="8"/>
  <c r="K190" i="21"/>
  <c r="AD198" i="8"/>
  <c r="K185" i="21"/>
  <c r="AD196" i="8"/>
  <c r="K183" i="21"/>
  <c r="M60" i="19"/>
  <c r="M143" i="19"/>
  <c r="M216" i="19"/>
  <c r="M61" i="19"/>
  <c r="M90" i="19"/>
  <c r="M200" i="19"/>
  <c r="M203" i="19"/>
  <c r="M158" i="19"/>
  <c r="M19" i="19"/>
  <c r="M156" i="19"/>
  <c r="M50" i="19"/>
  <c r="M108" i="19"/>
  <c r="M208" i="19"/>
  <c r="M64" i="19"/>
  <c r="M150" i="19"/>
  <c r="M49" i="19"/>
  <c r="M157" i="19"/>
  <c r="M124" i="19"/>
  <c r="M103" i="19"/>
  <c r="M190" i="19"/>
  <c r="M78" i="19"/>
  <c r="M86" i="19"/>
  <c r="M206" i="19"/>
  <c r="M31" i="19"/>
  <c r="M17" i="19"/>
  <c r="AE74" i="18"/>
  <c r="I48" i="20"/>
  <c r="J48" i="20" s="1"/>
  <c r="M51" i="19"/>
  <c r="M99" i="19"/>
  <c r="AF74" i="18" s="1"/>
  <c r="M88" i="19"/>
  <c r="M29" i="19"/>
  <c r="M113" i="19"/>
  <c r="M56" i="19"/>
  <c r="M209" i="19"/>
  <c r="M199" i="19"/>
  <c r="M212" i="19"/>
  <c r="M67" i="19"/>
  <c r="M83" i="19"/>
  <c r="M93" i="19"/>
  <c r="M146" i="19"/>
  <c r="M193" i="19"/>
  <c r="M161" i="19"/>
  <c r="M13" i="19"/>
  <c r="AF15" i="18" s="1"/>
  <c r="M204" i="19"/>
  <c r="M205" i="19"/>
  <c r="M138" i="19"/>
  <c r="M179" i="19"/>
  <c r="M170" i="19"/>
  <c r="M53" i="19"/>
  <c r="M173" i="19"/>
  <c r="I49" i="20"/>
  <c r="S49" i="20" s="1"/>
  <c r="M48" i="19"/>
  <c r="M202" i="19"/>
  <c r="M171" i="19"/>
  <c r="M191" i="19"/>
  <c r="M58" i="19"/>
  <c r="M210" i="19"/>
  <c r="M217" i="19"/>
  <c r="M111" i="19"/>
  <c r="M142" i="19"/>
  <c r="M52" i="19"/>
  <c r="M185" i="19"/>
  <c r="M105" i="19"/>
  <c r="M54" i="19"/>
  <c r="M186" i="19"/>
  <c r="M192" i="19"/>
  <c r="M136" i="19"/>
  <c r="M214" i="19"/>
  <c r="M120" i="19"/>
  <c r="M174" i="19"/>
  <c r="M137" i="19"/>
  <c r="M172" i="19"/>
  <c r="M180" i="19"/>
  <c r="M196" i="19"/>
  <c r="M166" i="19"/>
  <c r="M84" i="19"/>
  <c r="M177" i="19"/>
  <c r="M139" i="19"/>
  <c r="M110" i="19"/>
  <c r="M77" i="19"/>
  <c r="M155" i="19"/>
  <c r="M18" i="19"/>
  <c r="M32" i="19"/>
  <c r="M163" i="19"/>
  <c r="I47" i="20"/>
  <c r="J47" i="20" s="1"/>
  <c r="M164" i="19"/>
  <c r="M160" i="19"/>
  <c r="M135" i="19"/>
  <c r="M11" i="19"/>
  <c r="M153" i="19"/>
  <c r="M131" i="19"/>
  <c r="M167" i="19"/>
  <c r="M144" i="19"/>
  <c r="M182" i="19"/>
  <c r="M187" i="19"/>
  <c r="M74" i="19"/>
  <c r="M76" i="19"/>
  <c r="M213" i="19"/>
  <c r="M134" i="19"/>
  <c r="M63" i="19"/>
  <c r="AE51" i="18"/>
  <c r="I46" i="20"/>
  <c r="J46" i="20" s="1"/>
  <c r="M89" i="19"/>
  <c r="I66" i="20"/>
  <c r="AE66" i="18"/>
  <c r="I24" i="20"/>
  <c r="AE24" i="18"/>
  <c r="M25" i="19"/>
  <c r="AE23" i="18"/>
  <c r="I23" i="20"/>
  <c r="J23" i="20" s="1"/>
  <c r="I44" i="20"/>
  <c r="M129" i="19"/>
  <c r="AE44" i="18"/>
  <c r="M211" i="19"/>
  <c r="M85" i="19"/>
  <c r="I64" i="20"/>
  <c r="AE64" i="18"/>
  <c r="I20" i="20"/>
  <c r="AE20" i="18"/>
  <c r="M23" i="19"/>
  <c r="AF20" i="18" s="1"/>
  <c r="M125" i="19"/>
  <c r="AE94" i="18"/>
  <c r="I94" i="20"/>
  <c r="AE16" i="18"/>
  <c r="M14" i="19"/>
  <c r="AF16" i="18" s="1"/>
  <c r="I16" i="20"/>
  <c r="M62" i="19"/>
  <c r="M65" i="19"/>
  <c r="AE53" i="18"/>
  <c r="I53" i="20"/>
  <c r="J53" i="20" s="1"/>
  <c r="AE54" i="18"/>
  <c r="M149" i="19"/>
  <c r="AE43" i="18"/>
  <c r="I43" i="20"/>
  <c r="I59" i="20"/>
  <c r="J59" i="20" s="1"/>
  <c r="M92" i="19"/>
  <c r="M219" i="19"/>
  <c r="I37" i="20"/>
  <c r="M41" i="19"/>
  <c r="AF37" i="18" s="1"/>
  <c r="AE37" i="18"/>
  <c r="AE25" i="18"/>
  <c r="M26" i="19"/>
  <c r="AF25" i="18" s="1"/>
  <c r="I25" i="20"/>
  <c r="M147" i="19"/>
  <c r="M75" i="19"/>
  <c r="AE61" i="18"/>
  <c r="I61" i="20"/>
  <c r="M154" i="19"/>
  <c r="M59" i="19"/>
  <c r="M132" i="19"/>
  <c r="I42" i="20"/>
  <c r="AE42" i="18"/>
  <c r="M55" i="19"/>
  <c r="AE50" i="18"/>
  <c r="I50" i="20"/>
  <c r="I35" i="20"/>
  <c r="M39" i="19"/>
  <c r="AF35" i="18" s="1"/>
  <c r="AE35" i="18"/>
  <c r="M133" i="19"/>
  <c r="I85" i="20"/>
  <c r="AE85" i="18"/>
  <c r="M115" i="19"/>
  <c r="AF85" i="18" s="1"/>
  <c r="M109" i="19"/>
  <c r="M189" i="19"/>
  <c r="M15" i="19"/>
  <c r="AE17" i="18"/>
  <c r="I17" i="20"/>
  <c r="M20" i="19"/>
  <c r="M101" i="19"/>
  <c r="I77" i="20"/>
  <c r="AE76" i="18"/>
  <c r="I76" i="20"/>
  <c r="J76" i="20" s="1"/>
  <c r="AE77" i="18"/>
  <c r="M184" i="19"/>
  <c r="I15" i="20"/>
  <c r="AE15" i="18"/>
  <c r="I14" i="20"/>
  <c r="J14" i="20" s="1"/>
  <c r="AE14" i="18"/>
  <c r="I13" i="20"/>
  <c r="J13" i="20" s="1"/>
  <c r="I51" i="20"/>
  <c r="J51" i="20" s="1"/>
  <c r="I38" i="20"/>
  <c r="J38" i="20" s="1"/>
  <c r="I39" i="20"/>
  <c r="AE39" i="18"/>
  <c r="M42" i="19"/>
  <c r="AE38" i="18"/>
  <c r="AE40" i="18"/>
  <c r="M43" i="19"/>
  <c r="AF40" i="18" s="1"/>
  <c r="I40" i="20"/>
  <c r="AE75" i="18"/>
  <c r="I75" i="20"/>
  <c r="M100" i="19"/>
  <c r="AF75" i="18" s="1"/>
  <c r="I33" i="20"/>
  <c r="AE33" i="18"/>
  <c r="M37" i="19"/>
  <c r="AE32" i="18"/>
  <c r="AE31" i="18"/>
  <c r="I32" i="20"/>
  <c r="J32" i="20" s="1"/>
  <c r="I31" i="20"/>
  <c r="J31" i="20" s="1"/>
  <c r="M40" i="19"/>
  <c r="AF36" i="18" s="1"/>
  <c r="I36" i="20"/>
  <c r="AE36" i="18"/>
  <c r="M91" i="19"/>
  <c r="AE69" i="18"/>
  <c r="I69" i="20"/>
  <c r="M95" i="19"/>
  <c r="AF69" i="18" s="1"/>
  <c r="M183" i="19"/>
  <c r="M68" i="19"/>
  <c r="M79" i="19"/>
  <c r="I62" i="20"/>
  <c r="I58" i="20"/>
  <c r="M72" i="19"/>
  <c r="AF58" i="18" s="1"/>
  <c r="AE58" i="18"/>
  <c r="I84" i="20"/>
  <c r="AE84" i="18"/>
  <c r="I83" i="20"/>
  <c r="J83" i="20" s="1"/>
  <c r="AE83" i="18"/>
  <c r="M188" i="19"/>
  <c r="I60" i="20"/>
  <c r="M73" i="19"/>
  <c r="AE60" i="18"/>
  <c r="AE59" i="18"/>
  <c r="M107" i="19"/>
  <c r="I82" i="20"/>
  <c r="AE82" i="18"/>
  <c r="AE90" i="18"/>
  <c r="I90" i="20"/>
  <c r="M121" i="19"/>
  <c r="AF90" i="18" s="1"/>
  <c r="M127" i="19"/>
  <c r="AF96" i="18" s="1"/>
  <c r="I96" i="20"/>
  <c r="AE96" i="18"/>
  <c r="AE95" i="18"/>
  <c r="I95" i="20"/>
  <c r="J95" i="20" s="1"/>
  <c r="M198" i="19"/>
  <c r="AE13" i="18"/>
  <c r="M128" i="19"/>
  <c r="AF97" i="18" s="1"/>
  <c r="M168" i="19"/>
  <c r="M12" i="19"/>
  <c r="M130" i="19"/>
  <c r="M118" i="19"/>
  <c r="AF88" i="18" s="1"/>
  <c r="AE88" i="18"/>
  <c r="I88" i="20"/>
  <c r="M106" i="19"/>
  <c r="I81" i="20"/>
  <c r="AE81" i="18"/>
  <c r="AE80" i="18"/>
  <c r="I80" i="20"/>
  <c r="J80" i="20" s="1"/>
  <c r="M181" i="19"/>
  <c r="M16" i="19"/>
  <c r="M97" i="19"/>
  <c r="M82" i="19"/>
  <c r="M47" i="19"/>
  <c r="AE45" i="18"/>
  <c r="I45" i="20"/>
  <c r="I41" i="20"/>
  <c r="J41" i="20" s="1"/>
  <c r="AE41" i="18"/>
  <c r="M201" i="19"/>
  <c r="I18" i="20"/>
  <c r="M21" i="19"/>
  <c r="AF18" i="18" s="1"/>
  <c r="AE18" i="18"/>
  <c r="I19" i="20"/>
  <c r="AE19" i="18"/>
  <c r="M22" i="19"/>
  <c r="AF19" i="18" s="1"/>
  <c r="M169" i="19"/>
  <c r="AE6" i="18"/>
  <c r="I6" i="20"/>
  <c r="J6" i="20" s="1"/>
  <c r="Q6" i="19"/>
  <c r="AE5" i="18"/>
  <c r="AE7" i="18"/>
  <c r="I5" i="20"/>
  <c r="M10" i="19"/>
  <c r="I12" i="20"/>
  <c r="I7" i="20"/>
  <c r="J7" i="20" s="1"/>
  <c r="AE12" i="18"/>
  <c r="I57" i="20"/>
  <c r="M71" i="19"/>
  <c r="AF57" i="18" s="1"/>
  <c r="AE57" i="18"/>
  <c r="M220" i="19"/>
  <c r="AE28" i="18"/>
  <c r="M34" i="19"/>
  <c r="I22" i="20"/>
  <c r="AE22" i="18"/>
  <c r="AE21" i="18"/>
  <c r="I21" i="20"/>
  <c r="J21" i="20" s="1"/>
  <c r="M24" i="19"/>
  <c r="AE62" i="18"/>
  <c r="M80" i="19"/>
  <c r="I65" i="20"/>
  <c r="AE65" i="18"/>
  <c r="M87" i="19"/>
  <c r="M57" i="19"/>
  <c r="M165" i="19"/>
  <c r="M81" i="19"/>
  <c r="AE63" i="18"/>
  <c r="I63" i="20"/>
  <c r="M117" i="19"/>
  <c r="AF87" i="18" s="1"/>
  <c r="AE87" i="18"/>
  <c r="I87" i="20"/>
  <c r="M102" i="19"/>
  <c r="I78" i="20"/>
  <c r="AE78" i="18"/>
  <c r="M195" i="19"/>
  <c r="AE79" i="18"/>
  <c r="M104" i="19"/>
  <c r="I79" i="20"/>
  <c r="AB74" i="20"/>
  <c r="X74" i="20"/>
  <c r="W74" i="20"/>
  <c r="L74" i="20"/>
  <c r="AA74" i="20"/>
  <c r="Z74" i="20"/>
  <c r="Y74" i="20"/>
  <c r="J74" i="20"/>
  <c r="V74" i="20"/>
  <c r="Q74" i="20"/>
  <c r="N74" i="20"/>
  <c r="M74" i="20"/>
  <c r="U74" i="20"/>
  <c r="S74" i="20"/>
  <c r="P74" i="20"/>
  <c r="O74" i="20"/>
  <c r="AD74" i="20"/>
  <c r="T74" i="20"/>
  <c r="R74" i="20"/>
  <c r="AC74" i="20"/>
  <c r="AE93" i="18"/>
  <c r="AE92" i="18"/>
  <c r="M123" i="19"/>
  <c r="I93" i="20"/>
  <c r="I92" i="20"/>
  <c r="J92" i="20" s="1"/>
  <c r="M122" i="19"/>
  <c r="AF91" i="18" s="1"/>
  <c r="I91" i="20"/>
  <c r="AE91" i="18"/>
  <c r="M28" i="19"/>
  <c r="AE27" i="18"/>
  <c r="I27" i="20"/>
  <c r="I68" i="20"/>
  <c r="M94" i="19"/>
  <c r="AE68" i="18"/>
  <c r="I67" i="20"/>
  <c r="J67" i="20" s="1"/>
  <c r="AE67" i="18"/>
  <c r="M175" i="19"/>
  <c r="M69" i="19"/>
  <c r="M145" i="19"/>
  <c r="AE47" i="18"/>
  <c r="M112" i="19"/>
  <c r="I86" i="20"/>
  <c r="M116" i="19"/>
  <c r="AF86" i="18" s="1"/>
  <c r="AE86" i="18"/>
  <c r="M176" i="19"/>
  <c r="M141" i="19"/>
  <c r="M178" i="19"/>
  <c r="I52" i="20"/>
  <c r="I29" i="20"/>
  <c r="M35" i="19"/>
  <c r="AF29" i="18" s="1"/>
  <c r="AE29" i="18"/>
  <c r="M27" i="19"/>
  <c r="AF26" i="18" s="1"/>
  <c r="I26" i="20"/>
  <c r="AE26" i="18"/>
  <c r="M197" i="19"/>
  <c r="M148" i="19"/>
  <c r="AE49" i="18"/>
  <c r="M114" i="19"/>
  <c r="AE30" i="18"/>
  <c r="I30" i="20"/>
  <c r="M36" i="19"/>
  <c r="AF30" i="18" s="1"/>
  <c r="AE52" i="18"/>
  <c r="M162" i="19"/>
  <c r="M215" i="19"/>
  <c r="M151" i="19"/>
  <c r="I97" i="20"/>
  <c r="AE97" i="18"/>
  <c r="M194" i="19"/>
  <c r="M140" i="19"/>
  <c r="M33" i="19"/>
  <c r="I28" i="20"/>
  <c r="M96" i="19"/>
  <c r="I70" i="20"/>
  <c r="AE70" i="18"/>
  <c r="M207" i="19"/>
  <c r="I34" i="20"/>
  <c r="M38" i="19"/>
  <c r="AF34" i="18" s="1"/>
  <c r="AE34" i="18"/>
  <c r="I54" i="20"/>
  <c r="M66" i="19"/>
  <c r="AE73" i="18"/>
  <c r="I73" i="20"/>
  <c r="M98" i="19"/>
  <c r="I72" i="20"/>
  <c r="J72" i="20" s="1"/>
  <c r="AE72" i="18"/>
  <c r="AE71" i="18"/>
  <c r="I71" i="20"/>
  <c r="J71" i="20" s="1"/>
  <c r="I56" i="20"/>
  <c r="I55" i="20"/>
  <c r="J55" i="20" s="1"/>
  <c r="AE56" i="18"/>
  <c r="AE55" i="18"/>
  <c r="M70" i="19"/>
  <c r="AE46" i="18"/>
  <c r="AE48" i="18"/>
  <c r="M126" i="19"/>
  <c r="M159" i="19"/>
  <c r="AE89" i="18"/>
  <c r="I89" i="20"/>
  <c r="M119" i="19"/>
  <c r="AF70" i="18" l="1"/>
  <c r="N76" i="49"/>
  <c r="J76" i="49" s="1"/>
  <c r="J73" i="51"/>
  <c r="N59" i="49"/>
  <c r="J56" i="51"/>
  <c r="N33" i="49"/>
  <c r="J30" i="51"/>
  <c r="N63" i="49"/>
  <c r="J63" i="49" s="1"/>
  <c r="J60" i="51"/>
  <c r="N68" i="49"/>
  <c r="H68" i="49" s="1"/>
  <c r="J65" i="51"/>
  <c r="N66" i="49"/>
  <c r="H66" i="49" s="1"/>
  <c r="J63" i="51"/>
  <c r="N57" i="49"/>
  <c r="J54" i="51"/>
  <c r="N79" i="49"/>
  <c r="J76" i="51"/>
  <c r="N84" i="49"/>
  <c r="J81" i="51"/>
  <c r="N95" i="49"/>
  <c r="J92" i="51"/>
  <c r="N114" i="49"/>
  <c r="J111" i="51"/>
  <c r="N102" i="49"/>
  <c r="J99" i="51"/>
  <c r="N104" i="49"/>
  <c r="J101" i="51"/>
  <c r="N19" i="49"/>
  <c r="J16" i="51"/>
  <c r="N36" i="49"/>
  <c r="J33" i="51"/>
  <c r="N94" i="49"/>
  <c r="J91" i="51"/>
  <c r="N73" i="49"/>
  <c r="J70" i="51"/>
  <c r="N98" i="49"/>
  <c r="J98" i="49" s="1"/>
  <c r="J95" i="51"/>
  <c r="N27" i="49"/>
  <c r="J24" i="51"/>
  <c r="N53" i="49"/>
  <c r="J53" i="49" s="1"/>
  <c r="J50" i="51"/>
  <c r="N52" i="49"/>
  <c r="J49" i="51"/>
  <c r="N51" i="49"/>
  <c r="H51" i="49" s="1"/>
  <c r="J48" i="51"/>
  <c r="N71" i="49"/>
  <c r="J68" i="51"/>
  <c r="N64" i="49"/>
  <c r="J61" i="51"/>
  <c r="N60" i="49"/>
  <c r="J57" i="51"/>
  <c r="N56" i="49"/>
  <c r="J53" i="51"/>
  <c r="N117" i="49"/>
  <c r="J114" i="51"/>
  <c r="N37" i="49"/>
  <c r="J34" i="51"/>
  <c r="N78" i="49"/>
  <c r="J75" i="51"/>
  <c r="N67" i="49"/>
  <c r="J64" i="51"/>
  <c r="N62" i="49"/>
  <c r="J59" i="51"/>
  <c r="N61" i="49"/>
  <c r="J58" i="51"/>
  <c r="N72" i="49"/>
  <c r="J69" i="51"/>
  <c r="N24" i="49"/>
  <c r="J21" i="51"/>
  <c r="N77" i="49"/>
  <c r="J74" i="51"/>
  <c r="N89" i="49"/>
  <c r="H89" i="49" s="1"/>
  <c r="J86" i="51"/>
  <c r="N111" i="49"/>
  <c r="J108" i="51"/>
  <c r="N82" i="49"/>
  <c r="J79" i="51"/>
  <c r="N54" i="49"/>
  <c r="J51" i="51"/>
  <c r="N50" i="49"/>
  <c r="J47" i="51"/>
  <c r="J33" i="49"/>
  <c r="H33" i="49"/>
  <c r="N91" i="49"/>
  <c r="N93" i="49"/>
  <c r="N100" i="49"/>
  <c r="N99" i="49"/>
  <c r="J66" i="49"/>
  <c r="N48" i="49"/>
  <c r="N86" i="49"/>
  <c r="N92" i="49"/>
  <c r="N109" i="49"/>
  <c r="N32" i="49"/>
  <c r="N107" i="49"/>
  <c r="N28" i="49"/>
  <c r="J73" i="49"/>
  <c r="H73" i="49"/>
  <c r="N85" i="49"/>
  <c r="N22" i="49"/>
  <c r="N110" i="49"/>
  <c r="N26" i="49"/>
  <c r="N113" i="49"/>
  <c r="N101" i="49"/>
  <c r="N39" i="49"/>
  <c r="N121" i="49"/>
  <c r="H59" i="49"/>
  <c r="J59" i="49"/>
  <c r="N118" i="49"/>
  <c r="N46" i="49"/>
  <c r="N38" i="49"/>
  <c r="N30" i="49"/>
  <c r="N116" i="49"/>
  <c r="N31" i="49"/>
  <c r="N20" i="49"/>
  <c r="N43" i="49"/>
  <c r="N120" i="49"/>
  <c r="N112" i="49"/>
  <c r="J72" i="49"/>
  <c r="N90" i="49"/>
  <c r="N96" i="49"/>
  <c r="N35" i="49"/>
  <c r="N44" i="49"/>
  <c r="N105" i="49"/>
  <c r="N42" i="49"/>
  <c r="N97" i="49"/>
  <c r="N87" i="49"/>
  <c r="N106" i="49"/>
  <c r="N34" i="49"/>
  <c r="AF82" i="18"/>
  <c r="AF28" i="18"/>
  <c r="E6" i="38"/>
  <c r="L242" i="21"/>
  <c r="J135" i="23"/>
  <c r="J196" i="22"/>
  <c r="L223" i="21"/>
  <c r="J177" i="22"/>
  <c r="J116" i="23"/>
  <c r="J98" i="22"/>
  <c r="L99" i="21"/>
  <c r="J56" i="22"/>
  <c r="L56" i="21"/>
  <c r="J41" i="23"/>
  <c r="J39" i="22"/>
  <c r="L38" i="21"/>
  <c r="N28" i="32"/>
  <c r="AC28" i="32"/>
  <c r="X28" i="32"/>
  <c r="R28" i="32"/>
  <c r="Q28" i="32"/>
  <c r="L28" i="32"/>
  <c r="AA28" i="32"/>
  <c r="U28" i="32"/>
  <c r="W28" i="32"/>
  <c r="AB28" i="32"/>
  <c r="S28" i="32"/>
  <c r="T28" i="32"/>
  <c r="O28" i="32"/>
  <c r="V28" i="32"/>
  <c r="Z28" i="32"/>
  <c r="P28" i="32"/>
  <c r="J28" i="32"/>
  <c r="M28" i="32"/>
  <c r="Y28" i="32"/>
  <c r="J81" i="22"/>
  <c r="L82" i="21"/>
  <c r="S251" i="33"/>
  <c r="Q251" i="33"/>
  <c r="X251" i="33"/>
  <c r="W251" i="33"/>
  <c r="AA251" i="33"/>
  <c r="Z251" i="33"/>
  <c r="R251" i="33"/>
  <c r="P251" i="33"/>
  <c r="AB251" i="33"/>
  <c r="V251" i="33"/>
  <c r="O251" i="33"/>
  <c r="M251" i="33"/>
  <c r="L251" i="33"/>
  <c r="N251" i="33"/>
  <c r="J251" i="33"/>
  <c r="Y251" i="33"/>
  <c r="U251" i="33"/>
  <c r="T251" i="33"/>
  <c r="AC251" i="33"/>
  <c r="J80" i="22"/>
  <c r="L81" i="21"/>
  <c r="J50" i="36"/>
  <c r="J50" i="37"/>
  <c r="J77" i="36"/>
  <c r="J77" i="37"/>
  <c r="L197" i="21"/>
  <c r="J152" i="22"/>
  <c r="J91" i="23"/>
  <c r="L238" i="21"/>
  <c r="J192" i="22"/>
  <c r="J131" i="23"/>
  <c r="Y259" i="33"/>
  <c r="AA62" i="46" s="1"/>
  <c r="S259" i="33"/>
  <c r="U62" i="46" s="1"/>
  <c r="U90" i="51" s="1"/>
  <c r="AA259" i="33"/>
  <c r="AC62" i="46" s="1"/>
  <c r="X259" i="33"/>
  <c r="Z62" i="46" s="1"/>
  <c r="L259" i="33"/>
  <c r="N62" i="46" s="1"/>
  <c r="U259" i="33"/>
  <c r="W62" i="46" s="1"/>
  <c r="AM90" i="51" s="1"/>
  <c r="J259" i="33"/>
  <c r="P259" i="33"/>
  <c r="R62" i="46" s="1"/>
  <c r="Z259" i="33"/>
  <c r="AB62" i="46" s="1"/>
  <c r="V259" i="33"/>
  <c r="X62" i="46" s="1"/>
  <c r="T259" i="33"/>
  <c r="V62" i="46" s="1"/>
  <c r="AD90" i="51" s="1"/>
  <c r="R259" i="33"/>
  <c r="T62" i="46" s="1"/>
  <c r="AH93" i="49" s="1"/>
  <c r="M259" i="33"/>
  <c r="O62" i="46" s="1"/>
  <c r="O259" i="33"/>
  <c r="Q62" i="46" s="1"/>
  <c r="N259" i="33"/>
  <c r="P62" i="46" s="1"/>
  <c r="W259" i="33"/>
  <c r="Y62" i="46" s="1"/>
  <c r="Q259" i="33"/>
  <c r="S62" i="46" s="1"/>
  <c r="AC259" i="33"/>
  <c r="AE62" i="46" s="1"/>
  <c r="AB259" i="33"/>
  <c r="AD62" i="46" s="1"/>
  <c r="J166" i="36"/>
  <c r="J166" i="37"/>
  <c r="J93" i="36"/>
  <c r="J93" i="37"/>
  <c r="J40" i="23"/>
  <c r="J38" i="22"/>
  <c r="L37" i="21"/>
  <c r="J66" i="22"/>
  <c r="L67" i="21"/>
  <c r="J39" i="37"/>
  <c r="J39" i="36"/>
  <c r="T60" i="33"/>
  <c r="V18" i="46" s="1"/>
  <c r="R60" i="33"/>
  <c r="T18" i="46" s="1"/>
  <c r="AH33" i="49" s="1"/>
  <c r="S60" i="33"/>
  <c r="U18" i="46" s="1"/>
  <c r="Y60" i="33"/>
  <c r="AA18" i="46" s="1"/>
  <c r="P60" i="33"/>
  <c r="R18" i="46" s="1"/>
  <c r="AC60" i="33"/>
  <c r="AE18" i="46" s="1"/>
  <c r="V60" i="33"/>
  <c r="X18" i="46" s="1"/>
  <c r="L60" i="33"/>
  <c r="N18" i="46" s="1"/>
  <c r="M60" i="33"/>
  <c r="O18" i="46" s="1"/>
  <c r="J60" i="33"/>
  <c r="X60" i="33"/>
  <c r="Z18" i="46" s="1"/>
  <c r="W60" i="33"/>
  <c r="Y18" i="46" s="1"/>
  <c r="AA60" i="33"/>
  <c r="AC18" i="46" s="1"/>
  <c r="Z60" i="33"/>
  <c r="AB18" i="46" s="1"/>
  <c r="Q60" i="33"/>
  <c r="S18" i="46" s="1"/>
  <c r="N60" i="33"/>
  <c r="P18" i="46" s="1"/>
  <c r="AB60" i="33"/>
  <c r="AD18" i="46" s="1"/>
  <c r="O60" i="33"/>
  <c r="Q18" i="46" s="1"/>
  <c r="U60" i="33"/>
  <c r="W18" i="46" s="1"/>
  <c r="X163" i="33"/>
  <c r="T163" i="33"/>
  <c r="S163" i="33"/>
  <c r="AB163" i="33"/>
  <c r="Q163" i="33"/>
  <c r="N163" i="33"/>
  <c r="L163" i="33"/>
  <c r="AC163" i="33"/>
  <c r="AA163" i="33"/>
  <c r="Z163" i="33"/>
  <c r="V163" i="33"/>
  <c r="J163" i="33"/>
  <c r="P163" i="33"/>
  <c r="O163" i="33"/>
  <c r="Y163" i="33"/>
  <c r="R163" i="33"/>
  <c r="M163" i="33"/>
  <c r="W163" i="33"/>
  <c r="U163" i="33"/>
  <c r="W86" i="32"/>
  <c r="U86" i="32"/>
  <c r="Z86" i="32"/>
  <c r="Y86" i="32"/>
  <c r="X86" i="32"/>
  <c r="S86" i="32"/>
  <c r="J86" i="32"/>
  <c r="O86" i="32"/>
  <c r="R86" i="32"/>
  <c r="AA86" i="32"/>
  <c r="P86" i="32"/>
  <c r="M86" i="32"/>
  <c r="AC86" i="32"/>
  <c r="AB86" i="32"/>
  <c r="Q86" i="32"/>
  <c r="N86" i="32"/>
  <c r="T86" i="32"/>
  <c r="L86" i="32"/>
  <c r="V86" i="32"/>
  <c r="J64" i="36"/>
  <c r="J64" i="37"/>
  <c r="L63" i="32"/>
  <c r="Y63" i="32"/>
  <c r="Q63" i="32"/>
  <c r="W63" i="32"/>
  <c r="Z63" i="32"/>
  <c r="R63" i="32"/>
  <c r="X63" i="32"/>
  <c r="V63" i="32"/>
  <c r="AC63" i="32"/>
  <c r="AB63" i="32"/>
  <c r="U63" i="32"/>
  <c r="J63" i="32"/>
  <c r="O63" i="32"/>
  <c r="AA63" i="32"/>
  <c r="N63" i="32"/>
  <c r="P63" i="32"/>
  <c r="M63" i="32"/>
  <c r="T63" i="32"/>
  <c r="S63" i="32"/>
  <c r="J122" i="37"/>
  <c r="J122" i="36"/>
  <c r="L226" i="21"/>
  <c r="J119" i="23"/>
  <c r="J180" i="22"/>
  <c r="R88" i="32"/>
  <c r="J88" i="32"/>
  <c r="M88" i="32"/>
  <c r="AC88" i="32"/>
  <c r="AA88" i="32"/>
  <c r="V88" i="32"/>
  <c r="T88" i="32"/>
  <c r="U88" i="32"/>
  <c r="S88" i="32"/>
  <c r="Z88" i="32"/>
  <c r="Y88" i="32"/>
  <c r="O88" i="32"/>
  <c r="N88" i="32"/>
  <c r="W88" i="32"/>
  <c r="Q88" i="32"/>
  <c r="P88" i="32"/>
  <c r="L88" i="32"/>
  <c r="X88" i="32"/>
  <c r="AB88" i="32"/>
  <c r="J106" i="22"/>
  <c r="L107" i="21"/>
  <c r="I60" i="32"/>
  <c r="J60" i="32" s="1"/>
  <c r="I173" i="33"/>
  <c r="J173" i="33" s="1"/>
  <c r="I53" i="32"/>
  <c r="J53" i="32" s="1"/>
  <c r="I142" i="33"/>
  <c r="J142" i="33" s="1"/>
  <c r="Y108" i="33"/>
  <c r="W108" i="33"/>
  <c r="U108" i="33"/>
  <c r="AC108" i="33"/>
  <c r="V108" i="33"/>
  <c r="X108" i="33"/>
  <c r="Q108" i="33"/>
  <c r="AB108" i="33"/>
  <c r="N108" i="33"/>
  <c r="M108" i="33"/>
  <c r="L108" i="33"/>
  <c r="O108" i="33"/>
  <c r="T108" i="33"/>
  <c r="S108" i="33"/>
  <c r="J108" i="33"/>
  <c r="R108" i="33"/>
  <c r="P108" i="33"/>
  <c r="Z108" i="33"/>
  <c r="AA108" i="33"/>
  <c r="J29" i="23"/>
  <c r="L25" i="21"/>
  <c r="J27" i="22"/>
  <c r="J48" i="36"/>
  <c r="J48" i="37"/>
  <c r="Y58" i="32"/>
  <c r="AA58" i="32"/>
  <c r="L58" i="32"/>
  <c r="J58" i="32"/>
  <c r="V58" i="32"/>
  <c r="R58" i="32"/>
  <c r="AC58" i="32"/>
  <c r="X58" i="32"/>
  <c r="W58" i="32"/>
  <c r="U58" i="32"/>
  <c r="AB58" i="32"/>
  <c r="T58" i="32"/>
  <c r="S58" i="32"/>
  <c r="Q58" i="32"/>
  <c r="N58" i="32"/>
  <c r="Z58" i="32"/>
  <c r="P58" i="32"/>
  <c r="O58" i="32"/>
  <c r="M58" i="32"/>
  <c r="J148" i="37"/>
  <c r="J148" i="36"/>
  <c r="I89" i="33"/>
  <c r="J89" i="33" s="1"/>
  <c r="I36" i="32"/>
  <c r="J36" i="32" s="1"/>
  <c r="G32" i="31"/>
  <c r="J93" i="22"/>
  <c r="L94" i="21"/>
  <c r="L182" i="33"/>
  <c r="P182" i="33"/>
  <c r="T182" i="33"/>
  <c r="Q182" i="33"/>
  <c r="Z182" i="33"/>
  <c r="AC182" i="33"/>
  <c r="Y182" i="33"/>
  <c r="N182" i="33"/>
  <c r="V182" i="33"/>
  <c r="U182" i="33"/>
  <c r="AA182" i="33"/>
  <c r="R182" i="33"/>
  <c r="AB182" i="33"/>
  <c r="J182" i="33"/>
  <c r="O182" i="33"/>
  <c r="X182" i="33"/>
  <c r="W182" i="33"/>
  <c r="S182" i="33"/>
  <c r="M182" i="33"/>
  <c r="J64" i="23"/>
  <c r="L170" i="21"/>
  <c r="J125" i="22"/>
  <c r="N94" i="32"/>
  <c r="T94" i="32"/>
  <c r="U94" i="32"/>
  <c r="X94" i="32"/>
  <c r="Y94" i="32"/>
  <c r="O94" i="32"/>
  <c r="W94" i="32"/>
  <c r="AA94" i="32"/>
  <c r="Z94" i="32"/>
  <c r="S94" i="32"/>
  <c r="AC94" i="32"/>
  <c r="AB94" i="32"/>
  <c r="J94" i="32"/>
  <c r="Q94" i="32"/>
  <c r="P94" i="32"/>
  <c r="M94" i="32"/>
  <c r="V94" i="32"/>
  <c r="L94" i="32"/>
  <c r="R94" i="32"/>
  <c r="V81" i="32"/>
  <c r="J81" i="32"/>
  <c r="S81" i="32"/>
  <c r="AA81" i="32"/>
  <c r="AC81" i="32"/>
  <c r="T81" i="32"/>
  <c r="R81" i="32"/>
  <c r="L81" i="32"/>
  <c r="W81" i="32"/>
  <c r="X81" i="32"/>
  <c r="Y81" i="32"/>
  <c r="N81" i="32"/>
  <c r="U81" i="32"/>
  <c r="Q81" i="32"/>
  <c r="O81" i="32"/>
  <c r="M81" i="32"/>
  <c r="Z81" i="32"/>
  <c r="P81" i="32"/>
  <c r="AB81" i="32"/>
  <c r="J89" i="22"/>
  <c r="L90" i="21"/>
  <c r="L194" i="21"/>
  <c r="J149" i="22"/>
  <c r="J88" i="23"/>
  <c r="L235" i="21"/>
  <c r="J128" i="23"/>
  <c r="J189" i="22"/>
  <c r="J152" i="37"/>
  <c r="J152" i="36"/>
  <c r="W174" i="33"/>
  <c r="Q174" i="33"/>
  <c r="J174" i="33"/>
  <c r="T174" i="33"/>
  <c r="M174" i="33"/>
  <c r="AA174" i="33"/>
  <c r="V174" i="33"/>
  <c r="AC174" i="33"/>
  <c r="U174" i="33"/>
  <c r="N174" i="33"/>
  <c r="P174" i="33"/>
  <c r="R174" i="33"/>
  <c r="T43" i="46" s="1"/>
  <c r="AH66" i="49" s="1"/>
  <c r="S174" i="33"/>
  <c r="U43" i="46" s="1"/>
  <c r="U63" i="51" s="1"/>
  <c r="L174" i="33"/>
  <c r="O174" i="33"/>
  <c r="AB174" i="33"/>
  <c r="Z174" i="33"/>
  <c r="Y174" i="33"/>
  <c r="X174" i="33"/>
  <c r="J87" i="22"/>
  <c r="L88" i="21"/>
  <c r="J57" i="23"/>
  <c r="J118" i="22"/>
  <c r="L119" i="21"/>
  <c r="X43" i="32"/>
  <c r="X42" i="32" s="1"/>
  <c r="T43" i="32"/>
  <c r="T42" i="32" s="1"/>
  <c r="P43" i="32"/>
  <c r="P42" i="32" s="1"/>
  <c r="Y43" i="32"/>
  <c r="Y42" i="32" s="1"/>
  <c r="J43" i="32"/>
  <c r="AC43" i="32"/>
  <c r="AC42" i="32" s="1"/>
  <c r="N43" i="32"/>
  <c r="N42" i="32" s="1"/>
  <c r="Z43" i="32"/>
  <c r="Z42" i="32" s="1"/>
  <c r="S43" i="32"/>
  <c r="S42" i="32" s="1"/>
  <c r="R43" i="32"/>
  <c r="R42" i="32" s="1"/>
  <c r="Q43" i="32"/>
  <c r="Q42" i="32" s="1"/>
  <c r="M43" i="32"/>
  <c r="M42" i="32" s="1"/>
  <c r="L43" i="32"/>
  <c r="L42" i="32" s="1"/>
  <c r="AB43" i="32"/>
  <c r="AB42" i="32" s="1"/>
  <c r="AA43" i="32"/>
  <c r="AA42" i="32" s="1"/>
  <c r="W43" i="32"/>
  <c r="W42" i="32" s="1"/>
  <c r="V43" i="32"/>
  <c r="V42" i="32" s="1"/>
  <c r="O43" i="32"/>
  <c r="O42" i="32" s="1"/>
  <c r="U43" i="32"/>
  <c r="U42" i="32" s="1"/>
  <c r="J101" i="37"/>
  <c r="J101" i="36"/>
  <c r="J110" i="36"/>
  <c r="J110" i="37"/>
  <c r="AC283" i="33"/>
  <c r="S283" i="33"/>
  <c r="Z283" i="33"/>
  <c r="W283" i="33"/>
  <c r="AA283" i="33"/>
  <c r="T283" i="33"/>
  <c r="N283" i="33"/>
  <c r="Q283" i="33"/>
  <c r="P283" i="33"/>
  <c r="V283" i="33"/>
  <c r="U283" i="33"/>
  <c r="X283" i="33"/>
  <c r="Y283" i="33"/>
  <c r="R283" i="33"/>
  <c r="O283" i="33"/>
  <c r="M283" i="33"/>
  <c r="AB283" i="33"/>
  <c r="L283" i="33"/>
  <c r="J283" i="33"/>
  <c r="M234" i="33"/>
  <c r="O56" i="46" s="1"/>
  <c r="O234" i="33"/>
  <c r="Q56" i="46" s="1"/>
  <c r="Z234" i="33"/>
  <c r="AB56" i="46" s="1"/>
  <c r="R234" i="33"/>
  <c r="Y234" i="33"/>
  <c r="AA56" i="46" s="1"/>
  <c r="Q234" i="33"/>
  <c r="S56" i="46" s="1"/>
  <c r="AA234" i="33"/>
  <c r="J234" i="33"/>
  <c r="V234" i="33"/>
  <c r="X56" i="46" s="1"/>
  <c r="AC234" i="33"/>
  <c r="AE56" i="46" s="1"/>
  <c r="T234" i="33"/>
  <c r="V56" i="46" s="1"/>
  <c r="AD83" i="51" s="1"/>
  <c r="P234" i="33"/>
  <c r="R56" i="46" s="1"/>
  <c r="S234" i="33"/>
  <c r="U56" i="46" s="1"/>
  <c r="U83" i="51" s="1"/>
  <c r="N234" i="33"/>
  <c r="P56" i="46" s="1"/>
  <c r="L234" i="33"/>
  <c r="N56" i="46" s="1"/>
  <c r="X234" i="33"/>
  <c r="Z56" i="46" s="1"/>
  <c r="W234" i="33"/>
  <c r="Y56" i="46" s="1"/>
  <c r="U234" i="33"/>
  <c r="W56" i="46" s="1"/>
  <c r="AM83" i="51" s="1"/>
  <c r="AB234" i="33"/>
  <c r="AD56" i="46" s="1"/>
  <c r="L221" i="21"/>
  <c r="J114" i="23"/>
  <c r="J175" i="22"/>
  <c r="J60" i="23"/>
  <c r="J121" i="22"/>
  <c r="L166" i="21"/>
  <c r="S61" i="32"/>
  <c r="AB61" i="32"/>
  <c r="V61" i="32"/>
  <c r="X61" i="32"/>
  <c r="Z61" i="32"/>
  <c r="W61" i="32"/>
  <c r="L61" i="32"/>
  <c r="AC61" i="32"/>
  <c r="M61" i="32"/>
  <c r="T61" i="32"/>
  <c r="Y61" i="32"/>
  <c r="P61" i="32"/>
  <c r="Q61" i="32"/>
  <c r="J61" i="32"/>
  <c r="U61" i="32"/>
  <c r="N61" i="32"/>
  <c r="AA61" i="32"/>
  <c r="O61" i="32"/>
  <c r="R61" i="32"/>
  <c r="T52" i="32"/>
  <c r="AC52" i="32"/>
  <c r="O52" i="32"/>
  <c r="X52" i="32"/>
  <c r="Y52" i="32"/>
  <c r="W52" i="32"/>
  <c r="V52" i="32"/>
  <c r="AB52" i="32"/>
  <c r="M52" i="32"/>
  <c r="N52" i="32"/>
  <c r="J52" i="32"/>
  <c r="AA52" i="32"/>
  <c r="Z52" i="32"/>
  <c r="L52" i="32"/>
  <c r="U52" i="32"/>
  <c r="P52" i="32"/>
  <c r="S52" i="32"/>
  <c r="Q52" i="32"/>
  <c r="R52" i="32"/>
  <c r="I107" i="33"/>
  <c r="J107" i="33" s="1"/>
  <c r="I42" i="32"/>
  <c r="J42" i="32" s="1"/>
  <c r="T87" i="32"/>
  <c r="Y87" i="32"/>
  <c r="S87" i="32"/>
  <c r="X87" i="32"/>
  <c r="P87" i="32"/>
  <c r="V87" i="32"/>
  <c r="O87" i="32"/>
  <c r="L87" i="32"/>
  <c r="M87" i="32"/>
  <c r="J87" i="32"/>
  <c r="W87" i="32"/>
  <c r="AA87" i="32"/>
  <c r="N87" i="32"/>
  <c r="U87" i="32"/>
  <c r="AB87" i="32"/>
  <c r="AC87" i="32"/>
  <c r="Z87" i="32"/>
  <c r="R87" i="32"/>
  <c r="Q87" i="32"/>
  <c r="J215" i="33"/>
  <c r="W215" i="33"/>
  <c r="Y52" i="46" s="1"/>
  <c r="AC215" i="33"/>
  <c r="AE52" i="46" s="1"/>
  <c r="Q215" i="33"/>
  <c r="S52" i="46" s="1"/>
  <c r="X215" i="33"/>
  <c r="Z52" i="46" s="1"/>
  <c r="R215" i="33"/>
  <c r="T52" i="46" s="1"/>
  <c r="AH79" i="49" s="1"/>
  <c r="S215" i="33"/>
  <c r="U52" i="46" s="1"/>
  <c r="U76" i="51" s="1"/>
  <c r="P215" i="33"/>
  <c r="R52" i="46" s="1"/>
  <c r="T215" i="33"/>
  <c r="V52" i="46" s="1"/>
  <c r="AD76" i="51" s="1"/>
  <c r="AA215" i="33"/>
  <c r="AC52" i="46" s="1"/>
  <c r="O215" i="33"/>
  <c r="Q52" i="46" s="1"/>
  <c r="V215" i="33"/>
  <c r="X52" i="46" s="1"/>
  <c r="AB215" i="33"/>
  <c r="AD52" i="46" s="1"/>
  <c r="U215" i="33"/>
  <c r="W52" i="46" s="1"/>
  <c r="AM76" i="51" s="1"/>
  <c r="Y215" i="33"/>
  <c r="AA52" i="46" s="1"/>
  <c r="N215" i="33"/>
  <c r="P52" i="46" s="1"/>
  <c r="L215" i="33"/>
  <c r="N52" i="46" s="1"/>
  <c r="O128" i="36" s="1"/>
  <c r="M215" i="33"/>
  <c r="O52" i="46" s="1"/>
  <c r="Z215" i="33"/>
  <c r="AB52" i="46" s="1"/>
  <c r="J82" i="22"/>
  <c r="L83" i="21"/>
  <c r="J164" i="37"/>
  <c r="J164" i="36"/>
  <c r="J43" i="23"/>
  <c r="L40" i="21"/>
  <c r="J41" i="22"/>
  <c r="L191" i="21"/>
  <c r="J146" i="22"/>
  <c r="J85" i="23"/>
  <c r="L208" i="21"/>
  <c r="J101" i="23"/>
  <c r="J162" i="22"/>
  <c r="G5" i="31"/>
  <c r="F7" i="46"/>
  <c r="D7" i="45"/>
  <c r="K22" i="36" s="1"/>
  <c r="F18" i="49" s="1"/>
  <c r="J15" i="51" s="1"/>
  <c r="I13" i="32"/>
  <c r="I13" i="33"/>
  <c r="J106" i="37"/>
  <c r="J106" i="36"/>
  <c r="AC97" i="32"/>
  <c r="AA97" i="32"/>
  <c r="N97" i="32"/>
  <c r="T97" i="32"/>
  <c r="P97" i="32"/>
  <c r="L97" i="32"/>
  <c r="J97" i="32"/>
  <c r="Y97" i="32"/>
  <c r="Q97" i="32"/>
  <c r="X97" i="32"/>
  <c r="W97" i="32"/>
  <c r="M97" i="32"/>
  <c r="O97" i="32"/>
  <c r="V97" i="32"/>
  <c r="R97" i="32"/>
  <c r="U97" i="32"/>
  <c r="S97" i="32"/>
  <c r="AB97" i="32"/>
  <c r="Z97" i="32"/>
  <c r="J138" i="33"/>
  <c r="AB138" i="33"/>
  <c r="AD36" i="46" s="1"/>
  <c r="L138" i="33"/>
  <c r="N36" i="46" s="1"/>
  <c r="AA138" i="33"/>
  <c r="AC36" i="46" s="1"/>
  <c r="Y138" i="33"/>
  <c r="AA36" i="46" s="1"/>
  <c r="V138" i="33"/>
  <c r="X36" i="46" s="1"/>
  <c r="R138" i="33"/>
  <c r="T36" i="46" s="1"/>
  <c r="AH57" i="49" s="1"/>
  <c r="N138" i="33"/>
  <c r="P36" i="46" s="1"/>
  <c r="W138" i="33"/>
  <c r="Y36" i="46" s="1"/>
  <c r="AC138" i="33"/>
  <c r="AE36" i="46" s="1"/>
  <c r="U138" i="33"/>
  <c r="W36" i="46" s="1"/>
  <c r="AM54" i="51" s="1"/>
  <c r="S138" i="33"/>
  <c r="U36" i="46" s="1"/>
  <c r="U54" i="51" s="1"/>
  <c r="X138" i="33"/>
  <c r="Z36" i="46" s="1"/>
  <c r="T138" i="33"/>
  <c r="V36" i="46" s="1"/>
  <c r="AD54" i="51" s="1"/>
  <c r="M138" i="33"/>
  <c r="O36" i="46" s="1"/>
  <c r="Q138" i="33"/>
  <c r="S36" i="46" s="1"/>
  <c r="P138" i="33"/>
  <c r="R36" i="46" s="1"/>
  <c r="O138" i="33"/>
  <c r="Q36" i="46" s="1"/>
  <c r="Z138" i="33"/>
  <c r="AB36" i="46" s="1"/>
  <c r="J74" i="37"/>
  <c r="J74" i="36"/>
  <c r="P255" i="33"/>
  <c r="R61" i="46" s="1"/>
  <c r="J255" i="33"/>
  <c r="X255" i="33"/>
  <c r="Z61" i="46" s="1"/>
  <c r="L255" i="33"/>
  <c r="N61" i="46" s="1"/>
  <c r="O150" i="36" s="1"/>
  <c r="P151" i="39" s="1"/>
  <c r="U255" i="33"/>
  <c r="W61" i="46" s="1"/>
  <c r="AM89" i="51" s="1"/>
  <c r="S255" i="33"/>
  <c r="U61" i="46" s="1"/>
  <c r="U89" i="51" s="1"/>
  <c r="R255" i="33"/>
  <c r="T61" i="46" s="1"/>
  <c r="AH92" i="49" s="1"/>
  <c r="W255" i="33"/>
  <c r="Y61" i="46" s="1"/>
  <c r="AC255" i="33"/>
  <c r="AE61" i="46" s="1"/>
  <c r="AB255" i="33"/>
  <c r="AD61" i="46" s="1"/>
  <c r="AA255" i="33"/>
  <c r="AC61" i="46" s="1"/>
  <c r="Y255" i="33"/>
  <c r="AA61" i="46" s="1"/>
  <c r="M255" i="33"/>
  <c r="O61" i="46" s="1"/>
  <c r="O255" i="33"/>
  <c r="Q61" i="46" s="1"/>
  <c r="N255" i="33"/>
  <c r="P61" i="46" s="1"/>
  <c r="Z255" i="33"/>
  <c r="AB61" i="46" s="1"/>
  <c r="V255" i="33"/>
  <c r="X61" i="46" s="1"/>
  <c r="T255" i="33"/>
  <c r="V61" i="46" s="1"/>
  <c r="AD89" i="51" s="1"/>
  <c r="Q255" i="33"/>
  <c r="S61" i="46" s="1"/>
  <c r="J62" i="23"/>
  <c r="L168" i="21"/>
  <c r="J123" i="22"/>
  <c r="O74" i="32"/>
  <c r="Y74" i="32"/>
  <c r="Z74" i="32"/>
  <c r="AC74" i="32"/>
  <c r="X74" i="32"/>
  <c r="V74" i="32"/>
  <c r="J74" i="32"/>
  <c r="R74" i="32"/>
  <c r="P74" i="32"/>
  <c r="Q74" i="32"/>
  <c r="M74" i="32"/>
  <c r="AA74" i="32"/>
  <c r="N74" i="32"/>
  <c r="AB74" i="32"/>
  <c r="U74" i="32"/>
  <c r="W74" i="32"/>
  <c r="S74" i="32"/>
  <c r="T74" i="32"/>
  <c r="L74" i="32"/>
  <c r="AA79" i="32"/>
  <c r="N79" i="32"/>
  <c r="S79" i="32"/>
  <c r="V79" i="32"/>
  <c r="L79" i="32"/>
  <c r="AB79" i="32"/>
  <c r="X79" i="32"/>
  <c r="M79" i="32"/>
  <c r="Z79" i="32"/>
  <c r="W79" i="32"/>
  <c r="U79" i="32"/>
  <c r="R79" i="32"/>
  <c r="T79" i="32"/>
  <c r="Q79" i="32"/>
  <c r="J79" i="32"/>
  <c r="AC79" i="32"/>
  <c r="Y79" i="32"/>
  <c r="O79" i="32"/>
  <c r="P79" i="32"/>
  <c r="Q267" i="33"/>
  <c r="Y267" i="33"/>
  <c r="AB267" i="33"/>
  <c r="L267" i="33"/>
  <c r="O267" i="33"/>
  <c r="T267" i="33"/>
  <c r="N267" i="33"/>
  <c r="Z267" i="33"/>
  <c r="P267" i="33"/>
  <c r="AC267" i="33"/>
  <c r="W267" i="33"/>
  <c r="S267" i="33"/>
  <c r="V267" i="33"/>
  <c r="U267" i="33"/>
  <c r="M267" i="33"/>
  <c r="X267" i="33"/>
  <c r="J267" i="33"/>
  <c r="AA267" i="33"/>
  <c r="R267" i="33"/>
  <c r="J52" i="23"/>
  <c r="J64" i="22"/>
  <c r="L65" i="21"/>
  <c r="J139" i="37"/>
  <c r="J139" i="36"/>
  <c r="L243" i="21"/>
  <c r="J136" i="23"/>
  <c r="J197" i="22"/>
  <c r="D90" i="45"/>
  <c r="K213" i="36" s="1"/>
  <c r="F126" i="49" s="1"/>
  <c r="J123" i="51" s="1"/>
  <c r="F90" i="46"/>
  <c r="I121" i="32"/>
  <c r="I367" i="33"/>
  <c r="G114" i="31"/>
  <c r="J31" i="23"/>
  <c r="L28" i="21"/>
  <c r="J29" i="22"/>
  <c r="AA295" i="33"/>
  <c r="AC71" i="46" s="1"/>
  <c r="O295" i="33"/>
  <c r="Q71" i="46" s="1"/>
  <c r="Y295" i="33"/>
  <c r="AA71" i="46" s="1"/>
  <c r="Z295" i="33"/>
  <c r="AB71" i="46" s="1"/>
  <c r="S295" i="33"/>
  <c r="U71" i="46" s="1"/>
  <c r="U99" i="51" s="1"/>
  <c r="P295" i="33"/>
  <c r="R71" i="46" s="1"/>
  <c r="N295" i="33"/>
  <c r="P71" i="46" s="1"/>
  <c r="M295" i="33"/>
  <c r="O71" i="46" s="1"/>
  <c r="Q295" i="33"/>
  <c r="S71" i="46" s="1"/>
  <c r="U295" i="33"/>
  <c r="W71" i="46" s="1"/>
  <c r="AM99" i="51" s="1"/>
  <c r="T295" i="33"/>
  <c r="V71" i="46" s="1"/>
  <c r="AD99" i="51" s="1"/>
  <c r="R295" i="33"/>
  <c r="T71" i="46" s="1"/>
  <c r="AH102" i="49" s="1"/>
  <c r="L295" i="33"/>
  <c r="N71" i="46" s="1"/>
  <c r="J295" i="33"/>
  <c r="X295" i="33"/>
  <c r="Z71" i="46" s="1"/>
  <c r="AB295" i="33"/>
  <c r="AD71" i="46" s="1"/>
  <c r="AC295" i="33"/>
  <c r="W295" i="33"/>
  <c r="Y71" i="46" s="1"/>
  <c r="V295" i="33"/>
  <c r="X71" i="46" s="1"/>
  <c r="J90" i="37"/>
  <c r="J90" i="36"/>
  <c r="J150" i="37"/>
  <c r="J150" i="36"/>
  <c r="Z226" i="33"/>
  <c r="L226" i="33"/>
  <c r="J226" i="33"/>
  <c r="V226" i="33"/>
  <c r="W226" i="33"/>
  <c r="AC226" i="33"/>
  <c r="U226" i="33"/>
  <c r="S226" i="33"/>
  <c r="T226" i="33"/>
  <c r="AB226" i="33"/>
  <c r="X226" i="33"/>
  <c r="Q226" i="33"/>
  <c r="R226" i="33"/>
  <c r="P226" i="33"/>
  <c r="AA226" i="33"/>
  <c r="Y226" i="33"/>
  <c r="O226" i="33"/>
  <c r="N226" i="33"/>
  <c r="M226" i="33"/>
  <c r="J90" i="32"/>
  <c r="X90" i="32"/>
  <c r="Y90" i="32"/>
  <c r="Z90" i="32"/>
  <c r="L90" i="32"/>
  <c r="V90" i="32"/>
  <c r="S90" i="32"/>
  <c r="Q90" i="32"/>
  <c r="AC90" i="32"/>
  <c r="AB90" i="32"/>
  <c r="U90" i="32"/>
  <c r="AA90" i="32"/>
  <c r="N90" i="32"/>
  <c r="W90" i="32"/>
  <c r="T90" i="32"/>
  <c r="M90" i="32"/>
  <c r="P90" i="32"/>
  <c r="O90" i="32"/>
  <c r="R90" i="32"/>
  <c r="R337" i="33"/>
  <c r="T337" i="33"/>
  <c r="S337" i="33"/>
  <c r="Q337" i="33"/>
  <c r="U337" i="33"/>
  <c r="V337" i="33"/>
  <c r="Y337" i="33"/>
  <c r="AC337" i="33"/>
  <c r="O337" i="33"/>
  <c r="AB337" i="33"/>
  <c r="P337" i="33"/>
  <c r="W337" i="33"/>
  <c r="X337" i="33"/>
  <c r="M337" i="33"/>
  <c r="AA337" i="33"/>
  <c r="N337" i="33"/>
  <c r="Z337" i="33"/>
  <c r="J337" i="33"/>
  <c r="L337" i="33"/>
  <c r="U52" i="33"/>
  <c r="T52" i="33"/>
  <c r="P52" i="33"/>
  <c r="M52" i="33"/>
  <c r="O52" i="33"/>
  <c r="J52" i="33"/>
  <c r="R52" i="33"/>
  <c r="V52" i="33"/>
  <c r="S52" i="33"/>
  <c r="Q52" i="33"/>
  <c r="N52" i="33"/>
  <c r="Z52" i="33"/>
  <c r="L52" i="33"/>
  <c r="AA52" i="33"/>
  <c r="W52" i="33"/>
  <c r="AC52" i="33"/>
  <c r="AB52" i="33"/>
  <c r="Y52" i="33"/>
  <c r="X52" i="33"/>
  <c r="Q99" i="32"/>
  <c r="AA99" i="32"/>
  <c r="Z99" i="32"/>
  <c r="AB99" i="32"/>
  <c r="W99" i="32"/>
  <c r="P99" i="32"/>
  <c r="J99" i="32"/>
  <c r="U99" i="32"/>
  <c r="Y99" i="32"/>
  <c r="T99" i="32"/>
  <c r="S99" i="32"/>
  <c r="O99" i="32"/>
  <c r="N99" i="32"/>
  <c r="X99" i="32"/>
  <c r="V99" i="32"/>
  <c r="M99" i="32"/>
  <c r="L99" i="32"/>
  <c r="R99" i="32"/>
  <c r="AC99" i="32"/>
  <c r="J142" i="23"/>
  <c r="J203" i="22"/>
  <c r="L249" i="21"/>
  <c r="J128" i="37"/>
  <c r="J128" i="36"/>
  <c r="J50" i="22"/>
  <c r="L50" i="21"/>
  <c r="J135" i="37"/>
  <c r="J135" i="36"/>
  <c r="J156" i="22"/>
  <c r="J95" i="23"/>
  <c r="L201" i="21"/>
  <c r="S109" i="32"/>
  <c r="Y109" i="32"/>
  <c r="R109" i="32"/>
  <c r="N109" i="32"/>
  <c r="AB109" i="32"/>
  <c r="P109" i="32"/>
  <c r="AA109" i="32"/>
  <c r="T109" i="32"/>
  <c r="L109" i="32"/>
  <c r="J109" i="32"/>
  <c r="V109" i="32"/>
  <c r="Z109" i="32"/>
  <c r="AC109" i="32"/>
  <c r="W109" i="32"/>
  <c r="M109" i="32"/>
  <c r="X109" i="32"/>
  <c r="U109" i="32"/>
  <c r="O109" i="32"/>
  <c r="Q109" i="32"/>
  <c r="J83" i="22"/>
  <c r="L84" i="21"/>
  <c r="J105" i="22"/>
  <c r="L106" i="21"/>
  <c r="L247" i="21"/>
  <c r="J201" i="22"/>
  <c r="J140" i="23"/>
  <c r="L26" i="32"/>
  <c r="AC26" i="32"/>
  <c r="N26" i="32"/>
  <c r="V26" i="32"/>
  <c r="X26" i="32"/>
  <c r="U26" i="32"/>
  <c r="Q26" i="32"/>
  <c r="P26" i="32"/>
  <c r="M26" i="32"/>
  <c r="AA26" i="32"/>
  <c r="O26" i="32"/>
  <c r="J26" i="32"/>
  <c r="T26" i="32"/>
  <c r="S26" i="32"/>
  <c r="R26" i="32"/>
  <c r="Y26" i="32"/>
  <c r="AB26" i="32"/>
  <c r="Z26" i="32"/>
  <c r="W26" i="32"/>
  <c r="J96" i="22"/>
  <c r="L97" i="21"/>
  <c r="J170" i="37"/>
  <c r="J170" i="36"/>
  <c r="Z15" i="32"/>
  <c r="P15" i="32"/>
  <c r="AC15" i="32"/>
  <c r="X15" i="32"/>
  <c r="AA15" i="32"/>
  <c r="AB15" i="32"/>
  <c r="V15" i="32"/>
  <c r="J15" i="32"/>
  <c r="N15" i="32"/>
  <c r="M15" i="32"/>
  <c r="W15" i="32"/>
  <c r="U15" i="32"/>
  <c r="Y15" i="32"/>
  <c r="L15" i="32"/>
  <c r="O15" i="32"/>
  <c r="T15" i="32"/>
  <c r="S15" i="32"/>
  <c r="R15" i="32"/>
  <c r="Q15" i="32"/>
  <c r="S300" i="33"/>
  <c r="U300" i="33"/>
  <c r="Y300" i="33"/>
  <c r="AC300" i="33"/>
  <c r="M300" i="33"/>
  <c r="V300" i="33"/>
  <c r="Q300" i="33"/>
  <c r="Z300" i="33"/>
  <c r="AB300" i="33"/>
  <c r="R300" i="33"/>
  <c r="J300" i="33"/>
  <c r="P300" i="33"/>
  <c r="O300" i="33"/>
  <c r="N300" i="33"/>
  <c r="T300" i="33"/>
  <c r="X300" i="33"/>
  <c r="AA300" i="33"/>
  <c r="L300" i="33"/>
  <c r="W300" i="33"/>
  <c r="J56" i="23"/>
  <c r="L118" i="21"/>
  <c r="J117" i="22"/>
  <c r="J84" i="22"/>
  <c r="L85" i="21"/>
  <c r="N14" i="32"/>
  <c r="R14" i="32"/>
  <c r="J14" i="32"/>
  <c r="U14" i="32"/>
  <c r="P14" i="32"/>
  <c r="M14" i="32"/>
  <c r="S14" i="32"/>
  <c r="O14" i="32"/>
  <c r="W14" i="32"/>
  <c r="AA14" i="32"/>
  <c r="AC14" i="32"/>
  <c r="X14" i="32"/>
  <c r="Q14" i="32"/>
  <c r="AB14" i="32"/>
  <c r="T14" i="32"/>
  <c r="L14" i="32"/>
  <c r="Z14" i="32"/>
  <c r="V14" i="32"/>
  <c r="Y14" i="32"/>
  <c r="J156" i="37"/>
  <c r="J156" i="36"/>
  <c r="J192" i="37"/>
  <c r="J192" i="36"/>
  <c r="L183" i="21"/>
  <c r="J77" i="23"/>
  <c r="J138" i="22"/>
  <c r="L198" i="21"/>
  <c r="J153" i="22"/>
  <c r="J92" i="23"/>
  <c r="L236" i="21"/>
  <c r="J129" i="23"/>
  <c r="J190" i="22"/>
  <c r="J79" i="22"/>
  <c r="L80" i="21"/>
  <c r="L185" i="21"/>
  <c r="J79" i="23"/>
  <c r="J140" i="22"/>
  <c r="L187" i="21"/>
  <c r="J142" i="22"/>
  <c r="J81" i="23"/>
  <c r="L237" i="21"/>
  <c r="J130" i="23"/>
  <c r="J191" i="22"/>
  <c r="J60" i="22"/>
  <c r="L60" i="21"/>
  <c r="J44" i="36"/>
  <c r="J44" i="37"/>
  <c r="AA31" i="32"/>
  <c r="S31" i="32"/>
  <c r="T31" i="32"/>
  <c r="AC31" i="32"/>
  <c r="X31" i="32"/>
  <c r="W31" i="32"/>
  <c r="O31" i="32"/>
  <c r="M31" i="32"/>
  <c r="Q31" i="32"/>
  <c r="U31" i="32"/>
  <c r="P31" i="32"/>
  <c r="V31" i="32"/>
  <c r="J31" i="32"/>
  <c r="L31" i="32"/>
  <c r="R31" i="32"/>
  <c r="Z31" i="32"/>
  <c r="Y31" i="32"/>
  <c r="AB31" i="32"/>
  <c r="N31" i="32"/>
  <c r="T19" i="33"/>
  <c r="V9" i="46" s="1"/>
  <c r="AD17" i="51" s="1"/>
  <c r="V19" i="33"/>
  <c r="X9" i="46" s="1"/>
  <c r="P19" i="33"/>
  <c r="R9" i="46" s="1"/>
  <c r="AA19" i="33"/>
  <c r="AC9" i="46" s="1"/>
  <c r="O19" i="33"/>
  <c r="Q9" i="46" s="1"/>
  <c r="R19" i="33"/>
  <c r="T9" i="46" s="1"/>
  <c r="AH20" i="49" s="1"/>
  <c r="S19" i="33"/>
  <c r="U9" i="46" s="1"/>
  <c r="U17" i="51" s="1"/>
  <c r="N19" i="33"/>
  <c r="P9" i="46" s="1"/>
  <c r="X19" i="33"/>
  <c r="Z9" i="46" s="1"/>
  <c r="L19" i="33"/>
  <c r="N9" i="46" s="1"/>
  <c r="Q19" i="33"/>
  <c r="S9" i="46" s="1"/>
  <c r="AC19" i="33"/>
  <c r="AE9" i="46" s="1"/>
  <c r="U19" i="33"/>
  <c r="W9" i="46" s="1"/>
  <c r="AM17" i="51" s="1"/>
  <c r="W19" i="33"/>
  <c r="Y9" i="46" s="1"/>
  <c r="Z19" i="33"/>
  <c r="AB9" i="46" s="1"/>
  <c r="J19" i="33"/>
  <c r="Y19" i="33"/>
  <c r="AA9" i="46" s="1"/>
  <c r="M19" i="33"/>
  <c r="O9" i="46" s="1"/>
  <c r="AB19" i="33"/>
  <c r="AD9" i="46" s="1"/>
  <c r="J74" i="22"/>
  <c r="L75" i="21"/>
  <c r="X16" i="33"/>
  <c r="AA16" i="33"/>
  <c r="Z16" i="33"/>
  <c r="R16" i="33"/>
  <c r="J16" i="33"/>
  <c r="AB16" i="33"/>
  <c r="P16" i="33"/>
  <c r="O16" i="33"/>
  <c r="Y16" i="33"/>
  <c r="V16" i="33"/>
  <c r="Q16" i="33"/>
  <c r="W16" i="33"/>
  <c r="M16" i="33"/>
  <c r="T16" i="33"/>
  <c r="N16" i="33"/>
  <c r="S16" i="33"/>
  <c r="L16" i="33"/>
  <c r="AC16" i="33"/>
  <c r="U16" i="33"/>
  <c r="I78" i="32"/>
  <c r="J78" i="32" s="1"/>
  <c r="I225" i="33"/>
  <c r="J225" i="33" s="1"/>
  <c r="J51" i="23"/>
  <c r="J63" i="22"/>
  <c r="L64" i="21"/>
  <c r="J49" i="23"/>
  <c r="J47" i="22"/>
  <c r="L47" i="21"/>
  <c r="AB102" i="32"/>
  <c r="U102" i="32"/>
  <c r="Z102" i="32"/>
  <c r="L102" i="32"/>
  <c r="V102" i="32"/>
  <c r="AA102" i="32"/>
  <c r="Y102" i="32"/>
  <c r="J102" i="32"/>
  <c r="AC102" i="32"/>
  <c r="W102" i="32"/>
  <c r="R102" i="32"/>
  <c r="N102" i="32"/>
  <c r="Q102" i="32"/>
  <c r="P102" i="32"/>
  <c r="O102" i="32"/>
  <c r="M102" i="32"/>
  <c r="X102" i="32"/>
  <c r="S102" i="32"/>
  <c r="T102" i="32"/>
  <c r="J26" i="37"/>
  <c r="J26" i="36"/>
  <c r="J173" i="37"/>
  <c r="J173" i="36"/>
  <c r="J85" i="22"/>
  <c r="L86" i="21"/>
  <c r="J24" i="37"/>
  <c r="J24" i="36"/>
  <c r="O317" i="33"/>
  <c r="V317" i="33"/>
  <c r="Z317" i="33"/>
  <c r="L317" i="33"/>
  <c r="Y317" i="33"/>
  <c r="J317" i="33"/>
  <c r="X317" i="33"/>
  <c r="Q317" i="33"/>
  <c r="N317" i="33"/>
  <c r="W317" i="33"/>
  <c r="T317" i="33"/>
  <c r="S317" i="33"/>
  <c r="R317" i="33"/>
  <c r="AC317" i="33"/>
  <c r="AB317" i="33"/>
  <c r="AA317" i="33"/>
  <c r="U317" i="33"/>
  <c r="M317" i="33"/>
  <c r="P317" i="33"/>
  <c r="AB27" i="32"/>
  <c r="L27" i="32"/>
  <c r="P27" i="32"/>
  <c r="M27" i="32"/>
  <c r="AC27" i="32"/>
  <c r="T27" i="32"/>
  <c r="N27" i="32"/>
  <c r="R27" i="32"/>
  <c r="V27" i="32"/>
  <c r="Y27" i="32"/>
  <c r="AA27" i="32"/>
  <c r="U27" i="32"/>
  <c r="X27" i="32"/>
  <c r="Z27" i="32"/>
  <c r="J27" i="32"/>
  <c r="S27" i="32"/>
  <c r="Q27" i="32"/>
  <c r="W27" i="32"/>
  <c r="O27" i="32"/>
  <c r="J70" i="23"/>
  <c r="L176" i="21"/>
  <c r="J131" i="22"/>
  <c r="AA312" i="33"/>
  <c r="J312" i="33"/>
  <c r="X312" i="33"/>
  <c r="U312" i="33"/>
  <c r="T312" i="33"/>
  <c r="N312" i="33"/>
  <c r="L312" i="33"/>
  <c r="W312" i="33"/>
  <c r="O312" i="33"/>
  <c r="M312" i="33"/>
  <c r="AB312" i="33"/>
  <c r="Z312" i="33"/>
  <c r="AC312" i="33"/>
  <c r="Y312" i="33"/>
  <c r="S312" i="33"/>
  <c r="V312" i="33"/>
  <c r="R312" i="33"/>
  <c r="Q312" i="33"/>
  <c r="P312" i="33"/>
  <c r="J78" i="22"/>
  <c r="L79" i="21"/>
  <c r="J104" i="22"/>
  <c r="L105" i="21"/>
  <c r="L218" i="21"/>
  <c r="J111" i="23"/>
  <c r="J172" i="22"/>
  <c r="U72" i="33"/>
  <c r="Q72" i="33"/>
  <c r="L72" i="33"/>
  <c r="W72" i="33"/>
  <c r="T72" i="33"/>
  <c r="S72" i="33"/>
  <c r="O72" i="33"/>
  <c r="X72" i="33"/>
  <c r="Y72" i="33"/>
  <c r="AA72" i="33"/>
  <c r="R72" i="33"/>
  <c r="V72" i="33"/>
  <c r="J72" i="33"/>
  <c r="M72" i="33"/>
  <c r="AB72" i="33"/>
  <c r="Z72" i="33"/>
  <c r="P72" i="33"/>
  <c r="AC72" i="33"/>
  <c r="N72" i="33"/>
  <c r="L190" i="21"/>
  <c r="J145" i="22"/>
  <c r="J84" i="23"/>
  <c r="L180" i="21"/>
  <c r="J74" i="23"/>
  <c r="J135" i="22"/>
  <c r="L213" i="21"/>
  <c r="J167" i="22"/>
  <c r="J106" i="23"/>
  <c r="J71" i="23"/>
  <c r="L177" i="21"/>
  <c r="J132" i="22"/>
  <c r="R263" i="33"/>
  <c r="J263" i="33"/>
  <c r="T263" i="33"/>
  <c r="Q263" i="33"/>
  <c r="S263" i="33"/>
  <c r="Z263" i="33"/>
  <c r="L263" i="33"/>
  <c r="P263" i="33"/>
  <c r="V263" i="33"/>
  <c r="O263" i="33"/>
  <c r="N263" i="33"/>
  <c r="X263" i="33"/>
  <c r="AC263" i="33"/>
  <c r="M263" i="33"/>
  <c r="Y263" i="33"/>
  <c r="W263" i="33"/>
  <c r="U263" i="33"/>
  <c r="AB263" i="33"/>
  <c r="AA263" i="33"/>
  <c r="I98" i="32"/>
  <c r="J98" i="32" s="1"/>
  <c r="I299" i="33"/>
  <c r="J299" i="33" s="1"/>
  <c r="J26" i="23"/>
  <c r="L22" i="21"/>
  <c r="J24" i="22"/>
  <c r="AA104" i="32"/>
  <c r="M104" i="32"/>
  <c r="P104" i="32"/>
  <c r="J104" i="32"/>
  <c r="AC104" i="32"/>
  <c r="X104" i="32"/>
  <c r="O104" i="32"/>
  <c r="V104" i="32"/>
  <c r="AB104" i="32"/>
  <c r="S104" i="32"/>
  <c r="R104" i="32"/>
  <c r="L104" i="32"/>
  <c r="Y104" i="32"/>
  <c r="Z104" i="32"/>
  <c r="T104" i="32"/>
  <c r="W104" i="32"/>
  <c r="U104" i="32"/>
  <c r="Q104" i="32"/>
  <c r="N104" i="32"/>
  <c r="R56" i="33"/>
  <c r="M56" i="33"/>
  <c r="N56" i="33"/>
  <c r="AA56" i="33"/>
  <c r="L56" i="33"/>
  <c r="J56" i="33"/>
  <c r="AC56" i="33"/>
  <c r="W56" i="33"/>
  <c r="U56" i="33"/>
  <c r="O56" i="33"/>
  <c r="S56" i="33"/>
  <c r="Q56" i="33"/>
  <c r="V56" i="33"/>
  <c r="AB56" i="33"/>
  <c r="Y56" i="33"/>
  <c r="P56" i="33"/>
  <c r="T56" i="33"/>
  <c r="X56" i="33"/>
  <c r="Z56" i="33"/>
  <c r="J102" i="22"/>
  <c r="L103" i="21"/>
  <c r="L227" i="21"/>
  <c r="J120" i="23"/>
  <c r="J181" i="22"/>
  <c r="Y230" i="33"/>
  <c r="AA55" i="46" s="1"/>
  <c r="W230" i="33"/>
  <c r="Y55" i="46" s="1"/>
  <c r="AC230" i="33"/>
  <c r="T230" i="33"/>
  <c r="V55" i="46" s="1"/>
  <c r="AD82" i="51" s="1"/>
  <c r="R230" i="33"/>
  <c r="T55" i="46" s="1"/>
  <c r="AH85" i="49" s="1"/>
  <c r="O230" i="33"/>
  <c r="Q55" i="46" s="1"/>
  <c r="S230" i="33"/>
  <c r="U55" i="46" s="1"/>
  <c r="U82" i="51" s="1"/>
  <c r="M230" i="33"/>
  <c r="O55" i="46" s="1"/>
  <c r="Z230" i="33"/>
  <c r="AB55" i="46" s="1"/>
  <c r="Q230" i="33"/>
  <c r="S55" i="46" s="1"/>
  <c r="X230" i="33"/>
  <c r="L230" i="33"/>
  <c r="N55" i="46" s="1"/>
  <c r="N230" i="33"/>
  <c r="P55" i="46" s="1"/>
  <c r="AA230" i="33"/>
  <c r="AC55" i="46" s="1"/>
  <c r="V230" i="33"/>
  <c r="X55" i="46" s="1"/>
  <c r="P230" i="33"/>
  <c r="R55" i="46" s="1"/>
  <c r="J230" i="33"/>
  <c r="AB230" i="33"/>
  <c r="AD55" i="46" s="1"/>
  <c r="U230" i="33"/>
  <c r="W55" i="46" s="1"/>
  <c r="AM82" i="51" s="1"/>
  <c r="M89" i="32"/>
  <c r="S89" i="32"/>
  <c r="T89" i="32"/>
  <c r="Z89" i="32"/>
  <c r="AC89" i="32"/>
  <c r="AB89" i="32"/>
  <c r="Q89" i="32"/>
  <c r="L89" i="32"/>
  <c r="W89" i="32"/>
  <c r="N89" i="32"/>
  <c r="J89" i="32"/>
  <c r="AA89" i="32"/>
  <c r="X89" i="32"/>
  <c r="P89" i="32"/>
  <c r="O89" i="32"/>
  <c r="V89" i="32"/>
  <c r="Y89" i="32"/>
  <c r="U89" i="32"/>
  <c r="R89" i="32"/>
  <c r="J54" i="37"/>
  <c r="J54" i="36"/>
  <c r="J44" i="22"/>
  <c r="J46" i="23"/>
  <c r="L43" i="21"/>
  <c r="AC197" i="33"/>
  <c r="P197" i="33"/>
  <c r="L197" i="33"/>
  <c r="X197" i="33"/>
  <c r="Y197" i="33"/>
  <c r="Q197" i="33"/>
  <c r="T197" i="33"/>
  <c r="O197" i="33"/>
  <c r="W197" i="33"/>
  <c r="M197" i="33"/>
  <c r="Z197" i="33"/>
  <c r="AA197" i="33"/>
  <c r="N197" i="33"/>
  <c r="J197" i="33"/>
  <c r="U197" i="33"/>
  <c r="AB197" i="33"/>
  <c r="V197" i="33"/>
  <c r="S197" i="33"/>
  <c r="R197" i="33"/>
  <c r="J182" i="37"/>
  <c r="J182" i="36"/>
  <c r="J46" i="37"/>
  <c r="J46" i="36"/>
  <c r="J179" i="37"/>
  <c r="J179" i="36"/>
  <c r="J101" i="22"/>
  <c r="L102" i="21"/>
  <c r="L279" i="33"/>
  <c r="Y279" i="33"/>
  <c r="O279" i="33"/>
  <c r="R279" i="33"/>
  <c r="W279" i="33"/>
  <c r="U279" i="33"/>
  <c r="X279" i="33"/>
  <c r="AC279" i="33"/>
  <c r="AB279" i="33"/>
  <c r="Z279" i="33"/>
  <c r="J279" i="33"/>
  <c r="T279" i="33"/>
  <c r="AA279" i="33"/>
  <c r="M279" i="33"/>
  <c r="V279" i="33"/>
  <c r="S279" i="33"/>
  <c r="Q279" i="33"/>
  <c r="N279" i="33"/>
  <c r="P279" i="33"/>
  <c r="J107" i="22"/>
  <c r="L108" i="21"/>
  <c r="L192" i="21"/>
  <c r="J147" i="22"/>
  <c r="J86" i="23"/>
  <c r="L215" i="21"/>
  <c r="J169" i="22"/>
  <c r="J108" i="23"/>
  <c r="J154" i="37"/>
  <c r="J154" i="36"/>
  <c r="J73" i="22"/>
  <c r="L74" i="21"/>
  <c r="J53" i="22"/>
  <c r="L53" i="21"/>
  <c r="AA23" i="33"/>
  <c r="N23" i="33"/>
  <c r="P23" i="33"/>
  <c r="R23" i="33"/>
  <c r="M23" i="33"/>
  <c r="L23" i="33"/>
  <c r="AB23" i="33"/>
  <c r="U23" i="33"/>
  <c r="S23" i="33"/>
  <c r="AC23" i="33"/>
  <c r="O23" i="33"/>
  <c r="V23" i="33"/>
  <c r="Z23" i="33"/>
  <c r="X23" i="33"/>
  <c r="Y23" i="33"/>
  <c r="W23" i="33"/>
  <c r="Q23" i="33"/>
  <c r="J23" i="33"/>
  <c r="T23" i="33"/>
  <c r="J49" i="22"/>
  <c r="L49" i="21"/>
  <c r="AC68" i="32"/>
  <c r="Y68" i="32"/>
  <c r="AB68" i="32"/>
  <c r="AA68" i="32"/>
  <c r="N68" i="32"/>
  <c r="P68" i="32"/>
  <c r="L68" i="32"/>
  <c r="M68" i="32"/>
  <c r="X68" i="32"/>
  <c r="V68" i="32"/>
  <c r="J68" i="32"/>
  <c r="Q68" i="32"/>
  <c r="U68" i="32"/>
  <c r="Z68" i="32"/>
  <c r="W68" i="32"/>
  <c r="O68" i="32"/>
  <c r="R68" i="32"/>
  <c r="T68" i="32"/>
  <c r="S68" i="32"/>
  <c r="R121" i="33"/>
  <c r="T32" i="46" s="1"/>
  <c r="AH52" i="49" s="1"/>
  <c r="AB121" i="33"/>
  <c r="AD32" i="46" s="1"/>
  <c r="Q121" i="33"/>
  <c r="S32" i="46" s="1"/>
  <c r="L121" i="33"/>
  <c r="N32" i="46" s="1"/>
  <c r="O121" i="33"/>
  <c r="Q32" i="46" s="1"/>
  <c r="M121" i="33"/>
  <c r="O32" i="46" s="1"/>
  <c r="AA121" i="33"/>
  <c r="AC32" i="46" s="1"/>
  <c r="P121" i="33"/>
  <c r="R32" i="46" s="1"/>
  <c r="AC121" i="33"/>
  <c r="AE32" i="46" s="1"/>
  <c r="J121" i="33"/>
  <c r="N121" i="33"/>
  <c r="P32" i="46" s="1"/>
  <c r="X121" i="33"/>
  <c r="Z32" i="46" s="1"/>
  <c r="T121" i="33"/>
  <c r="V32" i="46" s="1"/>
  <c r="AD49" i="51" s="1"/>
  <c r="Z121" i="33"/>
  <c r="AB32" i="46" s="1"/>
  <c r="U121" i="33"/>
  <c r="W32" i="46" s="1"/>
  <c r="AM49" i="51" s="1"/>
  <c r="Y121" i="33"/>
  <c r="V121" i="33"/>
  <c r="X32" i="46" s="1"/>
  <c r="W121" i="33"/>
  <c r="Y32" i="46" s="1"/>
  <c r="S121" i="33"/>
  <c r="U32" i="46" s="1"/>
  <c r="U49" i="51" s="1"/>
  <c r="J52" i="22"/>
  <c r="L52" i="21"/>
  <c r="J93" i="32"/>
  <c r="Z93" i="32"/>
  <c r="X93" i="32"/>
  <c r="W93" i="32"/>
  <c r="T93" i="32"/>
  <c r="M93" i="32"/>
  <c r="V93" i="32"/>
  <c r="Y93" i="32"/>
  <c r="L93" i="32"/>
  <c r="U93" i="32"/>
  <c r="S93" i="32"/>
  <c r="Q93" i="32"/>
  <c r="R93" i="32"/>
  <c r="N93" i="32"/>
  <c r="AA93" i="32"/>
  <c r="P93" i="32"/>
  <c r="O93" i="32"/>
  <c r="AB93" i="32"/>
  <c r="AC93" i="32"/>
  <c r="L231" i="21"/>
  <c r="J185" i="22"/>
  <c r="J124" i="23"/>
  <c r="Z39" i="33"/>
  <c r="L39" i="33"/>
  <c r="V39" i="33"/>
  <c r="M39" i="33"/>
  <c r="AA39" i="33"/>
  <c r="T39" i="33"/>
  <c r="O39" i="33"/>
  <c r="X39" i="33"/>
  <c r="W39" i="33"/>
  <c r="U39" i="33"/>
  <c r="Q39" i="33"/>
  <c r="N39" i="33"/>
  <c r="P39" i="33"/>
  <c r="S39" i="33"/>
  <c r="AC39" i="33"/>
  <c r="Y39" i="33"/>
  <c r="AB39" i="33"/>
  <c r="R39" i="33"/>
  <c r="J39" i="33"/>
  <c r="Z17" i="32"/>
  <c r="Z16" i="32" s="1"/>
  <c r="M17" i="32"/>
  <c r="M16" i="32" s="1"/>
  <c r="N17" i="32"/>
  <c r="N16" i="32" s="1"/>
  <c r="T17" i="32"/>
  <c r="T16" i="32" s="1"/>
  <c r="X17" i="32"/>
  <c r="X16" i="32" s="1"/>
  <c r="W17" i="32"/>
  <c r="W16" i="32" s="1"/>
  <c r="R17" i="32"/>
  <c r="R16" i="32" s="1"/>
  <c r="L17" i="32"/>
  <c r="L16" i="32" s="1"/>
  <c r="S17" i="32"/>
  <c r="S16" i="32" s="1"/>
  <c r="Q17" i="32"/>
  <c r="Q16" i="32" s="1"/>
  <c r="P17" i="32"/>
  <c r="P16" i="32" s="1"/>
  <c r="AC17" i="32"/>
  <c r="AC16" i="32" s="1"/>
  <c r="AB17" i="32"/>
  <c r="AB16" i="32" s="1"/>
  <c r="V17" i="32"/>
  <c r="V16" i="32" s="1"/>
  <c r="AA17" i="32"/>
  <c r="AA16" i="32" s="1"/>
  <c r="Y17" i="32"/>
  <c r="Y16" i="32" s="1"/>
  <c r="O17" i="32"/>
  <c r="O16" i="32" s="1"/>
  <c r="U17" i="32"/>
  <c r="U16" i="32" s="1"/>
  <c r="J17" i="32"/>
  <c r="J99" i="22"/>
  <c r="L100" i="21"/>
  <c r="J71" i="22"/>
  <c r="L72" i="21"/>
  <c r="J118" i="37"/>
  <c r="J118" i="36"/>
  <c r="I316" i="33"/>
  <c r="J316" i="33" s="1"/>
  <c r="I103" i="32"/>
  <c r="J103" i="32" s="1"/>
  <c r="J109" i="22"/>
  <c r="L110" i="21"/>
  <c r="X48" i="32"/>
  <c r="Q48" i="32"/>
  <c r="T48" i="32"/>
  <c r="AC48" i="32"/>
  <c r="U48" i="32"/>
  <c r="S48" i="32"/>
  <c r="W48" i="32"/>
  <c r="R48" i="32"/>
  <c r="V48" i="32"/>
  <c r="P48" i="32"/>
  <c r="Z48" i="32"/>
  <c r="Y48" i="32"/>
  <c r="M48" i="32"/>
  <c r="AA48" i="32"/>
  <c r="O48" i="32"/>
  <c r="N48" i="32"/>
  <c r="AB48" i="32"/>
  <c r="L48" i="32"/>
  <c r="J48" i="32"/>
  <c r="U47" i="32"/>
  <c r="AC47" i="32"/>
  <c r="N47" i="32"/>
  <c r="T47" i="32"/>
  <c r="AB47" i="32"/>
  <c r="P47" i="32"/>
  <c r="O47" i="32"/>
  <c r="Q47" i="32"/>
  <c r="R47" i="32"/>
  <c r="V47" i="32"/>
  <c r="M47" i="32"/>
  <c r="L47" i="32"/>
  <c r="J47" i="32"/>
  <c r="Z47" i="32"/>
  <c r="Y47" i="32"/>
  <c r="X47" i="32"/>
  <c r="S47" i="32"/>
  <c r="AA47" i="32"/>
  <c r="W47" i="32"/>
  <c r="L186" i="21"/>
  <c r="J80" i="23"/>
  <c r="J141" i="22"/>
  <c r="AC80" i="32"/>
  <c r="U80" i="32"/>
  <c r="AB80" i="32"/>
  <c r="AA80" i="32"/>
  <c r="Y80" i="32"/>
  <c r="V80" i="32"/>
  <c r="Z80" i="32"/>
  <c r="T80" i="32"/>
  <c r="S80" i="32"/>
  <c r="P80" i="32"/>
  <c r="M80" i="32"/>
  <c r="O80" i="32"/>
  <c r="Q80" i="32"/>
  <c r="R80" i="32"/>
  <c r="J80" i="32"/>
  <c r="L80" i="32"/>
  <c r="X80" i="32"/>
  <c r="W80" i="32"/>
  <c r="N80" i="32"/>
  <c r="L182" i="21"/>
  <c r="J76" i="23"/>
  <c r="J137" i="22"/>
  <c r="L239" i="21"/>
  <c r="J132" i="23"/>
  <c r="J193" i="22"/>
  <c r="J54" i="22"/>
  <c r="L54" i="21"/>
  <c r="J137" i="37"/>
  <c r="J137" i="36"/>
  <c r="J32" i="23"/>
  <c r="J30" i="22"/>
  <c r="L29" i="21"/>
  <c r="I65" i="32"/>
  <c r="J65" i="32" s="1"/>
  <c r="I188" i="33"/>
  <c r="J188" i="33" s="1"/>
  <c r="J22" i="32"/>
  <c r="AC22" i="32"/>
  <c r="Q22" i="32"/>
  <c r="L22" i="32"/>
  <c r="Z22" i="32"/>
  <c r="Y22" i="32"/>
  <c r="N22" i="32"/>
  <c r="U22" i="32"/>
  <c r="AA22" i="32"/>
  <c r="R22" i="32"/>
  <c r="O22" i="32"/>
  <c r="X22" i="32"/>
  <c r="S22" i="32"/>
  <c r="P22" i="32"/>
  <c r="M22" i="32"/>
  <c r="W22" i="32"/>
  <c r="V22" i="32"/>
  <c r="AB22" i="32"/>
  <c r="T22" i="32"/>
  <c r="J29" i="37"/>
  <c r="J29" i="36"/>
  <c r="J51" i="22"/>
  <c r="L51" i="21"/>
  <c r="AC46" i="32"/>
  <c r="AB46" i="32"/>
  <c r="X46" i="32"/>
  <c r="AA46" i="32"/>
  <c r="P46" i="32"/>
  <c r="O46" i="32"/>
  <c r="S46" i="32"/>
  <c r="Q46" i="32"/>
  <c r="N46" i="32"/>
  <c r="W46" i="32"/>
  <c r="U46" i="32"/>
  <c r="T46" i="32"/>
  <c r="R46" i="32"/>
  <c r="M46" i="32"/>
  <c r="L46" i="32"/>
  <c r="J46" i="32"/>
  <c r="Y46" i="32"/>
  <c r="Z46" i="32"/>
  <c r="V46" i="32"/>
  <c r="L125" i="33"/>
  <c r="N33" i="46" s="1"/>
  <c r="AA125" i="33"/>
  <c r="AC33" i="46" s="1"/>
  <c r="M125" i="33"/>
  <c r="O33" i="46" s="1"/>
  <c r="O125" i="33"/>
  <c r="Q33" i="46" s="1"/>
  <c r="W125" i="33"/>
  <c r="Y33" i="46" s="1"/>
  <c r="X125" i="33"/>
  <c r="Z33" i="46" s="1"/>
  <c r="Y125" i="33"/>
  <c r="AA33" i="46" s="1"/>
  <c r="Q125" i="33"/>
  <c r="S33" i="46" s="1"/>
  <c r="Z125" i="33"/>
  <c r="AB33" i="46" s="1"/>
  <c r="N125" i="33"/>
  <c r="P33" i="46" s="1"/>
  <c r="T125" i="33"/>
  <c r="V33" i="46" s="1"/>
  <c r="AD50" i="51" s="1"/>
  <c r="R125" i="33"/>
  <c r="T33" i="46" s="1"/>
  <c r="AH53" i="49" s="1"/>
  <c r="S125" i="33"/>
  <c r="U33" i="46" s="1"/>
  <c r="U50" i="51" s="1"/>
  <c r="P125" i="33"/>
  <c r="R33" i="46" s="1"/>
  <c r="AB125" i="33"/>
  <c r="AD33" i="46" s="1"/>
  <c r="J125" i="33"/>
  <c r="AC125" i="33"/>
  <c r="AE33" i="46" s="1"/>
  <c r="V125" i="33"/>
  <c r="X33" i="46" s="1"/>
  <c r="U125" i="33"/>
  <c r="W33" i="46" s="1"/>
  <c r="AM50" i="51" s="1"/>
  <c r="J22" i="23"/>
  <c r="L18" i="21"/>
  <c r="J20" i="22"/>
  <c r="J162" i="37"/>
  <c r="J162" i="36"/>
  <c r="J67" i="22"/>
  <c r="L68" i="21"/>
  <c r="L184" i="21"/>
  <c r="J78" i="23"/>
  <c r="J139" i="22"/>
  <c r="L211" i="21"/>
  <c r="J104" i="23"/>
  <c r="J165" i="22"/>
  <c r="Z34" i="33"/>
  <c r="AA34" i="33"/>
  <c r="X34" i="33"/>
  <c r="S34" i="33"/>
  <c r="V34" i="33"/>
  <c r="U34" i="33"/>
  <c r="M34" i="33"/>
  <c r="P34" i="33"/>
  <c r="N34" i="33"/>
  <c r="R34" i="33"/>
  <c r="O34" i="33"/>
  <c r="Q34" i="33"/>
  <c r="AC34" i="33"/>
  <c r="W34" i="33"/>
  <c r="AB34" i="33"/>
  <c r="L34" i="33"/>
  <c r="J34" i="33"/>
  <c r="Y34" i="33"/>
  <c r="T34" i="33"/>
  <c r="O189" i="33"/>
  <c r="V189" i="33"/>
  <c r="R189" i="33"/>
  <c r="N189" i="33"/>
  <c r="T189" i="33"/>
  <c r="AA189" i="33"/>
  <c r="AC189" i="33"/>
  <c r="U189" i="33"/>
  <c r="Z189" i="33"/>
  <c r="Y189" i="33"/>
  <c r="X189" i="33"/>
  <c r="W189" i="33"/>
  <c r="S189" i="33"/>
  <c r="M189" i="33"/>
  <c r="Q189" i="33"/>
  <c r="J189" i="33"/>
  <c r="P189" i="33"/>
  <c r="L189" i="33"/>
  <c r="AB189" i="33"/>
  <c r="J37" i="37"/>
  <c r="J37" i="36"/>
  <c r="J59" i="23"/>
  <c r="J120" i="22"/>
  <c r="L165" i="21"/>
  <c r="V321" i="33"/>
  <c r="AC321" i="33"/>
  <c r="P321" i="33"/>
  <c r="N321" i="33"/>
  <c r="M321" i="33"/>
  <c r="R321" i="33"/>
  <c r="J321" i="33"/>
  <c r="W321" i="33"/>
  <c r="AA321" i="33"/>
  <c r="AB321" i="33"/>
  <c r="Z321" i="33"/>
  <c r="Y321" i="33"/>
  <c r="X321" i="33"/>
  <c r="U321" i="33"/>
  <c r="L321" i="33"/>
  <c r="O321" i="33"/>
  <c r="T321" i="33"/>
  <c r="S321" i="33"/>
  <c r="Q321" i="33"/>
  <c r="X117" i="33"/>
  <c r="Z31" i="46" s="1"/>
  <c r="Q117" i="33"/>
  <c r="S31" i="46" s="1"/>
  <c r="N117" i="33"/>
  <c r="P31" i="46" s="1"/>
  <c r="O117" i="33"/>
  <c r="Q31" i="46" s="1"/>
  <c r="V117" i="33"/>
  <c r="X31" i="46" s="1"/>
  <c r="Z117" i="33"/>
  <c r="AB31" i="46" s="1"/>
  <c r="R117" i="33"/>
  <c r="T31" i="46" s="1"/>
  <c r="AH51" i="49" s="1"/>
  <c r="J117" i="33"/>
  <c r="P117" i="33"/>
  <c r="AC117" i="33"/>
  <c r="AE31" i="46" s="1"/>
  <c r="S117" i="33"/>
  <c r="U31" i="46" s="1"/>
  <c r="U48" i="51" s="1"/>
  <c r="Y117" i="33"/>
  <c r="AA31" i="46" s="1"/>
  <c r="W117" i="33"/>
  <c r="Y31" i="46" s="1"/>
  <c r="M117" i="33"/>
  <c r="O31" i="46" s="1"/>
  <c r="AA117" i="33"/>
  <c r="AC31" i="46" s="1"/>
  <c r="T117" i="33"/>
  <c r="V31" i="46" s="1"/>
  <c r="AD48" i="51" s="1"/>
  <c r="AB117" i="33"/>
  <c r="AD31" i="46" s="1"/>
  <c r="U117" i="33"/>
  <c r="W31" i="46" s="1"/>
  <c r="AM48" i="51" s="1"/>
  <c r="L117" i="33"/>
  <c r="N31" i="46" s="1"/>
  <c r="J83" i="37"/>
  <c r="J83" i="36"/>
  <c r="J35" i="23"/>
  <c r="L32" i="21"/>
  <c r="J33" i="22"/>
  <c r="J81" i="37"/>
  <c r="J81" i="36"/>
  <c r="J48" i="22"/>
  <c r="L48" i="21"/>
  <c r="AB291" i="33"/>
  <c r="V291" i="33"/>
  <c r="R291" i="33"/>
  <c r="N291" i="33"/>
  <c r="X291" i="33"/>
  <c r="Y291" i="33"/>
  <c r="T291" i="33"/>
  <c r="M291" i="33"/>
  <c r="AC291" i="33"/>
  <c r="S291" i="33"/>
  <c r="U291" i="33"/>
  <c r="P291" i="33"/>
  <c r="J291" i="33"/>
  <c r="O291" i="33"/>
  <c r="Q291" i="33"/>
  <c r="W291" i="33"/>
  <c r="AA291" i="33"/>
  <c r="L291" i="33"/>
  <c r="Z291" i="33"/>
  <c r="L199" i="21"/>
  <c r="J154" i="22"/>
  <c r="J93" i="23"/>
  <c r="J21" i="32"/>
  <c r="O21" i="32"/>
  <c r="N21" i="32"/>
  <c r="M21" i="32"/>
  <c r="X21" i="32"/>
  <c r="V21" i="32"/>
  <c r="AB21" i="32"/>
  <c r="Z21" i="32"/>
  <c r="R21" i="32"/>
  <c r="AC21" i="32"/>
  <c r="Y21" i="32"/>
  <c r="AA21" i="32"/>
  <c r="S21" i="32"/>
  <c r="W21" i="32"/>
  <c r="Q21" i="32"/>
  <c r="U21" i="32"/>
  <c r="T21" i="32"/>
  <c r="P21" i="32"/>
  <c r="L21" i="32"/>
  <c r="J66" i="32"/>
  <c r="V66" i="32"/>
  <c r="L66" i="32"/>
  <c r="X66" i="32"/>
  <c r="AB66" i="32"/>
  <c r="Y66" i="32"/>
  <c r="Q66" i="32"/>
  <c r="S66" i="32"/>
  <c r="AC66" i="32"/>
  <c r="P66" i="32"/>
  <c r="W66" i="32"/>
  <c r="U66" i="32"/>
  <c r="R66" i="32"/>
  <c r="M66" i="32"/>
  <c r="O66" i="32"/>
  <c r="Z66" i="32"/>
  <c r="T66" i="32"/>
  <c r="N66" i="32"/>
  <c r="AA66" i="32"/>
  <c r="I22" i="33"/>
  <c r="J22" i="33" s="1"/>
  <c r="I16" i="32"/>
  <c r="J16" i="32" s="1"/>
  <c r="J202" i="22"/>
  <c r="J141" i="23"/>
  <c r="L248" i="21"/>
  <c r="J94" i="22"/>
  <c r="L95" i="21"/>
  <c r="AA333" i="33"/>
  <c r="L333" i="33"/>
  <c r="AC333" i="33"/>
  <c r="P333" i="33"/>
  <c r="S333" i="33"/>
  <c r="X333" i="33"/>
  <c r="V333" i="33"/>
  <c r="U333" i="33"/>
  <c r="T333" i="33"/>
  <c r="Q333" i="33"/>
  <c r="R333" i="33"/>
  <c r="AB333" i="33"/>
  <c r="J333" i="33"/>
  <c r="M333" i="33"/>
  <c r="Z333" i="33"/>
  <c r="N333" i="33"/>
  <c r="O333" i="33"/>
  <c r="Y333" i="33"/>
  <c r="W333" i="33"/>
  <c r="J68" i="23"/>
  <c r="L174" i="21"/>
  <c r="J129" i="22"/>
  <c r="AB105" i="32"/>
  <c r="X105" i="32"/>
  <c r="Q105" i="32"/>
  <c r="AC105" i="32"/>
  <c r="T105" i="32"/>
  <c r="J105" i="32"/>
  <c r="R105" i="32"/>
  <c r="V105" i="32"/>
  <c r="L105" i="32"/>
  <c r="Y105" i="32"/>
  <c r="AA105" i="32"/>
  <c r="O105" i="32"/>
  <c r="N105" i="32"/>
  <c r="S105" i="32"/>
  <c r="P105" i="32"/>
  <c r="U105" i="32"/>
  <c r="W105" i="32"/>
  <c r="M105" i="32"/>
  <c r="Z105" i="32"/>
  <c r="J79" i="37"/>
  <c r="J79" i="36"/>
  <c r="J67" i="23"/>
  <c r="L173" i="21"/>
  <c r="J128" i="22"/>
  <c r="M84" i="33"/>
  <c r="O24" i="46" s="1"/>
  <c r="O84" i="33"/>
  <c r="Q24" i="46" s="1"/>
  <c r="V84" i="33"/>
  <c r="X24" i="46" s="1"/>
  <c r="W84" i="33"/>
  <c r="Y24" i="46" s="1"/>
  <c r="P84" i="33"/>
  <c r="R24" i="46" s="1"/>
  <c r="L84" i="33"/>
  <c r="N24" i="46" s="1"/>
  <c r="Q84" i="33"/>
  <c r="S24" i="46" s="1"/>
  <c r="Y84" i="33"/>
  <c r="AA24" i="46" s="1"/>
  <c r="X84" i="33"/>
  <c r="Z24" i="46" s="1"/>
  <c r="AA84" i="33"/>
  <c r="AC24" i="46" s="1"/>
  <c r="S84" i="33"/>
  <c r="U24" i="46" s="1"/>
  <c r="U36" i="51" s="1"/>
  <c r="N84" i="33"/>
  <c r="P24" i="46" s="1"/>
  <c r="T84" i="33"/>
  <c r="V24" i="46" s="1"/>
  <c r="AD36" i="51" s="1"/>
  <c r="AB84" i="33"/>
  <c r="AD24" i="46" s="1"/>
  <c r="R84" i="33"/>
  <c r="T24" i="46" s="1"/>
  <c r="AH39" i="49" s="1"/>
  <c r="U84" i="33"/>
  <c r="W24" i="46" s="1"/>
  <c r="AM36" i="51" s="1"/>
  <c r="AC84" i="33"/>
  <c r="AE24" i="46" s="1"/>
  <c r="Z84" i="33"/>
  <c r="AB24" i="46" s="1"/>
  <c r="J84" i="33"/>
  <c r="J55" i="22"/>
  <c r="L55" i="21"/>
  <c r="AB96" i="32"/>
  <c r="M96" i="32"/>
  <c r="V96" i="32"/>
  <c r="T96" i="32"/>
  <c r="Z96" i="32"/>
  <c r="U96" i="32"/>
  <c r="J96" i="32"/>
  <c r="Y96" i="32"/>
  <c r="P96" i="32"/>
  <c r="X96" i="32"/>
  <c r="O96" i="32"/>
  <c r="L96" i="32"/>
  <c r="N96" i="32"/>
  <c r="AC96" i="32"/>
  <c r="W96" i="32"/>
  <c r="S96" i="32"/>
  <c r="AA96" i="32"/>
  <c r="R96" i="32"/>
  <c r="Q96" i="32"/>
  <c r="J92" i="22"/>
  <c r="L93" i="21"/>
  <c r="L193" i="21"/>
  <c r="J87" i="23"/>
  <c r="J148" i="22"/>
  <c r="L230" i="21"/>
  <c r="J123" i="23"/>
  <c r="J184" i="22"/>
  <c r="J114" i="36"/>
  <c r="J114" i="37"/>
  <c r="AB55" i="32"/>
  <c r="N55" i="32"/>
  <c r="W55" i="32"/>
  <c r="AA55" i="32"/>
  <c r="P55" i="32"/>
  <c r="Q55" i="32"/>
  <c r="S55" i="32"/>
  <c r="R55" i="32"/>
  <c r="T55" i="32"/>
  <c r="O55" i="32"/>
  <c r="M55" i="32"/>
  <c r="Z55" i="32"/>
  <c r="V55" i="32"/>
  <c r="Y55" i="32"/>
  <c r="X55" i="32"/>
  <c r="J55" i="32"/>
  <c r="U55" i="32"/>
  <c r="AC55" i="32"/>
  <c r="L55" i="32"/>
  <c r="Q51" i="32"/>
  <c r="Q50" i="32" s="1"/>
  <c r="AC51" i="32"/>
  <c r="U51" i="32"/>
  <c r="Y51" i="32"/>
  <c r="R51" i="32"/>
  <c r="W51" i="32"/>
  <c r="M51" i="32"/>
  <c r="J51" i="32"/>
  <c r="T51" i="32"/>
  <c r="T50" i="32" s="1"/>
  <c r="AB51" i="32"/>
  <c r="V51" i="32"/>
  <c r="S51" i="32"/>
  <c r="AA51" i="32"/>
  <c r="Z51" i="32"/>
  <c r="Z50" i="32" s="1"/>
  <c r="X51" i="32"/>
  <c r="X50" i="32" s="1"/>
  <c r="L51" i="32"/>
  <c r="P51" i="32"/>
  <c r="O51" i="32"/>
  <c r="N51" i="32"/>
  <c r="N50" i="32" s="1"/>
  <c r="X108" i="32"/>
  <c r="Y108" i="32"/>
  <c r="AA108" i="32"/>
  <c r="Z108" i="32"/>
  <c r="W108" i="32"/>
  <c r="S108" i="32"/>
  <c r="P108" i="32"/>
  <c r="Q108" i="32"/>
  <c r="V108" i="32"/>
  <c r="T108" i="32"/>
  <c r="U108" i="32"/>
  <c r="AC108" i="32"/>
  <c r="J108" i="32"/>
  <c r="AB108" i="32"/>
  <c r="O108" i="32"/>
  <c r="N108" i="32"/>
  <c r="M108" i="32"/>
  <c r="L108" i="32"/>
  <c r="R108" i="32"/>
  <c r="J184" i="37"/>
  <c r="J184" i="36"/>
  <c r="Q346" i="33"/>
  <c r="S83" i="46" s="1"/>
  <c r="Y346" i="33"/>
  <c r="AA83" i="46" s="1"/>
  <c r="X346" i="33"/>
  <c r="Z83" i="46" s="1"/>
  <c r="O346" i="33"/>
  <c r="Q83" i="46" s="1"/>
  <c r="AA346" i="33"/>
  <c r="AC83" i="46" s="1"/>
  <c r="W346" i="33"/>
  <c r="Y83" i="46" s="1"/>
  <c r="Z346" i="33"/>
  <c r="AB83" i="46" s="1"/>
  <c r="S346" i="33"/>
  <c r="U83" i="46" s="1"/>
  <c r="U114" i="51" s="1"/>
  <c r="V346" i="33"/>
  <c r="X83" i="46" s="1"/>
  <c r="N346" i="33"/>
  <c r="P83" i="46" s="1"/>
  <c r="T346" i="33"/>
  <c r="V83" i="46" s="1"/>
  <c r="AD114" i="51" s="1"/>
  <c r="R346" i="33"/>
  <c r="T83" i="46" s="1"/>
  <c r="AH117" i="49" s="1"/>
  <c r="P346" i="33"/>
  <c r="R83" i="46" s="1"/>
  <c r="L346" i="33"/>
  <c r="N83" i="46" s="1"/>
  <c r="O197" i="36" s="1"/>
  <c r="AB346" i="33"/>
  <c r="AD83" i="46" s="1"/>
  <c r="AC346" i="33"/>
  <c r="AE83" i="46" s="1"/>
  <c r="U346" i="33"/>
  <c r="W83" i="46" s="1"/>
  <c r="AM114" i="51" s="1"/>
  <c r="J346" i="33"/>
  <c r="M346" i="33"/>
  <c r="O83" i="46" s="1"/>
  <c r="AB59" i="32"/>
  <c r="AA59" i="32"/>
  <c r="O59" i="32"/>
  <c r="Z59" i="32"/>
  <c r="X59" i="32"/>
  <c r="N59" i="32"/>
  <c r="Y59" i="32"/>
  <c r="W59" i="32"/>
  <c r="V59" i="32"/>
  <c r="L59" i="32"/>
  <c r="J59" i="32"/>
  <c r="AC59" i="32"/>
  <c r="U59" i="32"/>
  <c r="T59" i="32"/>
  <c r="S59" i="32"/>
  <c r="R59" i="32"/>
  <c r="P59" i="32"/>
  <c r="Q59" i="32"/>
  <c r="M59" i="32"/>
  <c r="M34" i="32"/>
  <c r="J34" i="32"/>
  <c r="U34" i="32"/>
  <c r="T34" i="32"/>
  <c r="R34" i="32"/>
  <c r="L34" i="32"/>
  <c r="O34" i="32"/>
  <c r="AB34" i="32"/>
  <c r="Z34" i="32"/>
  <c r="Y34" i="32"/>
  <c r="W34" i="32"/>
  <c r="X34" i="32"/>
  <c r="V34" i="32"/>
  <c r="Q34" i="32"/>
  <c r="P34" i="32"/>
  <c r="N34" i="32"/>
  <c r="S34" i="32"/>
  <c r="AC34" i="32"/>
  <c r="AA34" i="32"/>
  <c r="J108" i="22"/>
  <c r="L109" i="21"/>
  <c r="L179" i="21"/>
  <c r="J73" i="23"/>
  <c r="J134" i="22"/>
  <c r="L233" i="21"/>
  <c r="J126" i="23"/>
  <c r="J187" i="22"/>
  <c r="J35" i="37"/>
  <c r="J35" i="36"/>
  <c r="Q148" i="33"/>
  <c r="M148" i="33"/>
  <c r="V148" i="33"/>
  <c r="AA148" i="33"/>
  <c r="U148" i="33"/>
  <c r="N148" i="33"/>
  <c r="L148" i="33"/>
  <c r="P148" i="33"/>
  <c r="O148" i="33"/>
  <c r="Y148" i="33"/>
  <c r="X148" i="33"/>
  <c r="Z148" i="33"/>
  <c r="T148" i="33"/>
  <c r="J148" i="33"/>
  <c r="R148" i="33"/>
  <c r="AC148" i="33"/>
  <c r="W148" i="33"/>
  <c r="AB148" i="33"/>
  <c r="S148" i="33"/>
  <c r="Y134" i="33"/>
  <c r="AB134" i="33"/>
  <c r="S134" i="33"/>
  <c r="U134" i="33"/>
  <c r="AA134" i="33"/>
  <c r="Z134" i="33"/>
  <c r="W134" i="33"/>
  <c r="V134" i="33"/>
  <c r="P134" i="33"/>
  <c r="J134" i="33"/>
  <c r="O134" i="33"/>
  <c r="L134" i="33"/>
  <c r="N134" i="33"/>
  <c r="X134" i="33"/>
  <c r="R134" i="33"/>
  <c r="AC134" i="33"/>
  <c r="Q134" i="33"/>
  <c r="T134" i="33"/>
  <c r="M134" i="33"/>
  <c r="J22" i="22"/>
  <c r="J24" i="23"/>
  <c r="L20" i="21"/>
  <c r="J190" i="37"/>
  <c r="J190" i="36"/>
  <c r="J61" i="22"/>
  <c r="L61" i="21"/>
  <c r="Y112" i="32"/>
  <c r="M112" i="32"/>
  <c r="L112" i="32"/>
  <c r="N112" i="32"/>
  <c r="AA112" i="32"/>
  <c r="T112" i="32"/>
  <c r="R112" i="32"/>
  <c r="P112" i="32"/>
  <c r="W112" i="32"/>
  <c r="X112" i="32"/>
  <c r="AC112" i="32"/>
  <c r="J112" i="32"/>
  <c r="AB112" i="32"/>
  <c r="U112" i="32"/>
  <c r="S112" i="32"/>
  <c r="Q112" i="32"/>
  <c r="O112" i="32"/>
  <c r="Z112" i="32"/>
  <c r="V112" i="32"/>
  <c r="L168" i="33"/>
  <c r="J168" i="33"/>
  <c r="Z168" i="33"/>
  <c r="T168" i="33"/>
  <c r="S168" i="33"/>
  <c r="AA168" i="33"/>
  <c r="Y168" i="33"/>
  <c r="W168" i="33"/>
  <c r="U168" i="33"/>
  <c r="AC168" i="33"/>
  <c r="AB168" i="33"/>
  <c r="V168" i="33"/>
  <c r="P168" i="33"/>
  <c r="R168" i="33"/>
  <c r="M168" i="33"/>
  <c r="Q168" i="33"/>
  <c r="O168" i="33"/>
  <c r="N168" i="33"/>
  <c r="X168" i="33"/>
  <c r="J86" i="22"/>
  <c r="L87" i="21"/>
  <c r="AC359" i="33"/>
  <c r="AE86" i="46" s="1"/>
  <c r="J359" i="33"/>
  <c r="AA359" i="33"/>
  <c r="AC86" i="46" s="1"/>
  <c r="R359" i="33"/>
  <c r="T86" i="46" s="1"/>
  <c r="AH121" i="49" s="1"/>
  <c r="X359" i="33"/>
  <c r="Z86" i="46" s="1"/>
  <c r="Y359" i="33"/>
  <c r="AA86" i="46" s="1"/>
  <c r="T359" i="33"/>
  <c r="V86" i="46" s="1"/>
  <c r="AD118" i="51" s="1"/>
  <c r="S359" i="33"/>
  <c r="U86" i="46" s="1"/>
  <c r="U118" i="51" s="1"/>
  <c r="L359" i="33"/>
  <c r="P359" i="33"/>
  <c r="R86" i="46" s="1"/>
  <c r="O359" i="33"/>
  <c r="Q86" i="46" s="1"/>
  <c r="M359" i="33"/>
  <c r="O86" i="46" s="1"/>
  <c r="Q359" i="33"/>
  <c r="S86" i="46" s="1"/>
  <c r="N359" i="33"/>
  <c r="AB359" i="33"/>
  <c r="AD86" i="46" s="1"/>
  <c r="Z359" i="33"/>
  <c r="AB86" i="46" s="1"/>
  <c r="W359" i="33"/>
  <c r="Y86" i="46" s="1"/>
  <c r="V359" i="33"/>
  <c r="X86" i="46" s="1"/>
  <c r="U359" i="33"/>
  <c r="W86" i="46" s="1"/>
  <c r="AM118" i="51" s="1"/>
  <c r="J168" i="37"/>
  <c r="J168" i="36"/>
  <c r="J42" i="23"/>
  <c r="J40" i="22"/>
  <c r="L39" i="21"/>
  <c r="AA32" i="32"/>
  <c r="X32" i="32"/>
  <c r="P32" i="32"/>
  <c r="Y32" i="32"/>
  <c r="N32" i="32"/>
  <c r="Q32" i="32"/>
  <c r="W32" i="32"/>
  <c r="O32" i="32"/>
  <c r="Z32" i="32"/>
  <c r="S32" i="32"/>
  <c r="R32" i="32"/>
  <c r="M32" i="32"/>
  <c r="U32" i="32"/>
  <c r="L32" i="32"/>
  <c r="V32" i="32"/>
  <c r="T32" i="32"/>
  <c r="AC32" i="32"/>
  <c r="AB32" i="32"/>
  <c r="J32" i="32"/>
  <c r="I33" i="33"/>
  <c r="J33" i="33" s="1"/>
  <c r="I20" i="32"/>
  <c r="J20" i="32" s="1"/>
  <c r="J110" i="22"/>
  <c r="L111" i="21"/>
  <c r="J91" i="22"/>
  <c r="L92" i="21"/>
  <c r="J55" i="23"/>
  <c r="L117" i="21"/>
  <c r="J116" i="22"/>
  <c r="J72" i="22"/>
  <c r="L73" i="21"/>
  <c r="J45" i="23"/>
  <c r="J43" i="22"/>
  <c r="L42" i="21"/>
  <c r="J77" i="22"/>
  <c r="L78" i="21"/>
  <c r="AC350" i="33"/>
  <c r="W350" i="33"/>
  <c r="M350" i="33"/>
  <c r="X350" i="33"/>
  <c r="V350" i="33"/>
  <c r="P350" i="33"/>
  <c r="N350" i="33"/>
  <c r="L350" i="33"/>
  <c r="T350" i="33"/>
  <c r="S350" i="33"/>
  <c r="R350" i="33"/>
  <c r="Q350" i="33"/>
  <c r="Z350" i="33"/>
  <c r="AB350" i="33"/>
  <c r="AA350" i="33"/>
  <c r="U350" i="33"/>
  <c r="J350" i="33"/>
  <c r="Y350" i="33"/>
  <c r="O350" i="33"/>
  <c r="J113" i="22"/>
  <c r="L114" i="21"/>
  <c r="Q103" i="33"/>
  <c r="S103" i="33"/>
  <c r="V103" i="33"/>
  <c r="J103" i="33"/>
  <c r="U103" i="33"/>
  <c r="AB103" i="33"/>
  <c r="AC103" i="33"/>
  <c r="W103" i="33"/>
  <c r="X103" i="33"/>
  <c r="T103" i="33"/>
  <c r="R103" i="33"/>
  <c r="Z103" i="33"/>
  <c r="L103" i="33"/>
  <c r="O103" i="33"/>
  <c r="N103" i="33"/>
  <c r="M103" i="33"/>
  <c r="Y103" i="33"/>
  <c r="AA103" i="33"/>
  <c r="P103" i="33"/>
  <c r="J103" i="37"/>
  <c r="J103" i="36"/>
  <c r="J60" i="37"/>
  <c r="J60" i="36"/>
  <c r="J112" i="22"/>
  <c r="L113" i="21"/>
  <c r="Z116" i="32"/>
  <c r="AB116" i="32"/>
  <c r="AA116" i="32"/>
  <c r="W116" i="32"/>
  <c r="S116" i="32"/>
  <c r="U116" i="32"/>
  <c r="T116" i="32"/>
  <c r="Q116" i="32"/>
  <c r="O116" i="32"/>
  <c r="J116" i="32"/>
  <c r="V116" i="32"/>
  <c r="L116" i="32"/>
  <c r="AC116" i="32"/>
  <c r="Y116" i="32"/>
  <c r="X116" i="32"/>
  <c r="P116" i="32"/>
  <c r="N116" i="32"/>
  <c r="R116" i="32"/>
  <c r="M116" i="32"/>
  <c r="R33" i="32"/>
  <c r="P33" i="32"/>
  <c r="J33" i="32"/>
  <c r="W33" i="32"/>
  <c r="N33" i="32"/>
  <c r="AA33" i="32"/>
  <c r="V33" i="32"/>
  <c r="U33" i="32"/>
  <c r="T33" i="32"/>
  <c r="AB33" i="32"/>
  <c r="S33" i="32"/>
  <c r="Q33" i="32"/>
  <c r="Z33" i="32"/>
  <c r="Y33" i="32"/>
  <c r="M33" i="32"/>
  <c r="AC33" i="32"/>
  <c r="L33" i="32"/>
  <c r="X33" i="32"/>
  <c r="O33" i="32"/>
  <c r="J111" i="22"/>
  <c r="L112" i="21"/>
  <c r="L181" i="21"/>
  <c r="J75" i="23"/>
  <c r="J136" i="22"/>
  <c r="L224" i="21"/>
  <c r="J117" i="23"/>
  <c r="J178" i="22"/>
  <c r="N76" i="33"/>
  <c r="M76" i="33"/>
  <c r="W76" i="33"/>
  <c r="AC76" i="33"/>
  <c r="X76" i="33"/>
  <c r="V76" i="33"/>
  <c r="Q76" i="33"/>
  <c r="T76" i="33"/>
  <c r="R76" i="33"/>
  <c r="O76" i="33"/>
  <c r="S76" i="33"/>
  <c r="AB76" i="33"/>
  <c r="Z76" i="33"/>
  <c r="U76" i="33"/>
  <c r="Y76" i="33"/>
  <c r="J76" i="33"/>
  <c r="AA76" i="33"/>
  <c r="L76" i="33"/>
  <c r="P76" i="33"/>
  <c r="O211" i="33"/>
  <c r="Q51" i="46" s="1"/>
  <c r="S211" i="33"/>
  <c r="U51" i="46" s="1"/>
  <c r="U75" i="51" s="1"/>
  <c r="N211" i="33"/>
  <c r="W211" i="33"/>
  <c r="Y51" i="46" s="1"/>
  <c r="M211" i="33"/>
  <c r="O51" i="46" s="1"/>
  <c r="J211" i="33"/>
  <c r="L211" i="33"/>
  <c r="N51" i="46" s="1"/>
  <c r="R211" i="33"/>
  <c r="T51" i="46" s="1"/>
  <c r="AH78" i="49" s="1"/>
  <c r="V211" i="33"/>
  <c r="X51" i="46" s="1"/>
  <c r="U211" i="33"/>
  <c r="W51" i="46" s="1"/>
  <c r="AM75" i="51" s="1"/>
  <c r="T211" i="33"/>
  <c r="V51" i="46" s="1"/>
  <c r="AD75" i="51" s="1"/>
  <c r="Q211" i="33"/>
  <c r="S51" i="46" s="1"/>
  <c r="X211" i="33"/>
  <c r="Z51" i="46" s="1"/>
  <c r="AC211" i="33"/>
  <c r="AE51" i="46" s="1"/>
  <c r="AB211" i="33"/>
  <c r="AD51" i="46" s="1"/>
  <c r="Z211" i="33"/>
  <c r="AB51" i="46" s="1"/>
  <c r="Y211" i="33"/>
  <c r="AA51" i="46" s="1"/>
  <c r="AA211" i="33"/>
  <c r="AC51" i="46" s="1"/>
  <c r="P211" i="33"/>
  <c r="R51" i="46" s="1"/>
  <c r="J95" i="37"/>
  <c r="J95" i="36"/>
  <c r="J27" i="23"/>
  <c r="L23" i="21"/>
  <c r="J25" i="22"/>
  <c r="J88" i="37"/>
  <c r="J88" i="36"/>
  <c r="N355" i="33"/>
  <c r="P85" i="46" s="1"/>
  <c r="U355" i="33"/>
  <c r="L355" i="33"/>
  <c r="N85" i="46" s="1"/>
  <c r="P355" i="33"/>
  <c r="R355" i="33"/>
  <c r="X355" i="33"/>
  <c r="J355" i="33"/>
  <c r="Z355" i="33"/>
  <c r="S355" i="33"/>
  <c r="V355" i="33"/>
  <c r="W355" i="33"/>
  <c r="AC355" i="33"/>
  <c r="AA355" i="33"/>
  <c r="AB355" i="33"/>
  <c r="T355" i="33"/>
  <c r="Y355" i="33"/>
  <c r="O355" i="33"/>
  <c r="M355" i="33"/>
  <c r="Q355" i="33"/>
  <c r="L113" i="32"/>
  <c r="X113" i="32"/>
  <c r="P113" i="32"/>
  <c r="M113" i="32"/>
  <c r="R113" i="32"/>
  <c r="AC113" i="32"/>
  <c r="Y113" i="32"/>
  <c r="U113" i="32"/>
  <c r="W113" i="32"/>
  <c r="O113" i="32"/>
  <c r="V113" i="32"/>
  <c r="S113" i="32"/>
  <c r="AA113" i="32"/>
  <c r="J113" i="32"/>
  <c r="Z113" i="32"/>
  <c r="Q113" i="32"/>
  <c r="N113" i="32"/>
  <c r="AB113" i="32"/>
  <c r="T113" i="32"/>
  <c r="L41" i="32"/>
  <c r="L40" i="32" s="1"/>
  <c r="AA41" i="32"/>
  <c r="AA40" i="32" s="1"/>
  <c r="R41" i="32"/>
  <c r="R40" i="32" s="1"/>
  <c r="J41" i="32"/>
  <c r="Q41" i="32"/>
  <c r="Q40" i="32" s="1"/>
  <c r="W41" i="32"/>
  <c r="W40" i="32" s="1"/>
  <c r="AC41" i="32"/>
  <c r="AC40" i="32" s="1"/>
  <c r="S41" i="32"/>
  <c r="S40" i="32" s="1"/>
  <c r="Z41" i="32"/>
  <c r="Z40" i="32" s="1"/>
  <c r="U41" i="32"/>
  <c r="U40" i="32" s="1"/>
  <c r="V41" i="32"/>
  <c r="V40" i="32" s="1"/>
  <c r="P41" i="32"/>
  <c r="P40" i="32" s="1"/>
  <c r="O41" i="32"/>
  <c r="O40" i="32" s="1"/>
  <c r="N41" i="32"/>
  <c r="N40" i="32" s="1"/>
  <c r="AB41" i="32"/>
  <c r="AB40" i="32" s="1"/>
  <c r="T41" i="32"/>
  <c r="T40" i="32" s="1"/>
  <c r="M41" i="32"/>
  <c r="M40" i="32" s="1"/>
  <c r="X41" i="32"/>
  <c r="X40" i="32" s="1"/>
  <c r="Y41" i="32"/>
  <c r="Y40" i="32" s="1"/>
  <c r="J197" i="37"/>
  <c r="J197" i="36"/>
  <c r="S80" i="33"/>
  <c r="AC80" i="33"/>
  <c r="L80" i="33"/>
  <c r="O80" i="33"/>
  <c r="M80" i="33"/>
  <c r="AB80" i="33"/>
  <c r="Z80" i="33"/>
  <c r="W80" i="33"/>
  <c r="X80" i="33"/>
  <c r="V80" i="33"/>
  <c r="N80" i="33"/>
  <c r="J80" i="33"/>
  <c r="R80" i="33"/>
  <c r="AA80" i="33"/>
  <c r="T80" i="33"/>
  <c r="U80" i="33"/>
  <c r="Q80" i="33"/>
  <c r="P80" i="33"/>
  <c r="Y80" i="33"/>
  <c r="L202" i="21"/>
  <c r="J157" i="22"/>
  <c r="J96" i="23"/>
  <c r="L205" i="21"/>
  <c r="J160" i="22"/>
  <c r="J99" i="23"/>
  <c r="L225" i="21"/>
  <c r="J179" i="22"/>
  <c r="J118" i="23"/>
  <c r="V73" i="32"/>
  <c r="S73" i="32"/>
  <c r="X73" i="32"/>
  <c r="Q73" i="32"/>
  <c r="O73" i="32"/>
  <c r="P73" i="32"/>
  <c r="U73" i="32"/>
  <c r="T73" i="32"/>
  <c r="Y73" i="32"/>
  <c r="W73" i="32"/>
  <c r="J73" i="32"/>
  <c r="AB73" i="32"/>
  <c r="AA73" i="32"/>
  <c r="AC73" i="32"/>
  <c r="R73" i="32"/>
  <c r="L73" i="32"/>
  <c r="Z73" i="32"/>
  <c r="N73" i="32"/>
  <c r="M73" i="32"/>
  <c r="Q178" i="33"/>
  <c r="S44" i="46" s="1"/>
  <c r="U178" i="33"/>
  <c r="W44" i="46" s="1"/>
  <c r="AM64" i="51" s="1"/>
  <c r="T178" i="33"/>
  <c r="V44" i="46" s="1"/>
  <c r="AD64" i="51" s="1"/>
  <c r="O178" i="33"/>
  <c r="Q44" i="46" s="1"/>
  <c r="Z178" i="33"/>
  <c r="AB44" i="46" s="1"/>
  <c r="N178" i="33"/>
  <c r="P44" i="46" s="1"/>
  <c r="M178" i="33"/>
  <c r="O44" i="46" s="1"/>
  <c r="L178" i="33"/>
  <c r="N44" i="46" s="1"/>
  <c r="AB178" i="33"/>
  <c r="AD44" i="46" s="1"/>
  <c r="W178" i="33"/>
  <c r="Y44" i="46" s="1"/>
  <c r="V178" i="33"/>
  <c r="X44" i="46" s="1"/>
  <c r="AA178" i="33"/>
  <c r="AC44" i="46" s="1"/>
  <c r="S178" i="33"/>
  <c r="X178" i="33"/>
  <c r="Z44" i="46" s="1"/>
  <c r="P178" i="33"/>
  <c r="R44" i="46" s="1"/>
  <c r="J178" i="33"/>
  <c r="AC178" i="33"/>
  <c r="AE44" i="46" s="1"/>
  <c r="R178" i="33"/>
  <c r="Y178" i="33"/>
  <c r="AA44" i="46" s="1"/>
  <c r="I133" i="33"/>
  <c r="J133" i="33" s="1"/>
  <c r="I50" i="32"/>
  <c r="J50" i="32" s="1"/>
  <c r="I354" i="33"/>
  <c r="J354" i="33" s="1"/>
  <c r="I114" i="32"/>
  <c r="J114" i="32" s="1"/>
  <c r="I102" i="33"/>
  <c r="J102" i="33" s="1"/>
  <c r="I40" i="32"/>
  <c r="J40" i="32" s="1"/>
  <c r="O48" i="33"/>
  <c r="Z48" i="33"/>
  <c r="U48" i="33"/>
  <c r="AC48" i="33"/>
  <c r="X48" i="33"/>
  <c r="S48" i="33"/>
  <c r="N48" i="33"/>
  <c r="P48" i="33"/>
  <c r="L48" i="33"/>
  <c r="Y48" i="33"/>
  <c r="W48" i="33"/>
  <c r="V48" i="33"/>
  <c r="AA48" i="33"/>
  <c r="R48" i="33"/>
  <c r="J48" i="33"/>
  <c r="AB48" i="33"/>
  <c r="T48" i="33"/>
  <c r="M48" i="33"/>
  <c r="Q48" i="33"/>
  <c r="R158" i="33"/>
  <c r="S158" i="33"/>
  <c r="Z158" i="33"/>
  <c r="O158" i="33"/>
  <c r="Q158" i="33"/>
  <c r="M158" i="33"/>
  <c r="L158" i="33"/>
  <c r="T158" i="33"/>
  <c r="V158" i="33"/>
  <c r="U158" i="33"/>
  <c r="J158" i="33"/>
  <c r="W158" i="33"/>
  <c r="AC158" i="33"/>
  <c r="N158" i="33"/>
  <c r="AA158" i="33"/>
  <c r="P158" i="33"/>
  <c r="AB158" i="33"/>
  <c r="X158" i="33"/>
  <c r="Y158" i="33"/>
  <c r="AA107" i="32"/>
  <c r="AB107" i="32"/>
  <c r="X107" i="32"/>
  <c r="W107" i="32"/>
  <c r="T107" i="32"/>
  <c r="Z107" i="32"/>
  <c r="L107" i="32"/>
  <c r="N107" i="32"/>
  <c r="M107" i="32"/>
  <c r="AC107" i="32"/>
  <c r="Y107" i="32"/>
  <c r="R107" i="32"/>
  <c r="S107" i="32"/>
  <c r="Q107" i="32"/>
  <c r="J107" i="32"/>
  <c r="V107" i="32"/>
  <c r="U107" i="32"/>
  <c r="P107" i="32"/>
  <c r="O107" i="32"/>
  <c r="J204" i="37"/>
  <c r="J204" i="36"/>
  <c r="L342" i="33"/>
  <c r="AB342" i="33"/>
  <c r="Y342" i="33"/>
  <c r="U342" i="33"/>
  <c r="V342" i="33"/>
  <c r="J342" i="33"/>
  <c r="Z342" i="33"/>
  <c r="AC342" i="33"/>
  <c r="S342" i="33"/>
  <c r="M342" i="33"/>
  <c r="AA342" i="33"/>
  <c r="T342" i="33"/>
  <c r="O342" i="33"/>
  <c r="P342" i="33"/>
  <c r="N342" i="33"/>
  <c r="R342" i="33"/>
  <c r="X342" i="33"/>
  <c r="W342" i="33"/>
  <c r="Q342" i="33"/>
  <c r="L212" i="21"/>
  <c r="J166" i="22"/>
  <c r="J105" i="23"/>
  <c r="L189" i="21"/>
  <c r="J83" i="23"/>
  <c r="J144" i="22"/>
  <c r="L240" i="21"/>
  <c r="J133" i="23"/>
  <c r="J194" i="22"/>
  <c r="J56" i="37"/>
  <c r="J56" i="36"/>
  <c r="J126" i="37"/>
  <c r="J126" i="36"/>
  <c r="J28" i="23"/>
  <c r="J26" i="22"/>
  <c r="L24" i="21"/>
  <c r="S62" i="32"/>
  <c r="P62" i="32"/>
  <c r="O62" i="32"/>
  <c r="W62" i="32"/>
  <c r="Q62" i="32"/>
  <c r="N62" i="32"/>
  <c r="J62" i="32"/>
  <c r="AC62" i="32"/>
  <c r="AA62" i="32"/>
  <c r="R62" i="32"/>
  <c r="AB62" i="32"/>
  <c r="Z62" i="32"/>
  <c r="X62" i="32"/>
  <c r="Y62" i="32"/>
  <c r="U62" i="32"/>
  <c r="T62" i="32"/>
  <c r="T60" i="32" s="1"/>
  <c r="V62" i="32"/>
  <c r="L62" i="32"/>
  <c r="M62" i="32"/>
  <c r="O94" i="33"/>
  <c r="T94" i="33"/>
  <c r="M94" i="33"/>
  <c r="P94" i="33"/>
  <c r="AC94" i="33"/>
  <c r="J94" i="33"/>
  <c r="Q94" i="33"/>
  <c r="L94" i="33"/>
  <c r="Z94" i="33"/>
  <c r="AB94" i="33"/>
  <c r="S94" i="33"/>
  <c r="AA94" i="33"/>
  <c r="Y94" i="33"/>
  <c r="U94" i="33"/>
  <c r="N94" i="33"/>
  <c r="X94" i="33"/>
  <c r="W94" i="33"/>
  <c r="R94" i="33"/>
  <c r="V94" i="33"/>
  <c r="J69" i="22"/>
  <c r="L70" i="21"/>
  <c r="N56" i="32"/>
  <c r="AA56" i="32"/>
  <c r="Z56" i="32"/>
  <c r="L56" i="32"/>
  <c r="J56" i="32"/>
  <c r="P56" i="32"/>
  <c r="AB56" i="32"/>
  <c r="W56" i="32"/>
  <c r="Y56" i="32"/>
  <c r="M56" i="32"/>
  <c r="R56" i="32"/>
  <c r="V56" i="32"/>
  <c r="U56" i="32"/>
  <c r="T56" i="32"/>
  <c r="S56" i="32"/>
  <c r="O56" i="32"/>
  <c r="AC56" i="32"/>
  <c r="X56" i="32"/>
  <c r="Q56" i="32"/>
  <c r="Q115" i="32"/>
  <c r="R115" i="32"/>
  <c r="AB115" i="32"/>
  <c r="X115" i="32"/>
  <c r="V115" i="32"/>
  <c r="AC115" i="32"/>
  <c r="L115" i="32"/>
  <c r="Z115" i="32"/>
  <c r="U115" i="32"/>
  <c r="Y115" i="32"/>
  <c r="N115" i="32"/>
  <c r="S115" i="32"/>
  <c r="P115" i="32"/>
  <c r="O115" i="32"/>
  <c r="M115" i="32"/>
  <c r="AA115" i="32"/>
  <c r="T115" i="32"/>
  <c r="J115" i="32"/>
  <c r="W115" i="32"/>
  <c r="J68" i="22"/>
  <c r="L69" i="21"/>
  <c r="J95" i="22"/>
  <c r="L96" i="21"/>
  <c r="J199" i="37"/>
  <c r="J199" i="36"/>
  <c r="J88" i="22"/>
  <c r="L89" i="21"/>
  <c r="J90" i="22"/>
  <c r="L91" i="21"/>
  <c r="J71" i="36"/>
  <c r="J71" i="37"/>
  <c r="L25" i="32"/>
  <c r="N25" i="32"/>
  <c r="AB25" i="32"/>
  <c r="AA25" i="32"/>
  <c r="Z25" i="32"/>
  <c r="V25" i="32"/>
  <c r="T25" i="32"/>
  <c r="Y25" i="32"/>
  <c r="X25" i="32"/>
  <c r="O25" i="32"/>
  <c r="S25" i="32"/>
  <c r="J25" i="32"/>
  <c r="M25" i="32"/>
  <c r="U25" i="32"/>
  <c r="R25" i="32"/>
  <c r="W25" i="32"/>
  <c r="AC25" i="32"/>
  <c r="Q25" i="32"/>
  <c r="P25" i="32"/>
  <c r="AC57" i="32"/>
  <c r="L57" i="32"/>
  <c r="X57" i="32"/>
  <c r="Z57" i="32"/>
  <c r="Y57" i="32"/>
  <c r="N57" i="32"/>
  <c r="AB57" i="32"/>
  <c r="M57" i="32"/>
  <c r="AA57" i="32"/>
  <c r="P57" i="32"/>
  <c r="O57" i="32"/>
  <c r="V57" i="32"/>
  <c r="Q57" i="32"/>
  <c r="J57" i="32"/>
  <c r="T57" i="32"/>
  <c r="U57" i="32"/>
  <c r="W57" i="32"/>
  <c r="S57" i="32"/>
  <c r="R57" i="32"/>
  <c r="J50" i="23"/>
  <c r="J62" i="22"/>
  <c r="L63" i="21"/>
  <c r="W329" i="33"/>
  <c r="Z329" i="33"/>
  <c r="O329" i="33"/>
  <c r="P329" i="33"/>
  <c r="M329" i="33"/>
  <c r="AA329" i="33"/>
  <c r="L329" i="33"/>
  <c r="J329" i="33"/>
  <c r="N329" i="33"/>
  <c r="X329" i="33"/>
  <c r="Y329" i="33"/>
  <c r="V329" i="33"/>
  <c r="U329" i="33"/>
  <c r="Q329" i="33"/>
  <c r="AC329" i="33"/>
  <c r="AB329" i="33"/>
  <c r="T329" i="33"/>
  <c r="S329" i="33"/>
  <c r="R329" i="33"/>
  <c r="J58" i="37"/>
  <c r="J58" i="36"/>
  <c r="S111" i="32"/>
  <c r="N111" i="32"/>
  <c r="AC111" i="32"/>
  <c r="AB111" i="32"/>
  <c r="Q111" i="32"/>
  <c r="W111" i="32"/>
  <c r="Z111" i="32"/>
  <c r="Y111" i="32"/>
  <c r="L111" i="32"/>
  <c r="AA111" i="32"/>
  <c r="X111" i="32"/>
  <c r="U111" i="32"/>
  <c r="M111" i="32"/>
  <c r="V111" i="32"/>
  <c r="T111" i="32"/>
  <c r="P111" i="32"/>
  <c r="R111" i="32"/>
  <c r="O111" i="32"/>
  <c r="J111" i="32"/>
  <c r="J103" i="22"/>
  <c r="L104" i="21"/>
  <c r="L203" i="21"/>
  <c r="J97" i="23"/>
  <c r="J158" i="22"/>
  <c r="L228" i="21"/>
  <c r="J182" i="22"/>
  <c r="J121" i="23"/>
  <c r="L68" i="33"/>
  <c r="AB68" i="33"/>
  <c r="U68" i="33"/>
  <c r="T68" i="33"/>
  <c r="S68" i="33"/>
  <c r="P68" i="33"/>
  <c r="O68" i="33"/>
  <c r="J68" i="33"/>
  <c r="AA68" i="33"/>
  <c r="AC68" i="33"/>
  <c r="Y68" i="33"/>
  <c r="W68" i="33"/>
  <c r="R68" i="33"/>
  <c r="Z68" i="33"/>
  <c r="X68" i="33"/>
  <c r="V68" i="33"/>
  <c r="N68" i="33"/>
  <c r="Q68" i="33"/>
  <c r="M68" i="33"/>
  <c r="J23" i="23"/>
  <c r="J21" i="22"/>
  <c r="L19" i="21"/>
  <c r="AA38" i="32"/>
  <c r="AB38" i="32"/>
  <c r="Q38" i="32"/>
  <c r="O38" i="32"/>
  <c r="N38" i="32"/>
  <c r="AC38" i="32"/>
  <c r="V38" i="32"/>
  <c r="S38" i="32"/>
  <c r="R38" i="32"/>
  <c r="P38" i="32"/>
  <c r="U38" i="32"/>
  <c r="T38" i="32"/>
  <c r="L38" i="32"/>
  <c r="J38" i="32"/>
  <c r="M38" i="32"/>
  <c r="Z38" i="32"/>
  <c r="Y38" i="32"/>
  <c r="W38" i="32"/>
  <c r="X38" i="32"/>
  <c r="J39" i="23"/>
  <c r="J37" i="22"/>
  <c r="L36" i="21"/>
  <c r="U153" i="33"/>
  <c r="Q153" i="33"/>
  <c r="X153" i="33"/>
  <c r="P153" i="33"/>
  <c r="N153" i="33"/>
  <c r="AC153" i="33"/>
  <c r="AB153" i="33"/>
  <c r="M153" i="33"/>
  <c r="L153" i="33"/>
  <c r="O153" i="33"/>
  <c r="R153" i="33"/>
  <c r="Y153" i="33"/>
  <c r="T153" i="33"/>
  <c r="V153" i="33"/>
  <c r="J153" i="33"/>
  <c r="W153" i="33"/>
  <c r="S153" i="33"/>
  <c r="AA153" i="33"/>
  <c r="Z153" i="33"/>
  <c r="X67" i="32"/>
  <c r="J67" i="32"/>
  <c r="R67" i="32"/>
  <c r="W67" i="32"/>
  <c r="Q67" i="32"/>
  <c r="N67" i="32"/>
  <c r="U67" i="32"/>
  <c r="S67" i="32"/>
  <c r="T67" i="32"/>
  <c r="AB67" i="32"/>
  <c r="V67" i="32"/>
  <c r="P67" i="32"/>
  <c r="O67" i="32"/>
  <c r="AC67" i="32"/>
  <c r="AA67" i="32"/>
  <c r="Z67" i="32"/>
  <c r="M67" i="32"/>
  <c r="Y67" i="32"/>
  <c r="L67" i="32"/>
  <c r="M85" i="32"/>
  <c r="N85" i="32"/>
  <c r="L85" i="32"/>
  <c r="S85" i="32"/>
  <c r="O85" i="32"/>
  <c r="AC85" i="32"/>
  <c r="Z85" i="32"/>
  <c r="V85" i="32"/>
  <c r="U85" i="32"/>
  <c r="W85" i="32"/>
  <c r="J85" i="32"/>
  <c r="AB85" i="32"/>
  <c r="T85" i="32"/>
  <c r="AA85" i="32"/>
  <c r="Y85" i="32"/>
  <c r="Q85" i="32"/>
  <c r="P85" i="32"/>
  <c r="X85" i="32"/>
  <c r="R85" i="32"/>
  <c r="AC91" i="32"/>
  <c r="W91" i="32"/>
  <c r="R91" i="32"/>
  <c r="U91" i="32"/>
  <c r="P91" i="32"/>
  <c r="S91" i="32"/>
  <c r="J91" i="32"/>
  <c r="X91" i="32"/>
  <c r="AA91" i="32"/>
  <c r="Z91" i="32"/>
  <c r="O91" i="32"/>
  <c r="T91" i="32"/>
  <c r="Q91" i="32"/>
  <c r="N91" i="32"/>
  <c r="M91" i="32"/>
  <c r="L91" i="32"/>
  <c r="AB91" i="32"/>
  <c r="Y91" i="32"/>
  <c r="V91" i="32"/>
  <c r="J42" i="36"/>
  <c r="J42" i="37"/>
  <c r="J21" i="23"/>
  <c r="L17" i="21"/>
  <c r="J19" i="22"/>
  <c r="J124" i="22"/>
  <c r="J63" i="23"/>
  <c r="L169" i="21"/>
  <c r="S19" i="32"/>
  <c r="S18" i="32" s="1"/>
  <c r="Y19" i="32"/>
  <c r="Y18" i="32" s="1"/>
  <c r="T19" i="32"/>
  <c r="T18" i="32" s="1"/>
  <c r="J19" i="32"/>
  <c r="R19" i="32"/>
  <c r="R18" i="32" s="1"/>
  <c r="U19" i="32"/>
  <c r="U18" i="32" s="1"/>
  <c r="Q19" i="32"/>
  <c r="Q18" i="32" s="1"/>
  <c r="V19" i="32"/>
  <c r="V18" i="32" s="1"/>
  <c r="L19" i="32"/>
  <c r="L18" i="32" s="1"/>
  <c r="Z19" i="32"/>
  <c r="Z18" i="32" s="1"/>
  <c r="W19" i="32"/>
  <c r="W18" i="32" s="1"/>
  <c r="N19" i="32"/>
  <c r="N18" i="32" s="1"/>
  <c r="P19" i="32"/>
  <c r="P18" i="32" s="1"/>
  <c r="M19" i="32"/>
  <c r="M18" i="32" s="1"/>
  <c r="O19" i="32"/>
  <c r="O18" i="32" s="1"/>
  <c r="AC19" i="32"/>
  <c r="AC18" i="32" s="1"/>
  <c r="AB19" i="32"/>
  <c r="AB18" i="32" s="1"/>
  <c r="X19" i="32"/>
  <c r="X18" i="32" s="1"/>
  <c r="AA19" i="32"/>
  <c r="AA18" i="32" s="1"/>
  <c r="J195" i="36"/>
  <c r="J195" i="37"/>
  <c r="L195" i="21"/>
  <c r="J150" i="22"/>
  <c r="J89" i="23"/>
  <c r="L217" i="21"/>
  <c r="J110" i="23"/>
  <c r="J171" i="22"/>
  <c r="V30" i="32"/>
  <c r="L30" i="32"/>
  <c r="Q30" i="32"/>
  <c r="P30" i="32"/>
  <c r="M30" i="32"/>
  <c r="U30" i="32"/>
  <c r="R30" i="32"/>
  <c r="S30" i="32"/>
  <c r="X30" i="32"/>
  <c r="W30" i="32"/>
  <c r="AB30" i="32"/>
  <c r="J30" i="32"/>
  <c r="AA30" i="32"/>
  <c r="AC30" i="32"/>
  <c r="T30" i="32"/>
  <c r="O30" i="32"/>
  <c r="N30" i="32"/>
  <c r="Y30" i="32"/>
  <c r="Z30" i="32"/>
  <c r="T207" i="33"/>
  <c r="V50" i="46" s="1"/>
  <c r="AD74" i="51" s="1"/>
  <c r="R207" i="33"/>
  <c r="T50" i="46" s="1"/>
  <c r="AH77" i="49" s="1"/>
  <c r="Q207" i="33"/>
  <c r="S50" i="46" s="1"/>
  <c r="Z207" i="33"/>
  <c r="AB50" i="46" s="1"/>
  <c r="AC207" i="33"/>
  <c r="AE50" i="46" s="1"/>
  <c r="O207" i="33"/>
  <c r="Q50" i="46" s="1"/>
  <c r="M207" i="33"/>
  <c r="O50" i="46" s="1"/>
  <c r="W207" i="33"/>
  <c r="Y50" i="46" s="1"/>
  <c r="L207" i="33"/>
  <c r="N50" i="46" s="1"/>
  <c r="O124" i="36" s="1"/>
  <c r="AB207" i="33"/>
  <c r="AD50" i="46" s="1"/>
  <c r="P207" i="33"/>
  <c r="R50" i="46" s="1"/>
  <c r="Y207" i="33"/>
  <c r="AA50" i="46" s="1"/>
  <c r="X207" i="33"/>
  <c r="Z50" i="46" s="1"/>
  <c r="U207" i="33"/>
  <c r="W50" i="46" s="1"/>
  <c r="AM74" i="51" s="1"/>
  <c r="J207" i="33"/>
  <c r="S207" i="33"/>
  <c r="U50" i="46" s="1"/>
  <c r="U74" i="51" s="1"/>
  <c r="N207" i="33"/>
  <c r="P50" i="46" s="1"/>
  <c r="V207" i="33"/>
  <c r="X50" i="46" s="1"/>
  <c r="AA207" i="33"/>
  <c r="AC50" i="46" s="1"/>
  <c r="J108" i="37"/>
  <c r="J108" i="36"/>
  <c r="J66" i="36"/>
  <c r="J66" i="37"/>
  <c r="J202" i="37"/>
  <c r="J202" i="36"/>
  <c r="P193" i="33"/>
  <c r="X193" i="33"/>
  <c r="N193" i="33"/>
  <c r="T193" i="33"/>
  <c r="V193" i="33"/>
  <c r="O193" i="33"/>
  <c r="M193" i="33"/>
  <c r="L193" i="33"/>
  <c r="U193" i="33"/>
  <c r="W193" i="33"/>
  <c r="Y193" i="33"/>
  <c r="J193" i="33"/>
  <c r="Z193" i="33"/>
  <c r="AC193" i="33"/>
  <c r="AA193" i="33"/>
  <c r="Q193" i="33"/>
  <c r="S193" i="33"/>
  <c r="AB193" i="33"/>
  <c r="R193" i="33"/>
  <c r="Y247" i="33"/>
  <c r="P247" i="33"/>
  <c r="J247" i="33"/>
  <c r="Q247" i="33"/>
  <c r="L247" i="33"/>
  <c r="Z247" i="33"/>
  <c r="U247" i="33"/>
  <c r="W247" i="33"/>
  <c r="N247" i="33"/>
  <c r="M247" i="33"/>
  <c r="V247" i="33"/>
  <c r="T247" i="33"/>
  <c r="O247" i="33"/>
  <c r="S247" i="33"/>
  <c r="X247" i="33"/>
  <c r="AA247" i="33"/>
  <c r="R247" i="33"/>
  <c r="AC247" i="33"/>
  <c r="AB247" i="33"/>
  <c r="X271" i="33"/>
  <c r="O271" i="33"/>
  <c r="Z271" i="33"/>
  <c r="L271" i="33"/>
  <c r="W271" i="33"/>
  <c r="U271" i="33"/>
  <c r="T271" i="33"/>
  <c r="AA271" i="33"/>
  <c r="S271" i="33"/>
  <c r="M271" i="33"/>
  <c r="AC271" i="33"/>
  <c r="Y271" i="33"/>
  <c r="V271" i="33"/>
  <c r="J271" i="33"/>
  <c r="P271" i="33"/>
  <c r="R271" i="33"/>
  <c r="Q271" i="33"/>
  <c r="AB271" i="33"/>
  <c r="N271" i="33"/>
  <c r="R243" i="33"/>
  <c r="T243" i="33"/>
  <c r="P243" i="33"/>
  <c r="Z243" i="33"/>
  <c r="O243" i="33"/>
  <c r="J243" i="33"/>
  <c r="L243" i="33"/>
  <c r="Y243" i="33"/>
  <c r="U243" i="33"/>
  <c r="Q243" i="33"/>
  <c r="AC243" i="33"/>
  <c r="S243" i="33"/>
  <c r="AB243" i="33"/>
  <c r="AA243" i="33"/>
  <c r="N243" i="33"/>
  <c r="M243" i="33"/>
  <c r="W243" i="33"/>
  <c r="V243" i="33"/>
  <c r="X243" i="33"/>
  <c r="J99" i="37"/>
  <c r="J99" i="36"/>
  <c r="J188" i="37"/>
  <c r="J188" i="36"/>
  <c r="J114" i="22"/>
  <c r="L115" i="21"/>
  <c r="T28" i="33"/>
  <c r="AB28" i="33"/>
  <c r="J28" i="33"/>
  <c r="N28" i="33"/>
  <c r="X28" i="33"/>
  <c r="P28" i="33"/>
  <c r="W28" i="33"/>
  <c r="AA28" i="33"/>
  <c r="L28" i="33"/>
  <c r="Z28" i="33"/>
  <c r="S28" i="33"/>
  <c r="O28" i="33"/>
  <c r="V28" i="33"/>
  <c r="Q28" i="33"/>
  <c r="M28" i="33"/>
  <c r="AC28" i="33"/>
  <c r="R28" i="33"/>
  <c r="Y28" i="33"/>
  <c r="U28" i="33"/>
  <c r="L204" i="21"/>
  <c r="J98" i="23"/>
  <c r="J159" i="22"/>
  <c r="L222" i="21"/>
  <c r="J176" i="22"/>
  <c r="J115" i="23"/>
  <c r="S72" i="32"/>
  <c r="Q72" i="32"/>
  <c r="R72" i="32"/>
  <c r="N72" i="32"/>
  <c r="J72" i="32"/>
  <c r="AB72" i="32"/>
  <c r="P72" i="32"/>
  <c r="L72" i="32"/>
  <c r="V72" i="32"/>
  <c r="AC72" i="32"/>
  <c r="T72" i="32"/>
  <c r="O72" i="32"/>
  <c r="AA72" i="32"/>
  <c r="W72" i="32"/>
  <c r="Z72" i="32"/>
  <c r="Y72" i="32"/>
  <c r="X72" i="32"/>
  <c r="U72" i="32"/>
  <c r="M72" i="32"/>
  <c r="Q304" i="33"/>
  <c r="S73" i="46" s="1"/>
  <c r="AB304" i="33"/>
  <c r="AD73" i="46" s="1"/>
  <c r="X304" i="33"/>
  <c r="Z73" i="46" s="1"/>
  <c r="AA304" i="33"/>
  <c r="AC73" i="46" s="1"/>
  <c r="S304" i="33"/>
  <c r="U304" i="33"/>
  <c r="P304" i="33"/>
  <c r="R73" i="46" s="1"/>
  <c r="AC304" i="33"/>
  <c r="AE73" i="46" s="1"/>
  <c r="Y304" i="33"/>
  <c r="W304" i="33"/>
  <c r="Y73" i="46" s="1"/>
  <c r="V304" i="33"/>
  <c r="X73" i="46" s="1"/>
  <c r="L304" i="33"/>
  <c r="N73" i="46" s="1"/>
  <c r="J304" i="33"/>
  <c r="Z304" i="33"/>
  <c r="AB73" i="46" s="1"/>
  <c r="N304" i="33"/>
  <c r="P73" i="46" s="1"/>
  <c r="T304" i="33"/>
  <c r="V73" i="46" s="1"/>
  <c r="AD102" i="51" s="1"/>
  <c r="R304" i="33"/>
  <c r="T73" i="46" s="1"/>
  <c r="AH105" i="49" s="1"/>
  <c r="M304" i="33"/>
  <c r="O304" i="33"/>
  <c r="Q73" i="46" s="1"/>
  <c r="J97" i="37"/>
  <c r="J97" i="36"/>
  <c r="N106" i="32"/>
  <c r="J106" i="32"/>
  <c r="U106" i="32"/>
  <c r="Z106" i="32"/>
  <c r="R106" i="32"/>
  <c r="AA106" i="32"/>
  <c r="Y106" i="32"/>
  <c r="Q106" i="32"/>
  <c r="P106" i="32"/>
  <c r="W106" i="32"/>
  <c r="X106" i="32"/>
  <c r="V106" i="32"/>
  <c r="T106" i="32"/>
  <c r="AC106" i="32"/>
  <c r="AB106" i="32"/>
  <c r="M106" i="32"/>
  <c r="L106" i="32"/>
  <c r="S106" i="32"/>
  <c r="O106" i="32"/>
  <c r="J116" i="37"/>
  <c r="J116" i="36"/>
  <c r="J146" i="37"/>
  <c r="J146" i="36"/>
  <c r="J158" i="37"/>
  <c r="J158" i="36"/>
  <c r="T84" i="32"/>
  <c r="AC84" i="32"/>
  <c r="R84" i="32"/>
  <c r="P84" i="32"/>
  <c r="M84" i="32"/>
  <c r="L84" i="32"/>
  <c r="V84" i="32"/>
  <c r="Y84" i="32"/>
  <c r="AA84" i="32"/>
  <c r="J84" i="32"/>
  <c r="W84" i="32"/>
  <c r="S84" i="32"/>
  <c r="O84" i="32"/>
  <c r="Q84" i="32"/>
  <c r="AB84" i="32"/>
  <c r="X84" i="32"/>
  <c r="Z84" i="32"/>
  <c r="U84" i="32"/>
  <c r="N84" i="32"/>
  <c r="I47" i="33"/>
  <c r="J47" i="33" s="1"/>
  <c r="I24" i="32"/>
  <c r="J24" i="32" s="1"/>
  <c r="AA98" i="33"/>
  <c r="W98" i="33"/>
  <c r="Q98" i="33"/>
  <c r="S98" i="33"/>
  <c r="Y98" i="33"/>
  <c r="T98" i="33"/>
  <c r="X98" i="33"/>
  <c r="AC98" i="33"/>
  <c r="U98" i="33"/>
  <c r="Z98" i="33"/>
  <c r="V98" i="33"/>
  <c r="R98" i="33"/>
  <c r="O98" i="33"/>
  <c r="M98" i="33"/>
  <c r="P98" i="33"/>
  <c r="N98" i="33"/>
  <c r="AB98" i="33"/>
  <c r="L98" i="33"/>
  <c r="J98" i="33"/>
  <c r="J32" i="37"/>
  <c r="J32" i="36"/>
  <c r="I341" i="33"/>
  <c r="J341" i="33" s="1"/>
  <c r="I110" i="32"/>
  <c r="J110" i="32" s="1"/>
  <c r="J53" i="23"/>
  <c r="J65" i="22"/>
  <c r="L66" i="21"/>
  <c r="L188" i="21"/>
  <c r="J143" i="22"/>
  <c r="J82" i="23"/>
  <c r="L232" i="21"/>
  <c r="J186" i="22"/>
  <c r="J125" i="23"/>
  <c r="J52" i="37"/>
  <c r="J52" i="36"/>
  <c r="J58" i="22"/>
  <c r="L58" i="21"/>
  <c r="AB100" i="32"/>
  <c r="M100" i="32"/>
  <c r="J100" i="32"/>
  <c r="AC100" i="32"/>
  <c r="P100" i="32"/>
  <c r="S100" i="32"/>
  <c r="R100" i="32"/>
  <c r="Y100" i="32"/>
  <c r="N100" i="32"/>
  <c r="AA100" i="32"/>
  <c r="Z100" i="32"/>
  <c r="X100" i="32"/>
  <c r="L100" i="32"/>
  <c r="V100" i="32"/>
  <c r="W100" i="32"/>
  <c r="U100" i="32"/>
  <c r="O100" i="32"/>
  <c r="T100" i="32"/>
  <c r="Q100" i="32"/>
  <c r="Z129" i="33"/>
  <c r="AB34" i="46" s="1"/>
  <c r="R129" i="33"/>
  <c r="T34" i="46" s="1"/>
  <c r="AH54" i="49" s="1"/>
  <c r="M129" i="33"/>
  <c r="O34" i="46" s="1"/>
  <c r="AA129" i="33"/>
  <c r="AC34" i="46" s="1"/>
  <c r="T129" i="33"/>
  <c r="V34" i="46" s="1"/>
  <c r="AD51" i="51" s="1"/>
  <c r="W129" i="33"/>
  <c r="Y34" i="46" s="1"/>
  <c r="Q129" i="33"/>
  <c r="S34" i="46" s="1"/>
  <c r="Y129" i="33"/>
  <c r="AA34" i="46" s="1"/>
  <c r="O129" i="33"/>
  <c r="Q34" i="46" s="1"/>
  <c r="N129" i="33"/>
  <c r="P34" i="46" s="1"/>
  <c r="V129" i="33"/>
  <c r="X34" i="46" s="1"/>
  <c r="AB129" i="33"/>
  <c r="AD34" i="46" s="1"/>
  <c r="AC129" i="33"/>
  <c r="AE34" i="46" s="1"/>
  <c r="U129" i="33"/>
  <c r="W34" i="46" s="1"/>
  <c r="AM51" i="51" s="1"/>
  <c r="X129" i="33"/>
  <c r="Z34" i="46" s="1"/>
  <c r="P129" i="33"/>
  <c r="R34" i="46" s="1"/>
  <c r="J129" i="33"/>
  <c r="L129" i="33"/>
  <c r="N34" i="46" s="1"/>
  <c r="S129" i="33"/>
  <c r="U34" i="46" s="1"/>
  <c r="U51" i="51" s="1"/>
  <c r="J61" i="23"/>
  <c r="L167" i="21"/>
  <c r="J122" i="22"/>
  <c r="X275" i="33"/>
  <c r="Z66" i="46" s="1"/>
  <c r="W275" i="33"/>
  <c r="Y66" i="46" s="1"/>
  <c r="U275" i="33"/>
  <c r="W66" i="46" s="1"/>
  <c r="AM94" i="51" s="1"/>
  <c r="J275" i="33"/>
  <c r="L275" i="33"/>
  <c r="N66" i="46" s="1"/>
  <c r="O160" i="36" s="1"/>
  <c r="P161" i="39" s="1"/>
  <c r="Z275" i="33"/>
  <c r="AB66" i="46" s="1"/>
  <c r="O275" i="33"/>
  <c r="Q66" i="46" s="1"/>
  <c r="AC275" i="33"/>
  <c r="AE66" i="46" s="1"/>
  <c r="V275" i="33"/>
  <c r="X66" i="46" s="1"/>
  <c r="N275" i="33"/>
  <c r="P66" i="46" s="1"/>
  <c r="Q275" i="33"/>
  <c r="S66" i="46" s="1"/>
  <c r="M275" i="33"/>
  <c r="O66" i="46" s="1"/>
  <c r="AA275" i="33"/>
  <c r="AC66" i="46" s="1"/>
  <c r="R275" i="33"/>
  <c r="T66" i="46" s="1"/>
  <c r="AH97" i="49" s="1"/>
  <c r="Y275" i="33"/>
  <c r="AA66" i="46" s="1"/>
  <c r="T275" i="33"/>
  <c r="V66" i="46" s="1"/>
  <c r="AD94" i="51" s="1"/>
  <c r="P275" i="33"/>
  <c r="R66" i="46" s="1"/>
  <c r="S275" i="33"/>
  <c r="U66" i="46" s="1"/>
  <c r="U94" i="51" s="1"/>
  <c r="AB275" i="33"/>
  <c r="AD66" i="46" s="1"/>
  <c r="AA238" i="33"/>
  <c r="AC57" i="46" s="1"/>
  <c r="AC238" i="33"/>
  <c r="AE57" i="46" s="1"/>
  <c r="N238" i="33"/>
  <c r="P57" i="46" s="1"/>
  <c r="S238" i="33"/>
  <c r="U57" i="46" s="1"/>
  <c r="U84" i="51" s="1"/>
  <c r="R238" i="33"/>
  <c r="T57" i="46" s="1"/>
  <c r="AH87" i="49" s="1"/>
  <c r="L238" i="33"/>
  <c r="N57" i="46" s="1"/>
  <c r="P238" i="33"/>
  <c r="R57" i="46" s="1"/>
  <c r="O238" i="33"/>
  <c r="Q57" i="46" s="1"/>
  <c r="M238" i="33"/>
  <c r="O57" i="46" s="1"/>
  <c r="T238" i="33"/>
  <c r="V57" i="46" s="1"/>
  <c r="AD84" i="51" s="1"/>
  <c r="W238" i="33"/>
  <c r="Y57" i="46" s="1"/>
  <c r="V238" i="33"/>
  <c r="X57" i="46" s="1"/>
  <c r="Q238" i="33"/>
  <c r="S57" i="46" s="1"/>
  <c r="Y238" i="33"/>
  <c r="AA57" i="46" s="1"/>
  <c r="X238" i="33"/>
  <c r="Z57" i="46" s="1"/>
  <c r="J238" i="33"/>
  <c r="AB238" i="33"/>
  <c r="AD57" i="46" s="1"/>
  <c r="Z238" i="33"/>
  <c r="AB57" i="46" s="1"/>
  <c r="U238" i="33"/>
  <c r="W57" i="46" s="1"/>
  <c r="AM84" i="51" s="1"/>
  <c r="N325" i="33"/>
  <c r="P78" i="46" s="1"/>
  <c r="Z325" i="33"/>
  <c r="AB78" i="46" s="1"/>
  <c r="T325" i="33"/>
  <c r="V78" i="46" s="1"/>
  <c r="AD108" i="51" s="1"/>
  <c r="U325" i="33"/>
  <c r="W78" i="46" s="1"/>
  <c r="AM108" i="51" s="1"/>
  <c r="V325" i="33"/>
  <c r="X78" i="46" s="1"/>
  <c r="S325" i="33"/>
  <c r="U78" i="46" s="1"/>
  <c r="U108" i="51" s="1"/>
  <c r="Q325" i="33"/>
  <c r="S78" i="46" s="1"/>
  <c r="AC325" i="33"/>
  <c r="AE78" i="46" s="1"/>
  <c r="P325" i="33"/>
  <c r="R78" i="46" s="1"/>
  <c r="Y325" i="33"/>
  <c r="AA78" i="46" s="1"/>
  <c r="M325" i="33"/>
  <c r="O78" i="46" s="1"/>
  <c r="L325" i="33"/>
  <c r="N78" i="46" s="1"/>
  <c r="R325" i="33"/>
  <c r="T78" i="46" s="1"/>
  <c r="AH111" i="49" s="1"/>
  <c r="O325" i="33"/>
  <c r="Q78" i="46" s="1"/>
  <c r="J325" i="33"/>
  <c r="W325" i="33"/>
  <c r="Y78" i="46" s="1"/>
  <c r="X325" i="33"/>
  <c r="Z78" i="46" s="1"/>
  <c r="AA325" i="33"/>
  <c r="AC78" i="46" s="1"/>
  <c r="AB325" i="33"/>
  <c r="AD78" i="46" s="1"/>
  <c r="Y39" i="32"/>
  <c r="W39" i="32"/>
  <c r="R39" i="32"/>
  <c r="Q39" i="32"/>
  <c r="O39" i="32"/>
  <c r="N39" i="32"/>
  <c r="M39" i="32"/>
  <c r="J39" i="32"/>
  <c r="T39" i="32"/>
  <c r="AA39" i="32"/>
  <c r="Z39" i="32"/>
  <c r="X39" i="32"/>
  <c r="V39" i="32"/>
  <c r="U39" i="32"/>
  <c r="P39" i="32"/>
  <c r="AB39" i="32"/>
  <c r="L39" i="32"/>
  <c r="S39" i="32"/>
  <c r="AC39" i="32"/>
  <c r="V221" i="33"/>
  <c r="J221" i="33"/>
  <c r="N221" i="33"/>
  <c r="AA221" i="33"/>
  <c r="L221" i="33"/>
  <c r="W221" i="33"/>
  <c r="AC221" i="33"/>
  <c r="Z221" i="33"/>
  <c r="T221" i="33"/>
  <c r="S221" i="33"/>
  <c r="Y221" i="33"/>
  <c r="R221" i="33"/>
  <c r="X221" i="33"/>
  <c r="AB221" i="33"/>
  <c r="O221" i="33"/>
  <c r="Q221" i="33"/>
  <c r="U221" i="33"/>
  <c r="P221" i="33"/>
  <c r="M221" i="33"/>
  <c r="L216" i="21"/>
  <c r="J170" i="22"/>
  <c r="J109" i="23"/>
  <c r="L219" i="21"/>
  <c r="J173" i="22"/>
  <c r="J112" i="23"/>
  <c r="J124" i="37"/>
  <c r="J124" i="36"/>
  <c r="J59" i="22"/>
  <c r="L59" i="21"/>
  <c r="T49" i="32"/>
  <c r="L49" i="32"/>
  <c r="M49" i="32"/>
  <c r="N49" i="32"/>
  <c r="P49" i="32"/>
  <c r="X49" i="32"/>
  <c r="Z49" i="32"/>
  <c r="R49" i="32"/>
  <c r="S49" i="32"/>
  <c r="V49" i="32"/>
  <c r="O49" i="32"/>
  <c r="AA49" i="32"/>
  <c r="W49" i="32"/>
  <c r="AC49" i="32"/>
  <c r="AB49" i="32"/>
  <c r="Y49" i="32"/>
  <c r="U49" i="32"/>
  <c r="J49" i="32"/>
  <c r="Q49" i="32"/>
  <c r="N92" i="32"/>
  <c r="P92" i="32"/>
  <c r="U92" i="32"/>
  <c r="J92" i="32"/>
  <c r="Q92" i="32"/>
  <c r="S92" i="32"/>
  <c r="M92" i="32"/>
  <c r="X92" i="32"/>
  <c r="L92" i="32"/>
  <c r="AC92" i="32"/>
  <c r="AB92" i="32"/>
  <c r="Y92" i="32"/>
  <c r="AA92" i="32"/>
  <c r="R92" i="32"/>
  <c r="Z92" i="32"/>
  <c r="W92" i="32"/>
  <c r="T92" i="32"/>
  <c r="O92" i="32"/>
  <c r="V92" i="32"/>
  <c r="O82" i="32"/>
  <c r="P82" i="32"/>
  <c r="AC82" i="32"/>
  <c r="V82" i="32"/>
  <c r="W82" i="32"/>
  <c r="X82" i="32"/>
  <c r="T82" i="32"/>
  <c r="AB82" i="32"/>
  <c r="Y82" i="32"/>
  <c r="U82" i="32"/>
  <c r="S82" i="32"/>
  <c r="Q82" i="32"/>
  <c r="R82" i="32"/>
  <c r="L82" i="32"/>
  <c r="N82" i="32"/>
  <c r="M82" i="32"/>
  <c r="AA82" i="32"/>
  <c r="J82" i="32"/>
  <c r="Z82" i="32"/>
  <c r="P308" i="33"/>
  <c r="Z308" i="33"/>
  <c r="Y308" i="33"/>
  <c r="J308" i="33"/>
  <c r="AB308" i="33"/>
  <c r="R308" i="33"/>
  <c r="AA308" i="33"/>
  <c r="L308" i="33"/>
  <c r="W308" i="33"/>
  <c r="V308" i="33"/>
  <c r="U308" i="33"/>
  <c r="X308" i="33"/>
  <c r="T308" i="33"/>
  <c r="S308" i="33"/>
  <c r="N308" i="33"/>
  <c r="Q308" i="33"/>
  <c r="AC308" i="33"/>
  <c r="O308" i="33"/>
  <c r="M308" i="33"/>
  <c r="J144" i="37"/>
  <c r="J144" i="36"/>
  <c r="J18" i="23"/>
  <c r="L14" i="21"/>
  <c r="J16" i="22"/>
  <c r="J100" i="22"/>
  <c r="L101" i="21"/>
  <c r="J68" i="37"/>
  <c r="J68" i="36"/>
  <c r="I18" i="32"/>
  <c r="J18" i="32" s="1"/>
  <c r="I27" i="33"/>
  <c r="J27" i="33" s="1"/>
  <c r="N77" i="32"/>
  <c r="X77" i="32"/>
  <c r="Z77" i="32"/>
  <c r="O77" i="32"/>
  <c r="AA77" i="32"/>
  <c r="S77" i="32"/>
  <c r="W77" i="32"/>
  <c r="T77" i="32"/>
  <c r="J77" i="32"/>
  <c r="L77" i="32"/>
  <c r="P77" i="32"/>
  <c r="Y77" i="32"/>
  <c r="AC77" i="32"/>
  <c r="M77" i="32"/>
  <c r="AB77" i="32"/>
  <c r="V77" i="32"/>
  <c r="R77" i="32"/>
  <c r="Q77" i="32"/>
  <c r="U77" i="32"/>
  <c r="L196" i="21"/>
  <c r="J90" i="23"/>
  <c r="J151" i="22"/>
  <c r="L210" i="21"/>
  <c r="J164" i="22"/>
  <c r="J103" i="23"/>
  <c r="G66" i="31"/>
  <c r="I70" i="32"/>
  <c r="J70" i="32" s="1"/>
  <c r="I202" i="33"/>
  <c r="J202" i="33" s="1"/>
  <c r="J175" i="37"/>
  <c r="J175" i="36"/>
  <c r="J75" i="22"/>
  <c r="L76" i="21"/>
  <c r="J186" i="37"/>
  <c r="J186" i="36"/>
  <c r="J37" i="23"/>
  <c r="L34" i="21"/>
  <c r="J35" i="22"/>
  <c r="O101" i="32"/>
  <c r="P101" i="32"/>
  <c r="J101" i="32"/>
  <c r="AC101" i="32"/>
  <c r="M101" i="32"/>
  <c r="Z101" i="32"/>
  <c r="X101" i="32"/>
  <c r="L101" i="32"/>
  <c r="W101" i="32"/>
  <c r="Y101" i="32"/>
  <c r="AA101" i="32"/>
  <c r="R101" i="32"/>
  <c r="T101" i="32"/>
  <c r="V101" i="32"/>
  <c r="S101" i="32"/>
  <c r="U101" i="32"/>
  <c r="N101" i="32"/>
  <c r="Q101" i="32"/>
  <c r="AB101" i="32"/>
  <c r="I242" i="33"/>
  <c r="J242" i="33" s="1"/>
  <c r="I83" i="32"/>
  <c r="J83" i="32" s="1"/>
  <c r="J57" i="22"/>
  <c r="L57" i="21"/>
  <c r="J25" i="23"/>
  <c r="J23" i="22"/>
  <c r="L21" i="21"/>
  <c r="X29" i="32"/>
  <c r="R29" i="32"/>
  <c r="Y29" i="32"/>
  <c r="T29" i="32"/>
  <c r="L29" i="32"/>
  <c r="Q29" i="32"/>
  <c r="Z29" i="32"/>
  <c r="U29" i="32"/>
  <c r="S29" i="32"/>
  <c r="W29" i="32"/>
  <c r="N29" i="32"/>
  <c r="M29" i="32"/>
  <c r="P29" i="32"/>
  <c r="V29" i="32"/>
  <c r="AB29" i="32"/>
  <c r="AA29" i="32"/>
  <c r="O29" i="32"/>
  <c r="AC29" i="32"/>
  <c r="J29" i="32"/>
  <c r="J70" i="22"/>
  <c r="L71" i="21"/>
  <c r="J132" i="37"/>
  <c r="J132" i="36"/>
  <c r="J76" i="22"/>
  <c r="L77" i="21"/>
  <c r="L220" i="21"/>
  <c r="J113" i="23"/>
  <c r="J174" i="22"/>
  <c r="AB95" i="32"/>
  <c r="S95" i="32"/>
  <c r="N95" i="32"/>
  <c r="Q95" i="32"/>
  <c r="O95" i="32"/>
  <c r="L95" i="32"/>
  <c r="V95" i="32"/>
  <c r="J95" i="32"/>
  <c r="W95" i="32"/>
  <c r="X95" i="32"/>
  <c r="T95" i="32"/>
  <c r="AC95" i="32"/>
  <c r="R95" i="32"/>
  <c r="Z95" i="32"/>
  <c r="Y95" i="32"/>
  <c r="P95" i="32"/>
  <c r="M95" i="32"/>
  <c r="U95" i="32"/>
  <c r="AA95" i="32"/>
  <c r="AC54" i="32"/>
  <c r="S54" i="32"/>
  <c r="M54" i="32"/>
  <c r="X54" i="32"/>
  <c r="AA54" i="32"/>
  <c r="W54" i="32"/>
  <c r="V54" i="32"/>
  <c r="Y54" i="32"/>
  <c r="T54" i="32"/>
  <c r="O54" i="32"/>
  <c r="Q54" i="32"/>
  <c r="P54" i="32"/>
  <c r="AB54" i="32"/>
  <c r="U54" i="32"/>
  <c r="R54" i="32"/>
  <c r="Z54" i="32"/>
  <c r="L54" i="32"/>
  <c r="N54" i="32"/>
  <c r="J54" i="32"/>
  <c r="J48" i="23"/>
  <c r="J46" i="22"/>
  <c r="L46" i="21"/>
  <c r="J160" i="36"/>
  <c r="J160" i="37"/>
  <c r="J141" i="37"/>
  <c r="J141" i="36"/>
  <c r="O23" i="32"/>
  <c r="M23" i="32"/>
  <c r="AA23" i="32"/>
  <c r="L23" i="32"/>
  <c r="Z23" i="32"/>
  <c r="V23" i="32"/>
  <c r="W23" i="32"/>
  <c r="S23" i="32"/>
  <c r="N23" i="32"/>
  <c r="R23" i="32"/>
  <c r="J23" i="32"/>
  <c r="X23" i="32"/>
  <c r="AC23" i="32"/>
  <c r="U23" i="32"/>
  <c r="AB23" i="32"/>
  <c r="T23" i="32"/>
  <c r="Y23" i="32"/>
  <c r="Q23" i="32"/>
  <c r="P23" i="32"/>
  <c r="J177" i="37"/>
  <c r="J177" i="36"/>
  <c r="J90" i="33"/>
  <c r="W90" i="33"/>
  <c r="S90" i="33"/>
  <c r="M90" i="33"/>
  <c r="T90" i="33"/>
  <c r="U90" i="33"/>
  <c r="Q90" i="33"/>
  <c r="O90" i="33"/>
  <c r="Z90" i="33"/>
  <c r="N90" i="33"/>
  <c r="AC90" i="33"/>
  <c r="V90" i="33"/>
  <c r="R90" i="33"/>
  <c r="AA90" i="33"/>
  <c r="L90" i="33"/>
  <c r="AB90" i="33"/>
  <c r="Y90" i="33"/>
  <c r="P90" i="33"/>
  <c r="X90" i="33"/>
  <c r="X64" i="33"/>
  <c r="W64" i="33"/>
  <c r="Y64" i="33"/>
  <c r="AC64" i="33"/>
  <c r="R64" i="33"/>
  <c r="S64" i="33"/>
  <c r="J64" i="33"/>
  <c r="T64" i="33"/>
  <c r="O64" i="33"/>
  <c r="Z64" i="33"/>
  <c r="U64" i="33"/>
  <c r="AB64" i="33"/>
  <c r="M64" i="33"/>
  <c r="P64" i="33"/>
  <c r="AA64" i="33"/>
  <c r="L64" i="33"/>
  <c r="N64" i="33"/>
  <c r="V64" i="33"/>
  <c r="Q64" i="33"/>
  <c r="L113" i="33"/>
  <c r="Q113" i="33"/>
  <c r="X113" i="33"/>
  <c r="O113" i="33"/>
  <c r="S113" i="33"/>
  <c r="Z113" i="33"/>
  <c r="Y113" i="33"/>
  <c r="V113" i="33"/>
  <c r="R113" i="33"/>
  <c r="U113" i="33"/>
  <c r="AB113" i="33"/>
  <c r="W113" i="33"/>
  <c r="M113" i="33"/>
  <c r="P113" i="33"/>
  <c r="AA113" i="33"/>
  <c r="N113" i="33"/>
  <c r="J113" i="33"/>
  <c r="T113" i="33"/>
  <c r="AC113" i="33"/>
  <c r="V71" i="32"/>
  <c r="T71" i="32"/>
  <c r="Q71" i="32"/>
  <c r="N71" i="32"/>
  <c r="M71" i="32"/>
  <c r="P71" i="32"/>
  <c r="O71" i="32"/>
  <c r="Z71" i="32"/>
  <c r="W71" i="32"/>
  <c r="AA71" i="32"/>
  <c r="Y71" i="32"/>
  <c r="U71" i="32"/>
  <c r="R71" i="32"/>
  <c r="AB71" i="32"/>
  <c r="L71" i="32"/>
  <c r="S71" i="32"/>
  <c r="AC71" i="32"/>
  <c r="X71" i="32"/>
  <c r="J71" i="32"/>
  <c r="J97" i="22"/>
  <c r="L98" i="21"/>
  <c r="L246" i="21"/>
  <c r="J139" i="23"/>
  <c r="J200" i="22"/>
  <c r="J85" i="37"/>
  <c r="J85" i="36"/>
  <c r="L200" i="21"/>
  <c r="J94" i="23"/>
  <c r="J155" i="22"/>
  <c r="L244" i="21"/>
  <c r="J198" i="22"/>
  <c r="J137" i="23"/>
  <c r="Q287" i="33"/>
  <c r="M287" i="33"/>
  <c r="V287" i="33"/>
  <c r="P287" i="33"/>
  <c r="AC287" i="33"/>
  <c r="U287" i="33"/>
  <c r="AA287" i="33"/>
  <c r="N287" i="33"/>
  <c r="S287" i="33"/>
  <c r="Y287" i="33"/>
  <c r="X287" i="33"/>
  <c r="L287" i="33"/>
  <c r="Z287" i="33"/>
  <c r="W287" i="33"/>
  <c r="T287" i="33"/>
  <c r="R287" i="33"/>
  <c r="AB287" i="33"/>
  <c r="O287" i="33"/>
  <c r="J287" i="33"/>
  <c r="R143" i="33"/>
  <c r="P143" i="33"/>
  <c r="X143" i="33"/>
  <c r="W143" i="33"/>
  <c r="Q143" i="33"/>
  <c r="J143" i="33"/>
  <c r="N143" i="33"/>
  <c r="V143" i="33"/>
  <c r="O143" i="33"/>
  <c r="L143" i="33"/>
  <c r="M143" i="33"/>
  <c r="AB143" i="33"/>
  <c r="AC143" i="33"/>
  <c r="Z143" i="33"/>
  <c r="Y143" i="33"/>
  <c r="S143" i="33"/>
  <c r="AA143" i="33"/>
  <c r="T143" i="33"/>
  <c r="U143" i="33"/>
  <c r="I112" i="33"/>
  <c r="J112" i="33" s="1"/>
  <c r="I44" i="32"/>
  <c r="J44" i="32" s="1"/>
  <c r="S43" i="33"/>
  <c r="X43" i="33"/>
  <c r="T43" i="33"/>
  <c r="U43" i="33"/>
  <c r="AB43" i="33"/>
  <c r="O43" i="33"/>
  <c r="Z43" i="33"/>
  <c r="AA43" i="33"/>
  <c r="AC43" i="33"/>
  <c r="N43" i="33"/>
  <c r="M43" i="33"/>
  <c r="J43" i="33"/>
  <c r="L43" i="33"/>
  <c r="V43" i="33"/>
  <c r="R43" i="33"/>
  <c r="P43" i="33"/>
  <c r="Y43" i="33"/>
  <c r="W43" i="33"/>
  <c r="Q43" i="33"/>
  <c r="J33" i="23"/>
  <c r="J31" i="22"/>
  <c r="L30" i="21"/>
  <c r="AB37" i="32"/>
  <c r="J37" i="32"/>
  <c r="U37" i="32"/>
  <c r="W37" i="32"/>
  <c r="S37" i="32"/>
  <c r="O37" i="32"/>
  <c r="N37" i="32"/>
  <c r="Q37" i="32"/>
  <c r="M37" i="32"/>
  <c r="R37" i="32"/>
  <c r="Z37" i="32"/>
  <c r="AA37" i="32"/>
  <c r="L37" i="32"/>
  <c r="P37" i="32"/>
  <c r="V37" i="32"/>
  <c r="Y37" i="32"/>
  <c r="T37" i="32"/>
  <c r="AC37" i="32"/>
  <c r="X37" i="32"/>
  <c r="V45" i="32"/>
  <c r="Z45" i="32"/>
  <c r="X45" i="32"/>
  <c r="P45" i="32"/>
  <c r="W45" i="32"/>
  <c r="AB45" i="32"/>
  <c r="T45" i="32"/>
  <c r="S45" i="32"/>
  <c r="Y45" i="32"/>
  <c r="M45" i="32"/>
  <c r="U45" i="32"/>
  <c r="L45" i="32"/>
  <c r="Q45" i="32"/>
  <c r="R45" i="32"/>
  <c r="AA45" i="32"/>
  <c r="AC45" i="32"/>
  <c r="J45" i="32"/>
  <c r="O45" i="32"/>
  <c r="N45" i="32"/>
  <c r="Q203" i="33"/>
  <c r="P203" i="33"/>
  <c r="O203" i="33"/>
  <c r="W203" i="33"/>
  <c r="S203" i="33"/>
  <c r="J203" i="33"/>
  <c r="R203" i="33"/>
  <c r="AB203" i="33"/>
  <c r="AA203" i="33"/>
  <c r="AC203" i="33"/>
  <c r="U203" i="33"/>
  <c r="X203" i="33"/>
  <c r="N203" i="33"/>
  <c r="L203" i="33"/>
  <c r="T203" i="33"/>
  <c r="M203" i="33"/>
  <c r="Z203" i="33"/>
  <c r="V203" i="33"/>
  <c r="Y203" i="33"/>
  <c r="I76" i="32"/>
  <c r="J76" i="32" s="1"/>
  <c r="I220" i="33"/>
  <c r="J220" i="33" s="1"/>
  <c r="G72" i="31"/>
  <c r="AG70" i="18"/>
  <c r="AF65" i="18"/>
  <c r="AF64" i="18"/>
  <c r="AG64" i="18" s="1"/>
  <c r="O49" i="20"/>
  <c r="P49" i="20"/>
  <c r="T49" i="20"/>
  <c r="AF78" i="18"/>
  <c r="AG78" i="18" s="1"/>
  <c r="AF60" i="18"/>
  <c r="AG60" i="18" s="1"/>
  <c r="AG69" i="18"/>
  <c r="AF49" i="18"/>
  <c r="AG49" i="18" s="1"/>
  <c r="AG74" i="18"/>
  <c r="AG57" i="18"/>
  <c r="AD49" i="20"/>
  <c r="J49" i="20"/>
  <c r="AG16" i="18"/>
  <c r="AF61" i="18"/>
  <c r="AG61" i="18" s="1"/>
  <c r="AF89" i="18"/>
  <c r="AG89" i="18" s="1"/>
  <c r="AF62" i="18"/>
  <c r="AG62" i="18" s="1"/>
  <c r="M49" i="20"/>
  <c r="Y49" i="20"/>
  <c r="AF52" i="18"/>
  <c r="AG52" i="18" s="1"/>
  <c r="L49" i="20"/>
  <c r="Z49" i="20"/>
  <c r="N49" i="20"/>
  <c r="AC49" i="20"/>
  <c r="X49" i="20"/>
  <c r="AG30" i="18"/>
  <c r="W49" i="20"/>
  <c r="AA49" i="20"/>
  <c r="U49" i="20"/>
  <c r="V49" i="20"/>
  <c r="AB49" i="20"/>
  <c r="Q49" i="20"/>
  <c r="R49" i="20"/>
  <c r="AG90" i="18"/>
  <c r="AG25" i="18"/>
  <c r="AG97" i="18"/>
  <c r="AF79" i="18"/>
  <c r="AG79" i="18" s="1"/>
  <c r="AG88" i="18"/>
  <c r="AF27" i="18"/>
  <c r="AG27" i="18" s="1"/>
  <c r="AG91" i="18"/>
  <c r="AG85" i="18"/>
  <c r="AF42" i="18"/>
  <c r="AG42" i="18" s="1"/>
  <c r="AF95" i="18"/>
  <c r="AG95" i="18" s="1"/>
  <c r="AG75" i="18"/>
  <c r="AF94" i="18"/>
  <c r="AG94" i="18" s="1"/>
  <c r="AG65" i="18"/>
  <c r="AF63" i="18"/>
  <c r="AG63" i="18" s="1"/>
  <c r="AG34" i="18"/>
  <c r="L73" i="20"/>
  <c r="X73" i="20"/>
  <c r="V73" i="20"/>
  <c r="J73" i="20"/>
  <c r="P73" i="20"/>
  <c r="N73" i="20"/>
  <c r="U73" i="20"/>
  <c r="O73" i="20"/>
  <c r="Z73" i="20"/>
  <c r="Y73" i="20"/>
  <c r="W73" i="20"/>
  <c r="T73" i="20"/>
  <c r="S73" i="20"/>
  <c r="R73" i="20"/>
  <c r="Q73" i="20"/>
  <c r="M73" i="20"/>
  <c r="AD73" i="20"/>
  <c r="AC73" i="20"/>
  <c r="AB73" i="20"/>
  <c r="AA73" i="20"/>
  <c r="AG18" i="18"/>
  <c r="AF53" i="18"/>
  <c r="AG53" i="18" s="1"/>
  <c r="U34" i="20"/>
  <c r="S34" i="20"/>
  <c r="R34" i="20"/>
  <c r="Q34" i="20"/>
  <c r="P34" i="20"/>
  <c r="O34" i="20"/>
  <c r="N34" i="20"/>
  <c r="M34" i="20"/>
  <c r="L34" i="20"/>
  <c r="AD34" i="20"/>
  <c r="AC34" i="20"/>
  <c r="AB34" i="20"/>
  <c r="AA34" i="20"/>
  <c r="Z34" i="20"/>
  <c r="Y34" i="20"/>
  <c r="X34" i="20"/>
  <c r="T34" i="20"/>
  <c r="J34" i="20"/>
  <c r="W34" i="20"/>
  <c r="V34" i="20"/>
  <c r="AG28" i="18"/>
  <c r="AC22" i="20"/>
  <c r="AC21" i="20" s="1"/>
  <c r="Y22" i="20"/>
  <c r="Y21" i="20" s="1"/>
  <c r="X22" i="20"/>
  <c r="X21" i="20" s="1"/>
  <c r="W22" i="20"/>
  <c r="W21" i="20" s="1"/>
  <c r="V22" i="20"/>
  <c r="V21" i="20" s="1"/>
  <c r="T22" i="20"/>
  <c r="T21" i="20" s="1"/>
  <c r="S22" i="20"/>
  <c r="S21" i="20" s="1"/>
  <c r="Q22" i="20"/>
  <c r="Q21" i="20" s="1"/>
  <c r="AB22" i="20"/>
  <c r="AB21" i="20" s="1"/>
  <c r="AA22" i="20"/>
  <c r="AA21" i="20" s="1"/>
  <c r="Z22" i="20"/>
  <c r="Z21" i="20" s="1"/>
  <c r="U22" i="20"/>
  <c r="U21" i="20" s="1"/>
  <c r="R22" i="20"/>
  <c r="R21" i="20" s="1"/>
  <c r="P22" i="20"/>
  <c r="P21" i="20" s="1"/>
  <c r="O22" i="20"/>
  <c r="O21" i="20" s="1"/>
  <c r="N22" i="20"/>
  <c r="N21" i="20" s="1"/>
  <c r="L22" i="20"/>
  <c r="L21" i="20" s="1"/>
  <c r="J22" i="20"/>
  <c r="AD22" i="20"/>
  <c r="AD21" i="20" s="1"/>
  <c r="M22" i="20"/>
  <c r="M21" i="20" s="1"/>
  <c r="AF54" i="18"/>
  <c r="AG54" i="18" s="1"/>
  <c r="J15" i="20"/>
  <c r="AC15" i="20"/>
  <c r="AA15" i="20"/>
  <c r="Z15" i="20"/>
  <c r="X15" i="20"/>
  <c r="O15" i="20"/>
  <c r="N15" i="20"/>
  <c r="M15" i="20"/>
  <c r="Y15" i="20"/>
  <c r="W15" i="20"/>
  <c r="V15" i="20"/>
  <c r="U15" i="20"/>
  <c r="T15" i="20"/>
  <c r="S15" i="20"/>
  <c r="P15" i="20"/>
  <c r="R15" i="20"/>
  <c r="Q15" i="20"/>
  <c r="AB15" i="20"/>
  <c r="AD15" i="20"/>
  <c r="L15" i="20"/>
  <c r="J64" i="20"/>
  <c r="Z64" i="20"/>
  <c r="Y64" i="20"/>
  <c r="AB64" i="20"/>
  <c r="AA64" i="20"/>
  <c r="X64" i="20"/>
  <c r="W64" i="20"/>
  <c r="V64" i="20"/>
  <c r="U64" i="20"/>
  <c r="T64" i="20"/>
  <c r="S64" i="20"/>
  <c r="R64" i="20"/>
  <c r="Q64" i="20"/>
  <c r="P64" i="20"/>
  <c r="O64" i="20"/>
  <c r="N64" i="20"/>
  <c r="M64" i="20"/>
  <c r="L64" i="20"/>
  <c r="AD64" i="20"/>
  <c r="AC64" i="20"/>
  <c r="AC60" i="20"/>
  <c r="AA60" i="20"/>
  <c r="Y60" i="20"/>
  <c r="U60" i="20"/>
  <c r="M60" i="20"/>
  <c r="L60" i="20"/>
  <c r="J60" i="20"/>
  <c r="AD60" i="20"/>
  <c r="AB60" i="20"/>
  <c r="Z60" i="20"/>
  <c r="X60" i="20"/>
  <c r="W60" i="20"/>
  <c r="T60" i="20"/>
  <c r="S60" i="20"/>
  <c r="R60" i="20"/>
  <c r="Q60" i="20"/>
  <c r="P60" i="20"/>
  <c r="O60" i="20"/>
  <c r="V60" i="20"/>
  <c r="N60" i="20"/>
  <c r="O61" i="20"/>
  <c r="AC61" i="20"/>
  <c r="AB61" i="20"/>
  <c r="Y61" i="20"/>
  <c r="X61" i="20"/>
  <c r="V61" i="20"/>
  <c r="N61" i="20"/>
  <c r="M61" i="20"/>
  <c r="L61" i="20"/>
  <c r="AD61" i="20"/>
  <c r="AA61" i="20"/>
  <c r="Z61" i="20"/>
  <c r="W61" i="20"/>
  <c r="J61" i="20"/>
  <c r="U61" i="20"/>
  <c r="T61" i="20"/>
  <c r="S61" i="20"/>
  <c r="R61" i="20"/>
  <c r="Q61" i="20"/>
  <c r="P61" i="20"/>
  <c r="J40" i="20"/>
  <c r="S40" i="20"/>
  <c r="Q40" i="20"/>
  <c r="P40" i="20"/>
  <c r="O40" i="20"/>
  <c r="N40" i="20"/>
  <c r="M40" i="20"/>
  <c r="AD40" i="20"/>
  <c r="AA40" i="20"/>
  <c r="Z40" i="20"/>
  <c r="X40" i="20"/>
  <c r="W40" i="20"/>
  <c r="U40" i="20"/>
  <c r="R40" i="20"/>
  <c r="L40" i="20"/>
  <c r="AC40" i="20"/>
  <c r="Y40" i="20"/>
  <c r="V40" i="20"/>
  <c r="T40" i="20"/>
  <c r="AB40" i="20"/>
  <c r="N45" i="20"/>
  <c r="J45" i="20"/>
  <c r="W45" i="20"/>
  <c r="V45" i="20"/>
  <c r="U45" i="20"/>
  <c r="O45" i="20"/>
  <c r="M45" i="20"/>
  <c r="S45" i="20"/>
  <c r="R45" i="20"/>
  <c r="L45" i="20"/>
  <c r="Z45" i="20"/>
  <c r="X45" i="20"/>
  <c r="T45" i="20"/>
  <c r="AB45" i="20"/>
  <c r="AA45" i="20"/>
  <c r="AD45" i="20"/>
  <c r="AC45" i="20"/>
  <c r="Y45" i="20"/>
  <c r="Q45" i="20"/>
  <c r="P45" i="20"/>
  <c r="AF21" i="18"/>
  <c r="AG21" i="18" s="1"/>
  <c r="AF22" i="18"/>
  <c r="AG22" i="18" s="1"/>
  <c r="AB20" i="20"/>
  <c r="Z20" i="20"/>
  <c r="Y20" i="20"/>
  <c r="W20" i="20"/>
  <c r="AA20" i="20"/>
  <c r="X20" i="20"/>
  <c r="V20" i="20"/>
  <c r="U20" i="20"/>
  <c r="T20" i="20"/>
  <c r="S20" i="20"/>
  <c r="R20" i="20"/>
  <c r="Q20" i="20"/>
  <c r="P20" i="20"/>
  <c r="O20" i="20"/>
  <c r="N20" i="20"/>
  <c r="M20" i="20"/>
  <c r="L20" i="20"/>
  <c r="AC20" i="20"/>
  <c r="AD20" i="20"/>
  <c r="J20" i="20"/>
  <c r="S69" i="20"/>
  <c r="AA69" i="20"/>
  <c r="R69" i="20"/>
  <c r="Y69" i="20"/>
  <c r="U69" i="20"/>
  <c r="T69" i="20"/>
  <c r="Q69" i="20"/>
  <c r="O69" i="20"/>
  <c r="V69" i="20"/>
  <c r="P69" i="20"/>
  <c r="N69" i="20"/>
  <c r="M69" i="20"/>
  <c r="L69" i="20"/>
  <c r="Z69" i="20"/>
  <c r="X69" i="20"/>
  <c r="W69" i="20"/>
  <c r="J69" i="20"/>
  <c r="AD69" i="20"/>
  <c r="AC69" i="20"/>
  <c r="AB69" i="20"/>
  <c r="J44" i="20"/>
  <c r="L44" i="20"/>
  <c r="AD44" i="20"/>
  <c r="AC44" i="20"/>
  <c r="Z44" i="20"/>
  <c r="Y44" i="20"/>
  <c r="X44" i="20"/>
  <c r="W44" i="20"/>
  <c r="V44" i="20"/>
  <c r="U44" i="20"/>
  <c r="T44" i="20"/>
  <c r="S44" i="20"/>
  <c r="R44" i="20"/>
  <c r="Q44" i="20"/>
  <c r="P44" i="20"/>
  <c r="O44" i="20"/>
  <c r="N44" i="20"/>
  <c r="M44" i="20"/>
  <c r="AB44" i="20"/>
  <c r="AA44" i="20"/>
  <c r="AF68" i="18"/>
  <c r="AG68" i="18" s="1"/>
  <c r="AF67" i="18"/>
  <c r="AG67" i="18" s="1"/>
  <c r="Y57" i="20"/>
  <c r="L57" i="20"/>
  <c r="X57" i="20"/>
  <c r="T57" i="20"/>
  <c r="R57" i="20"/>
  <c r="W57" i="20"/>
  <c r="S57" i="20"/>
  <c r="AC57" i="20"/>
  <c r="AB57" i="20"/>
  <c r="Z57" i="20"/>
  <c r="V57" i="20"/>
  <c r="U57" i="20"/>
  <c r="AA57" i="20"/>
  <c r="Q57" i="20"/>
  <c r="AD57" i="20"/>
  <c r="J57" i="20"/>
  <c r="P57" i="20"/>
  <c r="O57" i="20"/>
  <c r="N57" i="20"/>
  <c r="M57" i="20"/>
  <c r="AF81" i="18"/>
  <c r="AG81" i="18" s="1"/>
  <c r="AF80" i="18"/>
  <c r="AG80" i="18" s="1"/>
  <c r="AA84" i="20"/>
  <c r="S84" i="20"/>
  <c r="R84" i="20"/>
  <c r="AD84" i="20"/>
  <c r="U84" i="20"/>
  <c r="J84" i="20"/>
  <c r="O84" i="20"/>
  <c r="N84" i="20"/>
  <c r="M84" i="20"/>
  <c r="L84" i="20"/>
  <c r="V84" i="20"/>
  <c r="T84" i="20"/>
  <c r="Q84" i="20"/>
  <c r="P84" i="20"/>
  <c r="AC84" i="20"/>
  <c r="AB84" i="20"/>
  <c r="X84" i="20"/>
  <c r="W84" i="20"/>
  <c r="Z84" i="20"/>
  <c r="Y84" i="20"/>
  <c r="AF77" i="18"/>
  <c r="AG77" i="18" s="1"/>
  <c r="AF76" i="18"/>
  <c r="AG76" i="18" s="1"/>
  <c r="AG19" i="18"/>
  <c r="AG40" i="18"/>
  <c r="J16" i="20"/>
  <c r="AD16" i="20"/>
  <c r="AC16" i="20"/>
  <c r="AB16" i="20"/>
  <c r="AA16" i="20"/>
  <c r="Z16" i="20"/>
  <c r="Y16" i="20"/>
  <c r="X16" i="20"/>
  <c r="W16" i="20"/>
  <c r="V16" i="20"/>
  <c r="U16" i="20"/>
  <c r="T16" i="20"/>
  <c r="S16" i="20"/>
  <c r="Q16" i="20"/>
  <c r="P16" i="20"/>
  <c r="O16" i="20"/>
  <c r="M16" i="20"/>
  <c r="R16" i="20"/>
  <c r="N16" i="20"/>
  <c r="L16" i="20"/>
  <c r="L94" i="20"/>
  <c r="N94" i="20"/>
  <c r="AD94" i="20"/>
  <c r="R94" i="20"/>
  <c r="T94" i="20"/>
  <c r="AC94" i="20"/>
  <c r="J94" i="20"/>
  <c r="AB94" i="20"/>
  <c r="V94" i="20"/>
  <c r="U94" i="20"/>
  <c r="S94" i="20"/>
  <c r="Q94" i="20"/>
  <c r="O94" i="20"/>
  <c r="AA94" i="20"/>
  <c r="Z94" i="20"/>
  <c r="Y94" i="20"/>
  <c r="X94" i="20"/>
  <c r="W94" i="20"/>
  <c r="P94" i="20"/>
  <c r="M94" i="20"/>
  <c r="AG20" i="18"/>
  <c r="J36" i="20"/>
  <c r="AC36" i="20"/>
  <c r="Z36" i="20"/>
  <c r="X36" i="20"/>
  <c r="W36" i="20"/>
  <c r="U36" i="20"/>
  <c r="Q36" i="20"/>
  <c r="P36" i="20"/>
  <c r="O36" i="20"/>
  <c r="N36" i="20"/>
  <c r="M36" i="20"/>
  <c r="L36" i="20"/>
  <c r="AD36" i="20"/>
  <c r="AB36" i="20"/>
  <c r="AA36" i="20"/>
  <c r="Y36" i="20"/>
  <c r="S36" i="20"/>
  <c r="V36" i="20"/>
  <c r="T36" i="20"/>
  <c r="R36" i="20"/>
  <c r="AC27" i="20"/>
  <c r="AB27" i="20"/>
  <c r="AA27" i="20"/>
  <c r="V27" i="20"/>
  <c r="J27" i="20"/>
  <c r="Z27" i="20"/>
  <c r="Y27" i="20"/>
  <c r="X27" i="20"/>
  <c r="W27" i="20"/>
  <c r="U27" i="20"/>
  <c r="T27" i="20"/>
  <c r="S27" i="20"/>
  <c r="R27" i="20"/>
  <c r="Q27" i="20"/>
  <c r="P27" i="20"/>
  <c r="O27" i="20"/>
  <c r="N27" i="20"/>
  <c r="M27" i="20"/>
  <c r="L27" i="20"/>
  <c r="AD27" i="20"/>
  <c r="AG58" i="18"/>
  <c r="AG36" i="18"/>
  <c r="J17" i="20"/>
  <c r="T17" i="20"/>
  <c r="S17" i="20"/>
  <c r="AD17" i="20"/>
  <c r="AC17" i="20"/>
  <c r="AB17" i="20"/>
  <c r="X17" i="20"/>
  <c r="V17" i="20"/>
  <c r="W17" i="20"/>
  <c r="U17" i="20"/>
  <c r="R17" i="20"/>
  <c r="Q17" i="20"/>
  <c r="P17" i="20"/>
  <c r="O17" i="20"/>
  <c r="L17" i="20"/>
  <c r="N17" i="20"/>
  <c r="M17" i="20"/>
  <c r="Z17" i="20"/>
  <c r="Y17" i="20"/>
  <c r="AA17" i="20"/>
  <c r="AG37" i="18"/>
  <c r="AF24" i="18"/>
  <c r="AG24" i="18" s="1"/>
  <c r="AF23" i="18"/>
  <c r="AG23" i="18" s="1"/>
  <c r="O70" i="20"/>
  <c r="Z70" i="20"/>
  <c r="R70" i="20"/>
  <c r="N70" i="20"/>
  <c r="AB70" i="20"/>
  <c r="X70" i="20"/>
  <c r="V70" i="20"/>
  <c r="U70" i="20"/>
  <c r="J70" i="20"/>
  <c r="M70" i="20"/>
  <c r="AD70" i="20"/>
  <c r="AC70" i="20"/>
  <c r="AA70" i="20"/>
  <c r="Y70" i="20"/>
  <c r="T70" i="20"/>
  <c r="Q70" i="20"/>
  <c r="L70" i="20"/>
  <c r="W70" i="20"/>
  <c r="S70" i="20"/>
  <c r="P70" i="20"/>
  <c r="AF45" i="18"/>
  <c r="AG45" i="18" s="1"/>
  <c r="AF41" i="18"/>
  <c r="AG41" i="18" s="1"/>
  <c r="AF44" i="18"/>
  <c r="AG44" i="18" s="1"/>
  <c r="W58" i="20"/>
  <c r="V58" i="20"/>
  <c r="U58" i="20"/>
  <c r="T58" i="20"/>
  <c r="O58" i="20"/>
  <c r="M58" i="20"/>
  <c r="S58" i="20"/>
  <c r="R58" i="20"/>
  <c r="Q58" i="20"/>
  <c r="P58" i="20"/>
  <c r="N58" i="20"/>
  <c r="L58" i="20"/>
  <c r="J58" i="20"/>
  <c r="AD58" i="20"/>
  <c r="AC58" i="20"/>
  <c r="AB58" i="20"/>
  <c r="AA58" i="20"/>
  <c r="Z58" i="20"/>
  <c r="Y58" i="20"/>
  <c r="X58" i="20"/>
  <c r="Y96" i="20"/>
  <c r="X96" i="20"/>
  <c r="W96" i="20"/>
  <c r="V96" i="20"/>
  <c r="U96" i="20"/>
  <c r="T96" i="20"/>
  <c r="S96" i="20"/>
  <c r="R96" i="20"/>
  <c r="P96" i="20"/>
  <c r="Q96" i="20"/>
  <c r="O96" i="20"/>
  <c r="N96" i="20"/>
  <c r="M96" i="20"/>
  <c r="L96" i="20"/>
  <c r="J96" i="20"/>
  <c r="AD96" i="20"/>
  <c r="AC96" i="20"/>
  <c r="AB96" i="20"/>
  <c r="AA96" i="20"/>
  <c r="Z96" i="20"/>
  <c r="AA90" i="20"/>
  <c r="W90" i="20"/>
  <c r="V90" i="20"/>
  <c r="AD90" i="20"/>
  <c r="Z90" i="20"/>
  <c r="Y90" i="20"/>
  <c r="X90" i="20"/>
  <c r="J90" i="20"/>
  <c r="U90" i="20"/>
  <c r="P90" i="20"/>
  <c r="M90" i="20"/>
  <c r="L90" i="20"/>
  <c r="T90" i="20"/>
  <c r="R90" i="20"/>
  <c r="O90" i="20"/>
  <c r="S90" i="20"/>
  <c r="Q90" i="20"/>
  <c r="N90" i="20"/>
  <c r="AC90" i="20"/>
  <c r="AB90" i="20"/>
  <c r="Z68" i="20"/>
  <c r="W68" i="20"/>
  <c r="V68" i="20"/>
  <c r="T68" i="20"/>
  <c r="R68" i="20"/>
  <c r="J68" i="20"/>
  <c r="Y68" i="20"/>
  <c r="X68" i="20"/>
  <c r="U68" i="20"/>
  <c r="S68" i="20"/>
  <c r="Q68" i="20"/>
  <c r="P68" i="20"/>
  <c r="O68" i="20"/>
  <c r="N68" i="20"/>
  <c r="M68" i="20"/>
  <c r="L68" i="20"/>
  <c r="AD68" i="20"/>
  <c r="AC68" i="20"/>
  <c r="AB68" i="20"/>
  <c r="AA68" i="20"/>
  <c r="M12" i="20"/>
  <c r="L12" i="20"/>
  <c r="AD12" i="20"/>
  <c r="AC12" i="20"/>
  <c r="AB12" i="20"/>
  <c r="AA12" i="20"/>
  <c r="V12" i="20"/>
  <c r="Q12" i="20"/>
  <c r="O12" i="20"/>
  <c r="T12" i="20"/>
  <c r="P12" i="20"/>
  <c r="Z12" i="20"/>
  <c r="X12" i="20"/>
  <c r="S12" i="20"/>
  <c r="U12" i="20"/>
  <c r="Y12" i="20"/>
  <c r="W12" i="20"/>
  <c r="J12" i="20"/>
  <c r="R12" i="20"/>
  <c r="N12" i="20"/>
  <c r="AF56" i="18"/>
  <c r="AG56" i="18" s="1"/>
  <c r="AF55" i="18"/>
  <c r="AG55" i="18" s="1"/>
  <c r="AF5" i="18"/>
  <c r="AG5" i="18" s="1"/>
  <c r="AF6" i="18"/>
  <c r="AG6" i="18" s="1"/>
  <c r="AF12" i="18"/>
  <c r="AG12" i="18" s="1"/>
  <c r="AF7" i="18"/>
  <c r="AG7" i="18" s="1"/>
  <c r="AF17" i="18"/>
  <c r="AG17" i="18" s="1"/>
  <c r="V37" i="20"/>
  <c r="T37" i="20"/>
  <c r="S37" i="20"/>
  <c r="Q37" i="20"/>
  <c r="P37" i="20"/>
  <c r="O37" i="20"/>
  <c r="N37" i="20"/>
  <c r="U37" i="20"/>
  <c r="R37" i="20"/>
  <c r="M37" i="20"/>
  <c r="L37" i="20"/>
  <c r="J37" i="20"/>
  <c r="AD37" i="20"/>
  <c r="AC37" i="20"/>
  <c r="AB37" i="20"/>
  <c r="AA37" i="20"/>
  <c r="Z37" i="20"/>
  <c r="Y37" i="20"/>
  <c r="X37" i="20"/>
  <c r="W37" i="20"/>
  <c r="J24" i="20"/>
  <c r="S24" i="20"/>
  <c r="R24" i="20"/>
  <c r="Q24" i="20"/>
  <c r="P24" i="20"/>
  <c r="O24" i="20"/>
  <c r="N24" i="20"/>
  <c r="M24" i="20"/>
  <c r="L24" i="20"/>
  <c r="AD24" i="20"/>
  <c r="AC24" i="20"/>
  <c r="AB24" i="20"/>
  <c r="AA24" i="20"/>
  <c r="Y24" i="20"/>
  <c r="V24" i="20"/>
  <c r="Z24" i="20"/>
  <c r="X24" i="20"/>
  <c r="W24" i="20"/>
  <c r="T24" i="20"/>
  <c r="U24" i="20"/>
  <c r="AF50" i="18"/>
  <c r="AG50" i="18" s="1"/>
  <c r="J81" i="20"/>
  <c r="X81" i="20"/>
  <c r="W81" i="20"/>
  <c r="V81" i="20"/>
  <c r="U81" i="20"/>
  <c r="T81" i="20"/>
  <c r="S81" i="20"/>
  <c r="R81" i="20"/>
  <c r="Q81" i="20"/>
  <c r="P81" i="20"/>
  <c r="O81" i="20"/>
  <c r="N81" i="20"/>
  <c r="M81" i="20"/>
  <c r="L81" i="20"/>
  <c r="AD81" i="20"/>
  <c r="AC81" i="20"/>
  <c r="AB81" i="20"/>
  <c r="AA81" i="20"/>
  <c r="Z81" i="20"/>
  <c r="Y81" i="20"/>
  <c r="I101" i="20"/>
  <c r="J5" i="20"/>
  <c r="L26" i="20"/>
  <c r="Z26" i="20"/>
  <c r="W26" i="20"/>
  <c r="V26" i="20"/>
  <c r="T26" i="20"/>
  <c r="Q26" i="20"/>
  <c r="O26" i="20"/>
  <c r="AD26" i="20"/>
  <c r="AC26" i="20"/>
  <c r="AB26" i="20"/>
  <c r="AA26" i="20"/>
  <c r="Y26" i="20"/>
  <c r="X26" i="20"/>
  <c r="U26" i="20"/>
  <c r="R26" i="20"/>
  <c r="N26" i="20"/>
  <c r="P26" i="20"/>
  <c r="J26" i="20"/>
  <c r="M26" i="20"/>
  <c r="S26" i="20"/>
  <c r="AF39" i="18"/>
  <c r="AG39" i="18" s="1"/>
  <c r="AF38" i="18"/>
  <c r="AG38" i="18" s="1"/>
  <c r="T39" i="20"/>
  <c r="S39" i="20"/>
  <c r="R39" i="20"/>
  <c r="Q39" i="20"/>
  <c r="P39" i="20"/>
  <c r="O39" i="20"/>
  <c r="N39" i="20"/>
  <c r="M39" i="20"/>
  <c r="L39" i="20"/>
  <c r="AD39" i="20"/>
  <c r="AC39" i="20"/>
  <c r="AA39" i="20"/>
  <c r="Y39" i="20"/>
  <c r="X39" i="20"/>
  <c r="V39" i="20"/>
  <c r="J39" i="20"/>
  <c r="Z39" i="20"/>
  <c r="W39" i="20"/>
  <c r="U39" i="20"/>
  <c r="AB39" i="20"/>
  <c r="AG86" i="18"/>
  <c r="AC77" i="20"/>
  <c r="AB77" i="20"/>
  <c r="J77" i="20"/>
  <c r="Z77" i="20"/>
  <c r="Y77" i="20"/>
  <c r="X77" i="20"/>
  <c r="W77" i="20"/>
  <c r="V77" i="20"/>
  <c r="U77" i="20"/>
  <c r="T77" i="20"/>
  <c r="S77" i="20"/>
  <c r="R77" i="20"/>
  <c r="Q77" i="20"/>
  <c r="P77" i="20"/>
  <c r="O77" i="20"/>
  <c r="N77" i="20"/>
  <c r="M77" i="20"/>
  <c r="L77" i="20"/>
  <c r="AD77" i="20"/>
  <c r="AA77" i="20"/>
  <c r="AD91" i="20"/>
  <c r="AC91" i="20"/>
  <c r="J91" i="20"/>
  <c r="AB91" i="20"/>
  <c r="U91" i="20"/>
  <c r="S91" i="20"/>
  <c r="R91" i="20"/>
  <c r="AA91" i="20"/>
  <c r="T91" i="20"/>
  <c r="L91" i="20"/>
  <c r="Z91" i="20"/>
  <c r="Y91" i="20"/>
  <c r="X91" i="20"/>
  <c r="W91" i="20"/>
  <c r="V91" i="20"/>
  <c r="Q91" i="20"/>
  <c r="P91" i="20"/>
  <c r="O91" i="20"/>
  <c r="N91" i="20"/>
  <c r="M91" i="20"/>
  <c r="M78" i="20"/>
  <c r="L78" i="20"/>
  <c r="J78" i="20"/>
  <c r="AD78" i="20"/>
  <c r="AC78" i="20"/>
  <c r="AB78" i="20"/>
  <c r="AA78" i="20"/>
  <c r="Z78" i="20"/>
  <c r="Y78" i="20"/>
  <c r="X78" i="20"/>
  <c r="W78" i="20"/>
  <c r="V78" i="20"/>
  <c r="U78" i="20"/>
  <c r="T78" i="20"/>
  <c r="S78" i="20"/>
  <c r="R78" i="20"/>
  <c r="Q78" i="20"/>
  <c r="P78" i="20"/>
  <c r="O78" i="20"/>
  <c r="N78" i="20"/>
  <c r="AF83" i="18"/>
  <c r="AG83" i="18" s="1"/>
  <c r="AF84" i="18"/>
  <c r="AG84" i="18" s="1"/>
  <c r="AF66" i="18"/>
  <c r="AG66" i="18" s="1"/>
  <c r="T66" i="20"/>
  <c r="S66" i="20"/>
  <c r="P66" i="20"/>
  <c r="N66" i="20"/>
  <c r="M66" i="20"/>
  <c r="AD66" i="20"/>
  <c r="J66" i="20"/>
  <c r="Q66" i="20"/>
  <c r="O66" i="20"/>
  <c r="L66" i="20"/>
  <c r="V66" i="20"/>
  <c r="U66" i="20"/>
  <c r="R66" i="20"/>
  <c r="AC66" i="20"/>
  <c r="AB66" i="20"/>
  <c r="AA66" i="20"/>
  <c r="Z66" i="20"/>
  <c r="Y66" i="20"/>
  <c r="X66" i="20"/>
  <c r="W66" i="20"/>
  <c r="J19" i="20"/>
  <c r="O19" i="20"/>
  <c r="N19" i="20"/>
  <c r="M19" i="20"/>
  <c r="L19" i="20"/>
  <c r="AD19" i="20"/>
  <c r="AC19" i="20"/>
  <c r="AB19" i="20"/>
  <c r="AA19" i="20"/>
  <c r="Z19" i="20"/>
  <c r="Y19" i="20"/>
  <c r="X19" i="20"/>
  <c r="W19" i="20"/>
  <c r="V19" i="20"/>
  <c r="U19" i="20"/>
  <c r="T19" i="20"/>
  <c r="S19" i="20"/>
  <c r="P19" i="20"/>
  <c r="R19" i="20"/>
  <c r="Q19" i="20"/>
  <c r="AC50" i="20"/>
  <c r="O50" i="20"/>
  <c r="AD50" i="20"/>
  <c r="U50" i="20"/>
  <c r="J50" i="20"/>
  <c r="Q50" i="20"/>
  <c r="N50" i="20"/>
  <c r="L50" i="20"/>
  <c r="W50" i="20"/>
  <c r="V50" i="20"/>
  <c r="T50" i="20"/>
  <c r="S50" i="20"/>
  <c r="R50" i="20"/>
  <c r="P50" i="20"/>
  <c r="M50" i="20"/>
  <c r="AB50" i="20"/>
  <c r="AA50" i="20"/>
  <c r="Z50" i="20"/>
  <c r="Y50" i="20"/>
  <c r="X50" i="20"/>
  <c r="AG82" i="18"/>
  <c r="J28" i="20"/>
  <c r="AA28" i="20"/>
  <c r="X28" i="20"/>
  <c r="V28" i="20"/>
  <c r="T28" i="20"/>
  <c r="AD28" i="20"/>
  <c r="AC28" i="20"/>
  <c r="AB28" i="20"/>
  <c r="Z28" i="20"/>
  <c r="Y28" i="20"/>
  <c r="W28" i="20"/>
  <c r="U28" i="20"/>
  <c r="P28" i="20"/>
  <c r="L28" i="20"/>
  <c r="Q28" i="20"/>
  <c r="M28" i="20"/>
  <c r="S28" i="20"/>
  <c r="R28" i="20"/>
  <c r="O28" i="20"/>
  <c r="N28" i="20"/>
  <c r="J25" i="20"/>
  <c r="AD25" i="20"/>
  <c r="AC25" i="20"/>
  <c r="AB25" i="20"/>
  <c r="AA25" i="20"/>
  <c r="Z25" i="20"/>
  <c r="Y25" i="20"/>
  <c r="X25" i="20"/>
  <c r="W25" i="20"/>
  <c r="V25" i="20"/>
  <c r="U25" i="20"/>
  <c r="T25" i="20"/>
  <c r="S25" i="20"/>
  <c r="R25" i="20"/>
  <c r="Q25" i="20"/>
  <c r="P25" i="20"/>
  <c r="O25" i="20"/>
  <c r="N25" i="20"/>
  <c r="M25" i="20"/>
  <c r="L25" i="20"/>
  <c r="AF33" i="18"/>
  <c r="AG33" i="18" s="1"/>
  <c r="AF32" i="18"/>
  <c r="AG32" i="18" s="1"/>
  <c r="AF31" i="18"/>
  <c r="AG31" i="18" s="1"/>
  <c r="AF73" i="18"/>
  <c r="AG73" i="18" s="1"/>
  <c r="AF72" i="18"/>
  <c r="AG72" i="18" s="1"/>
  <c r="AF71" i="18"/>
  <c r="AG71" i="18" s="1"/>
  <c r="AG35" i="18"/>
  <c r="W89" i="20"/>
  <c r="J89" i="20"/>
  <c r="AD89" i="20"/>
  <c r="AB89" i="20"/>
  <c r="Z89" i="20"/>
  <c r="P89" i="20"/>
  <c r="O89" i="20"/>
  <c r="L89" i="20"/>
  <c r="AC89" i="20"/>
  <c r="AA89" i="20"/>
  <c r="Y89" i="20"/>
  <c r="X89" i="20"/>
  <c r="U89" i="20"/>
  <c r="S89" i="20"/>
  <c r="N89" i="20"/>
  <c r="M89" i="20"/>
  <c r="V89" i="20"/>
  <c r="T89" i="20"/>
  <c r="R89" i="20"/>
  <c r="Q89" i="20"/>
  <c r="J88" i="20"/>
  <c r="Y88" i="20"/>
  <c r="U88" i="20"/>
  <c r="P88" i="20"/>
  <c r="M88" i="20"/>
  <c r="AD88" i="20"/>
  <c r="AC88" i="20"/>
  <c r="Z88" i="20"/>
  <c r="X88" i="20"/>
  <c r="W88" i="20"/>
  <c r="V88" i="20"/>
  <c r="T88" i="20"/>
  <c r="S88" i="20"/>
  <c r="R88" i="20"/>
  <c r="Q88" i="20"/>
  <c r="O88" i="20"/>
  <c r="N88" i="20"/>
  <c r="AB88" i="20"/>
  <c r="AA88" i="20"/>
  <c r="L88" i="20"/>
  <c r="N56" i="20"/>
  <c r="L56" i="20"/>
  <c r="AD56" i="20"/>
  <c r="P56" i="20"/>
  <c r="M56" i="20"/>
  <c r="J56" i="20"/>
  <c r="V56" i="20"/>
  <c r="X56" i="20"/>
  <c r="W56" i="20"/>
  <c r="U56" i="20"/>
  <c r="T56" i="20"/>
  <c r="S56" i="20"/>
  <c r="Q56" i="20"/>
  <c r="AC56" i="20"/>
  <c r="AB56" i="20"/>
  <c r="AA56" i="20"/>
  <c r="Z56" i="20"/>
  <c r="Y56" i="20"/>
  <c r="R56" i="20"/>
  <c r="O56" i="20"/>
  <c r="R87" i="20"/>
  <c r="S87" i="20"/>
  <c r="Q87" i="20"/>
  <c r="Y87" i="20"/>
  <c r="J87" i="20"/>
  <c r="V87" i="20"/>
  <c r="U87" i="20"/>
  <c r="P87" i="20"/>
  <c r="AD87" i="20"/>
  <c r="AC87" i="20"/>
  <c r="AA87" i="20"/>
  <c r="Z87" i="20"/>
  <c r="X87" i="20"/>
  <c r="O87" i="20"/>
  <c r="N87" i="20"/>
  <c r="AB87" i="20"/>
  <c r="W87" i="20"/>
  <c r="M87" i="20"/>
  <c r="L87" i="20"/>
  <c r="T87" i="20"/>
  <c r="Q7" i="19"/>
  <c r="Q12" i="19"/>
  <c r="J43" i="20"/>
  <c r="M43" i="20"/>
  <c r="AA43" i="20"/>
  <c r="X43" i="20"/>
  <c r="W43" i="20"/>
  <c r="S43" i="20"/>
  <c r="O43" i="20"/>
  <c r="L43" i="20"/>
  <c r="AC43" i="20"/>
  <c r="AB43" i="20"/>
  <c r="Z43" i="20"/>
  <c r="Y43" i="20"/>
  <c r="V43" i="20"/>
  <c r="T43" i="20"/>
  <c r="R43" i="20"/>
  <c r="N43" i="20"/>
  <c r="AD43" i="20"/>
  <c r="U43" i="20"/>
  <c r="Q43" i="20"/>
  <c r="P43" i="20"/>
  <c r="AG96" i="18"/>
  <c r="AD29" i="20"/>
  <c r="U29" i="20"/>
  <c r="J29" i="20"/>
  <c r="T29" i="20"/>
  <c r="S29" i="20"/>
  <c r="R29" i="20"/>
  <c r="Q29" i="20"/>
  <c r="P29" i="20"/>
  <c r="N29" i="20"/>
  <c r="M29" i="20"/>
  <c r="L29" i="20"/>
  <c r="AC29" i="20"/>
  <c r="AB29" i="20"/>
  <c r="AA29" i="20"/>
  <c r="Z29" i="20"/>
  <c r="Y29" i="20"/>
  <c r="W29" i="20"/>
  <c r="V29" i="20"/>
  <c r="O29" i="20"/>
  <c r="X29" i="20"/>
  <c r="Y18" i="20"/>
  <c r="U18" i="20"/>
  <c r="T18" i="20"/>
  <c r="X18" i="20"/>
  <c r="W18" i="20"/>
  <c r="V18" i="20"/>
  <c r="J18" i="20"/>
  <c r="AB18" i="20"/>
  <c r="S18" i="20"/>
  <c r="N18" i="20"/>
  <c r="R18" i="20"/>
  <c r="P18" i="20"/>
  <c r="M18" i="20"/>
  <c r="AD18" i="20"/>
  <c r="Q18" i="20"/>
  <c r="O18" i="20"/>
  <c r="L18" i="20"/>
  <c r="AC18" i="20"/>
  <c r="AA18" i="20"/>
  <c r="Z18" i="20"/>
  <c r="J65" i="20"/>
  <c r="AD65" i="20"/>
  <c r="AB65" i="20"/>
  <c r="Z65" i="20"/>
  <c r="X65" i="20"/>
  <c r="AC65" i="20"/>
  <c r="AA65" i="20"/>
  <c r="Y65" i="20"/>
  <c r="W65" i="20"/>
  <c r="V65" i="20"/>
  <c r="U65" i="20"/>
  <c r="T65" i="20"/>
  <c r="S65" i="20"/>
  <c r="R65" i="20"/>
  <c r="Q65" i="20"/>
  <c r="P65" i="20"/>
  <c r="O65" i="20"/>
  <c r="N65" i="20"/>
  <c r="M65" i="20"/>
  <c r="L65" i="20"/>
  <c r="AF46" i="18"/>
  <c r="AG46" i="18" s="1"/>
  <c r="AF59" i="18"/>
  <c r="AG59" i="18" s="1"/>
  <c r="V97" i="20"/>
  <c r="P97" i="20"/>
  <c r="M97" i="20"/>
  <c r="Y97" i="20"/>
  <c r="U97" i="20"/>
  <c r="T97" i="20"/>
  <c r="Q97" i="20"/>
  <c r="AC97" i="20"/>
  <c r="AB97" i="20"/>
  <c r="AA97" i="20"/>
  <c r="W97" i="20"/>
  <c r="AD97" i="20"/>
  <c r="S97" i="20"/>
  <c r="J97" i="20"/>
  <c r="R97" i="20"/>
  <c r="O97" i="20"/>
  <c r="L97" i="20"/>
  <c r="Z97" i="20"/>
  <c r="N97" i="20"/>
  <c r="X97" i="20"/>
  <c r="Q30" i="20"/>
  <c r="J30" i="20"/>
  <c r="AD30" i="20"/>
  <c r="P30" i="20"/>
  <c r="O30" i="20"/>
  <c r="N30" i="20"/>
  <c r="M30" i="20"/>
  <c r="L30" i="20"/>
  <c r="AB30" i="20"/>
  <c r="Y30" i="20"/>
  <c r="X30" i="20"/>
  <c r="W30" i="20"/>
  <c r="U30" i="20"/>
  <c r="T30" i="20"/>
  <c r="S30" i="20"/>
  <c r="R30" i="20"/>
  <c r="AC30" i="20"/>
  <c r="AA30" i="20"/>
  <c r="Z30" i="20"/>
  <c r="V30" i="20"/>
  <c r="N93" i="20"/>
  <c r="O93" i="20"/>
  <c r="M93" i="20"/>
  <c r="L93" i="20"/>
  <c r="Y93" i="20"/>
  <c r="W93" i="20"/>
  <c r="U93" i="20"/>
  <c r="AD93" i="20"/>
  <c r="AC93" i="20"/>
  <c r="Z93" i="20"/>
  <c r="X93" i="20"/>
  <c r="V93" i="20"/>
  <c r="T93" i="20"/>
  <c r="S93" i="20"/>
  <c r="R93" i="20"/>
  <c r="AB93" i="20"/>
  <c r="AA93" i="20"/>
  <c r="Q93" i="20"/>
  <c r="J93" i="20"/>
  <c r="P93" i="20"/>
  <c r="P33" i="20"/>
  <c r="Z33" i="20"/>
  <c r="Y33" i="20"/>
  <c r="X33" i="20"/>
  <c r="Q33" i="20"/>
  <c r="O33" i="20"/>
  <c r="V33" i="20"/>
  <c r="U33" i="20"/>
  <c r="T33" i="20"/>
  <c r="N33" i="20"/>
  <c r="AC33" i="20"/>
  <c r="AB33" i="20"/>
  <c r="W33" i="20"/>
  <c r="M33" i="20"/>
  <c r="L33" i="20"/>
  <c r="AD33" i="20"/>
  <c r="J33" i="20"/>
  <c r="AA33" i="20"/>
  <c r="S33" i="20"/>
  <c r="R33" i="20"/>
  <c r="O85" i="20"/>
  <c r="AD85" i="20"/>
  <c r="AC85" i="20"/>
  <c r="Q85" i="20"/>
  <c r="N85" i="20"/>
  <c r="M85" i="20"/>
  <c r="W85" i="20"/>
  <c r="L85" i="20"/>
  <c r="V85" i="20"/>
  <c r="U85" i="20"/>
  <c r="R85" i="20"/>
  <c r="Y85" i="20"/>
  <c r="X85" i="20"/>
  <c r="T85" i="20"/>
  <c r="J85" i="20"/>
  <c r="AB85" i="20"/>
  <c r="AA85" i="20"/>
  <c r="Z85" i="20"/>
  <c r="S85" i="20"/>
  <c r="P85" i="20"/>
  <c r="AF48" i="18"/>
  <c r="AG48" i="18" s="1"/>
  <c r="O35" i="20"/>
  <c r="N35" i="20"/>
  <c r="M35" i="20"/>
  <c r="L35" i="20"/>
  <c r="P35" i="20"/>
  <c r="J35" i="20"/>
  <c r="AD35" i="20"/>
  <c r="AC35" i="20"/>
  <c r="AB35" i="20"/>
  <c r="Z35" i="20"/>
  <c r="Y35" i="20"/>
  <c r="W35" i="20"/>
  <c r="U35" i="20"/>
  <c r="T35" i="20"/>
  <c r="R35" i="20"/>
  <c r="AA35" i="20"/>
  <c r="X35" i="20"/>
  <c r="V35" i="20"/>
  <c r="S35" i="20"/>
  <c r="Q35" i="20"/>
  <c r="J52" i="20"/>
  <c r="X52" i="20"/>
  <c r="X51" i="20" s="1"/>
  <c r="M52" i="20"/>
  <c r="M51" i="20" s="1"/>
  <c r="Y52" i="20"/>
  <c r="Y51" i="20" s="1"/>
  <c r="W52" i="20"/>
  <c r="W51" i="20" s="1"/>
  <c r="R52" i="20"/>
  <c r="R51" i="20" s="1"/>
  <c r="N52" i="20"/>
  <c r="N51" i="20" s="1"/>
  <c r="V52" i="20"/>
  <c r="V51" i="20" s="1"/>
  <c r="Q52" i="20"/>
  <c r="Q51" i="20" s="1"/>
  <c r="O52" i="20"/>
  <c r="O51" i="20" s="1"/>
  <c r="Z52" i="20"/>
  <c r="Z51" i="20" s="1"/>
  <c r="U52" i="20"/>
  <c r="U51" i="20" s="1"/>
  <c r="T52" i="20"/>
  <c r="T51" i="20" s="1"/>
  <c r="S52" i="20"/>
  <c r="S51" i="20" s="1"/>
  <c r="P52" i="20"/>
  <c r="P51" i="20" s="1"/>
  <c r="L52" i="20"/>
  <c r="L51" i="20" s="1"/>
  <c r="AD52" i="20"/>
  <c r="AD51" i="20" s="1"/>
  <c r="AC52" i="20"/>
  <c r="AC51" i="20" s="1"/>
  <c r="AB52" i="20"/>
  <c r="AB51" i="20" s="1"/>
  <c r="AA52" i="20"/>
  <c r="AA51" i="20" s="1"/>
  <c r="AD42" i="20"/>
  <c r="AC42" i="20"/>
  <c r="Z42" i="20"/>
  <c r="P42" i="20"/>
  <c r="N42" i="20"/>
  <c r="J42" i="20"/>
  <c r="AB42" i="20"/>
  <c r="AA42" i="20"/>
  <c r="Y42" i="20"/>
  <c r="S42" i="20"/>
  <c r="O42" i="20"/>
  <c r="M42" i="20"/>
  <c r="L42" i="20"/>
  <c r="X42" i="20"/>
  <c r="W42" i="20"/>
  <c r="R42" i="20"/>
  <c r="Q42" i="20"/>
  <c r="V42" i="20"/>
  <c r="U42" i="20"/>
  <c r="T42" i="20"/>
  <c r="AA82" i="20"/>
  <c r="Z82" i="20"/>
  <c r="R82" i="20"/>
  <c r="O82" i="20"/>
  <c r="AC82" i="20"/>
  <c r="AB82" i="20"/>
  <c r="V82" i="20"/>
  <c r="P82" i="20"/>
  <c r="L82" i="20"/>
  <c r="AD82" i="20"/>
  <c r="T82" i="20"/>
  <c r="M82" i="20"/>
  <c r="W82" i="20"/>
  <c r="U82" i="20"/>
  <c r="S82" i="20"/>
  <c r="Q82" i="20"/>
  <c r="J82" i="20"/>
  <c r="Y82" i="20"/>
  <c r="X82" i="20"/>
  <c r="N82" i="20"/>
  <c r="J62" i="20"/>
  <c r="AD62" i="20"/>
  <c r="AC62" i="20"/>
  <c r="AB62" i="20"/>
  <c r="AA62" i="20"/>
  <c r="Z62" i="20"/>
  <c r="Y62" i="20"/>
  <c r="X62" i="20"/>
  <c r="W62" i="20"/>
  <c r="V62" i="20"/>
  <c r="T62" i="20"/>
  <c r="S62" i="20"/>
  <c r="Q62" i="20"/>
  <c r="P62" i="20"/>
  <c r="N62" i="20"/>
  <c r="L62" i="20"/>
  <c r="U62" i="20"/>
  <c r="R62" i="20"/>
  <c r="O62" i="20"/>
  <c r="M62" i="20"/>
  <c r="AF92" i="18"/>
  <c r="AG92" i="18" s="1"/>
  <c r="AF93" i="18"/>
  <c r="AG93" i="18" s="1"/>
  <c r="AG87" i="18"/>
  <c r="AF51" i="18"/>
  <c r="AG51" i="18" s="1"/>
  <c r="AF14" i="18"/>
  <c r="AG14" i="18" s="1"/>
  <c r="AF43" i="18"/>
  <c r="AG43" i="18" s="1"/>
  <c r="AG29" i="18"/>
  <c r="U54" i="20"/>
  <c r="U53" i="20" s="1"/>
  <c r="T54" i="20"/>
  <c r="T53" i="20" s="1"/>
  <c r="J54" i="20"/>
  <c r="Z54" i="20"/>
  <c r="Z53" i="20" s="1"/>
  <c r="X54" i="20"/>
  <c r="X53" i="20" s="1"/>
  <c r="AD54" i="20"/>
  <c r="AD53" i="20" s="1"/>
  <c r="Q54" i="20"/>
  <c r="Q53" i="20" s="1"/>
  <c r="AC54" i="20"/>
  <c r="AC53" i="20" s="1"/>
  <c r="AB54" i="20"/>
  <c r="AB53" i="20" s="1"/>
  <c r="AA54" i="20"/>
  <c r="AA53" i="20" s="1"/>
  <c r="Y54" i="20"/>
  <c r="Y53" i="20" s="1"/>
  <c r="W54" i="20"/>
  <c r="W53" i="20" s="1"/>
  <c r="V54" i="20"/>
  <c r="V53" i="20" s="1"/>
  <c r="S54" i="20"/>
  <c r="S53" i="20" s="1"/>
  <c r="R54" i="20"/>
  <c r="R53" i="20" s="1"/>
  <c r="P54" i="20"/>
  <c r="P53" i="20" s="1"/>
  <c r="O54" i="20"/>
  <c r="O53" i="20" s="1"/>
  <c r="N54" i="20"/>
  <c r="N53" i="20" s="1"/>
  <c r="M54" i="20"/>
  <c r="M53" i="20" s="1"/>
  <c r="L54" i="20"/>
  <c r="L53" i="20" s="1"/>
  <c r="W86" i="20"/>
  <c r="AB86" i="20"/>
  <c r="X86" i="20"/>
  <c r="O86" i="20"/>
  <c r="AD86" i="20"/>
  <c r="AA86" i="20"/>
  <c r="Y86" i="20"/>
  <c r="Q86" i="20"/>
  <c r="P86" i="20"/>
  <c r="N86" i="20"/>
  <c r="M86" i="20"/>
  <c r="L86" i="20"/>
  <c r="J86" i="20"/>
  <c r="AC86" i="20"/>
  <c r="Z86" i="20"/>
  <c r="V86" i="20"/>
  <c r="U86" i="20"/>
  <c r="T86" i="20"/>
  <c r="S86" i="20"/>
  <c r="R86" i="20"/>
  <c r="AF47" i="18"/>
  <c r="AG47" i="18" s="1"/>
  <c r="Q79" i="20"/>
  <c r="L79" i="20"/>
  <c r="AB79" i="20"/>
  <c r="Z79" i="20"/>
  <c r="Y79" i="20"/>
  <c r="X79" i="20"/>
  <c r="W79" i="20"/>
  <c r="V79" i="20"/>
  <c r="U79" i="20"/>
  <c r="J79" i="20"/>
  <c r="T79" i="20"/>
  <c r="S79" i="20"/>
  <c r="R79" i="20"/>
  <c r="P79" i="20"/>
  <c r="O79" i="20"/>
  <c r="N79" i="20"/>
  <c r="M79" i="20"/>
  <c r="AD79" i="20"/>
  <c r="AC79" i="20"/>
  <c r="AA79" i="20"/>
  <c r="AG26" i="18"/>
  <c r="J63" i="20"/>
  <c r="AB63" i="20"/>
  <c r="AA63" i="20"/>
  <c r="Z63" i="20"/>
  <c r="U63" i="20"/>
  <c r="AD63" i="20"/>
  <c r="V63" i="20"/>
  <c r="O63" i="20"/>
  <c r="M63" i="20"/>
  <c r="T63" i="20"/>
  <c r="P63" i="20"/>
  <c r="N63" i="20"/>
  <c r="L63" i="20"/>
  <c r="AC63" i="20"/>
  <c r="Y63" i="20"/>
  <c r="X63" i="20"/>
  <c r="W63" i="20"/>
  <c r="S63" i="20"/>
  <c r="R63" i="20"/>
  <c r="Q63" i="20"/>
  <c r="AD75" i="20"/>
  <c r="J75" i="20"/>
  <c r="O75" i="20"/>
  <c r="M75" i="20"/>
  <c r="L75" i="20"/>
  <c r="AC75" i="20"/>
  <c r="AB75" i="20"/>
  <c r="V75" i="20"/>
  <c r="T75" i="20"/>
  <c r="R75" i="20"/>
  <c r="AA75" i="20"/>
  <c r="Z75" i="20"/>
  <c r="W75" i="20"/>
  <c r="U75" i="20"/>
  <c r="S75" i="20"/>
  <c r="Q75" i="20"/>
  <c r="P75" i="20"/>
  <c r="Y75" i="20"/>
  <c r="X75" i="20"/>
  <c r="N75" i="20"/>
  <c r="AG15" i="18"/>
  <c r="AF13" i="18"/>
  <c r="AG13" i="18" s="1"/>
  <c r="H76" i="49" l="1"/>
  <c r="H63" i="49"/>
  <c r="J68" i="49"/>
  <c r="H98" i="49"/>
  <c r="N55" i="49"/>
  <c r="I52" i="51" s="1"/>
  <c r="J55" i="51"/>
  <c r="M50" i="32"/>
  <c r="I106" i="51"/>
  <c r="I109" i="51"/>
  <c r="I89" i="51"/>
  <c r="I58" i="51"/>
  <c r="I91" i="51"/>
  <c r="I117" i="51"/>
  <c r="I83" i="51"/>
  <c r="I40" i="51"/>
  <c r="I45" i="51"/>
  <c r="I59" i="51"/>
  <c r="I33" i="51"/>
  <c r="I17" i="51"/>
  <c r="I28" i="51"/>
  <c r="I64" i="51"/>
  <c r="I16" i="51"/>
  <c r="I113" i="51"/>
  <c r="I96" i="51"/>
  <c r="I27" i="51"/>
  <c r="I97" i="51"/>
  <c r="I75" i="51"/>
  <c r="I101" i="51"/>
  <c r="I34" i="51"/>
  <c r="I99" i="51"/>
  <c r="I35" i="51"/>
  <c r="I43" i="51"/>
  <c r="I114" i="51"/>
  <c r="I111" i="51"/>
  <c r="I115" i="51"/>
  <c r="I90" i="51"/>
  <c r="I88" i="51"/>
  <c r="I53" i="51"/>
  <c r="I92" i="51"/>
  <c r="I118" i="51"/>
  <c r="I57" i="51"/>
  <c r="I81" i="51"/>
  <c r="I36" i="51"/>
  <c r="I98" i="51"/>
  <c r="I47" i="51"/>
  <c r="I61" i="51"/>
  <c r="I76" i="51"/>
  <c r="I110" i="51"/>
  <c r="I23" i="51"/>
  <c r="I51" i="51"/>
  <c r="I68" i="51"/>
  <c r="I54" i="51"/>
  <c r="I107" i="51"/>
  <c r="I31" i="51"/>
  <c r="I79" i="51"/>
  <c r="I48" i="51"/>
  <c r="I63" i="51"/>
  <c r="I103" i="51"/>
  <c r="I84" i="51"/>
  <c r="I108" i="51"/>
  <c r="I49" i="51"/>
  <c r="I65" i="51"/>
  <c r="I94" i="51"/>
  <c r="I39" i="51"/>
  <c r="I19" i="51"/>
  <c r="I86" i="51"/>
  <c r="I50" i="51"/>
  <c r="I60" i="51"/>
  <c r="I102" i="51"/>
  <c r="I82" i="51"/>
  <c r="I41" i="51"/>
  <c r="I74" i="51"/>
  <c r="I24" i="51"/>
  <c r="I30" i="51"/>
  <c r="I32" i="51"/>
  <c r="I25" i="51"/>
  <c r="I21" i="51"/>
  <c r="I95" i="51"/>
  <c r="I56" i="51"/>
  <c r="I93" i="51"/>
  <c r="I104" i="51"/>
  <c r="I87" i="51"/>
  <c r="I29" i="51"/>
  <c r="I69" i="51"/>
  <c r="I70" i="51"/>
  <c r="I73" i="51"/>
  <c r="J27" i="49"/>
  <c r="H72" i="49"/>
  <c r="H57" i="49"/>
  <c r="J57" i="49"/>
  <c r="J82" i="49"/>
  <c r="H104" i="49"/>
  <c r="H78" i="49"/>
  <c r="J117" i="49"/>
  <c r="J61" i="49"/>
  <c r="H62" i="49"/>
  <c r="J67" i="49"/>
  <c r="H95" i="49"/>
  <c r="H37" i="49"/>
  <c r="J54" i="49"/>
  <c r="H111" i="49"/>
  <c r="J77" i="49"/>
  <c r="H24" i="49"/>
  <c r="J71" i="49"/>
  <c r="J24" i="49"/>
  <c r="H114" i="49"/>
  <c r="J102" i="49"/>
  <c r="J50" i="49"/>
  <c r="J62" i="49"/>
  <c r="H67" i="49"/>
  <c r="H94" i="49"/>
  <c r="J104" i="49"/>
  <c r="J78" i="49"/>
  <c r="H36" i="49"/>
  <c r="H19" i="49"/>
  <c r="J114" i="49"/>
  <c r="J89" i="49"/>
  <c r="H117" i="49"/>
  <c r="H102" i="49"/>
  <c r="H56" i="49"/>
  <c r="H79" i="49"/>
  <c r="J56" i="49"/>
  <c r="J55" i="49" s="1"/>
  <c r="J79" i="49"/>
  <c r="H84" i="49"/>
  <c r="J64" i="49"/>
  <c r="H27" i="49"/>
  <c r="H82" i="49"/>
  <c r="AM30" i="51"/>
  <c r="J111" i="49"/>
  <c r="J37" i="49"/>
  <c r="J94" i="49"/>
  <c r="H77" i="49"/>
  <c r="J60" i="49"/>
  <c r="H60" i="49"/>
  <c r="J36" i="49"/>
  <c r="U30" i="51"/>
  <c r="H61" i="49"/>
  <c r="H64" i="49"/>
  <c r="J19" i="49"/>
  <c r="J8" i="51"/>
  <c r="K52" i="51" s="1"/>
  <c r="AD30" i="51"/>
  <c r="J95" i="49"/>
  <c r="H50" i="49"/>
  <c r="H71" i="49"/>
  <c r="J51" i="49"/>
  <c r="H52" i="49"/>
  <c r="J52" i="49"/>
  <c r="J84" i="49"/>
  <c r="H54" i="49"/>
  <c r="H53" i="49"/>
  <c r="L50" i="32"/>
  <c r="R50" i="32"/>
  <c r="L78" i="32"/>
  <c r="J96" i="49"/>
  <c r="H96" i="49"/>
  <c r="J118" i="49"/>
  <c r="H118" i="49"/>
  <c r="N18" i="49"/>
  <c r="F10" i="49"/>
  <c r="AF48" i="49" s="1"/>
  <c r="J90" i="49"/>
  <c r="H90" i="49"/>
  <c r="J34" i="49"/>
  <c r="H34" i="49"/>
  <c r="J106" i="49"/>
  <c r="H106" i="49"/>
  <c r="J87" i="49"/>
  <c r="H87" i="49"/>
  <c r="J22" i="49"/>
  <c r="H22" i="49"/>
  <c r="J112" i="49"/>
  <c r="H112" i="49"/>
  <c r="J121" i="49"/>
  <c r="H121" i="49"/>
  <c r="J92" i="49"/>
  <c r="H92" i="49"/>
  <c r="J97" i="49"/>
  <c r="H97" i="49"/>
  <c r="J85" i="49"/>
  <c r="H85" i="49"/>
  <c r="J120" i="49"/>
  <c r="H120" i="49"/>
  <c r="J86" i="49"/>
  <c r="H86" i="49"/>
  <c r="J48" i="49"/>
  <c r="H48" i="49"/>
  <c r="J42" i="49"/>
  <c r="H42" i="49"/>
  <c r="J43" i="49"/>
  <c r="H43" i="49"/>
  <c r="J39" i="49"/>
  <c r="H39" i="49"/>
  <c r="J20" i="49"/>
  <c r="H20" i="49"/>
  <c r="J28" i="49"/>
  <c r="H28" i="49"/>
  <c r="J99" i="49"/>
  <c r="H99" i="49"/>
  <c r="J31" i="49"/>
  <c r="H31" i="49"/>
  <c r="J105" i="49"/>
  <c r="H105" i="49"/>
  <c r="J101" i="49"/>
  <c r="H101" i="49"/>
  <c r="J107" i="49"/>
  <c r="H107" i="49"/>
  <c r="J100" i="49"/>
  <c r="H100" i="49"/>
  <c r="J44" i="49"/>
  <c r="H44" i="49"/>
  <c r="J32" i="49"/>
  <c r="H32" i="49"/>
  <c r="J116" i="49"/>
  <c r="H116" i="49"/>
  <c r="J113" i="49"/>
  <c r="H113" i="49"/>
  <c r="J30" i="49"/>
  <c r="H30" i="49"/>
  <c r="J26" i="49"/>
  <c r="H26" i="49"/>
  <c r="J109" i="49"/>
  <c r="H109" i="49"/>
  <c r="J110" i="49"/>
  <c r="H110" i="49"/>
  <c r="J93" i="49"/>
  <c r="H93" i="49"/>
  <c r="J35" i="49"/>
  <c r="H35" i="49"/>
  <c r="J38" i="49"/>
  <c r="H38" i="49"/>
  <c r="J91" i="49"/>
  <c r="H91" i="49"/>
  <c r="N126" i="49"/>
  <c r="J46" i="49"/>
  <c r="H46" i="49"/>
  <c r="X78" i="32"/>
  <c r="AA50" i="32"/>
  <c r="X44" i="32"/>
  <c r="N20" i="32"/>
  <c r="T20" i="32"/>
  <c r="Z36" i="32"/>
  <c r="AA114" i="32"/>
  <c r="R110" i="32"/>
  <c r="P50" i="32"/>
  <c r="AC50" i="32"/>
  <c r="P162" i="39"/>
  <c r="H158" i="38"/>
  <c r="P170" i="39"/>
  <c r="H166" i="38"/>
  <c r="P184" i="39"/>
  <c r="H180" i="38"/>
  <c r="P204" i="39"/>
  <c r="H200" i="38"/>
  <c r="P166" i="39"/>
  <c r="H162" i="38"/>
  <c r="P87" i="39"/>
  <c r="H83" i="38"/>
  <c r="P68" i="39"/>
  <c r="H64" i="38"/>
  <c r="P192" i="39"/>
  <c r="H188" i="38"/>
  <c r="AC56" i="39"/>
  <c r="U52" i="38"/>
  <c r="P134" i="39"/>
  <c r="H130" i="38"/>
  <c r="P110" i="39"/>
  <c r="H106" i="38"/>
  <c r="AC26" i="39"/>
  <c r="U22" i="38"/>
  <c r="P112" i="39"/>
  <c r="H108" i="38"/>
  <c r="U33" i="38"/>
  <c r="AC37" i="39"/>
  <c r="P197" i="39"/>
  <c r="H193" i="38"/>
  <c r="P186" i="39"/>
  <c r="H182" i="38"/>
  <c r="P175" i="39"/>
  <c r="H171" i="38"/>
  <c r="AC103" i="39"/>
  <c r="U99" i="38"/>
  <c r="P188" i="39"/>
  <c r="H184" i="38"/>
  <c r="P154" i="39"/>
  <c r="H150" i="38"/>
  <c r="P177" i="39"/>
  <c r="H173" i="38"/>
  <c r="P44" i="39"/>
  <c r="H40" i="38"/>
  <c r="H112" i="38"/>
  <c r="P116" i="39"/>
  <c r="AC28" i="39"/>
  <c r="U24" i="38"/>
  <c r="P70" i="39"/>
  <c r="H66" i="38"/>
  <c r="P60" i="39"/>
  <c r="H56" i="38"/>
  <c r="AC46" i="39"/>
  <c r="U42" i="38"/>
  <c r="O65" i="32"/>
  <c r="P150" i="39"/>
  <c r="H146" i="38"/>
  <c r="AC81" i="39"/>
  <c r="U77" i="38"/>
  <c r="H46" i="38"/>
  <c r="P50" i="39"/>
  <c r="P146" i="39"/>
  <c r="H142" i="38"/>
  <c r="AC83" i="39"/>
  <c r="U79" i="38"/>
  <c r="P194" i="39"/>
  <c r="H190" i="38"/>
  <c r="P73" i="39"/>
  <c r="H69" i="38"/>
  <c r="P158" i="39"/>
  <c r="H154" i="38"/>
  <c r="P95" i="39"/>
  <c r="H91" i="38"/>
  <c r="P126" i="39"/>
  <c r="H122" i="38"/>
  <c r="P201" i="39"/>
  <c r="H197" i="38"/>
  <c r="P85" i="39"/>
  <c r="H81" i="38"/>
  <c r="R114" i="32"/>
  <c r="P128" i="39"/>
  <c r="H124" i="38"/>
  <c r="U35" i="38"/>
  <c r="AC39" i="39"/>
  <c r="P172" i="39"/>
  <c r="H168" i="38"/>
  <c r="P124" i="39"/>
  <c r="H120" i="38"/>
  <c r="AC54" i="39"/>
  <c r="U50" i="38"/>
  <c r="S50" i="32"/>
  <c r="P66" i="39"/>
  <c r="H62" i="38"/>
  <c r="P58" i="39"/>
  <c r="H54" i="38"/>
  <c r="P137" i="39"/>
  <c r="H133" i="38"/>
  <c r="H30" i="38"/>
  <c r="P34" i="39"/>
  <c r="P164" i="39"/>
  <c r="H160" i="38"/>
  <c r="AB50" i="32"/>
  <c r="P206" i="39"/>
  <c r="H202" i="38"/>
  <c r="P31" i="39"/>
  <c r="H27" i="38"/>
  <c r="U37" i="38"/>
  <c r="AC41" i="39"/>
  <c r="P160" i="39"/>
  <c r="H156" i="38"/>
  <c r="P130" i="39"/>
  <c r="H126" i="38"/>
  <c r="P168" i="39"/>
  <c r="H164" i="38"/>
  <c r="P139" i="39"/>
  <c r="H135" i="38"/>
  <c r="P148" i="39"/>
  <c r="H144" i="38"/>
  <c r="P199" i="39"/>
  <c r="H195" i="38"/>
  <c r="P152" i="39"/>
  <c r="H148" i="38"/>
  <c r="AC79" i="39"/>
  <c r="U75" i="38"/>
  <c r="H114" i="38"/>
  <c r="P118" i="39"/>
  <c r="P90" i="39"/>
  <c r="H86" i="38"/>
  <c r="H116" i="38"/>
  <c r="P120" i="39"/>
  <c r="P92" i="39"/>
  <c r="H88" i="38"/>
  <c r="Y53" i="32"/>
  <c r="P97" i="39"/>
  <c r="H93" i="38"/>
  <c r="P156" i="39"/>
  <c r="H152" i="38"/>
  <c r="U48" i="38"/>
  <c r="AC52" i="39"/>
  <c r="P99" i="39"/>
  <c r="H95" i="38"/>
  <c r="P141" i="39"/>
  <c r="H137" i="38"/>
  <c r="P190" i="39"/>
  <c r="H186" i="38"/>
  <c r="P76" i="39"/>
  <c r="H72" i="38"/>
  <c r="P179" i="39"/>
  <c r="H175" i="38"/>
  <c r="P62" i="39"/>
  <c r="H58" i="38"/>
  <c r="P181" i="39"/>
  <c r="H177" i="38"/>
  <c r="P143" i="39"/>
  <c r="H139" i="38"/>
  <c r="AC101" i="39"/>
  <c r="U97" i="38"/>
  <c r="AC105" i="39"/>
  <c r="U101" i="38"/>
  <c r="U44" i="38"/>
  <c r="AC48" i="39"/>
  <c r="AC108" i="39"/>
  <c r="U104" i="38"/>
  <c r="Z44" i="32"/>
  <c r="Y50" i="32"/>
  <c r="O114" i="32"/>
  <c r="N70" i="32"/>
  <c r="AC44" i="32"/>
  <c r="AA44" i="32"/>
  <c r="H194" i="38"/>
  <c r="P198" i="39"/>
  <c r="Y110" i="32"/>
  <c r="O50" i="32"/>
  <c r="AB114" i="32"/>
  <c r="S65" i="32"/>
  <c r="U53" i="32"/>
  <c r="L83" i="32"/>
  <c r="AB53" i="32"/>
  <c r="M83" i="32"/>
  <c r="H125" i="38"/>
  <c r="P129" i="39"/>
  <c r="AB98" i="32"/>
  <c r="W50" i="32"/>
  <c r="H121" i="38"/>
  <c r="P125" i="39"/>
  <c r="AB44" i="32"/>
  <c r="W44" i="32"/>
  <c r="P44" i="32"/>
  <c r="AA20" i="32"/>
  <c r="U44" i="32"/>
  <c r="Y44" i="32"/>
  <c r="AA53" i="32"/>
  <c r="T44" i="32"/>
  <c r="S20" i="32"/>
  <c r="X53" i="32"/>
  <c r="O20" i="32"/>
  <c r="T69" i="32"/>
  <c r="AA98" i="32"/>
  <c r="S53" i="32"/>
  <c r="V110" i="32"/>
  <c r="P114" i="32"/>
  <c r="S24" i="32"/>
  <c r="S114" i="32"/>
  <c r="X70" i="32"/>
  <c r="AB70" i="32"/>
  <c r="AA110" i="32"/>
  <c r="Y114" i="32"/>
  <c r="V70" i="32"/>
  <c r="M24" i="32"/>
  <c r="X83" i="32"/>
  <c r="P150" i="36"/>
  <c r="Q150" i="36" s="1"/>
  <c r="R151" i="39" s="1"/>
  <c r="Z110" i="32"/>
  <c r="L114" i="32"/>
  <c r="U35" i="32"/>
  <c r="AC114" i="32"/>
  <c r="AA24" i="32"/>
  <c r="L20" i="32"/>
  <c r="U103" i="32"/>
  <c r="AB64" i="32"/>
  <c r="AB110" i="32"/>
  <c r="AB24" i="32"/>
  <c r="X114" i="32"/>
  <c r="P53" i="32"/>
  <c r="N110" i="32"/>
  <c r="Q160" i="37"/>
  <c r="H157" i="38"/>
  <c r="AA83" i="32"/>
  <c r="N44" i="32"/>
  <c r="Q114" i="32"/>
  <c r="Q150" i="37"/>
  <c r="H147" i="38"/>
  <c r="AE13" i="46"/>
  <c r="AC399" i="33"/>
  <c r="AC396" i="33"/>
  <c r="AC397" i="33"/>
  <c r="AC398" i="33"/>
  <c r="AC400" i="33"/>
  <c r="AC395" i="33"/>
  <c r="AC537" i="33"/>
  <c r="P10" i="46"/>
  <c r="N22" i="33"/>
  <c r="N391" i="33"/>
  <c r="N535" i="33"/>
  <c r="Y67" i="46"/>
  <c r="W501" i="33"/>
  <c r="W498" i="33"/>
  <c r="W500" i="33"/>
  <c r="W499" i="33"/>
  <c r="Q490" i="33"/>
  <c r="S48" i="46"/>
  <c r="U17" i="46"/>
  <c r="U29" i="51" s="1"/>
  <c r="S409" i="33"/>
  <c r="S408" i="33"/>
  <c r="S410" i="33"/>
  <c r="S540" i="33"/>
  <c r="S541" i="33"/>
  <c r="S299" i="33"/>
  <c r="U75" i="46"/>
  <c r="U104" i="51" s="1"/>
  <c r="S521" i="33"/>
  <c r="S556" i="33"/>
  <c r="I173" i="37"/>
  <c r="AD72" i="46"/>
  <c r="AB516" i="33"/>
  <c r="AB517" i="33"/>
  <c r="AB299" i="33"/>
  <c r="M103" i="32"/>
  <c r="R98" i="32"/>
  <c r="Q16" i="46"/>
  <c r="O407" i="33"/>
  <c r="O406" i="33"/>
  <c r="O539" i="33"/>
  <c r="J213" i="37"/>
  <c r="J213" i="36"/>
  <c r="Y78" i="32"/>
  <c r="W43" i="46"/>
  <c r="AM63" i="51" s="1"/>
  <c r="U173" i="33"/>
  <c r="W487" i="33"/>
  <c r="Y45" i="46"/>
  <c r="Q107" i="33"/>
  <c r="S29" i="46"/>
  <c r="AD41" i="46"/>
  <c r="AB459" i="33"/>
  <c r="AB450" i="33"/>
  <c r="AB469" i="33"/>
  <c r="AB435" i="33"/>
  <c r="AB466" i="33"/>
  <c r="AB463" i="33"/>
  <c r="AB446" i="33"/>
  <c r="AB455" i="33"/>
  <c r="AB438" i="33"/>
  <c r="AB442" i="33"/>
  <c r="AB473" i="33"/>
  <c r="Y83" i="32"/>
  <c r="AB11" i="46"/>
  <c r="Z393" i="33"/>
  <c r="Z27" i="33"/>
  <c r="Z392" i="33"/>
  <c r="Z536" i="33"/>
  <c r="L492" i="33"/>
  <c r="N58" i="46"/>
  <c r="L242" i="33"/>
  <c r="O493" i="33"/>
  <c r="Q59" i="46"/>
  <c r="P39" i="46"/>
  <c r="N433" i="33"/>
  <c r="N457" i="33"/>
  <c r="N461" i="33"/>
  <c r="N444" i="33"/>
  <c r="N471" i="33"/>
  <c r="N448" i="33"/>
  <c r="N440" i="33"/>
  <c r="P20" i="46"/>
  <c r="N412" i="33"/>
  <c r="N545" i="33"/>
  <c r="U110" i="32"/>
  <c r="O524" i="33"/>
  <c r="Q79" i="46"/>
  <c r="M114" i="32"/>
  <c r="Z82" i="46"/>
  <c r="X527" i="33"/>
  <c r="X341" i="33"/>
  <c r="T15" i="46"/>
  <c r="AH30" i="49" s="1"/>
  <c r="R47" i="33"/>
  <c r="R405" i="33"/>
  <c r="R404" i="33"/>
  <c r="S85" i="46"/>
  <c r="Q354" i="33"/>
  <c r="AC414" i="33"/>
  <c r="AE22" i="46"/>
  <c r="P28" i="46"/>
  <c r="N102" i="33"/>
  <c r="N416" i="33"/>
  <c r="X528" i="33"/>
  <c r="Z84" i="46"/>
  <c r="AA133" i="33"/>
  <c r="AC35" i="46"/>
  <c r="V103" i="32"/>
  <c r="AD70" i="46"/>
  <c r="AB514" i="33"/>
  <c r="AB509" i="33"/>
  <c r="AB512" i="33"/>
  <c r="AB515" i="33"/>
  <c r="AB513" i="33"/>
  <c r="AB510" i="33"/>
  <c r="AB511" i="33"/>
  <c r="O46" i="46"/>
  <c r="M488" i="33"/>
  <c r="M188" i="33"/>
  <c r="M187" i="33"/>
  <c r="M552" i="33"/>
  <c r="Z394" i="33"/>
  <c r="AB12" i="46"/>
  <c r="Z33" i="33"/>
  <c r="U13" i="46"/>
  <c r="U24" i="51" s="1"/>
  <c r="T24" i="51" s="1"/>
  <c r="S399" i="33"/>
  <c r="S396" i="33"/>
  <c r="S398" i="33"/>
  <c r="S400" i="33"/>
  <c r="S397" i="33"/>
  <c r="S395" i="33"/>
  <c r="S537" i="33"/>
  <c r="W83" i="32"/>
  <c r="AC10" i="46"/>
  <c r="AA22" i="33"/>
  <c r="AA391" i="33"/>
  <c r="AA535" i="33"/>
  <c r="T67" i="46"/>
  <c r="AH98" i="49" s="1"/>
  <c r="R501" i="33"/>
  <c r="R500" i="33"/>
  <c r="R499" i="33"/>
  <c r="R498" i="33"/>
  <c r="Y490" i="33"/>
  <c r="AA48" i="46"/>
  <c r="Q17" i="46"/>
  <c r="O410" i="33"/>
  <c r="O408" i="33"/>
  <c r="O409" i="33"/>
  <c r="O541" i="33"/>
  <c r="O540" i="33"/>
  <c r="AA75" i="46"/>
  <c r="Y521" i="33"/>
  <c r="Y556" i="33"/>
  <c r="W8" i="46"/>
  <c r="AM16" i="51" s="1"/>
  <c r="U388" i="33"/>
  <c r="U389" i="33"/>
  <c r="U390" i="33"/>
  <c r="U534" i="33"/>
  <c r="AB72" i="46"/>
  <c r="Z517" i="33"/>
  <c r="Z516" i="33"/>
  <c r="Z299" i="33"/>
  <c r="L98" i="32"/>
  <c r="O16" i="46"/>
  <c r="M407" i="33"/>
  <c r="M406" i="33"/>
  <c r="M539" i="33"/>
  <c r="AC78" i="32"/>
  <c r="M60" i="32"/>
  <c r="AE43" i="46"/>
  <c r="AC173" i="33"/>
  <c r="X487" i="33"/>
  <c r="Z45" i="46"/>
  <c r="X107" i="33"/>
  <c r="Z29" i="46"/>
  <c r="U41" i="46"/>
  <c r="U60" i="51" s="1"/>
  <c r="S463" i="33"/>
  <c r="S438" i="33"/>
  <c r="S469" i="33"/>
  <c r="S466" i="33"/>
  <c r="S442" i="33"/>
  <c r="S455" i="33"/>
  <c r="S450" i="33"/>
  <c r="S435" i="33"/>
  <c r="S473" i="33"/>
  <c r="S459" i="33"/>
  <c r="S446" i="33"/>
  <c r="O28" i="46"/>
  <c r="M416" i="33"/>
  <c r="M102" i="33"/>
  <c r="R30" i="46"/>
  <c r="P548" i="33"/>
  <c r="R14" i="46"/>
  <c r="P401" i="33"/>
  <c r="P403" i="33"/>
  <c r="P402" i="33"/>
  <c r="P538" i="33"/>
  <c r="S37" i="46"/>
  <c r="Q430" i="33"/>
  <c r="Q428" i="33"/>
  <c r="Q482" i="33"/>
  <c r="Q421" i="33"/>
  <c r="Q417" i="33"/>
  <c r="Q481" i="33"/>
  <c r="Q483" i="33"/>
  <c r="Q422" i="33"/>
  <c r="Q485" i="33"/>
  <c r="Q484" i="33"/>
  <c r="Q452" i="33"/>
  <c r="Q424" i="33"/>
  <c r="Q419" i="33"/>
  <c r="Q426" i="33"/>
  <c r="Q486" i="33"/>
  <c r="Q142" i="33"/>
  <c r="Q550" i="33"/>
  <c r="Q549" i="33"/>
  <c r="I85" i="37"/>
  <c r="O30" i="46"/>
  <c r="M112" i="33"/>
  <c r="M548" i="33"/>
  <c r="Z25" i="46"/>
  <c r="X88" i="33"/>
  <c r="X89" i="33"/>
  <c r="I132" i="37"/>
  <c r="L547" i="33"/>
  <c r="N27" i="46"/>
  <c r="O68" i="36" s="1"/>
  <c r="N11" i="46"/>
  <c r="L393" i="33"/>
  <c r="L392" i="33"/>
  <c r="L27" i="33"/>
  <c r="L536" i="33"/>
  <c r="T493" i="33"/>
  <c r="V59" i="46"/>
  <c r="AD87" i="51" s="1"/>
  <c r="I202" i="37"/>
  <c r="R39" i="46"/>
  <c r="P448" i="33"/>
  <c r="P457" i="33"/>
  <c r="P444" i="33"/>
  <c r="P471" i="33"/>
  <c r="P461" i="33"/>
  <c r="P440" i="33"/>
  <c r="P433" i="33"/>
  <c r="X20" i="46"/>
  <c r="V412" i="33"/>
  <c r="V545" i="33"/>
  <c r="X110" i="32"/>
  <c r="Z524" i="33"/>
  <c r="AB79" i="46"/>
  <c r="T82" i="46"/>
  <c r="AH116" i="49" s="1"/>
  <c r="R527" i="33"/>
  <c r="R341" i="33"/>
  <c r="AC15" i="46"/>
  <c r="AA404" i="33"/>
  <c r="AA47" i="33"/>
  <c r="AA405" i="33"/>
  <c r="O85" i="46"/>
  <c r="M354" i="33"/>
  <c r="W414" i="33"/>
  <c r="Y22" i="46"/>
  <c r="O416" i="33"/>
  <c r="Q28" i="46"/>
  <c r="O102" i="33"/>
  <c r="M528" i="33"/>
  <c r="O84" i="46"/>
  <c r="U133" i="33"/>
  <c r="W35" i="46"/>
  <c r="AM53" i="51" s="1"/>
  <c r="R103" i="32"/>
  <c r="AC20" i="32"/>
  <c r="S77" i="46"/>
  <c r="Q523" i="33"/>
  <c r="U46" i="46"/>
  <c r="U68" i="51" s="1"/>
  <c r="S488" i="33"/>
  <c r="S187" i="33"/>
  <c r="S188" i="33"/>
  <c r="S552" i="33"/>
  <c r="I118" i="37"/>
  <c r="R13" i="46"/>
  <c r="P399" i="33"/>
  <c r="P398" i="33"/>
  <c r="P395" i="33"/>
  <c r="P397" i="33"/>
  <c r="P396" i="33"/>
  <c r="P400" i="33"/>
  <c r="P537" i="33"/>
  <c r="Q67" i="46"/>
  <c r="O500" i="33"/>
  <c r="O498" i="33"/>
  <c r="O499" i="33"/>
  <c r="O501" i="33"/>
  <c r="Z48" i="46"/>
  <c r="X490" i="33"/>
  <c r="W17" i="46"/>
  <c r="AM29" i="51" s="1"/>
  <c r="U410" i="33"/>
  <c r="U409" i="33"/>
  <c r="U408" i="33"/>
  <c r="U541" i="33"/>
  <c r="U540" i="33"/>
  <c r="N413" i="33"/>
  <c r="P21" i="46"/>
  <c r="AE75" i="46"/>
  <c r="AC521" i="33"/>
  <c r="AC556" i="33"/>
  <c r="AE8" i="46"/>
  <c r="AC388" i="33"/>
  <c r="AC390" i="33"/>
  <c r="AC389" i="33"/>
  <c r="AC534" i="33"/>
  <c r="S72" i="46"/>
  <c r="Q299" i="33"/>
  <c r="Q517" i="33"/>
  <c r="Q516" i="33"/>
  <c r="R16" i="46"/>
  <c r="P406" i="33"/>
  <c r="P407" i="33"/>
  <c r="P539" i="33"/>
  <c r="X43" i="46"/>
  <c r="V173" i="33"/>
  <c r="O487" i="33"/>
  <c r="Q45" i="46"/>
  <c r="X29" i="46"/>
  <c r="V107" i="33"/>
  <c r="Q83" i="32"/>
  <c r="V41" i="46"/>
  <c r="AD60" i="51" s="1"/>
  <c r="T463" i="33"/>
  <c r="T438" i="33"/>
  <c r="T469" i="33"/>
  <c r="T466" i="33"/>
  <c r="T442" i="33"/>
  <c r="T455" i="33"/>
  <c r="T450" i="33"/>
  <c r="T435" i="33"/>
  <c r="T473" i="33"/>
  <c r="T446" i="33"/>
  <c r="T459" i="33"/>
  <c r="Y19" i="46"/>
  <c r="W411" i="33"/>
  <c r="W544" i="33"/>
  <c r="W542" i="33"/>
  <c r="W543" i="33"/>
  <c r="AA49" i="46"/>
  <c r="Y201" i="33"/>
  <c r="Y491" i="33"/>
  <c r="Y202" i="33"/>
  <c r="Y554" i="33"/>
  <c r="T14" i="46"/>
  <c r="AH28" i="49" s="1"/>
  <c r="R403" i="33"/>
  <c r="R401" i="33"/>
  <c r="R402" i="33"/>
  <c r="R538" i="33"/>
  <c r="Y37" i="46"/>
  <c r="W424" i="33"/>
  <c r="W481" i="33"/>
  <c r="W417" i="33"/>
  <c r="W484" i="33"/>
  <c r="W422" i="33"/>
  <c r="W421" i="33"/>
  <c r="W482" i="33"/>
  <c r="W430" i="33"/>
  <c r="W485" i="33"/>
  <c r="W142" i="33"/>
  <c r="W452" i="33"/>
  <c r="W486" i="33"/>
  <c r="W428" i="33"/>
  <c r="W483" i="33"/>
  <c r="W419" i="33"/>
  <c r="W426" i="33"/>
  <c r="W550" i="33"/>
  <c r="W549" i="33"/>
  <c r="Y30" i="46"/>
  <c r="W112" i="33"/>
  <c r="W548" i="33"/>
  <c r="P89" i="33"/>
  <c r="R25" i="46"/>
  <c r="P88" i="33"/>
  <c r="W35" i="32"/>
  <c r="W53" i="32"/>
  <c r="G61" i="31"/>
  <c r="I69" i="32"/>
  <c r="J69" i="32" s="1"/>
  <c r="I201" i="33"/>
  <c r="J201" i="33" s="1"/>
  <c r="AB547" i="33"/>
  <c r="AD27" i="46"/>
  <c r="AC11" i="46"/>
  <c r="AA27" i="33"/>
  <c r="AA393" i="33"/>
  <c r="AA392" i="33"/>
  <c r="AA536" i="33"/>
  <c r="O492" i="33"/>
  <c r="Q58" i="46"/>
  <c r="O242" i="33"/>
  <c r="V493" i="33"/>
  <c r="X59" i="46"/>
  <c r="Z64" i="32"/>
  <c r="Z39" i="46"/>
  <c r="X471" i="33"/>
  <c r="X461" i="33"/>
  <c r="X444" i="33"/>
  <c r="X448" i="33"/>
  <c r="X433" i="33"/>
  <c r="X457" i="33"/>
  <c r="X440" i="33"/>
  <c r="Z20" i="46"/>
  <c r="X412" i="33"/>
  <c r="X545" i="33"/>
  <c r="W524" i="33"/>
  <c r="Y79" i="46"/>
  <c r="O24" i="32"/>
  <c r="P82" i="46"/>
  <c r="N527" i="33"/>
  <c r="N341" i="33"/>
  <c r="X15" i="46"/>
  <c r="V405" i="33"/>
  <c r="V404" i="33"/>
  <c r="V47" i="33"/>
  <c r="Q85" i="46"/>
  <c r="O354" i="33"/>
  <c r="M414" i="33"/>
  <c r="O22" i="46"/>
  <c r="L416" i="33"/>
  <c r="N28" i="46"/>
  <c r="L102" i="33"/>
  <c r="W528" i="33"/>
  <c r="Y84" i="46"/>
  <c r="U35" i="46"/>
  <c r="U53" i="51" s="1"/>
  <c r="S133" i="33"/>
  <c r="R20" i="32"/>
  <c r="U77" i="46"/>
  <c r="U107" i="51" s="1"/>
  <c r="S523" i="33"/>
  <c r="Y46" i="46"/>
  <c r="W188" i="33"/>
  <c r="W488" i="33"/>
  <c r="W187" i="33"/>
  <c r="W552" i="33"/>
  <c r="O83" i="36"/>
  <c r="P13" i="46"/>
  <c r="N397" i="33"/>
  <c r="N400" i="33"/>
  <c r="N398" i="33"/>
  <c r="N395" i="33"/>
  <c r="N399" i="33"/>
  <c r="N396" i="33"/>
  <c r="N537" i="33"/>
  <c r="AA67" i="46"/>
  <c r="Y501" i="33"/>
  <c r="Y498" i="33"/>
  <c r="Y499" i="33"/>
  <c r="Y500" i="33"/>
  <c r="N48" i="46"/>
  <c r="L490" i="33"/>
  <c r="Y17" i="46"/>
  <c r="W408" i="33"/>
  <c r="W409" i="33"/>
  <c r="W410" i="33"/>
  <c r="W540" i="33"/>
  <c r="W541" i="33"/>
  <c r="AA495" i="33"/>
  <c r="AC63" i="46"/>
  <c r="AC413" i="33"/>
  <c r="AE21" i="46"/>
  <c r="AB75" i="46"/>
  <c r="Z521" i="33"/>
  <c r="Z556" i="33"/>
  <c r="N8" i="46"/>
  <c r="O24" i="36" s="1"/>
  <c r="L389" i="33"/>
  <c r="L388" i="33"/>
  <c r="L390" i="33"/>
  <c r="L534" i="33"/>
  <c r="X72" i="46"/>
  <c r="V517" i="33"/>
  <c r="V516" i="33"/>
  <c r="V299" i="33"/>
  <c r="V98" i="32"/>
  <c r="V16" i="46"/>
  <c r="AD28" i="51" s="1"/>
  <c r="T407" i="33"/>
  <c r="T406" i="33"/>
  <c r="T539" i="33"/>
  <c r="I90" i="37"/>
  <c r="Q78" i="32"/>
  <c r="L60" i="32"/>
  <c r="AC43" i="46"/>
  <c r="AA173" i="33"/>
  <c r="AC107" i="33"/>
  <c r="AE29" i="46"/>
  <c r="X446" i="33"/>
  <c r="Z41" i="46"/>
  <c r="X463" i="33"/>
  <c r="X469" i="33"/>
  <c r="X466" i="33"/>
  <c r="X455" i="33"/>
  <c r="X450" i="33"/>
  <c r="X442" i="33"/>
  <c r="X435" i="33"/>
  <c r="X473" i="33"/>
  <c r="X459" i="33"/>
  <c r="X438" i="33"/>
  <c r="I93" i="37"/>
  <c r="I77" i="37"/>
  <c r="P24" i="32"/>
  <c r="Y492" i="33"/>
  <c r="AA58" i="46"/>
  <c r="Y242" i="33"/>
  <c r="S20" i="46"/>
  <c r="Q412" i="33"/>
  <c r="Q545" i="33"/>
  <c r="S46" i="46"/>
  <c r="Q188" i="33"/>
  <c r="Q488" i="33"/>
  <c r="Q187" i="33"/>
  <c r="Q552" i="33"/>
  <c r="X14" i="46"/>
  <c r="V401" i="33"/>
  <c r="V403" i="33"/>
  <c r="V402" i="33"/>
  <c r="V538" i="33"/>
  <c r="Z37" i="46"/>
  <c r="X417" i="33"/>
  <c r="X485" i="33"/>
  <c r="X424" i="33"/>
  <c r="X486" i="33"/>
  <c r="X484" i="33"/>
  <c r="X430" i="33"/>
  <c r="X421" i="33"/>
  <c r="X419" i="33"/>
  <c r="X422" i="33"/>
  <c r="X483" i="33"/>
  <c r="X426" i="33"/>
  <c r="X452" i="33"/>
  <c r="X428" i="33"/>
  <c r="X482" i="33"/>
  <c r="X481" i="33"/>
  <c r="X142" i="33"/>
  <c r="X549" i="33"/>
  <c r="X550" i="33"/>
  <c r="AD30" i="46"/>
  <c r="AB112" i="33"/>
  <c r="AB548" i="33"/>
  <c r="M220" i="33"/>
  <c r="O53" i="46"/>
  <c r="M219" i="33"/>
  <c r="N547" i="33"/>
  <c r="P27" i="46"/>
  <c r="W27" i="33"/>
  <c r="Y11" i="46"/>
  <c r="W393" i="33"/>
  <c r="W392" i="33"/>
  <c r="W536" i="33"/>
  <c r="Z492" i="33"/>
  <c r="AB58" i="46"/>
  <c r="Z242" i="33"/>
  <c r="M493" i="33"/>
  <c r="O59" i="46"/>
  <c r="S39" i="46"/>
  <c r="Q448" i="33"/>
  <c r="Q471" i="33"/>
  <c r="Q440" i="33"/>
  <c r="Q457" i="33"/>
  <c r="Q433" i="33"/>
  <c r="Q444" i="33"/>
  <c r="Q461" i="33"/>
  <c r="AB20" i="46"/>
  <c r="Z412" i="33"/>
  <c r="Z545" i="33"/>
  <c r="X24" i="32"/>
  <c r="R82" i="46"/>
  <c r="P527" i="33"/>
  <c r="P341" i="33"/>
  <c r="Y15" i="46"/>
  <c r="W405" i="33"/>
  <c r="W404" i="33"/>
  <c r="W47" i="33"/>
  <c r="Y415" i="33"/>
  <c r="AA23" i="46"/>
  <c r="AA85" i="46"/>
  <c r="Y354" i="33"/>
  <c r="N414" i="33"/>
  <c r="P22" i="46"/>
  <c r="AB28" i="46"/>
  <c r="Z102" i="33"/>
  <c r="Z416" i="33"/>
  <c r="AC528" i="33"/>
  <c r="AE84" i="46"/>
  <c r="Z42" i="46"/>
  <c r="X443" i="33"/>
  <c r="X464" i="33"/>
  <c r="X470" i="33"/>
  <c r="X460" i="33"/>
  <c r="X474" i="33"/>
  <c r="X456" i="33"/>
  <c r="X451" i="33"/>
  <c r="X465" i="33"/>
  <c r="X447" i="33"/>
  <c r="X439" i="33"/>
  <c r="X436" i="33"/>
  <c r="AD35" i="46"/>
  <c r="AB133" i="33"/>
  <c r="Z20" i="32"/>
  <c r="T523" i="33"/>
  <c r="V77" i="46"/>
  <c r="AD107" i="51" s="1"/>
  <c r="Z46" i="46"/>
  <c r="X188" i="33"/>
  <c r="X488" i="33"/>
  <c r="X187" i="33"/>
  <c r="X552" i="33"/>
  <c r="S13" i="46"/>
  <c r="Q395" i="33"/>
  <c r="Q396" i="33"/>
  <c r="Q400" i="33"/>
  <c r="Q399" i="33"/>
  <c r="Q398" i="33"/>
  <c r="Q397" i="33"/>
  <c r="Q537" i="33"/>
  <c r="N67" i="46"/>
  <c r="L498" i="33"/>
  <c r="L500" i="33"/>
  <c r="L499" i="33"/>
  <c r="L501" i="33"/>
  <c r="P490" i="33"/>
  <c r="R48" i="46"/>
  <c r="AE17" i="46"/>
  <c r="AC409" i="33"/>
  <c r="AC410" i="33"/>
  <c r="AC408" i="33"/>
  <c r="AC540" i="33"/>
  <c r="AC541" i="33"/>
  <c r="AB495" i="33"/>
  <c r="AD63" i="46"/>
  <c r="P413" i="33"/>
  <c r="R21" i="46"/>
  <c r="AD75" i="46"/>
  <c r="AB521" i="33"/>
  <c r="AB556" i="33"/>
  <c r="I26" i="37"/>
  <c r="U8" i="46"/>
  <c r="U16" i="51" s="1"/>
  <c r="S389" i="33"/>
  <c r="S388" i="33"/>
  <c r="S390" i="33"/>
  <c r="S534" i="33"/>
  <c r="O72" i="46"/>
  <c r="M517" i="33"/>
  <c r="M516" i="33"/>
  <c r="W16" i="46"/>
  <c r="AM28" i="51" s="1"/>
  <c r="U407" i="33"/>
  <c r="U406" i="33"/>
  <c r="U539" i="33"/>
  <c r="T78" i="32"/>
  <c r="W60" i="32"/>
  <c r="N68" i="46"/>
  <c r="L504" i="33"/>
  <c r="L505" i="33"/>
  <c r="L502" i="33"/>
  <c r="L503" i="33"/>
  <c r="O43" i="46"/>
  <c r="M173" i="33"/>
  <c r="AB487" i="33"/>
  <c r="AD45" i="46"/>
  <c r="W29" i="46"/>
  <c r="AM45" i="51" s="1"/>
  <c r="AL45" i="51" s="1"/>
  <c r="U107" i="33"/>
  <c r="I122" i="37"/>
  <c r="V528" i="33"/>
  <c r="X84" i="46"/>
  <c r="AB49" i="46"/>
  <c r="Z491" i="33"/>
  <c r="Z202" i="33"/>
  <c r="Z201" i="33"/>
  <c r="Z554" i="33"/>
  <c r="P547" i="33"/>
  <c r="R27" i="46"/>
  <c r="P83" i="32"/>
  <c r="R11" i="46"/>
  <c r="P27" i="33"/>
  <c r="P393" i="33"/>
  <c r="P392" i="33"/>
  <c r="P536" i="33"/>
  <c r="P492" i="33"/>
  <c r="R58" i="46"/>
  <c r="P242" i="33"/>
  <c r="N493" i="33"/>
  <c r="P59" i="46"/>
  <c r="AC64" i="32"/>
  <c r="W39" i="46"/>
  <c r="AM58" i="51" s="1"/>
  <c r="U440" i="33"/>
  <c r="U448" i="33"/>
  <c r="U444" i="33"/>
  <c r="U457" i="33"/>
  <c r="U471" i="33"/>
  <c r="U433" i="33"/>
  <c r="U461" i="33"/>
  <c r="T20" i="46"/>
  <c r="AH35" i="49" s="1"/>
  <c r="R412" i="33"/>
  <c r="R545" i="33"/>
  <c r="Y24" i="32"/>
  <c r="N114" i="32"/>
  <c r="V546" i="33"/>
  <c r="X26" i="46"/>
  <c r="Q82" i="46"/>
  <c r="O527" i="33"/>
  <c r="O341" i="33"/>
  <c r="AA15" i="46"/>
  <c r="Y405" i="33"/>
  <c r="Y47" i="33"/>
  <c r="Y404" i="33"/>
  <c r="P415" i="33"/>
  <c r="R23" i="46"/>
  <c r="V85" i="46"/>
  <c r="AD117" i="51" s="1"/>
  <c r="T354" i="33"/>
  <c r="T28" i="46"/>
  <c r="AH46" i="49" s="1"/>
  <c r="R102" i="33"/>
  <c r="R416" i="33"/>
  <c r="N541" i="33"/>
  <c r="P42" i="46"/>
  <c r="N456" i="33"/>
  <c r="N474" i="33"/>
  <c r="N447" i="33"/>
  <c r="N460" i="33"/>
  <c r="N443" i="33"/>
  <c r="N464" i="33"/>
  <c r="N470" i="33"/>
  <c r="N465" i="33"/>
  <c r="N439" i="33"/>
  <c r="N436" i="33"/>
  <c r="N451" i="33"/>
  <c r="AA35" i="46"/>
  <c r="Y133" i="33"/>
  <c r="O523" i="33"/>
  <c r="Q77" i="46"/>
  <c r="AA46" i="46"/>
  <c r="Y488" i="33"/>
  <c r="Y187" i="33"/>
  <c r="Y188" i="33"/>
  <c r="Y552" i="33"/>
  <c r="Z35" i="32"/>
  <c r="W13" i="46"/>
  <c r="AM24" i="51" s="1"/>
  <c r="AL24" i="51" s="1"/>
  <c r="U398" i="33"/>
  <c r="U396" i="33"/>
  <c r="U395" i="33"/>
  <c r="U400" i="33"/>
  <c r="U399" i="33"/>
  <c r="U397" i="33"/>
  <c r="U537" i="33"/>
  <c r="AC490" i="33"/>
  <c r="AE48" i="46"/>
  <c r="U495" i="33"/>
  <c r="W63" i="46"/>
  <c r="AM91" i="51" s="1"/>
  <c r="AL91" i="51" s="1"/>
  <c r="Z413" i="33"/>
  <c r="AB21" i="46"/>
  <c r="O75" i="46"/>
  <c r="M521" i="33"/>
  <c r="M556" i="33"/>
  <c r="P522" i="33"/>
  <c r="R76" i="46"/>
  <c r="P316" i="33"/>
  <c r="P8" i="46"/>
  <c r="N389" i="33"/>
  <c r="N390" i="33"/>
  <c r="N388" i="33"/>
  <c r="N534" i="33"/>
  <c r="AE72" i="46"/>
  <c r="AC517" i="33"/>
  <c r="AC516" i="33"/>
  <c r="AC299" i="33"/>
  <c r="N98" i="32"/>
  <c r="L526" i="33"/>
  <c r="N81" i="46"/>
  <c r="V83" i="32"/>
  <c r="I106" i="37"/>
  <c r="AD68" i="46"/>
  <c r="AB502" i="33"/>
  <c r="AB504" i="33"/>
  <c r="AB503" i="33"/>
  <c r="AB505" i="33"/>
  <c r="V43" i="46"/>
  <c r="AD63" i="51" s="1"/>
  <c r="AC63" i="51" s="1"/>
  <c r="T173" i="33"/>
  <c r="S78" i="32"/>
  <c r="R487" i="33"/>
  <c r="T45" i="46"/>
  <c r="AH68" i="49" s="1"/>
  <c r="Y29" i="46"/>
  <c r="W107" i="33"/>
  <c r="AA25" i="46"/>
  <c r="Y88" i="33"/>
  <c r="Y89" i="33"/>
  <c r="N14" i="46"/>
  <c r="L401" i="33"/>
  <c r="L403" i="33"/>
  <c r="L402" i="33"/>
  <c r="L538" i="33"/>
  <c r="R37" i="46"/>
  <c r="P422" i="33"/>
  <c r="P485" i="33"/>
  <c r="P426" i="33"/>
  <c r="P417" i="33"/>
  <c r="P142" i="33"/>
  <c r="P486" i="33"/>
  <c r="P483" i="33"/>
  <c r="P419" i="33"/>
  <c r="P424" i="33"/>
  <c r="P421" i="33"/>
  <c r="P428" i="33"/>
  <c r="P482" i="33"/>
  <c r="P481" i="33"/>
  <c r="P484" i="33"/>
  <c r="P452" i="33"/>
  <c r="P430" i="33"/>
  <c r="P550" i="33"/>
  <c r="P549" i="33"/>
  <c r="AD25" i="46"/>
  <c r="AB89" i="33"/>
  <c r="AB88" i="33"/>
  <c r="M53" i="32"/>
  <c r="U220" i="33"/>
  <c r="W53" i="46"/>
  <c r="AM79" i="51" s="1"/>
  <c r="U219" i="33"/>
  <c r="M547" i="33"/>
  <c r="O27" i="46"/>
  <c r="R83" i="32"/>
  <c r="Z11" i="46"/>
  <c r="X27" i="33"/>
  <c r="X393" i="33"/>
  <c r="X392" i="33"/>
  <c r="X536" i="33"/>
  <c r="T492" i="33"/>
  <c r="V58" i="46"/>
  <c r="AD86" i="51" s="1"/>
  <c r="AC86" i="51" s="1"/>
  <c r="T242" i="33"/>
  <c r="W493" i="33"/>
  <c r="Y59" i="46"/>
  <c r="Y20" i="46"/>
  <c r="W412" i="33"/>
  <c r="W545" i="33"/>
  <c r="T24" i="32"/>
  <c r="R546" i="33"/>
  <c r="T26" i="46"/>
  <c r="AH43" i="49" s="1"/>
  <c r="T527" i="33"/>
  <c r="V82" i="46"/>
  <c r="AD113" i="51" s="1"/>
  <c r="T341" i="33"/>
  <c r="N15" i="46"/>
  <c r="L404" i="33"/>
  <c r="L405" i="33"/>
  <c r="L47" i="33"/>
  <c r="Q415" i="33"/>
  <c r="S23" i="46"/>
  <c r="AD85" i="46"/>
  <c r="AB354" i="33"/>
  <c r="V28" i="46"/>
  <c r="AD43" i="51" s="1"/>
  <c r="T102" i="33"/>
  <c r="T416" i="33"/>
  <c r="Q42" i="46"/>
  <c r="O447" i="33"/>
  <c r="O451" i="33"/>
  <c r="O470" i="33"/>
  <c r="O436" i="33"/>
  <c r="O465" i="33"/>
  <c r="O443" i="33"/>
  <c r="O464" i="33"/>
  <c r="O474" i="33"/>
  <c r="O460" i="33"/>
  <c r="O439" i="33"/>
  <c r="O456" i="33"/>
  <c r="U38" i="46"/>
  <c r="U57" i="51" s="1"/>
  <c r="S429" i="33"/>
  <c r="S453" i="33"/>
  <c r="S431" i="33"/>
  <c r="S425" i="33"/>
  <c r="S427" i="33"/>
  <c r="S420" i="33"/>
  <c r="S423" i="33"/>
  <c r="S418" i="33"/>
  <c r="S432" i="33"/>
  <c r="AA65" i="32"/>
  <c r="AA64" i="32"/>
  <c r="V20" i="32"/>
  <c r="I81" i="37"/>
  <c r="L523" i="33"/>
  <c r="N77" i="46"/>
  <c r="AB46" i="46"/>
  <c r="Z188" i="33"/>
  <c r="Z488" i="33"/>
  <c r="Z187" i="33"/>
  <c r="Z552" i="33"/>
  <c r="R78" i="32"/>
  <c r="Y13" i="46"/>
  <c r="W396" i="33"/>
  <c r="W398" i="33"/>
  <c r="W397" i="33"/>
  <c r="W395" i="33"/>
  <c r="W400" i="33"/>
  <c r="W399" i="33"/>
  <c r="W537" i="33"/>
  <c r="L64" i="32"/>
  <c r="N17" i="46"/>
  <c r="L410" i="33"/>
  <c r="L409" i="33"/>
  <c r="L408" i="33"/>
  <c r="L541" i="33"/>
  <c r="L540" i="33"/>
  <c r="W495" i="33"/>
  <c r="Y63" i="46"/>
  <c r="AB413" i="33"/>
  <c r="AD21" i="46"/>
  <c r="Q75" i="46"/>
  <c r="O521" i="33"/>
  <c r="O556" i="33"/>
  <c r="M522" i="33"/>
  <c r="O76" i="46"/>
  <c r="M316" i="33"/>
  <c r="V8" i="46"/>
  <c r="AD16" i="51" s="1"/>
  <c r="T390" i="33"/>
  <c r="T389" i="33"/>
  <c r="T388" i="33"/>
  <c r="T534" i="33"/>
  <c r="AA72" i="46"/>
  <c r="Y516" i="33"/>
  <c r="Y299" i="33"/>
  <c r="O98" i="32"/>
  <c r="I139" i="37"/>
  <c r="U78" i="32"/>
  <c r="X60" i="32"/>
  <c r="O68" i="46"/>
  <c r="M504" i="33"/>
  <c r="M505" i="33"/>
  <c r="M503" i="33"/>
  <c r="M502" i="33"/>
  <c r="AA487" i="33"/>
  <c r="AC45" i="46"/>
  <c r="AA29" i="46"/>
  <c r="Y107" i="33"/>
  <c r="T30" i="46"/>
  <c r="AH50" i="49" s="1"/>
  <c r="R112" i="33"/>
  <c r="R548" i="33"/>
  <c r="N25" i="46"/>
  <c r="L89" i="33"/>
  <c r="L88" i="33"/>
  <c r="V49" i="46"/>
  <c r="AD73" i="51" s="1"/>
  <c r="AC73" i="51" s="1"/>
  <c r="T491" i="33"/>
  <c r="T201" i="33"/>
  <c r="T202" i="33"/>
  <c r="T554" i="33"/>
  <c r="O14" i="46"/>
  <c r="M401" i="33"/>
  <c r="M402" i="33"/>
  <c r="M403" i="33"/>
  <c r="M538" i="33"/>
  <c r="Q220" i="33"/>
  <c r="S53" i="46"/>
  <c r="Q219" i="33"/>
  <c r="P98" i="32"/>
  <c r="AC83" i="32"/>
  <c r="T70" i="32"/>
  <c r="P11" i="46"/>
  <c r="N392" i="33"/>
  <c r="N27" i="33"/>
  <c r="N393" i="33"/>
  <c r="N536" i="33"/>
  <c r="U493" i="33"/>
  <c r="W59" i="46"/>
  <c r="AM87" i="51" s="1"/>
  <c r="I66" i="37"/>
  <c r="AA20" i="46"/>
  <c r="Y412" i="33"/>
  <c r="Y545" i="33"/>
  <c r="U114" i="32"/>
  <c r="Y26" i="46"/>
  <c r="W546" i="33"/>
  <c r="AA527" i="33"/>
  <c r="AC82" i="46"/>
  <c r="AA341" i="33"/>
  <c r="R15" i="46"/>
  <c r="P405" i="33"/>
  <c r="P404" i="33"/>
  <c r="P47" i="33"/>
  <c r="U415" i="33"/>
  <c r="W23" i="46"/>
  <c r="AM35" i="51" s="1"/>
  <c r="AC85" i="46"/>
  <c r="AA354" i="33"/>
  <c r="X416" i="33"/>
  <c r="Z28" i="46"/>
  <c r="X102" i="33"/>
  <c r="S42" i="46"/>
  <c r="Q436" i="33"/>
  <c r="Q464" i="33"/>
  <c r="Q443" i="33"/>
  <c r="Q439" i="33"/>
  <c r="Q470" i="33"/>
  <c r="Q456" i="33"/>
  <c r="Q447" i="33"/>
  <c r="Q460" i="33"/>
  <c r="Q474" i="33"/>
  <c r="Q451" i="33"/>
  <c r="Q465" i="33"/>
  <c r="L110" i="32"/>
  <c r="AD38" i="46"/>
  <c r="AB423" i="33"/>
  <c r="AB429" i="33"/>
  <c r="AB427" i="33"/>
  <c r="AB432" i="33"/>
  <c r="AB431" i="33"/>
  <c r="AB425" i="33"/>
  <c r="AB418" i="33"/>
  <c r="AB453" i="33"/>
  <c r="AB420" i="33"/>
  <c r="N65" i="32"/>
  <c r="N64" i="32"/>
  <c r="X20" i="32"/>
  <c r="W77" i="46"/>
  <c r="AM107" i="51" s="1"/>
  <c r="U523" i="33"/>
  <c r="W46" i="46"/>
  <c r="AM68" i="51" s="1"/>
  <c r="U488" i="33"/>
  <c r="U187" i="33"/>
  <c r="U188" i="33"/>
  <c r="U552" i="33"/>
  <c r="Z13" i="46"/>
  <c r="X397" i="33"/>
  <c r="X400" i="33"/>
  <c r="X399" i="33"/>
  <c r="X398" i="33"/>
  <c r="X396" i="33"/>
  <c r="X395" i="33"/>
  <c r="X537" i="33"/>
  <c r="I154" i="37"/>
  <c r="O137" i="36"/>
  <c r="P138" i="39" s="1"/>
  <c r="AC17" i="46"/>
  <c r="AA409" i="33"/>
  <c r="AA408" i="33"/>
  <c r="AA410" i="33"/>
  <c r="AA540" i="33"/>
  <c r="AA541" i="33"/>
  <c r="Y495" i="33"/>
  <c r="AA63" i="46"/>
  <c r="M413" i="33"/>
  <c r="O21" i="46"/>
  <c r="Y75" i="46"/>
  <c r="W521" i="33"/>
  <c r="W556" i="33"/>
  <c r="U522" i="33"/>
  <c r="W76" i="46"/>
  <c r="AM106" i="51" s="1"/>
  <c r="U316" i="33"/>
  <c r="O8" i="46"/>
  <c r="M388" i="33"/>
  <c r="M389" i="33"/>
  <c r="M390" i="33"/>
  <c r="M534" i="33"/>
  <c r="W72" i="46"/>
  <c r="AM101" i="51" s="1"/>
  <c r="U516" i="33"/>
  <c r="U299" i="33"/>
  <c r="S98" i="32"/>
  <c r="Z526" i="33"/>
  <c r="AB81" i="46"/>
  <c r="W78" i="32"/>
  <c r="V60" i="32"/>
  <c r="Q68" i="46"/>
  <c r="O503" i="33"/>
  <c r="O504" i="33"/>
  <c r="O502" i="33"/>
  <c r="O505" i="33"/>
  <c r="S43" i="46"/>
  <c r="Q173" i="33"/>
  <c r="U487" i="33"/>
  <c r="W45" i="46"/>
  <c r="AM65" i="51" s="1"/>
  <c r="AL65" i="51" s="1"/>
  <c r="I166" i="37"/>
  <c r="W30" i="46"/>
  <c r="AM47" i="51" s="1"/>
  <c r="AL47" i="51" s="1"/>
  <c r="U112" i="33"/>
  <c r="U548" i="33"/>
  <c r="R53" i="46"/>
  <c r="P220" i="33"/>
  <c r="P219" i="33"/>
  <c r="O49" i="46"/>
  <c r="M202" i="33"/>
  <c r="M491" i="33"/>
  <c r="M201" i="33"/>
  <c r="M554" i="33"/>
  <c r="T37" i="46"/>
  <c r="AH59" i="49" s="1"/>
  <c r="R484" i="33"/>
  <c r="R426" i="33"/>
  <c r="R424" i="33"/>
  <c r="R485" i="33"/>
  <c r="R417" i="33"/>
  <c r="R481" i="33"/>
  <c r="R452" i="33"/>
  <c r="R142" i="33"/>
  <c r="R482" i="33"/>
  <c r="R422" i="33"/>
  <c r="R428" i="33"/>
  <c r="R430" i="33"/>
  <c r="R483" i="33"/>
  <c r="R486" i="33"/>
  <c r="R419" i="33"/>
  <c r="R421" i="33"/>
  <c r="R550" i="33"/>
  <c r="R549" i="33"/>
  <c r="X30" i="46"/>
  <c r="V112" i="33"/>
  <c r="V548" i="33"/>
  <c r="AC25" i="46"/>
  <c r="AA88" i="33"/>
  <c r="AA89" i="33"/>
  <c r="O85" i="36"/>
  <c r="P85" i="36" s="1"/>
  <c r="O547" i="33"/>
  <c r="Q27" i="46"/>
  <c r="R492" i="33"/>
  <c r="T58" i="46"/>
  <c r="AH89" i="49" s="1"/>
  <c r="R242" i="33"/>
  <c r="N49" i="46"/>
  <c r="L491" i="33"/>
  <c r="L202" i="33"/>
  <c r="L201" i="33"/>
  <c r="L554" i="33"/>
  <c r="V44" i="32"/>
  <c r="P14" i="46"/>
  <c r="N403" i="33"/>
  <c r="N402" i="33"/>
  <c r="N401" i="33"/>
  <c r="N538" i="33"/>
  <c r="Q69" i="46"/>
  <c r="O507" i="33"/>
  <c r="O506" i="33"/>
  <c r="O508" i="33"/>
  <c r="AA30" i="46"/>
  <c r="Y548" i="33"/>
  <c r="R89" i="33"/>
  <c r="T25" i="46"/>
  <c r="AH42" i="49" s="1"/>
  <c r="R88" i="33"/>
  <c r="AC53" i="32"/>
  <c r="I144" i="37"/>
  <c r="Q53" i="46"/>
  <c r="O220" i="33"/>
  <c r="O219" i="33"/>
  <c r="AC98" i="32"/>
  <c r="R547" i="33"/>
  <c r="T27" i="46"/>
  <c r="AH44" i="49" s="1"/>
  <c r="T83" i="32"/>
  <c r="N497" i="33"/>
  <c r="P65" i="46"/>
  <c r="Z493" i="33"/>
  <c r="AB59" i="46"/>
  <c r="AE20" i="46"/>
  <c r="AC412" i="33"/>
  <c r="AC545" i="33"/>
  <c r="Q110" i="32"/>
  <c r="Z24" i="32"/>
  <c r="Z114" i="32"/>
  <c r="X546" i="33"/>
  <c r="Z26" i="46"/>
  <c r="O82" i="46"/>
  <c r="M527" i="33"/>
  <c r="M341" i="33"/>
  <c r="P15" i="46"/>
  <c r="N404" i="33"/>
  <c r="N405" i="33"/>
  <c r="N47" i="33"/>
  <c r="T415" i="33"/>
  <c r="V23" i="46"/>
  <c r="AD35" i="51" s="1"/>
  <c r="AC35" i="51" s="1"/>
  <c r="AE85" i="46"/>
  <c r="AC354" i="33"/>
  <c r="V114" i="32"/>
  <c r="W416" i="33"/>
  <c r="Y28" i="46"/>
  <c r="W102" i="33"/>
  <c r="O42" i="46"/>
  <c r="M460" i="33"/>
  <c r="M443" i="33"/>
  <c r="M439" i="33"/>
  <c r="M436" i="33"/>
  <c r="M447" i="33"/>
  <c r="M474" i="33"/>
  <c r="M464" i="33"/>
  <c r="M456" i="33"/>
  <c r="M465" i="33"/>
  <c r="M451" i="33"/>
  <c r="M470" i="33"/>
  <c r="M110" i="32"/>
  <c r="Y38" i="46"/>
  <c r="W431" i="33"/>
  <c r="W453" i="33"/>
  <c r="W427" i="33"/>
  <c r="W429" i="33"/>
  <c r="W432" i="33"/>
  <c r="W425" i="33"/>
  <c r="W418" i="33"/>
  <c r="W423" i="33"/>
  <c r="W420" i="33"/>
  <c r="AB103" i="32"/>
  <c r="T65" i="32"/>
  <c r="T64" i="32"/>
  <c r="M20" i="32"/>
  <c r="X523" i="33"/>
  <c r="Z77" i="46"/>
  <c r="AE46" i="46"/>
  <c r="AC488" i="33"/>
  <c r="AC188" i="33"/>
  <c r="AC187" i="33"/>
  <c r="AC552" i="33"/>
  <c r="L44" i="32"/>
  <c r="Q13" i="46"/>
  <c r="O396" i="33"/>
  <c r="O400" i="33"/>
  <c r="O395" i="33"/>
  <c r="O398" i="33"/>
  <c r="O397" i="33"/>
  <c r="O399" i="33"/>
  <c r="O537" i="33"/>
  <c r="I179" i="37"/>
  <c r="X225" i="33"/>
  <c r="Z55" i="46"/>
  <c r="P17" i="46"/>
  <c r="N409" i="33"/>
  <c r="N410" i="33"/>
  <c r="N408" i="33"/>
  <c r="N540" i="33"/>
  <c r="M495" i="33"/>
  <c r="O63" i="46"/>
  <c r="N75" i="46"/>
  <c r="L521" i="33"/>
  <c r="L556" i="33"/>
  <c r="AA522" i="33"/>
  <c r="AC76" i="46"/>
  <c r="AA316" i="33"/>
  <c r="X98" i="32"/>
  <c r="Y8" i="46"/>
  <c r="W389" i="33"/>
  <c r="W390" i="33"/>
  <c r="W388" i="33"/>
  <c r="W534" i="33"/>
  <c r="U72" i="46"/>
  <c r="U101" i="51" s="1"/>
  <c r="T101" i="51" s="1"/>
  <c r="S517" i="33"/>
  <c r="T98" i="32"/>
  <c r="N526" i="33"/>
  <c r="P81" i="46"/>
  <c r="AC503" i="33"/>
  <c r="AE71" i="46"/>
  <c r="Z78" i="32"/>
  <c r="X13" i="33"/>
  <c r="T13" i="33"/>
  <c r="P13" i="33"/>
  <c r="S13" i="33"/>
  <c r="W13" i="33"/>
  <c r="N13" i="33"/>
  <c r="Q13" i="33"/>
  <c r="O13" i="33"/>
  <c r="U13" i="33"/>
  <c r="R13" i="33"/>
  <c r="AB13" i="33"/>
  <c r="Z13" i="33"/>
  <c r="AA13" i="33"/>
  <c r="AC13" i="33"/>
  <c r="V13" i="33"/>
  <c r="J13" i="33"/>
  <c r="M13" i="33"/>
  <c r="L13" i="33"/>
  <c r="Y13" i="33"/>
  <c r="U50" i="32"/>
  <c r="T68" i="46"/>
  <c r="AH99" i="49" s="1"/>
  <c r="R503" i="33"/>
  <c r="R505" i="33"/>
  <c r="R502" i="33"/>
  <c r="R504" i="33"/>
  <c r="Y43" i="46"/>
  <c r="W173" i="33"/>
  <c r="V487" i="33"/>
  <c r="X45" i="46"/>
  <c r="I50" i="37"/>
  <c r="I97" i="37"/>
  <c r="L493" i="33"/>
  <c r="N59" i="46"/>
  <c r="S527" i="33"/>
  <c r="U82" i="46"/>
  <c r="U113" i="51" s="1"/>
  <c r="S341" i="33"/>
  <c r="AA40" i="46"/>
  <c r="Y445" i="33"/>
  <c r="Y462" i="33"/>
  <c r="Y476" i="33"/>
  <c r="Y477" i="33"/>
  <c r="Y458" i="33"/>
  <c r="Y475" i="33"/>
  <c r="Y472" i="33"/>
  <c r="Y468" i="33"/>
  <c r="Y449" i="33"/>
  <c r="Y467" i="33"/>
  <c r="Y480" i="33"/>
  <c r="Y478" i="33"/>
  <c r="Y441" i="33"/>
  <c r="Y479" i="33"/>
  <c r="Y437" i="33"/>
  <c r="Y454" i="33"/>
  <c r="Y434" i="33"/>
  <c r="Y551" i="33"/>
  <c r="U15" i="46"/>
  <c r="U27" i="51" s="1"/>
  <c r="T27" i="51" s="1"/>
  <c r="S405" i="33"/>
  <c r="S404" i="33"/>
  <c r="S47" i="33"/>
  <c r="AA415" i="33"/>
  <c r="AC23" i="46"/>
  <c r="W354" i="33"/>
  <c r="Y85" i="46"/>
  <c r="AE28" i="46"/>
  <c r="AC102" i="33"/>
  <c r="AC416" i="33"/>
  <c r="T42" i="46"/>
  <c r="AH64" i="49" s="1"/>
  <c r="R443" i="33"/>
  <c r="R474" i="33"/>
  <c r="R464" i="33"/>
  <c r="R436" i="33"/>
  <c r="R447" i="33"/>
  <c r="R470" i="33"/>
  <c r="R456" i="33"/>
  <c r="R465" i="33"/>
  <c r="R439" i="33"/>
  <c r="R460" i="33"/>
  <c r="R451" i="33"/>
  <c r="AE38" i="46"/>
  <c r="AC432" i="33"/>
  <c r="AC431" i="33"/>
  <c r="AC429" i="33"/>
  <c r="AC423" i="33"/>
  <c r="AC427" i="33"/>
  <c r="AC418" i="33"/>
  <c r="AC453" i="33"/>
  <c r="AC425" i="33"/>
  <c r="AC420" i="33"/>
  <c r="O60" i="36"/>
  <c r="Z65" i="32"/>
  <c r="Y523" i="33"/>
  <c r="AA77" i="46"/>
  <c r="AC46" i="46"/>
  <c r="AA187" i="33"/>
  <c r="AA488" i="33"/>
  <c r="AA188" i="33"/>
  <c r="AA552" i="33"/>
  <c r="V13" i="46"/>
  <c r="AD24" i="51" s="1"/>
  <c r="AC24" i="51" s="1"/>
  <c r="T395" i="33"/>
  <c r="T397" i="33"/>
  <c r="T399" i="33"/>
  <c r="T396" i="33"/>
  <c r="T398" i="33"/>
  <c r="T400" i="33"/>
  <c r="T537" i="33"/>
  <c r="O17" i="46"/>
  <c r="M409" i="33"/>
  <c r="M410" i="33"/>
  <c r="M408" i="33"/>
  <c r="M541" i="33"/>
  <c r="M540" i="33"/>
  <c r="AC495" i="33"/>
  <c r="AE63" i="46"/>
  <c r="V413" i="33"/>
  <c r="X21" i="46"/>
  <c r="P75" i="46"/>
  <c r="N521" i="33"/>
  <c r="N556" i="33"/>
  <c r="AB522" i="33"/>
  <c r="AD76" i="46"/>
  <c r="AB316" i="33"/>
  <c r="M98" i="32"/>
  <c r="S8" i="46"/>
  <c r="Q389" i="33"/>
  <c r="Q388" i="33"/>
  <c r="Q390" i="33"/>
  <c r="Q534" i="33"/>
  <c r="Y98" i="32"/>
  <c r="AA526" i="33"/>
  <c r="AC81" i="46"/>
  <c r="M78" i="32"/>
  <c r="L13" i="32"/>
  <c r="M13" i="32"/>
  <c r="N13" i="32"/>
  <c r="AB13" i="32"/>
  <c r="Z13" i="32"/>
  <c r="W13" i="32"/>
  <c r="AC13" i="32"/>
  <c r="J13" i="32"/>
  <c r="V13" i="32"/>
  <c r="U13" i="32"/>
  <c r="S13" i="32"/>
  <c r="R13" i="32"/>
  <c r="Q13" i="32"/>
  <c r="O13" i="32"/>
  <c r="Y13" i="32"/>
  <c r="AA13" i="32"/>
  <c r="X13" i="32"/>
  <c r="P13" i="32"/>
  <c r="T13" i="32"/>
  <c r="S60" i="32"/>
  <c r="AA68" i="46"/>
  <c r="Y505" i="33"/>
  <c r="Y502" i="33"/>
  <c r="Y504" i="33"/>
  <c r="Y503" i="33"/>
  <c r="N487" i="33"/>
  <c r="P45" i="46"/>
  <c r="AC35" i="32"/>
  <c r="AC36" i="32"/>
  <c r="AC14" i="46"/>
  <c r="AA403" i="33"/>
  <c r="AA401" i="33"/>
  <c r="AA402" i="33"/>
  <c r="AA538" i="33"/>
  <c r="T69" i="46"/>
  <c r="AH100" i="49" s="1"/>
  <c r="R507" i="33"/>
  <c r="R506" i="33"/>
  <c r="R508" i="33"/>
  <c r="U30" i="46"/>
  <c r="U47" i="51" s="1"/>
  <c r="T47" i="51" s="1"/>
  <c r="S112" i="33"/>
  <c r="S548" i="33"/>
  <c r="Z53" i="46"/>
  <c r="X220" i="33"/>
  <c r="X219" i="33"/>
  <c r="O141" i="36"/>
  <c r="P142" i="39" s="1"/>
  <c r="T27" i="33"/>
  <c r="V11" i="46"/>
  <c r="AD21" i="51" s="1"/>
  <c r="AC21" i="51" s="1"/>
  <c r="T392" i="33"/>
  <c r="T393" i="33"/>
  <c r="T536" i="33"/>
  <c r="Q497" i="33"/>
  <c r="S65" i="46"/>
  <c r="Q493" i="33"/>
  <c r="S59" i="46"/>
  <c r="I108" i="37"/>
  <c r="U546" i="33"/>
  <c r="W26" i="46"/>
  <c r="AM40" i="51" s="1"/>
  <c r="AL40" i="51" s="1"/>
  <c r="AB416" i="33"/>
  <c r="AD28" i="46"/>
  <c r="AB102" i="33"/>
  <c r="T38" i="46"/>
  <c r="AH60" i="49" s="1"/>
  <c r="R453" i="33"/>
  <c r="R431" i="33"/>
  <c r="R418" i="33"/>
  <c r="R432" i="33"/>
  <c r="R427" i="33"/>
  <c r="R429" i="33"/>
  <c r="R425" i="33"/>
  <c r="R420" i="33"/>
  <c r="R423" i="33"/>
  <c r="O64" i="32"/>
  <c r="Z523" i="33"/>
  <c r="AB77" i="46"/>
  <c r="V46" i="46"/>
  <c r="AD68" i="51" s="1"/>
  <c r="T188" i="33"/>
  <c r="T488" i="33"/>
  <c r="T187" i="33"/>
  <c r="T552" i="33"/>
  <c r="Y20" i="32"/>
  <c r="AC13" i="46"/>
  <c r="AA395" i="33"/>
  <c r="AA400" i="33"/>
  <c r="AA399" i="33"/>
  <c r="AA397" i="33"/>
  <c r="AA398" i="33"/>
  <c r="AA396" i="33"/>
  <c r="AA537" i="33"/>
  <c r="Y112" i="33"/>
  <c r="AA32" i="46"/>
  <c r="T17" i="46"/>
  <c r="AH32" i="49" s="1"/>
  <c r="R409" i="33"/>
  <c r="R408" i="33"/>
  <c r="R410" i="33"/>
  <c r="R541" i="33"/>
  <c r="R540" i="33"/>
  <c r="X495" i="33"/>
  <c r="Z63" i="46"/>
  <c r="R413" i="33"/>
  <c r="T21" i="46"/>
  <c r="AH36" i="49" s="1"/>
  <c r="V75" i="46"/>
  <c r="AD104" i="51" s="1"/>
  <c r="AC104" i="51" s="1"/>
  <c r="T521" i="33"/>
  <c r="T556" i="33"/>
  <c r="AC522" i="33"/>
  <c r="AE76" i="46"/>
  <c r="AC316" i="33"/>
  <c r="X8" i="46"/>
  <c r="V388" i="33"/>
  <c r="V389" i="33"/>
  <c r="V390" i="33"/>
  <c r="V534" i="33"/>
  <c r="U98" i="32"/>
  <c r="M526" i="33"/>
  <c r="O81" i="46"/>
  <c r="J22" i="36"/>
  <c r="J22" i="37"/>
  <c r="K9" i="36"/>
  <c r="L22" i="36" s="1"/>
  <c r="K18" i="49" s="1"/>
  <c r="Z68" i="46"/>
  <c r="X504" i="33"/>
  <c r="X502" i="33"/>
  <c r="X505" i="33"/>
  <c r="X503" i="33"/>
  <c r="I152" i="37"/>
  <c r="Y487" i="33"/>
  <c r="AA45" i="46"/>
  <c r="L53" i="32"/>
  <c r="AE25" i="46"/>
  <c r="AC89" i="33"/>
  <c r="AC88" i="33"/>
  <c r="U76" i="32"/>
  <c r="U75" i="32"/>
  <c r="W36" i="32"/>
  <c r="AE82" i="46"/>
  <c r="AC527" i="33"/>
  <c r="AC341" i="33"/>
  <c r="Z40" i="46"/>
  <c r="X477" i="33"/>
  <c r="X445" i="33"/>
  <c r="X468" i="33"/>
  <c r="X462" i="33"/>
  <c r="X475" i="33"/>
  <c r="X478" i="33"/>
  <c r="X476" i="33"/>
  <c r="X434" i="33"/>
  <c r="X480" i="33"/>
  <c r="X467" i="33"/>
  <c r="X441" i="33"/>
  <c r="X479" i="33"/>
  <c r="X472" i="33"/>
  <c r="X458" i="33"/>
  <c r="X454" i="33"/>
  <c r="X437" i="33"/>
  <c r="X449" i="33"/>
  <c r="X551" i="33"/>
  <c r="R415" i="33"/>
  <c r="T23" i="46"/>
  <c r="AH38" i="49" s="1"/>
  <c r="X85" i="46"/>
  <c r="V354" i="33"/>
  <c r="R42" i="46"/>
  <c r="P460" i="33"/>
  <c r="P451" i="33"/>
  <c r="P443" i="33"/>
  <c r="P470" i="33"/>
  <c r="P436" i="33"/>
  <c r="P456" i="33"/>
  <c r="P465" i="33"/>
  <c r="P447" i="33"/>
  <c r="P439" i="33"/>
  <c r="P474" i="33"/>
  <c r="P464" i="33"/>
  <c r="W49" i="46"/>
  <c r="AM73" i="51" s="1"/>
  <c r="AL73" i="51" s="1"/>
  <c r="U201" i="33"/>
  <c r="U491" i="33"/>
  <c r="U202" i="33"/>
  <c r="U554" i="33"/>
  <c r="T36" i="32"/>
  <c r="T35" i="32"/>
  <c r="AB14" i="46"/>
  <c r="Z403" i="33"/>
  <c r="Z401" i="33"/>
  <c r="Z402" i="33"/>
  <c r="Z538" i="33"/>
  <c r="V69" i="46"/>
  <c r="AD97" i="51" s="1"/>
  <c r="AC97" i="51" s="1"/>
  <c r="T506" i="33"/>
  <c r="T508" i="33"/>
  <c r="T507" i="33"/>
  <c r="AC69" i="32"/>
  <c r="AC70" i="32"/>
  <c r="Q30" i="46"/>
  <c r="O112" i="33"/>
  <c r="O548" i="33"/>
  <c r="P25" i="46"/>
  <c r="N88" i="33"/>
  <c r="N89" i="33"/>
  <c r="W98" i="32"/>
  <c r="Q76" i="32"/>
  <c r="Q75" i="32"/>
  <c r="T53" i="46"/>
  <c r="AH82" i="49" s="1"/>
  <c r="R220" i="33"/>
  <c r="R219" i="33"/>
  <c r="U547" i="33"/>
  <c r="W27" i="46"/>
  <c r="AM41" i="51" s="1"/>
  <c r="AL41" i="51" s="1"/>
  <c r="I158" i="37"/>
  <c r="R497" i="33"/>
  <c r="T65" i="46"/>
  <c r="AH96" i="49" s="1"/>
  <c r="Q20" i="46"/>
  <c r="O412" i="33"/>
  <c r="O545" i="33"/>
  <c r="N24" i="32"/>
  <c r="Y546" i="33"/>
  <c r="AA26" i="46"/>
  <c r="AB82" i="46"/>
  <c r="Z527" i="33"/>
  <c r="Z341" i="33"/>
  <c r="AD40" i="46"/>
  <c r="AB449" i="33"/>
  <c r="AB434" i="33"/>
  <c r="AB477" i="33"/>
  <c r="AB462" i="33"/>
  <c r="AB476" i="33"/>
  <c r="AB472" i="33"/>
  <c r="AB454" i="33"/>
  <c r="AB437" i="33"/>
  <c r="AB467" i="33"/>
  <c r="AB478" i="33"/>
  <c r="AB441" i="33"/>
  <c r="AB479" i="33"/>
  <c r="AB468" i="33"/>
  <c r="AB445" i="33"/>
  <c r="AB480" i="33"/>
  <c r="AB475" i="33"/>
  <c r="AB458" i="33"/>
  <c r="AB551" i="33"/>
  <c r="AE15" i="46"/>
  <c r="AC405" i="33"/>
  <c r="AC404" i="33"/>
  <c r="AC47" i="33"/>
  <c r="U85" i="46"/>
  <c r="U117" i="51" s="1"/>
  <c r="T117" i="51" s="1"/>
  <c r="S354" i="33"/>
  <c r="O126" i="36"/>
  <c r="W28" i="46"/>
  <c r="AM43" i="51" s="1"/>
  <c r="AL43" i="51" s="1"/>
  <c r="U102" i="33"/>
  <c r="U416" i="33"/>
  <c r="X42" i="46"/>
  <c r="V443" i="33"/>
  <c r="V460" i="33"/>
  <c r="V464" i="33"/>
  <c r="V447" i="33"/>
  <c r="V439" i="33"/>
  <c r="V474" i="33"/>
  <c r="V451" i="33"/>
  <c r="V456" i="33"/>
  <c r="V436" i="33"/>
  <c r="V470" i="33"/>
  <c r="V465" i="33"/>
  <c r="M65" i="32"/>
  <c r="M64" i="32"/>
  <c r="AD77" i="46"/>
  <c r="AB523" i="33"/>
  <c r="P46" i="46"/>
  <c r="N188" i="33"/>
  <c r="N488" i="33"/>
  <c r="N187" i="33"/>
  <c r="N552" i="33"/>
  <c r="I162" i="37"/>
  <c r="O13" i="46"/>
  <c r="M398" i="33"/>
  <c r="M396" i="33"/>
  <c r="M395" i="33"/>
  <c r="M399" i="33"/>
  <c r="M397" i="33"/>
  <c r="M400" i="33"/>
  <c r="M537" i="33"/>
  <c r="I54" i="37"/>
  <c r="N103" i="32"/>
  <c r="N495" i="33"/>
  <c r="P63" i="46"/>
  <c r="AA413" i="33"/>
  <c r="AC21" i="46"/>
  <c r="W75" i="46"/>
  <c r="AM104" i="51" s="1"/>
  <c r="AL104" i="51" s="1"/>
  <c r="U521" i="33"/>
  <c r="U556" i="33"/>
  <c r="R522" i="33"/>
  <c r="T76" i="46"/>
  <c r="AH109" i="49" s="1"/>
  <c r="R316" i="33"/>
  <c r="AA8" i="46"/>
  <c r="Y388" i="33"/>
  <c r="Y389" i="33"/>
  <c r="Y390" i="33"/>
  <c r="Y534" i="33"/>
  <c r="X526" i="33"/>
  <c r="Z81" i="46"/>
  <c r="M555" i="33"/>
  <c r="O54" i="46"/>
  <c r="M225" i="33"/>
  <c r="R496" i="33"/>
  <c r="T64" i="46"/>
  <c r="AH95" i="49" s="1"/>
  <c r="AB78" i="32"/>
  <c r="F92" i="46"/>
  <c r="W68" i="46"/>
  <c r="AM96" i="51" s="1"/>
  <c r="U504" i="33"/>
  <c r="U502" i="33"/>
  <c r="U503" i="33"/>
  <c r="U505" i="33"/>
  <c r="AC487" i="33"/>
  <c r="AE45" i="46"/>
  <c r="AE60" i="46"/>
  <c r="AC494" i="33"/>
  <c r="X49" i="46"/>
  <c r="V491" i="33"/>
  <c r="V202" i="33"/>
  <c r="V201" i="33"/>
  <c r="V554" i="33"/>
  <c r="N546" i="33"/>
  <c r="P26" i="46"/>
  <c r="Z49" i="46"/>
  <c r="X201" i="33"/>
  <c r="X491" i="33"/>
  <c r="X202" i="33"/>
  <c r="X554" i="33"/>
  <c r="Z547" i="33"/>
  <c r="AB27" i="46"/>
  <c r="Z15" i="46"/>
  <c r="X405" i="33"/>
  <c r="X404" i="33"/>
  <c r="X47" i="33"/>
  <c r="AE49" i="46"/>
  <c r="AC491" i="33"/>
  <c r="AC202" i="33"/>
  <c r="AC201" i="33"/>
  <c r="AC554" i="33"/>
  <c r="Y35" i="32"/>
  <c r="Y36" i="32"/>
  <c r="Q14" i="46"/>
  <c r="O401" i="33"/>
  <c r="O403" i="33"/>
  <c r="O402" i="33"/>
  <c r="O538" i="33"/>
  <c r="Y69" i="46"/>
  <c r="W506" i="33"/>
  <c r="W507" i="33"/>
  <c r="W508" i="33"/>
  <c r="S70" i="32"/>
  <c r="S69" i="32"/>
  <c r="Z30" i="46"/>
  <c r="X112" i="33"/>
  <c r="X548" i="33"/>
  <c r="AB25" i="46"/>
  <c r="Z89" i="33"/>
  <c r="Z88" i="33"/>
  <c r="R76" i="32"/>
  <c r="R75" i="32"/>
  <c r="O74" i="46"/>
  <c r="M519" i="33"/>
  <c r="M520" i="33"/>
  <c r="M518" i="33"/>
  <c r="AA53" i="46"/>
  <c r="Y220" i="33"/>
  <c r="Y219" i="33"/>
  <c r="AC547" i="33"/>
  <c r="AE27" i="46"/>
  <c r="P497" i="33"/>
  <c r="R65" i="46"/>
  <c r="P493" i="33"/>
  <c r="R59" i="46"/>
  <c r="R20" i="46"/>
  <c r="P412" i="33"/>
  <c r="P545" i="33"/>
  <c r="S110" i="32"/>
  <c r="AA546" i="33"/>
  <c r="AC26" i="46"/>
  <c r="R40" i="46"/>
  <c r="P475" i="33"/>
  <c r="P441" i="33"/>
  <c r="P480" i="33"/>
  <c r="P467" i="33"/>
  <c r="P472" i="33"/>
  <c r="P477" i="33"/>
  <c r="P476" i="33"/>
  <c r="P478" i="33"/>
  <c r="P445" i="33"/>
  <c r="P454" i="33"/>
  <c r="P449" i="33"/>
  <c r="P434" i="33"/>
  <c r="P468" i="33"/>
  <c r="P462" i="33"/>
  <c r="P479" i="33"/>
  <c r="P437" i="33"/>
  <c r="P458" i="33"/>
  <c r="P551" i="33"/>
  <c r="W15" i="46"/>
  <c r="AM27" i="51" s="1"/>
  <c r="AL27" i="51" s="1"/>
  <c r="U47" i="33"/>
  <c r="U405" i="33"/>
  <c r="U404" i="33"/>
  <c r="N415" i="33"/>
  <c r="P23" i="46"/>
  <c r="AB85" i="46"/>
  <c r="Z354" i="33"/>
  <c r="T114" i="32"/>
  <c r="AD42" i="46"/>
  <c r="AB456" i="33"/>
  <c r="AB439" i="33"/>
  <c r="AB436" i="33"/>
  <c r="AB447" i="33"/>
  <c r="AB451" i="33"/>
  <c r="AB460" i="33"/>
  <c r="AB474" i="33"/>
  <c r="AB465" i="33"/>
  <c r="AB443" i="33"/>
  <c r="AB464" i="33"/>
  <c r="AB470" i="33"/>
  <c r="V38" i="46"/>
  <c r="AD57" i="51" s="1"/>
  <c r="AC57" i="51" s="1"/>
  <c r="T429" i="33"/>
  <c r="T423" i="33"/>
  <c r="T418" i="33"/>
  <c r="T453" i="33"/>
  <c r="T427" i="33"/>
  <c r="T432" i="33"/>
  <c r="T431" i="33"/>
  <c r="T425" i="33"/>
  <c r="T420" i="33"/>
  <c r="W525" i="33"/>
  <c r="Y80" i="46"/>
  <c r="R64" i="32"/>
  <c r="R65" i="32"/>
  <c r="I83" i="37"/>
  <c r="AC77" i="46"/>
  <c r="AA523" i="33"/>
  <c r="T46" i="46"/>
  <c r="AH71" i="49" s="1"/>
  <c r="R488" i="33"/>
  <c r="R188" i="33"/>
  <c r="R187" i="33"/>
  <c r="R552" i="33"/>
  <c r="X13" i="46"/>
  <c r="V396" i="33"/>
  <c r="V395" i="33"/>
  <c r="V398" i="33"/>
  <c r="V400" i="33"/>
  <c r="V399" i="33"/>
  <c r="V397" i="33"/>
  <c r="V537" i="33"/>
  <c r="I46" i="37"/>
  <c r="Q103" i="32"/>
  <c r="O495" i="33"/>
  <c r="Q63" i="46"/>
  <c r="Y413" i="33"/>
  <c r="AA21" i="46"/>
  <c r="Z75" i="46"/>
  <c r="X521" i="33"/>
  <c r="X556" i="33"/>
  <c r="S522" i="33"/>
  <c r="U76" i="46"/>
  <c r="U106" i="51" s="1"/>
  <c r="T106" i="51" s="1"/>
  <c r="S316" i="33"/>
  <c r="Q8" i="46"/>
  <c r="O388" i="33"/>
  <c r="O390" i="33"/>
  <c r="O389" i="33"/>
  <c r="O534" i="33"/>
  <c r="W526" i="33"/>
  <c r="Y81" i="46"/>
  <c r="P54" i="46"/>
  <c r="N225" i="33"/>
  <c r="N555" i="33"/>
  <c r="O170" i="36"/>
  <c r="AA496" i="33"/>
  <c r="AC64" i="46"/>
  <c r="I8" i="32"/>
  <c r="J8" i="32" s="1"/>
  <c r="I8" i="33"/>
  <c r="J8" i="33" s="1"/>
  <c r="G4" i="31"/>
  <c r="X68" i="46"/>
  <c r="V505" i="33"/>
  <c r="V504" i="33"/>
  <c r="V503" i="33"/>
  <c r="V502" i="33"/>
  <c r="Z487" i="33"/>
  <c r="AB45" i="46"/>
  <c r="V60" i="46"/>
  <c r="AD88" i="51" s="1"/>
  <c r="T494" i="33"/>
  <c r="S546" i="33"/>
  <c r="U26" i="46"/>
  <c r="U40" i="51" s="1"/>
  <c r="T40" i="51" s="1"/>
  <c r="X82" i="46"/>
  <c r="V527" i="33"/>
  <c r="V341" i="33"/>
  <c r="AC40" i="46"/>
  <c r="AA480" i="33"/>
  <c r="AA479" i="33"/>
  <c r="AA476" i="33"/>
  <c r="AA477" i="33"/>
  <c r="AA441" i="33"/>
  <c r="AA475" i="33"/>
  <c r="AA468" i="33"/>
  <c r="AA454" i="33"/>
  <c r="AA437" i="33"/>
  <c r="AA458" i="33"/>
  <c r="AA467" i="33"/>
  <c r="AA449" i="33"/>
  <c r="AA434" i="33"/>
  <c r="AA472" i="33"/>
  <c r="AA462" i="33"/>
  <c r="AA478" i="33"/>
  <c r="AA445" i="33"/>
  <c r="AA551" i="33"/>
  <c r="AB15" i="46"/>
  <c r="Z405" i="33"/>
  <c r="Z404" i="33"/>
  <c r="Z47" i="33"/>
  <c r="V415" i="33"/>
  <c r="X23" i="46"/>
  <c r="V416" i="33"/>
  <c r="X28" i="46"/>
  <c r="V102" i="33"/>
  <c r="I168" i="37"/>
  <c r="AE42" i="46"/>
  <c r="AC439" i="33"/>
  <c r="AC470" i="33"/>
  <c r="AC456" i="33"/>
  <c r="AC465" i="33"/>
  <c r="AC443" i="33"/>
  <c r="AC464" i="33"/>
  <c r="AC447" i="33"/>
  <c r="AC474" i="33"/>
  <c r="AC451" i="33"/>
  <c r="AC460" i="33"/>
  <c r="AC436" i="33"/>
  <c r="AB38" i="46"/>
  <c r="Z418" i="33"/>
  <c r="Z425" i="33"/>
  <c r="Z423" i="33"/>
  <c r="Z453" i="33"/>
  <c r="Z432" i="33"/>
  <c r="Z431" i="33"/>
  <c r="Z429" i="33"/>
  <c r="Z427" i="33"/>
  <c r="Z420" i="33"/>
  <c r="Y525" i="33"/>
  <c r="AA80" i="46"/>
  <c r="U65" i="32"/>
  <c r="U64" i="32"/>
  <c r="Y77" i="46"/>
  <c r="W523" i="33"/>
  <c r="X46" i="46"/>
  <c r="V488" i="33"/>
  <c r="V187" i="33"/>
  <c r="V188" i="33"/>
  <c r="V552" i="33"/>
  <c r="N13" i="46"/>
  <c r="L400" i="33"/>
  <c r="L396" i="33"/>
  <c r="L395" i="33"/>
  <c r="L397" i="33"/>
  <c r="L398" i="33"/>
  <c r="L399" i="33"/>
  <c r="L537" i="33"/>
  <c r="V495" i="33"/>
  <c r="X63" i="46"/>
  <c r="X413" i="33"/>
  <c r="Z21" i="46"/>
  <c r="T522" i="33"/>
  <c r="V76" i="46"/>
  <c r="AD106" i="51" s="1"/>
  <c r="AC106" i="51" s="1"/>
  <c r="T316" i="33"/>
  <c r="R8" i="46"/>
  <c r="P388" i="33"/>
  <c r="P389" i="33"/>
  <c r="P390" i="33"/>
  <c r="P534" i="33"/>
  <c r="P526" i="33"/>
  <c r="R81" i="46"/>
  <c r="Q54" i="46"/>
  <c r="O225" i="33"/>
  <c r="O555" i="33"/>
  <c r="V78" i="32"/>
  <c r="R68" i="46"/>
  <c r="P505" i="33"/>
  <c r="P503" i="33"/>
  <c r="P502" i="33"/>
  <c r="P504" i="33"/>
  <c r="Q487" i="33"/>
  <c r="S45" i="46"/>
  <c r="U494" i="33"/>
  <c r="W60" i="46"/>
  <c r="AM88" i="51" s="1"/>
  <c r="AD11" i="46"/>
  <c r="AB392" i="33"/>
  <c r="AB27" i="33"/>
  <c r="AB393" i="33"/>
  <c r="AB536" i="33"/>
  <c r="AB497" i="33"/>
  <c r="AD65" i="46"/>
  <c r="AC20" i="46"/>
  <c r="AA412" i="33"/>
  <c r="AA545" i="33"/>
  <c r="AC49" i="46"/>
  <c r="AA491" i="33"/>
  <c r="AA201" i="33"/>
  <c r="AA202" i="33"/>
  <c r="AA554" i="33"/>
  <c r="Q74" i="46"/>
  <c r="O520" i="33"/>
  <c r="O519" i="33"/>
  <c r="O518" i="33"/>
  <c r="S220" i="33"/>
  <c r="U53" i="46"/>
  <c r="U79" i="51" s="1"/>
  <c r="T79" i="51" s="1"/>
  <c r="S219" i="33"/>
  <c r="Y493" i="33"/>
  <c r="AA59" i="46"/>
  <c r="AD49" i="46"/>
  <c r="AB491" i="33"/>
  <c r="AB201" i="33"/>
  <c r="AB202" i="33"/>
  <c r="AB554" i="33"/>
  <c r="N69" i="46"/>
  <c r="L506" i="33"/>
  <c r="L507" i="33"/>
  <c r="L508" i="33"/>
  <c r="AB76" i="32"/>
  <c r="AB75" i="32"/>
  <c r="T547" i="33"/>
  <c r="V27" i="46"/>
  <c r="AD41" i="51" s="1"/>
  <c r="AC41" i="51" s="1"/>
  <c r="V20" i="46"/>
  <c r="AD32" i="51" s="1"/>
  <c r="AC32" i="51" s="1"/>
  <c r="T412" i="33"/>
  <c r="T545" i="33"/>
  <c r="I58" i="37"/>
  <c r="AB546" i="33"/>
  <c r="AD26" i="46"/>
  <c r="U527" i="33"/>
  <c r="W82" i="46"/>
  <c r="AM113" i="51" s="1"/>
  <c r="AL113" i="51" s="1"/>
  <c r="U341" i="33"/>
  <c r="P40" i="46"/>
  <c r="N468" i="33"/>
  <c r="N467" i="33"/>
  <c r="N478" i="33"/>
  <c r="N472" i="33"/>
  <c r="N454" i="33"/>
  <c r="N445" i="33"/>
  <c r="N476" i="33"/>
  <c r="N434" i="33"/>
  <c r="N441" i="33"/>
  <c r="N462" i="33"/>
  <c r="N480" i="33"/>
  <c r="N479" i="33"/>
  <c r="N475" i="33"/>
  <c r="N449" i="33"/>
  <c r="N477" i="33"/>
  <c r="N437" i="33"/>
  <c r="N458" i="33"/>
  <c r="N551" i="33"/>
  <c r="Q15" i="46"/>
  <c r="O47" i="33"/>
  <c r="O405" i="33"/>
  <c r="O404" i="33"/>
  <c r="X415" i="33"/>
  <c r="Z23" i="46"/>
  <c r="Z85" i="46"/>
  <c r="X354" i="33"/>
  <c r="S416" i="33"/>
  <c r="U28" i="46"/>
  <c r="U43" i="51" s="1"/>
  <c r="T43" i="51" s="1"/>
  <c r="S102" i="33"/>
  <c r="W42" i="46"/>
  <c r="AM61" i="51" s="1"/>
  <c r="AL61" i="51" s="1"/>
  <c r="U439" i="33"/>
  <c r="U443" i="33"/>
  <c r="U470" i="33"/>
  <c r="U460" i="33"/>
  <c r="U447" i="33"/>
  <c r="U465" i="33"/>
  <c r="U464" i="33"/>
  <c r="U474" i="33"/>
  <c r="U451" i="33"/>
  <c r="U456" i="33"/>
  <c r="U436" i="33"/>
  <c r="I190" i="37"/>
  <c r="Z38" i="46"/>
  <c r="X453" i="33"/>
  <c r="X429" i="33"/>
  <c r="X427" i="33"/>
  <c r="X431" i="33"/>
  <c r="X420" i="33"/>
  <c r="X432" i="33"/>
  <c r="X423" i="33"/>
  <c r="X418" i="33"/>
  <c r="X425" i="33"/>
  <c r="V53" i="32"/>
  <c r="Q80" i="46"/>
  <c r="O525" i="33"/>
  <c r="W64" i="32"/>
  <c r="Q46" i="46"/>
  <c r="O187" i="33"/>
  <c r="O488" i="33"/>
  <c r="O188" i="33"/>
  <c r="O552" i="33"/>
  <c r="AB13" i="46"/>
  <c r="Z397" i="33"/>
  <c r="Z399" i="33"/>
  <c r="Z400" i="33"/>
  <c r="Z396" i="33"/>
  <c r="Z398" i="33"/>
  <c r="Z395" i="33"/>
  <c r="Z537" i="33"/>
  <c r="W103" i="32"/>
  <c r="P495" i="33"/>
  <c r="R63" i="46"/>
  <c r="O413" i="33"/>
  <c r="Q21" i="46"/>
  <c r="AC75" i="46"/>
  <c r="AA521" i="33"/>
  <c r="AA556" i="33"/>
  <c r="W522" i="33"/>
  <c r="Y76" i="46"/>
  <c r="W316" i="33"/>
  <c r="AD8" i="46"/>
  <c r="AB390" i="33"/>
  <c r="AB388" i="33"/>
  <c r="AB389" i="33"/>
  <c r="AB534" i="33"/>
  <c r="AB526" i="33"/>
  <c r="AD81" i="46"/>
  <c r="Y555" i="33"/>
  <c r="AA54" i="46"/>
  <c r="Y225" i="33"/>
  <c r="X496" i="33"/>
  <c r="Z64" i="46"/>
  <c r="O90" i="36"/>
  <c r="S68" i="46"/>
  <c r="Q504" i="33"/>
  <c r="Q502" i="33"/>
  <c r="Q505" i="33"/>
  <c r="Q503" i="33"/>
  <c r="T487" i="33"/>
  <c r="V45" i="46"/>
  <c r="AD65" i="51" s="1"/>
  <c r="AC65" i="51" s="1"/>
  <c r="AA60" i="46"/>
  <c r="Y494" i="33"/>
  <c r="X25" i="46"/>
  <c r="V89" i="33"/>
  <c r="V88" i="33"/>
  <c r="AB69" i="46"/>
  <c r="Z508" i="33"/>
  <c r="Z506" i="33"/>
  <c r="Z507" i="33"/>
  <c r="X547" i="33"/>
  <c r="Z27" i="46"/>
  <c r="I188" i="37"/>
  <c r="V497" i="33"/>
  <c r="X65" i="46"/>
  <c r="T49" i="46"/>
  <c r="AH76" i="49" s="1"/>
  <c r="R491" i="33"/>
  <c r="R202" i="33"/>
  <c r="R201" i="33"/>
  <c r="R554" i="33"/>
  <c r="L36" i="32"/>
  <c r="L35" i="32"/>
  <c r="V14" i="46"/>
  <c r="AD25" i="51" s="1"/>
  <c r="AC25" i="51" s="1"/>
  <c r="T403" i="33"/>
  <c r="T401" i="33"/>
  <c r="T402" i="33"/>
  <c r="T538" i="33"/>
  <c r="Z69" i="46"/>
  <c r="X507" i="33"/>
  <c r="X508" i="33"/>
  <c r="X506" i="33"/>
  <c r="R69" i="32"/>
  <c r="R70" i="32"/>
  <c r="S19" i="46"/>
  <c r="Q411" i="33"/>
  <c r="Q543" i="33"/>
  <c r="Q544" i="33"/>
  <c r="Q542" i="33"/>
  <c r="U89" i="33"/>
  <c r="W25" i="46"/>
  <c r="AM39" i="51" s="1"/>
  <c r="U88" i="33"/>
  <c r="M76" i="32"/>
  <c r="M75" i="32"/>
  <c r="S74" i="46"/>
  <c r="Q519" i="33"/>
  <c r="Q518" i="33"/>
  <c r="Q520" i="33"/>
  <c r="Z220" i="33"/>
  <c r="AB53" i="46"/>
  <c r="Z219" i="33"/>
  <c r="Y547" i="33"/>
  <c r="AA27" i="46"/>
  <c r="Y497" i="33"/>
  <c r="AA65" i="46"/>
  <c r="AD47" i="46"/>
  <c r="AB489" i="33"/>
  <c r="AB553" i="33"/>
  <c r="W20" i="46"/>
  <c r="AM32" i="51" s="1"/>
  <c r="AL32" i="51" s="1"/>
  <c r="U412" i="33"/>
  <c r="U545" i="33"/>
  <c r="Z546" i="33"/>
  <c r="AB26" i="46"/>
  <c r="AA82" i="46"/>
  <c r="Y527" i="33"/>
  <c r="Y341" i="33"/>
  <c r="AE40" i="46"/>
  <c r="AC437" i="33"/>
  <c r="AC479" i="33"/>
  <c r="AC449" i="33"/>
  <c r="AC477" i="33"/>
  <c r="AC480" i="33"/>
  <c r="AC468" i="33"/>
  <c r="AC454" i="33"/>
  <c r="AC467" i="33"/>
  <c r="AC445" i="33"/>
  <c r="AC476" i="33"/>
  <c r="AC434" i="33"/>
  <c r="AC475" i="33"/>
  <c r="AC458" i="33"/>
  <c r="AC462" i="33"/>
  <c r="AC441" i="33"/>
  <c r="AC472" i="33"/>
  <c r="AC478" i="33"/>
  <c r="AC551" i="33"/>
  <c r="W415" i="33"/>
  <c r="Y23" i="46"/>
  <c r="R354" i="33"/>
  <c r="T85" i="46"/>
  <c r="AH120" i="49" s="1"/>
  <c r="N201" i="33"/>
  <c r="P51" i="46"/>
  <c r="W114" i="32"/>
  <c r="Q416" i="33"/>
  <c r="S28" i="46"/>
  <c r="Q102" i="33"/>
  <c r="Y42" i="46"/>
  <c r="W464" i="33"/>
  <c r="W456" i="33"/>
  <c r="W436" i="33"/>
  <c r="W447" i="33"/>
  <c r="W465" i="33"/>
  <c r="W439" i="33"/>
  <c r="W460" i="33"/>
  <c r="W443" i="33"/>
  <c r="W470" i="33"/>
  <c r="W451" i="33"/>
  <c r="W474" i="33"/>
  <c r="AA38" i="46"/>
  <c r="Y431" i="33"/>
  <c r="Y423" i="33"/>
  <c r="Y420" i="33"/>
  <c r="Y432" i="33"/>
  <c r="Y427" i="33"/>
  <c r="Y453" i="33"/>
  <c r="Y418" i="33"/>
  <c r="Y429" i="33"/>
  <c r="Y425" i="33"/>
  <c r="N525" i="33"/>
  <c r="P80" i="46"/>
  <c r="P65" i="32"/>
  <c r="P64" i="32"/>
  <c r="AB70" i="46"/>
  <c r="Z515" i="33"/>
  <c r="Z512" i="33"/>
  <c r="Z513" i="33"/>
  <c r="Z509" i="33"/>
  <c r="Z511" i="33"/>
  <c r="Z510" i="33"/>
  <c r="Z514" i="33"/>
  <c r="O79" i="36"/>
  <c r="P79" i="36" s="1"/>
  <c r="R523" i="33"/>
  <c r="T77" i="46"/>
  <c r="AH110" i="49" s="1"/>
  <c r="T394" i="33"/>
  <c r="V12" i="46"/>
  <c r="AD23" i="51" s="1"/>
  <c r="AC23" i="51" s="1"/>
  <c r="T33" i="33"/>
  <c r="V10" i="46"/>
  <c r="AD19" i="51" s="1"/>
  <c r="AC19" i="51" s="1"/>
  <c r="T391" i="33"/>
  <c r="T22" i="33"/>
  <c r="T535" i="33"/>
  <c r="T103" i="32"/>
  <c r="L495" i="33"/>
  <c r="N63" i="46"/>
  <c r="S413" i="33"/>
  <c r="U21" i="46"/>
  <c r="U33" i="51" s="1"/>
  <c r="N522" i="33"/>
  <c r="P76" i="46"/>
  <c r="N316" i="33"/>
  <c r="U24" i="32"/>
  <c r="Z98" i="32"/>
  <c r="O526" i="33"/>
  <c r="Q81" i="46"/>
  <c r="AA555" i="33"/>
  <c r="AC54" i="46"/>
  <c r="M496" i="33"/>
  <c r="O64" i="46"/>
  <c r="P68" i="46"/>
  <c r="N504" i="33"/>
  <c r="N503" i="33"/>
  <c r="N502" i="33"/>
  <c r="N505" i="33"/>
  <c r="P487" i="33"/>
  <c r="R45" i="46"/>
  <c r="O48" i="36"/>
  <c r="P37" i="46"/>
  <c r="N483" i="33"/>
  <c r="N486" i="33"/>
  <c r="N452" i="33"/>
  <c r="N428" i="33"/>
  <c r="N482" i="33"/>
  <c r="N481" i="33"/>
  <c r="N422" i="33"/>
  <c r="N485" i="33"/>
  <c r="N417" i="33"/>
  <c r="N484" i="33"/>
  <c r="N424" i="33"/>
  <c r="N430" i="33"/>
  <c r="N419" i="33"/>
  <c r="N421" i="33"/>
  <c r="N426" i="33"/>
  <c r="N142" i="33"/>
  <c r="N549" i="33"/>
  <c r="N550" i="33"/>
  <c r="X414" i="33"/>
  <c r="Z22" i="46"/>
  <c r="AA394" i="33"/>
  <c r="AC12" i="46"/>
  <c r="AA33" i="33"/>
  <c r="AD69" i="46"/>
  <c r="AB506" i="33"/>
  <c r="AB508" i="33"/>
  <c r="AB507" i="33"/>
  <c r="M299" i="33"/>
  <c r="O73" i="46"/>
  <c r="U20" i="46"/>
  <c r="U32" i="51" s="1"/>
  <c r="S412" i="33"/>
  <c r="S545" i="33"/>
  <c r="P35" i="32"/>
  <c r="W14" i="46"/>
  <c r="AM25" i="51" s="1"/>
  <c r="AL25" i="51" s="1"/>
  <c r="U402" i="33"/>
  <c r="U401" i="33"/>
  <c r="U403" i="33"/>
  <c r="U538" i="33"/>
  <c r="N30" i="46"/>
  <c r="L112" i="33"/>
  <c r="L548" i="33"/>
  <c r="S25" i="46"/>
  <c r="Q89" i="33"/>
  <c r="Q88" i="33"/>
  <c r="AE74" i="46"/>
  <c r="AC518" i="33"/>
  <c r="AC519" i="33"/>
  <c r="AC520" i="33"/>
  <c r="V53" i="46"/>
  <c r="AD79" i="51" s="1"/>
  <c r="AC79" i="51" s="1"/>
  <c r="T220" i="33"/>
  <c r="T219" i="33"/>
  <c r="I52" i="37"/>
  <c r="I146" i="37"/>
  <c r="T47" i="46"/>
  <c r="AH72" i="49" s="1"/>
  <c r="R489" i="33"/>
  <c r="R553" i="33"/>
  <c r="AA35" i="32"/>
  <c r="AA36" i="32"/>
  <c r="Z14" i="46"/>
  <c r="X401" i="33"/>
  <c r="X403" i="33"/>
  <c r="X402" i="33"/>
  <c r="X538" i="33"/>
  <c r="AA69" i="46"/>
  <c r="Y508" i="33"/>
  <c r="Y506" i="33"/>
  <c r="Y507" i="33"/>
  <c r="U70" i="32"/>
  <c r="U69" i="32"/>
  <c r="X19" i="46"/>
  <c r="V411" i="33"/>
  <c r="V544" i="33"/>
  <c r="V542" i="33"/>
  <c r="V543" i="33"/>
  <c r="T89" i="33"/>
  <c r="V25" i="46"/>
  <c r="AD39" i="51" s="1"/>
  <c r="T88" i="33"/>
  <c r="AC76" i="32"/>
  <c r="AC75" i="32"/>
  <c r="P74" i="46"/>
  <c r="N519" i="33"/>
  <c r="N520" i="33"/>
  <c r="N518" i="33"/>
  <c r="R44" i="32"/>
  <c r="AC220" i="33"/>
  <c r="AE53" i="46"/>
  <c r="AC219" i="33"/>
  <c r="S547" i="33"/>
  <c r="U27" i="46"/>
  <c r="U41" i="51" s="1"/>
  <c r="T41" i="51" s="1"/>
  <c r="AC497" i="33"/>
  <c r="AE65" i="46"/>
  <c r="U47" i="46"/>
  <c r="U69" i="51" s="1"/>
  <c r="T69" i="51" s="1"/>
  <c r="S489" i="33"/>
  <c r="S553" i="33"/>
  <c r="AD20" i="46"/>
  <c r="AB412" i="33"/>
  <c r="AB545" i="33"/>
  <c r="I71" i="37"/>
  <c r="L546" i="33"/>
  <c r="N26" i="46"/>
  <c r="I126" i="37"/>
  <c r="AB527" i="33"/>
  <c r="AD82" i="46"/>
  <c r="AB341" i="33"/>
  <c r="Y40" i="46"/>
  <c r="W475" i="33"/>
  <c r="W449" i="33"/>
  <c r="W467" i="33"/>
  <c r="W462" i="33"/>
  <c r="W478" i="33"/>
  <c r="W458" i="33"/>
  <c r="W468" i="33"/>
  <c r="W480" i="33"/>
  <c r="W437" i="33"/>
  <c r="W445" i="33"/>
  <c r="W479" i="33"/>
  <c r="W476" i="33"/>
  <c r="W441" i="33"/>
  <c r="W472" i="33"/>
  <c r="W434" i="33"/>
  <c r="W454" i="33"/>
  <c r="W477" i="33"/>
  <c r="W551" i="33"/>
  <c r="Z415" i="33"/>
  <c r="AB23" i="46"/>
  <c r="R85" i="46"/>
  <c r="P354" i="33"/>
  <c r="AA42" i="46"/>
  <c r="Y460" i="33"/>
  <c r="Y465" i="33"/>
  <c r="Y436" i="33"/>
  <c r="Y474" i="33"/>
  <c r="Y439" i="33"/>
  <c r="Y447" i="33"/>
  <c r="Y456" i="33"/>
  <c r="Y443" i="33"/>
  <c r="Y470" i="33"/>
  <c r="Y464" i="33"/>
  <c r="Y451" i="33"/>
  <c r="Q38" i="46"/>
  <c r="O418" i="33"/>
  <c r="O432" i="33"/>
  <c r="O431" i="33"/>
  <c r="O425" i="33"/>
  <c r="O429" i="33"/>
  <c r="O423" i="33"/>
  <c r="O453" i="33"/>
  <c r="O427" i="33"/>
  <c r="O420" i="33"/>
  <c r="P197" i="36"/>
  <c r="Q197" i="37"/>
  <c r="Z525" i="33"/>
  <c r="AB80" i="46"/>
  <c r="AC65" i="32"/>
  <c r="N70" i="46"/>
  <c r="L515" i="33"/>
  <c r="L510" i="33"/>
  <c r="L511" i="33"/>
  <c r="L509" i="33"/>
  <c r="L513" i="33"/>
  <c r="L514" i="33"/>
  <c r="L512" i="33"/>
  <c r="O77" i="46"/>
  <c r="M523" i="33"/>
  <c r="Y394" i="33"/>
  <c r="AA12" i="46"/>
  <c r="Y33" i="33"/>
  <c r="S44" i="32"/>
  <c r="I182" i="37"/>
  <c r="AC225" i="33"/>
  <c r="AE55" i="46"/>
  <c r="Z495" i="33"/>
  <c r="AB63" i="46"/>
  <c r="T413" i="33"/>
  <c r="V21" i="46"/>
  <c r="AD33" i="51" s="1"/>
  <c r="AC33" i="51" s="1"/>
  <c r="Q522" i="33"/>
  <c r="S76" i="46"/>
  <c r="Q316" i="33"/>
  <c r="T8" i="46"/>
  <c r="AH19" i="49" s="1"/>
  <c r="R388" i="33"/>
  <c r="R389" i="33"/>
  <c r="R390" i="33"/>
  <c r="R534" i="33"/>
  <c r="AC526" i="33"/>
  <c r="AE81" i="46"/>
  <c r="R54" i="46"/>
  <c r="P225" i="33"/>
  <c r="P555" i="33"/>
  <c r="U496" i="33"/>
  <c r="W64" i="46"/>
  <c r="AM92" i="51" s="1"/>
  <c r="AL92" i="51" s="1"/>
  <c r="AA78" i="32"/>
  <c r="V50" i="32"/>
  <c r="V68" i="46"/>
  <c r="AD96" i="51" s="1"/>
  <c r="AC96" i="51" s="1"/>
  <c r="T503" i="33"/>
  <c r="T504" i="33"/>
  <c r="T502" i="33"/>
  <c r="T505" i="33"/>
  <c r="L487" i="33"/>
  <c r="N45" i="46"/>
  <c r="I48" i="37"/>
  <c r="AB60" i="32"/>
  <c r="P60" i="46"/>
  <c r="N494" i="33"/>
  <c r="AA14" i="46"/>
  <c r="Y403" i="33"/>
  <c r="Y401" i="33"/>
  <c r="Y402" i="33"/>
  <c r="Y538" i="33"/>
  <c r="P49" i="46"/>
  <c r="N491" i="33"/>
  <c r="N202" i="33"/>
  <c r="N554" i="33"/>
  <c r="V547" i="33"/>
  <c r="X27" i="46"/>
  <c r="V35" i="32"/>
  <c r="AD14" i="46"/>
  <c r="AB401" i="33"/>
  <c r="AB403" i="33"/>
  <c r="AB402" i="33"/>
  <c r="AB538" i="33"/>
  <c r="L70" i="32"/>
  <c r="L69" i="32"/>
  <c r="S30" i="46"/>
  <c r="Q112" i="33"/>
  <c r="Q548" i="33"/>
  <c r="Q25" i="46"/>
  <c r="O89" i="33"/>
  <c r="O88" i="33"/>
  <c r="I141" i="37"/>
  <c r="V76" i="32"/>
  <c r="V75" i="32"/>
  <c r="U49" i="46"/>
  <c r="U73" i="51" s="1"/>
  <c r="T73" i="51" s="1"/>
  <c r="S201" i="33"/>
  <c r="S202" i="33"/>
  <c r="S491" i="33"/>
  <c r="S554" i="33"/>
  <c r="U14" i="46"/>
  <c r="U25" i="51" s="1"/>
  <c r="T25" i="51" s="1"/>
  <c r="S402" i="33"/>
  <c r="S401" i="33"/>
  <c r="S403" i="33"/>
  <c r="S538" i="33"/>
  <c r="U69" i="46"/>
  <c r="U97" i="51" s="1"/>
  <c r="T97" i="51" s="1"/>
  <c r="S507" i="33"/>
  <c r="S506" i="33"/>
  <c r="S508" i="33"/>
  <c r="Y69" i="32"/>
  <c r="Y70" i="32"/>
  <c r="P19" i="46"/>
  <c r="N411" i="33"/>
  <c r="N544" i="33"/>
  <c r="N542" i="33"/>
  <c r="N543" i="33"/>
  <c r="O25" i="46"/>
  <c r="M89" i="33"/>
  <c r="M88" i="33"/>
  <c r="Y76" i="32"/>
  <c r="Y75" i="32"/>
  <c r="U74" i="46"/>
  <c r="U103" i="51" s="1"/>
  <c r="S518" i="33"/>
  <c r="S519" i="33"/>
  <c r="S520" i="33"/>
  <c r="Y53" i="46"/>
  <c r="W220" i="33"/>
  <c r="W219" i="33"/>
  <c r="O186" i="36"/>
  <c r="Q547" i="33"/>
  <c r="S27" i="46"/>
  <c r="M497" i="33"/>
  <c r="O65" i="46"/>
  <c r="S47" i="46"/>
  <c r="Q489" i="33"/>
  <c r="Q553" i="33"/>
  <c r="U36" i="32"/>
  <c r="N20" i="46"/>
  <c r="L412" i="33"/>
  <c r="L545" i="33"/>
  <c r="R524" i="33"/>
  <c r="T79" i="46"/>
  <c r="AH112" i="49" s="1"/>
  <c r="Q546" i="33"/>
  <c r="S26" i="46"/>
  <c r="L527" i="33"/>
  <c r="N82" i="46"/>
  <c r="L341" i="33"/>
  <c r="AB415" i="33"/>
  <c r="AD23" i="46"/>
  <c r="O202" i="36"/>
  <c r="AC42" i="46"/>
  <c r="AA443" i="33"/>
  <c r="AA436" i="33"/>
  <c r="AA439" i="33"/>
  <c r="AA460" i="33"/>
  <c r="AA456" i="33"/>
  <c r="AA470" i="33"/>
  <c r="AA447" i="33"/>
  <c r="AA474" i="33"/>
  <c r="AA465" i="33"/>
  <c r="AA464" i="33"/>
  <c r="AA451" i="33"/>
  <c r="R38" i="46"/>
  <c r="P453" i="33"/>
  <c r="P425" i="33"/>
  <c r="P420" i="33"/>
  <c r="P418" i="33"/>
  <c r="P427" i="33"/>
  <c r="P429" i="33"/>
  <c r="P423" i="33"/>
  <c r="P432" i="33"/>
  <c r="P431" i="33"/>
  <c r="O53" i="32"/>
  <c r="M525" i="33"/>
  <c r="O80" i="46"/>
  <c r="S64" i="32"/>
  <c r="AC70" i="46"/>
  <c r="AA513" i="33"/>
  <c r="AA509" i="33"/>
  <c r="AA511" i="33"/>
  <c r="AA510" i="33"/>
  <c r="AA512" i="33"/>
  <c r="AA514" i="33"/>
  <c r="AA515" i="33"/>
  <c r="N523" i="33"/>
  <c r="P77" i="46"/>
  <c r="O44" i="32"/>
  <c r="S10" i="46"/>
  <c r="Q22" i="33"/>
  <c r="Q391" i="33"/>
  <c r="Q535" i="33"/>
  <c r="S495" i="33"/>
  <c r="U63" i="46"/>
  <c r="U91" i="51" s="1"/>
  <c r="T91" i="51" s="1"/>
  <c r="W413" i="33"/>
  <c r="Y21" i="46"/>
  <c r="X522" i="33"/>
  <c r="Z76" i="46"/>
  <c r="X316" i="33"/>
  <c r="AB8" i="46"/>
  <c r="Z389" i="33"/>
  <c r="Z390" i="33"/>
  <c r="Z388" i="33"/>
  <c r="Z534" i="33"/>
  <c r="V24" i="32"/>
  <c r="Q98" i="32"/>
  <c r="Y526" i="33"/>
  <c r="AA81" i="46"/>
  <c r="T54" i="46"/>
  <c r="AH84" i="49" s="1"/>
  <c r="R555" i="33"/>
  <c r="V496" i="33"/>
  <c r="X64" i="46"/>
  <c r="AC68" i="46"/>
  <c r="AA502" i="33"/>
  <c r="AA505" i="33"/>
  <c r="AA504" i="33"/>
  <c r="AA503" i="33"/>
  <c r="AC60" i="32"/>
  <c r="W41" i="46"/>
  <c r="AM60" i="51" s="1"/>
  <c r="AL60" i="51" s="1"/>
  <c r="U459" i="33"/>
  <c r="U450" i="33"/>
  <c r="U438" i="33"/>
  <c r="U466" i="33"/>
  <c r="U463" i="33"/>
  <c r="U473" i="33"/>
  <c r="U469" i="33"/>
  <c r="U455" i="33"/>
  <c r="U435" i="33"/>
  <c r="U446" i="33"/>
  <c r="U442" i="33"/>
  <c r="N60" i="46"/>
  <c r="L494" i="33"/>
  <c r="S493" i="33"/>
  <c r="U59" i="46"/>
  <c r="U87" i="51" s="1"/>
  <c r="T87" i="51" s="1"/>
  <c r="P524" i="33"/>
  <c r="R79" i="46"/>
  <c r="X70" i="46"/>
  <c r="V515" i="33"/>
  <c r="V512" i="33"/>
  <c r="V510" i="33"/>
  <c r="V514" i="33"/>
  <c r="V509" i="33"/>
  <c r="V513" i="33"/>
  <c r="V511" i="33"/>
  <c r="X36" i="32"/>
  <c r="X35" i="32"/>
  <c r="AE14" i="46"/>
  <c r="AC401" i="33"/>
  <c r="AC403" i="33"/>
  <c r="AC402" i="33"/>
  <c r="AC538" i="33"/>
  <c r="AB30" i="46"/>
  <c r="Z112" i="33"/>
  <c r="Z548" i="33"/>
  <c r="AD53" i="46"/>
  <c r="AB220" i="33"/>
  <c r="AB219" i="33"/>
  <c r="S497" i="33"/>
  <c r="U65" i="46"/>
  <c r="U93" i="51" s="1"/>
  <c r="T93" i="51" s="1"/>
  <c r="W40" i="46"/>
  <c r="AM59" i="51" s="1"/>
  <c r="AL59" i="51" s="1"/>
  <c r="U437" i="33"/>
  <c r="U462" i="33"/>
  <c r="U468" i="33"/>
  <c r="U477" i="33"/>
  <c r="U475" i="33"/>
  <c r="U478" i="33"/>
  <c r="U454" i="33"/>
  <c r="U472" i="33"/>
  <c r="U434" i="33"/>
  <c r="U476" i="33"/>
  <c r="U441" i="33"/>
  <c r="U479" i="33"/>
  <c r="U449" i="33"/>
  <c r="U458" i="33"/>
  <c r="U467" i="33"/>
  <c r="U480" i="33"/>
  <c r="U445" i="33"/>
  <c r="U551" i="33"/>
  <c r="M415" i="33"/>
  <c r="O23" i="46"/>
  <c r="W85" i="46"/>
  <c r="AM117" i="51" s="1"/>
  <c r="AL117" i="51" s="1"/>
  <c r="U354" i="33"/>
  <c r="P414" i="33"/>
  <c r="R22" i="46"/>
  <c r="O528" i="33"/>
  <c r="Q84" i="46"/>
  <c r="U42" i="46"/>
  <c r="U61" i="51" s="1"/>
  <c r="T61" i="51" s="1"/>
  <c r="S443" i="33"/>
  <c r="S460" i="33"/>
  <c r="S451" i="33"/>
  <c r="S465" i="33"/>
  <c r="S439" i="33"/>
  <c r="S456" i="33"/>
  <c r="S447" i="33"/>
  <c r="S474" i="33"/>
  <c r="S464" i="33"/>
  <c r="S436" i="33"/>
  <c r="S470" i="33"/>
  <c r="N38" i="46"/>
  <c r="L429" i="33"/>
  <c r="L427" i="33"/>
  <c r="L432" i="33"/>
  <c r="L423" i="33"/>
  <c r="L418" i="33"/>
  <c r="L431" i="33"/>
  <c r="L425" i="33"/>
  <c r="L453" i="33"/>
  <c r="L420" i="33"/>
  <c r="L24" i="32"/>
  <c r="Q64" i="32"/>
  <c r="Q65" i="32"/>
  <c r="Y70" i="46"/>
  <c r="W510" i="33"/>
  <c r="W514" i="33"/>
  <c r="W511" i="33"/>
  <c r="W512" i="33"/>
  <c r="W513" i="33"/>
  <c r="W509" i="33"/>
  <c r="W515" i="33"/>
  <c r="R77" i="46"/>
  <c r="P523" i="33"/>
  <c r="L394" i="33"/>
  <c r="N12" i="46"/>
  <c r="L33" i="33"/>
  <c r="Y10" i="46"/>
  <c r="W22" i="33"/>
  <c r="W391" i="33"/>
  <c r="W535" i="33"/>
  <c r="R67" i="46"/>
  <c r="P501" i="33"/>
  <c r="P500" i="33"/>
  <c r="P498" i="33"/>
  <c r="P499" i="33"/>
  <c r="Q495" i="33"/>
  <c r="S63" i="46"/>
  <c r="L413" i="33"/>
  <c r="N21" i="46"/>
  <c r="AC8" i="46"/>
  <c r="AA388" i="33"/>
  <c r="AA389" i="33"/>
  <c r="AA390" i="33"/>
  <c r="AA534" i="33"/>
  <c r="Z16" i="46"/>
  <c r="X406" i="33"/>
  <c r="X407" i="33"/>
  <c r="X539" i="33"/>
  <c r="V526" i="33"/>
  <c r="X81" i="46"/>
  <c r="Q555" i="33"/>
  <c r="S54" i="46"/>
  <c r="Q225" i="33"/>
  <c r="S496" i="33"/>
  <c r="U64" i="46"/>
  <c r="U92" i="51" s="1"/>
  <c r="T92" i="51" s="1"/>
  <c r="Y68" i="46"/>
  <c r="W502" i="33"/>
  <c r="W505" i="33"/>
  <c r="W504" i="33"/>
  <c r="W503" i="33"/>
  <c r="Y41" i="46"/>
  <c r="W442" i="33"/>
  <c r="W435" i="33"/>
  <c r="W463" i="33"/>
  <c r="W469" i="33"/>
  <c r="W450" i="33"/>
  <c r="W459" i="33"/>
  <c r="W438" i="33"/>
  <c r="W446" i="33"/>
  <c r="W455" i="33"/>
  <c r="W473" i="33"/>
  <c r="W466" i="33"/>
  <c r="O60" i="46"/>
  <c r="M494" i="33"/>
  <c r="R47" i="46"/>
  <c r="P489" i="33"/>
  <c r="P553" i="33"/>
  <c r="R36" i="32"/>
  <c r="R35" i="32"/>
  <c r="P69" i="46"/>
  <c r="N506" i="33"/>
  <c r="N508" i="33"/>
  <c r="N507" i="33"/>
  <c r="AA69" i="32"/>
  <c r="AA70" i="32"/>
  <c r="N19" i="46"/>
  <c r="L411" i="33"/>
  <c r="L544" i="33"/>
  <c r="L542" i="33"/>
  <c r="L543" i="33"/>
  <c r="U25" i="46"/>
  <c r="U39" i="51" s="1"/>
  <c r="S88" i="33"/>
  <c r="S89" i="33"/>
  <c r="V74" i="46"/>
  <c r="AD103" i="51" s="1"/>
  <c r="AC103" i="51" s="1"/>
  <c r="T518" i="33"/>
  <c r="T520" i="33"/>
  <c r="T519" i="33"/>
  <c r="L220" i="33"/>
  <c r="N53" i="46"/>
  <c r="L219" i="33"/>
  <c r="P36" i="32"/>
  <c r="S524" i="33"/>
  <c r="U79" i="46"/>
  <c r="U109" i="51" s="1"/>
  <c r="T109" i="51" s="1"/>
  <c r="Q49" i="46"/>
  <c r="O491" i="33"/>
  <c r="O202" i="33"/>
  <c r="O201" i="33"/>
  <c r="O554" i="33"/>
  <c r="M36" i="32"/>
  <c r="M35" i="32"/>
  <c r="AC69" i="46"/>
  <c r="AA507" i="33"/>
  <c r="AA506" i="33"/>
  <c r="AA508" i="33"/>
  <c r="W69" i="32"/>
  <c r="W70" i="32"/>
  <c r="AC19" i="46"/>
  <c r="AA411" i="33"/>
  <c r="AA544" i="33"/>
  <c r="AA542" i="33"/>
  <c r="AA543" i="33"/>
  <c r="Y25" i="46"/>
  <c r="W89" i="33"/>
  <c r="W88" i="33"/>
  <c r="L76" i="32"/>
  <c r="L75" i="32"/>
  <c r="Z74" i="46"/>
  <c r="X520" i="33"/>
  <c r="X519" i="33"/>
  <c r="X518" i="33"/>
  <c r="AA220" i="33"/>
  <c r="AC53" i="46"/>
  <c r="AA219" i="33"/>
  <c r="AA547" i="33"/>
  <c r="AC27" i="46"/>
  <c r="O175" i="36"/>
  <c r="I99" i="37"/>
  <c r="AA497" i="33"/>
  <c r="AC65" i="46"/>
  <c r="AE47" i="46"/>
  <c r="AC489" i="33"/>
  <c r="AC553" i="33"/>
  <c r="AB39" i="46"/>
  <c r="Z457" i="33"/>
  <c r="Z433" i="33"/>
  <c r="Z461" i="33"/>
  <c r="Z444" i="33"/>
  <c r="Z471" i="33"/>
  <c r="Z448" i="33"/>
  <c r="Z440" i="33"/>
  <c r="T524" i="33"/>
  <c r="V79" i="46"/>
  <c r="AD109" i="51" s="1"/>
  <c r="AC109" i="51" s="1"/>
  <c r="AC546" i="33"/>
  <c r="AE26" i="46"/>
  <c r="I56" i="37"/>
  <c r="I204" i="37"/>
  <c r="X40" i="46"/>
  <c r="V479" i="33"/>
  <c r="V472" i="33"/>
  <c r="V458" i="33"/>
  <c r="V478" i="33"/>
  <c r="V476" i="33"/>
  <c r="V480" i="33"/>
  <c r="V475" i="33"/>
  <c r="V437" i="33"/>
  <c r="V468" i="33"/>
  <c r="V477" i="33"/>
  <c r="V449" i="33"/>
  <c r="V441" i="33"/>
  <c r="V462" i="33"/>
  <c r="V434" i="33"/>
  <c r="V454" i="33"/>
  <c r="V467" i="33"/>
  <c r="V445" i="33"/>
  <c r="V551" i="33"/>
  <c r="O415" i="33"/>
  <c r="Q23" i="46"/>
  <c r="L414" i="33"/>
  <c r="N22" i="46"/>
  <c r="Y528" i="33"/>
  <c r="AA84" i="46"/>
  <c r="V42" i="46"/>
  <c r="AD61" i="51" s="1"/>
  <c r="AC61" i="51" s="1"/>
  <c r="T439" i="33"/>
  <c r="T464" i="33"/>
  <c r="T474" i="33"/>
  <c r="T451" i="33"/>
  <c r="T447" i="33"/>
  <c r="T460" i="33"/>
  <c r="T456" i="33"/>
  <c r="T465" i="33"/>
  <c r="T443" i="33"/>
  <c r="T470" i="33"/>
  <c r="T436" i="33"/>
  <c r="O35" i="46"/>
  <c r="M133" i="33"/>
  <c r="P38" i="46"/>
  <c r="N453" i="33"/>
  <c r="N423" i="33"/>
  <c r="N425" i="33"/>
  <c r="N420" i="33"/>
  <c r="N431" i="33"/>
  <c r="N429" i="33"/>
  <c r="N427" i="33"/>
  <c r="N418" i="33"/>
  <c r="N432" i="33"/>
  <c r="R24" i="32"/>
  <c r="R53" i="32"/>
  <c r="I79" i="37"/>
  <c r="AB525" i="33"/>
  <c r="AD80" i="46"/>
  <c r="Y64" i="32"/>
  <c r="Y65" i="32"/>
  <c r="S70" i="46"/>
  <c r="Q510" i="33"/>
  <c r="Q514" i="33"/>
  <c r="Q513" i="33"/>
  <c r="Q512" i="33"/>
  <c r="Q509" i="33"/>
  <c r="Q511" i="33"/>
  <c r="Q515" i="33"/>
  <c r="AE77" i="46"/>
  <c r="AC523" i="33"/>
  <c r="AB394" i="33"/>
  <c r="AD12" i="46"/>
  <c r="AB33" i="33"/>
  <c r="AA10" i="46"/>
  <c r="Y22" i="33"/>
  <c r="Y391" i="33"/>
  <c r="Y535" i="33"/>
  <c r="P67" i="46"/>
  <c r="N499" i="33"/>
  <c r="N498" i="33"/>
  <c r="N501" i="33"/>
  <c r="N500" i="33"/>
  <c r="R490" i="33"/>
  <c r="T48" i="46"/>
  <c r="AH73" i="49" s="1"/>
  <c r="T495" i="33"/>
  <c r="V63" i="46"/>
  <c r="AD91" i="51" s="1"/>
  <c r="AC91" i="51" s="1"/>
  <c r="Q413" i="33"/>
  <c r="S21" i="46"/>
  <c r="Y522" i="33"/>
  <c r="AA76" i="46"/>
  <c r="Y316" i="33"/>
  <c r="Z8" i="46"/>
  <c r="X388" i="33"/>
  <c r="X390" i="33"/>
  <c r="X389" i="33"/>
  <c r="X534" i="33"/>
  <c r="I135" i="37"/>
  <c r="AA16" i="46"/>
  <c r="Y406" i="33"/>
  <c r="Y407" i="33"/>
  <c r="Y539" i="33"/>
  <c r="U526" i="33"/>
  <c r="W81" i="46"/>
  <c r="AM111" i="51" s="1"/>
  <c r="AL111" i="51" s="1"/>
  <c r="Z54" i="46"/>
  <c r="X555" i="33"/>
  <c r="W496" i="33"/>
  <c r="Y64" i="46"/>
  <c r="AB68" i="46"/>
  <c r="Z504" i="33"/>
  <c r="Z503" i="33"/>
  <c r="Z502" i="33"/>
  <c r="Z505" i="33"/>
  <c r="I88" i="33"/>
  <c r="J88" i="33" s="1"/>
  <c r="I35" i="32"/>
  <c r="J35" i="32" s="1"/>
  <c r="O41" i="46"/>
  <c r="M459" i="33"/>
  <c r="M442" i="33"/>
  <c r="M438" i="33"/>
  <c r="M473" i="33"/>
  <c r="M469" i="33"/>
  <c r="M455" i="33"/>
  <c r="M466" i="33"/>
  <c r="M463" i="33"/>
  <c r="M450" i="33"/>
  <c r="M446" i="33"/>
  <c r="M435" i="33"/>
  <c r="Q60" i="46"/>
  <c r="O494" i="33"/>
  <c r="Y49" i="46"/>
  <c r="W491" i="33"/>
  <c r="W202" i="33"/>
  <c r="W201" i="33"/>
  <c r="W554" i="33"/>
  <c r="I160" i="37"/>
  <c r="P76" i="32"/>
  <c r="P75" i="32"/>
  <c r="W547" i="33"/>
  <c r="Y27" i="46"/>
  <c r="I116" i="37"/>
  <c r="AC47" i="46"/>
  <c r="AA489" i="33"/>
  <c r="AA553" i="33"/>
  <c r="R49" i="46"/>
  <c r="P491" i="33"/>
  <c r="P202" i="33"/>
  <c r="P201" i="33"/>
  <c r="P554" i="33"/>
  <c r="Q36" i="32"/>
  <c r="Q35" i="32"/>
  <c r="W37" i="46"/>
  <c r="AM56" i="51" s="1"/>
  <c r="AL56" i="51" s="1"/>
  <c r="U452" i="33"/>
  <c r="U422" i="33"/>
  <c r="U426" i="33"/>
  <c r="U417" i="33"/>
  <c r="U482" i="33"/>
  <c r="U424" i="33"/>
  <c r="U142" i="33"/>
  <c r="U481" i="33"/>
  <c r="U484" i="33"/>
  <c r="U430" i="33"/>
  <c r="U419" i="33"/>
  <c r="U421" i="33"/>
  <c r="U483" i="33"/>
  <c r="U486" i="33"/>
  <c r="U485" i="33"/>
  <c r="U428" i="33"/>
  <c r="U550" i="33"/>
  <c r="U549" i="33"/>
  <c r="W69" i="46"/>
  <c r="AM97" i="51" s="1"/>
  <c r="AL97" i="51" s="1"/>
  <c r="U506" i="33"/>
  <c r="U507" i="33"/>
  <c r="U508" i="33"/>
  <c r="Z70" i="32"/>
  <c r="Z69" i="32"/>
  <c r="R19" i="46"/>
  <c r="P411" i="33"/>
  <c r="P544" i="33"/>
  <c r="P542" i="33"/>
  <c r="P543" i="33"/>
  <c r="W74" i="46"/>
  <c r="AM103" i="51" s="1"/>
  <c r="AL103" i="51" s="1"/>
  <c r="U519" i="33"/>
  <c r="U518" i="33"/>
  <c r="U520" i="33"/>
  <c r="P53" i="46"/>
  <c r="N220" i="33"/>
  <c r="N219" i="33"/>
  <c r="T497" i="33"/>
  <c r="V65" i="46"/>
  <c r="AD93" i="51" s="1"/>
  <c r="AC93" i="51" s="1"/>
  <c r="AB47" i="46"/>
  <c r="Z489" i="33"/>
  <c r="Z553" i="33"/>
  <c r="AC39" i="46"/>
  <c r="AA457" i="33"/>
  <c r="AA444" i="33"/>
  <c r="AA448" i="33"/>
  <c r="AA433" i="33"/>
  <c r="AA461" i="33"/>
  <c r="AA471" i="33"/>
  <c r="AA440" i="33"/>
  <c r="AB524" i="33"/>
  <c r="AD79" i="46"/>
  <c r="N53" i="32"/>
  <c r="P546" i="33"/>
  <c r="R26" i="46"/>
  <c r="V40" i="46"/>
  <c r="AD59" i="51" s="1"/>
  <c r="AC59" i="51" s="1"/>
  <c r="T475" i="33"/>
  <c r="T462" i="33"/>
  <c r="T468" i="33"/>
  <c r="T434" i="33"/>
  <c r="T479" i="33"/>
  <c r="T472" i="33"/>
  <c r="T449" i="33"/>
  <c r="T454" i="33"/>
  <c r="T477" i="33"/>
  <c r="T445" i="33"/>
  <c r="T476" i="33"/>
  <c r="T467" i="33"/>
  <c r="T478" i="33"/>
  <c r="T480" i="33"/>
  <c r="T441" i="33"/>
  <c r="T458" i="33"/>
  <c r="T437" i="33"/>
  <c r="T551" i="33"/>
  <c r="L415" i="33"/>
  <c r="N23" i="46"/>
  <c r="AA414" i="33"/>
  <c r="AC22" i="46"/>
  <c r="N354" i="33"/>
  <c r="P86" i="46"/>
  <c r="AB42" i="46"/>
  <c r="Z443" i="33"/>
  <c r="Z460" i="33"/>
  <c r="Z447" i="33"/>
  <c r="Z456" i="33"/>
  <c r="Z465" i="33"/>
  <c r="Z451" i="33"/>
  <c r="Z474" i="33"/>
  <c r="Z470" i="33"/>
  <c r="Z464" i="33"/>
  <c r="Z439" i="33"/>
  <c r="Z436" i="33"/>
  <c r="V35" i="46"/>
  <c r="AD53" i="51" s="1"/>
  <c r="AC53" i="51" s="1"/>
  <c r="T133" i="33"/>
  <c r="W38" i="46"/>
  <c r="AM57" i="51" s="1"/>
  <c r="AL57" i="51" s="1"/>
  <c r="U423" i="33"/>
  <c r="U431" i="33"/>
  <c r="U432" i="33"/>
  <c r="U427" i="33"/>
  <c r="U429" i="33"/>
  <c r="U453" i="33"/>
  <c r="U418" i="33"/>
  <c r="U425" i="33"/>
  <c r="U420" i="33"/>
  <c r="R525" i="33"/>
  <c r="T80" i="46"/>
  <c r="AH113" i="49" s="1"/>
  <c r="AB65" i="32"/>
  <c r="Q70" i="46"/>
  <c r="O510" i="33"/>
  <c r="O514" i="33"/>
  <c r="O512" i="33"/>
  <c r="O511" i="33"/>
  <c r="O515" i="33"/>
  <c r="O509" i="33"/>
  <c r="O513" i="33"/>
  <c r="V523" i="33"/>
  <c r="X77" i="46"/>
  <c r="Y12" i="46"/>
  <c r="W33" i="33"/>
  <c r="W394" i="33"/>
  <c r="Z10" i="46"/>
  <c r="X22" i="33"/>
  <c r="X391" i="33"/>
  <c r="X535" i="33"/>
  <c r="S67" i="46"/>
  <c r="Q501" i="33"/>
  <c r="Q499" i="33"/>
  <c r="Q498" i="33"/>
  <c r="Q500" i="33"/>
  <c r="S490" i="33"/>
  <c r="U48" i="46"/>
  <c r="U70" i="51" s="1"/>
  <c r="T70" i="51" s="1"/>
  <c r="S103" i="32"/>
  <c r="U413" i="33"/>
  <c r="W21" i="46"/>
  <c r="AM33" i="51" s="1"/>
  <c r="AL33" i="51" s="1"/>
  <c r="L522" i="33"/>
  <c r="N76" i="46"/>
  <c r="L316" i="33"/>
  <c r="AD16" i="46"/>
  <c r="AB407" i="33"/>
  <c r="AB406" i="33"/>
  <c r="AB539" i="33"/>
  <c r="Q526" i="33"/>
  <c r="S81" i="46"/>
  <c r="AB555" i="33"/>
  <c r="AD54" i="46"/>
  <c r="AB225" i="33"/>
  <c r="AC496" i="33"/>
  <c r="AE64" i="46"/>
  <c r="O139" i="36"/>
  <c r="P140" i="39" s="1"/>
  <c r="U68" i="46"/>
  <c r="U96" i="51" s="1"/>
  <c r="T96" i="51" s="1"/>
  <c r="S504" i="33"/>
  <c r="S502" i="33"/>
  <c r="S505" i="33"/>
  <c r="S503" i="33"/>
  <c r="AA107" i="33"/>
  <c r="AC29" i="46"/>
  <c r="T41" i="46"/>
  <c r="AH63" i="49" s="1"/>
  <c r="R455" i="33"/>
  <c r="R442" i="33"/>
  <c r="R438" i="33"/>
  <c r="R466" i="33"/>
  <c r="R450" i="33"/>
  <c r="R446" i="33"/>
  <c r="R435" i="33"/>
  <c r="R463" i="33"/>
  <c r="R469" i="33"/>
  <c r="R459" i="33"/>
  <c r="R473" i="33"/>
  <c r="X60" i="46"/>
  <c r="V494" i="33"/>
  <c r="I219" i="33"/>
  <c r="J219" i="33" s="1"/>
  <c r="I75" i="32"/>
  <c r="J75" i="32" s="1"/>
  <c r="AE39" i="46"/>
  <c r="AC440" i="33"/>
  <c r="AC471" i="33"/>
  <c r="AC444" i="33"/>
  <c r="AC448" i="33"/>
  <c r="AC433" i="33"/>
  <c r="AC457" i="33"/>
  <c r="AC461" i="33"/>
  <c r="O108" i="36"/>
  <c r="P109" i="39" s="1"/>
  <c r="X492" i="33"/>
  <c r="Z58" i="46"/>
  <c r="X242" i="33"/>
  <c r="W65" i="46"/>
  <c r="AM93" i="51" s="1"/>
  <c r="AL93" i="51" s="1"/>
  <c r="U497" i="33"/>
  <c r="U39" i="46"/>
  <c r="U58" i="51" s="1"/>
  <c r="T58" i="51" s="1"/>
  <c r="S433" i="33"/>
  <c r="S448" i="33"/>
  <c r="S444" i="33"/>
  <c r="S461" i="33"/>
  <c r="S440" i="33"/>
  <c r="S471" i="33"/>
  <c r="S457" i="33"/>
  <c r="AC524" i="33"/>
  <c r="AE79" i="46"/>
  <c r="T53" i="32"/>
  <c r="M546" i="33"/>
  <c r="O26" i="46"/>
  <c r="N40" i="46"/>
  <c r="L477" i="33"/>
  <c r="L467" i="33"/>
  <c r="L476" i="33"/>
  <c r="L468" i="33"/>
  <c r="L445" i="33"/>
  <c r="L478" i="33"/>
  <c r="L449" i="33"/>
  <c r="L454" i="33"/>
  <c r="L458" i="33"/>
  <c r="L434" i="33"/>
  <c r="L472" i="33"/>
  <c r="L462" i="33"/>
  <c r="L475" i="33"/>
  <c r="L437" i="33"/>
  <c r="L441" i="33"/>
  <c r="L479" i="33"/>
  <c r="L480" i="33"/>
  <c r="L551" i="33"/>
  <c r="AC415" i="33"/>
  <c r="AE23" i="46"/>
  <c r="U528" i="33"/>
  <c r="W84" i="46"/>
  <c r="AM115" i="51" s="1"/>
  <c r="AL115" i="51" s="1"/>
  <c r="S35" i="46"/>
  <c r="Q133" i="33"/>
  <c r="AC38" i="46"/>
  <c r="AA429" i="33"/>
  <c r="AA418" i="33"/>
  <c r="AA427" i="33"/>
  <c r="AA425" i="33"/>
  <c r="AA432" i="33"/>
  <c r="AA453" i="33"/>
  <c r="AA431" i="33"/>
  <c r="AA423" i="33"/>
  <c r="AA420" i="33"/>
  <c r="Q525" i="33"/>
  <c r="S80" i="46"/>
  <c r="X64" i="32"/>
  <c r="X65" i="32"/>
  <c r="AC394" i="33"/>
  <c r="AE12" i="46"/>
  <c r="AC33" i="33"/>
  <c r="AB10" i="46"/>
  <c r="Z391" i="33"/>
  <c r="Z22" i="33"/>
  <c r="Z535" i="33"/>
  <c r="U67" i="46"/>
  <c r="U95" i="51" s="1"/>
  <c r="T95" i="51" s="1"/>
  <c r="S498" i="33"/>
  <c r="S499" i="33"/>
  <c r="S500" i="33"/>
  <c r="S501" i="33"/>
  <c r="V490" i="33"/>
  <c r="X48" i="46"/>
  <c r="R495" i="33"/>
  <c r="T63" i="46"/>
  <c r="AH94" i="49" s="1"/>
  <c r="Z522" i="33"/>
  <c r="AB76" i="46"/>
  <c r="Z316" i="33"/>
  <c r="AE16" i="46"/>
  <c r="AC407" i="33"/>
  <c r="AC406" i="33"/>
  <c r="AC539" i="33"/>
  <c r="S526" i="33"/>
  <c r="U81" i="46"/>
  <c r="U111" i="51" s="1"/>
  <c r="T111" i="51" s="1"/>
  <c r="T555" i="33"/>
  <c r="V54" i="46"/>
  <c r="AD81" i="51" s="1"/>
  <c r="AC81" i="51" s="1"/>
  <c r="T225" i="33"/>
  <c r="P496" i="33"/>
  <c r="R64" i="46"/>
  <c r="AE68" i="46"/>
  <c r="AC505" i="33"/>
  <c r="AC504" i="33"/>
  <c r="AC502" i="33"/>
  <c r="Z107" i="33"/>
  <c r="AB29" i="46"/>
  <c r="Z60" i="32"/>
  <c r="AA41" i="46"/>
  <c r="Y459" i="33"/>
  <c r="Y473" i="33"/>
  <c r="Y450" i="33"/>
  <c r="Y435" i="33"/>
  <c r="Y466" i="33"/>
  <c r="Y469" i="33"/>
  <c r="Y438" i="33"/>
  <c r="Y455" i="33"/>
  <c r="Y463" i="33"/>
  <c r="Y446" i="33"/>
  <c r="Y442" i="33"/>
  <c r="AD60" i="46"/>
  <c r="AB494" i="33"/>
  <c r="Y82" i="46"/>
  <c r="W527" i="33"/>
  <c r="W341" i="33"/>
  <c r="N36" i="32"/>
  <c r="N35" i="32"/>
  <c r="V37" i="46"/>
  <c r="AD56" i="51" s="1"/>
  <c r="AC56" i="51" s="1"/>
  <c r="T486" i="33"/>
  <c r="T421" i="33"/>
  <c r="T452" i="33"/>
  <c r="T481" i="33"/>
  <c r="T485" i="33"/>
  <c r="T483" i="33"/>
  <c r="T430" i="33"/>
  <c r="T424" i="33"/>
  <c r="T428" i="33"/>
  <c r="T484" i="33"/>
  <c r="T482" i="33"/>
  <c r="T426" i="33"/>
  <c r="T422" i="33"/>
  <c r="T419" i="33"/>
  <c r="T417" i="33"/>
  <c r="T142" i="33"/>
  <c r="T549" i="33"/>
  <c r="T550" i="33"/>
  <c r="O69" i="32"/>
  <c r="O70" i="32"/>
  <c r="O19" i="46"/>
  <c r="M411" i="33"/>
  <c r="M543" i="33"/>
  <c r="M544" i="33"/>
  <c r="M542" i="33"/>
  <c r="T76" i="32"/>
  <c r="T75" i="32"/>
  <c r="X74" i="46"/>
  <c r="V520" i="33"/>
  <c r="V518" i="33"/>
  <c r="V519" i="33"/>
  <c r="O36" i="32"/>
  <c r="O35" i="32"/>
  <c r="AC37" i="46"/>
  <c r="AA481" i="33"/>
  <c r="AA142" i="33"/>
  <c r="AA421" i="33"/>
  <c r="AA486" i="33"/>
  <c r="AA422" i="33"/>
  <c r="AA485" i="33"/>
  <c r="AA430" i="33"/>
  <c r="AA428" i="33"/>
  <c r="AA417" i="33"/>
  <c r="AA419" i="33"/>
  <c r="AA424" i="33"/>
  <c r="AA482" i="33"/>
  <c r="AA483" i="33"/>
  <c r="AA426" i="33"/>
  <c r="AA484" i="33"/>
  <c r="AA452" i="33"/>
  <c r="AA549" i="33"/>
  <c r="AA550" i="33"/>
  <c r="R69" i="46"/>
  <c r="P508" i="33"/>
  <c r="P506" i="33"/>
  <c r="P507" i="33"/>
  <c r="P70" i="32"/>
  <c r="P69" i="32"/>
  <c r="AD19" i="46"/>
  <c r="AB411" i="33"/>
  <c r="AB543" i="33"/>
  <c r="AB544" i="33"/>
  <c r="AB542" i="33"/>
  <c r="I177" i="37"/>
  <c r="W76" i="32"/>
  <c r="W75" i="32"/>
  <c r="Y74" i="46"/>
  <c r="W520" i="33"/>
  <c r="W518" i="33"/>
  <c r="W519" i="33"/>
  <c r="X53" i="46"/>
  <c r="V220" i="33"/>
  <c r="V219" i="33"/>
  <c r="N83" i="32"/>
  <c r="Y517" i="33"/>
  <c r="AA73" i="46"/>
  <c r="V492" i="33"/>
  <c r="X58" i="46"/>
  <c r="V242" i="33"/>
  <c r="W497" i="33"/>
  <c r="Y65" i="46"/>
  <c r="AA47" i="46"/>
  <c r="Y489" i="33"/>
  <c r="Y553" i="33"/>
  <c r="Y39" i="46"/>
  <c r="W448" i="33"/>
  <c r="W440" i="33"/>
  <c r="W461" i="33"/>
  <c r="W444" i="33"/>
  <c r="W433" i="33"/>
  <c r="W471" i="33"/>
  <c r="W457" i="33"/>
  <c r="Q524" i="33"/>
  <c r="S79" i="46"/>
  <c r="I199" i="37"/>
  <c r="T546" i="33"/>
  <c r="V26" i="46"/>
  <c r="AD40" i="51" s="1"/>
  <c r="AC40" i="51" s="1"/>
  <c r="O40" i="46"/>
  <c r="M437" i="33"/>
  <c r="M480" i="33"/>
  <c r="M472" i="33"/>
  <c r="M434" i="33"/>
  <c r="M454" i="33"/>
  <c r="M475" i="33"/>
  <c r="M478" i="33"/>
  <c r="M479" i="33"/>
  <c r="M462" i="33"/>
  <c r="M445" i="33"/>
  <c r="M476" i="33"/>
  <c r="M467" i="33"/>
  <c r="M449" i="33"/>
  <c r="M477" i="33"/>
  <c r="M441" i="33"/>
  <c r="M458" i="33"/>
  <c r="M468" i="33"/>
  <c r="M551" i="33"/>
  <c r="R173" i="33"/>
  <c r="T44" i="46"/>
  <c r="AH67" i="49" s="1"/>
  <c r="S415" i="33"/>
  <c r="U23" i="46"/>
  <c r="U35" i="51" s="1"/>
  <c r="T35" i="51" s="1"/>
  <c r="I88" i="37"/>
  <c r="Y414" i="33"/>
  <c r="AA22" i="46"/>
  <c r="I60" i="37"/>
  <c r="AA528" i="33"/>
  <c r="AC84" i="46"/>
  <c r="N42" i="46"/>
  <c r="O103" i="36" s="1"/>
  <c r="L436" i="33"/>
  <c r="L443" i="33"/>
  <c r="L456" i="33"/>
  <c r="L451" i="33"/>
  <c r="L460" i="33"/>
  <c r="L465" i="33"/>
  <c r="L447" i="33"/>
  <c r="L470" i="33"/>
  <c r="L464" i="33"/>
  <c r="L474" i="33"/>
  <c r="L439" i="33"/>
  <c r="AE35" i="46"/>
  <c r="AC133" i="33"/>
  <c r="X38" i="46"/>
  <c r="V423" i="33"/>
  <c r="V431" i="33"/>
  <c r="V432" i="33"/>
  <c r="V418" i="33"/>
  <c r="V453" i="33"/>
  <c r="V427" i="33"/>
  <c r="V425" i="33"/>
  <c r="V420" i="33"/>
  <c r="V429" i="33"/>
  <c r="Z103" i="32"/>
  <c r="T525" i="33"/>
  <c r="V80" i="46"/>
  <c r="AD110" i="51" s="1"/>
  <c r="AC110" i="51" s="1"/>
  <c r="L65" i="32"/>
  <c r="R70" i="46"/>
  <c r="P510" i="33"/>
  <c r="P512" i="33"/>
  <c r="P511" i="33"/>
  <c r="P514" i="33"/>
  <c r="P513" i="33"/>
  <c r="P509" i="33"/>
  <c r="P515" i="33"/>
  <c r="S12" i="46"/>
  <c r="Q394" i="33"/>
  <c r="Q33" i="33"/>
  <c r="I137" i="37"/>
  <c r="O81" i="36"/>
  <c r="X10" i="46"/>
  <c r="V391" i="33"/>
  <c r="V22" i="33"/>
  <c r="V535" i="33"/>
  <c r="X67" i="46"/>
  <c r="V500" i="33"/>
  <c r="V501" i="33"/>
  <c r="V498" i="33"/>
  <c r="V499" i="33"/>
  <c r="AB490" i="33"/>
  <c r="AD48" i="46"/>
  <c r="V522" i="33"/>
  <c r="X76" i="46"/>
  <c r="V316" i="33"/>
  <c r="Y72" i="46"/>
  <c r="W517" i="33"/>
  <c r="W516" i="33"/>
  <c r="W299" i="33"/>
  <c r="Y16" i="46"/>
  <c r="W406" i="33"/>
  <c r="W407" i="33"/>
  <c r="W539" i="33"/>
  <c r="T526" i="33"/>
  <c r="V81" i="46"/>
  <c r="AD111" i="51" s="1"/>
  <c r="AC111" i="51" s="1"/>
  <c r="S555" i="33"/>
  <c r="U54" i="46"/>
  <c r="U81" i="51" s="1"/>
  <c r="T81" i="51" s="1"/>
  <c r="S225" i="33"/>
  <c r="Z496" i="33"/>
  <c r="AB64" i="46"/>
  <c r="AB69" i="32"/>
  <c r="X173" i="33"/>
  <c r="Z43" i="46"/>
  <c r="P107" i="33"/>
  <c r="R29" i="46"/>
  <c r="Q41" i="46"/>
  <c r="O466" i="33"/>
  <c r="O435" i="33"/>
  <c r="O459" i="33"/>
  <c r="O455" i="33"/>
  <c r="O446" i="33"/>
  <c r="O438" i="33"/>
  <c r="O442" i="33"/>
  <c r="O469" i="33"/>
  <c r="O463" i="33"/>
  <c r="O473" i="33"/>
  <c r="O450" i="33"/>
  <c r="O152" i="36"/>
  <c r="R60" i="46"/>
  <c r="P494" i="33"/>
  <c r="U11" i="46"/>
  <c r="U21" i="51" s="1"/>
  <c r="T21" i="51" s="1"/>
  <c r="S27" i="33"/>
  <c r="S393" i="33"/>
  <c r="S392" i="33"/>
  <c r="S536" i="33"/>
  <c r="Z19" i="46"/>
  <c r="X411" i="33"/>
  <c r="X543" i="33"/>
  <c r="X542" i="33"/>
  <c r="X544" i="33"/>
  <c r="S49" i="46"/>
  <c r="Q491" i="33"/>
  <c r="Q201" i="33"/>
  <c r="Q202" i="33"/>
  <c r="Q554" i="33"/>
  <c r="AE69" i="46"/>
  <c r="AC507" i="33"/>
  <c r="AC506" i="33"/>
  <c r="AC508" i="33"/>
  <c r="S36" i="32"/>
  <c r="S35" i="32"/>
  <c r="U37" i="46"/>
  <c r="U56" i="51" s="1"/>
  <c r="T56" i="51" s="1"/>
  <c r="S485" i="33"/>
  <c r="S417" i="33"/>
  <c r="S452" i="33"/>
  <c r="S483" i="33"/>
  <c r="S422" i="33"/>
  <c r="S421" i="33"/>
  <c r="S424" i="33"/>
  <c r="S426" i="33"/>
  <c r="S482" i="33"/>
  <c r="S486" i="33"/>
  <c r="S430" i="33"/>
  <c r="S419" i="33"/>
  <c r="S484" i="33"/>
  <c r="S428" i="33"/>
  <c r="S481" i="33"/>
  <c r="S142" i="33"/>
  <c r="S550" i="33"/>
  <c r="S549" i="33"/>
  <c r="X69" i="46"/>
  <c r="V506" i="33"/>
  <c r="V508" i="33"/>
  <c r="V507" i="33"/>
  <c r="M69" i="32"/>
  <c r="M70" i="32"/>
  <c r="W19" i="46"/>
  <c r="AM31" i="51" s="1"/>
  <c r="AL31" i="51" s="1"/>
  <c r="U411" i="33"/>
  <c r="U544" i="33"/>
  <c r="U542" i="33"/>
  <c r="U543" i="33"/>
  <c r="O83" i="32"/>
  <c r="S76" i="32"/>
  <c r="S75" i="32"/>
  <c r="N74" i="46"/>
  <c r="L519" i="33"/>
  <c r="L520" i="33"/>
  <c r="L518" i="33"/>
  <c r="P160" i="36"/>
  <c r="Q161" i="39" s="1"/>
  <c r="U83" i="32"/>
  <c r="L103" i="32"/>
  <c r="W492" i="33"/>
  <c r="Y58" i="46"/>
  <c r="W242" i="33"/>
  <c r="L497" i="33"/>
  <c r="N65" i="46"/>
  <c r="Y47" i="46"/>
  <c r="W489" i="33"/>
  <c r="W553" i="33"/>
  <c r="P124" i="36"/>
  <c r="Q124" i="37"/>
  <c r="U524" i="33"/>
  <c r="W79" i="46"/>
  <c r="AM109" i="51" s="1"/>
  <c r="AL109" i="51" s="1"/>
  <c r="O546" i="33"/>
  <c r="Q26" i="46"/>
  <c r="S40" i="46"/>
  <c r="Q458" i="33"/>
  <c r="Q468" i="33"/>
  <c r="Q477" i="33"/>
  <c r="Q437" i="33"/>
  <c r="Q476" i="33"/>
  <c r="Q441" i="33"/>
  <c r="Q445" i="33"/>
  <c r="Q449" i="33"/>
  <c r="Q478" i="33"/>
  <c r="Q480" i="33"/>
  <c r="Q467" i="33"/>
  <c r="Q434" i="33"/>
  <c r="Q479" i="33"/>
  <c r="Q472" i="33"/>
  <c r="Q454" i="33"/>
  <c r="Q462" i="33"/>
  <c r="Q475" i="33"/>
  <c r="Q551" i="33"/>
  <c r="U414" i="33"/>
  <c r="W22" i="46"/>
  <c r="AM34" i="51" s="1"/>
  <c r="AL34" i="51" s="1"/>
  <c r="AB528" i="33"/>
  <c r="AD84" i="46"/>
  <c r="R133" i="33"/>
  <c r="T35" i="46"/>
  <c r="AH56" i="49" s="1"/>
  <c r="O38" i="46"/>
  <c r="M432" i="33"/>
  <c r="M418" i="33"/>
  <c r="M420" i="33"/>
  <c r="M429" i="33"/>
  <c r="M427" i="33"/>
  <c r="M425" i="33"/>
  <c r="M453" i="33"/>
  <c r="M423" i="33"/>
  <c r="M431" i="33"/>
  <c r="W80" i="46"/>
  <c r="AM110" i="51" s="1"/>
  <c r="AL110" i="51" s="1"/>
  <c r="U525" i="33"/>
  <c r="V64" i="32"/>
  <c r="V65" i="32"/>
  <c r="W70" i="46"/>
  <c r="AM98" i="51" s="1"/>
  <c r="AL98" i="51" s="1"/>
  <c r="U513" i="33"/>
  <c r="U514" i="33"/>
  <c r="U510" i="33"/>
  <c r="U515" i="33"/>
  <c r="U509" i="33"/>
  <c r="U512" i="33"/>
  <c r="U511" i="33"/>
  <c r="O394" i="33"/>
  <c r="Q12" i="46"/>
  <c r="O33" i="33"/>
  <c r="Q10" i="46"/>
  <c r="O22" i="33"/>
  <c r="O391" i="33"/>
  <c r="O535" i="33"/>
  <c r="O67" i="46"/>
  <c r="M500" i="33"/>
  <c r="M498" i="33"/>
  <c r="M499" i="33"/>
  <c r="M501" i="33"/>
  <c r="U490" i="33"/>
  <c r="W48" i="46"/>
  <c r="AM70" i="51" s="1"/>
  <c r="AL70" i="51" s="1"/>
  <c r="O103" i="32"/>
  <c r="O522" i="33"/>
  <c r="Q76" i="46"/>
  <c r="O316" i="33"/>
  <c r="I192" i="37"/>
  <c r="N72" i="46"/>
  <c r="L516" i="33"/>
  <c r="L517" i="33"/>
  <c r="L299" i="33"/>
  <c r="AC16" i="46"/>
  <c r="AA406" i="33"/>
  <c r="AA407" i="33"/>
  <c r="AA539" i="33"/>
  <c r="R526" i="33"/>
  <c r="T81" i="46"/>
  <c r="AH114" i="49" s="1"/>
  <c r="W54" i="46"/>
  <c r="AM81" i="51" s="1"/>
  <c r="AL81" i="51" s="1"/>
  <c r="U225" i="33"/>
  <c r="U555" i="33"/>
  <c r="N496" i="33"/>
  <c r="P64" i="46"/>
  <c r="N69" i="32"/>
  <c r="I164" i="37"/>
  <c r="R60" i="32"/>
  <c r="AA43" i="46"/>
  <c r="Y173" i="33"/>
  <c r="I148" i="37"/>
  <c r="T29" i="46"/>
  <c r="AH48" i="49" s="1"/>
  <c r="R107" i="33"/>
  <c r="R41" i="46"/>
  <c r="P463" i="33"/>
  <c r="P469" i="33"/>
  <c r="P442" i="33"/>
  <c r="P473" i="33"/>
  <c r="P435" i="33"/>
  <c r="P450" i="33"/>
  <c r="P438" i="33"/>
  <c r="P446" i="33"/>
  <c r="P455" i="33"/>
  <c r="P466" i="33"/>
  <c r="P459" i="33"/>
  <c r="T60" i="46"/>
  <c r="AH91" i="49" s="1"/>
  <c r="R494" i="33"/>
  <c r="AA37" i="46"/>
  <c r="Y422" i="33"/>
  <c r="Y484" i="33"/>
  <c r="Y430" i="33"/>
  <c r="Y452" i="33"/>
  <c r="Y421" i="33"/>
  <c r="Y424" i="33"/>
  <c r="Y482" i="33"/>
  <c r="Y485" i="33"/>
  <c r="Y417" i="33"/>
  <c r="Y428" i="33"/>
  <c r="Y426" i="33"/>
  <c r="Y486" i="33"/>
  <c r="Y483" i="33"/>
  <c r="Y481" i="33"/>
  <c r="Y419" i="33"/>
  <c r="Y142" i="33"/>
  <c r="Y550" i="33"/>
  <c r="Y549" i="33"/>
  <c r="O69" i="46"/>
  <c r="M506" i="33"/>
  <c r="M507" i="33"/>
  <c r="M508" i="33"/>
  <c r="AB19" i="46"/>
  <c r="Z411" i="33"/>
  <c r="Z542" i="33"/>
  <c r="Z543" i="33"/>
  <c r="Z544" i="33"/>
  <c r="AA76" i="32"/>
  <c r="AA75" i="32"/>
  <c r="AC74" i="46"/>
  <c r="AA519" i="33"/>
  <c r="AA520" i="33"/>
  <c r="AA518" i="33"/>
  <c r="Z83" i="32"/>
  <c r="W11" i="46"/>
  <c r="AM21" i="51" s="1"/>
  <c r="AL21" i="51" s="1"/>
  <c r="U27" i="33"/>
  <c r="U393" i="33"/>
  <c r="U392" i="33"/>
  <c r="U536" i="33"/>
  <c r="M492" i="33"/>
  <c r="O58" i="46"/>
  <c r="M242" i="33"/>
  <c r="Z497" i="33"/>
  <c r="AB65" i="46"/>
  <c r="W47" i="46"/>
  <c r="AM69" i="51" s="1"/>
  <c r="AL69" i="51" s="1"/>
  <c r="U489" i="33"/>
  <c r="U553" i="33"/>
  <c r="X39" i="46"/>
  <c r="V448" i="33"/>
  <c r="V471" i="33"/>
  <c r="V444" i="33"/>
  <c r="V433" i="33"/>
  <c r="V457" i="33"/>
  <c r="V440" i="33"/>
  <c r="V461" i="33"/>
  <c r="V524" i="33"/>
  <c r="X79" i="46"/>
  <c r="Q40" i="46"/>
  <c r="O434" i="33"/>
  <c r="O449" i="33"/>
  <c r="O467" i="33"/>
  <c r="O472" i="33"/>
  <c r="O445" i="33"/>
  <c r="O479" i="33"/>
  <c r="O480" i="33"/>
  <c r="O454" i="33"/>
  <c r="O475" i="33"/>
  <c r="O458" i="33"/>
  <c r="O478" i="33"/>
  <c r="O441" i="33"/>
  <c r="O476" i="33"/>
  <c r="O462" i="33"/>
  <c r="O477" i="33"/>
  <c r="O468" i="33"/>
  <c r="O437" i="33"/>
  <c r="O551" i="33"/>
  <c r="X69" i="32"/>
  <c r="W110" i="32"/>
  <c r="Z414" i="33"/>
  <c r="AB22" i="46"/>
  <c r="Z528" i="33"/>
  <c r="AB84" i="46"/>
  <c r="Z35" i="46"/>
  <c r="X133" i="33"/>
  <c r="S38" i="46"/>
  <c r="Q453" i="33"/>
  <c r="Q425" i="33"/>
  <c r="Q420" i="33"/>
  <c r="Q418" i="33"/>
  <c r="Q427" i="33"/>
  <c r="Q432" i="33"/>
  <c r="Q423" i="33"/>
  <c r="Q429" i="33"/>
  <c r="Q431" i="33"/>
  <c r="X80" i="46"/>
  <c r="V525" i="33"/>
  <c r="U70" i="46"/>
  <c r="U98" i="51" s="1"/>
  <c r="T98" i="51" s="1"/>
  <c r="S512" i="33"/>
  <c r="S514" i="33"/>
  <c r="S511" i="33"/>
  <c r="S510" i="33"/>
  <c r="S509" i="33"/>
  <c r="S513" i="33"/>
  <c r="S515" i="33"/>
  <c r="R394" i="33"/>
  <c r="T12" i="46"/>
  <c r="AH26" i="49" s="1"/>
  <c r="R33" i="33"/>
  <c r="AE10" i="46"/>
  <c r="AC391" i="33"/>
  <c r="AC22" i="33"/>
  <c r="AC535" i="33"/>
  <c r="AC67" i="46"/>
  <c r="AA498" i="33"/>
  <c r="AA499" i="33"/>
  <c r="AA500" i="33"/>
  <c r="AA501" i="33"/>
  <c r="AB17" i="46"/>
  <c r="Z409" i="33"/>
  <c r="Z410" i="33"/>
  <c r="Z408" i="33"/>
  <c r="Z541" i="33"/>
  <c r="Z540" i="33"/>
  <c r="X103" i="32"/>
  <c r="AC72" i="46"/>
  <c r="AA516" i="33"/>
  <c r="AA517" i="33"/>
  <c r="AA299" i="33"/>
  <c r="N16" i="46"/>
  <c r="O44" i="36" s="1"/>
  <c r="L407" i="33"/>
  <c r="L406" i="33"/>
  <c r="L539" i="33"/>
  <c r="AE54" i="46"/>
  <c r="AC555" i="33"/>
  <c r="T496" i="33"/>
  <c r="V64" i="46"/>
  <c r="AD92" i="51" s="1"/>
  <c r="AC92" i="51" s="1"/>
  <c r="O60" i="32"/>
  <c r="AB43" i="46"/>
  <c r="Z173" i="33"/>
  <c r="AB60" i="46"/>
  <c r="Z494" i="33"/>
  <c r="Y524" i="33"/>
  <c r="AA79" i="46"/>
  <c r="AB40" i="46"/>
  <c r="Z458" i="33"/>
  <c r="Z434" i="33"/>
  <c r="Z479" i="33"/>
  <c r="Z468" i="33"/>
  <c r="Z480" i="33"/>
  <c r="Z476" i="33"/>
  <c r="Z454" i="33"/>
  <c r="Z475" i="33"/>
  <c r="Z477" i="33"/>
  <c r="Z445" i="33"/>
  <c r="Z441" i="33"/>
  <c r="Z449" i="33"/>
  <c r="Z472" i="33"/>
  <c r="Z462" i="33"/>
  <c r="Z478" i="33"/>
  <c r="Z437" i="33"/>
  <c r="Z467" i="33"/>
  <c r="Z551" i="33"/>
  <c r="I197" i="37"/>
  <c r="AB414" i="33"/>
  <c r="AD22" i="46"/>
  <c r="L354" i="33"/>
  <c r="N86" i="46"/>
  <c r="P35" i="46"/>
  <c r="N133" i="33"/>
  <c r="X525" i="33"/>
  <c r="Z80" i="46"/>
  <c r="AE70" i="46"/>
  <c r="AC512" i="33"/>
  <c r="AC515" i="33"/>
  <c r="AC514" i="33"/>
  <c r="AC511" i="33"/>
  <c r="AC510" i="33"/>
  <c r="AC513" i="33"/>
  <c r="AC509" i="33"/>
  <c r="P112" i="33"/>
  <c r="R31" i="46"/>
  <c r="I37" i="37"/>
  <c r="N394" i="33"/>
  <c r="P12" i="46"/>
  <c r="N33" i="33"/>
  <c r="U10" i="46"/>
  <c r="U19" i="51" s="1"/>
  <c r="T19" i="51" s="1"/>
  <c r="S22" i="33"/>
  <c r="S391" i="33"/>
  <c r="S535" i="33"/>
  <c r="V67" i="46"/>
  <c r="AD95" i="51" s="1"/>
  <c r="AC95" i="51" s="1"/>
  <c r="T501" i="33"/>
  <c r="T500" i="33"/>
  <c r="T499" i="33"/>
  <c r="T498" i="33"/>
  <c r="N490" i="33"/>
  <c r="P48" i="46"/>
  <c r="Z17" i="46"/>
  <c r="X409" i="33"/>
  <c r="X410" i="33"/>
  <c r="X408" i="33"/>
  <c r="X541" i="33"/>
  <c r="X540" i="33"/>
  <c r="AC103" i="32"/>
  <c r="Z72" i="46"/>
  <c r="X299" i="33"/>
  <c r="X517" i="33"/>
  <c r="X516" i="33"/>
  <c r="AB16" i="46"/>
  <c r="Z406" i="33"/>
  <c r="Z407" i="33"/>
  <c r="Z539" i="33"/>
  <c r="Y54" i="46"/>
  <c r="W225" i="33"/>
  <c r="W555" i="33"/>
  <c r="O496" i="33"/>
  <c r="Q64" i="46"/>
  <c r="AA60" i="32"/>
  <c r="I110" i="37"/>
  <c r="AD43" i="46"/>
  <c r="AB173" i="33"/>
  <c r="S107" i="33"/>
  <c r="U29" i="46"/>
  <c r="U45" i="51" s="1"/>
  <c r="T45" i="51" s="1"/>
  <c r="X41" i="46"/>
  <c r="V459" i="33"/>
  <c r="V450" i="33"/>
  <c r="V466" i="33"/>
  <c r="V463" i="33"/>
  <c r="V473" i="33"/>
  <c r="V442" i="33"/>
  <c r="V438" i="33"/>
  <c r="V446" i="33"/>
  <c r="V469" i="33"/>
  <c r="V435" i="33"/>
  <c r="V455" i="33"/>
  <c r="I39" i="37"/>
  <c r="AC60" i="46"/>
  <c r="AA494" i="33"/>
  <c r="S69" i="46"/>
  <c r="Q507" i="33"/>
  <c r="Q506" i="33"/>
  <c r="Q508" i="33"/>
  <c r="Q69" i="32"/>
  <c r="Q70" i="32"/>
  <c r="O76" i="32"/>
  <c r="O75" i="32"/>
  <c r="U517" i="33"/>
  <c r="W73" i="46"/>
  <c r="AM102" i="51" s="1"/>
  <c r="AL102" i="51" s="1"/>
  <c r="P58" i="46"/>
  <c r="N242" i="33"/>
  <c r="N492" i="33"/>
  <c r="S516" i="33"/>
  <c r="U73" i="46"/>
  <c r="U102" i="51" s="1"/>
  <c r="T11" i="46"/>
  <c r="AH24" i="49" s="1"/>
  <c r="R27" i="33"/>
  <c r="R393" i="33"/>
  <c r="R392" i="33"/>
  <c r="R536" i="33"/>
  <c r="AA492" i="33"/>
  <c r="AC58" i="46"/>
  <c r="AA242" i="33"/>
  <c r="X497" i="33"/>
  <c r="Z65" i="46"/>
  <c r="AA39" i="46"/>
  <c r="Y448" i="33"/>
  <c r="Y444" i="33"/>
  <c r="Y461" i="33"/>
  <c r="Y433" i="33"/>
  <c r="Y457" i="33"/>
  <c r="Y471" i="33"/>
  <c r="Y440" i="33"/>
  <c r="X524" i="33"/>
  <c r="Z79" i="46"/>
  <c r="U40" i="46"/>
  <c r="U59" i="51" s="1"/>
  <c r="T59" i="51" s="1"/>
  <c r="S472" i="33"/>
  <c r="S437" i="33"/>
  <c r="S477" i="33"/>
  <c r="S449" i="33"/>
  <c r="S479" i="33"/>
  <c r="S478" i="33"/>
  <c r="S454" i="33"/>
  <c r="S475" i="33"/>
  <c r="S476" i="33"/>
  <c r="S458" i="33"/>
  <c r="S467" i="33"/>
  <c r="S468" i="33"/>
  <c r="S480" i="33"/>
  <c r="S462" i="33"/>
  <c r="S441" i="33"/>
  <c r="S434" i="33"/>
  <c r="S445" i="33"/>
  <c r="S551" i="33"/>
  <c r="S414" i="33"/>
  <c r="U22" i="46"/>
  <c r="U34" i="51" s="1"/>
  <c r="R528" i="33"/>
  <c r="T84" i="46"/>
  <c r="AH118" i="49" s="1"/>
  <c r="L133" i="33"/>
  <c r="N35" i="46"/>
  <c r="I35" i="37"/>
  <c r="S525" i="33"/>
  <c r="U80" i="46"/>
  <c r="U110" i="51" s="1"/>
  <c r="T110" i="51" s="1"/>
  <c r="P20" i="32"/>
  <c r="O70" i="46"/>
  <c r="M513" i="33"/>
  <c r="M512" i="33"/>
  <c r="M510" i="33"/>
  <c r="M511" i="33"/>
  <c r="M514" i="33"/>
  <c r="M509" i="33"/>
  <c r="M515" i="33"/>
  <c r="P394" i="33"/>
  <c r="R12" i="46"/>
  <c r="P33" i="33"/>
  <c r="I29" i="37"/>
  <c r="W10" i="46"/>
  <c r="AM19" i="51" s="1"/>
  <c r="AL19" i="51" s="1"/>
  <c r="U22" i="33"/>
  <c r="U391" i="33"/>
  <c r="U535" i="33"/>
  <c r="AA490" i="33"/>
  <c r="AC48" i="46"/>
  <c r="AB83" i="32"/>
  <c r="V17" i="46"/>
  <c r="AD29" i="51" s="1"/>
  <c r="AC29" i="51" s="1"/>
  <c r="T410" i="33"/>
  <c r="T408" i="33"/>
  <c r="T409" i="33"/>
  <c r="T540" i="33"/>
  <c r="T541" i="33"/>
  <c r="I24" i="37"/>
  <c r="I156" i="37"/>
  <c r="V72" i="46"/>
  <c r="AD101" i="51" s="1"/>
  <c r="AC101" i="51" s="1"/>
  <c r="T517" i="33"/>
  <c r="T516" i="33"/>
  <c r="T299" i="33"/>
  <c r="I128" i="37"/>
  <c r="P16" i="46"/>
  <c r="N406" i="33"/>
  <c r="N407" i="33"/>
  <c r="N539" i="33"/>
  <c r="V555" i="33"/>
  <c r="X54" i="46"/>
  <c r="V225" i="33"/>
  <c r="L496" i="33"/>
  <c r="N64" i="46"/>
  <c r="O156" i="36" s="1"/>
  <c r="N60" i="32"/>
  <c r="Q43" i="46"/>
  <c r="O173" i="33"/>
  <c r="T107" i="33"/>
  <c r="V29" i="46"/>
  <c r="AD45" i="51" s="1"/>
  <c r="AC45" i="51" s="1"/>
  <c r="AB41" i="46"/>
  <c r="Z446" i="33"/>
  <c r="Z438" i="33"/>
  <c r="Z442" i="33"/>
  <c r="Z466" i="33"/>
  <c r="Z450" i="33"/>
  <c r="Z469" i="33"/>
  <c r="Z473" i="33"/>
  <c r="Z459" i="33"/>
  <c r="Z435" i="33"/>
  <c r="Z463" i="33"/>
  <c r="Z455" i="33"/>
  <c r="W494" i="33"/>
  <c r="Y60" i="46"/>
  <c r="Y14" i="46"/>
  <c r="W402" i="33"/>
  <c r="W401" i="33"/>
  <c r="W403" i="33"/>
  <c r="W538" i="33"/>
  <c r="AB37" i="46"/>
  <c r="Z142" i="33"/>
  <c r="Z485" i="33"/>
  <c r="Z481" i="33"/>
  <c r="Z452" i="33"/>
  <c r="Z483" i="33"/>
  <c r="Z426" i="33"/>
  <c r="Z428" i="33"/>
  <c r="Z484" i="33"/>
  <c r="Z417" i="33"/>
  <c r="Z422" i="33"/>
  <c r="Z486" i="33"/>
  <c r="Z482" i="33"/>
  <c r="Z421" i="33"/>
  <c r="Z430" i="33"/>
  <c r="Z419" i="33"/>
  <c r="Z424" i="33"/>
  <c r="Z549" i="33"/>
  <c r="Z550" i="33"/>
  <c r="Q19" i="46"/>
  <c r="O411" i="33"/>
  <c r="O544" i="33"/>
  <c r="O542" i="33"/>
  <c r="O543" i="33"/>
  <c r="T74" i="46"/>
  <c r="AH106" i="49" s="1"/>
  <c r="R520" i="33"/>
  <c r="R518" i="33"/>
  <c r="R519" i="33"/>
  <c r="O497" i="33"/>
  <c r="Q65" i="46"/>
  <c r="I42" i="37"/>
  <c r="V39" i="46"/>
  <c r="AD58" i="51" s="1"/>
  <c r="AC58" i="51" s="1"/>
  <c r="T457" i="33"/>
  <c r="T461" i="33"/>
  <c r="T440" i="33"/>
  <c r="T471" i="33"/>
  <c r="T444" i="33"/>
  <c r="T448" i="33"/>
  <c r="T433" i="33"/>
  <c r="Q528" i="33"/>
  <c r="S84" i="46"/>
  <c r="Z76" i="32"/>
  <c r="Z75" i="32"/>
  <c r="AD74" i="46"/>
  <c r="AB519" i="33"/>
  <c r="AB518" i="33"/>
  <c r="AB520" i="33"/>
  <c r="AB36" i="32"/>
  <c r="AB35" i="32"/>
  <c r="V69" i="32"/>
  <c r="X76" i="32"/>
  <c r="X75" i="32"/>
  <c r="AC27" i="33"/>
  <c r="AE11" i="46"/>
  <c r="AC393" i="33"/>
  <c r="AC392" i="33"/>
  <c r="AC536" i="33"/>
  <c r="AB492" i="33"/>
  <c r="AD58" i="46"/>
  <c r="AB242" i="33"/>
  <c r="AB493" i="33"/>
  <c r="AD59" i="46"/>
  <c r="Q47" i="46"/>
  <c r="O489" i="33"/>
  <c r="O553" i="33"/>
  <c r="T39" i="46"/>
  <c r="AH61" i="49" s="1"/>
  <c r="R448" i="33"/>
  <c r="R440" i="33"/>
  <c r="R433" i="33"/>
  <c r="R444" i="33"/>
  <c r="R471" i="33"/>
  <c r="R461" i="33"/>
  <c r="R457" i="33"/>
  <c r="O110" i="32"/>
  <c r="N524" i="33"/>
  <c r="P79" i="46"/>
  <c r="Q24" i="32"/>
  <c r="T40" i="46"/>
  <c r="AH62" i="49" s="1"/>
  <c r="R445" i="33"/>
  <c r="R437" i="33"/>
  <c r="R477" i="33"/>
  <c r="R441" i="33"/>
  <c r="R475" i="33"/>
  <c r="R462" i="33"/>
  <c r="R476" i="33"/>
  <c r="R449" i="33"/>
  <c r="R478" i="33"/>
  <c r="R468" i="33"/>
  <c r="R467" i="33"/>
  <c r="R480" i="33"/>
  <c r="R479" i="33"/>
  <c r="R472" i="33"/>
  <c r="R434" i="33"/>
  <c r="R454" i="33"/>
  <c r="R458" i="33"/>
  <c r="R551" i="33"/>
  <c r="S173" i="33"/>
  <c r="U44" i="46"/>
  <c r="U64" i="51" s="1"/>
  <c r="T64" i="51" s="1"/>
  <c r="AC110" i="32"/>
  <c r="O414" i="33"/>
  <c r="Q22" i="46"/>
  <c r="I103" i="37"/>
  <c r="S528" i="33"/>
  <c r="U84" i="46"/>
  <c r="U115" i="51" s="1"/>
  <c r="T115" i="51" s="1"/>
  <c r="O133" i="33"/>
  <c r="Q35" i="46"/>
  <c r="P525" i="33"/>
  <c r="R80" i="46"/>
  <c r="V70" i="46"/>
  <c r="AD98" i="51" s="1"/>
  <c r="AC98" i="51" s="1"/>
  <c r="T511" i="33"/>
  <c r="T513" i="33"/>
  <c r="T514" i="33"/>
  <c r="T512" i="33"/>
  <c r="T509" i="33"/>
  <c r="T510" i="33"/>
  <c r="T515" i="33"/>
  <c r="M394" i="33"/>
  <c r="O12" i="46"/>
  <c r="M33" i="33"/>
  <c r="AD10" i="46"/>
  <c r="AB22" i="33"/>
  <c r="AB391" i="33"/>
  <c r="AB535" i="33"/>
  <c r="AB67" i="46"/>
  <c r="Z498" i="33"/>
  <c r="Z501" i="33"/>
  <c r="Z500" i="33"/>
  <c r="Z499" i="33"/>
  <c r="Z490" i="33"/>
  <c r="AB48" i="46"/>
  <c r="R17" i="46"/>
  <c r="P409" i="33"/>
  <c r="P410" i="33"/>
  <c r="P408" i="33"/>
  <c r="P541" i="33"/>
  <c r="P540" i="33"/>
  <c r="P103" i="32"/>
  <c r="P72" i="46"/>
  <c r="N517" i="33"/>
  <c r="N516" i="33"/>
  <c r="N299" i="33"/>
  <c r="S16" i="46"/>
  <c r="Q407" i="33"/>
  <c r="Q406" i="33"/>
  <c r="Q539" i="33"/>
  <c r="AB496" i="33"/>
  <c r="AD64" i="46"/>
  <c r="I74" i="37"/>
  <c r="U60" i="32"/>
  <c r="I101" i="37"/>
  <c r="N43" i="46"/>
  <c r="L173" i="33"/>
  <c r="O107" i="33"/>
  <c r="Q29" i="46"/>
  <c r="AC41" i="46"/>
  <c r="AA450" i="33"/>
  <c r="AA435" i="33"/>
  <c r="AA459" i="33"/>
  <c r="AA466" i="33"/>
  <c r="AA442" i="33"/>
  <c r="AA463" i="33"/>
  <c r="AA446" i="33"/>
  <c r="AA438" i="33"/>
  <c r="AA469" i="33"/>
  <c r="AA473" i="33"/>
  <c r="AA455" i="33"/>
  <c r="X494" i="33"/>
  <c r="Z60" i="46"/>
  <c r="AC30" i="46"/>
  <c r="AA112" i="33"/>
  <c r="AA548" i="33"/>
  <c r="I186" i="37"/>
  <c r="AA11" i="46"/>
  <c r="Y27" i="33"/>
  <c r="Y393" i="33"/>
  <c r="Y392" i="33"/>
  <c r="Y536" i="33"/>
  <c r="V19" i="46"/>
  <c r="AD31" i="51" s="1"/>
  <c r="AC31" i="51" s="1"/>
  <c r="T411" i="33"/>
  <c r="T544" i="33"/>
  <c r="T543" i="33"/>
  <c r="T542" i="33"/>
  <c r="AD37" i="46"/>
  <c r="AB424" i="33"/>
  <c r="AB481" i="33"/>
  <c r="AB485" i="33"/>
  <c r="AB419" i="33"/>
  <c r="AB417" i="33"/>
  <c r="AB482" i="33"/>
  <c r="AB428" i="33"/>
  <c r="AB484" i="33"/>
  <c r="AB142" i="33"/>
  <c r="AB486" i="33"/>
  <c r="AB452" i="33"/>
  <c r="AB483" i="33"/>
  <c r="AB421" i="33"/>
  <c r="AB426" i="33"/>
  <c r="AB422" i="33"/>
  <c r="AB430" i="33"/>
  <c r="AB550" i="33"/>
  <c r="AB549" i="33"/>
  <c r="Q44" i="32"/>
  <c r="O37" i="46"/>
  <c r="M482" i="33"/>
  <c r="M485" i="33"/>
  <c r="M452" i="33"/>
  <c r="M419" i="33"/>
  <c r="M430" i="33"/>
  <c r="M428" i="33"/>
  <c r="M426" i="33"/>
  <c r="M424" i="33"/>
  <c r="M421" i="33"/>
  <c r="M417" i="33"/>
  <c r="M484" i="33"/>
  <c r="M422" i="33"/>
  <c r="M483" i="33"/>
  <c r="M481" i="33"/>
  <c r="M486" i="33"/>
  <c r="M142" i="33"/>
  <c r="M549" i="33"/>
  <c r="M550" i="33"/>
  <c r="AE30" i="46"/>
  <c r="AC112" i="33"/>
  <c r="AC548" i="33"/>
  <c r="U19" i="46"/>
  <c r="U31" i="51" s="1"/>
  <c r="S411" i="33"/>
  <c r="S543" i="33"/>
  <c r="S544" i="33"/>
  <c r="S542" i="33"/>
  <c r="N76" i="32"/>
  <c r="N75" i="32"/>
  <c r="AA74" i="46"/>
  <c r="Y519" i="33"/>
  <c r="Y520" i="33"/>
  <c r="Y518" i="33"/>
  <c r="I124" i="37"/>
  <c r="O11" i="46"/>
  <c r="M27" i="33"/>
  <c r="M392" i="33"/>
  <c r="M393" i="33"/>
  <c r="M536" i="33"/>
  <c r="S492" i="33"/>
  <c r="U58" i="46"/>
  <c r="U86" i="51" s="1"/>
  <c r="T86" i="51" s="1"/>
  <c r="S242" i="33"/>
  <c r="AC493" i="33"/>
  <c r="AE59" i="46"/>
  <c r="X47" i="46"/>
  <c r="V489" i="33"/>
  <c r="V553" i="33"/>
  <c r="I195" i="37"/>
  <c r="Q39" i="46"/>
  <c r="O440" i="33"/>
  <c r="O457" i="33"/>
  <c r="O448" i="33"/>
  <c r="O471" i="33"/>
  <c r="O444" i="33"/>
  <c r="O433" i="33"/>
  <c r="O461" i="33"/>
  <c r="AC24" i="32"/>
  <c r="S15" i="46"/>
  <c r="Q404" i="33"/>
  <c r="Q405" i="33"/>
  <c r="Q47" i="33"/>
  <c r="I95" i="37"/>
  <c r="R414" i="33"/>
  <c r="T22" i="46"/>
  <c r="AH37" i="49" s="1"/>
  <c r="T528" i="33"/>
  <c r="V84" i="46"/>
  <c r="AD115" i="51" s="1"/>
  <c r="AC115" i="51" s="1"/>
  <c r="AC525" i="33"/>
  <c r="AE80" i="46"/>
  <c r="U20" i="32"/>
  <c r="AA70" i="46"/>
  <c r="Y515" i="33"/>
  <c r="Y513" i="33"/>
  <c r="Y514" i="33"/>
  <c r="Y512" i="33"/>
  <c r="Y509" i="33"/>
  <c r="Y510" i="33"/>
  <c r="Y511" i="33"/>
  <c r="AD46" i="46"/>
  <c r="AB488" i="33"/>
  <c r="AB188" i="33"/>
  <c r="AB187" i="33"/>
  <c r="AB552" i="33"/>
  <c r="U394" i="33"/>
  <c r="W12" i="46"/>
  <c r="AM23" i="51" s="1"/>
  <c r="AL23" i="51" s="1"/>
  <c r="U33" i="33"/>
  <c r="N10" i="46"/>
  <c r="L391" i="33"/>
  <c r="L22" i="33"/>
  <c r="L535" i="33"/>
  <c r="AD67" i="46"/>
  <c r="AB500" i="33"/>
  <c r="AB498" i="33"/>
  <c r="AB499" i="33"/>
  <c r="AB501" i="33"/>
  <c r="M490" i="33"/>
  <c r="O48" i="46"/>
  <c r="AA17" i="46"/>
  <c r="Y410" i="33"/>
  <c r="Y409" i="33"/>
  <c r="Y408" i="33"/>
  <c r="Y541" i="33"/>
  <c r="Y540" i="33"/>
  <c r="R75" i="46"/>
  <c r="P521" i="33"/>
  <c r="P556" i="33"/>
  <c r="Q72" i="46"/>
  <c r="O517" i="33"/>
  <c r="O299" i="33"/>
  <c r="O516" i="33"/>
  <c r="U16" i="46"/>
  <c r="U28" i="51" s="1"/>
  <c r="T28" i="51" s="1"/>
  <c r="S407" i="33"/>
  <c r="S406" i="33"/>
  <c r="S539" i="33"/>
  <c r="L555" i="33"/>
  <c r="N54" i="46"/>
  <c r="L225" i="33"/>
  <c r="I117" i="32"/>
  <c r="J117" i="32" s="1"/>
  <c r="I363" i="33"/>
  <c r="J363" i="33" s="1"/>
  <c r="Y496" i="33"/>
  <c r="AA64" i="46"/>
  <c r="AA225" i="33"/>
  <c r="AC56" i="46"/>
  <c r="N78" i="32"/>
  <c r="L107" i="33"/>
  <c r="N29" i="46"/>
  <c r="AE41" i="46"/>
  <c r="AC455" i="33"/>
  <c r="AC459" i="33"/>
  <c r="AC463" i="33"/>
  <c r="AC450" i="33"/>
  <c r="AC435" i="33"/>
  <c r="AC442" i="33"/>
  <c r="AC473" i="33"/>
  <c r="AC446" i="33"/>
  <c r="AC469" i="33"/>
  <c r="AC438" i="33"/>
  <c r="AC466" i="33"/>
  <c r="Q494" i="33"/>
  <c r="S60" i="46"/>
  <c r="AB35" i="46"/>
  <c r="Z133" i="33"/>
  <c r="O47" i="46"/>
  <c r="M489" i="33"/>
  <c r="M553" i="33"/>
  <c r="N37" i="46"/>
  <c r="L417" i="33"/>
  <c r="L430" i="33"/>
  <c r="L421" i="33"/>
  <c r="L486" i="33"/>
  <c r="L422" i="33"/>
  <c r="L419" i="33"/>
  <c r="L426" i="33"/>
  <c r="L482" i="33"/>
  <c r="L481" i="33"/>
  <c r="L142" i="33"/>
  <c r="L424" i="33"/>
  <c r="L428" i="33"/>
  <c r="L452" i="33"/>
  <c r="L483" i="33"/>
  <c r="L485" i="33"/>
  <c r="L484" i="33"/>
  <c r="L550" i="33"/>
  <c r="L549" i="33"/>
  <c r="S83" i="32"/>
  <c r="S11" i="46"/>
  <c r="Q392" i="33"/>
  <c r="Q393" i="33"/>
  <c r="Q27" i="33"/>
  <c r="Q536" i="33"/>
  <c r="AC492" i="33"/>
  <c r="AE58" i="46"/>
  <c r="AC242" i="33"/>
  <c r="R493" i="33"/>
  <c r="T59" i="46"/>
  <c r="AH90" i="49" s="1"/>
  <c r="V47" i="46"/>
  <c r="AD69" i="51" s="1"/>
  <c r="AC69" i="51" s="1"/>
  <c r="T489" i="33"/>
  <c r="T553" i="33"/>
  <c r="N39" i="46"/>
  <c r="O97" i="36" s="1"/>
  <c r="L457" i="33"/>
  <c r="L471" i="33"/>
  <c r="L440" i="33"/>
  <c r="L444" i="33"/>
  <c r="L461" i="33"/>
  <c r="L448" i="33"/>
  <c r="L433" i="33"/>
  <c r="P110" i="32"/>
  <c r="L524" i="33"/>
  <c r="N79" i="46"/>
  <c r="W24" i="32"/>
  <c r="O15" i="46"/>
  <c r="M404" i="33"/>
  <c r="M405" i="33"/>
  <c r="M47" i="33"/>
  <c r="T414" i="33"/>
  <c r="V22" i="46"/>
  <c r="AD34" i="51" s="1"/>
  <c r="AC34" i="51" s="1"/>
  <c r="P416" i="33"/>
  <c r="R28" i="46"/>
  <c r="P102" i="33"/>
  <c r="L528" i="33"/>
  <c r="N84" i="46"/>
  <c r="P133" i="33"/>
  <c r="R35" i="46"/>
  <c r="L525" i="33"/>
  <c r="N80" i="46"/>
  <c r="Q20" i="32"/>
  <c r="Z70" i="46"/>
  <c r="X511" i="33"/>
  <c r="X514" i="33"/>
  <c r="X510" i="33"/>
  <c r="X513" i="33"/>
  <c r="X509" i="33"/>
  <c r="X515" i="33"/>
  <c r="X512" i="33"/>
  <c r="N46" i="46"/>
  <c r="L488" i="33"/>
  <c r="L187" i="33"/>
  <c r="L188" i="33"/>
  <c r="L552" i="33"/>
  <c r="V394" i="33"/>
  <c r="X12" i="46"/>
  <c r="V33" i="33"/>
  <c r="T13" i="46"/>
  <c r="AH27" i="49" s="1"/>
  <c r="R396" i="33"/>
  <c r="R398" i="33"/>
  <c r="R397" i="33"/>
  <c r="R400" i="33"/>
  <c r="R395" i="33"/>
  <c r="R399" i="33"/>
  <c r="R537" i="33"/>
  <c r="M22" i="33"/>
  <c r="O10" i="46"/>
  <c r="M391" i="33"/>
  <c r="M535" i="33"/>
  <c r="AE67" i="46"/>
  <c r="AC498" i="33"/>
  <c r="AC501" i="33"/>
  <c r="AC500" i="33"/>
  <c r="AC499" i="33"/>
  <c r="W490" i="33"/>
  <c r="Y48" i="46"/>
  <c r="AD17" i="46"/>
  <c r="AB410" i="33"/>
  <c r="AB408" i="33"/>
  <c r="AB409" i="33"/>
  <c r="AB541" i="33"/>
  <c r="AB540" i="33"/>
  <c r="AA103" i="32"/>
  <c r="S75" i="46"/>
  <c r="Q521" i="33"/>
  <c r="Q556" i="33"/>
  <c r="R72" i="46"/>
  <c r="P516" i="33"/>
  <c r="P517" i="33"/>
  <c r="P299" i="33"/>
  <c r="I170" i="37"/>
  <c r="X16" i="46"/>
  <c r="V406" i="33"/>
  <c r="V407" i="33"/>
  <c r="V539" i="33"/>
  <c r="Z555" i="33"/>
  <c r="AB54" i="46"/>
  <c r="Z225" i="33"/>
  <c r="AC367" i="33"/>
  <c r="AE90" i="46" s="1"/>
  <c r="R367" i="33"/>
  <c r="T90" i="46" s="1"/>
  <c r="AH126" i="49" s="1"/>
  <c r="AB367" i="33"/>
  <c r="AD90" i="46" s="1"/>
  <c r="P367" i="33"/>
  <c r="R90" i="46" s="1"/>
  <c r="Y367" i="33"/>
  <c r="AA90" i="46" s="1"/>
  <c r="AA367" i="33"/>
  <c r="AC90" i="46" s="1"/>
  <c r="X367" i="33"/>
  <c r="Z90" i="46" s="1"/>
  <c r="Q367" i="33"/>
  <c r="S90" i="46" s="1"/>
  <c r="M367" i="33"/>
  <c r="O90" i="46" s="1"/>
  <c r="Z367" i="33"/>
  <c r="AB90" i="46" s="1"/>
  <c r="L367" i="33"/>
  <c r="N90" i="46" s="1"/>
  <c r="W367" i="33"/>
  <c r="Y90" i="46" s="1"/>
  <c r="U367" i="33"/>
  <c r="W90" i="46" s="1"/>
  <c r="AM123" i="51" s="1"/>
  <c r="T367" i="33"/>
  <c r="V90" i="46" s="1"/>
  <c r="AD123" i="51" s="1"/>
  <c r="J367" i="33"/>
  <c r="S367" i="33"/>
  <c r="U90" i="46" s="1"/>
  <c r="U123" i="51" s="1"/>
  <c r="V367" i="33"/>
  <c r="X90" i="46" s="1"/>
  <c r="O367" i="33"/>
  <c r="Q90" i="46" s="1"/>
  <c r="N367" i="33"/>
  <c r="P90" i="46" s="1"/>
  <c r="Q496" i="33"/>
  <c r="S64" i="46"/>
  <c r="Q60" i="32"/>
  <c r="Z53" i="32"/>
  <c r="M107" i="33"/>
  <c r="O29" i="46"/>
  <c r="I64" i="37"/>
  <c r="N41" i="46"/>
  <c r="L473" i="33"/>
  <c r="L459" i="33"/>
  <c r="L450" i="33"/>
  <c r="L455" i="33"/>
  <c r="L446" i="33"/>
  <c r="L463" i="33"/>
  <c r="L469" i="33"/>
  <c r="L466" i="33"/>
  <c r="L435" i="33"/>
  <c r="L438" i="33"/>
  <c r="L442" i="33"/>
  <c r="U60" i="46"/>
  <c r="U88" i="51" s="1"/>
  <c r="S494" i="33"/>
  <c r="T548" i="33"/>
  <c r="V30" i="46"/>
  <c r="AD47" i="51" s="1"/>
  <c r="AC47" i="51" s="1"/>
  <c r="T112" i="33"/>
  <c r="T19" i="46"/>
  <c r="AH34" i="49" s="1"/>
  <c r="R411" i="33"/>
  <c r="R542" i="33"/>
  <c r="R543" i="33"/>
  <c r="R544" i="33"/>
  <c r="AB74" i="46"/>
  <c r="Z519" i="33"/>
  <c r="Z520" i="33"/>
  <c r="Z518" i="33"/>
  <c r="V36" i="32"/>
  <c r="Q37" i="46"/>
  <c r="O421" i="33"/>
  <c r="O426" i="33"/>
  <c r="O485" i="33"/>
  <c r="O424" i="33"/>
  <c r="O430" i="33"/>
  <c r="O486" i="33"/>
  <c r="O482" i="33"/>
  <c r="O483" i="33"/>
  <c r="O481" i="33"/>
  <c r="O422" i="33"/>
  <c r="O484" i="33"/>
  <c r="O419" i="33"/>
  <c r="O428" i="33"/>
  <c r="O417" i="33"/>
  <c r="O142" i="33"/>
  <c r="O452" i="33"/>
  <c r="O550" i="33"/>
  <c r="O549" i="33"/>
  <c r="AE19" i="46"/>
  <c r="AC411" i="33"/>
  <c r="AC542" i="33"/>
  <c r="AC543" i="33"/>
  <c r="AC544" i="33"/>
  <c r="Q53" i="32"/>
  <c r="I175" i="37"/>
  <c r="R74" i="46"/>
  <c r="P518" i="33"/>
  <c r="P520" i="33"/>
  <c r="P519" i="33"/>
  <c r="I32" i="37"/>
  <c r="X11" i="46"/>
  <c r="V392" i="33"/>
  <c r="V27" i="33"/>
  <c r="V393" i="33"/>
  <c r="V536" i="33"/>
  <c r="Q492" i="33"/>
  <c r="S58" i="46"/>
  <c r="Q242" i="33"/>
  <c r="AA493" i="33"/>
  <c r="AC59" i="46"/>
  <c r="P47" i="46"/>
  <c r="N489" i="33"/>
  <c r="N553" i="33"/>
  <c r="O39" i="46"/>
  <c r="M433" i="33"/>
  <c r="M444" i="33"/>
  <c r="M457" i="33"/>
  <c r="M471" i="33"/>
  <c r="M440" i="33"/>
  <c r="M461" i="33"/>
  <c r="M448" i="33"/>
  <c r="T110" i="32"/>
  <c r="AA524" i="33"/>
  <c r="AC79" i="46"/>
  <c r="Y103" i="32"/>
  <c r="V15" i="46"/>
  <c r="AD27" i="51" s="1"/>
  <c r="AC27" i="51" s="1"/>
  <c r="T404" i="33"/>
  <c r="T405" i="33"/>
  <c r="T47" i="33"/>
  <c r="Q414" i="33"/>
  <c r="S22" i="46"/>
  <c r="AA416" i="33"/>
  <c r="AC28" i="46"/>
  <c r="AA102" i="33"/>
  <c r="N528" i="33"/>
  <c r="P84" i="46"/>
  <c r="X35" i="46"/>
  <c r="V133" i="33"/>
  <c r="I114" i="37"/>
  <c r="AA525" i="33"/>
  <c r="AC80" i="46"/>
  <c r="W20" i="32"/>
  <c r="P70" i="46"/>
  <c r="N514" i="33"/>
  <c r="N510" i="33"/>
  <c r="N513" i="33"/>
  <c r="N515" i="33"/>
  <c r="N512" i="33"/>
  <c r="N511" i="33"/>
  <c r="N509" i="33"/>
  <c r="R46" i="46"/>
  <c r="P187" i="33"/>
  <c r="P488" i="33"/>
  <c r="P188" i="33"/>
  <c r="P552" i="33"/>
  <c r="S394" i="33"/>
  <c r="U12" i="46"/>
  <c r="U23" i="51" s="1"/>
  <c r="T23" i="51" s="1"/>
  <c r="S33" i="33"/>
  <c r="AB20" i="32"/>
  <c r="AD13" i="46"/>
  <c r="AB395" i="33"/>
  <c r="AB397" i="33"/>
  <c r="AB398" i="33"/>
  <c r="AB399" i="33"/>
  <c r="AB400" i="33"/>
  <c r="AB396" i="33"/>
  <c r="AB537" i="33"/>
  <c r="W65" i="32"/>
  <c r="T10" i="46"/>
  <c r="AH22" i="49" s="1"/>
  <c r="R22" i="33"/>
  <c r="R391" i="33"/>
  <c r="R535" i="33"/>
  <c r="Z67" i="46"/>
  <c r="X498" i="33"/>
  <c r="X499" i="33"/>
  <c r="X501" i="33"/>
  <c r="X500" i="33"/>
  <c r="O490" i="33"/>
  <c r="Q48" i="46"/>
  <c r="X17" i="46"/>
  <c r="V409" i="33"/>
  <c r="V408" i="33"/>
  <c r="V410" i="33"/>
  <c r="V540" i="33"/>
  <c r="V541" i="33"/>
  <c r="T75" i="46"/>
  <c r="AH107" i="49" s="1"/>
  <c r="R521" i="33"/>
  <c r="R556" i="33"/>
  <c r="I44" i="37"/>
  <c r="T16" i="46"/>
  <c r="AH31" i="49" s="1"/>
  <c r="R406" i="33"/>
  <c r="R407" i="33"/>
  <c r="R539" i="33"/>
  <c r="I150" i="37"/>
  <c r="V121" i="32"/>
  <c r="V117" i="32" s="1"/>
  <c r="X121" i="32"/>
  <c r="X117" i="32" s="1"/>
  <c r="Z121" i="32"/>
  <c r="Z117" i="32" s="1"/>
  <c r="L121" i="32"/>
  <c r="L117" i="32" s="1"/>
  <c r="W121" i="32"/>
  <c r="W117" i="32" s="1"/>
  <c r="Y121" i="32"/>
  <c r="Y117" i="32" s="1"/>
  <c r="T121" i="32"/>
  <c r="T117" i="32" s="1"/>
  <c r="R121" i="32"/>
  <c r="R117" i="32" s="1"/>
  <c r="AC121" i="32"/>
  <c r="AC117" i="32" s="1"/>
  <c r="J121" i="32"/>
  <c r="S121" i="32"/>
  <c r="S117" i="32" s="1"/>
  <c r="O121" i="32"/>
  <c r="O117" i="32" s="1"/>
  <c r="AA121" i="32"/>
  <c r="AA117" i="32" s="1"/>
  <c r="Q121" i="32"/>
  <c r="Q117" i="32" s="1"/>
  <c r="P121" i="32"/>
  <c r="P117" i="32" s="1"/>
  <c r="M121" i="32"/>
  <c r="M117" i="32" s="1"/>
  <c r="N121" i="32"/>
  <c r="N117" i="32" s="1"/>
  <c r="U121" i="32"/>
  <c r="U117" i="32" s="1"/>
  <c r="AB121" i="32"/>
  <c r="AB117" i="32" s="1"/>
  <c r="P78" i="32"/>
  <c r="P128" i="36"/>
  <c r="Q128" i="37"/>
  <c r="P60" i="32"/>
  <c r="R43" i="46"/>
  <c r="P173" i="33"/>
  <c r="M487" i="33"/>
  <c r="O45" i="46"/>
  <c r="N107" i="33"/>
  <c r="P29" i="46"/>
  <c r="P41" i="46"/>
  <c r="N442" i="33"/>
  <c r="N463" i="33"/>
  <c r="N435" i="33"/>
  <c r="N455" i="33"/>
  <c r="N473" i="33"/>
  <c r="N450" i="33"/>
  <c r="N466" i="33"/>
  <c r="N469" i="33"/>
  <c r="N459" i="33"/>
  <c r="N438" i="33"/>
  <c r="N446" i="33"/>
  <c r="N47" i="46"/>
  <c r="L489" i="33"/>
  <c r="L553" i="33"/>
  <c r="AE37" i="46"/>
  <c r="AC483" i="33"/>
  <c r="AC430" i="33"/>
  <c r="AC428" i="33"/>
  <c r="AC485" i="33"/>
  <c r="AC419" i="33"/>
  <c r="AC484" i="33"/>
  <c r="AC426" i="33"/>
  <c r="AC424" i="33"/>
  <c r="AC421" i="33"/>
  <c r="AC486" i="33"/>
  <c r="AC482" i="33"/>
  <c r="AC452" i="33"/>
  <c r="AC422" i="33"/>
  <c r="AC417" i="33"/>
  <c r="AC481" i="33"/>
  <c r="AC142" i="33"/>
  <c r="AC549" i="33"/>
  <c r="AC550" i="33"/>
  <c r="M44" i="32"/>
  <c r="S14" i="46"/>
  <c r="Q403" i="33"/>
  <c r="Q402" i="33"/>
  <c r="Q401" i="33"/>
  <c r="Q538" i="33"/>
  <c r="X37" i="46"/>
  <c r="V419" i="33"/>
  <c r="V430" i="33"/>
  <c r="V417" i="33"/>
  <c r="V421" i="33"/>
  <c r="V426" i="33"/>
  <c r="V422" i="33"/>
  <c r="V484" i="33"/>
  <c r="V142" i="33"/>
  <c r="V452" i="33"/>
  <c r="V482" i="33"/>
  <c r="V424" i="33"/>
  <c r="V483" i="33"/>
  <c r="V485" i="33"/>
  <c r="V428" i="33"/>
  <c r="V481" i="33"/>
  <c r="V486" i="33"/>
  <c r="V550" i="33"/>
  <c r="V549" i="33"/>
  <c r="P30" i="46"/>
  <c r="N112" i="33"/>
  <c r="N548" i="33"/>
  <c r="AA19" i="46"/>
  <c r="Y411" i="33"/>
  <c r="Y543" i="33"/>
  <c r="Y544" i="33"/>
  <c r="Y542" i="33"/>
  <c r="I68" i="37"/>
  <c r="Q11" i="46"/>
  <c r="O27" i="33"/>
  <c r="O392" i="33"/>
  <c r="O393" i="33"/>
  <c r="O536" i="33"/>
  <c r="U492" i="33"/>
  <c r="W58" i="46"/>
  <c r="AM86" i="51" s="1"/>
  <c r="AL86" i="51" s="1"/>
  <c r="U242" i="33"/>
  <c r="X493" i="33"/>
  <c r="Z59" i="46"/>
  <c r="Z47" i="46"/>
  <c r="X489" i="33"/>
  <c r="X553" i="33"/>
  <c r="AD39" i="46"/>
  <c r="AB461" i="33"/>
  <c r="AB457" i="33"/>
  <c r="AB471" i="33"/>
  <c r="AB444" i="33"/>
  <c r="AB440" i="33"/>
  <c r="AB448" i="33"/>
  <c r="AB433" i="33"/>
  <c r="O20" i="46"/>
  <c r="M412" i="33"/>
  <c r="M545" i="33"/>
  <c r="M524" i="33"/>
  <c r="O79" i="46"/>
  <c r="Q527" i="33"/>
  <c r="S82" i="46"/>
  <c r="Q341" i="33"/>
  <c r="AD15" i="46"/>
  <c r="AB404" i="33"/>
  <c r="AB47" i="33"/>
  <c r="AB405" i="33"/>
  <c r="V414" i="33"/>
  <c r="X22" i="46"/>
  <c r="AA28" i="46"/>
  <c r="Y102" i="33"/>
  <c r="Y416" i="33"/>
  <c r="R84" i="46"/>
  <c r="P528" i="33"/>
  <c r="Y35" i="46"/>
  <c r="W133" i="33"/>
  <c r="I184" i="37"/>
  <c r="T70" i="46"/>
  <c r="AH101" i="49" s="1"/>
  <c r="R514" i="33"/>
  <c r="R512" i="33"/>
  <c r="R509" i="33"/>
  <c r="R510" i="33"/>
  <c r="R511" i="33"/>
  <c r="R513" i="33"/>
  <c r="R515" i="33"/>
  <c r="X394" i="33"/>
  <c r="Z12" i="46"/>
  <c r="X33" i="33"/>
  <c r="AA13" i="46"/>
  <c r="Y398" i="33"/>
  <c r="Y399" i="33"/>
  <c r="Y395" i="33"/>
  <c r="Y400" i="33"/>
  <c r="Y396" i="33"/>
  <c r="Y397" i="33"/>
  <c r="Y537" i="33"/>
  <c r="R10" i="46"/>
  <c r="P22" i="33"/>
  <c r="P391" i="33"/>
  <c r="P535" i="33"/>
  <c r="W67" i="46"/>
  <c r="AM95" i="51" s="1"/>
  <c r="AL95" i="51" s="1"/>
  <c r="U500" i="33"/>
  <c r="U501" i="33"/>
  <c r="U498" i="33"/>
  <c r="U499" i="33"/>
  <c r="T490" i="33"/>
  <c r="V48" i="46"/>
  <c r="AD70" i="51" s="1"/>
  <c r="AC70" i="51" s="1"/>
  <c r="S17" i="46"/>
  <c r="Q409" i="33"/>
  <c r="Q410" i="33"/>
  <c r="Q408" i="33"/>
  <c r="Q541" i="33"/>
  <c r="Q540" i="33"/>
  <c r="X75" i="46"/>
  <c r="V521" i="33"/>
  <c r="V556" i="33"/>
  <c r="O26" i="36"/>
  <c r="R299" i="33"/>
  <c r="T72" i="46"/>
  <c r="AH104" i="49" s="1"/>
  <c r="R517" i="33"/>
  <c r="R516" i="33"/>
  <c r="O78" i="32"/>
  <c r="Y60" i="32"/>
  <c r="R225" i="33"/>
  <c r="T56" i="46"/>
  <c r="AH86" i="49" s="1"/>
  <c r="P43" i="46"/>
  <c r="N173" i="33"/>
  <c r="S487" i="33"/>
  <c r="U45" i="46"/>
  <c r="U65" i="51" s="1"/>
  <c r="T65" i="51" s="1"/>
  <c r="AB107" i="33"/>
  <c r="AD29" i="46"/>
  <c r="S41" i="46"/>
  <c r="Q469" i="33"/>
  <c r="Q442" i="33"/>
  <c r="Q463" i="33"/>
  <c r="Q455" i="33"/>
  <c r="Q466" i="33"/>
  <c r="Q459" i="33"/>
  <c r="Q473" i="33"/>
  <c r="Q450" i="33"/>
  <c r="Q438" i="33"/>
  <c r="Q446" i="33"/>
  <c r="Q435" i="33"/>
  <c r="O48" i="20"/>
  <c r="AD48" i="20"/>
  <c r="R48" i="20"/>
  <c r="P48" i="20"/>
  <c r="Q48" i="20"/>
  <c r="O95" i="20"/>
  <c r="W67" i="20"/>
  <c r="L38" i="20"/>
  <c r="AC48" i="20"/>
  <c r="L92" i="20"/>
  <c r="U38" i="20"/>
  <c r="V92" i="20"/>
  <c r="W38" i="20"/>
  <c r="N92" i="20"/>
  <c r="X38" i="20"/>
  <c r="O67" i="20"/>
  <c r="AA48" i="20"/>
  <c r="X55" i="20"/>
  <c r="L55" i="20"/>
  <c r="N55" i="20"/>
  <c r="S95" i="20"/>
  <c r="U48" i="20"/>
  <c r="R55" i="20"/>
  <c r="T80" i="20"/>
  <c r="P80" i="20"/>
  <c r="R47" i="20"/>
  <c r="Z48" i="20"/>
  <c r="AB48" i="20"/>
  <c r="T47" i="20"/>
  <c r="V48" i="20"/>
  <c r="W48" i="20"/>
  <c r="M47" i="20"/>
  <c r="T41" i="20"/>
  <c r="R41" i="20"/>
  <c r="N48" i="20"/>
  <c r="O80" i="20"/>
  <c r="AA55" i="20"/>
  <c r="S14" i="20"/>
  <c r="Z76" i="20"/>
  <c r="R72" i="20"/>
  <c r="S55" i="20"/>
  <c r="AB76" i="20"/>
  <c r="V80" i="20"/>
  <c r="Z67" i="20"/>
  <c r="T76" i="20"/>
  <c r="X32" i="20"/>
  <c r="W76" i="20"/>
  <c r="X76" i="20"/>
  <c r="AA38" i="20"/>
  <c r="Q72" i="20"/>
  <c r="V67" i="20"/>
  <c r="R80" i="20"/>
  <c r="X80" i="20"/>
  <c r="AC72" i="20"/>
  <c r="X48" i="20"/>
  <c r="W32" i="20"/>
  <c r="Y76" i="20"/>
  <c r="N59" i="20"/>
  <c r="N95" i="20"/>
  <c r="AC76" i="20"/>
  <c r="V55" i="20"/>
  <c r="N76" i="20"/>
  <c r="X95" i="20"/>
  <c r="Y46" i="20"/>
  <c r="O76" i="20"/>
  <c r="Z38" i="20"/>
  <c r="P55" i="20"/>
  <c r="Z46" i="20"/>
  <c r="AC67" i="20"/>
  <c r="AD55" i="20"/>
  <c r="V38" i="20"/>
  <c r="AD67" i="20"/>
  <c r="U31" i="20"/>
  <c r="S76" i="20"/>
  <c r="S46" i="20"/>
  <c r="N72" i="20"/>
  <c r="AD83" i="20"/>
  <c r="S38" i="20"/>
  <c r="L41" i="20"/>
  <c r="Z95" i="20"/>
  <c r="S47" i="20"/>
  <c r="Q23" i="20"/>
  <c r="R67" i="20"/>
  <c r="S80" i="20"/>
  <c r="W80" i="20"/>
  <c r="V41" i="20"/>
  <c r="R38" i="20"/>
  <c r="AD38" i="20"/>
  <c r="T59" i="20"/>
  <c r="W41" i="20"/>
  <c r="U46" i="20"/>
  <c r="S67" i="20"/>
  <c r="R95" i="20"/>
  <c r="U80" i="20"/>
  <c r="R76" i="20"/>
  <c r="L47" i="20"/>
  <c r="X41" i="20"/>
  <c r="U67" i="20"/>
  <c r="AB95" i="20"/>
  <c r="P47" i="20"/>
  <c r="AB92" i="20"/>
  <c r="X67" i="20"/>
  <c r="L59" i="20"/>
  <c r="Y23" i="20"/>
  <c r="AB38" i="20"/>
  <c r="L80" i="20"/>
  <c r="Y67" i="20"/>
  <c r="AD95" i="20"/>
  <c r="U41" i="20"/>
  <c r="R46" i="20"/>
  <c r="R92" i="20"/>
  <c r="M80" i="20"/>
  <c r="W23" i="20"/>
  <c r="Q80" i="20"/>
  <c r="AD32" i="20"/>
  <c r="V31" i="20"/>
  <c r="Y38" i="20"/>
  <c r="AC38" i="20"/>
  <c r="T67" i="20"/>
  <c r="U83" i="20"/>
  <c r="S23" i="20"/>
  <c r="V76" i="20"/>
  <c r="N80" i="20"/>
  <c r="L95" i="20"/>
  <c r="Y6" i="20"/>
  <c r="Y5" i="20"/>
  <c r="Y100" i="20"/>
  <c r="Y7" i="20"/>
  <c r="AA83" i="20"/>
  <c r="AB14" i="20"/>
  <c r="AB13" i="20"/>
  <c r="U100" i="20"/>
  <c r="U7" i="20"/>
  <c r="U5" i="20"/>
  <c r="U6" i="20"/>
  <c r="Z32" i="20"/>
  <c r="Z31" i="20"/>
  <c r="Z100" i="20"/>
  <c r="Z5" i="20"/>
  <c r="Z6" i="20"/>
  <c r="Z7" i="20"/>
  <c r="Q7" i="20"/>
  <c r="Q6" i="20"/>
  <c r="Q5" i="20"/>
  <c r="Q100" i="20"/>
  <c r="U95" i="20"/>
  <c r="AC23" i="20"/>
  <c r="W47" i="20"/>
  <c r="AA59" i="20"/>
  <c r="W13" i="20"/>
  <c r="AD72" i="20"/>
  <c r="AD71" i="20"/>
  <c r="AB41" i="20"/>
  <c r="Q92" i="20"/>
  <c r="P76" i="20"/>
  <c r="R32" i="20"/>
  <c r="V7" i="20"/>
  <c r="V100" i="20"/>
  <c r="V6" i="20"/>
  <c r="V5" i="20"/>
  <c r="V95" i="20"/>
  <c r="AC59" i="20"/>
  <c r="Y14" i="20"/>
  <c r="Y13" i="20"/>
  <c r="T46" i="20"/>
  <c r="M72" i="20"/>
  <c r="M71" i="20"/>
  <c r="M48" i="20"/>
  <c r="AA92" i="20"/>
  <c r="Q76" i="20"/>
  <c r="U23" i="20"/>
  <c r="U32" i="20"/>
  <c r="AA100" i="20"/>
  <c r="AA7" i="20"/>
  <c r="AA5" i="20"/>
  <c r="AA6" i="20"/>
  <c r="W95" i="20"/>
  <c r="M14" i="20"/>
  <c r="M13" i="20"/>
  <c r="T48" i="20"/>
  <c r="Q71" i="20"/>
  <c r="N6" i="20"/>
  <c r="N100" i="20"/>
  <c r="N5" i="20"/>
  <c r="N7" i="20"/>
  <c r="Q41" i="20"/>
  <c r="S83" i="20"/>
  <c r="W14" i="20"/>
  <c r="R13" i="20"/>
  <c r="P32" i="20"/>
  <c r="P31" i="20"/>
  <c r="P14" i="20"/>
  <c r="P13" i="20"/>
  <c r="Z47" i="20"/>
  <c r="P5" i="20"/>
  <c r="P100" i="20"/>
  <c r="P7" i="20"/>
  <c r="P6" i="20"/>
  <c r="AA72" i="20"/>
  <c r="AA71" i="20"/>
  <c r="AA23" i="20"/>
  <c r="AB72" i="20"/>
  <c r="AB71" i="20"/>
  <c r="W46" i="20"/>
  <c r="M46" i="20"/>
  <c r="O14" i="20"/>
  <c r="AC100" i="20"/>
  <c r="AC5" i="20"/>
  <c r="AC6" i="20"/>
  <c r="AC7" i="20"/>
  <c r="Y47" i="20"/>
  <c r="AD46" i="20"/>
  <c r="Y59" i="20"/>
  <c r="W83" i="20"/>
  <c r="Y72" i="20"/>
  <c r="Y71" i="20"/>
  <c r="R31" i="20"/>
  <c r="X92" i="20"/>
  <c r="AD76" i="20"/>
  <c r="AA67" i="20"/>
  <c r="X83" i="20"/>
  <c r="AC14" i="20"/>
  <c r="AC13" i="20"/>
  <c r="Z72" i="20"/>
  <c r="Z71" i="20"/>
  <c r="S31" i="20"/>
  <c r="Z92" i="20"/>
  <c r="Y55" i="20"/>
  <c r="M38" i="20"/>
  <c r="V32" i="20"/>
  <c r="AB67" i="20"/>
  <c r="AB83" i="20"/>
  <c r="O72" i="20"/>
  <c r="O71" i="20"/>
  <c r="T32" i="20"/>
  <c r="T31" i="20"/>
  <c r="R23" i="20"/>
  <c r="M59" i="20"/>
  <c r="Y83" i="20"/>
  <c r="AC41" i="20"/>
  <c r="L7" i="20"/>
  <c r="L100" i="20"/>
  <c r="L6" i="20"/>
  <c r="L5" i="20"/>
  <c r="Z14" i="20"/>
  <c r="Z13" i="20"/>
  <c r="AA32" i="20"/>
  <c r="AA31" i="20"/>
  <c r="AC92" i="20"/>
  <c r="Z55" i="20"/>
  <c r="N38" i="20"/>
  <c r="V47" i="20"/>
  <c r="AC83" i="20"/>
  <c r="U72" i="20"/>
  <c r="U71" i="20"/>
  <c r="Q46" i="20"/>
  <c r="N41" i="20"/>
  <c r="O13" i="20"/>
  <c r="X14" i="20"/>
  <c r="X13" i="20"/>
  <c r="AA76" i="20"/>
  <c r="AD92" i="20"/>
  <c r="O38" i="20"/>
  <c r="V46" i="20"/>
  <c r="U47" i="20"/>
  <c r="P83" i="20"/>
  <c r="N71" i="20"/>
  <c r="M55" i="20"/>
  <c r="X31" i="20"/>
  <c r="O41" i="20"/>
  <c r="AB5" i="20"/>
  <c r="AB6" i="20"/>
  <c r="AB100" i="20"/>
  <c r="AB7" i="20"/>
  <c r="AD31" i="20"/>
  <c r="AB55" i="20"/>
  <c r="R59" i="20"/>
  <c r="P38" i="20"/>
  <c r="Q83" i="20"/>
  <c r="L67" i="20"/>
  <c r="P72" i="20"/>
  <c r="P71" i="20"/>
  <c r="R6" i="20"/>
  <c r="R100" i="20"/>
  <c r="R7" i="20"/>
  <c r="R5" i="20"/>
  <c r="T13" i="20"/>
  <c r="L13" i="20"/>
  <c r="AC46" i="20"/>
  <c r="S13" i="20"/>
  <c r="AB47" i="20"/>
  <c r="AC47" i="20"/>
  <c r="P92" i="20"/>
  <c r="AB23" i="20"/>
  <c r="P41" i="20"/>
  <c r="S72" i="20"/>
  <c r="S71" i="20"/>
  <c r="Y48" i="20"/>
  <c r="O55" i="20"/>
  <c r="U92" i="20"/>
  <c r="L32" i="20"/>
  <c r="L31" i="20"/>
  <c r="W92" i="20"/>
  <c r="AC55" i="20"/>
  <c r="L46" i="20"/>
  <c r="Q38" i="20"/>
  <c r="Y80" i="20"/>
  <c r="L23" i="20"/>
  <c r="AD23" i="20"/>
  <c r="T83" i="20"/>
  <c r="M67" i="20"/>
  <c r="S59" i="20"/>
  <c r="W7" i="20"/>
  <c r="W5" i="20"/>
  <c r="W100" i="20"/>
  <c r="W6" i="20"/>
  <c r="AD14" i="20"/>
  <c r="AD13" i="20"/>
  <c r="Z23" i="20"/>
  <c r="T14" i="20"/>
  <c r="AC71" i="20"/>
  <c r="R71" i="20"/>
  <c r="T72" i="20"/>
  <c r="T71" i="20"/>
  <c r="M32" i="20"/>
  <c r="M31" i="20"/>
  <c r="Y92" i="20"/>
  <c r="X47" i="20"/>
  <c r="Q55" i="20"/>
  <c r="L48" i="20"/>
  <c r="AA47" i="20"/>
  <c r="Z80" i="20"/>
  <c r="V83" i="20"/>
  <c r="N67" i="20"/>
  <c r="V72" i="20"/>
  <c r="V71" i="20"/>
  <c r="O32" i="20"/>
  <c r="O31" i="20"/>
  <c r="M41" i="20"/>
  <c r="P95" i="20"/>
  <c r="T6" i="20"/>
  <c r="T5" i="20"/>
  <c r="T100" i="20"/>
  <c r="T7" i="20"/>
  <c r="U14" i="20"/>
  <c r="U13" i="20"/>
  <c r="Y41" i="20"/>
  <c r="AA41" i="20"/>
  <c r="T92" i="20"/>
  <c r="M100" i="20"/>
  <c r="M5" i="20"/>
  <c r="M7" i="20"/>
  <c r="M6" i="20"/>
  <c r="W31" i="20"/>
  <c r="X46" i="20"/>
  <c r="AA46" i="20"/>
  <c r="AA80" i="20"/>
  <c r="M23" i="20"/>
  <c r="L83" i="20"/>
  <c r="P67" i="20"/>
  <c r="O47" i="20"/>
  <c r="V59" i="20"/>
  <c r="X72" i="20"/>
  <c r="X71" i="20"/>
  <c r="W59" i="20"/>
  <c r="M95" i="20"/>
  <c r="Q47" i="20"/>
  <c r="X23" i="20"/>
  <c r="O6" i="20"/>
  <c r="O7" i="20"/>
  <c r="O5" i="20"/>
  <c r="O100" i="20"/>
  <c r="V13" i="20"/>
  <c r="S92" i="20"/>
  <c r="Z83" i="20"/>
  <c r="W72" i="20"/>
  <c r="W71" i="20"/>
  <c r="V23" i="20"/>
  <c r="N46" i="20"/>
  <c r="AB32" i="20"/>
  <c r="AB31" i="20"/>
  <c r="M92" i="20"/>
  <c r="T55" i="20"/>
  <c r="O59" i="20"/>
  <c r="T38" i="20"/>
  <c r="AB80" i="20"/>
  <c r="N23" i="20"/>
  <c r="M83" i="20"/>
  <c r="O46" i="20"/>
  <c r="L72" i="20"/>
  <c r="L71" i="20"/>
  <c r="V14" i="20"/>
  <c r="Y32" i="20"/>
  <c r="Y31" i="20"/>
  <c r="Q14" i="20"/>
  <c r="Q13" i="20"/>
  <c r="AD59" i="20"/>
  <c r="Q95" i="20"/>
  <c r="AB46" i="20"/>
  <c r="P46" i="20"/>
  <c r="S41" i="20"/>
  <c r="T95" i="20"/>
  <c r="L14" i="20"/>
  <c r="AD47" i="20"/>
  <c r="T23" i="20"/>
  <c r="Y95" i="20"/>
  <c r="AD6" i="20"/>
  <c r="AD100" i="20"/>
  <c r="AD5" i="20"/>
  <c r="AD7" i="20"/>
  <c r="X59" i="20"/>
  <c r="AA14" i="20"/>
  <c r="AA13" i="20"/>
  <c r="N47" i="20"/>
  <c r="AC32" i="20"/>
  <c r="AC31" i="20"/>
  <c r="AC80" i="20"/>
  <c r="S48" i="20"/>
  <c r="O23" i="20"/>
  <c r="N83" i="20"/>
  <c r="P59" i="20"/>
  <c r="AC95" i="20"/>
  <c r="R83" i="20"/>
  <c r="Q31" i="20"/>
  <c r="Z59" i="20"/>
  <c r="AB59" i="20"/>
  <c r="S7" i="20"/>
  <c r="S5" i="20"/>
  <c r="S100" i="20"/>
  <c r="S6" i="20"/>
  <c r="X100" i="20"/>
  <c r="X7" i="20"/>
  <c r="X6" i="20"/>
  <c r="X5" i="20"/>
  <c r="U59" i="20"/>
  <c r="N14" i="20"/>
  <c r="N13" i="20"/>
  <c r="Z41" i="20"/>
  <c r="Q32" i="20"/>
  <c r="AD41" i="20"/>
  <c r="S32" i="20"/>
  <c r="O92" i="20"/>
  <c r="U55" i="20"/>
  <c r="L76" i="20"/>
  <c r="N32" i="20"/>
  <c r="N31" i="20"/>
  <c r="W55" i="20"/>
  <c r="R14" i="20"/>
  <c r="M76" i="20"/>
  <c r="U76" i="20"/>
  <c r="AD80" i="20"/>
  <c r="AA95" i="20"/>
  <c r="P23" i="20"/>
  <c r="O83" i="20"/>
  <c r="Q67" i="20"/>
  <c r="Q59" i="20"/>
  <c r="AC113" i="51" l="1"/>
  <c r="AC117" i="51"/>
  <c r="AL96" i="51"/>
  <c r="AL87" i="51"/>
  <c r="T57" i="51"/>
  <c r="T16" i="51"/>
  <c r="AC68" i="51"/>
  <c r="AL74" i="51"/>
  <c r="AC107" i="51"/>
  <c r="I55" i="51"/>
  <c r="T39" i="51"/>
  <c r="AC39" i="51"/>
  <c r="AL101" i="51"/>
  <c r="AL63" i="51"/>
  <c r="T113" i="51"/>
  <c r="AL39" i="51"/>
  <c r="AL68" i="51"/>
  <c r="T107" i="51"/>
  <c r="AL53" i="51"/>
  <c r="AC43" i="51"/>
  <c r="AL79" i="51"/>
  <c r="AC87" i="51"/>
  <c r="AL107" i="51"/>
  <c r="AL35" i="51"/>
  <c r="T103" i="51"/>
  <c r="AL106" i="51"/>
  <c r="AC16" i="51"/>
  <c r="AL58" i="51"/>
  <c r="T53" i="51"/>
  <c r="K31" i="51"/>
  <c r="AN31" i="51" s="1"/>
  <c r="AL108" i="51"/>
  <c r="AL16" i="51"/>
  <c r="H55" i="49"/>
  <c r="K49" i="51"/>
  <c r="AL29" i="51"/>
  <c r="T29" i="51"/>
  <c r="T68" i="51"/>
  <c r="AC88" i="51"/>
  <c r="AC60" i="51"/>
  <c r="T104" i="51"/>
  <c r="T88" i="51"/>
  <c r="T102" i="51"/>
  <c r="AL88" i="51"/>
  <c r="T60" i="51"/>
  <c r="AL28" i="51"/>
  <c r="AC28" i="51"/>
  <c r="W90" i="49"/>
  <c r="AF44" i="49"/>
  <c r="W54" i="49"/>
  <c r="AF95" i="49"/>
  <c r="W36" i="49"/>
  <c r="W44" i="49"/>
  <c r="AF111" i="49"/>
  <c r="W95" i="49"/>
  <c r="AF104" i="49"/>
  <c r="AF107" i="49"/>
  <c r="W111" i="49"/>
  <c r="AF26" i="49"/>
  <c r="W104" i="49"/>
  <c r="AF62" i="49"/>
  <c r="W107" i="49"/>
  <c r="AF85" i="49"/>
  <c r="W26" i="49"/>
  <c r="AF56" i="49"/>
  <c r="W62" i="49"/>
  <c r="W85" i="49"/>
  <c r="AF87" i="49"/>
  <c r="W56" i="49"/>
  <c r="AF78" i="49"/>
  <c r="AF96" i="49"/>
  <c r="W87" i="49"/>
  <c r="AF113" i="49"/>
  <c r="W78" i="49"/>
  <c r="AF16" i="49"/>
  <c r="AF15" i="49"/>
  <c r="AF124" i="49"/>
  <c r="W16" i="49"/>
  <c r="W124" i="49"/>
  <c r="W15" i="49"/>
  <c r="W17" i="49"/>
  <c r="AF17" i="49"/>
  <c r="W125" i="49"/>
  <c r="AF14" i="49"/>
  <c r="AF125" i="49"/>
  <c r="W14" i="49"/>
  <c r="W123" i="49"/>
  <c r="AF123" i="49"/>
  <c r="W96" i="49"/>
  <c r="AF105" i="49"/>
  <c r="W113" i="49"/>
  <c r="AF91" i="49"/>
  <c r="W48" i="49"/>
  <c r="I15" i="51"/>
  <c r="K15" i="51" s="1"/>
  <c r="W18" i="49"/>
  <c r="AF18" i="49"/>
  <c r="W105" i="49"/>
  <c r="AF106" i="49"/>
  <c r="W91" i="49"/>
  <c r="AF100" i="49"/>
  <c r="AF59" i="49"/>
  <c r="W106" i="49"/>
  <c r="AF79" i="49"/>
  <c r="W100" i="49"/>
  <c r="AF43" i="49"/>
  <c r="W59" i="49"/>
  <c r="AF63" i="49"/>
  <c r="W79" i="49"/>
  <c r="AF93" i="49"/>
  <c r="W43" i="49"/>
  <c r="W63" i="49"/>
  <c r="AF66" i="49"/>
  <c r="W93" i="49"/>
  <c r="AF30" i="49"/>
  <c r="AF98" i="49"/>
  <c r="W66" i="49"/>
  <c r="AF64" i="49"/>
  <c r="W30" i="49"/>
  <c r="AF86" i="49"/>
  <c r="W98" i="49"/>
  <c r="AF53" i="49"/>
  <c r="W64" i="49"/>
  <c r="AF118" i="49"/>
  <c r="W86" i="49"/>
  <c r="W53" i="49"/>
  <c r="AF51" i="49"/>
  <c r="W118" i="49"/>
  <c r="AF99" i="49"/>
  <c r="AF24" i="49"/>
  <c r="W51" i="49"/>
  <c r="AF50" i="49"/>
  <c r="W99" i="49"/>
  <c r="AF120" i="49"/>
  <c r="W24" i="49"/>
  <c r="AF89" i="49"/>
  <c r="W50" i="49"/>
  <c r="AF114" i="49"/>
  <c r="W120" i="49"/>
  <c r="W89" i="49"/>
  <c r="AF82" i="49"/>
  <c r="W114" i="49"/>
  <c r="AF116" i="49"/>
  <c r="AF28" i="49"/>
  <c r="W82" i="49"/>
  <c r="AF101" i="49"/>
  <c r="W116" i="49"/>
  <c r="AF94" i="49"/>
  <c r="W28" i="49"/>
  <c r="AF22" i="49"/>
  <c r="W101" i="49"/>
  <c r="AF117" i="49"/>
  <c r="W94" i="49"/>
  <c r="AF76" i="49"/>
  <c r="W22" i="49"/>
  <c r="AF34" i="49"/>
  <c r="W117" i="49"/>
  <c r="AF19" i="49"/>
  <c r="W76" i="49"/>
  <c r="AF35" i="49"/>
  <c r="W34" i="49"/>
  <c r="AF39" i="49"/>
  <c r="W19" i="49"/>
  <c r="AF61" i="49"/>
  <c r="W35" i="49"/>
  <c r="AF42" i="49"/>
  <c r="W39" i="49"/>
  <c r="AF46" i="49"/>
  <c r="W61" i="49"/>
  <c r="AF73" i="49"/>
  <c r="W42" i="49"/>
  <c r="AF110" i="49"/>
  <c r="W46" i="49"/>
  <c r="AF67" i="49"/>
  <c r="W73" i="49"/>
  <c r="AF33" i="49"/>
  <c r="W110" i="49"/>
  <c r="AF84" i="49"/>
  <c r="W67" i="49"/>
  <c r="AF92" i="49"/>
  <c r="W33" i="49"/>
  <c r="AF97" i="49"/>
  <c r="W84" i="49"/>
  <c r="AF38" i="49"/>
  <c r="W92" i="49"/>
  <c r="AF72" i="49"/>
  <c r="W97" i="49"/>
  <c r="AF57" i="49"/>
  <c r="W38" i="49"/>
  <c r="AF31" i="49"/>
  <c r="W72" i="49"/>
  <c r="AF27" i="49"/>
  <c r="W57" i="49"/>
  <c r="AF60" i="49"/>
  <c r="W31" i="49"/>
  <c r="AF112" i="49"/>
  <c r="W27" i="49"/>
  <c r="AF68" i="49"/>
  <c r="W60" i="49"/>
  <c r="AF102" i="49"/>
  <c r="W112" i="49"/>
  <c r="AF32" i="49"/>
  <c r="W68" i="49"/>
  <c r="AF71" i="49"/>
  <c r="W102" i="49"/>
  <c r="AF20" i="49"/>
  <c r="I123" i="51"/>
  <c r="K123" i="51" s="1"/>
  <c r="W126" i="49"/>
  <c r="AF126" i="49"/>
  <c r="K43" i="51"/>
  <c r="W32" i="49"/>
  <c r="AF77" i="49"/>
  <c r="W71" i="49"/>
  <c r="AF121" i="49"/>
  <c r="W20" i="49"/>
  <c r="AF109" i="49"/>
  <c r="W77" i="49"/>
  <c r="AF52" i="49"/>
  <c r="W121" i="49"/>
  <c r="AF37" i="49"/>
  <c r="W109" i="49"/>
  <c r="AF90" i="49"/>
  <c r="W52" i="49"/>
  <c r="AF54" i="49"/>
  <c r="W37" i="49"/>
  <c r="AF36" i="49"/>
  <c r="K108" i="51"/>
  <c r="K28" i="51"/>
  <c r="K84" i="51"/>
  <c r="K21" i="51"/>
  <c r="K93" i="51"/>
  <c r="AN93" i="51" s="1"/>
  <c r="K115" i="51"/>
  <c r="AL30" i="51"/>
  <c r="K113" i="51"/>
  <c r="T108" i="51"/>
  <c r="K32" i="51"/>
  <c r="AN32" i="51" s="1"/>
  <c r="AC90" i="51"/>
  <c r="AC64" i="51"/>
  <c r="AC36" i="51"/>
  <c r="T51" i="51"/>
  <c r="K98" i="51"/>
  <c r="K68" i="51"/>
  <c r="AC48" i="51"/>
  <c r="T94" i="51"/>
  <c r="K54" i="51"/>
  <c r="K90" i="51"/>
  <c r="AC83" i="51"/>
  <c r="K51" i="51"/>
  <c r="AL82" i="51"/>
  <c r="AC84" i="51"/>
  <c r="K107" i="51"/>
  <c r="T90" i="51"/>
  <c r="T84" i="51"/>
  <c r="K16" i="51"/>
  <c r="K94" i="51"/>
  <c r="K117" i="51"/>
  <c r="AN117" i="51" s="1"/>
  <c r="T50" i="51"/>
  <c r="AL118" i="51"/>
  <c r="K64" i="51"/>
  <c r="K56" i="51"/>
  <c r="AL54" i="51"/>
  <c r="AC94" i="51"/>
  <c r="K111" i="51"/>
  <c r="K19" i="51"/>
  <c r="K95" i="51"/>
  <c r="T82" i="51"/>
  <c r="AL84" i="51"/>
  <c r="K114" i="51"/>
  <c r="K118" i="51"/>
  <c r="AL99" i="51"/>
  <c r="K65" i="51"/>
  <c r="K36" i="51"/>
  <c r="AL51" i="51"/>
  <c r="AL36" i="51"/>
  <c r="T49" i="51"/>
  <c r="K23" i="51"/>
  <c r="AN23" i="51" s="1"/>
  <c r="K76" i="51"/>
  <c r="T99" i="51"/>
  <c r="T83" i="51"/>
  <c r="AC114" i="51"/>
  <c r="T54" i="51"/>
  <c r="K61" i="51"/>
  <c r="T36" i="51"/>
  <c r="AC99" i="51"/>
  <c r="T48" i="51"/>
  <c r="K47" i="51"/>
  <c r="K99" i="51"/>
  <c r="T75" i="51"/>
  <c r="K17" i="51"/>
  <c r="AL114" i="51"/>
  <c r="K34" i="51"/>
  <c r="K33" i="51"/>
  <c r="K103" i="51"/>
  <c r="K110" i="51"/>
  <c r="K106" i="51"/>
  <c r="AL89" i="51"/>
  <c r="K59" i="51"/>
  <c r="AC89" i="51"/>
  <c r="AC30" i="51"/>
  <c r="AC118" i="51"/>
  <c r="K45" i="51"/>
  <c r="AL75" i="51"/>
  <c r="T76" i="51"/>
  <c r="K87" i="51"/>
  <c r="AC74" i="51"/>
  <c r="K13" i="51"/>
  <c r="K11" i="51"/>
  <c r="K12" i="51"/>
  <c r="K121" i="51"/>
  <c r="K14" i="51"/>
  <c r="K120" i="51"/>
  <c r="K122" i="51"/>
  <c r="AL12" i="51"/>
  <c r="AL120" i="51"/>
  <c r="AL13" i="51"/>
  <c r="T122" i="51"/>
  <c r="T11" i="51"/>
  <c r="AL11" i="51"/>
  <c r="T121" i="51"/>
  <c r="AC120" i="51"/>
  <c r="AC13" i="51"/>
  <c r="AC14" i="51"/>
  <c r="T13" i="51"/>
  <c r="AL122" i="51"/>
  <c r="AC12" i="51"/>
  <c r="AC122" i="51"/>
  <c r="T12" i="51"/>
  <c r="AC121" i="51"/>
  <c r="AL121" i="51"/>
  <c r="AL14" i="51"/>
  <c r="T120" i="51"/>
  <c r="T14" i="51"/>
  <c r="AC11" i="51"/>
  <c r="AL48" i="51"/>
  <c r="AC49" i="51"/>
  <c r="K30" i="51"/>
  <c r="K63" i="51"/>
  <c r="K81" i="51"/>
  <c r="AC102" i="51"/>
  <c r="K24" i="51"/>
  <c r="K48" i="51"/>
  <c r="K57" i="51"/>
  <c r="T89" i="51"/>
  <c r="K83" i="51"/>
  <c r="K74" i="51"/>
  <c r="K79" i="51"/>
  <c r="K29" i="51"/>
  <c r="T17" i="51"/>
  <c r="K35" i="51"/>
  <c r="AN35" i="51" s="1"/>
  <c r="AC82" i="51"/>
  <c r="K109" i="51"/>
  <c r="AL90" i="51"/>
  <c r="T118" i="51"/>
  <c r="AL17" i="51"/>
  <c r="K73" i="51"/>
  <c r="AC75" i="51"/>
  <c r="AC54" i="51"/>
  <c r="AL76" i="51"/>
  <c r="K101" i="51"/>
  <c r="K91" i="51"/>
  <c r="AN91" i="51" s="1"/>
  <c r="K70" i="51"/>
  <c r="T74" i="51"/>
  <c r="AC50" i="51"/>
  <c r="K104" i="51"/>
  <c r="K75" i="51"/>
  <c r="K58" i="51"/>
  <c r="K69" i="51"/>
  <c r="AC108" i="51"/>
  <c r="AC17" i="51"/>
  <c r="K97" i="51"/>
  <c r="K89" i="51"/>
  <c r="K60" i="51"/>
  <c r="K92" i="51"/>
  <c r="K41" i="51"/>
  <c r="K39" i="51"/>
  <c r="K50" i="51"/>
  <c r="K53" i="51"/>
  <c r="K96" i="51"/>
  <c r="AL49" i="51"/>
  <c r="K27" i="51"/>
  <c r="K86" i="51"/>
  <c r="K88" i="51"/>
  <c r="K82" i="51"/>
  <c r="T114" i="51"/>
  <c r="AC76" i="51"/>
  <c r="K25" i="51"/>
  <c r="K102" i="51"/>
  <c r="AL64" i="51"/>
  <c r="AL83" i="51"/>
  <c r="K40" i="51"/>
  <c r="AC51" i="51"/>
  <c r="AL50" i="51"/>
  <c r="T63" i="51"/>
  <c r="AL94" i="51"/>
  <c r="H18" i="49"/>
  <c r="J18" i="49"/>
  <c r="H126" i="49"/>
  <c r="J126" i="49"/>
  <c r="R150" i="37"/>
  <c r="Q152" i="39"/>
  <c r="I148" i="38"/>
  <c r="Q130" i="39"/>
  <c r="I126" i="38"/>
  <c r="Q85" i="39"/>
  <c r="I81" i="38"/>
  <c r="Q181" i="39"/>
  <c r="I177" i="38"/>
  <c r="Q141" i="39"/>
  <c r="I137" i="38"/>
  <c r="AD28" i="39"/>
  <c r="V24" i="38"/>
  <c r="Q164" i="39"/>
  <c r="I160" i="38"/>
  <c r="Q73" i="39"/>
  <c r="I69" i="38"/>
  <c r="Q175" i="39"/>
  <c r="I171" i="38"/>
  <c r="Q87" i="39"/>
  <c r="I83" i="38"/>
  <c r="Q201" i="39"/>
  <c r="I197" i="38"/>
  <c r="Q150" i="39"/>
  <c r="I146" i="38"/>
  <c r="Q110" i="39"/>
  <c r="I106" i="38"/>
  <c r="Q62" i="39"/>
  <c r="I58" i="38"/>
  <c r="AD54" i="39"/>
  <c r="V50" i="38"/>
  <c r="I112" i="38"/>
  <c r="Q116" i="39"/>
  <c r="Q199" i="39"/>
  <c r="I195" i="38"/>
  <c r="Q186" i="39"/>
  <c r="I182" i="38"/>
  <c r="Q166" i="39"/>
  <c r="I162" i="38"/>
  <c r="Q160" i="39"/>
  <c r="I156" i="38"/>
  <c r="I30" i="38"/>
  <c r="Q34" i="39"/>
  <c r="Q126" i="39"/>
  <c r="I122" i="38"/>
  <c r="V42" i="38"/>
  <c r="AD46" i="39"/>
  <c r="Q134" i="39"/>
  <c r="I130" i="38"/>
  <c r="Q99" i="39"/>
  <c r="I95" i="38"/>
  <c r="Q124" i="39"/>
  <c r="I120" i="38"/>
  <c r="Q44" i="39"/>
  <c r="I40" i="38"/>
  <c r="AC24" i="39"/>
  <c r="U20" i="38"/>
  <c r="Q148" i="39"/>
  <c r="I144" i="38"/>
  <c r="Q194" i="39"/>
  <c r="I190" i="38"/>
  <c r="Q197" i="39"/>
  <c r="I193" i="38"/>
  <c r="Q179" i="39"/>
  <c r="I175" i="38"/>
  <c r="V37" i="38"/>
  <c r="AD41" i="39"/>
  <c r="AD52" i="39"/>
  <c r="V48" i="38"/>
  <c r="Q92" i="39"/>
  <c r="I88" i="38"/>
  <c r="Q95" i="39"/>
  <c r="I91" i="38"/>
  <c r="AD83" i="39"/>
  <c r="V79" i="38"/>
  <c r="Q177" i="39"/>
  <c r="I173" i="38"/>
  <c r="AD56" i="39"/>
  <c r="V52" i="38"/>
  <c r="AD108" i="39"/>
  <c r="V104" i="38"/>
  <c r="P215" i="39"/>
  <c r="H211" i="38"/>
  <c r="Q137" i="39"/>
  <c r="I133" i="38"/>
  <c r="Q172" i="39"/>
  <c r="I168" i="38"/>
  <c r="Q60" i="39"/>
  <c r="I56" i="38"/>
  <c r="Q204" i="39"/>
  <c r="I200" i="38"/>
  <c r="I116" i="38"/>
  <c r="Q120" i="39"/>
  <c r="V44" i="38"/>
  <c r="AD48" i="39"/>
  <c r="V35" i="38"/>
  <c r="AD39" i="39"/>
  <c r="Q158" i="39"/>
  <c r="I154" i="38"/>
  <c r="Q154" i="39"/>
  <c r="I150" i="38"/>
  <c r="Q76" i="39"/>
  <c r="I72" i="38"/>
  <c r="Q31" i="39"/>
  <c r="I27" i="38"/>
  <c r="Q70" i="39"/>
  <c r="I66" i="38"/>
  <c r="Q156" i="39"/>
  <c r="I152" i="38"/>
  <c r="Q139" i="39"/>
  <c r="I135" i="38"/>
  <c r="Q146" i="39"/>
  <c r="I142" i="38"/>
  <c r="V33" i="38"/>
  <c r="AD37" i="39"/>
  <c r="AD105" i="39"/>
  <c r="V101" i="38"/>
  <c r="Q90" i="39"/>
  <c r="I86" i="38"/>
  <c r="Q58" i="39"/>
  <c r="I54" i="38"/>
  <c r="Q128" i="39"/>
  <c r="I124" i="38"/>
  <c r="Q184" i="39"/>
  <c r="I180" i="38"/>
  <c r="Q206" i="39"/>
  <c r="I202" i="38"/>
  <c r="AD101" i="39"/>
  <c r="V97" i="38"/>
  <c r="Q97" i="39"/>
  <c r="I93" i="38"/>
  <c r="I46" i="38"/>
  <c r="Q50" i="39"/>
  <c r="Q118" i="39"/>
  <c r="I114" i="38"/>
  <c r="Q170" i="39"/>
  <c r="I166" i="38"/>
  <c r="Q190" i="39"/>
  <c r="I186" i="38"/>
  <c r="Q66" i="39"/>
  <c r="I62" i="38"/>
  <c r="Q143" i="39"/>
  <c r="I139" i="38"/>
  <c r="AD79" i="39"/>
  <c r="V75" i="38"/>
  <c r="Q168" i="39"/>
  <c r="I164" i="38"/>
  <c r="Q188" i="39"/>
  <c r="I184" i="38"/>
  <c r="Q112" i="39"/>
  <c r="I108" i="38"/>
  <c r="Q192" i="39"/>
  <c r="I188" i="38"/>
  <c r="AD81" i="39"/>
  <c r="V77" i="38"/>
  <c r="AD103" i="39"/>
  <c r="V99" i="38"/>
  <c r="AD26" i="39"/>
  <c r="V22" i="38"/>
  <c r="Q68" i="39"/>
  <c r="I64" i="38"/>
  <c r="Q162" i="39"/>
  <c r="I158" i="38"/>
  <c r="H167" i="38"/>
  <c r="P171" i="39"/>
  <c r="H78" i="38"/>
  <c r="P82" i="39"/>
  <c r="K22" i="37"/>
  <c r="N22" i="37" s="1"/>
  <c r="F23" i="39"/>
  <c r="F24" i="39"/>
  <c r="H199" i="38"/>
  <c r="P203" i="39"/>
  <c r="I82" i="38"/>
  <c r="Q86" i="39"/>
  <c r="H123" i="38"/>
  <c r="P127" i="39"/>
  <c r="H57" i="38"/>
  <c r="P61" i="39"/>
  <c r="I76" i="38"/>
  <c r="Q80" i="39"/>
  <c r="I121" i="38"/>
  <c r="Q125" i="39"/>
  <c r="H172" i="38"/>
  <c r="P176" i="39"/>
  <c r="H82" i="38"/>
  <c r="P86" i="39"/>
  <c r="H80" i="38"/>
  <c r="P84" i="39"/>
  <c r="H100" i="38"/>
  <c r="P104" i="39"/>
  <c r="H21" i="38"/>
  <c r="P25" i="39"/>
  <c r="H45" i="38"/>
  <c r="P49" i="39"/>
  <c r="H76" i="38"/>
  <c r="P80" i="39"/>
  <c r="I194" i="38"/>
  <c r="Q198" i="39"/>
  <c r="H149" i="38"/>
  <c r="P153" i="39"/>
  <c r="I147" i="38"/>
  <c r="Q151" i="39"/>
  <c r="H23" i="38"/>
  <c r="P27" i="39"/>
  <c r="I125" i="38"/>
  <c r="Q129" i="39"/>
  <c r="H153" i="38"/>
  <c r="P157" i="39"/>
  <c r="H41" i="38"/>
  <c r="P45" i="39"/>
  <c r="H87" i="38"/>
  <c r="P91" i="39"/>
  <c r="H94" i="38"/>
  <c r="P98" i="39"/>
  <c r="H183" i="38"/>
  <c r="P187" i="39"/>
  <c r="H65" i="38"/>
  <c r="P69" i="39"/>
  <c r="I467" i="33"/>
  <c r="Q141" i="37"/>
  <c r="H138" i="38"/>
  <c r="I415" i="33"/>
  <c r="I505" i="33"/>
  <c r="S150" i="37"/>
  <c r="J147" i="38"/>
  <c r="R160" i="37"/>
  <c r="I157" i="38"/>
  <c r="I430" i="33"/>
  <c r="P137" i="36"/>
  <c r="H134" i="38"/>
  <c r="I414" i="33"/>
  <c r="P108" i="36"/>
  <c r="H105" i="38"/>
  <c r="P139" i="36"/>
  <c r="R139" i="37" s="1"/>
  <c r="H136" i="38"/>
  <c r="I485" i="33"/>
  <c r="O93" i="36"/>
  <c r="I459" i="33"/>
  <c r="O190" i="36"/>
  <c r="O29" i="36"/>
  <c r="P30" i="39" s="1"/>
  <c r="I449" i="33"/>
  <c r="I543" i="33"/>
  <c r="I515" i="33"/>
  <c r="Q90" i="37"/>
  <c r="O8" i="32"/>
  <c r="O5" i="32"/>
  <c r="O6" i="32"/>
  <c r="O7" i="32"/>
  <c r="O123" i="32"/>
  <c r="I405" i="33"/>
  <c r="O118" i="36"/>
  <c r="P118" i="36" s="1"/>
  <c r="I391" i="33"/>
  <c r="P26" i="36"/>
  <c r="Q26" i="37"/>
  <c r="I473" i="33"/>
  <c r="I478" i="33"/>
  <c r="O56" i="36"/>
  <c r="I542" i="33"/>
  <c r="I494" i="33"/>
  <c r="O168" i="36"/>
  <c r="I548" i="33"/>
  <c r="Q123" i="32"/>
  <c r="Q5" i="32"/>
  <c r="Q7" i="32"/>
  <c r="Q8" i="32"/>
  <c r="Q6" i="32"/>
  <c r="I491" i="33"/>
  <c r="I404" i="33"/>
  <c r="O148" i="36"/>
  <c r="R6" i="32"/>
  <c r="R8" i="32"/>
  <c r="R123" i="32"/>
  <c r="R7" i="32"/>
  <c r="R5" i="32"/>
  <c r="O122" i="36"/>
  <c r="I540" i="33"/>
  <c r="O42" i="36"/>
  <c r="P42" i="36" s="1"/>
  <c r="O135" i="36"/>
  <c r="I517" i="33"/>
  <c r="I518" i="33"/>
  <c r="I468" i="33"/>
  <c r="Q79" i="36"/>
  <c r="R79" i="37"/>
  <c r="I411" i="33"/>
  <c r="I545" i="33"/>
  <c r="O77" i="36"/>
  <c r="P77" i="36" s="1"/>
  <c r="O154" i="36"/>
  <c r="S5" i="32"/>
  <c r="S6" i="32"/>
  <c r="S8" i="32"/>
  <c r="S7" i="32"/>
  <c r="S123" i="32"/>
  <c r="I541" i="33"/>
  <c r="P152" i="36"/>
  <c r="Q152" i="37"/>
  <c r="Q160" i="36"/>
  <c r="I555" i="33"/>
  <c r="I516" i="33"/>
  <c r="I520" i="33"/>
  <c r="I476" i="33"/>
  <c r="O50" i="36"/>
  <c r="P50" i="36" s="1"/>
  <c r="I412" i="33"/>
  <c r="I495" i="33"/>
  <c r="U5" i="32"/>
  <c r="U7" i="32"/>
  <c r="U8" i="32"/>
  <c r="U6" i="32"/>
  <c r="U123" i="32"/>
  <c r="I408" i="33"/>
  <c r="I536" i="33"/>
  <c r="O199" i="36"/>
  <c r="O173" i="36"/>
  <c r="I519" i="33"/>
  <c r="O35" i="36"/>
  <c r="P35" i="36" s="1"/>
  <c r="O52" i="36"/>
  <c r="V5" i="32"/>
  <c r="V123" i="32"/>
  <c r="V6" i="32"/>
  <c r="V8" i="32"/>
  <c r="V7" i="32"/>
  <c r="P103" i="36"/>
  <c r="I503" i="33"/>
  <c r="I528" i="33"/>
  <c r="O177" i="36"/>
  <c r="I477" i="33"/>
  <c r="I394" i="33"/>
  <c r="Q197" i="36"/>
  <c r="R197" i="37"/>
  <c r="I410" i="33"/>
  <c r="I502" i="33"/>
  <c r="I392" i="33"/>
  <c r="AC6" i="32"/>
  <c r="AC123" i="32"/>
  <c r="AC5" i="32"/>
  <c r="AC7" i="32"/>
  <c r="AA7" i="46"/>
  <c r="AA92" i="46" s="1"/>
  <c r="Y531" i="33"/>
  <c r="Y6" i="33"/>
  <c r="Y7" i="33"/>
  <c r="Y5" i="33"/>
  <c r="Y371" i="33"/>
  <c r="Y8" i="33"/>
  <c r="Y532" i="33"/>
  <c r="Y533" i="33"/>
  <c r="O46" i="36"/>
  <c r="P46" i="36" s="1"/>
  <c r="I393" i="33"/>
  <c r="O101" i="36"/>
  <c r="P126" i="36"/>
  <c r="Q126" i="37"/>
  <c r="W8" i="32"/>
  <c r="W5" i="32"/>
  <c r="W7" i="32"/>
  <c r="W6" i="32"/>
  <c r="W123" i="32"/>
  <c r="N7" i="46"/>
  <c r="L531" i="33"/>
  <c r="L6" i="33"/>
  <c r="L8" i="33"/>
  <c r="L7" i="33"/>
  <c r="L371" i="33"/>
  <c r="L5" i="33"/>
  <c r="L532" i="33"/>
  <c r="L533" i="33"/>
  <c r="Q85" i="37"/>
  <c r="I504" i="33"/>
  <c r="O32" i="36"/>
  <c r="O99" i="36"/>
  <c r="P99" i="36" s="1"/>
  <c r="I409" i="33"/>
  <c r="P156" i="36"/>
  <c r="Q156" i="37"/>
  <c r="I525" i="33"/>
  <c r="Z8" i="32"/>
  <c r="Z5" i="32"/>
  <c r="Z6" i="32"/>
  <c r="Z123" i="32"/>
  <c r="O7" i="46"/>
  <c r="M8" i="33"/>
  <c r="M531" i="33"/>
  <c r="M7" i="33"/>
  <c r="M371" i="33"/>
  <c r="M6" i="33"/>
  <c r="M5" i="33"/>
  <c r="M532" i="33"/>
  <c r="M533" i="33"/>
  <c r="O164" i="36"/>
  <c r="Q68" i="37"/>
  <c r="I496" i="33"/>
  <c r="O204" i="36"/>
  <c r="AB5" i="32"/>
  <c r="AB6" i="32"/>
  <c r="AB123" i="32"/>
  <c r="AB7" i="32"/>
  <c r="AB8" i="32"/>
  <c r="I64" i="32"/>
  <c r="J64" i="32" s="1"/>
  <c r="I187" i="33"/>
  <c r="J187" i="33" s="1"/>
  <c r="P90" i="36"/>
  <c r="I547" i="33"/>
  <c r="Q128" i="36"/>
  <c r="R128" i="37"/>
  <c r="N7" i="32"/>
  <c r="N6" i="32"/>
  <c r="N5" i="32"/>
  <c r="N8" i="32"/>
  <c r="N123" i="32"/>
  <c r="X7" i="46"/>
  <c r="X92" i="46" s="1"/>
  <c r="V531" i="33"/>
  <c r="V5" i="33"/>
  <c r="V371" i="33"/>
  <c r="V8" i="33"/>
  <c r="V7" i="33"/>
  <c r="V6" i="33"/>
  <c r="V533" i="33"/>
  <c r="V532" i="33"/>
  <c r="P141" i="36"/>
  <c r="I534" i="33"/>
  <c r="O182" i="36"/>
  <c r="M123" i="32"/>
  <c r="M7" i="32"/>
  <c r="M8" i="32"/>
  <c r="M5" i="32"/>
  <c r="M6" i="32"/>
  <c r="AE7" i="46"/>
  <c r="AE92" i="46" s="1"/>
  <c r="AC8" i="33"/>
  <c r="AC531" i="33"/>
  <c r="AC6" i="33"/>
  <c r="AC371" i="33"/>
  <c r="AC5" i="33"/>
  <c r="AC7" i="33"/>
  <c r="AC533" i="33"/>
  <c r="AC532" i="33"/>
  <c r="I556" i="33"/>
  <c r="I390" i="33"/>
  <c r="I549" i="33"/>
  <c r="I522" i="33"/>
  <c r="O58" i="36"/>
  <c r="P58" i="36" s="1"/>
  <c r="P48" i="36"/>
  <c r="Q48" i="37"/>
  <c r="I7" i="33"/>
  <c r="J7" i="33" s="1"/>
  <c r="I7" i="32"/>
  <c r="J7" i="32" s="1"/>
  <c r="G3" i="31"/>
  <c r="L5" i="32"/>
  <c r="L7" i="32"/>
  <c r="L6" i="32"/>
  <c r="L123" i="32"/>
  <c r="L8" i="32"/>
  <c r="AC7" i="46"/>
  <c r="AC92" i="46" s="1"/>
  <c r="AA8" i="33"/>
  <c r="AA531" i="33"/>
  <c r="AA5" i="33"/>
  <c r="AA6" i="33"/>
  <c r="AA7" i="33"/>
  <c r="AA371" i="33"/>
  <c r="AA532" i="33"/>
  <c r="AA533" i="33"/>
  <c r="I521" i="33"/>
  <c r="I501" i="33"/>
  <c r="I388" i="33"/>
  <c r="L141" i="36"/>
  <c r="K87" i="49" s="1"/>
  <c r="J9" i="37"/>
  <c r="J7" i="37" s="1"/>
  <c r="L18" i="36"/>
  <c r="K16" i="49" s="1"/>
  <c r="L20" i="36"/>
  <c r="K17" i="49" s="1"/>
  <c r="L211" i="36"/>
  <c r="K125" i="49" s="1"/>
  <c r="L209" i="36"/>
  <c r="K124" i="49" s="1"/>
  <c r="L14" i="36"/>
  <c r="K14" i="49" s="1"/>
  <c r="L16" i="36"/>
  <c r="K15" i="49" s="1"/>
  <c r="K7" i="36"/>
  <c r="L207" i="36"/>
  <c r="K123" i="49" s="1"/>
  <c r="L150" i="36"/>
  <c r="K92" i="49" s="1"/>
  <c r="L175" i="36"/>
  <c r="K105" i="49" s="1"/>
  <c r="L173" i="36"/>
  <c r="K104" i="49" s="1"/>
  <c r="L184" i="36"/>
  <c r="K110" i="49" s="1"/>
  <c r="L32" i="36"/>
  <c r="K24" i="49" s="1"/>
  <c r="L170" i="36"/>
  <c r="K102" i="49" s="1"/>
  <c r="L44" i="36"/>
  <c r="K31" i="49" s="1"/>
  <c r="L195" i="36"/>
  <c r="K116" i="49" s="1"/>
  <c r="L156" i="36"/>
  <c r="K95" i="49" s="1"/>
  <c r="L114" i="36"/>
  <c r="K71" i="49" s="1"/>
  <c r="L95" i="36"/>
  <c r="K60" i="49" s="1"/>
  <c r="L124" i="36"/>
  <c r="K77" i="49" s="1"/>
  <c r="L64" i="36"/>
  <c r="K42" i="49" s="1"/>
  <c r="L101" i="36"/>
  <c r="K63" i="49" s="1"/>
  <c r="L74" i="36"/>
  <c r="K48" i="49" s="1"/>
  <c r="L29" i="36"/>
  <c r="K22" i="49" s="1"/>
  <c r="L35" i="36"/>
  <c r="K26" i="49" s="1"/>
  <c r="L103" i="36"/>
  <c r="K64" i="49" s="1"/>
  <c r="L128" i="36"/>
  <c r="K79" i="49" s="1"/>
  <c r="L24" i="36"/>
  <c r="K19" i="49" s="1"/>
  <c r="L37" i="36"/>
  <c r="K27" i="49" s="1"/>
  <c r="L39" i="36"/>
  <c r="K28" i="49" s="1"/>
  <c r="L197" i="36"/>
  <c r="K117" i="49" s="1"/>
  <c r="L186" i="36"/>
  <c r="K111" i="49" s="1"/>
  <c r="L148" i="36"/>
  <c r="K91" i="49" s="1"/>
  <c r="L110" i="36"/>
  <c r="K68" i="49" s="1"/>
  <c r="L164" i="36"/>
  <c r="K99" i="49" s="1"/>
  <c r="L192" i="36"/>
  <c r="K114" i="49" s="1"/>
  <c r="L42" i="36"/>
  <c r="K30" i="49" s="1"/>
  <c r="L177" i="36"/>
  <c r="K106" i="49" s="1"/>
  <c r="L68" i="36"/>
  <c r="K44" i="49" s="1"/>
  <c r="L137" i="36"/>
  <c r="K85" i="49" s="1"/>
  <c r="L60" i="36"/>
  <c r="K39" i="49" s="1"/>
  <c r="L199" i="36"/>
  <c r="K118" i="49" s="1"/>
  <c r="L88" i="36"/>
  <c r="K56" i="49" s="1"/>
  <c r="L85" i="36"/>
  <c r="K54" i="49" s="1"/>
  <c r="L158" i="36"/>
  <c r="K96" i="49" s="1"/>
  <c r="L135" i="36"/>
  <c r="K84" i="49" s="1"/>
  <c r="L79" i="36"/>
  <c r="K51" i="49" s="1"/>
  <c r="L204" i="36"/>
  <c r="K121" i="49" s="1"/>
  <c r="L56" i="36"/>
  <c r="K37" i="49" s="1"/>
  <c r="L99" i="36"/>
  <c r="K62" i="49" s="1"/>
  <c r="L116" i="36"/>
  <c r="K72" i="49" s="1"/>
  <c r="L58" i="36"/>
  <c r="K38" i="49" s="1"/>
  <c r="L146" i="36"/>
  <c r="K90" i="49" s="1"/>
  <c r="L182" i="36"/>
  <c r="K109" i="49" s="1"/>
  <c r="L52" i="36"/>
  <c r="K35" i="49" s="1"/>
  <c r="L160" i="36"/>
  <c r="K97" i="49" s="1"/>
  <c r="L126" i="36"/>
  <c r="K78" i="49" s="1"/>
  <c r="L71" i="36"/>
  <c r="K46" i="49" s="1"/>
  <c r="L48" i="36"/>
  <c r="K33" i="49" s="1"/>
  <c r="L188" i="36"/>
  <c r="K112" i="49" s="1"/>
  <c r="L190" i="36"/>
  <c r="K113" i="49" s="1"/>
  <c r="L46" i="36"/>
  <c r="K32" i="49" s="1"/>
  <c r="L83" i="36"/>
  <c r="K53" i="49" s="1"/>
  <c r="L168" i="36"/>
  <c r="K101" i="49" s="1"/>
  <c r="L162" i="36"/>
  <c r="K98" i="49" s="1"/>
  <c r="L108" i="36"/>
  <c r="K67" i="49" s="1"/>
  <c r="L152" i="36"/>
  <c r="K93" i="49" s="1"/>
  <c r="L54" i="36"/>
  <c r="K36" i="49" s="1"/>
  <c r="L144" i="36"/>
  <c r="K89" i="49" s="1"/>
  <c r="L97" i="36"/>
  <c r="K61" i="49" s="1"/>
  <c r="L179" i="36"/>
  <c r="K107" i="49" s="1"/>
  <c r="L154" i="36"/>
  <c r="K94" i="49" s="1"/>
  <c r="L132" i="36"/>
  <c r="K82" i="49" s="1"/>
  <c r="L50" i="36"/>
  <c r="K34" i="49" s="1"/>
  <c r="L66" i="36"/>
  <c r="K43" i="49" s="1"/>
  <c r="L166" i="36"/>
  <c r="K100" i="49" s="1"/>
  <c r="L106" i="36"/>
  <c r="K66" i="49" s="1"/>
  <c r="L139" i="36"/>
  <c r="K86" i="49" s="1"/>
  <c r="L81" i="36"/>
  <c r="K52" i="49" s="1"/>
  <c r="L122" i="36"/>
  <c r="K76" i="49" s="1"/>
  <c r="L90" i="36"/>
  <c r="K57" i="49" s="1"/>
  <c r="L26" i="36"/>
  <c r="K20" i="49" s="1"/>
  <c r="L77" i="36"/>
  <c r="K50" i="49" s="1"/>
  <c r="L118" i="36"/>
  <c r="K73" i="49" s="1"/>
  <c r="L202" i="36"/>
  <c r="K120" i="49" s="1"/>
  <c r="L93" i="36"/>
  <c r="K59" i="49" s="1"/>
  <c r="AB7" i="46"/>
  <c r="AB92" i="46" s="1"/>
  <c r="Z531" i="33"/>
  <c r="Z8" i="33"/>
  <c r="Z371" i="33"/>
  <c r="Z6" i="33"/>
  <c r="Z5" i="33"/>
  <c r="Z7" i="33"/>
  <c r="Z533" i="33"/>
  <c r="Z532" i="33"/>
  <c r="O179" i="36"/>
  <c r="P180" i="39" s="1"/>
  <c r="I499" i="33"/>
  <c r="I389" i="33"/>
  <c r="Q83" i="37"/>
  <c r="I544" i="33"/>
  <c r="I484" i="33"/>
  <c r="I492" i="33"/>
  <c r="I418" i="33"/>
  <c r="I471" i="33"/>
  <c r="AD7" i="46"/>
  <c r="AD92" i="46" s="1"/>
  <c r="AB531" i="33"/>
  <c r="AB7" i="33"/>
  <c r="AB8" i="33"/>
  <c r="AB371" i="33"/>
  <c r="AB5" i="33"/>
  <c r="AB6" i="33"/>
  <c r="AB532" i="33"/>
  <c r="AB533" i="33"/>
  <c r="O192" i="36"/>
  <c r="I500" i="33"/>
  <c r="P24" i="36"/>
  <c r="Q24" i="37"/>
  <c r="P186" i="36"/>
  <c r="Q186" i="37"/>
  <c r="Q79" i="37"/>
  <c r="I22" i="37"/>
  <c r="T7" i="46"/>
  <c r="R531" i="33"/>
  <c r="R8" i="33"/>
  <c r="R6" i="33"/>
  <c r="R5" i="33"/>
  <c r="R7" i="33"/>
  <c r="R371" i="33"/>
  <c r="R533" i="33"/>
  <c r="R532" i="33"/>
  <c r="I526" i="33"/>
  <c r="I498" i="33"/>
  <c r="I483" i="33"/>
  <c r="R150" i="36"/>
  <c r="W7" i="46"/>
  <c r="U531" i="33"/>
  <c r="U7" i="33"/>
  <c r="U371" i="33"/>
  <c r="U6" i="33"/>
  <c r="U8" i="33"/>
  <c r="U5" i="33"/>
  <c r="U533" i="33"/>
  <c r="U532" i="33"/>
  <c r="O162" i="36"/>
  <c r="I416" i="33"/>
  <c r="L213" i="36"/>
  <c r="K126" i="49" s="1"/>
  <c r="I550" i="33"/>
  <c r="I553" i="33"/>
  <c r="P175" i="36"/>
  <c r="Q175" i="37"/>
  <c r="I552" i="33"/>
  <c r="O188" i="36"/>
  <c r="I452" i="33"/>
  <c r="Q7" i="46"/>
  <c r="Q92" i="46" s="1"/>
  <c r="O8" i="33"/>
  <c r="O531" i="33"/>
  <c r="O6" i="33"/>
  <c r="O7" i="33"/>
  <c r="O371" i="33"/>
  <c r="O5" i="33"/>
  <c r="O532" i="33"/>
  <c r="O533" i="33"/>
  <c r="AC8" i="32"/>
  <c r="O106" i="36"/>
  <c r="O116" i="36"/>
  <c r="I524" i="33"/>
  <c r="I428" i="33"/>
  <c r="I508" i="33"/>
  <c r="I537" i="33"/>
  <c r="S7" i="46"/>
  <c r="S92" i="46" s="1"/>
  <c r="Q6" i="33"/>
  <c r="Q7" i="33"/>
  <c r="Q531" i="33"/>
  <c r="Q5" i="33"/>
  <c r="Q371" i="33"/>
  <c r="Q8" i="33"/>
  <c r="Q532" i="33"/>
  <c r="Q533" i="33"/>
  <c r="O144" i="36"/>
  <c r="I213" i="37"/>
  <c r="I424" i="33"/>
  <c r="I539" i="33"/>
  <c r="I439" i="33"/>
  <c r="I420" i="33"/>
  <c r="O110" i="36"/>
  <c r="I507" i="33"/>
  <c r="I399" i="33"/>
  <c r="P170" i="36"/>
  <c r="Q170" i="37"/>
  <c r="N8" i="33"/>
  <c r="P7" i="46"/>
  <c r="P92" i="46" s="1"/>
  <c r="N531" i="33"/>
  <c r="N7" i="33"/>
  <c r="N6" i="33"/>
  <c r="N371" i="33"/>
  <c r="N5" i="33"/>
  <c r="N532" i="33"/>
  <c r="N533" i="33"/>
  <c r="I489" i="33"/>
  <c r="I488" i="33"/>
  <c r="I433" i="33"/>
  <c r="I406" i="33"/>
  <c r="R124" i="37"/>
  <c r="Q81" i="37"/>
  <c r="I474" i="33"/>
  <c r="I551" i="33"/>
  <c r="O54" i="36"/>
  <c r="I453" i="33"/>
  <c r="I487" i="33"/>
  <c r="I506" i="33"/>
  <c r="I398" i="33"/>
  <c r="Y7" i="46"/>
  <c r="Y92" i="46" s="1"/>
  <c r="W8" i="33"/>
  <c r="W531" i="33"/>
  <c r="W7" i="33"/>
  <c r="W5" i="33"/>
  <c r="W371" i="33"/>
  <c r="W6" i="33"/>
  <c r="W532" i="33"/>
  <c r="W533" i="33"/>
  <c r="I538" i="33"/>
  <c r="O114" i="36"/>
  <c r="P115" i="39" s="1"/>
  <c r="I448" i="33"/>
  <c r="I481" i="33"/>
  <c r="O74" i="36"/>
  <c r="I407" i="33"/>
  <c r="I464" i="33"/>
  <c r="I480" i="33"/>
  <c r="I413" i="33"/>
  <c r="I425" i="33"/>
  <c r="O166" i="36"/>
  <c r="P167" i="39" s="1"/>
  <c r="I397" i="33"/>
  <c r="O146" i="36"/>
  <c r="U7" i="46"/>
  <c r="S531" i="33"/>
  <c r="S5" i="33"/>
  <c r="S6" i="33"/>
  <c r="S7" i="33"/>
  <c r="S371" i="33"/>
  <c r="S8" i="33"/>
  <c r="S532" i="33"/>
  <c r="S533" i="33"/>
  <c r="I402" i="33"/>
  <c r="I442" i="33"/>
  <c r="O213" i="36"/>
  <c r="I461" i="33"/>
  <c r="I482" i="33"/>
  <c r="P44" i="36"/>
  <c r="Q44" i="37"/>
  <c r="I470" i="33"/>
  <c r="I479" i="33"/>
  <c r="I445" i="33"/>
  <c r="O132" i="36"/>
  <c r="I431" i="33"/>
  <c r="I395" i="33"/>
  <c r="I493" i="33"/>
  <c r="R7" i="46"/>
  <c r="R92" i="46" s="1"/>
  <c r="P8" i="33"/>
  <c r="P531" i="33"/>
  <c r="P371" i="33"/>
  <c r="P7" i="33"/>
  <c r="P6" i="33"/>
  <c r="P5" i="33"/>
  <c r="P532" i="33"/>
  <c r="P533" i="33"/>
  <c r="P68" i="36"/>
  <c r="I403" i="33"/>
  <c r="I447" i="33"/>
  <c r="Q85" i="36"/>
  <c r="R85" i="37"/>
  <c r="I441" i="33"/>
  <c r="P202" i="36"/>
  <c r="Q202" i="37"/>
  <c r="I523" i="33"/>
  <c r="I396" i="33"/>
  <c r="V7" i="46"/>
  <c r="T371" i="33"/>
  <c r="T8" i="33"/>
  <c r="T531" i="33"/>
  <c r="T6" i="33"/>
  <c r="T5" i="33"/>
  <c r="T7" i="33"/>
  <c r="T532" i="33"/>
  <c r="T533" i="33"/>
  <c r="O184" i="36"/>
  <c r="I401" i="33"/>
  <c r="I438" i="33"/>
  <c r="I444" i="33"/>
  <c r="I426" i="33"/>
  <c r="I435" i="33"/>
  <c r="I440" i="33"/>
  <c r="I419" i="33"/>
  <c r="O158" i="36"/>
  <c r="I465" i="33"/>
  <c r="I437" i="33"/>
  <c r="I423" i="33"/>
  <c r="I400" i="33"/>
  <c r="Z7" i="46"/>
  <c r="Z92" i="46" s="1"/>
  <c r="X531" i="33"/>
  <c r="X7" i="33"/>
  <c r="X8" i="33"/>
  <c r="X6" i="33"/>
  <c r="X5" i="33"/>
  <c r="X371" i="33"/>
  <c r="X533" i="33"/>
  <c r="X532" i="33"/>
  <c r="O64" i="36"/>
  <c r="O39" i="36"/>
  <c r="I466" i="33"/>
  <c r="I422" i="33"/>
  <c r="I497" i="33"/>
  <c r="I460" i="33"/>
  <c r="I475" i="33"/>
  <c r="I432" i="33"/>
  <c r="I512" i="33"/>
  <c r="O66" i="36"/>
  <c r="O37" i="36"/>
  <c r="Z7" i="32"/>
  <c r="P83" i="36"/>
  <c r="I451" i="33"/>
  <c r="I462" i="33"/>
  <c r="I427" i="33"/>
  <c r="I514" i="33"/>
  <c r="I546" i="33"/>
  <c r="T8" i="32"/>
  <c r="T123" i="32"/>
  <c r="T7" i="32"/>
  <c r="T6" i="32"/>
  <c r="T5" i="32"/>
  <c r="Q137" i="37"/>
  <c r="I469" i="33"/>
  <c r="I457" i="33"/>
  <c r="I486" i="33"/>
  <c r="I463" i="33"/>
  <c r="P97" i="36"/>
  <c r="Q97" i="37"/>
  <c r="I421" i="33"/>
  <c r="I456" i="33"/>
  <c r="I472" i="33"/>
  <c r="P81" i="36"/>
  <c r="I429" i="33"/>
  <c r="I513" i="33"/>
  <c r="Q124" i="36"/>
  <c r="P7" i="32"/>
  <c r="P8" i="32"/>
  <c r="P6" i="32"/>
  <c r="P123" i="32"/>
  <c r="P5" i="32"/>
  <c r="I446" i="33"/>
  <c r="I535" i="33"/>
  <c r="O88" i="36"/>
  <c r="P89" i="39" s="1"/>
  <c r="I443" i="33"/>
  <c r="I434" i="33"/>
  <c r="Q108" i="37"/>
  <c r="O95" i="36"/>
  <c r="O195" i="36"/>
  <c r="I509" i="33"/>
  <c r="X123" i="32"/>
  <c r="X7" i="32"/>
  <c r="X5" i="32"/>
  <c r="X6" i="32"/>
  <c r="X8" i="32"/>
  <c r="P60" i="36"/>
  <c r="Q60" i="37"/>
  <c r="I455" i="33"/>
  <c r="I417" i="33"/>
  <c r="I436" i="33"/>
  <c r="I458" i="33"/>
  <c r="Q139" i="37"/>
  <c r="I511" i="33"/>
  <c r="AA7" i="32"/>
  <c r="AA8" i="32"/>
  <c r="AA5" i="32"/>
  <c r="AA123" i="32"/>
  <c r="AA6" i="32"/>
  <c r="I554" i="33"/>
  <c r="O71" i="36"/>
  <c r="I450" i="33"/>
  <c r="Q103" i="37"/>
  <c r="I454" i="33"/>
  <c r="I510" i="33"/>
  <c r="I527" i="33"/>
  <c r="Y7" i="32"/>
  <c r="Y8" i="32"/>
  <c r="Y123" i="32"/>
  <c r="Y6" i="32"/>
  <c r="Y5" i="32"/>
  <c r="I490" i="33"/>
  <c r="W107" i="20"/>
  <c r="W103" i="20"/>
  <c r="L101" i="20"/>
  <c r="I100" i="20"/>
  <c r="L107" i="20"/>
  <c r="L103" i="20"/>
  <c r="Z107" i="20"/>
  <c r="Z103" i="20"/>
  <c r="AA107" i="20"/>
  <c r="AA103" i="20"/>
  <c r="P107" i="20"/>
  <c r="P103" i="20"/>
  <c r="U107" i="20"/>
  <c r="U103" i="20"/>
  <c r="N107" i="20"/>
  <c r="N103" i="20"/>
  <c r="AC107" i="20"/>
  <c r="AC103" i="20"/>
  <c r="AD107" i="20"/>
  <c r="AD103" i="20"/>
  <c r="Q107" i="20"/>
  <c r="Q103" i="20"/>
  <c r="T107" i="20"/>
  <c r="T103" i="20"/>
  <c r="R107" i="20"/>
  <c r="R103" i="20"/>
  <c r="O107" i="20"/>
  <c r="O103" i="20"/>
  <c r="AB107" i="20"/>
  <c r="AB103" i="20"/>
  <c r="Y107" i="20"/>
  <c r="Y103" i="20"/>
  <c r="S107" i="20"/>
  <c r="S103" i="20"/>
  <c r="M107" i="20"/>
  <c r="M103" i="20"/>
  <c r="X107" i="20"/>
  <c r="X103" i="20"/>
  <c r="V107" i="20"/>
  <c r="V103" i="20"/>
  <c r="K55" i="49" l="1"/>
  <c r="K55" i="51"/>
  <c r="K8" i="51" s="1"/>
  <c r="AL123" i="51"/>
  <c r="AC123" i="51"/>
  <c r="T123" i="51"/>
  <c r="W10" i="49"/>
  <c r="AF10" i="49"/>
  <c r="AN90" i="51"/>
  <c r="U92" i="46"/>
  <c r="U15" i="51"/>
  <c r="T15" i="51" s="1"/>
  <c r="W92" i="46"/>
  <c r="AM15" i="51"/>
  <c r="AL15" i="51" s="1"/>
  <c r="V92" i="46"/>
  <c r="AD15" i="51"/>
  <c r="AC15" i="51" s="1"/>
  <c r="AC8" i="51" s="1"/>
  <c r="K5" i="52" s="1"/>
  <c r="P29" i="36"/>
  <c r="I26" i="38" s="1"/>
  <c r="AN111" i="51"/>
  <c r="AN45" i="51"/>
  <c r="AN115" i="51"/>
  <c r="AN99" i="51"/>
  <c r="AN100" i="51"/>
  <c r="AN88" i="51"/>
  <c r="J10" i="49"/>
  <c r="H10" i="49"/>
  <c r="AN96" i="51"/>
  <c r="AN103" i="51"/>
  <c r="AN28" i="51"/>
  <c r="AN110" i="51"/>
  <c r="AN27" i="51"/>
  <c r="AN25" i="51"/>
  <c r="AN82" i="51"/>
  <c r="AN108" i="51"/>
  <c r="AN104" i="51"/>
  <c r="AN86" i="51"/>
  <c r="AN49" i="51"/>
  <c r="AN42" i="51"/>
  <c r="T92" i="46"/>
  <c r="AN118" i="51"/>
  <c r="AN112" i="51"/>
  <c r="AN40" i="51"/>
  <c r="AN95" i="51"/>
  <c r="AN114" i="51"/>
  <c r="AN11" i="51"/>
  <c r="AN18" i="51"/>
  <c r="AN39" i="51"/>
  <c r="AN37" i="51"/>
  <c r="AN44" i="51"/>
  <c r="AN109" i="51"/>
  <c r="AN85" i="51"/>
  <c r="AN113" i="51"/>
  <c r="AN116" i="51"/>
  <c r="AN80" i="51"/>
  <c r="AN14" i="51"/>
  <c r="AN92" i="51"/>
  <c r="AN84" i="51"/>
  <c r="AN36" i="51"/>
  <c r="AN81" i="51"/>
  <c r="AN94" i="51"/>
  <c r="AN87" i="51"/>
  <c r="AN107" i="51"/>
  <c r="AN17" i="51"/>
  <c r="AN106" i="51"/>
  <c r="AN47" i="51"/>
  <c r="AN105" i="51"/>
  <c r="AN119" i="51"/>
  <c r="AN20" i="51"/>
  <c r="AN102" i="51"/>
  <c r="AN98" i="51"/>
  <c r="AN41" i="51"/>
  <c r="AN29" i="51"/>
  <c r="AN26" i="51"/>
  <c r="K10" i="49"/>
  <c r="AN101" i="51"/>
  <c r="AN19" i="51"/>
  <c r="AN43" i="51"/>
  <c r="AN97" i="51"/>
  <c r="AN89" i="51"/>
  <c r="R128" i="39"/>
  <c r="J124" i="38"/>
  <c r="R168" i="39"/>
  <c r="J164" i="38"/>
  <c r="R206" i="39"/>
  <c r="J202" i="38"/>
  <c r="AE105" i="39"/>
  <c r="W101" i="38"/>
  <c r="R148" i="39"/>
  <c r="J144" i="38"/>
  <c r="R110" i="39"/>
  <c r="J106" i="38"/>
  <c r="R164" i="39"/>
  <c r="J160" i="38"/>
  <c r="R152" i="39"/>
  <c r="J148" i="38"/>
  <c r="R95" i="39"/>
  <c r="J91" i="38"/>
  <c r="R154" i="39"/>
  <c r="J150" i="38"/>
  <c r="R60" i="39"/>
  <c r="J56" i="38"/>
  <c r="AE79" i="39"/>
  <c r="W75" i="38"/>
  <c r="R150" i="39"/>
  <c r="J146" i="38"/>
  <c r="R118" i="39"/>
  <c r="J114" i="38"/>
  <c r="R166" i="39"/>
  <c r="J162" i="38"/>
  <c r="W33" i="38"/>
  <c r="AE37" i="39"/>
  <c r="R158" i="39"/>
  <c r="J154" i="38"/>
  <c r="R172" i="39"/>
  <c r="J168" i="38"/>
  <c r="R184" i="39"/>
  <c r="J180" i="38"/>
  <c r="R92" i="39"/>
  <c r="J88" i="38"/>
  <c r="AD24" i="39"/>
  <c r="V20" i="38"/>
  <c r="R143" i="39"/>
  <c r="J139" i="38"/>
  <c r="W35" i="38"/>
  <c r="AE39" i="39"/>
  <c r="R137" i="39"/>
  <c r="J133" i="38"/>
  <c r="R201" i="39"/>
  <c r="J197" i="38"/>
  <c r="W48" i="38"/>
  <c r="AE52" i="39"/>
  <c r="R186" i="39"/>
  <c r="J182" i="38"/>
  <c r="R146" i="39"/>
  <c r="J142" i="38"/>
  <c r="R44" i="39"/>
  <c r="J40" i="38"/>
  <c r="W44" i="38"/>
  <c r="AE48" i="39"/>
  <c r="AE28" i="39"/>
  <c r="W24" i="38"/>
  <c r="AE81" i="39"/>
  <c r="W77" i="38"/>
  <c r="R162" i="39"/>
  <c r="J158" i="38"/>
  <c r="R66" i="39"/>
  <c r="J62" i="38"/>
  <c r="J46" i="38"/>
  <c r="R50" i="39"/>
  <c r="R124" i="39"/>
  <c r="J120" i="38"/>
  <c r="Q215" i="39"/>
  <c r="I211" i="38"/>
  <c r="W37" i="38"/>
  <c r="AE41" i="39"/>
  <c r="R199" i="39"/>
  <c r="J195" i="38"/>
  <c r="R141" i="39"/>
  <c r="J137" i="38"/>
  <c r="R139" i="39"/>
  <c r="J135" i="38"/>
  <c r="R68" i="39"/>
  <c r="J64" i="38"/>
  <c r="R99" i="39"/>
  <c r="J95" i="38"/>
  <c r="AE108" i="39"/>
  <c r="W104" i="38"/>
  <c r="R179" i="39"/>
  <c r="J175" i="38"/>
  <c r="R181" i="39"/>
  <c r="J177" i="38"/>
  <c r="R190" i="39"/>
  <c r="J186" i="38"/>
  <c r="R156" i="39"/>
  <c r="J152" i="38"/>
  <c r="R120" i="39"/>
  <c r="J116" i="38"/>
  <c r="AE26" i="39"/>
  <c r="W22" i="38"/>
  <c r="R134" i="39"/>
  <c r="J130" i="38"/>
  <c r="R87" i="39"/>
  <c r="J83" i="38"/>
  <c r="AE56" i="39"/>
  <c r="W52" i="38"/>
  <c r="R170" i="39"/>
  <c r="J166" i="38"/>
  <c r="R70" i="39"/>
  <c r="J66" i="38"/>
  <c r="R204" i="39"/>
  <c r="J200" i="38"/>
  <c r="J112" i="38"/>
  <c r="R116" i="39"/>
  <c r="AE103" i="39"/>
  <c r="W99" i="38"/>
  <c r="R97" i="39"/>
  <c r="J93" i="38"/>
  <c r="R197" i="39"/>
  <c r="J193" i="38"/>
  <c r="W42" i="38"/>
  <c r="AE46" i="39"/>
  <c r="R192" i="39"/>
  <c r="J188" i="38"/>
  <c r="R177" i="39"/>
  <c r="J173" i="38"/>
  <c r="R58" i="39"/>
  <c r="J54" i="38"/>
  <c r="R31" i="39"/>
  <c r="J27" i="38"/>
  <c r="AE54" i="39"/>
  <c r="W50" i="38"/>
  <c r="R175" i="39"/>
  <c r="J171" i="38"/>
  <c r="R85" i="39"/>
  <c r="J81" i="38"/>
  <c r="AE101" i="39"/>
  <c r="W97" i="38"/>
  <c r="R126" i="39"/>
  <c r="J122" i="38"/>
  <c r="R112" i="39"/>
  <c r="J108" i="38"/>
  <c r="AE83" i="39"/>
  <c r="W79" i="38"/>
  <c r="R90" i="39"/>
  <c r="J86" i="38"/>
  <c r="R76" i="39"/>
  <c r="J72" i="38"/>
  <c r="R194" i="39"/>
  <c r="J190" i="38"/>
  <c r="R73" i="39"/>
  <c r="J69" i="38"/>
  <c r="J30" i="38"/>
  <c r="R34" i="39"/>
  <c r="R188" i="39"/>
  <c r="J184" i="38"/>
  <c r="R62" i="39"/>
  <c r="J58" i="38"/>
  <c r="R130" i="39"/>
  <c r="J126" i="38"/>
  <c r="R160" i="39"/>
  <c r="J156" i="38"/>
  <c r="I43" i="38"/>
  <c r="Q47" i="39"/>
  <c r="Q46" i="36"/>
  <c r="R46" i="36" s="1"/>
  <c r="F61" i="39"/>
  <c r="F62" i="39"/>
  <c r="I96" i="38"/>
  <c r="Q100" i="39"/>
  <c r="I80" i="38"/>
  <c r="Q84" i="39"/>
  <c r="I172" i="38"/>
  <c r="Q176" i="39"/>
  <c r="K154" i="37"/>
  <c r="N154" i="37" s="1"/>
  <c r="F156" i="39"/>
  <c r="F155" i="39"/>
  <c r="K137" i="37"/>
  <c r="N137" i="37" s="1"/>
  <c r="F138" i="39"/>
  <c r="F139" i="39"/>
  <c r="K207" i="37"/>
  <c r="N207" i="37" s="1"/>
  <c r="F208" i="39"/>
  <c r="F209" i="39"/>
  <c r="I45" i="38"/>
  <c r="Q49" i="39"/>
  <c r="H161" i="38"/>
  <c r="P165" i="39"/>
  <c r="K135" i="37"/>
  <c r="N135" i="37" s="1"/>
  <c r="F136" i="39"/>
  <c r="F137" i="39"/>
  <c r="K179" i="37"/>
  <c r="N179" i="37" s="1"/>
  <c r="F180" i="39"/>
  <c r="F181" i="39"/>
  <c r="K68" i="37"/>
  <c r="N68" i="37" s="1"/>
  <c r="F69" i="39"/>
  <c r="F70" i="39"/>
  <c r="J76" i="38"/>
  <c r="R80" i="39"/>
  <c r="H53" i="38"/>
  <c r="P57" i="39"/>
  <c r="K170" i="37"/>
  <c r="N170" i="37" s="1"/>
  <c r="F171" i="39"/>
  <c r="F172" i="39"/>
  <c r="K175" i="37"/>
  <c r="N175" i="37" s="1"/>
  <c r="F176" i="39"/>
  <c r="F177" i="39"/>
  <c r="I47" i="38"/>
  <c r="Q51" i="39"/>
  <c r="I199" i="38"/>
  <c r="Q203" i="39"/>
  <c r="K97" i="37"/>
  <c r="N97" i="37" s="1"/>
  <c r="F98" i="39"/>
  <c r="F99" i="39"/>
  <c r="K177" i="37"/>
  <c r="N177" i="37" s="1"/>
  <c r="F178" i="39"/>
  <c r="F179" i="39"/>
  <c r="F17" i="39"/>
  <c r="F18" i="39"/>
  <c r="K139" i="37"/>
  <c r="N139" i="37" s="1"/>
  <c r="F140" i="39"/>
  <c r="F141" i="39"/>
  <c r="K199" i="37"/>
  <c r="N199" i="37" s="1"/>
  <c r="F200" i="39"/>
  <c r="F201" i="39"/>
  <c r="K132" i="37"/>
  <c r="N132" i="37" s="1"/>
  <c r="F133" i="39"/>
  <c r="F134" i="39"/>
  <c r="K213" i="37"/>
  <c r="N213" i="37" s="1"/>
  <c r="F214" i="39"/>
  <c r="F215" i="39"/>
  <c r="K144" i="37"/>
  <c r="N144" i="37" s="1"/>
  <c r="F146" i="39"/>
  <c r="F145" i="39"/>
  <c r="F43" i="39"/>
  <c r="F44" i="39"/>
  <c r="F15" i="39"/>
  <c r="F16" i="39"/>
  <c r="H55" i="38"/>
  <c r="P59" i="39"/>
  <c r="K50" i="37"/>
  <c r="N50" i="37" s="1"/>
  <c r="F51" i="39"/>
  <c r="F52" i="39"/>
  <c r="I138" i="38"/>
  <c r="Q142" i="39"/>
  <c r="H210" i="38"/>
  <c r="P214" i="39"/>
  <c r="J121" i="38"/>
  <c r="R125" i="39"/>
  <c r="K54" i="37"/>
  <c r="N54" i="37" s="1"/>
  <c r="F55" i="39"/>
  <c r="F56" i="39"/>
  <c r="K192" i="37"/>
  <c r="N192" i="37" s="1"/>
  <c r="F193" i="39"/>
  <c r="F194" i="39"/>
  <c r="K209" i="37"/>
  <c r="N209" i="37" s="1"/>
  <c r="F210" i="39"/>
  <c r="F211" i="39"/>
  <c r="J194" i="38"/>
  <c r="R198" i="39"/>
  <c r="J82" i="38"/>
  <c r="R86" i="39"/>
  <c r="H159" i="38"/>
  <c r="P163" i="39"/>
  <c r="K152" i="37"/>
  <c r="N152" i="37" s="1"/>
  <c r="F153" i="39"/>
  <c r="F154" i="39"/>
  <c r="K164" i="37"/>
  <c r="N164" i="37" s="1"/>
  <c r="F166" i="39"/>
  <c r="F165" i="39"/>
  <c r="K211" i="37"/>
  <c r="N211" i="37" s="1"/>
  <c r="F212" i="39"/>
  <c r="F213" i="39"/>
  <c r="I41" i="38"/>
  <c r="Q45" i="39"/>
  <c r="I183" i="38"/>
  <c r="Q187" i="39"/>
  <c r="K108" i="37"/>
  <c r="N108" i="37" s="1"/>
  <c r="F110" i="39"/>
  <c r="F109" i="39"/>
  <c r="K110" i="37"/>
  <c r="N110" i="37" s="1"/>
  <c r="F111" i="39"/>
  <c r="F112" i="39"/>
  <c r="K20" i="37"/>
  <c r="N20" i="37" s="1"/>
  <c r="F22" i="39"/>
  <c r="F21" i="39"/>
  <c r="H132" i="38"/>
  <c r="P136" i="39"/>
  <c r="I23" i="38"/>
  <c r="Q27" i="39"/>
  <c r="H155" i="38"/>
  <c r="P159" i="39"/>
  <c r="I57" i="38"/>
  <c r="Q61" i="39"/>
  <c r="H63" i="38"/>
  <c r="P67" i="39"/>
  <c r="I55" i="38"/>
  <c r="Q59" i="39"/>
  <c r="K162" i="37"/>
  <c r="N162" i="37" s="1"/>
  <c r="F163" i="39"/>
  <c r="F164" i="39"/>
  <c r="K148" i="37"/>
  <c r="N148" i="37" s="1"/>
  <c r="F149" i="39"/>
  <c r="F150" i="39"/>
  <c r="F19" i="39"/>
  <c r="F20" i="39"/>
  <c r="H174" i="38"/>
  <c r="P178" i="39"/>
  <c r="H34" i="38"/>
  <c r="P38" i="39"/>
  <c r="I78" i="38"/>
  <c r="Q82" i="39"/>
  <c r="I65" i="38"/>
  <c r="Q69" i="39"/>
  <c r="K168" i="37"/>
  <c r="N168" i="37" s="1"/>
  <c r="F169" i="39"/>
  <c r="F170" i="39"/>
  <c r="K186" i="37"/>
  <c r="N186" i="37" s="1"/>
  <c r="F187" i="39"/>
  <c r="F188" i="39"/>
  <c r="H39" i="38"/>
  <c r="P43" i="39"/>
  <c r="H115" i="38"/>
  <c r="P119" i="39"/>
  <c r="I136" i="38"/>
  <c r="Q140" i="39"/>
  <c r="K150" i="37"/>
  <c r="N150" i="37" s="1"/>
  <c r="F152" i="39"/>
  <c r="F151" i="39"/>
  <c r="K83" i="37"/>
  <c r="N83" i="37" s="1"/>
  <c r="F84" i="39"/>
  <c r="F85" i="39"/>
  <c r="K197" i="37"/>
  <c r="N197" i="37" s="1"/>
  <c r="F198" i="39"/>
  <c r="F199" i="39"/>
  <c r="K141" i="37"/>
  <c r="N141" i="37" s="1"/>
  <c r="F143" i="39"/>
  <c r="F142" i="39"/>
  <c r="H47" i="38"/>
  <c r="P51" i="39"/>
  <c r="H71" i="38"/>
  <c r="P75" i="39"/>
  <c r="I167" i="38"/>
  <c r="Q171" i="39"/>
  <c r="K46" i="37"/>
  <c r="N46" i="37" s="1"/>
  <c r="F47" i="39"/>
  <c r="F48" i="39"/>
  <c r="K39" i="37"/>
  <c r="N39" i="37" s="1"/>
  <c r="F41" i="39"/>
  <c r="F40" i="39"/>
  <c r="I105" i="38"/>
  <c r="Q109" i="39"/>
  <c r="I39" i="38"/>
  <c r="Q43" i="39"/>
  <c r="K190" i="37"/>
  <c r="N190" i="37" s="1"/>
  <c r="F192" i="39"/>
  <c r="F191" i="39"/>
  <c r="K37" i="37"/>
  <c r="N37" i="37" s="1"/>
  <c r="F39" i="39"/>
  <c r="F38" i="39"/>
  <c r="H119" i="38"/>
  <c r="P123" i="39"/>
  <c r="K188" i="37"/>
  <c r="N188" i="37" s="1"/>
  <c r="F189" i="39"/>
  <c r="F190" i="39"/>
  <c r="K24" i="37"/>
  <c r="N24" i="37" s="1"/>
  <c r="F26" i="39"/>
  <c r="F25" i="39"/>
  <c r="I100" i="38"/>
  <c r="Q104" i="39"/>
  <c r="H107" i="38"/>
  <c r="P111" i="39"/>
  <c r="H113" i="38"/>
  <c r="P117" i="39"/>
  <c r="K48" i="37"/>
  <c r="N48" i="37" s="1"/>
  <c r="F49" i="39"/>
  <c r="F50" i="39"/>
  <c r="K128" i="37"/>
  <c r="N128" i="37" s="1"/>
  <c r="F129" i="39"/>
  <c r="F130" i="39"/>
  <c r="I123" i="38"/>
  <c r="Q127" i="39"/>
  <c r="H192" i="38"/>
  <c r="P196" i="39"/>
  <c r="I94" i="38"/>
  <c r="Q98" i="39"/>
  <c r="I21" i="38"/>
  <c r="Q25" i="39"/>
  <c r="K71" i="37"/>
  <c r="N71" i="37" s="1"/>
  <c r="F73" i="39"/>
  <c r="F72" i="39"/>
  <c r="K103" i="37"/>
  <c r="N103" i="37" s="1"/>
  <c r="F105" i="39"/>
  <c r="F104" i="39"/>
  <c r="H103" i="38"/>
  <c r="P107" i="39"/>
  <c r="K126" i="37"/>
  <c r="N126" i="37" s="1"/>
  <c r="F127" i="39"/>
  <c r="F128" i="39"/>
  <c r="K35" i="37"/>
  <c r="N35" i="37" s="1"/>
  <c r="F36" i="39"/>
  <c r="F37" i="39"/>
  <c r="H98" i="38"/>
  <c r="P102" i="39"/>
  <c r="J157" i="38"/>
  <c r="R161" i="39"/>
  <c r="H143" i="38"/>
  <c r="P147" i="39"/>
  <c r="H189" i="38"/>
  <c r="P193" i="39"/>
  <c r="K29" i="37"/>
  <c r="N29" i="37" s="1"/>
  <c r="F31" i="39"/>
  <c r="F30" i="39"/>
  <c r="J125" i="38"/>
  <c r="R129" i="39"/>
  <c r="H92" i="38"/>
  <c r="P96" i="39"/>
  <c r="K160" i="37"/>
  <c r="N160" i="37" s="1"/>
  <c r="F161" i="39"/>
  <c r="F162" i="39"/>
  <c r="K52" i="37"/>
  <c r="N52" i="37" s="1"/>
  <c r="F53" i="39"/>
  <c r="F54" i="39"/>
  <c r="K74" i="37"/>
  <c r="N74" i="37" s="1"/>
  <c r="F75" i="39"/>
  <c r="F76" i="39"/>
  <c r="Q30" i="39"/>
  <c r="I87" i="38"/>
  <c r="Q91" i="39"/>
  <c r="I32" i="38"/>
  <c r="Q36" i="39"/>
  <c r="K147" i="38"/>
  <c r="S151" i="39"/>
  <c r="K202" i="37"/>
  <c r="N202" i="37" s="1"/>
  <c r="F203" i="39"/>
  <c r="F204" i="39"/>
  <c r="K146" i="37"/>
  <c r="N146" i="37" s="1"/>
  <c r="F147" i="39"/>
  <c r="F148" i="39"/>
  <c r="K64" i="37"/>
  <c r="N64" i="37" s="1"/>
  <c r="F65" i="39"/>
  <c r="F66" i="39"/>
  <c r="I149" i="38"/>
  <c r="Q153" i="39"/>
  <c r="H145" i="38"/>
  <c r="P149" i="39"/>
  <c r="I134" i="38"/>
  <c r="Q138" i="39"/>
  <c r="K182" i="37"/>
  <c r="N182" i="37" s="1"/>
  <c r="F183" i="39"/>
  <c r="F184" i="39"/>
  <c r="H43" i="38"/>
  <c r="P47" i="39"/>
  <c r="H68" i="38"/>
  <c r="P72" i="39"/>
  <c r="K118" i="37"/>
  <c r="N118" i="37" s="1"/>
  <c r="F120" i="39"/>
  <c r="F119" i="39"/>
  <c r="F59" i="39"/>
  <c r="F60" i="39"/>
  <c r="K124" i="37"/>
  <c r="N124" i="37" s="1"/>
  <c r="F125" i="39"/>
  <c r="F126" i="39"/>
  <c r="H49" i="38"/>
  <c r="P53" i="39"/>
  <c r="K77" i="37"/>
  <c r="N77" i="37" s="1"/>
  <c r="F78" i="39"/>
  <c r="F79" i="39"/>
  <c r="K116" i="37"/>
  <c r="N116" i="37" s="1"/>
  <c r="F118" i="39"/>
  <c r="F117" i="39"/>
  <c r="K95" i="37"/>
  <c r="N95" i="37" s="1"/>
  <c r="F96" i="39"/>
  <c r="F97" i="39"/>
  <c r="I153" i="38"/>
  <c r="Q157" i="39"/>
  <c r="H32" i="38"/>
  <c r="P36" i="39"/>
  <c r="H51" i="38"/>
  <c r="P55" i="39"/>
  <c r="H61" i="38"/>
  <c r="P65" i="39"/>
  <c r="K26" i="37"/>
  <c r="N26" i="37" s="1"/>
  <c r="F27" i="39"/>
  <c r="F28" i="39"/>
  <c r="K99" i="37"/>
  <c r="N99" i="37" s="1"/>
  <c r="F100" i="39"/>
  <c r="F101" i="39"/>
  <c r="K114" i="37"/>
  <c r="N114" i="37" s="1"/>
  <c r="F115" i="39"/>
  <c r="F116" i="39"/>
  <c r="H187" i="38"/>
  <c r="P191" i="39"/>
  <c r="P184" i="36"/>
  <c r="R184" i="37" s="1"/>
  <c r="P185" i="39"/>
  <c r="K90" i="37"/>
  <c r="N90" i="37" s="1"/>
  <c r="F92" i="39"/>
  <c r="F91" i="39"/>
  <c r="F57" i="39"/>
  <c r="F58" i="39"/>
  <c r="K156" i="37"/>
  <c r="N156" i="37" s="1"/>
  <c r="F158" i="39"/>
  <c r="F157" i="39"/>
  <c r="J23" i="39"/>
  <c r="H36" i="38"/>
  <c r="P40" i="39"/>
  <c r="K93" i="37"/>
  <c r="N93" i="37" s="1"/>
  <c r="F94" i="39"/>
  <c r="F95" i="39"/>
  <c r="K101" i="37"/>
  <c r="N101" i="37" s="1"/>
  <c r="F103" i="39"/>
  <c r="F102" i="39"/>
  <c r="H129" i="38"/>
  <c r="P133" i="39"/>
  <c r="K122" i="37"/>
  <c r="N122" i="37" s="1"/>
  <c r="F123" i="39"/>
  <c r="F124" i="39"/>
  <c r="K204" i="37"/>
  <c r="N204" i="37" s="1"/>
  <c r="F205" i="39"/>
  <c r="F206" i="39"/>
  <c r="K195" i="37"/>
  <c r="N195" i="37" s="1"/>
  <c r="F196" i="39"/>
  <c r="F197" i="39"/>
  <c r="H96" i="38"/>
  <c r="P100" i="39"/>
  <c r="H141" i="38"/>
  <c r="P145" i="39"/>
  <c r="K81" i="37"/>
  <c r="N81" i="37" s="1"/>
  <c r="F83" i="39"/>
  <c r="F82" i="39"/>
  <c r="K79" i="37"/>
  <c r="N79" i="37" s="1"/>
  <c r="F80" i="39"/>
  <c r="J80" i="39" s="1"/>
  <c r="F81" i="39"/>
  <c r="K44" i="37"/>
  <c r="N44" i="37" s="1"/>
  <c r="F46" i="39"/>
  <c r="F45" i="39"/>
  <c r="H29" i="38"/>
  <c r="P33" i="39"/>
  <c r="H170" i="38"/>
  <c r="P174" i="39"/>
  <c r="H90" i="38"/>
  <c r="P94" i="39"/>
  <c r="H151" i="38"/>
  <c r="P155" i="39"/>
  <c r="Q137" i="36"/>
  <c r="R137" i="36" s="1"/>
  <c r="H201" i="38"/>
  <c r="P205" i="39"/>
  <c r="I115" i="38"/>
  <c r="Q119" i="39"/>
  <c r="I74" i="38"/>
  <c r="Q78" i="39"/>
  <c r="H185" i="38"/>
  <c r="P189" i="39"/>
  <c r="K166" i="37"/>
  <c r="N166" i="37" s="1"/>
  <c r="F167" i="39"/>
  <c r="F168" i="39"/>
  <c r="K85" i="37"/>
  <c r="N85" i="37" s="1"/>
  <c r="F86" i="39"/>
  <c r="F87" i="39"/>
  <c r="K184" i="37"/>
  <c r="N184" i="37" s="1"/>
  <c r="F185" i="39"/>
  <c r="F186" i="39"/>
  <c r="Q108" i="36"/>
  <c r="S108" i="37" s="1"/>
  <c r="K106" i="37"/>
  <c r="N106" i="37" s="1"/>
  <c r="F108" i="39"/>
  <c r="F107" i="39"/>
  <c r="K158" i="37"/>
  <c r="N158" i="37" s="1"/>
  <c r="F160" i="39"/>
  <c r="F159" i="39"/>
  <c r="K32" i="37"/>
  <c r="N32" i="37" s="1"/>
  <c r="F33" i="39"/>
  <c r="F34" i="39"/>
  <c r="H179" i="38"/>
  <c r="P183" i="39"/>
  <c r="K66" i="37"/>
  <c r="N66" i="37" s="1"/>
  <c r="F68" i="39"/>
  <c r="F67" i="39"/>
  <c r="K88" i="37"/>
  <c r="N88" i="37" s="1"/>
  <c r="F90" i="39"/>
  <c r="F89" i="39"/>
  <c r="K173" i="37"/>
  <c r="N173" i="37" s="1"/>
  <c r="F174" i="39"/>
  <c r="F175" i="39"/>
  <c r="H196" i="38"/>
  <c r="P200" i="39"/>
  <c r="H74" i="38"/>
  <c r="P78" i="39"/>
  <c r="H165" i="38"/>
  <c r="P169" i="39"/>
  <c r="P116" i="36"/>
  <c r="Q116" i="36" s="1"/>
  <c r="P114" i="36"/>
  <c r="H111" i="38"/>
  <c r="R137" i="37"/>
  <c r="R108" i="37"/>
  <c r="Q184" i="37"/>
  <c r="H181" i="38"/>
  <c r="Q103" i="36"/>
  <c r="R104" i="39" s="1"/>
  <c r="P88" i="36"/>
  <c r="H85" i="38"/>
  <c r="Q139" i="36"/>
  <c r="S139" i="37" s="1"/>
  <c r="Q166" i="37"/>
  <c r="H163" i="38"/>
  <c r="Q179" i="37"/>
  <c r="H176" i="38"/>
  <c r="P95" i="36"/>
  <c r="Q96" i="39" s="1"/>
  <c r="Q29" i="37"/>
  <c r="H26" i="38"/>
  <c r="P39" i="36"/>
  <c r="Q39" i="37"/>
  <c r="K60" i="37"/>
  <c r="N60" i="37" s="1"/>
  <c r="P32" i="36"/>
  <c r="Q32" i="37"/>
  <c r="R197" i="36"/>
  <c r="S197" i="37"/>
  <c r="Q50" i="37"/>
  <c r="P148" i="36"/>
  <c r="Q148" i="37"/>
  <c r="V565" i="33" a="1"/>
  <c r="V565" i="33" s="1"/>
  <c r="V568" i="33" a="1"/>
  <c r="V568" i="33" s="1"/>
  <c r="V566" i="33" a="1"/>
  <c r="V566" i="33" s="1"/>
  <c r="V564" i="33" a="1"/>
  <c r="V564" i="33" s="1"/>
  <c r="V572" i="33" a="1"/>
  <c r="V572" i="33" s="1"/>
  <c r="V575" i="33" a="1"/>
  <c r="V575" i="33" s="1"/>
  <c r="V571" i="33" a="1"/>
  <c r="V571" i="33" s="1"/>
  <c r="V570" i="33" a="1"/>
  <c r="V570" i="33" s="1"/>
  <c r="V574" i="33" a="1"/>
  <c r="V574" i="33" s="1"/>
  <c r="V573" i="33" a="1"/>
  <c r="V573" i="33" s="1"/>
  <c r="V569" i="33" a="1"/>
  <c r="V569" i="33" s="1"/>
  <c r="V576" i="33" a="1"/>
  <c r="V576" i="33" s="1"/>
  <c r="V567" i="33" a="1"/>
  <c r="V567" i="33" s="1"/>
  <c r="V379" i="33" a="1"/>
  <c r="V379" i="33" s="1"/>
  <c r="V378" i="33" a="1"/>
  <c r="V378" i="33" s="1"/>
  <c r="V382" i="33" a="1"/>
  <c r="V382" i="33" s="1"/>
  <c r="V384" i="33" a="1"/>
  <c r="V384" i="33" s="1"/>
  <c r="V380" i="33" a="1"/>
  <c r="V380" i="33" s="1"/>
  <c r="V383" i="33" a="1"/>
  <c r="V383" i="33" s="1"/>
  <c r="V381" i="33" a="1"/>
  <c r="V381" i="33" s="1"/>
  <c r="P173" i="36"/>
  <c r="Q173" i="37"/>
  <c r="Q26" i="36"/>
  <c r="R26" i="37"/>
  <c r="Q83" i="36"/>
  <c r="R83" i="37"/>
  <c r="R85" i="36"/>
  <c r="S85" i="37"/>
  <c r="Q44" i="36"/>
  <c r="R44" i="37"/>
  <c r="N564" i="33" a="1"/>
  <c r="N564" i="33" s="1"/>
  <c r="N567" i="33" a="1"/>
  <c r="N567" i="33" s="1"/>
  <c r="N565" i="33" a="1"/>
  <c r="N565" i="33" s="1"/>
  <c r="N568" i="33" a="1"/>
  <c r="N568" i="33" s="1"/>
  <c r="N566" i="33" a="1"/>
  <c r="N566" i="33" s="1"/>
  <c r="N574" i="33" a="1"/>
  <c r="N574" i="33" s="1"/>
  <c r="N576" i="33" a="1"/>
  <c r="N576" i="33" s="1"/>
  <c r="N570" i="33" a="1"/>
  <c r="N570" i="33" s="1"/>
  <c r="N575" i="33" a="1"/>
  <c r="N575" i="33" s="1"/>
  <c r="N573" i="33" a="1"/>
  <c r="N573" i="33" s="1"/>
  <c r="N572" i="33" a="1"/>
  <c r="N572" i="33" s="1"/>
  <c r="N571" i="33" a="1"/>
  <c r="N571" i="33" s="1"/>
  <c r="N569" i="33" a="1"/>
  <c r="N569" i="33" s="1"/>
  <c r="N382" i="33" a="1"/>
  <c r="N382" i="33" s="1"/>
  <c r="N379" i="33" a="1"/>
  <c r="N379" i="33" s="1"/>
  <c r="N383" i="33" a="1"/>
  <c r="N383" i="33" s="1"/>
  <c r="N380" i="33" a="1"/>
  <c r="N380" i="33" s="1"/>
  <c r="N384" i="33" a="1"/>
  <c r="N384" i="33" s="1"/>
  <c r="N381" i="33" a="1"/>
  <c r="N381" i="33" s="1"/>
  <c r="N378" i="33" a="1"/>
  <c r="N378" i="33" s="1"/>
  <c r="Q116" i="37"/>
  <c r="M567" i="33" a="1"/>
  <c r="M567" i="33" s="1"/>
  <c r="M565" i="33" a="1"/>
  <c r="M565" i="33" s="1"/>
  <c r="M570" i="33" a="1"/>
  <c r="M570" i="33" s="1"/>
  <c r="M571" i="33" a="1"/>
  <c r="M571" i="33" s="1"/>
  <c r="M566" i="33" a="1"/>
  <c r="M566" i="33" s="1"/>
  <c r="M574" i="33" a="1"/>
  <c r="M574" i="33" s="1"/>
  <c r="M573" i="33" a="1"/>
  <c r="M573" i="33" s="1"/>
  <c r="M568" i="33" a="1"/>
  <c r="M568" i="33" s="1"/>
  <c r="M572" i="33" a="1"/>
  <c r="M572" i="33" s="1"/>
  <c r="M569" i="33" a="1"/>
  <c r="M569" i="33" s="1"/>
  <c r="M576" i="33" a="1"/>
  <c r="M576" i="33" s="1"/>
  <c r="M575" i="33" a="1"/>
  <c r="M575" i="33" s="1"/>
  <c r="M564" i="33" a="1"/>
  <c r="M564" i="33" s="1"/>
  <c r="M380" i="33" a="1"/>
  <c r="M380" i="33" s="1"/>
  <c r="M382" i="33" a="1"/>
  <c r="M382" i="33" s="1"/>
  <c r="M381" i="33" a="1"/>
  <c r="M381" i="33" s="1"/>
  <c r="M383" i="33" a="1"/>
  <c r="M383" i="33" s="1"/>
  <c r="M378" i="33" a="1"/>
  <c r="M378" i="33" s="1"/>
  <c r="M384" i="33" a="1"/>
  <c r="M384" i="33" s="1"/>
  <c r="M379" i="33" a="1"/>
  <c r="M379" i="33" s="1"/>
  <c r="P93" i="36"/>
  <c r="Q93" i="37"/>
  <c r="P146" i="36"/>
  <c r="Q146" i="37"/>
  <c r="K16" i="37"/>
  <c r="N16" i="37" s="1"/>
  <c r="P177" i="36"/>
  <c r="Q177" i="37"/>
  <c r="R79" i="36"/>
  <c r="S79" i="37"/>
  <c r="Q77" i="36"/>
  <c r="R77" i="37"/>
  <c r="K42" i="37"/>
  <c r="N42" i="37" s="1"/>
  <c r="L9" i="36"/>
  <c r="K14" i="37"/>
  <c r="P71" i="36"/>
  <c r="Q71" i="37"/>
  <c r="P195" i="36"/>
  <c r="Q195" i="37"/>
  <c r="Q48" i="36"/>
  <c r="R48" i="37"/>
  <c r="P64" i="36"/>
  <c r="Q64" i="37"/>
  <c r="P213" i="36"/>
  <c r="Q213" i="37"/>
  <c r="P188" i="36"/>
  <c r="Q188" i="37"/>
  <c r="AB564" i="33" a="1"/>
  <c r="AB564" i="33" s="1"/>
  <c r="AB567" i="33" a="1"/>
  <c r="AB567" i="33" s="1"/>
  <c r="AB565" i="33" a="1"/>
  <c r="AB565" i="33" s="1"/>
  <c r="AB570" i="33" a="1"/>
  <c r="AB570" i="33" s="1"/>
  <c r="AB569" i="33" a="1"/>
  <c r="AB569" i="33" s="1"/>
  <c r="AB575" i="33" a="1"/>
  <c r="AB575" i="33" s="1"/>
  <c r="AB566" i="33" a="1"/>
  <c r="AB566" i="33" s="1"/>
  <c r="AB572" i="33" a="1"/>
  <c r="AB572" i="33" s="1"/>
  <c r="AB568" i="33" a="1"/>
  <c r="AB568" i="33" s="1"/>
  <c r="AB571" i="33" a="1"/>
  <c r="AB571" i="33" s="1"/>
  <c r="AB576" i="33" a="1"/>
  <c r="AB576" i="33" s="1"/>
  <c r="AB574" i="33" a="1"/>
  <c r="AB574" i="33" s="1"/>
  <c r="AB573" i="33" a="1"/>
  <c r="AB573" i="33" s="1"/>
  <c r="AB382" i="33" a="1"/>
  <c r="AB382" i="33" s="1"/>
  <c r="AB384" i="33" a="1"/>
  <c r="AB384" i="33" s="1"/>
  <c r="AB383" i="33" a="1"/>
  <c r="AB383" i="33" s="1"/>
  <c r="AB381" i="33" a="1"/>
  <c r="AB381" i="33" s="1"/>
  <c r="AB378" i="33" a="1"/>
  <c r="AB378" i="33" s="1"/>
  <c r="AB379" i="33" a="1"/>
  <c r="AB379" i="33" s="1"/>
  <c r="AB380" i="33" a="1"/>
  <c r="AB380" i="33" s="1"/>
  <c r="Q46" i="37"/>
  <c r="Q118" i="37"/>
  <c r="Q144" i="37"/>
  <c r="Q95" i="37"/>
  <c r="I533" i="33"/>
  <c r="R160" i="36"/>
  <c r="S160" i="37"/>
  <c r="P101" i="36"/>
  <c r="Q101" i="37"/>
  <c r="R68" i="37"/>
  <c r="K18" i="37"/>
  <c r="N18" i="37" s="1"/>
  <c r="Q58" i="37"/>
  <c r="O92" i="46"/>
  <c r="I532" i="33"/>
  <c r="P199" i="36"/>
  <c r="Q199" i="37"/>
  <c r="X565" i="33" a="1"/>
  <c r="X565" i="33" s="1"/>
  <c r="X568" i="33" a="1"/>
  <c r="X568" i="33" s="1"/>
  <c r="X566" i="33" a="1"/>
  <c r="X566" i="33" s="1"/>
  <c r="X564" i="33" a="1"/>
  <c r="X564" i="33" s="1"/>
  <c r="X572" i="33" a="1"/>
  <c r="X572" i="33" s="1"/>
  <c r="X567" i="33" a="1"/>
  <c r="X567" i="33" s="1"/>
  <c r="X571" i="33" a="1"/>
  <c r="X571" i="33" s="1"/>
  <c r="X569" i="33" a="1"/>
  <c r="X569" i="33" s="1"/>
  <c r="X575" i="33" a="1"/>
  <c r="X575" i="33" s="1"/>
  <c r="X570" i="33" a="1"/>
  <c r="X570" i="33" s="1"/>
  <c r="X573" i="33" a="1"/>
  <c r="X573" i="33" s="1"/>
  <c r="X574" i="33" a="1"/>
  <c r="X574" i="33" s="1"/>
  <c r="X576" i="33" a="1"/>
  <c r="X576" i="33" s="1"/>
  <c r="X382" i="33" a="1"/>
  <c r="X382" i="33" s="1"/>
  <c r="X381" i="33" a="1"/>
  <c r="X381" i="33" s="1"/>
  <c r="X379" i="33" a="1"/>
  <c r="X379" i="33" s="1"/>
  <c r="X378" i="33" a="1"/>
  <c r="X378" i="33" s="1"/>
  <c r="X383" i="33" a="1"/>
  <c r="X383" i="33" s="1"/>
  <c r="X384" i="33" a="1"/>
  <c r="X384" i="33" s="1"/>
  <c r="X380" i="33" a="1"/>
  <c r="X380" i="33" s="1"/>
  <c r="P106" i="36"/>
  <c r="Q106" i="37"/>
  <c r="S150" i="36"/>
  <c r="T150" i="37"/>
  <c r="Q186" i="36"/>
  <c r="R186" i="37"/>
  <c r="L564" i="33" a="1"/>
  <c r="L564" i="33" s="1"/>
  <c r="L565" i="33" a="1"/>
  <c r="L565" i="33" s="1"/>
  <c r="L566" i="33" a="1"/>
  <c r="L566" i="33" s="1"/>
  <c r="L567" i="33" a="1"/>
  <c r="L567" i="33" s="1"/>
  <c r="L568" i="33" a="1"/>
  <c r="L568" i="33" s="1"/>
  <c r="L569" i="33" a="1"/>
  <c r="L569" i="33" s="1"/>
  <c r="L570" i="33" a="1"/>
  <c r="L570" i="33" s="1"/>
  <c r="L571" i="33" a="1"/>
  <c r="L571" i="33" s="1"/>
  <c r="L572" i="33" a="1"/>
  <c r="L572" i="33" s="1"/>
  <c r="L573" i="33" a="1"/>
  <c r="L573" i="33" s="1"/>
  <c r="L574" i="33" a="1"/>
  <c r="L574" i="33" s="1"/>
  <c r="L575" i="33" a="1"/>
  <c r="L575" i="33" s="1"/>
  <c r="L576" i="33" a="1"/>
  <c r="L576" i="33" s="1"/>
  <c r="L382" i="33" a="1"/>
  <c r="L382" i="33" s="1"/>
  <c r="L381" i="33" a="1"/>
  <c r="L381" i="33" s="1"/>
  <c r="L379" i="33" a="1"/>
  <c r="L379" i="33" s="1"/>
  <c r="L383" i="33" a="1"/>
  <c r="L383" i="33" s="1"/>
  <c r="L380" i="33" a="1"/>
  <c r="L380" i="33" s="1"/>
  <c r="L378" i="33" a="1"/>
  <c r="L378" i="33" s="1"/>
  <c r="L384" i="33" a="1"/>
  <c r="L384" i="33" s="1"/>
  <c r="Q29" i="36"/>
  <c r="R29" i="37"/>
  <c r="P179" i="36"/>
  <c r="P54" i="36"/>
  <c r="Q54" i="37"/>
  <c r="L372" i="33"/>
  <c r="M372" i="33" s="1"/>
  <c r="N372" i="33" s="1"/>
  <c r="O372" i="33" s="1"/>
  <c r="P372" i="33" s="1"/>
  <c r="Q372" i="33" s="1"/>
  <c r="R372" i="33" s="1"/>
  <c r="S372" i="33" s="1"/>
  <c r="T372" i="33" s="1"/>
  <c r="U372" i="33" s="1"/>
  <c r="V372" i="33" s="1"/>
  <c r="W372" i="33" s="1"/>
  <c r="X372" i="33" s="1"/>
  <c r="Y372" i="33" s="1"/>
  <c r="Z372" i="33" s="1"/>
  <c r="AA372" i="33" s="1"/>
  <c r="AB372" i="33" s="1"/>
  <c r="AC372" i="33" s="1"/>
  <c r="I371" i="33"/>
  <c r="R124" i="36"/>
  <c r="S124" i="37"/>
  <c r="Q58" i="36"/>
  <c r="R58" i="37"/>
  <c r="P37" i="36"/>
  <c r="Q37" i="37"/>
  <c r="P567" i="33" a="1"/>
  <c r="P567" i="33" s="1"/>
  <c r="P570" i="33" a="1"/>
  <c r="P570" i="33" s="1"/>
  <c r="P565" i="33" a="1"/>
  <c r="P565" i="33" s="1"/>
  <c r="P568" i="33" a="1"/>
  <c r="P568" i="33" s="1"/>
  <c r="P574" i="33" a="1"/>
  <c r="P574" i="33" s="1"/>
  <c r="P569" i="33" a="1"/>
  <c r="P569" i="33" s="1"/>
  <c r="P566" i="33" a="1"/>
  <c r="P566" i="33" s="1"/>
  <c r="P564" i="33" a="1"/>
  <c r="P564" i="33" s="1"/>
  <c r="P573" i="33" a="1"/>
  <c r="P573" i="33" s="1"/>
  <c r="P576" i="33" a="1"/>
  <c r="P576" i="33" s="1"/>
  <c r="P571" i="33" a="1"/>
  <c r="P571" i="33" s="1"/>
  <c r="P575" i="33" a="1"/>
  <c r="P575" i="33" s="1"/>
  <c r="P572" i="33" a="1"/>
  <c r="P572" i="33" s="1"/>
  <c r="P380" i="33" a="1"/>
  <c r="P380" i="33" s="1"/>
  <c r="P382" i="33" a="1"/>
  <c r="P382" i="33" s="1"/>
  <c r="P384" i="33" a="1"/>
  <c r="P384" i="33" s="1"/>
  <c r="P383" i="33" a="1"/>
  <c r="P383" i="33" s="1"/>
  <c r="P381" i="33" a="1"/>
  <c r="P381" i="33" s="1"/>
  <c r="P379" i="33" a="1"/>
  <c r="P379" i="33" s="1"/>
  <c r="P378" i="33" a="1"/>
  <c r="P378" i="33" s="1"/>
  <c r="Q118" i="36"/>
  <c r="R118" i="37"/>
  <c r="Q175" i="36"/>
  <c r="R175" i="37"/>
  <c r="Z565" i="33" a="1"/>
  <c r="Z565" i="33" s="1"/>
  <c r="Z566" i="33" a="1"/>
  <c r="Z566" i="33" s="1"/>
  <c r="Z564" i="33" a="1"/>
  <c r="Z564" i="33" s="1"/>
  <c r="Z572" i="33" a="1"/>
  <c r="Z572" i="33" s="1"/>
  <c r="Z575" i="33" a="1"/>
  <c r="Z575" i="33" s="1"/>
  <c r="Z571" i="33" a="1"/>
  <c r="Z571" i="33" s="1"/>
  <c r="Z574" i="33" a="1"/>
  <c r="Z574" i="33" s="1"/>
  <c r="Z568" i="33" a="1"/>
  <c r="Z568" i="33" s="1"/>
  <c r="Z567" i="33" a="1"/>
  <c r="Z567" i="33" s="1"/>
  <c r="Z569" i="33" a="1"/>
  <c r="Z569" i="33" s="1"/>
  <c r="Z570" i="33" a="1"/>
  <c r="Z570" i="33" s="1"/>
  <c r="Z576" i="33" a="1"/>
  <c r="Z576" i="33" s="1"/>
  <c r="Z573" i="33" a="1"/>
  <c r="Z573" i="33" s="1"/>
  <c r="Z380" i="33" a="1"/>
  <c r="Z380" i="33" s="1"/>
  <c r="Z383" i="33" a="1"/>
  <c r="Z383" i="33" s="1"/>
  <c r="Z379" i="33" a="1"/>
  <c r="Z379" i="33" s="1"/>
  <c r="Z381" i="33" a="1"/>
  <c r="Z381" i="33" s="1"/>
  <c r="Z384" i="33" a="1"/>
  <c r="Z384" i="33" s="1"/>
  <c r="Z378" i="33" a="1"/>
  <c r="Z378" i="33" s="1"/>
  <c r="Z382" i="33" a="1"/>
  <c r="Z382" i="33" s="1"/>
  <c r="Y565" i="33" a="1"/>
  <c r="Y565" i="33" s="1"/>
  <c r="Y568" i="33" a="1"/>
  <c r="Y568" i="33" s="1"/>
  <c r="Y566" i="33" a="1"/>
  <c r="Y566" i="33" s="1"/>
  <c r="Y564" i="33" a="1"/>
  <c r="Y564" i="33" s="1"/>
  <c r="Y567" i="33" a="1"/>
  <c r="Y567" i="33" s="1"/>
  <c r="Y571" i="33" a="1"/>
  <c r="Y571" i="33" s="1"/>
  <c r="Y576" i="33" a="1"/>
  <c r="Y576" i="33" s="1"/>
  <c r="Y569" i="33" a="1"/>
  <c r="Y569" i="33" s="1"/>
  <c r="Y575" i="33" a="1"/>
  <c r="Y575" i="33" s="1"/>
  <c r="Y570" i="33" a="1"/>
  <c r="Y570" i="33" s="1"/>
  <c r="Y572" i="33" a="1"/>
  <c r="Y572" i="33" s="1"/>
  <c r="Y573" i="33" a="1"/>
  <c r="Y573" i="33" s="1"/>
  <c r="Y574" i="33" a="1"/>
  <c r="Y574" i="33" s="1"/>
  <c r="Y379" i="33" a="1"/>
  <c r="Y379" i="33" s="1"/>
  <c r="Y382" i="33" a="1"/>
  <c r="Y382" i="33" s="1"/>
  <c r="Y384" i="33" a="1"/>
  <c r="Y384" i="33" s="1"/>
  <c r="Y378" i="33" a="1"/>
  <c r="Y378" i="33" s="1"/>
  <c r="Y380" i="33" a="1"/>
  <c r="Y380" i="33" s="1"/>
  <c r="Y381" i="33" a="1"/>
  <c r="Y381" i="33" s="1"/>
  <c r="Y383" i="33" a="1"/>
  <c r="Y383" i="33" s="1"/>
  <c r="Q152" i="36"/>
  <c r="R152" i="37"/>
  <c r="P135" i="36"/>
  <c r="Q135" i="37"/>
  <c r="Q68" i="36"/>
  <c r="Q66" i="37"/>
  <c r="I531" i="33"/>
  <c r="Z625" i="33" a="1"/>
  <c r="Z625" i="33" s="1"/>
  <c r="W625" i="33" a="1"/>
  <c r="W625" i="33" s="1"/>
  <c r="T625" i="33" a="1"/>
  <c r="T625" i="33" s="1"/>
  <c r="R625" i="33" a="1"/>
  <c r="R625" i="33" s="1"/>
  <c r="Q625" i="33" a="1"/>
  <c r="Q625" i="33" s="1"/>
  <c r="N625" i="33" a="1"/>
  <c r="N625" i="33" s="1"/>
  <c r="O625" i="33" a="1"/>
  <c r="O625" i="33" s="1"/>
  <c r="M625" i="33" a="1"/>
  <c r="M625" i="33" s="1"/>
  <c r="AB625" i="33" a="1"/>
  <c r="AB625" i="33" s="1"/>
  <c r="Y625" i="33" a="1"/>
  <c r="Y625" i="33" s="1"/>
  <c r="AA625" i="33" a="1"/>
  <c r="AA625" i="33" s="1"/>
  <c r="X625" i="33" a="1"/>
  <c r="X625" i="33" s="1"/>
  <c r="AC625" i="33" a="1"/>
  <c r="AC625" i="33" s="1"/>
  <c r="V625" i="33" a="1"/>
  <c r="V625" i="33" s="1"/>
  <c r="U625" i="33" a="1"/>
  <c r="U625" i="33" s="1"/>
  <c r="S625" i="33" a="1"/>
  <c r="S625" i="33" s="1"/>
  <c r="P625" i="33" a="1"/>
  <c r="P625" i="33" s="1"/>
  <c r="L625" i="33" a="1"/>
  <c r="L625" i="33" s="1"/>
  <c r="P182" i="36"/>
  <c r="Q182" i="37"/>
  <c r="O22" i="36"/>
  <c r="N92" i="46"/>
  <c r="P168" i="36"/>
  <c r="Q168" i="37"/>
  <c r="P166" i="36"/>
  <c r="R46" i="37"/>
  <c r="Q114" i="37"/>
  <c r="P204" i="36"/>
  <c r="Q204" i="37"/>
  <c r="Q170" i="36"/>
  <c r="R170" i="37"/>
  <c r="T565" i="33" a="1"/>
  <c r="T565" i="33" s="1"/>
  <c r="T568" i="33" a="1"/>
  <c r="T568" i="33" s="1"/>
  <c r="T566" i="33" a="1"/>
  <c r="T566" i="33" s="1"/>
  <c r="T564" i="33" a="1"/>
  <c r="T564" i="33" s="1"/>
  <c r="T569" i="33" a="1"/>
  <c r="T569" i="33" s="1"/>
  <c r="T571" i="33" a="1"/>
  <c r="T571" i="33" s="1"/>
  <c r="T570" i="33" a="1"/>
  <c r="T570" i="33" s="1"/>
  <c r="T576" i="33" a="1"/>
  <c r="T576" i="33" s="1"/>
  <c r="T574" i="33" a="1"/>
  <c r="T574" i="33" s="1"/>
  <c r="T572" i="33" a="1"/>
  <c r="T572" i="33" s="1"/>
  <c r="T573" i="33" a="1"/>
  <c r="T573" i="33" s="1"/>
  <c r="T567" i="33" a="1"/>
  <c r="T567" i="33" s="1"/>
  <c r="T575" i="33" a="1"/>
  <c r="T575" i="33" s="1"/>
  <c r="T383" i="33" a="1"/>
  <c r="T383" i="33" s="1"/>
  <c r="T379" i="33" a="1"/>
  <c r="T379" i="33" s="1"/>
  <c r="T384" i="33" a="1"/>
  <c r="T384" i="33" s="1"/>
  <c r="T381" i="33" a="1"/>
  <c r="T381" i="33" s="1"/>
  <c r="T382" i="33" a="1"/>
  <c r="T382" i="33" s="1"/>
  <c r="T378" i="33" a="1"/>
  <c r="T378" i="33" s="1"/>
  <c r="T380" i="33" a="1"/>
  <c r="T380" i="33" s="1"/>
  <c r="Q42" i="36"/>
  <c r="R42" i="37"/>
  <c r="R103" i="37"/>
  <c r="R99" i="37"/>
  <c r="P74" i="36"/>
  <c r="Q74" i="37"/>
  <c r="Q81" i="36"/>
  <c r="R81" i="37"/>
  <c r="Q184" i="36"/>
  <c r="O564" i="33" a="1"/>
  <c r="O564" i="33" s="1"/>
  <c r="O565" i="33" a="1"/>
  <c r="O565" i="33" s="1"/>
  <c r="O566" i="33" a="1"/>
  <c r="O566" i="33" s="1"/>
  <c r="O569" i="33" a="1"/>
  <c r="O569" i="33" s="1"/>
  <c r="O567" i="33" a="1"/>
  <c r="O567" i="33" s="1"/>
  <c r="O574" i="33" a="1"/>
  <c r="O574" i="33" s="1"/>
  <c r="O575" i="33" a="1"/>
  <c r="O575" i="33" s="1"/>
  <c r="O573" i="33" a="1"/>
  <c r="O573" i="33" s="1"/>
  <c r="O576" i="33" a="1"/>
  <c r="O576" i="33" s="1"/>
  <c r="O571" i="33" a="1"/>
  <c r="O571" i="33" s="1"/>
  <c r="O568" i="33" a="1"/>
  <c r="O568" i="33" s="1"/>
  <c r="O572" i="33" a="1"/>
  <c r="O572" i="33" s="1"/>
  <c r="O570" i="33" a="1"/>
  <c r="O570" i="33" s="1"/>
  <c r="O383" i="33" a="1"/>
  <c r="O383" i="33" s="1"/>
  <c r="O380" i="33" a="1"/>
  <c r="O380" i="33" s="1"/>
  <c r="O384" i="33" a="1"/>
  <c r="O384" i="33" s="1"/>
  <c r="O379" i="33" a="1"/>
  <c r="O379" i="33" s="1"/>
  <c r="O381" i="33" a="1"/>
  <c r="O381" i="33" s="1"/>
  <c r="O378" i="33" a="1"/>
  <c r="O378" i="33" s="1"/>
  <c r="O382" i="33" a="1"/>
  <c r="O382" i="33" s="1"/>
  <c r="Q42" i="37"/>
  <c r="Q567" i="33" a="1"/>
  <c r="Q567" i="33" s="1"/>
  <c r="Q565" i="33" a="1"/>
  <c r="Q565" i="33" s="1"/>
  <c r="Q568" i="33" a="1"/>
  <c r="Q568" i="33" s="1"/>
  <c r="Q566" i="33" a="1"/>
  <c r="Q566" i="33" s="1"/>
  <c r="Q564" i="33" a="1"/>
  <c r="Q564" i="33" s="1"/>
  <c r="Q569" i="33" a="1"/>
  <c r="Q569" i="33" s="1"/>
  <c r="Q573" i="33" a="1"/>
  <c r="Q573" i="33" s="1"/>
  <c r="Q576" i="33" a="1"/>
  <c r="Q576" i="33" s="1"/>
  <c r="Q571" i="33" a="1"/>
  <c r="Q571" i="33" s="1"/>
  <c r="Q570" i="33" a="1"/>
  <c r="Q570" i="33" s="1"/>
  <c r="Q574" i="33" a="1"/>
  <c r="Q574" i="33" s="1"/>
  <c r="Q572" i="33" a="1"/>
  <c r="Q572" i="33" s="1"/>
  <c r="Q575" i="33" a="1"/>
  <c r="Q575" i="33" s="1"/>
  <c r="Q381" i="33" a="1"/>
  <c r="Q381" i="33" s="1"/>
  <c r="Q384" i="33" a="1"/>
  <c r="Q384" i="33" s="1"/>
  <c r="Q379" i="33" a="1"/>
  <c r="Q379" i="33" s="1"/>
  <c r="Q383" i="33" a="1"/>
  <c r="Q383" i="33" s="1"/>
  <c r="Q380" i="33" a="1"/>
  <c r="Q380" i="33" s="1"/>
  <c r="Q382" i="33" a="1"/>
  <c r="Q382" i="33" s="1"/>
  <c r="Q378" i="33" a="1"/>
  <c r="Q378" i="33" s="1"/>
  <c r="P56" i="36"/>
  <c r="Q56" i="37"/>
  <c r="Q110" i="37"/>
  <c r="K58" i="37"/>
  <c r="N58" i="37" s="1"/>
  <c r="R128" i="36"/>
  <c r="S128" i="37"/>
  <c r="Q99" i="36"/>
  <c r="AA566" i="33" a="1"/>
  <c r="AA566" i="33" s="1"/>
  <c r="AA564" i="33" a="1"/>
  <c r="AA564" i="33" s="1"/>
  <c r="AA569" i="33" a="1"/>
  <c r="AA569" i="33" s="1"/>
  <c r="AA572" i="33" a="1"/>
  <c r="AA572" i="33" s="1"/>
  <c r="AA574" i="33" a="1"/>
  <c r="AA574" i="33" s="1"/>
  <c r="AA575" i="33" a="1"/>
  <c r="AA575" i="33" s="1"/>
  <c r="AA568" i="33" a="1"/>
  <c r="AA568" i="33" s="1"/>
  <c r="AA570" i="33" a="1"/>
  <c r="AA570" i="33" s="1"/>
  <c r="AA571" i="33" a="1"/>
  <c r="AA571" i="33" s="1"/>
  <c r="AA567" i="33" a="1"/>
  <c r="AA567" i="33" s="1"/>
  <c r="AA573" i="33" a="1"/>
  <c r="AA573" i="33" s="1"/>
  <c r="AA576" i="33" a="1"/>
  <c r="AA576" i="33" s="1"/>
  <c r="AA565" i="33" a="1"/>
  <c r="AA565" i="33" s="1"/>
  <c r="AA382" i="33" a="1"/>
  <c r="AA382" i="33" s="1"/>
  <c r="AA380" i="33" a="1"/>
  <c r="AA380" i="33" s="1"/>
  <c r="AA381" i="33" a="1"/>
  <c r="AA381" i="33" s="1"/>
  <c r="AA379" i="33" a="1"/>
  <c r="AA379" i="33" s="1"/>
  <c r="AA383" i="33" a="1"/>
  <c r="AA383" i="33" s="1"/>
  <c r="AA384" i="33" a="1"/>
  <c r="AA384" i="33" s="1"/>
  <c r="AA378" i="33" a="1"/>
  <c r="AA378" i="33" s="1"/>
  <c r="P154" i="36"/>
  <c r="Q154" i="37"/>
  <c r="P122" i="36"/>
  <c r="Q122" i="37"/>
  <c r="Q35" i="36"/>
  <c r="R35" i="37"/>
  <c r="P162" i="36"/>
  <c r="Q162" i="37"/>
  <c r="P66" i="36"/>
  <c r="K56" i="37"/>
  <c r="N56" i="37" s="1"/>
  <c r="Q88" i="37"/>
  <c r="P158" i="36"/>
  <c r="Q158" i="37"/>
  <c r="P132" i="36"/>
  <c r="Q132" i="37"/>
  <c r="S567" i="33" a="1"/>
  <c r="S567" i="33" s="1"/>
  <c r="S565" i="33" a="1"/>
  <c r="S565" i="33" s="1"/>
  <c r="S566" i="33" a="1"/>
  <c r="S566" i="33" s="1"/>
  <c r="S564" i="33" a="1"/>
  <c r="S564" i="33" s="1"/>
  <c r="S568" i="33" a="1"/>
  <c r="S568" i="33" s="1"/>
  <c r="S573" i="33" a="1"/>
  <c r="S573" i="33" s="1"/>
  <c r="S574" i="33" a="1"/>
  <c r="S574" i="33" s="1"/>
  <c r="S569" i="33" a="1"/>
  <c r="S569" i="33" s="1"/>
  <c r="S571" i="33" a="1"/>
  <c r="S571" i="33" s="1"/>
  <c r="S576" i="33" a="1"/>
  <c r="S576" i="33" s="1"/>
  <c r="S575" i="33" a="1"/>
  <c r="S575" i="33" s="1"/>
  <c r="S570" i="33" a="1"/>
  <c r="S570" i="33" s="1"/>
  <c r="S572" i="33" a="1"/>
  <c r="S572" i="33" s="1"/>
  <c r="S381" i="33" a="1"/>
  <c r="S381" i="33" s="1"/>
  <c r="S380" i="33" a="1"/>
  <c r="S380" i="33" s="1"/>
  <c r="S383" i="33" a="1"/>
  <c r="S383" i="33" s="1"/>
  <c r="S382" i="33" a="1"/>
  <c r="S382" i="33" s="1"/>
  <c r="S384" i="33" a="1"/>
  <c r="S384" i="33" s="1"/>
  <c r="S379" i="33" a="1"/>
  <c r="S379" i="33" s="1"/>
  <c r="S378" i="33" a="1"/>
  <c r="S378" i="33" s="1"/>
  <c r="Q141" i="36"/>
  <c r="R141" i="37"/>
  <c r="P164" i="36"/>
  <c r="Q164" i="37"/>
  <c r="Q126" i="36"/>
  <c r="R126" i="37"/>
  <c r="Q77" i="37"/>
  <c r="Q90" i="36"/>
  <c r="R90" i="37"/>
  <c r="Q156" i="36"/>
  <c r="R156" i="37"/>
  <c r="R95" i="37"/>
  <c r="L124" i="32"/>
  <c r="I123" i="32"/>
  <c r="AC568" i="33" a="1"/>
  <c r="AC568" i="33" s="1"/>
  <c r="AC566" i="33" a="1"/>
  <c r="AC566" i="33" s="1"/>
  <c r="AC564" i="33" a="1"/>
  <c r="AC564" i="33" s="1"/>
  <c r="AC569" i="33" a="1"/>
  <c r="AC569" i="33" s="1"/>
  <c r="AC567" i="33" a="1"/>
  <c r="AC567" i="33" s="1"/>
  <c r="AC570" i="33" a="1"/>
  <c r="AC570" i="33" s="1"/>
  <c r="AC565" i="33" a="1"/>
  <c r="AC565" i="33" s="1"/>
  <c r="AC571" i="33" a="1"/>
  <c r="AC571" i="33" s="1"/>
  <c r="AC573" i="33" a="1"/>
  <c r="AC573" i="33" s="1"/>
  <c r="AC575" i="33" a="1"/>
  <c r="AC575" i="33" s="1"/>
  <c r="AC574" i="33" a="1"/>
  <c r="AC574" i="33" s="1"/>
  <c r="AC572" i="33" a="1"/>
  <c r="AC572" i="33" s="1"/>
  <c r="AC576" i="33" a="1"/>
  <c r="AC576" i="33" s="1"/>
  <c r="AC383" i="33" a="1"/>
  <c r="AC383" i="33" s="1"/>
  <c r="AC380" i="33" a="1"/>
  <c r="AC380" i="33" s="1"/>
  <c r="AC381" i="33" a="1"/>
  <c r="AC381" i="33" s="1"/>
  <c r="AC379" i="33" a="1"/>
  <c r="AC379" i="33" s="1"/>
  <c r="AC384" i="33" a="1"/>
  <c r="AC384" i="33" s="1"/>
  <c r="AC382" i="33" a="1"/>
  <c r="AC382" i="33" s="1"/>
  <c r="AC378" i="33" a="1"/>
  <c r="AC378" i="33" s="1"/>
  <c r="P52" i="36"/>
  <c r="Q52" i="37"/>
  <c r="P110" i="36"/>
  <c r="U565" i="33" a="1"/>
  <c r="U565" i="33" s="1"/>
  <c r="U564" i="33" a="1"/>
  <c r="U564" i="33" s="1"/>
  <c r="U572" i="33" a="1"/>
  <c r="U572" i="33" s="1"/>
  <c r="U567" i="33" a="1"/>
  <c r="U567" i="33" s="1"/>
  <c r="U566" i="33" a="1"/>
  <c r="U566" i="33" s="1"/>
  <c r="U571" i="33" a="1"/>
  <c r="U571" i="33" s="1"/>
  <c r="U570" i="33" a="1"/>
  <c r="U570" i="33" s="1"/>
  <c r="U569" i="33" a="1"/>
  <c r="U569" i="33" s="1"/>
  <c r="U574" i="33" a="1"/>
  <c r="U574" i="33" s="1"/>
  <c r="U573" i="33" a="1"/>
  <c r="U573" i="33" s="1"/>
  <c r="U568" i="33" a="1"/>
  <c r="U568" i="33" s="1"/>
  <c r="U576" i="33" a="1"/>
  <c r="U576" i="33" s="1"/>
  <c r="U575" i="33" a="1"/>
  <c r="U575" i="33" s="1"/>
  <c r="U384" i="33" a="1"/>
  <c r="U384" i="33" s="1"/>
  <c r="U381" i="33" a="1"/>
  <c r="U381" i="33" s="1"/>
  <c r="U383" i="33" a="1"/>
  <c r="U383" i="33" s="1"/>
  <c r="U379" i="33" a="1"/>
  <c r="U379" i="33" s="1"/>
  <c r="U382" i="33" a="1"/>
  <c r="U382" i="33" s="1"/>
  <c r="U378" i="33" a="1"/>
  <c r="U378" i="33" s="1"/>
  <c r="U380" i="33" a="1"/>
  <c r="U380" i="33" s="1"/>
  <c r="Q24" i="36"/>
  <c r="R24" i="37"/>
  <c r="Q202" i="36"/>
  <c r="R202" i="37"/>
  <c r="W565" i="33" a="1"/>
  <c r="W565" i="33" s="1"/>
  <c r="W568" i="33" a="1"/>
  <c r="W568" i="33" s="1"/>
  <c r="W566" i="33" a="1"/>
  <c r="W566" i="33" s="1"/>
  <c r="W564" i="33" a="1"/>
  <c r="W564" i="33" s="1"/>
  <c r="W567" i="33" a="1"/>
  <c r="W567" i="33" s="1"/>
  <c r="W575" i="33" a="1"/>
  <c r="W575" i="33" s="1"/>
  <c r="W569" i="33" a="1"/>
  <c r="W569" i="33" s="1"/>
  <c r="W570" i="33" a="1"/>
  <c r="W570" i="33" s="1"/>
  <c r="W576" i="33" a="1"/>
  <c r="W576" i="33" s="1"/>
  <c r="W572" i="33" a="1"/>
  <c r="W572" i="33" s="1"/>
  <c r="W574" i="33" a="1"/>
  <c r="W574" i="33" s="1"/>
  <c r="W571" i="33" a="1"/>
  <c r="W571" i="33" s="1"/>
  <c r="W573" i="33" a="1"/>
  <c r="W573" i="33" s="1"/>
  <c r="W383" i="33" a="1"/>
  <c r="W383" i="33" s="1"/>
  <c r="W380" i="33" a="1"/>
  <c r="W380" i="33" s="1"/>
  <c r="W379" i="33" a="1"/>
  <c r="W379" i="33" s="1"/>
  <c r="W382" i="33" a="1"/>
  <c r="W382" i="33" s="1"/>
  <c r="W381" i="33" a="1"/>
  <c r="W381" i="33" s="1"/>
  <c r="W378" i="33" a="1"/>
  <c r="W378" i="33" s="1"/>
  <c r="W384" i="33" a="1"/>
  <c r="W384" i="33" s="1"/>
  <c r="P144" i="36"/>
  <c r="R567" i="33" a="1"/>
  <c r="R567" i="33" s="1"/>
  <c r="R570" i="33" a="1"/>
  <c r="R570" i="33" s="1"/>
  <c r="R565" i="33" a="1"/>
  <c r="R565" i="33" s="1"/>
  <c r="R568" i="33" a="1"/>
  <c r="R568" i="33" s="1"/>
  <c r="R566" i="33" a="1"/>
  <c r="R566" i="33" s="1"/>
  <c r="R564" i="33" a="1"/>
  <c r="R564" i="33" s="1"/>
  <c r="R569" i="33" a="1"/>
  <c r="R569" i="33" s="1"/>
  <c r="R574" i="33" a="1"/>
  <c r="R574" i="33" s="1"/>
  <c r="R576" i="33" a="1"/>
  <c r="R576" i="33" s="1"/>
  <c r="R571" i="33" a="1"/>
  <c r="R571" i="33" s="1"/>
  <c r="R572" i="33" a="1"/>
  <c r="R572" i="33" s="1"/>
  <c r="R573" i="33" a="1"/>
  <c r="R573" i="33" s="1"/>
  <c r="R575" i="33" a="1"/>
  <c r="R575" i="33" s="1"/>
  <c r="R384" i="33" a="1"/>
  <c r="R384" i="33" s="1"/>
  <c r="R383" i="33" a="1"/>
  <c r="R383" i="33" s="1"/>
  <c r="R379" i="33" a="1"/>
  <c r="R379" i="33" s="1"/>
  <c r="R378" i="33" a="1"/>
  <c r="R378" i="33" s="1"/>
  <c r="R380" i="33" a="1"/>
  <c r="R380" i="33" s="1"/>
  <c r="R382" i="33" a="1"/>
  <c r="R382" i="33" s="1"/>
  <c r="R381" i="33" a="1"/>
  <c r="R381" i="33" s="1"/>
  <c r="Q35" i="37"/>
  <c r="Q50" i="36"/>
  <c r="R50" i="37"/>
  <c r="Q60" i="36"/>
  <c r="R60" i="37"/>
  <c r="Q97" i="36"/>
  <c r="R97" i="37"/>
  <c r="P192" i="36"/>
  <c r="Q192" i="37"/>
  <c r="Q99" i="37"/>
  <c r="P190" i="36"/>
  <c r="Q190" i="37"/>
  <c r="G2" i="31"/>
  <c r="I6" i="32"/>
  <c r="J6" i="32" s="1"/>
  <c r="I6" i="33"/>
  <c r="J6" i="33" s="1"/>
  <c r="M101" i="20"/>
  <c r="L102" i="20"/>
  <c r="L108" i="20" s="1"/>
  <c r="AL8" i="51" l="1"/>
  <c r="L5" i="52" s="1"/>
  <c r="T8" i="51"/>
  <c r="J5" i="52" s="1"/>
  <c r="AH18" i="49"/>
  <c r="D34" i="50" a="1"/>
  <c r="D34" i="50" s="1"/>
  <c r="R139" i="36"/>
  <c r="K136" i="38" s="1"/>
  <c r="AN120" i="51"/>
  <c r="D31" i="50"/>
  <c r="AN15" i="51"/>
  <c r="AN8" i="51" s="1"/>
  <c r="M124" i="51"/>
  <c r="V124" i="51" s="1"/>
  <c r="AE124" i="51" s="1"/>
  <c r="S137" i="37"/>
  <c r="S31" i="39"/>
  <c r="K27" i="38"/>
  <c r="S66" i="39"/>
  <c r="K62" i="38"/>
  <c r="S181" i="39"/>
  <c r="K177" i="38"/>
  <c r="S146" i="39"/>
  <c r="K142" i="38"/>
  <c r="S110" i="39"/>
  <c r="K106" i="38"/>
  <c r="S158" i="39"/>
  <c r="K154" i="38"/>
  <c r="S112" i="39"/>
  <c r="K108" i="38"/>
  <c r="S58" i="39"/>
  <c r="K54" i="38"/>
  <c r="S134" i="39"/>
  <c r="K130" i="38"/>
  <c r="S141" i="39"/>
  <c r="K137" i="38"/>
  <c r="S162" i="39"/>
  <c r="K158" i="38"/>
  <c r="S130" i="39"/>
  <c r="K126" i="38"/>
  <c r="S73" i="39"/>
  <c r="K69" i="38"/>
  <c r="S179" i="39"/>
  <c r="K175" i="38"/>
  <c r="S143" i="39"/>
  <c r="K139" i="38"/>
  <c r="X33" i="38"/>
  <c r="AF37" i="39"/>
  <c r="S148" i="39"/>
  <c r="K144" i="38"/>
  <c r="K112" i="38"/>
  <c r="S116" i="39"/>
  <c r="S60" i="39"/>
  <c r="K56" i="38"/>
  <c r="AF108" i="39"/>
  <c r="X104" i="38"/>
  <c r="AE24" i="39"/>
  <c r="W20" i="38"/>
  <c r="AF105" i="39"/>
  <c r="X101" i="38"/>
  <c r="S62" i="39"/>
  <c r="K58" i="38"/>
  <c r="S194" i="39"/>
  <c r="K190" i="38"/>
  <c r="S126" i="39"/>
  <c r="K122" i="38"/>
  <c r="S177" i="39"/>
  <c r="K173" i="38"/>
  <c r="S204" i="39"/>
  <c r="K200" i="38"/>
  <c r="S199" i="39"/>
  <c r="K195" i="38"/>
  <c r="S154" i="39"/>
  <c r="K150" i="38"/>
  <c r="S186" i="39"/>
  <c r="K182" i="38"/>
  <c r="AF26" i="39"/>
  <c r="X22" i="38"/>
  <c r="X37" i="38"/>
  <c r="AF41" i="39"/>
  <c r="AF81" i="39"/>
  <c r="X77" i="38"/>
  <c r="S206" i="39"/>
  <c r="K202" i="38"/>
  <c r="S70" i="39"/>
  <c r="K66" i="38"/>
  <c r="AF101" i="39"/>
  <c r="X97" i="38"/>
  <c r="X48" i="38"/>
  <c r="AF52" i="39"/>
  <c r="S166" i="39"/>
  <c r="K162" i="38"/>
  <c r="S76" i="39"/>
  <c r="K72" i="38"/>
  <c r="S99" i="39"/>
  <c r="K95" i="38"/>
  <c r="R215" i="39"/>
  <c r="J211" i="38"/>
  <c r="AF28" i="39"/>
  <c r="X24" i="38"/>
  <c r="S168" i="39"/>
  <c r="K164" i="38"/>
  <c r="S192" i="39"/>
  <c r="K188" i="38"/>
  <c r="S170" i="39"/>
  <c r="K166" i="38"/>
  <c r="K116" i="38"/>
  <c r="S120" i="39"/>
  <c r="S90" i="39"/>
  <c r="K86" i="38"/>
  <c r="S85" i="39"/>
  <c r="K81" i="38"/>
  <c r="S95" i="39"/>
  <c r="K91" i="38"/>
  <c r="S68" i="39"/>
  <c r="K64" i="38"/>
  <c r="S92" i="39"/>
  <c r="K88" i="38"/>
  <c r="K114" i="38"/>
  <c r="S118" i="39"/>
  <c r="S128" i="39"/>
  <c r="K124" i="38"/>
  <c r="S160" i="39"/>
  <c r="K156" i="38"/>
  <c r="AF46" i="39"/>
  <c r="X42" i="38"/>
  <c r="S156" i="39"/>
  <c r="K152" i="38"/>
  <c r="X44" i="38"/>
  <c r="AF48" i="39"/>
  <c r="S201" i="39"/>
  <c r="K197" i="38"/>
  <c r="S175" i="39"/>
  <c r="K171" i="38"/>
  <c r="S124" i="39"/>
  <c r="K120" i="38"/>
  <c r="S184" i="39"/>
  <c r="K180" i="38"/>
  <c r="S150" i="39"/>
  <c r="K146" i="38"/>
  <c r="S188" i="39"/>
  <c r="K184" i="38"/>
  <c r="S197" i="39"/>
  <c r="K193" i="38"/>
  <c r="AF56" i="39"/>
  <c r="X52" i="38"/>
  <c r="AF54" i="39"/>
  <c r="X50" i="38"/>
  <c r="S190" i="39"/>
  <c r="K186" i="38"/>
  <c r="S137" i="39"/>
  <c r="K133" i="38"/>
  <c r="S152" i="39"/>
  <c r="K148" i="38"/>
  <c r="S97" i="39"/>
  <c r="K93" i="38"/>
  <c r="S139" i="39"/>
  <c r="K135" i="38"/>
  <c r="S44" i="39"/>
  <c r="K40" i="38"/>
  <c r="S34" i="39"/>
  <c r="K30" i="38"/>
  <c r="K46" i="38"/>
  <c r="S50" i="39"/>
  <c r="AF79" i="39"/>
  <c r="X75" i="38"/>
  <c r="X35" i="38"/>
  <c r="AF39" i="39"/>
  <c r="AF103" i="39"/>
  <c r="X99" i="38"/>
  <c r="S164" i="39"/>
  <c r="K160" i="38"/>
  <c r="AF83" i="39"/>
  <c r="X79" i="38"/>
  <c r="S87" i="39"/>
  <c r="K83" i="38"/>
  <c r="S172" i="39"/>
  <c r="K168" i="38"/>
  <c r="S46" i="37"/>
  <c r="S103" i="37"/>
  <c r="R116" i="37"/>
  <c r="R108" i="36"/>
  <c r="T108" i="37" s="1"/>
  <c r="J96" i="38"/>
  <c r="R100" i="39"/>
  <c r="J87" i="38"/>
  <c r="R91" i="39"/>
  <c r="I71" i="38"/>
  <c r="Q75" i="39"/>
  <c r="I132" i="38"/>
  <c r="Q136" i="39"/>
  <c r="I98" i="38"/>
  <c r="Q102" i="39"/>
  <c r="J69" i="39"/>
  <c r="J78" i="38"/>
  <c r="R82" i="39"/>
  <c r="J167" i="38"/>
  <c r="R171" i="39"/>
  <c r="I185" i="38"/>
  <c r="Q189" i="39"/>
  <c r="J94" i="39"/>
  <c r="J133" i="39"/>
  <c r="I119" i="38"/>
  <c r="Q123" i="39"/>
  <c r="J149" i="38"/>
  <c r="R153" i="39"/>
  <c r="J33" i="39"/>
  <c r="I159" i="38"/>
  <c r="Q163" i="39"/>
  <c r="J123" i="38"/>
  <c r="R127" i="39"/>
  <c r="I155" i="38"/>
  <c r="Q159" i="39"/>
  <c r="I201" i="38"/>
  <c r="Q205" i="39"/>
  <c r="I210" i="38"/>
  <c r="Q214" i="39"/>
  <c r="J30" i="39"/>
  <c r="J40" i="39"/>
  <c r="J187" i="39"/>
  <c r="J210" i="39"/>
  <c r="I210" i="39"/>
  <c r="M210" i="39" s="1"/>
  <c r="J180" i="39"/>
  <c r="I189" i="38"/>
  <c r="Q193" i="39"/>
  <c r="I151" i="38"/>
  <c r="Q155" i="39"/>
  <c r="I34" i="38"/>
  <c r="Q38" i="39"/>
  <c r="I111" i="38"/>
  <c r="Q115" i="39"/>
  <c r="J159" i="39"/>
  <c r="J200" i="39"/>
  <c r="J32" i="38"/>
  <c r="R36" i="39"/>
  <c r="J21" i="38"/>
  <c r="R25" i="39"/>
  <c r="I161" i="38"/>
  <c r="Q165" i="39"/>
  <c r="K76" i="38"/>
  <c r="S80" i="39"/>
  <c r="J41" i="38"/>
  <c r="R45" i="39"/>
  <c r="I145" i="38"/>
  <c r="Q149" i="39"/>
  <c r="J45" i="39"/>
  <c r="J96" i="39"/>
  <c r="J129" i="39"/>
  <c r="J21" i="39"/>
  <c r="J153" i="38"/>
  <c r="R157" i="39"/>
  <c r="I141" i="38"/>
  <c r="Q145" i="39"/>
  <c r="K157" i="38"/>
  <c r="S161" i="39"/>
  <c r="J136" i="38"/>
  <c r="R140" i="39"/>
  <c r="J65" i="39"/>
  <c r="J169" i="39"/>
  <c r="J193" i="39"/>
  <c r="J136" i="39"/>
  <c r="J138" i="38"/>
  <c r="R142" i="39"/>
  <c r="J39" i="38"/>
  <c r="R43" i="39"/>
  <c r="I61" i="38"/>
  <c r="Q65" i="39"/>
  <c r="I174" i="38"/>
  <c r="Q178" i="39"/>
  <c r="K82" i="38"/>
  <c r="S86" i="39"/>
  <c r="J107" i="39"/>
  <c r="J157" i="39"/>
  <c r="J117" i="39"/>
  <c r="J47" i="39"/>
  <c r="J140" i="39"/>
  <c r="I113" i="38"/>
  <c r="Q117" i="39"/>
  <c r="J49" i="39"/>
  <c r="I49" i="38"/>
  <c r="Q53" i="39"/>
  <c r="J147" i="39"/>
  <c r="J111" i="39"/>
  <c r="J55" i="39"/>
  <c r="J94" i="38"/>
  <c r="R98" i="39"/>
  <c r="J57" i="38"/>
  <c r="R61" i="39"/>
  <c r="K134" i="38"/>
  <c r="S138" i="39"/>
  <c r="K194" i="38"/>
  <c r="S198" i="39"/>
  <c r="J105" i="38"/>
  <c r="R109" i="39"/>
  <c r="J17" i="39"/>
  <c r="I17" i="39"/>
  <c r="M17" i="39" s="1"/>
  <c r="I53" i="38"/>
  <c r="Q57" i="39"/>
  <c r="J55" i="38"/>
  <c r="R59" i="39"/>
  <c r="J80" i="38"/>
  <c r="R84" i="39"/>
  <c r="J82" i="39"/>
  <c r="J57" i="39"/>
  <c r="J78" i="39"/>
  <c r="J109" i="39"/>
  <c r="J199" i="38"/>
  <c r="R203" i="39"/>
  <c r="J172" i="38"/>
  <c r="R176" i="39"/>
  <c r="I85" i="38"/>
  <c r="Q89" i="39"/>
  <c r="J185" i="39"/>
  <c r="J91" i="39"/>
  <c r="J203" i="39"/>
  <c r="J178" i="39"/>
  <c r="J47" i="38"/>
  <c r="R51" i="39"/>
  <c r="J23" i="38"/>
  <c r="R27" i="39"/>
  <c r="J208" i="39"/>
  <c r="I208" i="39"/>
  <c r="M208" i="39" s="1"/>
  <c r="I163" i="38"/>
  <c r="Q167" i="39"/>
  <c r="J115" i="38"/>
  <c r="R119" i="39"/>
  <c r="I29" i="38"/>
  <c r="Q33" i="39"/>
  <c r="K121" i="38"/>
  <c r="S125" i="39"/>
  <c r="I170" i="38"/>
  <c r="Q174" i="39"/>
  <c r="J86" i="39"/>
  <c r="J36" i="39"/>
  <c r="J142" i="39"/>
  <c r="J98" i="39"/>
  <c r="J183" i="38"/>
  <c r="R187" i="39"/>
  <c r="I196" i="38"/>
  <c r="Q200" i="39"/>
  <c r="J45" i="38"/>
  <c r="R49" i="39"/>
  <c r="I181" i="38"/>
  <c r="Q185" i="39"/>
  <c r="J125" i="39"/>
  <c r="J25" i="39"/>
  <c r="J138" i="39"/>
  <c r="I143" i="38"/>
  <c r="Q147" i="39"/>
  <c r="L147" i="38"/>
  <c r="T151" i="39"/>
  <c r="I192" i="38"/>
  <c r="Q196" i="39"/>
  <c r="J167" i="39"/>
  <c r="J127" i="39"/>
  <c r="J19" i="39"/>
  <c r="I19" i="39"/>
  <c r="M19" i="39" s="1"/>
  <c r="J51" i="39"/>
  <c r="J155" i="39"/>
  <c r="J113" i="38"/>
  <c r="R117" i="39"/>
  <c r="I51" i="38"/>
  <c r="Q55" i="39"/>
  <c r="I90" i="38"/>
  <c r="Q94" i="39"/>
  <c r="J196" i="39"/>
  <c r="J59" i="39"/>
  <c r="J198" i="39"/>
  <c r="J212" i="39"/>
  <c r="I212" i="39"/>
  <c r="M212" i="39" s="1"/>
  <c r="I103" i="38"/>
  <c r="Q107" i="39"/>
  <c r="I36" i="38"/>
  <c r="Q40" i="39"/>
  <c r="J115" i="39"/>
  <c r="J119" i="39"/>
  <c r="J189" i="39"/>
  <c r="J149" i="39"/>
  <c r="I165" i="38"/>
  <c r="Q169" i="39"/>
  <c r="I68" i="38"/>
  <c r="Q72" i="39"/>
  <c r="J165" i="39"/>
  <c r="K43" i="38"/>
  <c r="S47" i="39"/>
  <c r="I176" i="38"/>
  <c r="Q180" i="39"/>
  <c r="J205" i="39"/>
  <c r="J104" i="39"/>
  <c r="J84" i="39"/>
  <c r="J176" i="39"/>
  <c r="R114" i="37"/>
  <c r="J174" i="39"/>
  <c r="J100" i="39"/>
  <c r="J75" i="39"/>
  <c r="J163" i="39"/>
  <c r="I15" i="39"/>
  <c r="M15" i="39" s="1"/>
  <c r="J15" i="39"/>
  <c r="F10" i="39"/>
  <c r="F9" i="39" s="1"/>
  <c r="J26" i="38"/>
  <c r="R30" i="39"/>
  <c r="Q114" i="36"/>
  <c r="S114" i="37" s="1"/>
  <c r="H19" i="38"/>
  <c r="H214" i="38" s="1"/>
  <c r="P23" i="39"/>
  <c r="J65" i="38"/>
  <c r="R69" i="39"/>
  <c r="J89" i="39"/>
  <c r="J123" i="39"/>
  <c r="J72" i="39"/>
  <c r="J38" i="39"/>
  <c r="J151" i="39"/>
  <c r="J153" i="39"/>
  <c r="J43" i="39"/>
  <c r="J171" i="39"/>
  <c r="I107" i="38"/>
  <c r="Q111" i="39"/>
  <c r="I63" i="38"/>
  <c r="Q67" i="39"/>
  <c r="J27" i="39"/>
  <c r="J53" i="39"/>
  <c r="J145" i="39"/>
  <c r="J181" i="38"/>
  <c r="R185" i="39"/>
  <c r="I179" i="38"/>
  <c r="Q183" i="39"/>
  <c r="J74" i="38"/>
  <c r="R78" i="39"/>
  <c r="J67" i="39"/>
  <c r="J134" i="38"/>
  <c r="R138" i="39"/>
  <c r="J183" i="39"/>
  <c r="J191" i="39"/>
  <c r="J61" i="39"/>
  <c r="J102" i="39"/>
  <c r="J161" i="39"/>
  <c r="J43" i="38"/>
  <c r="R47" i="39"/>
  <c r="J214" i="39"/>
  <c r="I187" i="38"/>
  <c r="Q191" i="39"/>
  <c r="I129" i="38"/>
  <c r="Q133" i="39"/>
  <c r="K125" i="38"/>
  <c r="S129" i="39"/>
  <c r="N385" i="33"/>
  <c r="J100" i="38"/>
  <c r="R103" i="36"/>
  <c r="S104" i="39" s="1"/>
  <c r="I92" i="38"/>
  <c r="Q95" i="36"/>
  <c r="R96" i="39" s="1"/>
  <c r="N594" i="33"/>
  <c r="R88" i="37"/>
  <c r="Q88" i="36"/>
  <c r="R88" i="36" s="1"/>
  <c r="U594" i="33"/>
  <c r="Q56" i="36"/>
  <c r="R56" i="37"/>
  <c r="S124" i="36"/>
  <c r="T124" i="37"/>
  <c r="I568" i="33"/>
  <c r="R35" i="36"/>
  <c r="S35" i="37"/>
  <c r="I567" i="33"/>
  <c r="R77" i="36"/>
  <c r="S77" i="37"/>
  <c r="R135" i="37"/>
  <c r="Q135" i="36"/>
  <c r="I566" i="33"/>
  <c r="R44" i="36"/>
  <c r="S44" i="37"/>
  <c r="S160" i="36"/>
  <c r="T160" i="37"/>
  <c r="I565" i="33"/>
  <c r="V594" i="33"/>
  <c r="P22" i="36"/>
  <c r="Q22" i="37"/>
  <c r="R152" i="36"/>
  <c r="S152" i="37"/>
  <c r="L594" i="33"/>
  <c r="I564" i="33"/>
  <c r="Q190" i="36"/>
  <c r="R190" i="37"/>
  <c r="AC594" i="33"/>
  <c r="S99" i="37"/>
  <c r="R99" i="36"/>
  <c r="Q39" i="36"/>
  <c r="R39" i="37"/>
  <c r="Q168" i="36"/>
  <c r="R168" i="37"/>
  <c r="S90" i="37"/>
  <c r="R90" i="36"/>
  <c r="Q74" i="36"/>
  <c r="R74" i="37"/>
  <c r="Q182" i="36"/>
  <c r="R182" i="37"/>
  <c r="Q54" i="36"/>
  <c r="R54" i="37"/>
  <c r="S85" i="36"/>
  <c r="T85" i="37"/>
  <c r="O385" i="33"/>
  <c r="R186" i="36"/>
  <c r="S186" i="37"/>
  <c r="X594" i="33"/>
  <c r="I570" i="33"/>
  <c r="Q154" i="36"/>
  <c r="R154" i="37"/>
  <c r="T139" i="37"/>
  <c r="AA385" i="33"/>
  <c r="Y385" i="33"/>
  <c r="Q146" i="36"/>
  <c r="R146" i="37"/>
  <c r="R60" i="36"/>
  <c r="S60" i="37"/>
  <c r="Q132" i="36"/>
  <c r="R132" i="37"/>
  <c r="S128" i="36"/>
  <c r="T128" i="37"/>
  <c r="T150" i="36"/>
  <c r="U150" i="37"/>
  <c r="W594" i="33"/>
  <c r="R81" i="36"/>
  <c r="S81" i="37"/>
  <c r="Q385" i="33"/>
  <c r="Z594" i="33"/>
  <c r="Q37" i="36"/>
  <c r="R37" i="37"/>
  <c r="Q93" i="36"/>
  <c r="R93" i="37"/>
  <c r="Q148" i="36"/>
  <c r="R148" i="37"/>
  <c r="Q179" i="36"/>
  <c r="R179" i="37"/>
  <c r="P594" i="33"/>
  <c r="T137" i="37"/>
  <c r="S137" i="36"/>
  <c r="R144" i="37"/>
  <c r="Q144" i="36"/>
  <c r="R110" i="37"/>
  <c r="Q110" i="36"/>
  <c r="R48" i="36"/>
  <c r="S48" i="37"/>
  <c r="R83" i="36"/>
  <c r="S83" i="37"/>
  <c r="I569" i="33"/>
  <c r="S594" i="33"/>
  <c r="R24" i="36"/>
  <c r="S24" i="37"/>
  <c r="R126" i="36"/>
  <c r="S126" i="37"/>
  <c r="Q106" i="36"/>
  <c r="R106" i="37"/>
  <c r="R594" i="33"/>
  <c r="R50" i="36"/>
  <c r="S50" i="37"/>
  <c r="W385" i="33"/>
  <c r="T594" i="33"/>
  <c r="R175" i="36"/>
  <c r="S175" i="37"/>
  <c r="R29" i="36"/>
  <c r="S29" i="37"/>
  <c r="AB594" i="33"/>
  <c r="Q195" i="36"/>
  <c r="R195" i="37"/>
  <c r="T385" i="33"/>
  <c r="R156" i="36"/>
  <c r="S156" i="37"/>
  <c r="R122" i="37"/>
  <c r="Q122" i="36"/>
  <c r="R97" i="36"/>
  <c r="S97" i="37"/>
  <c r="R202" i="36"/>
  <c r="S202" i="37"/>
  <c r="U385" i="33"/>
  <c r="M124" i="32"/>
  <c r="N124" i="32" s="1"/>
  <c r="O124" i="32" s="1"/>
  <c r="P124" i="32" s="1"/>
  <c r="Q124" i="32" s="1"/>
  <c r="R124" i="32" s="1"/>
  <c r="S124" i="32" s="1"/>
  <c r="T124" i="32" s="1"/>
  <c r="U124" i="32" s="1"/>
  <c r="V124" i="32" s="1"/>
  <c r="W124" i="32" s="1"/>
  <c r="X124" i="32" s="1"/>
  <c r="Y124" i="32" s="1"/>
  <c r="Z124" i="32" s="1"/>
  <c r="AA124" i="32" s="1"/>
  <c r="AB124" i="32" s="1"/>
  <c r="AC124" i="32" s="1"/>
  <c r="Q164" i="36"/>
  <c r="R164" i="37"/>
  <c r="Q158" i="36"/>
  <c r="R158" i="37"/>
  <c r="S46" i="36"/>
  <c r="T46" i="37"/>
  <c r="Q52" i="36"/>
  <c r="R52" i="37"/>
  <c r="Q188" i="36"/>
  <c r="R188" i="37"/>
  <c r="I384" i="33"/>
  <c r="R26" i="36"/>
  <c r="S26" i="37"/>
  <c r="R141" i="36"/>
  <c r="S141" i="37"/>
  <c r="M385" i="33"/>
  <c r="S197" i="36"/>
  <c r="T197" i="37"/>
  <c r="R385" i="33"/>
  <c r="I5" i="32"/>
  <c r="L125" i="32" s="1"/>
  <c r="I5" i="33"/>
  <c r="AC373" i="33" s="1"/>
  <c r="R118" i="36"/>
  <c r="S118" i="37"/>
  <c r="L385" i="33"/>
  <c r="I378" i="33"/>
  <c r="R199" i="37"/>
  <c r="Q199" i="36"/>
  <c r="R101" i="37"/>
  <c r="Q101" i="36"/>
  <c r="Q213" i="36"/>
  <c r="R213" i="37"/>
  <c r="S79" i="36"/>
  <c r="T79" i="37"/>
  <c r="Q173" i="36"/>
  <c r="R173" i="37"/>
  <c r="Q192" i="36"/>
  <c r="R192" i="37"/>
  <c r="R170" i="36"/>
  <c r="S170" i="37"/>
  <c r="S68" i="37"/>
  <c r="R68" i="36"/>
  <c r="P385" i="33"/>
  <c r="I380" i="33"/>
  <c r="AC385" i="33"/>
  <c r="S385" i="33"/>
  <c r="Q166" i="36"/>
  <c r="R166" i="37"/>
  <c r="I383" i="33"/>
  <c r="R177" i="37"/>
  <c r="Q177" i="36"/>
  <c r="R42" i="36"/>
  <c r="S42" i="37"/>
  <c r="Y594" i="33"/>
  <c r="I379" i="33"/>
  <c r="Q71" i="36"/>
  <c r="R71" i="37"/>
  <c r="S58" i="37"/>
  <c r="R58" i="36"/>
  <c r="I381" i="33"/>
  <c r="M594" i="33"/>
  <c r="I382" i="33"/>
  <c r="I576" i="33"/>
  <c r="R64" i="37"/>
  <c r="Q64" i="36"/>
  <c r="V385" i="33"/>
  <c r="Q594" i="33"/>
  <c r="O594" i="33"/>
  <c r="I575" i="33"/>
  <c r="Q32" i="36"/>
  <c r="R32" i="37"/>
  <c r="Q66" i="36"/>
  <c r="R66" i="37"/>
  <c r="AA594" i="33"/>
  <c r="Z385" i="33"/>
  <c r="I574" i="33"/>
  <c r="X385" i="33"/>
  <c r="N14" i="37"/>
  <c r="K7" i="37"/>
  <c r="R184" i="36"/>
  <c r="S184" i="37"/>
  <c r="Q204" i="36"/>
  <c r="R204" i="37"/>
  <c r="R116" i="36"/>
  <c r="S116" i="37"/>
  <c r="I573" i="33"/>
  <c r="I572" i="33"/>
  <c r="Q162" i="36"/>
  <c r="R162" i="37"/>
  <c r="I571" i="33"/>
  <c r="AB385" i="33"/>
  <c r="N101" i="20"/>
  <c r="M102" i="20"/>
  <c r="M108" i="20" s="1"/>
  <c r="S139" i="36" l="1"/>
  <c r="U139" i="37" s="1"/>
  <c r="D32" i="50"/>
  <c r="D33" i="50" s="1"/>
  <c r="J57" i="50"/>
  <c r="V57" i="50" s="1"/>
  <c r="J56" i="50"/>
  <c r="D36" i="50"/>
  <c r="I5" i="50" s="1"/>
  <c r="S140" i="39"/>
  <c r="D30" i="50"/>
  <c r="I5" i="49"/>
  <c r="D35" i="50"/>
  <c r="R114" i="36"/>
  <c r="K111" i="38" s="1"/>
  <c r="T190" i="39"/>
  <c r="L186" i="38"/>
  <c r="AG101" i="39"/>
  <c r="Y97" i="38"/>
  <c r="T177" i="39"/>
  <c r="L173" i="38"/>
  <c r="L112" i="38"/>
  <c r="T116" i="39"/>
  <c r="T90" i="39"/>
  <c r="L86" i="38"/>
  <c r="T130" i="39"/>
  <c r="L126" i="38"/>
  <c r="T146" i="39"/>
  <c r="L142" i="38"/>
  <c r="T164" i="39"/>
  <c r="L160" i="38"/>
  <c r="T184" i="39"/>
  <c r="L180" i="38"/>
  <c r="T186" i="39"/>
  <c r="L182" i="38"/>
  <c r="T160" i="39"/>
  <c r="L156" i="38"/>
  <c r="T126" i="39"/>
  <c r="L122" i="38"/>
  <c r="T181" i="39"/>
  <c r="L177" i="38"/>
  <c r="AG28" i="39"/>
  <c r="Y24" i="38"/>
  <c r="T70" i="39"/>
  <c r="L66" i="38"/>
  <c r="T148" i="39"/>
  <c r="L144" i="38"/>
  <c r="T128" i="39"/>
  <c r="L124" i="38"/>
  <c r="L116" i="38"/>
  <c r="T120" i="39"/>
  <c r="T194" i="39"/>
  <c r="L190" i="38"/>
  <c r="T162" i="39"/>
  <c r="L158" i="38"/>
  <c r="AG54" i="39"/>
  <c r="Y50" i="38"/>
  <c r="Y33" i="38"/>
  <c r="AG37" i="39"/>
  <c r="T124" i="39"/>
  <c r="L120" i="38"/>
  <c r="AG103" i="39"/>
  <c r="Y99" i="38"/>
  <c r="L30" i="38"/>
  <c r="T34" i="39"/>
  <c r="L114" i="38"/>
  <c r="T118" i="39"/>
  <c r="T170" i="39"/>
  <c r="L166" i="38"/>
  <c r="S215" i="39"/>
  <c r="K211" i="38"/>
  <c r="T62" i="39"/>
  <c r="L58" i="38"/>
  <c r="T141" i="39"/>
  <c r="L137" i="38"/>
  <c r="T175" i="39"/>
  <c r="L171" i="38"/>
  <c r="T143" i="39"/>
  <c r="L139" i="38"/>
  <c r="T66" i="39"/>
  <c r="L62" i="38"/>
  <c r="T92" i="39"/>
  <c r="L88" i="38"/>
  <c r="T99" i="39"/>
  <c r="L95" i="38"/>
  <c r="AG105" i="39"/>
  <c r="Y101" i="38"/>
  <c r="T134" i="39"/>
  <c r="L130" i="38"/>
  <c r="T206" i="39"/>
  <c r="L202" i="38"/>
  <c r="Y35" i="38"/>
  <c r="AG39" i="39"/>
  <c r="T44" i="39"/>
  <c r="L40" i="38"/>
  <c r="T31" i="39"/>
  <c r="L27" i="38"/>
  <c r="T68" i="39"/>
  <c r="L64" i="38"/>
  <c r="AF24" i="39"/>
  <c r="X20" i="38"/>
  <c r="T139" i="39"/>
  <c r="L135" i="38"/>
  <c r="T201" i="39"/>
  <c r="L197" i="38"/>
  <c r="T154" i="39"/>
  <c r="L150" i="38"/>
  <c r="T58" i="39"/>
  <c r="L54" i="38"/>
  <c r="AG81" i="39"/>
  <c r="Y77" i="38"/>
  <c r="AG108" i="39"/>
  <c r="Y104" i="38"/>
  <c r="T192" i="39"/>
  <c r="L188" i="38"/>
  <c r="T76" i="39"/>
  <c r="L72" i="38"/>
  <c r="T172" i="39"/>
  <c r="L168" i="38"/>
  <c r="T97" i="39"/>
  <c r="L93" i="38"/>
  <c r="AG56" i="39"/>
  <c r="Y52" i="38"/>
  <c r="Y44" i="38"/>
  <c r="AG48" i="39"/>
  <c r="T95" i="39"/>
  <c r="L91" i="38"/>
  <c r="T179" i="39"/>
  <c r="L175" i="38"/>
  <c r="T112" i="39"/>
  <c r="L108" i="38"/>
  <c r="Y37" i="38"/>
  <c r="AG41" i="39"/>
  <c r="T197" i="39"/>
  <c r="L193" i="38"/>
  <c r="T156" i="39"/>
  <c r="L152" i="38"/>
  <c r="T168" i="39"/>
  <c r="L164" i="38"/>
  <c r="T166" i="39"/>
  <c r="L162" i="38"/>
  <c r="T199" i="39"/>
  <c r="L195" i="38"/>
  <c r="T158" i="39"/>
  <c r="L154" i="38"/>
  <c r="AG79" i="39"/>
  <c r="Y75" i="38"/>
  <c r="T152" i="39"/>
  <c r="L148" i="38"/>
  <c r="T188" i="39"/>
  <c r="L184" i="38"/>
  <c r="AG26" i="39"/>
  <c r="Y22" i="38"/>
  <c r="T87" i="39"/>
  <c r="L83" i="38"/>
  <c r="AG46" i="39"/>
  <c r="Y42" i="38"/>
  <c r="T110" i="39"/>
  <c r="L106" i="38"/>
  <c r="L46" i="38"/>
  <c r="T50" i="39"/>
  <c r="T137" i="39"/>
  <c r="L133" i="38"/>
  <c r="Y48" i="38"/>
  <c r="AG52" i="39"/>
  <c r="T204" i="39"/>
  <c r="L200" i="38"/>
  <c r="T60" i="39"/>
  <c r="L56" i="38"/>
  <c r="T73" i="39"/>
  <c r="L69" i="38"/>
  <c r="T85" i="39"/>
  <c r="L81" i="38"/>
  <c r="AG83" i="39"/>
  <c r="Y79" i="38"/>
  <c r="T150" i="39"/>
  <c r="L146" i="38"/>
  <c r="S109" i="39"/>
  <c r="K105" i="38"/>
  <c r="S108" i="36"/>
  <c r="T109" i="39" s="1"/>
  <c r="S88" i="37"/>
  <c r="H216" i="38"/>
  <c r="J143" i="38"/>
  <c r="R147" i="39"/>
  <c r="K94" i="38"/>
  <c r="S98" i="39"/>
  <c r="J90" i="38"/>
  <c r="R94" i="39"/>
  <c r="J51" i="38"/>
  <c r="R55" i="39"/>
  <c r="J170" i="38"/>
  <c r="R174" i="39"/>
  <c r="J119" i="38"/>
  <c r="R123" i="39"/>
  <c r="K21" i="38"/>
  <c r="S25" i="39"/>
  <c r="K153" i="38"/>
  <c r="S157" i="39"/>
  <c r="J71" i="38"/>
  <c r="R75" i="39"/>
  <c r="K23" i="38"/>
  <c r="S27" i="39"/>
  <c r="J210" i="38"/>
  <c r="R214" i="39"/>
  <c r="K80" i="38"/>
  <c r="S84" i="39"/>
  <c r="J151" i="38"/>
  <c r="R155" i="39"/>
  <c r="K87" i="38"/>
  <c r="S91" i="39"/>
  <c r="L157" i="38"/>
  <c r="T161" i="39"/>
  <c r="J34" i="38"/>
  <c r="R38" i="39"/>
  <c r="J61" i="38"/>
  <c r="R65" i="39"/>
  <c r="J98" i="38"/>
  <c r="R102" i="39"/>
  <c r="J185" i="38"/>
  <c r="R189" i="39"/>
  <c r="L121" i="38"/>
  <c r="T125" i="39"/>
  <c r="L76" i="38"/>
  <c r="T80" i="39"/>
  <c r="K113" i="38"/>
  <c r="S117" i="39"/>
  <c r="J174" i="38"/>
  <c r="R178" i="39"/>
  <c r="K45" i="38"/>
  <c r="S49" i="39"/>
  <c r="K41" i="38"/>
  <c r="S45" i="39"/>
  <c r="J165" i="38"/>
  <c r="R169" i="39"/>
  <c r="J53" i="38"/>
  <c r="R57" i="39"/>
  <c r="J132" i="38"/>
  <c r="R136" i="39"/>
  <c r="J196" i="38"/>
  <c r="R200" i="39"/>
  <c r="J201" i="38"/>
  <c r="R205" i="39"/>
  <c r="J107" i="38"/>
  <c r="R111" i="39"/>
  <c r="J36" i="38"/>
  <c r="R40" i="39"/>
  <c r="J85" i="38"/>
  <c r="R89" i="39"/>
  <c r="K39" i="38"/>
  <c r="S43" i="39"/>
  <c r="J179" i="38"/>
  <c r="R183" i="39"/>
  <c r="J192" i="38"/>
  <c r="R196" i="39"/>
  <c r="K181" i="38"/>
  <c r="S185" i="39"/>
  <c r="K96" i="38"/>
  <c r="S100" i="39"/>
  <c r="J49" i="38"/>
  <c r="R53" i="39"/>
  <c r="K26" i="38"/>
  <c r="S30" i="39"/>
  <c r="J141" i="38"/>
  <c r="R145" i="39"/>
  <c r="J163" i="38"/>
  <c r="R167" i="39"/>
  <c r="K115" i="38"/>
  <c r="S119" i="39"/>
  <c r="J189" i="38"/>
  <c r="R193" i="39"/>
  <c r="K172" i="38"/>
  <c r="S176" i="39"/>
  <c r="M147" i="38"/>
  <c r="U151" i="39"/>
  <c r="K183" i="38"/>
  <c r="S187" i="39"/>
  <c r="J187" i="38"/>
  <c r="R191" i="39"/>
  <c r="K78" i="38"/>
  <c r="S82" i="39"/>
  <c r="L134" i="38"/>
  <c r="T138" i="39"/>
  <c r="L43" i="38"/>
  <c r="T47" i="39"/>
  <c r="K74" i="38"/>
  <c r="S78" i="39"/>
  <c r="K55" i="38"/>
  <c r="S59" i="39"/>
  <c r="K65" i="38"/>
  <c r="S69" i="39"/>
  <c r="J63" i="38"/>
  <c r="R67" i="39"/>
  <c r="L125" i="38"/>
  <c r="T129" i="39"/>
  <c r="J155" i="38"/>
  <c r="R159" i="39"/>
  <c r="K123" i="38"/>
  <c r="S127" i="39"/>
  <c r="K167" i="38"/>
  <c r="S171" i="39"/>
  <c r="J129" i="38"/>
  <c r="R133" i="39"/>
  <c r="K149" i="38"/>
  <c r="S153" i="39"/>
  <c r="K85" i="38"/>
  <c r="S89" i="39"/>
  <c r="J161" i="38"/>
  <c r="R165" i="39"/>
  <c r="K47" i="38"/>
  <c r="S51" i="39"/>
  <c r="K57" i="38"/>
  <c r="S61" i="39"/>
  <c r="I19" i="38"/>
  <c r="I214" i="38" s="1"/>
  <c r="I216" i="38" s="1"/>
  <c r="Q23" i="39"/>
  <c r="K32" i="38"/>
  <c r="S36" i="39"/>
  <c r="S115" i="39"/>
  <c r="J68" i="38"/>
  <c r="R72" i="39"/>
  <c r="J176" i="38"/>
  <c r="R180" i="39"/>
  <c r="J111" i="38"/>
  <c r="R115" i="39"/>
  <c r="L194" i="38"/>
  <c r="T198" i="39"/>
  <c r="J29" i="38"/>
  <c r="R33" i="39"/>
  <c r="J103" i="38"/>
  <c r="R107" i="39"/>
  <c r="K138" i="38"/>
  <c r="S142" i="39"/>
  <c r="J159" i="38"/>
  <c r="R163" i="39"/>
  <c r="L82" i="38"/>
  <c r="T86" i="39"/>
  <c r="K199" i="38"/>
  <c r="S203" i="39"/>
  <c r="J145" i="38"/>
  <c r="R149" i="39"/>
  <c r="AC125" i="32"/>
  <c r="J92" i="38"/>
  <c r="R95" i="36"/>
  <c r="S96" i="39" s="1"/>
  <c r="S95" i="37"/>
  <c r="K100" i="38"/>
  <c r="S103" i="36"/>
  <c r="T104" i="39" s="1"/>
  <c r="T103" i="37"/>
  <c r="R37" i="36"/>
  <c r="S37" i="37"/>
  <c r="R195" i="36"/>
  <c r="S195" i="37"/>
  <c r="R213" i="36"/>
  <c r="S213" i="37"/>
  <c r="T79" i="36"/>
  <c r="U79" i="37"/>
  <c r="T68" i="37"/>
  <c r="S68" i="36"/>
  <c r="S101" i="37"/>
  <c r="R101" i="36"/>
  <c r="U137" i="37"/>
  <c r="T137" i="36"/>
  <c r="T128" i="36"/>
  <c r="U128" i="37"/>
  <c r="R32" i="36"/>
  <c r="S32" i="37"/>
  <c r="S29" i="36"/>
  <c r="T29" i="37"/>
  <c r="S126" i="36"/>
  <c r="T126" i="37"/>
  <c r="T160" i="36"/>
  <c r="U160" i="37"/>
  <c r="S58" i="36"/>
  <c r="T58" i="37"/>
  <c r="T46" i="36"/>
  <c r="U46" i="37"/>
  <c r="T85" i="36"/>
  <c r="U85" i="37"/>
  <c r="S35" i="36"/>
  <c r="T35" i="37"/>
  <c r="S141" i="36"/>
  <c r="T141" i="37"/>
  <c r="S175" i="36"/>
  <c r="T175" i="37"/>
  <c r="S44" i="36"/>
  <c r="T44" i="37"/>
  <c r="R199" i="36"/>
  <c r="S199" i="37"/>
  <c r="R158" i="36"/>
  <c r="S158" i="37"/>
  <c r="S170" i="36"/>
  <c r="T170" i="37"/>
  <c r="S24" i="36"/>
  <c r="T24" i="37"/>
  <c r="R190" i="36"/>
  <c r="S190" i="37"/>
  <c r="I385" i="33"/>
  <c r="R164" i="36"/>
  <c r="S164" i="37"/>
  <c r="S135" i="37"/>
  <c r="R135" i="36"/>
  <c r="S116" i="36"/>
  <c r="T116" i="37"/>
  <c r="S184" i="36"/>
  <c r="T184" i="37"/>
  <c r="R132" i="36"/>
  <c r="S132" i="37"/>
  <c r="S42" i="36"/>
  <c r="T42" i="37"/>
  <c r="R162" i="36"/>
  <c r="S162" i="37"/>
  <c r="R54" i="36"/>
  <c r="S54" i="37"/>
  <c r="S60" i="36"/>
  <c r="T60" i="37"/>
  <c r="S152" i="36"/>
  <c r="T152" i="37"/>
  <c r="S83" i="36"/>
  <c r="T83" i="37"/>
  <c r="R182" i="36"/>
  <c r="S182" i="37"/>
  <c r="R188" i="36"/>
  <c r="S188" i="37"/>
  <c r="S26" i="36"/>
  <c r="T26" i="37"/>
  <c r="S118" i="36"/>
  <c r="T118" i="37"/>
  <c r="S202" i="36"/>
  <c r="T202" i="37"/>
  <c r="S48" i="36"/>
  <c r="T48" i="37"/>
  <c r="R179" i="36"/>
  <c r="S179" i="37"/>
  <c r="S186" i="36"/>
  <c r="T186" i="37"/>
  <c r="Q22" i="36"/>
  <c r="R22" i="37"/>
  <c r="S74" i="37"/>
  <c r="R74" i="36"/>
  <c r="S90" i="36"/>
  <c r="T90" i="37"/>
  <c r="S110" i="37"/>
  <c r="R110" i="36"/>
  <c r="R146" i="36"/>
  <c r="S146" i="37"/>
  <c r="R122" i="36"/>
  <c r="S122" i="37"/>
  <c r="R204" i="36"/>
  <c r="S204" i="37"/>
  <c r="R166" i="36"/>
  <c r="S166" i="37"/>
  <c r="I124" i="32"/>
  <c r="J5" i="32"/>
  <c r="L126" i="32"/>
  <c r="M125" i="32"/>
  <c r="N125" i="32"/>
  <c r="O125" i="32"/>
  <c r="P125" i="32"/>
  <c r="Q125" i="32"/>
  <c r="R125" i="32"/>
  <c r="S125" i="32"/>
  <c r="T125" i="32"/>
  <c r="U125" i="32"/>
  <c r="V125" i="32"/>
  <c r="W125" i="32"/>
  <c r="X125" i="32"/>
  <c r="Y125" i="32"/>
  <c r="Z125" i="32"/>
  <c r="AA125" i="32"/>
  <c r="AB125" i="32"/>
  <c r="N126" i="32"/>
  <c r="W126" i="32"/>
  <c r="V126" i="32"/>
  <c r="U126" i="32"/>
  <c r="M126" i="32"/>
  <c r="R126" i="32"/>
  <c r="AC126" i="32"/>
  <c r="AA126" i="32"/>
  <c r="Q126" i="32"/>
  <c r="Y126" i="32"/>
  <c r="S126" i="32"/>
  <c r="AB126" i="32"/>
  <c r="T126" i="32"/>
  <c r="Z126" i="32"/>
  <c r="O126" i="32"/>
  <c r="X126" i="32"/>
  <c r="P126" i="32"/>
  <c r="S81" i="36"/>
  <c r="T81" i="37"/>
  <c r="R64" i="36"/>
  <c r="S64" i="37"/>
  <c r="S97" i="36"/>
  <c r="T97" i="37"/>
  <c r="R52" i="36"/>
  <c r="S52" i="37"/>
  <c r="S50" i="36"/>
  <c r="T50" i="37"/>
  <c r="S144" i="37"/>
  <c r="R144" i="36"/>
  <c r="R168" i="36"/>
  <c r="S168" i="37"/>
  <c r="R66" i="36"/>
  <c r="S66" i="37"/>
  <c r="S156" i="36"/>
  <c r="T156" i="37"/>
  <c r="R148" i="36"/>
  <c r="S148" i="37"/>
  <c r="S77" i="36"/>
  <c r="T77" i="37"/>
  <c r="T124" i="36"/>
  <c r="U124" i="37"/>
  <c r="U150" i="36"/>
  <c r="V150" i="37"/>
  <c r="R177" i="36"/>
  <c r="S177" i="37"/>
  <c r="R192" i="36"/>
  <c r="S192" i="37"/>
  <c r="J5" i="33"/>
  <c r="I372" i="33"/>
  <c r="L374" i="33"/>
  <c r="L373" i="33"/>
  <c r="M373" i="33"/>
  <c r="N373" i="33"/>
  <c r="O373" i="33"/>
  <c r="P373" i="33"/>
  <c r="Q373" i="33"/>
  <c r="R373" i="33"/>
  <c r="S373" i="33"/>
  <c r="T373" i="33"/>
  <c r="U373" i="33"/>
  <c r="V373" i="33"/>
  <c r="W373" i="33"/>
  <c r="X373" i="33"/>
  <c r="Y373" i="33"/>
  <c r="Z373" i="33"/>
  <c r="AA373" i="33"/>
  <c r="AB373" i="33"/>
  <c r="P374" i="33"/>
  <c r="N374" i="33"/>
  <c r="V374" i="33"/>
  <c r="M374" i="33"/>
  <c r="U374" i="33"/>
  <c r="R374" i="33"/>
  <c r="W374" i="33"/>
  <c r="Q374" i="33"/>
  <c r="Y374" i="33"/>
  <c r="T374" i="33"/>
  <c r="O374" i="33"/>
  <c r="AB374" i="33"/>
  <c r="X374" i="33"/>
  <c r="S374" i="33"/>
  <c r="AA374" i="33"/>
  <c r="AC374" i="33"/>
  <c r="Z374" i="33"/>
  <c r="R173" i="36"/>
  <c r="S173" i="37"/>
  <c r="R93" i="36"/>
  <c r="S93" i="37"/>
  <c r="R71" i="36"/>
  <c r="S71" i="37"/>
  <c r="S88" i="36"/>
  <c r="T88" i="37"/>
  <c r="R39" i="36"/>
  <c r="S39" i="37"/>
  <c r="S106" i="37"/>
  <c r="R106" i="36"/>
  <c r="R154" i="36"/>
  <c r="S154" i="37"/>
  <c r="T99" i="37"/>
  <c r="S99" i="36"/>
  <c r="S56" i="37"/>
  <c r="R56" i="36"/>
  <c r="T197" i="36"/>
  <c r="U197" i="37"/>
  <c r="O101" i="20"/>
  <c r="N102" i="20"/>
  <c r="N108" i="20" s="1"/>
  <c r="T140" i="39" l="1"/>
  <c r="L136" i="38"/>
  <c r="S114" i="36"/>
  <c r="T139" i="36"/>
  <c r="J55" i="50"/>
  <c r="V56" i="50"/>
  <c r="V55" i="50" s="1"/>
  <c r="T114" i="37"/>
  <c r="T5" i="49"/>
  <c r="T4" i="49"/>
  <c r="I4" i="50"/>
  <c r="I4" i="49"/>
  <c r="C16" i="50"/>
  <c r="T108" i="36"/>
  <c r="M105" i="38" s="1"/>
  <c r="L105" i="38"/>
  <c r="U108" i="37"/>
  <c r="U197" i="39"/>
  <c r="M193" i="38"/>
  <c r="U68" i="39"/>
  <c r="M64" i="38"/>
  <c r="U181" i="39"/>
  <c r="M177" i="38"/>
  <c r="U164" i="39"/>
  <c r="M160" i="38"/>
  <c r="U87" i="39"/>
  <c r="M83" i="38"/>
  <c r="U110" i="39"/>
  <c r="M106" i="38"/>
  <c r="U99" i="39"/>
  <c r="M95" i="38"/>
  <c r="U158" i="39"/>
  <c r="M154" i="38"/>
  <c r="T215" i="39"/>
  <c r="L211" i="38"/>
  <c r="U95" i="39"/>
  <c r="M91" i="38"/>
  <c r="U154" i="39"/>
  <c r="M150" i="38"/>
  <c r="U31" i="39"/>
  <c r="M27" i="38"/>
  <c r="U92" i="39"/>
  <c r="M88" i="38"/>
  <c r="U146" i="39"/>
  <c r="M142" i="38"/>
  <c r="U162" i="39"/>
  <c r="M158" i="38"/>
  <c r="U170" i="39"/>
  <c r="M166" i="38"/>
  <c r="U85" i="39"/>
  <c r="M81" i="38"/>
  <c r="U66" i="39"/>
  <c r="M62" i="38"/>
  <c r="U130" i="39"/>
  <c r="M126" i="38"/>
  <c r="U201" i="39"/>
  <c r="M197" i="38"/>
  <c r="U194" i="39"/>
  <c r="M190" i="38"/>
  <c r="U97" i="39"/>
  <c r="M93" i="38"/>
  <c r="U118" i="39"/>
  <c r="M114" i="38"/>
  <c r="U126" i="39"/>
  <c r="M122" i="38"/>
  <c r="U143" i="39"/>
  <c r="M139" i="38"/>
  <c r="U90" i="39"/>
  <c r="M86" i="38"/>
  <c r="U73" i="39"/>
  <c r="M69" i="38"/>
  <c r="U172" i="39"/>
  <c r="M168" i="38"/>
  <c r="U199" i="39"/>
  <c r="M195" i="38"/>
  <c r="U139" i="39"/>
  <c r="M135" i="38"/>
  <c r="M30" i="38"/>
  <c r="U34" i="39"/>
  <c r="M116" i="38"/>
  <c r="U120" i="39"/>
  <c r="U160" i="39"/>
  <c r="M156" i="38"/>
  <c r="M112" i="38"/>
  <c r="U116" i="39"/>
  <c r="U44" i="39"/>
  <c r="M40" i="38"/>
  <c r="U60" i="39"/>
  <c r="M56" i="38"/>
  <c r="U177" i="39"/>
  <c r="M173" i="38"/>
  <c r="U166" i="39"/>
  <c r="M162" i="38"/>
  <c r="U76" i="39"/>
  <c r="M72" i="38"/>
  <c r="U128" i="39"/>
  <c r="M124" i="38"/>
  <c r="U204" i="39"/>
  <c r="M200" i="38"/>
  <c r="U124" i="39"/>
  <c r="M120" i="38"/>
  <c r="U186" i="39"/>
  <c r="M182" i="38"/>
  <c r="U168" i="39"/>
  <c r="M164" i="38"/>
  <c r="U192" i="39"/>
  <c r="M188" i="38"/>
  <c r="U206" i="39"/>
  <c r="M202" i="38"/>
  <c r="U148" i="39"/>
  <c r="M144" i="38"/>
  <c r="U175" i="39"/>
  <c r="M171" i="38"/>
  <c r="AG24" i="39"/>
  <c r="Y20" i="38"/>
  <c r="U137" i="39"/>
  <c r="M133" i="38"/>
  <c r="U112" i="39"/>
  <c r="M108" i="38"/>
  <c r="U134" i="39"/>
  <c r="M130" i="38"/>
  <c r="U70" i="39"/>
  <c r="M66" i="38"/>
  <c r="U190" i="39"/>
  <c r="M186" i="38"/>
  <c r="U188" i="39"/>
  <c r="M184" i="38"/>
  <c r="U141" i="39"/>
  <c r="M137" i="38"/>
  <c r="U184" i="39"/>
  <c r="M180" i="38"/>
  <c r="U150" i="39"/>
  <c r="M146" i="38"/>
  <c r="U156" i="39"/>
  <c r="M152" i="38"/>
  <c r="U179" i="39"/>
  <c r="M175" i="38"/>
  <c r="M46" i="38"/>
  <c r="U50" i="39"/>
  <c r="U152" i="39"/>
  <c r="M148" i="38"/>
  <c r="U58" i="39"/>
  <c r="M54" i="38"/>
  <c r="U62" i="39"/>
  <c r="M58" i="38"/>
  <c r="K174" i="38"/>
  <c r="S178" i="39"/>
  <c r="M121" i="38"/>
  <c r="U125" i="39"/>
  <c r="K61" i="38"/>
  <c r="S65" i="39"/>
  <c r="L45" i="38"/>
  <c r="T49" i="39"/>
  <c r="M134" i="38"/>
  <c r="U138" i="39"/>
  <c r="L138" i="38"/>
  <c r="T142" i="39"/>
  <c r="K34" i="38"/>
  <c r="S38" i="39"/>
  <c r="L41" i="38"/>
  <c r="T45" i="39"/>
  <c r="L74" i="38"/>
  <c r="T78" i="39"/>
  <c r="L199" i="38"/>
  <c r="T203" i="39"/>
  <c r="L113" i="38"/>
  <c r="T117" i="39"/>
  <c r="K98" i="38"/>
  <c r="S102" i="39"/>
  <c r="L32" i="38"/>
  <c r="T36" i="39"/>
  <c r="K145" i="38"/>
  <c r="S149" i="39"/>
  <c r="L78" i="38"/>
  <c r="T82" i="39"/>
  <c r="L87" i="38"/>
  <c r="T91" i="39"/>
  <c r="L115" i="38"/>
  <c r="T119" i="39"/>
  <c r="L65" i="38"/>
  <c r="T69" i="39"/>
  <c r="L23" i="38"/>
  <c r="T27" i="39"/>
  <c r="M43" i="38"/>
  <c r="U47" i="39"/>
  <c r="L111" i="38"/>
  <c r="T115" i="39"/>
  <c r="K63" i="38"/>
  <c r="S67" i="39"/>
  <c r="K185" i="38"/>
  <c r="S189" i="39"/>
  <c r="M194" i="38"/>
  <c r="U198" i="39"/>
  <c r="K71" i="38"/>
  <c r="S75" i="39"/>
  <c r="L55" i="38"/>
  <c r="T59" i="39"/>
  <c r="M76" i="38"/>
  <c r="U80" i="39"/>
  <c r="K163" i="38"/>
  <c r="S167" i="39"/>
  <c r="K90" i="38"/>
  <c r="S94" i="39"/>
  <c r="M157" i="38"/>
  <c r="U161" i="39"/>
  <c r="M136" i="38"/>
  <c r="U140" i="39"/>
  <c r="K201" i="38"/>
  <c r="S205" i="39"/>
  <c r="K161" i="38"/>
  <c r="S165" i="39"/>
  <c r="L85" i="38"/>
  <c r="T89" i="39"/>
  <c r="K170" i="38"/>
  <c r="S174" i="39"/>
  <c r="K53" i="38"/>
  <c r="S57" i="39"/>
  <c r="K119" i="38"/>
  <c r="S123" i="39"/>
  <c r="K159" i="38"/>
  <c r="S163" i="39"/>
  <c r="L123" i="38"/>
  <c r="T127" i="39"/>
  <c r="M82" i="38"/>
  <c r="U86" i="39"/>
  <c r="K187" i="38"/>
  <c r="S191" i="39"/>
  <c r="L26" i="38"/>
  <c r="T30" i="39"/>
  <c r="K210" i="38"/>
  <c r="S214" i="39"/>
  <c r="K165" i="38"/>
  <c r="S169" i="39"/>
  <c r="K143" i="38"/>
  <c r="S147" i="39"/>
  <c r="K179" i="38"/>
  <c r="S183" i="39"/>
  <c r="L39" i="38"/>
  <c r="T43" i="39"/>
  <c r="L21" i="38"/>
  <c r="T25" i="39"/>
  <c r="K68" i="38"/>
  <c r="S72" i="39"/>
  <c r="L153" i="38"/>
  <c r="T157" i="39"/>
  <c r="K141" i="38"/>
  <c r="S145" i="39"/>
  <c r="K151" i="38"/>
  <c r="S155" i="39"/>
  <c r="L167" i="38"/>
  <c r="T171" i="39"/>
  <c r="L80" i="38"/>
  <c r="T84" i="39"/>
  <c r="K132" i="38"/>
  <c r="S136" i="39"/>
  <c r="K107" i="38"/>
  <c r="S111" i="39"/>
  <c r="K29" i="38"/>
  <c r="S33" i="39"/>
  <c r="K49" i="38"/>
  <c r="S53" i="39"/>
  <c r="L149" i="38"/>
  <c r="T153" i="39"/>
  <c r="L96" i="38"/>
  <c r="T100" i="39"/>
  <c r="L47" i="38"/>
  <c r="T51" i="39"/>
  <c r="K155" i="38"/>
  <c r="S159" i="39"/>
  <c r="K103" i="38"/>
  <c r="S107" i="39"/>
  <c r="J19" i="38"/>
  <c r="J214" i="38" s="1"/>
  <c r="J216" i="38" s="1"/>
  <c r="R23" i="39"/>
  <c r="K189" i="38"/>
  <c r="S193" i="39"/>
  <c r="L183" i="38"/>
  <c r="T187" i="39"/>
  <c r="L57" i="38"/>
  <c r="T61" i="39"/>
  <c r="K129" i="38"/>
  <c r="S133" i="39"/>
  <c r="K196" i="38"/>
  <c r="S200" i="39"/>
  <c r="K192" i="38"/>
  <c r="S196" i="39"/>
  <c r="K36" i="38"/>
  <c r="S40" i="39"/>
  <c r="M125" i="38"/>
  <c r="U129" i="39"/>
  <c r="L94" i="38"/>
  <c r="T98" i="39"/>
  <c r="K176" i="38"/>
  <c r="S180" i="39"/>
  <c r="K51" i="38"/>
  <c r="S55" i="39"/>
  <c r="L181" i="38"/>
  <c r="T185" i="39"/>
  <c r="N147" i="38"/>
  <c r="V151" i="39"/>
  <c r="G151" i="39" s="1"/>
  <c r="L172" i="38"/>
  <c r="T176" i="39"/>
  <c r="L100" i="38"/>
  <c r="U103" i="37"/>
  <c r="T103" i="36"/>
  <c r="U104" i="39" s="1"/>
  <c r="K92" i="38"/>
  <c r="S95" i="36"/>
  <c r="T96" i="39" s="1"/>
  <c r="T95" i="37"/>
  <c r="T48" i="36"/>
  <c r="U48" i="37"/>
  <c r="T202" i="36"/>
  <c r="U202" i="37"/>
  <c r="S199" i="36"/>
  <c r="T199" i="37"/>
  <c r="T97" i="36"/>
  <c r="U97" i="37"/>
  <c r="T106" i="37"/>
  <c r="S106" i="36"/>
  <c r="V150" i="36"/>
  <c r="W150" i="37"/>
  <c r="S64" i="36"/>
  <c r="T64" i="37"/>
  <c r="S182" i="36"/>
  <c r="T182" i="37"/>
  <c r="T101" i="37"/>
  <c r="S101" i="36"/>
  <c r="T44" i="36"/>
  <c r="U44" i="37"/>
  <c r="T126" i="36"/>
  <c r="U126" i="37"/>
  <c r="S93" i="36"/>
  <c r="T93" i="37"/>
  <c r="U197" i="36"/>
  <c r="V197" i="37"/>
  <c r="S164" i="36"/>
  <c r="T164" i="37"/>
  <c r="U68" i="37"/>
  <c r="T68" i="36"/>
  <c r="T110" i="37"/>
  <c r="S110" i="36"/>
  <c r="S173" i="36"/>
  <c r="T173" i="37"/>
  <c r="T118" i="36"/>
  <c r="U118" i="37"/>
  <c r="T175" i="36"/>
  <c r="U175" i="37"/>
  <c r="T29" i="36"/>
  <c r="U29" i="37"/>
  <c r="T141" i="36"/>
  <c r="U141" i="37"/>
  <c r="T195" i="37"/>
  <c r="S195" i="36"/>
  <c r="S132" i="36"/>
  <c r="T132" i="37"/>
  <c r="T26" i="36"/>
  <c r="U26" i="37"/>
  <c r="T77" i="36"/>
  <c r="U77" i="37"/>
  <c r="T81" i="36"/>
  <c r="U81" i="37"/>
  <c r="T83" i="36"/>
  <c r="U83" i="37"/>
  <c r="S188" i="36"/>
  <c r="T188" i="37"/>
  <c r="S190" i="36"/>
  <c r="T190" i="37"/>
  <c r="T35" i="36"/>
  <c r="U35" i="37"/>
  <c r="T152" i="36"/>
  <c r="U152" i="37"/>
  <c r="T184" i="36"/>
  <c r="U184" i="37"/>
  <c r="U79" i="36"/>
  <c r="V79" i="37"/>
  <c r="S148" i="36"/>
  <c r="T148" i="37"/>
  <c r="T50" i="36"/>
  <c r="U50" i="37"/>
  <c r="S32" i="36"/>
  <c r="T32" i="37"/>
  <c r="T156" i="36"/>
  <c r="U156" i="37"/>
  <c r="S166" i="36"/>
  <c r="T166" i="37"/>
  <c r="T60" i="36"/>
  <c r="U60" i="37"/>
  <c r="U85" i="36"/>
  <c r="V85" i="37"/>
  <c r="T90" i="36"/>
  <c r="U90" i="37"/>
  <c r="T170" i="36"/>
  <c r="U170" i="37"/>
  <c r="S204" i="36"/>
  <c r="T204" i="37"/>
  <c r="T116" i="36"/>
  <c r="U116" i="37"/>
  <c r="U124" i="36"/>
  <c r="V124" i="37"/>
  <c r="T24" i="36"/>
  <c r="U24" i="37"/>
  <c r="T56" i="37"/>
  <c r="S56" i="36"/>
  <c r="S52" i="36"/>
  <c r="T52" i="37"/>
  <c r="R22" i="36"/>
  <c r="S22" i="37"/>
  <c r="S37" i="36"/>
  <c r="T37" i="37"/>
  <c r="S39" i="36"/>
  <c r="T39" i="37"/>
  <c r="S66" i="36"/>
  <c r="T66" i="37"/>
  <c r="T122" i="37"/>
  <c r="S122" i="36"/>
  <c r="S162" i="36"/>
  <c r="T162" i="37"/>
  <c r="T144" i="37"/>
  <c r="S144" i="36"/>
  <c r="T88" i="36"/>
  <c r="U88" i="37"/>
  <c r="T186" i="36"/>
  <c r="U186" i="37"/>
  <c r="U46" i="36"/>
  <c r="V46" i="37"/>
  <c r="T135" i="37"/>
  <c r="S135" i="36"/>
  <c r="S54" i="36"/>
  <c r="T54" i="37"/>
  <c r="U99" i="37"/>
  <c r="T99" i="36"/>
  <c r="S71" i="36"/>
  <c r="T71" i="37"/>
  <c r="T58" i="36"/>
  <c r="U58" i="37"/>
  <c r="U128" i="36"/>
  <c r="V128" i="37"/>
  <c r="S213" i="36"/>
  <c r="T213" i="37"/>
  <c r="S74" i="36"/>
  <c r="T74" i="37"/>
  <c r="S192" i="36"/>
  <c r="T192" i="37"/>
  <c r="V139" i="37"/>
  <c r="U139" i="36"/>
  <c r="S179" i="36"/>
  <c r="T179" i="37"/>
  <c r="S158" i="36"/>
  <c r="T158" i="37"/>
  <c r="U160" i="36"/>
  <c r="V160" i="37"/>
  <c r="S168" i="36"/>
  <c r="T168" i="37"/>
  <c r="S146" i="36"/>
  <c r="T146" i="37"/>
  <c r="S177" i="36"/>
  <c r="T177" i="37"/>
  <c r="T42" i="36"/>
  <c r="U42" i="37"/>
  <c r="V137" i="37"/>
  <c r="U137" i="36"/>
  <c r="S154" i="36"/>
  <c r="T154" i="37"/>
  <c r="T114" i="36"/>
  <c r="U114" i="37"/>
  <c r="P101" i="20"/>
  <c r="O102" i="20"/>
  <c r="O108" i="20" s="1"/>
  <c r="V108" i="37" l="1"/>
  <c r="U108" i="36"/>
  <c r="U109" i="39"/>
  <c r="V166" i="39"/>
  <c r="H165" i="39" s="1"/>
  <c r="N162" i="38"/>
  <c r="N116" i="38"/>
  <c r="V120" i="39"/>
  <c r="H119" i="39" s="1"/>
  <c r="V143" i="39"/>
  <c r="H142" i="39" s="1"/>
  <c r="N139" i="38"/>
  <c r="V92" i="39"/>
  <c r="H91" i="39" s="1"/>
  <c r="N88" i="38"/>
  <c r="V110" i="39"/>
  <c r="H109" i="39" s="1"/>
  <c r="N106" i="38"/>
  <c r="V168" i="39"/>
  <c r="H167" i="39" s="1"/>
  <c r="N164" i="38"/>
  <c r="V62" i="39"/>
  <c r="H61" i="39" s="1"/>
  <c r="N58" i="38"/>
  <c r="V141" i="39"/>
  <c r="H140" i="39" s="1"/>
  <c r="N137" i="38"/>
  <c r="N30" i="38"/>
  <c r="V34" i="39"/>
  <c r="H33" i="39" s="1"/>
  <c r="I33" i="39" s="1"/>
  <c r="M33" i="39" s="1"/>
  <c r="V31" i="39"/>
  <c r="H30" i="39" s="1"/>
  <c r="N27" i="38"/>
  <c r="V177" i="39"/>
  <c r="H176" i="39" s="1"/>
  <c r="N173" i="38"/>
  <c r="V175" i="39"/>
  <c r="H174" i="39" s="1"/>
  <c r="I174" i="39" s="1"/>
  <c r="M174" i="39" s="1"/>
  <c r="N171" i="38"/>
  <c r="V130" i="39"/>
  <c r="H129" i="39" s="1"/>
  <c r="N126" i="38"/>
  <c r="V87" i="39"/>
  <c r="H86" i="39" s="1"/>
  <c r="N83" i="38"/>
  <c r="V186" i="39"/>
  <c r="H185" i="39" s="1"/>
  <c r="N182" i="38"/>
  <c r="V139" i="39"/>
  <c r="H138" i="39" s="1"/>
  <c r="N135" i="38"/>
  <c r="V154" i="39"/>
  <c r="H153" i="39" s="1"/>
  <c r="N150" i="38"/>
  <c r="V58" i="39"/>
  <c r="H57" i="39" s="1"/>
  <c r="N54" i="38"/>
  <c r="V188" i="39"/>
  <c r="H187" i="39" s="1"/>
  <c r="N184" i="38"/>
  <c r="V164" i="39"/>
  <c r="H163" i="39" s="1"/>
  <c r="N160" i="38"/>
  <c r="V124" i="39"/>
  <c r="H123" i="39" s="1"/>
  <c r="N120" i="38"/>
  <c r="V199" i="39"/>
  <c r="H198" i="39" s="1"/>
  <c r="N195" i="38"/>
  <c r="V66" i="39"/>
  <c r="H65" i="39" s="1"/>
  <c r="N62" i="38"/>
  <c r="V190" i="39"/>
  <c r="H189" i="39" s="1"/>
  <c r="N186" i="38"/>
  <c r="V152" i="39"/>
  <c r="H151" i="39" s="1"/>
  <c r="N148" i="38"/>
  <c r="V126" i="39"/>
  <c r="H125" i="39" s="1"/>
  <c r="N122" i="38"/>
  <c r="V70" i="39"/>
  <c r="H69" i="39" s="1"/>
  <c r="N66" i="38"/>
  <c r="N46" i="38"/>
  <c r="V50" i="39"/>
  <c r="H49" i="39" s="1"/>
  <c r="V148" i="39"/>
  <c r="H147" i="39" s="1"/>
  <c r="N144" i="38"/>
  <c r="V172" i="39"/>
  <c r="H171" i="39" s="1"/>
  <c r="N168" i="38"/>
  <c r="V85" i="39"/>
  <c r="H84" i="39" s="1"/>
  <c r="I84" i="39" s="1"/>
  <c r="M84" i="39" s="1"/>
  <c r="N81" i="38"/>
  <c r="V60" i="39"/>
  <c r="H59" i="39" s="1"/>
  <c r="N56" i="38"/>
  <c r="N114" i="38"/>
  <c r="V118" i="39"/>
  <c r="H117" i="39" s="1"/>
  <c r="I117" i="39" s="1"/>
  <c r="M117" i="39" s="1"/>
  <c r="V95" i="39"/>
  <c r="H94" i="39" s="1"/>
  <c r="I94" i="39" s="1"/>
  <c r="M94" i="39" s="1"/>
  <c r="N91" i="38"/>
  <c r="V170" i="39"/>
  <c r="H169" i="39" s="1"/>
  <c r="N166" i="38"/>
  <c r="V134" i="39"/>
  <c r="H133" i="39" s="1"/>
  <c r="N130" i="38"/>
  <c r="V97" i="39"/>
  <c r="H96" i="39" s="1"/>
  <c r="I96" i="39" s="1"/>
  <c r="M96" i="39" s="1"/>
  <c r="N93" i="38"/>
  <c r="V181" i="39"/>
  <c r="H180" i="39" s="1"/>
  <c r="N177" i="38"/>
  <c r="V179" i="39"/>
  <c r="H178" i="39" s="1"/>
  <c r="N175" i="38"/>
  <c r="V206" i="39"/>
  <c r="H205" i="39" s="1"/>
  <c r="N202" i="38"/>
  <c r="V204" i="39"/>
  <c r="H203" i="39" s="1"/>
  <c r="N200" i="38"/>
  <c r="V44" i="39"/>
  <c r="H43" i="39" s="1"/>
  <c r="N40" i="38"/>
  <c r="V112" i="39"/>
  <c r="H111" i="39" s="1"/>
  <c r="N108" i="38"/>
  <c r="V73" i="39"/>
  <c r="H72" i="39" s="1"/>
  <c r="N69" i="38"/>
  <c r="U215" i="39"/>
  <c r="M211" i="38"/>
  <c r="V68" i="39"/>
  <c r="H67" i="39" s="1"/>
  <c r="I67" i="39" s="1"/>
  <c r="M67" i="39" s="1"/>
  <c r="N64" i="38"/>
  <c r="V162" i="39"/>
  <c r="H161" i="39" s="1"/>
  <c r="N158" i="38"/>
  <c r="V156" i="39"/>
  <c r="H155" i="39" s="1"/>
  <c r="N152" i="38"/>
  <c r="V128" i="39"/>
  <c r="H127" i="39" s="1"/>
  <c r="N124" i="38"/>
  <c r="V137" i="39"/>
  <c r="H136" i="39" s="1"/>
  <c r="N133" i="38"/>
  <c r="V90" i="39"/>
  <c r="H89" i="39" s="1"/>
  <c r="N86" i="38"/>
  <c r="V158" i="39"/>
  <c r="H157" i="39" s="1"/>
  <c r="N154" i="38"/>
  <c r="V197" i="39"/>
  <c r="H196" i="39" s="1"/>
  <c r="N193" i="38"/>
  <c r="N112" i="38"/>
  <c r="V116" i="39"/>
  <c r="H115" i="39" s="1"/>
  <c r="I115" i="39" s="1"/>
  <c r="M115" i="39" s="1"/>
  <c r="V194" i="39"/>
  <c r="H193" i="39" s="1"/>
  <c r="N190" i="38"/>
  <c r="V150" i="39"/>
  <c r="H149" i="39" s="1"/>
  <c r="N146" i="38"/>
  <c r="V99" i="39"/>
  <c r="H98" i="39" s="1"/>
  <c r="I98" i="39" s="1"/>
  <c r="M98" i="39" s="1"/>
  <c r="N95" i="38"/>
  <c r="V192" i="39"/>
  <c r="H191" i="39" s="1"/>
  <c r="N188" i="38"/>
  <c r="V76" i="39"/>
  <c r="H75" i="39" s="1"/>
  <c r="N72" i="38"/>
  <c r="V160" i="39"/>
  <c r="H159" i="39" s="1"/>
  <c r="N156" i="38"/>
  <c r="V146" i="39"/>
  <c r="H145" i="39" s="1"/>
  <c r="N142" i="38"/>
  <c r="V184" i="39"/>
  <c r="H183" i="39" s="1"/>
  <c r="N180" i="38"/>
  <c r="V201" i="39"/>
  <c r="H200" i="39" s="1"/>
  <c r="N197" i="38"/>
  <c r="L201" i="38"/>
  <c r="T205" i="39"/>
  <c r="M199" i="38"/>
  <c r="U203" i="39"/>
  <c r="M74" i="38"/>
  <c r="U78" i="39"/>
  <c r="M123" i="38"/>
  <c r="U127" i="39"/>
  <c r="M26" i="38"/>
  <c r="U30" i="39"/>
  <c r="M41" i="38"/>
  <c r="U45" i="39"/>
  <c r="L145" i="38"/>
  <c r="T149" i="39"/>
  <c r="M172" i="38"/>
  <c r="U176" i="39"/>
  <c r="N82" i="38"/>
  <c r="V86" i="39"/>
  <c r="G86" i="39" s="1"/>
  <c r="M181" i="38"/>
  <c r="U185" i="39"/>
  <c r="M47" i="38"/>
  <c r="U51" i="39"/>
  <c r="M87" i="38"/>
  <c r="U91" i="39"/>
  <c r="L98" i="38"/>
  <c r="T102" i="39"/>
  <c r="N105" i="38"/>
  <c r="V109" i="39"/>
  <c r="G109" i="39" s="1"/>
  <c r="M23" i="38"/>
  <c r="U27" i="39"/>
  <c r="M45" i="38"/>
  <c r="U49" i="39"/>
  <c r="L174" i="38"/>
  <c r="T178" i="39"/>
  <c r="L143" i="38"/>
  <c r="T147" i="39"/>
  <c r="L34" i="38"/>
  <c r="T38" i="39"/>
  <c r="M149" i="38"/>
  <c r="U153" i="39"/>
  <c r="M115" i="38"/>
  <c r="U119" i="39"/>
  <c r="M78" i="38"/>
  <c r="U82" i="39"/>
  <c r="L179" i="38"/>
  <c r="T183" i="39"/>
  <c r="M57" i="38"/>
  <c r="U61" i="39"/>
  <c r="L61" i="38"/>
  <c r="T65" i="39"/>
  <c r="K19" i="38"/>
  <c r="K214" i="38" s="1"/>
  <c r="K216" i="38" s="1"/>
  <c r="S23" i="39"/>
  <c r="L170" i="38"/>
  <c r="T174" i="39"/>
  <c r="L107" i="38"/>
  <c r="T111" i="39"/>
  <c r="M167" i="38"/>
  <c r="U171" i="39"/>
  <c r="L210" i="38"/>
  <c r="T214" i="39"/>
  <c r="M32" i="38"/>
  <c r="U36" i="39"/>
  <c r="O147" i="38"/>
  <c r="W151" i="39"/>
  <c r="L71" i="38"/>
  <c r="T75" i="39"/>
  <c r="M65" i="38"/>
  <c r="U69" i="39"/>
  <c r="L103" i="38"/>
  <c r="T107" i="39"/>
  <c r="L63" i="38"/>
  <c r="T67" i="39"/>
  <c r="L165" i="38"/>
  <c r="T169" i="39"/>
  <c r="M111" i="38"/>
  <c r="U115" i="39"/>
  <c r="N125" i="38"/>
  <c r="V129" i="39"/>
  <c r="G129" i="39" s="1"/>
  <c r="N43" i="38"/>
  <c r="V47" i="39"/>
  <c r="G47" i="39" s="1"/>
  <c r="L49" i="38"/>
  <c r="T53" i="39"/>
  <c r="L163" i="38"/>
  <c r="T167" i="39"/>
  <c r="L187" i="38"/>
  <c r="T191" i="39"/>
  <c r="L129" i="38"/>
  <c r="T133" i="39"/>
  <c r="L132" i="38"/>
  <c r="T136" i="39"/>
  <c r="L155" i="38"/>
  <c r="T159" i="39"/>
  <c r="L53" i="38"/>
  <c r="T57" i="39"/>
  <c r="L192" i="38"/>
  <c r="T196" i="39"/>
  <c r="L51" i="38"/>
  <c r="T55" i="39"/>
  <c r="M183" i="38"/>
  <c r="U187" i="39"/>
  <c r="M153" i="38"/>
  <c r="U157" i="39"/>
  <c r="L185" i="38"/>
  <c r="T189" i="39"/>
  <c r="L161" i="38"/>
  <c r="T165" i="39"/>
  <c r="M55" i="38"/>
  <c r="U59" i="39"/>
  <c r="M39" i="38"/>
  <c r="U43" i="39"/>
  <c r="L176" i="38"/>
  <c r="T180" i="39"/>
  <c r="M85" i="38"/>
  <c r="U89" i="39"/>
  <c r="L29" i="38"/>
  <c r="T33" i="39"/>
  <c r="N136" i="38"/>
  <c r="V140" i="39"/>
  <c r="G140" i="39" s="1"/>
  <c r="M138" i="38"/>
  <c r="U142" i="39"/>
  <c r="L141" i="38"/>
  <c r="T145" i="39"/>
  <c r="L189" i="38"/>
  <c r="T193" i="39"/>
  <c r="N157" i="38"/>
  <c r="V161" i="39"/>
  <c r="G161" i="39" s="1"/>
  <c r="N194" i="38"/>
  <c r="V198" i="39"/>
  <c r="G198" i="39" s="1"/>
  <c r="M94" i="38"/>
  <c r="U98" i="39"/>
  <c r="M21" i="38"/>
  <c r="U25" i="39"/>
  <c r="L68" i="38"/>
  <c r="T72" i="39"/>
  <c r="M96" i="38"/>
  <c r="U100" i="39"/>
  <c r="N76" i="38"/>
  <c r="V80" i="39"/>
  <c r="G80" i="39" s="1"/>
  <c r="L151" i="38"/>
  <c r="T155" i="39"/>
  <c r="L159" i="38"/>
  <c r="T163" i="39"/>
  <c r="N121" i="38"/>
  <c r="V125" i="39"/>
  <c r="G125" i="39" s="1"/>
  <c r="M80" i="38"/>
  <c r="U84" i="39"/>
  <c r="L90" i="38"/>
  <c r="T94" i="39"/>
  <c r="L196" i="38"/>
  <c r="T200" i="39"/>
  <c r="L36" i="38"/>
  <c r="T40" i="39"/>
  <c r="N134" i="38"/>
  <c r="V138" i="39"/>
  <c r="G138" i="39" s="1"/>
  <c r="M113" i="38"/>
  <c r="U117" i="39"/>
  <c r="L119" i="38"/>
  <c r="T123" i="39"/>
  <c r="L92" i="38"/>
  <c r="T95" i="36"/>
  <c r="U96" i="39" s="1"/>
  <c r="U95" i="37"/>
  <c r="M100" i="38"/>
  <c r="V103" i="37"/>
  <c r="U103" i="36"/>
  <c r="V104" i="39" s="1"/>
  <c r="G104" i="39" s="1"/>
  <c r="U58" i="36"/>
  <c r="V58" i="37"/>
  <c r="T190" i="36"/>
  <c r="U190" i="37"/>
  <c r="T188" i="36"/>
  <c r="U188" i="37"/>
  <c r="T164" i="36"/>
  <c r="U164" i="37"/>
  <c r="U97" i="36"/>
  <c r="V97" i="37"/>
  <c r="T192" i="36"/>
  <c r="U192" i="37"/>
  <c r="V160" i="36"/>
  <c r="W160" i="37"/>
  <c r="U24" i="36"/>
  <c r="V24" i="37"/>
  <c r="T199" i="36"/>
  <c r="U199" i="37"/>
  <c r="U144" i="37"/>
  <c r="T144" i="36"/>
  <c r="T154" i="36"/>
  <c r="U154" i="37"/>
  <c r="W137" i="37"/>
  <c r="V137" i="36"/>
  <c r="T179" i="36"/>
  <c r="U179" i="37"/>
  <c r="T37" i="36"/>
  <c r="U37" i="37"/>
  <c r="U60" i="36"/>
  <c r="V60" i="37"/>
  <c r="U50" i="36"/>
  <c r="V50" i="37"/>
  <c r="U26" i="36"/>
  <c r="V26" i="37"/>
  <c r="U29" i="36"/>
  <c r="V29" i="37"/>
  <c r="U175" i="36"/>
  <c r="V175" i="37"/>
  <c r="T182" i="36"/>
  <c r="U182" i="37"/>
  <c r="U202" i="36"/>
  <c r="V202" i="37"/>
  <c r="T148" i="36"/>
  <c r="U148" i="37"/>
  <c r="T168" i="36"/>
  <c r="U168" i="37"/>
  <c r="V99" i="37"/>
  <c r="U99" i="36"/>
  <c r="U83" i="36"/>
  <c r="V83" i="37"/>
  <c r="V197" i="36"/>
  <c r="W197" i="37"/>
  <c r="U88" i="36"/>
  <c r="V88" i="37"/>
  <c r="T74" i="36"/>
  <c r="U74" i="37"/>
  <c r="U116" i="36"/>
  <c r="V116" i="37"/>
  <c r="T166" i="36"/>
  <c r="U166" i="37"/>
  <c r="U101" i="37"/>
  <c r="T101" i="36"/>
  <c r="V124" i="36"/>
  <c r="W124" i="37"/>
  <c r="T93" i="36"/>
  <c r="U93" i="37"/>
  <c r="T64" i="36"/>
  <c r="U64" i="37"/>
  <c r="T71" i="36"/>
  <c r="U71" i="37"/>
  <c r="S22" i="36"/>
  <c r="T22" i="37"/>
  <c r="T204" i="36"/>
  <c r="U204" i="37"/>
  <c r="V156" i="37"/>
  <c r="U156" i="36"/>
  <c r="T122" i="36"/>
  <c r="U122" i="37"/>
  <c r="V79" i="36"/>
  <c r="W79" i="37"/>
  <c r="W150" i="36"/>
  <c r="X150" i="37"/>
  <c r="U106" i="37"/>
  <c r="T106" i="36"/>
  <c r="W108" i="37"/>
  <c r="V108" i="36"/>
  <c r="U184" i="36"/>
  <c r="V184" i="37"/>
  <c r="T132" i="36"/>
  <c r="U132" i="37"/>
  <c r="U118" i="36"/>
  <c r="V118" i="37"/>
  <c r="T162" i="36"/>
  <c r="U162" i="37"/>
  <c r="U170" i="36"/>
  <c r="V170" i="37"/>
  <c r="T32" i="36"/>
  <c r="U32" i="37"/>
  <c r="T195" i="36"/>
  <c r="U195" i="37"/>
  <c r="U152" i="36"/>
  <c r="V152" i="37"/>
  <c r="U81" i="36"/>
  <c r="V81" i="37"/>
  <c r="U114" i="36"/>
  <c r="V114" i="37"/>
  <c r="T66" i="36"/>
  <c r="U66" i="37"/>
  <c r="T173" i="36"/>
  <c r="U173" i="37"/>
  <c r="U42" i="36"/>
  <c r="V42" i="37"/>
  <c r="T213" i="36"/>
  <c r="U213" i="37"/>
  <c r="T54" i="36"/>
  <c r="U54" i="37"/>
  <c r="V46" i="36"/>
  <c r="W46" i="37"/>
  <c r="U141" i="36"/>
  <c r="V141" i="37"/>
  <c r="W139" i="37"/>
  <c r="V139" i="36"/>
  <c r="U186" i="36"/>
  <c r="V186" i="37"/>
  <c r="T52" i="36"/>
  <c r="U52" i="37"/>
  <c r="U90" i="36"/>
  <c r="V90" i="37"/>
  <c r="U110" i="37"/>
  <c r="T110" i="36"/>
  <c r="T56" i="36"/>
  <c r="U56" i="37"/>
  <c r="U126" i="36"/>
  <c r="V126" i="37"/>
  <c r="T177" i="36"/>
  <c r="U177" i="37"/>
  <c r="V128" i="36"/>
  <c r="W128" i="37"/>
  <c r="U44" i="36"/>
  <c r="V44" i="37"/>
  <c r="U48" i="36"/>
  <c r="V48" i="37"/>
  <c r="T146" i="36"/>
  <c r="U146" i="37"/>
  <c r="U39" i="37"/>
  <c r="T39" i="36"/>
  <c r="V85" i="36"/>
  <c r="W85" i="37"/>
  <c r="V68" i="37"/>
  <c r="U68" i="36"/>
  <c r="T158" i="36"/>
  <c r="U158" i="37"/>
  <c r="U77" i="36"/>
  <c r="V77" i="37"/>
  <c r="U135" i="37"/>
  <c r="T135" i="36"/>
  <c r="U35" i="36"/>
  <c r="V35" i="37"/>
  <c r="Q101" i="20"/>
  <c r="P102" i="20"/>
  <c r="P108" i="20" s="1"/>
  <c r="L111" i="39" l="1"/>
  <c r="I111" i="39"/>
  <c r="M111" i="39" s="1"/>
  <c r="L176" i="39"/>
  <c r="I176" i="39"/>
  <c r="M176" i="39" s="1"/>
  <c r="L59" i="39"/>
  <c r="I59" i="39"/>
  <c r="M59" i="39" s="1"/>
  <c r="L196" i="39"/>
  <c r="I196" i="39"/>
  <c r="M196" i="39" s="1"/>
  <c r="L123" i="39"/>
  <c r="I123" i="39"/>
  <c r="M123" i="39" s="1"/>
  <c r="L43" i="39"/>
  <c r="I43" i="39"/>
  <c r="M43" i="39" s="1"/>
  <c r="L30" i="39"/>
  <c r="I30" i="39"/>
  <c r="M30" i="39" s="1"/>
  <c r="L200" i="39"/>
  <c r="I200" i="39"/>
  <c r="M200" i="39" s="1"/>
  <c r="L157" i="39"/>
  <c r="I157" i="39"/>
  <c r="M157" i="39" s="1"/>
  <c r="L163" i="39"/>
  <c r="I163" i="39"/>
  <c r="M163" i="39" s="1"/>
  <c r="L203" i="39"/>
  <c r="I203" i="39"/>
  <c r="M203" i="39" s="1"/>
  <c r="L183" i="39"/>
  <c r="I183" i="39"/>
  <c r="M183" i="39" s="1"/>
  <c r="L171" i="39"/>
  <c r="I171" i="39"/>
  <c r="M171" i="39" s="1"/>
  <c r="L89" i="39"/>
  <c r="I89" i="39"/>
  <c r="M89" i="39" s="1"/>
  <c r="L187" i="39"/>
  <c r="I187" i="39"/>
  <c r="M187" i="39" s="1"/>
  <c r="L205" i="39"/>
  <c r="I205" i="39"/>
  <c r="M205" i="39" s="1"/>
  <c r="L140" i="39"/>
  <c r="I140" i="39"/>
  <c r="M140" i="39" s="1"/>
  <c r="L145" i="39"/>
  <c r="I145" i="39"/>
  <c r="M145" i="39" s="1"/>
  <c r="L147" i="39"/>
  <c r="I147" i="39"/>
  <c r="M147" i="39" s="1"/>
  <c r="L136" i="39"/>
  <c r="I136" i="39"/>
  <c r="M136" i="39" s="1"/>
  <c r="L57" i="39"/>
  <c r="I57" i="39"/>
  <c r="M57" i="39" s="1"/>
  <c r="L178" i="39"/>
  <c r="I178" i="39"/>
  <c r="M178" i="39" s="1"/>
  <c r="L49" i="39"/>
  <c r="I49" i="39"/>
  <c r="M49" i="39" s="1"/>
  <c r="L61" i="39"/>
  <c r="I61" i="39"/>
  <c r="M61" i="39" s="1"/>
  <c r="L127" i="39"/>
  <c r="I127" i="39"/>
  <c r="M127" i="39" s="1"/>
  <c r="L153" i="39"/>
  <c r="I153" i="39"/>
  <c r="M153" i="39" s="1"/>
  <c r="L180" i="39"/>
  <c r="I180" i="39"/>
  <c r="M180" i="39" s="1"/>
  <c r="L167" i="39"/>
  <c r="I167" i="39"/>
  <c r="M167" i="39" s="1"/>
  <c r="L75" i="39"/>
  <c r="I75" i="39"/>
  <c r="M75" i="39" s="1"/>
  <c r="L69" i="39"/>
  <c r="I69" i="39"/>
  <c r="M69" i="39" s="1"/>
  <c r="L155" i="39"/>
  <c r="I155" i="39"/>
  <c r="M155" i="39" s="1"/>
  <c r="L138" i="39"/>
  <c r="I138" i="39"/>
  <c r="M138" i="39" s="1"/>
  <c r="L109" i="39"/>
  <c r="I109" i="39"/>
  <c r="M109" i="39" s="1"/>
  <c r="L191" i="39"/>
  <c r="I191" i="39"/>
  <c r="M191" i="39" s="1"/>
  <c r="L125" i="39"/>
  <c r="I125" i="39"/>
  <c r="M125" i="39" s="1"/>
  <c r="L161" i="39"/>
  <c r="I161" i="39"/>
  <c r="M161" i="39" s="1"/>
  <c r="L185" i="39"/>
  <c r="I185" i="39"/>
  <c r="M185" i="39" s="1"/>
  <c r="L159" i="39"/>
  <c r="I159" i="39"/>
  <c r="M159" i="39" s="1"/>
  <c r="L133" i="39"/>
  <c r="I133" i="39"/>
  <c r="M133" i="39" s="1"/>
  <c r="L91" i="39"/>
  <c r="I91" i="39"/>
  <c r="M91" i="39" s="1"/>
  <c r="L151" i="39"/>
  <c r="I151" i="39"/>
  <c r="M151" i="39" s="1"/>
  <c r="L86" i="39"/>
  <c r="I86" i="39"/>
  <c r="M86" i="39" s="1"/>
  <c r="L169" i="39"/>
  <c r="I169" i="39"/>
  <c r="M169" i="39" s="1"/>
  <c r="L142" i="39"/>
  <c r="I142" i="39"/>
  <c r="M142" i="39" s="1"/>
  <c r="L149" i="39"/>
  <c r="I149" i="39"/>
  <c r="M149" i="39" s="1"/>
  <c r="L189" i="39"/>
  <c r="I189" i="39"/>
  <c r="M189" i="39" s="1"/>
  <c r="L129" i="39"/>
  <c r="I129" i="39"/>
  <c r="M129" i="39" s="1"/>
  <c r="L119" i="39"/>
  <c r="I119" i="39"/>
  <c r="M119" i="39" s="1"/>
  <c r="L193" i="39"/>
  <c r="I193" i="39"/>
  <c r="M193" i="39" s="1"/>
  <c r="L65" i="39"/>
  <c r="I65" i="39"/>
  <c r="M65" i="39" s="1"/>
  <c r="L72" i="39"/>
  <c r="I72" i="39"/>
  <c r="M72" i="39" s="1"/>
  <c r="L165" i="39"/>
  <c r="I165" i="39"/>
  <c r="M165" i="39" s="1"/>
  <c r="L198" i="39"/>
  <c r="I198" i="39"/>
  <c r="M198" i="39" s="1"/>
  <c r="W137" i="39"/>
  <c r="O133" i="38"/>
  <c r="W177" i="39"/>
  <c r="O173" i="38"/>
  <c r="W99" i="39"/>
  <c r="O95" i="38"/>
  <c r="W148" i="39"/>
  <c r="O144" i="38"/>
  <c r="W168" i="39"/>
  <c r="O164" i="38"/>
  <c r="W201" i="39"/>
  <c r="O197" i="38"/>
  <c r="W128" i="39"/>
  <c r="O124" i="38"/>
  <c r="W44" i="39"/>
  <c r="O40" i="38"/>
  <c r="W188" i="39"/>
  <c r="O184" i="38"/>
  <c r="O46" i="38"/>
  <c r="W50" i="39"/>
  <c r="W110" i="39"/>
  <c r="O106" i="38"/>
  <c r="W204" i="39"/>
  <c r="O200" i="38"/>
  <c r="W58" i="39"/>
  <c r="O54" i="38"/>
  <c r="W31" i="39"/>
  <c r="O27" i="38"/>
  <c r="W190" i="39"/>
  <c r="O186" i="38"/>
  <c r="W154" i="39"/>
  <c r="O150" i="38"/>
  <c r="W194" i="39"/>
  <c r="O190" i="38"/>
  <c r="W162" i="39"/>
  <c r="O158" i="38"/>
  <c r="W206" i="39"/>
  <c r="O202" i="38"/>
  <c r="W70" i="39"/>
  <c r="O66" i="38"/>
  <c r="W66" i="39"/>
  <c r="O62" i="38"/>
  <c r="W184" i="39"/>
  <c r="O180" i="38"/>
  <c r="W95" i="39"/>
  <c r="O91" i="38"/>
  <c r="W139" i="39"/>
  <c r="O135" i="38"/>
  <c r="O30" i="38"/>
  <c r="W34" i="39"/>
  <c r="W92" i="39"/>
  <c r="O88" i="38"/>
  <c r="W150" i="39"/>
  <c r="O146" i="38"/>
  <c r="O112" i="38"/>
  <c r="W116" i="39"/>
  <c r="W179" i="39"/>
  <c r="O175" i="38"/>
  <c r="O114" i="38"/>
  <c r="W118" i="39"/>
  <c r="W199" i="39"/>
  <c r="O195" i="38"/>
  <c r="W143" i="39"/>
  <c r="O139" i="38"/>
  <c r="W181" i="39"/>
  <c r="O177" i="38"/>
  <c r="W186" i="39"/>
  <c r="O182" i="38"/>
  <c r="W68" i="39"/>
  <c r="O64" i="38"/>
  <c r="W60" i="39"/>
  <c r="O56" i="38"/>
  <c r="W124" i="39"/>
  <c r="O120" i="38"/>
  <c r="O116" i="38"/>
  <c r="W120" i="39"/>
  <c r="W97" i="39"/>
  <c r="O93" i="38"/>
  <c r="W126" i="39"/>
  <c r="O122" i="38"/>
  <c r="W87" i="39"/>
  <c r="O83" i="38"/>
  <c r="W197" i="39"/>
  <c r="O193" i="38"/>
  <c r="V215" i="39"/>
  <c r="H214" i="39" s="1"/>
  <c r="I214" i="39" s="1"/>
  <c r="M214" i="39" s="1"/>
  <c r="N211" i="38"/>
  <c r="W160" i="39"/>
  <c r="O156" i="38"/>
  <c r="W166" i="39"/>
  <c r="O162" i="38"/>
  <c r="W158" i="39"/>
  <c r="O154" i="38"/>
  <c r="W73" i="39"/>
  <c r="O69" i="38"/>
  <c r="W164" i="39"/>
  <c r="O160" i="38"/>
  <c r="W130" i="39"/>
  <c r="O126" i="38"/>
  <c r="W141" i="39"/>
  <c r="O137" i="38"/>
  <c r="W156" i="39"/>
  <c r="O152" i="38"/>
  <c r="W76" i="39"/>
  <c r="O72" i="38"/>
  <c r="W146" i="39"/>
  <c r="O142" i="38"/>
  <c r="W134" i="39"/>
  <c r="O130" i="38"/>
  <c r="W62" i="39"/>
  <c r="O58" i="38"/>
  <c r="W192" i="39"/>
  <c r="O188" i="38"/>
  <c r="W85" i="39"/>
  <c r="O81" i="38"/>
  <c r="W90" i="39"/>
  <c r="O86" i="38"/>
  <c r="W152" i="39"/>
  <c r="O148" i="38"/>
  <c r="W175" i="39"/>
  <c r="O171" i="38"/>
  <c r="W112" i="39"/>
  <c r="O108" i="38"/>
  <c r="W170" i="39"/>
  <c r="O166" i="38"/>
  <c r="W172" i="39"/>
  <c r="O168" i="38"/>
  <c r="O105" i="38"/>
  <c r="W109" i="39"/>
  <c r="M63" i="38"/>
  <c r="U67" i="39"/>
  <c r="N80" i="38"/>
  <c r="V84" i="39"/>
  <c r="G84" i="39" s="1"/>
  <c r="N47" i="38"/>
  <c r="V51" i="39"/>
  <c r="G51" i="39" s="1"/>
  <c r="N85" i="38"/>
  <c r="V89" i="39"/>
  <c r="G89" i="39" s="1"/>
  <c r="N96" i="38"/>
  <c r="V100" i="39"/>
  <c r="G100" i="39" s="1"/>
  <c r="M53" i="38"/>
  <c r="U57" i="39"/>
  <c r="M61" i="38"/>
  <c r="U65" i="39"/>
  <c r="N55" i="38"/>
  <c r="V59" i="39"/>
  <c r="G59" i="39" s="1"/>
  <c r="N57" i="38"/>
  <c r="V61" i="39"/>
  <c r="G61" i="39" s="1"/>
  <c r="M90" i="38"/>
  <c r="U94" i="39"/>
  <c r="M165" i="38"/>
  <c r="U169" i="39"/>
  <c r="M34" i="38"/>
  <c r="U38" i="39"/>
  <c r="N21" i="38"/>
  <c r="V25" i="39"/>
  <c r="G25" i="39" s="1"/>
  <c r="N26" i="38"/>
  <c r="V30" i="39"/>
  <c r="G30" i="39" s="1"/>
  <c r="M103" i="38"/>
  <c r="U107" i="39"/>
  <c r="M98" i="38"/>
  <c r="U102" i="39"/>
  <c r="M129" i="38"/>
  <c r="U133" i="39"/>
  <c r="O82" i="38"/>
  <c r="W86" i="39"/>
  <c r="N41" i="38"/>
  <c r="V45" i="39"/>
  <c r="G45" i="39" s="1"/>
  <c r="N78" i="38"/>
  <c r="V82" i="39"/>
  <c r="G82" i="39" s="1"/>
  <c r="M145" i="38"/>
  <c r="U149" i="39"/>
  <c r="M176" i="38"/>
  <c r="U180" i="39"/>
  <c r="M189" i="38"/>
  <c r="U193" i="39"/>
  <c r="M196" i="38"/>
  <c r="U200" i="39"/>
  <c r="M51" i="38"/>
  <c r="U55" i="39"/>
  <c r="O134" i="38"/>
  <c r="W138" i="39"/>
  <c r="M159" i="38"/>
  <c r="U163" i="39"/>
  <c r="O43" i="38"/>
  <c r="W47" i="39"/>
  <c r="N149" i="38"/>
  <c r="V153" i="39"/>
  <c r="G153" i="39" s="1"/>
  <c r="N94" i="38"/>
  <c r="V98" i="39"/>
  <c r="G98" i="39" s="1"/>
  <c r="L19" i="38"/>
  <c r="L214" i="38" s="1"/>
  <c r="L216" i="38" s="1"/>
  <c r="T23" i="39"/>
  <c r="N123" i="38"/>
  <c r="V127" i="39"/>
  <c r="G127" i="39" s="1"/>
  <c r="N111" i="38"/>
  <c r="V115" i="39"/>
  <c r="G115" i="39" s="1"/>
  <c r="M107" i="38"/>
  <c r="U111" i="39"/>
  <c r="M210" i="38"/>
  <c r="U214" i="39"/>
  <c r="O194" i="38"/>
  <c r="W198" i="39"/>
  <c r="M68" i="38"/>
  <c r="U72" i="39"/>
  <c r="O157" i="38"/>
  <c r="W161" i="39"/>
  <c r="N199" i="38"/>
  <c r="V203" i="39"/>
  <c r="G203" i="39" s="1"/>
  <c r="M161" i="38"/>
  <c r="U165" i="39"/>
  <c r="M201" i="38"/>
  <c r="U205" i="39"/>
  <c r="O121" i="38"/>
  <c r="W125" i="39"/>
  <c r="M151" i="38"/>
  <c r="U155" i="39"/>
  <c r="O136" i="38"/>
  <c r="W140" i="39"/>
  <c r="P147" i="38"/>
  <c r="X151" i="39"/>
  <c r="M179" i="38"/>
  <c r="U183" i="39"/>
  <c r="N138" i="38"/>
  <c r="V142" i="39"/>
  <c r="G142" i="39" s="1"/>
  <c r="M163" i="38"/>
  <c r="U167" i="39"/>
  <c r="M36" i="38"/>
  <c r="U40" i="39"/>
  <c r="O125" i="38"/>
  <c r="W129" i="39"/>
  <c r="O76" i="38"/>
  <c r="W80" i="39"/>
  <c r="M71" i="38"/>
  <c r="U75" i="39"/>
  <c r="N65" i="38"/>
  <c r="V69" i="39"/>
  <c r="G69" i="39" s="1"/>
  <c r="N181" i="38"/>
  <c r="V185" i="39"/>
  <c r="G185" i="39" s="1"/>
  <c r="N45" i="38"/>
  <c r="V49" i="39"/>
  <c r="G49" i="39" s="1"/>
  <c r="N87" i="38"/>
  <c r="V91" i="39"/>
  <c r="G91" i="39" s="1"/>
  <c r="N39" i="38"/>
  <c r="V43" i="39"/>
  <c r="G43" i="39" s="1"/>
  <c r="M192" i="38"/>
  <c r="U196" i="39"/>
  <c r="N113" i="38"/>
  <c r="V117" i="39"/>
  <c r="G117" i="39" s="1"/>
  <c r="M132" i="38"/>
  <c r="U136" i="39"/>
  <c r="M49" i="38"/>
  <c r="U53" i="39"/>
  <c r="N183" i="38"/>
  <c r="V187" i="39"/>
  <c r="G187" i="39" s="1"/>
  <c r="M29" i="38"/>
  <c r="U33" i="39"/>
  <c r="N172" i="38"/>
  <c r="V176" i="39"/>
  <c r="G176" i="39" s="1"/>
  <c r="M185" i="38"/>
  <c r="U189" i="39"/>
  <c r="N23" i="38"/>
  <c r="V27" i="39"/>
  <c r="G27" i="39" s="1"/>
  <c r="M143" i="38"/>
  <c r="U147" i="39"/>
  <c r="N32" i="38"/>
  <c r="V36" i="39"/>
  <c r="G36" i="39" s="1"/>
  <c r="M174" i="38"/>
  <c r="U178" i="39"/>
  <c r="M119" i="38"/>
  <c r="U123" i="39"/>
  <c r="M141" i="38"/>
  <c r="U145" i="39"/>
  <c r="M187" i="38"/>
  <c r="U191" i="39"/>
  <c r="M155" i="38"/>
  <c r="U159" i="39"/>
  <c r="N115" i="38"/>
  <c r="V119" i="39"/>
  <c r="G119" i="39" s="1"/>
  <c r="N167" i="38"/>
  <c r="V171" i="39"/>
  <c r="G171" i="39" s="1"/>
  <c r="M170" i="38"/>
  <c r="U174" i="39"/>
  <c r="N74" i="38"/>
  <c r="V78" i="39"/>
  <c r="G78" i="39" s="1"/>
  <c r="N153" i="38"/>
  <c r="V157" i="39"/>
  <c r="G157" i="39" s="1"/>
  <c r="N100" i="38"/>
  <c r="W103" i="37"/>
  <c r="V103" i="36"/>
  <c r="W104" i="39" s="1"/>
  <c r="M92" i="38"/>
  <c r="U95" i="36"/>
  <c r="V96" i="39" s="1"/>
  <c r="G96" i="39" s="1"/>
  <c r="V95" i="37"/>
  <c r="V156" i="36"/>
  <c r="W156" i="37"/>
  <c r="W197" i="36"/>
  <c r="X197" i="37"/>
  <c r="U199" i="36"/>
  <c r="V199" i="37"/>
  <c r="U177" i="36"/>
  <c r="V177" i="37"/>
  <c r="V135" i="37"/>
  <c r="U135" i="36"/>
  <c r="W46" i="36"/>
  <c r="X46" i="37"/>
  <c r="U204" i="36"/>
  <c r="V204" i="37"/>
  <c r="U37" i="36"/>
  <c r="V37" i="37"/>
  <c r="U195" i="36"/>
  <c r="V195" i="37"/>
  <c r="V175" i="36"/>
  <c r="W175" i="37"/>
  <c r="U188" i="36"/>
  <c r="V188" i="37"/>
  <c r="U54" i="36"/>
  <c r="V54" i="37"/>
  <c r="T22" i="36"/>
  <c r="U22" i="37"/>
  <c r="V83" i="36"/>
  <c r="W83" i="37"/>
  <c r="W128" i="36"/>
  <c r="X128" i="37"/>
  <c r="V106" i="37"/>
  <c r="U106" i="36"/>
  <c r="U213" i="36"/>
  <c r="V213" i="37"/>
  <c r="U32" i="36"/>
  <c r="V32" i="37"/>
  <c r="U179" i="36"/>
  <c r="V179" i="37"/>
  <c r="X137" i="37"/>
  <c r="W137" i="36"/>
  <c r="U66" i="36"/>
  <c r="V66" i="37"/>
  <c r="V170" i="36"/>
  <c r="W170" i="37"/>
  <c r="U166" i="36"/>
  <c r="V166" i="37"/>
  <c r="U190" i="36"/>
  <c r="V190" i="37"/>
  <c r="V110" i="37"/>
  <c r="U110" i="36"/>
  <c r="W99" i="37"/>
  <c r="V99" i="36"/>
  <c r="X139" i="37"/>
  <c r="W139" i="36"/>
  <c r="U162" i="36"/>
  <c r="V162" i="37"/>
  <c r="V29" i="36"/>
  <c r="W29" i="37"/>
  <c r="V116" i="36"/>
  <c r="W116" i="37"/>
  <c r="U154" i="36"/>
  <c r="V154" i="37"/>
  <c r="V114" i="36"/>
  <c r="W114" i="37"/>
  <c r="U71" i="36"/>
  <c r="V71" i="37"/>
  <c r="V48" i="36"/>
  <c r="W48" i="37"/>
  <c r="V126" i="36"/>
  <c r="W126" i="37"/>
  <c r="U168" i="36"/>
  <c r="V168" i="37"/>
  <c r="V26" i="36"/>
  <c r="W26" i="37"/>
  <c r="V24" i="36"/>
  <c r="W24" i="37"/>
  <c r="U146" i="36"/>
  <c r="V146" i="37"/>
  <c r="U158" i="36"/>
  <c r="V158" i="37"/>
  <c r="V44" i="36"/>
  <c r="W44" i="37"/>
  <c r="W160" i="36"/>
  <c r="X160" i="37"/>
  <c r="V42" i="36"/>
  <c r="W42" i="37"/>
  <c r="V118" i="36"/>
  <c r="W118" i="37"/>
  <c r="X150" i="36"/>
  <c r="Y150" i="37"/>
  <c r="U192" i="36"/>
  <c r="V192" i="37"/>
  <c r="U132" i="36"/>
  <c r="V132" i="37"/>
  <c r="U64" i="36"/>
  <c r="V64" i="37"/>
  <c r="V90" i="36"/>
  <c r="W90" i="37"/>
  <c r="V144" i="37"/>
  <c r="U144" i="36"/>
  <c r="V81" i="36"/>
  <c r="W81" i="37"/>
  <c r="V184" i="36"/>
  <c r="W184" i="37"/>
  <c r="W79" i="36"/>
  <c r="X79" i="37"/>
  <c r="U93" i="36"/>
  <c r="V93" i="37"/>
  <c r="U148" i="36"/>
  <c r="V148" i="37"/>
  <c r="V97" i="36"/>
  <c r="W97" i="37"/>
  <c r="V141" i="36"/>
  <c r="W141" i="37"/>
  <c r="V152" i="36"/>
  <c r="W152" i="37"/>
  <c r="U122" i="36"/>
  <c r="V122" i="37"/>
  <c r="U74" i="36"/>
  <c r="V74" i="37"/>
  <c r="V50" i="36"/>
  <c r="W50" i="37"/>
  <c r="U164" i="36"/>
  <c r="V164" i="37"/>
  <c r="U56" i="36"/>
  <c r="V56" i="37"/>
  <c r="U173" i="36"/>
  <c r="V173" i="37"/>
  <c r="W124" i="36"/>
  <c r="X124" i="37"/>
  <c r="V202" i="36"/>
  <c r="W202" i="37"/>
  <c r="W68" i="37"/>
  <c r="V68" i="36"/>
  <c r="U52" i="36"/>
  <c r="V52" i="37"/>
  <c r="V35" i="36"/>
  <c r="W35" i="37"/>
  <c r="W85" i="36"/>
  <c r="X85" i="37"/>
  <c r="V186" i="36"/>
  <c r="W186" i="37"/>
  <c r="X108" i="37"/>
  <c r="W108" i="36"/>
  <c r="V101" i="37"/>
  <c r="U101" i="36"/>
  <c r="V77" i="36"/>
  <c r="W77" i="37"/>
  <c r="U39" i="36"/>
  <c r="V39" i="37"/>
  <c r="V88" i="36"/>
  <c r="W88" i="37"/>
  <c r="U182" i="36"/>
  <c r="V182" i="37"/>
  <c r="V60" i="36"/>
  <c r="W60" i="37"/>
  <c r="V58" i="36"/>
  <c r="W58" i="37"/>
  <c r="R101" i="20"/>
  <c r="Q102" i="20"/>
  <c r="Q108" i="20" s="1"/>
  <c r="X166" i="39" l="1"/>
  <c r="P162" i="38"/>
  <c r="X199" i="39"/>
  <c r="P195" i="38"/>
  <c r="X201" i="39"/>
  <c r="P197" i="38"/>
  <c r="X90" i="39"/>
  <c r="P86" i="38"/>
  <c r="X120" i="39"/>
  <c r="P116" i="38"/>
  <c r="X92" i="39"/>
  <c r="P88" i="38"/>
  <c r="X124" i="39"/>
  <c r="P120" i="38"/>
  <c r="P30" i="38"/>
  <c r="X34" i="39"/>
  <c r="X154" i="39"/>
  <c r="P150" i="38"/>
  <c r="P46" i="38"/>
  <c r="X50" i="39"/>
  <c r="X76" i="39"/>
  <c r="P72" i="38"/>
  <c r="X85" i="39"/>
  <c r="P81" i="38"/>
  <c r="X160" i="39"/>
  <c r="P156" i="38"/>
  <c r="X60" i="39"/>
  <c r="P56" i="38"/>
  <c r="P114" i="38"/>
  <c r="X118" i="39"/>
  <c r="X139" i="39"/>
  <c r="P135" i="38"/>
  <c r="X156" i="39"/>
  <c r="P152" i="38"/>
  <c r="X148" i="39"/>
  <c r="P144" i="38"/>
  <c r="X168" i="39"/>
  <c r="P164" i="38"/>
  <c r="X95" i="39"/>
  <c r="P91" i="38"/>
  <c r="X190" i="39"/>
  <c r="P186" i="38"/>
  <c r="X172" i="39"/>
  <c r="P168" i="38"/>
  <c r="X141" i="39"/>
  <c r="P137" i="38"/>
  <c r="X146" i="39"/>
  <c r="P142" i="38"/>
  <c r="X184" i="39"/>
  <c r="P180" i="38"/>
  <c r="X62" i="39"/>
  <c r="P58" i="38"/>
  <c r="W215" i="39"/>
  <c r="O211" i="38"/>
  <c r="X68" i="39"/>
  <c r="P64" i="38"/>
  <c r="X170" i="39"/>
  <c r="P166" i="38"/>
  <c r="X99" i="39"/>
  <c r="P95" i="38"/>
  <c r="X130" i="39"/>
  <c r="P126" i="38"/>
  <c r="X179" i="39"/>
  <c r="P175" i="38"/>
  <c r="X31" i="39"/>
  <c r="P27" i="38"/>
  <c r="X192" i="39"/>
  <c r="P188" i="38"/>
  <c r="X197" i="39"/>
  <c r="P193" i="38"/>
  <c r="X66" i="39"/>
  <c r="P62" i="38"/>
  <c r="X188" i="39"/>
  <c r="P184" i="38"/>
  <c r="X177" i="39"/>
  <c r="P173" i="38"/>
  <c r="X164" i="39"/>
  <c r="P160" i="38"/>
  <c r="X186" i="39"/>
  <c r="P182" i="38"/>
  <c r="X116" i="39"/>
  <c r="P112" i="38"/>
  <c r="X112" i="39"/>
  <c r="P108" i="38"/>
  <c r="X70" i="39"/>
  <c r="P66" i="38"/>
  <c r="X87" i="39"/>
  <c r="P83" i="38"/>
  <c r="X206" i="39"/>
  <c r="P202" i="38"/>
  <c r="X73" i="39"/>
  <c r="P69" i="38"/>
  <c r="X181" i="39"/>
  <c r="P177" i="38"/>
  <c r="X44" i="39"/>
  <c r="P40" i="38"/>
  <c r="X134" i="39"/>
  <c r="P130" i="38"/>
  <c r="X126" i="39"/>
  <c r="P122" i="38"/>
  <c r="X58" i="39"/>
  <c r="P54" i="38"/>
  <c r="X137" i="39"/>
  <c r="P133" i="38"/>
  <c r="X162" i="39"/>
  <c r="P158" i="38"/>
  <c r="X158" i="39"/>
  <c r="P154" i="38"/>
  <c r="X143" i="39"/>
  <c r="P139" i="38"/>
  <c r="X128" i="39"/>
  <c r="P124" i="38"/>
  <c r="X97" i="39"/>
  <c r="P93" i="38"/>
  <c r="X204" i="39"/>
  <c r="P200" i="38"/>
  <c r="X175" i="39"/>
  <c r="P171" i="38"/>
  <c r="X194" i="39"/>
  <c r="P190" i="38"/>
  <c r="X150" i="39"/>
  <c r="P146" i="38"/>
  <c r="X152" i="39"/>
  <c r="P148" i="38"/>
  <c r="X110" i="39"/>
  <c r="P106" i="38"/>
  <c r="N107" i="38"/>
  <c r="V111" i="39"/>
  <c r="G111" i="39" s="1"/>
  <c r="N174" i="38"/>
  <c r="V178" i="39"/>
  <c r="G178" i="39" s="1"/>
  <c r="N196" i="38"/>
  <c r="V200" i="39"/>
  <c r="G200" i="39" s="1"/>
  <c r="O94" i="38"/>
  <c r="W98" i="39"/>
  <c r="N192" i="38"/>
  <c r="V196" i="39"/>
  <c r="G196" i="39" s="1"/>
  <c r="P194" i="38"/>
  <c r="X198" i="39"/>
  <c r="P105" i="38"/>
  <c r="X109" i="39"/>
  <c r="O41" i="38"/>
  <c r="W45" i="39"/>
  <c r="P121" i="38"/>
  <c r="X125" i="39"/>
  <c r="O74" i="38"/>
  <c r="W78" i="39"/>
  <c r="O181" i="38"/>
  <c r="W185" i="39"/>
  <c r="N189" i="38"/>
  <c r="V193" i="39"/>
  <c r="G193" i="39" s="1"/>
  <c r="N68" i="38"/>
  <c r="V72" i="39"/>
  <c r="G72" i="39" s="1"/>
  <c r="P125" i="38"/>
  <c r="X129" i="39"/>
  <c r="O153" i="38"/>
  <c r="W157" i="39"/>
  <c r="N36" i="38"/>
  <c r="V40" i="39"/>
  <c r="G40" i="39" s="1"/>
  <c r="O172" i="38"/>
  <c r="W176" i="39"/>
  <c r="N187" i="38"/>
  <c r="V191" i="39"/>
  <c r="G191" i="39" s="1"/>
  <c r="N29" i="38"/>
  <c r="V33" i="39"/>
  <c r="G33" i="39" s="1"/>
  <c r="N143" i="38"/>
  <c r="V147" i="39"/>
  <c r="G147" i="39" s="1"/>
  <c r="N151" i="38"/>
  <c r="V155" i="39"/>
  <c r="G155" i="39" s="1"/>
  <c r="N163" i="38"/>
  <c r="V167" i="39"/>
  <c r="G167" i="39" s="1"/>
  <c r="N34" i="38"/>
  <c r="V38" i="39"/>
  <c r="G38" i="39" s="1"/>
  <c r="N170" i="38"/>
  <c r="V174" i="39"/>
  <c r="G174" i="39" s="1"/>
  <c r="N141" i="38"/>
  <c r="V145" i="39"/>
  <c r="G145" i="39" s="1"/>
  <c r="Q147" i="38"/>
  <c r="Y151" i="39"/>
  <c r="O113" i="38"/>
  <c r="W117" i="39"/>
  <c r="N103" i="38"/>
  <c r="V107" i="39"/>
  <c r="G107" i="39" s="1"/>
  <c r="P82" i="38"/>
  <c r="X86" i="39"/>
  <c r="O21" i="38"/>
  <c r="W25" i="39"/>
  <c r="N145" i="38"/>
  <c r="V149" i="39"/>
  <c r="G149" i="39" s="1"/>
  <c r="N98" i="38"/>
  <c r="V102" i="39"/>
  <c r="G102" i="39" s="1"/>
  <c r="O111" i="38"/>
  <c r="W115" i="39"/>
  <c r="O32" i="38"/>
  <c r="W36" i="39"/>
  <c r="N161" i="38"/>
  <c r="V165" i="39"/>
  <c r="G165" i="39" s="1"/>
  <c r="O115" i="38"/>
  <c r="W119" i="39"/>
  <c r="O26" i="38"/>
  <c r="W30" i="39"/>
  <c r="O80" i="38"/>
  <c r="W84" i="39"/>
  <c r="O55" i="38"/>
  <c r="W59" i="39"/>
  <c r="O23" i="38"/>
  <c r="W27" i="39"/>
  <c r="O167" i="38"/>
  <c r="W171" i="39"/>
  <c r="O183" i="38"/>
  <c r="W187" i="39"/>
  <c r="O47" i="38"/>
  <c r="W51" i="39"/>
  <c r="O87" i="38"/>
  <c r="W91" i="39"/>
  <c r="N165" i="38"/>
  <c r="V169" i="39"/>
  <c r="G169" i="39" s="1"/>
  <c r="N63" i="38"/>
  <c r="V67" i="39"/>
  <c r="G67" i="39" s="1"/>
  <c r="M19" i="38"/>
  <c r="M214" i="38" s="1"/>
  <c r="M216" i="38" s="1"/>
  <c r="U23" i="39"/>
  <c r="N201" i="38"/>
  <c r="V205" i="39"/>
  <c r="G205" i="39" s="1"/>
  <c r="N185" i="38"/>
  <c r="V189" i="39"/>
  <c r="G189" i="39" s="1"/>
  <c r="N159" i="38"/>
  <c r="V163" i="39"/>
  <c r="G163" i="39" s="1"/>
  <c r="P136" i="38"/>
  <c r="X140" i="39"/>
  <c r="O123" i="38"/>
  <c r="W127" i="39"/>
  <c r="O57" i="38"/>
  <c r="W61" i="39"/>
  <c r="O39" i="38"/>
  <c r="W43" i="39"/>
  <c r="O65" i="38"/>
  <c r="W69" i="39"/>
  <c r="P134" i="38"/>
  <c r="X138" i="39"/>
  <c r="N90" i="38"/>
  <c r="V94" i="39"/>
  <c r="G94" i="39" s="1"/>
  <c r="O78" i="38"/>
  <c r="W82" i="39"/>
  <c r="N53" i="38"/>
  <c r="V57" i="39"/>
  <c r="G57" i="39" s="1"/>
  <c r="N49" i="38"/>
  <c r="V53" i="39"/>
  <c r="G53" i="39" s="1"/>
  <c r="N119" i="38"/>
  <c r="V123" i="39"/>
  <c r="G123" i="39" s="1"/>
  <c r="N51" i="38"/>
  <c r="V55" i="39"/>
  <c r="G55" i="39" s="1"/>
  <c r="P43" i="38"/>
  <c r="X47" i="39"/>
  <c r="N155" i="38"/>
  <c r="V159" i="39"/>
  <c r="G159" i="39" s="1"/>
  <c r="O96" i="38"/>
  <c r="W100" i="39"/>
  <c r="N132" i="38"/>
  <c r="V136" i="39"/>
  <c r="G136" i="39" s="1"/>
  <c r="N210" i="38"/>
  <c r="V214" i="39"/>
  <c r="G214" i="39" s="1"/>
  <c r="N71" i="38"/>
  <c r="V75" i="39"/>
  <c r="G75" i="39" s="1"/>
  <c r="O149" i="38"/>
  <c r="W153" i="39"/>
  <c r="N61" i="38"/>
  <c r="V65" i="39"/>
  <c r="G65" i="39" s="1"/>
  <c r="P157" i="38"/>
  <c r="X161" i="39"/>
  <c r="P76" i="38"/>
  <c r="X80" i="39"/>
  <c r="N179" i="38"/>
  <c r="V183" i="39"/>
  <c r="G183" i="39" s="1"/>
  <c r="O85" i="38"/>
  <c r="W89" i="39"/>
  <c r="N129" i="38"/>
  <c r="V133" i="39"/>
  <c r="G133" i="39" s="1"/>
  <c r="N176" i="38"/>
  <c r="V180" i="39"/>
  <c r="G180" i="39" s="1"/>
  <c r="O45" i="38"/>
  <c r="W49" i="39"/>
  <c r="O199" i="38"/>
  <c r="W203" i="39"/>
  <c r="O138" i="38"/>
  <c r="W142" i="39"/>
  <c r="N92" i="38"/>
  <c r="W95" i="37"/>
  <c r="V95" i="36"/>
  <c r="W96" i="39" s="1"/>
  <c r="O100" i="38"/>
  <c r="W103" i="36"/>
  <c r="X104" i="39" s="1"/>
  <c r="X103" i="37"/>
  <c r="W24" i="36"/>
  <c r="X24" i="37"/>
  <c r="V182" i="36"/>
  <c r="W182" i="37"/>
  <c r="W175" i="36"/>
  <c r="X175" i="37"/>
  <c r="V132" i="36"/>
  <c r="W132" i="37"/>
  <c r="Y108" i="37"/>
  <c r="X108" i="36"/>
  <c r="W141" i="36"/>
  <c r="X141" i="37"/>
  <c r="X160" i="36"/>
  <c r="Y160" i="37"/>
  <c r="V74" i="36"/>
  <c r="W74" i="37"/>
  <c r="V179" i="36"/>
  <c r="W179" i="37"/>
  <c r="W26" i="36"/>
  <c r="X26" i="37"/>
  <c r="W126" i="36"/>
  <c r="X126" i="37"/>
  <c r="V166" i="36"/>
  <c r="W166" i="37"/>
  <c r="W83" i="36"/>
  <c r="X83" i="37"/>
  <c r="V195" i="36"/>
  <c r="W195" i="37"/>
  <c r="X46" i="36"/>
  <c r="Y46" i="37"/>
  <c r="W135" i="37"/>
  <c r="V135" i="36"/>
  <c r="W202" i="36"/>
  <c r="X202" i="37"/>
  <c r="V192" i="36"/>
  <c r="W192" i="37"/>
  <c r="V168" i="36"/>
  <c r="W168" i="37"/>
  <c r="V32" i="36"/>
  <c r="W32" i="37"/>
  <c r="W88" i="36"/>
  <c r="X88" i="37"/>
  <c r="W97" i="36"/>
  <c r="X97" i="37"/>
  <c r="W90" i="36"/>
  <c r="X90" i="37"/>
  <c r="X99" i="37"/>
  <c r="W99" i="36"/>
  <c r="X48" i="37"/>
  <c r="W48" i="36"/>
  <c r="V213" i="36"/>
  <c r="W213" i="37"/>
  <c r="U22" i="36"/>
  <c r="V22" i="37"/>
  <c r="W186" i="36"/>
  <c r="X186" i="37"/>
  <c r="X124" i="36"/>
  <c r="Y124" i="37"/>
  <c r="V164" i="36"/>
  <c r="W164" i="37"/>
  <c r="W106" i="37"/>
  <c r="V106" i="36"/>
  <c r="W170" i="36"/>
  <c r="X170" i="37"/>
  <c r="V173" i="36"/>
  <c r="W173" i="37"/>
  <c r="V148" i="36"/>
  <c r="W148" i="37"/>
  <c r="X85" i="36"/>
  <c r="Y85" i="37"/>
  <c r="W50" i="36"/>
  <c r="X50" i="37"/>
  <c r="V93" i="36"/>
  <c r="W93" i="37"/>
  <c r="Y150" i="36"/>
  <c r="Z150" i="37"/>
  <c r="V66" i="36"/>
  <c r="W66" i="37"/>
  <c r="W110" i="37"/>
  <c r="V110" i="36"/>
  <c r="V71" i="36"/>
  <c r="W71" i="37"/>
  <c r="W35" i="36"/>
  <c r="X35" i="37"/>
  <c r="X79" i="36"/>
  <c r="Y79" i="37"/>
  <c r="V64" i="36"/>
  <c r="W64" i="37"/>
  <c r="W118" i="36"/>
  <c r="X118" i="37"/>
  <c r="W114" i="36"/>
  <c r="X114" i="37"/>
  <c r="V54" i="36"/>
  <c r="W54" i="37"/>
  <c r="V37" i="36"/>
  <c r="W37" i="37"/>
  <c r="V177" i="36"/>
  <c r="W177" i="37"/>
  <c r="V199" i="36"/>
  <c r="W199" i="37"/>
  <c r="W58" i="36"/>
  <c r="X58" i="37"/>
  <c r="V52" i="36"/>
  <c r="W52" i="37"/>
  <c r="Y137" i="37"/>
  <c r="X137" i="36"/>
  <c r="V154" i="36"/>
  <c r="W154" i="37"/>
  <c r="V122" i="36"/>
  <c r="W122" i="37"/>
  <c r="X197" i="36"/>
  <c r="Y197" i="37"/>
  <c r="W184" i="36"/>
  <c r="X184" i="37"/>
  <c r="W152" i="36"/>
  <c r="X152" i="37"/>
  <c r="W81" i="36"/>
  <c r="X81" i="37"/>
  <c r="W42" i="36"/>
  <c r="X42" i="37"/>
  <c r="W44" i="36"/>
  <c r="X44" i="37"/>
  <c r="X128" i="36"/>
  <c r="Y128" i="37"/>
  <c r="V158" i="36"/>
  <c r="W158" i="37"/>
  <c r="X68" i="37"/>
  <c r="W68" i="36"/>
  <c r="W29" i="36"/>
  <c r="X29" i="37"/>
  <c r="V190" i="36"/>
  <c r="W190" i="37"/>
  <c r="V204" i="36"/>
  <c r="W204" i="37"/>
  <c r="V146" i="36"/>
  <c r="W146" i="37"/>
  <c r="W116" i="36"/>
  <c r="X116" i="37"/>
  <c r="V56" i="36"/>
  <c r="W56" i="37"/>
  <c r="W144" i="37"/>
  <c r="V144" i="36"/>
  <c r="V162" i="36"/>
  <c r="W162" i="37"/>
  <c r="V188" i="36"/>
  <c r="W188" i="37"/>
  <c r="W77" i="36"/>
  <c r="X77" i="37"/>
  <c r="Y139" i="37"/>
  <c r="X139" i="36"/>
  <c r="V39" i="36"/>
  <c r="W39" i="37"/>
  <c r="W101" i="37"/>
  <c r="V101" i="36"/>
  <c r="W60" i="36"/>
  <c r="X60" i="37"/>
  <c r="W156" i="36"/>
  <c r="X156" i="37"/>
  <c r="S101" i="20"/>
  <c r="R102" i="20"/>
  <c r="R108" i="20" s="1"/>
  <c r="Y137" i="39" l="1"/>
  <c r="Q133" i="38"/>
  <c r="Y146" i="39"/>
  <c r="Q142" i="38"/>
  <c r="Y60" i="39"/>
  <c r="Q56" i="38"/>
  <c r="Y186" i="39"/>
  <c r="Q182" i="38"/>
  <c r="Y179" i="39"/>
  <c r="Q175" i="38"/>
  <c r="Y58" i="39"/>
  <c r="Q54" i="38"/>
  <c r="Y160" i="39"/>
  <c r="Q156" i="38"/>
  <c r="Y87" i="39"/>
  <c r="Q83" i="38"/>
  <c r="Y164" i="39"/>
  <c r="Q160" i="38"/>
  <c r="Y130" i="39"/>
  <c r="Q126" i="38"/>
  <c r="Y141" i="39"/>
  <c r="Q137" i="38"/>
  <c r="Y126" i="39"/>
  <c r="Q122" i="38"/>
  <c r="Y175" i="39"/>
  <c r="Q171" i="38"/>
  <c r="Y177" i="39"/>
  <c r="Q173" i="38"/>
  <c r="Y134" i="39"/>
  <c r="Q130" i="38"/>
  <c r="Y168" i="39"/>
  <c r="Q164" i="38"/>
  <c r="Y204" i="39"/>
  <c r="Q200" i="38"/>
  <c r="Y99" i="39"/>
  <c r="Q95" i="38"/>
  <c r="Y85" i="39"/>
  <c r="Q81" i="38"/>
  <c r="Y148" i="39"/>
  <c r="Q144" i="38"/>
  <c r="Y110" i="39"/>
  <c r="Q106" i="38"/>
  <c r="Y97" i="39"/>
  <c r="Q93" i="38"/>
  <c r="Y170" i="39"/>
  <c r="Q166" i="38"/>
  <c r="Y44" i="39"/>
  <c r="Q40" i="38"/>
  <c r="Y172" i="39"/>
  <c r="Q168" i="38"/>
  <c r="Y92" i="39"/>
  <c r="Q88" i="38"/>
  <c r="Y188" i="39"/>
  <c r="Q184" i="38"/>
  <c r="Y76" i="39"/>
  <c r="Q72" i="38"/>
  <c r="Y181" i="39"/>
  <c r="Q177" i="38"/>
  <c r="Y190" i="39"/>
  <c r="Q186" i="38"/>
  <c r="Q116" i="38"/>
  <c r="Y120" i="39"/>
  <c r="Y66" i="39"/>
  <c r="Q62" i="38"/>
  <c r="Q46" i="38"/>
  <c r="Y50" i="39"/>
  <c r="Y68" i="39"/>
  <c r="Q64" i="38"/>
  <c r="Y70" i="39"/>
  <c r="Q66" i="38"/>
  <c r="X215" i="39"/>
  <c r="P211" i="38"/>
  <c r="Y156" i="39"/>
  <c r="Q152" i="38"/>
  <c r="Y152" i="39"/>
  <c r="Q148" i="38"/>
  <c r="Y73" i="39"/>
  <c r="Q69" i="38"/>
  <c r="Y95" i="39"/>
  <c r="Q91" i="38"/>
  <c r="Y90" i="39"/>
  <c r="Q86" i="38"/>
  <c r="Y143" i="39"/>
  <c r="Q139" i="38"/>
  <c r="Y197" i="39"/>
  <c r="Q193" i="38"/>
  <c r="Y154" i="39"/>
  <c r="Q150" i="38"/>
  <c r="Y62" i="39"/>
  <c r="Q58" i="38"/>
  <c r="Y150" i="39"/>
  <c r="Q146" i="38"/>
  <c r="Y206" i="39"/>
  <c r="Q202" i="38"/>
  <c r="Y201" i="39"/>
  <c r="Q197" i="38"/>
  <c r="Y158" i="39"/>
  <c r="Q154" i="38"/>
  <c r="Y112" i="39"/>
  <c r="Q108" i="38"/>
  <c r="Y139" i="39"/>
  <c r="Q135" i="38"/>
  <c r="Q30" i="38"/>
  <c r="Y34" i="39"/>
  <c r="Y128" i="39"/>
  <c r="Q124" i="38"/>
  <c r="Y192" i="39"/>
  <c r="Q188" i="38"/>
  <c r="Y199" i="39"/>
  <c r="Q195" i="38"/>
  <c r="Y162" i="39"/>
  <c r="Q158" i="38"/>
  <c r="Y184" i="39"/>
  <c r="Q180" i="38"/>
  <c r="Q114" i="38"/>
  <c r="Y118" i="39"/>
  <c r="Y194" i="39"/>
  <c r="Q190" i="38"/>
  <c r="Q112" i="38"/>
  <c r="Y116" i="39"/>
  <c r="Y31" i="39"/>
  <c r="Q27" i="38"/>
  <c r="Y124" i="39"/>
  <c r="Q120" i="38"/>
  <c r="Y166" i="39"/>
  <c r="Q162" i="38"/>
  <c r="N19" i="38"/>
  <c r="N214" i="38" s="1"/>
  <c r="N216" i="38" s="1"/>
  <c r="V23" i="39"/>
  <c r="G23" i="39" s="1"/>
  <c r="O176" i="38"/>
  <c r="W180" i="39"/>
  <c r="O179" i="38"/>
  <c r="W183" i="39"/>
  <c r="O36" i="38"/>
  <c r="W40" i="39"/>
  <c r="O210" i="38"/>
  <c r="W214" i="39"/>
  <c r="P85" i="38"/>
  <c r="X89" i="39"/>
  <c r="P21" i="38"/>
  <c r="X25" i="39"/>
  <c r="Q136" i="38"/>
  <c r="Y140" i="39"/>
  <c r="O143" i="38"/>
  <c r="W147" i="39"/>
  <c r="O201" i="38"/>
  <c r="W205" i="39"/>
  <c r="O174" i="38"/>
  <c r="W178" i="39"/>
  <c r="O29" i="38"/>
  <c r="W33" i="39"/>
  <c r="O107" i="38"/>
  <c r="W111" i="39"/>
  <c r="O151" i="38"/>
  <c r="W155" i="39"/>
  <c r="P45" i="38"/>
  <c r="X49" i="39"/>
  <c r="P26" i="38"/>
  <c r="X30" i="39"/>
  <c r="O34" i="38"/>
  <c r="W38" i="39"/>
  <c r="O63" i="38"/>
  <c r="W67" i="39"/>
  <c r="P65" i="38"/>
  <c r="X69" i="39"/>
  <c r="O187" i="38"/>
  <c r="W191" i="39"/>
  <c r="O51" i="38"/>
  <c r="W55" i="39"/>
  <c r="O165" i="38"/>
  <c r="W169" i="39"/>
  <c r="O71" i="38"/>
  <c r="W75" i="39"/>
  <c r="O189" i="38"/>
  <c r="W193" i="39"/>
  <c r="P74" i="38"/>
  <c r="X78" i="39"/>
  <c r="P96" i="38"/>
  <c r="X100" i="39"/>
  <c r="O155" i="38"/>
  <c r="W159" i="39"/>
  <c r="O145" i="38"/>
  <c r="W149" i="39"/>
  <c r="P199" i="38"/>
  <c r="X203" i="39"/>
  <c r="Q157" i="38"/>
  <c r="Y161" i="39"/>
  <c r="P111" i="38"/>
  <c r="X115" i="39"/>
  <c r="Q134" i="38"/>
  <c r="Y138" i="39"/>
  <c r="O170" i="38"/>
  <c r="W174" i="39"/>
  <c r="P138" i="38"/>
  <c r="X142" i="39"/>
  <c r="P115" i="38"/>
  <c r="X119" i="39"/>
  <c r="O132" i="38"/>
  <c r="W136" i="39"/>
  <c r="Q105" i="38"/>
  <c r="Y109" i="39"/>
  <c r="P181" i="38"/>
  <c r="X185" i="39"/>
  <c r="O61" i="38"/>
  <c r="W65" i="39"/>
  <c r="Q43" i="38"/>
  <c r="Y47" i="39"/>
  <c r="O159" i="38"/>
  <c r="W163" i="39"/>
  <c r="Q194" i="38"/>
  <c r="Y198" i="39"/>
  <c r="O185" i="38"/>
  <c r="W189" i="39"/>
  <c r="R147" i="38"/>
  <c r="Z151" i="39"/>
  <c r="Q125" i="38"/>
  <c r="Y129" i="39"/>
  <c r="O49" i="38"/>
  <c r="W53" i="39"/>
  <c r="P55" i="38"/>
  <c r="X59" i="39"/>
  <c r="O90" i="38"/>
  <c r="W94" i="39"/>
  <c r="P87" i="38"/>
  <c r="X91" i="39"/>
  <c r="O192" i="38"/>
  <c r="W196" i="39"/>
  <c r="O129" i="38"/>
  <c r="W133" i="39"/>
  <c r="P153" i="38"/>
  <c r="X157" i="39"/>
  <c r="P167" i="38"/>
  <c r="X171" i="39"/>
  <c r="O141" i="38"/>
  <c r="W145" i="39"/>
  <c r="O103" i="38"/>
  <c r="W107" i="39"/>
  <c r="P47" i="38"/>
  <c r="X51" i="39"/>
  <c r="P80" i="38"/>
  <c r="X84" i="39"/>
  <c r="Q76" i="38"/>
  <c r="Y80" i="39"/>
  <c r="P32" i="38"/>
  <c r="X36" i="39"/>
  <c r="P41" i="38"/>
  <c r="X45" i="39"/>
  <c r="P94" i="38"/>
  <c r="X98" i="39"/>
  <c r="O119" i="38"/>
  <c r="W123" i="39"/>
  <c r="P57" i="38"/>
  <c r="X61" i="39"/>
  <c r="O68" i="38"/>
  <c r="W72" i="39"/>
  <c r="Q82" i="38"/>
  <c r="Y86" i="39"/>
  <c r="O161" i="38"/>
  <c r="W165" i="39"/>
  <c r="O163" i="38"/>
  <c r="W167" i="39"/>
  <c r="P172" i="38"/>
  <c r="X176" i="39"/>
  <c r="O53" i="38"/>
  <c r="W57" i="39"/>
  <c r="O98" i="38"/>
  <c r="W102" i="39"/>
  <c r="P123" i="38"/>
  <c r="X127" i="39"/>
  <c r="P39" i="38"/>
  <c r="X43" i="39"/>
  <c r="P78" i="38"/>
  <c r="X82" i="39"/>
  <c r="Q121" i="38"/>
  <c r="Y125" i="39"/>
  <c r="P113" i="38"/>
  <c r="X117" i="39"/>
  <c r="P149" i="38"/>
  <c r="X153" i="39"/>
  <c r="O196" i="38"/>
  <c r="W200" i="39"/>
  <c r="P183" i="38"/>
  <c r="X187" i="39"/>
  <c r="P23" i="38"/>
  <c r="X27" i="39"/>
  <c r="P100" i="38"/>
  <c r="Y103" i="37"/>
  <c r="X103" i="36"/>
  <c r="Y104" i="39" s="1"/>
  <c r="O92" i="38"/>
  <c r="X95" i="37"/>
  <c r="W95" i="36"/>
  <c r="X96" i="39" s="1"/>
  <c r="W39" i="36"/>
  <c r="X39" i="37"/>
  <c r="X101" i="37"/>
  <c r="W101" i="36"/>
  <c r="X29" i="36"/>
  <c r="Y29" i="37"/>
  <c r="X60" i="36"/>
  <c r="Y60" i="37"/>
  <c r="Y128" i="36"/>
  <c r="Z128" i="37"/>
  <c r="W199" i="36"/>
  <c r="X199" i="37"/>
  <c r="W164" i="36"/>
  <c r="X164" i="37"/>
  <c r="Y99" i="37"/>
  <c r="X99" i="36"/>
  <c r="W195" i="36"/>
  <c r="X195" i="37"/>
  <c r="W146" i="36"/>
  <c r="X146" i="37"/>
  <c r="X44" i="36"/>
  <c r="Y44" i="37"/>
  <c r="X110" i="37"/>
  <c r="W110" i="36"/>
  <c r="Y124" i="36"/>
  <c r="Z124" i="37"/>
  <c r="X83" i="36"/>
  <c r="Y83" i="37"/>
  <c r="W74" i="36"/>
  <c r="X74" i="37"/>
  <c r="X77" i="36"/>
  <c r="Y77" i="37"/>
  <c r="X118" i="36"/>
  <c r="Y118" i="37"/>
  <c r="X186" i="36"/>
  <c r="Y186" i="37"/>
  <c r="X88" i="36"/>
  <c r="Y88" i="37"/>
  <c r="W166" i="36"/>
  <c r="X166" i="37"/>
  <c r="W204" i="36"/>
  <c r="X204" i="37"/>
  <c r="X50" i="36"/>
  <c r="Y50" i="37"/>
  <c r="X42" i="36"/>
  <c r="Y42" i="37"/>
  <c r="Z137" i="37"/>
  <c r="Y137" i="36"/>
  <c r="W182" i="36"/>
  <c r="X182" i="37"/>
  <c r="W93" i="36"/>
  <c r="X93" i="37"/>
  <c r="W190" i="36"/>
  <c r="X190" i="37"/>
  <c r="Y85" i="36"/>
  <c r="Z85" i="37"/>
  <c r="W64" i="36"/>
  <c r="X64" i="37"/>
  <c r="W32" i="36"/>
  <c r="X32" i="37"/>
  <c r="X126" i="36"/>
  <c r="Y126" i="37"/>
  <c r="Y160" i="36"/>
  <c r="Z160" i="37"/>
  <c r="X141" i="36"/>
  <c r="Y141" i="37"/>
  <c r="X90" i="36"/>
  <c r="Y90" i="37"/>
  <c r="Z108" i="37"/>
  <c r="Y108" i="36"/>
  <c r="Y79" i="36"/>
  <c r="Z79" i="37"/>
  <c r="W168" i="36"/>
  <c r="X168" i="37"/>
  <c r="X26" i="36"/>
  <c r="Y26" i="37"/>
  <c r="X24" i="36"/>
  <c r="Y24" i="37"/>
  <c r="X116" i="36"/>
  <c r="Y116" i="37"/>
  <c r="V22" i="36"/>
  <c r="W22" i="37"/>
  <c r="Y68" i="37"/>
  <c r="X68" i="36"/>
  <c r="X152" i="36"/>
  <c r="Y152" i="37"/>
  <c r="X156" i="36"/>
  <c r="Y156" i="37"/>
  <c r="X184" i="36"/>
  <c r="Y184" i="37"/>
  <c r="W52" i="36"/>
  <c r="X52" i="37"/>
  <c r="W148" i="36"/>
  <c r="X148" i="37"/>
  <c r="W192" i="36"/>
  <c r="X192" i="37"/>
  <c r="W66" i="36"/>
  <c r="X66" i="37"/>
  <c r="W213" i="36"/>
  <c r="X213" i="37"/>
  <c r="X97" i="36"/>
  <c r="Y97" i="37"/>
  <c r="Z139" i="37"/>
  <c r="Y139" i="36"/>
  <c r="W177" i="36"/>
  <c r="X177" i="37"/>
  <c r="X35" i="36"/>
  <c r="Y35" i="37"/>
  <c r="W173" i="36"/>
  <c r="X173" i="37"/>
  <c r="X202" i="36"/>
  <c r="Y202" i="37"/>
  <c r="X58" i="36"/>
  <c r="Y58" i="37"/>
  <c r="X170" i="36"/>
  <c r="Y170" i="37"/>
  <c r="W179" i="36"/>
  <c r="X179" i="37"/>
  <c r="X144" i="37"/>
  <c r="W144" i="36"/>
  <c r="W158" i="36"/>
  <c r="X158" i="37"/>
  <c r="X135" i="37"/>
  <c r="W135" i="36"/>
  <c r="X48" i="36"/>
  <c r="Y48" i="37"/>
  <c r="W132" i="36"/>
  <c r="X132" i="37"/>
  <c r="Y197" i="36"/>
  <c r="Z197" i="37"/>
  <c r="W122" i="36"/>
  <c r="X122" i="37"/>
  <c r="W71" i="36"/>
  <c r="X71" i="37"/>
  <c r="W56" i="36"/>
  <c r="X56" i="37"/>
  <c r="W54" i="36"/>
  <c r="X54" i="37"/>
  <c r="W162" i="36"/>
  <c r="X162" i="37"/>
  <c r="W154" i="36"/>
  <c r="X154" i="37"/>
  <c r="X106" i="37"/>
  <c r="W106" i="36"/>
  <c r="W37" i="36"/>
  <c r="X37" i="37"/>
  <c r="X175" i="36"/>
  <c r="Y175" i="37"/>
  <c r="X81" i="36"/>
  <c r="Y81" i="37"/>
  <c r="Z150" i="36"/>
  <c r="AA150" i="37"/>
  <c r="W188" i="36"/>
  <c r="X188" i="37"/>
  <c r="X114" i="36"/>
  <c r="Y114" i="37"/>
  <c r="Y46" i="36"/>
  <c r="Z46" i="37"/>
  <c r="T101" i="20"/>
  <c r="S102" i="20"/>
  <c r="S108" i="20" s="1"/>
  <c r="R30" i="38" l="1"/>
  <c r="Z34" i="39"/>
  <c r="Z154" i="39"/>
  <c r="R150" i="38"/>
  <c r="Z177" i="39"/>
  <c r="R173" i="38"/>
  <c r="Z164" i="39"/>
  <c r="R160" i="38"/>
  <c r="Z118" i="39"/>
  <c r="R114" i="38"/>
  <c r="Z68" i="39"/>
  <c r="R64" i="38"/>
  <c r="Z58" i="39"/>
  <c r="R54" i="38"/>
  <c r="Z139" i="39"/>
  <c r="R135" i="38"/>
  <c r="Z92" i="39"/>
  <c r="R88" i="38"/>
  <c r="Z184" i="39"/>
  <c r="R180" i="38"/>
  <c r="Z197" i="39"/>
  <c r="R193" i="38"/>
  <c r="Z175" i="39"/>
  <c r="R171" i="38"/>
  <c r="R46" i="38"/>
  <c r="Z50" i="39"/>
  <c r="Z66" i="39"/>
  <c r="R62" i="38"/>
  <c r="Z172" i="39"/>
  <c r="R168" i="38"/>
  <c r="Z85" i="39"/>
  <c r="R81" i="38"/>
  <c r="Z179" i="39"/>
  <c r="R175" i="38"/>
  <c r="Z162" i="39"/>
  <c r="R158" i="38"/>
  <c r="Z112" i="39"/>
  <c r="R108" i="38"/>
  <c r="Z143" i="39"/>
  <c r="R139" i="38"/>
  <c r="Z99" i="39"/>
  <c r="R95" i="38"/>
  <c r="Z186" i="39"/>
  <c r="R182" i="38"/>
  <c r="Z158" i="39"/>
  <c r="R154" i="38"/>
  <c r="R116" i="38"/>
  <c r="Z120" i="39"/>
  <c r="Z199" i="39"/>
  <c r="R195" i="38"/>
  <c r="Z90" i="39"/>
  <c r="R86" i="38"/>
  <c r="Z44" i="39"/>
  <c r="R40" i="38"/>
  <c r="Z166" i="39"/>
  <c r="R162" i="38"/>
  <c r="Z201" i="39"/>
  <c r="R197" i="38"/>
  <c r="Z95" i="39"/>
  <c r="R91" i="38"/>
  <c r="Z190" i="39"/>
  <c r="R186" i="38"/>
  <c r="Z170" i="39"/>
  <c r="R166" i="38"/>
  <c r="Z124" i="39"/>
  <c r="R120" i="38"/>
  <c r="Z73" i="39"/>
  <c r="R69" i="38"/>
  <c r="Z181" i="39"/>
  <c r="R177" i="38"/>
  <c r="Z204" i="39"/>
  <c r="R200" i="38"/>
  <c r="Z192" i="39"/>
  <c r="R188" i="38"/>
  <c r="Z97" i="39"/>
  <c r="R93" i="38"/>
  <c r="Z126" i="39"/>
  <c r="R122" i="38"/>
  <c r="Z31" i="39"/>
  <c r="R27" i="38"/>
  <c r="Z206" i="39"/>
  <c r="R202" i="38"/>
  <c r="Z60" i="39"/>
  <c r="R56" i="38"/>
  <c r="Z152" i="39"/>
  <c r="R148" i="38"/>
  <c r="Z110" i="39"/>
  <c r="R106" i="38"/>
  <c r="R112" i="38"/>
  <c r="Z116" i="39"/>
  <c r="Z150" i="39"/>
  <c r="R146" i="38"/>
  <c r="Z168" i="39"/>
  <c r="R164" i="38"/>
  <c r="Z87" i="39"/>
  <c r="R83" i="38"/>
  <c r="Z156" i="39"/>
  <c r="R152" i="38"/>
  <c r="Z146" i="39"/>
  <c r="R142" i="38"/>
  <c r="Z141" i="39"/>
  <c r="R137" i="38"/>
  <c r="Y215" i="39"/>
  <c r="Q211" i="38"/>
  <c r="Z76" i="39"/>
  <c r="R72" i="38"/>
  <c r="Z148" i="39"/>
  <c r="R144" i="38"/>
  <c r="Z128" i="39"/>
  <c r="R124" i="38"/>
  <c r="Z62" i="39"/>
  <c r="R58" i="38"/>
  <c r="Z134" i="39"/>
  <c r="R130" i="38"/>
  <c r="Z137" i="39"/>
  <c r="R133" i="38"/>
  <c r="Z130" i="39"/>
  <c r="R126" i="38"/>
  <c r="Z194" i="39"/>
  <c r="R190" i="38"/>
  <c r="Z70" i="39"/>
  <c r="R66" i="38"/>
  <c r="Z188" i="39"/>
  <c r="R184" i="38"/>
  <c r="Z160" i="39"/>
  <c r="R156" i="38"/>
  <c r="Q26" i="38"/>
  <c r="Y30" i="39"/>
  <c r="P129" i="38"/>
  <c r="X133" i="39"/>
  <c r="P51" i="38"/>
  <c r="X55" i="39"/>
  <c r="P189" i="38"/>
  <c r="X193" i="39"/>
  <c r="Q41" i="38"/>
  <c r="Y45" i="39"/>
  <c r="R105" i="38"/>
  <c r="Z109" i="39"/>
  <c r="Q78" i="38"/>
  <c r="Y82" i="39"/>
  <c r="Q45" i="38"/>
  <c r="Y49" i="39"/>
  <c r="P163" i="38"/>
  <c r="X167" i="39"/>
  <c r="P53" i="38"/>
  <c r="X57" i="39"/>
  <c r="P145" i="38"/>
  <c r="X149" i="39"/>
  <c r="Q87" i="38"/>
  <c r="Y91" i="39"/>
  <c r="R76" i="38"/>
  <c r="Z80" i="39"/>
  <c r="Q183" i="38"/>
  <c r="Y187" i="39"/>
  <c r="P132" i="38"/>
  <c r="X136" i="39"/>
  <c r="Q181" i="38"/>
  <c r="Y185" i="39"/>
  <c r="P98" i="38"/>
  <c r="X102" i="39"/>
  <c r="P143" i="38"/>
  <c r="X147" i="39"/>
  <c r="P187" i="38"/>
  <c r="X191" i="39"/>
  <c r="Q85" i="38"/>
  <c r="Y89" i="39"/>
  <c r="Q115" i="38"/>
  <c r="Y119" i="39"/>
  <c r="P61" i="38"/>
  <c r="X65" i="39"/>
  <c r="Q153" i="38"/>
  <c r="Y157" i="39"/>
  <c r="P36" i="38"/>
  <c r="X40" i="39"/>
  <c r="Q138" i="38"/>
  <c r="Y142" i="39"/>
  <c r="P90" i="38"/>
  <c r="X94" i="39"/>
  <c r="P192" i="38"/>
  <c r="X196" i="39"/>
  <c r="Q199" i="38"/>
  <c r="Y203" i="39"/>
  <c r="Q149" i="38"/>
  <c r="Y153" i="39"/>
  <c r="Q167" i="38"/>
  <c r="Y171" i="39"/>
  <c r="Q172" i="38"/>
  <c r="Y176" i="39"/>
  <c r="P49" i="38"/>
  <c r="X53" i="39"/>
  <c r="P170" i="38"/>
  <c r="X174" i="39"/>
  <c r="P179" i="38"/>
  <c r="X183" i="39"/>
  <c r="Q74" i="38"/>
  <c r="Y78" i="39"/>
  <c r="Q96" i="38"/>
  <c r="Y100" i="39"/>
  <c r="P155" i="38"/>
  <c r="X159" i="39"/>
  <c r="Q32" i="38"/>
  <c r="Y36" i="39"/>
  <c r="R134" i="38"/>
  <c r="Z138" i="39"/>
  <c r="P161" i="38"/>
  <c r="X165" i="39"/>
  <c r="S147" i="38"/>
  <c r="AA151" i="39"/>
  <c r="P201" i="38"/>
  <c r="X205" i="39"/>
  <c r="P68" i="38"/>
  <c r="X72" i="39"/>
  <c r="R43" i="38"/>
  <c r="Z47" i="39"/>
  <c r="P196" i="38"/>
  <c r="X200" i="39"/>
  <c r="P141" i="38"/>
  <c r="X145" i="39"/>
  <c r="Q94" i="38"/>
  <c r="Y98" i="39"/>
  <c r="Q113" i="38"/>
  <c r="Y117" i="39"/>
  <c r="R157" i="38"/>
  <c r="Z161" i="39"/>
  <c r="R121" i="38"/>
  <c r="Z125" i="39"/>
  <c r="P107" i="38"/>
  <c r="X111" i="39"/>
  <c r="P119" i="38"/>
  <c r="X123" i="39"/>
  <c r="O19" i="38"/>
  <c r="O214" i="38" s="1"/>
  <c r="W23" i="39"/>
  <c r="R136" i="38"/>
  <c r="Z140" i="39"/>
  <c r="P210" i="38"/>
  <c r="X214" i="39"/>
  <c r="Q21" i="38"/>
  <c r="Y25" i="39"/>
  <c r="Q123" i="38"/>
  <c r="Y127" i="39"/>
  <c r="Q55" i="38"/>
  <c r="Y59" i="39"/>
  <c r="Q65" i="38"/>
  <c r="Y69" i="39"/>
  <c r="R82" i="38"/>
  <c r="Z86" i="39"/>
  <c r="P34" i="38"/>
  <c r="X38" i="39"/>
  <c r="P174" i="38"/>
  <c r="X178" i="39"/>
  <c r="P103" i="38"/>
  <c r="X107" i="39"/>
  <c r="P185" i="38"/>
  <c r="X189" i="39"/>
  <c r="R194" i="38"/>
  <c r="Z198" i="39"/>
  <c r="Q23" i="38"/>
  <c r="Y27" i="39"/>
  <c r="R125" i="38"/>
  <c r="Z129" i="39"/>
  <c r="Q39" i="38"/>
  <c r="Y43" i="39"/>
  <c r="P151" i="38"/>
  <c r="X155" i="39"/>
  <c r="P176" i="38"/>
  <c r="X180" i="39"/>
  <c r="P63" i="38"/>
  <c r="X67" i="39"/>
  <c r="P29" i="38"/>
  <c r="X33" i="39"/>
  <c r="P159" i="38"/>
  <c r="X163" i="39"/>
  <c r="Q57" i="38"/>
  <c r="Y61" i="39"/>
  <c r="P71" i="38"/>
  <c r="X75" i="39"/>
  <c r="Q111" i="38"/>
  <c r="Y115" i="39"/>
  <c r="Q80" i="38"/>
  <c r="Y84" i="39"/>
  <c r="P165" i="38"/>
  <c r="X169" i="39"/>
  <c r="Q47" i="38"/>
  <c r="Y51" i="39"/>
  <c r="P92" i="38"/>
  <c r="X95" i="36"/>
  <c r="Y96" i="39" s="1"/>
  <c r="Y95" i="37"/>
  <c r="Q100" i="38"/>
  <c r="Y103" i="36"/>
  <c r="Z104" i="39" s="1"/>
  <c r="Z103" i="37"/>
  <c r="X148" i="36"/>
  <c r="Y148" i="37"/>
  <c r="X173" i="36"/>
  <c r="Y173" i="37"/>
  <c r="Y116" i="36"/>
  <c r="Z116" i="37"/>
  <c r="Y88" i="36"/>
  <c r="Z88" i="37"/>
  <c r="Y83" i="36"/>
  <c r="Z83" i="37"/>
  <c r="Y202" i="36"/>
  <c r="Z202" i="37"/>
  <c r="Y135" i="37"/>
  <c r="X135" i="36"/>
  <c r="X37" i="36"/>
  <c r="Y37" i="37"/>
  <c r="X52" i="36"/>
  <c r="Y52" i="37"/>
  <c r="Y186" i="36"/>
  <c r="Z186" i="37"/>
  <c r="Z128" i="36"/>
  <c r="AA128" i="37"/>
  <c r="X122" i="36"/>
  <c r="Y122" i="37"/>
  <c r="X54" i="36"/>
  <c r="Y54" i="37"/>
  <c r="Y35" i="36"/>
  <c r="Z35" i="37"/>
  <c r="Y184" i="36"/>
  <c r="Z184" i="37"/>
  <c r="Y24" i="36"/>
  <c r="Z24" i="37"/>
  <c r="Y141" i="36"/>
  <c r="Z141" i="37"/>
  <c r="X64" i="36"/>
  <c r="Y64" i="37"/>
  <c r="AA137" i="37"/>
  <c r="Z137" i="36"/>
  <c r="Z124" i="36"/>
  <c r="AA124" i="37"/>
  <c r="Y110" i="37"/>
  <c r="X110" i="36"/>
  <c r="X177" i="36"/>
  <c r="Y177" i="37"/>
  <c r="X195" i="36"/>
  <c r="Y195" i="37"/>
  <c r="Y60" i="36"/>
  <c r="Z60" i="37"/>
  <c r="AA139" i="37"/>
  <c r="Z139" i="36"/>
  <c r="Y29" i="36"/>
  <c r="Z29" i="37"/>
  <c r="Y170" i="36"/>
  <c r="Z170" i="37"/>
  <c r="Y156" i="36"/>
  <c r="Z156" i="37"/>
  <c r="X168" i="36"/>
  <c r="Y168" i="37"/>
  <c r="Z85" i="36"/>
  <c r="AA85" i="37"/>
  <c r="Y118" i="36"/>
  <c r="Z118" i="37"/>
  <c r="Y42" i="36"/>
  <c r="Z42" i="37"/>
  <c r="Z99" i="37"/>
  <c r="Y99" i="36"/>
  <c r="Y152" i="36"/>
  <c r="Z152" i="37"/>
  <c r="X179" i="36"/>
  <c r="Y179" i="37"/>
  <c r="X188" i="36"/>
  <c r="Y188" i="37"/>
  <c r="Y97" i="36"/>
  <c r="Z97" i="37"/>
  <c r="Y58" i="36"/>
  <c r="Z58" i="37"/>
  <c r="X190" i="36"/>
  <c r="Y190" i="37"/>
  <c r="X164" i="36"/>
  <c r="Y164" i="37"/>
  <c r="Z68" i="37"/>
  <c r="Y68" i="36"/>
  <c r="Z46" i="36"/>
  <c r="AA46" i="37"/>
  <c r="Z197" i="36"/>
  <c r="AA197" i="37"/>
  <c r="Z79" i="36"/>
  <c r="AA79" i="37"/>
  <c r="Y199" i="37"/>
  <c r="X199" i="36"/>
  <c r="Y26" i="36"/>
  <c r="Z26" i="37"/>
  <c r="Y175" i="36"/>
  <c r="Z175" i="37"/>
  <c r="X213" i="36"/>
  <c r="Y213" i="37"/>
  <c r="AA108" i="37"/>
  <c r="Z108" i="36"/>
  <c r="AA150" i="36"/>
  <c r="AB150" i="37"/>
  <c r="Y81" i="36"/>
  <c r="Z81" i="37"/>
  <c r="X154" i="36"/>
  <c r="Y154" i="37"/>
  <c r="X158" i="36"/>
  <c r="Y158" i="37"/>
  <c r="X66" i="36"/>
  <c r="Y66" i="37"/>
  <c r="Z160" i="36"/>
  <c r="AA160" i="37"/>
  <c r="Y77" i="36"/>
  <c r="Z77" i="37"/>
  <c r="Y44" i="36"/>
  <c r="Z44" i="37"/>
  <c r="Y114" i="36"/>
  <c r="Z114" i="37"/>
  <c r="Y101" i="37"/>
  <c r="X101" i="36"/>
  <c r="X132" i="36"/>
  <c r="Y132" i="37"/>
  <c r="X146" i="36"/>
  <c r="Y146" i="37"/>
  <c r="W22" i="36"/>
  <c r="X22" i="37"/>
  <c r="Y126" i="36"/>
  <c r="Z126" i="37"/>
  <c r="Y50" i="36"/>
  <c r="Z50" i="37"/>
  <c r="Y106" i="37"/>
  <c r="X106" i="36"/>
  <c r="Y144" i="37"/>
  <c r="X144" i="36"/>
  <c r="X93" i="36"/>
  <c r="Y93" i="37"/>
  <c r="X192" i="36"/>
  <c r="Y192" i="37"/>
  <c r="Y90" i="36"/>
  <c r="Z90" i="37"/>
  <c r="X204" i="36"/>
  <c r="Y204" i="37"/>
  <c r="X56" i="36"/>
  <c r="Y56" i="37"/>
  <c r="X162" i="36"/>
  <c r="Y162" i="37"/>
  <c r="Y48" i="36"/>
  <c r="Z48" i="37"/>
  <c r="X182" i="36"/>
  <c r="Y182" i="37"/>
  <c r="X71" i="36"/>
  <c r="Y71" i="37"/>
  <c r="X32" i="36"/>
  <c r="Y32" i="37"/>
  <c r="X166" i="36"/>
  <c r="Y166" i="37"/>
  <c r="X74" i="36"/>
  <c r="Y74" i="37"/>
  <c r="X39" i="36"/>
  <c r="Y39" i="37"/>
  <c r="U101" i="20"/>
  <c r="T102" i="20"/>
  <c r="T108" i="20" s="1"/>
  <c r="AA31" i="39" l="1"/>
  <c r="S27" i="38"/>
  <c r="AA90" i="39"/>
  <c r="S86" i="38"/>
  <c r="AA139" i="39"/>
  <c r="S135" i="38"/>
  <c r="AA112" i="39"/>
  <c r="S108" i="38"/>
  <c r="AA137" i="39"/>
  <c r="S133" i="38"/>
  <c r="AA97" i="39"/>
  <c r="S93" i="38"/>
  <c r="AA199" i="39"/>
  <c r="S195" i="38"/>
  <c r="AA58" i="39"/>
  <c r="S54" i="38"/>
  <c r="AA110" i="39"/>
  <c r="S106" i="38"/>
  <c r="AA162" i="39"/>
  <c r="S158" i="38"/>
  <c r="AA134" i="39"/>
  <c r="S130" i="38"/>
  <c r="AA192" i="39"/>
  <c r="S188" i="38"/>
  <c r="AA190" i="39"/>
  <c r="S186" i="38"/>
  <c r="AA179" i="39"/>
  <c r="S175" i="38"/>
  <c r="S46" i="38"/>
  <c r="AA50" i="39"/>
  <c r="AA62" i="39"/>
  <c r="S58" i="38"/>
  <c r="AA204" i="39"/>
  <c r="S200" i="38"/>
  <c r="AA95" i="39"/>
  <c r="S91" i="38"/>
  <c r="AA120" i="39"/>
  <c r="S116" i="38"/>
  <c r="AA68" i="39"/>
  <c r="S64" i="38"/>
  <c r="AA128" i="39"/>
  <c r="S124" i="38"/>
  <c r="AA152" i="39"/>
  <c r="S148" i="38"/>
  <c r="AA181" i="39"/>
  <c r="S177" i="38"/>
  <c r="AA201" i="39"/>
  <c r="S197" i="38"/>
  <c r="AA158" i="39"/>
  <c r="S154" i="38"/>
  <c r="AA85" i="39"/>
  <c r="S81" i="38"/>
  <c r="AA175" i="39"/>
  <c r="S171" i="38"/>
  <c r="AA156" i="39"/>
  <c r="S152" i="38"/>
  <c r="AA118" i="39"/>
  <c r="S114" i="38"/>
  <c r="AA148" i="39"/>
  <c r="S144" i="38"/>
  <c r="AA60" i="39"/>
  <c r="S56" i="38"/>
  <c r="AA73" i="39"/>
  <c r="S69" i="38"/>
  <c r="AA186" i="39"/>
  <c r="S182" i="38"/>
  <c r="AA160" i="39"/>
  <c r="S156" i="38"/>
  <c r="AA172" i="39"/>
  <c r="S168" i="38"/>
  <c r="AA197" i="39"/>
  <c r="S193" i="38"/>
  <c r="AA87" i="39"/>
  <c r="S83" i="38"/>
  <c r="AA164" i="39"/>
  <c r="S160" i="38"/>
  <c r="AA76" i="39"/>
  <c r="S72" i="38"/>
  <c r="AA99" i="39"/>
  <c r="S95" i="38"/>
  <c r="AA188" i="39"/>
  <c r="S184" i="38"/>
  <c r="AA66" i="39"/>
  <c r="S62" i="38"/>
  <c r="AA184" i="39"/>
  <c r="S180" i="38"/>
  <c r="Z215" i="39"/>
  <c r="R211" i="38"/>
  <c r="AA166" i="39"/>
  <c r="S162" i="38"/>
  <c r="AA70" i="39"/>
  <c r="S66" i="38"/>
  <c r="AA168" i="39"/>
  <c r="S164" i="38"/>
  <c r="AA124" i="39"/>
  <c r="S120" i="38"/>
  <c r="AA177" i="39"/>
  <c r="S173" i="38"/>
  <c r="AA206" i="39"/>
  <c r="S202" i="38"/>
  <c r="AA194" i="39"/>
  <c r="S190" i="38"/>
  <c r="AA150" i="39"/>
  <c r="S146" i="38"/>
  <c r="AA141" i="39"/>
  <c r="S137" i="38"/>
  <c r="AA92" i="39"/>
  <c r="S88" i="38"/>
  <c r="AA154" i="39"/>
  <c r="S150" i="38"/>
  <c r="AA130" i="39"/>
  <c r="S126" i="38"/>
  <c r="AA44" i="39"/>
  <c r="S40" i="38"/>
  <c r="AA146" i="39"/>
  <c r="S142" i="38"/>
  <c r="AA170" i="39"/>
  <c r="S166" i="38"/>
  <c r="AA143" i="39"/>
  <c r="S139" i="38"/>
  <c r="S112" i="38"/>
  <c r="AA116" i="39"/>
  <c r="AA126" i="39"/>
  <c r="S122" i="38"/>
  <c r="S30" i="38"/>
  <c r="AA34" i="39"/>
  <c r="O216" i="38"/>
  <c r="AF35" i="35" s="1"/>
  <c r="AJ35" i="35"/>
  <c r="R115" i="38"/>
  <c r="Z119" i="39"/>
  <c r="Q119" i="38"/>
  <c r="Y123" i="39"/>
  <c r="R78" i="38"/>
  <c r="Z82" i="39"/>
  <c r="Q159" i="38"/>
  <c r="Y163" i="39"/>
  <c r="S105" i="38"/>
  <c r="AA109" i="39"/>
  <c r="S82" i="38"/>
  <c r="AA86" i="39"/>
  <c r="S125" i="38"/>
  <c r="AA129" i="39"/>
  <c r="Q161" i="38"/>
  <c r="Y165" i="39"/>
  <c r="R183" i="38"/>
  <c r="Z187" i="39"/>
  <c r="Q179" i="38"/>
  <c r="Y183" i="39"/>
  <c r="Q49" i="38"/>
  <c r="Y53" i="39"/>
  <c r="R47" i="38"/>
  <c r="Z51" i="39"/>
  <c r="P19" i="38"/>
  <c r="P214" i="38" s="1"/>
  <c r="P216" i="38" s="1"/>
  <c r="X23" i="39"/>
  <c r="Q176" i="38"/>
  <c r="Y180" i="39"/>
  <c r="Q165" i="38"/>
  <c r="Y169" i="39"/>
  <c r="Q187" i="38"/>
  <c r="Y191" i="39"/>
  <c r="R153" i="38"/>
  <c r="Z157" i="39"/>
  <c r="S43" i="38"/>
  <c r="AA47" i="39"/>
  <c r="R111" i="38"/>
  <c r="Z115" i="39"/>
  <c r="Q210" i="38"/>
  <c r="Y214" i="39"/>
  <c r="R123" i="38"/>
  <c r="Z127" i="39"/>
  <c r="Q53" i="38"/>
  <c r="Y57" i="39"/>
  <c r="R167" i="38"/>
  <c r="Z171" i="39"/>
  <c r="Q34" i="38"/>
  <c r="Y38" i="39"/>
  <c r="Q132" i="38"/>
  <c r="Y136" i="39"/>
  <c r="R172" i="38"/>
  <c r="Z176" i="39"/>
  <c r="R23" i="38"/>
  <c r="Z27" i="39"/>
  <c r="R55" i="38"/>
  <c r="Z59" i="39"/>
  <c r="S121" i="38"/>
  <c r="AA125" i="39"/>
  <c r="R149" i="38"/>
  <c r="Z153" i="39"/>
  <c r="S134" i="38"/>
  <c r="AA138" i="39"/>
  <c r="R26" i="38"/>
  <c r="Z30" i="39"/>
  <c r="R199" i="38"/>
  <c r="Z203" i="39"/>
  <c r="Q196" i="38"/>
  <c r="Y200" i="39"/>
  <c r="S136" i="38"/>
  <c r="AA140" i="39"/>
  <c r="R74" i="38"/>
  <c r="Z78" i="39"/>
  <c r="Q61" i="38"/>
  <c r="Y65" i="39"/>
  <c r="Q189" i="38"/>
  <c r="Y193" i="39"/>
  <c r="R138" i="38"/>
  <c r="Z142" i="39"/>
  <c r="R80" i="38"/>
  <c r="Z84" i="39"/>
  <c r="Q201" i="38"/>
  <c r="Y205" i="39"/>
  <c r="S157" i="38"/>
  <c r="AA161" i="39"/>
  <c r="R94" i="38"/>
  <c r="Z98" i="39"/>
  <c r="R96" i="38"/>
  <c r="Z100" i="39"/>
  <c r="Q63" i="38"/>
  <c r="Y67" i="39"/>
  <c r="R21" i="38"/>
  <c r="Z25" i="39"/>
  <c r="R85" i="38"/>
  <c r="Z89" i="39"/>
  <c r="Q98" i="38"/>
  <c r="Y102" i="39"/>
  <c r="R87" i="38"/>
  <c r="Z91" i="39"/>
  <c r="Q71" i="38"/>
  <c r="Y75" i="39"/>
  <c r="Q163" i="38"/>
  <c r="Y167" i="39"/>
  <c r="Q143" i="38"/>
  <c r="Y147" i="39"/>
  <c r="R57" i="38"/>
  <c r="Z61" i="39"/>
  <c r="Q141" i="38"/>
  <c r="Y145" i="39"/>
  <c r="Q103" i="38"/>
  <c r="Y107" i="39"/>
  <c r="Q29" i="38"/>
  <c r="Y33" i="39"/>
  <c r="Q185" i="38"/>
  <c r="Y189" i="39"/>
  <c r="R181" i="38"/>
  <c r="Z185" i="39"/>
  <c r="T147" i="38"/>
  <c r="AB151" i="39"/>
  <c r="K151" i="39" s="1"/>
  <c r="R41" i="38"/>
  <c r="Z45" i="39"/>
  <c r="Q36" i="38"/>
  <c r="Y40" i="39"/>
  <c r="R39" i="38"/>
  <c r="Z43" i="39"/>
  <c r="Q192" i="38"/>
  <c r="Y196" i="39"/>
  <c r="R113" i="38"/>
  <c r="Z117" i="39"/>
  <c r="S76" i="38"/>
  <c r="AA80" i="39"/>
  <c r="R32" i="38"/>
  <c r="Z36" i="39"/>
  <c r="Q68" i="38"/>
  <c r="Y72" i="39"/>
  <c r="Q129" i="38"/>
  <c r="Y133" i="39"/>
  <c r="S194" i="38"/>
  <c r="AA198" i="39"/>
  <c r="Q170" i="38"/>
  <c r="Y174" i="39"/>
  <c r="R45" i="38"/>
  <c r="Z49" i="39"/>
  <c r="Q155" i="38"/>
  <c r="Y159" i="39"/>
  <c r="Q90" i="38"/>
  <c r="Y94" i="39"/>
  <c r="Q151" i="38"/>
  <c r="Y155" i="39"/>
  <c r="Q174" i="38"/>
  <c r="Y178" i="39"/>
  <c r="Q51" i="38"/>
  <c r="Y55" i="39"/>
  <c r="Q145" i="38"/>
  <c r="Y149" i="39"/>
  <c r="R65" i="38"/>
  <c r="Z69" i="39"/>
  <c r="Q107" i="38"/>
  <c r="Y111" i="39"/>
  <c r="R100" i="38"/>
  <c r="AA103" i="37"/>
  <c r="Z103" i="36"/>
  <c r="AA104" i="39" s="1"/>
  <c r="Q92" i="38"/>
  <c r="Y95" i="36"/>
  <c r="Z96" i="39" s="1"/>
  <c r="Z95" i="37"/>
  <c r="Z35" i="36"/>
  <c r="AA35" i="37"/>
  <c r="Z60" i="36"/>
  <c r="AA60" i="37"/>
  <c r="Y148" i="36"/>
  <c r="Z148" i="37"/>
  <c r="Y192" i="36"/>
  <c r="Z192" i="37"/>
  <c r="Y190" i="36"/>
  <c r="Z190" i="37"/>
  <c r="Z118" i="36"/>
  <c r="AA118" i="37"/>
  <c r="Y195" i="36"/>
  <c r="Z195" i="37"/>
  <c r="Y37" i="36"/>
  <c r="Z37" i="37"/>
  <c r="Z48" i="36"/>
  <c r="AA48" i="37"/>
  <c r="Y146" i="36"/>
  <c r="Z146" i="37"/>
  <c r="Z114" i="36"/>
  <c r="AA114" i="37"/>
  <c r="Z135" i="37"/>
  <c r="Y135" i="36"/>
  <c r="Z50" i="36"/>
  <c r="AA50" i="37"/>
  <c r="AA99" i="37"/>
  <c r="Z99" i="36"/>
  <c r="Y162" i="36"/>
  <c r="Z162" i="37"/>
  <c r="AB150" i="36"/>
  <c r="AC150" i="37"/>
  <c r="AA85" i="36"/>
  <c r="AB85" i="37"/>
  <c r="Y182" i="36"/>
  <c r="Z182" i="37"/>
  <c r="Z106" i="37"/>
  <c r="Y106" i="36"/>
  <c r="Z202" i="36"/>
  <c r="AA202" i="37"/>
  <c r="Y154" i="36"/>
  <c r="Z154" i="37"/>
  <c r="Y39" i="36"/>
  <c r="Z39" i="37"/>
  <c r="Z126" i="36"/>
  <c r="AA126" i="37"/>
  <c r="Y54" i="36"/>
  <c r="Z54" i="37"/>
  <c r="Z81" i="36"/>
  <c r="AA81" i="37"/>
  <c r="AA79" i="36"/>
  <c r="AB79" i="37"/>
  <c r="Z58" i="36"/>
  <c r="AA58" i="37"/>
  <c r="Y168" i="36"/>
  <c r="Z168" i="37"/>
  <c r="Y177" i="36"/>
  <c r="Z177" i="37"/>
  <c r="AA124" i="36"/>
  <c r="AB124" i="37"/>
  <c r="AB108" i="37"/>
  <c r="AA108" i="36"/>
  <c r="Z110" i="37"/>
  <c r="Y110" i="36"/>
  <c r="AB137" i="37"/>
  <c r="AA137" i="36"/>
  <c r="Y132" i="36"/>
  <c r="Z132" i="37"/>
  <c r="AA197" i="36"/>
  <c r="AB197" i="37"/>
  <c r="Z42" i="36"/>
  <c r="AA42" i="37"/>
  <c r="Z156" i="36"/>
  <c r="AA156" i="37"/>
  <c r="Z170" i="36"/>
  <c r="AA170" i="37"/>
  <c r="Z83" i="36"/>
  <c r="AA83" i="37"/>
  <c r="X22" i="36"/>
  <c r="Y22" i="37"/>
  <c r="Y122" i="36"/>
  <c r="Z122" i="37"/>
  <c r="Z44" i="36"/>
  <c r="AA44" i="37"/>
  <c r="Z101" i="37"/>
  <c r="Y101" i="36"/>
  <c r="AA46" i="36"/>
  <c r="AB46" i="37"/>
  <c r="Y74" i="36"/>
  <c r="Z74" i="37"/>
  <c r="Z77" i="36"/>
  <c r="AA77" i="37"/>
  <c r="AA68" i="37"/>
  <c r="Z68" i="36"/>
  <c r="Y179" i="36"/>
  <c r="Z179" i="37"/>
  <c r="Y64" i="36"/>
  <c r="Z64" i="37"/>
  <c r="Z88" i="36"/>
  <c r="AA88" i="37"/>
  <c r="AA160" i="36"/>
  <c r="AB160" i="37"/>
  <c r="AA128" i="36"/>
  <c r="AB128" i="37"/>
  <c r="Z97" i="36"/>
  <c r="AA97" i="37"/>
  <c r="Z29" i="36"/>
  <c r="AA29" i="37"/>
  <c r="Z141" i="36"/>
  <c r="AA141" i="37"/>
  <c r="Y93" i="36"/>
  <c r="Z93" i="37"/>
  <c r="AB139" i="37"/>
  <c r="AA139" i="36"/>
  <c r="Z186" i="36"/>
  <c r="AA186" i="37"/>
  <c r="Z90" i="36"/>
  <c r="AA90" i="37"/>
  <c r="Y56" i="36"/>
  <c r="Z56" i="37"/>
  <c r="Y213" i="36"/>
  <c r="Z213" i="37"/>
  <c r="Y32" i="36"/>
  <c r="Z32" i="37"/>
  <c r="Y66" i="36"/>
  <c r="Z66" i="37"/>
  <c r="Z175" i="36"/>
  <c r="AA175" i="37"/>
  <c r="Z24" i="36"/>
  <c r="AA24" i="37"/>
  <c r="Y199" i="36"/>
  <c r="Z199" i="37"/>
  <c r="Y166" i="36"/>
  <c r="Z166" i="37"/>
  <c r="Y71" i="36"/>
  <c r="Z71" i="37"/>
  <c r="Z144" i="37"/>
  <c r="Y144" i="36"/>
  <c r="Y164" i="36"/>
  <c r="Z164" i="37"/>
  <c r="Y188" i="36"/>
  <c r="Z188" i="37"/>
  <c r="Z152" i="36"/>
  <c r="AA152" i="37"/>
  <c r="Z184" i="36"/>
  <c r="AA184" i="37"/>
  <c r="Y52" i="36"/>
  <c r="Z52" i="37"/>
  <c r="Z116" i="36"/>
  <c r="AA116" i="37"/>
  <c r="Y204" i="36"/>
  <c r="Z204" i="37"/>
  <c r="Z26" i="36"/>
  <c r="AA26" i="37"/>
  <c r="Y173" i="36"/>
  <c r="Z173" i="37"/>
  <c r="Y158" i="36"/>
  <c r="Z158" i="37"/>
  <c r="V101" i="20"/>
  <c r="U102" i="20"/>
  <c r="U108" i="20" s="1"/>
  <c r="AB160" i="39" l="1"/>
  <c r="T156" i="38"/>
  <c r="AB95" i="39"/>
  <c r="L94" i="39" s="1"/>
  <c r="T91" i="38"/>
  <c r="AB168" i="39"/>
  <c r="T164" i="38"/>
  <c r="AB146" i="39"/>
  <c r="T142" i="38"/>
  <c r="AB150" i="39"/>
  <c r="T146" i="38"/>
  <c r="AB201" i="39"/>
  <c r="T197" i="38"/>
  <c r="AB188" i="39"/>
  <c r="T184" i="38"/>
  <c r="AB186" i="39"/>
  <c r="T182" i="38"/>
  <c r="AB204" i="39"/>
  <c r="T200" i="38"/>
  <c r="AB70" i="39"/>
  <c r="T66" i="38"/>
  <c r="AB194" i="39"/>
  <c r="T190" i="38"/>
  <c r="AB181" i="39"/>
  <c r="T177" i="38"/>
  <c r="AB99" i="39"/>
  <c r="L98" i="39" s="1"/>
  <c r="T95" i="38"/>
  <c r="AB73" i="39"/>
  <c r="T69" i="38"/>
  <c r="AB192" i="39"/>
  <c r="T188" i="38"/>
  <c r="AB97" i="39"/>
  <c r="L96" i="39" s="1"/>
  <c r="T93" i="38"/>
  <c r="AB44" i="39"/>
  <c r="T40" i="38"/>
  <c r="AB60" i="39"/>
  <c r="T56" i="38"/>
  <c r="AB134" i="39"/>
  <c r="T130" i="38"/>
  <c r="AB130" i="39"/>
  <c r="T126" i="38"/>
  <c r="AB166" i="39"/>
  <c r="T162" i="38"/>
  <c r="AB76" i="39"/>
  <c r="T72" i="38"/>
  <c r="AB137" i="39"/>
  <c r="T133" i="38"/>
  <c r="AB148" i="39"/>
  <c r="T144" i="38"/>
  <c r="AB206" i="39"/>
  <c r="T202" i="38"/>
  <c r="AB164" i="39"/>
  <c r="T160" i="38"/>
  <c r="AB112" i="39"/>
  <c r="T108" i="38"/>
  <c r="T30" i="38"/>
  <c r="AB34" i="39"/>
  <c r="L33" i="39" s="1"/>
  <c r="AB154" i="39"/>
  <c r="T150" i="38"/>
  <c r="T114" i="38"/>
  <c r="AB118" i="39"/>
  <c r="L117" i="39" s="1"/>
  <c r="AA215" i="39"/>
  <c r="S211" i="38"/>
  <c r="AB62" i="39"/>
  <c r="T58" i="38"/>
  <c r="AB126" i="39"/>
  <c r="T122" i="38"/>
  <c r="AB162" i="39"/>
  <c r="T158" i="38"/>
  <c r="AB139" i="39"/>
  <c r="T135" i="38"/>
  <c r="AB156" i="39"/>
  <c r="T152" i="38"/>
  <c r="AB152" i="39"/>
  <c r="T148" i="38"/>
  <c r="AB116" i="39"/>
  <c r="L115" i="39" s="1"/>
  <c r="T112" i="38"/>
  <c r="AB87" i="39"/>
  <c r="T83" i="38"/>
  <c r="T46" i="38"/>
  <c r="AB50" i="39"/>
  <c r="AB175" i="39"/>
  <c r="L174" i="39" s="1"/>
  <c r="T171" i="38"/>
  <c r="AB110" i="39"/>
  <c r="T106" i="38"/>
  <c r="AB184" i="39"/>
  <c r="T180" i="38"/>
  <c r="AB128" i="39"/>
  <c r="T124" i="38"/>
  <c r="AB197" i="39"/>
  <c r="T193" i="38"/>
  <c r="AB179" i="39"/>
  <c r="T175" i="38"/>
  <c r="AB90" i="39"/>
  <c r="T86" i="38"/>
  <c r="AB177" i="39"/>
  <c r="T173" i="38"/>
  <c r="AB92" i="39"/>
  <c r="T88" i="38"/>
  <c r="AB66" i="39"/>
  <c r="T62" i="38"/>
  <c r="AB85" i="39"/>
  <c r="L84" i="39" s="1"/>
  <c r="T81" i="38"/>
  <c r="AB68" i="39"/>
  <c r="L67" i="39" s="1"/>
  <c r="T64" i="38"/>
  <c r="AB141" i="39"/>
  <c r="T137" i="38"/>
  <c r="AB172" i="39"/>
  <c r="T168" i="38"/>
  <c r="AB143" i="39"/>
  <c r="T139" i="38"/>
  <c r="AB58" i="39"/>
  <c r="T54" i="38"/>
  <c r="AB120" i="39"/>
  <c r="T116" i="38"/>
  <c r="AB190" i="39"/>
  <c r="T186" i="38"/>
  <c r="AB124" i="39"/>
  <c r="T120" i="38"/>
  <c r="AB170" i="39"/>
  <c r="T166" i="38"/>
  <c r="AB158" i="39"/>
  <c r="T154" i="38"/>
  <c r="AB199" i="39"/>
  <c r="T195" i="38"/>
  <c r="AB31" i="39"/>
  <c r="T27" i="38"/>
  <c r="R103" i="38"/>
  <c r="Z107" i="39"/>
  <c r="R165" i="38"/>
  <c r="Z169" i="39"/>
  <c r="R68" i="38"/>
  <c r="Z72" i="39"/>
  <c r="S41" i="38"/>
  <c r="AA45" i="39"/>
  <c r="S153" i="38"/>
  <c r="AA157" i="39"/>
  <c r="S55" i="38"/>
  <c r="AA59" i="39"/>
  <c r="S111" i="38"/>
  <c r="AA115" i="39"/>
  <c r="S57" i="38"/>
  <c r="AA61" i="39"/>
  <c r="T157" i="38"/>
  <c r="AB161" i="39"/>
  <c r="K161" i="39" s="1"/>
  <c r="R63" i="38"/>
  <c r="Z67" i="39"/>
  <c r="S23" i="38"/>
  <c r="AA27" i="39"/>
  <c r="S39" i="38"/>
  <c r="AA43" i="39"/>
  <c r="R210" i="38"/>
  <c r="Z214" i="39"/>
  <c r="T76" i="38"/>
  <c r="AB80" i="39"/>
  <c r="K80" i="39" s="1"/>
  <c r="R143" i="38"/>
  <c r="Z147" i="39"/>
  <c r="S80" i="38"/>
  <c r="AA84" i="39"/>
  <c r="S85" i="38"/>
  <c r="AA89" i="39"/>
  <c r="R119" i="38"/>
  <c r="Z123" i="39"/>
  <c r="S78" i="38"/>
  <c r="AA82" i="39"/>
  <c r="S45" i="38"/>
  <c r="AA49" i="39"/>
  <c r="S32" i="38"/>
  <c r="AA36" i="39"/>
  <c r="R163" i="38"/>
  <c r="Z167" i="39"/>
  <c r="S26" i="38"/>
  <c r="AA30" i="39"/>
  <c r="T125" i="38"/>
  <c r="AB129" i="39"/>
  <c r="K129" i="39" s="1"/>
  <c r="R53" i="38"/>
  <c r="Z57" i="39"/>
  <c r="S21" i="38"/>
  <c r="AA25" i="39"/>
  <c r="R61" i="38"/>
  <c r="Z65" i="39"/>
  <c r="R179" i="38"/>
  <c r="Z183" i="39"/>
  <c r="R196" i="38"/>
  <c r="Z200" i="39"/>
  <c r="T194" i="38"/>
  <c r="AB198" i="39"/>
  <c r="K198" i="39" s="1"/>
  <c r="R90" i="38"/>
  <c r="Z94" i="39"/>
  <c r="R51" i="38"/>
  <c r="Z55" i="39"/>
  <c r="R34" i="38"/>
  <c r="Z38" i="39"/>
  <c r="S149" i="38"/>
  <c r="AA153" i="39"/>
  <c r="S87" i="38"/>
  <c r="AA91" i="39"/>
  <c r="R192" i="38"/>
  <c r="Z196" i="39"/>
  <c r="R176" i="38"/>
  <c r="Z180" i="39"/>
  <c r="T134" i="38"/>
  <c r="AB138" i="39"/>
  <c r="K138" i="39" s="1"/>
  <c r="R141" i="38"/>
  <c r="Z145" i="39"/>
  <c r="R201" i="38"/>
  <c r="Z205" i="39"/>
  <c r="R129" i="38"/>
  <c r="Z133" i="39"/>
  <c r="S113" i="38"/>
  <c r="AA117" i="39"/>
  <c r="S183" i="38"/>
  <c r="AA187" i="39"/>
  <c r="Q19" i="38"/>
  <c r="Q214" i="38" s="1"/>
  <c r="Q216" i="38" s="1"/>
  <c r="Y23" i="39"/>
  <c r="T82" i="38"/>
  <c r="AB86" i="39"/>
  <c r="K86" i="39" s="1"/>
  <c r="S115" i="38"/>
  <c r="AA119" i="39"/>
  <c r="R49" i="38"/>
  <c r="Z53" i="39"/>
  <c r="T136" i="38"/>
  <c r="AB140" i="39"/>
  <c r="K140" i="39" s="1"/>
  <c r="S65" i="38"/>
  <c r="AA69" i="39"/>
  <c r="R107" i="38"/>
  <c r="Z111" i="39"/>
  <c r="S172" i="38"/>
  <c r="AA176" i="39"/>
  <c r="S123" i="38"/>
  <c r="AA127" i="39"/>
  <c r="R187" i="38"/>
  <c r="Z191" i="39"/>
  <c r="S181" i="38"/>
  <c r="AA185" i="39"/>
  <c r="T105" i="38"/>
  <c r="AB109" i="39"/>
  <c r="K109" i="39" s="1"/>
  <c r="R36" i="38"/>
  <c r="Z40" i="39"/>
  <c r="S74" i="38"/>
  <c r="AA78" i="39"/>
  <c r="U147" i="38"/>
  <c r="AC151" i="39"/>
  <c r="R189" i="38"/>
  <c r="Z193" i="39"/>
  <c r="S167" i="38"/>
  <c r="AA171" i="39"/>
  <c r="R155" i="38"/>
  <c r="Z159" i="39"/>
  <c r="R185" i="38"/>
  <c r="Z189" i="39"/>
  <c r="R71" i="38"/>
  <c r="Z75" i="39"/>
  <c r="R151" i="38"/>
  <c r="Z155" i="39"/>
  <c r="R170" i="38"/>
  <c r="Z174" i="39"/>
  <c r="R161" i="38"/>
  <c r="Z165" i="39"/>
  <c r="S199" i="38"/>
  <c r="AA203" i="39"/>
  <c r="R159" i="38"/>
  <c r="Z163" i="39"/>
  <c r="S96" i="38"/>
  <c r="AA100" i="39"/>
  <c r="R29" i="38"/>
  <c r="Z33" i="39"/>
  <c r="S138" i="38"/>
  <c r="AA142" i="39"/>
  <c r="T121" i="38"/>
  <c r="AB125" i="39"/>
  <c r="K125" i="39" s="1"/>
  <c r="T43" i="38"/>
  <c r="AB47" i="39"/>
  <c r="K47" i="39" s="1"/>
  <c r="S47" i="38"/>
  <c r="AA51" i="39"/>
  <c r="R145" i="38"/>
  <c r="Z149" i="39"/>
  <c r="S94" i="38"/>
  <c r="AA98" i="39"/>
  <c r="R174" i="38"/>
  <c r="Z178" i="39"/>
  <c r="R98" i="38"/>
  <c r="Z102" i="39"/>
  <c r="R132" i="38"/>
  <c r="Z136" i="39"/>
  <c r="R92" i="38"/>
  <c r="Z95" i="36"/>
  <c r="AA96" i="39" s="1"/>
  <c r="AA95" i="37"/>
  <c r="S100" i="38"/>
  <c r="AA103" i="36"/>
  <c r="AB104" i="39" s="1"/>
  <c r="K104" i="39" s="1"/>
  <c r="AB103" i="37"/>
  <c r="Z177" i="36"/>
  <c r="AA177" i="37"/>
  <c r="Z37" i="36"/>
  <c r="AA37" i="37"/>
  <c r="AC137" i="37"/>
  <c r="AB137" i="36"/>
  <c r="AA126" i="36"/>
  <c r="AB126" i="37"/>
  <c r="AA152" i="36"/>
  <c r="AB152" i="37"/>
  <c r="Z199" i="36"/>
  <c r="AA199" i="37"/>
  <c r="AB128" i="36"/>
  <c r="AC128" i="37"/>
  <c r="Z122" i="36"/>
  <c r="AA122" i="37"/>
  <c r="Z182" i="36"/>
  <c r="AA182" i="37"/>
  <c r="Z195" i="36"/>
  <c r="AA195" i="37"/>
  <c r="Z148" i="36"/>
  <c r="AA148" i="37"/>
  <c r="AA44" i="36"/>
  <c r="AB44" i="37"/>
  <c r="Z188" i="36"/>
  <c r="AA188" i="37"/>
  <c r="Z32" i="36"/>
  <c r="AA32" i="37"/>
  <c r="AA90" i="36"/>
  <c r="AB90" i="37"/>
  <c r="AB160" i="36"/>
  <c r="AC160" i="37"/>
  <c r="AA58" i="36"/>
  <c r="AB58" i="37"/>
  <c r="Z39" i="36"/>
  <c r="AA39" i="37"/>
  <c r="AA110" i="37"/>
  <c r="Z110" i="36"/>
  <c r="Z164" i="36"/>
  <c r="AA164" i="37"/>
  <c r="AA24" i="36"/>
  <c r="AB24" i="37"/>
  <c r="AA186" i="36"/>
  <c r="AB186" i="37"/>
  <c r="AA50" i="36"/>
  <c r="AB50" i="37"/>
  <c r="AA118" i="36"/>
  <c r="AB118" i="37"/>
  <c r="AA144" i="37"/>
  <c r="Z144" i="36"/>
  <c r="AC139" i="37"/>
  <c r="AB139" i="36"/>
  <c r="AA77" i="36"/>
  <c r="AB77" i="37"/>
  <c r="AB79" i="36"/>
  <c r="AC79" i="37"/>
  <c r="Z154" i="36"/>
  <c r="AA154" i="37"/>
  <c r="Z190" i="36"/>
  <c r="AA190" i="37"/>
  <c r="AA60" i="36"/>
  <c r="AB60" i="37"/>
  <c r="AC108" i="37"/>
  <c r="AB108" i="36"/>
  <c r="AB68" i="37"/>
  <c r="AA68" i="36"/>
  <c r="AA202" i="36"/>
  <c r="AB202" i="37"/>
  <c r="Z166" i="36"/>
  <c r="AA166" i="37"/>
  <c r="AA135" i="37"/>
  <c r="Z135" i="36"/>
  <c r="AA88" i="36"/>
  <c r="AB88" i="37"/>
  <c r="Z74" i="36"/>
  <c r="AA74" i="37"/>
  <c r="Z192" i="36"/>
  <c r="AA192" i="37"/>
  <c r="AA184" i="36"/>
  <c r="AB184" i="37"/>
  <c r="Z213" i="36"/>
  <c r="AA213" i="37"/>
  <c r="AA81" i="36"/>
  <c r="AB81" i="37"/>
  <c r="AB85" i="36"/>
  <c r="AC85" i="37"/>
  <c r="Z93" i="36"/>
  <c r="AA93" i="37"/>
  <c r="Z64" i="36"/>
  <c r="AA64" i="37"/>
  <c r="AA35" i="36"/>
  <c r="AB35" i="37"/>
  <c r="AA26" i="36"/>
  <c r="AB26" i="37"/>
  <c r="Z204" i="36"/>
  <c r="AA204" i="37"/>
  <c r="Z179" i="36"/>
  <c r="AA179" i="37"/>
  <c r="Y22" i="36"/>
  <c r="Z22" i="37"/>
  <c r="AA156" i="36"/>
  <c r="AB156" i="37"/>
  <c r="AA114" i="36"/>
  <c r="AB114" i="37"/>
  <c r="AA175" i="36"/>
  <c r="AB175" i="37"/>
  <c r="Z158" i="36"/>
  <c r="AA158" i="37"/>
  <c r="Z146" i="36"/>
  <c r="AA146" i="37"/>
  <c r="AA97" i="36"/>
  <c r="AB97" i="37"/>
  <c r="AA106" i="37"/>
  <c r="Z106" i="36"/>
  <c r="AC150" i="36"/>
  <c r="AD150" i="37"/>
  <c r="AB46" i="36"/>
  <c r="AC46" i="37"/>
  <c r="AA42" i="36"/>
  <c r="AB42" i="37"/>
  <c r="Z54" i="36"/>
  <c r="AA54" i="37"/>
  <c r="AA116" i="36"/>
  <c r="AB116" i="37"/>
  <c r="AA141" i="36"/>
  <c r="AB141" i="37"/>
  <c r="AA83" i="36"/>
  <c r="AB83" i="37"/>
  <c r="AA48" i="36"/>
  <c r="AB48" i="37"/>
  <c r="Z168" i="36"/>
  <c r="AA168" i="37"/>
  <c r="Z173" i="36"/>
  <c r="AA173" i="37"/>
  <c r="AA101" i="37"/>
  <c r="Z101" i="36"/>
  <c r="Z66" i="36"/>
  <c r="AA66" i="37"/>
  <c r="Z56" i="36"/>
  <c r="AA56" i="37"/>
  <c r="AA170" i="36"/>
  <c r="AB170" i="37"/>
  <c r="AB197" i="36"/>
  <c r="AC197" i="37"/>
  <c r="Z71" i="36"/>
  <c r="AA71" i="37"/>
  <c r="AA29" i="36"/>
  <c r="AB29" i="37"/>
  <c r="AB99" i="37"/>
  <c r="AA99" i="36"/>
  <c r="Z52" i="36"/>
  <c r="AA52" i="37"/>
  <c r="Z132" i="36"/>
  <c r="AA132" i="37"/>
  <c r="AB124" i="36"/>
  <c r="AC124" i="37"/>
  <c r="Z162" i="36"/>
  <c r="AA162" i="37"/>
  <c r="W101" i="20"/>
  <c r="V102" i="20"/>
  <c r="V108" i="20" s="1"/>
  <c r="U112" i="38" l="1"/>
  <c r="AC116" i="39"/>
  <c r="AC164" i="39"/>
  <c r="U160" i="38"/>
  <c r="AC141" i="39"/>
  <c r="U137" i="38"/>
  <c r="AC197" i="39"/>
  <c r="U193" i="38"/>
  <c r="AC166" i="39"/>
  <c r="U162" i="38"/>
  <c r="AC204" i="39"/>
  <c r="U200" i="38"/>
  <c r="AC97" i="39"/>
  <c r="U93" i="38"/>
  <c r="AC130" i="39"/>
  <c r="U126" i="38"/>
  <c r="AC186" i="39"/>
  <c r="U182" i="38"/>
  <c r="AC124" i="39"/>
  <c r="U120" i="38"/>
  <c r="AC206" i="39"/>
  <c r="U202" i="38"/>
  <c r="AC192" i="39"/>
  <c r="U188" i="38"/>
  <c r="AC190" i="39"/>
  <c r="U186" i="38"/>
  <c r="AC128" i="39"/>
  <c r="U124" i="38"/>
  <c r="AC62" i="39"/>
  <c r="U58" i="38"/>
  <c r="AC152" i="39"/>
  <c r="U148" i="38"/>
  <c r="AC134" i="39"/>
  <c r="U130" i="38"/>
  <c r="AC188" i="39"/>
  <c r="U184" i="38"/>
  <c r="AC68" i="39"/>
  <c r="U64" i="38"/>
  <c r="AC73" i="39"/>
  <c r="U69" i="38"/>
  <c r="U116" i="38"/>
  <c r="AC120" i="39"/>
  <c r="AC184" i="39"/>
  <c r="U180" i="38"/>
  <c r="AC156" i="39"/>
  <c r="U152" i="38"/>
  <c r="AC201" i="39"/>
  <c r="U197" i="38"/>
  <c r="AC85" i="39"/>
  <c r="U81" i="38"/>
  <c r="AB215" i="39"/>
  <c r="L214" i="39" s="1"/>
  <c r="T211" i="38"/>
  <c r="AC99" i="39"/>
  <c r="U95" i="38"/>
  <c r="AC110" i="39"/>
  <c r="U106" i="38"/>
  <c r="AC139" i="39"/>
  <c r="U135" i="38"/>
  <c r="AC150" i="39"/>
  <c r="U146" i="38"/>
  <c r="AC66" i="39"/>
  <c r="U62" i="38"/>
  <c r="AC148" i="39"/>
  <c r="U144" i="38"/>
  <c r="AC60" i="39"/>
  <c r="U56" i="38"/>
  <c r="AC31" i="39"/>
  <c r="U27" i="38"/>
  <c r="AC175" i="39"/>
  <c r="U171" i="38"/>
  <c r="AC162" i="39"/>
  <c r="U158" i="38"/>
  <c r="AC146" i="39"/>
  <c r="U142" i="38"/>
  <c r="AC92" i="39"/>
  <c r="U88" i="38"/>
  <c r="AC199" i="39"/>
  <c r="U195" i="38"/>
  <c r="AC58" i="39"/>
  <c r="U54" i="38"/>
  <c r="AC181" i="39"/>
  <c r="U177" i="38"/>
  <c r="AC118" i="39"/>
  <c r="U114" i="38"/>
  <c r="AC137" i="39"/>
  <c r="U133" i="38"/>
  <c r="AC194" i="39"/>
  <c r="U190" i="38"/>
  <c r="AC177" i="39"/>
  <c r="U173" i="38"/>
  <c r="AC158" i="39"/>
  <c r="U154" i="38"/>
  <c r="AC154" i="39"/>
  <c r="U150" i="38"/>
  <c r="AC168" i="39"/>
  <c r="U164" i="38"/>
  <c r="AC70" i="39"/>
  <c r="U66" i="38"/>
  <c r="AC143" i="39"/>
  <c r="U139" i="38"/>
  <c r="U46" i="38"/>
  <c r="AC50" i="39"/>
  <c r="U30" i="38"/>
  <c r="AC34" i="39"/>
  <c r="AC95" i="39"/>
  <c r="U91" i="38"/>
  <c r="AC90" i="39"/>
  <c r="U86" i="38"/>
  <c r="AC126" i="39"/>
  <c r="U122" i="38"/>
  <c r="AC170" i="39"/>
  <c r="U166" i="38"/>
  <c r="AC172" i="39"/>
  <c r="U168" i="38"/>
  <c r="AC87" i="39"/>
  <c r="U83" i="38"/>
  <c r="AC112" i="39"/>
  <c r="U108" i="38"/>
  <c r="AC160" i="39"/>
  <c r="U156" i="38"/>
  <c r="AC179" i="39"/>
  <c r="U175" i="38"/>
  <c r="AC76" i="39"/>
  <c r="U72" i="38"/>
  <c r="AC44" i="39"/>
  <c r="U40" i="38"/>
  <c r="S176" i="38"/>
  <c r="AA180" i="39"/>
  <c r="U157" i="38"/>
  <c r="AC161" i="39"/>
  <c r="S98" i="38"/>
  <c r="AA102" i="39"/>
  <c r="S141" i="38"/>
  <c r="AA145" i="39"/>
  <c r="T199" i="38"/>
  <c r="AB203" i="39"/>
  <c r="K203" i="39" s="1"/>
  <c r="T87" i="38"/>
  <c r="AB91" i="39"/>
  <c r="K91" i="39" s="1"/>
  <c r="T172" i="38"/>
  <c r="AB176" i="39"/>
  <c r="K176" i="39" s="1"/>
  <c r="S210" i="38"/>
  <c r="AA214" i="39"/>
  <c r="T115" i="38"/>
  <c r="AB119" i="39"/>
  <c r="K119" i="39" s="1"/>
  <c r="S29" i="38"/>
  <c r="AA33" i="39"/>
  <c r="T65" i="38"/>
  <c r="AB69" i="39"/>
  <c r="K69" i="39" s="1"/>
  <c r="S51" i="38"/>
  <c r="AA55" i="39"/>
  <c r="S201" i="38"/>
  <c r="AA205" i="39"/>
  <c r="T47" i="38"/>
  <c r="AB51" i="39"/>
  <c r="K51" i="39" s="1"/>
  <c r="T181" i="38"/>
  <c r="AB185" i="39"/>
  <c r="K185" i="39" s="1"/>
  <c r="S185" i="38"/>
  <c r="AA189" i="39"/>
  <c r="T96" i="38"/>
  <c r="AB100" i="39"/>
  <c r="K100" i="39" s="1"/>
  <c r="U105" i="38"/>
  <c r="AC109" i="39"/>
  <c r="S129" i="38"/>
  <c r="AA133" i="39"/>
  <c r="T23" i="38"/>
  <c r="AB27" i="39"/>
  <c r="K27" i="39" s="1"/>
  <c r="S34" i="38"/>
  <c r="AA38" i="39"/>
  <c r="S155" i="38"/>
  <c r="AA159" i="39"/>
  <c r="T39" i="38"/>
  <c r="AB43" i="39"/>
  <c r="K43" i="39" s="1"/>
  <c r="T32" i="38"/>
  <c r="AB36" i="39"/>
  <c r="K36" i="39" s="1"/>
  <c r="S170" i="38"/>
  <c r="AA174" i="39"/>
  <c r="S49" i="38"/>
  <c r="AA53" i="39"/>
  <c r="U43" i="38"/>
  <c r="AC47" i="39"/>
  <c r="T183" i="38"/>
  <c r="AB187" i="39"/>
  <c r="K187" i="39" s="1"/>
  <c r="T41" i="38"/>
  <c r="AB45" i="39"/>
  <c r="K45" i="39" s="1"/>
  <c r="S174" i="38"/>
  <c r="AA178" i="39"/>
  <c r="T26" i="38"/>
  <c r="AB30" i="39"/>
  <c r="K30" i="39" s="1"/>
  <c r="S165" i="38"/>
  <c r="AA169" i="39"/>
  <c r="S61" i="38"/>
  <c r="AA65" i="39"/>
  <c r="S145" i="38"/>
  <c r="AA149" i="39"/>
  <c r="S90" i="38"/>
  <c r="AA94" i="39"/>
  <c r="S189" i="38"/>
  <c r="AA193" i="39"/>
  <c r="T21" i="38"/>
  <c r="AB25" i="39"/>
  <c r="K25" i="39" s="1"/>
  <c r="T57" i="38"/>
  <c r="AB61" i="39"/>
  <c r="K61" i="39" s="1"/>
  <c r="S161" i="38"/>
  <c r="AA165" i="39"/>
  <c r="S192" i="38"/>
  <c r="AA196" i="39"/>
  <c r="S71" i="38"/>
  <c r="AA75" i="39"/>
  <c r="S187" i="38"/>
  <c r="AA191" i="39"/>
  <c r="V147" i="38"/>
  <c r="AD151" i="39"/>
  <c r="U194" i="38"/>
  <c r="AC198" i="39"/>
  <c r="T85" i="38"/>
  <c r="AB89" i="39"/>
  <c r="K89" i="39" s="1"/>
  <c r="S151" i="38"/>
  <c r="AA155" i="39"/>
  <c r="S179" i="38"/>
  <c r="AA183" i="39"/>
  <c r="T111" i="38"/>
  <c r="AB115" i="39"/>
  <c r="K115" i="39" s="1"/>
  <c r="S107" i="38"/>
  <c r="AA111" i="39"/>
  <c r="S68" i="38"/>
  <c r="AA72" i="39"/>
  <c r="T94" i="38"/>
  <c r="AB98" i="39"/>
  <c r="K98" i="39" s="1"/>
  <c r="U76" i="38"/>
  <c r="AC80" i="39"/>
  <c r="S119" i="38"/>
  <c r="AA123" i="39"/>
  <c r="T167" i="38"/>
  <c r="AB171" i="39"/>
  <c r="K171" i="39" s="1"/>
  <c r="T80" i="38"/>
  <c r="AB84" i="39"/>
  <c r="K84" i="39" s="1"/>
  <c r="S132" i="38"/>
  <c r="AA136" i="39"/>
  <c r="T45" i="38"/>
  <c r="AB49" i="39"/>
  <c r="K49" i="39" s="1"/>
  <c r="U125" i="38"/>
  <c r="AC129" i="39"/>
  <c r="S53" i="38"/>
  <c r="AA57" i="39"/>
  <c r="S63" i="38"/>
  <c r="AA67" i="39"/>
  <c r="T138" i="38"/>
  <c r="AB142" i="39"/>
  <c r="K142" i="39" s="1"/>
  <c r="S143" i="38"/>
  <c r="AA147" i="39"/>
  <c r="T153" i="38"/>
  <c r="AB157" i="39"/>
  <c r="K157" i="39" s="1"/>
  <c r="U82" i="38"/>
  <c r="AC86" i="39"/>
  <c r="T74" i="38"/>
  <c r="AB78" i="39"/>
  <c r="K78" i="39" s="1"/>
  <c r="S36" i="38"/>
  <c r="AA40" i="39"/>
  <c r="S196" i="38"/>
  <c r="AA200" i="39"/>
  <c r="U121" i="38"/>
  <c r="AC125" i="39"/>
  <c r="T55" i="38"/>
  <c r="AB59" i="39"/>
  <c r="K59" i="39" s="1"/>
  <c r="T149" i="38"/>
  <c r="AB153" i="39"/>
  <c r="K153" i="39" s="1"/>
  <c r="S103" i="38"/>
  <c r="AA107" i="39"/>
  <c r="S159" i="38"/>
  <c r="AA163" i="39"/>
  <c r="T113" i="38"/>
  <c r="AB117" i="39"/>
  <c r="K117" i="39" s="1"/>
  <c r="R19" i="38"/>
  <c r="R214" i="38" s="1"/>
  <c r="R216" i="38" s="1"/>
  <c r="Z23" i="39"/>
  <c r="S163" i="38"/>
  <c r="AA167" i="39"/>
  <c r="T78" i="38"/>
  <c r="AB82" i="39"/>
  <c r="K82" i="39" s="1"/>
  <c r="T123" i="38"/>
  <c r="AB127" i="39"/>
  <c r="K127" i="39" s="1"/>
  <c r="U136" i="38"/>
  <c r="AC140" i="39"/>
  <c r="U134" i="38"/>
  <c r="AC138" i="39"/>
  <c r="T100" i="38"/>
  <c r="AC103" i="37"/>
  <c r="AB103" i="36"/>
  <c r="AC104" i="39" s="1"/>
  <c r="S92" i="38"/>
  <c r="AA95" i="36"/>
  <c r="AB96" i="39" s="1"/>
  <c r="K96" i="39" s="1"/>
  <c r="AB95" i="37"/>
  <c r="AB101" i="37"/>
  <c r="AA101" i="36"/>
  <c r="AA146" i="36"/>
  <c r="AB146" i="37"/>
  <c r="AB77" i="36"/>
  <c r="AC77" i="37"/>
  <c r="AB114" i="36"/>
  <c r="AC114" i="37"/>
  <c r="AB24" i="36"/>
  <c r="AC24" i="37"/>
  <c r="AA204" i="36"/>
  <c r="AB204" i="37"/>
  <c r="AB83" i="36"/>
  <c r="AC83" i="37"/>
  <c r="AB90" i="36"/>
  <c r="AC90" i="37"/>
  <c r="AC128" i="36"/>
  <c r="AD128" i="37"/>
  <c r="AA166" i="36"/>
  <c r="AB166" i="37"/>
  <c r="AA164" i="36"/>
  <c r="AB164" i="37"/>
  <c r="AA199" i="36"/>
  <c r="AB199" i="37"/>
  <c r="AC139" i="36"/>
  <c r="AD139" i="37"/>
  <c r="AA32" i="36"/>
  <c r="AB32" i="37"/>
  <c r="AB152" i="36"/>
  <c r="AC152" i="37"/>
  <c r="AA132" i="36"/>
  <c r="AB132" i="37"/>
  <c r="AB35" i="36"/>
  <c r="AC35" i="37"/>
  <c r="AA188" i="36"/>
  <c r="AB188" i="37"/>
  <c r="AB116" i="36"/>
  <c r="AC116" i="37"/>
  <c r="AC46" i="36"/>
  <c r="AD46" i="37"/>
  <c r="AA158" i="36"/>
  <c r="AB158" i="37"/>
  <c r="AA71" i="36"/>
  <c r="AB71" i="37"/>
  <c r="AB144" i="37"/>
  <c r="AA144" i="36"/>
  <c r="AB126" i="36"/>
  <c r="AC126" i="37"/>
  <c r="AC137" i="36"/>
  <c r="AD137" i="37"/>
  <c r="AC124" i="36"/>
  <c r="AD124" i="37"/>
  <c r="AA192" i="36"/>
  <c r="AB192" i="37"/>
  <c r="AA64" i="36"/>
  <c r="AB64" i="37"/>
  <c r="AB110" i="37"/>
  <c r="AA110" i="36"/>
  <c r="AA52" i="36"/>
  <c r="AB52" i="37"/>
  <c r="AC85" i="36"/>
  <c r="AD85" i="37"/>
  <c r="AB175" i="36"/>
  <c r="AC175" i="37"/>
  <c r="AB170" i="36"/>
  <c r="AC170" i="37"/>
  <c r="AA93" i="36"/>
  <c r="AB93" i="37"/>
  <c r="AB141" i="36"/>
  <c r="AC141" i="37"/>
  <c r="AB202" i="36"/>
  <c r="AC202" i="37"/>
  <c r="AB60" i="36"/>
  <c r="AC60" i="37"/>
  <c r="AA173" i="36"/>
  <c r="AB173" i="37"/>
  <c r="AB106" i="37"/>
  <c r="AA106" i="36"/>
  <c r="AB44" i="36"/>
  <c r="AC44" i="37"/>
  <c r="AB42" i="36"/>
  <c r="AC42" i="37"/>
  <c r="AA74" i="36"/>
  <c r="AB74" i="37"/>
  <c r="AA190" i="36"/>
  <c r="AB190" i="37"/>
  <c r="AB118" i="36"/>
  <c r="AC118" i="37"/>
  <c r="AC197" i="36"/>
  <c r="AD197" i="37"/>
  <c r="AA56" i="36"/>
  <c r="AB56" i="37"/>
  <c r="AA168" i="36"/>
  <c r="AB168" i="37"/>
  <c r="AB156" i="36"/>
  <c r="AC156" i="37"/>
  <c r="AB81" i="36"/>
  <c r="AC81" i="37"/>
  <c r="AA154" i="36"/>
  <c r="AB154" i="37"/>
  <c r="AD150" i="36"/>
  <c r="AE150" i="37"/>
  <c r="AA148" i="36"/>
  <c r="AB148" i="37"/>
  <c r="AC99" i="37"/>
  <c r="AB99" i="36"/>
  <c r="AB88" i="36"/>
  <c r="AC88" i="37"/>
  <c r="AB50" i="36"/>
  <c r="AC50" i="37"/>
  <c r="AA39" i="36"/>
  <c r="AB39" i="37"/>
  <c r="Z22" i="36"/>
  <c r="AA22" i="37"/>
  <c r="AA195" i="36"/>
  <c r="AB195" i="37"/>
  <c r="AA66" i="36"/>
  <c r="AB66" i="37"/>
  <c r="AC79" i="36"/>
  <c r="AD79" i="37"/>
  <c r="AC68" i="37"/>
  <c r="AB68" i="36"/>
  <c r="AB48" i="36"/>
  <c r="AC48" i="37"/>
  <c r="AB97" i="36"/>
  <c r="AC97" i="37"/>
  <c r="AB58" i="36"/>
  <c r="AC58" i="37"/>
  <c r="AA162" i="36"/>
  <c r="AB162" i="37"/>
  <c r="AA179" i="36"/>
  <c r="AB179" i="37"/>
  <c r="AB135" i="37"/>
  <c r="AA135" i="36"/>
  <c r="AA182" i="36"/>
  <c r="AB182" i="37"/>
  <c r="AA37" i="36"/>
  <c r="AB37" i="37"/>
  <c r="AA213" i="36"/>
  <c r="AB213" i="37"/>
  <c r="AB26" i="36"/>
  <c r="AC26" i="37"/>
  <c r="AC108" i="36"/>
  <c r="AD108" i="37"/>
  <c r="AB29" i="36"/>
  <c r="AC29" i="37"/>
  <c r="AA54" i="36"/>
  <c r="AB54" i="37"/>
  <c r="AB184" i="36"/>
  <c r="AC184" i="37"/>
  <c r="AB186" i="36"/>
  <c r="AC186" i="37"/>
  <c r="AC160" i="36"/>
  <c r="AD160" i="37"/>
  <c r="AA122" i="36"/>
  <c r="AB122" i="37"/>
  <c r="AA177" i="36"/>
  <c r="AB177" i="37"/>
  <c r="X101" i="20"/>
  <c r="W102" i="20"/>
  <c r="W108" i="20" s="1"/>
  <c r="AD92" i="39" l="1"/>
  <c r="V88" i="38"/>
  <c r="AD201" i="39"/>
  <c r="V197" i="38"/>
  <c r="AD152" i="39"/>
  <c r="V148" i="38"/>
  <c r="AD154" i="39"/>
  <c r="V150" i="38"/>
  <c r="AD146" i="39"/>
  <c r="V142" i="38"/>
  <c r="AD156" i="39"/>
  <c r="V152" i="38"/>
  <c r="AD62" i="39"/>
  <c r="V58" i="38"/>
  <c r="AD160" i="39"/>
  <c r="V156" i="38"/>
  <c r="AD112" i="39"/>
  <c r="V108" i="38"/>
  <c r="AD34" i="39"/>
  <c r="V30" i="38"/>
  <c r="AD128" i="39"/>
  <c r="V124" i="38"/>
  <c r="AD97" i="39"/>
  <c r="V93" i="38"/>
  <c r="AD158" i="39"/>
  <c r="V154" i="38"/>
  <c r="V46" i="38"/>
  <c r="AD50" i="39"/>
  <c r="AD139" i="39"/>
  <c r="V135" i="38"/>
  <c r="AD190" i="39"/>
  <c r="V186" i="38"/>
  <c r="AD87" i="39"/>
  <c r="V83" i="38"/>
  <c r="AD162" i="39"/>
  <c r="V158" i="38"/>
  <c r="AD184" i="39"/>
  <c r="V180" i="38"/>
  <c r="AD204" i="39"/>
  <c r="V200" i="38"/>
  <c r="AD181" i="39"/>
  <c r="V177" i="38"/>
  <c r="V116" i="38"/>
  <c r="AD120" i="39"/>
  <c r="AD143" i="39"/>
  <c r="V139" i="38"/>
  <c r="AD110" i="39"/>
  <c r="V106" i="38"/>
  <c r="AD192" i="39"/>
  <c r="V188" i="38"/>
  <c r="AD177" i="39"/>
  <c r="V173" i="38"/>
  <c r="AD166" i="39"/>
  <c r="V162" i="38"/>
  <c r="AD73" i="39"/>
  <c r="V69" i="38"/>
  <c r="AD44" i="39"/>
  <c r="V40" i="38"/>
  <c r="AD172" i="39"/>
  <c r="V168" i="38"/>
  <c r="AD175" i="39"/>
  <c r="V171" i="38"/>
  <c r="AD99" i="39"/>
  <c r="V95" i="38"/>
  <c r="AD170" i="39"/>
  <c r="V166" i="38"/>
  <c r="AD194" i="39"/>
  <c r="V190" i="38"/>
  <c r="AD197" i="39"/>
  <c r="V193" i="38"/>
  <c r="AD70" i="39"/>
  <c r="V66" i="38"/>
  <c r="AD68" i="39"/>
  <c r="V64" i="38"/>
  <c r="AD206" i="39"/>
  <c r="V202" i="38"/>
  <c r="AD58" i="39"/>
  <c r="V54" i="38"/>
  <c r="AD31" i="39"/>
  <c r="V27" i="38"/>
  <c r="AD137" i="39"/>
  <c r="V133" i="38"/>
  <c r="AD141" i="39"/>
  <c r="V137" i="38"/>
  <c r="AD76" i="39"/>
  <c r="V72" i="38"/>
  <c r="AC215" i="39"/>
  <c r="U211" i="38"/>
  <c r="U215" i="38" s="1"/>
  <c r="AD188" i="39"/>
  <c r="V184" i="38"/>
  <c r="AD124" i="39"/>
  <c r="V120" i="38"/>
  <c r="AD126" i="39"/>
  <c r="V122" i="38"/>
  <c r="AD199" i="39"/>
  <c r="V195" i="38"/>
  <c r="AD60" i="39"/>
  <c r="V56" i="38"/>
  <c r="AD164" i="39"/>
  <c r="V160" i="38"/>
  <c r="AD179" i="39"/>
  <c r="V175" i="38"/>
  <c r="AD85" i="39"/>
  <c r="V81" i="38"/>
  <c r="AD134" i="39"/>
  <c r="V130" i="38"/>
  <c r="AD186" i="39"/>
  <c r="V182" i="38"/>
  <c r="AD90" i="39"/>
  <c r="V86" i="38"/>
  <c r="AD148" i="39"/>
  <c r="V144" i="38"/>
  <c r="V112" i="38"/>
  <c r="AD116" i="39"/>
  <c r="AD150" i="39"/>
  <c r="V146" i="38"/>
  <c r="AD168" i="39"/>
  <c r="V164" i="38"/>
  <c r="V114" i="38"/>
  <c r="AD118" i="39"/>
  <c r="AD130" i="39"/>
  <c r="V126" i="38"/>
  <c r="AD95" i="39"/>
  <c r="V91" i="38"/>
  <c r="AD66" i="39"/>
  <c r="V62" i="38"/>
  <c r="U23" i="38"/>
  <c r="AC27" i="39"/>
  <c r="T36" i="38"/>
  <c r="AB40" i="39"/>
  <c r="K40" i="39" s="1"/>
  <c r="S19" i="38"/>
  <c r="S214" i="38" s="1"/>
  <c r="S216" i="38" s="1"/>
  <c r="AA23" i="39"/>
  <c r="U183" i="38"/>
  <c r="AC187" i="39"/>
  <c r="U45" i="38"/>
  <c r="AC49" i="39"/>
  <c r="U153" i="38"/>
  <c r="AC157" i="39"/>
  <c r="T49" i="38"/>
  <c r="AB53" i="39"/>
  <c r="K53" i="39" s="1"/>
  <c r="T68" i="38"/>
  <c r="AB72" i="39"/>
  <c r="K72" i="39" s="1"/>
  <c r="T165" i="38"/>
  <c r="AB169" i="39"/>
  <c r="K169" i="39" s="1"/>
  <c r="T196" i="38"/>
  <c r="AB200" i="39"/>
  <c r="K200" i="39" s="1"/>
  <c r="T51" i="38"/>
  <c r="AB55" i="39"/>
  <c r="K55" i="39" s="1"/>
  <c r="U57" i="38"/>
  <c r="AC61" i="39"/>
  <c r="U65" i="38"/>
  <c r="AC69" i="39"/>
  <c r="T107" i="38"/>
  <c r="AB111" i="39"/>
  <c r="K111" i="39" s="1"/>
  <c r="T210" i="38"/>
  <c r="AB214" i="39"/>
  <c r="K214" i="39" s="1"/>
  <c r="T53" i="38"/>
  <c r="AB57" i="39"/>
  <c r="K57" i="39" s="1"/>
  <c r="T155" i="38"/>
  <c r="AB159" i="39"/>
  <c r="K159" i="39" s="1"/>
  <c r="V194" i="38"/>
  <c r="AD198" i="39"/>
  <c r="U199" i="38"/>
  <c r="AC203" i="39"/>
  <c r="T61" i="38"/>
  <c r="AB65" i="39"/>
  <c r="K65" i="39" s="1"/>
  <c r="V43" i="38"/>
  <c r="AD47" i="39"/>
  <c r="T161" i="38"/>
  <c r="AB165" i="39"/>
  <c r="K165" i="39" s="1"/>
  <c r="U74" i="38"/>
  <c r="AC78" i="39"/>
  <c r="U113" i="38"/>
  <c r="AC117" i="39"/>
  <c r="T163" i="38"/>
  <c r="AB167" i="39"/>
  <c r="K167" i="39" s="1"/>
  <c r="T143" i="38"/>
  <c r="AB147" i="39"/>
  <c r="K147" i="39" s="1"/>
  <c r="T98" i="38"/>
  <c r="AB102" i="39"/>
  <c r="K102" i="39" s="1"/>
  <c r="U85" i="38"/>
  <c r="AC89" i="39"/>
  <c r="T179" i="38"/>
  <c r="AB183" i="39"/>
  <c r="K183" i="39" s="1"/>
  <c r="T185" i="38"/>
  <c r="AB189" i="39"/>
  <c r="K189" i="39" s="1"/>
  <c r="V125" i="38"/>
  <c r="AD129" i="39"/>
  <c r="T132" i="38"/>
  <c r="AB136" i="39"/>
  <c r="K136" i="39" s="1"/>
  <c r="U87" i="38"/>
  <c r="AC91" i="39"/>
  <c r="T145" i="38"/>
  <c r="AB149" i="39"/>
  <c r="K149" i="39" s="1"/>
  <c r="U138" i="38"/>
  <c r="AC142" i="39"/>
  <c r="T176" i="38"/>
  <c r="AB180" i="39"/>
  <c r="K180" i="39" s="1"/>
  <c r="U115" i="38"/>
  <c r="AC119" i="39"/>
  <c r="U32" i="38"/>
  <c r="AC36" i="39"/>
  <c r="U47" i="38"/>
  <c r="AC51" i="39"/>
  <c r="U96" i="38"/>
  <c r="AC100" i="39"/>
  <c r="T174" i="38"/>
  <c r="AB178" i="39"/>
  <c r="K178" i="39" s="1"/>
  <c r="T187" i="38"/>
  <c r="AB191" i="39"/>
  <c r="K191" i="39" s="1"/>
  <c r="T90" i="38"/>
  <c r="AB94" i="39"/>
  <c r="K94" i="39" s="1"/>
  <c r="T189" i="38"/>
  <c r="AB193" i="39"/>
  <c r="K193" i="39" s="1"/>
  <c r="W147" i="38"/>
  <c r="AE151" i="39"/>
  <c r="V121" i="38"/>
  <c r="AD125" i="39"/>
  <c r="U181" i="38"/>
  <c r="AC185" i="39"/>
  <c r="U26" i="38"/>
  <c r="AC30" i="39"/>
  <c r="V134" i="38"/>
  <c r="AD138" i="39"/>
  <c r="T34" i="38"/>
  <c r="AB38" i="39"/>
  <c r="K38" i="39" s="1"/>
  <c r="T151" i="38"/>
  <c r="AB155" i="39"/>
  <c r="K155" i="39" s="1"/>
  <c r="T119" i="38"/>
  <c r="AB123" i="39"/>
  <c r="K123" i="39" s="1"/>
  <c r="T71" i="38"/>
  <c r="AB75" i="39"/>
  <c r="K75" i="39" s="1"/>
  <c r="U55" i="38"/>
  <c r="AC59" i="39"/>
  <c r="U167" i="38"/>
  <c r="AC171" i="39"/>
  <c r="T129" i="38"/>
  <c r="AB133" i="39"/>
  <c r="K133" i="39" s="1"/>
  <c r="U80" i="38"/>
  <c r="AC84" i="39"/>
  <c r="V76" i="38"/>
  <c r="AD80" i="39"/>
  <c r="T159" i="38"/>
  <c r="AB163" i="39"/>
  <c r="K163" i="39" s="1"/>
  <c r="V105" i="38"/>
  <c r="AD109" i="39"/>
  <c r="T192" i="38"/>
  <c r="AB196" i="39"/>
  <c r="K196" i="39" s="1"/>
  <c r="U39" i="38"/>
  <c r="AC43" i="39"/>
  <c r="U123" i="38"/>
  <c r="AC127" i="39"/>
  <c r="T201" i="38"/>
  <c r="AB205" i="39"/>
  <c r="K205" i="39" s="1"/>
  <c r="U172" i="38"/>
  <c r="AC176" i="39"/>
  <c r="T170" i="38"/>
  <c r="AB174" i="39"/>
  <c r="K174" i="39" s="1"/>
  <c r="U78" i="38"/>
  <c r="AC82" i="39"/>
  <c r="U149" i="38"/>
  <c r="AC153" i="39"/>
  <c r="U21" i="38"/>
  <c r="AC25" i="39"/>
  <c r="T63" i="38"/>
  <c r="AB67" i="39"/>
  <c r="K67" i="39" s="1"/>
  <c r="V157" i="38"/>
  <c r="AD161" i="39"/>
  <c r="T141" i="38"/>
  <c r="AB145" i="39"/>
  <c r="K145" i="39" s="1"/>
  <c r="U41" i="38"/>
  <c r="AC45" i="39"/>
  <c r="T29" i="38"/>
  <c r="AB33" i="39"/>
  <c r="K33" i="39" s="1"/>
  <c r="V136" i="38"/>
  <c r="AD140" i="39"/>
  <c r="U111" i="38"/>
  <c r="AC115" i="39"/>
  <c r="U94" i="38"/>
  <c r="AC98" i="39"/>
  <c r="V82" i="38"/>
  <c r="AD86" i="39"/>
  <c r="T103" i="38"/>
  <c r="AB107" i="39"/>
  <c r="K107" i="39" s="1"/>
  <c r="T92" i="38"/>
  <c r="AC95" i="37"/>
  <c r="AB95" i="36"/>
  <c r="AC96" i="39" s="1"/>
  <c r="U100" i="38"/>
  <c r="AC103" i="36"/>
  <c r="AD104" i="39" s="1"/>
  <c r="AD103" i="37"/>
  <c r="AC24" i="36"/>
  <c r="AD24" i="37"/>
  <c r="AB54" i="36"/>
  <c r="AC54" i="37"/>
  <c r="AB162" i="36"/>
  <c r="AC162" i="37"/>
  <c r="AA22" i="36"/>
  <c r="AB22" i="37"/>
  <c r="AB148" i="36"/>
  <c r="AC148" i="37"/>
  <c r="AB93" i="36"/>
  <c r="AC93" i="37"/>
  <c r="AB56" i="36"/>
  <c r="AC56" i="37"/>
  <c r="AC26" i="36"/>
  <c r="AD26" i="37"/>
  <c r="AB64" i="36"/>
  <c r="AC64" i="37"/>
  <c r="AE150" i="36"/>
  <c r="AF150" i="37"/>
  <c r="AC35" i="36"/>
  <c r="AD35" i="37"/>
  <c r="AB164" i="36"/>
  <c r="AC164" i="37"/>
  <c r="AC58" i="36"/>
  <c r="AD58" i="37"/>
  <c r="AC144" i="37"/>
  <c r="AB144" i="36"/>
  <c r="AC29" i="36"/>
  <c r="AD29" i="37"/>
  <c r="AD197" i="36"/>
  <c r="AE197" i="37"/>
  <c r="AB166" i="36"/>
  <c r="AC166" i="37"/>
  <c r="AC114" i="36"/>
  <c r="AD114" i="37"/>
  <c r="AB177" i="36"/>
  <c r="AC177" i="37"/>
  <c r="AC106" i="37"/>
  <c r="AB106" i="36"/>
  <c r="AC44" i="36"/>
  <c r="AD44" i="37"/>
  <c r="AB122" i="36"/>
  <c r="AC122" i="37"/>
  <c r="AC170" i="36"/>
  <c r="AD170" i="37"/>
  <c r="AD128" i="36"/>
  <c r="AE128" i="37"/>
  <c r="AD160" i="36"/>
  <c r="AE160" i="37"/>
  <c r="AD79" i="36"/>
  <c r="AE79" i="37"/>
  <c r="AB39" i="36"/>
  <c r="AC39" i="37"/>
  <c r="AB154" i="36"/>
  <c r="AC154" i="37"/>
  <c r="AC175" i="36"/>
  <c r="AD175" i="37"/>
  <c r="AB71" i="36"/>
  <c r="AC71" i="37"/>
  <c r="AB213" i="36"/>
  <c r="AC213" i="37"/>
  <c r="AC50" i="36"/>
  <c r="AD50" i="37"/>
  <c r="AB132" i="36"/>
  <c r="AC132" i="37"/>
  <c r="AC90" i="36"/>
  <c r="AD90" i="37"/>
  <c r="AB173" i="36"/>
  <c r="AC173" i="37"/>
  <c r="AC118" i="36"/>
  <c r="AD118" i="37"/>
  <c r="AB37" i="36"/>
  <c r="AC37" i="37"/>
  <c r="AB192" i="36"/>
  <c r="AC192" i="37"/>
  <c r="AB190" i="36"/>
  <c r="AC190" i="37"/>
  <c r="AC152" i="36"/>
  <c r="AD152" i="37"/>
  <c r="AC60" i="36"/>
  <c r="AD60" i="37"/>
  <c r="AB182" i="36"/>
  <c r="AC182" i="37"/>
  <c r="AC97" i="36"/>
  <c r="AD97" i="37"/>
  <c r="AD124" i="36"/>
  <c r="AE124" i="37"/>
  <c r="AB158" i="36"/>
  <c r="AC158" i="37"/>
  <c r="AC81" i="36"/>
  <c r="AD81" i="37"/>
  <c r="AD85" i="36"/>
  <c r="AE85" i="37"/>
  <c r="AC135" i="37"/>
  <c r="AB135" i="36"/>
  <c r="AC202" i="36"/>
  <c r="AD202" i="37"/>
  <c r="AB66" i="36"/>
  <c r="AC66" i="37"/>
  <c r="AD46" i="36"/>
  <c r="AE46" i="37"/>
  <c r="AC77" i="36"/>
  <c r="AD77" i="37"/>
  <c r="AB32" i="36"/>
  <c r="AC32" i="37"/>
  <c r="AB74" i="36"/>
  <c r="AC74" i="37"/>
  <c r="AB52" i="36"/>
  <c r="AC52" i="37"/>
  <c r="AC184" i="36"/>
  <c r="AD184" i="37"/>
  <c r="AD108" i="36"/>
  <c r="AE108" i="37"/>
  <c r="AC48" i="36"/>
  <c r="AD48" i="37"/>
  <c r="AC99" i="36"/>
  <c r="AD99" i="37"/>
  <c r="AD137" i="36"/>
  <c r="AE137" i="37"/>
  <c r="AC186" i="36"/>
  <c r="AD186" i="37"/>
  <c r="AD139" i="36"/>
  <c r="AE139" i="37"/>
  <c r="AB179" i="36"/>
  <c r="AC179" i="37"/>
  <c r="AB195" i="36"/>
  <c r="AC195" i="37"/>
  <c r="AC116" i="36"/>
  <c r="AD116" i="37"/>
  <c r="AB146" i="36"/>
  <c r="AC146" i="37"/>
  <c r="AC88" i="36"/>
  <c r="AD88" i="37"/>
  <c r="AC156" i="36"/>
  <c r="AD156" i="37"/>
  <c r="AC83" i="36"/>
  <c r="AD83" i="37"/>
  <c r="AC68" i="36"/>
  <c r="AD68" i="37"/>
  <c r="AC141" i="36"/>
  <c r="AD141" i="37"/>
  <c r="AC110" i="37"/>
  <c r="AB110" i="36"/>
  <c r="AB204" i="36"/>
  <c r="AC204" i="37"/>
  <c r="AC101" i="37"/>
  <c r="AB101" i="36"/>
  <c r="AC126" i="36"/>
  <c r="AD126" i="37"/>
  <c r="AC42" i="36"/>
  <c r="AD42" i="37"/>
  <c r="AB188" i="36"/>
  <c r="AC188" i="37"/>
  <c r="AB199" i="36"/>
  <c r="AC199" i="37"/>
  <c r="AB168" i="36"/>
  <c r="AC168" i="37"/>
  <c r="Y101" i="20"/>
  <c r="X102" i="20"/>
  <c r="X108" i="20" s="1"/>
  <c r="AE162" i="39" l="1"/>
  <c r="W158" i="38"/>
  <c r="AE76" i="39"/>
  <c r="W72" i="38"/>
  <c r="AE197" i="39"/>
  <c r="W193" i="38"/>
  <c r="AE143" i="39"/>
  <c r="W139" i="38"/>
  <c r="AE62" i="39"/>
  <c r="W58" i="38"/>
  <c r="AE150" i="39"/>
  <c r="W146" i="38"/>
  <c r="AE141" i="39"/>
  <c r="W137" i="38"/>
  <c r="AE194" i="39"/>
  <c r="W190" i="38"/>
  <c r="AE172" i="39"/>
  <c r="W168" i="38"/>
  <c r="AE156" i="39"/>
  <c r="W152" i="38"/>
  <c r="AE179" i="39"/>
  <c r="W175" i="38"/>
  <c r="AE128" i="39"/>
  <c r="W124" i="38"/>
  <c r="AE116" i="39"/>
  <c r="W112" i="38"/>
  <c r="AE137" i="39"/>
  <c r="W133" i="38"/>
  <c r="AE170" i="39"/>
  <c r="W166" i="38"/>
  <c r="AE44" i="39"/>
  <c r="W40" i="38"/>
  <c r="AE87" i="39"/>
  <c r="W83" i="38"/>
  <c r="AE146" i="39"/>
  <c r="W142" i="38"/>
  <c r="AE164" i="39"/>
  <c r="W160" i="38"/>
  <c r="W116" i="38"/>
  <c r="AE120" i="39"/>
  <c r="AE154" i="39"/>
  <c r="W150" i="38"/>
  <c r="AE60" i="39"/>
  <c r="W56" i="38"/>
  <c r="AE181" i="39"/>
  <c r="W177" i="38"/>
  <c r="AE31" i="39"/>
  <c r="W27" i="38"/>
  <c r="AE73" i="39"/>
  <c r="W69" i="38"/>
  <c r="AE190" i="39"/>
  <c r="W186" i="38"/>
  <c r="W30" i="38"/>
  <c r="AE34" i="39"/>
  <c r="AE199" i="39"/>
  <c r="W195" i="38"/>
  <c r="AE204" i="39"/>
  <c r="W200" i="38"/>
  <c r="AE58" i="39"/>
  <c r="W54" i="38"/>
  <c r="AE139" i="39"/>
  <c r="W135" i="38"/>
  <c r="AE66" i="39"/>
  <c r="W62" i="38"/>
  <c r="AE148" i="39"/>
  <c r="W144" i="38"/>
  <c r="AE166" i="39"/>
  <c r="W162" i="38"/>
  <c r="W46" i="38"/>
  <c r="AE50" i="39"/>
  <c r="AE95" i="39"/>
  <c r="W91" i="38"/>
  <c r="AE90" i="39"/>
  <c r="W86" i="38"/>
  <c r="AE206" i="39"/>
  <c r="W202" i="38"/>
  <c r="AE126" i="39"/>
  <c r="W122" i="38"/>
  <c r="AE112" i="39"/>
  <c r="W108" i="38"/>
  <c r="AE152" i="39"/>
  <c r="W148" i="38"/>
  <c r="AE186" i="39"/>
  <c r="W182" i="38"/>
  <c r="AE177" i="39"/>
  <c r="W173" i="38"/>
  <c r="AE68" i="39"/>
  <c r="W64" i="38"/>
  <c r="AE158" i="39"/>
  <c r="W154" i="38"/>
  <c r="AE130" i="39"/>
  <c r="W126" i="38"/>
  <c r="AE124" i="39"/>
  <c r="W120" i="38"/>
  <c r="AE160" i="39"/>
  <c r="W156" i="38"/>
  <c r="AE201" i="39"/>
  <c r="W197" i="38"/>
  <c r="AE134" i="39"/>
  <c r="W130" i="38"/>
  <c r="AE192" i="39"/>
  <c r="W188" i="38"/>
  <c r="AE99" i="39"/>
  <c r="W95" i="38"/>
  <c r="AE97" i="39"/>
  <c r="W93" i="38"/>
  <c r="W114" i="38"/>
  <c r="AE118" i="39"/>
  <c r="AE188" i="39"/>
  <c r="W184" i="38"/>
  <c r="AE92" i="39"/>
  <c r="W88" i="38"/>
  <c r="AE85" i="39"/>
  <c r="W81" i="38"/>
  <c r="AE70" i="39"/>
  <c r="W66" i="38"/>
  <c r="AE110" i="39"/>
  <c r="W106" i="38"/>
  <c r="AE175" i="39"/>
  <c r="W171" i="38"/>
  <c r="AE184" i="39"/>
  <c r="W180" i="38"/>
  <c r="AE168" i="39"/>
  <c r="W164" i="38"/>
  <c r="AD215" i="39"/>
  <c r="V211" i="38"/>
  <c r="V215" i="38" s="1"/>
  <c r="V217" i="38" s="1"/>
  <c r="U145" i="38"/>
  <c r="AC149" i="39"/>
  <c r="V199" i="38"/>
  <c r="AD203" i="39"/>
  <c r="V172" i="38"/>
  <c r="AD176" i="39"/>
  <c r="U119" i="38"/>
  <c r="AC123" i="39"/>
  <c r="V26" i="38"/>
  <c r="AD30" i="39"/>
  <c r="T19" i="38"/>
  <c r="T214" i="38" s="1"/>
  <c r="T216" i="38" s="1"/>
  <c r="AB23" i="39"/>
  <c r="K23" i="39" s="1"/>
  <c r="V183" i="38"/>
  <c r="AD187" i="39"/>
  <c r="V41" i="38"/>
  <c r="AD45" i="39"/>
  <c r="U98" i="38"/>
  <c r="AC102" i="39"/>
  <c r="U141" i="38"/>
  <c r="AC145" i="39"/>
  <c r="V123" i="38"/>
  <c r="AD127" i="39"/>
  <c r="V85" i="38"/>
  <c r="AD89" i="39"/>
  <c r="V96" i="38"/>
  <c r="AD100" i="39"/>
  <c r="U151" i="38"/>
  <c r="AC155" i="39"/>
  <c r="U159" i="38"/>
  <c r="AC163" i="39"/>
  <c r="U132" i="38"/>
  <c r="AC136" i="39"/>
  <c r="U51" i="38"/>
  <c r="AC55" i="39"/>
  <c r="W134" i="38"/>
  <c r="AE138" i="39"/>
  <c r="U189" i="38"/>
  <c r="AC193" i="39"/>
  <c r="U36" i="38"/>
  <c r="AC40" i="39"/>
  <c r="V55" i="38"/>
  <c r="AD59" i="39"/>
  <c r="V21" i="38"/>
  <c r="AD25" i="39"/>
  <c r="U107" i="38"/>
  <c r="AC111" i="39"/>
  <c r="U103" i="38"/>
  <c r="AC107" i="39"/>
  <c r="U187" i="38"/>
  <c r="AC191" i="39"/>
  <c r="U143" i="38"/>
  <c r="AC147" i="39"/>
  <c r="V78" i="38"/>
  <c r="AD82" i="39"/>
  <c r="U34" i="38"/>
  <c r="AC38" i="39"/>
  <c r="V153" i="38"/>
  <c r="AD157" i="39"/>
  <c r="W76" i="38"/>
  <c r="AE80" i="39"/>
  <c r="U161" i="38"/>
  <c r="AC165" i="39"/>
  <c r="U155" i="38"/>
  <c r="AC159" i="39"/>
  <c r="V45" i="38"/>
  <c r="AD49" i="39"/>
  <c r="V181" i="38"/>
  <c r="AD185" i="39"/>
  <c r="V87" i="38"/>
  <c r="AD91" i="39"/>
  <c r="V32" i="38"/>
  <c r="AD36" i="39"/>
  <c r="U174" i="38"/>
  <c r="AC178" i="39"/>
  <c r="X147" i="38"/>
  <c r="AF151" i="39"/>
  <c r="U192" i="38"/>
  <c r="AC196" i="39"/>
  <c r="U71" i="38"/>
  <c r="AC75" i="39"/>
  <c r="U61" i="38"/>
  <c r="AC65" i="39"/>
  <c r="V94" i="38"/>
  <c r="AD98" i="39"/>
  <c r="U179" i="38"/>
  <c r="AC183" i="39"/>
  <c r="V111" i="38"/>
  <c r="AD115" i="39"/>
  <c r="W157" i="38"/>
  <c r="AE161" i="39"/>
  <c r="U49" i="38"/>
  <c r="AC53" i="39"/>
  <c r="V115" i="38"/>
  <c r="AD119" i="39"/>
  <c r="V47" i="38"/>
  <c r="AD51" i="39"/>
  <c r="U163" i="38"/>
  <c r="AC167" i="39"/>
  <c r="V23" i="38"/>
  <c r="AD27" i="39"/>
  <c r="W82" i="38"/>
  <c r="AE86" i="39"/>
  <c r="W105" i="38"/>
  <c r="AE109" i="39"/>
  <c r="V65" i="38"/>
  <c r="AD69" i="39"/>
  <c r="U29" i="38"/>
  <c r="AC33" i="39"/>
  <c r="W125" i="38"/>
  <c r="AE129" i="39"/>
  <c r="U53" i="38"/>
  <c r="AC57" i="39"/>
  <c r="U165" i="38"/>
  <c r="AC169" i="39"/>
  <c r="V113" i="38"/>
  <c r="AD117" i="39"/>
  <c r="U129" i="38"/>
  <c r="AC133" i="39"/>
  <c r="U176" i="38"/>
  <c r="AC180" i="39"/>
  <c r="W136" i="38"/>
  <c r="AE140" i="39"/>
  <c r="V57" i="38"/>
  <c r="AD61" i="39"/>
  <c r="V80" i="38"/>
  <c r="AD84" i="39"/>
  <c r="V74" i="38"/>
  <c r="AD78" i="39"/>
  <c r="U210" i="38"/>
  <c r="AC214" i="39"/>
  <c r="U90" i="38"/>
  <c r="AC94" i="39"/>
  <c r="U201" i="38"/>
  <c r="AC205" i="39"/>
  <c r="W121" i="38"/>
  <c r="AE125" i="39"/>
  <c r="U185" i="38"/>
  <c r="AC189" i="39"/>
  <c r="W194" i="38"/>
  <c r="AE198" i="39"/>
  <c r="U196" i="38"/>
  <c r="AC200" i="39"/>
  <c r="W43" i="38"/>
  <c r="AE47" i="39"/>
  <c r="U68" i="38"/>
  <c r="AC72" i="39"/>
  <c r="V138" i="38"/>
  <c r="AD142" i="39"/>
  <c r="V39" i="38"/>
  <c r="AD43" i="39"/>
  <c r="U63" i="38"/>
  <c r="AC67" i="39"/>
  <c r="V149" i="38"/>
  <c r="AD153" i="39"/>
  <c r="U170" i="38"/>
  <c r="AC174" i="39"/>
  <c r="V167" i="38"/>
  <c r="AD171" i="39"/>
  <c r="V100" i="38"/>
  <c r="AD103" i="36"/>
  <c r="AE104" i="39" s="1"/>
  <c r="AE103" i="37"/>
  <c r="U92" i="38"/>
  <c r="AC95" i="36"/>
  <c r="AD96" i="39" s="1"/>
  <c r="AD95" i="37"/>
  <c r="AC190" i="36"/>
  <c r="AD190" i="37"/>
  <c r="AE79" i="36"/>
  <c r="AF79" i="37"/>
  <c r="AC135" i="36"/>
  <c r="AD135" i="37"/>
  <c r="AD29" i="36"/>
  <c r="AE29" i="37"/>
  <c r="AD26" i="36"/>
  <c r="AE26" i="37"/>
  <c r="AC144" i="36"/>
  <c r="AD144" i="37"/>
  <c r="AC106" i="36"/>
  <c r="AD106" i="37"/>
  <c r="AC101" i="36"/>
  <c r="AD101" i="37"/>
  <c r="AC74" i="36"/>
  <c r="AD74" i="37"/>
  <c r="AE85" i="36"/>
  <c r="AF85" i="37"/>
  <c r="AC173" i="36"/>
  <c r="AD173" i="37"/>
  <c r="AC56" i="36"/>
  <c r="AD56" i="37"/>
  <c r="AD81" i="36"/>
  <c r="AE81" i="37"/>
  <c r="AC204" i="36"/>
  <c r="AD204" i="37"/>
  <c r="AD156" i="36"/>
  <c r="AE156" i="37"/>
  <c r="AE139" i="36"/>
  <c r="AF139" i="37"/>
  <c r="AC192" i="36"/>
  <c r="AD192" i="37"/>
  <c r="AC213" i="36"/>
  <c r="AD213" i="37"/>
  <c r="AC93" i="36"/>
  <c r="AD93" i="37"/>
  <c r="AC158" i="36"/>
  <c r="AD158" i="37"/>
  <c r="AD58" i="36"/>
  <c r="AE58" i="37"/>
  <c r="AE160" i="36"/>
  <c r="AF160" i="37"/>
  <c r="AC164" i="36"/>
  <c r="AD164" i="37"/>
  <c r="AE124" i="36"/>
  <c r="AF124" i="37"/>
  <c r="AC177" i="36"/>
  <c r="AD177" i="37"/>
  <c r="AC110" i="36"/>
  <c r="AD110" i="37"/>
  <c r="AC32" i="36"/>
  <c r="AD32" i="37"/>
  <c r="AD35" i="36"/>
  <c r="AE35" i="37"/>
  <c r="AC168" i="36"/>
  <c r="AD168" i="37"/>
  <c r="AD97" i="36"/>
  <c r="AE97" i="37"/>
  <c r="AC37" i="36"/>
  <c r="AD37" i="37"/>
  <c r="AC71" i="36"/>
  <c r="AD71" i="37"/>
  <c r="AE128" i="36"/>
  <c r="AF128" i="37"/>
  <c r="AC148" i="36"/>
  <c r="AD148" i="37"/>
  <c r="AC52" i="36"/>
  <c r="AD52" i="37"/>
  <c r="AD77" i="36"/>
  <c r="AE77" i="37"/>
  <c r="AC182" i="36"/>
  <c r="AD182" i="37"/>
  <c r="AD114" i="36"/>
  <c r="AE114" i="37"/>
  <c r="AE46" i="36"/>
  <c r="AF46" i="37"/>
  <c r="AD141" i="36"/>
  <c r="AE141" i="37"/>
  <c r="AD88" i="36"/>
  <c r="AE88" i="37"/>
  <c r="AD186" i="36"/>
  <c r="AE186" i="37"/>
  <c r="AD175" i="36"/>
  <c r="AE175" i="37"/>
  <c r="AC166" i="36"/>
  <c r="AD166" i="37"/>
  <c r="AB22" i="36"/>
  <c r="AC22" i="37"/>
  <c r="AD50" i="36"/>
  <c r="AE50" i="37"/>
  <c r="AC146" i="36"/>
  <c r="AD146" i="37"/>
  <c r="AE137" i="36"/>
  <c r="AF137" i="37"/>
  <c r="AF150" i="36"/>
  <c r="AG151" i="39" s="1"/>
  <c r="AG150" i="37"/>
  <c r="AC199" i="36"/>
  <c r="AD199" i="37"/>
  <c r="AD170" i="36"/>
  <c r="AE170" i="37"/>
  <c r="AD116" i="36"/>
  <c r="AE116" i="37"/>
  <c r="AD99" i="36"/>
  <c r="AE99" i="37"/>
  <c r="AC179" i="36"/>
  <c r="AD179" i="37"/>
  <c r="AC188" i="36"/>
  <c r="AD188" i="37"/>
  <c r="AC66" i="36"/>
  <c r="AD66" i="37"/>
  <c r="AD60" i="36"/>
  <c r="AE60" i="37"/>
  <c r="AC154" i="36"/>
  <c r="AD154" i="37"/>
  <c r="AC162" i="36"/>
  <c r="AD162" i="37"/>
  <c r="AD68" i="36"/>
  <c r="AE68" i="37"/>
  <c r="AC64" i="36"/>
  <c r="AD64" i="37"/>
  <c r="AD48" i="36"/>
  <c r="AE48" i="37"/>
  <c r="AE197" i="36"/>
  <c r="AF197" i="37"/>
  <c r="AC54" i="36"/>
  <c r="AD54" i="37"/>
  <c r="AD83" i="36"/>
  <c r="AE83" i="37"/>
  <c r="AD202" i="36"/>
  <c r="AE202" i="37"/>
  <c r="AD90" i="36"/>
  <c r="AE90" i="37"/>
  <c r="AD44" i="36"/>
  <c r="AE44" i="37"/>
  <c r="AC195" i="36"/>
  <c r="AD195" i="37"/>
  <c r="AE108" i="36"/>
  <c r="AF108" i="37"/>
  <c r="AD24" i="36"/>
  <c r="AE24" i="37"/>
  <c r="AC122" i="36"/>
  <c r="AD122" i="37"/>
  <c r="AD152" i="36"/>
  <c r="AE152" i="37"/>
  <c r="AD118" i="36"/>
  <c r="AE118" i="37"/>
  <c r="AC132" i="36"/>
  <c r="AD132" i="37"/>
  <c r="AC39" i="36"/>
  <c r="AD39" i="37"/>
  <c r="AD42" i="36"/>
  <c r="AE42" i="37"/>
  <c r="AD126" i="36"/>
  <c r="AE126" i="37"/>
  <c r="AD184" i="36"/>
  <c r="AE184" i="37"/>
  <c r="Y102" i="20"/>
  <c r="Y108" i="20" s="1"/>
  <c r="Z101" i="20"/>
  <c r="AF158" i="39" l="1"/>
  <c r="X154" i="38"/>
  <c r="AF206" i="39"/>
  <c r="X202" i="38"/>
  <c r="AF170" i="39"/>
  <c r="X166" i="38"/>
  <c r="AF97" i="39"/>
  <c r="X93" i="38"/>
  <c r="AF150" i="39"/>
  <c r="X146" i="38"/>
  <c r="AF184" i="39"/>
  <c r="X180" i="38"/>
  <c r="AF137" i="39"/>
  <c r="X133" i="38"/>
  <c r="AF68" i="39"/>
  <c r="X64" i="38"/>
  <c r="AF175" i="39"/>
  <c r="X171" i="38"/>
  <c r="AF99" i="39"/>
  <c r="X95" i="38"/>
  <c r="AF116" i="39"/>
  <c r="X112" i="38"/>
  <c r="AF90" i="39"/>
  <c r="X86" i="38"/>
  <c r="AF148" i="39"/>
  <c r="X144" i="38"/>
  <c r="AF34" i="39"/>
  <c r="X30" i="38"/>
  <c r="AF192" i="39"/>
  <c r="X188" i="38"/>
  <c r="AF177" i="39"/>
  <c r="X173" i="38"/>
  <c r="AF128" i="39"/>
  <c r="X124" i="38"/>
  <c r="AF95" i="39"/>
  <c r="X91" i="38"/>
  <c r="AF66" i="39"/>
  <c r="X62" i="38"/>
  <c r="AF190" i="39"/>
  <c r="X186" i="38"/>
  <c r="AF62" i="39"/>
  <c r="X58" i="38"/>
  <c r="AF186" i="39"/>
  <c r="X182" i="38"/>
  <c r="AF110" i="39"/>
  <c r="X106" i="38"/>
  <c r="AF73" i="39"/>
  <c r="X69" i="38"/>
  <c r="AF120" i="39"/>
  <c r="X116" i="38"/>
  <c r="AF143" i="39"/>
  <c r="X139" i="38"/>
  <c r="AF134" i="39"/>
  <c r="X130" i="38"/>
  <c r="AF179" i="39"/>
  <c r="X175" i="38"/>
  <c r="AF152" i="39"/>
  <c r="X148" i="38"/>
  <c r="AF139" i="39"/>
  <c r="X135" i="38"/>
  <c r="AF70" i="39"/>
  <c r="X66" i="38"/>
  <c r="AF31" i="39"/>
  <c r="X27" i="38"/>
  <c r="AF164" i="39"/>
  <c r="X160" i="38"/>
  <c r="AF201" i="39"/>
  <c r="X197" i="38"/>
  <c r="X46" i="38"/>
  <c r="AF50" i="39"/>
  <c r="AF156" i="39"/>
  <c r="X152" i="38"/>
  <c r="AF112" i="39"/>
  <c r="X108" i="38"/>
  <c r="AF58" i="39"/>
  <c r="X54" i="38"/>
  <c r="AF197" i="39"/>
  <c r="X193" i="38"/>
  <c r="AF85" i="39"/>
  <c r="X81" i="38"/>
  <c r="AF160" i="39"/>
  <c r="X156" i="38"/>
  <c r="AF181" i="39"/>
  <c r="X177" i="38"/>
  <c r="AF146" i="39"/>
  <c r="X142" i="38"/>
  <c r="AF76" i="39"/>
  <c r="X72" i="38"/>
  <c r="AF92" i="39"/>
  <c r="X88" i="38"/>
  <c r="AF172" i="39"/>
  <c r="X168" i="38"/>
  <c r="AF126" i="39"/>
  <c r="X122" i="38"/>
  <c r="AF166" i="39"/>
  <c r="X162" i="38"/>
  <c r="AE215" i="39"/>
  <c r="W211" i="38"/>
  <c r="W215" i="38" s="1"/>
  <c r="W217" i="38" s="1"/>
  <c r="AF188" i="39"/>
  <c r="X184" i="38"/>
  <c r="AF124" i="39"/>
  <c r="X120" i="38"/>
  <c r="AF204" i="39"/>
  <c r="X200" i="38"/>
  <c r="AF194" i="39"/>
  <c r="X190" i="38"/>
  <c r="AF60" i="39"/>
  <c r="X56" i="38"/>
  <c r="AF87" i="39"/>
  <c r="X83" i="38"/>
  <c r="AF162" i="39"/>
  <c r="X158" i="38"/>
  <c r="X114" i="38"/>
  <c r="AF118" i="39"/>
  <c r="AF130" i="39"/>
  <c r="X126" i="38"/>
  <c r="AF141" i="39"/>
  <c r="X137" i="38"/>
  <c r="AF44" i="39"/>
  <c r="X40" i="38"/>
  <c r="AF168" i="39"/>
  <c r="X164" i="38"/>
  <c r="AF199" i="39"/>
  <c r="X195" i="38"/>
  <c r="AF154" i="39"/>
  <c r="X150" i="38"/>
  <c r="V163" i="38"/>
  <c r="AD167" i="39"/>
  <c r="V174" i="38"/>
  <c r="AD178" i="39"/>
  <c r="V90" i="38"/>
  <c r="AD94" i="39"/>
  <c r="V53" i="38"/>
  <c r="AD57" i="39"/>
  <c r="W26" i="38"/>
  <c r="AE30" i="39"/>
  <c r="W172" i="38"/>
  <c r="AE176" i="39"/>
  <c r="V145" i="38"/>
  <c r="AD149" i="39"/>
  <c r="V170" i="38"/>
  <c r="AD174" i="39"/>
  <c r="V210" i="38"/>
  <c r="AD214" i="39"/>
  <c r="V132" i="38"/>
  <c r="AD136" i="39"/>
  <c r="W41" i="38"/>
  <c r="AE45" i="39"/>
  <c r="W87" i="38"/>
  <c r="AE91" i="39"/>
  <c r="X76" i="38"/>
  <c r="AF80" i="39"/>
  <c r="W39" i="38"/>
  <c r="AE43" i="39"/>
  <c r="V36" i="38"/>
  <c r="AD40" i="39"/>
  <c r="W65" i="38"/>
  <c r="AE69" i="39"/>
  <c r="V129" i="38"/>
  <c r="AD133" i="39"/>
  <c r="V189" i="38"/>
  <c r="AD193" i="39"/>
  <c r="X82" i="38"/>
  <c r="AF86" i="39"/>
  <c r="W183" i="38"/>
  <c r="AE187" i="39"/>
  <c r="X121" i="38"/>
  <c r="AF125" i="39"/>
  <c r="V71" i="38"/>
  <c r="AD75" i="39"/>
  <c r="W167" i="38"/>
  <c r="AE171" i="39"/>
  <c r="V68" i="38"/>
  <c r="AD72" i="39"/>
  <c r="V161" i="38"/>
  <c r="AD165" i="39"/>
  <c r="V98" i="38"/>
  <c r="AD102" i="39"/>
  <c r="V187" i="38"/>
  <c r="AD191" i="39"/>
  <c r="V151" i="38"/>
  <c r="AD155" i="39"/>
  <c r="W85" i="38"/>
  <c r="AE89" i="39"/>
  <c r="V34" i="38"/>
  <c r="AD38" i="39"/>
  <c r="V103" i="38"/>
  <c r="AD107" i="39"/>
  <c r="V49" i="38"/>
  <c r="AD53" i="39"/>
  <c r="W115" i="38"/>
  <c r="AE119" i="39"/>
  <c r="W94" i="38"/>
  <c r="AE98" i="39"/>
  <c r="X125" i="38"/>
  <c r="AF129" i="39"/>
  <c r="X43" i="38"/>
  <c r="AF47" i="39"/>
  <c r="V165" i="38"/>
  <c r="AD169" i="39"/>
  <c r="X136" i="38"/>
  <c r="AF140" i="39"/>
  <c r="W199" i="38"/>
  <c r="AE203" i="39"/>
  <c r="W80" i="38"/>
  <c r="AE84" i="39"/>
  <c r="V51" i="38"/>
  <c r="AD55" i="39"/>
  <c r="W57" i="38"/>
  <c r="AE61" i="39"/>
  <c r="W111" i="38"/>
  <c r="AE115" i="39"/>
  <c r="X157" i="38"/>
  <c r="AF161" i="39"/>
  <c r="V63" i="38"/>
  <c r="AD67" i="39"/>
  <c r="W153" i="38"/>
  <c r="AE157" i="39"/>
  <c r="W21" i="38"/>
  <c r="AE25" i="39"/>
  <c r="V141" i="38"/>
  <c r="AD145" i="39"/>
  <c r="W45" i="38"/>
  <c r="AE49" i="39"/>
  <c r="X134" i="38"/>
  <c r="AF138" i="39"/>
  <c r="W32" i="38"/>
  <c r="AE36" i="39"/>
  <c r="W23" i="38"/>
  <c r="AE27" i="39"/>
  <c r="X194" i="38"/>
  <c r="AF198" i="39"/>
  <c r="V185" i="38"/>
  <c r="AD189" i="39"/>
  <c r="V201" i="38"/>
  <c r="AD205" i="39"/>
  <c r="V159" i="38"/>
  <c r="AD163" i="39"/>
  <c r="W55" i="38"/>
  <c r="AE59" i="39"/>
  <c r="W138" i="38"/>
  <c r="AE142" i="39"/>
  <c r="V192" i="38"/>
  <c r="AD196" i="39"/>
  <c r="V176" i="38"/>
  <c r="AD180" i="39"/>
  <c r="V29" i="38"/>
  <c r="AD33" i="39"/>
  <c r="W181" i="38"/>
  <c r="AE185" i="39"/>
  <c r="V179" i="38"/>
  <c r="AD183" i="39"/>
  <c r="W78" i="38"/>
  <c r="AE82" i="39"/>
  <c r="W96" i="38"/>
  <c r="AE100" i="39"/>
  <c r="V107" i="38"/>
  <c r="AD111" i="39"/>
  <c r="V119" i="38"/>
  <c r="AD123" i="39"/>
  <c r="V143" i="38"/>
  <c r="AD147" i="39"/>
  <c r="W47" i="38"/>
  <c r="AE51" i="39"/>
  <c r="W149" i="38"/>
  <c r="AE153" i="39"/>
  <c r="X105" i="38"/>
  <c r="AF109" i="39"/>
  <c r="W113" i="38"/>
  <c r="AE117" i="39"/>
  <c r="V155" i="38"/>
  <c r="AD159" i="39"/>
  <c r="V196" i="38"/>
  <c r="AD200" i="39"/>
  <c r="W123" i="38"/>
  <c r="AE127" i="39"/>
  <c r="V61" i="38"/>
  <c r="AD65" i="39"/>
  <c r="U19" i="38"/>
  <c r="U214" i="38" s="1"/>
  <c r="U216" i="38" s="1"/>
  <c r="AC23" i="39"/>
  <c r="W74" i="38"/>
  <c r="AE78" i="39"/>
  <c r="AH150" i="37"/>
  <c r="Y147" i="38"/>
  <c r="V92" i="38"/>
  <c r="AD95" i="36"/>
  <c r="AE96" i="39" s="1"/>
  <c r="AE95" i="37"/>
  <c r="W100" i="38"/>
  <c r="AE103" i="36"/>
  <c r="AF104" i="39" s="1"/>
  <c r="AF103" i="37"/>
  <c r="AD64" i="36"/>
  <c r="AE64" i="37"/>
  <c r="AE35" i="36"/>
  <c r="AF35" i="37"/>
  <c r="AF139" i="36"/>
  <c r="AG140" i="39" s="1"/>
  <c r="AG139" i="37"/>
  <c r="AE156" i="36"/>
  <c r="AF156" i="37"/>
  <c r="AD182" i="36"/>
  <c r="AE182" i="37"/>
  <c r="AE44" i="36"/>
  <c r="AF44" i="37"/>
  <c r="AD32" i="36"/>
  <c r="AE32" i="37"/>
  <c r="AD204" i="36"/>
  <c r="AE204" i="37"/>
  <c r="AD144" i="36"/>
  <c r="AE144" i="37"/>
  <c r="AE118" i="36"/>
  <c r="AF118" i="37"/>
  <c r="AC22" i="36"/>
  <c r="AD22" i="37"/>
  <c r="AE58" i="36"/>
  <c r="AF58" i="37"/>
  <c r="AD110" i="36"/>
  <c r="AE110" i="37"/>
  <c r="AE26" i="36"/>
  <c r="AF26" i="37"/>
  <c r="AD166" i="36"/>
  <c r="AE166" i="37"/>
  <c r="AE68" i="36"/>
  <c r="AF68" i="37"/>
  <c r="AE77" i="36"/>
  <c r="AF77" i="37"/>
  <c r="AE81" i="36"/>
  <c r="AF81" i="37"/>
  <c r="AD162" i="36"/>
  <c r="AE162" i="37"/>
  <c r="AD158" i="36"/>
  <c r="AE158" i="37"/>
  <c r="AD39" i="36"/>
  <c r="AE39" i="37"/>
  <c r="AE175" i="36"/>
  <c r="AF175" i="37"/>
  <c r="AD177" i="36"/>
  <c r="AE177" i="37"/>
  <c r="AE202" i="36"/>
  <c r="AF202" i="37"/>
  <c r="AD93" i="36"/>
  <c r="AE93" i="37"/>
  <c r="AE50" i="36"/>
  <c r="AF50" i="37"/>
  <c r="AE170" i="36"/>
  <c r="AF170" i="37"/>
  <c r="AD52" i="36"/>
  <c r="AE52" i="37"/>
  <c r="AD154" i="36"/>
  <c r="AE154" i="37"/>
  <c r="AD56" i="36"/>
  <c r="AE56" i="37"/>
  <c r="AE116" i="36"/>
  <c r="AF116" i="37"/>
  <c r="AD148" i="36"/>
  <c r="AE148" i="37"/>
  <c r="AE99" i="36"/>
  <c r="AF99" i="37"/>
  <c r="AE24" i="36"/>
  <c r="AF24" i="37"/>
  <c r="AD213" i="36"/>
  <c r="AE213" i="37"/>
  <c r="AE29" i="36"/>
  <c r="AF29" i="37"/>
  <c r="AE186" i="36"/>
  <c r="AF186" i="37"/>
  <c r="AE83" i="36"/>
  <c r="AF83" i="37"/>
  <c r="AE88" i="36"/>
  <c r="AF88" i="37"/>
  <c r="AD173" i="36"/>
  <c r="AE173" i="37"/>
  <c r="AD122" i="36"/>
  <c r="AE122" i="37"/>
  <c r="AF128" i="36"/>
  <c r="AG129" i="39" s="1"/>
  <c r="AG128" i="37"/>
  <c r="AD54" i="36"/>
  <c r="AE54" i="37"/>
  <c r="AE60" i="36"/>
  <c r="AF60" i="37"/>
  <c r="AD132" i="36"/>
  <c r="AE132" i="37"/>
  <c r="AE141" i="36"/>
  <c r="AF141" i="37"/>
  <c r="AF124" i="36"/>
  <c r="AG125" i="39" s="1"/>
  <c r="AG124" i="37"/>
  <c r="AD192" i="36"/>
  <c r="AE192" i="37"/>
  <c r="AD135" i="36"/>
  <c r="AE135" i="37"/>
  <c r="AD199" i="36"/>
  <c r="AE199" i="37"/>
  <c r="AD71" i="36"/>
  <c r="AE71" i="37"/>
  <c r="AF197" i="36"/>
  <c r="AG198" i="39" s="1"/>
  <c r="AG197" i="37"/>
  <c r="AD66" i="36"/>
  <c r="AE66" i="37"/>
  <c r="AD195" i="36"/>
  <c r="AE195" i="37"/>
  <c r="AF85" i="36"/>
  <c r="AG86" i="39" s="1"/>
  <c r="AG85" i="37"/>
  <c r="AF79" i="36"/>
  <c r="AG80" i="39" s="1"/>
  <c r="AG79" i="37"/>
  <c r="AE90" i="36"/>
  <c r="AF90" i="37"/>
  <c r="AF46" i="36"/>
  <c r="AG47" i="39" s="1"/>
  <c r="AG46" i="37"/>
  <c r="AD164" i="36"/>
  <c r="AE164" i="37"/>
  <c r="AE48" i="36"/>
  <c r="AF48" i="37"/>
  <c r="AD188" i="36"/>
  <c r="AE188" i="37"/>
  <c r="AE152" i="36"/>
  <c r="AF152" i="37"/>
  <c r="AF108" i="36"/>
  <c r="AG109" i="39" s="1"/>
  <c r="AG108" i="37"/>
  <c r="AD37" i="36"/>
  <c r="AE37" i="37"/>
  <c r="AD74" i="36"/>
  <c r="AE74" i="37"/>
  <c r="AE114" i="36"/>
  <c r="AF114" i="37"/>
  <c r="AE184" i="36"/>
  <c r="AF184" i="37"/>
  <c r="AE126" i="36"/>
  <c r="AF126" i="37"/>
  <c r="AD101" i="36"/>
  <c r="AE101" i="37"/>
  <c r="AE42" i="36"/>
  <c r="AF42" i="37"/>
  <c r="AF137" i="36"/>
  <c r="AG138" i="39" s="1"/>
  <c r="AG137" i="37"/>
  <c r="AE97" i="36"/>
  <c r="AF97" i="37"/>
  <c r="AD179" i="36"/>
  <c r="AE179" i="37"/>
  <c r="AD146" i="36"/>
  <c r="AE146" i="37"/>
  <c r="AD168" i="36"/>
  <c r="AE168" i="37"/>
  <c r="AF160" i="36"/>
  <c r="AG161" i="39" s="1"/>
  <c r="AG160" i="37"/>
  <c r="AD106" i="36"/>
  <c r="AE106" i="37"/>
  <c r="AD190" i="36"/>
  <c r="AE190" i="37"/>
  <c r="AA101" i="20"/>
  <c r="Z102" i="20"/>
  <c r="Z108" i="20" s="1"/>
  <c r="AG31" i="39" l="1"/>
  <c r="Y27" i="38"/>
  <c r="B29" i="36"/>
  <c r="AG73" i="39"/>
  <c r="Y69" i="38"/>
  <c r="B71" i="36"/>
  <c r="AG194" i="39"/>
  <c r="Y190" i="38"/>
  <c r="B192" i="36"/>
  <c r="AG85" i="39"/>
  <c r="Y81" i="38"/>
  <c r="B83" i="36"/>
  <c r="AG99" i="39"/>
  <c r="Y95" i="38"/>
  <c r="B97" i="36"/>
  <c r="AG70" i="39"/>
  <c r="Y66" i="38"/>
  <c r="B68" i="36"/>
  <c r="AG110" i="39"/>
  <c r="Y106" i="38"/>
  <c r="B108" i="36"/>
  <c r="AG128" i="39"/>
  <c r="Y124" i="38"/>
  <c r="B126" i="36"/>
  <c r="AG204" i="39"/>
  <c r="Y200" i="38"/>
  <c r="B202" i="36"/>
  <c r="AG141" i="39"/>
  <c r="Y137" i="38"/>
  <c r="B139" i="36"/>
  <c r="AG92" i="39"/>
  <c r="Y88" i="38"/>
  <c r="B90" i="36"/>
  <c r="AG175" i="39"/>
  <c r="Y171" i="38"/>
  <c r="B173" i="36"/>
  <c r="AG177" i="39"/>
  <c r="Y173" i="38"/>
  <c r="B175" i="36"/>
  <c r="AG197" i="39"/>
  <c r="Y193" i="38"/>
  <c r="B195" i="36"/>
  <c r="AG150" i="39"/>
  <c r="Y146" i="38"/>
  <c r="B148" i="36"/>
  <c r="AG124" i="39"/>
  <c r="Y120" i="38"/>
  <c r="B122" i="36"/>
  <c r="AG192" i="39"/>
  <c r="Y188" i="38"/>
  <c r="B190" i="36"/>
  <c r="AG130" i="39"/>
  <c r="Y126" i="38"/>
  <c r="B128" i="36"/>
  <c r="AG76" i="39"/>
  <c r="Y72" i="38"/>
  <c r="B74" i="36"/>
  <c r="AG139" i="39"/>
  <c r="Y135" i="38"/>
  <c r="B137" i="36"/>
  <c r="AG186" i="39"/>
  <c r="Y182" i="38"/>
  <c r="B184" i="36"/>
  <c r="AG188" i="39"/>
  <c r="Y184" i="38"/>
  <c r="B186" i="36"/>
  <c r="AG97" i="39"/>
  <c r="Y93" i="38"/>
  <c r="B95" i="36"/>
  <c r="Y114" i="38"/>
  <c r="AG118" i="39"/>
  <c r="B116" i="36"/>
  <c r="AG146" i="39"/>
  <c r="Y142" i="38"/>
  <c r="B144" i="36"/>
  <c r="AG152" i="39"/>
  <c r="Y148" i="38"/>
  <c r="B150" i="36"/>
  <c r="AG58" i="39"/>
  <c r="Y54" i="38"/>
  <c r="B56" i="36"/>
  <c r="AF215" i="39"/>
  <c r="X211" i="38"/>
  <c r="X215" i="38" s="1"/>
  <c r="X217" i="38" s="1"/>
  <c r="AG170" i="39"/>
  <c r="Y166" i="38"/>
  <c r="B168" i="36"/>
  <c r="AG181" i="39"/>
  <c r="Y177" i="38"/>
  <c r="B179" i="36"/>
  <c r="AG179" i="39"/>
  <c r="Y175" i="38"/>
  <c r="B177" i="36"/>
  <c r="AG154" i="39"/>
  <c r="Y150" i="38"/>
  <c r="B152" i="36"/>
  <c r="AG112" i="39"/>
  <c r="Y108" i="38"/>
  <c r="B110" i="36"/>
  <c r="AG166" i="39"/>
  <c r="Y162" i="38"/>
  <c r="B164" i="36"/>
  <c r="AG34" i="39"/>
  <c r="Y30" i="38"/>
  <c r="B32" i="36"/>
  <c r="AG68" i="39"/>
  <c r="Y64" i="38"/>
  <c r="B66" i="36"/>
  <c r="AG62" i="39"/>
  <c r="Y58" i="38"/>
  <c r="B60" i="36"/>
  <c r="AG199" i="39"/>
  <c r="Y195" i="38"/>
  <c r="B197" i="36"/>
  <c r="AG156" i="39"/>
  <c r="Y152" i="38"/>
  <c r="B154" i="36"/>
  <c r="AG134" i="39"/>
  <c r="Y130" i="38"/>
  <c r="B132" i="36"/>
  <c r="AG148" i="39"/>
  <c r="Y144" i="38"/>
  <c r="B146" i="36"/>
  <c r="AG162" i="39"/>
  <c r="Y158" i="38"/>
  <c r="B160" i="36"/>
  <c r="Y46" i="38"/>
  <c r="AG50" i="39"/>
  <c r="B48" i="36"/>
  <c r="AG137" i="39"/>
  <c r="Y133" i="38"/>
  <c r="B135" i="36"/>
  <c r="AG190" i="39"/>
  <c r="Y186" i="38"/>
  <c r="B188" i="36"/>
  <c r="AG90" i="39"/>
  <c r="Y86" i="38"/>
  <c r="B88" i="36"/>
  <c r="AG206" i="39"/>
  <c r="Y202" i="38"/>
  <c r="B204" i="36"/>
  <c r="AG87" i="39"/>
  <c r="Y83" i="38"/>
  <c r="B85" i="36"/>
  <c r="AG160" i="39"/>
  <c r="Y156" i="38"/>
  <c r="B158" i="36"/>
  <c r="AG201" i="39"/>
  <c r="Y197" i="38"/>
  <c r="B199" i="36"/>
  <c r="AG143" i="39"/>
  <c r="Y139" i="38"/>
  <c r="B141" i="36"/>
  <c r="AG66" i="39"/>
  <c r="Y62" i="38"/>
  <c r="B64" i="36"/>
  <c r="Y112" i="38"/>
  <c r="AG116" i="39"/>
  <c r="B114" i="36"/>
  <c r="AG168" i="39"/>
  <c r="Y164" i="38"/>
  <c r="B166" i="36"/>
  <c r="AG126" i="39"/>
  <c r="Y122" i="38"/>
  <c r="B124" i="36"/>
  <c r="AG60" i="39"/>
  <c r="Y56" i="38"/>
  <c r="B58" i="36"/>
  <c r="AG184" i="39"/>
  <c r="Y180" i="38"/>
  <c r="B182" i="36"/>
  <c r="AG164" i="39"/>
  <c r="Y160" i="38"/>
  <c r="B162" i="36"/>
  <c r="AG120" i="39"/>
  <c r="Y116" i="38"/>
  <c r="B118" i="36"/>
  <c r="AG44" i="39"/>
  <c r="Y40" i="38"/>
  <c r="B42" i="36"/>
  <c r="AG172" i="39"/>
  <c r="Y168" i="38"/>
  <c r="B170" i="36"/>
  <c r="AG95" i="39"/>
  <c r="Y91" i="38"/>
  <c r="B93" i="36"/>
  <c r="AG158" i="39"/>
  <c r="Y154" i="38"/>
  <c r="B156" i="36"/>
  <c r="W174" i="38"/>
  <c r="AE178" i="39"/>
  <c r="W53" i="38"/>
  <c r="AE57" i="39"/>
  <c r="X74" i="38"/>
  <c r="AF78" i="39"/>
  <c r="W201" i="38"/>
  <c r="AE205" i="39"/>
  <c r="W61" i="38"/>
  <c r="AE65" i="39"/>
  <c r="W29" i="38"/>
  <c r="AE33" i="39"/>
  <c r="W36" i="38"/>
  <c r="AE40" i="39"/>
  <c r="X65" i="38"/>
  <c r="AF69" i="39"/>
  <c r="X87" i="38"/>
  <c r="AF91" i="39"/>
  <c r="X138" i="38"/>
  <c r="AF142" i="39"/>
  <c r="X183" i="38"/>
  <c r="AF187" i="39"/>
  <c r="X80" i="38"/>
  <c r="AF84" i="39"/>
  <c r="X41" i="38"/>
  <c r="AF45" i="39"/>
  <c r="X26" i="38"/>
  <c r="AF30" i="39"/>
  <c r="W176" i="38"/>
  <c r="AE180" i="39"/>
  <c r="X111" i="38"/>
  <c r="AF115" i="39"/>
  <c r="W129" i="38"/>
  <c r="AE133" i="39"/>
  <c r="X57" i="38"/>
  <c r="AF61" i="39"/>
  <c r="W151" i="38"/>
  <c r="AE155" i="39"/>
  <c r="W163" i="38"/>
  <c r="AE167" i="39"/>
  <c r="W179" i="38"/>
  <c r="AE183" i="39"/>
  <c r="X39" i="38"/>
  <c r="AF43" i="39"/>
  <c r="W155" i="38"/>
  <c r="AE159" i="39"/>
  <c r="W51" i="38"/>
  <c r="AE55" i="39"/>
  <c r="W210" i="38"/>
  <c r="AE214" i="39"/>
  <c r="X153" i="38"/>
  <c r="AF157" i="39"/>
  <c r="X23" i="38"/>
  <c r="AF27" i="39"/>
  <c r="X94" i="38"/>
  <c r="AF98" i="39"/>
  <c r="W187" i="38"/>
  <c r="AE191" i="39"/>
  <c r="W63" i="38"/>
  <c r="AE67" i="39"/>
  <c r="X96" i="38"/>
  <c r="AF100" i="39"/>
  <c r="X47" i="38"/>
  <c r="AF51" i="39"/>
  <c r="W159" i="38"/>
  <c r="AE163" i="39"/>
  <c r="W107" i="38"/>
  <c r="AE111" i="39"/>
  <c r="W98" i="38"/>
  <c r="AE102" i="39"/>
  <c r="W34" i="38"/>
  <c r="AE38" i="39"/>
  <c r="W170" i="38"/>
  <c r="AE174" i="39"/>
  <c r="W71" i="38"/>
  <c r="AE75" i="39"/>
  <c r="X21" i="38"/>
  <c r="AF25" i="39"/>
  <c r="W145" i="38"/>
  <c r="AE149" i="39"/>
  <c r="W189" i="38"/>
  <c r="AE193" i="39"/>
  <c r="W68" i="38"/>
  <c r="AE72" i="39"/>
  <c r="W185" i="38"/>
  <c r="AE189" i="39"/>
  <c r="X55" i="38"/>
  <c r="AF59" i="39"/>
  <c r="X85" i="38"/>
  <c r="AF89" i="39"/>
  <c r="X167" i="38"/>
  <c r="AF171" i="39"/>
  <c r="W103" i="38"/>
  <c r="AE107" i="39"/>
  <c r="W90" i="38"/>
  <c r="AE94" i="39"/>
  <c r="W165" i="38"/>
  <c r="AE169" i="39"/>
  <c r="X45" i="38"/>
  <c r="AF49" i="39"/>
  <c r="V19" i="38"/>
  <c r="V214" i="38" s="1"/>
  <c r="V216" i="38" s="1"/>
  <c r="AD23" i="39"/>
  <c r="W196" i="38"/>
  <c r="AE200" i="39"/>
  <c r="X123" i="38"/>
  <c r="AF127" i="39"/>
  <c r="W132" i="38"/>
  <c r="AE136" i="39"/>
  <c r="X113" i="38"/>
  <c r="AF117" i="39"/>
  <c r="X78" i="38"/>
  <c r="AF82" i="39"/>
  <c r="W192" i="38"/>
  <c r="AE196" i="39"/>
  <c r="X149" i="38"/>
  <c r="AF153" i="39"/>
  <c r="W161" i="38"/>
  <c r="AE165" i="39"/>
  <c r="X115" i="38"/>
  <c r="AF119" i="39"/>
  <c r="AC218" i="39" a="1"/>
  <c r="AC218" i="39" s="1"/>
  <c r="P2" i="52" s="1"/>
  <c r="AC219" i="39" a="1"/>
  <c r="AC219" i="39" s="1"/>
  <c r="W119" i="38"/>
  <c r="AE123" i="39"/>
  <c r="W143" i="38"/>
  <c r="AE147" i="39"/>
  <c r="X181" i="38"/>
  <c r="AF185" i="39"/>
  <c r="X32" i="38"/>
  <c r="AF36" i="39"/>
  <c r="X172" i="38"/>
  <c r="AF176" i="39"/>
  <c r="W49" i="38"/>
  <c r="AE53" i="39"/>
  <c r="X199" i="38"/>
  <c r="AF203" i="39"/>
  <c r="W141" i="38"/>
  <c r="AE145" i="39"/>
  <c r="AH46" i="37"/>
  <c r="Y43" i="38"/>
  <c r="AH124" i="37"/>
  <c r="Y121" i="38"/>
  <c r="AH79" i="37"/>
  <c r="Y76" i="38"/>
  <c r="AH137" i="37"/>
  <c r="Y134" i="38"/>
  <c r="AH85" i="37"/>
  <c r="Y82" i="38"/>
  <c r="X100" i="38"/>
  <c r="AF103" i="36"/>
  <c r="AG104" i="39" s="1"/>
  <c r="AG103" i="37"/>
  <c r="AH128" i="37"/>
  <c r="Y125" i="38"/>
  <c r="W92" i="38"/>
  <c r="AE95" i="36"/>
  <c r="AF96" i="39" s="1"/>
  <c r="AF95" i="37"/>
  <c r="AH108" i="37"/>
  <c r="Y105" i="38"/>
  <c r="AH197" i="37"/>
  <c r="Y194" i="38"/>
  <c r="AH160" i="37"/>
  <c r="Y157" i="38"/>
  <c r="AH139" i="37"/>
  <c r="Y136" i="38"/>
  <c r="AF44" i="36"/>
  <c r="AG45" i="39" s="1"/>
  <c r="AG44" i="37"/>
  <c r="AF60" i="36"/>
  <c r="AG61" i="39" s="1"/>
  <c r="AG60" i="37"/>
  <c r="AF29" i="36"/>
  <c r="AG30" i="39" s="1"/>
  <c r="AG29" i="37"/>
  <c r="AE195" i="36"/>
  <c r="AF195" i="37"/>
  <c r="AE158" i="36"/>
  <c r="AF158" i="37"/>
  <c r="AE182" i="36"/>
  <c r="AF182" i="37"/>
  <c r="AE54" i="36"/>
  <c r="AF54" i="37"/>
  <c r="AE154" i="36"/>
  <c r="AF154" i="37"/>
  <c r="AE166" i="36"/>
  <c r="AF166" i="37"/>
  <c r="AE213" i="36"/>
  <c r="AF213" i="37"/>
  <c r="AF156" i="36"/>
  <c r="AG157" i="39" s="1"/>
  <c r="AG156" i="37"/>
  <c r="AE74" i="36"/>
  <c r="AF74" i="37"/>
  <c r="AF42" i="36"/>
  <c r="AG43" i="39" s="1"/>
  <c r="AG42" i="37"/>
  <c r="AE66" i="36"/>
  <c r="AF66" i="37"/>
  <c r="AE122" i="36"/>
  <c r="AF122" i="37"/>
  <c r="AE52" i="36"/>
  <c r="AF52" i="37"/>
  <c r="AF26" i="36"/>
  <c r="AG27" i="39" s="1"/>
  <c r="AG26" i="37"/>
  <c r="AF24" i="36"/>
  <c r="AG25" i="39" s="1"/>
  <c r="AG24" i="37"/>
  <c r="AF170" i="36"/>
  <c r="AG171" i="39" s="1"/>
  <c r="AG170" i="37"/>
  <c r="AE71" i="36"/>
  <c r="AF71" i="37"/>
  <c r="AF99" i="36"/>
  <c r="AG100" i="39" s="1"/>
  <c r="AG99" i="37"/>
  <c r="AE162" i="36"/>
  <c r="AF162" i="37"/>
  <c r="AE110" i="36"/>
  <c r="AF110" i="37"/>
  <c r="AE173" i="36"/>
  <c r="AF173" i="37"/>
  <c r="AF50" i="36"/>
  <c r="AG51" i="39" s="1"/>
  <c r="AG50" i="37"/>
  <c r="AE132" i="36"/>
  <c r="AF132" i="37"/>
  <c r="AE199" i="36"/>
  <c r="AF199" i="37"/>
  <c r="AE37" i="36"/>
  <c r="AF37" i="37"/>
  <c r="AF48" i="36"/>
  <c r="AG49" i="39" s="1"/>
  <c r="AG48" i="37"/>
  <c r="AE164" i="36"/>
  <c r="AF164" i="37"/>
  <c r="AF88" i="36"/>
  <c r="AG89" i="39" s="1"/>
  <c r="AG88" i="37"/>
  <c r="AE93" i="36"/>
  <c r="AF93" i="37"/>
  <c r="AE148" i="36"/>
  <c r="AF148" i="37"/>
  <c r="AF58" i="36"/>
  <c r="AG59" i="39" s="1"/>
  <c r="AG58" i="37"/>
  <c r="AE135" i="36"/>
  <c r="AF135" i="37"/>
  <c r="AE106" i="36"/>
  <c r="AF106" i="37"/>
  <c r="AD22" i="36"/>
  <c r="AE22" i="37"/>
  <c r="AE146" i="36"/>
  <c r="AF146" i="37"/>
  <c r="AF81" i="36"/>
  <c r="AG82" i="39" s="1"/>
  <c r="AG81" i="37"/>
  <c r="AF184" i="36"/>
  <c r="AG185" i="39" s="1"/>
  <c r="AG184" i="37"/>
  <c r="AF116" i="36"/>
  <c r="AG117" i="39" s="1"/>
  <c r="AG116" i="37"/>
  <c r="AF118" i="36"/>
  <c r="AG119" i="39" s="1"/>
  <c r="AG118" i="37"/>
  <c r="AE168" i="36"/>
  <c r="AF168" i="37"/>
  <c r="AF202" i="36"/>
  <c r="AG203" i="39" s="1"/>
  <c r="AG202" i="37"/>
  <c r="AF35" i="36"/>
  <c r="AG36" i="39" s="1"/>
  <c r="AG35" i="37"/>
  <c r="AF152" i="36"/>
  <c r="AG153" i="39" s="1"/>
  <c r="AG152" i="37"/>
  <c r="AE179" i="36"/>
  <c r="AF179" i="37"/>
  <c r="AE192" i="36"/>
  <c r="AF192" i="37"/>
  <c r="AE144" i="36"/>
  <c r="AF144" i="37"/>
  <c r="AE101" i="36"/>
  <c r="AF101" i="37"/>
  <c r="AE56" i="36"/>
  <c r="AF56" i="37"/>
  <c r="AF77" i="36"/>
  <c r="AG78" i="39" s="1"/>
  <c r="AG77" i="37"/>
  <c r="AE64" i="36"/>
  <c r="AF64" i="37"/>
  <c r="AE188" i="36"/>
  <c r="AF188" i="37"/>
  <c r="AF97" i="36"/>
  <c r="AG98" i="39" s="1"/>
  <c r="AG97" i="37"/>
  <c r="AF90" i="36"/>
  <c r="AG91" i="39" s="1"/>
  <c r="AG90" i="37"/>
  <c r="AF83" i="36"/>
  <c r="AG84" i="39" s="1"/>
  <c r="AG83" i="37"/>
  <c r="AE177" i="36"/>
  <c r="AF177" i="37"/>
  <c r="AE204" i="36"/>
  <c r="AF204" i="37"/>
  <c r="AE190" i="36"/>
  <c r="AF190" i="37"/>
  <c r="AF126" i="36"/>
  <c r="AG127" i="39" s="1"/>
  <c r="AG126" i="37"/>
  <c r="AF114" i="36"/>
  <c r="AG115" i="39" s="1"/>
  <c r="AG114" i="37"/>
  <c r="AF141" i="36"/>
  <c r="AG142" i="39" s="1"/>
  <c r="AG141" i="37"/>
  <c r="AF175" i="36"/>
  <c r="AG176" i="39" s="1"/>
  <c r="AG175" i="37"/>
  <c r="AE32" i="36"/>
  <c r="AF32" i="37"/>
  <c r="AF186" i="36"/>
  <c r="AG187" i="39" s="1"/>
  <c r="AG186" i="37"/>
  <c r="AE39" i="36"/>
  <c r="AF39" i="37"/>
  <c r="AF68" i="36"/>
  <c r="AG69" i="39" s="1"/>
  <c r="AG68" i="37"/>
  <c r="AA102" i="20"/>
  <c r="AA108" i="20" s="1"/>
  <c r="AB101" i="20"/>
  <c r="AG215" i="39" l="1"/>
  <c r="Y211" i="38"/>
  <c r="B213" i="36"/>
  <c r="X107" i="38"/>
  <c r="AF111" i="39"/>
  <c r="X192" i="38"/>
  <c r="AF196" i="39"/>
  <c r="X159" i="38"/>
  <c r="AF163" i="39"/>
  <c r="X63" i="38"/>
  <c r="AF67" i="39"/>
  <c r="X185" i="38"/>
  <c r="AF189" i="39"/>
  <c r="X61" i="38"/>
  <c r="AF65" i="39"/>
  <c r="X132" i="38"/>
  <c r="AF136" i="39"/>
  <c r="X155" i="38"/>
  <c r="AF159" i="39"/>
  <c r="X165" i="38"/>
  <c r="AF169" i="39"/>
  <c r="X68" i="38"/>
  <c r="AF72" i="39"/>
  <c r="X34" i="38"/>
  <c r="AF38" i="39"/>
  <c r="X103" i="38"/>
  <c r="AF107" i="39"/>
  <c r="X53" i="38"/>
  <c r="AF57" i="39"/>
  <c r="X145" i="38"/>
  <c r="AF149" i="39"/>
  <c r="X71" i="38"/>
  <c r="AF75" i="39"/>
  <c r="AD218" i="39" a="1"/>
  <c r="AD218" i="39" s="1"/>
  <c r="AD219" i="39" a="1"/>
  <c r="AD219" i="39" s="1"/>
  <c r="AD221" i="39" s="1"/>
  <c r="X210" i="38"/>
  <c r="AF214" i="39"/>
  <c r="X196" i="38"/>
  <c r="AF200" i="39"/>
  <c r="X98" i="38"/>
  <c r="AF102" i="39"/>
  <c r="X129" i="38"/>
  <c r="AF133" i="39"/>
  <c r="X141" i="38"/>
  <c r="AF145" i="39"/>
  <c r="X90" i="38"/>
  <c r="AF94" i="39"/>
  <c r="X187" i="38"/>
  <c r="AF191" i="39"/>
  <c r="X163" i="38"/>
  <c r="AF167" i="39"/>
  <c r="X151" i="38"/>
  <c r="AF155" i="39"/>
  <c r="X51" i="38"/>
  <c r="AF55" i="39"/>
  <c r="X174" i="38"/>
  <c r="AF178" i="39"/>
  <c r="X189" i="38"/>
  <c r="AF193" i="39"/>
  <c r="X161" i="38"/>
  <c r="AF165" i="39"/>
  <c r="X201" i="38"/>
  <c r="AF205" i="39"/>
  <c r="X143" i="38"/>
  <c r="AF147" i="39"/>
  <c r="X49" i="38"/>
  <c r="AF53" i="39"/>
  <c r="X36" i="38"/>
  <c r="AF40" i="39"/>
  <c r="X176" i="38"/>
  <c r="AF180" i="39"/>
  <c r="X29" i="38"/>
  <c r="AF33" i="39"/>
  <c r="W19" i="38"/>
  <c r="W214" i="38" s="1"/>
  <c r="W216" i="38" s="1"/>
  <c r="AE23" i="39"/>
  <c r="X170" i="38"/>
  <c r="AF174" i="39"/>
  <c r="X119" i="38"/>
  <c r="AF123" i="39"/>
  <c r="X179" i="38"/>
  <c r="AF183" i="39"/>
  <c r="AH186" i="37"/>
  <c r="Y183" i="38"/>
  <c r="AH60" i="37"/>
  <c r="Y57" i="38"/>
  <c r="AH156" i="37"/>
  <c r="Y153" i="38"/>
  <c r="AH141" i="37"/>
  <c r="Y138" i="38"/>
  <c r="AH116" i="37"/>
  <c r="Y113" i="38"/>
  <c r="AH170" i="37"/>
  <c r="Y167" i="38"/>
  <c r="AH44" i="37"/>
  <c r="Y41" i="38"/>
  <c r="AH126" i="37"/>
  <c r="Y123" i="38"/>
  <c r="AH184" i="37"/>
  <c r="Y181" i="38"/>
  <c r="AH103" i="37"/>
  <c r="Y100" i="38"/>
  <c r="AH24" i="37"/>
  <c r="Y21" i="38"/>
  <c r="AH118" i="37"/>
  <c r="Y115" i="38"/>
  <c r="AH68" i="37"/>
  <c r="Y65" i="38"/>
  <c r="AH81" i="37"/>
  <c r="Y78" i="38"/>
  <c r="AH26" i="37"/>
  <c r="Y23" i="38"/>
  <c r="AH50" i="37"/>
  <c r="Y47" i="38"/>
  <c r="AH152" i="37"/>
  <c r="Y149" i="38"/>
  <c r="AH88" i="37"/>
  <c r="Y85" i="38"/>
  <c r="AH175" i="37"/>
  <c r="Y172" i="38"/>
  <c r="AH114" i="37"/>
  <c r="Y111" i="38"/>
  <c r="AH90" i="37"/>
  <c r="Y87" i="38"/>
  <c r="AH35" i="37"/>
  <c r="Y32" i="38"/>
  <c r="AH48" i="37"/>
  <c r="Y45" i="38"/>
  <c r="AH83" i="37"/>
  <c r="Y80" i="38"/>
  <c r="AH99" i="37"/>
  <c r="Y96" i="38"/>
  <c r="AH29" i="37"/>
  <c r="Y26" i="38"/>
  <c r="AH202" i="37"/>
  <c r="Y199" i="38"/>
  <c r="AH42" i="37"/>
  <c r="Y39" i="38"/>
  <c r="AH97" i="37"/>
  <c r="Y94" i="38"/>
  <c r="AH77" i="37"/>
  <c r="Y74" i="38"/>
  <c r="AH58" i="37"/>
  <c r="Y55" i="38"/>
  <c r="X92" i="38"/>
  <c r="AF95" i="36"/>
  <c r="AG96" i="39" s="1"/>
  <c r="AG95" i="37"/>
  <c r="Y215" i="38"/>
  <c r="Y217" i="38" s="1"/>
  <c r="AF132" i="36"/>
  <c r="AG133" i="39" s="1"/>
  <c r="AG132" i="37"/>
  <c r="AF93" i="36"/>
  <c r="AG94" i="39" s="1"/>
  <c r="AG93" i="37"/>
  <c r="AF166" i="36"/>
  <c r="AG167" i="39" s="1"/>
  <c r="AG166" i="37"/>
  <c r="AF199" i="36"/>
  <c r="AG200" i="39" s="1"/>
  <c r="AG199" i="37"/>
  <c r="AF213" i="36"/>
  <c r="AG214" i="39" s="1"/>
  <c r="AG213" i="37"/>
  <c r="AF154" i="36"/>
  <c r="AG155" i="39" s="1"/>
  <c r="AG154" i="37"/>
  <c r="AF177" i="36"/>
  <c r="AG178" i="39" s="1"/>
  <c r="AG177" i="37"/>
  <c r="AF54" i="36"/>
  <c r="AG55" i="39" s="1"/>
  <c r="AG54" i="37"/>
  <c r="AF192" i="36"/>
  <c r="AG193" i="39" s="1"/>
  <c r="AG192" i="37"/>
  <c r="AF164" i="36"/>
  <c r="AG165" i="39" s="1"/>
  <c r="AG164" i="37"/>
  <c r="AF144" i="36"/>
  <c r="AG145" i="39" s="1"/>
  <c r="AG144" i="37"/>
  <c r="AF146" i="36"/>
  <c r="AG147" i="39" s="1"/>
  <c r="AG146" i="37"/>
  <c r="AF52" i="36"/>
  <c r="AG53" i="39" s="1"/>
  <c r="AG52" i="37"/>
  <c r="AE22" i="36"/>
  <c r="AF22" i="37"/>
  <c r="AF173" i="36"/>
  <c r="AG174" i="39" s="1"/>
  <c r="AG173" i="37"/>
  <c r="AF182" i="36"/>
  <c r="AG183" i="39" s="1"/>
  <c r="AG182" i="37"/>
  <c r="AF122" i="36"/>
  <c r="AG123" i="39" s="1"/>
  <c r="AG122" i="37"/>
  <c r="AF158" i="36"/>
  <c r="AG159" i="39" s="1"/>
  <c r="AG158" i="37"/>
  <c r="AF39" i="36"/>
  <c r="AG40" i="39" s="1"/>
  <c r="AG39" i="37"/>
  <c r="AF101" i="36"/>
  <c r="AG102" i="39" s="1"/>
  <c r="AG101" i="37"/>
  <c r="AF106" i="36"/>
  <c r="AG107" i="39" s="1"/>
  <c r="AG106" i="37"/>
  <c r="AF110" i="36"/>
  <c r="AG111" i="39" s="1"/>
  <c r="AG110" i="37"/>
  <c r="AF195" i="36"/>
  <c r="AG196" i="39" s="1"/>
  <c r="AG195" i="37"/>
  <c r="AF204" i="36"/>
  <c r="AG205" i="39" s="1"/>
  <c r="AG204" i="37"/>
  <c r="AF188" i="36"/>
  <c r="AG189" i="39" s="1"/>
  <c r="AG188" i="37"/>
  <c r="AF162" i="36"/>
  <c r="AG163" i="39" s="1"/>
  <c r="AG162" i="37"/>
  <c r="AF37" i="36"/>
  <c r="AG38" i="39" s="1"/>
  <c r="AG37" i="37"/>
  <c r="AF66" i="36"/>
  <c r="AG67" i="39" s="1"/>
  <c r="AG66" i="37"/>
  <c r="AF135" i="36"/>
  <c r="AG136" i="39" s="1"/>
  <c r="AG135" i="37"/>
  <c r="AF64" i="36"/>
  <c r="AG65" i="39" s="1"/>
  <c r="AG64" i="37"/>
  <c r="AF71" i="36"/>
  <c r="AG72" i="39" s="1"/>
  <c r="AG71" i="37"/>
  <c r="AF168" i="36"/>
  <c r="AG169" i="39" s="1"/>
  <c r="AG168" i="37"/>
  <c r="AF32" i="36"/>
  <c r="AG33" i="39" s="1"/>
  <c r="AG32" i="37"/>
  <c r="AF190" i="36"/>
  <c r="AG191" i="39" s="1"/>
  <c r="AG190" i="37"/>
  <c r="AF56" i="36"/>
  <c r="AG57" i="39" s="1"/>
  <c r="AG56" i="37"/>
  <c r="AF148" i="36"/>
  <c r="AG149" i="39" s="1"/>
  <c r="AG148" i="37"/>
  <c r="AF179" i="36"/>
  <c r="AG180" i="39" s="1"/>
  <c r="AG179" i="37"/>
  <c r="AF74" i="36"/>
  <c r="AG75" i="39" s="1"/>
  <c r="AG74" i="37"/>
  <c r="AC101" i="20"/>
  <c r="AB102" i="20"/>
  <c r="AB108" i="20" s="1"/>
  <c r="AD220" i="39" l="1"/>
  <c r="Q2" i="52"/>
  <c r="AE219" i="39" a="1"/>
  <c r="AE219" i="39" s="1"/>
  <c r="AE221" i="39" s="1"/>
  <c r="AE218" i="39" a="1"/>
  <c r="AE218" i="39" s="1"/>
  <c r="X19" i="38"/>
  <c r="X214" i="38" s="1"/>
  <c r="X216" i="38" s="1"/>
  <c r="AF23" i="39"/>
  <c r="AH164" i="37"/>
  <c r="Y161" i="38"/>
  <c r="AH192" i="37"/>
  <c r="Y189" i="38"/>
  <c r="AH54" i="37"/>
  <c r="Y51" i="38"/>
  <c r="AH56" i="37"/>
  <c r="Y53" i="38"/>
  <c r="AH101" i="37"/>
  <c r="Y98" i="38"/>
  <c r="AH177" i="37"/>
  <c r="Y174" i="38"/>
  <c r="AH148" i="37"/>
  <c r="Y145" i="38"/>
  <c r="AH154" i="37"/>
  <c r="Y151" i="38"/>
  <c r="AH66" i="37"/>
  <c r="Y63" i="38"/>
  <c r="AH162" i="37"/>
  <c r="Y159" i="38"/>
  <c r="AH190" i="37"/>
  <c r="Y187" i="38"/>
  <c r="AH204" i="37"/>
  <c r="Y201" i="38"/>
  <c r="AH182" i="37"/>
  <c r="Y179" i="38"/>
  <c r="AH213" i="37"/>
  <c r="Y210" i="38"/>
  <c r="AH179" i="37"/>
  <c r="Y176" i="38"/>
  <c r="AH95" i="37"/>
  <c r="Y92" i="38"/>
  <c r="AH168" i="37"/>
  <c r="Y165" i="38"/>
  <c r="AH173" i="37"/>
  <c r="Y170" i="38"/>
  <c r="AH32" i="37"/>
  <c r="Y29" i="38"/>
  <c r="AH195" i="37"/>
  <c r="Y192" i="38"/>
  <c r="AH106" i="37"/>
  <c r="Y103" i="38"/>
  <c r="AH199" i="37"/>
  <c r="Y196" i="38"/>
  <c r="AH188" i="37"/>
  <c r="Y185" i="38"/>
  <c r="AH122" i="37"/>
  <c r="Y119" i="38"/>
  <c r="AH110" i="37"/>
  <c r="Y107" i="38"/>
  <c r="AH64" i="37"/>
  <c r="Y61" i="38"/>
  <c r="AH166" i="37"/>
  <c r="Y163" i="38"/>
  <c r="AH74" i="37"/>
  <c r="Y71" i="38"/>
  <c r="AH52" i="37"/>
  <c r="Y49" i="38"/>
  <c r="AH158" i="37"/>
  <c r="Y155" i="38"/>
  <c r="AH135" i="37"/>
  <c r="Y132" i="38"/>
  <c r="AH93" i="37"/>
  <c r="Y90" i="38"/>
  <c r="AH71" i="37"/>
  <c r="Y68" i="38"/>
  <c r="AH146" i="37"/>
  <c r="Y143" i="38"/>
  <c r="AH37" i="37"/>
  <c r="Y34" i="38"/>
  <c r="AH39" i="37"/>
  <c r="Y36" i="38"/>
  <c r="AH144" i="37"/>
  <c r="Y141" i="38"/>
  <c r="AH132" i="37"/>
  <c r="Y129" i="38"/>
  <c r="AF22" i="36"/>
  <c r="AG23" i="39" s="1"/>
  <c r="AG22" i="37"/>
  <c r="AD101" i="20"/>
  <c r="AD102" i="20" s="1"/>
  <c r="AD108" i="20" s="1"/>
  <c r="AC102" i="20"/>
  <c r="AC108" i="20" s="1"/>
  <c r="AE220" i="39" l="1"/>
  <c r="R2" i="52"/>
  <c r="AG219" i="39" a="1"/>
  <c r="AG219" i="39" s="1"/>
  <c r="AG218" i="39" a="1"/>
  <c r="AG218" i="39" s="1"/>
  <c r="T2" i="52" s="1"/>
  <c r="AF218" i="39" a="1"/>
  <c r="AF218" i="39" s="1"/>
  <c r="AF219" i="39" a="1"/>
  <c r="AF219" i="39" s="1"/>
  <c r="AF221" i="39" s="1"/>
  <c r="AH22" i="37"/>
  <c r="Y19" i="38"/>
  <c r="Y214" i="38" s="1"/>
  <c r="Y216" i="38" s="1"/>
  <c r="Z79" i="39"/>
  <c r="X24" i="39"/>
  <c r="R83" i="39"/>
  <c r="S52" i="39"/>
  <c r="X101" i="39"/>
  <c r="AB52" i="39"/>
  <c r="Y24" i="39"/>
  <c r="U81" i="39"/>
  <c r="W39" i="39"/>
  <c r="Y56" i="39"/>
  <c r="U54" i="39"/>
  <c r="W56" i="39"/>
  <c r="S81" i="39"/>
  <c r="AB108" i="39"/>
  <c r="W52" i="39"/>
  <c r="AB103" i="39"/>
  <c r="R46" i="39"/>
  <c r="W28" i="39"/>
  <c r="W101" i="39"/>
  <c r="S28" i="39"/>
  <c r="R56" i="39"/>
  <c r="V41" i="39"/>
  <c r="AA46" i="39"/>
  <c r="U46" i="39"/>
  <c r="AB24" i="39"/>
  <c r="U41" i="39"/>
  <c r="Q37" i="39"/>
  <c r="S83" i="39"/>
  <c r="X81" i="39"/>
  <c r="R22" i="39"/>
  <c r="Q79" i="39"/>
  <c r="Y108" i="39"/>
  <c r="Y81" i="39"/>
  <c r="T24" i="39"/>
  <c r="P79" i="39"/>
  <c r="Y105" i="39"/>
  <c r="S105" i="39"/>
  <c r="V54" i="39"/>
  <c r="V81" i="39"/>
  <c r="Q52" i="39"/>
  <c r="Z48" i="39"/>
  <c r="Z46" i="39"/>
  <c r="P101" i="39"/>
  <c r="AA22" i="39"/>
  <c r="P22" i="39"/>
  <c r="U48" i="39"/>
  <c r="U52" i="39"/>
  <c r="T56" i="39"/>
  <c r="P41" i="39"/>
  <c r="W26" i="39"/>
  <c r="AA48" i="39"/>
  <c r="Q24" i="39"/>
  <c r="AB56" i="39"/>
  <c r="T37" i="39"/>
  <c r="P103" i="39"/>
  <c r="H102" i="39" s="1"/>
  <c r="X103" i="39"/>
  <c r="X56" i="39"/>
  <c r="T39" i="39"/>
  <c r="AB41" i="39"/>
  <c r="AA105" i="39"/>
  <c r="Y79" i="39"/>
  <c r="V105" i="39"/>
  <c r="Z24" i="39"/>
  <c r="Q54" i="39"/>
  <c r="U39" i="39"/>
  <c r="T52" i="39"/>
  <c r="Z26" i="39"/>
  <c r="AA83" i="39"/>
  <c r="T83" i="39"/>
  <c r="AB37" i="39"/>
  <c r="S24" i="39"/>
  <c r="AA39" i="39"/>
  <c r="S41" i="39"/>
  <c r="Q103" i="39"/>
  <c r="X37" i="39"/>
  <c r="Y101" i="39"/>
  <c r="AB79" i="39"/>
  <c r="X54" i="39"/>
  <c r="W105" i="39"/>
  <c r="Z37" i="39"/>
  <c r="X26" i="39"/>
  <c r="V28" i="39"/>
  <c r="AA41" i="39"/>
  <c r="AB28" i="39"/>
  <c r="Z39" i="39"/>
  <c r="Q46" i="39"/>
  <c r="W22" i="39"/>
  <c r="U24" i="39"/>
  <c r="P46" i="39"/>
  <c r="W46" i="39"/>
  <c r="R103" i="39"/>
  <c r="AB39" i="39"/>
  <c r="R48" i="39"/>
  <c r="S56" i="39"/>
  <c r="R28" i="39"/>
  <c r="AA101" i="39"/>
  <c r="Y41" i="39"/>
  <c r="P39" i="39"/>
  <c r="V103" i="39"/>
  <c r="AA52" i="39"/>
  <c r="Z41" i="39"/>
  <c r="P105" i="39"/>
  <c r="Q105" i="39"/>
  <c r="T81" i="39"/>
  <c r="AB48" i="39"/>
  <c r="AB46" i="39"/>
  <c r="AB26" i="39"/>
  <c r="Z105" i="39"/>
  <c r="S48" i="39"/>
  <c r="Z54" i="39"/>
  <c r="Z103" i="39"/>
  <c r="W79" i="39"/>
  <c r="AF220" i="39" l="1"/>
  <c r="S2" i="52"/>
  <c r="H40" i="39"/>
  <c r="H104" i="39"/>
  <c r="AG221" i="39"/>
  <c r="H44" i="38"/>
  <c r="P48" i="39"/>
  <c r="J75" i="38"/>
  <c r="R79" i="39"/>
  <c r="H79" i="38"/>
  <c r="P83" i="39"/>
  <c r="L44" i="38"/>
  <c r="T48" i="39"/>
  <c r="I79" i="38"/>
  <c r="Q83" i="39"/>
  <c r="L40" i="39"/>
  <c r="I40" i="39"/>
  <c r="M40" i="39" s="1"/>
  <c r="N48" i="38"/>
  <c r="V52" i="39"/>
  <c r="H48" i="38"/>
  <c r="P52" i="39"/>
  <c r="Q99" i="38"/>
  <c r="Y103" i="39"/>
  <c r="O99" i="38"/>
  <c r="W103" i="39"/>
  <c r="I104" i="38"/>
  <c r="Q108" i="39"/>
  <c r="J104" i="38"/>
  <c r="R108" i="39"/>
  <c r="M99" i="38"/>
  <c r="U103" i="39"/>
  <c r="J22" i="38"/>
  <c r="R26" i="39"/>
  <c r="O79" i="38"/>
  <c r="W83" i="39"/>
  <c r="H22" i="38"/>
  <c r="P26" i="39"/>
  <c r="J35" i="38"/>
  <c r="R39" i="39"/>
  <c r="J50" i="38"/>
  <c r="R54" i="39"/>
  <c r="T97" i="38"/>
  <c r="AB101" i="39"/>
  <c r="M101" i="38"/>
  <c r="U105" i="39"/>
  <c r="P42" i="38"/>
  <c r="X46" i="39"/>
  <c r="I22" i="38"/>
  <c r="Q26" i="39"/>
  <c r="L37" i="38"/>
  <c r="T41" i="39"/>
  <c r="L99" i="38"/>
  <c r="T103" i="39"/>
  <c r="K104" i="38"/>
  <c r="S108" i="39"/>
  <c r="O104" i="38"/>
  <c r="W108" i="39"/>
  <c r="H33" i="38"/>
  <c r="P37" i="39"/>
  <c r="H36" i="39" s="1"/>
  <c r="I36" i="39" s="1"/>
  <c r="M36" i="39" s="1"/>
  <c r="M97" i="38"/>
  <c r="U101" i="39"/>
  <c r="T18" i="38"/>
  <c r="AB22" i="39"/>
  <c r="I44" i="38"/>
  <c r="Q48" i="39"/>
  <c r="I77" i="38"/>
  <c r="Q81" i="39"/>
  <c r="N44" i="38"/>
  <c r="V48" i="39"/>
  <c r="N33" i="38"/>
  <c r="V37" i="39"/>
  <c r="S20" i="38"/>
  <c r="AA24" i="39"/>
  <c r="J37" i="38"/>
  <c r="R41" i="39"/>
  <c r="I37" i="38"/>
  <c r="Q41" i="39"/>
  <c r="L101" i="38"/>
  <c r="T105" i="39"/>
  <c r="N35" i="38"/>
  <c r="V39" i="39"/>
  <c r="H38" i="39" s="1"/>
  <c r="R97" i="38"/>
  <c r="Z101" i="39"/>
  <c r="J48" i="38"/>
  <c r="R52" i="39"/>
  <c r="L75" i="38"/>
  <c r="T79" i="39"/>
  <c r="M79" i="38"/>
  <c r="U83" i="39"/>
  <c r="J20" i="38"/>
  <c r="R24" i="39"/>
  <c r="O37" i="38"/>
  <c r="W41" i="39"/>
  <c r="M75" i="38"/>
  <c r="U79" i="39"/>
  <c r="H24" i="38"/>
  <c r="P28" i="39"/>
  <c r="H27" i="39" s="1"/>
  <c r="L27" i="39" s="1"/>
  <c r="Q44" i="38"/>
  <c r="Y48" i="39"/>
  <c r="M22" i="38"/>
  <c r="U26" i="39"/>
  <c r="N79" i="38"/>
  <c r="V83" i="39"/>
  <c r="L97" i="38"/>
  <c r="T101" i="39"/>
  <c r="S77" i="38"/>
  <c r="AA81" i="39"/>
  <c r="K22" i="38"/>
  <c r="S26" i="39"/>
  <c r="T77" i="38"/>
  <c r="AB81" i="39"/>
  <c r="N75" i="38"/>
  <c r="V79" i="39"/>
  <c r="H78" i="39" s="1"/>
  <c r="M18" i="38"/>
  <c r="U22" i="39"/>
  <c r="J77" i="38"/>
  <c r="R81" i="39"/>
  <c r="K35" i="38"/>
  <c r="S39" i="39"/>
  <c r="O33" i="38"/>
  <c r="W37" i="39"/>
  <c r="O50" i="38"/>
  <c r="W54" i="39"/>
  <c r="L42" i="38"/>
  <c r="T46" i="39"/>
  <c r="M24" i="38"/>
  <c r="U28" i="39"/>
  <c r="Q33" i="38"/>
  <c r="Y37" i="39"/>
  <c r="O20" i="38"/>
  <c r="W24" i="39"/>
  <c r="K75" i="38"/>
  <c r="S79" i="39"/>
  <c r="I97" i="38"/>
  <c r="Q101" i="39"/>
  <c r="Q35" i="38"/>
  <c r="Y39" i="39"/>
  <c r="J101" i="38"/>
  <c r="R105" i="39"/>
  <c r="O44" i="38"/>
  <c r="W48" i="39"/>
  <c r="I24" i="38"/>
  <c r="Q28" i="39"/>
  <c r="N22" i="38"/>
  <c r="V26" i="39"/>
  <c r="P44" i="38"/>
  <c r="X48" i="39"/>
  <c r="P79" i="38"/>
  <c r="X83" i="39"/>
  <c r="L22" i="38"/>
  <c r="T26" i="39"/>
  <c r="L24" i="38"/>
  <c r="T28" i="39"/>
  <c r="H104" i="38"/>
  <c r="P108" i="39"/>
  <c r="M52" i="38"/>
  <c r="U56" i="39"/>
  <c r="Q79" i="38"/>
  <c r="Y83" i="39"/>
  <c r="L18" i="38"/>
  <c r="T22" i="39"/>
  <c r="H50" i="38"/>
  <c r="P54" i="39"/>
  <c r="H53" i="39" s="1"/>
  <c r="P18" i="38"/>
  <c r="X22" i="39"/>
  <c r="K99" i="38"/>
  <c r="S103" i="39"/>
  <c r="H20" i="38"/>
  <c r="P24" i="39"/>
  <c r="Q18" i="38"/>
  <c r="Y22" i="39"/>
  <c r="M33" i="38"/>
  <c r="U37" i="39"/>
  <c r="Q24" i="38"/>
  <c r="Y28" i="39"/>
  <c r="J97" i="38"/>
  <c r="R101" i="39"/>
  <c r="P37" i="38"/>
  <c r="X41" i="39"/>
  <c r="N20" i="38"/>
  <c r="V24" i="39"/>
  <c r="K97" i="38"/>
  <c r="S101" i="39"/>
  <c r="K18" i="38"/>
  <c r="S22" i="39"/>
  <c r="Q42" i="38"/>
  <c r="Y46" i="39"/>
  <c r="Q50" i="38"/>
  <c r="Y54" i="39"/>
  <c r="Q48" i="38"/>
  <c r="Y52" i="39"/>
  <c r="R79" i="38"/>
  <c r="Z83" i="39"/>
  <c r="O77" i="38"/>
  <c r="W81" i="39"/>
  <c r="N97" i="38"/>
  <c r="V101" i="39"/>
  <c r="H100" i="39" s="1"/>
  <c r="T79" i="38"/>
  <c r="AB83" i="39"/>
  <c r="I35" i="38"/>
  <c r="Q39" i="39"/>
  <c r="L50" i="38"/>
  <c r="T54" i="39"/>
  <c r="K42" i="38"/>
  <c r="S46" i="39"/>
  <c r="R104" i="38"/>
  <c r="Z108" i="39"/>
  <c r="I52" i="38"/>
  <c r="Q56" i="39"/>
  <c r="H77" i="38"/>
  <c r="P81" i="39"/>
  <c r="H80" i="39" s="1"/>
  <c r="S104" i="38"/>
  <c r="AA108" i="39"/>
  <c r="Q22" i="38"/>
  <c r="Y26" i="39"/>
  <c r="N18" i="38"/>
  <c r="V22" i="39"/>
  <c r="H21" i="39" s="1"/>
  <c r="N104" i="38"/>
  <c r="V108" i="39"/>
  <c r="H52" i="38"/>
  <c r="P56" i="39"/>
  <c r="T50" i="38"/>
  <c r="AB54" i="39"/>
  <c r="N52" i="38"/>
  <c r="V56" i="39"/>
  <c r="L104" i="38"/>
  <c r="T108" i="39"/>
  <c r="R48" i="38"/>
  <c r="Z52" i="39"/>
  <c r="I18" i="38"/>
  <c r="Q22" i="39"/>
  <c r="M104" i="38"/>
  <c r="U108" i="39"/>
  <c r="R24" i="38"/>
  <c r="Z28" i="39"/>
  <c r="R52" i="38"/>
  <c r="Z56" i="39"/>
  <c r="K50" i="38"/>
  <c r="S54" i="39"/>
  <c r="P75" i="38"/>
  <c r="X79" i="39"/>
  <c r="L102" i="39"/>
  <c r="I102" i="39"/>
  <c r="M102" i="39" s="1"/>
  <c r="P48" i="38"/>
  <c r="X52" i="39"/>
  <c r="S75" i="38"/>
  <c r="AA79" i="39"/>
  <c r="R77" i="38"/>
  <c r="Z81" i="39"/>
  <c r="S33" i="38"/>
  <c r="AA37" i="39"/>
  <c r="S22" i="38"/>
  <c r="AA26" i="39"/>
  <c r="P35" i="38"/>
  <c r="X39" i="39"/>
  <c r="S24" i="38"/>
  <c r="AA28" i="39"/>
  <c r="J33" i="38"/>
  <c r="R37" i="39"/>
  <c r="R18" i="38"/>
  <c r="Z22" i="39"/>
  <c r="S50" i="38"/>
  <c r="AA54" i="39"/>
  <c r="K33" i="38"/>
  <c r="S37" i="39"/>
  <c r="P24" i="38"/>
  <c r="X28" i="39"/>
  <c r="N42" i="38"/>
  <c r="V46" i="39"/>
  <c r="H45" i="39" s="1"/>
  <c r="P104" i="38"/>
  <c r="X108" i="39"/>
  <c r="S52" i="38"/>
  <c r="AA56" i="39"/>
  <c r="P101" i="38"/>
  <c r="X105" i="39"/>
  <c r="T101" i="38"/>
  <c r="AB105" i="39"/>
  <c r="S99" i="38"/>
  <c r="AA103" i="39"/>
  <c r="AG220" i="39"/>
  <c r="R99" i="38"/>
  <c r="N101" i="38"/>
  <c r="T22" i="38"/>
  <c r="S44" i="38"/>
  <c r="S18" i="38"/>
  <c r="Q77" i="38"/>
  <c r="T48" i="38"/>
  <c r="R50" i="38"/>
  <c r="T42" i="38"/>
  <c r="H97" i="38"/>
  <c r="O24" i="38"/>
  <c r="M77" i="38"/>
  <c r="S37" i="38"/>
  <c r="J99" i="38"/>
  <c r="T44" i="38"/>
  <c r="O22" i="38"/>
  <c r="R42" i="38"/>
  <c r="P33" i="38"/>
  <c r="T33" i="38"/>
  <c r="Q75" i="38"/>
  <c r="H37" i="38"/>
  <c r="R44" i="38"/>
  <c r="L77" i="38"/>
  <c r="H42" i="38"/>
  <c r="O101" i="38"/>
  <c r="P77" i="38"/>
  <c r="I101" i="38"/>
  <c r="L79" i="38"/>
  <c r="Q20" i="38"/>
  <c r="P97" i="38"/>
  <c r="I48" i="38"/>
  <c r="K79" i="38"/>
  <c r="J42" i="38"/>
  <c r="P50" i="38"/>
  <c r="M20" i="38"/>
  <c r="T24" i="38"/>
  <c r="S79" i="38"/>
  <c r="S101" i="38"/>
  <c r="T99" i="38"/>
  <c r="T37" i="38"/>
  <c r="N77" i="38"/>
  <c r="J44" i="38"/>
  <c r="O48" i="38"/>
  <c r="O52" i="38"/>
  <c r="O18" i="38"/>
  <c r="L35" i="38"/>
  <c r="I33" i="38"/>
  <c r="N99" i="38"/>
  <c r="N50" i="38"/>
  <c r="M37" i="38"/>
  <c r="T104" i="38"/>
  <c r="P52" i="38"/>
  <c r="L52" i="38"/>
  <c r="K101" i="38"/>
  <c r="T20" i="38"/>
  <c r="M50" i="38"/>
  <c r="K48" i="38"/>
  <c r="R22" i="38"/>
  <c r="H101" i="38"/>
  <c r="H35" i="38"/>
  <c r="T35" i="38"/>
  <c r="T75" i="38"/>
  <c r="M42" i="38"/>
  <c r="H99" i="38"/>
  <c r="S42" i="38"/>
  <c r="J79" i="38"/>
  <c r="K52" i="38"/>
  <c r="O75" i="38"/>
  <c r="Q37" i="38"/>
  <c r="L48" i="38"/>
  <c r="M48" i="38"/>
  <c r="L33" i="38"/>
  <c r="Q101" i="38"/>
  <c r="N37" i="38"/>
  <c r="I99" i="38"/>
  <c r="M35" i="38"/>
  <c r="H75" i="38"/>
  <c r="Q104" i="38"/>
  <c r="J52" i="38"/>
  <c r="Q97" i="38"/>
  <c r="K37" i="38"/>
  <c r="T52" i="38"/>
  <c r="I75" i="38"/>
  <c r="Q52" i="38"/>
  <c r="R37" i="38"/>
  <c r="N24" i="38"/>
  <c r="I50" i="38"/>
  <c r="K24" i="38"/>
  <c r="I42" i="38"/>
  <c r="S35" i="38"/>
  <c r="M44" i="38"/>
  <c r="K77" i="38"/>
  <c r="P20" i="38"/>
  <c r="S97" i="38"/>
  <c r="J18" i="38"/>
  <c r="R20" i="38"/>
  <c r="I20" i="38"/>
  <c r="H18" i="38"/>
  <c r="O42" i="38"/>
  <c r="L20" i="38"/>
  <c r="O35" i="38"/>
  <c r="R75" i="38"/>
  <c r="K20" i="38"/>
  <c r="P99" i="38"/>
  <c r="O97" i="38"/>
  <c r="P22" i="38"/>
  <c r="K44" i="38"/>
  <c r="J24" i="38"/>
  <c r="R35" i="38"/>
  <c r="R33" i="38"/>
  <c r="R101" i="38"/>
  <c r="S48" i="38"/>
  <c r="B22" i="36"/>
  <c r="B81" i="36"/>
  <c r="B26" i="36"/>
  <c r="B44" i="36"/>
  <c r="B37" i="36"/>
  <c r="B106" i="36"/>
  <c r="B50" i="36"/>
  <c r="B52" i="36"/>
  <c r="B101" i="36"/>
  <c r="B79" i="36"/>
  <c r="B46" i="36"/>
  <c r="B39" i="36"/>
  <c r="B103" i="36"/>
  <c r="B99" i="36"/>
  <c r="B77" i="36"/>
  <c r="B35" i="36"/>
  <c r="B24" i="36"/>
  <c r="B20" i="36"/>
  <c r="B54" i="36"/>
  <c r="R219" i="39" l="1" a="1"/>
  <c r="R219" i="39" s="1"/>
  <c r="E4" i="52" s="1"/>
  <c r="H51" i="39"/>
  <c r="L51" i="39" s="1"/>
  <c r="L78" i="39"/>
  <c r="I78" i="39"/>
  <c r="M78" i="39" s="1"/>
  <c r="I45" i="39"/>
  <c r="M45" i="39" s="1"/>
  <c r="L45" i="39"/>
  <c r="L38" i="39"/>
  <c r="I38" i="39"/>
  <c r="M38" i="39" s="1"/>
  <c r="W219" i="39" a="1"/>
  <c r="W219" i="39" s="1"/>
  <c r="H23" i="39"/>
  <c r="H82" i="39"/>
  <c r="L82" i="39" s="1"/>
  <c r="H47" i="39"/>
  <c r="L47" i="39" s="1"/>
  <c r="H55" i="39"/>
  <c r="I55" i="39" s="1"/>
  <c r="M55" i="39" s="1"/>
  <c r="H25" i="39"/>
  <c r="H107" i="39"/>
  <c r="L107" i="39" s="1"/>
  <c r="I27" i="39"/>
  <c r="M27" i="39" s="1"/>
  <c r="L36" i="39"/>
  <c r="P218" i="39" a="1"/>
  <c r="P218" i="39" s="1"/>
  <c r="W218" i="39" a="1"/>
  <c r="W218" i="39" s="1"/>
  <c r="J2" i="52" s="1"/>
  <c r="P219" i="39" a="1"/>
  <c r="P219" i="39" s="1"/>
  <c r="C4" i="52" s="1"/>
  <c r="M215" i="38"/>
  <c r="H215" i="38"/>
  <c r="H217" i="38" s="1"/>
  <c r="T215" i="38"/>
  <c r="R218" i="39" a="1"/>
  <c r="R218" i="39" s="1"/>
  <c r="E2" i="52" s="1"/>
  <c r="R215" i="38"/>
  <c r="I215" i="38"/>
  <c r="S215" i="38"/>
  <c r="AA219" i="39" a="1"/>
  <c r="AA219" i="39" s="1"/>
  <c r="Q215" i="38"/>
  <c r="J215" i="38"/>
  <c r="P215" i="38"/>
  <c r="L215" i="38"/>
  <c r="O215" i="38"/>
  <c r="N215" i="38"/>
  <c r="K215" i="38"/>
  <c r="AB218" i="39" a="1"/>
  <c r="AB218" i="39" s="1"/>
  <c r="O2" i="52" s="1"/>
  <c r="AB219" i="39" a="1"/>
  <c r="AB219" i="39" s="1"/>
  <c r="Z219" i="39" a="1"/>
  <c r="Z219" i="39" s="1"/>
  <c r="Z218" i="39" a="1"/>
  <c r="Z218" i="39" s="1"/>
  <c r="M2" i="52" s="1"/>
  <c r="Y219" i="39" a="1"/>
  <c r="Y219" i="39" s="1"/>
  <c r="Y218" i="39" a="1"/>
  <c r="Y218" i="39" s="1"/>
  <c r="L2" i="52" s="1"/>
  <c r="U218" i="39" a="1"/>
  <c r="U218" i="39" s="1"/>
  <c r="H2" i="52" s="1"/>
  <c r="U219" i="39" a="1"/>
  <c r="U219" i="39" s="1"/>
  <c r="H4" i="52" s="1"/>
  <c r="I80" i="39"/>
  <c r="M80" i="39" s="1"/>
  <c r="L80" i="39"/>
  <c r="X219" i="39" a="1"/>
  <c r="X219" i="39" s="1"/>
  <c r="X218" i="39" a="1"/>
  <c r="X218" i="39" s="1"/>
  <c r="K2" i="52" s="1"/>
  <c r="L104" i="39"/>
  <c r="I104" i="39"/>
  <c r="M104" i="39" s="1"/>
  <c r="V218" i="39" a="1"/>
  <c r="V218" i="39" s="1"/>
  <c r="V219" i="39" a="1"/>
  <c r="V219" i="39" s="1"/>
  <c r="T218" i="39" a="1"/>
  <c r="T218" i="39" s="1"/>
  <c r="G2" i="52" s="1"/>
  <c r="T219" i="39" a="1"/>
  <c r="T219" i="39" s="1"/>
  <c r="G4" i="52" s="1"/>
  <c r="Q218" i="39" a="1"/>
  <c r="Q218" i="39" s="1"/>
  <c r="Q219" i="39" a="1"/>
  <c r="Q219" i="39" s="1"/>
  <c r="D4" i="52" s="1"/>
  <c r="S218" i="39" a="1"/>
  <c r="S218" i="39" s="1"/>
  <c r="F2" i="52" s="1"/>
  <c r="S219" i="39" a="1"/>
  <c r="S219" i="39" s="1"/>
  <c r="F4" i="52" s="1"/>
  <c r="L100" i="39"/>
  <c r="I100" i="39"/>
  <c r="M100" i="39" s="1"/>
  <c r="L53" i="39"/>
  <c r="I53" i="39"/>
  <c r="M53" i="39" s="1"/>
  <c r="AA218" i="39" a="1"/>
  <c r="AA218" i="39" s="1"/>
  <c r="N2" i="52" s="1"/>
  <c r="I217" i="38" l="1"/>
  <c r="I47" i="39"/>
  <c r="M47" i="39" s="1"/>
  <c r="L55" i="39"/>
  <c r="I82" i="39"/>
  <c r="M82" i="39" s="1"/>
  <c r="I4" i="52"/>
  <c r="I6" i="52"/>
  <c r="J6" i="52" s="1"/>
  <c r="K6" i="52" s="1"/>
  <c r="L6" i="52" s="1"/>
  <c r="Q221" i="39"/>
  <c r="Q220" i="39"/>
  <c r="D2" i="52"/>
  <c r="P221" i="39"/>
  <c r="G10" i="39"/>
  <c r="I2" i="52"/>
  <c r="H10" i="39"/>
  <c r="I10" i="39" s="1"/>
  <c r="P220" i="39"/>
  <c r="C2" i="52"/>
  <c r="S221" i="39"/>
  <c r="I51" i="39"/>
  <c r="M51" i="39" s="1"/>
  <c r="AJ18" i="35"/>
  <c r="X221" i="39"/>
  <c r="AL35" i="35"/>
  <c r="AL37" i="35" s="1"/>
  <c r="AL18" i="35"/>
  <c r="I107" i="39"/>
  <c r="M107" i="39" s="1"/>
  <c r="X220" i="39"/>
  <c r="L25" i="39"/>
  <c r="I25" i="39"/>
  <c r="M25" i="39" s="1"/>
  <c r="L23" i="39"/>
  <c r="I23" i="39"/>
  <c r="M23" i="39" s="1"/>
  <c r="K217" i="38"/>
  <c r="N217" i="38"/>
  <c r="S220" i="39"/>
  <c r="S217" i="38"/>
  <c r="R217" i="38"/>
  <c r="V221" i="39"/>
  <c r="V220" i="39"/>
  <c r="O217" i="38"/>
  <c r="L217" i="38"/>
  <c r="P217" i="38"/>
  <c r="M217" i="38"/>
  <c r="J217" i="38"/>
  <c r="Q217" i="38"/>
  <c r="T217" i="38"/>
  <c r="U217" i="38"/>
  <c r="W221" i="39"/>
  <c r="T221" i="39"/>
  <c r="T220" i="39"/>
  <c r="W220" i="39"/>
  <c r="U221" i="39"/>
  <c r="U220" i="39"/>
  <c r="Y220" i="39"/>
  <c r="Y221" i="39"/>
  <c r="Z220" i="39"/>
  <c r="AB221" i="39"/>
  <c r="AC221" i="39"/>
  <c r="AB220" i="39"/>
  <c r="AC220" i="39"/>
  <c r="AA220" i="39"/>
  <c r="Z221" i="39"/>
  <c r="R221" i="39"/>
  <c r="L21" i="39"/>
  <c r="I21" i="39"/>
  <c r="M21" i="39" s="1"/>
  <c r="R220" i="39"/>
  <c r="AA221" i="39"/>
  <c r="AL21" i="35" l="1"/>
  <c r="AF18" i="35"/>
  <c r="AH18" i="35"/>
  <c r="AH35" i="35"/>
  <c r="AF37" i="35" s="1"/>
  <c r="AF21"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PC-30</author>
  </authors>
  <commentList>
    <comment ref="C36" authorId="0" shapeId="0" xr:uid="{3752C9A5-2EF7-4A3E-AD1A-F959DEF63E2F}">
      <text>
        <r>
          <rPr>
            <b/>
            <sz val="9"/>
            <color indexed="81"/>
            <rFont val="Tahoma"/>
            <family val="2"/>
          </rPr>
          <t>PC-30:</t>
        </r>
        <r>
          <rPr>
            <sz val="9"/>
            <color indexed="81"/>
            <rFont val="Tahoma"/>
            <family val="2"/>
          </rPr>
          <t xml:space="preserve">
De acuerdo al cargo, y edad.
</t>
        </r>
      </text>
    </comment>
    <comment ref="H36" authorId="0" shapeId="0" xr:uid="{6CE22869-EC96-42B3-BFD9-08A7B3B7C779}">
      <text>
        <r>
          <rPr>
            <b/>
            <sz val="9"/>
            <color indexed="81"/>
            <rFont val="Tahoma"/>
            <family val="2"/>
          </rPr>
          <t>PC-30:</t>
        </r>
        <r>
          <rPr>
            <sz val="9"/>
            <color indexed="81"/>
            <rFont val="Tahoma"/>
            <family val="2"/>
          </rPr>
          <t xml:space="preserve">
De acuerdo al cargo, y edad.
</t>
        </r>
      </text>
    </comment>
    <comment ref="M36" authorId="0" shapeId="0" xr:uid="{1DD262D4-31B9-4EA9-96B5-862A057BE7F1}">
      <text>
        <r>
          <rPr>
            <b/>
            <sz val="9"/>
            <color indexed="81"/>
            <rFont val="Tahoma"/>
            <family val="2"/>
          </rPr>
          <t>PC-30:</t>
        </r>
        <r>
          <rPr>
            <sz val="9"/>
            <color indexed="81"/>
            <rFont val="Tahoma"/>
            <family val="2"/>
          </rPr>
          <t xml:space="preserve">
De acuerdo al cargo, y edad.
</t>
        </r>
      </text>
    </comment>
    <comment ref="F96" authorId="0" shapeId="0" xr:uid="{324C773F-E20A-4E27-A594-A4D6A48983A2}">
      <text>
        <r>
          <rPr>
            <b/>
            <sz val="9"/>
            <color indexed="81"/>
            <rFont val="Tahoma"/>
            <family val="2"/>
          </rPr>
          <t>PC-30:</t>
        </r>
        <r>
          <rPr>
            <sz val="9"/>
            <color indexed="81"/>
            <rFont val="Tahoma"/>
            <family val="2"/>
          </rPr>
          <t xml:space="preserve">
De acuerdo al cargo, y edad.
</t>
        </r>
      </text>
    </comment>
    <comment ref="K96" authorId="0" shapeId="0" xr:uid="{EE847940-6D33-4AB8-B4D2-291B34F8F0E9}">
      <text>
        <r>
          <rPr>
            <b/>
            <sz val="9"/>
            <color indexed="81"/>
            <rFont val="Tahoma"/>
            <family val="2"/>
          </rPr>
          <t>PC-30:</t>
        </r>
        <r>
          <rPr>
            <sz val="9"/>
            <color indexed="81"/>
            <rFont val="Tahoma"/>
            <family val="2"/>
          </rPr>
          <t xml:space="preserve">
De acuerdo al cargo, y edad.
</t>
        </r>
      </text>
    </comment>
    <comment ref="P96" authorId="0" shapeId="0" xr:uid="{AB45C425-6FF9-4CE7-BDFE-565B1C5B23E2}">
      <text>
        <r>
          <rPr>
            <b/>
            <sz val="9"/>
            <color indexed="81"/>
            <rFont val="Tahoma"/>
            <family val="2"/>
          </rPr>
          <t>PC-30:</t>
        </r>
        <r>
          <rPr>
            <sz val="9"/>
            <color indexed="81"/>
            <rFont val="Tahoma"/>
            <family val="2"/>
          </rPr>
          <t xml:space="preserve">
De acuerdo al cargo, y edad.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D53" authorId="0" shapeId="0" xr:uid="{BA42E53B-6EBC-469E-9669-20CC25CFDDF9}">
      <text>
        <r>
          <rPr>
            <b/>
            <sz val="9"/>
            <color indexed="81"/>
            <rFont val="Tahoma"/>
            <family val="2"/>
          </rPr>
          <t xml:space="preserve">Cursos de supervisor </t>
        </r>
      </text>
    </comment>
    <comment ref="I53" authorId="0" shapeId="0" xr:uid="{20459602-7F46-423A-881F-0455A6547149}">
      <text>
        <r>
          <rPr>
            <b/>
            <sz val="9"/>
            <color indexed="81"/>
            <rFont val="Tahoma"/>
            <family val="2"/>
          </rPr>
          <t xml:space="preserve">Cursos de supervisor </t>
        </r>
      </text>
    </comment>
    <comment ref="N53" authorId="0" shapeId="0" xr:uid="{A232DAC5-F555-4BFA-95C1-790A26E4F5FC}">
      <text>
        <r>
          <rPr>
            <b/>
            <sz val="9"/>
            <color indexed="81"/>
            <rFont val="Tahoma"/>
            <family val="2"/>
          </rPr>
          <t xml:space="preserve">Cursos de supervisor </t>
        </r>
      </text>
    </comment>
    <comment ref="N54" authorId="0" shapeId="0" xr:uid="{4A36EC22-F1AD-48DB-9D97-38A7BBCF3AA0}">
      <text>
        <r>
          <rPr>
            <b/>
            <sz val="9"/>
            <color indexed="81"/>
            <rFont val="Tahoma"/>
            <family val="2"/>
          </rPr>
          <t xml:space="preserve">Cursos de supervisor </t>
        </r>
      </text>
    </comment>
    <comment ref="D120" authorId="0" shapeId="0" xr:uid="{40E3CD9F-C731-4ED7-8D8E-6811AB788FA8}">
      <text>
        <r>
          <rPr>
            <b/>
            <sz val="9"/>
            <color indexed="81"/>
            <rFont val="Tahoma"/>
            <family val="2"/>
          </rPr>
          <t xml:space="preserve">Cursos de supervisor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<sst xmlns="http://schemas.openxmlformats.org/spreadsheetml/2006/main" count="21512" uniqueCount="2194">
  <si>
    <t>SUPERINTENDENCIA DE INGENIERÍA</t>
  </si>
  <si>
    <t>CANTIDADES Y PRECIOS OFERTADOS  (QPS)</t>
  </si>
  <si>
    <t>Preparado por:</t>
  </si>
  <si>
    <t>GRUPO CREDCO S.A.C.</t>
  </si>
  <si>
    <t>Aprobado por:</t>
  </si>
  <si>
    <t>Ingeniero Líder</t>
  </si>
  <si>
    <t>:</t>
  </si>
  <si>
    <t>Jour Diaz</t>
  </si>
  <si>
    <t>Gerente de proyecto - CREDCO</t>
  </si>
  <si>
    <t>Victor Soto</t>
  </si>
  <si>
    <t>Rev.</t>
  </si>
  <si>
    <t>Elaborado</t>
  </si>
  <si>
    <t>Emitido para</t>
  </si>
  <si>
    <t>Fecha</t>
  </si>
  <si>
    <t>Revisado</t>
  </si>
  <si>
    <t>Aprobado</t>
  </si>
  <si>
    <t>A</t>
  </si>
  <si>
    <t>F. Delgado</t>
  </si>
  <si>
    <t>Emitido para revisión interna</t>
  </si>
  <si>
    <t>J. Diaz</t>
  </si>
  <si>
    <t>V. Soto</t>
  </si>
  <si>
    <t>PROYECTOS DE CAPITAL SOSTENIBLE</t>
  </si>
  <si>
    <r>
      <t xml:space="preserve">Código: </t>
    </r>
    <r>
      <rPr>
        <sz val="7"/>
        <color theme="0"/>
        <rFont val="Montserrat Medium"/>
      </rPr>
      <t>PCS-IN-FO-008</t>
    </r>
    <r>
      <rPr>
        <b/>
        <sz val="7"/>
        <color theme="0"/>
        <rFont val="Montserrat Medium"/>
      </rPr>
      <t xml:space="preserve">
Vers 01  / 23-May-2022</t>
    </r>
  </si>
  <si>
    <t>ÁREA:</t>
  </si>
  <si>
    <t xml:space="preserve">QPS No. : </t>
  </si>
  <si>
    <t>CÓDIGO DE FACILIDAD:</t>
  </si>
  <si>
    <t>-</t>
  </si>
  <si>
    <t xml:space="preserve">REV. : </t>
  </si>
  <si>
    <t>WBS No.:</t>
  </si>
  <si>
    <t xml:space="preserve">FECHA: </t>
  </si>
  <si>
    <t>FCR No.:</t>
  </si>
  <si>
    <t xml:space="preserve">ELABORADO POR: </t>
  </si>
  <si>
    <t>SOW No.:</t>
  </si>
  <si>
    <t>Artículo de Pago</t>
  </si>
  <si>
    <t>Ítem</t>
  </si>
  <si>
    <t>CÓDIGO DE COSTO</t>
  </si>
  <si>
    <t>Descripción de la Actividad</t>
  </si>
  <si>
    <t>Tamaño</t>
  </si>
  <si>
    <t>Clase</t>
  </si>
  <si>
    <t>Cantidad</t>
  </si>
  <si>
    <t>Precio</t>
  </si>
  <si>
    <t>Código de Área</t>
  </si>
  <si>
    <t>Código de Sub Área</t>
  </si>
  <si>
    <t>Código de Actividad</t>
  </si>
  <si>
    <t>Unidad</t>
  </si>
  <si>
    <t>Unitario</t>
  </si>
  <si>
    <t>Oferta Total</t>
  </si>
  <si>
    <t>Básica</t>
  </si>
  <si>
    <t>Ofertado</t>
  </si>
  <si>
    <t>CIVIL</t>
  </si>
  <si>
    <t xml:space="preserve">                                                                                                                 </t>
  </si>
  <si>
    <t> </t>
  </si>
  <si>
    <t>Glb.</t>
  </si>
  <si>
    <t>MECÁNICA - TUBERIAS</t>
  </si>
  <si>
    <t>GENERALES</t>
  </si>
  <si>
    <t>Limpieza con agua</t>
  </si>
  <si>
    <t>Pruebas de tuberías</t>
  </si>
  <si>
    <t>m</t>
  </si>
  <si>
    <t>ELECTRICIDAD</t>
  </si>
  <si>
    <t>8.3.2</t>
  </si>
  <si>
    <t xml:space="preserve">DESMONTAJE DE CONDUCTORES </t>
  </si>
  <si>
    <t>8.3.3</t>
  </si>
  <si>
    <t>8.3.4</t>
  </si>
  <si>
    <t>8.3.5</t>
  </si>
  <si>
    <t>INSTRUMENTACIÓN</t>
  </si>
  <si>
    <t>8.4.1</t>
  </si>
  <si>
    <t>8.4.2</t>
  </si>
  <si>
    <t>ALTURA:</t>
  </si>
  <si>
    <t>1 línea = 11</t>
  </si>
  <si>
    <t>2 líneas = 20</t>
  </si>
  <si>
    <t>3 líneas = 30</t>
  </si>
  <si>
    <t>4 líneas = 40</t>
  </si>
  <si>
    <t>SUPERINTENDENCIA DE INGENIERIA</t>
  </si>
  <si>
    <t>FORMATO</t>
  </si>
  <si>
    <r>
      <t xml:space="preserve">Código: </t>
    </r>
    <r>
      <rPr>
        <sz val="7"/>
        <color theme="0"/>
        <rFont val="Montserrat Medium"/>
      </rPr>
      <t>PCS-IN-FO-008</t>
    </r>
  </si>
  <si>
    <t>PROYECTOS DE CAPITAL
SOSTENIBLE</t>
  </si>
  <si>
    <r>
      <t xml:space="preserve">Ver 01 </t>
    </r>
    <r>
      <rPr>
        <sz val="7"/>
        <color theme="0"/>
        <rFont val="Montserrat Medium"/>
      </rPr>
      <t xml:space="preserve"> / 23-May-2022</t>
    </r>
  </si>
  <si>
    <t>WBS Nº: 0535</t>
  </si>
  <si>
    <t>AÑO: 2024</t>
  </si>
  <si>
    <t>QPS Nº: CRD-QPS-30535-6-32-3702</t>
  </si>
  <si>
    <t>LISTADO DE CANTIDADES Y PRECIOS OFERTADOS (QPS)
LÍNEA EN 22.9 kV - ALTERNATIVA 2</t>
  </si>
  <si>
    <t>SISTEMA INTEGRADO DE DRENAJES DE LOS DEPOSITOS TOPSOIL
CANTA, NOEMI Y CAPTACIONES CERRO NEGRO</t>
  </si>
  <si>
    <t>DISCIPLINA: ELECTRICIDAD</t>
  </si>
  <si>
    <t>Jefe de Disciplina</t>
  </si>
  <si>
    <t>Gerente de proyecto - MYSRL</t>
  </si>
  <si>
    <t>Luis Cabanillas</t>
  </si>
  <si>
    <t>Emitido Para</t>
  </si>
  <si>
    <t>Revisión interna</t>
  </si>
  <si>
    <t>Comentarios:</t>
  </si>
  <si>
    <t>BAG1</t>
  </si>
  <si>
    <t>PIPE</t>
  </si>
  <si>
    <r>
      <t xml:space="preserve">PIPE SCH 10S EFW 316/316L SS A 312                               </t>
    </r>
    <r>
      <rPr>
        <b/>
        <sz val="10"/>
        <rFont val="Arial"/>
        <family val="2"/>
      </rPr>
      <t>(*)</t>
    </r>
  </si>
  <si>
    <t>M</t>
  </si>
  <si>
    <t>FITTINGS</t>
  </si>
  <si>
    <t>ELL 90 DEG</t>
  </si>
  <si>
    <t>EACH</t>
  </si>
  <si>
    <t>ELL 90 DEG 3000# SW 304/304L SS</t>
  </si>
  <si>
    <t xml:space="preserve">RED ECC.                                                        </t>
  </si>
  <si>
    <t>6" X 3"</t>
  </si>
  <si>
    <t xml:space="preserve">RED CONC.                                                     </t>
  </si>
  <si>
    <t>3" X 2"</t>
  </si>
  <si>
    <t>STUB END (SHORT)</t>
  </si>
  <si>
    <t xml:space="preserve">STUB END (SHORT)                                   </t>
  </si>
  <si>
    <t>NIPPLE SCH 40S 304/304L SS (TOE)</t>
  </si>
  <si>
    <t>1 X 3</t>
  </si>
  <si>
    <t>1/2  X 3</t>
  </si>
  <si>
    <t>NIPPLE SCH 40S 304/304L SS (TBE)</t>
  </si>
  <si>
    <t>1 1/2 x 3</t>
  </si>
  <si>
    <t>FLANGE LAP JOINT 150# STL A105</t>
  </si>
  <si>
    <t xml:space="preserve">FLANGE LAP JOINT 150# STL A105              </t>
  </si>
  <si>
    <t>FLANGE SW 150# RF 304/304L SS 40S</t>
  </si>
  <si>
    <t>RED. CONC.</t>
  </si>
  <si>
    <t>6 X 3</t>
  </si>
  <si>
    <t>SOCKOLET 3000# 304/304L SS</t>
  </si>
  <si>
    <t>6 X 1/2</t>
  </si>
  <si>
    <t>6 X 1</t>
  </si>
  <si>
    <t>6x1 1/2</t>
  </si>
  <si>
    <t>GASKET 150# PTFE RING THK 1/16"</t>
  </si>
  <si>
    <t xml:space="preserve">GASKET 150# PTFE RING THK 1/16"           </t>
  </si>
  <si>
    <t>VALVES</t>
  </si>
  <si>
    <t>CHECK 150# RF 316 SS WAFER (TAG C-7)</t>
  </si>
  <si>
    <t>BUTTERFLY 150# CI LUG BUNA-N HNLD OP (TAG B-1)</t>
  </si>
  <si>
    <t>BALL 300# SCRD 316 HNDL OP (TAG A-11)</t>
  </si>
  <si>
    <t>1 1/2</t>
  </si>
  <si>
    <t xml:space="preserve">EXP JOINT 150# FF CHLOROBUTYL/FIBERGLASS    </t>
  </si>
  <si>
    <t>BOLTING</t>
  </si>
  <si>
    <t>MACHINE BOLT STEEL A307 GRADE B</t>
  </si>
  <si>
    <t>3/4-10 X 2</t>
  </si>
  <si>
    <t>3/4-10 X 2 3/4</t>
  </si>
  <si>
    <t>STUD-BOLT A-103 GR B7 3M</t>
  </si>
  <si>
    <t>3/4 X 8 1/4</t>
  </si>
  <si>
    <t xml:space="preserve">STUD-BOLT A-103 GR B7 3M                            </t>
  </si>
  <si>
    <t>5/8 X 3 3/4</t>
  </si>
  <si>
    <t>ULUF3</t>
  </si>
  <si>
    <r>
      <t xml:space="preserve">PIPE SDR 17 HD POLYETHYLENE                          </t>
    </r>
    <r>
      <rPr>
        <b/>
        <sz val="11"/>
        <rFont val="Arial"/>
        <family val="2"/>
      </rPr>
      <t>(*)</t>
    </r>
  </si>
  <si>
    <t>PIPE SDR 17 HD POLYETHYLENE</t>
  </si>
  <si>
    <t>SOLID CPT PIPE, TYPE S</t>
  </si>
  <si>
    <t>12 (300)</t>
  </si>
  <si>
    <t>ELL 90 DEG SDR 17 HD POLYETHYLENE MOLDED</t>
  </si>
  <si>
    <t>ELL 45 DEG SDR 17 HD POLYETHYLENE MOLDED</t>
  </si>
  <si>
    <t>FLANGE ADAPTOR SDR 17 HDPE MOLDED</t>
  </si>
  <si>
    <t xml:space="preserve">FLG BACKUP 150# CS STL A105 </t>
  </si>
  <si>
    <t>BRANCH OUTLET 304/304L SS FNPT</t>
  </si>
  <si>
    <t>6.625 X 1</t>
  </si>
  <si>
    <t>GASKET 150# RF NON-ASB 1/16" THK</t>
  </si>
  <si>
    <t>BALL 300# SCDR 316 HNDL OP (TAG A-11)</t>
  </si>
  <si>
    <t>AIR VACCUM VALVE, 150# CI, BUNA-N FNPT</t>
  </si>
  <si>
    <t>COMBINATION AIR RELEASE &amp; VACCUM VALVE</t>
  </si>
  <si>
    <t>5/8-11 X 1 3/4"</t>
  </si>
  <si>
    <t>STUD-BOLT STEEL A193 GR B7 3m.</t>
  </si>
  <si>
    <t>3/4 X 5</t>
  </si>
  <si>
    <t>5/8 X 4</t>
  </si>
  <si>
    <t>5/8-11 X 2 1/4"</t>
  </si>
  <si>
    <t>ULUF4</t>
  </si>
  <si>
    <r>
      <t xml:space="preserve">PIPE SDR 11 HD POLYETHYLENE                    </t>
    </r>
    <r>
      <rPr>
        <b/>
        <sz val="11"/>
        <rFont val="Arial"/>
        <family val="2"/>
      </rPr>
      <t xml:space="preserve"> (*)</t>
    </r>
  </si>
  <si>
    <r>
      <t xml:space="preserve">PIPE SDR 11 HD POLYETHYLENE                     </t>
    </r>
    <r>
      <rPr>
        <b/>
        <sz val="11"/>
        <rFont val="Arial"/>
        <family val="2"/>
      </rPr>
      <t>(*)</t>
    </r>
  </si>
  <si>
    <t>6(150)</t>
  </si>
  <si>
    <t>ELL 90 DEG SDR 11 HD POLYETHYLENE MOLDED</t>
  </si>
  <si>
    <t>ELL 45 DEG SDR 11 HD POLYETHYLENE MOLDED</t>
  </si>
  <si>
    <t xml:space="preserve">FLANGE ADAPTOR SDR 11 HDPE MOLDED </t>
  </si>
  <si>
    <t>REDUCER CONC SDR 11 HD POLYETHYLENE MOLDED</t>
  </si>
  <si>
    <t>8 X 6</t>
  </si>
  <si>
    <t>BRANCH SADDLE REDUCING TEES</t>
  </si>
  <si>
    <t>8.625 X 1</t>
  </si>
  <si>
    <t>AIR VACCUM VALVE 150# CI, BUNA-N FNPT</t>
  </si>
  <si>
    <t>STUD-BOLT A-193 GR B7 3M</t>
  </si>
  <si>
    <t>3/4x5</t>
  </si>
  <si>
    <t>3/4 X 6</t>
  </si>
  <si>
    <t>CAA1B</t>
  </si>
  <si>
    <t>PIPE STD WT ERW STL API-5L-B / A53-B</t>
  </si>
  <si>
    <t>FLG SO 150# RF STL A105</t>
  </si>
  <si>
    <t>BUTTERFLY 150# RF CI LUG FS 316 TFE PTFE HNDL OP</t>
  </si>
  <si>
    <t>MACHINE BOLT STEEL A307 GR B</t>
  </si>
  <si>
    <t>5/8-11 X 1 1/2</t>
  </si>
  <si>
    <t>TRABAJOS PRELIMINARES</t>
  </si>
  <si>
    <t>8.1.2</t>
  </si>
  <si>
    <t>8.1.3</t>
  </si>
  <si>
    <t>3.04.01</t>
  </si>
  <si>
    <t>3.04.02</t>
  </si>
  <si>
    <t>3.05.01</t>
  </si>
  <si>
    <t>3.05.02</t>
  </si>
  <si>
    <t>4.03.01</t>
  </si>
  <si>
    <t>4.03.02</t>
  </si>
  <si>
    <t>4.03.03</t>
  </si>
  <si>
    <t xml:space="preserve">Movilización y desmovilización </t>
  </si>
  <si>
    <t>Limpieza del área de trabajo</t>
  </si>
  <si>
    <t>Etiquetado de tuberías</t>
  </si>
  <si>
    <t xml:space="preserve">MODIFICACIÓN E INSTALACIÓN DE EQUIPOS ELECTRICOS </t>
  </si>
  <si>
    <t>8.1.1</t>
  </si>
  <si>
    <t>GENERAL</t>
  </si>
  <si>
    <t>8.3.1</t>
  </si>
  <si>
    <t>8.3.1.2</t>
  </si>
  <si>
    <t>8.3.1.3</t>
  </si>
  <si>
    <t>8.5.1</t>
  </si>
  <si>
    <t>4.01.01</t>
  </si>
  <si>
    <t>3.01.01</t>
  </si>
  <si>
    <t>3.01.02</t>
  </si>
  <si>
    <t>3.01.03</t>
  </si>
  <si>
    <t>3.04.03</t>
  </si>
  <si>
    <t>3.04.04</t>
  </si>
  <si>
    <t>3.04.05</t>
  </si>
  <si>
    <t>4.01.01.01</t>
  </si>
  <si>
    <t>4.01.01.02</t>
  </si>
  <si>
    <t>4.01.01.03</t>
  </si>
  <si>
    <t>4.01.01.04</t>
  </si>
  <si>
    <t>4.02.02</t>
  </si>
  <si>
    <t>4.02.02.01</t>
  </si>
  <si>
    <t>4.02.02.02</t>
  </si>
  <si>
    <t>4.02.02.03</t>
  </si>
  <si>
    <t>4.02.02.04</t>
  </si>
  <si>
    <t>5.01.01</t>
  </si>
  <si>
    <t>CÓDIGO: PCS-IN-FO-019
Ver.  01  / 22-May-2022</t>
  </si>
  <si>
    <t>PROYECTOS DE 
CAPITAL SOSTENIBLE</t>
  </si>
  <si>
    <t>CÓDIGO DE DOC.:</t>
  </si>
  <si>
    <r>
      <t xml:space="preserve">AÑO: </t>
    </r>
    <r>
      <rPr>
        <sz val="16"/>
        <rFont val="Montserrat Medium"/>
      </rPr>
      <t>2025</t>
    </r>
  </si>
  <si>
    <t>Raul Gilio</t>
  </si>
  <si>
    <t>Gerente de Proyecto - CREDCO</t>
  </si>
  <si>
    <t>Gerente de Proyecto - MYSRL</t>
  </si>
  <si>
    <t>Victor Castillo</t>
  </si>
  <si>
    <t>M.T.</t>
  </si>
  <si>
    <t>V.S.</t>
  </si>
  <si>
    <t xml:space="preserve">
Comentarios:
</t>
  </si>
  <si>
    <t>CANTIDADES Y PRECIOS OFERTADOS (QPS)</t>
  </si>
  <si>
    <t>QPS Nº:</t>
  </si>
  <si>
    <r>
      <t xml:space="preserve">DISCIPLINA: </t>
    </r>
    <r>
      <rPr>
        <u/>
        <sz val="16"/>
        <rFont val="Montserrat Medium"/>
      </rPr>
      <t>GENERAL</t>
    </r>
  </si>
  <si>
    <t>PAMPA LARGA</t>
  </si>
  <si>
    <t>CRD-QPS-11760-G-33-4001</t>
  </si>
  <si>
    <t>.</t>
  </si>
  <si>
    <t>SISTEMA DE DOSIFICACIÓN DE FLOCULANTE AWTP - PL</t>
  </si>
  <si>
    <t>1760</t>
  </si>
  <si>
    <t>CRD-SOW-11760-G-33-4001</t>
  </si>
  <si>
    <t>PRUEBAS DE ESTADO PARA EQUIPOS ELÉCTRICOS Y CONDUCTORES</t>
  </si>
  <si>
    <t>Variador de frecuencia de 480V, 3F, 60Hz.
TAG: 1760-VF-15071</t>
  </si>
  <si>
    <t>Variador de frecuencia de 480V, 3F, 60Hz.
TAG: 1760-VF-15072</t>
  </si>
  <si>
    <t>Variador de frecuencia de 480V, 3F, 60Hz.
TAG: 1760-VF-15073</t>
  </si>
  <si>
    <t>Variador de frecuencia de 480V, 3F, 60Hz.
TAG: 1760-VF-15074</t>
  </si>
  <si>
    <t>Equipos Eléctricos</t>
  </si>
  <si>
    <t>Reactor de carga para variador de velocidad 
TAG: 1760-XL-15071</t>
  </si>
  <si>
    <t>Reactor de carga para variador de velocidad 
TAG: 1760-XL-15072</t>
  </si>
  <si>
    <t>Reactor de carga para variador de velocidad 
TAG: 1760-XL-15073</t>
  </si>
  <si>
    <t>Reactor de carga para variador de velocidad 
TAG: 1760-XL-15074</t>
  </si>
  <si>
    <t xml:space="preserve">Conductores de baja tensión </t>
  </si>
  <si>
    <t>4.01.02</t>
  </si>
  <si>
    <t>4.01.03</t>
  </si>
  <si>
    <t>Conductores de control</t>
  </si>
  <si>
    <t>1x3c-4 AWG + (T)</t>
  </si>
  <si>
    <t>1x3c-12 AWG + (T)</t>
  </si>
  <si>
    <t>1x7c-14 AWG + (T)</t>
  </si>
  <si>
    <t>Verificacion del estado de cable multiconductor
Tag ciruito: 1760PU15071-P01</t>
  </si>
  <si>
    <t>Verificacion del estado de cable multiconductor
Tag ciruito: 1760PU15072-P01</t>
  </si>
  <si>
    <t>Verificacion del estado de cable multiconductor
Tag ciruito: 1760PU15073-P01</t>
  </si>
  <si>
    <t>Verificacion del estado de cable multiconductor
Tag ciruito: 1760PU15074-P01</t>
  </si>
  <si>
    <t>Verificacion del estado del cable  multiconductor 
Tag ciruito: 1760PU15071-C01</t>
  </si>
  <si>
    <t>Verificacion del estado del cable  multiconductor
Tag ciruito: 1760PU15072-C01</t>
  </si>
  <si>
    <t>Verificacion del estado del cable  multiconductor 
Tag ciruito: 1760PU15073-C01</t>
  </si>
  <si>
    <t>Verificacion del estado del cable  multiconductor
Tag ciruito: 1760PU15074-C01</t>
  </si>
  <si>
    <t>Desconexión y retiro de cable multiconductor
Tag de circuito: 1760PU15079-P01</t>
  </si>
  <si>
    <t>Desconexión y retiro de cable multiconductor
Tag de circuito: 1760PU15080-P01</t>
  </si>
  <si>
    <t>Desconexión y retiro de cable multiconductor
Tag de circuito: 1760PU15081-P01</t>
  </si>
  <si>
    <t>Desconexión y retiro de cable multiconductor
Tag ciruito: 1760PU15079-C01</t>
  </si>
  <si>
    <t>Desconexión y retiro de cable multiconductor
Tag ciruito: 1760PU15080-C01</t>
  </si>
  <si>
    <t>Desconexión y retiro de cable multiconductor
Tag ciruito: 1760PU15081-C01</t>
  </si>
  <si>
    <t>Variador de frecuencia de 480V, 3F, 60Hz.
TAG: 1760-VF-15078</t>
  </si>
  <si>
    <t>Reactor de carga para variador de velocidad 
TAG: 1760-XL-15078</t>
  </si>
  <si>
    <t>Verificacion del estado de cable multiconductor
Tag ciruito: 1760PU15078-P01</t>
  </si>
  <si>
    <t>4.01.01.05</t>
  </si>
  <si>
    <t>4.01.01.06</t>
  </si>
  <si>
    <t>4.01.01.07</t>
  </si>
  <si>
    <t>4.01.01.08</t>
  </si>
  <si>
    <t>4.01.01.09</t>
  </si>
  <si>
    <t>4.01.01.10</t>
  </si>
  <si>
    <t>4.01.02.01</t>
  </si>
  <si>
    <t>4.01.02.02</t>
  </si>
  <si>
    <t>4.01.02.03</t>
  </si>
  <si>
    <t>4.01.02.04</t>
  </si>
  <si>
    <t>4.01.02.05</t>
  </si>
  <si>
    <t>4.01.03.01</t>
  </si>
  <si>
    <t>4.01.03.02</t>
  </si>
  <si>
    <t>4.01.03.03</t>
  </si>
  <si>
    <t>4.01.03.04</t>
  </si>
  <si>
    <t>4.01.03.05</t>
  </si>
  <si>
    <t>Verificacion del estado del cable  multiconductor
Tag ciruito: 1760PU15078-C01</t>
  </si>
  <si>
    <t>Size 2</t>
  </si>
  <si>
    <t>Suministro, montaje e instalacion de caja de conexiones de 500x400x150 mm, NEMA 4, 100A, 3F, ANSI 61, uso exterior Incluye: 
- Kit de barras  de cobre de 100 A.
- Bornes de repartición aislante.
- Protección contra contactos directos</t>
  </si>
  <si>
    <t>500x400x150 mm</t>
  </si>
  <si>
    <t>4.02.01</t>
  </si>
  <si>
    <t>4.02.01.01</t>
  </si>
  <si>
    <t>8.4.3</t>
  </si>
  <si>
    <t>8.4.4</t>
  </si>
  <si>
    <t>8.4.5</t>
  </si>
  <si>
    <t>CONDUCTORES ( INCLUYE TENDIDO, CONEXIONADO, MARCADO Y MEGADO)</t>
  </si>
  <si>
    <t>Suministro, montaje e instalacion de Cable multiconductor tipo XHHW-2, 600V, 90°C, conductor de cobre electrolítico recocido, clase B, aislamiento de polietileno reticulado (XLPE), cubierta externa de PVC.</t>
  </si>
  <si>
    <t>1x7c-14 AWG</t>
  </si>
  <si>
    <t>m.</t>
  </si>
  <si>
    <t>4.05.01</t>
  </si>
  <si>
    <t>4.04.01</t>
  </si>
  <si>
    <t>4.04.01.01</t>
  </si>
  <si>
    <t>4.04.01.02</t>
  </si>
  <si>
    <t>4.04.02.01</t>
  </si>
  <si>
    <t>4.04.02</t>
  </si>
  <si>
    <t>SISTEMA DE CANALIZACIÓN</t>
  </si>
  <si>
    <t>Ø 1 1/2"</t>
  </si>
  <si>
    <t>Ø 1"</t>
  </si>
  <si>
    <t>Ø 3/4"</t>
  </si>
  <si>
    <t>4.05.02</t>
  </si>
  <si>
    <t>4.05.03</t>
  </si>
  <si>
    <t>4.05.04</t>
  </si>
  <si>
    <t>4.05.05</t>
  </si>
  <si>
    <t>4.05.06</t>
  </si>
  <si>
    <t>4.05.07</t>
  </si>
  <si>
    <t>4.05.08</t>
  </si>
  <si>
    <t>4.05.09</t>
  </si>
  <si>
    <t>4.05.10</t>
  </si>
  <si>
    <t>4.05.11</t>
  </si>
  <si>
    <t>4.05.12</t>
  </si>
  <si>
    <t>4.05.13</t>
  </si>
  <si>
    <t>4.05.14</t>
  </si>
  <si>
    <t>4.05.15</t>
  </si>
  <si>
    <t>4.05.16</t>
  </si>
  <si>
    <t>4.05.17</t>
  </si>
  <si>
    <t>DET. T07A</t>
  </si>
  <si>
    <t>DET. T07B</t>
  </si>
  <si>
    <t>DET. T07E</t>
  </si>
  <si>
    <t>DET. A52</t>
  </si>
  <si>
    <t>DET. J01A</t>
  </si>
  <si>
    <t>DET. 1A</t>
  </si>
  <si>
    <t>DET. 1B</t>
  </si>
  <si>
    <t>DET. 1C</t>
  </si>
  <si>
    <t>Suministro, montaje e instalacion de  detalle constructivo
Tuberia adosada a estructura 
Plano: CRD-DWG-11760-6-33-4302 - DET. 1A</t>
  </si>
  <si>
    <t>Suministro, montaje e instalacion de  detalle constructivo
Tuberia adosada a estructura 
Plano: CRD-DWG-11760-6-33-4302 - DET. 1B</t>
  </si>
  <si>
    <t>Suministro, montaje e instalacion de  detalle constructivo
Tuberia adosada a estructura 
Plano: CRD-DWG-11760-6-33-4302 - DET. 1C</t>
  </si>
  <si>
    <t>Suministro, montaje e instalación de detalle constructivo de Instalación del motor - Alimentador sobre el suelo
N° 000-265-5052 -DET.A52</t>
  </si>
  <si>
    <t>Suministro, montaje e instalación de detalle constructivo de Junction box
N° 000-265-5211 -DET. J01A</t>
  </si>
  <si>
    <t>1.-</t>
  </si>
  <si>
    <t>2.-</t>
  </si>
  <si>
    <t>EVALUACIÓN DE CONDUCTORES Y CANALIZACIONES EXISTENTES</t>
  </si>
  <si>
    <t>Inspección y verificación de bandejas y bancos de ductos existentes para determinar su reutilización</t>
  </si>
  <si>
    <t>Gbl.</t>
  </si>
  <si>
    <t>INSTRUMENTOS</t>
  </si>
  <si>
    <t>VÁLVULAS DE CONTROL</t>
  </si>
  <si>
    <t>CONDUCTORES</t>
  </si>
  <si>
    <t>CANALIZACIONES</t>
  </si>
  <si>
    <t>PROGRAMACIÓN DE PLC Y SCADA</t>
  </si>
  <si>
    <t>Ø 2"</t>
  </si>
  <si>
    <t>3/C #14 AWG</t>
  </si>
  <si>
    <t>1P #16 AWG+SHLD</t>
  </si>
  <si>
    <t>2PR#15/#18 + SHLD</t>
  </si>
  <si>
    <t>DEMOLICIÓN</t>
  </si>
  <si>
    <t>CONCRETO SIMPLE</t>
  </si>
  <si>
    <t>Concreto simple f'c=100 kg/cm2</t>
  </si>
  <si>
    <t>CONCRETO ARMADO</t>
  </si>
  <si>
    <t>Concreto f'c=25MPa, Cemento tipo HS</t>
  </si>
  <si>
    <t>Encofrado y desencofrado</t>
  </si>
  <si>
    <t>Acero de Refuerzo (ASTM A-615 G 60, fy = 420 MPa)</t>
  </si>
  <si>
    <t>Varilla roscada tipo HAS o equivalente tecnico Ø 1" L=30cm, contratuerca y arandela, tipo de anclaje quimico adhesivo HIT-HY 200 o equivalente tecnico</t>
  </si>
  <si>
    <t>OTROS</t>
  </si>
  <si>
    <t>Juntas de expansión de acuerdo al plano estándar CRD-DWG-11760-1-33-4002</t>
  </si>
  <si>
    <t>m3</t>
  </si>
  <si>
    <t>m2</t>
  </si>
  <si>
    <t>kg</t>
  </si>
  <si>
    <t>5.02.01</t>
  </si>
  <si>
    <t>5.02.02</t>
  </si>
  <si>
    <t>5.02.03</t>
  </si>
  <si>
    <t>5.02.04</t>
  </si>
  <si>
    <t>Suministro, montaje e instalación de detalle constructivo para montaje de manómetro. Ver estandar MY 0000-7-00005</t>
  </si>
  <si>
    <t>Suministro, montaje e instalación de detalle constructivo para montaje de sensor de flujo tipo magnetico. Ver estandar MY 0000-7-00001</t>
  </si>
  <si>
    <t>Suministro, montaje e instalación de detalle constructivo para montaje de pedestal de soporte para tres transmisores. Ver estandar MY 0000-7-00025</t>
  </si>
  <si>
    <t>Suministro, montaje e instalación de detalle constructivo para montaje de transmisor indicador de flujo. Ver estandar MY 0000-7-00028</t>
  </si>
  <si>
    <t>Suministro, montaje e instalación de detalle constructivo para montaje de sensor/transmisor de nivel tipo radar. Ver estandar MY 0000-7-00007</t>
  </si>
  <si>
    <t>Suministro, montaje e instalación de detalle constructivo para montaje de pedestal de soporte para indicador de nivel Ver estandar MY 0000-7-00024</t>
  </si>
  <si>
    <t>Ø 1-1/2"</t>
  </si>
  <si>
    <t>Suministro, montaje, instalación y calibración de válvula de control de flujo, tipo globo con actuador neumático y posicionador inteligente, conexión a proceso Ø2" brida CIase #150, cuerpo de acero al carbono, 4-20mA+HART. Incluye set de aire, accesorios de montaje y placa de intentificación. Tag: FCV/FY-17633009</t>
  </si>
  <si>
    <t>Suministro, montaje, instalación y calibración de válvula de control de flujo, tipo globo con actuador neumático y posicionador inteligente, conexión a proceso 1-1/2" brida CIase #150, cuerpo de acero al carbono, 4-20mA+HART. Incluye set de aire, accesorios de montaje y placa de intentificación. Tags: FCV/FY-17633011 y FCV/FY-17633013</t>
  </si>
  <si>
    <t>Suministro, montaje e instalación de detalle constructivo para montaje de válvulas de control. Ver estandar MY 0000-7-00016</t>
  </si>
  <si>
    <t>8.5.2</t>
  </si>
  <si>
    <t>8.5.3</t>
  </si>
  <si>
    <t>5.03.01</t>
  </si>
  <si>
    <t>5.03.02</t>
  </si>
  <si>
    <t>5.03.03</t>
  </si>
  <si>
    <t>Suministro, montaje e instalación de cable para instrumentación tipo PLTC, ITC-OS, 105°C, conductores de cobre electrolítico recocido, clase B, aislamiento de PVC, pantalla de cinta aluminizada con Cable para drenaje, cubierta externa de PVC.</t>
  </si>
  <si>
    <t>Suministro, montaje e instalación de cable de cable multipar para red DeviceNet. tipo ODVA Class 2 Thick, 75°,  dos pares trenzados, conductores de cobre estañado clase B, cable de drenaje de cobre estañado, aislamiento de PVC , blindaje por par de lamina metálica, blindaje exterior de malla de cobre estañado, cubierta externa de PVC, color gris, certificación CMG PLTC-ER.</t>
  </si>
  <si>
    <t>8.5.4</t>
  </si>
  <si>
    <t>5.04.01</t>
  </si>
  <si>
    <t>5.04.02</t>
  </si>
  <si>
    <t>Suministro, montaje e instalación de accesorios ( empalmes, conectores terminales, conectores tipo tee, conectores hembra, conectores macho, terminales modulares, multiconectores, tapones, sellos, etiquetas) para conductores.</t>
  </si>
  <si>
    <t>5.04.03</t>
  </si>
  <si>
    <t>8.5.5</t>
  </si>
  <si>
    <t>Suministro, montaje e instalación de tubo de acero galvanizado (RGS), con revestimiento de PVC, longitud 3m (10ft)</t>
  </si>
  <si>
    <t>Suministro, montaje e instalación de tubería conduit flexible de acero recubierto C/PVC</t>
  </si>
  <si>
    <t>Suministro, montaje e instalación de accesorios (caja condulet, uniones, bushings, abrazaderas, soporteria, etc.) para conduits de acero galvanizado RGS, con certificación UL.</t>
  </si>
  <si>
    <t>5.05.01</t>
  </si>
  <si>
    <t>5.05.02</t>
  </si>
  <si>
    <t>5.05.03</t>
  </si>
  <si>
    <t>8.5.6</t>
  </si>
  <si>
    <t>Reconfiguración y programación del PLC existente según nueva lógica de control,para integrar instrumentos, válvulas de control, arrancadores y variadores de frecuencia. Incluye la implementación de nuevas rutinas de alarmas, secuencias de fallo y la configuración de la red de control DeviceNet, así como la verificación de transmisión y recepción de variables y señales.</t>
  </si>
  <si>
    <t>Actualización y rediseño de interfaz SCADA según nuevas rutinas de alarmas, secuencias de fallo y el control de arranque/parada de arrancadores y VFDs desde la interfaz gráfica. Incluye pruebas de visualización de alarmas, variables de instrumentos y estados y variables de arrancadores y VFDs.</t>
  </si>
  <si>
    <t>5.06.01</t>
  </si>
  <si>
    <t>5.06.02</t>
  </si>
  <si>
    <t>Suministro, montaje e instalación de cable para alimentación tipo TC-XHHW-2, 600V, 90°C, conductores de cobre electrolítico recocido, clase B, aislamiento de polietileno reticulado (XLPE), cubierta externa de PVC. (NOTA 2)</t>
  </si>
  <si>
    <t>Suministro, montaje e instalación de cable para instrumentación tipo PLTC, ITC-OS, 105°C, conductores de cobre electrolítico recocido, clase B, aislamiento de PVC, pantalla de cinta aluminizada con Cable para drenaje, cubierta externa de PVC. (NOTA 3)</t>
  </si>
  <si>
    <t>Identificación y evaluación de reutilización de cables de alimentación de instrumentos existentes en el area de dosificación, incluye pruebas de continuidad, resistencia y timbrado. (NOTA 2)</t>
  </si>
  <si>
    <t>Identificación y evaluación de reutilización de cables de señal analógica de instrumentos y válvulas existentes en el area de dosificación, incluye pruebas de continuidad, resistencia y timbrado. (NOTA 3)</t>
  </si>
  <si>
    <t>Desmontaje de conductores existentes no validos para su reutilización (NOTAS 2 Y 3)</t>
  </si>
  <si>
    <t>El CONTRATISTA será responsable de validar si el cable existente se encuentra en condiciones óptimas para ser reutilizado en el cableado de alimentación de los nuevos transmisores indicadores de flujo. En caso se detecten deficiencias o no cumpla con los requisitos técnicos establecidos, se procederá al desmontaje y retiro de los conductores correspondientes.</t>
  </si>
  <si>
    <t>El CONTRATISTA será responsable de validar si el cable existente se encuentra en condiciones óptimas para ser reutilizado en el cableado de señal analígca de los nuevos  instrumentos En caso se detecten deficiencias o no cumpla con los requisitos técnicos establecidos, se procederá al desmontaje y retiro de los conductores correspondientes.</t>
  </si>
  <si>
    <t>3.-</t>
  </si>
  <si>
    <t xml:space="preserve">Suministro, montaje e instalacion de Tubo de acero galvanizado (RGS),  longitud 3 m (10 ft) </t>
  </si>
  <si>
    <t>Suministro, montaje e instalacion de Curva acero galvanizado (RGS)</t>
  </si>
  <si>
    <t>Suministro, montaje e instalacion de Tubería Conduit flexible, acero recubierto C/PVC</t>
  </si>
  <si>
    <t>Verificación y ampliación del tubing de aire para válvulas de control en el área de dosificación de floculantes.</t>
  </si>
  <si>
    <t>5.03.04</t>
  </si>
  <si>
    <t>C.M./G.C./F.D./A.B.</t>
  </si>
  <si>
    <t>Trazo  y replanteo (preliminar y durante la obra)</t>
  </si>
  <si>
    <t>3.02.01</t>
  </si>
  <si>
    <t>UND</t>
  </si>
  <si>
    <t>Desmontaje y traslado de tuberías y accesorios existentes</t>
  </si>
  <si>
    <t>4"</t>
  </si>
  <si>
    <t>3"</t>
  </si>
  <si>
    <t>ELL 45 DEG STD WT STL A234 WPB</t>
  </si>
  <si>
    <t>PIPE STD WT ERW CS A53-B TYPE E</t>
  </si>
  <si>
    <t>3.03.01</t>
  </si>
  <si>
    <t>Desmontaje y traslado de bombas existentes</t>
  </si>
  <si>
    <t>DESMONTAJE DE TUBERÍAS Y ACCESORIOS EXISTENTES</t>
  </si>
  <si>
    <t>MONTAJE E INSTALACIÓN DE BOMBAS DE DOSIFICACIÓN DE FLOCULANTE</t>
  </si>
  <si>
    <t>Montaje e instalación de bomba 1760-PU-33101</t>
  </si>
  <si>
    <t>Montaje e instalación de bomba 1760-PU-33102</t>
  </si>
  <si>
    <t>Montaje e instalación de bomba 1760-PU-33103</t>
  </si>
  <si>
    <t>Montaje e instalación de bomba 1760-PU-33104</t>
  </si>
  <si>
    <t>Montaje e instalación de bomba 1760-PU-33105</t>
  </si>
  <si>
    <t>MONTAJE E INSTALACIÓN DE BOMBAS PARA AGUA DE DILUCIÓN</t>
  </si>
  <si>
    <t>Montaje e instalación de bomba 1760-PU-33001</t>
  </si>
  <si>
    <t>Montaje e instalación de bomba 1760-PU-33002</t>
  </si>
  <si>
    <t>8.3.6</t>
  </si>
  <si>
    <t>8.3.7</t>
  </si>
  <si>
    <t>GASKET 150#NOM-ASB-RING PT AGT 1/8"THK</t>
  </si>
  <si>
    <t>BUTTERFLY 150# CI LUG BUNA-N HNDL OP</t>
  </si>
  <si>
    <t>STUD-BOLT A193 GR B7 W/A 194 GR 2H NUTS</t>
  </si>
  <si>
    <t>5/8" x 6 5/8"</t>
  </si>
  <si>
    <t>FLG BLIND 150# RF STL A105</t>
  </si>
  <si>
    <t>ELL 90 DEG 3000# SW STL A105</t>
  </si>
  <si>
    <t>1"</t>
  </si>
  <si>
    <t>ELL 90 DEG STD LR WT STL A234 WPB</t>
  </si>
  <si>
    <t>3.06.01</t>
  </si>
  <si>
    <t>3.06.02</t>
  </si>
  <si>
    <t>3.06.03</t>
  </si>
  <si>
    <t>3.06.04</t>
  </si>
  <si>
    <t>3.06.05</t>
  </si>
  <si>
    <t>3.06.06</t>
  </si>
  <si>
    <t>3.06.07</t>
  </si>
  <si>
    <t>3.07.01</t>
  </si>
  <si>
    <t>3.07.02</t>
  </si>
  <si>
    <t>3.07.03</t>
  </si>
  <si>
    <t>TIE-IN MECÁNICO - TANQUES DE ALMACENAMIENTO DE FLOCULANTE</t>
  </si>
  <si>
    <t>Aplicación de Tie-In M-001</t>
  </si>
  <si>
    <t>Aplicación de Tie-In M-002</t>
  </si>
  <si>
    <t>8.2.2</t>
  </si>
  <si>
    <t>8.2.3</t>
  </si>
  <si>
    <t>Suministro, montaje e instalacion de Bandeja metálica tipo escalerilla, fabricada según norma NEMA VE-1, clase 10C, acabado en galvanizado en caliente según norma ASTM A123. Dimensiones en mm (W x H x L), espesor 2.5 mm, incluye tapa a dos aguas y accesorios de sujeción, placas de empalme (eclisas) y pernos de unión</t>
  </si>
  <si>
    <t>300x150x3000mm</t>
  </si>
  <si>
    <t>300x150 mm</t>
  </si>
  <si>
    <t>900x300x150 mm</t>
  </si>
  <si>
    <t xml:space="preserve">Suministro, montaje e instalacion de Bandeja Curva Horizontal tipo escalerilla 90°, fabricada según norma NEMA VE-1, clase 10C, acabado en galvanizado en caliente según norma ASTM A123. Dimensiones en mm (W x H),  espesor 2.5 mm, ángulo de 90° con radio interior de 300 mm incluye tapa a dos aguas y accesorios de sujeción, placas de empalme (eclisas) y pernos de unión. </t>
  </si>
  <si>
    <t>Suministro, montaje e instalacion de Curva vertical exterior tipo escalerilla 90°, fabricada según norma NEMA VE-1, clase 10C, acabado en galvanizado en caliente según norma ASTM A123. Dimensiones en mm (W x H),  espesor 2.5 mm, ángulo de 90° con radio interior de 300 mm incluye tapa a dos aguas y accesorios de sujeción, placas de empalme (eclisas) y pernos de unión.</t>
  </si>
  <si>
    <t>Suministro, montaje e instalacion de Reducción metálica tipo escalerilla, fabricada según norma NEMA VE-1, clase 10C, acabado en galvanizado en caliente según norma ASTM A123. Dimensiones en mm (W1 x W2 x H), espesor 2.5 mm, incluye tapa a dos aguas y accesorios de sujeción, placas de empalme (eclisas) y pernos de unión.</t>
  </si>
  <si>
    <t>4.05.18</t>
  </si>
  <si>
    <t>4.05.19</t>
  </si>
  <si>
    <t>4.05.20</t>
  </si>
  <si>
    <t>4.05.21</t>
  </si>
  <si>
    <t>Suministro, montaje e instalación de detalle constructivo de soporte rack juction box
N° 000-265-5245-DET.S05C</t>
  </si>
  <si>
    <t>Suministro, montaje e instalación de detalle constructivo de tubo conduit adosado a bandeja
N° 000-265-4317 -DET.T07A</t>
  </si>
  <si>
    <t>Suministro, montaje e instalación de detalle constructivo de tubo conduit adosado a bandeja
N° 000-265-4317 -DET.T07B</t>
  </si>
  <si>
    <t>Suministro, montaje e instalación de detalle constructivo de tubo conduit adosado a bandeja
N° 000-265-4317 -DET.T07E</t>
  </si>
  <si>
    <t>4.05.22</t>
  </si>
  <si>
    <t>DESMONTAJE DE INSTRUMENTOS Y VÁLVULAS DE CONTROL</t>
  </si>
  <si>
    <t>Identificación y desmontaje de instrumentos y válvulas de control existentes en área de dosificación de floculantes. Tags: FE/FIT-1715333/1715334/1715337/1715338/1715341/1715342/1715363/1715364/1715367/1715368/1715371/1715372,
LE/LIT-1715331/1715361 y FCV-1715334/1715338/1715342/1715364/1715368/1715372.</t>
  </si>
  <si>
    <t>5.03.05</t>
  </si>
  <si>
    <t>5.03.06</t>
  </si>
  <si>
    <t>5.03.07</t>
  </si>
  <si>
    <t>5.03.08</t>
  </si>
  <si>
    <t>5.03.09</t>
  </si>
  <si>
    <t>5.03.10</t>
  </si>
  <si>
    <t>5.03.11</t>
  </si>
  <si>
    <t>5.03.12</t>
  </si>
  <si>
    <t>5.03.13</t>
  </si>
  <si>
    <t>5.03.14</t>
  </si>
  <si>
    <t>5.04.04</t>
  </si>
  <si>
    <t>5.05.04</t>
  </si>
  <si>
    <t>5.05.05</t>
  </si>
  <si>
    <t>5.06.03</t>
  </si>
  <si>
    <t>5.07.01</t>
  </si>
  <si>
    <t>5.07.02</t>
  </si>
  <si>
    <t>4.-</t>
  </si>
  <si>
    <t>EL CONTRATISTA deberá verificar el tamaño de las conexiones de las válvulas de alivio (entrada y salida), así como el materiale del cuerpo.</t>
  </si>
  <si>
    <t>8.5.7</t>
  </si>
  <si>
    <t>B</t>
  </si>
  <si>
    <t>Emitido para revisión del cliente</t>
  </si>
  <si>
    <t>AA1B</t>
  </si>
  <si>
    <t>8.2.4</t>
  </si>
  <si>
    <t>8.2.1</t>
  </si>
  <si>
    <t>Demolición de bases e = 50 cm</t>
  </si>
  <si>
    <t>Notas:</t>
  </si>
  <si>
    <t>8.5.8</t>
  </si>
  <si>
    <t>8.5.9</t>
  </si>
  <si>
    <t>PRUEBAS</t>
  </si>
  <si>
    <t>SOPORTE EN PUESTA DE SERVICIO</t>
  </si>
  <si>
    <t>5.-</t>
  </si>
  <si>
    <t>EL CONTRATISTA deberá considerar la partida correspondiente a instrumentos y suministro de cables únicamente en caso de que los cables existentes no superen las pruebas de funcionalidad.</t>
  </si>
  <si>
    <t>5.05.06</t>
  </si>
  <si>
    <t>Suministro, montaje e instalación de tarjetas de comunicación para red DeviceNet, compatible con variadores de frecuencia de bomba de dosificaicón de floculantes existentes.</t>
  </si>
  <si>
    <t>Suministro, montaje e instalación de base de concreto para soporte de tableros y bandeja. Sección B, Plano: CRD-DWG-11760-6-33-4302</t>
  </si>
  <si>
    <t>Desconexión y retiro de cable multiconductor
Tag de circuito: 1760PU15071-P01</t>
  </si>
  <si>
    <t>240
(Nota 1)</t>
  </si>
  <si>
    <t>Desconexión y retiro de cable multiconductor
Tag de circuito: 1760PU15072-P01</t>
  </si>
  <si>
    <t>Desconexión y retiro de cable multiconductor
Tag de circuito: 1760PU15073-P01</t>
  </si>
  <si>
    <t>Desconexión y retiro de cable multiconductor
Tag de circuito: 1760PU15074-P01</t>
  </si>
  <si>
    <t>Desconexión y retiro de cable multiconductor
Tag de circuito: 1760PU15078-P01</t>
  </si>
  <si>
    <t>Desconexión y retiro de cable multiconductor
Tag ciruito: 1760PU15071-C01</t>
  </si>
  <si>
    <t>Desconexión y retiro de cable multiconductor
Tag ciruito: 1760PU15072-C01</t>
  </si>
  <si>
    <t>Desconexión y retiro de cable multiconductor
Tag ciruito: 1760PU15073-C01</t>
  </si>
  <si>
    <t>Desconexión y retiro de cable multiconductor
Tag ciruito: 1760PU15074-C01</t>
  </si>
  <si>
    <t>Desconexión y retiro de cable multiconductor
Tag ciruito: 1760PU15078-C01</t>
  </si>
  <si>
    <t>4.04.02.02</t>
  </si>
  <si>
    <t>Conductores de baja tensión (incluye megado)</t>
  </si>
  <si>
    <t>PRUEBAS Y PUESTA EN SERVICIO</t>
  </si>
  <si>
    <t>APOYO PARA PUESTA SERVICIO</t>
  </si>
  <si>
    <t>Supervisor</t>
  </si>
  <si>
    <t>Operario</t>
  </si>
  <si>
    <t>Oficial</t>
  </si>
  <si>
    <t>Montaje e instalación de cubículo arrancador  NEMA size 2m  480 V, 25HP, 3F, 60 Hz.</t>
  </si>
  <si>
    <t>Suministro, montaje e instalacion de botonera de campo, NEMA 4, con placa de identificación e ingreso de cables por la parte inferior. Cuenta con las siguientes botoneras: 
- Botonera de parada de emergencia, color rojo y cabeza redonda tipo hongo, un piloto LED y una botonera JOG). 
TAG: 1760-PU-33001-N
TAG: 1760-PU-33002-N
TAG: 1760-PU-33101-N
TAG: 1760-PU-33102-N
TAG: 1760-PU-33103-N
TAG: 1760-PU-33104-N
TAG: 1760-PU-33105-N</t>
  </si>
  <si>
    <t>Viga de acero tipo "H", W4" x 13 lb/pie, e = 7.112 mm, altura = 3.3 m</t>
  </si>
  <si>
    <t>Viga de acero tipo "H", W4" x 13 lb/pie, e = 7.112 mm, altura = 1.7 m</t>
  </si>
  <si>
    <t>El CONTRATISTA deberá validar que los cables existentes cumplan con las condiciones para su reutilización. La partida de suministro y montaje de cables nuevos aplicará únicamente si las pruebas determinan que no cumplen con los requisitos. Ver detalles del alcance en el documento CRD-SOW-11760-G-33-4001, ítems 8.4.1 y 8.4.4.</t>
  </si>
  <si>
    <t>4.06.01</t>
  </si>
  <si>
    <t>4.06.02</t>
  </si>
  <si>
    <t>4.06.03</t>
  </si>
  <si>
    <t>4.06.04</t>
  </si>
  <si>
    <t>C</t>
  </si>
  <si>
    <t>Mortero de nivelacion de cemento e=25 mm, De acuerdo Especificación técnica 000.215.03600_0</t>
  </si>
  <si>
    <t>Lt</t>
  </si>
  <si>
    <t>Perno de expansión 1/2"x3"</t>
  </si>
  <si>
    <t>Perno de expansión 5/8"x3"</t>
  </si>
  <si>
    <t>Perno de expansión 3/4"x5"</t>
  </si>
  <si>
    <t>Placa base para soportería de tuberías</t>
  </si>
  <si>
    <t>MONTAJE DE TUBERÍAS Y ACCESORIOS - SISTEMA DE FLOCULANTE Y DILUCIÓN</t>
  </si>
  <si>
    <t>Picado, escarificado y limpieza sobre losa existente</t>
  </si>
  <si>
    <t>Soporte metálico ASTM A36 para tuberías y tableros eléctricos</t>
  </si>
  <si>
    <r>
      <t xml:space="preserve">Pernos de anclaje embebido ASTM A36 </t>
    </r>
    <r>
      <rPr>
        <sz val="7"/>
        <rFont val="Aptos Narrow"/>
        <family val="2"/>
      </rPr>
      <t>Ø</t>
    </r>
    <r>
      <rPr>
        <sz val="7"/>
        <rFont val="Montserrat Medium"/>
      </rPr>
      <t>1/2" de 180 mm de los pedestales</t>
    </r>
  </si>
  <si>
    <t>8.4.6</t>
  </si>
  <si>
    <t>MATERIALES ENTREGADOS POR YANACOCHA</t>
  </si>
  <si>
    <t>CHECK 150# RF STL WAFER BUNA-N DUAL PLATE</t>
  </si>
  <si>
    <t>TEE STD WT STL A234 WPB</t>
  </si>
  <si>
    <t>REDUCER ECC STD WT STL A234 WPB</t>
  </si>
  <si>
    <t>4" x 3"</t>
  </si>
  <si>
    <t>MATERIALES ENTREGADOS POR EL CONTRATISTA</t>
  </si>
  <si>
    <t>CHECK 800# SW STL SWING</t>
  </si>
  <si>
    <t>BALL 300# SCRD STL CS/SS, HNDL OP</t>
  </si>
  <si>
    <t>FLG SW CLASS 150 RF CS STD BORE A105</t>
  </si>
  <si>
    <t>SOCKOLET 3000# STL A105</t>
  </si>
  <si>
    <t>TEE 3000# SW STL A105</t>
  </si>
  <si>
    <t>TEE RED 3000# SW STL A105</t>
  </si>
  <si>
    <t>SWAGE CONC XS STL A234 WPB PBE</t>
  </si>
  <si>
    <t>NIPPLE XS STL A106-B TOE 3" LONG</t>
  </si>
  <si>
    <t>CAP SCREW HEX HEAD CR-MO A193 GR B7 UNC</t>
  </si>
  <si>
    <t>½"</t>
  </si>
  <si>
    <t>1½"</t>
  </si>
  <si>
    <t>2"</t>
  </si>
  <si>
    <t>2" x ½"</t>
  </si>
  <si>
    <t>1½" x ½"</t>
  </si>
  <si>
    <t>1" x ½"</t>
  </si>
  <si>
    <t>1½" x 1"</t>
  </si>
  <si>
    <t>2" x 1½"</t>
  </si>
  <si>
    <t>3" x 2"</t>
  </si>
  <si>
    <t>5/8" x 4 1/4"</t>
  </si>
  <si>
    <t>5/8" x 4 3/4"</t>
  </si>
  <si>
    <t>5/8" x 5 3/4"</t>
  </si>
  <si>
    <t>5/8" x 6 3/4"</t>
  </si>
  <si>
    <t>3.06.08</t>
  </si>
  <si>
    <t>3.06.09</t>
  </si>
  <si>
    <t>3.06.10</t>
  </si>
  <si>
    <t>3.06.11</t>
  </si>
  <si>
    <t>3.06.12</t>
  </si>
  <si>
    <t>3.06.13</t>
  </si>
  <si>
    <t>3.06.14</t>
  </si>
  <si>
    <t>3.06.15</t>
  </si>
  <si>
    <t>3.06.16</t>
  </si>
  <si>
    <t>3.06.17</t>
  </si>
  <si>
    <t>3.06.18</t>
  </si>
  <si>
    <t>3.06.19</t>
  </si>
  <si>
    <t>3.06.20</t>
  </si>
  <si>
    <t>3.06.21</t>
  </si>
  <si>
    <t>3.06.22</t>
  </si>
  <si>
    <t>3.06.23</t>
  </si>
  <si>
    <t>3.06.24</t>
  </si>
  <si>
    <t>3.06.25</t>
  </si>
  <si>
    <t>3.06.26</t>
  </si>
  <si>
    <t>3.06.27</t>
  </si>
  <si>
    <t>3.06.28</t>
  </si>
  <si>
    <t>3.06.29</t>
  </si>
  <si>
    <t>3.06.30</t>
  </si>
  <si>
    <t>3.06.31</t>
  </si>
  <si>
    <t>3.06.32</t>
  </si>
  <si>
    <t>3.06.33</t>
  </si>
  <si>
    <t>3.06.34</t>
  </si>
  <si>
    <t>3.06.35</t>
  </si>
  <si>
    <t>3.06.36</t>
  </si>
  <si>
    <t>3.06.37</t>
  </si>
  <si>
    <t>3.06.38</t>
  </si>
  <si>
    <t>3.06.39</t>
  </si>
  <si>
    <t>3.06.40</t>
  </si>
  <si>
    <t>3.06.41</t>
  </si>
  <si>
    <t>3.06.42</t>
  </si>
  <si>
    <t>3.06.43</t>
  </si>
  <si>
    <t>3.06.44</t>
  </si>
  <si>
    <t>3.06.45</t>
  </si>
  <si>
    <t>3.06.46</t>
  </si>
  <si>
    <t>3.06.47</t>
  </si>
  <si>
    <t>3.06.48</t>
  </si>
  <si>
    <t>3.06.49</t>
  </si>
  <si>
    <t>3.06.50</t>
  </si>
  <si>
    <t>3.06.51</t>
  </si>
  <si>
    <t>3.06.52</t>
  </si>
  <si>
    <t>3.06.53</t>
  </si>
  <si>
    <t>3.06.54</t>
  </si>
  <si>
    <t>3.06.55</t>
  </si>
  <si>
    <t>3.06.56</t>
  </si>
  <si>
    <t>3.06.57</t>
  </si>
  <si>
    <t>3.06.58</t>
  </si>
  <si>
    <t>3.06.59</t>
  </si>
  <si>
    <t>3.06.60</t>
  </si>
  <si>
    <t>3.06.61</t>
  </si>
  <si>
    <t>3.06.62</t>
  </si>
  <si>
    <t>3.06.63</t>
  </si>
  <si>
    <t>3.06.64</t>
  </si>
  <si>
    <t>3.06.65</t>
  </si>
  <si>
    <t>3.06.66</t>
  </si>
  <si>
    <t>3.06.67</t>
  </si>
  <si>
    <t>3.06.68</t>
  </si>
  <si>
    <t>3.06.69</t>
  </si>
  <si>
    <t>6.-</t>
  </si>
  <si>
    <t>EL CONTRATISTA deberá verificar el tamaño de las conexiones de las válvulas de alivio y seguridad (entrada y salida), así como el materiale del cuerpo.</t>
  </si>
  <si>
    <t>PRESSURE RELIEF VALVE, INLET ANSI 150# FF CS, OULTET ANSI 150# FF CS, 90°, SET POINT 42 PSIg, (NOTA 6)</t>
  </si>
  <si>
    <t>PRESSURE RELIEF VALVE, INLET ANSI 150# FF CS, OULTET ANSI 150# FF CS, 90°, SET POINT 55 PSIg, (NOTA 6)</t>
  </si>
  <si>
    <t>PRESSURE RELIEF VALVE, INLET ANSI 150# FF CS, OULTET ANSI 150# FF CS, 90°, SET POINT 57 PSIg, (NOTA 6)</t>
  </si>
  <si>
    <t>VÁLVULA DE SEGURIDAD, INLET ANSI 150# FF CS, OULTET ANSI 150# FF CS, SET POINT 50 PSIg, (NOTA 6)</t>
  </si>
  <si>
    <t>Partida</t>
  </si>
  <si>
    <t>Rendimiento</t>
  </si>
  <si>
    <t>glb/DIA</t>
  </si>
  <si>
    <t>MO.</t>
  </si>
  <si>
    <t>EQ.</t>
  </si>
  <si>
    <t>Costo unitario directo por : glb</t>
  </si>
  <si>
    <t>Código</t>
  </si>
  <si>
    <t>Descripción Recurso</t>
  </si>
  <si>
    <t>Cuadrilla</t>
  </si>
  <si>
    <t>Precio U$</t>
  </si>
  <si>
    <t>Parcial U$</t>
  </si>
  <si>
    <t>Mano de Obra</t>
  </si>
  <si>
    <t>0101010002</t>
  </si>
  <si>
    <t>CAPATAZ</t>
  </si>
  <si>
    <t>hh</t>
  </si>
  <si>
    <t>01010300030005</t>
  </si>
  <si>
    <t>AYUDANTE</t>
  </si>
  <si>
    <t>Equipos</t>
  </si>
  <si>
    <t>0301010006</t>
  </si>
  <si>
    <t>HERRAMIENTAS MANUALES</t>
  </si>
  <si>
    <t>%mo</t>
  </si>
  <si>
    <t>hm</t>
  </si>
  <si>
    <t>Materiales</t>
  </si>
  <si>
    <t>OPERARIO</t>
  </si>
  <si>
    <t>m3/DIA</t>
  </si>
  <si>
    <t>Costo unitario directo por : m3</t>
  </si>
  <si>
    <t>m2/DIA</t>
  </si>
  <si>
    <t>Costo unitario directo por : m2</t>
  </si>
  <si>
    <t>kg/DIA</t>
  </si>
  <si>
    <t>Costo unitario directo por : kg</t>
  </si>
  <si>
    <t>und/DIA</t>
  </si>
  <si>
    <t>Costo unitario directo por : und</t>
  </si>
  <si>
    <t>m/DIA</t>
  </si>
  <si>
    <t>Costo unitario directo por : m</t>
  </si>
  <si>
    <t>l/DIA</t>
  </si>
  <si>
    <t>Costo unitario directo por : l</t>
  </si>
  <si>
    <t xml:space="preserve">Costo unitario directo por : und </t>
  </si>
  <si>
    <t>(Nota 1)</t>
  </si>
  <si>
    <t>(nota 1)</t>
  </si>
  <si>
    <t>(NOTA 5)</t>
  </si>
  <si>
    <t>CAMION GRUA DE 12TN</t>
  </si>
  <si>
    <t>CAMION BARANDA (4TN)</t>
  </si>
  <si>
    <t>YESO</t>
  </si>
  <si>
    <t>bolsa</t>
  </si>
  <si>
    <t>ESTACAS</t>
  </si>
  <si>
    <t>und</t>
  </si>
  <si>
    <t>PINTURA AEROSOL</t>
  </si>
  <si>
    <t>NIVEL DE INGENIERO</t>
  </si>
  <si>
    <t xml:space="preserve">ROTOMARTILLO </t>
  </si>
  <si>
    <t>CONSUMIBLES</t>
  </si>
  <si>
    <t>glb</t>
  </si>
  <si>
    <t>OFICIAL</t>
  </si>
  <si>
    <t>CONCRETO PREMEZCLADO f'c=100 kg/m2</t>
  </si>
  <si>
    <t>SIKA ANTISOL</t>
  </si>
  <si>
    <t>bal</t>
  </si>
  <si>
    <t xml:space="preserve">VIBRADORA DE CONCRETO </t>
  </si>
  <si>
    <t>CONCRETO PRE-MEZCLADO f'c= 30 Mpa</t>
  </si>
  <si>
    <t xml:space="preserve">SIKA ANTISOL </t>
  </si>
  <si>
    <t>Sub Partidas</t>
  </si>
  <si>
    <t>PRUEBAS DE CALIDAD</t>
  </si>
  <si>
    <t>SIERRA CIRCULAR</t>
  </si>
  <si>
    <t>ALAMBRE NEGRO RECOCIDO N°8</t>
  </si>
  <si>
    <t>CLAVOS PARA MADERA</t>
  </si>
  <si>
    <t>DESMOLDADOR PARA ENCOFRADO</t>
  </si>
  <si>
    <t>gal</t>
  </si>
  <si>
    <t>MADERA TORNILLO</t>
  </si>
  <si>
    <t>p2</t>
  </si>
  <si>
    <t>TRIPLAY 1.20mX2.40mX18mm</t>
  </si>
  <si>
    <t>DISCO DE MADERA</t>
  </si>
  <si>
    <t>VIBRADORA DE CONCRETO</t>
  </si>
  <si>
    <t>ACERO CORRUGADO f'y=420MPa</t>
  </si>
  <si>
    <t>DISCO DE CORTE</t>
  </si>
  <si>
    <t>ALAMBRE GALVANIZADO N°16</t>
  </si>
  <si>
    <t xml:space="preserve">ESMERIL ELÉCTRICO </t>
  </si>
  <si>
    <r>
      <t xml:space="preserve">VARILLA ROSCADA HAS </t>
    </r>
    <r>
      <rPr>
        <sz val="8"/>
        <color indexed="8"/>
        <rFont val="Calibri"/>
        <family val="2"/>
      </rPr>
      <t>Ø</t>
    </r>
    <r>
      <rPr>
        <sz val="8"/>
        <color indexed="8"/>
        <rFont val="Arial Narrow"/>
        <family val="2"/>
      </rPr>
      <t>1'' L=30cm</t>
    </r>
  </si>
  <si>
    <t>ANCLAJE QUIMICO HIT-HY 200</t>
  </si>
  <si>
    <t>ACERO ESTRUCTURAL A36</t>
  </si>
  <si>
    <t>Kg</t>
  </si>
  <si>
    <t>PINTURA</t>
  </si>
  <si>
    <t>gln</t>
  </si>
  <si>
    <t xml:space="preserve">COMPRESORA </t>
  </si>
  <si>
    <t>MAQUINA DE SOLDAR</t>
  </si>
  <si>
    <t>SIKAFLEX 2c SL</t>
  </si>
  <si>
    <t xml:space="preserve">CORDÓN DE RESPALDO </t>
  </si>
  <si>
    <t>AMOLADORA</t>
  </si>
  <si>
    <t>SOLDADURA</t>
  </si>
  <si>
    <t>TALADRO PERCUTOR</t>
  </si>
  <si>
    <t>PERNO DE EXPANSIÓN -  ½”x3”</t>
  </si>
  <si>
    <t>PERNO DE EXPANSIÓN - 5/8”x3”</t>
  </si>
  <si>
    <t>PERNO DE EXPANSIÓN - 3/4”x5”</t>
  </si>
  <si>
    <r>
      <t xml:space="preserve">ANCLAJE DE BARRA LISA - </t>
    </r>
    <r>
      <rPr>
        <sz val="8"/>
        <color indexed="8"/>
        <rFont val="Calibri"/>
        <family val="2"/>
      </rPr>
      <t>Ø</t>
    </r>
    <r>
      <rPr>
        <sz val="8"/>
        <color indexed="8"/>
        <rFont val="Arial Narrow"/>
        <family val="2"/>
      </rPr>
      <t>1/2'' 180mm</t>
    </r>
  </si>
  <si>
    <t>COSTO DIRECTO</t>
  </si>
  <si>
    <t>GASTO GENERAL</t>
  </si>
  <si>
    <t>UTILIDAD (10%)</t>
  </si>
  <si>
    <t>TOTAL</t>
  </si>
  <si>
    <t>Fecha :</t>
  </si>
  <si>
    <t>Representante Legal :</t>
  </si>
  <si>
    <t>Jaime Enrique Colina Rojas</t>
  </si>
  <si>
    <t>Cargo :</t>
  </si>
  <si>
    <t>Gerente General</t>
  </si>
  <si>
    <t>DNI :</t>
  </si>
  <si>
    <t>Número de Teléfono :</t>
  </si>
  <si>
    <t>948 251 993</t>
  </si>
  <si>
    <t>Correo Electrónico :</t>
  </si>
  <si>
    <t>jcolina@columbitosrl.com</t>
  </si>
  <si>
    <t>Firma :</t>
  </si>
  <si>
    <t>ROTOMARTILLO</t>
  </si>
  <si>
    <t xml:space="preserve">     </t>
  </si>
  <si>
    <t>MOTOBOMBA</t>
  </si>
  <si>
    <t>BOMBA PARA PRUEBAS HIDROSTÁTICAS</t>
  </si>
  <si>
    <t>TIRFOR</t>
  </si>
  <si>
    <t>MY</t>
  </si>
  <si>
    <t>SOLDADOR</t>
  </si>
  <si>
    <t>PIPE STD WT ERW CS A53-B TYPE E - 3''</t>
  </si>
  <si>
    <t>PIPE STD WT ERW CS A53-B TYPE E - 4''</t>
  </si>
  <si>
    <t>ESMERIL ANGULAR</t>
  </si>
  <si>
    <t>BUTTERFLY 150# CI LUG BUNA-N HNDL OP - 3''</t>
  </si>
  <si>
    <t>BUTTERFLY 150# CI LUG BUNA-N HNDL OP - 4''</t>
  </si>
  <si>
    <t>CHECK 150# RF STL WAFER BUNA-N DUAL PLATE - 3''</t>
  </si>
  <si>
    <t>FLG SO 150 # RF STL A105 3''</t>
  </si>
  <si>
    <t>FLG SO 150 # RF STL A105 4''</t>
  </si>
  <si>
    <t>FLG BLIND 150 # RF STL A105 3''</t>
  </si>
  <si>
    <t>FLG BLIND 150 # RF STL A105 4''</t>
  </si>
  <si>
    <t>ELL 90 DEG STD LR WT STL A234 WPB 3''</t>
  </si>
  <si>
    <t>ELL 90 DEG STD LR WT STL A234 WPB 4''</t>
  </si>
  <si>
    <t>ELL 45 DEG STD WT STL A234 WPB 3''</t>
  </si>
  <si>
    <t>ELL 45 DEG STD WT STL A234 WPB 4''</t>
  </si>
  <si>
    <t>TEE STD WT STL A234 WPB 3''</t>
  </si>
  <si>
    <t>TEE STD WT STL A234 WPB 4''</t>
  </si>
  <si>
    <t>REDUCER ECC STD WT STL A234 WPB 4" x 3"</t>
  </si>
  <si>
    <t>PIPE STD WT ERW CS A53-B TYPE E ½"</t>
  </si>
  <si>
    <t>PIPE STD WT ERW CS A53-B TYPE E 1"</t>
  </si>
  <si>
    <t>PIPE STD WT ERW CS A53-B TYPE E 1½"</t>
  </si>
  <si>
    <t>PIPE STD WT ERW CS A53-B TYPE E 2"</t>
  </si>
  <si>
    <t>CHECK 800# SW STL SWING 1''</t>
  </si>
  <si>
    <t>CHECK 800# SW STL SWING 1½"</t>
  </si>
  <si>
    <t>CHECK 800# SW STL SWING 2"</t>
  </si>
  <si>
    <t>BALL 300# SCRD STL CS/SS, HNDL OP ½"</t>
  </si>
  <si>
    <t>BALL 300# SCRD STL CS/SS, HNDL OP 1"</t>
  </si>
  <si>
    <t>BALL 300# SCRD STL CS/SS, HNDL OP 1½"</t>
  </si>
  <si>
    <t>BALL 300# SCRD STL CS/SS, HNDL OP 2"</t>
  </si>
  <si>
    <t>FLG SW CLASS 150 RF CS STD BORE A105 ½"</t>
  </si>
  <si>
    <t>FLG SW CLASS 150 RF CS STD BORE A105 1"</t>
  </si>
  <si>
    <t>FLG SW CLASS 150 RF CS STD BORE A105 1½"</t>
  </si>
  <si>
    <t>FLG SW CLASS 150 RF CS STD BORE A105 2''</t>
  </si>
  <si>
    <t>GASKET 150#NOM-ASB-RING PT AGT 1/8''THK ½"</t>
  </si>
  <si>
    <t>GASKET 150#NOM-ASB-RING PT AGT 1/8''THK 1"</t>
  </si>
  <si>
    <t>GASKET 150#NOM-ASB-RING PT AGT 1/8''THK 1½"</t>
  </si>
  <si>
    <t>GASKET 150#NOM-ASB-RING PT AGT 1/8''THK 2''</t>
  </si>
  <si>
    <t>GASKET 150#NOM-ASB-RING PT AGT 1/8''THK 3''</t>
  </si>
  <si>
    <t>GASKET 150#NOM-ASB-RING PT AGT 1/8''THK 4''</t>
  </si>
  <si>
    <t>SOCKOLET 3000# STL A105 1''</t>
  </si>
  <si>
    <t>SOCKOLET 3000# STL A105 1½"</t>
  </si>
  <si>
    <t>SOCKOLET 3000# STL A105 2"</t>
  </si>
  <si>
    <t>ELL 90 DEG 3000#SW STL A105 ½"</t>
  </si>
  <si>
    <t>ELL 90 DEG 3000#SW STL A105 1"</t>
  </si>
  <si>
    <t>ELL 90 DEG 3000#SW STL A105 1½"</t>
  </si>
  <si>
    <t>ELL 90 DEG 3000#SW STL A105 2"</t>
  </si>
  <si>
    <t>TEE 3000# SW STL A105 ½"</t>
  </si>
  <si>
    <t>TEE 3000# SW STL A105 1"</t>
  </si>
  <si>
    <t>TEE 3000# SW STL A105 1½"</t>
  </si>
  <si>
    <t>TEE 3000# SW STL A105 2"</t>
  </si>
  <si>
    <t>TEE RED 3000# SW STL A105 1" x ½"</t>
  </si>
  <si>
    <t>TEE RED 3000# SW STL A105 1½" x ½"</t>
  </si>
  <si>
    <t>TEE RED 3000# SW STL A105 2" x ½"</t>
  </si>
  <si>
    <t>SWAGE CONC XS STL A234 WPB PBE 1" x ½"</t>
  </si>
  <si>
    <t>SWAGE CONC XS STL A234 WPB PBE 1½" x 1"</t>
  </si>
  <si>
    <t>SWAGE CONC XS STL A234 WPB PBE 2" x 1½"</t>
  </si>
  <si>
    <t>NIPPLE XS STL A106-B TOE 3'' LONG ½"</t>
  </si>
  <si>
    <t>NIPPLE XS STL A106-B TOE 3'' LONG 1"</t>
  </si>
  <si>
    <t>NIPPLE XS STL A106-B TOE 3'' LONG 1½"</t>
  </si>
  <si>
    <t>NIPPLE XS STL A106-B TOE 3'' LONG 2"</t>
  </si>
  <si>
    <t>CAP SCREW HEX HEAD CR-MO A193  GR B7 UNC 1''</t>
  </si>
  <si>
    <t>PRESSURE RELIEF VALVE, INLET ANSI 150# FF CS, OUTLET ANSI 150#FFCS,90° SET POINT 42 PSlg 1''</t>
  </si>
  <si>
    <t>PRESSURE RELIEF VALVE, INLET ANSI 150# FF CS, OUTLET ANSI 150#FFCS,90° SET POINT 55 PSlg 1''</t>
  </si>
  <si>
    <t>PRESSURE RELIEF VALVE, INLET ANSI 150# FF CS, OUTLET ANSI 150#FFCS,90° SET POINT 57 PSlg 1''</t>
  </si>
  <si>
    <t>VALVULA DE SEGURIDAD, INLET ANSI 150# FF CS OUTLET ANSI 150# FF CS, SET POIINT 50 PSlg 1''</t>
  </si>
  <si>
    <t>REDUCER ECC STD WT STL A234 WPB - 3" x 2"</t>
  </si>
  <si>
    <t>STUD BOLT A193 GR B7 W/A 194 GR 2H NUTS - 5/8" x 4 1/4"</t>
  </si>
  <si>
    <t>STUD BOLT A193 GR B7 W/A 194 GR 2H NUTS - 5/8" x 4 3/4"</t>
  </si>
  <si>
    <t>STUD BOLT A193 GR B7 W/A 194 GR 2H NUTS - 5/8" x 6 5/8"</t>
  </si>
  <si>
    <t>STUD BOLT A193 GR B7 W/A 194 GR 2H NUTS - 5/8" x 5 3/4"</t>
  </si>
  <si>
    <t>STUD BOLT A193 GR B7 W/A 194 GR 2H NUTS - 5/8" x 6 3/4"</t>
  </si>
  <si>
    <t>FLG SO 150# RF STL A105 - 4''</t>
  </si>
  <si>
    <t xml:space="preserve">SOLDADURA </t>
  </si>
  <si>
    <t xml:space="preserve">CONSUMIBLES </t>
  </si>
  <si>
    <t>MULTIMETRO</t>
  </si>
  <si>
    <t>MEGOMETRO</t>
  </si>
  <si>
    <t>GENERADOR DE TONO</t>
  </si>
  <si>
    <t>Indicador de presión (manómetro)</t>
  </si>
  <si>
    <t>CONTRASTACIÓN DE INSTRUMENTOS</t>
  </si>
  <si>
    <t>Sensor / transmisor de nivel tipo radar</t>
  </si>
  <si>
    <t>Sensor de flujo magnético</t>
  </si>
  <si>
    <t>Sensor flujo magnético</t>
  </si>
  <si>
    <t>Transmisor e indicador de flujo magnético</t>
  </si>
  <si>
    <t>Indicador de nivel digital y programable</t>
  </si>
  <si>
    <t>Válvula de control de flujo tipo globo con actuador neumático</t>
  </si>
  <si>
    <t>ACCESORIOS Y CONSUMIBLES</t>
  </si>
  <si>
    <t xml:space="preserve">CALIBRACIÓN DE VÁLVULA DE CONTROL DE FLUJO </t>
  </si>
  <si>
    <t>DOBLADORA</t>
  </si>
  <si>
    <t>CONSUIBLES</t>
  </si>
  <si>
    <t>TALADRO</t>
  </si>
  <si>
    <t>TUERCA Y ARANDELA</t>
  </si>
  <si>
    <t>MEGÓMETRO</t>
  </si>
  <si>
    <t>PINZA AMPERIMETRICA</t>
  </si>
  <si>
    <t>Cubículo nuevo Size 2, con arrancador hasta 25 HP en MC  1760-MC-15001</t>
  </si>
  <si>
    <t>Botonera de campo para tensión de servicio en 24 VDC, NEMA 4,</t>
  </si>
  <si>
    <t xml:space="preserve"> Caja de conexiones de 500x400x150 mm</t>
  </si>
  <si>
    <t>Cable multiconductor tipo XHHW-2, 600V, 90°C, conductor de cobre electrolítico recocido, clase B, aislamiento de polietileno reticulado (XLPE), cubierta externa de PVC.</t>
  </si>
  <si>
    <t>CAPATAZ ELECTRICISTA</t>
  </si>
  <si>
    <t>OPERARIO ELECTRICISTA</t>
  </si>
  <si>
    <t xml:space="preserve">AYUDANTE </t>
  </si>
  <si>
    <t>BANDEJA METÁLICA TIPO ESCALERILLA</t>
  </si>
  <si>
    <t xml:space="preserve"> Bandeja Curva Horizontal tipo escalerilla 90</t>
  </si>
  <si>
    <t xml:space="preserve"> Curva vertical exterior tipo escalerilla 90°</t>
  </si>
  <si>
    <t>Reducción metálica tipo escalerilla</t>
  </si>
  <si>
    <t>Tubo de acero galvanizado (RGS),  longitud 3 m (10 ft)  Ø 1 1/2"</t>
  </si>
  <si>
    <t>Tubo de acero galvanizado (RGS),  longitud 3 m (10 ft) Ø 1"</t>
  </si>
  <si>
    <t>Tubo de acero galvanizado (RGS),  longitud 3 m (10 ft)  Ø 3/4"</t>
  </si>
  <si>
    <t>Curva acero galvanizado (RGS) Ø 1 1/2"</t>
  </si>
  <si>
    <t xml:space="preserve">TALADRO </t>
  </si>
  <si>
    <t>Curva acero galvanizado (RGS) Ø 1"</t>
  </si>
  <si>
    <t>Curva acero galvanizado (RGS) Ø 3/4"</t>
  </si>
  <si>
    <t>Tubería Conduit flexible, acero recubierto C/PVC Ø 1 1/2"</t>
  </si>
  <si>
    <t>TRIPODE</t>
  </si>
  <si>
    <t>Tubería Conduit flexible, acero recubierto C/PVC Ø 1"</t>
  </si>
  <si>
    <t>Tubería Conduit flexible, acero recubierto C/PVC Ø 3/4"</t>
  </si>
  <si>
    <t>RÉGIMEN CIVIL</t>
  </si>
  <si>
    <t>Cálculo del valor de la hora hombre</t>
  </si>
  <si>
    <t>DESCRIPCIÓN</t>
  </si>
  <si>
    <t>COND</t>
  </si>
  <si>
    <t>bonif</t>
  </si>
  <si>
    <t>jornal básico</t>
  </si>
  <si>
    <t>JB</t>
  </si>
  <si>
    <t>Bonificaciones</t>
  </si>
  <si>
    <t>Bonificación Unificada de Construcción BUC</t>
  </si>
  <si>
    <t>BUC</t>
  </si>
  <si>
    <t>Bonificación por Alta Especialización BAE</t>
  </si>
  <si>
    <t>BAE</t>
  </si>
  <si>
    <t>Bonificación por Altura</t>
  </si>
  <si>
    <t>no</t>
  </si>
  <si>
    <t>Bonificación por Altitud</t>
  </si>
  <si>
    <t>si</t>
  </si>
  <si>
    <t>Bonificación por Contacto por el Agua</t>
  </si>
  <si>
    <t>Bonificación por Aguas Servidas</t>
  </si>
  <si>
    <t>Bonificación por Horario Nocturno</t>
  </si>
  <si>
    <t>NO</t>
  </si>
  <si>
    <t>Bonificación por Movilidad</t>
  </si>
  <si>
    <t>Leyes Sociales</t>
  </si>
  <si>
    <t>RÉGIMEN</t>
  </si>
  <si>
    <t>SNP</t>
  </si>
  <si>
    <t>Sobre el Jornal Básico (SJB)</t>
  </si>
  <si>
    <t>SBJ</t>
  </si>
  <si>
    <t>Sobre las Bonificaciones Afectas (SBA)</t>
  </si>
  <si>
    <t>SBA</t>
  </si>
  <si>
    <t>overol</t>
  </si>
  <si>
    <t>ESSALUD</t>
  </si>
  <si>
    <t>Costo Diario (DÍA)</t>
  </si>
  <si>
    <t>Costo Hora Hombre (HH)</t>
  </si>
  <si>
    <t>OTROS COSTOS</t>
  </si>
  <si>
    <t>EXAMEN MÉDICO</t>
  </si>
  <si>
    <t>Examen Médico Pre ocupacional x 3 meses</t>
  </si>
  <si>
    <t xml:space="preserve">Examen Médico Pre ocupacional </t>
  </si>
  <si>
    <t>Examen Médico Post ocupacional  x 3 meses</t>
  </si>
  <si>
    <t>Examen Médico Post ocupacional</t>
  </si>
  <si>
    <t>Otros exámenes (sicosensométrico, altura, mayor de 40años)</t>
  </si>
  <si>
    <t>EPP</t>
  </si>
  <si>
    <t>Epp Completo  x 3 meses</t>
  </si>
  <si>
    <t>Epp Completo</t>
  </si>
  <si>
    <t>ALIMENTACIÓN</t>
  </si>
  <si>
    <t>Alimentación (Solo almuerzo)</t>
  </si>
  <si>
    <t>TRANSPORTE</t>
  </si>
  <si>
    <t>Transporte</t>
  </si>
  <si>
    <t>CURSOS DE CAPACITACIÓN</t>
  </si>
  <si>
    <t>inducción  x 3 meses</t>
  </si>
  <si>
    <t>inducción</t>
  </si>
  <si>
    <t>cursos mensuales (01 curso por mes)</t>
  </si>
  <si>
    <t>BONIFICACIÓN EXTRAORDINARIA POR PRODUCCIÓN.</t>
  </si>
  <si>
    <t>OTROS COSTOS      MESES (PLAZO, modificable a duración de obra)</t>
  </si>
  <si>
    <t xml:space="preserve">TASA DE CAMBIO </t>
  </si>
  <si>
    <t>COSTO LABORAL POR MES Y EN SOLES</t>
  </si>
  <si>
    <t>COSTO LABORAL POR MES Y DÓLARES AMERICANOS</t>
  </si>
  <si>
    <t>HORAS HOMBRE X MES LABORADO EN UN RÉGIMEN COMÚN DE 48 HORAS</t>
  </si>
  <si>
    <t>COSTO POR HORA HOMBRE EN SOLES</t>
  </si>
  <si>
    <t>COSTO POR HORA HOMBRE $</t>
  </si>
  <si>
    <t xml:space="preserve">TC </t>
  </si>
  <si>
    <t>SOLDADOR 4G</t>
  </si>
  <si>
    <t>ITEM</t>
  </si>
  <si>
    <t>DESCRIPCION</t>
  </si>
  <si>
    <t>%</t>
  </si>
  <si>
    <t>COSTOS MENSUALES REFERENCIALES</t>
  </si>
  <si>
    <t>SUELDO BRUTO</t>
  </si>
  <si>
    <t xml:space="preserve">Haber básico mensual  </t>
  </si>
  <si>
    <t>Asignación familiar</t>
  </si>
  <si>
    <t>AFP</t>
  </si>
  <si>
    <t>Aporte obligatorio 10%</t>
  </si>
  <si>
    <t>Prima de seguro 1.23%</t>
  </si>
  <si>
    <t>Comisión variable 1.47% - 1.77%</t>
  </si>
  <si>
    <t>RENTA QUINTA CATEGORÍA</t>
  </si>
  <si>
    <t>Impuesto</t>
  </si>
  <si>
    <t>SUELDO NETO O LIQUIDO MENSUAL</t>
  </si>
  <si>
    <t>ESSSALUD</t>
  </si>
  <si>
    <t>Aporte mensual (9% del sueldo bruto)</t>
  </si>
  <si>
    <t>SCTR LEY 26790</t>
  </si>
  <si>
    <t>SCTR Salud - Aporte mensual (0.70% del sueldo bruto)</t>
  </si>
  <si>
    <t>SCTR Pensión - Aporte mensual (0.70% del sueldo bruto)</t>
  </si>
  <si>
    <t>OBLIGACIONES DEL EMPLEADOR MENSUAL</t>
  </si>
  <si>
    <t>PROVISIONES MENSUALES POR CIERRE DE CONTRATO</t>
  </si>
  <si>
    <t>LIQUIDACIÓN</t>
  </si>
  <si>
    <t>Gratificaciones - 2 sueldos anuales</t>
  </si>
  <si>
    <t>Bonificación extraordinaria</t>
  </si>
  <si>
    <t>Vacaciones - 1 sueldo anual</t>
  </si>
  <si>
    <t>CTS - 1 sueldo anual - No afecto a tributación</t>
  </si>
  <si>
    <t>LIQUIDACIÓN NETA</t>
  </si>
  <si>
    <t>Provisión de aporte por vacaciones</t>
  </si>
  <si>
    <t>OBLIGACIONES DEL EMPLEADOR</t>
  </si>
  <si>
    <t>COSTO DIRECTO MENSUAL</t>
  </si>
  <si>
    <t>COSTO DIRECTO MENSUAL $</t>
  </si>
  <si>
    <t>Otros exámenes (levantamiento de observaciones)</t>
  </si>
  <si>
    <t>Epp Completo (Incluye epp específico)</t>
  </si>
  <si>
    <t>Epp Completo (incluye específico)</t>
  </si>
  <si>
    <t>CURSOS DE CAPACITACION</t>
  </si>
  <si>
    <t>induccion</t>
  </si>
  <si>
    <t>cursos mensuales</t>
  </si>
  <si>
    <t>Homologación de soldadores</t>
  </si>
  <si>
    <t>BONIFICACIONES</t>
  </si>
  <si>
    <t>bonificación por especialización</t>
  </si>
  <si>
    <t xml:space="preserve">OTROS COSTOS                                                </t>
  </si>
  <si>
    <t>OTROS COSTOS $</t>
  </si>
  <si>
    <t xml:space="preserve">COSTO TOTAL </t>
  </si>
  <si>
    <t>HORAS HOMBRE X MES LABORADO EN UN REGIMEN COMÚN DE 48 HORAS</t>
  </si>
  <si>
    <t>COSTO POR HORA HOMBRE</t>
  </si>
  <si>
    <t>STAFF</t>
  </si>
  <si>
    <t>GASTOS GENERALES</t>
  </si>
  <si>
    <t xml:space="preserve">PROYECTO : </t>
  </si>
  <si>
    <t>FECHA:</t>
  </si>
  <si>
    <t>COSTO DIRECTO DE OBRA:</t>
  </si>
  <si>
    <t>RECURSO</t>
  </si>
  <si>
    <t>UNIDAD</t>
  </si>
  <si>
    <t>CANT.</t>
  </si>
  <si>
    <t>PERIODO</t>
  </si>
  <si>
    <t>CANT PERIOD</t>
  </si>
  <si>
    <t>COSTO/UNIDAD $</t>
  </si>
  <si>
    <t>%INC.</t>
  </si>
  <si>
    <t>COSTO PARCIAL $</t>
  </si>
  <si>
    <t>01 PERSONAL ADMINISTRATIVO Y AUXILIAR</t>
  </si>
  <si>
    <t>GERENTE GENERAL</t>
  </si>
  <si>
    <t>PER</t>
  </si>
  <si>
    <t>MES</t>
  </si>
  <si>
    <t>ADMINISTRADOR</t>
  </si>
  <si>
    <t>RRHH</t>
  </si>
  <si>
    <t>COMUNICACIONES</t>
  </si>
  <si>
    <t>MATERIAL DE ESCRITORIO</t>
  </si>
  <si>
    <t>GLB</t>
  </si>
  <si>
    <t>OFICINA</t>
  </si>
  <si>
    <t>TOTAL 01</t>
  </si>
  <si>
    <t>02 LOGISTICA</t>
  </si>
  <si>
    <t>COMPRADOR</t>
  </si>
  <si>
    <t>ALMACENERO CENTRAL</t>
  </si>
  <si>
    <t>ALMACENERO SATELITAL</t>
  </si>
  <si>
    <t>TOTAL 02</t>
  </si>
  <si>
    <t xml:space="preserve">03 PRODUCCION </t>
  </si>
  <si>
    <t>JEFE DE OPERACIONES</t>
  </si>
  <si>
    <t>RESIDENTE DE OBRA</t>
  </si>
  <si>
    <t>INGENIERO DE CONTROL DE PROYECTOS</t>
  </si>
  <si>
    <t>INGENIERO DE CALIDAD</t>
  </si>
  <si>
    <t>ADMINISTRADOR DE OBRA</t>
  </si>
  <si>
    <t>CAMIONETA</t>
  </si>
  <si>
    <t>COUSTER</t>
  </si>
  <si>
    <t xml:space="preserve">10KM/GAL </t>
  </si>
  <si>
    <t xml:space="preserve">3 GAL/DÍA </t>
  </si>
  <si>
    <t>CHOFER CAMIONETA</t>
  </si>
  <si>
    <t>TOTAL  03</t>
  </si>
  <si>
    <t>04 CONTROL DE PERDIDAS Y MEDIO AMBIENTE</t>
  </si>
  <si>
    <t>AGUA DE BEBER EN OBRA</t>
  </si>
  <si>
    <t>RADIO COMUNICACIONES</t>
  </si>
  <si>
    <t>MATERIAL Y EQUIPO DE PDP</t>
  </si>
  <si>
    <t>TOTAL 04</t>
  </si>
  <si>
    <t>05 FINANCIEROS</t>
  </si>
  <si>
    <t>POLIZA (SCTR, RESPONSABILIDAD CIVIL, ETC)</t>
  </si>
  <si>
    <t>GASTOS FINANCIEROS</t>
  </si>
  <si>
    <t>TOTAL 05</t>
  </si>
  <si>
    <t>06 OTROS</t>
  </si>
  <si>
    <t>CONTROL DE FATIGA EN UNIDADES</t>
  </si>
  <si>
    <t>REFUGIOS CONTRA TORMENTAS ELECTRICAS</t>
  </si>
  <si>
    <t>CONTENEDOR DE OFICINAS</t>
  </si>
  <si>
    <t>CONTENEDOR DE ALMACEN</t>
  </si>
  <si>
    <t>SS.H.H.</t>
  </si>
  <si>
    <t>LAVAMANOS</t>
  </si>
  <si>
    <t>GRUPO ELECTRÓGENO</t>
  </si>
  <si>
    <t>RESUMEN DE GASTOS GENERALES</t>
  </si>
  <si>
    <t>$</t>
  </si>
  <si>
    <t>05 VARIOS</t>
  </si>
  <si>
    <t xml:space="preserve">TOTAL GASTOS GENERALES </t>
  </si>
  <si>
    <t>PORCENTAJE DE GASTOS GENERALES</t>
  </si>
  <si>
    <t>"Reposición del Sistema de Floculante"</t>
  </si>
  <si>
    <t>INGENIERO SUPERVISOR MECÁNICO</t>
  </si>
  <si>
    <t>INGENIERO SUPERVISOR ELECTRICISTA</t>
  </si>
  <si>
    <t>capatas</t>
  </si>
  <si>
    <t>capataz ele</t>
  </si>
  <si>
    <t>operario</t>
  </si>
  <si>
    <t>operario ele</t>
  </si>
  <si>
    <t>oficial</t>
  </si>
  <si>
    <t>oficial ele</t>
  </si>
  <si>
    <t>ayduan</t>
  </si>
  <si>
    <t>OFICIAL ELECTRICISTA</t>
  </si>
  <si>
    <t>AYUDANTE ELECTRICISTA</t>
  </si>
  <si>
    <t>TUBERIA METALICA RGS ROSCA NTP 3/4'' S/R</t>
  </si>
  <si>
    <t>CANAL STRUT 1 5/8 x 1 5/8''</t>
  </si>
  <si>
    <t>TUBERIA METALICA RGS ROSCA NTP 1'' S/R</t>
  </si>
  <si>
    <t>ABRAZADERA 2 OREJAS 1''</t>
  </si>
  <si>
    <t>TUBERIA METALICA RGS ROSCA NTP 1 1/2'' S/R</t>
  </si>
  <si>
    <t>ABRAZADERA 2 OREJAS 1 1/2''</t>
  </si>
  <si>
    <t>SUPERVISOR</t>
  </si>
  <si>
    <t>OFIICIAL</t>
  </si>
  <si>
    <t>CONECTOR FLEX CONDUIT 3/4''</t>
  </si>
  <si>
    <t>BUSHING INSULATED MI 3/4''</t>
  </si>
  <si>
    <t>CONTRATUERCA 3/4''</t>
  </si>
  <si>
    <t>ADAPATADOR MACHO  /HEMBRA 1/2'' x 3/4''</t>
  </si>
  <si>
    <t>PLACA DE ACERO 12mm 9'' x9''</t>
  </si>
  <si>
    <t>PLACA DE ACERO 3mm 9'' x9''</t>
  </si>
  <si>
    <t>CONECTOR REDONDO SCRD STL 2''</t>
  </si>
  <si>
    <t>ACERO ESTRUCTURAL C4 X7.25</t>
  </si>
  <si>
    <t>Conector para tubo flexible 3/4''</t>
  </si>
  <si>
    <t>COUPLING CONDUIT 3/4''</t>
  </si>
  <si>
    <t>Tubo flexible tipo “UA” hermético 3/4''</t>
  </si>
  <si>
    <t>U BOLT CONDUIT SSTL 2''</t>
  </si>
  <si>
    <t>Reducción roscada para tubo, de 1" a 3/4"</t>
  </si>
  <si>
    <t>Conector para tubo flexible de 3/4"</t>
  </si>
  <si>
    <t>BUSHING AISLADO 3/4''</t>
  </si>
  <si>
    <t>Contratuerca roscada para tubo de 3/4"</t>
  </si>
  <si>
    <t>Tubo RGS (galvanizado rígido) de 3/4"</t>
  </si>
  <si>
    <t>consumibles</t>
  </si>
  <si>
    <t>Conector macho para tubo de 1/2"x1/2", acero inoxidable 316</t>
  </si>
  <si>
    <t>Bushing aislado para tubo de 3/4</t>
  </si>
  <si>
    <t>Filtro de aire de 1/2"</t>
  </si>
  <si>
    <t>cable para alimentación tipo TC-XHHW-2, 600V, 90°C, conductores de cobre electrolítico recocido, clase B</t>
  </si>
  <si>
    <t xml:space="preserve"> cable para instrumentación tipo PLTC, ITC-OS, 105°C</t>
  </si>
  <si>
    <t xml:space="preserve">Cable multipar para red DeviceNet. tipo ODVA Class 2 Thick, 75°, </t>
  </si>
  <si>
    <t>ACCESORIOS PARA CONDUCTORES</t>
  </si>
  <si>
    <t>Tarjeta de comunicaciones para red DeviceNet,</t>
  </si>
  <si>
    <t>Tubo de acero galvanizado (RGS), con revestimiento de PVC, longitud 3m (10ft) 3/4</t>
  </si>
  <si>
    <t>Accesorios (caja condulet, uniones, bushings, abrazaderas, soporteria, etc.) para conduits de acero galvanizado RGS</t>
  </si>
  <si>
    <t>TRIPODE Y MORDAZA</t>
  </si>
  <si>
    <t>TUBING</t>
  </si>
  <si>
    <t xml:space="preserve">ACCESORIOS Y CONSUMIBLES </t>
  </si>
  <si>
    <t>JUNCTION BOX</t>
  </si>
  <si>
    <t>ABRAZADERA 3/4''</t>
  </si>
  <si>
    <t>BUSHING AISLADO 1''</t>
  </si>
  <si>
    <t>ABRAZADERA 1''</t>
  </si>
  <si>
    <t>BUSHING AISLADO 2''</t>
  </si>
  <si>
    <t>ABRAZADERA 2''</t>
  </si>
  <si>
    <t>ANDAMIOS</t>
  </si>
  <si>
    <t>DET S05C</t>
  </si>
  <si>
    <t>Conector LQ-TIGHT para cable flexible</t>
  </si>
  <si>
    <t>Conduit (tubo), tipo flexibl</t>
  </si>
  <si>
    <t>Cable 600V CU 1/Cond, tipo THHN/THWN, verde</t>
  </si>
  <si>
    <t>Abrazadera, CND, 2 piezas con pantalla y tuerc</t>
  </si>
  <si>
    <t>Brida de cable, autolocking, de nylon, resistente a UV, 0.184" x 14.2"</t>
  </si>
  <si>
    <t>PERNOS Y ARANDELAS</t>
  </si>
  <si>
    <t>L</t>
  </si>
  <si>
    <t>SPRINTER</t>
  </si>
  <si>
    <t>SON: SEISCIENTOS NOVENTA Y CINCO MIL VEINTITRES CON 07 /100 DOLARES AMERICANOS</t>
  </si>
  <si>
    <t>BATIDORA DE GROUT</t>
  </si>
  <si>
    <t>TERMOHIGÓMETRO</t>
  </si>
  <si>
    <t>PIRÓMETRO</t>
  </si>
  <si>
    <t xml:space="preserve">SIKA GROUT </t>
  </si>
  <si>
    <t>CANAL STRUT 1 5/8 x 1 5/8'' SIMILAR A MODELO P1000 DE UNISTRUT</t>
  </si>
  <si>
    <t>ABRAZADERA 2 OREJAS 3/4''</t>
  </si>
  <si>
    <t>CHOFER DE COUSTER</t>
  </si>
  <si>
    <t>CHOFER DE SPRINTER</t>
  </si>
  <si>
    <t>INGENIERO DE SEGURIDAD (EHS)</t>
  </si>
  <si>
    <t>INGENIERO JEFE DE SEGURIDAD</t>
  </si>
  <si>
    <r>
      <t xml:space="preserve">Suministro, montaje, instalación y contrastación de indicador de presión </t>
    </r>
    <r>
      <rPr>
        <b/>
        <sz val="7"/>
        <rFont val="Montserrat Medium"/>
      </rPr>
      <t>(manometro)</t>
    </r>
    <r>
      <rPr>
        <sz val="7"/>
        <rFont val="Montserrat Medium"/>
      </rPr>
      <t xml:space="preserve"> de tipo bourdon con sello de diafragma, tamaño de conexión a proceso de Ø 1/2" NPT Macho. Incluye accesorios de montaje y placa de intentificación. Tags: PI-17633001@007.</t>
    </r>
  </si>
  <si>
    <r>
      <t xml:space="preserve">Suministro, montaje, instalación y contrastación de </t>
    </r>
    <r>
      <rPr>
        <b/>
        <sz val="7"/>
        <rFont val="Montserrat Medium"/>
      </rPr>
      <t>sensor de flujo tipo electromagnético</t>
    </r>
    <r>
      <rPr>
        <sz val="7"/>
        <rFont val="Montserrat Medium"/>
      </rPr>
      <t>, conexión a proceso Ø1" brida CIase #150, cuerpo de acero al carbono, revestimiento interno de Tefzel / ETFE y electrodos de 316 SS. Incluye accesorios de montaje y placa de intentificación. Tag: FE-17633008.</t>
    </r>
  </si>
  <si>
    <r>
      <t xml:space="preserve">Suministro, montaje, instalación y contrastación de </t>
    </r>
    <r>
      <rPr>
        <b/>
        <sz val="7"/>
        <rFont val="Montserrat Medium"/>
      </rPr>
      <t>sensor de flujo tipo electromagnético</t>
    </r>
    <r>
      <rPr>
        <sz val="7"/>
        <rFont val="Montserrat Medium"/>
      </rPr>
      <t>, conexión a proceso Ø1/2" brida CIase #150, cuerpo de acero al carbono, revestimiento interno de Tefzel / ETFE y electrodos de 316 SS. Incluye accesorios de montaje y placa de intentificación. Tags: FE-176330010 y FE-17633012.</t>
    </r>
  </si>
  <si>
    <r>
      <t xml:space="preserve">Suministro, montaje, instalación y contrastación de </t>
    </r>
    <r>
      <rPr>
        <b/>
        <sz val="7"/>
        <rFont val="Montserrat Medium"/>
      </rPr>
      <t>sensor de flujo tipo electromagnético</t>
    </r>
    <r>
      <rPr>
        <sz val="7"/>
        <rFont val="Montserrat Medium"/>
      </rPr>
      <t>, conexión a proceso Ø1-1/2" brida CIase #150, cuerpo de acero inoxidable, revestimiento interno de Teflon / PTFE y electrodos de Hastelloy. Incluye accesorios de montaje y placa de intentificación. Tag: FE-17633009.</t>
    </r>
  </si>
  <si>
    <r>
      <t>Suministro, montaje, instalación y contrastación de</t>
    </r>
    <r>
      <rPr>
        <b/>
        <sz val="7"/>
        <rFont val="Montserrat Medium"/>
      </rPr>
      <t xml:space="preserve"> sensor de flujo tipo electromagnético</t>
    </r>
    <r>
      <rPr>
        <sz val="7"/>
        <rFont val="Montserrat Medium"/>
      </rPr>
      <t>, conexión a proceso Ø1" brida CIase #150, cuerpo de acero inoxidable, revestimiento interno de Teflon / PTFE y electrodos de Hastelloy. Incluye accesorios de montaje y placa de intentificación. Tags: FE-176330011 y FE-17633013.</t>
    </r>
  </si>
  <si>
    <r>
      <t>Suministro, montaje, instalación y configuración de</t>
    </r>
    <r>
      <rPr>
        <b/>
        <sz val="7"/>
        <rFont val="Montserrat Medium"/>
      </rPr>
      <t xml:space="preserve"> indicador de nivel digital y programable</t>
    </r>
    <r>
      <rPr>
        <sz val="7"/>
        <rFont val="Montserrat Medium"/>
      </rPr>
      <t>, remoto a sensor, display con teclado, alimentado desde transmisor. Incluye accesorios de montaje y placa de intentificación. Tag: LI-17633014 y LI-17633015</t>
    </r>
  </si>
  <si>
    <r>
      <t xml:space="preserve">Suministro, montaje, instalación y contrastación de </t>
    </r>
    <r>
      <rPr>
        <b/>
        <sz val="7"/>
        <rFont val="Montserrat Medium"/>
      </rPr>
      <t>sensor / transmisor de nivel tipo radar no contacto, antena encapsulada de PVDF</t>
    </r>
    <r>
      <rPr>
        <sz val="7"/>
        <rFont val="Montserrat Medium"/>
      </rPr>
      <t>, conexión a proceso Ø 1 - 1/2", 4-20mA+HART. Incluye accesorios de montaje y placa de intentificación. Tag: LE/LT-17633014 y LE/LT-17633015</t>
    </r>
  </si>
  <si>
    <r>
      <t xml:space="preserve">Suministro, montaje, instalación y configuración de </t>
    </r>
    <r>
      <rPr>
        <b/>
        <sz val="7"/>
        <rFont val="Montserrat Medium"/>
      </rPr>
      <t>transmisor indicador de flujo tipo digital y programable</t>
    </r>
    <r>
      <rPr>
        <sz val="7"/>
        <rFont val="Montserrat Medium"/>
      </rPr>
      <t>, remoto a sensor, display con teclado, 4-20mA+HART. Incluye accesorios de montaje y placa de intentificación. Tags: FIT-17633008@013</t>
    </r>
  </si>
  <si>
    <t>TOPOGRAFO</t>
  </si>
  <si>
    <t>02 de JUNIO de 2026</t>
  </si>
  <si>
    <t/>
  </si>
  <si>
    <t>1.01.01</t>
  </si>
  <si>
    <t>1.01.02</t>
  </si>
  <si>
    <t>1.01.03</t>
  </si>
  <si>
    <t>2.01.01</t>
  </si>
  <si>
    <t>2.02.01</t>
  </si>
  <si>
    <t>2.03.01</t>
  </si>
  <si>
    <t>2.03.02</t>
  </si>
  <si>
    <t>2.03.03</t>
  </si>
  <si>
    <t>2.04.01</t>
  </si>
  <si>
    <t>2.04.02</t>
  </si>
  <si>
    <t>2.04.03</t>
  </si>
  <si>
    <t>2.04.04</t>
  </si>
  <si>
    <t>2.04.05</t>
  </si>
  <si>
    <t>2.04.06</t>
  </si>
  <si>
    <t>2.04.07</t>
  </si>
  <si>
    <t>2.04.08</t>
  </si>
  <si>
    <t>2.04.09</t>
  </si>
  <si>
    <t>2.04.10</t>
  </si>
  <si>
    <t>5.07.00</t>
  </si>
  <si>
    <t>5.08.00</t>
  </si>
  <si>
    <t>COMPRESORA</t>
  </si>
  <si>
    <t>ESMERIL ELÉCTRICO</t>
  </si>
  <si>
    <t>ANCLAJE DE BARRA LISA - Ø1/2'' 180mm</t>
  </si>
  <si>
    <t>Bandeja Curva Horizontal tipo escalerilla 90</t>
  </si>
  <si>
    <t>CORDÓN DE RESPALDO</t>
  </si>
  <si>
    <t>Cable multipar para red DeviceNet. tipo ODVA Class 2 Thick, 75°,</t>
  </si>
  <si>
    <t>Caja de conexiones de 500x400x150 mm</t>
  </si>
  <si>
    <t>Curva vertical exterior tipo escalerilla 90°</t>
  </si>
  <si>
    <t>SIKA GROUT</t>
  </si>
  <si>
    <t>VARILLA ROSCADA HAS Ø1'' L=30cm</t>
  </si>
  <si>
    <t>cable para instrumentación tipo PLTC, ITC-OS, 105°C</t>
  </si>
  <si>
    <t>QPS S</t>
  </si>
  <si>
    <t>APU suma P</t>
  </si>
  <si>
    <t>Dif</t>
  </si>
  <si>
    <t>CRONOGRAMA REPOSICION SISTEMA DE FLOCULANTE (LB0) - Rev.2</t>
  </si>
  <si>
    <t>Fuente: CRONOGRAMA REPOSICION SISTEMA DE FLOCULANTE (LB0)_rev2.pdf</t>
  </si>
  <si>
    <t>#</t>
  </si>
  <si>
    <t>Nivel WBS</t>
  </si>
  <si>
    <t>Activity ID</t>
  </si>
  <si>
    <t>Actividad</t>
  </si>
  <si>
    <t>Duración (d)</t>
  </si>
  <si>
    <t>Inicio</t>
  </si>
  <si>
    <t>Fin</t>
  </si>
  <si>
    <t>Total</t>
  </si>
  <si>
    <t>REPOSICION DEL SISTEMA DE FLOCULANTE</t>
  </si>
  <si>
    <t xml:space="preserve">    TRABAJOS PRELIMINARES</t>
  </si>
  <si>
    <t>A1000</t>
  </si>
  <si>
    <t xml:space="preserve">            KOM</t>
  </si>
  <si>
    <t>A1010</t>
  </si>
  <si>
    <t xml:space="preserve">            GESTION DE RIESGOS</t>
  </si>
  <si>
    <t>A1020</t>
  </si>
  <si>
    <t xml:space="preserve">            PMAS</t>
  </si>
  <si>
    <t>A1030</t>
  </si>
  <si>
    <t xml:space="preserve">            FOTOCHECKS</t>
  </si>
  <si>
    <t>A1040</t>
  </si>
  <si>
    <t xml:space="preserve">            MOVILIZACION DE FACILIDADES, PERSONAL Y EQUIPOS E INDUCCION ESPECIFICA</t>
  </si>
  <si>
    <t xml:space="preserve">    TRABAJOS CIVILES</t>
  </si>
  <si>
    <t xml:space="preserve">        DESMONTAJES Y DEMOLICIONES</t>
  </si>
  <si>
    <t>A1050</t>
  </si>
  <si>
    <t xml:space="preserve">            DESMONTAJE DE TUBERIAS Y ACCESORIOS EXISTENTES</t>
  </si>
  <si>
    <t>A1060</t>
  </si>
  <si>
    <t xml:space="preserve">            DESMONTAJE DE BOMBAS EXISTENTES</t>
  </si>
  <si>
    <t>A1070</t>
  </si>
  <si>
    <t xml:space="preserve">            DESMONTAJE DE CONDUCTORES Y CABLES DE CONTROL</t>
  </si>
  <si>
    <t>A1080</t>
  </si>
  <si>
    <t xml:space="preserve">            DESMONTAJE DE INSTRUMENTOS Y VALVULAS DE CONTROL</t>
  </si>
  <si>
    <t>A1090</t>
  </si>
  <si>
    <t xml:space="preserve">            DEMOLICION DE BASES</t>
  </si>
  <si>
    <t>A1100</t>
  </si>
  <si>
    <t xml:space="preserve">            PICADO ESCARIFICADO Y LIMPIEZA SOBRE LOSA EXISTENTE</t>
  </si>
  <si>
    <t xml:space="preserve">        CONCRETO SIMPLE</t>
  </si>
  <si>
    <t>A1110</t>
  </si>
  <si>
    <t xml:space="preserve">            SOLADO DE CONCRETO F'C=100 KG/CM2</t>
  </si>
  <si>
    <t xml:space="preserve">        CONCRETO ARMADO</t>
  </si>
  <si>
    <t>A1120</t>
  </si>
  <si>
    <t xml:space="preserve">            ACERO DE REFUERZO</t>
  </si>
  <si>
    <t>A1130</t>
  </si>
  <si>
    <t xml:space="preserve">            ENCOFRADO</t>
  </si>
  <si>
    <t>A1140</t>
  </si>
  <si>
    <t xml:space="preserve">            CONCRETO F'C=25MPa</t>
  </si>
  <si>
    <t>A1150</t>
  </si>
  <si>
    <t xml:space="preserve">            SUMNISTRO E INSTALACION DE PERNOS DE ANCLAJE</t>
  </si>
  <si>
    <t>A1160</t>
  </si>
  <si>
    <t xml:space="preserve">            SOPORTERÍA PARA TUBERIAS Y TABLEROS ELECTRICOS</t>
  </si>
  <si>
    <t>A1170</t>
  </si>
  <si>
    <t xml:space="preserve">            MORTERO DE NIVELACION (GROUT)</t>
  </si>
  <si>
    <t>A1180</t>
  </si>
  <si>
    <t xml:space="preserve">            JUNTAS DE EXPANSION</t>
  </si>
  <si>
    <t xml:space="preserve">    MECANICA - TUBERIAS</t>
  </si>
  <si>
    <t xml:space="preserve">        MONTAJE DE BOMBAS DE DOSIFICACION DE FLOCULANTE</t>
  </si>
  <si>
    <t>A1190</t>
  </si>
  <si>
    <t xml:space="preserve">            Montaje e instalación de bomba 1760-PU-33101</t>
  </si>
  <si>
    <t>A1200</t>
  </si>
  <si>
    <t xml:space="preserve">            Montaje e instalación de bomba 1760-PU-33102</t>
  </si>
  <si>
    <t>A1210</t>
  </si>
  <si>
    <t xml:space="preserve">            Montaje e instalación de bomba 1760-PU-33103</t>
  </si>
  <si>
    <t>A1220</t>
  </si>
  <si>
    <t xml:space="preserve">            Montaje e instalación de bomba 1760-PU-33104</t>
  </si>
  <si>
    <t>A1230</t>
  </si>
  <si>
    <t xml:space="preserve">            Montaje e instalación de bomba 1760-PU-33105</t>
  </si>
  <si>
    <t xml:space="preserve">        MONTAJE DE BOMBAS PARA AGUA DE DILUCION</t>
  </si>
  <si>
    <t>A1240</t>
  </si>
  <si>
    <t xml:space="preserve">            Montaje e instalación de bomba 1760-PU-33001</t>
  </si>
  <si>
    <t>A1250</t>
  </si>
  <si>
    <t xml:space="preserve">            Montaje e instalación de bomba 1760-PU-33002</t>
  </si>
  <si>
    <t xml:space="preserve">        MONTAJE DE TUBERIAS Y ACCESORIOS - SISTEMA DE FLOCULANTE Y DILUCIÓN</t>
  </si>
  <si>
    <t>A1260</t>
  </si>
  <si>
    <t xml:space="preserve">            LINEA DE SUCCION DE 4", 3", 1 1/2" Y 1" ENTRE TK-15029, TK-15028 Y LAS BOMBAS DE FLOCULANTE Y BOMBAS DE AGUA</t>
  </si>
  <si>
    <t>A1270</t>
  </si>
  <si>
    <t xml:space="preserve">            LINEA DE IMPULSION DE 2", 1", 1 1/2" DESDE BOMBAS DE FLOCULANTE Y DE AGUA HASTA MIXER DE CLARIFICADOR (1,2,3)</t>
  </si>
  <si>
    <t>A1280</t>
  </si>
  <si>
    <t xml:space="preserve">            LINEA DE IMPULSION DESDE MIXER CLARIFICADOR (1,2,3) HASTA CLARIFICADORES 1,2 Y 3</t>
  </si>
  <si>
    <t>A1290</t>
  </si>
  <si>
    <t xml:space="preserve">            TIE IN</t>
  </si>
  <si>
    <t xml:space="preserve">    ELECTRICIDAD</t>
  </si>
  <si>
    <t xml:space="preserve">        PRUEBAS DE ESTADO PARA EQUIPOS ELECTRICOS Y CONDUCTORES</t>
  </si>
  <si>
    <t xml:space="preserve">            EQUIPOS ELECTRICOS</t>
  </si>
  <si>
    <t>A1300</t>
  </si>
  <si>
    <t xml:space="preserve">                PRUEBAS DE VARIADORES DE FRECUENCIA</t>
  </si>
  <si>
    <t>A1310</t>
  </si>
  <si>
    <t xml:space="preserve">                PRUEBAS DE REACTORES DE CARGA PARA VARIADOR</t>
  </si>
  <si>
    <t xml:space="preserve">            CONDUCTORES EN BAJA TENSION</t>
  </si>
  <si>
    <t>A1320</t>
  </si>
  <si>
    <t xml:space="preserve">                VERIFICACION DEL ESTADO DEL CABLE MULTICONDUCTOR</t>
  </si>
  <si>
    <t xml:space="preserve">            CONDUCTORES DE CONTROL</t>
  </si>
  <si>
    <t>A1330</t>
  </si>
  <si>
    <t xml:space="preserve">        MODIFICACION E INSTALACION DE EQUIPOS ELECTRICOS</t>
  </si>
  <si>
    <t>A1340</t>
  </si>
  <si>
    <t xml:space="preserve">            Montaje e instalación de cubículo arrancador NEMA size 2m 480 V, 25HP, 3F, 60 Hz.</t>
  </si>
  <si>
    <t>A1350</t>
  </si>
  <si>
    <t xml:space="preserve">            Suministro, montaje e instalacion de caja de conexiones de 500x400x150 mm, NEMA 4</t>
  </si>
  <si>
    <t>A1360</t>
  </si>
  <si>
    <t xml:space="preserve">            Suministro, montaje e instalacion de botonera de campo, NEMA 4</t>
  </si>
  <si>
    <t xml:space="preserve">        SISTEMA DE CANALIZACION</t>
  </si>
  <si>
    <t>A1370</t>
  </si>
  <si>
    <t xml:space="preserve">            INSTALACION DE RACK JUCTION BOX</t>
  </si>
  <si>
    <t>A1380</t>
  </si>
  <si>
    <t xml:space="preserve">            INSTALACION DE SOPORTERÍA ADOSADO A BANDEJA</t>
  </si>
  <si>
    <t>A1390</t>
  </si>
  <si>
    <t xml:space="preserve">            INSTALACION DE SOPORTERIA DET. 1, DET.2, DET.3</t>
  </si>
  <si>
    <t>A1400</t>
  </si>
  <si>
    <t xml:space="preserve">            INSTALACION DE BANDEJA METALICA TIPO ESCALERILLA</t>
  </si>
  <si>
    <t>A1410</t>
  </si>
  <si>
    <t xml:space="preserve">            INSTALACION DE TUBERIA Y ACCESORIOS DE 1 1/2"</t>
  </si>
  <si>
    <t>A1420</t>
  </si>
  <si>
    <t xml:space="preserve">            INSTALACION DE TUBERIA Y ACCESORIOS DE 1"</t>
  </si>
  <si>
    <t>A1430</t>
  </si>
  <si>
    <t xml:space="preserve">            INSTALACION DE TUBERIA Y ACCESORIOS DE 3/4"</t>
  </si>
  <si>
    <t xml:space="preserve">        CONDUCTORES (INCLUYE TENDIDO, CONEXIONADO, MARCADO Y MEGADO)</t>
  </si>
  <si>
    <t>A1440</t>
  </si>
  <si>
    <t xml:space="preserve">            Suministro, montaje e instalacion de Cable multiconducto 1x3c-4 AWG + (T)</t>
  </si>
  <si>
    <t>A1450</t>
  </si>
  <si>
    <t xml:space="preserve">            Suministro, montaje e instalacion de Cable multiconductor 1x3c-12 AWG + (T)</t>
  </si>
  <si>
    <t>A1460</t>
  </si>
  <si>
    <t xml:space="preserve">            Suministro, montaje e instalacion de Cable multiconductor 1x7c-14 AWG</t>
  </si>
  <si>
    <t xml:space="preserve">    INSTRUMENTACION</t>
  </si>
  <si>
    <t xml:space="preserve">        EVALUACION DE CONDUCTORES Y CANALIZACIONES EXISTENTES</t>
  </si>
  <si>
    <t>A1470</t>
  </si>
  <si>
    <t xml:space="preserve">            IDENTIFICACION, EVALUACION DE REUTILIZACION DE CABLES DE ALIMENTACION DE INSTRUMENTOS EN AREA DOSIFICACION</t>
  </si>
  <si>
    <t>A1480</t>
  </si>
  <si>
    <t xml:space="preserve">            Identificación y evaluación de reutilización de cables de señal analógica instrumentos y válvulas existentes en dosificación</t>
  </si>
  <si>
    <t>A1490</t>
  </si>
  <si>
    <t xml:space="preserve">            Inspección y verificación de bandejas y bancos de ductos existentes para determinar su reutilización</t>
  </si>
  <si>
    <t xml:space="preserve">        CONDUCTORES</t>
  </si>
  <si>
    <t>A1500</t>
  </si>
  <si>
    <t xml:space="preserve">            Suministro, montaje e instalación de cable para alimentación 3/C #14 AWG</t>
  </si>
  <si>
    <t>A1510</t>
  </si>
  <si>
    <t xml:space="preserve">            Suministro, montaje e instalación de cable para instrumentación tipo PLTC 1P #16 AWG+SHLD</t>
  </si>
  <si>
    <t>A1520</t>
  </si>
  <si>
    <t xml:space="preserve">            Suministro, montaje e instalación de cable multipar para red DeviceNet. tipo ODVA 2PR#15/#18 + SHLD</t>
  </si>
  <si>
    <t xml:space="preserve">        CANALIZACIONES</t>
  </si>
  <si>
    <t>A1530</t>
  </si>
  <si>
    <t xml:space="preserve">            Suministro, montaje e instalación de tubo de acero galvanizado (RGS) Ø 3/4"</t>
  </si>
  <si>
    <t>A1540</t>
  </si>
  <si>
    <t xml:space="preserve">            Suministro, montaje e instalación de tubería conduit flexible de acero recubierto C/PVC 3/4"</t>
  </si>
  <si>
    <t xml:space="preserve">        INSTRUMENTOS</t>
  </si>
  <si>
    <t>A1550</t>
  </si>
  <si>
    <t xml:space="preserve">            INSTALACION DE SOPORTERIA PARA EQUIPOS</t>
  </si>
  <si>
    <t>A1560</t>
  </si>
  <si>
    <t xml:space="preserve">            Suministro, montaje, instalación y contrastación de indicador de presión (manometro) Tags: PI-17633001@007.</t>
  </si>
  <si>
    <t>A1570</t>
  </si>
  <si>
    <t xml:space="preserve">            Sum, mont, inst y contrastación de sensor de flujo tipo electromagnético, conexión a proceso Ø1" Tag: FE-17633008</t>
  </si>
  <si>
    <t>A1580</t>
  </si>
  <si>
    <t xml:space="preserve">            Sum, mont, inst y contrastación de sensor flujo electromagnético, conexión Ø1-1/2" Tags: FE-176330010 y FE-17633012.</t>
  </si>
  <si>
    <t>A1590</t>
  </si>
  <si>
    <t xml:space="preserve">            Sum, mont, inst y contrastación de sensor flujo electromagnético, conexión Ø1" Tag: FE-17633009.</t>
  </si>
  <si>
    <t>A1600</t>
  </si>
  <si>
    <t xml:space="preserve">            Suministro, montaje, instalación y configuración de transmisor indicador de flujo tipo digital Tags: FIT-17633008@013</t>
  </si>
  <si>
    <t>A1610</t>
  </si>
  <si>
    <t xml:space="preserve">            Suministro, montaje, instalación y contrastación de sensor / transmisor de nivel Tag: LE/LT-17633014 y LE/LT-17633015</t>
  </si>
  <si>
    <t>A1620</t>
  </si>
  <si>
    <t xml:space="preserve">            Suministro, montaje, instalación y configuración de indicador de nivel digital Tag: LI-17633014 y LI-17633015</t>
  </si>
  <si>
    <t xml:space="preserve">        VALVULAS DE CONTROL</t>
  </si>
  <si>
    <t>A1630</t>
  </si>
  <si>
    <t xml:space="preserve">            Suministro, montaje, instalación y calibración de válvula de control de flujo, conexión Ø2" Tag: FCV/FY-17633009</t>
  </si>
  <si>
    <t>A1640</t>
  </si>
  <si>
    <t xml:space="preserve">            Sum, mont, inst y calibración de válvula de control de flujo, conexión 1-1/2", Tags: FCV/FY-17633011 y FCV/FY-17633013</t>
  </si>
  <si>
    <t xml:space="preserve">        PROGRAMACION DE PLC Y SCADA</t>
  </si>
  <si>
    <t>A1650</t>
  </si>
  <si>
    <t xml:space="preserve">            Reconfiguración y programación del PLC existente según nueva lógica de control</t>
  </si>
  <si>
    <t>A1660</t>
  </si>
  <si>
    <t xml:space="preserve">            Actualización y rediseño de interfaz SCADA</t>
  </si>
  <si>
    <t xml:space="preserve">    CIERRE</t>
  </si>
  <si>
    <t>A1670</t>
  </si>
  <si>
    <t xml:space="preserve">        CAMINATA DE CONSTRUCCION</t>
  </si>
  <si>
    <t>A1680</t>
  </si>
  <si>
    <t xml:space="preserve">        LEVANTAMIENTO DE OBSERVACIONES</t>
  </si>
  <si>
    <t>A1690</t>
  </si>
  <si>
    <t xml:space="preserve">        LIMPIEZA FINAL DE OBRA</t>
  </si>
  <si>
    <t>A1700</t>
  </si>
  <si>
    <t xml:space="preserve">        DESMOVILIZACION</t>
  </si>
  <si>
    <t>Nivel 0 - Total</t>
  </si>
  <si>
    <t>Nivel 1 - Proyecto</t>
  </si>
  <si>
    <t>Nivel 2 - Disciplina</t>
  </si>
  <si>
    <t>Nivel 3 - Sub-fase</t>
  </si>
  <si>
    <t>Corte (mié)</t>
  </si>
  <si>
    <t>Semana</t>
  </si>
  <si>
    <t>Día de corte:</t>
  </si>
  <si>
    <t>Miércoles</t>
  </si>
  <si>
    <t>Diagrama Gantt (semanal, corte miércoles)</t>
  </si>
  <si>
    <t>LEYENDA</t>
  </si>
  <si>
    <t>Resumen WBS - relleno sólido (formato condicional)</t>
  </si>
  <si>
    <t>Nivel 4 - Sub-fase</t>
  </si>
  <si>
    <t>Actividad (nivel 3)</t>
  </si>
  <si>
    <t>█</t>
  </si>
  <si>
    <t>Actividad - caracter de barra █</t>
  </si>
  <si>
    <t>Actividad (nivel 4)</t>
  </si>
  <si>
    <t>Sub-actividad (nivel 5)</t>
  </si>
  <si>
    <t>EsTituloWBS</t>
  </si>
  <si>
    <t>MAPEO CRONOGRAMA ↔ QPS</t>
  </si>
  <si>
    <t>Vincula cada actividad del cronograma con las partidas del QPS. El avance se pondera por HH (mano de obra).</t>
  </si>
  <si>
    <t>Editable: Activity ID, Código QPS y % Asignación. El resto son fórmulas.</t>
  </si>
  <si>
    <t>Actividad (Cronograma)</t>
  </si>
  <si>
    <t>Fila Cron.</t>
  </si>
  <si>
    <t>Código QPS</t>
  </si>
  <si>
    <t>Partida (QPS)</t>
  </si>
  <si>
    <t>Und.</t>
  </si>
  <si>
    <t>HH partida</t>
  </si>
  <si>
    <t>% Asign.</t>
  </si>
  <si>
    <t>HH asignadas</t>
  </si>
  <si>
    <t>% Avance QPS</t>
  </si>
  <si>
    <t>HH ganadas</t>
  </si>
  <si>
    <t>Confianza</t>
  </si>
  <si>
    <t>4.06.00</t>
  </si>
  <si>
    <t>Sin asignar</t>
  </si>
  <si>
    <t>Alta</t>
  </si>
  <si>
    <t>Media</t>
  </si>
  <si>
    <t>Revisar</t>
  </si>
  <si>
    <t>Cód. norm.</t>
  </si>
  <si>
    <t>% Avance</t>
  </si>
  <si>
    <t>CONTROLES DE INTEGRIDAD</t>
  </si>
  <si>
    <t>HH total QPS (mano de obra)</t>
  </si>
  <si>
    <t>HH asignadas en MAPEO</t>
  </si>
  <si>
    <t>Diferencia (debe ser 0)</t>
  </si>
  <si>
    <t>Vínculos con partida asignada</t>
  </si>
  <si>
    <t>Actividades sin partida</t>
  </si>
  <si>
    <t>Partidas sin actividad</t>
  </si>
  <si>
    <t>HH sin asignar a actividad</t>
  </si>
  <si>
    <t>% Avance global (por HH)</t>
  </si>
  <si>
    <t>Partidas QPS</t>
  </si>
  <si>
    <t>Fila fin rama</t>
  </si>
  <si>
    <t>Lista Activity ID</t>
  </si>
  <si>
    <t>Lista Cod QPS</t>
  </si>
  <si>
    <t>1.01.00</t>
  </si>
  <si>
    <t>2.01.00</t>
  </si>
  <si>
    <t>2.02.00</t>
  </si>
  <si>
    <t>2.03.00</t>
  </si>
  <si>
    <t>2.04.00</t>
  </si>
  <si>
    <t>3.01.00</t>
  </si>
  <si>
    <t>3.02.00</t>
  </si>
  <si>
    <t>3.03.00</t>
  </si>
  <si>
    <t>3.04.00</t>
  </si>
  <si>
    <t>3.05.00</t>
  </si>
  <si>
    <t>3.06.00</t>
  </si>
  <si>
    <t>3.07.00</t>
  </si>
  <si>
    <t>4.01.00</t>
  </si>
  <si>
    <t>4.02.00</t>
  </si>
  <si>
    <t>4.03.00</t>
  </si>
  <si>
    <t>4.04.00</t>
  </si>
  <si>
    <t>4.05.00</t>
  </si>
  <si>
    <t>5.01.00</t>
  </si>
  <si>
    <t>5.02.00</t>
  </si>
  <si>
    <t>5.03.00</t>
  </si>
  <si>
    <t>5.04.00</t>
  </si>
  <si>
    <t>5.05.00</t>
  </si>
  <si>
    <t>5.06.00</t>
  </si>
  <si>
    <t>Confirmado</t>
  </si>
  <si>
    <t>Clave única</t>
  </si>
  <si>
    <t>Ocurrencia</t>
  </si>
  <si>
    <t>Por diámetro</t>
  </si>
  <si>
    <t>CRONOGRAMA CON HH — REPOSICION SISTEMA DE FLOCULANTE (LB0) Rev.2</t>
  </si>
  <si>
    <t>HH de mano de obra por actividad (fuente: MAPEO ↔ QPS). Gantt valorizado en HH y curva S programada.</t>
  </si>
  <si>
    <t>HH totales</t>
  </si>
  <si>
    <t>HH/día</t>
  </si>
  <si>
    <t>Fin rama</t>
  </si>
  <si>
    <t>Gantt valorizado en HH (semanal, corte miércoles)</t>
  </si>
  <si>
    <t>HH por semana (programado)</t>
  </si>
  <si>
    <t>HH acumuladas</t>
  </si>
  <si>
    <t>% Avance acumulado (Curva S)</t>
  </si>
  <si>
    <t>% HH de la semana</t>
  </si>
  <si>
    <t>HH por semana</t>
  </si>
  <si>
    <t>% Acumulado</t>
  </si>
  <si>
    <t>Fila</t>
  </si>
  <si>
    <t>Rótulos suministro (auxiliar)</t>
  </si>
  <si>
    <t>Suministro MY</t>
  </si>
  <si>
    <t>Suministro Contratista</t>
  </si>
  <si>
    <t>Cód. partida (norm.)</t>
  </si>
  <si>
    <t>Rendimiento / DIA</t>
  </si>
  <si>
    <t>Unidad rendimiento</t>
  </si>
  <si>
    <t>Rendimiento /DIA</t>
  </si>
  <si>
    <t>Duración (días)</t>
  </si>
  <si>
    <t>4.02.01.02</t>
  </si>
  <si>
    <t>4.02.01.03</t>
  </si>
  <si>
    <t>4.02.01.04</t>
  </si>
  <si>
    <t>4.02.01.05</t>
  </si>
  <si>
    <t>4.02.01.06</t>
  </si>
  <si>
    <t>4.02.01.07</t>
  </si>
  <si>
    <t>4.02.01.08</t>
  </si>
  <si>
    <t>Especialidad</t>
  </si>
  <si>
    <t>Mapeo especialidad (auxiliar)</t>
  </si>
  <si>
    <t>Civil</t>
  </si>
  <si>
    <t>Mecanica</t>
  </si>
  <si>
    <t>Electrica</t>
  </si>
  <si>
    <t>En alcance</t>
  </si>
  <si>
    <t>Retirada del alcance</t>
  </si>
  <si>
    <t>Estado alcance</t>
  </si>
  <si>
    <t>Descripción completa</t>
  </si>
  <si>
    <t>Precio Unitario</t>
  </si>
  <si>
    <t>hh_T</t>
  </si>
  <si>
    <t>CRONOGRAMA — PARTIDAS EN ALCANCE (QPS)</t>
  </si>
  <si>
    <t>Excluye partidas marcadas "Retirada del alcance" en QPS!Q. Mantiene la estructura y títulos WBS del QPS.</t>
  </si>
  <si>
    <t>Descripción</t>
  </si>
  <si>
    <t>Unidad Básica</t>
  </si>
  <si>
    <t>Precio Unitario Ofertado</t>
  </si>
  <si>
    <t>Fila QPS</t>
  </si>
  <si>
    <t>Montaje de línea 3" AA1B - Suministro MY: tubería + accesorios 3" (válv. mariposa y check, bridas, codos, tees, empaques y empernado de uniones bridadas)</t>
  </si>
  <si>
    <t>15 partidas</t>
  </si>
  <si>
    <t>Montaje de línea 4" AA1B - Suministro MY: tubería + accesorios 4" (válv. mariposa, bridas, codos, tees, reducción 4"x3", empaques)</t>
  </si>
  <si>
    <t>9 partidas</t>
  </si>
  <si>
    <t>Suministro y montaje de línea ½" AA1B - Contratista: tubería + accesorios ½" (válv. bola, bridas SW, empaques, codos, tees, niples)</t>
  </si>
  <si>
    <t>7 partidas</t>
  </si>
  <si>
    <t>Suministro y montaje de línea 1" AA1B - Contratista: tubería + accesorios 1" (válv. check y bola, bridas SW, empaques, sockolets, codos, tees, swages, niples, válv. de alivio y seguridad)</t>
  </si>
  <si>
    <t>16 partidas</t>
  </si>
  <si>
    <t>Suministro y montaje de línea 1½" AA1B - Contratista: tubería + accesorios 1½" (válv. check y bola, bridas SW, empaques, sockolets, codos, tees, swages, niples)</t>
  </si>
  <si>
    <t>11 partidas</t>
  </si>
  <si>
    <t>Suministro y montaje de línea 2" AA1B - Contratista: tubería + accesorios 2" (válv. check y bola, bridas SW, empaques, sockolets, codos, tees, swages, niples)</t>
  </si>
  <si>
    <t>Grupo</t>
  </si>
  <si>
    <t>RETIRADO DE ALCANCE</t>
  </si>
  <si>
    <t>AGR-1</t>
  </si>
  <si>
    <t>AGR-2</t>
  </si>
  <si>
    <t>AGR-3</t>
  </si>
  <si>
    <t>AGR-4</t>
  </si>
  <si>
    <t>AGR-5</t>
  </si>
  <si>
    <t>AGR-6</t>
  </si>
  <si>
    <t>GEN-1</t>
  </si>
  <si>
    <t>HH</t>
  </si>
  <si>
    <t>wbs_id</t>
  </si>
  <si>
    <t>status_code</t>
  </si>
  <si>
    <t>REPOSICION DEL SISTEMA DE FLOCULANTES</t>
  </si>
  <si>
    <t>OBRAS CIVILES</t>
  </si>
  <si>
    <t>OBRAS MECÁNICAS</t>
  </si>
  <si>
    <t>OBRAS ELÉCTRICAS</t>
  </si>
  <si>
    <t>MODIFICACIÓN E INSTALACIÓN DE EQUIPOS ELECTRICOS</t>
  </si>
  <si>
    <t>Conductores de baja tensión</t>
  </si>
  <si>
    <t>INSTRUMENTACIÓN Y CONTROL</t>
  </si>
  <si>
    <t>CIERRE DE OBRA</t>
  </si>
  <si>
    <t>task_code</t>
  </si>
  <si>
    <t>task_name</t>
  </si>
  <si>
    <t>start_date</t>
  </si>
  <si>
    <t>end_date</t>
  </si>
  <si>
    <t>pred_details</t>
  </si>
  <si>
    <t>clndr_id</t>
  </si>
  <si>
    <t>target_work_qty</t>
  </si>
  <si>
    <t>delete_record_flag</t>
  </si>
  <si>
    <t>Activity Status</t>
  </si>
  <si>
    <t>WBS Code</t>
  </si>
  <si>
    <t>Activity Name</t>
  </si>
  <si>
    <t>(*)Start</t>
  </si>
  <si>
    <t>(*)Finish</t>
  </si>
  <si>
    <t>(*)Predecessor Details</t>
  </si>
  <si>
    <t>Calendar Name</t>
  </si>
  <si>
    <t>(*)Budgeted Labor Units(h)</t>
  </si>
  <si>
    <t>Delete This Row</t>
  </si>
  <si>
    <t>KOM</t>
  </si>
  <si>
    <t>A1000: FS</t>
  </si>
  <si>
    <t>GESTION DE RIESGOS</t>
  </si>
  <si>
    <t>PMAS</t>
  </si>
  <si>
    <t>CAMINATA DE CONSTRUCCION</t>
  </si>
  <si>
    <t>LEVANTAMIENTO DE OBSERVACIONES</t>
  </si>
  <si>
    <t>A1720</t>
  </si>
  <si>
    <t>A1740</t>
  </si>
  <si>
    <t>A1760</t>
  </si>
  <si>
    <t>A1780</t>
  </si>
  <si>
    <t>A1800</t>
  </si>
  <si>
    <t>A1820</t>
  </si>
  <si>
    <t>A1840</t>
  </si>
  <si>
    <t>A1860</t>
  </si>
  <si>
    <t>A1880</t>
  </si>
  <si>
    <t>A1900</t>
  </si>
  <si>
    <t>Start</t>
  </si>
  <si>
    <t>Finish</t>
  </si>
  <si>
    <t>Not Started</t>
  </si>
  <si>
    <t>FOTOCHECKS</t>
  </si>
  <si>
    <t>MOVILIZACION DE FACILIDADES, PERSONAL Y EQUIPOS E INDUCCION ESPECIFICA</t>
  </si>
  <si>
    <t>A1030: FS</t>
  </si>
  <si>
    <t>A2050: FS</t>
  </si>
  <si>
    <t>A2240: FS</t>
  </si>
  <si>
    <t>A2120: FS</t>
  </si>
  <si>
    <t>A2130: FS</t>
  </si>
  <si>
    <t>A2090: FS</t>
  </si>
  <si>
    <t>A2110: FS</t>
  </si>
  <si>
    <t>A2190: FS</t>
  </si>
  <si>
    <t>A2230: FS</t>
  </si>
  <si>
    <t>A2170: FS</t>
  </si>
  <si>
    <t>A2180: FS</t>
  </si>
  <si>
    <t>A2150: FS</t>
  </si>
  <si>
    <t>A2200: FS</t>
  </si>
  <si>
    <t>A2210: FS</t>
  </si>
  <si>
    <t>Pernos de anclaje embebido ASTM A36 Ø1/2" de 180 mm de los pedestales</t>
  </si>
  <si>
    <t>A2220: FS</t>
  </si>
  <si>
    <t>A2070: FS</t>
  </si>
  <si>
    <t>A2490: FS</t>
  </si>
  <si>
    <t>A2530: FS</t>
  </si>
  <si>
    <t>A2280: FS</t>
  </si>
  <si>
    <t>A2330: FS</t>
  </si>
  <si>
    <t>Montaje e instalación de bomba 1760-PU-33101 - Suministro MY</t>
  </si>
  <si>
    <t>Montaje e instalación de bomba 1760-PU-33102 - Suministro MY</t>
  </si>
  <si>
    <t>A2350: FS</t>
  </si>
  <si>
    <t>Montaje e instalación de bomba 1760-PU-33103 - Suministro MY</t>
  </si>
  <si>
    <t>A2360: FS</t>
  </si>
  <si>
    <t>Montaje e instalación de bomba 1760-PU-33104 - Suministro MY</t>
  </si>
  <si>
    <t>A2370: FS</t>
  </si>
  <si>
    <t>Montaje e instalación de bomba 1760-PU-33105 - Suministro MY</t>
  </si>
  <si>
    <t>A2380: FS</t>
  </si>
  <si>
    <t>Montaje e instalación de bomba 1760-PU-33001 - Suministro MY</t>
  </si>
  <si>
    <t>A2390: FS</t>
  </si>
  <si>
    <t>Montaje e instalación de bomba 1760-PU-33002 - Suministro MY</t>
  </si>
  <si>
    <t>A2410: FS</t>
  </si>
  <si>
    <t>A2030: FS</t>
  </si>
  <si>
    <t>A2450: FS</t>
  </si>
  <si>
    <t>A2470: FS</t>
  </si>
  <si>
    <t>SUMINISTRO Y MONTAJE DE FLG SO 150# RF STL A105 - 4" - AA1B</t>
  </si>
  <si>
    <t>A2520: FS</t>
  </si>
  <si>
    <t>Montaje e instalación de cubículo arrancador NEMA size 2m 480 V, 25HP, 3F, 60 Hz. - Size 2</t>
  </si>
  <si>
    <t>Suministro, montaje e instalacion de caja de conexiones de 500x400x150 mm, NEMA 4, 100A, 3F, ANSI 61, uso exterior Incluye: 
- Kit de barras de cobre de 100 A.
- Bornes de repartición aislante.
- Protección contra contactos directos - 500x400x150 mm</t>
  </si>
  <si>
    <t>A2560: FS</t>
  </si>
  <si>
    <t>A2570: FS</t>
  </si>
  <si>
    <t>Suministro, montaje e instalacion de Cable multiconductor tipo XHHW-2, 600V, 90°C, conductor de cobre electrolítico recocido, clase B, aislamiento de polietileno reticulado (XLPE), cubierta externa de PVC. - 1x3c-4 AWG + (T)</t>
  </si>
  <si>
    <t>A2580: FS</t>
  </si>
  <si>
    <t>Suministro, montaje e instalacion de Cable multiconductor tipo XHHW-2, 600V, 90°C, conductor de cobre electrolítico recocido, clase B, aislamiento de polietileno reticulado (XLPE), cubierta externa de PVC. - 1x3c-12 AWG + (T) - (nota 1)</t>
  </si>
  <si>
    <t>A2610: FS</t>
  </si>
  <si>
    <t>Suministro, montaje e instalacion de Cable multiconductor tipo XHHW-2, 600V, 90°C, conductor de cobre electrolítico recocido, clase B, aislamiento de polietileno reticulado (XLPE), cubierta externa de PVC. - 1x7c-14 AWG</t>
  </si>
  <si>
    <t>Suministro, montaje e instalacion de Cable multiconductor tipo XHHW-2, 600V, 90°C, conductor de cobre electrolítico recocido, clase B, aislamiento de polietileno reticulado (XLPE), cubierta externa de PVC. - 1x7c-14 AWG - (nota 1)</t>
  </si>
  <si>
    <t>A2640: FS</t>
  </si>
  <si>
    <t>A2690: FS</t>
  </si>
  <si>
    <t>A2710: FS</t>
  </si>
  <si>
    <t>A2720: FS</t>
  </si>
  <si>
    <t>A2730: FS</t>
  </si>
  <si>
    <t>Suministro, montaje, instalación y contrastación de indicador de presión (manometro) de tipo bourdon con sello de diafragma, tamaño de conexión a proceso de Ø 1/2" NPT Macho. Incluye accesorios de montaje y placa de intentificación. Tags: PI-17633001@007.</t>
  </si>
  <si>
    <t>A2460: FS</t>
  </si>
  <si>
    <t>Suministro, montaje, instalación y contrastación de sensor de flujo tipo electromagnético, conexión a proceso Ø1" brida CIase #150, cuerpo de acero al carbono, revestimiento interno de Tefzel / ETFE y electrodos de 316 SS. Incluye accesorios de montaje y placa de intentificación. Tag: FE-17633008.</t>
  </si>
  <si>
    <t>A2760: FS</t>
  </si>
  <si>
    <t>Suministro, montaje, instalación y contrastación de sensor de flujo tipo electromagnético, conexión a proceso Ø1/2" brida CIase #150, cuerpo de acero al carbono, revestimiento interno de Tefzel / ETFE y electrodos de 316 SS. Incluye accesorios de montaje y placa de intentificación. Tags: FE-176330010 y FE-17633012.</t>
  </si>
  <si>
    <t>A2770: FS</t>
  </si>
  <si>
    <t>Suministro, montaje, instalación y contrastación de sensor de flujo tipo electromagnético, conexión a proceso Ø1-1/2" brida CIase #150, cuerpo de acero inoxidable, revestimiento interno de Teflon / PTFE y electrodos de Hastelloy. Incluye accesorios de montaje y placa de intentificación. Tag: FE-17633009.</t>
  </si>
  <si>
    <t>A2780: FS</t>
  </si>
  <si>
    <t>Suministro, montaje, instalación y contrastación de sensor de flujo tipo electromagnético, conexión a proceso Ø1" brida CIase #150, cuerpo de acero inoxidable, revestimiento interno de Teflon / PTFE y electrodos de Hastelloy. Incluye accesorios de montaje y placa de intentificación. Tags: FE-176330011 y FE-17633013.</t>
  </si>
  <si>
    <t>A2790: FS</t>
  </si>
  <si>
    <t>Suministro, montaje, instalación y configuración de transmisor indicador de flujo tipo digital y programable, remoto a sensor, display con teclado, 4-20mA+HART. Incluye accesorios de montaje y placa de intentificación. Tags: FIT-17633008@013</t>
  </si>
  <si>
    <t>A2800: FS</t>
  </si>
  <si>
    <t>Suministro, montaje, instalación y contrastación de sensor / transmisor de nivel tipo radar no contacto, antena encapsulada de PVDF, conexión a proceso Ø 1 - 1/2", 4-20mA+HART. Incluye accesorios de montaje y placa de intentificación. Tag: LE/LT-17633014 y LE/LT-17633015</t>
  </si>
  <si>
    <t>A2810: FS</t>
  </si>
  <si>
    <t>Suministro, montaje, instalación y configuración de indicador de nivel digital y programable, remoto a sensor, display con teclado, alimentado desde transmisor. Incluye accesorios de montaje y placa de intentificación. Tag: LI-17633014 y LI-17633015</t>
  </si>
  <si>
    <t>A2820: FS</t>
  </si>
  <si>
    <t>A2840: FS</t>
  </si>
  <si>
    <t>A2850: FS</t>
  </si>
  <si>
    <t>A2860: FS</t>
  </si>
  <si>
    <t>A2870: FS</t>
  </si>
  <si>
    <t>A2880: FS</t>
  </si>
  <si>
    <t>Suministro, montaje, instalación y calibración de válvula de control de flujo, tipo globo con actuador neumático y posicionador inteligente, conexión a proceso Ø2" brida CIase #150, cuerpo de acero al carbono, 4-20mA+HART. Incluye set de aire, accesorios de montaje y placa de intentificación. Tag: FCV/FY-17633009 - Ø 2"</t>
  </si>
  <si>
    <t>A2830: FS</t>
  </si>
  <si>
    <t>Suministro, montaje, instalación y calibración de válvula de control de flujo, tipo globo con actuador neumático y posicionador inteligente, conexión a proceso 1-1/2" brida CIase #150, cuerpo de acero al carbono, 4-20mA+HART. Incluye set de aire, accesorios de montaje y placa de intentificación. Tags: FCV/FY-17633011 y FCV/FY-17633013 - Ø 1-1/2"</t>
  </si>
  <si>
    <t>A2910: FS</t>
  </si>
  <si>
    <t>A2920: FS</t>
  </si>
  <si>
    <t>A2930: FS</t>
  </si>
  <si>
    <t>Suministro, montaje e instalación de cable para alimentación tipo TC-XHHW-2, 600V, 90°C, conductores de cobre electrolítico recocido, clase B, aislamiento de polietileno reticulado (XLPE), cubierta externa de PVC. (NOTA 2) - 3/C #14 AWG - (NOTA 5)</t>
  </si>
  <si>
    <t>A3050: FS</t>
  </si>
  <si>
    <t>Suministro, montaje e instalación de cable para instrumentación tipo PLTC, ITC-OS, 105°C, conductores de cobre electrolítico recocido, clase B, aislamiento de PVC, pantalla de cinta aluminizada con Cable para drenaje, cubierta externa de PVC. - 1P #16 AWG+SHLD</t>
  </si>
  <si>
    <t>A3010: FS</t>
  </si>
  <si>
    <t>Suministro, montaje e instalación de cable para instrumentación tipo PLTC, ITC-OS, 105°C, conductores de cobre electrolítico recocido, clase B, aislamiento de PVC, pantalla de cinta aluminizada con Cable para drenaje, cubierta externa de PVC. (NOTA 3) - 1P #16 AWG+SHLD - (NOTA 5)</t>
  </si>
  <si>
    <t>A2960: FS</t>
  </si>
  <si>
    <t>Suministro, montaje e instalación de cable de cable multipar para red DeviceNet. tipo ODVA Class 2 Thick, 75°, dos pares trenzados, conductores de cobre estañado clase B, cable de drenaje de cobre estañado, aislamiento de PVC , blindaje por par de lamina metálica, blindaje exterior de malla de cobre estañado, cubierta externa de PVC, color gris, certificación CMG PLTC-ER. - 2PR#15/#18 + SHLD</t>
  </si>
  <si>
    <t>A2990: FS</t>
  </si>
  <si>
    <t>A3000: FS</t>
  </si>
  <si>
    <t>Suministro, montaje e instalación de tubo de acero galvanizado (RGS), con revestimiento de PVC, longitud 3m (10ft) - Ø 3/4"</t>
  </si>
  <si>
    <t>A2740: FS</t>
  </si>
  <si>
    <t>Suministro, montaje e instalación de tubería conduit flexible de acero recubierto C/PVC - Ø 3/4"</t>
  </si>
  <si>
    <t>A3030: FS</t>
  </si>
  <si>
    <t>A3040: FS</t>
  </si>
  <si>
    <t>A3070: FS</t>
  </si>
  <si>
    <t>A1670: FS</t>
  </si>
  <si>
    <t>LIMPIEZA FINAL DE OBRA</t>
  </si>
  <si>
    <t>A1680: FS</t>
  </si>
  <si>
    <t>DESMOVILIZACION</t>
  </si>
  <si>
    <t>A1690: FS</t>
  </si>
  <si>
    <t>FC-2.1.1.1</t>
  </si>
  <si>
    <t>FC-2.1.1.2</t>
  </si>
  <si>
    <t>FC-2.1.1.3</t>
  </si>
  <si>
    <t>FC-2.1.1.4</t>
  </si>
  <si>
    <t>FC-2.1.1.5</t>
  </si>
  <si>
    <t>FC-2.2.2.1</t>
  </si>
  <si>
    <t>FC-2.2.2.2</t>
  </si>
  <si>
    <t>FC-2.2.2.3</t>
  </si>
  <si>
    <t>FC-2.2.2.4</t>
  </si>
  <si>
    <t>FC-2.2.2.5</t>
  </si>
  <si>
    <t>FC-2.2.2.6</t>
  </si>
  <si>
    <t>FC-2.2.2.7</t>
  </si>
  <si>
    <t>FC-2.3.3.1</t>
  </si>
  <si>
    <t>FC-2.3.3.2.3.2.1</t>
  </si>
  <si>
    <t>FC-2.4.4.1</t>
  </si>
  <si>
    <t>FC-2.4.4.2</t>
  </si>
  <si>
    <t>FC-2.4.4.3</t>
  </si>
  <si>
    <t>FC-2.4.4.4</t>
  </si>
  <si>
    <t>FC-2.4.4.5</t>
  </si>
  <si>
    <t>FC-2.4.4.6</t>
  </si>
  <si>
    <t>FC-2.4.4.7</t>
  </si>
  <si>
    <t>FC-2.5</t>
  </si>
  <si>
    <t>TRAZO Y REPLANTEO (PRELIMINAR Y DURANTE LA OBRA)</t>
  </si>
  <si>
    <t>REPLANTEO DE ÁREA DEL TRABAJO</t>
  </si>
  <si>
    <t>Item</t>
  </si>
  <si>
    <t>Original Duration</t>
  </si>
  <si>
    <t>Budgeted Labor Units</t>
  </si>
  <si>
    <t xml:space="preserve">    CIERRE DE OBRA</t>
  </si>
  <si>
    <t xml:space="preserve">      </t>
  </si>
  <si>
    <t>No tiene Precio</t>
  </si>
  <si>
    <t>COLINAS DEL ALBA</t>
  </si>
  <si>
    <t>A2230: FS,A2310: FS</t>
  </si>
  <si>
    <t>A2620: FS,A3080: FS</t>
  </si>
  <si>
    <t>A1710</t>
  </si>
  <si>
    <t>A1730</t>
  </si>
  <si>
    <t>A1750</t>
  </si>
  <si>
    <t>A1770</t>
  </si>
  <si>
    <t>A1790</t>
  </si>
  <si>
    <t>A1810</t>
  </si>
  <si>
    <t>A1830</t>
  </si>
  <si>
    <t>A2940: FS,A3010: FS, A2980: FS,A2970: FS</t>
  </si>
  <si>
    <t>A1850</t>
  </si>
  <si>
    <t>A1870</t>
  </si>
  <si>
    <t>A2440: FS,A3100: FS</t>
  </si>
  <si>
    <t>A1890</t>
  </si>
  <si>
    <t xml:space="preserve">  REPOSICION DEL SISTEMA DE FLOCULANTES</t>
  </si>
  <si>
    <t xml:space="preserve">    OBRAS CIVILES</t>
  </si>
  <si>
    <t xml:space="preserve">      TRABAJOS PRELIMINARES</t>
  </si>
  <si>
    <t xml:space="preserve">        </t>
  </si>
  <si>
    <t xml:space="preserve">      DEMOLICIÓN</t>
  </si>
  <si>
    <t xml:space="preserve">      CONCRETO SIMPLE</t>
  </si>
  <si>
    <t xml:space="preserve">      CONCRETO ARMADO</t>
  </si>
  <si>
    <t xml:space="preserve">      OTROS</t>
  </si>
  <si>
    <t xml:space="preserve">    OBRAS MECÁNICAS</t>
  </si>
  <si>
    <t xml:space="preserve">      GENERALES</t>
  </si>
  <si>
    <t xml:space="preserve">      Acero de Refuerzo (ASTM A-615 G 60, fy = 420 MPa)</t>
  </si>
  <si>
    <t xml:space="preserve">      DESMONTAJE DE TUBERÍAS Y ACCESORIOS EXISTENTES</t>
  </si>
  <si>
    <t xml:space="preserve">      MONTAJE E INSTALACIÓN DE BOMBAS DE DOSIFICACIÓN DE FLOCULANTE</t>
  </si>
  <si>
    <t xml:space="preserve">      MONTAJE E INSTALACIÓN DE BOMBAS PARA AGUA DE DILUCIÓN</t>
  </si>
  <si>
    <t xml:space="preserve">      MONTAJE DE TUBERÍAS Y ACCESORIOS - SISTEMA DE FLOCULANTE Y DILUCIÓN</t>
  </si>
  <si>
    <t xml:space="preserve">      TIE-IN MECÁNICO - TANQUES DE ALMACENAMIENTO DE FLOCULANTE</t>
  </si>
  <si>
    <t xml:space="preserve">    OBRAS ELÉCTRICAS</t>
  </si>
  <si>
    <t xml:space="preserve">      MODIFICACIÓN E INSTALACIÓN DE EQUIPOS ELECTRICOS</t>
  </si>
  <si>
    <t xml:space="preserve">      CONDUCTORES ( INCLUYE TENDIDO, CONEXIONADO, MARCADO Y MEGADO)</t>
  </si>
  <si>
    <t xml:space="preserve">        Conductores de baja tensión</t>
  </si>
  <si>
    <t xml:space="preserve">          </t>
  </si>
  <si>
    <t xml:space="preserve">    INSTRUMENTACIÓN Y CONTROL</t>
  </si>
  <si>
    <t xml:space="preserve">      DESMONTAJE DE INSTRUMENTOS Y VÁLVULAS DE CONTROL</t>
  </si>
  <si>
    <t xml:space="preserve">      EVALUACIÓN DE CONDUCTORES Y CANALIZACIONES EXISTENTES</t>
  </si>
  <si>
    <t xml:space="preserve">      INSTRUMENTOS</t>
  </si>
  <si>
    <t xml:space="preserve">      VÁLVULAS DE CONTROL</t>
  </si>
  <si>
    <t xml:space="preserve">      CONDUCTORES</t>
  </si>
  <si>
    <t xml:space="preserve">      CANALIZACIONES</t>
  </si>
  <si>
    <t xml:space="preserve">      PROGRAMACIÓN DE PLC Y SCADA</t>
  </si>
  <si>
    <t>Varilla roscada Ø1" L=30cm tipo HAS con contratuerca y arandela; anclaje químico HIT-HY 200 o equivalente</t>
  </si>
  <si>
    <t>Caja de conexiones 500x400x150 mm, NEMA 4, 100A, 3F; incluye barras de cobre 100A, bornes y protección contra contactos</t>
  </si>
  <si>
    <t>Botonera de campo NEMA 4 con parada de emergencia tipo hongo, piloto LED y JOG; TAGs 1760-PU-33001/02-N y 33101@33105-N</t>
  </si>
  <si>
    <t>Cable multiconductor XHHW-2 600V 90°C, Cu clase B, aislamiento XLPE, cubierta PVC - 1x3c-4 AWG + (T)</t>
  </si>
  <si>
    <t>Cable multiconductor XHHW-2 600V 90°C, Cu clase B, aislamiento XLPE, cubierta PVC - 1x3c-12 AWG + (T) (nota 1)</t>
  </si>
  <si>
    <t>Cable multiconductor XHHW-2 600V 90°C, Cu clase B, aislamiento XLPE, cubierta PVC - 1x7c-14 AWG</t>
  </si>
  <si>
    <t>Cable multiconductor XHHW-2 600V 90°C, Cu clase B, aislamiento XLPE, cubierta PVC - 1x7c-14 AWG (nota 1)</t>
  </si>
  <si>
    <t>Identificación y desmontaje de instrumentos y válvulas existentes en dosificación de floculante (FE/FIT, LE/LIT y FCV)</t>
  </si>
  <si>
    <t>Evaluación de reutilización de cables de señal analógica existentes; continuidad, resistencia y timbrado (NOTA 3)</t>
  </si>
  <si>
    <t>Manómetro tipo bourdon con sello de diafragma, conexión Ø1/2" NPT macho; incluye montaje y placa. Tags PI-17633001@007</t>
  </si>
  <si>
    <t>Sensor de flujo electromagnético Ø1" #150, CS, Tefzel/ETFE, electrodos 316 SS. Tag FE-17633008</t>
  </si>
  <si>
    <t>Sensor de flujo electromagnético Ø1/2" #150, CS, Tefzel/ETFE, electrodos 316 SS. Tags FE-176330010 y FE-17633012</t>
  </si>
  <si>
    <t>Sensor de flujo electromagnético Ø1-1/2" #150, SS, Teflon/PTFE, electrodos Hastelloy. Tag FE-17633009</t>
  </si>
  <si>
    <t>Sensor de flujo electromagnético Ø1" #150, SS, Teflon/PTFE, electrodos Hastelloy. Tags FE-176330011 y FE-17633013</t>
  </si>
  <si>
    <t>Transmisor indicador de flujo digital programable, remoto a sensor, display, 4-20mA+HART. Tags FIT-17633008@013</t>
  </si>
  <si>
    <t>Sensor/transmisor de nivel radar no contacto, antena PVDF, Ø1-1/2", 4-20mA+HART. Tags LE/LT-17633014 y LE/LT-17633015</t>
  </si>
  <si>
    <t>Indicador de nivel digital programable, remoto a sensor, display con teclado. Tags LI-17633014 y LI-17633015</t>
  </si>
  <si>
    <t>Detalle constructivo para montaje de sensor de flujo magnético. Estándar MY 0000-7-00001</t>
  </si>
  <si>
    <t>Detalle constructivo para pedestal de soporte de tres transmisores. Estándar MY 0000-7-00025</t>
  </si>
  <si>
    <t>Detalle constructivo para montaje de transmisor indicador de flujo. Estándar MY 0000-7-00028</t>
  </si>
  <si>
    <t>Detalle constructivo para sensor/transmisor de nivel tipo radar. Estándar MY 0000-7-00007</t>
  </si>
  <si>
    <t>Detalle constructivo para pedestal de indicador de nivel. Estándar MY 0000-7-00024</t>
  </si>
  <si>
    <t>Válvula de control tipo globo, actuador neumático y posicionador, Ø1-1/2" #150, CS, HART. Tags FCV/FY-17633011 y 013</t>
  </si>
  <si>
    <t>Detalle constructivo para montaje de válvulas de control. Estándar MY 0000-7-00016</t>
  </si>
  <si>
    <t>Cable de alimentación TC-XHHW-2 600V 90°C, Cu clase B, XLPE/PVC - 3/C #14 AWG (NOTAS 2 y 5)</t>
  </si>
  <si>
    <t>Cable de instrumentación PLTC/ITC-OS 105°C, pantalla aluminizada con drenaje, PVC - 1P #16 AWG+SHLD</t>
  </si>
  <si>
    <t>Cable de instrumentación PLTC/ITC-OS 105°C, pantalla aluminizada con drenaje - 1P #16 AWG+SHLD (NOTAS 3 y 5)</t>
  </si>
  <si>
    <t>Cable multipar para red DeviceNet ODVA Class 2 Thick, 2PR #15/#18 + SHLD, blindado, PVC gris, certificación CMG PLTC-ER</t>
  </si>
  <si>
    <t>Accesorios para conductores: empalmes, conectores, terminales, multiconectores, tapones, sellos y etiquetas</t>
  </si>
  <si>
    <t>Tarjetas de comunicación DeviceNet compatibles con VFDs existentes de bombas de dosificación de floculante</t>
  </si>
  <si>
    <t>Tubo de acero galvanizado RGS con revestimiento PVC, longitud 3 m (10 ft) - Ø 3/4"</t>
  </si>
  <si>
    <t>Accesorios para conduits RGS (cajas condulet, uniones, bushings, abrazaderas, soportería), certificación UL</t>
  </si>
  <si>
    <t>Reprogramación del PLC: nueva lógica de control, alarmas, secuencias de fallo, red DeviceNet y verificación de señales</t>
  </si>
  <si>
    <t>Actualización de interfaz SCADA: alarmas, fallos y arranque/parada de arrancadores y VFDs; incluye pruebas</t>
  </si>
  <si>
    <t>Budgeted Total Cost</t>
  </si>
  <si>
    <t>Montaje de línea 3" AA1B - Suministro MY: tubería + accesorios 3" (válv. mariposa y check, bridas, codos, tees, empaques</t>
  </si>
  <si>
    <t>Montaje de línea 4" AA1B - Suministro MY: tubería + accesorios 4" (válv. mariposa, bridas, codos, tees, reducción 4"x3",</t>
  </si>
  <si>
    <t>Suministro y montaje de línea ½" AA1B - Contratista: tubería + accesorios ½" (válv. bola, bridas SW, empaques, codos, te</t>
  </si>
  <si>
    <t>Suministro y montaje de línea 1" AA1B - Contratista: tubería + accesorios 1" (válv. check y bola, bridas SW, empaques, s</t>
  </si>
  <si>
    <t>Suministro y montaje de línea 1½" AA1B - Contratista: tubería + accesorios 1½" (válv. check y bola, bridas SW, empaques,</t>
  </si>
  <si>
    <t>Suministro y montaje de línea 2" AA1B - Contratista: tubería + accesorios 2" (válv. check y bola, bridas SW, empaques, s</t>
  </si>
  <si>
    <t>Evaluación de reutilización de cables de alimentación existentes; pruebas de continuidad, resistencia y timbrado (NOTA 2</t>
  </si>
  <si>
    <t>Válvula de control de flujo tipo globo, actuador neumático y posicionador, Ø2" #150, CS, 4-20mA+HART. Tag FCV/FY-1763300</t>
  </si>
  <si>
    <t>Corte (jue)</t>
  </si>
  <si>
    <t>CRONOGRAMA CON HH — REPOSICION SISTEMA DE FLOCULANTE Rev.2 — CORTE JUEVES</t>
  </si>
  <si>
    <t>Und</t>
  </si>
  <si>
    <t>Metrado</t>
  </si>
  <si>
    <t>PERSONAL POR PUESTO — HH POR SEMANA (todas las actividades)</t>
  </si>
  <si>
    <t>TOTAL HH</t>
  </si>
  <si>
    <t>MATERIALES — CANTIDAD POR SEMANA (unidad según APU)</t>
  </si>
  <si>
    <t>EQUIPOS / SUBCONTRATOS — CANTIDAD POR SEMANA (unidad según APU)</t>
  </si>
  <si>
    <t>HISTOGRAMA DE PERSONAL POR CUADRILLA — PERSONAS POR SEMANA (plan nivelado)</t>
  </si>
  <si>
    <t>Días por semana:</t>
  </si>
  <si>
    <t>TOTAL PERSONAS (plan)</t>
  </si>
  <si>
    <t>HISTOGRAMA DE EQUIPOS — UNIDADES POR SEMANA</t>
  </si>
  <si>
    <t>TOTAL EQUIPOS (unidades)</t>
  </si>
  <si>
    <t>MECÁNICO</t>
  </si>
  <si>
    <t>ELÉCTRICO</t>
  </si>
  <si>
    <t>CAPATAZ — HH/semana</t>
  </si>
  <si>
    <t>AYUDANTE — HH/semana</t>
  </si>
  <si>
    <t>OPERARIO — HH/semana</t>
  </si>
  <si>
    <t>OFICIAL — HH/semana</t>
  </si>
  <si>
    <t>SOLDADOR — HH/semana</t>
  </si>
  <si>
    <t>CAPATAZ ELECTRICISTA — HH/semana</t>
  </si>
  <si>
    <t>OPERARIO ELECTRICISTA — HH/semana</t>
  </si>
  <si>
    <t>Subtotal personas — CIVIL</t>
  </si>
  <si>
    <t>Subtotal personas — MECÁNICO</t>
  </si>
  <si>
    <t>Subtotal personas — ELÉCTRICO</t>
  </si>
  <si>
    <t>Especialidad →</t>
  </si>
  <si>
    <t>Duración (d) / Especialidad</t>
  </si>
  <si>
    <t>HH por persona/semana:</t>
  </si>
  <si>
    <t>Personas teóricas  (nivelado)</t>
  </si>
  <si>
    <t>Control hm acum.: capacidad − requerido (solo equipos hm)</t>
  </si>
  <si>
    <t>LOOKAHEAD</t>
  </si>
  <si>
    <t xml:space="preserve">LOOKAHEAD-SEMANA </t>
  </si>
  <si>
    <t>DOCUMENTO:</t>
  </si>
  <si>
    <t>PANEL CONTROL</t>
  </si>
  <si>
    <t>Del</t>
  </si>
  <si>
    <t>Al</t>
  </si>
  <si>
    <t>N° CONTRATO:</t>
  </si>
  <si>
    <t>NOMBRE DEL DOCUMENTO:</t>
  </si>
  <si>
    <t>CÓDIGO DE REPORTE:</t>
  </si>
  <si>
    <t>Rev 00</t>
  </si>
  <si>
    <t>NOMBRE DE PROYECTO :</t>
  </si>
  <si>
    <t>CONTRATISTA:</t>
  </si>
  <si>
    <t>CONSORCIO CPQ COLUMBITO</t>
  </si>
  <si>
    <t xml:space="preserve"> </t>
  </si>
  <si>
    <t>DIA DE CORTE :</t>
  </si>
  <si>
    <t>VIERNES</t>
  </si>
  <si>
    <t>INICIO DE SEMANA :</t>
  </si>
  <si>
    <t>SEMANA DE ANÁLISIS :</t>
  </si>
  <si>
    <t>del</t>
  </si>
  <si>
    <t>al</t>
  </si>
  <si>
    <t>FECHA DE REPORTE :</t>
  </si>
  <si>
    <t xml:space="preserve">Emitido para su revisión </t>
  </si>
  <si>
    <t>FIN 20/03/2026</t>
  </si>
  <si>
    <t>FECHA</t>
  </si>
  <si>
    <t>EMITIDO PARA</t>
  </si>
  <si>
    <t>Gerente de Proyecto</t>
  </si>
  <si>
    <t>CONSTRUCTION PROGRESS :</t>
  </si>
  <si>
    <t>SEMANAL</t>
  </si>
  <si>
    <t>ACUMULADO</t>
  </si>
  <si>
    <t>Planned</t>
  </si>
  <si>
    <t>Actual</t>
  </si>
  <si>
    <t>ReProg</t>
  </si>
  <si>
    <t>SPI (Semanal</t>
  </si>
  <si>
    <t>SPI (Total)</t>
  </si>
  <si>
    <t>Estatus RFI's</t>
  </si>
  <si>
    <t xml:space="preserve">Enviados </t>
  </si>
  <si>
    <t>Pendiente p/MY</t>
  </si>
  <si>
    <t>No completado</t>
  </si>
  <si>
    <t>Respondidos por MY</t>
  </si>
  <si>
    <t>Cancelado</t>
  </si>
  <si>
    <t>Cerrado</t>
  </si>
  <si>
    <t>Estatus FCR's</t>
  </si>
  <si>
    <t>Estatus Protocolos QA/QC</t>
  </si>
  <si>
    <t>Presentados</t>
  </si>
  <si>
    <t>Aprobados Por MY</t>
  </si>
  <si>
    <t>Observado p/MY</t>
  </si>
  <si>
    <t>COSTOS USD:</t>
  </si>
  <si>
    <t>SEMANA</t>
  </si>
  <si>
    <t>Contrato Original</t>
  </si>
  <si>
    <t>CPI (Semanal)</t>
  </si>
  <si>
    <t>CPI (Total)</t>
  </si>
  <si>
    <t>CUMPLIMIENTOS Y OBSERVACIONES</t>
  </si>
  <si>
    <t>PROBLEMAS/RESTRICCIONES</t>
  </si>
  <si>
    <t>RIESGOS / OPORTUNIDADES</t>
  </si>
  <si>
    <t>PLAN DE MITIGACIÓN</t>
  </si>
  <si>
    <t>ESTADÍSTICAS DE RESPONSABILIDAD SOCIAL</t>
  </si>
  <si>
    <t xml:space="preserve">CONTRATO: </t>
  </si>
  <si>
    <r>
      <t xml:space="preserve">CONTRATISTA: </t>
    </r>
    <r>
      <rPr>
        <sz val="10"/>
        <rFont val="Arial"/>
        <family val="2"/>
      </rPr>
      <t xml:space="preserve"> </t>
    </r>
  </si>
  <si>
    <t>PROYECTO:</t>
  </si>
  <si>
    <t xml:space="preserve">ACTUALIZACIÓN: </t>
  </si>
  <si>
    <t>PERSONAL REAL</t>
  </si>
  <si>
    <t>VARONES</t>
  </si>
  <si>
    <t>CAJAMARQUINOS</t>
  </si>
  <si>
    <t>COMUNIDAD</t>
  </si>
  <si>
    <t>MUJERES</t>
  </si>
  <si>
    <t>FORANEOS</t>
  </si>
  <si>
    <t>NO COMUNIDAD</t>
  </si>
  <si>
    <t>CÓDIGO
COSTO</t>
  </si>
  <si>
    <t>Avance</t>
  </si>
  <si>
    <t>PARTIDA</t>
  </si>
  <si>
    <t>INICIO</t>
  </si>
  <si>
    <t>FIN</t>
  </si>
  <si>
    <t>DURAC.</t>
  </si>
  <si>
    <t>CANT</t>
  </si>
  <si>
    <t>HHT</t>
  </si>
  <si>
    <t>PESO</t>
  </si>
  <si>
    <t>LB2 CANT</t>
  </si>
  <si>
    <t>LB2 UND</t>
  </si>
  <si>
    <t>LB2 PESO</t>
  </si>
  <si>
    <t>ESTADO</t>
  </si>
  <si>
    <t>S0</t>
  </si>
  <si>
    <t>Prog.</t>
  </si>
  <si>
    <t>Rate</t>
  </si>
  <si>
    <t>HH TOTAL</t>
  </si>
  <si>
    <t>TOTAL LB 2</t>
  </si>
  <si>
    <t>Contract No:</t>
  </si>
  <si>
    <t>Contractor Name:</t>
  </si>
  <si>
    <t>Description:</t>
  </si>
  <si>
    <t>Contract Start Date:</t>
  </si>
  <si>
    <t>Contract  Finish Date:</t>
  </si>
  <si>
    <t>Fecha de corte</t>
  </si>
  <si>
    <t>CONTRACTUAL</t>
  </si>
  <si>
    <t>FORECAST</t>
  </si>
  <si>
    <t>% Project to Date</t>
  </si>
  <si>
    <t>Activity / Task</t>
  </si>
  <si>
    <t>MH/$/EH</t>
  </si>
  <si>
    <t>% Weight</t>
  </si>
  <si>
    <t>% Plan</t>
  </si>
  <si>
    <t>% Actual</t>
  </si>
  <si>
    <t>% total completed</t>
  </si>
  <si>
    <t>From</t>
  </si>
  <si>
    <t>to</t>
  </si>
  <si>
    <t>Act.</t>
  </si>
  <si>
    <t>D</t>
  </si>
  <si>
    <t>J</t>
  </si>
  <si>
    <t>STAFFING TABULATION CHART</t>
  </si>
  <si>
    <t>Residente de Obra</t>
  </si>
  <si>
    <t>Plan</t>
  </si>
  <si>
    <t>Ingeniero Supervisor</t>
  </si>
  <si>
    <t>Ingeniero de Control de Proyectos</t>
  </si>
  <si>
    <t>Ingeniero de Calidad</t>
  </si>
  <si>
    <t>Administrador de Obra</t>
  </si>
  <si>
    <t>Topógrafo</t>
  </si>
  <si>
    <t xml:space="preserve"> TOTAL STAFF</t>
  </si>
  <si>
    <t>PERSONAL INDIRECTO</t>
  </si>
  <si>
    <t>Conductor (COUSTER, CAMIONETA)</t>
  </si>
  <si>
    <t>Operador camión grúa</t>
  </si>
  <si>
    <t>Operador camión 4tn</t>
  </si>
  <si>
    <t>Rigger</t>
  </si>
  <si>
    <t>Almacenero</t>
  </si>
  <si>
    <t xml:space="preserve"> TOTAL </t>
  </si>
  <si>
    <t>LABOR</t>
  </si>
  <si>
    <t>TOTAL DIRECT</t>
  </si>
  <si>
    <t>OVERALL TOTAL</t>
  </si>
  <si>
    <t>CONSTRUCTION EQUIPMENT SCHEDULE</t>
  </si>
  <si>
    <t>DESCRIPTION</t>
  </si>
  <si>
    <t xml:space="preserve">MATRIZ REPORTE DE SOLICITUD DE INFORMACIÓN DE INGENIERIA (RFI) </t>
  </si>
  <si>
    <t>CÓDIGO:</t>
  </si>
  <si>
    <t>VERSIÓN:</t>
  </si>
  <si>
    <t>FECHA DE VERSIÓN:</t>
  </si>
  <si>
    <t>PÁGINA:</t>
  </si>
  <si>
    <t>1 DE 1</t>
  </si>
  <si>
    <t>Fecha de Corte:</t>
  </si>
  <si>
    <t>Nº</t>
  </si>
  <si>
    <t>DISCIPLINA</t>
  </si>
  <si>
    <t>NUMERO DE RFI</t>
  </si>
  <si>
    <t>ASUNTO</t>
  </si>
  <si>
    <t>FECHA DE EMISIÓN</t>
  </si>
  <si>
    <t>FECHA REQUIERE RESPUESTA</t>
  </si>
  <si>
    <t>ORIGINADOR</t>
  </si>
  <si>
    <t xml:space="preserve">ESTADO DE RESPUESTA </t>
  </si>
  <si>
    <t xml:space="preserve">TR-RESPUESTA </t>
  </si>
  <si>
    <t>FECHA RESPUESTA</t>
  </si>
  <si>
    <t>DIAS DE DEMORA</t>
  </si>
  <si>
    <t>CERRADO</t>
  </si>
  <si>
    <t xml:space="preserve">MATRIZ SOLICITUD DE CAMBIO EN CAMPO (FCR) </t>
  </si>
  <si>
    <t>CODIGO DOCUMENTO</t>
  </si>
  <si>
    <t>GENERADO POR</t>
  </si>
  <si>
    <t>DESCRIPCIÓN SOLICITUD</t>
  </si>
  <si>
    <t>FECHA RECEPCIÓN CLIENTE</t>
  </si>
  <si>
    <t>CONTESTADO POR</t>
  </si>
  <si>
    <t>DESCRIPCION DE RESPUESTA</t>
  </si>
  <si>
    <t>FECHA DE RESPUESTA - TRANSMITAL</t>
  </si>
  <si>
    <t>OBSERVACION</t>
  </si>
  <si>
    <t>RFI</t>
  </si>
  <si>
    <t>FCR</t>
  </si>
  <si>
    <t>RFD</t>
  </si>
  <si>
    <t>NCR</t>
  </si>
  <si>
    <t>SVR</t>
  </si>
  <si>
    <t>DAILY REPORT</t>
  </si>
  <si>
    <t>PANEL FOTOGRÁFICO</t>
  </si>
  <si>
    <t>Proyecto:</t>
  </si>
  <si>
    <t>Cliente:</t>
  </si>
  <si>
    <t>Minera Yanacocha</t>
  </si>
  <si>
    <t>Contrato:</t>
  </si>
  <si>
    <t xml:space="preserve"> con el </t>
  </si>
  <si>
    <t>AVANCES DE LA SEMANA — CANTIDADES REALES EJECUTADAS (LB0) — fuente: Partidas / De QPS / cronograma</t>
  </si>
  <si>
    <t>ITEM QPS</t>
  </si>
  <si>
    <t>CANT. LB0</t>
  </si>
  <si>
    <t>HH LB0</t>
  </si>
  <si>
    <t>DURAC. (d)</t>
  </si>
  <si>
    <t>S27</t>
  </si>
  <si>
    <t>S28</t>
  </si>
  <si>
    <t>S29</t>
  </si>
  <si>
    <t>S30</t>
  </si>
  <si>
    <t>S31</t>
  </si>
  <si>
    <t>S32</t>
  </si>
  <si>
    <t>S33</t>
  </si>
  <si>
    <t>S34</t>
  </si>
  <si>
    <t>S35</t>
  </si>
  <si>
    <t>S36</t>
  </si>
  <si>
    <t>S37</t>
  </si>
  <si>
    <t>S38</t>
  </si>
  <si>
    <t>S39</t>
  </si>
  <si>
    <t>S40</t>
  </si>
  <si>
    <t>S41</t>
  </si>
  <si>
    <t>S42</t>
  </si>
  <si>
    <t>S43</t>
  </si>
  <si>
    <t>S44</t>
  </si>
  <si>
    <t>PLAN LB0 — HH PROGRAMADAS POR SEMANA (fuente: Para Histograma / Partidas). Semanas viernes-jueves, corte jueves.</t>
  </si>
  <si>
    <t>TOTAL HH:</t>
  </si>
  <si>
    <t>REPOSICION DEL SISTEMA DE FLOCULANTES — LB0</t>
  </si>
  <si>
    <t>AVANCE FÍSICO GENERAL</t>
  </si>
  <si>
    <t>% PROGRAMADO ACUMULADO (LB0)</t>
  </si>
  <si>
    <t>% PROGRAMADO SEMANA</t>
  </si>
  <si>
    <t>CW156993</t>
  </si>
  <si>
    <t>“REPOSICIÓN DEL SISTEMA DE DOSIFICACIÓN DE FLOCULANTE”</t>
  </si>
  <si>
    <t>JUEVES</t>
  </si>
  <si>
    <t>WR-CW156993-CH-SEM</t>
  </si>
  <si>
    <t xml:space="preserve"> -CW156993</t>
  </si>
  <si>
    <t>TOTAL EQUIPOS</t>
  </si>
  <si>
    <t>COSTO PROGRAMADO ACUMULADO</t>
  </si>
  <si>
    <t>COSTO PROGRAMADO SEMANA</t>
  </si>
  <si>
    <t>LB0</t>
  </si>
  <si>
    <t>RESPECTO AL CRONOGRAMA LB0</t>
  </si>
  <si>
    <t>CW156993 — WO003</t>
  </si>
  <si>
    <t>AVANCE REAL — HH GANADAS POR SEMANA (ingresar aquí cada corte)</t>
  </si>
  <si>
    <t>TOTAL HH REALES</t>
  </si>
  <si>
    <t>CONCRETO</t>
  </si>
  <si>
    <t>PRY-RFI-11760-1-33-4001</t>
  </si>
  <si>
    <t>Definición de demolición o escarificado para las estructuras E6 y E7, y detalle de los pedestales P-01 y P-02.</t>
  </si>
  <si>
    <t>Erik Cieza Mendoza</t>
  </si>
  <si>
    <t>PROCEDE</t>
  </si>
  <si>
    <t>MY-PY-0625-26</t>
  </si>
  <si>
    <t>PRY-RFI-11760-1-33-4002</t>
  </si>
  <si>
    <t>Definición de anclajes y pernos para placas base; discrepancias entre BOM/QPS y el plano CRD-DWG-11760-1-33-4002_0.</t>
  </si>
  <si>
    <t>PRY-FCR-11760-1-33-4001</t>
  </si>
  <si>
    <t>Sustituir concreto de 25 MPa con cemento Portland Tipo HS por concreto de 20 MPa con cemento Tipo MS, sustentado en ensayos de resistencia.</t>
  </si>
  <si>
    <t>Carlos Paredes</t>
  </si>
  <si>
    <t>Se acepta el cambio de concreto de 25 MPa a 20 MPa. Se debe cumplir con las especificaciones del fabricante del concreto pre-dosificado para la mezcla y colocación.</t>
  </si>
  <si>
    <t>PRY-FCR-11760-1-33-4002</t>
  </si>
  <si>
    <t>Sustituir anclajes epóxicos tipo ES1 en bases T1 y T2 por espárragos tipo B1 de Ø5/8 in x 400 mm, instalados antes del vaciado.</t>
  </si>
  <si>
    <t>Registrar los cambios en el plano as-built. El contratista debe replantear los pernos según los equipos a instalar, verificando planos vendor e información real de los equipos.</t>
  </si>
  <si>
    <t>Alerta roja por tormenta eléctrica el 12-ago (10:02–10:08) detuvo los trabajos en campo; camión grúa disponible solo 0.4 de turno (4 h) para los desmontajes.</t>
  </si>
  <si>
    <t>Tormentas eléctricas recurrentes en la zona pueden reducir el rendimiento de los trabajos a la intemperie (demolición, desmontajes e izajes).</t>
  </si>
  <si>
    <t>Programar izajes y vaciados en ventanas de la mañana; aplicar refugio y pausas por alerta roja según estándar MY; asegurar disponibilidad del camión grúa para los desmontajes de la próxima semana.</t>
  </si>
  <si>
    <t>Desmontaje de válvulas de control (FCV-1715334/338/342) y de sensores/transmisores de flujo (FE/FIT); desmontaje de líneas inoperativas de 1"–1½" y de bomba 1760-PU-33104; demolición de 2 bases de concreto (0.38 de 1.28 m3) y retiro de bases de bombas; traslado de andamios de Cajamarca a Pampa Larga. Trazo y replanteo 60%, limpieza del área 50%.
Se retiro varias partidas de la diciplina electrica, formalmente mediante un correo.
Se tiene la indicación de reducir mas alcance, se emitió un correo respecto al tema, el cual sera tratado el dia lunes 17/08/2026.
El actual reporte ya no considera las partidas retiradas, asi mismo , se informa que para proceder a los trabajos, es necesario realizar la actividad de Desmontaje y Montaje de la linea de 3" con un rendimiento reducido a la mitad, mismo cambio que ya es reflejado en el actual reporte.</t>
  </si>
  <si>
    <t>COMENTARIOS DE LOS REPORTES DIARIOS (semana 10–14 ago):</t>
  </si>
  <si>
    <t>Lun 10-ago: Retiro de componentes de bombas de floculante (1760-PU-33101); orden y limpieza del área de trabajo.</t>
  </si>
  <si>
    <t>Mar 11-ago: Desmontaje de válvulas de control (FCV-1715364/368/372); desmontaje de bombas 1760-PU-33001; desmontaje de 8 m de tubería conduit rígida de 1".</t>
  </si>
  <si>
    <t>Mié 12-ago: Desmontaje de válvulas FCV-1715334/338/342 y sensores FE/FIT; desmontaje de bomba 1760-PU-33104 y líneas inoperativas 1"–1½"; demolición de 2 bases de concreto; traslado de andamios. Alerta roja 10:02–10:08.</t>
  </si>
  <si>
    <t>% ACTUAL ACUMULADO</t>
  </si>
  <si>
    <t>% ACTUAL SEMANA</t>
  </si>
  <si>
    <t>COSTO ACTUAL ACUMULADO</t>
  </si>
  <si>
    <t>COSTO ACTUAL SEMANA</t>
  </si>
  <si>
    <t>3WLA-CONTRATO-CH-SEM</t>
  </si>
  <si>
    <t xml:space="preserve"> -CONTRATO</t>
  </si>
  <si>
    <t>3WLA</t>
  </si>
  <si>
    <t>1 - 2026</t>
  </si>
  <si>
    <t>2 - 2026</t>
  </si>
  <si>
    <t>3 - 2026</t>
  </si>
  <si>
    <t>4 - 2026</t>
  </si>
  <si>
    <t>5 - 2026</t>
  </si>
  <si>
    <t>6 - 2026</t>
  </si>
  <si>
    <t>7 - 2026</t>
  </si>
  <si>
    <t>8 - 2026</t>
  </si>
  <si>
    <t>9 - 2026</t>
  </si>
  <si>
    <t>10 - 2026</t>
  </si>
  <si>
    <t>11 - 2026</t>
  </si>
  <si>
    <t>12 - 2026</t>
  </si>
  <si>
    <t>13 - 2026</t>
  </si>
  <si>
    <t>El cliente solicitó el presupuesto por parte de CPQ para la habilitación y montaje de Templadores</t>
  </si>
  <si>
    <t xml:space="preserve">NOMBRE DE PROYECTO : </t>
  </si>
  <si>
    <t>SEMANA DE ANALISIS :</t>
  </si>
  <si>
    <t>PORCENTAJE DE PLAN CUMPLIDO PAC:</t>
  </si>
  <si>
    <t>PORCENTAJE DE PLAN CUMPLIDO PAE:</t>
  </si>
  <si>
    <t>SEMANAL PROGRAMADO</t>
  </si>
  <si>
    <t>SEMANAL REAL</t>
  </si>
  <si>
    <t>CPQ</t>
  </si>
  <si>
    <t>V</t>
  </si>
  <si>
    <t>S</t>
  </si>
  <si>
    <t>CANTIDAD 
CONTRACTUAL</t>
  </si>
  <si>
    <t>HH Contractuales</t>
  </si>
  <si>
    <t>CANTIDAD 
FORE CAST</t>
  </si>
  <si>
    <t>HH Forecast</t>
  </si>
  <si>
    <t>AVANCE ACUMULADO</t>
  </si>
  <si>
    <t>HH Consumidas</t>
  </si>
  <si>
    <t>Horas / Pesos para avance Físico Total</t>
  </si>
  <si>
    <t xml:space="preserve">SALDO </t>
  </si>
  <si>
    <t>AVANCE (SEM)</t>
  </si>
  <si>
    <t>FRENTE</t>
  </si>
  <si>
    <t>SE CUMPLIÓ</t>
  </si>
  <si>
    <t>TIPO</t>
  </si>
  <si>
    <t>COMENTARIO</t>
  </si>
  <si>
    <t>MEDIDA CORRECTIVA</t>
  </si>
  <si>
    <t xml:space="preserve">ATRIBUIBLE </t>
  </si>
  <si>
    <t>X</t>
  </si>
  <si>
    <t>DÍA DE DESCANSO</t>
  </si>
  <si>
    <t>PPC SEMANAL</t>
  </si>
  <si>
    <t>PPC META</t>
  </si>
  <si>
    <t>CÁLCULO DE PPC DEL PERIODO</t>
  </si>
  <si>
    <t>Total de actividades</t>
  </si>
  <si>
    <t xml:space="preserve">Actividades programadas  </t>
  </si>
  <si>
    <t>Actividades ejecutadas programadas</t>
  </si>
  <si>
    <t>Actividades no ejecutadas</t>
  </si>
  <si>
    <t xml:space="preserve">Actividades ejecutadas no programadas </t>
  </si>
  <si>
    <t xml:space="preserve">% DE CUMPLIMIENTO - PAC </t>
  </si>
  <si>
    <t>% DE CUMPLIMIENTO - PAE</t>
  </si>
  <si>
    <t>CLI-MAT</t>
  </si>
  <si>
    <t>CLIENTE - MATERIALES</t>
  </si>
  <si>
    <t>CLI-ING</t>
  </si>
  <si>
    <t xml:space="preserve">CLIENTE - INGENIERÍA </t>
  </si>
  <si>
    <t>CLI-PRI</t>
  </si>
  <si>
    <t xml:space="preserve">CLIENTE - PRIORIDADES </t>
  </si>
  <si>
    <t>CLI-CAM</t>
  </si>
  <si>
    <t>CLIENTE - CAMBIO</t>
  </si>
  <si>
    <t>MAT</t>
  </si>
  <si>
    <t>MATERIALES</t>
  </si>
  <si>
    <t>REC</t>
  </si>
  <si>
    <t xml:space="preserve">RECURSOS </t>
  </si>
  <si>
    <t>EP</t>
  </si>
  <si>
    <t>ERROR PLANIFICACION</t>
  </si>
  <si>
    <t>DOC</t>
  </si>
  <si>
    <t>DOCUMENTACION TECNICA</t>
  </si>
  <si>
    <t>ACT-PREV</t>
  </si>
  <si>
    <t xml:space="preserve">ACTIVIDADES PREVIAS </t>
  </si>
  <si>
    <t>CLIMA</t>
  </si>
  <si>
    <t>TORMENTAS ELECTRICAS / LLUVIAS INTENSAS</t>
  </si>
  <si>
    <t>EXT</t>
  </si>
  <si>
    <t>EXTERNO</t>
  </si>
  <si>
    <t>SC</t>
  </si>
  <si>
    <t xml:space="preserve">SUBCONTRATAS </t>
  </si>
  <si>
    <t>EJEC</t>
  </si>
  <si>
    <t>ERRORES DE INGENIERÍA</t>
  </si>
  <si>
    <t>QA/QC</t>
  </si>
  <si>
    <t xml:space="preserve">CONTROL DE CALIDAD </t>
  </si>
  <si>
    <t>RESPONSABLE DE RESTRICCION</t>
  </si>
  <si>
    <t>x</t>
  </si>
  <si>
    <t>Comentarios</t>
  </si>
  <si>
    <t>% Restante</t>
  </si>
  <si>
    <t>%Avance Construcción</t>
  </si>
  <si>
    <t>Metrado Construcción</t>
  </si>
  <si>
    <t>PROC</t>
  </si>
  <si>
    <t>ENGIN</t>
  </si>
  <si>
    <t>EXTER</t>
  </si>
  <si>
    <t>EQUIP</t>
  </si>
  <si>
    <t>WFS</t>
  </si>
  <si>
    <t>CLI-WORK</t>
  </si>
  <si>
    <t>CLI-SOS</t>
  </si>
  <si>
    <t>CLI-ENG</t>
  </si>
  <si>
    <t>PRE-ACT</t>
  </si>
  <si>
    <t>EHS</t>
  </si>
  <si>
    <t>“Instalación de Tuberías HDPE – Paquetes 07 y 08 – WTP”</t>
  </si>
  <si>
    <t xml:space="preserve">ANÁLISIS DE RESTRICCIONES </t>
  </si>
  <si>
    <t xml:space="preserve">GENERAL </t>
  </si>
  <si>
    <t>PERIODO:</t>
  </si>
  <si>
    <t>SEMANA :</t>
  </si>
  <si>
    <t>2026</t>
  </si>
  <si>
    <t>Codigo</t>
  </si>
  <si>
    <t>Descripción de la Restricción</t>
  </si>
  <si>
    <t xml:space="preserve">Acción necesaria  </t>
  </si>
  <si>
    <t>Fecha de Identificación</t>
  </si>
  <si>
    <t>Fecha de Liberación Requerida</t>
  </si>
  <si>
    <t>Fecha Prevista</t>
  </si>
  <si>
    <t>Nueva fecha</t>
  </si>
  <si>
    <t xml:space="preserve">Área responsable de liberación  </t>
  </si>
  <si>
    <t xml:space="preserve">Personal responsable de liberación  </t>
  </si>
  <si>
    <t>Importancia</t>
  </si>
  <si>
    <t>Fecha de Liberación programada</t>
  </si>
  <si>
    <t xml:space="preserve">Estado de la restricción  </t>
  </si>
  <si>
    <t xml:space="preserve">Comentario </t>
  </si>
  <si>
    <t>Comentario</t>
  </si>
  <si>
    <t>LIBERADA</t>
  </si>
  <si>
    <t>BAJA</t>
  </si>
  <si>
    <t>MEDIA</t>
  </si>
  <si>
    <t>ALTA</t>
  </si>
  <si>
    <t>% Plan. Acum (LB0)</t>
  </si>
  <si>
    <t>% Actual Acum</t>
  </si>
  <si>
    <t>Avance parcial: se repriorizaron los desmontajes de equipos y líneas solicitados por el cliente.</t>
  </si>
  <si>
    <t>Completar el saldo en la S34 con la misma cuadrilla.</t>
  </si>
  <si>
    <t>Cambio de alcance (FCR-11760-1-33-4001/4002): frente no liberado; se priorizaron desmontajes y trabajos preliminares.</t>
  </si>
  <si>
    <t>Reprogramar en S34-S35 según liberación de frente y respuesta del cliente.</t>
  </si>
  <si>
    <t>FRENTE: INSTRUMENTACIÓN — SUMINISTRO DE INSTRUMENTOS</t>
  </si>
  <si>
    <t>Cable multipar red DeviceNet (2PR, blindado)</t>
  </si>
  <si>
    <t>Logística CPQ</t>
  </si>
  <si>
    <t>Tarjetas de comunicación DeviceNet para VFDs existentes</t>
  </si>
  <si>
    <t>Manómetros tipo bourdon con sello de diafragma Ø1/2" NPT</t>
  </si>
  <si>
    <t>Sensor de flujo electromagnético Ø1" #150 (CS/Tefzel)</t>
  </si>
  <si>
    <t>Sensor de flujo electromagnético Ø1/2" #150 (CS/Tefzel)</t>
  </si>
  <si>
    <t>Sensor de flujo electromagnético Ø1-1/2" #150 (SS/PTFE)</t>
  </si>
  <si>
    <t>Sensor de flujo electromagnético Ø1" #150 (SS/PTFE)</t>
  </si>
  <si>
    <t>Sensor/transmisor de nivel radar (antena PVDF, Ø1-1/2")</t>
  </si>
  <si>
    <t>Transmisores indicadores de flujo digitales (4-20mA+HART)</t>
  </si>
  <si>
    <t>Indicador de nivel digital programable</t>
  </si>
  <si>
    <t>Válvula de control tipo globo Ø2" #150 c/actuador y posicionador</t>
  </si>
  <si>
    <t>Válvula de control tipo globo Ø1-1/2" #150 c/actuador y posicionador</t>
  </si>
  <si>
    <t>3WLA — subida semanal</t>
  </si>
  <si>
    <t>% Proyección 3WLA (acum)</t>
  </si>
  <si>
    <t>FRENTE: MECÁNICA — SUMINISTROS Y LIBERACIONES DE MINA (MY)</t>
  </si>
  <si>
    <t>Tubería y accesorios 3" AA1B — materiales entregados por MY</t>
  </si>
  <si>
    <t>Almacén / Operaciones MY</t>
  </si>
  <si>
    <t>PENDIENTE</t>
  </si>
  <si>
    <t>Tubería y accesorios 4" AA1B — materiales entregados por MY</t>
  </si>
  <si>
    <t>Bombas de dosificación de floculante (5 und) — equipo entregado por MY</t>
  </si>
  <si>
    <t>Bombas para agua de dilución (2 und) — equipo entregado por MY</t>
  </si>
  <si>
    <t>Tie-ins M-001/M-002 — liberación de línea por MY</t>
  </si>
  <si>
    <t>3.04</t>
  </si>
  <si>
    <t>3.05</t>
  </si>
  <si>
    <t>3.07</t>
  </si>
  <si>
    <t>Se solicita el material / instrumento para seguir con los avances programados (S36).</t>
  </si>
  <si>
    <t>Seguimiento a la compra y entrega en obra antes del inicio de la S36.</t>
  </si>
  <si>
    <t>Se solicita el material / instrumento para seguir con los avances programados (S37).</t>
  </si>
  <si>
    <t>Seguimiento a la compra y entrega en obra antes del inicio de la S37.</t>
  </si>
  <si>
    <t>Se solicita el material / instrumento para seguir con los avances programados (S39).</t>
  </si>
  <si>
    <t>Seguimiento a la compra y entrega en obra antes del inicio de la S39.</t>
  </si>
  <si>
    <t>Se solicita el material / instrumento para seguir con los avances programados (S40).</t>
  </si>
  <si>
    <t>Seguimiento a la compra y entrega en obra antes del inicio de la S40.</t>
  </si>
  <si>
    <t>Se solicita el material / instrumento para seguir con los avances programados (S41).</t>
  </si>
  <si>
    <t>Seguimiento a la compra y entrega en obra antes del inicio de la S41.</t>
  </si>
  <si>
    <t>Se solicita el material a MY para seguir con los avances programados (S34).</t>
  </si>
  <si>
    <t>Coordinar con MY la entrega / liberación antes del inicio de la S34.</t>
  </si>
  <si>
    <t>Se solicita el material a MY para seguir con los avances programados (S37).</t>
  </si>
  <si>
    <t>Coordinar con MY la entrega / liberación antes del inicio de la S37.</t>
  </si>
  <si>
    <t>Se solicita el material a MY para seguir con los avances programados (S36).</t>
  </si>
  <si>
    <t>Coordinar con MY la entrega / liberación antes del inicio de la S36.</t>
  </si>
  <si>
    <t>Se solicita el material a MY para seguir con los avances programados (S43).</t>
  </si>
  <si>
    <t>Coordinar con MY la entrega / liberación antes del inicio de la S43.</t>
  </si>
  <si>
    <t>Se solicita el material a MY para seguir con los avances programados (S40).</t>
  </si>
  <si>
    <t>Coordinar con MY la entrega / liberación antes del inicio de la S40.</t>
  </si>
  <si>
    <t>Importancia:</t>
  </si>
  <si>
    <t>Estado:</t>
  </si>
  <si>
    <t>Se solicita el material / instrumento para seguir con los avances.</t>
  </si>
  <si>
    <t>Se solicita el material a MY para seguir con los avances.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</si>
</sst>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7">
    <numFmt numFmtId="43" formatCode="_-* #,##0.00_-;\-* #,##0.00_-;_-* &quot;-&quot;??_-;_-@_-"/>
    <numFmt numFmtId="164" formatCode="_ [$€]* #,##0.00_ ;_ [$€]* \-#,##0.00_ ;_ [$€]* &quot;-&quot;??_ ;_ @_ "/>
    <numFmt numFmtId="165" formatCode="0.00.00"/>
    <numFmt numFmtId="166" formatCode="0.00.00."/>
    <numFmt numFmtId="167" formatCode="#,##0.0000_);\-#,##0.0000"/>
    <numFmt numFmtId="168" formatCode="#,##0.00_);\-#,##0.00"/>
    <numFmt numFmtId="169" formatCode="0.0%"/>
    <numFmt numFmtId="170" formatCode="0.0000"/>
    <numFmt numFmtId="171" formatCode="_(* #,##0.00_);_(* \(#,##0.00\);_(* &quot;-&quot;??_);_(@_)"/>
    <numFmt numFmtId="172" formatCode="_-[$S/-280A]\ * #,##0.00_-;\-[$S/-280A]\ * #,##0.00_-;_-[$S/-280A]\ * &quot;-&quot;??_-;_-@_-"/>
    <numFmt numFmtId="173" formatCode="_-&quot;S/&quot;* #,##0.00_-;\-&quot;S/&quot;* #,##0.00_-;_-&quot;S/&quot;* &quot;-&quot;??_-;_-@_-"/>
    <numFmt numFmtId="174" formatCode="_-[$$-540A]* #,##0.00_ ;_-[$$-540A]* \-#,##0.00\ ;_-[$$-540A]* &quot;-&quot;??_ ;_-@_ "/>
    <numFmt numFmtId="175" formatCode="_ * #,##0.00_ ;_ * \-#,##0.00_ ;_ * &quot;-&quot;??_ ;_ @_ "/>
    <numFmt numFmtId="176" formatCode="[$$-540A]#,##0.00"/>
    <numFmt numFmtId="177" formatCode="&quot;S/&quot;#,##0.00"/>
    <numFmt numFmtId="178" formatCode="_-[$$-409]* #,##0.00_ ;_-[$$-409]* \-#,##0.00\ ;_-[$$-409]* &quot;-&quot;??_ ;_-@_ "/>
    <numFmt numFmtId="179" formatCode="#,##0.0"/>
    <numFmt numFmtId="180" formatCode="_-[$$-45C]* #,##0.00_-;\-[$$-45C]* #,##0.00_-;_-[$$-45C]* &quot;-&quot;??_-;_-@_-"/>
    <numFmt numFmtId="181" formatCode="dd\-mm\-yyyy"/>
    <numFmt numFmtId="182" formatCode="dd\-mmm"/>
    <numFmt numFmtId="183" formatCode="#,##0.00;\(#,##0.00\);\-"/>
    <numFmt numFmtId="184" formatCode="#,##0.0;\(#,##0.0\);\-"/>
    <numFmt numFmtId="185" formatCode="0;;\-"/>
    <numFmt numFmtId="186" formatCode="dd/mm"/>
    <numFmt numFmtId="187" formatCode="#,##0;;"/>
    <numFmt numFmtId="188" formatCode="#,##0;;\-"/>
    <numFmt numFmtId="189" formatCode="[$$-409]#,##0.00"/>
    <numFmt numFmtId="190" formatCode="&quot;S/&quot;#,##0.00;\(&quot;S/&quot;#,##0.00\);\-"/>
    <numFmt numFmtId="191" formatCode="dd/mm/yyyy"/>
    <numFmt numFmtId="192" formatCode="0.0"/>
    <numFmt numFmtId="193" formatCode="&quot;S/.&quot;#,##0.00"/>
    <numFmt numFmtId="194" formatCode="dd\-mm\-yy"/>
    <numFmt numFmtId="195" formatCode="#,##0.0;;\-"/>
    <numFmt numFmtId="196" formatCode="0.0;;\-"/>
    <numFmt numFmtId="197" formatCode="#,##0.00;;\-"/>
    <numFmt numFmtId="198" formatCode="#,##0;[Red]\-#,##0;\-"/>
    <numFmt numFmtId="199" formatCode=";;;"/>
    <numFmt numFmtId="200" formatCode="[$-10C6B]dd/mm/yy;@"/>
    <numFmt numFmtId="201" formatCode="#,##0.00;\(#,##0.00\)"/>
    <numFmt numFmtId="202" formatCode="&quot;S&quot;General\ "/>
    <numFmt numFmtId="203" formatCode="&quot;SEM&quot;\ 0"/>
    <numFmt numFmtId="204" formatCode="&quot;Sem&quot;\ General\ "/>
    <numFmt numFmtId="205" formatCode="0.000"/>
    <numFmt numFmtId="206" formatCode="\ \ &quot;Contractor:   &quot;@"/>
    <numFmt numFmtId="207" formatCode="\ \ @"/>
    <numFmt numFmtId="208" formatCode="dd/mm/yy"/>
    <numFmt numFmtId="209" formatCode="_-[$$-45C]* #,##0_-;\-[$$-45C]* #,##0_-;_-[$$-45C]* &quot;-&quot;_-;_-@_-"/>
    <numFmt numFmtId="210" formatCode="\ &quot;Start =&quot;[$-409]dd\-mmm\-yy;@"/>
    <numFmt numFmtId="211" formatCode="[$-C0A]d\-mmm;@"/>
    <numFmt numFmtId="212" formatCode="_ * #,##0_ ;_ * \-#,##0_ ;_ * &quot;-&quot;??_ ;_ @_ "/>
    <numFmt numFmtId="213" formatCode="&quot;SEMANA&quot;\ 0"/>
    <numFmt numFmtId="214" formatCode="\ &quot;SEMANA&quot;\ General"/>
    <numFmt numFmtId="215" formatCode="dd/mmm/yy"/>
    <numFmt numFmtId="216" formatCode="dd\-mmm\-yyyy;@"/>
    <numFmt numFmtId="217" formatCode="dd\-mmm\-yy;@"/>
    <numFmt numFmtId="218" formatCode="&quot;Sem &quot;0"/>
    <numFmt numFmtId="219" formatCode="0.00%;;\-"/>
  </numFmts>
  <fonts count="257">
    <font>
      <sz val="10"/>
      <name val="Arial"/>
    </font>
    <font>
      <sz val="11"/>
      <color theme="1"/>
      <name val="Calibri"/>
      <family val="2"/>
      <scheme val="minor"/>
    </font>
    <font>
      <sz val="11"/>
      <color theme="1"/>
      <name val="Calibri"/>
      <family val="2"/>
      <scheme val="minor"/>
    </font>
    <font>
      <b/>
      <sz val="10"/>
      <name val="Arial"/>
      <family val="2"/>
    </font>
    <font>
      <sz val="10"/>
      <name val="Arial"/>
      <family val="2"/>
    </font>
    <font>
      <sz val="8"/>
      <name val="Arial"/>
      <family val="2"/>
    </font>
    <font>
      <sz val="12"/>
      <name val="Arial"/>
      <family val="2"/>
    </font>
    <font>
      <sz val="11"/>
      <name val="Arial"/>
      <family val="2"/>
    </font>
    <font>
      <b/>
      <sz val="11"/>
      <name val="Arial"/>
      <family val="2"/>
    </font>
    <font>
      <sz val="9"/>
      <name val="Arial"/>
      <family val="2"/>
    </font>
    <font>
      <sz val="11"/>
      <color indexed="17"/>
      <name val="Calibri"/>
      <family val="2"/>
    </font>
    <font>
      <b/>
      <sz val="11"/>
      <color indexed="9"/>
      <name val="Calibri"/>
      <family val="2"/>
    </font>
    <font>
      <sz val="11"/>
      <color indexed="10"/>
      <name val="Calibri"/>
      <family val="2"/>
    </font>
    <font>
      <b/>
      <sz val="11"/>
      <color indexed="62"/>
      <name val="Calibri"/>
      <family val="2"/>
    </font>
    <font>
      <sz val="11"/>
      <color indexed="62"/>
      <name val="Calibri"/>
      <family val="2"/>
    </font>
    <font>
      <u/>
      <sz val="7.5"/>
      <color indexed="12"/>
      <name val="Arial"/>
      <family val="2"/>
    </font>
    <font>
      <u/>
      <sz val="7.5"/>
      <color indexed="36"/>
      <name val="Arial"/>
      <family val="2"/>
    </font>
    <font>
      <sz val="8"/>
      <name val="Helv"/>
    </font>
    <font>
      <sz val="10"/>
      <name val="Montserrat Medium"/>
    </font>
    <font>
      <b/>
      <sz val="7"/>
      <name val="Montserrat Medium"/>
    </font>
    <font>
      <sz val="7"/>
      <name val="Montserrat Medium"/>
    </font>
    <font>
      <b/>
      <sz val="10"/>
      <name val="Montserrat Medium"/>
    </font>
    <font>
      <b/>
      <sz val="14"/>
      <name val="Montserrat Medium"/>
    </font>
    <font>
      <b/>
      <sz val="16"/>
      <name val="Montserrat Medium"/>
    </font>
    <font>
      <sz val="9"/>
      <name val="Montserrat Medium"/>
    </font>
    <font>
      <sz val="10"/>
      <color theme="0"/>
      <name val="Montserrat Medium"/>
    </font>
    <font>
      <b/>
      <u/>
      <sz val="10"/>
      <color theme="0"/>
      <name val="Montserrat Medium"/>
    </font>
    <font>
      <b/>
      <sz val="7"/>
      <color theme="0"/>
      <name val="Montserrat Medium"/>
    </font>
    <font>
      <sz val="7"/>
      <color theme="0"/>
      <name val="Montserrat Medium"/>
    </font>
    <font>
      <b/>
      <sz val="10"/>
      <color theme="0"/>
      <name val="Montserrat Medium"/>
    </font>
    <font>
      <sz val="7"/>
      <color indexed="8"/>
      <name val="Montserrat Medium"/>
    </font>
    <font>
      <b/>
      <sz val="11"/>
      <color theme="0"/>
      <name val="Montserrat Medium"/>
    </font>
    <font>
      <sz val="10"/>
      <name val="Arial Narrow"/>
      <family val="2"/>
    </font>
    <font>
      <b/>
      <sz val="7"/>
      <color indexed="8"/>
      <name val="Montserrat Medium"/>
    </font>
    <font>
      <b/>
      <sz val="11"/>
      <name val="Arial Narrow"/>
      <family val="2"/>
    </font>
    <font>
      <sz val="8"/>
      <name val="Arial Narrow"/>
      <family val="2"/>
    </font>
    <font>
      <b/>
      <sz val="9"/>
      <color theme="0"/>
      <name val="Montserrat Medium"/>
    </font>
    <font>
      <sz val="12"/>
      <name val="Montserrat Medium"/>
    </font>
    <font>
      <b/>
      <sz val="8"/>
      <color theme="0"/>
      <name val="Montserrat Medium"/>
    </font>
    <font>
      <sz val="6"/>
      <name val="Montserrat Medium"/>
    </font>
    <font>
      <sz val="11"/>
      <name val="Montserrat Medium"/>
    </font>
    <font>
      <sz val="7"/>
      <color rgb="FF000000"/>
      <name val="Montserrat Medium"/>
    </font>
    <font>
      <b/>
      <sz val="6"/>
      <color theme="0"/>
      <name val="Montserrat Medium"/>
    </font>
    <font>
      <sz val="16"/>
      <name val="Montserrat Medium"/>
    </font>
    <font>
      <u/>
      <sz val="16"/>
      <name val="Montserrat Medium"/>
    </font>
    <font>
      <b/>
      <sz val="12"/>
      <name val="Montserrat Medium"/>
    </font>
    <font>
      <b/>
      <sz val="24"/>
      <name val="Arial"/>
      <family val="2"/>
    </font>
    <font>
      <sz val="18"/>
      <name val="Arial"/>
      <family val="2"/>
    </font>
    <font>
      <sz val="8"/>
      <name val="Montserrat Medium"/>
    </font>
    <font>
      <sz val="7"/>
      <name val="Arial Narrow"/>
      <family val="2"/>
    </font>
    <font>
      <sz val="7"/>
      <name val="Arial"/>
      <family val="2"/>
    </font>
    <font>
      <sz val="10"/>
      <color theme="1"/>
      <name val="Arial"/>
      <family val="2"/>
    </font>
    <font>
      <sz val="7"/>
      <color theme="1"/>
      <name val="Montserrat Medium"/>
    </font>
    <font>
      <b/>
      <sz val="10"/>
      <color theme="1"/>
      <name val="Arial"/>
      <family val="2"/>
    </font>
    <font>
      <sz val="7"/>
      <name val="Aptos Narrow"/>
      <family val="2"/>
    </font>
    <font>
      <sz val="8"/>
      <color indexed="8"/>
      <name val="Arial Narrow"/>
      <family val="2"/>
    </font>
    <font>
      <b/>
      <sz val="8"/>
      <color indexed="8"/>
      <name val="Arial Narrow"/>
      <family val="2"/>
    </font>
    <font>
      <sz val="8.0500000000000007"/>
      <color indexed="8"/>
      <name val="Arial Narrow"/>
      <family val="2"/>
    </font>
    <font>
      <b/>
      <sz val="8"/>
      <name val="Arial"/>
      <family val="2"/>
    </font>
    <font>
      <b/>
      <sz val="7"/>
      <name val="Arial Narrow"/>
      <family val="2"/>
    </font>
    <font>
      <sz val="10"/>
      <name val="Arial"/>
      <family val="2"/>
    </font>
    <font>
      <sz val="8"/>
      <color indexed="8"/>
      <name val="Calibri"/>
      <family val="2"/>
    </font>
    <font>
      <u/>
      <sz val="10"/>
      <color theme="10"/>
      <name val="Arial"/>
      <family val="2"/>
    </font>
    <font>
      <b/>
      <sz val="8.5"/>
      <name val="Arial"/>
      <family val="2"/>
    </font>
    <font>
      <sz val="8.5"/>
      <name val="Arial"/>
      <family val="2"/>
    </font>
    <font>
      <sz val="7"/>
      <color indexed="8"/>
      <name val="Arial Narrow"/>
      <family val="2"/>
    </font>
    <font>
      <b/>
      <sz val="11"/>
      <color theme="1"/>
      <name val="Calibri"/>
      <family val="2"/>
      <scheme val="minor"/>
    </font>
    <font>
      <b/>
      <sz val="18"/>
      <color theme="1"/>
      <name val="Arial Rounded MT Bold"/>
      <family val="2"/>
    </font>
    <font>
      <b/>
      <sz val="16"/>
      <name val="Calibri"/>
      <family val="2"/>
      <scheme val="minor"/>
    </font>
    <font>
      <b/>
      <sz val="11"/>
      <color rgb="FFFF0000"/>
      <name val="Calibri"/>
      <family val="2"/>
      <scheme val="minor"/>
    </font>
    <font>
      <b/>
      <sz val="12"/>
      <name val="Arial"/>
      <family val="2"/>
    </font>
    <font>
      <b/>
      <sz val="10"/>
      <name val="Calibri"/>
      <family val="2"/>
      <scheme val="minor"/>
    </font>
    <font>
      <sz val="10"/>
      <name val="Calibri"/>
      <family val="2"/>
      <scheme val="minor"/>
    </font>
    <font>
      <sz val="11"/>
      <name val="Calibri"/>
      <family val="2"/>
      <scheme val="minor"/>
    </font>
    <font>
      <b/>
      <sz val="10"/>
      <color rgb="FFFF0000"/>
      <name val="Calibri"/>
      <family val="2"/>
      <scheme val="minor"/>
    </font>
    <font>
      <b/>
      <sz val="11"/>
      <color rgb="FFFF0000"/>
      <name val="Arial"/>
      <family val="2"/>
    </font>
    <font>
      <b/>
      <sz val="10"/>
      <color rgb="FFFF0000"/>
      <name val="Arial"/>
      <family val="2"/>
    </font>
    <font>
      <b/>
      <sz val="11"/>
      <color rgb="FF3366FF"/>
      <name val="Calibri"/>
      <family val="2"/>
      <scheme val="minor"/>
    </font>
    <font>
      <b/>
      <sz val="10"/>
      <color rgb="FF3366FF"/>
      <name val="Calibri"/>
      <family val="2"/>
      <scheme val="minor"/>
    </font>
    <font>
      <sz val="11"/>
      <color rgb="FFFF0000"/>
      <name val="Calibri"/>
      <family val="2"/>
      <scheme val="minor"/>
    </font>
    <font>
      <b/>
      <sz val="10"/>
      <color rgb="FF0070C0"/>
      <name val="Calibri"/>
      <family val="2"/>
      <scheme val="minor"/>
    </font>
    <font>
      <b/>
      <sz val="9"/>
      <color indexed="81"/>
      <name val="Tahoma"/>
      <family val="2"/>
    </font>
    <font>
      <sz val="9"/>
      <color indexed="81"/>
      <name val="Tahoma"/>
      <family val="2"/>
    </font>
    <font>
      <b/>
      <sz val="11"/>
      <color theme="3" tint="0.39997558519241921"/>
      <name val="Arial"/>
      <family val="2"/>
    </font>
    <font>
      <b/>
      <sz val="11"/>
      <color theme="0"/>
      <name val="Arial"/>
      <family val="2"/>
    </font>
    <font>
      <sz val="11"/>
      <color theme="0"/>
      <name val="Arial"/>
      <family val="2"/>
    </font>
    <font>
      <b/>
      <sz val="11"/>
      <color theme="9" tint="-0.249977111117893"/>
      <name val="Arial"/>
      <family val="2"/>
    </font>
    <font>
      <sz val="11"/>
      <color rgb="FFFF0000"/>
      <name val="Arial"/>
      <family val="2"/>
    </font>
    <font>
      <sz val="10"/>
      <color rgb="FFFF0000"/>
      <name val="Calibri"/>
      <family val="2"/>
      <scheme val="minor"/>
    </font>
    <font>
      <sz val="10"/>
      <color indexed="8"/>
      <name val="Arial"/>
      <family val="2"/>
    </font>
    <font>
      <b/>
      <sz val="20"/>
      <color theme="0"/>
      <name val="Arial"/>
      <family val="2"/>
    </font>
    <font>
      <b/>
      <sz val="12"/>
      <color rgb="FF002060"/>
      <name val="Calibri"/>
      <family val="2"/>
    </font>
    <font>
      <b/>
      <sz val="11"/>
      <color theme="0"/>
      <name val="Calibri"/>
      <family val="2"/>
      <scheme val="minor"/>
    </font>
    <font>
      <b/>
      <sz val="10"/>
      <name val="Arial Narrow"/>
      <family val="2"/>
    </font>
    <font>
      <sz val="10"/>
      <color theme="1"/>
      <name val="Arial Narrow"/>
      <family val="2"/>
    </font>
    <font>
      <sz val="10"/>
      <color indexed="8"/>
      <name val="Arial Narrow"/>
      <family val="2"/>
    </font>
    <font>
      <b/>
      <sz val="10"/>
      <color theme="1"/>
      <name val="Arial Narrow"/>
      <family val="2"/>
    </font>
    <font>
      <b/>
      <sz val="10"/>
      <color theme="4" tint="-0.249977111117893"/>
      <name val="Arial Narrow"/>
      <family val="2"/>
    </font>
    <font>
      <b/>
      <sz val="14"/>
      <color theme="0"/>
      <name val="Arial"/>
      <family val="2"/>
    </font>
    <font>
      <b/>
      <sz val="12"/>
      <color theme="0"/>
      <name val="Arial"/>
      <family val="2"/>
    </font>
    <font>
      <sz val="11"/>
      <color theme="0"/>
      <name val="Calibri"/>
      <family val="2"/>
    </font>
    <font>
      <b/>
      <i/>
      <sz val="10"/>
      <name val="Arial"/>
      <family val="2"/>
    </font>
    <font>
      <b/>
      <sz val="10"/>
      <name val="Arial"/>
    </font>
    <font>
      <sz val="10"/>
      <color rgb="FFFF0000"/>
      <name val="Arial"/>
      <family val="2"/>
    </font>
    <font>
      <b/>
      <sz val="14"/>
      <name val="Arial"/>
    </font>
    <font>
      <i/>
      <sz val="9"/>
      <name val="Arial"/>
    </font>
    <font>
      <b/>
      <sz val="10"/>
      <color rgb="FFFFFFFF"/>
      <name val="Arial"/>
    </font>
    <font>
      <sz val="10"/>
      <color rgb="FF000000"/>
      <name val="Arial"/>
    </font>
    <font>
      <b/>
      <sz val="10"/>
      <color rgb="FF000000"/>
      <name val="Arial"/>
    </font>
    <font>
      <b/>
      <sz val="8"/>
      <name val="Arial"/>
    </font>
    <font>
      <b/>
      <sz val="8"/>
      <color rgb="FFFFFFFF"/>
      <name val="Arial"/>
    </font>
    <font>
      <sz val="9"/>
      <name val="Arial"/>
    </font>
    <font>
      <b/>
      <sz val="9"/>
      <name val="Arial"/>
    </font>
    <font>
      <sz val="11"/>
      <color rgb="FFFFC000"/>
      <name val="Arial"/>
    </font>
    <font>
      <sz val="10"/>
      <color rgb="FF7BA7D7"/>
      <name val="Arial"/>
    </font>
    <font>
      <sz val="10"/>
      <color rgb="FFFFC000"/>
      <name val="Arial"/>
    </font>
    <font>
      <sz val="10"/>
      <color rgb="FFED7D31"/>
      <name val="Arial"/>
    </font>
    <font>
      <i/>
      <sz val="9"/>
      <color rgb="FF666666"/>
      <name val="Arial"/>
    </font>
    <font>
      <sz val="9"/>
      <color rgb="FF0000FF"/>
      <name val="Arial"/>
    </font>
    <font>
      <i/>
      <sz val="9"/>
      <color rgb="FF0000FF"/>
      <name val="Arial"/>
    </font>
    <font>
      <b/>
      <sz val="10"/>
      <color rgb="FF0000FF"/>
      <name val="Arial"/>
      <family val="2"/>
    </font>
    <font>
      <b/>
      <sz val="9"/>
      <color rgb="FFFFFFFF"/>
      <name val="Arial"/>
    </font>
    <font>
      <b/>
      <sz val="12"/>
      <name val="Arial"/>
    </font>
    <font>
      <sz val="8"/>
      <name val="Arial"/>
    </font>
    <font>
      <b/>
      <sz val="8"/>
      <color rgb="FF000000"/>
      <name val="Arial"/>
    </font>
    <font>
      <b/>
      <sz val="7"/>
      <color rgb="FF000000"/>
      <name val="Montserrat Medium"/>
    </font>
    <font>
      <b/>
      <sz val="7"/>
      <color rgb="FFFFFFFF"/>
      <name val="Montserrat Medium"/>
    </font>
    <font>
      <i/>
      <sz val="9"/>
      <color rgb="FF595959"/>
      <name val="Montserrat Medium"/>
    </font>
    <font>
      <sz val="7"/>
      <color rgb="FFA6A6A6"/>
      <name val="Montserrat Medium"/>
    </font>
    <font>
      <b/>
      <sz val="7"/>
      <color rgb="FFA6A6A6"/>
      <name val="Montserrat Medium"/>
    </font>
    <font>
      <sz val="11"/>
      <color theme="0"/>
      <name val="Calibri"/>
      <family val="2"/>
      <scheme val="minor"/>
    </font>
    <font>
      <sz val="11"/>
      <name val="Aptos Narrow"/>
    </font>
    <font>
      <sz val="7"/>
      <color rgb="FF9C0006"/>
      <name val="Montserrat Medium"/>
    </font>
    <font>
      <b/>
      <sz val="10"/>
      <color rgb="FF1F4E78"/>
      <name val="Arial"/>
    </font>
    <font>
      <sz val="8"/>
      <color rgb="FF808080"/>
      <name val="Arial"/>
    </font>
    <font>
      <b/>
      <sz val="8"/>
      <color rgb="FF1F4E78"/>
      <name val="Arial"/>
    </font>
    <font>
      <b/>
      <sz val="8"/>
      <color rgb="FF1F4E78"/>
      <name val="Arial"/>
      <family val="2"/>
    </font>
    <font>
      <b/>
      <sz val="10"/>
      <color rgb="FFFFFFFF"/>
      <name val="Arial"/>
      <family val="2"/>
    </font>
    <font>
      <sz val="8"/>
      <color rgb="FF808080"/>
      <name val="Arial"/>
      <family val="2"/>
    </font>
    <font>
      <sz val="8"/>
      <color rgb="FF595959"/>
      <name val="Arial"/>
      <family val="2"/>
    </font>
    <font>
      <i/>
      <sz val="8"/>
      <color rgb="FF595959"/>
      <name val="Arial"/>
      <family val="2"/>
    </font>
    <font>
      <sz val="10"/>
      <color rgb="FF0000FF"/>
      <name val="Arial"/>
      <family val="2"/>
    </font>
    <font>
      <sz val="8"/>
      <color rgb="FF0000FF"/>
      <name val="Arial"/>
      <family val="2"/>
    </font>
    <font>
      <b/>
      <sz val="14"/>
      <color theme="1"/>
      <name val="Calibri"/>
      <family val="2"/>
      <scheme val="minor"/>
    </font>
    <font>
      <sz val="11"/>
      <color theme="0" tint="-0.249977111117893"/>
      <name val="Calibri"/>
      <family val="2"/>
      <scheme val="minor"/>
    </font>
    <font>
      <sz val="10"/>
      <color theme="1"/>
      <name val="Calibri"/>
      <family val="2"/>
      <scheme val="minor"/>
    </font>
    <font>
      <b/>
      <sz val="13"/>
      <color theme="1"/>
      <name val="Calibri"/>
      <family val="2"/>
      <scheme val="minor"/>
    </font>
    <font>
      <b/>
      <sz val="18"/>
      <color theme="2" tint="-0.749992370372631"/>
      <name val="Calibri"/>
      <family val="2"/>
      <scheme val="minor"/>
    </font>
    <font>
      <sz val="11"/>
      <color theme="0" tint="-0.499984740745262"/>
      <name val="Calibri"/>
      <family val="2"/>
      <scheme val="minor"/>
    </font>
    <font>
      <b/>
      <sz val="11"/>
      <color theme="0" tint="-0.499984740745262"/>
      <name val="Calibri"/>
      <family val="2"/>
      <scheme val="minor"/>
    </font>
    <font>
      <sz val="10"/>
      <name val="Times New Roman"/>
      <family val="1"/>
    </font>
    <font>
      <b/>
      <sz val="10"/>
      <name val="Times New Roman"/>
      <family val="1"/>
    </font>
    <font>
      <sz val="11"/>
      <color theme="1"/>
      <name val="Arial"/>
      <family val="2"/>
    </font>
    <font>
      <b/>
      <sz val="10"/>
      <color theme="0"/>
      <name val="Arial"/>
      <family val="2"/>
    </font>
    <font>
      <sz val="10"/>
      <color theme="0"/>
      <name val="Arial"/>
      <family val="2"/>
    </font>
    <font>
      <b/>
      <sz val="16"/>
      <name val="Arial"/>
      <family val="2"/>
    </font>
    <font>
      <b/>
      <sz val="14"/>
      <color rgb="FF0000FF"/>
      <name val="Arial"/>
      <family val="2"/>
    </font>
    <font>
      <b/>
      <sz val="14"/>
      <name val="Arial"/>
      <family val="2"/>
    </font>
    <font>
      <b/>
      <sz val="14"/>
      <color rgb="FF008000"/>
      <name val="Arial"/>
      <family val="2"/>
    </font>
    <font>
      <b/>
      <sz val="14"/>
      <color rgb="FFFF0000"/>
      <name val="Arial"/>
      <family val="2"/>
    </font>
    <font>
      <sz val="14"/>
      <name val="Arial"/>
      <family val="2"/>
    </font>
    <font>
      <sz val="14"/>
      <color rgb="FF0000FF"/>
      <name val="Arial"/>
      <family val="2"/>
    </font>
    <font>
      <sz val="14"/>
      <name val="Calibri (body)"/>
    </font>
    <font>
      <sz val="16"/>
      <name val="Arial"/>
      <family val="2"/>
    </font>
    <font>
      <b/>
      <sz val="16"/>
      <color rgb="FFC00000"/>
      <name val="Arial"/>
      <family val="2"/>
    </font>
    <font>
      <b/>
      <sz val="12"/>
      <color theme="0"/>
      <name val="Arial Narrow"/>
      <family val="2"/>
    </font>
    <font>
      <sz val="14"/>
      <color theme="0"/>
      <name val="Arial"/>
      <family val="2"/>
    </font>
    <font>
      <sz val="8"/>
      <color indexed="23"/>
      <name val="Verdana"/>
      <family val="2"/>
    </font>
    <font>
      <b/>
      <sz val="11"/>
      <color theme="2" tint="-9.9978637043366805E-2"/>
      <name val="Arial"/>
      <family val="2"/>
    </font>
    <font>
      <sz val="14"/>
      <color theme="1"/>
      <name val="Arial"/>
      <family val="2"/>
    </font>
    <font>
      <sz val="16"/>
      <color theme="1"/>
      <name val="Arial"/>
      <family val="2"/>
    </font>
    <font>
      <sz val="8"/>
      <color theme="1"/>
      <name val="Calibri"/>
      <family val="2"/>
      <scheme val="minor"/>
    </font>
    <font>
      <b/>
      <sz val="8"/>
      <color theme="1"/>
      <name val="Calibri"/>
      <family val="2"/>
      <scheme val="minor"/>
    </font>
    <font>
      <b/>
      <sz val="9"/>
      <name val="Arial"/>
      <family val="2"/>
    </font>
    <font>
      <b/>
      <sz val="8"/>
      <color theme="1"/>
      <name val="Arial"/>
      <family val="2"/>
    </font>
    <font>
      <b/>
      <sz val="11"/>
      <name val="Calibri"/>
      <family val="2"/>
      <scheme val="minor"/>
    </font>
    <font>
      <b/>
      <sz val="9"/>
      <name val="Calibri"/>
      <family val="2"/>
      <scheme val="minor"/>
    </font>
    <font>
      <sz val="9"/>
      <color theme="1"/>
      <name val="Arial"/>
      <family val="2"/>
    </font>
    <font>
      <b/>
      <sz val="8"/>
      <color theme="3" tint="-0.249977111117893"/>
      <name val="Arial"/>
      <family val="2"/>
    </font>
    <font>
      <sz val="8"/>
      <color theme="1"/>
      <name val="Arial"/>
      <family val="2"/>
    </font>
    <font>
      <b/>
      <sz val="8"/>
      <color rgb="FFFF0000"/>
      <name val="Calibri"/>
      <family val="2"/>
      <scheme val="minor"/>
    </font>
    <font>
      <b/>
      <sz val="16"/>
      <color theme="1"/>
      <name val="Calibri"/>
      <family val="2"/>
      <scheme val="minor"/>
    </font>
    <font>
      <sz val="8"/>
      <color rgb="FFFF0000"/>
      <name val="Arial"/>
      <family val="2"/>
    </font>
    <font>
      <b/>
      <sz val="12"/>
      <color rgb="FF0070C0"/>
      <name val="Arial"/>
      <family val="2"/>
    </font>
    <font>
      <sz val="12"/>
      <color theme="1"/>
      <name val="Calibri"/>
      <family val="2"/>
      <scheme val="minor"/>
    </font>
    <font>
      <b/>
      <sz val="12"/>
      <color rgb="FFFF0000"/>
      <name val="Arial"/>
      <family val="2"/>
    </font>
    <font>
      <b/>
      <sz val="12"/>
      <color indexed="10"/>
      <name val="Arial"/>
      <family val="2"/>
    </font>
    <font>
      <b/>
      <sz val="12"/>
      <color rgb="FF0070C0"/>
      <name val="Calibri"/>
      <family val="2"/>
      <scheme val="minor"/>
    </font>
    <font>
      <b/>
      <i/>
      <u/>
      <sz val="16"/>
      <name val="Arial"/>
      <family val="2"/>
    </font>
    <font>
      <b/>
      <sz val="10"/>
      <color indexed="8"/>
      <name val="Arial"/>
      <family val="2"/>
    </font>
    <font>
      <sz val="9"/>
      <color theme="0" tint="-0.499984740745262"/>
      <name val="Arial"/>
      <family val="2"/>
    </font>
    <font>
      <sz val="11"/>
      <color rgb="FF002060"/>
      <name val="Arial Narrow"/>
      <family val="2"/>
    </font>
    <font>
      <sz val="11"/>
      <color rgb="FF002060"/>
      <name val="Calibri"/>
      <family val="2"/>
      <scheme val="minor"/>
    </font>
    <font>
      <b/>
      <sz val="9"/>
      <color rgb="FF002060"/>
      <name val="Arial Narrow"/>
      <family val="2"/>
    </font>
    <font>
      <b/>
      <sz val="11"/>
      <color theme="0"/>
      <name val="Arial Narrow"/>
      <family val="2"/>
    </font>
    <font>
      <b/>
      <sz val="10"/>
      <color theme="0"/>
      <name val="Arial Narrow"/>
      <family val="2"/>
    </font>
    <font>
      <sz val="11"/>
      <name val="Arial Narrow"/>
      <family val="2"/>
    </font>
    <font>
      <sz val="11"/>
      <color theme="0"/>
      <name val="Arial Narrow"/>
      <family val="2"/>
    </font>
    <font>
      <sz val="11"/>
      <color indexed="8"/>
      <name val="Arial Narrow"/>
      <family val="2"/>
    </font>
    <font>
      <sz val="9"/>
      <name val="Arial Narrow"/>
      <family val="2"/>
    </font>
    <font>
      <sz val="9"/>
      <color indexed="8"/>
      <name val="Arial Narrow"/>
      <family val="2"/>
    </font>
    <font>
      <b/>
      <sz val="10"/>
      <color rgb="FFC00000"/>
      <name val="Calibri"/>
      <family val="2"/>
      <scheme val="minor"/>
    </font>
    <font>
      <sz val="10"/>
      <color rgb="FF0070C0"/>
      <name val="Arial"/>
      <family val="2"/>
    </font>
    <font>
      <b/>
      <sz val="8"/>
      <color rgb="FF000000"/>
      <name val="Arial"/>
      <family val="2"/>
    </font>
    <font>
      <b/>
      <sz val="9"/>
      <color rgb="FF000000"/>
      <name val="Calibri"/>
      <family val="2"/>
      <scheme val="minor"/>
    </font>
    <font>
      <sz val="10"/>
      <color rgb="FF000000"/>
      <name val="Calibri"/>
      <family val="2"/>
      <scheme val="minor"/>
    </font>
    <font>
      <sz val="8"/>
      <color rgb="FF000000"/>
      <name val="Arial"/>
      <family val="2"/>
    </font>
    <font>
      <sz val="9"/>
      <color rgb="FF000000"/>
      <name val="Arial"/>
      <family val="2"/>
    </font>
    <font>
      <b/>
      <sz val="10"/>
      <color rgb="FF000000"/>
      <name val="Calibri"/>
      <family val="2"/>
      <scheme val="minor"/>
    </font>
    <font>
      <sz val="10"/>
      <color rgb="FF1F4E78"/>
      <name val="Calibri"/>
      <family val="2"/>
      <scheme val="minor"/>
    </font>
    <font>
      <b/>
      <sz val="10"/>
      <color rgb="FF1F4E78"/>
      <name val="Arial"/>
      <family val="2"/>
    </font>
    <font>
      <sz val="10"/>
      <color rgb="FF1F4E78"/>
      <name val="Arial"/>
      <family val="2"/>
    </font>
    <font>
      <b/>
      <sz val="10"/>
      <color rgb="FF1F4E78"/>
      <name val="Arial Narrow"/>
      <family val="2"/>
    </font>
    <font>
      <b/>
      <sz val="11"/>
      <color rgb="FF1F4E78"/>
      <name val="Calibri"/>
      <family val="2"/>
      <scheme val="minor"/>
    </font>
    <font>
      <b/>
      <sz val="9"/>
      <color rgb="FF1F4E78"/>
      <name val="Arial"/>
      <family val="2"/>
    </font>
    <font>
      <b/>
      <sz val="9"/>
      <color rgb="FF1F4E78"/>
      <name val="Calibri"/>
      <family val="2"/>
      <scheme val="minor"/>
    </font>
    <font>
      <sz val="9"/>
      <color rgb="FF595959"/>
      <name val="Arial"/>
      <family val="2"/>
    </font>
    <font>
      <b/>
      <sz val="8"/>
      <color rgb="FF595959"/>
      <name val="Arial"/>
      <family val="2"/>
    </font>
    <font>
      <sz val="11"/>
      <color rgb="FF000000"/>
      <name val="Calibri"/>
      <family val="2"/>
      <scheme val="minor"/>
    </font>
    <font>
      <sz val="9"/>
      <color rgb="FF000000"/>
      <name val="Calibri"/>
      <family val="2"/>
      <scheme val="minor"/>
    </font>
    <font>
      <b/>
      <sz val="8"/>
      <color rgb="FF1F4E78"/>
      <name val="Calibri"/>
      <family val="2"/>
      <scheme val="minor"/>
    </font>
    <font>
      <sz val="9"/>
      <color rgb="FF000000"/>
      <name val="Times New Roman"/>
      <family val="1"/>
    </font>
    <font>
      <sz val="8"/>
      <color rgb="FF1F4E78"/>
      <name val="Arial"/>
      <family val="2"/>
    </font>
    <font>
      <sz val="11"/>
      <color rgb="FF1F4E78"/>
      <name val="Calibri"/>
      <family val="2"/>
      <scheme val="minor"/>
    </font>
    <font>
      <i/>
      <sz val="8"/>
      <color indexed="8"/>
      <name val="Arial Narrow"/>
      <family val="2"/>
    </font>
    <font>
      <b/>
      <sz val="11"/>
      <color indexed="8"/>
      <name val="Arial Narrow"/>
      <family val="2"/>
    </font>
    <font>
      <b/>
      <sz val="11"/>
      <color rgb="FF2E5C8A"/>
      <name val="Calibri"/>
      <family val="2"/>
      <scheme val="minor"/>
    </font>
    <font>
      <b/>
      <sz val="9"/>
      <color rgb="FF2E5C8A"/>
      <name val="Calibri"/>
      <family val="2"/>
      <scheme val="minor"/>
    </font>
    <font>
      <b/>
      <sz val="8"/>
      <color rgb="FF2E5C8A"/>
      <name val="Arial"/>
      <family val="2"/>
    </font>
    <font>
      <b/>
      <sz val="11"/>
      <color rgb="FFB85450"/>
      <name val="Calibri"/>
      <family val="2"/>
      <scheme val="minor"/>
    </font>
    <font>
      <b/>
      <sz val="9"/>
      <color rgb="FFB85450"/>
      <name val="Calibri"/>
      <family val="2"/>
      <scheme val="minor"/>
    </font>
    <font>
      <b/>
      <sz val="8"/>
      <color rgb="FFB85450"/>
      <name val="Arial"/>
      <family val="2"/>
    </font>
    <font>
      <b/>
      <sz val="12"/>
      <color theme="1"/>
      <name val="Arial"/>
      <family val="2"/>
    </font>
    <font>
      <b/>
      <sz val="11"/>
      <color theme="1"/>
      <name val="Arial"/>
      <family val="2"/>
    </font>
    <font>
      <b/>
      <sz val="9"/>
      <color theme="1"/>
      <name val="Arial"/>
      <family val="2"/>
    </font>
    <font>
      <b/>
      <sz val="7"/>
      <name val="Arial"/>
      <family val="2"/>
    </font>
    <font>
      <b/>
      <sz val="9"/>
      <color theme="5" tint="-0.249977111117893"/>
      <name val="Calibri"/>
      <family val="2"/>
      <scheme val="minor"/>
    </font>
    <font>
      <b/>
      <sz val="10"/>
      <color theme="5" tint="-0.249977111117893"/>
      <name val="Calibri"/>
      <family val="2"/>
      <scheme val="minor"/>
    </font>
    <font>
      <sz val="11"/>
      <color rgb="FFFFC000"/>
      <name val="Calibri"/>
      <family val="2"/>
      <scheme val="minor"/>
    </font>
    <font>
      <b/>
      <sz val="16"/>
      <name val="Arial Narow"/>
    </font>
    <font>
      <b/>
      <u/>
      <sz val="16"/>
      <name val="Arial Narow"/>
    </font>
    <font>
      <b/>
      <sz val="16"/>
      <color theme="1"/>
      <name val="Arial Narow"/>
    </font>
    <font>
      <sz val="16"/>
      <color theme="1"/>
      <name val="Arial Narow"/>
    </font>
    <font>
      <sz val="11"/>
      <color indexed="8"/>
      <name val="Calibri"/>
      <family val="2"/>
    </font>
    <font>
      <sz val="16"/>
      <name val="Arial Narow"/>
    </font>
    <font>
      <sz val="9"/>
      <name val="Calibri"/>
      <family val="2"/>
    </font>
    <font>
      <b/>
      <sz val="9"/>
      <color theme="1"/>
      <name val="Calibri"/>
      <family val="2"/>
    </font>
    <font>
      <b/>
      <sz val="9"/>
      <color theme="1"/>
      <name val="Calibri"/>
      <family val="2"/>
      <scheme val="minor"/>
    </font>
    <font>
      <sz val="9"/>
      <color theme="1"/>
      <name val="Calibri"/>
      <family val="2"/>
      <scheme val="minor"/>
    </font>
    <font>
      <sz val="9"/>
      <color rgb="FF000000"/>
      <name val="Calibri"/>
      <family val="2"/>
    </font>
    <font>
      <b/>
      <sz val="9"/>
      <color rgb="FF000000"/>
      <name val="Calibri"/>
      <family val="2"/>
    </font>
    <font>
      <b/>
      <sz val="9"/>
      <name val="Calibri"/>
      <family val="2"/>
    </font>
    <font>
      <sz val="9"/>
      <color theme="1"/>
      <name val="Calibri"/>
      <family val="2"/>
    </font>
    <font>
      <sz val="8"/>
      <color rgb="FFC00000"/>
      <name val="Arial"/>
      <family val="2"/>
    </font>
    <font>
      <b/>
      <sz val="9"/>
      <color rgb="FFFFFFFF"/>
      <name val="Calibri"/>
      <family val="2"/>
    </font>
    <font>
      <b/>
      <sz val="9"/>
      <color rgb="FFFFFFFF"/>
      <name val="Calibri"/>
      <family val="2"/>
      <scheme val="minor"/>
    </font>
    <font>
      <sz val="10"/>
      <color rgb="FF000000"/>
      <name val="Arial Narrow"/>
      <family val="2"/>
    </font>
  </fonts>
  <fills count="87">
    <fill>
      <patternFill patternType="none"/>
    </fill>
    <fill>
      <patternFill patternType="gray125"/>
    </fill>
    <fill>
      <patternFill patternType="solid">
        <fgColor indexed="2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9"/>
        <bgColor indexed="22"/>
      </patternFill>
    </fill>
    <fill>
      <patternFill patternType="solid">
        <fgColor rgb="FF002060"/>
        <bgColor indexed="64"/>
      </patternFill>
    </fill>
    <fill>
      <patternFill patternType="solid">
        <fgColor rgb="FFFFFF00"/>
        <bgColor indexed="64"/>
      </patternFill>
    </fill>
    <fill>
      <patternFill patternType="solid">
        <fgColor rgb="FFFFFFFF"/>
        <bgColor rgb="FF000000"/>
      </patternFill>
    </fill>
    <fill>
      <patternFill patternType="solid">
        <fgColor theme="9"/>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0.14999847407452621"/>
        <bgColor rgb="FF000000"/>
      </patternFill>
    </fill>
    <fill>
      <patternFill patternType="solid">
        <fgColor rgb="FF0070C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00B05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1" tint="0.249977111117893"/>
        <bgColor indexed="64"/>
      </patternFill>
    </fill>
    <fill>
      <patternFill patternType="solid">
        <fgColor theme="3" tint="0.59999389629810485"/>
        <bgColor indexed="64"/>
      </patternFill>
    </fill>
    <fill>
      <patternFill patternType="solid">
        <fgColor rgb="FF00B0F0"/>
        <bgColor indexed="64"/>
      </patternFill>
    </fill>
    <fill>
      <patternFill patternType="solid">
        <fgColor theme="1"/>
        <bgColor indexed="64"/>
      </patternFill>
    </fill>
    <fill>
      <patternFill patternType="solid">
        <fgColor theme="4" tint="-0.249977111117893"/>
        <bgColor indexed="64"/>
      </patternFill>
    </fill>
    <fill>
      <patternFill patternType="solid">
        <fgColor theme="0" tint="-0.249977111117893"/>
        <bgColor indexed="64"/>
      </patternFill>
    </fill>
    <fill>
      <patternFill patternType="solid">
        <fgColor rgb="FF0099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1F3864"/>
        <bgColor indexed="64"/>
      </patternFill>
    </fill>
    <fill>
      <patternFill patternType="solid">
        <fgColor rgb="FF2E75B6"/>
        <bgColor indexed="64"/>
      </patternFill>
    </fill>
    <fill>
      <patternFill patternType="solid">
        <fgColor rgb="FF9DC3E6"/>
        <bgColor indexed="64"/>
      </patternFill>
    </fill>
    <fill>
      <patternFill patternType="solid">
        <fgColor rgb="FFFFFFFF"/>
        <bgColor indexed="64"/>
      </patternFill>
    </fill>
    <fill>
      <patternFill patternType="solid">
        <fgColor rgb="FFDEEBF7"/>
        <bgColor indexed="64"/>
      </patternFill>
    </fill>
    <fill>
      <patternFill patternType="solid">
        <fgColor rgb="FFF2F2F2"/>
        <bgColor indexed="64"/>
      </patternFill>
    </fill>
    <fill>
      <patternFill patternType="solid">
        <fgColor rgb="FFAEBEDC"/>
        <bgColor indexed="64"/>
      </patternFill>
    </fill>
    <fill>
      <patternFill patternType="solid">
        <fgColor rgb="FFBDD7EE"/>
        <bgColor indexed="64"/>
      </patternFill>
    </fill>
    <fill>
      <patternFill patternType="solid">
        <fgColor rgb="FFD6E4F0"/>
        <bgColor indexed="64"/>
      </patternFill>
    </fill>
    <fill>
      <patternFill patternType="solid">
        <fgColor rgb="FFE3EDF7"/>
        <bgColor indexed="64"/>
      </patternFill>
    </fill>
    <fill>
      <patternFill patternType="solid">
        <fgColor rgb="FFFFF0C7"/>
        <bgColor indexed="64"/>
      </patternFill>
    </fill>
    <fill>
      <patternFill patternType="solid">
        <fgColor rgb="FF1F4E78"/>
        <bgColor indexed="64"/>
      </patternFill>
    </fill>
    <fill>
      <patternFill patternType="solid">
        <fgColor rgb="FFBF8F00"/>
        <bgColor indexed="64"/>
      </patternFill>
    </fill>
    <fill>
      <patternFill patternType="solid">
        <fgColor rgb="FF548235"/>
        <bgColor indexed="64"/>
      </patternFill>
    </fill>
    <fill>
      <patternFill patternType="solid">
        <fgColor rgb="FF7F7F7F"/>
        <bgColor indexed="64"/>
      </patternFill>
    </fill>
    <fill>
      <patternFill patternType="solid">
        <fgColor rgb="FFFFF2CC"/>
        <bgColor indexed="64"/>
      </patternFill>
    </fill>
    <fill>
      <patternFill patternType="solid">
        <fgColor rgb="FFD9D9D9"/>
        <bgColor indexed="64"/>
      </patternFill>
    </fill>
    <fill>
      <patternFill patternType="solid">
        <fgColor rgb="FFDDEBF7"/>
        <bgColor indexed="64"/>
      </patternFill>
    </fill>
    <fill>
      <patternFill patternType="solid">
        <fgColor rgb="FFA9D08E"/>
        <bgColor indexed="64"/>
      </patternFill>
    </fill>
    <fill>
      <patternFill patternType="solid">
        <fgColor rgb="FFFFE699"/>
        <bgColor indexed="64"/>
      </patternFill>
    </fill>
    <fill>
      <patternFill patternType="solid">
        <fgColor rgb="FFF8CBCB"/>
        <bgColor indexed="64"/>
      </patternFill>
    </fill>
    <fill>
      <patternFill patternType="solid">
        <fgColor rgb="FFF8CBAD"/>
        <bgColor indexed="64"/>
      </patternFill>
    </fill>
    <fill>
      <patternFill patternType="solid">
        <fgColor rgb="FFC6E0B4"/>
        <bgColor indexed="64"/>
      </patternFill>
    </fill>
    <fill>
      <patternFill patternType="solid">
        <fgColor rgb="FFCCC0DA"/>
        <bgColor indexed="64"/>
      </patternFill>
    </fill>
    <fill>
      <patternFill patternType="solid">
        <fgColor rgb="FFF4B6C2"/>
        <bgColor indexed="64"/>
      </patternFill>
    </fill>
    <fill>
      <patternFill patternType="solid">
        <fgColor rgb="FFDCE6F1"/>
        <bgColor indexed="64"/>
      </patternFill>
    </fill>
    <fill>
      <patternFill patternType="solid">
        <fgColor rgb="FFFFC7CE"/>
        <bgColor indexed="64"/>
      </patternFill>
    </fill>
    <fill>
      <patternFill patternType="solid">
        <fgColor rgb="FF5B9BD5"/>
        <bgColor indexed="64"/>
      </patternFill>
    </fill>
    <fill>
      <patternFill patternType="solid">
        <fgColor rgb="FFF2F7FC"/>
        <bgColor indexed="64"/>
      </patternFill>
    </fill>
    <fill>
      <patternFill patternType="solid">
        <fgColor rgb="FFC00000"/>
        <bgColor indexed="64"/>
      </patternFill>
    </fill>
    <fill>
      <patternFill patternType="solid">
        <fgColor theme="8" tint="0.79998168889431442"/>
        <bgColor indexed="64"/>
      </patternFill>
    </fill>
    <fill>
      <patternFill patternType="solid">
        <fgColor theme="4" tint="0.79998168889431442"/>
        <bgColor theme="4" tint="0.79998168889431442"/>
      </patternFill>
    </fill>
    <fill>
      <patternFill patternType="solid">
        <fgColor rgb="FFFFDE9B"/>
        <bgColor indexed="64"/>
      </patternFill>
    </fill>
    <fill>
      <patternFill patternType="solid">
        <fgColor rgb="FFC6EFCE"/>
        <bgColor indexed="64"/>
      </patternFill>
    </fill>
    <fill>
      <patternFill patternType="solid">
        <fgColor rgb="FFF7F7F7"/>
        <bgColor indexed="64"/>
      </patternFill>
    </fill>
    <fill>
      <patternFill patternType="solid">
        <fgColor theme="6" tint="0.79998168889431442"/>
        <bgColor indexed="64"/>
      </patternFill>
    </fill>
    <fill>
      <patternFill patternType="solid">
        <fgColor theme="8" tint="0.59999389629810485"/>
        <bgColor theme="4" tint="0.79998168889431442"/>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CC66"/>
        <bgColor indexed="64"/>
      </patternFill>
    </fill>
    <fill>
      <patternFill patternType="solid">
        <fgColor rgb="FFF9ECBD"/>
        <bgColor indexed="64"/>
      </patternFill>
    </fill>
    <fill>
      <patternFill patternType="solid">
        <fgColor rgb="FFFFFFCC"/>
        <bgColor indexed="64"/>
      </patternFill>
    </fill>
    <fill>
      <patternFill patternType="solid">
        <fgColor rgb="FFEDEDED"/>
        <bgColor indexed="64"/>
      </patternFill>
    </fill>
    <fill>
      <patternFill patternType="solid">
        <fgColor rgb="FFFBE5D6"/>
        <bgColor indexed="64"/>
      </patternFill>
    </fill>
    <fill>
      <patternFill patternType="solid">
        <fgColor rgb="FFFFE066"/>
        <bgColor indexed="64"/>
      </patternFill>
    </fill>
    <fill>
      <patternFill patternType="solid">
        <fgColor rgb="FFB7E1A1"/>
        <bgColor indexed="64"/>
      </patternFill>
    </fill>
    <fill>
      <patternFill patternType="solid">
        <fgColor rgb="FFFF8585"/>
        <bgColor indexed="64"/>
      </patternFill>
    </fill>
  </fills>
  <borders count="19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bottom style="hair">
        <color indexed="64"/>
      </bottom>
      <diagonal/>
    </border>
    <border>
      <left style="thin">
        <color indexed="22"/>
      </left>
      <right style="thin">
        <color indexed="22"/>
      </right>
      <top style="thin">
        <color indexed="22"/>
      </top>
      <bottom style="thin">
        <color indexed="22"/>
      </bottom>
      <diagonal/>
    </border>
    <border>
      <left/>
      <right style="thin">
        <color indexed="64"/>
      </right>
      <top/>
      <bottom style="hair">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indexed="64"/>
      </top>
      <bottom style="hair">
        <color indexed="64"/>
      </bottom>
      <diagonal/>
    </border>
    <border>
      <left/>
      <right/>
      <top style="thin">
        <color indexed="64"/>
      </top>
      <bottom style="hair">
        <color indexed="64"/>
      </bottom>
      <diagonal/>
    </border>
    <border>
      <left/>
      <right style="thin">
        <color theme="0"/>
      </right>
      <top/>
      <bottom/>
      <diagonal/>
    </border>
    <border>
      <left/>
      <right style="thin">
        <color theme="0"/>
      </right>
      <top style="thin">
        <color indexed="64"/>
      </top>
      <bottom/>
      <diagonal/>
    </border>
    <border>
      <left/>
      <right style="thin">
        <color theme="0"/>
      </right>
      <top/>
      <bottom style="thin">
        <color indexed="64"/>
      </bottom>
      <diagonal/>
    </border>
    <border>
      <left style="thin">
        <color theme="0"/>
      </left>
      <right/>
      <top style="thin">
        <color indexed="64"/>
      </top>
      <bottom/>
      <diagonal/>
    </border>
    <border>
      <left style="thin">
        <color theme="0"/>
      </left>
      <right/>
      <top/>
      <bottom/>
      <diagonal/>
    </border>
    <border>
      <left style="thin">
        <color theme="0"/>
      </left>
      <right/>
      <top/>
      <bottom style="thin">
        <color indexed="64"/>
      </bottom>
      <diagonal/>
    </border>
    <border>
      <left style="thin">
        <color indexed="64"/>
      </left>
      <right style="thin">
        <color theme="0"/>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diagonal/>
    </border>
    <border>
      <left style="thin">
        <color indexed="64"/>
      </left>
      <right style="thin">
        <color indexed="64"/>
      </right>
      <top style="double">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double">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right style="medium">
        <color indexed="64"/>
      </right>
      <top style="double">
        <color indexed="64"/>
      </top>
      <bottom/>
      <diagonal/>
    </border>
    <border>
      <left/>
      <right style="medium">
        <color indexed="64"/>
      </right>
      <top style="double">
        <color indexed="64"/>
      </top>
      <bottom style="medium">
        <color indexed="64"/>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bottom/>
      <diagonal/>
    </border>
    <border>
      <left style="thin">
        <color rgb="FFBF8F00"/>
      </left>
      <right style="thin">
        <color rgb="FFBF8F00"/>
      </right>
      <top style="thin">
        <color rgb="FFBF8F00"/>
      </top>
      <bottom style="thin">
        <color rgb="FFBF8F00"/>
      </bottom>
      <diagonal/>
    </border>
    <border>
      <left style="thin">
        <color rgb="FF1F3864"/>
      </left>
      <right style="thin">
        <color rgb="FF1F3864"/>
      </right>
      <top style="thin">
        <color rgb="FF1F3864"/>
      </top>
      <bottom/>
      <diagonal/>
    </border>
    <border>
      <left style="thin">
        <color rgb="FF2E75B6"/>
      </left>
      <right style="thin">
        <color rgb="FF2E75B6"/>
      </right>
      <top style="thin">
        <color rgb="FF2E75B6"/>
      </top>
      <bottom/>
      <diagonal/>
    </border>
    <border>
      <left style="thin">
        <color rgb="FF5B9BD5"/>
      </left>
      <right style="thin">
        <color rgb="FF5B9BD5"/>
      </right>
      <top style="thin">
        <color rgb="FF5B9BD5"/>
      </top>
      <bottom/>
      <diagonal/>
    </border>
    <border>
      <left style="thin">
        <color rgb="FF7BA7D7"/>
      </left>
      <right style="thin">
        <color rgb="FF7BA7D7"/>
      </right>
      <top style="thin">
        <color rgb="FF7BA7D7"/>
      </top>
      <bottom/>
      <diagonal/>
    </border>
    <border>
      <left style="medium">
        <color rgb="FFC00000"/>
      </left>
      <right style="medium">
        <color rgb="FFC00000"/>
      </right>
      <top style="medium">
        <color rgb="FFC00000"/>
      </top>
      <bottom style="medium">
        <color rgb="FFC00000"/>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theme="0" tint="-0.249977111117893"/>
      </left>
      <right style="thin">
        <color theme="0" tint="-0.249977111117893"/>
      </right>
      <top style="thin">
        <color theme="0" tint="-0.249977111117893"/>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dotted">
        <color indexed="64"/>
      </left>
      <right style="dotted">
        <color indexed="64"/>
      </right>
      <top style="medium">
        <color indexed="64"/>
      </top>
      <bottom style="hair">
        <color indexed="64"/>
      </bottom>
      <diagonal/>
    </border>
    <border>
      <left/>
      <right style="dotted">
        <color indexed="64"/>
      </right>
      <top style="medium">
        <color indexed="64"/>
      </top>
      <bottom style="hair">
        <color indexed="64"/>
      </bottom>
      <diagonal/>
    </border>
    <border>
      <left style="dotted">
        <color indexed="64"/>
      </left>
      <right style="dotted">
        <color indexed="64"/>
      </right>
      <top style="hair">
        <color indexed="64"/>
      </top>
      <bottom style="hair">
        <color indexed="64"/>
      </bottom>
      <diagonal/>
    </border>
    <border>
      <left/>
      <right style="dotted">
        <color indexed="64"/>
      </right>
      <top style="hair">
        <color indexed="64"/>
      </top>
      <bottom style="hair">
        <color indexed="64"/>
      </bottom>
      <diagonal/>
    </border>
    <border>
      <left style="dotted">
        <color indexed="64"/>
      </left>
      <right style="dotted">
        <color indexed="64"/>
      </right>
      <top style="hair">
        <color indexed="64"/>
      </top>
      <bottom style="thin">
        <color indexed="64"/>
      </bottom>
      <diagonal/>
    </border>
    <border>
      <left/>
      <right style="dotted">
        <color indexed="64"/>
      </right>
      <top style="hair">
        <color indexed="64"/>
      </top>
      <bottom style="thin">
        <color indexed="64"/>
      </bottom>
      <diagonal/>
    </border>
    <border>
      <left style="dotted">
        <color indexed="64"/>
      </left>
      <right style="dotted">
        <color indexed="64"/>
      </right>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dotted">
        <color indexed="64"/>
      </right>
      <top style="hair">
        <color indexed="64"/>
      </top>
      <bottom/>
      <diagonal/>
    </border>
    <border>
      <left/>
      <right style="dotted">
        <color indexed="64"/>
      </right>
      <top/>
      <bottom style="hair">
        <color indexed="64"/>
      </bottom>
      <diagonal/>
    </border>
    <border>
      <left style="dotted">
        <color indexed="64"/>
      </left>
      <right/>
      <top style="hair">
        <color indexed="64"/>
      </top>
      <bottom style="hair">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dotted">
        <color indexed="64"/>
      </right>
      <top style="medium">
        <color indexed="64"/>
      </top>
      <bottom style="hair">
        <color indexed="64"/>
      </bottom>
      <diagonal/>
    </border>
    <border>
      <left style="medium">
        <color indexed="64"/>
      </left>
      <right style="dotted">
        <color indexed="64"/>
      </right>
      <top style="hair">
        <color indexed="64"/>
      </top>
      <bottom style="hair">
        <color indexed="64"/>
      </bottom>
      <diagonal/>
    </border>
    <border>
      <left style="medium">
        <color indexed="64"/>
      </left>
      <right style="dotted">
        <color indexed="64"/>
      </right>
      <top style="hair">
        <color indexed="64"/>
      </top>
      <bottom style="thin">
        <color indexed="64"/>
      </bottom>
      <diagonal/>
    </border>
    <border>
      <left style="thin">
        <color auto="1"/>
      </left>
      <right style="thin">
        <color indexed="64"/>
      </right>
      <top style="medium">
        <color indexed="64"/>
      </top>
      <bottom style="hair">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indexed="64"/>
      </top>
      <bottom/>
      <diagonal/>
    </border>
    <border>
      <left style="dotted">
        <color indexed="64"/>
      </left>
      <right/>
      <top style="medium">
        <color indexed="64"/>
      </top>
      <bottom style="hair">
        <color indexed="64"/>
      </bottom>
      <diagonal/>
    </border>
    <border>
      <left style="dotted">
        <color indexed="64"/>
      </left>
      <right/>
      <top/>
      <bottom style="hair">
        <color indexed="64"/>
      </bottom>
      <diagonal/>
    </border>
    <border>
      <left style="medium">
        <color theme="8" tint="-0.249977111117893"/>
      </left>
      <right/>
      <top style="medium">
        <color theme="8" tint="-0.249977111117893"/>
      </top>
      <bottom/>
      <diagonal/>
    </border>
    <border>
      <left/>
      <right/>
      <top style="medium">
        <color theme="8" tint="-0.249977111117893"/>
      </top>
      <bottom/>
      <diagonal/>
    </border>
    <border>
      <left/>
      <right style="medium">
        <color theme="8" tint="-0.249977111117893"/>
      </right>
      <top style="medium">
        <color theme="8" tint="-0.249977111117893"/>
      </top>
      <bottom/>
      <diagonal/>
    </border>
    <border>
      <left style="medium">
        <color theme="8" tint="-0.249977111117893"/>
      </left>
      <right style="medium">
        <color theme="8" tint="-0.249977111117893"/>
      </right>
      <top style="medium">
        <color theme="8" tint="-0.249977111117893"/>
      </top>
      <bottom style="medium">
        <color theme="8" tint="-0.249977111117893"/>
      </bottom>
      <diagonal/>
    </border>
    <border>
      <left style="medium">
        <color theme="8" tint="-0.249977111117893"/>
      </left>
      <right/>
      <top/>
      <bottom/>
      <diagonal/>
    </border>
    <border>
      <left/>
      <right style="medium">
        <color theme="8" tint="-0.249977111117893"/>
      </right>
      <top/>
      <bottom/>
      <diagonal/>
    </border>
    <border>
      <left style="medium">
        <color theme="8" tint="-0.249977111117893"/>
      </left>
      <right/>
      <top/>
      <bottom style="medium">
        <color theme="8" tint="-0.249977111117893"/>
      </bottom>
      <diagonal/>
    </border>
    <border>
      <left/>
      <right/>
      <top/>
      <bottom style="medium">
        <color theme="8" tint="-0.249977111117893"/>
      </bottom>
      <diagonal/>
    </border>
    <border>
      <left/>
      <right style="medium">
        <color theme="8" tint="-0.249977111117893"/>
      </right>
      <top/>
      <bottom style="medium">
        <color theme="8" tint="-0.249977111117893"/>
      </bottom>
      <diagonal/>
    </border>
    <border>
      <left style="thin">
        <color theme="0"/>
      </left>
      <right style="thin">
        <color theme="0"/>
      </right>
      <top style="thin">
        <color theme="0"/>
      </top>
      <bottom/>
      <diagonal/>
    </border>
    <border>
      <left style="medium">
        <color theme="8" tint="-0.249977111117893"/>
      </left>
      <right/>
      <top style="thin">
        <color indexed="64"/>
      </top>
      <bottom/>
      <diagonal/>
    </border>
    <border>
      <left/>
      <right/>
      <top style="thin">
        <color indexed="64"/>
      </top>
      <bottom/>
      <diagonal/>
    </border>
    <border>
      <left/>
      <right style="medium">
        <color theme="8" tint="-0.249977111117893"/>
      </right>
      <top style="thin">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auto="1"/>
      </left>
      <right style="medium">
        <color indexed="64"/>
      </right>
      <top style="medium">
        <color indexed="64"/>
      </top>
      <bottom style="thin">
        <color auto="1"/>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medium">
        <color indexed="64"/>
      </right>
      <top style="hair">
        <color indexed="64"/>
      </top>
      <bottom/>
      <diagonal/>
    </border>
    <border>
      <left style="thin">
        <color theme="1"/>
      </left>
      <right/>
      <top style="hair">
        <color indexed="64"/>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theme="1"/>
      </left>
      <right style="medium">
        <color indexed="64"/>
      </right>
      <top style="hair">
        <color indexed="64"/>
      </top>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theme="1"/>
      </left>
      <right style="medium">
        <color indexed="64"/>
      </right>
      <top style="medium">
        <color indexed="64"/>
      </top>
      <bottom/>
      <diagonal/>
    </border>
    <border>
      <left style="medium">
        <color indexed="64"/>
      </left>
      <right style="hair">
        <color indexed="64"/>
      </right>
      <top style="medium">
        <color indexed="64"/>
      </top>
      <bottom style="hair">
        <color indexed="64"/>
      </bottom>
      <diagonal/>
    </border>
    <border>
      <left/>
      <right/>
      <top/>
      <bottom style="thin">
        <color theme="0" tint="-0.249977111117893"/>
      </bottom>
      <diagonal/>
    </border>
    <border>
      <left style="thin">
        <color auto="1"/>
      </left>
      <right style="thin">
        <color auto="1"/>
      </right>
      <top style="hair">
        <color indexed="64"/>
      </top>
      <bottom style="hair">
        <color indexed="64"/>
      </bottom>
      <diagonal/>
    </border>
    <border>
      <left style="thin">
        <color auto="1"/>
      </left>
      <right style="thin">
        <color auto="1"/>
      </right>
      <top style="hair">
        <color indexed="64"/>
      </top>
      <bottom style="thin">
        <color auto="1"/>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style="thin">
        <color auto="1"/>
      </bottom>
      <diagonal/>
    </border>
    <border>
      <left style="thin">
        <color indexed="64"/>
      </left>
      <right/>
      <top style="hair">
        <color indexed="64"/>
      </top>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thin">
        <color indexed="64"/>
      </left>
      <right/>
      <top style="hair">
        <color indexed="64"/>
      </top>
      <bottom style="thin">
        <color auto="1"/>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thin">
        <color theme="1"/>
      </left>
      <right style="medium">
        <color indexed="64"/>
      </right>
      <top/>
      <bottom/>
      <diagonal/>
    </border>
    <border>
      <left style="thin">
        <color indexed="64"/>
      </left>
      <right style="medium">
        <color indexed="64"/>
      </right>
      <top style="thin">
        <color indexed="64"/>
      </top>
      <bottom/>
      <diagonal/>
    </border>
    <border>
      <left style="thin">
        <color auto="1"/>
      </left>
      <right/>
      <top style="medium">
        <color indexed="64"/>
      </top>
      <bottom style="hair">
        <color indexed="64"/>
      </bottom>
      <diagonal/>
    </border>
    <border>
      <left/>
      <right style="thin">
        <color indexed="64"/>
      </right>
      <top style="medium">
        <color indexed="64"/>
      </top>
      <bottom style="hair">
        <color indexed="64"/>
      </bottom>
      <diagonal/>
    </border>
  </borders>
  <cellStyleXfs count="62">
    <xf numFmtId="0" fontId="0" fillId="0" borderId="0"/>
    <xf numFmtId="0" fontId="10" fillId="2" borderId="0" applyNumberFormat="0" applyBorder="0" applyAlignment="0" applyProtection="0"/>
    <xf numFmtId="0" fontId="4" fillId="0" borderId="0"/>
    <xf numFmtId="0" fontId="4" fillId="0" borderId="0"/>
    <xf numFmtId="0" fontId="4" fillId="0" borderId="0"/>
    <xf numFmtId="0" fontId="4" fillId="0" borderId="0"/>
    <xf numFmtId="0" fontId="11" fillId="3" borderId="2" applyNumberFormat="0" applyAlignment="0" applyProtection="0"/>
    <xf numFmtId="0" fontId="12" fillId="0" borderId="3" applyNumberFormat="0" applyFill="0" applyAlignment="0" applyProtection="0"/>
    <xf numFmtId="0" fontId="13" fillId="0" borderId="0" applyNumberFormat="0" applyFill="0" applyBorder="0" applyAlignment="0" applyProtection="0"/>
    <xf numFmtId="0" fontId="14" fillId="4" borderId="1" applyNumberFormat="0" applyAlignment="0" applyProtection="0"/>
    <xf numFmtId="164" fontId="4" fillId="0" borderId="0" applyFont="0" applyFill="0" applyBorder="0" applyAlignment="0" applyProtection="0"/>
    <xf numFmtId="0" fontId="1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1" fontId="17" fillId="0" borderId="4">
      <alignment horizontal="left"/>
    </xf>
    <xf numFmtId="0" fontId="4" fillId="0" borderId="0"/>
    <xf numFmtId="0" fontId="4" fillId="0" borderId="0"/>
    <xf numFmtId="0" fontId="4" fillId="5" borderId="5" applyNumberFormat="0" applyFont="0" applyAlignment="0" applyProtection="0"/>
    <xf numFmtId="0" fontId="17" fillId="0" borderId="6">
      <alignment horizontal="center"/>
    </xf>
    <xf numFmtId="0" fontId="12" fillId="0" borderId="0" applyNumberFormat="0" applyFill="0" applyBorder="0" applyAlignment="0" applyProtection="0"/>
    <xf numFmtId="0" fontId="4" fillId="0" borderId="0"/>
    <xf numFmtId="0" fontId="4" fillId="0" borderId="0"/>
    <xf numFmtId="0" fontId="51" fillId="0" borderId="0"/>
    <xf numFmtId="169" fontId="5" fillId="0" borderId="0"/>
    <xf numFmtId="43" fontId="60" fillId="0" borderId="0" applyFont="0" applyFill="0" applyBorder="0" applyAlignment="0" applyProtection="0"/>
    <xf numFmtId="0" fontId="62" fillId="0" borderId="0" applyNumberFormat="0" applyFill="0" applyBorder="0" applyAlignment="0" applyProtection="0"/>
    <xf numFmtId="0" fontId="2" fillId="0" borderId="0"/>
    <xf numFmtId="9" fontId="2" fillId="0" borderId="0" applyFont="0" applyFill="0" applyBorder="0" applyAlignment="0" applyProtection="0"/>
    <xf numFmtId="0" fontId="4" fillId="0" borderId="0"/>
    <xf numFmtId="171" fontId="4" fillId="0" borderId="0" applyFont="0" applyFill="0" applyBorder="0" applyAlignment="0" applyProtection="0"/>
    <xf numFmtId="173" fontId="2" fillId="0" borderId="0" applyFont="0" applyFill="0" applyBorder="0" applyAlignment="0" applyProtection="0"/>
    <xf numFmtId="175" fontId="4" fillId="0" borderId="0" applyFont="0" applyFill="0" applyBorder="0" applyAlignment="0" applyProtection="0"/>
    <xf numFmtId="0" fontId="4" fillId="0" borderId="0"/>
    <xf numFmtId="0" fontId="2" fillId="0" borderId="0"/>
    <xf numFmtId="0" fontId="89" fillId="0" borderId="0">
      <alignment vertical="top"/>
    </xf>
    <xf numFmtId="0" fontId="4" fillId="0" borderId="0"/>
    <xf numFmtId="0" fontId="4" fillId="0" borderId="0"/>
    <xf numFmtId="0" fontId="131" fillId="0" borderId="0"/>
    <xf numFmtId="0" fontId="1" fillId="0" borderId="0"/>
    <xf numFmtId="0" fontId="4" fillId="0" borderId="0"/>
    <xf numFmtId="0" fontId="152" fillId="0" borderId="0"/>
    <xf numFmtId="0" fontId="150" fillId="0" borderId="0"/>
    <xf numFmtId="0" fontId="4" fillId="0" borderId="0"/>
    <xf numFmtId="0" fontId="4" fillId="0" borderId="0"/>
    <xf numFmtId="9" fontId="1" fillId="0" borderId="0" applyFont="0" applyFill="0" applyBorder="0" applyAlignment="0" applyProtection="0"/>
    <xf numFmtId="0" fontId="1" fillId="0" borderId="0"/>
    <xf numFmtId="0" fontId="4" fillId="0" borderId="0"/>
    <xf numFmtId="9" fontId="4" fillId="0" borderId="0" applyFont="0" applyFill="0" applyBorder="0" applyAlignment="0" applyProtection="0"/>
    <xf numFmtId="9" fontId="1" fillId="0" borderId="0" applyFont="0" applyFill="0" applyBorder="0" applyAlignment="0" applyProtection="0"/>
    <xf numFmtId="0" fontId="4" fillId="0" borderId="0"/>
    <xf numFmtId="171" fontId="1" fillId="0" borderId="0" applyFont="0" applyFill="0" applyBorder="0" applyAlignment="0" applyProtection="0"/>
    <xf numFmtId="0" fontId="4" fillId="0" borderId="0"/>
    <xf numFmtId="0" fontId="1" fillId="0" borderId="0"/>
    <xf numFmtId="0" fontId="4" fillId="0" borderId="0"/>
    <xf numFmtId="0" fontId="4" fillId="0" borderId="0"/>
    <xf numFmtId="0" fontId="4" fillId="0" borderId="0"/>
    <xf numFmtId="0" fontId="1" fillId="0" borderId="0"/>
    <xf numFmtId="9"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175" fontId="4" fillId="0" borderId="0" applyFont="0" applyFill="0" applyBorder="0" applyAlignment="0" applyProtection="0"/>
    <xf numFmtId="0" fontId="4" fillId="0" borderId="0"/>
    <xf numFmtId="0" fontId="243" fillId="0" borderId="0" applyFont="0" applyFill="0" applyBorder="0" applyAlignment="0" applyProtection="0"/>
  </cellStyleXfs>
  <cellXfs count="2716">
    <xf numFmtId="0" fontId="0" fillId="0" borderId="0" xfId="0"/>
    <xf numFmtId="0" fontId="0" fillId="0" borderId="0" xfId="0" applyAlignment="1">
      <alignment horizontal="center"/>
    </xf>
    <xf numFmtId="0" fontId="4" fillId="0" borderId="0" xfId="0" applyFont="1"/>
    <xf numFmtId="0" fontId="5" fillId="0" borderId="0" xfId="0" applyFont="1"/>
    <xf numFmtId="1" fontId="0" fillId="0" borderId="7" xfId="0" applyNumberFormat="1" applyBorder="1"/>
    <xf numFmtId="1" fontId="0" fillId="6" borderId="7" xfId="0" applyNumberFormat="1" applyFill="1" applyBorder="1"/>
    <xf numFmtId="1" fontId="7" fillId="0" borderId="7" xfId="0" applyNumberFormat="1" applyFont="1" applyBorder="1"/>
    <xf numFmtId="1" fontId="7" fillId="0" borderId="8" xfId="0" applyNumberFormat="1" applyFont="1" applyBorder="1"/>
    <xf numFmtId="1" fontId="6" fillId="0" borderId="7" xfId="0" applyNumberFormat="1" applyFont="1" applyBorder="1" applyAlignment="1">
      <alignment horizontal="center"/>
    </xf>
    <xf numFmtId="1" fontId="6" fillId="7" borderId="7" xfId="0" applyNumberFormat="1" applyFont="1" applyFill="1" applyBorder="1" applyAlignment="1">
      <alignment horizontal="center"/>
    </xf>
    <xf numFmtId="0" fontId="6" fillId="0" borderId="0" xfId="0" applyFont="1"/>
    <xf numFmtId="0" fontId="3" fillId="0" borderId="0" xfId="0" applyFont="1" applyAlignment="1">
      <alignment horizontal="center"/>
    </xf>
    <xf numFmtId="1" fontId="0" fillId="7" borderId="7" xfId="0" applyNumberFormat="1" applyFill="1" applyBorder="1"/>
    <xf numFmtId="1" fontId="0" fillId="0" borderId="7" xfId="0" applyNumberFormat="1" applyBorder="1" applyAlignment="1">
      <alignment horizontal="center"/>
    </xf>
    <xf numFmtId="1" fontId="0" fillId="0" borderId="8" xfId="0" applyNumberFormat="1" applyBorder="1"/>
    <xf numFmtId="1" fontId="0" fillId="6" borderId="8" xfId="0" applyNumberFormat="1" applyFill="1" applyBorder="1"/>
    <xf numFmtId="12" fontId="6" fillId="7" borderId="7" xfId="0" applyNumberFormat="1" applyFont="1" applyFill="1" applyBorder="1" applyAlignment="1">
      <alignment horizontal="center"/>
    </xf>
    <xf numFmtId="0" fontId="6" fillId="0" borderId="7" xfId="0" quotePrefix="1" applyFont="1" applyBorder="1" applyAlignment="1">
      <alignment horizontal="center"/>
    </xf>
    <xf numFmtId="1" fontId="6" fillId="7" borderId="8" xfId="0" applyNumberFormat="1" applyFont="1" applyFill="1" applyBorder="1" applyAlignment="1">
      <alignment horizontal="center"/>
    </xf>
    <xf numFmtId="1" fontId="0" fillId="0" borderId="8" xfId="0" applyNumberFormat="1" applyBorder="1" applyAlignment="1">
      <alignment horizontal="center"/>
    </xf>
    <xf numFmtId="1" fontId="7" fillId="6" borderId="7" xfId="0" applyNumberFormat="1" applyFont="1" applyFill="1" applyBorder="1"/>
    <xf numFmtId="1" fontId="6" fillId="6" borderId="7" xfId="0" applyNumberFormat="1" applyFont="1" applyFill="1" applyBorder="1" applyAlignment="1">
      <alignment horizontal="center"/>
    </xf>
    <xf numFmtId="1" fontId="0" fillId="6" borderId="9" xfId="0" applyNumberFormat="1" applyFill="1" applyBorder="1" applyAlignment="1">
      <alignment horizontal="center"/>
    </xf>
    <xf numFmtId="1" fontId="6" fillId="6" borderId="9" xfId="0" applyNumberFormat="1" applyFont="1" applyFill="1" applyBorder="1" applyAlignment="1">
      <alignment horizontal="center"/>
    </xf>
    <xf numFmtId="1" fontId="6" fillId="0" borderId="9" xfId="0" applyNumberFormat="1" applyFont="1" applyBorder="1" applyAlignment="1">
      <alignment horizontal="center"/>
    </xf>
    <xf numFmtId="1" fontId="7" fillId="6" borderId="8" xfId="0" applyNumberFormat="1" applyFont="1" applyFill="1" applyBorder="1"/>
    <xf numFmtId="1" fontId="7" fillId="6" borderId="10" xfId="0" applyNumberFormat="1" applyFont="1" applyFill="1" applyBorder="1"/>
    <xf numFmtId="1" fontId="6" fillId="6" borderId="10" xfId="0" applyNumberFormat="1" applyFont="1" applyFill="1" applyBorder="1" applyAlignment="1">
      <alignment horizontal="center"/>
    </xf>
    <xf numFmtId="1" fontId="0" fillId="6" borderId="10" xfId="0" applyNumberFormat="1" applyFill="1" applyBorder="1" applyAlignment="1">
      <alignment horizontal="center"/>
    </xf>
    <xf numFmtId="1" fontId="0" fillId="6" borderId="7" xfId="0" applyNumberFormat="1" applyFill="1" applyBorder="1" applyAlignment="1">
      <alignment horizontal="center"/>
    </xf>
    <xf numFmtId="1" fontId="7" fillId="7" borderId="7" xfId="0" applyNumberFormat="1" applyFont="1" applyFill="1" applyBorder="1"/>
    <xf numFmtId="0" fontId="3" fillId="0" borderId="0" xfId="0" applyFont="1" applyAlignment="1">
      <alignment horizontal="left"/>
    </xf>
    <xf numFmtId="1" fontId="3" fillId="7" borderId="7" xfId="0" applyNumberFormat="1" applyFont="1" applyFill="1" applyBorder="1"/>
    <xf numFmtId="1" fontId="3" fillId="0" borderId="8" xfId="0" applyNumberFormat="1" applyFont="1" applyBorder="1"/>
    <xf numFmtId="1" fontId="8" fillId="6" borderId="7" xfId="0" applyNumberFormat="1" applyFont="1" applyFill="1" applyBorder="1"/>
    <xf numFmtId="1" fontId="6" fillId="7" borderId="9" xfId="0" applyNumberFormat="1" applyFont="1" applyFill="1" applyBorder="1" applyAlignment="1">
      <alignment horizontal="center"/>
    </xf>
    <xf numFmtId="1" fontId="8" fillId="0" borderId="8" xfId="0" applyNumberFormat="1" applyFont="1" applyBorder="1"/>
    <xf numFmtId="1" fontId="8" fillId="0" borderId="7" xfId="0" applyNumberFormat="1" applyFont="1" applyBorder="1"/>
    <xf numFmtId="1" fontId="3" fillId="0" borderId="7" xfId="0" applyNumberFormat="1" applyFont="1" applyBorder="1"/>
    <xf numFmtId="0" fontId="9" fillId="0" borderId="0" xfId="0" applyFont="1"/>
    <xf numFmtId="0" fontId="9" fillId="0" borderId="0" xfId="0" applyFont="1" applyAlignment="1">
      <alignment horizontal="center"/>
    </xf>
    <xf numFmtId="2" fontId="9" fillId="0" borderId="0" xfId="0" applyNumberFormat="1" applyFont="1" applyAlignment="1">
      <alignment horizontal="center"/>
    </xf>
    <xf numFmtId="0" fontId="0" fillId="0" borderId="0" xfId="0" applyAlignment="1">
      <alignment horizontal="justify"/>
    </xf>
    <xf numFmtId="0" fontId="4" fillId="0" borderId="0" xfId="14"/>
    <xf numFmtId="0" fontId="3" fillId="0" borderId="0" xfId="14" applyFont="1" applyAlignment="1">
      <alignment vertical="center"/>
    </xf>
    <xf numFmtId="0" fontId="18" fillId="0" borderId="0" xfId="0" applyFont="1"/>
    <xf numFmtId="0" fontId="18" fillId="0" borderId="0" xfId="14" applyFont="1"/>
    <xf numFmtId="0" fontId="21" fillId="0" borderId="0" xfId="14" applyFont="1" applyAlignment="1">
      <alignment vertical="center"/>
    </xf>
    <xf numFmtId="0" fontId="23" fillId="0" borderId="0" xfId="14" applyFont="1" applyAlignment="1">
      <alignment horizontal="center" vertical="center"/>
    </xf>
    <xf numFmtId="0" fontId="21" fillId="0" borderId="0" xfId="0" applyFont="1"/>
    <xf numFmtId="0" fontId="25" fillId="8" borderId="19" xfId="0" applyFont="1" applyFill="1" applyBorder="1"/>
    <xf numFmtId="0" fontId="25" fillId="8" borderId="11" xfId="0" applyFont="1" applyFill="1" applyBorder="1"/>
    <xf numFmtId="0" fontId="25" fillId="8" borderId="18" xfId="0" applyFont="1" applyFill="1" applyBorder="1"/>
    <xf numFmtId="0" fontId="25" fillId="8" borderId="0" xfId="0" applyFont="1" applyFill="1"/>
    <xf numFmtId="0" fontId="19" fillId="0" borderId="19" xfId="0" applyFont="1" applyBorder="1" applyAlignment="1">
      <alignment horizontal="left" vertical="center"/>
    </xf>
    <xf numFmtId="0" fontId="20" fillId="0" borderId="11" xfId="0" applyFont="1" applyBorder="1" applyAlignment="1">
      <alignment horizontal="left" vertical="center"/>
    </xf>
    <xf numFmtId="0" fontId="20" fillId="0" borderId="11" xfId="0" applyFont="1" applyBorder="1" applyAlignment="1">
      <alignment horizontal="justify"/>
    </xf>
    <xf numFmtId="0" fontId="20" fillId="0" borderId="11" xfId="0" applyFont="1" applyBorder="1"/>
    <xf numFmtId="0" fontId="19" fillId="0" borderId="11" xfId="0" applyFont="1" applyBorder="1" applyAlignment="1">
      <alignment horizontal="right" vertical="center"/>
    </xf>
    <xf numFmtId="0" fontId="19" fillId="0" borderId="18" xfId="0" applyFont="1" applyBorder="1" applyAlignment="1">
      <alignment horizontal="left" vertical="center"/>
    </xf>
    <xf numFmtId="0" fontId="19" fillId="0" borderId="14" xfId="0" applyFont="1" applyBorder="1"/>
    <xf numFmtId="0" fontId="24" fillId="0" borderId="0" xfId="0" applyFont="1"/>
    <xf numFmtId="0" fontId="20" fillId="0" borderId="18" xfId="0" applyFont="1" applyBorder="1"/>
    <xf numFmtId="0" fontId="19" fillId="0" borderId="17" xfId="0" applyFont="1" applyBorder="1" applyAlignment="1">
      <alignment horizontal="center" vertical="center"/>
    </xf>
    <xf numFmtId="0" fontId="25" fillId="8" borderId="25" xfId="0" applyFont="1" applyFill="1" applyBorder="1"/>
    <xf numFmtId="0" fontId="25" fillId="8" borderId="26" xfId="0" applyFont="1" applyFill="1" applyBorder="1"/>
    <xf numFmtId="0" fontId="32" fillId="0" borderId="0" xfId="19" applyFont="1" applyAlignment="1">
      <alignment horizontal="center"/>
    </xf>
    <xf numFmtId="0" fontId="18" fillId="0" borderId="0" xfId="0" applyFont="1" applyAlignment="1">
      <alignment vertical="top"/>
    </xf>
    <xf numFmtId="0" fontId="25" fillId="8" borderId="19" xfId="19" applyFont="1" applyFill="1" applyBorder="1"/>
    <xf numFmtId="0" fontId="25" fillId="8" borderId="11" xfId="19" applyFont="1" applyFill="1" applyBorder="1"/>
    <xf numFmtId="0" fontId="4" fillId="0" borderId="0" xfId="19"/>
    <xf numFmtId="0" fontId="25" fillId="8" borderId="18" xfId="19" applyFont="1" applyFill="1" applyBorder="1"/>
    <xf numFmtId="0" fontId="18" fillId="0" borderId="0" xfId="19" applyFont="1"/>
    <xf numFmtId="0" fontId="21" fillId="0" borderId="0" xfId="19" applyFont="1"/>
    <xf numFmtId="0" fontId="18" fillId="0" borderId="14" xfId="19" applyFont="1" applyBorder="1"/>
    <xf numFmtId="0" fontId="18" fillId="0" borderId="18" xfId="19" applyFont="1" applyBorder="1"/>
    <xf numFmtId="0" fontId="20" fillId="0" borderId="0" xfId="0" applyFont="1" applyAlignment="1">
      <alignment horizontal="left" vertical="center"/>
    </xf>
    <xf numFmtId="0" fontId="20" fillId="0" borderId="0" xfId="0" applyFont="1" applyAlignment="1">
      <alignment horizontal="justify"/>
    </xf>
    <xf numFmtId="0" fontId="20" fillId="0" borderId="0" xfId="0" applyFont="1"/>
    <xf numFmtId="0" fontId="19" fillId="0" borderId="0" xfId="0" applyFont="1" applyAlignment="1">
      <alignment horizontal="right" vertical="center"/>
    </xf>
    <xf numFmtId="0" fontId="19" fillId="0" borderId="0" xfId="0" applyFont="1"/>
    <xf numFmtId="0" fontId="20" fillId="0" borderId="0" xfId="0" applyFont="1" applyAlignment="1">
      <alignment horizontal="center"/>
    </xf>
    <xf numFmtId="0" fontId="20" fillId="0" borderId="14" xfId="0" applyFont="1" applyBorder="1"/>
    <xf numFmtId="0" fontId="19" fillId="0" borderId="17" xfId="0" applyFont="1" applyBorder="1" applyAlignment="1">
      <alignment horizontal="center" vertical="center" wrapText="1"/>
    </xf>
    <xf numFmtId="0" fontId="20" fillId="0" borderId="17" xfId="0" applyFont="1" applyBorder="1" applyAlignment="1">
      <alignment horizontal="center" vertical="center" wrapText="1"/>
    </xf>
    <xf numFmtId="1" fontId="19" fillId="0" borderId="17" xfId="0" applyNumberFormat="1" applyFont="1" applyBorder="1" applyAlignment="1">
      <alignment horizontal="center" vertical="center" wrapText="1"/>
    </xf>
    <xf numFmtId="1" fontId="33" fillId="6" borderId="17" xfId="0" applyNumberFormat="1" applyFont="1" applyFill="1" applyBorder="1" applyAlignment="1">
      <alignment horizontal="center" vertical="center" wrapText="1"/>
    </xf>
    <xf numFmtId="0" fontId="19" fillId="0" borderId="17" xfId="0" applyFont="1" applyBorder="1" applyAlignment="1">
      <alignment vertical="center" wrapText="1"/>
    </xf>
    <xf numFmtId="1" fontId="20" fillId="0" borderId="17" xfId="0" applyNumberFormat="1" applyFont="1" applyBorder="1" applyAlignment="1">
      <alignment horizontal="center" vertical="center" wrapText="1"/>
    </xf>
    <xf numFmtId="1" fontId="30" fillId="6" borderId="17" xfId="0" applyNumberFormat="1" applyFont="1" applyFill="1" applyBorder="1" applyAlignment="1">
      <alignment horizontal="center" vertical="center" wrapText="1"/>
    </xf>
    <xf numFmtId="1" fontId="20" fillId="0" borderId="17" xfId="19" applyNumberFormat="1" applyFont="1" applyBorder="1" applyAlignment="1">
      <alignment horizontal="center" vertical="center"/>
    </xf>
    <xf numFmtId="0" fontId="18" fillId="0" borderId="0" xfId="0" applyFont="1" applyAlignment="1">
      <alignment vertical="center"/>
    </xf>
    <xf numFmtId="0" fontId="35" fillId="0" borderId="0" xfId="19" applyFont="1" applyAlignment="1">
      <alignment horizontal="center" vertical="center"/>
    </xf>
    <xf numFmtId="0" fontId="35" fillId="9" borderId="0" xfId="19" applyFont="1" applyFill="1" applyAlignment="1">
      <alignment horizontal="center" vertical="center"/>
    </xf>
    <xf numFmtId="0" fontId="32" fillId="0" borderId="0" xfId="20" applyFont="1" applyAlignment="1">
      <alignment vertical="center"/>
    </xf>
    <xf numFmtId="0" fontId="4" fillId="0" borderId="0" xfId="0" applyFont="1" applyAlignment="1">
      <alignment vertical="center"/>
    </xf>
    <xf numFmtId="0" fontId="21" fillId="0" borderId="0" xfId="0" applyFont="1" applyAlignment="1">
      <alignment vertical="center"/>
    </xf>
    <xf numFmtId="0" fontId="0" fillId="0" borderId="0" xfId="0" applyAlignment="1">
      <alignment vertical="center"/>
    </xf>
    <xf numFmtId="0" fontId="34" fillId="0" borderId="0" xfId="0" applyFont="1" applyAlignment="1">
      <alignment vertical="center"/>
    </xf>
    <xf numFmtId="0" fontId="3" fillId="0" borderId="0" xfId="0" applyFont="1" applyAlignment="1">
      <alignment vertical="center"/>
    </xf>
    <xf numFmtId="0" fontId="25" fillId="8" borderId="0" xfId="19" applyFont="1" applyFill="1"/>
    <xf numFmtId="0" fontId="19" fillId="0" borderId="17" xfId="0" applyFont="1" applyBorder="1" applyAlignment="1">
      <alignment horizontal="center"/>
    </xf>
    <xf numFmtId="49" fontId="39" fillId="0" borderId="17" xfId="0" applyNumberFormat="1" applyFont="1" applyBorder="1" applyAlignment="1">
      <alignment horizontal="center" vertical="center" wrapText="1"/>
    </xf>
    <xf numFmtId="0" fontId="18" fillId="0" borderId="23" xfId="0" applyFont="1" applyBorder="1" applyAlignment="1">
      <alignment horizontal="center" vertical="center" wrapText="1"/>
    </xf>
    <xf numFmtId="0" fontId="4" fillId="0" borderId="0" xfId="0" applyFont="1" applyAlignment="1">
      <alignment horizontal="center"/>
    </xf>
    <xf numFmtId="2" fontId="4" fillId="0" borderId="0" xfId="0" applyNumberFormat="1" applyFont="1" applyAlignment="1">
      <alignment horizont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49" fontId="39" fillId="0" borderId="17" xfId="0" quotePrefix="1" applyNumberFormat="1" applyFont="1" applyBorder="1" applyAlignment="1">
      <alignment horizontal="center" vertical="center" wrapText="1"/>
    </xf>
    <xf numFmtId="0" fontId="41" fillId="10" borderId="15" xfId="0" applyFont="1" applyFill="1" applyBorder="1" applyAlignment="1">
      <alignment horizontal="center" vertical="center" wrapText="1"/>
    </xf>
    <xf numFmtId="0" fontId="20" fillId="0" borderId="15" xfId="0" applyFont="1" applyBorder="1" applyAlignment="1">
      <alignment horizontal="center" vertical="center" wrapText="1"/>
    </xf>
    <xf numFmtId="1" fontId="30" fillId="0" borderId="17" xfId="0" applyNumberFormat="1" applyFont="1" applyBorder="1" applyAlignment="1">
      <alignment horizontal="center" vertical="center" wrapText="1"/>
    </xf>
    <xf numFmtId="2" fontId="41" fillId="10" borderId="15" xfId="0" applyNumberFormat="1" applyFont="1" applyFill="1" applyBorder="1" applyAlignment="1">
      <alignment horizontal="center" vertical="center" wrapText="1"/>
    </xf>
    <xf numFmtId="165" fontId="20" fillId="0" borderId="17" xfId="0" applyNumberFormat="1" applyFont="1" applyBorder="1" applyAlignment="1">
      <alignment horizontal="center" vertical="center" wrapText="1"/>
    </xf>
    <xf numFmtId="166" fontId="20" fillId="0" borderId="17" xfId="0" applyNumberFormat="1" applyFont="1" applyBorder="1" applyAlignment="1">
      <alignment horizontal="center" vertical="center" wrapText="1"/>
    </xf>
    <xf numFmtId="0" fontId="21" fillId="0" borderId="0" xfId="19" applyFont="1" applyAlignment="1">
      <alignment vertical="center"/>
    </xf>
    <xf numFmtId="0" fontId="23" fillId="0" borderId="0" xfId="19" applyFont="1" applyAlignment="1">
      <alignment vertical="center"/>
    </xf>
    <xf numFmtId="0" fontId="23" fillId="0" borderId="0" xfId="19" applyFont="1" applyAlignment="1">
      <alignment vertical="top"/>
    </xf>
    <xf numFmtId="0" fontId="37" fillId="0" borderId="0" xfId="19" applyFont="1"/>
    <xf numFmtId="0" fontId="47" fillId="0" borderId="0" xfId="19" applyFont="1"/>
    <xf numFmtId="49" fontId="20" fillId="0" borderId="17" xfId="0" applyNumberFormat="1" applyFont="1" applyBorder="1" applyAlignment="1">
      <alignment horizontal="center" vertical="center" wrapText="1"/>
    </xf>
    <xf numFmtId="0" fontId="20" fillId="0" borderId="0" xfId="0" applyFont="1" applyAlignment="1">
      <alignment horizontal="center" vertical="center" wrapText="1"/>
    </xf>
    <xf numFmtId="0" fontId="48" fillId="0" borderId="23" xfId="0" applyFont="1" applyBorder="1" applyAlignment="1">
      <alignment horizontal="center" vertical="center" wrapText="1"/>
    </xf>
    <xf numFmtId="0" fontId="20" fillId="0" borderId="15" xfId="0" quotePrefix="1" applyFont="1" applyBorder="1" applyAlignment="1">
      <alignment horizontal="center" vertical="center" wrapText="1"/>
    </xf>
    <xf numFmtId="0" fontId="20" fillId="0" borderId="0" xfId="0" applyFont="1" applyAlignment="1">
      <alignment vertical="center"/>
    </xf>
    <xf numFmtId="0" fontId="49" fillId="0" borderId="0" xfId="19" applyFont="1" applyAlignment="1">
      <alignment horizontal="center" vertical="center"/>
    </xf>
    <xf numFmtId="0" fontId="49" fillId="9" borderId="0" xfId="19" applyFont="1" applyFill="1" applyAlignment="1">
      <alignment horizontal="center" vertical="center"/>
    </xf>
    <xf numFmtId="0" fontId="50" fillId="0" borderId="0" xfId="0" applyFont="1" applyAlignment="1">
      <alignment vertical="center"/>
    </xf>
    <xf numFmtId="0" fontId="48" fillId="0" borderId="0" xfId="0" applyFont="1" applyAlignment="1">
      <alignment horizontal="center" vertical="center"/>
    </xf>
    <xf numFmtId="2" fontId="48" fillId="0" borderId="0" xfId="0" applyNumberFormat="1" applyFont="1" applyAlignment="1">
      <alignment horizontal="center" vertical="center"/>
    </xf>
    <xf numFmtId="1" fontId="20" fillId="0" borderId="22" xfId="0" applyNumberFormat="1" applyFont="1" applyBorder="1" applyAlignment="1">
      <alignment horizontal="center" vertical="center"/>
    </xf>
    <xf numFmtId="0" fontId="20" fillId="0" borderId="0" xfId="0" applyFont="1" applyAlignment="1">
      <alignment horizontal="right" vertical="center" wrapText="1"/>
    </xf>
    <xf numFmtId="0" fontId="20" fillId="0" borderId="0" xfId="0" applyFont="1" applyAlignment="1">
      <alignment horizontal="left" vertical="center" wrapText="1"/>
    </xf>
    <xf numFmtId="0" fontId="53" fillId="0" borderId="0" xfId="0" applyFont="1" applyAlignment="1">
      <alignment horizontal="left" indent="2"/>
    </xf>
    <xf numFmtId="0" fontId="53" fillId="0" borderId="0" xfId="0" applyFont="1" applyAlignment="1">
      <alignment horizontal="left"/>
    </xf>
    <xf numFmtId="0" fontId="53" fillId="0" borderId="34" xfId="0" applyFont="1" applyBorder="1" applyAlignment="1">
      <alignment horizontal="left" indent="2"/>
    </xf>
    <xf numFmtId="49" fontId="20" fillId="0" borderId="17" xfId="0" applyNumberFormat="1" applyFont="1" applyBorder="1" applyAlignment="1">
      <alignment horizontal="center" vertical="center"/>
    </xf>
    <xf numFmtId="1" fontId="20" fillId="0" borderId="15" xfId="0" applyNumberFormat="1" applyFont="1" applyBorder="1" applyAlignment="1">
      <alignment horizontal="center" vertical="center"/>
    </xf>
    <xf numFmtId="0" fontId="20" fillId="0" borderId="17" xfId="0" quotePrefix="1" applyFont="1" applyBorder="1" applyAlignment="1">
      <alignment horizontal="center" vertical="center" wrapText="1"/>
    </xf>
    <xf numFmtId="1" fontId="20" fillId="0" borderId="17" xfId="0" applyNumberFormat="1" applyFont="1" applyBorder="1" applyAlignment="1">
      <alignment horizontal="center" vertical="center"/>
    </xf>
    <xf numFmtId="0" fontId="20" fillId="0" borderId="0" xfId="0" applyFont="1" applyAlignment="1">
      <alignment vertical="top" wrapText="1"/>
    </xf>
    <xf numFmtId="0" fontId="20" fillId="0" borderId="0" xfId="0" applyFont="1" applyAlignment="1">
      <alignment horizontal="right" vertical="top" wrapText="1"/>
    </xf>
    <xf numFmtId="0" fontId="19" fillId="0" borderId="0" xfId="0" applyFont="1" applyAlignment="1">
      <alignment horizontal="center" vertical="center" wrapText="1"/>
    </xf>
    <xf numFmtId="1" fontId="20" fillId="0" borderId="0" xfId="0" applyNumberFormat="1" applyFont="1" applyAlignment="1">
      <alignment horizontal="center" vertical="center" wrapText="1"/>
    </xf>
    <xf numFmtId="1" fontId="20" fillId="0" borderId="0" xfId="19" applyNumberFormat="1" applyFont="1" applyAlignment="1">
      <alignment horizontal="center" vertical="center"/>
    </xf>
    <xf numFmtId="0" fontId="18" fillId="0" borderId="0" xfId="0" applyFont="1" applyAlignment="1">
      <alignment horizontal="center" vertical="center" wrapText="1"/>
    </xf>
    <xf numFmtId="0" fontId="20" fillId="0" borderId="0" xfId="0" applyFont="1" applyAlignment="1">
      <alignment horizontal="left" vertical="top" wrapText="1"/>
    </xf>
    <xf numFmtId="49" fontId="39" fillId="0" borderId="0" xfId="0" applyNumberFormat="1" applyFont="1" applyAlignment="1">
      <alignment horizontal="center" vertical="center" wrapText="1"/>
    </xf>
    <xf numFmtId="0" fontId="20" fillId="0" borderId="0" xfId="0" applyFont="1" applyAlignment="1">
      <alignment horizontal="left" vertical="top"/>
    </xf>
    <xf numFmtId="1" fontId="20" fillId="0" borderId="17" xfId="19" applyNumberFormat="1" applyFont="1" applyBorder="1" applyAlignment="1">
      <alignment horizontal="center" vertical="center" wrapText="1"/>
    </xf>
    <xf numFmtId="0" fontId="20" fillId="9" borderId="17" xfId="0" applyFont="1" applyFill="1" applyBorder="1" applyAlignment="1">
      <alignment horizontal="center" vertical="center" wrapText="1"/>
    </xf>
    <xf numFmtId="0" fontId="19" fillId="9" borderId="17" xfId="0" applyFont="1" applyFill="1" applyBorder="1" applyAlignment="1">
      <alignment horizontal="center" vertical="center" wrapText="1"/>
    </xf>
    <xf numFmtId="49" fontId="20" fillId="9" borderId="17" xfId="0" applyNumberFormat="1" applyFont="1" applyFill="1" applyBorder="1" applyAlignment="1">
      <alignment horizontal="center" vertical="center"/>
    </xf>
    <xf numFmtId="1" fontId="30" fillId="9" borderId="17" xfId="0" applyNumberFormat="1" applyFont="1" applyFill="1" applyBorder="1" applyAlignment="1">
      <alignment horizontal="center" vertical="center" wrapText="1"/>
    </xf>
    <xf numFmtId="0" fontId="48" fillId="11" borderId="23" xfId="0" applyFont="1" applyFill="1" applyBorder="1" applyAlignment="1">
      <alignment horizontal="center" vertical="center" wrapText="1"/>
    </xf>
    <xf numFmtId="0" fontId="20" fillId="0" borderId="17" xfId="0" applyFont="1" applyBorder="1" applyAlignment="1">
      <alignment horizontal="center" vertical="center"/>
    </xf>
    <xf numFmtId="0" fontId="8" fillId="0" borderId="0" xfId="0" applyFont="1" applyAlignment="1">
      <alignment vertical="center"/>
    </xf>
    <xf numFmtId="0" fontId="7" fillId="0" borderId="0" xfId="0" applyFont="1" applyAlignment="1">
      <alignment vertical="center"/>
    </xf>
    <xf numFmtId="2" fontId="20" fillId="0" borderId="15" xfId="0" applyNumberFormat="1" applyFont="1" applyBorder="1" applyAlignment="1">
      <alignment horizontal="center" vertical="center" wrapText="1"/>
    </xf>
    <xf numFmtId="2" fontId="41" fillId="0" borderId="15" xfId="0" applyNumberFormat="1" applyFont="1" applyBorder="1" applyAlignment="1">
      <alignment horizontal="center" vertical="center" wrapText="1"/>
    </xf>
    <xf numFmtId="0" fontId="19" fillId="12" borderId="17" xfId="0" applyFont="1" applyFill="1" applyBorder="1" applyAlignment="1">
      <alignment horizontal="center" vertical="center" wrapText="1"/>
    </xf>
    <xf numFmtId="0" fontId="20" fillId="12" borderId="17" xfId="0" applyFont="1" applyFill="1" applyBorder="1" applyAlignment="1">
      <alignment horizontal="center" vertical="center" wrapText="1"/>
    </xf>
    <xf numFmtId="1" fontId="19" fillId="12" borderId="17" xfId="0" applyNumberFormat="1" applyFont="1" applyFill="1" applyBorder="1" applyAlignment="1">
      <alignment horizontal="center" vertical="center" wrapText="1"/>
    </xf>
    <xf numFmtId="1" fontId="33" fillId="12" borderId="17" xfId="0" applyNumberFormat="1" applyFont="1" applyFill="1" applyBorder="1" applyAlignment="1">
      <alignment horizontal="center" vertical="center" wrapText="1"/>
    </xf>
    <xf numFmtId="0" fontId="19" fillId="12" borderId="17" xfId="0" applyFont="1" applyFill="1" applyBorder="1" applyAlignment="1">
      <alignment vertical="center" wrapText="1"/>
    </xf>
    <xf numFmtId="1" fontId="20" fillId="12" borderId="17" xfId="0" applyNumberFormat="1" applyFont="1" applyFill="1" applyBorder="1" applyAlignment="1">
      <alignment horizontal="center" vertical="center" wrapText="1"/>
    </xf>
    <xf numFmtId="1" fontId="30" fillId="12" borderId="17" xfId="0" applyNumberFormat="1" applyFont="1" applyFill="1" applyBorder="1" applyAlignment="1">
      <alignment horizontal="center" vertical="center" wrapText="1"/>
    </xf>
    <xf numFmtId="0" fontId="20" fillId="12" borderId="17" xfId="0" applyFont="1" applyFill="1" applyBorder="1" applyAlignment="1">
      <alignment vertical="center" wrapText="1"/>
    </xf>
    <xf numFmtId="49" fontId="39" fillId="12" borderId="17" xfId="0" quotePrefix="1" applyNumberFormat="1" applyFont="1" applyFill="1" applyBorder="1" applyAlignment="1">
      <alignment horizontal="center" vertical="center" wrapText="1"/>
    </xf>
    <xf numFmtId="1" fontId="20" fillId="12" borderId="17" xfId="19" applyNumberFormat="1" applyFont="1" applyFill="1" applyBorder="1" applyAlignment="1">
      <alignment horizontal="center" vertical="center"/>
    </xf>
    <xf numFmtId="0" fontId="29" fillId="13" borderId="17" xfId="0" applyFont="1" applyFill="1" applyBorder="1" applyAlignment="1">
      <alignment vertical="center" wrapText="1"/>
    </xf>
    <xf numFmtId="2" fontId="19" fillId="12" borderId="17" xfId="0" applyNumberFormat="1" applyFont="1" applyFill="1" applyBorder="1" applyAlignment="1">
      <alignment horizontal="center" vertical="center" wrapText="1"/>
    </xf>
    <xf numFmtId="0" fontId="41" fillId="14" borderId="15" xfId="0" applyFont="1" applyFill="1" applyBorder="1" applyAlignment="1">
      <alignment horizontal="center" vertical="center" wrapText="1"/>
    </xf>
    <xf numFmtId="0" fontId="20" fillId="12" borderId="15" xfId="0" applyFont="1" applyFill="1" applyBorder="1" applyAlignment="1">
      <alignment horizontal="center" vertical="center" wrapText="1"/>
    </xf>
    <xf numFmtId="2" fontId="41" fillId="14" borderId="15" xfId="0" applyNumberFormat="1" applyFont="1" applyFill="1" applyBorder="1" applyAlignment="1">
      <alignment horizontal="center" vertical="center" wrapText="1"/>
    </xf>
    <xf numFmtId="0" fontId="55" fillId="15" borderId="36" xfId="0" applyFont="1" applyFill="1" applyBorder="1" applyAlignment="1">
      <alignment horizontal="left" vertical="center"/>
    </xf>
    <xf numFmtId="0" fontId="56" fillId="15" borderId="37" xfId="0" applyFont="1" applyFill="1" applyBorder="1" applyAlignment="1">
      <alignment vertical="center"/>
    </xf>
    <xf numFmtId="0" fontId="0" fillId="15" borderId="37" xfId="0" applyFill="1" applyBorder="1"/>
    <xf numFmtId="0" fontId="55" fillId="15" borderId="37" xfId="0" applyFont="1" applyFill="1" applyBorder="1"/>
    <xf numFmtId="0" fontId="55" fillId="15" borderId="38" xfId="0" applyFont="1" applyFill="1" applyBorder="1"/>
    <xf numFmtId="0" fontId="55" fillId="15" borderId="39" xfId="0" applyFont="1" applyFill="1" applyBorder="1" applyAlignment="1">
      <alignment vertical="center"/>
    </xf>
    <xf numFmtId="168" fontId="56" fillId="15" borderId="40" xfId="0" applyNumberFormat="1" applyFont="1" applyFill="1" applyBorder="1" applyAlignment="1">
      <alignment horizontal="right" vertical="center"/>
    </xf>
    <xf numFmtId="0" fontId="56" fillId="15" borderId="41" xfId="0" applyFont="1" applyFill="1" applyBorder="1" applyAlignment="1">
      <alignment horizontal="left" vertical="center"/>
    </xf>
    <xf numFmtId="0" fontId="56" fillId="15" borderId="42" xfId="0" applyFont="1" applyFill="1" applyBorder="1" applyAlignment="1">
      <alignment horizontal="left" vertical="center"/>
    </xf>
    <xf numFmtId="0" fontId="0" fillId="15" borderId="42" xfId="0" applyFill="1" applyBorder="1"/>
    <xf numFmtId="0" fontId="56" fillId="15" borderId="42" xfId="0" applyFont="1" applyFill="1" applyBorder="1" applyAlignment="1">
      <alignment horizontal="right" vertical="center"/>
    </xf>
    <xf numFmtId="0" fontId="56" fillId="15" borderId="43" xfId="0" applyFont="1" applyFill="1" applyBorder="1" applyAlignment="1">
      <alignment horizontal="right" vertical="center"/>
    </xf>
    <xf numFmtId="0" fontId="55" fillId="0" borderId="39" xfId="0" applyFont="1" applyBorder="1" applyAlignment="1">
      <alignment horizontal="left" vertical="center"/>
    </xf>
    <xf numFmtId="0" fontId="55" fillId="0" borderId="0" xfId="0" applyFont="1"/>
    <xf numFmtId="0" fontId="55" fillId="0" borderId="0" xfId="0" applyFont="1" applyAlignment="1">
      <alignment horizontal="right" vertical="center"/>
    </xf>
    <xf numFmtId="167" fontId="55" fillId="0" borderId="0" xfId="0" applyNumberFormat="1" applyFont="1" applyAlignment="1">
      <alignment horizontal="right" vertical="center"/>
    </xf>
    <xf numFmtId="168" fontId="55" fillId="0" borderId="0" xfId="0" applyNumberFormat="1" applyFont="1" applyAlignment="1">
      <alignment horizontal="right" vertical="center"/>
    </xf>
    <xf numFmtId="168" fontId="55" fillId="0" borderId="40" xfId="0" applyNumberFormat="1" applyFont="1" applyBorder="1" applyAlignment="1">
      <alignment horizontal="right" vertical="center"/>
    </xf>
    <xf numFmtId="0" fontId="55" fillId="0" borderId="39" xfId="0" applyFont="1" applyBorder="1"/>
    <xf numFmtId="0" fontId="55" fillId="0" borderId="0" xfId="0" applyFont="1" applyAlignment="1">
      <alignment horizontal="right"/>
    </xf>
    <xf numFmtId="168" fontId="56" fillId="0" borderId="0" xfId="0" applyNumberFormat="1" applyFont="1" applyAlignment="1">
      <alignment horizontal="right" vertical="center"/>
    </xf>
    <xf numFmtId="168" fontId="56" fillId="0" borderId="40" xfId="0" applyNumberFormat="1" applyFont="1" applyBorder="1" applyAlignment="1">
      <alignment horizontal="right" vertical="center"/>
    </xf>
    <xf numFmtId="0" fontId="55" fillId="0" borderId="40" xfId="0" applyFont="1" applyBorder="1"/>
    <xf numFmtId="0" fontId="55" fillId="0" borderId="41" xfId="0" applyFont="1" applyBorder="1"/>
    <xf numFmtId="0" fontId="55" fillId="0" borderId="42" xfId="0" applyFont="1" applyBorder="1"/>
    <xf numFmtId="0" fontId="0" fillId="0" borderId="42" xfId="0" applyBorder="1"/>
    <xf numFmtId="168" fontId="56" fillId="0" borderId="42" xfId="0" applyNumberFormat="1" applyFont="1" applyBorder="1" applyAlignment="1">
      <alignment horizontal="right" vertical="center"/>
    </xf>
    <xf numFmtId="168" fontId="56" fillId="0" borderId="43" xfId="0" applyNumberFormat="1" applyFont="1" applyBorder="1" applyAlignment="1">
      <alignment horizontal="right" vertical="center"/>
    </xf>
    <xf numFmtId="0" fontId="55" fillId="15" borderId="37" xfId="0" applyFont="1" applyFill="1" applyBorder="1" applyAlignment="1">
      <alignment horizontal="right"/>
    </xf>
    <xf numFmtId="2" fontId="0" fillId="0" borderId="0" xfId="0" applyNumberFormat="1"/>
    <xf numFmtId="0" fontId="55" fillId="0" borderId="42" xfId="0" applyFont="1" applyBorder="1" applyAlignment="1">
      <alignment horizontal="right"/>
    </xf>
    <xf numFmtId="0" fontId="55" fillId="15" borderId="0" xfId="0" applyFont="1" applyFill="1" applyAlignment="1">
      <alignment horizontal="center" vertical="center"/>
    </xf>
    <xf numFmtId="170" fontId="58" fillId="15" borderId="0" xfId="0" applyNumberFormat="1" applyFont="1" applyFill="1" applyAlignment="1">
      <alignment horizontal="left" vertical="center"/>
    </xf>
    <xf numFmtId="167" fontId="56" fillId="15" borderId="0" xfId="0" applyNumberFormat="1" applyFont="1" applyFill="1" applyAlignment="1">
      <alignment horizontal="center" vertical="center"/>
    </xf>
    <xf numFmtId="0" fontId="0" fillId="15" borderId="0" xfId="0" applyFill="1"/>
    <xf numFmtId="0" fontId="55" fillId="15" borderId="0" xfId="0" applyFont="1" applyFill="1" applyAlignment="1">
      <alignment horizontal="right" vertical="center"/>
    </xf>
    <xf numFmtId="165" fontId="59" fillId="15" borderId="37" xfId="0" applyNumberFormat="1" applyFont="1" applyFill="1" applyBorder="1" applyAlignment="1">
      <alignment horizontal="center" vertical="center" wrapText="1"/>
    </xf>
    <xf numFmtId="0" fontId="41" fillId="10" borderId="17" xfId="0" applyFont="1" applyFill="1" applyBorder="1" applyAlignment="1">
      <alignment horizontal="center" vertical="center" wrapText="1"/>
    </xf>
    <xf numFmtId="2" fontId="20" fillId="0" borderId="17" xfId="0" applyNumberFormat="1" applyFont="1" applyBorder="1" applyAlignment="1">
      <alignment horizontal="right" vertical="center" wrapText="1"/>
    </xf>
    <xf numFmtId="2" fontId="19" fillId="0" borderId="17" xfId="0" applyNumberFormat="1" applyFont="1" applyBorder="1" applyAlignment="1">
      <alignment horizontal="right" vertical="center" wrapText="1"/>
    </xf>
    <xf numFmtId="2" fontId="19" fillId="12" borderId="17" xfId="0" applyNumberFormat="1" applyFont="1" applyFill="1" applyBorder="1" applyAlignment="1">
      <alignment horizontal="right" vertical="center" wrapText="1"/>
    </xf>
    <xf numFmtId="2" fontId="20" fillId="12" borderId="17" xfId="0" applyNumberFormat="1" applyFont="1" applyFill="1" applyBorder="1" applyAlignment="1">
      <alignment horizontal="right" vertical="center" wrapText="1"/>
    </xf>
    <xf numFmtId="2" fontId="20" fillId="0" borderId="17" xfId="0" applyNumberFormat="1" applyFont="1" applyBorder="1" applyAlignment="1">
      <alignment vertical="center" wrapText="1"/>
    </xf>
    <xf numFmtId="2" fontId="20" fillId="9" borderId="17" xfId="0" applyNumberFormat="1" applyFont="1" applyFill="1" applyBorder="1" applyAlignment="1">
      <alignment horizontal="right" vertical="center" wrapText="1"/>
    </xf>
    <xf numFmtId="2" fontId="20" fillId="0" borderId="15" xfId="0" applyNumberFormat="1" applyFont="1" applyBorder="1" applyAlignment="1">
      <alignment horizontal="right" vertical="center" wrapText="1"/>
    </xf>
    <xf numFmtId="170" fontId="58" fillId="9" borderId="0" xfId="0" applyNumberFormat="1" applyFont="1" applyFill="1" applyAlignment="1">
      <alignment horizontal="left" vertical="center"/>
    </xf>
    <xf numFmtId="0" fontId="55" fillId="0" borderId="42" xfId="0" applyFont="1" applyBorder="1" applyAlignment="1">
      <alignment horizontal="left"/>
    </xf>
    <xf numFmtId="168" fontId="55" fillId="9" borderId="0" xfId="0" applyNumberFormat="1" applyFont="1" applyFill="1" applyAlignment="1">
      <alignment horizontal="right" vertical="center"/>
    </xf>
    <xf numFmtId="49" fontId="50" fillId="0" borderId="18" xfId="0" applyNumberFormat="1" applyFont="1" applyBorder="1" applyAlignment="1">
      <alignment horizontal="left" vertical="center" wrapText="1"/>
    </xf>
    <xf numFmtId="0" fontId="50" fillId="0" borderId="0" xfId="0" applyFont="1" applyAlignment="1">
      <alignment horizontal="center" vertical="center" wrapText="1"/>
    </xf>
    <xf numFmtId="0" fontId="50" fillId="0" borderId="0" xfId="0" applyFont="1" applyAlignment="1">
      <alignment horizontal="left" vertical="center"/>
    </xf>
    <xf numFmtId="1" fontId="50" fillId="0" borderId="0" xfId="0" applyNumberFormat="1" applyFont="1" applyAlignment="1">
      <alignment horizontal="center" vertical="center" wrapText="1"/>
    </xf>
    <xf numFmtId="43" fontId="58" fillId="16" borderId="47" xfId="0" applyNumberFormat="1" applyFont="1" applyFill="1" applyBorder="1" applyAlignment="1">
      <alignment horizontal="right" vertical="center" wrapText="1"/>
    </xf>
    <xf numFmtId="43" fontId="5" fillId="0" borderId="50" xfId="0" applyNumberFormat="1" applyFont="1" applyBorder="1" applyAlignment="1">
      <alignment horizontal="right" vertical="center" wrapText="1"/>
    </xf>
    <xf numFmtId="43" fontId="5" fillId="0" borderId="43" xfId="0" applyNumberFormat="1" applyFont="1" applyBorder="1" applyAlignment="1">
      <alignment horizontal="right" vertical="center" wrapText="1"/>
    </xf>
    <xf numFmtId="43" fontId="50" fillId="0" borderId="0" xfId="23" applyFont="1" applyFill="1" applyBorder="1" applyAlignment="1">
      <alignment horizontal="center" vertical="center" wrapText="1"/>
    </xf>
    <xf numFmtId="49" fontId="50" fillId="0" borderId="53" xfId="0" applyNumberFormat="1" applyFont="1" applyBorder="1" applyAlignment="1">
      <alignment vertical="center" wrapText="1"/>
    </xf>
    <xf numFmtId="0" fontId="55" fillId="17" borderId="39" xfId="0" applyFont="1" applyFill="1" applyBorder="1" applyAlignment="1">
      <alignment horizontal="left" vertical="center"/>
    </xf>
    <xf numFmtId="0" fontId="55" fillId="17" borderId="0" xfId="0" applyFont="1" applyFill="1"/>
    <xf numFmtId="0" fontId="0" fillId="17" borderId="0" xfId="0" applyFill="1"/>
    <xf numFmtId="0" fontId="55" fillId="17" borderId="0" xfId="0" applyFont="1" applyFill="1" applyAlignment="1">
      <alignment horizontal="right" vertical="center"/>
    </xf>
    <xf numFmtId="167" fontId="55" fillId="17" borderId="0" xfId="0" applyNumberFormat="1" applyFont="1" applyFill="1" applyAlignment="1">
      <alignment horizontal="right" vertical="center"/>
    </xf>
    <xf numFmtId="168" fontId="55" fillId="17" borderId="0" xfId="0" applyNumberFormat="1" applyFont="1" applyFill="1" applyAlignment="1">
      <alignment horizontal="right" vertical="center"/>
    </xf>
    <xf numFmtId="168" fontId="55" fillId="17" borderId="40" xfId="0" applyNumberFormat="1" applyFont="1" applyFill="1" applyBorder="1" applyAlignment="1">
      <alignment horizontal="right" vertical="center"/>
    </xf>
    <xf numFmtId="0" fontId="3" fillId="17" borderId="0" xfId="0" applyFont="1" applyFill="1" applyAlignment="1">
      <alignment horizontal="center" vertical="center"/>
    </xf>
    <xf numFmtId="0" fontId="55" fillId="0" borderId="36" xfId="0" applyFont="1" applyBorder="1"/>
    <xf numFmtId="0" fontId="55" fillId="0" borderId="37" xfId="0" applyFont="1" applyBorder="1"/>
    <xf numFmtId="0" fontId="0" fillId="0" borderId="37" xfId="0" applyBorder="1"/>
    <xf numFmtId="0" fontId="55" fillId="0" borderId="37" xfId="0" applyFont="1" applyBorder="1" applyAlignment="1">
      <alignment horizontal="right"/>
    </xf>
    <xf numFmtId="0" fontId="55" fillId="0" borderId="38" xfId="0" applyFont="1" applyBorder="1"/>
    <xf numFmtId="0" fontId="55" fillId="18" borderId="39" xfId="0" applyFont="1" applyFill="1" applyBorder="1" applyAlignment="1">
      <alignment horizontal="left" vertical="center"/>
    </xf>
    <xf numFmtId="0" fontId="55" fillId="18" borderId="0" xfId="0" applyFont="1" applyFill="1"/>
    <xf numFmtId="0" fontId="0" fillId="18" borderId="0" xfId="0" applyFill="1"/>
    <xf numFmtId="0" fontId="55" fillId="18" borderId="0" xfId="0" applyFont="1" applyFill="1" applyAlignment="1">
      <alignment horizontal="right" vertical="center"/>
    </xf>
    <xf numFmtId="167" fontId="55" fillId="18" borderId="0" xfId="0" applyNumberFormat="1" applyFont="1" applyFill="1" applyAlignment="1">
      <alignment horizontal="right" vertical="center"/>
    </xf>
    <xf numFmtId="168" fontId="55" fillId="18" borderId="0" xfId="0" applyNumberFormat="1" applyFont="1" applyFill="1" applyAlignment="1">
      <alignment horizontal="right" vertical="center"/>
    </xf>
    <xf numFmtId="168" fontId="55" fillId="18" borderId="40" xfId="0" applyNumberFormat="1" applyFont="1" applyFill="1" applyBorder="1" applyAlignment="1">
      <alignment horizontal="right" vertical="center"/>
    </xf>
    <xf numFmtId="0" fontId="3" fillId="18" borderId="0" xfId="0" applyFont="1" applyFill="1"/>
    <xf numFmtId="0" fontId="3" fillId="18" borderId="0" xfId="0" applyFont="1" applyFill="1" applyAlignment="1">
      <alignment horizontal="center" vertical="center"/>
    </xf>
    <xf numFmtId="0" fontId="2" fillId="0" borderId="0" xfId="25"/>
    <xf numFmtId="0" fontId="2" fillId="0" borderId="39" xfId="25" applyBorder="1"/>
    <xf numFmtId="0" fontId="2" fillId="0" borderId="40" xfId="25" applyBorder="1"/>
    <xf numFmtId="0" fontId="2" fillId="0" borderId="54" xfId="25" applyBorder="1"/>
    <xf numFmtId="0" fontId="2" fillId="0" borderId="36" xfId="25" applyBorder="1"/>
    <xf numFmtId="0" fontId="2" fillId="0" borderId="38" xfId="25" applyBorder="1" applyAlignment="1">
      <alignment horizontal="center"/>
    </xf>
    <xf numFmtId="0" fontId="2" fillId="0" borderId="54" xfId="25" applyBorder="1" applyAlignment="1">
      <alignment horizontal="center"/>
    </xf>
    <xf numFmtId="0" fontId="2" fillId="9" borderId="55" xfId="25" applyFill="1" applyBorder="1"/>
    <xf numFmtId="0" fontId="2" fillId="0" borderId="56" xfId="25" applyBorder="1"/>
    <xf numFmtId="0" fontId="2" fillId="0" borderId="41" xfId="25" applyBorder="1"/>
    <xf numFmtId="0" fontId="2" fillId="0" borderId="43" xfId="25" applyBorder="1" applyAlignment="1">
      <alignment horizontal="center"/>
    </xf>
    <xf numFmtId="0" fontId="2" fillId="0" borderId="56" xfId="25" applyBorder="1" applyAlignment="1">
      <alignment horizontal="center"/>
    </xf>
    <xf numFmtId="0" fontId="2" fillId="9" borderId="39" xfId="25" applyFill="1" applyBorder="1"/>
    <xf numFmtId="0" fontId="2" fillId="9" borderId="40" xfId="25" applyFill="1" applyBorder="1" applyAlignment="1">
      <alignment horizontal="center"/>
    </xf>
    <xf numFmtId="2" fontId="69" fillId="9" borderId="55" xfId="25" applyNumberFormat="1" applyFont="1" applyFill="1" applyBorder="1" applyAlignment="1">
      <alignment horizontal="center"/>
    </xf>
    <xf numFmtId="0" fontId="2" fillId="0" borderId="55" xfId="25" applyBorder="1"/>
    <xf numFmtId="0" fontId="2" fillId="0" borderId="40" xfId="25" applyBorder="1" applyAlignment="1">
      <alignment horizontal="center"/>
    </xf>
    <xf numFmtId="2" fontId="2" fillId="0" borderId="55" xfId="25" applyNumberFormat="1" applyBorder="1" applyAlignment="1">
      <alignment horizontal="center"/>
    </xf>
    <xf numFmtId="10" fontId="0" fillId="0" borderId="40" xfId="26" applyNumberFormat="1" applyFont="1" applyBorder="1" applyAlignment="1">
      <alignment horizontal="center"/>
    </xf>
    <xf numFmtId="2" fontId="2" fillId="0" borderId="40" xfId="25" applyNumberFormat="1" applyBorder="1" applyAlignment="1">
      <alignment horizontal="center"/>
    </xf>
    <xf numFmtId="0" fontId="2" fillId="0" borderId="9" xfId="25" applyBorder="1"/>
    <xf numFmtId="0" fontId="2" fillId="0" borderId="57" xfId="25" applyBorder="1"/>
    <xf numFmtId="0" fontId="2" fillId="0" borderId="58" xfId="25" applyBorder="1" applyAlignment="1">
      <alignment horizontal="center"/>
    </xf>
    <xf numFmtId="2" fontId="2" fillId="0" borderId="9" xfId="25" applyNumberFormat="1" applyBorder="1" applyAlignment="1">
      <alignment horizontal="center"/>
    </xf>
    <xf numFmtId="0" fontId="2" fillId="0" borderId="7" xfId="25" applyBorder="1"/>
    <xf numFmtId="0" fontId="2" fillId="0" borderId="59" xfId="25" applyBorder="1"/>
    <xf numFmtId="0" fontId="2" fillId="0" borderId="60" xfId="25" applyBorder="1" applyAlignment="1">
      <alignment horizontal="center"/>
    </xf>
    <xf numFmtId="2" fontId="2" fillId="0" borderId="7" xfId="25" applyNumberFormat="1" applyBorder="1" applyAlignment="1">
      <alignment horizontal="center"/>
    </xf>
    <xf numFmtId="0" fontId="2" fillId="0" borderId="8" xfId="25" applyBorder="1"/>
    <xf numFmtId="0" fontId="2" fillId="0" borderId="61" xfId="25" applyBorder="1"/>
    <xf numFmtId="2" fontId="2" fillId="0" borderId="62" xfId="25" applyNumberFormat="1" applyBorder="1" applyAlignment="1">
      <alignment horizontal="center"/>
    </xf>
    <xf numFmtId="0" fontId="2" fillId="20" borderId="56" xfId="25" applyFill="1" applyBorder="1"/>
    <xf numFmtId="0" fontId="2" fillId="20" borderId="41" xfId="25" applyFill="1" applyBorder="1"/>
    <xf numFmtId="0" fontId="2" fillId="20" borderId="43" xfId="25" applyFill="1" applyBorder="1" applyAlignment="1">
      <alignment horizontal="center"/>
    </xf>
    <xf numFmtId="2" fontId="2" fillId="20" borderId="56" xfId="25" applyNumberFormat="1" applyFill="1" applyBorder="1" applyAlignment="1">
      <alignment horizontal="center"/>
    </xf>
    <xf numFmtId="0" fontId="8" fillId="22" borderId="66" xfId="27" applyFont="1" applyFill="1" applyBorder="1" applyAlignment="1">
      <alignment horizontal="center" vertical="center"/>
    </xf>
    <xf numFmtId="0" fontId="8" fillId="22" borderId="0" xfId="27" applyFont="1" applyFill="1" applyAlignment="1">
      <alignment vertical="center"/>
    </xf>
    <xf numFmtId="0" fontId="7" fillId="22" borderId="67" xfId="27" applyFont="1" applyFill="1" applyBorder="1" applyAlignment="1">
      <alignment vertical="center"/>
    </xf>
    <xf numFmtId="4" fontId="71" fillId="22" borderId="40" xfId="28" applyNumberFormat="1" applyFont="1" applyFill="1" applyBorder="1" applyAlignment="1">
      <alignment vertical="center"/>
    </xf>
    <xf numFmtId="0" fontId="7" fillId="22" borderId="66" xfId="27" applyFont="1" applyFill="1" applyBorder="1" applyAlignment="1">
      <alignment horizontal="center" vertical="center"/>
    </xf>
    <xf numFmtId="0" fontId="7" fillId="22" borderId="0" xfId="25" applyFont="1" applyFill="1" applyAlignment="1">
      <alignment horizontal="left" vertical="center" indent="3"/>
    </xf>
    <xf numFmtId="2" fontId="4" fillId="23" borderId="53" xfId="27" applyNumberFormat="1" applyFill="1" applyBorder="1" applyAlignment="1">
      <alignment vertical="center"/>
    </xf>
    <xf numFmtId="4" fontId="72" fillId="16" borderId="40" xfId="28" applyNumberFormat="1" applyFont="1" applyFill="1" applyBorder="1" applyAlignment="1">
      <alignment vertical="center"/>
    </xf>
    <xf numFmtId="4" fontId="72" fillId="23" borderId="40" xfId="28" applyNumberFormat="1" applyFont="1" applyFill="1" applyBorder="1" applyAlignment="1">
      <alignment vertical="center"/>
    </xf>
    <xf numFmtId="0" fontId="73" fillId="0" borderId="0" xfId="25" applyFont="1"/>
    <xf numFmtId="2" fontId="4" fillId="22" borderId="53" xfId="27" applyNumberFormat="1" applyFill="1" applyBorder="1" applyAlignment="1">
      <alignment vertical="center"/>
    </xf>
    <xf numFmtId="4" fontId="72" fillId="16" borderId="40" xfId="27" applyNumberFormat="1" applyFont="1" applyFill="1" applyBorder="1" applyAlignment="1">
      <alignment horizontal="right" vertical="center"/>
    </xf>
    <xf numFmtId="4" fontId="72" fillId="22" borderId="40" xfId="27" applyNumberFormat="1" applyFont="1" applyFill="1" applyBorder="1" applyAlignment="1">
      <alignment horizontal="right" vertical="center"/>
    </xf>
    <xf numFmtId="4" fontId="71" fillId="22" borderId="40" xfId="27" applyNumberFormat="1" applyFont="1" applyFill="1" applyBorder="1" applyAlignment="1">
      <alignment horizontal="right" vertical="center"/>
    </xf>
    <xf numFmtId="0" fontId="7" fillId="22" borderId="0" xfId="27" applyFont="1" applyFill="1" applyAlignment="1">
      <alignment horizontal="left" vertical="center" indent="3"/>
    </xf>
    <xf numFmtId="0" fontId="7" fillId="22" borderId="0" xfId="27" applyFont="1" applyFill="1" applyAlignment="1">
      <alignment horizontal="left" vertical="center"/>
    </xf>
    <xf numFmtId="0" fontId="7" fillId="22" borderId="14" xfId="27" applyFont="1" applyFill="1" applyBorder="1" applyAlignment="1">
      <alignment horizontal="left" vertical="center"/>
    </xf>
    <xf numFmtId="2" fontId="4" fillId="23" borderId="53" xfId="27" applyNumberFormat="1" applyFill="1" applyBorder="1" applyAlignment="1">
      <alignment horizontal="center" vertical="center"/>
    </xf>
    <xf numFmtId="2" fontId="72" fillId="16" borderId="40" xfId="28" applyNumberFormat="1" applyFont="1" applyFill="1" applyBorder="1" applyAlignment="1">
      <alignment vertical="center"/>
    </xf>
    <xf numFmtId="2" fontId="72" fillId="23" borderId="40" xfId="28" applyNumberFormat="1" applyFont="1" applyFill="1" applyBorder="1" applyAlignment="1">
      <alignment vertical="center"/>
    </xf>
    <xf numFmtId="2" fontId="4" fillId="22" borderId="14" xfId="27" applyNumberFormat="1" applyFill="1" applyBorder="1" applyAlignment="1">
      <alignment vertical="center"/>
    </xf>
    <xf numFmtId="4" fontId="74" fillId="9" borderId="40" xfId="27" applyNumberFormat="1" applyFont="1" applyFill="1" applyBorder="1" applyAlignment="1">
      <alignment horizontal="right" vertical="center"/>
    </xf>
    <xf numFmtId="0" fontId="8" fillId="22" borderId="39" xfId="27" applyFont="1" applyFill="1" applyBorder="1" applyAlignment="1">
      <alignment horizontal="center" vertical="center"/>
    </xf>
    <xf numFmtId="0" fontId="75" fillId="0" borderId="70" xfId="27" applyFont="1" applyBorder="1" applyAlignment="1">
      <alignment vertical="center"/>
    </xf>
    <xf numFmtId="4" fontId="8" fillId="0" borderId="71" xfId="27" applyNumberFormat="1" applyFont="1" applyBorder="1" applyAlignment="1">
      <alignment vertical="center"/>
    </xf>
    <xf numFmtId="4" fontId="75" fillId="0" borderId="71" xfId="27" applyNumberFormat="1" applyFont="1" applyBorder="1" applyAlignment="1">
      <alignment vertical="center"/>
    </xf>
    <xf numFmtId="0" fontId="75" fillId="21" borderId="51" xfId="27" applyFont="1" applyFill="1" applyBorder="1" applyAlignment="1">
      <alignment horizontal="left" vertical="center" indent="4"/>
    </xf>
    <xf numFmtId="0" fontId="75" fillId="21" borderId="52" xfId="27" applyFont="1" applyFill="1" applyBorder="1" applyAlignment="1">
      <alignment horizontal="left" vertical="center" indent="4"/>
    </xf>
    <xf numFmtId="171" fontId="76" fillId="21" borderId="69" xfId="27" applyNumberFormat="1" applyFont="1" applyFill="1" applyBorder="1" applyAlignment="1">
      <alignment horizontal="right" vertical="center"/>
    </xf>
    <xf numFmtId="2" fontId="76" fillId="21" borderId="71" xfId="27" applyNumberFormat="1" applyFont="1" applyFill="1" applyBorder="1" applyAlignment="1">
      <alignment horizontal="right" vertical="center"/>
    </xf>
    <xf numFmtId="4" fontId="2" fillId="0" borderId="0" xfId="25" applyNumberFormat="1"/>
    <xf numFmtId="4" fontId="2" fillId="0" borderId="40" xfId="25" applyNumberFormat="1" applyBorder="1"/>
    <xf numFmtId="0" fontId="77" fillId="24" borderId="39" xfId="25" applyFont="1" applyFill="1" applyBorder="1"/>
    <xf numFmtId="0" fontId="77" fillId="24" borderId="0" xfId="25" applyFont="1" applyFill="1" applyAlignment="1">
      <alignment horizontal="center" vertical="center"/>
    </xf>
    <xf numFmtId="172" fontId="78" fillId="24" borderId="40" xfId="25" applyNumberFormat="1" applyFont="1" applyFill="1" applyBorder="1"/>
    <xf numFmtId="0" fontId="77" fillId="20" borderId="39" xfId="25" applyFont="1" applyFill="1" applyBorder="1"/>
    <xf numFmtId="0" fontId="77" fillId="20" borderId="0" xfId="25" applyFont="1" applyFill="1" applyAlignment="1">
      <alignment horizontal="center" vertical="center"/>
    </xf>
    <xf numFmtId="172" fontId="77" fillId="20" borderId="0" xfId="25" applyNumberFormat="1" applyFont="1" applyFill="1" applyAlignment="1">
      <alignment horizontal="center" vertical="center"/>
    </xf>
    <xf numFmtId="174" fontId="78" fillId="20" borderId="40" xfId="29" applyNumberFormat="1" applyFont="1" applyFill="1" applyBorder="1"/>
    <xf numFmtId="171" fontId="77" fillId="20" borderId="0" xfId="25" applyNumberFormat="1" applyFont="1" applyFill="1" applyAlignment="1">
      <alignment horizontal="center" vertical="center"/>
    </xf>
    <xf numFmtId="0" fontId="2" fillId="12" borderId="39" xfId="25" applyFill="1" applyBorder="1"/>
    <xf numFmtId="0" fontId="2" fillId="12" borderId="0" xfId="25" applyFill="1" applyAlignment="1">
      <alignment horizontal="center" vertical="center"/>
    </xf>
    <xf numFmtId="4" fontId="72" fillId="12" borderId="40" xfId="25" applyNumberFormat="1" applyFont="1" applyFill="1" applyBorder="1"/>
    <xf numFmtId="0" fontId="69" fillId="25" borderId="72" xfId="25" applyFont="1" applyFill="1" applyBorder="1"/>
    <xf numFmtId="0" fontId="69" fillId="25" borderId="17" xfId="25" applyFont="1" applyFill="1" applyBorder="1" applyAlignment="1">
      <alignment horizontal="center" vertical="center"/>
    </xf>
    <xf numFmtId="172" fontId="74" fillId="25" borderId="73" xfId="30" applyNumberFormat="1" applyFont="1" applyFill="1" applyBorder="1"/>
    <xf numFmtId="0" fontId="69" fillId="20" borderId="74" xfId="25" applyFont="1" applyFill="1" applyBorder="1"/>
    <xf numFmtId="0" fontId="79" fillId="20" borderId="42" xfId="25" applyFont="1" applyFill="1" applyBorder="1" applyAlignment="1">
      <alignment horizontal="center" vertical="center"/>
    </xf>
    <xf numFmtId="172" fontId="79" fillId="20" borderId="42" xfId="25" applyNumberFormat="1" applyFont="1" applyFill="1" applyBorder="1" applyAlignment="1">
      <alignment horizontal="center" vertical="center"/>
    </xf>
    <xf numFmtId="174" fontId="80" fillId="9" borderId="43" xfId="25" applyNumberFormat="1" applyFont="1" applyFill="1" applyBorder="1"/>
    <xf numFmtId="171" fontId="79" fillId="20" borderId="42" xfId="25" applyNumberFormat="1" applyFont="1" applyFill="1" applyBorder="1" applyAlignment="1">
      <alignment horizontal="center" vertical="center"/>
    </xf>
    <xf numFmtId="0" fontId="2" fillId="0" borderId="42" xfId="25" applyBorder="1"/>
    <xf numFmtId="4" fontId="2" fillId="0" borderId="42" xfId="25" applyNumberFormat="1" applyBorder="1"/>
    <xf numFmtId="0" fontId="2" fillId="0" borderId="43" xfId="25" applyBorder="1"/>
    <xf numFmtId="43" fontId="2" fillId="0" borderId="0" xfId="25" applyNumberFormat="1"/>
    <xf numFmtId="172" fontId="2" fillId="0" borderId="0" xfId="25" applyNumberFormat="1"/>
    <xf numFmtId="0" fontId="66" fillId="26" borderId="0" xfId="25" applyFont="1" applyFill="1" applyAlignment="1">
      <alignment horizontal="center"/>
    </xf>
    <xf numFmtId="0" fontId="2" fillId="27" borderId="0" xfId="25" applyFill="1" applyAlignment="1">
      <alignment horizontal="center" vertical="center" wrapText="1"/>
    </xf>
    <xf numFmtId="2" fontId="66" fillId="27" borderId="0" xfId="25" applyNumberFormat="1" applyFont="1" applyFill="1"/>
    <xf numFmtId="0" fontId="4" fillId="0" borderId="0" xfId="20"/>
    <xf numFmtId="0" fontId="66" fillId="26" borderId="0" xfId="20" applyFont="1" applyFill="1" applyAlignment="1">
      <alignment horizontal="center"/>
    </xf>
    <xf numFmtId="0" fontId="4" fillId="27" borderId="0" xfId="20" applyFill="1" applyAlignment="1">
      <alignment horizontal="center" vertical="center" wrapText="1"/>
    </xf>
    <xf numFmtId="2" fontId="66" fillId="27" borderId="0" xfId="20" applyNumberFormat="1" applyFont="1" applyFill="1"/>
    <xf numFmtId="0" fontId="3" fillId="24" borderId="75" xfId="27" applyFont="1" applyFill="1" applyBorder="1" applyAlignment="1">
      <alignment horizontal="center" vertical="center"/>
    </xf>
    <xf numFmtId="0" fontId="70" fillId="24" borderId="37" xfId="27" applyFont="1" applyFill="1" applyBorder="1" applyAlignment="1">
      <alignment horizontal="center" vertical="center"/>
    </xf>
    <xf numFmtId="4" fontId="70" fillId="24" borderId="76" xfId="27" applyNumberFormat="1" applyFont="1" applyFill="1" applyBorder="1" applyAlignment="1">
      <alignment horizontal="center" vertical="center"/>
    </xf>
    <xf numFmtId="4" fontId="58" fillId="24" borderId="38" xfId="27" applyNumberFormat="1" applyFont="1" applyFill="1" applyBorder="1" applyAlignment="1">
      <alignment horizontal="center" vertical="center" wrapText="1"/>
    </xf>
    <xf numFmtId="4" fontId="7" fillId="22" borderId="80" xfId="27" applyNumberFormat="1" applyFont="1" applyFill="1" applyBorder="1" applyAlignment="1">
      <alignment horizontal="center" vertical="center"/>
    </xf>
    <xf numFmtId="172" fontId="83" fillId="22" borderId="40" xfId="27" applyNumberFormat="1" applyFont="1" applyFill="1" applyBorder="1" applyAlignment="1">
      <alignment horizontal="right" vertical="center"/>
    </xf>
    <xf numFmtId="4" fontId="7" fillId="9" borderId="18" xfId="27" applyNumberFormat="1" applyFont="1" applyFill="1" applyBorder="1" applyAlignment="1">
      <alignment horizontal="center" vertical="center"/>
    </xf>
    <xf numFmtId="172" fontId="79" fillId="27" borderId="40" xfId="25" applyNumberFormat="1" applyFont="1" applyFill="1" applyBorder="1"/>
    <xf numFmtId="172" fontId="79" fillId="27" borderId="40" xfId="20" applyNumberFormat="1" applyFont="1" applyFill="1" applyBorder="1"/>
    <xf numFmtId="0" fontId="2" fillId="13" borderId="0" xfId="25" applyFill="1"/>
    <xf numFmtId="4" fontId="7" fillId="23" borderId="12" xfId="27" applyNumberFormat="1" applyFont="1" applyFill="1" applyBorder="1" applyAlignment="1">
      <alignment horizontal="center" vertical="center"/>
    </xf>
    <xf numFmtId="172" fontId="4" fillId="23" borderId="40" xfId="28" applyNumberFormat="1" applyFont="1" applyFill="1" applyBorder="1" applyAlignment="1">
      <alignment vertical="center"/>
    </xf>
    <xf numFmtId="0" fontId="8" fillId="22" borderId="81" xfId="27" applyFont="1" applyFill="1" applyBorder="1" applyAlignment="1">
      <alignment horizontal="center" vertical="center"/>
    </xf>
    <xf numFmtId="0" fontId="8" fillId="22" borderId="11" xfId="27" applyFont="1" applyFill="1" applyBorder="1" applyAlignment="1">
      <alignment vertical="center"/>
    </xf>
    <xf numFmtId="4" fontId="7" fillId="22" borderId="19" xfId="27" applyNumberFormat="1" applyFont="1" applyFill="1" applyBorder="1" applyAlignment="1">
      <alignment horizontal="center" vertical="center"/>
    </xf>
    <xf numFmtId="172" fontId="83" fillId="22" borderId="62" xfId="27" applyNumberFormat="1" applyFont="1" applyFill="1" applyBorder="1" applyAlignment="1">
      <alignment horizontal="right" vertical="center"/>
    </xf>
    <xf numFmtId="4" fontId="4" fillId="23" borderId="18" xfId="27" applyNumberFormat="1" applyFill="1" applyBorder="1" applyAlignment="1">
      <alignment horizontal="center" vertical="center"/>
    </xf>
    <xf numFmtId="4" fontId="4" fillId="23" borderId="12" xfId="27" applyNumberFormat="1" applyFill="1" applyBorder="1" applyAlignment="1">
      <alignment horizontal="center" vertical="center"/>
    </xf>
    <xf numFmtId="4" fontId="85" fillId="28" borderId="16" xfId="27" applyNumberFormat="1" applyFont="1" applyFill="1" applyBorder="1" applyAlignment="1">
      <alignment horizontal="center" vertical="center"/>
    </xf>
    <xf numFmtId="172" fontId="75" fillId="28" borderId="60" xfId="27" applyNumberFormat="1" applyFont="1" applyFill="1" applyBorder="1" applyAlignment="1">
      <alignment horizontal="right" vertical="center"/>
    </xf>
    <xf numFmtId="172" fontId="8" fillId="22" borderId="40" xfId="27" applyNumberFormat="1" applyFont="1" applyFill="1" applyBorder="1" applyAlignment="1">
      <alignment horizontal="right" vertical="center"/>
    </xf>
    <xf numFmtId="4" fontId="8" fillId="22" borderId="19" xfId="27" applyNumberFormat="1" applyFont="1" applyFill="1" applyBorder="1" applyAlignment="1">
      <alignment horizontal="center" vertical="center"/>
    </xf>
    <xf numFmtId="172" fontId="8" fillId="22" borderId="62" xfId="28" applyNumberFormat="1" applyFont="1" applyFill="1" applyBorder="1" applyAlignment="1">
      <alignment vertical="center"/>
    </xf>
    <xf numFmtId="0" fontId="7" fillId="22" borderId="0" xfId="31" applyFont="1" applyFill="1" applyAlignment="1">
      <alignment horizontal="left" vertical="center" indent="3"/>
    </xf>
    <xf numFmtId="172" fontId="86" fillId="28" borderId="60" xfId="27" applyNumberFormat="1" applyFont="1" applyFill="1" applyBorder="1" applyAlignment="1">
      <alignment horizontal="right" vertical="center"/>
    </xf>
    <xf numFmtId="172" fontId="83" fillId="22" borderId="40" xfId="28" applyNumberFormat="1" applyFont="1" applyFill="1" applyBorder="1" applyAlignment="1">
      <alignment vertical="center"/>
    </xf>
    <xf numFmtId="0" fontId="7" fillId="22" borderId="82" xfId="27" applyFont="1" applyFill="1" applyBorder="1" applyAlignment="1">
      <alignment horizontal="center" vertical="center"/>
    </xf>
    <xf numFmtId="0" fontId="7" fillId="22" borderId="13" xfId="27" applyFont="1" applyFill="1" applyBorder="1" applyAlignment="1">
      <alignment horizontal="left" vertical="center" indent="3"/>
    </xf>
    <xf numFmtId="172" fontId="4" fillId="23" borderId="58" xfId="28" applyNumberFormat="1" applyFont="1" applyFill="1" applyBorder="1" applyAlignment="1">
      <alignment vertical="center"/>
    </xf>
    <xf numFmtId="4" fontId="85" fillId="28" borderId="69" xfId="27" applyNumberFormat="1" applyFont="1" applyFill="1" applyBorder="1" applyAlignment="1">
      <alignment horizontal="center" vertical="center"/>
    </xf>
    <xf numFmtId="172" fontId="86" fillId="28" borderId="71" xfId="27" applyNumberFormat="1" applyFont="1" applyFill="1" applyBorder="1" applyAlignment="1">
      <alignment horizontal="right" vertical="center"/>
    </xf>
    <xf numFmtId="172" fontId="2" fillId="0" borderId="40" xfId="25" applyNumberFormat="1" applyBorder="1"/>
    <xf numFmtId="0" fontId="4" fillId="0" borderId="39" xfId="20" applyBorder="1"/>
    <xf numFmtId="4" fontId="4" fillId="0" borderId="0" xfId="20" applyNumberFormat="1"/>
    <xf numFmtId="172" fontId="4" fillId="0" borderId="40" xfId="20" applyNumberFormat="1" applyBorder="1"/>
    <xf numFmtId="4" fontId="87" fillId="28" borderId="52" xfId="27" applyNumberFormat="1" applyFont="1" applyFill="1" applyBorder="1" applyAlignment="1">
      <alignment horizontal="center" vertical="center"/>
    </xf>
    <xf numFmtId="172" fontId="75" fillId="28" borderId="47" xfId="27" applyNumberFormat="1" applyFont="1" applyFill="1" applyBorder="1" applyAlignment="1">
      <alignment horizontal="right" vertical="center"/>
    </xf>
    <xf numFmtId="0" fontId="79" fillId="29" borderId="41" xfId="25" applyFont="1" applyFill="1" applyBorder="1"/>
    <xf numFmtId="0" fontId="79" fillId="29" borderId="42" xfId="25" applyFont="1" applyFill="1" applyBorder="1"/>
    <xf numFmtId="173" fontId="79" fillId="29" borderId="42" xfId="25" applyNumberFormat="1" applyFont="1" applyFill="1" applyBorder="1"/>
    <xf numFmtId="176" fontId="79" fillId="29" borderId="43" xfId="25" applyNumberFormat="1" applyFont="1" applyFill="1" applyBorder="1"/>
    <xf numFmtId="0" fontId="79" fillId="29" borderId="41" xfId="20" applyFont="1" applyFill="1" applyBorder="1"/>
    <xf numFmtId="0" fontId="79" fillId="29" borderId="42" xfId="20" applyFont="1" applyFill="1" applyBorder="1"/>
    <xf numFmtId="173" fontId="79" fillId="29" borderId="42" xfId="20" applyNumberFormat="1" applyFont="1" applyFill="1" applyBorder="1"/>
    <xf numFmtId="176" fontId="79" fillId="29" borderId="43" xfId="20" applyNumberFormat="1" applyFont="1" applyFill="1" applyBorder="1"/>
    <xf numFmtId="4" fontId="4" fillId="0" borderId="40" xfId="20" applyNumberFormat="1" applyBorder="1"/>
    <xf numFmtId="0" fontId="7" fillId="22" borderId="83" xfId="27" applyFont="1" applyFill="1" applyBorder="1" applyAlignment="1">
      <alignment vertical="center"/>
    </xf>
    <xf numFmtId="172" fontId="71" fillId="22" borderId="40" xfId="28" applyNumberFormat="1" applyFont="1" applyFill="1" applyBorder="1" applyAlignment="1">
      <alignment vertical="center"/>
    </xf>
    <xf numFmtId="0" fontId="7" fillId="22" borderId="0" xfId="20" applyFont="1" applyFill="1" applyAlignment="1">
      <alignment horizontal="left" vertical="center" indent="3"/>
    </xf>
    <xf numFmtId="172" fontId="72" fillId="23" borderId="40" xfId="28" applyNumberFormat="1" applyFont="1" applyFill="1" applyBorder="1" applyAlignment="1">
      <alignment vertical="center"/>
    </xf>
    <xf numFmtId="2" fontId="4" fillId="12" borderId="53" xfId="27" applyNumberFormat="1" applyFill="1" applyBorder="1" applyAlignment="1">
      <alignment horizontal="center" vertical="center"/>
    </xf>
    <xf numFmtId="172" fontId="71" fillId="12" borderId="40" xfId="28" applyNumberFormat="1" applyFont="1" applyFill="1" applyBorder="1" applyAlignment="1">
      <alignment vertical="center"/>
    </xf>
    <xf numFmtId="172" fontId="88" fillId="9" borderId="40" xfId="28" applyNumberFormat="1" applyFont="1" applyFill="1" applyBorder="1" applyAlignment="1">
      <alignment vertical="center"/>
    </xf>
    <xf numFmtId="2" fontId="4" fillId="23" borderId="84" xfId="27" applyNumberFormat="1" applyFill="1" applyBorder="1" applyAlignment="1">
      <alignment horizontal="center" vertical="center"/>
    </xf>
    <xf numFmtId="0" fontId="75" fillId="0" borderId="85" xfId="27" applyFont="1" applyBorder="1" applyAlignment="1">
      <alignment vertical="center"/>
    </xf>
    <xf numFmtId="172" fontId="75" fillId="0" borderId="43" xfId="27" applyNumberFormat="1" applyFont="1" applyBorder="1" applyAlignment="1">
      <alignment vertical="center"/>
    </xf>
    <xf numFmtId="173" fontId="76" fillId="30" borderId="69" xfId="27" applyNumberFormat="1" applyFont="1" applyFill="1" applyBorder="1" applyAlignment="1">
      <alignment horizontal="right" vertical="center"/>
    </xf>
    <xf numFmtId="176" fontId="76" fillId="30" borderId="71" xfId="27" applyNumberFormat="1" applyFont="1" applyFill="1" applyBorder="1" applyAlignment="1">
      <alignment horizontal="right" vertical="center"/>
    </xf>
    <xf numFmtId="0" fontId="77" fillId="24" borderId="39" xfId="20" applyFont="1" applyFill="1" applyBorder="1"/>
    <xf numFmtId="0" fontId="77" fillId="24" borderId="0" xfId="20" applyFont="1" applyFill="1" applyAlignment="1">
      <alignment horizontal="center" vertical="center"/>
    </xf>
    <xf numFmtId="172" fontId="78" fillId="24" borderId="40" xfId="20" applyNumberFormat="1" applyFont="1" applyFill="1" applyBorder="1"/>
    <xf numFmtId="173" fontId="77" fillId="24" borderId="0" xfId="25" applyNumberFormat="1" applyFont="1" applyFill="1" applyAlignment="1">
      <alignment horizontal="center" vertical="center"/>
    </xf>
    <xf numFmtId="176" fontId="78" fillId="24" borderId="40" xfId="25" applyNumberFormat="1" applyFont="1" applyFill="1" applyBorder="1"/>
    <xf numFmtId="173" fontId="77" fillId="24" borderId="0" xfId="20" applyNumberFormat="1" applyFont="1" applyFill="1" applyAlignment="1">
      <alignment horizontal="center" vertical="center"/>
    </xf>
    <xf numFmtId="176" fontId="78" fillId="24" borderId="40" xfId="20" applyNumberFormat="1" applyFont="1" applyFill="1" applyBorder="1"/>
    <xf numFmtId="0" fontId="4" fillId="12" borderId="39" xfId="20" applyFill="1" applyBorder="1"/>
    <xf numFmtId="0" fontId="4" fillId="12" borderId="0" xfId="20" applyFill="1" applyAlignment="1">
      <alignment horizontal="center" vertical="center"/>
    </xf>
    <xf numFmtId="4" fontId="72" fillId="12" borderId="40" xfId="20" applyNumberFormat="1" applyFont="1" applyFill="1" applyBorder="1"/>
    <xf numFmtId="0" fontId="69" fillId="31" borderId="72" xfId="25" applyFont="1" applyFill="1" applyBorder="1"/>
    <xf numFmtId="0" fontId="69" fillId="31" borderId="17" xfId="25" applyFont="1" applyFill="1" applyBorder="1" applyAlignment="1">
      <alignment horizontal="center" vertical="center"/>
    </xf>
    <xf numFmtId="173" fontId="74" fillId="31" borderId="73" xfId="30" applyNumberFormat="1" applyFont="1" applyFill="1" applyBorder="1"/>
    <xf numFmtId="0" fontId="69" fillId="31" borderId="72" xfId="20" applyFont="1" applyFill="1" applyBorder="1"/>
    <xf numFmtId="0" fontId="69" fillId="31" borderId="17" xfId="20" applyFont="1" applyFill="1" applyBorder="1" applyAlignment="1">
      <alignment horizontal="center" vertical="center"/>
    </xf>
    <xf numFmtId="0" fontId="69" fillId="30" borderId="74" xfId="25" applyFont="1" applyFill="1" applyBorder="1"/>
    <xf numFmtId="0" fontId="79" fillId="30" borderId="42" xfId="25" applyFont="1" applyFill="1" applyBorder="1" applyAlignment="1">
      <alignment horizontal="center" vertical="center"/>
    </xf>
    <xf numFmtId="173" fontId="79" fillId="30" borderId="42" xfId="25" applyNumberFormat="1" applyFont="1" applyFill="1" applyBorder="1" applyAlignment="1">
      <alignment horizontal="center" vertical="center"/>
    </xf>
    <xf numFmtId="176" fontId="88" fillId="30" borderId="43" xfId="25" applyNumberFormat="1" applyFont="1" applyFill="1" applyBorder="1"/>
    <xf numFmtId="0" fontId="69" fillId="30" borderId="74" xfId="20" applyFont="1" applyFill="1" applyBorder="1"/>
    <xf numFmtId="0" fontId="79" fillId="30" borderId="42" xfId="20" applyFont="1" applyFill="1" applyBorder="1" applyAlignment="1">
      <alignment horizontal="center" vertical="center"/>
    </xf>
    <xf numFmtId="173" fontId="79" fillId="30" borderId="42" xfId="20" applyNumberFormat="1" applyFont="1" applyFill="1" applyBorder="1" applyAlignment="1">
      <alignment horizontal="center" vertical="center"/>
    </xf>
    <xf numFmtId="176" fontId="88" fillId="30" borderId="43" xfId="20" applyNumberFormat="1" applyFont="1" applyFill="1" applyBorder="1"/>
    <xf numFmtId="0" fontId="66" fillId="26" borderId="0" xfId="25" applyFont="1" applyFill="1"/>
    <xf numFmtId="0" fontId="66" fillId="0" borderId="0" xfId="25" applyFont="1" applyAlignment="1">
      <alignment horizontal="center"/>
    </xf>
    <xf numFmtId="0" fontId="2" fillId="0" borderId="0" xfId="25" applyAlignment="1">
      <alignment horizontal="center" vertical="center" wrapText="1"/>
    </xf>
    <xf numFmtId="2" fontId="66" fillId="0" borderId="0" xfId="25" applyNumberFormat="1" applyFont="1"/>
    <xf numFmtId="0" fontId="3" fillId="0" borderId="0" xfId="27" applyFont="1" applyAlignment="1">
      <alignment horizontal="center" vertical="center"/>
    </xf>
    <xf numFmtId="0" fontId="70" fillId="0" borderId="0" xfId="27" applyFont="1" applyAlignment="1">
      <alignment horizontal="center" vertical="center"/>
    </xf>
    <xf numFmtId="4" fontId="70" fillId="0" borderId="0" xfId="27" applyNumberFormat="1" applyFont="1" applyAlignment="1">
      <alignment horizontal="center" vertical="center"/>
    </xf>
    <xf numFmtId="4" fontId="58" fillId="0" borderId="0" xfId="27" applyNumberFormat="1" applyFont="1" applyAlignment="1">
      <alignment horizontal="center" vertical="center" wrapText="1"/>
    </xf>
    <xf numFmtId="0" fontId="8" fillId="0" borderId="0" xfId="27" applyFont="1" applyAlignment="1">
      <alignment horizontal="center" vertical="center"/>
    </xf>
    <xf numFmtId="0" fontId="8" fillId="0" borderId="0" xfId="27" applyFont="1" applyAlignment="1">
      <alignment vertical="center"/>
    </xf>
    <xf numFmtId="4" fontId="7" fillId="0" borderId="0" xfId="27" applyNumberFormat="1" applyFont="1" applyAlignment="1">
      <alignment horizontal="center" vertical="center"/>
    </xf>
    <xf numFmtId="172" fontId="83" fillId="0" borderId="0" xfId="27" applyNumberFormat="1" applyFont="1" applyAlignment="1">
      <alignment horizontal="right" vertical="center"/>
    </xf>
    <xf numFmtId="0" fontId="7" fillId="0" borderId="0" xfId="27" applyFont="1" applyAlignment="1">
      <alignment horizontal="center" vertical="center"/>
    </xf>
    <xf numFmtId="0" fontId="7" fillId="0" borderId="0" xfId="27" applyFont="1" applyAlignment="1">
      <alignment horizontal="left" vertical="center" indent="3"/>
    </xf>
    <xf numFmtId="172" fontId="79" fillId="0" borderId="0" xfId="25" applyNumberFormat="1" applyFont="1"/>
    <xf numFmtId="172" fontId="4" fillId="0" borderId="0" xfId="28" applyNumberFormat="1" applyFont="1" applyFill="1" applyBorder="1" applyAlignment="1">
      <alignment vertical="center"/>
    </xf>
    <xf numFmtId="4" fontId="4" fillId="0" borderId="0" xfId="27" applyNumberFormat="1" applyAlignment="1">
      <alignment horizontal="center" vertical="center"/>
    </xf>
    <xf numFmtId="4" fontId="85" fillId="0" borderId="0" xfId="27" applyNumberFormat="1" applyFont="1" applyAlignment="1">
      <alignment horizontal="center" vertical="center"/>
    </xf>
    <xf numFmtId="172" fontId="75" fillId="0" borderId="0" xfId="27" applyNumberFormat="1" applyFont="1" applyAlignment="1">
      <alignment horizontal="right" vertical="center"/>
    </xf>
    <xf numFmtId="172" fontId="8" fillId="0" borderId="0" xfId="27" applyNumberFormat="1" applyFont="1" applyAlignment="1">
      <alignment horizontal="right" vertical="center"/>
    </xf>
    <xf numFmtId="4" fontId="8" fillId="0" borderId="0" xfId="27" applyNumberFormat="1" applyFont="1" applyAlignment="1">
      <alignment horizontal="center" vertical="center"/>
    </xf>
    <xf numFmtId="172" fontId="8" fillId="0" borderId="0" xfId="28" applyNumberFormat="1" applyFont="1" applyFill="1" applyBorder="1" applyAlignment="1">
      <alignment vertical="center"/>
    </xf>
    <xf numFmtId="0" fontId="7" fillId="0" borderId="0" xfId="31" applyFont="1" applyAlignment="1">
      <alignment horizontal="left" vertical="center" indent="3"/>
    </xf>
    <xf numFmtId="172" fontId="86" fillId="0" borderId="0" xfId="27" applyNumberFormat="1" applyFont="1" applyAlignment="1">
      <alignment horizontal="right" vertical="center"/>
    </xf>
    <xf numFmtId="172" fontId="83" fillId="0" borderId="0" xfId="28" applyNumberFormat="1" applyFont="1" applyFill="1" applyBorder="1" applyAlignment="1">
      <alignment vertical="center"/>
    </xf>
    <xf numFmtId="4" fontId="87" fillId="0" borderId="0" xfId="27" applyNumberFormat="1" applyFont="1" applyAlignment="1">
      <alignment horizontal="center" vertical="center"/>
    </xf>
    <xf numFmtId="0" fontId="79" fillId="0" borderId="0" xfId="25" applyFont="1"/>
    <xf numFmtId="173" fontId="79" fillId="0" borderId="0" xfId="25" applyNumberFormat="1" applyFont="1"/>
    <xf numFmtId="176" fontId="79" fillId="0" borderId="0" xfId="25" applyNumberFormat="1" applyFont="1"/>
    <xf numFmtId="0" fontId="7" fillId="0" borderId="0" xfId="27" applyFont="1" applyAlignment="1">
      <alignment vertical="center"/>
    </xf>
    <xf numFmtId="172" fontId="71" fillId="0" borderId="0" xfId="28" applyNumberFormat="1" applyFont="1" applyFill="1" applyBorder="1" applyAlignment="1">
      <alignment vertical="center"/>
    </xf>
    <xf numFmtId="0" fontId="7" fillId="0" borderId="0" xfId="25" applyFont="1" applyAlignment="1">
      <alignment horizontal="left" vertical="center" indent="3"/>
    </xf>
    <xf numFmtId="2" fontId="4" fillId="0" borderId="0" xfId="27" applyNumberFormat="1" applyAlignment="1">
      <alignment vertical="center"/>
    </xf>
    <xf numFmtId="4" fontId="72" fillId="0" borderId="0" xfId="28" applyNumberFormat="1" applyFont="1" applyFill="1" applyBorder="1" applyAlignment="1">
      <alignment vertical="center"/>
    </xf>
    <xf numFmtId="4" fontId="72" fillId="0" borderId="0" xfId="27" applyNumberFormat="1" applyFont="1" applyAlignment="1">
      <alignment horizontal="right" vertical="center"/>
    </xf>
    <xf numFmtId="172" fontId="72" fillId="0" borderId="0" xfId="28" applyNumberFormat="1" applyFont="1" applyFill="1" applyBorder="1" applyAlignment="1">
      <alignment vertical="center"/>
    </xf>
    <xf numFmtId="4" fontId="71" fillId="0" borderId="0" xfId="27" applyNumberFormat="1" applyFont="1" applyAlignment="1">
      <alignment horizontal="right" vertical="center"/>
    </xf>
    <xf numFmtId="2" fontId="4" fillId="0" borderId="0" xfId="27" applyNumberFormat="1" applyAlignment="1">
      <alignment horizontal="center" vertical="center"/>
    </xf>
    <xf numFmtId="2" fontId="72" fillId="0" borderId="0" xfId="28" applyNumberFormat="1" applyFont="1" applyFill="1" applyBorder="1" applyAlignment="1">
      <alignment vertical="center"/>
    </xf>
    <xf numFmtId="172" fontId="88" fillId="0" borderId="0" xfId="28" applyNumberFormat="1" applyFont="1" applyFill="1" applyBorder="1" applyAlignment="1">
      <alignment vertical="center"/>
    </xf>
    <xf numFmtId="0" fontId="75" fillId="0" borderId="0" xfId="27" applyFont="1" applyAlignment="1">
      <alignment vertical="center"/>
    </xf>
    <xf numFmtId="172" fontId="75" fillId="0" borderId="0" xfId="27" applyNumberFormat="1" applyFont="1" applyAlignment="1">
      <alignment vertical="center"/>
    </xf>
    <xf numFmtId="173" fontId="76" fillId="0" borderId="0" xfId="27" applyNumberFormat="1" applyFont="1" applyAlignment="1">
      <alignment horizontal="right" vertical="center"/>
    </xf>
    <xf numFmtId="176" fontId="76" fillId="0" borderId="0" xfId="27" applyNumberFormat="1" applyFont="1" applyAlignment="1">
      <alignment horizontal="right" vertical="center"/>
    </xf>
    <xf numFmtId="0" fontId="77" fillId="0" borderId="0" xfId="25" applyFont="1"/>
    <xf numFmtId="0" fontId="77" fillId="0" borderId="0" xfId="25" applyFont="1" applyAlignment="1">
      <alignment horizontal="center" vertical="center"/>
    </xf>
    <xf numFmtId="172" fontId="78" fillId="0" borderId="0" xfId="25" applyNumberFormat="1" applyFont="1"/>
    <xf numFmtId="173" fontId="77" fillId="0" borderId="0" xfId="25" applyNumberFormat="1" applyFont="1" applyAlignment="1">
      <alignment horizontal="center" vertical="center"/>
    </xf>
    <xf numFmtId="176" fontId="78" fillId="0" borderId="0" xfId="25" applyNumberFormat="1" applyFont="1"/>
    <xf numFmtId="0" fontId="2" fillId="0" borderId="0" xfId="25" applyAlignment="1">
      <alignment horizontal="center" vertical="center"/>
    </xf>
    <xf numFmtId="4" fontId="72" fillId="0" borderId="0" xfId="25" applyNumberFormat="1" applyFont="1"/>
    <xf numFmtId="0" fontId="69" fillId="0" borderId="0" xfId="25" applyFont="1"/>
    <xf numFmtId="0" fontId="69" fillId="0" borderId="0" xfId="25" applyFont="1" applyAlignment="1">
      <alignment horizontal="center" vertical="center"/>
    </xf>
    <xf numFmtId="173" fontId="74" fillId="0" borderId="0" xfId="30" applyNumberFormat="1" applyFont="1" applyFill="1" applyBorder="1"/>
    <xf numFmtId="0" fontId="79" fillId="0" borderId="0" xfId="25" applyFont="1" applyAlignment="1">
      <alignment horizontal="center" vertical="center"/>
    </xf>
    <xf numFmtId="173" fontId="79" fillId="0" borderId="0" xfId="25" applyNumberFormat="1" applyFont="1" applyAlignment="1">
      <alignment horizontal="center" vertical="center"/>
    </xf>
    <xf numFmtId="176" fontId="88" fillId="0" borderId="0" xfId="25" applyNumberFormat="1" applyFont="1"/>
    <xf numFmtId="0" fontId="2" fillId="0" borderId="0" xfId="32"/>
    <xf numFmtId="4" fontId="2" fillId="0" borderId="0" xfId="32" applyNumberFormat="1"/>
    <xf numFmtId="0" fontId="89" fillId="0" borderId="0" xfId="33" applyAlignment="1"/>
    <xf numFmtId="0" fontId="2" fillId="0" borderId="39" xfId="34" applyFont="1" applyBorder="1"/>
    <xf numFmtId="0" fontId="2" fillId="0" borderId="0" xfId="34" applyFont="1"/>
    <xf numFmtId="4" fontId="2" fillId="0" borderId="0" xfId="34" applyNumberFormat="1" applyFont="1"/>
    <xf numFmtId="4" fontId="2" fillId="0" borderId="36" xfId="34" applyNumberFormat="1" applyFont="1" applyBorder="1"/>
    <xf numFmtId="4" fontId="2" fillId="0" borderId="37" xfId="34" applyNumberFormat="1" applyFont="1" applyBorder="1"/>
    <xf numFmtId="0" fontId="2" fillId="0" borderId="38" xfId="34" applyFont="1" applyBorder="1"/>
    <xf numFmtId="4" fontId="2" fillId="0" borderId="39" xfId="34" applyNumberFormat="1" applyFont="1" applyBorder="1"/>
    <xf numFmtId="0" fontId="2" fillId="0" borderId="40" xfId="34" applyFont="1" applyBorder="1"/>
    <xf numFmtId="0" fontId="66" fillId="0" borderId="39" xfId="32" applyFont="1" applyBorder="1" applyAlignment="1">
      <alignment vertical="center"/>
    </xf>
    <xf numFmtId="0" fontId="91" fillId="0" borderId="0" xfId="35" applyFont="1" applyAlignment="1">
      <alignment vertical="center" wrapText="1"/>
    </xf>
    <xf numFmtId="0" fontId="91" fillId="0" borderId="39" xfId="35" applyFont="1" applyBorder="1" applyAlignment="1">
      <alignment vertical="center" wrapText="1"/>
    </xf>
    <xf numFmtId="0" fontId="2" fillId="0" borderId="40" xfId="32" applyBorder="1"/>
    <xf numFmtId="0" fontId="2" fillId="0" borderId="39" xfId="32" applyBorder="1"/>
    <xf numFmtId="4" fontId="2" fillId="0" borderId="39" xfId="32" applyNumberFormat="1" applyBorder="1"/>
    <xf numFmtId="0" fontId="66" fillId="0" borderId="39" xfId="32" applyFont="1" applyBorder="1"/>
    <xf numFmtId="14" fontId="2" fillId="0" borderId="0" xfId="32" applyNumberFormat="1" applyAlignment="1">
      <alignment horizontal="left"/>
    </xf>
    <xf numFmtId="4" fontId="2" fillId="0" borderId="41" xfId="34" applyNumberFormat="1" applyFont="1" applyBorder="1"/>
    <xf numFmtId="4" fontId="2" fillId="0" borderId="42" xfId="34" applyNumberFormat="1" applyFont="1" applyBorder="1"/>
    <xf numFmtId="0" fontId="2" fillId="0" borderId="43" xfId="34" applyFont="1" applyBorder="1"/>
    <xf numFmtId="0" fontId="3" fillId="0" borderId="39" xfId="34" applyFont="1" applyBorder="1"/>
    <xf numFmtId="0" fontId="3" fillId="0" borderId="0" xfId="34" applyFont="1"/>
    <xf numFmtId="4" fontId="3" fillId="0" borderId="0" xfId="34" applyNumberFormat="1" applyFont="1"/>
    <xf numFmtId="4" fontId="3" fillId="33" borderId="51" xfId="34" applyNumberFormat="1" applyFont="1" applyFill="1" applyBorder="1"/>
    <xf numFmtId="4" fontId="8" fillId="33" borderId="52" xfId="34" applyNumberFormat="1" applyFont="1" applyFill="1" applyBorder="1"/>
    <xf numFmtId="4" fontId="8" fillId="33" borderId="47" xfId="34" applyNumberFormat="1" applyFont="1" applyFill="1" applyBorder="1" applyAlignment="1">
      <alignment horizontal="right"/>
    </xf>
    <xf numFmtId="4" fontId="8" fillId="33" borderId="47" xfId="34" applyNumberFormat="1" applyFont="1" applyFill="1" applyBorder="1"/>
    <xf numFmtId="4" fontId="2" fillId="0" borderId="40" xfId="34" applyNumberFormat="1" applyFont="1" applyBorder="1"/>
    <xf numFmtId="0" fontId="93" fillId="0" borderId="39" xfId="34" applyFont="1" applyBorder="1"/>
    <xf numFmtId="0" fontId="94" fillId="0" borderId="40" xfId="34" applyFont="1" applyBorder="1"/>
    <xf numFmtId="0" fontId="94" fillId="0" borderId="0" xfId="34" applyFont="1"/>
    <xf numFmtId="4" fontId="94" fillId="0" borderId="39" xfId="34" applyNumberFormat="1" applyFont="1" applyBorder="1"/>
    <xf numFmtId="4" fontId="94" fillId="0" borderId="40" xfId="34" applyNumberFormat="1" applyFont="1" applyBorder="1"/>
    <xf numFmtId="4" fontId="94" fillId="0" borderId="0" xfId="34" applyNumberFormat="1" applyFont="1"/>
    <xf numFmtId="0" fontId="95" fillId="0" borderId="0" xfId="33" applyFont="1" applyAlignment="1"/>
    <xf numFmtId="0" fontId="32" fillId="0" borderId="40" xfId="34" applyFont="1" applyBorder="1"/>
    <xf numFmtId="0" fontId="94" fillId="0" borderId="0" xfId="34" applyFont="1" applyAlignment="1">
      <alignment horizontal="center"/>
    </xf>
    <xf numFmtId="2" fontId="94" fillId="0" borderId="0" xfId="34" applyNumberFormat="1" applyFont="1" applyAlignment="1">
      <alignment horizontal="center"/>
    </xf>
    <xf numFmtId="4" fontId="94" fillId="0" borderId="39" xfId="34" applyNumberFormat="1" applyFont="1" applyBorder="1" applyAlignment="1">
      <alignment horizontal="center"/>
    </xf>
    <xf numFmtId="4" fontId="94" fillId="0" borderId="40" xfId="34" applyNumberFormat="1" applyFont="1" applyBorder="1" applyAlignment="1">
      <alignment horizontal="center"/>
    </xf>
    <xf numFmtId="10" fontId="94" fillId="0" borderId="0" xfId="34" applyNumberFormat="1" applyFont="1"/>
    <xf numFmtId="0" fontId="94" fillId="0" borderId="39" xfId="34" applyFont="1" applyBorder="1"/>
    <xf numFmtId="4" fontId="93" fillId="0" borderId="39" xfId="34" applyNumberFormat="1" applyFont="1" applyBorder="1" applyAlignment="1">
      <alignment horizontal="center"/>
    </xf>
    <xf numFmtId="4" fontId="93" fillId="0" borderId="40" xfId="34" applyNumberFormat="1" applyFont="1" applyBorder="1" applyAlignment="1">
      <alignment horizontal="center"/>
    </xf>
    <xf numFmtId="4" fontId="93" fillId="0" borderId="0" xfId="34" applyNumberFormat="1" applyFont="1" applyAlignment="1">
      <alignment horizontal="center"/>
    </xf>
    <xf numFmtId="4" fontId="93" fillId="0" borderId="0" xfId="34" applyNumberFormat="1" applyFont="1"/>
    <xf numFmtId="4" fontId="93" fillId="0" borderId="86" xfId="34" applyNumberFormat="1" applyFont="1" applyBorder="1"/>
    <xf numFmtId="0" fontId="96" fillId="0" borderId="36" xfId="34" applyFont="1" applyBorder="1"/>
    <xf numFmtId="0" fontId="94" fillId="0" borderId="38" xfId="34" applyFont="1" applyBorder="1"/>
    <xf numFmtId="0" fontId="94" fillId="0" borderId="37" xfId="34" applyFont="1" applyBorder="1" applyAlignment="1">
      <alignment horizontal="center"/>
    </xf>
    <xf numFmtId="2" fontId="94" fillId="0" borderId="37" xfId="34" applyNumberFormat="1" applyFont="1" applyBorder="1" applyAlignment="1">
      <alignment horizontal="center"/>
    </xf>
    <xf numFmtId="4" fontId="93" fillId="0" borderId="36" xfId="34" applyNumberFormat="1" applyFont="1" applyBorder="1" applyAlignment="1">
      <alignment horizontal="center"/>
    </xf>
    <xf numFmtId="4" fontId="93" fillId="0" borderId="38" xfId="34" applyNumberFormat="1" applyFont="1" applyBorder="1" applyAlignment="1">
      <alignment horizontal="center"/>
    </xf>
    <xf numFmtId="4" fontId="93" fillId="0" borderId="37" xfId="34" applyNumberFormat="1" applyFont="1" applyBorder="1" applyAlignment="1">
      <alignment horizontal="center"/>
    </xf>
    <xf numFmtId="4" fontId="94" fillId="0" borderId="37" xfId="34" applyNumberFormat="1" applyFont="1" applyBorder="1"/>
    <xf numFmtId="0" fontId="95" fillId="0" borderId="40" xfId="34" applyFont="1" applyBorder="1"/>
    <xf numFmtId="0" fontId="94" fillId="0" borderId="41" xfId="34" applyFont="1" applyBorder="1"/>
    <xf numFmtId="0" fontId="94" fillId="0" borderId="43" xfId="34" applyFont="1" applyBorder="1"/>
    <xf numFmtId="4" fontId="94" fillId="0" borderId="42" xfId="34" applyNumberFormat="1" applyFont="1" applyBorder="1" applyAlignment="1">
      <alignment horizontal="center"/>
    </xf>
    <xf numFmtId="2" fontId="94" fillId="0" borderId="42" xfId="34" applyNumberFormat="1" applyFont="1" applyBorder="1" applyAlignment="1">
      <alignment horizontal="center"/>
    </xf>
    <xf numFmtId="4" fontId="94" fillId="0" borderId="41" xfId="34" applyNumberFormat="1" applyFont="1" applyBorder="1" applyAlignment="1">
      <alignment horizontal="center"/>
    </xf>
    <xf numFmtId="4" fontId="93" fillId="0" borderId="43" xfId="34" applyNumberFormat="1" applyFont="1" applyBorder="1" applyAlignment="1">
      <alignment horizontal="center"/>
    </xf>
    <xf numFmtId="4" fontId="94" fillId="0" borderId="42" xfId="34" applyNumberFormat="1" applyFont="1" applyBorder="1"/>
    <xf numFmtId="4" fontId="93" fillId="0" borderId="42" xfId="34" applyNumberFormat="1" applyFont="1" applyBorder="1"/>
    <xf numFmtId="4" fontId="93" fillId="0" borderId="87" xfId="34" applyNumberFormat="1" applyFont="1" applyBorder="1"/>
    <xf numFmtId="4" fontId="95" fillId="0" borderId="0" xfId="33" applyNumberFormat="1" applyFont="1" applyAlignment="1"/>
    <xf numFmtId="10" fontId="94" fillId="23" borderId="0" xfId="34" applyNumberFormat="1" applyFont="1" applyFill="1"/>
    <xf numFmtId="2" fontId="95" fillId="0" borderId="0" xfId="34" applyNumberFormat="1" applyFont="1" applyAlignment="1">
      <alignment horizontal="center"/>
    </xf>
    <xf numFmtId="49" fontId="97" fillId="0" borderId="39" xfId="34" applyNumberFormat="1" applyFont="1" applyBorder="1"/>
    <xf numFmtId="0" fontId="32" fillId="0" borderId="0" xfId="34" applyFont="1"/>
    <xf numFmtId="0" fontId="32" fillId="0" borderId="39" xfId="34" applyFont="1" applyBorder="1" applyAlignment="1">
      <alignment horizontal="center"/>
    </xf>
    <xf numFmtId="2" fontId="32" fillId="0" borderId="40" xfId="34" applyNumberFormat="1" applyFont="1" applyBorder="1" applyAlignment="1">
      <alignment horizontal="center"/>
    </xf>
    <xf numFmtId="0" fontId="32" fillId="0" borderId="0" xfId="34" applyFont="1" applyAlignment="1">
      <alignment horizontal="center"/>
    </xf>
    <xf numFmtId="10" fontId="32" fillId="0" borderId="0" xfId="34" applyNumberFormat="1" applyFont="1"/>
    <xf numFmtId="4" fontId="32" fillId="0" borderId="0" xfId="34" applyNumberFormat="1" applyFont="1"/>
    <xf numFmtId="4" fontId="32" fillId="0" borderId="40" xfId="34" applyNumberFormat="1" applyFont="1" applyBorder="1"/>
    <xf numFmtId="177" fontId="89" fillId="0" borderId="0" xfId="33" applyNumberFormat="1" applyAlignment="1"/>
    <xf numFmtId="178" fontId="89" fillId="0" borderId="0" xfId="33" applyNumberFormat="1" applyAlignment="1"/>
    <xf numFmtId="0" fontId="95" fillId="0" borderId="0" xfId="34" applyFont="1" applyAlignment="1">
      <alignment horizontal="center"/>
    </xf>
    <xf numFmtId="0" fontId="94" fillId="23" borderId="39" xfId="34" applyFont="1" applyFill="1" applyBorder="1"/>
    <xf numFmtId="0" fontId="94" fillId="23" borderId="40" xfId="34" applyFont="1" applyFill="1" applyBorder="1"/>
    <xf numFmtId="0" fontId="94" fillId="23" borderId="0" xfId="34" applyFont="1" applyFill="1" applyAlignment="1">
      <alignment horizontal="center"/>
    </xf>
    <xf numFmtId="2" fontId="94" fillId="23" borderId="0" xfId="34" applyNumberFormat="1" applyFont="1" applyFill="1" applyAlignment="1">
      <alignment horizontal="center"/>
    </xf>
    <xf numFmtId="4" fontId="94" fillId="23" borderId="39" xfId="34" applyNumberFormat="1" applyFont="1" applyFill="1" applyBorder="1" applyAlignment="1">
      <alignment horizontal="center"/>
    </xf>
    <xf numFmtId="4" fontId="93" fillId="23" borderId="40" xfId="34" applyNumberFormat="1" applyFont="1" applyFill="1" applyBorder="1" applyAlignment="1">
      <alignment horizontal="center"/>
    </xf>
    <xf numFmtId="4" fontId="94" fillId="23" borderId="0" xfId="34" applyNumberFormat="1" applyFont="1" applyFill="1"/>
    <xf numFmtId="4" fontId="93" fillId="23" borderId="0" xfId="34" applyNumberFormat="1" applyFont="1" applyFill="1"/>
    <xf numFmtId="4" fontId="93" fillId="23" borderId="86" xfId="34" applyNumberFormat="1" applyFont="1" applyFill="1" applyBorder="1"/>
    <xf numFmtId="0" fontId="93" fillId="23" borderId="36" xfId="34" applyFont="1" applyFill="1" applyBorder="1"/>
    <xf numFmtId="0" fontId="94" fillId="23" borderId="38" xfId="34" applyFont="1" applyFill="1" applyBorder="1"/>
    <xf numFmtId="0" fontId="94" fillId="23" borderId="37" xfId="34" applyFont="1" applyFill="1" applyBorder="1" applyAlignment="1">
      <alignment horizontal="center"/>
    </xf>
    <xf numFmtId="2" fontId="94" fillId="23" borderId="37" xfId="34" applyNumberFormat="1" applyFont="1" applyFill="1" applyBorder="1" applyAlignment="1">
      <alignment horizontal="center"/>
    </xf>
    <xf numFmtId="4" fontId="94" fillId="23" borderId="36" xfId="34" applyNumberFormat="1" applyFont="1" applyFill="1" applyBorder="1" applyAlignment="1">
      <alignment horizontal="center"/>
    </xf>
    <xf numFmtId="4" fontId="94" fillId="23" borderId="38" xfId="34" applyNumberFormat="1" applyFont="1" applyFill="1" applyBorder="1" applyAlignment="1">
      <alignment horizontal="center"/>
    </xf>
    <xf numFmtId="4" fontId="94" fillId="23" borderId="37" xfId="34" applyNumberFormat="1" applyFont="1" applyFill="1" applyBorder="1"/>
    <xf numFmtId="0" fontId="32" fillId="23" borderId="39" xfId="34" applyFont="1" applyFill="1" applyBorder="1"/>
    <xf numFmtId="0" fontId="94" fillId="23" borderId="41" xfId="34" applyFont="1" applyFill="1" applyBorder="1"/>
    <xf numFmtId="0" fontId="94" fillId="23" borderId="43" xfId="34" applyFont="1" applyFill="1" applyBorder="1"/>
    <xf numFmtId="0" fontId="94" fillId="23" borderId="42" xfId="34" applyFont="1" applyFill="1" applyBorder="1" applyAlignment="1">
      <alignment horizontal="center"/>
    </xf>
    <xf numFmtId="2" fontId="94" fillId="23" borderId="42" xfId="34" applyNumberFormat="1" applyFont="1" applyFill="1" applyBorder="1" applyAlignment="1">
      <alignment horizontal="center"/>
    </xf>
    <xf numFmtId="4" fontId="93" fillId="23" borderId="41" xfId="34" applyNumberFormat="1" applyFont="1" applyFill="1" applyBorder="1" applyAlignment="1">
      <alignment horizontal="center"/>
    </xf>
    <xf numFmtId="4" fontId="94" fillId="0" borderId="43" xfId="34" applyNumberFormat="1" applyFont="1" applyBorder="1" applyAlignment="1">
      <alignment horizontal="center"/>
    </xf>
    <xf numFmtId="4" fontId="93" fillId="23" borderId="42" xfId="34" applyNumberFormat="1" applyFont="1" applyFill="1" applyBorder="1" applyAlignment="1">
      <alignment horizontal="center"/>
    </xf>
    <xf numFmtId="4" fontId="94" fillId="23" borderId="42" xfId="34" applyNumberFormat="1" applyFont="1" applyFill="1" applyBorder="1"/>
    <xf numFmtId="4" fontId="93" fillId="23" borderId="42" xfId="34" applyNumberFormat="1" applyFont="1" applyFill="1" applyBorder="1"/>
    <xf numFmtId="4" fontId="93" fillId="23" borderId="87" xfId="34" applyNumberFormat="1" applyFont="1" applyFill="1" applyBorder="1"/>
    <xf numFmtId="49" fontId="93" fillId="23" borderId="39" xfId="34" applyNumberFormat="1" applyFont="1" applyFill="1" applyBorder="1"/>
    <xf numFmtId="4" fontId="93" fillId="23" borderId="39" xfId="34" applyNumberFormat="1" applyFont="1" applyFill="1" applyBorder="1" applyAlignment="1">
      <alignment horizontal="center"/>
    </xf>
    <xf numFmtId="4" fontId="93" fillId="23" borderId="0" xfId="34" applyNumberFormat="1" applyFont="1" applyFill="1" applyAlignment="1">
      <alignment horizontal="center"/>
    </xf>
    <xf numFmtId="4" fontId="93" fillId="23" borderId="40" xfId="34" applyNumberFormat="1" applyFont="1" applyFill="1" applyBorder="1"/>
    <xf numFmtId="0" fontId="94" fillId="23" borderId="42" xfId="34" applyFont="1" applyFill="1" applyBorder="1"/>
    <xf numFmtId="4" fontId="93" fillId="23" borderId="43" xfId="34" applyNumberFormat="1" applyFont="1" applyFill="1" applyBorder="1" applyAlignment="1">
      <alignment horizontal="center"/>
    </xf>
    <xf numFmtId="0" fontId="32" fillId="23" borderId="0" xfId="34" applyFont="1" applyFill="1"/>
    <xf numFmtId="0" fontId="32" fillId="23" borderId="39" xfId="34" applyFont="1" applyFill="1" applyBorder="1" applyAlignment="1">
      <alignment horizontal="center"/>
    </xf>
    <xf numFmtId="2" fontId="32" fillId="23" borderId="40" xfId="34" applyNumberFormat="1" applyFont="1" applyFill="1" applyBorder="1" applyAlignment="1">
      <alignment horizontal="center"/>
    </xf>
    <xf numFmtId="0" fontId="32" fillId="23" borderId="0" xfId="34" applyFont="1" applyFill="1" applyAlignment="1">
      <alignment horizontal="center"/>
    </xf>
    <xf numFmtId="10" fontId="32" fillId="23" borderId="0" xfId="34" applyNumberFormat="1" applyFont="1" applyFill="1"/>
    <xf numFmtId="4" fontId="32" fillId="23" borderId="0" xfId="34" applyNumberFormat="1" applyFont="1" applyFill="1"/>
    <xf numFmtId="4" fontId="32" fillId="0" borderId="39" xfId="34" applyNumberFormat="1" applyFont="1" applyBorder="1"/>
    <xf numFmtId="4" fontId="3" fillId="0" borderId="0" xfId="34" applyNumberFormat="1" applyFont="1" applyAlignment="1">
      <alignment horizontal="center"/>
    </xf>
    <xf numFmtId="4" fontId="3" fillId="0" borderId="40" xfId="34" applyNumberFormat="1" applyFont="1" applyBorder="1" applyAlignment="1">
      <alignment horizontal="center"/>
    </xf>
    <xf numFmtId="4" fontId="3" fillId="0" borderId="40" xfId="34" applyNumberFormat="1" applyFont="1" applyBorder="1"/>
    <xf numFmtId="49" fontId="3" fillId="0" borderId="39" xfId="34" applyNumberFormat="1" applyFont="1" applyBorder="1"/>
    <xf numFmtId="179" fontId="3" fillId="0" borderId="0" xfId="34" applyNumberFormat="1" applyFont="1"/>
    <xf numFmtId="0" fontId="3" fillId="0" borderId="41" xfId="34" applyFont="1" applyBorder="1"/>
    <xf numFmtId="0" fontId="3" fillId="0" borderId="42" xfId="34" applyFont="1" applyBorder="1"/>
    <xf numFmtId="4" fontId="3" fillId="0" borderId="42" xfId="34" applyNumberFormat="1" applyFont="1" applyBorder="1"/>
    <xf numFmtId="4" fontId="3" fillId="0" borderId="43" xfId="34" applyNumberFormat="1" applyFont="1" applyBorder="1"/>
    <xf numFmtId="0" fontId="99" fillId="32" borderId="51" xfId="34" applyFont="1" applyFill="1" applyBorder="1"/>
    <xf numFmtId="0" fontId="99" fillId="32" borderId="52" xfId="34" applyFont="1" applyFill="1" applyBorder="1"/>
    <xf numFmtId="4" fontId="99" fillId="32" borderId="52" xfId="34" applyNumberFormat="1" applyFont="1" applyFill="1" applyBorder="1" applyAlignment="1">
      <alignment horizontal="right"/>
    </xf>
    <xf numFmtId="4" fontId="99" fillId="32" borderId="52" xfId="34" applyNumberFormat="1" applyFont="1" applyFill="1" applyBorder="1" applyAlignment="1">
      <alignment horizontal="left"/>
    </xf>
    <xf numFmtId="10" fontId="99" fillId="32" borderId="47" xfId="34" applyNumberFormat="1" applyFont="1" applyFill="1" applyBorder="1" applyAlignment="1">
      <alignment horizontal="right"/>
    </xf>
    <xf numFmtId="4" fontId="70" fillId="0" borderId="0" xfId="34" applyNumberFormat="1" applyFont="1"/>
    <xf numFmtId="4" fontId="2" fillId="0" borderId="0" xfId="34" applyNumberFormat="1" applyFont="1" applyAlignment="1">
      <alignment horizontal="right"/>
    </xf>
    <xf numFmtId="0" fontId="99" fillId="34" borderId="51" xfId="34" applyFont="1" applyFill="1" applyBorder="1" applyAlignment="1">
      <alignment horizontal="left" vertical="center"/>
    </xf>
    <xf numFmtId="0" fontId="100" fillId="34" borderId="52" xfId="32" applyFont="1" applyFill="1" applyBorder="1"/>
    <xf numFmtId="10" fontId="99" fillId="34" borderId="52" xfId="32" applyNumberFormat="1" applyFont="1" applyFill="1" applyBorder="1" applyAlignment="1">
      <alignment horizontal="center" vertical="center"/>
    </xf>
    <xf numFmtId="4" fontId="99" fillId="34" borderId="47" xfId="34" applyNumberFormat="1" applyFont="1" applyFill="1" applyBorder="1" applyAlignment="1">
      <alignment horizontal="center" vertical="center"/>
    </xf>
    <xf numFmtId="4" fontId="89" fillId="0" borderId="0" xfId="33" applyNumberFormat="1" applyAlignment="1"/>
    <xf numFmtId="0" fontId="8" fillId="35" borderId="0" xfId="27" applyFont="1" applyFill="1" applyAlignment="1">
      <alignment vertical="center"/>
    </xf>
    <xf numFmtId="4" fontId="7" fillId="35" borderId="0" xfId="27" applyNumberFormat="1" applyFont="1" applyFill="1" applyAlignment="1">
      <alignment horizontal="center" vertical="center"/>
    </xf>
    <xf numFmtId="0" fontId="7" fillId="35" borderId="0" xfId="27" applyFont="1" applyFill="1" applyAlignment="1">
      <alignment horizontal="left" vertical="center" indent="3"/>
    </xf>
    <xf numFmtId="4" fontId="4" fillId="35" borderId="0" xfId="27" applyNumberFormat="1" applyFill="1" applyAlignment="1">
      <alignment horizontal="center" vertical="center"/>
    </xf>
    <xf numFmtId="0" fontId="0" fillId="0" borderId="39" xfId="0" applyBorder="1"/>
    <xf numFmtId="0" fontId="0" fillId="0" borderId="40" xfId="0" applyBorder="1"/>
    <xf numFmtId="0" fontId="0" fillId="0" borderId="54" xfId="0" applyBorder="1"/>
    <xf numFmtId="0" fontId="0" fillId="0" borderId="36" xfId="0" applyBorder="1"/>
    <xf numFmtId="0" fontId="0" fillId="0" borderId="38" xfId="0" applyBorder="1" applyAlignment="1">
      <alignment horizontal="center"/>
    </xf>
    <xf numFmtId="0" fontId="0" fillId="0" borderId="54" xfId="0" applyBorder="1" applyAlignment="1">
      <alignment horizontal="center"/>
    </xf>
    <xf numFmtId="0" fontId="0" fillId="9" borderId="55" xfId="0" applyFill="1" applyBorder="1"/>
    <xf numFmtId="0" fontId="0" fillId="0" borderId="56" xfId="0" applyBorder="1"/>
    <xf numFmtId="0" fontId="0" fillId="0" borderId="41" xfId="0" applyBorder="1"/>
    <xf numFmtId="0" fontId="0" fillId="0" borderId="43" xfId="0" applyBorder="1" applyAlignment="1">
      <alignment horizontal="center"/>
    </xf>
    <xf numFmtId="0" fontId="0" fillId="0" borderId="56" xfId="0" applyBorder="1" applyAlignment="1">
      <alignment horizontal="center"/>
    </xf>
    <xf numFmtId="0" fontId="0" fillId="9" borderId="39" xfId="0" applyFill="1" applyBorder="1"/>
    <xf numFmtId="0" fontId="0" fillId="9" borderId="40" xfId="0" applyFill="1" applyBorder="1" applyAlignment="1">
      <alignment horizontal="center"/>
    </xf>
    <xf numFmtId="2" fontId="69" fillId="9" borderId="55" xfId="0" applyNumberFormat="1" applyFont="1" applyFill="1" applyBorder="1" applyAlignment="1">
      <alignment horizontal="center"/>
    </xf>
    <xf numFmtId="0" fontId="0" fillId="0" borderId="55" xfId="0" applyBorder="1"/>
    <xf numFmtId="0" fontId="0" fillId="0" borderId="40" xfId="0" applyBorder="1" applyAlignment="1">
      <alignment horizontal="center"/>
    </xf>
    <xf numFmtId="2" fontId="0" fillId="0" borderId="55" xfId="0" applyNumberFormat="1" applyBorder="1" applyAlignment="1">
      <alignment horizontal="center"/>
    </xf>
    <xf numFmtId="2" fontId="0" fillId="0" borderId="40" xfId="0" applyNumberFormat="1" applyBorder="1" applyAlignment="1">
      <alignment horizontal="center"/>
    </xf>
    <xf numFmtId="0" fontId="0" fillId="0" borderId="9" xfId="0" applyBorder="1"/>
    <xf numFmtId="0" fontId="0" fillId="0" borderId="57" xfId="0" applyBorder="1"/>
    <xf numFmtId="0" fontId="0" fillId="0" borderId="58" xfId="0" applyBorder="1" applyAlignment="1">
      <alignment horizontal="center"/>
    </xf>
    <xf numFmtId="2" fontId="0" fillId="0" borderId="9" xfId="0" applyNumberFormat="1" applyBorder="1" applyAlignment="1">
      <alignment horizontal="center"/>
    </xf>
    <xf numFmtId="0" fontId="0" fillId="0" borderId="7" xfId="0" applyBorder="1"/>
    <xf numFmtId="0" fontId="0" fillId="0" borderId="59" xfId="0" applyBorder="1"/>
    <xf numFmtId="0" fontId="0" fillId="0" borderId="60" xfId="0" applyBorder="1" applyAlignment="1">
      <alignment horizontal="center"/>
    </xf>
    <xf numFmtId="2" fontId="0" fillId="0" borderId="7" xfId="0" applyNumberFormat="1" applyBorder="1" applyAlignment="1">
      <alignment horizontal="center"/>
    </xf>
    <xf numFmtId="0" fontId="0" fillId="0" borderId="8" xfId="0" applyBorder="1"/>
    <xf numFmtId="0" fontId="0" fillId="0" borderId="61" xfId="0" applyBorder="1"/>
    <xf numFmtId="2" fontId="0" fillId="0" borderId="62" xfId="0" applyNumberFormat="1" applyBorder="1" applyAlignment="1">
      <alignment horizontal="center"/>
    </xf>
    <xf numFmtId="0" fontId="0" fillId="20" borderId="56" xfId="0" applyFill="1" applyBorder="1"/>
    <xf numFmtId="0" fontId="0" fillId="20" borderId="41" xfId="0" applyFill="1" applyBorder="1"/>
    <xf numFmtId="0" fontId="0" fillId="20" borderId="43" xfId="0" applyFill="1" applyBorder="1" applyAlignment="1">
      <alignment horizontal="center"/>
    </xf>
    <xf numFmtId="2" fontId="0" fillId="20" borderId="56" xfId="0" applyNumberFormat="1" applyFill="1" applyBorder="1" applyAlignment="1">
      <alignment horizontal="center"/>
    </xf>
    <xf numFmtId="0" fontId="7" fillId="22" borderId="0" xfId="0" applyFont="1" applyFill="1" applyAlignment="1">
      <alignment horizontal="left" vertical="center" indent="3"/>
    </xf>
    <xf numFmtId="0" fontId="73" fillId="0" borderId="0" xfId="0" applyFont="1"/>
    <xf numFmtId="4" fontId="0" fillId="0" borderId="0" xfId="0" applyNumberFormat="1"/>
    <xf numFmtId="4" fontId="0" fillId="0" borderId="40" xfId="0" applyNumberFormat="1" applyBorder="1"/>
    <xf numFmtId="0" fontId="77" fillId="24" borderId="39" xfId="0" applyFont="1" applyFill="1" applyBorder="1"/>
    <xf numFmtId="0" fontId="77" fillId="24" borderId="0" xfId="0" applyFont="1" applyFill="1" applyAlignment="1">
      <alignment horizontal="center" vertical="center"/>
    </xf>
    <xf numFmtId="172" fontId="78" fillId="24" borderId="40" xfId="0" applyNumberFormat="1" applyFont="1" applyFill="1" applyBorder="1"/>
    <xf numFmtId="0" fontId="77" fillId="20" borderId="39" xfId="0" applyFont="1" applyFill="1" applyBorder="1"/>
    <xf numFmtId="0" fontId="77" fillId="20" borderId="0" xfId="0" applyFont="1" applyFill="1" applyAlignment="1">
      <alignment horizontal="center" vertical="center"/>
    </xf>
    <xf numFmtId="172" fontId="77" fillId="20" borderId="0" xfId="0" applyNumberFormat="1" applyFont="1" applyFill="1" applyAlignment="1">
      <alignment horizontal="center" vertical="center"/>
    </xf>
    <xf numFmtId="171" fontId="77" fillId="20" borderId="0" xfId="0" applyNumberFormat="1" applyFont="1" applyFill="1" applyAlignment="1">
      <alignment horizontal="center" vertical="center"/>
    </xf>
    <xf numFmtId="0" fontId="0" fillId="12" borderId="39" xfId="0" applyFill="1" applyBorder="1"/>
    <xf numFmtId="0" fontId="0" fillId="12" borderId="0" xfId="0" applyFill="1" applyAlignment="1">
      <alignment horizontal="center" vertical="center"/>
    </xf>
    <xf numFmtId="4" fontId="72" fillId="12" borderId="40" xfId="0" applyNumberFormat="1" applyFont="1" applyFill="1" applyBorder="1"/>
    <xf numFmtId="0" fontId="69" fillId="25" borderId="72" xfId="0" applyFont="1" applyFill="1" applyBorder="1"/>
    <xf numFmtId="0" fontId="69" fillId="25" borderId="17" xfId="0" applyFont="1" applyFill="1" applyBorder="1" applyAlignment="1">
      <alignment horizontal="center" vertical="center"/>
    </xf>
    <xf numFmtId="0" fontId="69" fillId="20" borderId="74" xfId="0" applyFont="1" applyFill="1" applyBorder="1"/>
    <xf numFmtId="0" fontId="79" fillId="20" borderId="42" xfId="0" applyFont="1" applyFill="1" applyBorder="1" applyAlignment="1">
      <alignment horizontal="center" vertical="center"/>
    </xf>
    <xf numFmtId="172" fontId="79" fillId="20" borderId="42" xfId="0" applyNumberFormat="1" applyFont="1" applyFill="1" applyBorder="1" applyAlignment="1">
      <alignment horizontal="center" vertical="center"/>
    </xf>
    <xf numFmtId="174" fontId="80" fillId="9" borderId="43" xfId="0" applyNumberFormat="1" applyFont="1" applyFill="1" applyBorder="1"/>
    <xf numFmtId="171" fontId="79" fillId="20" borderId="42" xfId="0" applyNumberFormat="1" applyFont="1" applyFill="1" applyBorder="1" applyAlignment="1">
      <alignment horizontal="center" vertical="center"/>
    </xf>
    <xf numFmtId="4" fontId="0" fillId="0" borderId="42" xfId="0" applyNumberFormat="1" applyBorder="1"/>
    <xf numFmtId="0" fontId="0" fillId="0" borderId="43" xfId="0" applyBorder="1"/>
    <xf numFmtId="0" fontId="4" fillId="18" borderId="0" xfId="0" applyFont="1" applyFill="1"/>
    <xf numFmtId="1" fontId="33" fillId="0" borderId="17" xfId="0" applyNumberFormat="1" applyFont="1" applyBorder="1" applyAlignment="1">
      <alignment horizontal="center" vertical="center" wrapText="1"/>
    </xf>
    <xf numFmtId="168" fontId="55" fillId="23" borderId="0" xfId="0" applyNumberFormat="1" applyFont="1" applyFill="1" applyAlignment="1">
      <alignment horizontal="right" vertical="center"/>
    </xf>
    <xf numFmtId="165" fontId="20" fillId="9" borderId="17" xfId="0" applyNumberFormat="1" applyFont="1" applyFill="1" applyBorder="1" applyAlignment="1">
      <alignment horizontal="center" vertical="center" wrapText="1"/>
    </xf>
    <xf numFmtId="1" fontId="20" fillId="9" borderId="17" xfId="0" applyNumberFormat="1" applyFont="1" applyFill="1" applyBorder="1" applyAlignment="1">
      <alignment horizontal="center" vertical="center" wrapText="1"/>
    </xf>
    <xf numFmtId="0" fontId="41" fillId="0" borderId="17" xfId="0" applyFont="1" applyBorder="1" applyAlignment="1">
      <alignment horizontal="center" vertical="center" wrapText="1"/>
    </xf>
    <xf numFmtId="0" fontId="55" fillId="0" borderId="0" xfId="0" applyFont="1" applyAlignment="1">
      <alignment horizontal="left" vertical="center" wrapText="1"/>
    </xf>
    <xf numFmtId="0" fontId="0" fillId="0" borderId="0" xfId="0" applyAlignment="1">
      <alignment wrapText="1"/>
    </xf>
    <xf numFmtId="49" fontId="0" fillId="0" borderId="0" xfId="0" applyNumberFormat="1"/>
    <xf numFmtId="49" fontId="0" fillId="0" borderId="0" xfId="0" applyNumberFormat="1" applyAlignment="1">
      <alignment wrapText="1"/>
    </xf>
    <xf numFmtId="2" fontId="4" fillId="0" borderId="0" xfId="0" applyNumberFormat="1" applyFont="1"/>
    <xf numFmtId="2" fontId="3" fillId="0" borderId="0" xfId="0" applyNumberFormat="1" applyFont="1" applyAlignment="1">
      <alignment horizontal="right" vertical="center"/>
    </xf>
    <xf numFmtId="2" fontId="62" fillId="0" borderId="0" xfId="24" applyNumberFormat="1"/>
    <xf numFmtId="180" fontId="3" fillId="0" borderId="0" xfId="0" applyNumberFormat="1" applyFont="1"/>
    <xf numFmtId="4" fontId="3" fillId="0" borderId="17" xfId="0" applyNumberFormat="1" applyFont="1" applyBorder="1"/>
    <xf numFmtId="0" fontId="3" fillId="0" borderId="17" xfId="0" applyFont="1" applyBorder="1"/>
    <xf numFmtId="168" fontId="3" fillId="0" borderId="17" xfId="0" applyNumberFormat="1" applyFont="1" applyBorder="1"/>
    <xf numFmtId="180" fontId="3" fillId="36" borderId="17" xfId="0" applyNumberFormat="1" applyFont="1" applyFill="1" applyBorder="1"/>
    <xf numFmtId="4" fontId="3" fillId="33" borderId="17" xfId="0" applyNumberFormat="1" applyFont="1" applyFill="1" applyBorder="1"/>
    <xf numFmtId="0" fontId="3" fillId="33" borderId="17" xfId="0" applyFont="1" applyFill="1" applyBorder="1"/>
    <xf numFmtId="168" fontId="3" fillId="33" borderId="17" xfId="0" applyNumberFormat="1" applyFont="1" applyFill="1" applyBorder="1"/>
    <xf numFmtId="180" fontId="3" fillId="33" borderId="17" xfId="0" applyNumberFormat="1" applyFont="1" applyFill="1" applyBorder="1"/>
    <xf numFmtId="180" fontId="3" fillId="37" borderId="17" xfId="0" applyNumberFormat="1" applyFont="1" applyFill="1" applyBorder="1"/>
    <xf numFmtId="180" fontId="0" fillId="38" borderId="0" xfId="0" applyNumberFormat="1" applyFill="1"/>
    <xf numFmtId="4" fontId="3" fillId="0" borderId="0" xfId="0" applyNumberFormat="1" applyFont="1"/>
    <xf numFmtId="0" fontId="3" fillId="0" borderId="0" xfId="0" applyFont="1"/>
    <xf numFmtId="168" fontId="3" fillId="0" borderId="0" xfId="0" applyNumberFormat="1" applyFont="1"/>
    <xf numFmtId="0" fontId="56" fillId="15" borderId="0" xfId="0" applyFont="1" applyFill="1" applyAlignment="1">
      <alignment vertical="center" wrapText="1"/>
    </xf>
    <xf numFmtId="0" fontId="56" fillId="15" borderId="42" xfId="0" applyFont="1" applyFill="1" applyBorder="1" applyAlignment="1">
      <alignment horizontal="left" vertical="center" wrapText="1"/>
    </xf>
    <xf numFmtId="0" fontId="56" fillId="0" borderId="0" xfId="0" applyFont="1" applyAlignment="1">
      <alignment horizontal="center" vertical="center" wrapText="1"/>
    </xf>
    <xf numFmtId="0" fontId="55" fillId="0" borderId="0" xfId="0" applyFont="1" applyAlignment="1">
      <alignment wrapText="1"/>
    </xf>
    <xf numFmtId="0" fontId="57" fillId="0" borderId="0" xfId="22" applyNumberFormat="1" applyFont="1" applyAlignment="1">
      <alignment horizontal="left" vertical="center" wrapText="1"/>
    </xf>
    <xf numFmtId="0" fontId="55" fillId="0" borderId="42" xfId="0" applyFont="1" applyBorder="1" applyAlignment="1">
      <alignment wrapText="1"/>
    </xf>
    <xf numFmtId="0" fontId="56" fillId="0" borderId="37" xfId="0" applyFont="1" applyBorder="1" applyAlignment="1">
      <alignment horizontal="center" vertical="center" wrapText="1"/>
    </xf>
    <xf numFmtId="0" fontId="55" fillId="17" borderId="0" xfId="0" applyFont="1" applyFill="1" applyAlignment="1">
      <alignment horizontal="left" vertical="center" wrapText="1"/>
    </xf>
    <xf numFmtId="0" fontId="65" fillId="17" borderId="0" xfId="0" applyFont="1" applyFill="1" applyAlignment="1">
      <alignment horizontal="left" vertical="center" wrapText="1"/>
    </xf>
    <xf numFmtId="0" fontId="55" fillId="18" borderId="0" xfId="0" quotePrefix="1" applyFont="1" applyFill="1" applyAlignment="1">
      <alignment horizontal="left" vertical="center" wrapText="1"/>
    </xf>
    <xf numFmtId="0" fontId="55" fillId="18" borderId="0" xfId="0" applyFont="1" applyFill="1" applyAlignment="1">
      <alignment horizontal="left" vertical="center" wrapText="1"/>
    </xf>
    <xf numFmtId="0" fontId="0" fillId="0" borderId="17" xfId="0" applyBorder="1" applyAlignment="1">
      <alignment wrapText="1"/>
    </xf>
    <xf numFmtId="0" fontId="0" fillId="33" borderId="17" xfId="0" applyFill="1" applyBorder="1" applyAlignment="1">
      <alignment wrapText="1"/>
    </xf>
    <xf numFmtId="0" fontId="102" fillId="0" borderId="0" xfId="0" applyFont="1"/>
    <xf numFmtId="4" fontId="103" fillId="0" borderId="0" xfId="0" applyNumberFormat="1" applyFont="1"/>
    <xf numFmtId="0" fontId="104" fillId="0" borderId="0" xfId="0" applyFont="1"/>
    <xf numFmtId="0" fontId="105" fillId="0" borderId="0" xfId="0" applyFont="1"/>
    <xf numFmtId="0" fontId="106" fillId="39" borderId="88" xfId="0" applyFont="1" applyFill="1" applyBorder="1" applyAlignment="1">
      <alignment horizontal="center" vertical="center" wrapText="1"/>
    </xf>
    <xf numFmtId="0" fontId="106" fillId="39" borderId="88" xfId="0" applyFont="1" applyFill="1" applyBorder="1" applyAlignment="1">
      <alignment horizontal="center"/>
    </xf>
    <xf numFmtId="0" fontId="106" fillId="39" borderId="88" xfId="0" applyFont="1" applyFill="1" applyBorder="1"/>
    <xf numFmtId="2" fontId="106" fillId="39" borderId="88" xfId="0" applyNumberFormat="1" applyFont="1" applyFill="1" applyBorder="1" applyAlignment="1">
      <alignment horizontal="center"/>
    </xf>
    <xf numFmtId="181" fontId="106" fillId="39" borderId="88" xfId="0" applyNumberFormat="1" applyFont="1" applyFill="1" applyBorder="1" applyAlignment="1">
      <alignment horizontal="center"/>
    </xf>
    <xf numFmtId="0" fontId="106" fillId="40" borderId="88" xfId="0" applyFont="1" applyFill="1" applyBorder="1" applyAlignment="1">
      <alignment horizontal="center"/>
    </xf>
    <xf numFmtId="0" fontId="106" fillId="40" borderId="88" xfId="0" applyFont="1" applyFill="1" applyBorder="1"/>
    <xf numFmtId="2" fontId="106" fillId="40" borderId="88" xfId="0" applyNumberFormat="1" applyFont="1" applyFill="1" applyBorder="1" applyAlignment="1">
      <alignment horizontal="center"/>
    </xf>
    <xf numFmtId="181" fontId="106" fillId="40" borderId="88" xfId="0" applyNumberFormat="1" applyFont="1" applyFill="1" applyBorder="1" applyAlignment="1">
      <alignment horizontal="center"/>
    </xf>
    <xf numFmtId="0" fontId="108" fillId="41" borderId="88" xfId="0" applyFont="1" applyFill="1" applyBorder="1" applyAlignment="1">
      <alignment horizontal="center"/>
    </xf>
    <xf numFmtId="0" fontId="108" fillId="41" borderId="88" xfId="0" applyFont="1" applyFill="1" applyBorder="1"/>
    <xf numFmtId="2" fontId="108" fillId="41" borderId="88" xfId="0" applyNumberFormat="1" applyFont="1" applyFill="1" applyBorder="1" applyAlignment="1">
      <alignment horizontal="center"/>
    </xf>
    <xf numFmtId="181" fontId="108" fillId="41" borderId="88" xfId="0" applyNumberFormat="1" applyFont="1" applyFill="1" applyBorder="1" applyAlignment="1">
      <alignment horizontal="center"/>
    </xf>
    <xf numFmtId="0" fontId="107" fillId="42" borderId="88" xfId="0" applyFont="1" applyFill="1" applyBorder="1" applyAlignment="1">
      <alignment horizontal="center"/>
    </xf>
    <xf numFmtId="0" fontId="107" fillId="42" borderId="88" xfId="0" applyFont="1" applyFill="1" applyBorder="1"/>
    <xf numFmtId="2" fontId="107" fillId="42" borderId="88" xfId="0" applyNumberFormat="1" applyFont="1" applyFill="1" applyBorder="1" applyAlignment="1">
      <alignment horizontal="center"/>
    </xf>
    <xf numFmtId="181" fontId="107" fillId="42" borderId="88" xfId="0" applyNumberFormat="1" applyFont="1" applyFill="1" applyBorder="1" applyAlignment="1">
      <alignment horizontal="center"/>
    </xf>
    <xf numFmtId="0" fontId="108" fillId="43" borderId="88" xfId="0" applyFont="1" applyFill="1" applyBorder="1" applyAlignment="1">
      <alignment horizontal="center"/>
    </xf>
    <xf numFmtId="0" fontId="108" fillId="43" borderId="88" xfId="0" applyFont="1" applyFill="1" applyBorder="1"/>
    <xf numFmtId="2" fontId="108" fillId="43" borderId="88" xfId="0" applyNumberFormat="1" applyFont="1" applyFill="1" applyBorder="1" applyAlignment="1">
      <alignment horizontal="center"/>
    </xf>
    <xf numFmtId="181" fontId="108" fillId="43" borderId="88" xfId="0" applyNumberFormat="1" applyFont="1" applyFill="1" applyBorder="1" applyAlignment="1">
      <alignment horizontal="center"/>
    </xf>
    <xf numFmtId="0" fontId="107" fillId="44" borderId="88" xfId="0" applyFont="1" applyFill="1" applyBorder="1" applyAlignment="1">
      <alignment horizontal="center"/>
    </xf>
    <xf numFmtId="0" fontId="107" fillId="44" borderId="88" xfId="0" applyFont="1" applyFill="1" applyBorder="1"/>
    <xf numFmtId="2" fontId="107" fillId="44" borderId="88" xfId="0" applyNumberFormat="1" applyFont="1" applyFill="1" applyBorder="1" applyAlignment="1">
      <alignment horizontal="center"/>
    </xf>
    <xf numFmtId="181" fontId="107" fillId="44" borderId="88" xfId="0" applyNumberFormat="1" applyFont="1" applyFill="1" applyBorder="1" applyAlignment="1">
      <alignment horizontal="center"/>
    </xf>
    <xf numFmtId="0" fontId="109" fillId="0" borderId="0" xfId="0" applyFont="1"/>
    <xf numFmtId="0" fontId="111" fillId="0" borderId="0" xfId="0" applyFont="1"/>
    <xf numFmtId="0" fontId="109" fillId="0" borderId="0" xfId="0" applyFont="1" applyAlignment="1">
      <alignment horizontal="right"/>
    </xf>
    <xf numFmtId="0" fontId="110" fillId="39" borderId="90" xfId="0" applyFont="1" applyFill="1" applyBorder="1" applyAlignment="1">
      <alignment horizontal="right" vertical="center" wrapText="1"/>
    </xf>
    <xf numFmtId="0" fontId="112" fillId="0" borderId="0" xfId="0" applyFont="1"/>
    <xf numFmtId="182" fontId="110" fillId="39" borderId="0" xfId="0" applyNumberFormat="1" applyFont="1" applyFill="1" applyAlignment="1">
      <alignment horizontal="center" vertical="center"/>
    </xf>
    <xf numFmtId="0" fontId="110" fillId="39" borderId="0" xfId="0" applyFont="1" applyFill="1" applyAlignment="1">
      <alignment horizontal="center" vertical="center"/>
    </xf>
    <xf numFmtId="0" fontId="113" fillId="42" borderId="89" xfId="0" applyFont="1" applyFill="1" applyBorder="1" applyAlignment="1">
      <alignment horizontal="center"/>
    </xf>
    <xf numFmtId="0" fontId="0" fillId="45" borderId="92" xfId="0" applyFill="1" applyBorder="1"/>
    <xf numFmtId="0" fontId="0" fillId="46" borderId="93" xfId="0" applyFill="1" applyBorder="1"/>
    <xf numFmtId="0" fontId="0" fillId="47" borderId="94" xfId="0" applyFill="1" applyBorder="1"/>
    <xf numFmtId="0" fontId="0" fillId="48" borderId="95" xfId="0" applyFill="1" applyBorder="1"/>
    <xf numFmtId="0" fontId="0" fillId="49" borderId="91" xfId="0" applyFill="1" applyBorder="1"/>
    <xf numFmtId="0" fontId="114" fillId="0" borderId="0" xfId="0" applyFont="1" applyAlignment="1">
      <alignment horizontal="center"/>
    </xf>
    <xf numFmtId="0" fontId="115" fillId="0" borderId="0" xfId="0" applyFont="1" applyAlignment="1">
      <alignment horizontal="center"/>
    </xf>
    <xf numFmtId="0" fontId="116" fillId="0" borderId="0" xfId="0" applyFont="1" applyAlignment="1">
      <alignment horizontal="center"/>
    </xf>
    <xf numFmtId="183" fontId="0" fillId="0" borderId="0" xfId="0" applyNumberFormat="1" applyAlignment="1">
      <alignment vertical="center"/>
    </xf>
    <xf numFmtId="0" fontId="117" fillId="0" borderId="0" xfId="0" applyFont="1"/>
    <xf numFmtId="0" fontId="119" fillId="0" borderId="0" xfId="0" applyFont="1"/>
    <xf numFmtId="0" fontId="106" fillId="50" borderId="0" xfId="0" applyFont="1" applyFill="1" applyAlignment="1">
      <alignment horizontal="center"/>
    </xf>
    <xf numFmtId="0" fontId="106" fillId="40" borderId="0" xfId="0" applyFont="1" applyFill="1" applyAlignment="1">
      <alignment horizontal="center"/>
    </xf>
    <xf numFmtId="0" fontId="106" fillId="51" borderId="0" xfId="0" applyFont="1" applyFill="1" applyAlignment="1">
      <alignment horizontal="center"/>
    </xf>
    <xf numFmtId="0" fontId="106" fillId="52" borderId="0" xfId="0" applyFont="1" applyFill="1" applyAlignment="1">
      <alignment horizontal="center"/>
    </xf>
    <xf numFmtId="0" fontId="106" fillId="53" borderId="0" xfId="0" applyFont="1" applyFill="1" applyAlignment="1">
      <alignment horizontal="center"/>
    </xf>
    <xf numFmtId="169" fontId="0" fillId="0" borderId="0" xfId="0" applyNumberFormat="1"/>
    <xf numFmtId="0" fontId="112" fillId="0" borderId="0" xfId="0" applyFont="1" applyAlignment="1">
      <alignment horizontal="center"/>
    </xf>
    <xf numFmtId="0" fontId="102" fillId="9" borderId="0" xfId="0" applyFont="1" applyFill="1" applyAlignment="1">
      <alignment horizontal="center"/>
    </xf>
    <xf numFmtId="0" fontId="102" fillId="0" borderId="0" xfId="0" applyFont="1" applyAlignment="1">
      <alignment horizontal="center"/>
    </xf>
    <xf numFmtId="0" fontId="111" fillId="0" borderId="0" xfId="0" applyFont="1" applyAlignment="1">
      <alignment vertical="center"/>
    </xf>
    <xf numFmtId="169" fontId="120" fillId="54" borderId="0" xfId="0" applyNumberFormat="1" applyFont="1" applyFill="1" applyAlignment="1">
      <alignment vertical="center"/>
    </xf>
    <xf numFmtId="183" fontId="3" fillId="0" borderId="0" xfId="0" applyNumberFormat="1" applyFont="1" applyAlignment="1">
      <alignment vertical="center"/>
    </xf>
    <xf numFmtId="0" fontId="121" fillId="40" borderId="0" xfId="0" applyFont="1" applyFill="1" applyAlignment="1">
      <alignment horizontal="center"/>
    </xf>
    <xf numFmtId="0" fontId="121" fillId="52" borderId="0" xfId="0" applyFont="1" applyFill="1" applyAlignment="1">
      <alignment horizontal="center"/>
    </xf>
    <xf numFmtId="0" fontId="121" fillId="53" borderId="0" xfId="0" applyFont="1" applyFill="1" applyAlignment="1">
      <alignment horizontal="center"/>
    </xf>
    <xf numFmtId="184" fontId="111" fillId="0" borderId="0" xfId="0" applyNumberFormat="1" applyFont="1"/>
    <xf numFmtId="0" fontId="112" fillId="55" borderId="0" xfId="0" applyFont="1" applyFill="1" applyAlignment="1">
      <alignment horizontal="center"/>
    </xf>
    <xf numFmtId="1" fontId="111" fillId="0" borderId="0" xfId="0" applyNumberFormat="1" applyFont="1"/>
    <xf numFmtId="169" fontId="112" fillId="0" borderId="0" xfId="0" applyNumberFormat="1" applyFont="1"/>
    <xf numFmtId="185" fontId="111" fillId="0" borderId="0" xfId="0" applyNumberFormat="1" applyFont="1"/>
    <xf numFmtId="0" fontId="111" fillId="0" borderId="0" xfId="0" applyFont="1" applyAlignment="1">
      <alignment vertical="top"/>
    </xf>
    <xf numFmtId="183" fontId="111" fillId="0" borderId="0" xfId="0" applyNumberFormat="1" applyFont="1" applyAlignment="1">
      <alignment vertical="top"/>
    </xf>
    <xf numFmtId="169" fontId="118" fillId="0" borderId="0" xfId="0" applyNumberFormat="1" applyFont="1" applyAlignment="1">
      <alignment vertical="top"/>
    </xf>
    <xf numFmtId="169" fontId="111" fillId="0" borderId="0" xfId="0" applyNumberFormat="1" applyFont="1" applyAlignment="1">
      <alignment vertical="top"/>
    </xf>
    <xf numFmtId="0" fontId="106" fillId="40" borderId="0" xfId="0" applyFont="1" applyFill="1" applyAlignment="1">
      <alignment horizontal="center" wrapText="1"/>
    </xf>
    <xf numFmtId="0" fontId="111" fillId="0" borderId="0" xfId="0" applyFont="1" applyAlignment="1">
      <alignment vertical="top" wrapText="1"/>
    </xf>
    <xf numFmtId="0" fontId="106" fillId="50" borderId="0" xfId="0" applyFont="1" applyFill="1" applyAlignment="1">
      <alignment horizontal="center" wrapText="1"/>
    </xf>
    <xf numFmtId="0" fontId="58" fillId="0" borderId="0" xfId="0" applyFont="1" applyAlignment="1">
      <alignment vertical="center"/>
    </xf>
    <xf numFmtId="0" fontId="121" fillId="50" borderId="0" xfId="0" applyFont="1" applyFill="1"/>
    <xf numFmtId="4" fontId="111" fillId="0" borderId="0" xfId="0" applyNumberFormat="1" applyFont="1"/>
    <xf numFmtId="4" fontId="112" fillId="0" borderId="0" xfId="0" applyNumberFormat="1" applyFont="1"/>
    <xf numFmtId="3" fontId="111" fillId="0" borderId="0" xfId="0" applyNumberFormat="1" applyFont="1"/>
    <xf numFmtId="0" fontId="111" fillId="0" borderId="0" xfId="0" applyFont="1" applyAlignment="1">
      <alignment wrapText="1"/>
    </xf>
    <xf numFmtId="170" fontId="0" fillId="0" borderId="0" xfId="0" applyNumberFormat="1"/>
    <xf numFmtId="0" fontId="122" fillId="0" borderId="0" xfId="0" applyFont="1"/>
    <xf numFmtId="0" fontId="121" fillId="52" borderId="90" xfId="0" applyFont="1" applyFill="1" applyBorder="1" applyAlignment="1">
      <alignment horizontal="center" vertical="center" wrapText="1"/>
    </xf>
    <xf numFmtId="0" fontId="121" fillId="57" borderId="90" xfId="0" applyFont="1" applyFill="1" applyBorder="1" applyAlignment="1">
      <alignment horizontal="center" vertical="center" wrapText="1"/>
    </xf>
    <xf numFmtId="0" fontId="121" fillId="55" borderId="90" xfId="0" applyFont="1" applyFill="1" applyBorder="1" applyAlignment="1">
      <alignment horizontal="center" vertical="center" wrapText="1"/>
    </xf>
    <xf numFmtId="184" fontId="112" fillId="0" borderId="0" xfId="0" applyNumberFormat="1" applyFont="1"/>
    <xf numFmtId="186" fontId="109" fillId="0" borderId="0" xfId="0" applyNumberFormat="1" applyFont="1" applyAlignment="1">
      <alignment horizontal="center"/>
    </xf>
    <xf numFmtId="0" fontId="110" fillId="50" borderId="0" xfId="0" applyFont="1" applyFill="1" applyAlignment="1">
      <alignment horizontal="center"/>
    </xf>
    <xf numFmtId="187" fontId="123" fillId="0" borderId="0" xfId="0" applyNumberFormat="1" applyFont="1" applyAlignment="1">
      <alignment horizontal="center"/>
    </xf>
    <xf numFmtId="188" fontId="0" fillId="0" borderId="0" xfId="0" applyNumberFormat="1"/>
    <xf numFmtId="2" fontId="124" fillId="56" borderId="88" xfId="0" applyNumberFormat="1" applyFont="1" applyFill="1" applyBorder="1" applyAlignment="1">
      <alignment horizontal="center"/>
    </xf>
    <xf numFmtId="181" fontId="124" fillId="56" borderId="88" xfId="0" applyNumberFormat="1" applyFont="1" applyFill="1" applyBorder="1" applyAlignment="1">
      <alignment horizontal="center"/>
    </xf>
    <xf numFmtId="0" fontId="123" fillId="56" borderId="0" xfId="0" applyFont="1" applyFill="1"/>
    <xf numFmtId="179" fontId="123" fillId="56" borderId="0" xfId="0" applyNumberFormat="1" applyFont="1" applyFill="1"/>
    <xf numFmtId="188" fontId="123" fillId="56" borderId="0" xfId="0" applyNumberFormat="1" applyFont="1" applyFill="1" applyAlignment="1">
      <alignment horizontal="center"/>
    </xf>
    <xf numFmtId="188" fontId="123" fillId="56" borderId="0" xfId="0" applyNumberFormat="1" applyFont="1" applyFill="1"/>
    <xf numFmtId="2" fontId="124" fillId="46" borderId="88" xfId="0" applyNumberFormat="1" applyFont="1" applyFill="1" applyBorder="1" applyAlignment="1">
      <alignment horizontal="center"/>
    </xf>
    <xf numFmtId="181" fontId="124" fillId="46" borderId="88" xfId="0" applyNumberFormat="1" applyFont="1" applyFill="1" applyBorder="1" applyAlignment="1">
      <alignment horizontal="center"/>
    </xf>
    <xf numFmtId="0" fontId="123" fillId="46" borderId="0" xfId="0" applyFont="1" applyFill="1"/>
    <xf numFmtId="179" fontId="123" fillId="46" borderId="0" xfId="0" applyNumberFormat="1" applyFont="1" applyFill="1"/>
    <xf numFmtId="188" fontId="123" fillId="46" borderId="0" xfId="0" applyNumberFormat="1" applyFont="1" applyFill="1"/>
    <xf numFmtId="2" fontId="124" fillId="58" borderId="88" xfId="0" applyNumberFormat="1" applyFont="1" applyFill="1" applyBorder="1" applyAlignment="1">
      <alignment horizontal="center"/>
    </xf>
    <xf numFmtId="181" fontId="124" fillId="58" borderId="88" xfId="0" applyNumberFormat="1" applyFont="1" applyFill="1" applyBorder="1" applyAlignment="1">
      <alignment horizontal="center"/>
    </xf>
    <xf numFmtId="0" fontId="123" fillId="58" borderId="0" xfId="0" applyFont="1" applyFill="1"/>
    <xf numFmtId="0" fontId="123" fillId="44" borderId="0" xfId="0" applyFont="1" applyFill="1"/>
    <xf numFmtId="169" fontId="123" fillId="44" borderId="0" xfId="0" applyNumberFormat="1" applyFont="1" applyFill="1"/>
    <xf numFmtId="169" fontId="109" fillId="58" borderId="0" xfId="0" applyNumberFormat="1" applyFont="1" applyFill="1"/>
    <xf numFmtId="0" fontId="106" fillId="39" borderId="88" xfId="0" applyFont="1" applyFill="1" applyBorder="1" applyAlignment="1">
      <alignment wrapText="1"/>
    </xf>
    <xf numFmtId="0" fontId="106" fillId="40" borderId="88" xfId="0" applyFont="1" applyFill="1" applyBorder="1" applyAlignment="1">
      <alignment wrapText="1"/>
    </xf>
    <xf numFmtId="0" fontId="108" fillId="41" borderId="88" xfId="0" applyFont="1" applyFill="1" applyBorder="1" applyAlignment="1">
      <alignment wrapText="1"/>
    </xf>
    <xf numFmtId="0" fontId="107" fillId="42" borderId="88" xfId="0" applyFont="1" applyFill="1" applyBorder="1" applyAlignment="1">
      <alignment wrapText="1"/>
    </xf>
    <xf numFmtId="0" fontId="108" fillId="43" borderId="88" xfId="0" applyFont="1" applyFill="1" applyBorder="1" applyAlignment="1">
      <alignment wrapText="1"/>
    </xf>
    <xf numFmtId="0" fontId="107" fillId="44" borderId="88" xfId="0" applyFont="1" applyFill="1" applyBorder="1" applyAlignment="1">
      <alignment wrapText="1"/>
    </xf>
    <xf numFmtId="0" fontId="124" fillId="56" borderId="88" xfId="0" applyFont="1" applyFill="1" applyBorder="1" applyAlignment="1">
      <alignment wrapText="1"/>
    </xf>
    <xf numFmtId="0" fontId="124" fillId="46" borderId="88" xfId="0" applyFont="1" applyFill="1" applyBorder="1" applyAlignment="1">
      <alignment wrapText="1"/>
    </xf>
    <xf numFmtId="0" fontId="124" fillId="58" borderId="88" xfId="0" applyFont="1" applyFill="1" applyBorder="1" applyAlignment="1">
      <alignment wrapText="1"/>
    </xf>
    <xf numFmtId="0" fontId="124" fillId="44" borderId="90" xfId="0" applyFont="1" applyFill="1" applyBorder="1" applyAlignment="1">
      <alignment wrapText="1"/>
    </xf>
    <xf numFmtId="0" fontId="20" fillId="0" borderId="21" xfId="0" applyFont="1" applyBorder="1" applyAlignment="1">
      <alignment horizontal="center" vertical="center" wrapText="1"/>
    </xf>
    <xf numFmtId="0" fontId="19" fillId="12" borderId="84" xfId="0" applyFont="1" applyFill="1" applyBorder="1" applyAlignment="1">
      <alignment horizontal="center" vertical="center" wrapText="1"/>
    </xf>
    <xf numFmtId="0" fontId="20" fillId="12" borderId="84" xfId="0" applyFont="1" applyFill="1" applyBorder="1" applyAlignment="1">
      <alignment horizontal="center" vertical="center" wrapText="1"/>
    </xf>
    <xf numFmtId="1" fontId="19" fillId="12" borderId="84" xfId="0" applyNumberFormat="1" applyFont="1" applyFill="1" applyBorder="1" applyAlignment="1">
      <alignment horizontal="center" vertical="center" wrapText="1"/>
    </xf>
    <xf numFmtId="1" fontId="33" fillId="12" borderId="84" xfId="0" applyNumberFormat="1" applyFont="1" applyFill="1" applyBorder="1" applyAlignment="1">
      <alignment horizontal="center" vertical="center" wrapText="1"/>
    </xf>
    <xf numFmtId="0" fontId="19" fillId="12" borderId="84" xfId="0" applyFont="1" applyFill="1" applyBorder="1" applyAlignment="1">
      <alignment vertical="center" wrapText="1"/>
    </xf>
    <xf numFmtId="2" fontId="19" fillId="12" borderId="84" xfId="0" applyNumberFormat="1" applyFont="1" applyFill="1" applyBorder="1" applyAlignment="1">
      <alignment horizontal="right" vertical="center" wrapText="1"/>
    </xf>
    <xf numFmtId="0" fontId="19" fillId="59" borderId="96" xfId="0" applyFont="1" applyFill="1" applyBorder="1" applyAlignment="1">
      <alignment horizontal="center" vertical="center" wrapText="1"/>
    </xf>
    <xf numFmtId="0" fontId="20" fillId="59" borderId="96" xfId="0" applyFont="1" applyFill="1" applyBorder="1" applyAlignment="1">
      <alignment horizontal="center" vertical="center" wrapText="1"/>
    </xf>
    <xf numFmtId="1" fontId="19" fillId="59" borderId="96" xfId="0" applyNumberFormat="1" applyFont="1" applyFill="1" applyBorder="1" applyAlignment="1">
      <alignment horizontal="center" vertical="center" wrapText="1"/>
    </xf>
    <xf numFmtId="1" fontId="33" fillId="59" borderId="96" xfId="0" applyNumberFormat="1" applyFont="1" applyFill="1" applyBorder="1" applyAlignment="1">
      <alignment horizontal="center" vertical="center" wrapText="1"/>
    </xf>
    <xf numFmtId="0" fontId="19" fillId="59" borderId="96" xfId="0" applyFont="1" applyFill="1" applyBorder="1" applyAlignment="1">
      <alignment vertical="center" wrapText="1"/>
    </xf>
    <xf numFmtId="1" fontId="30" fillId="59" borderId="96" xfId="0" applyNumberFormat="1" applyFont="1" applyFill="1" applyBorder="1" applyAlignment="1">
      <alignment horizontal="center" vertical="center" wrapText="1"/>
    </xf>
    <xf numFmtId="2" fontId="20" fillId="59" borderId="96" xfId="0" applyNumberFormat="1" applyFont="1" applyFill="1" applyBorder="1" applyAlignment="1">
      <alignment horizontal="right" vertical="center" wrapText="1"/>
    </xf>
    <xf numFmtId="2" fontId="19" fillId="59" borderId="96" xfId="0" applyNumberFormat="1" applyFont="1" applyFill="1" applyBorder="1" applyAlignment="1">
      <alignment horizontal="right" vertical="center" wrapText="1"/>
    </xf>
    <xf numFmtId="49" fontId="20" fillId="59" borderId="96" xfId="0" applyNumberFormat="1" applyFont="1" applyFill="1" applyBorder="1" applyAlignment="1">
      <alignment horizontal="center" vertical="center" wrapText="1"/>
    </xf>
    <xf numFmtId="0" fontId="20" fillId="37" borderId="17" xfId="0" applyFont="1" applyFill="1" applyBorder="1" applyAlignment="1">
      <alignment horizontal="center" vertical="center" wrapText="1"/>
    </xf>
    <xf numFmtId="0" fontId="19" fillId="37" borderId="17" xfId="0" applyFont="1" applyFill="1" applyBorder="1" applyAlignment="1">
      <alignment horizontal="center" vertical="center" wrapText="1"/>
    </xf>
    <xf numFmtId="49" fontId="20" fillId="37" borderId="17" xfId="0" applyNumberFormat="1" applyFont="1" applyFill="1" applyBorder="1" applyAlignment="1">
      <alignment horizontal="center" vertical="center" wrapText="1"/>
    </xf>
    <xf numFmtId="1" fontId="20" fillId="37" borderId="17" xfId="19" applyNumberFormat="1" applyFont="1" applyFill="1" applyBorder="1" applyAlignment="1">
      <alignment horizontal="center" vertical="center" wrapText="1"/>
    </xf>
    <xf numFmtId="2" fontId="20" fillId="37" borderId="17" xfId="0" applyNumberFormat="1" applyFont="1" applyFill="1" applyBorder="1" applyAlignment="1">
      <alignment horizontal="right" vertical="center" wrapText="1"/>
    </xf>
    <xf numFmtId="0" fontId="20" fillId="0" borderId="17" xfId="0" quotePrefix="1" applyFont="1" applyBorder="1" applyAlignment="1">
      <alignment horizontal="left" vertical="center" wrapText="1"/>
    </xf>
    <xf numFmtId="0" fontId="19" fillId="12" borderId="17" xfId="0" applyFont="1" applyFill="1" applyBorder="1" applyAlignment="1">
      <alignment horizontal="left" vertical="center" wrapText="1"/>
    </xf>
    <xf numFmtId="0" fontId="20" fillId="0" borderId="17" xfId="0" applyFont="1" applyBorder="1" applyAlignment="1">
      <alignment horizontal="left" vertical="center" wrapText="1"/>
    </xf>
    <xf numFmtId="0" fontId="20" fillId="37" borderId="17" xfId="0" applyFont="1" applyFill="1" applyBorder="1" applyAlignment="1">
      <alignment horizontal="left" vertical="center" wrapText="1"/>
    </xf>
    <xf numFmtId="0" fontId="19" fillId="0" borderId="17" xfId="0" applyFont="1" applyBorder="1" applyAlignment="1">
      <alignment horizontal="left" vertical="center" wrapText="1"/>
    </xf>
    <xf numFmtId="0" fontId="19" fillId="59" borderId="96" xfId="0" applyFont="1" applyFill="1" applyBorder="1" applyAlignment="1">
      <alignment horizontal="left" vertical="center" wrapText="1"/>
    </xf>
    <xf numFmtId="0" fontId="19" fillId="12" borderId="84" xfId="0" applyFont="1" applyFill="1" applyBorder="1" applyAlignment="1">
      <alignment horizontal="left" vertical="center" wrapText="1"/>
    </xf>
    <xf numFmtId="0" fontId="20" fillId="9" borderId="17" xfId="0" applyFont="1" applyFill="1" applyBorder="1" applyAlignment="1">
      <alignment horizontal="left" vertical="center" wrapText="1"/>
    </xf>
    <xf numFmtId="0" fontId="58" fillId="0" borderId="0" xfId="0" applyFont="1"/>
    <xf numFmtId="0" fontId="26" fillId="8" borderId="17" xfId="0" applyFont="1" applyFill="1" applyBorder="1" applyAlignment="1">
      <alignment horizontal="left" vertical="center" wrapText="1"/>
    </xf>
    <xf numFmtId="0" fontId="29" fillId="8" borderId="17" xfId="0" applyFont="1" applyFill="1" applyBorder="1" applyAlignment="1">
      <alignment horizontal="left" vertical="center"/>
    </xf>
    <xf numFmtId="0" fontId="20" fillId="0" borderId="11" xfId="0" applyFont="1" applyBorder="1" applyAlignment="1">
      <alignment horizontal="left"/>
    </xf>
    <xf numFmtId="0" fontId="20" fillId="0" borderId="0" xfId="0" applyFont="1" applyAlignment="1">
      <alignment horizontal="left"/>
    </xf>
    <xf numFmtId="0" fontId="19" fillId="0" borderId="17" xfId="0" applyFont="1" applyBorder="1" applyAlignment="1">
      <alignment horizontal="left" vertical="center"/>
    </xf>
    <xf numFmtId="0" fontId="20" fillId="12" borderId="15" xfId="0" applyFont="1" applyFill="1" applyBorder="1" applyAlignment="1">
      <alignment horizontal="left" vertical="center" wrapText="1"/>
    </xf>
    <xf numFmtId="0" fontId="20" fillId="0" borderId="15" xfId="0" applyFont="1" applyBorder="1" applyAlignment="1">
      <alignment horizontal="left" vertical="center" wrapText="1"/>
    </xf>
    <xf numFmtId="0" fontId="20" fillId="12" borderId="17" xfId="0" applyFont="1" applyFill="1" applyBorder="1" applyAlignment="1">
      <alignment horizontal="left" vertical="center" wrapText="1"/>
    </xf>
    <xf numFmtId="0" fontId="20" fillId="59" borderId="96" xfId="0" applyFont="1" applyFill="1" applyBorder="1" applyAlignment="1">
      <alignment horizontal="left" vertical="center" wrapText="1"/>
    </xf>
    <xf numFmtId="0" fontId="20" fillId="0" borderId="15" xfId="0" quotePrefix="1" applyFont="1" applyBorder="1" applyAlignment="1">
      <alignment horizontal="left" vertical="center" wrapText="1"/>
    </xf>
    <xf numFmtId="1" fontId="20" fillId="0" borderId="17" xfId="0" applyNumberFormat="1" applyFont="1" applyBorder="1" applyAlignment="1">
      <alignment horizontal="left" vertical="center" wrapText="1"/>
    </xf>
    <xf numFmtId="1" fontId="20" fillId="12" borderId="17" xfId="0" applyNumberFormat="1" applyFont="1" applyFill="1" applyBorder="1" applyAlignment="1">
      <alignment horizontal="left" vertical="center" wrapText="1"/>
    </xf>
    <xf numFmtId="0" fontId="4" fillId="0" borderId="0" xfId="0" applyFont="1" applyAlignment="1">
      <alignment horizontal="left" vertical="center"/>
    </xf>
    <xf numFmtId="1" fontId="20" fillId="0" borderId="0" xfId="0" applyNumberFormat="1" applyFont="1" applyAlignment="1">
      <alignment horizontal="left" vertical="center" wrapText="1"/>
    </xf>
    <xf numFmtId="0" fontId="0" fillId="0" borderId="0" xfId="0" applyAlignment="1">
      <alignment horizontal="left"/>
    </xf>
    <xf numFmtId="0" fontId="19" fillId="0" borderId="0" xfId="0" applyFont="1" applyAlignment="1">
      <alignment horizontal="center"/>
    </xf>
    <xf numFmtId="2" fontId="0" fillId="0" borderId="0" xfId="0" applyNumberFormat="1" applyAlignment="1">
      <alignment vertical="center"/>
    </xf>
    <xf numFmtId="0" fontId="5" fillId="0" borderId="0" xfId="0" applyFont="1" applyAlignment="1">
      <alignment vertical="center"/>
    </xf>
    <xf numFmtId="0" fontId="121" fillId="8" borderId="0" xfId="0" applyFont="1" applyFill="1" applyAlignment="1">
      <alignment horizontal="center" vertical="center"/>
    </xf>
    <xf numFmtId="165" fontId="111" fillId="0" borderId="0" xfId="0" applyNumberFormat="1" applyFont="1"/>
    <xf numFmtId="179" fontId="111" fillId="0" borderId="0" xfId="0" applyNumberFormat="1" applyFont="1"/>
    <xf numFmtId="2" fontId="111" fillId="0" borderId="0" xfId="0" applyNumberFormat="1" applyFont="1"/>
    <xf numFmtId="0" fontId="111" fillId="0" borderId="0" xfId="0" applyFont="1" applyAlignment="1">
      <alignment horizontal="left"/>
    </xf>
    <xf numFmtId="189" fontId="111" fillId="0" borderId="0" xfId="0" applyNumberFormat="1" applyFont="1"/>
    <xf numFmtId="0" fontId="126" fillId="8" borderId="0" xfId="0" applyFont="1" applyFill="1" applyAlignment="1">
      <alignment horizontal="center" vertical="center" wrapText="1"/>
    </xf>
    <xf numFmtId="0" fontId="45" fillId="0" borderId="0" xfId="0" applyFont="1"/>
    <xf numFmtId="0" fontId="127" fillId="0" borderId="0" xfId="0" applyFont="1"/>
    <xf numFmtId="49" fontId="125" fillId="0" borderId="97" xfId="0" applyNumberFormat="1" applyFont="1" applyBorder="1" applyAlignment="1">
      <alignment vertical="top"/>
    </xf>
    <xf numFmtId="0" fontId="125" fillId="0" borderId="98" xfId="0" applyFont="1" applyBorder="1" applyAlignment="1">
      <alignment vertical="top" wrapText="1"/>
    </xf>
    <xf numFmtId="0" fontId="125" fillId="0" borderId="98" xfId="0" applyFont="1" applyBorder="1" applyAlignment="1">
      <alignment vertical="top"/>
    </xf>
    <xf numFmtId="183" fontId="125" fillId="0" borderId="98" xfId="0" applyNumberFormat="1" applyFont="1" applyBorder="1" applyAlignment="1">
      <alignment vertical="top"/>
    </xf>
    <xf numFmtId="190" fontId="125" fillId="0" borderId="98" xfId="0" applyNumberFormat="1" applyFont="1" applyBorder="1" applyAlignment="1">
      <alignment vertical="top"/>
    </xf>
    <xf numFmtId="184" fontId="125" fillId="0" borderId="98" xfId="0" applyNumberFormat="1" applyFont="1" applyBorder="1" applyAlignment="1">
      <alignment vertical="top"/>
    </xf>
    <xf numFmtId="1" fontId="125" fillId="0" borderId="99" xfId="0" applyNumberFormat="1" applyFont="1" applyBorder="1" applyAlignment="1">
      <alignment vertical="top"/>
    </xf>
    <xf numFmtId="49" fontId="41" fillId="0" borderId="100" xfId="0" applyNumberFormat="1" applyFont="1" applyBorder="1" applyAlignment="1">
      <alignment vertical="top"/>
    </xf>
    <xf numFmtId="0" fontId="41" fillId="0" borderId="88" xfId="0" applyFont="1" applyBorder="1" applyAlignment="1">
      <alignment vertical="top" wrapText="1"/>
    </xf>
    <xf numFmtId="0" fontId="41" fillId="0" borderId="88" xfId="0" applyFont="1" applyBorder="1" applyAlignment="1">
      <alignment vertical="top"/>
    </xf>
    <xf numFmtId="183" fontId="41" fillId="0" borderId="88" xfId="0" applyNumberFormat="1" applyFont="1" applyBorder="1" applyAlignment="1">
      <alignment vertical="top"/>
    </xf>
    <xf numFmtId="190" fontId="41" fillId="0" borderId="88" xfId="0" applyNumberFormat="1" applyFont="1" applyBorder="1" applyAlignment="1">
      <alignment vertical="top"/>
    </xf>
    <xf numFmtId="184" fontId="41" fillId="0" borderId="88" xfId="0" applyNumberFormat="1" applyFont="1" applyBorder="1" applyAlignment="1">
      <alignment vertical="top"/>
    </xf>
    <xf numFmtId="1" fontId="41" fillId="0" borderId="101" xfId="0" applyNumberFormat="1" applyFont="1" applyBorder="1" applyAlignment="1">
      <alignment vertical="top"/>
    </xf>
    <xf numFmtId="49" fontId="125" fillId="0" borderId="100" xfId="0" applyNumberFormat="1" applyFont="1" applyBorder="1" applyAlignment="1">
      <alignment vertical="top"/>
    </xf>
    <xf numFmtId="0" fontId="125" fillId="0" borderId="88" xfId="0" applyFont="1" applyBorder="1" applyAlignment="1">
      <alignment vertical="top" wrapText="1"/>
    </xf>
    <xf numFmtId="0" fontId="125" fillId="0" borderId="88" xfId="0" applyFont="1" applyBorder="1" applyAlignment="1">
      <alignment vertical="top"/>
    </xf>
    <xf numFmtId="183" fontId="125" fillId="0" borderId="88" xfId="0" applyNumberFormat="1" applyFont="1" applyBorder="1" applyAlignment="1">
      <alignment vertical="top"/>
    </xf>
    <xf numFmtId="190" fontId="125" fillId="0" borderId="88" xfId="0" applyNumberFormat="1" applyFont="1" applyBorder="1" applyAlignment="1">
      <alignment vertical="top"/>
    </xf>
    <xf numFmtId="184" fontId="125" fillId="0" borderId="88" xfId="0" applyNumberFormat="1" applyFont="1" applyBorder="1" applyAlignment="1">
      <alignment vertical="top"/>
    </xf>
    <xf numFmtId="1" fontId="125" fillId="0" borderId="101" xfId="0" applyNumberFormat="1" applyFont="1" applyBorder="1" applyAlignment="1">
      <alignment vertical="top"/>
    </xf>
    <xf numFmtId="49" fontId="41" fillId="60" borderId="100" xfId="0" applyNumberFormat="1" applyFont="1" applyFill="1" applyBorder="1" applyAlignment="1">
      <alignment vertical="top"/>
    </xf>
    <xf numFmtId="0" fontId="41" fillId="60" borderId="88" xfId="0" applyFont="1" applyFill="1" applyBorder="1" applyAlignment="1">
      <alignment vertical="top" wrapText="1"/>
    </xf>
    <xf numFmtId="0" fontId="41" fillId="60" borderId="88" xfId="0" applyFont="1" applyFill="1" applyBorder="1" applyAlignment="1">
      <alignment vertical="top"/>
    </xf>
    <xf numFmtId="183" fontId="41" fillId="60" borderId="88" xfId="0" applyNumberFormat="1" applyFont="1" applyFill="1" applyBorder="1" applyAlignment="1">
      <alignment vertical="top"/>
    </xf>
    <xf numFmtId="190" fontId="41" fillId="60" borderId="88" xfId="0" applyNumberFormat="1" applyFont="1" applyFill="1" applyBorder="1" applyAlignment="1">
      <alignment vertical="top"/>
    </xf>
    <xf numFmtId="184" fontId="41" fillId="60" borderId="88" xfId="0" applyNumberFormat="1" applyFont="1" applyFill="1" applyBorder="1" applyAlignment="1">
      <alignment vertical="top"/>
    </xf>
    <xf numFmtId="49" fontId="41" fillId="61" borderId="100" xfId="0" applyNumberFormat="1" applyFont="1" applyFill="1" applyBorder="1" applyAlignment="1">
      <alignment vertical="top"/>
    </xf>
    <xf numFmtId="0" fontId="41" fillId="61" borderId="88" xfId="0" applyFont="1" applyFill="1" applyBorder="1" applyAlignment="1">
      <alignment vertical="top" wrapText="1"/>
    </xf>
    <xf numFmtId="0" fontId="41" fillId="61" borderId="88" xfId="0" applyFont="1" applyFill="1" applyBorder="1" applyAlignment="1">
      <alignment vertical="top"/>
    </xf>
    <xf numFmtId="183" fontId="41" fillId="61" borderId="88" xfId="0" applyNumberFormat="1" applyFont="1" applyFill="1" applyBorder="1" applyAlignment="1">
      <alignment vertical="top"/>
    </xf>
    <xf numFmtId="190" fontId="41" fillId="61" borderId="88" xfId="0" applyNumberFormat="1" applyFont="1" applyFill="1" applyBorder="1" applyAlignment="1">
      <alignment vertical="top"/>
    </xf>
    <xf numFmtId="184" fontId="41" fillId="61" borderId="88" xfId="0" applyNumberFormat="1" applyFont="1" applyFill="1" applyBorder="1" applyAlignment="1">
      <alignment vertical="top"/>
    </xf>
    <xf numFmtId="49" fontId="41" fillId="46" borderId="100" xfId="0" applyNumberFormat="1" applyFont="1" applyFill="1" applyBorder="1" applyAlignment="1">
      <alignment vertical="top"/>
    </xf>
    <xf numFmtId="0" fontId="41" fillId="46" borderId="88" xfId="0" applyFont="1" applyFill="1" applyBorder="1" applyAlignment="1">
      <alignment vertical="top" wrapText="1"/>
    </xf>
    <xf numFmtId="0" fontId="41" fillId="46" borderId="88" xfId="0" applyFont="1" applyFill="1" applyBorder="1" applyAlignment="1">
      <alignment vertical="top"/>
    </xf>
    <xf numFmtId="183" fontId="41" fillId="46" borderId="88" xfId="0" applyNumberFormat="1" applyFont="1" applyFill="1" applyBorder="1" applyAlignment="1">
      <alignment vertical="top"/>
    </xf>
    <xf numFmtId="190" fontId="41" fillId="46" borderId="88" xfId="0" applyNumberFormat="1" applyFont="1" applyFill="1" applyBorder="1" applyAlignment="1">
      <alignment vertical="top"/>
    </xf>
    <xf numFmtId="184" fontId="41" fillId="46" borderId="88" xfId="0" applyNumberFormat="1" applyFont="1" applyFill="1" applyBorder="1" applyAlignment="1">
      <alignment vertical="top"/>
    </xf>
    <xf numFmtId="49" fontId="41" fillId="58" borderId="100" xfId="0" applyNumberFormat="1" applyFont="1" applyFill="1" applyBorder="1" applyAlignment="1">
      <alignment vertical="top"/>
    </xf>
    <xf numFmtId="0" fontId="41" fillId="58" borderId="88" xfId="0" applyFont="1" applyFill="1" applyBorder="1" applyAlignment="1">
      <alignment vertical="top" wrapText="1"/>
    </xf>
    <xf numFmtId="0" fontId="41" fillId="58" borderId="88" xfId="0" applyFont="1" applyFill="1" applyBorder="1" applyAlignment="1">
      <alignment vertical="top"/>
    </xf>
    <xf numFmtId="183" fontId="41" fillId="58" borderId="88" xfId="0" applyNumberFormat="1" applyFont="1" applyFill="1" applyBorder="1" applyAlignment="1">
      <alignment vertical="top"/>
    </xf>
    <xf numFmtId="190" fontId="41" fillId="58" borderId="88" xfId="0" applyNumberFormat="1" applyFont="1" applyFill="1" applyBorder="1" applyAlignment="1">
      <alignment vertical="top"/>
    </xf>
    <xf numFmtId="184" fontId="41" fillId="58" borderId="88" xfId="0" applyNumberFormat="1" applyFont="1" applyFill="1" applyBorder="1" applyAlignment="1">
      <alignment vertical="top"/>
    </xf>
    <xf numFmtId="49" fontId="41" fillId="62" borderId="100" xfId="0" applyNumberFormat="1" applyFont="1" applyFill="1" applyBorder="1" applyAlignment="1">
      <alignment vertical="top"/>
    </xf>
    <xf numFmtId="0" fontId="41" fillId="62" borderId="88" xfId="0" applyFont="1" applyFill="1" applyBorder="1" applyAlignment="1">
      <alignment vertical="top" wrapText="1"/>
    </xf>
    <xf numFmtId="0" fontId="41" fillId="62" borderId="88" xfId="0" applyFont="1" applyFill="1" applyBorder="1" applyAlignment="1">
      <alignment vertical="top"/>
    </xf>
    <xf numFmtId="183" fontId="41" fillId="62" borderId="88" xfId="0" applyNumberFormat="1" applyFont="1" applyFill="1" applyBorder="1" applyAlignment="1">
      <alignment vertical="top"/>
    </xf>
    <xf numFmtId="190" fontId="41" fillId="62" borderId="88" xfId="0" applyNumberFormat="1" applyFont="1" applyFill="1" applyBorder="1" applyAlignment="1">
      <alignment vertical="top"/>
    </xf>
    <xf numFmtId="184" fontId="41" fillId="62" borderId="88" xfId="0" applyNumberFormat="1" applyFont="1" applyFill="1" applyBorder="1" applyAlignment="1">
      <alignment vertical="top"/>
    </xf>
    <xf numFmtId="49" fontId="41" fillId="63" borderId="100" xfId="0" applyNumberFormat="1" applyFont="1" applyFill="1" applyBorder="1" applyAlignment="1">
      <alignment vertical="top"/>
    </xf>
    <xf numFmtId="0" fontId="41" fillId="63" borderId="88" xfId="0" applyFont="1" applyFill="1" applyBorder="1" applyAlignment="1">
      <alignment vertical="top" wrapText="1"/>
    </xf>
    <xf numFmtId="0" fontId="41" fillId="63" borderId="88" xfId="0" applyFont="1" applyFill="1" applyBorder="1" applyAlignment="1">
      <alignment vertical="top"/>
    </xf>
    <xf numFmtId="183" fontId="41" fillId="63" borderId="88" xfId="0" applyNumberFormat="1" applyFont="1" applyFill="1" applyBorder="1" applyAlignment="1">
      <alignment vertical="top"/>
    </xf>
    <xf numFmtId="190" fontId="41" fillId="63" borderId="88" xfId="0" applyNumberFormat="1" applyFont="1" applyFill="1" applyBorder="1" applyAlignment="1">
      <alignment vertical="top"/>
    </xf>
    <xf numFmtId="184" fontId="41" fillId="63" borderId="88" xfId="0" applyNumberFormat="1" applyFont="1" applyFill="1" applyBorder="1" applyAlignment="1">
      <alignment vertical="top"/>
    </xf>
    <xf numFmtId="1" fontId="41" fillId="60" borderId="101" xfId="0" applyNumberFormat="1" applyFont="1" applyFill="1" applyBorder="1" applyAlignment="1">
      <alignment vertical="top"/>
    </xf>
    <xf numFmtId="0" fontId="20" fillId="60" borderId="0" xfId="0" applyFont="1" applyFill="1"/>
    <xf numFmtId="1" fontId="41" fillId="61" borderId="101" xfId="0" applyNumberFormat="1" applyFont="1" applyFill="1" applyBorder="1" applyAlignment="1">
      <alignment vertical="top"/>
    </xf>
    <xf numFmtId="0" fontId="20" fillId="61" borderId="0" xfId="0" applyFont="1" applyFill="1"/>
    <xf numFmtId="1" fontId="41" fillId="46" borderId="101" xfId="0" applyNumberFormat="1" applyFont="1" applyFill="1" applyBorder="1" applyAlignment="1">
      <alignment vertical="top"/>
    </xf>
    <xf numFmtId="0" fontId="20" fillId="46" borderId="0" xfId="0" applyFont="1" applyFill="1"/>
    <xf numFmtId="1" fontId="41" fillId="58" borderId="101" xfId="0" applyNumberFormat="1" applyFont="1" applyFill="1" applyBorder="1" applyAlignment="1">
      <alignment vertical="top"/>
    </xf>
    <xf numFmtId="0" fontId="20" fillId="58" borderId="0" xfId="0" applyFont="1" applyFill="1"/>
    <xf numFmtId="1" fontId="41" fillId="62" borderId="101" xfId="0" applyNumberFormat="1" applyFont="1" applyFill="1" applyBorder="1" applyAlignment="1">
      <alignment vertical="top"/>
    </xf>
    <xf numFmtId="0" fontId="20" fillId="62" borderId="0" xfId="0" applyFont="1" applyFill="1"/>
    <xf numFmtId="1" fontId="41" fillId="63" borderId="101" xfId="0" applyNumberFormat="1" applyFont="1" applyFill="1" applyBorder="1" applyAlignment="1">
      <alignment vertical="top"/>
    </xf>
    <xf numFmtId="0" fontId="20" fillId="63" borderId="0" xfId="0" applyFont="1" applyFill="1"/>
    <xf numFmtId="49" fontId="125" fillId="0" borderId="102" xfId="0" applyNumberFormat="1" applyFont="1" applyBorder="1" applyAlignment="1">
      <alignment vertical="top"/>
    </xf>
    <xf numFmtId="0" fontId="125" fillId="0" borderId="103" xfId="0" applyFont="1" applyBorder="1" applyAlignment="1">
      <alignment vertical="top" wrapText="1"/>
    </xf>
    <xf numFmtId="0" fontId="125" fillId="0" borderId="103" xfId="0" applyFont="1" applyBorder="1" applyAlignment="1">
      <alignment vertical="top"/>
    </xf>
    <xf numFmtId="183" fontId="125" fillId="0" borderId="103" xfId="0" applyNumberFormat="1" applyFont="1" applyBorder="1" applyAlignment="1">
      <alignment vertical="top"/>
    </xf>
    <xf numFmtId="190" fontId="125" fillId="0" borderId="103" xfId="0" applyNumberFormat="1" applyFont="1" applyBorder="1" applyAlignment="1">
      <alignment vertical="top"/>
    </xf>
    <xf numFmtId="184" fontId="125" fillId="0" borderId="103" xfId="0" applyNumberFormat="1" applyFont="1" applyBorder="1" applyAlignment="1">
      <alignment vertical="top"/>
    </xf>
    <xf numFmtId="1" fontId="125" fillId="0" borderId="104" xfId="0" applyNumberFormat="1" applyFont="1" applyBorder="1" applyAlignment="1">
      <alignment vertical="top"/>
    </xf>
    <xf numFmtId="0" fontId="109" fillId="56" borderId="0" xfId="0" applyFont="1" applyFill="1"/>
    <xf numFmtId="0" fontId="109" fillId="46" borderId="0" xfId="0" applyFont="1" applyFill="1"/>
    <xf numFmtId="0" fontId="109" fillId="58" borderId="0" xfId="0" applyFont="1" applyFill="1"/>
    <xf numFmtId="0" fontId="109" fillId="44" borderId="0" xfId="0" applyFont="1" applyFill="1"/>
    <xf numFmtId="49" fontId="41" fillId="64" borderId="100" xfId="0" applyNumberFormat="1" applyFont="1" applyFill="1" applyBorder="1" applyAlignment="1">
      <alignment vertical="top"/>
    </xf>
    <xf numFmtId="0" fontId="41" fillId="64" borderId="88" xfId="0" applyFont="1" applyFill="1" applyBorder="1" applyAlignment="1">
      <alignment vertical="top" wrapText="1"/>
    </xf>
    <xf numFmtId="0" fontId="41" fillId="64" borderId="88" xfId="0" applyFont="1" applyFill="1" applyBorder="1" applyAlignment="1">
      <alignment vertical="top"/>
    </xf>
    <xf numFmtId="183" fontId="41" fillId="64" borderId="88" xfId="0" applyNumberFormat="1" applyFont="1" applyFill="1" applyBorder="1" applyAlignment="1">
      <alignment vertical="top"/>
    </xf>
    <xf numFmtId="190" fontId="41" fillId="64" borderId="88" xfId="0" applyNumberFormat="1" applyFont="1" applyFill="1" applyBorder="1" applyAlignment="1">
      <alignment vertical="top"/>
    </xf>
    <xf numFmtId="184" fontId="41" fillId="64" borderId="88" xfId="0" applyNumberFormat="1" applyFont="1" applyFill="1" applyBorder="1" applyAlignment="1">
      <alignment vertical="top"/>
    </xf>
    <xf numFmtId="1" fontId="41" fillId="64" borderId="101" xfId="0" applyNumberFormat="1" applyFont="1" applyFill="1" applyBorder="1" applyAlignment="1">
      <alignment vertical="top"/>
    </xf>
    <xf numFmtId="0" fontId="20" fillId="64" borderId="0" xfId="0" applyFont="1" applyFill="1"/>
    <xf numFmtId="1" fontId="0" fillId="0" borderId="0" xfId="0" applyNumberFormat="1"/>
    <xf numFmtId="0" fontId="131" fillId="0" borderId="0" xfId="36"/>
    <xf numFmtId="22" fontId="131" fillId="0" borderId="0" xfId="36" applyNumberFormat="1"/>
    <xf numFmtId="14" fontId="131" fillId="0" borderId="0" xfId="36" applyNumberFormat="1"/>
    <xf numFmtId="43" fontId="4" fillId="0" borderId="0" xfId="0" applyNumberFormat="1" applyFont="1" applyAlignment="1">
      <alignment horizontal="center" vertical="center"/>
    </xf>
    <xf numFmtId="2" fontId="131" fillId="0" borderId="0" xfId="36" applyNumberFormat="1"/>
    <xf numFmtId="0" fontId="111" fillId="0" borderId="0" xfId="0" applyFont="1" applyAlignment="1">
      <alignment horizontal="left" wrapText="1"/>
    </xf>
    <xf numFmtId="0" fontId="0" fillId="0" borderId="0" xfId="0"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right" wrapText="1"/>
    </xf>
    <xf numFmtId="1" fontId="0" fillId="0" borderId="0" xfId="0" applyNumberFormat="1" applyAlignment="1">
      <alignment horizontal="center" vertical="center" wrapText="1"/>
    </xf>
    <xf numFmtId="193" fontId="0" fillId="0" borderId="0" xfId="0" applyNumberFormat="1" applyAlignment="1">
      <alignment horizontal="right" wrapText="1"/>
    </xf>
    <xf numFmtId="0" fontId="106" fillId="50" borderId="0" xfId="0" applyFont="1" applyFill="1"/>
    <xf numFmtId="0" fontId="106" fillId="50" borderId="0" xfId="0" applyFont="1" applyFill="1" applyAlignment="1">
      <alignment wrapText="1"/>
    </xf>
    <xf numFmtId="0" fontId="106" fillId="50" borderId="0" xfId="0" applyFont="1" applyFill="1" applyAlignment="1">
      <alignment horizontal="center" vertical="center" wrapText="1"/>
    </xf>
    <xf numFmtId="14" fontId="106" fillId="50" borderId="0" xfId="0" applyNumberFormat="1" applyFont="1" applyFill="1" applyAlignment="1">
      <alignment horizontal="center" vertical="center" wrapText="1"/>
    </xf>
    <xf numFmtId="1" fontId="106" fillId="50" borderId="0" xfId="0" applyNumberFormat="1" applyFont="1" applyFill="1" applyAlignment="1">
      <alignment horizontal="center" vertical="center" wrapText="1"/>
    </xf>
    <xf numFmtId="193" fontId="106" fillId="50" borderId="0" xfId="0" applyNumberFormat="1" applyFont="1" applyFill="1" applyAlignment="1">
      <alignment horizontal="right" wrapText="1"/>
    </xf>
    <xf numFmtId="0" fontId="106" fillId="40" borderId="0" xfId="0" applyFont="1" applyFill="1"/>
    <xf numFmtId="0" fontId="106" fillId="40" borderId="0" xfId="0" applyFont="1" applyFill="1" applyAlignment="1">
      <alignment wrapText="1"/>
    </xf>
    <xf numFmtId="0" fontId="106" fillId="40" borderId="0" xfId="0" applyFont="1" applyFill="1" applyAlignment="1">
      <alignment horizontal="center" vertical="center" wrapText="1"/>
    </xf>
    <xf numFmtId="14" fontId="106" fillId="40" borderId="0" xfId="0" applyNumberFormat="1" applyFont="1" applyFill="1" applyAlignment="1">
      <alignment horizontal="center" vertical="center" wrapText="1"/>
    </xf>
    <xf numFmtId="1" fontId="106" fillId="40" borderId="0" xfId="0" applyNumberFormat="1" applyFont="1" applyFill="1" applyAlignment="1">
      <alignment horizontal="center" vertical="center" wrapText="1"/>
    </xf>
    <xf numFmtId="193" fontId="106" fillId="40" borderId="0" xfId="0" applyNumberFormat="1" applyFont="1" applyFill="1" applyAlignment="1">
      <alignment horizontal="right" wrapText="1"/>
    </xf>
    <xf numFmtId="0" fontId="106" fillId="66" borderId="0" xfId="0" applyFont="1" applyFill="1"/>
    <xf numFmtId="0" fontId="106" fillId="66" borderId="0" xfId="0" applyFont="1" applyFill="1" applyAlignment="1">
      <alignment wrapText="1"/>
    </xf>
    <xf numFmtId="0" fontId="106" fillId="66" borderId="0" xfId="0" applyFont="1" applyFill="1" applyAlignment="1">
      <alignment horizontal="center" vertical="center" wrapText="1"/>
    </xf>
    <xf numFmtId="14" fontId="106" fillId="66" borderId="0" xfId="0" applyNumberFormat="1" applyFont="1" applyFill="1" applyAlignment="1">
      <alignment horizontal="center" vertical="center" wrapText="1"/>
    </xf>
    <xf numFmtId="1" fontId="106" fillId="66" borderId="0" xfId="0" applyNumberFormat="1" applyFont="1" applyFill="1" applyAlignment="1">
      <alignment horizontal="center" vertical="center" wrapText="1"/>
    </xf>
    <xf numFmtId="193" fontId="106" fillId="66" borderId="0" xfId="0" applyNumberFormat="1" applyFont="1" applyFill="1" applyAlignment="1">
      <alignment horizontal="right" wrapText="1"/>
    </xf>
    <xf numFmtId="0" fontId="133" fillId="56" borderId="0" xfId="0" applyFont="1" applyFill="1"/>
    <xf numFmtId="0" fontId="133" fillId="56" borderId="0" xfId="0" applyFont="1" applyFill="1" applyAlignment="1">
      <alignment wrapText="1"/>
    </xf>
    <xf numFmtId="0" fontId="133" fillId="56" borderId="0" xfId="0" applyFont="1" applyFill="1" applyAlignment="1">
      <alignment horizontal="center" vertical="center" wrapText="1"/>
    </xf>
    <xf numFmtId="14" fontId="133" fillId="56" borderId="0" xfId="0" applyNumberFormat="1" applyFont="1" applyFill="1" applyAlignment="1">
      <alignment horizontal="center" vertical="center" wrapText="1"/>
    </xf>
    <xf numFmtId="1" fontId="133" fillId="56" borderId="0" xfId="0" applyNumberFormat="1" applyFont="1" applyFill="1" applyAlignment="1">
      <alignment horizontal="center" vertical="center" wrapText="1"/>
    </xf>
    <xf numFmtId="193" fontId="133" fillId="56" borderId="0" xfId="0" applyNumberFormat="1" applyFont="1" applyFill="1" applyAlignment="1">
      <alignment horizontal="right" wrapText="1"/>
    </xf>
    <xf numFmtId="0" fontId="133" fillId="67" borderId="0" xfId="0" applyFont="1" applyFill="1"/>
    <xf numFmtId="0" fontId="133" fillId="67" borderId="0" xfId="0" applyFont="1" applyFill="1" applyAlignment="1">
      <alignment wrapText="1"/>
    </xf>
    <xf numFmtId="0" fontId="133" fillId="67" borderId="0" xfId="0" applyFont="1" applyFill="1" applyAlignment="1">
      <alignment horizontal="center" vertical="center" wrapText="1"/>
    </xf>
    <xf numFmtId="14" fontId="133" fillId="67" borderId="0" xfId="0" applyNumberFormat="1" applyFont="1" applyFill="1" applyAlignment="1">
      <alignment horizontal="center" vertical="center" wrapText="1"/>
    </xf>
    <xf numFmtId="1" fontId="133" fillId="67" borderId="0" xfId="0" applyNumberFormat="1" applyFont="1" applyFill="1" applyAlignment="1">
      <alignment horizontal="center" vertical="center" wrapText="1"/>
    </xf>
    <xf numFmtId="193" fontId="133" fillId="67" borderId="0" xfId="0" applyNumberFormat="1" applyFont="1" applyFill="1" applyAlignment="1">
      <alignment horizontal="right" wrapText="1"/>
    </xf>
    <xf numFmtId="0" fontId="102" fillId="46" borderId="0" xfId="0" applyFont="1" applyFill="1" applyAlignment="1">
      <alignment horizontal="center"/>
    </xf>
    <xf numFmtId="194" fontId="109" fillId="0" borderId="0" xfId="0" applyNumberFormat="1" applyFont="1" applyAlignment="1">
      <alignment horizontal="center"/>
    </xf>
    <xf numFmtId="181" fontId="0" fillId="0" borderId="0" xfId="0" applyNumberFormat="1"/>
    <xf numFmtId="181" fontId="0" fillId="0" borderId="0" xfId="0" applyNumberFormat="1" applyAlignment="1">
      <alignment horizontal="center"/>
    </xf>
    <xf numFmtId="0" fontId="134" fillId="0" borderId="0" xfId="0" applyFont="1"/>
    <xf numFmtId="179" fontId="0" fillId="0" borderId="0" xfId="0" applyNumberFormat="1"/>
    <xf numFmtId="188" fontId="123" fillId="0" borderId="0" xfId="0" applyNumberFormat="1" applyFont="1" applyAlignment="1">
      <alignment horizontal="center"/>
    </xf>
    <xf numFmtId="181" fontId="106" fillId="50" borderId="0" xfId="0" applyNumberFormat="1" applyFont="1" applyFill="1" applyAlignment="1">
      <alignment horizontal="center"/>
    </xf>
    <xf numFmtId="188" fontId="110" fillId="50" borderId="0" xfId="0" applyNumberFormat="1" applyFont="1" applyFill="1" applyAlignment="1">
      <alignment horizontal="center"/>
    </xf>
    <xf numFmtId="181" fontId="106" fillId="40" borderId="0" xfId="0" applyNumberFormat="1" applyFont="1" applyFill="1" applyAlignment="1">
      <alignment horizontal="center"/>
    </xf>
    <xf numFmtId="188" fontId="110" fillId="40" borderId="0" xfId="0" applyNumberFormat="1" applyFont="1" applyFill="1" applyAlignment="1">
      <alignment horizontal="center"/>
    </xf>
    <xf numFmtId="181" fontId="106" fillId="66" borderId="0" xfId="0" applyNumberFormat="1" applyFont="1" applyFill="1" applyAlignment="1">
      <alignment horizontal="center"/>
    </xf>
    <xf numFmtId="188" fontId="110" fillId="66" borderId="0" xfId="0" applyNumberFormat="1" applyFont="1" applyFill="1" applyAlignment="1">
      <alignment horizontal="center"/>
    </xf>
    <xf numFmtId="181" fontId="133" fillId="56" borderId="0" xfId="0" applyNumberFormat="1" applyFont="1" applyFill="1" applyAlignment="1">
      <alignment horizontal="center"/>
    </xf>
    <xf numFmtId="188" fontId="135" fillId="56" borderId="0" xfId="0" applyNumberFormat="1" applyFont="1" applyFill="1" applyAlignment="1">
      <alignment horizontal="center"/>
    </xf>
    <xf numFmtId="181" fontId="133" fillId="67" borderId="0" xfId="0" applyNumberFormat="1" applyFont="1" applyFill="1" applyAlignment="1">
      <alignment horizontal="center"/>
    </xf>
    <xf numFmtId="188" fontId="135" fillId="67" borderId="0" xfId="0" applyNumberFormat="1" applyFont="1" applyFill="1" applyAlignment="1">
      <alignment horizontal="center"/>
    </xf>
    <xf numFmtId="188" fontId="109" fillId="56" borderId="0" xfId="0" applyNumberFormat="1" applyFont="1" applyFill="1"/>
    <xf numFmtId="188" fontId="109" fillId="46" borderId="0" xfId="0" applyNumberFormat="1" applyFont="1" applyFill="1"/>
    <xf numFmtId="169" fontId="109" fillId="44" borderId="0" xfId="0" applyNumberFormat="1" applyFont="1" applyFill="1"/>
    <xf numFmtId="0" fontId="102" fillId="46" borderId="0" xfId="0" applyFont="1" applyFill="1" applyAlignment="1">
      <alignment horizontal="center" wrapText="1"/>
    </xf>
    <xf numFmtId="0" fontId="109" fillId="56" borderId="0" xfId="0" applyFont="1" applyFill="1" applyAlignment="1">
      <alignment wrapText="1"/>
    </xf>
    <xf numFmtId="0" fontId="109" fillId="46" borderId="0" xfId="0" applyFont="1" applyFill="1" applyAlignment="1">
      <alignment wrapText="1"/>
    </xf>
    <xf numFmtId="0" fontId="109" fillId="58" borderId="0" xfId="0" applyFont="1" applyFill="1" applyAlignment="1">
      <alignment wrapText="1"/>
    </xf>
    <xf numFmtId="0" fontId="109" fillId="44" borderId="0" xfId="0" applyFont="1" applyFill="1" applyAlignment="1">
      <alignment wrapText="1"/>
    </xf>
    <xf numFmtId="0" fontId="110" fillId="50" borderId="0" xfId="0" applyFont="1" applyFill="1" applyAlignment="1">
      <alignment wrapText="1"/>
    </xf>
    <xf numFmtId="0" fontId="110" fillId="40" borderId="0" xfId="0" applyFont="1" applyFill="1" applyAlignment="1">
      <alignment wrapText="1"/>
    </xf>
    <xf numFmtId="0" fontId="110" fillId="66" borderId="0" xfId="0" applyFont="1" applyFill="1" applyAlignment="1">
      <alignment wrapText="1"/>
    </xf>
    <xf numFmtId="0" fontId="135" fillId="56" borderId="0" xfId="0" applyFont="1" applyFill="1" applyAlignment="1">
      <alignment wrapText="1"/>
    </xf>
    <xf numFmtId="0" fontId="134" fillId="0" borderId="0" xfId="0" applyFont="1" applyAlignment="1">
      <alignment wrapText="1"/>
    </xf>
    <xf numFmtId="0" fontId="135" fillId="67" borderId="0" xfId="0" applyFont="1" applyFill="1" applyAlignment="1">
      <alignment wrapText="1"/>
    </xf>
    <xf numFmtId="0" fontId="106" fillId="66" borderId="0" xfId="0" applyFont="1" applyFill="1" applyAlignment="1">
      <alignment horizontal="center" wrapText="1"/>
    </xf>
    <xf numFmtId="0" fontId="133" fillId="56" borderId="0" xfId="0" applyFont="1" applyFill="1" applyAlignment="1">
      <alignment horizontal="center" wrapText="1"/>
    </xf>
    <xf numFmtId="0" fontId="0" fillId="0" borderId="0" xfId="0" applyAlignment="1">
      <alignment horizontal="center" wrapText="1"/>
    </xf>
    <xf numFmtId="0" fontId="133" fillId="67" borderId="0" xfId="0" applyFont="1" applyFill="1" applyAlignment="1">
      <alignment horizontal="center" wrapText="1"/>
    </xf>
    <xf numFmtId="179" fontId="106" fillId="50" borderId="0" xfId="0" applyNumberFormat="1" applyFont="1" applyFill="1" applyAlignment="1">
      <alignment wrapText="1"/>
    </xf>
    <xf numFmtId="179" fontId="106" fillId="40" borderId="0" xfId="0" applyNumberFormat="1" applyFont="1" applyFill="1" applyAlignment="1">
      <alignment wrapText="1"/>
    </xf>
    <xf numFmtId="179" fontId="106" fillId="66" borderId="0" xfId="0" applyNumberFormat="1" applyFont="1" applyFill="1" applyAlignment="1">
      <alignment wrapText="1"/>
    </xf>
    <xf numFmtId="179" fontId="133" fillId="56" borderId="0" xfId="0" applyNumberFormat="1" applyFont="1" applyFill="1" applyAlignment="1">
      <alignment wrapText="1"/>
    </xf>
    <xf numFmtId="179" fontId="0" fillId="0" borderId="0" xfId="0" applyNumberFormat="1" applyAlignment="1">
      <alignment wrapText="1"/>
    </xf>
    <xf numFmtId="179" fontId="133" fillId="67" borderId="0" xfId="0" applyNumberFormat="1" applyFont="1" applyFill="1" applyAlignment="1">
      <alignment wrapText="1"/>
    </xf>
    <xf numFmtId="179" fontId="109" fillId="56" borderId="0" xfId="0" applyNumberFormat="1" applyFont="1" applyFill="1" applyAlignment="1">
      <alignment wrapText="1"/>
    </xf>
    <xf numFmtId="179" fontId="109" fillId="46" borderId="0" xfId="0" applyNumberFormat="1" applyFont="1" applyFill="1" applyAlignment="1">
      <alignment wrapText="1"/>
    </xf>
    <xf numFmtId="0" fontId="58" fillId="0" borderId="0" xfId="0" applyFont="1" applyAlignment="1">
      <alignment wrapText="1"/>
    </xf>
    <xf numFmtId="194" fontId="109" fillId="21" borderId="0" xfId="0" applyNumberFormat="1" applyFont="1" applyFill="1" applyAlignment="1">
      <alignment horizontal="center" vertical="center"/>
    </xf>
    <xf numFmtId="0" fontId="3" fillId="0" borderId="0" xfId="0" applyFont="1" applyAlignment="1">
      <alignment horizontal="center" vertical="center" wrapText="1"/>
    </xf>
    <xf numFmtId="0" fontId="137" fillId="50" borderId="0" xfId="0" applyFont="1" applyFill="1"/>
    <xf numFmtId="0" fontId="137" fillId="50" borderId="0" xfId="0" applyFont="1" applyFill="1" applyAlignment="1">
      <alignment horizontal="center"/>
    </xf>
    <xf numFmtId="0" fontId="139" fillId="0" borderId="0" xfId="0" applyFont="1"/>
    <xf numFmtId="0" fontId="139" fillId="0" borderId="0" xfId="0" applyFont="1" applyAlignment="1">
      <alignment wrapText="1"/>
    </xf>
    <xf numFmtId="181" fontId="139" fillId="0" borderId="0" xfId="0" applyNumberFormat="1" applyFont="1" applyAlignment="1">
      <alignment horizontal="center"/>
    </xf>
    <xf numFmtId="179" fontId="139" fillId="0" borderId="0" xfId="0" applyNumberFormat="1" applyFont="1" applyAlignment="1">
      <alignment wrapText="1"/>
    </xf>
    <xf numFmtId="188" fontId="139" fillId="0" borderId="0" xfId="0" applyNumberFormat="1" applyFont="1" applyAlignment="1">
      <alignment horizontal="center"/>
    </xf>
    <xf numFmtId="195" fontId="139" fillId="0" borderId="0" xfId="0" applyNumberFormat="1" applyFont="1" applyAlignment="1">
      <alignment wrapText="1"/>
    </xf>
    <xf numFmtId="195" fontId="0" fillId="0" borderId="0" xfId="0" applyNumberFormat="1"/>
    <xf numFmtId="0" fontId="3" fillId="46" borderId="0" xfId="0" applyFont="1" applyFill="1"/>
    <xf numFmtId="179" fontId="3" fillId="46" borderId="0" xfId="0" applyNumberFormat="1" applyFont="1" applyFill="1"/>
    <xf numFmtId="195" fontId="3" fillId="46" borderId="0" xfId="0" applyNumberFormat="1" applyFont="1" applyFill="1"/>
    <xf numFmtId="0" fontId="140" fillId="0" borderId="0" xfId="0" applyFont="1" applyAlignment="1">
      <alignment wrapText="1" indent="3"/>
    </xf>
    <xf numFmtId="0" fontId="5" fillId="0" borderId="0" xfId="0" applyFont="1" applyAlignment="1">
      <alignment horizontal="center"/>
    </xf>
    <xf numFmtId="4" fontId="5" fillId="0" borderId="0" xfId="0" applyNumberFormat="1" applyFont="1"/>
    <xf numFmtId="197" fontId="5" fillId="0" borderId="0" xfId="0" applyNumberFormat="1" applyFont="1"/>
    <xf numFmtId="0" fontId="120" fillId="0" borderId="0" xfId="0" applyFont="1"/>
    <xf numFmtId="9" fontId="120" fillId="0" borderId="0" xfId="0" applyNumberFormat="1" applyFont="1"/>
    <xf numFmtId="185" fontId="3" fillId="46" borderId="0" xfId="0" applyNumberFormat="1" applyFont="1" applyFill="1"/>
    <xf numFmtId="0" fontId="138" fillId="0" borderId="0" xfId="0" applyFont="1"/>
    <xf numFmtId="196" fontId="138" fillId="0" borderId="0" xfId="0" applyNumberFormat="1" applyFont="1"/>
    <xf numFmtId="198" fontId="138" fillId="0" borderId="0" xfId="0" applyNumberFormat="1" applyFont="1"/>
    <xf numFmtId="0" fontId="58" fillId="46" borderId="0" xfId="0" applyFont="1" applyFill="1"/>
    <xf numFmtId="185" fontId="58" fillId="46" borderId="0" xfId="0" applyNumberFormat="1" applyFont="1" applyFill="1"/>
    <xf numFmtId="195" fontId="138" fillId="0" borderId="0" xfId="0" applyNumberFormat="1" applyFont="1"/>
    <xf numFmtId="179" fontId="138" fillId="0" borderId="0" xfId="0" applyNumberFormat="1" applyFont="1"/>
    <xf numFmtId="0" fontId="3" fillId="56" borderId="0" xfId="0" applyFont="1" applyFill="1"/>
    <xf numFmtId="185" fontId="3" fillId="56" borderId="0" xfId="0" applyNumberFormat="1" applyFont="1" applyFill="1"/>
    <xf numFmtId="0" fontId="142" fillId="0" borderId="0" xfId="0" applyFont="1" applyAlignment="1">
      <alignment horizontal="left" wrapText="1"/>
    </xf>
    <xf numFmtId="185" fontId="141" fillId="0" borderId="0" xfId="0" applyNumberFormat="1" applyFont="1"/>
    <xf numFmtId="185" fontId="142" fillId="0" borderId="0" xfId="0" applyNumberFormat="1" applyFont="1"/>
    <xf numFmtId="0" fontId="58" fillId="44" borderId="0" xfId="0" applyFont="1" applyFill="1"/>
    <xf numFmtId="198" fontId="58" fillId="44" borderId="0" xfId="0" applyNumberFormat="1" applyFont="1" applyFill="1"/>
    <xf numFmtId="0" fontId="1" fillId="23" borderId="0" xfId="37" applyFill="1"/>
    <xf numFmtId="0" fontId="1" fillId="0" borderId="0" xfId="37"/>
    <xf numFmtId="0" fontId="144" fillId="0" borderId="108" xfId="37" applyFont="1" applyBorder="1"/>
    <xf numFmtId="0" fontId="144" fillId="0" borderId="108" xfId="37" applyFont="1" applyBorder="1" applyAlignment="1">
      <alignment horizontal="center" vertical="center"/>
    </xf>
    <xf numFmtId="199" fontId="1" fillId="0" borderId="0" xfId="37" applyNumberFormat="1"/>
    <xf numFmtId="0" fontId="1" fillId="23" borderId="39" xfId="37" applyFill="1" applyBorder="1" applyAlignment="1">
      <alignment horizontal="center"/>
    </xf>
    <xf numFmtId="0" fontId="145" fillId="23" borderId="40" xfId="37" applyFont="1" applyFill="1" applyBorder="1" applyAlignment="1">
      <alignment horizontal="center"/>
    </xf>
    <xf numFmtId="0" fontId="144" fillId="0" borderId="111" xfId="37" applyFont="1" applyBorder="1"/>
    <xf numFmtId="0" fontId="144" fillId="0" borderId="111" xfId="37" applyFont="1" applyBorder="1" applyAlignment="1">
      <alignment horizontal="center" vertical="center"/>
    </xf>
    <xf numFmtId="0" fontId="146" fillId="23" borderId="39" xfId="37" applyFont="1" applyFill="1" applyBorder="1" applyAlignment="1">
      <alignment horizontal="right"/>
    </xf>
    <xf numFmtId="0" fontId="146" fillId="23" borderId="0" xfId="37" applyFont="1" applyFill="1" applyAlignment="1">
      <alignment horizontal="right"/>
    </xf>
    <xf numFmtId="0" fontId="66" fillId="23" borderId="0" xfId="37" applyFont="1" applyFill="1" applyAlignment="1">
      <alignment horizontal="left"/>
    </xf>
    <xf numFmtId="0" fontId="147" fillId="23" borderId="0" xfId="37" applyFont="1" applyFill="1" applyAlignment="1">
      <alignment vertical="top" wrapText="1"/>
    </xf>
    <xf numFmtId="0" fontId="1" fillId="23" borderId="40" xfId="37" applyFill="1" applyBorder="1"/>
    <xf numFmtId="0" fontId="148" fillId="0" borderId="112" xfId="37" applyFont="1" applyBorder="1" applyAlignment="1">
      <alignment horizontal="center" vertical="center"/>
    </xf>
    <xf numFmtId="200" fontId="148" fillId="23" borderId="112" xfId="37" applyNumberFormat="1" applyFont="1" applyFill="1" applyBorder="1" applyAlignment="1">
      <alignment horizontal="center" vertical="center"/>
    </xf>
    <xf numFmtId="0" fontId="66" fillId="23" borderId="0" xfId="37" applyFont="1" applyFill="1"/>
    <xf numFmtId="0" fontId="149" fillId="23" borderId="112" xfId="37" applyFont="1" applyFill="1" applyBorder="1" applyAlignment="1">
      <alignment horizontal="center" vertical="center"/>
    </xf>
    <xf numFmtId="0" fontId="1" fillId="23" borderId="39" xfId="37" applyFill="1" applyBorder="1" applyAlignment="1">
      <alignment horizontal="right"/>
    </xf>
    <xf numFmtId="0" fontId="1" fillId="23" borderId="0" xfId="37" applyFill="1" applyAlignment="1">
      <alignment horizontal="right"/>
    </xf>
    <xf numFmtId="0" fontId="1" fillId="23" borderId="0" xfId="37" applyFill="1" applyAlignment="1">
      <alignment horizontal="left"/>
    </xf>
    <xf numFmtId="0" fontId="66" fillId="23" borderId="0" xfId="37" applyFont="1" applyFill="1" applyAlignment="1">
      <alignment horizontal="right"/>
    </xf>
    <xf numFmtId="14" fontId="66" fillId="23" borderId="0" xfId="37" applyNumberFormat="1" applyFont="1" applyFill="1" applyAlignment="1">
      <alignment horizontal="left"/>
    </xf>
    <xf numFmtId="0" fontId="66" fillId="23" borderId="0" xfId="37" applyFont="1" applyFill="1" applyAlignment="1">
      <alignment horizontal="center"/>
    </xf>
    <xf numFmtId="0" fontId="66" fillId="23" borderId="39" xfId="37" applyFont="1" applyFill="1" applyBorder="1"/>
    <xf numFmtId="15" fontId="150" fillId="0" borderId="17" xfId="38" applyNumberFormat="1" applyFont="1" applyBorder="1" applyAlignment="1">
      <alignment horizontal="center" vertical="center"/>
    </xf>
    <xf numFmtId="0" fontId="150" fillId="0" borderId="17" xfId="38" applyFont="1" applyBorder="1" applyAlignment="1">
      <alignment horizontal="center" vertical="center"/>
    </xf>
    <xf numFmtId="199" fontId="148" fillId="23" borderId="112" xfId="37" applyNumberFormat="1" applyFont="1" applyFill="1" applyBorder="1" applyAlignment="1">
      <alignment horizontal="center" vertical="center"/>
    </xf>
    <xf numFmtId="0" fontId="1" fillId="23" borderId="39" xfId="37" applyFill="1" applyBorder="1"/>
    <xf numFmtId="0" fontId="151" fillId="0" borderId="17" xfId="38" applyFont="1" applyBorder="1" applyAlignment="1">
      <alignment horizontal="center" vertical="center"/>
    </xf>
    <xf numFmtId="0" fontId="151" fillId="0" borderId="17" xfId="38" applyFont="1" applyBorder="1" applyAlignment="1">
      <alignment horizontal="center" vertical="center" wrapText="1"/>
    </xf>
    <xf numFmtId="0" fontId="1" fillId="23" borderId="41" xfId="37" applyFill="1" applyBorder="1"/>
    <xf numFmtId="0" fontId="1" fillId="23" borderId="42" xfId="37" applyFill="1" applyBorder="1"/>
    <xf numFmtId="0" fontId="1" fillId="23" borderId="43" xfId="37" applyFill="1" applyBorder="1"/>
    <xf numFmtId="0" fontId="153" fillId="8" borderId="0" xfId="39" applyFont="1" applyFill="1" applyAlignment="1">
      <alignment vertical="center"/>
    </xf>
    <xf numFmtId="0" fontId="154" fillId="8" borderId="0" xfId="39" applyFont="1" applyFill="1" applyAlignment="1">
      <alignment horizontal="left" vertical="center"/>
    </xf>
    <xf numFmtId="0" fontId="154" fillId="8" borderId="0" xfId="39" applyFont="1" applyFill="1" applyAlignment="1">
      <alignment vertical="center"/>
    </xf>
    <xf numFmtId="0" fontId="150" fillId="23" borderId="0" xfId="40" applyFill="1"/>
    <xf numFmtId="0" fontId="4" fillId="23" borderId="0" xfId="41" applyFill="1"/>
    <xf numFmtId="192" fontId="7" fillId="23" borderId="0" xfId="42" applyNumberFormat="1" applyFont="1" applyFill="1" applyAlignment="1">
      <alignment horizontal="right" vertical="center"/>
    </xf>
    <xf numFmtId="0" fontId="3" fillId="23" borderId="0" xfId="41" applyFont="1" applyFill="1"/>
    <xf numFmtId="0" fontId="155" fillId="23" borderId="0" xfId="41" applyFont="1" applyFill="1" applyAlignment="1">
      <alignment vertical="center"/>
    </xf>
    <xf numFmtId="10" fontId="4" fillId="23" borderId="0" xfId="41" applyNumberFormat="1" applyFill="1"/>
    <xf numFmtId="169" fontId="4" fillId="23" borderId="0" xfId="41" applyNumberFormat="1" applyFill="1" applyAlignment="1">
      <alignment horizontal="center"/>
    </xf>
    <xf numFmtId="10" fontId="1" fillId="23" borderId="0" xfId="37" applyNumberFormat="1" applyFill="1"/>
    <xf numFmtId="10" fontId="159" fillId="23" borderId="0" xfId="41" applyNumberFormat="1" applyFont="1" applyFill="1" applyAlignment="1">
      <alignment horizontal="center" vertical="center"/>
    </xf>
    <xf numFmtId="1" fontId="4" fillId="23" borderId="0" xfId="41" applyNumberFormat="1" applyFill="1" applyAlignment="1">
      <alignment horizontal="center"/>
    </xf>
    <xf numFmtId="2" fontId="4" fillId="23" borderId="0" xfId="41" applyNumberFormat="1" applyFill="1"/>
    <xf numFmtId="0" fontId="157" fillId="33" borderId="36" xfId="41" applyFont="1" applyFill="1" applyBorder="1"/>
    <xf numFmtId="0" fontId="4" fillId="33" borderId="37" xfId="41" applyFill="1" applyBorder="1"/>
    <xf numFmtId="0" fontId="4" fillId="6" borderId="37" xfId="41" applyFill="1" applyBorder="1"/>
    <xf numFmtId="0" fontId="4" fillId="6" borderId="38" xfId="41" applyFill="1" applyBorder="1"/>
    <xf numFmtId="0" fontId="160" fillId="6" borderId="39" xfId="41" applyFont="1" applyFill="1" applyBorder="1"/>
    <xf numFmtId="0" fontId="160" fillId="6" borderId="0" xfId="41" applyFont="1" applyFill="1"/>
    <xf numFmtId="0" fontId="4" fillId="6" borderId="0" xfId="41" applyFill="1"/>
    <xf numFmtId="0" fontId="160" fillId="6" borderId="0" xfId="41" applyFont="1" applyFill="1" applyAlignment="1">
      <alignment horizontal="center"/>
    </xf>
    <xf numFmtId="0" fontId="160" fillId="6" borderId="0" xfId="41" applyFont="1" applyFill="1" applyAlignment="1">
      <alignment horizontal="left"/>
    </xf>
    <xf numFmtId="0" fontId="160" fillId="6" borderId="40" xfId="41" applyFont="1" applyFill="1" applyBorder="1" applyAlignment="1">
      <alignment horizontal="center"/>
    </xf>
    <xf numFmtId="0" fontId="160" fillId="6" borderId="57" xfId="41" applyFont="1" applyFill="1" applyBorder="1"/>
    <xf numFmtId="0" fontId="160" fillId="6" borderId="13" xfId="41" applyFont="1" applyFill="1" applyBorder="1"/>
    <xf numFmtId="0" fontId="4" fillId="6" borderId="13" xfId="41" applyFill="1" applyBorder="1"/>
    <xf numFmtId="0" fontId="160" fillId="6" borderId="13" xfId="41" applyFont="1" applyFill="1" applyBorder="1" applyAlignment="1">
      <alignment horizontal="center"/>
    </xf>
    <xf numFmtId="0" fontId="160" fillId="6" borderId="13" xfId="41" applyFont="1" applyFill="1" applyBorder="1" applyAlignment="1">
      <alignment horizontal="left"/>
    </xf>
    <xf numFmtId="0" fontId="160" fillId="6" borderId="58" xfId="41" applyFont="1" applyFill="1" applyBorder="1" applyAlignment="1">
      <alignment horizontal="center"/>
    </xf>
    <xf numFmtId="0" fontId="157" fillId="33" borderId="61" xfId="41" applyFont="1" applyFill="1" applyBorder="1"/>
    <xf numFmtId="0" fontId="4" fillId="33" borderId="11" xfId="41" applyFill="1" applyBorder="1"/>
    <xf numFmtId="0" fontId="4" fillId="6" borderId="11" xfId="41" applyFill="1" applyBorder="1"/>
    <xf numFmtId="0" fontId="4" fillId="6" borderId="62" xfId="41" applyFill="1" applyBorder="1"/>
    <xf numFmtId="169" fontId="160" fillId="6" borderId="40" xfId="43" applyNumberFormat="1" applyFont="1" applyFill="1" applyBorder="1" applyAlignment="1">
      <alignment horizontal="center"/>
    </xf>
    <xf numFmtId="0" fontId="160" fillId="6" borderId="41" xfId="41" applyFont="1" applyFill="1" applyBorder="1"/>
    <xf numFmtId="0" fontId="4" fillId="6" borderId="42" xfId="41" applyFill="1" applyBorder="1"/>
    <xf numFmtId="0" fontId="160" fillId="6" borderId="42" xfId="41" applyFont="1" applyFill="1" applyBorder="1" applyAlignment="1">
      <alignment horizontal="center"/>
    </xf>
    <xf numFmtId="0" fontId="160" fillId="6" borderId="42" xfId="41" applyFont="1" applyFill="1" applyBorder="1"/>
    <xf numFmtId="0" fontId="4" fillId="6" borderId="43" xfId="41" applyFill="1" applyBorder="1"/>
    <xf numFmtId="0" fontId="157" fillId="0" borderId="72" xfId="41" applyFont="1" applyBorder="1" applyAlignment="1">
      <alignment horizontal="left" vertical="center" indent="1"/>
    </xf>
    <xf numFmtId="0" fontId="3" fillId="0" borderId="17" xfId="41" applyFont="1" applyBorder="1"/>
    <xf numFmtId="0" fontId="4" fillId="0" borderId="73" xfId="41" applyBorder="1"/>
    <xf numFmtId="0" fontId="158" fillId="23" borderId="0" xfId="41" applyFont="1" applyFill="1" applyAlignment="1">
      <alignment horizontal="center" vertical="center" wrapText="1"/>
    </xf>
    <xf numFmtId="169" fontId="158" fillId="23" borderId="0" xfId="41" applyNumberFormat="1" applyFont="1" applyFill="1" applyAlignment="1">
      <alignment horizontal="center" vertical="center"/>
    </xf>
    <xf numFmtId="10" fontId="158" fillId="23" borderId="0" xfId="41" applyNumberFormat="1" applyFont="1" applyFill="1" applyAlignment="1">
      <alignment horizontal="center" vertical="center"/>
    </xf>
    <xf numFmtId="10" fontId="159" fillId="23" borderId="0" xfId="43" applyNumberFormat="1" applyFont="1" applyFill="1" applyBorder="1" applyAlignment="1">
      <alignment horizontal="center" vertical="center"/>
    </xf>
    <xf numFmtId="0" fontId="162" fillId="23" borderId="0" xfId="40" applyFont="1" applyFill="1"/>
    <xf numFmtId="0" fontId="155" fillId="16" borderId="0" xfId="41" applyFont="1" applyFill="1" applyAlignment="1">
      <alignment vertical="center"/>
    </xf>
    <xf numFmtId="0" fontId="3" fillId="16" borderId="0" xfId="41" applyFont="1" applyFill="1"/>
    <xf numFmtId="0" fontId="4" fillId="16" borderId="0" xfId="41" applyFill="1"/>
    <xf numFmtId="0" fontId="164" fillId="23" borderId="0" xfId="41" applyFont="1" applyFill="1" applyAlignment="1">
      <alignment vertical="center"/>
    </xf>
    <xf numFmtId="3" fontId="4" fillId="23" borderId="0" xfId="41" applyNumberFormat="1" applyFill="1"/>
    <xf numFmtId="1" fontId="4" fillId="23" borderId="0" xfId="41" applyNumberFormat="1" applyFill="1" applyAlignment="1">
      <alignment horizontal="right"/>
    </xf>
    <xf numFmtId="2" fontId="4" fillId="23" borderId="0" xfId="41" applyNumberFormat="1" applyFill="1" applyAlignment="1">
      <alignment horizontal="right"/>
    </xf>
    <xf numFmtId="0" fontId="154" fillId="23" borderId="0" xfId="41" applyFont="1" applyFill="1"/>
    <xf numFmtId="0" fontId="130" fillId="23" borderId="0" xfId="44" applyFont="1" applyFill="1"/>
    <xf numFmtId="0" fontId="1" fillId="23" borderId="0" xfId="44" applyFill="1"/>
    <xf numFmtId="0" fontId="154" fillId="23" borderId="0" xfId="44" applyFont="1" applyFill="1"/>
    <xf numFmtId="1" fontId="154" fillId="23" borderId="0" xfId="44" applyNumberFormat="1" applyFont="1" applyFill="1" applyAlignment="1">
      <alignment horizontal="center" vertical="center"/>
    </xf>
    <xf numFmtId="10" fontId="154" fillId="23" borderId="0" xfId="44" applyNumberFormat="1" applyFont="1" applyFill="1" applyAlignment="1">
      <alignment horizontal="center" vertical="center"/>
    </xf>
    <xf numFmtId="1" fontId="154" fillId="23" borderId="0" xfId="44" applyNumberFormat="1" applyFont="1" applyFill="1" applyAlignment="1">
      <alignment horizontal="center"/>
    </xf>
    <xf numFmtId="0" fontId="154" fillId="23" borderId="0" xfId="44" applyFont="1" applyFill="1" applyAlignment="1">
      <alignment horizontal="center"/>
    </xf>
    <xf numFmtId="0" fontId="154" fillId="23" borderId="0" xfId="44" applyFont="1" applyFill="1" applyAlignment="1">
      <alignment horizontal="center" vertical="center"/>
    </xf>
    <xf numFmtId="0" fontId="166" fillId="23" borderId="0" xfId="44" applyFont="1" applyFill="1"/>
    <xf numFmtId="0" fontId="167" fillId="23" borderId="0" xfId="41" applyFont="1" applyFill="1"/>
    <xf numFmtId="0" fontId="51" fillId="23" borderId="0" xfId="44" applyFont="1" applyFill="1"/>
    <xf numFmtId="1" fontId="51" fillId="23" borderId="0" xfId="44" applyNumberFormat="1" applyFont="1" applyFill="1" applyAlignment="1">
      <alignment horizontal="center" vertical="center"/>
    </xf>
    <xf numFmtId="10" fontId="51" fillId="23" borderId="0" xfId="44" applyNumberFormat="1" applyFont="1" applyFill="1" applyAlignment="1">
      <alignment horizontal="center" vertical="center"/>
    </xf>
    <xf numFmtId="0" fontId="51" fillId="23" borderId="0" xfId="44" applyFont="1" applyFill="1" applyAlignment="1">
      <alignment horizontal="center"/>
    </xf>
    <xf numFmtId="1" fontId="51" fillId="23" borderId="0" xfId="44" applyNumberFormat="1" applyFont="1" applyFill="1" applyAlignment="1">
      <alignment horizontal="center"/>
    </xf>
    <xf numFmtId="0" fontId="169" fillId="23" borderId="0" xfId="44" applyFont="1" applyFill="1"/>
    <xf numFmtId="0" fontId="155" fillId="0" borderId="0" xfId="41" applyFont="1" applyAlignment="1">
      <alignment vertical="center"/>
    </xf>
    <xf numFmtId="201" fontId="70" fillId="23" borderId="0" xfId="41" applyNumberFormat="1" applyFont="1" applyFill="1" applyAlignment="1">
      <alignment vertical="center"/>
    </xf>
    <xf numFmtId="0" fontId="170" fillId="23" borderId="0" xfId="37" applyFont="1" applyFill="1" applyAlignment="1">
      <alignment vertical="top" wrapText="1"/>
    </xf>
    <xf numFmtId="201" fontId="70" fillId="23" borderId="0" xfId="41" applyNumberFormat="1" applyFont="1" applyFill="1" applyAlignment="1">
      <alignment vertical="center" wrapText="1"/>
    </xf>
    <xf numFmtId="0" fontId="4" fillId="6" borderId="0" xfId="41" applyFill="1" applyAlignment="1">
      <alignment horizontal="left" vertical="center"/>
    </xf>
    <xf numFmtId="0" fontId="70" fillId="23" borderId="0" xfId="41" applyFont="1" applyFill="1"/>
    <xf numFmtId="202" fontId="3" fillId="9" borderId="17" xfId="37" applyNumberFormat="1" applyFont="1" applyFill="1" applyBorder="1" applyAlignment="1">
      <alignment horizontal="center" vertical="center"/>
    </xf>
    <xf numFmtId="0" fontId="169" fillId="0" borderId="0" xfId="44" applyFont="1"/>
    <xf numFmtId="1" fontId="154" fillId="0" borderId="0" xfId="44" applyNumberFormat="1" applyFont="1" applyAlignment="1">
      <alignment horizontal="center" vertical="center"/>
    </xf>
    <xf numFmtId="10" fontId="154" fillId="0" borderId="0" xfId="44" applyNumberFormat="1" applyFont="1" applyAlignment="1">
      <alignment horizontal="center" vertical="center"/>
    </xf>
    <xf numFmtId="0" fontId="154" fillId="0" borderId="0" xfId="44" applyFont="1"/>
    <xf numFmtId="0" fontId="4" fillId="0" borderId="0" xfId="41"/>
    <xf numFmtId="0" fontId="157" fillId="0" borderId="0" xfId="44" applyFont="1"/>
    <xf numFmtId="0" fontId="51" fillId="0" borderId="17" xfId="44" applyFont="1" applyBorder="1" applyAlignment="1">
      <alignment horizontal="center" vertical="center"/>
    </xf>
    <xf numFmtId="1" fontId="51" fillId="0" borderId="17" xfId="44" applyNumberFormat="1" applyFont="1" applyBorder="1" applyAlignment="1">
      <alignment horizontal="center" vertical="center"/>
    </xf>
    <xf numFmtId="10" fontId="51" fillId="0" borderId="17" xfId="44" applyNumberFormat="1" applyFont="1" applyBorder="1" applyAlignment="1">
      <alignment horizontal="center" vertical="center"/>
    </xf>
    <xf numFmtId="1" fontId="154" fillId="68" borderId="17" xfId="44" applyNumberFormat="1" applyFont="1" applyFill="1" applyBorder="1" applyAlignment="1">
      <alignment horizontal="center" vertical="center"/>
    </xf>
    <xf numFmtId="10" fontId="154" fillId="68" borderId="17" xfId="44" applyNumberFormat="1" applyFont="1" applyFill="1" applyBorder="1" applyAlignment="1">
      <alignment horizontal="center" vertical="center"/>
    </xf>
    <xf numFmtId="0" fontId="1" fillId="0" borderId="0" xfId="37" applyAlignment="1">
      <alignment horizontal="left"/>
    </xf>
    <xf numFmtId="10" fontId="73" fillId="0" borderId="0" xfId="37" applyNumberFormat="1" applyFont="1" applyAlignment="1">
      <alignment horizontal="left"/>
    </xf>
    <xf numFmtId="4" fontId="171" fillId="0" borderId="0" xfId="37" applyNumberFormat="1" applyFont="1"/>
    <xf numFmtId="4" fontId="1" fillId="0" borderId="0" xfId="37" applyNumberFormat="1" applyAlignment="1">
      <alignment horizontal="center"/>
    </xf>
    <xf numFmtId="10" fontId="1" fillId="0" borderId="0" xfId="37" applyNumberFormat="1" applyAlignment="1">
      <alignment horizontal="center" vertical="center"/>
    </xf>
    <xf numFmtId="0" fontId="172" fillId="0" borderId="0" xfId="37" applyFont="1"/>
    <xf numFmtId="0" fontId="68" fillId="0" borderId="0" xfId="37" applyFont="1" applyAlignment="1">
      <alignment horizontal="left" vertical="center"/>
    </xf>
    <xf numFmtId="0" fontId="68" fillId="0" borderId="0" xfId="37" applyFont="1" applyAlignment="1">
      <alignment vertical="center" wrapText="1"/>
    </xf>
    <xf numFmtId="4" fontId="68" fillId="0" borderId="0" xfId="37" applyNumberFormat="1" applyFont="1" applyAlignment="1">
      <alignment horizontal="center" vertical="center" wrapText="1"/>
    </xf>
    <xf numFmtId="0" fontId="66" fillId="0" borderId="0" xfId="37" applyFont="1"/>
    <xf numFmtId="2" fontId="5" fillId="0" borderId="120" xfId="45" applyNumberFormat="1" applyFont="1" applyBorder="1" applyAlignment="1">
      <alignment horizontal="left" vertical="center" wrapText="1" shrinkToFit="1"/>
    </xf>
    <xf numFmtId="10" fontId="178" fillId="23" borderId="120" xfId="46" applyNumberFormat="1" applyFont="1" applyFill="1" applyBorder="1" applyAlignment="1">
      <alignment horizontal="center" wrapText="1"/>
    </xf>
    <xf numFmtId="0" fontId="73" fillId="0" borderId="0" xfId="37" applyFont="1" applyAlignment="1">
      <alignment horizontal="left"/>
    </xf>
    <xf numFmtId="2" fontId="1" fillId="0" borderId="0" xfId="37" applyNumberFormat="1" applyAlignment="1">
      <alignment horizontal="center" vertical="center"/>
    </xf>
    <xf numFmtId="0" fontId="68" fillId="0" borderId="0" xfId="37" applyFont="1" applyAlignment="1">
      <alignment horizontal="center" vertical="center"/>
    </xf>
    <xf numFmtId="2" fontId="68" fillId="0" borderId="0" xfId="37" applyNumberFormat="1" applyFont="1" applyAlignment="1">
      <alignment vertical="center" wrapText="1"/>
    </xf>
    <xf numFmtId="10" fontId="5" fillId="0" borderId="120" xfId="3" applyNumberFormat="1" applyFont="1" applyBorder="1" applyAlignment="1">
      <alignment horizontal="center" vertical="center" wrapText="1"/>
    </xf>
    <xf numFmtId="4" fontId="1" fillId="0" borderId="0" xfId="37" applyNumberFormat="1"/>
    <xf numFmtId="0" fontId="180" fillId="0" borderId="0" xfId="37" applyFont="1"/>
    <xf numFmtId="0" fontId="181" fillId="0" borderId="42" xfId="37" applyFont="1" applyBorder="1" applyAlignment="1">
      <alignment horizontal="left" vertical="center"/>
    </xf>
    <xf numFmtId="0" fontId="181" fillId="0" borderId="0" xfId="37" applyFont="1" applyAlignment="1">
      <alignment vertical="center"/>
    </xf>
    <xf numFmtId="178" fontId="181" fillId="0" borderId="0" xfId="37" applyNumberFormat="1" applyFont="1" applyAlignment="1">
      <alignment vertical="center"/>
    </xf>
    <xf numFmtId="199" fontId="74" fillId="0" borderId="0" xfId="37" applyNumberFormat="1" applyFont="1" applyAlignment="1">
      <alignment vertical="center"/>
    </xf>
    <xf numFmtId="2" fontId="5" fillId="0" borderId="124" xfId="3" applyNumberFormat="1" applyFont="1" applyBorder="1" applyAlignment="1">
      <alignment horizontal="left" vertical="center" wrapText="1" shrinkToFit="1"/>
    </xf>
    <xf numFmtId="0" fontId="145" fillId="23" borderId="0" xfId="37" applyFont="1" applyFill="1" applyAlignment="1">
      <alignment horizontal="right"/>
    </xf>
    <xf numFmtId="0" fontId="3" fillId="6" borderId="0" xfId="37" applyFont="1" applyFill="1" applyAlignment="1">
      <alignment horizontal="right" vertical="center"/>
    </xf>
    <xf numFmtId="0" fontId="4" fillId="6" borderId="0" xfId="37" applyFont="1" applyFill="1" applyAlignment="1">
      <alignment horizontal="left" vertical="center"/>
    </xf>
    <xf numFmtId="0" fontId="3" fillId="6" borderId="0" xfId="37" applyFont="1" applyFill="1" applyAlignment="1">
      <alignment horizontal="left" vertical="center"/>
    </xf>
    <xf numFmtId="0" fontId="145" fillId="6" borderId="0" xfId="37" applyFont="1" applyFill="1" applyAlignment="1">
      <alignment vertical="center"/>
    </xf>
    <xf numFmtId="0" fontId="145" fillId="23" borderId="0" xfId="37" applyFont="1" applyFill="1"/>
    <xf numFmtId="0" fontId="145" fillId="6" borderId="0" xfId="37" applyFont="1" applyFill="1" applyAlignment="1">
      <alignment horizontal="left" vertical="center"/>
    </xf>
    <xf numFmtId="0" fontId="72" fillId="6" borderId="0" xfId="37" applyFont="1" applyFill="1" applyAlignment="1">
      <alignment vertical="center"/>
    </xf>
    <xf numFmtId="14" fontId="4" fillId="6" borderId="0" xfId="37" applyNumberFormat="1" applyFont="1" applyFill="1" applyAlignment="1">
      <alignment horizontal="left" vertical="center"/>
    </xf>
    <xf numFmtId="0" fontId="4" fillId="6" borderId="0" xfId="37" applyFont="1" applyFill="1" applyAlignment="1">
      <alignment vertical="center"/>
    </xf>
    <xf numFmtId="0" fontId="88" fillId="23" borderId="0" xfId="37" applyFont="1" applyFill="1"/>
    <xf numFmtId="0" fontId="89" fillId="6" borderId="0" xfId="37" applyFont="1" applyFill="1" applyAlignment="1">
      <alignment vertical="center"/>
    </xf>
    <xf numFmtId="174" fontId="179" fillId="0" borderId="0" xfId="37" applyNumberFormat="1" applyFont="1" applyAlignment="1">
      <alignment horizontal="center"/>
    </xf>
    <xf numFmtId="10" fontId="5" fillId="0" borderId="120" xfId="47" applyNumberFormat="1" applyFont="1" applyFill="1" applyBorder="1" applyAlignment="1">
      <alignment horizontal="center" vertical="center" wrapText="1" shrinkToFit="1"/>
    </xf>
    <xf numFmtId="10" fontId="5" fillId="0" borderId="120" xfId="47" applyNumberFormat="1" applyFont="1" applyFill="1" applyBorder="1" applyAlignment="1">
      <alignment horizontal="center" vertical="center" wrapText="1"/>
    </xf>
    <xf numFmtId="10" fontId="5" fillId="0" borderId="128" xfId="47" applyNumberFormat="1" applyFont="1" applyFill="1" applyBorder="1" applyAlignment="1">
      <alignment horizontal="center" vertical="center" wrapText="1"/>
    </xf>
    <xf numFmtId="178" fontId="182" fillId="0" borderId="121" xfId="3" applyNumberFormat="1" applyFont="1" applyBorder="1" applyAlignment="1">
      <alignment horizontal="center" vertical="center" wrapText="1"/>
    </xf>
    <xf numFmtId="0" fontId="70" fillId="6" borderId="0" xfId="50" applyFont="1" applyFill="1" applyAlignment="1">
      <alignment horizontal="centerContinuous" vertical="center"/>
    </xf>
    <xf numFmtId="0" fontId="6" fillId="6" borderId="0" xfId="50" applyFont="1" applyFill="1" applyAlignment="1">
      <alignment vertical="center"/>
    </xf>
    <xf numFmtId="0" fontId="70" fillId="6" borderId="0" xfId="50" applyFont="1" applyFill="1" applyAlignment="1">
      <alignment horizontal="left" vertical="center"/>
    </xf>
    <xf numFmtId="2" fontId="70" fillId="6" borderId="0" xfId="50" applyNumberFormat="1" applyFont="1" applyFill="1" applyAlignment="1">
      <alignment horizontal="left" vertical="center"/>
    </xf>
    <xf numFmtId="0" fontId="70" fillId="6" borderId="0" xfId="42" applyFont="1" applyFill="1" applyAlignment="1">
      <alignment horizontal="left" vertical="center"/>
    </xf>
    <xf numFmtId="206" fontId="70" fillId="6" borderId="0" xfId="50" applyNumberFormat="1" applyFont="1" applyFill="1" applyAlignment="1">
      <alignment horizontal="left" vertical="center"/>
    </xf>
    <xf numFmtId="0" fontId="70" fillId="6" borderId="0" xfId="50" applyFont="1" applyFill="1" applyAlignment="1">
      <alignment horizontal="center" vertical="center"/>
    </xf>
    <xf numFmtId="204" fontId="70" fillId="6" borderId="130" xfId="37" applyNumberFormat="1" applyFont="1" applyFill="1" applyBorder="1" applyAlignment="1">
      <alignment horizontal="center" vertical="center"/>
    </xf>
    <xf numFmtId="15" fontId="70" fillId="6" borderId="130" xfId="37" applyNumberFormat="1" applyFont="1" applyFill="1" applyBorder="1" applyAlignment="1">
      <alignment horizontal="center" vertical="center"/>
    </xf>
    <xf numFmtId="15" fontId="70" fillId="6" borderId="138" xfId="37" applyNumberFormat="1" applyFont="1" applyFill="1" applyBorder="1" applyAlignment="1">
      <alignment horizontal="center" vertical="center"/>
    </xf>
    <xf numFmtId="171" fontId="70" fillId="16" borderId="116" xfId="49" applyFont="1" applyFill="1" applyBorder="1" applyAlignment="1">
      <alignment vertical="center"/>
    </xf>
    <xf numFmtId="0" fontId="70" fillId="16" borderId="117" xfId="42" applyFont="1" applyFill="1" applyBorder="1" applyAlignment="1">
      <alignment vertical="center"/>
    </xf>
    <xf numFmtId="0" fontId="70" fillId="16" borderId="130" xfId="42" applyFont="1" applyFill="1" applyBorder="1" applyAlignment="1">
      <alignment vertical="center"/>
    </xf>
    <xf numFmtId="207" fontId="183" fillId="0" borderId="129" xfId="50" applyNumberFormat="1" applyFont="1" applyBorder="1" applyAlignment="1">
      <alignment vertical="center"/>
    </xf>
    <xf numFmtId="207" fontId="183" fillId="6" borderId="130" xfId="50" applyNumberFormat="1" applyFont="1" applyFill="1" applyBorder="1" applyAlignment="1">
      <alignment horizontal="center" vertical="center"/>
    </xf>
    <xf numFmtId="3" fontId="183" fillId="6" borderId="130" xfId="50" applyNumberFormat="1" applyFont="1" applyFill="1" applyBorder="1" applyAlignment="1">
      <alignment horizontal="center" vertical="center"/>
    </xf>
    <xf numFmtId="0" fontId="184" fillId="23" borderId="0" xfId="37" applyFont="1" applyFill="1"/>
    <xf numFmtId="207" fontId="185" fillId="0" borderId="129" xfId="50" applyNumberFormat="1" applyFont="1" applyBorder="1" applyAlignment="1">
      <alignment vertical="center"/>
    </xf>
    <xf numFmtId="207" fontId="185" fillId="6" borderId="130" xfId="50" applyNumberFormat="1" applyFont="1" applyFill="1" applyBorder="1" applyAlignment="1">
      <alignment horizontal="center" vertical="center"/>
    </xf>
    <xf numFmtId="3" fontId="185" fillId="6" borderId="130" xfId="50" applyNumberFormat="1" applyFont="1" applyFill="1" applyBorder="1" applyAlignment="1">
      <alignment horizontal="center" vertical="center"/>
    </xf>
    <xf numFmtId="207" fontId="70" fillId="9" borderId="116" xfId="50" applyNumberFormat="1" applyFont="1" applyFill="1" applyBorder="1" applyAlignment="1">
      <alignment vertical="center"/>
    </xf>
    <xf numFmtId="207" fontId="70" fillId="9" borderId="117" xfId="50" applyNumberFormat="1" applyFont="1" applyFill="1" applyBorder="1" applyAlignment="1">
      <alignment horizontal="center" vertical="center"/>
    </xf>
    <xf numFmtId="3" fontId="70" fillId="9" borderId="117" xfId="50" applyNumberFormat="1" applyFont="1" applyFill="1" applyBorder="1" applyAlignment="1">
      <alignment horizontal="center" vertical="center"/>
    </xf>
    <xf numFmtId="207" fontId="6" fillId="6" borderId="131" xfId="50" applyNumberFormat="1" applyFont="1" applyFill="1" applyBorder="1" applyAlignment="1">
      <alignment vertical="center"/>
    </xf>
    <xf numFmtId="207" fontId="186" fillId="6" borderId="132" xfId="50" applyNumberFormat="1" applyFont="1" applyFill="1" applyBorder="1" applyAlignment="1">
      <alignment horizontal="center" vertical="center"/>
    </xf>
    <xf numFmtId="0" fontId="1" fillId="0" borderId="39" xfId="37" applyBorder="1"/>
    <xf numFmtId="207" fontId="70" fillId="16" borderId="116" xfId="50" applyNumberFormat="1" applyFont="1" applyFill="1" applyBorder="1" applyAlignment="1">
      <alignment vertical="center"/>
    </xf>
    <xf numFmtId="207" fontId="70" fillId="16" borderId="117" xfId="50" applyNumberFormat="1" applyFont="1" applyFill="1" applyBorder="1" applyAlignment="1">
      <alignment horizontal="center" vertical="center"/>
    </xf>
    <xf numFmtId="3" fontId="70" fillId="16" borderId="117" xfId="50" applyNumberFormat="1" applyFont="1" applyFill="1" applyBorder="1" applyAlignment="1">
      <alignment horizontal="center" vertical="center"/>
    </xf>
    <xf numFmtId="207" fontId="70" fillId="6" borderId="116" xfId="50" applyNumberFormat="1" applyFont="1" applyFill="1" applyBorder="1" applyAlignment="1">
      <alignment vertical="center"/>
    </xf>
    <xf numFmtId="207" fontId="70" fillId="6" borderId="117" xfId="50" applyNumberFormat="1" applyFont="1" applyFill="1" applyBorder="1" applyAlignment="1">
      <alignment horizontal="center" vertical="center"/>
    </xf>
    <xf numFmtId="3" fontId="70" fillId="6" borderId="117" xfId="50" applyNumberFormat="1" applyFont="1" applyFill="1" applyBorder="1" applyAlignment="1">
      <alignment horizontal="center" vertical="center"/>
    </xf>
    <xf numFmtId="204" fontId="70" fillId="6" borderId="130" xfId="51" applyNumberFormat="1" applyFont="1" applyFill="1" applyBorder="1" applyAlignment="1">
      <alignment horizontal="center" vertical="center"/>
    </xf>
    <xf numFmtId="15" fontId="70" fillId="6" borderId="130" xfId="51" applyNumberFormat="1" applyFont="1" applyFill="1" applyBorder="1" applyAlignment="1">
      <alignment horizontal="center" vertical="center"/>
    </xf>
    <xf numFmtId="15" fontId="70" fillId="6" borderId="138" xfId="51" applyNumberFormat="1" applyFont="1" applyFill="1" applyBorder="1" applyAlignment="1">
      <alignment horizontal="center" vertical="center"/>
    </xf>
    <xf numFmtId="171" fontId="70" fillId="16" borderId="130" xfId="49" applyFont="1" applyFill="1" applyBorder="1" applyAlignment="1">
      <alignment vertical="center"/>
    </xf>
    <xf numFmtId="207" fontId="183" fillId="6" borderId="130" xfId="50" applyNumberFormat="1" applyFont="1" applyFill="1" applyBorder="1" applyAlignment="1">
      <alignment vertical="center"/>
    </xf>
    <xf numFmtId="0" fontId="187" fillId="23" borderId="0" xfId="51" applyFont="1" applyFill="1"/>
    <xf numFmtId="207" fontId="185" fillId="6" borderId="130" xfId="50" applyNumberFormat="1" applyFont="1" applyFill="1" applyBorder="1" applyAlignment="1">
      <alignment vertical="center"/>
    </xf>
    <xf numFmtId="0" fontId="184" fillId="23" borderId="0" xfId="51" applyFont="1" applyFill="1"/>
    <xf numFmtId="207" fontId="70" fillId="6" borderId="130" xfId="50" applyNumberFormat="1" applyFont="1" applyFill="1" applyBorder="1" applyAlignment="1">
      <alignment vertical="center"/>
    </xf>
    <xf numFmtId="207" fontId="70" fillId="6" borderId="130" xfId="50" applyNumberFormat="1" applyFont="1" applyFill="1" applyBorder="1" applyAlignment="1">
      <alignment horizontal="center" vertical="center"/>
    </xf>
    <xf numFmtId="3" fontId="70" fillId="6" borderId="130" xfId="50" applyNumberFormat="1" applyFont="1" applyFill="1" applyBorder="1" applyAlignment="1">
      <alignment horizontal="center" vertical="center"/>
    </xf>
    <xf numFmtId="207" fontId="6" fillId="6" borderId="130" xfId="50" applyNumberFormat="1" applyFont="1" applyFill="1" applyBorder="1" applyAlignment="1">
      <alignment vertical="center"/>
    </xf>
    <xf numFmtId="207" fontId="186" fillId="6" borderId="130" xfId="50" applyNumberFormat="1" applyFont="1" applyFill="1" applyBorder="1" applyAlignment="1">
      <alignment horizontal="center" vertical="center"/>
    </xf>
    <xf numFmtId="0" fontId="6" fillId="0" borderId="145" xfId="51" applyFont="1" applyBorder="1" applyAlignment="1">
      <alignment vertical="center"/>
    </xf>
    <xf numFmtId="0" fontId="6" fillId="0" borderId="145" xfId="51" applyFont="1" applyBorder="1" applyAlignment="1">
      <alignment horizontal="center" vertical="center"/>
    </xf>
    <xf numFmtId="0" fontId="4" fillId="23" borderId="0" xfId="52" applyFill="1"/>
    <xf numFmtId="0" fontId="4" fillId="0" borderId="0" xfId="52"/>
    <xf numFmtId="0" fontId="4" fillId="0" borderId="0" xfId="52" applyAlignment="1">
      <alignment horizontal="center" wrapText="1"/>
    </xf>
    <xf numFmtId="14" fontId="6" fillId="0" borderId="145" xfId="51" applyNumberFormat="1" applyFont="1" applyBorder="1" applyAlignment="1">
      <alignment horizontal="center" vertical="center"/>
    </xf>
    <xf numFmtId="0" fontId="4" fillId="23" borderId="0" xfId="52" applyFill="1" applyAlignment="1">
      <alignment horizontal="center" wrapText="1"/>
    </xf>
    <xf numFmtId="0" fontId="188" fillId="23" borderId="0" xfId="52" applyFont="1" applyFill="1" applyAlignment="1">
      <alignment horizontal="center" vertical="center" wrapText="1"/>
    </xf>
    <xf numFmtId="0" fontId="6" fillId="23" borderId="0" xfId="51" applyFont="1" applyFill="1" applyAlignment="1">
      <alignment vertical="center"/>
    </xf>
    <xf numFmtId="0" fontId="6" fillId="23" borderId="0" xfId="51" applyFont="1" applyFill="1" applyAlignment="1">
      <alignment horizontal="center" vertical="center"/>
    </xf>
    <xf numFmtId="0" fontId="189" fillId="23" borderId="0" xfId="52" applyFont="1" applyFill="1" applyAlignment="1">
      <alignment horizontal="center" vertical="top"/>
    </xf>
    <xf numFmtId="14" fontId="189" fillId="23" borderId="0" xfId="52" applyNumberFormat="1" applyFont="1" applyFill="1" applyAlignment="1">
      <alignment horizontal="left" vertical="top"/>
    </xf>
    <xf numFmtId="0" fontId="4" fillId="23" borderId="0" xfId="52" applyFill="1" applyAlignment="1">
      <alignment vertical="center" wrapText="1"/>
    </xf>
    <xf numFmtId="0" fontId="4" fillId="23" borderId="0" xfId="52" applyFill="1" applyAlignment="1">
      <alignment horizontal="center"/>
    </xf>
    <xf numFmtId="0" fontId="4" fillId="23" borderId="0" xfId="52" applyFill="1" applyAlignment="1">
      <alignment horizontal="center" vertical="center"/>
    </xf>
    <xf numFmtId="0" fontId="189" fillId="23" borderId="0" xfId="52" applyFont="1" applyFill="1" applyAlignment="1">
      <alignment horizontal="center" vertical="top" wrapText="1"/>
    </xf>
    <xf numFmtId="49" fontId="189" fillId="23" borderId="0" xfId="52" applyNumberFormat="1" applyFont="1" applyFill="1" applyAlignment="1">
      <alignment horizontal="center" vertical="top" wrapText="1"/>
    </xf>
    <xf numFmtId="14" fontId="189" fillId="23" borderId="0" xfId="52" applyNumberFormat="1" applyFont="1" applyFill="1" applyAlignment="1">
      <alignment vertical="top"/>
    </xf>
    <xf numFmtId="0" fontId="177" fillId="12" borderId="130" xfId="53" applyFont="1" applyFill="1" applyBorder="1" applyAlignment="1">
      <alignment horizontal="center" vertical="center" wrapText="1"/>
    </xf>
    <xf numFmtId="0" fontId="177" fillId="12" borderId="130" xfId="52" applyFont="1" applyFill="1" applyBorder="1" applyAlignment="1">
      <alignment horizontal="center" vertical="center" wrapText="1"/>
    </xf>
    <xf numFmtId="14" fontId="177" fillId="12" borderId="130" xfId="52" applyNumberFormat="1" applyFont="1" applyFill="1" applyBorder="1" applyAlignment="1">
      <alignment horizontal="center" vertical="center" wrapText="1"/>
    </xf>
    <xf numFmtId="14" fontId="177" fillId="12" borderId="130" xfId="51" applyNumberFormat="1" applyFont="1" applyFill="1" applyBorder="1" applyAlignment="1">
      <alignment horizontal="center" vertical="center" wrapText="1"/>
    </xf>
    <xf numFmtId="0" fontId="177" fillId="12" borderId="130" xfId="51" applyFont="1" applyFill="1" applyBorder="1" applyAlignment="1">
      <alignment horizontal="center" vertical="center" wrapText="1"/>
    </xf>
    <xf numFmtId="0" fontId="177" fillId="69" borderId="130" xfId="52" applyFont="1" applyFill="1" applyBorder="1" applyAlignment="1">
      <alignment horizontal="center" vertical="center" wrapText="1"/>
    </xf>
    <xf numFmtId="14" fontId="177" fillId="70" borderId="130" xfId="51" applyNumberFormat="1" applyFont="1" applyFill="1" applyBorder="1" applyAlignment="1">
      <alignment horizontal="center" vertical="center"/>
    </xf>
    <xf numFmtId="0" fontId="177" fillId="69" borderId="130" xfId="52" applyFont="1" applyFill="1" applyBorder="1" applyAlignment="1">
      <alignment horizontal="left" vertical="center" wrapText="1"/>
    </xf>
    <xf numFmtId="14" fontId="177" fillId="69" borderId="130" xfId="51" applyNumberFormat="1" applyFont="1" applyFill="1" applyBorder="1" applyAlignment="1">
      <alignment horizontal="center" vertical="center" wrapText="1"/>
    </xf>
    <xf numFmtId="0" fontId="177" fillId="69" borderId="130" xfId="51" applyFont="1" applyFill="1" applyBorder="1" applyAlignment="1">
      <alignment horizontal="center" vertical="center" wrapText="1"/>
    </xf>
    <xf numFmtId="14" fontId="177" fillId="70" borderId="151" xfId="51" applyNumberFormat="1" applyFont="1" applyFill="1" applyBorder="1" applyAlignment="1">
      <alignment horizontal="center" vertical="center"/>
    </xf>
    <xf numFmtId="2" fontId="177" fillId="69" borderId="130" xfId="52" applyNumberFormat="1" applyFont="1" applyFill="1" applyBorder="1" applyAlignment="1">
      <alignment horizontal="center" vertical="center" wrapText="1"/>
    </xf>
    <xf numFmtId="0" fontId="190" fillId="0" borderId="0" xfId="52" applyFont="1" applyAlignment="1">
      <alignment horizontal="right" vertical="center"/>
    </xf>
    <xf numFmtId="0" fontId="9" fillId="0" borderId="0" xfId="52" applyFont="1" applyAlignment="1">
      <alignment horizontal="center" vertical="center" wrapText="1"/>
    </xf>
    <xf numFmtId="0" fontId="9" fillId="0" borderId="0" xfId="52" applyFont="1" applyAlignment="1">
      <alignment horizontal="center" vertical="center"/>
    </xf>
    <xf numFmtId="0" fontId="9" fillId="0" borderId="0" xfId="52" applyFont="1" applyAlignment="1">
      <alignment vertical="center" wrapText="1"/>
    </xf>
    <xf numFmtId="14" fontId="9" fillId="0" borderId="0" xfId="52" applyNumberFormat="1" applyFont="1" applyAlignment="1">
      <alignment horizontal="center" vertical="center"/>
    </xf>
    <xf numFmtId="14" fontId="177" fillId="0" borderId="0" xfId="51" applyNumberFormat="1" applyFont="1" applyAlignment="1">
      <alignment horizontal="center" vertical="center"/>
    </xf>
    <xf numFmtId="0" fontId="177" fillId="0" borderId="0" xfId="51" applyFont="1" applyAlignment="1">
      <alignment horizontal="center" vertical="center" wrapText="1"/>
    </xf>
    <xf numFmtId="14" fontId="177" fillId="0" borderId="0" xfId="51" applyNumberFormat="1" applyFont="1" applyAlignment="1">
      <alignment horizontal="left" vertical="center"/>
    </xf>
    <xf numFmtId="14" fontId="9" fillId="0" borderId="0" xfId="51" applyNumberFormat="1" applyFont="1" applyAlignment="1">
      <alignment horizontal="center" vertical="center" wrapText="1"/>
    </xf>
    <xf numFmtId="14" fontId="9" fillId="0" borderId="0" xfId="52" applyNumberFormat="1" applyFont="1" applyAlignment="1">
      <alignment vertical="center"/>
    </xf>
    <xf numFmtId="0" fontId="190" fillId="23" borderId="0" xfId="53" applyFont="1" applyFill="1" applyAlignment="1">
      <alignment horizontal="right" vertical="center"/>
    </xf>
    <xf numFmtId="0" fontId="9" fillId="23" borderId="0" xfId="52" applyFont="1" applyFill="1" applyAlignment="1">
      <alignment horizontal="center" vertical="center" wrapText="1"/>
    </xf>
    <xf numFmtId="49" fontId="9" fillId="23" borderId="0" xfId="52" applyNumberFormat="1" applyFont="1" applyFill="1" applyAlignment="1">
      <alignment horizontal="center" vertical="center" wrapText="1"/>
    </xf>
    <xf numFmtId="0" fontId="9" fillId="23" borderId="0" xfId="52" applyFont="1" applyFill="1" applyAlignment="1">
      <alignment horizontal="center" vertical="center"/>
    </xf>
    <xf numFmtId="0" fontId="9" fillId="23" borderId="0" xfId="52" applyFont="1" applyFill="1" applyAlignment="1">
      <alignment vertical="center" wrapText="1"/>
    </xf>
    <xf numFmtId="14" fontId="177" fillId="23" borderId="0" xfId="51" applyNumberFormat="1" applyFont="1" applyFill="1" applyAlignment="1">
      <alignment horizontal="center" vertical="center"/>
    </xf>
    <xf numFmtId="0" fontId="177" fillId="23" borderId="0" xfId="51" applyFont="1" applyFill="1" applyAlignment="1">
      <alignment horizontal="center" vertical="center" wrapText="1"/>
    </xf>
    <xf numFmtId="0" fontId="9" fillId="23" borderId="0" xfId="52" applyFont="1" applyFill="1" applyAlignment="1">
      <alignment vertical="center"/>
    </xf>
    <xf numFmtId="49" fontId="4" fillId="23" borderId="0" xfId="52" applyNumberFormat="1" applyFill="1" applyAlignment="1">
      <alignment horizontal="center" wrapText="1"/>
    </xf>
    <xf numFmtId="49" fontId="4" fillId="0" borderId="0" xfId="52" applyNumberFormat="1" applyAlignment="1">
      <alignment horizontal="center" wrapText="1"/>
    </xf>
    <xf numFmtId="0" fontId="4" fillId="0" borderId="0" xfId="52" applyAlignment="1">
      <alignment horizontal="center"/>
    </xf>
    <xf numFmtId="0" fontId="4" fillId="0" borderId="0" xfId="52" applyAlignment="1">
      <alignment vertical="center" wrapText="1"/>
    </xf>
    <xf numFmtId="0" fontId="4" fillId="0" borderId="0" xfId="52" applyAlignment="1">
      <alignment horizontal="center" vertical="center"/>
    </xf>
    <xf numFmtId="0" fontId="1" fillId="23" borderId="0" xfId="51" applyFill="1"/>
    <xf numFmtId="0" fontId="1" fillId="23" borderId="0" xfId="51" applyFill="1" applyAlignment="1">
      <alignment horizontal="center" vertical="center"/>
    </xf>
    <xf numFmtId="0" fontId="191" fillId="23" borderId="0" xfId="51" applyFont="1" applyFill="1"/>
    <xf numFmtId="0" fontId="192" fillId="23" borderId="0" xfId="51" applyFont="1" applyFill="1"/>
    <xf numFmtId="0" fontId="192" fillId="23" borderId="0" xfId="51" applyFont="1" applyFill="1" applyAlignment="1">
      <alignment horizontal="right" vertical="top"/>
    </xf>
    <xf numFmtId="0" fontId="192" fillId="23" borderId="0" xfId="51" applyFont="1" applyFill="1" applyAlignment="1">
      <alignment horizontal="center" vertical="center"/>
    </xf>
    <xf numFmtId="0" fontId="192" fillId="23" borderId="0" xfId="51" applyFont="1" applyFill="1" applyAlignment="1">
      <alignment horizontal="center" vertical="top"/>
    </xf>
    <xf numFmtId="0" fontId="193" fillId="23" borderId="0" xfId="51" applyFont="1" applyFill="1" applyAlignment="1">
      <alignment horizontal="center"/>
    </xf>
    <xf numFmtId="0" fontId="130" fillId="23" borderId="0" xfId="51" applyFont="1" applyFill="1"/>
    <xf numFmtId="0" fontId="177" fillId="71" borderId="130" xfId="52" applyFont="1" applyFill="1" applyBorder="1" applyAlignment="1">
      <alignment horizontal="center" vertical="center" wrapText="1"/>
    </xf>
    <xf numFmtId="0" fontId="177" fillId="69" borderId="130" xfId="52" quotePrefix="1" applyFont="1" applyFill="1" applyBorder="1" applyAlignment="1">
      <alignment horizontal="center" vertical="center" wrapText="1"/>
    </xf>
    <xf numFmtId="0" fontId="1" fillId="0" borderId="0" xfId="55"/>
    <xf numFmtId="0" fontId="195" fillId="8" borderId="39" xfId="54" applyFont="1" applyFill="1" applyBorder="1" applyAlignment="1">
      <alignment horizontal="left" vertical="center"/>
    </xf>
    <xf numFmtId="0" fontId="195" fillId="8" borderId="51" xfId="54" applyFont="1" applyFill="1" applyBorder="1" applyAlignment="1">
      <alignment horizontal="left" vertical="center"/>
    </xf>
    <xf numFmtId="0" fontId="32" fillId="0" borderId="52" xfId="54" applyFont="1" applyBorder="1" applyAlignment="1">
      <alignment horizontal="center" vertical="center"/>
    </xf>
    <xf numFmtId="0" fontId="195" fillId="8" borderId="41" xfId="54" applyFont="1" applyFill="1" applyBorder="1" applyAlignment="1">
      <alignment horizontal="left" vertical="center"/>
    </xf>
    <xf numFmtId="0" fontId="195" fillId="0" borderId="51" xfId="54" applyFont="1" applyBorder="1" applyAlignment="1">
      <alignment horizontal="left" vertical="center"/>
    </xf>
    <xf numFmtId="0" fontId="195" fillId="0" borderId="52" xfId="54" applyFont="1" applyBorder="1" applyAlignment="1">
      <alignment horizontal="left" vertical="center"/>
    </xf>
    <xf numFmtId="0" fontId="197" fillId="0" borderId="52" xfId="55" applyFont="1" applyBorder="1" applyAlignment="1">
      <alignment horizontal="center"/>
    </xf>
    <xf numFmtId="0" fontId="197" fillId="0" borderId="47" xfId="55" applyFont="1" applyBorder="1" applyAlignment="1">
      <alignment horizontal="center"/>
    </xf>
    <xf numFmtId="0" fontId="198" fillId="0" borderId="0" xfId="55" applyFont="1"/>
    <xf numFmtId="0" fontId="198" fillId="0" borderId="40" xfId="55" applyFont="1" applyBorder="1"/>
    <xf numFmtId="0" fontId="198" fillId="0" borderId="36" xfId="55" applyFont="1" applyBorder="1"/>
    <xf numFmtId="0" fontId="198" fillId="0" borderId="37" xfId="55" applyFont="1" applyBorder="1"/>
    <xf numFmtId="0" fontId="198" fillId="0" borderId="38" xfId="55" applyFont="1" applyBorder="1"/>
    <xf numFmtId="0" fontId="198" fillId="0" borderId="39" xfId="55" applyFont="1" applyBorder="1"/>
    <xf numFmtId="0" fontId="198" fillId="0" borderId="0" xfId="55" applyFont="1" applyAlignment="1">
      <alignment horizontal="center" vertical="center"/>
    </xf>
    <xf numFmtId="0" fontId="198" fillId="0" borderId="41" xfId="55" applyFont="1" applyBorder="1"/>
    <xf numFmtId="0" fontId="198" fillId="0" borderId="42" xfId="55" applyFont="1" applyBorder="1"/>
    <xf numFmtId="0" fontId="198" fillId="0" borderId="43" xfId="55" applyFont="1" applyBorder="1"/>
    <xf numFmtId="0" fontId="198" fillId="0" borderId="51" xfId="55" applyFont="1" applyBorder="1"/>
    <xf numFmtId="0" fontId="198" fillId="0" borderId="52" xfId="55" applyFont="1" applyBorder="1"/>
    <xf numFmtId="0" fontId="198" fillId="0" borderId="47" xfId="55" applyFont="1" applyBorder="1"/>
    <xf numFmtId="0" fontId="1" fillId="0" borderId="41" xfId="55" applyBorder="1"/>
    <xf numFmtId="0" fontId="1" fillId="0" borderId="42" xfId="55" applyBorder="1"/>
    <xf numFmtId="0" fontId="1" fillId="0" borderId="43" xfId="55" applyBorder="1"/>
    <xf numFmtId="0" fontId="55" fillId="0" borderId="0" xfId="55" applyFont="1"/>
    <xf numFmtId="0" fontId="199" fillId="0" borderId="0" xfId="55" applyFont="1"/>
    <xf numFmtId="0" fontId="73" fillId="0" borderId="0" xfId="55" applyFont="1"/>
    <xf numFmtId="0" fontId="55" fillId="0" borderId="36" xfId="55" applyFont="1" applyBorder="1" applyAlignment="1">
      <alignment horizontal="center"/>
    </xf>
    <xf numFmtId="0" fontId="55" fillId="0" borderId="37" xfId="55" applyFont="1" applyBorder="1" applyAlignment="1">
      <alignment horizontal="center"/>
    </xf>
    <xf numFmtId="0" fontId="200" fillId="0" borderId="0" xfId="55" applyFont="1"/>
    <xf numFmtId="0" fontId="55" fillId="0" borderId="38" xfId="55" applyFont="1" applyBorder="1" applyAlignment="1">
      <alignment horizontal="center"/>
    </xf>
    <xf numFmtId="194" fontId="137" fillId="50" borderId="0" xfId="0" applyNumberFormat="1" applyFont="1" applyFill="1" applyAlignment="1">
      <alignment horizontal="center"/>
    </xf>
    <xf numFmtId="181" fontId="4" fillId="6" borderId="0" xfId="37" applyNumberFormat="1" applyFont="1" applyFill="1" applyAlignment="1">
      <alignment horizontal="left" vertical="center"/>
    </xf>
    <xf numFmtId="0" fontId="201" fillId="23" borderId="0" xfId="37" applyFont="1" applyFill="1"/>
    <xf numFmtId="208" fontId="148" fillId="23" borderId="112" xfId="37" applyNumberFormat="1" applyFont="1" applyFill="1" applyBorder="1" applyAlignment="1">
      <alignment horizontal="center" vertical="center"/>
    </xf>
    <xf numFmtId="208" fontId="144" fillId="0" borderId="108" xfId="37" applyNumberFormat="1" applyFont="1" applyBorder="1" applyAlignment="1">
      <alignment horizontal="center" vertical="center"/>
    </xf>
    <xf numFmtId="194" fontId="58" fillId="0" borderId="0" xfId="0" applyNumberFormat="1" applyFont="1"/>
    <xf numFmtId="195" fontId="202" fillId="67" borderId="0" xfId="0" applyNumberFormat="1" applyFont="1" applyFill="1"/>
    <xf numFmtId="197" fontId="202" fillId="67" borderId="0" xfId="0" applyNumberFormat="1" applyFont="1" applyFill="1"/>
    <xf numFmtId="3" fontId="185" fillId="73" borderId="130" xfId="50" applyNumberFormat="1" applyFont="1" applyFill="1" applyBorder="1" applyAlignment="1">
      <alignment horizontal="center" vertical="center"/>
    </xf>
    <xf numFmtId="3" fontId="185" fillId="73" borderId="132" xfId="50" applyNumberFormat="1" applyFont="1" applyFill="1" applyBorder="1" applyAlignment="1">
      <alignment horizontal="center" vertical="center"/>
    </xf>
    <xf numFmtId="3" fontId="183" fillId="73" borderId="130" xfId="50" applyNumberFormat="1" applyFont="1" applyFill="1" applyBorder="1" applyAlignment="1">
      <alignment horizontal="center" vertical="center"/>
    </xf>
    <xf numFmtId="191" fontId="177" fillId="69" borderId="130" xfId="52" applyNumberFormat="1" applyFont="1" applyFill="1" applyBorder="1" applyAlignment="1">
      <alignment horizontal="center" vertical="center" wrapText="1"/>
    </xf>
    <xf numFmtId="191" fontId="177" fillId="69" borderId="130" xfId="51" applyNumberFormat="1" applyFont="1" applyFill="1" applyBorder="1" applyAlignment="1">
      <alignment horizontal="center" vertical="center" wrapText="1"/>
    </xf>
    <xf numFmtId="191" fontId="9" fillId="0" borderId="0" xfId="52" applyNumberFormat="1" applyFont="1" applyAlignment="1">
      <alignment horizontal="center" vertical="center"/>
    </xf>
    <xf numFmtId="191" fontId="177" fillId="0" borderId="0" xfId="51" applyNumberFormat="1" applyFont="1" applyAlignment="1">
      <alignment horizontal="center" vertical="center"/>
    </xf>
    <xf numFmtId="191" fontId="9" fillId="0" borderId="0" xfId="51" applyNumberFormat="1" applyFont="1" applyAlignment="1">
      <alignment horizontal="center" vertical="center" wrapText="1"/>
    </xf>
    <xf numFmtId="0" fontId="183" fillId="0" borderId="129" xfId="50" applyFont="1" applyBorder="1" applyAlignment="1">
      <alignment vertical="center"/>
    </xf>
    <xf numFmtId="0" fontId="183" fillId="6" borderId="130" xfId="50" applyFont="1" applyFill="1" applyBorder="1" applyAlignment="1">
      <alignment vertical="center"/>
    </xf>
    <xf numFmtId="2" fontId="9" fillId="0" borderId="0" xfId="52" applyNumberFormat="1" applyFont="1" applyAlignment="1">
      <alignment vertical="center"/>
    </xf>
    <xf numFmtId="178" fontId="203" fillId="0" borderId="0" xfId="37" applyNumberFormat="1" applyFont="1"/>
    <xf numFmtId="2" fontId="206" fillId="0" borderId="134" xfId="3" applyNumberFormat="1" applyFont="1" applyBorder="1" applyAlignment="1">
      <alignment horizontal="left" vertical="center" shrinkToFit="1"/>
    </xf>
    <xf numFmtId="2" fontId="207" fillId="0" borderId="120" xfId="3" applyNumberFormat="1" applyFont="1" applyBorder="1" applyAlignment="1">
      <alignment vertical="center" shrinkToFit="1"/>
    </xf>
    <xf numFmtId="174" fontId="206" fillId="0" borderId="0" xfId="37" applyNumberFormat="1" applyFont="1" applyAlignment="1">
      <alignment horizontal="center"/>
    </xf>
    <xf numFmtId="169" fontId="206" fillId="0" borderId="124" xfId="47" applyNumberFormat="1" applyFont="1" applyFill="1" applyBorder="1" applyAlignment="1">
      <alignment horizontal="center" vertical="center" wrapText="1"/>
    </xf>
    <xf numFmtId="2" fontId="206" fillId="0" borderId="120" xfId="45" applyNumberFormat="1" applyFont="1" applyBorder="1" applyAlignment="1">
      <alignment horizontal="left" vertical="center" shrinkToFit="1"/>
    </xf>
    <xf numFmtId="2" fontId="206" fillId="0" borderId="124" xfId="3" applyNumberFormat="1" applyFont="1" applyBorder="1" applyAlignment="1">
      <alignment horizontal="left" vertical="center" wrapText="1" shrinkToFit="1"/>
    </xf>
    <xf numFmtId="2" fontId="207" fillId="0" borderId="120" xfId="45" applyNumberFormat="1" applyFont="1" applyBorder="1" applyAlignment="1">
      <alignment horizontal="left" vertical="center" wrapText="1" shrinkToFit="1"/>
    </xf>
    <xf numFmtId="10" fontId="206" fillId="0" borderId="120" xfId="3" applyNumberFormat="1" applyFont="1" applyBorder="1" applyAlignment="1">
      <alignment horizontal="center" vertical="center" wrapText="1"/>
    </xf>
    <xf numFmtId="10" fontId="206" fillId="0" borderId="120" xfId="47" applyNumberFormat="1" applyFont="1" applyFill="1" applyBorder="1" applyAlignment="1">
      <alignment horizontal="center" vertical="center" wrapText="1" shrinkToFit="1"/>
    </xf>
    <xf numFmtId="10" fontId="206" fillId="0" borderId="120" xfId="47" applyNumberFormat="1" applyFont="1" applyFill="1" applyBorder="1" applyAlignment="1">
      <alignment horizontal="center" vertical="center" wrapText="1"/>
    </xf>
    <xf numFmtId="10" fontId="206" fillId="0" borderId="128" xfId="47" applyNumberFormat="1" applyFont="1" applyFill="1" applyBorder="1" applyAlignment="1">
      <alignment horizontal="center" vertical="center" wrapText="1"/>
    </xf>
    <xf numFmtId="0" fontId="208" fillId="0" borderId="0" xfId="37" applyFont="1" applyAlignment="1">
      <alignment horizontal="right"/>
    </xf>
    <xf numFmtId="10" fontId="203" fillId="0" borderId="124" xfId="3" applyNumberFormat="1" applyFont="1" applyBorder="1" applyAlignment="1">
      <alignment horizontal="center" vertical="center" wrapText="1"/>
    </xf>
    <xf numFmtId="0" fontId="205" fillId="0" borderId="0" xfId="37" applyFont="1" applyAlignment="1">
      <alignment horizontal="right"/>
    </xf>
    <xf numFmtId="10" fontId="203" fillId="0" borderId="120" xfId="46" applyNumberFormat="1" applyFont="1" applyFill="1" applyBorder="1" applyAlignment="1">
      <alignment horizontal="center" wrapText="1"/>
    </xf>
    <xf numFmtId="0" fontId="209" fillId="56" borderId="0" xfId="37" applyFont="1" applyFill="1" applyAlignment="1">
      <alignment horizontal="right"/>
    </xf>
    <xf numFmtId="0" fontId="210" fillId="56" borderId="0" xfId="37" applyFont="1" applyFill="1" applyAlignment="1">
      <alignment horizontal="right" vertical="center"/>
    </xf>
    <xf numFmtId="14" fontId="211" fillId="56" borderId="0" xfId="37" applyNumberFormat="1" applyFont="1" applyFill="1" applyAlignment="1">
      <alignment horizontal="left" vertical="center"/>
    </xf>
    <xf numFmtId="0" fontId="209" fillId="56" borderId="0" xfId="37" applyFont="1" applyFill="1" applyAlignment="1">
      <alignment vertical="center"/>
    </xf>
    <xf numFmtId="0" fontId="209" fillId="56" borderId="0" xfId="37" applyFont="1" applyFill="1"/>
    <xf numFmtId="0" fontId="209" fillId="56" borderId="0" xfId="37" applyFont="1" applyFill="1" applyAlignment="1">
      <alignment horizontal="right" vertical="center"/>
    </xf>
    <xf numFmtId="0" fontId="209" fillId="56" borderId="0" xfId="37" applyFont="1" applyFill="1" applyAlignment="1">
      <alignment vertical="center" wrapText="1"/>
    </xf>
    <xf numFmtId="4" fontId="209" fillId="56" borderId="0" xfId="37" applyNumberFormat="1" applyFont="1" applyFill="1" applyAlignment="1">
      <alignment horizontal="center" vertical="center"/>
    </xf>
    <xf numFmtId="204" fontId="210" fillId="56" borderId="130" xfId="37" applyNumberFormat="1" applyFont="1" applyFill="1" applyBorder="1" applyAlignment="1">
      <alignment horizontal="center" vertical="center"/>
    </xf>
    <xf numFmtId="49" fontId="136" fillId="56" borderId="130" xfId="48" applyNumberFormat="1" applyFont="1" applyFill="1" applyBorder="1" applyAlignment="1">
      <alignment horizontal="right" vertical="center" wrapText="1"/>
    </xf>
    <xf numFmtId="49" fontId="210" fillId="56" borderId="130" xfId="48" applyNumberFormat="1" applyFont="1" applyFill="1" applyBorder="1" applyAlignment="1">
      <alignment horizontal="right" vertical="center" wrapText="1"/>
    </xf>
    <xf numFmtId="0" fontId="210" fillId="56" borderId="130" xfId="48" applyFont="1" applyFill="1" applyBorder="1" applyAlignment="1">
      <alignment horizontal="center" vertical="center" wrapText="1"/>
    </xf>
    <xf numFmtId="4" fontId="210" fillId="56" borderId="130" xfId="48" applyNumberFormat="1" applyFont="1" applyFill="1" applyBorder="1" applyAlignment="1">
      <alignment horizontal="center" vertical="center" wrapText="1"/>
    </xf>
    <xf numFmtId="0" fontId="212" fillId="56" borderId="130" xfId="48" applyFont="1" applyFill="1" applyBorder="1" applyAlignment="1">
      <alignment horizontal="center" vertical="center" wrapText="1"/>
    </xf>
    <xf numFmtId="174" fontId="212" fillId="56" borderId="137" xfId="48" applyNumberFormat="1" applyFont="1" applyFill="1" applyBorder="1" applyAlignment="1">
      <alignment horizontal="center" vertical="center" wrapText="1"/>
    </xf>
    <xf numFmtId="194" fontId="210" fillId="56" borderId="130" xfId="37" applyNumberFormat="1" applyFont="1" applyFill="1" applyBorder="1" applyAlignment="1">
      <alignment horizontal="center" vertical="center"/>
    </xf>
    <xf numFmtId="49" fontId="210" fillId="56" borderId="138" xfId="48" applyNumberFormat="1" applyFont="1" applyFill="1" applyBorder="1" applyAlignment="1">
      <alignment horizontal="right" vertical="center" wrapText="1"/>
    </xf>
    <xf numFmtId="0" fontId="210" fillId="56" borderId="138" xfId="48" applyFont="1" applyFill="1" applyBorder="1" applyAlignment="1">
      <alignment horizontal="center" vertical="center" wrapText="1"/>
    </xf>
    <xf numFmtId="0" fontId="209" fillId="56" borderId="138" xfId="37" applyFont="1" applyFill="1" applyBorder="1"/>
    <xf numFmtId="10" fontId="209" fillId="56" borderId="132" xfId="37" applyNumberFormat="1" applyFont="1" applyFill="1" applyBorder="1" applyAlignment="1">
      <alignment horizontal="center" vertical="center"/>
    </xf>
    <xf numFmtId="0" fontId="212" fillId="56" borderId="138" xfId="48" applyFont="1" applyFill="1" applyBorder="1" applyAlignment="1">
      <alignment horizontal="center" vertical="center" wrapText="1"/>
    </xf>
    <xf numFmtId="0" fontId="212" fillId="56" borderId="139" xfId="48" applyFont="1" applyFill="1" applyBorder="1" applyAlignment="1">
      <alignment horizontal="center" vertical="center" wrapText="1"/>
    </xf>
    <xf numFmtId="194" fontId="210" fillId="56" borderId="138" xfId="37" applyNumberFormat="1" applyFont="1" applyFill="1" applyBorder="1" applyAlignment="1">
      <alignment horizontal="center" vertical="center"/>
    </xf>
    <xf numFmtId="2" fontId="136" fillId="46" borderId="133" xfId="3" applyNumberFormat="1" applyFont="1" applyFill="1" applyBorder="1" applyAlignment="1">
      <alignment horizontal="left" vertical="center" shrinkToFit="1"/>
    </xf>
    <xf numFmtId="2" fontId="136" fillId="46" borderId="118" xfId="3" applyNumberFormat="1" applyFont="1" applyFill="1" applyBorder="1" applyAlignment="1">
      <alignment horizontal="left" vertical="center" shrinkToFit="1"/>
    </xf>
    <xf numFmtId="0" fontId="213" fillId="46" borderId="118" xfId="37" applyFont="1" applyFill="1" applyBorder="1"/>
    <xf numFmtId="14" fontId="136" fillId="46" borderId="118" xfId="37" applyNumberFormat="1" applyFont="1" applyFill="1" applyBorder="1" applyAlignment="1">
      <alignment horizontal="center"/>
    </xf>
    <xf numFmtId="169" fontId="136" fillId="46" borderId="118" xfId="37" applyNumberFormat="1" applyFont="1" applyFill="1" applyBorder="1" applyAlignment="1">
      <alignment horizontal="center"/>
    </xf>
    <xf numFmtId="169" fontId="136" fillId="46" borderId="118" xfId="47" applyNumberFormat="1" applyFont="1" applyFill="1" applyBorder="1" applyAlignment="1">
      <alignment horizontal="center"/>
    </xf>
    <xf numFmtId="169" fontId="136" fillId="46" borderId="140" xfId="47" applyNumberFormat="1" applyFont="1" applyFill="1" applyBorder="1" applyAlignment="1">
      <alignment horizontal="center"/>
    </xf>
    <xf numFmtId="178" fontId="136" fillId="46" borderId="0" xfId="37" applyNumberFormat="1" applyFont="1" applyFill="1"/>
    <xf numFmtId="178" fontId="136" fillId="46" borderId="119" xfId="37" applyNumberFormat="1" applyFont="1" applyFill="1" applyBorder="1" applyAlignment="1">
      <alignment horizontal="center"/>
    </xf>
    <xf numFmtId="169" fontId="214" fillId="46" borderId="118" xfId="46" applyNumberFormat="1" applyFont="1" applyFill="1" applyBorder="1" applyAlignment="1">
      <alignment horizontal="center"/>
    </xf>
    <xf numFmtId="169" fontId="136" fillId="46" borderId="118" xfId="46" applyNumberFormat="1" applyFont="1" applyFill="1" applyBorder="1" applyAlignment="1">
      <alignment horizontal="center"/>
    </xf>
    <xf numFmtId="0" fontId="213" fillId="56" borderId="134" xfId="37" applyFont="1" applyFill="1" applyBorder="1" applyAlignment="1">
      <alignment horizontal="left"/>
    </xf>
    <xf numFmtId="0" fontId="213" fillId="56" borderId="120" xfId="37" applyFont="1" applyFill="1" applyBorder="1" applyAlignment="1">
      <alignment horizontal="left"/>
    </xf>
    <xf numFmtId="0" fontId="215" fillId="56" borderId="120" xfId="37" applyFont="1" applyFill="1" applyBorder="1"/>
    <xf numFmtId="14" fontId="136" fillId="56" borderId="120" xfId="37" applyNumberFormat="1" applyFont="1" applyFill="1" applyBorder="1" applyAlignment="1">
      <alignment horizontal="center"/>
    </xf>
    <xf numFmtId="169" fontId="136" fillId="56" borderId="120" xfId="37" applyNumberFormat="1" applyFont="1" applyFill="1" applyBorder="1" applyAlignment="1">
      <alignment horizontal="center"/>
    </xf>
    <xf numFmtId="169" fontId="136" fillId="56" borderId="120" xfId="47" applyNumberFormat="1" applyFont="1" applyFill="1" applyBorder="1" applyAlignment="1">
      <alignment horizontal="center"/>
    </xf>
    <xf numFmtId="169" fontId="136" fillId="56" borderId="128" xfId="47" applyNumberFormat="1" applyFont="1" applyFill="1" applyBorder="1" applyAlignment="1">
      <alignment horizontal="center"/>
    </xf>
    <xf numFmtId="178" fontId="136" fillId="56" borderId="0" xfId="37" applyNumberFormat="1" applyFont="1" applyFill="1"/>
    <xf numFmtId="178" fontId="136" fillId="56" borderId="121" xfId="37" applyNumberFormat="1" applyFont="1" applyFill="1" applyBorder="1" applyAlignment="1">
      <alignment horizontal="center"/>
    </xf>
    <xf numFmtId="169" fontId="136" fillId="56" borderId="120" xfId="3" applyNumberFormat="1" applyFont="1" applyFill="1" applyBorder="1" applyAlignment="1">
      <alignment horizontal="center" vertical="center"/>
    </xf>
    <xf numFmtId="2" fontId="139" fillId="73" borderId="134" xfId="3" applyNumberFormat="1" applyFont="1" applyFill="1" applyBorder="1" applyAlignment="1">
      <alignment horizontal="left" vertical="center" shrinkToFit="1"/>
    </xf>
    <xf numFmtId="2" fontId="216" fillId="73" borderId="120" xfId="3" applyNumberFormat="1" applyFont="1" applyFill="1" applyBorder="1" applyAlignment="1">
      <alignment vertical="center" shrinkToFit="1"/>
    </xf>
    <xf numFmtId="174" fontId="139" fillId="73" borderId="0" xfId="37" applyNumberFormat="1" applyFont="1" applyFill="1" applyAlignment="1">
      <alignment horizontal="center"/>
    </xf>
    <xf numFmtId="169" fontId="139" fillId="73" borderId="120" xfId="3" applyNumberFormat="1" applyFont="1" applyFill="1" applyBorder="1" applyAlignment="1">
      <alignment horizontal="center" vertical="center" wrapText="1"/>
    </xf>
    <xf numFmtId="169" fontId="139" fillId="73" borderId="124" xfId="47" applyNumberFormat="1" applyFont="1" applyFill="1" applyBorder="1" applyAlignment="1">
      <alignment horizontal="center" vertical="center" wrapText="1"/>
    </xf>
    <xf numFmtId="169" fontId="139" fillId="73" borderId="141" xfId="47" applyNumberFormat="1" applyFont="1" applyFill="1" applyBorder="1" applyAlignment="1">
      <alignment horizontal="center" vertical="center" wrapText="1"/>
    </xf>
    <xf numFmtId="178" fontId="217" fillId="73" borderId="0" xfId="37" applyNumberFormat="1" applyFont="1" applyFill="1"/>
    <xf numFmtId="178" fontId="217" fillId="73" borderId="127" xfId="3" applyNumberFormat="1" applyFont="1" applyFill="1" applyBorder="1" applyAlignment="1">
      <alignment horizontal="center" vertical="center" wrapText="1"/>
    </xf>
    <xf numFmtId="169" fontId="217" fillId="73" borderId="124" xfId="3" applyNumberFormat="1" applyFont="1" applyFill="1" applyBorder="1" applyAlignment="1">
      <alignment horizontal="center" vertical="center" wrapText="1"/>
    </xf>
    <xf numFmtId="0" fontId="218" fillId="0" borderId="135" xfId="37" applyFont="1" applyBorder="1" applyAlignment="1">
      <alignment horizontal="left"/>
    </xf>
    <xf numFmtId="0" fontId="218" fillId="0" borderId="122" xfId="37" applyFont="1" applyBorder="1" applyAlignment="1">
      <alignment horizontal="left"/>
    </xf>
    <xf numFmtId="0" fontId="219" fillId="0" borderId="122" xfId="37" applyFont="1" applyBorder="1" applyAlignment="1">
      <alignment wrapText="1"/>
    </xf>
    <xf numFmtId="14" fontId="206" fillId="0" borderId="122" xfId="37" applyNumberFormat="1" applyFont="1" applyBorder="1" applyAlignment="1">
      <alignment horizontal="center"/>
    </xf>
    <xf numFmtId="169" fontId="206" fillId="0" borderId="120" xfId="37" applyNumberFormat="1" applyFont="1" applyBorder="1" applyAlignment="1">
      <alignment horizontal="center"/>
    </xf>
    <xf numFmtId="169" fontId="206" fillId="0" borderId="128" xfId="47" applyNumberFormat="1" applyFont="1" applyFill="1" applyBorder="1" applyAlignment="1">
      <alignment horizontal="center"/>
    </xf>
    <xf numFmtId="178" fontId="206" fillId="0" borderId="0" xfId="37" applyNumberFormat="1" applyFont="1"/>
    <xf numFmtId="178" fontId="206" fillId="0" borderId="121" xfId="37" applyNumberFormat="1" applyFont="1" applyBorder="1" applyAlignment="1">
      <alignment horizontal="center"/>
    </xf>
    <xf numFmtId="169" fontId="206" fillId="0" borderId="120" xfId="3" applyNumberFormat="1" applyFont="1" applyBorder="1" applyAlignment="1">
      <alignment horizontal="center" vertical="center"/>
    </xf>
    <xf numFmtId="2" fontId="136" fillId="56" borderId="120" xfId="45" applyNumberFormat="1" applyFont="1" applyFill="1" applyBorder="1" applyAlignment="1">
      <alignment horizontal="left" vertical="center" wrapText="1" shrinkToFit="1"/>
    </xf>
    <xf numFmtId="2" fontId="136" fillId="56" borderId="124" xfId="3" applyNumberFormat="1" applyFont="1" applyFill="1" applyBorder="1" applyAlignment="1">
      <alignment horizontal="left" vertical="center" wrapText="1" shrinkToFit="1"/>
    </xf>
    <xf numFmtId="174" fontId="136" fillId="56" borderId="0" xfId="37" applyNumberFormat="1" applyFont="1" applyFill="1" applyAlignment="1">
      <alignment horizontal="center"/>
    </xf>
    <xf numFmtId="10" fontId="136" fillId="56" borderId="120" xfId="3" applyNumberFormat="1" applyFont="1" applyFill="1" applyBorder="1" applyAlignment="1">
      <alignment horizontal="center" vertical="center" wrapText="1"/>
    </xf>
    <xf numFmtId="10" fontId="136" fillId="56" borderId="120" xfId="47" applyNumberFormat="1" applyFont="1" applyFill="1" applyBorder="1" applyAlignment="1">
      <alignment horizontal="center" vertical="center" wrapText="1" shrinkToFit="1"/>
    </xf>
    <xf numFmtId="10" fontId="136" fillId="56" borderId="120" xfId="47" applyNumberFormat="1" applyFont="1" applyFill="1" applyBorder="1" applyAlignment="1">
      <alignment horizontal="center" vertical="center" wrapText="1"/>
    </xf>
    <xf numFmtId="10" fontId="136" fillId="56" borderId="128" xfId="47" applyNumberFormat="1" applyFont="1" applyFill="1" applyBorder="1" applyAlignment="1">
      <alignment horizontal="center" vertical="center" wrapText="1"/>
    </xf>
    <xf numFmtId="10" fontId="136" fillId="56" borderId="120" xfId="46" applyNumberFormat="1" applyFont="1" applyFill="1" applyBorder="1" applyAlignment="1">
      <alignment horizontal="center" wrapText="1"/>
    </xf>
    <xf numFmtId="169" fontId="136" fillId="56" borderId="120" xfId="46" applyNumberFormat="1" applyFont="1" applyFill="1" applyBorder="1" applyAlignment="1">
      <alignment horizontal="center" wrapText="1"/>
    </xf>
    <xf numFmtId="2" fontId="136" fillId="56" borderId="120" xfId="45" applyNumberFormat="1" applyFont="1" applyFill="1" applyBorder="1" applyAlignment="1">
      <alignment horizontal="left" vertical="center" shrinkToFit="1"/>
    </xf>
    <xf numFmtId="0" fontId="220" fillId="56" borderId="0" xfId="37" applyFont="1" applyFill="1" applyAlignment="1">
      <alignment horizontal="right"/>
    </xf>
    <xf numFmtId="169" fontId="136" fillId="56" borderId="124" xfId="3" applyNumberFormat="1" applyFont="1" applyFill="1" applyBorder="1" applyAlignment="1">
      <alignment horizontal="center" vertical="center" wrapText="1"/>
    </xf>
    <xf numFmtId="2" fontId="136" fillId="56" borderId="126" xfId="45" applyNumberFormat="1" applyFont="1" applyFill="1" applyBorder="1" applyAlignment="1">
      <alignment horizontal="left" vertical="center" shrinkToFit="1"/>
    </xf>
    <xf numFmtId="2" fontId="136" fillId="56" borderId="126" xfId="45" applyNumberFormat="1" applyFont="1" applyFill="1" applyBorder="1" applyAlignment="1">
      <alignment horizontal="left" vertical="center" wrapText="1" shrinkToFit="1"/>
    </xf>
    <xf numFmtId="2" fontId="206" fillId="0" borderId="120" xfId="45" applyNumberFormat="1" applyFont="1" applyBorder="1" applyAlignment="1">
      <alignment horizontal="left" vertical="center" wrapText="1" shrinkToFit="1"/>
    </xf>
    <xf numFmtId="10" fontId="206" fillId="0" borderId="121" xfId="45" applyNumberFormat="1" applyFont="1" applyBorder="1" applyAlignment="1">
      <alignment horizontal="left" vertical="center" shrinkToFit="1"/>
    </xf>
    <xf numFmtId="14" fontId="207" fillId="0" borderId="120" xfId="37" applyNumberFormat="1" applyFont="1" applyBorder="1" applyAlignment="1">
      <alignment horizontal="center" vertical="center" wrapText="1"/>
    </xf>
    <xf numFmtId="2" fontId="221" fillId="0" borderId="120" xfId="37" applyNumberFormat="1" applyFont="1" applyBorder="1" applyAlignment="1">
      <alignment horizontal="center" vertical="center" wrapText="1"/>
    </xf>
    <xf numFmtId="2" fontId="206" fillId="0" borderId="120" xfId="45" applyNumberFormat="1" applyFont="1" applyBorder="1" applyAlignment="1">
      <alignment horizontal="center" vertical="center" wrapText="1"/>
    </xf>
    <xf numFmtId="4" fontId="206" fillId="0" borderId="124" xfId="45" applyNumberFormat="1" applyFont="1" applyBorder="1" applyAlignment="1">
      <alignment horizontal="center" vertical="center" wrapText="1"/>
    </xf>
    <xf numFmtId="10" fontId="206" fillId="0" borderId="120" xfId="45" applyNumberFormat="1" applyFont="1" applyBorder="1" applyAlignment="1">
      <alignment horizontal="center" vertical="center" wrapText="1"/>
    </xf>
    <xf numFmtId="10" fontId="203" fillId="0" borderId="120" xfId="47" applyNumberFormat="1" applyFont="1" applyFill="1" applyBorder="1" applyAlignment="1" applyProtection="1">
      <alignment horizontal="center" wrapText="1"/>
    </xf>
    <xf numFmtId="10" fontId="214" fillId="56" borderId="116" xfId="37" applyNumberFormat="1" applyFont="1" applyFill="1" applyBorder="1" applyAlignment="1">
      <alignment horizontal="center" vertical="center"/>
    </xf>
    <xf numFmtId="10" fontId="136" fillId="56" borderId="116" xfId="37" applyNumberFormat="1" applyFont="1" applyFill="1" applyBorder="1" applyAlignment="1">
      <alignment horizontal="center" vertical="center" wrapText="1"/>
    </xf>
    <xf numFmtId="10" fontId="214" fillId="56" borderId="117" xfId="37" applyNumberFormat="1" applyFont="1" applyFill="1" applyBorder="1" applyAlignment="1">
      <alignment horizontal="center" vertical="center" wrapText="1"/>
    </xf>
    <xf numFmtId="4" fontId="136" fillId="56" borderId="117" xfId="37" applyNumberFormat="1" applyFont="1" applyFill="1" applyBorder="1" applyAlignment="1">
      <alignment horizontal="center" vertical="center" wrapText="1"/>
    </xf>
    <xf numFmtId="4" fontId="214" fillId="56" borderId="117" xfId="37" applyNumberFormat="1" applyFont="1" applyFill="1" applyBorder="1" applyAlignment="1">
      <alignment horizontal="center" vertical="center" wrapText="1"/>
    </xf>
    <xf numFmtId="203" fontId="214" fillId="56" borderId="117" xfId="37" applyNumberFormat="1" applyFont="1" applyFill="1" applyBorder="1" applyAlignment="1">
      <alignment horizontal="center" vertical="center" wrapText="1"/>
    </xf>
    <xf numFmtId="10" fontId="214" fillId="56" borderId="72" xfId="37" applyNumberFormat="1" applyFont="1" applyFill="1" applyBorder="1" applyAlignment="1">
      <alignment horizontal="center" vertical="center"/>
    </xf>
    <xf numFmtId="10" fontId="214" fillId="56" borderId="17" xfId="37" applyNumberFormat="1" applyFont="1" applyFill="1" applyBorder="1" applyAlignment="1">
      <alignment vertical="center" wrapText="1"/>
    </xf>
    <xf numFmtId="10" fontId="214" fillId="56" borderId="17" xfId="37" applyNumberFormat="1" applyFont="1" applyFill="1" applyBorder="1" applyAlignment="1">
      <alignment horizontal="center" vertical="center" wrapText="1"/>
    </xf>
    <xf numFmtId="4" fontId="136" fillId="56" borderId="17" xfId="37" applyNumberFormat="1" applyFont="1" applyFill="1" applyBorder="1" applyAlignment="1">
      <alignment horizontal="center" vertical="center" wrapText="1"/>
    </xf>
    <xf numFmtId="4" fontId="214" fillId="56" borderId="17" xfId="37" applyNumberFormat="1" applyFont="1" applyFill="1" applyBorder="1" applyAlignment="1">
      <alignment horizontal="center" vertical="center" wrapText="1"/>
    </xf>
    <xf numFmtId="203" fontId="210" fillId="56" borderId="17" xfId="37" applyNumberFormat="1" applyFont="1" applyFill="1" applyBorder="1" applyAlignment="1">
      <alignment horizontal="center" vertical="center" wrapText="1"/>
    </xf>
    <xf numFmtId="14" fontId="222" fillId="56" borderId="17" xfId="45" applyNumberFormat="1" applyFont="1" applyFill="1" applyBorder="1" applyAlignment="1">
      <alignment horizontal="center"/>
    </xf>
    <xf numFmtId="10" fontId="214" fillId="56" borderId="74" xfId="37" applyNumberFormat="1" applyFont="1" applyFill="1" applyBorder="1" applyAlignment="1">
      <alignment horizontal="center" vertical="center"/>
    </xf>
    <xf numFmtId="10" fontId="214" fillId="56" borderId="114" xfId="37" applyNumberFormat="1" applyFont="1" applyFill="1" applyBorder="1" applyAlignment="1">
      <alignment vertical="center" wrapText="1"/>
    </xf>
    <xf numFmtId="10" fontId="214" fillId="56" borderId="114" xfId="37" applyNumberFormat="1" applyFont="1" applyFill="1" applyBorder="1" applyAlignment="1">
      <alignment horizontal="center" vertical="center" wrapText="1"/>
    </xf>
    <xf numFmtId="4" fontId="136" fillId="56" borderId="114" xfId="37" applyNumberFormat="1" applyFont="1" applyFill="1" applyBorder="1" applyAlignment="1">
      <alignment horizontal="center" vertical="center" wrapText="1"/>
    </xf>
    <xf numFmtId="4" fontId="214" fillId="56" borderId="114" xfId="37" applyNumberFormat="1" applyFont="1" applyFill="1" applyBorder="1" applyAlignment="1">
      <alignment horizontal="center" vertical="center" wrapText="1"/>
    </xf>
    <xf numFmtId="203" fontId="210" fillId="56" borderId="114" xfId="37" applyNumberFormat="1" applyFont="1" applyFill="1" applyBorder="1" applyAlignment="1">
      <alignment horizontal="center" vertical="center" wrapText="1"/>
    </xf>
    <xf numFmtId="14" fontId="222" fillId="56" borderId="114" xfId="45" applyNumberFormat="1" applyFont="1" applyFill="1" applyBorder="1" applyAlignment="1">
      <alignment horizontal="center"/>
    </xf>
    <xf numFmtId="2" fontId="136" fillId="46" borderId="118" xfId="37" applyNumberFormat="1" applyFont="1" applyFill="1" applyBorder="1" applyAlignment="1">
      <alignment horizontal="center"/>
    </xf>
    <xf numFmtId="0" fontId="136" fillId="46" borderId="118" xfId="37" applyFont="1" applyFill="1" applyBorder="1"/>
    <xf numFmtId="4" fontId="136" fillId="46" borderId="118" xfId="37" applyNumberFormat="1" applyFont="1" applyFill="1" applyBorder="1" applyAlignment="1">
      <alignment horizontal="center"/>
    </xf>
    <xf numFmtId="10" fontId="136" fillId="46" borderId="118" xfId="37" applyNumberFormat="1" applyFont="1" applyFill="1" applyBorder="1" applyAlignment="1">
      <alignment horizontal="center"/>
    </xf>
    <xf numFmtId="10" fontId="214" fillId="46" borderId="118" xfId="46" applyNumberFormat="1" applyFont="1" applyFill="1" applyBorder="1" applyAlignment="1">
      <alignment horizontal="center"/>
    </xf>
    <xf numFmtId="2" fontId="136" fillId="46" borderId="118" xfId="46" applyNumberFormat="1" applyFont="1" applyFill="1" applyBorder="1" applyAlignment="1">
      <alignment horizontal="center"/>
    </xf>
    <xf numFmtId="2" fontId="136" fillId="46" borderId="118" xfId="45" applyNumberFormat="1" applyFont="1" applyFill="1" applyBorder="1" applyAlignment="1">
      <alignment horizontal="left" vertical="center" shrinkToFit="1"/>
    </xf>
    <xf numFmtId="10" fontId="136" fillId="46" borderId="119" xfId="45" applyNumberFormat="1" applyFont="1" applyFill="1" applyBorder="1" applyAlignment="1">
      <alignment horizontal="left" vertical="center" shrinkToFit="1"/>
    </xf>
    <xf numFmtId="10" fontId="213" fillId="56" borderId="121" xfId="37" applyNumberFormat="1" applyFont="1" applyFill="1" applyBorder="1" applyAlignment="1">
      <alignment horizontal="left"/>
    </xf>
    <xf numFmtId="2" fontId="136" fillId="56" borderId="120" xfId="37" applyNumberFormat="1" applyFont="1" applyFill="1" applyBorder="1" applyAlignment="1">
      <alignment horizontal="center"/>
    </xf>
    <xf numFmtId="0" fontId="136" fillId="56" borderId="120" xfId="37" applyFont="1" applyFill="1" applyBorder="1"/>
    <xf numFmtId="4" fontId="136" fillId="56" borderId="120" xfId="37" applyNumberFormat="1" applyFont="1" applyFill="1" applyBorder="1" applyAlignment="1">
      <alignment horizontal="center"/>
    </xf>
    <xf numFmtId="10" fontId="136" fillId="56" borderId="120" xfId="37" applyNumberFormat="1" applyFont="1" applyFill="1" applyBorder="1" applyAlignment="1">
      <alignment horizontal="center"/>
    </xf>
    <xf numFmtId="4" fontId="136" fillId="56" borderId="120" xfId="45" applyNumberFormat="1" applyFont="1" applyFill="1" applyBorder="1" applyAlignment="1">
      <alignment horizontal="center" vertical="center"/>
    </xf>
    <xf numFmtId="2" fontId="136" fillId="56" borderId="120" xfId="45" applyNumberFormat="1" applyFont="1" applyFill="1" applyBorder="1" applyAlignment="1">
      <alignment horizontal="center" vertical="center"/>
    </xf>
    <xf numFmtId="2" fontId="139" fillId="73" borderId="120" xfId="45" applyNumberFormat="1" applyFont="1" applyFill="1" applyBorder="1" applyAlignment="1">
      <alignment horizontal="left" vertical="center" wrapText="1" shrinkToFit="1"/>
    </xf>
    <xf numFmtId="10" fontId="139" fillId="73" borderId="121" xfId="45" applyNumberFormat="1" applyFont="1" applyFill="1" applyBorder="1" applyAlignment="1">
      <alignment horizontal="left" vertical="center" wrapText="1" shrinkToFit="1"/>
    </xf>
    <xf numFmtId="14" fontId="139" fillId="73" borderId="120" xfId="45" applyNumberFormat="1" applyFont="1" applyFill="1" applyBorder="1" applyAlignment="1">
      <alignment horizontal="center" vertical="center" wrapText="1" shrinkToFit="1"/>
    </xf>
    <xf numFmtId="2" fontId="139" fillId="73" borderId="120" xfId="45" applyNumberFormat="1" applyFont="1" applyFill="1" applyBorder="1" applyAlignment="1">
      <alignment horizontal="center" vertical="center" wrapText="1" shrinkToFit="1"/>
    </xf>
    <xf numFmtId="2" fontId="139" fillId="73" borderId="120" xfId="45" applyNumberFormat="1" applyFont="1" applyFill="1" applyBorder="1" applyAlignment="1">
      <alignment horizontal="center" vertical="center" wrapText="1"/>
    </xf>
    <xf numFmtId="4" fontId="139" fillId="73" borderId="120" xfId="45" applyNumberFormat="1" applyFont="1" applyFill="1" applyBorder="1" applyAlignment="1">
      <alignment horizontal="center" vertical="center" wrapText="1"/>
    </xf>
    <xf numFmtId="10" fontId="139" fillId="73" borderId="120" xfId="45" applyNumberFormat="1" applyFont="1" applyFill="1" applyBorder="1" applyAlignment="1">
      <alignment horizontal="center" vertical="center" wrapText="1"/>
    </xf>
    <xf numFmtId="10" fontId="217" fillId="73" borderId="120" xfId="46" applyNumberFormat="1" applyFont="1" applyFill="1" applyBorder="1" applyAlignment="1">
      <alignment horizontal="center" wrapText="1"/>
    </xf>
    <xf numFmtId="0" fontId="213" fillId="56" borderId="122" xfId="37" applyFont="1" applyFill="1" applyBorder="1" applyAlignment="1">
      <alignment horizontal="left"/>
    </xf>
    <xf numFmtId="10" fontId="213" fillId="56" borderId="123" xfId="37" applyNumberFormat="1" applyFont="1" applyFill="1" applyBorder="1" applyAlignment="1">
      <alignment horizontal="left"/>
    </xf>
    <xf numFmtId="0" fontId="215" fillId="56" borderId="122" xfId="37" applyFont="1" applyFill="1" applyBorder="1" applyAlignment="1">
      <alignment wrapText="1"/>
    </xf>
    <xf numFmtId="14" fontId="136" fillId="56" borderId="122" xfId="37" applyNumberFormat="1" applyFont="1" applyFill="1" applyBorder="1" applyAlignment="1">
      <alignment horizontal="center"/>
    </xf>
    <xf numFmtId="2" fontId="136" fillId="56" borderId="122" xfId="37" applyNumberFormat="1" applyFont="1" applyFill="1" applyBorder="1" applyAlignment="1">
      <alignment horizontal="center"/>
    </xf>
    <xf numFmtId="0" fontId="136" fillId="56" borderId="122" xfId="37" applyFont="1" applyFill="1" applyBorder="1"/>
    <xf numFmtId="4" fontId="136" fillId="56" borderId="122" xfId="37" applyNumberFormat="1" applyFont="1" applyFill="1" applyBorder="1" applyAlignment="1">
      <alignment horizontal="center"/>
    </xf>
    <xf numFmtId="10" fontId="136" fillId="56" borderId="122" xfId="37" applyNumberFormat="1" applyFont="1" applyFill="1" applyBorder="1" applyAlignment="1">
      <alignment horizontal="center"/>
    </xf>
    <xf numFmtId="4" fontId="136" fillId="56" borderId="122" xfId="45" applyNumberFormat="1" applyFont="1" applyFill="1" applyBorder="1" applyAlignment="1">
      <alignment horizontal="center" vertical="center"/>
    </xf>
    <xf numFmtId="2" fontId="136" fillId="56" borderId="122" xfId="45" applyNumberFormat="1" applyFont="1" applyFill="1" applyBorder="1" applyAlignment="1">
      <alignment horizontal="center" vertical="center"/>
    </xf>
    <xf numFmtId="2" fontId="207" fillId="0" borderId="120" xfId="3" applyNumberFormat="1" applyFont="1" applyBorder="1" applyAlignment="1">
      <alignment horizontal="left" vertical="center" wrapText="1" shrinkToFit="1"/>
    </xf>
    <xf numFmtId="2" fontId="206" fillId="0" borderId="120" xfId="3" applyNumberFormat="1" applyFont="1" applyBorder="1" applyAlignment="1">
      <alignment horizontal="center" vertical="center" wrapText="1"/>
    </xf>
    <xf numFmtId="2" fontId="203" fillId="0" borderId="120" xfId="47" applyNumberFormat="1" applyFont="1" applyFill="1" applyBorder="1" applyAlignment="1" applyProtection="1">
      <alignment horizontal="center" wrapText="1"/>
    </xf>
    <xf numFmtId="2" fontId="214" fillId="56" borderId="117" xfId="37" applyNumberFormat="1" applyFont="1" applyFill="1" applyBorder="1" applyAlignment="1">
      <alignment horizontal="center" vertical="center" wrapText="1"/>
    </xf>
    <xf numFmtId="10" fontId="214" fillId="56" borderId="129" xfId="37" applyNumberFormat="1" applyFont="1" applyFill="1" applyBorder="1" applyAlignment="1">
      <alignment horizontal="center" vertical="center"/>
    </xf>
    <xf numFmtId="10" fontId="214" fillId="56" borderId="130" xfId="37" applyNumberFormat="1" applyFont="1" applyFill="1" applyBorder="1" applyAlignment="1">
      <alignment vertical="center" wrapText="1"/>
    </xf>
    <xf numFmtId="10" fontId="214" fillId="56" borderId="130" xfId="37" applyNumberFormat="1" applyFont="1" applyFill="1" applyBorder="1" applyAlignment="1">
      <alignment horizontal="center" vertical="center" wrapText="1"/>
    </xf>
    <xf numFmtId="4" fontId="136" fillId="56" borderId="130" xfId="37" applyNumberFormat="1" applyFont="1" applyFill="1" applyBorder="1" applyAlignment="1">
      <alignment horizontal="center" vertical="center" wrapText="1"/>
    </xf>
    <xf numFmtId="2" fontId="214" fillId="56" borderId="130" xfId="37" applyNumberFormat="1" applyFont="1" applyFill="1" applyBorder="1" applyAlignment="1">
      <alignment horizontal="center" vertical="center" wrapText="1"/>
    </xf>
    <xf numFmtId="203" fontId="210" fillId="56" borderId="130" xfId="37" applyNumberFormat="1" applyFont="1" applyFill="1" applyBorder="1" applyAlignment="1">
      <alignment horizontal="center" vertical="center" wrapText="1"/>
    </xf>
    <xf numFmtId="14" fontId="222" fillId="56" borderId="130" xfId="3" applyNumberFormat="1" applyFont="1" applyFill="1" applyBorder="1" applyAlignment="1">
      <alignment horizontal="center"/>
    </xf>
    <xf numFmtId="10" fontId="214" fillId="56" borderId="131" xfId="37" applyNumberFormat="1" applyFont="1" applyFill="1" applyBorder="1" applyAlignment="1">
      <alignment horizontal="center" vertical="center"/>
    </xf>
    <xf numFmtId="10" fontId="214" fillId="56" borderId="132" xfId="37" applyNumberFormat="1" applyFont="1" applyFill="1" applyBorder="1" applyAlignment="1">
      <alignment vertical="center" wrapText="1"/>
    </xf>
    <xf numFmtId="10" fontId="214" fillId="56" borderId="132" xfId="37" applyNumberFormat="1" applyFont="1" applyFill="1" applyBorder="1" applyAlignment="1">
      <alignment horizontal="center" vertical="center" wrapText="1"/>
    </xf>
    <xf numFmtId="4" fontId="136" fillId="56" borderId="132" xfId="37" applyNumberFormat="1" applyFont="1" applyFill="1" applyBorder="1" applyAlignment="1">
      <alignment horizontal="center" vertical="center" wrapText="1"/>
    </xf>
    <xf numFmtId="2" fontId="214" fillId="56" borderId="132" xfId="37" applyNumberFormat="1" applyFont="1" applyFill="1" applyBorder="1" applyAlignment="1">
      <alignment horizontal="center" vertical="center" wrapText="1"/>
    </xf>
    <xf numFmtId="203" fontId="210" fillId="56" borderId="132" xfId="37" applyNumberFormat="1" applyFont="1" applyFill="1" applyBorder="1" applyAlignment="1">
      <alignment horizontal="center" vertical="center" wrapText="1"/>
    </xf>
    <xf numFmtId="14" fontId="222" fillId="56" borderId="132" xfId="3" applyNumberFormat="1" applyFont="1" applyFill="1" applyBorder="1" applyAlignment="1">
      <alignment horizontal="center"/>
    </xf>
    <xf numFmtId="2" fontId="136" fillId="46" borderId="118" xfId="37" applyNumberFormat="1" applyFont="1" applyFill="1" applyBorder="1"/>
    <xf numFmtId="2" fontId="136" fillId="56" borderId="120" xfId="37" applyNumberFormat="1" applyFont="1" applyFill="1" applyBorder="1"/>
    <xf numFmtId="4" fontId="136" fillId="56" borderId="120" xfId="3" applyNumberFormat="1" applyFont="1" applyFill="1" applyBorder="1" applyAlignment="1">
      <alignment horizontal="center" vertical="center"/>
    </xf>
    <xf numFmtId="2" fontId="136" fillId="56" borderId="120" xfId="3" applyNumberFormat="1" applyFont="1" applyFill="1" applyBorder="1" applyAlignment="1">
      <alignment horizontal="center" vertical="center"/>
    </xf>
    <xf numFmtId="2" fontId="139" fillId="73" borderId="134" xfId="3" applyNumberFormat="1" applyFont="1" applyFill="1" applyBorder="1" applyAlignment="1">
      <alignment horizontal="left" vertical="center" wrapText="1" shrinkToFit="1"/>
    </xf>
    <xf numFmtId="2" fontId="139" fillId="73" borderId="120" xfId="3" applyNumberFormat="1" applyFont="1" applyFill="1" applyBorder="1" applyAlignment="1">
      <alignment horizontal="left" vertical="center" wrapText="1" shrinkToFit="1"/>
    </xf>
    <xf numFmtId="14" fontId="139" fillId="73" borderId="120" xfId="3" applyNumberFormat="1" applyFont="1" applyFill="1" applyBorder="1" applyAlignment="1">
      <alignment horizontal="center" vertical="center" wrapText="1" shrinkToFit="1"/>
    </xf>
    <xf numFmtId="2" fontId="139" fillId="73" borderId="120" xfId="3" applyNumberFormat="1" applyFont="1" applyFill="1" applyBorder="1" applyAlignment="1">
      <alignment horizontal="center" vertical="center" wrapText="1" shrinkToFit="1"/>
    </xf>
    <xf numFmtId="2" fontId="139" fillId="73" borderId="120" xfId="3" applyNumberFormat="1" applyFont="1" applyFill="1" applyBorder="1" applyAlignment="1">
      <alignment horizontal="center" vertical="center" wrapText="1"/>
    </xf>
    <xf numFmtId="10" fontId="139" fillId="73" borderId="120" xfId="3" applyNumberFormat="1" applyFont="1" applyFill="1" applyBorder="1" applyAlignment="1">
      <alignment horizontal="center" vertical="center" wrapText="1"/>
    </xf>
    <xf numFmtId="2" fontId="217" fillId="73" borderId="120" xfId="46" applyNumberFormat="1" applyFont="1" applyFill="1" applyBorder="1" applyAlignment="1">
      <alignment horizontal="center" wrapText="1"/>
    </xf>
    <xf numFmtId="0" fontId="213" fillId="56" borderId="135" xfId="37" applyFont="1" applyFill="1" applyBorder="1" applyAlignment="1">
      <alignment horizontal="left"/>
    </xf>
    <xf numFmtId="2" fontId="136" fillId="56" borderId="122" xfId="37" applyNumberFormat="1" applyFont="1" applyFill="1" applyBorder="1"/>
    <xf numFmtId="4" fontId="136" fillId="56" borderId="122" xfId="3" applyNumberFormat="1" applyFont="1" applyFill="1" applyBorder="1" applyAlignment="1">
      <alignment horizontal="center" vertical="center"/>
    </xf>
    <xf numFmtId="2" fontId="136" fillId="56" borderId="122" xfId="3" applyNumberFormat="1" applyFont="1" applyFill="1" applyBorder="1" applyAlignment="1">
      <alignment horizontal="center" vertical="center"/>
    </xf>
    <xf numFmtId="203" fontId="210" fillId="56" borderId="117" xfId="37" applyNumberFormat="1" applyFont="1" applyFill="1" applyBorder="1" applyAlignment="1">
      <alignment vertical="center" wrapText="1"/>
    </xf>
    <xf numFmtId="178" fontId="136" fillId="56" borderId="130" xfId="37" applyNumberFormat="1" applyFont="1" applyFill="1" applyBorder="1" applyAlignment="1">
      <alignment vertical="center" wrapText="1"/>
    </xf>
    <xf numFmtId="178" fontId="136" fillId="56" borderId="130" xfId="37" applyNumberFormat="1" applyFont="1" applyFill="1" applyBorder="1" applyAlignment="1">
      <alignment horizontal="center" vertical="center" wrapText="1"/>
    </xf>
    <xf numFmtId="203" fontId="210" fillId="56" borderId="130" xfId="37" applyNumberFormat="1" applyFont="1" applyFill="1" applyBorder="1" applyAlignment="1">
      <alignment vertical="center" wrapText="1"/>
    </xf>
    <xf numFmtId="178" fontId="136" fillId="56" borderId="132" xfId="37" applyNumberFormat="1" applyFont="1" applyFill="1" applyBorder="1" applyAlignment="1">
      <alignment vertical="center" wrapText="1"/>
    </xf>
    <xf numFmtId="178" fontId="136" fillId="56" borderId="132" xfId="37" applyNumberFormat="1" applyFont="1" applyFill="1" applyBorder="1" applyAlignment="1">
      <alignment horizontal="center" vertical="center" wrapText="1"/>
    </xf>
    <xf numFmtId="203" fontId="210" fillId="56" borderId="132" xfId="37" applyNumberFormat="1" applyFont="1" applyFill="1" applyBorder="1" applyAlignment="1">
      <alignment vertical="center" wrapText="1"/>
    </xf>
    <xf numFmtId="178" fontId="136" fillId="46" borderId="122" xfId="37" applyNumberFormat="1" applyFont="1" applyFill="1" applyBorder="1" applyAlignment="1">
      <alignment horizontal="center"/>
    </xf>
    <xf numFmtId="178" fontId="136" fillId="56" borderId="125" xfId="37" applyNumberFormat="1" applyFont="1" applyFill="1" applyBorder="1" applyAlignment="1">
      <alignment horizontal="center"/>
    </xf>
    <xf numFmtId="178" fontId="136" fillId="56" borderId="124" xfId="37" applyNumberFormat="1" applyFont="1" applyFill="1" applyBorder="1" applyAlignment="1">
      <alignment horizontal="center"/>
    </xf>
    <xf numFmtId="0" fontId="223" fillId="56" borderId="0" xfId="37" applyFont="1" applyFill="1" applyAlignment="1">
      <alignment horizontal="left"/>
    </xf>
    <xf numFmtId="0" fontId="220" fillId="56" borderId="0" xfId="37" applyFont="1" applyFill="1"/>
    <xf numFmtId="4" fontId="220" fillId="56" borderId="0" xfId="37" applyNumberFormat="1" applyFont="1" applyFill="1"/>
    <xf numFmtId="0" fontId="137" fillId="50" borderId="0" xfId="0" applyFont="1" applyFill="1" applyAlignment="1">
      <alignment horizontal="center" wrapText="1"/>
    </xf>
    <xf numFmtId="0" fontId="224" fillId="0" borderId="36" xfId="55" applyFont="1" applyBorder="1" applyAlignment="1">
      <alignment wrapText="1"/>
    </xf>
    <xf numFmtId="0" fontId="224" fillId="0" borderId="0" xfId="55" applyFont="1" applyAlignment="1">
      <alignment wrapText="1"/>
    </xf>
    <xf numFmtId="0" fontId="224" fillId="0" borderId="39" xfId="55" applyFont="1" applyBorder="1" applyAlignment="1">
      <alignment wrapText="1"/>
    </xf>
    <xf numFmtId="0" fontId="225" fillId="0" borderId="39" xfId="55" applyFont="1" applyBorder="1"/>
    <xf numFmtId="0" fontId="200" fillId="0" borderId="39" xfId="55" applyFont="1" applyBorder="1"/>
    <xf numFmtId="1" fontId="183" fillId="6" borderId="130" xfId="50" applyNumberFormat="1" applyFont="1" applyFill="1" applyBorder="1" applyAlignment="1">
      <alignment horizontal="center" vertical="center"/>
    </xf>
    <xf numFmtId="209" fontId="220" fillId="56" borderId="0" xfId="37" applyNumberFormat="1" applyFont="1" applyFill="1"/>
    <xf numFmtId="180" fontId="136" fillId="56" borderId="120" xfId="3" applyNumberFormat="1" applyFont="1" applyFill="1" applyBorder="1" applyAlignment="1">
      <alignment horizontal="center" vertical="center"/>
    </xf>
    <xf numFmtId="0" fontId="226" fillId="0" borderId="134" xfId="37" applyFont="1" applyBorder="1" applyAlignment="1">
      <alignment horizontal="left"/>
    </xf>
    <xf numFmtId="0" fontId="226" fillId="0" borderId="120" xfId="37" applyFont="1" applyBorder="1" applyAlignment="1">
      <alignment horizontal="left"/>
    </xf>
    <xf numFmtId="0" fontId="227" fillId="0" borderId="120" xfId="37" applyFont="1" applyBorder="1"/>
    <xf numFmtId="178" fontId="228" fillId="0" borderId="125" xfId="37" applyNumberFormat="1" applyFont="1" applyBorder="1" applyAlignment="1">
      <alignment horizontal="center"/>
    </xf>
    <xf numFmtId="178" fontId="228" fillId="0" borderId="124" xfId="37" applyNumberFormat="1" applyFont="1" applyBorder="1" applyAlignment="1">
      <alignment horizontal="center"/>
    </xf>
    <xf numFmtId="4" fontId="228" fillId="0" borderId="120" xfId="3" applyNumberFormat="1" applyFont="1" applyBorder="1" applyAlignment="1">
      <alignment horizontal="center" vertical="center"/>
    </xf>
    <xf numFmtId="180" fontId="228" fillId="0" borderId="120" xfId="3" applyNumberFormat="1" applyFont="1" applyBorder="1" applyAlignment="1">
      <alignment horizontal="center" vertical="center"/>
    </xf>
    <xf numFmtId="0" fontId="229" fillId="73" borderId="134" xfId="37" applyFont="1" applyFill="1" applyBorder="1" applyAlignment="1">
      <alignment horizontal="left"/>
    </xf>
    <xf numFmtId="0" fontId="229" fillId="73" borderId="120" xfId="37" applyFont="1" applyFill="1" applyBorder="1" applyAlignment="1">
      <alignment horizontal="left"/>
    </xf>
    <xf numFmtId="0" fontId="230" fillId="73" borderId="120" xfId="37" applyFont="1" applyFill="1" applyBorder="1"/>
    <xf numFmtId="178" fontId="231" fillId="73" borderId="125" xfId="37" applyNumberFormat="1" applyFont="1" applyFill="1" applyBorder="1" applyAlignment="1">
      <alignment horizontal="center"/>
    </xf>
    <xf numFmtId="178" fontId="231" fillId="73" borderId="124" xfId="37" applyNumberFormat="1" applyFont="1" applyFill="1" applyBorder="1" applyAlignment="1">
      <alignment horizontal="center"/>
    </xf>
    <xf numFmtId="4" fontId="231" fillId="73" borderId="120" xfId="3" applyNumberFormat="1" applyFont="1" applyFill="1" applyBorder="1" applyAlignment="1">
      <alignment horizontal="center" vertical="center"/>
    </xf>
    <xf numFmtId="180" fontId="231" fillId="73" borderId="120" xfId="3" applyNumberFormat="1" applyFont="1" applyFill="1" applyBorder="1" applyAlignment="1">
      <alignment horizontal="center" vertical="center"/>
    </xf>
    <xf numFmtId="0" fontId="1" fillId="0" borderId="0" xfId="51"/>
    <xf numFmtId="199" fontId="144" fillId="0" borderId="108" xfId="51" applyNumberFormat="1" applyFont="1" applyBorder="1"/>
    <xf numFmtId="199" fontId="144" fillId="0" borderId="108" xfId="51" applyNumberFormat="1" applyFont="1" applyBorder="1" applyAlignment="1">
      <alignment horizontal="center" vertical="center"/>
    </xf>
    <xf numFmtId="199" fontId="1" fillId="0" borderId="0" xfId="51" applyNumberFormat="1"/>
    <xf numFmtId="0" fontId="1" fillId="23" borderId="39" xfId="51" applyFill="1" applyBorder="1" applyAlignment="1">
      <alignment horizontal="center"/>
    </xf>
    <xf numFmtId="0" fontId="145" fillId="23" borderId="40" xfId="51" applyFont="1" applyFill="1" applyBorder="1" applyAlignment="1">
      <alignment horizontal="center"/>
    </xf>
    <xf numFmtId="0" fontId="146" fillId="23" borderId="39" xfId="51" applyFont="1" applyFill="1" applyBorder="1" applyAlignment="1">
      <alignment horizontal="right"/>
    </xf>
    <xf numFmtId="0" fontId="146" fillId="23" borderId="0" xfId="51" applyFont="1" applyFill="1" applyAlignment="1">
      <alignment horizontal="right"/>
    </xf>
    <xf numFmtId="0" fontId="66" fillId="23" borderId="0" xfId="51" applyFont="1" applyFill="1" applyAlignment="1">
      <alignment horizontal="left"/>
    </xf>
    <xf numFmtId="0" fontId="147" fillId="23" borderId="0" xfId="51" applyFont="1" applyFill="1" applyAlignment="1">
      <alignment vertical="top" wrapText="1"/>
    </xf>
    <xf numFmtId="0" fontId="1" fillId="23" borderId="40" xfId="51" applyFill="1" applyBorder="1"/>
    <xf numFmtId="199" fontId="144" fillId="23" borderId="108" xfId="51" applyNumberFormat="1" applyFont="1" applyFill="1" applyBorder="1" applyAlignment="1">
      <alignment horizontal="center" vertical="center"/>
    </xf>
    <xf numFmtId="0" fontId="66" fillId="23" borderId="0" xfId="51" applyFont="1" applyFill="1"/>
    <xf numFmtId="199" fontId="144" fillId="0" borderId="108" xfId="51" applyNumberFormat="1" applyFont="1" applyBorder="1" applyAlignment="1">
      <alignment horizontal="center"/>
    </xf>
    <xf numFmtId="0" fontId="1" fillId="23" borderId="39" xfId="51" applyFill="1" applyBorder="1" applyAlignment="1">
      <alignment horizontal="right"/>
    </xf>
    <xf numFmtId="0" fontId="1" fillId="23" borderId="0" xfId="51" applyFill="1" applyAlignment="1">
      <alignment horizontal="right"/>
    </xf>
    <xf numFmtId="0" fontId="1" fillId="23" borderId="0" xfId="51" applyFill="1" applyAlignment="1">
      <alignment horizontal="left"/>
    </xf>
    <xf numFmtId="0" fontId="66" fillId="23" borderId="0" xfId="51" applyFont="1" applyFill="1" applyAlignment="1">
      <alignment horizontal="right"/>
    </xf>
    <xf numFmtId="14" fontId="66" fillId="23" borderId="0" xfId="51" applyNumberFormat="1" applyFont="1" applyFill="1" applyAlignment="1">
      <alignment horizontal="left"/>
    </xf>
    <xf numFmtId="0" fontId="66" fillId="23" borderId="0" xfId="51" applyFont="1" applyFill="1" applyAlignment="1">
      <alignment horizontal="center"/>
    </xf>
    <xf numFmtId="0" fontId="66" fillId="23" borderId="39" xfId="51" applyFont="1" applyFill="1" applyBorder="1"/>
    <xf numFmtId="15" fontId="150" fillId="0" borderId="130" xfId="38" applyNumberFormat="1" applyFont="1" applyBorder="1" applyAlignment="1">
      <alignment horizontal="center" vertical="center"/>
    </xf>
    <xf numFmtId="0" fontId="150" fillId="0" borderId="130" xfId="38" applyFont="1" applyBorder="1" applyAlignment="1">
      <alignment horizontal="center" vertical="center"/>
    </xf>
    <xf numFmtId="0" fontId="1" fillId="23" borderId="39" xfId="51" applyFill="1" applyBorder="1"/>
    <xf numFmtId="0" fontId="151" fillId="0" borderId="130" xfId="38" applyFont="1" applyBorder="1" applyAlignment="1">
      <alignment horizontal="center" vertical="center"/>
    </xf>
    <xf numFmtId="0" fontId="151" fillId="0" borderId="130" xfId="38" applyFont="1" applyBorder="1" applyAlignment="1">
      <alignment horizontal="center" vertical="center" wrapText="1"/>
    </xf>
    <xf numFmtId="0" fontId="1" fillId="23" borderId="41" xfId="51" applyFill="1" applyBorder="1"/>
    <xf numFmtId="0" fontId="1" fillId="23" borderId="42" xfId="51" applyFill="1" applyBorder="1"/>
    <xf numFmtId="0" fontId="1" fillId="23" borderId="43" xfId="51" applyFill="1" applyBorder="1"/>
    <xf numFmtId="0" fontId="70" fillId="23" borderId="0" xfId="45" applyFont="1" applyFill="1" applyAlignment="1">
      <alignment horizontal="centerContinuous" vertical="center"/>
    </xf>
    <xf numFmtId="0" fontId="70" fillId="23" borderId="0" xfId="45" applyFont="1" applyFill="1" applyAlignment="1">
      <alignment horizontal="center" vertical="center"/>
    </xf>
    <xf numFmtId="10" fontId="70" fillId="23" borderId="0" xfId="56" applyNumberFormat="1" applyFont="1" applyFill="1" applyAlignment="1">
      <alignment horizontal="centerContinuous" vertical="center"/>
    </xf>
    <xf numFmtId="4" fontId="58" fillId="23" borderId="0" xfId="45" applyNumberFormat="1" applyFont="1" applyFill="1" applyAlignment="1">
      <alignment horizontal="center" vertical="center"/>
    </xf>
    <xf numFmtId="0" fontId="1" fillId="23" borderId="0" xfId="51" applyFill="1" applyAlignment="1">
      <alignment vertical="center"/>
    </xf>
    <xf numFmtId="0" fontId="232" fillId="23" borderId="0" xfId="39" applyFont="1" applyFill="1" applyAlignment="1">
      <alignment horizontal="centerContinuous" vertical="center"/>
    </xf>
    <xf numFmtId="0" fontId="1" fillId="23" borderId="0" xfId="51" applyFill="1" applyAlignment="1">
      <alignment vertical="center" wrapText="1"/>
    </xf>
    <xf numFmtId="0" fontId="1" fillId="0" borderId="0" xfId="51" applyAlignment="1">
      <alignment vertical="center"/>
    </xf>
    <xf numFmtId="0" fontId="232" fillId="23" borderId="0" xfId="39" applyFont="1" applyFill="1" applyAlignment="1">
      <alignment horizontal="left" vertical="top"/>
    </xf>
    <xf numFmtId="0" fontId="70" fillId="23" borderId="0" xfId="45" applyFont="1" applyFill="1" applyAlignment="1">
      <alignment horizontal="left" vertical="top"/>
    </xf>
    <xf numFmtId="0" fontId="70" fillId="23" borderId="0" xfId="45" applyFont="1" applyFill="1" applyAlignment="1">
      <alignment horizontal="center" vertical="center" wrapText="1"/>
    </xf>
    <xf numFmtId="2" fontId="70" fillId="23" borderId="0" xfId="45" applyNumberFormat="1" applyFont="1" applyFill="1" applyAlignment="1">
      <alignment horizontal="centerContinuous" vertical="center"/>
    </xf>
    <xf numFmtId="1" fontId="70" fillId="23" borderId="0" xfId="45" applyNumberFormat="1" applyFont="1" applyFill="1" applyAlignment="1">
      <alignment horizontal="centerContinuous" vertical="center"/>
    </xf>
    <xf numFmtId="169" fontId="70" fillId="23" borderId="0" xfId="45" applyNumberFormat="1" applyFont="1" applyFill="1" applyAlignment="1">
      <alignment horizontal="left" vertical="top"/>
    </xf>
    <xf numFmtId="10" fontId="70" fillId="23" borderId="0" xfId="45" applyNumberFormat="1" applyFont="1" applyFill="1" applyAlignment="1">
      <alignment horizontal="centerContinuous" vertical="center"/>
    </xf>
    <xf numFmtId="169" fontId="70" fillId="23" borderId="0" xfId="45" applyNumberFormat="1" applyFont="1" applyFill="1" applyAlignment="1">
      <alignment horizontal="centerContinuous" vertical="center"/>
    </xf>
    <xf numFmtId="199" fontId="70" fillId="23" borderId="0" xfId="45" applyNumberFormat="1" applyFont="1" applyFill="1" applyAlignment="1">
      <alignment horizontal="center" vertical="center"/>
    </xf>
    <xf numFmtId="0" fontId="70" fillId="23" borderId="130" xfId="45" applyFont="1" applyFill="1" applyBorder="1" applyAlignment="1">
      <alignment horizontal="center" vertical="center" wrapText="1"/>
    </xf>
    <xf numFmtId="4" fontId="70" fillId="23" borderId="130" xfId="45" applyNumberFormat="1" applyFont="1" applyFill="1" applyBorder="1" applyAlignment="1">
      <alignment horizontal="center" vertical="center" wrapText="1"/>
    </xf>
    <xf numFmtId="0" fontId="70" fillId="23" borderId="130" xfId="45" applyFont="1" applyFill="1" applyBorder="1" applyAlignment="1">
      <alignment horizontal="centerContinuous" vertical="center"/>
    </xf>
    <xf numFmtId="4" fontId="70" fillId="23" borderId="130" xfId="45" applyNumberFormat="1" applyFont="1" applyFill="1" applyBorder="1" applyAlignment="1">
      <alignment horizontal="center" vertical="center"/>
    </xf>
    <xf numFmtId="0" fontId="73" fillId="0" borderId="0" xfId="51" applyFont="1" applyAlignment="1">
      <alignment vertical="center"/>
    </xf>
    <xf numFmtId="0" fontId="73" fillId="0" borderId="0" xfId="51" applyFont="1" applyAlignment="1">
      <alignment vertical="center" wrapText="1"/>
    </xf>
    <xf numFmtId="4" fontId="58" fillId="23" borderId="130" xfId="45" applyNumberFormat="1" applyFont="1" applyFill="1" applyBorder="1" applyAlignment="1">
      <alignment horizontal="center" vertical="center"/>
    </xf>
    <xf numFmtId="0" fontId="51" fillId="0" borderId="138" xfId="45" applyFont="1" applyBorder="1" applyAlignment="1">
      <alignment horizontal="center" vertical="center"/>
    </xf>
    <xf numFmtId="4" fontId="174" fillId="0" borderId="138" xfId="45" applyNumberFormat="1" applyFont="1" applyBorder="1" applyAlignment="1">
      <alignment horizontal="center" vertical="center"/>
    </xf>
    <xf numFmtId="0" fontId="152" fillId="0" borderId="75" xfId="45" applyFont="1" applyBorder="1" applyAlignment="1">
      <alignment horizontal="center" vertical="center"/>
    </xf>
    <xf numFmtId="0" fontId="152" fillId="0" borderId="113" xfId="45" applyFont="1" applyBorder="1" applyAlignment="1">
      <alignment horizontal="center" vertical="center"/>
    </xf>
    <xf numFmtId="0" fontId="177" fillId="0" borderId="105" xfId="45" applyFont="1" applyBorder="1" applyAlignment="1">
      <alignment horizontal="center" vertical="center"/>
    </xf>
    <xf numFmtId="211" fontId="9" fillId="0" borderId="75" xfId="45" applyNumberFormat="1" applyFont="1" applyBorder="1" applyAlignment="1">
      <alignment horizontal="center" vertical="center" wrapText="1"/>
    </xf>
    <xf numFmtId="0" fontId="9" fillId="0" borderId="107" xfId="45" applyFont="1" applyBorder="1" applyAlignment="1">
      <alignment horizontal="center" vertical="center" wrapText="1"/>
    </xf>
    <xf numFmtId="211" fontId="9" fillId="0" borderId="106" xfId="45" applyNumberFormat="1" applyFont="1" applyBorder="1" applyAlignment="1">
      <alignment horizontal="center" vertical="center" wrapText="1"/>
    </xf>
    <xf numFmtId="0" fontId="177" fillId="0" borderId="36" xfId="45" applyFont="1" applyBorder="1" applyAlignment="1">
      <alignment horizontal="center" vertical="center" wrapText="1"/>
    </xf>
    <xf numFmtId="10" fontId="9" fillId="0" borderId="113" xfId="56" applyNumberFormat="1" applyFont="1" applyBorder="1" applyAlignment="1">
      <alignment horizontal="center" vertical="center" wrapText="1"/>
    </xf>
    <xf numFmtId="0" fontId="177" fillId="0" borderId="113" xfId="45" applyFont="1" applyBorder="1" applyAlignment="1">
      <alignment horizontal="center" vertical="center"/>
    </xf>
    <xf numFmtId="0" fontId="177" fillId="0" borderId="105" xfId="45" applyFont="1" applyBorder="1" applyAlignment="1">
      <alignment horizontal="center" vertical="center" wrapText="1"/>
    </xf>
    <xf numFmtId="0" fontId="9" fillId="0" borderId="106" xfId="45" applyFont="1" applyBorder="1" applyAlignment="1">
      <alignment horizontal="center" vertical="center"/>
    </xf>
    <xf numFmtId="0" fontId="9" fillId="0" borderId="105" xfId="45" applyFont="1" applyBorder="1" applyAlignment="1">
      <alignment horizontal="center" vertical="center"/>
    </xf>
    <xf numFmtId="15" fontId="51" fillId="0" borderId="117" xfId="45" applyNumberFormat="1" applyFont="1" applyBorder="1" applyAlignment="1">
      <alignment horizontal="center" vertical="center" textRotation="90"/>
    </xf>
    <xf numFmtId="0" fontId="9" fillId="0" borderId="117" xfId="45" applyFont="1" applyBorder="1" applyAlignment="1">
      <alignment horizontal="center" vertical="center" wrapText="1"/>
    </xf>
    <xf numFmtId="4" fontId="58" fillId="0" borderId="117" xfId="45" applyNumberFormat="1" applyFont="1" applyBorder="1" applyAlignment="1">
      <alignment horizontal="center" vertical="center" wrapText="1"/>
    </xf>
    <xf numFmtId="0" fontId="51" fillId="0" borderId="117" xfId="45" applyFont="1" applyBorder="1" applyAlignment="1">
      <alignment horizontal="center" vertical="center" wrapText="1"/>
    </xf>
    <xf numFmtId="0" fontId="51" fillId="0" borderId="117" xfId="45" applyFont="1" applyBorder="1" applyAlignment="1">
      <alignment horizontal="center" vertical="center"/>
    </xf>
    <xf numFmtId="0" fontId="66" fillId="0" borderId="0" xfId="51" applyFont="1" applyAlignment="1">
      <alignment horizontal="center" vertical="center"/>
    </xf>
    <xf numFmtId="2" fontId="173" fillId="12" borderId="38" xfId="45" applyNumberFormat="1" applyFont="1" applyFill="1" applyBorder="1" applyAlignment="1">
      <alignment horizontal="center" vertical="center"/>
    </xf>
    <xf numFmtId="2" fontId="173" fillId="12" borderId="37" xfId="45" applyNumberFormat="1" applyFont="1" applyFill="1" applyBorder="1" applyAlignment="1">
      <alignment horizontal="center" vertical="center"/>
    </xf>
    <xf numFmtId="175" fontId="73" fillId="23" borderId="130" xfId="51" applyNumberFormat="1" applyFont="1" applyFill="1" applyBorder="1" applyAlignment="1">
      <alignment horizontal="center" vertical="center"/>
    </xf>
    <xf numFmtId="10" fontId="235" fillId="38" borderId="130" xfId="57" applyNumberFormat="1" applyFont="1" applyFill="1" applyBorder="1" applyAlignment="1">
      <alignment horizontal="center" vertical="center"/>
    </xf>
    <xf numFmtId="43" fontId="50" fillId="38" borderId="130" xfId="57" applyFont="1" applyFill="1" applyBorder="1" applyAlignment="1">
      <alignment horizontal="center" vertical="center"/>
    </xf>
    <xf numFmtId="10" fontId="235" fillId="38" borderId="130" xfId="56" applyNumberFormat="1" applyFont="1" applyFill="1" applyBorder="1" applyAlignment="1">
      <alignment horizontal="center" vertical="center"/>
    </xf>
    <xf numFmtId="43" fontId="173" fillId="75" borderId="130" xfId="58" applyFont="1" applyFill="1" applyBorder="1" applyAlignment="1">
      <alignment horizontal="left" vertical="center" wrapText="1"/>
    </xf>
    <xf numFmtId="10" fontId="235" fillId="75" borderId="130" xfId="58" applyNumberFormat="1" applyFont="1" applyFill="1" applyBorder="1" applyAlignment="1">
      <alignment horizontal="center" vertical="center" wrapText="1"/>
    </xf>
    <xf numFmtId="175" fontId="73" fillId="23" borderId="132" xfId="51" applyNumberFormat="1" applyFont="1" applyFill="1" applyBorder="1" applyAlignment="1">
      <alignment horizontal="center" vertical="center"/>
    </xf>
    <xf numFmtId="10" fontId="235" fillId="75" borderId="132" xfId="58" applyNumberFormat="1" applyFont="1" applyFill="1" applyBorder="1" applyAlignment="1">
      <alignment horizontal="center" vertical="center" wrapText="1"/>
    </xf>
    <xf numFmtId="0" fontId="51" fillId="0" borderId="132" xfId="45" applyFont="1" applyBorder="1" applyAlignment="1">
      <alignment horizontal="center" vertical="center"/>
    </xf>
    <xf numFmtId="10" fontId="0" fillId="0" borderId="0" xfId="56" applyNumberFormat="1" applyFont="1"/>
    <xf numFmtId="4" fontId="174" fillId="0" borderId="0" xfId="51" applyNumberFormat="1" applyFont="1" applyAlignment="1">
      <alignment horizontal="center" vertical="center"/>
    </xf>
    <xf numFmtId="0" fontId="1" fillId="0" borderId="0" xfId="51" applyAlignment="1">
      <alignment horizontal="center"/>
    </xf>
    <xf numFmtId="175" fontId="73" fillId="23" borderId="0" xfId="51" applyNumberFormat="1" applyFont="1" applyFill="1" applyAlignment="1">
      <alignment horizontal="center"/>
    </xf>
    <xf numFmtId="175" fontId="73" fillId="23" borderId="0" xfId="51" applyNumberFormat="1" applyFont="1" applyFill="1" applyAlignment="1">
      <alignment horizontal="right"/>
    </xf>
    <xf numFmtId="10" fontId="0" fillId="0" borderId="0" xfId="56" applyNumberFormat="1" applyFont="1" applyAlignment="1">
      <alignment vertical="center"/>
    </xf>
    <xf numFmtId="0" fontId="73" fillId="0" borderId="0" xfId="51" applyFont="1"/>
    <xf numFmtId="0" fontId="177" fillId="77" borderId="0" xfId="45" applyFont="1" applyFill="1" applyAlignment="1">
      <alignment horizontal="center" vertical="center" wrapText="1"/>
    </xf>
    <xf numFmtId="0" fontId="177" fillId="77" borderId="0" xfId="45" applyFont="1" applyFill="1" applyAlignment="1">
      <alignment horizontal="right" vertical="center" wrapText="1"/>
    </xf>
    <xf numFmtId="10" fontId="177" fillId="77" borderId="0" xfId="45" applyNumberFormat="1" applyFont="1" applyFill="1" applyAlignment="1">
      <alignment horizontal="center" vertical="center" wrapText="1"/>
    </xf>
    <xf numFmtId="0" fontId="51" fillId="0" borderId="0" xfId="45" applyFont="1" applyAlignment="1">
      <alignment vertical="center"/>
    </xf>
    <xf numFmtId="0" fontId="51" fillId="0" borderId="0" xfId="45" applyFont="1" applyAlignment="1">
      <alignment horizontal="center" vertical="center"/>
    </xf>
    <xf numFmtId="0" fontId="51" fillId="0" borderId="0" xfId="45" applyFont="1" applyAlignment="1">
      <alignment vertical="center" wrapText="1"/>
    </xf>
    <xf numFmtId="0" fontId="177" fillId="0" borderId="0" xfId="45" applyFont="1" applyAlignment="1">
      <alignment horizontal="center" vertical="center" wrapText="1"/>
    </xf>
    <xf numFmtId="0" fontId="177" fillId="0" borderId="0" xfId="45" applyFont="1" applyAlignment="1">
      <alignment horizontal="right" vertical="center" wrapText="1"/>
    </xf>
    <xf numFmtId="10" fontId="177" fillId="0" borderId="0" xfId="45" applyNumberFormat="1" applyFont="1" applyAlignment="1">
      <alignment horizontal="center" vertical="center" wrapText="1"/>
    </xf>
    <xf numFmtId="0" fontId="51" fillId="0" borderId="0" xfId="45" applyFont="1" applyAlignment="1">
      <alignment horizontal="center" vertical="center" wrapText="1"/>
    </xf>
    <xf numFmtId="0" fontId="51" fillId="0" borderId="0" xfId="45" applyFont="1" applyAlignment="1">
      <alignment horizontal="right" vertical="center" wrapText="1"/>
    </xf>
    <xf numFmtId="10" fontId="51" fillId="0" borderId="0" xfId="45" applyNumberFormat="1" applyFont="1" applyAlignment="1">
      <alignment horizontal="center" vertical="center"/>
    </xf>
    <xf numFmtId="212" fontId="51" fillId="78" borderId="38" xfId="59" applyNumberFormat="1" applyFont="1" applyFill="1" applyBorder="1" applyAlignment="1">
      <alignment horizontal="center" vertical="center"/>
    </xf>
    <xf numFmtId="212" fontId="51" fillId="78" borderId="105" xfId="59" applyNumberFormat="1" applyFont="1" applyFill="1" applyBorder="1" applyAlignment="1">
      <alignment horizontal="center" vertical="center"/>
    </xf>
    <xf numFmtId="212" fontId="51" fillId="78" borderId="107" xfId="59" applyNumberFormat="1" applyFont="1" applyFill="1" applyBorder="1" applyAlignment="1">
      <alignment horizontal="center" vertical="center"/>
    </xf>
    <xf numFmtId="212" fontId="51" fillId="78" borderId="40" xfId="59" applyNumberFormat="1" applyFont="1" applyFill="1" applyBorder="1" applyAlignment="1">
      <alignment horizontal="center" vertical="center"/>
    </xf>
    <xf numFmtId="212" fontId="51" fillId="78" borderId="0" xfId="59" applyNumberFormat="1" applyFont="1" applyFill="1" applyBorder="1" applyAlignment="1">
      <alignment horizontal="center" vertical="center"/>
    </xf>
    <xf numFmtId="0" fontId="177" fillId="0" borderId="0" xfId="45" applyFont="1" applyAlignment="1">
      <alignment horizontal="center" vertical="center"/>
    </xf>
    <xf numFmtId="10" fontId="177" fillId="0" borderId="0" xfId="45" applyNumberFormat="1" applyFont="1" applyAlignment="1">
      <alignment horizontal="center" vertical="center"/>
    </xf>
    <xf numFmtId="0" fontId="51" fillId="0" borderId="131" xfId="45" applyFont="1" applyBorder="1" applyAlignment="1">
      <alignment horizontal="center" vertical="center"/>
    </xf>
    <xf numFmtId="0" fontId="51" fillId="0" borderId="161" xfId="45" applyFont="1" applyBorder="1" applyAlignment="1">
      <alignment horizontal="center" vertical="center"/>
    </xf>
    <xf numFmtId="212" fontId="51" fillId="78" borderId="164" xfId="59" applyNumberFormat="1" applyFont="1" applyFill="1" applyBorder="1" applyAlignment="1">
      <alignment horizontal="center" vertical="center" textRotation="90"/>
    </xf>
    <xf numFmtId="212" fontId="51" fillId="78" borderId="165" xfId="59" applyNumberFormat="1" applyFont="1" applyFill="1" applyBorder="1" applyAlignment="1">
      <alignment horizontal="center" vertical="center" textRotation="90"/>
    </xf>
    <xf numFmtId="0" fontId="51" fillId="0" borderId="166" xfId="45" applyFont="1" applyBorder="1" applyAlignment="1">
      <alignment horizontal="center" vertical="center"/>
    </xf>
    <xf numFmtId="0" fontId="51" fillId="0" borderId="167" xfId="45" applyFont="1" applyBorder="1" applyAlignment="1">
      <alignment horizontal="center" vertical="center"/>
    </xf>
    <xf numFmtId="0" fontId="51" fillId="0" borderId="168" xfId="45" applyFont="1" applyBorder="1" applyAlignment="1">
      <alignment horizontal="center" vertical="center"/>
    </xf>
    <xf numFmtId="212" fontId="51" fillId="78" borderId="169" xfId="59" applyNumberFormat="1" applyFont="1" applyFill="1" applyBorder="1" applyAlignment="1">
      <alignment horizontal="center" vertical="center" textRotation="90"/>
    </xf>
    <xf numFmtId="0" fontId="53" fillId="79" borderId="44" xfId="45" applyFont="1" applyFill="1" applyBorder="1" applyAlignment="1">
      <alignment horizontal="center" vertical="center"/>
    </xf>
    <xf numFmtId="0" fontId="53" fillId="79" borderId="155" xfId="45" applyFont="1" applyFill="1" applyBorder="1" applyAlignment="1">
      <alignment horizontal="center" vertical="center"/>
    </xf>
    <xf numFmtId="0" fontId="53" fillId="79" borderId="47" xfId="45" applyFont="1" applyFill="1" applyBorder="1" applyAlignment="1">
      <alignment horizontal="center" vertical="center"/>
    </xf>
    <xf numFmtId="15" fontId="51" fillId="0" borderId="170" xfId="45" applyNumberFormat="1" applyFont="1" applyBorder="1" applyAlignment="1">
      <alignment horizontal="center" vertical="center" textRotation="90"/>
    </xf>
    <xf numFmtId="15" fontId="51" fillId="0" borderId="171" xfId="45" applyNumberFormat="1" applyFont="1" applyBorder="1" applyAlignment="1">
      <alignment horizontal="center" vertical="center" textRotation="90"/>
    </xf>
    <xf numFmtId="212" fontId="177" fillId="78" borderId="172" xfId="59" applyNumberFormat="1" applyFont="1" applyFill="1" applyBorder="1" applyAlignment="1">
      <alignment horizontal="center" vertical="center" textRotation="90" wrapText="1"/>
    </xf>
    <xf numFmtId="15" fontId="51" fillId="0" borderId="173" xfId="45" applyNumberFormat="1" applyFont="1" applyBorder="1" applyAlignment="1">
      <alignment horizontal="center" vertical="center" textRotation="90"/>
    </xf>
    <xf numFmtId="215" fontId="53" fillId="81" borderId="155" xfId="45" applyNumberFormat="1" applyFont="1" applyFill="1" applyBorder="1" applyAlignment="1">
      <alignment horizontal="center" vertical="center" textRotation="90"/>
    </xf>
    <xf numFmtId="3" fontId="51" fillId="0" borderId="0" xfId="45" applyNumberFormat="1" applyFont="1" applyAlignment="1">
      <alignment vertical="center"/>
    </xf>
    <xf numFmtId="10" fontId="237" fillId="12" borderId="118" xfId="51" applyNumberFormat="1" applyFont="1" applyFill="1" applyBorder="1"/>
    <xf numFmtId="175" fontId="73" fillId="23" borderId="130" xfId="51" applyNumberFormat="1" applyFont="1" applyFill="1" applyBorder="1" applyAlignment="1">
      <alignment horizontal="center" vertical="center" wrapText="1"/>
    </xf>
    <xf numFmtId="175" fontId="73" fillId="23" borderId="130" xfId="51" applyNumberFormat="1" applyFont="1" applyFill="1" applyBorder="1" applyAlignment="1">
      <alignment horizontal="left" vertical="top" wrapText="1"/>
    </xf>
    <xf numFmtId="175" fontId="73" fillId="23" borderId="132" xfId="51" applyNumberFormat="1" applyFont="1" applyFill="1" applyBorder="1" applyAlignment="1">
      <alignment horizontal="left" vertical="top" wrapText="1"/>
    </xf>
    <xf numFmtId="10" fontId="235" fillId="75" borderId="0" xfId="58" applyNumberFormat="1" applyFont="1" applyFill="1" applyBorder="1" applyAlignment="1">
      <alignment horizontal="center" vertical="center" wrapText="1"/>
    </xf>
    <xf numFmtId="175" fontId="73" fillId="23" borderId="0" xfId="51" applyNumberFormat="1" applyFont="1" applyFill="1" applyAlignment="1">
      <alignment horizontal="center" vertical="center"/>
    </xf>
    <xf numFmtId="175" fontId="73" fillId="23" borderId="0" xfId="51" applyNumberFormat="1" applyFont="1" applyFill="1" applyAlignment="1">
      <alignment horizontal="left" vertical="top" wrapText="1"/>
    </xf>
    <xf numFmtId="0" fontId="238" fillId="0" borderId="0" xfId="51" applyFont="1"/>
    <xf numFmtId="0" fontId="79" fillId="0" borderId="0" xfId="51" applyFont="1"/>
    <xf numFmtId="0" fontId="239" fillId="23" borderId="0" xfId="60" applyFont="1" applyFill="1"/>
    <xf numFmtId="0" fontId="240" fillId="23" borderId="0" xfId="45" applyFont="1" applyFill="1" applyAlignment="1">
      <alignment vertical="center"/>
    </xf>
    <xf numFmtId="0" fontId="240" fillId="23" borderId="0" xfId="45" applyFont="1" applyFill="1" applyAlignment="1">
      <alignment horizontal="left" vertical="center"/>
    </xf>
    <xf numFmtId="0" fontId="241" fillId="23" borderId="0" xfId="39" applyFont="1" applyFill="1" applyAlignment="1">
      <alignment horizontal="center" vertical="center"/>
    </xf>
    <xf numFmtId="0" fontId="241" fillId="0" borderId="0" xfId="39" applyFont="1" applyAlignment="1">
      <alignment wrapText="1"/>
    </xf>
    <xf numFmtId="0" fontId="241" fillId="0" borderId="0" xfId="39" applyFont="1"/>
    <xf numFmtId="0" fontId="239" fillId="23" borderId="0" xfId="39" applyFont="1" applyFill="1" applyAlignment="1">
      <alignment horizontal="left" vertical="center"/>
    </xf>
    <xf numFmtId="0" fontId="242" fillId="23" borderId="0" xfId="39" applyFont="1" applyFill="1" applyAlignment="1">
      <alignment vertical="center"/>
    </xf>
    <xf numFmtId="0" fontId="242" fillId="23" borderId="0" xfId="39" applyFont="1" applyFill="1" applyAlignment="1">
      <alignment horizontal="center" vertical="center"/>
    </xf>
    <xf numFmtId="0" fontId="241" fillId="23" borderId="0" xfId="39" applyFont="1" applyFill="1" applyAlignment="1">
      <alignment horizontal="left" vertical="center"/>
    </xf>
    <xf numFmtId="216" fontId="242" fillId="23" borderId="0" xfId="39" applyNumberFormat="1" applyFont="1" applyFill="1" applyAlignment="1">
      <alignment horizontal="center" vertical="center"/>
    </xf>
    <xf numFmtId="0" fontId="239" fillId="23" borderId="0" xfId="45" applyFont="1" applyFill="1" applyAlignment="1">
      <alignment vertical="center"/>
    </xf>
    <xf numFmtId="0" fontId="239" fillId="23" borderId="0" xfId="45" applyFont="1" applyFill="1" applyAlignment="1">
      <alignment horizontal="left" vertical="center"/>
    </xf>
    <xf numFmtId="0" fontId="239" fillId="23" borderId="0" xfId="45" applyFont="1" applyFill="1" applyAlignment="1">
      <alignment horizontal="right" vertical="center"/>
    </xf>
    <xf numFmtId="14" fontId="239" fillId="23" borderId="0" xfId="45" applyNumberFormat="1" applyFont="1" applyFill="1" applyAlignment="1">
      <alignment vertical="center"/>
    </xf>
    <xf numFmtId="212" fontId="244" fillId="23" borderId="0" xfId="61" applyNumberFormat="1" applyFont="1" applyFill="1" applyBorder="1" applyAlignment="1">
      <alignment horizontal="center" vertical="center"/>
    </xf>
    <xf numFmtId="0" fontId="239" fillId="0" borderId="0" xfId="39" applyFont="1" applyAlignment="1">
      <alignment wrapText="1"/>
    </xf>
    <xf numFmtId="0" fontId="239" fillId="0" borderId="0" xfId="39" applyFont="1"/>
    <xf numFmtId="0" fontId="239" fillId="0" borderId="36" xfId="60" applyFont="1" applyBorder="1" applyAlignment="1">
      <alignment vertical="center"/>
    </xf>
    <xf numFmtId="49" fontId="239" fillId="16" borderId="54" xfId="45" applyNumberFormat="1" applyFont="1" applyFill="1" applyBorder="1" applyAlignment="1">
      <alignment horizontal="left" vertical="center"/>
    </xf>
    <xf numFmtId="0" fontId="239" fillId="23" borderId="0" xfId="39" applyFont="1" applyFill="1" applyAlignment="1">
      <alignment horizontal="right" vertical="center"/>
    </xf>
    <xf numFmtId="216" fontId="239" fillId="23" borderId="0" xfId="60" applyNumberFormat="1" applyFont="1" applyFill="1" applyAlignment="1">
      <alignment horizontal="center" vertical="center"/>
    </xf>
    <xf numFmtId="216" fontId="239" fillId="23" borderId="0" xfId="60" applyNumberFormat="1" applyFont="1" applyFill="1" applyAlignment="1">
      <alignment horizontal="centerContinuous" vertical="center"/>
    </xf>
    <xf numFmtId="0" fontId="239" fillId="23" borderId="0" xfId="60" applyFont="1" applyFill="1" applyAlignment="1">
      <alignment vertical="center"/>
    </xf>
    <xf numFmtId="0" fontId="239" fillId="35" borderId="130" xfId="60" applyFont="1" applyFill="1" applyBorder="1" applyAlignment="1">
      <alignment horizontal="center" vertical="center"/>
    </xf>
    <xf numFmtId="14" fontId="239" fillId="35" borderId="130" xfId="60" applyNumberFormat="1" applyFont="1" applyFill="1" applyBorder="1" applyAlignment="1">
      <alignment horizontal="center" vertical="center" wrapText="1"/>
    </xf>
    <xf numFmtId="14" fontId="239" fillId="35" borderId="130" xfId="60" applyNumberFormat="1" applyFont="1" applyFill="1" applyBorder="1" applyAlignment="1">
      <alignment horizontal="left" vertical="center" wrapText="1"/>
    </xf>
    <xf numFmtId="212" fontId="239" fillId="35" borderId="130" xfId="61" applyNumberFormat="1" applyFont="1" applyFill="1" applyBorder="1" applyAlignment="1">
      <alignment horizontal="center" vertical="center" wrapText="1"/>
    </xf>
    <xf numFmtId="0" fontId="239" fillId="0" borderId="0" xfId="39" applyFont="1" applyAlignment="1">
      <alignment vertical="center"/>
    </xf>
    <xf numFmtId="0" fontId="239" fillId="0" borderId="0" xfId="60" applyFont="1" applyAlignment="1">
      <alignment vertical="center"/>
    </xf>
    <xf numFmtId="14" fontId="244" fillId="0" borderId="130" xfId="60" applyNumberFormat="1" applyFont="1" applyBorder="1" applyAlignment="1">
      <alignment horizontal="center" vertical="center" wrapText="1"/>
    </xf>
    <xf numFmtId="0" fontId="244" fillId="0" borderId="130" xfId="60" applyFont="1" applyBorder="1" applyAlignment="1">
      <alignment horizontal="center" vertical="center" wrapText="1"/>
    </xf>
    <xf numFmtId="217" fontId="244" fillId="0" borderId="130" xfId="60" applyNumberFormat="1" applyFont="1" applyBorder="1" applyAlignment="1">
      <alignment horizontal="center" vertical="center" wrapText="1"/>
    </xf>
    <xf numFmtId="14" fontId="244" fillId="0" borderId="130" xfId="60" applyNumberFormat="1" applyFont="1" applyBorder="1" applyAlignment="1">
      <alignment horizontal="left" vertical="center" wrapText="1"/>
    </xf>
    <xf numFmtId="0" fontId="239" fillId="0" borderId="130" xfId="39" applyFont="1" applyBorder="1" applyAlignment="1">
      <alignment vertical="center" wrapText="1"/>
    </xf>
    <xf numFmtId="0" fontId="239" fillId="0" borderId="130" xfId="39" applyFont="1" applyBorder="1" applyAlignment="1">
      <alignment vertical="center"/>
    </xf>
    <xf numFmtId="14" fontId="244" fillId="19" borderId="130" xfId="60" applyNumberFormat="1" applyFont="1" applyFill="1" applyBorder="1" applyAlignment="1">
      <alignment horizontal="center" vertical="center" wrapText="1"/>
    </xf>
    <xf numFmtId="0" fontId="242" fillId="23" borderId="0" xfId="39" applyFont="1" applyFill="1"/>
    <xf numFmtId="0" fontId="242" fillId="0" borderId="0" xfId="39" applyFont="1"/>
    <xf numFmtId="0" fontId="242" fillId="0" borderId="0" xfId="39" applyFont="1" applyAlignment="1">
      <alignment horizontal="left"/>
    </xf>
    <xf numFmtId="0" fontId="242" fillId="0" borderId="0" xfId="39" applyFont="1" applyAlignment="1">
      <alignment wrapText="1"/>
    </xf>
    <xf numFmtId="0" fontId="219" fillId="0" borderId="175" xfId="51" applyFont="1" applyBorder="1"/>
    <xf numFmtId="2" fontId="249" fillId="0" borderId="175" xfId="51" applyNumberFormat="1" applyFont="1" applyBorder="1" applyAlignment="1">
      <alignment horizontal="center"/>
    </xf>
    <xf numFmtId="0" fontId="219" fillId="0" borderId="175" xfId="51" applyFont="1" applyBorder="1" applyAlignment="1">
      <alignment wrapText="1"/>
    </xf>
    <xf numFmtId="2" fontId="249" fillId="0" borderId="175" xfId="3" applyNumberFormat="1" applyFont="1" applyBorder="1" applyAlignment="1">
      <alignment horizontal="left" vertical="center" wrapText="1" shrinkToFit="1"/>
    </xf>
    <xf numFmtId="2" fontId="249" fillId="0" borderId="175" xfId="3" applyNumberFormat="1" applyFont="1" applyBorder="1" applyAlignment="1">
      <alignment horizontal="center" vertical="center" wrapText="1"/>
    </xf>
    <xf numFmtId="2" fontId="249" fillId="0" borderId="175" xfId="45" applyNumberFormat="1" applyFont="1" applyBorder="1" applyAlignment="1">
      <alignment horizontal="left" vertical="center" wrapText="1" shrinkToFit="1"/>
    </xf>
    <xf numFmtId="0" fontId="233" fillId="12" borderId="36" xfId="45" applyFont="1" applyFill="1" applyBorder="1" applyAlignment="1">
      <alignment horizontal="center" vertical="center"/>
    </xf>
    <xf numFmtId="0" fontId="233" fillId="12" borderId="37" xfId="45" applyFont="1" applyFill="1" applyBorder="1" applyAlignment="1">
      <alignment horizontal="center" vertical="center"/>
    </xf>
    <xf numFmtId="0" fontId="234" fillId="12" borderId="37" xfId="45" applyFont="1" applyFill="1" applyBorder="1" applyAlignment="1">
      <alignment horizontal="center" vertical="center"/>
    </xf>
    <xf numFmtId="0" fontId="233" fillId="12" borderId="36" xfId="45" applyFont="1" applyFill="1" applyBorder="1" applyAlignment="1">
      <alignment horizontal="center" vertical="center" wrapText="1"/>
    </xf>
    <xf numFmtId="0" fontId="233" fillId="12" borderId="37" xfId="45" applyFont="1" applyFill="1" applyBorder="1" applyAlignment="1">
      <alignment horizontal="center" vertical="center" wrapText="1"/>
    </xf>
    <xf numFmtId="0" fontId="234" fillId="12" borderId="36" xfId="45" applyFont="1" applyFill="1" applyBorder="1" applyAlignment="1">
      <alignment horizontal="center" vertical="center"/>
    </xf>
    <xf numFmtId="10" fontId="53" fillId="12" borderId="37" xfId="45" applyNumberFormat="1" applyFont="1" applyFill="1" applyBorder="1" applyAlignment="1">
      <alignment horizontal="center" vertical="center" wrapText="1"/>
    </xf>
    <xf numFmtId="175" fontId="175" fillId="12" borderId="138" xfId="51" applyNumberFormat="1" applyFont="1" applyFill="1" applyBorder="1" applyAlignment="1">
      <alignment horizontal="center" vertical="center"/>
    </xf>
    <xf numFmtId="2" fontId="249" fillId="0" borderId="176" xfId="45" applyNumberFormat="1" applyFont="1" applyBorder="1" applyAlignment="1">
      <alignment horizontal="left" vertical="center" wrapText="1" shrinkToFit="1"/>
    </xf>
    <xf numFmtId="2" fontId="249" fillId="0" borderId="176" xfId="3" applyNumberFormat="1" applyFont="1" applyBorder="1" applyAlignment="1">
      <alignment horizontal="center" vertical="center" wrapText="1"/>
    </xf>
    <xf numFmtId="0" fontId="204" fillId="82" borderId="175" xfId="51" applyFont="1" applyFill="1" applyBorder="1"/>
    <xf numFmtId="2" fontId="250" fillId="82" borderId="175" xfId="51" applyNumberFormat="1" applyFont="1" applyFill="1" applyBorder="1" applyAlignment="1">
      <alignment horizontal="center"/>
    </xf>
    <xf numFmtId="0" fontId="204" fillId="82" borderId="175" xfId="51" applyFont="1" applyFill="1" applyBorder="1" applyAlignment="1">
      <alignment wrapText="1"/>
    </xf>
    <xf numFmtId="2" fontId="250" fillId="82" borderId="175" xfId="3" applyNumberFormat="1" applyFont="1" applyFill="1" applyBorder="1" applyAlignment="1">
      <alignment horizontal="left" vertical="center" wrapText="1" shrinkToFit="1"/>
    </xf>
    <xf numFmtId="2" fontId="250" fillId="82" borderId="175" xfId="3" applyNumberFormat="1" applyFont="1" applyFill="1" applyBorder="1" applyAlignment="1">
      <alignment horizontal="center" vertical="center" wrapText="1"/>
    </xf>
    <xf numFmtId="2" fontId="250" fillId="82" borderId="175" xfId="45" applyNumberFormat="1" applyFont="1" applyFill="1" applyBorder="1" applyAlignment="1">
      <alignment horizontal="left" vertical="center" wrapText="1" shrinkToFit="1"/>
    </xf>
    <xf numFmtId="2" fontId="250" fillId="46" borderId="136" xfId="51" applyNumberFormat="1" applyFont="1" applyFill="1" applyBorder="1" applyAlignment="1">
      <alignment horizontal="center"/>
    </xf>
    <xf numFmtId="2" fontId="250" fillId="46" borderId="177" xfId="3" applyNumberFormat="1" applyFont="1" applyFill="1" applyBorder="1" applyAlignment="1">
      <alignment horizontal="center" vertical="center" shrinkToFit="1"/>
    </xf>
    <xf numFmtId="0" fontId="204" fillId="82" borderId="178" xfId="51" applyFont="1" applyFill="1" applyBorder="1" applyAlignment="1">
      <alignment horizontal="center"/>
    </xf>
    <xf numFmtId="2" fontId="249" fillId="0" borderId="178" xfId="3" applyNumberFormat="1" applyFont="1" applyBorder="1" applyAlignment="1">
      <alignment horizontal="center" vertical="center" shrinkToFit="1"/>
    </xf>
    <xf numFmtId="0" fontId="219" fillId="0" borderId="178" xfId="51" applyFont="1" applyBorder="1" applyAlignment="1">
      <alignment horizontal="center"/>
    </xf>
    <xf numFmtId="2" fontId="250" fillId="82" borderId="178" xfId="3" applyNumberFormat="1" applyFont="1" applyFill="1" applyBorder="1" applyAlignment="1">
      <alignment horizontal="center" vertical="center" shrinkToFit="1"/>
    </xf>
    <xf numFmtId="0" fontId="219" fillId="0" borderId="178" xfId="51" applyFont="1" applyBorder="1" applyAlignment="1">
      <alignment horizontal="center" wrapText="1"/>
    </xf>
    <xf numFmtId="2" fontId="249" fillId="0" borderId="178" xfId="45" applyNumberFormat="1" applyFont="1" applyBorder="1" applyAlignment="1">
      <alignment horizontal="center" vertical="center" shrinkToFit="1"/>
    </xf>
    <xf numFmtId="2" fontId="250" fillId="82" borderId="178" xfId="45" applyNumberFormat="1" applyFont="1" applyFill="1" applyBorder="1" applyAlignment="1">
      <alignment horizontal="center" vertical="center" shrinkToFit="1"/>
    </xf>
    <xf numFmtId="2" fontId="249" fillId="0" borderId="181" xfId="45" applyNumberFormat="1" applyFont="1" applyBorder="1" applyAlignment="1">
      <alignment horizontal="center" vertical="center" shrinkToFit="1"/>
    </xf>
    <xf numFmtId="0" fontId="250" fillId="46" borderId="136" xfId="51" applyFont="1" applyFill="1" applyBorder="1" applyAlignment="1">
      <alignment horizontal="center"/>
    </xf>
    <xf numFmtId="0" fontId="250" fillId="82" borderId="175" xfId="51" applyFont="1" applyFill="1" applyBorder="1" applyAlignment="1">
      <alignment horizontal="center"/>
    </xf>
    <xf numFmtId="0" fontId="249" fillId="0" borderId="175" xfId="51" applyFont="1" applyBorder="1" applyAlignment="1">
      <alignment horizontal="center"/>
    </xf>
    <xf numFmtId="0" fontId="219" fillId="0" borderId="175" xfId="51" applyFont="1" applyBorder="1" applyAlignment="1">
      <alignment horizontal="center"/>
    </xf>
    <xf numFmtId="0" fontId="204" fillId="46" borderId="136" xfId="51" applyFont="1" applyFill="1" applyBorder="1" applyAlignment="1">
      <alignment horizontal="left"/>
    </xf>
    <xf numFmtId="0" fontId="204" fillId="82" borderId="175" xfId="51" applyFont="1" applyFill="1" applyBorder="1" applyAlignment="1">
      <alignment horizontal="left"/>
    </xf>
    <xf numFmtId="0" fontId="204" fillId="82" borderId="175" xfId="51" applyFont="1" applyFill="1" applyBorder="1" applyAlignment="1">
      <alignment horizontal="left" wrapText="1"/>
    </xf>
    <xf numFmtId="0" fontId="219" fillId="0" borderId="175" xfId="51" applyFont="1" applyBorder="1" applyAlignment="1">
      <alignment horizontal="left"/>
    </xf>
    <xf numFmtId="0" fontId="219" fillId="0" borderId="175" xfId="51" applyFont="1" applyBorder="1" applyAlignment="1">
      <alignment horizontal="left" wrapText="1"/>
    </xf>
    <xf numFmtId="197" fontId="250" fillId="46" borderId="136" xfId="51" applyNumberFormat="1" applyFont="1" applyFill="1" applyBorder="1" applyAlignment="1">
      <alignment horizontal="center"/>
    </xf>
    <xf numFmtId="197" fontId="250" fillId="82" borderId="175" xfId="51" applyNumberFormat="1" applyFont="1" applyFill="1" applyBorder="1" applyAlignment="1">
      <alignment horizontal="center"/>
    </xf>
    <xf numFmtId="197" fontId="249" fillId="0" borderId="175" xfId="3" applyNumberFormat="1" applyFont="1" applyBorder="1" applyAlignment="1">
      <alignment horizontal="center" vertical="center" wrapText="1"/>
    </xf>
    <xf numFmtId="197" fontId="249" fillId="0" borderId="175" xfId="51" applyNumberFormat="1" applyFont="1" applyBorder="1" applyAlignment="1">
      <alignment horizontal="center"/>
    </xf>
    <xf numFmtId="197" fontId="250" fillId="82" borderId="175" xfId="3" applyNumberFormat="1" applyFont="1" applyFill="1" applyBorder="1" applyAlignment="1">
      <alignment horizontal="center" vertical="center" wrapText="1"/>
    </xf>
    <xf numFmtId="197" fontId="219" fillId="0" borderId="175" xfId="51" applyNumberFormat="1" applyFont="1" applyBorder="1" applyAlignment="1">
      <alignment horizontal="center" vertical="center"/>
    </xf>
    <xf numFmtId="197" fontId="249" fillId="0" borderId="176" xfId="3" applyNumberFormat="1" applyFont="1" applyBorder="1" applyAlignment="1">
      <alignment horizontal="center" vertical="center" wrapText="1"/>
    </xf>
    <xf numFmtId="197" fontId="219" fillId="0" borderId="175" xfId="51" applyNumberFormat="1" applyFont="1" applyBorder="1" applyAlignment="1">
      <alignment horizontal="center"/>
    </xf>
    <xf numFmtId="195" fontId="250" fillId="46" borderId="136" xfId="51" applyNumberFormat="1" applyFont="1" applyFill="1" applyBorder="1" applyAlignment="1">
      <alignment horizontal="center"/>
    </xf>
    <xf numFmtId="195" fontId="250" fillId="82" borderId="175" xfId="51" applyNumberFormat="1" applyFont="1" applyFill="1" applyBorder="1" applyAlignment="1">
      <alignment horizontal="center"/>
    </xf>
    <xf numFmtId="195" fontId="249" fillId="0" borderId="175" xfId="3" applyNumberFormat="1" applyFont="1" applyBorder="1" applyAlignment="1">
      <alignment horizontal="center" vertical="center" wrapText="1"/>
    </xf>
    <xf numFmtId="195" fontId="249" fillId="0" borderId="175" xfId="51" applyNumberFormat="1" applyFont="1" applyBorder="1" applyAlignment="1">
      <alignment horizontal="center"/>
    </xf>
    <xf numFmtId="195" fontId="250" fillId="82" borderId="175" xfId="3" applyNumberFormat="1" applyFont="1" applyFill="1" applyBorder="1" applyAlignment="1">
      <alignment horizontal="center" vertical="center" wrapText="1"/>
    </xf>
    <xf numFmtId="195" fontId="219" fillId="0" borderId="175" xfId="51" applyNumberFormat="1" applyFont="1" applyBorder="1" applyAlignment="1">
      <alignment horizontal="center"/>
    </xf>
    <xf numFmtId="195" fontId="249" fillId="0" borderId="176" xfId="3" applyNumberFormat="1" applyFont="1" applyBorder="1" applyAlignment="1">
      <alignment horizontal="center" vertical="center" wrapText="1"/>
    </xf>
    <xf numFmtId="195" fontId="249" fillId="0" borderId="175" xfId="56" applyNumberFormat="1" applyFont="1" applyFill="1" applyBorder="1" applyAlignment="1">
      <alignment horizontal="center"/>
    </xf>
    <xf numFmtId="195" fontId="219" fillId="0" borderId="175" xfId="51" applyNumberFormat="1" applyFont="1" applyBorder="1" applyAlignment="1">
      <alignment horizontal="center" vertical="center"/>
    </xf>
    <xf numFmtId="219" fontId="250" fillId="46" borderId="136" xfId="51" applyNumberFormat="1" applyFont="1" applyFill="1" applyBorder="1" applyAlignment="1">
      <alignment horizontal="center"/>
    </xf>
    <xf numFmtId="219" fontId="250" fillId="82" borderId="175" xfId="51" applyNumberFormat="1" applyFont="1" applyFill="1" applyBorder="1" applyAlignment="1">
      <alignment horizontal="center"/>
    </xf>
    <xf numFmtId="219" fontId="249" fillId="0" borderId="175" xfId="3" applyNumberFormat="1" applyFont="1" applyBorder="1" applyAlignment="1">
      <alignment horizontal="center" vertical="center" wrapText="1"/>
    </xf>
    <xf numFmtId="219" fontId="249" fillId="0" borderId="175" xfId="51" applyNumberFormat="1" applyFont="1" applyBorder="1" applyAlignment="1">
      <alignment horizontal="center"/>
    </xf>
    <xf numFmtId="219" fontId="250" fillId="82" borderId="175" xfId="3" applyNumberFormat="1" applyFont="1" applyFill="1" applyBorder="1" applyAlignment="1">
      <alignment horizontal="center" vertical="center" wrapText="1"/>
    </xf>
    <xf numFmtId="219" fontId="219" fillId="0" borderId="175" xfId="51" applyNumberFormat="1" applyFont="1" applyBorder="1" applyAlignment="1">
      <alignment horizontal="center" vertical="center"/>
    </xf>
    <xf numFmtId="219" fontId="249" fillId="0" borderId="176" xfId="3" applyNumberFormat="1" applyFont="1" applyBorder="1" applyAlignment="1">
      <alignment horizontal="center" vertical="center" wrapText="1"/>
    </xf>
    <xf numFmtId="197" fontId="204" fillId="46" borderId="136" xfId="51" applyNumberFormat="1" applyFont="1" applyFill="1" applyBorder="1" applyAlignment="1">
      <alignment horizontal="center" vertical="center"/>
    </xf>
    <xf numFmtId="197" fontId="204" fillId="82" borderId="175" xfId="51" applyNumberFormat="1" applyFont="1" applyFill="1" applyBorder="1" applyAlignment="1">
      <alignment horizontal="center" vertical="center"/>
    </xf>
    <xf numFmtId="0" fontId="219" fillId="0" borderId="175" xfId="51" applyFont="1" applyBorder="1" applyAlignment="1">
      <alignment horizontal="center" wrapText="1"/>
    </xf>
    <xf numFmtId="2" fontId="249" fillId="0" borderId="175" xfId="3" applyNumberFormat="1" applyFont="1" applyBorder="1" applyAlignment="1">
      <alignment horizontal="center" vertical="center" wrapText="1" shrinkToFit="1"/>
    </xf>
    <xf numFmtId="0" fontId="249" fillId="0" borderId="175" xfId="45" applyFont="1" applyBorder="1" applyAlignment="1">
      <alignment horizontal="center" vertical="center" wrapText="1"/>
    </xf>
    <xf numFmtId="0" fontId="249" fillId="0" borderId="175" xfId="45" applyFont="1" applyBorder="1" applyAlignment="1">
      <alignment vertical="center"/>
    </xf>
    <xf numFmtId="0" fontId="249" fillId="0" borderId="176" xfId="45" applyFont="1" applyBorder="1" applyAlignment="1">
      <alignment horizontal="center" vertical="center" wrapText="1"/>
    </xf>
    <xf numFmtId="0" fontId="249" fillId="0" borderId="176" xfId="45" applyFont="1" applyBorder="1" applyAlignment="1">
      <alignment vertical="center"/>
    </xf>
    <xf numFmtId="10" fontId="53" fillId="36" borderId="186" xfId="56" applyNumberFormat="1" applyFont="1" applyFill="1" applyBorder="1" applyAlignment="1">
      <alignment horizontal="center" vertical="center" wrapText="1"/>
    </xf>
    <xf numFmtId="10" fontId="53" fillId="36" borderId="174" xfId="56" applyNumberFormat="1" applyFont="1" applyFill="1" applyBorder="1" applyAlignment="1">
      <alignment horizontal="center" vertical="center" wrapText="1"/>
    </xf>
    <xf numFmtId="10" fontId="53" fillId="36" borderId="187" xfId="56" applyNumberFormat="1" applyFont="1" applyFill="1" applyBorder="1" applyAlignment="1">
      <alignment horizontal="center" vertical="center" wrapText="1"/>
    </xf>
    <xf numFmtId="2" fontId="249" fillId="0" borderId="188" xfId="45" applyNumberFormat="1" applyFont="1" applyBorder="1" applyAlignment="1">
      <alignment horizontal="center" vertical="center" shrinkToFit="1"/>
    </xf>
    <xf numFmtId="2" fontId="249" fillId="0" borderId="35" xfId="45" applyNumberFormat="1" applyFont="1" applyBorder="1" applyAlignment="1">
      <alignment horizontal="left" vertical="center" wrapText="1" shrinkToFit="1"/>
    </xf>
    <xf numFmtId="2" fontId="249" fillId="0" borderId="35" xfId="3" applyNumberFormat="1" applyFont="1" applyBorder="1" applyAlignment="1">
      <alignment horizontal="center" vertical="center" wrapText="1"/>
    </xf>
    <xf numFmtId="197" fontId="249" fillId="0" borderId="35" xfId="3" applyNumberFormat="1" applyFont="1" applyBorder="1" applyAlignment="1">
      <alignment horizontal="center" vertical="center" wrapText="1"/>
    </xf>
    <xf numFmtId="195" fontId="249" fillId="0" borderId="35" xfId="3" applyNumberFormat="1" applyFont="1" applyBorder="1" applyAlignment="1">
      <alignment horizontal="center" vertical="center" wrapText="1"/>
    </xf>
    <xf numFmtId="219" fontId="249" fillId="0" borderId="35" xfId="3" applyNumberFormat="1" applyFont="1" applyBorder="1" applyAlignment="1">
      <alignment horizontal="center" vertical="center" wrapText="1"/>
    </xf>
    <xf numFmtId="0" fontId="249" fillId="0" borderId="178" xfId="45" applyFont="1" applyBorder="1" applyAlignment="1">
      <alignment horizontal="center" vertical="center" wrapText="1"/>
    </xf>
    <xf numFmtId="0" fontId="249" fillId="0" borderId="181" xfId="45" applyFont="1" applyBorder="1" applyAlignment="1">
      <alignment horizontal="center" vertical="center" wrapText="1"/>
    </xf>
    <xf numFmtId="0" fontId="204" fillId="82" borderId="175" xfId="51" applyFont="1" applyFill="1" applyBorder="1" applyAlignment="1">
      <alignment horizontal="center"/>
    </xf>
    <xf numFmtId="0" fontId="204" fillId="82" borderId="175" xfId="51" applyFont="1" applyFill="1" applyBorder="1" applyAlignment="1">
      <alignment horizontal="center" wrapText="1"/>
    </xf>
    <xf numFmtId="2" fontId="250" fillId="82" borderId="175" xfId="3" applyNumberFormat="1" applyFont="1" applyFill="1" applyBorder="1" applyAlignment="1">
      <alignment horizontal="center" vertical="center" wrapText="1" shrinkToFit="1"/>
    </xf>
    <xf numFmtId="2" fontId="251" fillId="46" borderId="183" xfId="3" applyNumberFormat="1" applyFont="1" applyFill="1" applyBorder="1" applyAlignment="1">
      <alignment horizontal="left" vertical="center" shrinkToFit="1"/>
    </xf>
    <xf numFmtId="0" fontId="236" fillId="46" borderId="184" xfId="51" applyFont="1" applyFill="1" applyBorder="1" applyAlignment="1">
      <alignment wrapText="1"/>
    </xf>
    <xf numFmtId="0" fontId="236" fillId="46" borderId="184" xfId="51" applyFont="1" applyFill="1" applyBorder="1" applyAlignment="1">
      <alignment horizontal="center"/>
    </xf>
    <xf numFmtId="0" fontId="236" fillId="46" borderId="184" xfId="51" applyFont="1" applyFill="1" applyBorder="1"/>
    <xf numFmtId="175" fontId="176" fillId="46" borderId="153" xfId="51" applyNumberFormat="1" applyFont="1" applyFill="1" applyBorder="1" applyAlignment="1">
      <alignment horizontal="center" vertical="center" textRotation="90"/>
    </xf>
    <xf numFmtId="2" fontId="219" fillId="0" borderId="175" xfId="51" applyNumberFormat="1" applyFont="1" applyBorder="1" applyAlignment="1">
      <alignment horizontal="left" wrapText="1"/>
    </xf>
    <xf numFmtId="2" fontId="204" fillId="82" borderId="175" xfId="51" applyNumberFormat="1" applyFont="1" applyFill="1" applyBorder="1" applyAlignment="1">
      <alignment horizontal="left" wrapText="1"/>
    </xf>
    <xf numFmtId="2" fontId="249" fillId="0" borderId="175" xfId="45" applyNumberFormat="1" applyFont="1" applyBorder="1" applyAlignment="1">
      <alignment horizontal="left" vertical="center" wrapText="1"/>
    </xf>
    <xf numFmtId="0" fontId="249" fillId="0" borderId="175" xfId="45" applyFont="1" applyBorder="1" applyAlignment="1">
      <alignment horizontal="left" vertical="center" wrapText="1"/>
    </xf>
    <xf numFmtId="2" fontId="249" fillId="0" borderId="176" xfId="45" applyNumberFormat="1" applyFont="1" applyBorder="1" applyAlignment="1">
      <alignment horizontal="left" vertical="center" wrapText="1"/>
    </xf>
    <xf numFmtId="197" fontId="236" fillId="46" borderId="184" xfId="51" applyNumberFormat="1" applyFont="1" applyFill="1" applyBorder="1" applyAlignment="1">
      <alignment horizontal="center"/>
    </xf>
    <xf numFmtId="197" fontId="204" fillId="82" borderId="175" xfId="51" applyNumberFormat="1" applyFont="1" applyFill="1" applyBorder="1" applyAlignment="1">
      <alignment horizontal="center"/>
    </xf>
    <xf numFmtId="197" fontId="204" fillId="82" borderId="175" xfId="51" applyNumberFormat="1" applyFont="1" applyFill="1" applyBorder="1" applyAlignment="1">
      <alignment horizontal="center" wrapText="1"/>
    </xf>
    <xf numFmtId="197" fontId="249" fillId="0" borderId="175" xfId="3" applyNumberFormat="1" applyFont="1" applyBorder="1" applyAlignment="1">
      <alignment horizontal="center" vertical="center" wrapText="1" shrinkToFit="1"/>
    </xf>
    <xf numFmtId="197" fontId="219" fillId="0" borderId="175" xfId="51" applyNumberFormat="1" applyFont="1" applyBorder="1" applyAlignment="1">
      <alignment horizontal="center" wrapText="1"/>
    </xf>
    <xf numFmtId="197" fontId="250" fillId="82" borderId="175" xfId="3" applyNumberFormat="1" applyFont="1" applyFill="1" applyBorder="1" applyAlignment="1">
      <alignment horizontal="center" vertical="center" wrapText="1" shrinkToFit="1"/>
    </xf>
    <xf numFmtId="197" fontId="249" fillId="0" borderId="175" xfId="45" applyNumberFormat="1" applyFont="1" applyBorder="1" applyAlignment="1">
      <alignment horizontal="center" vertical="center" wrapText="1"/>
    </xf>
    <xf numFmtId="197" fontId="249" fillId="0" borderId="176" xfId="45" applyNumberFormat="1" applyFont="1" applyBorder="1" applyAlignment="1">
      <alignment horizontal="center" vertical="center" wrapText="1"/>
    </xf>
    <xf numFmtId="197" fontId="236" fillId="46" borderId="184" xfId="51" applyNumberFormat="1" applyFont="1" applyFill="1" applyBorder="1" applyAlignment="1">
      <alignment horizontal="center" vertical="top"/>
    </xf>
    <xf numFmtId="197" fontId="250" fillId="82" borderId="175" xfId="57" applyNumberFormat="1" applyFont="1" applyFill="1" applyBorder="1" applyAlignment="1">
      <alignment horizontal="center" vertical="center"/>
    </xf>
    <xf numFmtId="197" fontId="249" fillId="0" borderId="175" xfId="57" applyNumberFormat="1" applyFont="1" applyFill="1" applyBorder="1" applyAlignment="1">
      <alignment horizontal="center" vertical="center"/>
    </xf>
    <xf numFmtId="197" fontId="249" fillId="0" borderId="175" xfId="58" applyNumberFormat="1" applyFont="1" applyFill="1" applyBorder="1" applyAlignment="1">
      <alignment horizontal="center" vertical="center" wrapText="1"/>
    </xf>
    <xf numFmtId="197" fontId="250" fillId="82" borderId="175" xfId="58" applyNumberFormat="1" applyFont="1" applyFill="1" applyBorder="1" applyAlignment="1">
      <alignment horizontal="center" vertical="center" wrapText="1"/>
    </xf>
    <xf numFmtId="197" fontId="249" fillId="0" borderId="175" xfId="45" applyNumberFormat="1" applyFont="1" applyBorder="1" applyAlignment="1">
      <alignment horizontal="center" vertical="center"/>
    </xf>
    <xf numFmtId="197" fontId="249" fillId="0" borderId="176" xfId="45" applyNumberFormat="1" applyFont="1" applyBorder="1" applyAlignment="1">
      <alignment horizontal="center" vertical="center"/>
    </xf>
    <xf numFmtId="219" fontId="236" fillId="46" borderId="184" xfId="47" applyNumberFormat="1" applyFont="1" applyFill="1" applyBorder="1" applyAlignment="1">
      <alignment horizontal="center" vertical="top"/>
    </xf>
    <xf numFmtId="219" fontId="204" fillId="82" borderId="175" xfId="51" applyNumberFormat="1" applyFont="1" applyFill="1" applyBorder="1" applyAlignment="1">
      <alignment horizontal="center"/>
    </xf>
    <xf numFmtId="219" fontId="204" fillId="82" borderId="175" xfId="51" applyNumberFormat="1" applyFont="1" applyFill="1" applyBorder="1" applyAlignment="1">
      <alignment horizontal="center" wrapText="1"/>
    </xf>
    <xf numFmtId="219" fontId="249" fillId="0" borderId="175" xfId="3" applyNumberFormat="1" applyFont="1" applyBorder="1" applyAlignment="1">
      <alignment horizontal="center" vertical="center" wrapText="1" shrinkToFit="1"/>
    </xf>
    <xf numFmtId="219" fontId="219" fillId="0" borderId="175" xfId="51" applyNumberFormat="1" applyFont="1" applyBorder="1" applyAlignment="1">
      <alignment horizontal="center"/>
    </xf>
    <xf numFmtId="219" fontId="219" fillId="0" borderId="175" xfId="51" applyNumberFormat="1" applyFont="1" applyBorder="1" applyAlignment="1">
      <alignment horizontal="center" wrapText="1"/>
    </xf>
    <xf numFmtId="219" fontId="250" fillId="82" borderId="175" xfId="3" applyNumberFormat="1" applyFont="1" applyFill="1" applyBorder="1" applyAlignment="1">
      <alignment horizontal="center" vertical="center" wrapText="1" shrinkToFit="1"/>
    </xf>
    <xf numFmtId="219" fontId="249" fillId="0" borderId="175" xfId="45" applyNumberFormat="1" applyFont="1" applyBorder="1" applyAlignment="1">
      <alignment horizontal="center" vertical="center" wrapText="1"/>
    </xf>
    <xf numFmtId="219" fontId="249" fillId="0" borderId="176" xfId="45" applyNumberFormat="1" applyFont="1" applyBorder="1" applyAlignment="1">
      <alignment horizontal="center" vertical="center" wrapText="1"/>
    </xf>
    <xf numFmtId="219" fontId="236" fillId="46" borderId="184" xfId="51" applyNumberFormat="1" applyFont="1" applyFill="1" applyBorder="1" applyAlignment="1">
      <alignment horizontal="center"/>
    </xf>
    <xf numFmtId="219" fontId="250" fillId="82" borderId="175" xfId="57" applyNumberFormat="1" applyFont="1" applyFill="1" applyBorder="1" applyAlignment="1">
      <alignment horizontal="center" vertical="center"/>
    </xf>
    <xf numFmtId="219" fontId="249" fillId="0" borderId="175" xfId="56" applyNumberFormat="1" applyFont="1" applyFill="1" applyBorder="1" applyAlignment="1">
      <alignment horizontal="center" vertical="center"/>
    </xf>
    <xf numFmtId="219" fontId="249" fillId="0" borderId="175" xfId="58" applyNumberFormat="1" applyFont="1" applyFill="1" applyBorder="1" applyAlignment="1">
      <alignment horizontal="center" vertical="center" wrapText="1"/>
    </xf>
    <xf numFmtId="219" fontId="249" fillId="0" borderId="175" xfId="57" applyNumberFormat="1" applyFont="1" applyFill="1" applyBorder="1" applyAlignment="1">
      <alignment horizontal="center" vertical="center"/>
    </xf>
    <xf numFmtId="219" fontId="250" fillId="82" borderId="175" xfId="58" applyNumberFormat="1" applyFont="1" applyFill="1" applyBorder="1" applyAlignment="1">
      <alignment horizontal="center" vertical="center" wrapText="1"/>
    </xf>
    <xf numFmtId="219" fontId="250" fillId="82" borderId="175" xfId="56" applyNumberFormat="1" applyFont="1" applyFill="1" applyBorder="1" applyAlignment="1">
      <alignment horizontal="center" vertical="center"/>
    </xf>
    <xf numFmtId="219" fontId="249" fillId="0" borderId="175" xfId="45" applyNumberFormat="1" applyFont="1" applyBorder="1" applyAlignment="1">
      <alignment horizontal="center" vertical="center"/>
    </xf>
    <xf numFmtId="219" fontId="249" fillId="0" borderId="176" xfId="45" applyNumberFormat="1" applyFont="1" applyBorder="1" applyAlignment="1">
      <alignment horizontal="center" vertical="center"/>
    </xf>
    <xf numFmtId="197" fontId="249" fillId="0" borderId="175" xfId="56" applyNumberFormat="1" applyFont="1" applyFill="1" applyBorder="1" applyAlignment="1">
      <alignment horizontal="center" vertical="center" wrapText="1"/>
    </xf>
    <xf numFmtId="197" fontId="249" fillId="0" borderId="176" xfId="56" applyNumberFormat="1" applyFont="1" applyFill="1" applyBorder="1" applyAlignment="1">
      <alignment horizontal="center" vertical="center" wrapText="1"/>
    </xf>
    <xf numFmtId="0" fontId="250" fillId="23" borderId="130" xfId="39" applyFont="1" applyFill="1" applyBorder="1" applyAlignment="1">
      <alignment horizontal="center" vertical="center"/>
    </xf>
    <xf numFmtId="2" fontId="249" fillId="0" borderId="188" xfId="3" applyNumberFormat="1" applyFont="1" applyBorder="1" applyAlignment="1">
      <alignment horizontal="center" vertical="center" shrinkToFit="1"/>
    </xf>
    <xf numFmtId="2" fontId="249" fillId="0" borderId="35" xfId="3" applyNumberFormat="1" applyFont="1" applyBorder="1" applyAlignment="1">
      <alignment horizontal="left" vertical="center" wrapText="1" shrinkToFit="1"/>
    </xf>
    <xf numFmtId="0" fontId="250" fillId="46" borderId="130" xfId="39" applyFont="1" applyFill="1" applyBorder="1" applyAlignment="1">
      <alignment horizontal="center" vertical="center"/>
    </xf>
    <xf numFmtId="0" fontId="250" fillId="46" borderId="130" xfId="39" applyFont="1" applyFill="1" applyBorder="1" applyAlignment="1">
      <alignment horizontal="center" vertical="center" wrapText="1"/>
    </xf>
    <xf numFmtId="219" fontId="250" fillId="23" borderId="130" xfId="39" applyNumberFormat="1" applyFont="1" applyFill="1" applyBorder="1" applyAlignment="1">
      <alignment horizontal="center" vertical="center"/>
    </xf>
    <xf numFmtId="9" fontId="250" fillId="23" borderId="130" xfId="39" applyNumberFormat="1" applyFont="1" applyFill="1" applyBorder="1" applyAlignment="1">
      <alignment horizontal="center" vertical="center"/>
    </xf>
    <xf numFmtId="0" fontId="248" fillId="23" borderId="130" xfId="51" applyFont="1" applyFill="1" applyBorder="1" applyAlignment="1">
      <alignment horizontal="center" vertical="center"/>
    </xf>
    <xf numFmtId="2" fontId="249" fillId="0" borderId="66" xfId="3" applyNumberFormat="1" applyFont="1" applyBorder="1" applyAlignment="1">
      <alignment horizontal="center" vertical="center" shrinkToFit="1"/>
    </xf>
    <xf numFmtId="2" fontId="249" fillId="0" borderId="53" xfId="3" applyNumberFormat="1" applyFont="1" applyBorder="1" applyAlignment="1">
      <alignment horizontal="left" vertical="center" wrapText="1" shrinkToFit="1"/>
    </xf>
    <xf numFmtId="2" fontId="249" fillId="0" borderId="53" xfId="3" applyNumberFormat="1" applyFont="1" applyBorder="1" applyAlignment="1">
      <alignment horizontal="center" vertical="center" wrapText="1"/>
    </xf>
    <xf numFmtId="2" fontId="249" fillId="0" borderId="53" xfId="3" applyNumberFormat="1" applyFont="1" applyBorder="1" applyAlignment="1">
      <alignment horizontal="center" vertical="center" wrapText="1" shrinkToFit="1"/>
    </xf>
    <xf numFmtId="2" fontId="250" fillId="82" borderId="188" xfId="3" applyNumberFormat="1" applyFont="1" applyFill="1" applyBorder="1" applyAlignment="1">
      <alignment horizontal="center" vertical="center" shrinkToFit="1"/>
    </xf>
    <xf numFmtId="2" fontId="250" fillId="82" borderId="35" xfId="3" applyNumberFormat="1" applyFont="1" applyFill="1" applyBorder="1" applyAlignment="1">
      <alignment horizontal="left" vertical="center" wrapText="1" shrinkToFit="1"/>
    </xf>
    <xf numFmtId="2" fontId="250" fillId="82" borderId="35" xfId="3" applyNumberFormat="1" applyFont="1" applyFill="1" applyBorder="1" applyAlignment="1">
      <alignment horizontal="center" vertical="center" wrapText="1" shrinkToFit="1"/>
    </xf>
    <xf numFmtId="212" fontId="246" fillId="46" borderId="130" xfId="59" applyNumberFormat="1" applyFont="1" applyFill="1" applyBorder="1" applyAlignment="1">
      <alignment vertical="center"/>
    </xf>
    <xf numFmtId="10" fontId="247" fillId="76" borderId="130" xfId="56" applyNumberFormat="1" applyFont="1" applyFill="1" applyBorder="1" applyAlignment="1">
      <alignment horizontal="center" vertical="center"/>
    </xf>
    <xf numFmtId="0" fontId="252" fillId="0" borderId="130" xfId="51" applyFont="1" applyBorder="1" applyAlignment="1">
      <alignment horizontal="center" vertical="center"/>
    </xf>
    <xf numFmtId="0" fontId="252" fillId="0" borderId="130" xfId="51" applyFont="1" applyBorder="1" applyAlignment="1">
      <alignment horizontal="left" vertical="center" wrapText="1"/>
    </xf>
    <xf numFmtId="0" fontId="248" fillId="0" borderId="138" xfId="51" applyFont="1" applyBorder="1"/>
    <xf numFmtId="0" fontId="248" fillId="0" borderId="139" xfId="51" applyFont="1" applyBorder="1"/>
    <xf numFmtId="0" fontId="219" fillId="0" borderId="66" xfId="51" applyFont="1" applyBorder="1" applyAlignment="1">
      <alignment horizontal="center"/>
    </xf>
    <xf numFmtId="0" fontId="219" fillId="0" borderId="53" xfId="51" applyFont="1" applyBorder="1" applyAlignment="1">
      <alignment horizontal="left" wrapText="1"/>
    </xf>
    <xf numFmtId="0" fontId="249" fillId="0" borderId="53" xfId="51" applyFont="1" applyBorder="1" applyAlignment="1">
      <alignment horizontal="center"/>
    </xf>
    <xf numFmtId="197" fontId="249" fillId="0" borderId="180" xfId="51" applyNumberFormat="1" applyFont="1" applyBorder="1" applyAlignment="1">
      <alignment horizontal="center"/>
    </xf>
    <xf numFmtId="195" fontId="249" fillId="0" borderId="180" xfId="51" applyNumberFormat="1" applyFont="1" applyBorder="1" applyAlignment="1">
      <alignment horizontal="center"/>
    </xf>
    <xf numFmtId="219" fontId="249" fillId="0" borderId="180" xfId="51" applyNumberFormat="1" applyFont="1" applyBorder="1" applyAlignment="1">
      <alignment horizontal="center"/>
    </xf>
    <xf numFmtId="2" fontId="249" fillId="0" borderId="180" xfId="51" applyNumberFormat="1" applyFont="1" applyBorder="1" applyAlignment="1">
      <alignment horizontal="center"/>
    </xf>
    <xf numFmtId="2" fontId="250" fillId="82" borderId="66" xfId="3" applyNumberFormat="1" applyFont="1" applyFill="1" applyBorder="1" applyAlignment="1">
      <alignment horizontal="center" vertical="center" shrinkToFit="1"/>
    </xf>
    <xf numFmtId="2" fontId="250" fillId="82" borderId="53" xfId="3" applyNumberFormat="1" applyFont="1" applyFill="1" applyBorder="1" applyAlignment="1">
      <alignment horizontal="left" vertical="center" wrapText="1" shrinkToFit="1"/>
    </xf>
    <xf numFmtId="2" fontId="250" fillId="82" borderId="53" xfId="3" applyNumberFormat="1" applyFont="1" applyFill="1" applyBorder="1" applyAlignment="1">
      <alignment horizontal="center" vertical="center" wrapText="1" shrinkToFit="1"/>
    </xf>
    <xf numFmtId="197" fontId="250" fillId="82" borderId="180" xfId="3" applyNumberFormat="1" applyFont="1" applyFill="1" applyBorder="1" applyAlignment="1">
      <alignment horizontal="center" vertical="center" wrapText="1" shrinkToFit="1"/>
    </xf>
    <xf numFmtId="219" fontId="250" fillId="82" borderId="180" xfId="3" applyNumberFormat="1" applyFont="1" applyFill="1" applyBorder="1" applyAlignment="1">
      <alignment horizontal="center" vertical="center" wrapText="1" shrinkToFit="1"/>
    </xf>
    <xf numFmtId="2" fontId="250" fillId="82" borderId="180" xfId="3" applyNumberFormat="1" applyFont="1" applyFill="1" applyBorder="1" applyAlignment="1">
      <alignment horizontal="left" vertical="center" wrapText="1" shrinkToFit="1"/>
    </xf>
    <xf numFmtId="197" fontId="204" fillId="82" borderId="180" xfId="51" applyNumberFormat="1" applyFont="1" applyFill="1" applyBorder="1" applyAlignment="1">
      <alignment horizontal="center" vertical="center"/>
    </xf>
    <xf numFmtId="219" fontId="250" fillId="82" borderId="180" xfId="58" applyNumberFormat="1" applyFont="1" applyFill="1" applyBorder="1" applyAlignment="1">
      <alignment horizontal="center" vertical="center" wrapText="1"/>
    </xf>
    <xf numFmtId="197" fontId="250" fillId="82" borderId="180" xfId="58" applyNumberFormat="1" applyFont="1" applyFill="1" applyBorder="1" applyAlignment="1">
      <alignment horizontal="center" vertical="center" wrapText="1"/>
    </xf>
    <xf numFmtId="197" fontId="250" fillId="82" borderId="35" xfId="3" applyNumberFormat="1" applyFont="1" applyFill="1" applyBorder="1" applyAlignment="1">
      <alignment horizontal="center" vertical="center" wrapText="1" shrinkToFit="1"/>
    </xf>
    <xf numFmtId="219" fontId="250" fillId="82" borderId="35" xfId="3" applyNumberFormat="1" applyFont="1" applyFill="1" applyBorder="1" applyAlignment="1">
      <alignment horizontal="center" vertical="center" wrapText="1" shrinkToFit="1"/>
    </xf>
    <xf numFmtId="197" fontId="204" fillId="82" borderId="35" xfId="51" applyNumberFormat="1" applyFont="1" applyFill="1" applyBorder="1" applyAlignment="1">
      <alignment horizontal="center" vertical="center"/>
    </xf>
    <xf numFmtId="219" fontId="250" fillId="82" borderId="35" xfId="58" applyNumberFormat="1" applyFont="1" applyFill="1" applyBorder="1" applyAlignment="1">
      <alignment horizontal="center" vertical="center" wrapText="1"/>
    </xf>
    <xf numFmtId="197" fontId="250" fillId="82" borderId="35" xfId="58" applyNumberFormat="1" applyFont="1" applyFill="1" applyBorder="1" applyAlignment="1">
      <alignment horizontal="center" vertical="center" wrapText="1"/>
    </xf>
    <xf numFmtId="0" fontId="248" fillId="0" borderId="130" xfId="51" applyFont="1" applyBorder="1" applyAlignment="1">
      <alignment horizontal="center"/>
    </xf>
    <xf numFmtId="10" fontId="250" fillId="22" borderId="130" xfId="56" applyNumberFormat="1" applyFont="1" applyFill="1" applyBorder="1" applyAlignment="1" applyProtection="1">
      <alignment horizontal="center" vertical="top" wrapText="1"/>
      <protection locked="0" hidden="1"/>
    </xf>
    <xf numFmtId="0" fontId="152" fillId="0" borderId="190" xfId="45" applyFont="1" applyBorder="1" applyAlignment="1">
      <alignment horizontal="center" vertical="center"/>
    </xf>
    <xf numFmtId="0" fontId="152" fillId="0" borderId="191" xfId="45" applyFont="1" applyBorder="1" applyAlignment="1">
      <alignment horizontal="center" vertical="center" wrapText="1"/>
    </xf>
    <xf numFmtId="0" fontId="177" fillId="0" borderId="191" xfId="45" applyFont="1" applyBorder="1" applyAlignment="1">
      <alignment horizontal="center" vertical="center"/>
    </xf>
    <xf numFmtId="211" fontId="9" fillId="0" borderId="191" xfId="45" applyNumberFormat="1" applyFont="1" applyBorder="1" applyAlignment="1">
      <alignment horizontal="center" vertical="center" wrapText="1"/>
    </xf>
    <xf numFmtId="0" fontId="177" fillId="0" borderId="191" xfId="45" applyFont="1" applyBorder="1" applyAlignment="1">
      <alignment horizontal="center" vertical="center" wrapText="1"/>
    </xf>
    <xf numFmtId="0" fontId="177" fillId="0" borderId="18" xfId="45" applyFont="1" applyBorder="1" applyAlignment="1">
      <alignment horizontal="center" vertical="center"/>
    </xf>
    <xf numFmtId="0" fontId="177" fillId="0" borderId="18" xfId="45" applyFont="1" applyBorder="1" applyAlignment="1">
      <alignment horizontal="center" vertical="center" wrapText="1"/>
    </xf>
    <xf numFmtId="10" fontId="177" fillId="0" borderId="18" xfId="45" applyNumberFormat="1" applyFont="1" applyBorder="1" applyAlignment="1">
      <alignment horizontal="center" vertical="center" wrapText="1"/>
    </xf>
    <xf numFmtId="175" fontId="177" fillId="80" borderId="109" xfId="59" applyFont="1" applyFill="1" applyBorder="1" applyAlignment="1">
      <alignment horizontal="center" vertical="center" wrapText="1"/>
    </xf>
    <xf numFmtId="15" fontId="51" fillId="0" borderId="192" xfId="45" applyNumberFormat="1" applyFont="1" applyBorder="1" applyAlignment="1">
      <alignment horizontal="center" vertical="center" textRotation="90"/>
    </xf>
    <xf numFmtId="15" fontId="51" fillId="0" borderId="193" xfId="45" applyNumberFormat="1" applyFont="1" applyBorder="1" applyAlignment="1">
      <alignment horizontal="center" vertical="center" textRotation="90"/>
    </xf>
    <xf numFmtId="15" fontId="51" fillId="0" borderId="194" xfId="45" applyNumberFormat="1" applyFont="1" applyBorder="1" applyAlignment="1">
      <alignment horizontal="center" vertical="center" textRotation="90"/>
    </xf>
    <xf numFmtId="212" fontId="177" fillId="78" borderId="195" xfId="59" applyNumberFormat="1" applyFont="1" applyFill="1" applyBorder="1" applyAlignment="1">
      <alignment horizontal="center" vertical="center" textRotation="90" wrapText="1"/>
    </xf>
    <xf numFmtId="10" fontId="219" fillId="0" borderId="130" xfId="51" applyNumberFormat="1" applyFont="1" applyBorder="1" applyAlignment="1">
      <alignment horizontal="center"/>
    </xf>
    <xf numFmtId="10" fontId="204" fillId="22" borderId="130" xfId="56" applyNumberFormat="1" applyFont="1" applyFill="1" applyBorder="1" applyAlignment="1" applyProtection="1">
      <alignment horizontal="center" vertical="top" wrapText="1"/>
      <protection locked="0" hidden="1"/>
    </xf>
    <xf numFmtId="10" fontId="245" fillId="0" borderId="130" xfId="56" applyNumberFormat="1" applyFont="1" applyBorder="1" applyAlignment="1">
      <alignment horizontal="center"/>
    </xf>
    <xf numFmtId="197" fontId="204" fillId="46" borderId="136" xfId="51" applyNumberFormat="1" applyFont="1" applyFill="1" applyBorder="1" applyAlignment="1">
      <alignment horizontal="center" vertical="center" textRotation="90"/>
    </xf>
    <xf numFmtId="0" fontId="249" fillId="0" borderId="130" xfId="45" applyFont="1" applyBorder="1" applyAlignment="1" applyProtection="1">
      <alignment horizontal="center" vertical="center" wrapText="1"/>
      <protection locked="0"/>
    </xf>
    <xf numFmtId="0" fontId="249" fillId="0" borderId="130" xfId="45" applyFont="1" applyBorder="1" applyAlignment="1">
      <alignment horizontal="center" vertical="center"/>
    </xf>
    <xf numFmtId="0" fontId="249" fillId="0" borderId="130" xfId="45" applyFont="1" applyBorder="1" applyAlignment="1">
      <alignment horizontal="center" vertical="center" wrapText="1"/>
    </xf>
    <xf numFmtId="0" fontId="249" fillId="0" borderId="159" xfId="45" applyFont="1" applyBorder="1" applyAlignment="1">
      <alignment horizontal="center" vertical="center" wrapText="1"/>
    </xf>
    <xf numFmtId="0" fontId="219" fillId="0" borderId="130" xfId="51" applyFont="1" applyBorder="1" applyAlignment="1">
      <alignment horizontal="center"/>
    </xf>
    <xf numFmtId="10" fontId="173" fillId="12" borderId="138" xfId="45" applyNumberFormat="1" applyFont="1" applyFill="1" applyBorder="1" applyAlignment="1">
      <alignment horizontal="center" vertical="center"/>
    </xf>
    <xf numFmtId="4" fontId="58" fillId="12" borderId="138" xfId="45" applyNumberFormat="1" applyFont="1" applyFill="1" applyBorder="1" applyAlignment="1">
      <alignment horizontal="center" vertical="center"/>
    </xf>
    <xf numFmtId="175" fontId="176" fillId="12" borderId="138" xfId="51" applyNumberFormat="1" applyFont="1" applyFill="1" applyBorder="1" applyAlignment="1">
      <alignment horizontal="center" vertical="center"/>
    </xf>
    <xf numFmtId="0" fontId="53" fillId="12" borderId="138" xfId="45" applyFont="1" applyFill="1" applyBorder="1" applyAlignment="1">
      <alignment horizontal="center" vertical="center" wrapText="1"/>
    </xf>
    <xf numFmtId="0" fontId="53" fillId="12" borderId="138" xfId="45" applyFont="1" applyFill="1" applyBorder="1" applyAlignment="1">
      <alignment horizontal="center" vertical="center"/>
    </xf>
    <xf numFmtId="0" fontId="53" fillId="12" borderId="196" xfId="45" applyFont="1" applyFill="1" applyBorder="1" applyAlignment="1">
      <alignment horizontal="center" vertical="center" wrapText="1"/>
    </xf>
    <xf numFmtId="219" fontId="250" fillId="82" borderId="180" xfId="57" applyNumberFormat="1" applyFont="1" applyFill="1" applyBorder="1" applyAlignment="1">
      <alignment horizontal="center" vertical="center"/>
    </xf>
    <xf numFmtId="197" fontId="250" fillId="82" borderId="180" xfId="57" applyNumberFormat="1" applyFont="1" applyFill="1" applyBorder="1" applyAlignment="1">
      <alignment horizontal="center" vertical="center"/>
    </xf>
    <xf numFmtId="197" fontId="204" fillId="46" borderId="197" xfId="51" applyNumberFormat="1" applyFont="1" applyFill="1" applyBorder="1" applyAlignment="1">
      <alignment horizontal="center" vertical="center"/>
    </xf>
    <xf numFmtId="197" fontId="204" fillId="82" borderId="179" xfId="51" applyNumberFormat="1" applyFont="1" applyFill="1" applyBorder="1" applyAlignment="1">
      <alignment horizontal="center" vertical="center"/>
    </xf>
    <xf numFmtId="197" fontId="219" fillId="0" borderId="179" xfId="51" applyNumberFormat="1" applyFont="1" applyBorder="1" applyAlignment="1">
      <alignment horizontal="center" vertical="center"/>
    </xf>
    <xf numFmtId="197" fontId="204" fillId="82" borderId="182" xfId="51" applyNumberFormat="1" applyFont="1" applyFill="1" applyBorder="1" applyAlignment="1">
      <alignment horizontal="center" vertical="center"/>
    </xf>
    <xf numFmtId="197" fontId="204" fillId="82" borderId="189" xfId="51" applyNumberFormat="1" applyFont="1" applyFill="1" applyBorder="1" applyAlignment="1">
      <alignment horizontal="center" vertical="center"/>
    </xf>
    <xf numFmtId="197" fontId="249" fillId="0" borderId="179" xfId="56" applyNumberFormat="1" applyFont="1" applyFill="1" applyBorder="1" applyAlignment="1">
      <alignment horizontal="center" vertical="center" wrapText="1"/>
    </xf>
    <xf numFmtId="197" fontId="249" fillId="0" borderId="185" xfId="56" applyNumberFormat="1" applyFont="1" applyFill="1" applyBorder="1" applyAlignment="1">
      <alignment horizontal="center" vertical="center" wrapText="1"/>
    </xf>
    <xf numFmtId="0" fontId="219" fillId="0" borderId="130" xfId="51" applyFont="1" applyBorder="1" applyAlignment="1">
      <alignment horizontal="center" vertical="center" wrapText="1"/>
    </xf>
    <xf numFmtId="0" fontId="219" fillId="0" borderId="130" xfId="51" applyFont="1" applyBorder="1" applyAlignment="1">
      <alignment horizontal="center" vertical="center"/>
    </xf>
    <xf numFmtId="0" fontId="219" fillId="0" borderId="159" xfId="51" applyFont="1" applyBorder="1" applyAlignment="1">
      <alignment horizontal="center"/>
    </xf>
    <xf numFmtId="0" fontId="250" fillId="82" borderId="130" xfId="45" applyFont="1" applyFill="1" applyBorder="1" applyAlignment="1" applyProtection="1">
      <alignment horizontal="center" vertical="center" wrapText="1"/>
      <protection locked="0"/>
    </xf>
    <xf numFmtId="0" fontId="250" fillId="82" borderId="130" xfId="45" applyFont="1" applyFill="1" applyBorder="1" applyAlignment="1">
      <alignment horizontal="center" vertical="center"/>
    </xf>
    <xf numFmtId="0" fontId="250" fillId="82" borderId="130" xfId="45" applyFont="1" applyFill="1" applyBorder="1" applyAlignment="1">
      <alignment horizontal="center" vertical="center" wrapText="1"/>
    </xf>
    <xf numFmtId="0" fontId="250" fillId="82" borderId="159" xfId="45" applyFont="1" applyFill="1" applyBorder="1" applyAlignment="1">
      <alignment horizontal="center" vertical="center" wrapText="1"/>
    </xf>
    <xf numFmtId="197" fontId="219" fillId="67" borderId="175" xfId="51" applyNumberFormat="1" applyFont="1" applyFill="1" applyBorder="1" applyAlignment="1">
      <alignment horizontal="center" vertical="center"/>
    </xf>
    <xf numFmtId="197" fontId="219" fillId="67" borderId="179" xfId="51" applyNumberFormat="1" applyFont="1" applyFill="1" applyBorder="1" applyAlignment="1">
      <alignment horizontal="center" vertical="center"/>
    </xf>
    <xf numFmtId="197" fontId="219" fillId="67" borderId="180" xfId="51" applyNumberFormat="1" applyFont="1" applyFill="1" applyBorder="1" applyAlignment="1">
      <alignment horizontal="center" vertical="center"/>
    </xf>
    <xf numFmtId="197" fontId="219" fillId="67" borderId="182" xfId="51" applyNumberFormat="1" applyFont="1" applyFill="1" applyBorder="1" applyAlignment="1">
      <alignment horizontal="center" vertical="center"/>
    </xf>
    <xf numFmtId="197" fontId="219" fillId="67" borderId="35" xfId="51" applyNumberFormat="1" applyFont="1" applyFill="1" applyBorder="1" applyAlignment="1">
      <alignment horizontal="center" vertical="center"/>
    </xf>
    <xf numFmtId="197" fontId="219" fillId="67" borderId="189" xfId="51" applyNumberFormat="1" applyFont="1" applyFill="1" applyBorder="1" applyAlignment="1">
      <alignment horizontal="center" vertical="center"/>
    </xf>
    <xf numFmtId="197" fontId="219" fillId="67" borderId="175" xfId="51" applyNumberFormat="1" applyFont="1" applyFill="1" applyBorder="1" applyAlignment="1">
      <alignment horizontal="center"/>
    </xf>
    <xf numFmtId="197" fontId="219" fillId="67" borderId="179" xfId="51" applyNumberFormat="1" applyFont="1" applyFill="1" applyBorder="1" applyAlignment="1">
      <alignment horizontal="center"/>
    </xf>
    <xf numFmtId="197" fontId="219" fillId="67" borderId="176" xfId="51" applyNumberFormat="1" applyFont="1" applyFill="1" applyBorder="1" applyAlignment="1">
      <alignment horizontal="center" vertical="center"/>
    </xf>
    <xf numFmtId="197" fontId="219" fillId="67" borderId="185" xfId="51" applyNumberFormat="1" applyFont="1" applyFill="1" applyBorder="1" applyAlignment="1">
      <alignment horizontal="center" vertical="center"/>
    </xf>
    <xf numFmtId="0" fontId="250" fillId="46" borderId="130" xfId="45" applyFont="1" applyFill="1" applyBorder="1" applyAlignment="1" applyProtection="1">
      <alignment horizontal="center" vertical="center" wrapText="1"/>
      <protection locked="0"/>
    </xf>
    <xf numFmtId="0" fontId="250" fillId="46" borderId="130" xfId="45" applyFont="1" applyFill="1" applyBorder="1" applyAlignment="1">
      <alignment horizontal="center" vertical="center"/>
    </xf>
    <xf numFmtId="0" fontId="250" fillId="46" borderId="130" xfId="45" applyFont="1" applyFill="1" applyBorder="1" applyAlignment="1">
      <alignment horizontal="center" vertical="center" wrapText="1"/>
    </xf>
    <xf numFmtId="0" fontId="250" fillId="46" borderId="159" xfId="45" applyFont="1" applyFill="1" applyBorder="1" applyAlignment="1">
      <alignment horizontal="center" vertical="center" wrapText="1"/>
    </xf>
    <xf numFmtId="219" fontId="250" fillId="46" borderId="130" xfId="57" applyNumberFormat="1" applyFont="1" applyFill="1" applyBorder="1" applyAlignment="1">
      <alignment horizontal="center" vertical="center"/>
    </xf>
    <xf numFmtId="219" fontId="250" fillId="82" borderId="130" xfId="57" applyNumberFormat="1" applyFont="1" applyFill="1" applyBorder="1" applyAlignment="1">
      <alignment horizontal="center" vertical="center"/>
    </xf>
    <xf numFmtId="219" fontId="249" fillId="0" borderId="130" xfId="56" applyNumberFormat="1" applyFont="1" applyFill="1" applyBorder="1" applyAlignment="1">
      <alignment horizontal="center" vertical="center"/>
    </xf>
    <xf numFmtId="219" fontId="249" fillId="0" borderId="130" xfId="58" applyNumberFormat="1" applyFont="1" applyFill="1" applyBorder="1" applyAlignment="1">
      <alignment horizontal="center" vertical="center" wrapText="1"/>
    </xf>
    <xf numFmtId="219" fontId="249" fillId="0" borderId="130" xfId="57" applyNumberFormat="1" applyFont="1" applyFill="1" applyBorder="1" applyAlignment="1">
      <alignment horizontal="center" vertical="center"/>
    </xf>
    <xf numFmtId="219" fontId="250" fillId="82" borderId="130" xfId="58" applyNumberFormat="1" applyFont="1" applyFill="1" applyBorder="1" applyAlignment="1">
      <alignment horizontal="center" vertical="center" wrapText="1"/>
    </xf>
    <xf numFmtId="219" fontId="219" fillId="0" borderId="130" xfId="51" applyNumberFormat="1" applyFont="1" applyBorder="1" applyAlignment="1">
      <alignment horizontal="center"/>
    </xf>
    <xf numFmtId="219" fontId="250" fillId="82" borderId="130" xfId="56" applyNumberFormat="1" applyFont="1" applyFill="1" applyBorder="1" applyAlignment="1">
      <alignment horizontal="center" vertical="center"/>
    </xf>
    <xf numFmtId="197" fontId="250" fillId="46" borderId="130" xfId="57" applyNumberFormat="1" applyFont="1" applyFill="1" applyBorder="1" applyAlignment="1">
      <alignment horizontal="center" vertical="center"/>
    </xf>
    <xf numFmtId="197" fontId="250" fillId="82" borderId="130" xfId="57" applyNumberFormat="1" applyFont="1" applyFill="1" applyBorder="1" applyAlignment="1">
      <alignment horizontal="center" vertical="center"/>
    </xf>
    <xf numFmtId="197" fontId="249" fillId="0" borderId="130" xfId="57" applyNumberFormat="1" applyFont="1" applyFill="1" applyBorder="1" applyAlignment="1">
      <alignment horizontal="center" vertical="center"/>
    </xf>
    <xf numFmtId="197" fontId="249" fillId="0" borderId="130" xfId="58" applyNumberFormat="1" applyFont="1" applyFill="1" applyBorder="1" applyAlignment="1">
      <alignment horizontal="center" vertical="center" wrapText="1"/>
    </xf>
    <xf numFmtId="197" fontId="250" fillId="82" borderId="130" xfId="58" applyNumberFormat="1" applyFont="1" applyFill="1" applyBorder="1" applyAlignment="1">
      <alignment horizontal="center" vertical="center" wrapText="1"/>
    </xf>
    <xf numFmtId="197" fontId="249" fillId="0" borderId="130" xfId="51" applyNumberFormat="1" applyFont="1" applyBorder="1" applyAlignment="1">
      <alignment horizontal="center" vertical="center"/>
    </xf>
    <xf numFmtId="197" fontId="204" fillId="46" borderId="130" xfId="51" applyNumberFormat="1" applyFont="1" applyFill="1" applyBorder="1" applyAlignment="1">
      <alignment horizontal="center" vertical="center"/>
    </xf>
    <xf numFmtId="197" fontId="204" fillId="46" borderId="130" xfId="51" applyNumberFormat="1" applyFont="1" applyFill="1" applyBorder="1" applyAlignment="1">
      <alignment horizontal="center" vertical="center" textRotation="90"/>
    </xf>
    <xf numFmtId="197" fontId="204" fillId="82" borderId="130" xfId="51" applyNumberFormat="1" applyFont="1" applyFill="1" applyBorder="1" applyAlignment="1">
      <alignment horizontal="center" vertical="center"/>
    </xf>
    <xf numFmtId="197" fontId="219" fillId="67" borderId="130" xfId="51" applyNumberFormat="1" applyFont="1" applyFill="1" applyBorder="1" applyAlignment="1">
      <alignment horizontal="center" vertical="center"/>
    </xf>
    <xf numFmtId="197" fontId="219" fillId="67" borderId="130" xfId="51" applyNumberFormat="1" applyFont="1" applyFill="1" applyBorder="1" applyAlignment="1">
      <alignment horizontal="center"/>
    </xf>
    <xf numFmtId="197" fontId="204" fillId="83" borderId="175" xfId="51" applyNumberFormat="1" applyFont="1" applyFill="1" applyBorder="1" applyAlignment="1">
      <alignment horizontal="center" vertical="center"/>
    </xf>
    <xf numFmtId="197" fontId="219" fillId="83" borderId="175" xfId="51" applyNumberFormat="1" applyFont="1" applyFill="1" applyBorder="1" applyAlignment="1">
      <alignment horizontal="center" vertical="center"/>
    </xf>
    <xf numFmtId="197" fontId="219" fillId="83" borderId="180" xfId="51" applyNumberFormat="1" applyFont="1" applyFill="1" applyBorder="1" applyAlignment="1">
      <alignment horizontal="center" vertical="center"/>
    </xf>
    <xf numFmtId="197" fontId="219" fillId="83" borderId="35" xfId="51" applyNumberFormat="1" applyFont="1" applyFill="1" applyBorder="1" applyAlignment="1">
      <alignment horizontal="center" vertical="center"/>
    </xf>
    <xf numFmtId="197" fontId="219" fillId="83" borderId="175" xfId="51" applyNumberFormat="1" applyFont="1" applyFill="1" applyBorder="1" applyAlignment="1">
      <alignment horizontal="center"/>
    </xf>
    <xf numFmtId="197" fontId="219" fillId="83" borderId="176" xfId="51" applyNumberFormat="1" applyFont="1" applyFill="1" applyBorder="1" applyAlignment="1">
      <alignment horizontal="center" vertical="center"/>
    </xf>
    <xf numFmtId="197" fontId="204" fillId="83" borderId="130" xfId="51" applyNumberFormat="1" applyFont="1" applyFill="1" applyBorder="1" applyAlignment="1">
      <alignment horizontal="center" vertical="center"/>
    </xf>
    <xf numFmtId="197" fontId="219" fillId="83" borderId="130" xfId="51" applyNumberFormat="1" applyFont="1" applyFill="1" applyBorder="1" applyAlignment="1">
      <alignment horizontal="center" vertical="center"/>
    </xf>
    <xf numFmtId="197" fontId="219" fillId="83" borderId="130" xfId="51" applyNumberFormat="1" applyFont="1" applyFill="1" applyBorder="1" applyAlignment="1">
      <alignment horizontal="center"/>
    </xf>
    <xf numFmtId="197" fontId="204" fillId="83" borderId="180" xfId="51" applyNumberFormat="1" applyFont="1" applyFill="1" applyBorder="1" applyAlignment="1">
      <alignment horizontal="center" vertical="center"/>
    </xf>
    <xf numFmtId="197" fontId="204" fillId="83" borderId="35" xfId="51" applyNumberFormat="1" applyFont="1" applyFill="1" applyBorder="1" applyAlignment="1">
      <alignment horizontal="center" vertical="center"/>
    </xf>
    <xf numFmtId="197" fontId="249" fillId="83" borderId="175" xfId="56" applyNumberFormat="1" applyFont="1" applyFill="1" applyBorder="1" applyAlignment="1">
      <alignment horizontal="center" vertical="center" wrapText="1"/>
    </xf>
    <xf numFmtId="197" fontId="249" fillId="83" borderId="176" xfId="56" applyNumberFormat="1" applyFont="1" applyFill="1" applyBorder="1" applyAlignment="1">
      <alignment horizontal="center" vertical="center" wrapText="1"/>
    </xf>
    <xf numFmtId="0" fontId="1" fillId="0" borderId="0" xfId="51" applyAlignment="1">
      <alignment wrapText="1"/>
    </xf>
    <xf numFmtId="0" fontId="238" fillId="0" borderId="0" xfId="51" applyFont="1" applyAlignment="1">
      <alignment wrapText="1"/>
    </xf>
    <xf numFmtId="0" fontId="79" fillId="0" borderId="0" xfId="51" applyFont="1" applyAlignment="1">
      <alignment wrapText="1"/>
    </xf>
    <xf numFmtId="0" fontId="51" fillId="0" borderId="167" xfId="45" applyFont="1" applyBorder="1" applyAlignment="1">
      <alignment horizontal="center" vertical="center" wrapText="1"/>
    </xf>
    <xf numFmtId="15" fontId="51" fillId="0" borderId="170" xfId="45" applyNumberFormat="1" applyFont="1" applyBorder="1" applyAlignment="1">
      <alignment horizontal="center" vertical="center" textRotation="90" wrapText="1"/>
    </xf>
    <xf numFmtId="0" fontId="236" fillId="46" borderId="184" xfId="51" applyFont="1" applyFill="1" applyBorder="1" applyAlignment="1">
      <alignment horizontal="center" wrapText="1"/>
    </xf>
    <xf numFmtId="197" fontId="204" fillId="82" borderId="175" xfId="51" applyNumberFormat="1" applyFont="1" applyFill="1" applyBorder="1" applyAlignment="1">
      <alignment horizontal="center" vertical="center" wrapText="1"/>
    </xf>
    <xf numFmtId="197" fontId="204" fillId="82" borderId="180" xfId="51" applyNumberFormat="1" applyFont="1" applyFill="1" applyBorder="1" applyAlignment="1">
      <alignment horizontal="center" vertical="center" wrapText="1"/>
    </xf>
    <xf numFmtId="197" fontId="219" fillId="0" borderId="175" xfId="51" applyNumberFormat="1" applyFont="1" applyBorder="1" applyAlignment="1">
      <alignment horizontal="center" vertical="center" wrapText="1"/>
    </xf>
    <xf numFmtId="0" fontId="70" fillId="23" borderId="0" xfId="45" applyFont="1" applyFill="1" applyAlignment="1">
      <alignment horizontal="centerContinuous" vertical="center" wrapText="1"/>
    </xf>
    <xf numFmtId="0" fontId="1" fillId="0" borderId="0" xfId="51" applyAlignment="1">
      <alignment horizontal="center" wrapText="1"/>
    </xf>
    <xf numFmtId="0" fontId="73" fillId="0" borderId="0" xfId="51" applyFont="1" applyAlignment="1">
      <alignment wrapText="1"/>
    </xf>
    <xf numFmtId="0" fontId="248" fillId="0" borderId="138" xfId="51" applyFont="1" applyBorder="1" applyAlignment="1">
      <alignment horizontal="center"/>
    </xf>
    <xf numFmtId="10" fontId="245" fillId="0" borderId="138" xfId="56" applyNumberFormat="1" applyFont="1" applyBorder="1"/>
    <xf numFmtId="0" fontId="248" fillId="0" borderId="138" xfId="51" applyFont="1" applyBorder="1" applyAlignment="1">
      <alignment vertical="center"/>
    </xf>
    <xf numFmtId="0" fontId="252" fillId="0" borderId="130" xfId="51" applyFont="1" applyBorder="1" applyAlignment="1">
      <alignment horizontal="center" vertical="center" wrapText="1"/>
    </xf>
    <xf numFmtId="0" fontId="254" fillId="50" borderId="130" xfId="51" applyFont="1" applyFill="1" applyBorder="1" applyAlignment="1">
      <alignment horizontal="center" vertical="center"/>
    </xf>
    <xf numFmtId="0" fontId="255" fillId="50" borderId="130" xfId="51" applyFont="1" applyFill="1" applyBorder="1"/>
    <xf numFmtId="0" fontId="247" fillId="0" borderId="130" xfId="51" applyFont="1" applyBorder="1" applyAlignment="1">
      <alignment horizontal="center"/>
    </xf>
    <xf numFmtId="0" fontId="246" fillId="46" borderId="130" xfId="51" applyFont="1" applyFill="1" applyBorder="1" applyAlignment="1">
      <alignment horizontal="center" vertical="center" wrapText="1"/>
    </xf>
    <xf numFmtId="0" fontId="246" fillId="46" borderId="130" xfId="51" applyFont="1" applyFill="1" applyBorder="1" applyAlignment="1">
      <alignment horizontal="center" vertical="center"/>
    </xf>
    <xf numFmtId="0" fontId="247" fillId="46" borderId="130" xfId="51" applyFont="1" applyFill="1" applyBorder="1" applyAlignment="1">
      <alignment horizontal="center"/>
    </xf>
    <xf numFmtId="0" fontId="252" fillId="0" borderId="130" xfId="51" applyFont="1" applyBorder="1" applyAlignment="1">
      <alignment horizontal="left" vertical="center"/>
    </xf>
    <xf numFmtId="10" fontId="245" fillId="0" borderId="130" xfId="56" applyNumberFormat="1" applyFont="1" applyFill="1" applyBorder="1" applyAlignment="1">
      <alignment horizontal="center"/>
    </xf>
    <xf numFmtId="0" fontId="248" fillId="0" borderId="130" xfId="51" applyFont="1" applyBorder="1" applyAlignment="1">
      <alignment horizontal="center" vertical="center"/>
    </xf>
    <xf numFmtId="14" fontId="244" fillId="42" borderId="130" xfId="60" applyNumberFormat="1" applyFont="1" applyFill="1" applyBorder="1" applyAlignment="1">
      <alignment horizontal="center" vertical="center" wrapText="1"/>
    </xf>
    <xf numFmtId="14" fontId="244" fillId="42" borderId="130" xfId="60" applyNumberFormat="1" applyFont="1" applyFill="1" applyBorder="1" applyAlignment="1">
      <alignment horizontal="left" vertical="center" wrapText="1"/>
    </xf>
    <xf numFmtId="0" fontId="244" fillId="42" borderId="130" xfId="60" applyFont="1" applyFill="1" applyBorder="1" applyAlignment="1">
      <alignment horizontal="center" vertical="center" wrapText="1"/>
    </xf>
    <xf numFmtId="14" fontId="242" fillId="42" borderId="130" xfId="60" applyNumberFormat="1" applyFont="1" applyFill="1" applyBorder="1" applyAlignment="1">
      <alignment horizontal="left" vertical="center" wrapText="1"/>
    </xf>
    <xf numFmtId="14" fontId="242" fillId="42" borderId="130" xfId="60" applyNumberFormat="1" applyFont="1" applyFill="1" applyBorder="1" applyAlignment="1">
      <alignment horizontal="center" vertical="center" wrapText="1"/>
    </xf>
    <xf numFmtId="14" fontId="244" fillId="55" borderId="130" xfId="60" applyNumberFormat="1" applyFont="1" applyFill="1" applyBorder="1" applyAlignment="1">
      <alignment horizontal="center" vertical="center" wrapText="1"/>
    </xf>
    <xf numFmtId="14" fontId="239" fillId="55" borderId="130" xfId="60" applyNumberFormat="1" applyFont="1" applyFill="1" applyBorder="1" applyAlignment="1">
      <alignment horizontal="left" vertical="center" wrapText="1"/>
    </xf>
    <xf numFmtId="0" fontId="239" fillId="55" borderId="130" xfId="60" applyFont="1" applyFill="1" applyBorder="1" applyAlignment="1">
      <alignment horizontal="center" vertical="center"/>
    </xf>
    <xf numFmtId="14" fontId="239" fillId="55" borderId="130" xfId="60" applyNumberFormat="1" applyFont="1" applyFill="1" applyBorder="1" applyAlignment="1">
      <alignment horizontal="center" vertical="center" wrapText="1"/>
    </xf>
    <xf numFmtId="0" fontId="239" fillId="55" borderId="130" xfId="60" applyFont="1" applyFill="1" applyBorder="1" applyAlignment="1">
      <alignment horizontal="center" vertical="center" wrapText="1"/>
    </xf>
    <xf numFmtId="191" fontId="244" fillId="42" borderId="130" xfId="60" applyNumberFormat="1" applyFont="1" applyFill="1" applyBorder="1" applyAlignment="1">
      <alignment horizontal="center" vertical="center" wrapText="1"/>
    </xf>
    <xf numFmtId="218" fontId="254" fillId="50" borderId="130" xfId="51" applyNumberFormat="1" applyFont="1" applyFill="1" applyBorder="1" applyAlignment="1" applyProtection="1">
      <alignment horizontal="center" vertical="top" wrapText="1"/>
      <protection locked="0" hidden="1"/>
    </xf>
    <xf numFmtId="218" fontId="255" fillId="50" borderId="130" xfId="51" applyNumberFormat="1" applyFont="1" applyFill="1" applyBorder="1" applyAlignment="1">
      <alignment horizontal="center"/>
    </xf>
    <xf numFmtId="205" fontId="254" fillId="50" borderId="130" xfId="42" applyNumberFormat="1" applyFont="1" applyFill="1" applyBorder="1" applyAlignment="1" applyProtection="1">
      <alignment horizontal="center" vertical="top" wrapText="1"/>
      <protection locked="0" hidden="1"/>
    </xf>
    <xf numFmtId="205" fontId="255" fillId="50" borderId="130" xfId="42" applyNumberFormat="1" applyFont="1" applyFill="1" applyBorder="1" applyAlignment="1" applyProtection="1">
      <alignment horizontal="center" vertical="top" wrapText="1"/>
      <protection locked="0" hidden="1"/>
    </xf>
    <xf numFmtId="10" fontId="250" fillId="56" borderId="130" xfId="56" applyNumberFormat="1" applyFont="1" applyFill="1" applyBorder="1" applyAlignment="1" applyProtection="1">
      <alignment horizontal="center" vertical="top" wrapText="1"/>
      <protection locked="0" hidden="1"/>
    </xf>
    <xf numFmtId="14" fontId="241" fillId="55" borderId="130" xfId="60" applyNumberFormat="1" applyFont="1" applyFill="1" applyBorder="1" applyAlignment="1">
      <alignment horizontal="left" vertical="center" wrapText="1"/>
    </xf>
    <xf numFmtId="191" fontId="239" fillId="55" borderId="130" xfId="60" applyNumberFormat="1" applyFont="1" applyFill="1" applyBorder="1" applyAlignment="1">
      <alignment horizontal="center" vertical="center" wrapText="1"/>
    </xf>
    <xf numFmtId="217" fontId="244" fillId="55" borderId="130" xfId="60" applyNumberFormat="1" applyFont="1" applyFill="1" applyBorder="1" applyAlignment="1">
      <alignment horizontal="center" vertical="center" wrapText="1"/>
    </xf>
    <xf numFmtId="191" fontId="244" fillId="0" borderId="130" xfId="60" applyNumberFormat="1" applyFont="1" applyBorder="1" applyAlignment="1">
      <alignment horizontal="center" vertical="center" wrapText="1"/>
    </xf>
    <xf numFmtId="49" fontId="244" fillId="42" borderId="130" xfId="60" applyNumberFormat="1" applyFont="1" applyFill="1" applyBorder="1" applyAlignment="1">
      <alignment horizontal="center" vertical="center" wrapText="1"/>
    </xf>
    <xf numFmtId="0" fontId="242" fillId="42" borderId="130" xfId="39" applyFont="1" applyFill="1" applyBorder="1" applyAlignment="1">
      <alignment horizontal="center" vertical="center" wrapText="1"/>
    </xf>
    <xf numFmtId="0" fontId="241" fillId="55" borderId="130" xfId="39" applyFont="1" applyFill="1" applyBorder="1" applyAlignment="1">
      <alignment horizontal="center" vertical="center" wrapText="1"/>
    </xf>
    <xf numFmtId="0" fontId="93" fillId="0" borderId="0" xfId="0" applyFont="1"/>
    <xf numFmtId="0" fontId="32" fillId="0" borderId="0" xfId="0" applyFont="1"/>
    <xf numFmtId="14" fontId="32" fillId="86" borderId="0" xfId="60" applyNumberFormat="1" applyFont="1" applyFill="1" applyAlignment="1">
      <alignment horizontal="center" vertical="center" wrapText="1"/>
    </xf>
    <xf numFmtId="49" fontId="32" fillId="84" borderId="0" xfId="60" applyNumberFormat="1" applyFont="1" applyFill="1" applyAlignment="1">
      <alignment horizontal="center" vertical="center" wrapText="1"/>
    </xf>
    <xf numFmtId="0" fontId="32" fillId="0" borderId="0" xfId="0" applyFont="1" applyAlignment="1">
      <alignment horizontal="center"/>
    </xf>
    <xf numFmtId="14" fontId="32" fillId="85" borderId="0" xfId="60" applyNumberFormat="1" applyFont="1" applyFill="1" applyAlignment="1">
      <alignment horizontal="center" vertical="center" wrapText="1"/>
    </xf>
    <xf numFmtId="0" fontId="32" fillId="72" borderId="0" xfId="0" applyFont="1" applyFill="1" applyAlignment="1">
      <alignment horizontal="center"/>
    </xf>
    <xf numFmtId="14" fontId="256" fillId="0" borderId="130" xfId="60" applyNumberFormat="1" applyFont="1" applyBorder="1" applyAlignment="1">
      <alignment horizontal="left" vertical="center" wrapText="1"/>
    </xf>
    <xf numFmtId="0" fontId="32" fillId="58" borderId="0" xfId="0" applyFont="1" applyFill="1" applyAlignment="1">
      <alignment horizontal="center"/>
    </xf>
    <xf numFmtId="0" fontId="153" fillId="0" borderId="0" xfId="39" applyFont="1" applyAlignment="1">
      <alignment vertical="center"/>
    </xf>
    <xf numFmtId="0" fontId="154" fillId="0" borderId="0" xfId="39" applyFont="1" applyAlignment="1">
      <alignment horizontal="left" vertical="center"/>
    </xf>
    <xf numFmtId="0" fontId="154" fillId="0" borderId="0" xfId="39" applyFont="1" applyAlignment="1">
      <alignment vertical="center"/>
    </xf>
    <xf numFmtId="0" fontId="23" fillId="0" borderId="0" xfId="19" applyFont="1" applyAlignment="1">
      <alignment horizontal="center" vertical="center" wrapText="1"/>
    </xf>
    <xf numFmtId="0" fontId="26" fillId="8" borderId="19" xfId="19" applyFont="1" applyFill="1" applyBorder="1" applyAlignment="1">
      <alignment horizontal="center" vertical="center"/>
    </xf>
    <xf numFmtId="0" fontId="26" fillId="8" borderId="11" xfId="19" applyFont="1" applyFill="1" applyBorder="1" applyAlignment="1">
      <alignment horizontal="center" vertical="center"/>
    </xf>
    <xf numFmtId="0" fontId="26" fillId="8" borderId="20" xfId="19" applyFont="1" applyFill="1" applyBorder="1" applyAlignment="1">
      <alignment horizontal="center" vertical="center"/>
    </xf>
    <xf numFmtId="0" fontId="26" fillId="8" borderId="18" xfId="19" applyFont="1" applyFill="1" applyBorder="1" applyAlignment="1">
      <alignment horizontal="center" vertical="center"/>
    </xf>
    <xf numFmtId="0" fontId="26" fillId="8" borderId="0" xfId="19" applyFont="1" applyFill="1" applyAlignment="1">
      <alignment horizontal="center" vertical="center"/>
    </xf>
    <xf numFmtId="0" fontId="26" fillId="8" borderId="14" xfId="19" applyFont="1" applyFill="1" applyBorder="1" applyAlignment="1">
      <alignment horizontal="center" vertical="center"/>
    </xf>
    <xf numFmtId="0" fontId="27" fillId="8" borderId="11" xfId="19" applyFont="1" applyFill="1" applyBorder="1" applyAlignment="1">
      <alignment horizontal="center" vertical="center" wrapText="1"/>
    </xf>
    <xf numFmtId="0" fontId="27" fillId="8" borderId="20" xfId="19" applyFont="1" applyFill="1" applyBorder="1" applyAlignment="1">
      <alignment horizontal="center" vertical="center" wrapText="1"/>
    </xf>
    <xf numFmtId="0" fontId="27" fillId="8" borderId="0" xfId="19" applyFont="1" applyFill="1" applyAlignment="1">
      <alignment horizontal="center" vertical="center" wrapText="1"/>
    </xf>
    <xf numFmtId="0" fontId="27" fillId="8" borderId="14" xfId="19" applyFont="1" applyFill="1" applyBorder="1" applyAlignment="1">
      <alignment horizontal="center" vertical="center" wrapText="1"/>
    </xf>
    <xf numFmtId="0" fontId="27" fillId="8" borderId="13" xfId="19" applyFont="1" applyFill="1" applyBorder="1" applyAlignment="1">
      <alignment horizontal="center" vertical="center" wrapText="1"/>
    </xf>
    <xf numFmtId="0" fontId="27" fillId="8" borderId="15" xfId="19" applyFont="1" applyFill="1" applyBorder="1" applyAlignment="1">
      <alignment horizontal="center" vertical="center" wrapText="1"/>
    </xf>
    <xf numFmtId="0" fontId="27" fillId="8" borderId="12" xfId="19" applyFont="1" applyFill="1" applyBorder="1" applyAlignment="1">
      <alignment horizontal="center" vertical="center" wrapText="1"/>
    </xf>
    <xf numFmtId="0" fontId="27" fillId="8" borderId="18" xfId="19" applyFont="1" applyFill="1" applyBorder="1" applyAlignment="1">
      <alignment horizontal="center" vertical="center" wrapText="1"/>
    </xf>
    <xf numFmtId="0" fontId="36" fillId="8" borderId="18" xfId="19" applyFont="1" applyFill="1" applyBorder="1" applyAlignment="1">
      <alignment horizontal="center" vertical="center"/>
    </xf>
    <xf numFmtId="0" fontId="36" fillId="8" borderId="0" xfId="19" applyFont="1" applyFill="1" applyAlignment="1">
      <alignment horizontal="center" vertical="center"/>
    </xf>
    <xf numFmtId="0" fontId="36" fillId="8" borderId="14" xfId="19" applyFont="1" applyFill="1" applyBorder="1" applyAlignment="1">
      <alignment horizontal="center" vertical="center"/>
    </xf>
    <xf numFmtId="0" fontId="36" fillId="8" borderId="12" xfId="19" applyFont="1" applyFill="1" applyBorder="1" applyAlignment="1">
      <alignment horizontal="center" vertical="center"/>
    </xf>
    <xf numFmtId="0" fontId="36" fillId="8" borderId="13" xfId="19" applyFont="1" applyFill="1" applyBorder="1" applyAlignment="1">
      <alignment horizontal="center" vertical="center"/>
    </xf>
    <xf numFmtId="0" fontId="36" fillId="8" borderId="15" xfId="19" applyFont="1" applyFill="1" applyBorder="1" applyAlignment="1">
      <alignment horizontal="center" vertical="center"/>
    </xf>
    <xf numFmtId="0" fontId="38" fillId="8" borderId="11" xfId="19" applyFont="1" applyFill="1" applyBorder="1" applyAlignment="1">
      <alignment horizontal="center" vertical="center"/>
    </xf>
    <xf numFmtId="0" fontId="42" fillId="8" borderId="11" xfId="19" applyFont="1" applyFill="1" applyBorder="1" applyAlignment="1">
      <alignment horizontal="center" vertical="center"/>
    </xf>
    <xf numFmtId="0" fontId="42" fillId="8" borderId="20" xfId="19" applyFont="1" applyFill="1" applyBorder="1" applyAlignment="1">
      <alignment horizontal="center" vertical="center"/>
    </xf>
    <xf numFmtId="0" fontId="42" fillId="8" borderId="13" xfId="19" applyFont="1" applyFill="1" applyBorder="1" applyAlignment="1">
      <alignment horizontal="center" vertical="center"/>
    </xf>
    <xf numFmtId="0" fontId="42" fillId="8" borderId="15" xfId="19" applyFont="1" applyFill="1" applyBorder="1" applyAlignment="1">
      <alignment horizontal="center" vertical="center"/>
    </xf>
    <xf numFmtId="0" fontId="23" fillId="0" borderId="0" xfId="19" applyFont="1" applyAlignment="1">
      <alignment horizontal="center" vertical="center"/>
    </xf>
    <xf numFmtId="0" fontId="23" fillId="0" borderId="0" xfId="19" applyFont="1" applyAlignment="1">
      <alignment horizontal="right" vertical="center"/>
    </xf>
    <xf numFmtId="0" fontId="43" fillId="0" borderId="0" xfId="19" applyFont="1" applyAlignment="1">
      <alignment horizontal="left" vertical="top"/>
    </xf>
    <xf numFmtId="0" fontId="23" fillId="0" borderId="0" xfId="19" applyFont="1" applyAlignment="1">
      <alignment horizontal="left" vertical="top"/>
    </xf>
    <xf numFmtId="0" fontId="21" fillId="0" borderId="0" xfId="19" applyFont="1" applyAlignment="1">
      <alignment horizontal="center" vertical="center"/>
    </xf>
    <xf numFmtId="0" fontId="37" fillId="0" borderId="0" xfId="19" applyFont="1" applyAlignment="1">
      <alignment horizontal="center"/>
    </xf>
    <xf numFmtId="0" fontId="45" fillId="0" borderId="0" xfId="19" applyFont="1" applyAlignment="1">
      <alignment horizontal="center" vertical="center"/>
    </xf>
    <xf numFmtId="0" fontId="37" fillId="0" borderId="0" xfId="19" applyFont="1" applyAlignment="1">
      <alignment horizontal="left"/>
    </xf>
    <xf numFmtId="0" fontId="40" fillId="0" borderId="4" xfId="19" applyFont="1" applyBorder="1" applyAlignment="1">
      <alignment horizontal="left"/>
    </xf>
    <xf numFmtId="0" fontId="18" fillId="0" borderId="4" xfId="19" applyFont="1" applyBorder="1" applyAlignment="1">
      <alignment horizontal="center"/>
    </xf>
    <xf numFmtId="0" fontId="40" fillId="0" borderId="23" xfId="19" applyFont="1" applyBorder="1" applyAlignment="1">
      <alignment horizontal="left"/>
    </xf>
    <xf numFmtId="0" fontId="18" fillId="0" borderId="23" xfId="19" applyFont="1" applyBorder="1" applyAlignment="1">
      <alignment horizontal="center"/>
    </xf>
    <xf numFmtId="0" fontId="18" fillId="0" borderId="17" xfId="19" applyFont="1" applyBorder="1" applyAlignment="1">
      <alignment horizontal="center" vertical="center"/>
    </xf>
    <xf numFmtId="0" fontId="29" fillId="8" borderId="17" xfId="19" applyFont="1" applyFill="1" applyBorder="1" applyAlignment="1">
      <alignment horizontal="center"/>
    </xf>
    <xf numFmtId="0" fontId="18" fillId="0" borderId="17" xfId="19" applyFont="1" applyBorder="1" applyAlignment="1">
      <alignment horizontal="center" vertical="center" wrapText="1"/>
    </xf>
    <xf numFmtId="0" fontId="18" fillId="0" borderId="21" xfId="19" applyFont="1" applyBorder="1" applyAlignment="1">
      <alignment horizontal="left" vertical="center"/>
    </xf>
    <xf numFmtId="0" fontId="18" fillId="0" borderId="16" xfId="19" applyFont="1" applyBorder="1" applyAlignment="1">
      <alignment horizontal="left" vertical="center"/>
    </xf>
    <xf numFmtId="0" fontId="18" fillId="0" borderId="22" xfId="19" applyFont="1" applyBorder="1" applyAlignment="1">
      <alignment horizontal="left" vertical="center"/>
    </xf>
    <xf numFmtId="14" fontId="24" fillId="0" borderId="17" xfId="19" applyNumberFormat="1" applyFont="1" applyBorder="1" applyAlignment="1">
      <alignment horizontal="center" vertical="center"/>
    </xf>
    <xf numFmtId="0" fontId="24" fillId="0" borderId="17" xfId="19" applyFont="1" applyBorder="1" applyAlignment="1">
      <alignment horizontal="center" vertical="center"/>
    </xf>
    <xf numFmtId="0" fontId="24" fillId="0" borderId="19" xfId="19" applyFont="1" applyBorder="1" applyAlignment="1">
      <alignment horizontal="left" vertical="center" wrapText="1"/>
    </xf>
    <xf numFmtId="0" fontId="24" fillId="0" borderId="11" xfId="19" applyFont="1" applyBorder="1" applyAlignment="1">
      <alignment horizontal="left" vertical="center"/>
    </xf>
    <xf numFmtId="0" fontId="24" fillId="0" borderId="20" xfId="19" applyFont="1" applyBorder="1" applyAlignment="1">
      <alignment horizontal="left" vertical="center"/>
    </xf>
    <xf numFmtId="0" fontId="24" fillId="0" borderId="12" xfId="19" applyFont="1" applyBorder="1" applyAlignment="1">
      <alignment horizontal="left" vertical="center"/>
    </xf>
    <xf numFmtId="0" fontId="24" fillId="0" borderId="13" xfId="19" applyFont="1" applyBorder="1" applyAlignment="1">
      <alignment horizontal="left" vertical="center"/>
    </xf>
    <xf numFmtId="0" fontId="24" fillId="0" borderId="15" xfId="19" applyFont="1" applyBorder="1" applyAlignment="1">
      <alignment horizontal="left" vertical="center"/>
    </xf>
    <xf numFmtId="0" fontId="46" fillId="0" borderId="0" xfId="19" applyFont="1" applyAlignment="1">
      <alignment horizontal="center" vertical="center"/>
    </xf>
    <xf numFmtId="0" fontId="18" fillId="0" borderId="17" xfId="19" applyFont="1" applyBorder="1" applyAlignment="1">
      <alignment horizontal="center"/>
    </xf>
    <xf numFmtId="0" fontId="18" fillId="0" borderId="21" xfId="19" applyFont="1" applyBorder="1" applyAlignment="1">
      <alignment horizontal="center"/>
    </xf>
    <xf numFmtId="0" fontId="18" fillId="0" borderId="16" xfId="19" applyFont="1" applyBorder="1" applyAlignment="1">
      <alignment horizontal="center"/>
    </xf>
    <xf numFmtId="0" fontId="18" fillId="0" borderId="22" xfId="19" applyFont="1" applyBorder="1" applyAlignment="1">
      <alignment horizontal="center"/>
    </xf>
    <xf numFmtId="0" fontId="29" fillId="8" borderId="21" xfId="0" applyFont="1" applyFill="1" applyBorder="1" applyAlignment="1">
      <alignment horizontal="left" vertical="center" wrapText="1"/>
    </xf>
    <xf numFmtId="0" fontId="20" fillId="59" borderId="96" xfId="0" applyFont="1" applyFill="1" applyBorder="1" applyAlignment="1">
      <alignment vertical="center" wrapText="1"/>
    </xf>
    <xf numFmtId="0" fontId="20" fillId="0" borderId="21" xfId="0" applyFont="1" applyBorder="1" applyAlignment="1">
      <alignment vertical="center" wrapText="1"/>
    </xf>
    <xf numFmtId="0" fontId="20" fillId="0" borderId="17" xfId="0" quotePrefix="1" applyFont="1" applyBorder="1" applyAlignment="1">
      <alignment horizontal="left" vertical="center" wrapText="1"/>
    </xf>
    <xf numFmtId="0" fontId="19" fillId="12" borderId="17" xfId="0" applyFont="1" applyFill="1" applyBorder="1" applyAlignment="1">
      <alignment horizontal="left" vertical="center" wrapText="1"/>
    </xf>
    <xf numFmtId="0" fontId="52" fillId="13" borderId="21" xfId="0" applyFont="1" applyFill="1" applyBorder="1" applyAlignment="1">
      <alignment horizontal="left" vertical="center" wrapText="1"/>
    </xf>
    <xf numFmtId="0" fontId="52" fillId="13" borderId="16" xfId="0" applyFont="1" applyFill="1" applyBorder="1" applyAlignment="1">
      <alignment horizontal="left" vertical="center" wrapText="1"/>
    </xf>
    <xf numFmtId="0" fontId="52" fillId="13" borderId="22" xfId="0" applyFont="1" applyFill="1" applyBorder="1" applyAlignment="1">
      <alignment horizontal="left" vertical="center" wrapText="1"/>
    </xf>
    <xf numFmtId="0" fontId="20" fillId="0" borderId="17" xfId="0" applyFont="1" applyBorder="1" applyAlignment="1">
      <alignment horizontal="left" vertical="center" wrapText="1"/>
    </xf>
    <xf numFmtId="0" fontId="19" fillId="12" borderId="21" xfId="0" applyFont="1" applyFill="1" applyBorder="1" applyAlignment="1">
      <alignment vertical="center" wrapText="1"/>
    </xf>
    <xf numFmtId="0" fontId="20" fillId="0" borderId="21" xfId="0" applyFont="1" applyBorder="1" applyAlignment="1">
      <alignment horizontal="left" vertical="center" wrapText="1"/>
    </xf>
    <xf numFmtId="0" fontId="20" fillId="0" borderId="16" xfId="0" applyFont="1" applyBorder="1" applyAlignment="1">
      <alignment horizontal="left" vertical="center" wrapText="1"/>
    </xf>
    <xf numFmtId="0" fontId="20" fillId="0" borderId="22" xfId="0" applyFont="1" applyBorder="1" applyAlignment="1">
      <alignment horizontal="left" vertical="center" wrapText="1"/>
    </xf>
    <xf numFmtId="0" fontId="20" fillId="37" borderId="17" xfId="0" applyFont="1" applyFill="1" applyBorder="1" applyAlignment="1">
      <alignment horizontal="left" vertical="center" wrapText="1"/>
    </xf>
    <xf numFmtId="0" fontId="19" fillId="0" borderId="17" xfId="0" applyFont="1" applyBorder="1" applyAlignment="1">
      <alignment horizontal="left" vertical="center" wrapText="1"/>
    </xf>
    <xf numFmtId="0" fontId="20" fillId="0" borderId="17" xfId="0" quotePrefix="1" applyFont="1" applyBorder="1" applyAlignment="1">
      <alignment horizontal="left" vertical="center" wrapText="1" indent="1"/>
    </xf>
    <xf numFmtId="0" fontId="20" fillId="0" borderId="17" xfId="0" applyFont="1" applyBorder="1" applyAlignment="1">
      <alignment horizontal="left" vertical="center" wrapText="1" indent="1"/>
    </xf>
    <xf numFmtId="0" fontId="19" fillId="0" borderId="17" xfId="0" applyFont="1" applyBorder="1" applyAlignment="1">
      <alignment horizontal="center" vertical="center" wrapText="1"/>
    </xf>
    <xf numFmtId="0" fontId="19" fillId="0" borderId="17" xfId="0" applyFont="1" applyBorder="1" applyAlignment="1">
      <alignment horizontal="center" vertical="center"/>
    </xf>
    <xf numFmtId="0" fontId="20" fillId="9" borderId="17" xfId="0" quotePrefix="1" applyFont="1" applyFill="1" applyBorder="1" applyAlignment="1">
      <alignment horizontal="left" vertical="center" wrapText="1"/>
    </xf>
    <xf numFmtId="0" fontId="19" fillId="59" borderId="96" xfId="0" applyFont="1" applyFill="1" applyBorder="1" applyAlignment="1">
      <alignment horizontal="left" vertical="center" wrapText="1"/>
    </xf>
    <xf numFmtId="0" fontId="27" fillId="8" borderId="17" xfId="0" applyFont="1" applyFill="1" applyBorder="1" applyAlignment="1">
      <alignment horizontal="center" vertical="center" wrapText="1"/>
    </xf>
    <xf numFmtId="0" fontId="29" fillId="8" borderId="17" xfId="0" applyFont="1" applyFill="1" applyBorder="1" applyAlignment="1">
      <alignment horizontal="center" vertical="center"/>
    </xf>
    <xf numFmtId="0" fontId="20" fillId="0" borderId="23" xfId="0" applyFont="1" applyBorder="1" applyAlignment="1">
      <alignment horizontal="left" vertical="center"/>
    </xf>
    <xf numFmtId="15" fontId="20" fillId="0" borderId="23" xfId="0" applyNumberFormat="1" applyFont="1" applyBorder="1" applyAlignment="1">
      <alignment horizontal="left" vertical="center" wrapText="1"/>
    </xf>
    <xf numFmtId="0" fontId="20" fillId="0" borderId="11" xfId="0" quotePrefix="1" applyFont="1" applyBorder="1" applyAlignment="1">
      <alignment horizontal="left" vertical="center"/>
    </xf>
    <xf numFmtId="0" fontId="20" fillId="0" borderId="24" xfId="0" applyFont="1" applyBorder="1" applyAlignment="1">
      <alignment horizontal="left" vertical="center"/>
    </xf>
    <xf numFmtId="0" fontId="20" fillId="0" borderId="23" xfId="0" quotePrefix="1" applyFont="1" applyBorder="1" applyAlignment="1">
      <alignment horizontal="left" vertical="center"/>
    </xf>
    <xf numFmtId="49" fontId="20" fillId="0" borderId="4" xfId="0" quotePrefix="1" applyNumberFormat="1" applyFont="1" applyBorder="1" applyAlignment="1">
      <alignment horizontal="left" vertical="center"/>
    </xf>
    <xf numFmtId="15" fontId="20" fillId="0" borderId="23" xfId="0" applyNumberFormat="1" applyFont="1" applyBorder="1" applyAlignment="1">
      <alignment horizontal="left" vertical="center"/>
    </xf>
    <xf numFmtId="0" fontId="27" fillId="8" borderId="17" xfId="14" applyFont="1" applyFill="1" applyBorder="1" applyAlignment="1">
      <alignment horizontal="center" wrapText="1"/>
    </xf>
    <xf numFmtId="0" fontId="26" fillId="8" borderId="17" xfId="0" applyFont="1" applyFill="1" applyBorder="1" applyAlignment="1">
      <alignment horizontal="center" vertical="center" wrapText="1"/>
    </xf>
    <xf numFmtId="0" fontId="31" fillId="8" borderId="17" xfId="14" applyFont="1" applyFill="1" applyBorder="1" applyAlignment="1">
      <alignment horizontal="center"/>
    </xf>
    <xf numFmtId="0" fontId="19" fillId="12" borderId="84" xfId="0" applyFont="1" applyFill="1" applyBorder="1" applyAlignment="1">
      <alignment horizontal="left" vertical="center" wrapText="1"/>
    </xf>
    <xf numFmtId="0" fontId="29" fillId="8" borderId="19" xfId="0" applyFont="1" applyFill="1" applyBorder="1" applyAlignment="1">
      <alignment horizontal="left" vertical="center" wrapText="1"/>
    </xf>
    <xf numFmtId="0" fontId="20" fillId="0" borderId="0" xfId="0" applyFont="1" applyAlignment="1">
      <alignment horizontal="left" vertical="top" wrapText="1"/>
    </xf>
    <xf numFmtId="0" fontId="20" fillId="0" borderId="0" xfId="0" applyFont="1" applyAlignment="1">
      <alignment horizontal="left" vertical="center" wrapText="1"/>
    </xf>
    <xf numFmtId="43" fontId="58" fillId="16" borderId="44" xfId="23" applyFont="1" applyFill="1" applyBorder="1" applyAlignment="1">
      <alignment horizontal="left" vertical="center" wrapText="1" indent="2"/>
    </xf>
    <xf numFmtId="43" fontId="58" fillId="16" borderId="45" xfId="23" applyFont="1" applyFill="1" applyBorder="1" applyAlignment="1">
      <alignment horizontal="left" vertical="center" wrapText="1" indent="2"/>
    </xf>
    <xf numFmtId="43" fontId="58" fillId="16" borderId="46" xfId="23" applyFont="1" applyFill="1" applyBorder="1" applyAlignment="1">
      <alignment horizontal="left" vertical="center" wrapText="1" indent="2"/>
    </xf>
    <xf numFmtId="43" fontId="5" fillId="0" borderId="48" xfId="23" applyFont="1" applyFill="1" applyBorder="1" applyAlignment="1">
      <alignment horizontal="left" vertical="center" wrapText="1" indent="2"/>
    </xf>
    <xf numFmtId="43" fontId="5" fillId="0" borderId="49" xfId="23" applyFont="1" applyFill="1" applyBorder="1" applyAlignment="1">
      <alignment horizontal="left" vertical="center" wrapText="1" indent="2"/>
    </xf>
    <xf numFmtId="43" fontId="5" fillId="0" borderId="50" xfId="23" applyFont="1" applyFill="1" applyBorder="1" applyAlignment="1">
      <alignment horizontal="left" vertical="center" wrapText="1" indent="2"/>
    </xf>
    <xf numFmtId="43" fontId="5" fillId="0" borderId="41" xfId="23" applyFont="1" applyFill="1" applyBorder="1" applyAlignment="1">
      <alignment horizontal="left" vertical="center" wrapText="1" indent="2"/>
    </xf>
    <xf numFmtId="43" fontId="5" fillId="0" borderId="42" xfId="23" applyFont="1" applyFill="1" applyBorder="1" applyAlignment="1">
      <alignment horizontal="left" vertical="center" wrapText="1" indent="2"/>
    </xf>
    <xf numFmtId="43" fontId="5" fillId="0" borderId="43" xfId="23" applyFont="1" applyFill="1" applyBorder="1" applyAlignment="1">
      <alignment horizontal="left" vertical="center" wrapText="1" indent="2"/>
    </xf>
    <xf numFmtId="43" fontId="58" fillId="16" borderId="51" xfId="23" applyFont="1" applyFill="1" applyBorder="1" applyAlignment="1">
      <alignment horizontal="left" vertical="center" wrapText="1" indent="2"/>
    </xf>
    <xf numFmtId="43" fontId="58" fillId="16" borderId="52" xfId="23" applyFont="1" applyFill="1" applyBorder="1" applyAlignment="1">
      <alignment horizontal="left" vertical="center" wrapText="1" indent="2"/>
    </xf>
    <xf numFmtId="43" fontId="58" fillId="16" borderId="47" xfId="23" applyFont="1" applyFill="1" applyBorder="1" applyAlignment="1">
      <alignment horizontal="left" vertical="center" wrapText="1" indent="2"/>
    </xf>
    <xf numFmtId="49" fontId="63" fillId="0" borderId="17" xfId="0" applyNumberFormat="1" applyFont="1" applyBorder="1" applyAlignment="1">
      <alignment horizontal="left" vertical="center" wrapText="1" indent="1"/>
    </xf>
    <xf numFmtId="0" fontId="101" fillId="0" borderId="0" xfId="0" applyFont="1" applyAlignment="1">
      <alignment horizontal="left" vertical="center" wrapText="1"/>
    </xf>
    <xf numFmtId="0" fontId="20" fillId="9" borderId="17" xfId="0" applyFont="1" applyFill="1" applyBorder="1" applyAlignment="1">
      <alignment horizontal="left" vertical="center" wrapText="1"/>
    </xf>
    <xf numFmtId="0" fontId="20" fillId="9" borderId="35" xfId="0" quotePrefix="1" applyFont="1" applyFill="1" applyBorder="1" applyAlignment="1">
      <alignment horizontal="left" vertical="center" wrapText="1"/>
    </xf>
    <xf numFmtId="0" fontId="20" fillId="9" borderId="35" xfId="0" applyFont="1" applyFill="1" applyBorder="1" applyAlignment="1">
      <alignment horizontal="left" vertical="center" wrapText="1"/>
    </xf>
    <xf numFmtId="0" fontId="20" fillId="9" borderId="21" xfId="0" quotePrefix="1" applyFont="1" applyFill="1" applyBorder="1" applyAlignment="1">
      <alignment horizontal="left" vertical="center" wrapText="1"/>
    </xf>
    <xf numFmtId="0" fontId="29" fillId="8" borderId="16" xfId="0" applyFont="1" applyFill="1" applyBorder="1" applyAlignment="1">
      <alignment horizontal="left" vertical="center" wrapText="1"/>
    </xf>
    <xf numFmtId="0" fontId="64" fillId="0" borderId="17" xfId="0" applyFont="1" applyBorder="1" applyAlignment="1">
      <alignment horizontal="left" vertical="center" indent="2"/>
    </xf>
    <xf numFmtId="0" fontId="62" fillId="0" borderId="17" xfId="24" applyBorder="1" applyAlignment="1">
      <alignment horizontal="left" vertical="center" indent="2"/>
    </xf>
    <xf numFmtId="0" fontId="56" fillId="15" borderId="37" xfId="0" applyFont="1" applyFill="1" applyBorder="1" applyAlignment="1">
      <alignment horizontal="center" vertical="center"/>
    </xf>
    <xf numFmtId="0" fontId="56" fillId="15" borderId="38" xfId="0" applyFont="1" applyFill="1" applyBorder="1" applyAlignment="1">
      <alignment horizontal="center" vertical="center"/>
    </xf>
    <xf numFmtId="0" fontId="56" fillId="15" borderId="37" xfId="0" applyFont="1" applyFill="1" applyBorder="1" applyAlignment="1">
      <alignment horizontal="left" vertical="center" wrapText="1"/>
    </xf>
    <xf numFmtId="0" fontId="56" fillId="15" borderId="38" xfId="0" applyFont="1" applyFill="1" applyBorder="1" applyAlignment="1">
      <alignment horizontal="left" vertical="center" wrapText="1"/>
    </xf>
    <xf numFmtId="0" fontId="56" fillId="15" borderId="37" xfId="0" applyFont="1" applyFill="1" applyBorder="1" applyAlignment="1">
      <alignment horizontal="right" vertical="center"/>
    </xf>
    <xf numFmtId="0" fontId="56" fillId="15" borderId="38" xfId="0" applyFont="1" applyFill="1" applyBorder="1" applyAlignment="1">
      <alignment horizontal="right" vertical="center"/>
    </xf>
    <xf numFmtId="0" fontId="56" fillId="15" borderId="37" xfId="0" applyFont="1" applyFill="1" applyBorder="1" applyAlignment="1">
      <alignment horizontal="left" vertical="center"/>
    </xf>
    <xf numFmtId="0" fontId="56" fillId="15" borderId="38" xfId="0" applyFont="1" applyFill="1" applyBorder="1" applyAlignment="1">
      <alignment horizontal="left" vertical="center"/>
    </xf>
    <xf numFmtId="0" fontId="56" fillId="15" borderId="37" xfId="0" applyFont="1" applyFill="1" applyBorder="1" applyAlignment="1">
      <alignment horizontal="left" vertical="top" wrapText="1"/>
    </xf>
    <xf numFmtId="0" fontId="56" fillId="15" borderId="38" xfId="0" applyFont="1" applyFill="1" applyBorder="1" applyAlignment="1">
      <alignment horizontal="left" vertical="top" wrapText="1"/>
    </xf>
    <xf numFmtId="0" fontId="56" fillId="15" borderId="37" xfId="0" applyFont="1" applyFill="1" applyBorder="1" applyAlignment="1">
      <alignment horizontal="center" vertical="center" wrapText="1"/>
    </xf>
    <xf numFmtId="0" fontId="56" fillId="15" borderId="38" xfId="0" applyFont="1" applyFill="1" applyBorder="1" applyAlignment="1">
      <alignment horizontal="center" vertical="center" wrapText="1"/>
    </xf>
    <xf numFmtId="0" fontId="55" fillId="0" borderId="0" xfId="0" applyFont="1" applyAlignment="1">
      <alignment horizontal="left" vertical="center" wrapText="1"/>
    </xf>
    <xf numFmtId="4" fontId="92" fillId="34" borderId="38" xfId="34" applyNumberFormat="1" applyFont="1" applyFill="1" applyBorder="1" applyAlignment="1">
      <alignment horizontal="center" vertical="center" wrapText="1"/>
    </xf>
    <xf numFmtId="4" fontId="92" fillId="34" borderId="43" xfId="34" applyNumberFormat="1" applyFont="1" applyFill="1" applyBorder="1" applyAlignment="1">
      <alignment horizontal="center" vertical="center" wrapText="1"/>
    </xf>
    <xf numFmtId="0" fontId="98" fillId="32" borderId="51" xfId="34" applyFont="1" applyFill="1" applyBorder="1" applyAlignment="1">
      <alignment horizontal="center"/>
    </xf>
    <xf numFmtId="0" fontId="98" fillId="32" borderId="52" xfId="34" applyFont="1" applyFill="1" applyBorder="1" applyAlignment="1">
      <alignment horizontal="center"/>
    </xf>
    <xf numFmtId="0" fontId="98" fillId="32" borderId="47" xfId="34" applyFont="1" applyFill="1" applyBorder="1" applyAlignment="1">
      <alignment horizontal="center"/>
    </xf>
    <xf numFmtId="0" fontId="90" fillId="32" borderId="51" xfId="34" applyFont="1" applyFill="1" applyBorder="1" applyAlignment="1">
      <alignment horizontal="center"/>
    </xf>
    <xf numFmtId="0" fontId="90" fillId="32" borderId="52" xfId="34" applyFont="1" applyFill="1" applyBorder="1" applyAlignment="1">
      <alignment horizontal="center"/>
    </xf>
    <xf numFmtId="0" fontId="90" fillId="32" borderId="47" xfId="34" applyFont="1" applyFill="1" applyBorder="1" applyAlignment="1">
      <alignment horizontal="center"/>
    </xf>
    <xf numFmtId="0" fontId="91" fillId="0" borderId="0" xfId="35" applyFont="1" applyAlignment="1">
      <alignment horizontal="center" vertical="center" wrapText="1"/>
    </xf>
    <xf numFmtId="0" fontId="92" fillId="34" borderId="36" xfId="34" applyFont="1" applyFill="1" applyBorder="1" applyAlignment="1">
      <alignment horizontal="center" vertical="center" wrapText="1"/>
    </xf>
    <xf numFmtId="0" fontId="92" fillId="34" borderId="38" xfId="34" applyFont="1" applyFill="1" applyBorder="1" applyAlignment="1">
      <alignment horizontal="center" vertical="center" wrapText="1"/>
    </xf>
    <xf numFmtId="0" fontId="92" fillId="34" borderId="41" xfId="34" applyFont="1" applyFill="1" applyBorder="1" applyAlignment="1">
      <alignment horizontal="center" vertical="center" wrapText="1"/>
    </xf>
    <xf numFmtId="0" fontId="92" fillId="34" borderId="43" xfId="34" applyFont="1" applyFill="1" applyBorder="1" applyAlignment="1">
      <alignment horizontal="center" vertical="center" wrapText="1"/>
    </xf>
    <xf numFmtId="4" fontId="92" fillId="34" borderId="36" xfId="34" applyNumberFormat="1" applyFont="1" applyFill="1" applyBorder="1" applyAlignment="1">
      <alignment horizontal="center" vertical="center" wrapText="1"/>
    </xf>
    <xf numFmtId="4" fontId="92" fillId="34" borderId="41" xfId="34" applyNumberFormat="1" applyFont="1" applyFill="1" applyBorder="1" applyAlignment="1">
      <alignment horizontal="center" vertical="center" wrapText="1"/>
    </xf>
    <xf numFmtId="4" fontId="92" fillId="34" borderId="37" xfId="34" applyNumberFormat="1" applyFont="1" applyFill="1" applyBorder="1" applyAlignment="1">
      <alignment horizontal="center" vertical="center" wrapText="1"/>
    </xf>
    <xf numFmtId="4" fontId="92" fillId="34" borderId="42" xfId="34" applyNumberFormat="1" applyFont="1" applyFill="1" applyBorder="1" applyAlignment="1">
      <alignment horizontal="center" vertical="center" wrapText="1"/>
    </xf>
    <xf numFmtId="0" fontId="7" fillId="22" borderId="18" xfId="27" applyFont="1" applyFill="1" applyBorder="1" applyAlignment="1">
      <alignment horizontal="left" vertical="center"/>
    </xf>
    <xf numFmtId="0" fontId="7" fillId="22" borderId="14" xfId="27" applyFont="1" applyFill="1" applyBorder="1" applyAlignment="1">
      <alignment horizontal="left" vertical="center"/>
    </xf>
    <xf numFmtId="0" fontId="75" fillId="0" borderId="68" xfId="27" applyFont="1" applyBorder="1" applyAlignment="1">
      <alignment horizontal="left" vertical="center" indent="4"/>
    </xf>
    <xf numFmtId="0" fontId="75" fillId="0" borderId="69" xfId="27" applyFont="1" applyBorder="1" applyAlignment="1">
      <alignment horizontal="left" vertical="center" indent="4"/>
    </xf>
    <xf numFmtId="0" fontId="75" fillId="21" borderId="51" xfId="27" applyFont="1" applyFill="1" applyBorder="1" applyAlignment="1">
      <alignment horizontal="left" vertical="center" indent="4"/>
    </xf>
    <xf numFmtId="0" fontId="75" fillId="21" borderId="52" xfId="27" applyFont="1" applyFill="1" applyBorder="1" applyAlignment="1">
      <alignment horizontal="left" vertical="center" indent="4"/>
    </xf>
    <xf numFmtId="0" fontId="66" fillId="9" borderId="39" xfId="0" applyFont="1" applyFill="1" applyBorder="1" applyAlignment="1">
      <alignment horizontal="center"/>
    </xf>
    <xf numFmtId="0" fontId="66" fillId="9" borderId="0" xfId="0" applyFont="1" applyFill="1" applyAlignment="1">
      <alignment horizontal="center"/>
    </xf>
    <xf numFmtId="0" fontId="66" fillId="9" borderId="40" xfId="0" applyFont="1" applyFill="1" applyBorder="1" applyAlignment="1">
      <alignment horizontal="center"/>
    </xf>
    <xf numFmtId="0" fontId="70" fillId="21" borderId="63" xfId="27" applyFont="1" applyFill="1" applyBorder="1" applyAlignment="1">
      <alignment horizontal="left" vertical="center"/>
    </xf>
    <xf numFmtId="0" fontId="70" fillId="21" borderId="64" xfId="27" applyFont="1" applyFill="1" applyBorder="1" applyAlignment="1">
      <alignment horizontal="left" vertical="center"/>
    </xf>
    <xf numFmtId="0" fontId="70" fillId="21" borderId="65" xfId="27" applyFont="1" applyFill="1" applyBorder="1" applyAlignment="1">
      <alignment horizontal="left" vertical="center"/>
    </xf>
    <xf numFmtId="0" fontId="67" fillId="13" borderId="36" xfId="0" applyFont="1" applyFill="1" applyBorder="1" applyAlignment="1">
      <alignment horizontal="center"/>
    </xf>
    <xf numFmtId="0" fontId="67" fillId="13" borderId="37" xfId="0" applyFont="1" applyFill="1" applyBorder="1" applyAlignment="1">
      <alignment horizontal="center"/>
    </xf>
    <xf numFmtId="0" fontId="67" fillId="13" borderId="38" xfId="0" applyFont="1" applyFill="1" applyBorder="1" applyAlignment="1">
      <alignment horizontal="center"/>
    </xf>
    <xf numFmtId="0" fontId="68" fillId="19" borderId="51" xfId="0" applyFont="1" applyFill="1" applyBorder="1" applyAlignment="1">
      <alignment horizontal="center"/>
    </xf>
    <xf numFmtId="0" fontId="68" fillId="19" borderId="52" xfId="0" applyFont="1" applyFill="1" applyBorder="1" applyAlignment="1">
      <alignment horizontal="center"/>
    </xf>
    <xf numFmtId="0" fontId="68" fillId="19" borderId="47" xfId="0" applyFont="1" applyFill="1" applyBorder="1" applyAlignment="1">
      <alignment horizontal="center"/>
    </xf>
    <xf numFmtId="0" fontId="67" fillId="13" borderId="36" xfId="25" applyFont="1" applyFill="1" applyBorder="1" applyAlignment="1">
      <alignment horizontal="center"/>
    </xf>
    <xf numFmtId="0" fontId="67" fillId="13" borderId="37" xfId="25" applyFont="1" applyFill="1" applyBorder="1" applyAlignment="1">
      <alignment horizontal="center"/>
    </xf>
    <xf numFmtId="0" fontId="67" fillId="13" borderId="38" xfId="25" applyFont="1" applyFill="1" applyBorder="1" applyAlignment="1">
      <alignment horizontal="center"/>
    </xf>
    <xf numFmtId="0" fontId="68" fillId="19" borderId="51" xfId="25" applyFont="1" applyFill="1" applyBorder="1" applyAlignment="1">
      <alignment horizontal="center"/>
    </xf>
    <xf numFmtId="0" fontId="68" fillId="19" borderId="52" xfId="25" applyFont="1" applyFill="1" applyBorder="1" applyAlignment="1">
      <alignment horizontal="center"/>
    </xf>
    <xf numFmtId="0" fontId="68" fillId="19" borderId="47" xfId="25" applyFont="1" applyFill="1" applyBorder="1" applyAlignment="1">
      <alignment horizontal="center"/>
    </xf>
    <xf numFmtId="0" fontId="66" fillId="9" borderId="39" xfId="25" applyFont="1" applyFill="1" applyBorder="1" applyAlignment="1">
      <alignment horizontal="center"/>
    </xf>
    <xf numFmtId="0" fontId="66" fillId="9" borderId="0" xfId="25" applyFont="1" applyFill="1" applyAlignment="1">
      <alignment horizontal="center"/>
    </xf>
    <xf numFmtId="0" fontId="66" fillId="9" borderId="40" xfId="25" applyFont="1" applyFill="1" applyBorder="1" applyAlignment="1">
      <alignment horizontal="center"/>
    </xf>
    <xf numFmtId="0" fontId="75" fillId="0" borderId="41" xfId="27" applyFont="1" applyBorder="1" applyAlignment="1">
      <alignment horizontal="left" vertical="center" indent="4"/>
    </xf>
    <xf numFmtId="0" fontId="75" fillId="0" borderId="42" xfId="27" applyFont="1" applyBorder="1" applyAlignment="1">
      <alignment horizontal="left" vertical="center" indent="4"/>
    </xf>
    <xf numFmtId="0" fontId="75" fillId="0" borderId="0" xfId="27" applyFont="1" applyAlignment="1">
      <alignment horizontal="left" vertical="center" indent="4"/>
    </xf>
    <xf numFmtId="0" fontId="75" fillId="30" borderId="51" xfId="27" applyFont="1" applyFill="1" applyBorder="1" applyAlignment="1">
      <alignment horizontal="left" vertical="center" indent="4"/>
    </xf>
    <xf numFmtId="0" fontId="75" fillId="30" borderId="52" xfId="27" applyFont="1" applyFill="1" applyBorder="1" applyAlignment="1">
      <alignment horizontal="left" vertical="center" indent="4"/>
    </xf>
    <xf numFmtId="0" fontId="75" fillId="28" borderId="51" xfId="27" applyFont="1" applyFill="1" applyBorder="1" applyAlignment="1">
      <alignment horizontal="left" vertical="center" indent="4"/>
    </xf>
    <xf numFmtId="0" fontId="75" fillId="28" borderId="52" xfId="27" applyFont="1" applyFill="1" applyBorder="1" applyAlignment="1">
      <alignment horizontal="left" vertical="center" indent="4"/>
    </xf>
    <xf numFmtId="0" fontId="70" fillId="21" borderId="36" xfId="27" applyFont="1" applyFill="1" applyBorder="1" applyAlignment="1">
      <alignment horizontal="left" vertical="center"/>
    </xf>
    <xf numFmtId="0" fontId="70" fillId="21" borderId="37" xfId="27" applyFont="1" applyFill="1" applyBorder="1" applyAlignment="1">
      <alignment horizontal="left" vertical="center"/>
    </xf>
    <xf numFmtId="0" fontId="70" fillId="21" borderId="38" xfId="27" applyFont="1" applyFill="1" applyBorder="1" applyAlignment="1">
      <alignment horizontal="left" vertical="center"/>
    </xf>
    <xf numFmtId="0" fontId="70" fillId="0" borderId="0" xfId="27" applyFont="1" applyAlignment="1">
      <alignment horizontal="left" vertical="center"/>
    </xf>
    <xf numFmtId="0" fontId="84" fillId="28" borderId="59" xfId="27" applyFont="1" applyFill="1" applyBorder="1" applyAlignment="1">
      <alignment horizontal="left" vertical="center" indent="4"/>
    </xf>
    <xf numFmtId="0" fontId="84" fillId="28" borderId="16" xfId="27" applyFont="1" applyFill="1" applyBorder="1" applyAlignment="1">
      <alignment horizontal="left" vertical="center" indent="4"/>
    </xf>
    <xf numFmtId="0" fontId="84" fillId="0" borderId="0" xfId="27" applyFont="1" applyAlignment="1">
      <alignment horizontal="left" vertical="center" indent="4"/>
    </xf>
    <xf numFmtId="0" fontId="84" fillId="28" borderId="68" xfId="27" applyFont="1" applyFill="1" applyBorder="1" applyAlignment="1">
      <alignment horizontal="left" vertical="center" indent="4"/>
    </xf>
    <xf numFmtId="0" fontId="84" fillId="28" borderId="69" xfId="27" applyFont="1" applyFill="1" applyBorder="1" applyAlignment="1">
      <alignment horizontal="left" vertical="center" indent="4"/>
    </xf>
    <xf numFmtId="0" fontId="70" fillId="21" borderId="77" xfId="27" applyFont="1" applyFill="1" applyBorder="1" applyAlignment="1">
      <alignment horizontal="left" vertical="center"/>
    </xf>
    <xf numFmtId="0" fontId="70" fillId="21" borderId="78" xfId="27" applyFont="1" applyFill="1" applyBorder="1" applyAlignment="1">
      <alignment horizontal="left" vertical="center"/>
    </xf>
    <xf numFmtId="0" fontId="70" fillId="21" borderId="79" xfId="27" applyFont="1" applyFill="1" applyBorder="1" applyAlignment="1">
      <alignment horizontal="left" vertical="center"/>
    </xf>
    <xf numFmtId="0" fontId="26" fillId="8" borderId="28" xfId="0" applyFont="1" applyFill="1" applyBorder="1" applyAlignment="1">
      <alignment horizontal="center"/>
    </xf>
    <xf numFmtId="0" fontId="26" fillId="8" borderId="11" xfId="0" applyFont="1" applyFill="1" applyBorder="1" applyAlignment="1">
      <alignment horizontal="center"/>
    </xf>
    <xf numFmtId="0" fontId="26" fillId="8" borderId="26" xfId="0" applyFont="1" applyFill="1" applyBorder="1" applyAlignment="1">
      <alignment horizontal="center"/>
    </xf>
    <xf numFmtId="0" fontId="25" fillId="8" borderId="11" xfId="0" applyFont="1" applyFill="1" applyBorder="1" applyAlignment="1">
      <alignment horizontal="center"/>
    </xf>
    <xf numFmtId="0" fontId="25" fillId="8" borderId="20" xfId="0" applyFont="1" applyFill="1" applyBorder="1" applyAlignment="1">
      <alignment horizontal="center"/>
    </xf>
    <xf numFmtId="0" fontId="26" fillId="8" borderId="29" xfId="0" applyFont="1" applyFill="1" applyBorder="1" applyAlignment="1">
      <alignment horizontal="center"/>
    </xf>
    <xf numFmtId="0" fontId="26" fillId="8" borderId="0" xfId="0" applyFont="1" applyFill="1" applyAlignment="1">
      <alignment horizontal="center"/>
    </xf>
    <xf numFmtId="0" fontId="26" fillId="8" borderId="25" xfId="0" applyFont="1" applyFill="1" applyBorder="1" applyAlignment="1">
      <alignment horizontal="center"/>
    </xf>
    <xf numFmtId="0" fontId="27" fillId="8" borderId="0" xfId="0" applyFont="1" applyFill="1" applyAlignment="1">
      <alignment horizontal="center"/>
    </xf>
    <xf numFmtId="0" fontId="27" fillId="8" borderId="14" xfId="0" applyFont="1" applyFill="1" applyBorder="1" applyAlignment="1">
      <alignment horizontal="center"/>
    </xf>
    <xf numFmtId="0" fontId="27" fillId="8" borderId="18" xfId="0" applyFont="1" applyFill="1" applyBorder="1" applyAlignment="1">
      <alignment horizontal="center" vertical="center" wrapText="1"/>
    </xf>
    <xf numFmtId="0" fontId="27" fillId="8" borderId="0" xfId="0" applyFont="1" applyFill="1" applyAlignment="1">
      <alignment horizontal="center" vertical="center"/>
    </xf>
    <xf numFmtId="0" fontId="27" fillId="8" borderId="2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27" fillId="8" borderId="27" xfId="0" applyFont="1" applyFill="1" applyBorder="1" applyAlignment="1">
      <alignment horizontal="center" vertical="center"/>
    </xf>
    <xf numFmtId="0" fontId="29" fillId="8" borderId="29" xfId="0" applyFont="1" applyFill="1" applyBorder="1" applyAlignment="1">
      <alignment horizontal="center"/>
    </xf>
    <xf numFmtId="0" fontId="29" fillId="8" borderId="0" xfId="0" applyFont="1" applyFill="1" applyAlignment="1">
      <alignment horizontal="center"/>
    </xf>
    <xf numFmtId="0" fontId="29" fillId="8" borderId="25" xfId="0" applyFont="1" applyFill="1" applyBorder="1" applyAlignment="1">
      <alignment horizontal="center"/>
    </xf>
    <xf numFmtId="0" fontId="29" fillId="8" borderId="30" xfId="0" applyFont="1" applyFill="1" applyBorder="1" applyAlignment="1">
      <alignment horizontal="center"/>
    </xf>
    <xf numFmtId="0" fontId="29" fillId="8" borderId="13" xfId="0" applyFont="1" applyFill="1" applyBorder="1" applyAlignment="1">
      <alignment horizontal="center"/>
    </xf>
    <xf numFmtId="0" fontId="29" fillId="8" borderId="27" xfId="0" applyFont="1" applyFill="1" applyBorder="1" applyAlignment="1">
      <alignment horizontal="center"/>
    </xf>
    <xf numFmtId="0" fontId="25" fillId="8" borderId="13" xfId="0" applyFont="1" applyFill="1" applyBorder="1" applyAlignment="1">
      <alignment horizontal="center"/>
    </xf>
    <xf numFmtId="0" fontId="25" fillId="8" borderId="15" xfId="0" applyFont="1" applyFill="1" applyBorder="1" applyAlignment="1">
      <alignment horizontal="center"/>
    </xf>
    <xf numFmtId="0" fontId="18" fillId="0" borderId="4" xfId="0" applyFont="1" applyBorder="1" applyAlignment="1">
      <alignment horizontal="center"/>
    </xf>
    <xf numFmtId="0" fontId="18" fillId="0" borderId="13" xfId="0" applyFont="1" applyBorder="1" applyAlignment="1">
      <alignment horizontal="center"/>
    </xf>
    <xf numFmtId="0" fontId="18" fillId="0" borderId="0" xfId="0" applyFont="1" applyAlignment="1">
      <alignment horizontal="center"/>
    </xf>
    <xf numFmtId="0" fontId="22" fillId="0" borderId="0" xfId="0" applyFont="1" applyAlignment="1">
      <alignment horizontal="center" vertical="center"/>
    </xf>
    <xf numFmtId="0" fontId="23" fillId="0" borderId="0" xfId="14" applyFont="1" applyAlignment="1">
      <alignment horizontal="center" vertical="center"/>
    </xf>
    <xf numFmtId="0" fontId="22" fillId="0" borderId="0" xfId="0" applyFont="1" applyAlignment="1">
      <alignment horizontal="center" vertical="top"/>
    </xf>
    <xf numFmtId="0" fontId="22" fillId="0" borderId="0" xfId="0" applyFont="1" applyAlignment="1">
      <alignment horizontal="center" vertical="top" wrapText="1"/>
    </xf>
    <xf numFmtId="0" fontId="23" fillId="0" borderId="0" xfId="14" applyFont="1" applyAlignment="1">
      <alignment horizontal="center" vertical="center" wrapText="1"/>
    </xf>
    <xf numFmtId="0" fontId="29" fillId="8" borderId="16" xfId="0" applyFont="1" applyFill="1" applyBorder="1" applyAlignment="1">
      <alignment horizontal="center"/>
    </xf>
    <xf numFmtId="0" fontId="29" fillId="8" borderId="22" xfId="0" applyFont="1" applyFill="1" applyBorder="1" applyAlignment="1">
      <alignment horizontal="center"/>
    </xf>
    <xf numFmtId="0" fontId="18" fillId="0" borderId="0" xfId="0" applyFont="1" applyAlignment="1">
      <alignment horizontal="center" wrapText="1"/>
    </xf>
    <xf numFmtId="0" fontId="29" fillId="8" borderId="21" xfId="0" applyFont="1" applyFill="1" applyBorder="1" applyAlignment="1">
      <alignment horizontal="center"/>
    </xf>
    <xf numFmtId="0" fontId="29" fillId="8" borderId="32" xfId="0" applyFont="1" applyFill="1" applyBorder="1" applyAlignment="1">
      <alignment horizontal="center"/>
    </xf>
    <xf numFmtId="0" fontId="29" fillId="8" borderId="33" xfId="0" applyFont="1" applyFill="1" applyBorder="1" applyAlignment="1">
      <alignment horizontal="center"/>
    </xf>
    <xf numFmtId="0" fontId="29" fillId="8" borderId="17" xfId="0" applyFont="1" applyFill="1" applyBorder="1" applyAlignment="1">
      <alignment horizontal="center"/>
    </xf>
    <xf numFmtId="0" fontId="29" fillId="8" borderId="31" xfId="0" applyFont="1" applyFill="1" applyBorder="1" applyAlignment="1">
      <alignment horizontal="center"/>
    </xf>
    <xf numFmtId="0" fontId="18" fillId="0" borderId="21" xfId="0" applyFont="1" applyBorder="1" applyAlignment="1">
      <alignment horizontal="center"/>
    </xf>
    <xf numFmtId="0" fontId="18" fillId="0" borderId="16" xfId="0" applyFont="1" applyBorder="1" applyAlignment="1">
      <alignment horizontal="center"/>
    </xf>
    <xf numFmtId="0" fontId="18" fillId="0" borderId="22" xfId="0" applyFont="1" applyBorder="1" applyAlignment="1">
      <alignment horizontal="center"/>
    </xf>
    <xf numFmtId="0" fontId="18" fillId="0" borderId="17" xfId="0" applyFont="1" applyBorder="1" applyAlignment="1">
      <alignment horizontal="center"/>
    </xf>
    <xf numFmtId="14" fontId="24" fillId="0" borderId="17" xfId="0" applyNumberFormat="1" applyFont="1" applyBorder="1" applyAlignment="1">
      <alignment horizontal="center"/>
    </xf>
    <xf numFmtId="0" fontId="24" fillId="0" borderId="17" xfId="0" applyFont="1" applyBorder="1" applyAlignment="1">
      <alignment horizontal="center"/>
    </xf>
    <xf numFmtId="0" fontId="24" fillId="0" borderId="21" xfId="0" applyFont="1" applyBorder="1" applyAlignment="1">
      <alignment horizontal="left" vertical="top"/>
    </xf>
    <xf numFmtId="0" fontId="24" fillId="0" borderId="16" xfId="0" applyFont="1" applyBorder="1" applyAlignment="1">
      <alignment horizontal="left" vertical="top"/>
    </xf>
    <xf numFmtId="0" fontId="24" fillId="0" borderId="22" xfId="0" applyFont="1" applyBorder="1" applyAlignment="1">
      <alignment horizontal="left" vertical="top"/>
    </xf>
    <xf numFmtId="0" fontId="146" fillId="23" borderId="39" xfId="37" applyFont="1" applyFill="1" applyBorder="1" applyAlignment="1">
      <alignment horizontal="right"/>
    </xf>
    <xf numFmtId="0" fontId="146" fillId="23" borderId="0" xfId="37" applyFont="1" applyFill="1" applyAlignment="1">
      <alignment horizontal="right"/>
    </xf>
    <xf numFmtId="0" fontId="150" fillId="0" borderId="17" xfId="38" applyFont="1" applyBorder="1" applyAlignment="1">
      <alignment horizontal="center" vertical="center"/>
    </xf>
    <xf numFmtId="0" fontId="151" fillId="0" borderId="17" xfId="38" applyFont="1" applyBorder="1" applyAlignment="1">
      <alignment horizontal="center" vertical="center"/>
    </xf>
    <xf numFmtId="0" fontId="1" fillId="23" borderId="75" xfId="37" applyFill="1" applyBorder="1" applyAlignment="1">
      <alignment horizontal="center"/>
    </xf>
    <xf numFmtId="0" fontId="1" fillId="23" borderId="66" xfId="37" applyFill="1" applyBorder="1" applyAlignment="1">
      <alignment horizontal="center"/>
    </xf>
    <xf numFmtId="0" fontId="1" fillId="23" borderId="82" xfId="37" applyFill="1" applyBorder="1" applyAlignment="1">
      <alignment horizontal="center"/>
    </xf>
    <xf numFmtId="0" fontId="143" fillId="23" borderId="105" xfId="37" applyFont="1" applyFill="1" applyBorder="1" applyAlignment="1">
      <alignment horizontal="center" vertical="center"/>
    </xf>
    <xf numFmtId="0" fontId="143" fillId="23" borderId="37" xfId="37" applyFont="1" applyFill="1" applyBorder="1" applyAlignment="1">
      <alignment horizontal="center" vertical="center"/>
    </xf>
    <xf numFmtId="0" fontId="143" fillId="23" borderId="106" xfId="37" applyFont="1" applyFill="1" applyBorder="1" applyAlignment="1">
      <alignment horizontal="center" vertical="center"/>
    </xf>
    <xf numFmtId="0" fontId="143" fillId="23" borderId="12" xfId="37" applyFont="1" applyFill="1" applyBorder="1" applyAlignment="1">
      <alignment horizontal="center" vertical="center"/>
    </xf>
    <xf numFmtId="0" fontId="143" fillId="23" borderId="13" xfId="37" applyFont="1" applyFill="1" applyBorder="1" applyAlignment="1">
      <alignment horizontal="center" vertical="center"/>
    </xf>
    <xf numFmtId="0" fontId="143" fillId="23" borderId="15" xfId="37" applyFont="1" applyFill="1" applyBorder="1" applyAlignment="1">
      <alignment horizontal="center" vertical="center"/>
    </xf>
    <xf numFmtId="0" fontId="1" fillId="23" borderId="107" xfId="37" applyFill="1" applyBorder="1" applyAlignment="1">
      <alignment horizontal="center" vertical="center"/>
    </xf>
    <xf numFmtId="0" fontId="1" fillId="23" borderId="109" xfId="37" applyFill="1" applyBorder="1" applyAlignment="1">
      <alignment horizontal="center" vertical="center"/>
    </xf>
    <xf numFmtId="0" fontId="1" fillId="23" borderId="110" xfId="37" applyFill="1" applyBorder="1" applyAlignment="1">
      <alignment horizontal="center" vertical="center"/>
    </xf>
    <xf numFmtId="0" fontId="66" fillId="23" borderId="19" xfId="37" applyFont="1" applyFill="1" applyBorder="1" applyAlignment="1">
      <alignment horizontal="center" vertical="center"/>
    </xf>
    <xf numFmtId="0" fontId="66" fillId="23" borderId="11" xfId="37" applyFont="1" applyFill="1" applyBorder="1" applyAlignment="1">
      <alignment horizontal="center" vertical="center"/>
    </xf>
    <xf numFmtId="0" fontId="66" fillId="23" borderId="20" xfId="37" applyFont="1" applyFill="1" applyBorder="1" applyAlignment="1">
      <alignment horizontal="center" vertical="center"/>
    </xf>
    <xf numFmtId="0" fontId="66" fillId="23" borderId="12" xfId="37" applyFont="1" applyFill="1" applyBorder="1" applyAlignment="1">
      <alignment horizontal="center" vertical="center"/>
    </xf>
    <xf numFmtId="0" fontId="66" fillId="23" borderId="13" xfId="37" applyFont="1" applyFill="1" applyBorder="1" applyAlignment="1">
      <alignment horizontal="center" vertical="center"/>
    </xf>
    <xf numFmtId="0" fontId="66" fillId="23" borderId="15" xfId="37" applyFont="1" applyFill="1" applyBorder="1" applyAlignment="1">
      <alignment horizontal="center" vertical="center"/>
    </xf>
    <xf numFmtId="0" fontId="143" fillId="23" borderId="0" xfId="37" applyFont="1" applyFill="1" applyAlignment="1">
      <alignment horizontal="center" vertical="center"/>
    </xf>
    <xf numFmtId="0" fontId="168" fillId="68" borderId="84" xfId="44" applyFont="1" applyFill="1" applyBorder="1" applyAlignment="1">
      <alignment horizontal="center" vertical="center"/>
    </xf>
    <xf numFmtId="0" fontId="51" fillId="0" borderId="21" xfId="44" applyFont="1" applyBorder="1" applyAlignment="1">
      <alignment horizontal="left" vertical="center"/>
    </xf>
    <xf numFmtId="0" fontId="51" fillId="0" borderId="22" xfId="44" applyFont="1" applyBorder="1" applyAlignment="1">
      <alignment horizontal="left" vertical="center"/>
    </xf>
    <xf numFmtId="15" fontId="70" fillId="23" borderId="0" xfId="41" applyNumberFormat="1" applyFont="1" applyFill="1" applyAlignment="1">
      <alignment horizontal="left"/>
    </xf>
    <xf numFmtId="0" fontId="163" fillId="23" borderId="19" xfId="41" quotePrefix="1" applyFont="1" applyFill="1" applyBorder="1" applyAlignment="1">
      <alignment horizontal="left" vertical="center" wrapText="1"/>
    </xf>
    <xf numFmtId="0" fontId="163" fillId="23" borderId="11" xfId="41" applyFont="1" applyFill="1" applyBorder="1" applyAlignment="1">
      <alignment horizontal="left" vertical="center"/>
    </xf>
    <xf numFmtId="0" fontId="163" fillId="23" borderId="20" xfId="41" applyFont="1" applyFill="1" applyBorder="1" applyAlignment="1">
      <alignment horizontal="left" vertical="center"/>
    </xf>
    <xf numFmtId="0" fontId="163" fillId="23" borderId="18" xfId="41" quotePrefix="1" applyFont="1" applyFill="1" applyBorder="1" applyAlignment="1">
      <alignment horizontal="left" vertical="center" wrapText="1"/>
    </xf>
    <xf numFmtId="0" fontId="163" fillId="23" borderId="0" xfId="41" applyFont="1" applyFill="1" applyAlignment="1">
      <alignment horizontal="left" vertical="center"/>
    </xf>
    <xf numFmtId="0" fontId="163" fillId="23" borderId="14" xfId="41" applyFont="1" applyFill="1" applyBorder="1" applyAlignment="1">
      <alignment horizontal="left" vertical="center"/>
    </xf>
    <xf numFmtId="0" fontId="163" fillId="23" borderId="18" xfId="41" applyFont="1" applyFill="1" applyBorder="1" applyAlignment="1">
      <alignment horizontal="left" vertical="center"/>
    </xf>
    <xf numFmtId="0" fontId="163" fillId="23" borderId="12" xfId="41" applyFont="1" applyFill="1" applyBorder="1" applyAlignment="1">
      <alignment horizontal="left" vertical="center"/>
    </xf>
    <xf numFmtId="0" fontId="163" fillId="23" borderId="13" xfId="41" applyFont="1" applyFill="1" applyBorder="1" applyAlignment="1">
      <alignment horizontal="left" vertical="center"/>
    </xf>
    <xf numFmtId="0" fontId="163" fillId="23" borderId="15" xfId="41" applyFont="1" applyFill="1" applyBorder="1" applyAlignment="1">
      <alignment horizontal="left" vertical="center"/>
    </xf>
    <xf numFmtId="0" fontId="163" fillId="23" borderId="19" xfId="41" quotePrefix="1" applyFont="1" applyFill="1" applyBorder="1" applyAlignment="1">
      <alignment horizontal="left" vertical="top" wrapText="1"/>
    </xf>
    <xf numFmtId="0" fontId="163" fillId="23" borderId="11" xfId="41" applyFont="1" applyFill="1" applyBorder="1" applyAlignment="1">
      <alignment horizontal="left" vertical="top"/>
    </xf>
    <xf numFmtId="0" fontId="163" fillId="23" borderId="20" xfId="41" applyFont="1" applyFill="1" applyBorder="1" applyAlignment="1">
      <alignment horizontal="left" vertical="top"/>
    </xf>
    <xf numFmtId="0" fontId="163" fillId="23" borderId="18" xfId="41" quotePrefix="1" applyFont="1" applyFill="1" applyBorder="1" applyAlignment="1">
      <alignment horizontal="left" vertical="top" wrapText="1"/>
    </xf>
    <xf numFmtId="0" fontId="163" fillId="23" borderId="0" xfId="41" applyFont="1" applyFill="1" applyAlignment="1">
      <alignment horizontal="left" vertical="top"/>
    </xf>
    <xf numFmtId="0" fontId="163" fillId="23" borderId="14" xfId="41" applyFont="1" applyFill="1" applyBorder="1" applyAlignment="1">
      <alignment horizontal="left" vertical="top"/>
    </xf>
    <xf numFmtId="0" fontId="163" fillId="23" borderId="12" xfId="41" applyFont="1" applyFill="1" applyBorder="1" applyAlignment="1">
      <alignment horizontal="left" vertical="top"/>
    </xf>
    <xf numFmtId="0" fontId="163" fillId="23" borderId="13" xfId="41" applyFont="1" applyFill="1" applyBorder="1" applyAlignment="1">
      <alignment horizontal="left" vertical="top"/>
    </xf>
    <xf numFmtId="0" fontId="163" fillId="23" borderId="15" xfId="41" applyFont="1" applyFill="1" applyBorder="1" applyAlignment="1">
      <alignment horizontal="left" vertical="top"/>
    </xf>
    <xf numFmtId="0" fontId="163" fillId="23" borderId="11" xfId="41" quotePrefix="1" applyFont="1" applyFill="1" applyBorder="1" applyAlignment="1">
      <alignment horizontal="left" vertical="top" wrapText="1"/>
    </xf>
    <xf numFmtId="0" fontId="163" fillId="23" borderId="20" xfId="41" quotePrefix="1" applyFont="1" applyFill="1" applyBorder="1" applyAlignment="1">
      <alignment horizontal="left" vertical="top" wrapText="1"/>
    </xf>
    <xf numFmtId="0" fontId="163" fillId="23" borderId="0" xfId="41" quotePrefix="1" applyFont="1" applyFill="1" applyAlignment="1">
      <alignment horizontal="left" vertical="top" wrapText="1"/>
    </xf>
    <xf numFmtId="0" fontId="163" fillId="23" borderId="14" xfId="41" quotePrefix="1" applyFont="1" applyFill="1" applyBorder="1" applyAlignment="1">
      <alignment horizontal="left" vertical="top" wrapText="1"/>
    </xf>
    <xf numFmtId="0" fontId="163" fillId="23" borderId="12" xfId="41" quotePrefix="1" applyFont="1" applyFill="1" applyBorder="1" applyAlignment="1">
      <alignment horizontal="left" vertical="top" wrapText="1"/>
    </xf>
    <xf numFmtId="0" fontId="163" fillId="23" borderId="13" xfId="41" quotePrefix="1" applyFont="1" applyFill="1" applyBorder="1" applyAlignment="1">
      <alignment horizontal="left" vertical="top" wrapText="1"/>
    </xf>
    <xf numFmtId="0" fontId="163" fillId="23" borderId="15" xfId="41" quotePrefix="1" applyFont="1" applyFill="1" applyBorder="1" applyAlignment="1">
      <alignment horizontal="left" vertical="top" wrapText="1"/>
    </xf>
    <xf numFmtId="0" fontId="163" fillId="23" borderId="11" xfId="41" quotePrefix="1" applyFont="1" applyFill="1" applyBorder="1" applyAlignment="1">
      <alignment horizontal="left" vertical="top"/>
    </xf>
    <xf numFmtId="0" fontId="163" fillId="23" borderId="20" xfId="41" quotePrefix="1" applyFont="1" applyFill="1" applyBorder="1" applyAlignment="1">
      <alignment horizontal="left" vertical="top"/>
    </xf>
    <xf numFmtId="0" fontId="163" fillId="23" borderId="18" xfId="41" quotePrefix="1" applyFont="1" applyFill="1" applyBorder="1" applyAlignment="1">
      <alignment horizontal="left" vertical="top"/>
    </xf>
    <xf numFmtId="0" fontId="163" fillId="23" borderId="0" xfId="41" quotePrefix="1" applyFont="1" applyFill="1" applyAlignment="1">
      <alignment horizontal="left" vertical="top"/>
    </xf>
    <xf numFmtId="0" fontId="163" fillId="23" borderId="14" xfId="41" quotePrefix="1" applyFont="1" applyFill="1" applyBorder="1" applyAlignment="1">
      <alignment horizontal="left" vertical="top"/>
    </xf>
    <xf numFmtId="0" fontId="163" fillId="23" borderId="12" xfId="41" quotePrefix="1" applyFont="1" applyFill="1" applyBorder="1" applyAlignment="1">
      <alignment horizontal="left" vertical="top"/>
    </xf>
    <xf numFmtId="0" fontId="163" fillId="23" borderId="13" xfId="41" quotePrefix="1" applyFont="1" applyFill="1" applyBorder="1" applyAlignment="1">
      <alignment horizontal="left" vertical="top"/>
    </xf>
    <xf numFmtId="0" fontId="163" fillId="23" borderId="15" xfId="41" quotePrefix="1" applyFont="1" applyFill="1" applyBorder="1" applyAlignment="1">
      <alignment horizontal="left" vertical="top"/>
    </xf>
    <xf numFmtId="0" fontId="165" fillId="23" borderId="0" xfId="44" applyFont="1" applyFill="1" applyAlignment="1">
      <alignment horizontal="center" vertical="center"/>
    </xf>
    <xf numFmtId="0" fontId="84" fillId="23" borderId="0" xfId="44" applyFont="1" applyFill="1" applyAlignment="1">
      <alignment horizontal="center" vertical="center"/>
    </xf>
    <xf numFmtId="0" fontId="168" fillId="23" borderId="0" xfId="44" applyFont="1" applyFill="1" applyAlignment="1">
      <alignment horizontal="center" vertical="center"/>
    </xf>
    <xf numFmtId="4" fontId="161" fillId="0" borderId="82" xfId="41" applyNumberFormat="1" applyFont="1" applyBorder="1" applyAlignment="1">
      <alignment horizontal="center" vertical="center"/>
    </xf>
    <xf numFmtId="4" fontId="161" fillId="0" borderId="84" xfId="41" applyNumberFormat="1" applyFont="1" applyBorder="1" applyAlignment="1">
      <alignment horizontal="center" vertical="center"/>
    </xf>
    <xf numFmtId="4" fontId="160" fillId="0" borderId="84" xfId="41" applyNumberFormat="1" applyFont="1" applyBorder="1" applyAlignment="1">
      <alignment horizontal="center" vertical="center"/>
    </xf>
    <xf numFmtId="4" fontId="160" fillId="0" borderId="110" xfId="41" applyNumberFormat="1" applyFont="1" applyBorder="1" applyAlignment="1">
      <alignment horizontal="center" vertical="center"/>
    </xf>
    <xf numFmtId="4" fontId="161" fillId="0" borderId="82" xfId="41" applyNumberFormat="1" applyFont="1" applyBorder="1" applyAlignment="1">
      <alignment horizontal="center"/>
    </xf>
    <xf numFmtId="4" fontId="161" fillId="0" borderId="84" xfId="41" applyNumberFormat="1" applyFont="1" applyBorder="1" applyAlignment="1">
      <alignment horizontal="center"/>
    </xf>
    <xf numFmtId="4" fontId="160" fillId="0" borderId="84" xfId="43" applyNumberFormat="1" applyFont="1" applyFill="1" applyBorder="1" applyAlignment="1">
      <alignment horizontal="center"/>
    </xf>
    <xf numFmtId="4" fontId="160" fillId="0" borderId="110" xfId="43" applyNumberFormat="1" applyFont="1" applyFill="1" applyBorder="1" applyAlignment="1">
      <alignment horizontal="center"/>
    </xf>
    <xf numFmtId="0" fontId="157" fillId="23" borderId="51" xfId="41" applyFont="1" applyFill="1" applyBorder="1" applyAlignment="1">
      <alignment horizontal="center" vertical="center" wrapText="1"/>
    </xf>
    <xf numFmtId="0" fontId="157" fillId="23" borderId="52" xfId="41" applyFont="1" applyFill="1" applyBorder="1" applyAlignment="1">
      <alignment horizontal="center" vertical="center" wrapText="1"/>
    </xf>
    <xf numFmtId="4" fontId="156" fillId="23" borderId="44" xfId="41" applyNumberFormat="1" applyFont="1" applyFill="1" applyBorder="1" applyAlignment="1">
      <alignment horizontal="center" vertical="center"/>
    </xf>
    <xf numFmtId="4" fontId="156" fillId="23" borderId="45" xfId="41" applyNumberFormat="1" applyFont="1" applyFill="1" applyBorder="1" applyAlignment="1">
      <alignment horizontal="center" vertical="center"/>
    </xf>
    <xf numFmtId="0" fontId="155" fillId="0" borderId="36" xfId="41" applyFont="1" applyBorder="1" applyAlignment="1">
      <alignment horizontal="center" vertical="center"/>
    </xf>
    <xf numFmtId="0" fontId="155" fillId="0" borderId="37" xfId="41" applyFont="1" applyBorder="1" applyAlignment="1">
      <alignment horizontal="center" vertical="center"/>
    </xf>
    <xf numFmtId="0" fontId="155" fillId="0" borderId="38" xfId="41" applyFont="1" applyBorder="1" applyAlignment="1">
      <alignment horizontal="center" vertical="center"/>
    </xf>
    <xf numFmtId="0" fontId="155" fillId="0" borderId="57" xfId="41" applyFont="1" applyBorder="1" applyAlignment="1">
      <alignment horizontal="center" vertical="center"/>
    </xf>
    <xf numFmtId="0" fontId="155" fillId="0" borderId="13" xfId="41" applyFont="1" applyBorder="1" applyAlignment="1">
      <alignment horizontal="center" vertical="center"/>
    </xf>
    <xf numFmtId="0" fontId="155" fillId="0" borderId="58" xfId="41" applyFont="1" applyBorder="1" applyAlignment="1">
      <alignment horizontal="center" vertical="center"/>
    </xf>
    <xf numFmtId="0" fontId="3" fillId="0" borderId="36" xfId="41" applyFont="1" applyBorder="1" applyAlignment="1">
      <alignment horizontal="center"/>
    </xf>
    <xf numFmtId="0" fontId="3" fillId="0" borderId="37" xfId="41" applyFont="1" applyBorder="1" applyAlignment="1">
      <alignment horizontal="center"/>
    </xf>
    <xf numFmtId="0" fontId="3" fillId="0" borderId="38" xfId="41" applyFont="1" applyBorder="1" applyAlignment="1">
      <alignment horizontal="center"/>
    </xf>
    <xf numFmtId="0" fontId="157" fillId="0" borderId="74" xfId="41" applyFont="1" applyBorder="1" applyAlignment="1">
      <alignment horizontal="center" vertical="center"/>
    </xf>
    <xf numFmtId="0" fontId="157" fillId="0" borderId="114" xfId="41" applyFont="1" applyBorder="1" applyAlignment="1">
      <alignment horizontal="center" vertical="center"/>
    </xf>
    <xf numFmtId="0" fontId="157" fillId="0" borderId="115" xfId="41" applyFont="1" applyBorder="1" applyAlignment="1">
      <alignment horizontal="center" vertical="center"/>
    </xf>
    <xf numFmtId="0" fontId="158" fillId="23" borderId="37" xfId="41" applyFont="1" applyFill="1" applyBorder="1" applyAlignment="1">
      <alignment horizontal="center" vertical="center" wrapText="1"/>
    </xf>
    <xf numFmtId="10" fontId="156" fillId="23" borderId="44" xfId="41" applyNumberFormat="1" applyFont="1" applyFill="1" applyBorder="1" applyAlignment="1">
      <alignment horizontal="center" vertical="center"/>
    </xf>
    <xf numFmtId="10" fontId="156" fillId="23" borderId="45" xfId="41" applyNumberFormat="1" applyFont="1" applyFill="1" applyBorder="1" applyAlignment="1">
      <alignment horizontal="center" vertical="center"/>
    </xf>
    <xf numFmtId="10" fontId="156" fillId="23" borderId="51" xfId="41" applyNumberFormat="1" applyFont="1" applyFill="1" applyBorder="1" applyAlignment="1">
      <alignment horizontal="center" vertical="center"/>
    </xf>
    <xf numFmtId="10" fontId="156" fillId="23" borderId="47" xfId="41" applyNumberFormat="1" applyFont="1" applyFill="1" applyBorder="1" applyAlignment="1">
      <alignment horizontal="center" vertical="center"/>
    </xf>
    <xf numFmtId="0" fontId="158" fillId="23" borderId="51" xfId="41" applyFont="1" applyFill="1" applyBorder="1" applyAlignment="1">
      <alignment horizontal="center" vertical="center" wrapText="1"/>
    </xf>
    <xf numFmtId="0" fontId="158" fillId="23" borderId="52" xfId="41" applyFont="1" applyFill="1" applyBorder="1" applyAlignment="1">
      <alignment horizontal="center" vertical="center" wrapText="1"/>
    </xf>
    <xf numFmtId="169" fontId="158" fillId="23" borderId="44" xfId="41" applyNumberFormat="1" applyFont="1" applyFill="1" applyBorder="1" applyAlignment="1">
      <alignment horizontal="center" vertical="center"/>
    </xf>
    <xf numFmtId="169" fontId="158" fillId="23" borderId="45" xfId="41" applyNumberFormat="1" applyFont="1" applyFill="1" applyBorder="1" applyAlignment="1">
      <alignment horizontal="center" vertical="center"/>
    </xf>
    <xf numFmtId="10" fontId="159" fillId="23" borderId="45" xfId="41" applyNumberFormat="1" applyFont="1" applyFill="1" applyBorder="1" applyAlignment="1">
      <alignment horizontal="center" vertical="center"/>
    </xf>
    <xf numFmtId="10" fontId="159" fillId="23" borderId="46" xfId="41" applyNumberFormat="1" applyFont="1" applyFill="1" applyBorder="1" applyAlignment="1">
      <alignment horizontal="center" vertical="center"/>
    </xf>
    <xf numFmtId="10" fontId="158" fillId="23" borderId="44" xfId="41" applyNumberFormat="1" applyFont="1" applyFill="1" applyBorder="1" applyAlignment="1">
      <alignment horizontal="center" vertical="center"/>
    </xf>
    <xf numFmtId="10" fontId="158" fillId="23" borderId="45" xfId="41" applyNumberFormat="1" applyFont="1" applyFill="1" applyBorder="1" applyAlignment="1">
      <alignment horizontal="center" vertical="center"/>
    </xf>
    <xf numFmtId="10" fontId="159" fillId="23" borderId="45" xfId="43" applyNumberFormat="1" applyFont="1" applyFill="1" applyBorder="1" applyAlignment="1">
      <alignment horizontal="center" vertical="center"/>
    </xf>
    <xf numFmtId="10" fontId="159" fillId="23" borderId="46" xfId="43" applyNumberFormat="1" applyFont="1" applyFill="1" applyBorder="1" applyAlignment="1">
      <alignment horizontal="center" vertical="center"/>
    </xf>
    <xf numFmtId="0" fontId="3" fillId="23" borderId="0" xfId="41" applyFont="1" applyFill="1" applyAlignment="1">
      <alignment horizontal="center"/>
    </xf>
    <xf numFmtId="0" fontId="156" fillId="23" borderId="75" xfId="41" applyFont="1" applyFill="1" applyBorder="1" applyAlignment="1">
      <alignment horizontal="center" vertical="center"/>
    </xf>
    <xf numFmtId="0" fontId="156" fillId="23" borderId="113" xfId="41" applyFont="1" applyFill="1" applyBorder="1" applyAlignment="1">
      <alignment horizontal="center" vertical="center"/>
    </xf>
    <xf numFmtId="0" fontId="157" fillId="23" borderId="113" xfId="41" applyFont="1" applyFill="1" applyBorder="1" applyAlignment="1">
      <alignment horizontal="center" vertical="center"/>
    </xf>
    <xf numFmtId="0" fontId="157" fillId="23" borderId="107" xfId="41" applyFont="1" applyFill="1" applyBorder="1" applyAlignment="1">
      <alignment horizontal="center" vertical="center"/>
    </xf>
    <xf numFmtId="203" fontId="210" fillId="56" borderId="117" xfId="37" applyNumberFormat="1" applyFont="1" applyFill="1" applyBorder="1" applyAlignment="1">
      <alignment horizontal="center" vertical="center" wrapText="1"/>
    </xf>
    <xf numFmtId="203" fontId="210" fillId="56" borderId="17" xfId="37" applyNumberFormat="1" applyFont="1" applyFill="1" applyBorder="1" applyAlignment="1">
      <alignment horizontal="center" vertical="center" wrapText="1"/>
    </xf>
    <xf numFmtId="203" fontId="210" fillId="56" borderId="114" xfId="37" applyNumberFormat="1" applyFont="1" applyFill="1" applyBorder="1" applyAlignment="1">
      <alignment horizontal="center" vertical="center" wrapText="1"/>
    </xf>
    <xf numFmtId="2" fontId="214" fillId="56" borderId="17" xfId="37" applyNumberFormat="1" applyFont="1" applyFill="1" applyBorder="1" applyAlignment="1">
      <alignment horizontal="center" vertical="center" wrapText="1"/>
    </xf>
    <xf numFmtId="2" fontId="214" fillId="56" borderId="114" xfId="37" applyNumberFormat="1" applyFont="1" applyFill="1" applyBorder="1" applyAlignment="1">
      <alignment horizontal="center" vertical="center" wrapText="1"/>
    </xf>
    <xf numFmtId="10" fontId="214" fillId="56" borderId="17" xfId="37" applyNumberFormat="1" applyFont="1" applyFill="1" applyBorder="1" applyAlignment="1">
      <alignment horizontal="center" vertical="center" wrapText="1"/>
    </xf>
    <xf numFmtId="10" fontId="214" fillId="56" borderId="114" xfId="37" applyNumberFormat="1" applyFont="1" applyFill="1" applyBorder="1" applyAlignment="1">
      <alignment horizontal="center" vertical="center" wrapText="1"/>
    </xf>
    <xf numFmtId="203" fontId="210" fillId="56" borderId="130" xfId="37" applyNumberFormat="1" applyFont="1" applyFill="1" applyBorder="1" applyAlignment="1">
      <alignment horizontal="center" vertical="center" wrapText="1"/>
    </xf>
    <xf numFmtId="203" fontId="210" fillId="56" borderId="132" xfId="37" applyNumberFormat="1" applyFont="1" applyFill="1" applyBorder="1" applyAlignment="1">
      <alignment horizontal="center" vertical="center" wrapText="1"/>
    </xf>
    <xf numFmtId="2" fontId="214" fillId="56" borderId="130" xfId="37" applyNumberFormat="1" applyFont="1" applyFill="1" applyBorder="1" applyAlignment="1">
      <alignment horizontal="center" vertical="center" wrapText="1"/>
    </xf>
    <xf numFmtId="2" fontId="214" fillId="56" borderId="132" xfId="37" applyNumberFormat="1" applyFont="1" applyFill="1" applyBorder="1" applyAlignment="1">
      <alignment horizontal="center" vertical="center" wrapText="1"/>
    </xf>
    <xf numFmtId="10" fontId="214" fillId="56" borderId="130" xfId="37" applyNumberFormat="1" applyFont="1" applyFill="1" applyBorder="1" applyAlignment="1">
      <alignment horizontal="center" vertical="center" wrapText="1"/>
    </xf>
    <xf numFmtId="10" fontId="214" fillId="56" borderId="132" xfId="37" applyNumberFormat="1" applyFont="1" applyFill="1" applyBorder="1" applyAlignment="1">
      <alignment horizontal="center" vertical="center" wrapText="1"/>
    </xf>
    <xf numFmtId="14" fontId="211" fillId="56" borderId="51" xfId="37" applyNumberFormat="1" applyFont="1" applyFill="1" applyBorder="1" applyAlignment="1">
      <alignment horizontal="center" vertical="center"/>
    </xf>
    <xf numFmtId="14" fontId="211" fillId="56" borderId="52" xfId="37" applyNumberFormat="1" applyFont="1" applyFill="1" applyBorder="1" applyAlignment="1">
      <alignment horizontal="center" vertical="center"/>
    </xf>
    <xf numFmtId="14" fontId="211" fillId="56" borderId="47" xfId="37" applyNumberFormat="1" applyFont="1" applyFill="1" applyBorder="1" applyAlignment="1">
      <alignment horizontal="center" vertical="center"/>
    </xf>
    <xf numFmtId="0" fontId="210" fillId="56" borderId="84" xfId="48" applyFont="1" applyFill="1" applyBorder="1" applyAlignment="1">
      <alignment horizontal="center" vertical="center" wrapText="1"/>
    </xf>
    <xf numFmtId="0" fontId="4" fillId="0" borderId="142" xfId="52" applyBorder="1" applyAlignment="1">
      <alignment horizontal="center" wrapText="1"/>
    </xf>
    <xf numFmtId="0" fontId="4" fillId="0" borderId="143" xfId="52" applyBorder="1" applyAlignment="1">
      <alignment horizontal="center" wrapText="1"/>
    </xf>
    <xf numFmtId="0" fontId="4" fillId="0" borderId="144" xfId="52" applyBorder="1" applyAlignment="1">
      <alignment horizontal="center" wrapText="1"/>
    </xf>
    <xf numFmtId="0" fontId="4" fillId="0" borderId="146" xfId="52" applyBorder="1" applyAlignment="1">
      <alignment horizontal="center" wrapText="1"/>
    </xf>
    <xf numFmtId="0" fontId="4" fillId="0" borderId="0" xfId="52" applyAlignment="1">
      <alignment horizontal="center" wrapText="1"/>
    </xf>
    <xf numFmtId="0" fontId="4" fillId="0" borderId="147" xfId="52" applyBorder="1" applyAlignment="1">
      <alignment horizontal="center" wrapText="1"/>
    </xf>
    <xf numFmtId="0" fontId="4" fillId="0" borderId="148" xfId="52" applyBorder="1" applyAlignment="1">
      <alignment horizontal="center" wrapText="1"/>
    </xf>
    <xf numFmtId="0" fontId="4" fillId="0" borderId="149" xfId="52" applyBorder="1" applyAlignment="1">
      <alignment horizontal="center" wrapText="1"/>
    </xf>
    <xf numFmtId="0" fontId="4" fillId="0" borderId="150" xfId="52" applyBorder="1" applyAlignment="1">
      <alignment horizontal="center" wrapText="1"/>
    </xf>
    <xf numFmtId="0" fontId="155" fillId="23" borderId="145" xfId="52" applyFont="1" applyFill="1" applyBorder="1" applyAlignment="1">
      <alignment horizontal="center" vertical="center" wrapText="1"/>
    </xf>
    <xf numFmtId="0" fontId="188" fillId="23" borderId="145" xfId="52" applyFont="1" applyFill="1" applyBorder="1" applyAlignment="1">
      <alignment horizontal="center" vertical="center" wrapText="1"/>
    </xf>
    <xf numFmtId="0" fontId="189" fillId="23" borderId="0" xfId="52" applyFont="1" applyFill="1" applyAlignment="1">
      <alignment horizontal="center" vertical="top"/>
    </xf>
    <xf numFmtId="0" fontId="155" fillId="23" borderId="152" xfId="52" applyFont="1" applyFill="1" applyBorder="1" applyAlignment="1">
      <alignment horizontal="center" vertical="center" wrapText="1"/>
    </xf>
    <xf numFmtId="0" fontId="155" fillId="23" borderId="153" xfId="52" applyFont="1" applyFill="1" applyBorder="1" applyAlignment="1">
      <alignment horizontal="center" vertical="center" wrapText="1"/>
    </xf>
    <xf numFmtId="0" fontId="155" fillId="23" borderId="154" xfId="52" applyFont="1" applyFill="1" applyBorder="1" applyAlignment="1">
      <alignment horizontal="center" vertical="center" wrapText="1"/>
    </xf>
    <xf numFmtId="0" fontId="155" fillId="23" borderId="148" xfId="52" applyFont="1" applyFill="1" applyBorder="1" applyAlignment="1">
      <alignment horizontal="center" vertical="center" wrapText="1"/>
    </xf>
    <xf numFmtId="0" fontId="155" fillId="23" borderId="149" xfId="52" applyFont="1" applyFill="1" applyBorder="1" applyAlignment="1">
      <alignment horizontal="center" vertical="center" wrapText="1"/>
    </xf>
    <xf numFmtId="0" fontId="155" fillId="23" borderId="150" xfId="52" applyFont="1" applyFill="1" applyBorder="1" applyAlignment="1">
      <alignment horizontal="center" vertical="center" wrapText="1"/>
    </xf>
    <xf numFmtId="0" fontId="6" fillId="0" borderId="145" xfId="51" applyFont="1" applyBorder="1" applyAlignment="1">
      <alignment horizontal="center" vertical="center"/>
    </xf>
    <xf numFmtId="14" fontId="6" fillId="0" borderId="145" xfId="51" applyNumberFormat="1" applyFont="1" applyBorder="1" applyAlignment="1">
      <alignment horizontal="center" vertical="center"/>
    </xf>
    <xf numFmtId="0" fontId="35" fillId="0" borderId="51" xfId="55" applyFont="1" applyBorder="1" applyAlignment="1">
      <alignment horizontal="center"/>
    </xf>
    <xf numFmtId="0" fontId="35" fillId="0" borderId="52" xfId="55" applyFont="1" applyBorder="1" applyAlignment="1">
      <alignment horizontal="center"/>
    </xf>
    <xf numFmtId="0" fontId="35" fillId="0" borderId="47" xfId="55" applyFont="1" applyBorder="1" applyAlignment="1">
      <alignment horizontal="center"/>
    </xf>
    <xf numFmtId="14" fontId="198" fillId="12" borderId="48" xfId="55" applyNumberFormat="1" applyFont="1" applyFill="1" applyBorder="1" applyAlignment="1">
      <alignment horizontal="center"/>
    </xf>
    <xf numFmtId="14" fontId="198" fillId="12" borderId="49" xfId="55" applyNumberFormat="1" applyFont="1" applyFill="1" applyBorder="1" applyAlignment="1">
      <alignment horizontal="center"/>
    </xf>
    <xf numFmtId="0" fontId="198" fillId="12" borderId="49" xfId="55" applyFont="1" applyFill="1" applyBorder="1" applyAlignment="1">
      <alignment horizontal="center"/>
    </xf>
    <xf numFmtId="0" fontId="198" fillId="12" borderId="50" xfId="55" applyFont="1" applyFill="1" applyBorder="1" applyAlignment="1">
      <alignment horizontal="center"/>
    </xf>
    <xf numFmtId="0" fontId="55" fillId="0" borderId="51" xfId="55" applyFont="1" applyBorder="1" applyAlignment="1">
      <alignment horizontal="center" wrapText="1"/>
    </xf>
    <xf numFmtId="0" fontId="55" fillId="0" borderId="52" xfId="55" applyFont="1" applyBorder="1" applyAlignment="1">
      <alignment horizontal="center" wrapText="1"/>
    </xf>
    <xf numFmtId="0" fontId="55" fillId="0" borderId="47" xfId="55" applyFont="1" applyBorder="1" applyAlignment="1">
      <alignment horizontal="center" wrapText="1"/>
    </xf>
    <xf numFmtId="0" fontId="198" fillId="0" borderId="51" xfId="55" applyFont="1" applyBorder="1" applyAlignment="1">
      <alignment horizontal="center"/>
    </xf>
    <xf numFmtId="0" fontId="198" fillId="0" borderId="52" xfId="55" applyFont="1" applyBorder="1" applyAlignment="1">
      <alignment horizontal="center"/>
    </xf>
    <xf numFmtId="0" fontId="198" fillId="0" borderId="47" xfId="55" applyFont="1" applyBorder="1" applyAlignment="1">
      <alignment horizontal="center"/>
    </xf>
    <xf numFmtId="0" fontId="55" fillId="0" borderId="51" xfId="55" applyFont="1" applyBorder="1" applyAlignment="1">
      <alignment horizontal="center"/>
    </xf>
    <xf numFmtId="0" fontId="55" fillId="0" borderId="52" xfId="55" applyFont="1" applyBorder="1" applyAlignment="1">
      <alignment horizontal="center"/>
    </xf>
    <xf numFmtId="0" fontId="55" fillId="0" borderId="47" xfId="55" applyFont="1" applyBorder="1" applyAlignment="1">
      <alignment horizontal="center"/>
    </xf>
    <xf numFmtId="0" fontId="194" fillId="8" borderId="44" xfId="54" applyFont="1" applyFill="1" applyBorder="1" applyAlignment="1">
      <alignment horizontal="center" vertical="center"/>
    </xf>
    <xf numFmtId="0" fontId="194" fillId="8" borderId="155" xfId="54" applyFont="1" applyFill="1" applyBorder="1" applyAlignment="1">
      <alignment horizontal="center" vertical="center"/>
    </xf>
    <xf numFmtId="0" fontId="194" fillId="8" borderId="45" xfId="54" applyFont="1" applyFill="1" applyBorder="1" applyAlignment="1">
      <alignment horizontal="center" vertical="center"/>
    </xf>
    <xf numFmtId="0" fontId="194" fillId="8" borderId="156" xfId="54" applyFont="1" applyFill="1" applyBorder="1" applyAlignment="1">
      <alignment horizontal="center" vertical="center"/>
    </xf>
    <xf numFmtId="0" fontId="194" fillId="8" borderId="46" xfId="54" applyFont="1" applyFill="1" applyBorder="1" applyAlignment="1">
      <alignment horizontal="center" vertical="center"/>
    </xf>
    <xf numFmtId="2" fontId="196" fillId="0" borderId="36" xfId="54" applyNumberFormat="1" applyFont="1" applyBorder="1" applyAlignment="1">
      <alignment horizontal="center" vertical="center" wrapText="1"/>
    </xf>
    <xf numFmtId="2" fontId="196" fillId="0" borderId="37" xfId="54" applyNumberFormat="1" applyFont="1" applyBorder="1" applyAlignment="1">
      <alignment horizontal="center" vertical="center" wrapText="1"/>
    </xf>
    <xf numFmtId="2" fontId="196" fillId="0" borderId="38" xfId="54" applyNumberFormat="1" applyFont="1" applyBorder="1" applyAlignment="1">
      <alignment horizontal="center" vertical="center" wrapText="1"/>
    </xf>
    <xf numFmtId="0" fontId="197" fillId="0" borderId="116" xfId="55" applyFont="1" applyBorder="1" applyAlignment="1">
      <alignment horizontal="center"/>
    </xf>
    <xf numFmtId="0" fontId="197" fillId="0" borderId="49" xfId="55" applyFont="1" applyBorder="1" applyAlignment="1">
      <alignment horizontal="center"/>
    </xf>
    <xf numFmtId="0" fontId="197" fillId="0" borderId="157" xfId="55" applyFont="1" applyBorder="1" applyAlignment="1">
      <alignment horizontal="center"/>
    </xf>
    <xf numFmtId="0" fontId="197" fillId="0" borderId="129" xfId="55" applyFont="1" applyBorder="1" applyAlignment="1">
      <alignment horizontal="center"/>
    </xf>
    <xf numFmtId="0" fontId="197" fillId="0" borderId="158" xfId="55" applyFont="1" applyBorder="1" applyAlignment="1">
      <alignment horizontal="center"/>
    </xf>
    <xf numFmtId="0" fontId="197" fillId="0" borderId="159" xfId="55" applyFont="1" applyBorder="1" applyAlignment="1">
      <alignment horizontal="center"/>
    </xf>
    <xf numFmtId="0" fontId="197" fillId="0" borderId="131" xfId="55" applyFont="1" applyBorder="1" applyAlignment="1">
      <alignment horizontal="center"/>
    </xf>
    <xf numFmtId="0" fontId="197" fillId="0" borderId="160" xfId="55" applyFont="1" applyBorder="1" applyAlignment="1">
      <alignment horizontal="center"/>
    </xf>
    <xf numFmtId="0" fontId="197" fillId="0" borderId="161" xfId="55" applyFont="1" applyBorder="1" applyAlignment="1">
      <alignment horizontal="center"/>
    </xf>
    <xf numFmtId="0" fontId="32" fillId="0" borderId="51" xfId="54" applyFont="1" applyBorder="1" applyAlignment="1">
      <alignment horizontal="center" vertical="center"/>
    </xf>
    <xf numFmtId="0" fontId="32" fillId="0" borderId="52" xfId="54" applyFont="1" applyBorder="1" applyAlignment="1">
      <alignment horizontal="center" vertical="center"/>
    </xf>
    <xf numFmtId="0" fontId="32" fillId="0" borderId="47" xfId="54" applyFont="1" applyBorder="1" applyAlignment="1">
      <alignment horizontal="center" vertical="center"/>
    </xf>
    <xf numFmtId="0" fontId="146" fillId="23" borderId="39" xfId="51" applyFont="1" applyFill="1" applyBorder="1" applyAlignment="1">
      <alignment horizontal="right"/>
    </xf>
    <xf numFmtId="0" fontId="146" fillId="23" borderId="0" xfId="51" applyFont="1" applyFill="1" applyAlignment="1">
      <alignment horizontal="right"/>
    </xf>
    <xf numFmtId="0" fontId="150" fillId="0" borderId="130" xfId="38" applyFont="1" applyBorder="1" applyAlignment="1">
      <alignment horizontal="center" vertical="center"/>
    </xf>
    <xf numFmtId="0" fontId="151" fillId="0" borderId="130" xfId="38" applyFont="1" applyBorder="1" applyAlignment="1">
      <alignment horizontal="center" vertical="center"/>
    </xf>
    <xf numFmtId="0" fontId="1" fillId="23" borderId="75" xfId="51" applyFill="1" applyBorder="1" applyAlignment="1">
      <alignment horizontal="center"/>
    </xf>
    <xf numFmtId="0" fontId="1" fillId="23" borderId="66" xfId="51" applyFill="1" applyBorder="1" applyAlignment="1">
      <alignment horizontal="center"/>
    </xf>
    <xf numFmtId="0" fontId="1" fillId="23" borderId="82" xfId="51" applyFill="1" applyBorder="1" applyAlignment="1">
      <alignment horizontal="center"/>
    </xf>
    <xf numFmtId="0" fontId="143" fillId="23" borderId="105" xfId="51" applyFont="1" applyFill="1" applyBorder="1" applyAlignment="1">
      <alignment horizontal="center" vertical="center"/>
    </xf>
    <xf numFmtId="0" fontId="143" fillId="23" borderId="37" xfId="51" applyFont="1" applyFill="1" applyBorder="1" applyAlignment="1">
      <alignment horizontal="center" vertical="center"/>
    </xf>
    <xf numFmtId="0" fontId="143" fillId="23" borderId="106" xfId="51" applyFont="1" applyFill="1" applyBorder="1" applyAlignment="1">
      <alignment horizontal="center" vertical="center"/>
    </xf>
    <xf numFmtId="0" fontId="143" fillId="23" borderId="12" xfId="51" applyFont="1" applyFill="1" applyBorder="1" applyAlignment="1">
      <alignment horizontal="center" vertical="center"/>
    </xf>
    <xf numFmtId="0" fontId="143" fillId="23" borderId="13" xfId="51" applyFont="1" applyFill="1" applyBorder="1" applyAlignment="1">
      <alignment horizontal="center" vertical="center"/>
    </xf>
    <xf numFmtId="0" fontId="143" fillId="23" borderId="15" xfId="51" applyFont="1" applyFill="1" applyBorder="1" applyAlignment="1">
      <alignment horizontal="center" vertical="center"/>
    </xf>
    <xf numFmtId="0" fontId="1" fillId="23" borderId="107" xfId="51" applyFill="1" applyBorder="1" applyAlignment="1">
      <alignment horizontal="center" vertical="center"/>
    </xf>
    <xf numFmtId="0" fontId="1" fillId="23" borderId="109" xfId="51" applyFill="1" applyBorder="1" applyAlignment="1">
      <alignment horizontal="center" vertical="center"/>
    </xf>
    <xf numFmtId="0" fontId="1" fillId="23" borderId="110" xfId="51" applyFill="1" applyBorder="1" applyAlignment="1">
      <alignment horizontal="center" vertical="center"/>
    </xf>
    <xf numFmtId="0" fontId="66" fillId="23" borderId="139" xfId="51" applyFont="1" applyFill="1" applyBorder="1" applyAlignment="1">
      <alignment horizontal="center" vertical="center"/>
    </xf>
    <xf numFmtId="0" fontId="66" fillId="23" borderId="153" xfId="51" applyFont="1" applyFill="1" applyBorder="1" applyAlignment="1">
      <alignment horizontal="center" vertical="center"/>
    </xf>
    <xf numFmtId="0" fontId="66" fillId="23" borderId="162" xfId="51" applyFont="1" applyFill="1" applyBorder="1" applyAlignment="1">
      <alignment horizontal="center" vertical="center"/>
    </xf>
    <xf numFmtId="0" fontId="66" fillId="23" borderId="12" xfId="51" applyFont="1" applyFill="1" applyBorder="1" applyAlignment="1">
      <alignment horizontal="center" vertical="center"/>
    </xf>
    <xf numFmtId="0" fontId="66" fillId="23" borderId="13" xfId="51" applyFont="1" applyFill="1" applyBorder="1" applyAlignment="1">
      <alignment horizontal="center" vertical="center"/>
    </xf>
    <xf numFmtId="0" fontId="66" fillId="23" borderId="15" xfId="51" applyFont="1" applyFill="1" applyBorder="1" applyAlignment="1">
      <alignment horizontal="center" vertical="center"/>
    </xf>
    <xf numFmtId="0" fontId="143" fillId="23" borderId="0" xfId="51" applyFont="1" applyFill="1" applyAlignment="1">
      <alignment horizontal="center" vertical="center"/>
    </xf>
    <xf numFmtId="0" fontId="253" fillId="83" borderId="137" xfId="0" applyFont="1" applyFill="1" applyBorder="1" applyAlignment="1">
      <alignment horizontal="center"/>
    </xf>
    <xf numFmtId="0" fontId="0" fillId="83" borderId="163" xfId="0" applyFill="1" applyBorder="1"/>
    <xf numFmtId="0" fontId="232" fillId="0" borderId="137" xfId="45" applyFont="1" applyBorder="1" applyAlignment="1">
      <alignment horizontal="center" vertical="center"/>
    </xf>
    <xf numFmtId="0" fontId="232" fillId="0" borderId="158" xfId="45" applyFont="1" applyBorder="1" applyAlignment="1">
      <alignment horizontal="center" vertical="center"/>
    </xf>
    <xf numFmtId="0" fontId="232" fillId="0" borderId="163" xfId="45" applyFont="1" applyBorder="1" applyAlignment="1">
      <alignment horizontal="center" vertical="center"/>
    </xf>
    <xf numFmtId="210" fontId="51" fillId="0" borderId="12" xfId="45" applyNumberFormat="1" applyFont="1" applyBorder="1" applyAlignment="1">
      <alignment horizontal="center" vertical="center"/>
    </xf>
    <xf numFmtId="210" fontId="51" fillId="0" borderId="13" xfId="45" applyNumberFormat="1" applyFont="1" applyBorder="1" applyAlignment="1">
      <alignment horizontal="center" vertical="center"/>
    </xf>
    <xf numFmtId="210" fontId="51" fillId="0" borderId="158" xfId="45" applyNumberFormat="1" applyFont="1" applyBorder="1" applyAlignment="1">
      <alignment horizontal="center" vertical="center"/>
    </xf>
    <xf numFmtId="210" fontId="51" fillId="0" borderId="163" xfId="45" applyNumberFormat="1" applyFont="1" applyBorder="1" applyAlignment="1">
      <alignment horizontal="center" vertical="center"/>
    </xf>
    <xf numFmtId="210" fontId="51" fillId="0" borderId="137" xfId="45" applyNumberFormat="1" applyFont="1" applyBorder="1" applyAlignment="1">
      <alignment horizontal="center" vertical="center"/>
    </xf>
    <xf numFmtId="0" fontId="51" fillId="0" borderId="117" xfId="45" applyFont="1" applyBorder="1" applyAlignment="1">
      <alignment horizontal="center" vertical="center" wrapText="1"/>
    </xf>
    <xf numFmtId="0" fontId="51" fillId="0" borderId="157" xfId="45" applyFont="1" applyBorder="1" applyAlignment="1">
      <alignment horizontal="center" vertical="center" wrapText="1"/>
    </xf>
    <xf numFmtId="0" fontId="253" fillId="83" borderId="197" xfId="0" applyFont="1" applyFill="1" applyBorder="1" applyAlignment="1">
      <alignment horizontal="center"/>
    </xf>
    <xf numFmtId="0" fontId="0" fillId="83" borderId="198" xfId="0" applyFill="1" applyBorder="1"/>
    <xf numFmtId="0" fontId="247" fillId="76" borderId="130" xfId="51" applyFont="1" applyFill="1" applyBorder="1" applyAlignment="1">
      <alignment horizontal="left" vertical="center" wrapText="1"/>
    </xf>
    <xf numFmtId="212" fontId="246" fillId="46" borderId="130" xfId="59" applyNumberFormat="1" applyFont="1" applyFill="1" applyBorder="1" applyAlignment="1">
      <alignment horizontal="center" vertical="center" wrapText="1"/>
    </xf>
    <xf numFmtId="0" fontId="248" fillId="23" borderId="130" xfId="51" applyFont="1" applyFill="1" applyBorder="1" applyAlignment="1">
      <alignment horizontal="left" vertical="center" wrapText="1"/>
    </xf>
    <xf numFmtId="0" fontId="53" fillId="79" borderId="38" xfId="45" applyFont="1" applyFill="1" applyBorder="1" applyAlignment="1">
      <alignment horizontal="center" vertical="center" wrapText="1"/>
    </xf>
    <xf numFmtId="0" fontId="53" fillId="79" borderId="43" xfId="45" applyFont="1" applyFill="1" applyBorder="1" applyAlignment="1">
      <alignment horizontal="center" vertical="center" wrapText="1"/>
    </xf>
    <xf numFmtId="213" fontId="51" fillId="0" borderId="36" xfId="45" applyNumberFormat="1" applyFont="1" applyBorder="1" applyAlignment="1">
      <alignment horizontal="center" vertical="center"/>
    </xf>
    <xf numFmtId="213" fontId="51" fillId="0" borderId="37" xfId="45" applyNumberFormat="1" applyFont="1" applyBorder="1" applyAlignment="1">
      <alignment horizontal="center" vertical="center"/>
    </xf>
    <xf numFmtId="213" fontId="51" fillId="0" borderId="38" xfId="45" applyNumberFormat="1" applyFont="1" applyBorder="1" applyAlignment="1">
      <alignment horizontal="center" vertical="center"/>
    </xf>
    <xf numFmtId="214" fontId="51" fillId="0" borderId="36" xfId="45" applyNumberFormat="1" applyFont="1" applyBorder="1" applyAlignment="1">
      <alignment horizontal="center" vertical="center"/>
    </xf>
    <xf numFmtId="214" fontId="51" fillId="0" borderId="37" xfId="45" applyNumberFormat="1" applyFont="1" applyBorder="1" applyAlignment="1">
      <alignment horizontal="center" vertical="center"/>
    </xf>
    <xf numFmtId="214" fontId="51" fillId="0" borderId="38" xfId="45" applyNumberFormat="1" applyFont="1" applyBorder="1" applyAlignment="1">
      <alignment horizontal="center" vertical="center"/>
    </xf>
    <xf numFmtId="210" fontId="53" fillId="74" borderId="57" xfId="45" applyNumberFormat="1" applyFont="1" applyFill="1" applyBorder="1" applyAlignment="1">
      <alignment horizontal="center" vertical="center"/>
    </xf>
    <xf numFmtId="210" fontId="53" fillId="74" borderId="13" xfId="45" applyNumberFormat="1" applyFont="1" applyFill="1" applyBorder="1" applyAlignment="1">
      <alignment horizontal="center" vertical="center"/>
    </xf>
    <xf numFmtId="210" fontId="53" fillId="74" borderId="58" xfId="45" applyNumberFormat="1" applyFont="1" applyFill="1" applyBorder="1" applyAlignment="1">
      <alignment horizontal="center" vertical="center"/>
    </xf>
    <xf numFmtId="213" fontId="239" fillId="16" borderId="48" xfId="60" applyNumberFormat="1" applyFont="1" applyFill="1" applyBorder="1" applyAlignment="1">
      <alignment horizontal="center" vertical="center" wrapText="1"/>
    </xf>
    <xf numFmtId="213" fontId="239" fillId="16" borderId="50" xfId="60" applyNumberFormat="1" applyFont="1" applyFill="1" applyBorder="1" applyAlignment="1">
      <alignment horizontal="center" vertical="center" wrapText="1"/>
    </xf>
    <xf numFmtId="0" fontId="0" fillId="0" borderId="0" xfId="0" applyAlignment="1">
      <alignment vertical="center" wrapText="1"/>
    </xf>
    <xf numFmtId="49" fontId="125" fillId="0" borderId="97" xfId="0" applyNumberFormat="1" applyFont="1" applyBorder="1" applyAlignment="1">
      <alignment vertical="center" wrapText="1"/>
    </xf>
    <xf numFmtId="0" fontId="125" fillId="0" borderId="98" xfId="0" applyFont="1" applyBorder="1" applyAlignment="1">
      <alignment vertical="center" wrapText="1"/>
    </xf>
    <xf numFmtId="183" fontId="125" fillId="0" borderId="98" xfId="0" applyNumberFormat="1" applyFont="1" applyBorder="1" applyAlignment="1">
      <alignment vertical="center" wrapText="1"/>
    </xf>
    <xf numFmtId="190" fontId="125" fillId="0" borderId="98" xfId="0" applyNumberFormat="1" applyFont="1" applyBorder="1" applyAlignment="1">
      <alignment vertical="center" wrapText="1"/>
    </xf>
    <xf numFmtId="184" fontId="125" fillId="0" borderId="98" xfId="0" applyNumberFormat="1" applyFont="1" applyBorder="1" applyAlignment="1">
      <alignment vertical="center" wrapText="1"/>
    </xf>
    <xf numFmtId="0" fontId="129" fillId="0" borderId="98" xfId="0" applyFont="1" applyBorder="1" applyAlignment="1">
      <alignment vertical="center" wrapText="1"/>
    </xf>
    <xf numFmtId="0" fontId="125" fillId="0" borderId="99" xfId="0" applyFont="1" applyBorder="1" applyAlignment="1">
      <alignment vertical="center" wrapText="1"/>
    </xf>
    <xf numFmtId="0" fontId="41" fillId="0" borderId="88" xfId="0" applyFont="1" applyBorder="1" applyAlignment="1">
      <alignment vertical="center" wrapText="1"/>
    </xf>
    <xf numFmtId="190" fontId="41" fillId="0" borderId="98" xfId="0" applyNumberFormat="1" applyFont="1" applyBorder="1" applyAlignment="1">
      <alignment horizontal="center" vertical="center" wrapText="1"/>
    </xf>
    <xf numFmtId="49" fontId="132" fillId="65" borderId="0" xfId="0" applyNumberFormat="1" applyFont="1" applyFill="1" applyAlignment="1">
      <alignment horizontal="center" vertical="center" wrapText="1"/>
    </xf>
    <xf numFmtId="49" fontId="125" fillId="0" borderId="100" xfId="0" applyNumberFormat="1" applyFont="1" applyBorder="1" applyAlignment="1">
      <alignment vertical="center" wrapText="1"/>
    </xf>
    <xf numFmtId="0" fontId="125" fillId="0" borderId="88" xfId="0" applyFont="1" applyBorder="1" applyAlignment="1">
      <alignment vertical="center" wrapText="1"/>
    </xf>
    <xf numFmtId="183" fontId="125" fillId="0" borderId="88" xfId="0" applyNumberFormat="1" applyFont="1" applyBorder="1" applyAlignment="1">
      <alignment vertical="center" wrapText="1"/>
    </xf>
    <xf numFmtId="190" fontId="125" fillId="0" borderId="88" xfId="0" applyNumberFormat="1" applyFont="1" applyBorder="1" applyAlignment="1">
      <alignment vertical="center" wrapText="1"/>
    </xf>
    <xf numFmtId="184" fontId="125" fillId="0" borderId="88" xfId="0" applyNumberFormat="1" applyFont="1" applyBorder="1" applyAlignment="1">
      <alignment vertical="center" wrapText="1"/>
    </xf>
    <xf numFmtId="0" fontId="129" fillId="0" borderId="88" xfId="0" applyFont="1" applyBorder="1" applyAlignment="1">
      <alignment vertical="center" wrapText="1"/>
    </xf>
    <xf numFmtId="0" fontId="125" fillId="0" borderId="101" xfId="0" applyFont="1" applyBorder="1" applyAlignment="1">
      <alignment vertical="center" wrapText="1"/>
    </xf>
    <xf numFmtId="49" fontId="41" fillId="0" borderId="100" xfId="0" applyNumberFormat="1" applyFont="1" applyBorder="1" applyAlignment="1">
      <alignment vertical="center" wrapText="1"/>
    </xf>
    <xf numFmtId="183" fontId="41" fillId="0" borderId="88" xfId="0" applyNumberFormat="1" applyFont="1" applyBorder="1" applyAlignment="1">
      <alignment vertical="center" wrapText="1"/>
    </xf>
    <xf numFmtId="190" fontId="41" fillId="0" borderId="88" xfId="0" applyNumberFormat="1" applyFont="1" applyBorder="1" applyAlignment="1">
      <alignment vertical="center" wrapText="1"/>
    </xf>
    <xf numFmtId="184" fontId="41" fillId="0" borderId="88" xfId="0" applyNumberFormat="1" applyFont="1" applyBorder="1" applyAlignment="1">
      <alignment vertical="center" wrapText="1"/>
    </xf>
    <xf numFmtId="0" fontId="128" fillId="0" borderId="88" xfId="0" applyFont="1" applyBorder="1" applyAlignment="1">
      <alignment vertical="center" wrapText="1"/>
    </xf>
    <xf numFmtId="0" fontId="41" fillId="0" borderId="101" xfId="0" applyFont="1" applyBorder="1" applyAlignment="1">
      <alignment vertical="center" wrapText="1"/>
    </xf>
    <xf numFmtId="49" fontId="125" fillId="60" borderId="100" xfId="0" applyNumberFormat="1" applyFont="1" applyFill="1" applyBorder="1" applyAlignment="1">
      <alignment vertical="center" wrapText="1"/>
    </xf>
    <xf numFmtId="0" fontId="125" fillId="60" borderId="88" xfId="0" applyFont="1" applyFill="1" applyBorder="1" applyAlignment="1">
      <alignment vertical="center" wrapText="1"/>
    </xf>
    <xf numFmtId="183" fontId="125" fillId="60" borderId="88" xfId="0" applyNumberFormat="1" applyFont="1" applyFill="1" applyBorder="1" applyAlignment="1">
      <alignment vertical="center" wrapText="1"/>
    </xf>
    <xf numFmtId="190" fontId="125" fillId="60" borderId="88" xfId="0" applyNumberFormat="1" applyFont="1" applyFill="1" applyBorder="1" applyAlignment="1">
      <alignment vertical="center" wrapText="1"/>
    </xf>
    <xf numFmtId="184" fontId="125" fillId="60" borderId="88" xfId="0" applyNumberFormat="1" applyFont="1" applyFill="1" applyBorder="1" applyAlignment="1">
      <alignment vertical="center" wrapText="1"/>
    </xf>
    <xf numFmtId="0" fontId="129" fillId="60" borderId="88" xfId="0" applyFont="1" applyFill="1" applyBorder="1" applyAlignment="1">
      <alignment vertical="center" wrapText="1"/>
    </xf>
    <xf numFmtId="0" fontId="125" fillId="60" borderId="101" xfId="0" applyFont="1" applyFill="1" applyBorder="1" applyAlignment="1">
      <alignment vertical="center" wrapText="1"/>
    </xf>
    <xf numFmtId="49" fontId="125" fillId="61" borderId="100" xfId="0" applyNumberFormat="1" applyFont="1" applyFill="1" applyBorder="1" applyAlignment="1">
      <alignment vertical="center" wrapText="1"/>
    </xf>
    <xf numFmtId="0" fontId="125" fillId="61" borderId="88" xfId="0" applyFont="1" applyFill="1" applyBorder="1" applyAlignment="1">
      <alignment vertical="center" wrapText="1"/>
    </xf>
    <xf numFmtId="183" fontId="125" fillId="61" borderId="88" xfId="0" applyNumberFormat="1" applyFont="1" applyFill="1" applyBorder="1" applyAlignment="1">
      <alignment vertical="center" wrapText="1"/>
    </xf>
    <xf numFmtId="190" fontId="125" fillId="61" borderId="88" xfId="0" applyNumberFormat="1" applyFont="1" applyFill="1" applyBorder="1" applyAlignment="1">
      <alignment vertical="center" wrapText="1"/>
    </xf>
    <xf numFmtId="184" fontId="125" fillId="61" borderId="88" xfId="0" applyNumberFormat="1" applyFont="1" applyFill="1" applyBorder="1" applyAlignment="1">
      <alignment vertical="center" wrapText="1"/>
    </xf>
    <xf numFmtId="0" fontId="129" fillId="61" borderId="88" xfId="0" applyFont="1" applyFill="1" applyBorder="1" applyAlignment="1">
      <alignment vertical="center" wrapText="1"/>
    </xf>
    <xf numFmtId="0" fontId="125" fillId="61" borderId="101" xfId="0" applyFont="1" applyFill="1" applyBorder="1" applyAlignment="1">
      <alignment vertical="center" wrapText="1"/>
    </xf>
    <xf numFmtId="49" fontId="125" fillId="46" borderId="100" xfId="0" applyNumberFormat="1" applyFont="1" applyFill="1" applyBorder="1" applyAlignment="1">
      <alignment vertical="center" wrapText="1"/>
    </xf>
    <xf numFmtId="0" fontId="125" fillId="46" borderId="88" xfId="0" applyFont="1" applyFill="1" applyBorder="1" applyAlignment="1">
      <alignment vertical="center" wrapText="1"/>
    </xf>
    <xf numFmtId="183" fontId="125" fillId="46" borderId="88" xfId="0" applyNumberFormat="1" applyFont="1" applyFill="1" applyBorder="1" applyAlignment="1">
      <alignment vertical="center" wrapText="1"/>
    </xf>
    <xf numFmtId="190" fontId="125" fillId="46" borderId="88" xfId="0" applyNumberFormat="1" applyFont="1" applyFill="1" applyBorder="1" applyAlignment="1">
      <alignment vertical="center" wrapText="1"/>
    </xf>
    <xf numFmtId="184" fontId="125" fillId="46" borderId="88" xfId="0" applyNumberFormat="1" applyFont="1" applyFill="1" applyBorder="1" applyAlignment="1">
      <alignment vertical="center" wrapText="1"/>
    </xf>
    <xf numFmtId="0" fontId="129" fillId="46" borderId="88" xfId="0" applyFont="1" applyFill="1" applyBorder="1" applyAlignment="1">
      <alignment vertical="center" wrapText="1"/>
    </xf>
    <xf numFmtId="0" fontId="125" fillId="46" borderId="101" xfId="0" applyFont="1" applyFill="1" applyBorder="1" applyAlignment="1">
      <alignment vertical="center" wrapText="1"/>
    </xf>
    <xf numFmtId="49" fontId="125" fillId="58" borderId="100" xfId="0" applyNumberFormat="1" applyFont="1" applyFill="1" applyBorder="1" applyAlignment="1">
      <alignment vertical="center" wrapText="1"/>
    </xf>
    <xf numFmtId="0" fontId="125" fillId="58" borderId="88" xfId="0" applyFont="1" applyFill="1" applyBorder="1" applyAlignment="1">
      <alignment vertical="center" wrapText="1"/>
    </xf>
    <xf numFmtId="183" fontId="125" fillId="58" borderId="88" xfId="0" applyNumberFormat="1" applyFont="1" applyFill="1" applyBorder="1" applyAlignment="1">
      <alignment vertical="center" wrapText="1"/>
    </xf>
    <xf numFmtId="190" fontId="125" fillId="58" borderId="88" xfId="0" applyNumberFormat="1" applyFont="1" applyFill="1" applyBorder="1" applyAlignment="1">
      <alignment vertical="center" wrapText="1"/>
    </xf>
    <xf numFmtId="184" fontId="125" fillId="58" borderId="88" xfId="0" applyNumberFormat="1" applyFont="1" applyFill="1" applyBorder="1" applyAlignment="1">
      <alignment vertical="center" wrapText="1"/>
    </xf>
    <xf numFmtId="0" fontId="129" fillId="58" borderId="88" xfId="0" applyFont="1" applyFill="1" applyBorder="1" applyAlignment="1">
      <alignment vertical="center" wrapText="1"/>
    </xf>
    <xf numFmtId="0" fontId="125" fillId="58" borderId="101" xfId="0" applyFont="1" applyFill="1" applyBorder="1" applyAlignment="1">
      <alignment vertical="center" wrapText="1"/>
    </xf>
    <xf numFmtId="49" fontId="125" fillId="62" borderId="100" xfId="0" applyNumberFormat="1" applyFont="1" applyFill="1" applyBorder="1" applyAlignment="1">
      <alignment vertical="center" wrapText="1"/>
    </xf>
    <xf numFmtId="0" fontId="125" fillId="62" borderId="88" xfId="0" applyFont="1" applyFill="1" applyBorder="1" applyAlignment="1">
      <alignment vertical="center" wrapText="1"/>
    </xf>
    <xf numFmtId="183" fontId="125" fillId="62" borderId="88" xfId="0" applyNumberFormat="1" applyFont="1" applyFill="1" applyBorder="1" applyAlignment="1">
      <alignment vertical="center" wrapText="1"/>
    </xf>
    <xf numFmtId="190" fontId="125" fillId="62" borderId="88" xfId="0" applyNumberFormat="1" applyFont="1" applyFill="1" applyBorder="1" applyAlignment="1">
      <alignment vertical="center" wrapText="1"/>
    </xf>
    <xf numFmtId="184" fontId="125" fillId="62" borderId="88" xfId="0" applyNumberFormat="1" applyFont="1" applyFill="1" applyBorder="1" applyAlignment="1">
      <alignment vertical="center" wrapText="1"/>
    </xf>
    <xf numFmtId="0" fontId="129" fillId="62" borderId="88" xfId="0" applyFont="1" applyFill="1" applyBorder="1" applyAlignment="1">
      <alignment vertical="center" wrapText="1"/>
    </xf>
    <xf numFmtId="0" fontId="125" fillId="62" borderId="101" xfId="0" applyFont="1" applyFill="1" applyBorder="1" applyAlignment="1">
      <alignment vertical="center" wrapText="1"/>
    </xf>
    <xf numFmtId="49" fontId="125" fillId="63" borderId="100" xfId="0" applyNumberFormat="1" applyFont="1" applyFill="1" applyBorder="1" applyAlignment="1">
      <alignment vertical="center" wrapText="1"/>
    </xf>
    <xf numFmtId="0" fontId="125" fillId="63" borderId="88" xfId="0" applyFont="1" applyFill="1" applyBorder="1" applyAlignment="1">
      <alignment vertical="center" wrapText="1"/>
    </xf>
    <xf numFmtId="183" fontId="125" fillId="63" borderId="88" xfId="0" applyNumberFormat="1" applyFont="1" applyFill="1" applyBorder="1" applyAlignment="1">
      <alignment vertical="center" wrapText="1"/>
    </xf>
    <xf numFmtId="190" fontId="125" fillId="63" borderId="88" xfId="0" applyNumberFormat="1" applyFont="1" applyFill="1" applyBorder="1" applyAlignment="1">
      <alignment vertical="center" wrapText="1"/>
    </xf>
    <xf numFmtId="184" fontId="125" fillId="63" borderId="88" xfId="0" applyNumberFormat="1" applyFont="1" applyFill="1" applyBorder="1" applyAlignment="1">
      <alignment vertical="center" wrapText="1"/>
    </xf>
    <xf numFmtId="0" fontId="129" fillId="63" borderId="88" xfId="0" applyFont="1" applyFill="1" applyBorder="1" applyAlignment="1">
      <alignment vertical="center" wrapText="1"/>
    </xf>
    <xf numFmtId="0" fontId="125" fillId="63" borderId="101" xfId="0" applyFont="1" applyFill="1" applyBorder="1" applyAlignment="1">
      <alignment vertical="center" wrapText="1"/>
    </xf>
    <xf numFmtId="190" fontId="41" fillId="0" borderId="88" xfId="0" applyNumberFormat="1" applyFont="1" applyBorder="1" applyAlignment="1">
      <alignment horizontal="center" vertical="center" wrapText="1"/>
    </xf>
    <xf numFmtId="49" fontId="125" fillId="0" borderId="102" xfId="0" applyNumberFormat="1" applyFont="1" applyBorder="1" applyAlignment="1">
      <alignment vertical="center" wrapText="1"/>
    </xf>
    <xf numFmtId="0" fontId="125" fillId="0" borderId="103" xfId="0" applyFont="1" applyBorder="1" applyAlignment="1">
      <alignment vertical="center" wrapText="1"/>
    </xf>
    <xf numFmtId="183" fontId="125" fillId="0" borderId="103" xfId="0" applyNumberFormat="1" applyFont="1" applyBorder="1" applyAlignment="1">
      <alignment vertical="center" wrapText="1"/>
    </xf>
    <xf numFmtId="190" fontId="125" fillId="0" borderId="103" xfId="0" applyNumberFormat="1" applyFont="1" applyBorder="1" applyAlignment="1">
      <alignment vertical="center" wrapText="1"/>
    </xf>
    <xf numFmtId="184" fontId="125" fillId="0" borderId="103" xfId="0" applyNumberFormat="1" applyFont="1" applyBorder="1" applyAlignment="1">
      <alignment vertical="center" wrapText="1"/>
    </xf>
    <xf numFmtId="0" fontId="129" fillId="0" borderId="103" xfId="0" applyFont="1" applyBorder="1" applyAlignment="1">
      <alignment vertical="center" wrapText="1"/>
    </xf>
    <xf numFmtId="0" fontId="125" fillId="0" borderId="104" xfId="0" applyFont="1" applyBorder="1" applyAlignment="1">
      <alignment vertical="center" wrapText="1"/>
    </xf>
    <xf numFmtId="14" fontId="0" fillId="0" borderId="0" xfId="0" applyNumberFormat="1" applyAlignment="1">
      <alignment vertical="center" wrapText="1"/>
    </xf>
  </cellXfs>
  <cellStyles count="62">
    <cellStyle name="Buena" xfId="1" xr:uid="{00000000-0005-0000-0000-000000000000}"/>
    <cellStyle name="Cancel" xfId="2" xr:uid="{00000000-0005-0000-0000-000001000000}"/>
    <cellStyle name="Cancel 2" xfId="3" xr:uid="{00000000-0005-0000-0000-000002000000}"/>
    <cellStyle name="Cancel 2 2 2 2" xfId="45" xr:uid="{E22DB4EB-0587-48BC-A9C5-8F31A80B8CF6}"/>
    <cellStyle name="Cancel 3" xfId="4" xr:uid="{00000000-0005-0000-0000-000003000000}"/>
    <cellStyle name="Cancel_DS-AMEC-3000-7-18-3008  Rev.A" xfId="5" xr:uid="{00000000-0005-0000-0000-000004000000}"/>
    <cellStyle name="Celda de comprobación" xfId="6" xr:uid="{00000000-0005-0000-0000-000005000000}"/>
    <cellStyle name="Celda vinculada" xfId="7" xr:uid="{00000000-0005-0000-0000-000006000000}"/>
    <cellStyle name="Encabezado 4" xfId="8" xr:uid="{00000000-0005-0000-0000-000007000000}"/>
    <cellStyle name="Entrada" xfId="9" xr:uid="{00000000-0005-0000-0000-000008000000}"/>
    <cellStyle name="Euro" xfId="10" xr:uid="{00000000-0005-0000-0000-000009000000}"/>
    <cellStyle name="Hipervínculo" xfId="24" builtinId="8"/>
    <cellStyle name="Lien hypertexte" xfId="11" xr:uid="{00000000-0005-0000-0000-00000A000000}"/>
    <cellStyle name="Lien hypertexte visité" xfId="12" xr:uid="{00000000-0005-0000-0000-00000B000000}"/>
    <cellStyle name="Millares" xfId="23" builtinId="3"/>
    <cellStyle name="Millares 16" xfId="49" xr:uid="{E8E52F2C-07D0-4ADA-82BF-37D1C9045548}"/>
    <cellStyle name="Millares 23 2 5 2" xfId="58" xr:uid="{5777BA3C-8FFD-449C-AA82-B22058C37AAF}"/>
    <cellStyle name="Millares 3 5" xfId="59" xr:uid="{4A87CF89-2960-4A1A-A0E8-B150C5398DF2}"/>
    <cellStyle name="Millares 4" xfId="30" xr:uid="{7B3A0B3C-3D7E-4E0E-8498-785184835B45}"/>
    <cellStyle name="Millares 4 2" xfId="28" xr:uid="{793E9A7E-53C3-4C3E-8738-AA2CF720ED56}"/>
    <cellStyle name="Millares 4 2 2 2 2 2 2 3" xfId="61" xr:uid="{05BE37A1-70E2-4EAD-87A2-0FE1637EAAAD}"/>
    <cellStyle name="Millares 5 26 2" xfId="57" xr:uid="{03D8EC53-C71A-4C8A-8F52-145C96454F36}"/>
    <cellStyle name="Moneda 2" xfId="29" xr:uid="{3AF5D9CB-4C62-40A2-BEC2-40AB373C732F}"/>
    <cellStyle name="NoRB_Left" xfId="13" xr:uid="{00000000-0005-0000-0000-00000C000000}"/>
    <cellStyle name="Normal" xfId="0" builtinId="0"/>
    <cellStyle name="Normal - Style1" xfId="41" xr:uid="{F0F36E77-49AE-4C18-A96E-694CE9E5C1E1}"/>
    <cellStyle name="Normal 10" xfId="20" xr:uid="{57DA4239-672E-487F-A99D-08D8BB603E95}"/>
    <cellStyle name="Normal 2" xfId="14" xr:uid="{00000000-0005-0000-0000-00000E000000}"/>
    <cellStyle name="Normal 2 2" xfId="15" xr:uid="{00000000-0005-0000-0000-00000F000000}"/>
    <cellStyle name="Normal 2 2 2 2" xfId="35" xr:uid="{E3503575-7730-4ACF-90B8-D424002E4E41}"/>
    <cellStyle name="Normal 2 3" xfId="19" xr:uid="{A32BBE68-3284-45D1-A21B-F6A05F303F71}"/>
    <cellStyle name="Normal 2 3 3" xfId="60" xr:uid="{D9654720-6AD4-400C-AE1F-82E6AD068BC3}"/>
    <cellStyle name="Normal 2 6" xfId="39" xr:uid="{8D34B777-2866-4E20-B0D6-DC87BDE98EB2}"/>
    <cellStyle name="Normal 3" xfId="21" xr:uid="{3B5E1953-621F-4782-B473-0DC81F0A97F1}"/>
    <cellStyle name="Normal 3 10" xfId="53" xr:uid="{8F2F6C4F-220E-48CF-B6F0-B8FFC674B379}"/>
    <cellStyle name="Normal 3 2" xfId="25" xr:uid="{C948DB3C-0F88-4C84-A7D0-30663DBA4F29}"/>
    <cellStyle name="Normal 3 2 10" xfId="52" xr:uid="{89F751E7-E4F8-45BA-A5E0-12CD076DE9EF}"/>
    <cellStyle name="Normal 3 2 2 2" xfId="38" xr:uid="{1A0FE8C4-616A-4BCA-B785-701427F33282}"/>
    <cellStyle name="Normal 3 4 2" xfId="34" xr:uid="{A90524C9-DDCB-43F1-85D9-6470BE6ECA1A}"/>
    <cellStyle name="Normal 4" xfId="33" xr:uid="{935F6C59-79CD-4C1C-8735-5CD6D965443F}"/>
    <cellStyle name="Normal 4 2" xfId="32" xr:uid="{2BDF8366-C8B4-4580-BC26-F3666D2B4A5E}"/>
    <cellStyle name="Normal 5" xfId="36" xr:uid="{1FF166CA-5B3F-4B48-BBFE-BBFBEFC0D3C0}"/>
    <cellStyle name="Normal 5 2" xfId="51" xr:uid="{56AA9A32-EBD4-45B7-AC65-E681F9CC8314}"/>
    <cellStyle name="Normal 5 21" xfId="54" xr:uid="{5163E6D3-AEF1-478B-A872-B03ECFBEAC2E}"/>
    <cellStyle name="Normal 6" xfId="22" xr:uid="{3E2D541A-D018-42B1-B368-0DA716C15D14}"/>
    <cellStyle name="Normal 6 2" xfId="31" xr:uid="{CB0B36D6-D0A1-4370-85BE-2FF7A232460C}"/>
    <cellStyle name="Normal 7" xfId="37" xr:uid="{D783CE17-8C76-4ADA-AA12-83C03C47D686}"/>
    <cellStyle name="Normal 72" xfId="44" xr:uid="{5AEB9D17-3713-4E1F-A4FC-185AAA38B363}"/>
    <cellStyle name="Normal 73" xfId="40" xr:uid="{7DA5A3E7-2ADA-4FBC-B982-5A87246229C0}"/>
    <cellStyle name="Normal 75 2 9" xfId="55" xr:uid="{A9A4136A-20D7-4AE4-92F0-EBB20D56BD5B}"/>
    <cellStyle name="Normal_3 SEMANAS DEL 24 AL 30 DE MARZO" xfId="50" xr:uid="{CC6E984E-BE1B-4F7B-81E2-0D7B9E5DDE7A}"/>
    <cellStyle name="Normal_CURVA S DEL 17 AL 22 DE MARZO" xfId="48" xr:uid="{EC470E52-7B3F-427E-A494-6A40C946657B}"/>
    <cellStyle name="Normal_Quantity  Jobhour Form 26wk 2" xfId="42" xr:uid="{EB75F473-8353-4F3B-A23F-FFD371E98172}"/>
    <cellStyle name="Normal_TARIFAS PROPUESTAS PARA CONGA 2" xfId="27" xr:uid="{151F6A80-B54F-4E68-A2D4-C9BA8B90D2A2}"/>
    <cellStyle name="Notas" xfId="16" xr:uid="{00000000-0005-0000-0000-000010000000}"/>
    <cellStyle name="Percent 29" xfId="43" xr:uid="{95801EB0-BEF0-4CFC-9C00-0FDF01F3F061}"/>
    <cellStyle name="Porcentaje 2" xfId="26" xr:uid="{C77C5C47-8353-43E6-83E1-3DAEA46AB776}"/>
    <cellStyle name="Porcentaje 3" xfId="47" xr:uid="{460B7A43-C7E4-4AE9-97FC-044835BE7921}"/>
    <cellStyle name="Porcentaje 3 4" xfId="46" xr:uid="{D8D620F2-155C-4D86-B681-DC81E9EADDC9}"/>
    <cellStyle name="Porcentaje 4 4" xfId="56" xr:uid="{49497003-E001-4D7B-801A-5543753088A7}"/>
    <cellStyle name="RB_Centre" xfId="17" xr:uid="{00000000-0005-0000-0000-000011000000}"/>
    <cellStyle name="Texto de advertencia" xfId="18" xr:uid="{00000000-0005-0000-0000-000012000000}"/>
  </cellStyles>
  <dxfs count="67">
    <dxf>
      <fill>
        <patternFill patternType="solid">
          <fgColor indexed="64"/>
          <bgColor rgb="FFC6EFCE"/>
        </patternFill>
      </fill>
    </dxf>
    <dxf>
      <fill>
        <patternFill patternType="solid">
          <fgColor indexed="64"/>
          <bgColor rgb="FFFFE699"/>
        </patternFill>
      </fill>
    </dxf>
    <dxf>
      <font>
        <b/>
        <i val="0"/>
      </font>
      <fill>
        <patternFill>
          <bgColor rgb="FFFF0000"/>
        </patternFill>
      </fill>
    </dxf>
    <dxf>
      <font>
        <b/>
        <i val="0"/>
      </font>
      <fill>
        <patternFill>
          <bgColor rgb="FFFFFF00"/>
        </patternFill>
      </fill>
    </dxf>
    <dxf>
      <font>
        <b/>
        <i val="0"/>
      </font>
      <fill>
        <patternFill>
          <bgColor rgb="FF00B050"/>
        </patternFill>
      </fill>
    </dxf>
    <dxf>
      <font>
        <color rgb="FFFFFFFF"/>
      </font>
    </dxf>
    <dxf>
      <fill>
        <patternFill>
          <bgColor theme="9" tint="-0.24994659260841701"/>
        </patternFill>
      </fill>
    </dxf>
    <dxf>
      <fill>
        <patternFill patternType="solid">
          <fgColor indexed="64"/>
          <bgColor rgb="FFC6EFCE"/>
        </patternFill>
      </fill>
    </dxf>
    <dxf>
      <fill>
        <patternFill patternType="solid">
          <fgColor indexed="64"/>
          <bgColor rgb="FFC6EFCE"/>
        </patternFill>
      </fill>
    </dxf>
    <dxf>
      <fill>
        <patternFill patternType="solid">
          <fgColor indexed="64"/>
          <bgColor rgb="FFC6EFCE"/>
        </patternFill>
      </fill>
    </dxf>
    <dxf>
      <font>
        <color rgb="FF006100"/>
      </font>
      <fill>
        <patternFill>
          <bgColor rgb="FFC6EFCE"/>
        </patternFill>
      </fill>
    </dxf>
    <dxf>
      <font>
        <color rgb="FF9C5700"/>
      </font>
      <fill>
        <patternFill>
          <bgColor rgb="FFFFEB9C"/>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6" tint="0.39994506668294322"/>
        </patternFill>
      </fill>
    </dxf>
    <dxf>
      <fill>
        <patternFill>
          <bgColor rgb="FF0070C0"/>
        </patternFill>
      </fill>
    </dxf>
    <dxf>
      <fill>
        <patternFill>
          <bgColor rgb="FFFFECEB"/>
        </patternFill>
      </fill>
    </dxf>
    <dxf>
      <font>
        <color rgb="FF006100"/>
      </font>
      <fill>
        <patternFill patternType="solid">
          <fgColor indexed="64"/>
          <bgColor rgb="FFC6EFCE"/>
        </patternFill>
      </fill>
    </dxf>
    <dxf>
      <font>
        <color auto="1"/>
      </font>
      <fill>
        <patternFill>
          <bgColor rgb="FF92D050"/>
        </patternFill>
      </fill>
    </dxf>
    <dxf>
      <font>
        <color rgb="FF006100"/>
      </font>
      <fill>
        <patternFill patternType="solid">
          <fgColor indexed="64"/>
          <bgColor rgb="FFC6EFCE"/>
        </patternFill>
      </fill>
    </dxf>
    <dxf>
      <font>
        <color auto="1"/>
      </font>
      <fill>
        <patternFill>
          <bgColor theme="5"/>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5" tint="0.39994506668294322"/>
        </patternFill>
      </fill>
    </dxf>
    <dxf>
      <font>
        <color theme="0"/>
      </font>
      <fill>
        <patternFill>
          <bgColor theme="3" tint="-0.24994659260841701"/>
        </patternFill>
      </fill>
    </dxf>
    <dxf>
      <font>
        <color theme="0"/>
      </font>
      <fill>
        <patternFill>
          <bgColor rgb="FFFF0000"/>
        </patternFill>
      </fill>
    </dxf>
    <dxf>
      <font>
        <color theme="1"/>
      </font>
      <fill>
        <patternFill>
          <bgColor rgb="FFFFFF00"/>
        </patternFill>
      </fill>
    </dxf>
    <dxf>
      <fill>
        <patternFill>
          <bgColor theme="9" tint="-0.24994659260841701"/>
        </patternFill>
      </fill>
    </dxf>
    <dxf>
      <fill>
        <patternFill>
          <bgColor theme="5" tint="0.39994506668294322"/>
        </patternFill>
      </fill>
    </dxf>
    <dxf>
      <font>
        <color theme="0"/>
      </font>
      <fill>
        <patternFill>
          <bgColor theme="3" tint="-0.24994659260841701"/>
        </patternFill>
      </fill>
    </dxf>
    <dxf>
      <font>
        <color theme="0"/>
      </font>
      <fill>
        <patternFill>
          <bgColor rgb="FFFF0000"/>
        </patternFill>
      </fill>
    </dxf>
    <dxf>
      <font>
        <color theme="1"/>
      </font>
      <fill>
        <patternFill>
          <bgColor rgb="FFFFFF00"/>
        </patternFill>
      </fill>
    </dxf>
    <dxf>
      <fill>
        <patternFill>
          <bgColor theme="9" tint="-0.24994659260841701"/>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5" tint="0.39994506668294322"/>
        </patternFill>
      </fill>
    </dxf>
    <dxf>
      <font>
        <color theme="0"/>
      </font>
      <fill>
        <patternFill>
          <bgColor theme="3" tint="-0.24994659260841701"/>
        </patternFill>
      </fill>
    </dxf>
    <dxf>
      <font>
        <color theme="0"/>
      </font>
      <fill>
        <patternFill>
          <bgColor rgb="FFFF0000"/>
        </patternFill>
      </fill>
    </dxf>
    <dxf>
      <font>
        <color theme="1"/>
      </font>
      <fill>
        <patternFill>
          <bgColor rgb="FFFFFF00"/>
        </patternFill>
      </fill>
    </dxf>
    <dxf>
      <fill>
        <patternFill>
          <bgColor theme="9"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patternType="solid">
          <fgColor indexed="64"/>
          <bgColor rgb="FF9DC3E6"/>
        </patternFill>
      </fill>
    </dxf>
    <dxf>
      <fill>
        <patternFill patternType="solid">
          <fgColor indexed="64"/>
          <bgColor rgb="FF9DC3E6"/>
        </patternFill>
      </fill>
    </dxf>
    <dxf>
      <font>
        <b/>
        <i val="0"/>
      </font>
    </dxf>
    <dxf>
      <font>
        <color rgb="FFED7D31"/>
      </font>
    </dxf>
    <dxf>
      <font>
        <color rgb="FF7BA7D7"/>
      </font>
    </dxf>
    <dxf>
      <font>
        <color rgb="FFFFF0C7"/>
      </font>
      <fill>
        <patternFill patternType="solid">
          <fgColor indexed="64"/>
          <bgColor rgb="FFFFF0C7"/>
        </patternFill>
      </fill>
      <border>
        <left style="thin">
          <color rgb="FFBF8F00"/>
        </left>
        <right style="thin">
          <color rgb="FFBF8F00"/>
        </right>
        <top style="thin">
          <color rgb="FFBF8F00"/>
        </top>
        <bottom style="thin">
          <color rgb="FFBF8F00"/>
        </bottom>
      </border>
    </dxf>
    <dxf>
      <font>
        <color rgb="FFE3EDF7"/>
      </font>
      <fill>
        <patternFill patternType="solid">
          <fgColor indexed="64"/>
          <bgColor rgb="FFE3EDF7"/>
        </patternFill>
      </fill>
      <border>
        <left style="thin">
          <color rgb="FF7BA7D7"/>
        </left>
        <right style="thin">
          <color rgb="FF7BA7D7"/>
        </right>
        <top style="thin">
          <color rgb="FF7BA7D7"/>
        </top>
        <bottom style="thin">
          <color rgb="FF7BA7D7"/>
        </bottom>
      </border>
    </dxf>
    <dxf>
      <font>
        <color rgb="FFD6E4F0"/>
      </font>
      <fill>
        <patternFill patternType="solid">
          <fgColor indexed="64"/>
          <bgColor rgb="FFD6E4F0"/>
        </patternFill>
      </fill>
      <border>
        <left style="thin">
          <color rgb="FF5B9BD5"/>
        </left>
        <right style="thin">
          <color rgb="FF5B9BD5"/>
        </right>
        <top style="thin">
          <color rgb="FF5B9BD5"/>
        </top>
        <bottom style="thin">
          <color rgb="FF5B9BD5"/>
        </bottom>
      </border>
    </dxf>
    <dxf>
      <font>
        <color rgb="FFBDD7EE"/>
      </font>
      <fill>
        <patternFill patternType="solid">
          <fgColor indexed="64"/>
          <bgColor rgb="FFBDD7EE"/>
        </patternFill>
      </fill>
      <border>
        <left style="thin">
          <color rgb="FF2E75B6"/>
        </left>
        <right style="thin">
          <color rgb="FF2E75B6"/>
        </right>
        <top style="thin">
          <color rgb="FF2E75B6"/>
        </top>
        <bottom style="thin">
          <color rgb="FF2E75B6"/>
        </bottom>
      </border>
    </dxf>
    <dxf>
      <font>
        <color rgb="FFAEBEDC"/>
      </font>
      <fill>
        <patternFill patternType="solid">
          <fgColor indexed="64"/>
          <bgColor rgb="FFAEBEDC"/>
        </patternFill>
      </fill>
      <border>
        <left style="thin">
          <color rgb="FF1F3864"/>
        </left>
        <right style="thin">
          <color rgb="FF1F3864"/>
        </right>
        <top style="thin">
          <color rgb="FF1F3864"/>
        </top>
        <bottom style="thin">
          <color rgb="FF1F3864"/>
        </bottom>
      </border>
    </dxf>
    <dxf>
      <font>
        <color rgb="FF1F4E78"/>
      </font>
      <fill>
        <patternFill patternType="solid">
          <fgColor indexed="64"/>
          <bgColor rgb="FFDDEBF7"/>
        </patternFill>
      </fill>
    </dxf>
    <dxf>
      <font>
        <color rgb="FF375623"/>
      </font>
      <fill>
        <patternFill patternType="solid">
          <fgColor indexed="64"/>
          <bgColor rgb="FFE2EFDA"/>
        </patternFill>
      </fill>
    </dxf>
    <dxf>
      <font>
        <color rgb="FF9C0006"/>
      </font>
      <fill>
        <patternFill patternType="solid">
          <fgColor indexed="64"/>
          <bgColor rgb="FFFFD9D9"/>
        </patternFill>
      </fill>
    </dxf>
    <dxf>
      <font>
        <color rgb="FF833C00"/>
      </font>
      <fill>
        <patternFill patternType="solid">
          <fgColor indexed="64"/>
          <bgColor rgb="FFFCE4D6"/>
        </patternFill>
      </fill>
    </dxf>
    <dxf>
      <font>
        <color rgb="FF7F6000"/>
      </font>
      <fill>
        <patternFill patternType="solid">
          <fgColor indexed="64"/>
          <bgColor rgb="FFFFF2CC"/>
        </patternFill>
      </fill>
    </dxf>
  </dxfs>
  <tableStyles count="0" defaultTableStyle="TableStyleMedium2" defaultPivotStyle="PivotStyleLight16"/>
  <colors>
    <mruColors>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Curva S — HH programadas por semana y avance acumulado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tx>
            <c:strRef>
              <c:f>'CRONOGRAMA CON HH'!$K$107</c:f>
              <c:strCache>
                <c:ptCount val="1"/>
                <c:pt idx="0">
                  <c:v>HH por semana</c:v>
                </c:pt>
              </c:strCache>
            </c:strRef>
          </c:tx>
          <c:spPr>
            <a:solidFill>
              <a:srgbClr val="8FAADC"/>
            </a:solidFill>
            <a:ln>
              <a:noFill/>
            </a:ln>
            <a:effectLst/>
          </c:spPr>
          <c:invertIfNegative val="0"/>
          <c:cat>
            <c:strRef>
              <c:f>'CRONOGRAMA CON HH'!$L$106:$AD$106</c:f>
              <c:strCache>
                <c:ptCount val="19"/>
                <c:pt idx="0">
                  <c:v>S26</c:v>
                </c:pt>
                <c:pt idx="1">
                  <c:v>S27</c:v>
                </c:pt>
                <c:pt idx="2">
                  <c:v>S28</c:v>
                </c:pt>
                <c:pt idx="3">
                  <c:v>S29</c:v>
                </c:pt>
                <c:pt idx="4">
                  <c:v>S30</c:v>
                </c:pt>
                <c:pt idx="5">
                  <c:v>S31</c:v>
                </c:pt>
                <c:pt idx="6">
                  <c:v>S32</c:v>
                </c:pt>
                <c:pt idx="7">
                  <c:v>S33</c:v>
                </c:pt>
                <c:pt idx="8">
                  <c:v>S34</c:v>
                </c:pt>
                <c:pt idx="9">
                  <c:v>S35</c:v>
                </c:pt>
                <c:pt idx="10">
                  <c:v>S36</c:v>
                </c:pt>
                <c:pt idx="11">
                  <c:v>S37</c:v>
                </c:pt>
                <c:pt idx="12">
                  <c:v>S38</c:v>
                </c:pt>
                <c:pt idx="13">
                  <c:v>S39</c:v>
                </c:pt>
                <c:pt idx="14">
                  <c:v>S40</c:v>
                </c:pt>
                <c:pt idx="15">
                  <c:v>S41</c:v>
                </c:pt>
                <c:pt idx="16">
                  <c:v>S42</c:v>
                </c:pt>
                <c:pt idx="17">
                  <c:v>S43</c:v>
                </c:pt>
                <c:pt idx="18">
                  <c:v>S44</c:v>
                </c:pt>
              </c:strCache>
            </c:strRef>
          </c:cat>
          <c:val>
            <c:numRef>
              <c:f>'CRONOGRAMA CON HH'!$L$107:$AD$107</c:f>
              <c:numCache>
                <c:formatCode>#,##0;;\-</c:formatCode>
                <c:ptCount val="19"/>
                <c:pt idx="0">
                  <c:v>0</c:v>
                </c:pt>
                <c:pt idx="1">
                  <c:v>0</c:v>
                </c:pt>
                <c:pt idx="2">
                  <c:v>0</c:v>
                </c:pt>
                <c:pt idx="3">
                  <c:v>168.96</c:v>
                </c:pt>
                <c:pt idx="4">
                  <c:v>112.64000000000001</c:v>
                </c:pt>
                <c:pt idx="5">
                  <c:v>972.23864000000003</c:v>
                </c:pt>
                <c:pt idx="6">
                  <c:v>823.06898080010069</c:v>
                </c:pt>
                <c:pt idx="7">
                  <c:v>427.14095644444444</c:v>
                </c:pt>
                <c:pt idx="8">
                  <c:v>651.73027636363645</c:v>
                </c:pt>
                <c:pt idx="9">
                  <c:v>668.70917963636373</c:v>
                </c:pt>
                <c:pt idx="10">
                  <c:v>1254.5196860000001</c:v>
                </c:pt>
                <c:pt idx="11">
                  <c:v>1977.7610158730154</c:v>
                </c:pt>
                <c:pt idx="12">
                  <c:v>1765.9541460317455</c:v>
                </c:pt>
                <c:pt idx="13">
                  <c:v>786.49760000000003</c:v>
                </c:pt>
                <c:pt idx="14">
                  <c:v>100</c:v>
                </c:pt>
                <c:pt idx="15">
                  <c:v>164.80656065606559</c:v>
                </c:pt>
                <c:pt idx="16">
                  <c:v>98.403280328032793</c:v>
                </c:pt>
                <c:pt idx="17">
                  <c:v>0</c:v>
                </c:pt>
                <c:pt idx="18">
                  <c:v>0</c:v>
                </c:pt>
              </c:numCache>
            </c:numRef>
          </c:val>
          <c:extLst>
            <c:ext xmlns:c16="http://schemas.microsoft.com/office/drawing/2014/chart" uri="{C3380CC4-5D6E-409C-BE32-E72D297353CC}">
              <c16:uniqueId val="{00000000-E231-4872-8EF0-4EF0258072B3}"/>
            </c:ext>
          </c:extLst>
        </c:ser>
        <c:dLbls>
          <c:showLegendKey val="0"/>
          <c:showVal val="0"/>
          <c:showCatName val="0"/>
          <c:showSerName val="0"/>
          <c:showPercent val="0"/>
          <c:showBubbleSize val="0"/>
        </c:dLbls>
        <c:gapWidth val="219"/>
        <c:overlap val="-27"/>
        <c:axId val="1725554863"/>
        <c:axId val="2087000879"/>
      </c:barChart>
      <c:lineChart>
        <c:grouping val="standard"/>
        <c:varyColors val="0"/>
        <c:ser>
          <c:idx val="1"/>
          <c:order val="1"/>
          <c:tx>
            <c:strRef>
              <c:f>'CRONOGRAMA CON HH'!$K$108</c:f>
              <c:strCache>
                <c:ptCount val="1"/>
                <c:pt idx="0">
                  <c:v>% Acumulado</c:v>
                </c:pt>
              </c:strCache>
            </c:strRef>
          </c:tx>
          <c:spPr>
            <a:ln w="31750" cap="rnd">
              <a:solidFill>
                <a:srgbClr val="C00000"/>
              </a:solidFill>
              <a:prstDash val="solid"/>
              <a:round/>
            </a:ln>
            <a:effectLst/>
          </c:spPr>
          <c:marker>
            <c:symbol val="circle"/>
            <c:size val="5"/>
            <c:spPr>
              <a:solidFill>
                <a:schemeClr val="accent2"/>
              </a:solidFill>
              <a:ln w="9525">
                <a:solidFill>
                  <a:schemeClr val="accent2"/>
                </a:solidFill>
              </a:ln>
              <a:effectLst/>
            </c:spPr>
          </c:marker>
          <c:cat>
            <c:strRef>
              <c:f>'CRONOGRAMA CON HH'!$L$106:$AD$106</c:f>
              <c:strCache>
                <c:ptCount val="19"/>
                <c:pt idx="0">
                  <c:v>S26</c:v>
                </c:pt>
                <c:pt idx="1">
                  <c:v>S27</c:v>
                </c:pt>
                <c:pt idx="2">
                  <c:v>S28</c:v>
                </c:pt>
                <c:pt idx="3">
                  <c:v>S29</c:v>
                </c:pt>
                <c:pt idx="4">
                  <c:v>S30</c:v>
                </c:pt>
                <c:pt idx="5">
                  <c:v>S31</c:v>
                </c:pt>
                <c:pt idx="6">
                  <c:v>S32</c:v>
                </c:pt>
                <c:pt idx="7">
                  <c:v>S33</c:v>
                </c:pt>
                <c:pt idx="8">
                  <c:v>S34</c:v>
                </c:pt>
                <c:pt idx="9">
                  <c:v>S35</c:v>
                </c:pt>
                <c:pt idx="10">
                  <c:v>S36</c:v>
                </c:pt>
                <c:pt idx="11">
                  <c:v>S37</c:v>
                </c:pt>
                <c:pt idx="12">
                  <c:v>S38</c:v>
                </c:pt>
                <c:pt idx="13">
                  <c:v>S39</c:v>
                </c:pt>
                <c:pt idx="14">
                  <c:v>S40</c:v>
                </c:pt>
                <c:pt idx="15">
                  <c:v>S41</c:v>
                </c:pt>
                <c:pt idx="16">
                  <c:v>S42</c:v>
                </c:pt>
                <c:pt idx="17">
                  <c:v>S43</c:v>
                </c:pt>
                <c:pt idx="18">
                  <c:v>S44</c:v>
                </c:pt>
              </c:strCache>
            </c:strRef>
          </c:cat>
          <c:val>
            <c:numRef>
              <c:f>'CRONOGRAMA CON HH'!$L$108:$AD$108</c:f>
              <c:numCache>
                <c:formatCode>0.0%</c:formatCode>
                <c:ptCount val="19"/>
                <c:pt idx="0">
                  <c:v>0</c:v>
                </c:pt>
                <c:pt idx="1">
                  <c:v>0</c:v>
                </c:pt>
                <c:pt idx="2">
                  <c:v>0</c:v>
                </c:pt>
                <c:pt idx="3">
                  <c:v>1.694271050708673E-2</c:v>
                </c:pt>
                <c:pt idx="4">
                  <c:v>2.8237850845144553E-2</c:v>
                </c:pt>
                <c:pt idx="5">
                  <c:v>0.12573049893536539</c:v>
                </c:pt>
                <c:pt idx="6">
                  <c:v>0.20826494181568636</c:v>
                </c:pt>
                <c:pt idx="7">
                  <c:v>0.25109712440776943</c:v>
                </c:pt>
                <c:pt idx="8">
                  <c:v>0.31645032872318568</c:v>
                </c:pt>
                <c:pt idx="9">
                  <c:v>0.38350611733593643</c:v>
                </c:pt>
                <c:pt idx="10">
                  <c:v>0.50930490915257565</c:v>
                </c:pt>
                <c:pt idx="11">
                  <c:v>0.70762778050756059</c:v>
                </c:pt>
                <c:pt idx="12">
                  <c:v>0.8847114089699506</c:v>
                </c:pt>
                <c:pt idx="13">
                  <c:v>0.96357860328409894</c:v>
                </c:pt>
                <c:pt idx="14">
                  <c:v>0.97360624918081218</c:v>
                </c:pt>
                <c:pt idx="15">
                  <c:v>0.99013246749795436</c:v>
                </c:pt>
                <c:pt idx="16">
                  <c:v>0.99999999999999967</c:v>
                </c:pt>
                <c:pt idx="17">
                  <c:v>0.99999999999999967</c:v>
                </c:pt>
                <c:pt idx="18">
                  <c:v>0.99999999999999967</c:v>
                </c:pt>
              </c:numCache>
            </c:numRef>
          </c:val>
          <c:smooth val="0"/>
          <c:extLst>
            <c:ext xmlns:c16="http://schemas.microsoft.com/office/drawing/2014/chart" uri="{C3380CC4-5D6E-409C-BE32-E72D297353CC}">
              <c16:uniqueId val="{00000001-E231-4872-8EF0-4EF0258072B3}"/>
            </c:ext>
          </c:extLst>
        </c:ser>
        <c:dLbls>
          <c:showLegendKey val="0"/>
          <c:showVal val="0"/>
          <c:showCatName val="0"/>
          <c:showSerName val="0"/>
          <c:showPercent val="0"/>
          <c:showBubbleSize val="0"/>
        </c:dLbls>
        <c:marker val="1"/>
        <c:smooth val="0"/>
        <c:axId val="1207020959"/>
        <c:axId val="2086955759"/>
      </c:lineChart>
      <c:catAx>
        <c:axId val="172555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Semana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087000879"/>
        <c:crosses val="autoZero"/>
        <c:auto val="1"/>
        <c:lblAlgn val="ctr"/>
        <c:lblOffset val="100"/>
        <c:noMultiLvlLbl val="0"/>
      </c:catAx>
      <c:valAx>
        <c:axId val="2087000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HH por semana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725554863"/>
        <c:crosses val="autoZero"/>
        <c:crossBetween val="between"/>
      </c:valAx>
      <c:valAx>
        <c:axId val="2086955759"/>
        <c:scaling>
          <c:orientation val="minMax"/>
          <c:max val="1"/>
          <c:min val="0"/>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07020959"/>
        <c:crosses val="max"/>
        <c:crossBetween val="between"/>
      </c:valAx>
      <c:catAx>
        <c:axId val="1207020959"/>
        <c:scaling>
          <c:orientation val="minMax"/>
        </c:scaling>
        <c:delete val="1"/>
        <c:axPos val="b"/>
        <c:numFmt formatCode="General" sourceLinked="1"/>
        <c:majorTickMark val="out"/>
        <c:minorTickMark val="none"/>
        <c:tickLblPos val="nextTo"/>
        <c:crossAx val="20869557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Histograma de Equipos — unidades por semana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tx>
            <c:v>Total equipos (und)</c:v>
          </c:tx>
          <c:spPr>
            <a:solidFill>
              <a:schemeClr val="accent1"/>
            </a:solidFill>
            <a:ln>
              <a:noFill/>
            </a:ln>
            <a:effectLst/>
          </c:spPr>
          <c:invertIfNegative val="0"/>
          <c:cat>
            <c:numRef>
              <c:f>'Para Histograma'!$L$566:$AC$566</c:f>
              <c:numCache>
                <c:formatCode>#,##0.0;;\-</c:formatCode>
                <c:ptCount val="15"/>
                <c:pt idx="0">
                  <c:v>0</c:v>
                </c:pt>
                <c:pt idx="1">
                  <c:v>5.12</c:v>
                </c:pt>
                <c:pt idx="2">
                  <c:v>20.893599999999999</c:v>
                </c:pt>
                <c:pt idx="3">
                  <c:v>17.637315555555556</c:v>
                </c:pt>
                <c:pt idx="4">
                  <c:v>42.31111111111111</c:v>
                </c:pt>
                <c:pt idx="5">
                  <c:v>30.79111111111111</c:v>
                </c:pt>
                <c:pt idx="6">
                  <c:v>38.831680000000006</c:v>
                </c:pt>
                <c:pt idx="7">
                  <c:v>38.366873333333338</c:v>
                </c:pt>
                <c:pt idx="8">
                  <c:v>48.610508333333335</c:v>
                </c:pt>
                <c:pt idx="9">
                  <c:v>10.744358333333334</c:v>
                </c:pt>
                <c:pt idx="10">
                  <c:v>0</c:v>
                </c:pt>
                <c:pt idx="11">
                  <c:v>0</c:v>
                </c:pt>
                <c:pt idx="12">
                  <c:v>0</c:v>
                </c:pt>
                <c:pt idx="13">
                  <c:v>0</c:v>
                </c:pt>
                <c:pt idx="14">
                  <c:v>0</c:v>
                </c:pt>
              </c:numCache>
            </c:numRef>
          </c:cat>
          <c:val>
            <c:numRef>
              <c:f>'Para Histograma'!$L$624:$AC$624</c:f>
              <c:numCache>
                <c:formatCode>0;;\-</c:formatCode>
                <c:ptCount val="15"/>
                <c:pt idx="0">
                  <c:v>2</c:v>
                </c:pt>
                <c:pt idx="1">
                  <c:v>2</c:v>
                </c:pt>
                <c:pt idx="2">
                  <c:v>2</c:v>
                </c:pt>
                <c:pt idx="3">
                  <c:v>7</c:v>
                </c:pt>
                <c:pt idx="4">
                  <c:v>16</c:v>
                </c:pt>
                <c:pt idx="5">
                  <c:v>15</c:v>
                </c:pt>
                <c:pt idx="6">
                  <c:v>15</c:v>
                </c:pt>
                <c:pt idx="7">
                  <c:v>17</c:v>
                </c:pt>
                <c:pt idx="8">
                  <c:v>16</c:v>
                </c:pt>
                <c:pt idx="9">
                  <c:v>10</c:v>
                </c:pt>
                <c:pt idx="10">
                  <c:v>10</c:v>
                </c:pt>
                <c:pt idx="11">
                  <c:v>6</c:v>
                </c:pt>
                <c:pt idx="12">
                  <c:v>8</c:v>
                </c:pt>
                <c:pt idx="13">
                  <c:v>2</c:v>
                </c:pt>
                <c:pt idx="14">
                  <c:v>0</c:v>
                </c:pt>
              </c:numCache>
            </c:numRef>
          </c:val>
          <c:extLst>
            <c:ext xmlns:c16="http://schemas.microsoft.com/office/drawing/2014/chart" uri="{C3380CC4-5D6E-409C-BE32-E72D297353CC}">
              <c16:uniqueId val="{00000000-4B39-4E91-B6F5-23F63BC51CC4}"/>
            </c:ext>
          </c:extLst>
        </c:ser>
        <c:dLbls>
          <c:showLegendKey val="0"/>
          <c:showVal val="0"/>
          <c:showCatName val="0"/>
          <c:showSerName val="0"/>
          <c:showPercent val="0"/>
          <c:showBubbleSize val="0"/>
        </c:dLbls>
        <c:gapWidth val="219"/>
        <c:overlap val="-27"/>
        <c:axId val="191075327"/>
        <c:axId val="1663344431"/>
      </c:barChart>
      <c:catAx>
        <c:axId val="191075327"/>
        <c:scaling>
          <c:orientation val="minMax"/>
        </c:scaling>
        <c:delete val="0"/>
        <c:axPos val="b"/>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63344431"/>
        <c:crosses val="autoZero"/>
        <c:auto val="1"/>
        <c:lblAlgn val="ctr"/>
        <c:lblOffset val="100"/>
        <c:noMultiLvlLbl val="0"/>
      </c:catAx>
      <c:valAx>
        <c:axId val="16633444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107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Histograma de Personal — personas por semana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tx>
            <c:v>CIVIL</c:v>
          </c:tx>
          <c:spPr>
            <a:solidFill>
              <a:schemeClr val="accent1"/>
            </a:solidFill>
            <a:ln>
              <a:noFill/>
            </a:ln>
            <a:effectLst/>
          </c:spPr>
          <c:invertIfNegative val="0"/>
          <c:cat>
            <c:strRef>
              <c:f>'Para Histograma'!$L$563:$AC$563</c:f>
              <c:strCache>
                <c:ptCount val="15"/>
                <c:pt idx="0">
                  <c:v>S30</c:v>
                </c:pt>
                <c:pt idx="1">
                  <c:v>S31</c:v>
                </c:pt>
                <c:pt idx="2">
                  <c:v>S32</c:v>
                </c:pt>
                <c:pt idx="3">
                  <c:v>S33</c:v>
                </c:pt>
                <c:pt idx="4">
                  <c:v>S34</c:v>
                </c:pt>
                <c:pt idx="5">
                  <c:v>S35</c:v>
                </c:pt>
                <c:pt idx="6">
                  <c:v>S36</c:v>
                </c:pt>
                <c:pt idx="7">
                  <c:v>S37</c:v>
                </c:pt>
                <c:pt idx="8">
                  <c:v>S38</c:v>
                </c:pt>
                <c:pt idx="9">
                  <c:v>S39</c:v>
                </c:pt>
                <c:pt idx="10">
                  <c:v>S40</c:v>
                </c:pt>
                <c:pt idx="11">
                  <c:v>S41</c:v>
                </c:pt>
                <c:pt idx="12">
                  <c:v>S42</c:v>
                </c:pt>
                <c:pt idx="13">
                  <c:v>S43</c:v>
                </c:pt>
                <c:pt idx="14">
                  <c:v>S44</c:v>
                </c:pt>
              </c:strCache>
            </c:strRef>
          </c:cat>
          <c:val>
            <c:numRef>
              <c:f>'Para Histograma'!$L$590:$AC$590</c:f>
              <c:numCache>
                <c:formatCode>0;;\-</c:formatCode>
                <c:ptCount val="15"/>
                <c:pt idx="0">
                  <c:v>4</c:v>
                </c:pt>
                <c:pt idx="1">
                  <c:v>5</c:v>
                </c:pt>
                <c:pt idx="2">
                  <c:v>5</c:v>
                </c:pt>
                <c:pt idx="3">
                  <c:v>4</c:v>
                </c:pt>
                <c:pt idx="4">
                  <c:v>2</c:v>
                </c:pt>
                <c:pt idx="5">
                  <c:v>2</c:v>
                </c:pt>
                <c:pt idx="6">
                  <c:v>1</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D46B-49C7-8027-4F88A9067AFD}"/>
            </c:ext>
          </c:extLst>
        </c:ser>
        <c:ser>
          <c:idx val="1"/>
          <c:order val="1"/>
          <c:tx>
            <c:v>MECÁNICO</c:v>
          </c:tx>
          <c:spPr>
            <a:solidFill>
              <a:schemeClr val="accent2"/>
            </a:solidFill>
            <a:ln>
              <a:noFill/>
            </a:ln>
            <a:effectLst/>
          </c:spPr>
          <c:invertIfNegative val="0"/>
          <c:cat>
            <c:strRef>
              <c:f>'Para Histograma'!$L$563:$AC$563</c:f>
              <c:strCache>
                <c:ptCount val="15"/>
                <c:pt idx="0">
                  <c:v>S30</c:v>
                </c:pt>
                <c:pt idx="1">
                  <c:v>S31</c:v>
                </c:pt>
                <c:pt idx="2">
                  <c:v>S32</c:v>
                </c:pt>
                <c:pt idx="3">
                  <c:v>S33</c:v>
                </c:pt>
                <c:pt idx="4">
                  <c:v>S34</c:v>
                </c:pt>
                <c:pt idx="5">
                  <c:v>S35</c:v>
                </c:pt>
                <c:pt idx="6">
                  <c:v>S36</c:v>
                </c:pt>
                <c:pt idx="7">
                  <c:v>S37</c:v>
                </c:pt>
                <c:pt idx="8">
                  <c:v>S38</c:v>
                </c:pt>
                <c:pt idx="9">
                  <c:v>S39</c:v>
                </c:pt>
                <c:pt idx="10">
                  <c:v>S40</c:v>
                </c:pt>
                <c:pt idx="11">
                  <c:v>S41</c:v>
                </c:pt>
                <c:pt idx="12">
                  <c:v>S42</c:v>
                </c:pt>
                <c:pt idx="13">
                  <c:v>S43</c:v>
                </c:pt>
                <c:pt idx="14">
                  <c:v>S44</c:v>
                </c:pt>
              </c:strCache>
            </c:strRef>
          </c:cat>
          <c:val>
            <c:numRef>
              <c:f>'Para Histograma'!$L$591:$AC$591</c:f>
              <c:numCache>
                <c:formatCode>0;;\-</c:formatCode>
                <c:ptCount val="15"/>
                <c:pt idx="0">
                  <c:v>0</c:v>
                </c:pt>
                <c:pt idx="1">
                  <c:v>0</c:v>
                </c:pt>
                <c:pt idx="2">
                  <c:v>3</c:v>
                </c:pt>
                <c:pt idx="3">
                  <c:v>3</c:v>
                </c:pt>
                <c:pt idx="4">
                  <c:v>5</c:v>
                </c:pt>
                <c:pt idx="5">
                  <c:v>9</c:v>
                </c:pt>
                <c:pt idx="6">
                  <c:v>9</c:v>
                </c:pt>
                <c:pt idx="7">
                  <c:v>9</c:v>
                </c:pt>
                <c:pt idx="8">
                  <c:v>10</c:v>
                </c:pt>
                <c:pt idx="9">
                  <c:v>10</c:v>
                </c:pt>
                <c:pt idx="10">
                  <c:v>9</c:v>
                </c:pt>
                <c:pt idx="11">
                  <c:v>9</c:v>
                </c:pt>
                <c:pt idx="12">
                  <c:v>6</c:v>
                </c:pt>
                <c:pt idx="13">
                  <c:v>3</c:v>
                </c:pt>
                <c:pt idx="14">
                  <c:v>0</c:v>
                </c:pt>
              </c:numCache>
            </c:numRef>
          </c:val>
          <c:extLst>
            <c:ext xmlns:c16="http://schemas.microsoft.com/office/drawing/2014/chart" uri="{C3380CC4-5D6E-409C-BE32-E72D297353CC}">
              <c16:uniqueId val="{00000001-D46B-49C7-8027-4F88A9067AFD}"/>
            </c:ext>
          </c:extLst>
        </c:ser>
        <c:ser>
          <c:idx val="2"/>
          <c:order val="2"/>
          <c:tx>
            <c:v>ELÉCTRICO</c:v>
          </c:tx>
          <c:spPr>
            <a:solidFill>
              <a:schemeClr val="accent3"/>
            </a:solidFill>
            <a:ln>
              <a:noFill/>
            </a:ln>
            <a:effectLst/>
          </c:spPr>
          <c:invertIfNegative val="0"/>
          <c:cat>
            <c:strRef>
              <c:f>'Para Histograma'!$L$563:$AC$563</c:f>
              <c:strCache>
                <c:ptCount val="15"/>
                <c:pt idx="0">
                  <c:v>S30</c:v>
                </c:pt>
                <c:pt idx="1">
                  <c:v>S31</c:v>
                </c:pt>
                <c:pt idx="2">
                  <c:v>S32</c:v>
                </c:pt>
                <c:pt idx="3">
                  <c:v>S33</c:v>
                </c:pt>
                <c:pt idx="4">
                  <c:v>S34</c:v>
                </c:pt>
                <c:pt idx="5">
                  <c:v>S35</c:v>
                </c:pt>
                <c:pt idx="6">
                  <c:v>S36</c:v>
                </c:pt>
                <c:pt idx="7">
                  <c:v>S37</c:v>
                </c:pt>
                <c:pt idx="8">
                  <c:v>S38</c:v>
                </c:pt>
                <c:pt idx="9">
                  <c:v>S39</c:v>
                </c:pt>
                <c:pt idx="10">
                  <c:v>S40</c:v>
                </c:pt>
                <c:pt idx="11">
                  <c:v>S41</c:v>
                </c:pt>
                <c:pt idx="12">
                  <c:v>S42</c:v>
                </c:pt>
                <c:pt idx="13">
                  <c:v>S43</c:v>
                </c:pt>
                <c:pt idx="14">
                  <c:v>S44</c:v>
                </c:pt>
              </c:strCache>
            </c:strRef>
          </c:cat>
          <c:val>
            <c:numRef>
              <c:f>'Para Histograma'!$L$592:$AC$592</c:f>
              <c:numCache>
                <c:formatCode>0;;\-</c:formatCode>
                <c:ptCount val="15"/>
                <c:pt idx="0">
                  <c:v>0</c:v>
                </c:pt>
                <c:pt idx="1">
                  <c:v>0</c:v>
                </c:pt>
                <c:pt idx="2">
                  <c:v>3</c:v>
                </c:pt>
                <c:pt idx="3">
                  <c:v>5</c:v>
                </c:pt>
                <c:pt idx="4">
                  <c:v>7</c:v>
                </c:pt>
                <c:pt idx="5">
                  <c:v>7</c:v>
                </c:pt>
                <c:pt idx="6">
                  <c:v>7</c:v>
                </c:pt>
                <c:pt idx="7">
                  <c:v>11</c:v>
                </c:pt>
                <c:pt idx="8">
                  <c:v>10</c:v>
                </c:pt>
                <c:pt idx="9">
                  <c:v>10</c:v>
                </c:pt>
                <c:pt idx="10">
                  <c:v>10</c:v>
                </c:pt>
                <c:pt idx="11">
                  <c:v>3</c:v>
                </c:pt>
                <c:pt idx="12">
                  <c:v>3</c:v>
                </c:pt>
                <c:pt idx="13">
                  <c:v>1</c:v>
                </c:pt>
                <c:pt idx="14">
                  <c:v>0</c:v>
                </c:pt>
              </c:numCache>
            </c:numRef>
          </c:val>
          <c:extLst>
            <c:ext xmlns:c16="http://schemas.microsoft.com/office/drawing/2014/chart" uri="{C3380CC4-5D6E-409C-BE32-E72D297353CC}">
              <c16:uniqueId val="{00000002-D46B-49C7-8027-4F88A9067AFD}"/>
            </c:ext>
          </c:extLst>
        </c:ser>
        <c:dLbls>
          <c:showLegendKey val="0"/>
          <c:showVal val="0"/>
          <c:showCatName val="0"/>
          <c:showSerName val="0"/>
          <c:showPercent val="0"/>
          <c:showBubbleSize val="0"/>
        </c:dLbls>
        <c:gapWidth val="150"/>
        <c:overlap val="100"/>
        <c:axId val="276345727"/>
        <c:axId val="273077487"/>
      </c:barChart>
      <c:catAx>
        <c:axId val="27634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73077487"/>
        <c:crosses val="autoZero"/>
        <c:auto val="1"/>
        <c:lblAlgn val="ctr"/>
        <c:lblOffset val="100"/>
        <c:noMultiLvlLbl val="0"/>
      </c:catAx>
      <c:valAx>
        <c:axId val="273077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76345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a:pPr>
            <a:r>
              <a:rPr lang="en-US"/>
              <a:t>CURVA DE AVANCE (%)</a:t>
            </a:r>
          </a:p>
        </c:rich>
      </c:tx>
      <c:layout>
        <c:manualLayout>
          <c:xMode val="edge"/>
          <c:yMode val="edge"/>
          <c:x val="0.45366193520733528"/>
          <c:y val="2.3662848563084597E-2"/>
        </c:manualLayout>
      </c:layout>
      <c:overlay val="0"/>
      <c:spPr>
        <a:ln>
          <a:noFill/>
        </a:ln>
      </c:spPr>
    </c:title>
    <c:autoTitleDeleted val="0"/>
    <c:plotArea>
      <c:layout>
        <c:manualLayout>
          <c:layoutTarget val="inner"/>
          <c:xMode val="edge"/>
          <c:yMode val="edge"/>
          <c:x val="8.9679646771605837E-2"/>
          <c:y val="7.711594521588401E-2"/>
          <c:w val="0.84514560148411944"/>
          <c:h val="0.76826069374523087"/>
        </c:manualLayout>
      </c:layout>
      <c:barChart>
        <c:barDir val="col"/>
        <c:grouping val="clustered"/>
        <c:varyColors val="0"/>
        <c:dLbls>
          <c:showLegendKey val="0"/>
          <c:showVal val="0"/>
          <c:showCatName val="0"/>
          <c:showSerName val="0"/>
          <c:showPercent val="0"/>
          <c:showBubbleSize val="0"/>
        </c:dLbls>
        <c:gapWidth val="471"/>
        <c:overlap val="-70"/>
        <c:axId val="260486272"/>
        <c:axId val="260488192"/>
        <c:extLst>
          <c:ext xmlns:c15="http://schemas.microsoft.com/office/drawing/2012/chart" uri="{02D57815-91ED-43cb-92C2-25804820EDAC}">
            <c15:filteredBarSeries>
              <c15:ser>
                <c:idx val="5"/>
                <c:order val="2"/>
                <c:tx>
                  <c:v>Real semana</c:v>
                </c:tx>
                <c:spPr>
                  <a:solidFill>
                    <a:srgbClr val="BA8F00"/>
                  </a:solidFill>
                </c:spPr>
                <c:invertIfNegative val="0"/>
                <c:cat>
                  <c:strRef>
                    <c:extLst>
                      <c:ext uri="{02D57815-91ED-43cb-92C2-25804820EDAC}">
                        <c15:formulaRef>
                          <c15:sqref>'PHYSICAL % PROGRESS'!$O$7:$AB$7</c15:sqref>
                        </c15:formulaRef>
                      </c:ext>
                    </c:extLst>
                    <c:strCache>
                      <c:ptCount val="14"/>
                      <c:pt idx="0">
                        <c:v>S0</c:v>
                      </c:pt>
                      <c:pt idx="1">
                        <c:v>Sem 27 </c:v>
                      </c:pt>
                      <c:pt idx="2">
                        <c:v>Sem 28 </c:v>
                      </c:pt>
                      <c:pt idx="3">
                        <c:v>Sem 29 </c:v>
                      </c:pt>
                      <c:pt idx="4">
                        <c:v>Sem 30 </c:v>
                      </c:pt>
                      <c:pt idx="5">
                        <c:v>Sem 31 </c:v>
                      </c:pt>
                      <c:pt idx="6">
                        <c:v>Sem 32 </c:v>
                      </c:pt>
                      <c:pt idx="7">
                        <c:v>Sem 33 </c:v>
                      </c:pt>
                      <c:pt idx="8">
                        <c:v>Sem 34 </c:v>
                      </c:pt>
                      <c:pt idx="9">
                        <c:v>Sem 35 </c:v>
                      </c:pt>
                      <c:pt idx="10">
                        <c:v>Sem 36 </c:v>
                      </c:pt>
                      <c:pt idx="11">
                        <c:v>Sem 37 </c:v>
                      </c:pt>
                      <c:pt idx="12">
                        <c:v>Sem 38 </c:v>
                      </c:pt>
                      <c:pt idx="13">
                        <c:v>Sem 39 </c:v>
                      </c:pt>
                    </c:strCache>
                  </c:strRef>
                </c:cat>
                <c:val>
                  <c:numRef>
                    <c:extLst>
                      <c:ext uri="{02D57815-91ED-43cb-92C2-25804820EDAC}">
                        <c15:formulaRef>
                          <c15:sqref>'PHYSICAL % PROGRESS'!$P$221:$AG$221</c15:sqref>
                        </c15:formulaRef>
                      </c:ext>
                    </c:extLst>
                    <c:numCache>
                      <c:formatCode>0.0%</c:formatCode>
                      <c:ptCount val="18"/>
                      <c:pt idx="0">
                        <c:v>0</c:v>
                      </c:pt>
                      <c:pt idx="1">
                        <c:v>0</c:v>
                      </c:pt>
                      <c:pt idx="2">
                        <c:v>0</c:v>
                      </c:pt>
                      <c:pt idx="3">
                        <c:v>0</c:v>
                      </c:pt>
                      <c:pt idx="4">
                        <c:v>0</c:v>
                      </c:pt>
                      <c:pt idx="5">
                        <c:v>6.7675187134841617E-3</c:v>
                      </c:pt>
                      <c:pt idx="6">
                        <c:v>3.4389293462541798E-2</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39-B7F0-4990-BB87-840E784478FA}"/>
                  </c:ext>
                </c:extLst>
              </c15:ser>
            </c15:filteredBarSeries>
          </c:ext>
        </c:extLst>
      </c:barChart>
      <c:lineChart>
        <c:grouping val="standard"/>
        <c:varyColors val="0"/>
        <c:ser>
          <c:idx val="0"/>
          <c:order val="0"/>
          <c:tx>
            <c:v>Programado (LB0)</c:v>
          </c:tx>
          <c:marker>
            <c:symbol val="square"/>
            <c:size val="6"/>
            <c:spPr>
              <a:solidFill>
                <a:schemeClr val="accent6">
                  <a:lumMod val="75000"/>
                </a:schemeClr>
              </a:solidFill>
              <a:ln w="127000" cap="sq">
                <a:solidFill>
                  <a:schemeClr val="accent2">
                    <a:lumMod val="60000"/>
                    <a:lumOff val="40000"/>
                  </a:schemeClr>
                </a:solidFill>
                <a:miter lim="800000"/>
              </a:ln>
            </c:spPr>
          </c:marker>
          <c:dLbls>
            <c:spPr>
              <a:noFill/>
              <a:ln>
                <a:noFill/>
              </a:ln>
              <a:effectLst/>
            </c:spPr>
            <c:txPr>
              <a:bodyPr wrap="square" lIns="38100" tIns="19050" rIns="38100" bIns="19050" anchor="ctr">
                <a:spAutoFit/>
              </a:bodyPr>
              <a:lstStyle/>
              <a:p>
                <a:pPr>
                  <a:defRPr sz="1800">
                    <a:solidFill>
                      <a:srgbClr val="00B05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'PHYSICAL % PROGRESS'!$P$9:$AG$9</c:f>
              <c:numCache>
                <c:formatCode>dd\-mm\-yy</c:formatCode>
                <c:ptCount val="18"/>
                <c:pt idx="0">
                  <c:v>46205</c:v>
                </c:pt>
                <c:pt idx="1">
                  <c:v>46212</c:v>
                </c:pt>
                <c:pt idx="2">
                  <c:v>46219</c:v>
                </c:pt>
                <c:pt idx="3">
                  <c:v>46226</c:v>
                </c:pt>
                <c:pt idx="4">
                  <c:v>46233</c:v>
                </c:pt>
                <c:pt idx="5">
                  <c:v>46240</c:v>
                </c:pt>
                <c:pt idx="6">
                  <c:v>46247</c:v>
                </c:pt>
                <c:pt idx="7">
                  <c:v>46254</c:v>
                </c:pt>
                <c:pt idx="8">
                  <c:v>46261</c:v>
                </c:pt>
                <c:pt idx="9">
                  <c:v>46268</c:v>
                </c:pt>
                <c:pt idx="10">
                  <c:v>46275</c:v>
                </c:pt>
                <c:pt idx="11">
                  <c:v>46282</c:v>
                </c:pt>
                <c:pt idx="12">
                  <c:v>46289</c:v>
                </c:pt>
                <c:pt idx="13">
                  <c:v>46296</c:v>
                </c:pt>
                <c:pt idx="14">
                  <c:v>46303</c:v>
                </c:pt>
                <c:pt idx="15">
                  <c:v>46310</c:v>
                </c:pt>
                <c:pt idx="16">
                  <c:v>46317</c:v>
                </c:pt>
                <c:pt idx="17">
                  <c:v>46324</c:v>
                </c:pt>
              </c:numCache>
            </c:numRef>
          </c:cat>
          <c:val>
            <c:numRef>
              <c:f>'PHYSICAL % PROGRESS'!$P$218:$AG$218</c:f>
              <c:numCache>
                <c:formatCode>0.0%</c:formatCode>
                <c:ptCount val="18"/>
                <c:pt idx="0">
                  <c:v>0</c:v>
                </c:pt>
                <c:pt idx="1">
                  <c:v>0</c:v>
                </c:pt>
                <c:pt idx="2">
                  <c:v>0</c:v>
                </c:pt>
                <c:pt idx="3">
                  <c:v>9.807998135484294E-3</c:v>
                </c:pt>
                <c:pt idx="4">
                  <c:v>1.6520592059409742E-2</c:v>
                </c:pt>
                <c:pt idx="5">
                  <c:v>3.8251172572961845E-2</c:v>
                </c:pt>
                <c:pt idx="6">
                  <c:v>7.4003237720717263E-2</c:v>
                </c:pt>
                <c:pt idx="7">
                  <c:v>0.14453843813018286</c:v>
                </c:pt>
                <c:pt idx="8">
                  <c:v>0.22900361135820557</c:v>
                </c:pt>
                <c:pt idx="9">
                  <c:v>0.31631464116256758</c:v>
                </c:pt>
                <c:pt idx="10">
                  <c:v>0.4220100429479629</c:v>
                </c:pt>
                <c:pt idx="11">
                  <c:v>0.54282236197916478</c:v>
                </c:pt>
                <c:pt idx="12">
                  <c:v>0.65336869259304209</c:v>
                </c:pt>
                <c:pt idx="13">
                  <c:v>0.76577996421323014</c:v>
                </c:pt>
                <c:pt idx="14">
                  <c:v>0.86162175922524087</c:v>
                </c:pt>
                <c:pt idx="15">
                  <c:v>0.93457766439359746</c:v>
                </c:pt>
                <c:pt idx="16">
                  <c:v>0.98774000233064463</c:v>
                </c:pt>
                <c:pt idx="17">
                  <c:v>1</c:v>
                </c:pt>
              </c:numCache>
            </c:numRef>
          </c:val>
          <c:smooth val="0"/>
          <c:extLst xmlns:c15="http://schemas.microsoft.com/office/drawing/2012/chart">
            <c:ext xmlns:c16="http://schemas.microsoft.com/office/drawing/2014/chart" uri="{C3380CC4-5D6E-409C-BE32-E72D297353CC}">
              <c16:uniqueId val="{0000002F-B7F0-4990-BB87-840E784478FA}"/>
            </c:ext>
          </c:extLst>
        </c:ser>
        <c:ser>
          <c:idx val="1"/>
          <c:order val="1"/>
          <c:tx>
            <c:strRef>
              <c:f>'PHYSICAL % PROGRESS'!$C$219</c:f>
              <c:strCache>
                <c:ptCount val="1"/>
                <c:pt idx="0">
                  <c:v>% ACTUAL ACUMULADO</c:v>
                </c:pt>
              </c:strCache>
            </c:strRef>
          </c:tx>
          <c:marker>
            <c:symbol val="triangle"/>
            <c:size val="10"/>
            <c:spPr>
              <a:solidFill>
                <a:srgbClr val="C00000"/>
              </a:solidFill>
              <a:ln>
                <a:solidFill>
                  <a:srgbClr val="C00000"/>
                </a:solidFill>
              </a:ln>
            </c:spPr>
          </c:marker>
          <c:dLbls>
            <c:spPr>
              <a:noFill/>
              <a:ln>
                <a:noFill/>
              </a:ln>
              <a:effectLst/>
            </c:spPr>
            <c:txPr>
              <a:bodyPr wrap="square" lIns="38100" tIns="19050" rIns="38100" bIns="19050" anchor="ctr">
                <a:spAutoFit/>
              </a:bodyPr>
              <a:lstStyle/>
              <a:p>
                <a:pPr>
                  <a:defRPr>
                    <a:solidFill>
                      <a:schemeClr val="tx2">
                        <a:lumMod val="60000"/>
                        <a:lumOff val="40000"/>
                      </a:schemeClr>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'PHYSICAL % PROGRESS'!$P$9:$AG$9</c:f>
              <c:numCache>
                <c:formatCode>dd\-mm\-yy</c:formatCode>
                <c:ptCount val="18"/>
                <c:pt idx="0">
                  <c:v>46205</c:v>
                </c:pt>
                <c:pt idx="1">
                  <c:v>46212</c:v>
                </c:pt>
                <c:pt idx="2">
                  <c:v>46219</c:v>
                </c:pt>
                <c:pt idx="3">
                  <c:v>46226</c:v>
                </c:pt>
                <c:pt idx="4">
                  <c:v>46233</c:v>
                </c:pt>
                <c:pt idx="5">
                  <c:v>46240</c:v>
                </c:pt>
                <c:pt idx="6">
                  <c:v>46247</c:v>
                </c:pt>
                <c:pt idx="7">
                  <c:v>46254</c:v>
                </c:pt>
                <c:pt idx="8">
                  <c:v>46261</c:v>
                </c:pt>
                <c:pt idx="9">
                  <c:v>46268</c:v>
                </c:pt>
                <c:pt idx="10">
                  <c:v>46275</c:v>
                </c:pt>
                <c:pt idx="11">
                  <c:v>46282</c:v>
                </c:pt>
                <c:pt idx="12">
                  <c:v>46289</c:v>
                </c:pt>
                <c:pt idx="13">
                  <c:v>46296</c:v>
                </c:pt>
                <c:pt idx="14">
                  <c:v>46303</c:v>
                </c:pt>
                <c:pt idx="15">
                  <c:v>46310</c:v>
                </c:pt>
                <c:pt idx="16">
                  <c:v>46317</c:v>
                </c:pt>
                <c:pt idx="17">
                  <c:v>46324</c:v>
                </c:pt>
              </c:numCache>
            </c:numRef>
          </c:cat>
          <c:val>
            <c:numRef>
              <c:f>'PHYSICAL % PROGRESS'!$P$219:$V$219</c:f>
              <c:numCache>
                <c:formatCode>0.0%</c:formatCode>
                <c:ptCount val="7"/>
                <c:pt idx="0">
                  <c:v>0</c:v>
                </c:pt>
                <c:pt idx="1">
                  <c:v>0</c:v>
                </c:pt>
                <c:pt idx="2">
                  <c:v>0</c:v>
                </c:pt>
                <c:pt idx="3">
                  <c:v>0</c:v>
                </c:pt>
                <c:pt idx="4">
                  <c:v>0</c:v>
                </c:pt>
                <c:pt idx="5">
                  <c:v>6.7675187134841617E-3</c:v>
                </c:pt>
                <c:pt idx="6">
                  <c:v>4.1156812176025959E-2</c:v>
                </c:pt>
              </c:numCache>
            </c:numRef>
          </c:val>
          <c:smooth val="0"/>
          <c:extLst xmlns:c15="http://schemas.microsoft.com/office/drawing/2012/chart">
            <c:ext xmlns:c16="http://schemas.microsoft.com/office/drawing/2014/chart" uri="{C3380CC4-5D6E-409C-BE32-E72D297353CC}">
              <c16:uniqueId val="{00000038-B7F0-4990-BB87-840E784478FA}"/>
            </c:ext>
          </c:extLst>
        </c:ser>
        <c:dLbls>
          <c:showLegendKey val="0"/>
          <c:showVal val="0"/>
          <c:showCatName val="0"/>
          <c:showSerName val="0"/>
          <c:showPercent val="0"/>
          <c:showBubbleSize val="0"/>
        </c:dLbls>
        <c:marker val="1"/>
        <c:smooth val="0"/>
        <c:axId val="260486272"/>
        <c:axId val="260488192"/>
        <c:extLst>
          <c:ext xmlns:c15="http://schemas.microsoft.com/office/drawing/2012/chart" uri="{02D57815-91ED-43cb-92C2-25804820EDAC}">
            <c15:filteredLineSeries>
              <c15:ser>
                <c:idx val="2"/>
                <c:order val="3"/>
                <c:tx>
                  <c:v>Real acumulado</c:v>
                </c:tx>
                <c:spPr>
                  <a:ln w="34925"/>
                </c:spPr>
                <c:marker>
                  <c:symbol val="square"/>
                  <c:size val="8"/>
                </c:marker>
                <c:dLbls>
                  <c:spPr>
                    <a:noFill/>
                    <a:ln>
                      <a:noFill/>
                    </a:ln>
                    <a:effectLst/>
                  </c:spPr>
                  <c:txPr>
                    <a:bodyPr wrap="square" lIns="38100" tIns="19050" rIns="38100" bIns="19050" anchor="ctr">
                      <a:spAutoFit/>
                    </a:bodyPr>
                    <a:lstStyle/>
                    <a:p>
                      <a:pPr>
                        <a:defRPr sz="1600"/>
                      </a:pPr>
                      <a:endParaRPr lang="es-PE"/>
                    </a:p>
                  </c:txPr>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'PHYSICAL % PROGRESS'!$O$7:$AA$7</c15:sqref>
                        </c15:formulaRef>
                      </c:ext>
                    </c:extLst>
                    <c:strCache>
                      <c:ptCount val="13"/>
                      <c:pt idx="0">
                        <c:v>S0</c:v>
                      </c:pt>
                      <c:pt idx="1">
                        <c:v>Sem 27 </c:v>
                      </c:pt>
                      <c:pt idx="2">
                        <c:v>Sem 28 </c:v>
                      </c:pt>
                      <c:pt idx="3">
                        <c:v>Sem 29 </c:v>
                      </c:pt>
                      <c:pt idx="4">
                        <c:v>Sem 30 </c:v>
                      </c:pt>
                      <c:pt idx="5">
                        <c:v>Sem 31 </c:v>
                      </c:pt>
                      <c:pt idx="6">
                        <c:v>Sem 32 </c:v>
                      </c:pt>
                      <c:pt idx="7">
                        <c:v>Sem 33 </c:v>
                      </c:pt>
                      <c:pt idx="8">
                        <c:v>Sem 34 </c:v>
                      </c:pt>
                      <c:pt idx="9">
                        <c:v>Sem 35 </c:v>
                      </c:pt>
                      <c:pt idx="10">
                        <c:v>Sem 36 </c:v>
                      </c:pt>
                      <c:pt idx="11">
                        <c:v>Sem 37 </c:v>
                      </c:pt>
                      <c:pt idx="12">
                        <c:v>Sem 38 </c:v>
                      </c:pt>
                    </c:strCache>
                  </c:strRef>
                </c:cat>
                <c:val>
                  <c:numRef>
                    <c:extLst>
                      <c:ext uri="{02D57815-91ED-43cb-92C2-25804820EDAC}">
                        <c15:formulaRef>
                          <c15:sqref>'PHYSICAL % PROGRESS'!$P$219:$AG$219</c15:sqref>
                        </c15:formulaRef>
                      </c:ext>
                    </c:extLst>
                    <c:numCache>
                      <c:formatCode>0.0%</c:formatCode>
                      <c:ptCount val="18"/>
                      <c:pt idx="0">
                        <c:v>0</c:v>
                      </c:pt>
                      <c:pt idx="1">
                        <c:v>0</c:v>
                      </c:pt>
                      <c:pt idx="2">
                        <c:v>0</c:v>
                      </c:pt>
                      <c:pt idx="3">
                        <c:v>0</c:v>
                      </c:pt>
                      <c:pt idx="4">
                        <c:v>0</c:v>
                      </c:pt>
                      <c:pt idx="5">
                        <c:v>6.7675187134841617E-3</c:v>
                      </c:pt>
                      <c:pt idx="6">
                        <c:v>4.1156812176025959E-2</c:v>
                      </c:pt>
                      <c:pt idx="7">
                        <c:v>4.1156812176025959E-2</c:v>
                      </c:pt>
                      <c:pt idx="8">
                        <c:v>4.1156812176025959E-2</c:v>
                      </c:pt>
                      <c:pt idx="9">
                        <c:v>4.1156812176025959E-2</c:v>
                      </c:pt>
                      <c:pt idx="10">
                        <c:v>4.1156812176025959E-2</c:v>
                      </c:pt>
                      <c:pt idx="11">
                        <c:v>4.1156812176025959E-2</c:v>
                      </c:pt>
                      <c:pt idx="12">
                        <c:v>4.1156812176025959E-2</c:v>
                      </c:pt>
                      <c:pt idx="13">
                        <c:v>4.1156812176025959E-2</c:v>
                      </c:pt>
                      <c:pt idx="14">
                        <c:v>4.1156812176025959E-2</c:v>
                      </c:pt>
                      <c:pt idx="15">
                        <c:v>4.1156812176025959E-2</c:v>
                      </c:pt>
                      <c:pt idx="16">
                        <c:v>4.1156812176025959E-2</c:v>
                      </c:pt>
                      <c:pt idx="17">
                        <c:v>4.1156812176025959E-2</c:v>
                      </c:pt>
                    </c:numCache>
                  </c:numRef>
                </c:val>
                <c:smooth val="0"/>
                <c:extLst>
                  <c:ext xmlns:c16="http://schemas.microsoft.com/office/drawing/2014/chart" uri="{C3380CC4-5D6E-409C-BE32-E72D297353CC}">
                    <c16:uniqueId val="{0000003A-B7F0-4990-BB87-840E784478FA}"/>
                  </c:ext>
                </c:extLst>
              </c15:ser>
            </c15:filteredLineSeries>
          </c:ext>
        </c:extLst>
      </c:lineChart>
      <c:dateAx>
        <c:axId val="260486272"/>
        <c:scaling>
          <c:orientation val="minMax"/>
        </c:scaling>
        <c:delete val="1"/>
        <c:axPos val="b"/>
        <c:numFmt formatCode="General" sourceLinked="1"/>
        <c:majorTickMark val="out"/>
        <c:minorTickMark val="none"/>
        <c:tickLblPos val="nextTo"/>
        <c:crossAx val="260488192"/>
        <c:crosses val="autoZero"/>
        <c:auto val="1"/>
        <c:lblOffset val="100"/>
        <c:baseTimeUnit val="days"/>
      </c:dateAx>
      <c:valAx>
        <c:axId val="260488192"/>
        <c:scaling>
          <c:orientation val="minMax"/>
          <c:max val="1"/>
          <c:min val="0"/>
        </c:scaling>
        <c:delete val="0"/>
        <c:axPos val="l"/>
        <c:majorGridlines>
          <c:spPr>
            <a:ln>
              <a:solidFill>
                <a:srgbClr xmlns:mc="http://schemas.openxmlformats.org/markup-compatibility/2006" xmlns:a14="http://schemas.microsoft.com/office/drawing/2010/main" val="000000" mc:Ignorable="a14" a14:legacySpreadsheetColorIndex="64"/>
              </a:solidFill>
            </a:ln>
          </c:spPr>
        </c:majorGridlines>
        <c:numFmt formatCode="0%" sourceLinked="0"/>
        <c:majorTickMark val="out"/>
        <c:minorTickMark val="none"/>
        <c:tickLblPos val="nextTo"/>
        <c:crossAx val="260486272"/>
        <c:crosses val="autoZero"/>
        <c:crossBetween val="between"/>
      </c:valAx>
      <c:dTable>
        <c:showHorzBorder val="1"/>
        <c:showVertBorder val="1"/>
        <c:showOutline val="1"/>
        <c:showKeys val="1"/>
      </c:dTable>
      <c:spPr>
        <a:noFill/>
        <a:ln w="25400">
          <a:noFill/>
        </a:ln>
      </c:spPr>
    </c:plotArea>
    <c:plotVisOnly val="1"/>
    <c:dispBlanksAs val="gap"/>
    <c:showDLblsOverMax val="0"/>
  </c:chart>
  <c:spPr>
    <a:noFill/>
    <a:ln>
      <a:solidFill>
        <a:srgbClr xmlns:mc="http://schemas.openxmlformats.org/markup-compatibility/2006" xmlns:a14="http://schemas.microsoft.com/office/drawing/2010/main" val="000000" mc:Ignorable="a14" a14:legacySpreadsheetColorIndex="64"/>
      </a:solidFill>
    </a:ln>
  </c:spPr>
  <c:txPr>
    <a:bodyPr/>
    <a:lstStyle/>
    <a:p>
      <a:pPr>
        <a:defRPr sz="1400" baseline="0">
          <a:latin typeface="Calibri body"/>
          <a:cs typeface="Arial" panose="020B0604020202020204" pitchFamily="34" charset="0"/>
        </a:defRPr>
      </a:pPr>
      <a:endParaRPr lang="es-PE"/>
    </a:p>
  </c:txPr>
  <c:printSettings>
    <c:headerFooter/>
    <c:pageMargins b="0.75000000000000688" l="0.70000000000000062" r="0.70000000000000062" t="0.7500000000000068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HISTOGRAMAS MANO DE OBRA DIRECTA</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v>TOTAL PROG.</c:v>
          </c:tx>
          <c:invertIfNegative val="0"/>
          <c:cat>
            <c:numRef>
              <c:f>'STAFFING TABULATION CHART'!$D$11:$U$11</c:f>
              <c:numCache>
                <c:formatCode>d\-mmm\-yy</c:formatCode>
                <c:ptCount val="18"/>
                <c:pt idx="0">
                  <c:v>46205</c:v>
                </c:pt>
                <c:pt idx="1">
                  <c:v>46212</c:v>
                </c:pt>
                <c:pt idx="2">
                  <c:v>46219</c:v>
                </c:pt>
                <c:pt idx="3">
                  <c:v>46226</c:v>
                </c:pt>
                <c:pt idx="4">
                  <c:v>46233</c:v>
                </c:pt>
                <c:pt idx="5">
                  <c:v>46240</c:v>
                </c:pt>
                <c:pt idx="6">
                  <c:v>46247</c:v>
                </c:pt>
                <c:pt idx="7">
                  <c:v>46254</c:v>
                </c:pt>
                <c:pt idx="8">
                  <c:v>46261</c:v>
                </c:pt>
                <c:pt idx="9">
                  <c:v>46268</c:v>
                </c:pt>
                <c:pt idx="10">
                  <c:v>46275</c:v>
                </c:pt>
                <c:pt idx="11">
                  <c:v>46282</c:v>
                </c:pt>
                <c:pt idx="12">
                  <c:v>46289</c:v>
                </c:pt>
                <c:pt idx="13">
                  <c:v>46296</c:v>
                </c:pt>
                <c:pt idx="14">
                  <c:v>46303</c:v>
                </c:pt>
                <c:pt idx="15">
                  <c:v>46310</c:v>
                </c:pt>
                <c:pt idx="16">
                  <c:v>46317</c:v>
                </c:pt>
                <c:pt idx="17">
                  <c:v>46324</c:v>
                </c:pt>
              </c:numCache>
            </c:numRef>
          </c:cat>
          <c:val>
            <c:numRef>
              <c:f>'STAFFING TABULATION CHART'!$D$74:$U$74</c:f>
              <c:numCache>
                <c:formatCode>#,##0</c:formatCode>
                <c:ptCount val="18"/>
                <c:pt idx="0">
                  <c:v>0</c:v>
                </c:pt>
                <c:pt idx="1">
                  <c:v>0</c:v>
                </c:pt>
                <c:pt idx="2">
                  <c:v>1</c:v>
                </c:pt>
                <c:pt idx="3">
                  <c:v>4</c:v>
                </c:pt>
                <c:pt idx="4">
                  <c:v>5</c:v>
                </c:pt>
                <c:pt idx="5">
                  <c:v>11</c:v>
                </c:pt>
                <c:pt idx="6">
                  <c:v>12</c:v>
                </c:pt>
                <c:pt idx="7">
                  <c:v>14</c:v>
                </c:pt>
                <c:pt idx="8">
                  <c:v>18</c:v>
                </c:pt>
                <c:pt idx="9">
                  <c:v>17</c:v>
                </c:pt>
                <c:pt idx="10">
                  <c:v>20</c:v>
                </c:pt>
                <c:pt idx="11">
                  <c:v>20</c:v>
                </c:pt>
                <c:pt idx="12">
                  <c:v>20</c:v>
                </c:pt>
                <c:pt idx="13">
                  <c:v>19</c:v>
                </c:pt>
                <c:pt idx="14">
                  <c:v>12</c:v>
                </c:pt>
                <c:pt idx="15">
                  <c:v>9</c:v>
                </c:pt>
                <c:pt idx="16">
                  <c:v>4</c:v>
                </c:pt>
                <c:pt idx="17">
                  <c:v>0</c:v>
                </c:pt>
              </c:numCache>
            </c:numRef>
          </c:val>
          <c:extLst>
            <c:ext xmlns:c16="http://schemas.microsoft.com/office/drawing/2014/chart" uri="{C3380CC4-5D6E-409C-BE32-E72D297353CC}">
              <c16:uniqueId val="{00000000-148E-4805-BEBB-F4705E84EE9B}"/>
            </c:ext>
          </c:extLst>
        </c:ser>
        <c:ser>
          <c:idx val="1"/>
          <c:order val="1"/>
          <c:tx>
            <c:v>TOTAL ACT.</c:v>
          </c:tx>
          <c:invertIfNegative val="0"/>
          <c:cat>
            <c:numRef>
              <c:f>'STAFFING TABULATION CHART'!$D$11:$U$11</c:f>
              <c:numCache>
                <c:formatCode>d\-mmm\-yy</c:formatCode>
                <c:ptCount val="18"/>
                <c:pt idx="0">
                  <c:v>46205</c:v>
                </c:pt>
                <c:pt idx="1">
                  <c:v>46212</c:v>
                </c:pt>
                <c:pt idx="2">
                  <c:v>46219</c:v>
                </c:pt>
                <c:pt idx="3">
                  <c:v>46226</c:v>
                </c:pt>
                <c:pt idx="4">
                  <c:v>46233</c:v>
                </c:pt>
                <c:pt idx="5">
                  <c:v>46240</c:v>
                </c:pt>
                <c:pt idx="6">
                  <c:v>46247</c:v>
                </c:pt>
                <c:pt idx="7">
                  <c:v>46254</c:v>
                </c:pt>
                <c:pt idx="8">
                  <c:v>46261</c:v>
                </c:pt>
                <c:pt idx="9">
                  <c:v>46268</c:v>
                </c:pt>
                <c:pt idx="10">
                  <c:v>46275</c:v>
                </c:pt>
                <c:pt idx="11">
                  <c:v>46282</c:v>
                </c:pt>
                <c:pt idx="12">
                  <c:v>46289</c:v>
                </c:pt>
                <c:pt idx="13">
                  <c:v>46296</c:v>
                </c:pt>
                <c:pt idx="14">
                  <c:v>46303</c:v>
                </c:pt>
                <c:pt idx="15">
                  <c:v>46310</c:v>
                </c:pt>
                <c:pt idx="16">
                  <c:v>46317</c:v>
                </c:pt>
                <c:pt idx="17">
                  <c:v>46324</c:v>
                </c:pt>
              </c:numCache>
            </c:numRef>
          </c:cat>
          <c:val>
            <c:numRef>
              <c:f>'STAFFING TABULATION CHART'!$D$75:$U$75</c:f>
              <c:numCache>
                <c:formatCode>#,##0</c:formatCode>
                <c:ptCount val="18"/>
                <c:pt idx="0">
                  <c:v>0</c:v>
                </c:pt>
                <c:pt idx="1">
                  <c:v>0</c:v>
                </c:pt>
                <c:pt idx="2">
                  <c:v>0</c:v>
                </c:pt>
                <c:pt idx="3">
                  <c:v>1</c:v>
                </c:pt>
                <c:pt idx="4">
                  <c:v>2</c:v>
                </c:pt>
                <c:pt idx="5">
                  <c:v>2</c:v>
                </c:pt>
                <c:pt idx="6">
                  <c:v>2</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1-148E-4805-BEBB-F4705E84EE9B}"/>
            </c:ext>
          </c:extLst>
        </c:ser>
        <c:dLbls>
          <c:showLegendKey val="0"/>
          <c:showVal val="0"/>
          <c:showCatName val="0"/>
          <c:showSerName val="0"/>
          <c:showPercent val="0"/>
          <c:showBubbleSize val="0"/>
        </c:dLbls>
        <c:gapWidth val="75"/>
        <c:shape val="box"/>
        <c:axId val="604099072"/>
        <c:axId val="170377792"/>
        <c:axId val="0"/>
        <c:extLst/>
      </c:bar3DChart>
      <c:dateAx>
        <c:axId val="604099072"/>
        <c:scaling>
          <c:orientation val="minMax"/>
        </c:scaling>
        <c:delete val="1"/>
        <c:axPos val="b"/>
        <c:numFmt formatCode="General" sourceLinked="0"/>
        <c:majorTickMark val="none"/>
        <c:minorTickMark val="none"/>
        <c:tickLblPos val="nextTo"/>
        <c:crossAx val="170377792"/>
        <c:crosses val="autoZero"/>
        <c:auto val="1"/>
        <c:lblOffset val="100"/>
        <c:baseTimeUnit val="days"/>
      </c:dateAx>
      <c:valAx>
        <c:axId val="170377792"/>
        <c:scaling>
          <c:orientation val="minMax"/>
        </c:scaling>
        <c:delete val="0"/>
        <c:axPos val="l"/>
        <c:majorGridlines/>
        <c:numFmt formatCode="#,##0" sourceLinked="1"/>
        <c:majorTickMark val="none"/>
        <c:minorTickMark val="none"/>
        <c:tickLblPos val="nextTo"/>
        <c:spPr>
          <a:ln w="9525">
            <a:noFill/>
          </a:ln>
        </c:spPr>
        <c:crossAx val="604099072"/>
        <c:crosses val="autoZero"/>
        <c:crossBetween val="between"/>
      </c:valAx>
      <c:dTable>
        <c:showHorzBorder val="1"/>
        <c:showVertBorder val="1"/>
        <c:showOutline val="1"/>
        <c:showKeys val="1"/>
        <c:txPr>
          <a:bodyPr/>
          <a:lstStyle/>
          <a:p>
            <a:pPr rtl="0">
              <a:defRPr sz="1200"/>
            </a:pPr>
            <a:endParaRPr lang="es-PE"/>
          </a:p>
        </c:txPr>
      </c:dTable>
    </c:plotArea>
    <c:legend>
      <c:legendPos val="t"/>
      <c:layout>
        <c:manualLayout>
          <c:xMode val="edge"/>
          <c:yMode val="edge"/>
          <c:x val="0.25548864640701952"/>
          <c:y val="6.7504068996761576E-2"/>
          <c:w val="0.50448859326550588"/>
          <c:h val="4.8839874490326694E-2"/>
        </c:manualLayout>
      </c:layout>
      <c:overlay val="0"/>
    </c:legend>
    <c:plotVisOnly val="1"/>
    <c:dispBlanksAs val="gap"/>
    <c:showDLblsOverMax val="0"/>
  </c:chart>
  <c:txPr>
    <a:bodyPr/>
    <a:lstStyle/>
    <a:p>
      <a:pPr>
        <a:defRPr sz="1400"/>
      </a:pPr>
      <a:endParaRPr lang="es-PE"/>
    </a:p>
  </c:txPr>
  <c:printSettings>
    <c:headerFooter alignWithMargins="0"/>
    <c:pageMargins b="1" l="0.75000000000000033" r="0.75000000000000033"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HISTOGRAMAS EQUIPOS </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v>TOTAL PROG.</c:v>
          </c:tx>
          <c:invertIfNegative val="0"/>
          <c:cat>
            <c:numRef>
              <c:f>'CONSTRUCTION EQUIPMENT SCHE '!$D$11:$U$11</c:f>
              <c:numCache>
                <c:formatCode>d\-mmm\-yy</c:formatCode>
                <c:ptCount val="18"/>
                <c:pt idx="0">
                  <c:v>46205</c:v>
                </c:pt>
                <c:pt idx="1">
                  <c:v>46212</c:v>
                </c:pt>
                <c:pt idx="2">
                  <c:v>46219</c:v>
                </c:pt>
                <c:pt idx="3">
                  <c:v>46226</c:v>
                </c:pt>
                <c:pt idx="4">
                  <c:v>46233</c:v>
                </c:pt>
                <c:pt idx="5">
                  <c:v>46240</c:v>
                </c:pt>
                <c:pt idx="6">
                  <c:v>46247</c:v>
                </c:pt>
                <c:pt idx="7">
                  <c:v>46254</c:v>
                </c:pt>
                <c:pt idx="8">
                  <c:v>46261</c:v>
                </c:pt>
                <c:pt idx="9">
                  <c:v>46268</c:v>
                </c:pt>
                <c:pt idx="10">
                  <c:v>46275</c:v>
                </c:pt>
                <c:pt idx="11">
                  <c:v>46282</c:v>
                </c:pt>
                <c:pt idx="12">
                  <c:v>46289</c:v>
                </c:pt>
                <c:pt idx="13">
                  <c:v>46296</c:v>
                </c:pt>
                <c:pt idx="14">
                  <c:v>46303</c:v>
                </c:pt>
                <c:pt idx="15">
                  <c:v>46310</c:v>
                </c:pt>
                <c:pt idx="16">
                  <c:v>46317</c:v>
                </c:pt>
                <c:pt idx="17">
                  <c:v>46324</c:v>
                </c:pt>
              </c:numCache>
            </c:numRef>
          </c:cat>
          <c:val>
            <c:numRef>
              <c:f>'CONSTRUCTION EQUIPMENT SCHE '!$D$64:$U$64</c:f>
              <c:numCache>
                <c:formatCode>#,##0</c:formatCode>
                <c:ptCount val="18"/>
                <c:pt idx="0">
                  <c:v>0</c:v>
                </c:pt>
                <c:pt idx="1">
                  <c:v>0</c:v>
                </c:pt>
                <c:pt idx="2">
                  <c:v>0</c:v>
                </c:pt>
                <c:pt idx="3">
                  <c:v>2</c:v>
                </c:pt>
                <c:pt idx="4">
                  <c:v>2</c:v>
                </c:pt>
                <c:pt idx="5">
                  <c:v>2</c:v>
                </c:pt>
                <c:pt idx="6">
                  <c:v>7</c:v>
                </c:pt>
                <c:pt idx="7">
                  <c:v>16</c:v>
                </c:pt>
                <c:pt idx="8">
                  <c:v>15</c:v>
                </c:pt>
                <c:pt idx="9">
                  <c:v>15</c:v>
                </c:pt>
                <c:pt idx="10">
                  <c:v>17</c:v>
                </c:pt>
                <c:pt idx="11">
                  <c:v>16</c:v>
                </c:pt>
                <c:pt idx="12">
                  <c:v>10</c:v>
                </c:pt>
                <c:pt idx="13">
                  <c:v>10</c:v>
                </c:pt>
                <c:pt idx="14">
                  <c:v>6</c:v>
                </c:pt>
                <c:pt idx="15">
                  <c:v>8</c:v>
                </c:pt>
                <c:pt idx="16">
                  <c:v>2</c:v>
                </c:pt>
                <c:pt idx="17">
                  <c:v>0</c:v>
                </c:pt>
              </c:numCache>
            </c:numRef>
          </c:val>
          <c:extLst>
            <c:ext xmlns:c16="http://schemas.microsoft.com/office/drawing/2014/chart" uri="{C3380CC4-5D6E-409C-BE32-E72D297353CC}">
              <c16:uniqueId val="{00000000-7D08-4953-B051-CBDEEB144C72}"/>
            </c:ext>
          </c:extLst>
        </c:ser>
        <c:ser>
          <c:idx val="1"/>
          <c:order val="1"/>
          <c:tx>
            <c:v>TOTAL ACT.</c:v>
          </c:tx>
          <c:invertIfNegative val="0"/>
          <c:cat>
            <c:numRef>
              <c:f>'CONSTRUCTION EQUIPMENT SCHE '!$D$11:$U$11</c:f>
              <c:numCache>
                <c:formatCode>d\-mmm\-yy</c:formatCode>
                <c:ptCount val="18"/>
                <c:pt idx="0">
                  <c:v>46205</c:v>
                </c:pt>
                <c:pt idx="1">
                  <c:v>46212</c:v>
                </c:pt>
                <c:pt idx="2">
                  <c:v>46219</c:v>
                </c:pt>
                <c:pt idx="3">
                  <c:v>46226</c:v>
                </c:pt>
                <c:pt idx="4">
                  <c:v>46233</c:v>
                </c:pt>
                <c:pt idx="5">
                  <c:v>46240</c:v>
                </c:pt>
                <c:pt idx="6">
                  <c:v>46247</c:v>
                </c:pt>
                <c:pt idx="7">
                  <c:v>46254</c:v>
                </c:pt>
                <c:pt idx="8">
                  <c:v>46261</c:v>
                </c:pt>
                <c:pt idx="9">
                  <c:v>46268</c:v>
                </c:pt>
                <c:pt idx="10">
                  <c:v>46275</c:v>
                </c:pt>
                <c:pt idx="11">
                  <c:v>46282</c:v>
                </c:pt>
                <c:pt idx="12">
                  <c:v>46289</c:v>
                </c:pt>
                <c:pt idx="13">
                  <c:v>46296</c:v>
                </c:pt>
                <c:pt idx="14">
                  <c:v>46303</c:v>
                </c:pt>
                <c:pt idx="15">
                  <c:v>46310</c:v>
                </c:pt>
                <c:pt idx="16">
                  <c:v>46317</c:v>
                </c:pt>
                <c:pt idx="17">
                  <c:v>46324</c:v>
                </c:pt>
              </c:numCache>
            </c:numRef>
          </c:cat>
          <c:val>
            <c:numRef>
              <c:f>'CONSTRUCTION EQUIPMENT SCHE '!$D$65:$U$65</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1-7D08-4953-B051-CBDEEB144C72}"/>
            </c:ext>
          </c:extLst>
        </c:ser>
        <c:dLbls>
          <c:showLegendKey val="0"/>
          <c:showVal val="0"/>
          <c:showCatName val="0"/>
          <c:showSerName val="0"/>
          <c:showPercent val="0"/>
          <c:showBubbleSize val="0"/>
        </c:dLbls>
        <c:gapWidth val="75"/>
        <c:shape val="box"/>
        <c:axId val="604099072"/>
        <c:axId val="170377792"/>
        <c:axId val="0"/>
        <c:extLst/>
      </c:bar3DChart>
      <c:dateAx>
        <c:axId val="604099072"/>
        <c:scaling>
          <c:orientation val="minMax"/>
        </c:scaling>
        <c:delete val="1"/>
        <c:axPos val="b"/>
        <c:numFmt formatCode="General" sourceLinked="0"/>
        <c:majorTickMark val="none"/>
        <c:minorTickMark val="none"/>
        <c:tickLblPos val="nextTo"/>
        <c:crossAx val="170377792"/>
        <c:crosses val="autoZero"/>
        <c:auto val="1"/>
        <c:lblOffset val="100"/>
        <c:baseTimeUnit val="days"/>
      </c:dateAx>
      <c:valAx>
        <c:axId val="170377792"/>
        <c:scaling>
          <c:orientation val="minMax"/>
        </c:scaling>
        <c:delete val="0"/>
        <c:axPos val="l"/>
        <c:majorGridlines/>
        <c:numFmt formatCode="#,##0" sourceLinked="1"/>
        <c:majorTickMark val="none"/>
        <c:minorTickMark val="none"/>
        <c:tickLblPos val="nextTo"/>
        <c:spPr>
          <a:ln w="9525">
            <a:noFill/>
          </a:ln>
        </c:spPr>
        <c:crossAx val="604099072"/>
        <c:crosses val="autoZero"/>
        <c:crossBetween val="between"/>
      </c:valAx>
      <c:dTable>
        <c:showHorzBorder val="1"/>
        <c:showVertBorder val="1"/>
        <c:showOutline val="1"/>
        <c:showKeys val="1"/>
        <c:txPr>
          <a:bodyPr/>
          <a:lstStyle/>
          <a:p>
            <a:pPr rtl="0">
              <a:defRPr sz="1200"/>
            </a:pPr>
            <a:endParaRPr lang="es-PE"/>
          </a:p>
        </c:txPr>
      </c:dTable>
    </c:plotArea>
    <c:legend>
      <c:legendPos val="t"/>
      <c:layout>
        <c:manualLayout>
          <c:xMode val="edge"/>
          <c:yMode val="edge"/>
          <c:x val="0.25517316822171582"/>
          <c:y val="6.752824414135232E-2"/>
          <c:w val="0.51262282103451828"/>
          <c:h val="4.9024556659153083E-2"/>
        </c:manualLayout>
      </c:layout>
      <c:overlay val="0"/>
    </c:legend>
    <c:plotVisOnly val="1"/>
    <c:dispBlanksAs val="gap"/>
    <c:showDLblsOverMax val="0"/>
  </c:chart>
  <c:txPr>
    <a:bodyPr/>
    <a:lstStyle/>
    <a:p>
      <a:pPr>
        <a:defRPr sz="1400"/>
      </a:pPr>
      <a:endParaRPr lang="es-PE"/>
    </a:p>
  </c:txPr>
  <c:printSettings>
    <c:headerFooter alignWithMargins="0"/>
    <c:pageMargins b="1" l="0.75000000000000033" r="0.75000000000000033"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CURVA</a:t>
            </a:r>
            <a:r>
              <a:rPr lang="en-US" baseline="0"/>
              <a:t> "S"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1743099673265712E-2"/>
          <c:y val="0.1747467608951708"/>
          <c:w val="0.92046097094134616"/>
          <c:h val="0.57970674160429592"/>
        </c:manualLayout>
      </c:layout>
      <c:lineChart>
        <c:grouping val="standard"/>
        <c:varyColors val="0"/>
        <c:ser>
          <c:idx val="0"/>
          <c:order val="0"/>
          <c:tx>
            <c:strRef>
              <c:f>'PHYSICAL % PROGRESS'!$C$218</c:f>
              <c:strCache>
                <c:ptCount val="1"/>
                <c:pt idx="0">
                  <c:v>% PROGRAMADO ACUMULADO (LB0)</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 % PROGRESS'!$P$7:$AG$7</c:f>
              <c:numCache>
                <c:formatCode>"Sem"\ General\ </c:formatCode>
                <c:ptCount val="18"/>
                <c:pt idx="0">
                  <c:v>27</c:v>
                </c:pt>
                <c:pt idx="1">
                  <c:v>28</c:v>
                </c:pt>
                <c:pt idx="2">
                  <c:v>29</c:v>
                </c:pt>
                <c:pt idx="3">
                  <c:v>30</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numCache>
            </c:numRef>
          </c:cat>
          <c:val>
            <c:numRef>
              <c:f>'PHYSICAL % PROGRESS'!$P$218:$AG$218</c:f>
              <c:numCache>
                <c:formatCode>0.0%</c:formatCode>
                <c:ptCount val="18"/>
                <c:pt idx="0">
                  <c:v>0</c:v>
                </c:pt>
                <c:pt idx="1">
                  <c:v>0</c:v>
                </c:pt>
                <c:pt idx="2">
                  <c:v>0</c:v>
                </c:pt>
                <c:pt idx="3">
                  <c:v>9.807998135484294E-3</c:v>
                </c:pt>
                <c:pt idx="4">
                  <c:v>1.6520592059409742E-2</c:v>
                </c:pt>
                <c:pt idx="5">
                  <c:v>3.8251172572961845E-2</c:v>
                </c:pt>
                <c:pt idx="6">
                  <c:v>7.4003237720717263E-2</c:v>
                </c:pt>
                <c:pt idx="7">
                  <c:v>0.14453843813018286</c:v>
                </c:pt>
                <c:pt idx="8">
                  <c:v>0.22900361135820557</c:v>
                </c:pt>
                <c:pt idx="9">
                  <c:v>0.31631464116256758</c:v>
                </c:pt>
                <c:pt idx="10">
                  <c:v>0.4220100429479629</c:v>
                </c:pt>
                <c:pt idx="11">
                  <c:v>0.54282236197916478</c:v>
                </c:pt>
                <c:pt idx="12">
                  <c:v>0.65336869259304209</c:v>
                </c:pt>
                <c:pt idx="13">
                  <c:v>0.76577996421323014</c:v>
                </c:pt>
                <c:pt idx="14">
                  <c:v>0.86162175922524087</c:v>
                </c:pt>
                <c:pt idx="15">
                  <c:v>0.93457766439359746</c:v>
                </c:pt>
                <c:pt idx="16">
                  <c:v>0.98774000233064463</c:v>
                </c:pt>
                <c:pt idx="17">
                  <c:v>1</c:v>
                </c:pt>
              </c:numCache>
            </c:numRef>
          </c:val>
          <c:smooth val="0"/>
          <c:extLst>
            <c:ext xmlns:c16="http://schemas.microsoft.com/office/drawing/2014/chart" uri="{C3380CC4-5D6E-409C-BE32-E72D297353CC}">
              <c16:uniqueId val="{00000000-10B8-4EF7-98DA-B89FA5CB40BB}"/>
            </c:ext>
          </c:extLst>
        </c:ser>
        <c:ser>
          <c:idx val="1"/>
          <c:order val="1"/>
          <c:tx>
            <c:strRef>
              <c:f>'PHYSICAL % PROGRESS'!$C$219</c:f>
              <c:strCache>
                <c:ptCount val="1"/>
                <c:pt idx="0">
                  <c:v>% ACTUAL ACUMULADO</c:v>
                </c:pt>
              </c:strCache>
            </c:strRef>
          </c:tx>
          <c:spPr>
            <a:ln w="28575" cap="rnd">
              <a:solidFill>
                <a:schemeClr val="accent2"/>
              </a:solidFill>
              <a:round/>
            </a:ln>
            <a:effectLst/>
          </c:spPr>
          <c:marker>
            <c:symbol val="none"/>
          </c:marker>
          <c:dLbls>
            <c:dLbl>
              <c:idx val="0"/>
              <c:layout>
                <c:manualLayout>
                  <c:x val="-2.057765470790061E-2"/>
                  <c:y val="1.71176475561725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B8-4EF7-98DA-B89FA5CB40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 % PROGRESS'!$P$7:$AG$7</c:f>
              <c:numCache>
                <c:formatCode>"Sem"\ General\ </c:formatCode>
                <c:ptCount val="18"/>
                <c:pt idx="0">
                  <c:v>27</c:v>
                </c:pt>
                <c:pt idx="1">
                  <c:v>28</c:v>
                </c:pt>
                <c:pt idx="2">
                  <c:v>29</c:v>
                </c:pt>
                <c:pt idx="3">
                  <c:v>30</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numCache>
            </c:numRef>
          </c:cat>
          <c:val>
            <c:numRef>
              <c:f>'PHYSICAL % PROGRESS'!$P$219:$V$219</c:f>
              <c:numCache>
                <c:formatCode>0.0%</c:formatCode>
                <c:ptCount val="7"/>
                <c:pt idx="0">
                  <c:v>0</c:v>
                </c:pt>
                <c:pt idx="1">
                  <c:v>0</c:v>
                </c:pt>
                <c:pt idx="2">
                  <c:v>0</c:v>
                </c:pt>
                <c:pt idx="3">
                  <c:v>0</c:v>
                </c:pt>
                <c:pt idx="4">
                  <c:v>0</c:v>
                </c:pt>
                <c:pt idx="5">
                  <c:v>6.7675187134841617E-3</c:v>
                </c:pt>
                <c:pt idx="6">
                  <c:v>4.1156812176025959E-2</c:v>
                </c:pt>
              </c:numCache>
            </c:numRef>
          </c:val>
          <c:smooth val="0"/>
          <c:extLst>
            <c:ext xmlns:c16="http://schemas.microsoft.com/office/drawing/2014/chart" uri="{C3380CC4-5D6E-409C-BE32-E72D297353CC}">
              <c16:uniqueId val="{00000001-10B8-4EF7-98DA-B89FA5CB40BB}"/>
            </c:ext>
          </c:extLst>
        </c:ser>
        <c:dLbls>
          <c:showLegendKey val="0"/>
          <c:showVal val="0"/>
          <c:showCatName val="0"/>
          <c:showSerName val="0"/>
          <c:showPercent val="0"/>
          <c:showBubbleSize val="0"/>
        </c:dLbls>
        <c:smooth val="0"/>
        <c:axId val="656616463"/>
        <c:axId val="1585416767"/>
      </c:lineChart>
      <c:catAx>
        <c:axId val="656616463"/>
        <c:scaling>
          <c:orientation val="minMax"/>
        </c:scaling>
        <c:delete val="0"/>
        <c:axPos val="b"/>
        <c:majorGridlines>
          <c:spPr>
            <a:ln w="9525" cap="flat" cmpd="sng" algn="ctr">
              <a:solidFill>
                <a:schemeClr val="tx1">
                  <a:lumMod val="15000"/>
                  <a:lumOff val="85000"/>
                </a:schemeClr>
              </a:solidFill>
              <a:round/>
            </a:ln>
            <a:effectLst/>
          </c:spPr>
        </c:majorGridlines>
        <c:numFmt formatCode="&quot;Sem&quot;\ General\ "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1000" b="0" i="0" u="none" strike="noStrike" kern="1200" baseline="0">
                <a:solidFill>
                  <a:schemeClr val="tx1">
                    <a:lumMod val="65000"/>
                    <a:lumOff val="35000"/>
                  </a:schemeClr>
                </a:solidFill>
                <a:latin typeface="+mn-lt"/>
                <a:ea typeface="+mn-ea"/>
                <a:cs typeface="+mn-cs"/>
              </a:defRPr>
            </a:pPr>
            <a:endParaRPr lang="es-PE"/>
          </a:p>
        </c:txPr>
        <c:crossAx val="1585416767"/>
        <c:crosses val="autoZero"/>
        <c:auto val="1"/>
        <c:lblAlgn val="ctr"/>
        <c:lblOffset val="100"/>
        <c:noMultiLvlLbl val="0"/>
      </c:catAx>
      <c:valAx>
        <c:axId val="158541676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crossAx val="656616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s-P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2500" b="0" i="0" u="none" strike="noStrike" kern="1200" baseline="0">
                <a:solidFill>
                  <a:srgbClr val="000000"/>
                </a:solidFill>
                <a:latin typeface="Calibri"/>
                <a:ea typeface="Calibri"/>
                <a:cs typeface="Calibri"/>
              </a:defRPr>
            </a:pPr>
            <a:r>
              <a:rPr lang="es-PE" sz="2500" baseline="0"/>
              <a:t>PPC HISTORICO</a:t>
            </a:r>
          </a:p>
        </c:rich>
      </c:tx>
      <c:layout>
        <c:manualLayout>
          <c:xMode val="edge"/>
          <c:yMode val="edge"/>
          <c:x val="0.44097512292248814"/>
          <c:y val="0"/>
        </c:manualLayout>
      </c:layout>
      <c:overlay val="0"/>
      <c:spPr>
        <a:noFill/>
        <a:ln>
          <a:noFill/>
        </a:ln>
        <a:effectLst/>
      </c:spPr>
      <c:txPr>
        <a:bodyPr rot="0" spcFirstLastPara="1" vertOverflow="ellipsis" vert="horz" wrap="square" anchor="ctr" anchorCtr="1"/>
        <a:lstStyle/>
        <a:p>
          <a:pPr>
            <a:defRPr sz="2500" b="0" i="0" u="none" strike="noStrike" kern="1200" baseline="0">
              <a:solidFill>
                <a:srgbClr val="000000"/>
              </a:solidFill>
              <a:latin typeface="Calibri"/>
              <a:ea typeface="Calibri"/>
              <a:cs typeface="Calibri"/>
            </a:defRPr>
          </a:pPr>
          <a:endParaRPr lang="es-PE"/>
        </a:p>
      </c:txPr>
    </c:title>
    <c:autoTitleDeleted val="0"/>
    <c:plotArea>
      <c:layout>
        <c:manualLayout>
          <c:layoutTarget val="inner"/>
          <c:xMode val="edge"/>
          <c:yMode val="edge"/>
          <c:x val="4.2042454223114568E-2"/>
          <c:y val="0.10230506555680942"/>
          <c:w val="0.93850934320581736"/>
          <c:h val="0.82334234505737347"/>
        </c:manualLayout>
      </c:layout>
      <c:lineChart>
        <c:grouping val="standard"/>
        <c:varyColors val="0"/>
        <c:ser>
          <c:idx val="0"/>
          <c:order val="0"/>
          <c:spPr>
            <a:ln w="57150" cap="rnd" cmpd="sng" algn="ctr">
              <a:solidFill>
                <a:srgbClr val="00B050"/>
              </a:solidFill>
              <a:prstDash val="solid"/>
              <a:bevel/>
            </a:ln>
            <a:effectLst/>
          </c:spPr>
          <c:marker>
            <c:symbol val="circle"/>
            <c:size val="5"/>
            <c:spPr>
              <a:solidFill>
                <a:srgbClr val="00B050"/>
              </a:solidFill>
              <a:ln w="6350" cap="flat" cmpd="sng" algn="ctr">
                <a:solidFill>
                  <a:srgbClr val="FF0000"/>
                </a:solidFill>
                <a:prstDash val="solid"/>
                <a:round/>
              </a:ln>
              <a:effectLst/>
            </c:spPr>
          </c:marker>
          <c:dLbls>
            <c:dLbl>
              <c:idx val="2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F0-46CB-BAB0-ED83CB5D09F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Calibri"/>
                    <a:ea typeface="Calibri"/>
                    <a:cs typeface="Calibri"/>
                  </a:defRPr>
                </a:pPr>
                <a:endParaRPr lang="es-PE"/>
              </a:p>
            </c:txPr>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'PPC ANALISIS'!$B$10:$B$21</c:f>
              <c:numCache>
                <c:formatCode>General</c:formatCode>
                <c:ptCount val="6"/>
                <c:pt idx="0">
                  <c:v>33</c:v>
                </c:pt>
                <c:pt idx="1">
                  <c:v>34</c:v>
                </c:pt>
                <c:pt idx="2">
                  <c:v>35</c:v>
                </c:pt>
                <c:pt idx="3">
                  <c:v>36</c:v>
                </c:pt>
                <c:pt idx="4">
                  <c:v>37</c:v>
                </c:pt>
                <c:pt idx="5">
                  <c:v>38</c:v>
                </c:pt>
              </c:numCache>
            </c:numRef>
          </c:cat>
          <c:val>
            <c:numRef>
              <c:f>'PPC ANALISIS'!$C$10:$C$21</c:f>
              <c:numCache>
                <c:formatCode>0.00%;;\-</c:formatCode>
                <c:ptCount val="6"/>
                <c:pt idx="0">
                  <c:v>0.55555555555555558</c:v>
                </c:pt>
                <c:pt idx="1">
                  <c:v>0</c:v>
                </c:pt>
                <c:pt idx="2">
                  <c:v>0</c:v>
                </c:pt>
                <c:pt idx="3">
                  <c:v>0</c:v>
                </c:pt>
                <c:pt idx="4">
                  <c:v>0</c:v>
                </c:pt>
                <c:pt idx="5">
                  <c:v>0</c:v>
                </c:pt>
              </c:numCache>
            </c:numRef>
          </c:val>
          <c:smooth val="0"/>
          <c:extLst>
            <c:ext xmlns:c16="http://schemas.microsoft.com/office/drawing/2014/chart" uri="{C3380CC4-5D6E-409C-BE32-E72D297353CC}">
              <c16:uniqueId val="{00000001-95F0-46CB-BAB0-ED83CB5D09F9}"/>
            </c:ext>
          </c:extLst>
        </c:ser>
        <c:ser>
          <c:idx val="1"/>
          <c:order val="1"/>
          <c:spPr>
            <a:ln w="38100" cap="rnd" cmpd="sng" algn="ctr">
              <a:solidFill>
                <a:schemeClr val="accent1">
                  <a:tint val="77000"/>
                  <a:shade val="95000"/>
                  <a:satMod val="105000"/>
                </a:schemeClr>
              </a:solidFill>
              <a:prstDash val="dash"/>
              <a:round/>
            </a:ln>
            <a:effectLst/>
          </c:spPr>
          <c:marker>
            <c:spPr>
              <a:solidFill>
                <a:schemeClr val="accent1">
                  <a:tint val="77000"/>
                </a:schemeClr>
              </a:solidFill>
              <a:ln w="9525" cap="flat" cmpd="sng" algn="ctr">
                <a:solidFill>
                  <a:schemeClr val="accent1">
                    <a:tint val="77000"/>
                    <a:shade val="95000"/>
                    <a:satMod val="105000"/>
                  </a:schemeClr>
                </a:solidFill>
                <a:prstDash val="solid"/>
                <a:round/>
              </a:ln>
              <a:effectLst/>
            </c:spPr>
          </c:marker>
          <c:cat>
            <c:numRef>
              <c:f>'PPC ANALISIS'!$B$10:$B$21</c:f>
              <c:numCache>
                <c:formatCode>General</c:formatCode>
                <c:ptCount val="6"/>
                <c:pt idx="0">
                  <c:v>33</c:v>
                </c:pt>
                <c:pt idx="1">
                  <c:v>34</c:v>
                </c:pt>
                <c:pt idx="2">
                  <c:v>35</c:v>
                </c:pt>
                <c:pt idx="3">
                  <c:v>36</c:v>
                </c:pt>
                <c:pt idx="4">
                  <c:v>37</c:v>
                </c:pt>
                <c:pt idx="5">
                  <c:v>38</c:v>
                </c:pt>
              </c:numCache>
            </c:numRef>
          </c:cat>
          <c:val>
            <c:numRef>
              <c:f>'PPC ANALISIS'!$D$10:$D$21</c:f>
              <c:numCache>
                <c:formatCode>0%</c:formatCode>
                <c:ptCount val="6"/>
                <c:pt idx="0">
                  <c:v>0.8</c:v>
                </c:pt>
                <c:pt idx="1">
                  <c:v>0.8</c:v>
                </c:pt>
                <c:pt idx="2">
                  <c:v>0.8</c:v>
                </c:pt>
                <c:pt idx="3">
                  <c:v>0.8</c:v>
                </c:pt>
                <c:pt idx="4">
                  <c:v>0.8</c:v>
                </c:pt>
                <c:pt idx="5">
                  <c:v>0.8</c:v>
                </c:pt>
              </c:numCache>
            </c:numRef>
          </c:val>
          <c:smooth val="0"/>
          <c:extLst>
            <c:ext xmlns:c16="http://schemas.microsoft.com/office/drawing/2014/chart" uri="{C3380CC4-5D6E-409C-BE32-E72D297353CC}">
              <c16:uniqueId val="{00000002-95F0-46CB-BAB0-ED83CB5D09F9}"/>
            </c:ext>
          </c:extLst>
        </c:ser>
        <c:dLbls>
          <c:showLegendKey val="0"/>
          <c:showVal val="0"/>
          <c:showCatName val="0"/>
          <c:showSerName val="0"/>
          <c:showPercent val="0"/>
          <c:showBubbleSize val="0"/>
        </c:dLbls>
        <c:marker val="1"/>
        <c:smooth val="0"/>
        <c:axId val="1884348656"/>
        <c:axId val="1"/>
      </c:lineChart>
      <c:catAx>
        <c:axId val="188434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200" b="0" i="0" u="none" strike="noStrike" kern="1200" baseline="0">
                <a:solidFill>
                  <a:srgbClr val="333333"/>
                </a:solidFill>
                <a:latin typeface="Calibri"/>
                <a:ea typeface="Calibri"/>
                <a:cs typeface="Calibri"/>
              </a:defRPr>
            </a:pPr>
            <a:endParaRPr lang="es-PE"/>
          </a:p>
        </c:txPr>
        <c:crossAx val="1"/>
        <c:crosses val="autoZero"/>
        <c:auto val="1"/>
        <c:lblAlgn val="ctr"/>
        <c:lblOffset val="50"/>
        <c:tickLblSkip val="1"/>
        <c:noMultiLvlLbl val="0"/>
      </c:catAx>
      <c:valAx>
        <c:axId val="1"/>
        <c:scaling>
          <c:orientation val="minMax"/>
          <c:max val="1"/>
        </c:scaling>
        <c:delete val="0"/>
        <c:axPos val="l"/>
        <c:majorGridlines>
          <c:spPr>
            <a:ln w="9525" cap="flat" cmpd="sng" algn="ctr">
              <a:solidFill>
                <a:schemeClr val="tx1">
                  <a:lumMod val="15000"/>
                  <a:lumOff val="85000"/>
                </a:schemeClr>
              </a:solidFill>
              <a:prstDash val="solid"/>
              <a:round/>
            </a:ln>
            <a:effectLst/>
          </c:spPr>
        </c:majorGridlines>
        <c:numFmt formatCode="0.00%;;\-" sourceLinked="1"/>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0" i="0" u="none" strike="noStrike" kern="1200" baseline="0">
                <a:solidFill>
                  <a:srgbClr val="333333"/>
                </a:solidFill>
                <a:latin typeface="Calibri"/>
                <a:ea typeface="Calibri"/>
                <a:cs typeface="Calibri"/>
              </a:defRPr>
            </a:pPr>
            <a:endParaRPr lang="es-PE"/>
          </a:p>
        </c:txPr>
        <c:crossAx val="1884348656"/>
        <c:crosses val="autoZero"/>
        <c:crossBetween val="between"/>
      </c:valAx>
      <c:spPr>
        <a:noFill/>
        <a:ln w="25400">
          <a:noFill/>
        </a:ln>
        <a:effectLst/>
      </c:spPr>
    </c:plotArea>
    <c:legend>
      <c:legendPos val="r"/>
      <c:layout>
        <c:manualLayout>
          <c:xMode val="edge"/>
          <c:yMode val="edge"/>
          <c:x val="0.85042242871400742"/>
          <c:y val="0.69562039599222525"/>
          <c:w val="0.14957752589925422"/>
          <c:h val="0.21040378890303932"/>
        </c:manualLayout>
      </c:layout>
      <c:overlay val="0"/>
      <c:spPr>
        <a:solidFill>
          <a:schemeClr val="bg1"/>
        </a:solidFill>
        <a:ln>
          <a:solidFill>
            <a:schemeClr val="tx1"/>
          </a:solidFill>
        </a:ln>
        <a:effectLst/>
      </c:spPr>
      <c:txPr>
        <a:bodyPr rot="0" spcFirstLastPara="1" vertOverflow="ellipsis" vert="horz" wrap="square" anchor="ctr" anchorCtr="1"/>
        <a:lstStyle/>
        <a:p>
          <a:pPr>
            <a:defRPr sz="1600" b="0" i="0" u="none" strike="noStrike" kern="1200" baseline="0">
              <a:solidFill>
                <a:srgbClr val="000000"/>
              </a:solidFill>
              <a:latin typeface="Calibri"/>
              <a:ea typeface="Calibri"/>
              <a:cs typeface="Calibri"/>
            </a:defRPr>
          </a:pPr>
          <a:endParaRPr lang="es-PE"/>
        </a:p>
      </c:txPr>
    </c:legend>
    <c:plotVisOnly val="1"/>
    <c:dispBlanksAs val="gap"/>
    <c:showDLblsOverMax val="0"/>
  </c:chart>
  <c:spPr>
    <a:solidFill>
      <a:schemeClr val="bg1"/>
    </a:solidFill>
    <a:ln w="9525" cap="flat" cmpd="sng" algn="ctr">
      <a:solidFill>
        <a:schemeClr val="tx1"/>
      </a:solidFill>
      <a:prstDash val="solid"/>
      <a:round/>
    </a:ln>
    <a:effectLst/>
  </c:spPr>
  <c:txPr>
    <a:bodyPr/>
    <a:lstStyle/>
    <a:p>
      <a:pPr>
        <a:defRPr sz="1000" b="0" i="0" u="none" strike="noStrike" baseline="0">
          <a:solidFill>
            <a:srgbClr val="000000"/>
          </a:solidFill>
          <a:latin typeface="Calibri"/>
          <a:ea typeface="Calibri"/>
          <a:cs typeface="Calibri"/>
        </a:defRPr>
      </a:pPr>
      <a:endParaRPr lang="es-PE"/>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PE" b="1"/>
              <a:t>ACTIVIDADES</a:t>
            </a:r>
            <a:r>
              <a:rPr lang="es-PE" b="1" baseline="0"/>
              <a:t> DE LA SEMANA</a:t>
            </a:r>
            <a:endParaRPr lang="es-PE"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PE"/>
        </a:p>
      </c:txPr>
    </c:title>
    <c:autoTitleDeleted val="0"/>
    <c:view3D>
      <c:rotX val="30"/>
      <c:rotY val="3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DF0-4EC4-A559-5B2DCA8CA0A0}"/>
              </c:ext>
            </c:extLst>
          </c:dPt>
          <c:dPt>
            <c:idx val="1"/>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5DF0-4EC4-A559-5B2DCA8CA0A0}"/>
              </c:ext>
            </c:extLst>
          </c:dPt>
          <c:dPt>
            <c:idx val="2"/>
            <c:bubble3D val="0"/>
            <c:spPr>
              <a:solidFill>
                <a:schemeClr val="accent3">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DF0-4EC4-A559-5B2DCA8CA0A0}"/>
              </c:ext>
            </c:extLst>
          </c:dPt>
          <c:dLbls>
            <c:dLbl>
              <c:idx val="0"/>
              <c:layout>
                <c:manualLayout>
                  <c:x val="1.5636765620244245E-2"/>
                  <c:y val="-0.260092697585399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F0-4EC4-A559-5B2DCA8CA0A0}"/>
                </c:ext>
              </c:extLst>
            </c:dLbl>
            <c:dLbl>
              <c:idx val="1"/>
              <c:layout>
                <c:manualLayout>
                  <c:x val="2.5826961551083761E-2"/>
                  <c:y val="0.1343738517064066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F0-4EC4-A559-5B2DCA8CA0A0}"/>
                </c:ext>
              </c:extLst>
            </c:dLbl>
            <c:dLbl>
              <c:idx val="2"/>
              <c:layout>
                <c:manualLayout>
                  <c:x val="2.7864457055160947E-2"/>
                  <c:y val="-0.5033922987964192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F0-4EC4-A559-5B2DCA8CA0A0}"/>
                </c:ext>
              </c:extLst>
            </c:dLbl>
            <c:dLbl>
              <c:idx val="3"/>
              <c:layout>
                <c:manualLayout>
                  <c:x val="2.5704074209252758E-3"/>
                  <c:y val="-3.754946935980828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DF0-4EC4-A559-5B2DCA8CA0A0}"/>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75000"/>
                      </a:schemeClr>
                    </a:solidFill>
                    <a:latin typeface="+mn-lt"/>
                    <a:ea typeface="+mn-ea"/>
                    <a:cs typeface="+mn-cs"/>
                  </a:defRPr>
                </a:pPr>
                <a:endParaRPr lang="es-PE"/>
              </a:p>
            </c:txPr>
            <c:showLegendKey val="0"/>
            <c:showVal val="1"/>
            <c:showCatName val="1"/>
            <c:showSerName val="0"/>
            <c:showPercent val="0"/>
            <c:showBubbleSize val="0"/>
            <c:showLeaderLines val="1"/>
            <c:leaderLines>
              <c:spPr>
                <a:ln w="15875" cap="flat" cmpd="sng" algn="ctr">
                  <a:solidFill>
                    <a:schemeClr val="bg1">
                      <a:lumMod val="50000"/>
                    </a:schemeClr>
                  </a:solidFill>
                  <a:round/>
                </a:ln>
                <a:effectLst/>
              </c:spPr>
            </c:leaderLines>
            <c:extLst>
              <c:ext xmlns:c15="http://schemas.microsoft.com/office/drawing/2012/chart" uri="{CE6537A1-D6FC-4f65-9D91-7224C49458BB}"/>
            </c:extLst>
          </c:dLbls>
          <c:cat>
            <c:strRef>
              <c:f>'PPC ANALISIS'!$B$32:$C$34</c:f>
              <c:strCache>
                <c:ptCount val="3"/>
                <c:pt idx="0">
                  <c:v>Actividades ejecutadas programadas</c:v>
                </c:pt>
                <c:pt idx="1">
                  <c:v>Actividades no ejecutadas</c:v>
                </c:pt>
                <c:pt idx="2">
                  <c:v>Actividades ejecutadas no programadas </c:v>
                </c:pt>
              </c:strCache>
            </c:strRef>
          </c:cat>
          <c:val>
            <c:numRef>
              <c:f>'PPC ANALISIS'!$D$32:$D$34</c:f>
              <c:numCache>
                <c:formatCode>General</c:formatCode>
                <c:ptCount val="3"/>
                <c:pt idx="0">
                  <c:v>5</c:v>
                </c:pt>
                <c:pt idx="1">
                  <c:v>4</c:v>
                </c:pt>
                <c:pt idx="2">
                  <c:v>0</c:v>
                </c:pt>
              </c:numCache>
            </c:numRef>
          </c:val>
          <c:extLst>
            <c:ext xmlns:c16="http://schemas.microsoft.com/office/drawing/2014/chart" uri="{C3380CC4-5D6E-409C-BE32-E72D297353CC}">
              <c16:uniqueId val="{00000007-5DF0-4EC4-A559-5B2DCA8CA0A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P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sz="1100" b="0" i="0" u="none" strike="noStrike" kern="1200" spc="0" baseline="0" dirty="0">
                <a:solidFill>
                  <a:sysClr val="windowText" lastClr="000000">
                    <a:lumMod val="65000"/>
                    <a:lumOff val="35000"/>
                  </a:sysClr>
                </a:solidFill>
              </a:rPr>
              <a:t>CURVA S WEIGHT NEWMONT</a:t>
            </a:r>
            <a:endParaRPr lang="es-PE"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manualLayout>
          <c:layoutTarget val="inner"/>
          <c:xMode val="edge"/>
          <c:yMode val="edge"/>
          <c:x val="0.14102468664659584"/>
          <c:y val="7.3404180659684362E-2"/>
          <c:w val="0.84931213689072504"/>
          <c:h val="0.83253893866805306"/>
        </c:manualLayout>
      </c:layout>
      <c:lineChart>
        <c:grouping val="standard"/>
        <c:varyColors val="0"/>
        <c:ser>
          <c:idx val="0"/>
          <c:order val="0"/>
          <c:tx>
            <c:v>% Plan. Acum (LB0)</c:v>
          </c:tx>
          <c:spPr>
            <a:ln w="28575" cap="rnd">
              <a:solidFill>
                <a:schemeClr val="accent1"/>
              </a:solidFill>
              <a:round/>
            </a:ln>
            <a:effectLst/>
          </c:spPr>
          <c:marker>
            <c:symbol val="circle"/>
            <c:size val="5"/>
            <c:spPr>
              <a:solidFill>
                <a:schemeClr val="accent1"/>
              </a:solidFill>
              <a:ln w="381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75000"/>
                      </a:schemeClr>
                    </a:solidFill>
                    <a:latin typeface="Arial" panose="020B0604020202020204" pitchFamily="34" charset="0"/>
                    <a:ea typeface="+mn-ea"/>
                    <a:cs typeface="Arial" panose="020B0604020202020204" pitchFamily="34" charset="0"/>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Dashboard!$C$1:$T$1</c:f>
              <c:numCache>
                <c:formatCode>"Sem "0</c:formatCode>
                <c:ptCount val="18"/>
                <c:pt idx="0">
                  <c:v>27</c:v>
                </c:pt>
                <c:pt idx="1">
                  <c:v>28</c:v>
                </c:pt>
                <c:pt idx="2">
                  <c:v>29</c:v>
                </c:pt>
                <c:pt idx="3">
                  <c:v>30</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numCache>
            </c:numRef>
          </c:cat>
          <c:val>
            <c:numRef>
              <c:f>Dashboard!$C$2:$T$2</c:f>
              <c:numCache>
                <c:formatCode>0.00%</c:formatCode>
                <c:ptCount val="18"/>
                <c:pt idx="0">
                  <c:v>0</c:v>
                </c:pt>
                <c:pt idx="1">
                  <c:v>0</c:v>
                </c:pt>
                <c:pt idx="2">
                  <c:v>0</c:v>
                </c:pt>
                <c:pt idx="3">
                  <c:v>9.807998135484294E-3</c:v>
                </c:pt>
                <c:pt idx="4">
                  <c:v>1.6520592059409742E-2</c:v>
                </c:pt>
                <c:pt idx="5">
                  <c:v>3.8251172572961845E-2</c:v>
                </c:pt>
                <c:pt idx="6">
                  <c:v>7.4003237720717263E-2</c:v>
                </c:pt>
                <c:pt idx="7">
                  <c:v>0.14453843813018286</c:v>
                </c:pt>
                <c:pt idx="8">
                  <c:v>0.22900361135820557</c:v>
                </c:pt>
                <c:pt idx="9">
                  <c:v>0.31631464116256758</c:v>
                </c:pt>
                <c:pt idx="10">
                  <c:v>0.4220100429479629</c:v>
                </c:pt>
                <c:pt idx="11">
                  <c:v>0.54282236197916478</c:v>
                </c:pt>
                <c:pt idx="12">
                  <c:v>0.65336869259304209</c:v>
                </c:pt>
                <c:pt idx="13">
                  <c:v>0.76577996421323014</c:v>
                </c:pt>
                <c:pt idx="14">
                  <c:v>0.86162175922524087</c:v>
                </c:pt>
                <c:pt idx="15">
                  <c:v>0.93457766439359746</c:v>
                </c:pt>
                <c:pt idx="16">
                  <c:v>0.98774000233064463</c:v>
                </c:pt>
                <c:pt idx="17">
                  <c:v>1</c:v>
                </c:pt>
              </c:numCache>
            </c:numRef>
          </c:val>
          <c:smooth val="0"/>
          <c:extLst>
            <c:ext xmlns:c16="http://schemas.microsoft.com/office/drawing/2014/chart" uri="{C3380CC4-5D6E-409C-BE32-E72D297353CC}">
              <c16:uniqueId val="{0000000A-CC8D-4D47-ADA5-6FF4E966BDC9}"/>
            </c:ext>
          </c:extLst>
        </c:ser>
        <c:ser>
          <c:idx val="1"/>
          <c:order val="1"/>
          <c:tx>
            <c:v>% Actual Acum</c:v>
          </c:tx>
          <c:spPr>
            <a:ln w="28575" cap="rnd">
              <a:solidFill>
                <a:srgbClr val="FF0000"/>
              </a:solidFill>
              <a:round/>
            </a:ln>
            <a:effectLst/>
          </c:spPr>
          <c:marker>
            <c:symbol val="circle"/>
            <c:size val="5"/>
            <c:spPr>
              <a:solidFill>
                <a:srgbClr val="FF0000"/>
              </a:solidFill>
              <a:ln w="3810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Arial" panose="020B0604020202020204" pitchFamily="34" charset="0"/>
                    <a:ea typeface="+mn-ea"/>
                    <a:cs typeface="Arial" panose="020B0604020202020204" pitchFamily="34" charset="0"/>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Dashboard!$C$1:$T$1</c:f>
              <c:numCache>
                <c:formatCode>"Sem "0</c:formatCode>
                <c:ptCount val="18"/>
                <c:pt idx="0">
                  <c:v>27</c:v>
                </c:pt>
                <c:pt idx="1">
                  <c:v>28</c:v>
                </c:pt>
                <c:pt idx="2">
                  <c:v>29</c:v>
                </c:pt>
                <c:pt idx="3">
                  <c:v>30</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numCache>
            </c:numRef>
          </c:cat>
          <c:val>
            <c:numRef>
              <c:f>Dashboard!$C$4:$T$4</c:f>
              <c:numCache>
                <c:formatCode>0.00%</c:formatCode>
                <c:ptCount val="18"/>
                <c:pt idx="0">
                  <c:v>0</c:v>
                </c:pt>
                <c:pt idx="1">
                  <c:v>0</c:v>
                </c:pt>
                <c:pt idx="2">
                  <c:v>0</c:v>
                </c:pt>
                <c:pt idx="3">
                  <c:v>0</c:v>
                </c:pt>
                <c:pt idx="4">
                  <c:v>0</c:v>
                </c:pt>
                <c:pt idx="5">
                  <c:v>6.7675187134841617E-3</c:v>
                </c:pt>
                <c:pt idx="6">
                  <c:v>4.1156812176025959E-2</c:v>
                </c:pt>
                <c:pt idx="7">
                  <c:v>#N/A</c:v>
                </c:pt>
                <c:pt idx="8">
                  <c:v>#N/A</c:v>
                </c:pt>
                <c:pt idx="9">
                  <c:v>#N/A</c:v>
                </c:pt>
                <c:pt idx="10">
                  <c:v>#N/A</c:v>
                </c:pt>
                <c:pt idx="11">
                  <c:v>#N/A</c:v>
                </c:pt>
                <c:pt idx="12">
                  <c:v>#N/A</c:v>
                </c:pt>
                <c:pt idx="13">
                  <c:v>#N/A</c:v>
                </c:pt>
                <c:pt idx="14">
                  <c:v>#N/A</c:v>
                </c:pt>
                <c:pt idx="15">
                  <c:v>#N/A</c:v>
                </c:pt>
                <c:pt idx="16">
                  <c:v>#N/A</c:v>
                </c:pt>
                <c:pt idx="17">
                  <c:v>#N/A</c:v>
                </c:pt>
              </c:numCache>
            </c:numRef>
          </c:val>
          <c:smooth val="0"/>
          <c:extLst>
            <c:ext xmlns:c16="http://schemas.microsoft.com/office/drawing/2014/chart" uri="{C3380CC4-5D6E-409C-BE32-E72D297353CC}">
              <c16:uniqueId val="{0000000B-CC8D-4D47-ADA5-6FF4E966BDC9}"/>
            </c:ext>
          </c:extLst>
        </c:ser>
        <c:ser>
          <c:idx val="2"/>
          <c:order val="2"/>
          <c:tx>
            <c:v>% Proyección 3WLA</c:v>
          </c:tx>
          <c:spPr>
            <a:ln w="28575" cap="rnd">
              <a:solidFill>
                <a:srgbClr val="92D050"/>
              </a:solidFill>
              <a:prstDash val="sysDash"/>
              <a:round/>
            </a:ln>
            <a:effectLst/>
          </c:spPr>
          <c:marker>
            <c:symbol val="circle"/>
            <c:size val="5"/>
            <c:spPr>
              <a:solidFill>
                <a:srgbClr val="00B050"/>
              </a:solidFill>
              <a:ln w="9525">
                <a:solidFill>
                  <a:schemeClr val="accent3"/>
                </a:solidFill>
                <a:prstDash val="sysDash"/>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0-AA85-46AD-A8FB-AB9741AEF3A2}"/>
                </c:ext>
              </c:extLst>
            </c:dLbl>
            <c:dLbl>
              <c:idx val="2"/>
              <c:delete val="1"/>
              <c:extLst>
                <c:ext xmlns:c15="http://schemas.microsoft.com/office/drawing/2012/chart" uri="{CE6537A1-D6FC-4f65-9D91-7224C49458BB}"/>
                <c:ext xmlns:c16="http://schemas.microsoft.com/office/drawing/2014/chart" uri="{C3380CC4-5D6E-409C-BE32-E72D297353CC}">
                  <c16:uniqueId val="{00000001-AA85-46AD-A8FB-AB9741AEF3A2}"/>
                </c:ext>
              </c:extLst>
            </c:dLbl>
            <c:dLbl>
              <c:idx val="8"/>
              <c:delete val="1"/>
              <c:extLst>
                <c:ext xmlns:c15="http://schemas.microsoft.com/office/drawing/2012/chart" uri="{CE6537A1-D6FC-4f65-9D91-7224C49458BB}"/>
                <c:ext xmlns:c16="http://schemas.microsoft.com/office/drawing/2014/chart" uri="{C3380CC4-5D6E-409C-BE32-E72D297353CC}">
                  <c16:uniqueId val="{00000002-AA85-46AD-A8FB-AB9741AEF3A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50"/>
                    </a:solidFill>
                    <a:latin typeface="Arial" panose="020B0604020202020204" pitchFamily="34" charset="0"/>
                    <a:ea typeface="+mn-ea"/>
                    <a:cs typeface="Arial" panose="020B0604020202020204" pitchFamily="34" charset="0"/>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Dashboard!$C$1:$T$1</c:f>
              <c:numCache>
                <c:formatCode>"Sem "0</c:formatCode>
                <c:ptCount val="18"/>
                <c:pt idx="0">
                  <c:v>27</c:v>
                </c:pt>
                <c:pt idx="1">
                  <c:v>28</c:v>
                </c:pt>
                <c:pt idx="2">
                  <c:v>29</c:v>
                </c:pt>
                <c:pt idx="3">
                  <c:v>30</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numCache>
            </c:numRef>
          </c:cat>
          <c:val>
            <c:numRef>
              <c:f>Dashboard!$C$6:$T$6</c:f>
              <c:numCache>
                <c:formatCode>0.00%</c:formatCode>
                <c:ptCount val="18"/>
                <c:pt idx="0">
                  <c:v>#N/A</c:v>
                </c:pt>
                <c:pt idx="1">
                  <c:v>#N/A</c:v>
                </c:pt>
                <c:pt idx="2">
                  <c:v>#N/A</c:v>
                </c:pt>
                <c:pt idx="3">
                  <c:v>#N/A</c:v>
                </c:pt>
                <c:pt idx="4">
                  <c:v>#N/A</c:v>
                </c:pt>
                <c:pt idx="5">
                  <c:v>#N/A</c:v>
                </c:pt>
                <c:pt idx="6">
                  <c:v>4.1156812176025959E-2</c:v>
                </c:pt>
                <c:pt idx="7">
                  <c:v>0.13312427768283913</c:v>
                </c:pt>
                <c:pt idx="8">
                  <c:v>0.23375210831733814</c:v>
                </c:pt>
                <c:pt idx="9">
                  <c:v>0.33797900787792734</c:v>
                </c:pt>
                <c:pt idx="10">
                  <c:v>#N/A</c:v>
                </c:pt>
                <c:pt idx="11">
                  <c:v>#N/A</c:v>
                </c:pt>
                <c:pt idx="12">
                  <c:v>#N/A</c:v>
                </c:pt>
                <c:pt idx="13">
                  <c:v>#N/A</c:v>
                </c:pt>
                <c:pt idx="14">
                  <c:v>#N/A</c:v>
                </c:pt>
                <c:pt idx="15">
                  <c:v>#N/A</c:v>
                </c:pt>
                <c:pt idx="16">
                  <c:v>#N/A</c:v>
                </c:pt>
                <c:pt idx="17">
                  <c:v>#N/A</c:v>
                </c:pt>
              </c:numCache>
            </c:numRef>
          </c:val>
          <c:smooth val="0"/>
          <c:extLst>
            <c:ext xmlns:c16="http://schemas.microsoft.com/office/drawing/2014/chart" uri="{C3380CC4-5D6E-409C-BE32-E72D297353CC}">
              <c16:uniqueId val="{0000000C-CC8D-4D47-ADA5-6FF4E966BDC9}"/>
            </c:ext>
          </c:extLst>
        </c:ser>
        <c:dLbls>
          <c:showLegendKey val="0"/>
          <c:showVal val="0"/>
          <c:showCatName val="0"/>
          <c:showSerName val="0"/>
          <c:showPercent val="0"/>
          <c:showBubbleSize val="0"/>
        </c:dLbls>
        <c:dropLines>
          <c:spPr>
            <a:ln w="9525" cap="flat" cmpd="sng" algn="ctr">
              <a:solidFill>
                <a:schemeClr val="tx1">
                  <a:lumMod val="35000"/>
                  <a:lumOff val="65000"/>
                </a:schemeClr>
              </a:solidFill>
              <a:prstDash val="sysDot"/>
              <a:round/>
            </a:ln>
            <a:effectLst/>
          </c:spPr>
        </c:dropLines>
        <c:marker val="1"/>
        <c:smooth val="0"/>
        <c:axId val="1819650256"/>
        <c:axId val="1819646896"/>
      </c:lineChart>
      <c:catAx>
        <c:axId val="1819650256"/>
        <c:scaling>
          <c:orientation val="minMax"/>
        </c:scaling>
        <c:delete val="0"/>
        <c:axPos val="b"/>
        <c:numFmt formatCode="&quot;Sem &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PE"/>
          </a:p>
        </c:txPr>
        <c:crossAx val="1819646896"/>
        <c:crosses val="autoZero"/>
        <c:auto val="1"/>
        <c:lblAlgn val="ctr"/>
        <c:lblOffset val="100"/>
        <c:noMultiLvlLbl val="0"/>
      </c:catAx>
      <c:valAx>
        <c:axId val="181964689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PE"/>
          </a:p>
        </c:txPr>
        <c:crossAx val="181965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1275" cap="flat" cmpd="sng" algn="ctr">
      <a:solidFill>
        <a:schemeClr val="tx1"/>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0.jp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jpeg"/></Relationships>
</file>

<file path=xl/drawings/_rels/drawing9.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13.png"/><Relationship Id="rId4"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9.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0.jp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chart" Target="../charts/chart8.xml"/><Relationship Id="rId1" Type="http://schemas.openxmlformats.org/officeDocument/2006/relationships/image" Target="../media/image8.png"/><Relationship Id="rId4"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image" Target="../media/image9.png"/></Relationships>
</file>

<file path=xl/drawings/_rels/drawing2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2284</xdr:colOff>
      <xdr:row>3</xdr:row>
      <xdr:rowOff>57978</xdr:rowOff>
    </xdr:from>
    <xdr:to>
      <xdr:col>11</xdr:col>
      <xdr:colOff>13789</xdr:colOff>
      <xdr:row>4</xdr:row>
      <xdr:rowOff>154514</xdr:rowOff>
    </xdr:to>
    <xdr:pic>
      <xdr:nvPicPr>
        <xdr:cNvPr id="2" name="Imagen 1">
          <a:extLst>
            <a:ext uri="{FF2B5EF4-FFF2-40B4-BE49-F238E27FC236}">
              <a16:creationId xmlns:a16="http://schemas.microsoft.com/office/drawing/2014/main" id="{85AD9D98-28B1-411E-8EE7-96842A289F4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64" t="38610" r="9453" b="39318"/>
        <a:stretch/>
      </xdr:blipFill>
      <xdr:spPr>
        <a:xfrm>
          <a:off x="240409" y="715203"/>
          <a:ext cx="1211655" cy="325136"/>
        </a:xfrm>
        <a:prstGeom prst="rect">
          <a:avLst/>
        </a:prstGeom>
      </xdr:spPr>
    </xdr:pic>
    <xdr:clientData/>
  </xdr:twoCellAnchor>
  <xdr:twoCellAnchor editAs="oneCell">
    <xdr:from>
      <xdr:col>2</xdr:col>
      <xdr:colOff>87084</xdr:colOff>
      <xdr:row>0</xdr:row>
      <xdr:rowOff>59872</xdr:rowOff>
    </xdr:from>
    <xdr:to>
      <xdr:col>10</xdr:col>
      <xdr:colOff>55974</xdr:colOff>
      <xdr:row>1</xdr:row>
      <xdr:rowOff>189186</xdr:rowOff>
    </xdr:to>
    <xdr:pic>
      <xdr:nvPicPr>
        <xdr:cNvPr id="3" name="Picture 2">
          <a:extLst>
            <a:ext uri="{FF2B5EF4-FFF2-40B4-BE49-F238E27FC236}">
              <a16:creationId xmlns:a16="http://schemas.microsoft.com/office/drawing/2014/main" id="{023CAAD4-7B82-4BFA-A7AA-A9F298F11C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25209" y="59872"/>
          <a:ext cx="1035690" cy="3198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111125</xdr:colOff>
      <xdr:row>1</xdr:row>
      <xdr:rowOff>47625</xdr:rowOff>
    </xdr:from>
    <xdr:to>
      <xdr:col>9</xdr:col>
      <xdr:colOff>453125</xdr:colOff>
      <xdr:row>64</xdr:row>
      <xdr:rowOff>20740</xdr:rowOff>
    </xdr:to>
    <xdr:pic>
      <xdr:nvPicPr>
        <xdr:cNvPr id="2" name="Imagen 1">
          <a:extLst>
            <a:ext uri="{FF2B5EF4-FFF2-40B4-BE49-F238E27FC236}">
              <a16:creationId xmlns:a16="http://schemas.microsoft.com/office/drawing/2014/main" id="{100B3BF7-5BC9-4ABE-BF34-483FAA8855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125" y="206375"/>
          <a:ext cx="7200000" cy="9974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499242</xdr:colOff>
      <xdr:row>3</xdr:row>
      <xdr:rowOff>45982</xdr:rowOff>
    </xdr:from>
    <xdr:to>
      <xdr:col>7</xdr:col>
      <xdr:colOff>161684</xdr:colOff>
      <xdr:row>5</xdr:row>
      <xdr:rowOff>21854</xdr:rowOff>
    </xdr:to>
    <xdr:pic>
      <xdr:nvPicPr>
        <xdr:cNvPr id="2" name="Imagen 1">
          <a:extLst>
            <a:ext uri="{FF2B5EF4-FFF2-40B4-BE49-F238E27FC236}">
              <a16:creationId xmlns:a16="http://schemas.microsoft.com/office/drawing/2014/main" id="{23EC637D-CDF0-4627-804F-A23CE240C2F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9943" t="38811" r="9879" b="39360"/>
        <a:stretch>
          <a:fillRect/>
        </a:stretch>
      </xdr:blipFill>
      <xdr:spPr bwMode="auto">
        <a:xfrm>
          <a:off x="630621" y="696310"/>
          <a:ext cx="1449727" cy="402592"/>
        </a:xfrm>
        <a:prstGeom prst="rect">
          <a:avLst/>
        </a:prstGeom>
        <a:noFill/>
        <a:ln>
          <a:noFill/>
        </a:ln>
      </xdr:spPr>
    </xdr:pic>
    <xdr:clientData/>
  </xdr:twoCellAnchor>
  <xdr:twoCellAnchor editAs="oneCell">
    <xdr:from>
      <xdr:col>1</xdr:col>
      <xdr:colOff>571498</xdr:colOff>
      <xdr:row>0</xdr:row>
      <xdr:rowOff>36633</xdr:rowOff>
    </xdr:from>
    <xdr:to>
      <xdr:col>7</xdr:col>
      <xdr:colOff>123678</xdr:colOff>
      <xdr:row>2</xdr:row>
      <xdr:rowOff>77078</xdr:rowOff>
    </xdr:to>
    <xdr:pic>
      <xdr:nvPicPr>
        <xdr:cNvPr id="5" name="Picture 2">
          <a:extLst>
            <a:ext uri="{FF2B5EF4-FFF2-40B4-BE49-F238E27FC236}">
              <a16:creationId xmlns:a16="http://schemas.microsoft.com/office/drawing/2014/main" id="{11EC4441-0858-4161-AB8B-3188D11C5AC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03383" y="36633"/>
          <a:ext cx="1337165" cy="417635"/>
        </a:xfrm>
        <a:prstGeom prst="rect">
          <a:avLst/>
        </a:prstGeom>
      </xdr:spPr>
    </xdr:pic>
    <xdr:clientData/>
  </xdr:twoCellAnchor>
  <xdr:twoCellAnchor editAs="oneCell">
    <xdr:from>
      <xdr:col>8</xdr:col>
      <xdr:colOff>354932</xdr:colOff>
      <xdr:row>275</xdr:row>
      <xdr:rowOff>64168</xdr:rowOff>
    </xdr:from>
    <xdr:to>
      <xdr:col>11</xdr:col>
      <xdr:colOff>154907</xdr:colOff>
      <xdr:row>279</xdr:row>
      <xdr:rowOff>75702</xdr:rowOff>
    </xdr:to>
    <xdr:pic>
      <xdr:nvPicPr>
        <xdr:cNvPr id="4" name="Imagen 3">
          <a:extLst>
            <a:ext uri="{FF2B5EF4-FFF2-40B4-BE49-F238E27FC236}">
              <a16:creationId xmlns:a16="http://schemas.microsoft.com/office/drawing/2014/main" id="{FCF2C8BE-F4A4-4666-9C06-4E3D0FC2C2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921669" y="84906852"/>
          <a:ext cx="1755106" cy="6878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47626</xdr:colOff>
      <xdr:row>2</xdr:row>
      <xdr:rowOff>57149</xdr:rowOff>
    </xdr:from>
    <xdr:to>
      <xdr:col>10</xdr:col>
      <xdr:colOff>1009650</xdr:colOff>
      <xdr:row>7</xdr:row>
      <xdr:rowOff>739588</xdr:rowOff>
    </xdr:to>
    <xdr:pic>
      <xdr:nvPicPr>
        <xdr:cNvPr id="2" name="Imagen 1">
          <a:extLst>
            <a:ext uri="{FF2B5EF4-FFF2-40B4-BE49-F238E27FC236}">
              <a16:creationId xmlns:a16="http://schemas.microsoft.com/office/drawing/2014/main" id="{1A25D80B-3386-41F2-8280-60B111269217}"/>
            </a:ext>
          </a:extLst>
        </xdr:cNvPr>
        <xdr:cNvPicPr>
          <a:picLocks noChangeAspect="1"/>
        </xdr:cNvPicPr>
      </xdr:nvPicPr>
      <xdr:blipFill>
        <a:blip xmlns:r="http://schemas.openxmlformats.org/officeDocument/2006/relationships" r:embed="rId1"/>
        <a:stretch>
          <a:fillRect/>
        </a:stretch>
      </xdr:blipFill>
      <xdr:spPr>
        <a:xfrm>
          <a:off x="7705726" y="600074"/>
          <a:ext cx="3562349" cy="16444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53340</xdr:colOff>
      <xdr:row>0</xdr:row>
      <xdr:rowOff>64770</xdr:rowOff>
    </xdr:from>
    <xdr:to>
      <xdr:col>8</xdr:col>
      <xdr:colOff>132229</xdr:colOff>
      <xdr:row>1</xdr:row>
      <xdr:rowOff>173748</xdr:rowOff>
    </xdr:to>
    <xdr:pic>
      <xdr:nvPicPr>
        <xdr:cNvPr id="2" name="Picture 2">
          <a:extLst>
            <a:ext uri="{FF2B5EF4-FFF2-40B4-BE49-F238E27FC236}">
              <a16:creationId xmlns:a16="http://schemas.microsoft.com/office/drawing/2014/main" id="{ACFB973D-5DF2-4358-8425-5891629990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 y="64770"/>
          <a:ext cx="1221889" cy="2994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109</xdr:row>
      <xdr:rowOff>0</xdr:rowOff>
    </xdr:from>
    <xdr:to>
      <xdr:col>27</xdr:col>
      <xdr:colOff>0</xdr:colOff>
      <xdr:row>134</xdr:row>
      <xdr:rowOff>0</xdr:rowOff>
    </xdr:to>
    <xdr:graphicFrame macro="">
      <xdr:nvGraphicFramePr>
        <xdr:cNvPr id="3" name="CurvaS">
          <a:extLst>
            <a:ext uri="{FF2B5EF4-FFF2-40B4-BE49-F238E27FC236}">
              <a16:creationId xmlns:a16="http://schemas.microsoft.com/office/drawing/2014/main" id="{48785440-847E-187C-4D8E-2C0C4A15E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15</xdr:col>
      <xdr:colOff>571500</xdr:colOff>
      <xdr:row>626</xdr:row>
      <xdr:rowOff>152400</xdr:rowOff>
    </xdr:from>
    <xdr:to>
      <xdr:col>22</xdr:col>
      <xdr:colOff>47625</xdr:colOff>
      <xdr:row>645</xdr:row>
      <xdr:rowOff>152400</xdr:rowOff>
    </xdr:to>
    <xdr:graphicFrame macro="">
      <xdr:nvGraphicFramePr>
        <xdr:cNvPr id="3" name="Gráfico 2">
          <a:extLst>
            <a:ext uri="{FF2B5EF4-FFF2-40B4-BE49-F238E27FC236}">
              <a16:creationId xmlns:a16="http://schemas.microsoft.com/office/drawing/2014/main" id="{8B040CE1-A4BA-9D3E-49C8-7FB3045AC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266699</xdr:colOff>
      <xdr:row>626</xdr:row>
      <xdr:rowOff>142875</xdr:rowOff>
    </xdr:from>
    <xdr:to>
      <xdr:col>15</xdr:col>
      <xdr:colOff>133349</xdr:colOff>
      <xdr:row>645</xdr:row>
      <xdr:rowOff>142875</xdr:rowOff>
    </xdr:to>
    <xdr:graphicFrame macro="">
      <xdr:nvGraphicFramePr>
        <xdr:cNvPr id="5" name="Gráfico 4">
          <a:extLst>
            <a:ext uri="{FF2B5EF4-FFF2-40B4-BE49-F238E27FC236}">
              <a16:creationId xmlns:a16="http://schemas.microsoft.com/office/drawing/2014/main" id="{ED54BB87-EE88-A33D-E65F-A226232F7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28575</xdr:colOff>
      <xdr:row>0</xdr:row>
      <xdr:rowOff>142877</xdr:rowOff>
    </xdr:from>
    <xdr:to>
      <xdr:col>1</xdr:col>
      <xdr:colOff>112</xdr:colOff>
      <xdr:row>3</xdr:row>
      <xdr:rowOff>73026</xdr:rowOff>
    </xdr:to>
    <xdr:pic>
      <xdr:nvPicPr>
        <xdr:cNvPr id="2" name="Picture 2">
          <a:extLst>
            <a:ext uri="{FF2B5EF4-FFF2-40B4-BE49-F238E27FC236}">
              <a16:creationId xmlns:a16="http://schemas.microsoft.com/office/drawing/2014/main" id="{AA9EC76C-75C8-4273-B4A4-8CBAEE677856}"/>
            </a:ext>
          </a:extLst>
        </xdr:cNvPr>
        <xdr:cNvPicPr>
          <a:picLocks noChangeAspect="1"/>
        </xdr:cNvPicPr>
      </xdr:nvPicPr>
      <xdr:blipFill>
        <a:blip xmlns:r="http://schemas.openxmlformats.org/officeDocument/2006/relationships" r:embed="rId1"/>
        <a:stretch>
          <a:fillRect/>
        </a:stretch>
      </xdr:blipFill>
      <xdr:spPr>
        <a:xfrm>
          <a:off x="28575" y="142877"/>
          <a:ext cx="1352662" cy="482599"/>
        </a:xfrm>
        <a:prstGeom prst="rect">
          <a:avLst/>
        </a:prstGeom>
      </xdr:spPr>
    </xdr:pic>
    <xdr:clientData/>
  </xdr:twoCellAnchor>
  <xdr:oneCellAnchor>
    <xdr:from>
      <xdr:col>8</xdr:col>
      <xdr:colOff>21982</xdr:colOff>
      <xdr:row>0</xdr:row>
      <xdr:rowOff>95250</xdr:rowOff>
    </xdr:from>
    <xdr:ext cx="1340826" cy="566722"/>
    <xdr:pic>
      <xdr:nvPicPr>
        <xdr:cNvPr id="3" name="image8.png">
          <a:extLst>
            <a:ext uri="{FF2B5EF4-FFF2-40B4-BE49-F238E27FC236}">
              <a16:creationId xmlns:a16="http://schemas.microsoft.com/office/drawing/2014/main" id="{4DF43463-9233-4F68-BC3A-65C4E9BA506A}"/>
            </a:ext>
          </a:extLst>
        </xdr:cNvPr>
        <xdr:cNvPicPr preferRelativeResize="0"/>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489582" y="95250"/>
          <a:ext cx="1340826" cy="566722"/>
        </a:xfrm>
        <a:prstGeom prst="rect">
          <a:avLst/>
        </a:prstGeom>
        <a:noFill/>
      </xdr:spPr>
    </xdr:pic>
    <xdr:clientData fLocksWithSheet="0"/>
  </xdr:oneCellAnchor>
  <xdr:twoCellAnchor editAs="oneCell">
    <xdr:from>
      <xdr:col>4</xdr:col>
      <xdr:colOff>16564</xdr:colOff>
      <xdr:row>21</xdr:row>
      <xdr:rowOff>94905</xdr:rowOff>
    </xdr:from>
    <xdr:to>
      <xdr:col>4</xdr:col>
      <xdr:colOff>1105628</xdr:colOff>
      <xdr:row>21</xdr:row>
      <xdr:rowOff>522367</xdr:rowOff>
    </xdr:to>
    <xdr:pic>
      <xdr:nvPicPr>
        <xdr:cNvPr id="4" name="Imagen 3">
          <a:extLst>
            <a:ext uri="{FF2B5EF4-FFF2-40B4-BE49-F238E27FC236}">
              <a16:creationId xmlns:a16="http://schemas.microsoft.com/office/drawing/2014/main" id="{C8F7F2D7-32C2-4547-A25B-E3F8B2DEBC48}"/>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8010" r="8679"/>
        <a:stretch>
          <a:fillRect/>
        </a:stretch>
      </xdr:blipFill>
      <xdr:spPr>
        <a:xfrm>
          <a:off x="3978964" y="4381155"/>
          <a:ext cx="1089064" cy="427462"/>
        </a:xfrm>
        <a:prstGeom prst="rect">
          <a:avLst/>
        </a:prstGeom>
      </xdr:spPr>
    </xdr:pic>
    <xdr:clientData/>
  </xdr:twoCellAnchor>
  <xdr:twoCellAnchor editAs="oneCell">
    <xdr:from>
      <xdr:col>6</xdr:col>
      <xdr:colOff>95569</xdr:colOff>
      <xdr:row>21</xdr:row>
      <xdr:rowOff>38544</xdr:rowOff>
    </xdr:from>
    <xdr:to>
      <xdr:col>6</xdr:col>
      <xdr:colOff>995737</xdr:colOff>
      <xdr:row>21</xdr:row>
      <xdr:rowOff>539288</xdr:rowOff>
    </xdr:to>
    <xdr:pic>
      <xdr:nvPicPr>
        <xdr:cNvPr id="6" name="Imagen 5">
          <a:extLst>
            <a:ext uri="{FF2B5EF4-FFF2-40B4-BE49-F238E27FC236}">
              <a16:creationId xmlns:a16="http://schemas.microsoft.com/office/drawing/2014/main" id="{635DE1E9-6462-4ABC-92E9-D0EE1D3569B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8073" b="16573"/>
        <a:stretch>
          <a:fillRect/>
        </a:stretch>
      </xdr:blipFill>
      <xdr:spPr>
        <a:xfrm>
          <a:off x="6286819" y="4324794"/>
          <a:ext cx="900168" cy="500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476254</xdr:colOff>
      <xdr:row>12</xdr:row>
      <xdr:rowOff>121228</xdr:rowOff>
    </xdr:from>
    <xdr:to>
      <xdr:col>26</xdr:col>
      <xdr:colOff>103909</xdr:colOff>
      <xdr:row>55</xdr:row>
      <xdr:rowOff>138547</xdr:rowOff>
    </xdr:to>
    <xdr:graphicFrame macro="">
      <xdr:nvGraphicFramePr>
        <xdr:cNvPr id="2" name="Chart 21">
          <a:extLst>
            <a:ext uri="{FF2B5EF4-FFF2-40B4-BE49-F238E27FC236}">
              <a16:creationId xmlns:a16="http://schemas.microsoft.com/office/drawing/2014/main" id="{E025E504-42B9-47AA-885E-245C0BD84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79887</xdr:colOff>
      <xdr:row>56</xdr:row>
      <xdr:rowOff>69276</xdr:rowOff>
    </xdr:from>
    <xdr:to>
      <xdr:col>13</xdr:col>
      <xdr:colOff>207818</xdr:colOff>
      <xdr:row>80</xdr:row>
      <xdr:rowOff>69276</xdr:rowOff>
    </xdr:to>
    <xdr:graphicFrame macro="">
      <xdr:nvGraphicFramePr>
        <xdr:cNvPr id="3" name="6 Gráfico">
          <a:extLst>
            <a:ext uri="{FF2B5EF4-FFF2-40B4-BE49-F238E27FC236}">
              <a16:creationId xmlns:a16="http://schemas.microsoft.com/office/drawing/2014/main" id="{98E94FB3-8BCD-46F0-ACEB-F338B46B6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406459</xdr:colOff>
      <xdr:row>56</xdr:row>
      <xdr:rowOff>69276</xdr:rowOff>
    </xdr:from>
    <xdr:to>
      <xdr:col>26</xdr:col>
      <xdr:colOff>484909</xdr:colOff>
      <xdr:row>80</xdr:row>
      <xdr:rowOff>86594</xdr:rowOff>
    </xdr:to>
    <xdr:graphicFrame macro="">
      <xdr:nvGraphicFramePr>
        <xdr:cNvPr id="4" name="6 Gráfico">
          <a:extLst>
            <a:ext uri="{FF2B5EF4-FFF2-40B4-BE49-F238E27FC236}">
              <a16:creationId xmlns:a16="http://schemas.microsoft.com/office/drawing/2014/main" id="{5633471B-0E0D-488C-A9E1-B2CBA8830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286614</xdr:colOff>
      <xdr:row>2</xdr:row>
      <xdr:rowOff>173181</xdr:rowOff>
    </xdr:from>
    <xdr:to>
      <xdr:col>33</xdr:col>
      <xdr:colOff>551214</xdr:colOff>
      <xdr:row>11</xdr:row>
      <xdr:rowOff>13881</xdr:rowOff>
    </xdr:to>
    <xdr:sp macro="" textlink="">
      <xdr:nvSpPr>
        <xdr:cNvPr id="5" name="WordArt 14">
          <a:extLst>
            <a:ext uri="{FF2B5EF4-FFF2-40B4-BE49-F238E27FC236}">
              <a16:creationId xmlns:a16="http://schemas.microsoft.com/office/drawing/2014/main" id="{F53EE4F7-B1A6-43E4-9D36-385772E31581}"/>
            </a:ext>
          </a:extLst>
        </xdr:cNvPr>
        <xdr:cNvSpPr>
          <a:spLocks noChangeArrowheads="1" noChangeShapeType="1" noTextEdit="1"/>
        </xdr:cNvSpPr>
      </xdr:nvSpPr>
      <xdr:spPr bwMode="auto">
        <a:xfrm>
          <a:off x="18860364" y="554181"/>
          <a:ext cx="4065075" cy="1555200"/>
        </a:xfrm>
        <a:prstGeom prst="rect">
          <a:avLst/>
        </a:prstGeom>
      </xdr:spPr>
      <xdr:txBody>
        <a:bodyPr wrap="none" fromWordArt="1">
          <a:prstTxWarp prst="textPlain">
            <a:avLst>
              <a:gd name="adj" fmla="val 48611"/>
            </a:avLst>
          </a:prstTxWarp>
        </a:bodyPr>
        <a:lstStyle/>
        <a:p>
          <a:pPr algn="ctr" rtl="0"/>
          <a:r>
            <a:rPr lang="es-ES_tradnl" sz="4800"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Arial Black"/>
            </a:rPr>
            <a:t>PANEL </a:t>
          </a:r>
          <a:r>
            <a:rPr lang="es-ES_tradnl" sz="4800" i="1" kern="10" spc="0" baseline="0">
              <a:ln w="9525">
                <a:solidFill>
                  <a:srgbClr val="000000"/>
                </a:solidFill>
                <a:round/>
                <a:headEnd/>
                <a:tailEnd/>
              </a:ln>
              <a:solidFill>
                <a:srgbClr val="FFFFFF"/>
              </a:solidFill>
              <a:effectLst>
                <a:outerShdw dist="35921" dir="2700000" algn="ctr" rotWithShape="0">
                  <a:srgbClr val="808080">
                    <a:alpha val="80000"/>
                  </a:srgbClr>
                </a:outerShdw>
              </a:effectLst>
              <a:latin typeface="Arial Black"/>
            </a:rPr>
            <a:t> </a:t>
          </a:r>
        </a:p>
        <a:p>
          <a:pPr algn="ctr" rtl="0"/>
          <a:r>
            <a:rPr lang="es-ES_tradnl" sz="4800"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Arial Black"/>
            </a:rPr>
            <a:t>DE </a:t>
          </a:r>
          <a:r>
            <a:rPr lang="es-ES_tradnl" sz="4800" i="1" kern="10" spc="0" baseline="0">
              <a:ln w="9525">
                <a:solidFill>
                  <a:srgbClr val="000000"/>
                </a:solidFill>
                <a:round/>
                <a:headEnd/>
                <a:tailEnd/>
              </a:ln>
              <a:solidFill>
                <a:srgbClr val="FFFFFF"/>
              </a:solidFill>
              <a:effectLst>
                <a:outerShdw dist="35921" dir="2700000" algn="ctr" rotWithShape="0">
                  <a:srgbClr val="808080">
                    <a:alpha val="80000"/>
                  </a:srgbClr>
                </a:outerShdw>
              </a:effectLst>
              <a:latin typeface="Arial Black"/>
            </a:rPr>
            <a:t> </a:t>
          </a:r>
        </a:p>
        <a:p>
          <a:pPr algn="ctr" rtl="0"/>
          <a:r>
            <a:rPr lang="es-ES_tradnl" sz="4800"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Arial Black"/>
            </a:rPr>
            <a:t>CONTROL</a:t>
          </a:r>
        </a:p>
      </xdr:txBody>
    </xdr:sp>
    <xdr:clientData/>
  </xdr:twoCellAnchor>
  <xdr:twoCellAnchor editAs="oneCell">
    <xdr:from>
      <xdr:col>35</xdr:col>
      <xdr:colOff>500682</xdr:colOff>
      <xdr:row>2</xdr:row>
      <xdr:rowOff>5194</xdr:rowOff>
    </xdr:from>
    <xdr:to>
      <xdr:col>39</xdr:col>
      <xdr:colOff>600755</xdr:colOff>
      <xdr:row>9</xdr:row>
      <xdr:rowOff>153457</xdr:rowOff>
    </xdr:to>
    <xdr:pic>
      <xdr:nvPicPr>
        <xdr:cNvPr id="6" name="Imagen 5">
          <a:extLst>
            <a:ext uri="{FF2B5EF4-FFF2-40B4-BE49-F238E27FC236}">
              <a16:creationId xmlns:a16="http://schemas.microsoft.com/office/drawing/2014/main" id="{7AE287F9-4E2D-4780-A744-C7328A38AF2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bwMode="auto">
        <a:xfrm>
          <a:off x="24437007" y="386194"/>
          <a:ext cx="3224273" cy="1481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317500</xdr:colOff>
      <xdr:row>6</xdr:row>
      <xdr:rowOff>138545</xdr:rowOff>
    </xdr:from>
    <xdr:to>
      <xdr:col>17</xdr:col>
      <xdr:colOff>342406</xdr:colOff>
      <xdr:row>8</xdr:row>
      <xdr:rowOff>179985</xdr:rowOff>
    </xdr:to>
    <xdr:sp macro="" textlink="">
      <xdr:nvSpPr>
        <xdr:cNvPr id="7" name="Text Box 13">
          <a:extLst>
            <a:ext uri="{FF2B5EF4-FFF2-40B4-BE49-F238E27FC236}">
              <a16:creationId xmlns:a16="http://schemas.microsoft.com/office/drawing/2014/main" id="{090EAF56-42E8-4F64-9F04-CE32BD2B6C67}"/>
            </a:ext>
          </a:extLst>
        </xdr:cNvPr>
        <xdr:cNvSpPr txBox="1">
          <a:spLocks noChangeArrowheads="1"/>
        </xdr:cNvSpPr>
      </xdr:nvSpPr>
      <xdr:spPr bwMode="auto">
        <a:xfrm>
          <a:off x="7575550" y="1281545"/>
          <a:ext cx="4863606" cy="422440"/>
        </a:xfrm>
        <a:prstGeom prst="rect">
          <a:avLst/>
        </a:prstGeom>
        <a:solidFill>
          <a:srgbClr val="F4F4F4"/>
        </a:solidFill>
        <a:ln w="9525">
          <a:solidFill>
            <a:srgbClr val="000000"/>
          </a:solidFill>
          <a:miter lim="800000"/>
          <a:headEnd/>
          <a:tailEnd/>
        </a:ln>
      </xdr:spPr>
      <xdr:txBody>
        <a:bodyPr vertOverflow="clip" wrap="square" lIns="36576" tIns="32004" rIns="36576" bIns="0" anchor="t" upright="1"/>
        <a:lstStyle/>
        <a:p>
          <a:pPr algn="ctr" rtl="0">
            <a:defRPr sz="1000"/>
          </a:pPr>
          <a:r>
            <a:rPr lang="es-ES_tradnl" sz="2000" b="0" i="0" strike="noStrike">
              <a:solidFill>
                <a:srgbClr val="000000"/>
              </a:solidFill>
              <a:latin typeface="Arial"/>
              <a:cs typeface="Arial"/>
            </a:rPr>
            <a:t>CURVA DE CONSTRUCCION</a:t>
          </a:r>
        </a:p>
      </xdr:txBody>
    </xdr:sp>
    <xdr:clientData/>
  </xdr:twoCellAnchor>
  <xdr:twoCellAnchor editAs="oneCell">
    <xdr:from>
      <xdr:col>33</xdr:col>
      <xdr:colOff>691283</xdr:colOff>
      <xdr:row>80</xdr:row>
      <xdr:rowOff>39832</xdr:rowOff>
    </xdr:from>
    <xdr:to>
      <xdr:col>39</xdr:col>
      <xdr:colOff>67750</xdr:colOff>
      <xdr:row>86</xdr:row>
      <xdr:rowOff>204965</xdr:rowOff>
    </xdr:to>
    <xdr:pic>
      <xdr:nvPicPr>
        <xdr:cNvPr id="8" name="Imagen 19">
          <a:extLst>
            <a:ext uri="{FF2B5EF4-FFF2-40B4-BE49-F238E27FC236}">
              <a16:creationId xmlns:a16="http://schemas.microsoft.com/office/drawing/2014/main" id="{8DBB7378-DC07-454F-8774-16FDC2E74F53}"/>
            </a:ext>
          </a:extLst>
        </xdr:cNvPr>
        <xdr:cNvPicPr>
          <a:picLocks noChangeAspect="1"/>
        </xdr:cNvPicPr>
      </xdr:nvPicPr>
      <xdr:blipFill>
        <a:blip xmlns:r="http://schemas.openxmlformats.org/officeDocument/2006/relationships" r:embed="rId5"/>
        <a:stretch>
          <a:fillRect/>
        </a:stretch>
      </xdr:blipFill>
      <xdr:spPr>
        <a:xfrm>
          <a:off x="23065508" y="17061007"/>
          <a:ext cx="4062767" cy="140338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3737</xdr:colOff>
      <xdr:row>4</xdr:row>
      <xdr:rowOff>190500</xdr:rowOff>
    </xdr:from>
    <xdr:to>
      <xdr:col>15</xdr:col>
      <xdr:colOff>41223</xdr:colOff>
      <xdr:row>214</xdr:row>
      <xdr:rowOff>34637</xdr:rowOff>
    </xdr:to>
    <xdr:cxnSp macro="">
      <xdr:nvCxnSpPr>
        <xdr:cNvPr id="2" name="Conector recto 1">
          <a:extLst>
            <a:ext uri="{FF2B5EF4-FFF2-40B4-BE49-F238E27FC236}">
              <a16:creationId xmlns:a16="http://schemas.microsoft.com/office/drawing/2014/main" id="{C713D618-9CDE-4232-87B4-52D01558CA14}"/>
            </a:ext>
          </a:extLst>
        </xdr:cNvPr>
        <xdr:cNvCxnSpPr/>
      </xdr:nvCxnSpPr>
      <xdr:spPr>
        <a:xfrm>
          <a:off x="8004737" y="952500"/>
          <a:ext cx="37486" cy="80650773"/>
        </a:xfrm>
        <a:prstGeom prst="line">
          <a:avLst/>
        </a:prstGeom>
        <a:ln w="28575">
          <a:solidFill>
            <a:srgbClr val="FF0000"/>
          </a:solidFill>
          <a:prstDash val="dash"/>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1143000</xdr:colOff>
      <xdr:row>2</xdr:row>
      <xdr:rowOff>22412</xdr:rowOff>
    </xdr:from>
    <xdr:to>
      <xdr:col>7</xdr:col>
      <xdr:colOff>0</xdr:colOff>
      <xdr:row>158</xdr:row>
      <xdr:rowOff>0</xdr:rowOff>
    </xdr:to>
    <xdr:cxnSp macro="">
      <xdr:nvCxnSpPr>
        <xdr:cNvPr id="2" name="Conector recto 1">
          <a:extLst>
            <a:ext uri="{FF2B5EF4-FFF2-40B4-BE49-F238E27FC236}">
              <a16:creationId xmlns:a16="http://schemas.microsoft.com/office/drawing/2014/main" id="{EE747870-E47F-4B2D-8C56-B6D56C877265}"/>
            </a:ext>
          </a:extLst>
        </xdr:cNvPr>
        <xdr:cNvCxnSpPr/>
      </xdr:nvCxnSpPr>
      <xdr:spPr>
        <a:xfrm>
          <a:off x="8734425" y="632012"/>
          <a:ext cx="0" cy="54908263"/>
        </a:xfrm>
        <a:prstGeom prst="line">
          <a:avLst/>
        </a:prstGeom>
        <a:ln w="28575">
          <a:solidFill>
            <a:srgbClr val="FF0000"/>
          </a:solidFill>
          <a:prstDash val="dash"/>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279181</xdr:colOff>
      <xdr:row>227</xdr:row>
      <xdr:rowOff>37108</xdr:rowOff>
    </xdr:from>
    <xdr:to>
      <xdr:col>26</xdr:col>
      <xdr:colOff>69631</xdr:colOff>
      <xdr:row>261</xdr:row>
      <xdr:rowOff>14669</xdr:rowOff>
    </xdr:to>
    <xdr:graphicFrame macro="">
      <xdr:nvGraphicFramePr>
        <xdr:cNvPr id="3" name="Chart 4">
          <a:extLst>
            <a:ext uri="{FF2B5EF4-FFF2-40B4-BE49-F238E27FC236}">
              <a16:creationId xmlns:a16="http://schemas.microsoft.com/office/drawing/2014/main" id="{9ECDF986-ACE6-443C-B4CC-A183B09C9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9422</xdr:colOff>
      <xdr:row>6</xdr:row>
      <xdr:rowOff>13446</xdr:rowOff>
    </xdr:from>
    <xdr:to>
      <xdr:col>15</xdr:col>
      <xdr:colOff>10798</xdr:colOff>
      <xdr:row>274</xdr:row>
      <xdr:rowOff>91887</xdr:rowOff>
    </xdr:to>
    <xdr:cxnSp macro="">
      <xdr:nvCxnSpPr>
        <xdr:cNvPr id="4" name="Conector recto 3">
          <a:extLst>
            <a:ext uri="{FF2B5EF4-FFF2-40B4-BE49-F238E27FC236}">
              <a16:creationId xmlns:a16="http://schemas.microsoft.com/office/drawing/2014/main" id="{16962F7C-C82E-451C-8C31-139093F8DFB8}"/>
            </a:ext>
          </a:extLst>
        </xdr:cNvPr>
        <xdr:cNvCxnSpPr/>
      </xdr:nvCxnSpPr>
      <xdr:spPr>
        <a:xfrm>
          <a:off x="8372372" y="1004046"/>
          <a:ext cx="1376" cy="47998716"/>
        </a:xfrm>
        <a:prstGeom prst="line">
          <a:avLst/>
        </a:prstGeom>
        <a:ln w="28575">
          <a:solidFill>
            <a:srgbClr val="FF0000"/>
          </a:solidFill>
          <a:prstDash val="dash"/>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oneCellAnchor>
    <xdr:from>
      <xdr:col>2</xdr:col>
      <xdr:colOff>82535</xdr:colOff>
      <xdr:row>0</xdr:row>
      <xdr:rowOff>29765</xdr:rowOff>
    </xdr:from>
    <xdr:ext cx="1858759" cy="856060"/>
    <xdr:pic>
      <xdr:nvPicPr>
        <xdr:cNvPr id="2" name="image8.png">
          <a:extLst>
            <a:ext uri="{FF2B5EF4-FFF2-40B4-BE49-F238E27FC236}">
              <a16:creationId xmlns:a16="http://schemas.microsoft.com/office/drawing/2014/main" id="{E93183EB-3B1F-4538-89FE-3FDF330542CE}"/>
            </a:ext>
          </a:extLst>
        </xdr:cNvPr>
        <xdr:cNvPicPr preferRelativeResize="0"/>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58785" y="29765"/>
          <a:ext cx="1858759" cy="856060"/>
        </a:xfrm>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126444</xdr:colOff>
      <xdr:row>0</xdr:row>
      <xdr:rowOff>0</xdr:rowOff>
    </xdr:from>
    <xdr:ext cx="1564607" cy="720587"/>
    <xdr:pic>
      <xdr:nvPicPr>
        <xdr:cNvPr id="2" name="image8.png">
          <a:extLst>
            <a:ext uri="{FF2B5EF4-FFF2-40B4-BE49-F238E27FC236}">
              <a16:creationId xmlns:a16="http://schemas.microsoft.com/office/drawing/2014/main" id="{0382EAFD-9E7C-4888-82E0-0C92E30D1FA7}"/>
            </a:ext>
          </a:extLst>
        </xdr:cNvPr>
        <xdr:cNvPicPr preferRelativeResize="0"/>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40819" y="0"/>
          <a:ext cx="1564607" cy="720587"/>
        </a:xfrm>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11</xdr:col>
      <xdr:colOff>466725</xdr:colOff>
      <xdr:row>1</xdr:row>
      <xdr:rowOff>38100</xdr:rowOff>
    </xdr:from>
    <xdr:ext cx="1340826" cy="566722"/>
    <xdr:pic>
      <xdr:nvPicPr>
        <xdr:cNvPr id="2" name="image8.png">
          <a:extLst>
            <a:ext uri="{FF2B5EF4-FFF2-40B4-BE49-F238E27FC236}">
              <a16:creationId xmlns:a16="http://schemas.microsoft.com/office/drawing/2014/main" id="{760A1613-5F03-4324-90B7-90E28F93EE02}"/>
            </a:ext>
          </a:extLst>
        </xdr:cNvPr>
        <xdr:cNvPicPr preferRelativeResize="0"/>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505700" y="257175"/>
          <a:ext cx="1340826" cy="566722"/>
        </a:xfrm>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twoCellAnchor editAs="oneCell">
    <xdr:from>
      <xdr:col>0</xdr:col>
      <xdr:colOff>28575</xdr:colOff>
      <xdr:row>0</xdr:row>
      <xdr:rowOff>142877</xdr:rowOff>
    </xdr:from>
    <xdr:to>
      <xdr:col>1</xdr:col>
      <xdr:colOff>112</xdr:colOff>
      <xdr:row>3</xdr:row>
      <xdr:rowOff>73026</xdr:rowOff>
    </xdr:to>
    <xdr:pic>
      <xdr:nvPicPr>
        <xdr:cNvPr id="2" name="Picture 2">
          <a:extLst>
            <a:ext uri="{FF2B5EF4-FFF2-40B4-BE49-F238E27FC236}">
              <a16:creationId xmlns:a16="http://schemas.microsoft.com/office/drawing/2014/main" id="{EC45F587-DC7D-4661-AA21-19FF81D75FC3}"/>
            </a:ext>
          </a:extLst>
        </xdr:cNvPr>
        <xdr:cNvPicPr>
          <a:picLocks noChangeAspect="1"/>
        </xdr:cNvPicPr>
      </xdr:nvPicPr>
      <xdr:blipFill>
        <a:blip xmlns:r="http://schemas.openxmlformats.org/officeDocument/2006/relationships" r:embed="rId1"/>
        <a:stretch>
          <a:fillRect/>
        </a:stretch>
      </xdr:blipFill>
      <xdr:spPr>
        <a:xfrm>
          <a:off x="28575" y="142877"/>
          <a:ext cx="1352662" cy="482599"/>
        </a:xfrm>
        <a:prstGeom prst="rect">
          <a:avLst/>
        </a:prstGeom>
      </xdr:spPr>
    </xdr:pic>
    <xdr:clientData/>
  </xdr:twoCellAnchor>
  <xdr:oneCellAnchor>
    <xdr:from>
      <xdr:col>8</xdr:col>
      <xdr:colOff>21982</xdr:colOff>
      <xdr:row>0</xdr:row>
      <xdr:rowOff>95250</xdr:rowOff>
    </xdr:from>
    <xdr:ext cx="1340826" cy="566722"/>
    <xdr:pic>
      <xdr:nvPicPr>
        <xdr:cNvPr id="3" name="image8.png">
          <a:extLst>
            <a:ext uri="{FF2B5EF4-FFF2-40B4-BE49-F238E27FC236}">
              <a16:creationId xmlns:a16="http://schemas.microsoft.com/office/drawing/2014/main" id="{B1E856D3-E3E7-4024-AA98-166515F3EE5B}"/>
            </a:ext>
          </a:extLst>
        </xdr:cNvPr>
        <xdr:cNvPicPr preferRelativeResize="0"/>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489582" y="95250"/>
          <a:ext cx="1340826" cy="566722"/>
        </a:xfrm>
        <a:prstGeom prst="rect">
          <a:avLst/>
        </a:prstGeom>
        <a:noFill/>
      </xdr:spPr>
    </xdr:pic>
    <xdr:clientData fLocksWithSheet="0"/>
  </xdr:oneCellAnchor>
  <xdr:twoCellAnchor editAs="oneCell">
    <xdr:from>
      <xdr:col>4</xdr:col>
      <xdr:colOff>14655</xdr:colOff>
      <xdr:row>21</xdr:row>
      <xdr:rowOff>92996</xdr:rowOff>
    </xdr:from>
    <xdr:to>
      <xdr:col>4</xdr:col>
      <xdr:colOff>1103719</xdr:colOff>
      <xdr:row>21</xdr:row>
      <xdr:rowOff>520458</xdr:rowOff>
    </xdr:to>
    <xdr:pic>
      <xdr:nvPicPr>
        <xdr:cNvPr id="4" name="Imagen 3">
          <a:extLst>
            <a:ext uri="{FF2B5EF4-FFF2-40B4-BE49-F238E27FC236}">
              <a16:creationId xmlns:a16="http://schemas.microsoft.com/office/drawing/2014/main" id="{0A13E3F4-BE87-4A8C-9F05-4252EB11EA7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8010" r="8679"/>
        <a:stretch>
          <a:fillRect/>
        </a:stretch>
      </xdr:blipFill>
      <xdr:spPr>
        <a:xfrm>
          <a:off x="3977055" y="4379246"/>
          <a:ext cx="1089064" cy="427462"/>
        </a:xfrm>
        <a:prstGeom prst="rect">
          <a:avLst/>
        </a:prstGeom>
      </xdr:spPr>
    </xdr:pic>
    <xdr:clientData/>
  </xdr:twoCellAnchor>
  <xdr:twoCellAnchor editAs="oneCell">
    <xdr:from>
      <xdr:col>6</xdr:col>
      <xdr:colOff>102579</xdr:colOff>
      <xdr:row>21</xdr:row>
      <xdr:rowOff>36635</xdr:rowOff>
    </xdr:from>
    <xdr:to>
      <xdr:col>6</xdr:col>
      <xdr:colOff>1002747</xdr:colOff>
      <xdr:row>21</xdr:row>
      <xdr:rowOff>537379</xdr:rowOff>
    </xdr:to>
    <xdr:pic>
      <xdr:nvPicPr>
        <xdr:cNvPr id="6" name="Imagen 5">
          <a:extLst>
            <a:ext uri="{FF2B5EF4-FFF2-40B4-BE49-F238E27FC236}">
              <a16:creationId xmlns:a16="http://schemas.microsoft.com/office/drawing/2014/main" id="{F8F1255E-4350-40FA-A7F0-D01E0D5B4905}"/>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8073" b="16573"/>
        <a:stretch>
          <a:fillRect/>
        </a:stretch>
      </xdr:blipFill>
      <xdr:spPr>
        <a:xfrm>
          <a:off x="6293829" y="4322885"/>
          <a:ext cx="900168" cy="50074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145677</xdr:colOff>
      <xdr:row>0</xdr:row>
      <xdr:rowOff>119345</xdr:rowOff>
    </xdr:from>
    <xdr:to>
      <xdr:col>2</xdr:col>
      <xdr:colOff>1154207</xdr:colOff>
      <xdr:row>4</xdr:row>
      <xdr:rowOff>49842</xdr:rowOff>
    </xdr:to>
    <xdr:pic>
      <xdr:nvPicPr>
        <xdr:cNvPr id="2" name="Picture 2">
          <a:extLst>
            <a:ext uri="{FF2B5EF4-FFF2-40B4-BE49-F238E27FC236}">
              <a16:creationId xmlns:a16="http://schemas.microsoft.com/office/drawing/2014/main" id="{AAA78056-2D70-4D8D-BC1C-EF548028688C}"/>
            </a:ext>
          </a:extLst>
        </xdr:cNvPr>
        <xdr:cNvPicPr>
          <a:picLocks noChangeAspect="1"/>
        </xdr:cNvPicPr>
      </xdr:nvPicPr>
      <xdr:blipFill>
        <a:blip xmlns:r="http://schemas.openxmlformats.org/officeDocument/2006/relationships" r:embed="rId1"/>
        <a:stretch>
          <a:fillRect/>
        </a:stretch>
      </xdr:blipFill>
      <xdr:spPr>
        <a:xfrm>
          <a:off x="269502" y="119345"/>
          <a:ext cx="2094380" cy="730597"/>
        </a:xfrm>
        <a:prstGeom prst="rect">
          <a:avLst/>
        </a:prstGeom>
        <a:ln w="15875" cap="sq">
          <a:solidFill>
            <a:srgbClr val="000000"/>
          </a:solidFill>
          <a:miter lim="800000"/>
        </a:ln>
        <a:effectLst>
          <a:outerShdw blurRad="57150" dist="50800" dir="2700000" algn="tl" rotWithShape="0">
            <a:srgbClr val="000000">
              <a:alpha val="40000"/>
            </a:srgbClr>
          </a:outerShdw>
        </a:effectLst>
      </xdr:spPr>
    </xdr:pic>
    <xdr:clientData/>
  </xdr:twoCellAnchor>
  <xdr:oneCellAnchor>
    <xdr:from>
      <xdr:col>2</xdr:col>
      <xdr:colOff>1243852</xdr:colOff>
      <xdr:row>0</xdr:row>
      <xdr:rowOff>134471</xdr:rowOff>
    </xdr:from>
    <xdr:ext cx="1602441" cy="739588"/>
    <xdr:pic>
      <xdr:nvPicPr>
        <xdr:cNvPr id="3" name="image8.png">
          <a:extLst>
            <a:ext uri="{FF2B5EF4-FFF2-40B4-BE49-F238E27FC236}">
              <a16:creationId xmlns:a16="http://schemas.microsoft.com/office/drawing/2014/main" id="{3A2F3489-59B0-45A1-AFFF-34F56FEB230E}"/>
            </a:ext>
          </a:extLst>
        </xdr:cNvPr>
        <xdr:cNvPicPr preferRelativeResize="0"/>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453527" y="134471"/>
          <a:ext cx="1602441" cy="739588"/>
        </a:xfrm>
        <a:prstGeom prst="rect">
          <a:avLst/>
        </a:prstGeom>
        <a:ln w="15875" cap="sq">
          <a:solidFill>
            <a:srgbClr val="000000"/>
          </a:solidFill>
          <a:miter lim="800000"/>
        </a:ln>
        <a:effectLst>
          <a:outerShdw blurRad="57150" dist="50800" dir="2700000" algn="tl" rotWithShape="0">
            <a:srgbClr val="000000">
              <a:alpha val="40000"/>
            </a:srgbClr>
          </a:outerShdw>
        </a:effectLst>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5</xdr:col>
      <xdr:colOff>0</xdr:colOff>
      <xdr:row>79</xdr:row>
      <xdr:rowOff>0</xdr:rowOff>
    </xdr:from>
    <xdr:ext cx="304800" cy="304800"/>
    <xdr:sp macro="" textlink="">
      <xdr:nvSpPr>
        <xdr:cNvPr id="2" name="AutoShape 2" descr="data:image/png;base64,iVBORw0KGgoAAAANSUhEUgAABDoAAAMhCAYAAAAJm9FvAAAAAXNSR0IArs4c6QAAIABJREFUeF7snQWcVFX7x383JrdpkC4JpVWwFRNRMFBEMQkJAQlpkFJKQhSUlBDsQkUMEJEOUUo6pdnenbrxfp5zd5bd2Tu7M8MuAu8579+/wJx77jnfc+/K+c3z/B5B13UdvHECnAAnwAlwApwAJ8AJcAKcACfACXACnAAncAUT+PfffyHLMgQudFzBu8inzglwApwAJ8AJcAKcACfACXACnAAnwAlwAozAwYMH4XQ6udDBnwdOgBPgBDgBToAT4AQ4AU6AE+AEOAFOgBO48gns2bMHUVFRXOi48reSr4AT4AQ4AU6AE+AEOAFOgBPgBDgBToAT4AR27dqFmJgYLnTwR4ET4AQ4AU6AE+AEOAFOgBPgBDgBToAT4ASufAI7duxAbGwsFzqu/K3kK+AEOAFOgBPgBDgBToAT4AQ4AU6AE+AEOAEudPBngBPgBDgBToAT4AQ4AU6AE+AEOAFOgBPgBK4aAlzouGq2ki+EE+AEOAFOgBPgBDgBToAT4AQ4AU6AE+AEuNDBnwFOgBPgBDgBToAT4AQ4AU6AE+AEOAFOgBO4aghwoeOq2Uq+EE6AE+AEOAFOgBPgBDgBToAT4AQ4AU6AE+BCB38GOAFOgBPgBDgBToAT4AQ4AU6AE+AEOAFO4KohwIWOq2Yr+UI4AU6AE+AEOAFOgBPgBDgBToAT4AQ4AU6ACx38GeAEOAFOgBPgBDgBToAT4AQ4AU6AE7iyCOg6lEOHkTHqLfh27oblxiaIGfQ6xHJlr6x18NkWCYGIhA4fEiEiBoAFuq5BElQAOgRYofsAQQJ8Yhp0LRqyKADQIECDpvkgwgIBMnTd6McbJ8AJcAKcACfACXACnAAnwAlwApwAJxAyAV2Hb/MWpL85Aeqx48ZlggBL44aIGT0cYokSIQ/FO16dBCISOry6BkHwgnQKTZcgaCReUNMhioCmadAlN5M+ADdE2ADdBgESdE2HrgGSrACC9eqkylfFCXACnAAnwAlwApwAJ8AJcAKcACdQJASUf/Yi9fVB0E6czDO+VKoU4pbMhxgXWyT35oNeGQQiEjoofkOAziI13G4P7DYndE2DJInITNcgiyK2btGwasVWbF6/F//sOIHUtGOYvagX7m1ZCV5vMqzWaABc6LgyHhM+S06AE+AEOAFOgBPgBDgBToAT4AT+YwIUyfHXdmSMGcfSVoI1S/16iB42EFKliv/xhPnt/ysCEQkdPhWgjBQdhuShekUc3gtMnfgptv91AGfPnka6ywevkoaEBBGVKldAXLwVA4e8hHoNr4EIlaWtCCLPXfmvNp7flxPgBDgBToAT4AQ4AU6AE+AEOIErhkBWukrayLegnTyV/7RFAXLNGoibMQ1CDH3Bztv/G4HIhA5FhSRIcGcAS7/eg3mzvsX2v/YhJsaBu+5pgrvvbYZK1YqjSrUExMQBssyCP1gjgYSlt5BYYvl/w83XywlwApwAJ8AJcAKcACfACXACnAAnEA4BXdeh7tmLtCEjoB4+EvKlYoXyiJ0yAXLFCszDg7f/HwIRCR2q5sXuv9zo0XkS/tl9DDc0rY3HnrwDLVvdgOgYIDkZ2LcnA0ePHMGZU6dw8mQi0tPO4YUOD6LJTZUMPw/KfOEBHf8/TxpfKSfACXACnAAnwAlwApwAJ8AJcALhEqBIji1bkT5uEtR80lVMhxUEyHVqI/atkbwaS7jcr/D+EQkdXl8yvvnkIGa88zUGDH4Fd95XDseOp2Hj2iNYsmg5tmzdCk2Jgs1mRXxcNGKi4mC1ezDojXa4+74aEEQd0ERAvMLp8elzApwAJ8AJcAKcACfACXACnAAnwAkUGQFl5y6kDRgKtaB0lXxmIBYvhvjPl0DkaSxFtk+X28ARCR26no5zJyUUS3Bg7x4vuncbhD07U2GRykC26nj4sSZo36EpatcqDVUF7HawcrKqpsJmk4xoDnh51ZXL7Wng8+EEOAFOgBPgBDgBToAT4AQ4AU7gciBAkRw7diLjzfFQ9h246BnJNaojetQwyNWrXfRYfIDLn0BkQocK7N2Zic4vjsX+vYmIi49F115t0aJ1PZQtD4gyoKvAnt3p2PHXLuzetQeJiSfw7HOP4KZmtaFrHoiyD4JwuRnDMAUmq/Ecrsv/8eUz5AQ4AU6AE+AEOAFOgBPgBDiBq5GAb+ufSBswDFpiYuEsj9JYqlRC7IezIDqdhTMmH+WyJRCR0KEiE18sPIxxYxZhyMjncHvzKrBYRfyyfBOWffM39u5OxLFDElwuF2TBAvL0iIl3YfJ7XfDAI1WgwwVJtrOKLZdPI5GDqshQo3nRPzy35vLZHz4TToAT4AQ4AU6AE+AEOAFOgBP4fyDg2/Y30kePDct4NFQuYmwMYud8wEQP3q5eAhEKHYk4dDAVJUuUx/ZtB/HNJ3vx3Rf7kZKoonyFEmh8czzqNo5F/SalUe4aB8qUKQWHPYqFeXi9LthtUdBVAQJVY7lsml/o8IscNDEudFw228MnwglwApwAJ8AJcAKcACfACXACVz0B78bNyBg7AerR40W2VqlaFcSOHQ2pSuUiuwcf+L8lEJHQoSAJ/x6MRp8un2Lzhj2IL6HhlrvKo0PXe1G33jUQBAFJiQoSE1OReMaN5EQvUpITcVfz+ihZRoYkidAUmaW4XD6NhA6qgZszyoQLHZfP/vCZcAKcACfACXACnAAnwAlwApzA1UqASsgqW7ch7fXB0FJSinyZQmwMEpZ+CTGKp7EUOez/4AYRCR1kMPrdF4fwet9RGDqiK558ugk8HiDxHPDD1zsxd9a3OHnqDHRdgwgLJFmHzZGM2QsG4da7KkPXMyDCaZh5XDaNhI6cHh3+ieWM8LhsJssnwglwApwAJ8AJcAKcACfACXACnMBVQ4A8OdLfmgD10JFLtiapbBlEjx0NS93al+ye/EaXhkBEQodX8SEj1QKrDCSeBaZO+hrLlm5GeooOn5qCSjWsuPv++mj96MMof00xWC2AIAJRsR5YrG4IugW65iw0nYPUP4oi8Tf6fWDL+Tl95u8T/Doak3rm9hGhoSO9V845Bc4n0u0OXGthjRvpfPh1nAAnwAlwApwAJ8AJcAKcACfACYRDwLdpC9IGDoOWnHzhMlGEWLY0LI0bQ65bC2J8AgSrDC0lDZ6ff4Fvw2ZAUS70FwRI1atBLF0q6K3VY8ehHTl64dwIQLqmHGJnvgc5n+vCWQvve3kQiEjo8KgZOLLfgz7dPsA/O8/B5TmLVo/dgcceb4nqNUujXAVA0Y3KK2dPAMeOZOLMmUO4t0VdRMd6oGs6RNgBqXAgBIoWhSt05J6jrgtc6CicbeOjcAKcACfACXACnAAnwAlwApzA/zkB77oNyBgzDuqp07lIyE0aIW76VAhiXjsBOu9pJ04gbeBwKLt2G9dZLIge2Bf2R1oGJaocOYbkJ58BKEUhRxOLJSB2+lReevYqehYjEjpUuLD08z14a9Q8tH2qLZ5o2wxlrgGOHtax5vdt2LJ5F/buPYWjR48i6Vwai4wQ5STsO/wVZLsbsgSoPiska+F4YJgJG4F7FEqkw4VAECMixIjo8EeH0L/zVmIJR1TJOadQ5hPKc8YjOkKhxPtwApwAJ8AJcAKcACfACXACnMDlRsC7fgPS35wA7cTJPFMjoSN+xjv+Q5np1NVz55DyXAdoZ86GJHRQREfSE+3yCB00uFSpIqJHDYOlDk9judyek0jmE5HQ4VPdSDxrRYxTxNHDwO+//YmPl3yJv7cdQExMNMpXKIPy19RC1ZrF0LBRdVSoWAIlSzlQuZoNipoKSZQhieTREcmU816T87AfmMbi752fsHDhen+aSqDQ4ffvoAlfmHQwgSVYmgwXOgpnv/konAAnwAlwApwAJ8AJcAKcACdwBRPQdXjXrWfGo7rbY7qQQKEjdfAweFeuhuXmZoib+KZxjaYhfeIUuD/9Io/QoSUmImP2vFxj6+kZ8C77iXwMTO8pliyB+E8WgUrQ8nZlE4hI6PCoHpw46kLXlyZh26ZkREc7Uaa8DS93fAKPPHY9ouMAQQIyMgAoQGY6YLMD8cUASdIAjYwuJOhilgOGP1jCz5I9d8wMIyueQoPxK+lCgEWWJmE8o5QnQ/8nsGdWzGmrIRgiBUVn0OdgqSfUmf4xJqAJGjT6NYvi0Nif0/1yjZM1Ax00F+qrQNdkdn3u6dO8dQg0hqDRKNDYJAUWD+KfWg5LkSBPUE5xhXLPJLC0GTZJ48XUdJpl1tp0mpdkzD9LjPHPK7fLyJX9wPLZcwKcQF4CLrcXfQctxKx5v4aEp2KFEqh3XSXceVsdtHqoCej3+YnBYyZ8hRFvfhbS2MUSotGkUVU0u+latG7ZBLWvLQ8x9w/TAsfRNB279xzH199txuo1u7Fpy36kpbsRE21H/esr45am1+Keu6/HjU2qw2G3Fjjef9Uh2L789uMbuPmmmoU6rZOnk/HSK9Px6287ssetVfMafDy/J+rUKh/xvQprL8J9RhvUq4ya1cvijlvr4MH7GuCacsXyfUaDLVBVNYwe9wXoGc7ZPninE15sf2fIXIK9A/RMLv18QFj7mZHpQc9+87Bg8e957k/v5eK5PVCzRtmQ5zZv4W/o3GNmrv6D+z2KIf0fZ1XuQmlrN+zFnQ+8EUpX0Dte77qKuKlJjYjfQ3oe/lj7D5b+sAXrN+3Dtr8Ps3vn/Nl0X/N6qFm9XNg/P/yLKKy9DwkK78QJcAJhE/CuWYeMt6fkW0I2j9Dx+iB4V6wC7HYU/+k7CE4HO9NlzluAzOkz8wgd6uEjRvRGmE0sUxoxb46A5frr8o0mCXNY3v0SE4hI6PAiFT9/ewavvDwGb4zsh4da10F8cUNv2LMrFYsXf4rff1uDc6etgFIcXrcHdz1QAdPm9YJoARwiIHpVqFaJCSH032E6ntP5XCBjUSYMkGAAqAKJDgpE6qg6DKXAL3KQyEAXasCRwx6s/HUNduzcDq/XjZIly+C2225G02Y14IgiM1QdikZVYCSIogLdp0AQ7Gwsl6pi67Z/ceaMB2kZB5HgrIi6dUuhSpXi2cKEToIIu5UCQZORnpqEPbtcOHTkXwgykBAfg8aNrkVCcQFqVp/M9FT8ve0Mjhw7CclqR/H4YmhQrypKlhICPU7zbLsOyhvLEneQCSAKqmbYmuiCF5pixc5dp7H/0HH4vBlw2KyoXfN6VK/tYOKK16dCtkhs/pdTbZtL/Hzz23EC/xcEwj1EBkJ5tu1tGD7wCVSqWNKUVzhCR+AAD93fEMMGPgE6uBaUskdRcnTgGfnW5/h++Z8F7t11dSpg2IAn8MhDTSI+DBV4k4vocCmFjhWrdqDNs5OYIJSzTRjzLHp2bRH2Kgp7Ly7mGSUx4ZUO96JXt4dQskRsWGsxE4BogMda3YQP3umIuNjQSgrm9w6EKyps33kUTz0/BfsPnMqzlnCFjmCiSbMba2Lh7O5MOAilhSN0BI5HwuaooW1x1+11C3wPPR4fvlq6EaPHf4m9+/KGqQeO3arlDRg97ClcW6NcKMvI1aew9j7sG/MLOAFOICQCife2hJaUlG/foEKH1YpiPy2FGB1dJEIHTcp6282IGTEMVIKWtyuTQGRChwakpbpht9tx+tR5LFn4I3776QhOHLbi3Gk3rHYVNao60KRpTdRvWhkJJZ0oXS0e8jWx+HHTOpQr4USrevVhUW0QPQpsVgsoOMLHGOqQ6aiu69BZ5IIKQbNBIJlBEyk6CYqeCdkmIjNTwJSJ3+PLT7bjxCE7VFWFJFn8wSCg6AuKLqlSQ8XbkzujVr3irPqLrqfDKtmZbKGpPhw9JqNZkwHQPNWhqImwSQ7Urp+MX1aNZiIGi96AygQERZcobgKfLFiF/t1WwueLg6LpsNjS8cabLfBit/oQyYPEK2DR3F8xqv86uDwOCEIUBNHo83LX+pAt+T8wF4Kp6FcUzmXPihyhKBEX/tyQiYeaTwT0CvApZ+GQYxAVJWD97j6ILU4IaM4eJuxIZPzKGyfACVy1BC7mEOmHQt8gvzfpZdx+S+08gsTFCB00Pn0DPGX883jysZuDHoToYP3ZV+vRo+88JCalh7VXA3q3Qv8+rRHltIV1XVF3vlRCh9erYPCIjzF1+g95lkQHxZnTOiEhPirk5RbFXhTGM0pRMDOndQ4r2uG7ZVvwWLu386y9bOl4fP5RH9zQuFpIXPJ7B5rfeR3mvt8VNGYojSKvuvWeY9o1XKFj67ZDeLTtBNChPrB9uuA1tH74hlCmhIsROugGJEYN6vcYenZ9EDIZsZk0EmWGjfoE097/MaQ5+TuRWDNxTHu0atmkQLE058CFtfdhTZZ35gQ4gZAJeJb/Au3s2Vz9tcQkuBYtYeko1AKFjrShI+Bdsx5yg+sR+/Y49jNB1zRkjHsb7i++zpu64nJB2bY9+x56ZgZc8xZC+WdP9p8JUVFwtHsKQlQO4VsHpOpVYbmxCQSpkKpnhEyGdywsAhEJHT4o2Lf7PPq/ugQ7NonQNSsaNS2O2+8rhXqNSqF+w5qIj6EDNtMp4FEAt5SKGIsC3WvBD8eP41vvOTSJdeKxio1RwkdlaRUIdgtLEJE1Q+TwCoCVhA6dUlYo/JKiHFRogojj/7rR6aVJ+HuLF4qruJHOIejwuZywWJzwqUmQLRS1QcqGB9FRZzFo9FN4ofMNEJAOUbOyMrd0zaEDFtzceCQUzQHVp8EuOVG93n6sWjcZgkDfjpHIIDKhQYMPAjKweO4mDHp1CzREwatqkCUXho2+G5161YemyxBFHxZ8sBqDXl0HTbJClKMALQOjJ9yLl7peBwEF/IXcr3Rkpd7ougiVwlcElb3Uw/ssw+zpOynOBYKYCTsqQtWSMXxSDXTo3AqC6IOqK5AEC0Qe01FY7wsfhxO4LAkUxiGSFkapDh/NfRXX162Ya50XK3T4D0Ifz++Fe++ul4chHaw/+WItur02J09EQqjAxwx/Gq91bxH0kBXqOIXZ71IJHYePnMWzHaZh4+b9eaYf7oG+qPaisJ5REm6mT345pMgOih4YOHwJ3v3A/GA9fjRFuzwY0uG5oHfghy8H4p67ri/w8UlJzUTnHrPw5TcbTPuGI3TQXk2dvgyvD1lkOlb3zg/grRFPw2Yr4JsV4KKFDv87PmNqRzz5WLM88yGRY+CwxXh/zs8FMjLrQGLH3BldmBAbSivMvQ/lfrwPJ8AJFA4B7egxJLa5UBElUOhQ9h+AnpYGqWpViHFGhJ96/jySn3kR+rnzBZuRahrSRo+F59vvsycsliiOhI8+hFC8WOEsgo9y2RCISOigw/Xyb45g+rSFuK/FTXiqXXMUKyEiOUnFnt1HcOjgOfy5/Rz2/+3C/n0ncTZ5B2bTX3AfrAlJokgDGT5Nw+Zd21GtUmUUc0YhWiSRgxItyGRDhyYy9wlIGuWzuIx8FYGEDhHnz9vR5tEx2L5VhgAKX0iCqoqwyBQLIkAURWgqCQKA1+eGzWqFTbDDpR3ExPcfwdPPNoJMh3/FKHF75KCO224ahszMOEC1MaGj6vW7sGr9RAhCVjSFYQPCBEZZBBbMXosBPVZBE23QRQXQUzF89CPo0vNG+BQVFknC/Fl/YPBrv0ERJKiaCEn0YuRbD6Nj9wYwqZIU5KHwe26obAwf1e1VRdzdbBSOHXYg3aXAKlOKkIUJHo1uFvHt8n4QZRW6KkCiG3GTjsvmheMT4QSKgkCwQ+SMKR3Q+uEbc93S7fZix+5jWLRkNRMXAttz7W7H1Akv5oqOMDvkURRFz24P5bpcUVT8s/dffPXtRixc8nse0SLYN98Uwv/CK9PzHNQpEqTTi81x+611YLFIoJx7+gZ78ad/YMeuY7nuTQf6D2d2Y+Hzl0u7VELHks/W4PlO7wVddjipFUW1F8FYLP28P5o0zB1Vcfzf8/h7xxHMmP0TNm89mGddoUYqUGpEu5feYWOZtXAiMQoSOvq/1gpvDG5ToCdGfhEYNMdwhI5z59PwYufpWP7rX6brC8ejxSyi4/ln7sCIwW1gs13wwaGfH3v2ncC33282fceDRRB9+uU6dOk5K8/PBEp7ef6ZO1GrppGaQoLI8p//Yj+bAiO7WtzXEO9P64gypQqOnCnMvb9cfp7weXAC/w8EChI6AhlQBEhKlx5QD2T9tyKwvKymQXfnSOkk49Lxk+D5YTkXOv4PHqiIhA6PngZRj0FqEpB4Fvhj1U7MnfUtDu1PgiiIkK0eRDvtKF1ORKW6TlSsGou27Z/BxuNHcULPwB3XVcdNVic0IQYK+XVIWfaZqhGVoYtZJpskWngFZmwKKRXQYqBpAoYP/h4zp2+Ehnioqg5Z8cFqtSCh7Encfk9VxMXZsXP7v9i+OQPejJLweVXougzZKsERfw5/7h6J2GjSVBR286OHBDRt0huKUgq6QjKME7UaHMWKNW9nCR0WFtFBUgeFR4kQsXjBavTttgKqHgdV1yHJqXhjdAt06XkDNN0LETbMm/kzhvT5HaoQC0WhSjMZGD3uYXTsVj8E8cFI22FNJ9NTF1xeFbLsxLb1QOsH+kNRoiHI0RC1GLjdiXA6JEiSD5v+GYTiJY150ijElzdOgBO4egkEO0TOn9kNT7e5xXThJEpMfvcHDB6xJI9g8NXH/dCoQZXsPzc75A0f1AZ0gDZr+UUFfLm4D1o+2Dj7MpoHeXKMnfRNrqHIaJQ8FOrWrpDnFuRDMWj4Ynww95dcn5mJNP/lrl8KoSM/Y0v/2kM90BflXkTC4sTJRLzadx4zrMzZOr7YHBPfbF+gEa2ZSWfOcSjd4rNFvXH3HdcV+JgUJHSE4olRUAQGTSIcoSOYL0vOxYRqumomdOTHmUxqP/58DV7tMzeXeGFmzkr7+ELn6fht9a5cnDu/dA/eHNGOpb0Etp27j7HIl8AopVDXU5h7X+DDwTtwApxAoREoSOjw7djFqqFIFY2/G/j+3o6UTt0Bhb6GR14z0hMnkdpnQK75aafPQE9Nzf4zHtFRaNt32Q0UkdChwIcNf5zGc23GQ1eKIy3jBEqX1/Dk0/ejzZOtULmKBVYZLGpB9QIs4EACXAJw1uvF0rWrcSQ1GU/cfwfq2Eog1quy/Cct60Au6BpLXSHPDjs770vQxHMQxQScOymhacOhSEmJh2SnKAcPkKaiz5B78NrAW2G1G5EXHo+GxFMibr+xFzR3ZaS60yHLxeDzpePhJ2Iwc3YX2JwUiWGkrtzUqDeA8tBVjyF01D+NFX+8aYgsWbagbGSVzHcVLF64Bn26/gYVMVB1AbKYkSV0NGYGqRRNMm/WrxjcZxVUIQqqKkMSXBg97iF07N4wtAdBp5tRFRhKsclk0SqZHh1d2n+BH785Ckl2MpNVSZKgeh3QhFToioBnOhfH+EnPs6oxrNoBj+gIjTfvxQlcoQQiETpoqUnJGej06kx8892mXCsnrw465PhbuEIHXRcsdDzwm+9d/xxH2+enskgQfwslOsMsXaN6tTL4ZH6vPKk3/9W2RnK4D3euZvzI+NVfxcI/XqDAZHafotyLSFl8vXQTnnxucq7pUjWO+TO7o3gx+sbCvJkJQORDk5bqyuVnQUatY4a3hZX+0pJPC3wH6HDucFhx5uyFvywXxNjsfaNnPae/RqhCh1lFERorJtaRy+QzVNPVcIWO/H5+BAqsZqJDKNEZZnv/zFO34Z2JL5qKI/7tK+y9D/ed5P05AU4gcgIFCR1pg9+ALomIGdwfgs3GvoDOnLcQrhlZlacCIjpCqbrChY7I9+tyvzJCoQNYsfwfTJsyHz16vIradcshgTJIdCD5PLB+zWms3LAW+/clI/PceRRLOI/Pvn0LIJ9QwQdFsOCwx41dh3ailE/GrddeB0HTIdJfNFj2CtmIqvCJgKypkAQbO8QLsGDym1sxfvRK+FQnZLsORU/D3U2rYdHX7SHb3RBgZWVYydpUECzYtiEND987CgqKQ9VskCUdMbFJ+HPHKDijfBBlCw4fBG65YSB8SjHoqi+H0PEWMy+lRkMyvUD1MfFhyYKN6N11FRTRBlVXmdAxgkV0NAE0Eigs+PCD3zGo72ooooWl1kiCB2PGtUTHbiR0FKA+ZLuRUlSHBAheKLoKxetAo2uHIuVsSSg+FZp4Cgs/GYf2bd6GZCU/ExHxpc5g047xcDpIGhGy13C5P4x8fpwAJxAZgUiFDrpbKCJGKH3MZm6WUhH4LbFZn1AiM4IZcH4051W0MfEIiIzsxV0V6eE+nLuSAWm/wRc8GuiwO37Ms5g+8yes27g3e6hQ/BqKci8iZUFpEk+/MDVXqhJFG300pweqVS0dFJVZisiIIU/i/Pk0vDNjWfZ1FDm0aParqFzJvOKQv2PgO0BRIFUql8Kc+StCZrxpywE88czb2cIG3bv2tddg/kersscIVeg4euwc2nd4N88ely4dh6EjP8keL1SPlkiEDopQGT3uS4wa90WufRg17CmQoEkt2L6HEplhtsb/Yu/DeR95X06AE7g4AgUJHamvD4Jv42bEzXkfcrWq7GZaaiqSnn4e+ukzeSM6jh5D8nMdck9KUXKls3Ch4+L27HK+OiKhw0eBDV6jrOua389g4/rd2LJpJ44eOYZ//z0FQbDC4lRQsXpdVKlUCs3vqohW7W7HklXfoXSta1CnXE1UEaKQqatwQoKFmV+QvW2WRwfz6TDKuarkMyEphiygW/DQnVPx1xYNPqrAQhELllR8+GF73P9IZSPgQndBlsmjg+W7wOcW0KBOR5w/W5OVhpVEATZZw69/9MS1dchdV8CBfUCzJv0AgVJXNMi6E7UaUurKBBa9QQVaaYpsDuSRIZLQsQa9u5H/hoOZhBoRHS3RtccNgEYpMSR0rMCgvr9DkWxQFAmy4MHosQ+jU/cGBT8TWRV2WUeRSAhQNAEbV6fhqdYT4HMnsNq6xUqlYt22EWjWcDwSz7HOEEUXvl3RGQ0alWJ+IgVpKgVPhvfgBDiBy5mVxFSiAAAgAElEQVTAxQgdZhUgAtNSIhU6flm5HS0eeysXupxCRzCxIjCiJBj7UOb+X+5bpIf7UOdsFiFA3+ATvynvfo9xky+kAxV0gC7qvYiUhZnXwh231sGCWd1QtkyCKSqzFBE68FNKFvk+BD6T+aV4+W8Q+A4Qz1dfeYBVEfFHZOQnmtCc3nr7a7wx5rPsOZP4RJWCwtkn/8Vm0Q4UUUIlogNL15J3yMA+rfM1XY1E6KC5mP1syPn+mokVoUZeUYoaVWH66JPVufb5tx/fAFXgMWtFsfehvo+8HyfACVw8gVCEDu+KVbA+cB9iRw83bki+G9NmwL1wcR6hg/w5lF3/5JqYnplppLOohkUAFzouft9CGUFLSYX6zx7olGYkSbDUvx6CwxHKpRH3iUjo8Ko+bFhzGM+1HQZPZgycTieuu64KatSqhEaN66J+g2qoUk1kURA2Sr0UVbih4xR8WH9gO47u/xfXxlRC1brlcE18CcRChtUvdpCaQKWCBCMFhakdYjoEViXFioa1RuDEcRsgyobBp+UsNv3dD+UrFGPpIho80DQSNJzQNYGlbwwZuABzZiRB0dJgke3QPBrGTW2GFzvcDE1XcfSwFTc3GQpFiYOu+yBqNtRtfAa/rB7LhA6B+XOQbwiYwSdFeSz+8Hf067ECPs0BcsOQRTfeGNUSXXo0NCYuAB/O+tkQOoSYrIgOtyF0hOLRkUvooCQeCxQNePjuKfhrixuqaoEoaahZR8ePv7+Otq3fxsZVVmiCi6Qj3HafjiWf9Tb8OZiJa87GTTsifmP4hZzAZUggUqGDwt/p4JXzoEXLKyyhw0yIyCl00EGdzBR/+OnPXFR//X4Ybru51mVIOrwpRXq4D/UudDh9+ImxuTwSJoyhSiItYCYy5fctelHvRaQszNZIaQ/zPugatGSumUmnP4UjM9OD5zq+h1V/XPCLCCWCyEzoeHfSS3j7ne9ypX4FM0o1mxMJE3/tOIoRb14QPwoSpOjZMGPp9whJSIjOIw6E4tESidARbE9zRlVt2LwfLR59M9czSvNZMKt7SJVzQn0X/P2KYu/DnQPvzwlwApETCFXoEOx2JPzwFcRYo/KKZ8VvSH9jDHSfD9ED+8L+SMugk6CD9vlbm2f7enChI/L9CufKzI8/Q+bkaUxgEhPiETd7BqRKuav8hTNeKH0jEjoUuLDx9/OYMe1rdO3WCQ0aWyFZgfRUIDkJcGUCe/YcwN+bt+Pwyd0YMak7ipeywaKTT4WINOg4qfiwbN1yxMKCNrfdD4dOpWQNdYMiNfxCh6jrEFnaihWeDAfqVB+A9PRYkHkGZZE4o89i3/FRkCQrJFmAquisMgo59BtKCfDL8j1o9/hS6JIbom6DpEbhyfZ2TJ3xAnTRhWOHotC0wQhoiIaOTEC1oFrdRPy2dnyWUSpFdRhVYHRBZMLHotlr0P/VX6EJVuiQIEtuDB/1IDr3aMjmT8V1581ajsG91xpmpCpVa8nE6LEtQ/booHWQUKNomZBFJ06cOo/GNcfC5y0Fi90KRT+HV/vcij6Dbsei2SsxrOdB6NZ0eN067I5j2PTnNFSoRjk3NH/DTNVoBZeaC+Xh4X04AU7g8iAQqdBBvhjPvvxunqoUgekfkUR0nDqTjFdenZVHxMgZ1n7yVFKeQ6f/m/ecZqiXB+XwZxHp4T6UOwXzaPAbyZqxzc/foKj3IhIW5LXQd9DCXOkhxKagKjJmJp1+AchM3AslwsBM6Fg8tweW/fxnrtShYAaegXPyR6XMXfhb2EKHmZdKTq8RM4GxoPK3kQgdK3/fiRc6vZfLYySw0ouZ4Baqb0go70Fgn6LY+0jmwa/hBDiByAgECh3StTUQO3GsYfwIIP3NcfCtWc9+7XilA+wtW7AvyLVz55E2aBi0U6fh7PQSbC0fDB7SripIerQtj+iIbIsiukpPT0dSuxegnTgJwelE9Ouvwfrg/cyjsyhbxEKHqDqYMefGDeewaNESrPhlExLPaLBZqBKKCodQGkkZKUB8MrYdmYef1nyNMmWroH7d+ohiQoAPKiyggBVR0yEJAhRVgy4ZkRMU2EEih0RVWUB5MgJSzttQu1ofaGoZqJoOQZdRroILW//pxwQBo5FHB9l8aMyok0SJU/8KqFfzbeiiB4Jmg6g60ajZcfzwyxhA8uDIQRtuqjcMEOIAwcOqmFStk4qVqwez94oFmdCYAuAhwUIAlszfjde6fAPJaoUuaJClTAwf9QA69WxklMW9SKGDHM1J6GD7L6jQFBk/LzuEl9p+CkWNAiQvRPtRbPxzCsqU9yD1vIDGNabD5fVBlqPg9ZzCzHnt8cgT1SFZjNQXo4ks8oU3ToATuHoIhCt0pKRmYs36PRg97os85TvNwu/DETpoLlQSdNI7S/H98tyRGoF+AWZpCaF8o32l7Fwkh/tQ10bpEi+9Mh2//rYj+5KcB0izA31+fg1FvRfhsDDKFJ/ApGnfYdHHudMWCvKcKEgAIlhmh+/xoykS5sGg6R2B74BfHKHxcqaKmJV0NZsTiTWv926FYaM+Bfms+Fsoz7+ZuWdOI9TtO4/mSV8pyKMlHKGDon+ovOyEqd/mMj6lNQTeJxSfnlCf+YL6FdXeF3Rf/jknwAkUHoFAoYMOYkJMTPYNKO0EPop0pyOfNUfqgw49PYOJFxTtAZst30npKSnZn/OIjsLbv2AjZb4/G5lzPmQfRw/qZ0TcFLHIQfeKSOhQkYY1KxPx7ONjWNUVQdBxfYNKuLN5PdRvfA0qVI5CQqwMISoOjigfomxpSFF92JUqYdOxFOzdsxs3VimHe5vUR7wmwyZSGVkVEikJogCViXZG9IEgGYVdVcWLtCQHrq3SG7pejmW0WEQbatYW8duGrtDhgSCI0DUjzYTSS8iJV9fJp0NEpdKToAleCKoNgupA9Tq7sWbTVEBUcOSQjKYNhkNVi0GHG/AVB6QjsNlUCCqVb3UAOikuCkSrD4p6DpJkgyejGlQpFZroZakrw0c9zCI6dEG9aKHDKC2rMAr0H29JdOCx+z/EH7+mQrTI0CUPatXT8OOvfcDSm3Sg1b3zsX7dGehwwGGTUanGKfy29g2Ikj+Sw4iY8RusFv1jze/ACXACl4JAsENkJPd++63n0L3z/bkOfAWV1gz1Pq91fwgjhzwJm82IKivqw3Wo8yqqfuEc7sOdw3fLtuCxdm/nuswfteD/Q7Nvt4Md6It6LwrrGR0z/Gm81r0FZNn8WyAzT4jACAIzkahVyxswc1qnoOkwZu8AeUXUv74SevabhwWLf8/ei8AUocD7+cvaNrupJotYoQgMfytI6CCRksqufvnNhuxrAkvbmlUdKch01UzoCPeZpHvMfq8zSOzxt0spdBTV3ofLgffnBDiByAnkETpyDmWxQIyPYxEBzOYgIwNacsoF4SPgtkJMNITYWAj0pTQZkKZnGGVls7w5/N39QgcTR/yfOR0QLBci4MnrAx764h0QHHYmsmQ3+qI+JYWZosLrMw7w0U6I8QkQbFboma6gc8w1ZavFEG6yzFJ1lxu6x2PMSRDYusW4WOZDkt18PmN8aiQKERuJzsMa4HKBpRRQs9tYlZqcTXe5oCUmAbQ26h8VBbF4sbz9PF7oSUlgIhPNxeGAWCyB/ZtFF+S6j52tOfA+ysFD0A4fhS6KsNStDSEhHmJ0tFGmlJrXB5oPa7KUvcfs9znXSJ9FRYX8gEUmdKjAoQNp2LhhK6rXKI9r61REdJSFFRs5ddKH/fsP49CJIzh+8DgGDnoesqhA0AVoskq1UJDhtWD/+YP4OfEI0lPT0KVZS5SGxCI7LCR2MF8OOpHr0EWdiReiqLHSsnVr9IUgVICqaazCSO3rLFi5risEUWV/MTeK0mos1QW6xPbN5wIqlnkbmkDChQWCYket+vvx25q3AUnD0cMimjUaAo/XCYvVB90bi9ji53D/AzdB0CwQdSo7Z1Q/8fpskOVMHDl8GpvWeaBI6dBFnyF0jGyJzj0asQiPi43o0HUvBOatYTzM+w4cw531F0NTnBBkHV7VhRc7N8S4yS0gCh5oqogpb3+D8WN2ADqlynggyoexdNlI3NCsBCD4jDK1mmT4dvDGCXACVw2BwjpEvvLyvXhrZDtmkJizFYbQ8XCLxpg+uQNKl4rLHrqoD9ehbLDZHMyuC/QtCWXsohI6zEr3mqX8mB3og/k1FPVeFMYzOqB3K/Tv0zrP85lzL8xMOgMFILNv/v3iA1VTMWvBhA4yxQyMsAj0/AiMILm/eX3mMRIVZQtb6Ais3EJzNSuRaxb1kZ9Hy8UKHSTQkGdJ0xtq5MJ3KYWOotr7UN513ocT4AQKh0AwoUO6tiaczz3DPB0Ep8MQOjIzoezbj/QRbxoHbn+zWOBo+wSsd9wOITaGCR0kHmgZmVB274ZrzgJoZ89md/cLHWkTJhuVW+jEV64Mot4YwsQOEg3cn3wOz0+/svh42913wN6+HeunpWfANWcefFv/YiKK7vVCkGXA6YRcoxqie/eE65PP4Vu/sUBAQskSLNoh470PoB48BN3tAbwkdGiG0OGwQ65SBfbnnmFjU/Ot24DMmXONsW1WOF98DpabboCemoaM996Hunc/+0isWAExI4Zkz8G37W+45i+C+u8JkKDC8imcTsY3duyo7FQh5di/cE1/H+rho9AyMiAQZ7sNYtmyiO7TE2JCAtKnTIN26Agbm+7tfOVClRvfzl1wzZkPjd3HxVhSxA0JJfbHW8N2b3N2L++q1XB9aFSQI4HK2f0VyDWN/574Nm1G5vRZ7Ne6RUb8zPcKZOnvEJHQoeg+ZKTp+H3l3zi8Pw17d6Zi785k7NtzGuTcTqKE5rWhRgMNn2/oj11px7Hr0FFcW6YcGpQsizjdCkguJKt2xIsiMweVKEeFPVmAQuKGsRyIumqIDaKO9FQBtau+Do+rDHTacE1A2QpubNnVF7JMqR4yNGSwCBOBkmKYQAGcOg7UrzURoqxDp2osPhlNbz+Pr74bAckGVl72pgYDAL00NM0DGbGofv05/PrHMJb2IcCb5XBhYdVTaKYfL1iPPq/+AF2yQWWmpx4MH/0QuvRszN61ixU6jBdWgEbVbC3A9HeXY8zArfD4vLBardB0F+Ys6ooWrRNYig80O7bvOIR7mn4BVYuFbCHfEB/aPV8Voyc2hyClQxAkSEJUvs7rIT85vCMnwAlcNgQu9hBZLCEaA/u2RqeX7oHDnluJp0VejNBBB8hXOtyLPj0eBt0nZyvqw3UoG3QlCh1mczbz3wjnQF/Ue3Exz2iTRlUxamhb3HV7XYgX8lTzbK/ZPYL5b5hFu+Tn/ZGf0BHILuc9zVKI/FE1bo8vLKHDrHILQTDz3zDz8cjPdDVSocP/fvfq9pCpueilEjqKcu9D+TnC+3ACnEDhEDATOoT4eMTPnwXpmnJ5bqIrKhJbtIJOkQnsHCnB8dJziOr4UvZhPfAi948/IX3YKCOKIUfVlaSOXUH3pyaIImLeHgvrbbcYVV2mTINr8aeG0HH/PYgZM4JFW6T2GwTfWsMzJE8TBMQvmAPXRx/D8+NPBQIS4mKRsGAuUnr2gXrYEA5Mh42JRvy8mZAqV4Jn2U9IGzrC6GaxILp/H9hbP8wiNdL6D4bvz7+MNZYuhWLff8V+TT4ZSe2eN1J9ApsgoPgvP4DmoiclI7H1kyxyxqzFTpkIuU4tpPbqB2XXbmMKTW9C3LuTjPucOo2kZ16AnpIadC0xI4fC9uD9cH+9FOljxhn9BAGOZ9oi6tUubD89v6xA2oCh2WOU2LymQJb+DpEJHXDhj19Po32bUYiPqYLYeBkJJT2ofX0p1KtfA3Vq10W9imUhlwK8YjpU3YETHg3f7foTG//dhxrVq6NWQmncGFsC1ZzRyCRhQAQrM6uS+SYoIoJSVshhQ2DRIPRguV1A3ep9kZ5aloQ5WCg0RzyGo+dHQZIViIiBIJLxpgpdo7+sC9B0D1b+cgTPPr4Miu6BRbTQDfDsy8UwcfKLVDkWhw8ANzagSJFSrL+sx6D69eexYs0oVtlEAI1NYRAiVM3D5rR4wRr07b4cmmSHQkIMFLwx+hF0oYgOFELqChMvjM2mfz1y91xs3XIEihINWXJCE5Kw8ONBcMachOpRYZOc0CUVLz+9HCfOnodkpTmLKFc+BZv/GgnBms7EIuhOJnjwxglwAlcPgUgPkRRq3rrlDXjq8WaoUL5EUCCRCB01a5TFE62aom2bm3FtjXKmAqtZqPmlNiO9EoUOs2/rg5XkNTvQm0UAFPVeRPqM0kMZzOAz8IE1O9wHM2A1i3YJTAHJOb7ZO+AXGMwibPz7Ecg1p8eIWaWb/FJXzOYcrNSuWfpKfu9WpEIHjblobo+gVZLMUqyKwoy0KPf+6vkvBV8JJ3D5E8gjdEgSExVs99xlTF7XoSUnM/NR9qWwKCKlSw92KKcmlr8Gce9OhlTeSKFTz5yFum8/xHJlIVeuZESCqCpSuvaCsmWrcU2J4kj46EPkFDroz61334GY4UNYJIWZ0OFdsw5pg98AGW2y8zmldJQpBcgWdm6lCAYyUnV/sxTur74FidUkmlBlGL9domC1sEIXbB7xcSxaIaVn32yhg6Ib7Pffy9bh+2OtkZJCYssD9yJmxFAWZRKW0KEoSOnYFb7tO7MfBkoFoZQVlkaiqoibP4tVs0l7YzQ83/944aGx2yCVKMHEB0oFih4yAHK1qqZCBzFOH/wGEyn8TapSmUXjKHv3AT46rwPytTURO3k8iGW20MEiasoibuZ7EMuU/g+EDg1IS/FCFK0UvcKiL8i0k1J86FTucwPnj/tQrr4MjYQCBbBKEmVNgLJvSII4deIUPt/8Bw6eOo6uLZ5AjbLXQJDIxBOw6rSJWTEdghFBQeOqOtC04VAc3k/VUSwQdBWynIx12/qgQlWq2eKEqvogsgdGZpEdqiJgQN/5WDQ3mXl0aIoXDqsVk969B08+3YgVIzl6GGjWeDAUb1loSIYsykzoWPnHBLbnzIyUUlcolYaqwOgSFn+4Dn26/2QIHboAkVJXKKKjRyM29YuO6IAGlUAKNhw/pqDZ9eOhiyp0X0lkutNhj0qEJPkg6THshaEiMx41BV5PZci2GHiUVNitNlgsZ/DOjOfxSJuaEOUMxuiCMenl/wOPz5AT4AQKJhDsELn08/5o0tAIbwxs9E2s1WpEvRXUzA55M6Z0QOuHbzS91Om0mkaGBHYu6pKmBa2LPr/ShA6zA2wo68zZx8yvoaj3ItRnlA6sL74yHSQQ+FtBh2l/PzMBKFw2wcrDmr0D82d2w9NtbmG3CEyb8B/mV6/ZnctLJech/3xiOp7v9C5++vXv7GnmJ3SYiVbhri+YR4uZ0PH8M3dgxOA2sGXlW5NJ7IQp3+KdGcty3TY/IepSlZctyr0PlzHvzwlwApETCBQ6xJIlUey7L7KNK9VTp5Daoy+LFmCN7AfJoyIrdcVy682ImzKBfUQRF2mDhrO0EaF4McR98C6ksmXYZ8qxY0imyiv5CB2i04HY6VMh16ltKnS4v/wGGeMnsUM/HYRJIJArVjAmRfPSNIhOJ0tnAf1DZXBXr0X6WxOyDs1AVJ+esD/0QBYwQ2hI7tg1W+igVJKETxcxcYYiJ3wbN7O+UvWqiHt3CnybtoQldFAKSVLb57L9MCi1J+69KZDYvA0hiYQP8j5J69kHvl3/ZG8mCQ/ytVnpiSyFxc5SZMwiOiglJrVLT6gnThiMS5dC/KJ5zP8jc+YcuBYtMbYvOgqxY0YwISen0EEH8KiXnoejS8dLL3R4FR/OndYx893vsHXjcZw97YLb5YXH64LX62PGofc1r4BpC/vinMWDpRs3oG79+igpWVBRtsMBHZoo4gwEyIoGhybAqmqwWKWsMzjlIpHQQbERMsVRQNAlVvWkdYvJWPu7C4Jgh9UiQFMy8P7sdnjoiSospFWj2rxkAkPBCxQFkg7Uu7YLkpKqsygH6D5QXdrN20egYhXjITxyREDTBoOhKzWgCecgi0D1emeY0GFUM1KY0EF7St4flDKzZP5G9O62HJpMQocOUczE8NEtsoSOi6+6Ao28Sch3RMbA/gsw/4PDUDURmhILXTqDtu2boHylKJZTZRVlFtUhSRacOp+E2R+shdUWBc1ngaSpaHZbcSz+qhusTh9UnwTZkpUmFPnPIX4lJ8AJXEYEisoLwr/Egg55kaKg0P3XBy/C+3N+zjXE3Bld8Gzb2wocdu6ClfgihykjXdDi/obo1un+Aq+9FB2KYl+2bjuER9tOyFXSM5K1BB7oi3ovQmVB0RHDRn+Kye9+n2tZ+aVdUEczk85IuASrTlLQO2AWubFkfi98/tV6vPvBhW/EckbehCN0UFrw4BEf56rQEsn6gpmuhlp1ZcufB1lFl5xCVH7+JgcOnsYzL78Dem797bo6FbDkw54s0iu/lprmwtCRn2D/wVO5uo0a+hRylp8u6r2PhDO/hhPgBCIjECh0yI0bIf79d7JNK91Lvzc8OYI0Z/fOcL7wHPtUPXYcqX0GML8LOtDFf7wActUq2Veeu+FWdrAPFtFBHR2PtUJU/75In5o3dcX12ZfImDDZSIGxWJCwcA6kalUvGGyazNHz2+9IHzqC+WJQixk6ELZWLbN76skpSO7QJbfQ8YUhCmS8+z5cHy5kv5YqVEDc1Anw7dwdltDBIkCGj8o2R7XedQdiJ+Tl6dvyJ1IHDMmOlLHUvx5xc97PsyJKkTETOrxr1iJ9yAhoaUa0i7NrZzhfytqX/QeR9OyLzDeFBI3ofq8xfrmEDgbfgWKfLIRv1+5Lm7qiIgPr/jiC554ejISYqqhVqy6qVC2LKtXKoWTJ4oiPj0PFKhrKV4lFOjw4nJyEk0nJOH3qNJKTU6E5HShfqwZqli2L4rDBCR1OnwoH5ZGwcAhSwnRousoqmoiahUVn6LoVM6ZsxoihX0EUY+GhUqqiDdfVlbBsbS/IMpmWeqFR+IduZ36mv/54DB2emYt0nxU2qxW+zEyUu8aDdZtHwxmnAqIPhw9acWuj4VC0YlB9GvMYqVnvLFasGQ+RjFRZeVkjyMgQPKz4aMEa9On+MzQ9CrqgQBK8GD6qFTr3bMAiTeiFmjv7BwzpvRE64qEqIqyyB8NGN0fnHo1J6smKWjHSSHSd7kP/M35Pgo0kC/C4RTx491Ts+JuiMeyQBSsE+zZs+nM2Sl4DaIJulOfVRNBtqehMi+bjseNvDxRfLDRNRWyxc9i6603ExmmAokMM4lYf2Y8kfhUnwAn81wRCPURGOs+CDnmRjkvXUcWJbr3n5BoilFSFYAe/UEWSi5lzqNcW9r5QROHU6cvw+hDDsOtimplwUJR7EQ4LM8PNgsxCza6JhI9ZeVgap6B3wMyLgyIidu/5Fxs3G2ZwgWOHI3QcPnIWz3aYlj1WJGuja4JxDFXoMEvToXGDCVFp6W706DsPH32Su0xwzmiYYGsxS6cyE0mKeu8jZc2v4wQ4gfAJBAodtpYPImb44GzxIH3iFLg//izowLEzpsJ6QxP2ORlhpvUdCO3sOXZ97Mx3YW3YIPva83fcx/wnzIQOv7WpaLEg/vMlcH3yaR6PDve33xnRGVlpGFLVyrA2vxuOJx41UkFMWqRCB/33P33gsOxUEBJsYqdNgm/rttCFju++hGv+R8iY/kG2P0n04P6wP/pInpl6V64y0nKyIlHIHNT5Qvs8/YIJHZ4fljPhglWNARA7bjSszY30I9qPpMfaZkeVODu9DLFkiTwRHSRCkbmqXLM6UgcOy753kXt0eFQPvB4LK9saZVTBAaUnpaUB6RmpiE+woUwlctmgiATKDhHgUxVokg1Jmg+Jmop9//6L40cPQ1A1VC9REs2vawSHYrjKqhLFcACCRmVVPRBY5REV0K1ISxRw203DceZULHyqDF1wwS6qePSZshg8/CUUL0NRP14ImhXrV59Dh+fGIjOlPLyWTGgewCkLePbFSnhrQjsINsoP0nF4vwW3NB4CVXBC9UQxv42aDUjoGAtRpDwq8gmRDEdanYQUOxYtWo0+3X6DrsZCEDIgiz4MG9kanXvWh6Br0CUNs+f8giGvbYXPJ8NqkSHo6Rg6shU6dK9vrM+fREKRIgJgkY20H6qKIlvIZ0TAwYMu3NxwHEQxHppKYyh49OlYTH+/A1RRY1VjmJcJzY/lqmVixbJUPPnodKhaHESrBZCSMXDoXejV91bIpITwgI7wf/LyKziBy5hAOIfISJZR0CEvkjH915jl1lesUAKfzO+Fxg2rBh3aLOXkUvt7FLTuwt6Xc+fT8GLn6Vj+q2EudjHN7EBflHsRDotwD9PBTDoj5WNWnSSUd6Cg1JJAMSAcocPM1DPS9ZmZroYqdNA9wxWizNJKHm99E6vClBAfvEyg2ZoD/T0uxd5HyplfxwlwAuETCBQ6mCnla69mD5T6+iB4V6wKOnD8Zx9BrlKZfc6iEvoOhE4HVDpsT58K642GCEItseVjLAXGTOggk0316DFm2Gm94zbmGZG5JLcZqbJ9J2g+TEjJ2axWRHV7BbaH7ocYH5/ro3CFDqpuEjt2JJR9BwwhICtFx3r7rYgZPwben1eEJXRkvj8LmfMWZgsdcdMmwdLspjw8Pct/MSJPsjxByA/Elp1ic6F7MKHD/c13SB97QQSKnTYZ1mZGurN2/jySH28HLcvbxNG+HUud8Ud0UIlcSjFSDhxkETL2B+9j0Sz+VuRCB3ll7P3nDAb1m4bDB1KRkpwGn0+Dx61BtmZg6c+T0LBhRSRrHuw8fhjW+DjExcQiTrKDPPdt0KH7VGQKMlRJh8+ViRLOKAhU61eWmJUnNTrHswxykfKaspwyfDLenbwGY0f+DJ83AYKcCclngSh7kVAmGbfcXgfxCdHYunkPdv2VBFEtD7dXh25TIeqpqFDeht/XDUZMvMoqvFAJ2kP7gVubDIaOOPhI6BA8qNhmfmAAACAASURBVNngTJbQQZEWIsukYTEdmg5NkLBo0R/o1+V3aFoUBDEdsujF0FGPoHOPhhApukLWMHvWSgzpvQ0+RYUgZbAUHLsjA7pwDqLFllUdxgPo9Ot0iIIdPpcVL3S+HcNHPQPVI6J3rw/wxUeJ8KkSdN0Cuy0T36/ohevrG2VmVSZy0Ayp0owKXchAcmI0GtUeDLc7Hm6fAkmUERt/Clt2jUScIwaixW+BE/4PIH4FJ8AJXH4EwjlERjL7UA55kYxL1wQ71La4ryHemfgiSPQIbIlJ6SyMf878CyZX1CdYWH6kc7vY6wp7X8wO0k89fjPefKMtnE570Olqmoap7/2A8VO+zdUnsOxqUe5FuCyCHaY/nt8L995dL9c6zEw6qfLJ7PdeKTA9Yt2GPXi+03ugyAN/MzPLDOUdMJtHzokGRjGEKnQE82X5fFFv3NKsVr6PKaV9dOz2Af7Z+292PzPT1XCEjmDPCaWbTRn/AmJjHLnmFCwaZeiAx9G358Omfj6U6tKj37w8ESyBHiOXYu8v9ucAv54T4ARCJ5BH6Gj/NKJ6ds8eIF+hQxSR8NUn2dVZ8ggd0ybBmuNQn9jycWinTpkLHQ3rQa5WDe4vvmbRGVTq1LN2fe6qK5oG77KfkD71XSPFI2eJW1GApVlTVtI1p9gRrtBhRo4qosROeAuWRg3Cq7ry3ZfImDYdroVLsucaN/cDWOrlLaueq5oLiURjR8PqN4TNMangQsdSZIx9m/lIUstX6Hj2aVbW1i90kC+L/dGHDUFGEGC5sQkzYvW3Ihc6SI/YtuU4nm87EhXK1UXV6qVQuWpplC9fEZWrxaLpHdEQNSeSoOMUVGw/fhxbtu9A4smTqFSyOOpXq4baVaqgGPlI6CrsFplVWfFXWqHfscwOCntgxU4IEh3OZVZK2J0JPP3kWPyxIhE2sRJEQYfPp0CQM6CrIiwkIkgaNJU8OyzQNB2CRYA9dg9mfNAXLVpUyRFOARzaR0JHfwAloHgcEMQM1GxwDivWTIAg6llVX6j6ilEJhYSOjxatRL+uv0NToyGImZBE9YLQQaVjLD5D6Hjtb3gpBUlMR5QjFopHhcudAclqZyKLILgALQqSnA6LFANPhoBb7hPx2dKe8KYDN9QbiLMnSdCxQZJkwPI3dh2agZjYDIiCBRqo4gtFmxAwEoRUaLDikfveweZ1FCEjsoo0ivc8Vm8ahprXOoyQEd44AU7gqiEQ7iEy3IWHcsgLd8yc/bfvPIpnXpqW6zBGn5PI8WL7u9DsxhqsBDmlB9ABaPGnf2DHLqMEnL9RSP6HH3TDwy0aX8xUCvXaUA0487upzSYjOsrO1j563BcshSJnCxQrgo31y8rtaPHYW7k+NhOGimovwn1GwzlMmwlAoVb2OHkqCc91fA+r/tiVzSZnZRT/H4byDgTbIxrDzAA2VKHDLNImvwoxOTc5WOpIoEdLOEIHjR+OEEVRF+Sn06XX7DyP563NauHF9ndmC5ok6iz/+S988sVakKCZs918U02QWFSpYsnsP74Ue1+oPxT4YJwAJ5AvgTxCR7unENW7R/Y1qUNGwJtPqdb4Txdl+3AUFNFx/qFHoZ8+Yy50NGoAZ7unkDp0pGEcSqH3/oonWeVl2aSoCsy588iYNgOe5T8zM9HsRv4TI4bC3uKCb9jFCh1CXJxhHnptDVbNLqzyst99icyZc5E558PstVDFE1ZCN6B5fvoFabT2rPVEDxsE+yMP5ekXNHXl2++R9tb47LSefIWO556BVKH8BaGjVCnEThqHNPJXOX3aMKLNwbXohQ7NDRF2eD1GtRX//Um0sNhoLpTiQVVPwIw9mTggApkicNzlRqKo4Yw7A6ePn8I/e3fB7vOh6+NPoqRkhVXXIdGFig5QKoudbGvFrHAKHQqV5YGOzAwZz7YZiw2/ueCwl4fbk8Y8LXRdg6oq7C/F9C0WXetT3HDEnceMuS/hwRb1IIsaBJoQnfcFFYf3ibil4SAIenkoXhmQ01Cz/jmsXDOWdALWR4CXlZk1TE4dWLRgHV7vshqaGgdBSoMouTB0VMusiA7KPfFgzqyVGPbaNmS6bLA6dGiqwkQT2aJDIVNUnb6BU5koJMhuuNN9cDqcaP6IDbMXdcThPSrubDIe0ElMsUHVMtCyrQMz5naCyFJ6qNIMxbxQ2grN0w2NiUMCtm3x4IFbJ0PQSwNiOmPZ/oUbMf69O0EVdnnjBDiBq4dAuIfIcFceyiEv3DFz9qeDEB1sur02J9c36+GMOWb403itewvIl5EH0cWUVPWvffigNqBUg2DlXz//qA9uaGxeWScnP7MDPYlDSz8fADpA+ltR7UUkz2goh+lgXi3BqosEPlNm3hrU543BbTCwT+vsssihvgMkGDz8xNg8z7GZyWmoQsfU6T+g3+DcvizBTFPN3plQvFfCFTrCEaJoTiRgDBy2OI/xcKjvOIme5L9z+y21sy+5VHsf6hx5P06AE7h4AoFCh/X+exA7+o1sj46M92fDNXte0BvFTp0I6y3N2OfK7n+Q2mcgtDNn2PVxs6fDUv9CROC52+4BXK6gQkfc1IlIfbU3fNsuVMaicW05hY4cM9FSUpHx3vvwLFsOZJmN2h56kEV1+Fu4QocYFwvLbbfAt+oPaJSCIwiwP9YaUf17QxBFJq6QlwZrFgui+/eBvfXDIAEirf9g+P40Ul3F0qVR7PsvkblwMTKnzcgWOpxdOsL58gt5eHpXrUba4OHQ3YbHhqNtG0T17ZWnX1Ch48efkD5qbLZHBysRfP897HqqsJL8xNNGtRwyKu3cge1BdkRHqVKIm/UeS1GiaJnAPISiFzr0RGxb70Gn5ybDlVocXreOhNKZ+PibAahe2wlNAdyijn3HDiOuZHFEO2MgQoMNIiyqAMqcIA2CNAUPFOiKDzGyFRIJJKIIVRCZkSilrrD/R+ICyx3RodKFTFWzwOsCVv58DBPe+h57dp2EqgB2Wzzcbg9EWYEgemCxKmjT7jZ07nUDKlVOgFWQmUGnRAqGoEAXBBw5ANxxYx94XWQcQxEQHlS/zo1ffp/Igh9YiVmBFAQNqleBZHFg4Yer8fqr30LXoiFbfFC1VAwd3QZde94Gd3ombE4r5s//CUN7/wzFG8/K4ZLowpJMBB80gVJWyHOD0mLoJj6IJFwIPjz1fEOMHt8Sr3WfiK8Xn4JIbCQndOE8NuyYjLJUGjorlSar9LLxEAgadE0xasRoMu65ZQgO7SHxRwFUAQ6bD2t29EGZcmUv/icRH4ET4AQuGwKRHCLDmXyoh7xwxgzsS6UrFy5Zjb6DFoQtdgzo3Qr9+7RGlNN2MVMo9GsLU+gILF9Kk72/eX3M+6ArShSPKXDuwQ6FZn4NRbEXkTyjwa7J6e9glhZhJuDkB+i7ZVtylYClvs3vvA5z3+8Kiu6gFuo7QGV6O706E998tynXLb9c3ActH8wdbRSK0BFsvFDMPP0TMKvUE+jREq7QQWOvXvsPnn3pnVwVgPKLrAqWclbQw0six8Qx7dGqZZNs4YmuuVR7X9D8+OecACdQeAQChQ6pTm0kzJ+VLXR4V69B6muvB72ho8MLiHqlo3GgphKnFBWw/wA7XyZ8vABSzqorTYxIBlOPjkYNED/zPbi+/BoZbxrlav0tmNBBn2unzyClV1+o+w6w7pZbb0HclPHZ14YrdFBKR/yCOcyM07d2HRtHsFgQQ4IOpXSs34iU7q9l/3lUv15MCCEfjLR+g+H7ezv7TKpSBQmfLYJ3zTqk9RuUbTIarJqKsms38zfRzpw1GJUqZZT5NcqRZregVVfWbWClff3+KM6OL8HZ+WVjX/bsRfLzHbPL8pI4Q+MGCh1iQgITREgYydmKXOigFKST/yZjyaLv4XQkICpaRu3ryqHxDbWhqUZpV0F2YeOhg/grMRGnBQFuUYKk63BoCko4bCgXF4M6UbEoHp8AmygxQ036nyEFyNCzqpxIFKkgulmVEh30l1gan/7Qk+VxYUWGW8LRw2fw99+7cO6UDz6vjrhiIspXjEODRnVRrJgNAij/1gaBDD2Z3YfK/lE1H3weG7ZuOooMdyI8Hi+sVgcqVYlBjZpl2ZwonIRVQ9GtzKND0dOQmp6Ov/48AVemAkm2wiLbcX29SihR0g5BM0rhJqacx8kTGSyCwyh2a4yk6xIUiiihposQBS9bC6Xa6LoPpUpHo3ixBGz/az/OnXHD7ZJhtTpRvLSKBo0rZylbKkRyFaU5sWgOEoRkJt5omgxBUrH/wBkcPnAOPq8HsiQjJsaO6xrpiHFe+EYk15PDf8MJcAJXJIFIDpHhLDTUQ144Y5r1pWiC31bvwuARS7B568ECh6MKDAP6tMZjj9x4WUVy+CdeWEJH71cfQt9BC1mFmpzNTKTID5rZgf6OW+tgwaxuKFsmIdelhb0XkT6jBR2mzQwrA0WKgh4ks2gZuuaHLwfinruuZ5eH+g6YVcYJxjgUocMsQiRYZZhg6wxWfjVnqdtIhI5QhKjAOdE1M+f+grcmfp0nNcVs/pReNeT1x1D/+kp5Pr5Ue1/Q88M/5wQ4gcIjECh0CLExKLbsGwg244sMLTWVRQooe/dlfckrQD112qiMQcLCjU1Yagcd9sgfgg7PvrUbIJQphbiJYyGWMlLfqCxryvMd2K/zEzroZ3riPS2gp6RmL9IvdFDFFvLmoD7+puzcjfQJk6GnpLA/ouiK6CEDsj+PROhI+GIJfOs2IKVHnwtmpHfchphxo6GdPIXkx582TEMFAY7HW8Pevh3UQ0eQPmZstlGq9c7bEDtxLJtv4qNPMpNV1mw2RA8dAEvdOtlzJCNQ4kkCSs5olqj+fWBtahiKMm7Fi0N3u03Ly5JBa0rn7szQlfWNiwX5gQh2O8gQ1b30f+ydB3hT1RvG36TphLLL3lPZIAhFZAoqCCjIFEEFVED4C8gURESZMlSWAsqWLUNEQaYKKMiSIbKUJRYoo0BXmvyf76Q3TdK0SbrHe3x8oL3nnvE7J5d73nzju9jf50bgxA+UKOUodHgVK4oHn862iykiN6W+0BFjQugNI06d+hNFihZAmbJFIeEjzPp7KuOJuFqEe8kB3iJgiDjgo/4ORMYAV2/dxV/Xr+H3B2G4dSsExf390e2JxijiIwd1IFppAGZ4i0WHTtxFvJVwYJbDvAgFYpGhj4HRGA6DwQ9m5QIiax+jhCaLKCIGIHrESOpVvUG5dEi8Db1sfHOExeVDJ5YUETCaImHQS7wQwBgTof4eYzLC2yAhPqUlseYwKJFEfoyKeQAfb1+YdDEwmfUwi2WG9K8zxqajNcIY4wODl4/KnKKsLmINUZTAYrYIIbEKhYqvYTJFSfAPNX7JMiPpaI0mM3z9omE2+SA6CvDyiYAxGvDS+0Gnj4aXil0iAoyFmyUzjRdM0r5XFGJMkdCZvVUsD7H0EGbixqJDQesm5V9IgAQyP4GkHiLdnbm7hzx323NVTywKfvv9PLb+cAS/HDiDY3/8raw85NviGtVK44n6lfBUs2oq7oG/n4+r5tLtekoJHS+0qYsuPT+JF8PE9iDuziQTCgrpGK/Btq2UWouk7tGE7uvYPhjTJvbA6HFfY8mKvXbTHz6onXI9ERdWd0pCbhi27iGefAYcLSgSEqRcCR0Jxfx4qfOTKlCvfB7cKQmlJbaN0ZIUoUP6TkiIWrpwACSgcELlXlg4tu84jq3bj+D4iUs4evxvVVWsN6pXLYUmT1ZGy+bVUbF8Uej18QOoJxSgNTXW3h3GrEMCJJAyBByFDmnV/41eyNHnNWsHZgkWqcVP0Otxb8hwRO//TV3XFyqIXDM/hqGCxaVTDuIxl69CH5TfGhTUbDTiTvfXLJYeLoQOuf7wy8V4OHe+VWTQhI7ILVtxf9LHMMeml1WNSSwJTfjQ6aBcNlo2t449qUKHpGm906M3Ys5bvgQSwUaEC0m9eufl11RWFlV0OkiwUokrormdSIyJwAnj4CvpXU0m3B8/0So0aPeoOBQKmBl5vvochsqP4sHcLxC+cHHcwoqlQGw9eSrnGDlUxfe49/ZQiAWIFO/69ZB71nTVzv0PJ0Gyr2hFlysXdD7eMIfetmZzMVStglwzJiNq909OhQ4RWsIks03obWs7qS50mGLu4/CBuxg65D2sXDsLBQrLYV6CdUrwh2hAH4N/ogJUoFG9Vwy8YVShNnLqvVV6U5NZBy+DtwqdGW2S+Bcm+ItVh1KjVFAMFcsi1ghCtSc5RcyQeBtRKg2rCChmoxk6vRzyY2N4KFFE7pefZaPJMsS96JhizMoVJcZ8F+YYLxgMgYiKioHBx6gCvXl7+cOkC4fO7KesK9RaijsIxIdIBBtxLVFBOhAT7Y0oU4RFaDEBeh+JOBqlBAq93CjijNkSo0S5vig3HBFNpC2Jq6GlzLWIJ7EpXWAyRomDD4wxXqJ7QG+IhpfOYuEi8Uf0FiUEOjVXCX4Sa9Ehy28IA0yByjUmBmHQ6fygN1tcibT9C4kzIsxYSIAESIAESIAESIAESIAESCCDEHAmdMi3wLlmzbBLDWs7XHVw1w7UEsPixReQU+JJxB1+7Gb3cMkyPPxsnlWQSMyiQ24UqwQRRswPH6p2rELHt98h7CMJuGnJLOJYvB+rhcApE5Q1g1aSKnTI/Spl6/jYoOIGA3K+Owx+bVojYsNmPJgyDeaoBMbxeF0EThwHfe7cahgimtx+sZuyBnFWtDS85pgY3HmhC2KuXXNaL+fggfB5pqVzoUP6CQ/H7fZd4qfftWkt95xPlBVOxDebnAod5vv3cW/Yu4j+7ZD1rlQXOqIRjpgYf3V4F9EBYo0gIoLBV5nvmPQm7Dt7BRevXca/d27hyq0Q3I+OQGCeXChRqiRKlCyBPHlyIa+fD/z1PsgBL+SDN3KJg4gc3qVJvZfKI2JQ8UTF7UTUAMmgYlH2dWazRWDQeyHSGAFfH//Yn2XfRkOnk5gYgFksObzMiDSHwccrQJlWmE2R0Ov9YBTTEZ0eJp1RuXYocUVZb8SKLdYvEbQIumK9YbEqsQgqcVqMwFAiiMTgUBZMseO0iGuxYoZciL3fGlrFIuhYtA6zal9LFqt+pxOJR5QNEeFi3V9ErVN9KTOSuO0ibisxMieTEp4sgoq0b2FqmZcZOi2wh9Nty1+SAAmQAAmQAAmQAAmQAAmQQNoScCp0xFow+HXtBEPJEoC/JYW1HKRNt0IRvngZTFdtDuN6PXwaP6ksKXQ5c0Ln76dEADk0G0+fQcSqNdZAmOp0VCA/8i5fhIfLvlbpZtXvypRGjtctMSUQGYnwVWsRffpPSw7QGtVVcE6JX/FQ+r7+H8SNBWJpotdBlyMH9IULI+DlrtA7xEUUK5KHK1apIKhS/Do8D+86NvGboqPxcP5XiLkc6/IRFGTNOiPZXR7OmquECjkF+jZsAAl2Km4mkTt2IXLnHjVHREapmBe6HAHQFy6kgo3KHG1LzOUriFixCjFXrsIcGzgVAf7wypsHAf3eUJYxinFYGB4uWgrjuQsSVVr9TufvC8n+4t+xA7wqlke4tBNrHeNVoTwCXutp7cp07V88WLIc5qvXYJb7xcUiIAD6fPng37kDDNUsqW2j/zyDiMXL1TlVBBn/13tBn8/iUhu1aw8kC4xWAieOd3tTnjhxArnEksRs62Dk4nYTIiHHcUvECYkUobNkMRFLB7GyMOgQ6QVEmoFocUWRyLfK1sOEhw/vIzz8AaKjohARYUTYvQe4f/seqpYth0olisBPWlYKhiSblUO6JZZGnNmDlxJTYowSbNRLpVwV1xPJAqPXRyE6yktlJBHTHHFBUWNCJODtBaPRCB+DjNkbJqO4tZigl0wtyhrFBL3ZPh2JpO1xLIlh0uo71nHWTnLaTaw9re+4OmINEyt0KHFGRBL3zHnd3kWsSAIkQAIkQAIkQAIkQAIkQALJIBDzXwjudH7ZcmB3LHIu8/GBzkdcVs2WgJriNhKb9jVefS8vFRNCspFIxgrlyiGxPGxiasg9Emgz75rlFkEk9po6AdpahEjWT+2ajEMLyim/j462tG2SL5p1Ku6FGqdD4E5pUtpQX9ZrbSlLfYfzpm1fcha2dcOMsWQflaLOejZ9iEuOSoUrf8o1X19LbBMn51nVgPQTHq5EINWWjNnPN17AUVVPXGEiJaakzmLl4OcHncbHZrzqnOngNmqOMQGREUpQkS/1VT8BAfEtbmLbcZyXrJeKQRJbrP26sc+SJHQgJlpCQSA6VuzwkklFm2HW6RFlsIT9DEM0DPC2KF82zhoiJRhUAhU5fptg1nvhQXg0/PzligkGmCxZXyXuhNrGsRNTvh8xymLBGOWNqNh1zJET8PITEe2+yl6iM/vDyxANvbi7iPeKxNXQGWA0RCoLFC+vcJii8uD4oTv4YsFsjP2oH4KKBMJk1MEnA6UldGPt3KwSFwjVYmUSX7xxsyFWIwESIAESIAESIAESIAESIIHUIWA04uEXXyJy6zYVkzG1i85ggG/H9gjo3jW1u2L76UAgaUKHKEUidEhgT5WPRKdcV8x6PSLMZvx24igOXboAXz8/eOu94W0wwN/XH97e3vD28Ya/vx98fCVTiR7e3v7I4esPf+hQOGdO+IvYIRYdOs2iI9ZFQ2JSSG9mH6z7+jDeGz0dZSvkQ2joLTzVvAtGjW8Ob0OAEjdUQFJxAdGL8uSF6ChvwDsCesnaogtD6H96DBkwA/8b9AZqPl4Q8IqB2eSl4mmwkAAJkAAJkAAJkAAJkAAJkAAJpAMBoxHipiGWEqlddP7+8dw6UrtPtp92BJImdMTGfFC2AjodomNM8PLygjnGDG+JGaED7ntZbDFEi4swx+BBjBGR4tICPe4jCg+io/DgfjTuhN5FROg95DGb8WzdOsgjFjrmGJh0OkgCVYvoobmuiILhhVWLTmHt6h+wcuNglY2k+ePz8NmyRqhY4RH8fe42/vzzJOoH10HhYgG4cSMEMREFcenyJZQsE4Ar/4Shao1i8M/hhRv/RiHkZgiq1igpLlWxqWTTDj57IgESIAESIAESIAESIAESIAESIIGkEDh37jy+XLwEISE3UKZ0aQz631sIDw/H/C8X4cyZv1CkSGEM7N8XhQsXxu+Hj2DTt1swavhQ+Pr64s6dO1jw1SL06fUacueKC5p6/vwFfL5gIW7evIXy5cph4Fv9kDNnDhz/4wRWrFyF51q3QsMGwWq427bvwM7duzF61AjkzJEDkVFRmDHzUzRt0gQ1a1TH+g0bse/AARijjShRvBje6vemipux4MtFyJM7N17s8AJiYmLw6aw5OHnqFPLkyYvXXumByo8+gsjIKKxd/w12792rEnIE13scr/R42W1MSRI6oizRM9T/+tjsKBIjNEb+j43HEZv7RIW/jE1YozyKNPHDEnwzQsX68IGPcnKR9LASZFNatziwWNxcoItV9Mx66HRRWL34Etav3o2l69+Q0Bt4quHH+GBGExz8JRSHfv0T7743EH16D8Dn86fi0qUrGPDKWrz+Zhv07F8GfV/5GlPndkCxkgHYsOwGft77Mz75onPWTkSipXem14rbHwxWJAESIAESIAESIAESIAESIIGMSiAqKgrvjBiF4kWLoXatGogxxaBRw4aYNedzPHj4AM2aNMah3w/jr7PnMOuT6di1ew9mfDoLz7dtg16v9sStW6EYOmIUPp48AUFBQWqaEj+kz5v9UbFiBdSuVRPSR5PGjeDv54cZn3yGkBs3lEAx+O2B8PHxwVdLlmL1mnXo9+breK7Vszh3/jzeHjwUL7/8Etq2boWJUz7Go488glIlS2DXnr24du0apk+djPfHf4S8efNi6OC38dGkKbh37x6ebtkCItz8eeYMPhg7BseO/4FlK1aidatnEBAQoLxEGjd60u3lSKLQYRE0pKiYG+JVAuC+3owjNy9h3d4f8TDKR8W8CPAxIMDgjQBvb/h6G+Dn6ws/cWkRdxYvHXIF5EKgd4CKEPto+TLwgRmSb0WFOI3NbBKXCQUwmu5h89f3MHPKWrzUuyoOHriAf//xweLN7fB0vc+x88BIGAKAcSO2ICioAKrVLoi1S//A3MVt4WUw48UWq/Dx/HYoVdYfyz+/iMOHf8b0ud0t6WVFNcmKxZq+NitOjnMiARIgARIgARIgARIgARIggexF4PyFi5j88TS8P+ZdFC1SRE3+wYMH6PVGP4wYOkRZVFz791+MGjMWw98ZjCtXrmL23M9RvERxvD2gP3IF5oondPx7/T9MmDQF740eiaACBaxAxWJk3EcTMG7Muxg9dhxGjxyBYsWKYuGXi3Dr9m08uP8A744cjgmTp+LmzZt4rHZNdOnUUQkdL3XtgkcqVcT+A79ixqef4Ys5szFp6sdK6Hi992vo3vM1jBo+DE80qI/bt+/gvXHj8Uaf13DmzFmcPXceI4YNSdLCJknoiM1yCslwqrKcxmZMNUqGE28gMiYG3l4mRJtiEBkdjUhjDKJizIgy6RBhBCKjzSoDT1RUBO6bY1S9AJMJ9cqWQV7RGswxiPHSIUrS7kjGFLHukIwoZh2ijeHYtOoa5n62Bq/2q4NcufzRqMljCLsfgWa1FuC5DrVgFlcXnRGNnqqIgIAcWLfiJ3y+9BmYzT54oflKzFraDoWL+WP94lDs3fMjPlvQEWY8hMHLPvVOkojyJhIgARIgARIgARIgARIgARIgARJIRQI/79uHb7dsxbsjhiEwMFD1FBISgkHvDFfiR4UK5ZXwIT+3bdMavj4++HzBl+jRvRvu3L2LZ1q0iCd07P35F+zYuQujRgxT9bUibitfLVmCaZMn4d333kfH9i+gZs0aysWlbJky2LlrN7p0fBFTps9Aq2eeUWLHG316KaHjsdq1UKxoEWzZ+gOiIqPwwftjlFgiQoe003fA//DZzGmoWKGCGu/EyR+jWdPGyJcvH6bP/AS1atXEM08/jTKlSiqDSk14hQAAIABJREFUCXdLkoQOlStWiuYKoblGiODhZUmRq7LdaP4t4o6ik3Q4tkUPvRkwSVtekuJV9BKLaiIhTvVmL+UWYxEtbB1eDFiz5DTWrfkRy9YOhsFXhBAT7t83oHmdT/H1ljdRspzYhehVtqGd285g8+ozmD3vBcAnEt3bfIO3xwSjWq2iWDLnFP48fRLTZ3eDyrhK1w539w3rkQAJkAAJkAAJkAAJkAAJkAAJpBOBPXt/wtYftilLisCcOdUo/r1+HUOHj8JYETrKl8PDhw+V0CHuH+J+IkLHZzOmYer0GSoWxtRpM+1cV0Tk+OmXfRg57B0Vx0Mr3/+wDRcu/q3a+X7bdtVWty6dMXve56hRrZqyHPll336ULlUKlSpVxJGjx5RbiggdImjky5sXp06fRp48eTD4fwOsrisdXmiH/gMHKdeaCuXLq/FOmjoNDZ9ooFxvTpw4qWJ8/HHiJB55pBL+91Z/t2knSeiIhlG5rEACc5gs+X8fegHXEYnfr17E7RiJvSFgdCp1r06nVzl/LSmDLWqCxOEwehvhZTTDx2hCAYM/KgYVQSHfAARKil3RNuR/yTKrEzHDEpDUaNJh8+qz+GbdNixeORQmlXLWDIPPQ+zfcwcD35iDZ1q2gcn7Al7v3xbnTt/D998ex5RZrRFjDse2zZfwweilaNTwKew/uAnvT+iBpi2qQq83JJhm2G2arEgCJEACJEACJEACJEACJEACJEACqUxAYlhIUM+xY0ahQH6LZ8LtO3fwZv+BGDt6lAroKZYb7wwbqUQNsZYQoWPN18uwZOlybPtxBwwGg53Qceavs/hq8RKMHjkcOWPFE2l38NDhkGsSFNRkMinhYuEXczFrzjw8/ngd5MyRU4kX82Z9isNHjmDn7j0qzoYIHSKIPPpIJdwKDcWb/QZgwofjsPCrxUoA6fFSN7zS+3V8PGkCqlWrivv372PchxPQ4YXnUb/e4xbdwGzG0WPHMXHyVKz+epnbVJMkdJhgVEFGlWgRG0cjRqdThh7ibmIJSCo/WUQNSUBrETfsi+gYmiGFivURG7hU/i7WHuoG1ZGtyYgZZqMBxijA4AeIG42XWJGYowGTt+pcLDnkPoN4u5gsViMmnREGHxPMJh8g2vJ7nQHQe0v9aOjlLywkQAIkQAIkQAIkQAIkQAIkQAIkkMEJSADPAW8PQfeXuqJa1SowxcSgQIECSth48skn0KxJE/x+5AiWLluBObM+wYEDvyqhY+3K5bGxPPrC18fXTuiIiopGz9d6q2ClVatWgdFoROFChdC956t4q19fPFa7No4eO4ZpMz7B/Hlz8MWChWjerCmqV6uqsrQULlwI27b/iK0/bMfED8cpoaNF8+YoW7a0ircxZ94Xqr+5n89XQseQtwfijb5voV79x/F8mza4fOUKPp+/EOPHvacCkIbdC4PeS48jR45iyfKv8fXSRW6vSpKEDsRIcA7NNUUcTcwwmcxK4VExO5Sxh5b7WKsYK4xYxY9YjxRtqEoTsaSm1TQO+ZvYgmhiSqxqovqSeB3iHiOihvpTzEV0MdCL9YhZrEdMMJljYPDyhtEo6W9VjhiYxR3GbLaz3hC3FaMxGt6GOPMctwmyIgmQAAmQAAmQAAmQAAmQAAmQAAmkIQE5036zcRM2bd6iehW3ELGiOP3nn/hq8VJERUfBbDLhxfYvoHWrZ7F7z09YuGgRln61UNXft/8Alixbjg8/eN9qESK/X/fNBpWGVgcdcuTMgTEjh2P8hEkYMewdlCheHP+FhCjrjXfe/h82bdmCpk0ao2b16taZ/7hjFzZv+Q4TP/oAMz75FOfOX4CPtw/0Oh2aN2+Kdm2ew0cTpyB3nlwYNHCAcmn55LM5KsOL6Aotn2qOTi92UO4vC79ahIjISOUZ0uqZlujc8UW3CSdN6HA0zVBpZc0wwQSjyQSdXg9fOyuO+Gk/LPKHmFaIQGH5SdxZ5G+iY+hif6d+o263tCGWGEZTOAwGMePwUa4rXjovZdGhU2YgXjAZLXYiIoCYdUbodCYVN8TLyye2O4sQotN5KdFDOdIoocVip8JCAiRAAiRAAiRAAiRAAiRAAiRAAiSQOQkkTejInHPlqEmABEiABEiABEiABEiABEiABEiABLI4AQodWXyBOT0SIAESIAESIAESIAESIAESIAESyE4EKHRkp9XmXEmABEiABEiABEiABEiABEiABEggixOg0JHFF5jTIwESIAESIAESIAESIAESIAESIIHsRIBCR3Zabc6VBEiABEiABEiABEiABEiABEiABLI4AQodWXyBOT0SIAESIAESIAESIAESIAESIAESyE4EKHRkp9XmXEmABEiABEiABEiABEiABEiABEggixOg0JHFF5jTIwESIAESIAESIAESIAESIAESIIHsRIBCR3Zabc6VBEiABEiABEiABEiABEiABEiABLI4AQodWXyBOT0SIAESIAESIAESIAESIAESIAESyE4EKHRkp9XmXEmABEiABEiABEiABEiABEiABEggixOg0JHFF5jTIwESIAESIAESIAESIAESIAESIIHsRMAqdHjn6WrOThPnXEmABEggIxBoOKd0RhgGx0ACJEACJEACJEACJEACWY6AjkJHlltTTogESCATEKDQkQkWiUMkARIgARIgARIgARLIlAQodGTKZeOgSYAEMjsBCh2ZfQU5fhIgARIgARIgARIggYxKgEJHRl0ZjosESCBLE6DQkaWXl5MjARIgARIgARIgARJIRwIUOtIRPrsmARLIvgQodGTftefMSYAESIAESIAESIAEUpcAhY7U5cvWSYAESMApAQod3BgkQAIkQAIkQAIkQAIkkDoEKHSkDle2SgIkQAKJEqDQwQ1CAiRAAiRAAiRAAiRAAqlDgEJH6nBlqyRAAiRAoYN7gARIgARIgARIgARIgATSgQCFjnSAzi5JgARIgBYd3AMkQAIkQAIkQAIkQAIkkDoEKHSkDle2SgIkQAKJEqDQwQ1CAiRAAiRAAiRAAiRAAqlDgEJH6nBlqyRAAiRAoYN7gARIgARIgARIgARIgATSgQCFjnSAzi5JgARIgBYd3AMkQAIkQAIkQAIkQAIkkDoEKHSkDle2SgIkQAKJEqDQwQ1CAiRAAiRAAiRAAiRAAqlDQGc2m82p0zRbJQESIAESIAESIAESIAESIAESIAESIIG0IXDixAnkypULFDrShjd7IQESIAESIAESIAESIAESIAESIAESSEUCFDpSES6bJgESIAESIAESIAESIAESIAESIAESSFsCFDrSljd7IwESIAESIAESIAESIAESIAESIAESSEUCFDpSES6bJgESIAESIAESIAESIAESIAESIAESSFsCFDrSljd7IwESIAESIAESIAESIAESIAESIAESSEUCFDpSES6bJgESIAESIAESIAESIAESIAESIAESSFsCFDrSljd7IwESIAESIAESIAESIAESIAESIAESSEUCFDpSES6bJgESIIGUIPDPP/+kRDNsgwRIgAQyDYFSpUplmrFyoCRAAiRAAhmPAIWOjLcmHBEJkAAJ2BGg0MENQQIkkN0IUOjIbivO+ZIACZBAyhKg0JGyPNkaCZAACaQ4AQodKY6UDZIACWRwAhQ6MvgCcXgkQAIkkMEJUOjI4AvE4ZEACZAAhQ7uARIggexGgEJHdltxzpcESIAEUpYAhY6U5cnWSIAESCDFCVDoSHGkbJAESCCDE6DQkcEXiMMjARIggQxOgEJHBl8gDo8ESIAEKHRwD5AACWQ3AukhdPBZm912GedLAiSQVgTS45lOoSOtVpf9kAAJkEASCfDlO4ngeBsJkECmJZAeL8V81mba7cKBkwAJZHAC6fFMp9CRwTcFh0cCJEACfPnmHiABEshuBNLjpZjP2uy2yzhfEiCBtCKQHs/0ZAsdUTFG7L1yAj/+cwzn7vyLO5EPYDabFTN/gw+CAnKjeckaeKZMbRTwz5Ugy0PXz2HsvhWIMEYlmXe5PIUxrUkvBPr4IywqHEN2L8T5O9fjtedn8MG4Bt1Qp3B5t/u6cOc6hu75Ss3PseT1y4lPm72OojnzudWes7Z8vbzxXnAX1C9aya02EppfjYJlMOnJnvDxMiTazncXDmHaoQ12ddJjHm5NlpVIIJsT4Mt3Nt8AnD4JZEMC6fFSzGdtNtxonDIJkECaEEiPZ3qShY4Yswnrz+7H8lO7lajgqhj0XmhYrDLefqytEiIcS1oKHdJ367J1MLjO866Gbb2++szP+PzY907reyoQrP1rH+Yd22oVhLRGG5eoqsQOd0pCQodwHli7jZpfYiUlhI6UmIc7c2UdEsjuBPjynd13AOdPAtmPQHq8FPNZm/32GWdMAiSQNgTS45meJKFDrDg+PLAK+679Ge+w7gpV8cAC+LBhd5QILGBXNa2FjpK5gjCjaW/k8c3hasiINhkxbM8iHL/xd7KFjnBjFIbu/hKnQ6/Ea6tgQB7MaNoLhXPkdTmmxCxWhO3HTV5L1IImuUJHSs3D5URZgQRIAHz55iYgARLIbgTS46WYz9rstss4XxIggbQikB7PdI+FDjPMmHt0q7Lm0FxUPAVUMW9RTGn8qp1lR1oLHd56A0YHd1JWJq7KqVuXMHLvEtyPjki20HHi5j8Y+dMSPIyOjNeWl06Pd+q+gJala7kaUqKuOXLzCxXqo3+t1tBB57St5AodKTUPlxNlBRIggawpdNw5g2VzvsOynSE4fxMoXr0omjzbEoO6VoIzJ8fIg6vQtM9R3EA5zN7dGy3z2G+MI1+MRKc5APr1xtnXy8VdPL4JFXrsBxCM1UfbwvJ0jcD5nd9h4dd/YPfBCNyAAbVaVMXLb7RDm/J+8Xdc5EnMaL0Mc24CHaePwoRmgYnvyv/2o//Tm7DNplZQ+YJ4ukMr9OtUCUFecRes43baou2YbSo4mZO1nUrBWL2kLWr5OunDgc29I9swY9F+/LBHY1AObbt1QPdacfNzm6vdnGtiya+dEWwzBhnNvT2L8Nj/zlgG1qIt9k0NRhDOY07NBZjhMH9nvG5snYsGIy/Z3BsfWvw6tu3nw4TNQ9GxhMN9Z75Du84/4ZT6tcb8NjYPnYLB24GWE4dh9rN5ASfratuSpV6odT6V+/XG6tfLIQ5D3FgGLZmIftD2ZiLbycoJQMxt7F+9EV+uO4/d54wIKp8PTdq0xaDu9nsqqzwy0+OlmEJHVtk9nAcJkEBGI5Aez3SPhY6EDrgSEyK46CN4pnRtiNWGWBzsu3YaWy4cwu2I+3asdToduj/aBK9UbW79vTOhQ6wtxgR3hlg6uFO8vQwo4B+oDveJWTxobT1dujaGPd7eZdOLT+7EkpM7E6znievK7CNblEiUUKldqBwmPPkyRIhJrLian7gHieVM1QKlnDaTXKEjpebhEj4rkAAJZD2h49p+DO6xCZtvxl/coOfaYvWHwShud8mI/TPGoMdiyy+tB0+bOm4fyBGBI19MR6c5Yeru4tXzIeh2KI5clp8M6D5rGMY2tBcyIg+sQtU3j1p6sz14JrQ3rQdiA8rVzYWCkfew/7jRUrt6MFbPa4taAZYfreMuEYjgYt4OLdbAiHktEU+OT0zoANDkvUGY376gtS1nbK5snYtOIy/hRrw5GNBm4mBMl4O97fhcCUgOIkCveeMxor7tv2MR2D1hHPqsju3QidAha1FCuDyM42W7H5IvdADB7w3CEhs2MppTy8ah3cfaFxnuCB2x62ojWEk7lbu+iRGNQ2yEm4KYsHmQjbDiIHQYtqHHp8digUTj8oEwiK2nCBjlNaPX8k0x7Z06CIq8hGXD5mPcnth9ZLtuDnsqqzwy0+OlmEJHVtk9nAcJkEBGI5Aez3SPhQ6JUyHxKmxLgLcvxtTvjMeLVIzH9FZ4GEb9tEQFKrUttoFD5ffOhA5PBATHjl0JAVK/UEAefNKsjwqYmlB5aIzEO7u/xJnQqwnWcXecEsh00K4FuHQv/qul1riIO1Mbv4qyeQonuj/dmV9igUmTI3Sk5Dwy2oeQ4yGBjEgga718x31TXqtXZ8zuV9Ni4XDzEMZ1WYdlNw3o/skwjG1sIzaEHcW4J1dhmbY4DVth16wn7cQQt4WOm/sx+KlN2Aw/9Js/HIPqWiw4zq+egWcmhACVnsTGVa1sxAWHAzocD69Odoz10F8S03/oizaFAIRdw5rJczHqWyOCOnXG96NqKsuVBMed2EZ0IXQANv0668M6vkD0m9UXgxpaRI0b2xeh3dAzuFGgEuavfQVN8iQyPscxOFo7dOqM32PnqBp3XEMnQoeycqgeO/FrP2Fwj++UGNb9k7EY29gPKSF0xF/fS1jYeS4mxRqauGfRYc/XfqkcLFTshDEHoUObq2UHWgUSZ0LeqWUT0O7jMKB6Tcyf3hlNRAi5cwZzBi7CjONAfOuRjPgk82xM6fFSnLWetZ7xZm0SIAESSE0C6fFM91joGLF3MQ5eP2vH4bFC5TG5cc8E3SS2/X0EHx/8BhLAVCu5fAJUHAkRPKSkhdCh1+khrjeay424igyv10FlhUmoOFqwiDWK/GeymYu7QseBa2fwwf6ViIyJtnYnmWkk3oVt6VGlGXpWaZboXnNH6EgsMGlyhI6UnEdqfqDYNglkFQJZ6uX78i70aLMN+x0O47JW1m/We3bHiUFVrCb/VpeHrjXRa/tRLLwZX2xwW+iwuikUxfTvBqBN0dhdcucM1mw8g3vIi+COT6JyrMVF3AG9Cnr1PIOFi41oMm4Q5reLs5iIt8+cCR1S6fJP6NPmO+y2EUtSR+gAgnp2x65Yho59XFk/FU0/CHVinRJ36NcsMtzmap1zPgTXD8X+A5Uw/6dX0CRWr9LWMLh+Puw/YNt3wof/I3NGotMXce5IyRM6tHH5YcSqseilJTjT9kP9fAg+EIr9brmueCB0wIBe897FiPoiqCVV6DiPOU8twAwRfWaNxdiGce5VcS5dzt2FMvMzMD1eirPUszYzLz7HTgIkkOUIpMczPU2EDgniOfm3dXapYyXF6/DHO6B6UOk0Ezq0IJ/XH9y2bp5GxavgvQZdEhRpFv6xHStO77HWF4sLGbttG+4KHSJy7Ll8wtqWCC0SS+P7i4ft4n9UyldMiUABBgcHZ5st747QIdUTCkyaHKEjJeeR5T7FnBAJpAKBrPTybRUtCgRj449t47tlxOMXhm1jJ6D/RvlmfxhaHp6iXFgcXRDcPpAj7jAf1DgYE95uiiZlEo65cW/nAjw2+DzQqTP2NTuDBuLCUr8lds1r6uBeYzPwhIQOhGDNmzMw6gDQZuooTG8RmPIWHVYxKBCDVgxDv8oGhz6KWV1Iggb0xr5eNvFMnOxdt7la5xyMCePOY9TYEKslhsREsbitFMSEceUwaux+pzE67Cw6xBIlRYWOkpgwLh9mjD2KoHf6YmP3kmq2FnHNiH7jmuHc2G3YloJCR/eeNfHD4qO4UT0YG+e3RWXfJAodiYiDcUKcAYNWjEc/12HHUuEJlTpNpsdLcVZ61nq6KnfuPsTgkavw076/sHLRm3isZils+u4ohoxahUcqFsGnU7qiTOkga7Pata4v1sOooa3h52txvbt79yFWrvsN6zcdxoW/b6DyI0XRqmU1dOnwOHLntijICd178e8bGDjsa1VH62/2Fzsxc8529bvxo59Hlxfr2U0t7H4ERo1bh++3W96vHcduWzlP7gA0b/IoXnnpCVSqUBjy5aWzPh3Z/X70H3R5ZR6ebFAR0yd2hrRjOy7H+lq9vb/85Ra/bp3qYejoNfjzL3vrd9t2bfuWL2zPnL2ORct/wY7dp1W1hg0qoHePRqj8SBE1L1dl36/n0W/wUpQvWxAzJ3VF8WIWyz6Nhztj0ebninFEZDQmTN2Cr9f+imkTOqNtq5oJ9vP4Y2XQ+unqeKFNbfj7+8DZvtT609bg7X4t0P/1ZnB3nYoVyYMG9SugR9dgj/aBtm+dsXX2GXG1Btnteno80z0WOpzFZkjMdcXdRUwLiw4RJOoWrgCxMNFKYplOnIkJYr0SGhGGi3f/s7bhjtAhwsigXQsR8vCO9T5xnRFBY+rB9XYZXURIGdegG+oULp8gvoSEDhFPbC1npIH2FYJVYFLbklShI6Xn4e7+YD0SSIjA3LlzcePGDQwcOBCffvopgoKC0Ldv3yQDu3jxIsaMGYPBgwerNqZPn47x48ejTJkySW4zuTdmpZdvd76Vt+N15xBGNVmHNbEWIC0vxsbLcHAxcftADiDy4k8YN/A7rFFxOUQRLoju3eIHCgXiRBblTtDsGibVW4aFcLAKcFzgBIWO+AEuEw5GmojVQGKuK/16Y1+JbZagnQ1bYtesprhhF6g1X/wgm4lsULe52ggdqzfnxRyxXNHcVzS3FXE5ev02mkpwWBeuK5GXf8LIVy2uK1oAWHf2TsLBSEti+uZGOPfqMszJr7knxYpet2piyVclsayNBJB1J0aHE2DWGCa2YsYwlFhqCWhqiZsSZnVPcRR1EnVdsa53Xaw+2j42oK42hsTEk+Q+edL3/vR4Kc5Kz1pPVy8xoUPa6tu7Kf7X9yl4eelV087Eipu37mPM+G/w425LaF/b8lSTyhg/5gUUyJ8zyULH88/Vwvsj2yFHjrgvAk+cuorXBy7GjZuWuEuOQoccakuVsgS9+eefm7j67x3I76Z82AlyqE6u0FG2dBCKFrGPJSg/D3v7Wez5+YwSOlzx69GtAT6btwP3wsJhMput47RtW2szdy5/bN91Ch9N2azmYluEi4hBzz1TI1GxI8ZkwszZ2zFv4W51uyY+yN8vXwnFx5/+4NZYtPlpjE0xZiXWyF6S302b2EUJZokJHZevhuLRSkXg42OwzlvG0avHkxj8Vks8DI+KJ8Bpc/ZE6NBY3n8QiaPHL6kmZIyfTXsJ1SoXd2sfaHtem6/eRlDKFeiPdwY+jRLF83n60cs29dPjme6x0OHMbUFWSIKRPle2LsTtQgJhelrSSuh4o8Yz+PTwZmvWk8QynTiOSeq+Vfs5fHv+N5y/c906RXeEDgnKOuP3jXaZahqXqIr3gruomCcS+8S2tC5bB4PrPJ8gxoSEjiYlqmH/tT/t3GOcBSZNqtCR0vPwdJ94Wl87tN67d8+tW4sXL44JEyYgTx7LP1pKNT9zBitWrMDp06cRGRmJgIAANGjQAB06dECxYsWs7Sa3L62hX375BZMnT8YTTzyhDtve3o4BCi015YC/detWvP/++6hdu7Zb83NVyd2+tXbCw8OxY8cONY6rV6/CZDKhUKFCaNKkCVq3bm3lmFJsnI0/MaHj8OHDio+zIutYqVIldO3aVf2pfQNCocPVLknedXcOq7Y9WOtrVhTWWA/2YoPbB3Kt8cjb2L8+LoOF+nWJcpj9eW+01NxZbNwxLNk64uJ1VLaxCohHJClCR7xgpEXw2ofdLbEYHIsLoePs64FY89YMjPrZgDZTB+Pli1NsMtKkttAhAk0HRIyX/i3uK7UPW7KtiMvPBJ91DplTnGdd0aacksFIBy0Zj1p7xqHHQoPFfQWWbCs3enXHrsbnUdUuO09iWVecBCNt3BlLuoqViIPwkHcX+rTZht0FSmL28pY497QlwwyFDtfPkfR4KabQ4dyiQ1YrqEAgPpncFXUfs4j+jkKHt7cX5n+1F9M++wGd2z+OwQNaIl/eHEqAmPDxFnz7/TGMHvYcenRtgM1bjykBwNEaxJVFh4zhi097omrluHevr5b9rNrXiqPQYdtHVJQRXy79WY3xmRZVMWFsB9y8GRbPisRxdyZmKaBZEzjb0bYWAK74aRYxtqKAs7avXrut2P159jrefec5tGtdU4lP0te4SZtQoli+eNY3jmMTgWTwiJU4fOwfdalD28cwdmRbZUFhW1yNxZnY9eBBJKZ88j1WrD6AV7s3xND/PQMRVhKy6JD+NOsdeecW8aTPgMVW6xm57mhppI3RE6HDluXde+F4f+JGfLv1WDwLE9vxOHJLyBLJ9dOMNYRAejzTPRY6ok1GjN+/Cr9ctZhKORaJCyGZPp4tUxuNildVAog7Ja2EjimNXsH0QxtwOlRim1uKBFGVTCeOqVilnhzstSLZZMY/8RI+PLDKI6FDmI36aSkO/3fe2pZtfBARTSTg6b2oh3Z9zWjaG/n8cjrFl5DQIeKI9LP78h929zkGJk2K0JEa83BnbySnzuXLl/HJJ5/gwYMH1maio6Nx8+ZNdbCVb/+9vOJC5xcsWBBDhgxBrly5EBMTg8WLF2PTpk3qAJ8/f374+fnh/v37uHv3Lnx9ffH666/jqaeeUm0lpy9tcFFRUZg2bRr279+PfPny4cMPP4SIL85KSgsdnvQt47l27RqmTp2K8+fPK/Enb16L2aPGR9iOHj1aWUKkBJuE9oFwkPLqq69iypQpKFy4sFoXKZrQYTs+rR1tH8jPHTt2RJcuXdReEKFD2hk2bBhu376NmTNnqnUoWdJi6p4eJSu9fFtdV+IF/XRGNiT2wA7ECQtxB9DKg/piY0/LungsdNh0d+/iISycsBFzDhoBm0CnVzbOQNOx9gFKrcJLYuNPUOiIc5tJNdeVWMuCyOOb0KnHfpwqUBO9WhzFQrEGV9fiXFcSFWti+bjN1WHOtQ5Y2HX/ZBAa/zIDfVZbLFTqH3ZMERsnDFizrqi+86J+u6bo2LKcNR2vOyJZYullRVzoFWlJUyzuKxPxlXJbEQEkLtWrOxYd7sXosIgZRhz54iN0mhOBoJ418fTioyqorkdCR2KuK5EnY62M6LqSEs/mrPSs9ZSHK4sOaU/cCd4b0RY5c/jGEzru3QtXB9ITp69i4exX1Tf5WhH3ijffXgLNImPHntMeCx0N6pfHvgPnMOqd1uoALUVzW/nzzHXkzu2PY39cjmfR4SimXLgo7jEr1HubHLClOLrLOLJLCaHDFT93hQ7tsC3uH++PaofAnJY5GJUrAAAgAElEQVSYPeHhURg3cRPWbfrdqYuP7Zy09ZA2Qm6E4catMHw2tRsqlJPI2XElKUKH3P3LgbN45c0vrWKFn5+3W0JHTIwJG7ccwfD31lrFl8goY4oLHSL0vD9hIw4evog5019Gg3rlPLLocNxTnn7Wsmv9TCF0yOJI1o3hexbFy6TiuHAietQqWBYvV26KygVKJBgHQ+5zJnS4uxGcuXo4EwK0AKi//3fOzoLCWaYTZ5lFxMpC5vK/nfPxn40LiiuLjgt3rmPonq8UN63YZnwRAWHYnkV27iuJWZqoh3tUOIbsXmgnuMjvh9R5Ho/mL4HhexdBMt5oxTEwaVKEjtSYh7trnJL1tG/sRcywtd6w7UNU5S1btmDBggUoUaKEOvTKn1LkmiiEIkiIgCLX6tat63SI7vRle+OVK1eUOPDw4UOI8PDyyy8ryxFnJaWFDk/6FjFD2J06dQovvvgiOnXqBB8fyzcBwmfz5s348ssvlcjx3nvvWUUQ23l4yiahPeAodNSqVQtt2rRR1TWh49lnn3XqznL27Fl89NFHSpwZMWIE6tSpE0/okD2Q0D5JyX2ZWFtZ6uXbemgrh9m7e6OljcXvqYVj0O4zI6AFI7UG70yAjo3YkNCB3JoaNrau78a5GLf1PlClFWYNqKIyn6hiDVJaErN/7IuWBeJEFue9J+K+kp7BSK0uFGHYPWEK+qy2SUcae80ajLRdB/w+rk4cA7FGiA166SoYqSPXyo5zxn70f3oTtjUsiCY/h2B3rKsKtiYsdMQ//NuTTwmho1/12DnmL4gmCMHuW8FY/WNb1IpnJZOYRYcnQoe8NB3FuBdXYZlNOmWPhA6bdXEMRorjm9Cgx37cAIORpsTzOEs9az0EkpjQ0aJpZeVSceDgBXw45gXlGuH47fa58yHKhaRQwVyYObkrSpXIn+AIkhKjQ9wC9v12HrkC/ZQlhhzwNbcViekgLglrNxzKkEKHO/zcETpsXU6cWXto1i0vda6PkYNbw9c3/pfNYtUyZeZWLF6xD7Ondccfp64oFxZn8U+SKnRoQopmNSPWPu7G6JBNI7xGD2+DooXzpEqMDukjf76cGDboWbRrZbGIcceFKSkWHbJHxQKn0RMVMWTg09ZYNh5+PLNE9UwjdAhtOWiLK8beKyft3DESWgkJijm0bntUKeD8W9G0EDo0QUSsJGyFB1F136zxLF6s2MA6fEcXHV8vb+VmUjJXEAbu/AK3I+5b67oSOhaf3IklJ3faodHcVrRfrv1rH+Yd22rHMrFAqYkJHa3K1sGiEzuw7PRuu/ZsA5MmRehIjXmkxyfXnQO2uGHIAV2sOsaNG+fU3OrgwYPqm39xexg1apSyanAs7vRle8+6deuwdOlS9O7dW7mDiJVEQm2ntNDhSd/bt2/HZ599hubNm+Ott96ys4qR+Qi3WbNmKbeWt99+G82axc8i5CmbxIQOsXpp0aKFWo+GDRta+3MldEib2lxkjAMGDMClS5eUW5Bwv3DhApYvX67cXwIDEw5Ymdr7OGu9fMcJCLX6vYIFvSohlxhV2aQT1WIyWC0qCvghuLzt5ysalw+E4QoMlm/jqwPWoKEFKmH2ylfQUlw+YkKwZsQMjNoOBIl7woAqwEHLN/o3CpTE9CV9rVlXrnw7F01Hi99ubBwEq8gS300h4moojlwGgiQexutOgnmmZ3pZq9ABwDHlq3bNOrdADJo/AP3qWva2MOg0+hJuIE6Ecperb7w5xwkF0raWMtWVxYU1vayTD1XKCB1i/TMGneZYBCDrGqam0CGpezWBJ3ZengkdEjTVSXrZsDOY05/pZVPy+Zu1nrWekUlM6JBvsJ9qWhkjxq5FuTIF8fFHnfDroQt2VhknT1+LF7AzoREkReiYPL4jLl2+hdXrD1rdV+Rg/8ncHzHto87K5UGCXSbmuiIHd7ln+mfb0LJZFUx4vwNCQ+8ny6LDcY62QSlt5+mKnztCh63wMGV8R2VhY1vcOYhfuXobb4/4GpGRRmXRcu36HWV9oYkSmoWItJsUoSP09gNMmbFVWZaMHCLWN09ArDISEjpuhd5Xlj4S4PX2nQfYuu0P3LkXbo01Im4mKeG60qRhJeV2JWLRkWOXsGvvn7CNG+OJ0OFsX2v7zvGaJvo0efIR9bmRGCvZtWQqoUMWSVK1SkaVmb9vwuWwmy4FDxEU2pSti741W8VzaUlLoaNGwdLxXElqFyqn3Fe89Rb1c8pv6/HD34ete1HS4E5r0ksJPJ4IHQ+Nkcot5UzoVWtbztLaOrOWcGZpojXiSuiQ68P2fIW/bl+z+zxpgUk9FTpSax7p8WF354CtHX7bt2+Pnj17Og3qFBERoQ7Wx48fV2JIlSpV4k3Hnb60m8SKQ4JeSjwRcZXYuHEjvv322wTbTkmhw5O+bec9duxYVKtWzekyavE+NAHB1kVIbvCETVL3iTtChzaOihUrKusccU/KaCXLvXxf24/BPTapQJOOJS4mQ1yGElsXFUv9uEO0JmD4yu9GT8fgby0H2OLl/RB5LgI35AcVH6EvWiqr3NvYNnY6+m+MrVc9H0o8vIf95yw/13qnL1Z3Lwmr1YMTFxXrobVATSzZ0hnBjgmyrIf+WJEk8h72H4+1rKgejNXz2qJWrG5jtUSJF6NDRlMDI+a1jJ+ZxmWMjjjxxXpAluZsRJArW+ei00gRNRyLAW0mDsb0Zy2uaIq1O1ydiDtxh/s44SRFhI54wheA8k0x7Z06cMtixGoFYWOV45HQ4SRGB4DKXd/EiMYhCQQcvYSFPeZi0nELVU+FDkRewrJh8zFuj42FjrZ0Dnsqoz2/kjqe9HgpznLPWg/guxI65NvvL77ag7kLdmH4oGeRL19ODB+zxhpnI7WFDrFgqFWjlMoUIkFRX3y+jsq2ci8sQsWqmDT9O6cZY5whSM1gpLZBKW2FB1f80kro0MakuRGJqCDxOiQoqGP8E3eFDmeMn21RTbk5SfDZxIKRyr22GX2On7iMN99eqmKNTJ/UBTkCfFJE6LC1gLG1atFcoTwROpwFIx0y4Gm72DEaE+nrzLnrKFggl7J2ys4lPZ7pHsfoSGiBLt27gWWndmP/v39aA306qytihxy2+9Z81s6VJS2FDslm4hhUU3NrEUEjNOI+Bu1agCthcW/h3R5tjF7VWuDa/VCPhA5n85JYH47xN5zFv3BmaaIxdSV0SL2frpzCxF/XOA1MKus17dAGuyVKzDIlteaRHh94VwdssUYQa4WdO3cqqw5xZ0iorFq1Sn3j36dPH6u7hG1dV33Z1v3jjz+UqPHcc88pcUXcQkRI0H52TBeWkkKHJ32HhIQo9xq9Xo+JEyc6dUuReUkMDHHtEYEjZ86c8cQiT9gkdZ+4I3SI1YZkWRHLHAodSSWdhPtunsGyL77Dsp0hOH8TKF69KJo82xKDulayuFJYXUnywRII1L6POEsDG7Eh5jb2r7YJMFoiEC2D66B3v5aoZRcUPwJXft6LhWv244c9IobIwbUU2nZthV7NisLXJgWtYxpbNQprJhgD+s0fi0F1HcyDHS0pRHiJnV+/TpWsMSekqYSzrshVLV6EA18PhA5EnsecHgsw44y90CEt3ji4DXOWxTGo1aIc2nbrgO61HKyX3OHqzIpF42TjIpMiQoez7eaRa0xsrBRo2VcAcQGp4HYwUuf73WK1EppgZhVr3JSkCB3SpcM6BJXPhyZt2mJQd/s9lYRPY4a8JT1eiil0OA9GqsUk+PffO8r6IdoYg/p1y2L5qgNWoUNzXdEOqHIYTKgkxaJDDqqd2tfFO6NXK/cVGdM7765G98710bVjPQwZtdqp0OF4KK1YvpBqR7JwpER6WXeCkbrDzx2hw5Xrysq1v2LMhxuQkOuKbRwP7YBvK0JoFhja+6a7QofGWA71p8/8i0rlC2PG5C7K9USKJ0KHWIQMGrlSxWMRK4lyZYJSXOiQMX2z+TCG2Qh12t6Wa46plLV97I7FTIZ8mGaQQaXHMz3FhA6NoVh5/BV6TWUSccz+odWReBHD6rZH81I1rOidHaTFomFMcGdICtjEiqT3yecXaGcl4kwIEGuN0cGd0LBYZThLkyoZWTpVaogdl45h8q/rrGlaJX3uxCd7qCCrR0MuYMzPyyEWDlpJTCBwDGgq9zxdujaGPd4+3pScua88mq84pjZ5Df4G+0jI7ggdshYf7l/tNDBp4+JVVfYZ25Ie80iPz56rA7ZmsfDXX3+5TCuqWS0kFAPCVV/Wz43ZrAKfigWHZiWhWVlIQEyx9JDgnrYlpYQOianhSd/anMqVK4eRI0cm2QLCXTbJ2SOuhA4tnojE4WjVqhXeeOMNt/LPJ2dMSbk3O798J4UX7yEBEsj8BNLjpTg7P2tdWXSMGtoavj4GLPl6Hz6c8q11g2mHeC0Y6YW/b2DezJdRvWqcOr3lh+N4e/jXLoORnvnrOt56Z7nK1iLf5ssB2jazRr8+TZVFybJVB1TgzGMnLqvAp84Ow+4eSt35Jj+5wUg1Ronxc0foEOgJBSO1FROcxduQe8+e/w8Dhq7A+QshTh8QmjuP5l7hrtChzU/cYSS98Nbtf1gz7Iho4onQEXLjnjWo7aK5r6F0qQJOhQ5b0UcTbTxZJ0dR6Nq/t126MLm7pzL/0zd1ZpAez/QUFzps0chhfPHJHdh8/iCMphg7ao4H+LTIuiIDkGCdEsNCRIAP9q1UMUa0oo1p6sH12HP5RLzfi9jgyTidBTT1dOvYiiyObBMKRirz08rFu/85DUxas2AZNRd3hI7UnIenPFKivqsDtidCh6uDtKu+tPncuHFDWRXkyJHDLh6EFjdj+PDhCA4OThWhw9O+U8rVw102yVnzxNZHhKQff/xRxUSRIgJT1apVk9Ndqt2bnV++Uw0qGyYBEsjQBNLjpTg7P2vdETrkMC4xFd79YD0k9oAU7ZArASc/m7dDCRPdOtXH4LdaqngE/4XcUxkuftx9yhqz4Y+TV5R7Qq5c/iq4qWRoiY6OwfxFezFzzna7dKfOUoj26v8VJI2pBHiUuAdymHaM4+DuoTQthY7E+LkrdDhLL2sweGHz1qMYO2Fjoull13xzSLn7OFq5GI0m/PnXv8pSxzZjjqdCh8xB1lksbcqXLYiZk7qieLG8bgsd8uWTpCEWqxSxChGxKyh/TmvwVMm2M6h/C5UG98zZ66ofcbnRMqe4K3TcvHVfCTIy1qS4rniSdYWuK3H/zKTHM90joePUrUvxYj7k9c2JBsUesca2cPxXUwSF2Ue24JuzB+wuibXGzGZ9IAEypXgiILjzL7M7Fg+Olhs5vf0wqE47fH7sB4TYZFXRLD08Hadj++6M21kdzW0mKUKH3OMsMKmzfhKy6EjNeSSVSXLuc3XATg+hQ9LJTp48GV27dkXnzp2t0zt37pwSQGrWrInBgwfD29vbei2lLDo87TszCh2J7RcJItu/f38VxNTRPSg5+ywl783OL98pyZFtkQAJZB4C6fFSnJ2fte4KHbKDtMOsiA22hz7bA6TjTrMN/ChpRBcu+QlTP/leVStXtiBu3bqvMmzIIXzaxC7W9LSOQocErJQD7t5f/rIKJ84CVnoqdMiB+dFKReyyYmjxNkJuhsULtKqNS1xgijq46cjPw95+VgVIlYwbjgfjhPgJC1figtTZvusUPpqyGZIm1bbkyOFrDeLp+D4ja/X+xI3Y8O0RKzdnLir9X2+GAW82h5de73IszhhL9psPJm1SriESt6LPq42UiJVQMFJb7uK2cupPS2xBiQPz6ssN1TjOXwxRKWclfbAELc2fP6fVKuXlLsEqe4qILIkJHdo6aaKO7LUa1Uoooax0yQLWrCuJ7YMjxy+p9XQWo8M2NovtmjAYaRyN9HimeyR0iDvK58csDyWtOIs34fhwcyZiOKaETQ+hw1ksjkp5i6m0uTFmk5qGY0BQd8fpzGIkqa8XkulFYnrIWLTijpBjW9dZYFLH8TgTOlJ7Hkllkpz7UlLoSAnXFUkjK6lqJaipuKiUL1/eOj3t2pkzZ1SAUskuopWUEDqS0ndmFDpKliyJGjXiXOU0hhUqVFAxWCSGSEYu2fnlOyOvC8dGAiSQegTS46U4Oz9rPRE6bA/jjod4Oayu+eYg1m86DHFjqfxIUbRqWQ1dOjyO3LnjsmfJN92S+WLFml+x79dz6vDYoH4F9OzWAJUqFLZuLEehQ771/2rZL1iweK/VRcaTsTvuWM2iQywaHIuWQSX0zsMEhQ5nn4AnG1TE9ImdlRjjTOhIjJ87QocwEIuGRct/sVrWNGxQAb17NELlR4o4/dJGC/KZI8AXsz5+CZUqxjGWOWzbcRL9hyxDg/rl8fGHnRBUIDBJQoe09fP+s8oFSeK1SLyLIkXyuJ1etkG98ujWsR6aNnoEPj5x8a/EkkVS4m7bcUIJPI8/VkalOX6hbW2rOJWY0GG7TrLXWjavqvZasaKWwNvu7IM/YlPFOltz22w7tteZXjaORno80z0SOpx9s5+Qa4XtImdUoUPG6CyGhu3YHbOxuCt0SCBTCWgqYkpyi5batn7RStamPBE65CZngUkdx+VM6EjteSSXTVLudyV0eBKMVDKjLFy4MFnBSK9cuaKCe4aGhiY6HceApykhdCSl72vXrqnx+vj4ZIlgpEnZQ2l9T3Z++U5r1uyPBEggYxBIj5diPmszxtpzFCRAAlmPQHo80z0SOpwF8JRlKJ+nCCY3fsXO4kBbHrGM+PjgN9j29xG7FcsIrisyoAPXzuCD/SvtMpNoAxWTrkGPtUNrm5gX7godzgKLFsuZHyPrdURu3zhF23EbC69pBzfgj5t/211qXKIq3gvukmShI6HApLadOBM6Unse6fExdiV0yJjcSS+rWUP8/vvvyUovK3E4JBho/vz5nQb2FOFF4mhI+tpRo0ZBXC2kpITQkZS+JbbFhAkT8OeffyY4bxlfZkkvmx570NM++fLtKTHWJwESyOwE0uOlmM/azL5rOH4SIIGMSiA9nukeCR0Cbt6xrZDDr5hN2ZZAH380LVFNZVKRDChSTtz8B9+c3Y+zd/6NV98dSwl3s65o45DsK0EBueGl08Ndi4fEAm1KtpcZTXuhcA6LWZMUd4QOZ6li5V5HsSKhjejMRchxLO7Oz7YPZ4FJba87Ch1pMY/0+DC6I3RcvXpVpZYVkUH+LFu2bLyhSqBLSa8qaUltBQg75hcvqhgbuXLlUuJAnjz2GYQ00UAsKxxdU7R2JE3r9OnTcfDgQTthIblCR3L63rx5M+bPn4/mzZvjrbfeUilkbYtwmzVrFnbs2IG3334bzZo1i8fPnXVI7v5wFSw2ue2n1f18+U4r0uyHBEggoxBIj5diPmszyupzHCRAAlmNQHo80z0WOkQYGL5nkYpjkdQi8TnEOqFekYqJCgietm97UPdECJBgqevP7o/XXaPiVfBegy7QQZfoOB0FAgnaOnLvEtyPjrDeJ+LLO3VfQMvStVxO6/yd63hn95e4F/XQWtfRusST+dl2mFhg0vSYh0sYqVDBnQO2CHlbtmyBpB0tUaIEhg0bpv6UItdOnjyJGTNm4N69e+pa3bp1nY7UVV9//PGHEi8ee+wxDBkyRLmDOCs7d+7EzJkz0b59e/Ts2VP5XyZX6EhO3zLvDz74ABIstXv37mjbtq117MJn27Ztip081EQoEqHHsSTGRqxlLly4oGKSJCd+BoWOVPgAsUkSIAESSAMC6fFSTKEjDRaWXZAACWRLAunxTPdY6JCVuRUehvH7V8Vzr3Bn1Qx6L/Ss0gxdH23kUkBwpz3bOkkVOsTyZORPS/AwOtJOmBherwOal7QPYOiORcfCP7Zjxek9dsPP55dTBRSV4K2uSrgxCkN3f4nToVfsqtpawSRV6JD7EgpM6ih0pMU8XLFIjeuuxAetT7FKWLlyJdasWQOTyWR1LZGsLLdu3VJWDBI349lnn00wW0difYkgIC4r69evT9DqQRtLSEiIioshWVfE8iNv3rxWoaNevXooWLCgU1RFixZFy5Yt7bK1aGJNcvqWNuSFcNKkSRDrl9y5cyvLFmEjv7979y6CgoLUmMuUKeOxCKS51DzxxBPxss14sicodHhCi3VJgARIIOMQSI+XYgodGWf9ORISIIGsRSA9nulJEjoEu8SSECuI5ad2KzcRd4q4X/St+QwaFa8ar7ozAcGdNlNC6HhojFQWFGdCr1qbSyibjCuhIyEBwtFVx9XcFp/ciSUnd9pVy+UTgI+bvIZyeQq77ZrjrJ+EApO6IxSl9DxccUiN6+4KHZogIBlPRIw4cuQIIiMjVYyM2rVr46WXXkKxYsUSHWJifUncDXFrEesFES9ElEioiOgyZ84c5QoyfPhwBAcHW4WOxAYgGUXE4sTPz8+uWnL71hoLDw/Hhg0bIBYn//33H/R6PQoVKoQmTZrg+eefh7+/f4LDS4zNrl27MHv2bDz33HN4+eWX47nGuLsvKHS4S4r1SIAESCBjEUiPl2IKHRlrD3A0JEACWYdAejzTkyx0aNhF8JDD/7a/D+PEzUsQ1xajKUZdFusNibNRtUBJtCxdG3UKl1fxM5yV9BQ6ZDyOwoIEIB1c5/l4Q3UldCQU3PSNGs+gU6WGbu9WZ1YmcnO3RxujV7UWyRI6EgpMait0pNU83AbCiiRAAiRAAiRAAiSQigQodKQiXDZNAiSQrQlkSqEjW68YJ08CJEACJEACJEACJJAlCFDoyBLLyEmQAAlkQAIUOjLgonBIJEACJEACJEACJEACWZ8AhY6sv8acIQmQQPoQoNCRPtzZKwmQAAmQAAmQAAmQQDYnQKEjm28ATp8ESCDVCFDoSDW0bJgESIAESIAESIAESIAESIAESIAESCA7EEh2MNLsAIlzJAESIAESIAESIAESIAESIAESIAESyBwEKHRkjnXiKEmABEiABEiABEiABEiABEiABEiABNwgQKHDDUisQgIkQAIkQAIkQAIkQAIkQAIkQAIkkDkIUOjIHOvEUZIACZAACZAACZAACZAACZAACZAACbhBgEKHG5BYhQRIgARIgARIgARIgARIgARIgARIIHMQoNCROdaJoyQBEiABEiABEiABEiABEiABEiABEnCDAIUONyCxCgmQAAmQAAmQAAmQAAmQAAmQAAmQQOYgQKEjc6wTR0kCJEACJEACJEACJEACJEACJEACJOAGAQodbkBiFRIgARIgARIgARIgARIgARIgARIggcxBgEJH5lgnjpIESIAESIAESIAESIAESIAESIAESMANAhQ63IDEKiSQ3gTCw8MxaNAgfP755yk2lDfeeAMzZsyAv79/om2GhIRg8+bN2LZtG3799Vf8888/qn6tWrVQo0YNtGrVCk8//TRy5cqVYmNjQyRAAiRAAiRAAiRAAiRAAiSQVAIUOpJKjveRQBoSSA+h48GDB5g5cyamT5+O0NDQRGdbqVIlvPfee+jQoQN8fX3TkAy7IgESIAESIAESIAESIAESIAF7AhQ6uCNIIBMQSA2hY9q0acpKRKfTxSPw33//YcCAAVizZo1HdEaNGgX5P0eOHB7dx8okQAIkQAIkQAIkQAIkQAIkkFIEKHS4QfJm+D18f/EwfrpyEv89vIP70REwm80YUud5tCpbx40WgLCocHx38ZBq5/qD24iKMar7cnj7oWLeonihQjDqF60EL53erfZYKXsRkP127949GI2WfZOUIu4nr776qrr10UcfVSJGlSpV4jUlosqwYcMwa9Ys67V8+fLhf//7H1q3bo3SpUvDZDLh5MmT+OKLL/D111/btTFlyhQMHjwYXl5eSRkm7yEBEiABEiABEiABEiABEiCBZBGg0JEIvkthNzDz9004fuNvJWw4FneEDjPMStyYc+Q7PDRGJrpYpXIVxJjgziiTu1CyFpU3k4Ajgdu3b6NXr1745ptv1KWBAwdCBAlnbiY7duzACy+8gLCwMFW3Xr16mD17Nh577LF4YEXwWLFiBfr162etn5iIwpUhARIgARIgARIgARIgARIggdQmQKHDCeEYswlf/fEj1p3dZ7W8cLYQ7ggdG8/9ijlHv4PRFOPWWgb558LERj0pdrhFi5XcJWArXhQpUgQbNmzA448/Hu/2qKgojBgxQgUplRIYGIilS5eiXbt2CXYlViaTJk3CmDFjrHXmzZsHCXbKQgIkQAIkQAIkQAIkQAIkQAJpTYBChwNxcSmZdeRbfHfxd6dWHLbVXQkdJ27+g9E/L1NuK56UyvlLYnLjnggwMKijJ9xY1zkBCSr61ltvYdGiRarCK6+8otxSnMXREMuPl19+GVu2bFF1n3nmGSV0FChQIFG8x48fx4svvoizZ8+qemLhITFA/Pz8uCwkQAKZkMDFixfx77//okGDBskavTx/9Hq9y+xO7nQibYlLXHKfKynZTkrMLaXGIwylLYPBkOyg0CnZjmT2Ek4sJEACJEACJJCWBCh02NAWN5O5R7di/dn98UQOCdhYwD8Xnij6KOoVqYjigQWQ1y8n/A0+Ttcr2mTE+/u+xoFrZ+yu5/HNgR5VmqFu4QqIjInGhrMH8P3fh+0sPiROR/9ardGufL203AvsK4sS+O233/D888+rQ4uUdevWoX379k5nK6lju3Xrhn379qnr7qagvXXrFl566SX88MMPHt2XRZFzWiSQ6Ql8//33Kg7PkCFDkjUXCWwsB+/8+fMnqx25+erVq8iZMydy586drLauXbuGgIAA5MmTJ1ntyDNVRJe8efMmq53r168rYSK57cggLl++rPgkN923tCN8xKovOeXKlSsoXLiw2gMsJEACJEACJJCWBCh02NA+/N95jN23Ag+j7WNp5PcPRL+ardC4RFXoED9DhbMFO3/nOt7Z/SXuRT20XvYz+OC94C5KKNGKiCuzj2zBN2cP2DVTu1A5THjyZXjr+XKQlh+IrNZXZGQk3n33XWVdIeWpp9ZhUOsAACAASURBVJ7CkiVLIO4rzgqFjqy2AzgfEkgaAQodrrlR6HDNiEKHa0asQQIkQAIkkDoEKHTEchWXlRE/LcaxkIt2pCUw6PiGL6FIjnwercCWC4cw4/eNdpYh1YNKY0rjV+KJFxfuXMfQPV/hTuQDax/5/HJiRtPeynKEhQSSSkC+ke3YsSNOnz6tmliwYIEKSppQuXv3Lnr37o21a9eqKuKOIve4+gbVUSCRtLUSt8PHx7nFU1Lnw/tIgATShgCFDtecKXS4ZkShwzUj1iABEiABEkgdAhQ6YrmKi8kH+1cqdxKtBPr448OG3VG1QCmP6U/5bT1++Puw3X2dKjXEGzWeiddWuDEKQ3d/idOhV6zXxJJjdHAnNCxW2eO+eQMJCAHJFCRBRTXTc8meIqlgy5QpkyAgueejjz6yBhYVy4+VK1eiUaNGiUJdvnw5unfvbq2TmHsMV4cESCDjE6DQ4XqNKHS4ZkShwzUj1iABEiABEkgdAhQ6Yrk6EyZal62DwXWeTxL5EXsX4+B1S2BGrSQWvNTT+kkaFG/KVgQkmGDXrl3x66+/qnlLVpSxY8eqYH6JlTNnzqBz5844duyYqiYZVyS9bLFixZzeJg8RsQLR+pHUtJ9//jmCgoKyFW9OlgSyEgEKHa5Xk0KHa0YUOlwzYg0SIAESIIHUIUChA1BxNAbvWoiLd/+zUpZ4GuMadEMObz98/eceHL/xtzV7ilh61CxYBq9Va4GSgfEPc5JlZcjuhZA4He4KHWJNsufyCbv67SsEq6CkLCSQFAILFy5UAoSURx99VFlmVK9e3WVTYtUhlh9vvvkmwsLCVP26deti5MiRaNKkiQqYJ3UkyOCaNWuUCCLiiJQaNWpg/vz5qj4LCZBA5iVAocP12lHocM2IQodrRqxBAiRAAiSQOgQodABKkHAMHFo4R148kq849lw5kWCaWR8vA8Qd5ZWqze2ClCZF6JCApJLtxbZQ6EidTZ8dWpUX8B49euDHH39U0x04cCCmTJnidspBETI2bNigxA1NxHDF7YknnsCnn36K2rVru6rK6yRAAhmcAIUO1wtEocM1IwodrhmxBgmQAAmQQOoQoNAB4Oerp/Dh/tWQlLCeFoPeS2VksU0FS6HDU4qsn9IE1q9fjw4dOqhmJT3gN998g+bNm3vcjQQx7du3L/bs2ZPovX369FGZXZKbitDjAfIGEiCBVCEgQseiJZvR8pkXk9V+WNg96PVeyJEjR7LakZvv3LkDPz9f+Pn5J6utu3fvwMfHF/7+yWzn3l14G7xVqtrkFAkC7e3jjQD/5LUjY7h9+7aal6S9TU6RdmRekvY2OeXOndsY2K8t08smByLvJQESIAESSBIBCh0AvrtwCNMObUgSQHWQdAhaSqEjySh5YwoQkBfUN954Q7mVSJGYGeLGIi4n7hax6Ni1axdGjBiBgwcPunWb9PPxxx+jbNmybtVnJRIggYxLQISODyYuxqHj7qVUz7gz4cjSk8CkcS9S6EjPBWDfJEACJJCNCVDoSEToENeUlqVroUPFBgjyz42/Qq9i4R/bcSr0cjx3FtvApRQ6svEnKgNMfceOHUrc0OJreJoBxVmMjkqVKuHVV19F69atIZlYTCYT/vrrLxX3Y/Hixda+JEbH3LlzERwcnAFIcAgkQAJJJUChI6nkeJ8tAQod3A8kQAIkQALpRYBCRwJChwQjHVWvI54o9qjd2kTFGDF23wr89u9fdr8vHlgAM5r2Rj6/nCpoqafBSBmjI70+Almr3/DwcAwaNEhlPZHy1FNPYcmSJUqccLeIm0rPnj3xzz//qFs6duyo0tQ6y7oiosi+ffvQv39/a5YWSWO7dOlSVKhQwd0uWY8ESCCDEaDQkcEWJJMOh0JHJl04DpsESIAEsgABCh0JCB2PFSqPyY172gUZ1db7xM1/MPKnJXgYHWndAjm9/TCxUQ9Uzl+SQkcW+GBk1in89ttveP755yFB8qRI3AwRPnQ698zPHd1eJMDosmXLULp06USROIojo0aNwrhx4+iXnVk3Esed7QmI0DF+4mIcpOtKtt8LyQFAoSM59HgvCZAACZBAcghQ6EhA6KhbuAImNerplG1oxH0M2rUAV8JuWq9r6WjrFC6fJKGD6WWTs415rxAwGo0YO3YsJkyYoICIG8mqVasgbifuFke3lwULFqBXr14ub4+MjMSwYcNU1hUpks5WYoRUqVLF5b2sQAIkkPEI0KIj461JZhwRhY7MuGocMwmQAAlkDQIUOgD88PdhTD34jV3cjcQsOpy5ptgKHbI1RuxdjIPXz9rtkiF1nkersnWc7hxP62eN7cdZpCSBkydPKjcTyZQiZcyYMUr48PLycrubiRMnQqwxpIjrydq1a1G9enW37t+0aRPatWtnrSvxOzp37uzWvaxEAiSQsQhQ6MhY65FZR0OhI7OuHMdNAiRAApmfAIUOAEdDLmDMz8vx0BjnilImdyFMb9oLuXzip3tzZdEh22LKb+uVgGJb2lcIRv9arePtmnBjFIbu/hKnQ69Yr3nrDRgd3AkNi1XO/LuMM0h1AhIrQ+JoDBkyRPUlMTk2bNiAxx9/3O2+IyIi1P1z5sxR9zRo0AArVqxAqVKl3Grjl19+QcOGDa11xbJk5MiRbt3LSiRAAhmLAIWOjLUemXU0FDoy68px3CRAAiSQ+QlQ6ADgTLgI8PbFxCd7oGqB+Ie8Q9fPqYCkEcYo6w7I45sDM5v1QYnAAup3Wy4cwozfN9pZiVQPKo0pjV+BiBi25cKd6xi65yvciXyQYHuZf6txBqlJ4OLFi+jatSt+/fVX1c0rr7yCWbNmIUeOHG536xjItEmTJli+fDmKFi3qVhuOQscHH3ygrEpYSIAEMh8BxujIfGuWEUdMoSMjrgrHRAIkQALZgwCFjth1nn5ogxInbMvjRSpiXINukDSzWkko68qj+YpjapPX4G/wUVWdiRfi3vJecBfUK1LRrp95x7Zi7V/73BJFsse25Cw9JbBw4UL07t1b3RYYGKhcTlq2bOlRM2IVIgFE5X8p1apVw+rVq/HII4+41c727dvt+pS0sz169HDrXlYiARLIWARo0ZGx1iOzjoZCR2ZdOY6bBEiABDI/AQodsWsomVRG/7xMBRLVimSqqJK/JN6o8TQkfeyVsFv4/Nj3OHnrkp0o4aXTK5eUduXrWe81w4wP9q3E3isn7XaJWH70qNJMuaREm4xY+9cv2Hz+IIymGGs9Z+1l/q3GGaQWgZCQEPTp0wcSI0PKCy+8ABE+8ubN63GXkpb2zTfftN63bt06tG/f3mU7IpJ89NFHdhYc27ZtQ4sWLVzeywokQAIZjwCFjoy3JplxRBQ6MuOqccwkQAIkkDUIUOiwWUdnlhXuLLOklJVUtAEGX7vqzsQTd9qrmLcopjR+FYE+/u5UZ51sTmD9+vXo0KGDlYK7mVKcYfv999/Rpk0ba3paCS4q4kehQoUSpSwBUMV15tixY6qep/E9svkScvokkOEIUOjIcEuSKQdEoSNTLhsHTQIkQAJZggCFDptlFLeUDw+swr5r/2fvPKCjKr4w/gGR0EnoRYREqkoJqCAoEvAPKIiKCgJKEVQURKVJFZGmCKjYEaQqNpQiKkoAFQSlBqSKFCNI750A/3MHN25Cktnydt+83W/OyQlk583c+d1J9u337r2zKVXERmaelkiPobc+nFKbI23fWVt/xTtrvkkVsZHZeIVz5sOIuu0gxVDZSEBH4NixY3j66acxZcoU1bVOnTqYNm0aypQpo7s03dflmNj+/ftj9OjRKa8/+eSTeOWVV1RKTHpt586d6NKlC+bOnZvy8uuvv45u3bpBoqLYSIAEnEeANTqc5zMTLabQYaJXaBMJkAAJhAcBCh1p/Hzh0kVMXDcfM/74BSJ8ZNTkA5wUF+1fswUK5kz/A6BcKyks321fhXdWf5PqVJf0xi2drwgG3tKSIkd4/O5ZssqEhASVqnL8+HE1nggUzz33nF8Cg0RndOjQIaWwqYwr9To6duyoanAUKVJEzbVjxw588803Kk1GxA5X8zQKxBIAHIQESCAgBCh0BARr2A1KoSPsXM4FkwAJkIAxBCh0ZOCKA6ePqfoZP/+9AfJvqaEh4kb+7LlwfaFr0Kri7ahU8GqPHSm1P77ZvkKJHntOHk4RUXJflQPX5CuM+8rVQr1SlSH1OdhIwBMCEn3Ru3dvjB07VnWvVKkSPv/8c1x//fWeXJ5pn6VLl0IiOVypKJ4O2KRJE7z99tseH0nr6bjsRwIkEFwCTF0JLu9QnY1CR6h6lusiARIgAfMJUOgw30e0kATSJfDbb7/h3nvvTamnIakiI0eORGRk6loxvuJLSkrCgAEDUtJiMhunQIECKn2lV69eGaa4+GoHryMBEgg+AQodwWceijNS6AhFr3JNJEACJOAMAhQ6nOEnWkkCqQgkJydj0KBBGD58uPp58eLF8cknn6Bu3bqWkpLTVCQtZebMmVi4cKGK8HClqVSoUAFxcXGqeOkdd9yRktJiqQEcjARIwBYCFDpswR5yk1LoCDmXckEkQAIk4BgCFDoc4yoaSgIkQAIkQALBIUChIzicQ30WCh2h7mGujwRIgATMJUChw1zf0DISIAESIAESsIUAhQ5bsIfcpBQ6Qs6lXBAJkAAJOIYAhQ7HuIqGkgAJkAAJkEBwCFDoCA7nUJ+FQkeoe5jrIwESIAFzCVDoMNc3tIwESIAESIAEbCFAocMW7CE3KYWOkHMpF0QCJEACjiFAocMxrqKhJEACJEACJBAcAhQ6gsM51Geh0BHqHub6SIAESMBcAhQ6zPUNLSMBEiABEiABWwiI0DFkxGQsX5vFlvk5aWgQoNARGn7kKkiABEjAiQQodDjRa7SZBEiABEiABAJIgEJHAOGG0dAUOpzr7DV7t2HuthVYs/dPHDp9HPkjc6NKkTK469qbcHPx8s5dmJ+W799/AD8kLETiut8h/77qqqsQG1MGtWrehNtvq+Pn6LzcJwIrVwLvvgv88AOQlARERQG1awPt2wMPPODTkLwoNAhQ6AgNP3IVJEACJEACJGAZAaauWIYyrAei0OFM949P/B4fb1iUofH3lb8FT9e425mL88PqJb8sw4RJU3Hx4sV0R7nh+kp48olOyJ0rlx+z8FKvCLz6KtC7d8aXPPwwMHWqV0Oyc+gQoNAROr7kSkiABEiABEjAEgIUOizBGJKD3H7rdXj5pdaoWrk0IiKy4cTJM5jzzUp07T4Bx0+cSbVmCh3O2wJTf1+Aievmaw1vUfFWdI67K8N+f/zxB4YOHYqvvvoKJUqUwJNPPolOnTohd+7cOHjwINq0aYOBAweiTp3/oiDk5127dsWLL76IQoUKpdsn7YRffvklpk2bhgkTJiA6Olprt68dEtf+jtfGvq29/LpKFdG7xzPp9vvoo4/wsHzwTtMWL16MkydP4u2338b777+PYsWKqR4bN25Ely5d8Morr6j1yWvpNbl+wYIFeOGFF1K9XLVqVXz66af47LPPUr0WFxeH9u3b47HHHsOpU6cU5wYNGqB79+7Ili2bGsPdFxUqVFDizty5c/Hqq6/i559/Vv379OmD+vXrI2vWrOqaNWvWYPjw4ZD3j7Q+14LzpYPw6NxZf2XbtsDkyZn2O3z4MDp27Kj807x585S+mzdvRsuWLZGYmKh+VqBAATRq1Ai9e/dGtWrV1M+SkpIwZMgQzJgxQ/2/Q4cO6NmzZ4ofT58+jQ8++ADvvPMOZLymTZuif//+qFmzJrJkYXqo3oG+96DQ4Ts7XkkCJEACJBDiBM6ePatCk103cvL/AQMG4JZbbsF9993n803KpUuXMH36dPz999/q5jIiIsIrkufPn1dze3udp5MwdcVTUuHVr1zZ4pg+sRvKly2Br+b8hiVLN6Nt67qoXi0GH0xKwDO9JqUCQqHDWfvj7+MH0fbr0R4b/U7Dp1Cx4NVX9BeR4/HHH1d/2+68804cP34cb7zxBk6cOIFhw4ap71YIHSIO9OrVS30Ifemll9SH70C1AYOG4u9duzwavk2rFvhfg/gr+orQISLBa6+9hpw5c6Z6PTk5GYMGDUK+fPnQo0cPyN94+TBdtmxZdOvWLeW9Rj40P/fcc3jkkUdSiUTyQVuaiEdpW9rX/vnnH/Tr1w+33nor7r33XuWLTZs2QexzCU9phY5PPvlEvT5mzBjExsZi69at6sO8iFf33HMPduzYgWeffRbPP/+8+gAvdoooIgKJrMsloHgE0JNOx48DV18NHDvmSW9g5kzgnnsy7JuQkKDEIBGHxG4R5KSJMCH8x44dCxF8xE8i+IhwIV9yb/DMM88ocUS+xG8ivC1btkxdExkZidGjR+PIkSPKn/nz58dvv/2mmAjL66+/3jP72csnAhQ6fMLGi0iABEggvAi4bq5cT5TkhlJulOLj433+sG86wTNnzqinLu3atUOVKlWUucuXL1c3MPJ00h+RQW4i5Wb36aefRtGiRb1GIU/45IascePGXl/ryQUUOjyhFH59HnqgDt4c3QGrE3egYbOhCsAd8ZUx4d0ncfDgcVSv83wqKBQ6nLVHJq9LwOTfEzw2Or0UFhFxRczIlSuX+kDuemItT8zl76YIE2XKlLFE6JAPjPKeJGKKCAgjR45UHyytbhs2bsLI0W94PGzp0tdg8MC+V/TPTOiQziIWPPHEE+oDt0QJzJw5E++++26qSBUrhA6ZS2zZtm0bnnrqKeUL8Ym8L0nUQeHChVNFdBQsWFAJGvKef/PNN6esS/i//vrrykb5QCm+kKiUvHnzqj4ihrz11lvqQ73l0TbjxgFPPOGxT3D//cAXX6TbXx5giAhx22234dtvv1U+cK0zrdAhA7iLQCtWrMDatWvVnnfdExw4cEDxEtEpT548KvLlzTffxNUizABw/Y6ImCK/I2yBI0ChI3BsOTIJkAAJhAyBtDdXcoMkN6zyxM499NjEBcsNnTS5mbOjyU2RCCZyIyQ3jE5oTF1xgpeCb6NL6Fi5ehsa3ztcGRBf93pMfO9JHDp8kkJH8F1i6Yx9Fk3Cb/9s8XjMSgVL4e2GT6bqn9EH8QsXLqgPfvIEWwRafyM65MOiiMXyhPyuu+5S0QQS1SFP3a1uc7+dh89nzPRq2HHvjEX27FelukYndEjnWbNmqfcKaSI63HjjjR7x9Sai46+//lK8RMSXqA7xhXzQ/+abb5TwLu/rEoHgSiMSAySdSEQL9/ew3bt3K7Fe0lUkpUNEExFMRNCS765ISK/Aedr5sceA8eM97X05+kMKlabTtm/frt6jJfJCGEjEi/xfRLr0Ijo+/vhj1U8EHmEiES4Z3V8sWbIEU6dOTTeKx3Pj2dNXAhQ6fCXH60iABEggjAikd/MqT3O+/vpr9bRGhA8JWZ0/fz4eeOABDB48GKVKlcL+/fvVDYOEvd5xxx0q11huiNw/+MuNgOQXS67vpEmTVKjr559/rsJB5aZV8ryzZ8+unhTJE5eMxpQw2tKlS6sxJNxX+rvnJks4qTz5k5uZ9957DyVLllT//t///pfumPL0RdYmebvly5dXN6DypO3YsWPqKYyEZq9atUrNJzdE8rrk98rNtnvYqyu/V/J65Ub30KFDKaweeughdVMr+eju4/ft2xetW7dWHCWU+Yt/n0S5GMhNrfASkUnCxF3sXeNJmHB66/R0y1Lo8JRUePXLmycHvp89ANfGFsOIUV/hsy+X4pWX2uDeu2/ChCkLmLri8O3wbMI4rN23w+NVlM5fBBPvejZVf4nckBoFIoSnFcHl75Z8KHQJHfPmzbtiLlddCV2NDvkwKvUrZMyKFSuqv5Xy91/+XlvdvvhqFr6e+51Xw771+qvqab57S69Gh0QPuKeyyPvDo48+qt4/R40adUWESmYRHWlrdMh7kYhLwsj9NeEk4kSLFi1w9OjRFNFJxAmxR95/hKlL6JA+MtbkyZNTCR1p01ukn3yoHzduHM6dO5eqLotX8Dzp3KoV8MknnvS83Cd/fuDIkXT7S/2TnTt3qvd7SeERZvJeW7x4cSV0uNfokAFatWql7mVkj8q9gNyXZCR0eCJueb4I9vSWAIUOb4mxPwmQAAmEIYH0bq7kBkBuEORJkNStkJum22+/HZLrOmfOHIwYMULlukrah+QBL1y4ED/88IN6kiQ3pa4IB3ehQ/rLDYYIBZIXW6NGDXTu3Bnr1q1TYolcJ3mvcmNRu3ZtSBE2uVmWGzLpJze5TZo0UfUvRBCRmxD3iA6piSE3kjfccIMKDRYRReyUsNK0dkqYrtgoY0pe7ssvv6y+RKgRO6+99lr11EpuIuWpjtwUCQu5SRW7Xc09oiNHjhxqDRLWKmKMCBi7du1Cw4YNVQiwjCVrF+FCRJMpU6agevXq6smbcJK1Sh+5yRKhQ4qhSV8ROKRuiIg5sr4HH3zwinVKWLen4cMUOsLwl9zDJUsx0ndf74Sy114umJicfAFfzvoNTz77AYuResjQ1G7Dln6GhB1rPDbvpuLl8Eq9Dqn6ByuiQ4qQyvuM/O2Vv5ny91H+hsqHbE//znm60AWLfsKUadM97a6E+XHvXJnqovvQ66rdJOuQJu8z8p7q3vxNXREhSqIwRKivW7fuFYVhv//+e1V7QoQN+ZJIDmm6iA73SBpZhwgH8l4tUR3yPmp5SlGvXsCoUR77BJUrA2vXXtFfeAgLuX+QlFwXX3lPlpobaSM65IGEvD9KfQ2ps+IS7xjR4bkrgtmTQkcwaXMuEiABEnAogcyEjrZt26onPfIBXvKypfCcPD2SD+cSeis3OZLzK5EaUjzOVdAzPaFDIjtcxdTcoxZcoopEeYjw4P4kUCJI5EO8CBNyMyY3XC7xRMZyFzpkfnlKNnHiRHUjJlEWInLIDWVaOyUqQsaT+aSavNgta5UmOblSzV6iQUSAcT2Rc7c5PaFDcnfTPh0SMUaeYkpUiGt84S1PxETEcBWdczEQzrIGETrkiZLc2Mu8wl4EGbFTWtp1CgdPU2codDj0FzXAZktEx2dTu+OmGtfik8+XYO3vf+GRVnVR5YZr8Ma73+KFIZ+msoA1OgLsEIuH/27bSoz89fLJEZ60znF3okXF21J1DUaNjrQ1o1wGSG0IOeXF6qKk/+zZi74DLn/g96TdWCMOXZ98/IquOqFDTlmR9A95PxIBXN5XJT3CvY6Tv0KHGOX+Yd116orrBBxXUVSZR94jJfLDkxodks4h14qI4moSHSFREnIf4Ol7jyd8VR+JBvKmRlWPHukKI3Kv4CqY6z63nEojIpo8HHEvRppWKJKHPVu2bMmwRoc83JAaHeJH1ujw2LuWdaTQYRlKDkQCJEACoUsgvZsruUGQPFX5cD5+/Hit0OGik7ZmhXtEhydChysaRMQT9zFdYbaZCR0iTkgkh4Q8yw2epNBIhXt3ocM1pqzZlbpipdDhLky45pIbYMlhdwkd8vO0zD0ROlzjpbdOb2qEsBhp6P4u+7Oyns/cjYHP34/Z36zAI53eUkPJSSxffdwTkZERaNXhDaxYtS1lCgod/tC259oOc1/HzmP7tJMXzJkX05r2RGRE6joUcmHaU1fkb608Abfq1JX169erv9vy4TEmJkbZKgKLRBDI+0sgTvn44MPJWPLLMi0X6dCn13OoWKH8FX0zEzrk7737KSsidMv7k7zPyVpdhS6tEDpchWHleFmJCkxbL0VEFhHYJTpQ3kvkPdX91BWJZvzzzz9VLQ/XqStSlFPSlSRCUgp5iuDufvqIK53TI4CedoqPBxYt0veW42//+AOIjU3VV95z5X4iKioqVeFcKQor9xMSOSnc3YUOGUCEotmzZ6v9JntaHsAIQxFMXKeuSFqr7Hk5tU3SSMVvwkvSmSTtV6JJ5eeBqCmjBxI+PSh0hI+vuVISIAES8JmA+82VpIxINXV5SiFv3HKjJDdiutSVpUuXqpBPqaUhkRLyoV4K00m9DKl7IREKOqFDbvwkfaRSpUqqhoXcsEmudokSJdSTpIwiOlwigqSCyFrk5kxuzCREWI49lHQZV+qKy065afMkdcW90FhGER2S8+wK35WbJklLkfXK0yKxR56EuVJX5KmkhAzLkX1ib2YRHWlTV6RKv4wpodtp15m2kFxmm4FCh8+/KiF94ftjH0Oblrfh1TfmYPDwz1PW+t3MfqgRF4une0zEJ18sodDh4F2wZu829Fr4IS5cupjpKobWfQS1S1bKsI+IHfJhTiIs5O+zFKiUv7vygVfECE+Lkaat4yEfTOXDouukDPdjS6WopLwnyQdMlwBilStErHn51dfwV9LfmQ553z13456770q3T3o1OqSjvIdIioewcp164i4YyfuaK4XFmxodMoakd8r7qjT3o2flw7q8X4goJGkbrogOl+GSwiJRkmKzfBiXiEw5VlUeCsgJNxI1I/cA8j4mtovQtHr1avX+LO8fkuIpqR8SsSj1RgLS1q8H5EjhvXszH37CBODRR6/oI/tF7hvSCg6uQrdygRS6FSHDdbys/MwlFEmaqqS4yMMTee+fMWOGOnFG3t9lHwoDaeIzSQcS30oBV6lRI2zl/ZstsAQodASWL0cnARIggZAgkDZUuGnTpkqwkBxfSblwL4iZUTFSedohKSZSCE1ulCSqQp5ayRG1ciPsidAhN7nyBMVV4FRuFGTMcuXKpRROSxvRsXLlypSbarkpkZszucGTuhYyljyBkqcurjFddhYpUsSjYqQ6oUNuyOVGVW4C3YuRyk3tfffdp54aSb0O92Kksk65SRSxJTOhI20xUgm3lblE2ElvncLZk8bUFU8ohV+fQf0eRPeuTTB1+k/o2uNDBUDSWX7+4SXkz5dLRXksXropBQwjOpy5RzYc+Atvrfoamw5e+aE+NqoYnoy7CzWKlXXm4vyw+sSJk6pWx28rVl4xitRreKD5PWgQn7qmhh/T8VJPCGzcCHTrLcPgiwAAIABJREFUBsyff2XvMmWAkSOBBx/0ZCT2CUECHgsdkqfFRgIkQAIkYD0B+eDPRgImEaDQYZI3zLGl5o1lMXV8VxQsmBfTP1uCFau3odWDdXBb7Yr4bn4imrdKXRyQQoc5vvPFEjlqdt3+HThy5iTyRebC9YWuyTSKw5c5nHjN9h078fv6jThw8CCyX3UVSl9TCjffVEMVIWWziYCksCxcCOzeffmElZtvBlq0sMkYTmsKAQodpniCdpAACYQtAQodYet6YxfO1BVjXWO7YQ0bVMHg/i1QtXJpRERkw4mTZ/DNd6vx/AsfYdfuQ6nso9Bhu7toAAmQAAmELQEKHWHrei6cBEjAFAIUOkzxBO1wEWBEB/eCFQQodFhBkWOQAAmQAAn4QoBChy/UeA0JkAAJWEiAQoeFMDmUJQQodFiCMewHodAR9luAAEiABEjANgIUOmxDz4lJgARI4DIBCh3cCaYRoNBhmkecaQ+FDmf6jVaTAAmQQCgQoNARCl7kGkiABBxNgEKHo90XksZT6AhJtwZ9URQ6go6cE5IACZAACfxLgEIHtwIJkAAJ2EyAQofNDuD0VxCg0MFNYQUBCh1WUOQYJKAnsOfkYRTLHa3vyB4kEEYEKHSEkbO5VBIgATMJUOgw0y/hbBWFjnD2vnVrp9BhHUuOFEYEduwA5LhUafLvnTsvf5cv9+b2//of9031krvoIf8uljsKRXNHq69ieaJU38s/pzgSRjsr7JZKoSPsXM4FkwAJmEYgUELH6dOn1VJz5sxp2pJpj+EEKHQY7iCHmEehwyGOopn2EZg06T8xQ8SNtGKGh5alFTo8vAzVisSqrlWLxKBq0RiKH56CYz9HEKDQ4Qg30UgSIIFQJmC10PHHH3/g+eefx45/b5gOHTqE5s2bo1u3bihTpkwoo+TaLCJAocMikGE+DIWOMN8AXH5qAi4h48cfL0ds+ChqpIfVV6EjIxeJACLiR6PY6oz64D52LAEKHY51nf+Gvz1uAV5/54dUA5UsHoWGDW5Au9a1UbLE5XC22d+sQY9+n6bqF5U/FxrUq4T2beqgQrliyJIlS8rrR4+ewiczfsOXs1dh2479uK5iCdzVsDIeuv9m5M+fK0PDz51LxsKfNuGzr5Zj5ZqduCoiG26tXQ6d2tbFdRWLqznSs8U1YMXyxTF2ZCv13269p2PTln9Q88ZYjBnREkUK50s1b8Kijej87BT1s1YP1ES/Xk2QI/KqlD6nT5/D4BGzMWP2SvTt0QQdHq6Tao1Hjp5C976f4udftqDH043wWIe6yJY1q7re/bVPJnVGjWqlU839y69/4qnuU1E2tghef7kVri6ZOmzQtcb07PLf6xzBRAJWCh0SxdG7d2/cc889aNCggdq3ycnJWLp0Kd566y307NkTN910k4kYaJNBBCh0GOQMB5tCocPBzqPp1hCQiI0ACBtpjbNa6HAf35Xi0rZyfUZ8WLMrOEqQCFDoCBJoE6dxCR2xZQqjRPEoJCdfVOKAfFCvWrkUXnnpAVwbUyRFXBARpHTpQmopO3cewK5/jkB+NnJoC9xcI0b9/MDBExg45CvMX7ThiiXfUe86DBl4HwoVzHPFaxcuXMSEKT/j1Te+U69Vq3INjh07rYQSEVXElvq3V7rClqxuAku+vDnRs1sjJCdfSBE6ZKxJ7z2KOrXKpcx5/vwFNc/EaYvVz9ITFDZv2YOuPT/Cjr8OoG6d8hg1rAWio3KnjOEuZlwbWwRvvNwKFcoXU69nJnRcuHgRr7/9A96bcDn3cvTwlmh2V7VUPCh0mPjbElibrBQ6Dh48iP79+2PYsGEoWLBgKsPXrl2LSZMmqdeYzhJYnzp9dAodTvegGfZT6DDDD7QiyARc4oZ8D1ILpNCRdgkS7dEwpjqq/ZvqEqQlchoS8JoAhQ6vkYXOBS6h49mn/ocuj9dXCzt58ixGvvEdPv5sGTo8fCt6PdMY3/6wTkV0uAsCEn3x4dTFGP3mPDT+3w0YPuh+5MqVHR9M/En9rGXzm9H96YYoEJ0b+w8cx/BRc/H1d4kY0Lsp2raqnSo6QubdmXQQzz4/HXv3HVOiwi03X4tLl4DPvvwNA4fOTJlDIj7S2pLWI9t37E8ldLjWcdVV2VRXEWi69/kEqxJ3qv+nJ3SICCI2S8udOxLvjHkEtWtemzKVu5iRdozMhI60c9/frAYG9W2GnDmzp4xNoSN0fsc8XYmVQodEdIjQ0b59e1SpUiWVCZmJIJ7ayn7hQYBCR3j4OdCrpNARaMIc3xgCImpMnvxfEdEgGxZMocN9aSJ6MNIjyM7mdB4ToNDhMarQ65ie0CGrXL5yO1p3HIfbapdXaR8/LdmSrriwbbsICh8r0UJSRkQQkHSO3zfuwoS3O6RK2XClitzbNA4v9r1H9XVvv2/Yhce7TVbCyNiRrREbU1i9vG//Mcydt1alhTRpXAVLlm31WOg4c+Y88ufPqa4d8/JDKvpEmsuW2rXK4pdlW68QOo6fOIN+g2dg0+Y9uPWWcpj26VIlBD3duUG66SkuMeStUW1U/8yEDtfcEsWxb/9x7D94HG++2hrlri1KoSP0fsU8XpGVQof6HV6+HC+88AK6d++O+Ph4RERE4NKlS0hISMCsWbMwcuRIRnR47J3w7EihIzz9bvWqKXRYTZTjGUegQwfL6234ska7hA53WxvHVEfbyg1Y08MXB/KagBCg0BEQrM4Y1Gqh4+Spc0qsKFokH15/pRVKl0odNp8ZlaPHTqPfizPw/YL1aHpnVTzZMV7VsMia9b/aH3K9J9EOroiOwoXy4qYaZTDmze/x3uttVU0RV9rKT79swcMta6k6HGkjOtb+noTOz05FjbjSaPtQbfQb/KVak3utD3cxo2Pb21RNkjo1y6rUHLHZVb/DvUaHRMGMfP1bTP74F7w9+mGs2/C3SmEZMuBePPRATQodzvi1CYiVVgodImjI119//YWxY8fiyy+/RPHixXH27FlViPSVV15BuXL/pXIFZEEc1PEEKHQ43oVGLIBChxFuoBFWE7A5eiO95ZggdLjsckV5uE50sRo/xyMBTwlQ6PCUVAj2S0/oEMFhzFvfq9QVKUja+9k78d3836+Iojhz9ryqcSEiQsP612P4i/dj67Z9eKj9eymRIFJbw5u2fuNuDHlltipEKk2KnLZ+sCbuu7t6SmpHZsVIXaKCu9DxxKO3Y9DwWahbu7xKw9l34LhKW4kpXUhFiDz61MRUQod8QJw4bQlGjJ6L57r8D21b18HgEbMw8+vVKWKJ2OYudEgNkHnz12P6F79i6AvN0bD+dejR7zNVqNRd6Ph712E822c6zp5NVhEwu/ccQfvOH6ak5eTNk0Ot2xMxxxuu7Gs+ASuFjvTSU06cOIFs2bIxisP8rWCMhRQ6jHGFow2h0OFo99H4tARE4Bg82NLTUqyCbJLQ4S54sJaHVR7mOL4QoNDhC7UQuSa9U1dcS0uvGGl6y3YvRioChT9Ch4x/4uRZzJ67Gl/OWYXEdUlqSjm1ZMSL9yOmTOFMi5HK6Sc3XFcSLqFDrpXrpn2yFNt3HlDpK5s2/6NOW5GaIpGREVcIOIePnETP/p+pdB1XEVNXvQ73Wh9p01Py5IrEM32mI0/uSPTv1RRvvpdwhdDhEjBc6TtHjp1WokvSrkMYN7adsp1CR4j8cnm5jEALHV6aw+4kAAod3ARWEKDQYQVFjmE7AYMFDhcbE4UOl21yakvbGxqweKntGzn8DKDQEX4+T1lx2lNXXC/cVL0M7r27OkoUu1zTwvUB3XXqiuukk/Jli6JF85sgp7ZInQ5XnY1SJQukqonhC+KLFy/hj617Mfa9+SqdxVW084eFGzyu0SHzSuTEitU7Vc2Nsa+2xurEv7D0tz/Vz9dt2HXFWK6jXyuULZayBhFwOnaZmOo42LRCR7UqpVIKsTa/uzr+2nUIK1btSInocD+utl9POa72VkhUzPBX56pIEPcjbBnR4cuOcfY1VgsdnTt3RvPmzVGrVi0UK1aMkRzO3h62WE+hwxbsITcphY6Qc2l4LcjAFJWMHGCy0OGy2XVaS+PY6uG1j7ha2whQ6LANvf0TZ1SjI61lnn7wlsKhUptCjoR97/VHUOWGUilDSUFROVUlo2KkX85eiTnfJuLGuDJ4vMPtcJ2Q4hJPXHU/JMrD01NXXEKHfO/Wezpy58oOiaK4uXoM+vVqgu8T1qcaS+aUSAzhklGT2hoNG1yfbsHRXbsPq/FcqTcyhit15Y8/9+LpXh/jz2370h3alf6TP19Opq7Y/6sRdAusFjq6du2qTlzZsmULEhMTcerUKcTFxeHGG2/EzTffrL4iI1MXBA76ojmh0QQodBjtHscYR6HDMa6ioe4EFi26nKIi3x3SnCB0uAseclILa3g4ZHM52EwKHQ52nr+mWy10XLh4MUUoaN2iFrp3bQj54C5Hxr44fBbmL9qQKnLB3X5XJIUUIJW0EokWkXoZIrJIKomckPLaiIeweOkfXgsdxYtHpUROyJyjh7eEnHqSVsA5fvwMeg74TJ3EUq3KNSoNxdUOHT6JDZt2p9TzkBNd0is4mraGiEvo+PyrFSqqJG1UTHLyRWza8g/OJ19IOanGU2HJX//zenMIWC10yPGyw4YNQ8GClwsCnzt3Dvv27cPmzZuxc+dOtGjRAnny5DEHAC0xjgCFDuNc4kiDKHQ40m3ha/SOHYDrFBWHUXCS0OEuePSudT9PaXHYXnOSuRQ6nOQti221WugQ8w4cPIGBQ75Sokbadke969SpJIUKXvkBS9I4Ro+dh0kfLVGXidAgp5SIuCBtQO+maNuqtor6kKiJtIKB9MmXNyd6dmuE5OQLKoJDmqSouNf2kNojr7/cCleXjL5C6Fi5eocqDurex7UGV/pKsaL51XGwcqJLekKHFHOV9X/7wzp1qQgdFcsVw4v/FjR1T1GR193TV1xH2M79bm2Ga6x6Qyk82Sle1RdhCx0CVgodhw8fxpgxY9TRstHR0aEDiSsJKgEKHUHFHbKTUegIWdeG3sJefPFyFIdDmxOFDhfq3jUfYP0Oh+47082m0GG6hwJoXyCEDjFXoh8+/2o5vpy9SqWxXFexBO5qWBkP3X8z8mdyEosIG8uWb8MnX/yKX377U61cCpG2bH6zOho2W7asKeJEelgqli+uhA1paYUO14kn1SqXUifJZM8ekUro6PlsI4x9Z746+rVzx3p4tsv/kC1r1pRp3I+/lYiT/9W/Ll2hQy5YvnI7nnl+OvYfOK6EjqsisqrjanPnisRbo9qgQvliqcyXFJouPaapqJVRQ1uoGiIi5qTX0h6FG8DtwaGDSMBKoUOOkZWTV0TkyJkzZxBXwalCiQCFjlDypn1rodBhH3vO7CEBB0dxuK/QyUKHrEPSWBjd4eGeZTePCVDo8BgVO5IACZBAYAhYKXTIUbKDBg3CwoULU9XmqFatGipUqIAiRYoge/bsgVkIRw0ZAhQ6QsaVti6EQoet+Dm5joDDozhCSehwraXdDQ3QKLY601l0e5eve0SAQodHmNiJBEiABAJHwEqhw91K99ocv/32G2bMmIFChQrho48+SqnfEbhVcWQnE6DQ4WTvmWM7hQ5zfEFL3Ag4sNiozn9Oj+hwXx+jO3Te5uueEqDQ4Skp9iMBEiCBABEIlNAh5p48eRKzZs3C22+/jdtuuw1y9KzMJ0dCs5FARgQodHBvWEGAQocVFDmGpQRCKIrDnUsoCR2udUntDh5Fa+nuD7vBKHSEncu5YBIgAdMIBELokFNWpk6diunTp6Ndu3Zo3bo1ozhMc7zB9lDoMNg5DjKNQoeDnBUOpsbHO+rIWG9cEopCh6y/cUx1tK3cgKks3mwG9k0hQKGDm4EESIAEbCZgpdAhNTpGjBih0lT69u2rjpJlUVKbHezA6V1Cx6lzpfyyPjk5WUUPZcuWza9x5OLz58+rcbK6FYr2ZVCrbLpsT1Zkzerf2qyyR1jIWMLHX0ZWra1tq1ro9lQzRETwpDBf9iqvsYhAiBQczYxGqAodsuZiuaMxpkEnih0W/TqE0zAUOsLJ21wrCZCAkQSsFjomT56MxYsXY/Xq1Wq9cXFxuPHGGyEFSStVqoRixYr5/UHISJA0yjICInSsX78ePXr08GvMvXv3qg+5BQsW9GscuXjXrl3IkycP8ufP79dYu3fvRq5cuRAVFeXXOP/88w9y5Mjh9zHOe/bsQWRkpN/jyGKSkpIUn3z58vm1NhlH+OTNm9evcf7++2/194ZCh18YebE/BKQeh0RyhHgLZaHD5TqmsoT4Jg7A8ih0BAAqhyQBEiABbwhYKXRcvHgRx48fVx9Q5Knu6dOnIR+kNmzYgMTERMiHvCFDhljyocqbNbKvswhQ6ND7i0KHnhGFDj0j9ggggRCtx5EesXAQOmTdcipLu8oNArhpOHQoEaDQEUre5FpIgAQcScBKoePgwYPo378/hg0bpsSMM2fOqKfXbCTgDQEKHXpaFDr0jCh06BmxR4AIhHA9jnAWOih2BOj3JUSHpdARoo7lskiABJxDIFBChxBwiR6SOuAugliRSuAcwrTUWwIUOvTEKHToGVHo0DNijwAQCDORQwiGS0SHa7dIZEej2Oqs2xGAX59QGpJCRyh5k2shARJwJAEKHY50W0gbTaFD714KHXpGFDr0jNjDYgJhKHKEo9Aha65WJBa9a91PscPiX6FQGs5joSOUFs21kAAJkECoEpCojZ49e6JPnz4oUKAABg4cqNJYGNERqh4PzLoodOi5UujQM6LQoWfEHhYSCFORI1yFDoodFv7uhOhQFDpC1LFcFgmQQHgSkONlP/zwQyQkJKjio1KYtH379qhRo4YSPj799FOMGjXKklMwwpNweKyaQofezxQ69IwodOgZsYdFBMJY5AhnoYNih0W/PyE6DIWOEHUsl0UCJEACQkCEDzkqctOmTVi5ciUOHDiAESNG8NQVbo9MCVDo0G8QCh16RhQ69IzYwwICYS5yhLvQQbHDgt+hEB2CQkeIOpbLIgESCE8Chw8fxoQJE1CiRAlcd911iImJQb58+ZAlS5bwBMJV+0SAQoceG4UOPSMKHXpG7OEnAYocCmC4FSNNb9c0jqmOtpUbsGaHn79SoXQ5hY5Q8ibXQgIkEPYELl68CPnDLl9r1qzBsmXLsHXrVlSpUgU33ngj6tSpg/r16yMyMjLsWRFAxgQodOh3B4UOPSMKHXpG7OEHAYocKfAodFxGwdNY/Ph9CsFLKXSEoFO5JBIgARJwJyDih0R6bNu2DTt27MCdd96JPHnyEBIJZEiAQod+c1Do0DOi0KFnxB4+EnjxRWDwYB8vDr3LKHT851MRO9pVbhB6TuaKvCZAocNrZLyABEiABMwlIKeudOzYEZcuXULNmjVRtWpVlcJSrFgx5MyZ01zDaZlRBCh06N1BoUPPiEKHnhF7+EBg0SJAojnCrZUpA9Sr99+qS5dO+ffk+29T/9578jD2nDyi/r3n5OFU38MJF8WOcPJ2xmul0MF9QAIkQAIhRODs2bN4//33MXPmTDRt2lRFbixdulSdwHLq1CnccccdGD58uKrbwUYCGRGg0KHfGxQ69IwodOgZsYeXBMJB5HAJGrff/p+wIT/zs63Ztw2Je7cjcd92JYK4hBA/hzX28o+b9WK9DmO9ExzDKHQEhzNnIQESIIGgEti/fz9Gjx6NvXv3YuDAgaoo6fnz53H06FF14kpERERQ7eFkziJAoUPvLwodekYUOvSM2MMLAjt2ADExXlyg73oJwEIALwL4GcB9AF4AUE1/qbU92rcHXMKGBaKGJ8aJ8LHnxBF8v31VyAofFDs82Qmh24dCR+j6lisjARIgAVWTY/DgwShatCh69OiBwoULkwoJaAlQ6NAiAoUOPSMKHXpG7OEhARE5OnQAJKLDwrbmX5FjFIBYAPMBfAjgXQDRFs5zxVA2CBu65Yjw8f22VVjzb8SHrr8TXi+WOxpjGnRiZIcTnBUAGyl0BAAqhyQBEiABkwhIvY7Vq1djyJAhqFevHjp37sxTV0xykIG2iNAxZMRkHDpRzC/rLiRfUEcbZ82W1a9x5OLk88lqnKxZ/Rvr4Za10OXxRoiKivLLJgodenwUOvSM2MNDAgE6YWUZgIMAmvxrhvy767/iRwUPTfOqmwgcgwYBQYra8Mo2t84iekxZtyAkIj1Yr8PXXeD86yh0ON+HXAEJkAAJXEHg3Llz2LVrl6rPsWTJEqxcuRLXXHMNGjZsiDZt2rAwKfdMpgRE6HhpxGSsWJsl5EgN6nsPhQ6NV5OSkpQQlDdvXr/8T6HDL3y82EVg0qTL0RwBbskA5gL4EcAwAJaV75YCou3aASJyOKy56nrM+ze9xWHmp5hLscOpnvPPbgod/vHj1SRAAiRgFAE5RrZLly5YtWoVmjdvjrp166JKlSrq1BV/n4QbtVAaE1ACFDr0eBnRoWdEoUPPiD00BAJQlyO9GYf8W5vjdgDjAJS3wjEicEj0hvtJKVaMa9MYInqMXDbDsUVMWa/Dpo1j47QUOmyEz6lJgARIwGoCJ06cwIcffoiEhATIH/iSJUuicuXKuP7669X3ihUromDBghQ9rAYfYuNR6NA7lEKHnhGFDj0j9tAQCFDKSnqzXgSwAMAb/4odxX11jqSliMDhwAgOT5Y8eV0CnBjhwXodnng3tPpQ6Agtf3I1JEACJJCKgAgfEoa+adMmlb5y4MABjBgxQp28wkYCGRGg0KHfGxQ69IwodOgZsUcmBF58ERg8OKCI0tboOAngaQAdAdTxZeaJE0NW4HDHIUfTTlmX4LjCpUxh8WVTO/caCh3O9R0tdydwIRk4dRo4exaQf1+8hCP5syAql3+F9AiZBJxGQISNX3/9FSVKlECpUqWQJ08epy2B9hpAwFWMdDlrdGToDQod+o1KoUPPiD0yIBCklJUEAK//G8UhB9f+BuCVf392jTfOkfQUETkMLzLqzZI86esqWirfndKYwuIUT/lvJ4UO/xlyhEATOHEC+PNPYMd24O8kYNcuYM8eYP9+4PBh4MgR4PSpVFYsGHQnFhbYkvIzd8EjOmdR9fMyBasiOmcxJYbIzyiKBNqRHD8YBM6ePYvPP/9cFSGVOh3yYaxq1aqoWbOm+n7DDTcoAYT1OoLhDefOwYgOve8odOgZUejQM2KPDAjExAAidgS4SbrKTAAjAfwK4L5/a3VU82behQtDpg6HN8t27/vdtlWY8nuCI+p3MIXFVy877zoKHc7zWWhbfPQosGY1sDYRWL8e2LQRSEryes1phQ5PB4gpWDVFBIkpWI0CiKfg2M9YAsnJyTh48CC2bNmCdevWQT549OrVi6krxnrMDMModOj9QKFDz4hCh54Re6RDIAgpK5ZwlygOETnYFAFJZ+meMN4RYgdTWMJj01LoCA8/m7tKSTVZ/DOw9Bfgt9+A9b9bYquvQkd6k4v4IdEfFD4scQ0HsZHAxYsXcfz4cXVkJCM6bHSEA6am0KF3EoUOPSMKHXpG7JGGQJBSVvzmLsVGRZBhu4LAyGVf4Lvtq4wnwxQW413kt4EUOvxGyAG8JrB3D/DDD8CCBODHRV5f7skFVgodaecT4SPu6kaQ70x38cQb7GMKAYns6N+/P4YNG6ZOXmEjgYwIsEaHfm9Q6NAzotChZ8QeaQg4IZqDqSrabeuEk1kY1aF1o+M7UOhwvAsdsoDjx4G5c4BvvgGWLA640YEUOtyNF7Ejvnw7prgE3KOcwAoCFDqsoBgeY1Do0PuZQoeeEYUOPSP2cCNgejSHFBqVgqOSssKmJSAFSkcum2F0KsuYBp1QrUisdi3s4EwCFDqc6TfnWC2ixldfAjO/Ai5dCprdwRI6XAuSyI64qxui+tWNGOURNC9zovQIHD58GH379kWhQoVQo0YNVKxYEWXKlEHOnDlVrQ5GdHDfeEKAqSt6ShQ69IwodOgZsYcbgfh4YFFgIn395sx6HD4hNL1uBwuT+uRWx1xEocMxrnKQoSJoTP8Y+GS6ZTU3vF19sIUOd/uY2uKtt9jfSgJSh0MEjU2bNqnio8uXL0diYiJOnTqFcuXKIVu2bJgwYQJTV6yEHoJjUejQO5VCh54RhQ49I/b4l4AIHCJ0mNgocvjtFZPrdvSu+QAax1b3e40cwDwCFDrM84lzLZL0lMkTgSmTgYMHbV2HnUKHa+EUPGzdAmE/+blz53D69Gnky5cPWbJkgfx/37596rjZKlWqIDIyMuwZEUDGBCh06HcHhQ49Iwodekbs8S+BIB0n6zVvihxeI8vogtazXzUyjYVRHZa52LiBKHQY5xIHGnTyJDDufeDD8cCpU0YswAShg4KHEVshLI346aef0L17d0RERKBEiRJ47bXXULp06bBkwUX7RoBCh54bhQ49IwodekbsgcunlwwebB4KihyW+8RUsYNRHZa72ogBKXQY4QYHGzHuPeDdd4Bjx4xahElCBwUPo7ZGyBsjx8dKjY4uXbqo+hzygVWEj8GDByN79uwhv34u0BoCFDr0HCl06BlR6NAzYg8AJkZzUOQIyNY0tWYHozoC4m7bB6XQYbsLHGrA7FnA2NeB7duNXICJQoe74CEntUhqCxsJWE0gbcHR/fv3qwKkI0aMYF0Oq2GH8HgUOvTOpdChZ0ShQ88o7HtMmgR06GAWBjldxdD7W7NA+WaNqWIHj5v1zZ8mX0Whw2TvmGjbpk3AqJHAwgUmWpdik8lCh8vIuFKNUL9cW57SYvROcp5xaYUOnrTiPB+aYDGFDr0XKHToGVHo0DMK+x4mRnMsXMgjZAO8MU08epZRHQF2ug3DU+iwAbpjp3zzDeD11xxhvhOEDgEpx9KK2CGiBxsJWEFAhI02bdrg6NGjuO222xAbG6tSV4YOHaqOmc2aNasV03CMECdAoUPvYAodekYUOvSMwrrHjh2X01ZMahQ5guaNyetnGmHFAAAgAElEQVQSMG/7KqMKlLJWR9DcH5SJKHQEBbPDJ1m9ChgyGEhMdMxCnCJ0uIBKGkvzqr0Z3eGYHWa2oZcuXcKxY8ewfft2bNiwAWvWrMGyZcuwefNmNG7cGK+//jqio6PNXgSts5UAhQ49fgodekYUOvSMwrqHpKxI6oopbdCgy4VR2YJGQMSOyb8nBG0+3UTVisRiTINOum583SEEKHQ4xFG2mfneu8Crr9g2va8TO03ocK1TxA5Gd/jqdV4nBM6ePasEjZIlSyoxwz2C4+LFi5BipXnz5mVkB7dLpgQodOg3CIUOPSMKHXpGYdvDtGgOFh+1bSuadhLLx816QdJY2JxPgEKH830YmBXs3QsM7A8kzA/M+AEe1alCh2Bh7Y4Ab44QH96VurJp0ybkyJEDRYoUQa1atVCtWjVcd911iImJQb58+ZAlS5YQJ8Hl+UOAQoeeHoUOPSMKHXpGYdvDpCNlWXzU1m1oWnFSFiW1dTtYOjmFDktxhshgPy4C+j4PiNjh0OZkoUOQM5XFoRvPELP/+usvvP322xDRo1u3bpBIDlcKy4EDBzB69GimrhjiK1PNoNCh9wyFDj0jCh16RmHbwySxnXU5bN+GpqWwMKrD9i1hiQEUOizBGEKDjP8AGDHM8QtyutDhcsCjt4zhMbSO3432LEDqdKxduxZjxoxBuXLl8MQTT6Bw4cL2GMNZHUdAhI4hIyZj+drQi/wZ1PcedHm8EaKiovzyC4UOPT4KHXpGYdlj0SIgPt6MpTNlxQw/ADAphYVFSY3ZFn4ZQqHDL3whdvELA4CPpoXEokJF6BBnxJdvi/rl24WEX7iI4BOQaI4ff/wR77zzDu666y60aNECuXPnDr4hnNFRBJwmdLRucSt6PXs3KpYviaxZs+DI0VOYMfNXPD9wGo6fOJOKPYUO/VZMSkpSQpDU8/GnUejwh14IX2tS2sqlSyEM2llLMymFpXFMdfSu9YCzANLaKwhQ6OCmAE6dAp55GlhgTtVjf90SSkKHsGDdDn93RHhff/r0aVWg9M0331TpLBMnTmTqSnhvCe3qnZS6El/3ekx4pzNy5MiO9z+cj3/+OYy2reuiWpUyeOOdb9F/8HQKHVqPp+5AocNLYOzuOQGTipDylBXP/Raknr6msFw8n4yt0xKw64dVKZYWqBKL67o2w1V5cvpkPdNXfMJm1EUUOoxyhw3G/PMP0KWzo46O9YRSqAkdsmbW7fDE8+wjERzyIWXVqlVYunQpFixYoFJW4uPjUadOHVWQVJ7Ushgp90pmBJwkdLzxant0bFsfb4+bh+cHfqSW1aRxdbw/9nH8uX0Pbm+U+rhIRnTo9z6FDj0j9vCRgCnRHCxA6qMDA3+ZLyksF86ex7ZPFqF4fFXkuaaIJUYyfcUSjLYOQqHDVvw2T/7nVqDz48C2bTYbYv30oSh0CKWoXMXQsdZo9Z2NBNIj4Dp1RY6Zbdu2rRI4ihYtipw5fXuiQcqeERgyZAheeOGFVJ0XL16sxCUnNielrtxYPRZlY4sjcd0ObNy8K5XQsWv3QdSs1z+VCyh06HckhQ49I/bwkUCHDsCkST5ebOFljOawEKa1Q/kS1XH+xGn8Mel7xDxYFzmLWnM0bLUisRjToJO1i+NoQSVAoSOouA2abONG4PGOwO7dBhllnSmhKnRQ7LBuj4TqSBLRIWKHHC+7bt06LF++HImJiTh06BCqVq2KBg0a4NFHH0WePHlCFYEt6xKhIzY2Fm3atNHOL6lEgwYNQseOHVGhQgVtfzs6OEnoSMunUoWSGD2iLWrXKo/RY7/GkJdnUOjwchNR6PASGLt7RsCUtBVGc3jmLxt7eRvVcebAUWwa9w0uXbiIIxv/QuGbyqNM81uRp3RRv1bB9BW/8Nl+MYUO211ggwEicnTsAOzdY8PkwZkylIUOih3B2UNOnUUiOeQP+9VXX42CBQsiIiJCLeXcuXPYt28f5KSIKlWqIDIy0qlLNNLu9IQOOflm/Pjxyt5OnTrh008/VQKUpBR9//33SniSn1177bWYMGECRowYgXz58uGll15Cw4YNMXz4cJw6dQoijDz44IOYPn26SjmaNWsWHn74YdUvV65c6v8STXLs2DE899xzePzxx3HVVVfhgw8+wIABA1CyZEnV95577vE4ZcmJQsegfg+i1zN3I3v2CJw/fwHjJyfgmV5XPjlmRIf+V4hCh54Re/hAwJS0lYkTgfbtfVgALwkWAW+jOpJPncHBVVsRdV1pZM+fG3t/WY8Dq7aiYqc7EZE7h89mM33FZ3RGXEihwwg3BNEISVNp/wiw63J4b6i2UBc6KHaE6s71f10nTpzAe++9h/nz56tojvLly6N69eq46aab1KkrRYpYk7vqv6WhNULa1BU5zve1117DmTNn0K9fPyVUfPbZZ3jxxReRP3/+VBEdCQkJ2LBhgxIoJPJGxnrmmWfw1ltvKXFConB++eUX9XP5WfHixdG7d28VmZMjRw68/PLL6qtAgQJ49dVXlXBSsWJFNZ8IHCJwyXV9+vTxuAitE4UOieSoWrkMihbJr4qRlo0thjfe/RYvDPk01Waj0KH/3aPQoWfEHj4QMEHoYDSHD46z5xJvozrcrUw+dRZbPvwOpZrURN4Y39O9efqKPb63alYKHVaRdMI4e/cCj7QBpDZHiLdwEDoodoT4JrZgeRJRIE/5t2/frtJXpk2bhoEDB6Ju3boWjM4h3AlklrqyYsUKJUqMGjVKRWqkTV1JK5KIkPHFF19g5syZKektS5YswdSpU5V4IvVW5Jr69etDju901WMRe9auXauiRJ566in07NlTCS0tW7ZUIpdEi3janFSMNL01yUksE997Uh0ze9v/Xkh1xCyFDv0uoNChZ8QePhDIksWHiyy+hLU5LAYauOG8ieo4tnUXzh8/jYJxZZVBVgkdxXJHQ9JX2JxJgEKHM/3mvdXnzwOtHwJWrfT+WgdeES5Ch7iGp7E4cIPaZLJ8CJ40aRKGDRvG4qQW+yAzoePHH3/E008/rcQJidBIT+i4/fbbUwlQaft4K3RIDZCsWbMqIWTevHmQ69944w2vIjpeGjEZK9Ya8MFE4ysRNQoXyoclyzZj1+5DKb0Tl72K/PlyokPnd7Hwp/UpP6fQod/8FDr0jNjDSwIm1OdgNIeXTrO3+56Th9E9YTzku66d2LkX279YjLIP10eOIlEqjUXSVyo82tiv1BWZl3U6dPTNfZ1Ch7m+sdaypzoD876zdkyDRwsnoUPcEF++LeqXb2ewR2iaCQSkSGn//v2V0CH1O9isI5CR0LF//35VP6Ndu3aYMmWK4i8pJhJZI3U7JMVk7ty5+OabbzB06FBVc0Oib8qWLavSUVwFSzMSOuSo4PRSV+SkHSlGK5Edx48fVyksPXr0QOnSpT1atJNSVya80xkP3ncLho38Eq+8NkutzxXRcejwSVSv83yqNVPo0G8BCh16RuzhJQET0lYYzeGl0+zvPnLZF/hu+yq9IZeAwxt2YseMn3FkU5JlxUhlYtbp0OM3tQeFDlM9Y6VdQwYDkyZaOaLxY4Wb0EGxw/gtGTQDRcyQgpR58+ZVtTmk8KicBiJ1IRYsWIA5c+Zg5MiRjOiw2CPpHS8rkRxSeFQKw8ppLFKA9KefflL1Od5//30VXfPRRx+lKkYqZvXt2xetW7dWESA6oaN27drpFiOV03ekXsebb74Z8sVI2z9cD68MaYOzZ8/j/Q/nY//+Y6pGR9XKpfHOB9/j+YEfUejwcr9T6PASGLvrCZggdGzfDkhUB5tjCKzZt01FddjZWKfDTvr+zU2hwz9+5l89ZTIweJD5dlpsYTgKHYKwR/2PEJXL96JLFruBw9lEQAqSygcVOeFj5cqVWL16NdavX6+Ej1deeQXlypWzyTJO6xQCTqvR0eGReujZ7W7ExhRF1qxZcPjISUz75Gf07Df1CuSM6NDvQgodekbs4SUBu+tzMG3FS4eZ092foqRWrWJBq+FWDcVxgkiAQkcQYQd9qmVLgTatgj6tCROGq9AhIkfHWqMpdpiwCW22QY6Tla88efLYbAmndyIBpwkd3jCm0KGnRaFDz4g9vCBgQn0OB6StJCcn49dff1VHie/YsQOTJ0+2NM305MmT6jS2r776Sj0AWbNmjUptlBYXF4cKFSqgXr16qni1RCLKceYmNG+KkgbKXtbpCBTZwI5LoSOwfO0b/ehRoFkT4O+/7bPBxpnDVegQ5BQ7bNx4hkwt6RHdu3dH27Zt0a1bN2XVDz/8oG5cpCaEKTcvhuCiGekQoNCh3xb//POPOt43Ojpa3zmTHnv27EFkZKTf48gUIlBImpo3J+ykZxqFDr9cyovTEli0CIiPt5eLoWkrkma4efNmddLWhAkTsHPnTsWpUaNGKrXRinpaInCMGzdOFaR2ja9zxn333YcBAwYoAcTuewYT0lfGNOiEakViddj4umEEKHQY5hDLzOnWFZj7tWXDOW2gcBY6xFcsTuq0HWudvfJ0Rmo8dOnSBZUqVUoZWP7YDx48GF27doWc8MFGApkRoNCh3x8UOvSM5NSfYsWKISIiQt+ZPUKXgN31OQxLW5Gj3+V348svv1TRGxLFkbZZJXSsWrVKPfCQgtbeNqn1NXz4cHTu3Nn232G701dYkNTb3WNGfwodZvjBWismTwReGmztmA4bLdyFDoodDtuwFpqb2ckq27dvx1tvvaVO4MidO7eFs3KoUCNAoUPvUQodekYUOvSMwqJHhw7ApEn2LdWQtJXDhw/j22+/xYcffoiEhIRMeVghdEhBbDnxy9MojowMkpO95NQuOwVLj09fCdAuY0HSAIEN8LAUOgIMOOjDb94M3NUo6NOaNiGFjsseYXFS03Zm4O2RuhwSudGgQQPUr18/1YQ8Xjbw/ENlBgodek9S6NAzotChZxQWPSRtRdJX7Go2Ch2nT5/Gzz//rE7Z+vrrr1NqYuhQ+Ct0bNy4ER06dLgiWkTqcDzxxBOQ1BRJZxXxQiJMjhw5gmXLlqn0lnnz5qUyTyI7pk6dinvuuUdndsBe/27bKoz89YuAja8bWNJWJH2FzVkEKHQ4y196ax9pA/zifXiafmBn9aDQcdlfTGFx1r61yto//vgDvXr1Qnx8PO6//34UKVJEDS0hsvJHf+jQoaomABsJZESAQod+b1Do0DOi0KFnFBY97C5qeemSbZjTO3rcE2P8ETqOHTuGp59+GlOmTEk11SOPPKKOl5d0soza2bNnVT2P/v37pxJlmjVrhg8++CDlfsKTNVjdp/70flYP6dV4LEjqFS4jOlPoMMINFhnx4QRg2BCLBnP2MBQ6/vPfo7eMQUzBqs52KK33moAUH5szZw5mzZqlqqufOXMGDz/8sCpSWqBAAa/H4wXhRYBCh97fFDr0jCh06BmFfA+7T1yxuT5HZkKHRF4++uijqm6W9Hv//fdTtoM/QoekxUjEhutEFRlUojFk/KJFi2q3nIgdInSMHj06Vd8ZM2agefPm2usD1cHuOh0UOgLl2cCNS6EjcGyDO7KcrnJHPHD+fHDnNXQ2Ch3/OYansBi6SQNk1okTJ1SoaokSJVCqVCkeLxsgzqE+LIUOvYcpdOgZUejQMwr5HnafuNK+PTBxom2Y0wodNWvWVA8dHnjgASU6yIkmkt7y3HPPWSJ0XLhwAQMHDsSIESNS1iypJ3KkrAgrnra1a9cqGyVC1NXERqnXkT17dk+HsbSf3XU6ePKKpe4MymAUOoKCOQiTdH8WmDUzCBM5YwoKHan9xBQWZ+xbK6yUJzGff/45li5dCqm2Lh/GqlatCrm5ku833HCDEkCyZs1qxXQcI0QJUOjQO5ZCh54RhQ49o1DvsWnzFsyc8hEK5ckN7NmDitmvQqH1v1/+9+FDgER8BLLZWJ9DliVChxwb27FjRyUcSI2MtO+/VgodUvBUUlTmzp2bQrVx48aqxkahQoU8Jn306FF06tRJHXvrav5EmXg8cSYd7a7TwZNXrPBicMeg0BFc3oGZbdFCoGOHwIzt0FEpdFzpOBYmdehm9tPs5ORkSBFSqb4uRcaio6PVDY98ZyOBjAhQ6NDvDQodekYUOvSMQr3HzNlfY+bs/z50p11voUIFgTNnULFokRQhBJs3o1DyeVTcuMF/IWThQqBePdsw7969W9W1yOzEEiuFjq1bt+Khhx7CypUrU9bsSyRGepEh8rDk008/VWKNHW3Nvm3onjDejqnVnO1uaIB2lT2PirHNUE6cQoBCRyhshvvvBdasCYWVWLYGCh1XopQ6Hc2r9oaksrCFBwGppC5Hyo4dOxYShvrkk0+iadOmyJkzZ3gA4Cp9JkChQ4+OQoeeEYUOPaNQ7zF+4hQsXrLU52W6hJBCuXOjEC6h4OlTKLx1qxJCCm3fjkKbNmY+to2FSD1dtJVCx549e/DJJ59AojtdTSI5mzRp4qk5Kf3Spt3YLXSIYXYWJOURs15vIdsvoNBhuwv8NOCzT4G+z/s5SOhdTqEjfZ+K0BFXiscPh96OT72iixcvqjodb775pipCKk9zbrnllkyfKIU6E67POwIUOvS8KHToGVHo0DMK9R7+Ch2e8CkUlR+FIiP/E0KOHEGhPf+g0PnzKPTD954MYWsfK4UOKxdiotBhZ0FSHjFr5e4KzlgUOoLDOXCz1K8H7AxwfmPgrA/YyBQ60kcrUR1yCgtb6BKQ/NwnnnhCha1KMbI777wTUoiMjQS8IUChQ0+LQoeeEYUOPaNQ7/Hyq69B6nTY0SQaZNTLQ+2Y2qs5TRQ6zp07hz59+uC1115LWUuNGjVUtEjZsmW9Wp+VnSl0WEkz9Mei0OFkH0+eBLz0opNXEDDbKXRkjJZRHQHbdkYMLOGqK1asQGJiIpYvX66+Hzp0KKUgqRQlvfXWWxEZGWmEvTTCTAIUOvR+odChZ0ShQ88o1Hv07DMABw4ctGWZFSuUR59ez9kytzeTmih0HDhwQBU1lfcCV5P/v/3227Y+PJEaHVKrw45WLHc05IhZNucQoNDhHF9daWm924CkJCevIGC2U+jIGC2jOgK27YwdWJ7M7Nu3D5s3b8bOnTvRokULHjtrrLfMMIxCh94PFDr0jCh06BmFeg8KHXoPmyh0fP/99+qUmOPHj6csYPz48er0GDubnUfMUuiw0/O+zU2hwzdu9l/16XSgX1/77TDUAgodmTuGJ7AYunEtMEtOWJGaHJKuUr16dVSpUgWxsbHqlBUeKWsB4DAZgkKH3tEUOvSMKHToGYV6j/adnrRtiYzo8A29/N527tw51RG18fHx6sS2kiVL+jaoRVdR6LAIZJgMQ6HDqY5ueiewUVNp2qlrs8BuCh2ZQ2RUhwWbzOAhTpw4gaSkJGzatEnV6pBUFjl1RfJqGzdujG7dujGiw2D/mWAahQ69Fyh06BlR6NAzCvUedgodt9a5BZ06tDUesUkRHXLf8Mwzz0AiOlxNHpyMGzdOHVtrd7NT6JC1L2g13G4EnN8LAhQ6vIBlTNf584EnOhljjomGUOjQe4VRHXpGodRDjpo9duwYdu/erSI8WKMjlLxr/VoodOiZUujQM6LQoWcU6j0odOg9bLfQIQ9HNmzYgI8//lhFbUhdL3eRY+DAgSpSNCIiQr+YAPeYvC4Bk39PCPAsGQ9PocM29D5NTKHDJ2w2X/R4JyBhvs1GmD09hQ69f+SYWSlMykYCJEACaQlQ6NDvCQodekYUOvSMQr0HhQ69h4MpdKQ9MjYz6woUKIAxY8agTZs2RogcYiuFDv1+Yo//CFDocNpu2LYN+F99p1kddHspdHiGnFEdnnFiLxIINwIUOvQep9ChZ0ShQ88o1HvYKXTc26wJ7m3W1HjEJgodbdu2xeDBg1GmTBmj+FHoMModxhtDocN4F6UxcPSrwDtvO83qoNtLocMz5Dxq1jNOTup1+PBh9QSme/fuqgApGwn4QoBCh54ahQ49Iwodekah3oNCh97DJgodpUuXxuOPP47HHnsMhQsX1i8iSD0odAQJdIhMQ6HDYY4cndAaMSeiEbf4AGK+/NVh1gfPXAodnrFmUVLPODmpl5y60r9/fwwbNkydsvLBBx/gqaeeUsVHJQ939uzZaNasGYuROsmpNthKoUMPnUKHnhGFDj2jUO9hp9DBYqRX7i5vUlfk6goVKmDEiBG49957kSVLFtu3K4UO213gKAModDjIXUdO7cHoBW1SLI7JXRFlki4i7qtNiF673UErCbypFDo8Z8z0Fc9ZOaGnu9Ah9rpEj4IFC8L9Nfk/GwlkRIBCh35vUOjQM6LQoWcU6j3sFDp4vKxnu+vcuXPYt28fFi5cqB6O/Pzzz6kulFNX3nvvPbRq1cp2scPOU1eK5Y7Gx816eQaVvYwgQKHDCDd4ZsSCLZOxcMuUdDvHRMQgfmU2RM35EdH7z3g2YAj3otDhuXPjy7dF/fLtPL+APY0mQKHDaPc4xjgKHXpXUejQM6LQoWcU6j169hmAAwcO2rJMCh3eYz979iw+//xzDBgwADt37kwZQFJZPvroI9SpU8f7QS28gkKHhTDDYCgKHQ5yskRzSFSHrlVPLo9qi/YiZs4qXdeQfZ1Ch+euZfqK56yc0FOEjocffliZGhcXh1WrVmHkyJEoV64cTp06lSrCwwnroY32EKDQoedOoUPPiEKHnlGo93j51dewafMWW5ZZqFBBjHp5qC1zezNpMGt0eGKXHEc/ffp0dO7cGcePH0+5pH379njrrbeQO3duT4YJSJ/uCeOxZt+2gIytG5QRHTpC5r1OocM8n6RrUdq0FU/MjslZHtW2ZUfM7JWI3vC3J5eETB8KHd65kukr3vEyvffFixchRUm3bduGtWvXKrFDvuT/1atXx7Rp08DUFdO9aK99InRM+/gb3NnkQb8MOXr0GLJly4Y8efy/MZY9HRmZA7ly5fTLpiNHjqBNy9sQFRXl1zgUOvT4KHToGYV6DzuFDmE7afy7xiM2TegQYBLZ0bt3b4wdOzaFX/HixTFz5kzcfPPNtjFtPftV7Dl52Jb5qxWJxZgGnWyZm5P6RoBCh2/cgn5VZmkrnhgTk7U04pdnRfTXixB1KNmTSxzdh0KHd+5j+op3vJzQW3JuN2zYgJMnT6J8+fJK2BABRP4v+bZSqJSNBDIiIELH+vXr0aNHD78g7d27FxEREZYIa7t27VJFdPPnz++XTbt370auXLkodGRCMSkpSfGRvxX+NAod/tALjWvtFjokokMiO0xuJgodwuuHH35Aw4YNU6GTWh1PPPGEbTjrT+9n29wUOmxD7/PEFDp8RhfcCz1NW/HEqriz16L+nH2I+nmNJ90d2YdCh3duY/qKd7xM771582Z07dpVpavIE5hffvlFRXgMHz4c8fHxthcTM50f7QModOh3ASM69IwodOgZhXqP8ROnYPGSpbYts0+v5yC1Okxupgodci/RsmVLJCYmpuDr27cv5OQWidQLdpNIDonosKs1jqmO3rUesGt6zusDAQodPkAL9iW+pK14YmNMznKI+yMCMbNWIGqLvvaHJ2Oa0odCh/eeYPqK98xMvEJumOSkFanTIWkqriZpK7169UL37t1tLyZmIjfalJoAhQ79jqDQoWdEoUPPKNR7zJz9NWbOnmvbMil0+I5+//79aN26NebPn58yiERzvPbaa8iZ078UQl+sktocUqPDrtbuhgZoV7mBXdNzXh8IUOjwAVqwL1mdNA9fJo4M6LQxWa9B/NKLiP5uSUiktlDo8H67NK/aG3GlGnl/Ia8wikBmR8iuXr0an376KQYPHozIyEij7KYxZhGg0KH3B4UOPSMKHXpGod5DojkkqsOudm+zJri3WVO7pvdoXisjOpYtW4Yff/wx1bzNmzdXEZ7eNknza9OmDRYtWmSE0DF5XQIm/57g7TIs69+75gNoHPvfAyTLBuZAASNAoSNgaK0b2N/6HN5aUv9kZcTN2Yqopb97e6kx/Sl0eO8KETlE7GBzNgEROnr27KmKiF177bXInj17yoIyE0GcvWpabzUBCh16ohQ69IwodOgZhXoPOXFF6nTY1ZxwxKyVQoccAes6ec3FXAqQi2DhbUsvdWXQoEGQryxZsng7nN/97TxaVoyXQqRSp4PNOQQodDjAVx8u7Y7tB//LjwuWyTGR1yJuSwRivvoNUdsPBGtaS+ah0OE9Rtbp8J6ZiVecOHECkydPxuLFiyERHFJ08ZZbblFpLCVLllQRHaNGjbKkOKSJ66dN1hCg0KHnSKFDz4hCh55RqPc4cOAgevYZYNsynXDErJVCx5IlS3Drrbem4i01NSSl1VtxwrRipHYWIhWgHzfrBTlils05BCh0OMBXA7+2Px8sBlcj/pcLiP5hmSNSWyh0+LaxWafDN24mXyU3UHv27FEnsEhBMQlFlZue6Gi+WZvsN7tto9Ch9wCFDj0jCh16RuHQo32nJ21dpul1OqwUOnbu3KnqakgRcleTIuRTp05VDzs8bRkdLztnzhzUqFHD02Es62d3IVJZyIJWwy1bDwcKDgEKHcHh7PMsgSpE6qtBMXkroczuLIibtQXRyzf7OkzAr6PQ4RviR28ZA4nsYCMBEghvAhQ69P6n0KFnRKFDzygceth9xKzpdTqsFDrkaPmBAwdi5MjUtf3kAUefPn3Ucd+eNKnz0a5dO4hw4mr33XcfJkyYYMuDErsLkUokh0R0sDmLAIUOw/0V7Poc3uCIyR6LuE1ZUGbGr4j++6g3lwa8L4UO3xCzIKlv3HgVCYQaAQodeo9S6NAzotChZxQOPewWOkyv02Gl0CH7acWKFXjggQdSiRTyc6mtIaev5c6dO8Ntd+nSJRUN0qVLl1THyubNm1dFhdxzzz22bFm7C5FKbQ6p0cHmLAIUOgz3l5y2IqeumN5iLpVE/M/nEDNjmRGmUujwzQ0sSOobN15FAqFGgEKH3qMUOvSMKHToGYVDD+fehEcAACAASURBVLuPmDW9TofVQseFCxcwZswYVZQ8bbvpppvw9NNPo0GDBihWrBiyZs2qukh9L0lxfe+99/DFF1/g+PHjqS7t2rWrihKx41hZMcTu+hw8WtaZf6kodBjuN7sKkfqKJSZ3BZTZlQXVZ25C1Oo/fR3G7+sodPiGkAVJfeNm2lWSW/vTTz9h5syZyrTrr78ekqNboUKFlJsa02ymPWYRoNCh9weFDj0jCh16RuHQw+6TV4SxyXU6rBY6ZL0nT57E8OHD1Ze/7ZFHHsHo0aNRuHBhf4fy6XoT6nPwxBWfXGf7RRQ6bHdB5gaYUIjUV0QxEWUQtwEqyiNqz0lfh/HpOgodPmFTFw1pat8Z5b5bzStdBFxPcuRD2KOPPops2bJh27Zt+Oyzz1RereTpSggqGwlkRoBCh35/UOjQM6LQoWcUDj3sPnlFGJtcpyMQQoesWR56jB8/Hi+88AIOHTrk01aTuh79+vWz9b7B7rQVAcdCpD5tH9svotBhuwsyNsC0QqT+oKqeXAHVftqHmFkr/BnG42spdHiM6oqOPHnFd3YmXHn48GE8//zzePHFF1GiRIkUkyTvdvr06UhKSkLPnj2VAMJGAhkRoNCh3xsUOvSMKHToGYVLD7vrdJicvhIoocO1t3bs2IGXXnop3ZSUjPZfo0aN1L3E7bffbnskaOvZr0KiOuxqLERqF3n/56XQ4T/DgI0QSkKHC1JMrgook3QR1b/ciKjf/6vkbDVECh2+E6XQ4Ts7E648evQoBgwYgL59+6YSOsS2/fv3q2Jkw4YNs6Vqugl8aINnBCh06DlR6NAzotChZxQuPewWOoSzyekrwdgH+/btw4IFCzBv3jxs2rQJy5b9V1cvLi5OpbfWq1cPjRs3RqlSpWwXOISJCWkrjWOqo3etB4LhIs5hMQEKHRYDtXK47QcTITU6QrXFZCuD+BXZEP31IkQdOGfpMil0+I6TR8z6zs6EKyVyQ0JVd+3adUV19e3bt+Pll19WBcXy589vgrm0wVACInR8+tk8NG32kF8WHjl6BBHZIpAnTx6/xpGLDx46iJb31/F77+7evRu5cuVCVFSUXzZR6NDjo9ChZxQuPewuSCqcTT99JVz2gjfrNCFthYVIvfGYWX0pdJjlj1TWyGkrcupKOLS48+UQt2gfYr5eZclyKXT4jpFHzPrOzpQrk5OT8cEHH6jz7uXJTI0aNVRF9Y8//hhSVKxVq1bIkiWLKebSDgMJiNDx0ojJWLHWnH0yuP99eOqxhhQ6MtkvkpomIma+fPn82lUyjghB/tbzodDhlxtC6mIT6nQI0HCP6nDaprL7tBXh9XGzXpD0FTbnEaDQYbDPFmyZjIVbphhsofWmxeQsj2p/XoWYWSsRvWmXzxNQ6PAZHXjErO/sTLtSqq7LcXFr165VR8LddtttuPrqqylymOYoA+2h0KF3CiM69IwodOgZhVMPE9JXbq1zCzp1aBtO2B27VhOiOVifw7HbRxlOocNg/0k0h0R1hGuLyVoa8b8C0d/8hKhDyV5hoNDhFa5UnSl0+M7OlCuluvq4ceOQmJiIli1bomnTpoiIiDDFPNrhAAIUOvROotChZ0ShQ88onHqYkL5iclHScNoLnqzVhGgOpq144ilz+1DoMNc3Km0lnIUOd9dUP3st6s3eg+jFaz3yGIUOjzCl24lCh+/sTLjy3LlzquBobGws6tati/fffx+VKlVCp06dGMlhgoMcYgOFDr2jKHToGVHo0DMKpx6bNm+BRHXY3Uw+atZuNqbMb0I0h7AY06ATqhWJNQUL7fCSAIUOL4EFs7sUIpWCpGz/EYjJURbVtmRTx9RGb92XIRoKHb7vGgodvrMz4cqDBw+if//+6mSVggULggVITfCK82yg0KH3GYUOPSMKHXpG4dTDlDodjOowf9fZfaSsi9CCVsPNh0ULMyRAocPgzUGhI3PnxGQphfilFxE975crUlsodPi+sWMKVoWcvMLmTAJphY60/3fmqmh1sAlQ6NATp9ChZ0ShQ88o3HqYUKdDmEudDqnXwWYeAVOiOSSSQyI62JxLgEKHwb6j0OGZc6IjC6PagSKoPmcron7doC6i0OEZu/R6UejwnZ0JV4qw0blzZzRv3hy1atXCVVddhaFDh6ZEeJhgI20wn4AIHUNGTMZynrqSobModOj3MYUOPaNw67F4yVKMn2h/oX2J6ujT8znIdzazCJhQm0OIsD6HWfvCF2sodPhCLUjXUOjwHnRM5LWI25wVOwqewaq8Sd4PwCtAocPZm+Ds2bNYsWKFKkS6fPly9X3nzp2oXbs2brnlFtSsWRO33norIiMjnb1QWh9QAozo0OOl0KFnRKFDzyjcepiSviLceQKLebvPlGgOIcO0FfP2h7cWUejwllgQ+1PoCCJsTpVCgEJH6G0GKVC6b98+bN68WYkeLVq0QJ48eUJvoVyRZQQodOhRUujQM6LQoWcUjj1MSV8R9n16PYeKFcqHoxuMW/Oek4chtTlMaIzmMMEL/ttAocN/hgEbgUJHwNBy4EwIUOhw9vaQ1JXnnnsOefPmRfXq1VGlShV1Akt0dDSyZs3q7MXR+qARoNChR02hQ8+IQoeeUTj2MOX0FWHPwqTm7MDuCeOxZt82IwzqXfMBNI6tboQtNMJ3AhQ6fGcX8CspdAQcMSdIhwCFDudvixMnTiApKQmbNm3CypUrVSrL2rVrUbZsWTRu3BjdunVjRIfz3RzQFbBGhx4vhQ49Iwodekbh2EPSV6ROhwgeJjSmsNjvhe+2rcLIX7+w3xAAxXJH4+NmvYywhUb4R4BCh3/8Ano1hY6A4uXgGRCg0OHsrXH48GGMGjUKPXv2VFEcrnbp0iUcO3YMu3fvVhEerNHhbD8H2noKHXrCFDr0jCh06BmFa4+Zs7/GzNlzjVi+RHXIKSxMYbHHHSalrAgBpq3Ysw8CMSuFjkBQtWjMLxNHYnXSPItG4zAk4BmBuFKN0Lxqb886s5dxBHicrHEucaRBTF3Ru41Ch54RhQ49o3DtYVJRUvEBU1js24kmpawIBYnmkKgONucToNBhsA8pdBjsnBA2Lb58W9Qv3y6EVxjaS3PV6JCIjooVKyJ79uyhvWCuLiAEKHTosVLo0DOi0KFnFM49TCpKKn64t1kT3NusaTi7JOhrN+mUFVk801aCvgUCOiGFjoDi9W9wieYQsYONBIJJgEJHMGlbP5cIHR07dsSFCxfwxx9/IFeuXKhatSpuuukmVK5cWYkfBQsWZGFS69GH1IgUOvTupNChZ0ShQ88onHuYVJTU5QeKHcHbkVJ4VKI5TGpjGnRCtSKxJplEW/wgQKHDD3iBvpRCR6AJc/z0CFDocPa+SJu6cvr0aezZswcbNmxAYmKiqtExZMiQVPU7nL1iWh8IAhQ69FQpdOgZUejQMwr3HqZFdUgKy713N4EUKGULHAHT6nLIShnNETh/2zUyhQ67yHsw7/aDiZCCpGwkEEwCUp9D6nSwOZMAa3Q402+mWU2hQ+8RCh16RhQ69IzCvYeJUR0sThrYXSkih0RyyHeTGo+UNckb1thCocMajgEZhUJHQLByUA2BR28ZAzl5hY0ESCB8CVDo0PueQoeeEYUOPSP2AEyL6hCfiNjRp+dz6jubtQRMKz4qq2M0h7U+NmU0Ch2meCIDOwZ+3cBwC2leqBEY0jQh1JbE9ZAACXhJgEKHHhiFDj0jCh16RuwBLF6yFOMnTjEOBU9isd4lJoocskoeKWu9r00YkUKHCV7IxIbRC9rgyKk9hltJ80KFQFSuYuhR/6NQWQ7XQQIk4CMBCh16cBQ69IwodOgZsQcgR82K0CFpLKY1ih3WecRUkYPRHNb52LSRKHSY5pE09lDoMNxBIWaepKxI6gobCZBAeBOg0KH3P4UOPSMKHXpG7HGZgKlRHWIb01j836WmihyyMtbm8N+/po5AocNUz/xrlxwvK6evsJFAMAjwxJVgUOYcJGA+AQodeh9R6NAzotChZ8Qe/xEwsVaHyzqKHb7t1I1J2/DBlgWQo2RNbIzmMNEr1tlEocM6lgEZiUfMBgQrB82AAIUObg0SIAEhQKFDvw8odOgZUejQM2KP/whICkvPPgOMRSJix621a+HeZk2NtdEkw8SfL496DXmuLYqf8vxjkmkptoxp0AnVisQaaRuN8p8AhQ7/GQZ0BJ68ElC8HDwNAZ64wi1BAiRAocOzPUChQ8+JQoeeEXukJiC1OiSNxeR2b7MmFDs0Dkp7bHDh6rFYGW3WcbIsQGryb5k1tlHosIZjQEdhnY4r8dYodSduib0fhfNcg6xZsuHipQvYf+IvLN02AyuTvr3igvT6Hzq5G4v//DTd/mkHyJejMBpW6oTyRWoix1V51Mtnzp/Aln2/4vuN43HszP6US6TORaNKT6B4/rLIkiUrTpw5hCXbPsOSbV8EdJ9YMThPXLGCIscgAecTkIiOISMmY/naLAFdTOsWt6LnM3ejYvkSiIjIhhMnz2DONyvRtfsEHD9xJtXcg/vfh6cea4j8+fP7ZdPu3buRK1cuREVF+TUOhQ49PgodekbskZqA6VEdLmspdmS8c2fO/hozZ89N1UGiYfaUz47dOVP/Xbdz/y9oNdzO6Tl3EAhQ6AgCZH+n+HBpd0hkB9tlAndU7Ig6sQ8gW9arlNhw/Mwh5MtZCDkiciP54jklKMzfNCEFV3z5R3Dbta0QkS17Sv+8OQooweLCxfP4eesnWLBlcoZ4i+QtjQfjBqBYvlglqBw5vU/1jcpZFFmzZMWeY9vw+eqh2Hd8JyIjcqFDrVGq79YDK3Hy7GFULFpbCR5z1r2BdbsXGutGnrhirGtoGAmkInDp0iWcPXsWOXLkSPn5ihUr8MYbb6ivAgUK+E0sGEJH4zuq4t03HkNk5FWY9snP2PrnHjzWoQGur3Q1PpiUgGd6TaLQ4aUnk5KSlBCUL18+L69M3V3GESEob968fo1DocMvfGF7scmFSd2dwrodqbeo7vQck8QORnOEx58XCh0O8DMLkv7npFLRldCi+kDkz1kE2w6sxvQVg3A2+RQk4uL+as8jplA1HD29D5+tGoKkwxtRKPfVaHPTUBTMc3Wq/iJItLpxMGILxeHgib/x0fIBOHDy73R3Q7PKz+LGa5qoeb7fNB7Ld85R/WrF3IcG5dsrcWPFX3Mxe93rqFKyAe6u/Az2Hd+BD5Z0U/0aX9cZtcrch9V/f4dZa19TP6tfvh2qXf0/LPrjI6xKJwLFjm3J+hx2UOecgSawefNmtGzZEomJl8XiypUro1+/fvg/e2cBJlX1/vGXriWW7m7JBaSRkFAQKUklBAEVlJTublBQREoapBEpBURaQVJKSmqJpTv/z/fwv/O7Ozuzd2Z35k59z/P4qDvnnvicc+8953vf9z0NGjSQ2LFju7t6t5T/77//ysSJE2XEiBFqIwrRY9y4cVK3bl3Jly+fS+o0I0bHtxPaSPOmFWTSt+ukz6CFqt01a4TI91+3lWvX70hI2R4UOpwcTQodTgJjdq8kYLRh9qZGM27H69FwVJwKTh4s10ISy5VX9zw2jAxA6jH0pldMocN05M5XyICk/2MWkukdqfnG5+oPa49OCScSFM1UXWq+0UFiSAzLbyWz1pFq+T5Rlhs/H/lGDl36zVJYgXRvSe1CnZVlyMZjP8iecyttDs7HpcdJthRF5GzYAZm5q2u4PK1KjZHsKUMsv0G8qFXgC7l0+7jM2t1d5a2Sp6WUz9FYDlz8VVYeGisQaz4o2kf99tPfw5Qg4w2J8Tm8YRTYBlcTgNAxcOBAmTx5sqRIkUKuX78uPXv2lKZNm0qVKlVcXZ3flGeG0DFpTEsJKZxdho9dIes2/q3Y5cuTQVYs7CZPnj6XwqVeP0O1RNcV4+lFocOYEXP4BgFfcWHRaELwaNOqueTNk9s3ALuolVERpSB2XC0XLKEPPBOzY0Ht7gKxg8n/CVDo8IExvv0wVBCng0kEbigVcjaTR8/uyrIDo+T09X0WLLDOqF+kpySMm1S2/Ttftpycq0SHN7O8p6w1vt/+ubLK0BIsMdqVmyIpgzLJvv/WWqwtrDl3eGu6pEmcTf6+uFGWHxgV7uc6hbpJsczvyNV7Z2Xy720csuhoFNJP8qQpreKDROYyY/Z4Mz6H2cRZnxkErIUO1Dl//nxVdfHixeXbb78VxFp4//33pVq1atKnTx9ZtGiRvP3229K/f38pUqSInD9/Xr766iv59ddfpX79+nLv3j0lnBw/flxWrlwpu3btksGDB8vhw4dlwoTXVltDhw6VJk2ayO7du2X27Nny8uVL+emnn+TLL7+UPHnyqN/jxo0rU6ZMkfLly8uBAwdUGStWrJCGDRsqC42MGTPKqVOnpEePHqruxo0by7Bhw+TmzZsyY8YMGTRokNy/f99mm9FHtOfkyZPy+++/qzxffPGFw1YsZriu2Br/xg3KCgSQ7buOS/2m48JlodBhfMdQ6DBmxBy+Q8BRKwFv6lG5sqWlzns1BcKHvydbsTgc7XOS4KRyo3wK08UOuqw4OkL+kY9Ch4+MIwOSvh4ozQojTqx4SsjY9u8CywiWyVZfxe9AnI7VhybIkSu/iyZE/HfrqMWVRD/kn5T9WjIHv2FTxNDyNSsxRMXZuHLnX5mxq7NFLIFQ0qLkKMkUnF+OX90p8//sZxijI0GcxFI1Xxu5fPukLPirfzjhxZNTkfE5PEmfdbuTgLXQcevWLSUcwJ0FQgIEB7iApEuXTgkNuXLlUgIFXo7jx4+XkSNHytSpUy1/h2jw9ddfK6EBQgdEDOR79uyZnD17VgoUKCAPHz5UwkKXLl3k6tWrMmbMGCVoJEqUSIkNxYoVk/bt2yshAqIK6oU7CixO0qdPL7/88oscOnRI5UVbIXCULl1a5s2bp0SOd999V9UPIQZlW7cZf9u0aZMSR0aPHi0vXrxQ7joDBgyQLFmyOITbE0JH4qD4smZpTxWY9Itus2TJ8vAnL1DoMB46Ch3GjJjDdwhExVrAG3rn7+4s0RE49OOTLn9W2ZPujmlDRpcV01B7TUUUOrxmKCJvCL78bzk5x0da695mNgzpKwXSV1SnmWz9d77sPbdK3sz6vlTM2UyC4ieXo5d/l8X7h6hGaK4lZ27st7iS6Ftn9Dvy5k9bTmoV/EISxQ2WE1d3ya8nXgc6fTtPa2WZ8ejpXVl9eIL8E7pd/d3eqSsnru6WRsX6q/gi3haYlPE53DtnWbrnCFjH6IA1RefOnaV169Zy+vRpi2XE48ePlTgBK4lUqVIpcQD/XalSJVm4cKFyf4EIERYWpvLBsgJCx+bNm6Vfv37y/PlzVRYsOlBn4cKFZfHixXLjxg1LHlAYMmSIVK5cWcqWLavyaZYZCNqIciEwwGIE4gcsO6ZNm6auwSkhqAPxOJAX16Ef+M26zbBOQdvOnDmj2vbo0SMlcqDP6L8jyRNCx8zvPpWG9UrLgiXbpW3HaRGaSaHDeOQodBgzYg7fIuBrLix6uv4meEDg2L5zt2BMXJWylswv24KuuKq4SMuhy4opmL2qEgodXjUc9htD95X/sYElxfuFukj+tOUlVsz/BRN88fK5/BP6h6w6NN5iKWEkZBj9rtVaOMPbUiVPKwlOmDbcIN16GCq/nZglBy/9ajiT4EZTPPO7Ku+Kg2MN85uZgfE5zKTNuswkYMt1RatfLzREJnTA5UQTE+wJHXBRWbBggbIQiRMnjkVYcETo6NWrlxJOatWqJRUqVFCuMBBQrIUO63b7k9AxuF8j+fLTd2TnnpPS8KPxEY6WRd8pdBjfORQ6jBkxh+8R8EUXFn8RPCBqbN+5y+UCh56PGWLHVyUbSI3sIb43+dniaBGg0BEtfOZeTPeV17xx2glOLcHxsLCmuPs4TJLETyEJ4iZRx7nCpWXv+dUqr5GQYfQ7ysCJLvWKfKVOaHn58rncenRVlR2cII06Nvbf6/uUuHL38XW7EwJWIbULdpYHT2/L4v2D1VG03pLotuItI8F2uIOAo0IH4mVExXVFs+jYtm2bssaA5QQ2m7CkgBWII0IH3FNgmdG8eXN544035Mcff1QuL3B90buuIB4IrDlq1KjhkOtKdC06Bo/4Uf46FMMdwxKuTEdEDgodjg0DhQ7HODGX7xFwlbuEJ3sOCw8EKy1XppTXBy3VBI6Vq9eagixVSHbZF+ye4KQ1soXIV6UamNIPVuJdBCh0eNd4RNoauq+I5Er9ptQt1E0SxQuWQ5d+VQFJkWDl8V7BTlIwfaVwriRGQobR7yi7QdHeUih9Jbn3JExWHhovp67tVXXmS1tWahXoKInjpwznLmM9iGhb0+KDJWNwPtl0fLrEihFLyuVopPrw6tVLuXT7hKz751uPnb5CtxUfegiwqU4TcFToSJAggTqRxVYwUogOXbt2lXXr1kUIRqoJHQ8ePFDxPOBqAiECCdfADUXLg7/Zc13B8beIyQHLkurVqwvaA9EEYoUWjLRly5ZKPEE7HQlG6gtCR9tWb8vQAY3lwsUb8mHrb+TYiUt2x5gWHcbTn0KHMSPm8E0Cvhqvwx5tbxQ9zBY39GzAIzR3XLmc4LFLJ2iR1NllfJU2Li2ThfkOAQodvjNWcjbsoMzc1cWHWuz6pr5fqLMUy1xTrt87L9N2dAwXzDNloozSrMRQSRGUUf6+sF65h2jBSC/fOSXf/dE+QoOMgpFmSV5QGob0kURxk8kfpxfJbydmhysDR9eWydZAWWosOzBSztx4fUSiPsH6BMLG6Rv75VjoDqmRv50SOE5e26tOiMmRsqiE3j0js3Z380hw0q6V5wusOphIgARsE4Cw8OrVKxW747ffflOBPiFYwArEX5MZMTpqvF1Yvpv0icSNG1vGf/OzhF79X1C6Fy9eysHD58IJHxQ6jGcbhQ5jRszhuwSwER85doJLY0R4Aw1N9MibO5c6rcWsI2o1YQMMzLLciIw3+n6lSCK58uqeS4aFwUddgtGnC6HQ4WPDF+juK0YWGNa/O3S8bKKMsvf8Gvn5yNcRZkORjFXVEbVI+P3AxU3h8hj9nik4n3xQtI/EjBFLlh8cLYXSV5EiGd8OJ5pAbEkVlNlyUoyZU5JuK2bSZl2+SkB/9GvdunVl1KhR6qQTf05mCB0Den8g3b98Twkd1unp0+cyZtIaGTT8J8tPFDqMZxyFDmNGzOHbBHw5OKmj5PXCB65xhfgBbsdPnJQbYWFyI+ymIO6JN6bg5MFyLSSxS8QOWHLAooMpcAlQ6PCxsQ909xWcuAL3lGv3zkWw6ICLSNuy30jqxFnl8OUtsmT/UHUaS/W8n8iLV8/l5yPfyKFLv1lGvFCGKsr1JFbMOLLx2A+y59zKCLMhb5rSyiokfpxENi06quRpKeVzNJbHzx7IykNj5fjV8C+ORiH9JG/asrLzzE+y6fgMy3G0etEE4kyGZHltCinunp50W3E3YZZPAr5JAEKHWTE6HCVEocOYFIUOY0bM4fsEvCU4abfOHaXAG/nDAd32xw6Z+eM8t0CG4KGEjxQplPjx+r+Th6sLIgaSdjKKEjZceEqKWzpmVSjEjqvlgiX0QdRjdjD4qBkj5f11UOjw/jGK0MJAturQhIuYMWPJrrMrZOOx/x1BWC1fWymdra4yMd96aq5s+3ehwJ2lcfGBSvw4e+OAiumBoKEQRZoUH6QCjIbdvyjz/+wrNx5cVHE38qYpo1xIcGwt/tamzESBC8vVe2dl1aFxllgasNZ4v1BXSZM4m4qzYe168maW2lI1Xxu5dveszNnbS5UJ0cRbLDpozeGDNz+bTAImEaDQYQz6ypUrEj9+fAkODjbOHEmO0NBQiRcvXrTLQRUUOqI1FLzYhwh4Q3DSHt06qVO2ho4Y40PkfKOpqbOkk4uFE0RJ7GhRoIq0KFjFNzrKVrqVAIUOt+J1T+Fwgfj7wgb3FO4DpSIOR+7UJSVGjBjy8MkduffkpiSOl1wSxkuqRI5T1/fKT/uHWeJdlMjynlTL20ad0vL4+QO5++iGJI6fXP3/8xdP5Y/TC9VJLUiahcaDp3csMTfgnlI9XzsJihcsz18+lduPrqm8yRKkltgx48qDJ7dl4/Hpsv/CunD03s7bWgqmryi/Hp+pLEyQQjK9Y4nRcfzqThWQNGfKYh6J0UFrDh+Y7GwiCXiIAIUOY/AUOowZ4ZSgtGnTSuzYEd2TjK9mDhKInICnxY7hg/vLzVu3ZOyEbzhUbiCQLn9W2ZPuf7GbHKmCJ6w4Qilw8lDo8MGxvv0wVGbs7ir4d6AmuIuUyFJLkiZIreJfvHz1Qu48uiYHL/0mv52YFQFLsUzvSOns9VUsDC3/zQeXZfvpxbJPJ1DYEjpQGKw3Kub6SFl2xI2dQJX/9PkjuXj7uPx+ap4KFOtoKpu9gVecuvJx6fGSLUVhR5vNfCRAAgFEgEKH8WBT6DBmRKHDmBFzRI+Ap8SObFmzyOftP5GgxEESL25cefHihYqBsWDxUrl8+Ur0OsWrLQSylswv24Ic48kTVjhxrAlQ6PDRORHoVh3uGra6hbtJ0Uw15Mqdf22e0uKues0ul24rZhNnfSTgWwQodBiPF4UOY0YUOowZMUf0CHjqSNS0aVLLB/XryL37D2Ttug1SpdJbUrliBdmxc7f8OG9h9DrFq8MRcETsoMjBSWOLAIUOH50XPGrW9QOXOnEWaVp8sCRLkMZm4FHX1+i5EmnN4Tn2rJkEfIEAhQ7jUaLQYcyIQocxI+aIPgGIHdNnzVEWFZ5Mg/r1UtUPGDLCk83wu7oReDVu/jSyO45tyw6KHH435C7rEIUOl6E0v6BADkrqDtoF0leUKnlaya2HV2TxvsGWGB/uqMuTZdKaw5P0WTcJ+AYBCh3G40Shw5gRhQ5jRszhGgJmW3bAeqPkm8Xll/Ub5eChI6oTFDpcM5a2SoHYEZo7rlxO8DjczxQ53MfcH0qm0OHDicr8WQAAIABJREFUo4iApHBhYSIBZwjQmsMZWsxLAoFJgEKH8bhT6DBmRKHDmBFzuI6AmWJHsZAi0uKjpvLv6TMyb/5iKV+ujFSvWln27P2LriuuG9JwJeHY2WshieXKq3vq7xQ53ATaj4ql0OHjg0mrDh8fQJObT2sOk4GzOhLwUQIUOowHjkKHMSMKHcaMmMP1BMwKUFqjWhV5p3o1SZIkMYORun4YbZaoiR2Fs+aSr0o1MKlWVuOrBCh0+OrI/X+7adXh4wNocvNpzWEycFZHAj5KgEKH8cBR6DBmRKHDmBFzuIeAWWKHe1rPUiMj8EHT+lKz8tuERAKGBCh0GCLy/gw8gcX7x8gbWkhrDm8YBbaBBHyDAIUO43Gi0GHMiEKHMSPmcB8Bih3uY+upknt27yx58+T2VPWs18cIUOjwsQGz1dzbD0Nlxu6ugn8zkYA9ArTm4NwgARJwlACFDmNSFDqMGVHoMGbEHO4lgLgdI8dOEPybyXcJIBhpm1bNKXL47hB6pOUUOjyC3fWVbj75o2w5Ocf1BbNEvyBQKXdzqZy7hV/0hZ0gARJwPwEKHcaMKXQYM6LQYcyIOdxPgGKH+xm7swaIHGNHDnVnFSzbTwlQ6PCjgWVgUj8aTBd2hS4rLoTJokggQAhQ6DAeaAodxowodBgzYg5zCJh5Ios5PQqMWsqVLa0sOZhIICoEKHREhZqXXnM27KDM3NXFS1vHZnmKAF1WPEWe9ZKA7xKg0GE8dhQ6jBlR6DBmxBzmEmDcDnN5R7U2uqpElRyv0xOg0OFn84GBSf1sQKPZHbqsRBMgLyeBACVAocN44Cl0GDOi0GHMiDnMJwDrjumz5sjxEyfNr5w1GhJAsFEEHWUigegSoNARXYJedj0Dk3rZgHiwOXRZ8SB8Vk0CPk6AQofxAFLoMGZEocOYEXN4hgBdWTzD3ajWOrVrSp3atYyy8XcScIgAhQ6HMPlWJgYm9a3xcldr6bLiLrIslwT8nwCFDuMxptBhzIhChzEj5vAsAVp3eJa/VjtdVbxjHPytFRQ6/G1E/78/FDv8dGAd7FbRTNWlXuGvHMzNbCRAAiQQngCFDuMZQaHDmBGFDmNGzOF5ArTu8NwYQOAoV6YUrTg8NwR+XTOFDj8eXp7C4seDG0nX6LISmOPOXpOAKwlQ6DCmSaHDmBGFDmNGzOE9BCh4mDsWdFMxl3cg1kahw49HnfE6/Hhw7XSNIkfgjTl7TALuIEChw5gqhQ5jRhQ6jBkxh/cRoDuLe8eEbiru5cvS/0eAQoefzwYcOYuTWCB6MPk/Acbl8P8xZg9JwAwCFDqMKVPoMGZEocOYEXN4L4HtO3bJyjVrBcIHU/QJQOCo815NKVe2dPQLYwkk4AABCh0OQPL1LIzX4esj6Fj7EZMDsTmYSIAESCC6BCh0GBOk0GHMiEKHMSPm8G4CEDlwDO32nbt5HG0Uh4oCRxTB8bJoE6DQEW2EvlEArDr+vrDBNxrLVjpNgMFHnUbGC0iABCIhQKHDeHpQ6DBmRKHDmBFz+A4BWHhQ8HB8vChwOM6KOd1DgEKHe7h6ZakUO7xyWKLdqGwpCgtcVphIgARIwFUENKHjyo0U0SryxYsXEiNGDIkZM2a0ysHFbVu9JZ99Uk2SJk0arbIuX74sCRMmlGTJkkWrHAodxvgodBgzYg7fIwArD7i0QPhgikgAQUbLlSktEDqYSMCTBCh0eJK+B+qeuauLIG4Hk38QYPBR/xhH9oIEvI0AhI6jR49K165do9W0q1evSuzYsSVFiugveC9duiRBQUEUOiIZkQsXLig+SZIkida4oRwIQYkTJ45WORQ6ooWPF3s5Ae2UFlh5BHocDx4T6+WTNUCbR6EjAAeex876x6DTksM/xpG9IAFvJEChw3hUaNFhzIhChzEj5vAPAlocj0Cy8tDEjZQpUjDAqH9MY7/rBYUOvxtSxzpEscMxTt6aiyKHt44M20UC/kGAQofxOFLoMGZEocOYEXP4FwEteOnxk6f80rWF4oZ/zVd/7w2FDn8f4Uj6R7HDNwefIodvjhtbTQK+RIBCh/FoUegwZkShw5gRc/gvAYgeN8Jen9py/MQpnz21RRM38ubJLfiHiQR8hQCFDl8ZKTe08/bDUJmxu6vg30y+QYAih2+ME1tJAr5OgEKH8QhS6DBmRKHDmBFzBA4BvbWH9t/e2HtN2EDb6tSu5Y1NZJtIwCECFDocwuTfmXgai2+ML0UO3xgntpIE/IEAhQ7jUaTQYcyIQocxI+YIXAKaxYcSPU6eUgFNYf1hVoKggfgaefPkUlXSYsMs8qzHLAIUOswi7eX1bD75o2w5OcfLWxm4zaPIEbhjz56TgCcIUOgwpk6hw5gRhQ5jRsxBAtYE9AIIXF9uhN1UWbSTXfA3/f/jv+0d5Qoh47WgkVxdo/0/XVA47wKBAIWOQBhlB/sIsePvixvpyuIgL7OyVcrdXCrnbmFWdayHBEiABGTDhg3qeNkuXbpEi8a1a9ckVqxYLjteNlGiROrY0+iky5cvS8KECaNdDoSOBAkSRLuc0NBQiRcvngQHB0enW+paCAs4XtYVx8LiiNroHlOL9qRJk0bixIkT7b6xABIgARIgARJwhgCFDmdoBUDes2EHBa4sjNvh+cFOljCt1Cv8lcCag4kESIAESIAESIAESIAESIAESMAxAhQ6HOMUULkYpNTzw01XFc+PAVtAAiRAAiRAAiRAAiRAAiTgmwQodPjmuJnSagYpNQVzhEroquIZ7qyVBEiABEiABEiABEiABEjAPwhQ6PCPcXRbL+jK4ja0Ngv+uPR4uqqYi5y1kQAJkAAJkAAJkAAJkAAJ+BkBCh1+NqDu6g6tO9xF9nW5cFVBPA7E5WAiARIgARIgARIgARIgARIgARKIOgEKHVFnF3BX0rrD9UPOgKOuZ8oSSYAESIAESIAESIAESIAEApsAhY7AHv8o9Z7WHVHCFuEixuJwDUeWQgIkQAIkQAIkQAIkQAIkQAJ6AhQ6OB+iRADWHVtO/ij4N5NzBOCmUil3C8bicA4bc5MACZhA4NWrV7Jq1Srp37+/3L17V3r16iWtW7eW2LFjm1C77SpOnTolPXr0kBUrVkjdunVV24oUKeKx9mgVP3/+XAYMGCDx48eXfv36ebQ9GLc9e/bIqFGjJG3atDJ+/HhJkCCBx9r06NEjmTRpkkydOlW1YdCgQdKsWTOPziOPwWDFJEACJEACHiFAocMj2P2nUrqzOD6WdFNxnBVzkgAJeIbA+fPn1aZ08ODBkjRpUiUwQOgoVqyYRxqEDTPaUKdOHalYsaJs3rxZCTGjR4/26EYeMNCWoUOHSqVKlTwudPz111+qLX379pWQkBCJGTOmR8ZLq3T37t0yc+ZMGTdunNy5c0f69OmjGOXMmdOj7WLlJEACJEACgUOAQkfgjLVbe0rBwz5eWHAUzVhdimaq7tYxYOEkQAIkEF0CO3bsUBt4zUJh/vz5qkh8jfdEevLkiRw7dkzy5csn8eLFk7Nnz8q0adOUVYcnLRZCQ0Nl7NixUrZsWcFCypMWHS9evFDCVIUKFaRKlSqeGKYIdR44cEB++OEHGTlypNy/f19GjBgh3bp1k8yZM3tF+9gIEiABEiAB/ydAocP/x9jUHv59YYNsPjVHbj8MNbVeb6yMLireOCpsEwmQQGQEvE3o0Lf15cuXavMM14z333/fYwMJlxW4hlSuXFkgxOiFIU806t69e9KzZ0/VFrj3FC1aVKZMmSJ58uTxRHNUnRiryZMny5dffimpU6eW7777TurVq+ex9rBiEiABEiCBwCNAoSPwxtyUHmsxPG49uhpwogcsN2DBAaGDiQRIgAR8iYC3Ch2IQbFw4UK5ePGidOnSxaOxHiBswMWnZcuWsnPnTo8LHWFhYcq9qEOHDsqNZsuWLR5374Erzbx582TIkCEq1gssThDvJWvWrL50O7CtJEACJEACPkyAQocPD54vNB2WHfsvbpC/L270e8EDAkflXM0FsTiYSIAESMAXCXij0AGRA5t3BNvs1KmTR11WEDOkc+fO8v3334cb3nbt2smECRM80jbEwEBQVMTBSJUqlUD4wH8PGzZMUqRI4ZFpaO3yBMEDFjBw9WEiARIgARIgATMIUOgwgzLrUAT80cqD1huc3CRAAv5EwNuCkYLt77//riwUsFlOlCiRV+G2FoY80TgIQRMnTlQiR5MmTZQotH79eiV0IK6JJ9LatWuVpQssOeBaA2sOuLF4w2k5nuDBOkmABEiABMwnQKHDfOas8f9Fj7NhB3zS0oPiBqcwCZCAvxLwtuNl7VlQbN++3SusA7xB6MBcvHnzpgwcOFBmz54tb7/9tjpmNleuXB6bphg3BI2FlUuSJEmkd+/e0qBBA4+6HHkMBismARIgARLwCAEKHR7Bzkr1BGDpAdHjXNhB8caYHhA2siUvrGJu0C2Fc5cESIAESIAESIAESIAESIAEvJsAhQ7vHp+AbB2EDyRPiB/aEbAUNgJy6rHTJEACJEACJEACJEACJEACfkCAQocfDGIgdAFBTTVrj1uPXh9de/v/T3TB39X/2zjS1toCIzhBGmWVkSxBGglO8DpoqHY6Cq01AmEmsY8kQAIkQAIkQAIkQAIkQAL+ToBCh7+PMPtHAiRAAiRAAiRAAiRAAiRAAiRAAgFEgEJHAA02u0oCJEACJEACJEACJEACJEACJEAC/k6AQoe/jzD7RwIkQAIkQAIkQAIkQAIkQAIkQAIBRIBCRwANNrtKAiRAAiRAAiRAAiRAAiRAAiRAAv5OgEKHv48w+0cCJEACJEACJEACJEACJEACJEACAUSAQkcADTa7SgIkQAIkQAIkQAIkQAIkQAIkQAL+ToBCh7+PsIv69/jZAzl/87BcuHVUwh5elhgSQ1IFZZbMyQtI1uSFJFbM2C6qyUPFhIWJ/PWnyIEDIhcviMSJI5Ijp0jJkiLFS3ioUayWBEiABEiABEiABEiABEiABEjAWQIUOpwlFoD5j1/dIX9f2Cj/hG632fsiGatKSKYaki1FEd+ks2a1yPJlItt+j9j+WLFEGjQUadhIpIiP9s83R4WtJgESIAESIAESIAESIAESIIEoEaDQESVsgXPR3xc2yPpj38vDp3ci7TSsO6rlayt505T2LThz54gMHSzy/Hnk7S5cWKRHL5GSpXyrf2wtCZAACZAACZAACZAACZAACQQYAQodATbgznQXriq/HJ0il++ccuiynKmKSc03OkjKoMw287969Uq2/vGPjBq/Sjb/fkRy50onLZtVlHatq0rioPjy6PFT6dZ7rpQrnVeafFDWoTqjlWnzbyJDh4icP+dYMdVriAwYJJImjc38O/eclOafTJY5P3SQMiVzW/KE3bwvLdpOlt7d61n+bs2iQP5M0r5NVfmoSQVJED+uY+1hLhIgARIggWgRCAsLk2bNmsmGDRvCldOmTRuZNGmS4PcBAwbI0qVL5c0335TRo0dLSEiIDBkyRPr37x/umoIFC8qSJUskb968cu7cOenSpYvKnzNnTpVv06ZNgkVX586do9VmXkwCJEACJEACJGBMgEKHMaOAzbH60AT587+fnep/lTwtpWKuj+wKAQOGLpHB/RpKSOFscv/BE/l22gYJu3lPRgxuqq4xVejo8JnIul+c6p8MGiLyof3+VawxUN6vVUK+ndBaUqVMosq2JXSs+WWfDBm1TIb0byTFi+aQsLB76v9z5UgrvbvXldixYznXLuYmARIgARJwmsDLly8lRowY8uzZM+nXr580bNhQihUrpsq5evWq9OnTRyB6QOQ4evSoTJgwQcaOHSvJkiWTmDFjyurVq+X06dPhxIsXL16ofHv27JGuXbtKqVKvLQG///57SZcundSuXdvpdvICEiABEiABEiAB5whQ6HCOV8DkvvHggsza1U3uPr7hVJ8zJssnLUqOlPhxgiJcN2rCKnn65Ln07VFPLSyRzp2/Ll92nyWjh30omTOlNE/oOPC3SJNGIk+fOtU/qVRZZPpMm9fAoqP9Fz9IyhSJpW7tN6VDu+qqn9ZCx63bD+TTTtOldfNKUrVyIUtZYNHm86kyeuiHElIkm3PtYm4SIAESIIEoE7hz54707dtXevXqJenTp1flzJgxQ+LHj68sPpCePn0qQ4cOlaZNmyqrDSQIGgUKFJCqVata6j5x4oTMnTtX3nrrLbly5Yo0b95cXWstpES5sbyQBEiABEiABEjAkACFDkNEgZnhbNhBmbmrS5Q636XyPAlOmC7CtSvX/CnTf/xNJo1uJTmyR3T/MNV15Ze1Ih0/d75/EGgOHBYJiijkQOgYPma5dOlYS/oPXSKTRreUYkWzRxA69h84K/2HLpYfJreTdGmDLW14+vS59Bm0SAoXzCIfNi7vfNt4BQmQAAmQQJQInD9/XiZOnCiDBw+WxIkTy+PHj2XgwIHSsmVLi6hhLXTg/wcNGiSNGjWSQoVei9bPnz+X4cOHy7vvvitBQUGybNky6dmzp9y/f1/9G/9kyZIlSm3kRSRAAiRAAiRAAo4ToNDhOKuAynnq2p8yZ2/PKPW5U6U5kiJRhgjXQsiYNvNXGf/1z1KhXH6pU6uEVK1SSJIkTqDymip0LP1JpEf3KPVPDh8VSZgowrWa0DH7+89l1c9/yo7dJ2Ti6Jby7NmLcDE6tHw/TusgKZKHF0yGjVmhyu3TvW7U2sarSIAESIAEnCawb98+WbVqlYrHEStWLBWbA24rw4YNkxQpUqjy7t27p+JydOrUSYkVtqxADh06pOJ54Nq7d+/KuHHj1H/fvHkznJDidAN5AQmQAAmQAAmQgFMEKHQ4hStwMkdH6Ojw1nRJk9i+68W163dl8++HZfHSnXLqTKgM699YatcsLo+fPDPPdWXVSpEunZwf0CRJRDZsEkkd0SJFL2DEjBlDPus8Xd6uWFDF7GjZboolGCmFDuex8woSIAEScCcBxNqAm0m7du1UNbdu3VICBSw2UqVKpf4GEWPRokVKDIkXL55YW4E8efJEXQNxQ0tlypSRBQsWyI0bN8IJKe7sC8smARIgARIgARIQFQA8SZIkEuMVjoFgIoH/J3D7Uah8vbW1PHvx2CkmqRNnkc/KT5NYMWMbXocpt/n3ozJq/EqZPqW9pEqVxDyh48hhkfffM2xjhAylSovMX2jzOmsBY9/fZ6RrrzkydEBjGTlupUXooOuK89h5BQmQAAm4k4B1rA0EFIUbS65cuVRMjsuXLyvRA64sZcu+PhXM2gpk7969smLFCuXyAiEE7ziczlKtWjW5du1aOCHFnX1h2SRAAiRAAiRAAhQ6OAciIbDq0AT5y8lTVyrl/kgq524ZodR79x/LF91myfs1i0ud90pYfr9+4660av+t9OvZQAoVyGye0PH4sUj3riKI1eFM6ttfpNXHDgkdL168lIlTflFH6V69dke+HttKHS9rLxjp5Ss3pV3HH2RQ34YMRurMmDAvCZAACUSDgK14HCju+vXrykIDVhxFihRRAkalSpUswbQXL14ssOJAsNEHDx6oYKatWrWyxOtAGXPmzFGuMBA6cNyslqpXry7z58+3uMVEo/m8lARIgARIgARIwAYBWnRwWtglcP7mEVlxcLSEPbjkEKVMwfmlfpGeNuNzoIAly3fJ3AXbpH+vBirg5oOHT2TW3C2yd99p+WZsKwkKim+e0IEGbdks8lU3kZs3HeqfVHhLZPwEkeDkDgkdaqF846581nmGitmxdf1AJXQg2TteNn26YBnct6HEixfHsTYxFwmQAAmQAAmQAAmQAAmQAAmQQDgCFDo4ISIl8Of5n2XLqTly73FYpPlSBWWRynmaS4F0Fe3me/nylWzbcUwmf79etvx+RIKDg6RalULSu1tdyZghhbnBSLVWzpguMnGCyMMHkc+EIkVEOnwh6nhZO8le7A30+eNPv5M5P3SwCB0wad76xz8yavwqZfFRIH8mad+mqnzUpIIkiB+Xs5IESIAESIAESIAESIAESIAESCCKBCh0RBFcIF12LHS77Dm3Sk7f2G+z2/nTlpOSWetI9pRFfRPLiuUiC+aL7N9nu/3v1xFp3lIEYgcTCZAACZAACZAACZAACZAACZCAVxOg0OHVw+M9jbv1MFQu3Doql++ckpsPL0uMGDElRcIMkik4n2ROXkASxU3mPY2NSkvOnn0tdBw9KnLpokicOCLZs4sUDREpXkIkceKolMprSIAESIAESIAESIAESIAESIAETCZAocNk4KyOBEiABEiABEiABEiABEiABEiABEjAfQQodLiPLUsmARIgARIgARIgARIgARIgARIgARIwmQCFDpOBszoSIAESIAESIAESIAESIAESIAESIAH3EaDQ4T62LJkESIAESIAESIAESIAESIAESIAESMBkAhQ6TAbO6kiABEiABEiABEiABEiABEiABEiABNxHgEKH+9iyZBIgARIgARIgARIgARIgARIgARIgAZMJUOgwGTirIwESIAESIAESIAESIAESIAESIAEScB8BCh3uY8uSSYAESIAESIAESIAESIAESIAESIAETCZAocNk4KyOBEiABEiABEiABEiABEiABEiABEjAfQQodLiPLUsmARIgARIgARIgARIgARIgARIgARIwmQCFDpOBszoSIAESIAESIAESIAESIAESIAESIAH3EaDQ4T62LJkESIAESIAESIAESIAESIAESIAESMBkAhQ6TAbO6kiABEiABEiABEiABEiABEiABEiABNxHgEKH+9iyZBIgARIgARIgARIgARIgARIgARIgAZMJUOgwGTirIwESIAESIAESIAESIAESIAESIAEScB8BCh3uY8uSSYAESIAESIAESIAESIAESIAESIAETCZAocNk4KyOBEiABEiABEiABEiABEiABEiABEjAfQQodLiPLUsmARIgARIgARIgARIgARIgARIgARIwmQCFDpOBszoSIAESIAESIAESIAESIAESIAESIAH3EaDQ4T62LJkESIAESIAESIAESIAESIAESIAESMBkAhQ6TAbO6kiABEiABEiABEiABEiABEiABEiABNxHgEKH+9iyZBIgARIgARIgARIgARIgARIgARIgAZMJUOgwGTirIwESIAESIAESIAESIAESIAESIAEScB8BCh3uY8uSSYAESIAESIAESIAESIAESIAESIAETCZAocNk4KyOBEiABEiABEiABEiABEiABEiABEjAfQQodLiPLUsmARIgARIgARIgARIgARIgARIgARIwmQCFDpOBszoSIAESIAESIAESIAESIAESIAESIAH3EaDQ4T62LJkESIAESIAESIAESIAESIAESIAESMBkAhQ6TAbO6kiABEiABEiABEiABEiABEiABEiABNxHIMpCx/nz593XKpZMAiRAAiRAAiRAAiRAAh4kkCVLFlNr59raVNysjARIwA0EzH5uRtYFCh1uGGAWSQIkQAIkQAIkQAIk4NsEzF6wU+jw7fnC1pMACYiY/dyk0MFZRwIkQAIkQAIkQAIkQAJOEDB7wU6hw4nBYVYSIAGvJGD2c5NCh1dOAzaKBEiABEiABEiABEjAWwmYvWCn0OGtM4HtIgEScJSA2c9NCh2OjgzzkQAJkAAJkAAJkAAJkICYb4JNoYPTjgRIwNcJUOjw9RFk+0mABEiABEiABEiABPyagNkLdgodfj2d2DkSCAgCZj83adERENOKnSQBEiABEiABEiABEnAVAbMX7BQ6XDVyLIcESMBTBMx+blLo8NRIs14SIAESIAESIAESIAGfJGD2gt0fhI4XL17Kgp/2yLhvNkj92sWkS4dqkihRPJ8cfzaaBEjAeQJmPzcpdDg/RryCBEiABEiABEiABEgggAmYvWD3B6Hjr/3nZNb87ZI/T3pp3aK8xI8XJ4BnELtOAoFHwOznJoWOwJtj7DEJkAAJkAAJkAAJkEA0CJi9YPcHoSMauHkpCZCAHxAw+7lJocMPJg27QAIkEDmBx0+eyfAxa2Xh0j2RZlw0u70UK5JFXr16JSdOhcrs+Tvkt63H1DXlyuSSNs0rSP686SRGjBgyZdpmmfjtpkjLGze8kdR+t4jK8+jRUxk0YrUsW71PenWtKa0+LKvK0dLtOw+lS6/F8sfOk6K1w5lxvX7jnnTru0R27v5Xpoz7UKpVeSPC5ejXn/vPyex522Xn3tMSJ3YsKf1mDvmwcWkpEZJVnjx97hQnW+3T+lGnVlH18w+zt8nXo5uo//7iq4Vy/OSVcJeVKZlTmn5QUipVyCtx48aW1b8ckJU//y39erwnQ0atUePxedvKzqBgXhIgARJwOwGzF+y+LnQ48w7UD17hgpmk3nshUve9EEmQIK76KbL3b/kyuWX8iEaSLGlCSzE795yWz7rMlZzZU8vEkU0kY4bgCPPj0uVbMmfhTtn6xwk5c+665M+bXurVDpGGdUtY6o1sUv204i/pPWiZVKv8hgwfWF+SJkkQLntkbW7SoKR81raS9B64XK0BbKVOn1W1vAvhAoS1yfwlu2Xnnn8lQ7pkUqZULmnRtIzkyZVWzp67bvN9qy/XmpMRI7ybu/ZebCkCLkdl3swhzZuWlTeLZZOYMf+3ntEyObIuefr0uWzZdlyWrPhT9h04r9Yl1ustax72+me9ntCue/nylezdd1bmLNih1j7JkiQQ9L9964qSIf3/5oKtMQLbalUKKLb6vPo2ae3B37DeyZY1lc0xxD2wYs1+Wb5mvxw8fCHSORbd+ej2B2AUKzD7uRlZM48cOSJJkiSRGK+wOnYi+frD2ImuMisJkIAPEHjy5Ll8N32LHDxyQbX25q0H8s/xy2ohlDd3OokdO6b6e9eO1aVA/gyyacs/Mmz0Grl05Xa43uHFPqRvHalVo7DMXbRLvZyR7j94IgcO/ad8jfPlSWcxx23WqJS8XTG/ynPiZKhPycGpAAAgAElEQVR06DZfzv13QyqUzS1jhzWU4GSJLOVHV+jYsfuUtGw/U5WHRVPv7jXDmQXjMf7z+oPSb+hKefDgic1+Va38hkydvtVhTraG3lroWLL8T7XoRJ0QOi5cumlhpI0Dyun+ZQ1p3by8rN1wKJzQUa1yfmncoKQPzDI2kQRIIJAImL1g9/W1tTPvwCKFMktQoniWdzXm1UeNS8tXnd9R7zVtQ5o9aypJny5ZuGmH//+q0zsWoeHFy5cyccommTpjq8qn/wChXXj67DXp0X+p2nxiY5s2TVI5fipUvbfwsaJ/z9oRhAt9pcg3cMQq9e7COmDGlFZKpNenyNpcuEAmafJBSek1cJkSOrT+66/Hx4DmTcoIRI4Zc/6QMZPWR7jd0PbRQxtKujRJZezXG+TuvUfy8tUrOX/+hlrP6HnpOTnCSBM6UEeWLCklNPSOEoT07+9YsV6vpbRktC6x7gv6fffuI1Uu1mejBjeQym/li9BPTVgwWk+gPejb4qV7ZfSk9RHWPhovCDVI1mOEj2THTlxR10Fww7ota+aUdtuDH+wJHVgbjRi7Vokc1gnrxCH96krKFEHqp+jOR29+Dpv93IyMBYUOb54pbBsJkECUCWgvbFtffqCi46sFFjl9utWS92sWEbwscc2gkaslU4bkEV5k+ArRuOVUJZrYe8nNmrddho9dq9qMhdC34z+SMiVzWPoQHaHj2bMXatGDOpByZE8t34xpKrlypLGUry0M7t17JAN7vy8VyuZRv23afFR6DFgqeXOlVQtA/ReLyDjZg6/1o1nDUvLg4RO18IPQcevWAyV06BcCEF92/3lGeg1YKk+fvZBpX7dQC5xNW47KV1++IwOGrxJYhmhWMVEecF5IAiRAAi4mYPaC3deFjqi8A229I/AxQtuQ6q0c7A0vNvhdei6S/QfPqywIgjqgV+1wVhoQQRAgtWG9EtK7a031jr4celt69Fsqu/88LVMnNpcqFSNuuLU6j/xzSdp+8aPAggEJVogd21eRWDH/t/E3arOja4A/952VL3ssVAIPBJiC+TMI1gCwWB06+md5p2pBtWnWLEr0Fq32eDnCSFsPaB9S4sWNLYf/uSSDR66Wf89cUyKA9mEHDBxZl5y/ECadeiyUq9fuquthYYpP60uW71UfZWpULSDDB9SXxEHxww2vLQsKe3Pl8D8XpWPX+ep6be3z9NlztV4a/81GNa7D+teTFMmDbM4rtG3g8FXy69Z/pHc3WOOWizDVjCw60DZYC2F8KpbPK/17vCeZMiZXc2zIyDWqbHxo+6RVBTVnojsfXfyoc2lxZj83I2s8hQ6XDi0LIwES8BYCkW3gtd+wucZLUXvB6s1uYdWhtzIwEjru3X+sTFqPnwiVcqVzybzFuyIshBxd5NhiqC1SYsaKIZkzJFdfDLA4+KBucUv2RUv3qIWDtbWH1rb1m47I7KkfS9lSuSzXREfowEIPohGCz8G65MqV2xGEDlT06PEzGTp6jcDyA0ILEq757JNK0nvQcsXJ+suYt8wjtoMESCBwCZi9YPdloSM670C9tYRmjWEkGuhnJVw82neaowTza9fvyfWwe+E+BOg35BAnOrarotxKsTnd/Ptx9XUdHzFgiWkvaSJO4/pvyoHDFyR58kQydmhDSZUyseUSozY7sgbQW150/ryqfNqmksUFVlsHwFJy8thmkid3WlW3I0KHESOUYy10aIFkNZcdawHJkXWJJhAlD04kX49uKtmzvXb5uHb9rrLuxKa/Zo1CSoTQJ3vCgvV64r13Citr3glTNsknLSsoMUGzOtG71WhrH3tjZG/9pLXJSOi4dfuBdOuzRLbtOCnTJ7eUt8q9/tCEpLkMFciXQX0UgqWv9uEqqvPRm5/KZj83I2NBocObZwrbRgIkEGUC9jbw+kWErS8f2mIGLim9utSUePFiqzYYCR2HjlyQ9p3mSrGiWaR54zJqA58mdRL1UkudKokqw5FFjr0Ob/ztqHzedZ760oAvIviyBEuIgb3eV1+m9As5vOjhl+pIiorQYa9cRxcmtN5wZGSYhwRIwNMEzF6w+7LQEZ13oF6M1ywrjEQDbW4g/sPoievkxwU7VewqfN3H13LrjxXaOxSuDB3aVZEaVQsq1xlH0p27j6T3wGXy96H/ZPyIxrJs1V/KktH6w4HW5orl8kiJ/3eVQPmITVWzeiGJEyeWYZwuPYuJo5qo64ySkdDhKCN7QofmkhQUFE/QpiyZUqgmGa1LkEdjt3HzUan1TmH5tHUlFUfFVrwPfT8dXU9UeSufxaXI2mXJ1rrI3rzS1n5YY8HNFmPlSHu0PBqj+PHjRLD61QShE/+GyuzvPlZuS9GZj0bzwdO/m/3cjKy/FDo8PRtYPwmQgFsI2NvA6xcEo4d8oIKf6ZO9F31kQge+Cs2at0NGjFsr+AKDwF2D/t+XV28OG1WhQ79IwYu8VInsarEEFxC4gsDMV98vW/7J9iC7W+hAgDCYBWORCNeVqRM/kkIFMrllzFkoCZAACbiSgNkLdl8VOqLzDsQ7ArGw+g1doVw1tECi9gJ7WruPXrx0Szr1XCiI0wW3UrgKIJaVtUsE3pEz5/wh02ZvU/EY8IEAQUU//qicCu6pDxxuPYc0EQfxueB+seHXI8p60npTbNTm4OBEFqHDug7NEvPx42eGYoj1tUZCh6OM7K1/bIkOjqxLtHYePXZZhoxarT4YIYE3ApTrg89a98lWnbbWE5kzpbDwWjCjbTiBCWVaCxu2hA641yCQPGKn2Av0bmTRoa0Ry5TKKRNGNBZYsGjJ1tovOvPRlc84d5Rl9nOTQoc7RpFlkgAJeDUBM4UOvcmi9oXH1teBqAod2gsWCyCYq8L0UzN71PxJvUnosD51RZsoWjBS62BmXj2R2DgSIIGAJWD2gt1XhY6ovAOtJxUCUyKuBiwY9KeeWQcjTZI4gXT7orqKf4Ckves1C8fbdx+peB0IYql9CNDqwkYZgSfnLtqpTjTBOxmCR4e2lZVoYevdBBFHc42ApWSnz6vKseNXlFUl4nmNH9lYBTfVb6rhbgIBRUvoD6xHYK2hnbxmHYwUwUpx3aPHT10udDjKyBmhw5F1iX6MEdB99dq/LaeR4De4rI4YWN/mCSZGp8po6wk9U2eEDlsPtRbNykrXDtVsnsDjaqED9UdlPvrCw9js5yaFDl+YFWwjCZCASwlE1XVF89N0xnVF87/MkzOtZdEDdb/157PCHXUXVaFD84/Vf6HS+qcdc5cwQdwI4ocjQN1h0aGPko42YAGLLzewRIEJLxMJkAAJ+AIBsxfsvip0ROUdqG30L1+5rawTEXTzw0alLJYVjriu6ONq2RL9bR3zrs07bLzX/HJAxk/eKM+ev4gQPFzLp4/zoFlo6oUdvQWAUZsdWQPYcuMxulcis+hwhpE9oUOLswF3XM11xZF1ifXxu9rm/tS/V+Xrqb8K3FlsBY5FPlunrthaT9iK76Lx0rsqay691qeuaCfqQWAb3LeuJEkcPiiqVpaR0BGZ6wrikUDgOnLsksV1xXpMHZ2PRnPBG343+7lJocMbRp1tIAESMJVAVIKR6hcLjgYjxYv0m6m/KfNIe0lbCDmyyLEuQ79IsVU+AqFp7iCaSIOz4HH0niYqwEcWQbK2/nHcJcFI7fXTaCFg6gRgZSRAAiQQTQJmL9h9UeiI7jsQp1Hg/WR9KpiRaIChPXX6qnTsvkBOn7lmc6S1DwGwhoQVpHoXdqxuCeLpSGwrTcSxPrJdq1D/vjVqsyNrAP3m3Fqo0U4wuX//icPBSB1lBFHC0WCk6DtcPZat3meTu35dsnz1Plmz7qAUL5pV2rZ6yxL7wpZ4oi/M0fWE3uLGOhipLUsj6zHSn8JnfaqMM+2JLBip9uFLC0aKU2eiOh+j+Ugz5XKzn5sUOkwZVlZCAiTgTQScPV42duxYsmbdAXXcqTPHy+q/9liboiIy+j/HL1tOQYmK7622SAm9ekfgH6xFQQdr7UuYFpkdx79h0ff40VMZPrC+lCrx+mhbrV8IAKb5P2tjZYsTFg7/Xbwpjx89k1w50xgGDdPKcnRh4k3zhG0hARIgAXsEzF6w+6LQEd13IMSHfkNWyLpNh0W/sTcSDTBmmlUBXEeyZEkpMWPEUEP5/PlLgQslLDVmTGkl+fOks2zM8WUfbiX4EIC2I3A4PgLYitmlF3GsXWjwYQRuMPr1glGbHRE60H5NXME7e1i/epI7VxoVcHzm3O3qiFxNwHHkeFlHGcGNxNHjZZ1Zl+zae0Y+6zJXWbfipLjcOdOo025QFwQuWzEtwMCZ9YSt42WfP/8fr8iOl9UfC2vN1Rmhw97xsvqja7XjZZ8+eR6l+egrT2qzn5sUOnxlZrCdJEACLiNg5JKxacs/Mmz0GkE0bH2Cvy6sOWrVKBwuOJm9YKQ7dp9Sgc8KF8wUQUTQVPy0aZKqo+7wlcOefy7agJcgAovqk2alYesFrPURCwUcc5cyRZD8vP6gCpJm/fXJXr9scbIVIdyRgXFmYeJIecxDAiRAAp4kYPaC3ReFjqi+AxfNbm85Vnz7rlPSodt8m6KBtcCA+YCgpR3aVpHxkzeo00+sLR/01pk4vhxHeB44dEEFxYabDISRjBmSy4lToSpOBzb5COKdIX1wuOmmuRzs+etMhCCV+i/42lHvzggd1h9GUHGlCnmleZMy8uLFS5kx5w/11d86oe2jhzaUN3WnuthzXdG7dTjCaO36Q9K192LFB8JRaOgdxQtJH2PLmXVJ4sTxZdzXG2T2/B2qHPQbgUzxEQip71e1VJ+tg8E6s56AILV46V4ZPWl9hLWPNS9bYwQxAqILAqfbC+Zuz5UGfdDixqCvI8auVXFIrNPbFfPLkH511ToNCetDZ+ejJ5+FztRt9nMzsrbx1BVnRo55SYAEfIaAkdAB9R2LHLx8EZQMqVyZXNKmeQXJnzddhJeuLaFDH3VcC1KGM+G1pD9WDQuhqpXz2424jmv0Cz/8v/56a1ca/K5FUoclx7fjP5IyJXOo4FZ7952VOQt2yM69pyVO7FjqONoPG5eWEiFZI/TLFifUO3jkaoFJ56ghH1iOkjMafGcWJkZl8XcSIAES8DQBsxfsviZ0ROcdqH/fIT4B3jkr1uxXgv8nrSrI1OlbZeK3m2xOgfJlckvr5uWle98lkihhvHBuHNoF2vGd2ocAfGjAiSwr1+yXVWsPqA08RJSK5fNIy2blJF3apBHq0sooWTx7uKPikVF/0owWZwIWF2izraPrcY3eosNWx/TXgS1Oo1nw0x7ZuedfJT6UKZVL4CqDU0v0yZ7QoZ0W4yijXXtPK6FDS4ivhfVD04allLCCI2Gjsi5BX3b/eUYgkGBdggRxqVG9NwXWFraCwDq7nrBe+yRLkkAwT7A20wtYtoQOjOWSFX9J38HLVXuG9a8nKZK/FiS0FFlwVP1JQHA3xjyG2HHw8AXJnze91KsdIg3rlogQ5NTZ+ejp56Gj9Zv93IysXRQ6HB015iMBEiABEiABEiABEggYAmYv2H1N6AiYicCOkgAJOEzA7OcmhQ6Hh4YZSYAESIAESIAESIAESEDE7AU7hQ7OOhIgAV8nYPZzk0KHr88Ytp8ESIAESIAESIAESMBUAmYv2Cl0mDq8rIwESMANBMx+blLocMMgskgSIAESIAESIAESIAH/JWD2gp1Ch//OJfaMBAKFgNnPTQodgTKz2E8SIAESIAESIAESIAGXEDB7wU6hwyXDxkJIgAQ8SMDs5yaFDg8ONqsmARIgARIgARIgARLwPQJmL9gpdPjeHGGLSYAEwhMw+7lJoYMzkARIgARIgARIgARIgAScIGD2gp1ChxODw6wkQAJeScDs5yaFDq+cBmwUCZAACZAACZAACZCAtxIwe8FOocO5mbDvwHlp3HKqlC+TW8aPaCTJkiaUKdM2y8RvN0mVivlkWP96kiJ5kKVQ7bdOn1WVz9tWVn9/9eqV/Ln/nMyet1127j0tcWLHktJv5pAPG5eWEiFZJUaMGCqfrWvxd+s23Lr1QL74aqEcP3lFShbPrtqVOlWScB37besxad9pjvpbkwYlpXf3mvL48TPp0mux/LHzZLi8hQtmknrvhUjd90IkQYK46rfVvxyQrr0XW66NHy9OBHDWefTlZ82cUiaPbSZ5cqcNd92Rfy5J2y9+lOs37oVjal3WlSu3LX20NWLjhjeSCmVzW/rTtWN1+aRVBYkVM6bKfvvOQ8tvi2a3V3/DOEaWNE7o66NHT2XFmv2yfM1+OXj4guTPm17q1Q6RhnVLWBhpZV26fEvmLNwpW/84IWfOXY80r3Ozj7ntETD7uRnZSBw5ckSSJEkiMV7hTnci8WHsBCxmJQESIAESIAESIAES8CkCZi/YubZ2bnpEJnSgpKH960nDusXtihXY+vy8/qD0G7pSHjx4Eq7yRIniyZC+daRWjcLq+qgIHShw9tSPpWypXJaynz17IWMmrZdZ87arv9kSOooUyixBieLJ/QdP5MCh/1S+Zo1KSY9O76iNfHSFDpSHvjVuUDJcn9Gm4WPXqr/pxSN7QseFSzclX550Yi20oK3Fi2a1iBk5sqeWSSObWIQVa6EjXtzYMu6bDare589fKpEIeSBgJA9OpP5euEAm+bRNJXn0+KmMGLtWiRzW6e2K+WVIv7qSMsVrcev02WvSo/9SJYZkSJdM0qZJKsdPhaqxrv1uEenfs7YkTZLAuUnH3IYEzH5uRtYgCh2Gw8UMJEACJEACJEACJEACgUbA7AU7hQ7nZpiR0JE3dzr5enQTyZY1lSrYWqw4e+66sky4d++RDOz9vlQom0fl27T5qPQYsFTy5korsE7IkD44ykJHqw/LSfcva0icOLFU2Zeu3JYuPRfJ/oPn1f/bEjpg5VCsSBb1+8l/r0rvQcvUZn3qxObKUsUVQkeNqgVk+ID6kjgovqrn3v3Hqp71m46o/3dE6EA+PV/96OnFDH0/IYpYCx1aX5FP/xvYQ5DQEoQpWGcMHf2zVCyfV/r3eE8yZUwul0Nvy5CRa+TXrf+I3npk6oytSkBpWK+E9O5aUyBeIW+Pfktl95+nLTydm3XMbUTA7OdmZO2h0GE0WvydBEiABEiABEiABEgg4AiYvWCn0OHcFDMSOlAarAC+/PRtiRUrZgSxYtHSPcqaQ+8WYb3p1ywynLXogKtI0qQJlLvG+JGNlUUBkua2UqZUTtm5+19DoQOb+2++/02+mfqbaC430RE6Lly8qdp1+cptmfZ1CymQP4Nql+a2kj5dMrlz55ESEDR3IHsWHc4IHRAZ4C5TrnSuKAsdt24/kG59lsi2HSdl+uSW8la518IU0s49p+WzLnOlQL4Mqt3ByRJZLGc6tq8iHdtVUZY54Ln59+PK2gNCGFxsmFxLwOznpluEDtciYWkkQAIkQAIkQAIkQAIkELgEKHQ4N/aRCR2wBLh2/Z5cuBgm40Y0VhYSerGibau3LBthWAG0b10x0sqdFTpSpUwsJYpllfHfbLRYDmhuK9t2npQPG5WSQSNWmy50IP5G/feLqTgmEIBgcYIEt5VJ3/2qxJRlq/YJ2u8qoaN18/KyaNleKVsyp3ItiRkzRrgYHY5adJw4GSodus2X+PHjRLAk0SxlTvwbKrO/+1jg/rPxt6Pyedd5SmTq0K6K1KhaULkEGaXNvx+TvkNWSJsWFaRFszKW2CJG1/H31wQodHAmkAAJkAAJkAAJkAAJkAAJWAhQ6HBuMkQmdGDDDqsEBO1EIE/EY/hx/g61wcdvrVuUl+Fj1srCpXuUe4reRcJWK6IidLT7+C0ZMHyVVCiTW7mvXLtxT7mtZMuSUmrWKCQffzYrUqED1gcnT12VPkOWK9eVKeM+lGpV3oiW6wqEjj7da8l3M7ZIksTxlfsKEtxW7t57LJ+2riTDxvzskNCBWBrWSbM60bugwCpmw69HFWvETalWOb907b1EBV7Vu+mgrMhcV7TxhjXMhBGNLfE7rK/Tynz85JnMnPOHTJu9TcXlgFVJtcpvyMcflZM8udJaYrdY90GLVYJYI7261JR48WI7NzEDPDeFjgCfAOw+CZAACZAACZAACZAACegJUOhwbj4YCR0tmpWVwSNXy8bNR2Vov7py/r8w04QO9GTEwPoyb9EuOXv+hnJfOX7iijptBeICNs/6k1PsnbqiEXFlMNIFM9rKjj3/ypLlfyr3FSSctoJYFrC6aNp6mkMxOmwFI61UIa80b1ImgntKUMJ48mXPhcqiAkILXHHcLXSgXy9fvpJjJ67I3EU7ldsQhBQIHh3aVlbWLHBpsk441eXEqVDJmiWlOsmHyTkCFDqc48XcJEACJEACJEACJEACJODXBCh0ODe8RkIHjpD9c99Z+bLHQsmRLbWkTpVYWUPA6kDvutK7W02LC4e9Fjhr0YFyEKjzr7/PK2uJr8c0lb8P/ie79p5Wfz/8zyW7Qod26grKSBA/jrxTraDgRBFXHS8Li4cnT56rmBZwX0GC28qMKa3Uf1sf2RvdGB2or0ihTPLDrG0qOCiOy/3v0k35a/85pyw6InNduXb9rnKHOXLsksV1xXoscYrNml8OyPjJG+XZ8xfy7fiPpEzJHM5NOuY2JEChwxARM5AACZAACZAACZAACZBA4BCg0OHcWDsidDx9+lxtbGfM+cNSuOZeoQUjbdG0jHzV6R2JG/e1i8Kdu49U0Mutfxy3HA9rT+jYsfuUtGw/U7RTTG7cuKdOctGEDvwb/58oYVy5ffeRvBmSTXp3r6niR9iz6LB257CmEp1gpJoVRfasKVUfb956oIrHMa5jhzWUM+duuEXoQByOS5dvqT5j3LTkjOtKZMFIUWbrz2dZgpG+eiUqBosay47VLUfb6o/3dSQ2i3MzkrlBgEIH5wEJkAAJkAAJkAAJkAAJkICFAIUO5yaDI0IHStSOkdViSmhCx6nTV6Vj9wXy+NFTGT6wvpQq8frr/pp1B1RsjZzZU8vEkU0kY4ZgS2DL4iFZlesJ4mwg7sPwcWuVCwisR3C6x3//hYUTOtKlS2aJBYKytXgg1mKF3nXFDKEjpHBm+W76FpkwZZPqc+fPq6oTavYf/M9tQgfq0fodFaHD3vGyV6/dlYHDV4U7Xvbpk+cq2Ouy1fvUkbOIywEhCzFKeg9arkSs0UM+UPFbrBNdV5y7D61zU+iIHj9eTQIkQAIkQAIkQAIkQAJ+RYBCh3PD6ajQod8gowZN6MDff15/UB0xC9FCnxDHYUjfOlKrRmEVtBKb31ET18n8xbtVNgSzvHj5lrqucMFMyhoia+aUFlEFeeCiki1rKsvmHvk04cQVQgdOE8mSJaXEjBHD0vTCBTIpwWLDb0cMLUY0K4iECeLK1IkfSaECmZS1haOuK7ZidKAhiCdSvGhWmyerwMKi35AVsm7TYdVmZyw6kB8xNkaMXSvL1+yPMFng3oNTXVKmCFK/oS+9By6TM+euq5NXMmZIrmJvoAxYmEB0ypA+OEI5DEbq3H1IoSN6vHg1CZAACZAACZAACZAACfg1AQodzg2vo0IHSg27eV/6DF6uAlJqQgf+jmCVe/edlTkLdsjOvaclTuxYUvrNHPJh49JSIiRruJM5IHasWLNfbbJxCkr2rKmkYvk80rJZOUmXNqlqvGY9ohc6Ll66JZ16LpQiBTNZXGRcIXTYotWkQUmHXWMgOkAIQIJFS9IkCZwSOmyduoKyICBUKJvb7hGyWtwUWFc4K3SgfOtxyJ83vdSrHSIN65awxDHR2FwOvS0r1+yXVWsPKMHD1phZc+Txss7dhxQ6oseLV5MACZAACZAACZAACZCAXxOg0OHXw8vOkUBAEKDrSkAMMztJAiRAAiRAAiRAAiRAAo4RoNDhGCfmIgES8F4CFDq8d2zYMhIgARIgARIgARIgARIwnQCFDtORs0ISIAEXE6DQ4WKgLI4ESIAESIAESIAESIAEfJkAhQ5fHj22nQRIAAQCXug4ee+lW2dC7sQx3Vq+Nxd+4fZLOXDphduaGCeWSI28cdxWvlcVvGaNe5tTtqxI8uTurcPk0u+fuOrWGoPypHFr+SzcOwkcv7rLrQ3Lm6a0W8v3psL3/3fPrc0JyZzYreWz8PAEuJ7yrxlBocO/xpO9IYFAJBDwQse+my9l7RX3bMZxwFK/NwJkI27j7oHQkXmI+xay6z5JaLrQ8fz5c3n06JEEBQWFi37t9ofHsmUiDRq4r5qwML8TOs5O+V2eXHfP/EteKrukrpHffePhwpJ///13+e6772TSpEmSJo1/ijO4J5ESJEjgQnK2i1r/z1TZceYnt9STKiizfFFxllNlv3z5Uu7duyeJEyeWmDGdF9Z37NghX331lQwbNkwePnyonm0VKlRwqg1RzTz457NyIvRhVC+P9LryuZJJ+7cyuKVsbyv0/v37EjduXPWPlo4dOya9evWSESNGSL58+Uxp8k8XXsixu+75eJQzKKY0zRLLlH6wktcEKHRwJpAACfg6AQodHhA65s+fLx9++KFl7hQsWFB69+4tDRo0kNixY/v6nLK03xNCx4kTJ6RRo0Zy8OBB1Y7kyZNL+/btpWvXruq/o5KwiRowYIC0bt1a7ty5I1OmTJHJkyerjYWtFBYWJn369FEbhxQpUkSlyojXeFDo2Ldvn3Tv3l1mzZoVzgRsyJAh0r9/f9VWsKhRo4YMHjxY8ubNq/524MABGT58uKxfv17y58+vNlN16tRRmzEw/eGHH+Tbb7+V69evS8OGDRXjtGnTuoYXjlXzgNCBfk2bNk0mTJggN2/eVPf0oEGDJFOmTFHqV3Tn0u3bt2X06NHy0UcfObTZwf2zZMkStUF69uyZS/sCNp07d1ZtKQsLIhcm9DFJkiTqXnd38oTQob/X8uTJI5999pl88sknStg5ffq09O3bV8aMGSMZM2Z0uvtff/21undXrVole/fuVfdkqlSpnCgQIgMAACAASURBVC4nKhd4Qugw49kDFu6c73rWjx8/Vvdr9erV1TgivXjxQqZPn67uebNEK9TrCaHD+j2kf+ZirXXmzBnp16+faGsDvLPq1asXbrpC7HvnnXdk3bp1Ln82ReW+8JZrKHR4y0iwHSRAAlElQKHDQ0KH9vLFwF25ckUtVPHyrVmzZlTH0uuu85TQMXDgQCVEQGTAYnPOnDlqsYMFkf6Ll6PA9EIHNhlGKbqbU5vle0joePXqldq0z5s3zzJHtfaBZ/bs2aVZs2aCr8o///yzLF26VLG/evWqEkd69uwpb775ply8eFE6deokn3/+uVSsWFHGjx8vDx48kC5dukjChAllwYIFAssDbLoSJUpkhNih380WOrC5sO7X2rVr5aeffpJvvvlGgoODHWq3PpNb5lIkrZgxY4ZkzpxZKleu7PK+mLXxcxqykxd4SujQ7rW7d++qsYEQBRHNl8Vxs4UOW/eoO549ZgodTk5ft2b3lNCh3RuwuMS7CtYseD/h2WstdBQtWlS9o7T3DOYEBPqpU6fK8uXLKXToZgiFDrfeLiycBEjABAIUOrxA6MA4a18esMGYPXu22jhmzZpVbS537dqlNoxHjx4NZ52AjcPEiRNl7NixkiFDBvWyfv/992Xo0KFqo4KvpvrNRcqUKVVebCyfPn0q48aNk40bN6qv8pcuXZKOHTuqzamrNpreIHSALb7kQPxA37Fph/XB1q1b1cIG1gU9evSQX3/9Vb788kvFGf2HlQH+GwulVq1aKZPubt26qVsSm0FsMOLHj6++glrzwxc2f7HouHXrlvoaVrVqVfnjjz+UlUq8ePEUB73Qgf/HprxDhw6K9S+//KLmWbt27SyPsQ0bNqgFKKw68AUS8y99+vTqd2zeUDa+UufMmdMljz6zhQ4sCmGxgH5ly5ZN9eHJkyeyYsUKKVOmjBIQTp06ZXO+wfUAX+RhLfTGG28ohpUqVVJWIdpcgkWSvWcBRKORI0cq95QPPvhAzWsISsWLF1dlYWGP623NV+1+RxmwwMEY4vngyr4UKlRIWbFhDiBhMwKBbPfu3crSB882PLcw/ti479+/X/0dFgaNGzdWcwMsYG0AqwX0FRsW8IL4iOcnEsrEvQtmixYtkiJFiiiLllKlSrlkTqEQTwsdaAPuSwiHYAQrKG2OJE2aVD2f4K6AhPsMlmhgamvuQYC0xxRzd+bMmTJq1ChlLeMOq0OzhQ7co3iu23v25MiRw+49hucdnlcrV66UnTt3KuZffPGF5Z2gZ45nXIsWLcLNd7zP9e92vKM3b96snq/6NQD+39b8h5UN7gHczyhHP7fRNu2db+9ZcvLkSbtj7aqbw9NCB/qBZwnmLZ4nEC70QgeesZjXmAN4ziJhToBpnDhx1Ji52trMVWw9UQ6FDk9QZ50kQAKuJEChwwuEDizMsWCtW7euskLAogUbE2z4sEmH2wUW9rly5ZIff/xRfR2HmT8WOxAoIE5gAYSXN/7By92e0IGFGQQRfGX/559/1GIAL38skPF1HS4E2NS6InmD0IFFDZgdP35cMYOoERISohY02FxDvMDmqkSJEuorKUSQtm3bqsUn3C2wOcPCCYt8LI6RNKEDCyhb/FC+vwgdMOnFRh3csGnCXNOsWuxZdEBQghDUtGlTm4tGbG4xJuDtzpgKZgsdcPHB3NDEROt7CPe5rfn26aefqs04Eu7BCxcuKNZYfOs3sTdu3Ij0WYD5iHkKdxVYzkDw0AsdoaGhkd7vhw4dUlY5GGu4Hbm6L/jqqnddwcYb7YWIkS5dOvXsevfdd9X9iU08fitQoIAsXLhQbdLhkoZ7E8+vt956S4klcNvAfQ1RAwmiCOYeNqy4d7ds2aKuhyBsz9XM2WedNwgdaDPuv9y5c8vbb79ted6AEzZ5eFZBuMJY4pkPkc3W3MOzHkKIPaa4/yF0QLzF+OCerlKlirPI7OY3W+gwevZE9r6FCAjrS/CACyOehfgQAWHBFnO8P/TzHSz173b8vy2ho02bNjbnP94peN/gPsLcxjsNbcJYw00F73wIevaeJRC77I11rFiuiX3haaED73t8wEDCvIe1jl7owDMNrsJ4FmNsYsSIodZLuG/w3KxVqxaFDt3dSqHDZY86FkQCJOAhAhQ6PCR06GN0YOOIl27Lli3lr7/+Crf4gdsFvpTjd6TLly+rBScW9/h6i0URvpYiaQHJsBCzJ3Rom3RsMPHVFv8g+BwS6sKCB19FXZE8JXRYx+jQ4j9AzNFibYA5Fr1wtcBiES4tWDhiwQjLDlhpYAOGL3h61xW90AFWtvjBT9ofhA6Y9GLTiM1y7dq1lTUMvuxisaxttLQYHfj/Jk2aqE0ALIcii8WABf7cuXNVef4kdOj7BR5g8P333ytW27dvV/eWvfmGTT02MdoDWbsO/ubaXIIbjK1nAQQRsMTzo1ixYpaxwYZIL3Rgox/Z/Y7nCfLji6Y7+tK8efNw82Lx4sXqeaY927Zt26bclyBiIK4LNoVgpgUAhqiLDSXmJOaNvo3YrCBhI47nIH7Hxk6z7sDXdlfFy/EmoQNjrH/enDt3Tj230F8I41pwUnvPOsRLgTWMNVOUAbEX97o2pzZt2qSEI21cXPGOMFvoMHr22Hvf4kMD3p223quw7LPF3NpVy1rYsCd02Jv/KA/ClfZegluhNtcx3mgbhC+IpbaeJbDw0r//jVhEZXw9JXTo30OwasWHIlh+WcfogAshPmzAEgzvKrz3wRQfPsDGHfGDosLRW66h0OEtI8F2kAAJRJUAhQ4PCR36GB36wbNe/NhzD8AXT3ylxCbHOm6E3ozV2nVFv9DRB2XDlywkzaQ8qhNKf52nhA59jA59e6xjbVgHhUVeBHTDoh9s9XE+NIFEL3Tgv7WAmnp+/iJ0YBOqWRPhQQE3AmzAta/j+rmJTSrcfPA1EV/JcF2gWXTAIgJCGTZFcNtB0t9/2ITqBU578w1/1xboCDqpCR1wMdB80ZFHcxWy9SzQxkYvdKBNtuYrhE24QsCyC1+pEUvEHX2BRYFeANMHEdTuU7g6lSxZUlmtaSb92m+4x+xt1DShA33RB8HF13bc0+Dpj0KHtUUHxk6LdYMxhKUgxAqISvbm3rJlyyIIHWCP8dK/X9yxMTZb6DCy6IjMHQ9Bem0JHaVLl7bJHDFUrC069BYc9oQO3OO21geaC6b2XtK/27R3PkRm6/ef9iyB4O+vQoc+VhQYQ1CGpQvcjPQWHWADQRdCB4K0wmIOJ1Lh/Y45T6HDFSs/lkECJEACJGCLwJEjR9QH4xiv8KnCpOSJ42X1Xxmsu2m9+MEXJmyWtFgHmkUHXtj4OoH4EbYsOvBVCC/yyISO3377TZlt4usPFsjWi7zoDoG3Cx3YnOu/HGv91VyJjCw64Kdti5+/CB2rV69WMV/0CS4Ga9asUV959fMFZvJY1GMzhXkHCwNbMTpwkyPoruYKpI/RgfJgoeRIwFdH5qbZriswa4fAg3mjxejQ33+wkHFkvqFv9iw67D0LHLHogABg736HiIVNIOL0QKhyR1+sLTqsn23amOIZCOuVqFh0IDYCxgCWMNiUwiTdnvDpyByylccbLDrsxejQiznIg6/VH3/8sbLksTX37IlHmMMQfPUWg/5g0WEvRof27NmzZ4/N921kFh36mA565oULFzYUOsAUm2zcc/o4XbbmP9wyMJ5arBB7Fh3aUcHas1V7lvizRYctARj3PSxkrYUOCEWw3gRjWHnC8gknrrjrRKioPmd4HQmQAAmQgH8RoNAhosyx9V99HI3RAZ9h+PXD7QKLNS2YJl7oWKzi6wa+9ui/6GAji80NFlqIV4EFEvy9fd11xVGLDmzmEMsApr4IFolYHPinfv36ajGp+fnbi9GBRaotfv4gdGBRjfkAwUw7ik87gQWPHSwKNX9xbb4gsC2O58Om4L///lPWAbBGgFUB4k7YOnUFeRDc1B0nH5gtdIAPTo3BfMFGEfcbNtrgiDmZJk0au/MNcT2Q3BmjA88WW/MVljewxMG9r7kpuKMvuJ8gQsC1DGIYOGF+wOwe4haC3ULIwQZRH6MDX2WxYcE8gzgSmesKfOzxDIR/PoI1IuYInnlwefEXiw7rU1fw7NesfsBKi9sElx/whtABiyxbzzqwxrHR9pj6W4wO/akrtp49sCSyFxMLLo62LDrwjrXFHPNPP9+t3+2wuMFzAhYGCAgMEQNCsnWMDm3+wz0D94oWowMbeDxX8LxFzCNHYnQEgkUHAosjfhksNXD/2xI64NKF2EgQAGHdkSxZMgod/rWfYG9IgARIwOsIUOiwIXRgw+HsqSvXrl1TCywIGQjOhzLgv28tdOhPasAXjbx586qTRCCYuCJ5u0UH+oiv3AjEh4CbCAYLv1184XHk1BWcjKOddKHnh4CJvh6j4+zZs6oPEMiw+NYSNqfghcUhFpL6L2n4monFIzbrCHarZwt3BGz48cUdi0xsaKdNm6YsP+BeoMVRgSmxq5LZQgfaDYEIVhPYkBw+fFgFboT1Ck5QwVdbe/PNlaeuIJ4KThDAfIaAoAl/uLdtzVc8G7DZwnjrA3a6ui/oP6yBUB/ccDDmiPmA9oGLdroKTpewd+qKI64rEHMgdOA5CNcfCL+4r111mo+nLDq0OAQIpoh+Ia4AYpHojyDGGEM0g3iBpD91xdbcwzPMHlPcp/526gqYRPbsiex9a88lFIKGPeb6+Y6YEfqPGBCiIIxC7MAJIBDIIcS489QVfxU6tHsDzy9wxDMX42Ido0P/EQQsYOGDDz3aKVN0XXHV25flkAAJkAAJWBMIGKEjUIbeE0KH37JdtkykQQP3dS8sTCR5cveV74GSPSF0eKCbqkqITNg4QcyE9QxEC/0RipG1Cy5ssMCBGxyTMQFPCB3GrfLNHGbH6PBNSr7Tak8EI/UdOmwpCZAACZBAIBPwmNDhTujFksd0Z/FeXTaEjnXHnrutjZmDY0iNvHHcVr5XFQyhA2KEuxJEFD8TOm7vO+8uWqrcZMWyuLV8ZwqHiwxciWCZhGMtIXIgvgqsKJhcS+DP8z+7tkCr0kpkqeXW8r2p8M3Hb7q1OZXz+pd461ZYLigcMc/cmQJ5PeVOriybBEiABEjA/QQ8InS4v1usgQRIgARIgARIgARIgARIgARIgARIIBAJUOgIxFFnn0mABEiABEiABEiABEiABEiABEjATwl4ROh4+v1ReTJ4n9uQJr7U3G1l2ysYAeYQ3BCBuRBQzl66f/++xI0bV/1jVrKuE8HfFi5cKDiqFQEDEX3e3enFweXybGlHt1UTr+dBiZEopcvLRxA9JAQg9Na0uOdatzUtX6UcUqh6XreV788F7954SRZOOuq2Lo5cUlkSJIrttvKtC/bGe8Eb22RvQF48eiDHRnV323hlqNNcgouUclv5jhTs6fG4evWqOgEIAZpxepU7U7ath+XpS/e4jbTMmFKG5c7gzuar+EIYr6CgILrbuZU0CycBEiABEvAUAY8JHY/bb3NPn2PGkCQv2tste9++feoITkTIx/F/thKOl9VHSnekoadPn5a+ffvKmDFjBJHebaXHjx+riPzVq1dXUcrtJX3UckfqjiyPrTpxYgAiz+MUARy/aUaC0PF0Rn23VRV/xHWbQgdOPcARhevXr1dxFPSnkETGH7/haE0cAZokSRJp3z78nMICEZHjW7durU7ZcCRF5RpHyl3QdbU8efDUkaxO5ylWt0AEoQMnIWgR9/UFtmvXTp3o4m2iEE4EwbjjKFWcivLNN99Ihgzu3USAC4SO7/q6T9CduuXdCEIHnh3oH4TMbNmyWYYH4iZOmti+fbs6FcHRY1/1z0KUa+teMJpUOF0B8UsyZcqkjpN0NlkfEaq/3t796UgduB/RHrNOfYDQcah3G0eaFqU8WVt8GUHowPjhaOGDBw+qMpMnT66eZTghDP/t6hSd8dCfZOPo/NS3H6enzJs3Tx2djT67O1YOhI5zj564GqEqr3eOdDaFDutTtXAkdIMGDSR2bOcFz71796qTvCZPnhzu5Cd9h6I7Jm6Bw0JJgARIgARIwEECASV0YLGPjRgWQxAl6tWrZxNTVIQOB3k7lM2VQodDFZqQyRNCB4JFQtTCJgtHr168eFGwMPz888/VEaT2EvgjQeiwl6IiWkTlGkeGxmyhQ2sTFsEdOnRQR5U6KvY40h9X5oHQh03du+++q/7BGOA40MisrlxVv6eEjg8//FCmT5+uRDgtXblyRT7++GP1v3j+ObqRdMWzEMcmY3MdHBysjkfGv51JkQkdzpRjnTdQhA798Z7o85w5c+TMmTMCwdJMy0KjsfK1TbXZQgdOacL7q0ePHup9FhoaqtYxTZs2jfR9ZsQ9st99bUyi01deSwIkQAIk4H8EAkrowHGQ/fr1k6pVq6qvu/jCia8/SPjq+8UXX8jdu3elSZMmyg0FC8H9+/erjUGcOHFk9uzZ8sEHH6hF+9ixY2XdunXyySefyODBgwUbKhwviTKPHz8uy5cvl4QJE8qkSZOkdu3aMm7cOGU9gTIrV64sZcqUkVWrVqkv45cuXZKOHTuqTfn48eMtX8vxhRwmuPjigrLwZRTlbNy4McJ1cD9BW/HlGl9qGjdurNqSKlUqS51ly5ZVbcN597/++qv6EjRo0CD1pRWbCXttdsW094TQAVEL3MBRSxs2bJBjx44p8+YbN26oMVu0aJEUKVJEWW+UKlVKffHWhA79f1+/fl2JJj/99JM6FvThw4fSrVs3yZ07t82xxJjYu8aVwoA3CR1PnjyRmTNnKpcofP3HXMM8g8UT7hn8DfcR5j/meq5cucTeNfhKac0PG3aMHRLKgctY1qxZpUuXLsqaSrPWwD1ZrVo19ffvv//essFH3s2bN6vnwIMHDyJc48pTUzwldOD+x9dtvVva6tWrlVUTzNVHjBihhA7N0uXo0aPq9Bg8y8Dc3rMQzwftvohszKyfF7gOIiOec/Xr11ebNCQ8C3F/4jn6999/q+coxgdWb3gO437E8xYudtbP4JEjR6pnm/7+1I+nfn6hnvTp08vKlStVWbjnIWK2aNFC8DzQxB/8zR4TlzwDPWTRoRc60A+IV9rfIPpp943GDBaJuD/ghrl161aZOHGizJ07V9KmTatEEryHMFaacIt7GpYB5cuX/z/2zgU8quL8w79cgAQIBEQNVwkiEhA1XJTEK1G0hKI1qFVSvAW1CmL/gFghUAViKwZsEdQqkdYaqGJQq8QLsqitCYoSVC6KaLhEEgQlXBOSkP0/30kWNstu9sw5Z082yW+fp09bMvOdOe/M2d1595uZOv0hz66391dfY+fAgQMnPkNlfPr6rJJ+lv6Xz1YZHyItr7zySu2HC/cMHVdfShaE++ehFX0pMewWHXIfIjDluZDnxvW9RWTEyJEjffKSH3jkO4N8v3D/riHPpCtzVd5HPd8/5b3wl19+qdMnVrFjHBIgARIgARKwg0CzEh0ymZejIOUXEfkyLR/8MuF0/VIik/64uDgsXboU+fn52kRM5IFMDOSLnHzRkzJfffUVnnvuOe2XSfli9etf/xoiEdxFh/yKLF9KZCInX0zki7b8wuoSHS7pITJC4sgXS/myJlLEPaNDvpSKgJEvljJB2Lx5szYpkS8l7du31yZyN998M8477zzt1x6ZWMr/ltR1yWgQkSJLN0SuSFvkF3gRNbJ+eeXKlXj77be1LBf5EuWrzVYMRLtFh+uXfPm1S/rG8yUTQenLs88+G/IL+Jo1azRm8qVeJoWeokO+UEsfyfIXKS+TQ2Et4kkmj976RBj7qtNURYeMXXnOZJItfSBiSPpAJk+ucTx48GCNtTCXJVQyAfVWR54H6SOpK5NSGc/jxo3TmLsmyiIBe/furX1h3717tyb6tm7dqk3kRHq4nlHX8gT37ABfdeRZteLVUKJDuIvMk/cFec+QiaW8NyUkJCA3N1d7P5IJjIxfef/p3Lmz1k+S8TJgwADtfcTbe6G76PDVz56ZUjIZlj654447tEmWvHdKW2RZgbwXyiRM3odlUixlhg0bppWXjANpk4wPmZC5vzfJ+7Jrki2SUl4ykZV/lwwFeX+TfpZJudSXCbEIMhmTMpmW68kv4b169aozMZbx5Y2JTCKteDXU0hV30SFj4Z///Kc2KZa+l+fHk5lwkmV5AwcO1J47mQTL55xIYHnvkz6U/5bPUXmuRIbIZ51k68jnieu9Uz435VmSsvJ5KmWkL6SMt+ddZLPrM1Ten319Vkmfy/iQviotLdUy9OT92V10SN/KOJZ+FhEtY/6MM86oI73N9qndokN+qJEfPuT985577tGksev1008/+eS1fft27fNJ5JB8h5HnRFhceumlJ0SHfOfx9v4pPwS5+kRvFphZrqxPAiRAAiRAAlYRaDaiwzWxlS8JIhNkci9fFEQ+fPzxx9qvnfLFOywsTPvFy/VLh4gO1y/AAt1zWYnrF0XZc8NddPiq4xIdMnmTL4/ypXvIkCF11th6ig73/ULk1zT5j2wgJi/5Mi9tlqwM93tw32hMvuSI6BAGMqmULzzy5VayViQjQb4oyv+u7z7NDji7RYe/tHSZYMkmrbKfhCtzQPpPvpwLR0/RIdkBMgGTyYF8eXdfhiJ7IXjrk/rqNEXR4cpwkWdq0KBBGsNVq1ZpQkMmOzL2ZWIlX5hlYiviQyYrMkHyVkcmKvJ8iOST/XTc+1Riu49X9w13pR0imGQy0KNHjzqTWXfR4auOVX3TUKJD7kuyHWSCI+8xIkeFsWQhSVaN9IFkdMnExrVnhrwHfvTRR5oA9fVe6BIdss+JvG946zPXe6jr/UKEoEhZmeDKpFQmnjLpFLniei8UEen5vLo/X5J55d7X8v4s72kiMUTcyEskjcgQmaDLWHEfA6+++qr2/ud5HZnIu2cAvPLKK16ZyFiy4tVQosNzjw4RYMJJJrHemN12223a55xr/yHPJXeeS9bclze4v3fKZ6yIJcnAci1Xqu89Qp53EfPyHivjxttnlYhO+cwTKeZ6j5FxJGLDXXRcfPHFdTbadI1vq/pSxoPdokOuKTzl+4BII/lBQ2RgfHy8lqHq67NdfsSQPnRlNrq+Q4h4dH23kO8Grk3S3Z+dTp06UXRY8fAzBgmQAAmQQIMQaDaiQ77Uy5c6meTLF2FJ75aUdtcv+PILketLkB2iQ9KE5ZcxmQDIpEPWz8ukTpY71Cc65AvLCy+8gGeeeUYTMvKStG55ud+D+2hyTShk4uNepr6Jo9X7hNgtOvxldAgf941KRfTIJrFy395Ehwgyz7Xurs1IZTLtrU/qq2PVZFruI1iWrnjbs0PEgqS9yy+R8uy5RIdr8iRLGeQZdN/no746rompp+jYtWuXNnHOycnRshUuuOACyMS1PtHhq45VfdNQokOecZkQyvuZMHHJAPkF1zWG5f3Dc0NZmQjJBFEyKLy9F7pEh0hdz71ZXH3muRmtvMfKxEn6TbIJRBZKBpwsHzQqOrxNrOVZc5/Qu97/ZPNVkSR6RIe3TXat3GC3oUSH59IVFxvPjUpd/7569WrtPdCs6JAlJiIlJINEJtEiuFxZhd6ed9d4FdEh1/f2WSU/Usj7iXt9X6Ljtdde095bPv30U+3WRJg2dtHh6iP5IUOWewkr+d5Q32e7jH8RQZ57Trl/zxGZ6O39k6KjQb6X86IkQAIkQAIWEWg2okOWI8iaU/eX/Kr41ltvaWv17c7ocF9OIZM++dVTJljyZb0+0SFfQmXCIb9oyq9kri95srZdlqK4flH1ldHhfp9NOaND+tnXHh0y6OXXfvmCKPtHyCRI0tZdEwLVjA6ZGHrrk+aY0SG/MMok+/zzz9ceNT0ZHSKJvNXRm9Ehv0bKJEaWIckyGfnV0zUR9yU6JJPEV52mIDokc0ImQcJEMmpkqZ78kusa4/Je4f4rr+t9sb7sNveMDl/97J7RIf0g/SoTTveXSA+RXrJEwpuAcGVeuESiZ0aHLLuQ9z9ZmuSSOJ7PmjfR6y+jQybl3phY9FmLYBMdklXlnqXmuk/PDA6jGR2ueJI9J1Jfsomkz6XvfT3v7hkd3j6r9GZ0REdHa9eRZ0DeA6wW93Jvdmd0yJ4jrv04XGxd9+WZieX+2f71119r2Yu+MjqEuXz/8Pb+SdFh1dPPOCRAAiRAAg1BoFmIDtcvifJlwHXSiusEFoEu67vly7dMDrzt0RGIpSuScSC/OMsXP9lYTH7tkrXEIjrk32WNvXzRl/0G3JeuiLCRLzzyN9mwT76oXn311dqEwX2PDklj/fzzz7W19q4Jhb89OprS0hXpV9epK7IkRX7xlV/wXaeuyP+XlGpZPiFrw2XduHCWjTS9iQ4ZI+57erjv0SG/jHnrk/rqWDWZlvsMlowOaYvKHh2SBSDrxWUCbWSPDtd4lQm8iAvZH0KyctatW6dlK8jSBl+iQ/YX8FXHqr5pyIwO+eVastZkvwpZaiL3um3bthOiQ05scC3VkvuV1HeZ0EomjGtvA8/3QtU9OuT60r/uJ63ICSyyr5D8u2Si6RUdnnt0yFiT9z73PTrk+ZQjUyV7SLJI5G/yDEoWkbfryNIHiSvvuZdffrm2XMIbk/qOAlf50A420eFazunJ7De/+Y0mic1kdEgM+UwVkSyfT8JWPuNcy40CvUeHbLIqWUuyn49sJC77VMm/NeaMDvk8l899+Tzv37+/thRMxquM41GjRuneo0P2F5PlrpJVJZ95EkMEpbf3T4oOlSecZUmABEiABIKNQLMQHfLlWj7M5UuPZHG4XvLlS37VlY1GZRLg69SVQIgOSRGXLxnyhVJ+WXOduiJLV3bs2KGtQZaNL+VXGJkQyJd42U/Cfcf5ESNGoG/fvtoXOPnF1uypK01NdEg/y/IU6WPZhFaYy+RIvoTLTv2u0yVkI7f7779fS3GWL5GuVGdJ9dVz6orst+I6BcCzC8lNmAAAIABJREFUT3jqyslTV+T5kmVjsrzEyKkrMiF1LbcSUeg+XkVqyQRaTtWQyb08Q5LVIRN3930Y3Pfo8FVHNl204tXQokPeK4S56/hJ99M2ZHIrmR6S4eF5KoUVp664RLJsmOx+zK1rci1yRZYm6BUdcsKObGAq8kI2nvR26oosWZL3eJnIde3aVXvuJYvPtUeRt71AJKNP3mtlUix7V/hiYsV4CDbRIffkjZlkx8i4MCM65L1Tni/53BVx7H6qlZWnrshSFhEZIvNk4u561uW9XjLF5McL2cNC3pdlvMn4kM9LK152Z3TIM+X6jJLMTtkrSj635LQk+W7g65QaPaeuSFait/dP+XGEm5FaMVoYgwRIgARIoCEINAvR0RBgec26BOzeo6M58Q9kRsfglAEYcM25pnG6T7JVdu8XCSUTGUlFlxRsmeB6CkvTjQtQgIYQHQG6FYa1gEBDiA4Lmh10IeT0EVmaKdkGkqUnE3FZSiVZDna+7BYddt4br0UCJEACJEACTYFAg4mOyhe2BIxfm89vDFhsBjZGQERH1fuPG6uso1bL+99FSJtOOko2vSJvPb46YDd11qCuOP/avqbjGxEdrl8wZZ29LC2S1Gr5dd6qjAvTN+UngIiOd17+PmCX+eOziYhsEx6w+AxsLQERHduezbA2qFu0M5KuQ4cLrclGClgjLQgsmSLyPiBZepL1KJJDMnck48fO1+C8zQG73LWd2iOjT9eAxWdgEiABEiABEmgOBBpEdDQHsLxHEiABEiABEiABEiABEiABEiABEiAB+wk0iOio/Hp7QO+0xYCeAY3fnINXb3ME9PZDeycFND6DkwAJkAAJkAAJkAAJkAAJkAAJNG0CDSY6KlZ/FRiyISFo8+CowMSuJ2p1dTXkSLeoqChto8um+jr+0VxUF38ZkNsL7TYEYZf+ISCxgy2o+/G/dqdcBxsLtocESIAESIAESIAESIAESIAErCTQ7ETHF198gYceeghLlizRToCw6vX9999rO7zLefSy2aL7SQ+q13CdLDF27FjISQHB9GpI0SFH6/7rX//C4sWLIac5NOTL/TQWI+2QozfltB85+lLkGF8kQAIkQAIkQAIkQAIkQAIkQALWEGhWosN15KEc1ypSIiUlxRqKHlHMigqz9QNyU7VBG0p0yJGEsru+HCkqx0dedNFFgbxNv7HNig6/F2ABEiABEiABEiABEiABEiABEiABQwSaleiQY+lmzJiB4cOH47///S/kNIdWrVpBToTIzMxE69atUVFRgfnz5+PLL7/ExIkTIcdb3njjjTh+/Dgef/xxrVxSUpKWaeEuJPr27atNxCdPnowHHngA7733ntYhIlVSU1Oxdu1aTJ06FZs2bdJ2jL/77rsRHh6O9evXa/8uv/DfcsstmDJlinZd9/o9e/bUJvjSdnnJJPuHH37Qysq/SUbAhx9+qAkAuUeJt2HDBi2e3OPpp59uaHB4q9RQoqOwsBB//etfMXjwYOzdu1fLmJElH5988gn+8Y9/QJYOCScRWG+88QYeeeQRtGzZEr/61a80PsLqT3/6E9LS0nDuuefi559/xoQJE/Doo49q/99X/3zzzTeYNm0aPvjgA20cPPbYY+jevbvWB/KSvhUJ8+KLL+KJJ55Au3bttPJSVvpX2iqnAixfvhx33nkniouL8eCDD2pHI2ZlZWnxpO2SCfT000+ja9eumDVrVoOcImDZIGEgEiABEiABEiABEiABEiABEmhAAs1KdMikWI6ke/jhh7WJsCxhkUmuiA6RCzLBlEyBXbt24Q9/+IM2MT7vvPOwbNkybUItAsSf6BCxIMLEfemKHIcnk1/5W+fOnbWJb3JyMgYOHKhdR/7muo6UlXbJxNy1dEWu7Ut0yHUkzu23345ffvlFiyeT/T59+mDu3Lk444wzcO+991o2xBpKdIhYEOkkWTgiJ0QMiCwQNrNnz9aWgPTu3VsTPMJZ+ikmJkbrM9kPoz7RIXuqeOufIUOGaDLk97//Pa644gqsXLlSO+b0qaee0mSKS3RI26QdIjrKy8u1/h0zZgyuvPJKTWR069ZN6x/p23HjxmHevHl1RMfSpUuxe/duTVBt3bpVuz+RHl26dLGs3xiIBEiABEiABEiABEiABEiABJoLgWYjOiQjQyadkhFw3XXXaZNV+fVdfuEX0eH6dT0yMlKbtMqkVibQYWFhdf5uRHS88sor2kRWpIS8Pv74Y3z00Ufa5Pndd989cR3XBpVyzUmTJukSHe5ZCp4bXLqu48oEsWJQN4ToOHLkiMZOhM2AAQM0KTFixAhcddVVWl95SqDDhw+fkDuuv9cnOkSO+OofERp/+ctftOwQ2WxW4owfPx5ff/21hvOGG27Q/k3G0aBBg7R/W7VqFdasWaNJJ5FWItBkPxj3DCD3jA4ZmxJf/nP06FEtS+eee+7RJBxfJEACJEACJEACJEACJEACJEACagSajeiQiawsK5FJq0w6ZanI3//+d205hPzNXXS4loa4BIG7CDEiOkSYzJw5s07PyKT94osvRlFR0YklKa4Cnnt01JfR4Sk6XnvtNe2ePv30Uy2cTLIbu+j46quvtCyIBQsWaJuQrlixAp9//rkmiGTJibvokH/r1auXtqREXnpEx6uvvqqrf9z7Zfv2miOSZWmM+xIY1zVl09T77rtPG2+SbSIb1PoSHfv27dPuJScnR8vKueCCCyByjKJD7c2MpUmABEiABEiABEiABEiABEhACDQb0SEndlx//fV1el2Wkbz11lto27atUkaHZGJcfvnlXvfo8LZ05aWXXtLKei4h8cwcqS+jQ7IERGrIvhTue3S4iw7Z/0Mm1tKGHj16nCjX2EWHZN9Ihov7KzExEbLkQ0SR3owO4SBLR2Q/Ffc9OkQKeesfyYhxz7jxldEhS1Uk7vnnn681USWjQwSYLMM5++yzteUuBw4cOEWc8K2KBEiABEiABEiABEiABEiABEhAP4FmITpks0jZ/0AEheukFdcJLIJK9suQzSRlaYssXZENIz33znDt0SHSwrXBpGxU6dpzwbUZqUiGNm3aaNkjv/3tbzUhIgJCNir985//rP1KLxuhysRafrl3v44sk5BMBdk/RP7jqi8ZDRL3b3/7mxZb9hgRSeO5HEOOzn3mmWe07IcWLVpom6dGREQ06owO2VxVMiNEdLhOWnHvzzPPPLOO6HBt9irCx32PDlnuIqKjX79+mlCQzVtFMkgmjwgmb/0je58Eeo8Oua5kc8gynGuvvRbr1q3T2iXZK8zo0P9GxpIkQAIkQAIkQAIkQAIkQAIk4CLQLESHnNghE0oRACIIXC+ZFMvSDtn/QZZDuESH/F2WRHg7deXgwYOaxJAMETnVRITJHXfcoWUJyDVESMgyBckUkX8X8XDzzTdrezbIJpOep6F4nrriOiXFvf7o0aO1ia/8rX///tpyCdnXwVN0yIT9hRde0DYjjY+P1/axkNNZ5L5FeFjxsnuPDllitHjxYm1PFZE8rtfq1ashy3RuuukmbXmKK2tF+sPbqSvyd1mCJPtrFBQUaH0jfSkMZeNWX/1j5akrIq5cy1fcs4gkK0VETl5enrbx6Y4dOzTBMnToUCu6jDFIgARIgARIgARIgARIgARIoFkR8Cs6ZOK4Z88ebVIpKf6y/4NM5OUl2Q1ymoTr5TpK1R/Byq+3o2L1V/6KGft7SAjaPDjKWF0ftTw3K7U0eCMLZrfoMIvHc38Ts/FU68tJMZJdEx0drW1gKpkmnsJNNSbLkwAJkAAJkAAJkAAJkAAJkAAJ+CbgV3TIkZhyRKcswXj//fe1YztdokNS7pOSknDJJZcoMa76oUSpvGrh8F4xqlXqLU/RcRJP9Y/rLWXrGSy060BL4zek6BBJKHJQMnHkWFpZnjJnzhxmaljawwxGAiRAAiRAAiRAAiRAAiRAAnUJ+BUdruKyeaP70gxZOvHEE09AllVwLwEOKxIgARIgARIgARIgARIgARIgARIggWAgYFh0yF4Dsq+A/GIuR23KfhWu/SWC4cbYBhIgARIgARIgARIgARIgARIgARIggeZHwLDokLT8nTt3okOHDmjVqpW2vCUqKkrbRNHfq6KiArJBKF8kQAIkQAIkQAIkQAIk0FgIMIu5sfQU20kCJNDcCRgWHXLCh2R1yOkRISEhWmaHw+Gw9CjT5t45vH8SIAESIAESIAESIAESIAESIAESIAE1AoZFR3FxsXY06x//+EfExMTgueeeQ1hYmK6MDrUmsjQJkAAJkAAJkAAJkAAJkAAJkAAJkAAJ6CNgWHRI+LVr12Lq1KnYsGED7rjjDjz66KPo2LGjviuzFAmQAAmQAAmQAAmQAAmQAAmQAAmQAAlYTEC36LD4ugxHAiRAAiRAAiRAAiRAAiRAAiRAAiRAApYToOiwHCkDkgAJkAAJkAAJkAAJkAAJkAAJkAAJNBQBio6GIs/rkgAJkAAJkAAJkAAJkAAJkAAJNDsCBU9fhdGrkpHzUjLy5m7B6MdTENPsKAT2hik6AsuX0UmABEiABEiABEiABEiABEiABEiglkAB5k0qROpEIH34FEQsWI+FI6JJx2ICFB0WA2U4EiABEiABEiABEiABEgg2AmOXHsWmkmrLm7V+UlvLYzaWgN8dcmLNT8ctb+7VZ4ahV9sQy+M29oDLCzKw9/DOurfhNH9X91/+d/NBGCHoCFB0BF2XsEEkQAIkQAIkQAIkQAIkYC0BER0vf1FpadBObUKwd1a7U2Lmzw5B4kzXP8cg7tYpyFowGQmdSrD05s5IXV77t5g4jJmWjUUPxCN6bQZCEtLrxpqVB+edhRjdPRUrtL/EIuHO8Zg3V2LJ/89HRogDSc7pSHDVLHcgPTYDsf9djbTetf9YtBSjuxdiins5C0iI6Fi2s8qCSHVD/O6s8FNFhwefmPPGYMqzizD50mjU5R2L5IcysfDxFMSGS9xyFCyZgvTHFyF3m/xtDjJnjkFcrZ8qfH0KJszMRu5GnNJPhZOcmD7UjeEkYNGrY1BYp389r1dzTce0WGTE5mH13bGW8Vm+PgNf7XZYFk8CtW3VEQ8Pdw3Ik6Hdmcacl4zUaZmYc2scIgCULBuN8ViEnFtjgMMFWDRxPOYtyUdh7wSkTVyEhQ/EI8LXeJ4BZIRMRkRBHiZf6Lpe3XFcuCoD6ZMWYmmdPrH0tptFMIqOZtHNvEkSIAESIAESIAESIIHmTMBu0ZHZu7hmIigTw7emIPnZOOTkjkT+zZ1xYgJdXoil91yFzXduxpzIeQiZH4viV8fU3avAQ1KUvJOOlFmRWLRmOuIjThUdpW9NQOqSYuxPSEfeQ/E1Xd5URIc7n5JcTBmxCHHLV6LfshCc4F1VCsefkzGvWzZW3hmLkuWpSFkzGtnzUxAbUYotL4zHyO/SsHluErA2A0nPxGDR/DTEdwJKV6Uj6anYU/vJxdBNdPi6nsa7NBcTxmSheH8i0vMno7YXTD9+ktHx1Y/2iY4T91i6BVkTR8IxKg/ZN8W4iY5oTegsOicP2XfGIqKqBCsmJsIxaj0WdljkfTxrci4R6UMzsf4Em5PjOP7zDCTNjMC8l2pknjben45Fdm4arFNGpruiUQSg6GgU3cRGkgAJkAAJkAAJkAAJkIBxAg0pOk5mXqSh0F10uP86HpulS3QIgYInByL7wjxkDi/wyOgoxYq70lA+Mx3F9zuQlFs7yW6KokPyWWaHwDHciaRVbqJDAEk2waokOGfEIOuaKYh8MQdjurnGTgHmxWchbk0mIh6PRX5K8cmsDZTA8bQDHe5Mwpa73IRUfaKjzvVq8mpKXx+HtPLpSC+aAMfwlW6ZC8bHr9RsMNEhF9+3AuPG7Mf099MQeSKjIwK59yeh4K71mD645t7KiwqQdzgWSaX1iY6ViJjvgKNtNlZqGS8u0TEZZVM9+0TGdBIKJ663jKO5Xmg8tSk6Gk9fsaUkQAIkQAIkQAIkQAIkYIhAQ4oOn5kCnhkddZaupCB7Vw7G4NRlJyeXDhTWFR0iNGZGIOvFFBQ+mYicwQ7MGRbRNDM69jmQPnweYuvN6Cg5dWkPZPlQKsoez0bktPHAfHcJ4hpaNUuM6lu64jujQ+qmI+KZxUgpmofEV+PheDxJW/Jh9mX30hX3rCT3ZVKx7ktXtq/AuOFTsP+GyRidMhopQ2Nq7vWUpSu147lbrdQoS4Zj2BzELsvBmJ4u0SEi8NQ+EaGVM7QMmcOtoGi2FxpPfYqOxtNXbCkJkAAJkAAJkAAJkAAJGCJgt+ios0fHqFRkLshEck+PPToQjzHPZyHr7to9DXQsXZGb9yU6CpeMREZ0NhbfEA1scJtkN5WMDjcRpO0b8fhCZI6K9dijA0h+aDUWzk1CrLc9TDTRkYziabno/Lhx0XGyf92vB2BbFkY+3gHZL6YgGgWYl5CD+DVzkGTBHL1BMzrcWNYRHdrTWI6SDbnIeT4L8wpisXD5QiQXZdSzdKVmXxltmcrcWGS/Goul2l4zvkVH9oX7sXAUT2ZRefOj6FChxbIkQAIkQAIkQAIkQAIk0AgJ2C066v4a7gJWN1Og4KlEzIlZUbOXh/wCrlN05M/ujJyhhR5LVwqRdU0vjFvl3jnjsXL/QiQfbiKbkXrjU7uExcVb9ihJ3pAKx4wERECYGFm6koziqR1QcJvvzUi9Xw8ofOEq9Lqn7j4a4/9jzSS9QUWHyLK7ypDpsXRly5pidB4WB5eCkGU7SdvHY31Crl/RkYBy5M9MwsIBE9Dv5kIkObl0xcq3VooOK2kyFgmQAAmQAAmQAAmQAAkEIYFgFB047MCU+FwkF2QiaaMe0VGOknfmeN+MdMM8DHw+Do5nkk9MOgueGohFPR1YPCS3aZy6okN0QORG8gRgwUrt1BnZjDTxrZFY/fyYUzcjXZOOfktisXJBGuKigdI1GUh+Mkbb+BJLRiK1aDJyH0lCdHgptjybhtTD6Vj/ULyWQXJSZLlfz7X/x0Iku2b+0i8LYuHQMjzMvRpMdOwrQNak0V42Iy1DVnIqCh9YgfQRMYiQjWBnJWFebA5Wxi3VITqAmmcgFdnbJmCFK8vjAWDOW9ORxM1ITQ0Yig5T+FiZBEiABEiABEiABEiABIKfQFCKjtplKMnbpiBvuAOROo6XTb5vMtJnjT/leNmIExuUuq2RkGUUE4GFz0diyokjamv7So6unXHiUFpDHWj78bK6RAdQvjYDifNjkaudYKPjeNmp85C7zf0YYMFRivwnxyNt/lJsQRySx6afOJa2ruhwu960YiQvjUfeXPc9OeqKF0OgayvZLTpcy3PkKN8Js9Ix+QYvx8uWFiBrWjoyns1FYYxwysTCucmIrfd42bpHIpevmoLYazpookNGJI+XNTNKTtal6LCGI6OQAAmQAAmQAAmQAAmQQNASsFN0BC0Eixtmq+iwuO2NMZydoqMx8mGb6xKg6OCIIAESIAESIAESIAESIIEmTkBEx7KCSkvvskNkCPbOamdpzMYUTETHv3dWndLkkBDvd+F01v13X+XG9AhHr7Y+gjQmQBa3VUTHxt0fWhq1dctoPDx8uaUxGSw4CFB0BEc/sBUkQAIkQAIkQAIkQAIkQAIkQAIkQAIWEKDosAAiQ5AACZAACZAACZAACZAACZAACZAACQQHAYqO4OgHtoIESIAESIAESIAESIAESIAESIAESMACAhQdFkBkCBIgARIgARIgARIgARIgARIgARIggeAgQNERHP3AVpAACZAACZAACZAACZAACZAACZAACVhAgKLDAogMQQIkQAIkQAIkQAIkQAIkQAIkQAIkEBwEKDqCox/YChIgARIgARIgARIgARIIGIHDjy9H9YGjlsdv98TtlsdsbAGPrXgTx7d9b3mzI8ffi5A2bSyP25wDvjT3K+zdbf1zMPmvQ5sz1qC8d4qOoOwWNooESIAESIAESIAESIAErCMgouPYqg3WBQQQ0r41Or4x3WvMwtenYMLMbORuBOJunYKsBZOR0Olk0cIlI9Fry2SUzU1CRO0/588OQWbvYuTcGlMnpvy7Y7gT04eWYOnNnZG6vObPsUPTMP7JTEy+NNqtfDkc02KREZuH1XfH1v67nnrG0YjoOJbzhvEAPmpGPb/Qp+jwxS9xZk2wmPOSkTotE3NujavhuzYDIQk5yCxYj8kXul8wHxmdE7F+vnAvREaIA0nO6UhAPjJCJiOiIM+tvPxb7d+LlmL0JGDRq2MQc7gAiyaOx7wl+SjsnYC0iYuw8IF4FMwOgas97leck+9E0ir3v8Ui+aFMLHw8BbHhlmOsE1BEx+rXtlt6kfAWocj65NenxJRxm7giE+sLJiPe/a9rM9A5YT3m7crBmCLpl/S6dWflwXlnIUZ3T8WKmpGOhDvHY95c1zPk1g/y58MFyJqajoxnc1HYOxmTZ7n1u2eryh1Ij81A7H9XI6137R+lL7unosOK/Vh8g/uzVPvcDMiDc0YCtPupHV/SJq3PZqUg1vUAW0rVfLCgEh2zNlWavyOLIoQAmNG/hd9oRaXV6D77kN9ydhXoHh2KnTOi7Locr0MCJEACJEACJEACJNAICNgpOsrXZiDpmRgsmp+G+E5A6ap0JD0Vi5zcNNSohwLMS5iDvA4dkPrSYqTUChC9oqNwkkgPACW5SL9hDiKfdmD64NrZVmkuJozJQvH+RKTnuyaYNRO2euuZ6EP7RYcOfqVbkDVxJByj8pB9U0yN6LhhIRIm5SLvoZPT7vI16YhNykDiUm+iIxHpQzOx/gRHb6IjBZunxWLROXnIvjMWEVUlWDExEY5R67FwRO2k2V2K1HKu09dVpXD8ORnzumVj5Z0uOWWiQ+qparfoSHkmAVPecZdFNSLuqj8nItslOubHoliEkXu7NflQiCmadAJK3klHyqxILFozHfER7qKjBCtuS4FjVDYyb4pFRG2/bxm7GZnDTzUQpW9NQOqSYuxPSD85DuRaQyYjb8QibHkxBSdUx7YsjDxnHHJFvNSKjpMishSOmUnIGpBbM76C8EXR4aNTKDqCcLSySSRAAiRAAiRAAiRAAoYI2Cc6yuGYGov8lOIaGaG9SuB42oEOd45BfFsAG+Yh8a1ErDgvC+nIPPErsrLokNAb5mHg0njk1WaGlL4+Dmnl05FeNAGO4StrsxE8RIeXeoag1layXXTo5bdvBcaN2Y/p76chVkRHbgQyV+1H/Jo5SNLmwKVYcVcq1sdEYMuARV4yOlYiYr4DjrbZWKllx3gTHclYf38SCu5aj+mDa4CUFxUg73AskvrqFB1SSdq3KkmbUAfyZbfoWBmRCcf+eDger81ckj65bT1i2m5Bv/m1GR06RIcwKXhyILIvzEPm8IKTmTXbsnDVtEhku4sSeSaej4PjmeST0kKDKv2dhvKZ6Si+34Gk3FoRqImoYiS2dSB62soTmR4FTyYiZ38iMiJHnyo6RE7NSoZjmANzhgVnSgdFB0VHIN9LGJsESIAESIAESIAESCAICNgnOkQqjAdkEtfN+43nz05E3qg8TO4mk779mF6b6WFIdNTJFpBrpyPimcVIKZqHxFddE0wvosNLloHRbrJbdOjn5yYmakXCD93mICM6u0YuyS/2j3fAnOHZmANvosOBpDKZzM5B7LIcjOnpY+nK9hUYN3wK9t8wGaNTRiNlaMyJ5Uga02ac0eEY/gNiZmWgQ23mkiw5yoieg6Rlc2qekVOWrqTUZHqgbkaHpguXjcZ4z37yJoiE911lyBTB5T6o5d9nRiDrxRQUisQYXCspavsn877NSP18dE2mhyxxGVaA0U+WY+CaGgFVd+kKEPd/K5E331OmGH2KrK/XqEWH83gVDhV9j93/W4mq8iOIG/sQwlpGAE4nij99H4Vv/QMVh/ajQ99BiEudjJbtO+omGMiMjiHdw3BfYktcdU44SsuduCDzsNauqFYhyE6NxPBzW6BVGFB8qBoz3jmGFz+r0N1uLl3RjYoFSYAESIAESIAESKDZEAga0eGaQGnLIUqRe38qiifV/IpsWnTUTtyztfR7Wd6RU5u90IREhxI/D9HxTByK5wPp95djzqtjULZkNLJ6ZmNCSeqpE2i37I34zzOQNDcW2a/GYqm3PTq0p6gcJRtykfN8FuYVxGLh8oVIdokuH6LDff+O5IdWY+HcpLoT8wA8nXZndCzsW4xF4elIK5+DnFvLkJWShdilE1ByW60MFNGhM6NDSXSMKka6x94gNZKlVnJJVpBLBGpLVwqRXpwMR0IuEvOnI35NOlK3pyEnbumJTJu6z2cp8mcnY44Ny42MDoNGLTpEcBzc/g0iOnXGwcLN6J+WromOQzu34rvXntHER0SnLihy5KDs52L0uWkCECIKw/8rkKJj/aS2CA0BwkKB0JAQ9J9bs8fHX0ZGIO3ilnhyzTEsXV+Jl1Mj0alNCBIWHMGhY07/jQZA0aELEwuRAAmQAAmQAAmQQLMiYJ/oqH/pSlz+FEReM68O+/j567H+/+KNiQ7Z2HFFAgrnJqH4havQ6x5Hndjj/7MfC0eV192jQ0q41TObeG9nRkf5KgV+7r/syy//2oRalpqIXJqD0rE1Iqjf614yBdyXqaAc+TOTsHDABPS7ubBms9IT8iIZ+9cUo/OwuBPLJGT5UNL28Vqfai8/GR2yb0TyhlQ4ZiTUzQQJwBNqt+jQ9rQYsR4TxhRj8uOlSNXkQj+scGU9KYiO/NmdkTO00ODSlUJkXdML41a5Qx2PlfsXIvnwyeyRiKcSkXNhNgb+awL2yzKWfSeXFJ0iIm1abmR0GDRq0eG66V+2fI6iD984IToqDu7HsQM/I6p7zVaynn/XAyuQosN1/Q9+3wad24WeEB13DGmJPqeHYlpuuVZk8c2R+FXfcNy2tAyObVV6mk3RoYsSC5EACZAACZAACZBA8yJgn+gAZIPLfktisXJBGuKigdI1GUh+MgbZuaNRcFdz6V8YAAAgAElEQVQSCie6nfwhm4cO24K0gsko13nqimtT0fKiXMy5ybUZ6RbMi89C3JqFSHbtpih7FSyIhePFROS6bUZat55ZzQHYJzpkjwWd/PYVIGvS6LqbkdZmDkSvSUfSNAeQskhbpuA1U6CO6JCTPRyYEp+K7G0TsKKO6EjAyuRUFD6wAukjYhCh7d2QhHmxOSc3FvW3dAWFyEqeACyoyewpPwxEyF4uh0tR3jYaEVXlKEcEIiw4kaVBRMet0XBMS0L6GmD0s7IxqdvyLl2ioxwl78ypZzPSROQMX42ssfVsRupl346CpwZiUU8HFg/JPbnxqWRFjc3C/rgpyJXMKDeZUW9Gx+FyoG0EUFWO0qoIREe49WMDvdU2iOioqKhAcXHxKbf8z8NdDGGoT2RUV1bg+zcWo1X0aegx/Le644vouK3tbr/lSw6HYuiL7fyW81bAU3S4lxl6VhievykSpWVOXL7oiO74ndtWI/+ug7rLsyAJkAAJkAAJkAAJkIA+AmeddZa+gkFYyk7RIbevHS87dR5yt8WcPF4WbptjnmAkp1D0g2P4Zoz8X6THcaQ1+xXELvFxvOyI8Zg8bQ7Gy/GyHpuS1oR3TaCzEDnN7Vha93oW9JVtosN9c1E//GLOG4MJs9Ix+Qa342VPLJEowLz4dEQvrxELukSHLE5ZNQWx13TwEB1jEFNagKxptcebxsQheWwmFs5NPrkMxa/oAOSknsT5schdEIHJ8VswpTgNhbfFY8vEYqSsuwoTsBCr74sz3VsNIzpiasbntOjak4c8RIeO42WT75uM9Fnja49oVj9e9uRGpm5iT6TGRGDh85GYcuKEF5FpcVg/trBmk1EP0XHK8bLakcBy8ktNX6UVpiJ+2xQU35CHq+4HFjrGw3yvGev2BhEdVVVVENnh/pKFGfMK/R/n6u02fYmOrf9egB//9zY6DRiKvmMfQovW+o9dlRUuk3v6P+72xwNO9MnUl23h2XZfomPT1Cj0OzMURQeqMenNciz/0n87XLG7tgO2PmSMo7EhxFokQAIkQAIkQAIk0DwItG7dutHeqN2io9GCMtBw20SHgbaxSl0CdooOsm9YAg0iOnzd8qxN+if07jHqy+iQDUuLPvoPjpbsQJ9bJiIkNEwX8YZYuuLeMBEdC1MitaUt1794BFv3VutqN/fo0IWJhUiABEiABEiABEigWRGg6Ahcd1N0BI6t1ZEpOqwmGrzxmqToKNv7I6rKy07s0XH4xx+w9ZUFOO/uP6FlVAddvdEQomPqsFaIjgw5sUfHrF9FaKezTHqzDP/6Qp8EoujQ1b0sRAIkQAIkQAIkQALNikB1qf6l0CpgQqPbqBRvkmWdB2sOFrD8FRaKkDbkayXXQ/v1n2apct2oDi1VirOsDQSapOgo3fY1vn/9efS/Kx2tOp6BHz96Awd3bEXf1EkIDde3rKMhRIdkcNwa3wKPvV+OFV9V4Z+3RqJHh1CMefko1u06rms4UHTowsRCJEACJEACJEACJEACJEACJEACTZRAkxQdTqcTJWvf0zYhrSo7jA59ByEudTJatu+ouxsbQnR0ax+K526MxPBzw9EiFCg+VI0Z7xzDi5/pN48UHbq7mAVJgARIgARIgARIgARIgARIgASaIIEmIToC0S92iI5AtJuiIxBUGZMESIAESIAESIAESIAESIAESKCxEKDo8NFTFB2NZQiznSRAAiRAAiRAAiRAAiRAAiRAAiRwkgBFB0UHnwcSIAESIAESIAESIAESIAESIAESaDIEKDooOprMYOaNkAAJkAAJkAAJkAAJkAAJkAAJkABFB0UHnwISIAESIAESIAESIAESIAESIAESaDIEKDooOprMYOaNkAAJkAAJkAAJkAAJkAAJkAAJkABFB0UHnwISIAESIAESIAESIAESIAESIAESaDIEKDooOprMYOaNkAAJkAAJkAAJkAAJkAAJkAAJkABFB0UHnwISIAESIAESIAESIAESIAESIAESaDIEKDooOprMYOaNkAAJkAAJkAAJkAAJkAAJkAAJkABFB0UHnwISIAESIAESIAESIAESIAESIAESaDIEKDooOprMYOaNkAAJkAAJkAAJkAAJkAAJkAAJkABFB0UHnwISIAESIAESIAESIAESIAESIAESaDIEKDooOprMYOaNkAAJkAAJkAAJkAAJkAAJkAAJkABFB0UHnwISIAESIAESIAESIAESCAiB8zMPBySu2aAXdgnFvddE4OsD1WZDWV7/mjPD0KttiOVxGZAEmhMBig6KjuY03nmvJEACJEACJEACJEACNhIIm3IA1U4bL6jzUmMHtdBEx+o9x3XWsK/Y784Kp+iwDzev1EQJUHRQdDTRoc3bIgESIAESIAESIAESaGgCFB3qPUDRoc6MNUjAkwBFB0UHnwoSIAESIAESIAESIAESCAgBig51rBQd6sxYgwQoOnSOAVkVN6N/C7+li0qr0X32Ib/l7CrQPToUO2dE2XU5XocESIAESIAESIAESIAEfBKwTnSEYvJ9bZHZ24msyYcwziRzy5eulH2Gbx5Lx9ERL2HgFTGmWkfRYQofK5OARoAZHT4GAkUHnxASIAESIAESIAESIAESMEfAKtERO6wN1v86HNGoDkLRcRg/vzwOG7/4BVG/oegwN2JYmwSsIUDRQdFhzUhiFBIgARIgARIgARIgARLwIGCJ6OjUCqsnRqDzj8fRuU8IcoIso6Pqm4VY904P9OiyEHtiKDr4EJBAMBCg6KDoCIZxyDaQAAmQAAmQAAmQAAk0QQLmRUfNkpU5bSsx8tNQ5FwfGlyio2wDtv7lH2gz8a9o/cE1KKToaIKjmLfUGAlQdFB0NMZxyzaTAAmQAAmQAAmQAAk0AgKmRcflbbB/ZChysg5hXEwb7A8q0VGB/cvHoTBmLgZeFoP9r1B0NIIhySY2EwJ+RYfT6cSePXvw2muv4dNPP8Vf//pXnHbaaZB/f/PNNzFz5kwcPHgQjzzyCNLS0hAeHm4Y3axNlYbrWl2Re3RYTZTxSIAESIAESIAESIAEmhsBc6KjFVbPikDnTUfQ75UqQKRHEImO6q0L8enKHoh/8DpEhIKio7kNbt5vUBPwKzq+++47zJ8/H5dffjnef/99ZGZmaqJjx44deOyxxzBr1iy0b98eDz/8sCY6Bg0aZPiGKToMoztRkaeumGfICCRAAiRAAiRAAiRAAtYQMCU6boqCc2io14Zs+ewA+r1ivI3mT13Zjx+f+i22fu+lDbETkDD5OkQYbB5PXTEIjtVIwI2AX9HhKvvzzz9j+vTpyMjI0ETHJ598AofDgRkzZmhFsrOztf9OTU01DJiiwzA6ig7z6BiBBEiABEiABEiABEjAYgKmRIdnW4Iso8OzeVy6YvHgYTgSMEGgQURHRUUFysrK6jTbCWBBUWsTt2J91Qe7HfUbdPdBoN9f/RazrUDX9sCmB227HC9EAiRAAiRAAiRAAs2GgGQx86VGgKJDjZeUZkaHOjPWIAFPAg0mOvbu3XtKb2SVnhE0PSR7dNwV/ZPf9hQfCsGQF9r4LWdXgS5RTnx29xG7LsfrkAAJkAAJkAAJkECzIdC1a9dmc69W3ailosOqRgEwv3TFwsZ4hKLoCBxbRm4+BBpEdPjCy6Ur5gce9+gwz5ARSIAESIAESIAESIAErCFA0aHOkaJDnRlrkIAnAcOig5uR1qAsKq1G99mHgmZkUXQETVewISRAAiRAAiRAAiTQ7AlQdKgPAYoOdWasQQKWiQ4eL0vRwceJBEiABEiABEiABEiABOojQNGhPj4oOtSZsQYJGBYddqDj0hXzlJnRYZ4hI5AACZAACZAACZAACVhDgKJDnSNFhzoz1iABig6dY0A2I53Rv4Xf0ly64hcRC5AACZAACZAACZAACTRTAhQd6h1P0aHOjDVIgKJD5xig6NAJisVIgARIgARIgARIgARIwAcBig71oUHRoc6MNUiAokPnGKDo0AmKxUiABEiABEiABEiABEiAosOyMUDRYRlKBmrGBHSfumIHI+7RYZ4y9+gwz5ARSIAESIAESIAESIAErCHAjA51jhQd6sxYgwQ8CVB0+BgTzOjgw0ICJEACJEACJEACJEAC5ghQdKjzo+hQZ8YaJEDRoXMMUHToBMViJEACJEACJEACJEACJOCDAEWH+tCg6FBnxhokQNGhcwxQdOgExWIkQAIkQAIkQAIkQAIkQNFh2Rig6LAMJQM1YwJcuuKj8yk6mvFTwVsnARIgARIgARIgARKwhAAzOtQxUnSoM2MNEvAkQNFB0cGnggRIgARIgARIgARIgAQCQoCiQx0rRYc6M9YgAYoOnWOgSWd07NwJJCToJGFTsbPOAvLy6r1Y2a79+PHVL2xqkL7LRHbvgK43D9JXmKVIgARIgARIgARIoJkRoOhQ73CKDnVmrEECFB06x0CTFx0iFoLpJeJFh+jYkfVJMLUaUf06U3QEVY+wMSRAAiRAAiRAAsFEgKJDvTcoOtSZsQYJUHToHAMUHTpBWVWMosMqkoxDAiRAAiRAAiRAAkFDgKJDvSsoOtSZsQYJUHToHAMUHfWAGjECmD8fOPdcoKwMePll4N57dZL1UcwG0VF+vAI533+E/JKNaN+qLcb2uRZ9O/Qw1W5mdJjCx8okQAIkQAIkQAJNnABFh3oHU3SoM2MNEqDo0DkGKDrqAfXZZ0BEBHDffcDYscCNNwIzZwLPPKOTrpdiNoiO/2z/BOVVx3BDr8vxw8HdeLPwfxjX79fo2Kqd4XZTdBhGx4okQAIkQAIkQALNgABFh3onU3SoM2MNEqDo0DkGKDp8gEpKAhYvBpYuBdLTgT59gJUrgY8+AsaN00nXftFx7HglXv72PVzb4yJ0a3sGqp3V+Ne372HIGXHo17Gn4XZTdBhGx4okQAIkQAIkQALNgABFh3onU3SoM2MNEqDo0DkGKDp0ig4ptmkTUFwMXH21TroNLzqkBcu++wAxrTtiWNeBhttN0WEYHSuSAAmQAAmQAAk0AwIUHeqdTNGhzow1SICiQ+cYoOjwASoqqiZ7IzwcuOce4LrrgIkTgbVrg1p0OAG8/sPHqKqu0pauFB/9GYs3v41hXeMpOnQ+EyxGAiRAAiRAAiRAAqoEKDpUiQEUHerMWIMEKDp0jgGKjnpA3XUXMHs2EBMDlJQAISFAbm5QL12RuzlQcURbrvJt6U6cG90DTqcTV3UbxKUrOp8JFiMBEiABEiABEiABVQIUHarEKDrUibEGCZxKYOPGjWjXrh1CnDLra+DXrE2VDdyCk5en6NDZFaNHA/Pm1WxEOneuzkpeitmwGan7VY9UlSP72/fxm16X4YzIDobbzaUrhtGxIgmQAAmQAAmQQDMgQNGh3snM6FBnxhok4EmAosPHmKDo0PGwjBkDzJgBHDsG3HwzsHWrjko+itgoOg5XlmknrkSEtdCWsYSGhBpuN0WHYXSsSAIkQAIkQAIk0AwIUHSodzJFhzoz1iABig6dY4Ciww8o2YC0Vy9gwwbgkUeADz/USbZhRYdsQPrlvu9xWZfzMbz7YLQMbWGq3RQdpvCxMgmQAAmQAAmQQBMnQNGh3sEUHerMWIMEKDp0jgGKDp2grCpmY0aHVU2WOBQdVtJkLBIgARIgARIggaZGgKJDvUcpOtSZsQYJUHToHAMUHTpBWVWMosMqkoxDAiRAAiRAAiRAAkFDgKJDvSsoOtSZsQYJUHToHAMUHTpBWVWMosMqkoxDAiRAAiRAAiRAAkFDgKJDvSsoOtSZsQYJUHToHAMUHTpBWVWMosMqkoxDAiRAAiRAAiRAAkFDgKJDvSsoOtSZsQYJUHToHAMUHTpBWVWMosMqkoxDAiRAAiRAAiRAAkFDgKJDvSsoOtSZsQYJUHToHAMUHTpBWVWMosMqkoxDAiRAAiRAAiRAAkFDgKJDvSsoOtSZsQYJBIXocDqdkP+4v+T/ZWw5HjQ9JKJjelyY3/YUlVbjrIwjfsvZVaB7dCi2T29T7+VCdu1CSM+edjVJ13WcQ4fC+ckn9ZYtLyrFzhfzdMWzq1BUvxh0vnGgXZfjdUiABEiABEiABBqQQGhoaANevXFemqJDvd8oOtSZsQYJBIXoqKioQGFh4Sm98UpVryDqISd+G35qGz0buOdIGK7IPj1o2h3T5jg+TN1bb3taFBej17BhQdNmaUjZhRdi57//XX+bfi6H8/1dQdVudG+LkEs7B1eb2BoSIAESIAESIIGAEDj33HMDErcpB6XoUO9dig51ZqxBAkEhOnx1w6xNlUHTQ1y6YnNXcOmKzcB5ORIgARIgARIgARIIPAGKDnXGFB3qzFiDBCg6dI4Big6doKwqRtFhFUnGIQESIAESIAESIIGgIUDRod4VFB3qzFiDBCg6dI4Big6doKwqRtFhFUnGIQESIAESIAESIIGgIUDRod4VFB3qzFiDBCg6dI4Big6doKwqRtFhFUnGIQESIAESIAESIIGgIUDRod4VFB3qzFiDBCg6dI4Big6doKwqRtFhFUnGIQESIAESIAESIIGgIUDRod4VFB3qzFiDBCg6dI4Big6doKwqRtFhFUnGIQESIAESIAESIIGgIUDRod4VFB3qzFiDBCg6dI4Big6doKwqRtFhFUnGIQESIAESIAESIIGgIUDRod4VFB3qzFiDBCg6dI4Big6doKwqRtFhFUnGIQESIAESIAESIIGgIUDRod4VFB3qzFiDBCg6dI4Big6doKwqRtFhFUnGIQESIAESIAESIIGgIUDRod4VFB3qzFiDBCg6dI4Big6doKwqRtFhFUnGIQESIAESIAESIIGgIUDRod4VFB3qzFiDBCg6dI4Big6doKwqRtFhFUnGIQESIAESIAESaDYESlH4DRDbNzpo75iiQ71rKDrUmbEGCVB06BwDFB06QVlVjKLDKpKMQwIkQAIkQAIk0GwI5CMjxIEk53QkBOk9U3SodwxFhzoz1iABig6dY4CiQycoq4pRdFhFknFIgARIgARIgASaDQGKDqNdPXZQC9x7TQRW7zluNETA6lF0BAwtAzcjAhs3bkS7du0Q4nQ6nQ1937M2VTZ0E05cn6LD5q6g6LAZOC9HAiRAAiRAAiQQ/AQK4Vi2BYiLw8DesYhu69liig6jfUjRYZQc65FA4yBA0eGjnyg6bB7AFB02A+flSIAESIAESIAEgp9AIVbcPwWLCgrgWFsIxMQhaUAi4ocnIHFwP8TF7Ud25wKM5NIV5a6k6FBGxgok0KgIUHRQdATHgKXoCI5+YCtIgARIgARIgASCk0BVOUr3FWLLli3Y/Hke8lcVIO9rB7aUzEEeRYdyn1F0KCNjBRJoVAQoOig6gmPAUnQERz+wFSRAAiRAAiRAAo2LwOFyoG1E0LaZm5Gqdw336FBnxhok4EmAooOiIzieCoqO4OgHtoIESIAESIAESCD4CUh2R9EWrC9Yj4L8SCTNHYP4IG01RYd6x1B0qDNjDRKg6NA5BrhHh05QVhVrwqJj94GtVlGyNE6X9n0sjcdgJEACJEACJEACgSBQjtLtLqmRj9z/Omr260AsEu5MQerwVKTeGo/oQFzagpgUHeoQKTrUmbEGCVB06BwDFB06QVlVrAmLjk3FH+PfXzxmFSlL4iTEpiC5/3hLYjEICZAACZAACZBAoAjIqSqJSB+ahukp8eh3Xhzi4gYiNmYLFkU6kBTEe3O4iFB0qI8Nig51ZqxBAhQdOscARYdOUFYVo+iwiqSuOBQdujCxEAmQAAmQAAk0OIGSNfMweeIilCRMxvRZ45EUI00K/mNlKTqMDx2KDuPsWJMEXAS4R4ePsUDRYfNDQtFhK3CKDltx82IkQAIkQAIkYJJAKbYsm4MJk7KBW+dgztRYODrnM6PDBFWeumICHquSQCMgQNFB0REcw5Sio95+iIu5BEl9bscZUT2x/ecvsWTtQ6b6jaLDFD5WJgESIAESIIGGIVBVAsdT4zFu6goUYjxW7l+I5GDdnKOWEJeuqA8VZnSoM2MNEvAkQNFB0REcTwVFh89+OOeMi3D9gP/DgbKf8OG2bHz302em+4yiwzRCBiABEiABEiABGwjkI2NAHpK/nlz3VJWSfGTNTUf6MiB1/kLMuTUOwXrALEWH+jCh6FBnxhokQNGhcwxw6YpOUFYVo+jwSfKGC6agR8cBWPb5TPx0aIclxCk6LMHIICRAAiRAAiQQYAL178VRunEFFs0qRNKrk5EQ4JYYDU/RoU6OokOdGWuQAEWHzjFA0aETlFXFKDp8krzvsufQKrw12kV0QnhYSxTt34I3vso0JT0oOqwauIxDAiRAAiRAAoEk0Hg2HfVFgaJDfXxQdKgzYw0SoOjQOQYoOnSCsqoYRYdPkg9c8SIiWrTGu5v/jqrqCow670EU/vwllhdkGKZP0WEYHSuSAAmQAAmQgI0ERHSkIHtYPyQOTkZCQjz6xfVDXLcYRLe1sRkmLkXRoQ6PokOdGWuQAEWHzjFA0aETlFXFKDrqFR279m/WsjjkdfvFT6BdxOl4+qO7DNOn6DCMjhVJgARIgARIwEYCIjqyEZOfgg5bCrB+XR7yCwrgWFsIxMQh6bIkJAxJRtpDyYi1sVUql6LoUKFVU5aiQ50Za5CApaLjpZdewu23334i5ssvv4zU1FTDlGdtqjRc1+qKFB1WE/UTj6LDJ6AJVyxGadkevPzZ9BOiIyriNCz8aJzhTqLoMIyOFUmABEiABEjARgI+lq5UlaN0XyG2bNmCzZ9HIImiQ7lPgv142ZBjXyrfk10VYk+70K5L8TokYJiAqVNXZs+ejaSkJFxyySWGG+BekaLDPMbu0aHYOSOq/kA7dwJnnWX+YlZGoOjwSfPX503EgC7DsOa7l3DkWClG9LuPS1esHHuMRQIkQAIkQAJBS4B7dASqa4JddKz8Yhx+OrQ9ULdvOG6X9n1w32XPGq7PiiRgFwHDouP48eN44oknMHr0aJx77rmWtJeiwzxGig7zDFUiRPXrjK43D6q3yqbij/HvLx5TCVunrGxEemP8NJxz+mCEhIThx9JvuBmpYZqsSAIkQAIkQAIkYCcBLl1Rpy1LVyg61LmxBgm4EzAsOsrKyjBp0iR88skn2L59O2655RZkZGTg9NNP90u4oqIC+/btO6Xc4v3+6/oNblEBWbqS1mGv32jFh0Iw+PnWfsvZVaBLlBPr7jla7+XCfvwRZ150kV1N0nWdikGDsO8//6m37PE9R3DkzW91xbOrUHhsNFoP71Xv5X4oXYf3flhgV5N0XWfA6dfg0u5jdZVlIRIgARIgARIggRoCXbp0aSAU5Sj9pgDri8sQ2bkf4nrGIDqigZqieFmKDkVgtXt0UHSoc2MNEnAnYFh0OJ1O7Ny5Ex06dECrVq0wf/58REVFYcKECX4JV1ZWQkSJ+8sJ4G+7Iv3WtbPAH7rXbaO3a+8+CMQ9Ja0PjlfX9sDmP4im8f0KLSpC2/79g6PBta04ftFFOLJqVb1tqig+iH3LNgRVuyPO6YSOo/rV26at+/Lx5ua5QdXuQV1/jaSz04KqTWwMCZAACZAACQQ7gXbt2tnfxO0rMG74aDg6JSFWVicfKoRjbRnibp2CrAWTkdDJ/iapXJGiQ4VWTVlLMjraXI+bBt+F86NqjuepqtiGL768F2/vUW+Pew0uXTHHj7XtI2BYdFRVVWmyom3btggJCdEyOxwOB2bMmGG49Vy6YhjdiYpcumKeoUoEO5auqLRHb1luRqqXFMuRAAmQAAmQQEMSKMWKu+KQMzwP2be6natSXoqC1+dgysxipK3KxpieDdnG+q9N0aHeN+ZFRwx+dfkSXBL+Kd7+4lF8ihG4KX4izg//FMs/eBRfqTfpRA2KDhPwWNVWAoZFR3FxMWbNmoU//vGPiImJwXPPPYewsDBdGR2+7pCiw3zfU3SYZ6gSgaJDhRbLkgAJkAAJkAAJqBGQzUhXIsk5BwleKpavmoJ+a5Kx+fEkBOtKFooOtR6X0uZFx/UYm/R7RO0dgWe+rr3+BUswO+ZnvPveFHyi3iSKDhPMWLVhCBgWHdLctWvXYurUqdiwYQPuuOMOPProo+jYsaPhO6HoMIzuREWKDvMMVSJQdKjQYlkSIAESIAESIAE1AoXIumYKIl/MwZhu3kyHA1Ni85FaPB3xaoFtK03RoY7avOjwvGYMrr5kCS4JexMLPn4O+9WbRNFhghmrNgwBU6LD6iZTdJgnStFhnqFKBIoOFVosSwIkQAIkQAIkoEqgcMlIjF6XhpxnUuC2eKUmzL4VGDdgC8ZTdKhiRXM6XrbPBUtwa1fgyy/uxBvco0N5rLBC4yRA0eGj32Q7zxn9W/jt1aLSanSffchvObsKUHTYRbrmOhQd9vLm1UiABEiABEig+REoRO7EVKSticWEaalITkhEbDRQXpKHrKlpWDksF3n/F6z5HAAzOtRHrJUZHX36/x039eyI3d88gCXfl6g3xqMG9+gwjZABbCJA0UHRYdNQ83OZhAQgL6/eQmW79mNHlplVhdbfKkWH9UwZkQRIgARIgARIwEWgFIXfALF9o1Gydimyns/Cyv86kL8NQO9kjJ+YjjkPJCA6iIFRdKh3jlWio/M5mbirzznY/c29lkgOuROKDvX+ZI2GIUDRQdHRMCPP86oUHbb2A09dsRU3L0YCJEACJEACBgnIZqQOJDmne92M1GBQW6tRdKjjtkJ0dDg7E/f3tVZyUHSo9yVrNBwBig6KjoYbfe5XpuiwtR8oOmzFzYuRAAmQAAmQgEECFB0Gwfmt1tT36PjNlasxqO2pGPbuugoLvvSLx2cBZnQYZ8ea9hKg6KDosHfE+boaRYet/UDRYStuXowESIAESIAEDBIQ0ZGNuOI5SO4UjYhwg2EasBozOtThW5HRoX5VfTUoOvRxYqmGJ0DRQdHR8KNQWkDRYWs/UHTYipsXIwsxv2sAACAASURBVAESIAESIAGDBER0pGBhTAlKSoDYoUmIj09A4pCBiI+LQ7++sYiJjjAY255qFB3qnCk61JmxBgl4EqDooOgIjqeCosPWfqDosBU3L0YCJEACJEACBgm4LV05XIqSoi3YvGUzCvLzkft5Hjav2YISzEFeEO/hQdGh3vUUHerMWIMEKDp0jgEeL6sTlFXFKDqsIqkrDkWHLkwsRAIkQAIkQAINTMD/Hh3lpeWICOKsDooO9SFE0aHOjDVIgKJD5xig6NAJyqpiFB1WkdQVR4/oKNxXpiuW3YViO0XWe8niMqfdTdJ1vc6R8q7CFwmQAAmQAAmoEChE7swCxM5KQZxKtSAqS9Gh3hkUHerMWIMEKDp0jgGKDp2grCpG0WEVSV1x9IiOdzf+jH+tLdEVz65Ctww5E6Mu6FTv5T7YU428fcftapKu69zQNQwDokN1lWUhEiABEiABEmhKBCg61HuTokOdGWuQAEWHzjFA0aETlFXFKDqsIqkrDkWHLkyWFaLosAwlA5EACZAACTQyAhQd6h1G0aHOjDVIgKJD5xig6NAJyqpiFB1WkdQVh6JDFybLClF0WIaSgUiABEiABBoZAYoO9Q6j6FBnxhokQNGhcwxQdOgEZVUxig6rSOqKY6fouKB7W9x9WVccPXYcU3O26Wqfr0J2Ll2pKj+KTS9mILLjmehzy0RT7aboMIWPlUmABEiABBoxAYoO9c6j6FBnxhokQNGhcwxQdOgEZVUxig6rSOqKY6fomHxND1zYvS2KSysalegoWfs+tr76NGIuGk7RoWtUsRAJkAAJkAAJnEqAokN9VFB0qDNjDRKg6NA5Big6dIKyqhhFh1UkdcWxS3Rc2/80jDz/NBwuP47w0JBGIzrKf96D73KeReTpXVB9rJyiQ9eoYiESIAESIAESoOiwYgxQdFhBkTGaO4GNGzeiXbt2CHE6nQ1+JuOsTZVB0x8UHTZ3BUWHrcDtEB2d27fExKu6Y3fpMURFhCM6MrxRiA5n9XFsW/E82p/dHxUHfsHRkp0UHbaOTl6MBEiABEigKRFgRod6b1J0qDNjDRJgRofOMUDRoROUVcUoOqwiqSuOHaLjjsTOGNC1LZ79qAg3Dz6z0YiO0u++QvHa93DuLQ9i9ye5FB26RhQLkQAJkAAJkIB3AhQd6iODokOdGWuQAEWHzjFA0aETlFXFKDqsIqkrTqBFx+Ce7XBbQgw+2XYAr6zbg2nJPRuF6Kg6ehhbXs5EzxG/Q1T33ij68A2KDl0jioVIgARIgARIgKLDqjFA0WEVScZpzgS4dMVH71N02PxYUHTYCjzQoiPt0i4Y1rcD5Dlyf+0/UolnP/oRm3YfMXS/gT51Zf+3Bfhy0SNwVlfXad9p/S9C/7R0hLWMMNRunrpiCBsrkQAJkAAJNAECzOhQ70SKDnVmrEECngQoOig6guOpoOiwtR8CLTo8b6axZHR4tpsZHbYOS16MBEiABEigCRKg6FDvVIoOdWasQQIUHTrHADM6dIKyqhhFh1UkdcWh6NCFiUtX9GFiKRIgARIgARLwSYCiQ31wUHSoM2MNEqDo0DkGKDp0grKqGEWHVSR1xbFbdOhqlI5CgV66oqMJhoroWbpSfu9HhmIHslL4rb0RfmXXQF6CsUmABEiABJo4AYoO9Q6m6FBnxhokQNGhcwxQdOgEZVUxig6rSOqKQ9GhC5NlhfSIjrLfrUZl9lbLrmlFoNZrrqPosAIkY5AACZBAMyZA0aHe+RQd6sxYgwQoOnSOAYoOnaCsKkbRYRVJXXEoOnRhsqwQRYdlKBmIBEiABEigkRGg6FDvMIoOdWasQQIUHTrHAEWHTlBWFaPosIqkrjgUHbowWVYo0KIjJKoFIrOvRvjw7kCrMDiLj6B8xmeofPEbU/fAjA5T+FiZBEiABEgAAEWH+jCg6FBnxhokQNGhcwxQdOgEZVUxig6rSOqKQ9GhC5NlhQItOlr9ZShapsXh2JMbULX0O0S+fBVCOkXgSMIKOA9VGr4Pig7D6FiRBEiABEiglgBFh/pQoOhQZ8YaJEDRoXMMUHToBGVVMYoOq0jqikPRoQuTZYUCLTpa3NEXoX3a49i0T7U2Ry6+EuG/6oGy21ajyvGj4fug6DCMjhVJAOXV1Xh370E8vWMPDldV450h56Bji/CgJ+OsrMLxrbtR+fV2oPI4IlISENImIujbjYrDqP7uA1TvyAMi2iE8KT3429xMWkjRod7RFB3qzFiDBIJCdFRWVqKsrKxOW5wA/rYrMqh66A/d67bRW+N2HwTinpLWB8era3tg8x9E0/h+hRYVoW3//sHR4NpWHL/oIhxZtareNlUUH8S+ZRuCqt0R53RCx1H96m3T1n35eHPz3KBq96Cuv0bS2Wn1tsnx3SEsLygNqnbfcH57XNO3Xb1t+t+BFvj8YHBNJn51WgX6tj5eP8txnwDLt5vmHTb0TEQ+fwWcpRU4cvkb5uK9fTVw2ZnmYrA2CTRTAn/avg/rD5eje6twfHnkGN4+rzs6hIcGPY3Q/30L/HIYaNMKKD2C6hEXAq1bBX27W362AHBWI8RZDaAax4ZOCUib27Wr/zMoIBdt5EEpOtQ7kKJDnRlrkIAngY0bN0Les0OcTqdts/WKigrs27fvlN5YvP/0oOkhUQVpHfb6bU/xoRAMfr6133J2FegS5cS6e47We7mwH3/EmRddZFeTdF2nYtAg7PvPf+ote3zPERx581td8ewqFB4bjdbDe9V7uR9K1+G9HxbY1SRd1xlw+jW4tPvY+oXB9mN4c3P9Y0nXxSwsNLJvJK7sVf8vi5+VtcFX5cHzTMrtX9nmIHq3PFYviYgJXyD89SJTtNpuugWh/Tqguugwjk3KQ+Xy703FK1t+CY4ndjIVg5VJoLkTWPrLUfxj3xG80uu0RiE6XP3V6psStCzch8NXngtnZItG041R3/4bYWU/o/TC8QFpc5cuXQIStykHpehQ712KDnVmrEECngQaRHT46oZZm4yvJbe6a7l0xWqifuJx6YqtwLl0xVbcCPTSFfe7EdERsfAyhHZujaPXv4vqrcazcrh0xd5xwqs1TQKLd+3Dwh174Lj43EaxdMXVC5XrvkPV5l2IuDGxcSxdqW348bXPwnn4J4Rf/aemOaAa4V1RdKh3WrCLjrTwB3F8+0/qNxbgGiEtwxHa0vj3nvqaZ0VGQGn8FfjcURxgCsbCj7ytt7GKQVyLosNH51B02DxqKTpsBU7RYSvugIuOllPjERLd8sQeHa1mXYSW9/VH+aRPUPmvrYZvlqLDMDpWJIETBCg67B0MFB328tZzNYoOPZTqlmkMouPQtH+p31iAa7SZMBLOHzeg8tN1Ab6SgfAtW6Js9nxMTVltoHJgqwxL6Yk7/nh+YC/SANEpOig6GmDYebkkRYet/UDRYSvugIsOyeBoces5OPbYOlStKETEP5MQ2qMtysZ8gOPrjP/iQtFh7zjh1ZomAYoOe/uVosNe3nquRtGhhxJFhzqlU2tQdBijSNFhjJtSLS5dUcLltXD36FDsnBFVf6CdO4GzzjJ/MSsjUHRYSdNvLIoOv4gsLRDopSuh3doi4rnLET68G9AiDM7iIyif8RkqX/zG1H1QdJjCx8okoBGg6LB3IFB02Mtbz9UoOvRQouhQp0TRYQUziUHRYRXJeuJQdJiHTNFhnqFKhKh+ndH15kH1VtlU/DH+/cVjKmEDXpaiI+CI61wg0KIjUHdD0REosozbnAhQdNjb2xQd9vLWczWKDj2Ump/oCE8cipZX9EfL+C4IO7wRP9/1ujoojxrWZHScjvCLhyL8ivMR3usshOxagUMZ75puG6xauhJ3Jq4e1hWDLjsdPXtWYF3CGrxosnUUHSYB6qlO0aGHUv1lKDrMM1SJQNGhQst82VuGnIlRF9R/CsgHe6qRt8/PUa7mm6IUoSmLDueB3Uos7Coc0r7+kxGOlvo/Ptyutrqu07J1S4S3DKv3sqV7y+1ult/rRZ9e/0lIVUcPw1kZPJuNu26oRfsOfu/NigIUHVZQ1B+DokM/K7tKUnSok276e3TcgOgPzkPIzt04HtYDLbABP98eJKJjxFRE/fYsOH/YBueZ5yN09ytBJTruWnYdhkQdwvadwDmDgbyLKDp8PWHco8MHGW5Gqv6mbKoGl66YwqdamRkdqsTMlW/KouPY08NQ/d2H5gBZXDtixlaEnH5OvVFzZr6Lgz8dtvjK5sKNXXCDX9Fx9+UrUVEePCKvTVQLPLN6RL03LqLj6+l3m4Njce3Izt3Rd+pci6MyHAmQgDcCFB3q46Lpi46TTCLnz0Dr0zYGj+hw667IJ5cgvDS4RMeJ5o1JxLN/aIV1FB0+HzCKDooO9XffQNSg6AgEVZ8xKTpsxR3wzUgDdTd6lq5QdFhHn6LDOpb+ItkpOvbu3Ytjx46hW7du/poVVH8vKirS2sN2B1W3NMrGUHSodxtFhzozqWHN0hU3CUPRYawjgqQWRQdFR3AMRYoOW/uBosNW3BQd9uIGMzrsA86MDv+sRXQUFBTgmmuu8V84iErs3LkTO3bswGWXXRZErfLflG+++QZHjhzBoEH175/lPxJLWEWAokOdJEWHOjOKDmPMpBb36DDOTndN7tGhG5XPgtyjwzxDlQjco0OFlvmy3KPDPEOVCAHP6GgVhZa3ZyPs3OFAeCs4D+1B1eonUbVmvkozTykbaNER3bkdLvndIHSK7YjQkBAc3HsYG1Zuxvef7jTV7kBndHSNjcKd0y9Ar/4dEBoagp+KjuCNxd8i752aX+6NvOwQHRExXdHj5nvQ+qyzERISimP79qDk/Rz88vn/jDRZq2N3RgdFh+GuUq5I0aGMLOAVKDrUEVN0qDOj6DDGjKLDODelmhQdSri8FqboMM9QJQJFhwot82UpOswzVIkQaNHR4rq/ICwhTZMbxz9fipa3vYyQjmeh4sWbUb1znUpT65QNtOi4Iu1ixJzTCZ+99hUO/3wEl942GMcrq/Gfxz8w3GapGGjRcd/sQeg78DQs+9sm7N19FGkzLkTlsWr86baPDLfbDtHRc+wDaHt2HH5882VU/LIXPW65B9VVlfh23jTD7abo8I+OGR3+GbGEPgIUHfo4uZei6FBnRtFhjBlFh3FuSjUpOpRwUXSYx2U6AkWHaYRKASg6lHCZLhxw0XHTQsjpKBWLU7S2tkiehbDBqaj4992o3uow3P5Ai45h9wzFsSMVyMter7XxkrGDcEav0/D6Y+8bbrMdomPCnwfjyMFKLPnzl1o775p+IXqf3wHTfrvGcLvtEB2xd/wBsqHprlcXa+3s8dt70KbnOdjyxEOG203R4R8dRYd/RiyhjwBFhz5O7qUoOtSZSQ3u0WGMG5euGOOmVIuiQwkXRYd5XKYjUHSYRqgUgKJDCZfpwoEWHZ4NbHnv25r4OPa3K4Bjhwy3P9Ciw71hLSLCMWLylZDjaj9Y9InhNtshOtwbF9E6HNP+fglK95Vj/v99arjddogO98aFtYrEORNmovLgfnz/gvFTUyg6/Hc5RYd/RiyhjwBFhz5OFB1BcrysW0fw1BX1sRtMNbgZqY/e4PGyNg9TbkZqK3BuRmorbm5GqgN3i19nIOySe1H17ixUfbRARw3fRewUHZfdMQRd+p6Btf/egB0bfjTV7kAvXXFv3D2PxqP/kNPx0pNf44sPiw23227RcdaY+xDVZwCKcpag9Gvjy5soOvx3OUWHf0YsoY8ARYc+Ts1VdKjT8V3D6owOK9uGli1RNns+pqastjSsFcGY0WEFRT8xmNFhHjL36DDPUCUCMzpUaJkvy4wO8wxVItiV0RF+6e8RPuJRHN/4FiqX3a3SRK9l7RIdg64/D30ujcWWj77Hhrc3m263XaLjxvvicOVvzsIHrxXijRe+NdVuO0VHl5G/xWlDk7D3f++j5L0cU+2m6PCPj6LDPyOW0EeAokMfJ4oOdU6eNSg6jDGk6DDGTakWRYcSLq+FKTrMM1SJQNGhQst8WYoO8wxVItghOsL6jUCLm59B9baPUfHy7SrN81nWDtHR9/JeuGBkP2zL244v3txoSbvtEB1JKT1x/bg++O9bu/Das1tMt9su0dEp8WrEXDsav3z2IXavfMV0uyk6/COk6PDPiCX0EaDo0MeJokOdE0WHeWYSgaLDGo71RqHoMA+ZosM8Q5UIFB0qtMyXpegwz1AlQqBFh0tyOPduwzHZkNTEvhzu9xVo0SGSI35UfxRtKsF//2F8+YRnXwRadIjkuOHec/F1/k94/tEClaHgs6wdokMkR+cRN+Hglg3YsfRZS9pN0eEfI0WHf0YsoY8ARYc+ThQd6pwoOswzo+iwhqHfKBQdfhH5LUDR4ReRpQUoOizF6TcYRYdfRJYWCLToaHHrYoQnpJ3S5qr8LFQuG2f4XgItOq79w+Xavhzur+qqanz13rcoeGuT4XYHWnQ8vCgB/YacXqd9VZXVWPnSNqz4+zeG2m2H6Oh933RE9TmvTvucx6uwZ/V/UPzOckPtpujwj42iwz8jltBHgKJDHyeKDnVOFB3mmVF0WMPQbxSKDr+I/Bag6PCLyNICFB2W4vQbjKLDLyJLCwRadFjaWLdggRYdgWp3oEVHINpth+gIRLv1iI6vD5VhxZ79pi/f4tABtCr9BYe69TQdSwI8ek7XeuMc3/4TqkvMt3vXoV9woPwI+nfqZrrdLRP6+o1R/cOHwNFf/JbzV+Dbn46hoqoa53WO8FfU79/DBoz2W4YF/BOg6PDPyLNEczpeVp2O7xrco8MYTS5dMcZNqRZFhxIur4UpOswzVIlA0aFCy3xZig7zDFUiUHSo0DJflqLDPEO9EfSKjvP/ZzxDR29bVMpd26k93h1yjl/RUf7GWpWwAS0b1vNMRPzmYr/XENFx/LMX/Jazq0Do2cMQNsR4Zpld7WwM16HoUO8lig51ZlKDosMYN4oOY9yUalF0KOGi6DCPy3QEig7TCJUCUHQo4TJdmKLDNEKlABQdSrhMFaboMIVPqTJFhxKuJlmYokO9Wyk61JlRdBhjJrUoOoyz012TokM3Kp8FmdFhnqFKBIoOFVrmy1J0mGeoEoGiQ4WW+bIUHeYZ6o1A0aGXlPlyFB3mGTb2CBQd6j1I0aHOjKLDGDOKDuPclGpSdCjh8lqYosM8Q5UIFB0qtMyXpegwz1AlAkWHCi3zZSk6zDPUG4GiQy8p8+UoOswzbOwRKDrUe5CiQ50ZRYcxZhQdxrkp1aToUMJF0WEel+kIFB2mESoFoOhQwmW6MEWHaYRKASg6lHCZKkzRYQqfUmWKDiVcTbIwRYd6t1J0qDOj6DDGjKLDODelmhQdSrgoOszjMh2BosM0QqUAFB1KuEwXpugwjVApAEWHEi5ThSk6TOFTqkzRoYSrSRam6FDvVooOdWYUHcaYUXQY56ZUk6JDCRdFh3lcpiNQdJhGqBSAokMJl+nCFB2mESoFoOhQwmWqMEWHKXxKlSk6lHA1ycIUHerdStGhzoyiwxgzig7j3JRqUnQo4aLoMI/LdASKDtMIlQJQdCjhMl2YosM0QqUAFB1KuEwVpugwhU+pMkWHEq4mWZiiQ71bKTrUmVF0GGNG0eGFm9PpxJtvvomZM2fi4MGDeOSRR5CWlobw8HDDlCk6DKM7UZGbkZpnqBKBokOFlvmyFB3mGapEoOhQoWW+LEWHeYZ6I1B06CVlvhxFh3mGjT0CRYd6D1J0qDOj6DDGjKLDC7cdO3bgsccew6xZs9C+fXs8/PDDmugYNGiQYcoUHYbRUXSYR2coAkWHIWyGK1F0GEZnqCJFhyFshitRdBhGp1yRokMZmeEKFB2G0TWZihQd6l35/+3dC5ReVXUH8B0fCK3aYLFNWkGi2ILFaqK1JsUqwReJ1JoUWhNAIL6AaAsJVHloiwkqJtDaROojYLEJFkywUiI+CG3BBIsmUNG0RRmWUpNWKrGoxAek63eTE26mM5kHM9+937DPWrPymPt999z/Ofecvf/7v/dJomPomCXRMTzMkujoA7cvfvGLsW7dujj//POr365cubL6c+7cucNGOYmOYUOXRMcjh25Y35BEx7BgG/aHkugYNnTD+mASHcOCbdgfSqJj2NAN+YNJdAwZsmF/IImOYUM3Zj6YRMfQhzKJjqFjlkTH8DBLoiOJjn5nzj3bHooD333/8GfWCH8yU1dGGNABvi6Jjs7inURHZ/FOoqOzeCfR0Tm8k+joHNZJdHQO67beKYmOoY9MEh1DxyyJjuFhlkTHCBMdX/va12LmzJn/71t3xLjhj9AofHJc7BjwWx/c0a4+6/Bjx+293+MefHDA52righ2PfezebzvwcDTR7Rho2u6Ih5rp1wB3HReP2esVD7UU78cM8Mq1bR0pIA+0nox7sJ2A73js3gEft6Ol68m4va8nO9o4wceNi3EDzO+HWricPGbvS0nEDnO7hfN73N473s6ZHTHAThkDmACN7EeDMZXG7Wjf5N7Rxxy5++67G8Gwm2+aRMfQRy+JjqFjlkTH8DBLomOEiY7hD0N+MhFIBBKBRCARSAQSgUQgEUgEugWBJDqGPlJJdAwdsyQ6hodZEh194DYaxUiHPzz5yUQgEUgEEoFEIBFIBBKBRCARaBsCSXQMfUSS6Bg6Zkl0DA+zJDr6wG00jpcd/vDkJxOBRCARSAQSgUQgEUgEEoFEoG0IJNEx9BFJomPomCXRMTzMkugYPm75yb0g8NBDD8W4Kie7fXU+cuASgUQgEUgEEoFEYHgI5P4+PNzyU2MTgSQ6hj6uSXQMHbO2Ex3jnrBP/OiCi+PsWTcM7+FG8VNHzjo4Tnr7b47iHZr56jvuuCOe/OQnx7gdJBrZOobAgw8+GH/xF38RkydPjunTp3fsvnmjRCAR6B+Bu+66K3p6euKoo45KmEYZgR/96Efx7ne/O0488cQ47LDDRvlu+fWJQOcQyP29c1jnnboDgSQ6hj5OSXQMHbMkOoaHmU8l0TF87PKT/SCwefPmuPjii+Oiiy6K/fffv9U44cFuvPHGeN/73hf/+7//Gy95yUvi7LPPjqc85Smt7nd2LhEYLALm+J//+Z/HP//zP8fHP/7x+NVf/dXBfjSvGyYCsP7MZz4Tf/ZnfxZPeMIThvkt+bFEoH0IdNP+3j70skejhcDf/u3fxpe//OXR+vp+v/f277T1DKOICU8Z6NiojsNV3XDfx46LBx74ZjM3H8Rdn/rDp0T86MeDuLKBSx7/0wZuOrhb/vgpE+LeLQ8M7uIOX3XQs57c4TtGFfB60pOeNGr3HROKjp/97Gdx//33x7777hv77bffqIE10l/MsfrABz4QBxxwQMydO3ekv35Ev++LX/xi3HDDDbFgwYIK4+uvvz5+7dd+LQ455JARvU9+2Z4ImNvf/OY34+d+7ufiaU97WtekOf34xz+Or371qzF+/Ph45jOf2TX9vuKKK+Kf/umf4tnPfnb8yZ/8STx2oCOPc8I+IgR+8IMfxLve9a7quPFuUrbp909/+tP4hV/4hXjMgGerPiKIHnUfpqiyNz7jGc+onl0KyPe///14/OMfH0984hO7Bo9u2t/roD7wwAOxffv2yvB83OMe1zV4d2u/Ow3wfffdF9R02RKBRCARaAMCv/zLvzyqe03XEx333HNPFQ0E1G233ValgzzrWc9qw9gNqg//+Z//GW9/+9srRuvggw8e1GeauOg973lP/O7v/m78zu/8ThO3f1Tc8/bbb4+f//mf300e/dd//Vecd955ceCBB8a3v/3tal6feeaZo7ogDBVo/WI4/eZvPpzXh3Q0XxjJX/nKV+Kcc85p3bzhhPzHf/xHpUh66lOfuvuxP//5z1f//7WvfS3e8pa37PFcQ8Umr+8fAQTeRz7ykbjpppuqdc86/pd/+ZetUrb98Ic/jI0bN8ZznvOcirDTpCRceeWVcfPNN8dPfvKTKuXGO5mE2MjN9mXLlsUxxxwTT3/602Pbtm1x4YUXVmQS4rSNa8nenrxb9vfyDJ/73Oeq+Y3AQzBRcLYxeCToQnF36KGHVl3vln6P3FuS35QIJAKJQCIwGAS6kujgpNx5553xi7/4i/GhD30ojj766Hjuc58bH/3oR6Mce9uGSARj/t/+7d8qB5UsW783bNgQixcvjv/5n/+pIsZ/+Id/GJ/+9Ker6xYuXNgKg1m/OXqils973vMq55vj+oIXvCBe/vKX7zGvXENJ0xa8OdndFvn7zne+E5/61Kcqp+pP//RPdxN1l1xySRx++OEV5sZEitNv/MZvxGte85rBvNsduebv/u7vKmevEB0WlLe97W3xjne8o+r3v/7rv8Zf//Vfx3vf+96qGFBb2n//93/HG9/4xuo9pKqaMmVK1TX9pVZ60YtelCkVozhY3/jGNyqiA0lt/Wibsk2tFnOYw/3a1762WgM16+InP/nJOPfcc4MTa80+//zzkxAbobnCuf6Xf/mXqnaVPXPFihXxK7/yK/GqV72qei9hb11sy1pinugLVaZmHzenEXfW6TPOOCOuu+66Vu3vvYeK+u7f//3fK9LXe2hua+yT173udfGKV7xihEZ35L7m7rvvrkhRhMyWLVuqOdEN/R45BPKbEoFEIBFIBAaDQNcRHaJs2PwvfOELlUMl6o1IEA38rd/6raqOxOzZsyv1QVNNlHvr1q2VkypCrLAhQ9nmzLgXlRIFtzGrCcDAYDC/6U1vqsiEJhs8KUw4rtIlkDCw/d73vlfVLeBslwiPsWDkv/nNb45f//Vfb7Lbccstt1QEEsJr/fr1FZZIpG440Wb58uWVbH/ixInBASzpHp7nyCOP3K2G4IQjFkj999lnn0bxLjeX6yvyyukjNTfPzRHzYdasWVUEXB0azkob0rNE4hGOL37xi+Pv//7vq/cTWceYP+6446rnQJh6HxctWlSRNW009Fsx+EPsRD3dA1HNibX+zlSgHwAAIABJREFUWU/aFvleuXJlNXcVSrWer1q1qtpvEGNUBvfee2+sW7euWifVGWk68m1eW6N/7/d+b4ij0r7L7ZOXXXZZRTQxUKTsfeITn6j2yW9961vVOtOGtQRy//iP/xgHHXRQ1Sd7OkIXuWEdtIYgU6V4tmV/7z3a8LTHS/v4oz/6o0AAI5jYKQJIV111VfVMv/RLv9SqieLdtE5LMfRjznRDv1sFYnYmEUgEEoFHAQJdQ3RwqkVPyMzf8IY3VEZQSaMQMRaRfeELXxhr1qwJefaUHtJZmmiMdikHHCV5rtdcc00VFWRUUJwwfDi3ohE2bBEgaTf63aTBzAHkpHKuYanJjRaxItP2THXHTySIM84ZaLJWByPnr/7qryrSBUlgrpA69ye5lVsPc86uSGHTDcYime9///v3SPeQJ42401eKGdFCDpdxaIro6C0Z5uQxiqk6RGIZ+YgPc9/PhAkTKie2vA9NF/hEFklvW7p0aYUhUg/BoS4HY59j4t3UX+9qubYNxYI53GT8SFTKH6qTvppn9D4gmEazwFN/743UHyTGO9/5zsrh6yvdAzmK8EVIIgtc4/3VX0WOm04FQeBJoZg0aVLMmTMn/uZv/qYiz5Fe1nFr9VlnnVXNmXnz5lXkuuh3U8RqecekQOo77L2H/k2V17u1bQ3Uv02bNlUEkv3HmidwQRVBEWH/sYfeeuut1RpT1pym127rtv6pQ2TuqmX10pe+NJYsWVKpPNgs/u6daHp/r2NlDpc9RSADsUQhq9C4fUg6lkCHdxFJrTZXG1Sb9kSkl3lhPSzrs/Wizf1uep7m/ROBRCAReLQi0DVER91ZYsjVUz1s1BxczvnHPvaxyuDkeDVZxV9EkNF2+umnV04Vo7NETBjQDAnt1FNPrWoBIG046MiPphqjnVqA4d6XQoO8Vb/9npMll1f74z/+444bQaKq5sHLXvayyrgUXeUolcaQo+xgHNfnAQLMWDBGGW5tMN76S/cQ7UbiIW3gTYFApdJknZS6ZBhBgxBAOjKGOeD+TalkTES/RcE5f8YD8djJd5ITgsD48Ic/XJFe5rboK3k2Ix5hqoaI3yP49JnBr+ChVC0KG1FyJEfTBSdFWvWRk1eckd6RVoa/tcV4IHE8YxMNacG5kz/PIekv3UOKGaIU0UR+zok54YQTKrybIgwKXpxX64kfa4i1DwntRyE//eb8UVLAGgGM1Guy2XMolBC4xx9/fJXeiWy0/9QJxratgUh+pJx57T2z5llbvIPmOLWeNdL+iUBDTgtslHSiJjF3b2Sv1ENzQjNHTjnllGq9Q6QibI499thq3jS5v9dxUtNCv60V5gj1BiIP7sgNRKT0G4WwkXjqRDX5TrJNkFvmN7tq/vz5FQFZUt5e/epXt7LfTc/NvH8ikAgkAo92BFpNdKhdIErMWLbJcvQQHKKAnKlSLPC73/1uZVirYyCv1KbcVKNyWLt2bSUHFcW59NJLq0hJiWjbsDlWDGjRKTU7RLCmTp3aUUNCP6lfGL0k5RxoTqmIMYNHuk1p+lxScDgj1157bWVscLh/+7d/uxEn0Jhffvnl1XgrUod0YWhynjirihyKWpojnochSpkiNcg1TRdYq58UxFHqL93DuIh0IhimTZvW+JGnvSXD5vEFF1ywO0fdfEIQcLZE7EW9y+kJnXwn4aVfCklyOrxr5rAIt7lTCgCTxdejx9YX7wBSRJS26YbMQ+IdccQRVf0QpAC1hsK1jnj2znoXEbycE3OexL9JpwRmjtYUYYWlud5fuoex+Id/+IdK5VbIx6YwN2eo76gGpYAgX/Tfc/g/UnkN0etIXMc0cmBd2wbCFFHw1re+tepfSd1Efkip4Bi2bQ2EJcfaOsG5RkLCGCHgOZAa/u55kB/IJvPdO91kQ7xYR/SdbaKvyAKYIzWsJwgE76V9yby2xzcxR9SsQnhSPNgTBYTgZ//XTwSH/6vXUbJWIhDs769//esb3yuNNXsKWX7aaadV72VZv+3l5e/Wkrb1u8l5mvdOBBKBRCARiCpQwv8bt0PeQssaA40BJL+VwoAhZ1PjvJKytkkKWqBjnHEGGQgixJwrBoUiaogbhhppPMklB4wj2OnIlEFHCii0J1rDEYGz/pgGiBjEUSn4Vk7REMFE2rShMYA5fOYCA1LfROgRGeaJqLznZPiIFjI64dxUOlMdM3VQONIiwEgMfWfktzXdo/d4l/QP5IwxYBCXOhbeSYYz58872lSKjYglZ1REmIpE7RP1Tbxv+kT+TFZu3otcImxc22RqDedDnyghvJOcDySeNASEjHktOn/yySdXMnnqKuuhU0s8HxVbp50pqh2R4RkzZlQ4czaQ0Ppn/VYzx5pHbdK2dI/6vDan9Y8jZW4gNjjY1nPN2uLZENYc8zackIWANkcUYkT4wpmKzby35xgP5ECphcJBbMMaaF2wRyKbzR97kfWQ2qG+5yPspGj5aboGVJkrMLTmee8QCEWFWRQ/1hB1OxAdggWerX6qUyf3Tljqxytf+cqqxob5ULeZSqFoyhlEaZuOuWeHCMCYr1Q+CDtrSqlBU4JebENEaZuKuXdyjPNeiUCnENh2x6pYdMGyWHP1xFj07dUx52k777z9tuUx74RFseqOrTHpRfNiwaXL4vTn7dupbuV9EoEBEWgV0cG4RwiIlDEkGT8M/UIW2Kj9ffXq1VWUjSKBjLUNzmtBmvPH6ZMXXaImZM0c8ELS1I/iHHCERuECkcvejp1IvOKpFBqMZM4WaSgjQ3SWQS262WlSpr/HZwghjBS8lDaBVKLwQNCUoyClLXB4OYqdTJkYaMhIcBVQo9DQR8/hR1+bTvfoq++9I5icqg9+8IOVYSyKyZgmHYaxZ6CkaMq4L/3nBCIxRNyRSOaAeU9tglCyZpQCgc9//vOrflMVqMnQVJMmo89SqxSnhWdxZBn5nCnFAeEtLQGJJ6VJukcnU2uoukTepXRwRhFFavRQkSCTrOOKRdadViertC3dwxqCpPEMVHgUMlQ8UiGtJwhfzrd1G+aKXsPd3Gny1A/4crA51OYFFYH+cQI9AzLG/LEPURQURUenVT5q3JgbJdVOv5EuV199dUWC/v7v/36lQrLP63tRoVDkff3rX6/mS0n36OT83tv77x1kfyBfSh2ZctKXYt2FFOs01n31meIE8SI1yJ6DWK+f3FXq4jjJi+JEPSiKMSqJTjVzgmLNHC51kLxj7BN7oTUQuetZ6sXQBQsQkWwVChXzqYl6RJ3CKe+TCDSJwPZbFsf0M7bE/EsXxaznjY/dNMb2dXHepPNiv6vXxrlHjI9tNy+OGcc+EIt6FsX05DqaHLK8dw2BVhEdWHobGiNZhJIByqC0mSELSEBtdnK+Rd6ajqrViRk5wxxA0mfNJqyJ2DOcRd0YnDbjTjuB7qsVQ4KBX5cIq1OAIKAyKXUJOIYcL46faCypLgesU42jyuDaW4RagUDHECKOPBMnC0nG8WOQUnGYO+ZRk43kVtRJShWpMMONQ+U4WU3dBXPCODWZ7tEXRv1FMOunZMCXY8jw59S0hQwTseRIMYRLFB6hoa/mNwKH04LA44g33fRXP71n3kfz3/wtRTC9Exws80Y6ELK3KZKX6oEjiyyyPpRTMpDPWjkVA94lZUgh27ake0ilQQJwxKV1IO3MdeSGfxsLJAj8OYCcL+qxph3uciqW2gkUBfZDa4f1zpzhyKrnYt4jgNUwUrOqiVS93oS68bcfUiKpn0Nph4Sk+kFqIPnMeU65ej+UbkjIppo9xdhbHzjS3j0pphRL/s7+cI31nDrSuwh7hFgbiA7rhT0FKV3WEGNSlIPWPPPFnq8IcxNrIPzqNZMQW9Zm7xocBVnME+S5uY74UKulqDi8j2yTppSDTc3NvG8i0DkEemLFjPkRH7gu5h3S6663LI5xF02Ku9bMiZ0hop5YNWta9JyzJc5t9gDJzsGTd2o9Aq0iOmxoJNDUBKWJOiA9bHwiif5kRHdaot3XSCpYJ+qgP9dff3117K3CnDZepIeoPWNarQ6bM2l5Ew3JwqFjUCBkNDJsfWUIMYY5q070YMCJBjLUSOUZpKKanTTwi3GGAGDM1wklihOGMmeaA6UhwUpjaDL6SXUZSp3stz4Uib7x10dONedO0VnOExmxP0XaFI6kIjCHGPeeV3+bNtoYyAxOpFxPT0+fEUx9NOfbLBm2djDkOVPF8dZfMu1yko01RZpTU43qi0NtIaaQMG+tH6U4IAfbM3C2OLTeRxFkY9PpuV3HqJ5GaJ0rdU4oO6iTzG8ktXQ9KXEInCaP/C59N7cRRRR2nCcpEU6N0sjjkQOi20VFqLCk+iidbr3JafdH5CLnkEuc6np0vjiMUgsp8b70pS9VCr2mo9ylKLe0GvsLwoUKrzKJe3oqcp3jzQG3P9mHrIMIMmlk9VpRozkGhYxG1uqfd019HMQddYE9qBSm9c7aTznk9lHj4u9NkEm9MSlqCO8dkgi2yLxSSBehp7/WE/gimIpNMJr47u277dklJcx89V4qxE2ZaV6zX5DV3kPBDXaWd1bxeXPG2tIWcr0pDPO+icCoIXD3qph9wvqYMrUnVrx/bfQcMiMWXLwslhwzKbZePTcmfnV+7Lhg6q7bb41Vx02MnjN3xLl9Hwo3at3ML04E+kOgMaKDWgCxIVWF7J2DreCUqEJxSrD58o05tjY8P00a90BkKFNoIGQ4epxs/RJdLTUvGE0l8mrDbpqYgatoJcONnFldDjj2rmPAaBOd8jvGQ1MOIMcfiVQcEGQRp5WsltGjXgFMEQYihOqhtKVxRDnPiDhkAKeVnFyaiigsJxW5wRFknEk9+MIXvlClYLmu6cbplgJUTlERvTS3+4pgimi2XTJcjyor1Mmwp/hpyummpEJ4Ur5YSxj4osTUVuaMIq4W5XJsImO/FMFUJ6INkeIyR+unTVAacJ7Md44IMgGpR5buT9L0Jp2RUiRaiop9RZRbdLioIOBvfZRGwakqx3431ee+yGlObDmJBCHWWzFBBaEGg5O+mup37/WrpC/Zw619Uq+8g7C3ziMIOOPwt3ZSdHpO5LC1pxOKJemDCBkKEkEJ80MQgG2CaEdAapSkUm/0lwoS1oIyauY0rRrUP+lMsDX+1m+qpZLGWdYQ6UIISMoZa0lb1hNqXvjC3Ttory9H3Bsba6PC3MUGQ7SaI55TEKktz9H0/p33TwRGHAGqjanXxblr18SioydE3L0q5k5dGdNvui5m3jo7Jn5jYew4P4mOEcc9v3DEEGiE6GB02pBFLTl65KGkiCTD2HwRK3mj5NEMtlKAasSeehBfxOkXZSdlFvEQEWGIMcwYPjZiDjiDVASI9BMx4LhBDmvTUfn6IzLKnO4inYZhzyhg1GmMSUQTFYfWBkIJzmTx+sKQ4WgjMyh7GJeMZ2QTjEWnRAtLvvQghnbELtE/CgGEl4asYPiKVJYTJ/yekV8KdCL4GM8UHpxBDiKnl+PSdONkiBJ7/zgenD24IsTaGsEcDGYMZYY+iTylTZMpb0gw7x/D3Xy2viAHrInqEuibOS9Sae3jdFMmGYemj6akVkJmcKgRX1QRJbUG4VvS4azjTssqxGobCkn2LhJtv+GwWuOpIAq5LvrtHbX/NKka7IucNm96k151xUQbnL36qWNIdY61vYdCBqln/zG//T+CF9bSUPXdvLLnWysFDTpR+Nqax7G2D/ZOKUXYIfPs+d4/xIzr2C6d6Ntg1jZkqTWFEsKzCFSo11KUPH5fyPeiOjEOhQAZzD1G4xokXTlVxyl6ghdq4djn7ev2T8EWhBjS1x5a1m1BEGRUk6e+jQYm+Z2JQCsRQHRcPCm2XDUnygHqG945LpY9Z0ssjQWp6GjloGWn6gh0lOgoRyXazESmGMk2XA4VgoNhxIDw/xzdk046qfrpZCHJIkt1hKoTGtSAYOwgNRj5fkQoGfYMM5tzIWYQNtImpNe0wegsAw1LBjIjjbPCyWZslnzuEj0uNTyafEWQGBwMOJKpFuUDQ5lSxtwhJxZ58xyey/F+yINONkQYksvcRXL5k8NK6SPCpDK/PvWOwlOgUCnVi9l1st+970XloOAlcq5ImcsJCK6FOSPfaSBti2AOFjeRToomdVGafi85HUg6NTasdxRfVAbSJaRlmRvWQqQGJ1afEWidVLKR6YuuOvVAUWWEC3m59UJagWgqR8S76X0tsnjvbf2UrMGOTyeuqxeJ9nyFoPF8bTpJpWDRHzlNFWFf4gSWk8hcSwnUJDGj39ZABJ2il9IhHWdrflAYIJXsmdRL9lYpfdJS7KWd3N97zzXkANLfHoJQtFcinwUtvKPWQoEN76e0IQVgzfEmiPXefS/qOzU2EHQIGPuOIAwSUrNmW0NKQdhOvGsD3YNih80Bd/aW9cN+aJ0ue77nQXpZ9yjwmiSnB3qe/H0iMKYR+MaKOOrYbbFk04KYvOtBC9GxctKKmHjhpFhfq9Gx4hXTYuuFWaNjTM+JLnu4USE6RD4QAyShCqFRbnBIy1GJHGobG0dV5Exj1GslstYUjox40QNRhiKdJAFlGMvRVYSxfua8iD3HhEN4/PHHt+bc+Tp+jE0OihxiDpQImuixGhEibBzcpnO5GTkMN9EaBqc+cgJJ3l/zmtdUThZDWYRbv+Ft/mgMuU46gu4pbUb0jMFWCCLEFyeE4+T/igNlTum/qBUjmoPYCUn23t4hDneRLnM6kEfw5sDWj4slD1Z3gfIq2/AQgLWFVlM3wdzt6zhbDjhn5Q/+4A92r4vDu+PwP1WKXSrwi6ijLEDMWNORdJwoztTtt99ekWMcxPoRrNbKTtf06f20fakK1IcwDoV49P6a69Invbec804Xid7bKO2NnK4XSm2a3Kg/gzlSr69gHJDrbABzCdbWwTYQ6vV+IzA42+oSUX3Z92FsHrNHrPOCGEhsirAm0lQQMpdeemnl9OsXNaF9xL5u7/aOIq1nzpxZ/b9xkJ6iXg5ipg2KwYI5W69eq4X6i2IQqWQ/ZRPa87MlAolAGxBQd2NyXHfM+lhxwqTYt5a6Mu9pfZy68taIpRvOjanN13dvA3jZhxYgMKJER10NYQPm2DHcRS450/WjEuVuy8sU6WGsUUqIhBfio0lsONyOwGOUiTaROTPsSUI5hzZjz6O/3dBIWzndUoBE/kpU2/97vqaj3CWPW+0QTrU5gQhjDJUK8epbyN9lMCNB5Os22e++Cl2aCwgDJBIDn5N46623ViQZrBmiTTuBCCVqGHOao6pWRT3CLUqM6FMfhYTYe8opb/I4zW54x0ofScWpX6QwifpaE617CASkKKLAulFSDpB11hnvANWJd7Spuc150hfR60LycrCMfSlOzOlTk4BzZZ5QtIkot+W0if5UBRxWjhS8qfQQ8Ug8pFI5IatN82xv5DSnHDHT6fQJc9ucLmmZ5rZ1BI5UR7CkNDEnyjHNJYChQKr93ryiJmx7o9izhlOedhrnOjbSZ9ga1mWkBTzt5Wo++VOKDxVEqQ9mPxdQEljy3grYOO2rqVZOrkGOmrPmB8JU2h4b0bpSTwlCNuk/pU8bVDNN4Zb3TQRahcC2TbH8tLmx6MrNEYfPiYWXLo8FR4yvurj9tuUx/9SlseKWnpj0otPj3MuXxLxDk+Vo1fg9yjszokQHgsAGS75ackA5etIORBXqRyXaAEm2XSsaLxLOwG7SeS1zoTh+oiDOoKcikI5SqqpTdTAyOOGMkG5oDDZObZskrAU3aSqK1CGSkF6ca3OGY+JIOcaPOhzIAq0N1e31o37EapHWehYRbuoIjbHs1AmR/E63er0VfycZ5uCRZCMUvavldAz9LikI3kf4c2Yd6dyWwoadxm8492O0q0nA8UNuIAMQveaAkxDKuoGwI90upzNJSVCIucm5zZH1znH8+6qrUX9PzSVrN6WPKHOnFVX9jc3eVAUcv3qRaLWXOOpNpiL0Jg/Kc7WRnFak2LqBrLCeUNYhbkXfpRqYMwp4UiyZ9+YEpYE9pxBnw3mnOvEZah9EIxLGswl0eF+bqv9UnlktCwoY8xqJLuBiDREQsMcU1Yy5TZmnz8cee2wnIBvUPdhPn/3sZ6t1jkqGKsX7hjA1RxRmtpYgcOz/TaYxDeqB8qJEIBFIBBKBrkJgRIkOm65NWIoB457xoNibfFcRtd5HJbYZKUa9jVhqR1/HwjKKpB+0xcAfCMtSQZ78tpOtr+KmvQuRcfAQMX4YdcV401fRV1EtEas2GkEMNIZ9cZYYcwqkchhFPktBz05iXu51zTXXVH0jZ2bAM5QVy1VbBOYcVccNejeRSRQzHJK2ne7RBHaP5J4IDgVq4Wou+HeJXso7l5agrg/HRHqfCDiZedOt1EpCiNaP9eSMI75EkUniFdFFlkn9aDoFS9/sMVILpNEgL5AZfakK6mmR1hj1C5B5nVDmmQPIi6c//enVMFNWwc8c8Awcag5qnehvGzltLVcEksIBwWGvV7/C2oKcNocVtkaIUG9Y/zwT4qxNKTZ9vWcUHBxtajf9pi5ETja953gnEdKOcKbGVBhaQEnQCNHORoEx4lRx106dVLO3tcq7xX4qBeWl+rChrB2CRlQmbADvqWvNJ/WtpKxmSwQSgUQgEUgERhKBESU6dIwhxICjgCDZVmNBsUaGDkOprUcl9gZVXzmCfRWUHMkB6NR3NeVwc6wZ86LX5kBfhcg4fYowUtCIDiuC6Hp/OgaybTnd9TEjMS+Ref3nnJj7fZFjnRrrch9YK+aL6OBoc7TqxSIZyvquWCDnG94M/DbVKug0ZsO9H1KXKoPjzHhnxEtB4aDAvEQv1WvhhJsjjP42HJldf2YFo50Eg+At6Uqey7w2V7yL5TmbJHnhJp2NIkOakPdN+iNyFHHQn6rA2HgWkXFrjVSh0XLCKQNvuummeP7zn1+dxOTf/q5RfcFXugeSUXqYd6+uuGuKnN7bO1COATWnYYhkgr9TuyiZYInYkKZXThca7jvVxOeMBRK4ybntudWNYSshwJACpWC4viEznFqDkKT0UGOE6k4x4yYVYWW86muctcL+QhlI1SGNRuACaarP3kfPlC0RSAQSgUQgERgNBEac6CgEwZe+9KVKFn/QQQft0W+RLAZf00clDgZMeef1CveD+UxesycCxrscG6cSfH+FyFwj4uMEAcaaaKEK947ubUPdlr2NqwibaKACjhzcNlSI9x4q8obAkBMtAig6WY8IckrkQzsdwekTigaPltM3lt8L0WBHN8ISjlKAOOGlaDHygCKijAF5ufWvjSlBJW2P86quAocPee1ZEAlt6bP5bS2BuTpQ5i2HEPbUVH7XtKqgN7GP8PV/IvOwpHwUCNC8q0gbfS+1CZoip+vvKkeUEkyaKacbcVdfzxF8fswTtTpKKstYft9H89nKmPuz1AJDmNbVd1SD1ptyJKs/m26KEFOUFOWlNY9iSj+l2JSTa5zmRGmIKGtaLdM0Znn/RCARSAQSgdFHYMSJDl3uq3bB6D/K6NxBVJw8O4sxDh/fYvRwQjh8/RUiI3EVDUJ0iKypgcK47k2WDb8no/NJzgAni/S2yUhgKfxGUcX5dsqBKB8Hm1Ml6qqv/o3UEBHMNnwERFOtDxZRkXjjL/ec4yEdgipCqgIjH4nHCeiG02u+973vVQ6KPxWVdCQ1aXlJuxg+YkP7JLWUH2kyWu+UNwqqukKJc8ipUjOCcqINqgJkeTl9qRylaR2k9PA8JaWJ1P9jH/tYRXS0KcKtRhLyohQWN7/vvffe3ceAWtsVmLRmd0uaytBmYeeuZjdRG3n3zO16LTC9QDB5DxHp3gt7TdMBI2uD90ytsvq+Ui9wLQCg34JfFExSV5o4uaZzI5l3SgQSgUQgEWgLAqNCdHg40bRy4kRGidsy3J3rhygfNYf6LBwQRpDoJckqw7i/QmSiVX7PaSfn7gbHsHOo7v1OomXkzggisnGRYVEzEflytKPx4JxTHEhpaZKYaQtuA/VDys9ll11WycVLscJyPLNUDooZqQh+19s5KcVHOS7WwTYUWx7oef3e+4d09B53+qSg+uld1gmkhfkqwi19phAG1FMcLeSpOc+5grcaM21QgSEynIixfv36oGazBiIzNKfvWOecLjF16tRKgYJUasOxmkhSTrV0Qoo6xCkiw57u5CApCAiPPAZ0MG/SwNcgTGFNuVHmR6mTZF5QgHkPKH7gL9Wz6RNJzBFrHoWgdBSnqlj76kcI28sRNwrStul424FHJK9IBBKBRCARGCsIjBrRwUiWi6koaVvkzmNl0Nr+HHKGRXDkyjOCHFnp7+TaHBJGUhYiG5lR/MlPflIRSpxRDreaJtQE/i5nXvoBRYHUA0Y0J+X4448fmZs/ir6lOHmcDDhKNZCa53Sp3nWH6s4JQoQiIdfAgScLcsW8pWqg4uJgq5Gk9ZfyhtigllFEEmn3+te/viILmiaUFKv2HBQnjt8t6R6ey9+lunH+FKvlvOqzlJYmiUeENNKISkNtH8VFrdP66kSVeu0FBF8eAzrwnN7bFRRTyDvFfdXkQBKo21NXKZkbjkRGFhgD6706QE02+w2SDhmjNo79Heml3o0UG8VF7TtIEASOuaSoeLZEIBFIBBKBRKDTCIwa0dHpB8n7tQMBBj5CQ/SSweNUiU9/+tMV8cFZKUfF6m0WIntkY0buzhFxogO1gVNTOODGgBKGeoOUXxRc2kEbcv4f2RM39+m6k8dB5WD7ISMvxJ2xKA6h+jKi9ZmHPrgxMzcVQSXJp3bgPJG4U0Jo1pD+Ut5Ekks9lLakGPY+Mht5QN2BHFOro5yc0Qa1I4JJf6QT3HXXXVVxS+u1vnFWi2LGXNZ3/1YQsw0nBQ1udrXrKiopRBySQy0caYTUD2UOw3/16tXVKUKOuT3yyCMrNWTTZCliRvDqiCOOqPpuDnjfKJcEMIqS0D7k/6TqUaK0oUBqu2ZA9iYRSARaj9pOAAAQc0lEQVQSgUSgUwgk0dEppMfwfZzWIU+XqkBahLxuaScMY2SGyKYID3VHPVo1hiEZ1UeDtdMOOH7wFOErEWMyf0QHkonxzEEsOfSj2qkx+uWl7smyZcsqVRJiQ+SVAyhVCP7FIWyT89qNw1En4mDJyUN4cJSQSf2lvMHfmEgdqh8hO5oY9CYNpdAgeEXmOagcWLUWEAYUHdJqSioelaNUHIU9m1RwwEcRySuvvDLuueeemD9/fqVQQtideOKJFcnUu6ZPcdKbVsyM5tiO5ndLU7FWO4muKF6t2fXio+pYSFOhBkMWUHk03dSUue6666paRGo7ITkoTUqK2Ic+9KHqVC81tbS2nSbVNH55/0SgGQS2xeYrF8XCC1fG2ju2xqSjF8SiixfFnEP3jdi2NubvPzOW9+rYrCvuitXHbK5+t/7ijbHxjN5qrE2xdOqUWPis1bHlilkxYffnt8Xa0w6LeQeujS3vqH2mus+8GL+uJxYd+fAJS9s/vzD2+/i0Xt+x87s3nrklVh778Dc3g13edawgkETHWBnJBp6DMcMZWbduXVVAj/FL2k9FQO4s51wT6XnZy15WqQxEbDud898ANKN+SxFiEcBLLrmkIjrKsaBOoHBKgh+RwCz8NvihUDhS1LQeOXVqjXoE5jScKZUY+uayuV5UBxxCn1e0MZ3AwWPe35X1YoaIAQ2x1F/KG1WTtBdFd0e7fgGHjyOqqKiINrWPWgSO0ZRqg5CRHuaIWwSIdLFSHHjKlCmVYmWfffZ55CCNwDfAGRFNiYTc0HofMcxIuO2223afwjMCtx3zX4Gk0JBZpcHxzW9+8+7i0NboekFaaSoIBOkfins21ewrCJm6GgNpbg30O8ePU2o6PQWRh6xD8rlGAWZzKVsikAg0j0DP5TNj2o2zYu3F82LyARHb7lge816+OeZtXhYz7l4aU84eH6s/Ny92Wuq1dtvSmHLyyojnnBdr9yAzIno+PjueceKamHDhxj0Ije23LI5pp66OmLQwVq+Z8/B3+q7JC2PT0R+Nu9Y+fK+ejxwVs3+wZA8iZeuVs2PGRT2x6ZjlseOCqc0DmD0YEwgk0TEmhnF0H4ITx7B3fCBnjwHkGE1F0hg+SA0RKdFtxUadUsOIE7lCbJTTBOR1Zxs6ApyRT37yk5VcmJEpUiznuTjdHEH4MzJFkttQ0HDoT9nsJ+S+m68cD+RROWFECsKqVasqB4Rz6t8cXD9IEDUWEHmZojLy4wdrDpRaHaWYIXK16ZQ3Y45wUTfBu1bSVESzFa1Vu6Ic/6lgIxLE6UfUKZ0+uab3qFhL9AlBrZm71mVrh/75u2tK3YVcS4Y3rykcqO7Mk9mzZ1dkgDUarogARV7VuqDyeelLX1oVpLW/Wn/U9DGXmiJMpZhKgZRmisiYMGHC/9tfvIfqFpUTYjwXdVD9GO3hIZefSgQSgZFBYGusOm5ifP1tO2LREeUbt8aa0+bGllNuiNk9c2PirfPigYumx8M6i53Xbb16bkzeNCnmvidi9o5FsZtyuHdtzJ+6NuLlq+O+IzfVVBc9sWLG7Nh24fLYPnl1TH1gSUzf9aW+a+JNk+Lcm9bG/pdvjAXPcwfqj/1j7dH3xbJjxu+86Q/WxcJnrYppn5keK89+IJb0RcCMDDD5LY8yBJLoeJQN+FAfl9GrojoH2/GBJNciTyS1HD1Ehwg3o05uriNMGWgMJXnGiu+pJu/z2QZGgCqA40Tu/sxnPrPCkkEpMvyWt7ylqschAqvuBsk+J0reP0cQ8eS6F77whY0ZyQM/YXuvkJ5Cun/ttddWjgbSjvFeCjJSKJHul2KZp5xySiXRbkOdhfaiOvyewbZ3odfhf9vIfVKdCuRXOQIbySUVQTNvXvKSl1RkB3WHI4ebaOapqLuUHn1BRs+bN6864tOmT4mkHof/R9pJcZPuJvXHmmOdEdVXbLIph7sJ3Ebqnhx+6UDWZK2oIxAZpSi3NVvdC7Vpbr/99mr/hLcxsdY7lrWJZn7b5w8//PBqblj/KJHqtTiQH72b1D61iRA3WZejiZHLeyYCeyKw6ZJpMePGmbHiotNjxqG7CIVdl2x6z8RYeMD6uOGN/0/PEX636OA1Mfua02PLOYWc2B4b3j0tlhy8JGZcMze2nrMlzt1ZQiu2XTs/Drtmemy+bFqsPW5G7TNRfZf7rD5gcex/7Yy477JZMT42xdLJ8yJ2Ex8R+jrvZ8tj41nbY/G4lTH5vmUxY88u5/AmAsNCIImOYcH26PmQOhCiU2Sr5QQET//973+/AoEsWy43p49xI9+bQ5jHwg5tjnDqRIpVqVdYlOMhN5vxy9gkyVeQTpPbrWAdg1h0VivHEQ7trnl1HQGYa4rtUXCYwxw/hj9FjVQVhS+vv/766oQBqprRTpN4tI+QlA/jYhykx3WyUY5Y+4yx96uodhCRSFzpBYgwNTkQH0hGDi11EBWKNVFNl043DqmTaKwfCA2Ns+r0JTVErOOUeRQphZy+9957q+K60m6a6HOnMRrt+0njsE7D9xOf+ESldEBKUztSTCCR+lNtIKBc11Tx0TK/zRnBDP10mhFliv3dXGlScTLaY5ffnwiMHQRqNTq2T4kFFyyJRa87LPaNrbHmxIkx++P1J50Qi25FXuz83ebTdsSMDVNiydPW7lRu3LY0pp0asfzzk2Plk9bE9EJEbN8Qi6eeHvvuIi02vHtcLDu01NjY+V0b37QjFr3AdQti38vXx4KD1e1YF7OK8uOeVTH7wHUx97sfjVkHUKJMjp6zHyZSxs545JM0gUASHU2g3kX3ZPSIOJGwMpA5HqT9nA8pKaJ9IlQMIRFOudzkuE0ZaV0E7R5dhXO9iKvoGLkz56qQGSKymmv9H/JJ5JbqRt2TbI8Mga985StVvRmEBiJJPv3MmTMrQkn9B+ol5IYifE0f8fjInjQ/PRgEkI/qJXBMkV5SxZxMwkmlcqPi8H/IDekG1sPLL7+8qstwxhlnNFZEshzrSelVyBn1FKzPUtus1fpMaefkFH1WN4QCQaQ+1XeDmR17v6akdSIL1q9fX63VAgFIa4EAhNJZZ51VzZu2NfMbUYdwl4qF+ELiIfbMefPEOth0Id224Zb9SQTajMC221bFeacuiHjn5lh29OZYPO68mHDnDTHvkN693hCLxy2JST2rY9adC2O/m2bHjgsmxarjZsTX37Y+Fj1xeUw5OWLFpgWh5GjPR2bGMzbM26XUiFBnY/Ld5+2q3/Hwd805OKKqGXLnguiZtSEmnTMh1lfpKdtj3dmTYuFT18bGs3YWMd2TLGkzqtm3bkAgiY5uGKUG+yiPmLEmMkhKe+utt1YRTv9/1VVXVWkTopqMOQYRAyil/EMfMKoBTjaSqHcThVU/ggOuyv2nPvWpCvOTTz556DfKT/SLAPUSQo+D+9znPrcqKEm9IRqL3EsH8NE3eSh4OKWvetWrqsi8tCVkgZoElBzIsfrxq21ACEmqXpJUQ2mFyGm1OBClSBjkjFohHNkNGzZET09PdeJKqpNGbvQoHhWnpX6wjlBDUEcYB2NjDrWlIG3vp0aIIerUa5Eiad2jbrrxxhsrG8DpRtkSgUSgzQhsjbVnzo2eOTfE6bvSSwqBMOtxG2PLCZtj9oFfj4X1+hvlcSp1xa7fbV0Tc4/uifkXbYm510yPjR+cEXHt/Nj/MzPivg/OiPFqdjxnZizf2guL166MuxQkrX+XS6o6HEtj3zeOj8Xbd9UHoRSZvDA29Ibz/PVZkLTNU6yL+pZERxcNVlNdFSEspwyU3FuONqmzqFTTBfaawmUk7+tEiUsvvbSK+NXVMBQyHG+KDUayav6O6hVZyzzokRyBqArninQjlcrJAW0ofjmyT5nfNlQE1MjxflI9ICIV6HSMtn+rQSQlQWpNm06bkDohKk+JcvPNN1dktQLSGiIESb1x48Z49atfXZEhWUx3qLNi79dLX5I+ZI40VWtjuE9kzXN619FHHx2Ovs2WCCQC3YdAVZ9j0/xY/+E5MclpshQdJy+LiR9ZF+duXxTjPvDs2HLVnNrxsLue8ebzar9TS2NGLNk6LZZuWB1UGZsumRILn7g6bnjjxKpmx6z7l0RPvaBpdZzsrrSUL9e/a+f369eUMzdEdYztCftVBVNXvvyuuK5eK8RJLf2dCNN9Q5E9bhiBJDoaHoBuuL3UCEXtRHXkHFNzkHSLepM/Z7G6Rz6KsEUcqcVRjtP0raLFCpRypLKNLgLbt2+vJOYnnXRSq5zW0X3q/PaBEHB8bDlKmKLKWqj4MoVHW2sRlRM+OK0UBKmyG2iUR/73VGCIAkRSt7UrrriiKsysFlG2RCAR6EYEtsWG9y+MBR9eERu+MSEOO2Z2nH72ojj9iPG7j4jd86lmxcqe1TH1ptkx7Z6SeiKtZL84b+LGWH+GtJKdNTfWn/BALJm0Mma+eHMsuHNJTH9i/Zt6YsUrZse2izbGrK/OjmfcvTB2nF87KvbeNfGGp86OCTftiPMeWBiTLjks1teOna2+afu6WLhfrQ5IN8KffW4NAkl0tGYo2t2R+hGzBxxwQCV1FqlKkmPkxq1EYaUDyYcuxzw6mvKoo44auRvlN/WLAOfkyCOP3B39TqgSAQhILUNseDcpqZwuIf2gzTJ+RUkpUMp6kiPZWQSQ1NI/FOvutiZlC9GRtba6beSyv4lAIpAIJAJ1BJLoyPmQCLQEAdHXz372s5Vj4uQP1fdf+cpXVmqOjMh2ZpBEwrNWQWew7qa7IB3VtnDykdSVbmkKqX7rW9+qVB05r7tl1LKfiUAikAgkAolAIjASCCTRMRIo5nckAiOIgPzu+++/vzrlJutwjCCw+VWJwCNAQJFGZEE31bOQZig6f8ghh+QpGY9g7POjiUAikAgkAolAItB9CCTR0X1jlj1OBBKBRCARSAQSgUQgEUgEEoFEIBFIBBKBfhBIoiOnRiKQCCQCiUAikAgkAolAIpAIJAKJQCKQCIwZBJLoGDNDmQ+SCCQCiUAikAgkAolAIpAIJAKJQCKQCCQCSXTkHEgEEoFEIBFIBBKBRCARSAQSgUQgEUgEEoExg0ASHWNmKPNBEoFEIBFIBBKBRCARSAQSgUQgEUgEEoFEIImOnAOJQCKQCCQCiUAikAgkAolAIpAIJAKJQCIwZhBIomPMDGU+SCKQCCQCiUAikAgkAolAIpAIJAKJQCKQCCTRkXMgEUgEEoFEIBFIBBKBRCARSAQSgUQgEUgExgwCSXSMmaHMB0kEEoFEIBFIBBKBRCARSAQSgUQgEUgEEoEkOnIOJAKJQCKQCCQCiUAikAgkAolAIpAIJAKJwJhBIImOMTOU+SCJQCKQCCQCiUAikAgkAolAIpAIJAKJQCKQREfOgUQgEUgEEoFEIBFIBBKBRCARSAQSgUQgERgzCCTRMWaGMh8kEUgEEoFEIBFIBBKBRCARSAQSgUQgEUgEkujIOZAIJAKJQCKQCCQCiUAikAgkAolAIpAIJAJjBoEkOsbMUOaDJAKJQCKQCCQCiUAikAgkAolAIpAIJAKJQBIdOQcSgUQgEUgEEoFEIBFIBBKBRCARSAQSgURgzCCQRMeYGcp8kEQgEUgEEoFEIBFIBBKBRCARSAQSgUQgEShEx/8By4KWQRDwiQEAAAAASUVORK5CYII=">
          <a:extLst>
            <a:ext uri="{FF2B5EF4-FFF2-40B4-BE49-F238E27FC236}">
              <a16:creationId xmlns:a16="http://schemas.microsoft.com/office/drawing/2014/main" id="{6CC221EA-D442-4B2A-A526-CDD3E43B0EAC}"/>
            </a:ext>
          </a:extLst>
        </xdr:cNvPr>
        <xdr:cNvSpPr>
          <a:spLocks noChangeAspect="1" noChangeArrowheads="1"/>
        </xdr:cNvSpPr>
      </xdr:nvSpPr>
      <xdr:spPr bwMode="auto">
        <a:xfrm>
          <a:off x="6391275" y="19840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145677</xdr:colOff>
      <xdr:row>0</xdr:row>
      <xdr:rowOff>119345</xdr:rowOff>
    </xdr:from>
    <xdr:to>
      <xdr:col>2</xdr:col>
      <xdr:colOff>1385529</xdr:colOff>
      <xdr:row>4</xdr:row>
      <xdr:rowOff>36234</xdr:rowOff>
    </xdr:to>
    <xdr:pic>
      <xdr:nvPicPr>
        <xdr:cNvPr id="3" name="Picture 2">
          <a:extLst>
            <a:ext uri="{FF2B5EF4-FFF2-40B4-BE49-F238E27FC236}">
              <a16:creationId xmlns:a16="http://schemas.microsoft.com/office/drawing/2014/main" id="{62AF1EAD-164E-4BF4-9245-F1CD7CD495CD}"/>
            </a:ext>
          </a:extLst>
        </xdr:cNvPr>
        <xdr:cNvPicPr>
          <a:picLocks noChangeAspect="1"/>
        </xdr:cNvPicPr>
      </xdr:nvPicPr>
      <xdr:blipFill>
        <a:blip xmlns:r="http://schemas.openxmlformats.org/officeDocument/2006/relationships" r:embed="rId1"/>
        <a:stretch>
          <a:fillRect/>
        </a:stretch>
      </xdr:blipFill>
      <xdr:spPr>
        <a:xfrm>
          <a:off x="269502" y="119345"/>
          <a:ext cx="2097102" cy="730597"/>
        </a:xfrm>
        <a:prstGeom prst="rect">
          <a:avLst/>
        </a:prstGeom>
        <a:ln w="15875" cap="sq">
          <a:solidFill>
            <a:srgbClr val="000000"/>
          </a:solidFill>
          <a:miter lim="800000"/>
        </a:ln>
        <a:effectLst>
          <a:outerShdw blurRad="57150" dist="50800" dir="2700000" algn="tl" rotWithShape="0">
            <a:srgbClr val="000000">
              <a:alpha val="40000"/>
            </a:srgbClr>
          </a:outerShdw>
        </a:effectLst>
      </xdr:spPr>
    </xdr:pic>
    <xdr:clientData/>
  </xdr:twoCellAnchor>
  <xdr:twoCellAnchor>
    <xdr:from>
      <xdr:col>4</xdr:col>
      <xdr:colOff>952500</xdr:colOff>
      <xdr:row>7</xdr:row>
      <xdr:rowOff>125666</xdr:rowOff>
    </xdr:from>
    <xdr:to>
      <xdr:col>16</xdr:col>
      <xdr:colOff>27216</xdr:colOff>
      <xdr:row>26</xdr:row>
      <xdr:rowOff>19050</xdr:rowOff>
    </xdr:to>
    <xdr:graphicFrame macro="">
      <xdr:nvGraphicFramePr>
        <xdr:cNvPr id="4" name="Gráfico 3">
          <a:extLst>
            <a:ext uri="{FF2B5EF4-FFF2-40B4-BE49-F238E27FC236}">
              <a16:creationId xmlns:a16="http://schemas.microsoft.com/office/drawing/2014/main" id="{70A3C3D4-5DF1-48DA-B637-EAAE5C6D9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1243852</xdr:colOff>
      <xdr:row>0</xdr:row>
      <xdr:rowOff>134471</xdr:rowOff>
    </xdr:from>
    <xdr:ext cx="1602441" cy="739588"/>
    <xdr:pic>
      <xdr:nvPicPr>
        <xdr:cNvPr id="5" name="image8.png">
          <a:extLst>
            <a:ext uri="{FF2B5EF4-FFF2-40B4-BE49-F238E27FC236}">
              <a16:creationId xmlns:a16="http://schemas.microsoft.com/office/drawing/2014/main" id="{769349D9-1711-4B36-8CB9-C550AD5618F8}"/>
            </a:ext>
          </a:extLst>
        </xdr:cNvPr>
        <xdr:cNvPicPr preferRelativeResize="0"/>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224927" y="134471"/>
          <a:ext cx="1602441" cy="739588"/>
        </a:xfrm>
        <a:prstGeom prst="rect">
          <a:avLst/>
        </a:prstGeom>
        <a:ln w="15875" cap="sq">
          <a:solidFill>
            <a:srgbClr val="000000"/>
          </a:solidFill>
          <a:miter lim="800000"/>
        </a:ln>
        <a:effectLst>
          <a:outerShdw blurRad="57150" dist="50800" dir="2700000" algn="tl" rotWithShape="0">
            <a:srgbClr val="000000">
              <a:alpha val="40000"/>
            </a:srgbClr>
          </a:outerShdw>
        </a:effectLst>
      </xdr:spPr>
    </xdr:pic>
    <xdr:clientData fLocksWithSheet="0"/>
  </xdr:oneCellAnchor>
  <xdr:twoCellAnchor>
    <xdr:from>
      <xdr:col>4</xdr:col>
      <xdr:colOff>911680</xdr:colOff>
      <xdr:row>27</xdr:row>
      <xdr:rowOff>163285</xdr:rowOff>
    </xdr:from>
    <xdr:to>
      <xdr:col>16</xdr:col>
      <xdr:colOff>13608</xdr:colOff>
      <xdr:row>36</xdr:row>
      <xdr:rowOff>54429</xdr:rowOff>
    </xdr:to>
    <xdr:graphicFrame macro="">
      <xdr:nvGraphicFramePr>
        <xdr:cNvPr id="6" name="Gráfico 5">
          <a:extLst>
            <a:ext uri="{FF2B5EF4-FFF2-40B4-BE49-F238E27FC236}">
              <a16:creationId xmlns:a16="http://schemas.microsoft.com/office/drawing/2014/main" id="{2715166B-BE2C-41D3-946C-E223ACDAB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9.xml><?xml version="1.0" encoding="utf-8"?>
<xdr:wsDr xmlns:xdr="http://schemas.openxmlformats.org/drawingml/2006/spreadsheetDrawing" xmlns:a="http://schemas.openxmlformats.org/drawingml/2006/main">
  <xdr:oneCellAnchor>
    <xdr:from>
      <xdr:col>2</xdr:col>
      <xdr:colOff>1047750</xdr:colOff>
      <xdr:row>1</xdr:row>
      <xdr:rowOff>76200</xdr:rowOff>
    </xdr:from>
    <xdr:ext cx="1602441" cy="739588"/>
    <xdr:pic>
      <xdr:nvPicPr>
        <xdr:cNvPr id="2" name="image8.png">
          <a:extLst>
            <a:ext uri="{FF2B5EF4-FFF2-40B4-BE49-F238E27FC236}">
              <a16:creationId xmlns:a16="http://schemas.microsoft.com/office/drawing/2014/main" id="{060864E9-7D49-4502-ABB3-74DEBD21B244}"/>
            </a:ext>
          </a:extLst>
        </xdr:cNvPr>
        <xdr:cNvPicPr preferRelativeResize="0"/>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914525" y="76200"/>
          <a:ext cx="1602441" cy="739588"/>
        </a:xfrm>
        <a:prstGeom prst="rect">
          <a:avLst/>
        </a:prstGeom>
        <a:ln w="15875" cap="sq">
          <a:solidFill>
            <a:srgbClr val="000000"/>
          </a:solidFill>
          <a:miter lim="800000"/>
        </a:ln>
        <a:effectLst>
          <a:outerShdw blurRad="57150" dist="50800" dir="2700000" algn="tl" rotWithShape="0">
            <a:srgbClr val="000000">
              <a:alpha val="40000"/>
            </a:srgbClr>
          </a:outerShdw>
        </a:effectLst>
      </xdr:spPr>
    </xdr:pic>
    <xdr:clientData fLocksWithSheet="0"/>
  </xdr:oneCellAnchor>
</xdr:wsDr>
</file>

<file path=xl/drawings/drawing20.xml><?xml version="1.0" encoding="utf-8"?>
<xdr:wsDr xmlns:xdr="http://schemas.openxmlformats.org/drawingml/2006/spreadsheetDrawing" xmlns:a="http://schemas.openxmlformats.org/drawingml/2006/main">
  <xdr:twoCellAnchor>
    <xdr:from>
      <xdr:col>0</xdr:col>
      <xdr:colOff>237876</xdr:colOff>
      <xdr:row>7</xdr:row>
      <xdr:rowOff>3216</xdr:rowOff>
    </xdr:from>
    <xdr:to>
      <xdr:col>13</xdr:col>
      <xdr:colOff>571501</xdr:colOff>
      <xdr:row>31</xdr:row>
      <xdr:rowOff>133350</xdr:rowOff>
    </xdr:to>
    <xdr:graphicFrame macro="">
      <xdr:nvGraphicFramePr>
        <xdr:cNvPr id="2" name="Gráfico 1">
          <a:extLst>
            <a:ext uri="{FF2B5EF4-FFF2-40B4-BE49-F238E27FC236}">
              <a16:creationId xmlns:a16="http://schemas.microsoft.com/office/drawing/2014/main" id="{1337E6A6-365F-403C-8D4E-29FD2ABC3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533400</xdr:colOff>
      <xdr:row>1</xdr:row>
      <xdr:rowOff>190500</xdr:rowOff>
    </xdr:from>
    <xdr:to>
      <xdr:col>4</xdr:col>
      <xdr:colOff>1450015</xdr:colOff>
      <xdr:row>5</xdr:row>
      <xdr:rowOff>80276</xdr:rowOff>
    </xdr:to>
    <xdr:pic>
      <xdr:nvPicPr>
        <xdr:cNvPr id="2" name="Picture 2">
          <a:extLst>
            <a:ext uri="{FF2B5EF4-FFF2-40B4-BE49-F238E27FC236}">
              <a16:creationId xmlns:a16="http://schemas.microsoft.com/office/drawing/2014/main" id="{3EA8F6C3-3949-4C75-9960-9D2F5470DD34}"/>
            </a:ext>
          </a:extLst>
        </xdr:cNvPr>
        <xdr:cNvPicPr>
          <a:picLocks noChangeAspect="1"/>
        </xdr:cNvPicPr>
      </xdr:nvPicPr>
      <xdr:blipFill>
        <a:blip xmlns:r="http://schemas.openxmlformats.org/officeDocument/2006/relationships" r:embed="rId1"/>
        <a:stretch>
          <a:fillRect/>
        </a:stretch>
      </xdr:blipFill>
      <xdr:spPr>
        <a:xfrm>
          <a:off x="161925" y="447675"/>
          <a:ext cx="2631115" cy="918476"/>
        </a:xfrm>
        <a:prstGeom prst="rect">
          <a:avLst/>
        </a:prstGeom>
      </xdr:spPr>
    </xdr:pic>
    <xdr:clientData/>
  </xdr:twoCellAnchor>
  <xdr:oneCellAnchor>
    <xdr:from>
      <xdr:col>15</xdr:col>
      <xdr:colOff>554182</xdr:colOff>
      <xdr:row>1</xdr:row>
      <xdr:rowOff>121227</xdr:rowOff>
    </xdr:from>
    <xdr:ext cx="2580410" cy="1194954"/>
    <xdr:pic>
      <xdr:nvPicPr>
        <xdr:cNvPr id="3" name="image8.png">
          <a:extLst>
            <a:ext uri="{FF2B5EF4-FFF2-40B4-BE49-F238E27FC236}">
              <a16:creationId xmlns:a16="http://schemas.microsoft.com/office/drawing/2014/main" id="{56A5CC24-9F18-4D2A-8C78-9ED22ECE5782}"/>
            </a:ext>
          </a:extLst>
        </xdr:cNvPr>
        <xdr:cNvPicPr preferRelativeResize="0"/>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4271432" y="378402"/>
          <a:ext cx="2580410" cy="1194954"/>
        </a:xfrm>
        <a:prstGeom prst="rect">
          <a:avLst/>
        </a:prstGeom>
        <a:ln w="15875" cap="sq">
          <a:solidFill>
            <a:srgbClr val="000000"/>
          </a:solidFill>
          <a:miter lim="800000"/>
        </a:ln>
        <a:effectLst>
          <a:outerShdw blurRad="57150" dist="50800" dir="2700000" algn="tl" rotWithShape="0">
            <a:srgbClr val="000000">
              <a:alpha val="40000"/>
            </a:srgbClr>
          </a:outerShdw>
        </a:effectLst>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YAN%20TUB%202025\PAQ%207%20y%208\Propuesta%20econo%20Paquetes%20Ya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E:\@2026-Proyecto%20Diamantita\@Luis\1.DIATOMITA\Reportes%203WLA\Formatos\Semana%2015\@.Contractor%20Weekly%20Report_Sem%2015_forecast.xlsx" TargetMode="External"/><Relationship Id="rId1" Type="http://schemas.openxmlformats.org/officeDocument/2006/relationships/externalLinkPath" Target="file:///E:\@2026-Proyecto%20Diamantita\@Luis\1.DIATOMITA\Reportes%203WLA\Formatos\Semana%2015\@.Contractor%20Weekly%20Report_Sem%2015_foreca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D"/>
      <sheetName val="Hoja3"/>
      <sheetName val="RESUMEN (2)"/>
      <sheetName val="A-1 "/>
      <sheetName val="Tarifas Unitarios A-4"/>
      <sheetName val="Tarifas Unitarias A-3"/>
      <sheetName val="Gasto General Directo A-6"/>
      <sheetName val="A7 - Gasto General Indirecto"/>
      <sheetName val="A-8"/>
      <sheetName val="APU (2)"/>
      <sheetName val="PreciosRecursos"/>
      <sheetName val="S.G.G."/>
      <sheetName val="EPP"/>
      <sheetName val="Sustento"/>
      <sheetName val="O.Eq. Aux"/>
      <sheetName val="Ana Equip Mayor"/>
      <sheetName val="Capacitaciones (2)"/>
      <sheetName val="Programa"/>
      <sheetName val="Histograma"/>
      <sheetName val="Tipo de Cambio"/>
      <sheetName val="Tiempo efectivo de Trabaj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8">
          <cell r="E8">
            <v>17.580000000000002</v>
          </cell>
        </row>
        <row r="13">
          <cell r="E13">
            <v>9.17</v>
          </cell>
        </row>
        <row r="16">
          <cell r="E16">
            <v>11.58</v>
          </cell>
        </row>
        <row r="17">
          <cell r="E17">
            <v>11.58</v>
          </cell>
        </row>
        <row r="18">
          <cell r="E18">
            <v>11.59</v>
          </cell>
        </row>
        <row r="20">
          <cell r="E20">
            <v>11.59</v>
          </cell>
        </row>
        <row r="22">
          <cell r="E22">
            <v>11.58</v>
          </cell>
        </row>
        <row r="23">
          <cell r="E23">
            <v>11.62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PS"/>
      <sheetName val="P6"/>
      <sheetName val="Valorización"/>
      <sheetName val="PRESU01"/>
      <sheetName val="PRESU01 APU's"/>
      <sheetName val="PRESU02"/>
      <sheetName val="PRESU02 APU's"/>
      <sheetName val="QUANTITIES_QPS"/>
      <sheetName val="P6-2"/>
      <sheetName val="P6-2-2"/>
      <sheetName val="ACTIVITI_PLAN (LB0)"/>
      <sheetName val="ACTIVITI_PLAN (LB2)"/>
      <sheetName val="Carátula (P)"/>
      <sheetName val="PANEL CONTROL"/>
      <sheetName val="PROGRAMACION"/>
      <sheetName val="METRADO"/>
      <sheetName val="COSTO"/>
      <sheetName val="PHYSICAL % PROGRESS"/>
      <sheetName val="STAFFING TABULATION CHART"/>
      <sheetName val="CONSTRUCTION EQUIPMENT SCHE "/>
      <sheetName val="RFI"/>
      <sheetName val="FCR"/>
      <sheetName val="Registro Fot SEM"/>
      <sheetName val="Carátula"/>
      <sheetName val="PPC "/>
      <sheetName val="PPC ANALISIS"/>
      <sheetName val="3WLA "/>
      <sheetName val="Dashboard"/>
      <sheetName val="Analisis de Restricciones"/>
      <sheetName val="HH HM2"/>
    </sheetNames>
    <sheetDataSet>
      <sheetData sheetId="0" refreshError="1"/>
      <sheetData sheetId="1" refreshError="1"/>
      <sheetData sheetId="2"/>
      <sheetData sheetId="3" refreshError="1"/>
      <sheetData sheetId="4"/>
      <sheetData sheetId="5" refreshError="1"/>
      <sheetData sheetId="6"/>
      <sheetData sheetId="7" refreshError="1"/>
      <sheetData sheetId="8"/>
      <sheetData sheetId="9"/>
      <sheetData sheetId="10"/>
      <sheetData sheetId="11">
        <row r="103">
          <cell r="M103">
            <v>0</v>
          </cell>
        </row>
      </sheetData>
      <sheetData sheetId="12"/>
      <sheetData sheetId="13" refreshError="1"/>
      <sheetData sheetId="14"/>
      <sheetData sheetId="15"/>
      <sheetData sheetId="16"/>
      <sheetData sheetId="17">
        <row r="7">
          <cell r="O7" t="str">
            <v>S0</v>
          </cell>
        </row>
        <row r="269">
          <cell r="O269">
            <v>0</v>
          </cell>
        </row>
      </sheetData>
      <sheetData sheetId="18">
        <row r="9">
          <cell r="D9">
            <v>4</v>
          </cell>
        </row>
      </sheetData>
      <sheetData sheetId="19">
        <row r="9">
          <cell r="D9">
            <v>3</v>
          </cell>
        </row>
      </sheetData>
      <sheetData sheetId="20" refreshError="1"/>
      <sheetData sheetId="21" refreshError="1"/>
      <sheetData sheetId="22"/>
      <sheetData sheetId="23"/>
      <sheetData sheetId="24"/>
      <sheetData sheetId="25">
        <row r="10">
          <cell r="B10">
            <v>4</v>
          </cell>
        </row>
      </sheetData>
      <sheetData sheetId="26"/>
      <sheetData sheetId="27">
        <row r="1">
          <cell r="C1">
            <v>3</v>
          </cell>
        </row>
      </sheetData>
      <sheetData sheetId="28"/>
      <sheetData sheetId="2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 dockstate="right" visibility="0" width="444" row="5">
    <wetp:webextensionref xmlns:r="http://schemas.openxmlformats.org/officeDocument/2006/relationships" r:id="rId2"/>
  </wetp:taskpane>
  <wetp:taskpane dockstate="right" visibility="0" width="350" row="4">
    <wetp:webextensionref xmlns:r="http://schemas.openxmlformats.org/officeDocument/2006/relationships" r:id="rId3"/>
  </wetp:taskpane>
</wetp:taskpanes>
</file>

<file path=xl/webextensions/webextension1.xml><?xml version="1.0" encoding="utf-8"?>
<we:webextension xmlns:we="http://schemas.microsoft.com/office/webextensions/webextension/2010/11" id="{D958184A-3DAB-40D6-9D22-46857B0BF901}">
  <we:reference id="wa200010725" version="1.0.0.1" store="es-MX" storeType="OMEX"/>
  <we:alternateReferences>
    <we:reference id="wa200010725" version="1.0.0.1" store="wa200010725" storeType="OMEX"/>
  </we:alternateReferences>
  <we:properties>
    <we:property name="claude.fileId" value="&quot;c905abab-fa1b-4aa1-970c-4f802e2be469&quot;"/>
  </we:properties>
  <we:bindings/>
  <we:snapshot xmlns:r="http://schemas.openxmlformats.org/officeDocument/2006/relationships"/>
</we:webextension>
</file>

<file path=xl/webextensions/webextension2.xml><?xml version="1.0" encoding="utf-8"?>
<we:webextension xmlns:we="http://schemas.microsoft.com/office/webextensions/webextension/2010/11" id="{DED13FCA-C499-4838-86C9-894C45E936D6}">
  <we:reference id="wa200005502" version="1.0.0.13" store="es-ES" storeType="OMEX"/>
  <we:alternateReferences>
    <we:reference id="WA200005502" version="1.0.0.13" store="" storeType="OMEX"/>
  </we:alternateReferences>
  <we:properties>
    <we:property name="docId" value="&quot;33mlCkalK6Emn-_Z5yjsm&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3.xml><?xml version="1.0" encoding="utf-8"?>
<we:webextension xmlns:we="http://schemas.microsoft.com/office/webextensions/webextension/2010/11" id="{5F24DCBE-A71C-4EF6-944D-C893307C8D48}">
  <we:reference id="wa200009404" version="1.0.0.8" store="en-US" storeType="OMEX"/>
  <we:alternateReferences>
    <we:reference id="wa200009404" version="1.0.0.8" store="en-US" storeType="OMEX"/>
  </we:alternateReferences>
  <we:properties>
    <we:property name="claude.fileId" value="&quot;2d0313ca-eb9b-4e1d-9949-92f7eb183b0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jcolina@columbitosr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C4D2B-DE7D-4A3A-A2CD-0FA60B0B054C}">
  <dimension ref="B1:AY55"/>
  <sheetViews>
    <sheetView workbookViewId="0"/>
  </sheetViews>
  <sheetFormatPr baseColWidth="10" defaultColWidth="8.85546875" defaultRowHeight="12.75"/>
  <cols>
    <col min="1" max="1" width="1.5703125" style="70" customWidth="1"/>
    <col min="2" max="49" width="2" style="70" customWidth="1"/>
    <col min="50" max="50" width="19.5703125" style="70" customWidth="1"/>
    <col min="51" max="54" width="2" style="70" customWidth="1"/>
    <col min="55" max="16384" width="8.85546875" style="70"/>
  </cols>
  <sheetData>
    <row r="1" spans="2:51" ht="15" customHeight="1">
      <c r="B1" s="68"/>
      <c r="C1" s="69"/>
      <c r="D1" s="69"/>
      <c r="E1" s="69"/>
      <c r="F1" s="69"/>
      <c r="G1" s="69"/>
      <c r="H1" s="69"/>
      <c r="I1" s="69"/>
      <c r="J1" s="69"/>
      <c r="K1" s="69"/>
      <c r="L1" s="69"/>
      <c r="M1" s="2168" t="s">
        <v>0</v>
      </c>
      <c r="N1" s="2169"/>
      <c r="O1" s="2169"/>
      <c r="P1" s="2169"/>
      <c r="Q1" s="2169"/>
      <c r="R1" s="2169"/>
      <c r="S1" s="2169"/>
      <c r="T1" s="2169"/>
      <c r="U1" s="2169"/>
      <c r="V1" s="2169"/>
      <c r="W1" s="2169"/>
      <c r="X1" s="2169"/>
      <c r="Y1" s="2169"/>
      <c r="Z1" s="2169"/>
      <c r="AA1" s="2169"/>
      <c r="AB1" s="2169"/>
      <c r="AC1" s="2169"/>
      <c r="AD1" s="2169"/>
      <c r="AE1" s="2169"/>
      <c r="AF1" s="2169"/>
      <c r="AG1" s="2169"/>
      <c r="AH1" s="2169"/>
      <c r="AI1" s="2170"/>
      <c r="AJ1" s="2174" t="s">
        <v>211</v>
      </c>
      <c r="AK1" s="2174"/>
      <c r="AL1" s="2174"/>
      <c r="AM1" s="2174"/>
      <c r="AN1" s="2174"/>
      <c r="AO1" s="2174"/>
      <c r="AP1" s="2174"/>
      <c r="AQ1" s="2174"/>
      <c r="AR1" s="2174"/>
      <c r="AS1" s="2175"/>
    </row>
    <row r="2" spans="2:51" ht="15" customHeight="1">
      <c r="B2" s="71"/>
      <c r="C2" s="100"/>
      <c r="D2" s="100"/>
      <c r="E2" s="100"/>
      <c r="F2" s="100"/>
      <c r="G2" s="100"/>
      <c r="H2" s="100"/>
      <c r="I2" s="100"/>
      <c r="J2" s="100"/>
      <c r="K2" s="100"/>
      <c r="L2" s="100"/>
      <c r="M2" s="2171"/>
      <c r="N2" s="2172"/>
      <c r="O2" s="2172"/>
      <c r="P2" s="2172"/>
      <c r="Q2" s="2172"/>
      <c r="R2" s="2172"/>
      <c r="S2" s="2172"/>
      <c r="T2" s="2172"/>
      <c r="U2" s="2172"/>
      <c r="V2" s="2172"/>
      <c r="W2" s="2172"/>
      <c r="X2" s="2172"/>
      <c r="Y2" s="2172"/>
      <c r="Z2" s="2172"/>
      <c r="AA2" s="2172"/>
      <c r="AB2" s="2172"/>
      <c r="AC2" s="2172"/>
      <c r="AD2" s="2172"/>
      <c r="AE2" s="2172"/>
      <c r="AF2" s="2172"/>
      <c r="AG2" s="2172"/>
      <c r="AH2" s="2172"/>
      <c r="AI2" s="2173"/>
      <c r="AJ2" s="2176"/>
      <c r="AK2" s="2176"/>
      <c r="AL2" s="2176"/>
      <c r="AM2" s="2176"/>
      <c r="AN2" s="2176"/>
      <c r="AO2" s="2176"/>
      <c r="AP2" s="2176"/>
      <c r="AQ2" s="2176"/>
      <c r="AR2" s="2176"/>
      <c r="AS2" s="2177"/>
    </row>
    <row r="3" spans="2:51" ht="21.95" customHeight="1">
      <c r="B3" s="2180" t="s">
        <v>212</v>
      </c>
      <c r="C3" s="2178"/>
      <c r="D3" s="2178"/>
      <c r="E3" s="2178"/>
      <c r="F3" s="2178"/>
      <c r="G3" s="2178"/>
      <c r="H3" s="2178"/>
      <c r="I3" s="2178"/>
      <c r="J3" s="2178"/>
      <c r="K3" s="2178"/>
      <c r="L3" s="2178"/>
      <c r="M3" s="2171"/>
      <c r="N3" s="2172"/>
      <c r="O3" s="2172"/>
      <c r="P3" s="2172"/>
      <c r="Q3" s="2172"/>
      <c r="R3" s="2172"/>
      <c r="S3" s="2172"/>
      <c r="T3" s="2172"/>
      <c r="U3" s="2172"/>
      <c r="V3" s="2172"/>
      <c r="W3" s="2172"/>
      <c r="X3" s="2172"/>
      <c r="Y3" s="2172"/>
      <c r="Z3" s="2172"/>
      <c r="AA3" s="2172"/>
      <c r="AB3" s="2172"/>
      <c r="AC3" s="2172"/>
      <c r="AD3" s="2172"/>
      <c r="AE3" s="2172"/>
      <c r="AF3" s="2172"/>
      <c r="AG3" s="2172"/>
      <c r="AH3" s="2172"/>
      <c r="AI3" s="2173"/>
      <c r="AJ3" s="2178"/>
      <c r="AK3" s="2178"/>
      <c r="AL3" s="2178"/>
      <c r="AM3" s="2178"/>
      <c r="AN3" s="2178"/>
      <c r="AO3" s="2178"/>
      <c r="AP3" s="2178"/>
      <c r="AQ3" s="2178"/>
      <c r="AR3" s="2178"/>
      <c r="AS3" s="2179"/>
    </row>
    <row r="4" spans="2:51" ht="18" customHeight="1">
      <c r="B4" s="2181"/>
      <c r="C4" s="2176"/>
      <c r="D4" s="2176"/>
      <c r="E4" s="2176"/>
      <c r="F4" s="2176"/>
      <c r="G4" s="2176"/>
      <c r="H4" s="2176"/>
      <c r="I4" s="2176"/>
      <c r="J4" s="2176"/>
      <c r="K4" s="2176"/>
      <c r="L4" s="2176"/>
      <c r="M4" s="2182" t="s">
        <v>222</v>
      </c>
      <c r="N4" s="2183"/>
      <c r="O4" s="2183"/>
      <c r="P4" s="2183"/>
      <c r="Q4" s="2183"/>
      <c r="R4" s="2183"/>
      <c r="S4" s="2183"/>
      <c r="T4" s="2183"/>
      <c r="U4" s="2183"/>
      <c r="V4" s="2183"/>
      <c r="W4" s="2183"/>
      <c r="X4" s="2183"/>
      <c r="Y4" s="2183"/>
      <c r="Z4" s="2183"/>
      <c r="AA4" s="2183"/>
      <c r="AB4" s="2183"/>
      <c r="AC4" s="2183"/>
      <c r="AD4" s="2183"/>
      <c r="AE4" s="2183"/>
      <c r="AF4" s="2183"/>
      <c r="AG4" s="2183"/>
      <c r="AH4" s="2183"/>
      <c r="AI4" s="2184"/>
      <c r="AJ4" s="2188" t="s">
        <v>213</v>
      </c>
      <c r="AK4" s="2189"/>
      <c r="AL4" s="2189"/>
      <c r="AM4" s="2189"/>
      <c r="AN4" s="2189"/>
      <c r="AO4" s="2189"/>
      <c r="AP4" s="2189"/>
      <c r="AQ4" s="2189"/>
      <c r="AR4" s="2189"/>
      <c r="AS4" s="2190"/>
    </row>
    <row r="5" spans="2:51" ht="18" customHeight="1">
      <c r="B5" s="2180"/>
      <c r="C5" s="2178"/>
      <c r="D5" s="2178"/>
      <c r="E5" s="2178"/>
      <c r="F5" s="2178"/>
      <c r="G5" s="2178"/>
      <c r="H5" s="2178"/>
      <c r="I5" s="2178"/>
      <c r="J5" s="2178"/>
      <c r="K5" s="2178"/>
      <c r="L5" s="2178"/>
      <c r="M5" s="2185"/>
      <c r="N5" s="2186"/>
      <c r="O5" s="2186"/>
      <c r="P5" s="2186"/>
      <c r="Q5" s="2186"/>
      <c r="R5" s="2186"/>
      <c r="S5" s="2186"/>
      <c r="T5" s="2186"/>
      <c r="U5" s="2186"/>
      <c r="V5" s="2186"/>
      <c r="W5" s="2186"/>
      <c r="X5" s="2186"/>
      <c r="Y5" s="2186"/>
      <c r="Z5" s="2186"/>
      <c r="AA5" s="2186"/>
      <c r="AB5" s="2186"/>
      <c r="AC5" s="2186"/>
      <c r="AD5" s="2186"/>
      <c r="AE5" s="2186"/>
      <c r="AF5" s="2186"/>
      <c r="AG5" s="2186"/>
      <c r="AH5" s="2186"/>
      <c r="AI5" s="2187"/>
      <c r="AJ5" s="2191" t="str">
        <f>P13&amp;"_"&amp;D51</f>
        <v>CRD-QPS-11760-G-33-4001_C</v>
      </c>
      <c r="AK5" s="2191"/>
      <c r="AL5" s="2191"/>
      <c r="AM5" s="2191"/>
      <c r="AN5" s="2191"/>
      <c r="AO5" s="2191"/>
      <c r="AP5" s="2191"/>
      <c r="AQ5" s="2191"/>
      <c r="AR5" s="2191"/>
      <c r="AS5" s="2192"/>
    </row>
    <row r="6" spans="2:51" ht="13.9" customHeight="1">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row>
    <row r="7" spans="2:51" ht="13.9" customHeight="1">
      <c r="B7" s="72"/>
      <c r="C7" s="2193" t="str">
        <f>+"WBS Nº: "&amp;AX7</f>
        <v>WBS Nº: 1760</v>
      </c>
      <c r="D7" s="2193"/>
      <c r="E7" s="2193"/>
      <c r="F7" s="2193"/>
      <c r="G7" s="2193"/>
      <c r="H7" s="2193"/>
      <c r="I7" s="2193"/>
      <c r="J7" s="2193"/>
      <c r="K7" s="2193"/>
      <c r="L7" s="2193"/>
      <c r="M7" s="2193"/>
      <c r="N7" s="2193"/>
      <c r="O7" s="2193"/>
      <c r="P7" s="2193"/>
      <c r="Q7" s="2193"/>
      <c r="R7" s="2193"/>
      <c r="S7" s="2193"/>
      <c r="T7" s="2193"/>
      <c r="U7" s="2193"/>
      <c r="V7" s="2193"/>
      <c r="W7" s="2193"/>
      <c r="X7" s="2193"/>
      <c r="Y7" s="2193"/>
      <c r="Z7" s="2193"/>
      <c r="AA7" s="2193"/>
      <c r="AB7" s="2193"/>
      <c r="AC7" s="2193"/>
      <c r="AD7" s="2193"/>
      <c r="AE7" s="2193"/>
      <c r="AF7" s="2193"/>
      <c r="AG7" s="2193"/>
      <c r="AH7" s="2193"/>
      <c r="AI7" s="2193"/>
      <c r="AJ7" s="2193"/>
      <c r="AK7" s="2193"/>
      <c r="AL7" s="2193"/>
      <c r="AM7" s="2193"/>
      <c r="AN7" s="2193"/>
      <c r="AO7" s="2193"/>
      <c r="AP7" s="2193"/>
      <c r="AQ7" s="2193"/>
      <c r="AR7" s="2193"/>
      <c r="AS7" s="72"/>
      <c r="AX7" s="120">
        <v>1760</v>
      </c>
      <c r="AY7" s="70" t="s">
        <v>227</v>
      </c>
    </row>
    <row r="8" spans="2:51" ht="15" customHeight="1">
      <c r="B8" s="72"/>
      <c r="C8" s="2193"/>
      <c r="D8" s="2193"/>
      <c r="E8" s="2193"/>
      <c r="F8" s="2193"/>
      <c r="G8" s="2193"/>
      <c r="H8" s="2193"/>
      <c r="I8" s="2193"/>
      <c r="J8" s="2193"/>
      <c r="K8" s="2193"/>
      <c r="L8" s="2193"/>
      <c r="M8" s="2193"/>
      <c r="N8" s="2193"/>
      <c r="O8" s="2193"/>
      <c r="P8" s="2193"/>
      <c r="Q8" s="2193"/>
      <c r="R8" s="2193"/>
      <c r="S8" s="2193"/>
      <c r="T8" s="2193"/>
      <c r="U8" s="2193"/>
      <c r="V8" s="2193"/>
      <c r="W8" s="2193"/>
      <c r="X8" s="2193"/>
      <c r="Y8" s="2193"/>
      <c r="Z8" s="2193"/>
      <c r="AA8" s="2193"/>
      <c r="AB8" s="2193"/>
      <c r="AC8" s="2193"/>
      <c r="AD8" s="2193"/>
      <c r="AE8" s="2193"/>
      <c r="AF8" s="2193"/>
      <c r="AG8" s="2193"/>
      <c r="AH8" s="2193"/>
      <c r="AI8" s="2193"/>
      <c r="AJ8" s="2193"/>
      <c r="AK8" s="2193"/>
      <c r="AL8" s="2193"/>
      <c r="AM8" s="2193"/>
      <c r="AN8" s="2193"/>
      <c r="AO8" s="2193"/>
      <c r="AP8" s="2193"/>
      <c r="AQ8" s="2193"/>
      <c r="AR8" s="2193"/>
      <c r="AS8" s="72"/>
      <c r="AX8" s="120"/>
    </row>
    <row r="9" spans="2:51" ht="15" customHeight="1">
      <c r="B9" s="72"/>
      <c r="C9" s="116"/>
      <c r="D9" s="116"/>
      <c r="E9" s="116"/>
      <c r="F9" s="116"/>
      <c r="G9" s="116"/>
      <c r="H9" s="116"/>
      <c r="I9" s="116"/>
      <c r="J9" s="116"/>
      <c r="K9" s="116"/>
      <c r="L9" s="116"/>
      <c r="M9" s="116"/>
      <c r="N9" s="116"/>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72"/>
    </row>
    <row r="10" spans="2:51" ht="15" customHeight="1">
      <c r="B10" s="72"/>
      <c r="C10" s="2193" t="s">
        <v>214</v>
      </c>
      <c r="D10" s="2193"/>
      <c r="E10" s="2193"/>
      <c r="F10" s="2193"/>
      <c r="G10" s="2193"/>
      <c r="H10" s="2193"/>
      <c r="I10" s="2193"/>
      <c r="J10" s="2193"/>
      <c r="K10" s="2193"/>
      <c r="L10" s="2193"/>
      <c r="M10" s="2193"/>
      <c r="N10" s="2193"/>
      <c r="O10" s="2193"/>
      <c r="P10" s="2193"/>
      <c r="Q10" s="2193"/>
      <c r="R10" s="2193"/>
      <c r="S10" s="2193"/>
      <c r="T10" s="2193"/>
      <c r="U10" s="2193"/>
      <c r="V10" s="2193"/>
      <c r="W10" s="2193"/>
      <c r="X10" s="2193"/>
      <c r="Y10" s="2193"/>
      <c r="Z10" s="2193"/>
      <c r="AA10" s="2193"/>
      <c r="AB10" s="2193"/>
      <c r="AC10" s="2193"/>
      <c r="AD10" s="2193"/>
      <c r="AE10" s="2193"/>
      <c r="AF10" s="2193"/>
      <c r="AG10" s="2193"/>
      <c r="AH10" s="2193"/>
      <c r="AI10" s="2193"/>
      <c r="AJ10" s="2193"/>
      <c r="AK10" s="2193"/>
      <c r="AL10" s="2193"/>
      <c r="AM10" s="2193"/>
      <c r="AN10" s="2193"/>
      <c r="AO10" s="2193"/>
      <c r="AP10" s="2193"/>
      <c r="AQ10" s="2193"/>
      <c r="AR10" s="2193"/>
      <c r="AS10" s="72"/>
    </row>
    <row r="11" spans="2:51" ht="15" customHeight="1">
      <c r="B11" s="72"/>
      <c r="C11" s="2193"/>
      <c r="D11" s="2193"/>
      <c r="E11" s="2193"/>
      <c r="F11" s="2193"/>
      <c r="G11" s="2193"/>
      <c r="H11" s="2193"/>
      <c r="I11" s="2193"/>
      <c r="J11" s="2193"/>
      <c r="K11" s="2193"/>
      <c r="L11" s="2193"/>
      <c r="M11" s="2193"/>
      <c r="N11" s="2193"/>
      <c r="O11" s="2193"/>
      <c r="P11" s="2193"/>
      <c r="Q11" s="2193"/>
      <c r="R11" s="2193"/>
      <c r="S11" s="2193"/>
      <c r="T11" s="2193"/>
      <c r="U11" s="2193"/>
      <c r="V11" s="2193"/>
      <c r="W11" s="2193"/>
      <c r="X11" s="2193"/>
      <c r="Y11" s="2193"/>
      <c r="Z11" s="2193"/>
      <c r="AA11" s="2193"/>
      <c r="AB11" s="2193"/>
      <c r="AC11" s="2193"/>
      <c r="AD11" s="2193"/>
      <c r="AE11" s="2193"/>
      <c r="AF11" s="2193"/>
      <c r="AG11" s="2193"/>
      <c r="AH11" s="2193"/>
      <c r="AI11" s="2193"/>
      <c r="AJ11" s="2193"/>
      <c r="AK11" s="2193"/>
      <c r="AL11" s="2193"/>
      <c r="AM11" s="2193"/>
      <c r="AN11" s="2193"/>
      <c r="AO11" s="2193"/>
      <c r="AP11" s="2193"/>
      <c r="AQ11" s="2193"/>
      <c r="AR11" s="2193"/>
      <c r="AS11" s="72"/>
    </row>
    <row r="12" spans="2:51" ht="15" customHeight="1">
      <c r="B12" s="72"/>
      <c r="AS12" s="72"/>
    </row>
    <row r="13" spans="2:51" ht="15" customHeight="1">
      <c r="B13" s="72"/>
      <c r="C13" s="2194" t="s">
        <v>223</v>
      </c>
      <c r="D13" s="2194"/>
      <c r="E13" s="2194"/>
      <c r="F13" s="2194"/>
      <c r="G13" s="2194"/>
      <c r="H13" s="2194"/>
      <c r="I13" s="2194"/>
      <c r="J13" s="2194"/>
      <c r="K13" s="2194"/>
      <c r="L13" s="2194"/>
      <c r="M13" s="2194"/>
      <c r="N13" s="2194"/>
      <c r="O13" s="2194"/>
      <c r="P13" s="2195" t="s">
        <v>226</v>
      </c>
      <c r="Q13" s="2196"/>
      <c r="R13" s="2196"/>
      <c r="S13" s="2196"/>
      <c r="T13" s="2196"/>
      <c r="U13" s="2196"/>
      <c r="V13" s="2196"/>
      <c r="W13" s="2196"/>
      <c r="X13" s="2196"/>
      <c r="Y13" s="2196"/>
      <c r="Z13" s="2196"/>
      <c r="AA13" s="2196"/>
      <c r="AB13" s="2196"/>
      <c r="AC13" s="2196"/>
      <c r="AD13" s="2196"/>
      <c r="AE13" s="2196"/>
      <c r="AF13" s="2196"/>
      <c r="AG13" s="2196"/>
      <c r="AH13" s="2196"/>
      <c r="AI13" s="2196"/>
      <c r="AJ13" s="2196"/>
      <c r="AK13" s="2196"/>
      <c r="AL13" s="2196"/>
      <c r="AM13" s="2196"/>
      <c r="AN13" s="2196"/>
      <c r="AO13" s="2196"/>
      <c r="AP13" s="2196"/>
      <c r="AQ13" s="2196"/>
      <c r="AR13" s="2196"/>
      <c r="AS13" s="72"/>
    </row>
    <row r="14" spans="2:51" ht="15" customHeight="1">
      <c r="B14" s="72"/>
      <c r="C14" s="2194"/>
      <c r="D14" s="2194"/>
      <c r="E14" s="2194"/>
      <c r="F14" s="2194"/>
      <c r="G14" s="2194"/>
      <c r="H14" s="2194"/>
      <c r="I14" s="2194"/>
      <c r="J14" s="2194"/>
      <c r="K14" s="2194"/>
      <c r="L14" s="2194"/>
      <c r="M14" s="2194"/>
      <c r="N14" s="2194"/>
      <c r="O14" s="2194"/>
      <c r="P14" s="2196"/>
      <c r="Q14" s="2196"/>
      <c r="R14" s="2196"/>
      <c r="S14" s="2196"/>
      <c r="T14" s="2196"/>
      <c r="U14" s="2196"/>
      <c r="V14" s="2196"/>
      <c r="W14" s="2196"/>
      <c r="X14" s="2196"/>
      <c r="Y14" s="2196"/>
      <c r="Z14" s="2196"/>
      <c r="AA14" s="2196"/>
      <c r="AB14" s="2196"/>
      <c r="AC14" s="2196"/>
      <c r="AD14" s="2196"/>
      <c r="AE14" s="2196"/>
      <c r="AF14" s="2196"/>
      <c r="AG14" s="2196"/>
      <c r="AH14" s="2196"/>
      <c r="AI14" s="2196"/>
      <c r="AJ14" s="2196"/>
      <c r="AK14" s="2196"/>
      <c r="AL14" s="2196"/>
      <c r="AM14" s="2196"/>
      <c r="AN14" s="2196"/>
      <c r="AO14" s="2196"/>
      <c r="AP14" s="2196"/>
      <c r="AQ14" s="2196"/>
      <c r="AR14" s="2196"/>
      <c r="AS14" s="72"/>
    </row>
    <row r="15" spans="2:51" ht="15" customHeight="1">
      <c r="B15" s="72"/>
      <c r="D15" s="117"/>
      <c r="E15" s="117"/>
      <c r="F15" s="117"/>
      <c r="G15" s="117"/>
      <c r="H15" s="117"/>
      <c r="I15" s="117"/>
      <c r="J15" s="117"/>
      <c r="K15" s="117"/>
      <c r="L15" s="117"/>
      <c r="M15" s="117"/>
      <c r="N15" s="117"/>
      <c r="O15" s="117"/>
      <c r="AS15" s="72"/>
    </row>
    <row r="16" spans="2:51" ht="15" customHeight="1">
      <c r="B16" s="72"/>
      <c r="C16" s="2167" t="s">
        <v>222</v>
      </c>
      <c r="D16" s="2167"/>
      <c r="E16" s="2167"/>
      <c r="F16" s="2167"/>
      <c r="G16" s="2167"/>
      <c r="H16" s="2167"/>
      <c r="I16" s="2167"/>
      <c r="J16" s="2167"/>
      <c r="K16" s="2167"/>
      <c r="L16" s="2167"/>
      <c r="M16" s="2167"/>
      <c r="N16" s="2167"/>
      <c r="O16" s="2167"/>
      <c r="P16" s="2167"/>
      <c r="Q16" s="2167"/>
      <c r="R16" s="2167"/>
      <c r="S16" s="2167"/>
      <c r="T16" s="2167"/>
      <c r="U16" s="2167"/>
      <c r="V16" s="2167"/>
      <c r="W16" s="2167"/>
      <c r="X16" s="2167"/>
      <c r="Y16" s="2167"/>
      <c r="Z16" s="2167"/>
      <c r="AA16" s="2167"/>
      <c r="AB16" s="2167"/>
      <c r="AC16" s="2167"/>
      <c r="AD16" s="2167"/>
      <c r="AE16" s="2167"/>
      <c r="AF16" s="2167"/>
      <c r="AG16" s="2167"/>
      <c r="AH16" s="2167"/>
      <c r="AI16" s="2167"/>
      <c r="AJ16" s="2167"/>
      <c r="AK16" s="2167"/>
      <c r="AL16" s="2167"/>
      <c r="AM16" s="2167"/>
      <c r="AN16" s="2167"/>
      <c r="AO16" s="2167"/>
      <c r="AP16" s="2167"/>
      <c r="AQ16" s="2167"/>
      <c r="AR16" s="2167"/>
      <c r="AS16" s="72"/>
    </row>
    <row r="17" spans="2:45" ht="15" customHeight="1">
      <c r="B17" s="72"/>
      <c r="C17" s="2167"/>
      <c r="D17" s="2167"/>
      <c r="E17" s="2167"/>
      <c r="F17" s="2167"/>
      <c r="G17" s="2167"/>
      <c r="H17" s="2167"/>
      <c r="I17" s="2167"/>
      <c r="J17" s="2167"/>
      <c r="K17" s="2167"/>
      <c r="L17" s="2167"/>
      <c r="M17" s="2167"/>
      <c r="N17" s="2167"/>
      <c r="O17" s="2167"/>
      <c r="P17" s="2167"/>
      <c r="Q17" s="2167"/>
      <c r="R17" s="2167"/>
      <c r="S17" s="2167"/>
      <c r="T17" s="2167"/>
      <c r="U17" s="2167"/>
      <c r="V17" s="2167"/>
      <c r="W17" s="2167"/>
      <c r="X17" s="2167"/>
      <c r="Y17" s="2167"/>
      <c r="Z17" s="2167"/>
      <c r="AA17" s="2167"/>
      <c r="AB17" s="2167"/>
      <c r="AC17" s="2167"/>
      <c r="AD17" s="2167"/>
      <c r="AE17" s="2167"/>
      <c r="AF17" s="2167"/>
      <c r="AG17" s="2167"/>
      <c r="AH17" s="2167"/>
      <c r="AI17" s="2167"/>
      <c r="AJ17" s="2167"/>
      <c r="AK17" s="2167"/>
      <c r="AL17" s="2167"/>
      <c r="AM17" s="2167"/>
      <c r="AN17" s="2167"/>
      <c r="AO17" s="2167"/>
      <c r="AP17" s="2167"/>
      <c r="AQ17" s="2167"/>
      <c r="AR17" s="2167"/>
      <c r="AS17" s="72"/>
    </row>
    <row r="18" spans="2:45" ht="15" customHeight="1">
      <c r="B18" s="72"/>
      <c r="C18" s="2167"/>
      <c r="D18" s="2167"/>
      <c r="E18" s="2167"/>
      <c r="F18" s="2167"/>
      <c r="G18" s="2167"/>
      <c r="H18" s="2167"/>
      <c r="I18" s="2167"/>
      <c r="J18" s="2167"/>
      <c r="K18" s="2167"/>
      <c r="L18" s="2167"/>
      <c r="M18" s="2167"/>
      <c r="N18" s="2167"/>
      <c r="O18" s="2167"/>
      <c r="P18" s="2167"/>
      <c r="Q18" s="2167"/>
      <c r="R18" s="2167"/>
      <c r="S18" s="2167"/>
      <c r="T18" s="2167"/>
      <c r="U18" s="2167"/>
      <c r="V18" s="2167"/>
      <c r="W18" s="2167"/>
      <c r="X18" s="2167"/>
      <c r="Y18" s="2167"/>
      <c r="Z18" s="2167"/>
      <c r="AA18" s="2167"/>
      <c r="AB18" s="2167"/>
      <c r="AC18" s="2167"/>
      <c r="AD18" s="2167"/>
      <c r="AE18" s="2167"/>
      <c r="AF18" s="2167"/>
      <c r="AG18" s="2167"/>
      <c r="AH18" s="2167"/>
      <c r="AI18" s="2167"/>
      <c r="AJ18" s="2167"/>
      <c r="AK18" s="2167"/>
      <c r="AL18" s="2167"/>
      <c r="AM18" s="2167"/>
      <c r="AN18" s="2167"/>
      <c r="AO18" s="2167"/>
      <c r="AP18" s="2167"/>
      <c r="AQ18" s="2167"/>
      <c r="AR18" s="2167"/>
      <c r="AS18" s="72"/>
    </row>
    <row r="19" spans="2:45" ht="15" customHeight="1">
      <c r="B19" s="72"/>
      <c r="C19" s="2167"/>
      <c r="D19" s="2167"/>
      <c r="E19" s="2167"/>
      <c r="F19" s="2167"/>
      <c r="G19" s="2167"/>
      <c r="H19" s="2167"/>
      <c r="I19" s="2167"/>
      <c r="J19" s="2167"/>
      <c r="K19" s="2167"/>
      <c r="L19" s="2167"/>
      <c r="M19" s="2167"/>
      <c r="N19" s="2167"/>
      <c r="O19" s="2167"/>
      <c r="P19" s="2167"/>
      <c r="Q19" s="2167"/>
      <c r="R19" s="2167"/>
      <c r="S19" s="2167"/>
      <c r="T19" s="2167"/>
      <c r="U19" s="2167"/>
      <c r="V19" s="2167"/>
      <c r="W19" s="2167"/>
      <c r="X19" s="2167"/>
      <c r="Y19" s="2167"/>
      <c r="Z19" s="2167"/>
      <c r="AA19" s="2167"/>
      <c r="AB19" s="2167"/>
      <c r="AC19" s="2167"/>
      <c r="AD19" s="2167"/>
      <c r="AE19" s="2167"/>
      <c r="AF19" s="2167"/>
      <c r="AG19" s="2167"/>
      <c r="AH19" s="2167"/>
      <c r="AI19" s="2167"/>
      <c r="AJ19" s="2167"/>
      <c r="AK19" s="2167"/>
      <c r="AL19" s="2167"/>
      <c r="AM19" s="2167"/>
      <c r="AN19" s="2167"/>
      <c r="AO19" s="2167"/>
      <c r="AP19" s="2167"/>
      <c r="AQ19" s="2167"/>
      <c r="AR19" s="2167"/>
      <c r="AS19" s="72"/>
    </row>
    <row r="20" spans="2:45" ht="15" customHeight="1">
      <c r="B20" s="72"/>
      <c r="C20" s="2167"/>
      <c r="D20" s="2167"/>
      <c r="E20" s="2167"/>
      <c r="F20" s="2167"/>
      <c r="G20" s="2167"/>
      <c r="H20" s="2167"/>
      <c r="I20" s="2167"/>
      <c r="J20" s="2167"/>
      <c r="K20" s="2167"/>
      <c r="L20" s="2167"/>
      <c r="M20" s="2167"/>
      <c r="N20" s="2167"/>
      <c r="O20" s="2167"/>
      <c r="P20" s="2167"/>
      <c r="Q20" s="2167"/>
      <c r="R20" s="2167"/>
      <c r="S20" s="2167"/>
      <c r="T20" s="2167"/>
      <c r="U20" s="2167"/>
      <c r="V20" s="2167"/>
      <c r="W20" s="2167"/>
      <c r="X20" s="2167"/>
      <c r="Y20" s="2167"/>
      <c r="Z20" s="2167"/>
      <c r="AA20" s="2167"/>
      <c r="AB20" s="2167"/>
      <c r="AC20" s="2167"/>
      <c r="AD20" s="2167"/>
      <c r="AE20" s="2167"/>
      <c r="AF20" s="2167"/>
      <c r="AG20" s="2167"/>
      <c r="AH20" s="2167"/>
      <c r="AI20" s="2167"/>
      <c r="AJ20" s="2167"/>
      <c r="AK20" s="2167"/>
      <c r="AL20" s="2167"/>
      <c r="AM20" s="2167"/>
      <c r="AN20" s="2167"/>
      <c r="AO20" s="2167"/>
      <c r="AP20" s="2167"/>
      <c r="AQ20" s="2167"/>
      <c r="AR20" s="2167"/>
      <c r="AS20" s="72"/>
    </row>
    <row r="21" spans="2:45" ht="15" customHeight="1">
      <c r="B21" s="72"/>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c r="AI21" s="117"/>
      <c r="AJ21" s="117"/>
      <c r="AK21" s="117"/>
      <c r="AL21" s="117"/>
      <c r="AM21" s="117"/>
      <c r="AN21" s="117"/>
      <c r="AO21" s="117"/>
      <c r="AP21" s="117"/>
      <c r="AQ21" s="117"/>
      <c r="AR21" s="117"/>
      <c r="AS21" s="72"/>
    </row>
    <row r="22" spans="2:45" ht="15" customHeight="1">
      <c r="B22" s="72"/>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c r="AI22" s="117"/>
      <c r="AJ22" s="117"/>
      <c r="AK22" s="117"/>
      <c r="AL22" s="117"/>
      <c r="AM22" s="117"/>
      <c r="AN22" s="117"/>
      <c r="AO22" s="117"/>
      <c r="AP22" s="117"/>
      <c r="AQ22" s="117"/>
      <c r="AR22" s="117"/>
      <c r="AS22" s="72"/>
    </row>
    <row r="23" spans="2:45" ht="15" customHeight="1">
      <c r="B23" s="2167" t="s">
        <v>228</v>
      </c>
      <c r="C23" s="2167"/>
      <c r="D23" s="2167"/>
      <c r="E23" s="2167"/>
      <c r="F23" s="2167"/>
      <c r="G23" s="2167"/>
      <c r="H23" s="2167"/>
      <c r="I23" s="2167"/>
      <c r="J23" s="2167"/>
      <c r="K23" s="2167"/>
      <c r="L23" s="2167"/>
      <c r="M23" s="2167"/>
      <c r="N23" s="2167"/>
      <c r="O23" s="2167"/>
      <c r="P23" s="2167"/>
      <c r="Q23" s="2167"/>
      <c r="R23" s="2167"/>
      <c r="S23" s="2167"/>
      <c r="T23" s="2167"/>
      <c r="U23" s="2167"/>
      <c r="V23" s="2167"/>
      <c r="W23" s="2167"/>
      <c r="X23" s="2167"/>
      <c r="Y23" s="2167"/>
      <c r="Z23" s="2167"/>
      <c r="AA23" s="2167"/>
      <c r="AB23" s="2167"/>
      <c r="AC23" s="2167"/>
      <c r="AD23" s="2167"/>
      <c r="AE23" s="2167"/>
      <c r="AF23" s="2167"/>
      <c r="AG23" s="2167"/>
      <c r="AH23" s="2167"/>
      <c r="AI23" s="2167"/>
      <c r="AJ23" s="2167"/>
      <c r="AK23" s="2167"/>
      <c r="AL23" s="2167"/>
      <c r="AM23" s="2167"/>
      <c r="AN23" s="2167"/>
      <c r="AO23" s="2167"/>
      <c r="AP23" s="2167"/>
      <c r="AQ23" s="2167"/>
      <c r="AR23" s="2167"/>
      <c r="AS23" s="2167"/>
    </row>
    <row r="24" spans="2:45" ht="15" customHeight="1">
      <c r="B24" s="2167"/>
      <c r="C24" s="2167"/>
      <c r="D24" s="2167"/>
      <c r="E24" s="2167"/>
      <c r="F24" s="2167"/>
      <c r="G24" s="2167"/>
      <c r="H24" s="2167"/>
      <c r="I24" s="2167"/>
      <c r="J24" s="2167"/>
      <c r="K24" s="2167"/>
      <c r="L24" s="2167"/>
      <c r="M24" s="2167"/>
      <c r="N24" s="2167"/>
      <c r="O24" s="2167"/>
      <c r="P24" s="2167"/>
      <c r="Q24" s="2167"/>
      <c r="R24" s="2167"/>
      <c r="S24" s="2167"/>
      <c r="T24" s="2167"/>
      <c r="U24" s="2167"/>
      <c r="V24" s="2167"/>
      <c r="W24" s="2167"/>
      <c r="X24" s="2167"/>
      <c r="Y24" s="2167"/>
      <c r="Z24" s="2167"/>
      <c r="AA24" s="2167"/>
      <c r="AB24" s="2167"/>
      <c r="AC24" s="2167"/>
      <c r="AD24" s="2167"/>
      <c r="AE24" s="2167"/>
      <c r="AF24" s="2167"/>
      <c r="AG24" s="2167"/>
      <c r="AH24" s="2167"/>
      <c r="AI24" s="2167"/>
      <c r="AJ24" s="2167"/>
      <c r="AK24" s="2167"/>
      <c r="AL24" s="2167"/>
      <c r="AM24" s="2167"/>
      <c r="AN24" s="2167"/>
      <c r="AO24" s="2167"/>
      <c r="AP24" s="2167"/>
      <c r="AQ24" s="2167"/>
      <c r="AR24" s="2167"/>
      <c r="AS24" s="2167"/>
    </row>
    <row r="25" spans="2:45" ht="15" customHeight="1">
      <c r="B25" s="2167"/>
      <c r="C25" s="2167"/>
      <c r="D25" s="2167"/>
      <c r="E25" s="2167"/>
      <c r="F25" s="2167"/>
      <c r="G25" s="2167"/>
      <c r="H25" s="2167"/>
      <c r="I25" s="2167"/>
      <c r="J25" s="2167"/>
      <c r="K25" s="2167"/>
      <c r="L25" s="2167"/>
      <c r="M25" s="2167"/>
      <c r="N25" s="2167"/>
      <c r="O25" s="2167"/>
      <c r="P25" s="2167"/>
      <c r="Q25" s="2167"/>
      <c r="R25" s="2167"/>
      <c r="S25" s="2167"/>
      <c r="T25" s="2167"/>
      <c r="U25" s="2167"/>
      <c r="V25" s="2167"/>
      <c r="W25" s="2167"/>
      <c r="X25" s="2167"/>
      <c r="Y25" s="2167"/>
      <c r="Z25" s="2167"/>
      <c r="AA25" s="2167"/>
      <c r="AB25" s="2167"/>
      <c r="AC25" s="2167"/>
      <c r="AD25" s="2167"/>
      <c r="AE25" s="2167"/>
      <c r="AF25" s="2167"/>
      <c r="AG25" s="2167"/>
      <c r="AH25" s="2167"/>
      <c r="AI25" s="2167"/>
      <c r="AJ25" s="2167"/>
      <c r="AK25" s="2167"/>
      <c r="AL25" s="2167"/>
      <c r="AM25" s="2167"/>
      <c r="AN25" s="2167"/>
      <c r="AO25" s="2167"/>
      <c r="AP25" s="2167"/>
      <c r="AQ25" s="2167"/>
      <c r="AR25" s="2167"/>
      <c r="AS25" s="2167"/>
    </row>
    <row r="26" spans="2:45" ht="15" customHeight="1">
      <c r="B26" s="72"/>
      <c r="C26" s="117"/>
      <c r="D26" s="117"/>
      <c r="E26" s="117"/>
      <c r="F26" s="117"/>
      <c r="G26" s="117"/>
      <c r="H26" s="117"/>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7"/>
      <c r="AJ26" s="117"/>
      <c r="AK26" s="117"/>
      <c r="AL26" s="117"/>
      <c r="AM26" s="117"/>
      <c r="AN26" s="117"/>
      <c r="AO26" s="117"/>
      <c r="AP26" s="117"/>
      <c r="AQ26" s="117"/>
      <c r="AR26" s="117"/>
      <c r="AS26" s="72"/>
    </row>
    <row r="27" spans="2:45" ht="15" customHeight="1">
      <c r="B27" s="72"/>
      <c r="C27" s="118"/>
      <c r="D27" s="118"/>
      <c r="E27" s="118"/>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72"/>
    </row>
    <row r="28" spans="2:45" ht="15" customHeight="1">
      <c r="B28" s="72"/>
      <c r="C28" s="2193" t="s">
        <v>224</v>
      </c>
      <c r="D28" s="2197"/>
      <c r="E28" s="2197"/>
      <c r="F28" s="2197"/>
      <c r="G28" s="2197"/>
      <c r="H28" s="2197"/>
      <c r="I28" s="2197"/>
      <c r="J28" s="2197"/>
      <c r="K28" s="2197"/>
      <c r="L28" s="2197"/>
      <c r="M28" s="2197"/>
      <c r="N28" s="2197"/>
      <c r="O28" s="2197"/>
      <c r="P28" s="2197"/>
      <c r="Q28" s="2197"/>
      <c r="R28" s="2197"/>
      <c r="S28" s="2197"/>
      <c r="T28" s="2197"/>
      <c r="U28" s="2197"/>
      <c r="V28" s="2197"/>
      <c r="W28" s="2197"/>
      <c r="X28" s="2197"/>
      <c r="Y28" s="2197"/>
      <c r="Z28" s="2197"/>
      <c r="AA28" s="2197"/>
      <c r="AB28" s="2197"/>
      <c r="AC28" s="2197"/>
      <c r="AD28" s="2197"/>
      <c r="AE28" s="2197"/>
      <c r="AF28" s="2197"/>
      <c r="AG28" s="2197"/>
      <c r="AH28" s="2197"/>
      <c r="AI28" s="2197"/>
      <c r="AJ28" s="2197"/>
      <c r="AK28" s="2197"/>
      <c r="AL28" s="2197"/>
      <c r="AM28" s="2197"/>
      <c r="AN28" s="2197"/>
      <c r="AO28" s="2197"/>
      <c r="AP28" s="2197"/>
      <c r="AQ28" s="2197"/>
      <c r="AR28" s="2197"/>
      <c r="AS28" s="72"/>
    </row>
    <row r="29" spans="2:45" ht="15" customHeight="1">
      <c r="B29" s="72"/>
      <c r="C29" s="2197"/>
      <c r="D29" s="2197"/>
      <c r="E29" s="2197"/>
      <c r="F29" s="2197"/>
      <c r="G29" s="2197"/>
      <c r="H29" s="2197"/>
      <c r="I29" s="2197"/>
      <c r="J29" s="2197"/>
      <c r="K29" s="2197"/>
      <c r="L29" s="2197"/>
      <c r="M29" s="2197"/>
      <c r="N29" s="2197"/>
      <c r="O29" s="2197"/>
      <c r="P29" s="2197"/>
      <c r="Q29" s="2197"/>
      <c r="R29" s="2197"/>
      <c r="S29" s="2197"/>
      <c r="T29" s="2197"/>
      <c r="U29" s="2197"/>
      <c r="V29" s="2197"/>
      <c r="W29" s="2197"/>
      <c r="X29" s="2197"/>
      <c r="Y29" s="2197"/>
      <c r="Z29" s="2197"/>
      <c r="AA29" s="2197"/>
      <c r="AB29" s="2197"/>
      <c r="AC29" s="2197"/>
      <c r="AD29" s="2197"/>
      <c r="AE29" s="2197"/>
      <c r="AF29" s="2197"/>
      <c r="AG29" s="2197"/>
      <c r="AH29" s="2197"/>
      <c r="AI29" s="2197"/>
      <c r="AJ29" s="2197"/>
      <c r="AK29" s="2197"/>
      <c r="AL29" s="2197"/>
      <c r="AM29" s="2197"/>
      <c r="AN29" s="2197"/>
      <c r="AO29" s="2197"/>
      <c r="AP29" s="2197"/>
      <c r="AQ29" s="2197"/>
      <c r="AR29" s="2197"/>
      <c r="AS29" s="72"/>
    </row>
    <row r="30" spans="2:45" ht="15" customHeight="1">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row>
    <row r="31" spans="2:45" ht="15" customHeight="1">
      <c r="B31" s="73"/>
      <c r="C31" s="2198" t="s">
        <v>2</v>
      </c>
      <c r="D31" s="2198"/>
      <c r="E31" s="2198"/>
      <c r="F31" s="2198"/>
      <c r="G31" s="2198"/>
      <c r="H31" s="2198"/>
      <c r="I31" s="2198"/>
      <c r="J31" s="2198"/>
      <c r="K31" s="2198"/>
      <c r="L31" s="2198"/>
      <c r="M31" s="2198"/>
      <c r="N31" s="2198"/>
      <c r="O31" s="2198"/>
      <c r="P31" s="2198"/>
      <c r="Q31" s="2198"/>
      <c r="R31" s="2198"/>
      <c r="S31" s="2198"/>
      <c r="T31" s="2198"/>
      <c r="U31" s="2198"/>
      <c r="V31" s="2198"/>
      <c r="W31" s="2198"/>
      <c r="X31" s="2198"/>
      <c r="Y31" s="2198"/>
      <c r="Z31" s="2198"/>
      <c r="AA31" s="2198"/>
      <c r="AB31" s="2198"/>
      <c r="AC31" s="2198"/>
      <c r="AD31" s="2198"/>
      <c r="AE31" s="2198"/>
      <c r="AF31" s="2198"/>
      <c r="AG31" s="2198"/>
      <c r="AH31" s="2198"/>
      <c r="AI31" s="2198"/>
      <c r="AJ31" s="2198"/>
      <c r="AK31" s="2198"/>
      <c r="AL31" s="2198"/>
      <c r="AM31" s="2198"/>
      <c r="AN31" s="2198"/>
      <c r="AO31" s="2198"/>
      <c r="AP31" s="2198"/>
      <c r="AQ31" s="2198"/>
      <c r="AR31" s="2198"/>
      <c r="AS31" s="72"/>
    </row>
    <row r="32" spans="2:45" ht="12" customHeight="1">
      <c r="B32" s="72"/>
      <c r="C32" s="2199" t="s">
        <v>3</v>
      </c>
      <c r="D32" s="2199"/>
      <c r="E32" s="2199"/>
      <c r="F32" s="2199"/>
      <c r="G32" s="2199"/>
      <c r="H32" s="2199"/>
      <c r="I32" s="2199"/>
      <c r="J32" s="2199"/>
      <c r="K32" s="2199"/>
      <c r="L32" s="2199"/>
      <c r="M32" s="2199"/>
      <c r="N32" s="2199"/>
      <c r="O32" s="2199"/>
      <c r="P32" s="2199"/>
      <c r="Q32" s="2199"/>
      <c r="R32" s="2199"/>
      <c r="S32" s="2199"/>
      <c r="T32" s="2199"/>
      <c r="U32" s="2199"/>
      <c r="V32" s="2199"/>
      <c r="W32" s="2199"/>
      <c r="X32" s="2199"/>
      <c r="Y32" s="2199"/>
      <c r="Z32" s="2199"/>
      <c r="AA32" s="2199"/>
      <c r="AB32" s="2199"/>
      <c r="AC32" s="2199"/>
      <c r="AD32" s="2199"/>
      <c r="AE32" s="2199"/>
      <c r="AF32" s="2199"/>
      <c r="AG32" s="2199"/>
      <c r="AH32" s="2199"/>
      <c r="AI32" s="2199"/>
      <c r="AJ32" s="2199"/>
      <c r="AK32" s="2199"/>
      <c r="AL32" s="2199"/>
      <c r="AM32" s="2199"/>
      <c r="AN32" s="2199"/>
      <c r="AO32" s="2199"/>
      <c r="AP32" s="2199"/>
      <c r="AQ32" s="2199"/>
      <c r="AR32" s="2199"/>
      <c r="AS32" s="72"/>
    </row>
    <row r="33" spans="2:45" ht="12" customHeight="1">
      <c r="B33" s="72"/>
      <c r="C33" s="2199"/>
      <c r="D33" s="2199"/>
      <c r="E33" s="2199"/>
      <c r="F33" s="2199"/>
      <c r="G33" s="2199"/>
      <c r="H33" s="2199"/>
      <c r="I33" s="2199"/>
      <c r="J33" s="2199"/>
      <c r="K33" s="2199"/>
      <c r="L33" s="2199"/>
      <c r="M33" s="2199"/>
      <c r="N33" s="2199"/>
      <c r="O33" s="2199"/>
      <c r="P33" s="2199"/>
      <c r="Q33" s="2199"/>
      <c r="R33" s="2199"/>
      <c r="S33" s="2199"/>
      <c r="T33" s="2199"/>
      <c r="U33" s="2199"/>
      <c r="V33" s="2199"/>
      <c r="W33" s="2199"/>
      <c r="X33" s="2199"/>
      <c r="Y33" s="2199"/>
      <c r="Z33" s="2199"/>
      <c r="AA33" s="2199"/>
      <c r="AB33" s="2199"/>
      <c r="AC33" s="2199"/>
      <c r="AD33" s="2199"/>
      <c r="AE33" s="2199"/>
      <c r="AF33" s="2199"/>
      <c r="AG33" s="2199"/>
      <c r="AH33" s="2199"/>
      <c r="AI33" s="2199"/>
      <c r="AJ33" s="2199"/>
      <c r="AK33" s="2199"/>
      <c r="AL33" s="2199"/>
      <c r="AM33" s="2199"/>
      <c r="AN33" s="2199"/>
      <c r="AO33" s="2199"/>
      <c r="AP33" s="2199"/>
      <c r="AQ33" s="2199"/>
      <c r="AR33" s="2199"/>
      <c r="AS33" s="72"/>
    </row>
    <row r="34" spans="2:45" ht="15" customHeight="1">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row>
    <row r="35" spans="2:45" ht="15" customHeight="1">
      <c r="B35" s="73"/>
      <c r="C35" s="2198" t="s">
        <v>4</v>
      </c>
      <c r="D35" s="2198"/>
      <c r="E35" s="2198"/>
      <c r="F35" s="2198"/>
      <c r="G35" s="2198"/>
      <c r="H35" s="2198"/>
      <c r="I35" s="2198"/>
      <c r="J35" s="2198"/>
      <c r="K35" s="2198"/>
      <c r="L35" s="2198"/>
      <c r="M35" s="2198"/>
      <c r="N35" s="2198"/>
      <c r="O35" s="2198"/>
      <c r="P35" s="2198"/>
      <c r="Q35" s="2198"/>
      <c r="R35" s="2198"/>
      <c r="S35" s="2198"/>
      <c r="T35" s="2198"/>
      <c r="U35" s="2198"/>
      <c r="V35" s="2198"/>
      <c r="W35" s="2198"/>
      <c r="X35" s="2198"/>
      <c r="Y35" s="2198"/>
      <c r="Z35" s="2198"/>
      <c r="AA35" s="2198"/>
      <c r="AB35" s="2198"/>
      <c r="AC35" s="2198"/>
      <c r="AD35" s="2198"/>
      <c r="AE35" s="2198"/>
      <c r="AF35" s="2198"/>
      <c r="AG35" s="2198"/>
      <c r="AH35" s="2198"/>
      <c r="AI35" s="2198"/>
      <c r="AJ35" s="2198"/>
      <c r="AK35" s="2198"/>
      <c r="AL35" s="2198"/>
      <c r="AM35" s="2198"/>
      <c r="AN35" s="2198"/>
      <c r="AO35" s="2198"/>
      <c r="AP35" s="2198"/>
      <c r="AQ35" s="2198"/>
      <c r="AR35" s="2198"/>
      <c r="AS35" s="72"/>
    </row>
    <row r="36" spans="2:45" ht="15" customHeight="1">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row>
    <row r="37" spans="2:45" ht="22.15" customHeight="1">
      <c r="B37" s="72"/>
      <c r="C37" s="2200" t="s">
        <v>5</v>
      </c>
      <c r="D37" s="2200"/>
      <c r="E37" s="2200"/>
      <c r="F37" s="2200"/>
      <c r="G37" s="2200"/>
      <c r="H37" s="2200"/>
      <c r="I37" s="2200"/>
      <c r="J37" s="2200"/>
      <c r="K37" s="2200"/>
      <c r="L37" s="2200"/>
      <c r="M37" s="2200"/>
      <c r="N37" s="2200"/>
      <c r="O37" s="2200"/>
      <c r="P37" s="2200"/>
      <c r="Q37" s="2200"/>
      <c r="R37" s="2200"/>
      <c r="S37" s="2200"/>
      <c r="T37" s="2200"/>
      <c r="U37" s="72" t="s">
        <v>6</v>
      </c>
      <c r="V37" s="2201" t="s">
        <v>215</v>
      </c>
      <c r="W37" s="2201"/>
      <c r="X37" s="2201"/>
      <c r="Y37" s="2201"/>
      <c r="Z37" s="2201"/>
      <c r="AA37" s="2201"/>
      <c r="AB37" s="2201"/>
      <c r="AC37" s="2201"/>
      <c r="AD37" s="2201"/>
      <c r="AE37" s="2201"/>
      <c r="AF37" s="2201"/>
      <c r="AG37" s="2201"/>
      <c r="AH37" s="2201"/>
      <c r="AI37" s="2201"/>
      <c r="AJ37" s="72"/>
      <c r="AK37" s="72"/>
      <c r="AL37" s="2202"/>
      <c r="AM37" s="2202"/>
      <c r="AN37" s="2202"/>
      <c r="AO37" s="2202"/>
      <c r="AP37" s="2202"/>
      <c r="AQ37" s="2202"/>
      <c r="AR37" s="2202"/>
      <c r="AS37" s="72"/>
    </row>
    <row r="38" spans="2:45" ht="22.15" customHeight="1">
      <c r="B38" s="72"/>
      <c r="C38" s="2200" t="s">
        <v>216</v>
      </c>
      <c r="D38" s="2200"/>
      <c r="E38" s="2200"/>
      <c r="F38" s="2200"/>
      <c r="G38" s="2200"/>
      <c r="H38" s="2200"/>
      <c r="I38" s="2200"/>
      <c r="J38" s="2200"/>
      <c r="K38" s="2200"/>
      <c r="L38" s="2200"/>
      <c r="M38" s="2200"/>
      <c r="N38" s="2200"/>
      <c r="O38" s="2200"/>
      <c r="P38" s="2200"/>
      <c r="Q38" s="2200"/>
      <c r="R38" s="2200"/>
      <c r="S38" s="2200"/>
      <c r="T38" s="2200"/>
      <c r="U38" s="72" t="s">
        <v>6</v>
      </c>
      <c r="V38" s="2203" t="s">
        <v>9</v>
      </c>
      <c r="W38" s="2203"/>
      <c r="X38" s="2203"/>
      <c r="Y38" s="2203"/>
      <c r="Z38" s="2203"/>
      <c r="AA38" s="2203"/>
      <c r="AB38" s="2203"/>
      <c r="AC38" s="2203"/>
      <c r="AD38" s="2203"/>
      <c r="AE38" s="2203"/>
      <c r="AF38" s="2203"/>
      <c r="AG38" s="2203"/>
      <c r="AH38" s="2203"/>
      <c r="AI38" s="2203"/>
      <c r="AJ38" s="72"/>
      <c r="AK38" s="72"/>
      <c r="AL38" s="2204"/>
      <c r="AM38" s="2204"/>
      <c r="AN38" s="2204"/>
      <c r="AO38" s="2204"/>
      <c r="AP38" s="2204"/>
      <c r="AQ38" s="2204"/>
      <c r="AR38" s="2204"/>
      <c r="AS38" s="72"/>
    </row>
    <row r="39" spans="2:45" ht="22.15" customHeight="1">
      <c r="B39" s="72"/>
      <c r="C39" s="2200" t="s">
        <v>217</v>
      </c>
      <c r="D39" s="2200"/>
      <c r="E39" s="2200"/>
      <c r="F39" s="2200"/>
      <c r="G39" s="2200"/>
      <c r="H39" s="2200"/>
      <c r="I39" s="2200"/>
      <c r="J39" s="2200"/>
      <c r="K39" s="2200"/>
      <c r="L39" s="2200"/>
      <c r="M39" s="2200"/>
      <c r="N39" s="2200"/>
      <c r="O39" s="2200"/>
      <c r="P39" s="2200"/>
      <c r="Q39" s="2200"/>
      <c r="R39" s="2200"/>
      <c r="S39" s="2200"/>
      <c r="T39" s="2200"/>
      <c r="U39" s="119" t="s">
        <v>6</v>
      </c>
      <c r="V39" s="2203" t="s">
        <v>218</v>
      </c>
      <c r="W39" s="2203"/>
      <c r="X39" s="2203"/>
      <c r="Y39" s="2203"/>
      <c r="Z39" s="2203"/>
      <c r="AA39" s="2203"/>
      <c r="AB39" s="2203"/>
      <c r="AC39" s="2203"/>
      <c r="AD39" s="2203"/>
      <c r="AE39" s="2203"/>
      <c r="AF39" s="2203"/>
      <c r="AG39" s="2203"/>
      <c r="AH39" s="2203"/>
      <c r="AI39" s="2203"/>
      <c r="AJ39" s="72"/>
      <c r="AK39" s="72"/>
      <c r="AL39" s="2204"/>
      <c r="AM39" s="2204"/>
      <c r="AN39" s="2204"/>
      <c r="AO39" s="2204"/>
      <c r="AP39" s="2204"/>
      <c r="AQ39" s="2204"/>
      <c r="AR39" s="2204"/>
      <c r="AS39" s="72"/>
    </row>
    <row r="40" spans="2:45" ht="15" customHeight="1">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row>
    <row r="41" spans="2:45" ht="15" customHeight="1">
      <c r="B41" s="72"/>
      <c r="C41" s="2206" t="s">
        <v>10</v>
      </c>
      <c r="D41" s="2206"/>
      <c r="E41" s="2206"/>
      <c r="F41" s="2206" t="s">
        <v>11</v>
      </c>
      <c r="G41" s="2206"/>
      <c r="H41" s="2206"/>
      <c r="I41" s="2206"/>
      <c r="J41" s="2206"/>
      <c r="K41" s="2206"/>
      <c r="L41" s="2206" t="s">
        <v>12</v>
      </c>
      <c r="M41" s="2206"/>
      <c r="N41" s="2206"/>
      <c r="O41" s="2206"/>
      <c r="P41" s="2206"/>
      <c r="Q41" s="2206"/>
      <c r="R41" s="2206"/>
      <c r="S41" s="2206"/>
      <c r="T41" s="2206"/>
      <c r="U41" s="2206"/>
      <c r="V41" s="2206"/>
      <c r="W41" s="2206"/>
      <c r="X41" s="2206"/>
      <c r="Y41" s="2206"/>
      <c r="Z41" s="2206"/>
      <c r="AA41" s="2206"/>
      <c r="AB41" s="2206" t="s">
        <v>13</v>
      </c>
      <c r="AC41" s="2206"/>
      <c r="AD41" s="2206"/>
      <c r="AE41" s="2206"/>
      <c r="AF41" s="2206"/>
      <c r="AG41" s="2206" t="s">
        <v>14</v>
      </c>
      <c r="AH41" s="2206"/>
      <c r="AI41" s="2206"/>
      <c r="AJ41" s="2206"/>
      <c r="AK41" s="2206"/>
      <c r="AL41" s="2206"/>
      <c r="AM41" s="2206" t="s">
        <v>15</v>
      </c>
      <c r="AN41" s="2206"/>
      <c r="AO41" s="2206"/>
      <c r="AP41" s="2206"/>
      <c r="AQ41" s="2206"/>
      <c r="AR41" s="2206"/>
      <c r="AS41" s="72"/>
    </row>
    <row r="42" spans="2:45" ht="27.95" customHeight="1">
      <c r="B42" s="72"/>
      <c r="C42" s="2205" t="s">
        <v>16</v>
      </c>
      <c r="D42" s="2205"/>
      <c r="E42" s="2205"/>
      <c r="F42" s="2207" t="s">
        <v>411</v>
      </c>
      <c r="G42" s="2207"/>
      <c r="H42" s="2207"/>
      <c r="I42" s="2207"/>
      <c r="J42" s="2207"/>
      <c r="K42" s="2207"/>
      <c r="L42" s="2208" t="s">
        <v>18</v>
      </c>
      <c r="M42" s="2209"/>
      <c r="N42" s="2209"/>
      <c r="O42" s="2209"/>
      <c r="P42" s="2209"/>
      <c r="Q42" s="2209"/>
      <c r="R42" s="2209"/>
      <c r="S42" s="2209"/>
      <c r="T42" s="2209"/>
      <c r="U42" s="2209"/>
      <c r="V42" s="2209"/>
      <c r="W42" s="2209"/>
      <c r="X42" s="2209"/>
      <c r="Y42" s="2209"/>
      <c r="Z42" s="2209"/>
      <c r="AA42" s="2210"/>
      <c r="AB42" s="2211">
        <v>45869</v>
      </c>
      <c r="AC42" s="2212"/>
      <c r="AD42" s="2212"/>
      <c r="AE42" s="2212"/>
      <c r="AF42" s="2212"/>
      <c r="AG42" s="2205" t="s">
        <v>219</v>
      </c>
      <c r="AH42" s="2205"/>
      <c r="AI42" s="2205"/>
      <c r="AJ42" s="2205"/>
      <c r="AK42" s="2205"/>
      <c r="AL42" s="2205"/>
      <c r="AM42" s="2205" t="s">
        <v>220</v>
      </c>
      <c r="AN42" s="2205"/>
      <c r="AO42" s="2205"/>
      <c r="AP42" s="2205"/>
      <c r="AQ42" s="2205"/>
      <c r="AR42" s="2205"/>
      <c r="AS42" s="72"/>
    </row>
    <row r="43" spans="2:45" ht="27.95" customHeight="1">
      <c r="B43" s="72"/>
      <c r="C43" s="2205" t="s">
        <v>494</v>
      </c>
      <c r="D43" s="2205"/>
      <c r="E43" s="2205"/>
      <c r="F43" s="2207" t="s">
        <v>411</v>
      </c>
      <c r="G43" s="2207"/>
      <c r="H43" s="2207"/>
      <c r="I43" s="2207"/>
      <c r="J43" s="2207"/>
      <c r="K43" s="2207"/>
      <c r="L43" s="2208" t="s">
        <v>495</v>
      </c>
      <c r="M43" s="2209"/>
      <c r="N43" s="2209"/>
      <c r="O43" s="2209"/>
      <c r="P43" s="2209"/>
      <c r="Q43" s="2209"/>
      <c r="R43" s="2209"/>
      <c r="S43" s="2209"/>
      <c r="T43" s="2209"/>
      <c r="U43" s="2209"/>
      <c r="V43" s="2209"/>
      <c r="W43" s="2209"/>
      <c r="X43" s="2209"/>
      <c r="Y43" s="2209"/>
      <c r="Z43" s="2209"/>
      <c r="AA43" s="2210"/>
      <c r="AB43" s="2211">
        <v>45870</v>
      </c>
      <c r="AC43" s="2212"/>
      <c r="AD43" s="2212"/>
      <c r="AE43" s="2212"/>
      <c r="AF43" s="2212"/>
      <c r="AG43" s="2205" t="s">
        <v>219</v>
      </c>
      <c r="AH43" s="2205"/>
      <c r="AI43" s="2205"/>
      <c r="AJ43" s="2205"/>
      <c r="AK43" s="2205"/>
      <c r="AL43" s="2205"/>
      <c r="AM43" s="2205" t="s">
        <v>220</v>
      </c>
      <c r="AN43" s="2205"/>
      <c r="AO43" s="2205"/>
      <c r="AP43" s="2205"/>
      <c r="AQ43" s="2205"/>
      <c r="AR43" s="2205"/>
      <c r="AS43" s="72"/>
    </row>
    <row r="44" spans="2:45" ht="27.95" customHeight="1">
      <c r="B44" s="72"/>
      <c r="C44" s="2205" t="s">
        <v>537</v>
      </c>
      <c r="D44" s="2205"/>
      <c r="E44" s="2205"/>
      <c r="F44" s="2207" t="s">
        <v>411</v>
      </c>
      <c r="G44" s="2207"/>
      <c r="H44" s="2207"/>
      <c r="I44" s="2207"/>
      <c r="J44" s="2207"/>
      <c r="K44" s="2207"/>
      <c r="L44" s="2208" t="s">
        <v>495</v>
      </c>
      <c r="M44" s="2209"/>
      <c r="N44" s="2209"/>
      <c r="O44" s="2209"/>
      <c r="P44" s="2209"/>
      <c r="Q44" s="2209"/>
      <c r="R44" s="2209"/>
      <c r="S44" s="2209"/>
      <c r="T44" s="2209"/>
      <c r="U44" s="2209"/>
      <c r="V44" s="2209"/>
      <c r="W44" s="2209"/>
      <c r="X44" s="2209"/>
      <c r="Y44" s="2209"/>
      <c r="Z44" s="2209"/>
      <c r="AA44" s="2210"/>
      <c r="AB44" s="2211">
        <v>45889</v>
      </c>
      <c r="AC44" s="2212"/>
      <c r="AD44" s="2212"/>
      <c r="AE44" s="2212"/>
      <c r="AF44" s="2212"/>
      <c r="AG44" s="2205" t="s">
        <v>219</v>
      </c>
      <c r="AH44" s="2205"/>
      <c r="AI44" s="2205"/>
      <c r="AJ44" s="2205"/>
      <c r="AK44" s="2205"/>
      <c r="AL44" s="2205"/>
      <c r="AM44" s="2205" t="s">
        <v>220</v>
      </c>
      <c r="AN44" s="2205"/>
      <c r="AO44" s="2205"/>
      <c r="AP44" s="2205"/>
      <c r="AQ44" s="2205"/>
      <c r="AR44" s="2205"/>
      <c r="AS44" s="72"/>
    </row>
    <row r="45" spans="2:45" ht="15" customHeight="1">
      <c r="B45" s="72"/>
      <c r="C45" s="2220"/>
      <c r="D45" s="2220"/>
      <c r="E45" s="2220"/>
      <c r="F45" s="2220"/>
      <c r="G45" s="2220"/>
      <c r="H45" s="2220"/>
      <c r="I45" s="2220"/>
      <c r="J45" s="2220"/>
      <c r="K45" s="2220"/>
      <c r="L45" s="2221"/>
      <c r="M45" s="2222"/>
      <c r="N45" s="2222"/>
      <c r="O45" s="2222"/>
      <c r="P45" s="2222"/>
      <c r="Q45" s="2222"/>
      <c r="R45" s="2222"/>
      <c r="S45" s="2222"/>
      <c r="T45" s="2222"/>
      <c r="U45" s="2222"/>
      <c r="V45" s="2222"/>
      <c r="W45" s="2222"/>
      <c r="X45" s="2222"/>
      <c r="Y45" s="2222"/>
      <c r="Z45" s="2222"/>
      <c r="AA45" s="2223"/>
      <c r="AB45" s="2220"/>
      <c r="AC45" s="2220"/>
      <c r="AD45" s="2220"/>
      <c r="AE45" s="2220"/>
      <c r="AF45" s="2220"/>
      <c r="AG45" s="2220"/>
      <c r="AH45" s="2220"/>
      <c r="AI45" s="2220"/>
      <c r="AJ45" s="2220"/>
      <c r="AK45" s="2220"/>
      <c r="AL45" s="2220"/>
      <c r="AM45" s="2220"/>
      <c r="AN45" s="2220"/>
      <c r="AO45" s="2220"/>
      <c r="AP45" s="2220"/>
      <c r="AQ45" s="2220"/>
      <c r="AR45" s="2220"/>
      <c r="AS45" s="72"/>
    </row>
    <row r="46" spans="2:45" ht="15" customHeight="1">
      <c r="B46" s="72"/>
      <c r="C46" s="2213" t="s">
        <v>221</v>
      </c>
      <c r="D46" s="2214"/>
      <c r="E46" s="2214"/>
      <c r="F46" s="2214"/>
      <c r="G46" s="2214"/>
      <c r="H46" s="2214"/>
      <c r="I46" s="2214"/>
      <c r="J46" s="2214"/>
      <c r="K46" s="2214"/>
      <c r="L46" s="2214"/>
      <c r="M46" s="2214"/>
      <c r="N46" s="2214"/>
      <c r="O46" s="2214"/>
      <c r="P46" s="2214"/>
      <c r="Q46" s="2214"/>
      <c r="R46" s="2214"/>
      <c r="S46" s="2214"/>
      <c r="T46" s="2214"/>
      <c r="U46" s="2214"/>
      <c r="V46" s="2214"/>
      <c r="W46" s="2214"/>
      <c r="X46" s="2214"/>
      <c r="Y46" s="2214"/>
      <c r="Z46" s="2214"/>
      <c r="AA46" s="2214"/>
      <c r="AB46" s="2214"/>
      <c r="AC46" s="2214"/>
      <c r="AD46" s="2214"/>
      <c r="AE46" s="2214"/>
      <c r="AF46" s="2214"/>
      <c r="AG46" s="2214"/>
      <c r="AH46" s="2214"/>
      <c r="AI46" s="2214"/>
      <c r="AJ46" s="2214"/>
      <c r="AK46" s="2214"/>
      <c r="AL46" s="2214"/>
      <c r="AM46" s="2214"/>
      <c r="AN46" s="2214"/>
      <c r="AO46" s="2214"/>
      <c r="AP46" s="2214"/>
      <c r="AQ46" s="2214"/>
      <c r="AR46" s="2215"/>
      <c r="AS46" s="72"/>
    </row>
    <row r="47" spans="2:45" ht="15" customHeight="1">
      <c r="B47" s="74"/>
      <c r="C47" s="2216"/>
      <c r="D47" s="2217"/>
      <c r="E47" s="2217"/>
      <c r="F47" s="2217"/>
      <c r="G47" s="2217"/>
      <c r="H47" s="2217"/>
      <c r="I47" s="2217"/>
      <c r="J47" s="2217"/>
      <c r="K47" s="2217"/>
      <c r="L47" s="2217"/>
      <c r="M47" s="2217"/>
      <c r="N47" s="2217"/>
      <c r="O47" s="2217"/>
      <c r="P47" s="2217"/>
      <c r="Q47" s="2217"/>
      <c r="R47" s="2217"/>
      <c r="S47" s="2217"/>
      <c r="T47" s="2217"/>
      <c r="U47" s="2217"/>
      <c r="V47" s="2217"/>
      <c r="W47" s="2217"/>
      <c r="X47" s="2217"/>
      <c r="Y47" s="2217"/>
      <c r="Z47" s="2217"/>
      <c r="AA47" s="2217"/>
      <c r="AB47" s="2217"/>
      <c r="AC47" s="2217"/>
      <c r="AD47" s="2217"/>
      <c r="AE47" s="2217"/>
      <c r="AF47" s="2217"/>
      <c r="AG47" s="2217"/>
      <c r="AH47" s="2217"/>
      <c r="AI47" s="2217"/>
      <c r="AJ47" s="2217"/>
      <c r="AK47" s="2217"/>
      <c r="AL47" s="2217"/>
      <c r="AM47" s="2217"/>
      <c r="AN47" s="2217"/>
      <c r="AO47" s="2217"/>
      <c r="AP47" s="2217"/>
      <c r="AQ47" s="2217"/>
      <c r="AR47" s="2218"/>
      <c r="AS47" s="75"/>
    </row>
    <row r="50" spans="4:11" ht="10.9" customHeight="1"/>
    <row r="51" spans="4:11">
      <c r="D51" s="2219" t="s">
        <v>537</v>
      </c>
      <c r="E51" s="2219"/>
      <c r="F51" s="2219"/>
      <c r="G51" s="2219"/>
      <c r="H51" s="2219"/>
      <c r="I51" s="2219"/>
      <c r="J51" s="2219"/>
      <c r="K51" s="2219"/>
    </row>
    <row r="52" spans="4:11">
      <c r="D52" s="2219"/>
      <c r="E52" s="2219"/>
      <c r="F52" s="2219"/>
      <c r="G52" s="2219"/>
      <c r="H52" s="2219"/>
      <c r="I52" s="2219"/>
      <c r="J52" s="2219"/>
      <c r="K52" s="2219"/>
    </row>
    <row r="53" spans="4:11">
      <c r="D53" s="2219"/>
      <c r="E53" s="2219"/>
      <c r="F53" s="2219"/>
      <c r="G53" s="2219"/>
      <c r="H53" s="2219"/>
      <c r="I53" s="2219"/>
      <c r="J53" s="2219"/>
      <c r="K53" s="2219"/>
    </row>
    <row r="54" spans="4:11">
      <c r="D54" s="2219"/>
      <c r="E54" s="2219"/>
      <c r="F54" s="2219"/>
      <c r="G54" s="2219"/>
      <c r="H54" s="2219"/>
      <c r="I54" s="2219"/>
      <c r="J54" s="2219"/>
      <c r="K54" s="2219"/>
    </row>
    <row r="55" spans="4:11">
      <c r="D55" s="2219"/>
      <c r="E55" s="2219"/>
      <c r="F55" s="2219"/>
      <c r="G55" s="2219"/>
      <c r="H55" s="2219"/>
      <c r="I55" s="2219"/>
      <c r="J55" s="2219"/>
      <c r="K55" s="2219"/>
    </row>
  </sheetData>
  <mergeCells count="58">
    <mergeCell ref="C46:AR47"/>
    <mergeCell ref="D51:K55"/>
    <mergeCell ref="C45:E45"/>
    <mergeCell ref="F45:K45"/>
    <mergeCell ref="L45:AA45"/>
    <mergeCell ref="AB45:AF45"/>
    <mergeCell ref="AG45:AL45"/>
    <mergeCell ref="AM45:AR45"/>
    <mergeCell ref="AM44:AR44"/>
    <mergeCell ref="C43:E43"/>
    <mergeCell ref="F43:K43"/>
    <mergeCell ref="L43:AA43"/>
    <mergeCell ref="AB43:AF43"/>
    <mergeCell ref="AG43:AL43"/>
    <mergeCell ref="AM43:AR43"/>
    <mergeCell ref="C44:E44"/>
    <mergeCell ref="F44:K44"/>
    <mergeCell ref="L44:AA44"/>
    <mergeCell ref="AB44:AF44"/>
    <mergeCell ref="AG44:AL44"/>
    <mergeCell ref="AM42:AR42"/>
    <mergeCell ref="C41:E41"/>
    <mergeCell ref="F41:K41"/>
    <mergeCell ref="L41:AA41"/>
    <mergeCell ref="AB41:AF41"/>
    <mergeCell ref="AG41:AL41"/>
    <mergeCell ref="AM41:AR41"/>
    <mergeCell ref="C42:E42"/>
    <mergeCell ref="F42:K42"/>
    <mergeCell ref="L42:AA42"/>
    <mergeCell ref="AB42:AF42"/>
    <mergeCell ref="AG42:AL42"/>
    <mergeCell ref="C38:T38"/>
    <mergeCell ref="V38:AI38"/>
    <mergeCell ref="AL38:AR38"/>
    <mergeCell ref="C39:T39"/>
    <mergeCell ref="V39:AI39"/>
    <mergeCell ref="AL39:AR39"/>
    <mergeCell ref="C28:AR29"/>
    <mergeCell ref="C31:AR31"/>
    <mergeCell ref="C32:AR33"/>
    <mergeCell ref="C35:AR35"/>
    <mergeCell ref="C37:T37"/>
    <mergeCell ref="V37:AI37"/>
    <mergeCell ref="AL37:AR37"/>
    <mergeCell ref="B23:AS25"/>
    <mergeCell ref="M1:AI3"/>
    <mergeCell ref="AJ1:AS3"/>
    <mergeCell ref="B3:L3"/>
    <mergeCell ref="B4:L5"/>
    <mergeCell ref="M4:AI5"/>
    <mergeCell ref="AJ4:AS4"/>
    <mergeCell ref="AJ5:AS5"/>
    <mergeCell ref="C7:AR8"/>
    <mergeCell ref="C10:AR11"/>
    <mergeCell ref="C13:O14"/>
    <mergeCell ref="P13:AR14"/>
    <mergeCell ref="C16:AR20"/>
  </mergeCells>
  <pageMargins left="0.78740157480314965" right="0.59055118110236227" top="0.59055118110236227" bottom="0.59055118110236227" header="1.0629921259842521" footer="0.5118110236220472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B6503-56C9-4B6C-AA56-4186A36362A0}">
  <dimension ref="A1"/>
  <sheetViews>
    <sheetView workbookViewId="0"/>
  </sheetViews>
  <sheetFormatPr baseColWidth="10" defaultRowHeight="12.75"/>
  <sheetData/>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FA70D-2048-4616-A7E4-B894E852E406}">
  <sheetPr>
    <pageSetUpPr fitToPage="1"/>
  </sheetPr>
  <dimension ref="A1:AN294"/>
  <sheetViews>
    <sheetView tabSelected="1" topLeftCell="A190" workbookViewId="0"/>
  </sheetViews>
  <sheetFormatPr baseColWidth="10" defaultColWidth="8.85546875" defaultRowHeight="12.75"/>
  <cols>
    <col min="1" max="1" width="2" customWidth="1"/>
    <col min="2" max="2" width="8.85546875" customWidth="1"/>
    <col min="3" max="3" width="8.140625" style="3" customWidth="1"/>
    <col min="4" max="4" width="6.7109375" hidden="1" customWidth="1"/>
    <col min="5" max="5" width="9" hidden="1" customWidth="1"/>
    <col min="6" max="6" width="8.85546875" style="11" hidden="1" customWidth="1"/>
    <col min="7" max="13" width="9.7109375" style="42" customWidth="1"/>
    <col min="14" max="14" width="14.7109375" customWidth="1"/>
    <col min="15" max="15" width="7.140625" customWidth="1"/>
    <col min="16" max="16" width="56.140625" style="895" customWidth="1"/>
    <col min="17" max="17" width="13.5703125" style="895" customWidth="1"/>
    <col min="18" max="18" width="14.85546875" style="895" customWidth="1"/>
    <col min="19" max="19" width="8.42578125" customWidth="1"/>
    <col min="20" max="20" width="6.5703125" style="1" customWidth="1"/>
    <col min="21" max="21" width="9.28515625" customWidth="1"/>
    <col min="22" max="22" width="11.85546875" customWidth="1"/>
    <col min="23" max="23" width="11.42578125" style="104" hidden="1" customWidth="1"/>
    <col min="24" max="24" width="8.85546875" hidden="1" customWidth="1"/>
    <col min="25" max="27" width="0" hidden="1" customWidth="1"/>
  </cols>
  <sheetData>
    <row r="1" spans="1:40" ht="15">
      <c r="A1" s="45"/>
      <c r="B1" s="2254" t="s">
        <v>21</v>
      </c>
      <c r="C1" s="2254"/>
      <c r="D1" s="2254"/>
      <c r="E1" s="2254"/>
      <c r="F1" s="2254"/>
      <c r="G1" s="2255" t="s">
        <v>0</v>
      </c>
      <c r="H1" s="2255"/>
      <c r="I1" s="2255"/>
      <c r="J1" s="2255"/>
      <c r="K1" s="2255"/>
      <c r="L1" s="2255"/>
      <c r="M1" s="2255"/>
      <c r="N1" s="2255"/>
      <c r="O1" s="2255"/>
      <c r="P1" s="881"/>
      <c r="Q1" s="881"/>
      <c r="R1" s="881"/>
      <c r="S1" s="2245" t="s">
        <v>22</v>
      </c>
      <c r="T1" s="2245"/>
      <c r="U1" s="2245"/>
      <c r="V1" s="2245"/>
      <c r="X1" t="str">
        <f>TEXT(C16,"0.0000")</f>
        <v>1.0101</v>
      </c>
    </row>
    <row r="2" spans="1:40" ht="15">
      <c r="A2" s="45"/>
      <c r="B2" s="2254"/>
      <c r="C2" s="2254"/>
      <c r="D2" s="2254"/>
      <c r="E2" s="2254"/>
      <c r="F2" s="2254"/>
      <c r="G2" s="2255"/>
      <c r="H2" s="2255"/>
      <c r="I2" s="2255"/>
      <c r="J2" s="2255"/>
      <c r="K2" s="2255"/>
      <c r="L2" s="2255"/>
      <c r="M2" s="2255"/>
      <c r="N2" s="2255"/>
      <c r="O2" s="2255"/>
      <c r="P2" s="881"/>
      <c r="Q2" s="881"/>
      <c r="R2" s="881"/>
      <c r="S2" s="2245"/>
      <c r="T2" s="2245"/>
      <c r="U2" s="2245"/>
      <c r="V2" s="2245"/>
      <c r="X2" t="str">
        <f>IF(ISNUMBER(C16),TEXT(C16,"0.0000"),C16)</f>
        <v>1.0101</v>
      </c>
    </row>
    <row r="3" spans="1:40" ht="15">
      <c r="A3" s="45"/>
      <c r="B3" s="2254"/>
      <c r="C3" s="2254"/>
      <c r="D3" s="2254"/>
      <c r="E3" s="2254"/>
      <c r="F3" s="2254"/>
      <c r="G3" s="2255"/>
      <c r="H3" s="2255"/>
      <c r="I3" s="2255"/>
      <c r="J3" s="2255"/>
      <c r="K3" s="2255"/>
      <c r="L3" s="2255"/>
      <c r="M3" s="2255"/>
      <c r="N3" s="2255"/>
      <c r="O3" s="2255"/>
      <c r="P3" s="881"/>
      <c r="Q3" s="881"/>
      <c r="R3" s="881"/>
      <c r="S3" s="2245"/>
      <c r="T3" s="2245"/>
      <c r="U3" s="2245"/>
      <c r="V3" s="2245"/>
      <c r="X3" t="str">
        <f>SUBSTITUTE(TEXT(C16,"0.0000"),".","")</f>
        <v>10101</v>
      </c>
    </row>
    <row r="4" spans="1:40" ht="18">
      <c r="A4" s="45"/>
      <c r="B4" s="2256"/>
      <c r="C4" s="2256"/>
      <c r="D4" s="2256"/>
      <c r="E4" s="2256"/>
      <c r="F4" s="2256"/>
      <c r="G4" s="2246" t="s">
        <v>1</v>
      </c>
      <c r="H4" s="2246"/>
      <c r="I4" s="2246"/>
      <c r="J4" s="2246"/>
      <c r="K4" s="2246"/>
      <c r="L4" s="2246"/>
      <c r="M4" s="2246"/>
      <c r="N4" s="2246"/>
      <c r="O4" s="2246"/>
      <c r="P4" s="882"/>
      <c r="Q4" s="882"/>
      <c r="R4" s="882"/>
      <c r="S4" s="2245" t="str">
        <f>+"CÓDIGO DE DOC.
CRD-QPS-11760-G-33-4001_"&amp;'CARÁTULA de QPS'!D51</f>
        <v>CÓDIGO DE DOC.
CRD-QPS-11760-G-33-4001_C</v>
      </c>
      <c r="T4" s="2245"/>
      <c r="U4" s="2245"/>
      <c r="V4" s="2245"/>
      <c r="W4" s="105"/>
      <c r="X4" s="41" t="str">
        <f>TEXT(C15,"0.0000")</f>
        <v>1.0100</v>
      </c>
      <c r="Y4" s="41"/>
      <c r="Z4" s="41"/>
      <c r="AA4" s="41"/>
    </row>
    <row r="5" spans="1:40" ht="15">
      <c r="A5" s="45"/>
      <c r="B5" s="54" t="s">
        <v>23</v>
      </c>
      <c r="C5" s="55"/>
      <c r="D5" s="55"/>
      <c r="E5" s="2249" t="s">
        <v>225</v>
      </c>
      <c r="F5" s="2249"/>
      <c r="G5" s="2249"/>
      <c r="H5" s="55"/>
      <c r="I5" s="55"/>
      <c r="J5" s="55"/>
      <c r="K5" s="55"/>
      <c r="L5" s="55"/>
      <c r="M5" s="56"/>
      <c r="N5" s="57"/>
      <c r="O5" s="57"/>
      <c r="P5" s="883"/>
      <c r="Q5" s="883"/>
      <c r="R5" s="883"/>
      <c r="S5" s="57"/>
      <c r="T5" s="58" t="s">
        <v>24</v>
      </c>
      <c r="U5" s="2250" t="str">
        <f>+'CARÁTULA de QPS'!P13</f>
        <v>CRD-QPS-11760-G-33-4001</v>
      </c>
      <c r="V5" s="2250"/>
      <c r="W5" s="105"/>
      <c r="X5" s="41" t="str">
        <f>TEXT(C38,"0.0000")</f>
        <v>2.0410</v>
      </c>
      <c r="Y5" s="41"/>
      <c r="Z5" s="41"/>
      <c r="AA5" s="41"/>
    </row>
    <row r="6" spans="1:40" ht="15">
      <c r="A6" s="45"/>
      <c r="B6" s="59" t="s">
        <v>25</v>
      </c>
      <c r="C6" s="76"/>
      <c r="D6" s="76"/>
      <c r="E6" s="2251" t="s">
        <v>26</v>
      </c>
      <c r="F6" s="2251"/>
      <c r="G6" s="2251"/>
      <c r="H6" s="76"/>
      <c r="I6" s="76"/>
      <c r="J6" s="76"/>
      <c r="K6" s="76"/>
      <c r="L6" s="76"/>
      <c r="M6" s="77"/>
      <c r="N6" s="78"/>
      <c r="O6" s="78"/>
      <c r="P6" s="884"/>
      <c r="Q6" s="884"/>
      <c r="R6" s="884"/>
      <c r="S6" s="78"/>
      <c r="T6" s="79" t="s">
        <v>27</v>
      </c>
      <c r="U6" s="2247" t="str">
        <f>+'CARÁTULA de QPS'!D51</f>
        <v>C</v>
      </c>
      <c r="V6" s="2247"/>
      <c r="W6" s="105"/>
      <c r="X6" s="41" t="str">
        <f>REPLACE(TEXT(C16,"0.0000"),5,0,".")</f>
        <v>1.01.01</v>
      </c>
      <c r="Y6" s="41"/>
      <c r="Z6" s="41"/>
      <c r="AA6" s="41"/>
    </row>
    <row r="7" spans="1:40" ht="15">
      <c r="A7" s="45"/>
      <c r="B7" s="59" t="s">
        <v>28</v>
      </c>
      <c r="C7" s="76"/>
      <c r="D7" s="76"/>
      <c r="E7" s="2252" t="s">
        <v>229</v>
      </c>
      <c r="F7" s="2252"/>
      <c r="G7" s="2252"/>
      <c r="H7" s="76"/>
      <c r="I7" s="76"/>
      <c r="J7" s="76"/>
      <c r="K7" s="76"/>
      <c r="L7" s="76"/>
      <c r="M7" s="77"/>
      <c r="N7" s="78"/>
      <c r="O7" s="78"/>
      <c r="P7" s="884"/>
      <c r="Q7" s="884"/>
      <c r="R7" s="884"/>
      <c r="S7" s="78"/>
      <c r="T7" s="79" t="s">
        <v>29</v>
      </c>
      <c r="U7" s="2253">
        <f>+'CARÁTULA de QPS'!AB44</f>
        <v>45889</v>
      </c>
      <c r="V7" s="2253"/>
      <c r="W7" s="105"/>
      <c r="X7" s="66">
        <f>SUMIFS(APU!O:O,APU!A:A,REPLACE(TEXT(C16,"0.0000"),5,0,"."),APU!G:G,"hh")</f>
        <v>200</v>
      </c>
      <c r="Y7" s="66"/>
      <c r="Z7" s="66"/>
      <c r="AA7" s="66"/>
      <c r="AB7" s="66"/>
      <c r="AC7" s="66"/>
      <c r="AD7" s="66"/>
    </row>
    <row r="8" spans="1:40" ht="15">
      <c r="A8" s="45"/>
      <c r="B8" s="59" t="s">
        <v>30</v>
      </c>
      <c r="C8" s="76"/>
      <c r="D8" s="76"/>
      <c r="E8" s="2247" t="s">
        <v>26</v>
      </c>
      <c r="F8" s="2247"/>
      <c r="G8" s="2247"/>
      <c r="H8" s="76"/>
      <c r="I8" s="76"/>
      <c r="J8" s="76"/>
      <c r="K8" s="76"/>
      <c r="L8" s="76"/>
      <c r="M8" s="77"/>
      <c r="N8" s="78"/>
      <c r="O8" s="78"/>
      <c r="P8" s="884"/>
      <c r="Q8" s="884"/>
      <c r="R8" s="884"/>
      <c r="S8" s="80"/>
      <c r="T8" s="79" t="s">
        <v>31</v>
      </c>
      <c r="U8" s="2248" t="str">
        <f>+'CARÁTULA de QPS'!F42</f>
        <v>C.M./G.C./F.D./A.B.</v>
      </c>
      <c r="V8" s="2248"/>
      <c r="X8">
        <f>SUMIFS(APU!O:O,APU!A:A,C120,APU!G:G,"hh")</f>
        <v>32.159999999999997</v>
      </c>
    </row>
    <row r="9" spans="1:40" ht="15">
      <c r="A9" s="45"/>
      <c r="B9" s="59" t="s">
        <v>32</v>
      </c>
      <c r="C9" s="76"/>
      <c r="D9" s="76"/>
      <c r="E9" s="2247" t="s">
        <v>230</v>
      </c>
      <c r="F9" s="2247"/>
      <c r="G9" s="2247"/>
      <c r="H9" s="76"/>
      <c r="I9" s="76"/>
      <c r="J9" s="76"/>
      <c r="K9" s="76"/>
      <c r="L9" s="76"/>
      <c r="M9" s="77"/>
      <c r="N9" s="78"/>
      <c r="O9" s="78"/>
      <c r="P9" s="884"/>
      <c r="Q9" s="884"/>
      <c r="R9" s="884"/>
      <c r="S9" s="80"/>
      <c r="T9" s="78"/>
      <c r="U9" s="80"/>
      <c r="V9" s="60"/>
      <c r="X9" s="41"/>
    </row>
    <row r="10" spans="1:40" s="39" customFormat="1" ht="13.5">
      <c r="A10" s="61"/>
      <c r="B10" s="62"/>
      <c r="C10" s="78"/>
      <c r="D10" s="81"/>
      <c r="E10" s="81"/>
      <c r="F10" s="80"/>
      <c r="G10" s="77"/>
      <c r="H10" s="77"/>
      <c r="I10" s="77"/>
      <c r="J10" s="77"/>
      <c r="K10" s="77"/>
      <c r="L10" s="77"/>
      <c r="M10" s="77"/>
      <c r="N10" s="78"/>
      <c r="O10" s="78"/>
      <c r="P10" s="884"/>
      <c r="Q10" s="884"/>
      <c r="R10" s="884"/>
      <c r="S10" s="78"/>
      <c r="T10" s="78"/>
      <c r="U10" s="81"/>
      <c r="V10" s="82"/>
      <c r="W10" s="104"/>
      <c r="Y10" s="40"/>
    </row>
    <row r="11" spans="1:40" s="2" customFormat="1" ht="15">
      <c r="A11" s="45"/>
      <c r="B11" s="2241" t="s">
        <v>33</v>
      </c>
      <c r="C11" s="2242" t="s">
        <v>34</v>
      </c>
      <c r="D11" s="2242" t="s">
        <v>35</v>
      </c>
      <c r="E11" s="2242"/>
      <c r="F11" s="2242"/>
      <c r="G11" s="2242" t="s">
        <v>36</v>
      </c>
      <c r="H11" s="2242"/>
      <c r="I11" s="2242"/>
      <c r="J11" s="2242"/>
      <c r="K11" s="2242"/>
      <c r="L11" s="2242"/>
      <c r="M11" s="2242"/>
      <c r="N11" s="2242" t="s">
        <v>37</v>
      </c>
      <c r="O11" s="2242" t="s">
        <v>38</v>
      </c>
      <c r="P11" s="885"/>
      <c r="Q11" s="63" t="s">
        <v>1454</v>
      </c>
      <c r="R11" s="63" t="s">
        <v>1447</v>
      </c>
      <c r="S11" s="2241" t="s">
        <v>39</v>
      </c>
      <c r="T11" s="63"/>
      <c r="U11" s="63" t="s">
        <v>40</v>
      </c>
      <c r="V11" s="63"/>
      <c r="W11" s="104"/>
      <c r="AK11" s="880" t="s">
        <v>1432</v>
      </c>
      <c r="AM11" s="880" t="s">
        <v>1448</v>
      </c>
    </row>
    <row r="12" spans="1:40" s="2" customFormat="1" ht="15">
      <c r="A12" s="45"/>
      <c r="B12" s="2241"/>
      <c r="C12" s="2242"/>
      <c r="D12" s="2241" t="s">
        <v>41</v>
      </c>
      <c r="E12" s="2241" t="s">
        <v>42</v>
      </c>
      <c r="F12" s="2241" t="s">
        <v>43</v>
      </c>
      <c r="G12" s="2242"/>
      <c r="H12" s="2242"/>
      <c r="I12" s="2242"/>
      <c r="J12" s="2242"/>
      <c r="K12" s="2242"/>
      <c r="L12" s="2242"/>
      <c r="M12" s="2242"/>
      <c r="N12" s="2242"/>
      <c r="O12" s="2242"/>
      <c r="P12" s="885"/>
      <c r="Q12" s="885"/>
      <c r="R12" s="885"/>
      <c r="S12" s="2241"/>
      <c r="T12" s="63" t="s">
        <v>44</v>
      </c>
      <c r="U12" s="63" t="s">
        <v>45</v>
      </c>
      <c r="V12" s="101" t="s">
        <v>46</v>
      </c>
      <c r="W12" s="104"/>
      <c r="AA12"/>
      <c r="AK12" s="3" t="s">
        <v>1433</v>
      </c>
      <c r="AM12" s="3" t="s">
        <v>189</v>
      </c>
      <c r="AN12" s="3" t="s">
        <v>1449</v>
      </c>
    </row>
    <row r="13" spans="1:40" s="2" customFormat="1" ht="15">
      <c r="A13" s="45"/>
      <c r="B13" s="2241"/>
      <c r="C13" s="2242"/>
      <c r="D13" s="2241"/>
      <c r="E13" s="2241"/>
      <c r="F13" s="2241"/>
      <c r="G13" s="2242"/>
      <c r="H13" s="2242"/>
      <c r="I13" s="2242"/>
      <c r="J13" s="2242"/>
      <c r="K13" s="2242"/>
      <c r="L13" s="2242"/>
      <c r="M13" s="2242"/>
      <c r="N13" s="2242"/>
      <c r="O13" s="2242"/>
      <c r="P13" s="885"/>
      <c r="Q13" s="885"/>
      <c r="R13" s="885"/>
      <c r="S13" s="2241"/>
      <c r="T13" s="63" t="s">
        <v>47</v>
      </c>
      <c r="U13" s="63" t="s">
        <v>48</v>
      </c>
      <c r="V13" s="63"/>
      <c r="W13" s="104" t="s">
        <v>659</v>
      </c>
      <c r="AB13" s="11" t="s">
        <v>659</v>
      </c>
      <c r="AC13" s="896" t="s">
        <v>1438</v>
      </c>
      <c r="AD13" s="896" t="s">
        <v>1439</v>
      </c>
      <c r="AE13" s="787" t="s">
        <v>1377</v>
      </c>
      <c r="AF13" s="787"/>
      <c r="AG13" s="788" t="s">
        <v>1378</v>
      </c>
      <c r="AH13" s="789" t="s">
        <v>1370</v>
      </c>
      <c r="AI13" s="787" t="s">
        <v>1416</v>
      </c>
      <c r="AK13" s="3" t="s">
        <v>1434</v>
      </c>
      <c r="AM13" s="3" t="s">
        <v>49</v>
      </c>
      <c r="AN13" s="3" t="s">
        <v>1449</v>
      </c>
    </row>
    <row r="14" spans="1:40" s="2" customFormat="1" ht="15">
      <c r="A14" s="45"/>
      <c r="B14" s="2224" t="s">
        <v>189</v>
      </c>
      <c r="C14" s="2224"/>
      <c r="D14" s="2224"/>
      <c r="E14" s="2224"/>
      <c r="F14" s="2224"/>
      <c r="G14" s="2224"/>
      <c r="H14" s="2224"/>
      <c r="I14" s="2224"/>
      <c r="J14" s="2224"/>
      <c r="K14" s="2224"/>
      <c r="L14" s="2224"/>
      <c r="M14" s="2224"/>
      <c r="N14" s="2224"/>
      <c r="O14" s="2224"/>
      <c r="P14" s="2224"/>
      <c r="Q14" s="2224"/>
      <c r="R14" s="2224"/>
      <c r="S14" s="2224"/>
      <c r="T14" s="2224"/>
      <c r="U14" s="2224"/>
      <c r="V14" s="2224"/>
      <c r="W14" s="104"/>
      <c r="AM14" s="3" t="s">
        <v>53</v>
      </c>
      <c r="AN14" s="3" t="s">
        <v>1450</v>
      </c>
    </row>
    <row r="15" spans="1:40" s="99" customFormat="1" ht="16.5">
      <c r="A15" s="96" t="s">
        <v>50</v>
      </c>
      <c r="B15" s="83">
        <v>8.1</v>
      </c>
      <c r="C15" s="83">
        <v>1.01</v>
      </c>
      <c r="D15" s="83" t="s">
        <v>26</v>
      </c>
      <c r="E15" s="83" t="s">
        <v>26</v>
      </c>
      <c r="F15" s="84" t="s">
        <v>26</v>
      </c>
      <c r="G15" s="2238" t="s">
        <v>174</v>
      </c>
      <c r="H15" s="2238"/>
      <c r="I15" s="2238"/>
      <c r="J15" s="2238"/>
      <c r="K15" s="2238"/>
      <c r="L15" s="2238"/>
      <c r="M15" s="2238"/>
      <c r="N15" s="85" t="s">
        <v>26</v>
      </c>
      <c r="O15" s="83" t="s">
        <v>26</v>
      </c>
      <c r="P15" s="876" t="str">
        <f>IF(TRIM($G15)="","",TRIM($G15)&amp;IF(OR(TRIM($N15)="",TRIM($N15)="-"),""," - "&amp;TRIM($N15))&amp;IF(OR(TRIM($O15)="",TRIM($O15)="-"),""," - "&amp;TRIM($O15))&amp;IF(ISNUMBER(SEARCH("SUMINISTRO",$G15))," - "&amp;$AK$13,IF(ISNUMBER(SEARCH("MONTAJE",$G15))," - "&amp;$AK$12,"")))</f>
        <v>TRABAJOS PRELIMINARES</v>
      </c>
      <c r="Q15" s="876" t="s">
        <v>1452</v>
      </c>
      <c r="R15" s="876" t="str" cm="1">
        <f t="array" ref="R15">IF($G15="","",IFERROR(VLOOKUP(LOOKUP(2,1/(($B$14:$B15&lt;&gt;"")*($C$14:$C15="")),$B$14:$B15),$AM$12:$AN$16,2,FALSE),""))</f>
        <v>Civil</v>
      </c>
      <c r="S15" s="86"/>
      <c r="T15" s="83"/>
      <c r="U15" s="87"/>
      <c r="V15" s="83"/>
      <c r="W15" s="106"/>
      <c r="X15" s="97"/>
      <c r="Y15" s="98"/>
      <c r="Z15" s="97"/>
      <c r="AA15" s="97"/>
      <c r="AB15" s="778" t="str" cm="1">
        <f t="array" ref="AB15">IF($S15="","",SUMIFS(APU!$O:$O,APU!$A:$A,IF(ISNUMBER($C15),REPLACE(TEXT($C15,"0.0000"),5,0,"."),$C15),APU!$G:$G,"hh")/MAX(1,SUMPRODUCT(($C$15:$C$262=$C15)*($S$15:$S$262&lt;&gt;""))))</f>
        <v/>
      </c>
      <c r="AC15" s="897" t="str">
        <f>IF($S15="","",IFERROR(VLOOKUP($AE15,APU!$V:$X,2,FALSE),""))</f>
        <v/>
      </c>
      <c r="AD15" s="897" t="str">
        <f t="shared" ref="AD15:AD78" si="0">IF(OR($S15="",$AC15="",N($AC15)=0),"",$S15/$AC15)</f>
        <v/>
      </c>
      <c r="AE15" s="790" t="str">
        <f>IF($C15="","",IF(ISNUMBER($C15),REPLACE(TEXT($C15,"0.0000"),5,0,"."),$C15))</f>
        <v>1.01.00</v>
      </c>
      <c r="AF15" s="790"/>
      <c r="AG15" s="791"/>
      <c r="AH15" s="792" t="str">
        <f>IF($S15="","",$AB15*N($AG15))</f>
        <v/>
      </c>
      <c r="AI15" s="808" t="str">
        <f>IF($S15="","",$AE15&amp;IF(TRIM($N15)="",""," | "&amp;TRIM($N15))&amp;IF(OR(TRIM($O15)="",TRIM($O15)="-"),""," | "&amp;TRIM($O15)))</f>
        <v/>
      </c>
      <c r="AM15" s="808" t="s">
        <v>58</v>
      </c>
      <c r="AN15" s="808" t="s">
        <v>1451</v>
      </c>
    </row>
    <row r="16" spans="1:40" s="95" customFormat="1" ht="16.5">
      <c r="A16" s="91"/>
      <c r="B16" s="83" t="s">
        <v>188</v>
      </c>
      <c r="C16" s="114">
        <f>+C15+0.0001</f>
        <v>1.0101</v>
      </c>
      <c r="D16" s="83" t="s">
        <v>26</v>
      </c>
      <c r="E16" s="83" t="s">
        <v>26</v>
      </c>
      <c r="F16" s="84" t="s">
        <v>26</v>
      </c>
      <c r="G16" s="2226" t="s">
        <v>184</v>
      </c>
      <c r="H16" s="2226"/>
      <c r="I16" s="2226"/>
      <c r="J16" s="2226"/>
      <c r="K16" s="2226"/>
      <c r="L16" s="2226"/>
      <c r="M16" s="2226"/>
      <c r="N16" s="88" t="s">
        <v>26</v>
      </c>
      <c r="O16" s="84" t="s">
        <v>26</v>
      </c>
      <c r="P16" s="874" t="str">
        <f>IF(TRIM($G16)="","",TRIM($G16)&amp;IF(OR(TRIM($N16)="",TRIM($N16)="-"),""," - "&amp;TRIM($N16))&amp;IF(OR(TRIM($O16)="",TRIM($O16)="-"),""," - "&amp;TRIM($O16))&amp;IF(ISNUMBER(SEARCH("SUMINISTRO",$G16))," - "&amp;$AK$13,IF(ISNUMBER(SEARCH("MONTAJE",$G16))," - "&amp;$AK$12,"")))</f>
        <v>Movilización y desmovilización</v>
      </c>
      <c r="Q16" s="874" t="s">
        <v>1452</v>
      </c>
      <c r="R16" s="874" t="str" cm="1">
        <f t="array" ref="R16">IF($G16="","",IFERROR(VLOOKUP(LOOKUP(2,1/(($B$14:$B16&lt;&gt;"")*($C$14:$C16="")),$B$14:$B16),$AM$12:$AN$16,2,FALSE),""))</f>
        <v>Civil</v>
      </c>
      <c r="S16" s="89">
        <v>1</v>
      </c>
      <c r="T16" s="84" t="s">
        <v>52</v>
      </c>
      <c r="U16" s="214">
        <f>APU!K3</f>
        <v>6797.2599999999993</v>
      </c>
      <c r="V16" s="214">
        <f>U16*S16</f>
        <v>6797.2599999999993</v>
      </c>
      <c r="W16" s="107"/>
      <c r="X16" s="97"/>
      <c r="Y16" s="98"/>
      <c r="Z16" s="97"/>
      <c r="AA16" s="97"/>
      <c r="AB16" s="778" cm="1">
        <f t="array" ref="AB16">IF($S16="","",SUMIFS(APU!$O:$O,APU!$A:$A,IF(ISNUMBER($C16),REPLACE(TEXT($C16,"0.0000"),5,0,"."),$C16),APU!$G:$G,"hh")/MAX(1,SUMPRODUCT(($C$15:$C$262=$C16)*($S$15:$S$262&lt;&gt;""))))</f>
        <v>200</v>
      </c>
      <c r="AC16" s="897">
        <f>IF($S16="","",IFERROR(VLOOKUP($AE16,APU!$V:$X,2,FALSE),""))</f>
        <v>0.2</v>
      </c>
      <c r="AD16" s="897">
        <f t="shared" si="0"/>
        <v>5</v>
      </c>
      <c r="AE16" s="790" t="str">
        <f t="shared" ref="AE16:AE79" si="1">IF($C16="","",IF(ISNUMBER($C16),REPLACE(TEXT($C16,"0.0000"),5,0,"."),$C16))</f>
        <v>1.01.01</v>
      </c>
      <c r="AF16" s="790"/>
      <c r="AG16" s="791"/>
      <c r="AH16" s="792">
        <f t="shared" ref="AH16:AH79" si="2">IF($S16="","",$AB16*N($AG16))</f>
        <v>0</v>
      </c>
      <c r="AI16" s="808" t="str">
        <f t="shared" ref="AI16:AI79" si="3">IF($S16="","",$AE16&amp;IF(TRIM($N16)="",""," | "&amp;TRIM($N16))&amp;IF(OR(TRIM($O16)="",TRIM($O16)="-"),""," | "&amp;TRIM($O16)))</f>
        <v>1.01.01 | -</v>
      </c>
      <c r="AM16" s="898" t="s">
        <v>64</v>
      </c>
      <c r="AN16" s="898" t="s">
        <v>1451</v>
      </c>
    </row>
    <row r="17" spans="1:35" s="95" customFormat="1" ht="16.5">
      <c r="A17" s="91"/>
      <c r="B17" s="152" t="s">
        <v>175</v>
      </c>
      <c r="C17" s="696">
        <f>+C16+0.0001</f>
        <v>1.0102</v>
      </c>
      <c r="D17" s="152" t="s">
        <v>26</v>
      </c>
      <c r="E17" s="152" t="s">
        <v>26</v>
      </c>
      <c r="F17" s="151" t="s">
        <v>26</v>
      </c>
      <c r="G17" s="2243" t="s">
        <v>412</v>
      </c>
      <c r="H17" s="2243"/>
      <c r="I17" s="2243"/>
      <c r="J17" s="2243"/>
      <c r="K17" s="2243"/>
      <c r="L17" s="2243"/>
      <c r="M17" s="2243"/>
      <c r="N17" s="697" t="s">
        <v>26</v>
      </c>
      <c r="O17" s="151" t="s">
        <v>26</v>
      </c>
      <c r="P17" s="879" t="str">
        <f>IF(TRIM($G17)="","",TRIM($G17)&amp;IF(OR(TRIM($N17)="",TRIM($N17)="-"),""," - "&amp;TRIM($N17))&amp;IF(OR(TRIM($O17)="",TRIM($O17)="-"),""," - "&amp;TRIM($O17))&amp;IF(ISNUMBER(SEARCH("SUMINISTRO",$G17))," - "&amp;$AK$13,IF(ISNUMBER(SEARCH("MONTAJE",$G17))," - "&amp;$AK$12,"")))</f>
        <v>Trazo y replanteo (preliminar y durante la obra)</v>
      </c>
      <c r="Q17" s="879" t="s">
        <v>1452</v>
      </c>
      <c r="R17" s="879" t="str" cm="1">
        <f t="array" ref="R17">IF($G17="","",IFERROR(VLOOKUP(LOOKUP(2,1/(($B$14:$B17&lt;&gt;"")*($C$14:$C17="")),$B$14:$B17),$AM$12:$AN$16,2,FALSE),""))</f>
        <v>Civil</v>
      </c>
      <c r="S17" s="154">
        <v>1</v>
      </c>
      <c r="T17" s="151" t="s">
        <v>52</v>
      </c>
      <c r="U17" s="219">
        <f>APU!K16</f>
        <v>518.25028571428572</v>
      </c>
      <c r="V17" s="219">
        <f t="shared" ref="V17:V38" si="4">U17*S17</f>
        <v>518.25028571428572</v>
      </c>
      <c r="W17" s="107"/>
      <c r="X17" s="97"/>
      <c r="Y17" s="98"/>
      <c r="Z17" s="97"/>
      <c r="AA17" s="97"/>
      <c r="AB17" s="778" cm="1">
        <f t="array" ref="AB17">IF($S17="","",SUMIFS(APU!$O:$O,APU!$A:$A,IF(ISNUMBER($C17),REPLACE(TEXT($C17,"0.0000"),5,0,"."),$C17),APU!$G:$G,"hh")/MAX(1,SUMPRODUCT(($C$15:$C$262=$C17)*($S$15:$S$262&lt;&gt;""))))</f>
        <v>48</v>
      </c>
      <c r="AC17" s="897">
        <f>IF($S17="","",IFERROR(VLOOKUP($AE17,APU!$V:$X,2,FALSE),""))</f>
        <v>0.5</v>
      </c>
      <c r="AD17" s="897">
        <f t="shared" si="0"/>
        <v>2</v>
      </c>
      <c r="AE17" s="790" t="str">
        <f t="shared" si="1"/>
        <v>1.01.02</v>
      </c>
      <c r="AF17" s="790"/>
      <c r="AG17" s="791"/>
      <c r="AH17" s="792">
        <f t="shared" si="2"/>
        <v>0</v>
      </c>
      <c r="AI17" s="808" t="str">
        <f t="shared" si="3"/>
        <v>1.01.02 | -</v>
      </c>
    </row>
    <row r="18" spans="1:35" s="95" customFormat="1" ht="16.5">
      <c r="A18" s="91"/>
      <c r="B18" s="83" t="s">
        <v>176</v>
      </c>
      <c r="C18" s="114">
        <f>+C17+0.0001</f>
        <v>1.0103</v>
      </c>
      <c r="D18" s="83" t="s">
        <v>26</v>
      </c>
      <c r="E18" s="83" t="s">
        <v>26</v>
      </c>
      <c r="F18" s="84" t="s">
        <v>26</v>
      </c>
      <c r="G18" s="2232" t="s">
        <v>185</v>
      </c>
      <c r="H18" s="2232"/>
      <c r="I18" s="2232"/>
      <c r="J18" s="2232"/>
      <c r="K18" s="2232"/>
      <c r="L18" s="2232"/>
      <c r="M18" s="2232"/>
      <c r="N18" s="88" t="s">
        <v>26</v>
      </c>
      <c r="O18" s="84" t="s">
        <v>26</v>
      </c>
      <c r="P18" s="874" t="str">
        <f>IF(TRIM($G18)="","",TRIM($G18)&amp;IF(OR(TRIM($N18)="",TRIM($N18)="-"),""," - "&amp;TRIM($N18))&amp;IF(OR(TRIM($O18)="",TRIM($O18)="-"),""," - "&amp;TRIM($O18))&amp;IF(ISNUMBER(SEARCH("SUMINISTRO",$G18))," - "&amp;$AK$13,IF(ISNUMBER(SEARCH("MONTAJE",$G18))," - "&amp;$AK$12,"")))</f>
        <v>Limpieza del área de trabajo</v>
      </c>
      <c r="Q18" s="874" t="s">
        <v>1452</v>
      </c>
      <c r="R18" s="874" t="str" cm="1">
        <f t="array" ref="R18">IF($G18="","",IFERROR(VLOOKUP(LOOKUP(2,1/(($B$14:$B18&lt;&gt;"")*($C$14:$C18="")),$B$14:$B18),$AM$12:$AN$16,2,FALSE),""))</f>
        <v>Civil</v>
      </c>
      <c r="S18" s="89">
        <v>1</v>
      </c>
      <c r="T18" s="84" t="s">
        <v>52</v>
      </c>
      <c r="U18" s="214">
        <f>APU!K33</f>
        <v>236.976</v>
      </c>
      <c r="V18" s="214">
        <f t="shared" si="4"/>
        <v>236.976</v>
      </c>
      <c r="W18" s="107"/>
      <c r="X18" s="97"/>
      <c r="Y18" s="98"/>
      <c r="Z18" s="97"/>
      <c r="AA18" s="97"/>
      <c r="AB18" s="778" cm="1">
        <f t="array" ref="AB18">IF($S18="","",SUMIFS(APU!$O:$O,APU!$A:$A,IF(ISNUMBER($C18),REPLACE(TEXT($C18,"0.0000"),5,0,"."),$C18),APU!$G:$G,"hh")/MAX(1,SUMPRODUCT(($C$15:$C$262=$C18)*($S$15:$S$262&lt;&gt;""))))</f>
        <v>33.6</v>
      </c>
      <c r="AC18" s="897">
        <f>IF($S18="","",IFERROR(VLOOKUP($AE18,APU!$V:$X,2,FALSE),""))</f>
        <v>1</v>
      </c>
      <c r="AD18" s="897">
        <f t="shared" si="0"/>
        <v>1</v>
      </c>
      <c r="AE18" s="790" t="str">
        <f t="shared" si="1"/>
        <v>1.01.03</v>
      </c>
      <c r="AF18" s="790"/>
      <c r="AG18" s="791"/>
      <c r="AH18" s="792">
        <f t="shared" si="2"/>
        <v>0</v>
      </c>
      <c r="AI18" s="808" t="str">
        <f t="shared" si="3"/>
        <v>1.01.03 | -</v>
      </c>
    </row>
    <row r="19" spans="1:35" s="2" customFormat="1" ht="15">
      <c r="A19" s="45"/>
      <c r="B19" s="2224" t="s">
        <v>49</v>
      </c>
      <c r="C19" s="2224"/>
      <c r="D19" s="2224"/>
      <c r="E19" s="2224"/>
      <c r="F19" s="2224"/>
      <c r="G19" s="2224"/>
      <c r="H19" s="2224"/>
      <c r="I19" s="2224"/>
      <c r="J19" s="2224"/>
      <c r="K19" s="2224"/>
      <c r="L19" s="2224"/>
      <c r="M19" s="2224"/>
      <c r="N19" s="2224"/>
      <c r="O19" s="2224"/>
      <c r="P19" s="2224"/>
      <c r="Q19" s="2224"/>
      <c r="R19" s="2224"/>
      <c r="S19" s="2224"/>
      <c r="T19" s="2224"/>
      <c r="U19" s="2224"/>
      <c r="V19" s="2224"/>
      <c r="W19" s="104"/>
      <c r="AB19" s="778" t="str" cm="1">
        <f t="array" ref="AB19">IF($S19="","",SUMIFS(APU!$O:$O,APU!$A:$A,IF(ISNUMBER($C19),REPLACE(TEXT($C19,"0.0000"),5,0,"."),$C19),APU!$G:$G,"hh")/MAX(1,SUMPRODUCT(($C$15:$C$262=$C19)*($S$15:$S$262&lt;&gt;""))))</f>
        <v/>
      </c>
      <c r="AC19" s="897" t="str">
        <f>IF($S19="","",IFERROR(VLOOKUP($AE19,APU!$V:$X,2,FALSE),""))</f>
        <v/>
      </c>
      <c r="AD19" s="897" t="str">
        <f t="shared" si="0"/>
        <v/>
      </c>
      <c r="AE19" s="790" t="str">
        <f t="shared" si="1"/>
        <v/>
      </c>
      <c r="AF19" s="790"/>
      <c r="AG19" s="791"/>
      <c r="AH19" s="792" t="str">
        <f t="shared" si="2"/>
        <v/>
      </c>
      <c r="AI19" s="808" t="str">
        <f t="shared" si="3"/>
        <v/>
      </c>
    </row>
    <row r="20" spans="1:35" s="99" customFormat="1" ht="16.5">
      <c r="A20" s="96"/>
      <c r="B20" s="161" t="s">
        <v>498</v>
      </c>
      <c r="C20" s="172">
        <v>2.0099999999999998</v>
      </c>
      <c r="D20" s="161" t="s">
        <v>26</v>
      </c>
      <c r="E20" s="161" t="s">
        <v>26</v>
      </c>
      <c r="F20" s="162" t="s">
        <v>26</v>
      </c>
      <c r="G20" s="2233" t="s">
        <v>347</v>
      </c>
      <c r="H20" s="2233"/>
      <c r="I20" s="2233"/>
      <c r="J20" s="2233"/>
      <c r="K20" s="2233"/>
      <c r="L20" s="2233"/>
      <c r="M20" s="2233"/>
      <c r="N20" s="166" t="s">
        <v>26</v>
      </c>
      <c r="O20" s="162" t="s">
        <v>26</v>
      </c>
      <c r="P20" s="886" t="str">
        <f t="shared" ref="P20:P38" si="5">IF(TRIM($G20)="","",TRIM($G20)&amp;IF(OR(TRIM($N20)="",TRIM($N20)="-"),""," - "&amp;TRIM($N20))&amp;IF(OR(TRIM($O20)="",TRIM($O20)="-"),""," - "&amp;TRIM($O20))&amp;IF(ISNUMBER(SEARCH("SUMINISTRO",$G20))," - "&amp;$AK$13,IF(ISNUMBER(SEARCH("MONTAJE",$G20))," - "&amp;$AK$12,"")))</f>
        <v>DEMOLICIÓN</v>
      </c>
      <c r="Q20" s="886" t="s">
        <v>1452</v>
      </c>
      <c r="R20" s="886" t="str" cm="1">
        <f t="array" ref="R20">IF($G20="","",IFERROR(VLOOKUP(LOOKUP(2,1/(($B$14:$B20&lt;&gt;"")*($C$14:$C20="")),$B$14:$B20),$AM$12:$AN$16,2,FALSE),""))</f>
        <v>Civil</v>
      </c>
      <c r="S20" s="173"/>
      <c r="T20" s="174" t="s">
        <v>51</v>
      </c>
      <c r="U20" s="165"/>
      <c r="V20" s="161"/>
      <c r="W20" s="106"/>
      <c r="X20" s="97"/>
      <c r="Y20" s="98"/>
      <c r="Z20" s="97"/>
      <c r="AA20" s="97"/>
      <c r="AB20" s="778" t="str" cm="1">
        <f t="array" ref="AB20">IF($S20="","",SUMIFS(APU!$O:$O,APU!$A:$A,IF(ISNUMBER($C20),REPLACE(TEXT($C20,"0.0000"),5,0,"."),$C20),APU!$G:$G,"hh")/MAX(1,SUMPRODUCT(($C$15:$C$262=$C20)*($S$15:$S$262&lt;&gt;""))))</f>
        <v/>
      </c>
      <c r="AC20" s="897" t="str">
        <f>IF($S20="","",IFERROR(VLOOKUP($AE20,APU!$V:$X,2,FALSE),""))</f>
        <v/>
      </c>
      <c r="AD20" s="897" t="str">
        <f t="shared" si="0"/>
        <v/>
      </c>
      <c r="AE20" s="790" t="str">
        <f t="shared" si="1"/>
        <v>2.01.00</v>
      </c>
      <c r="AF20" s="790"/>
      <c r="AG20" s="791"/>
      <c r="AH20" s="792" t="str">
        <f t="shared" si="2"/>
        <v/>
      </c>
      <c r="AI20" s="808" t="str">
        <f t="shared" si="3"/>
        <v/>
      </c>
    </row>
    <row r="21" spans="1:35" s="99" customFormat="1" ht="16.5">
      <c r="A21" s="96"/>
      <c r="B21" s="84" t="s">
        <v>498</v>
      </c>
      <c r="C21" s="114">
        <f>+C20+0.0001</f>
        <v>2.0101</v>
      </c>
      <c r="D21" s="83" t="s">
        <v>26</v>
      </c>
      <c r="E21" s="83" t="s">
        <v>26</v>
      </c>
      <c r="F21" s="84" t="s">
        <v>26</v>
      </c>
      <c r="G21" s="2226" t="s">
        <v>499</v>
      </c>
      <c r="H21" s="2226"/>
      <c r="I21" s="2226"/>
      <c r="J21" s="2226"/>
      <c r="K21" s="2226"/>
      <c r="L21" s="2226"/>
      <c r="M21" s="2226"/>
      <c r="N21" s="88"/>
      <c r="O21" s="84"/>
      <c r="P21" s="887" t="str">
        <f t="shared" si="5"/>
        <v>Demolición de bases e = 50 cm</v>
      </c>
      <c r="Q21" s="887" t="s">
        <v>1452</v>
      </c>
      <c r="R21" s="887" t="str" cm="1">
        <f t="array" ref="R21">IF($G21="","",IFERROR(VLOOKUP(LOOKUP(2,1/(($B$14:$B21&lt;&gt;"")*($C$14:$C21="")),$B$14:$B21),$AM$12:$AN$16,2,FALSE),""))</f>
        <v>Civil</v>
      </c>
      <c r="S21" s="113">
        <v>1.28</v>
      </c>
      <c r="T21" s="111" t="s">
        <v>357</v>
      </c>
      <c r="U21" s="214">
        <f>APU!K41</f>
        <v>420.851</v>
      </c>
      <c r="V21" s="214">
        <f t="shared" si="4"/>
        <v>538.68928000000005</v>
      </c>
      <c r="W21" s="106"/>
      <c r="X21" s="97"/>
      <c r="Y21" s="98"/>
      <c r="Z21" s="97"/>
      <c r="AA21" s="97"/>
      <c r="AB21" s="778" cm="1">
        <f t="array" ref="AB21">IF($S21="","",SUMIFS(APU!$O:$O,APU!$A:$A,IF(ISNUMBER($C21),REPLACE(TEXT($C21,"0.0000"),5,0,"."),$C21),APU!$G:$G,"hh")/MAX(1,SUMPRODUCT(($C$15:$C$262=$C21)*($S$15:$S$262&lt;&gt;""))))</f>
        <v>53.760000000000005</v>
      </c>
      <c r="AC21" s="897">
        <f>IF($S21="","",IFERROR(VLOOKUP($AE21,APU!$V:$X,2,FALSE),""))</f>
        <v>0.4</v>
      </c>
      <c r="AD21" s="897">
        <f t="shared" si="0"/>
        <v>3.1999999999999997</v>
      </c>
      <c r="AE21" s="790" t="str">
        <f t="shared" si="1"/>
        <v>2.01.01</v>
      </c>
      <c r="AF21" s="790"/>
      <c r="AG21" s="791"/>
      <c r="AH21" s="792">
        <f t="shared" si="2"/>
        <v>0</v>
      </c>
      <c r="AI21" s="808" t="str">
        <f t="shared" si="3"/>
        <v>2.01.01</v>
      </c>
    </row>
    <row r="22" spans="1:35" s="99" customFormat="1" ht="16.5">
      <c r="A22" s="96"/>
      <c r="B22" s="161" t="s">
        <v>455</v>
      </c>
      <c r="C22" s="172">
        <v>2.02</v>
      </c>
      <c r="D22" s="161" t="s">
        <v>26</v>
      </c>
      <c r="E22" s="161" t="s">
        <v>26</v>
      </c>
      <c r="F22" s="162" t="s">
        <v>26</v>
      </c>
      <c r="G22" s="2233" t="s">
        <v>348</v>
      </c>
      <c r="H22" s="2233"/>
      <c r="I22" s="2233"/>
      <c r="J22" s="2233"/>
      <c r="K22" s="2233"/>
      <c r="L22" s="2233"/>
      <c r="M22" s="2233"/>
      <c r="N22" s="166"/>
      <c r="O22" s="162"/>
      <c r="P22" s="886" t="str">
        <f t="shared" si="5"/>
        <v>CONCRETO SIMPLE</v>
      </c>
      <c r="Q22" s="886" t="s">
        <v>1452</v>
      </c>
      <c r="R22" s="886" t="str" cm="1">
        <f t="array" ref="R22">IF($G22="","",IFERROR(VLOOKUP(LOOKUP(2,1/(($B$14:$B22&lt;&gt;"")*($C$14:$C22="")),$B$14:$B22),$AM$12:$AN$16,2,FALSE),""))</f>
        <v>Civil</v>
      </c>
      <c r="S22" s="173"/>
      <c r="T22" s="174" t="s">
        <v>51</v>
      </c>
      <c r="U22" s="217"/>
      <c r="V22" s="217"/>
      <c r="W22" s="106"/>
      <c r="X22" s="97"/>
      <c r="Y22" s="98"/>
      <c r="Z22" s="97"/>
      <c r="AA22" s="97"/>
      <c r="AB22" s="778" t="str" cm="1">
        <f t="array" ref="AB22">IF($S22="","",SUMIFS(APU!$O:$O,APU!$A:$A,IF(ISNUMBER($C22),REPLACE(TEXT($C22,"0.0000"),5,0,"."),$C22),APU!$G:$G,"hh")/MAX(1,SUMPRODUCT(($C$15:$C$262=$C22)*($S$15:$S$262&lt;&gt;""))))</f>
        <v/>
      </c>
      <c r="AC22" s="897" t="str">
        <f>IF($S22="","",IFERROR(VLOOKUP($AE22,APU!$V:$X,2,FALSE),""))</f>
        <v/>
      </c>
      <c r="AD22" s="897" t="str">
        <f t="shared" si="0"/>
        <v/>
      </c>
      <c r="AE22" s="790" t="str">
        <f t="shared" si="1"/>
        <v>2.02.00</v>
      </c>
      <c r="AF22" s="790"/>
      <c r="AG22" s="791"/>
      <c r="AH22" s="792" t="str">
        <f t="shared" si="2"/>
        <v/>
      </c>
      <c r="AI22" s="808" t="str">
        <f t="shared" si="3"/>
        <v/>
      </c>
    </row>
    <row r="23" spans="1:35" s="99" customFormat="1" ht="16.5">
      <c r="A23" s="96"/>
      <c r="B23" s="84" t="s">
        <v>455</v>
      </c>
      <c r="C23" s="114">
        <f t="shared" ref="C23:C25" si="6">+C22+0.0001</f>
        <v>2.0201000000000002</v>
      </c>
      <c r="D23" s="83" t="s">
        <v>26</v>
      </c>
      <c r="E23" s="83" t="s">
        <v>26</v>
      </c>
      <c r="F23" s="84" t="s">
        <v>26</v>
      </c>
      <c r="G23" s="2226" t="s">
        <v>349</v>
      </c>
      <c r="H23" s="2226"/>
      <c r="I23" s="2226"/>
      <c r="J23" s="2226"/>
      <c r="K23" s="2226"/>
      <c r="L23" s="2226"/>
      <c r="M23" s="2226"/>
      <c r="N23" s="88"/>
      <c r="O23" s="84"/>
      <c r="P23" s="887" t="str">
        <f t="shared" si="5"/>
        <v>Concreto simple f'c=100 kg/cm2</v>
      </c>
      <c r="Q23" s="887" t="s">
        <v>1452</v>
      </c>
      <c r="R23" s="887" t="str" cm="1">
        <f t="array" ref="R23">IF($G23="","",IFERROR(VLOOKUP(LOOKUP(2,1/(($B$14:$B23&lt;&gt;"")*($C$14:$C23="")),$B$14:$B23),$AM$12:$AN$16,2,FALSE),""))</f>
        <v>Civil</v>
      </c>
      <c r="S23" s="113">
        <f>(0.9*0.45+2*0.5*1.2)*0.05</f>
        <v>8.0250000000000002E-2</v>
      </c>
      <c r="T23" s="111" t="s">
        <v>357</v>
      </c>
      <c r="U23" s="214">
        <f>APU!K57</f>
        <v>268.55525333333333</v>
      </c>
      <c r="V23" s="214">
        <f t="shared" si="4"/>
        <v>21.551559080000001</v>
      </c>
      <c r="W23" s="106"/>
      <c r="X23" s="97"/>
      <c r="Y23" s="98"/>
      <c r="Z23" s="97"/>
      <c r="AA23" s="97"/>
      <c r="AB23" s="778" cm="1">
        <f t="array" ref="AB23">IF($S23="","",SUMIFS(APU!$O:$O,APU!$A:$A,IF(ISNUMBER($C23),REPLACE(TEXT($C23,"0.0000"),5,0,"."),$C23),APU!$G:$G,"hh")/MAX(1,SUMPRODUCT(($C$15:$C$262=$C23)*($S$15:$S$262&lt;&gt;""))))</f>
        <v>0.35095999999999994</v>
      </c>
      <c r="AC23" s="897">
        <f>IF($S23="","",IFERROR(VLOOKUP($AE23,APU!$V:$X,2,FALSE),""))</f>
        <v>15</v>
      </c>
      <c r="AD23" s="897">
        <f t="shared" si="0"/>
        <v>5.3499999999999997E-3</v>
      </c>
      <c r="AE23" s="790" t="str">
        <f t="shared" si="1"/>
        <v>2.02.01</v>
      </c>
      <c r="AF23" s="790"/>
      <c r="AG23" s="791"/>
      <c r="AH23" s="792">
        <f t="shared" si="2"/>
        <v>0</v>
      </c>
      <c r="AI23" s="808" t="str">
        <f t="shared" si="3"/>
        <v>2.02.01</v>
      </c>
    </row>
    <row r="24" spans="1:35" s="99" customFormat="1" ht="16.5">
      <c r="A24" s="96"/>
      <c r="B24" s="161" t="s">
        <v>456</v>
      </c>
      <c r="C24" s="172">
        <v>2.0299999999999998</v>
      </c>
      <c r="D24" s="161" t="s">
        <v>26</v>
      </c>
      <c r="E24" s="161" t="s">
        <v>26</v>
      </c>
      <c r="F24" s="162" t="s">
        <v>26</v>
      </c>
      <c r="G24" s="2233" t="s">
        <v>350</v>
      </c>
      <c r="H24" s="2233"/>
      <c r="I24" s="2233"/>
      <c r="J24" s="2233"/>
      <c r="K24" s="2233"/>
      <c r="L24" s="2233"/>
      <c r="M24" s="2233"/>
      <c r="N24" s="166"/>
      <c r="O24" s="162"/>
      <c r="P24" s="886" t="str">
        <f t="shared" si="5"/>
        <v>CONCRETO ARMADO</v>
      </c>
      <c r="Q24" s="886" t="s">
        <v>1452</v>
      </c>
      <c r="R24" s="886" t="str" cm="1">
        <f t="array" ref="R24">IF($G24="","",IFERROR(VLOOKUP(LOOKUP(2,1/(($B$14:$B24&lt;&gt;"")*($C$14:$C24="")),$B$14:$B24),$AM$12:$AN$16,2,FALSE),""))</f>
        <v>Civil</v>
      </c>
      <c r="S24" s="175"/>
      <c r="T24" s="174"/>
      <c r="U24" s="217"/>
      <c r="V24" s="217"/>
      <c r="W24" s="106"/>
      <c r="X24" s="97"/>
      <c r="Y24" s="98"/>
      <c r="Z24" s="97"/>
      <c r="AA24" s="97"/>
      <c r="AB24" s="778" t="str" cm="1">
        <f t="array" ref="AB24">IF($S24="","",SUMIFS(APU!$O:$O,APU!$A:$A,IF(ISNUMBER($C24),REPLACE(TEXT($C24,"0.0000"),5,0,"."),$C24),APU!$G:$G,"hh")/MAX(1,SUMPRODUCT(($C$15:$C$262=$C24)*($S$15:$S$262&lt;&gt;""))))</f>
        <v/>
      </c>
      <c r="AC24" s="897" t="str">
        <f>IF($S24="","",IFERROR(VLOOKUP($AE24,APU!$V:$X,2,FALSE),""))</f>
        <v/>
      </c>
      <c r="AD24" s="897" t="str">
        <f t="shared" si="0"/>
        <v/>
      </c>
      <c r="AE24" s="790" t="str">
        <f t="shared" si="1"/>
        <v>2.03.00</v>
      </c>
      <c r="AF24" s="790"/>
      <c r="AG24" s="791"/>
      <c r="AH24" s="792" t="str">
        <f t="shared" si="2"/>
        <v/>
      </c>
      <c r="AI24" s="808" t="str">
        <f t="shared" si="3"/>
        <v/>
      </c>
    </row>
    <row r="25" spans="1:35" s="99" customFormat="1" ht="16.5">
      <c r="A25" s="96"/>
      <c r="B25" s="84" t="s">
        <v>456</v>
      </c>
      <c r="C25" s="114">
        <f t="shared" si="6"/>
        <v>2.0301</v>
      </c>
      <c r="D25" s="83" t="s">
        <v>26</v>
      </c>
      <c r="E25" s="83" t="s">
        <v>26</v>
      </c>
      <c r="F25" s="84" t="s">
        <v>26</v>
      </c>
      <c r="G25" s="2226" t="s">
        <v>351</v>
      </c>
      <c r="H25" s="2226"/>
      <c r="I25" s="2226"/>
      <c r="J25" s="2226"/>
      <c r="K25" s="2226"/>
      <c r="L25" s="2226"/>
      <c r="M25" s="2226"/>
      <c r="N25" s="88"/>
      <c r="O25" s="84"/>
      <c r="P25" s="887" t="str">
        <f t="shared" si="5"/>
        <v>Concreto f'c=25MPa, Cemento tipo HS</v>
      </c>
      <c r="Q25" s="887" t="s">
        <v>1452</v>
      </c>
      <c r="R25" s="887" t="str" cm="1">
        <f t="array" ref="R25">IF($G25="","",IFERROR(VLOOKUP(LOOKUP(2,1/(($B$14:$B25&lt;&gt;"")*($C$14:$C25="")),$B$14:$B25),$AM$12:$AN$16,2,FALSE),""))</f>
        <v>Civil</v>
      </c>
      <c r="S25" s="160">
        <f>(0.9*0.45*0.5+2*0.5*1.2*0.5)+0.0675+0.027</f>
        <v>0.89700000000000002</v>
      </c>
      <c r="T25" s="111" t="s">
        <v>357</v>
      </c>
      <c r="U25" s="214">
        <f>APU!K75</f>
        <v>321.2052533333333</v>
      </c>
      <c r="V25" s="214">
        <f t="shared" si="4"/>
        <v>288.12111224</v>
      </c>
      <c r="W25" s="106"/>
      <c r="X25" s="97"/>
      <c r="Y25" s="98"/>
      <c r="Z25" s="97"/>
      <c r="AA25" s="97"/>
      <c r="AB25" s="778" cm="1">
        <f t="array" ref="AB25">IF($S25="","",SUMIFS(APU!$O:$O,APU!$A:$A,IF(ISNUMBER($C25),REPLACE(TEXT($C25,"0.0000"),5,0,"."),$C25),APU!$G:$G,"hh")/MAX(1,SUMPRODUCT(($C$15:$C$262=$C25)*($S$15:$S$262&lt;&gt;""))))</f>
        <v>3.9228800000000001</v>
      </c>
      <c r="AC25" s="897">
        <f>IF($S25="","",IFERROR(VLOOKUP($AE25,APU!$V:$X,2,FALSE),""))</f>
        <v>15</v>
      </c>
      <c r="AD25" s="897">
        <f t="shared" si="0"/>
        <v>5.9799999999999999E-2</v>
      </c>
      <c r="AE25" s="790" t="str">
        <f t="shared" si="1"/>
        <v>2.03.01</v>
      </c>
      <c r="AF25" s="790"/>
      <c r="AG25" s="791"/>
      <c r="AH25" s="792">
        <f t="shared" si="2"/>
        <v>0</v>
      </c>
      <c r="AI25" s="808" t="str">
        <f t="shared" si="3"/>
        <v>2.03.01</v>
      </c>
    </row>
    <row r="26" spans="1:35" s="99" customFormat="1" ht="16.5">
      <c r="A26" s="96"/>
      <c r="B26" s="84" t="s">
        <v>456</v>
      </c>
      <c r="C26" s="114">
        <f>+C25+0.0001</f>
        <v>2.0302000000000002</v>
      </c>
      <c r="D26" s="83" t="s">
        <v>26</v>
      </c>
      <c r="E26" s="83" t="s">
        <v>26</v>
      </c>
      <c r="F26" s="84" t="s">
        <v>26</v>
      </c>
      <c r="G26" s="2226" t="s">
        <v>352</v>
      </c>
      <c r="H26" s="2226"/>
      <c r="I26" s="2226"/>
      <c r="J26" s="2226"/>
      <c r="K26" s="2226"/>
      <c r="L26" s="2226"/>
      <c r="M26" s="2226"/>
      <c r="N26" s="88"/>
      <c r="O26" s="84"/>
      <c r="P26" s="887" t="str">
        <f t="shared" si="5"/>
        <v>Encofrado y desencofrado</v>
      </c>
      <c r="Q26" s="887" t="s">
        <v>1452</v>
      </c>
      <c r="R26" s="887" t="str" cm="1">
        <f t="array" ref="R26">IF($G26="","",IFERROR(VLOOKUP(LOOKUP(2,1/(($B$14:$B26&lt;&gt;"")*($C$14:$C26="")),$B$14:$B26),$AM$12:$AN$16,2,FALSE),""))</f>
        <v>Civil</v>
      </c>
      <c r="S26" s="160">
        <f>(0.9+0.45+2*(0.5+1.2))+1.8+0.45</f>
        <v>7</v>
      </c>
      <c r="T26" s="111" t="s">
        <v>358</v>
      </c>
      <c r="U26" s="214">
        <f>APU!K96</f>
        <v>29.719166666666666</v>
      </c>
      <c r="V26" s="214">
        <f t="shared" si="4"/>
        <v>208.03416666666666</v>
      </c>
      <c r="W26" s="106"/>
      <c r="X26" s="97"/>
      <c r="Y26" s="98"/>
      <c r="Z26" s="97"/>
      <c r="AA26" s="97"/>
      <c r="AB26" s="778" cm="1">
        <f t="array" ref="AB26">IF($S26="","",SUMIFS(APU!$O:$O,APU!$A:$A,IF(ISNUMBER($C26),REPLACE(TEXT($C26,"0.0000"),5,0,"."),$C26),APU!$G:$G,"hh")/MAX(1,SUMPRODUCT(($C$15:$C$262=$C26)*($S$15:$S$262&lt;&gt;""))))</f>
        <v>6.8444444444444432</v>
      </c>
      <c r="AC26" s="897">
        <f>IF($S26="","",IFERROR(VLOOKUP($AE26,APU!$V:$X,2,FALSE),""))</f>
        <v>18</v>
      </c>
      <c r="AD26" s="897">
        <f t="shared" si="0"/>
        <v>0.3888888888888889</v>
      </c>
      <c r="AE26" s="790" t="str">
        <f t="shared" si="1"/>
        <v>2.03.02</v>
      </c>
      <c r="AF26" s="790"/>
      <c r="AG26" s="791"/>
      <c r="AH26" s="792">
        <f t="shared" si="2"/>
        <v>0</v>
      </c>
      <c r="AI26" s="808" t="str">
        <f t="shared" si="3"/>
        <v>2.03.02</v>
      </c>
    </row>
    <row r="27" spans="1:35" s="99" customFormat="1" ht="16.5">
      <c r="A27" s="96"/>
      <c r="B27" s="84" t="s">
        <v>456</v>
      </c>
      <c r="C27" s="114">
        <f>+C26+0.0001</f>
        <v>2.0303000000000004</v>
      </c>
      <c r="D27" s="83" t="s">
        <v>26</v>
      </c>
      <c r="E27" s="83" t="s">
        <v>26</v>
      </c>
      <c r="F27" s="84" t="s">
        <v>26</v>
      </c>
      <c r="G27" s="2226" t="s">
        <v>353</v>
      </c>
      <c r="H27" s="2226"/>
      <c r="I27" s="2226"/>
      <c r="J27" s="2226"/>
      <c r="K27" s="2226"/>
      <c r="L27" s="2226"/>
      <c r="M27" s="2226"/>
      <c r="N27" s="88"/>
      <c r="O27" s="84"/>
      <c r="P27" s="887" t="str">
        <f t="shared" si="5"/>
        <v>Acero de Refuerzo (ASTM A-615 G 60, fy = 420 MPa)</v>
      </c>
      <c r="Q27" s="887" t="s">
        <v>1452</v>
      </c>
      <c r="R27" s="887" t="str" cm="1">
        <f t="array" ref="R27">IF($G27="","",IFERROR(VLOOKUP(LOOKUP(2,1/(($B$14:$B27&lt;&gt;"")*($C$14:$C27="")),$B$14:$B27),$AM$12:$AN$16,2,FALSE),""))</f>
        <v>Civil</v>
      </c>
      <c r="S27" s="160">
        <f>((0.45*2+1)*5+(1.8+1)*3+(0.5*2+1)*6+(2.4+1)*3)*1.55+23</f>
        <v>85.155000000000001</v>
      </c>
      <c r="T27" s="111" t="s">
        <v>359</v>
      </c>
      <c r="U27" s="214">
        <f>APU!K117</f>
        <v>2.4012752000000002</v>
      </c>
      <c r="V27" s="214">
        <f t="shared" si="4"/>
        <v>204.48058965600001</v>
      </c>
      <c r="W27" s="106"/>
      <c r="X27" s="97"/>
      <c r="Y27" s="98"/>
      <c r="Z27" s="97"/>
      <c r="AA27" s="97"/>
      <c r="AB27" s="778" cm="1">
        <f t="array" ref="AB27">IF($S27="","",SUMIFS(APU!$O:$O,APU!$A:$A,IF(ISNUMBER($C27),REPLACE(TEXT($C27,"0.0000"),5,0,"."),$C27),APU!$G:$G,"hh")/MAX(1,SUMPRODUCT(($C$15:$C$262=$C27)*($S$15:$S$262&lt;&gt;""))))</f>
        <v>5.9949120000000011</v>
      </c>
      <c r="AC27" s="897">
        <f>IF($S27="","",IFERROR(VLOOKUP($AE27,APU!$V:$X,2,FALSE),""))</f>
        <v>250</v>
      </c>
      <c r="AD27" s="897">
        <f t="shared" si="0"/>
        <v>0.34061999999999998</v>
      </c>
      <c r="AE27" s="790" t="str">
        <f t="shared" si="1"/>
        <v>2.03.03</v>
      </c>
      <c r="AF27" s="790"/>
      <c r="AG27" s="791"/>
      <c r="AH27" s="792">
        <f t="shared" si="2"/>
        <v>0</v>
      </c>
      <c r="AI27" s="808" t="str">
        <f t="shared" si="3"/>
        <v>2.03.03</v>
      </c>
    </row>
    <row r="28" spans="1:35" s="99" customFormat="1" ht="16.5">
      <c r="A28" s="96"/>
      <c r="B28" s="161" t="s">
        <v>497</v>
      </c>
      <c r="C28" s="172">
        <v>2.04</v>
      </c>
      <c r="D28" s="161" t="s">
        <v>26</v>
      </c>
      <c r="E28" s="161" t="s">
        <v>26</v>
      </c>
      <c r="F28" s="162" t="s">
        <v>26</v>
      </c>
      <c r="G28" s="2233" t="s">
        <v>355</v>
      </c>
      <c r="H28" s="2233"/>
      <c r="I28" s="2233"/>
      <c r="J28" s="2233"/>
      <c r="K28" s="2233"/>
      <c r="L28" s="2233"/>
      <c r="M28" s="2233"/>
      <c r="N28" s="166"/>
      <c r="O28" s="162"/>
      <c r="P28" s="886" t="str">
        <f t="shared" si="5"/>
        <v>OTROS</v>
      </c>
      <c r="Q28" s="886" t="s">
        <v>1452</v>
      </c>
      <c r="R28" s="886" t="str" cm="1">
        <f t="array" ref="R28">IF($G28="","",IFERROR(VLOOKUP(LOOKUP(2,1/(($B$14:$B28&lt;&gt;"")*($C$14:$C28="")),$B$14:$B28),$AM$12:$AN$16,2,FALSE),""))</f>
        <v>Civil</v>
      </c>
      <c r="S28" s="173"/>
      <c r="T28" s="174"/>
      <c r="U28" s="217"/>
      <c r="V28" s="217"/>
      <c r="W28" s="106"/>
      <c r="X28" s="97"/>
      <c r="Y28" s="98"/>
      <c r="Z28" s="97"/>
      <c r="AA28" s="97"/>
      <c r="AB28" s="778" t="str" cm="1">
        <f t="array" ref="AB28">IF($S28="","",SUMIFS(APU!$O:$O,APU!$A:$A,IF(ISNUMBER($C28),REPLACE(TEXT($C28,"0.0000"),5,0,"."),$C28),APU!$G:$G,"hh")/MAX(1,SUMPRODUCT(($C$15:$C$262=$C28)*($S$15:$S$262&lt;&gt;""))))</f>
        <v/>
      </c>
      <c r="AC28" s="897" t="str">
        <f>IF($S28="","",IFERROR(VLOOKUP($AE28,APU!$V:$X,2,FALSE),""))</f>
        <v/>
      </c>
      <c r="AD28" s="897" t="str">
        <f t="shared" si="0"/>
        <v/>
      </c>
      <c r="AE28" s="790" t="str">
        <f t="shared" si="1"/>
        <v>2.04.00</v>
      </c>
      <c r="AF28" s="790"/>
      <c r="AG28" s="791"/>
      <c r="AH28" s="792" t="str">
        <f t="shared" si="2"/>
        <v/>
      </c>
      <c r="AI28" s="808" t="str">
        <f t="shared" si="3"/>
        <v/>
      </c>
    </row>
    <row r="29" spans="1:35" s="99" customFormat="1" ht="18">
      <c r="A29" s="96"/>
      <c r="B29" s="84" t="s">
        <v>497</v>
      </c>
      <c r="C29" s="114">
        <f>+C28+0.0001</f>
        <v>2.0401000000000002</v>
      </c>
      <c r="D29" s="83" t="s">
        <v>26</v>
      </c>
      <c r="E29" s="83" t="s">
        <v>26</v>
      </c>
      <c r="F29" s="84" t="s">
        <v>26</v>
      </c>
      <c r="G29" s="2226" t="s">
        <v>354</v>
      </c>
      <c r="H29" s="2226"/>
      <c r="I29" s="2226"/>
      <c r="J29" s="2226"/>
      <c r="K29" s="2226"/>
      <c r="L29" s="2226"/>
      <c r="M29" s="2226"/>
      <c r="N29" s="88"/>
      <c r="O29" s="84"/>
      <c r="P29" s="887" t="str">
        <f t="shared" si="5"/>
        <v>Varilla roscada tipo HAS o equivalente tecnico Ø 1" L=30cm, contratuerca y arandela, tipo de anclaje quimico adhesivo HIT-HY 200 o equivalente tecnico</v>
      </c>
      <c r="Q29" s="887" t="s">
        <v>1452</v>
      </c>
      <c r="R29" s="887" t="str" cm="1">
        <f t="array" ref="R29">IF($G29="","",IFERROR(VLOOKUP(LOOKUP(2,1/(($B$14:$B29&lt;&gt;"")*($C$14:$C29="")),$B$14:$B29),$AM$12:$AN$16,2,FALSE),""))</f>
        <v>Civil</v>
      </c>
      <c r="S29" s="110">
        <v>12</v>
      </c>
      <c r="T29" s="84" t="s">
        <v>414</v>
      </c>
      <c r="U29" s="214">
        <f>APU!K135</f>
        <v>117.23702</v>
      </c>
      <c r="V29" s="214">
        <f t="shared" si="4"/>
        <v>1406.8442399999999</v>
      </c>
      <c r="W29" s="106"/>
      <c r="X29" s="97"/>
      <c r="Y29" s="98"/>
      <c r="Z29" s="97"/>
      <c r="AA29" s="97"/>
      <c r="AB29" s="778" cm="1">
        <f t="array" ref="AB29">IF($S29="","",SUMIFS(APU!$O:$O,APU!$A:$A,IF(ISNUMBER($C29),REPLACE(TEXT($C29,"0.0000"),5,0,"."),$C29),APU!$G:$G,"hh")/MAX(1,SUMPRODUCT(($C$15:$C$262=$C29)*($S$15:$S$262&lt;&gt;""))))</f>
        <v>10.080000000000002</v>
      </c>
      <c r="AC29" s="897">
        <f>IF($S29="","",IFERROR(VLOOKUP($AE29,APU!$V:$X,2,FALSE),""))</f>
        <v>20</v>
      </c>
      <c r="AD29" s="897">
        <f t="shared" si="0"/>
        <v>0.6</v>
      </c>
      <c r="AE29" s="790" t="str">
        <f t="shared" si="1"/>
        <v>2.04.01</v>
      </c>
      <c r="AF29" s="790"/>
      <c r="AG29" s="791"/>
      <c r="AH29" s="792">
        <f t="shared" si="2"/>
        <v>0</v>
      </c>
      <c r="AI29" s="808" t="str">
        <f t="shared" si="3"/>
        <v>2.04.01</v>
      </c>
    </row>
    <row r="30" spans="1:35" s="99" customFormat="1" ht="16.5">
      <c r="A30" s="96"/>
      <c r="B30" s="84" t="s">
        <v>497</v>
      </c>
      <c r="C30" s="114">
        <f>+C29+0.0001</f>
        <v>2.0402000000000005</v>
      </c>
      <c r="D30" s="83" t="s">
        <v>26</v>
      </c>
      <c r="E30" s="83" t="s">
        <v>26</v>
      </c>
      <c r="F30" s="84" t="s">
        <v>26</v>
      </c>
      <c r="G30" s="2226" t="s">
        <v>356</v>
      </c>
      <c r="H30" s="2226"/>
      <c r="I30" s="2226"/>
      <c r="J30" s="2226"/>
      <c r="K30" s="2226"/>
      <c r="L30" s="2226"/>
      <c r="M30" s="2226"/>
      <c r="N30" s="88"/>
      <c r="O30" s="84"/>
      <c r="P30" s="887" t="str">
        <f t="shared" si="5"/>
        <v>Juntas de expansión de acuerdo al plano estándar CRD-DWG-11760-1-33-4002</v>
      </c>
      <c r="Q30" s="887" t="s">
        <v>1452</v>
      </c>
      <c r="R30" s="887" t="str" cm="1">
        <f t="array" ref="R30">IF($G30="","",IFERROR(VLOOKUP(LOOKUP(2,1/(($B$14:$B30&lt;&gt;"")*($C$14:$C30="")),$B$14:$B30),$AM$12:$AN$16,2,FALSE),""))</f>
        <v>Civil</v>
      </c>
      <c r="S30" s="111">
        <f>1.8+0.9+(1+2.4)*2</f>
        <v>9.5</v>
      </c>
      <c r="T30" s="213" t="s">
        <v>57</v>
      </c>
      <c r="U30" s="214">
        <f>+APU!K152</f>
        <v>22.76202</v>
      </c>
      <c r="V30" s="214">
        <f t="shared" si="4"/>
        <v>216.23919000000001</v>
      </c>
      <c r="W30" s="106"/>
      <c r="X30" s="97"/>
      <c r="Y30" s="98"/>
      <c r="Z30" s="97"/>
      <c r="AA30" s="97"/>
      <c r="AB30" s="778" cm="1">
        <f t="array" ref="AB30">IF($S30="","",SUMIFS(APU!$O:$O,APU!$A:$A,IF(ISNUMBER($C30),REPLACE(TEXT($C30,"0.0000"),5,0,"."),$C30),APU!$G:$G,"hh")/MAX(1,SUMPRODUCT(($C$15:$C$262=$C30)*($S$15:$S$262&lt;&gt;""))))</f>
        <v>7.98</v>
      </c>
      <c r="AC30" s="897">
        <f>IF($S30="","",IFERROR(VLOOKUP($AE30,APU!$V:$X,2,FALSE),""))</f>
        <v>20</v>
      </c>
      <c r="AD30" s="897">
        <f t="shared" si="0"/>
        <v>0.47499999999999998</v>
      </c>
      <c r="AE30" s="790" t="str">
        <f t="shared" si="1"/>
        <v>2.04.02</v>
      </c>
      <c r="AF30" s="790"/>
      <c r="AG30" s="791"/>
      <c r="AH30" s="792">
        <f t="shared" si="2"/>
        <v>0</v>
      </c>
      <c r="AI30" s="808" t="str">
        <f t="shared" si="3"/>
        <v>2.04.02</v>
      </c>
    </row>
    <row r="31" spans="1:35" s="99" customFormat="1" ht="16.5">
      <c r="A31" s="96"/>
      <c r="B31" s="84" t="s">
        <v>497</v>
      </c>
      <c r="C31" s="114">
        <f t="shared" ref="C31:C37" si="7">+C30+0.0001</f>
        <v>2.0403000000000007</v>
      </c>
      <c r="D31" s="83" t="s">
        <v>26</v>
      </c>
      <c r="E31" s="83" t="s">
        <v>26</v>
      </c>
      <c r="F31" s="84" t="s">
        <v>26</v>
      </c>
      <c r="G31" s="2226" t="s">
        <v>546</v>
      </c>
      <c r="H31" s="2226"/>
      <c r="I31" s="2226"/>
      <c r="J31" s="2226"/>
      <c r="K31" s="2226"/>
      <c r="L31" s="2226"/>
      <c r="M31" s="2226"/>
      <c r="N31" s="88"/>
      <c r="O31" s="84"/>
      <c r="P31" s="887" t="str">
        <f t="shared" si="5"/>
        <v>Soporte metálico ASTM A36 para tuberías y tableros eléctricos</v>
      </c>
      <c r="Q31" s="887" t="s">
        <v>1452</v>
      </c>
      <c r="R31" s="887" t="str" cm="1">
        <f t="array" ref="R31">IF($G31="","",IFERROR(VLOOKUP(LOOKUP(2,1/(($B$14:$B31&lt;&gt;"")*($C$14:$C31="")),$B$14:$B31),$AM$12:$AN$16,2,FALSE),""))</f>
        <v>Civil</v>
      </c>
      <c r="S31" s="111">
        <f>556.74+96.75</f>
        <v>653.49</v>
      </c>
      <c r="T31" s="213" t="s">
        <v>359</v>
      </c>
      <c r="U31" s="214">
        <f>+APU!K169</f>
        <v>6.8543615999999998</v>
      </c>
      <c r="V31" s="214">
        <f t="shared" si="4"/>
        <v>4479.2567619840001</v>
      </c>
      <c r="W31" s="106"/>
      <c r="X31" s="97"/>
      <c r="Y31" s="98"/>
      <c r="Z31" s="97"/>
      <c r="AA31" s="97"/>
      <c r="AB31" s="778" cm="1">
        <f t="array" ref="AB31">IF($S31="","",SUMIFS(APU!$O:$O,APU!$A:$A,IF(ISNUMBER($C31),REPLACE(TEXT($C31,"0.0000"),5,0,"."),$C31),APU!$G:$G,"hh")/MAX(1,SUMPRODUCT(($C$15:$C$262=$C31)*($S$15:$S$262&lt;&gt;""))))</f>
        <v>43.914528000000004</v>
      </c>
      <c r="AC31" s="897">
        <f>IF($S31="","",IFERROR(VLOOKUP($AE31,APU!$V:$X,2,FALSE),""))</f>
        <v>250</v>
      </c>
      <c r="AD31" s="897">
        <f t="shared" si="0"/>
        <v>2.6139600000000001</v>
      </c>
      <c r="AE31" s="790" t="str">
        <f t="shared" si="1"/>
        <v>2.04.03</v>
      </c>
      <c r="AF31" s="790"/>
      <c r="AG31" s="791"/>
      <c r="AH31" s="792">
        <f t="shared" si="2"/>
        <v>0</v>
      </c>
      <c r="AI31" s="808" t="str">
        <f t="shared" si="3"/>
        <v>2.04.03</v>
      </c>
    </row>
    <row r="32" spans="1:35" s="99" customFormat="1" ht="16.5">
      <c r="A32" s="96"/>
      <c r="B32" s="84" t="s">
        <v>497</v>
      </c>
      <c r="C32" s="114">
        <f t="shared" si="7"/>
        <v>2.0404000000000009</v>
      </c>
      <c r="D32" s="83" t="s">
        <v>26</v>
      </c>
      <c r="E32" s="83" t="s">
        <v>26</v>
      </c>
      <c r="F32" s="84" t="s">
        <v>26</v>
      </c>
      <c r="G32" s="2226" t="s">
        <v>543</v>
      </c>
      <c r="H32" s="2226"/>
      <c r="I32" s="2226"/>
      <c r="J32" s="2226"/>
      <c r="K32" s="2226"/>
      <c r="L32" s="2226"/>
      <c r="M32" s="2226"/>
      <c r="N32" s="88"/>
      <c r="O32" s="84"/>
      <c r="P32" s="887" t="str">
        <f t="shared" si="5"/>
        <v>Placa base para soportería de tuberías</v>
      </c>
      <c r="Q32" s="887" t="s">
        <v>1452</v>
      </c>
      <c r="R32" s="887" t="str" cm="1">
        <f t="array" ref="R32">IF($G32="","",IFERROR(VLOOKUP(LOOKUP(2,1/(($B$14:$B32&lt;&gt;"")*($C$14:$C32="")),$B$14:$B32),$AM$12:$AN$16,2,FALSE),""))</f>
        <v>Civil</v>
      </c>
      <c r="S32" s="159">
        <f>287.3+43.62</f>
        <v>330.92</v>
      </c>
      <c r="T32" s="213" t="s">
        <v>359</v>
      </c>
      <c r="U32" s="214">
        <f>+APU!K190</f>
        <v>6.8543615999999998</v>
      </c>
      <c r="V32" s="214">
        <f t="shared" si="4"/>
        <v>2268.2453406720001</v>
      </c>
      <c r="W32" s="106"/>
      <c r="X32" s="97"/>
      <c r="Y32" s="98"/>
      <c r="Z32" s="97"/>
      <c r="AA32" s="97"/>
      <c r="AB32" s="778" cm="1">
        <f t="array" ref="AB32">IF($S32="","",SUMIFS(APU!$O:$O,APU!$A:$A,IF(ISNUMBER($C32),REPLACE(TEXT($C32,"0.0000"),5,0,"."),$C32),APU!$G:$G,"hh")/MAX(1,SUMPRODUCT(($C$15:$C$262=$C32)*($S$15:$S$262&lt;&gt;""))))</f>
        <v>22.237824000000003</v>
      </c>
      <c r="AC32" s="897">
        <f>IF($S32="","",IFERROR(VLOOKUP($AE32,APU!$V:$X,2,FALSE),""))</f>
        <v>250</v>
      </c>
      <c r="AD32" s="897">
        <f t="shared" si="0"/>
        <v>1.32368</v>
      </c>
      <c r="AE32" s="790" t="str">
        <f t="shared" si="1"/>
        <v>2.04.04</v>
      </c>
      <c r="AF32" s="790"/>
      <c r="AG32" s="791"/>
      <c r="AH32" s="792">
        <f t="shared" si="2"/>
        <v>0</v>
      </c>
      <c r="AI32" s="808" t="str">
        <f t="shared" si="3"/>
        <v>2.04.04</v>
      </c>
    </row>
    <row r="33" spans="1:35" s="99" customFormat="1" ht="18">
      <c r="A33" s="96"/>
      <c r="B33" s="84" t="s">
        <v>497</v>
      </c>
      <c r="C33" s="114">
        <f>+C32+0.0001</f>
        <v>2.0405000000000011</v>
      </c>
      <c r="D33" s="83" t="s">
        <v>26</v>
      </c>
      <c r="E33" s="83" t="s">
        <v>26</v>
      </c>
      <c r="F33" s="84" t="s">
        <v>26</v>
      </c>
      <c r="G33" s="2226" t="s">
        <v>538</v>
      </c>
      <c r="H33" s="2226"/>
      <c r="I33" s="2226"/>
      <c r="J33" s="2226"/>
      <c r="K33" s="2226"/>
      <c r="L33" s="2226"/>
      <c r="M33" s="2226"/>
      <c r="N33" s="88"/>
      <c r="O33" s="84"/>
      <c r="P33" s="887" t="str">
        <f t="shared" si="5"/>
        <v>Mortero de nivelacion de cemento e=25 mm, De acuerdo Especificación técnica 000.215.03600_0</v>
      </c>
      <c r="Q33" s="887" t="s">
        <v>1452</v>
      </c>
      <c r="R33" s="887" t="str" cm="1">
        <f t="array" ref="R33">IF($G33="","",IFERROR(VLOOKUP(LOOKUP(2,1/(($B$14:$B33&lt;&gt;"")*($C$14:$C33="")),$B$14:$B33),$AM$12:$AN$16,2,FALSE),""))</f>
        <v>Civil</v>
      </c>
      <c r="S33" s="159">
        <f>104.15+0.01125+0.004125</f>
        <v>104.16537500000001</v>
      </c>
      <c r="T33" s="698" t="s">
        <v>539</v>
      </c>
      <c r="U33" s="214">
        <f>+APU!K211</f>
        <v>21.550510588235294</v>
      </c>
      <c r="V33" s="214">
        <f>U33*S33</f>
        <v>2244.8170168650004</v>
      </c>
      <c r="W33" s="106"/>
      <c r="X33" s="97"/>
      <c r="Y33" s="98"/>
      <c r="Z33" s="97"/>
      <c r="AA33" s="97"/>
      <c r="AB33" s="778" cm="1">
        <f t="array" ref="AB33">IF($S33="","",SUMIFS(APU!$O:$O,APU!$A:$A,IF(ISNUMBER($C33),REPLACE(TEXT($C33,"0.0000"),5,0,"."),$C33),APU!$G:$G,"hh")/MAX(1,SUMPRODUCT(($C$15:$C$262=$C33)*($S$15:$S$262&lt;&gt;""))))</f>
        <v>174.99783000000002</v>
      </c>
      <c r="AC33" s="897">
        <f>IF($S33="","",IFERROR(VLOOKUP($AE33,APU!$V:$X,2,FALSE),""))</f>
        <v>10</v>
      </c>
      <c r="AD33" s="897">
        <f t="shared" si="0"/>
        <v>10.4165375</v>
      </c>
      <c r="AE33" s="790" t="str">
        <f t="shared" si="1"/>
        <v>2.04.05</v>
      </c>
      <c r="AF33" s="790"/>
      <c r="AG33" s="791"/>
      <c r="AH33" s="792">
        <f t="shared" si="2"/>
        <v>0</v>
      </c>
      <c r="AI33" s="808" t="str">
        <f t="shared" si="3"/>
        <v>2.04.05</v>
      </c>
    </row>
    <row r="34" spans="1:35" s="99" customFormat="1" ht="16.5">
      <c r="A34" s="96"/>
      <c r="B34" s="84" t="s">
        <v>497</v>
      </c>
      <c r="C34" s="114">
        <f t="shared" si="7"/>
        <v>2.0406000000000013</v>
      </c>
      <c r="D34" s="83" t="s">
        <v>26</v>
      </c>
      <c r="E34" s="83" t="s">
        <v>26</v>
      </c>
      <c r="F34" s="84" t="s">
        <v>26</v>
      </c>
      <c r="G34" s="2226" t="s">
        <v>540</v>
      </c>
      <c r="H34" s="2226"/>
      <c r="I34" s="2226"/>
      <c r="J34" s="2226"/>
      <c r="K34" s="2226"/>
      <c r="L34" s="2226"/>
      <c r="M34" s="2226"/>
      <c r="N34" s="88"/>
      <c r="O34" s="84"/>
      <c r="P34" s="887" t="str">
        <f t="shared" si="5"/>
        <v>Perno de expansión 1/2"x3"</v>
      </c>
      <c r="Q34" s="887" t="s">
        <v>1452</v>
      </c>
      <c r="R34" s="887" t="str" cm="1">
        <f t="array" ref="R34">IF($G34="","",IFERROR(VLOOKUP(LOOKUP(2,1/(($B$14:$B34&lt;&gt;"")*($C$14:$C34="")),$B$14:$B34),$AM$12:$AN$16,2,FALSE),""))</f>
        <v>Civil</v>
      </c>
      <c r="S34" s="111">
        <v>102</v>
      </c>
      <c r="T34" s="84" t="s">
        <v>414</v>
      </c>
      <c r="U34" s="214">
        <f>+APU!K229</f>
        <v>11.860788571428571</v>
      </c>
      <c r="V34" s="214">
        <f t="shared" si="4"/>
        <v>1209.8004342857143</v>
      </c>
      <c r="W34" s="106"/>
      <c r="X34" s="97"/>
      <c r="Y34" s="98"/>
      <c r="Z34" s="97"/>
      <c r="AA34" s="97"/>
      <c r="AB34" s="778" cm="1">
        <f t="array" ref="AB34">IF($S34="","",SUMIFS(APU!$O:$O,APU!$A:$A,IF(ISNUMBER($C34),REPLACE(TEXT($C34,"0.0000"),5,0,"."),$C34),APU!$G:$G,"hh")/MAX(1,SUMPRODUCT(($C$15:$C$262=$C34)*($S$15:$S$262&lt;&gt;""))))</f>
        <v>114.24</v>
      </c>
      <c r="AC34" s="897">
        <f>IF($S34="","",IFERROR(VLOOKUP($AE34,APU!$V:$X,2,FALSE),""))</f>
        <v>15</v>
      </c>
      <c r="AD34" s="897">
        <f t="shared" si="0"/>
        <v>6.8</v>
      </c>
      <c r="AE34" s="790" t="str">
        <f t="shared" si="1"/>
        <v>2.04.06</v>
      </c>
      <c r="AF34" s="790"/>
      <c r="AG34" s="791"/>
      <c r="AH34" s="792">
        <f t="shared" si="2"/>
        <v>0</v>
      </c>
      <c r="AI34" s="808" t="str">
        <f t="shared" si="3"/>
        <v>2.04.06</v>
      </c>
    </row>
    <row r="35" spans="1:35" s="99" customFormat="1" ht="16.5">
      <c r="A35" s="96"/>
      <c r="B35" s="84" t="s">
        <v>497</v>
      </c>
      <c r="C35" s="114">
        <f t="shared" si="7"/>
        <v>2.0407000000000015</v>
      </c>
      <c r="D35" s="83" t="s">
        <v>26</v>
      </c>
      <c r="E35" s="83" t="s">
        <v>26</v>
      </c>
      <c r="F35" s="84" t="s">
        <v>26</v>
      </c>
      <c r="G35" s="2226" t="s">
        <v>541</v>
      </c>
      <c r="H35" s="2226"/>
      <c r="I35" s="2226"/>
      <c r="J35" s="2226"/>
      <c r="K35" s="2226"/>
      <c r="L35" s="2226"/>
      <c r="M35" s="2226"/>
      <c r="N35" s="88"/>
      <c r="O35" s="84"/>
      <c r="P35" s="887" t="str">
        <f t="shared" si="5"/>
        <v>Perno de expansión 5/8"x3"</v>
      </c>
      <c r="Q35" s="887" t="s">
        <v>1452</v>
      </c>
      <c r="R35" s="887" t="str" cm="1">
        <f t="array" ref="R35">IF($G35="","",IFERROR(VLOOKUP(LOOKUP(2,1/(($B$14:$B35&lt;&gt;"")*($C$14:$C35="")),$B$14:$B35),$AM$12:$AN$16,2,FALSE),""))</f>
        <v>Civil</v>
      </c>
      <c r="S35" s="111">
        <v>26</v>
      </c>
      <c r="T35" s="84" t="s">
        <v>414</v>
      </c>
      <c r="U35" s="214">
        <f>+APU!K246</f>
        <v>13.860788571428571</v>
      </c>
      <c r="V35" s="214">
        <f t="shared" si="4"/>
        <v>360.38050285714286</v>
      </c>
      <c r="W35" s="106"/>
      <c r="X35" s="97"/>
      <c r="Y35" s="98"/>
      <c r="Z35" s="97"/>
      <c r="AA35" s="97"/>
      <c r="AB35" s="778" cm="1">
        <f t="array" ref="AB35">IF($S35="","",SUMIFS(APU!$O:$O,APU!$A:$A,IF(ISNUMBER($C35),REPLACE(TEXT($C35,"0.0000"),5,0,"."),$C35),APU!$G:$G,"hh")/MAX(1,SUMPRODUCT(($C$15:$C$262=$C35)*($S$15:$S$262&lt;&gt;""))))</f>
        <v>29.12</v>
      </c>
      <c r="AC35" s="897">
        <f>IF($S35="","",IFERROR(VLOOKUP($AE35,APU!$V:$X,2,FALSE),""))</f>
        <v>15</v>
      </c>
      <c r="AD35" s="897">
        <f t="shared" si="0"/>
        <v>1.7333333333333334</v>
      </c>
      <c r="AE35" s="790" t="str">
        <f t="shared" si="1"/>
        <v>2.04.07</v>
      </c>
      <c r="AF35" s="790"/>
      <c r="AG35" s="791"/>
      <c r="AH35" s="792">
        <f t="shared" si="2"/>
        <v>0</v>
      </c>
      <c r="AI35" s="808" t="str">
        <f t="shared" si="3"/>
        <v>2.04.07</v>
      </c>
    </row>
    <row r="36" spans="1:35" s="99" customFormat="1" ht="16.5">
      <c r="A36" s="96"/>
      <c r="B36" s="84" t="s">
        <v>497</v>
      </c>
      <c r="C36" s="114">
        <f t="shared" si="7"/>
        <v>2.0408000000000017</v>
      </c>
      <c r="D36" s="83" t="s">
        <v>26</v>
      </c>
      <c r="E36" s="83" t="s">
        <v>26</v>
      </c>
      <c r="F36" s="84" t="s">
        <v>26</v>
      </c>
      <c r="G36" s="2226" t="s">
        <v>542</v>
      </c>
      <c r="H36" s="2226"/>
      <c r="I36" s="2226"/>
      <c r="J36" s="2226"/>
      <c r="K36" s="2226"/>
      <c r="L36" s="2226"/>
      <c r="M36" s="2226"/>
      <c r="N36" s="88"/>
      <c r="O36" s="84"/>
      <c r="P36" s="887" t="str">
        <f t="shared" si="5"/>
        <v>Perno de expansión 3/4"x5"</v>
      </c>
      <c r="Q36" s="887" t="s">
        <v>1452</v>
      </c>
      <c r="R36" s="887" t="str" cm="1">
        <f t="array" ref="R36">IF($G36="","",IFERROR(VLOOKUP(LOOKUP(2,1/(($B$14:$B36&lt;&gt;"")*($C$14:$C36="")),$B$14:$B36),$AM$12:$AN$16,2,FALSE),""))</f>
        <v>Civil</v>
      </c>
      <c r="S36" s="111">
        <v>12</v>
      </c>
      <c r="T36" s="84" t="s">
        <v>414</v>
      </c>
      <c r="U36" s="214">
        <f>+APU!K263</f>
        <v>14.432217142857143</v>
      </c>
      <c r="V36" s="214">
        <f t="shared" si="4"/>
        <v>173.18660571428572</v>
      </c>
      <c r="W36" s="106"/>
      <c r="X36" s="97"/>
      <c r="Y36" s="98"/>
      <c r="Z36" s="97"/>
      <c r="AA36" s="97"/>
      <c r="AB36" s="778" cm="1">
        <f t="array" ref="AB36">IF($S36="","",SUMIFS(APU!$O:$O,APU!$A:$A,IF(ISNUMBER($C36),REPLACE(TEXT($C36,"0.0000"),5,0,"."),$C36),APU!$G:$G,"hh")/MAX(1,SUMPRODUCT(($C$15:$C$262=$C36)*($S$15:$S$262&lt;&gt;""))))</f>
        <v>13.440000000000001</v>
      </c>
      <c r="AC36" s="897">
        <f>IF($S36="","",IFERROR(VLOOKUP($AE36,APU!$V:$X,2,FALSE),""))</f>
        <v>15</v>
      </c>
      <c r="AD36" s="897">
        <f t="shared" si="0"/>
        <v>0.8</v>
      </c>
      <c r="AE36" s="790" t="str">
        <f t="shared" si="1"/>
        <v>2.04.08</v>
      </c>
      <c r="AF36" s="790"/>
      <c r="AG36" s="791"/>
      <c r="AH36" s="792">
        <f t="shared" si="2"/>
        <v>0</v>
      </c>
      <c r="AI36" s="808" t="str">
        <f t="shared" si="3"/>
        <v>2.04.08</v>
      </c>
    </row>
    <row r="37" spans="1:35" s="99" customFormat="1" ht="16.5">
      <c r="A37" s="96"/>
      <c r="B37" s="84" t="s">
        <v>497</v>
      </c>
      <c r="C37" s="114">
        <f t="shared" si="7"/>
        <v>2.0409000000000019</v>
      </c>
      <c r="D37" s="83" t="s">
        <v>26</v>
      </c>
      <c r="E37" s="83" t="s">
        <v>26</v>
      </c>
      <c r="F37" s="84" t="s">
        <v>26</v>
      </c>
      <c r="G37" s="2226" t="s">
        <v>547</v>
      </c>
      <c r="H37" s="2226"/>
      <c r="I37" s="2226"/>
      <c r="J37" s="2226"/>
      <c r="K37" s="2226"/>
      <c r="L37" s="2226"/>
      <c r="M37" s="2226"/>
      <c r="N37" s="88"/>
      <c r="O37" s="84"/>
      <c r="P37" s="887" t="str">
        <f t="shared" si="5"/>
        <v>Pernos de anclaje embebido ASTM A36 Ø1/2" de 180 mm de los pedestales</v>
      </c>
      <c r="Q37" s="887" t="s">
        <v>1452</v>
      </c>
      <c r="R37" s="887" t="str" cm="1">
        <f t="array" ref="R37">IF($G37="","",IFERROR(VLOOKUP(LOOKUP(2,1/(($B$14:$B37&lt;&gt;"")*($C$14:$C37="")),$B$14:$B37),$AM$12:$AN$16,2,FALSE),""))</f>
        <v>Civil</v>
      </c>
      <c r="S37" s="111">
        <v>28</v>
      </c>
      <c r="T37" s="84" t="s">
        <v>414</v>
      </c>
      <c r="U37" s="214">
        <f>+APU!K280</f>
        <v>29.75975428571429</v>
      </c>
      <c r="V37" s="214">
        <f t="shared" si="4"/>
        <v>833.27312000000018</v>
      </c>
      <c r="W37" s="106"/>
      <c r="X37" s="97"/>
      <c r="Y37" s="98"/>
      <c r="Z37" s="97"/>
      <c r="AA37" s="97"/>
      <c r="AB37" s="778" cm="1">
        <f t="array" ref="AB37">IF($S37="","",SUMIFS(APU!$O:$O,APU!$A:$A,IF(ISNUMBER($C37),REPLACE(TEXT($C37,"0.0000"),5,0,"."),$C37),APU!$G:$G,"hh")/MAX(1,SUMPRODUCT(($C$15:$C$262=$C37)*($S$15:$S$262&lt;&gt;""))))</f>
        <v>47.040000000000006</v>
      </c>
      <c r="AC37" s="897">
        <f>IF($S37="","",IFERROR(VLOOKUP($AE37,APU!$V:$X,2,FALSE),""))</f>
        <v>10</v>
      </c>
      <c r="AD37" s="897">
        <f t="shared" si="0"/>
        <v>2.8</v>
      </c>
      <c r="AE37" s="790" t="str">
        <f t="shared" si="1"/>
        <v>2.04.09</v>
      </c>
      <c r="AF37" s="790"/>
      <c r="AG37" s="791"/>
      <c r="AH37" s="792">
        <f t="shared" si="2"/>
        <v>0</v>
      </c>
      <c r="AI37" s="808" t="str">
        <f t="shared" si="3"/>
        <v>2.04.09</v>
      </c>
    </row>
    <row r="38" spans="1:35" s="99" customFormat="1" ht="16.5">
      <c r="A38" s="96"/>
      <c r="B38" s="84" t="s">
        <v>497</v>
      </c>
      <c r="C38" s="114">
        <f>+C37+0.0001</f>
        <v>2.0410000000000021</v>
      </c>
      <c r="D38" s="83" t="s">
        <v>26</v>
      </c>
      <c r="E38" s="83" t="s">
        <v>26</v>
      </c>
      <c r="F38" s="84" t="s">
        <v>26</v>
      </c>
      <c r="G38" s="2234" t="s">
        <v>545</v>
      </c>
      <c r="H38" s="2235"/>
      <c r="I38" s="2235"/>
      <c r="J38" s="2235"/>
      <c r="K38" s="2235"/>
      <c r="L38" s="2235"/>
      <c r="M38" s="2236"/>
      <c r="N38" s="88"/>
      <c r="O38" s="84"/>
      <c r="P38" s="887" t="str">
        <f t="shared" si="5"/>
        <v>Picado, escarificado y limpieza sobre losa existente</v>
      </c>
      <c r="Q38" s="887" t="s">
        <v>1452</v>
      </c>
      <c r="R38" s="887" t="str" cm="1">
        <f t="array" ref="R38">IF($G38="","",IFERROR(VLOOKUP(LOOKUP(2,1/(($B$14:$B38&lt;&gt;"")*($C$14:$C38="")),$B$14:$B38),$AM$12:$AN$16,2,FALSE),""))</f>
        <v>Civil</v>
      </c>
      <c r="S38" s="111">
        <v>0.61499999999999999</v>
      </c>
      <c r="T38" s="111" t="s">
        <v>358</v>
      </c>
      <c r="U38" s="214">
        <f>+APU!K296</f>
        <v>13.089360000000001</v>
      </c>
      <c r="V38" s="214">
        <f t="shared" si="4"/>
        <v>8.049956400000001</v>
      </c>
      <c r="W38" s="106"/>
      <c r="X38" s="97"/>
      <c r="Y38" s="98"/>
      <c r="Z38" s="97"/>
      <c r="AA38" s="97"/>
      <c r="AB38" s="778" cm="1">
        <f t="array" ref="AB38">IF($S38="","",SUMIFS(APU!$O:$O,APU!$A:$A,IF(ISNUMBER($C38),REPLACE(TEXT($C38,"0.0000"),5,0,"."),$C38),APU!$G:$G,"hh")/MAX(1,SUMPRODUCT(($C$15:$C$262=$C38)*($S$15:$S$262&lt;&gt;""))))</f>
        <v>0.68880000000000008</v>
      </c>
      <c r="AC38" s="897">
        <f>IF($S38="","",IFERROR(VLOOKUP($AE38,APU!$V:$X,2,FALSE),""))</f>
        <v>15</v>
      </c>
      <c r="AD38" s="897">
        <f t="shared" si="0"/>
        <v>4.1000000000000002E-2</v>
      </c>
      <c r="AE38" s="790" t="str">
        <f t="shared" si="1"/>
        <v>2.04.10</v>
      </c>
      <c r="AF38" s="790"/>
      <c r="AG38" s="791"/>
      <c r="AH38" s="792">
        <f t="shared" si="2"/>
        <v>0</v>
      </c>
      <c r="AI38" s="808" t="str">
        <f t="shared" si="3"/>
        <v>2.04.10</v>
      </c>
    </row>
    <row r="39" spans="1:35" s="2" customFormat="1" ht="15">
      <c r="A39" s="45"/>
      <c r="B39" s="2224" t="s">
        <v>53</v>
      </c>
      <c r="C39" s="2224"/>
      <c r="D39" s="2224"/>
      <c r="E39" s="2224"/>
      <c r="F39" s="2224"/>
      <c r="G39" s="2224"/>
      <c r="H39" s="2224"/>
      <c r="I39" s="2224"/>
      <c r="J39" s="2224"/>
      <c r="K39" s="2224"/>
      <c r="L39" s="2224"/>
      <c r="M39" s="2224"/>
      <c r="N39" s="2224"/>
      <c r="O39" s="2224"/>
      <c r="P39" s="2224"/>
      <c r="Q39" s="2224"/>
      <c r="R39" s="2224"/>
      <c r="S39" s="2224"/>
      <c r="T39" s="2224"/>
      <c r="U39" s="2224"/>
      <c r="V39" s="2224"/>
      <c r="W39" s="104"/>
      <c r="AB39" s="778" t="str" cm="1">
        <f t="array" ref="AB39">IF($S39="","",SUMIFS(APU!$O:$O,APU!$A:$A,IF(ISNUMBER($C39),REPLACE(TEXT($C39,"0.0000"),5,0,"."),$C39),APU!$G:$G,"hh")/MAX(1,SUMPRODUCT(($C$15:$C$262=$C39)*($S$15:$S$262&lt;&gt;""))))</f>
        <v/>
      </c>
      <c r="AC39" s="897" t="str">
        <f>IF($S39="","",IFERROR(VLOOKUP($AE39,APU!$V:$X,2,FALSE),""))</f>
        <v/>
      </c>
      <c r="AD39" s="897" t="str">
        <f t="shared" si="0"/>
        <v/>
      </c>
      <c r="AE39" s="790" t="str">
        <f t="shared" si="1"/>
        <v/>
      </c>
      <c r="AF39" s="790"/>
      <c r="AG39" s="791"/>
      <c r="AH39" s="792" t="str">
        <f t="shared" si="2"/>
        <v/>
      </c>
      <c r="AI39" s="808" t="str">
        <f t="shared" si="3"/>
        <v/>
      </c>
    </row>
    <row r="40" spans="1:35" s="99" customFormat="1" ht="16.5">
      <c r="A40" s="96" t="s">
        <v>50</v>
      </c>
      <c r="B40" s="161" t="s">
        <v>190</v>
      </c>
      <c r="C40" s="161">
        <v>3.01</v>
      </c>
      <c r="D40" s="161" t="s">
        <v>26</v>
      </c>
      <c r="E40" s="161" t="s">
        <v>26</v>
      </c>
      <c r="F40" s="162" t="s">
        <v>26</v>
      </c>
      <c r="G40" s="2228" t="s">
        <v>54</v>
      </c>
      <c r="H40" s="2228"/>
      <c r="I40" s="2228"/>
      <c r="J40" s="2228"/>
      <c r="K40" s="2228"/>
      <c r="L40" s="2228"/>
      <c r="M40" s="2228"/>
      <c r="N40" s="163"/>
      <c r="O40" s="161"/>
      <c r="P40" s="873" t="str">
        <f t="shared" ref="P40:P56" si="8">IF(TRIM($G40)="","",TRIM($G40)&amp;IF(OR(TRIM($N40)="",TRIM($N40)="-"),""," - "&amp;TRIM($N40))&amp;IF(OR(TRIM($O40)="",TRIM($O40)="-"),""," - "&amp;TRIM($O40))&amp;IF(ISNUMBER(SEARCH("SUMINISTRO",$G40))," - "&amp;$AK$13,IF(ISNUMBER(SEARCH("MONTAJE",$G40))," - "&amp;$AK$12,"")))</f>
        <v>GENERALES</v>
      </c>
      <c r="Q40" s="873" t="s">
        <v>1452</v>
      </c>
      <c r="R40" s="873" t="str" cm="1">
        <f t="array" ref="R40">IF($G40="","",IFERROR(VLOOKUP(LOOKUP(2,1/(($B$14:$B40&lt;&gt;"")*($C$14:$C40="")),$B$14:$B40),$AM$12:$AN$16,2,FALSE),""))</f>
        <v>Mecanica</v>
      </c>
      <c r="S40" s="164"/>
      <c r="T40" s="161"/>
      <c r="U40" s="165"/>
      <c r="V40" s="161"/>
      <c r="W40" s="106"/>
      <c r="X40" s="97"/>
      <c r="Y40" s="98"/>
      <c r="Z40" s="97"/>
      <c r="AA40" s="97"/>
      <c r="AB40" s="778" t="str" cm="1">
        <f t="array" ref="AB40">IF($S40="","",SUMIFS(APU!$O:$O,APU!$A:$A,IF(ISNUMBER($C40),REPLACE(TEXT($C40,"0.0000"),5,0,"."),$C40),APU!$G:$G,"hh")/MAX(1,SUMPRODUCT(($C$15:$C$262=$C40)*($S$15:$S$262&lt;&gt;""))))</f>
        <v/>
      </c>
      <c r="AC40" s="897" t="str">
        <f>IF($S40="","",IFERROR(VLOOKUP($AE40,APU!$V:$X,2,FALSE),""))</f>
        <v/>
      </c>
      <c r="AD40" s="897" t="str">
        <f t="shared" si="0"/>
        <v/>
      </c>
      <c r="AE40" s="790" t="str">
        <f t="shared" si="1"/>
        <v>3.01.00</v>
      </c>
      <c r="AF40" s="790"/>
      <c r="AG40" s="791"/>
      <c r="AH40" s="792" t="str">
        <f t="shared" si="2"/>
        <v/>
      </c>
      <c r="AI40" s="808" t="str">
        <f t="shared" si="3"/>
        <v/>
      </c>
    </row>
    <row r="41" spans="1:35" s="95" customFormat="1" ht="16.5">
      <c r="A41" s="91"/>
      <c r="B41" s="84" t="s">
        <v>190</v>
      </c>
      <c r="C41" s="115" t="s">
        <v>195</v>
      </c>
      <c r="D41" s="83" t="s">
        <v>26</v>
      </c>
      <c r="E41" s="83" t="s">
        <v>26</v>
      </c>
      <c r="F41" s="84" t="s">
        <v>26</v>
      </c>
      <c r="G41" s="2232" t="s">
        <v>186</v>
      </c>
      <c r="H41" s="2232"/>
      <c r="I41" s="2232"/>
      <c r="J41" s="2232"/>
      <c r="K41" s="2232"/>
      <c r="L41" s="2232"/>
      <c r="M41" s="2232"/>
      <c r="N41" s="88" t="s">
        <v>26</v>
      </c>
      <c r="O41" s="84" t="s">
        <v>26</v>
      </c>
      <c r="P41" s="874" t="str">
        <f t="shared" si="8"/>
        <v>Etiquetado de tuberías</v>
      </c>
      <c r="Q41" s="874" t="s">
        <v>1452</v>
      </c>
      <c r="R41" s="874" t="str" cm="1">
        <f t="array" ref="R41">IF($G41="","",IFERROR(VLOOKUP(LOOKUP(2,1/(($B$14:$B41&lt;&gt;"")*($C$14:$C41="")),$B$14:$B41),$AM$12:$AN$16,2,FALSE),""))</f>
        <v>Mecanica</v>
      </c>
      <c r="S41" s="89">
        <v>1</v>
      </c>
      <c r="T41" s="84" t="s">
        <v>52</v>
      </c>
      <c r="U41" s="214">
        <f>+APU!K312</f>
        <v>2447.404</v>
      </c>
      <c r="V41" s="214">
        <f t="shared" ref="V41:V56" si="9">U41*S41</f>
        <v>2447.404</v>
      </c>
      <c r="W41" s="107"/>
      <c r="X41" s="97"/>
      <c r="Y41" s="98"/>
      <c r="Z41" s="97"/>
      <c r="AA41" s="97"/>
      <c r="AB41" s="778" cm="1">
        <f t="array" ref="AB41">IF($S41="","",SUMIFS(APU!$O:$O,APU!$A:$A,IF(ISNUMBER($C41),REPLACE(TEXT($C41,"0.0000"),5,0,"."),$C41),APU!$G:$G,"hh")/MAX(1,SUMPRODUCT(($C$15:$C$262=$C41)*($S$15:$S$262&lt;&gt;""))))</f>
        <v>168</v>
      </c>
      <c r="AC41" s="897">
        <f>IF($S41="","",IFERROR(VLOOKUP($AE41,APU!$V:$X,2,FALSE),""))</f>
        <v>0.1</v>
      </c>
      <c r="AD41" s="897">
        <f t="shared" si="0"/>
        <v>10</v>
      </c>
      <c r="AE41" s="790" t="str">
        <f t="shared" si="1"/>
        <v>3.01.01</v>
      </c>
      <c r="AF41" s="790"/>
      <c r="AG41" s="791"/>
      <c r="AH41" s="792">
        <f t="shared" si="2"/>
        <v>0</v>
      </c>
      <c r="AI41" s="808" t="str">
        <f t="shared" si="3"/>
        <v>3.01.01 | -</v>
      </c>
    </row>
    <row r="42" spans="1:35" s="95" customFormat="1" ht="16.5">
      <c r="A42" s="91"/>
      <c r="B42" s="84" t="s">
        <v>191</v>
      </c>
      <c r="C42" s="115" t="s">
        <v>196</v>
      </c>
      <c r="D42" s="83" t="s">
        <v>26</v>
      </c>
      <c r="E42" s="83" t="s">
        <v>26</v>
      </c>
      <c r="F42" s="84" t="s">
        <v>26</v>
      </c>
      <c r="G42" s="2227" t="s">
        <v>55</v>
      </c>
      <c r="H42" s="2227"/>
      <c r="I42" s="2227"/>
      <c r="J42" s="2227"/>
      <c r="K42" s="2227"/>
      <c r="L42" s="2227"/>
      <c r="M42" s="2227"/>
      <c r="N42" s="88" t="s">
        <v>26</v>
      </c>
      <c r="O42" s="84" t="s">
        <v>26</v>
      </c>
      <c r="P42" s="874" t="str">
        <f t="shared" si="8"/>
        <v>Limpieza con agua</v>
      </c>
      <c r="Q42" s="874" t="s">
        <v>1452</v>
      </c>
      <c r="R42" s="874" t="str" cm="1">
        <f t="array" ref="R42">IF($G42="","",IFERROR(VLOOKUP(LOOKUP(2,1/(($B$14:$B42&lt;&gt;"")*($C$14:$C42="")),$B$14:$B42),$AM$12:$AN$16,2,FALSE),""))</f>
        <v>Mecanica</v>
      </c>
      <c r="S42" s="89">
        <v>1</v>
      </c>
      <c r="T42" s="84" t="s">
        <v>52</v>
      </c>
      <c r="U42" s="214">
        <f>+APU!K327</f>
        <v>545.48080000000004</v>
      </c>
      <c r="V42" s="214">
        <f>U42*S42</f>
        <v>545.48080000000004</v>
      </c>
      <c r="W42" s="107"/>
      <c r="X42" s="97"/>
      <c r="Y42" s="98"/>
      <c r="Z42" s="97"/>
      <c r="AA42" s="97"/>
      <c r="AB42" s="778" cm="1">
        <f t="array" ref="AB42">IF($S42="","",SUMIFS(APU!$O:$O,APU!$A:$A,IF(ISNUMBER($C42),REPLACE(TEXT($C42,"0.0000"),5,0,"."),$C42),APU!$G:$G,"hh")/MAX(1,SUMPRODUCT(($C$15:$C$262=$C42)*($S$15:$S$262&lt;&gt;""))))</f>
        <v>33.6</v>
      </c>
      <c r="AC42" s="897">
        <f>IF($S42="","",IFERROR(VLOOKUP($AE42,APU!$V:$X,2,FALSE),""))</f>
        <v>0.5</v>
      </c>
      <c r="AD42" s="897">
        <f t="shared" si="0"/>
        <v>2</v>
      </c>
      <c r="AE42" s="790" t="str">
        <f t="shared" si="1"/>
        <v>3.01.02</v>
      </c>
      <c r="AF42" s="790"/>
      <c r="AG42" s="791"/>
      <c r="AH42" s="792">
        <f t="shared" si="2"/>
        <v>0</v>
      </c>
      <c r="AI42" s="808" t="str">
        <f t="shared" si="3"/>
        <v>3.01.02 | -</v>
      </c>
    </row>
    <row r="43" spans="1:35" s="95" customFormat="1" ht="16.5">
      <c r="A43" s="91"/>
      <c r="B43" s="84" t="s">
        <v>192</v>
      </c>
      <c r="C43" s="115" t="s">
        <v>197</v>
      </c>
      <c r="D43" s="83" t="s">
        <v>26</v>
      </c>
      <c r="E43" s="83" t="s">
        <v>26</v>
      </c>
      <c r="F43" s="84" t="s">
        <v>26</v>
      </c>
      <c r="G43" s="2232" t="s">
        <v>56</v>
      </c>
      <c r="H43" s="2232"/>
      <c r="I43" s="2232"/>
      <c r="J43" s="2232"/>
      <c r="K43" s="2232"/>
      <c r="L43" s="2232"/>
      <c r="M43" s="2232"/>
      <c r="N43" s="88" t="s">
        <v>26</v>
      </c>
      <c r="O43" s="84" t="s">
        <v>26</v>
      </c>
      <c r="P43" s="874" t="str">
        <f t="shared" si="8"/>
        <v>Pruebas de tuberías</v>
      </c>
      <c r="Q43" s="874" t="s">
        <v>1452</v>
      </c>
      <c r="R43" s="874" t="str" cm="1">
        <f t="array" ref="R43">IF($G43="","",IFERROR(VLOOKUP(LOOKUP(2,1/(($B$14:$B43&lt;&gt;"")*($C$14:$C43="")),$B$14:$B43),$AM$12:$AN$16,2,FALSE),""))</f>
        <v>Mecanica</v>
      </c>
      <c r="S43" s="112">
        <v>1</v>
      </c>
      <c r="T43" s="84" t="s">
        <v>52</v>
      </c>
      <c r="U43" s="214">
        <f>+APU!K343</f>
        <v>890.96160000000009</v>
      </c>
      <c r="V43" s="214">
        <f t="shared" si="9"/>
        <v>890.96160000000009</v>
      </c>
      <c r="W43" s="107"/>
      <c r="X43" s="97"/>
      <c r="Y43" s="98"/>
      <c r="Z43" s="97"/>
      <c r="AA43" s="97"/>
      <c r="AB43" s="778" cm="1">
        <f t="array" ref="AB43">IF($S43="","",SUMIFS(APU!$O:$O,APU!$A:$A,IF(ISNUMBER($C43),REPLACE(TEXT($C43,"0.0000"),5,0,"."),$C43),APU!$G:$G,"hh")/MAX(1,SUMPRODUCT(($C$15:$C$262=$C43)*($S$15:$S$262&lt;&gt;""))))</f>
        <v>67.2</v>
      </c>
      <c r="AC43" s="897">
        <f>IF($S43="","",IFERROR(VLOOKUP($AE43,APU!$V:$X,2,FALSE),""))</f>
        <v>0.25</v>
      </c>
      <c r="AD43" s="897">
        <f t="shared" si="0"/>
        <v>4</v>
      </c>
      <c r="AE43" s="790" t="str">
        <f t="shared" si="1"/>
        <v>3.01.03</v>
      </c>
      <c r="AF43" s="790"/>
      <c r="AG43" s="791"/>
      <c r="AH43" s="792">
        <f t="shared" si="2"/>
        <v>0</v>
      </c>
      <c r="AI43" s="808" t="str">
        <f t="shared" si="3"/>
        <v>3.01.03 | -</v>
      </c>
    </row>
    <row r="44" spans="1:35" s="99" customFormat="1" ht="16.5">
      <c r="A44" s="96"/>
      <c r="B44" s="161" t="s">
        <v>59</v>
      </c>
      <c r="C44" s="161">
        <f>+C40+0.01</f>
        <v>3.0199999999999996</v>
      </c>
      <c r="D44" s="161" t="s">
        <v>26</v>
      </c>
      <c r="E44" s="161" t="s">
        <v>26</v>
      </c>
      <c r="F44" s="162" t="s">
        <v>26</v>
      </c>
      <c r="G44" s="2228" t="s">
        <v>353</v>
      </c>
      <c r="H44" s="2228"/>
      <c r="I44" s="2228"/>
      <c r="J44" s="2228"/>
      <c r="K44" s="2228"/>
      <c r="L44" s="2228"/>
      <c r="M44" s="2228"/>
      <c r="N44" s="163"/>
      <c r="O44" s="161"/>
      <c r="P44" s="873" t="str">
        <f t="shared" si="8"/>
        <v>Acero de Refuerzo (ASTM A-615 G 60, fy = 420 MPa)</v>
      </c>
      <c r="Q44" s="873" t="s">
        <v>1452</v>
      </c>
      <c r="R44" s="873" t="str" cm="1">
        <f t="array" ref="R44">IF($G44="","",IFERROR(VLOOKUP(LOOKUP(2,1/(($B$14:$B44&lt;&gt;"")*($C$14:$C44="")),$B$14:$B44),$AM$12:$AN$16,2,FALSE),""))</f>
        <v>Mecanica</v>
      </c>
      <c r="S44" s="164"/>
      <c r="T44" s="162"/>
      <c r="U44" s="216"/>
      <c r="V44" s="216"/>
      <c r="W44" s="106"/>
      <c r="X44" s="97"/>
      <c r="Y44" s="98"/>
      <c r="Z44" s="97"/>
      <c r="AA44" s="97"/>
      <c r="AB44" s="778" t="str" cm="1">
        <f t="array" ref="AB44">IF($S44="","",SUMIFS(APU!$O:$O,APU!$A:$A,IF(ISNUMBER($C44),REPLACE(TEXT($C44,"0.0000"),5,0,"."),$C44),APU!$G:$G,"hh")/MAX(1,SUMPRODUCT(($C$15:$C$262=$C44)*($S$15:$S$262&lt;&gt;""))))</f>
        <v/>
      </c>
      <c r="AC44" s="897" t="str">
        <f>IF($S44="","",IFERROR(VLOOKUP($AE44,APU!$V:$X,2,FALSE),""))</f>
        <v/>
      </c>
      <c r="AD44" s="897" t="str">
        <f t="shared" si="0"/>
        <v/>
      </c>
      <c r="AE44" s="790" t="str">
        <f t="shared" si="1"/>
        <v>3.02.00</v>
      </c>
      <c r="AF44" s="790"/>
      <c r="AG44" s="791"/>
      <c r="AH44" s="792" t="str">
        <f t="shared" si="2"/>
        <v/>
      </c>
      <c r="AI44" s="808" t="str">
        <f t="shared" si="3"/>
        <v/>
      </c>
    </row>
    <row r="45" spans="1:35" s="95" customFormat="1" ht="16.5">
      <c r="A45" s="91"/>
      <c r="B45" s="84" t="s">
        <v>59</v>
      </c>
      <c r="C45" s="115" t="s">
        <v>413</v>
      </c>
      <c r="D45" s="83" t="s">
        <v>26</v>
      </c>
      <c r="E45" s="83" t="s">
        <v>26</v>
      </c>
      <c r="F45" s="84" t="s">
        <v>26</v>
      </c>
      <c r="G45" s="2227" t="s">
        <v>421</v>
      </c>
      <c r="H45" s="2227"/>
      <c r="I45" s="2227"/>
      <c r="J45" s="2227"/>
      <c r="K45" s="2227"/>
      <c r="L45" s="2227"/>
      <c r="M45" s="2227"/>
      <c r="N45" s="88" t="s">
        <v>26</v>
      </c>
      <c r="O45" s="84" t="s">
        <v>26</v>
      </c>
      <c r="P45" s="874" t="str">
        <f>IF(TRIM($G45)="","",TRIM($G45)&amp;IF(OR(TRIM($N45)="",TRIM($N45)="-"),""," - "&amp;TRIM($N45))&amp;IF(OR(TRIM($O45)="",TRIM($O45)="-"),""," - "&amp;TRIM($O45)))</f>
        <v>Desmontaje y traslado de bombas existentes</v>
      </c>
      <c r="Q45" s="874" t="s">
        <v>1452</v>
      </c>
      <c r="R45" s="874" t="str" cm="1">
        <f t="array" ref="R45">IF($G45="","",IFERROR(VLOOKUP(LOOKUP(2,1/(($B$14:$B45&lt;&gt;"")*($C$14:$C45="")),$B$14:$B45),$AM$12:$AN$16,2,FALSE),""))</f>
        <v>Mecanica</v>
      </c>
      <c r="S45" s="89">
        <v>4</v>
      </c>
      <c r="T45" s="84" t="s">
        <v>414</v>
      </c>
      <c r="U45" s="214">
        <f>+APU!K359</f>
        <v>434.06479999999999</v>
      </c>
      <c r="V45" s="214">
        <f t="shared" si="9"/>
        <v>1736.2592</v>
      </c>
      <c r="W45" s="108"/>
      <c r="X45" s="97"/>
      <c r="Y45" s="98"/>
      <c r="Z45" s="97"/>
      <c r="AA45" s="97"/>
      <c r="AB45" s="778" cm="1">
        <f t="array" ref="AB45">IF($S45="","",SUMIFS(APU!$O:$O,APU!$A:$A,IF(ISNUMBER($C45),REPLACE(TEXT($C45,"0.0000"),5,0,"."),$C45),APU!$G:$G,"hh")/MAX(1,SUMPRODUCT(($C$15:$C$262=$C45)*($S$15:$S$262&lt;&gt;""))))</f>
        <v>198.4</v>
      </c>
      <c r="AC45" s="897">
        <f>IF($S45="","",IFERROR(VLOOKUP($AE45,APU!$V:$X,2,FALSE),""))</f>
        <v>0.5</v>
      </c>
      <c r="AD45" s="897">
        <f t="shared" si="0"/>
        <v>8</v>
      </c>
      <c r="AE45" s="790" t="str">
        <f t="shared" si="1"/>
        <v>3.02.01</v>
      </c>
      <c r="AF45" s="790"/>
      <c r="AG45" s="791"/>
      <c r="AH45" s="792">
        <f t="shared" si="2"/>
        <v>0</v>
      </c>
      <c r="AI45" s="808" t="str">
        <f t="shared" si="3"/>
        <v>3.02.01 | -</v>
      </c>
    </row>
    <row r="46" spans="1:35" s="95" customFormat="1" ht="16.5">
      <c r="A46" s="91"/>
      <c r="B46" s="161" t="s">
        <v>61</v>
      </c>
      <c r="C46" s="161">
        <v>3.03</v>
      </c>
      <c r="D46" s="161" t="s">
        <v>26</v>
      </c>
      <c r="E46" s="161" t="s">
        <v>26</v>
      </c>
      <c r="F46" s="162" t="s">
        <v>26</v>
      </c>
      <c r="G46" s="2228" t="s">
        <v>422</v>
      </c>
      <c r="H46" s="2228"/>
      <c r="I46" s="2228"/>
      <c r="J46" s="2228"/>
      <c r="K46" s="2228"/>
      <c r="L46" s="2228"/>
      <c r="M46" s="2228"/>
      <c r="N46" s="166"/>
      <c r="O46" s="162"/>
      <c r="P46" s="888" t="str">
        <f>IF(TRIM($G46)="","",TRIM($G46)&amp;IF(OR(TRIM($N46)="",TRIM($N46)="-"),""," - "&amp;TRIM($N46))&amp;IF(OR(TRIM($O46)="",TRIM($O46)="-"),""," - "&amp;TRIM($O46)))</f>
        <v>DESMONTAJE DE TUBERÍAS Y ACCESORIOS EXISTENTES</v>
      </c>
      <c r="Q46" s="888" t="s">
        <v>1452</v>
      </c>
      <c r="R46" s="888" t="str" cm="1">
        <f t="array" ref="R46">IF($G46="","",IFERROR(VLOOKUP(LOOKUP(2,1/(($B$14:$B46&lt;&gt;"")*($C$14:$C46="")),$B$14:$B46),$AM$12:$AN$16,2,FALSE),""))</f>
        <v>Mecanica</v>
      </c>
      <c r="S46" s="167"/>
      <c r="T46" s="162"/>
      <c r="U46" s="217"/>
      <c r="V46" s="217"/>
      <c r="W46" s="108"/>
      <c r="X46" s="97"/>
      <c r="Y46" s="98"/>
      <c r="Z46" s="97"/>
      <c r="AA46" s="97"/>
      <c r="AB46" s="778" t="str" cm="1">
        <f t="array" ref="AB46">IF($S46="","",SUMIFS(APU!$O:$O,APU!$A:$A,IF(ISNUMBER($C46),REPLACE(TEXT($C46,"0.0000"),5,0,"."),$C46),APU!$G:$G,"hh")/MAX(1,SUMPRODUCT(($C$15:$C$262=$C46)*($S$15:$S$262&lt;&gt;""))))</f>
        <v/>
      </c>
      <c r="AC46" s="897" t="str">
        <f>IF($S46="","",IFERROR(VLOOKUP($AE46,APU!$V:$X,2,FALSE),""))</f>
        <v/>
      </c>
      <c r="AD46" s="897" t="str">
        <f t="shared" si="0"/>
        <v/>
      </c>
      <c r="AE46" s="790" t="str">
        <f t="shared" si="1"/>
        <v>3.03.00</v>
      </c>
      <c r="AF46" s="790"/>
      <c r="AG46" s="791"/>
      <c r="AH46" s="792" t="str">
        <f t="shared" si="2"/>
        <v/>
      </c>
      <c r="AI46" s="808" t="str">
        <f t="shared" si="3"/>
        <v/>
      </c>
    </row>
    <row r="47" spans="1:35" s="95" customFormat="1" ht="16.5">
      <c r="A47" s="91"/>
      <c r="B47" s="84" t="s">
        <v>61</v>
      </c>
      <c r="C47" s="115" t="s">
        <v>420</v>
      </c>
      <c r="D47" s="83" t="s">
        <v>26</v>
      </c>
      <c r="E47" s="83" t="s">
        <v>26</v>
      </c>
      <c r="F47" s="84" t="s">
        <v>26</v>
      </c>
      <c r="G47" s="2232" t="s">
        <v>415</v>
      </c>
      <c r="H47" s="2232"/>
      <c r="I47" s="2232"/>
      <c r="J47" s="2232"/>
      <c r="K47" s="2232"/>
      <c r="L47" s="2232"/>
      <c r="M47" s="2232"/>
      <c r="N47" s="88" t="s">
        <v>26</v>
      </c>
      <c r="O47" s="84" t="s">
        <v>26</v>
      </c>
      <c r="P47" s="874" t="str">
        <f>IF(TRIM($G47)="","",TRIM($G47)&amp;IF(OR(TRIM($N47)="",TRIM($N47)="-"),""," - "&amp;TRIM($N47))&amp;IF(OR(TRIM($O47)="",TRIM($O47)="-"),""," - "&amp;TRIM($O47)))</f>
        <v>Desmontaje y traslado de tuberías y accesorios existentes</v>
      </c>
      <c r="Q47" s="874" t="s">
        <v>1452</v>
      </c>
      <c r="R47" s="874" t="str" cm="1">
        <f t="array" ref="R47">IF($G47="","",IFERROR(VLOOKUP(LOOKUP(2,1/(($B$14:$B47&lt;&gt;"")*($C$14:$C47="")),$B$14:$B47),$AM$12:$AN$16,2,FALSE),""))</f>
        <v>Mecanica</v>
      </c>
      <c r="S47" s="112">
        <v>1</v>
      </c>
      <c r="T47" s="84" t="s">
        <v>52</v>
      </c>
      <c r="U47" s="214">
        <f>+APU!K375</f>
        <v>1074.9359999999999</v>
      </c>
      <c r="V47" s="214">
        <f t="shared" si="9"/>
        <v>1074.9359999999999</v>
      </c>
      <c r="W47" s="108"/>
      <c r="X47" s="97"/>
      <c r="Y47" s="98"/>
      <c r="Z47" s="97"/>
      <c r="AA47" s="97"/>
      <c r="AB47" s="778" cm="1">
        <f t="array" ref="AB47">IF($S47="","",SUMIFS(APU!$O:$O,APU!$A:$A,IF(ISNUMBER($C47),REPLACE(TEXT($C47,"0.0000"),5,0,"."),$C47),APU!$G:$G,"hh")/MAX(1,SUMPRODUCT(($C$15:$C$262=$C47)*($S$15:$S$262&lt;&gt;""))))</f>
        <v>112</v>
      </c>
      <c r="AC47" s="897">
        <f>IF($S47="","",IFERROR(VLOOKUP($AE47,APU!$V:$X,2,FALSE),""))</f>
        <v>0.15</v>
      </c>
      <c r="AD47" s="897">
        <f t="shared" si="0"/>
        <v>6.666666666666667</v>
      </c>
      <c r="AE47" s="790" t="str">
        <f t="shared" si="1"/>
        <v>3.03.01</v>
      </c>
      <c r="AF47" s="790"/>
      <c r="AG47" s="791"/>
      <c r="AH47" s="792">
        <f t="shared" si="2"/>
        <v>0</v>
      </c>
      <c r="AI47" s="808" t="str">
        <f t="shared" si="3"/>
        <v>3.03.01 | -</v>
      </c>
    </row>
    <row r="48" spans="1:35" s="95" customFormat="1" ht="16.5">
      <c r="A48" s="91"/>
      <c r="B48" s="161" t="s">
        <v>62</v>
      </c>
      <c r="C48" s="161">
        <v>3.04</v>
      </c>
      <c r="D48" s="161" t="s">
        <v>26</v>
      </c>
      <c r="E48" s="161" t="s">
        <v>26</v>
      </c>
      <c r="F48" s="162" t="s">
        <v>26</v>
      </c>
      <c r="G48" s="2228" t="s">
        <v>423</v>
      </c>
      <c r="H48" s="2228"/>
      <c r="I48" s="2228"/>
      <c r="J48" s="2228"/>
      <c r="K48" s="2228"/>
      <c r="L48" s="2228"/>
      <c r="M48" s="2228"/>
      <c r="N48" s="166"/>
      <c r="O48" s="162"/>
      <c r="P48" s="888" t="str">
        <f>IF(TRIM($G48)="","",TRIM($G48)&amp;IF(OR(TRIM($N48)="",TRIM($N48)="-"),""," - "&amp;TRIM($N48))&amp;IF(OR(TRIM($O48)="",TRIM($O48)="-"),""," - "&amp;TRIM($O48)))</f>
        <v>MONTAJE E INSTALACIÓN DE BOMBAS DE DOSIFICACIÓN DE FLOCULANTE</v>
      </c>
      <c r="Q48" s="888" t="s">
        <v>1452</v>
      </c>
      <c r="R48" s="888" t="str" cm="1">
        <f t="array" ref="R48">IF($G48="","",IFERROR(VLOOKUP(LOOKUP(2,1/(($B$14:$B48&lt;&gt;"")*($C$14:$C48="")),$B$14:$B48),$AM$12:$AN$16,2,FALSE),""))</f>
        <v>Mecanica</v>
      </c>
      <c r="S48" s="167"/>
      <c r="T48" s="162"/>
      <c r="U48" s="217"/>
      <c r="V48" s="217"/>
      <c r="W48" s="108"/>
      <c r="X48" s="97"/>
      <c r="Y48" s="98"/>
      <c r="Z48" s="97"/>
      <c r="AA48" s="97"/>
      <c r="AB48" s="778" t="str" cm="1">
        <f t="array" ref="AB48">IF($S48="","",SUMIFS(APU!$O:$O,APU!$A:$A,IF(ISNUMBER($C48),REPLACE(TEXT($C48,"0.0000"),5,0,"."),$C48),APU!$G:$G,"hh")/MAX(1,SUMPRODUCT(($C$15:$C$262=$C48)*($S$15:$S$262&lt;&gt;""))))</f>
        <v/>
      </c>
      <c r="AC48" s="897" t="str">
        <f>IF($S48="","",IFERROR(VLOOKUP($AE48,APU!$V:$X,2,FALSE),""))</f>
        <v/>
      </c>
      <c r="AD48" s="897" t="str">
        <f t="shared" si="0"/>
        <v/>
      </c>
      <c r="AE48" s="790" t="str">
        <f t="shared" si="1"/>
        <v>3.04.00</v>
      </c>
      <c r="AF48" s="790"/>
      <c r="AG48" s="791"/>
      <c r="AH48" s="792" t="str">
        <f t="shared" si="2"/>
        <v/>
      </c>
      <c r="AI48" s="808" t="str">
        <f t="shared" si="3"/>
        <v/>
      </c>
    </row>
    <row r="49" spans="1:35" s="95" customFormat="1" ht="16.5">
      <c r="A49" s="91"/>
      <c r="B49" s="84" t="s">
        <v>62</v>
      </c>
      <c r="C49" s="115" t="s">
        <v>177</v>
      </c>
      <c r="D49" s="83" t="s">
        <v>26</v>
      </c>
      <c r="E49" s="83" t="s">
        <v>26</v>
      </c>
      <c r="F49" s="84" t="s">
        <v>26</v>
      </c>
      <c r="G49" s="2227" t="s">
        <v>424</v>
      </c>
      <c r="H49" s="2227"/>
      <c r="I49" s="2227"/>
      <c r="J49" s="2227"/>
      <c r="K49" s="2227"/>
      <c r="L49" s="2227"/>
      <c r="M49" s="2227"/>
      <c r="N49" s="88" t="s">
        <v>26</v>
      </c>
      <c r="O49" s="84" t="s">
        <v>26</v>
      </c>
      <c r="P49" s="874" t="str">
        <f t="shared" si="8"/>
        <v>Montaje e instalación de bomba 1760-PU-33101 - Suministro MY</v>
      </c>
      <c r="Q49" s="874" t="s">
        <v>1452</v>
      </c>
      <c r="R49" s="874" t="str" cm="1">
        <f t="array" ref="R49">IF($G49="","",IFERROR(VLOOKUP(LOOKUP(2,1/(($B$14:$B49&lt;&gt;"")*($C$14:$C49="")),$B$14:$B49),$AM$12:$AN$16,2,FALSE),""))</f>
        <v>Mecanica</v>
      </c>
      <c r="S49" s="89">
        <v>1</v>
      </c>
      <c r="T49" s="84" t="s">
        <v>414</v>
      </c>
      <c r="U49" s="214">
        <f>+APU!K392</f>
        <v>356.25240000000002</v>
      </c>
      <c r="V49" s="214">
        <f t="shared" si="9"/>
        <v>356.25240000000002</v>
      </c>
      <c r="W49" s="108"/>
      <c r="X49" s="97"/>
      <c r="Y49" s="98"/>
      <c r="Z49" s="97"/>
      <c r="AA49" s="97"/>
      <c r="AB49" s="778" cm="1">
        <f t="array" ref="AB49">IF($S49="","",SUMIFS(APU!$O:$O,APU!$A:$A,IF(ISNUMBER($C49),REPLACE(TEXT($C49,"0.0000"),5,0,"."),$C49),APU!$G:$G,"hh")/MAX(1,SUMPRODUCT(($C$15:$C$262=$C49)*($S$15:$S$262&lt;&gt;""))))</f>
        <v>32.799999999999997</v>
      </c>
      <c r="AC49" s="897">
        <f>IF($S49="","",IFERROR(VLOOKUP($AE49,APU!$V:$X,2,FALSE),""))</f>
        <v>1</v>
      </c>
      <c r="AD49" s="897">
        <f t="shared" si="0"/>
        <v>1</v>
      </c>
      <c r="AE49" s="790" t="str">
        <f t="shared" si="1"/>
        <v>3.04.01</v>
      </c>
      <c r="AF49" s="790"/>
      <c r="AG49" s="791"/>
      <c r="AH49" s="792">
        <f t="shared" si="2"/>
        <v>0</v>
      </c>
      <c r="AI49" s="808" t="str">
        <f t="shared" si="3"/>
        <v>3.04.01 | -</v>
      </c>
    </row>
    <row r="50" spans="1:35" s="95" customFormat="1" ht="16.5">
      <c r="A50" s="91"/>
      <c r="B50" s="84" t="s">
        <v>62</v>
      </c>
      <c r="C50" s="115" t="s">
        <v>178</v>
      </c>
      <c r="D50" s="83" t="s">
        <v>26</v>
      </c>
      <c r="E50" s="83" t="s">
        <v>26</v>
      </c>
      <c r="F50" s="84" t="s">
        <v>26</v>
      </c>
      <c r="G50" s="2227" t="s">
        <v>425</v>
      </c>
      <c r="H50" s="2227"/>
      <c r="I50" s="2227"/>
      <c r="J50" s="2227"/>
      <c r="K50" s="2227"/>
      <c r="L50" s="2227"/>
      <c r="M50" s="2227"/>
      <c r="N50" s="88" t="s">
        <v>26</v>
      </c>
      <c r="O50" s="84" t="s">
        <v>26</v>
      </c>
      <c r="P50" s="874" t="str">
        <f t="shared" si="8"/>
        <v>Montaje e instalación de bomba 1760-PU-33102 - Suministro MY</v>
      </c>
      <c r="Q50" s="874" t="s">
        <v>1452</v>
      </c>
      <c r="R50" s="874" t="str" cm="1">
        <f t="array" ref="R50">IF($G50="","",IFERROR(VLOOKUP(LOOKUP(2,1/(($B$14:$B50&lt;&gt;"")*($C$14:$C50="")),$B$14:$B50),$AM$12:$AN$16,2,FALSE),""))</f>
        <v>Mecanica</v>
      </c>
      <c r="S50" s="89">
        <v>1</v>
      </c>
      <c r="T50" s="84" t="s">
        <v>414</v>
      </c>
      <c r="U50" s="214">
        <f>+APU!K409</f>
        <v>356.25240000000002</v>
      </c>
      <c r="V50" s="214">
        <f t="shared" si="9"/>
        <v>356.25240000000002</v>
      </c>
      <c r="W50" s="108"/>
      <c r="X50" s="97"/>
      <c r="Y50" s="98"/>
      <c r="Z50" s="97"/>
      <c r="AA50" s="97"/>
      <c r="AB50" s="778" cm="1">
        <f t="array" ref="AB50">IF($S50="","",SUMIFS(APU!$O:$O,APU!$A:$A,IF(ISNUMBER($C50),REPLACE(TEXT($C50,"0.0000"),5,0,"."),$C50),APU!$G:$G,"hh")/MAX(1,SUMPRODUCT(($C$15:$C$262=$C50)*($S$15:$S$262&lt;&gt;""))))</f>
        <v>32.799999999999997</v>
      </c>
      <c r="AC50" s="897">
        <f>IF($S50="","",IFERROR(VLOOKUP($AE50,APU!$V:$X,2,FALSE),""))</f>
        <v>1</v>
      </c>
      <c r="AD50" s="897">
        <f t="shared" si="0"/>
        <v>1</v>
      </c>
      <c r="AE50" s="790" t="str">
        <f t="shared" si="1"/>
        <v>3.04.02</v>
      </c>
      <c r="AF50" s="790"/>
      <c r="AG50" s="791"/>
      <c r="AH50" s="792">
        <f t="shared" si="2"/>
        <v>0</v>
      </c>
      <c r="AI50" s="808" t="str">
        <f t="shared" si="3"/>
        <v>3.04.02 | -</v>
      </c>
    </row>
    <row r="51" spans="1:35" s="95" customFormat="1" ht="16.5">
      <c r="A51" s="91"/>
      <c r="B51" s="84" t="s">
        <v>62</v>
      </c>
      <c r="C51" s="115" t="s">
        <v>198</v>
      </c>
      <c r="D51" s="83" t="s">
        <v>26</v>
      </c>
      <c r="E51" s="83" t="s">
        <v>26</v>
      </c>
      <c r="F51" s="84" t="s">
        <v>26</v>
      </c>
      <c r="G51" s="2227" t="s">
        <v>426</v>
      </c>
      <c r="H51" s="2227"/>
      <c r="I51" s="2227"/>
      <c r="J51" s="2227"/>
      <c r="K51" s="2227"/>
      <c r="L51" s="2227"/>
      <c r="M51" s="2227"/>
      <c r="N51" s="88" t="s">
        <v>26</v>
      </c>
      <c r="O51" s="84" t="s">
        <v>26</v>
      </c>
      <c r="P51" s="874" t="str">
        <f t="shared" si="8"/>
        <v>Montaje e instalación de bomba 1760-PU-33103 - Suministro MY</v>
      </c>
      <c r="Q51" s="874" t="s">
        <v>1452</v>
      </c>
      <c r="R51" s="874" t="str" cm="1">
        <f t="array" ref="R51">IF($G51="","",IFERROR(VLOOKUP(LOOKUP(2,1/(($B$14:$B51&lt;&gt;"")*($C$14:$C51="")),$B$14:$B51),$AM$12:$AN$16,2,FALSE),""))</f>
        <v>Mecanica</v>
      </c>
      <c r="S51" s="89">
        <v>1</v>
      </c>
      <c r="T51" s="84" t="s">
        <v>414</v>
      </c>
      <c r="U51" s="214">
        <f>+APU!K426</f>
        <v>356.25240000000002</v>
      </c>
      <c r="V51" s="214">
        <f t="shared" si="9"/>
        <v>356.25240000000002</v>
      </c>
      <c r="W51" s="108"/>
      <c r="X51" s="97"/>
      <c r="Y51" s="98"/>
      <c r="Z51" s="97"/>
      <c r="AA51" s="97"/>
      <c r="AB51" s="778" cm="1">
        <f t="array" ref="AB51">IF($S51="","",SUMIFS(APU!$O:$O,APU!$A:$A,IF(ISNUMBER($C51),REPLACE(TEXT($C51,"0.0000"),5,0,"."),$C51),APU!$G:$G,"hh")/MAX(1,SUMPRODUCT(($C$15:$C$262=$C51)*($S$15:$S$262&lt;&gt;""))))</f>
        <v>32.799999999999997</v>
      </c>
      <c r="AC51" s="897">
        <f>IF($S51="","",IFERROR(VLOOKUP($AE51,APU!$V:$X,2,FALSE),""))</f>
        <v>1</v>
      </c>
      <c r="AD51" s="897">
        <f t="shared" si="0"/>
        <v>1</v>
      </c>
      <c r="AE51" s="790" t="str">
        <f t="shared" si="1"/>
        <v>3.04.03</v>
      </c>
      <c r="AF51" s="790"/>
      <c r="AG51" s="791"/>
      <c r="AH51" s="792">
        <f t="shared" si="2"/>
        <v>0</v>
      </c>
      <c r="AI51" s="808" t="str">
        <f t="shared" si="3"/>
        <v>3.04.03 | -</v>
      </c>
    </row>
    <row r="52" spans="1:35" s="95" customFormat="1" ht="16.5">
      <c r="A52" s="91"/>
      <c r="B52" s="84" t="s">
        <v>62</v>
      </c>
      <c r="C52" s="115" t="s">
        <v>199</v>
      </c>
      <c r="D52" s="83" t="s">
        <v>26</v>
      </c>
      <c r="E52" s="83" t="s">
        <v>26</v>
      </c>
      <c r="F52" s="84" t="s">
        <v>26</v>
      </c>
      <c r="G52" s="2227" t="s">
        <v>427</v>
      </c>
      <c r="H52" s="2227"/>
      <c r="I52" s="2227"/>
      <c r="J52" s="2227"/>
      <c r="K52" s="2227"/>
      <c r="L52" s="2227"/>
      <c r="M52" s="2227"/>
      <c r="N52" s="88" t="s">
        <v>26</v>
      </c>
      <c r="O52" s="84" t="s">
        <v>26</v>
      </c>
      <c r="P52" s="874" t="str">
        <f t="shared" si="8"/>
        <v>Montaje e instalación de bomba 1760-PU-33104 - Suministro MY</v>
      </c>
      <c r="Q52" s="874" t="s">
        <v>1452</v>
      </c>
      <c r="R52" s="874" t="str" cm="1">
        <f t="array" ref="R52">IF($G52="","",IFERROR(VLOOKUP(LOOKUP(2,1/(($B$14:$B52&lt;&gt;"")*($C$14:$C52="")),$B$14:$B52),$AM$12:$AN$16,2,FALSE),""))</f>
        <v>Mecanica</v>
      </c>
      <c r="S52" s="89">
        <v>1</v>
      </c>
      <c r="T52" s="84" t="s">
        <v>414</v>
      </c>
      <c r="U52" s="214">
        <f>+APU!K443</f>
        <v>356.25240000000002</v>
      </c>
      <c r="V52" s="214">
        <f t="shared" si="9"/>
        <v>356.25240000000002</v>
      </c>
      <c r="W52" s="108"/>
      <c r="X52" s="97"/>
      <c r="Y52" s="98"/>
      <c r="Z52" s="97"/>
      <c r="AA52" s="97"/>
      <c r="AB52" s="778" cm="1">
        <f t="array" ref="AB52">IF($S52="","",SUMIFS(APU!$O:$O,APU!$A:$A,IF(ISNUMBER($C52),REPLACE(TEXT($C52,"0.0000"),5,0,"."),$C52),APU!$G:$G,"hh")/MAX(1,SUMPRODUCT(($C$15:$C$262=$C52)*($S$15:$S$262&lt;&gt;""))))</f>
        <v>32.799999999999997</v>
      </c>
      <c r="AC52" s="897">
        <f>IF($S52="","",IFERROR(VLOOKUP($AE52,APU!$V:$X,2,FALSE),""))</f>
        <v>1</v>
      </c>
      <c r="AD52" s="897">
        <f t="shared" si="0"/>
        <v>1</v>
      </c>
      <c r="AE52" s="790" t="str">
        <f t="shared" si="1"/>
        <v>3.04.04</v>
      </c>
      <c r="AF52" s="790"/>
      <c r="AG52" s="791"/>
      <c r="AH52" s="792">
        <f t="shared" si="2"/>
        <v>0</v>
      </c>
      <c r="AI52" s="808" t="str">
        <f t="shared" si="3"/>
        <v>3.04.04 | -</v>
      </c>
    </row>
    <row r="53" spans="1:35" s="95" customFormat="1" ht="16.5">
      <c r="A53" s="91"/>
      <c r="B53" s="84" t="s">
        <v>62</v>
      </c>
      <c r="C53" s="115" t="s">
        <v>200</v>
      </c>
      <c r="D53" s="83" t="s">
        <v>26</v>
      </c>
      <c r="E53" s="83" t="s">
        <v>26</v>
      </c>
      <c r="F53" s="84" t="s">
        <v>26</v>
      </c>
      <c r="G53" s="2227" t="s">
        <v>428</v>
      </c>
      <c r="H53" s="2227"/>
      <c r="I53" s="2227"/>
      <c r="J53" s="2227"/>
      <c r="K53" s="2227"/>
      <c r="L53" s="2227"/>
      <c r="M53" s="2227"/>
      <c r="N53" s="88" t="s">
        <v>26</v>
      </c>
      <c r="O53" s="84" t="s">
        <v>26</v>
      </c>
      <c r="P53" s="874" t="str">
        <f t="shared" si="8"/>
        <v>Montaje e instalación de bomba 1760-PU-33105 - Suministro MY</v>
      </c>
      <c r="Q53" s="874" t="s">
        <v>1452</v>
      </c>
      <c r="R53" s="874" t="str" cm="1">
        <f t="array" ref="R53">IF($G53="","",IFERROR(VLOOKUP(LOOKUP(2,1/(($B$14:$B53&lt;&gt;"")*($C$14:$C53="")),$B$14:$B53),$AM$12:$AN$16,2,FALSE),""))</f>
        <v>Mecanica</v>
      </c>
      <c r="S53" s="89">
        <v>1</v>
      </c>
      <c r="T53" s="84" t="s">
        <v>414</v>
      </c>
      <c r="U53" s="214">
        <f>+APU!K460</f>
        <v>356.25240000000002</v>
      </c>
      <c r="V53" s="214">
        <f t="shared" si="9"/>
        <v>356.25240000000002</v>
      </c>
      <c r="W53" s="108"/>
      <c r="X53" s="97"/>
      <c r="Y53" s="98"/>
      <c r="Z53" s="97"/>
      <c r="AA53" s="97"/>
      <c r="AB53" s="778" cm="1">
        <f t="array" ref="AB53">IF($S53="","",SUMIFS(APU!$O:$O,APU!$A:$A,IF(ISNUMBER($C53),REPLACE(TEXT($C53,"0.0000"),5,0,"."),$C53),APU!$G:$G,"hh")/MAX(1,SUMPRODUCT(($C$15:$C$262=$C53)*($S$15:$S$262&lt;&gt;""))))</f>
        <v>32.799999999999997</v>
      </c>
      <c r="AC53" s="897">
        <f>IF($S53="","",IFERROR(VLOOKUP($AE53,APU!$V:$X,2,FALSE),""))</f>
        <v>1</v>
      </c>
      <c r="AD53" s="897">
        <f t="shared" si="0"/>
        <v>1</v>
      </c>
      <c r="AE53" s="790" t="str">
        <f t="shared" si="1"/>
        <v>3.04.05</v>
      </c>
      <c r="AF53" s="790"/>
      <c r="AG53" s="791"/>
      <c r="AH53" s="792">
        <f t="shared" si="2"/>
        <v>0</v>
      </c>
      <c r="AI53" s="808" t="str">
        <f t="shared" si="3"/>
        <v>3.04.05 | -</v>
      </c>
    </row>
    <row r="54" spans="1:35" s="95" customFormat="1" ht="16.5">
      <c r="A54" s="91"/>
      <c r="B54" s="161" t="s">
        <v>63</v>
      </c>
      <c r="C54" s="161">
        <v>3.05</v>
      </c>
      <c r="D54" s="161" t="s">
        <v>26</v>
      </c>
      <c r="E54" s="161" t="s">
        <v>26</v>
      </c>
      <c r="F54" s="162" t="s">
        <v>26</v>
      </c>
      <c r="G54" s="2228" t="s">
        <v>429</v>
      </c>
      <c r="H54" s="2228"/>
      <c r="I54" s="2228"/>
      <c r="J54" s="2228"/>
      <c r="K54" s="2228"/>
      <c r="L54" s="2228"/>
      <c r="M54" s="2228"/>
      <c r="N54" s="166"/>
      <c r="O54" s="162"/>
      <c r="P54" s="888" t="str">
        <f>IF(TRIM($G54)="","",TRIM($G54)&amp;IF(OR(TRIM($N54)="",TRIM($N54)="-"),""," - "&amp;TRIM($N54))&amp;IF(OR(TRIM($O54)="",TRIM($O54)="-"),""," - "&amp;TRIM($O54)))</f>
        <v>MONTAJE E INSTALACIÓN DE BOMBAS PARA AGUA DE DILUCIÓN</v>
      </c>
      <c r="Q54" s="888" t="s">
        <v>1452</v>
      </c>
      <c r="R54" s="888" t="str" cm="1">
        <f t="array" ref="R54">IF($G54="","",IFERROR(VLOOKUP(LOOKUP(2,1/(($B$14:$B54&lt;&gt;"")*($C$14:$C54="")),$B$14:$B54),$AM$12:$AN$16,2,FALSE),""))</f>
        <v>Mecanica</v>
      </c>
      <c r="S54" s="167"/>
      <c r="T54" s="162"/>
      <c r="U54" s="217"/>
      <c r="V54" s="217">
        <f t="shared" si="9"/>
        <v>0</v>
      </c>
      <c r="W54" s="108"/>
      <c r="X54" s="97"/>
      <c r="Y54" s="98"/>
      <c r="Z54" s="97"/>
      <c r="AA54" s="97"/>
      <c r="AB54" s="778" t="str" cm="1">
        <f t="array" ref="AB54">IF($S54="","",SUMIFS(APU!$O:$O,APU!$A:$A,IF(ISNUMBER($C54),REPLACE(TEXT($C54,"0.0000"),5,0,"."),$C54),APU!$G:$G,"hh")/MAX(1,SUMPRODUCT(($C$15:$C$262=$C54)*($S$15:$S$262&lt;&gt;""))))</f>
        <v/>
      </c>
      <c r="AC54" s="897" t="str">
        <f>IF($S54="","",IFERROR(VLOOKUP($AE54,APU!$V:$X,2,FALSE),""))</f>
        <v/>
      </c>
      <c r="AD54" s="897" t="str">
        <f t="shared" si="0"/>
        <v/>
      </c>
      <c r="AE54" s="790" t="str">
        <f t="shared" si="1"/>
        <v>3.05.00</v>
      </c>
      <c r="AF54" s="790"/>
      <c r="AG54" s="791"/>
      <c r="AH54" s="792" t="str">
        <f t="shared" si="2"/>
        <v/>
      </c>
      <c r="AI54" s="808" t="str">
        <f t="shared" si="3"/>
        <v/>
      </c>
    </row>
    <row r="55" spans="1:35" s="95" customFormat="1" ht="16.5">
      <c r="A55" s="91"/>
      <c r="B55" s="84" t="s">
        <v>63</v>
      </c>
      <c r="C55" s="115" t="s">
        <v>179</v>
      </c>
      <c r="D55" s="83" t="s">
        <v>26</v>
      </c>
      <c r="E55" s="83" t="s">
        <v>26</v>
      </c>
      <c r="F55" s="84" t="s">
        <v>26</v>
      </c>
      <c r="G55" s="2227" t="s">
        <v>430</v>
      </c>
      <c r="H55" s="2227"/>
      <c r="I55" s="2227"/>
      <c r="J55" s="2227"/>
      <c r="K55" s="2227"/>
      <c r="L55" s="2227"/>
      <c r="M55" s="2227"/>
      <c r="N55" s="88" t="s">
        <v>26</v>
      </c>
      <c r="O55" s="84" t="s">
        <v>26</v>
      </c>
      <c r="P55" s="874" t="str">
        <f t="shared" si="8"/>
        <v>Montaje e instalación de bomba 1760-PU-33001 - Suministro MY</v>
      </c>
      <c r="Q55" s="874" t="s">
        <v>1452</v>
      </c>
      <c r="R55" s="874" t="str" cm="1">
        <f t="array" ref="R55">IF($G55="","",IFERROR(VLOOKUP(LOOKUP(2,1/(($B$14:$B55&lt;&gt;"")*($C$14:$C55="")),$B$14:$B55),$AM$12:$AN$16,2,FALSE),""))</f>
        <v>Mecanica</v>
      </c>
      <c r="S55" s="89">
        <v>1</v>
      </c>
      <c r="T55" s="84" t="s">
        <v>414</v>
      </c>
      <c r="U55" s="214">
        <f>+APU!K478</f>
        <v>356.25240000000002</v>
      </c>
      <c r="V55" s="214">
        <f t="shared" si="9"/>
        <v>356.25240000000002</v>
      </c>
      <c r="W55" s="108"/>
      <c r="X55" s="97"/>
      <c r="Y55" s="98"/>
      <c r="Z55" s="97"/>
      <c r="AA55" s="97"/>
      <c r="AB55" s="778" cm="1">
        <f t="array" ref="AB55">IF($S55="","",SUMIFS(APU!$O:$O,APU!$A:$A,IF(ISNUMBER($C55),REPLACE(TEXT($C55,"0.0000"),5,0,"."),$C55),APU!$G:$G,"hh")/MAX(1,SUMPRODUCT(($C$15:$C$262=$C55)*($S$15:$S$262&lt;&gt;""))))</f>
        <v>32.799999999999997</v>
      </c>
      <c r="AC55" s="897">
        <f>IF($S55="","",IFERROR(VLOOKUP($AE55,APU!$V:$X,2,FALSE),""))</f>
        <v>1</v>
      </c>
      <c r="AD55" s="897">
        <f t="shared" si="0"/>
        <v>1</v>
      </c>
      <c r="AE55" s="790" t="str">
        <f t="shared" si="1"/>
        <v>3.05.01</v>
      </c>
      <c r="AF55" s="790"/>
      <c r="AG55" s="791"/>
      <c r="AH55" s="792">
        <f t="shared" si="2"/>
        <v>0</v>
      </c>
      <c r="AI55" s="808" t="str">
        <f t="shared" si="3"/>
        <v>3.05.01 | -</v>
      </c>
    </row>
    <row r="56" spans="1:35" s="95" customFormat="1" ht="16.5">
      <c r="A56" s="91"/>
      <c r="B56" s="84" t="s">
        <v>63</v>
      </c>
      <c r="C56" s="115" t="s">
        <v>180</v>
      </c>
      <c r="D56" s="83" t="s">
        <v>26</v>
      </c>
      <c r="E56" s="83" t="s">
        <v>26</v>
      </c>
      <c r="F56" s="84" t="s">
        <v>26</v>
      </c>
      <c r="G56" s="2227" t="s">
        <v>431</v>
      </c>
      <c r="H56" s="2227"/>
      <c r="I56" s="2227"/>
      <c r="J56" s="2227"/>
      <c r="K56" s="2227"/>
      <c r="L56" s="2227"/>
      <c r="M56" s="2227"/>
      <c r="N56" s="88" t="s">
        <v>26</v>
      </c>
      <c r="O56" s="84" t="s">
        <v>26</v>
      </c>
      <c r="P56" s="874" t="str">
        <f t="shared" si="8"/>
        <v>Montaje e instalación de bomba 1760-PU-33002 - Suministro MY</v>
      </c>
      <c r="Q56" s="874" t="s">
        <v>1452</v>
      </c>
      <c r="R56" s="874" t="str" cm="1">
        <f t="array" ref="R56">IF($G56="","",IFERROR(VLOOKUP(LOOKUP(2,1/(($B$14:$B56&lt;&gt;"")*($C$14:$C56="")),$B$14:$B56),$AM$12:$AN$16,2,FALSE),""))</f>
        <v>Mecanica</v>
      </c>
      <c r="S56" s="89">
        <v>1</v>
      </c>
      <c r="T56" s="84" t="s">
        <v>414</v>
      </c>
      <c r="U56" s="214">
        <f>+APU!K495</f>
        <v>356.25240000000002</v>
      </c>
      <c r="V56" s="214">
        <f t="shared" si="9"/>
        <v>356.25240000000002</v>
      </c>
      <c r="W56" s="108"/>
      <c r="X56" s="97"/>
      <c r="Y56" s="98"/>
      <c r="Z56" s="97"/>
      <c r="AA56" s="97"/>
      <c r="AB56" s="778" cm="1">
        <f t="array" ref="AB56">IF($S56="","",SUMIFS(APU!$O:$O,APU!$A:$A,IF(ISNUMBER($C56),REPLACE(TEXT($C56,"0.0000"),5,0,"."),$C56),APU!$G:$G,"hh")/MAX(1,SUMPRODUCT(($C$15:$C$262=$C56)*($S$15:$S$262&lt;&gt;""))))</f>
        <v>32.799999999999997</v>
      </c>
      <c r="AC56" s="897">
        <f>IF($S56="","",IFERROR(VLOOKUP($AE56,APU!$V:$X,2,FALSE),""))</f>
        <v>1</v>
      </c>
      <c r="AD56" s="897">
        <f t="shared" si="0"/>
        <v>1</v>
      </c>
      <c r="AE56" s="790" t="str">
        <f t="shared" si="1"/>
        <v>3.05.02</v>
      </c>
      <c r="AF56" s="790"/>
      <c r="AG56" s="791"/>
      <c r="AH56" s="792">
        <f t="shared" si="2"/>
        <v>0</v>
      </c>
      <c r="AI56" s="808" t="str">
        <f t="shared" si="3"/>
        <v>3.05.02 | -</v>
      </c>
    </row>
    <row r="57" spans="1:35" s="95" customFormat="1" ht="16.5">
      <c r="A57" s="91"/>
      <c r="B57" s="161" t="s">
        <v>432</v>
      </c>
      <c r="C57" s="161">
        <v>3.06</v>
      </c>
      <c r="D57" s="161" t="s">
        <v>26</v>
      </c>
      <c r="E57" s="161" t="s">
        <v>26</v>
      </c>
      <c r="F57" s="162" t="s">
        <v>26</v>
      </c>
      <c r="G57" s="2228" t="s">
        <v>544</v>
      </c>
      <c r="H57" s="2228"/>
      <c r="I57" s="2228"/>
      <c r="J57" s="2228"/>
      <c r="K57" s="2228"/>
      <c r="L57" s="2228"/>
      <c r="M57" s="2228"/>
      <c r="N57" s="166"/>
      <c r="O57" s="162"/>
      <c r="P57" s="888" t="str">
        <f>IF(TRIM($G57)="","",TRIM($G57)&amp;IF(OR(TRIM($N57)="",TRIM($N57)="-"),""," - "&amp;TRIM($N57))&amp;IF(OR(TRIM($O57)="",TRIM($O57)="-"),""," - "&amp;TRIM($O57)))</f>
        <v>MONTAJE DE TUBERÍAS Y ACCESORIOS - SISTEMA DE FLOCULANTE Y DILUCIÓN</v>
      </c>
      <c r="Q57" s="888" t="s">
        <v>1452</v>
      </c>
      <c r="R57" s="888" t="str" cm="1">
        <f t="array" ref="R57">IF($G57="","",IFERROR(VLOOKUP(LOOKUP(2,1/(($B$14:$B57&lt;&gt;"")*($C$14:$C57="")),$B$14:$B57),$AM$12:$AN$16,2,FALSE),""))</f>
        <v>Mecanica</v>
      </c>
      <c r="S57" s="167"/>
      <c r="T57" s="162"/>
      <c r="U57" s="168"/>
      <c r="V57" s="162"/>
      <c r="W57" s="108"/>
      <c r="X57" s="97"/>
      <c r="Y57" s="98"/>
      <c r="Z57" s="97"/>
      <c r="AA57" s="97"/>
      <c r="AB57" s="778" t="str" cm="1">
        <f t="array" ref="AB57">IF($S57="","",SUMIFS(APU!$O:$O,APU!$A:$A,IF(ISNUMBER($C57),REPLACE(TEXT($C57,"0.0000"),5,0,"."),$C57),APU!$G:$G,"hh")/MAX(1,SUMPRODUCT(($C$15:$C$262=$C57)*($S$15:$S$262&lt;&gt;""))))</f>
        <v/>
      </c>
      <c r="AC57" s="897" t="str">
        <f>IF($S57="","",IFERROR(VLOOKUP($AE57,APU!$V:$X,2,FALSE),""))</f>
        <v/>
      </c>
      <c r="AD57" s="897" t="str">
        <f t="shared" si="0"/>
        <v/>
      </c>
      <c r="AE57" s="790" t="str">
        <f t="shared" si="1"/>
        <v>3.06.00</v>
      </c>
      <c r="AF57" s="790"/>
      <c r="AG57" s="791"/>
      <c r="AH57" s="792" t="str">
        <f t="shared" si="2"/>
        <v/>
      </c>
      <c r="AI57" s="808" t="str">
        <f t="shared" si="3"/>
        <v/>
      </c>
    </row>
    <row r="58" spans="1:35" s="2" customFormat="1" ht="15">
      <c r="A58" s="45"/>
      <c r="B58" s="171"/>
      <c r="C58" s="171"/>
      <c r="D58" s="171"/>
      <c r="E58" s="171"/>
      <c r="F58" s="171"/>
      <c r="G58" s="2229" t="s">
        <v>549</v>
      </c>
      <c r="H58" s="2230"/>
      <c r="I58" s="2230"/>
      <c r="J58" s="2230"/>
      <c r="K58" s="2230"/>
      <c r="L58" s="2230"/>
      <c r="M58" s="2230"/>
      <c r="N58" s="2230"/>
      <c r="O58" s="2230"/>
      <c r="P58" s="2230"/>
      <c r="Q58" s="2230"/>
      <c r="R58" s="2230"/>
      <c r="S58" s="2230"/>
      <c r="T58" s="2230"/>
      <c r="U58" s="2230"/>
      <c r="V58" s="2231"/>
      <c r="W58" s="104"/>
      <c r="AB58" s="778" t="str" cm="1">
        <f t="array" ref="AB58">IF($S58="","",SUMIFS(APU!$O:$O,APU!$A:$A,IF(ISNUMBER($C58),REPLACE(TEXT($C58,"0.0000"),5,0,"."),$C58),APU!$G:$G,"hh")/MAX(1,SUMPRODUCT(($C$15:$C$262=$C58)*($S$15:$S$262&lt;&gt;""))))</f>
        <v/>
      </c>
      <c r="AC58" s="897" t="str">
        <f>IF($S58="","",IFERROR(VLOOKUP($AE58,APU!$V:$X,2,FALSE),""))</f>
        <v/>
      </c>
      <c r="AD58" s="897" t="str">
        <f t="shared" si="0"/>
        <v/>
      </c>
      <c r="AE58" s="790" t="str">
        <f t="shared" si="1"/>
        <v/>
      </c>
      <c r="AF58" s="790"/>
      <c r="AG58" s="791"/>
      <c r="AH58" s="792" t="str">
        <f t="shared" si="2"/>
        <v/>
      </c>
      <c r="AI58" s="808" t="str">
        <f t="shared" si="3"/>
        <v/>
      </c>
    </row>
    <row r="59" spans="1:35" s="95" customFormat="1" ht="15">
      <c r="A59" s="91"/>
      <c r="B59" s="84" t="s">
        <v>432</v>
      </c>
      <c r="C59" s="115" t="s">
        <v>442</v>
      </c>
      <c r="D59" s="83" t="s">
        <v>26</v>
      </c>
      <c r="E59" s="83" t="s">
        <v>26</v>
      </c>
      <c r="F59" s="84" t="s">
        <v>26</v>
      </c>
      <c r="G59" s="2232" t="str">
        <f>+"MONTAJE DE "&amp;X59</f>
        <v>MONTAJE DE PIPE STD WT ERW CS A53-B TYPE E</v>
      </c>
      <c r="H59" s="2232"/>
      <c r="I59" s="2232"/>
      <c r="J59" s="2232"/>
      <c r="K59" s="2232"/>
      <c r="L59" s="2232"/>
      <c r="M59" s="2232"/>
      <c r="N59" s="88" t="s">
        <v>417</v>
      </c>
      <c r="O59" s="84" t="s">
        <v>496</v>
      </c>
      <c r="P59" s="874" t="str">
        <f t="shared" ref="P59:P74" si="10">IF(TRIM($G59)="","",TRIM($G59)&amp;IF(OR(TRIM($N59)="",TRIM($N59)="-"),""," - "&amp;TRIM($N59))&amp;IF(OR(TRIM($O59)="",TRIM($O59)="-"),""," - "&amp;TRIM($O59))&amp;IF(ISNUMBER(SEARCH("SUMINISTRO",$G59))," - "&amp;$AK$13,IF(ISNUMBER(SEARCH("MONTAJE",$G59))," - "&amp;$AK$12,"")))</f>
        <v>MONTAJE DE PIPE STD WT ERW CS A53-B TYPE E - 3" - AA1B - Suministro MY</v>
      </c>
      <c r="Q59" s="874" t="s">
        <v>1452</v>
      </c>
      <c r="R59" s="874" t="str" cm="1">
        <f t="array" ref="R59">IF($G59="","",IFERROR(VLOOKUP(LOOKUP(2,1/(($B$14:$B59&lt;&gt;"")*($C$14:$C59="")),$B$14:$B59),$AM$12:$AN$16,2,FALSE),""))</f>
        <v>Mecanica</v>
      </c>
      <c r="S59" s="89">
        <v>312</v>
      </c>
      <c r="T59" s="84" t="s">
        <v>57</v>
      </c>
      <c r="U59" s="214">
        <f>+APU!K512</f>
        <v>28.220626666666668</v>
      </c>
      <c r="V59" s="214">
        <f>U59*S59</f>
        <v>8804.8355200000005</v>
      </c>
      <c r="W59" s="108"/>
      <c r="X59" s="134" t="s">
        <v>419</v>
      </c>
      <c r="Y59" s="135"/>
      <c r="Z59" s="97"/>
      <c r="AA59" s="97"/>
      <c r="AB59" s="778" cm="1">
        <f t="array" ref="AB59">IF($S59="","",SUMIFS(APU!$O:$O,APU!$A:$A,IF(ISNUMBER($C59),REPLACE(TEXT($C59,"0.0000"),5,0,"."),$C59),APU!$G:$G,"hh")/MAX(1,SUMPRODUCT(($C$15:$C$262=$C59)*($S$15:$S$262&lt;&gt;""))))</f>
        <v>515.84</v>
      </c>
      <c r="AC59" s="897">
        <f>IF($S59="","",IFERROR(VLOOKUP($AE59,APU!$V:$X,2,FALSE),""))</f>
        <v>15</v>
      </c>
      <c r="AD59" s="897">
        <f t="shared" si="0"/>
        <v>20.8</v>
      </c>
      <c r="AE59" s="790" t="str">
        <f t="shared" si="1"/>
        <v>3.06.01</v>
      </c>
      <c r="AF59" s="790"/>
      <c r="AG59" s="791"/>
      <c r="AH59" s="792">
        <f t="shared" si="2"/>
        <v>0</v>
      </c>
      <c r="AI59" s="808" t="str">
        <f t="shared" si="3"/>
        <v>3.06.01 | 3" | AA1B</v>
      </c>
    </row>
    <row r="60" spans="1:35" s="95" customFormat="1" ht="15">
      <c r="A60" s="91"/>
      <c r="B60" s="84" t="s">
        <v>432</v>
      </c>
      <c r="C60" s="115" t="s">
        <v>443</v>
      </c>
      <c r="D60" s="83" t="s">
        <v>26</v>
      </c>
      <c r="E60" s="83" t="s">
        <v>26</v>
      </c>
      <c r="F60" s="84" t="s">
        <v>26</v>
      </c>
      <c r="G60" s="2232" t="str">
        <f t="shared" ref="G60:G74" si="11">+"MONTAJE DE "&amp;X60</f>
        <v>MONTAJE DE PIPE STD WT ERW CS A53-B TYPE E</v>
      </c>
      <c r="H60" s="2232"/>
      <c r="I60" s="2232"/>
      <c r="J60" s="2232"/>
      <c r="K60" s="2232"/>
      <c r="L60" s="2232"/>
      <c r="M60" s="2232"/>
      <c r="N60" s="88" t="s">
        <v>416</v>
      </c>
      <c r="O60" s="84" t="s">
        <v>496</v>
      </c>
      <c r="P60" s="874" t="str">
        <f t="shared" si="10"/>
        <v>MONTAJE DE PIPE STD WT ERW CS A53-B TYPE E - 4" - AA1B - Suministro MY</v>
      </c>
      <c r="Q60" s="874" t="s">
        <v>1452</v>
      </c>
      <c r="R60" s="874" t="str" cm="1">
        <f t="array" ref="R60">IF($G60="","",IFERROR(VLOOKUP(LOOKUP(2,1/(($B$14:$B60&lt;&gt;"")*($C$14:$C60="")),$B$14:$B60),$AM$12:$AN$16,2,FALSE),""))</f>
        <v>Mecanica</v>
      </c>
      <c r="S60" s="89">
        <v>23.5</v>
      </c>
      <c r="T60" s="84" t="s">
        <v>57</v>
      </c>
      <c r="U60" s="214">
        <f>+APU!K533</f>
        <v>42.803516666666667</v>
      </c>
      <c r="V60" s="214">
        <f t="shared" ref="V60:V122" si="12">U60*S60</f>
        <v>1005.8826416666667</v>
      </c>
      <c r="W60" s="108"/>
      <c r="X60" s="136" t="s">
        <v>419</v>
      </c>
      <c r="Y60" s="135"/>
      <c r="Z60" s="97"/>
      <c r="AA60" s="97"/>
      <c r="AB60" s="778" cm="1">
        <f t="array" ref="AB60">IF($S60="","",SUMIFS(APU!$O:$O,APU!$A:$A,IF(ISNUMBER($C60),REPLACE(TEXT($C60,"0.0000"),5,0,"."),$C60),APU!$G:$G,"hh")/MAX(1,SUMPRODUCT(($C$15:$C$262=$C60)*($S$15:$S$262&lt;&gt;""))))</f>
        <v>72.849999999999994</v>
      </c>
      <c r="AC60" s="897">
        <f>IF($S60="","",IFERROR(VLOOKUP($AE60,APU!$V:$X,2,FALSE),""))</f>
        <v>8</v>
      </c>
      <c r="AD60" s="897">
        <f t="shared" si="0"/>
        <v>2.9375</v>
      </c>
      <c r="AE60" s="790" t="str">
        <f t="shared" si="1"/>
        <v>3.06.02</v>
      </c>
      <c r="AF60" s="790"/>
      <c r="AG60" s="791"/>
      <c r="AH60" s="792">
        <f t="shared" si="2"/>
        <v>0</v>
      </c>
      <c r="AI60" s="808" t="str">
        <f t="shared" si="3"/>
        <v>3.06.02 | 4" | AA1B</v>
      </c>
    </row>
    <row r="61" spans="1:35" s="95" customFormat="1" ht="15">
      <c r="A61" s="91"/>
      <c r="B61" s="84" t="s">
        <v>432</v>
      </c>
      <c r="C61" s="115" t="s">
        <v>444</v>
      </c>
      <c r="D61" s="83" t="s">
        <v>26</v>
      </c>
      <c r="E61" s="83" t="s">
        <v>26</v>
      </c>
      <c r="F61" s="84" t="s">
        <v>26</v>
      </c>
      <c r="G61" s="2232" t="str">
        <f t="shared" si="11"/>
        <v>MONTAJE DE BUTTERFLY 150# CI LUG BUNA-N HNDL OP</v>
      </c>
      <c r="H61" s="2232"/>
      <c r="I61" s="2232"/>
      <c r="J61" s="2232"/>
      <c r="K61" s="2232"/>
      <c r="L61" s="2232"/>
      <c r="M61" s="2232"/>
      <c r="N61" s="88" t="s">
        <v>417</v>
      </c>
      <c r="O61" s="84" t="s">
        <v>496</v>
      </c>
      <c r="P61" s="874" t="str">
        <f t="shared" si="10"/>
        <v>MONTAJE DE BUTTERFLY 150# CI LUG BUNA-N HNDL OP - 3" - AA1B - Suministro MY</v>
      </c>
      <c r="Q61" s="874" t="s">
        <v>1452</v>
      </c>
      <c r="R61" s="874" t="str" cm="1">
        <f t="array" ref="R61">IF($G61="","",IFERROR(VLOOKUP(LOOKUP(2,1/(($B$14:$B61&lt;&gt;"")*($C$14:$C61="")),$B$14:$B61),$AM$12:$AN$16,2,FALSE),""))</f>
        <v>Mecanica</v>
      </c>
      <c r="S61" s="89">
        <v>10</v>
      </c>
      <c r="T61" s="84" t="s">
        <v>414</v>
      </c>
      <c r="U61" s="214">
        <f>+APU!K554</f>
        <v>39.185100000000006</v>
      </c>
      <c r="V61" s="214">
        <f t="shared" si="12"/>
        <v>391.85100000000006</v>
      </c>
      <c r="W61" s="108"/>
      <c r="X61" s="134" t="s">
        <v>435</v>
      </c>
      <c r="Y61" s="135"/>
      <c r="Z61" s="97"/>
      <c r="AA61" s="97"/>
      <c r="AB61" s="778" cm="1">
        <f t="array" ref="AB61">IF($S61="","",SUMIFS(APU!$O:$O,APU!$A:$A,IF(ISNUMBER($C61),REPLACE(TEXT($C61,"0.0000"),5,0,"."),$C61),APU!$G:$G,"hh")/MAX(1,SUMPRODUCT(($C$15:$C$262=$C61)*($S$15:$S$262&lt;&gt;""))))</f>
        <v>42</v>
      </c>
      <c r="AC61" s="897">
        <f>IF($S61="","",IFERROR(VLOOKUP($AE61,APU!$V:$X,2,FALSE),""))</f>
        <v>4</v>
      </c>
      <c r="AD61" s="897">
        <f t="shared" si="0"/>
        <v>2.5</v>
      </c>
      <c r="AE61" s="790" t="str">
        <f t="shared" si="1"/>
        <v>3.06.03</v>
      </c>
      <c r="AF61" s="790"/>
      <c r="AG61" s="791"/>
      <c r="AH61" s="792">
        <f t="shared" si="2"/>
        <v>0</v>
      </c>
      <c r="AI61" s="808" t="str">
        <f t="shared" si="3"/>
        <v>3.06.03 | 3" | AA1B</v>
      </c>
    </row>
    <row r="62" spans="1:35" s="95" customFormat="1" ht="15">
      <c r="A62" s="91"/>
      <c r="B62" s="84" t="s">
        <v>432</v>
      </c>
      <c r="C62" s="115" t="s">
        <v>445</v>
      </c>
      <c r="D62" s="83" t="s">
        <v>26</v>
      </c>
      <c r="E62" s="83" t="s">
        <v>26</v>
      </c>
      <c r="F62" s="84" t="s">
        <v>26</v>
      </c>
      <c r="G62" s="2232" t="str">
        <f t="shared" si="11"/>
        <v>MONTAJE DE BUTTERFLY 150# CI LUG BUNA-N HNDL OP</v>
      </c>
      <c r="H62" s="2232"/>
      <c r="I62" s="2232"/>
      <c r="J62" s="2232"/>
      <c r="K62" s="2232"/>
      <c r="L62" s="2232"/>
      <c r="M62" s="2232"/>
      <c r="N62" s="88" t="s">
        <v>416</v>
      </c>
      <c r="O62" s="84" t="s">
        <v>496</v>
      </c>
      <c r="P62" s="874" t="str">
        <f t="shared" si="10"/>
        <v>MONTAJE DE BUTTERFLY 150# CI LUG BUNA-N HNDL OP - 4" - AA1B - Suministro MY</v>
      </c>
      <c r="Q62" s="874" t="s">
        <v>1452</v>
      </c>
      <c r="R62" s="874" t="str" cm="1">
        <f t="array" ref="R62">IF($G62="","",IFERROR(VLOOKUP(LOOKUP(2,1/(($B$14:$B62&lt;&gt;"")*($C$14:$C62="")),$B$14:$B62),$AM$12:$AN$16,2,FALSE),""))</f>
        <v>Mecanica</v>
      </c>
      <c r="S62" s="89">
        <v>5</v>
      </c>
      <c r="T62" s="84" t="s">
        <v>414</v>
      </c>
      <c r="U62" s="214">
        <f>+APU!K570</f>
        <v>39.185100000000006</v>
      </c>
      <c r="V62" s="214">
        <f t="shared" si="12"/>
        <v>195.92550000000003</v>
      </c>
      <c r="W62" s="108"/>
      <c r="X62" s="136" t="s">
        <v>435</v>
      </c>
      <c r="Y62" s="135"/>
      <c r="Z62" s="97"/>
      <c r="AA62" s="97"/>
      <c r="AB62" s="778" cm="1">
        <f t="array" ref="AB62">IF($S62="","",SUMIFS(APU!$O:$O,APU!$A:$A,IF(ISNUMBER($C62),REPLACE(TEXT($C62,"0.0000"),5,0,"."),$C62),APU!$G:$G,"hh")/MAX(1,SUMPRODUCT(($C$15:$C$262=$C62)*($S$15:$S$262&lt;&gt;""))))</f>
        <v>21</v>
      </c>
      <c r="AC62" s="897">
        <f>IF($S62="","",IFERROR(VLOOKUP($AE62,APU!$V:$X,2,FALSE),""))</f>
        <v>4</v>
      </c>
      <c r="AD62" s="897">
        <f t="shared" si="0"/>
        <v>1.25</v>
      </c>
      <c r="AE62" s="790" t="str">
        <f t="shared" si="1"/>
        <v>3.06.04</v>
      </c>
      <c r="AF62" s="790"/>
      <c r="AG62" s="791"/>
      <c r="AH62" s="792">
        <f t="shared" si="2"/>
        <v>0</v>
      </c>
      <c r="AI62" s="808" t="str">
        <f t="shared" si="3"/>
        <v>3.06.04 | 4" | AA1B</v>
      </c>
    </row>
    <row r="63" spans="1:35" s="95" customFormat="1" ht="18">
      <c r="A63" s="91"/>
      <c r="B63" s="84" t="s">
        <v>432</v>
      </c>
      <c r="C63" s="115" t="s">
        <v>446</v>
      </c>
      <c r="D63" s="83" t="s">
        <v>26</v>
      </c>
      <c r="E63" s="83" t="s">
        <v>26</v>
      </c>
      <c r="F63" s="84" t="s">
        <v>26</v>
      </c>
      <c r="G63" s="2232" t="str">
        <f t="shared" si="11"/>
        <v>MONTAJE DE CHECK 150# RF STL WAFER BUNA-N DUAL PLATE</v>
      </c>
      <c r="H63" s="2232"/>
      <c r="I63" s="2232"/>
      <c r="J63" s="2232"/>
      <c r="K63" s="2232"/>
      <c r="L63" s="2232"/>
      <c r="M63" s="2232"/>
      <c r="N63" s="88" t="s">
        <v>417</v>
      </c>
      <c r="O63" s="84" t="s">
        <v>496</v>
      </c>
      <c r="P63" s="874" t="str">
        <f t="shared" si="10"/>
        <v>MONTAJE DE CHECK 150# RF STL WAFER BUNA-N DUAL PLATE - 3" - AA1B - Suministro MY</v>
      </c>
      <c r="Q63" s="874" t="s">
        <v>1452</v>
      </c>
      <c r="R63" s="874" t="str" cm="1">
        <f t="array" ref="R63">IF($G63="","",IFERROR(VLOOKUP(LOOKUP(2,1/(($B$14:$B63&lt;&gt;"")*($C$14:$C63="")),$B$14:$B63),$AM$12:$AN$16,2,FALSE),""))</f>
        <v>Mecanica</v>
      </c>
      <c r="S63" s="89">
        <v>2</v>
      </c>
      <c r="T63" s="84" t="s">
        <v>414</v>
      </c>
      <c r="U63" s="214">
        <f>+APU!K586</f>
        <v>27.123399999999997</v>
      </c>
      <c r="V63" s="214">
        <f t="shared" si="12"/>
        <v>54.246799999999993</v>
      </c>
      <c r="W63" s="108"/>
      <c r="X63" s="136" t="s">
        <v>550</v>
      </c>
      <c r="Y63" s="135"/>
      <c r="Z63" s="97"/>
      <c r="AA63" s="97"/>
      <c r="AB63" s="778" cm="1">
        <f t="array" ref="AB63">IF($S63="","",SUMIFS(APU!$O:$O,APU!$A:$A,IF(ISNUMBER($C63),REPLACE(TEXT($C63,"0.0000"),5,0,"."),$C63),APU!$G:$G,"hh")/MAX(1,SUMPRODUCT(($C$15:$C$262=$C63)*($S$15:$S$262&lt;&gt;""))))</f>
        <v>5.6</v>
      </c>
      <c r="AC63" s="897">
        <f>IF($S63="","",IFERROR(VLOOKUP($AE63,APU!$V:$X,2,FALSE),""))</f>
        <v>6</v>
      </c>
      <c r="AD63" s="897">
        <f t="shared" si="0"/>
        <v>0.33333333333333331</v>
      </c>
      <c r="AE63" s="790" t="str">
        <f t="shared" si="1"/>
        <v>3.06.05</v>
      </c>
      <c r="AF63" s="790"/>
      <c r="AG63" s="791"/>
      <c r="AH63" s="792">
        <f t="shared" si="2"/>
        <v>0</v>
      </c>
      <c r="AI63" s="808" t="str">
        <f t="shared" si="3"/>
        <v>3.06.05 | 3" | AA1B</v>
      </c>
    </row>
    <row r="64" spans="1:35" s="95" customFormat="1" ht="15">
      <c r="A64" s="91"/>
      <c r="B64" s="84" t="s">
        <v>432</v>
      </c>
      <c r="C64" s="115" t="s">
        <v>447</v>
      </c>
      <c r="D64" s="83" t="s">
        <v>26</v>
      </c>
      <c r="E64" s="83" t="s">
        <v>26</v>
      </c>
      <c r="F64" s="84" t="s">
        <v>26</v>
      </c>
      <c r="G64" s="2232" t="str">
        <f t="shared" si="11"/>
        <v>MONTAJE DE FLG SO 150# RF STL A105</v>
      </c>
      <c r="H64" s="2232"/>
      <c r="I64" s="2232"/>
      <c r="J64" s="2232"/>
      <c r="K64" s="2232"/>
      <c r="L64" s="2232"/>
      <c r="M64" s="2232"/>
      <c r="N64" s="88" t="s">
        <v>417</v>
      </c>
      <c r="O64" s="84" t="s">
        <v>496</v>
      </c>
      <c r="P64" s="874" t="str">
        <f t="shared" si="10"/>
        <v>MONTAJE DE FLG SO 150# RF STL A105 - 3" - AA1B - Suministro MY</v>
      </c>
      <c r="Q64" s="874" t="s">
        <v>1452</v>
      </c>
      <c r="R64" s="874" t="str" cm="1">
        <f t="array" ref="R64">IF($G64="","",IFERROR(VLOOKUP(LOOKUP(2,1/(($B$14:$B64&lt;&gt;"")*($C$14:$C64="")),$B$14:$B64),$AM$12:$AN$16,2,FALSE),""))</f>
        <v>Mecanica</v>
      </c>
      <c r="S64" s="89">
        <v>27</v>
      </c>
      <c r="T64" s="84" t="s">
        <v>414</v>
      </c>
      <c r="U64" s="214">
        <f>+APU!K602</f>
        <v>36.165666666666667</v>
      </c>
      <c r="V64" s="214">
        <f t="shared" si="12"/>
        <v>976.47299999999996</v>
      </c>
      <c r="W64" s="108"/>
      <c r="X64" s="136" t="s">
        <v>170</v>
      </c>
      <c r="Y64" s="135"/>
      <c r="Z64" s="97"/>
      <c r="AA64" s="97"/>
      <c r="AB64" s="778" cm="1">
        <f t="array" ref="AB64">IF($S64="","",SUMIFS(APU!$O:$O,APU!$A:$A,IF(ISNUMBER($C64),REPLACE(TEXT($C64,"0.0000"),5,0,"."),$C64),APU!$G:$G,"hh")/MAX(1,SUMPRODUCT(($C$15:$C$262=$C64)*($S$15:$S$262&lt;&gt;""))))</f>
        <v>111.6</v>
      </c>
      <c r="AC64" s="897">
        <f>IF($S64="","",IFERROR(VLOOKUP($AE64,APU!$V:$X,2,FALSE),""))</f>
        <v>6</v>
      </c>
      <c r="AD64" s="897">
        <f t="shared" si="0"/>
        <v>4.5</v>
      </c>
      <c r="AE64" s="790" t="str">
        <f t="shared" si="1"/>
        <v>3.06.06</v>
      </c>
      <c r="AF64" s="790"/>
      <c r="AG64" s="791"/>
      <c r="AH64" s="792">
        <f t="shared" si="2"/>
        <v>0</v>
      </c>
      <c r="AI64" s="808" t="str">
        <f t="shared" si="3"/>
        <v>3.06.06 | 3" | AA1B</v>
      </c>
    </row>
    <row r="65" spans="1:35" s="95" customFormat="1" ht="15">
      <c r="A65" s="91"/>
      <c r="B65" s="84" t="s">
        <v>432</v>
      </c>
      <c r="C65" s="115" t="s">
        <v>448</v>
      </c>
      <c r="D65" s="83" t="s">
        <v>26</v>
      </c>
      <c r="E65" s="83" t="s">
        <v>26</v>
      </c>
      <c r="F65" s="84" t="s">
        <v>26</v>
      </c>
      <c r="G65" s="2232" t="str">
        <f t="shared" si="11"/>
        <v>MONTAJE DE FLG SO 150# RF STL A105</v>
      </c>
      <c r="H65" s="2232"/>
      <c r="I65" s="2232"/>
      <c r="J65" s="2232"/>
      <c r="K65" s="2232"/>
      <c r="L65" s="2232"/>
      <c r="M65" s="2232"/>
      <c r="N65" s="88" t="s">
        <v>416</v>
      </c>
      <c r="O65" s="84" t="s">
        <v>496</v>
      </c>
      <c r="P65" s="874" t="str">
        <f t="shared" si="10"/>
        <v>MONTAJE DE FLG SO 150# RF STL A105 - 4" - AA1B - Suministro MY</v>
      </c>
      <c r="Q65" s="874" t="s">
        <v>1452</v>
      </c>
      <c r="R65" s="874" t="str" cm="1">
        <f t="array" ref="R65">IF($G65="","",IFERROR(VLOOKUP(LOOKUP(2,1/(($B$14:$B65&lt;&gt;"")*($C$14:$C65="")),$B$14:$B65),$AM$12:$AN$16,2,FALSE),""))</f>
        <v>Mecanica</v>
      </c>
      <c r="S65" s="89">
        <v>8</v>
      </c>
      <c r="T65" s="84" t="s">
        <v>414</v>
      </c>
      <c r="U65" s="214">
        <f>+APU!K622</f>
        <v>53.832866666666661</v>
      </c>
      <c r="V65" s="214">
        <f t="shared" si="12"/>
        <v>430.66293333333329</v>
      </c>
      <c r="W65" s="108"/>
      <c r="X65" s="134" t="s">
        <v>170</v>
      </c>
      <c r="Y65" s="135"/>
      <c r="Z65" s="97"/>
      <c r="AA65" s="97"/>
      <c r="AB65" s="778" cm="1">
        <f t="array" ref="AB65">IF($S65="","",SUMIFS(APU!$O:$O,APU!$A:$A,IF(ISNUMBER($C65),REPLACE(TEXT($C65,"0.0000"),5,0,"."),$C65),APU!$G:$G,"hh")/MAX(1,SUMPRODUCT(($C$15:$C$262=$C65)*($S$15:$S$262&lt;&gt;""))))</f>
        <v>33.066666666666663</v>
      </c>
      <c r="AC65" s="897">
        <f>IF($S65="","",IFERROR(VLOOKUP($AE65,APU!$V:$X,2,FALSE),""))</f>
        <v>6</v>
      </c>
      <c r="AD65" s="897">
        <f t="shared" si="0"/>
        <v>1.3333333333333333</v>
      </c>
      <c r="AE65" s="790" t="str">
        <f t="shared" si="1"/>
        <v>3.06.07</v>
      </c>
      <c r="AF65" s="790"/>
      <c r="AG65" s="791"/>
      <c r="AH65" s="792">
        <f t="shared" si="2"/>
        <v>0</v>
      </c>
      <c r="AI65" s="808" t="str">
        <f t="shared" si="3"/>
        <v>3.06.07 | 4" | AA1B</v>
      </c>
    </row>
    <row r="66" spans="1:35" s="95" customFormat="1" ht="15">
      <c r="A66" s="91"/>
      <c r="B66" s="84" t="s">
        <v>432</v>
      </c>
      <c r="C66" s="115" t="s">
        <v>577</v>
      </c>
      <c r="D66" s="83" t="s">
        <v>26</v>
      </c>
      <c r="E66" s="83" t="s">
        <v>26</v>
      </c>
      <c r="F66" s="84" t="s">
        <v>26</v>
      </c>
      <c r="G66" s="2232" t="str">
        <f t="shared" si="11"/>
        <v>MONTAJE DE FLG BLIND 150# RF STL A105</v>
      </c>
      <c r="H66" s="2232"/>
      <c r="I66" s="2232"/>
      <c r="J66" s="2232"/>
      <c r="K66" s="2232"/>
      <c r="L66" s="2232"/>
      <c r="M66" s="2232"/>
      <c r="N66" s="88" t="s">
        <v>417</v>
      </c>
      <c r="O66" s="84" t="s">
        <v>496</v>
      </c>
      <c r="P66" s="874" t="str">
        <f t="shared" si="10"/>
        <v>MONTAJE DE FLG BLIND 150# RF STL A105 - 3" - AA1B - Suministro MY</v>
      </c>
      <c r="Q66" s="874" t="s">
        <v>1452</v>
      </c>
      <c r="R66" s="874" t="str" cm="1">
        <f t="array" ref="R66">IF($G66="","",IFERROR(VLOOKUP(LOOKUP(2,1/(($B$14:$B66&lt;&gt;"")*($C$14:$C66="")),$B$14:$B66),$AM$12:$AN$16,2,FALSE),""))</f>
        <v>Mecanica</v>
      </c>
      <c r="S66" s="89">
        <v>3</v>
      </c>
      <c r="T66" s="84" t="s">
        <v>414</v>
      </c>
      <c r="U66" s="214">
        <f>+APU!K642</f>
        <v>53.707666666666654</v>
      </c>
      <c r="V66" s="214">
        <f t="shared" si="12"/>
        <v>161.12299999999996</v>
      </c>
      <c r="W66" s="108"/>
      <c r="X66" s="136" t="s">
        <v>438</v>
      </c>
      <c r="Y66" s="135"/>
      <c r="Z66" s="97"/>
      <c r="AA66" s="97"/>
      <c r="AB66" s="778" cm="1">
        <f t="array" ref="AB66">IF($S66="","",SUMIFS(APU!$O:$O,APU!$A:$A,IF(ISNUMBER($C66),REPLACE(TEXT($C66,"0.0000"),5,0,"."),$C66),APU!$G:$G,"hh")/MAX(1,SUMPRODUCT(($C$15:$C$262=$C66)*($S$15:$S$262&lt;&gt;""))))</f>
        <v>12.4</v>
      </c>
      <c r="AC66" s="897">
        <f>IF($S66="","",IFERROR(VLOOKUP($AE66,APU!$V:$X,2,FALSE),""))</f>
        <v>6</v>
      </c>
      <c r="AD66" s="897">
        <f t="shared" si="0"/>
        <v>0.5</v>
      </c>
      <c r="AE66" s="790" t="str">
        <f t="shared" si="1"/>
        <v>3.06.08</v>
      </c>
      <c r="AF66" s="790"/>
      <c r="AG66" s="791"/>
      <c r="AH66" s="792">
        <f t="shared" si="2"/>
        <v>0</v>
      </c>
      <c r="AI66" s="808" t="str">
        <f t="shared" si="3"/>
        <v>3.06.08 | 3" | AA1B</v>
      </c>
    </row>
    <row r="67" spans="1:35" s="95" customFormat="1" ht="15">
      <c r="A67" s="91"/>
      <c r="B67" s="84" t="s">
        <v>432</v>
      </c>
      <c r="C67" s="115" t="s">
        <v>578</v>
      </c>
      <c r="D67" s="83" t="s">
        <v>26</v>
      </c>
      <c r="E67" s="83" t="s">
        <v>26</v>
      </c>
      <c r="F67" s="84" t="s">
        <v>26</v>
      </c>
      <c r="G67" s="2232" t="str">
        <f t="shared" si="11"/>
        <v>MONTAJE DE FLG BLIND 150# RF STL A105</v>
      </c>
      <c r="H67" s="2232"/>
      <c r="I67" s="2232"/>
      <c r="J67" s="2232"/>
      <c r="K67" s="2232"/>
      <c r="L67" s="2232"/>
      <c r="M67" s="2232"/>
      <c r="N67" s="88" t="s">
        <v>416</v>
      </c>
      <c r="O67" s="84" t="s">
        <v>496</v>
      </c>
      <c r="P67" s="874" t="str">
        <f t="shared" si="10"/>
        <v>MONTAJE DE FLG BLIND 150# RF STL A105 - 4" - AA1B - Suministro MY</v>
      </c>
      <c r="Q67" s="874" t="s">
        <v>1452</v>
      </c>
      <c r="R67" s="874" t="str" cm="1">
        <f t="array" ref="R67">IF($G67="","",IFERROR(VLOOKUP(LOOKUP(2,1/(($B$14:$B67&lt;&gt;"")*($C$14:$C67="")),$B$14:$B67),$AM$12:$AN$16,2,FALSE),""))</f>
        <v>Mecanica</v>
      </c>
      <c r="S67" s="89">
        <v>1</v>
      </c>
      <c r="T67" s="84" t="s">
        <v>414</v>
      </c>
      <c r="U67" s="214">
        <f>+APU!K662</f>
        <v>53.832866666666661</v>
      </c>
      <c r="V67" s="214">
        <f t="shared" si="12"/>
        <v>53.832866666666661</v>
      </c>
      <c r="W67" s="108"/>
      <c r="X67" s="134" t="s">
        <v>438</v>
      </c>
      <c r="Y67" s="135"/>
      <c r="Z67" s="97"/>
      <c r="AA67" s="97"/>
      <c r="AB67" s="778" cm="1">
        <f t="array" ref="AB67">IF($S67="","",SUMIFS(APU!$O:$O,APU!$A:$A,IF(ISNUMBER($C67),REPLACE(TEXT($C67,"0.0000"),5,0,"."),$C67),APU!$G:$G,"hh")/MAX(1,SUMPRODUCT(($C$15:$C$262=$C67)*($S$15:$S$262&lt;&gt;""))))</f>
        <v>4.1333333333333329</v>
      </c>
      <c r="AC67" s="897">
        <f>IF($S67="","",IFERROR(VLOOKUP($AE67,APU!$V:$X,2,FALSE),""))</f>
        <v>6</v>
      </c>
      <c r="AD67" s="897">
        <f t="shared" si="0"/>
        <v>0.16666666666666666</v>
      </c>
      <c r="AE67" s="790" t="str">
        <f t="shared" si="1"/>
        <v>3.06.09</v>
      </c>
      <c r="AF67" s="790"/>
      <c r="AG67" s="791"/>
      <c r="AH67" s="792">
        <f t="shared" si="2"/>
        <v>0</v>
      </c>
      <c r="AI67" s="808" t="str">
        <f t="shared" si="3"/>
        <v>3.06.09 | 4" | AA1B</v>
      </c>
    </row>
    <row r="68" spans="1:35" s="95" customFormat="1" ht="15">
      <c r="A68" s="91"/>
      <c r="B68" s="84" t="s">
        <v>432</v>
      </c>
      <c r="C68" s="115" t="s">
        <v>579</v>
      </c>
      <c r="D68" s="83" t="s">
        <v>26</v>
      </c>
      <c r="E68" s="83" t="s">
        <v>26</v>
      </c>
      <c r="F68" s="84" t="s">
        <v>26</v>
      </c>
      <c r="G68" s="2232" t="str">
        <f t="shared" si="11"/>
        <v>MONTAJE DE ELL 90 DEG STD LR WT STL A234 WPB</v>
      </c>
      <c r="H68" s="2232"/>
      <c r="I68" s="2232"/>
      <c r="J68" s="2232"/>
      <c r="K68" s="2232"/>
      <c r="L68" s="2232"/>
      <c r="M68" s="2232"/>
      <c r="N68" s="88" t="s">
        <v>417</v>
      </c>
      <c r="O68" s="84" t="s">
        <v>496</v>
      </c>
      <c r="P68" s="874" t="str">
        <f t="shared" si="10"/>
        <v>MONTAJE DE ELL 90 DEG STD LR WT STL A234 WPB - 3" - AA1B - Suministro MY</v>
      </c>
      <c r="Q68" s="874" t="s">
        <v>1452</v>
      </c>
      <c r="R68" s="874" t="str" cm="1">
        <f t="array" ref="R68">IF($G68="","",IFERROR(VLOOKUP(LOOKUP(2,1/(($B$14:$B68&lt;&gt;"")*($C$14:$C68="")),$B$14:$B68),$AM$12:$AN$16,2,FALSE),""))</f>
        <v>Mecanica</v>
      </c>
      <c r="S68" s="89">
        <v>42</v>
      </c>
      <c r="T68" s="84" t="s">
        <v>414</v>
      </c>
      <c r="U68" s="214">
        <f>+APU!K682</f>
        <v>45.579971428571426</v>
      </c>
      <c r="V68" s="214">
        <f t="shared" si="12"/>
        <v>1914.3588</v>
      </c>
      <c r="W68" s="108"/>
      <c r="X68" s="136" t="s">
        <v>441</v>
      </c>
      <c r="Y68" s="135"/>
      <c r="Z68" s="97"/>
      <c r="AA68" s="97"/>
      <c r="AB68" s="778" cm="1">
        <f t="array" ref="AB68">IF($S68="","",SUMIFS(APU!$O:$O,APU!$A:$A,IF(ISNUMBER($C68),REPLACE(TEXT($C68,"0.0000"),5,0,"."),$C68),APU!$G:$G,"hh")/MAX(1,SUMPRODUCT(($C$15:$C$262=$C68)*($S$15:$S$262&lt;&gt;""))))</f>
        <v>148.80000000000001</v>
      </c>
      <c r="AC68" s="897">
        <f>IF($S68="","",IFERROR(VLOOKUP($AE68,APU!$V:$X,2,FALSE),""))</f>
        <v>7</v>
      </c>
      <c r="AD68" s="897">
        <f t="shared" si="0"/>
        <v>6</v>
      </c>
      <c r="AE68" s="790" t="str">
        <f t="shared" si="1"/>
        <v>3.06.10</v>
      </c>
      <c r="AF68" s="790"/>
      <c r="AG68" s="791"/>
      <c r="AH68" s="792">
        <f t="shared" si="2"/>
        <v>0</v>
      </c>
      <c r="AI68" s="808" t="str">
        <f t="shared" si="3"/>
        <v>3.06.10 | 3" | AA1B</v>
      </c>
    </row>
    <row r="69" spans="1:35" s="95" customFormat="1" ht="15">
      <c r="A69" s="91"/>
      <c r="B69" s="84" t="s">
        <v>432</v>
      </c>
      <c r="C69" s="115" t="s">
        <v>580</v>
      </c>
      <c r="D69" s="83" t="s">
        <v>26</v>
      </c>
      <c r="E69" s="83" t="s">
        <v>26</v>
      </c>
      <c r="F69" s="84" t="s">
        <v>26</v>
      </c>
      <c r="G69" s="2232" t="str">
        <f t="shared" si="11"/>
        <v>MONTAJE DE ELL 90 DEG STD LR WT STL A234 WPB</v>
      </c>
      <c r="H69" s="2232"/>
      <c r="I69" s="2232"/>
      <c r="J69" s="2232"/>
      <c r="K69" s="2232"/>
      <c r="L69" s="2232"/>
      <c r="M69" s="2232"/>
      <c r="N69" s="88" t="s">
        <v>416</v>
      </c>
      <c r="O69" s="84" t="s">
        <v>496</v>
      </c>
      <c r="P69" s="874" t="str">
        <f t="shared" si="10"/>
        <v>MONTAJE DE ELL 90 DEG STD LR WT STL A234 WPB - 4" - AA1B - Suministro MY</v>
      </c>
      <c r="Q69" s="874" t="s">
        <v>1452</v>
      </c>
      <c r="R69" s="874" t="str" cm="1">
        <f t="array" ref="R69">IF($G69="","",IFERROR(VLOOKUP(LOOKUP(2,1/(($B$14:$B69&lt;&gt;"")*($C$14:$C69="")),$B$14:$B69),$AM$12:$AN$16,2,FALSE),""))</f>
        <v>Mecanica</v>
      </c>
      <c r="S69" s="89">
        <v>6</v>
      </c>
      <c r="T69" s="84" t="s">
        <v>414</v>
      </c>
      <c r="U69" s="214">
        <f>+APU!K702</f>
        <v>45.767771428571422</v>
      </c>
      <c r="V69" s="214">
        <f t="shared" si="12"/>
        <v>274.60662857142853</v>
      </c>
      <c r="W69" s="108"/>
      <c r="X69" s="136" t="s">
        <v>441</v>
      </c>
      <c r="Y69" s="135"/>
      <c r="Z69" s="97"/>
      <c r="AA69" s="97"/>
      <c r="AB69" s="778" cm="1">
        <f t="array" ref="AB69">IF($S69="","",SUMIFS(APU!$O:$O,APU!$A:$A,IF(ISNUMBER($C69),REPLACE(TEXT($C69,"0.0000"),5,0,"."),$C69),APU!$G:$G,"hh")/MAX(1,SUMPRODUCT(($C$15:$C$262=$C69)*($S$15:$S$262&lt;&gt;""))))</f>
        <v>21.257142857142856</v>
      </c>
      <c r="AC69" s="897">
        <f>IF($S69="","",IFERROR(VLOOKUP($AE69,APU!$V:$X,2,FALSE),""))</f>
        <v>7</v>
      </c>
      <c r="AD69" s="897">
        <f t="shared" si="0"/>
        <v>0.8571428571428571</v>
      </c>
      <c r="AE69" s="790" t="str">
        <f t="shared" si="1"/>
        <v>3.06.11</v>
      </c>
      <c r="AF69" s="790"/>
      <c r="AG69" s="791"/>
      <c r="AH69" s="792">
        <f t="shared" si="2"/>
        <v>0</v>
      </c>
      <c r="AI69" s="808" t="str">
        <f t="shared" si="3"/>
        <v>3.06.11 | 4" | AA1B</v>
      </c>
    </row>
    <row r="70" spans="1:35" s="95" customFormat="1" ht="15">
      <c r="A70" s="91"/>
      <c r="B70" s="84" t="s">
        <v>432</v>
      </c>
      <c r="C70" s="115" t="s">
        <v>581</v>
      </c>
      <c r="D70" s="83" t="s">
        <v>26</v>
      </c>
      <c r="E70" s="83" t="s">
        <v>26</v>
      </c>
      <c r="F70" s="84" t="s">
        <v>26</v>
      </c>
      <c r="G70" s="2232" t="str">
        <f t="shared" si="11"/>
        <v>MONTAJE DE ELL 45 DEG STD WT STL A234 WPB</v>
      </c>
      <c r="H70" s="2232"/>
      <c r="I70" s="2232"/>
      <c r="J70" s="2232"/>
      <c r="K70" s="2232"/>
      <c r="L70" s="2232"/>
      <c r="M70" s="2232"/>
      <c r="N70" s="88" t="s">
        <v>417</v>
      </c>
      <c r="O70" s="84" t="s">
        <v>496</v>
      </c>
      <c r="P70" s="874" t="str">
        <f t="shared" si="10"/>
        <v>MONTAJE DE ELL 45 DEG STD WT STL A234 WPB - 3" - AA1B - Suministro MY</v>
      </c>
      <c r="Q70" s="874" t="s">
        <v>1452</v>
      </c>
      <c r="R70" s="874" t="str" cm="1">
        <f t="array" ref="R70">IF($G70="","",IFERROR(VLOOKUP(LOOKUP(2,1/(($B$14:$B70&lt;&gt;"")*($C$14:$C70="")),$B$14:$B70),$AM$12:$AN$16,2,FALSE),""))</f>
        <v>Mecanica</v>
      </c>
      <c r="S70" s="89">
        <v>3</v>
      </c>
      <c r="T70" s="84" t="s">
        <v>414</v>
      </c>
      <c r="U70" s="214">
        <f>+APU!K722</f>
        <v>52.958066666666653</v>
      </c>
      <c r="V70" s="214">
        <f t="shared" si="12"/>
        <v>158.87419999999997</v>
      </c>
      <c r="W70" s="108"/>
      <c r="X70" s="136" t="s">
        <v>418</v>
      </c>
      <c r="Y70" s="135"/>
      <c r="Z70" s="97"/>
      <c r="AA70" s="97"/>
      <c r="AB70" s="778" cm="1">
        <f t="array" ref="AB70">IF($S70="","",SUMIFS(APU!$O:$O,APU!$A:$A,IF(ISNUMBER($C70),REPLACE(TEXT($C70,"0.0000"),5,0,"."),$C70),APU!$G:$G,"hh")/MAX(1,SUMPRODUCT(($C$15:$C$262=$C70)*($S$15:$S$262&lt;&gt;""))))</f>
        <v>12.4</v>
      </c>
      <c r="AC70" s="897">
        <f>IF($S70="","",IFERROR(VLOOKUP($AE70,APU!$V:$X,2,FALSE),""))</f>
        <v>6</v>
      </c>
      <c r="AD70" s="897">
        <f t="shared" si="0"/>
        <v>0.5</v>
      </c>
      <c r="AE70" s="790" t="str">
        <f t="shared" si="1"/>
        <v>3.06.12</v>
      </c>
      <c r="AF70" s="790"/>
      <c r="AG70" s="791"/>
      <c r="AH70" s="792">
        <f t="shared" si="2"/>
        <v>0</v>
      </c>
      <c r="AI70" s="808" t="str">
        <f t="shared" si="3"/>
        <v>3.06.12 | 3" | AA1B</v>
      </c>
    </row>
    <row r="71" spans="1:35" s="95" customFormat="1" ht="15">
      <c r="A71" s="91"/>
      <c r="B71" s="84" t="s">
        <v>432</v>
      </c>
      <c r="C71" s="115" t="s">
        <v>582</v>
      </c>
      <c r="D71" s="83" t="s">
        <v>26</v>
      </c>
      <c r="E71" s="83" t="s">
        <v>26</v>
      </c>
      <c r="F71" s="84" t="s">
        <v>26</v>
      </c>
      <c r="G71" s="2232" t="str">
        <f t="shared" si="11"/>
        <v>MONTAJE DE ELL 45 DEG STD WT STL A234 WPB</v>
      </c>
      <c r="H71" s="2232"/>
      <c r="I71" s="2232"/>
      <c r="J71" s="2232"/>
      <c r="K71" s="2232"/>
      <c r="L71" s="2232"/>
      <c r="M71" s="2232"/>
      <c r="N71" s="88" t="s">
        <v>416</v>
      </c>
      <c r="O71" s="84" t="s">
        <v>496</v>
      </c>
      <c r="P71" s="874" t="str">
        <f t="shared" si="10"/>
        <v>MONTAJE DE ELL 45 DEG STD WT STL A234 WPB - 4" - AA1B - Suministro MY</v>
      </c>
      <c r="Q71" s="874" t="s">
        <v>1452</v>
      </c>
      <c r="R71" s="874" t="str" cm="1">
        <f t="array" ref="R71">IF($G71="","",IFERROR(VLOOKUP(LOOKUP(2,1/(($B$14:$B71&lt;&gt;"")*($C$14:$C71="")),$B$14:$B71),$AM$12:$AN$16,2,FALSE),""))</f>
        <v>Mecanica</v>
      </c>
      <c r="S71" s="89">
        <v>4</v>
      </c>
      <c r="T71" s="84" t="s">
        <v>414</v>
      </c>
      <c r="U71" s="214">
        <f>+APU!K742</f>
        <v>53.08326666666666</v>
      </c>
      <c r="V71" s="214">
        <f t="shared" si="12"/>
        <v>212.33306666666664</v>
      </c>
      <c r="W71" s="108"/>
      <c r="X71" s="134" t="s">
        <v>418</v>
      </c>
      <c r="Y71" s="135"/>
      <c r="Z71" s="97"/>
      <c r="AA71" s="97"/>
      <c r="AB71" s="778" cm="1">
        <f t="array" ref="AB71">IF($S71="","",SUMIFS(APU!$O:$O,APU!$A:$A,IF(ISNUMBER($C71),REPLACE(TEXT($C71,"0.0000"),5,0,"."),$C71),APU!$G:$G,"hh")/MAX(1,SUMPRODUCT(($C$15:$C$262=$C71)*($S$15:$S$262&lt;&gt;""))))</f>
        <v>16.533333333333331</v>
      </c>
      <c r="AC71" s="897">
        <f>IF($S71="","",IFERROR(VLOOKUP($AE71,APU!$V:$X,2,FALSE),""))</f>
        <v>6</v>
      </c>
      <c r="AD71" s="897">
        <f t="shared" si="0"/>
        <v>0.66666666666666663</v>
      </c>
      <c r="AE71" s="790" t="str">
        <f t="shared" si="1"/>
        <v>3.06.13</v>
      </c>
      <c r="AF71" s="790"/>
      <c r="AG71" s="791"/>
      <c r="AH71" s="792">
        <f t="shared" si="2"/>
        <v>0</v>
      </c>
      <c r="AI71" s="808" t="str">
        <f t="shared" si="3"/>
        <v>3.06.13 | 4" | AA1B</v>
      </c>
    </row>
    <row r="72" spans="1:35" s="95" customFormat="1" ht="15">
      <c r="A72" s="91"/>
      <c r="B72" s="84" t="s">
        <v>432</v>
      </c>
      <c r="C72" s="115" t="s">
        <v>583</v>
      </c>
      <c r="D72" s="83" t="s">
        <v>26</v>
      </c>
      <c r="E72" s="83" t="s">
        <v>26</v>
      </c>
      <c r="F72" s="84" t="s">
        <v>26</v>
      </c>
      <c r="G72" s="2232" t="str">
        <f t="shared" si="11"/>
        <v>MONTAJE DE TEE STD WT STL A234 WPB</v>
      </c>
      <c r="H72" s="2232"/>
      <c r="I72" s="2232"/>
      <c r="J72" s="2232"/>
      <c r="K72" s="2232"/>
      <c r="L72" s="2232"/>
      <c r="M72" s="2232"/>
      <c r="N72" s="88" t="s">
        <v>417</v>
      </c>
      <c r="O72" s="84" t="s">
        <v>496</v>
      </c>
      <c r="P72" s="874" t="str">
        <f t="shared" si="10"/>
        <v>MONTAJE DE TEE STD WT STL A234 WPB - 3" - AA1B - Suministro MY</v>
      </c>
      <c r="Q72" s="874" t="s">
        <v>1452</v>
      </c>
      <c r="R72" s="874" t="str" cm="1">
        <f t="array" ref="R72">IF($G72="","",IFERROR(VLOOKUP(LOOKUP(2,1/(($B$14:$B72&lt;&gt;"")*($C$14:$C72="")),$B$14:$B72),$AM$12:$AN$16,2,FALSE),""))</f>
        <v>Mecanica</v>
      </c>
      <c r="S72" s="89">
        <v>6</v>
      </c>
      <c r="T72" s="84" t="s">
        <v>414</v>
      </c>
      <c r="U72" s="214">
        <f>+APU!K762</f>
        <v>64.525280000000009</v>
      </c>
      <c r="V72" s="214">
        <f t="shared" si="12"/>
        <v>387.15168000000006</v>
      </c>
      <c r="W72" s="108"/>
      <c r="X72" s="136" t="s">
        <v>551</v>
      </c>
      <c r="Y72" s="135"/>
      <c r="Z72" s="97"/>
      <c r="AA72" s="97"/>
      <c r="AB72" s="778" cm="1">
        <f t="array" ref="AB72">IF($S72="","",SUMIFS(APU!$O:$O,APU!$A:$A,IF(ISNUMBER($C72),REPLACE(TEXT($C72,"0.0000"),5,0,"."),$C72),APU!$G:$G,"hh")/MAX(1,SUMPRODUCT(($C$15:$C$262=$C72)*($S$15:$S$262&lt;&gt;""))))</f>
        <v>29.760000000000005</v>
      </c>
      <c r="AC72" s="897">
        <f>IF($S72="","",IFERROR(VLOOKUP($AE72,APU!$V:$X,2,FALSE),""))</f>
        <v>5</v>
      </c>
      <c r="AD72" s="897">
        <f t="shared" si="0"/>
        <v>1.2</v>
      </c>
      <c r="AE72" s="790" t="str">
        <f t="shared" si="1"/>
        <v>3.06.14</v>
      </c>
      <c r="AF72" s="790"/>
      <c r="AG72" s="791"/>
      <c r="AH72" s="792">
        <f t="shared" si="2"/>
        <v>0</v>
      </c>
      <c r="AI72" s="808" t="str">
        <f t="shared" si="3"/>
        <v>3.06.14 | 3" | AA1B</v>
      </c>
    </row>
    <row r="73" spans="1:35" s="95" customFormat="1" ht="15">
      <c r="A73" s="91"/>
      <c r="B73" s="84" t="s">
        <v>432</v>
      </c>
      <c r="C73" s="115" t="s">
        <v>584</v>
      </c>
      <c r="D73" s="83" t="s">
        <v>26</v>
      </c>
      <c r="E73" s="83" t="s">
        <v>26</v>
      </c>
      <c r="F73" s="84" t="s">
        <v>26</v>
      </c>
      <c r="G73" s="2232" t="str">
        <f t="shared" si="11"/>
        <v>MONTAJE DE TEE STD WT STL A234 WPB</v>
      </c>
      <c r="H73" s="2232"/>
      <c r="I73" s="2232"/>
      <c r="J73" s="2232"/>
      <c r="K73" s="2232"/>
      <c r="L73" s="2232"/>
      <c r="M73" s="2232"/>
      <c r="N73" s="88" t="s">
        <v>416</v>
      </c>
      <c r="O73" s="84" t="s">
        <v>496</v>
      </c>
      <c r="P73" s="874" t="str">
        <f t="shared" si="10"/>
        <v>MONTAJE DE TEE STD WT STL A234 WPB - 4" - AA1B - Suministro MY</v>
      </c>
      <c r="Q73" s="874" t="s">
        <v>1452</v>
      </c>
      <c r="R73" s="874" t="str" cm="1">
        <f t="array" ref="R73">IF($G73="","",IFERROR(VLOOKUP(LOOKUP(2,1/(($B$14:$B73&lt;&gt;"")*($C$14:$C73="")),$B$14:$B73),$AM$12:$AN$16,2,FALSE),""))</f>
        <v>Mecanica</v>
      </c>
      <c r="S73" s="89">
        <v>2</v>
      </c>
      <c r="T73" s="84" t="s">
        <v>414</v>
      </c>
      <c r="U73" s="214">
        <f>+APU!K782</f>
        <v>64.775680000000008</v>
      </c>
      <c r="V73" s="214">
        <f t="shared" si="12"/>
        <v>129.55136000000002</v>
      </c>
      <c r="W73" s="108"/>
      <c r="X73" s="134" t="s">
        <v>551</v>
      </c>
      <c r="Y73" s="135"/>
      <c r="Z73" s="97"/>
      <c r="AA73" s="97"/>
      <c r="AB73" s="778" cm="1">
        <f t="array" ref="AB73">IF($S73="","",SUMIFS(APU!$O:$O,APU!$A:$A,IF(ISNUMBER($C73),REPLACE(TEXT($C73,"0.0000"),5,0,"."),$C73),APU!$G:$G,"hh")/MAX(1,SUMPRODUCT(($C$15:$C$262=$C73)*($S$15:$S$262&lt;&gt;""))))</f>
        <v>9.9200000000000017</v>
      </c>
      <c r="AC73" s="897">
        <f>IF($S73="","",IFERROR(VLOOKUP($AE73,APU!$V:$X,2,FALSE),""))</f>
        <v>5</v>
      </c>
      <c r="AD73" s="897">
        <f t="shared" si="0"/>
        <v>0.4</v>
      </c>
      <c r="AE73" s="790" t="str">
        <f t="shared" si="1"/>
        <v>3.06.15</v>
      </c>
      <c r="AF73" s="790"/>
      <c r="AG73" s="791"/>
      <c r="AH73" s="792">
        <f t="shared" si="2"/>
        <v>0</v>
      </c>
      <c r="AI73" s="808" t="str">
        <f t="shared" si="3"/>
        <v>3.06.15 | 4" | AA1B</v>
      </c>
    </row>
    <row r="74" spans="1:35" s="95" customFormat="1" ht="15">
      <c r="A74" s="91"/>
      <c r="B74" s="84" t="s">
        <v>432</v>
      </c>
      <c r="C74" s="115" t="s">
        <v>585</v>
      </c>
      <c r="D74" s="83" t="s">
        <v>26</v>
      </c>
      <c r="E74" s="83" t="s">
        <v>26</v>
      </c>
      <c r="F74" s="84" t="s">
        <v>26</v>
      </c>
      <c r="G74" s="2232" t="str">
        <f t="shared" si="11"/>
        <v>MONTAJE DE REDUCER ECC STD WT STL A234 WPB</v>
      </c>
      <c r="H74" s="2232"/>
      <c r="I74" s="2232"/>
      <c r="J74" s="2232"/>
      <c r="K74" s="2232"/>
      <c r="L74" s="2232"/>
      <c r="M74" s="2232"/>
      <c r="N74" s="88" t="s">
        <v>553</v>
      </c>
      <c r="O74" s="84" t="s">
        <v>496</v>
      </c>
      <c r="P74" s="874" t="str">
        <f t="shared" si="10"/>
        <v>MONTAJE DE REDUCER ECC STD WT STL A234 WPB - 4" x 3" - AA1B - Suministro MY</v>
      </c>
      <c r="Q74" s="874" t="s">
        <v>1452</v>
      </c>
      <c r="R74" s="874" t="str" cm="1">
        <f t="array" ref="R74">IF($G74="","",IFERROR(VLOOKUP(LOOKUP(2,1/(($B$14:$B74&lt;&gt;"")*($C$14:$C74="")),$B$14:$B74),$AM$12:$AN$16,2,FALSE),""))</f>
        <v>Mecanica</v>
      </c>
      <c r="S74" s="89">
        <v>2</v>
      </c>
      <c r="T74" s="84" t="s">
        <v>414</v>
      </c>
      <c r="U74" s="214">
        <f>+APU!K802</f>
        <v>53.958066666666653</v>
      </c>
      <c r="V74" s="214">
        <f t="shared" si="12"/>
        <v>107.91613333333331</v>
      </c>
      <c r="W74" s="108"/>
      <c r="X74" s="136" t="s">
        <v>552</v>
      </c>
      <c r="Y74" s="135"/>
      <c r="Z74" s="97"/>
      <c r="AA74" s="97"/>
      <c r="AB74" s="778" cm="1">
        <f t="array" ref="AB74">IF($S74="","",SUMIFS(APU!$O:$O,APU!$A:$A,IF(ISNUMBER($C74),REPLACE(TEXT($C74,"0.0000"),5,0,"."),$C74),APU!$G:$G,"hh")/MAX(1,SUMPRODUCT(($C$15:$C$262=$C74)*($S$15:$S$262&lt;&gt;""))))</f>
        <v>8.2666666666666657</v>
      </c>
      <c r="AC74" s="897">
        <f>IF($S74="","",IFERROR(VLOOKUP($AE74,APU!$V:$X,2,FALSE),""))</f>
        <v>6</v>
      </c>
      <c r="AD74" s="897">
        <f t="shared" si="0"/>
        <v>0.33333333333333331</v>
      </c>
      <c r="AE74" s="790" t="str">
        <f t="shared" si="1"/>
        <v>3.06.16</v>
      </c>
      <c r="AF74" s="790"/>
      <c r="AG74" s="791"/>
      <c r="AH74" s="792">
        <f t="shared" si="2"/>
        <v>0</v>
      </c>
      <c r="AI74" s="808" t="str">
        <f t="shared" si="3"/>
        <v>3.06.16 | 4" x 3" | AA1B</v>
      </c>
    </row>
    <row r="75" spans="1:35" s="2" customFormat="1" ht="15">
      <c r="A75" s="45"/>
      <c r="B75" s="171"/>
      <c r="C75" s="171"/>
      <c r="D75" s="171"/>
      <c r="E75" s="171"/>
      <c r="F75" s="171"/>
      <c r="G75" s="2229" t="s">
        <v>554</v>
      </c>
      <c r="H75" s="2230"/>
      <c r="I75" s="2230"/>
      <c r="J75" s="2230"/>
      <c r="K75" s="2230"/>
      <c r="L75" s="2230"/>
      <c r="M75" s="2230"/>
      <c r="N75" s="2230"/>
      <c r="O75" s="2230"/>
      <c r="P75" s="2230"/>
      <c r="Q75" s="2230"/>
      <c r="R75" s="2230"/>
      <c r="S75" s="2230"/>
      <c r="T75" s="2230"/>
      <c r="U75" s="2230"/>
      <c r="V75" s="2231"/>
      <c r="W75" s="104"/>
      <c r="AB75" s="778" t="str" cm="1">
        <f t="array" ref="AB75">IF($S75="","",SUMIFS(APU!$O:$O,APU!$A:$A,IF(ISNUMBER($C75),REPLACE(TEXT($C75,"0.0000"),5,0,"."),$C75),APU!$G:$G,"hh")/MAX(1,SUMPRODUCT(($C$15:$C$262=$C75)*($S$15:$S$262&lt;&gt;""))))</f>
        <v/>
      </c>
      <c r="AC75" s="897" t="str">
        <f>IF($S75="","",IFERROR(VLOOKUP($AE75,APU!$V:$X,2,FALSE),""))</f>
        <v/>
      </c>
      <c r="AD75" s="897" t="str">
        <f t="shared" si="0"/>
        <v/>
      </c>
      <c r="AE75" s="790" t="str">
        <f t="shared" si="1"/>
        <v/>
      </c>
      <c r="AF75" s="790"/>
      <c r="AG75" s="791"/>
      <c r="AH75" s="792" t="str">
        <f t="shared" si="2"/>
        <v/>
      </c>
      <c r="AI75" s="808" t="str">
        <f t="shared" si="3"/>
        <v/>
      </c>
    </row>
    <row r="76" spans="1:35" s="95" customFormat="1" ht="18">
      <c r="A76" s="91"/>
      <c r="B76" s="84" t="s">
        <v>432</v>
      </c>
      <c r="C76" s="115" t="s">
        <v>586</v>
      </c>
      <c r="D76" s="83" t="s">
        <v>26</v>
      </c>
      <c r="E76" s="83" t="s">
        <v>26</v>
      </c>
      <c r="F76" s="84" t="s">
        <v>26</v>
      </c>
      <c r="G76" s="2232" t="str">
        <f>+"SUMINISTRO Y MONTAJE DE "&amp;X76</f>
        <v>SUMINISTRO Y MONTAJE DE PIPE STD WT ERW CS A53-B TYPE E</v>
      </c>
      <c r="H76" s="2232"/>
      <c r="I76" s="2232"/>
      <c r="J76" s="2232"/>
      <c r="K76" s="2232"/>
      <c r="L76" s="2232"/>
      <c r="M76" s="2232"/>
      <c r="N76" s="88" t="s">
        <v>564</v>
      </c>
      <c r="O76" s="84" t="s">
        <v>496</v>
      </c>
      <c r="P76" s="874" t="str">
        <f t="shared" ref="P76:P107" si="13">IF(TRIM($G76)="","",TRIM($G76)&amp;IF(OR(TRIM($N76)="",TRIM($N76)="-"),""," - "&amp;TRIM($N76))&amp;IF(OR(TRIM($O76)="",TRIM($O76)="-"),""," - "&amp;TRIM($O76))&amp;IF(ISNUMBER(SEARCH("SUMINISTRO",$G76))," - "&amp;$AK$13,IF(ISNUMBER(SEARCH("MONTAJE",$G76))," - "&amp;$AK$12,"")))</f>
        <v>SUMINISTRO Y MONTAJE DE PIPE STD WT ERW CS A53-B TYPE E - ½" - AA1B - Suministro Contratista</v>
      </c>
      <c r="Q76" s="874" t="s">
        <v>1452</v>
      </c>
      <c r="R76" s="874" t="str" cm="1">
        <f t="array" ref="R76">IF($G76="","",IFERROR(VLOOKUP(LOOKUP(2,1/(($B$14:$B76&lt;&gt;"")*($C$14:$C76="")),$B$14:$B76),$AM$12:$AN$16,2,FALSE),""))</f>
        <v>Mecanica</v>
      </c>
      <c r="S76" s="89">
        <v>6</v>
      </c>
      <c r="T76" s="84" t="s">
        <v>57</v>
      </c>
      <c r="U76" s="214">
        <f>+APU!K822</f>
        <v>34.717532666666671</v>
      </c>
      <c r="V76" s="214">
        <f>U76*S76</f>
        <v>208.30519600000002</v>
      </c>
      <c r="W76" s="108"/>
      <c r="X76" s="134" t="s">
        <v>419</v>
      </c>
      <c r="Y76" s="135"/>
      <c r="Z76" s="97"/>
      <c r="AA76" s="97"/>
      <c r="AB76" s="778" cm="1">
        <f t="array" ref="AB76">IF($S76="","",SUMIFS(APU!$O:$O,APU!$A:$A,IF(ISNUMBER($C76),REPLACE(TEXT($C76,"0.0000"),5,0,"."),$C76),APU!$G:$G,"hh")/MAX(1,SUMPRODUCT(($C$15:$C$262=$C76)*($S$15:$S$262&lt;&gt;""))))</f>
        <v>5.952</v>
      </c>
      <c r="AC76" s="897">
        <f>IF($S76="","",IFERROR(VLOOKUP($AE76,APU!$V:$X,2,FALSE),""))</f>
        <v>25</v>
      </c>
      <c r="AD76" s="897">
        <f t="shared" si="0"/>
        <v>0.24</v>
      </c>
      <c r="AE76" s="790" t="str">
        <f t="shared" si="1"/>
        <v>3.06.17</v>
      </c>
      <c r="AF76" s="790"/>
      <c r="AG76" s="791"/>
      <c r="AH76" s="792">
        <f t="shared" si="2"/>
        <v>0</v>
      </c>
      <c r="AI76" s="808" t="str">
        <f t="shared" si="3"/>
        <v>3.06.17 | ½" | AA1B</v>
      </c>
    </row>
    <row r="77" spans="1:35" s="95" customFormat="1" ht="18">
      <c r="A77" s="91"/>
      <c r="B77" s="84" t="s">
        <v>432</v>
      </c>
      <c r="C77" s="115" t="s">
        <v>587</v>
      </c>
      <c r="D77" s="83" t="s">
        <v>26</v>
      </c>
      <c r="E77" s="83" t="s">
        <v>26</v>
      </c>
      <c r="F77" s="84" t="s">
        <v>26</v>
      </c>
      <c r="G77" s="2232" t="str">
        <f t="shared" ref="G77:G91" si="14">+"SUMINISTRO Y MONTAJE DE "&amp;X77</f>
        <v>SUMINISTRO Y MONTAJE DE PIPE STD WT ERW CS A53-B TYPE E</v>
      </c>
      <c r="H77" s="2232"/>
      <c r="I77" s="2232"/>
      <c r="J77" s="2232"/>
      <c r="K77" s="2232"/>
      <c r="L77" s="2232"/>
      <c r="M77" s="2232"/>
      <c r="N77" s="697" t="s">
        <v>440</v>
      </c>
      <c r="O77" s="84" t="s">
        <v>496</v>
      </c>
      <c r="P77" s="874" t="str">
        <f t="shared" si="13"/>
        <v>SUMINISTRO Y MONTAJE DE PIPE STD WT ERW CS A53-B TYPE E - 1" - AA1B - Suministro Contratista</v>
      </c>
      <c r="Q77" s="874" t="s">
        <v>1452</v>
      </c>
      <c r="R77" s="874" t="str" cm="1">
        <f t="array" ref="R77">IF($G77="","",IFERROR(VLOOKUP(LOOKUP(2,1/(($B$14:$B77&lt;&gt;"")*($C$14:$C77="")),$B$14:$B77),$AM$12:$AN$16,2,FALSE),""))</f>
        <v>Mecanica</v>
      </c>
      <c r="S77" s="89">
        <v>54</v>
      </c>
      <c r="T77" s="84" t="s">
        <v>57</v>
      </c>
      <c r="U77" s="214">
        <f>+APU!K843</f>
        <v>30.038596000000002</v>
      </c>
      <c r="V77" s="214">
        <f t="shared" si="12"/>
        <v>1622.0841840000001</v>
      </c>
      <c r="W77" s="108"/>
      <c r="X77" s="136" t="s">
        <v>419</v>
      </c>
      <c r="Y77" s="135"/>
      <c r="Z77" s="97"/>
      <c r="AA77" s="97"/>
      <c r="AB77" s="778" cm="1">
        <f t="array" ref="AB77">IF($S77="","",SUMIFS(APU!$O:$O,APU!$A:$A,IF(ISNUMBER($C77),REPLACE(TEXT($C77,"0.0000"),5,0,"."),$C77),APU!$G:$G,"hh")/MAX(1,SUMPRODUCT(($C$15:$C$262=$C77)*($S$15:$S$262&lt;&gt;""))))</f>
        <v>53.568000000000005</v>
      </c>
      <c r="AC77" s="897">
        <f>IF($S77="","",IFERROR(VLOOKUP($AE77,APU!$V:$X,2,FALSE),""))</f>
        <v>25</v>
      </c>
      <c r="AD77" s="897">
        <f t="shared" si="0"/>
        <v>2.16</v>
      </c>
      <c r="AE77" s="790" t="str">
        <f t="shared" si="1"/>
        <v>3.06.18</v>
      </c>
      <c r="AF77" s="790"/>
      <c r="AG77" s="791"/>
      <c r="AH77" s="792">
        <f t="shared" si="2"/>
        <v>0</v>
      </c>
      <c r="AI77" s="808" t="str">
        <f t="shared" si="3"/>
        <v>3.06.18 | 1" | AA1B</v>
      </c>
    </row>
    <row r="78" spans="1:35" s="95" customFormat="1" ht="18">
      <c r="A78" s="91"/>
      <c r="B78" s="84" t="s">
        <v>432</v>
      </c>
      <c r="C78" s="115" t="s">
        <v>588</v>
      </c>
      <c r="D78" s="83" t="s">
        <v>26</v>
      </c>
      <c r="E78" s="83" t="s">
        <v>26</v>
      </c>
      <c r="F78" s="84" t="s">
        <v>26</v>
      </c>
      <c r="G78" s="2232" t="str">
        <f t="shared" si="14"/>
        <v>SUMINISTRO Y MONTAJE DE PIPE STD WT ERW CS A53-B TYPE E</v>
      </c>
      <c r="H78" s="2232"/>
      <c r="I78" s="2232"/>
      <c r="J78" s="2232"/>
      <c r="K78" s="2232"/>
      <c r="L78" s="2232"/>
      <c r="M78" s="2232"/>
      <c r="N78" s="697" t="s">
        <v>565</v>
      </c>
      <c r="O78" s="84" t="s">
        <v>496</v>
      </c>
      <c r="P78" s="874" t="str">
        <f t="shared" si="13"/>
        <v>SUMINISTRO Y MONTAJE DE PIPE STD WT ERW CS A53-B TYPE E - 1½" - AA1B - Suministro Contratista</v>
      </c>
      <c r="Q78" s="874" t="s">
        <v>1452</v>
      </c>
      <c r="R78" s="874" t="str" cm="1">
        <f t="array" ref="R78">IF($G78="","",IFERROR(VLOOKUP(LOOKUP(2,1/(($B$14:$B78&lt;&gt;"")*($C$14:$C78="")),$B$14:$B78),$AM$12:$AN$16,2,FALSE),""))</f>
        <v>Mecanica</v>
      </c>
      <c r="S78" s="89">
        <v>42</v>
      </c>
      <c r="T78" s="84" t="s">
        <v>57</v>
      </c>
      <c r="U78" s="214">
        <f>+APU!K864</f>
        <v>35.632896000000002</v>
      </c>
      <c r="V78" s="214">
        <f t="shared" si="12"/>
        <v>1496.5816320000001</v>
      </c>
      <c r="W78" s="108"/>
      <c r="X78" s="134" t="s">
        <v>419</v>
      </c>
      <c r="Y78" s="135"/>
      <c r="Z78" s="97"/>
      <c r="AA78" s="97"/>
      <c r="AB78" s="778" cm="1">
        <f t="array" ref="AB78">IF($S78="","",SUMIFS(APU!$O:$O,APU!$A:$A,IF(ISNUMBER($C78),REPLACE(TEXT($C78,"0.0000"),5,0,"."),$C78),APU!$G:$G,"hh")/MAX(1,SUMPRODUCT(($C$15:$C$262=$C78)*($S$15:$S$262&lt;&gt;""))))</f>
        <v>41.663999999999994</v>
      </c>
      <c r="AC78" s="897">
        <f>IF($S78="","",IFERROR(VLOOKUP($AE78,APU!$V:$X,2,FALSE),""))</f>
        <v>25</v>
      </c>
      <c r="AD78" s="897">
        <f t="shared" si="0"/>
        <v>1.68</v>
      </c>
      <c r="AE78" s="790" t="str">
        <f t="shared" si="1"/>
        <v>3.06.19</v>
      </c>
      <c r="AF78" s="790"/>
      <c r="AG78" s="791"/>
      <c r="AH78" s="792">
        <f t="shared" si="2"/>
        <v>0</v>
      </c>
      <c r="AI78" s="808" t="str">
        <f t="shared" si="3"/>
        <v>3.06.19 | 1½" | AA1B</v>
      </c>
    </row>
    <row r="79" spans="1:35" s="95" customFormat="1" ht="18">
      <c r="A79" s="91"/>
      <c r="B79" s="84" t="s">
        <v>432</v>
      </c>
      <c r="C79" s="115" t="s">
        <v>589</v>
      </c>
      <c r="D79" s="83" t="s">
        <v>26</v>
      </c>
      <c r="E79" s="83" t="s">
        <v>26</v>
      </c>
      <c r="F79" s="84" t="s">
        <v>26</v>
      </c>
      <c r="G79" s="2232" t="str">
        <f t="shared" si="14"/>
        <v>SUMINISTRO Y MONTAJE DE PIPE STD WT ERW CS A53-B TYPE E</v>
      </c>
      <c r="H79" s="2232"/>
      <c r="I79" s="2232"/>
      <c r="J79" s="2232"/>
      <c r="K79" s="2232"/>
      <c r="L79" s="2232"/>
      <c r="M79" s="2232"/>
      <c r="N79" s="697" t="s">
        <v>566</v>
      </c>
      <c r="O79" s="84" t="s">
        <v>496</v>
      </c>
      <c r="P79" s="874" t="str">
        <f t="shared" si="13"/>
        <v>SUMINISTRO Y MONTAJE DE PIPE STD WT ERW CS A53-B TYPE E - 2" - AA1B - Suministro Contratista</v>
      </c>
      <c r="Q79" s="874" t="s">
        <v>1452</v>
      </c>
      <c r="R79" s="874" t="str" cm="1">
        <f t="array" ref="R79">IF($G79="","",IFERROR(VLOOKUP(LOOKUP(2,1/(($B$14:$B79&lt;&gt;"")*($C$14:$C79="")),$B$14:$B79),$AM$12:$AN$16,2,FALSE),""))</f>
        <v>Mecanica</v>
      </c>
      <c r="S79" s="89">
        <v>552</v>
      </c>
      <c r="T79" s="84" t="s">
        <v>57</v>
      </c>
      <c r="U79" s="214">
        <f>+APU!K885</f>
        <v>40.569896</v>
      </c>
      <c r="V79" s="214">
        <f t="shared" si="12"/>
        <v>22394.582591999999</v>
      </c>
      <c r="W79" s="108"/>
      <c r="X79" s="136" t="s">
        <v>419</v>
      </c>
      <c r="Y79" s="135"/>
      <c r="Z79" s="97"/>
      <c r="AA79" s="97"/>
      <c r="AB79" s="778" cm="1">
        <f t="array" ref="AB79">IF($S79="","",SUMIFS(APU!$O:$O,APU!$A:$A,IF(ISNUMBER($C79),REPLACE(TEXT($C79,"0.0000"),5,0,"."),$C79),APU!$G:$G,"hh")/MAX(1,SUMPRODUCT(($C$15:$C$262=$C79)*($S$15:$S$262&lt;&gt;""))))</f>
        <v>547.58400000000006</v>
      </c>
      <c r="AC79" s="897">
        <f>IF($S79="","",IFERROR(VLOOKUP($AE79,APU!$V:$X,2,FALSE),""))</f>
        <v>25</v>
      </c>
      <c r="AD79" s="897">
        <f t="shared" ref="AD79:AD142" si="15">IF(OR($S79="",$AC79="",N($AC79)=0),"",$S79/$AC79)</f>
        <v>22.08</v>
      </c>
      <c r="AE79" s="790" t="str">
        <f t="shared" si="1"/>
        <v>3.06.20</v>
      </c>
      <c r="AF79" s="790"/>
      <c r="AG79" s="791"/>
      <c r="AH79" s="792">
        <f t="shared" si="2"/>
        <v>0</v>
      </c>
      <c r="AI79" s="808" t="str">
        <f t="shared" si="3"/>
        <v>3.06.20 | 2" | AA1B</v>
      </c>
    </row>
    <row r="80" spans="1:35" s="95" customFormat="1" ht="18">
      <c r="A80" s="91"/>
      <c r="B80" s="84" t="s">
        <v>432</v>
      </c>
      <c r="C80" s="115" t="s">
        <v>590</v>
      </c>
      <c r="D80" s="83" t="s">
        <v>26</v>
      </c>
      <c r="E80" s="83" t="s">
        <v>26</v>
      </c>
      <c r="F80" s="84" t="s">
        <v>26</v>
      </c>
      <c r="G80" s="2232" t="str">
        <f t="shared" si="14"/>
        <v>SUMINISTRO Y MONTAJE DE CHECK 800# SW STL SWING</v>
      </c>
      <c r="H80" s="2232"/>
      <c r="I80" s="2232"/>
      <c r="J80" s="2232"/>
      <c r="K80" s="2232"/>
      <c r="L80" s="2232"/>
      <c r="M80" s="2232"/>
      <c r="N80" s="88" t="s">
        <v>440</v>
      </c>
      <c r="O80" s="84" t="s">
        <v>496</v>
      </c>
      <c r="P80" s="874" t="str">
        <f t="shared" si="13"/>
        <v>SUMINISTRO Y MONTAJE DE CHECK 800# SW STL SWING - 1" - AA1B - Suministro Contratista</v>
      </c>
      <c r="Q80" s="874" t="s">
        <v>1452</v>
      </c>
      <c r="R80" s="874" t="str" cm="1">
        <f t="array" ref="R80">IF($G80="","",IFERROR(VLOOKUP(LOOKUP(2,1/(($B$14:$B80&lt;&gt;"")*($C$14:$C80="")),$B$14:$B80),$AM$12:$AN$16,2,FALSE),""))</f>
        <v>Mecanica</v>
      </c>
      <c r="S80" s="89">
        <v>5</v>
      </c>
      <c r="T80" s="84" t="s">
        <v>414</v>
      </c>
      <c r="U80" s="214">
        <f>+APU!K906</f>
        <v>160.51223999999999</v>
      </c>
      <c r="V80" s="214">
        <f t="shared" si="12"/>
        <v>802.56119999999999</v>
      </c>
      <c r="W80" s="108"/>
      <c r="X80" s="136" t="s">
        <v>555</v>
      </c>
      <c r="Y80" s="135"/>
      <c r="Z80" s="97"/>
      <c r="AA80" s="97"/>
      <c r="AB80" s="778" cm="1">
        <f t="array" ref="AB80">IF($S80="","",SUMIFS(APU!$O:$O,APU!$A:$A,IF(ISNUMBER($C80),REPLACE(TEXT($C80,"0.0000"),5,0,"."),$C80),APU!$G:$G,"hh")/MAX(1,SUMPRODUCT(($C$15:$C$262=$C80)*($S$15:$S$262&lt;&gt;""))))</f>
        <v>12.4</v>
      </c>
      <c r="AC80" s="897">
        <f>IF($S80="","",IFERROR(VLOOKUP($AE80,APU!$V:$X,2,FALSE),""))</f>
        <v>10</v>
      </c>
      <c r="AD80" s="897">
        <f t="shared" si="15"/>
        <v>0.5</v>
      </c>
      <c r="AE80" s="790" t="str">
        <f t="shared" ref="AE80:AE143" si="16">IF($C80="","",IF(ISNUMBER($C80),REPLACE(TEXT($C80,"0.0000"),5,0,"."),$C80))</f>
        <v>3.06.21</v>
      </c>
      <c r="AF80" s="790"/>
      <c r="AG80" s="791"/>
      <c r="AH80" s="792">
        <f t="shared" ref="AH80:AH143" si="17">IF($S80="","",$AB80*N($AG80))</f>
        <v>0</v>
      </c>
      <c r="AI80" s="808" t="str">
        <f t="shared" ref="AI80:AI143" si="18">IF($S80="","",$AE80&amp;IF(TRIM($N80)="",""," | "&amp;TRIM($N80))&amp;IF(OR(TRIM($O80)="",TRIM($O80)="-"),""," | "&amp;TRIM($O80)))</f>
        <v>3.06.21 | 1" | AA1B</v>
      </c>
    </row>
    <row r="81" spans="1:35" s="95" customFormat="1" ht="18">
      <c r="A81" s="91"/>
      <c r="B81" s="84" t="s">
        <v>432</v>
      </c>
      <c r="C81" s="115" t="s">
        <v>591</v>
      </c>
      <c r="D81" s="83" t="s">
        <v>26</v>
      </c>
      <c r="E81" s="83" t="s">
        <v>26</v>
      </c>
      <c r="F81" s="84" t="s">
        <v>26</v>
      </c>
      <c r="G81" s="2232" t="str">
        <f t="shared" si="14"/>
        <v>SUMINISTRO Y MONTAJE DE CHECK 800# SW STL SWING</v>
      </c>
      <c r="H81" s="2232"/>
      <c r="I81" s="2232"/>
      <c r="J81" s="2232"/>
      <c r="K81" s="2232"/>
      <c r="L81" s="2232"/>
      <c r="M81" s="2232"/>
      <c r="N81" s="88" t="s">
        <v>565</v>
      </c>
      <c r="O81" s="84" t="s">
        <v>496</v>
      </c>
      <c r="P81" s="874" t="str">
        <f t="shared" si="13"/>
        <v>SUMINISTRO Y MONTAJE DE CHECK 800# SW STL SWING - 1½" - AA1B - Suministro Contratista</v>
      </c>
      <c r="Q81" s="874" t="s">
        <v>1452</v>
      </c>
      <c r="R81" s="874" t="str" cm="1">
        <f t="array" ref="R81">IF($G81="","",IFERROR(VLOOKUP(LOOKUP(2,1/(($B$14:$B81&lt;&gt;"")*($C$14:$C81="")),$B$14:$B81),$AM$12:$AN$16,2,FALSE),""))</f>
        <v>Mecanica</v>
      </c>
      <c r="S81" s="89">
        <v>5</v>
      </c>
      <c r="T81" s="84" t="s">
        <v>414</v>
      </c>
      <c r="U81" s="214">
        <f>+APU!K926</f>
        <v>175.63744</v>
      </c>
      <c r="V81" s="214">
        <f t="shared" si="12"/>
        <v>878.18719999999996</v>
      </c>
      <c r="W81" s="108"/>
      <c r="X81" s="136" t="s">
        <v>555</v>
      </c>
      <c r="Y81" s="135"/>
      <c r="Z81" s="97"/>
      <c r="AA81" s="97"/>
      <c r="AB81" s="778" cm="1">
        <f t="array" ref="AB81">IF($S81="","",SUMIFS(APU!$O:$O,APU!$A:$A,IF(ISNUMBER($C81),REPLACE(TEXT($C81,"0.0000"),5,0,"."),$C81),APU!$G:$G,"hh")/MAX(1,SUMPRODUCT(($C$15:$C$262=$C81)*($S$15:$S$262&lt;&gt;""))))</f>
        <v>12.4</v>
      </c>
      <c r="AC81" s="897">
        <f>IF($S81="","",IFERROR(VLOOKUP($AE81,APU!$V:$X,2,FALSE),""))</f>
        <v>10</v>
      </c>
      <c r="AD81" s="897">
        <f t="shared" si="15"/>
        <v>0.5</v>
      </c>
      <c r="AE81" s="790" t="str">
        <f t="shared" si="16"/>
        <v>3.06.22</v>
      </c>
      <c r="AF81" s="790"/>
      <c r="AG81" s="791"/>
      <c r="AH81" s="792">
        <f t="shared" si="17"/>
        <v>0</v>
      </c>
      <c r="AI81" s="808" t="str">
        <f t="shared" si="18"/>
        <v>3.06.22 | 1½" | AA1B</v>
      </c>
    </row>
    <row r="82" spans="1:35" s="95" customFormat="1" ht="18">
      <c r="A82" s="91"/>
      <c r="B82" s="84" t="s">
        <v>432</v>
      </c>
      <c r="C82" s="115" t="s">
        <v>592</v>
      </c>
      <c r="D82" s="83" t="s">
        <v>26</v>
      </c>
      <c r="E82" s="83" t="s">
        <v>26</v>
      </c>
      <c r="F82" s="84" t="s">
        <v>26</v>
      </c>
      <c r="G82" s="2232" t="str">
        <f t="shared" si="14"/>
        <v>SUMINISTRO Y MONTAJE DE CHECK 800# SW STL SWING</v>
      </c>
      <c r="H82" s="2232"/>
      <c r="I82" s="2232"/>
      <c r="J82" s="2232"/>
      <c r="K82" s="2232"/>
      <c r="L82" s="2232"/>
      <c r="M82" s="2232"/>
      <c r="N82" s="88" t="s">
        <v>566</v>
      </c>
      <c r="O82" s="84" t="s">
        <v>496</v>
      </c>
      <c r="P82" s="874" t="str">
        <f t="shared" si="13"/>
        <v>SUMINISTRO Y MONTAJE DE CHECK 800# SW STL SWING - 2" - AA1B - Suministro Contratista</v>
      </c>
      <c r="Q82" s="874" t="s">
        <v>1452</v>
      </c>
      <c r="R82" s="874" t="str" cm="1">
        <f t="array" ref="R82">IF($G82="","",IFERROR(VLOOKUP(LOOKUP(2,1/(($B$14:$B82&lt;&gt;"")*($C$14:$C82="")),$B$14:$B82),$AM$12:$AN$16,2,FALSE),""))</f>
        <v>Mecanica</v>
      </c>
      <c r="S82" s="89">
        <v>1</v>
      </c>
      <c r="T82" s="84" t="s">
        <v>414</v>
      </c>
      <c r="U82" s="214">
        <f>+APU!K946</f>
        <v>202.76264</v>
      </c>
      <c r="V82" s="214">
        <f t="shared" si="12"/>
        <v>202.76264</v>
      </c>
      <c r="W82" s="108"/>
      <c r="X82" s="134" t="s">
        <v>555</v>
      </c>
      <c r="Y82" s="135"/>
      <c r="Z82" s="97"/>
      <c r="AA82" s="97"/>
      <c r="AB82" s="778" cm="1">
        <f t="array" ref="AB82">IF($S82="","",SUMIFS(APU!$O:$O,APU!$A:$A,IF(ISNUMBER($C82),REPLACE(TEXT($C82,"0.0000"),5,0,"."),$C82),APU!$G:$G,"hh")/MAX(1,SUMPRODUCT(($C$15:$C$262=$C82)*($S$15:$S$262&lt;&gt;""))))</f>
        <v>2.4800000000000004</v>
      </c>
      <c r="AC82" s="897">
        <f>IF($S82="","",IFERROR(VLOOKUP($AE82,APU!$V:$X,2,FALSE),""))</f>
        <v>10</v>
      </c>
      <c r="AD82" s="897">
        <f t="shared" si="15"/>
        <v>0.1</v>
      </c>
      <c r="AE82" s="790" t="str">
        <f t="shared" si="16"/>
        <v>3.06.23</v>
      </c>
      <c r="AF82" s="790"/>
      <c r="AG82" s="791"/>
      <c r="AH82" s="792">
        <f t="shared" si="17"/>
        <v>0</v>
      </c>
      <c r="AI82" s="808" t="str">
        <f t="shared" si="18"/>
        <v>3.06.23 | 2" | AA1B</v>
      </c>
    </row>
    <row r="83" spans="1:35" s="95" customFormat="1" ht="18">
      <c r="A83" s="91"/>
      <c r="B83" s="84" t="s">
        <v>432</v>
      </c>
      <c r="C83" s="115" t="s">
        <v>593</v>
      </c>
      <c r="D83" s="83" t="s">
        <v>26</v>
      </c>
      <c r="E83" s="83" t="s">
        <v>26</v>
      </c>
      <c r="F83" s="84" t="s">
        <v>26</v>
      </c>
      <c r="G83" s="2232" t="str">
        <f t="shared" si="14"/>
        <v>SUMINISTRO Y MONTAJE DE BALL 300# SCRD STL CS/SS, HNDL OP</v>
      </c>
      <c r="H83" s="2232"/>
      <c r="I83" s="2232"/>
      <c r="J83" s="2232"/>
      <c r="K83" s="2232"/>
      <c r="L83" s="2232"/>
      <c r="M83" s="2232"/>
      <c r="N83" s="88" t="s">
        <v>564</v>
      </c>
      <c r="O83" s="84" t="s">
        <v>496</v>
      </c>
      <c r="P83" s="874" t="str">
        <f t="shared" si="13"/>
        <v>SUMINISTRO Y MONTAJE DE BALL 300# SCRD STL CS/SS, HNDL OP - ½" - AA1B - Suministro Contratista</v>
      </c>
      <c r="Q83" s="874" t="s">
        <v>1452</v>
      </c>
      <c r="R83" s="874" t="str" cm="1">
        <f t="array" ref="R83">IF($G83="","",IFERROR(VLOOKUP(LOOKUP(2,1/(($B$14:$B83&lt;&gt;"")*($C$14:$C83="")),$B$14:$B83),$AM$12:$AN$16,2,FALSE),""))</f>
        <v>Mecanica</v>
      </c>
      <c r="S83" s="89">
        <v>21</v>
      </c>
      <c r="T83" s="84" t="s">
        <v>414</v>
      </c>
      <c r="U83" s="214">
        <f>+APU!K966</f>
        <v>38.342550000000003</v>
      </c>
      <c r="V83" s="214">
        <f t="shared" si="12"/>
        <v>805.19355000000007</v>
      </c>
      <c r="W83" s="108"/>
      <c r="X83" s="136" t="s">
        <v>556</v>
      </c>
      <c r="Y83" s="135"/>
      <c r="Z83" s="97"/>
      <c r="AA83" s="97"/>
      <c r="AB83" s="778" cm="1">
        <f t="array" ref="AB83">IF($S83="","",SUMIFS(APU!$O:$O,APU!$A:$A,IF(ISNUMBER($C83),REPLACE(TEXT($C83,"0.0000"),5,0,"."),$C83),APU!$G:$G,"hh")/MAX(1,SUMPRODUCT(($C$15:$C$262=$C83)*($S$15:$S$262&lt;&gt;""))))</f>
        <v>44.1</v>
      </c>
      <c r="AC83" s="897">
        <f>IF($S83="","",IFERROR(VLOOKUP($AE83,APU!$V:$X,2,FALSE),""))</f>
        <v>8</v>
      </c>
      <c r="AD83" s="897">
        <f t="shared" si="15"/>
        <v>2.625</v>
      </c>
      <c r="AE83" s="790" t="str">
        <f t="shared" si="16"/>
        <v>3.06.24</v>
      </c>
      <c r="AF83" s="790"/>
      <c r="AG83" s="791"/>
      <c r="AH83" s="792">
        <f t="shared" si="17"/>
        <v>0</v>
      </c>
      <c r="AI83" s="808" t="str">
        <f t="shared" si="18"/>
        <v>3.06.24 | ½" | AA1B</v>
      </c>
    </row>
    <row r="84" spans="1:35" s="95" customFormat="1" ht="18">
      <c r="A84" s="91"/>
      <c r="B84" s="84" t="s">
        <v>432</v>
      </c>
      <c r="C84" s="115" t="s">
        <v>594</v>
      </c>
      <c r="D84" s="83" t="s">
        <v>26</v>
      </c>
      <c r="E84" s="83" t="s">
        <v>26</v>
      </c>
      <c r="F84" s="84" t="s">
        <v>26</v>
      </c>
      <c r="G84" s="2232" t="str">
        <f t="shared" si="14"/>
        <v>SUMINISTRO Y MONTAJE DE BALL 300# SCRD STL CS/SS, HNDL OP</v>
      </c>
      <c r="H84" s="2232"/>
      <c r="I84" s="2232"/>
      <c r="J84" s="2232"/>
      <c r="K84" s="2232"/>
      <c r="L84" s="2232"/>
      <c r="M84" s="2232"/>
      <c r="N84" s="88" t="s">
        <v>440</v>
      </c>
      <c r="O84" s="84" t="s">
        <v>496</v>
      </c>
      <c r="P84" s="874" t="str">
        <f t="shared" si="13"/>
        <v>SUMINISTRO Y MONTAJE DE BALL 300# SCRD STL CS/SS, HNDL OP - 1" - AA1B - Suministro Contratista</v>
      </c>
      <c r="Q84" s="874" t="s">
        <v>1452</v>
      </c>
      <c r="R84" s="874" t="str" cm="1">
        <f t="array" ref="R84">IF($G84="","",IFERROR(VLOOKUP(LOOKUP(2,1/(($B$14:$B84&lt;&gt;"")*($C$14:$C84="")),$B$14:$B84),$AM$12:$AN$16,2,FALSE),""))</f>
        <v>Mecanica</v>
      </c>
      <c r="S84" s="89">
        <v>22</v>
      </c>
      <c r="T84" s="84" t="s">
        <v>414</v>
      </c>
      <c r="U84" s="214">
        <f>+APU!K982</f>
        <v>46.602550000000001</v>
      </c>
      <c r="V84" s="214">
        <f t="shared" si="12"/>
        <v>1025.2561000000001</v>
      </c>
      <c r="W84" s="108"/>
      <c r="X84" s="134" t="s">
        <v>556</v>
      </c>
      <c r="Y84" s="135"/>
      <c r="Z84" s="97"/>
      <c r="AA84" s="97"/>
      <c r="AB84" s="778" cm="1">
        <f t="array" ref="AB84">IF($S84="","",SUMIFS(APU!$O:$O,APU!$A:$A,IF(ISNUMBER($C84),REPLACE(TEXT($C84,"0.0000"),5,0,"."),$C84),APU!$G:$G,"hh")/MAX(1,SUMPRODUCT(($C$15:$C$262=$C84)*($S$15:$S$262&lt;&gt;""))))</f>
        <v>46.2</v>
      </c>
      <c r="AC84" s="897">
        <f>IF($S84="","",IFERROR(VLOOKUP($AE84,APU!$V:$X,2,FALSE),""))</f>
        <v>8</v>
      </c>
      <c r="AD84" s="897">
        <f t="shared" si="15"/>
        <v>2.75</v>
      </c>
      <c r="AE84" s="790" t="str">
        <f t="shared" si="16"/>
        <v>3.06.25</v>
      </c>
      <c r="AF84" s="790"/>
      <c r="AG84" s="791"/>
      <c r="AH84" s="792">
        <f t="shared" si="17"/>
        <v>0</v>
      </c>
      <c r="AI84" s="808" t="str">
        <f t="shared" si="18"/>
        <v>3.06.25 | 1" | AA1B</v>
      </c>
    </row>
    <row r="85" spans="1:35" s="95" customFormat="1" ht="18">
      <c r="A85" s="91"/>
      <c r="B85" s="84" t="s">
        <v>432</v>
      </c>
      <c r="C85" s="115" t="s">
        <v>595</v>
      </c>
      <c r="D85" s="83" t="s">
        <v>26</v>
      </c>
      <c r="E85" s="83" t="s">
        <v>26</v>
      </c>
      <c r="F85" s="84" t="s">
        <v>26</v>
      </c>
      <c r="G85" s="2232" t="str">
        <f t="shared" si="14"/>
        <v>SUMINISTRO Y MONTAJE DE BALL 300# SCRD STL CS/SS, HNDL OP</v>
      </c>
      <c r="H85" s="2232"/>
      <c r="I85" s="2232"/>
      <c r="J85" s="2232"/>
      <c r="K85" s="2232"/>
      <c r="L85" s="2232"/>
      <c r="M85" s="2232"/>
      <c r="N85" s="88" t="s">
        <v>565</v>
      </c>
      <c r="O85" s="84" t="s">
        <v>496</v>
      </c>
      <c r="P85" s="874" t="str">
        <f t="shared" si="13"/>
        <v>SUMINISTRO Y MONTAJE DE BALL 300# SCRD STL CS/SS, HNDL OP - 1½" - AA1B - Suministro Contratista</v>
      </c>
      <c r="Q85" s="874" t="s">
        <v>1452</v>
      </c>
      <c r="R85" s="874" t="str" cm="1">
        <f t="array" ref="R85">IF($G85="","",IFERROR(VLOOKUP(LOOKUP(2,1/(($B$14:$B85&lt;&gt;"")*($C$14:$C85="")),$B$14:$B85),$AM$12:$AN$16,2,FALSE),""))</f>
        <v>Mecanica</v>
      </c>
      <c r="S85" s="89">
        <v>17</v>
      </c>
      <c r="T85" s="84" t="s">
        <v>414</v>
      </c>
      <c r="U85" s="214">
        <f>+APU!K999</f>
        <v>48.592550000000003</v>
      </c>
      <c r="V85" s="214">
        <f t="shared" si="12"/>
        <v>826.07335</v>
      </c>
      <c r="W85" s="108"/>
      <c r="X85" s="136" t="s">
        <v>556</v>
      </c>
      <c r="Y85" s="135"/>
      <c r="Z85" s="97"/>
      <c r="AA85" s="97"/>
      <c r="AB85" s="778" cm="1">
        <f t="array" ref="AB85">IF($S85="","",SUMIFS(APU!$O:$O,APU!$A:$A,IF(ISNUMBER($C85),REPLACE(TEXT($C85,"0.0000"),5,0,"."),$C85),APU!$G:$G,"hh")/MAX(1,SUMPRODUCT(($C$15:$C$262=$C85)*($S$15:$S$262&lt;&gt;""))))</f>
        <v>35.700000000000003</v>
      </c>
      <c r="AC85" s="897">
        <f>IF($S85="","",IFERROR(VLOOKUP($AE85,APU!$V:$X,2,FALSE),""))</f>
        <v>8</v>
      </c>
      <c r="AD85" s="897">
        <f t="shared" si="15"/>
        <v>2.125</v>
      </c>
      <c r="AE85" s="790" t="str">
        <f t="shared" si="16"/>
        <v>3.06.26</v>
      </c>
      <c r="AF85" s="790"/>
      <c r="AG85" s="791"/>
      <c r="AH85" s="792">
        <f t="shared" si="17"/>
        <v>0</v>
      </c>
      <c r="AI85" s="808" t="str">
        <f t="shared" si="18"/>
        <v>3.06.26 | 1½" | AA1B</v>
      </c>
    </row>
    <row r="86" spans="1:35" s="95" customFormat="1" ht="18">
      <c r="A86" s="91"/>
      <c r="B86" s="84" t="s">
        <v>432</v>
      </c>
      <c r="C86" s="115" t="s">
        <v>596</v>
      </c>
      <c r="D86" s="83" t="s">
        <v>26</v>
      </c>
      <c r="E86" s="83" t="s">
        <v>26</v>
      </c>
      <c r="F86" s="84" t="s">
        <v>26</v>
      </c>
      <c r="G86" s="2232" t="str">
        <f t="shared" si="14"/>
        <v>SUMINISTRO Y MONTAJE DE BALL 300# SCRD STL CS/SS, HNDL OP</v>
      </c>
      <c r="H86" s="2232"/>
      <c r="I86" s="2232"/>
      <c r="J86" s="2232"/>
      <c r="K86" s="2232"/>
      <c r="L86" s="2232"/>
      <c r="M86" s="2232"/>
      <c r="N86" s="88" t="s">
        <v>566</v>
      </c>
      <c r="O86" s="84" t="s">
        <v>496</v>
      </c>
      <c r="P86" s="874" t="str">
        <f t="shared" si="13"/>
        <v>SUMINISTRO Y MONTAJE DE BALL 300# SCRD STL CS/SS, HNDL OP - 2" - AA1B - Suministro Contratista</v>
      </c>
      <c r="Q86" s="874" t="s">
        <v>1452</v>
      </c>
      <c r="R86" s="874" t="str" cm="1">
        <f t="array" ref="R86">IF($G86="","",IFERROR(VLOOKUP(LOOKUP(2,1/(($B$14:$B86&lt;&gt;"")*($C$14:$C86="")),$B$14:$B86),$AM$12:$AN$16,2,FALSE),""))</f>
        <v>Mecanica</v>
      </c>
      <c r="S86" s="89">
        <v>18</v>
      </c>
      <c r="T86" s="84" t="s">
        <v>414</v>
      </c>
      <c r="U86" s="214">
        <f>+APU!K1015</f>
        <v>52.792550000000006</v>
      </c>
      <c r="V86" s="214">
        <f t="shared" si="12"/>
        <v>950.2659000000001</v>
      </c>
      <c r="W86" s="108"/>
      <c r="X86" s="136" t="s">
        <v>556</v>
      </c>
      <c r="Y86" s="135"/>
      <c r="Z86" s="97"/>
      <c r="AA86" s="97"/>
      <c r="AB86" s="778" cm="1">
        <f t="array" ref="AB86">IF($S86="","",SUMIFS(APU!$O:$O,APU!$A:$A,IF(ISNUMBER($C86),REPLACE(TEXT($C86,"0.0000"),5,0,"."),$C86),APU!$G:$G,"hh")/MAX(1,SUMPRODUCT(($C$15:$C$262=$C86)*($S$15:$S$262&lt;&gt;""))))</f>
        <v>37.799999999999997</v>
      </c>
      <c r="AC86" s="897">
        <f>IF($S86="","",IFERROR(VLOOKUP($AE86,APU!$V:$X,2,FALSE),""))</f>
        <v>8</v>
      </c>
      <c r="AD86" s="897">
        <f t="shared" si="15"/>
        <v>2.25</v>
      </c>
      <c r="AE86" s="790" t="str">
        <f t="shared" si="16"/>
        <v>3.06.27</v>
      </c>
      <c r="AF86" s="790"/>
      <c r="AG86" s="791"/>
      <c r="AH86" s="792">
        <f t="shared" si="17"/>
        <v>0</v>
      </c>
      <c r="AI86" s="808" t="str">
        <f t="shared" si="18"/>
        <v>3.06.27 | 2" | AA1B</v>
      </c>
    </row>
    <row r="87" spans="1:35" s="95" customFormat="1" ht="18">
      <c r="A87" s="91"/>
      <c r="B87" s="84" t="s">
        <v>432</v>
      </c>
      <c r="C87" s="115" t="s">
        <v>597</v>
      </c>
      <c r="D87" s="83" t="s">
        <v>26</v>
      </c>
      <c r="E87" s="83" t="s">
        <v>26</v>
      </c>
      <c r="F87" s="84" t="s">
        <v>26</v>
      </c>
      <c r="G87" s="2232" t="str">
        <f t="shared" si="14"/>
        <v>SUMINISTRO Y MONTAJE DE FLG SW CLASS 150 RF CS STD BORE A105</v>
      </c>
      <c r="H87" s="2232"/>
      <c r="I87" s="2232"/>
      <c r="J87" s="2232"/>
      <c r="K87" s="2232"/>
      <c r="L87" s="2232"/>
      <c r="M87" s="2232"/>
      <c r="N87" s="88" t="s">
        <v>564</v>
      </c>
      <c r="O87" s="84" t="s">
        <v>496</v>
      </c>
      <c r="P87" s="874" t="str">
        <f t="shared" si="13"/>
        <v>SUMINISTRO Y MONTAJE DE FLG SW CLASS 150 RF CS STD BORE A105 - ½" - AA1B - Suministro Contratista</v>
      </c>
      <c r="Q87" s="874" t="s">
        <v>1452</v>
      </c>
      <c r="R87" s="874" t="str" cm="1">
        <f t="array" ref="R87">IF($G87="","",IFERROR(VLOOKUP(LOOKUP(2,1/(($B$14:$B87&lt;&gt;"")*($C$14:$C87="")),$B$14:$B87),$AM$12:$AN$16,2,FALSE),""))</f>
        <v>Mecanica</v>
      </c>
      <c r="S87" s="89">
        <v>2</v>
      </c>
      <c r="T87" s="84" t="s">
        <v>414</v>
      </c>
      <c r="U87" s="214">
        <f>+APU!K1031</f>
        <v>106.83838571428572</v>
      </c>
      <c r="V87" s="214">
        <f t="shared" si="12"/>
        <v>213.67677142857144</v>
      </c>
      <c r="W87" s="108"/>
      <c r="X87" s="136" t="s">
        <v>557</v>
      </c>
      <c r="Y87" s="135"/>
      <c r="Z87" s="97"/>
      <c r="AA87" s="97"/>
      <c r="AB87" s="778" cm="1">
        <f t="array" ref="AB87">IF($S87="","",SUMIFS(APU!$O:$O,APU!$A:$A,IF(ISNUMBER($C87),REPLACE(TEXT($C87,"0.0000"),5,0,"."),$C87),APU!$G:$G,"hh")/MAX(1,SUMPRODUCT(($C$15:$C$262=$C87)*($S$15:$S$262&lt;&gt;""))))</f>
        <v>12.4</v>
      </c>
      <c r="AC87" s="897">
        <f>IF($S87="","",IFERROR(VLOOKUP($AE87,APU!$V:$X,2,FALSE),""))</f>
        <v>4</v>
      </c>
      <c r="AD87" s="897">
        <f t="shared" si="15"/>
        <v>0.5</v>
      </c>
      <c r="AE87" s="790" t="str">
        <f t="shared" si="16"/>
        <v>3.06.28</v>
      </c>
      <c r="AF87" s="790"/>
      <c r="AG87" s="791"/>
      <c r="AH87" s="792">
        <f t="shared" si="17"/>
        <v>0</v>
      </c>
      <c r="AI87" s="808" t="str">
        <f t="shared" si="18"/>
        <v>3.06.28 | ½" | AA1B</v>
      </c>
    </row>
    <row r="88" spans="1:35" s="95" customFormat="1" ht="18">
      <c r="A88" s="91"/>
      <c r="B88" s="84" t="s">
        <v>432</v>
      </c>
      <c r="C88" s="115" t="s">
        <v>598</v>
      </c>
      <c r="D88" s="83" t="s">
        <v>26</v>
      </c>
      <c r="E88" s="83" t="s">
        <v>26</v>
      </c>
      <c r="F88" s="84" t="s">
        <v>26</v>
      </c>
      <c r="G88" s="2232" t="str">
        <f t="shared" si="14"/>
        <v>SUMINISTRO Y MONTAJE DE FLG SW CLASS 150 RF CS STD BORE A105</v>
      </c>
      <c r="H88" s="2232"/>
      <c r="I88" s="2232"/>
      <c r="J88" s="2232"/>
      <c r="K88" s="2232"/>
      <c r="L88" s="2232"/>
      <c r="M88" s="2232"/>
      <c r="N88" s="88" t="s">
        <v>440</v>
      </c>
      <c r="O88" s="84" t="s">
        <v>496</v>
      </c>
      <c r="P88" s="874" t="str">
        <f t="shared" si="13"/>
        <v>SUMINISTRO Y MONTAJE DE FLG SW CLASS 150 RF CS STD BORE A105 - 1" - AA1B - Suministro Contratista</v>
      </c>
      <c r="Q88" s="874" t="s">
        <v>1452</v>
      </c>
      <c r="R88" s="874" t="str" cm="1">
        <f t="array" ref="R88">IF($G88="","",IFERROR(VLOOKUP(LOOKUP(2,1/(($B$14:$B88&lt;&gt;"")*($C$14:$C88="")),$B$14:$B88),$AM$12:$AN$16,2,FALSE),""))</f>
        <v>Mecanica</v>
      </c>
      <c r="S88" s="89">
        <v>5</v>
      </c>
      <c r="T88" s="84" t="s">
        <v>414</v>
      </c>
      <c r="U88" s="214">
        <f>+APU!K1051</f>
        <v>112.67787142857142</v>
      </c>
      <c r="V88" s="214">
        <f t="shared" si="12"/>
        <v>563.38935714285708</v>
      </c>
      <c r="W88" s="108"/>
      <c r="X88" s="134" t="s">
        <v>557</v>
      </c>
      <c r="Y88" s="135"/>
      <c r="Z88" s="97"/>
      <c r="AA88" s="97"/>
      <c r="AB88" s="778" cm="1">
        <f t="array" ref="AB88">IF($S88="","",SUMIFS(APU!$O:$O,APU!$A:$A,IF(ISNUMBER($C88),REPLACE(TEXT($C88,"0.0000"),5,0,"."),$C88),APU!$G:$G,"hh")/MAX(1,SUMPRODUCT(($C$15:$C$262=$C88)*($S$15:$S$262&lt;&gt;""))))</f>
        <v>31</v>
      </c>
      <c r="AC88" s="897">
        <f>IF($S88="","",IFERROR(VLOOKUP($AE88,APU!$V:$X,2,FALSE),""))</f>
        <v>4</v>
      </c>
      <c r="AD88" s="897">
        <f t="shared" si="15"/>
        <v>1.25</v>
      </c>
      <c r="AE88" s="790" t="str">
        <f t="shared" si="16"/>
        <v>3.06.29</v>
      </c>
      <c r="AF88" s="790"/>
      <c r="AG88" s="791"/>
      <c r="AH88" s="792">
        <f t="shared" si="17"/>
        <v>0</v>
      </c>
      <c r="AI88" s="808" t="str">
        <f t="shared" si="18"/>
        <v>3.06.29 | 1" | AA1B</v>
      </c>
    </row>
    <row r="89" spans="1:35" s="95" customFormat="1" ht="18">
      <c r="A89" s="91"/>
      <c r="B89" s="84" t="s">
        <v>432</v>
      </c>
      <c r="C89" s="115" t="s">
        <v>599</v>
      </c>
      <c r="D89" s="83" t="s">
        <v>26</v>
      </c>
      <c r="E89" s="83" t="s">
        <v>26</v>
      </c>
      <c r="F89" s="84" t="s">
        <v>26</v>
      </c>
      <c r="G89" s="2232" t="str">
        <f t="shared" si="14"/>
        <v>SUMINISTRO Y MONTAJE DE FLG SW CLASS 150 RF CS STD BORE A105</v>
      </c>
      <c r="H89" s="2232"/>
      <c r="I89" s="2232"/>
      <c r="J89" s="2232"/>
      <c r="K89" s="2232"/>
      <c r="L89" s="2232"/>
      <c r="M89" s="2232"/>
      <c r="N89" s="88" t="s">
        <v>565</v>
      </c>
      <c r="O89" s="84" t="s">
        <v>496</v>
      </c>
      <c r="P89" s="874" t="str">
        <f t="shared" si="13"/>
        <v>SUMINISTRO Y MONTAJE DE FLG SW CLASS 150 RF CS STD BORE A105 - 1½" - AA1B - Suministro Contratista</v>
      </c>
      <c r="Q89" s="874" t="s">
        <v>1452</v>
      </c>
      <c r="R89" s="874" t="str" cm="1">
        <f t="array" ref="R89">IF($G89="","",IFERROR(VLOOKUP(LOOKUP(2,1/(($B$14:$B89&lt;&gt;"")*($C$14:$C89="")),$B$14:$B89),$AM$12:$AN$16,2,FALSE),""))</f>
        <v>Mecanica</v>
      </c>
      <c r="S89" s="89">
        <v>11</v>
      </c>
      <c r="T89" s="84" t="s">
        <v>414</v>
      </c>
      <c r="U89" s="214">
        <f>+APU!K1071</f>
        <v>124.23164285714284</v>
      </c>
      <c r="V89" s="214">
        <f t="shared" si="12"/>
        <v>1366.5480714285713</v>
      </c>
      <c r="W89" s="108"/>
      <c r="X89" s="136" t="s">
        <v>557</v>
      </c>
      <c r="Y89" s="135"/>
      <c r="Z89" s="97"/>
      <c r="AA89" s="97"/>
      <c r="AB89" s="778" cm="1">
        <f t="array" ref="AB89">IF($S89="","",SUMIFS(APU!$O:$O,APU!$A:$A,IF(ISNUMBER($C89),REPLACE(TEXT($C89,"0.0000"),5,0,"."),$C89),APU!$G:$G,"hh")/MAX(1,SUMPRODUCT(($C$15:$C$262=$C89)*($S$15:$S$262&lt;&gt;""))))</f>
        <v>68.2</v>
      </c>
      <c r="AC89" s="897">
        <f>IF($S89="","",IFERROR(VLOOKUP($AE89,APU!$V:$X,2,FALSE),""))</f>
        <v>4</v>
      </c>
      <c r="AD89" s="897">
        <f t="shared" si="15"/>
        <v>2.75</v>
      </c>
      <c r="AE89" s="790" t="str">
        <f t="shared" si="16"/>
        <v>3.06.30</v>
      </c>
      <c r="AF89" s="790"/>
      <c r="AG89" s="791"/>
      <c r="AH89" s="792">
        <f t="shared" si="17"/>
        <v>0</v>
      </c>
      <c r="AI89" s="808" t="str">
        <f t="shared" si="18"/>
        <v>3.06.30 | 1½" | AA1B</v>
      </c>
    </row>
    <row r="90" spans="1:35" s="95" customFormat="1" ht="18">
      <c r="A90" s="91"/>
      <c r="B90" s="84" t="s">
        <v>432</v>
      </c>
      <c r="C90" s="115" t="s">
        <v>600</v>
      </c>
      <c r="D90" s="83" t="s">
        <v>26</v>
      </c>
      <c r="E90" s="83" t="s">
        <v>26</v>
      </c>
      <c r="F90" s="84" t="s">
        <v>26</v>
      </c>
      <c r="G90" s="2232" t="str">
        <f t="shared" si="14"/>
        <v>SUMINISTRO Y MONTAJE DE FLG SW CLASS 150 RF CS STD BORE A105</v>
      </c>
      <c r="H90" s="2232"/>
      <c r="I90" s="2232"/>
      <c r="J90" s="2232"/>
      <c r="K90" s="2232"/>
      <c r="L90" s="2232"/>
      <c r="M90" s="2232"/>
      <c r="N90" s="88" t="s">
        <v>566</v>
      </c>
      <c r="O90" s="84" t="s">
        <v>496</v>
      </c>
      <c r="P90" s="874" t="str">
        <f t="shared" si="13"/>
        <v>SUMINISTRO Y MONTAJE DE FLG SW CLASS 150 RF CS STD BORE A105 - 2" - AA1B - Suministro Contratista</v>
      </c>
      <c r="Q90" s="874" t="s">
        <v>1452</v>
      </c>
      <c r="R90" s="874" t="str" cm="1">
        <f t="array" ref="R90">IF($G90="","",IFERROR(VLOOKUP(LOOKUP(2,1/(($B$14:$B90&lt;&gt;"")*($C$14:$C90="")),$B$14:$B90),$AM$12:$AN$16,2,FALSE),""))</f>
        <v>Mecanica</v>
      </c>
      <c r="S90" s="89">
        <v>7</v>
      </c>
      <c r="T90" s="84" t="s">
        <v>414</v>
      </c>
      <c r="U90" s="214">
        <f>+APU!K1091</f>
        <v>158.09430476190477</v>
      </c>
      <c r="V90" s="214">
        <f t="shared" si="12"/>
        <v>1106.6601333333333</v>
      </c>
      <c r="W90" s="108"/>
      <c r="X90" s="134" t="s">
        <v>557</v>
      </c>
      <c r="Y90" s="135"/>
      <c r="Z90" s="97"/>
      <c r="AA90" s="97"/>
      <c r="AB90" s="778" cm="1">
        <f t="array" ref="AB90">IF($S90="","",SUMIFS(APU!$O:$O,APU!$A:$A,IF(ISNUMBER($C90),REPLACE(TEXT($C90,"0.0000"),5,0,"."),$C90),APU!$G:$G,"hh")/MAX(1,SUMPRODUCT(($C$15:$C$262=$C90)*($S$15:$S$262&lt;&gt;""))))</f>
        <v>57.86666666666666</v>
      </c>
      <c r="AC90" s="897">
        <f>IF($S90="","",IFERROR(VLOOKUP($AE90,APU!$V:$X,2,FALSE),""))</f>
        <v>3</v>
      </c>
      <c r="AD90" s="897">
        <f t="shared" si="15"/>
        <v>2.3333333333333335</v>
      </c>
      <c r="AE90" s="790" t="str">
        <f t="shared" si="16"/>
        <v>3.06.31</v>
      </c>
      <c r="AF90" s="790"/>
      <c r="AG90" s="791"/>
      <c r="AH90" s="792">
        <f t="shared" si="17"/>
        <v>0</v>
      </c>
      <c r="AI90" s="808" t="str">
        <f t="shared" si="18"/>
        <v>3.06.31 | 2" | AA1B</v>
      </c>
    </row>
    <row r="91" spans="1:35" s="95" customFormat="1" ht="18">
      <c r="A91" s="91"/>
      <c r="B91" s="84" t="s">
        <v>432</v>
      </c>
      <c r="C91" s="115" t="s">
        <v>601</v>
      </c>
      <c r="D91" s="83" t="s">
        <v>26</v>
      </c>
      <c r="E91" s="83" t="s">
        <v>26</v>
      </c>
      <c r="F91" s="84" t="s">
        <v>26</v>
      </c>
      <c r="G91" s="2232" t="str">
        <f t="shared" si="14"/>
        <v>SUMINISTRO Y MONTAJE DE GASKET 150#NOM-ASB-RING PT AGT 1/8"THK</v>
      </c>
      <c r="H91" s="2232"/>
      <c r="I91" s="2232"/>
      <c r="J91" s="2232"/>
      <c r="K91" s="2232"/>
      <c r="L91" s="2232"/>
      <c r="M91" s="2232"/>
      <c r="N91" s="88" t="s">
        <v>564</v>
      </c>
      <c r="O91" s="84" t="s">
        <v>496</v>
      </c>
      <c r="P91" s="874" t="str">
        <f t="shared" si="13"/>
        <v>SUMINISTRO Y MONTAJE DE GASKET 150#NOM-ASB-RING PT AGT 1/8"THK - ½" - AA1B - Suministro Contratista</v>
      </c>
      <c r="Q91" s="874" t="s">
        <v>1452</v>
      </c>
      <c r="R91" s="874" t="str" cm="1">
        <f t="array" ref="R91">IF($G91="","",IFERROR(VLOOKUP(LOOKUP(2,1/(($B$14:$B91&lt;&gt;"")*($C$14:$C91="")),$B$14:$B91),$AM$12:$AN$16,2,FALSE),""))</f>
        <v>Mecanica</v>
      </c>
      <c r="S91" s="89">
        <v>2</v>
      </c>
      <c r="T91" s="84" t="s">
        <v>414</v>
      </c>
      <c r="U91" s="214">
        <f>+APU!K1111</f>
        <v>19.394808000000001</v>
      </c>
      <c r="V91" s="214">
        <f t="shared" si="12"/>
        <v>38.789616000000002</v>
      </c>
      <c r="W91" s="108"/>
      <c r="X91" s="136" t="s">
        <v>434</v>
      </c>
      <c r="Y91" s="135"/>
      <c r="Z91" s="97"/>
      <c r="AA91" s="97"/>
      <c r="AB91" s="778" cm="1">
        <f t="array" ref="AB91">IF($S91="","",SUMIFS(APU!$O:$O,APU!$A:$A,IF(ISNUMBER($C91),REPLACE(TEXT($C91,"0.0000"),5,0,"."),$C91),APU!$G:$G,"hh")/MAX(1,SUMPRODUCT(($C$15:$C$262=$C91)*($S$15:$S$262&lt;&gt;""))))</f>
        <v>0.67199999999999993</v>
      </c>
      <c r="AC91" s="897">
        <f>IF($S91="","",IFERROR(VLOOKUP($AE91,APU!$V:$X,2,FALSE),""))</f>
        <v>50</v>
      </c>
      <c r="AD91" s="897">
        <f t="shared" si="15"/>
        <v>0.04</v>
      </c>
      <c r="AE91" s="790" t="str">
        <f t="shared" si="16"/>
        <v>3.06.32</v>
      </c>
      <c r="AF91" s="790"/>
      <c r="AG91" s="791"/>
      <c r="AH91" s="792">
        <f t="shared" si="17"/>
        <v>0</v>
      </c>
      <c r="AI91" s="808" t="str">
        <f t="shared" si="18"/>
        <v>3.06.32 | ½" | AA1B</v>
      </c>
    </row>
    <row r="92" spans="1:35" s="95" customFormat="1" ht="18">
      <c r="A92" s="91"/>
      <c r="B92" s="84" t="s">
        <v>432</v>
      </c>
      <c r="C92" s="115" t="s">
        <v>602</v>
      </c>
      <c r="D92" s="83" t="s">
        <v>26</v>
      </c>
      <c r="E92" s="83" t="s">
        <v>26</v>
      </c>
      <c r="F92" s="84" t="s">
        <v>26</v>
      </c>
      <c r="G92" s="2232" t="str">
        <f>+"SUMINISTRO Y MONTAJE DE "&amp;X92</f>
        <v>SUMINISTRO Y MONTAJE DE GASKET 150#NOM-ASB-RING PT AGT 1/8"THK</v>
      </c>
      <c r="H92" s="2232"/>
      <c r="I92" s="2232"/>
      <c r="J92" s="2232"/>
      <c r="K92" s="2232"/>
      <c r="L92" s="2232"/>
      <c r="M92" s="2232"/>
      <c r="N92" s="88" t="s">
        <v>440</v>
      </c>
      <c r="O92" s="84" t="s">
        <v>496</v>
      </c>
      <c r="P92" s="874" t="str">
        <f t="shared" si="13"/>
        <v>SUMINISTRO Y MONTAJE DE GASKET 150#NOM-ASB-RING PT AGT 1/8"THK - 1" - AA1B - Suministro Contratista</v>
      </c>
      <c r="Q92" s="874" t="s">
        <v>1452</v>
      </c>
      <c r="R92" s="874" t="str" cm="1">
        <f t="array" ref="R92">IF($G92="","",IFERROR(VLOOKUP(LOOKUP(2,1/(($B$14:$B92&lt;&gt;"")*($C$14:$C92="")),$B$14:$B92),$AM$12:$AN$16,2,FALSE),""))</f>
        <v>Mecanica</v>
      </c>
      <c r="S92" s="89">
        <v>5</v>
      </c>
      <c r="T92" s="84" t="s">
        <v>414</v>
      </c>
      <c r="U92" s="214">
        <f>+APU!K1127</f>
        <v>24.394808000000001</v>
      </c>
      <c r="V92" s="214">
        <f t="shared" si="12"/>
        <v>121.97404</v>
      </c>
      <c r="W92" s="108"/>
      <c r="X92" s="134" t="s">
        <v>434</v>
      </c>
      <c r="Y92" s="135"/>
      <c r="Z92" s="97"/>
      <c r="AA92" s="97"/>
      <c r="AB92" s="778" cm="1">
        <f t="array" ref="AB92">IF($S92="","",SUMIFS(APU!$O:$O,APU!$A:$A,IF(ISNUMBER($C92),REPLACE(TEXT($C92,"0.0000"),5,0,"."),$C92),APU!$G:$G,"hh")/MAX(1,SUMPRODUCT(($C$15:$C$262=$C92)*($S$15:$S$262&lt;&gt;""))))</f>
        <v>1.6800000000000002</v>
      </c>
      <c r="AC92" s="897">
        <f>IF($S92="","",IFERROR(VLOOKUP($AE92,APU!$V:$X,2,FALSE),""))</f>
        <v>50</v>
      </c>
      <c r="AD92" s="897">
        <f t="shared" si="15"/>
        <v>0.1</v>
      </c>
      <c r="AE92" s="790" t="str">
        <f t="shared" si="16"/>
        <v>3.06.33</v>
      </c>
      <c r="AF92" s="790"/>
      <c r="AG92" s="791"/>
      <c r="AH92" s="792">
        <f t="shared" si="17"/>
        <v>0</v>
      </c>
      <c r="AI92" s="808" t="str">
        <f t="shared" si="18"/>
        <v>3.06.33 | 1" | AA1B</v>
      </c>
    </row>
    <row r="93" spans="1:35" s="95" customFormat="1" ht="18">
      <c r="A93" s="91"/>
      <c r="B93" s="84" t="s">
        <v>432</v>
      </c>
      <c r="C93" s="115" t="s">
        <v>603</v>
      </c>
      <c r="D93" s="83" t="s">
        <v>26</v>
      </c>
      <c r="E93" s="83" t="s">
        <v>26</v>
      </c>
      <c r="F93" s="84" t="s">
        <v>26</v>
      </c>
      <c r="G93" s="2232" t="str">
        <f t="shared" ref="G93:G110" si="19">+"SUMINISTRO Y MONTAJE DE "&amp;X93</f>
        <v>SUMINISTRO Y MONTAJE DE GASKET 150#NOM-ASB-RING PT AGT 1/8"THK</v>
      </c>
      <c r="H93" s="2232"/>
      <c r="I93" s="2232"/>
      <c r="J93" s="2232"/>
      <c r="K93" s="2232"/>
      <c r="L93" s="2232"/>
      <c r="M93" s="2232"/>
      <c r="N93" s="88" t="s">
        <v>565</v>
      </c>
      <c r="O93" s="84" t="s">
        <v>496</v>
      </c>
      <c r="P93" s="874" t="str">
        <f t="shared" si="13"/>
        <v>SUMINISTRO Y MONTAJE DE GASKET 150#NOM-ASB-RING PT AGT 1/8"THK - 1½" - AA1B - Suministro Contratista</v>
      </c>
      <c r="Q93" s="874" t="s">
        <v>1452</v>
      </c>
      <c r="R93" s="874" t="str" cm="1">
        <f t="array" ref="R93">IF($G93="","",IFERROR(VLOOKUP(LOOKUP(2,1/(($B$14:$B93&lt;&gt;"")*($C$14:$C93="")),$B$14:$B93),$AM$12:$AN$16,2,FALSE),""))</f>
        <v>Mecanica</v>
      </c>
      <c r="S93" s="89">
        <v>11</v>
      </c>
      <c r="T93" s="84" t="s">
        <v>414</v>
      </c>
      <c r="U93" s="214">
        <f>+APU!K1143</f>
        <v>29.394808000000001</v>
      </c>
      <c r="V93" s="214">
        <f t="shared" si="12"/>
        <v>323.34288800000002</v>
      </c>
      <c r="W93" s="108"/>
      <c r="X93" s="136" t="s">
        <v>434</v>
      </c>
      <c r="Y93" s="135"/>
      <c r="Z93" s="97"/>
      <c r="AA93" s="97"/>
      <c r="AB93" s="778" cm="1">
        <f t="array" ref="AB93">IF($S93="","",SUMIFS(APU!$O:$O,APU!$A:$A,IF(ISNUMBER($C93),REPLACE(TEXT($C93,"0.0000"),5,0,"."),$C93),APU!$G:$G,"hh")/MAX(1,SUMPRODUCT(($C$15:$C$262=$C93)*($S$15:$S$262&lt;&gt;""))))</f>
        <v>3.6959999999999997</v>
      </c>
      <c r="AC93" s="897">
        <f>IF($S93="","",IFERROR(VLOOKUP($AE93,APU!$V:$X,2,FALSE),""))</f>
        <v>50</v>
      </c>
      <c r="AD93" s="897">
        <f t="shared" si="15"/>
        <v>0.22</v>
      </c>
      <c r="AE93" s="790" t="str">
        <f t="shared" si="16"/>
        <v>3.06.34</v>
      </c>
      <c r="AF93" s="790"/>
      <c r="AG93" s="791"/>
      <c r="AH93" s="792">
        <f t="shared" si="17"/>
        <v>0</v>
      </c>
      <c r="AI93" s="808" t="str">
        <f t="shared" si="18"/>
        <v>3.06.34 | 1½" | AA1B</v>
      </c>
    </row>
    <row r="94" spans="1:35" s="95" customFormat="1" ht="18">
      <c r="A94" s="91"/>
      <c r="B94" s="84" t="s">
        <v>432</v>
      </c>
      <c r="C94" s="115" t="s">
        <v>604</v>
      </c>
      <c r="D94" s="83" t="s">
        <v>26</v>
      </c>
      <c r="E94" s="83" t="s">
        <v>26</v>
      </c>
      <c r="F94" s="84" t="s">
        <v>26</v>
      </c>
      <c r="G94" s="2232" t="str">
        <f t="shared" si="19"/>
        <v>SUMINISTRO Y MONTAJE DE GASKET 150#NOM-ASB-RING PT AGT 1/8"THK</v>
      </c>
      <c r="H94" s="2232"/>
      <c r="I94" s="2232"/>
      <c r="J94" s="2232"/>
      <c r="K94" s="2232"/>
      <c r="L94" s="2232"/>
      <c r="M94" s="2232"/>
      <c r="N94" s="88" t="s">
        <v>566</v>
      </c>
      <c r="O94" s="84" t="s">
        <v>496</v>
      </c>
      <c r="P94" s="874" t="str">
        <f t="shared" si="13"/>
        <v>SUMINISTRO Y MONTAJE DE GASKET 150#NOM-ASB-RING PT AGT 1/8"THK - 2" - AA1B - Suministro Contratista</v>
      </c>
      <c r="Q94" s="874" t="s">
        <v>1452</v>
      </c>
      <c r="R94" s="874" t="str" cm="1">
        <f t="array" ref="R94">IF($G94="","",IFERROR(VLOOKUP(LOOKUP(2,1/(($B$14:$B94&lt;&gt;"")*($C$14:$C94="")),$B$14:$B94),$AM$12:$AN$16,2,FALSE),""))</f>
        <v>Mecanica</v>
      </c>
      <c r="S94" s="89">
        <v>7</v>
      </c>
      <c r="T94" s="84" t="s">
        <v>414</v>
      </c>
      <c r="U94" s="214">
        <f>+APU!K1159</f>
        <v>32.394807999999998</v>
      </c>
      <c r="V94" s="214">
        <f t="shared" si="12"/>
        <v>226.76365599999997</v>
      </c>
      <c r="W94" s="108"/>
      <c r="X94" s="134" t="s">
        <v>434</v>
      </c>
      <c r="Y94" s="135"/>
      <c r="Z94" s="97"/>
      <c r="AA94" s="97"/>
      <c r="AB94" s="778" cm="1">
        <f t="array" ref="AB94">IF($S94="","",SUMIFS(APU!$O:$O,APU!$A:$A,IF(ISNUMBER($C94),REPLACE(TEXT($C94,"0.0000"),5,0,"."),$C94),APU!$G:$G,"hh")/MAX(1,SUMPRODUCT(($C$15:$C$262=$C94)*($S$15:$S$262&lt;&gt;""))))</f>
        <v>2.3520000000000003</v>
      </c>
      <c r="AC94" s="897">
        <f>IF($S94="","",IFERROR(VLOOKUP($AE94,APU!$V:$X,2,FALSE),""))</f>
        <v>50</v>
      </c>
      <c r="AD94" s="897">
        <f t="shared" si="15"/>
        <v>0.14000000000000001</v>
      </c>
      <c r="AE94" s="790" t="str">
        <f t="shared" si="16"/>
        <v>3.06.35</v>
      </c>
      <c r="AF94" s="790"/>
      <c r="AG94" s="791"/>
      <c r="AH94" s="792">
        <f t="shared" si="17"/>
        <v>0</v>
      </c>
      <c r="AI94" s="808" t="str">
        <f t="shared" si="18"/>
        <v>3.06.35 | 2" | AA1B</v>
      </c>
    </row>
    <row r="95" spans="1:35" s="95" customFormat="1" ht="18">
      <c r="A95" s="91"/>
      <c r="B95" s="84" t="s">
        <v>432</v>
      </c>
      <c r="C95" s="115" t="s">
        <v>605</v>
      </c>
      <c r="D95" s="83" t="s">
        <v>26</v>
      </c>
      <c r="E95" s="83" t="s">
        <v>26</v>
      </c>
      <c r="F95" s="84" t="s">
        <v>26</v>
      </c>
      <c r="G95" s="2232" t="str">
        <f t="shared" si="19"/>
        <v>SUMINISTRO Y MONTAJE DE GASKET 150#NOM-ASB-RING PT AGT 1/8"THK</v>
      </c>
      <c r="H95" s="2232"/>
      <c r="I95" s="2232"/>
      <c r="J95" s="2232"/>
      <c r="K95" s="2232"/>
      <c r="L95" s="2232"/>
      <c r="M95" s="2232"/>
      <c r="N95" s="88" t="s">
        <v>417</v>
      </c>
      <c r="O95" s="84" t="s">
        <v>496</v>
      </c>
      <c r="P95" s="874" t="str">
        <f t="shared" si="13"/>
        <v>SUMINISTRO Y MONTAJE DE GASKET 150#NOM-ASB-RING PT AGT 1/8"THK - 3" - AA1B - Suministro Contratista</v>
      </c>
      <c r="Q95" s="874" t="s">
        <v>1452</v>
      </c>
      <c r="R95" s="874" t="str" cm="1">
        <f t="array" ref="R95">IF($G95="","",IFERROR(VLOOKUP(LOOKUP(2,1/(($B$14:$B95&lt;&gt;"")*($C$14:$C95="")),$B$14:$B95),$AM$12:$AN$16,2,FALSE),""))</f>
        <v>Mecanica</v>
      </c>
      <c r="S95" s="89">
        <v>28</v>
      </c>
      <c r="T95" s="84" t="s">
        <v>414</v>
      </c>
      <c r="U95" s="214">
        <f>+APU!K1175</f>
        <v>40.118510000000001</v>
      </c>
      <c r="V95" s="214">
        <f t="shared" si="12"/>
        <v>1123.31828</v>
      </c>
      <c r="W95" s="108"/>
      <c r="X95" s="136" t="s">
        <v>434</v>
      </c>
      <c r="Y95" s="135"/>
      <c r="Z95" s="97"/>
      <c r="AA95" s="97"/>
      <c r="AB95" s="778" cm="1">
        <f t="array" ref="AB95">IF($S95="","",SUMIFS(APU!$O:$O,APU!$A:$A,IF(ISNUMBER($C95),REPLACE(TEXT($C95,"0.0000"),5,0,"."),$C95),APU!$G:$G,"hh")/MAX(1,SUMPRODUCT(($C$15:$C$262=$C95)*($S$15:$S$262&lt;&gt;""))))</f>
        <v>11.760000000000002</v>
      </c>
      <c r="AC95" s="897">
        <f>IF($S95="","",IFERROR(VLOOKUP($AE95,APU!$V:$X,2,FALSE),""))</f>
        <v>40</v>
      </c>
      <c r="AD95" s="897">
        <f t="shared" si="15"/>
        <v>0.7</v>
      </c>
      <c r="AE95" s="790" t="str">
        <f t="shared" si="16"/>
        <v>3.06.36</v>
      </c>
      <c r="AF95" s="790"/>
      <c r="AG95" s="791"/>
      <c r="AH95" s="792">
        <f t="shared" si="17"/>
        <v>0</v>
      </c>
      <c r="AI95" s="808" t="str">
        <f t="shared" si="18"/>
        <v>3.06.36 | 3" | AA1B</v>
      </c>
    </row>
    <row r="96" spans="1:35" s="95" customFormat="1" ht="18">
      <c r="A96" s="91"/>
      <c r="B96" s="84" t="s">
        <v>432</v>
      </c>
      <c r="C96" s="115" t="s">
        <v>606</v>
      </c>
      <c r="D96" s="83" t="s">
        <v>26</v>
      </c>
      <c r="E96" s="83" t="s">
        <v>26</v>
      </c>
      <c r="F96" s="84" t="s">
        <v>26</v>
      </c>
      <c r="G96" s="2232" t="str">
        <f t="shared" si="19"/>
        <v>SUMINISTRO Y MONTAJE DE GASKET 150#NOM-ASB-RING PT AGT 1/8"THK</v>
      </c>
      <c r="H96" s="2232"/>
      <c r="I96" s="2232"/>
      <c r="J96" s="2232"/>
      <c r="K96" s="2232"/>
      <c r="L96" s="2232"/>
      <c r="M96" s="2232"/>
      <c r="N96" s="88" t="s">
        <v>416</v>
      </c>
      <c r="O96" s="84" t="s">
        <v>496</v>
      </c>
      <c r="P96" s="874" t="str">
        <f t="shared" si="13"/>
        <v>SUMINISTRO Y MONTAJE DE GASKET 150#NOM-ASB-RING PT AGT 1/8"THK - 4" - AA1B - Suministro Contratista</v>
      </c>
      <c r="Q96" s="874" t="s">
        <v>1452</v>
      </c>
      <c r="R96" s="874" t="str" cm="1">
        <f t="array" ref="R96">IF($G96="","",IFERROR(VLOOKUP(LOOKUP(2,1/(($B$14:$B96&lt;&gt;"")*($C$14:$C96="")),$B$14:$B96),$AM$12:$AN$16,2,FALSE),""))</f>
        <v>Mecanica</v>
      </c>
      <c r="S96" s="89">
        <v>8</v>
      </c>
      <c r="T96" s="84" t="s">
        <v>414</v>
      </c>
      <c r="U96" s="214">
        <f>+APU!K1191</f>
        <v>65.118510000000001</v>
      </c>
      <c r="V96" s="214">
        <f t="shared" si="12"/>
        <v>520.94808</v>
      </c>
      <c r="W96" s="108"/>
      <c r="X96" s="136" t="s">
        <v>434</v>
      </c>
      <c r="Y96" s="135"/>
      <c r="Z96" s="97"/>
      <c r="AA96" s="97"/>
      <c r="AB96" s="778" cm="1">
        <f t="array" ref="AB96">IF($S96="","",SUMIFS(APU!$O:$O,APU!$A:$A,IF(ISNUMBER($C96),REPLACE(TEXT($C96,"0.0000"),5,0,"."),$C96),APU!$G:$G,"hh")/MAX(1,SUMPRODUCT(($C$15:$C$262=$C96)*($S$15:$S$262&lt;&gt;""))))</f>
        <v>3.3600000000000003</v>
      </c>
      <c r="AC96" s="897">
        <f>IF($S96="","",IFERROR(VLOOKUP($AE96,APU!$V:$X,2,FALSE),""))</f>
        <v>40</v>
      </c>
      <c r="AD96" s="897">
        <f t="shared" si="15"/>
        <v>0.2</v>
      </c>
      <c r="AE96" s="790" t="str">
        <f t="shared" si="16"/>
        <v>3.06.37</v>
      </c>
      <c r="AF96" s="790"/>
      <c r="AG96" s="791"/>
      <c r="AH96" s="792">
        <f t="shared" si="17"/>
        <v>0</v>
      </c>
      <c r="AI96" s="808" t="str">
        <f t="shared" si="18"/>
        <v>3.06.37 | 4" | AA1B</v>
      </c>
    </row>
    <row r="97" spans="1:35" s="95" customFormat="1" ht="18">
      <c r="A97" s="91"/>
      <c r="B97" s="84" t="s">
        <v>432</v>
      </c>
      <c r="C97" s="115" t="s">
        <v>607</v>
      </c>
      <c r="D97" s="83" t="s">
        <v>26</v>
      </c>
      <c r="E97" s="83" t="s">
        <v>26</v>
      </c>
      <c r="F97" s="84" t="s">
        <v>26</v>
      </c>
      <c r="G97" s="2232" t="str">
        <f t="shared" si="19"/>
        <v>SUMINISTRO Y MONTAJE DE SOCKOLET 3000# STL A105</v>
      </c>
      <c r="H97" s="2232"/>
      <c r="I97" s="2232"/>
      <c r="J97" s="2232"/>
      <c r="K97" s="2232"/>
      <c r="L97" s="2232"/>
      <c r="M97" s="2232"/>
      <c r="N97" s="88" t="s">
        <v>440</v>
      </c>
      <c r="O97" s="84" t="s">
        <v>496</v>
      </c>
      <c r="P97" s="874" t="str">
        <f t="shared" si="13"/>
        <v>SUMINISTRO Y MONTAJE DE SOCKOLET 3000# STL A105 - 1" - AA1B - Suministro Contratista</v>
      </c>
      <c r="Q97" s="874" t="s">
        <v>1452</v>
      </c>
      <c r="R97" s="874" t="str" cm="1">
        <f t="array" ref="R97">IF($G97="","",IFERROR(VLOOKUP(LOOKUP(2,1/(($B$14:$B97&lt;&gt;"")*($C$14:$C97="")),$B$14:$B97),$AM$12:$AN$16,2,FALSE),""))</f>
        <v>Mecanica</v>
      </c>
      <c r="S97" s="89">
        <v>7</v>
      </c>
      <c r="T97" s="84" t="s">
        <v>414</v>
      </c>
      <c r="U97" s="214">
        <f>+APU!K1207</f>
        <v>62.70966857142858</v>
      </c>
      <c r="V97" s="214">
        <f t="shared" si="12"/>
        <v>438.96768000000009</v>
      </c>
      <c r="W97" s="108"/>
      <c r="X97" s="136" t="s">
        <v>558</v>
      </c>
      <c r="Y97" s="135"/>
      <c r="Z97" s="97"/>
      <c r="AA97" s="97"/>
      <c r="AB97" s="778" cm="1">
        <f t="array" ref="AB97">IF($S97="","",SUMIFS(APU!$O:$O,APU!$A:$A,IF(ISNUMBER($C97),REPLACE(TEXT($C97,"0.0000"),5,0,"."),$C97),APU!$G:$G,"hh")/MAX(1,SUMPRODUCT(($C$15:$C$262=$C97)*($S$15:$S$262&lt;&gt;""))))</f>
        <v>17.360000000000003</v>
      </c>
      <c r="AC97" s="897">
        <f>IF($S97="","",IFERROR(VLOOKUP($AE97,APU!$V:$X,2,FALSE),""))</f>
        <v>10</v>
      </c>
      <c r="AD97" s="897">
        <f t="shared" si="15"/>
        <v>0.7</v>
      </c>
      <c r="AE97" s="790" t="str">
        <f t="shared" si="16"/>
        <v>3.06.38</v>
      </c>
      <c r="AF97" s="790"/>
      <c r="AG97" s="791"/>
      <c r="AH97" s="792">
        <f t="shared" si="17"/>
        <v>0</v>
      </c>
      <c r="AI97" s="808" t="str">
        <f t="shared" si="18"/>
        <v>3.06.38 | 1" | AA1B</v>
      </c>
    </row>
    <row r="98" spans="1:35" s="95" customFormat="1" ht="18">
      <c r="A98" s="91"/>
      <c r="B98" s="84" t="s">
        <v>432</v>
      </c>
      <c r="C98" s="115" t="s">
        <v>608</v>
      </c>
      <c r="D98" s="83" t="s">
        <v>26</v>
      </c>
      <c r="E98" s="83" t="s">
        <v>26</v>
      </c>
      <c r="F98" s="84" t="s">
        <v>26</v>
      </c>
      <c r="G98" s="2232" t="str">
        <f t="shared" si="19"/>
        <v>SUMINISTRO Y MONTAJE DE SOCKOLET 3000# STL A105</v>
      </c>
      <c r="H98" s="2232"/>
      <c r="I98" s="2232"/>
      <c r="J98" s="2232"/>
      <c r="K98" s="2232"/>
      <c r="L98" s="2232"/>
      <c r="M98" s="2232"/>
      <c r="N98" s="88" t="s">
        <v>565</v>
      </c>
      <c r="O98" s="84" t="s">
        <v>496</v>
      </c>
      <c r="P98" s="874" t="str">
        <f t="shared" si="13"/>
        <v>SUMINISTRO Y MONTAJE DE SOCKOLET 3000# STL A105 - 1½" - AA1B - Suministro Contratista</v>
      </c>
      <c r="Q98" s="874" t="s">
        <v>1452</v>
      </c>
      <c r="R98" s="874" t="str" cm="1">
        <f t="array" ref="R98">IF($G98="","",IFERROR(VLOOKUP(LOOKUP(2,1/(($B$14:$B98&lt;&gt;"")*($C$14:$C98="")),$B$14:$B98),$AM$12:$AN$16,2,FALSE),""))</f>
        <v>Mecanica</v>
      </c>
      <c r="S98" s="89">
        <v>5</v>
      </c>
      <c r="T98" s="84" t="s">
        <v>414</v>
      </c>
      <c r="U98" s="214">
        <f>+APU!K1228</f>
        <v>68.611754285714284</v>
      </c>
      <c r="V98" s="214">
        <f t="shared" si="12"/>
        <v>343.05877142857139</v>
      </c>
      <c r="W98" s="108"/>
      <c r="X98" s="134" t="s">
        <v>558</v>
      </c>
      <c r="Y98" s="135"/>
      <c r="Z98" s="97"/>
      <c r="AA98" s="97"/>
      <c r="AB98" s="778" cm="1">
        <f t="array" ref="AB98">IF($S98="","",SUMIFS(APU!$O:$O,APU!$A:$A,IF(ISNUMBER($C98),REPLACE(TEXT($C98,"0.0000"),5,0,"."),$C98),APU!$G:$G,"hh")/MAX(1,SUMPRODUCT(($C$15:$C$262=$C98)*($S$15:$S$262&lt;&gt;""))))</f>
        <v>12.4</v>
      </c>
      <c r="AC98" s="897">
        <f>IF($S98="","",IFERROR(VLOOKUP($AE98,APU!$V:$X,2,FALSE),""))</f>
        <v>10</v>
      </c>
      <c r="AD98" s="897">
        <f t="shared" si="15"/>
        <v>0.5</v>
      </c>
      <c r="AE98" s="790" t="str">
        <f t="shared" si="16"/>
        <v>3.06.39</v>
      </c>
      <c r="AF98" s="790"/>
      <c r="AG98" s="791"/>
      <c r="AH98" s="792">
        <f t="shared" si="17"/>
        <v>0</v>
      </c>
      <c r="AI98" s="808" t="str">
        <f t="shared" si="18"/>
        <v>3.06.39 | 1½" | AA1B</v>
      </c>
    </row>
    <row r="99" spans="1:35" s="95" customFormat="1" ht="18">
      <c r="A99" s="91"/>
      <c r="B99" s="84" t="s">
        <v>432</v>
      </c>
      <c r="C99" s="115" t="s">
        <v>609</v>
      </c>
      <c r="D99" s="83" t="s">
        <v>26</v>
      </c>
      <c r="E99" s="83" t="s">
        <v>26</v>
      </c>
      <c r="F99" s="84" t="s">
        <v>26</v>
      </c>
      <c r="G99" s="2232" t="str">
        <f t="shared" si="19"/>
        <v>SUMINISTRO Y MONTAJE DE SOCKOLET 3000# STL A105</v>
      </c>
      <c r="H99" s="2232"/>
      <c r="I99" s="2232"/>
      <c r="J99" s="2232"/>
      <c r="K99" s="2232"/>
      <c r="L99" s="2232"/>
      <c r="M99" s="2232"/>
      <c r="N99" s="88" t="s">
        <v>566</v>
      </c>
      <c r="O99" s="84" t="s">
        <v>496</v>
      </c>
      <c r="P99" s="874" t="str">
        <f t="shared" si="13"/>
        <v>SUMINISTRO Y MONTAJE DE SOCKOLET 3000# STL A105 - 2" - AA1B - Suministro Contratista</v>
      </c>
      <c r="Q99" s="874" t="s">
        <v>1452</v>
      </c>
      <c r="R99" s="874" t="str" cm="1">
        <f t="array" ref="R99">IF($G99="","",IFERROR(VLOOKUP(LOOKUP(2,1/(($B$14:$B99&lt;&gt;"")*($C$14:$C99="")),$B$14:$B99),$AM$12:$AN$16,2,FALSE),""))</f>
        <v>Mecanica</v>
      </c>
      <c r="S99" s="89">
        <v>3</v>
      </c>
      <c r="T99" s="84" t="s">
        <v>414</v>
      </c>
      <c r="U99" s="214">
        <f>+APU!K1249</f>
        <v>84.98339285714286</v>
      </c>
      <c r="V99" s="214">
        <f t="shared" si="12"/>
        <v>254.95017857142858</v>
      </c>
      <c r="W99" s="108"/>
      <c r="X99" s="136" t="s">
        <v>558</v>
      </c>
      <c r="Y99" s="135"/>
      <c r="Z99" s="97"/>
      <c r="AA99" s="97"/>
      <c r="AB99" s="778" cm="1">
        <f t="array" ref="AB99">IF($S99="","",SUMIFS(APU!$O:$O,APU!$A:$A,IF(ISNUMBER($C99),REPLACE(TEXT($C99,"0.0000"),5,0,"."),$C99),APU!$G:$G,"hh")/MAX(1,SUMPRODUCT(($C$15:$C$262=$C99)*($S$15:$S$262&lt;&gt;""))))</f>
        <v>9.3000000000000007</v>
      </c>
      <c r="AC99" s="897">
        <f>IF($S99="","",IFERROR(VLOOKUP($AE99,APU!$V:$X,2,FALSE),""))</f>
        <v>8</v>
      </c>
      <c r="AD99" s="897">
        <f t="shared" si="15"/>
        <v>0.375</v>
      </c>
      <c r="AE99" s="790" t="str">
        <f t="shared" si="16"/>
        <v>3.06.40</v>
      </c>
      <c r="AF99" s="790"/>
      <c r="AG99" s="791"/>
      <c r="AH99" s="792">
        <f t="shared" si="17"/>
        <v>0</v>
      </c>
      <c r="AI99" s="808" t="str">
        <f t="shared" si="18"/>
        <v>3.06.40 | 2" | AA1B</v>
      </c>
    </row>
    <row r="100" spans="1:35" s="95" customFormat="1" ht="18">
      <c r="A100" s="91"/>
      <c r="B100" s="84" t="s">
        <v>432</v>
      </c>
      <c r="C100" s="115" t="s">
        <v>610</v>
      </c>
      <c r="D100" s="83" t="s">
        <v>26</v>
      </c>
      <c r="E100" s="83" t="s">
        <v>26</v>
      </c>
      <c r="F100" s="84" t="s">
        <v>26</v>
      </c>
      <c r="G100" s="2232" t="str">
        <f t="shared" si="19"/>
        <v>SUMINISTRO Y MONTAJE DE ELL 90 DEG 3000# SW STL A105</v>
      </c>
      <c r="H100" s="2232"/>
      <c r="I100" s="2232"/>
      <c r="J100" s="2232"/>
      <c r="K100" s="2232"/>
      <c r="L100" s="2232"/>
      <c r="M100" s="2232"/>
      <c r="N100" s="88" t="s">
        <v>564</v>
      </c>
      <c r="O100" s="84" t="s">
        <v>496</v>
      </c>
      <c r="P100" s="874" t="str">
        <f t="shared" si="13"/>
        <v>SUMINISTRO Y MONTAJE DE ELL 90 DEG 3000# SW STL A105 - ½" - AA1B - Suministro Contratista</v>
      </c>
      <c r="Q100" s="874" t="s">
        <v>1452</v>
      </c>
      <c r="R100" s="874" t="str" cm="1">
        <f t="array" ref="R100">IF($G100="","",IFERROR(VLOOKUP(LOOKUP(2,1/(($B$14:$B100&lt;&gt;"")*($C$14:$C100="")),$B$14:$B100),$AM$12:$AN$16,2,FALSE),""))</f>
        <v>Mecanica</v>
      </c>
      <c r="S100" s="89">
        <v>4</v>
      </c>
      <c r="T100" s="84" t="s">
        <v>414</v>
      </c>
      <c r="U100" s="214">
        <f>+APU!K1270</f>
        <v>34.26217619047619</v>
      </c>
      <c r="V100" s="214">
        <f t="shared" si="12"/>
        <v>137.04870476190476</v>
      </c>
      <c r="W100" s="108"/>
      <c r="X100" s="134" t="s">
        <v>439</v>
      </c>
      <c r="Y100" s="135"/>
      <c r="Z100" s="97"/>
      <c r="AA100" s="97"/>
      <c r="AB100" s="778" cm="1">
        <f t="array" ref="AB100">IF($S100="","",SUMIFS(APU!$O:$O,APU!$A:$A,IF(ISNUMBER($C100),REPLACE(TEXT($C100,"0.0000"),5,0,"."),$C100),APU!$G:$G,"hh")/MAX(1,SUMPRODUCT(($C$15:$C$262=$C100)*($S$15:$S$262&lt;&gt;""))))</f>
        <v>8.2666666666666657</v>
      </c>
      <c r="AC100" s="897">
        <f>IF($S100="","",IFERROR(VLOOKUP($AE100,APU!$V:$X,2,FALSE),""))</f>
        <v>12</v>
      </c>
      <c r="AD100" s="897">
        <f t="shared" si="15"/>
        <v>0.33333333333333331</v>
      </c>
      <c r="AE100" s="790" t="str">
        <f t="shared" si="16"/>
        <v>3.06.41</v>
      </c>
      <c r="AF100" s="790"/>
      <c r="AG100" s="791"/>
      <c r="AH100" s="792">
        <f t="shared" si="17"/>
        <v>0</v>
      </c>
      <c r="AI100" s="808" t="str">
        <f t="shared" si="18"/>
        <v>3.06.41 | ½" | AA1B</v>
      </c>
    </row>
    <row r="101" spans="1:35" s="95" customFormat="1" ht="18">
      <c r="A101" s="91"/>
      <c r="B101" s="84" t="s">
        <v>432</v>
      </c>
      <c r="C101" s="115" t="s">
        <v>611</v>
      </c>
      <c r="D101" s="83" t="s">
        <v>26</v>
      </c>
      <c r="E101" s="83" t="s">
        <v>26</v>
      </c>
      <c r="F101" s="84" t="s">
        <v>26</v>
      </c>
      <c r="G101" s="2232" t="str">
        <f t="shared" si="19"/>
        <v>SUMINISTRO Y MONTAJE DE ELL 90 DEG 3000# SW STL A105</v>
      </c>
      <c r="H101" s="2232"/>
      <c r="I101" s="2232"/>
      <c r="J101" s="2232"/>
      <c r="K101" s="2232"/>
      <c r="L101" s="2232"/>
      <c r="M101" s="2232"/>
      <c r="N101" s="88" t="s">
        <v>440</v>
      </c>
      <c r="O101" s="84" t="s">
        <v>496</v>
      </c>
      <c r="P101" s="874" t="str">
        <f t="shared" si="13"/>
        <v>SUMINISTRO Y MONTAJE DE ELL 90 DEG 3000# SW STL A105 - 1" - AA1B - Suministro Contratista</v>
      </c>
      <c r="Q101" s="874" t="s">
        <v>1452</v>
      </c>
      <c r="R101" s="874" t="str" cm="1">
        <f t="array" ref="R101">IF($G101="","",IFERROR(VLOOKUP(LOOKUP(2,1/(($B$14:$B101&lt;&gt;"")*($C$14:$C101="")),$B$14:$B101),$AM$12:$AN$16,2,FALSE),""))</f>
        <v>Mecanica</v>
      </c>
      <c r="S101" s="89">
        <v>38</v>
      </c>
      <c r="T101" s="84" t="s">
        <v>414</v>
      </c>
      <c r="U101" s="214">
        <f>+APU!K1290</f>
        <v>39.281661904761904</v>
      </c>
      <c r="V101" s="214">
        <f t="shared" si="12"/>
        <v>1492.7031523809524</v>
      </c>
      <c r="W101" s="108"/>
      <c r="X101" s="136" t="s">
        <v>439</v>
      </c>
      <c r="Y101" s="135"/>
      <c r="Z101" s="97"/>
      <c r="AA101" s="97"/>
      <c r="AB101" s="778" cm="1">
        <f t="array" ref="AB101">IF($S101="","",SUMIFS(APU!$O:$O,APU!$A:$A,IF(ISNUMBER($C101),REPLACE(TEXT($C101,"0.0000"),5,0,"."),$C101),APU!$G:$G,"hh")/MAX(1,SUMPRODUCT(($C$15:$C$262=$C101)*($S$15:$S$262&lt;&gt;""))))</f>
        <v>78.533333333333331</v>
      </c>
      <c r="AC101" s="897">
        <f>IF($S101="","",IFERROR(VLOOKUP($AE101,APU!$V:$X,2,FALSE),""))</f>
        <v>12</v>
      </c>
      <c r="AD101" s="897">
        <f t="shared" si="15"/>
        <v>3.1666666666666665</v>
      </c>
      <c r="AE101" s="790" t="str">
        <f t="shared" si="16"/>
        <v>3.06.42</v>
      </c>
      <c r="AF101" s="790"/>
      <c r="AG101" s="791"/>
      <c r="AH101" s="792">
        <f t="shared" si="17"/>
        <v>0</v>
      </c>
      <c r="AI101" s="808" t="str">
        <f t="shared" si="18"/>
        <v>3.06.42 | 1" | AA1B</v>
      </c>
    </row>
    <row r="102" spans="1:35" s="95" customFormat="1" ht="18">
      <c r="A102" s="91"/>
      <c r="B102" s="84" t="s">
        <v>432</v>
      </c>
      <c r="C102" s="115" t="s">
        <v>612</v>
      </c>
      <c r="D102" s="83" t="s">
        <v>26</v>
      </c>
      <c r="E102" s="83" t="s">
        <v>26</v>
      </c>
      <c r="F102" s="84" t="s">
        <v>26</v>
      </c>
      <c r="G102" s="2232" t="str">
        <f t="shared" si="19"/>
        <v>SUMINISTRO Y MONTAJE DE ELL 90 DEG 3000# SW STL A105</v>
      </c>
      <c r="H102" s="2232"/>
      <c r="I102" s="2232"/>
      <c r="J102" s="2232"/>
      <c r="K102" s="2232"/>
      <c r="L102" s="2232"/>
      <c r="M102" s="2232"/>
      <c r="N102" s="88" t="s">
        <v>565</v>
      </c>
      <c r="O102" s="84" t="s">
        <v>496</v>
      </c>
      <c r="P102" s="874" t="str">
        <f t="shared" si="13"/>
        <v>SUMINISTRO Y MONTAJE DE ELL 90 DEG 3000# SW STL A105 - 1½" - AA1B - Suministro Contratista</v>
      </c>
      <c r="Q102" s="874" t="s">
        <v>1452</v>
      </c>
      <c r="R102" s="874" t="str" cm="1">
        <f t="array" ref="R102">IF($G102="","",IFERROR(VLOOKUP(LOOKUP(2,1/(($B$14:$B102&lt;&gt;"")*($C$14:$C102="")),$B$14:$B102),$AM$12:$AN$16,2,FALSE),""))</f>
        <v>Mecanica</v>
      </c>
      <c r="S102" s="89">
        <v>27</v>
      </c>
      <c r="T102" s="84" t="s">
        <v>414</v>
      </c>
      <c r="U102" s="214">
        <f>+APU!K1310</f>
        <v>58.674354285714287</v>
      </c>
      <c r="V102" s="214">
        <f t="shared" si="12"/>
        <v>1584.2075657142857</v>
      </c>
      <c r="W102" s="108"/>
      <c r="X102" s="136" t="s">
        <v>439</v>
      </c>
      <c r="Y102" s="135"/>
      <c r="Z102" s="97"/>
      <c r="AA102" s="97"/>
      <c r="AB102" s="778" cm="1">
        <f t="array" ref="AB102">IF($S102="","",SUMIFS(APU!$O:$O,APU!$A:$A,IF(ISNUMBER($C102),REPLACE(TEXT($C102,"0.0000"),5,0,"."),$C102),APU!$G:$G,"hh")/MAX(1,SUMPRODUCT(($C$15:$C$262=$C102)*($S$15:$S$262&lt;&gt;""))))</f>
        <v>66.960000000000008</v>
      </c>
      <c r="AC102" s="897">
        <f>IF($S102="","",IFERROR(VLOOKUP($AE102,APU!$V:$X,2,FALSE),""))</f>
        <v>10</v>
      </c>
      <c r="AD102" s="897">
        <f t="shared" si="15"/>
        <v>2.7</v>
      </c>
      <c r="AE102" s="790" t="str">
        <f t="shared" si="16"/>
        <v>3.06.43</v>
      </c>
      <c r="AF102" s="790"/>
      <c r="AG102" s="791"/>
      <c r="AH102" s="792">
        <f t="shared" si="17"/>
        <v>0</v>
      </c>
      <c r="AI102" s="808" t="str">
        <f t="shared" si="18"/>
        <v>3.06.43 | 1½" | AA1B</v>
      </c>
    </row>
    <row r="103" spans="1:35" s="95" customFormat="1" ht="18">
      <c r="A103" s="91"/>
      <c r="B103" s="84" t="s">
        <v>432</v>
      </c>
      <c r="C103" s="115" t="s">
        <v>613</v>
      </c>
      <c r="D103" s="83" t="s">
        <v>26</v>
      </c>
      <c r="E103" s="83" t="s">
        <v>26</v>
      </c>
      <c r="F103" s="84" t="s">
        <v>26</v>
      </c>
      <c r="G103" s="2232" t="str">
        <f t="shared" si="19"/>
        <v>SUMINISTRO Y MONTAJE DE ELL 90 DEG 3000# SW STL A105</v>
      </c>
      <c r="H103" s="2232"/>
      <c r="I103" s="2232"/>
      <c r="J103" s="2232"/>
      <c r="K103" s="2232"/>
      <c r="L103" s="2232"/>
      <c r="M103" s="2232"/>
      <c r="N103" s="88" t="s">
        <v>566</v>
      </c>
      <c r="O103" s="84" t="s">
        <v>496</v>
      </c>
      <c r="P103" s="874" t="str">
        <f t="shared" si="13"/>
        <v>SUMINISTRO Y MONTAJE DE ELL 90 DEG 3000# SW STL A105 - 2" - AA1B - Suministro Contratista</v>
      </c>
      <c r="Q103" s="874" t="s">
        <v>1452</v>
      </c>
      <c r="R103" s="874" t="str" cm="1">
        <f t="array" ref="R103">IF($G103="","",IFERROR(VLOOKUP(LOOKUP(2,1/(($B$14:$B103&lt;&gt;"")*($C$14:$C103="")),$B$14:$B103),$AM$12:$AN$16,2,FALSE),""))</f>
        <v>Mecanica</v>
      </c>
      <c r="S103" s="89">
        <v>64</v>
      </c>
      <c r="T103" s="84" t="s">
        <v>414</v>
      </c>
      <c r="U103" s="214">
        <f>+APU!K1330</f>
        <v>68.885268571428568</v>
      </c>
      <c r="V103" s="214">
        <f t="shared" si="12"/>
        <v>4408.6571885714284</v>
      </c>
      <c r="W103" s="108"/>
      <c r="X103" s="136" t="s">
        <v>439</v>
      </c>
      <c r="Y103" s="135"/>
      <c r="Z103" s="97"/>
      <c r="AA103" s="97"/>
      <c r="AB103" s="778" cm="1">
        <f t="array" ref="AB103">IF($S103="","",SUMIFS(APU!$O:$O,APU!$A:$A,IF(ISNUMBER($C103),REPLACE(TEXT($C103,"0.0000"),5,0,"."),$C103),APU!$G:$G,"hh")/MAX(1,SUMPRODUCT(($C$15:$C$262=$C103)*($S$15:$S$262&lt;&gt;""))))</f>
        <v>158.72000000000003</v>
      </c>
      <c r="AC103" s="897">
        <f>IF($S103="","",IFERROR(VLOOKUP($AE103,APU!$V:$X,2,FALSE),""))</f>
        <v>10</v>
      </c>
      <c r="AD103" s="897">
        <f t="shared" si="15"/>
        <v>6.4</v>
      </c>
      <c r="AE103" s="790" t="str">
        <f t="shared" si="16"/>
        <v>3.06.44</v>
      </c>
      <c r="AF103" s="790"/>
      <c r="AG103" s="791"/>
      <c r="AH103" s="792">
        <f t="shared" si="17"/>
        <v>0</v>
      </c>
      <c r="AI103" s="808" t="str">
        <f t="shared" si="18"/>
        <v>3.06.44 | 2" | AA1B</v>
      </c>
    </row>
    <row r="104" spans="1:35" s="95" customFormat="1" ht="18">
      <c r="A104" s="91"/>
      <c r="B104" s="84" t="s">
        <v>432</v>
      </c>
      <c r="C104" s="115" t="s">
        <v>614</v>
      </c>
      <c r="D104" s="83" t="s">
        <v>26</v>
      </c>
      <c r="E104" s="83" t="s">
        <v>26</v>
      </c>
      <c r="F104" s="84" t="s">
        <v>26</v>
      </c>
      <c r="G104" s="2232" t="str">
        <f t="shared" si="19"/>
        <v>SUMINISTRO Y MONTAJE DE TEE 3000# SW STL A105</v>
      </c>
      <c r="H104" s="2232"/>
      <c r="I104" s="2232"/>
      <c r="J104" s="2232"/>
      <c r="K104" s="2232"/>
      <c r="L104" s="2232"/>
      <c r="M104" s="2232"/>
      <c r="N104" s="88" t="s">
        <v>564</v>
      </c>
      <c r="O104" s="84" t="s">
        <v>496</v>
      </c>
      <c r="P104" s="874" t="str">
        <f t="shared" si="13"/>
        <v>SUMINISTRO Y MONTAJE DE TEE 3000# SW STL A105 - ½" - AA1B - Suministro Contratista</v>
      </c>
      <c r="Q104" s="874" t="s">
        <v>1452</v>
      </c>
      <c r="R104" s="874" t="str" cm="1">
        <f t="array" ref="R104">IF($G104="","",IFERROR(VLOOKUP(LOOKUP(2,1/(($B$14:$B104&lt;&gt;"")*($C$14:$C104="")),$B$14:$B104),$AM$12:$AN$16,2,FALSE),""))</f>
        <v>Mecanica</v>
      </c>
      <c r="S104" s="89">
        <v>4</v>
      </c>
      <c r="T104" s="84" t="s">
        <v>414</v>
      </c>
      <c r="U104" s="214">
        <f>+APU!K1350</f>
        <v>34.071826666666666</v>
      </c>
      <c r="V104" s="214">
        <f t="shared" si="12"/>
        <v>136.28730666666667</v>
      </c>
      <c r="W104" s="108"/>
      <c r="X104" s="134" t="s">
        <v>559</v>
      </c>
      <c r="Y104" s="135"/>
      <c r="Z104" s="97"/>
      <c r="AA104" s="97"/>
      <c r="AB104" s="778" cm="1">
        <f t="array" ref="AB104">IF($S104="","",SUMIFS(APU!$O:$O,APU!$A:$A,IF(ISNUMBER($C104),REPLACE(TEXT($C104,"0.0000"),5,0,"."),$C104),APU!$G:$G,"hh")/MAX(1,SUMPRODUCT(($C$15:$C$262=$C104)*($S$15:$S$262&lt;&gt;""))))</f>
        <v>6.6133333333333333</v>
      </c>
      <c r="AC104" s="897">
        <f>IF($S104="","",IFERROR(VLOOKUP($AE104,APU!$V:$X,2,FALSE),""))</f>
        <v>15</v>
      </c>
      <c r="AD104" s="897">
        <f t="shared" si="15"/>
        <v>0.26666666666666666</v>
      </c>
      <c r="AE104" s="790" t="str">
        <f t="shared" si="16"/>
        <v>3.06.45</v>
      </c>
      <c r="AF104" s="790"/>
      <c r="AG104" s="791"/>
      <c r="AH104" s="792">
        <f t="shared" si="17"/>
        <v>0</v>
      </c>
      <c r="AI104" s="808" t="str">
        <f t="shared" si="18"/>
        <v>3.06.45 | ½" | AA1B</v>
      </c>
    </row>
    <row r="105" spans="1:35" s="95" customFormat="1" ht="18">
      <c r="A105" s="91"/>
      <c r="B105" s="84" t="s">
        <v>432</v>
      </c>
      <c r="C105" s="115" t="s">
        <v>615</v>
      </c>
      <c r="D105" s="83" t="s">
        <v>26</v>
      </c>
      <c r="E105" s="83" t="s">
        <v>26</v>
      </c>
      <c r="F105" s="84" t="s">
        <v>26</v>
      </c>
      <c r="G105" s="2232" t="str">
        <f t="shared" si="19"/>
        <v>SUMINISTRO Y MONTAJE DE TEE 3000# SW STL A105</v>
      </c>
      <c r="H105" s="2232"/>
      <c r="I105" s="2232"/>
      <c r="J105" s="2232"/>
      <c r="K105" s="2232"/>
      <c r="L105" s="2232"/>
      <c r="M105" s="2232"/>
      <c r="N105" s="88" t="s">
        <v>440</v>
      </c>
      <c r="O105" s="84" t="s">
        <v>496</v>
      </c>
      <c r="P105" s="874" t="str">
        <f t="shared" si="13"/>
        <v>SUMINISTRO Y MONTAJE DE TEE 3000# SW STL A105 - 1" - AA1B - Suministro Contratista</v>
      </c>
      <c r="Q105" s="874" t="s">
        <v>1452</v>
      </c>
      <c r="R105" s="874" t="str" cm="1">
        <f t="array" ref="R105">IF($G105="","",IFERROR(VLOOKUP(LOOKUP(2,1/(($B$14:$B105&lt;&gt;"")*($C$14:$C105="")),$B$14:$B105),$AM$12:$AN$16,2,FALSE),""))</f>
        <v>Mecanica</v>
      </c>
      <c r="S105" s="89">
        <v>16</v>
      </c>
      <c r="T105" s="84" t="s">
        <v>414</v>
      </c>
      <c r="U105" s="214">
        <f>+APU!K1370</f>
        <v>54.670392857142858</v>
      </c>
      <c r="V105" s="214">
        <f t="shared" si="12"/>
        <v>874.72628571428572</v>
      </c>
      <c r="W105" s="108"/>
      <c r="X105" s="136" t="s">
        <v>559</v>
      </c>
      <c r="Y105" s="135"/>
      <c r="Z105" s="97"/>
      <c r="AA105" s="97"/>
      <c r="AB105" s="778" cm="1">
        <f t="array" ref="AB105">IF($S105="","",SUMIFS(APU!$O:$O,APU!$A:$A,IF(ISNUMBER($C105),REPLACE(TEXT($C105,"0.0000"),5,0,"."),$C105),APU!$G:$G,"hh")/MAX(1,SUMPRODUCT(($C$15:$C$262=$C105)*($S$15:$S$262&lt;&gt;""))))</f>
        <v>49.6</v>
      </c>
      <c r="AC105" s="897">
        <f>IF($S105="","",IFERROR(VLOOKUP($AE105,APU!$V:$X,2,FALSE),""))</f>
        <v>8</v>
      </c>
      <c r="AD105" s="897">
        <f t="shared" si="15"/>
        <v>2</v>
      </c>
      <c r="AE105" s="790" t="str">
        <f t="shared" si="16"/>
        <v>3.06.46</v>
      </c>
      <c r="AF105" s="790"/>
      <c r="AG105" s="791"/>
      <c r="AH105" s="792">
        <f t="shared" si="17"/>
        <v>0</v>
      </c>
      <c r="AI105" s="808" t="str">
        <f t="shared" si="18"/>
        <v>3.06.46 | 1" | AA1B</v>
      </c>
    </row>
    <row r="106" spans="1:35" s="95" customFormat="1" ht="18">
      <c r="A106" s="91"/>
      <c r="B106" s="84" t="s">
        <v>432</v>
      </c>
      <c r="C106" s="115" t="s">
        <v>616</v>
      </c>
      <c r="D106" s="83" t="s">
        <v>26</v>
      </c>
      <c r="E106" s="83" t="s">
        <v>26</v>
      </c>
      <c r="F106" s="84" t="s">
        <v>26</v>
      </c>
      <c r="G106" s="2232" t="str">
        <f t="shared" si="19"/>
        <v>SUMINISTRO Y MONTAJE DE TEE 3000# SW STL A105</v>
      </c>
      <c r="H106" s="2232"/>
      <c r="I106" s="2232"/>
      <c r="J106" s="2232"/>
      <c r="K106" s="2232"/>
      <c r="L106" s="2232"/>
      <c r="M106" s="2232"/>
      <c r="N106" s="88" t="s">
        <v>565</v>
      </c>
      <c r="O106" s="84" t="s">
        <v>496</v>
      </c>
      <c r="P106" s="874" t="str">
        <f t="shared" si="13"/>
        <v>SUMINISTRO Y MONTAJE DE TEE 3000# SW STL A105 - 1½" - AA1B - Suministro Contratista</v>
      </c>
      <c r="Q106" s="874" t="s">
        <v>1452</v>
      </c>
      <c r="R106" s="874" t="str" cm="1">
        <f t="array" ref="R106">IF($G106="","",IFERROR(VLOOKUP(LOOKUP(2,1/(($B$14:$B106&lt;&gt;"")*($C$14:$C106="")),$B$14:$B106),$AM$12:$AN$16,2,FALSE),""))</f>
        <v>Mecanica</v>
      </c>
      <c r="S106" s="89">
        <v>10</v>
      </c>
      <c r="T106" s="84" t="s">
        <v>414</v>
      </c>
      <c r="U106" s="214">
        <f>+APU!K1390</f>
        <v>64.474028571428562</v>
      </c>
      <c r="V106" s="214">
        <f t="shared" si="12"/>
        <v>644.74028571428562</v>
      </c>
      <c r="W106" s="108"/>
      <c r="X106" s="134" t="s">
        <v>559</v>
      </c>
      <c r="Y106" s="135"/>
      <c r="Z106" s="97"/>
      <c r="AA106" s="97"/>
      <c r="AB106" s="778" cm="1">
        <f t="array" ref="AB106">IF($S106="","",SUMIFS(APU!$O:$O,APU!$A:$A,IF(ISNUMBER($C106),REPLACE(TEXT($C106,"0.0000"),5,0,"."),$C106),APU!$G:$G,"hh")/MAX(1,SUMPRODUCT(($C$15:$C$262=$C106)*($S$15:$S$262&lt;&gt;""))))</f>
        <v>35.428571428571423</v>
      </c>
      <c r="AC106" s="897">
        <f>IF($S106="","",IFERROR(VLOOKUP($AE106,APU!$V:$X,2,FALSE),""))</f>
        <v>7</v>
      </c>
      <c r="AD106" s="897">
        <f t="shared" si="15"/>
        <v>1.4285714285714286</v>
      </c>
      <c r="AE106" s="790" t="str">
        <f t="shared" si="16"/>
        <v>3.06.47</v>
      </c>
      <c r="AF106" s="790"/>
      <c r="AG106" s="791"/>
      <c r="AH106" s="792">
        <f t="shared" si="17"/>
        <v>0</v>
      </c>
      <c r="AI106" s="808" t="str">
        <f t="shared" si="18"/>
        <v>3.06.47 | 1½" | AA1B</v>
      </c>
    </row>
    <row r="107" spans="1:35" s="95" customFormat="1" ht="18">
      <c r="A107" s="91"/>
      <c r="B107" s="84" t="s">
        <v>432</v>
      </c>
      <c r="C107" s="115" t="s">
        <v>617</v>
      </c>
      <c r="D107" s="83" t="s">
        <v>26</v>
      </c>
      <c r="E107" s="83" t="s">
        <v>26</v>
      </c>
      <c r="F107" s="84" t="s">
        <v>26</v>
      </c>
      <c r="G107" s="2232" t="str">
        <f t="shared" si="19"/>
        <v>SUMINISTRO Y MONTAJE DE TEE 3000# SW STL A105</v>
      </c>
      <c r="H107" s="2232"/>
      <c r="I107" s="2232"/>
      <c r="J107" s="2232"/>
      <c r="K107" s="2232"/>
      <c r="L107" s="2232"/>
      <c r="M107" s="2232"/>
      <c r="N107" s="88" t="s">
        <v>566</v>
      </c>
      <c r="O107" s="84" t="s">
        <v>496</v>
      </c>
      <c r="P107" s="874" t="str">
        <f t="shared" si="13"/>
        <v>SUMINISTRO Y MONTAJE DE TEE 3000# SW STL A105 - 2" - AA1B - Suministro Contratista</v>
      </c>
      <c r="Q107" s="874" t="s">
        <v>1452</v>
      </c>
      <c r="R107" s="874" t="str" cm="1">
        <f t="array" ref="R107">IF($G107="","",IFERROR(VLOOKUP(LOOKUP(2,1/(($B$14:$B107&lt;&gt;"")*($C$14:$C107="")),$B$14:$B107),$AM$12:$AN$16,2,FALSE),""))</f>
        <v>Mecanica</v>
      </c>
      <c r="S107" s="89">
        <v>9</v>
      </c>
      <c r="T107" s="84" t="s">
        <v>414</v>
      </c>
      <c r="U107" s="214">
        <f>+APU!K1410</f>
        <v>67.45637142857143</v>
      </c>
      <c r="V107" s="214">
        <f t="shared" si="12"/>
        <v>607.10734285714284</v>
      </c>
      <c r="W107" s="108"/>
      <c r="X107" s="136" t="s">
        <v>559</v>
      </c>
      <c r="Y107" s="135"/>
      <c r="Z107" s="97"/>
      <c r="AA107" s="97"/>
      <c r="AB107" s="778" cm="1">
        <f t="array" ref="AB107">IF($S107="","",SUMIFS(APU!$O:$O,APU!$A:$A,IF(ISNUMBER($C107),REPLACE(TEXT($C107,"0.0000"),5,0,"."),$C107),APU!$G:$G,"hh")/MAX(1,SUMPRODUCT(($C$15:$C$262=$C107)*($S$15:$S$262&lt;&gt;""))))</f>
        <v>31.885714285714283</v>
      </c>
      <c r="AC107" s="897">
        <f>IF($S107="","",IFERROR(VLOOKUP($AE107,APU!$V:$X,2,FALSE),""))</f>
        <v>7</v>
      </c>
      <c r="AD107" s="897">
        <f t="shared" si="15"/>
        <v>1.2857142857142858</v>
      </c>
      <c r="AE107" s="790" t="str">
        <f t="shared" si="16"/>
        <v>3.06.48</v>
      </c>
      <c r="AF107" s="790"/>
      <c r="AG107" s="791"/>
      <c r="AH107" s="792">
        <f t="shared" si="17"/>
        <v>0</v>
      </c>
      <c r="AI107" s="808" t="str">
        <f t="shared" si="18"/>
        <v>3.06.48 | 2" | AA1B</v>
      </c>
    </row>
    <row r="108" spans="1:35" s="95" customFormat="1" ht="18">
      <c r="A108" s="91"/>
      <c r="B108" s="84" t="s">
        <v>432</v>
      </c>
      <c r="C108" s="115" t="s">
        <v>618</v>
      </c>
      <c r="D108" s="83" t="s">
        <v>26</v>
      </c>
      <c r="E108" s="83" t="s">
        <v>26</v>
      </c>
      <c r="F108" s="84" t="s">
        <v>26</v>
      </c>
      <c r="G108" s="2232" t="str">
        <f t="shared" si="19"/>
        <v>SUMINISTRO Y MONTAJE DE TEE RED 3000# SW STL A105</v>
      </c>
      <c r="H108" s="2232"/>
      <c r="I108" s="2232"/>
      <c r="J108" s="2232"/>
      <c r="K108" s="2232"/>
      <c r="L108" s="2232"/>
      <c r="M108" s="2232"/>
      <c r="N108" s="88" t="s">
        <v>567</v>
      </c>
      <c r="O108" s="84" t="s">
        <v>496</v>
      </c>
      <c r="P108" s="874" t="str">
        <f t="shared" ref="P108:P131" si="20">IF(TRIM($G108)="","",TRIM($G108)&amp;IF(OR(TRIM($N108)="",TRIM($N108)="-"),""," - "&amp;TRIM($N108))&amp;IF(OR(TRIM($O108)="",TRIM($O108)="-"),""," - "&amp;TRIM($O108))&amp;IF(ISNUMBER(SEARCH("SUMINISTRO",$G108))," - "&amp;$AK$13,IF(ISNUMBER(SEARCH("MONTAJE",$G108))," - "&amp;$AK$12,"")))</f>
        <v>SUMINISTRO Y MONTAJE DE TEE RED 3000# SW STL A105 - 2" x ½" - AA1B - Suministro Contratista</v>
      </c>
      <c r="Q108" s="874" t="s">
        <v>1452</v>
      </c>
      <c r="R108" s="874" t="str" cm="1">
        <f t="array" ref="R108">IF($G108="","",IFERROR(VLOOKUP(LOOKUP(2,1/(($B$14:$B108&lt;&gt;"")*($C$14:$C108="")),$B$14:$B108),$AM$12:$AN$16,2,FALSE),""))</f>
        <v>Mecanica</v>
      </c>
      <c r="S108" s="89">
        <v>2</v>
      </c>
      <c r="T108" s="84" t="s">
        <v>414</v>
      </c>
      <c r="U108" s="214">
        <f>+APU!K1430</f>
        <v>83.781495238095232</v>
      </c>
      <c r="V108" s="214">
        <f t="shared" si="12"/>
        <v>167.56299047619046</v>
      </c>
      <c r="W108" s="108"/>
      <c r="X108" s="136" t="s">
        <v>560</v>
      </c>
      <c r="Y108" s="135"/>
      <c r="Z108" s="97"/>
      <c r="AA108" s="97"/>
      <c r="AB108" s="778" cm="1">
        <f t="array" ref="AB108">IF($S108="","",SUMIFS(APU!$O:$O,APU!$A:$A,IF(ISNUMBER($C108),REPLACE(TEXT($C108,"0.0000"),5,0,"."),$C108),APU!$G:$G,"hh")/MAX(1,SUMPRODUCT(($C$15:$C$262=$C108)*($S$15:$S$262&lt;&gt;""))))</f>
        <v>8.2666666666666657</v>
      </c>
      <c r="AC108" s="897">
        <f>IF($S108="","",IFERROR(VLOOKUP($AE108,APU!$V:$X,2,FALSE),""))</f>
        <v>6</v>
      </c>
      <c r="AD108" s="897">
        <f t="shared" si="15"/>
        <v>0.33333333333333331</v>
      </c>
      <c r="AE108" s="790" t="str">
        <f t="shared" si="16"/>
        <v>3.06.49</v>
      </c>
      <c r="AF108" s="790"/>
      <c r="AG108" s="791"/>
      <c r="AH108" s="792">
        <f t="shared" si="17"/>
        <v>0</v>
      </c>
      <c r="AI108" s="808" t="str">
        <f t="shared" si="18"/>
        <v>3.06.49 | 2" x ½" | AA1B</v>
      </c>
    </row>
    <row r="109" spans="1:35" s="95" customFormat="1" ht="18">
      <c r="A109" s="91"/>
      <c r="B109" s="84" t="s">
        <v>432</v>
      </c>
      <c r="C109" s="115" t="s">
        <v>619</v>
      </c>
      <c r="D109" s="83" t="s">
        <v>26</v>
      </c>
      <c r="E109" s="83" t="s">
        <v>26</v>
      </c>
      <c r="F109" s="84" t="s">
        <v>26</v>
      </c>
      <c r="G109" s="2232" t="str">
        <f t="shared" si="19"/>
        <v>SUMINISTRO Y MONTAJE DE TEE RED 3000# SW STL A105</v>
      </c>
      <c r="H109" s="2232"/>
      <c r="I109" s="2232"/>
      <c r="J109" s="2232"/>
      <c r="K109" s="2232"/>
      <c r="L109" s="2232"/>
      <c r="M109" s="2232"/>
      <c r="N109" s="88" t="s">
        <v>568</v>
      </c>
      <c r="O109" s="84" t="s">
        <v>496</v>
      </c>
      <c r="P109" s="874" t="str">
        <f t="shared" si="20"/>
        <v>SUMINISTRO Y MONTAJE DE TEE RED 3000# SW STL A105 - 1½" x ½" - AA1B - Suministro Contratista</v>
      </c>
      <c r="Q109" s="874" t="s">
        <v>1452</v>
      </c>
      <c r="R109" s="874" t="str" cm="1">
        <f t="array" ref="R109">IF($G109="","",IFERROR(VLOOKUP(LOOKUP(2,1/(($B$14:$B109&lt;&gt;"")*($C$14:$C109="")),$B$14:$B109),$AM$12:$AN$16,2,FALSE),""))</f>
        <v>Mecanica</v>
      </c>
      <c r="S109" s="89">
        <v>8</v>
      </c>
      <c r="T109" s="84" t="s">
        <v>414</v>
      </c>
      <c r="U109" s="214">
        <f>+APU!K1450</f>
        <v>83.468495238095244</v>
      </c>
      <c r="V109" s="214">
        <f t="shared" si="12"/>
        <v>667.74796190476195</v>
      </c>
      <c r="W109" s="108"/>
      <c r="X109" s="134" t="s">
        <v>560</v>
      </c>
      <c r="Y109" s="135"/>
      <c r="Z109" s="97"/>
      <c r="AA109" s="97"/>
      <c r="AB109" s="778" cm="1">
        <f t="array" ref="AB109">IF($S109="","",SUMIFS(APU!$O:$O,APU!$A:$A,IF(ISNUMBER($C109),REPLACE(TEXT($C109,"0.0000"),5,0,"."),$C109),APU!$G:$G,"hh")/MAX(1,SUMPRODUCT(($C$15:$C$262=$C109)*($S$15:$S$262&lt;&gt;""))))</f>
        <v>33.066666666666663</v>
      </c>
      <c r="AC109" s="897">
        <f>IF($S109="","",IFERROR(VLOOKUP($AE109,APU!$V:$X,2,FALSE),""))</f>
        <v>6</v>
      </c>
      <c r="AD109" s="897">
        <f t="shared" si="15"/>
        <v>1.3333333333333333</v>
      </c>
      <c r="AE109" s="790" t="str">
        <f t="shared" si="16"/>
        <v>3.06.50</v>
      </c>
      <c r="AF109" s="790"/>
      <c r="AG109" s="791"/>
      <c r="AH109" s="792">
        <f t="shared" si="17"/>
        <v>0</v>
      </c>
      <c r="AI109" s="808" t="str">
        <f t="shared" si="18"/>
        <v>3.06.50 | 1½" x ½" | AA1B</v>
      </c>
    </row>
    <row r="110" spans="1:35" s="95" customFormat="1" ht="18">
      <c r="A110" s="91"/>
      <c r="B110" s="84" t="s">
        <v>432</v>
      </c>
      <c r="C110" s="115" t="s">
        <v>620</v>
      </c>
      <c r="D110" s="83" t="s">
        <v>26</v>
      </c>
      <c r="E110" s="83" t="s">
        <v>26</v>
      </c>
      <c r="F110" s="84" t="s">
        <v>26</v>
      </c>
      <c r="G110" s="2232" t="str">
        <f t="shared" si="19"/>
        <v>SUMINISTRO Y MONTAJE DE TEE RED 3000# SW STL A105</v>
      </c>
      <c r="H110" s="2232"/>
      <c r="I110" s="2232"/>
      <c r="J110" s="2232"/>
      <c r="K110" s="2232"/>
      <c r="L110" s="2232"/>
      <c r="M110" s="2232"/>
      <c r="N110" s="88" t="s">
        <v>569</v>
      </c>
      <c r="O110" s="84" t="s">
        <v>496</v>
      </c>
      <c r="P110" s="874" t="str">
        <f t="shared" si="20"/>
        <v>SUMINISTRO Y MONTAJE DE TEE RED 3000# SW STL A105 - 1" x ½" - AA1B - Suministro Contratista</v>
      </c>
      <c r="Q110" s="874" t="s">
        <v>1452</v>
      </c>
      <c r="R110" s="874" t="str" cm="1">
        <f t="array" ref="R110">IF($G110="","",IFERROR(VLOOKUP(LOOKUP(2,1/(($B$14:$B110&lt;&gt;"")*($C$14:$C110="")),$B$14:$B110),$AM$12:$AN$16,2,FALSE),""))</f>
        <v>Mecanica</v>
      </c>
      <c r="S110" s="89">
        <v>6</v>
      </c>
      <c r="T110" s="84" t="s">
        <v>414</v>
      </c>
      <c r="U110" s="214">
        <f>+APU!K1470</f>
        <v>83.155495238095227</v>
      </c>
      <c r="V110" s="214">
        <f t="shared" si="12"/>
        <v>498.93297142857136</v>
      </c>
      <c r="W110" s="108"/>
      <c r="X110" s="136" t="s">
        <v>560</v>
      </c>
      <c r="Y110" s="135"/>
      <c r="Z110" s="97"/>
      <c r="AA110" s="97"/>
      <c r="AB110" s="778" cm="1">
        <f t="array" ref="AB110">IF($S110="","",SUMIFS(APU!$O:$O,APU!$A:$A,IF(ISNUMBER($C110),REPLACE(TEXT($C110,"0.0000"),5,0,"."),$C110),APU!$G:$G,"hh")/MAX(1,SUMPRODUCT(($C$15:$C$262=$C110)*($S$15:$S$262&lt;&gt;""))))</f>
        <v>24.8</v>
      </c>
      <c r="AC110" s="897">
        <f>IF($S110="","",IFERROR(VLOOKUP($AE110,APU!$V:$X,2,FALSE),""))</f>
        <v>6</v>
      </c>
      <c r="AD110" s="897">
        <f t="shared" si="15"/>
        <v>1</v>
      </c>
      <c r="AE110" s="790" t="str">
        <f t="shared" si="16"/>
        <v>3.06.51</v>
      </c>
      <c r="AF110" s="790"/>
      <c r="AG110" s="791"/>
      <c r="AH110" s="792">
        <f t="shared" si="17"/>
        <v>0</v>
      </c>
      <c r="AI110" s="808" t="str">
        <f t="shared" si="18"/>
        <v>3.06.51 | 1" x ½" | AA1B</v>
      </c>
    </row>
    <row r="111" spans="1:35" s="95" customFormat="1" ht="18">
      <c r="A111" s="91"/>
      <c r="B111" s="84" t="s">
        <v>432</v>
      </c>
      <c r="C111" s="115" t="s">
        <v>621</v>
      </c>
      <c r="D111" s="83" t="s">
        <v>26</v>
      </c>
      <c r="E111" s="83" t="s">
        <v>26</v>
      </c>
      <c r="F111" s="84" t="s">
        <v>26</v>
      </c>
      <c r="G111" s="2232" t="str">
        <f>+"SUMINISTRO Y MONTAJE DE "&amp;X111</f>
        <v>SUMINISTRO Y MONTAJE DE SWAGE CONC XS STL A234 WPB PBE</v>
      </c>
      <c r="H111" s="2232"/>
      <c r="I111" s="2232"/>
      <c r="J111" s="2232"/>
      <c r="K111" s="2232"/>
      <c r="L111" s="2232"/>
      <c r="M111" s="2232"/>
      <c r="N111" s="88" t="s">
        <v>569</v>
      </c>
      <c r="O111" s="84" t="s">
        <v>496</v>
      </c>
      <c r="P111" s="874" t="str">
        <f t="shared" si="20"/>
        <v>SUMINISTRO Y MONTAJE DE SWAGE CONC XS STL A234 WPB PBE - 1" x ½" - AA1B - Suministro Contratista</v>
      </c>
      <c r="Q111" s="874" t="s">
        <v>1452</v>
      </c>
      <c r="R111" s="874" t="str" cm="1">
        <f t="array" ref="R111">IF($G111="","",IFERROR(VLOOKUP(LOOKUP(2,1/(($B$14:$B111&lt;&gt;"")*($C$14:$C111="")),$B$14:$B111),$AM$12:$AN$16,2,FALSE),""))</f>
        <v>Mecanica</v>
      </c>
      <c r="S111" s="89">
        <v>4</v>
      </c>
      <c r="T111" s="84" t="s">
        <v>414</v>
      </c>
      <c r="U111" s="214">
        <f>+APU!K1490</f>
        <v>135.76605142857142</v>
      </c>
      <c r="V111" s="214">
        <f t="shared" si="12"/>
        <v>543.06420571428566</v>
      </c>
      <c r="W111" s="108"/>
      <c r="X111" s="134" t="s">
        <v>561</v>
      </c>
      <c r="Y111" s="135"/>
      <c r="Z111" s="97"/>
      <c r="AA111" s="97"/>
      <c r="AB111" s="778" cm="1">
        <f t="array" ref="AB111">IF($S111="","",SUMIFS(APU!$O:$O,APU!$A:$A,IF(ISNUMBER($C111),REPLACE(TEXT($C111,"0.0000"),5,0,"."),$C111),APU!$G:$G,"hh")/MAX(1,SUMPRODUCT(($C$15:$C$262=$C111)*($S$15:$S$262&lt;&gt;""))))</f>
        <v>19.840000000000003</v>
      </c>
      <c r="AC111" s="897">
        <f>IF($S111="","",IFERROR(VLOOKUP($AE111,APU!$V:$X,2,FALSE),""))</f>
        <v>5</v>
      </c>
      <c r="AD111" s="897">
        <f t="shared" si="15"/>
        <v>0.8</v>
      </c>
      <c r="AE111" s="790" t="str">
        <f t="shared" si="16"/>
        <v>3.06.52</v>
      </c>
      <c r="AF111" s="790"/>
      <c r="AG111" s="791"/>
      <c r="AH111" s="792">
        <f t="shared" si="17"/>
        <v>0</v>
      </c>
      <c r="AI111" s="808" t="str">
        <f t="shared" si="18"/>
        <v>3.06.52 | 1" x ½" | AA1B</v>
      </c>
    </row>
    <row r="112" spans="1:35" s="95" customFormat="1" ht="18">
      <c r="A112" s="91"/>
      <c r="B112" s="84" t="s">
        <v>432</v>
      </c>
      <c r="C112" s="115" t="s">
        <v>622</v>
      </c>
      <c r="D112" s="83" t="s">
        <v>26</v>
      </c>
      <c r="E112" s="83" t="s">
        <v>26</v>
      </c>
      <c r="F112" s="84" t="s">
        <v>26</v>
      </c>
      <c r="G112" s="2232" t="str">
        <f t="shared" ref="G112:G126" si="21">+"SUMINISTRO Y MONTAJE DE "&amp;X112</f>
        <v>SUMINISTRO Y MONTAJE DE SWAGE CONC XS STL A234 WPB PBE</v>
      </c>
      <c r="H112" s="2232"/>
      <c r="I112" s="2232"/>
      <c r="J112" s="2232"/>
      <c r="K112" s="2232"/>
      <c r="L112" s="2232"/>
      <c r="M112" s="2232"/>
      <c r="N112" s="88" t="s">
        <v>570</v>
      </c>
      <c r="O112" s="84" t="s">
        <v>496</v>
      </c>
      <c r="P112" s="874" t="str">
        <f t="shared" si="20"/>
        <v>SUMINISTRO Y MONTAJE DE SWAGE CONC XS STL A234 WPB PBE - 1½" x 1" - AA1B - Suministro Contratista</v>
      </c>
      <c r="Q112" s="874" t="s">
        <v>1452</v>
      </c>
      <c r="R112" s="874" t="str" cm="1">
        <f t="array" ref="R112">IF($G112="","",IFERROR(VLOOKUP(LOOKUP(2,1/(($B$14:$B112&lt;&gt;"")*($C$14:$C112="")),$B$14:$B112),$AM$12:$AN$16,2,FALSE),""))</f>
        <v>Mecanica</v>
      </c>
      <c r="S112" s="89">
        <v>6</v>
      </c>
      <c r="T112" s="84" t="s">
        <v>414</v>
      </c>
      <c r="U112" s="214">
        <f>+APU!K1510</f>
        <v>141.79333714285713</v>
      </c>
      <c r="V112" s="214">
        <f t="shared" si="12"/>
        <v>850.76002285714276</v>
      </c>
      <c r="W112" s="108"/>
      <c r="X112" s="136" t="s">
        <v>561</v>
      </c>
      <c r="Y112" s="135"/>
      <c r="Z112" s="97"/>
      <c r="AA112" s="97"/>
      <c r="AB112" s="778" cm="1">
        <f t="array" ref="AB112">IF($S112="","",SUMIFS(APU!$O:$O,APU!$A:$A,IF(ISNUMBER($C112),REPLACE(TEXT($C112,"0.0000"),5,0,"."),$C112),APU!$G:$G,"hh")/MAX(1,SUMPRODUCT(($C$15:$C$262=$C112)*($S$15:$S$262&lt;&gt;""))))</f>
        <v>29.760000000000005</v>
      </c>
      <c r="AC112" s="897">
        <f>IF($S112="","",IFERROR(VLOOKUP($AE112,APU!$V:$X,2,FALSE),""))</f>
        <v>5</v>
      </c>
      <c r="AD112" s="897">
        <f t="shared" si="15"/>
        <v>1.2</v>
      </c>
      <c r="AE112" s="790" t="str">
        <f t="shared" si="16"/>
        <v>3.06.53</v>
      </c>
      <c r="AF112" s="790"/>
      <c r="AG112" s="791"/>
      <c r="AH112" s="792">
        <f t="shared" si="17"/>
        <v>0</v>
      </c>
      <c r="AI112" s="808" t="str">
        <f t="shared" si="18"/>
        <v>3.06.53 | 1½" x 1" | AA1B</v>
      </c>
    </row>
    <row r="113" spans="1:35" s="95" customFormat="1" ht="18">
      <c r="A113" s="91"/>
      <c r="B113" s="84" t="s">
        <v>432</v>
      </c>
      <c r="C113" s="115" t="s">
        <v>623</v>
      </c>
      <c r="D113" s="83" t="s">
        <v>26</v>
      </c>
      <c r="E113" s="83" t="s">
        <v>26</v>
      </c>
      <c r="F113" s="84" t="s">
        <v>26</v>
      </c>
      <c r="G113" s="2232" t="str">
        <f t="shared" si="21"/>
        <v>SUMINISTRO Y MONTAJE DE SWAGE CONC XS STL A234 WPB PBE</v>
      </c>
      <c r="H113" s="2232"/>
      <c r="I113" s="2232"/>
      <c r="J113" s="2232"/>
      <c r="K113" s="2232"/>
      <c r="L113" s="2232"/>
      <c r="M113" s="2232"/>
      <c r="N113" s="88" t="s">
        <v>571</v>
      </c>
      <c r="O113" s="84" t="s">
        <v>496</v>
      </c>
      <c r="P113" s="874" t="str">
        <f t="shared" si="20"/>
        <v>SUMINISTRO Y MONTAJE DE SWAGE CONC XS STL A234 WPB PBE - 2" x 1½" - AA1B - Suministro Contratista</v>
      </c>
      <c r="Q113" s="874" t="s">
        <v>1452</v>
      </c>
      <c r="R113" s="874" t="str" cm="1">
        <f t="array" ref="R113">IF($G113="","",IFERROR(VLOOKUP(LOOKUP(2,1/(($B$14:$B113&lt;&gt;"")*($C$14:$C113="")),$B$14:$B113),$AM$12:$AN$16,2,FALSE),""))</f>
        <v>Mecanica</v>
      </c>
      <c r="S113" s="89">
        <v>4</v>
      </c>
      <c r="T113" s="84" t="s">
        <v>414</v>
      </c>
      <c r="U113" s="214">
        <f>+APU!K1530</f>
        <v>150.6777657142857</v>
      </c>
      <c r="V113" s="214">
        <f t="shared" si="12"/>
        <v>602.71106285714279</v>
      </c>
      <c r="W113" s="108"/>
      <c r="X113" s="134" t="s">
        <v>561</v>
      </c>
      <c r="Y113" s="135"/>
      <c r="Z113" s="97"/>
      <c r="AA113" s="97"/>
      <c r="AB113" s="778" cm="1">
        <f t="array" ref="AB113">IF($S113="","",SUMIFS(APU!$O:$O,APU!$A:$A,IF(ISNUMBER($C113),REPLACE(TEXT($C113,"0.0000"),5,0,"."),$C113),APU!$G:$G,"hh")/MAX(1,SUMPRODUCT(($C$15:$C$262=$C113)*($S$15:$S$262&lt;&gt;""))))</f>
        <v>19.840000000000003</v>
      </c>
      <c r="AC113" s="897">
        <f>IF($S113="","",IFERROR(VLOOKUP($AE113,APU!$V:$X,2,FALSE),""))</f>
        <v>5</v>
      </c>
      <c r="AD113" s="897">
        <f t="shared" si="15"/>
        <v>0.8</v>
      </c>
      <c r="AE113" s="790" t="str">
        <f t="shared" si="16"/>
        <v>3.06.54</v>
      </c>
      <c r="AF113" s="790"/>
      <c r="AG113" s="791"/>
      <c r="AH113" s="792">
        <f t="shared" si="17"/>
        <v>0</v>
      </c>
      <c r="AI113" s="808" t="str">
        <f t="shared" si="18"/>
        <v>3.06.54 | 2" x 1½" | AA1B</v>
      </c>
    </row>
    <row r="114" spans="1:35" s="95" customFormat="1" ht="18">
      <c r="A114" s="91"/>
      <c r="B114" s="84" t="s">
        <v>432</v>
      </c>
      <c r="C114" s="115" t="s">
        <v>624</v>
      </c>
      <c r="D114" s="83" t="s">
        <v>26</v>
      </c>
      <c r="E114" s="83" t="s">
        <v>26</v>
      </c>
      <c r="F114" s="84" t="s">
        <v>26</v>
      </c>
      <c r="G114" s="2232" t="str">
        <f t="shared" si="21"/>
        <v>SUMINISTRO Y MONTAJE DE NIPPLE XS STL A106-B TOE 3" LONG</v>
      </c>
      <c r="H114" s="2232"/>
      <c r="I114" s="2232"/>
      <c r="J114" s="2232"/>
      <c r="K114" s="2232"/>
      <c r="L114" s="2232"/>
      <c r="M114" s="2232"/>
      <c r="N114" s="88" t="s">
        <v>564</v>
      </c>
      <c r="O114" s="84" t="s">
        <v>496</v>
      </c>
      <c r="P114" s="874" t="str">
        <f t="shared" si="20"/>
        <v>SUMINISTRO Y MONTAJE DE NIPPLE XS STL A106-B TOE 3" LONG - ½" - AA1B - Suministro Contratista</v>
      </c>
      <c r="Q114" s="874" t="s">
        <v>1452</v>
      </c>
      <c r="R114" s="874" t="str" cm="1">
        <f t="array" ref="R114">IF($G114="","",IFERROR(VLOOKUP(LOOKUP(2,1/(($B$14:$B114&lt;&gt;"")*($C$14:$C114="")),$B$14:$B114),$AM$12:$AN$16,2,FALSE),""))</f>
        <v>Mecanica</v>
      </c>
      <c r="S114" s="89">
        <v>25</v>
      </c>
      <c r="T114" s="84" t="s">
        <v>414</v>
      </c>
      <c r="U114" s="214">
        <f>+APU!K1550</f>
        <v>46.91095428571429</v>
      </c>
      <c r="V114" s="214">
        <f t="shared" si="12"/>
        <v>1172.7738571428572</v>
      </c>
      <c r="W114" s="108"/>
      <c r="X114" s="136" t="s">
        <v>562</v>
      </c>
      <c r="Y114" s="135"/>
      <c r="Z114" s="97"/>
      <c r="AA114" s="97"/>
      <c r="AB114" s="778" cm="1">
        <f t="array" ref="AB114">IF($S114="","",SUMIFS(APU!$O:$O,APU!$A:$A,IF(ISNUMBER($C114),REPLACE(TEXT($C114,"0.0000"),5,0,"."),$C114),APU!$G:$G,"hh")/MAX(1,SUMPRODUCT(($C$15:$C$262=$C114)*($S$15:$S$262&lt;&gt;""))))</f>
        <v>62</v>
      </c>
      <c r="AC114" s="897">
        <f>IF($S114="","",IFERROR(VLOOKUP($AE114,APU!$V:$X,2,FALSE),""))</f>
        <v>10</v>
      </c>
      <c r="AD114" s="897">
        <f t="shared" si="15"/>
        <v>2.5</v>
      </c>
      <c r="AE114" s="790" t="str">
        <f t="shared" si="16"/>
        <v>3.06.55</v>
      </c>
      <c r="AF114" s="790"/>
      <c r="AG114" s="791"/>
      <c r="AH114" s="792">
        <f t="shared" si="17"/>
        <v>0</v>
      </c>
      <c r="AI114" s="808" t="str">
        <f t="shared" si="18"/>
        <v>3.06.55 | ½" | AA1B</v>
      </c>
    </row>
    <row r="115" spans="1:35" s="95" customFormat="1" ht="18">
      <c r="A115" s="91"/>
      <c r="B115" s="84" t="s">
        <v>432</v>
      </c>
      <c r="C115" s="115" t="s">
        <v>625</v>
      </c>
      <c r="D115" s="83" t="s">
        <v>26</v>
      </c>
      <c r="E115" s="83" t="s">
        <v>26</v>
      </c>
      <c r="F115" s="84" t="s">
        <v>26</v>
      </c>
      <c r="G115" s="2232" t="str">
        <f t="shared" si="21"/>
        <v>SUMINISTRO Y MONTAJE DE NIPPLE XS STL A106-B TOE 3" LONG</v>
      </c>
      <c r="H115" s="2232"/>
      <c r="I115" s="2232"/>
      <c r="J115" s="2232"/>
      <c r="K115" s="2232"/>
      <c r="L115" s="2232"/>
      <c r="M115" s="2232"/>
      <c r="N115" s="88" t="s">
        <v>440</v>
      </c>
      <c r="O115" s="84" t="s">
        <v>496</v>
      </c>
      <c r="P115" s="874" t="str">
        <f t="shared" si="20"/>
        <v>SUMINISTRO Y MONTAJE DE NIPPLE XS STL A106-B TOE 3" LONG - 1" - AA1B - Suministro Contratista</v>
      </c>
      <c r="Q115" s="874" t="s">
        <v>1452</v>
      </c>
      <c r="R115" s="874" t="str" cm="1">
        <f t="array" ref="R115">IF($G115="","",IFERROR(VLOOKUP(LOOKUP(2,1/(($B$14:$B115&lt;&gt;"")*($C$14:$C115="")),$B$14:$B115),$AM$12:$AN$16,2,FALSE),""))</f>
        <v>Mecanica</v>
      </c>
      <c r="S115" s="89">
        <v>12</v>
      </c>
      <c r="T115" s="84" t="s">
        <v>414</v>
      </c>
      <c r="U115" s="214">
        <f>+APU!K1569</f>
        <v>49.768097142857151</v>
      </c>
      <c r="V115" s="214">
        <f t="shared" si="12"/>
        <v>597.21716571428578</v>
      </c>
      <c r="W115" s="108"/>
      <c r="X115" s="136" t="s">
        <v>562</v>
      </c>
      <c r="Y115" s="135"/>
      <c r="Z115" s="97"/>
      <c r="AA115" s="97"/>
      <c r="AB115" s="778" cm="1">
        <f t="array" ref="AB115">IF($S115="","",SUMIFS(APU!$O:$O,APU!$A:$A,IF(ISNUMBER($C115),REPLACE(TEXT($C115,"0.0000"),5,0,"."),$C115),APU!$G:$G,"hh")/MAX(1,SUMPRODUCT(($C$15:$C$262=$C115)*($S$15:$S$262&lt;&gt;""))))</f>
        <v>29.760000000000005</v>
      </c>
      <c r="AC115" s="897">
        <f>IF($S115="","",IFERROR(VLOOKUP($AE115,APU!$V:$X,2,FALSE),""))</f>
        <v>10</v>
      </c>
      <c r="AD115" s="897">
        <f t="shared" si="15"/>
        <v>1.2</v>
      </c>
      <c r="AE115" s="790" t="str">
        <f t="shared" si="16"/>
        <v>3.06.56</v>
      </c>
      <c r="AF115" s="790"/>
      <c r="AG115" s="791"/>
      <c r="AH115" s="792">
        <f t="shared" si="17"/>
        <v>0</v>
      </c>
      <c r="AI115" s="808" t="str">
        <f t="shared" si="18"/>
        <v>3.06.56 | 1" | AA1B</v>
      </c>
    </row>
    <row r="116" spans="1:35" s="95" customFormat="1" ht="18">
      <c r="A116" s="91"/>
      <c r="B116" s="84" t="s">
        <v>432</v>
      </c>
      <c r="C116" s="115" t="s">
        <v>626</v>
      </c>
      <c r="D116" s="83" t="s">
        <v>26</v>
      </c>
      <c r="E116" s="83" t="s">
        <v>26</v>
      </c>
      <c r="F116" s="84" t="s">
        <v>26</v>
      </c>
      <c r="G116" s="2232" t="str">
        <f t="shared" si="21"/>
        <v>SUMINISTRO Y MONTAJE DE NIPPLE XS STL A106-B TOE 3" LONG</v>
      </c>
      <c r="H116" s="2232"/>
      <c r="I116" s="2232"/>
      <c r="J116" s="2232"/>
      <c r="K116" s="2232"/>
      <c r="L116" s="2232"/>
      <c r="M116" s="2232"/>
      <c r="N116" s="88" t="s">
        <v>565</v>
      </c>
      <c r="O116" s="84" t="s">
        <v>496</v>
      </c>
      <c r="P116" s="874" t="str">
        <f t="shared" si="20"/>
        <v>SUMINISTRO Y MONTAJE DE NIPPLE XS STL A106-B TOE 3" LONG - 1½" - AA1B - Suministro Contratista</v>
      </c>
      <c r="Q116" s="874" t="s">
        <v>1452</v>
      </c>
      <c r="R116" s="874" t="str" cm="1">
        <f t="array" ref="R116">IF($G116="","",IFERROR(VLOOKUP(LOOKUP(2,1/(($B$14:$B116&lt;&gt;"")*($C$14:$C116="")),$B$14:$B116),$AM$12:$AN$16,2,FALSE),""))</f>
        <v>Mecanica</v>
      </c>
      <c r="S116" s="89">
        <v>10</v>
      </c>
      <c r="T116" s="84" t="s">
        <v>414</v>
      </c>
      <c r="U116" s="214">
        <f>+APU!K1588</f>
        <v>52.750440000000005</v>
      </c>
      <c r="V116" s="214">
        <f t="shared" si="12"/>
        <v>527.50440000000003</v>
      </c>
      <c r="W116" s="108"/>
      <c r="X116" s="136" t="s">
        <v>562</v>
      </c>
      <c r="Y116" s="135"/>
      <c r="Z116" s="97"/>
      <c r="AA116" s="97"/>
      <c r="AB116" s="778" cm="1">
        <f t="array" ref="AB116">IF($S116="","",SUMIFS(APU!$O:$O,APU!$A:$A,IF(ISNUMBER($C116),REPLACE(TEXT($C116,"0.0000"),5,0,"."),$C116),APU!$G:$G,"hh")/MAX(1,SUMPRODUCT(($C$15:$C$262=$C116)*($S$15:$S$262&lt;&gt;""))))</f>
        <v>24.8</v>
      </c>
      <c r="AC116" s="897">
        <f>IF($S116="","",IFERROR(VLOOKUP($AE116,APU!$V:$X,2,FALSE),""))</f>
        <v>10</v>
      </c>
      <c r="AD116" s="897">
        <f t="shared" si="15"/>
        <v>1</v>
      </c>
      <c r="AE116" s="790" t="str">
        <f t="shared" si="16"/>
        <v>3.06.57</v>
      </c>
      <c r="AF116" s="790"/>
      <c r="AG116" s="791"/>
      <c r="AH116" s="792">
        <f t="shared" si="17"/>
        <v>0</v>
      </c>
      <c r="AI116" s="808" t="str">
        <f t="shared" si="18"/>
        <v>3.06.57 | 1½" | AA1B</v>
      </c>
    </row>
    <row r="117" spans="1:35" s="95" customFormat="1" ht="18">
      <c r="A117" s="91"/>
      <c r="B117" s="84" t="s">
        <v>432</v>
      </c>
      <c r="C117" s="115" t="s">
        <v>627</v>
      </c>
      <c r="D117" s="83" t="s">
        <v>26</v>
      </c>
      <c r="E117" s="83" t="s">
        <v>26</v>
      </c>
      <c r="F117" s="84" t="s">
        <v>26</v>
      </c>
      <c r="G117" s="2232" t="str">
        <f t="shared" si="21"/>
        <v>SUMINISTRO Y MONTAJE DE NIPPLE XS STL A106-B TOE 3" LONG</v>
      </c>
      <c r="H117" s="2232"/>
      <c r="I117" s="2232"/>
      <c r="J117" s="2232"/>
      <c r="K117" s="2232"/>
      <c r="L117" s="2232"/>
      <c r="M117" s="2232"/>
      <c r="N117" s="88" t="s">
        <v>566</v>
      </c>
      <c r="O117" s="84" t="s">
        <v>496</v>
      </c>
      <c r="P117" s="874" t="str">
        <f t="shared" si="20"/>
        <v>SUMINISTRO Y MONTAJE DE NIPPLE XS STL A106-B TOE 3" LONG - 2" - AA1B - Suministro Contratista</v>
      </c>
      <c r="Q117" s="874" t="s">
        <v>1452</v>
      </c>
      <c r="R117" s="874" t="str" cm="1">
        <f t="array" ref="R117">IF($G117="","",IFERROR(VLOOKUP(LOOKUP(2,1/(($B$14:$B117&lt;&gt;"")*($C$14:$C117="")),$B$14:$B117),$AM$12:$AN$16,2,FALSE),""))</f>
        <v>Mecanica</v>
      </c>
      <c r="S117" s="89">
        <v>4</v>
      </c>
      <c r="T117" s="84" t="s">
        <v>414</v>
      </c>
      <c r="U117" s="214">
        <f>+APU!K1607</f>
        <v>54.304211428571428</v>
      </c>
      <c r="V117" s="214">
        <f t="shared" si="12"/>
        <v>217.21684571428571</v>
      </c>
      <c r="W117" s="108"/>
      <c r="X117" s="134" t="s">
        <v>562</v>
      </c>
      <c r="Y117" s="135"/>
      <c r="Z117" s="97"/>
      <c r="AA117" s="97"/>
      <c r="AB117" s="778" cm="1">
        <f t="array" ref="AB117">IF($S117="","",SUMIFS(APU!$O:$O,APU!$A:$A,IF(ISNUMBER($C117),REPLACE(TEXT($C117,"0.0000"),5,0,"."),$C117),APU!$G:$G,"hh")/MAX(1,SUMPRODUCT(($C$15:$C$262=$C117)*($S$15:$S$262&lt;&gt;""))))</f>
        <v>9.9200000000000017</v>
      </c>
      <c r="AC117" s="897">
        <f>IF($S117="","",IFERROR(VLOOKUP($AE117,APU!$V:$X,2,FALSE),""))</f>
        <v>10</v>
      </c>
      <c r="AD117" s="897">
        <f t="shared" si="15"/>
        <v>0.4</v>
      </c>
      <c r="AE117" s="790" t="str">
        <f t="shared" si="16"/>
        <v>3.06.58</v>
      </c>
      <c r="AF117" s="790"/>
      <c r="AG117" s="791"/>
      <c r="AH117" s="792">
        <f t="shared" si="17"/>
        <v>0</v>
      </c>
      <c r="AI117" s="808" t="str">
        <f t="shared" si="18"/>
        <v>3.06.58 | 2" | AA1B</v>
      </c>
    </row>
    <row r="118" spans="1:35" s="95" customFormat="1" ht="18">
      <c r="A118" s="91"/>
      <c r="B118" s="84" t="s">
        <v>432</v>
      </c>
      <c r="C118" s="115" t="s">
        <v>628</v>
      </c>
      <c r="D118" s="83" t="s">
        <v>26</v>
      </c>
      <c r="E118" s="83" t="s">
        <v>26</v>
      </c>
      <c r="F118" s="84" t="s">
        <v>26</v>
      </c>
      <c r="G118" s="2232" t="str">
        <f t="shared" si="21"/>
        <v>SUMINISTRO Y MONTAJE DE CAP SCREW HEX HEAD CR-MO A193 GR B7 UNC</v>
      </c>
      <c r="H118" s="2232"/>
      <c r="I118" s="2232"/>
      <c r="J118" s="2232"/>
      <c r="K118" s="2232"/>
      <c r="L118" s="2232"/>
      <c r="M118" s="2232"/>
      <c r="N118" s="88" t="s">
        <v>440</v>
      </c>
      <c r="O118" s="84" t="s">
        <v>496</v>
      </c>
      <c r="P118" s="874" t="str">
        <f t="shared" si="20"/>
        <v>SUMINISTRO Y MONTAJE DE CAP SCREW HEX HEAD CR-MO A193 GR B7 UNC - 1" - AA1B - Suministro Contratista</v>
      </c>
      <c r="Q118" s="874" t="s">
        <v>1452</v>
      </c>
      <c r="R118" s="874" t="str" cm="1">
        <f t="array" ref="R118">IF($G118="","",IFERROR(VLOOKUP(LOOKUP(2,1/(($B$14:$B118&lt;&gt;"")*($C$14:$C118="")),$B$14:$B118),$AM$12:$AN$16,2,FALSE),""))</f>
        <v>Mecanica</v>
      </c>
      <c r="S118" s="89">
        <v>1</v>
      </c>
      <c r="T118" s="84" t="s">
        <v>414</v>
      </c>
      <c r="U118" s="214">
        <f>+APU!K1626</f>
        <v>31.39610857142857</v>
      </c>
      <c r="V118" s="214">
        <f t="shared" si="12"/>
        <v>31.39610857142857</v>
      </c>
      <c r="W118" s="108"/>
      <c r="X118" s="136" t="s">
        <v>563</v>
      </c>
      <c r="Y118" s="135"/>
      <c r="Z118" s="97"/>
      <c r="AA118" s="97"/>
      <c r="AB118" s="778" cm="1">
        <f t="array" ref="AB118">IF($S118="","",SUMIFS(APU!$O:$O,APU!$A:$A,IF(ISNUMBER($C118),REPLACE(TEXT($C118,"0.0000"),5,0,"."),$C118),APU!$G:$G,"hh")/MAX(1,SUMPRODUCT(($C$15:$C$262=$C118)*($S$15:$S$262&lt;&gt;""))))</f>
        <v>0.56000000000000005</v>
      </c>
      <c r="AC118" s="897">
        <f>IF($S118="","",IFERROR(VLOOKUP($AE118,APU!$V:$X,2,FALSE),""))</f>
        <v>30</v>
      </c>
      <c r="AD118" s="897">
        <f t="shared" si="15"/>
        <v>3.3333333333333333E-2</v>
      </c>
      <c r="AE118" s="790" t="str">
        <f t="shared" si="16"/>
        <v>3.06.59</v>
      </c>
      <c r="AF118" s="790"/>
      <c r="AG118" s="791"/>
      <c r="AH118" s="792">
        <f t="shared" si="17"/>
        <v>0</v>
      </c>
      <c r="AI118" s="808" t="str">
        <f t="shared" si="18"/>
        <v>3.06.59 | 1" | AA1B</v>
      </c>
    </row>
    <row r="119" spans="1:35" s="95" customFormat="1" ht="27">
      <c r="A119" s="91"/>
      <c r="B119" s="84" t="s">
        <v>432</v>
      </c>
      <c r="C119" s="115" t="s">
        <v>629</v>
      </c>
      <c r="D119" s="83" t="s">
        <v>26</v>
      </c>
      <c r="E119" s="83" t="s">
        <v>26</v>
      </c>
      <c r="F119" s="84" t="s">
        <v>26</v>
      </c>
      <c r="G119" s="2232" t="str">
        <f t="shared" si="21"/>
        <v>SUMINISTRO Y MONTAJE DE PRESSURE RELIEF VALVE, INLET ANSI 150# FF CS, OULTET ANSI 150# FF CS, 90°, SET POINT 42 PSIg, (NOTA 6)</v>
      </c>
      <c r="H119" s="2232"/>
      <c r="I119" s="2232"/>
      <c r="J119" s="2232"/>
      <c r="K119" s="2232"/>
      <c r="L119" s="2232"/>
      <c r="M119" s="2232"/>
      <c r="N119" s="88" t="s">
        <v>440</v>
      </c>
      <c r="O119" s="84" t="s">
        <v>496</v>
      </c>
      <c r="P119" s="874" t="str">
        <f t="shared" si="20"/>
        <v>SUMINISTRO Y MONTAJE DE PRESSURE RELIEF VALVE, INLET ANSI 150# FF CS, OULTET ANSI 150# FF CS, 90°, SET POINT 42 PSIg, (NOTA 6) - 1" - AA1B - Suministro Contratista</v>
      </c>
      <c r="Q119" s="874" t="s">
        <v>1452</v>
      </c>
      <c r="R119" s="874" t="str" cm="1">
        <f t="array" ref="R119">IF($G119="","",IFERROR(VLOOKUP(LOOKUP(2,1/(($B$14:$B119&lt;&gt;"")*($C$14:$C119="")),$B$14:$B119),$AM$12:$AN$16,2,FALSE),""))</f>
        <v>Mecanica</v>
      </c>
      <c r="S119" s="89">
        <v>1</v>
      </c>
      <c r="T119" s="84" t="s">
        <v>414</v>
      </c>
      <c r="U119" s="214">
        <f>+APU!K1643</f>
        <v>68.948080000000004</v>
      </c>
      <c r="V119" s="214">
        <f t="shared" si="12"/>
        <v>68.948080000000004</v>
      </c>
      <c r="W119" s="108"/>
      <c r="X119" s="134" t="s">
        <v>641</v>
      </c>
      <c r="Y119" s="135"/>
      <c r="Z119" s="97"/>
      <c r="AA119" s="97"/>
      <c r="AB119" s="778" cm="1">
        <f t="array" ref="AB119">IF($S119="","",SUMIFS(APU!$O:$O,APU!$A:$A,IF(ISNUMBER($C119),REPLACE(TEXT($C119,"0.0000"),5,0,"."),$C119),APU!$G:$G,"hh")/MAX(1,SUMPRODUCT(($C$15:$C$262=$C119)*($S$15:$S$262&lt;&gt;""))))</f>
        <v>3.3600000000000003</v>
      </c>
      <c r="AC119" s="897">
        <f>IF($S119="","",IFERROR(VLOOKUP($AE119,APU!$V:$X,2,FALSE),""))</f>
        <v>5</v>
      </c>
      <c r="AD119" s="897">
        <f t="shared" si="15"/>
        <v>0.2</v>
      </c>
      <c r="AE119" s="790" t="str">
        <f t="shared" si="16"/>
        <v>3.06.60</v>
      </c>
      <c r="AF119" s="790"/>
      <c r="AG119" s="791"/>
      <c r="AH119" s="792">
        <f t="shared" si="17"/>
        <v>0</v>
      </c>
      <c r="AI119" s="808" t="str">
        <f t="shared" si="18"/>
        <v>3.06.60 | 1" | AA1B</v>
      </c>
    </row>
    <row r="120" spans="1:35" s="95" customFormat="1" ht="27">
      <c r="A120" s="91"/>
      <c r="B120" s="84" t="s">
        <v>432</v>
      </c>
      <c r="C120" s="115" t="s">
        <v>630</v>
      </c>
      <c r="D120" s="83" t="s">
        <v>26</v>
      </c>
      <c r="E120" s="83" t="s">
        <v>26</v>
      </c>
      <c r="F120" s="84" t="s">
        <v>26</v>
      </c>
      <c r="G120" s="2232" t="str">
        <f t="shared" si="21"/>
        <v>SUMINISTRO Y MONTAJE DE PRESSURE RELIEF VALVE, INLET ANSI 150# FF CS, OULTET ANSI 150# FF CS, 90°, SET POINT 55 PSIg, (NOTA 6)</v>
      </c>
      <c r="H120" s="2232"/>
      <c r="I120" s="2232"/>
      <c r="J120" s="2232"/>
      <c r="K120" s="2232"/>
      <c r="L120" s="2232"/>
      <c r="M120" s="2232"/>
      <c r="N120" s="88" t="s">
        <v>440</v>
      </c>
      <c r="O120" s="84" t="s">
        <v>496</v>
      </c>
      <c r="P120" s="874" t="str">
        <f t="shared" si="20"/>
        <v>SUMINISTRO Y MONTAJE DE PRESSURE RELIEF VALVE, INLET ANSI 150# FF CS, OULTET ANSI 150# FF CS, 90°, SET POINT 55 PSIg, (NOTA 6) - 1" - AA1B - Suministro Contratista</v>
      </c>
      <c r="Q120" s="874" t="s">
        <v>1452</v>
      </c>
      <c r="R120" s="874" t="str" cm="1">
        <f t="array" ref="R120">IF($G120="","",IFERROR(VLOOKUP(LOOKUP(2,1/(($B$14:$B120&lt;&gt;"")*($C$14:$C120="")),$B$14:$B120),$AM$12:$AN$16,2,FALSE),""))</f>
        <v>Mecanica</v>
      </c>
      <c r="S120" s="89">
        <v>1</v>
      </c>
      <c r="T120" s="84" t="s">
        <v>414</v>
      </c>
      <c r="U120" s="214">
        <f>+APU!K1659</f>
        <v>323.58967999999999</v>
      </c>
      <c r="V120" s="214">
        <f t="shared" si="12"/>
        <v>323.58967999999999</v>
      </c>
      <c r="W120" s="108"/>
      <c r="X120" s="136" t="s">
        <v>642</v>
      </c>
      <c r="Y120" s="135"/>
      <c r="Z120" s="97"/>
      <c r="AA120" s="97"/>
      <c r="AB120" s="778" cm="1">
        <f t="array" ref="AB120">IF($S120="","",SUMIFS(APU!$O:$O,APU!$A:$A,IF(ISNUMBER($C120),REPLACE(TEXT($C120,"0.0000"),5,0,"."),$C120),APU!$G:$G,"hh")/MAX(1,SUMPRODUCT(($C$15:$C$262=$C120)*($S$15:$S$262&lt;&gt;""))))</f>
        <v>32.159999999999997</v>
      </c>
      <c r="AC120" s="897">
        <f>IF($S120="","",IFERROR(VLOOKUP($AE120,APU!$V:$X,2,FALSE),""))</f>
        <v>5</v>
      </c>
      <c r="AD120" s="897">
        <f t="shared" si="15"/>
        <v>0.2</v>
      </c>
      <c r="AE120" s="790" t="str">
        <f t="shared" si="16"/>
        <v>3.06.61</v>
      </c>
      <c r="AF120" s="790"/>
      <c r="AG120" s="791"/>
      <c r="AH120" s="792">
        <f t="shared" si="17"/>
        <v>0</v>
      </c>
      <c r="AI120" s="808" t="str">
        <f t="shared" si="18"/>
        <v>3.06.61 | 1" | AA1B</v>
      </c>
    </row>
    <row r="121" spans="1:35" s="95" customFormat="1" ht="27">
      <c r="A121" s="91"/>
      <c r="B121" s="84" t="s">
        <v>432</v>
      </c>
      <c r="C121" s="115" t="s">
        <v>631</v>
      </c>
      <c r="D121" s="83" t="s">
        <v>26</v>
      </c>
      <c r="E121" s="83" t="s">
        <v>26</v>
      </c>
      <c r="F121" s="84" t="s">
        <v>26</v>
      </c>
      <c r="G121" s="2232" t="str">
        <f t="shared" si="21"/>
        <v>SUMINISTRO Y MONTAJE DE PRESSURE RELIEF VALVE, INLET ANSI 150# FF CS, OULTET ANSI 150# FF CS, 90°, SET POINT 57 PSIg, (NOTA 6)</v>
      </c>
      <c r="H121" s="2232"/>
      <c r="I121" s="2232"/>
      <c r="J121" s="2232"/>
      <c r="K121" s="2232"/>
      <c r="L121" s="2232"/>
      <c r="M121" s="2232"/>
      <c r="N121" s="88" t="s">
        <v>440</v>
      </c>
      <c r="O121" s="84" t="s">
        <v>496</v>
      </c>
      <c r="P121" s="874" t="str">
        <f t="shared" si="20"/>
        <v>SUMINISTRO Y MONTAJE DE PRESSURE RELIEF VALVE, INLET ANSI 150# FF CS, OULTET ANSI 150# FF CS, 90°, SET POINT 57 PSIg, (NOTA 6) - 1" - AA1B - Suministro Contratista</v>
      </c>
      <c r="Q121" s="874" t="s">
        <v>1452</v>
      </c>
      <c r="R121" s="874" t="str" cm="1">
        <f t="array" ref="R121">IF($G121="","",IFERROR(VLOOKUP(LOOKUP(2,1/(($B$14:$B121&lt;&gt;"")*($C$14:$C121="")),$B$14:$B121),$AM$12:$AN$16,2,FALSE),""))</f>
        <v>Mecanica</v>
      </c>
      <c r="S121" s="89">
        <v>1</v>
      </c>
      <c r="T121" s="84" t="s">
        <v>414</v>
      </c>
      <c r="U121" s="214">
        <f>+APU!K1676</f>
        <v>88.948080000000004</v>
      </c>
      <c r="V121" s="214">
        <f t="shared" si="12"/>
        <v>88.948080000000004</v>
      </c>
      <c r="W121" s="108"/>
      <c r="X121" s="136" t="s">
        <v>643</v>
      </c>
      <c r="Y121" s="135"/>
      <c r="Z121" s="97"/>
      <c r="AA121" s="97"/>
      <c r="AB121" s="778" cm="1">
        <f t="array" ref="AB121">IF($S121="","",SUMIFS(APU!$O:$O,APU!$A:$A,IF(ISNUMBER($C121),REPLACE(TEXT($C121,"0.0000"),5,0,"."),$C121),APU!$G:$G,"hh")/MAX(1,SUMPRODUCT(($C$15:$C$262=$C121)*($S$15:$S$262&lt;&gt;""))))</f>
        <v>3.3600000000000003</v>
      </c>
      <c r="AC121" s="897">
        <f>IF($S121="","",IFERROR(VLOOKUP($AE121,APU!$V:$X,2,FALSE),""))</f>
        <v>5</v>
      </c>
      <c r="AD121" s="897">
        <f t="shared" si="15"/>
        <v>0.2</v>
      </c>
      <c r="AE121" s="790" t="str">
        <f t="shared" si="16"/>
        <v>3.06.62</v>
      </c>
      <c r="AF121" s="790"/>
      <c r="AG121" s="791"/>
      <c r="AH121" s="792">
        <f t="shared" si="17"/>
        <v>0</v>
      </c>
      <c r="AI121" s="808" t="str">
        <f t="shared" si="18"/>
        <v>3.06.62 | 1" | AA1B</v>
      </c>
    </row>
    <row r="122" spans="1:35" s="95" customFormat="1" ht="27">
      <c r="A122" s="91"/>
      <c r="B122" s="84" t="s">
        <v>432</v>
      </c>
      <c r="C122" s="115" t="s">
        <v>632</v>
      </c>
      <c r="D122" s="83" t="s">
        <v>26</v>
      </c>
      <c r="E122" s="83" t="s">
        <v>26</v>
      </c>
      <c r="F122" s="84" t="s">
        <v>26</v>
      </c>
      <c r="G122" s="2232" t="str">
        <f t="shared" si="21"/>
        <v>SUMINISTRO Y MONTAJE DE VÁLVULA DE SEGURIDAD, INLET ANSI 150# FF CS, OULTET ANSI 150# FF CS, SET POINT 50 PSIg, (NOTA 6)</v>
      </c>
      <c r="H122" s="2232"/>
      <c r="I122" s="2232"/>
      <c r="J122" s="2232"/>
      <c r="K122" s="2232"/>
      <c r="L122" s="2232"/>
      <c r="M122" s="2232"/>
      <c r="N122" s="88" t="s">
        <v>440</v>
      </c>
      <c r="O122" s="84" t="s">
        <v>496</v>
      </c>
      <c r="P122" s="874" t="str">
        <f t="shared" si="20"/>
        <v>SUMINISTRO Y MONTAJE DE VÁLVULA DE SEGURIDAD, INLET ANSI 150# FF CS, OULTET ANSI 150# FF CS, SET POINT 50 PSIg, (NOTA 6) - 1" - AA1B - Suministro Contratista</v>
      </c>
      <c r="Q122" s="874" t="s">
        <v>1452</v>
      </c>
      <c r="R122" s="874" t="str" cm="1">
        <f t="array" ref="R122">IF($G122="","",IFERROR(VLOOKUP(LOOKUP(2,1/(($B$14:$B122&lt;&gt;"")*($C$14:$C122="")),$B$14:$B122),$AM$12:$AN$16,2,FALSE),""))</f>
        <v>Mecanica</v>
      </c>
      <c r="S122" s="89">
        <v>1</v>
      </c>
      <c r="T122" s="84" t="s">
        <v>414</v>
      </c>
      <c r="U122" s="214">
        <f>+APU!K1692</f>
        <v>90.376651428571421</v>
      </c>
      <c r="V122" s="214">
        <f t="shared" si="12"/>
        <v>90.376651428571421</v>
      </c>
      <c r="W122" s="108"/>
      <c r="X122" s="136" t="s">
        <v>644</v>
      </c>
      <c r="Y122" s="135"/>
      <c r="Z122" s="97"/>
      <c r="AA122" s="97"/>
      <c r="AB122" s="778" cm="1">
        <f t="array" ref="AB122">IF($S122="","",SUMIFS(APU!$O:$O,APU!$A:$A,IF(ISNUMBER($C122),REPLACE(TEXT($C122,"0.0000"),5,0,"."),$C122),APU!$G:$G,"hh")/MAX(1,SUMPRODUCT(($C$15:$C$262=$C122)*($S$15:$S$262&lt;&gt;""))))</f>
        <v>3.3600000000000003</v>
      </c>
      <c r="AC122" s="897">
        <f>IF($S122="","",IFERROR(VLOOKUP($AE122,APU!$V:$X,2,FALSE),""))</f>
        <v>5</v>
      </c>
      <c r="AD122" s="897">
        <f t="shared" si="15"/>
        <v>0.2</v>
      </c>
      <c r="AE122" s="790" t="str">
        <f t="shared" si="16"/>
        <v>3.06.63</v>
      </c>
      <c r="AF122" s="790"/>
      <c r="AG122" s="791"/>
      <c r="AH122" s="792">
        <f t="shared" si="17"/>
        <v>0</v>
      </c>
      <c r="AI122" s="808" t="str">
        <f t="shared" si="18"/>
        <v>3.06.63 | 1" | AA1B</v>
      </c>
    </row>
    <row r="123" spans="1:35" s="95" customFormat="1" ht="18">
      <c r="A123" s="91"/>
      <c r="B123" s="84" t="s">
        <v>432</v>
      </c>
      <c r="C123" s="115" t="s">
        <v>633</v>
      </c>
      <c r="D123" s="83" t="s">
        <v>26</v>
      </c>
      <c r="E123" s="83" t="s">
        <v>26</v>
      </c>
      <c r="F123" s="84" t="s">
        <v>26</v>
      </c>
      <c r="G123" s="2232" t="str">
        <f t="shared" si="21"/>
        <v>SUMINISTRO Y MONTAJE DE REDUCER ECC STD WT STL A234 WPB</v>
      </c>
      <c r="H123" s="2232"/>
      <c r="I123" s="2232"/>
      <c r="J123" s="2232"/>
      <c r="K123" s="2232"/>
      <c r="L123" s="2232"/>
      <c r="M123" s="2232"/>
      <c r="N123" s="88" t="s">
        <v>572</v>
      </c>
      <c r="O123" s="84" t="s">
        <v>496</v>
      </c>
      <c r="P123" s="874" t="str">
        <f t="shared" si="20"/>
        <v>SUMINISTRO Y MONTAJE DE REDUCER ECC STD WT STL A234 WPB - 3" x 2" - AA1B - Suministro Contratista</v>
      </c>
      <c r="Q123" s="874" t="s">
        <v>1452</v>
      </c>
      <c r="R123" s="874" t="str" cm="1">
        <f t="array" ref="R123">IF($G123="","",IFERROR(VLOOKUP(LOOKUP(2,1/(($B$14:$B123&lt;&gt;"")*($C$14:$C123="")),$B$14:$B123),$AM$12:$AN$16,2,FALSE),""))</f>
        <v>Mecanica</v>
      </c>
      <c r="S123" s="89">
        <v>3</v>
      </c>
      <c r="T123" s="84" t="s">
        <v>414</v>
      </c>
      <c r="U123" s="214">
        <f>+APU!K1708</f>
        <v>84.233242857142855</v>
      </c>
      <c r="V123" s="214">
        <f t="shared" ref="V123:V131" si="22">U123*S123</f>
        <v>252.69972857142858</v>
      </c>
      <c r="W123" s="108"/>
      <c r="X123" s="134" t="s">
        <v>552</v>
      </c>
      <c r="Y123" s="135"/>
      <c r="Z123" s="97"/>
      <c r="AA123" s="97"/>
      <c r="AB123" s="778" cm="1">
        <f t="array" ref="AB123">IF($S123="","",SUMIFS(APU!$O:$O,APU!$A:$A,IF(ISNUMBER($C123),REPLACE(TEXT($C123,"0.0000"),5,0,"."),$C123),APU!$G:$G,"hh")/MAX(1,SUMPRODUCT(($C$15:$C$262=$C123)*($S$15:$S$262&lt;&gt;""))))</f>
        <v>18.600000000000001</v>
      </c>
      <c r="AC123" s="897">
        <f>IF($S123="","",IFERROR(VLOOKUP($AE123,APU!$V:$X,2,FALSE),""))</f>
        <v>4</v>
      </c>
      <c r="AD123" s="897">
        <f t="shared" si="15"/>
        <v>0.75</v>
      </c>
      <c r="AE123" s="790" t="str">
        <f t="shared" si="16"/>
        <v>3.06.64</v>
      </c>
      <c r="AF123" s="790"/>
      <c r="AG123" s="791"/>
      <c r="AH123" s="792">
        <f t="shared" si="17"/>
        <v>0</v>
      </c>
      <c r="AI123" s="808" t="str">
        <f t="shared" si="18"/>
        <v>3.06.64 | 3" x 2" | AA1B</v>
      </c>
    </row>
    <row r="124" spans="1:35" s="95" customFormat="1" ht="18">
      <c r="A124" s="91"/>
      <c r="B124" s="84" t="s">
        <v>432</v>
      </c>
      <c r="C124" s="115" t="s">
        <v>634</v>
      </c>
      <c r="D124" s="83" t="s">
        <v>26</v>
      </c>
      <c r="E124" s="83" t="s">
        <v>26</v>
      </c>
      <c r="F124" s="84" t="s">
        <v>26</v>
      </c>
      <c r="G124" s="2232" t="str">
        <f t="shared" si="21"/>
        <v>SUMINISTRO Y MONTAJE DE STUD-BOLT A193 GR B7 W/A 194 GR 2H NUTS</v>
      </c>
      <c r="H124" s="2232"/>
      <c r="I124" s="2232"/>
      <c r="J124" s="2232"/>
      <c r="K124" s="2232"/>
      <c r="L124" s="2232"/>
      <c r="M124" s="2232"/>
      <c r="N124" s="88" t="s">
        <v>573</v>
      </c>
      <c r="O124" s="84" t="s">
        <v>496</v>
      </c>
      <c r="P124" s="874" t="str">
        <f t="shared" si="20"/>
        <v>SUMINISTRO Y MONTAJE DE STUD-BOLT A193 GR B7 W/A 194 GR 2H NUTS - 5/8" x 4 1/4" - AA1B - Suministro Contratista</v>
      </c>
      <c r="Q124" s="874" t="s">
        <v>1452</v>
      </c>
      <c r="R124" s="874" t="str" cm="1">
        <f t="array" ref="R124">IF($G124="","",IFERROR(VLOOKUP(LOOKUP(2,1/(($B$14:$B124&lt;&gt;"")*($C$14:$C124="")),$B$14:$B124),$AM$12:$AN$16,2,FALSE),""))</f>
        <v>Mecanica</v>
      </c>
      <c r="S124" s="89">
        <v>16</v>
      </c>
      <c r="T124" s="84" t="s">
        <v>414</v>
      </c>
      <c r="U124" s="214">
        <f>+APU!K1727</f>
        <v>21.475652857142858</v>
      </c>
      <c r="V124" s="214">
        <f t="shared" si="22"/>
        <v>343.61044571428573</v>
      </c>
      <c r="W124" s="108"/>
      <c r="X124" s="136" t="s">
        <v>436</v>
      </c>
      <c r="Y124" s="135"/>
      <c r="Z124" s="97"/>
      <c r="AA124" s="97"/>
      <c r="AB124" s="778" cm="1">
        <f t="array" ref="AB124">IF($S124="","",SUMIFS(APU!$O:$O,APU!$A:$A,IF(ISNUMBER($C124),REPLACE(TEXT($C124,"0.0000"),5,0,"."),$C124),APU!$G:$G,"hh")/MAX(1,SUMPRODUCT(($C$15:$C$262=$C124)*($S$15:$S$262&lt;&gt;""))))</f>
        <v>6.7200000000000006</v>
      </c>
      <c r="AC124" s="897">
        <f>IF($S124="","",IFERROR(VLOOKUP($AE124,APU!$V:$X,2,FALSE),""))</f>
        <v>40</v>
      </c>
      <c r="AD124" s="897">
        <f t="shared" si="15"/>
        <v>0.4</v>
      </c>
      <c r="AE124" s="790" t="str">
        <f t="shared" si="16"/>
        <v>3.06.65</v>
      </c>
      <c r="AF124" s="790"/>
      <c r="AG124" s="791"/>
      <c r="AH124" s="792">
        <f t="shared" si="17"/>
        <v>0</v>
      </c>
      <c r="AI124" s="808" t="str">
        <f t="shared" si="18"/>
        <v>3.06.65 | 5/8" x 4 1/4" | AA1B</v>
      </c>
    </row>
    <row r="125" spans="1:35" s="95" customFormat="1" ht="18">
      <c r="A125" s="91"/>
      <c r="B125" s="84" t="s">
        <v>432</v>
      </c>
      <c r="C125" s="115" t="s">
        <v>635</v>
      </c>
      <c r="D125" s="83" t="s">
        <v>26</v>
      </c>
      <c r="E125" s="83" t="s">
        <v>26</v>
      </c>
      <c r="F125" s="84" t="s">
        <v>26</v>
      </c>
      <c r="G125" s="2232" t="str">
        <f t="shared" si="21"/>
        <v>SUMINISTRO Y MONTAJE DE STUD-BOLT A193 GR B7 W/A 194 GR 2H NUTS</v>
      </c>
      <c r="H125" s="2232"/>
      <c r="I125" s="2232"/>
      <c r="J125" s="2232"/>
      <c r="K125" s="2232"/>
      <c r="L125" s="2232"/>
      <c r="M125" s="2232"/>
      <c r="N125" s="88" t="s">
        <v>574</v>
      </c>
      <c r="O125" s="84" t="s">
        <v>496</v>
      </c>
      <c r="P125" s="874" t="str">
        <f t="shared" si="20"/>
        <v>SUMINISTRO Y MONTAJE DE STUD-BOLT A193 GR B7 W/A 194 GR 2H NUTS - 5/8" x 4 3/4" - AA1B - Suministro Contratista</v>
      </c>
      <c r="Q125" s="874" t="s">
        <v>1452</v>
      </c>
      <c r="R125" s="874" t="str" cm="1">
        <f t="array" ref="R125">IF($G125="","",IFERROR(VLOOKUP(LOOKUP(2,1/(($B$14:$B125&lt;&gt;"")*($C$14:$C125="")),$B$14:$B125),$AM$12:$AN$16,2,FALSE),""))</f>
        <v>Mecanica</v>
      </c>
      <c r="S125" s="89">
        <v>24</v>
      </c>
      <c r="T125" s="84" t="s">
        <v>414</v>
      </c>
      <c r="U125" s="214">
        <f>+APU!K1743</f>
        <v>22.904224285714285</v>
      </c>
      <c r="V125" s="214">
        <f t="shared" si="22"/>
        <v>549.70138285714279</v>
      </c>
      <c r="W125" s="108"/>
      <c r="X125" s="134" t="s">
        <v>436</v>
      </c>
      <c r="Y125" s="135"/>
      <c r="Z125" s="97"/>
      <c r="AA125" s="97"/>
      <c r="AB125" s="778" cm="1">
        <f t="array" ref="AB125">IF($S125="","",SUMIFS(APU!$O:$O,APU!$A:$A,IF(ISNUMBER($C125),REPLACE(TEXT($C125,"0.0000"),5,0,"."),$C125),APU!$G:$G,"hh")/MAX(1,SUMPRODUCT(($C$15:$C$262=$C125)*($S$15:$S$262&lt;&gt;""))))</f>
        <v>10.080000000000002</v>
      </c>
      <c r="AC125" s="897">
        <f>IF($S125="","",IFERROR(VLOOKUP($AE125,APU!$V:$X,2,FALSE),""))</f>
        <v>40</v>
      </c>
      <c r="AD125" s="897">
        <f t="shared" si="15"/>
        <v>0.6</v>
      </c>
      <c r="AE125" s="790" t="str">
        <f t="shared" si="16"/>
        <v>3.06.66</v>
      </c>
      <c r="AF125" s="790"/>
      <c r="AG125" s="791"/>
      <c r="AH125" s="792">
        <f t="shared" si="17"/>
        <v>0</v>
      </c>
      <c r="AI125" s="808" t="str">
        <f t="shared" si="18"/>
        <v>3.06.66 | 5/8" x 4 3/4" | AA1B</v>
      </c>
    </row>
    <row r="126" spans="1:35" s="95" customFormat="1" ht="18">
      <c r="A126" s="91"/>
      <c r="B126" s="84" t="s">
        <v>432</v>
      </c>
      <c r="C126" s="115" t="s">
        <v>636</v>
      </c>
      <c r="D126" s="83" t="s">
        <v>26</v>
      </c>
      <c r="E126" s="83" t="s">
        <v>26</v>
      </c>
      <c r="F126" s="84" t="s">
        <v>26</v>
      </c>
      <c r="G126" s="2232" t="str">
        <f t="shared" si="21"/>
        <v>SUMINISTRO Y MONTAJE DE STUD-BOLT A193 GR B7 W/A 194 GR 2H NUTS</v>
      </c>
      <c r="H126" s="2232"/>
      <c r="I126" s="2232"/>
      <c r="J126" s="2232"/>
      <c r="K126" s="2232"/>
      <c r="L126" s="2232"/>
      <c r="M126" s="2232"/>
      <c r="N126" s="88" t="s">
        <v>437</v>
      </c>
      <c r="O126" s="84" t="s">
        <v>496</v>
      </c>
      <c r="P126" s="874" t="str">
        <f t="shared" si="20"/>
        <v>SUMINISTRO Y MONTAJE DE STUD-BOLT A193 GR B7 W/A 194 GR 2H NUTS - 5/8" x 6 5/8" - AA1B - Suministro Contratista</v>
      </c>
      <c r="Q126" s="874" t="s">
        <v>1452</v>
      </c>
      <c r="R126" s="874" t="str" cm="1">
        <f t="array" ref="R126">IF($G126="","",IFERROR(VLOOKUP(LOOKUP(2,1/(($B$14:$B126&lt;&gt;"")*($C$14:$C126="")),$B$14:$B126),$AM$12:$AN$16,2,FALSE),""))</f>
        <v>Mecanica</v>
      </c>
      <c r="S126" s="89">
        <v>52</v>
      </c>
      <c r="T126" s="84" t="s">
        <v>414</v>
      </c>
      <c r="U126" s="214">
        <f>+APU!K1759</f>
        <v>24.332795714285716</v>
      </c>
      <c r="V126" s="214">
        <f t="shared" si="22"/>
        <v>1265.3053771428572</v>
      </c>
      <c r="W126" s="108"/>
      <c r="X126" s="136" t="s">
        <v>436</v>
      </c>
      <c r="Y126" s="135"/>
      <c r="Z126" s="97"/>
      <c r="AA126" s="97"/>
      <c r="AB126" s="778" cm="1">
        <f t="array" ref="AB126">IF($S126="","",SUMIFS(APU!$O:$O,APU!$A:$A,IF(ISNUMBER($C126),REPLACE(TEXT($C126,"0.0000"),5,0,"."),$C126),APU!$G:$G,"hh")/MAX(1,SUMPRODUCT(($C$15:$C$262=$C126)*($S$15:$S$262&lt;&gt;""))))</f>
        <v>21.840000000000003</v>
      </c>
      <c r="AC126" s="897">
        <f>IF($S126="","",IFERROR(VLOOKUP($AE126,APU!$V:$X,2,FALSE),""))</f>
        <v>40</v>
      </c>
      <c r="AD126" s="897">
        <f t="shared" si="15"/>
        <v>1.3</v>
      </c>
      <c r="AE126" s="790" t="str">
        <f t="shared" si="16"/>
        <v>3.06.67</v>
      </c>
      <c r="AF126" s="790"/>
      <c r="AG126" s="791"/>
      <c r="AH126" s="792">
        <f t="shared" si="17"/>
        <v>0</v>
      </c>
      <c r="AI126" s="808" t="str">
        <f t="shared" si="18"/>
        <v>3.06.67 | 5/8" x 6 5/8" | AA1B</v>
      </c>
    </row>
    <row r="127" spans="1:35" s="95" customFormat="1" ht="18">
      <c r="A127" s="91"/>
      <c r="B127" s="84" t="s">
        <v>432</v>
      </c>
      <c r="C127" s="115" t="s">
        <v>637</v>
      </c>
      <c r="D127" s="83" t="s">
        <v>26</v>
      </c>
      <c r="E127" s="83" t="s">
        <v>26</v>
      </c>
      <c r="F127" s="84" t="s">
        <v>26</v>
      </c>
      <c r="G127" s="2232" t="str">
        <f t="shared" ref="G127:G128" si="23">+"SUMINISTRO Y MONTAJE DE "&amp;X127</f>
        <v>SUMINISTRO Y MONTAJE DE STUD-BOLT A193 GR B7 W/A 194 GR 2H NUTS</v>
      </c>
      <c r="H127" s="2232"/>
      <c r="I127" s="2232"/>
      <c r="J127" s="2232"/>
      <c r="K127" s="2232"/>
      <c r="L127" s="2232"/>
      <c r="M127" s="2232"/>
      <c r="N127" s="88" t="s">
        <v>575</v>
      </c>
      <c r="O127" s="84" t="s">
        <v>496</v>
      </c>
      <c r="P127" s="874" t="str">
        <f t="shared" si="20"/>
        <v>SUMINISTRO Y MONTAJE DE STUD-BOLT A193 GR B7 W/A 194 GR 2H NUTS - 5/8" x 5 3/4" - AA1B - Suministro Contratista</v>
      </c>
      <c r="Q127" s="874" t="s">
        <v>1452</v>
      </c>
      <c r="R127" s="874" t="str" cm="1">
        <f t="array" ref="R127">IF($G127="","",IFERROR(VLOOKUP(LOOKUP(2,1/(($B$14:$B127&lt;&gt;"")*($C$14:$C127="")),$B$14:$B127),$AM$12:$AN$16,2,FALSE),""))</f>
        <v>Mecanica</v>
      </c>
      <c r="S127" s="89">
        <v>16</v>
      </c>
      <c r="T127" s="84" t="s">
        <v>414</v>
      </c>
      <c r="U127" s="214">
        <f>+APU!K1775</f>
        <v>25.761367142857143</v>
      </c>
      <c r="V127" s="214">
        <f t="shared" si="22"/>
        <v>412.18187428571429</v>
      </c>
      <c r="W127" s="108"/>
      <c r="X127" s="134" t="s">
        <v>436</v>
      </c>
      <c r="Y127" s="135"/>
      <c r="Z127" s="97"/>
      <c r="AA127" s="97"/>
      <c r="AB127" s="778" cm="1">
        <f t="array" ref="AB127">IF($S127="","",SUMIFS(APU!$O:$O,APU!$A:$A,IF(ISNUMBER($C127),REPLACE(TEXT($C127,"0.0000"),5,0,"."),$C127),APU!$G:$G,"hh")/MAX(1,SUMPRODUCT(($C$15:$C$262=$C127)*($S$15:$S$262&lt;&gt;""))))</f>
        <v>6.7200000000000006</v>
      </c>
      <c r="AC127" s="897">
        <f>IF($S127="","",IFERROR(VLOOKUP($AE127,APU!$V:$X,2,FALSE),""))</f>
        <v>40</v>
      </c>
      <c r="AD127" s="897">
        <f t="shared" si="15"/>
        <v>0.4</v>
      </c>
      <c r="AE127" s="790" t="str">
        <f t="shared" si="16"/>
        <v>3.06.68</v>
      </c>
      <c r="AF127" s="790"/>
      <c r="AG127" s="791"/>
      <c r="AH127" s="792">
        <f t="shared" si="17"/>
        <v>0</v>
      </c>
      <c r="AI127" s="808" t="str">
        <f t="shared" si="18"/>
        <v>3.06.68 | 5/8" x 5 3/4" | AA1B</v>
      </c>
    </row>
    <row r="128" spans="1:35" s="95" customFormat="1" ht="18">
      <c r="A128" s="91"/>
      <c r="B128" s="84" t="s">
        <v>432</v>
      </c>
      <c r="C128" s="115" t="s">
        <v>638</v>
      </c>
      <c r="D128" s="83" t="s">
        <v>26</v>
      </c>
      <c r="E128" s="83" t="s">
        <v>26</v>
      </c>
      <c r="F128" s="84" t="s">
        <v>26</v>
      </c>
      <c r="G128" s="2232" t="str">
        <f t="shared" si="23"/>
        <v>SUMINISTRO Y MONTAJE DE STUD-BOLT A193 GR B7 W/A 194 GR 2H NUTS</v>
      </c>
      <c r="H128" s="2232"/>
      <c r="I128" s="2232"/>
      <c r="J128" s="2232"/>
      <c r="K128" s="2232"/>
      <c r="L128" s="2232"/>
      <c r="M128" s="2232"/>
      <c r="N128" s="88" t="s">
        <v>576</v>
      </c>
      <c r="O128" s="84" t="s">
        <v>496</v>
      </c>
      <c r="P128" s="874" t="str">
        <f t="shared" si="20"/>
        <v>SUMINISTRO Y MONTAJE DE STUD-BOLT A193 GR B7 W/A 194 GR 2H NUTS - 5/8" x 6 3/4" - AA1B - Suministro Contratista</v>
      </c>
      <c r="Q128" s="874" t="s">
        <v>1452</v>
      </c>
      <c r="R128" s="874" t="str" cm="1">
        <f t="array" ref="R128">IF($G128="","",IFERROR(VLOOKUP(LOOKUP(2,1/(($B$14:$B128&lt;&gt;"")*($C$14:$C128="")),$B$14:$B128),$AM$12:$AN$16,2,FALSE),""))</f>
        <v>Mecanica</v>
      </c>
      <c r="S128" s="89">
        <v>24</v>
      </c>
      <c r="T128" s="84" t="s">
        <v>414</v>
      </c>
      <c r="U128" s="214">
        <f>+APU!K1791</f>
        <v>27.189938571428574</v>
      </c>
      <c r="V128" s="214">
        <f t="shared" si="22"/>
        <v>652.55852571428579</v>
      </c>
      <c r="W128" s="108"/>
      <c r="X128" s="136" t="s">
        <v>436</v>
      </c>
      <c r="Y128" s="135"/>
      <c r="Z128" s="97"/>
      <c r="AA128" s="97"/>
      <c r="AB128" s="778" cm="1">
        <f t="array" ref="AB128">IF($S128="","",SUMIFS(APU!$O:$O,APU!$A:$A,IF(ISNUMBER($C128),REPLACE(TEXT($C128,"0.0000"),5,0,"."),$C128),APU!$G:$G,"hh")/MAX(1,SUMPRODUCT(($C$15:$C$262=$C128)*($S$15:$S$262&lt;&gt;""))))</f>
        <v>10.080000000000002</v>
      </c>
      <c r="AC128" s="897">
        <f>IF($S128="","",IFERROR(VLOOKUP($AE128,APU!$V:$X,2,FALSE),""))</f>
        <v>40</v>
      </c>
      <c r="AD128" s="897">
        <f t="shared" si="15"/>
        <v>0.6</v>
      </c>
      <c r="AE128" s="790" t="str">
        <f t="shared" si="16"/>
        <v>3.06.69</v>
      </c>
      <c r="AF128" s="790"/>
      <c r="AG128" s="791"/>
      <c r="AH128" s="792">
        <f t="shared" si="17"/>
        <v>0</v>
      </c>
      <c r="AI128" s="808" t="str">
        <f t="shared" si="18"/>
        <v>3.06.69 | 5/8" x 6 3/4" | AA1B</v>
      </c>
    </row>
    <row r="129" spans="1:35" s="99" customFormat="1" ht="16.5">
      <c r="A129" s="96"/>
      <c r="B129" s="161" t="s">
        <v>433</v>
      </c>
      <c r="C129" s="161">
        <v>3.07</v>
      </c>
      <c r="D129" s="161" t="s">
        <v>26</v>
      </c>
      <c r="E129" s="161" t="s">
        <v>26</v>
      </c>
      <c r="F129" s="162" t="s">
        <v>26</v>
      </c>
      <c r="G129" s="2228" t="s">
        <v>452</v>
      </c>
      <c r="H129" s="2228"/>
      <c r="I129" s="2228"/>
      <c r="J129" s="2228"/>
      <c r="K129" s="2228"/>
      <c r="L129" s="2228"/>
      <c r="M129" s="2228"/>
      <c r="N129" s="163"/>
      <c r="O129" s="161"/>
      <c r="P129" s="873" t="str">
        <f t="shared" si="20"/>
        <v>TIE-IN MECÁNICO - TANQUES DE ALMACENAMIENTO DE FLOCULANTE</v>
      </c>
      <c r="Q129" s="873" t="s">
        <v>1452</v>
      </c>
      <c r="R129" s="873" t="str" cm="1">
        <f t="array" ref="R129">IF($G129="","",IFERROR(VLOOKUP(LOOKUP(2,1/(($B$14:$B129&lt;&gt;"")*($C$14:$C129="")),$B$14:$B129),$AM$12:$AN$16,2,FALSE),""))</f>
        <v>Mecanica</v>
      </c>
      <c r="S129" s="164"/>
      <c r="T129" s="162"/>
      <c r="U129" s="165"/>
      <c r="V129" s="161"/>
      <c r="W129" s="106"/>
      <c r="X129" s="97"/>
      <c r="Y129" s="98"/>
      <c r="Z129" s="97"/>
      <c r="AA129" s="97"/>
      <c r="AB129" s="778" t="str" cm="1">
        <f t="array" ref="AB129">IF($S129="","",SUMIFS(APU!$O:$O,APU!$A:$A,IF(ISNUMBER($C129),REPLACE(TEXT($C129,"0.0000"),5,0,"."),$C129),APU!$G:$G,"hh")/MAX(1,SUMPRODUCT(($C$15:$C$262=$C129)*($S$15:$S$262&lt;&gt;""))))</f>
        <v/>
      </c>
      <c r="AC129" s="897" t="str">
        <f>IF($S129="","",IFERROR(VLOOKUP($AE129,APU!$V:$X,2,FALSE),""))</f>
        <v/>
      </c>
      <c r="AD129" s="897" t="str">
        <f t="shared" si="15"/>
        <v/>
      </c>
      <c r="AE129" s="790" t="str">
        <f t="shared" si="16"/>
        <v>3.07.00</v>
      </c>
      <c r="AF129" s="790"/>
      <c r="AG129" s="791"/>
      <c r="AH129" s="792" t="str">
        <f t="shared" si="17"/>
        <v/>
      </c>
      <c r="AI129" s="808" t="str">
        <f t="shared" si="18"/>
        <v/>
      </c>
    </row>
    <row r="130" spans="1:35" s="95" customFormat="1" ht="16.5">
      <c r="A130" s="91"/>
      <c r="B130" s="84" t="s">
        <v>433</v>
      </c>
      <c r="C130" s="115" t="s">
        <v>449</v>
      </c>
      <c r="D130" s="83" t="s">
        <v>26</v>
      </c>
      <c r="E130" s="83" t="s">
        <v>26</v>
      </c>
      <c r="F130" s="84" t="s">
        <v>26</v>
      </c>
      <c r="G130" s="2227" t="s">
        <v>453</v>
      </c>
      <c r="H130" s="2227"/>
      <c r="I130" s="2227"/>
      <c r="J130" s="2227"/>
      <c r="K130" s="2227"/>
      <c r="L130" s="2227"/>
      <c r="M130" s="2227"/>
      <c r="N130" s="88" t="s">
        <v>26</v>
      </c>
      <c r="O130" s="84" t="s">
        <v>26</v>
      </c>
      <c r="P130" s="874" t="str">
        <f t="shared" si="20"/>
        <v>Aplicación de Tie-In M-001</v>
      </c>
      <c r="Q130" s="874" t="s">
        <v>1452</v>
      </c>
      <c r="R130" s="874" t="str" cm="1">
        <f t="array" ref="R130">IF($G130="","",IFERROR(VLOOKUP(LOOKUP(2,1/(($B$14:$B130&lt;&gt;"")*($C$14:$C130="")),$B$14:$B130),$AM$12:$AN$16,2,FALSE),""))</f>
        <v>Mecanica</v>
      </c>
      <c r="S130" s="89">
        <v>1</v>
      </c>
      <c r="T130" s="84" t="s">
        <v>52</v>
      </c>
      <c r="U130" s="214">
        <f>+APU!K1807</f>
        <v>1092.0400000000002</v>
      </c>
      <c r="V130" s="214">
        <f>U130*S130</f>
        <v>1092.0400000000002</v>
      </c>
      <c r="W130" s="108"/>
      <c r="X130" s="97"/>
      <c r="Y130" s="98"/>
      <c r="Z130" s="97"/>
      <c r="AA130" s="97"/>
      <c r="AB130" s="778" cm="1">
        <f t="array" ref="AB130">IF($S130="","",SUMIFS(APU!$O:$O,APU!$A:$A,IF(ISNUMBER($C130),REPLACE(TEXT($C130,"0.0000"),5,0,"."),$C130),APU!$G:$G,"hh")/MAX(1,SUMPRODUCT(($C$15:$C$262=$C130)*($S$15:$S$262&lt;&gt;""))))</f>
        <v>112</v>
      </c>
      <c r="AC130" s="897">
        <f>IF($S130="","",IFERROR(VLOOKUP($AE130,APU!$V:$X,2,FALSE),""))</f>
        <v>0.5</v>
      </c>
      <c r="AD130" s="897">
        <f t="shared" si="15"/>
        <v>2</v>
      </c>
      <c r="AE130" s="790" t="str">
        <f t="shared" si="16"/>
        <v>3.07.01</v>
      </c>
      <c r="AF130" s="790"/>
      <c r="AG130" s="791"/>
      <c r="AH130" s="792">
        <f t="shared" si="17"/>
        <v>0</v>
      </c>
      <c r="AI130" s="808" t="str">
        <f t="shared" si="18"/>
        <v>3.07.01 | -</v>
      </c>
    </row>
    <row r="131" spans="1:35" s="95" customFormat="1" ht="16.5">
      <c r="A131" s="91"/>
      <c r="B131" s="84" t="s">
        <v>433</v>
      </c>
      <c r="C131" s="115" t="s">
        <v>450</v>
      </c>
      <c r="D131" s="83" t="s">
        <v>26</v>
      </c>
      <c r="E131" s="83" t="s">
        <v>26</v>
      </c>
      <c r="F131" s="84" t="s">
        <v>26</v>
      </c>
      <c r="G131" s="2227" t="s">
        <v>454</v>
      </c>
      <c r="H131" s="2227"/>
      <c r="I131" s="2227"/>
      <c r="J131" s="2227"/>
      <c r="K131" s="2227"/>
      <c r="L131" s="2227"/>
      <c r="M131" s="2227"/>
      <c r="N131" s="88" t="s">
        <v>26</v>
      </c>
      <c r="O131" s="84" t="s">
        <v>26</v>
      </c>
      <c r="P131" s="874" t="str">
        <f t="shared" si="20"/>
        <v>Aplicación de Tie-In M-002</v>
      </c>
      <c r="Q131" s="874" t="s">
        <v>1452</v>
      </c>
      <c r="R131" s="874" t="str" cm="1">
        <f t="array" ref="R131">IF($G131="","",IFERROR(VLOOKUP(LOOKUP(2,1/(($B$14:$B131&lt;&gt;"")*($C$14:$C131="")),$B$14:$B131),$AM$12:$AN$16,2,FALSE),""))</f>
        <v>Mecanica</v>
      </c>
      <c r="S131" s="89">
        <v>1</v>
      </c>
      <c r="T131" s="84" t="s">
        <v>52</v>
      </c>
      <c r="U131" s="214">
        <f>+APU!K1822</f>
        <v>1092.0400000000002</v>
      </c>
      <c r="V131" s="214">
        <f t="shared" si="22"/>
        <v>1092.0400000000002</v>
      </c>
      <c r="W131" s="108"/>
      <c r="X131" s="97"/>
      <c r="Y131" s="98"/>
      <c r="Z131" s="97"/>
      <c r="AA131" s="97"/>
      <c r="AB131" s="778" cm="1">
        <f t="array" ref="AB131">IF($S131="","",SUMIFS(APU!$O:$O,APU!$A:$A,IF(ISNUMBER($C131),REPLACE(TEXT($C131,"0.0000"),5,0,"."),$C131),APU!$G:$G,"hh")/MAX(1,SUMPRODUCT(($C$15:$C$262=$C131)*($S$15:$S$262&lt;&gt;""))))</f>
        <v>112</v>
      </c>
      <c r="AC131" s="897">
        <f>IF($S131="","",IFERROR(VLOOKUP($AE131,APU!$V:$X,2,FALSE),""))</f>
        <v>0.5</v>
      </c>
      <c r="AD131" s="897">
        <f t="shared" si="15"/>
        <v>2</v>
      </c>
      <c r="AE131" s="790" t="str">
        <f t="shared" si="16"/>
        <v>3.07.02</v>
      </c>
      <c r="AF131" s="790"/>
      <c r="AG131" s="791"/>
      <c r="AH131" s="792">
        <f t="shared" si="17"/>
        <v>0</v>
      </c>
      <c r="AI131" s="808" t="str">
        <f t="shared" si="18"/>
        <v>3.07.02 | -</v>
      </c>
    </row>
    <row r="132" spans="1:35" s="95" customFormat="1" ht="15">
      <c r="A132" s="91"/>
      <c r="B132" s="84" t="s">
        <v>433</v>
      </c>
      <c r="C132" s="115" t="s">
        <v>451</v>
      </c>
      <c r="D132" s="83" t="s">
        <v>26</v>
      </c>
      <c r="E132" s="83" t="s">
        <v>26</v>
      </c>
      <c r="F132" s="84" t="s">
        <v>26</v>
      </c>
      <c r="G132" s="2232" t="str">
        <f>+IF(Y132="MYSRL","MONTAJE DE "&amp;X132,"SUMINISTRO Y MONTAJE DE "&amp;X132)</f>
        <v>SUMINISTRO Y MONTAJE DE FLG SO 150# RF STL A105</v>
      </c>
      <c r="H132" s="2232"/>
      <c r="I132" s="2232"/>
      <c r="J132" s="2232"/>
      <c r="K132" s="2232"/>
      <c r="L132" s="2232"/>
      <c r="M132" s="2232"/>
      <c r="N132" s="88" t="s">
        <v>416</v>
      </c>
      <c r="O132" s="84" t="s">
        <v>496</v>
      </c>
      <c r="P132" s="874" t="str">
        <f>IF(TRIM($G132)="","",TRIM($G132)&amp;IF(OR(TRIM($N132)="",TRIM($N132)="-"),""," - "&amp;TRIM($N132))&amp;IF(OR(TRIM($O132)="",TRIM($O132)="-"),""," - "&amp;TRIM($O132)))</f>
        <v>SUMINISTRO Y MONTAJE DE FLG SO 150# RF STL A105 - 4" - AA1B</v>
      </c>
      <c r="Q132" s="874" t="s">
        <v>1452</v>
      </c>
      <c r="R132" s="874" t="str" cm="1">
        <f t="array" ref="R132">IF($G132="","",IFERROR(VLOOKUP(LOOKUP(2,1/(($B$14:$B132&lt;&gt;"")*($C$14:$C132="")),$B$14:$B132),$AM$12:$AN$16,2,FALSE),""))</f>
        <v>Mecanica</v>
      </c>
      <c r="S132" s="89">
        <v>2</v>
      </c>
      <c r="T132" s="84" t="s">
        <v>414</v>
      </c>
      <c r="U132" s="214">
        <f>+APU!K1837</f>
        <v>65.42062285714286</v>
      </c>
      <c r="V132" s="214">
        <f>U132*S132</f>
        <v>130.84124571428572</v>
      </c>
      <c r="W132" s="108"/>
      <c r="X132" s="134" t="s">
        <v>170</v>
      </c>
      <c r="Y132" s="135"/>
      <c r="Z132" s="97"/>
      <c r="AA132" s="97"/>
      <c r="AB132" s="778" cm="1">
        <f t="array" ref="AB132">IF($S132="","",SUMIFS(APU!$O:$O,APU!$A:$A,IF(ISNUMBER($C132),REPLACE(TEXT($C132,"0.0000"),5,0,"."),$C132),APU!$G:$G,"hh")/MAX(1,SUMPRODUCT(($C$15:$C$262=$C132)*($S$15:$S$262&lt;&gt;""))))</f>
        <v>9.9200000000000017</v>
      </c>
      <c r="AC132" s="897">
        <f>IF($S132="","",IFERROR(VLOOKUP($AE132,APU!$V:$X,2,FALSE),""))</f>
        <v>5</v>
      </c>
      <c r="AD132" s="897">
        <f t="shared" si="15"/>
        <v>0.4</v>
      </c>
      <c r="AE132" s="790" t="str">
        <f t="shared" si="16"/>
        <v>3.07.03</v>
      </c>
      <c r="AF132" s="790"/>
      <c r="AG132" s="791"/>
      <c r="AH132" s="792">
        <f t="shared" si="17"/>
        <v>0</v>
      </c>
      <c r="AI132" s="808" t="str">
        <f t="shared" si="18"/>
        <v>3.07.03 | 4" | AA1B</v>
      </c>
    </row>
    <row r="133" spans="1:35" s="2" customFormat="1" ht="15.75" thickBot="1">
      <c r="A133" s="45"/>
      <c r="B133" s="2258" t="s">
        <v>58</v>
      </c>
      <c r="C133" s="2258"/>
      <c r="D133" s="2258"/>
      <c r="E133" s="2258"/>
      <c r="F133" s="2258"/>
      <c r="G133" s="2258"/>
      <c r="H133" s="2258"/>
      <c r="I133" s="2258"/>
      <c r="J133" s="2258"/>
      <c r="K133" s="2258"/>
      <c r="L133" s="2258"/>
      <c r="M133" s="2258"/>
      <c r="N133" s="2258"/>
      <c r="O133" s="2258"/>
      <c r="P133" s="2258"/>
      <c r="Q133" s="2258"/>
      <c r="R133" s="2258"/>
      <c r="S133" s="2258"/>
      <c r="T133" s="2258"/>
      <c r="U133" s="2258"/>
      <c r="V133" s="2258"/>
      <c r="W133" s="104"/>
      <c r="AB133" s="778" t="str" cm="1">
        <f t="array" ref="AB133">IF($S133="","",SUMIFS(APU!$O:$O,APU!$A:$A,IF(ISNUMBER($C133),REPLACE(TEXT($C133,"0.0000"),5,0,"."),$C133),APU!$G:$G,"hh")/MAX(1,SUMPRODUCT(($C$15:$C$262=$C133)*($S$15:$S$262&lt;&gt;""))))</f>
        <v/>
      </c>
      <c r="AC133" s="897" t="str">
        <f>IF($S133="","",IFERROR(VLOOKUP($AE133,APU!$V:$X,2,FALSE),""))</f>
        <v/>
      </c>
      <c r="AD133" s="897" t="str">
        <f t="shared" si="15"/>
        <v/>
      </c>
      <c r="AE133" s="790" t="str">
        <f t="shared" si="16"/>
        <v/>
      </c>
      <c r="AF133" s="790"/>
      <c r="AG133" s="791"/>
      <c r="AH133" s="792" t="str">
        <f t="shared" si="17"/>
        <v/>
      </c>
      <c r="AI133" s="808" t="str">
        <f t="shared" si="18"/>
        <v/>
      </c>
    </row>
    <row r="134" spans="1:35" s="99" customFormat="1" ht="18.75" thickBot="1">
      <c r="A134" s="96"/>
      <c r="B134" s="858" t="s">
        <v>65</v>
      </c>
      <c r="C134" s="858">
        <v>4.01</v>
      </c>
      <c r="D134" s="858" t="s">
        <v>26</v>
      </c>
      <c r="E134" s="858" t="s">
        <v>26</v>
      </c>
      <c r="F134" s="859" t="s">
        <v>26</v>
      </c>
      <c r="G134" s="2244" t="s">
        <v>231</v>
      </c>
      <c r="H134" s="2244"/>
      <c r="I134" s="2244"/>
      <c r="J134" s="2244"/>
      <c r="K134" s="2244"/>
      <c r="L134" s="2244"/>
      <c r="M134" s="2244"/>
      <c r="N134" s="860"/>
      <c r="O134" s="858"/>
      <c r="P134" s="877" t="str">
        <f t="shared" ref="P134:P165" si="24">IF(TRIM($G134)="","",TRIM($G134)&amp;IF(OR(TRIM($N134)="",TRIM($N134)="-"),""," - "&amp;TRIM($N134))&amp;IF(OR(TRIM($O134)="",TRIM($O134)="-"),""," - "&amp;TRIM($O134))&amp;IF(ISNUMBER(SEARCH("SUMINISTRO",$G134))," - "&amp;$AK$13,IF(ISNUMBER(SEARCH("MONTAJE",$G134))," - "&amp;$AK$12,"")))</f>
        <v>PRUEBAS DE ESTADO PARA EQUIPOS ELÉCTRICOS Y CONDUCTORES</v>
      </c>
      <c r="Q134" s="877" t="s">
        <v>1453</v>
      </c>
      <c r="R134" s="877" t="str" cm="1">
        <f t="array" ref="R134">IF($G134="","",IFERROR(VLOOKUP(LOOKUP(2,1/(($B$14:$B134&lt;&gt;"")*($C$14:$C134="")),$B$14:$B134),$AM$12:$AN$16,2,FALSE),""))</f>
        <v>Electrica</v>
      </c>
      <c r="S134" s="861"/>
      <c r="T134" s="858"/>
      <c r="U134" s="862"/>
      <c r="V134" s="858"/>
      <c r="W134" s="106"/>
      <c r="X134" s="97"/>
      <c r="Y134" s="98"/>
      <c r="Z134" s="97"/>
      <c r="AA134" s="97"/>
      <c r="AB134" s="778" t="str" cm="1">
        <f t="array" ref="AB134">IF($S134="","",SUMIFS(APU!$O:$O,APU!$A:$A,IF(ISNUMBER($C134),REPLACE(TEXT($C134,"0.0000"),5,0,"."),$C134),APU!$G:$G,"hh")/MAX(1,SUMPRODUCT(($C$15:$C$262=$C134)*($S$15:$S$262&lt;&gt;""))))</f>
        <v/>
      </c>
      <c r="AC134" s="897" t="str">
        <f>IF($S134="","",IFERROR(VLOOKUP($AE134,APU!$V:$X,2,FALSE),""))</f>
        <v/>
      </c>
      <c r="AD134" s="897" t="str">
        <f t="shared" si="15"/>
        <v/>
      </c>
      <c r="AE134" s="790" t="str">
        <f t="shared" si="16"/>
        <v>4.01.00</v>
      </c>
      <c r="AF134" s="790"/>
      <c r="AG134" s="791"/>
      <c r="AH134" s="792" t="str">
        <f t="shared" si="17"/>
        <v/>
      </c>
      <c r="AI134" s="808" t="str">
        <f t="shared" si="18"/>
        <v/>
      </c>
    </row>
    <row r="135" spans="1:35" s="99" customFormat="1" ht="18.75" thickBot="1">
      <c r="A135" s="96"/>
      <c r="B135" s="858" t="s">
        <v>65</v>
      </c>
      <c r="C135" s="858" t="s">
        <v>194</v>
      </c>
      <c r="D135" s="858" t="s">
        <v>26</v>
      </c>
      <c r="E135" s="858" t="s">
        <v>26</v>
      </c>
      <c r="F135" s="859" t="s">
        <v>26</v>
      </c>
      <c r="G135" s="2244" t="s">
        <v>236</v>
      </c>
      <c r="H135" s="2244"/>
      <c r="I135" s="2244"/>
      <c r="J135" s="2244"/>
      <c r="K135" s="2244"/>
      <c r="L135" s="2244"/>
      <c r="M135" s="2244"/>
      <c r="N135" s="860"/>
      <c r="O135" s="858"/>
      <c r="P135" s="877" t="str">
        <f t="shared" si="24"/>
        <v>Equipos Eléctricos</v>
      </c>
      <c r="Q135" s="877" t="s">
        <v>1453</v>
      </c>
      <c r="R135" s="877" t="str" cm="1">
        <f t="array" ref="R135">IF($G135="","",IFERROR(VLOOKUP(LOOKUP(2,1/(($B$14:$B135&lt;&gt;"")*($C$14:$C135="")),$B$14:$B135),$AM$12:$AN$16,2,FALSE),""))</f>
        <v>Electrica</v>
      </c>
      <c r="S135" s="861"/>
      <c r="T135" s="858"/>
      <c r="U135" s="862"/>
      <c r="V135" s="858"/>
      <c r="W135" s="106"/>
      <c r="X135" s="97"/>
      <c r="Y135" s="98"/>
      <c r="Z135" s="97"/>
      <c r="AA135" s="97"/>
      <c r="AB135" s="778" t="str" cm="1">
        <f t="array" ref="AB135">IF($S135="","",SUMIFS(APU!$O:$O,APU!$A:$A,IF(ISNUMBER($C135),REPLACE(TEXT($C135,"0.0000"),5,0,"."),$C135),APU!$G:$G,"hh")/MAX(1,SUMPRODUCT(($C$15:$C$262=$C135)*($S$15:$S$262&lt;&gt;""))))</f>
        <v/>
      </c>
      <c r="AC135" s="897" t="str">
        <f>IF($S135="","",IFERROR(VLOOKUP($AE135,APU!$V:$X,2,FALSE),""))</f>
        <v/>
      </c>
      <c r="AD135" s="897" t="str">
        <f t="shared" si="15"/>
        <v/>
      </c>
      <c r="AE135" s="790" t="str">
        <f t="shared" si="16"/>
        <v>4.01.01</v>
      </c>
      <c r="AF135" s="790"/>
      <c r="AG135" s="791"/>
      <c r="AH135" s="792" t="str">
        <f t="shared" si="17"/>
        <v/>
      </c>
      <c r="AI135" s="808" t="str">
        <f t="shared" si="18"/>
        <v/>
      </c>
    </row>
    <row r="136" spans="1:35" s="95" customFormat="1" ht="18.75" thickBot="1">
      <c r="A136" s="91"/>
      <c r="B136" s="859" t="s">
        <v>65</v>
      </c>
      <c r="C136" s="859" t="s">
        <v>201</v>
      </c>
      <c r="D136" s="858" t="s">
        <v>26</v>
      </c>
      <c r="E136" s="858" t="s">
        <v>26</v>
      </c>
      <c r="F136" s="859" t="s">
        <v>26</v>
      </c>
      <c r="G136" s="2225" t="s">
        <v>232</v>
      </c>
      <c r="H136" s="2225"/>
      <c r="I136" s="2225"/>
      <c r="J136" s="2225"/>
      <c r="K136" s="2225"/>
      <c r="L136" s="2225"/>
      <c r="M136" s="2225"/>
      <c r="N136" s="859" t="s">
        <v>26</v>
      </c>
      <c r="O136" s="859" t="s">
        <v>26</v>
      </c>
      <c r="P136" s="889" t="str">
        <f t="shared" si="24"/>
        <v>Variador de frecuencia de 480V, 3F, 60Hz.
TAG: 1760-VF-15071</v>
      </c>
      <c r="Q136" s="889" t="s">
        <v>1453</v>
      </c>
      <c r="R136" s="889" t="str" cm="1">
        <f t="array" ref="R136">IF($G136="","",IFERROR(VLOOKUP(LOOKUP(2,1/(($B$14:$B136&lt;&gt;"")*($C$14:$C136="")),$B$14:$B136),$AM$12:$AN$16,2,FALSE),""))</f>
        <v>Electrica</v>
      </c>
      <c r="S136" s="863">
        <f>+W136</f>
        <v>1</v>
      </c>
      <c r="T136" s="859" t="s">
        <v>414</v>
      </c>
      <c r="U136" s="864">
        <f>+APU!K1856</f>
        <v>592.56719999999996</v>
      </c>
      <c r="V136" s="864">
        <f>U136*S136</f>
        <v>592.56719999999996</v>
      </c>
      <c r="W136" s="107">
        <v>1</v>
      </c>
      <c r="X136" s="97"/>
      <c r="Y136" s="98"/>
      <c r="Z136" s="97"/>
      <c r="AA136" s="97"/>
      <c r="AB136" s="778" cm="1">
        <f t="array" ref="AB136">IF($S136="","",SUMIFS(APU!$O:$O,APU!$A:$A,IF(ISNUMBER($C136),REPLACE(TEXT($C136,"0.0000"),5,0,"."),$C136),APU!$G:$G,"hh")/MAX(1,SUMPRODUCT(($C$15:$C$262=$C136)*($S$15:$S$262&lt;&gt;""))))</f>
        <v>49.6</v>
      </c>
      <c r="AC136" s="897">
        <f>IF($S136="","",IFERROR(VLOOKUP($AE136,APU!$V:$X,2,FALSE),""))</f>
        <v>0.5</v>
      </c>
      <c r="AD136" s="897">
        <f t="shared" si="15"/>
        <v>2</v>
      </c>
      <c r="AE136" s="790" t="str">
        <f t="shared" si="16"/>
        <v>4.01.01.01</v>
      </c>
      <c r="AF136" s="790"/>
      <c r="AG136" s="791"/>
      <c r="AH136" s="792">
        <f t="shared" si="17"/>
        <v>0</v>
      </c>
      <c r="AI136" s="808" t="str">
        <f t="shared" si="18"/>
        <v>4.01.01.01 | -</v>
      </c>
    </row>
    <row r="137" spans="1:35" s="95" customFormat="1" ht="18.75" thickBot="1">
      <c r="A137" s="91"/>
      <c r="B137" s="859" t="s">
        <v>65</v>
      </c>
      <c r="C137" s="859" t="s">
        <v>202</v>
      </c>
      <c r="D137" s="858" t="s">
        <v>26</v>
      </c>
      <c r="E137" s="858" t="s">
        <v>26</v>
      </c>
      <c r="F137" s="859" t="s">
        <v>26</v>
      </c>
      <c r="G137" s="2225" t="s">
        <v>233</v>
      </c>
      <c r="H137" s="2225"/>
      <c r="I137" s="2225"/>
      <c r="J137" s="2225"/>
      <c r="K137" s="2225"/>
      <c r="L137" s="2225"/>
      <c r="M137" s="2225"/>
      <c r="N137" s="859" t="s">
        <v>26</v>
      </c>
      <c r="O137" s="859" t="s">
        <v>26</v>
      </c>
      <c r="P137" s="889" t="str">
        <f t="shared" si="24"/>
        <v>Variador de frecuencia de 480V, 3F, 60Hz.
TAG: 1760-VF-15072</v>
      </c>
      <c r="Q137" s="889" t="s">
        <v>1453</v>
      </c>
      <c r="R137" s="889" t="str" cm="1">
        <f t="array" ref="R137">IF($G137="","",IFERROR(VLOOKUP(LOOKUP(2,1/(($B$14:$B137&lt;&gt;"")*($C$14:$C137="")),$B$14:$B137),$AM$12:$AN$16,2,FALSE),""))</f>
        <v>Electrica</v>
      </c>
      <c r="S137" s="863">
        <f t="shared" ref="S137:S145" si="25">+W137</f>
        <v>1</v>
      </c>
      <c r="T137" s="859" t="s">
        <v>414</v>
      </c>
      <c r="U137" s="864">
        <f>+APU!K1871</f>
        <v>592.56719999999996</v>
      </c>
      <c r="V137" s="864">
        <f t="shared" ref="V137:V183" si="26">U137*S137</f>
        <v>592.56719999999996</v>
      </c>
      <c r="W137" s="107">
        <v>1</v>
      </c>
      <c r="X137" s="97"/>
      <c r="Y137" s="98"/>
      <c r="Z137" s="97"/>
      <c r="AA137" s="97"/>
      <c r="AB137" s="778" cm="1">
        <f t="array" ref="AB137">IF($S137="","",SUMIFS(APU!$O:$O,APU!$A:$A,IF(ISNUMBER($C137),REPLACE(TEXT($C137,"0.0000"),5,0,"."),$C137),APU!$G:$G,"hh")/MAX(1,SUMPRODUCT(($C$15:$C$262=$C137)*($S$15:$S$262&lt;&gt;""))))</f>
        <v>109.12</v>
      </c>
      <c r="AC137" s="897">
        <f>IF($S137="","",IFERROR(VLOOKUP($AE137,APU!$V:$X,2,FALSE),""))</f>
        <v>0.5</v>
      </c>
      <c r="AD137" s="897">
        <f t="shared" si="15"/>
        <v>2</v>
      </c>
      <c r="AE137" s="790" t="str">
        <f t="shared" si="16"/>
        <v>4.01.01.02</v>
      </c>
      <c r="AF137" s="790"/>
      <c r="AG137" s="791"/>
      <c r="AH137" s="792">
        <f t="shared" si="17"/>
        <v>0</v>
      </c>
      <c r="AI137" s="808" t="str">
        <f t="shared" si="18"/>
        <v>4.01.01.02 | -</v>
      </c>
    </row>
    <row r="138" spans="1:35" s="95" customFormat="1" ht="18.75" thickBot="1">
      <c r="A138" s="91"/>
      <c r="B138" s="859" t="s">
        <v>65</v>
      </c>
      <c r="C138" s="859" t="s">
        <v>203</v>
      </c>
      <c r="D138" s="858" t="s">
        <v>26</v>
      </c>
      <c r="E138" s="858" t="s">
        <v>26</v>
      </c>
      <c r="F138" s="859" t="s">
        <v>26</v>
      </c>
      <c r="G138" s="2225" t="s">
        <v>234</v>
      </c>
      <c r="H138" s="2225"/>
      <c r="I138" s="2225"/>
      <c r="J138" s="2225"/>
      <c r="K138" s="2225"/>
      <c r="L138" s="2225"/>
      <c r="M138" s="2225"/>
      <c r="N138" s="859" t="s">
        <v>26</v>
      </c>
      <c r="O138" s="859" t="s">
        <v>26</v>
      </c>
      <c r="P138" s="889" t="str">
        <f t="shared" si="24"/>
        <v>Variador de frecuencia de 480V, 3F, 60Hz.
TAG: 1760-VF-15073</v>
      </c>
      <c r="Q138" s="889" t="s">
        <v>1453</v>
      </c>
      <c r="R138" s="889" t="str" cm="1">
        <f t="array" ref="R138">IF($G138="","",IFERROR(VLOOKUP(LOOKUP(2,1/(($B$14:$B138&lt;&gt;"")*($C$14:$C138="")),$B$14:$B138),$AM$12:$AN$16,2,FALSE),""))</f>
        <v>Electrica</v>
      </c>
      <c r="S138" s="863">
        <f t="shared" si="25"/>
        <v>1</v>
      </c>
      <c r="T138" s="859" t="s">
        <v>414</v>
      </c>
      <c r="U138" s="864">
        <f>+APU!K1886</f>
        <v>592.56719999999996</v>
      </c>
      <c r="V138" s="864">
        <f t="shared" si="26"/>
        <v>592.56719999999996</v>
      </c>
      <c r="W138" s="107">
        <v>1</v>
      </c>
      <c r="X138" s="97"/>
      <c r="Y138" s="98"/>
      <c r="Z138" s="97"/>
      <c r="AA138" s="97"/>
      <c r="AB138" s="778" cm="1">
        <f t="array" ref="AB138">IF($S138="","",SUMIFS(APU!$O:$O,APU!$A:$A,IF(ISNUMBER($C138),REPLACE(TEXT($C138,"0.0000"),5,0,"."),$C138),APU!$G:$G,"hh")/MAX(1,SUMPRODUCT(($C$15:$C$262=$C138)*($S$15:$S$262&lt;&gt;""))))</f>
        <v>109.12</v>
      </c>
      <c r="AC138" s="897">
        <f>IF($S138="","",IFERROR(VLOOKUP($AE138,APU!$V:$X,2,FALSE),""))</f>
        <v>0.5</v>
      </c>
      <c r="AD138" s="897">
        <f t="shared" si="15"/>
        <v>2</v>
      </c>
      <c r="AE138" s="790" t="str">
        <f t="shared" si="16"/>
        <v>4.01.01.03</v>
      </c>
      <c r="AF138" s="790"/>
      <c r="AG138" s="791"/>
      <c r="AH138" s="792">
        <f t="shared" si="17"/>
        <v>0</v>
      </c>
      <c r="AI138" s="808" t="str">
        <f t="shared" si="18"/>
        <v>4.01.01.03 | -</v>
      </c>
    </row>
    <row r="139" spans="1:35" s="95" customFormat="1" ht="18.75" thickBot="1">
      <c r="A139" s="91"/>
      <c r="B139" s="859" t="s">
        <v>65</v>
      </c>
      <c r="C139" s="859" t="s">
        <v>204</v>
      </c>
      <c r="D139" s="858" t="s">
        <v>26</v>
      </c>
      <c r="E139" s="858" t="s">
        <v>26</v>
      </c>
      <c r="F139" s="859" t="s">
        <v>26</v>
      </c>
      <c r="G139" s="2225" t="s">
        <v>235</v>
      </c>
      <c r="H139" s="2225"/>
      <c r="I139" s="2225"/>
      <c r="J139" s="2225"/>
      <c r="K139" s="2225"/>
      <c r="L139" s="2225"/>
      <c r="M139" s="2225"/>
      <c r="N139" s="859" t="s">
        <v>26</v>
      </c>
      <c r="O139" s="859" t="s">
        <v>26</v>
      </c>
      <c r="P139" s="889" t="str">
        <f t="shared" si="24"/>
        <v>Variador de frecuencia de 480V, 3F, 60Hz.
TAG: 1760-VF-15074</v>
      </c>
      <c r="Q139" s="889" t="s">
        <v>1453</v>
      </c>
      <c r="R139" s="889" t="str" cm="1">
        <f t="array" ref="R139">IF($G139="","",IFERROR(VLOOKUP(LOOKUP(2,1/(($B$14:$B139&lt;&gt;"")*($C$14:$C139="")),$B$14:$B139),$AM$12:$AN$16,2,FALSE),""))</f>
        <v>Electrica</v>
      </c>
      <c r="S139" s="863">
        <f t="shared" ref="S139" si="27">+W139</f>
        <v>1</v>
      </c>
      <c r="T139" s="859" t="s">
        <v>414</v>
      </c>
      <c r="U139" s="864">
        <f>+APU!K1901</f>
        <v>592.56719999999996</v>
      </c>
      <c r="V139" s="864">
        <f t="shared" si="26"/>
        <v>592.56719999999996</v>
      </c>
      <c r="W139" s="107">
        <v>1</v>
      </c>
      <c r="X139" s="97"/>
      <c r="Y139" s="98"/>
      <c r="Z139" s="97"/>
      <c r="AA139" s="97"/>
      <c r="AB139" s="778" cm="1">
        <f t="array" ref="AB139">IF($S139="","",SUMIFS(APU!$O:$O,APU!$A:$A,IF(ISNUMBER($C139),REPLACE(TEXT($C139,"0.0000"),5,0,"."),$C139),APU!$G:$G,"hh")/MAX(1,SUMPRODUCT(($C$15:$C$262=$C139)*($S$15:$S$262&lt;&gt;""))))</f>
        <v>109.12</v>
      </c>
      <c r="AC139" s="897">
        <f>IF($S139="","",IFERROR(VLOOKUP($AE139,APU!$V:$X,2,FALSE),""))</f>
        <v>0.5</v>
      </c>
      <c r="AD139" s="897">
        <f t="shared" si="15"/>
        <v>2</v>
      </c>
      <c r="AE139" s="790" t="str">
        <f t="shared" si="16"/>
        <v>4.01.01.04</v>
      </c>
      <c r="AF139" s="790"/>
      <c r="AG139" s="791"/>
      <c r="AH139" s="792">
        <f t="shared" si="17"/>
        <v>0</v>
      </c>
      <c r="AI139" s="808" t="str">
        <f t="shared" si="18"/>
        <v>4.01.01.04 | -</v>
      </c>
    </row>
    <row r="140" spans="1:35" s="95" customFormat="1" ht="18.75" thickBot="1">
      <c r="A140" s="91"/>
      <c r="B140" s="859" t="s">
        <v>65</v>
      </c>
      <c r="C140" s="859" t="s">
        <v>265</v>
      </c>
      <c r="D140" s="858" t="s">
        <v>26</v>
      </c>
      <c r="E140" s="858" t="s">
        <v>26</v>
      </c>
      <c r="F140" s="859" t="s">
        <v>26</v>
      </c>
      <c r="G140" s="2225" t="s">
        <v>262</v>
      </c>
      <c r="H140" s="2225"/>
      <c r="I140" s="2225"/>
      <c r="J140" s="2225"/>
      <c r="K140" s="2225"/>
      <c r="L140" s="2225"/>
      <c r="M140" s="2225"/>
      <c r="N140" s="859" t="s">
        <v>26</v>
      </c>
      <c r="O140" s="859" t="s">
        <v>26</v>
      </c>
      <c r="P140" s="889" t="str">
        <f t="shared" si="24"/>
        <v>Variador de frecuencia de 480V, 3F, 60Hz.
TAG: 1760-VF-15078</v>
      </c>
      <c r="Q140" s="889" t="s">
        <v>1453</v>
      </c>
      <c r="R140" s="889" t="str" cm="1">
        <f t="array" ref="R140">IF($G140="","",IFERROR(VLOOKUP(LOOKUP(2,1/(($B$14:$B140&lt;&gt;"")*($C$14:$C140="")),$B$14:$B140),$AM$12:$AN$16,2,FALSE),""))</f>
        <v>Electrica</v>
      </c>
      <c r="S140" s="863">
        <f t="shared" si="25"/>
        <v>1</v>
      </c>
      <c r="T140" s="859" t="s">
        <v>414</v>
      </c>
      <c r="U140" s="864">
        <f>+APU!K1916</f>
        <v>592.56719999999996</v>
      </c>
      <c r="V140" s="864">
        <f t="shared" si="26"/>
        <v>592.56719999999996</v>
      </c>
      <c r="W140" s="107">
        <v>1</v>
      </c>
      <c r="X140" s="97"/>
      <c r="Y140" s="98"/>
      <c r="Z140" s="97"/>
      <c r="AA140" s="97"/>
      <c r="AB140" s="778" cm="1">
        <f t="array" ref="AB140">IF($S140="","",SUMIFS(APU!$O:$O,APU!$A:$A,IF(ISNUMBER($C140),REPLACE(TEXT($C140,"0.0000"),5,0,"."),$C140),APU!$G:$G,"hh")/MAX(1,SUMPRODUCT(($C$15:$C$262=$C140)*($S$15:$S$262&lt;&gt;""))))</f>
        <v>49.6</v>
      </c>
      <c r="AC140" s="897">
        <f>IF($S140="","",IFERROR(VLOOKUP($AE140,APU!$V:$X,2,FALSE),""))</f>
        <v>0.5</v>
      </c>
      <c r="AD140" s="897">
        <f t="shared" si="15"/>
        <v>2</v>
      </c>
      <c r="AE140" s="790" t="str">
        <f t="shared" si="16"/>
        <v>4.01.01.05</v>
      </c>
      <c r="AF140" s="790"/>
      <c r="AG140" s="791"/>
      <c r="AH140" s="792">
        <f t="shared" si="17"/>
        <v>0</v>
      </c>
      <c r="AI140" s="808" t="str">
        <f t="shared" si="18"/>
        <v>4.01.01.05 | -</v>
      </c>
    </row>
    <row r="141" spans="1:35" s="95" customFormat="1" ht="18.75" thickBot="1">
      <c r="A141" s="91"/>
      <c r="B141" s="859" t="s">
        <v>65</v>
      </c>
      <c r="C141" s="859" t="s">
        <v>266</v>
      </c>
      <c r="D141" s="858" t="s">
        <v>26</v>
      </c>
      <c r="E141" s="858" t="s">
        <v>26</v>
      </c>
      <c r="F141" s="859" t="s">
        <v>26</v>
      </c>
      <c r="G141" s="2225" t="s">
        <v>237</v>
      </c>
      <c r="H141" s="2225"/>
      <c r="I141" s="2225"/>
      <c r="J141" s="2225"/>
      <c r="K141" s="2225"/>
      <c r="L141" s="2225"/>
      <c r="M141" s="2225"/>
      <c r="N141" s="859" t="s">
        <v>26</v>
      </c>
      <c r="O141" s="859" t="s">
        <v>26</v>
      </c>
      <c r="P141" s="889" t="str">
        <f t="shared" si="24"/>
        <v>Reactor de carga para variador de velocidad 
TAG: 1760-XL-15071</v>
      </c>
      <c r="Q141" s="889" t="s">
        <v>1453</v>
      </c>
      <c r="R141" s="889" t="str" cm="1">
        <f t="array" ref="R141">IF($G141="","",IFERROR(VLOOKUP(LOOKUP(2,1/(($B$14:$B141&lt;&gt;"")*($C$14:$C141="")),$B$14:$B141),$AM$12:$AN$16,2,FALSE),""))</f>
        <v>Electrica</v>
      </c>
      <c r="S141" s="863">
        <f t="shared" si="25"/>
        <v>1</v>
      </c>
      <c r="T141" s="859" t="s">
        <v>414</v>
      </c>
      <c r="U141" s="864">
        <f>+APU!K1931</f>
        <v>70.537199999999999</v>
      </c>
      <c r="V141" s="864">
        <f t="shared" si="26"/>
        <v>70.537199999999999</v>
      </c>
      <c r="W141" s="107">
        <v>1</v>
      </c>
      <c r="X141" s="97"/>
      <c r="Y141" s="98"/>
      <c r="Z141" s="97"/>
      <c r="AA141" s="97"/>
      <c r="AB141" s="778" cm="1">
        <f t="array" ref="AB141">IF($S141="","",SUMIFS(APU!$O:$O,APU!$A:$A,IF(ISNUMBER($C141),REPLACE(TEXT($C141,"0.0000"),5,0,"."),$C141),APU!$G:$G,"hh")/MAX(1,SUMPRODUCT(($C$15:$C$262=$C141)*($S$15:$S$262&lt;&gt;""))))</f>
        <v>5.6</v>
      </c>
      <c r="AC141" s="897">
        <f>IF($S141="","",IFERROR(VLOOKUP($AE141,APU!$V:$X,2,FALSE),""))</f>
        <v>3</v>
      </c>
      <c r="AD141" s="897">
        <f t="shared" si="15"/>
        <v>0.33333333333333331</v>
      </c>
      <c r="AE141" s="790" t="str">
        <f t="shared" si="16"/>
        <v>4.01.01.06</v>
      </c>
      <c r="AF141" s="790"/>
      <c r="AG141" s="791"/>
      <c r="AH141" s="792">
        <f t="shared" si="17"/>
        <v>0</v>
      </c>
      <c r="AI141" s="808" t="str">
        <f t="shared" si="18"/>
        <v>4.01.01.06 | -</v>
      </c>
    </row>
    <row r="142" spans="1:35" s="95" customFormat="1" ht="18.75" thickBot="1">
      <c r="A142" s="91"/>
      <c r="B142" s="859" t="s">
        <v>65</v>
      </c>
      <c r="C142" s="859" t="s">
        <v>267</v>
      </c>
      <c r="D142" s="858" t="s">
        <v>26</v>
      </c>
      <c r="E142" s="858" t="s">
        <v>26</v>
      </c>
      <c r="F142" s="859" t="s">
        <v>26</v>
      </c>
      <c r="G142" s="2225" t="s">
        <v>238</v>
      </c>
      <c r="H142" s="2225"/>
      <c r="I142" s="2225"/>
      <c r="J142" s="2225"/>
      <c r="K142" s="2225"/>
      <c r="L142" s="2225"/>
      <c r="M142" s="2225"/>
      <c r="N142" s="859" t="s">
        <v>26</v>
      </c>
      <c r="O142" s="859" t="s">
        <v>26</v>
      </c>
      <c r="P142" s="889" t="str">
        <f t="shared" si="24"/>
        <v>Reactor de carga para variador de velocidad 
TAG: 1760-XL-15072</v>
      </c>
      <c r="Q142" s="889" t="s">
        <v>1453</v>
      </c>
      <c r="R142" s="889" t="str" cm="1">
        <f t="array" ref="R142">IF($G142="","",IFERROR(VLOOKUP(LOOKUP(2,1/(($B$14:$B142&lt;&gt;"")*($C$14:$C142="")),$B$14:$B142),$AM$12:$AN$16,2,FALSE),""))</f>
        <v>Electrica</v>
      </c>
      <c r="S142" s="863">
        <f t="shared" si="25"/>
        <v>1</v>
      </c>
      <c r="T142" s="859" t="s">
        <v>414</v>
      </c>
      <c r="U142" s="864">
        <f>+APU!K1946</f>
        <v>70.537199999999999</v>
      </c>
      <c r="V142" s="864">
        <f t="shared" si="26"/>
        <v>70.537199999999999</v>
      </c>
      <c r="W142" s="107">
        <v>1</v>
      </c>
      <c r="X142" s="97"/>
      <c r="Y142" s="98"/>
      <c r="Z142" s="97"/>
      <c r="AA142" s="97"/>
      <c r="AB142" s="778" cm="1">
        <f t="array" ref="AB142">IF($S142="","",SUMIFS(APU!$O:$O,APU!$A:$A,IF(ISNUMBER($C142),REPLACE(TEXT($C142,"0.0000"),5,0,"."),$C142),APU!$G:$G,"hh")/MAX(1,SUMPRODUCT(($C$15:$C$262=$C142)*($S$15:$S$262&lt;&gt;""))))</f>
        <v>5.6</v>
      </c>
      <c r="AC142" s="897">
        <f>IF($S142="","",IFERROR(VLOOKUP($AE142,APU!$V:$X,2,FALSE),""))</f>
        <v>3</v>
      </c>
      <c r="AD142" s="897">
        <f t="shared" si="15"/>
        <v>0.33333333333333331</v>
      </c>
      <c r="AE142" s="790" t="str">
        <f t="shared" si="16"/>
        <v>4.01.01.07</v>
      </c>
      <c r="AF142" s="790"/>
      <c r="AG142" s="791"/>
      <c r="AH142" s="792">
        <f t="shared" si="17"/>
        <v>0</v>
      </c>
      <c r="AI142" s="808" t="str">
        <f t="shared" si="18"/>
        <v>4.01.01.07 | -</v>
      </c>
    </row>
    <row r="143" spans="1:35" s="95" customFormat="1" ht="18.75" thickBot="1">
      <c r="A143" s="91"/>
      <c r="B143" s="859" t="s">
        <v>65</v>
      </c>
      <c r="C143" s="859" t="s">
        <v>268</v>
      </c>
      <c r="D143" s="858" t="s">
        <v>26</v>
      </c>
      <c r="E143" s="858" t="s">
        <v>26</v>
      </c>
      <c r="F143" s="859" t="s">
        <v>26</v>
      </c>
      <c r="G143" s="2225" t="s">
        <v>239</v>
      </c>
      <c r="H143" s="2225"/>
      <c r="I143" s="2225"/>
      <c r="J143" s="2225"/>
      <c r="K143" s="2225"/>
      <c r="L143" s="2225"/>
      <c r="M143" s="2225"/>
      <c r="N143" s="859" t="s">
        <v>26</v>
      </c>
      <c r="O143" s="859" t="s">
        <v>26</v>
      </c>
      <c r="P143" s="889" t="str">
        <f t="shared" si="24"/>
        <v>Reactor de carga para variador de velocidad 
TAG: 1760-XL-15073</v>
      </c>
      <c r="Q143" s="889" t="s">
        <v>1453</v>
      </c>
      <c r="R143" s="889" t="str" cm="1">
        <f t="array" ref="R143">IF($G143="","",IFERROR(VLOOKUP(LOOKUP(2,1/(($B$14:$B143&lt;&gt;"")*($C$14:$C143="")),$B$14:$B143),$AM$12:$AN$16,2,FALSE),""))</f>
        <v>Electrica</v>
      </c>
      <c r="S143" s="863">
        <f t="shared" si="25"/>
        <v>1</v>
      </c>
      <c r="T143" s="859" t="s">
        <v>414</v>
      </c>
      <c r="U143" s="864">
        <f>+APU!K1961</f>
        <v>70.537199999999999</v>
      </c>
      <c r="V143" s="864">
        <f t="shared" si="26"/>
        <v>70.537199999999999</v>
      </c>
      <c r="W143" s="107">
        <v>1</v>
      </c>
      <c r="X143" s="97"/>
      <c r="Y143" s="98"/>
      <c r="Z143" s="97"/>
      <c r="AA143" s="97"/>
      <c r="AB143" s="778" cm="1">
        <f t="array" ref="AB143">IF($S143="","",SUMIFS(APU!$O:$O,APU!$A:$A,IF(ISNUMBER($C143),REPLACE(TEXT($C143,"0.0000"),5,0,"."),$C143),APU!$G:$G,"hh")/MAX(1,SUMPRODUCT(($C$15:$C$262=$C143)*($S$15:$S$262&lt;&gt;""))))</f>
        <v>5.6</v>
      </c>
      <c r="AC143" s="897">
        <f>IF($S143="","",IFERROR(VLOOKUP($AE143,APU!$V:$X,2,FALSE),""))</f>
        <v>3</v>
      </c>
      <c r="AD143" s="897">
        <f t="shared" ref="AD143:AD206" si="28">IF(OR($S143="",$AC143="",N($AC143)=0),"",$S143/$AC143)</f>
        <v>0.33333333333333331</v>
      </c>
      <c r="AE143" s="790" t="str">
        <f t="shared" si="16"/>
        <v>4.01.01.08</v>
      </c>
      <c r="AF143" s="790"/>
      <c r="AG143" s="791"/>
      <c r="AH143" s="792">
        <f t="shared" si="17"/>
        <v>0</v>
      </c>
      <c r="AI143" s="808" t="str">
        <f t="shared" si="18"/>
        <v>4.01.01.08 | -</v>
      </c>
    </row>
    <row r="144" spans="1:35" s="95" customFormat="1" ht="18.75" thickBot="1">
      <c r="A144" s="91"/>
      <c r="B144" s="859" t="s">
        <v>65</v>
      </c>
      <c r="C144" s="859" t="s">
        <v>269</v>
      </c>
      <c r="D144" s="858" t="s">
        <v>26</v>
      </c>
      <c r="E144" s="858" t="s">
        <v>26</v>
      </c>
      <c r="F144" s="859" t="s">
        <v>26</v>
      </c>
      <c r="G144" s="2225" t="s">
        <v>240</v>
      </c>
      <c r="H144" s="2225"/>
      <c r="I144" s="2225"/>
      <c r="J144" s="2225"/>
      <c r="K144" s="2225"/>
      <c r="L144" s="2225"/>
      <c r="M144" s="2225"/>
      <c r="N144" s="859" t="s">
        <v>26</v>
      </c>
      <c r="O144" s="859" t="s">
        <v>26</v>
      </c>
      <c r="P144" s="889" t="str">
        <f t="shared" si="24"/>
        <v>Reactor de carga para variador de velocidad 
TAG: 1760-XL-15074</v>
      </c>
      <c r="Q144" s="889" t="s">
        <v>1453</v>
      </c>
      <c r="R144" s="889" t="str" cm="1">
        <f t="array" ref="R144">IF($G144="","",IFERROR(VLOOKUP(LOOKUP(2,1/(($B$14:$B144&lt;&gt;"")*($C$14:$C144="")),$B$14:$B144),$AM$12:$AN$16,2,FALSE),""))</f>
        <v>Electrica</v>
      </c>
      <c r="S144" s="863">
        <f t="shared" ref="S144" si="29">+W144</f>
        <v>1</v>
      </c>
      <c r="T144" s="859" t="s">
        <v>414</v>
      </c>
      <c r="U144" s="864">
        <f>+APU!K1976</f>
        <v>70.537199999999999</v>
      </c>
      <c r="V144" s="864">
        <f t="shared" si="26"/>
        <v>70.537199999999999</v>
      </c>
      <c r="W144" s="107">
        <v>1</v>
      </c>
      <c r="X144" s="97"/>
      <c r="Y144" s="98"/>
      <c r="Z144" s="97"/>
      <c r="AA144" s="97"/>
      <c r="AB144" s="778" cm="1">
        <f t="array" ref="AB144">IF($S144="","",SUMIFS(APU!$O:$O,APU!$A:$A,IF(ISNUMBER($C144),REPLACE(TEXT($C144,"0.0000"),5,0,"."),$C144),APU!$G:$G,"hh")/MAX(1,SUMPRODUCT(($C$15:$C$262=$C144)*($S$15:$S$262&lt;&gt;""))))</f>
        <v>5.6</v>
      </c>
      <c r="AC144" s="897">
        <f>IF($S144="","",IFERROR(VLOOKUP($AE144,APU!$V:$X,2,FALSE),""))</f>
        <v>3</v>
      </c>
      <c r="AD144" s="897">
        <f t="shared" si="28"/>
        <v>0.33333333333333331</v>
      </c>
      <c r="AE144" s="790" t="str">
        <f t="shared" ref="AE144:AE207" si="30">IF($C144="","",IF(ISNUMBER($C144),REPLACE(TEXT($C144,"0.0000"),5,0,"."),$C144))</f>
        <v>4.01.01.09</v>
      </c>
      <c r="AF144" s="790"/>
      <c r="AG144" s="791"/>
      <c r="AH144" s="792">
        <f t="shared" ref="AH144:AH207" si="31">IF($S144="","",$AB144*N($AG144))</f>
        <v>0</v>
      </c>
      <c r="AI144" s="808" t="str">
        <f t="shared" ref="AI144:AI207" si="32">IF($S144="","",$AE144&amp;IF(TRIM($N144)="",""," | "&amp;TRIM($N144))&amp;IF(OR(TRIM($O144)="",TRIM($O144)="-"),""," | "&amp;TRIM($O144)))</f>
        <v>4.01.01.09 | -</v>
      </c>
    </row>
    <row r="145" spans="1:35" s="95" customFormat="1" ht="18.75" thickBot="1">
      <c r="A145" s="91"/>
      <c r="B145" s="859" t="s">
        <v>65</v>
      </c>
      <c r="C145" s="859" t="s">
        <v>270</v>
      </c>
      <c r="D145" s="858" t="s">
        <v>26</v>
      </c>
      <c r="E145" s="858" t="s">
        <v>26</v>
      </c>
      <c r="F145" s="859" t="s">
        <v>26</v>
      </c>
      <c r="G145" s="2225" t="s">
        <v>263</v>
      </c>
      <c r="H145" s="2225"/>
      <c r="I145" s="2225"/>
      <c r="J145" s="2225"/>
      <c r="K145" s="2225"/>
      <c r="L145" s="2225"/>
      <c r="M145" s="2225"/>
      <c r="N145" s="859" t="s">
        <v>26</v>
      </c>
      <c r="O145" s="859" t="s">
        <v>26</v>
      </c>
      <c r="P145" s="889" t="str">
        <f t="shared" si="24"/>
        <v>Reactor de carga para variador de velocidad 
TAG: 1760-XL-15078</v>
      </c>
      <c r="Q145" s="889" t="s">
        <v>1453</v>
      </c>
      <c r="R145" s="889" t="str" cm="1">
        <f t="array" ref="R145">IF($G145="","",IFERROR(VLOOKUP(LOOKUP(2,1/(($B$14:$B145&lt;&gt;"")*($C$14:$C145="")),$B$14:$B145),$AM$12:$AN$16,2,FALSE),""))</f>
        <v>Electrica</v>
      </c>
      <c r="S145" s="863">
        <f t="shared" si="25"/>
        <v>1</v>
      </c>
      <c r="T145" s="859" t="s">
        <v>414</v>
      </c>
      <c r="U145" s="864">
        <f>+APU!K1991</f>
        <v>70.537199999999999</v>
      </c>
      <c r="V145" s="864">
        <f>U145*S145</f>
        <v>70.537199999999999</v>
      </c>
      <c r="W145" s="107">
        <v>1</v>
      </c>
      <c r="X145" s="97"/>
      <c r="Y145" s="98"/>
      <c r="Z145" s="97"/>
      <c r="AA145" s="97"/>
      <c r="AB145" s="778" cm="1">
        <f t="array" ref="AB145">IF($S145="","",SUMIFS(APU!$O:$O,APU!$A:$A,IF(ISNUMBER($C145),REPLACE(TEXT($C145,"0.0000"),5,0,"."),$C145),APU!$G:$G,"hh")/MAX(1,SUMPRODUCT(($C$15:$C$262=$C145)*($S$15:$S$262&lt;&gt;""))))</f>
        <v>5.6</v>
      </c>
      <c r="AC145" s="897">
        <f>IF($S145="","",IFERROR(VLOOKUP($AE145,APU!$V:$X,2,FALSE),""))</f>
        <v>3</v>
      </c>
      <c r="AD145" s="897">
        <f t="shared" si="28"/>
        <v>0.33333333333333331</v>
      </c>
      <c r="AE145" s="790" t="str">
        <f t="shared" si="30"/>
        <v>4.01.01.10</v>
      </c>
      <c r="AF145" s="790"/>
      <c r="AG145" s="791"/>
      <c r="AH145" s="792">
        <f t="shared" si="31"/>
        <v>0</v>
      </c>
      <c r="AI145" s="808" t="str">
        <f t="shared" si="32"/>
        <v>4.01.01.10 | -</v>
      </c>
    </row>
    <row r="146" spans="1:35" s="99" customFormat="1" ht="18.75" thickBot="1">
      <c r="A146" s="96"/>
      <c r="B146" s="858" t="s">
        <v>65</v>
      </c>
      <c r="C146" s="858" t="s">
        <v>242</v>
      </c>
      <c r="D146" s="858" t="s">
        <v>26</v>
      </c>
      <c r="E146" s="858" t="s">
        <v>26</v>
      </c>
      <c r="F146" s="859" t="s">
        <v>26</v>
      </c>
      <c r="G146" s="2244" t="s">
        <v>522</v>
      </c>
      <c r="H146" s="2244"/>
      <c r="I146" s="2244"/>
      <c r="J146" s="2244"/>
      <c r="K146" s="2244"/>
      <c r="L146" s="2244"/>
      <c r="M146" s="2244"/>
      <c r="N146" s="860"/>
      <c r="O146" s="858"/>
      <c r="P146" s="877" t="str">
        <f t="shared" si="24"/>
        <v>Conductores de baja tensión (incluye megado)</v>
      </c>
      <c r="Q146" s="877" t="s">
        <v>1453</v>
      </c>
      <c r="R146" s="877" t="str" cm="1">
        <f t="array" ref="R146">IF($G146="","",IFERROR(VLOOKUP(LOOKUP(2,1/(($B$14:$B146&lt;&gt;"")*($C$14:$C146="")),$B$14:$B146),$AM$12:$AN$16,2,FALSE),""))</f>
        <v>Electrica</v>
      </c>
      <c r="S146" s="861"/>
      <c r="T146" s="858"/>
      <c r="U146" s="862"/>
      <c r="V146" s="865"/>
      <c r="W146" s="106"/>
      <c r="X146" s="97"/>
      <c r="Y146" s="98"/>
      <c r="Z146" s="97"/>
      <c r="AA146" s="97"/>
      <c r="AB146" s="778" t="str" cm="1">
        <f t="array" ref="AB146">IF($S146="","",SUMIFS(APU!$O:$O,APU!$A:$A,IF(ISNUMBER($C146),REPLACE(TEXT($C146,"0.0000"),5,0,"."),$C146),APU!$G:$G,"hh")/MAX(1,SUMPRODUCT(($C$15:$C$262=$C146)*($S$15:$S$262&lt;&gt;""))))</f>
        <v/>
      </c>
      <c r="AC146" s="897" t="str">
        <f>IF($S146="","",IFERROR(VLOOKUP($AE146,APU!$V:$X,2,FALSE),""))</f>
        <v/>
      </c>
      <c r="AD146" s="897" t="str">
        <f t="shared" si="28"/>
        <v/>
      </c>
      <c r="AE146" s="790" t="str">
        <f t="shared" si="30"/>
        <v>4.01.02</v>
      </c>
      <c r="AF146" s="790"/>
      <c r="AG146" s="791"/>
      <c r="AH146" s="792" t="str">
        <f t="shared" si="31"/>
        <v/>
      </c>
      <c r="AI146" s="808" t="str">
        <f t="shared" si="32"/>
        <v/>
      </c>
    </row>
    <row r="147" spans="1:35" s="95" customFormat="1" ht="18.75" thickBot="1">
      <c r="A147" s="91"/>
      <c r="B147" s="859" t="s">
        <v>65</v>
      </c>
      <c r="C147" s="859" t="s">
        <v>271</v>
      </c>
      <c r="D147" s="858" t="s">
        <v>26</v>
      </c>
      <c r="E147" s="858" t="s">
        <v>26</v>
      </c>
      <c r="F147" s="859" t="s">
        <v>26</v>
      </c>
      <c r="G147" s="2225" t="s">
        <v>248</v>
      </c>
      <c r="H147" s="2225"/>
      <c r="I147" s="2225"/>
      <c r="J147" s="2225"/>
      <c r="K147" s="2225"/>
      <c r="L147" s="2225"/>
      <c r="M147" s="2225"/>
      <c r="N147" s="866" t="s">
        <v>246</v>
      </c>
      <c r="O147" s="859"/>
      <c r="P147" s="889" t="str">
        <f t="shared" si="24"/>
        <v>Verificacion del estado de cable multiconductor
Tag ciruito: 1760PU15071-P01 - 1x3c-12 AWG + (T)</v>
      </c>
      <c r="Q147" s="889" t="s">
        <v>1453</v>
      </c>
      <c r="R147" s="889" t="str" cm="1">
        <f t="array" ref="R147">IF($G147="","",IFERROR(VLOOKUP(LOOKUP(2,1/(($B$14:$B147&lt;&gt;"")*($C$14:$C147="")),$B$14:$B147),$AM$12:$AN$16,2,FALSE),""))</f>
        <v>Electrica</v>
      </c>
      <c r="S147" s="863">
        <f>+W147</f>
        <v>240.02000000000004</v>
      </c>
      <c r="T147" s="859" t="s">
        <v>57</v>
      </c>
      <c r="U147" s="864">
        <f>+APU!K2006</f>
        <v>1.3307440000000001</v>
      </c>
      <c r="V147" s="864">
        <f>U147*S147</f>
        <v>319.40517488000006</v>
      </c>
      <c r="W147" s="107">
        <f>(2.3+1+3.9+2.2+2.3+4+10.2+16.3+26.2+11.1+81.8+37+1.9+12.3+2+3.7)*1.1</f>
        <v>240.02000000000004</v>
      </c>
      <c r="X147" s="97"/>
      <c r="Y147" s="98"/>
      <c r="Z147" s="97"/>
      <c r="AA147" s="97"/>
      <c r="AB147" s="778" cm="1">
        <f t="array" ref="AB147">IF($S147="","",SUMIFS(APU!$O:$O,APU!$A:$A,IF(ISNUMBER($C147),REPLACE(TEXT($C147,"0.0000"),5,0,"."),$C147),APU!$G:$G,"hh")/MAX(1,SUMPRODUCT(($C$15:$C$262=$C147)*($S$15:$S$262&lt;&gt;""))))</f>
        <v>26.882240000000003</v>
      </c>
      <c r="AC147" s="897">
        <f>IF($S147="","",IFERROR(VLOOKUP($AE147,APU!$V:$X,2,FALSE),""))</f>
        <v>150</v>
      </c>
      <c r="AD147" s="897">
        <f t="shared" si="28"/>
        <v>1.6001333333333336</v>
      </c>
      <c r="AE147" s="790" t="str">
        <f t="shared" si="30"/>
        <v>4.01.02.01</v>
      </c>
      <c r="AF147" s="790"/>
      <c r="AG147" s="791"/>
      <c r="AH147" s="792">
        <f t="shared" si="31"/>
        <v>0</v>
      </c>
      <c r="AI147" s="808" t="str">
        <f t="shared" si="32"/>
        <v>4.01.02.01 | 1x3c-12 AWG + (T)</v>
      </c>
    </row>
    <row r="148" spans="1:35" s="95" customFormat="1" ht="18.75" thickBot="1">
      <c r="A148" s="91"/>
      <c r="B148" s="859" t="s">
        <v>65</v>
      </c>
      <c r="C148" s="859" t="s">
        <v>272</v>
      </c>
      <c r="D148" s="858" t="s">
        <v>26</v>
      </c>
      <c r="E148" s="858" t="s">
        <v>26</v>
      </c>
      <c r="F148" s="859" t="s">
        <v>26</v>
      </c>
      <c r="G148" s="2225" t="s">
        <v>249</v>
      </c>
      <c r="H148" s="2225"/>
      <c r="I148" s="2225"/>
      <c r="J148" s="2225"/>
      <c r="K148" s="2225"/>
      <c r="L148" s="2225"/>
      <c r="M148" s="2225"/>
      <c r="N148" s="866" t="s">
        <v>246</v>
      </c>
      <c r="O148" s="859"/>
      <c r="P148" s="889" t="str">
        <f t="shared" si="24"/>
        <v>Verificacion del estado de cable multiconductor
Tag ciruito: 1760PU15072-P01 - 1x3c-12 AWG + (T)</v>
      </c>
      <c r="Q148" s="889" t="s">
        <v>1453</v>
      </c>
      <c r="R148" s="889" t="str" cm="1">
        <f t="array" ref="R148">IF($G148="","",IFERROR(VLOOKUP(LOOKUP(2,1/(($B$14:$B148&lt;&gt;"")*($C$14:$C148="")),$B$14:$B148),$AM$12:$AN$16,2,FALSE),""))</f>
        <v>Electrica</v>
      </c>
      <c r="S148" s="863">
        <f t="shared" ref="S148:S151" si="33">+W148</f>
        <v>240.02000000000004</v>
      </c>
      <c r="T148" s="859" t="s">
        <v>57</v>
      </c>
      <c r="U148" s="864">
        <f>+APU!K2020</f>
        <v>1.3307440000000001</v>
      </c>
      <c r="V148" s="864">
        <f t="shared" ref="V148:V151" si="34">U148*S148</f>
        <v>319.40517488000006</v>
      </c>
      <c r="W148" s="107">
        <f t="shared" ref="W148:W151" si="35">(2.3+1+3.9+2.2+2.3+4+10.2+16.3+26.2+11.1+81.8+37+1.9+12.3+2+3.7)*1.1</f>
        <v>240.02000000000004</v>
      </c>
      <c r="X148" s="97"/>
      <c r="Y148" s="98"/>
      <c r="Z148" s="97"/>
      <c r="AA148" s="97"/>
      <c r="AB148" s="778" cm="1">
        <f t="array" ref="AB148">IF($S148="","",SUMIFS(APU!$O:$O,APU!$A:$A,IF(ISNUMBER($C148),REPLACE(TEXT($C148,"0.0000"),5,0,"."),$C148),APU!$G:$G,"hh")/MAX(1,SUMPRODUCT(($C$15:$C$262=$C148)*($S$15:$S$262&lt;&gt;""))))</f>
        <v>26.882240000000003</v>
      </c>
      <c r="AC148" s="897">
        <f>IF($S148="","",IFERROR(VLOOKUP($AE148,APU!$V:$X,2,FALSE),""))</f>
        <v>150</v>
      </c>
      <c r="AD148" s="897">
        <f t="shared" si="28"/>
        <v>1.6001333333333336</v>
      </c>
      <c r="AE148" s="790" t="str">
        <f t="shared" si="30"/>
        <v>4.01.02.02</v>
      </c>
      <c r="AF148" s="790"/>
      <c r="AG148" s="791"/>
      <c r="AH148" s="792">
        <f t="shared" si="31"/>
        <v>0</v>
      </c>
      <c r="AI148" s="808" t="str">
        <f t="shared" si="32"/>
        <v>4.01.02.02 | 1x3c-12 AWG + (T)</v>
      </c>
    </row>
    <row r="149" spans="1:35" s="95" customFormat="1" ht="18.75" thickBot="1">
      <c r="A149" s="91"/>
      <c r="B149" s="859" t="s">
        <v>65</v>
      </c>
      <c r="C149" s="859" t="s">
        <v>273</v>
      </c>
      <c r="D149" s="858" t="s">
        <v>26</v>
      </c>
      <c r="E149" s="858" t="s">
        <v>26</v>
      </c>
      <c r="F149" s="859" t="s">
        <v>26</v>
      </c>
      <c r="G149" s="2225" t="s">
        <v>250</v>
      </c>
      <c r="H149" s="2225"/>
      <c r="I149" s="2225"/>
      <c r="J149" s="2225"/>
      <c r="K149" s="2225"/>
      <c r="L149" s="2225"/>
      <c r="M149" s="2225"/>
      <c r="N149" s="866" t="s">
        <v>246</v>
      </c>
      <c r="O149" s="859"/>
      <c r="P149" s="889" t="str">
        <f t="shared" si="24"/>
        <v>Verificacion del estado de cable multiconductor
Tag ciruito: 1760PU15073-P01 - 1x3c-12 AWG + (T)</v>
      </c>
      <c r="Q149" s="889" t="s">
        <v>1453</v>
      </c>
      <c r="R149" s="889" t="str" cm="1">
        <f t="array" ref="R149">IF($G149="","",IFERROR(VLOOKUP(LOOKUP(2,1/(($B$14:$B149&lt;&gt;"")*($C$14:$C149="")),$B$14:$B149),$AM$12:$AN$16,2,FALSE),""))</f>
        <v>Electrica</v>
      </c>
      <c r="S149" s="863">
        <f t="shared" si="33"/>
        <v>240.02000000000004</v>
      </c>
      <c r="T149" s="859" t="s">
        <v>57</v>
      </c>
      <c r="U149" s="864">
        <f>+APU!K2034</f>
        <v>1.3307440000000001</v>
      </c>
      <c r="V149" s="864">
        <f t="shared" si="34"/>
        <v>319.40517488000006</v>
      </c>
      <c r="W149" s="107">
        <f t="shared" si="35"/>
        <v>240.02000000000004</v>
      </c>
      <c r="X149" s="97"/>
      <c r="Y149" s="98"/>
      <c r="Z149" s="97"/>
      <c r="AA149" s="97"/>
      <c r="AB149" s="778" cm="1">
        <f t="array" ref="AB149">IF($S149="","",SUMIFS(APU!$O:$O,APU!$A:$A,IF(ISNUMBER($C149),REPLACE(TEXT($C149,"0.0000"),5,0,"."),$C149),APU!$G:$G,"hh")/MAX(1,SUMPRODUCT(($C$15:$C$262=$C149)*($S$15:$S$262&lt;&gt;""))))</f>
        <v>26.882240000000003</v>
      </c>
      <c r="AC149" s="897">
        <f>IF($S149="","",IFERROR(VLOOKUP($AE149,APU!$V:$X,2,FALSE),""))</f>
        <v>150</v>
      </c>
      <c r="AD149" s="897">
        <f t="shared" si="28"/>
        <v>1.6001333333333336</v>
      </c>
      <c r="AE149" s="790" t="str">
        <f t="shared" si="30"/>
        <v>4.01.02.03</v>
      </c>
      <c r="AF149" s="790"/>
      <c r="AG149" s="791"/>
      <c r="AH149" s="792">
        <f t="shared" si="31"/>
        <v>0</v>
      </c>
      <c r="AI149" s="808" t="str">
        <f t="shared" si="32"/>
        <v>4.01.02.03 | 1x3c-12 AWG + (T)</v>
      </c>
    </row>
    <row r="150" spans="1:35" s="95" customFormat="1" ht="18.75" thickBot="1">
      <c r="A150" s="91"/>
      <c r="B150" s="859" t="s">
        <v>65</v>
      </c>
      <c r="C150" s="859" t="s">
        <v>274</v>
      </c>
      <c r="D150" s="858" t="s">
        <v>26</v>
      </c>
      <c r="E150" s="858" t="s">
        <v>26</v>
      </c>
      <c r="F150" s="859" t="s">
        <v>26</v>
      </c>
      <c r="G150" s="2225" t="s">
        <v>251</v>
      </c>
      <c r="H150" s="2225"/>
      <c r="I150" s="2225"/>
      <c r="J150" s="2225"/>
      <c r="K150" s="2225"/>
      <c r="L150" s="2225"/>
      <c r="M150" s="2225"/>
      <c r="N150" s="866" t="s">
        <v>246</v>
      </c>
      <c r="O150" s="859"/>
      <c r="P150" s="889" t="str">
        <f t="shared" si="24"/>
        <v>Verificacion del estado de cable multiconductor
Tag ciruito: 1760PU15074-P01 - 1x3c-12 AWG + (T)</v>
      </c>
      <c r="Q150" s="889" t="s">
        <v>1453</v>
      </c>
      <c r="R150" s="889" t="str" cm="1">
        <f t="array" ref="R150">IF($G150="","",IFERROR(VLOOKUP(LOOKUP(2,1/(($B$14:$B150&lt;&gt;"")*($C$14:$C150="")),$B$14:$B150),$AM$12:$AN$16,2,FALSE),""))</f>
        <v>Electrica</v>
      </c>
      <c r="S150" s="863">
        <f t="shared" ref="S150" si="36">+W150</f>
        <v>240.02000000000004</v>
      </c>
      <c r="T150" s="859" t="s">
        <v>57</v>
      </c>
      <c r="U150" s="864">
        <f>+APU!K2048</f>
        <v>1.3307440000000001</v>
      </c>
      <c r="V150" s="864">
        <f t="shared" si="34"/>
        <v>319.40517488000006</v>
      </c>
      <c r="W150" s="107">
        <f t="shared" si="35"/>
        <v>240.02000000000004</v>
      </c>
      <c r="X150" s="97"/>
      <c r="Y150" s="98"/>
      <c r="Z150" s="97"/>
      <c r="AA150" s="97"/>
      <c r="AB150" s="778" cm="1">
        <f t="array" ref="AB150">IF($S150="","",SUMIFS(APU!$O:$O,APU!$A:$A,IF(ISNUMBER($C150),REPLACE(TEXT($C150,"0.0000"),5,0,"."),$C150),APU!$G:$G,"hh")/MAX(1,SUMPRODUCT(($C$15:$C$262=$C150)*($S$15:$S$262&lt;&gt;""))))</f>
        <v>26.882240000000003</v>
      </c>
      <c r="AC150" s="897">
        <f>IF($S150="","",IFERROR(VLOOKUP($AE150,APU!$V:$X,2,FALSE),""))</f>
        <v>150</v>
      </c>
      <c r="AD150" s="897">
        <f t="shared" si="28"/>
        <v>1.6001333333333336</v>
      </c>
      <c r="AE150" s="790" t="str">
        <f t="shared" si="30"/>
        <v>4.01.02.04</v>
      </c>
      <c r="AF150" s="790"/>
      <c r="AG150" s="791"/>
      <c r="AH150" s="792">
        <f t="shared" si="31"/>
        <v>0</v>
      </c>
      <c r="AI150" s="808" t="str">
        <f t="shared" si="32"/>
        <v>4.01.02.04 | 1x3c-12 AWG + (T)</v>
      </c>
    </row>
    <row r="151" spans="1:35" s="95" customFormat="1" ht="18.75" thickBot="1">
      <c r="A151" s="91"/>
      <c r="B151" s="859" t="s">
        <v>65</v>
      </c>
      <c r="C151" s="859" t="s">
        <v>275</v>
      </c>
      <c r="D151" s="858" t="s">
        <v>26</v>
      </c>
      <c r="E151" s="858" t="s">
        <v>26</v>
      </c>
      <c r="F151" s="859" t="s">
        <v>26</v>
      </c>
      <c r="G151" s="2225" t="s">
        <v>264</v>
      </c>
      <c r="H151" s="2225"/>
      <c r="I151" s="2225"/>
      <c r="J151" s="2225"/>
      <c r="K151" s="2225"/>
      <c r="L151" s="2225"/>
      <c r="M151" s="2225"/>
      <c r="N151" s="866" t="s">
        <v>246</v>
      </c>
      <c r="O151" s="859"/>
      <c r="P151" s="889" t="str">
        <f t="shared" si="24"/>
        <v>Verificacion del estado de cable multiconductor
Tag ciruito: 1760PU15078-P01 - 1x3c-12 AWG + (T)</v>
      </c>
      <c r="Q151" s="889" t="s">
        <v>1453</v>
      </c>
      <c r="R151" s="889" t="str" cm="1">
        <f t="array" ref="R151">IF($G151="","",IFERROR(VLOOKUP(LOOKUP(2,1/(($B$14:$B151&lt;&gt;"")*($C$14:$C151="")),$B$14:$B151),$AM$12:$AN$16,2,FALSE),""))</f>
        <v>Electrica</v>
      </c>
      <c r="S151" s="863">
        <f t="shared" si="33"/>
        <v>240.02000000000004</v>
      </c>
      <c r="T151" s="859" t="s">
        <v>57</v>
      </c>
      <c r="U151" s="864">
        <f>+APU!K2062</f>
        <v>1.3307440000000001</v>
      </c>
      <c r="V151" s="864">
        <f t="shared" si="34"/>
        <v>319.40517488000006</v>
      </c>
      <c r="W151" s="107">
        <f t="shared" si="35"/>
        <v>240.02000000000004</v>
      </c>
      <c r="X151" s="97"/>
      <c r="Y151" s="98"/>
      <c r="Z151" s="97"/>
      <c r="AA151" s="97"/>
      <c r="AB151" s="778" cm="1">
        <f t="array" ref="AB151">IF($S151="","",SUMIFS(APU!$O:$O,APU!$A:$A,IF(ISNUMBER($C151),REPLACE(TEXT($C151,"0.0000"),5,0,"."),$C151),APU!$G:$G,"hh")/MAX(1,SUMPRODUCT(($C$15:$C$262=$C151)*($S$15:$S$262&lt;&gt;""))))</f>
        <v>26.882240000000003</v>
      </c>
      <c r="AC151" s="897">
        <f>IF($S151="","",IFERROR(VLOOKUP($AE151,APU!$V:$X,2,FALSE),""))</f>
        <v>150</v>
      </c>
      <c r="AD151" s="897">
        <f t="shared" si="28"/>
        <v>1.6001333333333336</v>
      </c>
      <c r="AE151" s="790" t="str">
        <f t="shared" si="30"/>
        <v>4.01.02.05</v>
      </c>
      <c r="AF151" s="790"/>
      <c r="AG151" s="791"/>
      <c r="AH151" s="792">
        <f t="shared" si="31"/>
        <v>0</v>
      </c>
      <c r="AI151" s="808" t="str">
        <f t="shared" si="32"/>
        <v>4.01.02.05 | 1x3c-12 AWG + (T)</v>
      </c>
    </row>
    <row r="152" spans="1:35" s="99" customFormat="1" ht="18.75" thickBot="1">
      <c r="A152" s="96"/>
      <c r="B152" s="858" t="s">
        <v>65</v>
      </c>
      <c r="C152" s="858" t="s">
        <v>243</v>
      </c>
      <c r="D152" s="858" t="s">
        <v>26</v>
      </c>
      <c r="E152" s="858" t="s">
        <v>26</v>
      </c>
      <c r="F152" s="859" t="s">
        <v>26</v>
      </c>
      <c r="G152" s="2244" t="s">
        <v>244</v>
      </c>
      <c r="H152" s="2244"/>
      <c r="I152" s="2244"/>
      <c r="J152" s="2244"/>
      <c r="K152" s="2244"/>
      <c r="L152" s="2244"/>
      <c r="M152" s="2244"/>
      <c r="N152" s="860"/>
      <c r="O152" s="858"/>
      <c r="P152" s="877" t="str">
        <f t="shared" si="24"/>
        <v>Conductores de control</v>
      </c>
      <c r="Q152" s="877" t="s">
        <v>1453</v>
      </c>
      <c r="R152" s="877" t="str" cm="1">
        <f t="array" ref="R152">IF($G152="","",IFERROR(VLOOKUP(LOOKUP(2,1/(($B$14:$B152&lt;&gt;"")*($C$14:$C152="")),$B$14:$B152),$AM$12:$AN$16,2,FALSE),""))</f>
        <v>Electrica</v>
      </c>
      <c r="S152" s="861"/>
      <c r="T152" s="858"/>
      <c r="U152" s="862"/>
      <c r="V152" s="865"/>
      <c r="W152" s="106"/>
      <c r="X152" s="97"/>
      <c r="Y152" s="98"/>
      <c r="Z152" s="97"/>
      <c r="AA152" s="97"/>
      <c r="AB152" s="778" t="str" cm="1">
        <f t="array" ref="AB152">IF($S152="","",SUMIFS(APU!$O:$O,APU!$A:$A,IF(ISNUMBER($C152),REPLACE(TEXT($C152,"0.0000"),5,0,"."),$C152),APU!$G:$G,"hh")/MAX(1,SUMPRODUCT(($C$15:$C$262=$C152)*($S$15:$S$262&lt;&gt;""))))</f>
        <v/>
      </c>
      <c r="AC152" s="897" t="str">
        <f>IF($S152="","",IFERROR(VLOOKUP($AE152,APU!$V:$X,2,FALSE),""))</f>
        <v/>
      </c>
      <c r="AD152" s="897" t="str">
        <f t="shared" si="28"/>
        <v/>
      </c>
      <c r="AE152" s="790" t="str">
        <f t="shared" si="30"/>
        <v>4.01.03</v>
      </c>
      <c r="AF152" s="790"/>
      <c r="AG152" s="791"/>
      <c r="AH152" s="792" t="str">
        <f t="shared" si="31"/>
        <v/>
      </c>
      <c r="AI152" s="808" t="str">
        <f t="shared" si="32"/>
        <v/>
      </c>
    </row>
    <row r="153" spans="1:35" s="95" customFormat="1" ht="18.75" thickBot="1">
      <c r="A153" s="91"/>
      <c r="B153" s="859" t="s">
        <v>65</v>
      </c>
      <c r="C153" s="859" t="s">
        <v>276</v>
      </c>
      <c r="D153" s="858" t="s">
        <v>26</v>
      </c>
      <c r="E153" s="858" t="s">
        <v>26</v>
      </c>
      <c r="F153" s="859" t="s">
        <v>26</v>
      </c>
      <c r="G153" s="2225" t="s">
        <v>252</v>
      </c>
      <c r="H153" s="2225"/>
      <c r="I153" s="2225"/>
      <c r="J153" s="2225"/>
      <c r="K153" s="2225"/>
      <c r="L153" s="2225"/>
      <c r="M153" s="2225"/>
      <c r="N153" s="866" t="s">
        <v>247</v>
      </c>
      <c r="O153" s="859"/>
      <c r="P153" s="889" t="str">
        <f t="shared" si="24"/>
        <v>Verificacion del estado del cable multiconductor 
Tag ciruito: 1760PU15071-C01 - 1x7c-14 AWG + (T)</v>
      </c>
      <c r="Q153" s="889" t="s">
        <v>1453</v>
      </c>
      <c r="R153" s="889" t="str" cm="1">
        <f t="array" ref="R153">IF($G153="","",IFERROR(VLOOKUP(LOOKUP(2,1/(($B$14:$B153&lt;&gt;"")*($C$14:$C153="")),$B$14:$B153),$AM$12:$AN$16,2,FALSE),""))</f>
        <v>Electrica</v>
      </c>
      <c r="S153" s="863">
        <f>+W153</f>
        <v>226.93</v>
      </c>
      <c r="T153" s="859" t="s">
        <v>57</v>
      </c>
      <c r="U153" s="864">
        <f>+APU!K2076</f>
        <v>1.3307440000000001</v>
      </c>
      <c r="V153" s="864">
        <f>U153*S153</f>
        <v>301.98573592000002</v>
      </c>
      <c r="W153" s="107">
        <f>(2.3+1+3.9+2.2+2.3+4+10.2+16.3+26.2+81.8+37+1.9+12.3+2.2+2.7)*1.1</f>
        <v>226.93</v>
      </c>
      <c r="X153" s="97"/>
      <c r="Y153" s="98"/>
      <c r="Z153" s="97"/>
      <c r="AA153" s="97"/>
      <c r="AB153" s="778" cm="1">
        <f t="array" ref="AB153">IF($S153="","",SUMIFS(APU!$O:$O,APU!$A:$A,IF(ISNUMBER($C153),REPLACE(TEXT($C153,"0.0000"),5,0,"."),$C153),APU!$G:$G,"hh")/MAX(1,SUMPRODUCT(($C$15:$C$262=$C153)*($S$15:$S$262&lt;&gt;""))))</f>
        <v>25.416160000000005</v>
      </c>
      <c r="AC153" s="897">
        <f>IF($S153="","",IFERROR(VLOOKUP($AE153,APU!$V:$X,2,FALSE),""))</f>
        <v>150</v>
      </c>
      <c r="AD153" s="897">
        <f t="shared" si="28"/>
        <v>1.5128666666666668</v>
      </c>
      <c r="AE153" s="790" t="str">
        <f t="shared" si="30"/>
        <v>4.01.03.01</v>
      </c>
      <c r="AF153" s="790"/>
      <c r="AG153" s="791"/>
      <c r="AH153" s="792">
        <f t="shared" si="31"/>
        <v>0</v>
      </c>
      <c r="AI153" s="808" t="str">
        <f t="shared" si="32"/>
        <v>4.01.03.01 | 1x7c-14 AWG + (T)</v>
      </c>
    </row>
    <row r="154" spans="1:35" s="95" customFormat="1" ht="18.75" thickBot="1">
      <c r="A154" s="91"/>
      <c r="B154" s="859" t="s">
        <v>65</v>
      </c>
      <c r="C154" s="859" t="s">
        <v>277</v>
      </c>
      <c r="D154" s="858" t="s">
        <v>26</v>
      </c>
      <c r="E154" s="858" t="s">
        <v>26</v>
      </c>
      <c r="F154" s="859" t="s">
        <v>26</v>
      </c>
      <c r="G154" s="2225" t="s">
        <v>253</v>
      </c>
      <c r="H154" s="2225"/>
      <c r="I154" s="2225"/>
      <c r="J154" s="2225"/>
      <c r="K154" s="2225"/>
      <c r="L154" s="2225"/>
      <c r="M154" s="2225"/>
      <c r="N154" s="866" t="s">
        <v>247</v>
      </c>
      <c r="O154" s="859"/>
      <c r="P154" s="889" t="str">
        <f t="shared" si="24"/>
        <v>Verificacion del estado del cable multiconductor
Tag ciruito: 1760PU15072-C01 - 1x7c-14 AWG + (T)</v>
      </c>
      <c r="Q154" s="889" t="s">
        <v>1453</v>
      </c>
      <c r="R154" s="889" t="str" cm="1">
        <f t="array" ref="R154">IF($G154="","",IFERROR(VLOOKUP(LOOKUP(2,1/(($B$14:$B154&lt;&gt;"")*($C$14:$C154="")),$B$14:$B154),$AM$12:$AN$16,2,FALSE),""))</f>
        <v>Electrica</v>
      </c>
      <c r="S154" s="863">
        <f t="shared" ref="S154:S157" si="37">+W154</f>
        <v>226.93</v>
      </c>
      <c r="T154" s="859" t="s">
        <v>57</v>
      </c>
      <c r="U154" s="864">
        <f>+APU!K2090</f>
        <v>1.3307440000000001</v>
      </c>
      <c r="V154" s="864">
        <f t="shared" si="26"/>
        <v>301.98573592000002</v>
      </c>
      <c r="W154" s="107">
        <f t="shared" ref="W154:W157" si="38">(2.3+1+3.9+2.2+2.3+4+10.2+16.3+26.2+81.8+37+1.9+12.3+2.2+2.7)*1.1</f>
        <v>226.93</v>
      </c>
      <c r="X154" s="97"/>
      <c r="Y154" s="98"/>
      <c r="Z154" s="97"/>
      <c r="AA154" s="97"/>
      <c r="AB154" s="778" cm="1">
        <f t="array" ref="AB154">IF($S154="","",SUMIFS(APU!$O:$O,APU!$A:$A,IF(ISNUMBER($C154),REPLACE(TEXT($C154,"0.0000"),5,0,"."),$C154),APU!$G:$G,"hh")/MAX(1,SUMPRODUCT(($C$15:$C$262=$C154)*($S$15:$S$262&lt;&gt;""))))</f>
        <v>25.416160000000005</v>
      </c>
      <c r="AC154" s="897">
        <f>IF($S154="","",IFERROR(VLOOKUP($AE154,APU!$V:$X,2,FALSE),""))</f>
        <v>150</v>
      </c>
      <c r="AD154" s="897">
        <f t="shared" si="28"/>
        <v>1.5128666666666668</v>
      </c>
      <c r="AE154" s="790" t="str">
        <f t="shared" si="30"/>
        <v>4.01.03.02</v>
      </c>
      <c r="AF154" s="790"/>
      <c r="AG154" s="791"/>
      <c r="AH154" s="792">
        <f t="shared" si="31"/>
        <v>0</v>
      </c>
      <c r="AI154" s="808" t="str">
        <f t="shared" si="32"/>
        <v>4.01.03.02 | 1x7c-14 AWG + (T)</v>
      </c>
    </row>
    <row r="155" spans="1:35" s="95" customFormat="1" ht="18.75" thickBot="1">
      <c r="A155" s="91"/>
      <c r="B155" s="859" t="s">
        <v>65</v>
      </c>
      <c r="C155" s="859" t="s">
        <v>278</v>
      </c>
      <c r="D155" s="858" t="s">
        <v>26</v>
      </c>
      <c r="E155" s="858" t="s">
        <v>26</v>
      </c>
      <c r="F155" s="859" t="s">
        <v>26</v>
      </c>
      <c r="G155" s="2225" t="s">
        <v>254</v>
      </c>
      <c r="H155" s="2225"/>
      <c r="I155" s="2225"/>
      <c r="J155" s="2225"/>
      <c r="K155" s="2225"/>
      <c r="L155" s="2225"/>
      <c r="M155" s="2225"/>
      <c r="N155" s="866" t="s">
        <v>247</v>
      </c>
      <c r="O155" s="859"/>
      <c r="P155" s="889" t="str">
        <f t="shared" si="24"/>
        <v>Verificacion del estado del cable multiconductor 
Tag ciruito: 1760PU15073-C01 - 1x7c-14 AWG + (T)</v>
      </c>
      <c r="Q155" s="889" t="s">
        <v>1453</v>
      </c>
      <c r="R155" s="889" t="str" cm="1">
        <f t="array" ref="R155">IF($G155="","",IFERROR(VLOOKUP(LOOKUP(2,1/(($B$14:$B155&lt;&gt;"")*($C$14:$C155="")),$B$14:$B155),$AM$12:$AN$16,2,FALSE),""))</f>
        <v>Electrica</v>
      </c>
      <c r="S155" s="863">
        <f t="shared" si="37"/>
        <v>226.93</v>
      </c>
      <c r="T155" s="859" t="s">
        <v>57</v>
      </c>
      <c r="U155" s="864">
        <f>+APU!K2104</f>
        <v>1.3307440000000001</v>
      </c>
      <c r="V155" s="864">
        <f t="shared" si="26"/>
        <v>301.98573592000002</v>
      </c>
      <c r="W155" s="107">
        <f t="shared" si="38"/>
        <v>226.93</v>
      </c>
      <c r="X155" s="97"/>
      <c r="Y155" s="98"/>
      <c r="Z155" s="97"/>
      <c r="AA155" s="97"/>
      <c r="AB155" s="778" cm="1">
        <f t="array" ref="AB155">IF($S155="","",SUMIFS(APU!$O:$O,APU!$A:$A,IF(ISNUMBER($C155),REPLACE(TEXT($C155,"0.0000"),5,0,"."),$C155),APU!$G:$G,"hh")/MAX(1,SUMPRODUCT(($C$15:$C$262=$C155)*($S$15:$S$262&lt;&gt;""))))</f>
        <v>25.416160000000005</v>
      </c>
      <c r="AC155" s="897">
        <f>IF($S155="","",IFERROR(VLOOKUP($AE155,APU!$V:$X,2,FALSE),""))</f>
        <v>150</v>
      </c>
      <c r="AD155" s="897">
        <f t="shared" si="28"/>
        <v>1.5128666666666668</v>
      </c>
      <c r="AE155" s="790" t="str">
        <f t="shared" si="30"/>
        <v>4.01.03.03</v>
      </c>
      <c r="AF155" s="790"/>
      <c r="AG155" s="791"/>
      <c r="AH155" s="792">
        <f t="shared" si="31"/>
        <v>0</v>
      </c>
      <c r="AI155" s="808" t="str">
        <f t="shared" si="32"/>
        <v>4.01.03.03 | 1x7c-14 AWG + (T)</v>
      </c>
    </row>
    <row r="156" spans="1:35" s="95" customFormat="1" ht="18.75" thickBot="1">
      <c r="A156" s="91"/>
      <c r="B156" s="859" t="s">
        <v>65</v>
      </c>
      <c r="C156" s="859" t="s">
        <v>279</v>
      </c>
      <c r="D156" s="858" t="s">
        <v>26</v>
      </c>
      <c r="E156" s="858" t="s">
        <v>26</v>
      </c>
      <c r="F156" s="859" t="s">
        <v>26</v>
      </c>
      <c r="G156" s="2225" t="s">
        <v>255</v>
      </c>
      <c r="H156" s="2225"/>
      <c r="I156" s="2225"/>
      <c r="J156" s="2225"/>
      <c r="K156" s="2225"/>
      <c r="L156" s="2225"/>
      <c r="M156" s="2225"/>
      <c r="N156" s="866" t="s">
        <v>247</v>
      </c>
      <c r="O156" s="859"/>
      <c r="P156" s="889" t="str">
        <f t="shared" si="24"/>
        <v>Verificacion del estado del cable multiconductor
Tag ciruito: 1760PU15074-C01 - 1x7c-14 AWG + (T)</v>
      </c>
      <c r="Q156" s="889" t="s">
        <v>1453</v>
      </c>
      <c r="R156" s="889" t="str" cm="1">
        <f t="array" ref="R156">IF($G156="","",IFERROR(VLOOKUP(LOOKUP(2,1/(($B$14:$B156&lt;&gt;"")*($C$14:$C156="")),$B$14:$B156),$AM$12:$AN$16,2,FALSE),""))</f>
        <v>Electrica</v>
      </c>
      <c r="S156" s="863">
        <f t="shared" ref="S156" si="39">+W156</f>
        <v>226.93</v>
      </c>
      <c r="T156" s="859" t="s">
        <v>57</v>
      </c>
      <c r="U156" s="864">
        <f>+APU!K2118</f>
        <v>1.3307440000000001</v>
      </c>
      <c r="V156" s="864">
        <f t="shared" si="26"/>
        <v>301.98573592000002</v>
      </c>
      <c r="W156" s="107">
        <f t="shared" si="38"/>
        <v>226.93</v>
      </c>
      <c r="X156" s="97"/>
      <c r="Y156" s="98"/>
      <c r="Z156" s="97"/>
      <c r="AA156" s="97"/>
      <c r="AB156" s="778" cm="1">
        <f t="array" ref="AB156">IF($S156="","",SUMIFS(APU!$O:$O,APU!$A:$A,IF(ISNUMBER($C156),REPLACE(TEXT($C156,"0.0000"),5,0,"."),$C156),APU!$G:$G,"hh")/MAX(1,SUMPRODUCT(($C$15:$C$262=$C156)*($S$15:$S$262&lt;&gt;""))))</f>
        <v>25.416160000000005</v>
      </c>
      <c r="AC156" s="897">
        <f>IF($S156="","",IFERROR(VLOOKUP($AE156,APU!$V:$X,2,FALSE),""))</f>
        <v>150</v>
      </c>
      <c r="AD156" s="897">
        <f t="shared" si="28"/>
        <v>1.5128666666666668</v>
      </c>
      <c r="AE156" s="790" t="str">
        <f t="shared" si="30"/>
        <v>4.01.03.04</v>
      </c>
      <c r="AF156" s="790"/>
      <c r="AG156" s="791"/>
      <c r="AH156" s="792">
        <f t="shared" si="31"/>
        <v>0</v>
      </c>
      <c r="AI156" s="808" t="str">
        <f t="shared" si="32"/>
        <v>4.01.03.04 | 1x7c-14 AWG + (T)</v>
      </c>
    </row>
    <row r="157" spans="1:35" s="95" customFormat="1" ht="18.75" thickBot="1">
      <c r="A157" s="91"/>
      <c r="B157" s="859" t="s">
        <v>65</v>
      </c>
      <c r="C157" s="859" t="s">
        <v>280</v>
      </c>
      <c r="D157" s="858" t="s">
        <v>26</v>
      </c>
      <c r="E157" s="858" t="s">
        <v>26</v>
      </c>
      <c r="F157" s="859" t="s">
        <v>26</v>
      </c>
      <c r="G157" s="2225" t="s">
        <v>281</v>
      </c>
      <c r="H157" s="2225"/>
      <c r="I157" s="2225"/>
      <c r="J157" s="2225"/>
      <c r="K157" s="2225"/>
      <c r="L157" s="2225"/>
      <c r="M157" s="2225"/>
      <c r="N157" s="866" t="s">
        <v>247</v>
      </c>
      <c r="O157" s="859"/>
      <c r="P157" s="889" t="str">
        <f t="shared" si="24"/>
        <v>Verificacion del estado del cable multiconductor
Tag ciruito: 1760PU15078-C01 - 1x7c-14 AWG + (T)</v>
      </c>
      <c r="Q157" s="889" t="s">
        <v>1453</v>
      </c>
      <c r="R157" s="889" t="str" cm="1">
        <f t="array" ref="R157">IF($G157="","",IFERROR(VLOOKUP(LOOKUP(2,1/(($B$14:$B157&lt;&gt;"")*($C$14:$C157="")),$B$14:$B157),$AM$12:$AN$16,2,FALSE),""))</f>
        <v>Electrica</v>
      </c>
      <c r="S157" s="863">
        <f t="shared" si="37"/>
        <v>226.93</v>
      </c>
      <c r="T157" s="859" t="s">
        <v>57</v>
      </c>
      <c r="U157" s="864">
        <f>+APU!K2132</f>
        <v>1.3307440000000001</v>
      </c>
      <c r="V157" s="864">
        <f>U157*S157</f>
        <v>301.98573592000002</v>
      </c>
      <c r="W157" s="107">
        <f t="shared" si="38"/>
        <v>226.93</v>
      </c>
      <c r="X157" s="97"/>
      <c r="Y157" s="98"/>
      <c r="Z157" s="97"/>
      <c r="AA157" s="97"/>
      <c r="AB157" s="778" cm="1">
        <f t="array" ref="AB157">IF($S157="","",SUMIFS(APU!$O:$O,APU!$A:$A,IF(ISNUMBER($C157),REPLACE(TEXT($C157,"0.0000"),5,0,"."),$C157),APU!$G:$G,"hh")/MAX(1,SUMPRODUCT(($C$15:$C$262=$C157)*($S$15:$S$262&lt;&gt;""))))</f>
        <v>25.416160000000005</v>
      </c>
      <c r="AC157" s="897">
        <f>IF($S157="","",IFERROR(VLOOKUP($AE157,APU!$V:$X,2,FALSE),""))</f>
        <v>150</v>
      </c>
      <c r="AD157" s="897">
        <f t="shared" si="28"/>
        <v>1.5128666666666668</v>
      </c>
      <c r="AE157" s="790" t="str">
        <f t="shared" si="30"/>
        <v>4.01.03.05</v>
      </c>
      <c r="AF157" s="790"/>
      <c r="AG157" s="791"/>
      <c r="AH157" s="792">
        <f t="shared" si="31"/>
        <v>0</v>
      </c>
      <c r="AI157" s="808" t="str">
        <f t="shared" si="32"/>
        <v>4.01.03.05 | 1x7c-14 AWG + (T)</v>
      </c>
    </row>
    <row r="158" spans="1:35" s="99" customFormat="1" ht="18.75" thickBot="1">
      <c r="A158" s="96"/>
      <c r="B158" s="858" t="s">
        <v>66</v>
      </c>
      <c r="C158" s="858">
        <v>4.0199999999999996</v>
      </c>
      <c r="D158" s="858" t="s">
        <v>26</v>
      </c>
      <c r="E158" s="858" t="s">
        <v>26</v>
      </c>
      <c r="F158" s="859" t="s">
        <v>26</v>
      </c>
      <c r="G158" s="2244" t="s">
        <v>60</v>
      </c>
      <c r="H158" s="2244"/>
      <c r="I158" s="2244"/>
      <c r="J158" s="2244"/>
      <c r="K158" s="2244"/>
      <c r="L158" s="2244"/>
      <c r="M158" s="2244"/>
      <c r="N158" s="860"/>
      <c r="O158" s="858"/>
      <c r="P158" s="877" t="str">
        <f>IF(TRIM($G158)="","",TRIM($G158)&amp;IF(OR(TRIM($N158)="",TRIM($N158)="-"),""," - "&amp;TRIM($N158))&amp;IF(OR(TRIM($O158)="",TRIM($O158)="-"),""," - "&amp;TRIM($O158)))</f>
        <v>DESMONTAJE DE CONDUCTORES</v>
      </c>
      <c r="Q158" s="877" t="s">
        <v>1453</v>
      </c>
      <c r="R158" s="877" t="str" cm="1">
        <f t="array" ref="R158">IF($G158="","",IFERROR(VLOOKUP(LOOKUP(2,1/(($B$14:$B158&lt;&gt;"")*($C$14:$C158="")),$B$14:$B158),$AM$12:$AN$16,2,FALSE),""))</f>
        <v>Electrica</v>
      </c>
      <c r="S158" s="861"/>
      <c r="T158" s="858"/>
      <c r="U158" s="862"/>
      <c r="V158" s="865"/>
      <c r="W158" s="106"/>
      <c r="X158" s="97"/>
      <c r="Y158" s="98"/>
      <c r="Z158" s="97"/>
      <c r="AA158" s="97"/>
      <c r="AB158" s="778" t="str" cm="1">
        <f t="array" ref="AB158">IF($S158="","",SUMIFS(APU!$O:$O,APU!$A:$A,IF(ISNUMBER($C158),REPLACE(TEXT($C158,"0.0000"),5,0,"."),$C158),APU!$G:$G,"hh")/MAX(1,SUMPRODUCT(($C$15:$C$262=$C158)*($S$15:$S$262&lt;&gt;""))))</f>
        <v/>
      </c>
      <c r="AC158" s="897" t="str">
        <f>IF($S158="","",IFERROR(VLOOKUP($AE158,APU!$V:$X,2,FALSE),""))</f>
        <v/>
      </c>
      <c r="AD158" s="897" t="str">
        <f t="shared" si="28"/>
        <v/>
      </c>
      <c r="AE158" s="790" t="str">
        <f t="shared" si="30"/>
        <v>4.02.00</v>
      </c>
      <c r="AF158" s="790"/>
      <c r="AG158" s="791"/>
      <c r="AH158" s="792" t="str">
        <f t="shared" si="31"/>
        <v/>
      </c>
      <c r="AI158" s="808" t="str">
        <f t="shared" si="32"/>
        <v/>
      </c>
    </row>
    <row r="159" spans="1:35" s="99" customFormat="1" ht="18.75" thickBot="1">
      <c r="A159" s="96"/>
      <c r="B159" s="858" t="s">
        <v>66</v>
      </c>
      <c r="C159" s="858" t="s">
        <v>285</v>
      </c>
      <c r="D159" s="858" t="s">
        <v>26</v>
      </c>
      <c r="E159" s="858" t="s">
        <v>26</v>
      </c>
      <c r="F159" s="859" t="s">
        <v>26</v>
      </c>
      <c r="G159" s="2244" t="s">
        <v>241</v>
      </c>
      <c r="H159" s="2244"/>
      <c r="I159" s="2244"/>
      <c r="J159" s="2244"/>
      <c r="K159" s="2244"/>
      <c r="L159" s="2244"/>
      <c r="M159" s="2244"/>
      <c r="N159" s="860"/>
      <c r="O159" s="858"/>
      <c r="P159" s="877" t="str">
        <f t="shared" si="24"/>
        <v>Conductores de baja tensión</v>
      </c>
      <c r="Q159" s="877" t="s">
        <v>1453</v>
      </c>
      <c r="R159" s="877" t="str" cm="1">
        <f t="array" ref="R159">IF($G159="","",IFERROR(VLOOKUP(LOOKUP(2,1/(($B$14:$B159&lt;&gt;"")*($C$14:$C159="")),$B$14:$B159),$AM$12:$AN$16,2,FALSE),""))</f>
        <v>Electrica</v>
      </c>
      <c r="S159" s="861"/>
      <c r="T159" s="858"/>
      <c r="U159" s="862"/>
      <c r="V159" s="865"/>
      <c r="W159" s="106"/>
      <c r="X159" s="97"/>
      <c r="Y159" s="98"/>
      <c r="Z159" s="97"/>
      <c r="AA159" s="97"/>
      <c r="AB159" s="778" t="str" cm="1">
        <f t="array" ref="AB159">IF($S159="","",SUMIFS(APU!$O:$O,APU!$A:$A,IF(ISNUMBER($C159),REPLACE(TEXT($C159,"0.0000"),5,0,"."),$C159),APU!$G:$G,"hh")/MAX(1,SUMPRODUCT(($C$15:$C$262=$C159)*($S$15:$S$262&lt;&gt;""))))</f>
        <v/>
      </c>
      <c r="AC159" s="897" t="str">
        <f>IF($S159="","",IFERROR(VLOOKUP($AE159,APU!$V:$X,2,FALSE),""))</f>
        <v/>
      </c>
      <c r="AD159" s="897" t="str">
        <f t="shared" si="28"/>
        <v/>
      </c>
      <c r="AE159" s="790" t="str">
        <f t="shared" si="30"/>
        <v>4.02.01</v>
      </c>
      <c r="AF159" s="790"/>
      <c r="AG159" s="791"/>
      <c r="AH159" s="792" t="str">
        <f t="shared" si="31"/>
        <v/>
      </c>
      <c r="AI159" s="808" t="str">
        <f t="shared" si="32"/>
        <v/>
      </c>
    </row>
    <row r="160" spans="1:35" s="95" customFormat="1" ht="18.75" thickBot="1">
      <c r="A160" s="91"/>
      <c r="B160" s="859" t="s">
        <v>66</v>
      </c>
      <c r="C160" s="859" t="s">
        <v>286</v>
      </c>
      <c r="D160" s="858" t="s">
        <v>26</v>
      </c>
      <c r="E160" s="858" t="s">
        <v>26</v>
      </c>
      <c r="F160" s="859" t="s">
        <v>26</v>
      </c>
      <c r="G160" s="2225" t="s">
        <v>510</v>
      </c>
      <c r="H160" s="2225"/>
      <c r="I160" s="2225"/>
      <c r="J160" s="2225"/>
      <c r="K160" s="2225"/>
      <c r="L160" s="2225"/>
      <c r="M160" s="2225"/>
      <c r="N160" s="866" t="s">
        <v>246</v>
      </c>
      <c r="O160" s="859" t="s">
        <v>682</v>
      </c>
      <c r="P160" s="889" t="str">
        <f t="shared" si="24"/>
        <v>Desconexión y retiro de cable multiconductor
Tag de circuito: 1760PU15071-P01 - 1x3c-12 AWG + (T) - (Nota 1)</v>
      </c>
      <c r="Q160" s="889" t="s">
        <v>1453</v>
      </c>
      <c r="R160" s="889" t="str" cm="1">
        <f t="array" ref="R160">IF($G160="","",IFERROR(VLOOKUP(LOOKUP(2,1/(($B$14:$B160&lt;&gt;"")*($C$14:$C160="")),$B$14:$B160),$AM$12:$AN$16,2,FALSE),""))</f>
        <v>Electrica</v>
      </c>
      <c r="S160" s="863">
        <v>240</v>
      </c>
      <c r="T160" s="859" t="s">
        <v>57</v>
      </c>
      <c r="U160" s="864">
        <f>+APU!K2146</f>
        <v>2.094036</v>
      </c>
      <c r="V160" s="864">
        <f>U160*S160</f>
        <v>502.56864000000002</v>
      </c>
      <c r="W160" s="107">
        <f t="shared" ref="W160:W167" si="40">(2.3+1+3.9+2.2+2.3+4+10.2+16.3+26.2+11.1+81.8+37+1.9+12.3+2+3.7)*1.1</f>
        <v>240.02000000000004</v>
      </c>
      <c r="X160" s="97" t="s">
        <v>511</v>
      </c>
      <c r="Y160" s="98"/>
      <c r="Z160" s="97"/>
      <c r="AA160" s="97"/>
      <c r="AB160" s="778" cm="1">
        <f t="array" ref="AB160">IF($S160="","",SUMIFS(APU!$O:$O,APU!$A:$A,IF(ISNUMBER($C160),REPLACE(TEXT($C160,"0.0000"),5,0,"."),$C160),APU!$G:$G,"hh")/MAX(1,SUMPRODUCT(($C$15:$C$262=$C160)*($S$15:$S$262&lt;&gt;""))))</f>
        <v>59.519999999999996</v>
      </c>
      <c r="AC160" s="897">
        <f>IF($S160="","",IFERROR(VLOOKUP($AE160,APU!$V:$X,2,FALSE),""))</f>
        <v>100</v>
      </c>
      <c r="AD160" s="897">
        <f t="shared" si="28"/>
        <v>2.4</v>
      </c>
      <c r="AE160" s="790" t="str">
        <f t="shared" si="30"/>
        <v>4.02.01.01</v>
      </c>
      <c r="AF160" s="790"/>
      <c r="AG160" s="791"/>
      <c r="AH160" s="792">
        <f t="shared" si="31"/>
        <v>0</v>
      </c>
      <c r="AI160" s="808" t="str">
        <f t="shared" si="32"/>
        <v>4.02.01.01 | 1x3c-12 AWG + (T) | (Nota 1)</v>
      </c>
    </row>
    <row r="161" spans="1:35" s="95" customFormat="1" ht="18.75" thickBot="1">
      <c r="A161" s="91"/>
      <c r="B161" s="859" t="s">
        <v>66</v>
      </c>
      <c r="C161" s="859" t="s">
        <v>1440</v>
      </c>
      <c r="D161" s="858" t="s">
        <v>26</v>
      </c>
      <c r="E161" s="858" t="s">
        <v>26</v>
      </c>
      <c r="F161" s="859" t="s">
        <v>26</v>
      </c>
      <c r="G161" s="2225" t="s">
        <v>512</v>
      </c>
      <c r="H161" s="2225"/>
      <c r="I161" s="2225"/>
      <c r="J161" s="2225"/>
      <c r="K161" s="2225"/>
      <c r="L161" s="2225"/>
      <c r="M161" s="2225"/>
      <c r="N161" s="866" t="s">
        <v>246</v>
      </c>
      <c r="O161" s="859" t="s">
        <v>682</v>
      </c>
      <c r="P161" s="889" t="str">
        <f t="shared" si="24"/>
        <v>Desconexión y retiro de cable multiconductor
Tag de circuito: 1760PU15072-P01 - 1x3c-12 AWG + (T) - (Nota 1)</v>
      </c>
      <c r="Q161" s="889" t="s">
        <v>1453</v>
      </c>
      <c r="R161" s="889" t="str" cm="1">
        <f t="array" ref="R161">IF($G161="","",IFERROR(VLOOKUP(LOOKUP(2,1/(($B$14:$B161&lt;&gt;"")*($C$14:$C161="")),$B$14:$B161),$AM$12:$AN$16,2,FALSE),""))</f>
        <v>Electrica</v>
      </c>
      <c r="S161" s="863">
        <v>240</v>
      </c>
      <c r="T161" s="859" t="s">
        <v>57</v>
      </c>
      <c r="U161" s="864">
        <f>+APU!K2158</f>
        <v>2.094036</v>
      </c>
      <c r="V161" s="864">
        <f t="shared" si="26"/>
        <v>502.56864000000002</v>
      </c>
      <c r="W161" s="107">
        <f t="shared" si="40"/>
        <v>240.02000000000004</v>
      </c>
      <c r="X161" s="97" t="s">
        <v>511</v>
      </c>
      <c r="Y161" s="98"/>
      <c r="Z161" s="97"/>
      <c r="AA161" s="97"/>
      <c r="AB161" s="778" cm="1">
        <f t="array" ref="AB161">IF($S161="","",SUMIFS(APU!$O:$O,APU!$A:$A,IF(ISNUMBER($C161),REPLACE(TEXT($C161,"0.0000"),5,0,"."),$C161),APU!$G:$G,"hh")/MAX(1,SUMPRODUCT(($C$15:$C$262=$C161)*($S$15:$S$262&lt;&gt;""))))</f>
        <v>0</v>
      </c>
      <c r="AC161" s="897">
        <f>IF($S161="","",IFERROR(VLOOKUP($AE161,APU!$V:$X,2,FALSE),""))</f>
        <v>100</v>
      </c>
      <c r="AD161" s="897">
        <f t="shared" si="28"/>
        <v>2.4</v>
      </c>
      <c r="AE161" s="790" t="str">
        <f t="shared" si="30"/>
        <v>4.02.01.02</v>
      </c>
      <c r="AF161" s="790"/>
      <c r="AG161" s="791"/>
      <c r="AH161" s="792">
        <f t="shared" si="31"/>
        <v>0</v>
      </c>
      <c r="AI161" s="808" t="str">
        <f t="shared" si="32"/>
        <v>4.02.01.02 | 1x3c-12 AWG + (T) | (Nota 1)</v>
      </c>
    </row>
    <row r="162" spans="1:35" s="95" customFormat="1" ht="18.75" thickBot="1">
      <c r="A162" s="91"/>
      <c r="B162" s="859" t="s">
        <v>66</v>
      </c>
      <c r="C162" s="859" t="s">
        <v>1441</v>
      </c>
      <c r="D162" s="858" t="s">
        <v>26</v>
      </c>
      <c r="E162" s="858" t="s">
        <v>26</v>
      </c>
      <c r="F162" s="859" t="s">
        <v>26</v>
      </c>
      <c r="G162" s="2225" t="s">
        <v>513</v>
      </c>
      <c r="H162" s="2225"/>
      <c r="I162" s="2225"/>
      <c r="J162" s="2225"/>
      <c r="K162" s="2225"/>
      <c r="L162" s="2225"/>
      <c r="M162" s="2225"/>
      <c r="N162" s="866" t="s">
        <v>246</v>
      </c>
      <c r="O162" s="859" t="s">
        <v>682</v>
      </c>
      <c r="P162" s="889" t="str">
        <f t="shared" si="24"/>
        <v>Desconexión y retiro de cable multiconductor
Tag de circuito: 1760PU15073-P01 - 1x3c-12 AWG + (T) - (Nota 1)</v>
      </c>
      <c r="Q162" s="889" t="s">
        <v>1453</v>
      </c>
      <c r="R162" s="889" t="str" cm="1">
        <f t="array" ref="R162">IF($G162="","",IFERROR(VLOOKUP(LOOKUP(2,1/(($B$14:$B162&lt;&gt;"")*($C$14:$C162="")),$B$14:$B162),$AM$12:$AN$16,2,FALSE),""))</f>
        <v>Electrica</v>
      </c>
      <c r="S162" s="863">
        <v>240</v>
      </c>
      <c r="T162" s="859" t="s">
        <v>57</v>
      </c>
      <c r="U162" s="864">
        <f>+APU!K2170</f>
        <v>2.094036</v>
      </c>
      <c r="V162" s="864">
        <f t="shared" si="26"/>
        <v>502.56864000000002</v>
      </c>
      <c r="W162" s="107">
        <f t="shared" si="40"/>
        <v>240.02000000000004</v>
      </c>
      <c r="X162" s="97" t="s">
        <v>511</v>
      </c>
      <c r="Y162" s="98"/>
      <c r="Z162" s="97"/>
      <c r="AA162" s="97"/>
      <c r="AB162" s="778" cm="1">
        <f t="array" ref="AB162">IF($S162="","",SUMIFS(APU!$O:$O,APU!$A:$A,IF(ISNUMBER($C162),REPLACE(TEXT($C162,"0.0000"),5,0,"."),$C162),APU!$G:$G,"hh")/MAX(1,SUMPRODUCT(($C$15:$C$262=$C162)*($S$15:$S$262&lt;&gt;""))))</f>
        <v>0</v>
      </c>
      <c r="AC162" s="897">
        <f>IF($S162="","",IFERROR(VLOOKUP($AE162,APU!$V:$X,2,FALSE),""))</f>
        <v>100</v>
      </c>
      <c r="AD162" s="897">
        <f t="shared" si="28"/>
        <v>2.4</v>
      </c>
      <c r="AE162" s="790" t="str">
        <f t="shared" si="30"/>
        <v>4.02.01.03</v>
      </c>
      <c r="AF162" s="790"/>
      <c r="AG162" s="791"/>
      <c r="AH162" s="792">
        <f t="shared" si="31"/>
        <v>0</v>
      </c>
      <c r="AI162" s="808" t="str">
        <f t="shared" si="32"/>
        <v>4.02.01.03 | 1x3c-12 AWG + (T) | (Nota 1)</v>
      </c>
    </row>
    <row r="163" spans="1:35" s="95" customFormat="1" ht="18.75" thickBot="1">
      <c r="A163" s="91"/>
      <c r="B163" s="859" t="s">
        <v>66</v>
      </c>
      <c r="C163" s="859" t="s">
        <v>1442</v>
      </c>
      <c r="D163" s="858" t="s">
        <v>26</v>
      </c>
      <c r="E163" s="858" t="s">
        <v>26</v>
      </c>
      <c r="F163" s="859" t="s">
        <v>26</v>
      </c>
      <c r="G163" s="2225" t="s">
        <v>514</v>
      </c>
      <c r="H163" s="2225"/>
      <c r="I163" s="2225"/>
      <c r="J163" s="2225"/>
      <c r="K163" s="2225"/>
      <c r="L163" s="2225"/>
      <c r="M163" s="2225"/>
      <c r="N163" s="866" t="s">
        <v>246</v>
      </c>
      <c r="O163" s="859" t="s">
        <v>682</v>
      </c>
      <c r="P163" s="889" t="str">
        <f t="shared" si="24"/>
        <v>Desconexión y retiro de cable multiconductor
Tag de circuito: 1760PU15074-P01 - 1x3c-12 AWG + (T) - (Nota 1)</v>
      </c>
      <c r="Q163" s="889" t="s">
        <v>1453</v>
      </c>
      <c r="R163" s="889" t="str" cm="1">
        <f t="array" ref="R163">IF($G163="","",IFERROR(VLOOKUP(LOOKUP(2,1/(($B$14:$B163&lt;&gt;"")*($C$14:$C163="")),$B$14:$B163),$AM$12:$AN$16,2,FALSE),""))</f>
        <v>Electrica</v>
      </c>
      <c r="S163" s="863">
        <v>240</v>
      </c>
      <c r="T163" s="859" t="s">
        <v>57</v>
      </c>
      <c r="U163" s="864">
        <f>+APU!K2182</f>
        <v>2.094036</v>
      </c>
      <c r="V163" s="864">
        <f t="shared" si="26"/>
        <v>502.56864000000002</v>
      </c>
      <c r="W163" s="107">
        <f t="shared" si="40"/>
        <v>240.02000000000004</v>
      </c>
      <c r="X163" s="97" t="s">
        <v>511</v>
      </c>
      <c r="Y163" s="98"/>
      <c r="Z163" s="97"/>
      <c r="AA163" s="97"/>
      <c r="AB163" s="778" cm="1">
        <f t="array" ref="AB163">IF($S163="","",SUMIFS(APU!$O:$O,APU!$A:$A,IF(ISNUMBER($C163),REPLACE(TEXT($C163,"0.0000"),5,0,"."),$C163),APU!$G:$G,"hh")/MAX(1,SUMPRODUCT(($C$15:$C$262=$C163)*($S$15:$S$262&lt;&gt;""))))</f>
        <v>0</v>
      </c>
      <c r="AC163" s="897">
        <f>IF($S163="","",IFERROR(VLOOKUP($AE163,APU!$V:$X,2,FALSE),""))</f>
        <v>100</v>
      </c>
      <c r="AD163" s="897">
        <f t="shared" si="28"/>
        <v>2.4</v>
      </c>
      <c r="AE163" s="790" t="str">
        <f t="shared" si="30"/>
        <v>4.02.01.04</v>
      </c>
      <c r="AF163" s="790"/>
      <c r="AG163" s="791"/>
      <c r="AH163" s="792">
        <f t="shared" si="31"/>
        <v>0</v>
      </c>
      <c r="AI163" s="808" t="str">
        <f t="shared" si="32"/>
        <v>4.02.01.04 | 1x3c-12 AWG + (T) | (Nota 1)</v>
      </c>
    </row>
    <row r="164" spans="1:35" s="95" customFormat="1" ht="18.75" thickBot="1">
      <c r="A164" s="91"/>
      <c r="B164" s="859" t="s">
        <v>66</v>
      </c>
      <c r="C164" s="859" t="s">
        <v>1443</v>
      </c>
      <c r="D164" s="858" t="s">
        <v>26</v>
      </c>
      <c r="E164" s="858" t="s">
        <v>26</v>
      </c>
      <c r="F164" s="859" t="s">
        <v>26</v>
      </c>
      <c r="G164" s="2225" t="s">
        <v>515</v>
      </c>
      <c r="H164" s="2225"/>
      <c r="I164" s="2225"/>
      <c r="J164" s="2225"/>
      <c r="K164" s="2225"/>
      <c r="L164" s="2225"/>
      <c r="M164" s="2225"/>
      <c r="N164" s="866" t="s">
        <v>246</v>
      </c>
      <c r="O164" s="859" t="s">
        <v>682</v>
      </c>
      <c r="P164" s="889" t="str">
        <f t="shared" si="24"/>
        <v>Desconexión y retiro de cable multiconductor
Tag de circuito: 1760PU15078-P01 - 1x3c-12 AWG + (T) - (Nota 1)</v>
      </c>
      <c r="Q164" s="889" t="s">
        <v>1453</v>
      </c>
      <c r="R164" s="889" t="str" cm="1">
        <f t="array" ref="R164">IF($G164="","",IFERROR(VLOOKUP(LOOKUP(2,1/(($B$14:$B164&lt;&gt;"")*($C$14:$C164="")),$B$14:$B164),$AM$12:$AN$16,2,FALSE),""))</f>
        <v>Electrica</v>
      </c>
      <c r="S164" s="863">
        <v>240</v>
      </c>
      <c r="T164" s="859" t="s">
        <v>57</v>
      </c>
      <c r="U164" s="864">
        <f>+APU!K2194</f>
        <v>2.094036</v>
      </c>
      <c r="V164" s="864">
        <f t="shared" si="26"/>
        <v>502.56864000000002</v>
      </c>
      <c r="W164" s="107">
        <f t="shared" si="40"/>
        <v>240.02000000000004</v>
      </c>
      <c r="X164" s="97" t="s">
        <v>511</v>
      </c>
      <c r="Y164" s="98"/>
      <c r="Z164" s="97"/>
      <c r="AA164" s="97"/>
      <c r="AB164" s="778" cm="1">
        <f t="array" ref="AB164">IF($S164="","",SUMIFS(APU!$O:$O,APU!$A:$A,IF(ISNUMBER($C164),REPLACE(TEXT($C164,"0.0000"),5,0,"."),$C164),APU!$G:$G,"hh")/MAX(1,SUMPRODUCT(($C$15:$C$262=$C164)*($S$15:$S$262&lt;&gt;""))))</f>
        <v>59.519999999999996</v>
      </c>
      <c r="AC164" s="897">
        <f>IF($S164="","",IFERROR(VLOOKUP($AE164,APU!$V:$X,2,FALSE),""))</f>
        <v>100</v>
      </c>
      <c r="AD164" s="897">
        <f t="shared" si="28"/>
        <v>2.4</v>
      </c>
      <c r="AE164" s="790" t="str">
        <f t="shared" si="30"/>
        <v>4.02.01.05</v>
      </c>
      <c r="AF164" s="790"/>
      <c r="AG164" s="791"/>
      <c r="AH164" s="792">
        <f t="shared" si="31"/>
        <v>0</v>
      </c>
      <c r="AI164" s="808" t="str">
        <f t="shared" si="32"/>
        <v>4.02.01.05 | 1x3c-12 AWG + (T) | (Nota 1)</v>
      </c>
    </row>
    <row r="165" spans="1:35" s="95" customFormat="1" ht="18.75" thickBot="1">
      <c r="A165" s="91"/>
      <c r="B165" s="859" t="s">
        <v>66</v>
      </c>
      <c r="C165" s="859" t="s">
        <v>1444</v>
      </c>
      <c r="D165" s="858" t="s">
        <v>26</v>
      </c>
      <c r="E165" s="858" t="s">
        <v>26</v>
      </c>
      <c r="F165" s="859" t="s">
        <v>26</v>
      </c>
      <c r="G165" s="2225" t="s">
        <v>256</v>
      </c>
      <c r="H165" s="2225"/>
      <c r="I165" s="2225"/>
      <c r="J165" s="2225"/>
      <c r="K165" s="2225"/>
      <c r="L165" s="2225"/>
      <c r="M165" s="2225"/>
      <c r="N165" s="866" t="s">
        <v>246</v>
      </c>
      <c r="O165" s="859"/>
      <c r="P165" s="889" t="str">
        <f t="shared" si="24"/>
        <v>Desconexión y retiro de cable multiconductor
Tag de circuito: 1760PU15079-P01 - 1x3c-12 AWG + (T)</v>
      </c>
      <c r="Q165" s="889" t="s">
        <v>1453</v>
      </c>
      <c r="R165" s="889" t="str" cm="1">
        <f t="array" ref="R165">IF($G165="","",IFERROR(VLOOKUP(LOOKUP(2,1/(($B$14:$B165&lt;&gt;"")*($C$14:$C165="")),$B$14:$B165),$AM$12:$AN$16,2,FALSE),""))</f>
        <v>Electrica</v>
      </c>
      <c r="S165" s="863">
        <f>+W165</f>
        <v>240.02000000000004</v>
      </c>
      <c r="T165" s="859" t="s">
        <v>57</v>
      </c>
      <c r="U165" s="864">
        <f>+APU!K2207</f>
        <v>2.094036</v>
      </c>
      <c r="V165" s="864">
        <f>U165*S165</f>
        <v>502.61052072000007</v>
      </c>
      <c r="W165" s="107">
        <f t="shared" si="40"/>
        <v>240.02000000000004</v>
      </c>
      <c r="X165" s="97"/>
      <c r="Y165" s="98"/>
      <c r="Z165" s="97"/>
      <c r="AA165" s="97"/>
      <c r="AB165" s="778" cm="1">
        <f t="array" ref="AB165">IF($S165="","",SUMIFS(APU!$O:$O,APU!$A:$A,IF(ISNUMBER($C165),REPLACE(TEXT($C165,"0.0000"),5,0,"."),$C165),APU!$G:$G,"hh")/MAX(1,SUMPRODUCT(($C$15:$C$262=$C165)*($S$15:$S$262&lt;&gt;""))))</f>
        <v>59.524960000000007</v>
      </c>
      <c r="AC165" s="897">
        <f>IF($S165="","",IFERROR(VLOOKUP($AE165,APU!$V:$X,2,FALSE),""))</f>
        <v>100</v>
      </c>
      <c r="AD165" s="897">
        <f t="shared" si="28"/>
        <v>2.4002000000000003</v>
      </c>
      <c r="AE165" s="790" t="str">
        <f t="shared" si="30"/>
        <v>4.02.01.06</v>
      </c>
      <c r="AF165" s="790"/>
      <c r="AG165" s="791"/>
      <c r="AH165" s="792">
        <f t="shared" si="31"/>
        <v>0</v>
      </c>
      <c r="AI165" s="808" t="str">
        <f t="shared" si="32"/>
        <v>4.02.01.06 | 1x3c-12 AWG + (T)</v>
      </c>
    </row>
    <row r="166" spans="1:35" s="95" customFormat="1" ht="18.75" thickBot="1">
      <c r="A166" s="91"/>
      <c r="B166" s="859" t="s">
        <v>66</v>
      </c>
      <c r="C166" s="859" t="s">
        <v>1445</v>
      </c>
      <c r="D166" s="858" t="s">
        <v>26</v>
      </c>
      <c r="E166" s="858" t="s">
        <v>26</v>
      </c>
      <c r="F166" s="859" t="s">
        <v>26</v>
      </c>
      <c r="G166" s="2225" t="s">
        <v>257</v>
      </c>
      <c r="H166" s="2225"/>
      <c r="I166" s="2225"/>
      <c r="J166" s="2225"/>
      <c r="K166" s="2225"/>
      <c r="L166" s="2225"/>
      <c r="M166" s="2225"/>
      <c r="N166" s="866" t="s">
        <v>246</v>
      </c>
      <c r="O166" s="859"/>
      <c r="P166" s="889" t="str">
        <f t="shared" ref="P166:P191" si="41">IF(TRIM($G166)="","",TRIM($G166)&amp;IF(OR(TRIM($N166)="",TRIM($N166)="-"),""," - "&amp;TRIM($N166))&amp;IF(OR(TRIM($O166)="",TRIM($O166)="-"),""," - "&amp;TRIM($O166))&amp;IF(ISNUMBER(SEARCH("SUMINISTRO",$G166))," - "&amp;$AK$13,IF(ISNUMBER(SEARCH("MONTAJE",$G166))," - "&amp;$AK$12,"")))</f>
        <v>Desconexión y retiro de cable multiconductor
Tag de circuito: 1760PU15080-P01 - 1x3c-12 AWG + (T)</v>
      </c>
      <c r="Q166" s="889" t="s">
        <v>1453</v>
      </c>
      <c r="R166" s="889" t="str" cm="1">
        <f t="array" ref="R166">IF($G166="","",IFERROR(VLOOKUP(LOOKUP(2,1/(($B$14:$B166&lt;&gt;"")*($C$14:$C166="")),$B$14:$B166),$AM$12:$AN$16,2,FALSE),""))</f>
        <v>Electrica</v>
      </c>
      <c r="S166" s="863">
        <f t="shared" ref="S166:S167" si="42">+W166</f>
        <v>240.02000000000004</v>
      </c>
      <c r="T166" s="859" t="s">
        <v>57</v>
      </c>
      <c r="U166" s="864">
        <f>+APU!K2219</f>
        <v>2.094036</v>
      </c>
      <c r="V166" s="864">
        <f t="shared" si="26"/>
        <v>502.61052072000007</v>
      </c>
      <c r="W166" s="107">
        <f t="shared" si="40"/>
        <v>240.02000000000004</v>
      </c>
      <c r="X166" s="97"/>
      <c r="Y166" s="98"/>
      <c r="Z166" s="97"/>
      <c r="AA166" s="97"/>
      <c r="AB166" s="778" cm="1">
        <f t="array" ref="AB166">IF($S166="","",SUMIFS(APU!$O:$O,APU!$A:$A,IF(ISNUMBER($C166),REPLACE(TEXT($C166,"0.0000"),5,0,"."),$C166),APU!$G:$G,"hh")/MAX(1,SUMPRODUCT(($C$15:$C$262=$C166)*($S$15:$S$262&lt;&gt;""))))</f>
        <v>59.524960000000007</v>
      </c>
      <c r="AC166" s="897">
        <f>IF($S166="","",IFERROR(VLOOKUP($AE166,APU!$V:$X,2,FALSE),""))</f>
        <v>100</v>
      </c>
      <c r="AD166" s="897">
        <f t="shared" si="28"/>
        <v>2.4002000000000003</v>
      </c>
      <c r="AE166" s="790" t="str">
        <f t="shared" si="30"/>
        <v>4.02.01.07</v>
      </c>
      <c r="AF166" s="790"/>
      <c r="AG166" s="791"/>
      <c r="AH166" s="792">
        <f t="shared" si="31"/>
        <v>0</v>
      </c>
      <c r="AI166" s="808" t="str">
        <f t="shared" si="32"/>
        <v>4.02.01.07 | 1x3c-12 AWG + (T)</v>
      </c>
    </row>
    <row r="167" spans="1:35" s="95" customFormat="1" ht="18.75" thickBot="1">
      <c r="A167" s="91"/>
      <c r="B167" s="859" t="s">
        <v>66</v>
      </c>
      <c r="C167" s="859" t="s">
        <v>1446</v>
      </c>
      <c r="D167" s="858" t="s">
        <v>26</v>
      </c>
      <c r="E167" s="858" t="s">
        <v>26</v>
      </c>
      <c r="F167" s="859" t="s">
        <v>26</v>
      </c>
      <c r="G167" s="2225" t="s">
        <v>258</v>
      </c>
      <c r="H167" s="2225"/>
      <c r="I167" s="2225"/>
      <c r="J167" s="2225"/>
      <c r="K167" s="2225"/>
      <c r="L167" s="2225"/>
      <c r="M167" s="2225"/>
      <c r="N167" s="866" t="s">
        <v>246</v>
      </c>
      <c r="O167" s="859"/>
      <c r="P167" s="889" t="str">
        <f t="shared" si="41"/>
        <v>Desconexión y retiro de cable multiconductor
Tag de circuito: 1760PU15081-P01 - 1x3c-12 AWG + (T)</v>
      </c>
      <c r="Q167" s="889" t="s">
        <v>1453</v>
      </c>
      <c r="R167" s="889" t="str" cm="1">
        <f t="array" ref="R167">IF($G167="","",IFERROR(VLOOKUP(LOOKUP(2,1/(($B$14:$B167&lt;&gt;"")*($C$14:$C167="")),$B$14:$B167),$AM$12:$AN$16,2,FALSE),""))</f>
        <v>Electrica</v>
      </c>
      <c r="S167" s="863">
        <f t="shared" si="42"/>
        <v>240.02000000000004</v>
      </c>
      <c r="T167" s="859" t="s">
        <v>57</v>
      </c>
      <c r="U167" s="864">
        <f>+APU!K2232</f>
        <v>2.094036</v>
      </c>
      <c r="V167" s="864">
        <f t="shared" si="26"/>
        <v>502.61052072000007</v>
      </c>
      <c r="W167" s="107">
        <f t="shared" si="40"/>
        <v>240.02000000000004</v>
      </c>
      <c r="X167" s="97"/>
      <c r="Y167" s="98"/>
      <c r="Z167" s="97"/>
      <c r="AA167" s="97"/>
      <c r="AB167" s="778" cm="1">
        <f t="array" ref="AB167">IF($S167="","",SUMIFS(APU!$O:$O,APU!$A:$A,IF(ISNUMBER($C167),REPLACE(TEXT($C167,"0.0000"),5,0,"."),$C167),APU!$G:$G,"hh")/MAX(1,SUMPRODUCT(($C$15:$C$262=$C167)*($S$15:$S$262&lt;&gt;""))))</f>
        <v>59.524960000000007</v>
      </c>
      <c r="AC167" s="897">
        <f>IF($S167="","",IFERROR(VLOOKUP($AE167,APU!$V:$X,2,FALSE),""))</f>
        <v>100</v>
      </c>
      <c r="AD167" s="897">
        <f t="shared" si="28"/>
        <v>2.4002000000000003</v>
      </c>
      <c r="AE167" s="790" t="str">
        <f t="shared" si="30"/>
        <v>4.02.01.08</v>
      </c>
      <c r="AF167" s="790"/>
      <c r="AG167" s="791"/>
      <c r="AH167" s="792">
        <f t="shared" si="31"/>
        <v>0</v>
      </c>
      <c r="AI167" s="808" t="str">
        <f t="shared" si="32"/>
        <v>4.02.01.08 | 1x3c-12 AWG + (T)</v>
      </c>
    </row>
    <row r="168" spans="1:35" s="99" customFormat="1" ht="18.75" thickBot="1">
      <c r="A168" s="96"/>
      <c r="B168" s="858" t="s">
        <v>66</v>
      </c>
      <c r="C168" s="858" t="s">
        <v>205</v>
      </c>
      <c r="D168" s="858" t="s">
        <v>26</v>
      </c>
      <c r="E168" s="858" t="s">
        <v>26</v>
      </c>
      <c r="F168" s="859" t="s">
        <v>26</v>
      </c>
      <c r="G168" s="2244" t="s">
        <v>244</v>
      </c>
      <c r="H168" s="2244"/>
      <c r="I168" s="2244"/>
      <c r="J168" s="2244"/>
      <c r="K168" s="2244"/>
      <c r="L168" s="2244"/>
      <c r="M168" s="2244"/>
      <c r="N168" s="860"/>
      <c r="O168" s="858"/>
      <c r="P168" s="877" t="str">
        <f t="shared" si="41"/>
        <v>Conductores de control</v>
      </c>
      <c r="Q168" s="877" t="s">
        <v>1453</v>
      </c>
      <c r="R168" s="877" t="str" cm="1">
        <f t="array" ref="R168">IF($G168="","",IFERROR(VLOOKUP(LOOKUP(2,1/(($B$14:$B168&lt;&gt;"")*($C$14:$C168="")),$B$14:$B168),$AM$12:$AN$16,2,FALSE),""))</f>
        <v>Electrica</v>
      </c>
      <c r="S168" s="861"/>
      <c r="T168" s="858"/>
      <c r="U168" s="862"/>
      <c r="V168" s="865"/>
      <c r="W168" s="106"/>
      <c r="X168" s="97"/>
      <c r="Y168" s="98"/>
      <c r="Z168" s="97"/>
      <c r="AA168" s="97"/>
      <c r="AB168" s="778" t="str" cm="1">
        <f t="array" ref="AB168">IF($S168="","",SUMIFS(APU!$O:$O,APU!$A:$A,IF(ISNUMBER($C168),REPLACE(TEXT($C168,"0.0000"),5,0,"."),$C168),APU!$G:$G,"hh")/MAX(1,SUMPRODUCT(($C$15:$C$262=$C168)*($S$15:$S$262&lt;&gt;""))))</f>
        <v/>
      </c>
      <c r="AC168" s="897" t="str">
        <f>IF($S168="","",IFERROR(VLOOKUP($AE168,APU!$V:$X,2,FALSE),""))</f>
        <v/>
      </c>
      <c r="AD168" s="897" t="str">
        <f t="shared" si="28"/>
        <v/>
      </c>
      <c r="AE168" s="790" t="str">
        <f t="shared" si="30"/>
        <v>4.02.02</v>
      </c>
      <c r="AF168" s="790"/>
      <c r="AG168" s="791"/>
      <c r="AH168" s="792" t="str">
        <f t="shared" si="31"/>
        <v/>
      </c>
      <c r="AI168" s="808" t="str">
        <f t="shared" si="32"/>
        <v/>
      </c>
    </row>
    <row r="169" spans="1:35" s="95" customFormat="1" ht="27.75" thickBot="1">
      <c r="A169" s="851" t="s">
        <v>66</v>
      </c>
      <c r="B169" s="859" t="s">
        <v>66</v>
      </c>
      <c r="C169" s="859" t="s">
        <v>206</v>
      </c>
      <c r="D169" s="858" t="s">
        <v>26</v>
      </c>
      <c r="E169" s="858" t="s">
        <v>26</v>
      </c>
      <c r="F169" s="859" t="s">
        <v>26</v>
      </c>
      <c r="G169" s="2225" t="s">
        <v>516</v>
      </c>
      <c r="H169" s="2225"/>
      <c r="I169" s="2225"/>
      <c r="J169" s="2225"/>
      <c r="K169" s="2225"/>
      <c r="L169" s="2225"/>
      <c r="M169" s="2225"/>
      <c r="N169" s="866" t="s">
        <v>247</v>
      </c>
      <c r="O169" s="859" t="s">
        <v>682</v>
      </c>
      <c r="P169" s="889" t="str">
        <f t="shared" si="41"/>
        <v>Desconexión y retiro de cable multiconductor
Tag ciruito: 1760PU15071-C01 - 1x7c-14 AWG + (T) - (Nota 1)</v>
      </c>
      <c r="Q169" s="889" t="s">
        <v>1453</v>
      </c>
      <c r="R169" s="889" t="str" cm="1">
        <f t="array" ref="R169">IF($G169="","",IFERROR(VLOOKUP(LOOKUP(2,1/(($B$14:$B169&lt;&gt;"")*($C$14:$C169="")),$B$14:$B169),$AM$12:$AN$16,2,FALSE),""))</f>
        <v>Electrica</v>
      </c>
      <c r="S169" s="863">
        <v>227</v>
      </c>
      <c r="T169" s="859" t="s">
        <v>57</v>
      </c>
      <c r="U169" s="864">
        <f>+APU!K2245</f>
        <v>2.094036</v>
      </c>
      <c r="V169" s="864">
        <f>U169*S169</f>
        <v>475.34617200000002</v>
      </c>
      <c r="W169" s="107">
        <f>(2.3+1+3.9+2.2+2.3+4+10.2+16.3+26.2+81.8+37+1.9+12.3+2.2+2.7)*1.1</f>
        <v>226.93</v>
      </c>
      <c r="X169" s="97"/>
      <c r="Y169" s="98"/>
      <c r="Z169" s="97"/>
      <c r="AA169" s="97"/>
      <c r="AB169" s="778" cm="1">
        <f t="array" ref="AB169">IF($S169="","",SUMIFS(APU!$O:$O,APU!$A:$A,IF(ISNUMBER($C169),REPLACE(TEXT($C169,"0.0000"),5,0,"."),$C169),APU!$G:$G,"hh")/MAX(1,SUMPRODUCT(($C$15:$C$262=$C169)*($S$15:$S$262&lt;&gt;""))))</f>
        <v>56.296000000000006</v>
      </c>
      <c r="AC169" s="897">
        <f>IF($S169="","",IFERROR(VLOOKUP($AE169,APU!$V:$X,2,FALSE),""))</f>
        <v>100</v>
      </c>
      <c r="AD169" s="897">
        <f t="shared" si="28"/>
        <v>2.27</v>
      </c>
      <c r="AE169" s="790" t="str">
        <f t="shared" si="30"/>
        <v>4.02.02.01</v>
      </c>
      <c r="AF169" s="790"/>
      <c r="AG169" s="791"/>
      <c r="AH169" s="792">
        <f t="shared" si="31"/>
        <v>0</v>
      </c>
      <c r="AI169" s="808" t="str">
        <f t="shared" si="32"/>
        <v>4.02.02.01 | 1x7c-14 AWG + (T) | (Nota 1)</v>
      </c>
    </row>
    <row r="170" spans="1:35" s="95" customFormat="1" ht="27.75" thickBot="1">
      <c r="A170" s="851" t="s">
        <v>66</v>
      </c>
      <c r="B170" s="859" t="s">
        <v>66</v>
      </c>
      <c r="C170" s="859" t="s">
        <v>207</v>
      </c>
      <c r="D170" s="858" t="s">
        <v>26</v>
      </c>
      <c r="E170" s="858" t="s">
        <v>26</v>
      </c>
      <c r="F170" s="859" t="s">
        <v>26</v>
      </c>
      <c r="G170" s="2225" t="s">
        <v>517</v>
      </c>
      <c r="H170" s="2225"/>
      <c r="I170" s="2225"/>
      <c r="J170" s="2225"/>
      <c r="K170" s="2225"/>
      <c r="L170" s="2225"/>
      <c r="M170" s="2225"/>
      <c r="N170" s="866" t="s">
        <v>247</v>
      </c>
      <c r="O170" s="859" t="s">
        <v>682</v>
      </c>
      <c r="P170" s="889" t="str">
        <f t="shared" si="41"/>
        <v>Desconexión y retiro de cable multiconductor
Tag ciruito: 1760PU15072-C01 - 1x7c-14 AWG + (T) - (Nota 1)</v>
      </c>
      <c r="Q170" s="889" t="s">
        <v>1453</v>
      </c>
      <c r="R170" s="889" t="str" cm="1">
        <f t="array" ref="R170">IF($G170="","",IFERROR(VLOOKUP(LOOKUP(2,1/(($B$14:$B170&lt;&gt;"")*($C$14:$C170="")),$B$14:$B170),$AM$12:$AN$16,2,FALSE),""))</f>
        <v>Electrica</v>
      </c>
      <c r="S170" s="863">
        <v>227</v>
      </c>
      <c r="T170" s="859" t="s">
        <v>57</v>
      </c>
      <c r="U170" s="864">
        <f>+APU!K2258</f>
        <v>2.094036</v>
      </c>
      <c r="V170" s="864">
        <f t="shared" si="26"/>
        <v>475.34617200000002</v>
      </c>
      <c r="W170" s="107">
        <f t="shared" ref="W170:W172" si="43">(2.3+1+3.9+2.2+2.3+4+10.2+16.3+26.2+81.8+37+1.9+12.3+2.2+2.7)*1.1</f>
        <v>226.93</v>
      </c>
      <c r="X170" s="97"/>
      <c r="Y170" s="98"/>
      <c r="Z170" s="97"/>
      <c r="AA170" s="97"/>
      <c r="AB170" s="778" cm="1">
        <f t="array" ref="AB170">IF($S170="","",SUMIFS(APU!$O:$O,APU!$A:$A,IF(ISNUMBER($C170),REPLACE(TEXT($C170,"0.0000"),5,0,"."),$C170),APU!$G:$G,"hh")/MAX(1,SUMPRODUCT(($C$15:$C$262=$C170)*($S$15:$S$262&lt;&gt;""))))</f>
        <v>56.287320000000001</v>
      </c>
      <c r="AC170" s="897">
        <f>IF($S170="","",IFERROR(VLOOKUP($AE170,APU!$V:$X,2,FALSE),""))</f>
        <v>100</v>
      </c>
      <c r="AD170" s="897">
        <f t="shared" si="28"/>
        <v>2.27</v>
      </c>
      <c r="AE170" s="790" t="str">
        <f t="shared" si="30"/>
        <v>4.02.02.02</v>
      </c>
      <c r="AF170" s="790"/>
      <c r="AG170" s="791"/>
      <c r="AH170" s="792">
        <f t="shared" si="31"/>
        <v>0</v>
      </c>
      <c r="AI170" s="808" t="str">
        <f t="shared" si="32"/>
        <v>4.02.02.02 | 1x7c-14 AWG + (T) | (Nota 1)</v>
      </c>
    </row>
    <row r="171" spans="1:35" s="95" customFormat="1" ht="27.75" thickBot="1">
      <c r="A171" s="851" t="s">
        <v>66</v>
      </c>
      <c r="B171" s="859" t="s">
        <v>66</v>
      </c>
      <c r="C171" s="859" t="s">
        <v>208</v>
      </c>
      <c r="D171" s="858" t="s">
        <v>26</v>
      </c>
      <c r="E171" s="858" t="s">
        <v>26</v>
      </c>
      <c r="F171" s="859" t="s">
        <v>26</v>
      </c>
      <c r="G171" s="2225" t="s">
        <v>518</v>
      </c>
      <c r="H171" s="2225"/>
      <c r="I171" s="2225"/>
      <c r="J171" s="2225"/>
      <c r="K171" s="2225"/>
      <c r="L171" s="2225"/>
      <c r="M171" s="2225"/>
      <c r="N171" s="866" t="s">
        <v>247</v>
      </c>
      <c r="O171" s="859" t="s">
        <v>682</v>
      </c>
      <c r="P171" s="889" t="str">
        <f t="shared" si="41"/>
        <v>Desconexión y retiro de cable multiconductor
Tag ciruito: 1760PU15073-C01 - 1x7c-14 AWG + (T) - (Nota 1)</v>
      </c>
      <c r="Q171" s="889" t="s">
        <v>1453</v>
      </c>
      <c r="R171" s="889" t="str" cm="1">
        <f t="array" ref="R171">IF($G171="","",IFERROR(VLOOKUP(LOOKUP(2,1/(($B$14:$B171&lt;&gt;"")*($C$14:$C171="")),$B$14:$B171),$AM$12:$AN$16,2,FALSE),""))</f>
        <v>Electrica</v>
      </c>
      <c r="S171" s="863">
        <v>227</v>
      </c>
      <c r="T171" s="859" t="s">
        <v>57</v>
      </c>
      <c r="U171" s="864">
        <f>+APU!K2271</f>
        <v>2.094036</v>
      </c>
      <c r="V171" s="864">
        <f t="shared" si="26"/>
        <v>475.34617200000002</v>
      </c>
      <c r="W171" s="107">
        <f t="shared" si="43"/>
        <v>226.93</v>
      </c>
      <c r="X171" s="97"/>
      <c r="Y171" s="98"/>
      <c r="Z171" s="97"/>
      <c r="AA171" s="97"/>
      <c r="AB171" s="778" cm="1">
        <f t="array" ref="AB171">IF($S171="","",SUMIFS(APU!$O:$O,APU!$A:$A,IF(ISNUMBER($C171),REPLACE(TEXT($C171,"0.0000"),5,0,"."),$C171),APU!$G:$G,"hh")/MAX(1,SUMPRODUCT(($C$15:$C$262=$C171)*($S$15:$S$262&lt;&gt;""))))</f>
        <v>56.287320000000001</v>
      </c>
      <c r="AC171" s="897">
        <f>IF($S171="","",IFERROR(VLOOKUP($AE171,APU!$V:$X,2,FALSE),""))</f>
        <v>100</v>
      </c>
      <c r="AD171" s="897">
        <f t="shared" si="28"/>
        <v>2.27</v>
      </c>
      <c r="AE171" s="790" t="str">
        <f t="shared" si="30"/>
        <v>4.02.02.03</v>
      </c>
      <c r="AF171" s="790"/>
      <c r="AG171" s="791"/>
      <c r="AH171" s="792">
        <f t="shared" si="31"/>
        <v>0</v>
      </c>
      <c r="AI171" s="808" t="str">
        <f t="shared" si="32"/>
        <v>4.02.02.03 | 1x7c-14 AWG + (T) | (Nota 1)</v>
      </c>
    </row>
    <row r="172" spans="1:35" s="95" customFormat="1" ht="27.75" thickBot="1">
      <c r="A172" s="851" t="s">
        <v>66</v>
      </c>
      <c r="B172" s="859" t="s">
        <v>66</v>
      </c>
      <c r="C172" s="859" t="s">
        <v>209</v>
      </c>
      <c r="D172" s="858" t="s">
        <v>26</v>
      </c>
      <c r="E172" s="858" t="s">
        <v>26</v>
      </c>
      <c r="F172" s="859" t="s">
        <v>26</v>
      </c>
      <c r="G172" s="2225" t="s">
        <v>519</v>
      </c>
      <c r="H172" s="2225"/>
      <c r="I172" s="2225"/>
      <c r="J172" s="2225"/>
      <c r="K172" s="2225"/>
      <c r="L172" s="2225"/>
      <c r="M172" s="2225"/>
      <c r="N172" s="866" t="s">
        <v>247</v>
      </c>
      <c r="O172" s="859" t="s">
        <v>682</v>
      </c>
      <c r="P172" s="889" t="str">
        <f t="shared" si="41"/>
        <v>Desconexión y retiro de cable multiconductor
Tag ciruito: 1760PU15074-C01 - 1x7c-14 AWG + (T) - (Nota 1)</v>
      </c>
      <c r="Q172" s="889" t="s">
        <v>1453</v>
      </c>
      <c r="R172" s="889" t="str" cm="1">
        <f t="array" ref="R172">IF($G172="","",IFERROR(VLOOKUP(LOOKUP(2,1/(($B$14:$B172&lt;&gt;"")*($C$14:$C172="")),$B$14:$B172),$AM$12:$AN$16,2,FALSE),""))</f>
        <v>Electrica</v>
      </c>
      <c r="S172" s="863">
        <v>227</v>
      </c>
      <c r="T172" s="859" t="s">
        <v>57</v>
      </c>
      <c r="U172" s="864">
        <f>+APU!K2284</f>
        <v>2.094036</v>
      </c>
      <c r="V172" s="864">
        <f t="shared" si="26"/>
        <v>475.34617200000002</v>
      </c>
      <c r="W172" s="107">
        <f t="shared" si="43"/>
        <v>226.93</v>
      </c>
      <c r="X172" s="97"/>
      <c r="Y172" s="98"/>
      <c r="Z172" s="97"/>
      <c r="AA172" s="97"/>
      <c r="AB172" s="778" cm="1">
        <f t="array" ref="AB172">IF($S172="","",SUMIFS(APU!$O:$O,APU!$A:$A,IF(ISNUMBER($C172),REPLACE(TEXT($C172,"0.0000"),5,0,"."),$C172),APU!$G:$G,"hh")/MAX(1,SUMPRODUCT(($C$15:$C$262=$C172)*($S$15:$S$262&lt;&gt;""))))</f>
        <v>56.287320000000001</v>
      </c>
      <c r="AC172" s="897">
        <f>IF($S172="","",IFERROR(VLOOKUP($AE172,APU!$V:$X,2,FALSE),""))</f>
        <v>100</v>
      </c>
      <c r="AD172" s="897">
        <f t="shared" si="28"/>
        <v>2.27</v>
      </c>
      <c r="AE172" s="790" t="str">
        <f t="shared" si="30"/>
        <v>4.02.02.04</v>
      </c>
      <c r="AF172" s="790"/>
      <c r="AG172" s="791"/>
      <c r="AH172" s="792">
        <f t="shared" si="31"/>
        <v>0</v>
      </c>
      <c r="AI172" s="808" t="str">
        <f t="shared" si="32"/>
        <v>4.02.02.04 | 1x7c-14 AWG + (T) | (Nota 1)</v>
      </c>
    </row>
    <row r="173" spans="1:35" s="95" customFormat="1" ht="27.75" thickBot="1">
      <c r="A173" s="851" t="s">
        <v>66</v>
      </c>
      <c r="B173" s="859" t="s">
        <v>66</v>
      </c>
      <c r="C173" s="859" t="s">
        <v>206</v>
      </c>
      <c r="D173" s="858" t="s">
        <v>26</v>
      </c>
      <c r="E173" s="858" t="s">
        <v>26</v>
      </c>
      <c r="F173" s="859" t="s">
        <v>26</v>
      </c>
      <c r="G173" s="2225" t="s">
        <v>520</v>
      </c>
      <c r="H173" s="2225"/>
      <c r="I173" s="2225"/>
      <c r="J173" s="2225"/>
      <c r="K173" s="2225"/>
      <c r="L173" s="2225"/>
      <c r="M173" s="2225"/>
      <c r="N173" s="866" t="s">
        <v>247</v>
      </c>
      <c r="O173" s="859" t="s">
        <v>682</v>
      </c>
      <c r="P173" s="889" t="str">
        <f t="shared" si="41"/>
        <v>Desconexión y retiro de cable multiconductor
Tag ciruito: 1760PU15078-C01 - 1x7c-14 AWG + (T) - (Nota 1)</v>
      </c>
      <c r="Q173" s="889" t="s">
        <v>1453</v>
      </c>
      <c r="R173" s="889" t="str" cm="1">
        <f t="array" ref="R173">IF($G173="","",IFERROR(VLOOKUP(LOOKUP(2,1/(($B$14:$B173&lt;&gt;"")*($C$14:$C173="")),$B$14:$B173),$AM$12:$AN$16,2,FALSE),""))</f>
        <v>Electrica</v>
      </c>
      <c r="S173" s="863">
        <v>227</v>
      </c>
      <c r="T173" s="859" t="s">
        <v>57</v>
      </c>
      <c r="U173" s="864">
        <f>+APU!K2297</f>
        <v>2.094036</v>
      </c>
      <c r="V173" s="864">
        <f t="shared" si="26"/>
        <v>475.34617200000002</v>
      </c>
      <c r="W173" s="107">
        <f>(2.3+1+3.9+2.2+2.3+4+10.2+16.3+26.2+81.8+37+1.9+12.3+2.2+2.7)*1.1</f>
        <v>226.93</v>
      </c>
      <c r="X173" s="97"/>
      <c r="Y173" s="98"/>
      <c r="Z173" s="97"/>
      <c r="AA173" s="97"/>
      <c r="AB173" s="778" cm="1">
        <f t="array" ref="AB173">IF($S173="","",SUMIFS(APU!$O:$O,APU!$A:$A,IF(ISNUMBER($C173),REPLACE(TEXT($C173,"0.0000"),5,0,"."),$C173),APU!$G:$G,"hh")/MAX(1,SUMPRODUCT(($C$15:$C$262=$C173)*($S$15:$S$262&lt;&gt;""))))</f>
        <v>56.296000000000006</v>
      </c>
      <c r="AC173" s="897">
        <f>IF($S173="","",IFERROR(VLOOKUP($AE173,APU!$V:$X,2,FALSE),""))</f>
        <v>100</v>
      </c>
      <c r="AD173" s="897">
        <f t="shared" si="28"/>
        <v>2.27</v>
      </c>
      <c r="AE173" s="790" t="str">
        <f t="shared" si="30"/>
        <v>4.02.02.01</v>
      </c>
      <c r="AF173" s="790"/>
      <c r="AG173" s="791"/>
      <c r="AH173" s="792">
        <f t="shared" si="31"/>
        <v>0</v>
      </c>
      <c r="AI173" s="808" t="str">
        <f t="shared" si="32"/>
        <v>4.02.02.01 | 1x7c-14 AWG + (T) | (Nota 1)</v>
      </c>
    </row>
    <row r="174" spans="1:35" s="95" customFormat="1" ht="27.75" thickBot="1">
      <c r="A174" s="851" t="s">
        <v>66</v>
      </c>
      <c r="B174" s="859" t="s">
        <v>66</v>
      </c>
      <c r="C174" s="859" t="s">
        <v>207</v>
      </c>
      <c r="D174" s="858" t="s">
        <v>26</v>
      </c>
      <c r="E174" s="858" t="s">
        <v>26</v>
      </c>
      <c r="F174" s="859" t="s">
        <v>26</v>
      </c>
      <c r="G174" s="2225" t="s">
        <v>259</v>
      </c>
      <c r="H174" s="2225"/>
      <c r="I174" s="2225"/>
      <c r="J174" s="2225"/>
      <c r="K174" s="2225"/>
      <c r="L174" s="2225"/>
      <c r="M174" s="2225"/>
      <c r="N174" s="866" t="s">
        <v>247</v>
      </c>
      <c r="O174" s="859"/>
      <c r="P174" s="889" t="str">
        <f t="shared" si="41"/>
        <v>Desconexión y retiro de cable multiconductor
Tag ciruito: 1760PU15079-C01 - 1x7c-14 AWG + (T)</v>
      </c>
      <c r="Q174" s="889" t="s">
        <v>1453</v>
      </c>
      <c r="R174" s="889" t="str" cm="1">
        <f t="array" ref="R174">IF($G174="","",IFERROR(VLOOKUP(LOOKUP(2,1/(($B$14:$B174&lt;&gt;"")*($C$14:$C174="")),$B$14:$B174),$AM$12:$AN$16,2,FALSE),""))</f>
        <v>Electrica</v>
      </c>
      <c r="S174" s="863">
        <f t="shared" ref="S174:S176" si="44">+W174</f>
        <v>226.93</v>
      </c>
      <c r="T174" s="859" t="s">
        <v>57</v>
      </c>
      <c r="U174" s="864">
        <f>+APU!K2310</f>
        <v>2.094036</v>
      </c>
      <c r="V174" s="864">
        <f t="shared" si="26"/>
        <v>475.19958948000004</v>
      </c>
      <c r="W174" s="107">
        <f t="shared" ref="W174:W176" si="45">(2.3+1+3.9+2.2+2.3+4+10.2+16.3+26.2+81.8+37+1.9+12.3+2.2+2.7)*1.1</f>
        <v>226.93</v>
      </c>
      <c r="X174" s="97"/>
      <c r="Y174" s="98"/>
      <c r="Z174" s="97"/>
      <c r="AA174" s="97"/>
      <c r="AB174" s="778" cm="1">
        <f t="array" ref="AB174">IF($S174="","",SUMIFS(APU!$O:$O,APU!$A:$A,IF(ISNUMBER($C174),REPLACE(TEXT($C174,"0.0000"),5,0,"."),$C174),APU!$G:$G,"hh")/MAX(1,SUMPRODUCT(($C$15:$C$262=$C174)*($S$15:$S$262&lt;&gt;""))))</f>
        <v>56.287320000000001</v>
      </c>
      <c r="AC174" s="897">
        <f>IF($S174="","",IFERROR(VLOOKUP($AE174,APU!$V:$X,2,FALSE),""))</f>
        <v>100</v>
      </c>
      <c r="AD174" s="897">
        <f t="shared" si="28"/>
        <v>2.2692999999999999</v>
      </c>
      <c r="AE174" s="790" t="str">
        <f t="shared" si="30"/>
        <v>4.02.02.02</v>
      </c>
      <c r="AF174" s="790"/>
      <c r="AG174" s="791"/>
      <c r="AH174" s="792">
        <f t="shared" si="31"/>
        <v>0</v>
      </c>
      <c r="AI174" s="808" t="str">
        <f t="shared" si="32"/>
        <v>4.02.02.02 | 1x7c-14 AWG + (T)</v>
      </c>
    </row>
    <row r="175" spans="1:35" s="95" customFormat="1" ht="27.75" thickBot="1">
      <c r="A175" s="851" t="s">
        <v>66</v>
      </c>
      <c r="B175" s="859" t="s">
        <v>66</v>
      </c>
      <c r="C175" s="859" t="s">
        <v>208</v>
      </c>
      <c r="D175" s="858" t="s">
        <v>26</v>
      </c>
      <c r="E175" s="858" t="s">
        <v>26</v>
      </c>
      <c r="F175" s="859" t="s">
        <v>26</v>
      </c>
      <c r="G175" s="2225" t="s">
        <v>260</v>
      </c>
      <c r="H175" s="2225"/>
      <c r="I175" s="2225"/>
      <c r="J175" s="2225"/>
      <c r="K175" s="2225"/>
      <c r="L175" s="2225"/>
      <c r="M175" s="2225"/>
      <c r="N175" s="866" t="s">
        <v>247</v>
      </c>
      <c r="O175" s="859"/>
      <c r="P175" s="889" t="str">
        <f t="shared" si="41"/>
        <v>Desconexión y retiro de cable multiconductor
Tag ciruito: 1760PU15080-C01 - 1x7c-14 AWG + (T)</v>
      </c>
      <c r="Q175" s="889" t="s">
        <v>1453</v>
      </c>
      <c r="R175" s="889" t="str" cm="1">
        <f t="array" ref="R175">IF($G175="","",IFERROR(VLOOKUP(LOOKUP(2,1/(($B$14:$B175&lt;&gt;"")*($C$14:$C175="")),$B$14:$B175),$AM$12:$AN$16,2,FALSE),""))</f>
        <v>Electrica</v>
      </c>
      <c r="S175" s="863">
        <f t="shared" si="44"/>
        <v>226.93</v>
      </c>
      <c r="T175" s="859" t="s">
        <v>57</v>
      </c>
      <c r="U175" s="864">
        <f>+APU!K2323</f>
        <v>2.094036</v>
      </c>
      <c r="V175" s="864">
        <f t="shared" si="26"/>
        <v>475.19958948000004</v>
      </c>
      <c r="W175" s="107">
        <f t="shared" si="45"/>
        <v>226.93</v>
      </c>
      <c r="X175" s="97"/>
      <c r="Y175" s="98"/>
      <c r="Z175" s="97"/>
      <c r="AA175" s="97"/>
      <c r="AB175" s="778" cm="1">
        <f t="array" ref="AB175">IF($S175="","",SUMIFS(APU!$O:$O,APU!$A:$A,IF(ISNUMBER($C175),REPLACE(TEXT($C175,"0.0000"),5,0,"."),$C175),APU!$G:$G,"hh")/MAX(1,SUMPRODUCT(($C$15:$C$262=$C175)*($S$15:$S$262&lt;&gt;""))))</f>
        <v>56.287320000000001</v>
      </c>
      <c r="AC175" s="897">
        <f>IF($S175="","",IFERROR(VLOOKUP($AE175,APU!$V:$X,2,FALSE),""))</f>
        <v>100</v>
      </c>
      <c r="AD175" s="897">
        <f t="shared" si="28"/>
        <v>2.2692999999999999</v>
      </c>
      <c r="AE175" s="790" t="str">
        <f t="shared" si="30"/>
        <v>4.02.02.03</v>
      </c>
      <c r="AF175" s="790"/>
      <c r="AG175" s="791"/>
      <c r="AH175" s="792">
        <f t="shared" si="31"/>
        <v>0</v>
      </c>
      <c r="AI175" s="808" t="str">
        <f t="shared" si="32"/>
        <v>4.02.02.03 | 1x7c-14 AWG + (T)</v>
      </c>
    </row>
    <row r="176" spans="1:35" s="95" customFormat="1" ht="27.75" thickBot="1">
      <c r="A176" s="851" t="s">
        <v>66</v>
      </c>
      <c r="B176" s="859" t="s">
        <v>66</v>
      </c>
      <c r="C176" s="859" t="s">
        <v>209</v>
      </c>
      <c r="D176" s="858" t="s">
        <v>26</v>
      </c>
      <c r="E176" s="858" t="s">
        <v>26</v>
      </c>
      <c r="F176" s="859" t="s">
        <v>26</v>
      </c>
      <c r="G176" s="2225" t="s">
        <v>261</v>
      </c>
      <c r="H176" s="2225"/>
      <c r="I176" s="2225"/>
      <c r="J176" s="2225"/>
      <c r="K176" s="2225"/>
      <c r="L176" s="2225"/>
      <c r="M176" s="2225"/>
      <c r="N176" s="866" t="s">
        <v>247</v>
      </c>
      <c r="O176" s="859"/>
      <c r="P176" s="889" t="str">
        <f t="shared" si="41"/>
        <v>Desconexión y retiro de cable multiconductor
Tag ciruito: 1760PU15081-C01 - 1x7c-14 AWG + (T)</v>
      </c>
      <c r="Q176" s="889" t="s">
        <v>1453</v>
      </c>
      <c r="R176" s="889" t="str" cm="1">
        <f t="array" ref="R176">IF($G176="","",IFERROR(VLOOKUP(LOOKUP(2,1/(($B$14:$B176&lt;&gt;"")*($C$14:$C176="")),$B$14:$B176),$AM$12:$AN$16,2,FALSE),""))</f>
        <v>Electrica</v>
      </c>
      <c r="S176" s="863">
        <f t="shared" si="44"/>
        <v>226.93</v>
      </c>
      <c r="T176" s="859" t="s">
        <v>57</v>
      </c>
      <c r="U176" s="864">
        <f>+APU!K2335</f>
        <v>2.094036</v>
      </c>
      <c r="V176" s="864">
        <f>U176*S176</f>
        <v>475.19958948000004</v>
      </c>
      <c r="W176" s="107">
        <f t="shared" si="45"/>
        <v>226.93</v>
      </c>
      <c r="X176" s="97"/>
      <c r="Y176" s="98"/>
      <c r="Z176" s="97"/>
      <c r="AA176" s="97"/>
      <c r="AB176" s="778" cm="1">
        <f t="array" ref="AB176">IF($S176="","",SUMIFS(APU!$O:$O,APU!$A:$A,IF(ISNUMBER($C176),REPLACE(TEXT($C176,"0.0000"),5,0,"."),$C176),APU!$G:$G,"hh")/MAX(1,SUMPRODUCT(($C$15:$C$262=$C176)*($S$15:$S$262&lt;&gt;""))))</f>
        <v>56.287320000000001</v>
      </c>
      <c r="AC176" s="897">
        <f>IF($S176="","",IFERROR(VLOOKUP($AE176,APU!$V:$X,2,FALSE),""))</f>
        <v>100</v>
      </c>
      <c r="AD176" s="897">
        <f t="shared" si="28"/>
        <v>2.2692999999999999</v>
      </c>
      <c r="AE176" s="790" t="str">
        <f t="shared" si="30"/>
        <v>4.02.02.04</v>
      </c>
      <c r="AF176" s="790"/>
      <c r="AG176" s="791"/>
      <c r="AH176" s="792">
        <f t="shared" si="31"/>
        <v>0</v>
      </c>
      <c r="AI176" s="808" t="str">
        <f t="shared" si="32"/>
        <v>4.02.02.04 | 1x7c-14 AWG + (T)</v>
      </c>
    </row>
    <row r="177" spans="1:35" s="99" customFormat="1" ht="16.5">
      <c r="A177" s="96"/>
      <c r="B177" s="852" t="s">
        <v>287</v>
      </c>
      <c r="C177" s="852">
        <v>4.03</v>
      </c>
      <c r="D177" s="852" t="s">
        <v>26</v>
      </c>
      <c r="E177" s="852" t="s">
        <v>26</v>
      </c>
      <c r="F177" s="853" t="s">
        <v>26</v>
      </c>
      <c r="G177" s="2257" t="s">
        <v>187</v>
      </c>
      <c r="H177" s="2257"/>
      <c r="I177" s="2257"/>
      <c r="J177" s="2257"/>
      <c r="K177" s="2257"/>
      <c r="L177" s="2257"/>
      <c r="M177" s="2257"/>
      <c r="N177" s="854"/>
      <c r="O177" s="852"/>
      <c r="P177" s="878" t="str">
        <f t="shared" si="41"/>
        <v>MODIFICACIÓN E INSTALACIÓN DE EQUIPOS ELECTRICOS</v>
      </c>
      <c r="Q177" s="878" t="s">
        <v>1452</v>
      </c>
      <c r="R177" s="878" t="str" cm="1">
        <f t="array" ref="R177">IF($G177="","",IFERROR(VLOOKUP(LOOKUP(2,1/(($B$14:$B177&lt;&gt;"")*($C$14:$C177="")),$B$14:$B177),$AM$12:$AN$16,2,FALSE),""))</f>
        <v>Electrica</v>
      </c>
      <c r="S177" s="855"/>
      <c r="T177" s="852"/>
      <c r="U177" s="856"/>
      <c r="V177" s="857"/>
      <c r="W177" s="106"/>
      <c r="X177" s="97"/>
      <c r="Y177" s="98"/>
      <c r="Z177" s="97"/>
      <c r="AA177" s="97"/>
      <c r="AB177" s="778" t="str" cm="1">
        <f t="array" ref="AB177">IF($S177="","",SUMIFS(APU!$O:$O,APU!$A:$A,IF(ISNUMBER($C177),REPLACE(TEXT($C177,"0.0000"),5,0,"."),$C177),APU!$G:$G,"hh")/MAX(1,SUMPRODUCT(($C$15:$C$262=$C177)*($S$15:$S$262&lt;&gt;""))))</f>
        <v/>
      </c>
      <c r="AC177" s="897" t="str">
        <f>IF($S177="","",IFERROR(VLOOKUP($AE177,APU!$V:$X,2,FALSE),""))</f>
        <v/>
      </c>
      <c r="AD177" s="897" t="str">
        <f t="shared" si="28"/>
        <v/>
      </c>
      <c r="AE177" s="790" t="str">
        <f t="shared" si="30"/>
        <v>4.03.00</v>
      </c>
      <c r="AF177" s="790"/>
      <c r="AG177" s="791"/>
      <c r="AH177" s="792" t="str">
        <f t="shared" si="31"/>
        <v/>
      </c>
      <c r="AI177" s="808" t="str">
        <f t="shared" si="32"/>
        <v/>
      </c>
    </row>
    <row r="178" spans="1:35" s="95" customFormat="1" ht="16.5">
      <c r="A178" s="91"/>
      <c r="B178" s="84" t="s">
        <v>287</v>
      </c>
      <c r="C178" s="84" t="s">
        <v>181</v>
      </c>
      <c r="D178" s="83" t="s">
        <v>26</v>
      </c>
      <c r="E178" s="83" t="s">
        <v>26</v>
      </c>
      <c r="F178" s="84" t="s">
        <v>26</v>
      </c>
      <c r="G178" s="2227" t="s">
        <v>528</v>
      </c>
      <c r="H178" s="2227"/>
      <c r="I178" s="2227"/>
      <c r="J178" s="2227"/>
      <c r="K178" s="2227"/>
      <c r="L178" s="2227"/>
      <c r="M178" s="2227"/>
      <c r="N178" s="88" t="s">
        <v>282</v>
      </c>
      <c r="O178" s="84"/>
      <c r="P178" s="874" t="str">
        <f>IF(TRIM($G178)="","",TRIM($G178)&amp;IF(OR(TRIM($N178)="",TRIM($N178)="-"),""," - "&amp;TRIM($N178))&amp;IF(OR(TRIM($O178)="",TRIM($O178)="-"),""," - "&amp;TRIM($O178)))</f>
        <v>Montaje e instalación de cubículo arrancador NEMA size 2m 480 V, 25HP, 3F, 60 Hz. - Size 2</v>
      </c>
      <c r="Q178" s="874" t="s">
        <v>1452</v>
      </c>
      <c r="R178" s="874" t="str" cm="1">
        <f t="array" ref="R178">IF($G178="","",IFERROR(VLOOKUP(LOOKUP(2,1/(($B$14:$B178&lt;&gt;"")*($C$14:$C178="")),$B$14:$B178),$AM$12:$AN$16,2,FALSE),""))</f>
        <v>Electrica</v>
      </c>
      <c r="S178" s="89">
        <f t="shared" ref="S178:S183" si="46">+W178</f>
        <v>2</v>
      </c>
      <c r="T178" s="84" t="s">
        <v>414</v>
      </c>
      <c r="U178" s="214">
        <f>+APU!K2348</f>
        <v>639.7672</v>
      </c>
      <c r="V178" s="214">
        <f>U178*S178</f>
        <v>1279.5344</v>
      </c>
      <c r="W178" s="107">
        <v>2</v>
      </c>
      <c r="X178" s="97"/>
      <c r="Y178" s="98"/>
      <c r="Z178" s="97"/>
      <c r="AA178" s="97"/>
      <c r="AB178" s="778" cm="1">
        <f t="array" ref="AB178">IF($S178="","",SUMIFS(APU!$O:$O,APU!$A:$A,IF(ISNUMBER($C178),REPLACE(TEXT($C178,"0.0000"),5,0,"."),$C178),APU!$G:$G,"hh")/MAX(1,SUMPRODUCT(($C$15:$C$262=$C178)*($S$15:$S$262&lt;&gt;""))))</f>
        <v>99.2</v>
      </c>
      <c r="AC178" s="897">
        <f>IF($S178="","",IFERROR(VLOOKUP($AE178,APU!$V:$X,2,FALSE),""))</f>
        <v>0.5</v>
      </c>
      <c r="AD178" s="897">
        <f t="shared" si="28"/>
        <v>4</v>
      </c>
      <c r="AE178" s="790" t="str">
        <f t="shared" si="30"/>
        <v>4.03.01</v>
      </c>
      <c r="AF178" s="790"/>
      <c r="AG178" s="791"/>
      <c r="AH178" s="792">
        <f t="shared" si="31"/>
        <v>0</v>
      </c>
      <c r="AI178" s="808" t="str">
        <f t="shared" si="32"/>
        <v>4.03.01 | Size 2</v>
      </c>
    </row>
    <row r="179" spans="1:35" s="95" customFormat="1" ht="45">
      <c r="A179" s="91"/>
      <c r="B179" s="84" t="s">
        <v>287</v>
      </c>
      <c r="C179" s="84" t="s">
        <v>182</v>
      </c>
      <c r="D179" s="83" t="s">
        <v>26</v>
      </c>
      <c r="E179" s="83" t="s">
        <v>26</v>
      </c>
      <c r="F179" s="84" t="s">
        <v>26</v>
      </c>
      <c r="G179" s="2227" t="s">
        <v>283</v>
      </c>
      <c r="H179" s="2227"/>
      <c r="I179" s="2227"/>
      <c r="J179" s="2227"/>
      <c r="K179" s="2227"/>
      <c r="L179" s="2227"/>
      <c r="M179" s="2227"/>
      <c r="N179" s="88" t="s">
        <v>284</v>
      </c>
      <c r="O179" s="84"/>
      <c r="P179" s="874" t="str">
        <f>IF(TRIM($G179)="","",TRIM($G179)&amp;IF(OR(TRIM($N179)="",TRIM($N179)="-"),""," - "&amp;TRIM($N179))&amp;IF(OR(TRIM($O179)="",TRIM($O179)="-"),""," - "&amp;TRIM($O179)))</f>
        <v>Suministro, montaje e instalacion de caja de conexiones de 500x400x150 mm, NEMA 4, 100A, 3F, ANSI 61, uso exterior Incluye: 
- Kit de barras de cobre de 100 A.
- Bornes de repartición aislante.
- Protección contra contactos directos - 500x400x150 mm</v>
      </c>
      <c r="Q179" s="874" t="s">
        <v>1452</v>
      </c>
      <c r="R179" s="874" t="str" cm="1">
        <f t="array" ref="R179">IF($G179="","",IFERROR(VLOOKUP(LOOKUP(2,1/(($B$14:$B179&lt;&gt;"")*($C$14:$C179="")),$B$14:$B179),$AM$12:$AN$16,2,FALSE),""))</f>
        <v>Electrica</v>
      </c>
      <c r="S179" s="89">
        <f t="shared" si="46"/>
        <v>7</v>
      </c>
      <c r="T179" s="84" t="s">
        <v>414</v>
      </c>
      <c r="U179" s="214">
        <f>+APU!K2366</f>
        <v>454.64017142857136</v>
      </c>
      <c r="V179" s="214">
        <f t="shared" si="26"/>
        <v>3182.4811999999997</v>
      </c>
      <c r="W179" s="107">
        <v>7</v>
      </c>
      <c r="X179" s="97"/>
      <c r="Y179" s="98"/>
      <c r="Z179" s="97"/>
      <c r="AA179" s="97"/>
      <c r="AB179" s="778" cm="1">
        <f t="array" ref="AB179">IF($S179="","",SUMIFS(APU!$O:$O,APU!$A:$A,IF(ISNUMBER($C179),REPLACE(TEXT($C179,"0.0000"),5,0,"."),$C179),APU!$G:$G,"hh")/MAX(1,SUMPRODUCT(($C$15:$C$262=$C179)*($S$15:$S$262&lt;&gt;""))))</f>
        <v>117.6</v>
      </c>
      <c r="AC179" s="897">
        <f>IF($S179="","",IFERROR(VLOOKUP($AE179,APU!$V:$X,2,FALSE),""))</f>
        <v>1</v>
      </c>
      <c r="AD179" s="897">
        <f t="shared" si="28"/>
        <v>7</v>
      </c>
      <c r="AE179" s="790" t="str">
        <f t="shared" si="30"/>
        <v>4.03.02</v>
      </c>
      <c r="AF179" s="790"/>
      <c r="AG179" s="791"/>
      <c r="AH179" s="792">
        <f t="shared" si="31"/>
        <v>0</v>
      </c>
      <c r="AI179" s="808" t="str">
        <f t="shared" si="32"/>
        <v>4.03.02 | 500x400x150 mm</v>
      </c>
    </row>
    <row r="180" spans="1:35" s="95" customFormat="1" ht="99">
      <c r="A180" s="91"/>
      <c r="B180" s="84" t="s">
        <v>287</v>
      </c>
      <c r="C180" s="84" t="s">
        <v>183</v>
      </c>
      <c r="D180" s="83" t="s">
        <v>26</v>
      </c>
      <c r="E180" s="83" t="s">
        <v>26</v>
      </c>
      <c r="F180" s="84" t="s">
        <v>26</v>
      </c>
      <c r="G180" s="2227" t="s">
        <v>529</v>
      </c>
      <c r="H180" s="2227"/>
      <c r="I180" s="2227"/>
      <c r="J180" s="2227"/>
      <c r="K180" s="2227"/>
      <c r="L180" s="2227"/>
      <c r="M180" s="2227"/>
      <c r="N180" s="88" t="s">
        <v>26</v>
      </c>
      <c r="O180" s="84"/>
      <c r="P180" s="874" t="str">
        <f>IF(TRIM($G180)="","",TRIM($G180)&amp;IF(OR(TRIM($N180)="",TRIM($N180)="-"),""," - "&amp;TRIM($N180))&amp;IF(OR(TRIM($O180)="",TRIM($O180)="-"),""," - "&amp;TRIM($O180)))</f>
        <v>Suministro, montaje e instalacion de botonera de campo, NEMA 4, con placa de identificación e ingreso de cables por la parte inferior. Cuenta con las siguientes botoneras: 
- Botonera de parada de emergencia, color rojo y cabeza redonda tipo hongo, un piloto LED y una botonera JOG). 
TAG: 1760-PU-33001-N
TAG: 1760-PU-33002-N
TAG: 1760-PU-33101-N
TAG: 1760-PU-33102-N
TAG: 1760-PU-33103-N
TAG: 1760-PU-33104-N
TAG: 1760-PU-33105-N</v>
      </c>
      <c r="Q180" s="874" t="s">
        <v>1452</v>
      </c>
      <c r="R180" s="874" t="str" cm="1">
        <f t="array" ref="R180">IF($G180="","",IFERROR(VLOOKUP(LOOKUP(2,1/(($B$14:$B180&lt;&gt;"")*($C$14:$C180="")),$B$14:$B180),$AM$12:$AN$16,2,FALSE),""))</f>
        <v>Electrica</v>
      </c>
      <c r="S180" s="89">
        <f t="shared" si="46"/>
        <v>7</v>
      </c>
      <c r="T180" s="84" t="s">
        <v>414</v>
      </c>
      <c r="U180" s="214">
        <f>+APU!K2385</f>
        <v>215.2116</v>
      </c>
      <c r="V180" s="214">
        <f>U180*S180</f>
        <v>1506.4811999999999</v>
      </c>
      <c r="W180" s="107">
        <v>7</v>
      </c>
      <c r="X180" s="97"/>
      <c r="Y180" s="98"/>
      <c r="Z180" s="97"/>
      <c r="AA180" s="97"/>
      <c r="AB180" s="778" cm="1">
        <f t="array" ref="AB180">IF($S180="","",SUMIFS(APU!$O:$O,APU!$A:$A,IF(ISNUMBER($C180),REPLACE(TEXT($C180,"0.0000"),5,0,"."),$C180),APU!$G:$G,"hh")/MAX(1,SUMPRODUCT(($C$15:$C$262=$C180)*($S$15:$S$262&lt;&gt;""))))</f>
        <v>117.6</v>
      </c>
      <c r="AC180" s="897">
        <f>IF($S180="","",IFERROR(VLOOKUP($AE180,APU!$V:$X,2,FALSE),""))</f>
        <v>1</v>
      </c>
      <c r="AD180" s="897">
        <f t="shared" si="28"/>
        <v>7</v>
      </c>
      <c r="AE180" s="790" t="str">
        <f t="shared" si="30"/>
        <v>4.03.03</v>
      </c>
      <c r="AF180" s="790"/>
      <c r="AG180" s="791"/>
      <c r="AH180" s="792">
        <f t="shared" si="31"/>
        <v>0</v>
      </c>
      <c r="AI180" s="808" t="str">
        <f t="shared" si="32"/>
        <v>4.03.03 | -</v>
      </c>
    </row>
    <row r="181" spans="1:35" s="95" customFormat="1" ht="16.5">
      <c r="A181" s="91"/>
      <c r="B181" s="151"/>
      <c r="C181" s="151"/>
      <c r="D181" s="152" t="s">
        <v>26</v>
      </c>
      <c r="E181" s="152" t="s">
        <v>26</v>
      </c>
      <c r="F181" s="151" t="s">
        <v>26</v>
      </c>
      <c r="G181" s="2243" t="s">
        <v>530</v>
      </c>
      <c r="H181" s="2275"/>
      <c r="I181" s="2275"/>
      <c r="J181" s="2275"/>
      <c r="K181" s="2275"/>
      <c r="L181" s="2275"/>
      <c r="M181" s="2275"/>
      <c r="N181" s="153" t="s">
        <v>26</v>
      </c>
      <c r="O181" s="151"/>
      <c r="P181" s="879" t="str">
        <f t="shared" si="41"/>
        <v>Viga de acero tipo "H", W4" x 13 lb/pie, e = 7.112 mm, altura = 3.3 m</v>
      </c>
      <c r="Q181" s="879" t="s">
        <v>1452</v>
      </c>
      <c r="R181" s="879" t="str" cm="1">
        <f t="array" ref="R181">IF($G181="","",IFERROR(VLOOKUP(LOOKUP(2,1/(($B$14:$B181&lt;&gt;"")*($C$14:$C181="")),$B$14:$B181),$AM$12:$AN$16,2,FALSE),""))</f>
        <v>Electrica</v>
      </c>
      <c r="S181" s="154">
        <v>1</v>
      </c>
      <c r="T181" s="151" t="s">
        <v>414</v>
      </c>
      <c r="U181" s="151"/>
      <c r="V181" s="219">
        <f t="shared" si="26"/>
        <v>0</v>
      </c>
      <c r="W181" s="108">
        <v>1</v>
      </c>
      <c r="X181" s="97"/>
      <c r="Y181" s="98"/>
      <c r="Z181" s="97"/>
      <c r="AA181" s="97"/>
      <c r="AB181" s="778" cm="1">
        <f t="array" ref="AB181">IF($S181="","",SUMIFS(APU!$O:$O,APU!$A:$A,IF(ISNUMBER($C181),REPLACE(TEXT($C181,"0.0000"),5,0,"."),$C181),APU!$G:$G,"hh")/MAX(1,SUMPRODUCT(($C$15:$C$262=$C181)*($S$15:$S$262&lt;&gt;""))))</f>
        <v>0</v>
      </c>
      <c r="AC181" s="897" t="str">
        <f>IF($S181="","",IFERROR(VLOOKUP($AE181,APU!$V:$X,2,FALSE),""))</f>
        <v/>
      </c>
      <c r="AD181" s="897" t="str">
        <f t="shared" si="28"/>
        <v/>
      </c>
      <c r="AE181" s="790" t="str">
        <f t="shared" si="30"/>
        <v/>
      </c>
      <c r="AF181" s="790"/>
      <c r="AG181" s="791"/>
      <c r="AH181" s="792">
        <f t="shared" si="31"/>
        <v>0</v>
      </c>
      <c r="AI181" s="808" t="str">
        <f t="shared" si="32"/>
        <v xml:space="preserve"> | -</v>
      </c>
    </row>
    <row r="182" spans="1:35" s="95" customFormat="1" ht="16.5">
      <c r="A182" s="91"/>
      <c r="B182" s="151"/>
      <c r="C182" s="151"/>
      <c r="D182" s="152" t="s">
        <v>26</v>
      </c>
      <c r="E182" s="152" t="s">
        <v>26</v>
      </c>
      <c r="F182" s="151" t="s">
        <v>26</v>
      </c>
      <c r="G182" s="2276" t="s">
        <v>531</v>
      </c>
      <c r="H182" s="2277"/>
      <c r="I182" s="2277"/>
      <c r="J182" s="2277"/>
      <c r="K182" s="2277"/>
      <c r="L182" s="2277"/>
      <c r="M182" s="2277"/>
      <c r="N182" s="153" t="s">
        <v>26</v>
      </c>
      <c r="O182" s="151"/>
      <c r="P182" s="879" t="str">
        <f t="shared" si="41"/>
        <v>Viga de acero tipo "H", W4" x 13 lb/pie, e = 7.112 mm, altura = 1.7 m</v>
      </c>
      <c r="Q182" s="879" t="s">
        <v>1452</v>
      </c>
      <c r="R182" s="879" t="str" cm="1">
        <f t="array" ref="R182">IF($G182="","",IFERROR(VLOOKUP(LOOKUP(2,1/(($B$14:$B182&lt;&gt;"")*($C$14:$C182="")),$B$14:$B182),$AM$12:$AN$16,2,FALSE),""))</f>
        <v>Electrica</v>
      </c>
      <c r="S182" s="154">
        <f t="shared" si="46"/>
        <v>2</v>
      </c>
      <c r="T182" s="151" t="s">
        <v>414</v>
      </c>
      <c r="U182" s="151"/>
      <c r="V182" s="219">
        <f t="shared" si="26"/>
        <v>0</v>
      </c>
      <c r="W182" s="108">
        <v>2</v>
      </c>
      <c r="X182" s="97"/>
      <c r="Y182" s="98"/>
      <c r="Z182" s="97"/>
      <c r="AA182" s="97"/>
      <c r="AB182" s="778" cm="1">
        <f t="array" ref="AB182">IF($S182="","",SUMIFS(APU!$O:$O,APU!$A:$A,IF(ISNUMBER($C182),REPLACE(TEXT($C182,"0.0000"),5,0,"."),$C182),APU!$G:$G,"hh")/MAX(1,SUMPRODUCT(($C$15:$C$262=$C182)*($S$15:$S$262&lt;&gt;""))))</f>
        <v>0</v>
      </c>
      <c r="AC182" s="897" t="str">
        <f>IF($S182="","",IFERROR(VLOOKUP($AE182,APU!$V:$X,2,FALSE),""))</f>
        <v/>
      </c>
      <c r="AD182" s="897" t="str">
        <f t="shared" si="28"/>
        <v/>
      </c>
      <c r="AE182" s="790" t="str">
        <f t="shared" si="30"/>
        <v/>
      </c>
      <c r="AF182" s="790"/>
      <c r="AG182" s="791"/>
      <c r="AH182" s="792">
        <f t="shared" si="31"/>
        <v>0</v>
      </c>
      <c r="AI182" s="808" t="str">
        <f t="shared" si="32"/>
        <v xml:space="preserve"> | -</v>
      </c>
    </row>
    <row r="183" spans="1:35" s="95" customFormat="1" ht="18">
      <c r="A183" s="91"/>
      <c r="B183" s="151"/>
      <c r="C183" s="151"/>
      <c r="D183" s="152" t="s">
        <v>26</v>
      </c>
      <c r="E183" s="152" t="s">
        <v>26</v>
      </c>
      <c r="F183" s="151" t="s">
        <v>26</v>
      </c>
      <c r="G183" s="2278" t="s">
        <v>509</v>
      </c>
      <c r="H183" s="2278"/>
      <c r="I183" s="2278"/>
      <c r="J183" s="2278"/>
      <c r="K183" s="2278"/>
      <c r="L183" s="2278"/>
      <c r="M183" s="2278"/>
      <c r="N183" s="153" t="s">
        <v>26</v>
      </c>
      <c r="O183" s="151"/>
      <c r="P183" s="879" t="str">
        <f>IF(TRIM($G183)="","",TRIM($G183)&amp;IF(OR(TRIM($N183)="",TRIM($N183)="-"),""," - "&amp;TRIM($N183))&amp;IF(OR(TRIM($O183)="",TRIM($O183)="-"),""," - "&amp;TRIM($O183)))</f>
        <v>Suministro, montaje e instalación de base de concreto para soporte de tableros y bandeja. Sección B, Plano: CRD-DWG-11760-6-33-4302</v>
      </c>
      <c r="Q183" s="879" t="s">
        <v>1452</v>
      </c>
      <c r="R183" s="879" t="str" cm="1">
        <f t="array" ref="R183">IF($G183="","",IFERROR(VLOOKUP(LOOKUP(2,1/(($B$14:$B183&lt;&gt;"")*($C$14:$C183="")),$B$14:$B183),$AM$12:$AN$16,2,FALSE),""))</f>
        <v>Electrica</v>
      </c>
      <c r="S183" s="154">
        <f t="shared" si="46"/>
        <v>1</v>
      </c>
      <c r="T183" s="151" t="s">
        <v>52</v>
      </c>
      <c r="U183" s="151"/>
      <c r="V183" s="219">
        <f t="shared" si="26"/>
        <v>0</v>
      </c>
      <c r="W183" s="108">
        <v>1</v>
      </c>
      <c r="X183" s="97"/>
      <c r="Y183" s="98"/>
      <c r="Z183" s="97"/>
      <c r="AA183" s="97"/>
      <c r="AB183" s="778" cm="1">
        <f t="array" ref="AB183">IF($S183="","",SUMIFS(APU!$O:$O,APU!$A:$A,IF(ISNUMBER($C183),REPLACE(TEXT($C183,"0.0000"),5,0,"."),$C183),APU!$G:$G,"hh")/MAX(1,SUMPRODUCT(($C$15:$C$262=$C183)*($S$15:$S$262&lt;&gt;""))))</f>
        <v>0</v>
      </c>
      <c r="AC183" s="897" t="str">
        <f>IF($S183="","",IFERROR(VLOOKUP($AE183,APU!$V:$X,2,FALSE),""))</f>
        <v/>
      </c>
      <c r="AD183" s="897" t="str">
        <f t="shared" si="28"/>
        <v/>
      </c>
      <c r="AE183" s="790" t="str">
        <f t="shared" si="30"/>
        <v/>
      </c>
      <c r="AF183" s="790"/>
      <c r="AG183" s="791"/>
      <c r="AH183" s="792">
        <f t="shared" si="31"/>
        <v>0</v>
      </c>
      <c r="AI183" s="808" t="str">
        <f t="shared" si="32"/>
        <v xml:space="preserve"> | -</v>
      </c>
    </row>
    <row r="184" spans="1:35" s="99" customFormat="1" ht="18">
      <c r="A184" s="96"/>
      <c r="B184" s="161" t="s">
        <v>288</v>
      </c>
      <c r="C184" s="161">
        <v>4.04</v>
      </c>
      <c r="D184" s="161" t="s">
        <v>26</v>
      </c>
      <c r="E184" s="161" t="s">
        <v>26</v>
      </c>
      <c r="F184" s="162" t="s">
        <v>26</v>
      </c>
      <c r="G184" s="2228" t="s">
        <v>290</v>
      </c>
      <c r="H184" s="2228"/>
      <c r="I184" s="2228"/>
      <c r="J184" s="2228"/>
      <c r="K184" s="2228"/>
      <c r="L184" s="2228"/>
      <c r="M184" s="2228"/>
      <c r="N184" s="163"/>
      <c r="O184" s="161"/>
      <c r="P184" s="873" t="str">
        <f t="shared" si="41"/>
        <v>CONDUCTORES ( INCLUYE TENDIDO, CONEXIONADO, MARCADO Y MEGADO)</v>
      </c>
      <c r="Q184" s="873" t="s">
        <v>1452</v>
      </c>
      <c r="R184" s="873" t="str" cm="1">
        <f t="array" ref="R184">IF($G184="","",IFERROR(VLOOKUP(LOOKUP(2,1/(($B$14:$B184&lt;&gt;"")*($C$14:$C184="")),$B$14:$B184),$AM$12:$AN$16,2,FALSE),""))</f>
        <v>Electrica</v>
      </c>
      <c r="S184" s="164"/>
      <c r="T184" s="161"/>
      <c r="U184" s="165"/>
      <c r="V184" s="216"/>
      <c r="W184" s="106"/>
      <c r="X184" s="97"/>
      <c r="Y184" s="98"/>
      <c r="Z184" s="97"/>
      <c r="AA184" s="97"/>
      <c r="AB184" s="778" t="str" cm="1">
        <f t="array" ref="AB184">IF($S184="","",SUMIFS(APU!$O:$O,APU!$A:$A,IF(ISNUMBER($C184),REPLACE(TEXT($C184,"0.0000"),5,0,"."),$C184),APU!$G:$G,"hh")/MAX(1,SUMPRODUCT(($C$15:$C$262=$C184)*($S$15:$S$262&lt;&gt;""))))</f>
        <v/>
      </c>
      <c r="AC184" s="897" t="str">
        <f>IF($S184="","",IFERROR(VLOOKUP($AE184,APU!$V:$X,2,FALSE),""))</f>
        <v/>
      </c>
      <c r="AD184" s="897" t="str">
        <f t="shared" si="28"/>
        <v/>
      </c>
      <c r="AE184" s="790" t="str">
        <f t="shared" si="30"/>
        <v>4.04.00</v>
      </c>
      <c r="AF184" s="790"/>
      <c r="AG184" s="791"/>
      <c r="AH184" s="792" t="str">
        <f t="shared" si="31"/>
        <v/>
      </c>
      <c r="AI184" s="808" t="str">
        <f t="shared" si="32"/>
        <v/>
      </c>
    </row>
    <row r="185" spans="1:35" s="95" customFormat="1" ht="16.5">
      <c r="A185" s="91"/>
      <c r="B185" s="84" t="s">
        <v>288</v>
      </c>
      <c r="C185" s="83" t="s">
        <v>295</v>
      </c>
      <c r="D185" s="83" t="s">
        <v>26</v>
      </c>
      <c r="E185" s="83" t="s">
        <v>26</v>
      </c>
      <c r="F185" s="84" t="s">
        <v>26</v>
      </c>
      <c r="G185" s="2238" t="s">
        <v>241</v>
      </c>
      <c r="H185" s="2238"/>
      <c r="I185" s="2238"/>
      <c r="J185" s="2238"/>
      <c r="K185" s="2238"/>
      <c r="L185" s="2238"/>
      <c r="M185" s="2238"/>
      <c r="N185" s="88"/>
      <c r="O185" s="84"/>
      <c r="P185" s="874" t="str">
        <f t="shared" si="41"/>
        <v>Conductores de baja tensión</v>
      </c>
      <c r="Q185" s="874" t="s">
        <v>1452</v>
      </c>
      <c r="R185" s="874" t="str" cm="1">
        <f t="array" ref="R185">IF($G185="","",IFERROR(VLOOKUP(LOOKUP(2,1/(($B$14:$B185&lt;&gt;"")*($C$14:$C185="")),$B$14:$B185),$AM$12:$AN$16,2,FALSE),""))</f>
        <v>Electrica</v>
      </c>
      <c r="S185" s="89"/>
      <c r="T185" s="84"/>
      <c r="U185" s="84"/>
      <c r="V185" s="214"/>
      <c r="W185" s="107"/>
      <c r="X185" s="97"/>
      <c r="Y185" s="98"/>
      <c r="Z185" s="97"/>
      <c r="AA185" s="97"/>
      <c r="AB185" s="778" t="str" cm="1">
        <f t="array" ref="AB185">IF($S185="","",SUMIFS(APU!$O:$O,APU!$A:$A,IF(ISNUMBER($C185),REPLACE(TEXT($C185,"0.0000"),5,0,"."),$C185),APU!$G:$G,"hh")/MAX(1,SUMPRODUCT(($C$15:$C$262=$C185)*($S$15:$S$262&lt;&gt;""))))</f>
        <v/>
      </c>
      <c r="AC185" s="897" t="str">
        <f>IF($S185="","",IFERROR(VLOOKUP($AE185,APU!$V:$X,2,FALSE),""))</f>
        <v/>
      </c>
      <c r="AD185" s="897" t="str">
        <f t="shared" si="28"/>
        <v/>
      </c>
      <c r="AE185" s="790" t="str">
        <f t="shared" si="30"/>
        <v>4.04.01</v>
      </c>
      <c r="AF185" s="790"/>
      <c r="AG185" s="791"/>
      <c r="AH185" s="792" t="str">
        <f t="shared" si="31"/>
        <v/>
      </c>
      <c r="AI185" s="808" t="str">
        <f t="shared" si="32"/>
        <v/>
      </c>
    </row>
    <row r="186" spans="1:35" s="95" customFormat="1" ht="27">
      <c r="A186" s="91"/>
      <c r="B186" s="84" t="s">
        <v>288</v>
      </c>
      <c r="C186" s="84" t="s">
        <v>296</v>
      </c>
      <c r="D186" s="83" t="s">
        <v>26</v>
      </c>
      <c r="E186" s="83" t="s">
        <v>26</v>
      </c>
      <c r="F186" s="84" t="s">
        <v>26</v>
      </c>
      <c r="G186" s="2232" t="s">
        <v>291</v>
      </c>
      <c r="H186" s="2232"/>
      <c r="I186" s="2232"/>
      <c r="J186" s="2232"/>
      <c r="K186" s="2232"/>
      <c r="L186" s="2232"/>
      <c r="M186" s="2232"/>
      <c r="N186" s="121" t="s">
        <v>245</v>
      </c>
      <c r="O186" s="84" t="s">
        <v>26</v>
      </c>
      <c r="P186" s="874" t="str">
        <f>IF(TRIM($G186)="","",TRIM($G186)&amp;IF(OR(TRIM($N186)="",TRIM($N186)="-"),""," - "&amp;TRIM($N186))&amp;IF(OR(TRIM($O186)="",TRIM($O186)="-"),""," - "&amp;TRIM($O186)))</f>
        <v>Suministro, montaje e instalacion de Cable multiconductor tipo XHHW-2, 600V, 90°C, conductor de cobre electrolítico recocido, clase B, aislamiento de polietileno reticulado (XLPE), cubierta externa de PVC. - 1x3c-4 AWG + (T)</v>
      </c>
      <c r="Q186" s="874" t="s">
        <v>1452</v>
      </c>
      <c r="R186" s="874" t="str" cm="1">
        <f t="array" ref="R186">IF($G186="","",IFERROR(VLOOKUP(LOOKUP(2,1/(($B$14:$B186&lt;&gt;"")*($C$14:$C186="")),$B$14:$B186),$AM$12:$AN$16,2,FALSE),""))</f>
        <v>Electrica</v>
      </c>
      <c r="S186" s="90">
        <v>581.46</v>
      </c>
      <c r="T186" s="84" t="s">
        <v>293</v>
      </c>
      <c r="U186" s="214">
        <f>+APU!K2403</f>
        <v>3.7507440000000001</v>
      </c>
      <c r="V186" s="214">
        <f>U186*S186</f>
        <v>2180.9076062400004</v>
      </c>
      <c r="W186" s="123">
        <f>(2.3+1+3.9+2.2+2.3+4+10.2+16.3+26.2+11.1+81.8+37+1.9+12.3+2+3.7)*1.1*2</f>
        <v>480.04000000000008</v>
      </c>
      <c r="X186" s="97"/>
      <c r="Y186" s="98"/>
      <c r="Z186" s="97"/>
      <c r="AA186" s="97"/>
      <c r="AB186" s="778" cm="1">
        <f t="array" ref="AB186">IF($S186="","",SUMIFS(APU!$O:$O,APU!$A:$A,IF(ISNUMBER($C186),REPLACE(TEXT($C186,"0.0000"),5,0,"."),$C186),APU!$G:$G,"hh")/MAX(1,SUMPRODUCT(($C$15:$C$262=$C186)*($S$15:$S$262&lt;&gt;""))))</f>
        <v>65.123520000000013</v>
      </c>
      <c r="AC186" s="897">
        <f>IF($S186="","",IFERROR(VLOOKUP($AE186,APU!$V:$X,2,FALSE),""))</f>
        <v>150</v>
      </c>
      <c r="AD186" s="897">
        <f t="shared" si="28"/>
        <v>3.8764000000000003</v>
      </c>
      <c r="AE186" s="790" t="str">
        <f t="shared" si="30"/>
        <v>4.04.01.01</v>
      </c>
      <c r="AF186" s="790"/>
      <c r="AG186" s="791"/>
      <c r="AH186" s="792">
        <f t="shared" si="31"/>
        <v>0</v>
      </c>
      <c r="AI186" s="808" t="str">
        <f t="shared" si="32"/>
        <v>4.04.01.01 | 1x3c-4 AWG + (T)</v>
      </c>
    </row>
    <row r="187" spans="1:35" s="95" customFormat="1" ht="27">
      <c r="A187" s="91"/>
      <c r="B187" s="867" t="s">
        <v>288</v>
      </c>
      <c r="C187" s="867" t="s">
        <v>297</v>
      </c>
      <c r="D187" s="868" t="s">
        <v>26</v>
      </c>
      <c r="E187" s="868" t="s">
        <v>26</v>
      </c>
      <c r="F187" s="867" t="s">
        <v>26</v>
      </c>
      <c r="G187" s="2237" t="s">
        <v>291</v>
      </c>
      <c r="H187" s="2237"/>
      <c r="I187" s="2237"/>
      <c r="J187" s="2237"/>
      <c r="K187" s="2237"/>
      <c r="L187" s="2237"/>
      <c r="M187" s="2237"/>
      <c r="N187" s="869" t="s">
        <v>246</v>
      </c>
      <c r="O187" s="867" t="s">
        <v>683</v>
      </c>
      <c r="P187" s="875" t="str">
        <f>IF(TRIM($G187)="","",TRIM($G187)&amp;IF(OR(TRIM($N187)="",TRIM($N187)="-"),""," - "&amp;TRIM($N187))&amp;IF(OR(TRIM($O187)="",TRIM($O187)="-"),""," - "&amp;TRIM($O187)))</f>
        <v>Suministro, montaje e instalacion de Cable multiconductor tipo XHHW-2, 600V, 90°C, conductor de cobre electrolítico recocido, clase B, aislamiento de polietileno reticulado (XLPE), cubierta externa de PVC. - 1x3c-12 AWG + (T) - (nota 1)</v>
      </c>
      <c r="Q187" s="875" t="s">
        <v>1452</v>
      </c>
      <c r="R187" s="875" t="str" cm="1">
        <f t="array" ref="R187">IF($G187="","",IFERROR(VLOOKUP(LOOKUP(2,1/(($B$14:$B187&lt;&gt;"")*($C$14:$C187="")),$B$14:$B187),$AM$12:$AN$16,2,FALSE),""))</f>
        <v>Electrica</v>
      </c>
      <c r="S187" s="870">
        <v>1454</v>
      </c>
      <c r="T187" s="867" t="s">
        <v>293</v>
      </c>
      <c r="U187" s="871">
        <f>+APU!K2420</f>
        <v>3.7507440000000001</v>
      </c>
      <c r="V187" s="871">
        <f>U187*S187</f>
        <v>5453.581776</v>
      </c>
      <c r="W187" s="123">
        <f>(2.3+1+3.9+2.2+2.3+4+10.2+16.3+26.2+11.1+81.8+37+1.9+12.3+2+3.7)*1.1*5</f>
        <v>1200.1000000000001</v>
      </c>
      <c r="X187" s="97"/>
      <c r="Y187" s="98"/>
      <c r="Z187" s="97"/>
      <c r="AA187" s="97"/>
      <c r="AB187" s="778" cm="1">
        <f t="array" ref="AB187">IF($S187="","",SUMIFS(APU!$O:$O,APU!$A:$A,IF(ISNUMBER($C187),REPLACE(TEXT($C187,"0.0000"),5,0,"."),$C187),APU!$G:$G,"hh")/MAX(1,SUMPRODUCT(($C$15:$C$262=$C187)*($S$15:$S$262&lt;&gt;""))))</f>
        <v>162.84800000000001</v>
      </c>
      <c r="AC187" s="897">
        <f>IF($S187="","",IFERROR(VLOOKUP($AE187,APU!$V:$X,2,FALSE),""))</f>
        <v>150</v>
      </c>
      <c r="AD187" s="897">
        <f t="shared" si="28"/>
        <v>9.6933333333333334</v>
      </c>
      <c r="AE187" s="790" t="str">
        <f t="shared" si="30"/>
        <v>4.04.01.02</v>
      </c>
      <c r="AF187" s="790"/>
      <c r="AG187" s="791"/>
      <c r="AH187" s="792">
        <f t="shared" si="31"/>
        <v>0</v>
      </c>
      <c r="AI187" s="808" t="str">
        <f t="shared" si="32"/>
        <v>4.04.01.02 | 1x3c-12 AWG + (T) | (nota 1)</v>
      </c>
    </row>
    <row r="188" spans="1:35" s="95" customFormat="1" ht="16.5">
      <c r="A188" s="91"/>
      <c r="B188" s="84" t="s">
        <v>288</v>
      </c>
      <c r="C188" s="83" t="s">
        <v>299</v>
      </c>
      <c r="D188" s="83" t="s">
        <v>26</v>
      </c>
      <c r="E188" s="83" t="s">
        <v>26</v>
      </c>
      <c r="F188" s="84" t="s">
        <v>26</v>
      </c>
      <c r="G188" s="2238" t="s">
        <v>241</v>
      </c>
      <c r="H188" s="2238"/>
      <c r="I188" s="2238"/>
      <c r="J188" s="2238"/>
      <c r="K188" s="2238"/>
      <c r="L188" s="2238"/>
      <c r="M188" s="2238"/>
      <c r="N188" s="88"/>
      <c r="O188" s="84"/>
      <c r="P188" s="874" t="str">
        <f t="shared" si="41"/>
        <v>Conductores de baja tensión</v>
      </c>
      <c r="Q188" s="874" t="s">
        <v>1452</v>
      </c>
      <c r="R188" s="874" t="str" cm="1">
        <f t="array" ref="R188">IF($G188="","",IFERROR(VLOOKUP(LOOKUP(2,1/(($B$14:$B188&lt;&gt;"")*($C$14:$C188="")),$B$14:$B188),$AM$12:$AN$16,2,FALSE),""))</f>
        <v>Electrica</v>
      </c>
      <c r="S188" s="89"/>
      <c r="T188" s="84"/>
      <c r="U188" s="214"/>
      <c r="V188" s="214"/>
      <c r="W188" s="107"/>
      <c r="X188" s="97"/>
      <c r="Y188" s="98"/>
      <c r="Z188" s="97"/>
      <c r="AA188" s="97"/>
      <c r="AB188" s="778" t="str" cm="1">
        <f t="array" ref="AB188">IF($S188="","",SUMIFS(APU!$O:$O,APU!$A:$A,IF(ISNUMBER($C188),REPLACE(TEXT($C188,"0.0000"),5,0,"."),$C188),APU!$G:$G,"hh")/MAX(1,SUMPRODUCT(($C$15:$C$262=$C188)*($S$15:$S$262&lt;&gt;""))))</f>
        <v/>
      </c>
      <c r="AC188" s="897" t="str">
        <f>IF($S188="","",IFERROR(VLOOKUP($AE188,APU!$V:$X,2,FALSE),""))</f>
        <v/>
      </c>
      <c r="AD188" s="897" t="str">
        <f t="shared" si="28"/>
        <v/>
      </c>
      <c r="AE188" s="790" t="str">
        <f t="shared" si="30"/>
        <v>4.04.02</v>
      </c>
      <c r="AF188" s="790"/>
      <c r="AG188" s="791"/>
      <c r="AH188" s="792" t="str">
        <f t="shared" si="31"/>
        <v/>
      </c>
      <c r="AI188" s="808" t="str">
        <f t="shared" si="32"/>
        <v/>
      </c>
    </row>
    <row r="189" spans="1:35" s="95" customFormat="1" ht="27">
      <c r="A189" s="91"/>
      <c r="B189" s="84" t="s">
        <v>288</v>
      </c>
      <c r="C189" s="84" t="s">
        <v>298</v>
      </c>
      <c r="D189" s="83" t="s">
        <v>26</v>
      </c>
      <c r="E189" s="83" t="s">
        <v>26</v>
      </c>
      <c r="F189" s="84" t="s">
        <v>26</v>
      </c>
      <c r="G189" s="2232" t="s">
        <v>291</v>
      </c>
      <c r="H189" s="2232"/>
      <c r="I189" s="2232"/>
      <c r="J189" s="2232"/>
      <c r="K189" s="2232"/>
      <c r="L189" s="2232"/>
      <c r="M189" s="2232"/>
      <c r="N189" s="121" t="s">
        <v>292</v>
      </c>
      <c r="O189" s="84" t="s">
        <v>26</v>
      </c>
      <c r="P189" s="874" t="str">
        <f>IF(TRIM($G189)="","",TRIM($G189)&amp;IF(OR(TRIM($N189)="",TRIM($N189)="-"),""," - "&amp;TRIM($N189))&amp;IF(OR(TRIM($O189)="",TRIM($O189)="-"),""," - "&amp;TRIM($O189)))</f>
        <v>Suministro, montaje e instalacion de Cable multiconductor tipo XHHW-2, 600V, 90°C, conductor de cobre electrolítico recocido, clase B, aislamiento de polietileno reticulado (XLPE), cubierta externa de PVC. - 1x7c-14 AWG</v>
      </c>
      <c r="Q189" s="874" t="s">
        <v>1452</v>
      </c>
      <c r="R189" s="874" t="str" cm="1">
        <f t="array" ref="R189">IF($G189="","",IFERROR(VLOOKUP(LOOKUP(2,1/(($B$14:$B189&lt;&gt;"")*($C$14:$C189="")),$B$14:$B189),$AM$12:$AN$16,2,FALSE),""))</f>
        <v>Electrica</v>
      </c>
      <c r="S189" s="150">
        <v>520</v>
      </c>
      <c r="T189" s="84" t="s">
        <v>293</v>
      </c>
      <c r="U189" s="214">
        <f>+APU!K2437</f>
        <v>3.7507440000000001</v>
      </c>
      <c r="V189" s="214">
        <f>U189*S189</f>
        <v>1950.38688</v>
      </c>
      <c r="W189" s="155">
        <f>(2.3+1+3.9+2.2+2.3+4+10.2+16.3+26.2+81.8+37+1.9+12.3+2.2+2.7)*1.1*5+(2.3+1+3.9+2.2+2.3+4+10.2+16.3+26.2+81.8+37+1.9+12.3+2+2.3+0.6)*1.1*2</f>
        <v>1588.5100000000002</v>
      </c>
      <c r="X189" s="97"/>
      <c r="Y189" s="98"/>
      <c r="Z189" s="97"/>
      <c r="AA189" s="97"/>
      <c r="AB189" s="778" cm="1">
        <f t="array" ref="AB189">IF($S189="","",SUMIFS(APU!$O:$O,APU!$A:$A,IF(ISNUMBER($C189),REPLACE(TEXT($C189,"0.0000"),5,0,"."),$C189),APU!$G:$G,"hh")/MAX(1,SUMPRODUCT(($C$15:$C$262=$C189)*($S$15:$S$262&lt;&gt;""))))</f>
        <v>58.24</v>
      </c>
      <c r="AC189" s="897">
        <f>IF($S189="","",IFERROR(VLOOKUP($AE189,APU!$V:$X,2,FALSE),""))</f>
        <v>150</v>
      </c>
      <c r="AD189" s="897">
        <f t="shared" si="28"/>
        <v>3.4666666666666668</v>
      </c>
      <c r="AE189" s="790" t="str">
        <f t="shared" si="30"/>
        <v>4.04.02.01</v>
      </c>
      <c r="AF189" s="790"/>
      <c r="AG189" s="791"/>
      <c r="AH189" s="792">
        <f t="shared" si="31"/>
        <v>0</v>
      </c>
      <c r="AI189" s="808" t="str">
        <f t="shared" si="32"/>
        <v>4.04.02.01 | 1x7c-14 AWG</v>
      </c>
    </row>
    <row r="190" spans="1:35" s="95" customFormat="1" ht="27">
      <c r="A190" s="91"/>
      <c r="B190" s="867" t="s">
        <v>288</v>
      </c>
      <c r="C190" s="867" t="s">
        <v>521</v>
      </c>
      <c r="D190" s="868" t="s">
        <v>26</v>
      </c>
      <c r="E190" s="868" t="s">
        <v>26</v>
      </c>
      <c r="F190" s="867" t="s">
        <v>26</v>
      </c>
      <c r="G190" s="2237" t="s">
        <v>291</v>
      </c>
      <c r="H190" s="2237"/>
      <c r="I190" s="2237"/>
      <c r="J190" s="2237"/>
      <c r="K190" s="2237"/>
      <c r="L190" s="2237"/>
      <c r="M190" s="2237"/>
      <c r="N190" s="869" t="s">
        <v>292</v>
      </c>
      <c r="O190" s="867" t="s">
        <v>683</v>
      </c>
      <c r="P190" s="875" t="str">
        <f>IF(TRIM($G190)="","",TRIM($G190)&amp;IF(OR(TRIM($N190)="",TRIM($N190)="-"),""," - "&amp;TRIM($N190))&amp;IF(OR(TRIM($O190)="",TRIM($O190)="-"),""," - "&amp;TRIM($O190)))</f>
        <v>Suministro, montaje e instalacion de Cable multiconductor tipo XHHW-2, 600V, 90°C, conductor de cobre electrolítico recocido, clase B, aislamiento de polietileno reticulado (XLPE), cubierta externa de PVC. - 1x7c-14 AWG - (nota 1)</v>
      </c>
      <c r="Q190" s="875" t="s">
        <v>1452</v>
      </c>
      <c r="R190" s="875" t="str" cm="1">
        <f t="array" ref="R190">IF($G190="","",IFERROR(VLOOKUP(LOOKUP(2,1/(($B$14:$B190&lt;&gt;"")*($C$14:$C190="")),$B$14:$B190),$AM$12:$AN$16,2,FALSE),""))</f>
        <v>Electrica</v>
      </c>
      <c r="S190" s="870">
        <v>1206</v>
      </c>
      <c r="T190" s="867" t="s">
        <v>293</v>
      </c>
      <c r="U190" s="871">
        <f>+APU!K2454</f>
        <v>3.7507440000000001</v>
      </c>
      <c r="V190" s="871">
        <f>U190*S190</f>
        <v>4523.3972640000002</v>
      </c>
      <c r="W190" s="155">
        <f>(2.3+1+3.9+2.2+2.3+4+10.2+16.3+26.2+81.8+37+1.9+12.3+2.2+2.7)*1.1*5+(2.3+1+3.9+2.2+2.3+4+10.2+16.3+26.2+81.8+37+1.9+12.3+2+2.3+0.6)*1.1*2</f>
        <v>1588.5100000000002</v>
      </c>
      <c r="X190" s="97"/>
      <c r="Y190" s="98"/>
      <c r="Z190" s="97"/>
      <c r="AA190" s="97"/>
      <c r="AB190" s="778" cm="1">
        <f t="array" ref="AB190">IF($S190="","",SUMIFS(APU!$O:$O,APU!$A:$A,IF(ISNUMBER($C190),REPLACE(TEXT($C190,"0.0000"),5,0,"."),$C190),APU!$G:$G,"hh")/MAX(1,SUMPRODUCT(($C$15:$C$262=$C190)*($S$15:$S$262&lt;&gt;""))))</f>
        <v>135.072</v>
      </c>
      <c r="AC190" s="897">
        <f>IF($S190="","",IFERROR(VLOOKUP($AE190,APU!$V:$X,2,FALSE),""))</f>
        <v>150</v>
      </c>
      <c r="AD190" s="897">
        <f t="shared" si="28"/>
        <v>8.0399999999999991</v>
      </c>
      <c r="AE190" s="790" t="str">
        <f t="shared" si="30"/>
        <v>4.04.02.02</v>
      </c>
      <c r="AF190" s="790"/>
      <c r="AG190" s="791"/>
      <c r="AH190" s="792">
        <f t="shared" si="31"/>
        <v>0</v>
      </c>
      <c r="AI190" s="808" t="str">
        <f t="shared" si="32"/>
        <v>4.04.02.02 | 1x7c-14 AWG | (nota 1)</v>
      </c>
    </row>
    <row r="191" spans="1:35" s="99" customFormat="1" ht="16.5">
      <c r="A191" s="96"/>
      <c r="B191" s="161" t="s">
        <v>289</v>
      </c>
      <c r="C191" s="161">
        <v>4.05</v>
      </c>
      <c r="D191" s="161" t="s">
        <v>26</v>
      </c>
      <c r="E191" s="161" t="s">
        <v>26</v>
      </c>
      <c r="F191" s="162" t="s">
        <v>26</v>
      </c>
      <c r="G191" s="2228" t="s">
        <v>300</v>
      </c>
      <c r="H191" s="2228"/>
      <c r="I191" s="2228"/>
      <c r="J191" s="2228"/>
      <c r="K191" s="2228"/>
      <c r="L191" s="2228"/>
      <c r="M191" s="2228"/>
      <c r="N191" s="163"/>
      <c r="O191" s="161"/>
      <c r="P191" s="873" t="str">
        <f t="shared" si="41"/>
        <v>SISTEMA DE CANALIZACIÓN</v>
      </c>
      <c r="Q191" s="873" t="s">
        <v>1452</v>
      </c>
      <c r="R191" s="873" t="str" cm="1">
        <f t="array" ref="R191">IF($G191="","",IFERROR(VLOOKUP(LOOKUP(2,1/(($B$14:$B191&lt;&gt;"")*($C$14:$C191="")),$B$14:$B191),$AM$12:$AN$16,2,FALSE),""))</f>
        <v>Electrica</v>
      </c>
      <c r="S191" s="164"/>
      <c r="T191" s="161"/>
      <c r="U191" s="165"/>
      <c r="V191" s="216"/>
      <c r="W191" s="106"/>
      <c r="X191" s="97"/>
      <c r="Y191" s="98"/>
      <c r="Z191" s="97"/>
      <c r="AA191" s="97"/>
      <c r="AB191" s="778" t="str" cm="1">
        <f t="array" ref="AB191">IF($S191="","",SUMIFS(APU!$O:$O,APU!$A:$A,IF(ISNUMBER($C191),REPLACE(TEXT($C191,"0.0000"),5,0,"."),$C191),APU!$G:$G,"hh")/MAX(1,SUMPRODUCT(($C$15:$C$262=$C191)*($S$15:$S$262&lt;&gt;""))))</f>
        <v/>
      </c>
      <c r="AC191" s="897" t="str">
        <f>IF($S191="","",IFERROR(VLOOKUP($AE191,APU!$V:$X,2,FALSE),""))</f>
        <v/>
      </c>
      <c r="AD191" s="897" t="str">
        <f t="shared" si="28"/>
        <v/>
      </c>
      <c r="AE191" s="790" t="str">
        <f t="shared" si="30"/>
        <v>4.05.00</v>
      </c>
      <c r="AF191" s="790"/>
      <c r="AG191" s="791"/>
      <c r="AH191" s="792" t="str">
        <f t="shared" si="31"/>
        <v/>
      </c>
      <c r="AI191" s="808" t="str">
        <f t="shared" si="32"/>
        <v/>
      </c>
    </row>
    <row r="192" spans="1:35" s="97" customFormat="1" ht="36">
      <c r="A192" s="91"/>
      <c r="B192" s="84" t="s">
        <v>289</v>
      </c>
      <c r="C192" s="84" t="s">
        <v>294</v>
      </c>
      <c r="D192" s="83" t="s">
        <v>26</v>
      </c>
      <c r="E192" s="83" t="s">
        <v>26</v>
      </c>
      <c r="F192" s="84" t="s">
        <v>26</v>
      </c>
      <c r="G192" s="2234" t="s">
        <v>457</v>
      </c>
      <c r="H192" s="2234"/>
      <c r="I192" s="2234"/>
      <c r="J192" s="2234"/>
      <c r="K192" s="2234"/>
      <c r="L192" s="2234"/>
      <c r="M192" s="2234"/>
      <c r="N192" s="137" t="s">
        <v>458</v>
      </c>
      <c r="O192" s="139" t="s">
        <v>26</v>
      </c>
      <c r="P192" s="872" t="s">
        <v>457</v>
      </c>
      <c r="Q192" s="872" t="s">
        <v>1452</v>
      </c>
      <c r="R192" s="872" t="s">
        <v>1451</v>
      </c>
      <c r="S192" s="140">
        <v>4</v>
      </c>
      <c r="T192" s="84" t="s">
        <v>414</v>
      </c>
      <c r="U192" s="214">
        <v>111.87432857142856</v>
      </c>
      <c r="V192" s="214">
        <v>447.49731428571425</v>
      </c>
      <c r="W192" s="129">
        <v>4</v>
      </c>
      <c r="Y192" s="98"/>
      <c r="AB192" s="778" cm="1">
        <f t="array" ref="AB192">IF($S192="","",SUMIFS(APU!$O:$O,APU!$A:$A,IF(ISNUMBER($C192),REPLACE(TEXT($C192,"0.0000"),5,0,"."),$C192),APU!$G:$G,"hh")/MAX(1,SUMPRODUCT(($C$15:$C$262=$C192)*($S$15:$S$262&lt;&gt;""))))</f>
        <v>16.8</v>
      </c>
      <c r="AC192" s="897">
        <f>IF($S192="","",IFERROR(VLOOKUP($AE192,APU!$V:$X,2,FALSE),""))</f>
        <v>4</v>
      </c>
      <c r="AD192" s="897">
        <f t="shared" si="28"/>
        <v>1</v>
      </c>
      <c r="AE192" s="790" t="str">
        <f t="shared" si="30"/>
        <v>4.05.01</v>
      </c>
      <c r="AF192" s="790"/>
      <c r="AG192" s="791"/>
      <c r="AH192" s="792">
        <f t="shared" si="31"/>
        <v>0</v>
      </c>
      <c r="AI192" s="808" t="str">
        <f t="shared" si="32"/>
        <v>4.05.01 | 300x150x3000mm</v>
      </c>
    </row>
    <row r="193" spans="1:35" s="97" customFormat="1" ht="45">
      <c r="A193" s="91"/>
      <c r="B193" s="84" t="s">
        <v>289</v>
      </c>
      <c r="C193" s="84" t="s">
        <v>304</v>
      </c>
      <c r="D193" s="83" t="s">
        <v>26</v>
      </c>
      <c r="E193" s="83" t="s">
        <v>26</v>
      </c>
      <c r="F193" s="84" t="s">
        <v>26</v>
      </c>
      <c r="G193" s="2234" t="s">
        <v>461</v>
      </c>
      <c r="H193" s="2234"/>
      <c r="I193" s="2234"/>
      <c r="J193" s="2234"/>
      <c r="K193" s="2234"/>
      <c r="L193" s="2234"/>
      <c r="M193" s="2234"/>
      <c r="N193" s="137" t="s">
        <v>459</v>
      </c>
      <c r="O193" s="139" t="s">
        <v>26</v>
      </c>
      <c r="P193" s="872" t="s">
        <v>461</v>
      </c>
      <c r="Q193" s="872" t="s">
        <v>1452</v>
      </c>
      <c r="R193" s="872" t="s">
        <v>1451</v>
      </c>
      <c r="S193" s="140">
        <v>1</v>
      </c>
      <c r="T193" s="84" t="s">
        <v>414</v>
      </c>
      <c r="U193" s="214">
        <v>314.73147142857147</v>
      </c>
      <c r="V193" s="214">
        <v>314.73147142857147</v>
      </c>
      <c r="W193" s="129">
        <v>1</v>
      </c>
      <c r="Y193" s="98"/>
      <c r="AB193" s="778" cm="1">
        <f t="array" ref="AB193">IF($S193="","",SUMIFS(APU!$O:$O,APU!$A:$A,IF(ISNUMBER($C193),REPLACE(TEXT($C193,"0.0000"),5,0,"."),$C193),APU!$G:$G,"hh")/MAX(1,SUMPRODUCT(($C$15:$C$262=$C193)*($S$15:$S$262&lt;&gt;""))))</f>
        <v>4.2</v>
      </c>
      <c r="AC193" s="897">
        <f>IF($S193="","",IFERROR(VLOOKUP($AE193,APU!$V:$X,2,FALSE),""))</f>
        <v>4</v>
      </c>
      <c r="AD193" s="897">
        <f t="shared" si="28"/>
        <v>0.25</v>
      </c>
      <c r="AE193" s="790" t="str">
        <f t="shared" si="30"/>
        <v>4.05.02</v>
      </c>
      <c r="AF193" s="790"/>
      <c r="AG193" s="791"/>
      <c r="AH193" s="792">
        <f t="shared" si="31"/>
        <v>0</v>
      </c>
      <c r="AI193" s="808" t="str">
        <f t="shared" si="32"/>
        <v>4.05.02 | 300x150 mm</v>
      </c>
    </row>
    <row r="194" spans="1:35" s="97" customFormat="1" ht="45">
      <c r="A194" s="91"/>
      <c r="B194" s="84" t="s">
        <v>289</v>
      </c>
      <c r="C194" s="84" t="s">
        <v>305</v>
      </c>
      <c r="D194" s="83" t="s">
        <v>26</v>
      </c>
      <c r="E194" s="83" t="s">
        <v>26</v>
      </c>
      <c r="F194" s="84" t="s">
        <v>26</v>
      </c>
      <c r="G194" s="2234" t="s">
        <v>462</v>
      </c>
      <c r="H194" s="2234"/>
      <c r="I194" s="2234"/>
      <c r="J194" s="2234"/>
      <c r="K194" s="2234"/>
      <c r="L194" s="2234"/>
      <c r="M194" s="2234"/>
      <c r="N194" s="137" t="s">
        <v>459</v>
      </c>
      <c r="O194" s="139" t="s">
        <v>26</v>
      </c>
      <c r="P194" s="872" t="s">
        <v>462</v>
      </c>
      <c r="Q194" s="872" t="s">
        <v>1452</v>
      </c>
      <c r="R194" s="872" t="s">
        <v>1451</v>
      </c>
      <c r="S194" s="140">
        <v>1</v>
      </c>
      <c r="T194" s="84" t="s">
        <v>414</v>
      </c>
      <c r="U194" s="214">
        <v>314.73147142857147</v>
      </c>
      <c r="V194" s="214">
        <v>314.73147142857147</v>
      </c>
      <c r="W194" s="129">
        <v>1</v>
      </c>
      <c r="Y194" s="98"/>
      <c r="AB194" s="778" cm="1">
        <f t="array" ref="AB194">IF($S194="","",SUMIFS(APU!$O:$O,APU!$A:$A,IF(ISNUMBER($C194),REPLACE(TEXT($C194,"0.0000"),5,0,"."),$C194),APU!$G:$G,"hh")/MAX(1,SUMPRODUCT(($C$15:$C$262=$C194)*($S$15:$S$262&lt;&gt;""))))</f>
        <v>4.2</v>
      </c>
      <c r="AC194" s="897">
        <f>IF($S194="","",IFERROR(VLOOKUP($AE194,APU!$V:$X,2,FALSE),""))</f>
        <v>4</v>
      </c>
      <c r="AD194" s="897">
        <f t="shared" si="28"/>
        <v>0.25</v>
      </c>
      <c r="AE194" s="790" t="str">
        <f t="shared" si="30"/>
        <v>4.05.03</v>
      </c>
      <c r="AF194" s="790"/>
      <c r="AG194" s="791"/>
      <c r="AH194" s="792">
        <f t="shared" si="31"/>
        <v>0</v>
      </c>
      <c r="AI194" s="808" t="str">
        <f t="shared" si="32"/>
        <v>4.05.03 | 300x150 mm</v>
      </c>
    </row>
    <row r="195" spans="1:35" s="97" customFormat="1" ht="36">
      <c r="A195" s="91"/>
      <c r="B195" s="84" t="s">
        <v>289</v>
      </c>
      <c r="C195" s="84" t="s">
        <v>306</v>
      </c>
      <c r="D195" s="83" t="s">
        <v>26</v>
      </c>
      <c r="E195" s="83" t="s">
        <v>26</v>
      </c>
      <c r="F195" s="84" t="s">
        <v>26</v>
      </c>
      <c r="G195" s="2234" t="s">
        <v>463</v>
      </c>
      <c r="H195" s="2234"/>
      <c r="I195" s="2234"/>
      <c r="J195" s="2234"/>
      <c r="K195" s="2234"/>
      <c r="L195" s="2234"/>
      <c r="M195" s="2234"/>
      <c r="N195" s="137" t="s">
        <v>460</v>
      </c>
      <c r="O195" s="139" t="s">
        <v>26</v>
      </c>
      <c r="P195" s="872" t="s">
        <v>463</v>
      </c>
      <c r="Q195" s="872" t="s">
        <v>1452</v>
      </c>
      <c r="R195" s="872" t="s">
        <v>1451</v>
      </c>
      <c r="S195" s="140">
        <v>1</v>
      </c>
      <c r="T195" s="84" t="s">
        <v>414</v>
      </c>
      <c r="U195" s="214">
        <v>341.03544571428569</v>
      </c>
      <c r="V195" s="214">
        <v>341.03544571428569</v>
      </c>
      <c r="W195" s="129">
        <v>1</v>
      </c>
      <c r="Y195" s="98"/>
      <c r="AB195" s="778" cm="1">
        <f t="array" ref="AB195">IF($S195="","",SUMIFS(APU!$O:$O,APU!$A:$A,IF(ISNUMBER($C195),REPLACE(TEXT($C195,"0.0000"),5,0,"."),$C195),APU!$G:$G,"hh")/MAX(1,SUMPRODUCT(($C$15:$C$262=$C195)*($S$15:$S$262&lt;&gt;""))))</f>
        <v>1.6800000000000002</v>
      </c>
      <c r="AC195" s="897">
        <f>IF($S195="","",IFERROR(VLOOKUP($AE195,APU!$V:$X,2,FALSE),""))</f>
        <v>10</v>
      </c>
      <c r="AD195" s="897">
        <f t="shared" si="28"/>
        <v>0.1</v>
      </c>
      <c r="AE195" s="790" t="str">
        <f t="shared" si="30"/>
        <v>4.05.04</v>
      </c>
      <c r="AF195" s="790"/>
      <c r="AG195" s="791"/>
      <c r="AH195" s="792">
        <f t="shared" si="31"/>
        <v>0</v>
      </c>
      <c r="AI195" s="808" t="str">
        <f t="shared" si="32"/>
        <v>4.05.04 | 900x300x150 mm</v>
      </c>
    </row>
    <row r="196" spans="1:35" s="95" customFormat="1" ht="16.5">
      <c r="A196" s="91"/>
      <c r="B196" s="84" t="s">
        <v>289</v>
      </c>
      <c r="C196" s="84" t="s">
        <v>307</v>
      </c>
      <c r="D196" s="83" t="s">
        <v>26</v>
      </c>
      <c r="E196" s="83" t="s">
        <v>26</v>
      </c>
      <c r="F196" s="84" t="s">
        <v>26</v>
      </c>
      <c r="G196" s="2234" t="s">
        <v>406</v>
      </c>
      <c r="H196" s="2234"/>
      <c r="I196" s="2234"/>
      <c r="J196" s="2234"/>
      <c r="K196" s="2234"/>
      <c r="L196" s="2234"/>
      <c r="M196" s="2234"/>
      <c r="N196" s="156" t="s">
        <v>301</v>
      </c>
      <c r="O196" s="124" t="s">
        <v>26</v>
      </c>
      <c r="P196" s="890" t="s">
        <v>406</v>
      </c>
      <c r="Q196" s="890" t="s">
        <v>1452</v>
      </c>
      <c r="R196" s="890" t="s">
        <v>1451</v>
      </c>
      <c r="S196" s="138">
        <v>134.53</v>
      </c>
      <c r="T196" s="84" t="s">
        <v>414</v>
      </c>
      <c r="U196" s="220">
        <v>60.179877142857151</v>
      </c>
      <c r="V196" s="220">
        <v>8095.9988720285728</v>
      </c>
      <c r="W196" s="129">
        <f>(81+37.5)*3*1.1/3+(2+3.7)*1.1*2/3</f>
        <v>134.53</v>
      </c>
      <c r="Y196" s="98"/>
      <c r="Z196" s="97"/>
      <c r="AA196" s="97"/>
      <c r="AB196" s="778" cm="1">
        <f t="array" ref="AB196">IF($S196="","",SUMIFS(APU!$O:$O,APU!$A:$A,IF(ISNUMBER($C196),REPLACE(TEXT($C196,"0.0000"),5,0,"."),$C196),APU!$G:$G,"hh")/MAX(1,SUMPRODUCT(($C$15:$C$262=$C196)*($S$15:$S$262&lt;&gt;""))))</f>
        <v>113.0052</v>
      </c>
      <c r="AC196" s="897">
        <f>IF($S196="","",IFERROR(VLOOKUP($AE196,APU!$V:$X,2,FALSE),""))</f>
        <v>20</v>
      </c>
      <c r="AD196" s="897">
        <f t="shared" si="28"/>
        <v>6.7264999999999997</v>
      </c>
      <c r="AE196" s="790" t="str">
        <f t="shared" si="30"/>
        <v>4.05.05</v>
      </c>
      <c r="AF196" s="790"/>
      <c r="AG196" s="791"/>
      <c r="AH196" s="792">
        <f t="shared" si="31"/>
        <v>0</v>
      </c>
      <c r="AI196" s="808" t="str">
        <f t="shared" si="32"/>
        <v>4.05.05 | Ø 1 1/2"</v>
      </c>
    </row>
    <row r="197" spans="1:35" s="95" customFormat="1" ht="16.5">
      <c r="A197" s="91"/>
      <c r="B197" s="84" t="s">
        <v>289</v>
      </c>
      <c r="C197" s="84" t="s">
        <v>308</v>
      </c>
      <c r="D197" s="83" t="s">
        <v>26</v>
      </c>
      <c r="E197" s="83" t="s">
        <v>26</v>
      </c>
      <c r="F197" s="84" t="s">
        <v>26</v>
      </c>
      <c r="G197" s="2234" t="s">
        <v>406</v>
      </c>
      <c r="H197" s="2234"/>
      <c r="I197" s="2234"/>
      <c r="J197" s="2234"/>
      <c r="K197" s="2234"/>
      <c r="L197" s="2234"/>
      <c r="M197" s="2234"/>
      <c r="N197" s="156" t="s">
        <v>302</v>
      </c>
      <c r="O197" s="124" t="s">
        <v>26</v>
      </c>
      <c r="P197" s="890" t="s">
        <v>406</v>
      </c>
      <c r="Q197" s="890" t="s">
        <v>1452</v>
      </c>
      <c r="R197" s="890" t="s">
        <v>1451</v>
      </c>
      <c r="S197" s="131">
        <v>12.430000000000001</v>
      </c>
      <c r="T197" s="84" t="s">
        <v>414</v>
      </c>
      <c r="U197" s="220">
        <v>43.465591428571436</v>
      </c>
      <c r="V197" s="220">
        <v>540.27730145714304</v>
      </c>
      <c r="W197" s="129">
        <f>(2.2+2.7)*1.1*5/3+(2+2+0.7)*1.1*2/3</f>
        <v>12.430000000000001</v>
      </c>
      <c r="Y197" s="98"/>
      <c r="Z197" s="97"/>
      <c r="AA197" s="97"/>
      <c r="AB197" s="778" cm="1">
        <f t="array" ref="AB197">IF($S197="","",SUMIFS(APU!$O:$O,APU!$A:$A,IF(ISNUMBER($C197),REPLACE(TEXT($C197,"0.0000"),5,0,"."),$C197),APU!$G:$G,"hh")/MAX(1,SUMPRODUCT(($C$15:$C$262=$C197)*($S$15:$S$262&lt;&gt;""))))</f>
        <v>10.441200000000002</v>
      </c>
      <c r="AC197" s="897">
        <f>IF($S197="","",IFERROR(VLOOKUP($AE197,APU!$V:$X,2,FALSE),""))</f>
        <v>20</v>
      </c>
      <c r="AD197" s="897">
        <f t="shared" si="28"/>
        <v>0.62150000000000005</v>
      </c>
      <c r="AE197" s="790" t="str">
        <f t="shared" si="30"/>
        <v>4.05.06</v>
      </c>
      <c r="AF197" s="790"/>
      <c r="AG197" s="791"/>
      <c r="AH197" s="792">
        <f t="shared" si="31"/>
        <v>0</v>
      </c>
      <c r="AI197" s="808" t="str">
        <f t="shared" si="32"/>
        <v>4.05.06 | Ø 1"</v>
      </c>
    </row>
    <row r="198" spans="1:35" s="95" customFormat="1" ht="16.5">
      <c r="A198" s="91"/>
      <c r="B198" s="84" t="s">
        <v>289</v>
      </c>
      <c r="C198" s="84" t="s">
        <v>309</v>
      </c>
      <c r="D198" s="83" t="s">
        <v>26</v>
      </c>
      <c r="E198" s="83" t="s">
        <v>26</v>
      </c>
      <c r="F198" s="84" t="s">
        <v>26</v>
      </c>
      <c r="G198" s="2234" t="s">
        <v>406</v>
      </c>
      <c r="H198" s="2234"/>
      <c r="I198" s="2234"/>
      <c r="J198" s="2234"/>
      <c r="K198" s="2234"/>
      <c r="L198" s="2234"/>
      <c r="M198" s="2234"/>
      <c r="N198" s="156" t="s">
        <v>303</v>
      </c>
      <c r="O198" s="124" t="s">
        <v>26</v>
      </c>
      <c r="P198" s="890" t="s">
        <v>406</v>
      </c>
      <c r="Q198" s="890" t="s">
        <v>1452</v>
      </c>
      <c r="R198" s="890" t="s">
        <v>1451</v>
      </c>
      <c r="S198" s="131">
        <v>14.55666666666667</v>
      </c>
      <c r="T198" s="84" t="s">
        <v>414</v>
      </c>
      <c r="U198" s="220">
        <v>31.608448571428571</v>
      </c>
      <c r="V198" s="220">
        <v>460.113649704762</v>
      </c>
      <c r="W198" s="130">
        <f>(28.5+11.2)*1.1/3</f>
        <v>14.55666666666667</v>
      </c>
      <c r="Y198" s="98"/>
      <c r="Z198" s="97"/>
      <c r="AA198" s="97"/>
      <c r="AB198" s="778" cm="1">
        <f t="array" ref="AB198">IF($S198="","",SUMIFS(APU!$O:$O,APU!$A:$A,IF(ISNUMBER($C198),REPLACE(TEXT($C198,"0.0000"),5,0,"."),$C198),APU!$G:$G,"hh")/MAX(1,SUMPRODUCT(($C$15:$C$262=$C198)*($S$15:$S$262&lt;&gt;""))))</f>
        <v>12.227600000000031</v>
      </c>
      <c r="AC198" s="897">
        <f>IF($S198="","",IFERROR(VLOOKUP($AE198,APU!$V:$X,2,FALSE),""))</f>
        <v>20</v>
      </c>
      <c r="AD198" s="897">
        <f t="shared" si="28"/>
        <v>0.72783333333333355</v>
      </c>
      <c r="AE198" s="790" t="str">
        <f t="shared" si="30"/>
        <v>4.05.07</v>
      </c>
      <c r="AF198" s="790"/>
      <c r="AG198" s="791"/>
      <c r="AH198" s="792">
        <f t="shared" si="31"/>
        <v>0</v>
      </c>
      <c r="AI198" s="808" t="str">
        <f t="shared" si="32"/>
        <v>4.05.07 | Ø 3/4"</v>
      </c>
    </row>
    <row r="199" spans="1:35" s="95" customFormat="1" ht="16.5">
      <c r="A199" s="91"/>
      <c r="B199" s="84" t="s">
        <v>289</v>
      </c>
      <c r="C199" s="84" t="s">
        <v>310</v>
      </c>
      <c r="D199" s="83" t="s">
        <v>26</v>
      </c>
      <c r="E199" s="83" t="s">
        <v>26</v>
      </c>
      <c r="F199" s="84" t="s">
        <v>26</v>
      </c>
      <c r="G199" s="2234" t="s">
        <v>407</v>
      </c>
      <c r="H199" s="2234"/>
      <c r="I199" s="2234"/>
      <c r="J199" s="2234"/>
      <c r="K199" s="2234"/>
      <c r="L199" s="2234"/>
      <c r="M199" s="2234"/>
      <c r="N199" s="156" t="s">
        <v>301</v>
      </c>
      <c r="O199" s="124" t="s">
        <v>26</v>
      </c>
      <c r="P199" s="890" t="s">
        <v>407</v>
      </c>
      <c r="Q199" s="890" t="s">
        <v>1452</v>
      </c>
      <c r="R199" s="890" t="s">
        <v>1451</v>
      </c>
      <c r="S199" s="131">
        <v>5</v>
      </c>
      <c r="T199" s="84" t="s">
        <v>414</v>
      </c>
      <c r="U199" s="220">
        <v>30.031182857142859</v>
      </c>
      <c r="V199" s="220">
        <v>150.15591428571429</v>
      </c>
      <c r="W199" s="129">
        <f>3+2</f>
        <v>5</v>
      </c>
      <c r="X199" s="97"/>
      <c r="Y199" s="98"/>
      <c r="Z199" s="97"/>
      <c r="AA199" s="97"/>
      <c r="AB199" s="778" cm="1">
        <f t="array" ref="AB199">IF($S199="","",SUMIFS(APU!$O:$O,APU!$A:$A,IF(ISNUMBER($C199),REPLACE(TEXT($C199,"0.0000"),5,0,"."),$C199),APU!$G:$G,"hh")/MAX(1,SUMPRODUCT(($C$15:$C$262=$C199)*($S$15:$S$262&lt;&gt;""))))</f>
        <v>8.4</v>
      </c>
      <c r="AC199" s="897">
        <f>IF($S199="","",IFERROR(VLOOKUP($AE199,APU!$V:$X,2,FALSE),""))</f>
        <v>10</v>
      </c>
      <c r="AD199" s="897">
        <f t="shared" si="28"/>
        <v>0.5</v>
      </c>
      <c r="AE199" s="790" t="str">
        <f t="shared" si="30"/>
        <v>4.05.08</v>
      </c>
      <c r="AF199" s="790"/>
      <c r="AG199" s="791"/>
      <c r="AH199" s="792">
        <f t="shared" si="31"/>
        <v>0</v>
      </c>
      <c r="AI199" s="808" t="str">
        <f t="shared" si="32"/>
        <v>4.05.08 | Ø 1 1/2"</v>
      </c>
    </row>
    <row r="200" spans="1:35" s="95" customFormat="1" ht="16.5">
      <c r="A200" s="91"/>
      <c r="B200" s="84" t="s">
        <v>289</v>
      </c>
      <c r="C200" s="84" t="s">
        <v>311</v>
      </c>
      <c r="D200" s="83" t="s">
        <v>26</v>
      </c>
      <c r="E200" s="83" t="s">
        <v>26</v>
      </c>
      <c r="F200" s="84" t="s">
        <v>26</v>
      </c>
      <c r="G200" s="2234" t="s">
        <v>407</v>
      </c>
      <c r="H200" s="2234"/>
      <c r="I200" s="2234"/>
      <c r="J200" s="2234"/>
      <c r="K200" s="2234"/>
      <c r="L200" s="2234"/>
      <c r="M200" s="2234"/>
      <c r="N200" s="156" t="s">
        <v>302</v>
      </c>
      <c r="O200" s="124" t="s">
        <v>26</v>
      </c>
      <c r="P200" s="890" t="s">
        <v>407</v>
      </c>
      <c r="Q200" s="890" t="s">
        <v>1452</v>
      </c>
      <c r="R200" s="890" t="s">
        <v>1451</v>
      </c>
      <c r="S200" s="131">
        <v>7</v>
      </c>
      <c r="T200" s="84" t="s">
        <v>414</v>
      </c>
      <c r="U200" s="220">
        <v>26.488325714285715</v>
      </c>
      <c r="V200" s="220">
        <v>185.41828000000001</v>
      </c>
      <c r="W200" s="129">
        <f>5+2</f>
        <v>7</v>
      </c>
      <c r="X200" s="97"/>
      <c r="Y200" s="98"/>
      <c r="Z200" s="97"/>
      <c r="AA200" s="97"/>
      <c r="AB200" s="778" cm="1">
        <f t="array" ref="AB200">IF($S200="","",SUMIFS(APU!$O:$O,APU!$A:$A,IF(ISNUMBER($C200),REPLACE(TEXT($C200,"0.0000"),5,0,"."),$C200),APU!$G:$G,"hh")/MAX(1,SUMPRODUCT(($C$15:$C$262=$C200)*($S$15:$S$262&lt;&gt;""))))</f>
        <v>11.760000000000002</v>
      </c>
      <c r="AC200" s="897">
        <f>IF($S200="","",IFERROR(VLOOKUP($AE200,APU!$V:$X,2,FALSE),""))</f>
        <v>10</v>
      </c>
      <c r="AD200" s="897">
        <f t="shared" si="28"/>
        <v>0.7</v>
      </c>
      <c r="AE200" s="790" t="str">
        <f t="shared" si="30"/>
        <v>4.05.09</v>
      </c>
      <c r="AF200" s="790"/>
      <c r="AG200" s="791"/>
      <c r="AH200" s="792">
        <f t="shared" si="31"/>
        <v>0</v>
      </c>
      <c r="AI200" s="808" t="str">
        <f t="shared" si="32"/>
        <v>4.05.09 | Ø 1"</v>
      </c>
    </row>
    <row r="201" spans="1:35" s="95" customFormat="1" ht="16.5">
      <c r="A201" s="91"/>
      <c r="B201" s="84" t="s">
        <v>289</v>
      </c>
      <c r="C201" s="84" t="s">
        <v>312</v>
      </c>
      <c r="D201" s="83" t="s">
        <v>26</v>
      </c>
      <c r="E201" s="83" t="s">
        <v>26</v>
      </c>
      <c r="F201" s="84" t="s">
        <v>26</v>
      </c>
      <c r="G201" s="2234" t="s">
        <v>407</v>
      </c>
      <c r="H201" s="2234"/>
      <c r="I201" s="2234"/>
      <c r="J201" s="2234"/>
      <c r="K201" s="2234"/>
      <c r="L201" s="2234"/>
      <c r="M201" s="2234"/>
      <c r="N201" s="156" t="s">
        <v>303</v>
      </c>
      <c r="O201" s="124" t="s">
        <v>26</v>
      </c>
      <c r="P201" s="890" t="s">
        <v>407</v>
      </c>
      <c r="Q201" s="890" t="s">
        <v>1452</v>
      </c>
      <c r="R201" s="890" t="s">
        <v>1451</v>
      </c>
      <c r="S201" s="131">
        <v>5</v>
      </c>
      <c r="T201" s="84" t="s">
        <v>414</v>
      </c>
      <c r="U201" s="220">
        <v>24.916897142857145</v>
      </c>
      <c r="V201" s="220">
        <v>124.58448571428573</v>
      </c>
      <c r="W201" s="129">
        <f>5</f>
        <v>5</v>
      </c>
      <c r="X201" s="97"/>
      <c r="Y201" s="98"/>
      <c r="Z201" s="97"/>
      <c r="AA201" s="97"/>
      <c r="AB201" s="778" cm="1">
        <f t="array" ref="AB201">IF($S201="","",SUMIFS(APU!$O:$O,APU!$A:$A,IF(ISNUMBER($C201),REPLACE(TEXT($C201,"0.0000"),5,0,"."),$C201),APU!$G:$G,"hh")/MAX(1,SUMPRODUCT(($C$15:$C$262=$C201)*($S$15:$S$262&lt;&gt;""))))</f>
        <v>8.4</v>
      </c>
      <c r="AC201" s="897">
        <f>IF($S201="","",IFERROR(VLOOKUP($AE201,APU!$V:$X,2,FALSE),""))</f>
        <v>10</v>
      </c>
      <c r="AD201" s="897">
        <f t="shared" si="28"/>
        <v>0.5</v>
      </c>
      <c r="AE201" s="790" t="str">
        <f t="shared" si="30"/>
        <v>4.05.10</v>
      </c>
      <c r="AF201" s="790"/>
      <c r="AG201" s="791"/>
      <c r="AH201" s="792">
        <f t="shared" si="31"/>
        <v>0</v>
      </c>
      <c r="AI201" s="808" t="str">
        <f t="shared" si="32"/>
        <v>4.05.10 | Ø 3/4"</v>
      </c>
    </row>
    <row r="202" spans="1:35" s="128" customFormat="1">
      <c r="A202" s="125"/>
      <c r="B202" s="84" t="s">
        <v>289</v>
      </c>
      <c r="C202" s="84" t="s">
        <v>313</v>
      </c>
      <c r="D202" s="83" t="s">
        <v>26</v>
      </c>
      <c r="E202" s="83" t="s">
        <v>26</v>
      </c>
      <c r="F202" s="84" t="s">
        <v>26</v>
      </c>
      <c r="G202" s="2234" t="s">
        <v>408</v>
      </c>
      <c r="H202" s="2234"/>
      <c r="I202" s="2234"/>
      <c r="J202" s="2234"/>
      <c r="K202" s="2234"/>
      <c r="L202" s="2234"/>
      <c r="M202" s="2234"/>
      <c r="N202" s="156" t="s">
        <v>301</v>
      </c>
      <c r="O202" s="124" t="s">
        <v>26</v>
      </c>
      <c r="P202" s="890" t="s">
        <v>408</v>
      </c>
      <c r="Q202" s="890" t="s">
        <v>1452</v>
      </c>
      <c r="R202" s="890" t="s">
        <v>1451</v>
      </c>
      <c r="S202" s="131">
        <v>3</v>
      </c>
      <c r="T202" s="84" t="s">
        <v>57</v>
      </c>
      <c r="U202" s="220">
        <v>21.294162857142855</v>
      </c>
      <c r="V202" s="220">
        <v>63.882488571428567</v>
      </c>
      <c r="W202" s="129">
        <f>1.5*2</f>
        <v>3</v>
      </c>
      <c r="X202" s="126"/>
      <c r="Y202" s="126"/>
      <c r="Z202" s="127"/>
      <c r="AA202" s="126"/>
      <c r="AB202" s="778" cm="1">
        <f t="array" ref="AB202">IF($S202="","",SUMIFS(APU!$O:$O,APU!$A:$A,IF(ISNUMBER($C202),REPLACE(TEXT($C202,"0.0000"),5,0,"."),$C202),APU!$G:$G,"hh")/MAX(1,SUMPRODUCT(($C$15:$C$262=$C202)*($S$15:$S$262&lt;&gt;""))))</f>
        <v>2.5200000000000005</v>
      </c>
      <c r="AC202" s="897">
        <f>IF($S202="","",IFERROR(VLOOKUP($AE202,APU!$V:$X,2,FALSE),""))</f>
        <v>20</v>
      </c>
      <c r="AD202" s="897">
        <f t="shared" si="28"/>
        <v>0.15</v>
      </c>
      <c r="AE202" s="790" t="str">
        <f t="shared" si="30"/>
        <v>4.05.11</v>
      </c>
      <c r="AF202" s="790"/>
      <c r="AG202" s="791"/>
      <c r="AH202" s="792">
        <f t="shared" si="31"/>
        <v>0</v>
      </c>
      <c r="AI202" s="808" t="str">
        <f t="shared" si="32"/>
        <v>4.05.11 | Ø 1 1/2"</v>
      </c>
    </row>
    <row r="203" spans="1:35" s="128" customFormat="1">
      <c r="A203" s="125"/>
      <c r="B203" s="84" t="s">
        <v>289</v>
      </c>
      <c r="C203" s="84" t="s">
        <v>314</v>
      </c>
      <c r="D203" s="83" t="s">
        <v>26</v>
      </c>
      <c r="E203" s="83" t="s">
        <v>26</v>
      </c>
      <c r="F203" s="84" t="s">
        <v>26</v>
      </c>
      <c r="G203" s="2234" t="s">
        <v>408</v>
      </c>
      <c r="H203" s="2234"/>
      <c r="I203" s="2234"/>
      <c r="J203" s="2234"/>
      <c r="K203" s="2234"/>
      <c r="L203" s="2234"/>
      <c r="M203" s="2234"/>
      <c r="N203" s="156" t="s">
        <v>302</v>
      </c>
      <c r="O203" s="124" t="s">
        <v>26</v>
      </c>
      <c r="P203" s="890" t="s">
        <v>408</v>
      </c>
      <c r="Q203" s="890" t="s">
        <v>1452</v>
      </c>
      <c r="R203" s="890" t="s">
        <v>1451</v>
      </c>
      <c r="S203" s="131">
        <v>10.5</v>
      </c>
      <c r="T203" s="84" t="s">
        <v>57</v>
      </c>
      <c r="U203" s="220">
        <v>15.551305714285714</v>
      </c>
      <c r="V203" s="220">
        <v>163.28871000000001</v>
      </c>
      <c r="W203" s="129">
        <f>1.5*7</f>
        <v>10.5</v>
      </c>
      <c r="X203" s="126"/>
      <c r="Y203" s="126"/>
      <c r="Z203" s="127"/>
      <c r="AA203" s="126"/>
      <c r="AB203" s="778" cm="1">
        <f t="array" ref="AB203">IF($S203="","",SUMIFS(APU!$O:$O,APU!$A:$A,IF(ISNUMBER($C203),REPLACE(TEXT($C203,"0.0000"),5,0,"."),$C203),APU!$G:$G,"hh")/MAX(1,SUMPRODUCT(($C$15:$C$262=$C203)*($S$15:$S$262&lt;&gt;""))))</f>
        <v>8.82</v>
      </c>
      <c r="AC203" s="897">
        <f>IF($S203="","",IFERROR(VLOOKUP($AE203,APU!$V:$X,2,FALSE),""))</f>
        <v>20</v>
      </c>
      <c r="AD203" s="897">
        <f t="shared" si="28"/>
        <v>0.52500000000000002</v>
      </c>
      <c r="AE203" s="790" t="str">
        <f t="shared" si="30"/>
        <v>4.05.12</v>
      </c>
      <c r="AF203" s="790"/>
      <c r="AG203" s="791"/>
      <c r="AH203" s="792">
        <f t="shared" si="31"/>
        <v>0</v>
      </c>
      <c r="AI203" s="808" t="str">
        <f t="shared" si="32"/>
        <v>4.05.12 | Ø 1"</v>
      </c>
    </row>
    <row r="204" spans="1:35" s="128" customFormat="1">
      <c r="A204" s="125"/>
      <c r="B204" s="84" t="s">
        <v>289</v>
      </c>
      <c r="C204" s="84" t="s">
        <v>315</v>
      </c>
      <c r="D204" s="83" t="s">
        <v>26</v>
      </c>
      <c r="E204" s="83" t="s">
        <v>26</v>
      </c>
      <c r="F204" s="84" t="s">
        <v>26</v>
      </c>
      <c r="G204" s="2234" t="s">
        <v>408</v>
      </c>
      <c r="H204" s="2234"/>
      <c r="I204" s="2234"/>
      <c r="J204" s="2234"/>
      <c r="K204" s="2234"/>
      <c r="L204" s="2234"/>
      <c r="M204" s="2234"/>
      <c r="N204" s="156" t="s">
        <v>303</v>
      </c>
      <c r="O204" s="124" t="s">
        <v>26</v>
      </c>
      <c r="P204" s="890" t="s">
        <v>408</v>
      </c>
      <c r="Q204" s="890" t="s">
        <v>1452</v>
      </c>
      <c r="R204" s="890" t="s">
        <v>1451</v>
      </c>
      <c r="S204" s="131">
        <v>7.5</v>
      </c>
      <c r="T204" s="84" t="s">
        <v>57</v>
      </c>
      <c r="U204" s="220">
        <v>18.009800000000002</v>
      </c>
      <c r="V204" s="220">
        <v>135.07350000000002</v>
      </c>
      <c r="W204" s="123">
        <f>1.5*5</f>
        <v>7.5</v>
      </c>
      <c r="X204" s="126"/>
      <c r="Y204" s="126"/>
      <c r="Z204" s="127"/>
      <c r="AA204" s="126"/>
      <c r="AB204" s="778" cm="1">
        <f t="array" ref="AB204">IF($S204="","",SUMIFS(APU!$O:$O,APU!$A:$A,IF(ISNUMBER($C204),REPLACE(TEXT($C204,"0.0000"),5,0,"."),$C204),APU!$G:$G,"hh")/MAX(1,SUMPRODUCT(($C$15:$C$262=$C204)*($S$15:$S$262&lt;&gt;""))))</f>
        <v>9</v>
      </c>
      <c r="AC204" s="897">
        <f>IF($S204="","",IFERROR(VLOOKUP($AE204,APU!$V:$X,2,FALSE),""))</f>
        <v>20</v>
      </c>
      <c r="AD204" s="897">
        <f t="shared" si="28"/>
        <v>0.375</v>
      </c>
      <c r="AE204" s="790" t="str">
        <f t="shared" si="30"/>
        <v>4.05.13</v>
      </c>
      <c r="AF204" s="790"/>
      <c r="AG204" s="791"/>
      <c r="AH204" s="792">
        <f t="shared" si="31"/>
        <v>0</v>
      </c>
      <c r="AI204" s="808" t="str">
        <f t="shared" si="32"/>
        <v>4.05.13 | Ø 3/4"</v>
      </c>
    </row>
    <row r="205" spans="1:35" s="128" customFormat="1" ht="18">
      <c r="A205" s="125"/>
      <c r="B205" s="84" t="s">
        <v>289</v>
      </c>
      <c r="C205" s="84" t="s">
        <v>316</v>
      </c>
      <c r="D205" s="83" t="s">
        <v>26</v>
      </c>
      <c r="E205" s="83" t="s">
        <v>26</v>
      </c>
      <c r="F205" s="84" t="s">
        <v>26</v>
      </c>
      <c r="G205" s="2234" t="s">
        <v>468</v>
      </c>
      <c r="H205" s="2234"/>
      <c r="I205" s="2234"/>
      <c r="J205" s="2234"/>
      <c r="K205" s="2234"/>
      <c r="L205" s="2234"/>
      <c r="M205" s="2234"/>
      <c r="N205" s="88" t="s">
        <v>320</v>
      </c>
      <c r="O205" s="84" t="s">
        <v>26</v>
      </c>
      <c r="P205" s="874" t="s">
        <v>468</v>
      </c>
      <c r="Q205" s="874" t="s">
        <v>1452</v>
      </c>
      <c r="R205" s="874" t="s">
        <v>1451</v>
      </c>
      <c r="S205" s="90">
        <v>1</v>
      </c>
      <c r="T205" s="84" t="s">
        <v>414</v>
      </c>
      <c r="U205" s="214">
        <v>1228.9480800000001</v>
      </c>
      <c r="V205" s="214">
        <v>1228.9480800000001</v>
      </c>
      <c r="W205" s="129">
        <v>5</v>
      </c>
      <c r="X205" s="126"/>
      <c r="Y205" s="126"/>
      <c r="Z205" s="126"/>
      <c r="AA205" s="126"/>
      <c r="AB205" s="778" cm="1">
        <f t="array" ref="AB205">IF($S205="","",SUMIFS(APU!$O:$O,APU!$A:$A,IF(ISNUMBER($C205),REPLACE(TEXT($C205,"0.0000"),5,0,"."),$C205),APU!$G:$G,"hh")/MAX(1,SUMPRODUCT(($C$15:$C$262=$C205)*($S$15:$S$262&lt;&gt;""))))</f>
        <v>3.3600000000000003</v>
      </c>
      <c r="AC205" s="897">
        <f>IF($S205="","",IFERROR(VLOOKUP($AE205,APU!$V:$X,2,FALSE),""))</f>
        <v>10</v>
      </c>
      <c r="AD205" s="897">
        <f t="shared" si="28"/>
        <v>0.1</v>
      </c>
      <c r="AE205" s="790" t="str">
        <f t="shared" si="30"/>
        <v>4.05.14</v>
      </c>
      <c r="AF205" s="790"/>
      <c r="AG205" s="791"/>
      <c r="AH205" s="792">
        <f t="shared" si="31"/>
        <v>0</v>
      </c>
      <c r="AI205" s="808" t="str">
        <f t="shared" si="32"/>
        <v>4.05.14 | DET. T07A</v>
      </c>
    </row>
    <row r="206" spans="1:35" s="128" customFormat="1" ht="27">
      <c r="A206" s="125"/>
      <c r="B206" s="84" t="s">
        <v>289</v>
      </c>
      <c r="C206" s="84" t="s">
        <v>317</v>
      </c>
      <c r="D206" s="83" t="s">
        <v>26</v>
      </c>
      <c r="E206" s="83" t="s">
        <v>26</v>
      </c>
      <c r="F206" s="84" t="s">
        <v>26</v>
      </c>
      <c r="G206" s="2234" t="s">
        <v>469</v>
      </c>
      <c r="H206" s="2234"/>
      <c r="I206" s="2234"/>
      <c r="J206" s="2234"/>
      <c r="K206" s="2234"/>
      <c r="L206" s="2234"/>
      <c r="M206" s="2234"/>
      <c r="N206" s="88" t="s">
        <v>320</v>
      </c>
      <c r="O206" s="84" t="s">
        <v>26</v>
      </c>
      <c r="P206" s="874" t="s">
        <v>469</v>
      </c>
      <c r="Q206" s="874" t="s">
        <v>1452</v>
      </c>
      <c r="R206" s="874" t="s">
        <v>1451</v>
      </c>
      <c r="S206" s="90">
        <v>5</v>
      </c>
      <c r="T206" s="84" t="s">
        <v>414</v>
      </c>
      <c r="U206" s="214">
        <v>11.183236106839338</v>
      </c>
      <c r="V206" s="214">
        <v>55.916180534196691</v>
      </c>
      <c r="W206" s="129">
        <v>5</v>
      </c>
      <c r="X206" s="126"/>
      <c r="Y206" s="126"/>
      <c r="Z206" s="126"/>
      <c r="AA206" s="126"/>
      <c r="AB206" s="778" cm="1">
        <f t="array" ref="AB206">IF($S206="","",SUMIFS(APU!$O:$O,APU!$A:$A,IF(ISNUMBER($C206),REPLACE(TEXT($C206,"0.0000"),5,0,"."),$C206),APU!$G:$G,"hh")/MAX(1,SUMPRODUCT(($C$15:$C$262=$C206)*($S$15:$S$262&lt;&gt;""))))</f>
        <v>4.2</v>
      </c>
      <c r="AC206" s="897">
        <f>IF($S206="","",IFERROR(VLOOKUP($AE206,APU!$V:$X,2,FALSE),""))</f>
        <v>20</v>
      </c>
      <c r="AD206" s="897">
        <f t="shared" si="28"/>
        <v>0.25</v>
      </c>
      <c r="AE206" s="790" t="str">
        <f t="shared" si="30"/>
        <v>4.05.15</v>
      </c>
      <c r="AF206" s="790"/>
      <c r="AG206" s="791"/>
      <c r="AH206" s="792">
        <f t="shared" si="31"/>
        <v>0</v>
      </c>
      <c r="AI206" s="808" t="str">
        <f t="shared" si="32"/>
        <v>4.05.15 | DET. T07A</v>
      </c>
    </row>
    <row r="207" spans="1:35" s="128" customFormat="1" ht="27">
      <c r="A207" s="125"/>
      <c r="B207" s="84" t="s">
        <v>289</v>
      </c>
      <c r="C207" s="84" t="s">
        <v>318</v>
      </c>
      <c r="D207" s="83" t="s">
        <v>26</v>
      </c>
      <c r="E207" s="83" t="s">
        <v>26</v>
      </c>
      <c r="F207" s="84" t="s">
        <v>26</v>
      </c>
      <c r="G207" s="2234" t="s">
        <v>470</v>
      </c>
      <c r="H207" s="2234"/>
      <c r="I207" s="2234"/>
      <c r="J207" s="2234"/>
      <c r="K207" s="2234"/>
      <c r="L207" s="2234"/>
      <c r="M207" s="2234"/>
      <c r="N207" s="88" t="s">
        <v>321</v>
      </c>
      <c r="O207" s="84" t="s">
        <v>26</v>
      </c>
      <c r="P207" s="874" t="s">
        <v>470</v>
      </c>
      <c r="Q207" s="874" t="s">
        <v>1452</v>
      </c>
      <c r="R207" s="874" t="s">
        <v>1451</v>
      </c>
      <c r="S207" s="90">
        <v>7</v>
      </c>
      <c r="T207" s="84" t="s">
        <v>414</v>
      </c>
      <c r="U207" s="214">
        <v>12.821236916228248</v>
      </c>
      <c r="V207" s="214">
        <v>89.748658413597738</v>
      </c>
      <c r="W207" s="129">
        <v>7</v>
      </c>
      <c r="X207" s="126"/>
      <c r="Y207" s="126"/>
      <c r="Z207" s="126"/>
      <c r="AA207" s="126"/>
      <c r="AB207" s="778" cm="1">
        <f t="array" ref="AB207">IF($S207="","",SUMIFS(APU!$O:$O,APU!$A:$A,IF(ISNUMBER($C207),REPLACE(TEXT($C207,"0.0000"),5,0,"."),$C207),APU!$G:$G,"hh")/MAX(1,SUMPRODUCT(($C$15:$C$262=$C207)*($S$15:$S$262&lt;&gt;""))))</f>
        <v>5.8800000000000008</v>
      </c>
      <c r="AC207" s="897">
        <f>IF($S207="","",IFERROR(VLOOKUP($AE207,APU!$V:$X,2,FALSE),""))</f>
        <v>20</v>
      </c>
      <c r="AD207" s="897">
        <f t="shared" ref="AD207:AD262" si="47">IF(OR($S207="",$AC207="",N($AC207)=0),"",$S207/$AC207)</f>
        <v>0.35</v>
      </c>
      <c r="AE207" s="790" t="str">
        <f t="shared" si="30"/>
        <v>4.05.16</v>
      </c>
      <c r="AF207" s="790"/>
      <c r="AG207" s="791"/>
      <c r="AH207" s="792">
        <f t="shared" si="31"/>
        <v>0</v>
      </c>
      <c r="AI207" s="808" t="str">
        <f t="shared" si="32"/>
        <v>4.05.16 | DET. T07B</v>
      </c>
    </row>
    <row r="208" spans="1:35" s="128" customFormat="1" ht="27">
      <c r="A208" s="125"/>
      <c r="B208" s="84" t="s">
        <v>289</v>
      </c>
      <c r="C208" s="84" t="s">
        <v>319</v>
      </c>
      <c r="D208" s="83" t="s">
        <v>26</v>
      </c>
      <c r="E208" s="83" t="s">
        <v>26</v>
      </c>
      <c r="F208" s="84" t="s">
        <v>26</v>
      </c>
      <c r="G208" s="2234" t="s">
        <v>471</v>
      </c>
      <c r="H208" s="2234"/>
      <c r="I208" s="2234"/>
      <c r="J208" s="2234"/>
      <c r="K208" s="2234"/>
      <c r="L208" s="2234"/>
      <c r="M208" s="2234"/>
      <c r="N208" s="88" t="s">
        <v>322</v>
      </c>
      <c r="O208" s="84" t="s">
        <v>26</v>
      </c>
      <c r="P208" s="874" t="s">
        <v>471</v>
      </c>
      <c r="Q208" s="874" t="s">
        <v>1452</v>
      </c>
      <c r="R208" s="874" t="s">
        <v>1451</v>
      </c>
      <c r="S208" s="90">
        <v>2</v>
      </c>
      <c r="T208" s="84" t="s">
        <v>414</v>
      </c>
      <c r="U208" s="214">
        <v>31.123615070821529</v>
      </c>
      <c r="V208" s="214">
        <v>62.247230141643058</v>
      </c>
      <c r="W208" s="129">
        <v>2</v>
      </c>
      <c r="X208" s="126"/>
      <c r="Y208" s="126"/>
      <c r="Z208" s="126"/>
      <c r="AA208" s="126"/>
      <c r="AB208" s="778" cm="1">
        <f t="array" ref="AB208">IF($S208="","",SUMIFS(APU!$O:$O,APU!$A:$A,IF(ISNUMBER($C208),REPLACE(TEXT($C208,"0.0000"),5,0,"."),$C208),APU!$G:$G,"hh")/MAX(1,SUMPRODUCT(($C$15:$C$262=$C208)*($S$15:$S$262&lt;&gt;""))))</f>
        <v>3.3600000000000003</v>
      </c>
      <c r="AC208" s="897">
        <f>IF($S208="","",IFERROR(VLOOKUP($AE208,APU!$V:$X,2,FALSE),""))</f>
        <v>10</v>
      </c>
      <c r="AD208" s="897">
        <f t="shared" si="47"/>
        <v>0.2</v>
      </c>
      <c r="AE208" s="790" t="str">
        <f t="shared" ref="AE208:AE262" si="48">IF($C208="","",IF(ISNUMBER($C208),REPLACE(TEXT($C208,"0.0000"),5,0,"."),$C208))</f>
        <v>4.05.17</v>
      </c>
      <c r="AF208" s="790"/>
      <c r="AG208" s="791"/>
      <c r="AH208" s="792">
        <f t="shared" ref="AH208:AH262" si="49">IF($S208="","",$AB208*N($AG208))</f>
        <v>0</v>
      </c>
      <c r="AI208" s="808" t="str">
        <f t="shared" ref="AI208:AI262" si="50">IF($S208="","",$AE208&amp;IF(TRIM($N208)="",""," | "&amp;TRIM($N208))&amp;IF(OR(TRIM($O208)="",TRIM($O208)="-"),""," | "&amp;TRIM($O208)))</f>
        <v>4.05.17 | DET. T07E</v>
      </c>
    </row>
    <row r="209" spans="1:35" s="128" customFormat="1" ht="27">
      <c r="A209" s="125"/>
      <c r="B209" s="84" t="s">
        <v>289</v>
      </c>
      <c r="C209" s="84" t="s">
        <v>464</v>
      </c>
      <c r="D209" s="83" t="s">
        <v>26</v>
      </c>
      <c r="E209" s="83" t="s">
        <v>26</v>
      </c>
      <c r="F209" s="84" t="s">
        <v>26</v>
      </c>
      <c r="G209" s="2234" t="s">
        <v>331</v>
      </c>
      <c r="H209" s="2234"/>
      <c r="I209" s="2234"/>
      <c r="J209" s="2234"/>
      <c r="K209" s="2234"/>
      <c r="L209" s="2234"/>
      <c r="M209" s="2234"/>
      <c r="N209" s="88" t="s">
        <v>323</v>
      </c>
      <c r="O209" s="84" t="s">
        <v>26</v>
      </c>
      <c r="P209" s="874" t="s">
        <v>331</v>
      </c>
      <c r="Q209" s="874" t="s">
        <v>1452</v>
      </c>
      <c r="R209" s="874" t="s">
        <v>1451</v>
      </c>
      <c r="S209" s="90">
        <v>7</v>
      </c>
      <c r="T209" s="84" t="s">
        <v>414</v>
      </c>
      <c r="U209" s="214">
        <v>459.42365714285722</v>
      </c>
      <c r="V209" s="214">
        <v>3215.9656000000004</v>
      </c>
      <c r="W209" s="129">
        <v>7</v>
      </c>
      <c r="X209" s="126"/>
      <c r="Y209" s="126"/>
      <c r="Z209" s="126"/>
      <c r="AA209" s="126"/>
      <c r="AB209" s="778" cm="1">
        <f t="array" ref="AB209">IF($S209="","",SUMIFS(APU!$O:$O,APU!$A:$A,IF(ISNUMBER($C209),REPLACE(TEXT($C209,"0.0000"),5,0,"."),$C209),APU!$G:$G,"hh")/MAX(1,SUMPRODUCT(($C$15:$C$262=$C209)*($S$15:$S$262&lt;&gt;""))))</f>
        <v>235.2</v>
      </c>
      <c r="AC209" s="897">
        <f>IF($S209="","",IFERROR(VLOOKUP($AE209,APU!$V:$X,2,FALSE),""))</f>
        <v>0.5</v>
      </c>
      <c r="AD209" s="897">
        <f t="shared" si="47"/>
        <v>14</v>
      </c>
      <c r="AE209" s="790" t="str">
        <f t="shared" si="48"/>
        <v>4.05.18</v>
      </c>
      <c r="AF209" s="790"/>
      <c r="AG209" s="791"/>
      <c r="AH209" s="792">
        <f t="shared" si="49"/>
        <v>0</v>
      </c>
      <c r="AI209" s="808" t="str">
        <f t="shared" si="50"/>
        <v>4.05.18 | DET. A52</v>
      </c>
    </row>
    <row r="210" spans="1:35" s="128" customFormat="1" ht="18">
      <c r="A210" s="125"/>
      <c r="B210" s="84" t="s">
        <v>289</v>
      </c>
      <c r="C210" s="84" t="s">
        <v>465</v>
      </c>
      <c r="D210" s="83" t="s">
        <v>26</v>
      </c>
      <c r="E210" s="83" t="s">
        <v>26</v>
      </c>
      <c r="F210" s="84" t="s">
        <v>26</v>
      </c>
      <c r="G210" s="2234" t="s">
        <v>332</v>
      </c>
      <c r="H210" s="2234"/>
      <c r="I210" s="2234"/>
      <c r="J210" s="2234"/>
      <c r="K210" s="2234"/>
      <c r="L210" s="2234"/>
      <c r="M210" s="2234"/>
      <c r="N210" s="88" t="s">
        <v>324</v>
      </c>
      <c r="O210" s="84" t="s">
        <v>26</v>
      </c>
      <c r="P210" s="874" t="s">
        <v>332</v>
      </c>
      <c r="Q210" s="874" t="s">
        <v>1452</v>
      </c>
      <c r="R210" s="874" t="s">
        <v>1451</v>
      </c>
      <c r="S210" s="90">
        <v>7</v>
      </c>
      <c r="T210" s="84" t="s">
        <v>414</v>
      </c>
      <c r="U210" s="214">
        <v>701.60549411764703</v>
      </c>
      <c r="V210" s="214">
        <v>4911.2384588235291</v>
      </c>
      <c r="W210" s="129">
        <v>7</v>
      </c>
      <c r="X210" s="126"/>
      <c r="Y210" s="126"/>
      <c r="Z210" s="126"/>
      <c r="AA210" s="126"/>
      <c r="AB210" s="778" cm="1">
        <f t="array" ref="AB210">IF($S210="","",SUMIFS(APU!$O:$O,APU!$A:$A,IF(ISNUMBER($C210),REPLACE(TEXT($C210,"0.0000"),5,0,"."),$C210),APU!$G:$G,"hh")/MAX(1,SUMPRODUCT(($C$15:$C$262=$C210)*($S$15:$S$262&lt;&gt;""))))</f>
        <v>58.8</v>
      </c>
      <c r="AC210" s="897">
        <f>IF($S210="","",IFERROR(VLOOKUP($AE210,APU!$V:$X,2,FALSE),""))</f>
        <v>2</v>
      </c>
      <c r="AD210" s="897">
        <f t="shared" si="47"/>
        <v>3.5</v>
      </c>
      <c r="AE210" s="790" t="str">
        <f t="shared" si="48"/>
        <v>4.05.19</v>
      </c>
      <c r="AF210" s="790"/>
      <c r="AG210" s="791"/>
      <c r="AH210" s="792">
        <f t="shared" si="49"/>
        <v>0</v>
      </c>
      <c r="AI210" s="808" t="str">
        <f t="shared" si="50"/>
        <v>4.05.19 | DET. J01A</v>
      </c>
    </row>
    <row r="211" spans="1:35" s="128" customFormat="1" ht="27">
      <c r="A211" s="125"/>
      <c r="B211" s="84" t="s">
        <v>289</v>
      </c>
      <c r="C211" s="84" t="s">
        <v>466</v>
      </c>
      <c r="D211" s="83" t="s">
        <v>26</v>
      </c>
      <c r="E211" s="83" t="s">
        <v>26</v>
      </c>
      <c r="F211" s="84" t="s">
        <v>26</v>
      </c>
      <c r="G211" s="2226" t="s">
        <v>328</v>
      </c>
      <c r="H211" s="2226"/>
      <c r="I211" s="2226"/>
      <c r="J211" s="2226"/>
      <c r="K211" s="2226"/>
      <c r="L211" s="2226"/>
      <c r="M211" s="2226"/>
      <c r="N211" s="84" t="s">
        <v>325</v>
      </c>
      <c r="O211" s="84" t="s">
        <v>26</v>
      </c>
      <c r="P211" s="874" t="s">
        <v>328</v>
      </c>
      <c r="Q211" s="874" t="s">
        <v>1452</v>
      </c>
      <c r="R211" s="874" t="s">
        <v>1451</v>
      </c>
      <c r="S211" s="90">
        <v>15</v>
      </c>
      <c r="T211" s="84" t="s">
        <v>414</v>
      </c>
      <c r="U211" s="214">
        <v>81.759754285714294</v>
      </c>
      <c r="V211" s="214">
        <v>1226.3963142857144</v>
      </c>
      <c r="W211" s="129">
        <v>15</v>
      </c>
      <c r="X211" s="126"/>
      <c r="Y211" s="126"/>
      <c r="Z211" s="126"/>
      <c r="AA211" s="126"/>
      <c r="AB211" s="778" cm="1">
        <f t="array" ref="AB211">IF($S211="","",SUMIFS(APU!$O:$O,APU!$A:$A,IF(ISNUMBER($C211),REPLACE(TEXT($C211,"0.0000"),5,0,"."),$C211),APU!$G:$G,"hh")/MAX(1,SUMPRODUCT(($C$15:$C$262=$C211)*($S$15:$S$262&lt;&gt;""))))</f>
        <v>25.2</v>
      </c>
      <c r="AC211" s="897">
        <f>IF($S211="","",IFERROR(VLOOKUP($AE211,APU!$V:$X,2,FALSE),""))</f>
        <v>10</v>
      </c>
      <c r="AD211" s="897">
        <f t="shared" si="47"/>
        <v>1.5</v>
      </c>
      <c r="AE211" s="790" t="str">
        <f t="shared" si="48"/>
        <v>4.05.20</v>
      </c>
      <c r="AF211" s="790"/>
      <c r="AG211" s="791"/>
      <c r="AH211" s="792">
        <f t="shared" si="49"/>
        <v>0</v>
      </c>
      <c r="AI211" s="808" t="str">
        <f t="shared" si="50"/>
        <v>4.05.20 | DET. 1A</v>
      </c>
    </row>
    <row r="212" spans="1:35" s="128" customFormat="1" ht="27">
      <c r="A212" s="125"/>
      <c r="B212" s="84" t="s">
        <v>289</v>
      </c>
      <c r="C212" s="84" t="s">
        <v>467</v>
      </c>
      <c r="D212" s="83" t="s">
        <v>26</v>
      </c>
      <c r="E212" s="83" t="s">
        <v>26</v>
      </c>
      <c r="F212" s="84" t="s">
        <v>26</v>
      </c>
      <c r="G212" s="2226" t="s">
        <v>329</v>
      </c>
      <c r="H212" s="2226"/>
      <c r="I212" s="2226"/>
      <c r="J212" s="2226"/>
      <c r="K212" s="2226"/>
      <c r="L212" s="2226"/>
      <c r="M212" s="2226"/>
      <c r="N212" s="84" t="s">
        <v>326</v>
      </c>
      <c r="O212" s="84" t="s">
        <v>26</v>
      </c>
      <c r="P212" s="874" t="s">
        <v>329</v>
      </c>
      <c r="Q212" s="874" t="s">
        <v>1452</v>
      </c>
      <c r="R212" s="874" t="s">
        <v>1451</v>
      </c>
      <c r="S212" s="90">
        <v>5</v>
      </c>
      <c r="T212" s="84" t="s">
        <v>414</v>
      </c>
      <c r="U212" s="214">
        <v>134.70261142857143</v>
      </c>
      <c r="V212" s="214">
        <v>673.51305714285718</v>
      </c>
      <c r="W212" s="129">
        <v>5</v>
      </c>
      <c r="X212" s="126"/>
      <c r="Y212" s="126"/>
      <c r="Z212" s="126"/>
      <c r="AA212" s="126"/>
      <c r="AB212" s="778" cm="1">
        <f t="array" ref="AB212">IF($S212="","",SUMIFS(APU!$O:$O,APU!$A:$A,IF(ISNUMBER($C212),REPLACE(TEXT($C212,"0.0000"),5,0,"."),$C212),APU!$G:$G,"hh")/MAX(1,SUMPRODUCT(($C$15:$C$262=$C212)*($S$15:$S$262&lt;&gt;""))))</f>
        <v>8.4</v>
      </c>
      <c r="AC212" s="897">
        <f>IF($S212="","",IFERROR(VLOOKUP($AE212,APU!$V:$X,2,FALSE),""))</f>
        <v>10</v>
      </c>
      <c r="AD212" s="897">
        <f t="shared" si="47"/>
        <v>0.5</v>
      </c>
      <c r="AE212" s="790" t="str">
        <f t="shared" si="48"/>
        <v>4.05.21</v>
      </c>
      <c r="AF212" s="790"/>
      <c r="AG212" s="791"/>
      <c r="AH212" s="792">
        <f t="shared" si="49"/>
        <v>0</v>
      </c>
      <c r="AI212" s="808" t="str">
        <f t="shared" si="50"/>
        <v>4.05.21 | DET. 1B</v>
      </c>
    </row>
    <row r="213" spans="1:35" s="128" customFormat="1" ht="27">
      <c r="A213" s="125"/>
      <c r="B213" s="84" t="s">
        <v>289</v>
      </c>
      <c r="C213" s="84" t="s">
        <v>472</v>
      </c>
      <c r="D213" s="83" t="s">
        <v>26</v>
      </c>
      <c r="E213" s="83" t="s">
        <v>26</v>
      </c>
      <c r="F213" s="84" t="s">
        <v>26</v>
      </c>
      <c r="G213" s="2226" t="s">
        <v>330</v>
      </c>
      <c r="H213" s="2226"/>
      <c r="I213" s="2226"/>
      <c r="J213" s="2226"/>
      <c r="K213" s="2226"/>
      <c r="L213" s="2226"/>
      <c r="M213" s="2226"/>
      <c r="N213" s="84" t="s">
        <v>327</v>
      </c>
      <c r="O213" s="84" t="s">
        <v>26</v>
      </c>
      <c r="P213" s="874" t="s">
        <v>330</v>
      </c>
      <c r="Q213" s="874" t="s">
        <v>1452</v>
      </c>
      <c r="R213" s="874" t="s">
        <v>1451</v>
      </c>
      <c r="S213" s="90">
        <v>6</v>
      </c>
      <c r="T213" s="84" t="s">
        <v>414</v>
      </c>
      <c r="U213" s="214">
        <v>172.33118285714286</v>
      </c>
      <c r="V213" s="214">
        <v>1033.9870971428572</v>
      </c>
      <c r="W213" s="129">
        <v>6</v>
      </c>
      <c r="X213" s="126"/>
      <c r="Y213" s="126"/>
      <c r="Z213" s="126"/>
      <c r="AA213" s="126"/>
      <c r="AB213" s="778" cm="1">
        <f t="array" ref="AB213">IF($S213="","",SUMIFS(APU!$O:$O,APU!$A:$A,IF(ISNUMBER($C213),REPLACE(TEXT($C213,"0.0000"),5,0,"."),$C213),APU!$G:$G,"hh")/MAX(1,SUMPRODUCT(($C$15:$C$262=$C213)*($S$15:$S$262&lt;&gt;""))))</f>
        <v>10.080000000000002</v>
      </c>
      <c r="AC213" s="897">
        <f>IF($S213="","",IFERROR(VLOOKUP($AE213,APU!$V:$X,2,FALSE),""))</f>
        <v>10</v>
      </c>
      <c r="AD213" s="897">
        <f t="shared" si="47"/>
        <v>0.6</v>
      </c>
      <c r="AE213" s="790" t="str">
        <f t="shared" si="48"/>
        <v>4.05.22</v>
      </c>
      <c r="AF213" s="790"/>
      <c r="AG213" s="791"/>
      <c r="AH213" s="792">
        <f t="shared" si="49"/>
        <v>0</v>
      </c>
      <c r="AI213" s="808" t="str">
        <f t="shared" si="50"/>
        <v>4.05.22 | DET. 1C</v>
      </c>
    </row>
    <row r="214" spans="1:35" s="99" customFormat="1" ht="16.5">
      <c r="A214" s="96"/>
      <c r="B214" s="83" t="s">
        <v>548</v>
      </c>
      <c r="C214" s="83">
        <v>4.0599999999999996</v>
      </c>
      <c r="D214" s="83" t="s">
        <v>26</v>
      </c>
      <c r="E214" s="83" t="s">
        <v>26</v>
      </c>
      <c r="F214" s="84" t="s">
        <v>26</v>
      </c>
      <c r="G214" s="2238" t="s">
        <v>523</v>
      </c>
      <c r="H214" s="2238"/>
      <c r="I214" s="2238"/>
      <c r="J214" s="2238"/>
      <c r="K214" s="2238"/>
      <c r="L214" s="2238"/>
      <c r="M214" s="2238"/>
      <c r="N214" s="85" t="s">
        <v>26</v>
      </c>
      <c r="O214" s="83" t="s">
        <v>26</v>
      </c>
      <c r="P214" s="876" t="str">
        <f t="shared" ref="P214" si="51">IF(TRIM($G214)="","",TRIM($G214)&amp;IF(OR(TRIM($N214)="",TRIM($N214)="-"),""," - "&amp;TRIM($N214))&amp;IF(OR(TRIM($O214)="",TRIM($O214)="-"),""," - "&amp;TRIM($O214))&amp;IF(ISNUMBER(SEARCH("SUMINISTRO",$G214))," - "&amp;$AK$13,IF(ISNUMBER(SEARCH("MONTAJE",$G214))," - "&amp;$AK$12,"")))</f>
        <v>PRUEBAS Y PUESTA EN SERVICIO</v>
      </c>
      <c r="Q214" s="876" t="s">
        <v>1452</v>
      </c>
      <c r="R214" s="876" t="str" cm="1">
        <f t="array" ref="R214">IF($G214="","",IFERROR(VLOOKUP(LOOKUP(2,1/(($B$14:$B214&lt;&gt;"")*($C$14:$C214="")),$B$14:$B214),$AM$12:$AN$16,2,FALSE),""))</f>
        <v>Electrica</v>
      </c>
      <c r="S214" s="694">
        <v>1</v>
      </c>
      <c r="T214" s="83" t="s">
        <v>52</v>
      </c>
      <c r="U214" s="87"/>
      <c r="V214" s="215"/>
      <c r="W214" s="157"/>
      <c r="X214" s="97"/>
      <c r="Y214" s="98"/>
      <c r="Z214" s="97"/>
      <c r="AA214" s="97"/>
      <c r="AB214" s="778" cm="1">
        <f t="array" ref="AB214">IF($S214="","",SUMIFS(APU!$O:$O,APU!$A:$A,IF(ISNUMBER($C214),REPLACE(TEXT($C214,"0.0000"),5,0,"."),$C214),APU!$G:$G,"hh")/MAX(1,SUMPRODUCT(($C$15:$C$262=$C214)*($S$15:$S$262&lt;&gt;""))))</f>
        <v>0</v>
      </c>
      <c r="AC214" s="897" t="str">
        <f>IF($S214="","",IFERROR(VLOOKUP($AE214,APU!$V:$X,2,FALSE),""))</f>
        <v/>
      </c>
      <c r="AD214" s="897" t="str">
        <f t="shared" si="47"/>
        <v/>
      </c>
      <c r="AE214" s="790" t="str">
        <f t="shared" si="48"/>
        <v>4.06.00</v>
      </c>
      <c r="AF214" s="790"/>
      <c r="AG214" s="791"/>
      <c r="AH214" s="792">
        <f t="shared" si="49"/>
        <v>0</v>
      </c>
      <c r="AI214" s="808" t="str">
        <f t="shared" si="50"/>
        <v>4.06.00 | -</v>
      </c>
    </row>
    <row r="215" spans="1:35" s="95" customFormat="1" ht="16.5">
      <c r="A215" s="91"/>
      <c r="B215" s="84" t="s">
        <v>548</v>
      </c>
      <c r="C215" s="84" t="s">
        <v>533</v>
      </c>
      <c r="D215" s="83" t="s">
        <v>26</v>
      </c>
      <c r="E215" s="83" t="s">
        <v>26</v>
      </c>
      <c r="F215" s="84" t="s">
        <v>26</v>
      </c>
      <c r="G215" s="2227" t="s">
        <v>524</v>
      </c>
      <c r="H215" s="2232"/>
      <c r="I215" s="2232"/>
      <c r="J215" s="2232"/>
      <c r="K215" s="2232"/>
      <c r="L215" s="2232"/>
      <c r="M215" s="2232"/>
      <c r="N215" s="88" t="s">
        <v>26</v>
      </c>
      <c r="O215" s="84" t="s">
        <v>26</v>
      </c>
      <c r="P215" s="874" t="s">
        <v>524</v>
      </c>
      <c r="Q215" s="874" t="s">
        <v>1452</v>
      </c>
      <c r="R215" s="874" t="s">
        <v>1451</v>
      </c>
      <c r="S215" s="89">
        <v>1</v>
      </c>
      <c r="T215" s="84" t="s">
        <v>52</v>
      </c>
      <c r="U215" s="218">
        <v>0</v>
      </c>
      <c r="V215" s="214">
        <v>0</v>
      </c>
      <c r="W215" s="158"/>
      <c r="X215" s="97"/>
      <c r="Y215" s="98"/>
      <c r="Z215" s="97"/>
      <c r="AA215" s="97"/>
      <c r="AB215" s="778" cm="1">
        <f t="array" ref="AB215">IF($S215="","",SUMIFS(APU!$O:$O,APU!$A:$A,IF(ISNUMBER($C215),REPLACE(TEXT($C215,"0.0000"),5,0,"."),$C215),APU!$G:$G,"hh")/MAX(1,SUMPRODUCT(($C$15:$C$262=$C215)*($S$15:$S$262&lt;&gt;""))))</f>
        <v>0</v>
      </c>
      <c r="AC215" s="897">
        <f>IF($S215="","",IFERROR(VLOOKUP($AE215,APU!$V:$X,2,FALSE),""))</f>
        <v>0.25</v>
      </c>
      <c r="AD215" s="897">
        <f t="shared" si="47"/>
        <v>4</v>
      </c>
      <c r="AE215" s="790" t="str">
        <f t="shared" si="48"/>
        <v>4.06.01</v>
      </c>
      <c r="AF215" s="790"/>
      <c r="AG215" s="791"/>
      <c r="AH215" s="792">
        <f t="shared" si="49"/>
        <v>0</v>
      </c>
      <c r="AI215" s="808" t="str">
        <f t="shared" si="50"/>
        <v>4.06.01 | -</v>
      </c>
    </row>
    <row r="216" spans="1:35" s="95" customFormat="1" ht="16.5">
      <c r="A216" s="91"/>
      <c r="B216" s="84" t="s">
        <v>548</v>
      </c>
      <c r="C216" s="84" t="s">
        <v>534</v>
      </c>
      <c r="D216" s="83" t="s">
        <v>26</v>
      </c>
      <c r="E216" s="83" t="s">
        <v>26</v>
      </c>
      <c r="F216" s="84" t="s">
        <v>26</v>
      </c>
      <c r="G216" s="2239" t="s">
        <v>525</v>
      </c>
      <c r="H216" s="2240"/>
      <c r="I216" s="2240"/>
      <c r="J216" s="2240"/>
      <c r="K216" s="2240"/>
      <c r="L216" s="2240"/>
      <c r="M216" s="2240"/>
      <c r="N216" s="88" t="s">
        <v>26</v>
      </c>
      <c r="O216" s="84" t="s">
        <v>26</v>
      </c>
      <c r="P216" s="874" t="s">
        <v>525</v>
      </c>
      <c r="Q216" s="874" t="s">
        <v>1452</v>
      </c>
      <c r="R216" s="874" t="s">
        <v>1451</v>
      </c>
      <c r="S216" s="89">
        <v>1</v>
      </c>
      <c r="T216" s="84" t="s">
        <v>52</v>
      </c>
      <c r="U216" s="218">
        <v>0</v>
      </c>
      <c r="V216" s="214">
        <v>0</v>
      </c>
      <c r="W216" s="158"/>
      <c r="X216" s="97"/>
      <c r="Y216" s="98"/>
      <c r="Z216" s="97"/>
      <c r="AA216" s="97"/>
      <c r="AB216" s="778" cm="1">
        <f t="array" ref="AB216">IF($S216="","",SUMIFS(APU!$O:$O,APU!$A:$A,IF(ISNUMBER($C216),REPLACE(TEXT($C216,"0.0000"),5,0,"."),$C216),APU!$G:$G,"hh")/MAX(1,SUMPRODUCT(($C$15:$C$262=$C216)*($S$15:$S$262&lt;&gt;""))))</f>
        <v>8</v>
      </c>
      <c r="AC216" s="897">
        <f>IF($S216="","",IFERROR(VLOOKUP($AE216,APU!$V:$X,2,FALSE),""))</f>
        <v>1</v>
      </c>
      <c r="AD216" s="897">
        <f t="shared" si="47"/>
        <v>1</v>
      </c>
      <c r="AE216" s="790" t="str">
        <f t="shared" si="48"/>
        <v>4.06.02</v>
      </c>
      <c r="AF216" s="790"/>
      <c r="AG216" s="791"/>
      <c r="AH216" s="792">
        <f t="shared" si="49"/>
        <v>0</v>
      </c>
      <c r="AI216" s="808" t="str">
        <f t="shared" si="50"/>
        <v>4.06.02 | -</v>
      </c>
    </row>
    <row r="217" spans="1:35" s="95" customFormat="1" ht="16.5">
      <c r="A217" s="91"/>
      <c r="B217" s="84" t="s">
        <v>548</v>
      </c>
      <c r="C217" s="84" t="s">
        <v>535</v>
      </c>
      <c r="D217" s="83" t="s">
        <v>26</v>
      </c>
      <c r="E217" s="83" t="s">
        <v>26</v>
      </c>
      <c r="F217" s="84" t="s">
        <v>26</v>
      </c>
      <c r="G217" s="2239" t="s">
        <v>526</v>
      </c>
      <c r="H217" s="2240"/>
      <c r="I217" s="2240"/>
      <c r="J217" s="2240"/>
      <c r="K217" s="2240"/>
      <c r="L217" s="2240"/>
      <c r="M217" s="2240"/>
      <c r="N217" s="88" t="s">
        <v>26</v>
      </c>
      <c r="O217" s="84" t="s">
        <v>26</v>
      </c>
      <c r="P217" s="874" t="s">
        <v>526</v>
      </c>
      <c r="Q217" s="874" t="s">
        <v>1452</v>
      </c>
      <c r="R217" s="874" t="s">
        <v>1451</v>
      </c>
      <c r="S217" s="89">
        <v>1</v>
      </c>
      <c r="T217" s="84" t="s">
        <v>52</v>
      </c>
      <c r="U217" s="218">
        <v>0</v>
      </c>
      <c r="V217" s="214">
        <v>0</v>
      </c>
      <c r="W217" s="158"/>
      <c r="X217" s="97"/>
      <c r="Y217" s="98"/>
      <c r="Z217" s="97"/>
      <c r="AA217" s="97"/>
      <c r="AB217" s="778" cm="1">
        <f t="array" ref="AB217">IF($S217="","",SUMIFS(APU!$O:$O,APU!$A:$A,IF(ISNUMBER($C217),REPLACE(TEXT($C217,"0.0000"),5,0,"."),$C217),APU!$G:$G,"hh")/MAX(1,SUMPRODUCT(($C$15:$C$262=$C217)*($S$15:$S$262&lt;&gt;""))))</f>
        <v>8</v>
      </c>
      <c r="AC217" s="897">
        <f>IF($S217="","",IFERROR(VLOOKUP($AE217,APU!$V:$X,2,FALSE),""))</f>
        <v>1</v>
      </c>
      <c r="AD217" s="897">
        <f t="shared" si="47"/>
        <v>1</v>
      </c>
      <c r="AE217" s="790" t="str">
        <f t="shared" si="48"/>
        <v>4.06.03</v>
      </c>
      <c r="AF217" s="790"/>
      <c r="AG217" s="791"/>
      <c r="AH217" s="792">
        <f t="shared" si="49"/>
        <v>0</v>
      </c>
      <c r="AI217" s="808" t="str">
        <f t="shared" si="50"/>
        <v>4.06.03 | -</v>
      </c>
    </row>
    <row r="218" spans="1:35" s="95" customFormat="1" ht="16.5">
      <c r="A218" s="91"/>
      <c r="B218" s="84" t="s">
        <v>548</v>
      </c>
      <c r="C218" s="84" t="s">
        <v>536</v>
      </c>
      <c r="D218" s="83" t="s">
        <v>26</v>
      </c>
      <c r="E218" s="83" t="s">
        <v>26</v>
      </c>
      <c r="F218" s="84" t="s">
        <v>26</v>
      </c>
      <c r="G218" s="2239" t="s">
        <v>527</v>
      </c>
      <c r="H218" s="2240"/>
      <c r="I218" s="2240"/>
      <c r="J218" s="2240"/>
      <c r="K218" s="2240"/>
      <c r="L218" s="2240"/>
      <c r="M218" s="2240"/>
      <c r="N218" s="88" t="s">
        <v>26</v>
      </c>
      <c r="O218" s="84" t="s">
        <v>26</v>
      </c>
      <c r="P218" s="874" t="s">
        <v>527</v>
      </c>
      <c r="Q218" s="874" t="s">
        <v>1452</v>
      </c>
      <c r="R218" s="874" t="s">
        <v>1451</v>
      </c>
      <c r="S218" s="89">
        <v>1</v>
      </c>
      <c r="T218" s="84" t="s">
        <v>52</v>
      </c>
      <c r="U218" s="218">
        <v>0</v>
      </c>
      <c r="V218" s="214">
        <v>0</v>
      </c>
      <c r="W218" s="158"/>
      <c r="X218" s="97"/>
      <c r="Y218" s="98"/>
      <c r="Z218" s="97"/>
      <c r="AA218" s="97"/>
      <c r="AB218" s="778" cm="1">
        <f t="array" ref="AB218">IF($S218="","",SUMIFS(APU!$O:$O,APU!$A:$A,IF(ISNUMBER($C218),REPLACE(TEXT($C218,"0.0000"),5,0,"."),$C218),APU!$G:$G,"hh")/MAX(1,SUMPRODUCT(($C$15:$C$262=$C218)*($S$15:$S$262&lt;&gt;""))))</f>
        <v>8</v>
      </c>
      <c r="AC218" s="897">
        <f>IF($S218="","",IFERROR(VLOOKUP($AE218,APU!$V:$X,2,FALSE),""))</f>
        <v>1</v>
      </c>
      <c r="AD218" s="897">
        <f t="shared" si="47"/>
        <v>1</v>
      </c>
      <c r="AE218" s="790" t="str">
        <f t="shared" si="48"/>
        <v>4.06.04</v>
      </c>
      <c r="AF218" s="790"/>
      <c r="AG218" s="791"/>
      <c r="AH218" s="792">
        <f t="shared" si="49"/>
        <v>0</v>
      </c>
      <c r="AI218" s="808" t="str">
        <f t="shared" si="50"/>
        <v>4.06.04 | -</v>
      </c>
    </row>
    <row r="219" spans="1:35" s="2" customFormat="1" ht="15">
      <c r="A219" s="45"/>
      <c r="B219" s="2224" t="s">
        <v>64</v>
      </c>
      <c r="C219" s="2279"/>
      <c r="D219" s="2279"/>
      <c r="E219" s="2279"/>
      <c r="F219" s="2279"/>
      <c r="G219" s="2279"/>
      <c r="H219" s="2279"/>
      <c r="I219" s="2279"/>
      <c r="J219" s="2279"/>
      <c r="K219" s="2279"/>
      <c r="L219" s="2279"/>
      <c r="M219" s="2279"/>
      <c r="N219" s="2279"/>
      <c r="O219" s="2279"/>
      <c r="P219" s="2279"/>
      <c r="Q219" s="2279"/>
      <c r="R219" s="2279"/>
      <c r="S219" s="2279"/>
      <c r="T219" s="2279"/>
      <c r="U219" s="2279"/>
      <c r="V219" s="2279"/>
      <c r="W219" s="104"/>
      <c r="AB219" s="778" t="str" cm="1">
        <f t="array" ref="AB219">IF($S219="","",SUMIFS(APU!$O:$O,APU!$A:$A,IF(ISNUMBER($C219),REPLACE(TEXT($C219,"0.0000"),5,0,"."),$C219),APU!$G:$G,"hh")/MAX(1,SUMPRODUCT(($C$15:$C$262=$C219)*($S$15:$S$262&lt;&gt;""))))</f>
        <v/>
      </c>
      <c r="AC219" s="897" t="str">
        <f>IF($S219="","",IFERROR(VLOOKUP($AE219,APU!$V:$X,2,FALSE),""))</f>
        <v/>
      </c>
      <c r="AD219" s="897" t="str">
        <f t="shared" si="47"/>
        <v/>
      </c>
      <c r="AE219" s="790" t="str">
        <f t="shared" si="48"/>
        <v/>
      </c>
      <c r="AF219" s="790"/>
      <c r="AG219" s="791"/>
      <c r="AH219" s="792" t="str">
        <f t="shared" si="49"/>
        <v/>
      </c>
      <c r="AI219" s="808" t="str">
        <f t="shared" si="50"/>
        <v/>
      </c>
    </row>
    <row r="220" spans="1:35" s="99" customFormat="1" ht="16.5">
      <c r="A220" s="96"/>
      <c r="B220" s="161" t="s">
        <v>193</v>
      </c>
      <c r="C220" s="161">
        <v>5.01</v>
      </c>
      <c r="D220" s="161" t="s">
        <v>26</v>
      </c>
      <c r="E220" s="161" t="s">
        <v>26</v>
      </c>
      <c r="F220" s="162" t="s">
        <v>26</v>
      </c>
      <c r="G220" s="2228" t="s">
        <v>473</v>
      </c>
      <c r="H220" s="2228"/>
      <c r="I220" s="2228"/>
      <c r="J220" s="2228"/>
      <c r="K220" s="2228"/>
      <c r="L220" s="2228"/>
      <c r="M220" s="2228"/>
      <c r="N220" s="163"/>
      <c r="O220" s="161"/>
      <c r="P220" s="873" t="str">
        <f>IF(TRIM($G220)="","",TRIM($G220)&amp;IF(OR(TRIM($N220)="",TRIM($N220)="-"),""," - "&amp;TRIM($N220))&amp;IF(OR(TRIM($O220)="",TRIM($O220)="-"),""," - "&amp;TRIM($O220)))</f>
        <v>DESMONTAJE DE INSTRUMENTOS Y VÁLVULAS DE CONTROL</v>
      </c>
      <c r="Q220" s="873" t="s">
        <v>1452</v>
      </c>
      <c r="R220" s="873" t="str" cm="1">
        <f t="array" ref="R220">IF($G220="","",IFERROR(VLOOKUP(LOOKUP(2,1/(($B$14:$B220&lt;&gt;"")*($C$14:$C220="")),$B$14:$B220),$AM$12:$AN$16,2,FALSE),""))</f>
        <v>Electrica</v>
      </c>
      <c r="S220" s="164"/>
      <c r="T220" s="161"/>
      <c r="U220" s="165"/>
      <c r="V220" s="161"/>
      <c r="W220" s="106"/>
      <c r="X220" s="97"/>
      <c r="Y220" s="98"/>
      <c r="Z220" s="97"/>
      <c r="AA220" s="97"/>
      <c r="AB220" s="778" t="str" cm="1">
        <f t="array" ref="AB220">IF($S220="","",SUMIFS(APU!$O:$O,APU!$A:$A,IF(ISNUMBER($C220),REPLACE(TEXT($C220,"0.0000"),5,0,"."),$C220),APU!$G:$G,"hh")/MAX(1,SUMPRODUCT(($C$15:$C$262=$C220)*($S$15:$S$262&lt;&gt;""))))</f>
        <v/>
      </c>
      <c r="AC220" s="897" t="str">
        <f>IF($S220="","",IFERROR(VLOOKUP($AE220,APU!$V:$X,2,FALSE),""))</f>
        <v/>
      </c>
      <c r="AD220" s="897" t="str">
        <f t="shared" si="47"/>
        <v/>
      </c>
      <c r="AE220" s="790" t="str">
        <f t="shared" si="48"/>
        <v>5.01.00</v>
      </c>
      <c r="AF220" s="790"/>
      <c r="AG220" s="791"/>
      <c r="AH220" s="792" t="str">
        <f t="shared" si="49"/>
        <v/>
      </c>
      <c r="AI220" s="808" t="str">
        <f t="shared" si="50"/>
        <v/>
      </c>
    </row>
    <row r="221" spans="1:35" s="97" customFormat="1" ht="45">
      <c r="A221" s="91"/>
      <c r="B221" s="84" t="s">
        <v>193</v>
      </c>
      <c r="C221" s="84" t="s">
        <v>210</v>
      </c>
      <c r="D221" s="83" t="s">
        <v>26</v>
      </c>
      <c r="E221" s="83" t="s">
        <v>26</v>
      </c>
      <c r="F221" s="84" t="s">
        <v>26</v>
      </c>
      <c r="G221" s="2234" t="s">
        <v>474</v>
      </c>
      <c r="H221" s="2234"/>
      <c r="I221" s="2234"/>
      <c r="J221" s="2234"/>
      <c r="K221" s="2234"/>
      <c r="L221" s="2234"/>
      <c r="M221" s="2234"/>
      <c r="N221" s="85" t="s">
        <v>26</v>
      </c>
      <c r="O221" s="88" t="s">
        <v>26</v>
      </c>
      <c r="P221" s="891" t="str">
        <f>IF(TRIM($G221)="","",TRIM($G221)&amp;IF(OR(TRIM($N221)="",TRIM($N221)="-"),""," - "&amp;TRIM($N221))&amp;IF(OR(TRIM($O221)="",TRIM($O221)="-"),""," - "&amp;TRIM($O221)))</f>
        <v>Identificación y desmontaje de instrumentos y válvulas de control existentes en área de dosificación de floculantes. Tags: FE/FIT-1715333/1715334/1715337/1715338/1715341/1715342/1715363/1715364/1715367/1715368/1715371/1715372,
LE/LIT-1715331/1715361 y FCV-1715334/1715338/1715342/1715364/1715368/1715372.</v>
      </c>
      <c r="Q221" s="891" t="s">
        <v>1452</v>
      </c>
      <c r="R221" s="891" t="str" cm="1">
        <f t="array" ref="R221">IF($G221="","",IFERROR(VLOOKUP(LOOKUP(2,1/(($B$14:$B221&lt;&gt;"")*($C$14:$C221="")),$B$14:$B221),$AM$12:$AN$16,2,FALSE),""))</f>
        <v>Electrica</v>
      </c>
      <c r="S221" s="89">
        <v>1</v>
      </c>
      <c r="T221" s="84" t="s">
        <v>52</v>
      </c>
      <c r="U221" s="214">
        <f>+APU!K2888</f>
        <v>909.67050967050966</v>
      </c>
      <c r="V221" s="214">
        <f>U221*S221</f>
        <v>909.67050967050966</v>
      </c>
      <c r="W221" s="108"/>
      <c r="Y221" s="98"/>
      <c r="AB221" s="778" cm="1">
        <f t="array" ref="AB221">IF($S221="","",SUMIFS(APU!$O:$O,APU!$A:$A,IF(ISNUMBER($C221),REPLACE(TEXT($C221,"0.0000"),5,0,"."),$C221),APU!$G:$G,"hh")/MAX(1,SUMPRODUCT(($C$15:$C$262=$C221)*($S$15:$S$262&lt;&gt;""))))</f>
        <v>100.80010080010081</v>
      </c>
      <c r="AC221" s="897">
        <f>IF($S221="","",IFERROR(VLOOKUP($AE221,APU!$V:$X,2,FALSE),""))</f>
        <v>0.33333299999999999</v>
      </c>
      <c r="AD221" s="897">
        <f t="shared" si="47"/>
        <v>3.0000030000030002</v>
      </c>
      <c r="AE221" s="790" t="str">
        <f t="shared" si="48"/>
        <v>5.01.01</v>
      </c>
      <c r="AF221" s="790"/>
      <c r="AG221" s="791"/>
      <c r="AH221" s="792">
        <f t="shared" si="49"/>
        <v>0</v>
      </c>
      <c r="AI221" s="808" t="str">
        <f t="shared" si="50"/>
        <v>5.01.01 | -</v>
      </c>
    </row>
    <row r="222" spans="1:35" s="99" customFormat="1" ht="16.5">
      <c r="A222" s="96"/>
      <c r="B222" s="161" t="s">
        <v>374</v>
      </c>
      <c r="C222" s="161">
        <v>5.0199999999999996</v>
      </c>
      <c r="D222" s="161" t="s">
        <v>26</v>
      </c>
      <c r="E222" s="161" t="s">
        <v>26</v>
      </c>
      <c r="F222" s="162" t="s">
        <v>26</v>
      </c>
      <c r="G222" s="2228" t="s">
        <v>335</v>
      </c>
      <c r="H222" s="2228"/>
      <c r="I222" s="2228"/>
      <c r="J222" s="2228"/>
      <c r="K222" s="2228"/>
      <c r="L222" s="2228"/>
      <c r="M222" s="2228"/>
      <c r="N222" s="163"/>
      <c r="O222" s="161"/>
      <c r="P222" s="873" t="str">
        <f t="shared" ref="P222:P262" si="52">IF(TRIM($G222)="","",TRIM($G222)&amp;IF(OR(TRIM($N222)="",TRIM($N222)="-"),""," - "&amp;TRIM($N222))&amp;IF(OR(TRIM($O222)="",TRIM($O222)="-"),""," - "&amp;TRIM($O222))&amp;IF(ISNUMBER(SEARCH("SUMINISTRO",$G222))," - "&amp;$AK$13,IF(ISNUMBER(SEARCH("MONTAJE",$G222))," - "&amp;$AK$12,"")))</f>
        <v>EVALUACIÓN DE CONDUCTORES Y CANALIZACIONES EXISTENTES</v>
      </c>
      <c r="Q222" s="873" t="s">
        <v>1452</v>
      </c>
      <c r="R222" s="873" t="str" cm="1">
        <f t="array" ref="R222">IF($G222="","",IFERROR(VLOOKUP(LOOKUP(2,1/(($B$14:$B222&lt;&gt;"")*($C$14:$C222="")),$B$14:$B222),$AM$12:$AN$16,2,FALSE),""))</f>
        <v>Electrica</v>
      </c>
      <c r="S222" s="164"/>
      <c r="T222" s="161"/>
      <c r="U222" s="216"/>
      <c r="V222" s="216"/>
      <c r="W222" s="106"/>
      <c r="X222" s="97"/>
      <c r="Y222" s="98"/>
      <c r="Z222" s="97"/>
      <c r="AA222" s="97"/>
      <c r="AB222" s="778" t="str" cm="1">
        <f t="array" ref="AB222">IF($S222="","",SUMIFS(APU!$O:$O,APU!$A:$A,IF(ISNUMBER($C222),REPLACE(TEXT($C222,"0.0000"),5,0,"."),$C222),APU!$G:$G,"hh")/MAX(1,SUMPRODUCT(($C$15:$C$262=$C222)*($S$15:$S$262&lt;&gt;""))))</f>
        <v/>
      </c>
      <c r="AC222" s="897" t="str">
        <f>IF($S222="","",IFERROR(VLOOKUP($AE222,APU!$V:$X,2,FALSE),""))</f>
        <v/>
      </c>
      <c r="AD222" s="897" t="str">
        <f t="shared" si="47"/>
        <v/>
      </c>
      <c r="AE222" s="790" t="str">
        <f t="shared" si="48"/>
        <v>5.02.00</v>
      </c>
      <c r="AF222" s="790"/>
      <c r="AG222" s="791"/>
      <c r="AH222" s="792" t="str">
        <f t="shared" si="49"/>
        <v/>
      </c>
      <c r="AI222" s="808" t="str">
        <f t="shared" si="50"/>
        <v/>
      </c>
    </row>
    <row r="223" spans="1:35" s="97" customFormat="1" ht="27">
      <c r="A223" s="91"/>
      <c r="B223" s="84" t="s">
        <v>374</v>
      </c>
      <c r="C223" s="84" t="s">
        <v>360</v>
      </c>
      <c r="D223" s="83" t="s">
        <v>26</v>
      </c>
      <c r="E223" s="83" t="s">
        <v>26</v>
      </c>
      <c r="F223" s="84" t="s">
        <v>26</v>
      </c>
      <c r="G223" s="2232" t="s">
        <v>400</v>
      </c>
      <c r="H223" s="2232"/>
      <c r="I223" s="2232"/>
      <c r="J223" s="2232"/>
      <c r="K223" s="2232"/>
      <c r="L223" s="2232"/>
      <c r="M223" s="2232"/>
      <c r="N223" s="85" t="s">
        <v>26</v>
      </c>
      <c r="O223" s="88" t="s">
        <v>26</v>
      </c>
      <c r="P223" s="891" t="str">
        <f t="shared" si="52"/>
        <v>Identificación y evaluación de reutilización de cables de alimentación de instrumentos existentes en el area de dosificación, incluye pruebas de continuidad, resistencia y timbrado. (NOTA 2)</v>
      </c>
      <c r="Q223" s="891" t="s">
        <v>1452</v>
      </c>
      <c r="R223" s="891" t="str" cm="1">
        <f t="array" ref="R223">IF($G223="","",IFERROR(VLOOKUP(LOOKUP(2,1/(($B$14:$B223&lt;&gt;"")*($C$14:$C223="")),$B$14:$B223),$AM$12:$AN$16,2,FALSE),""))</f>
        <v>Electrica</v>
      </c>
      <c r="S223" s="89">
        <v>1</v>
      </c>
      <c r="T223" s="84" t="s">
        <v>337</v>
      </c>
      <c r="U223" s="214">
        <f>+APU!K2900</f>
        <v>694.0052571428572</v>
      </c>
      <c r="V223" s="214">
        <f>U223*S223</f>
        <v>694.0052571428572</v>
      </c>
      <c r="W223" s="108"/>
      <c r="Y223" s="98"/>
      <c r="AB223" s="778" cm="1">
        <f t="array" ref="AB223">IF($S223="","",SUMIFS(APU!$O:$O,APU!$A:$A,IF(ISNUMBER($C223),REPLACE(TEXT($C223,"0.0000"),5,0,"."),$C223),APU!$G:$G,"hh")/MAX(1,SUMPRODUCT(($C$15:$C$262=$C223)*($S$15:$S$262&lt;&gt;""))))</f>
        <v>51.2</v>
      </c>
      <c r="AC223" s="897">
        <f>IF($S223="","",IFERROR(VLOOKUP($AE223,APU!$V:$X,2,FALSE),""))</f>
        <v>0.5</v>
      </c>
      <c r="AD223" s="897">
        <f t="shared" si="47"/>
        <v>2</v>
      </c>
      <c r="AE223" s="790" t="str">
        <f t="shared" si="48"/>
        <v>5.02.01</v>
      </c>
      <c r="AF223" s="790"/>
      <c r="AG223" s="791"/>
      <c r="AH223" s="792">
        <f t="shared" si="49"/>
        <v>0</v>
      </c>
      <c r="AI223" s="808" t="str">
        <f t="shared" si="50"/>
        <v>5.02.01 | -</v>
      </c>
    </row>
    <row r="224" spans="1:35" s="97" customFormat="1" ht="27">
      <c r="A224" s="91"/>
      <c r="B224" s="84" t="s">
        <v>374</v>
      </c>
      <c r="C224" s="84" t="s">
        <v>361</v>
      </c>
      <c r="D224" s="83" t="s">
        <v>26</v>
      </c>
      <c r="E224" s="83" t="s">
        <v>26</v>
      </c>
      <c r="F224" s="84" t="s">
        <v>26</v>
      </c>
      <c r="G224" s="2234" t="s">
        <v>401</v>
      </c>
      <c r="H224" s="2234"/>
      <c r="I224" s="2234"/>
      <c r="J224" s="2234"/>
      <c r="K224" s="2234"/>
      <c r="L224" s="2234"/>
      <c r="M224" s="2234"/>
      <c r="N224" s="85" t="s">
        <v>26</v>
      </c>
      <c r="O224" s="88" t="s">
        <v>26</v>
      </c>
      <c r="P224" s="891" t="str">
        <f t="shared" si="52"/>
        <v>Identificación y evaluación de reutilización de cables de señal analógica de instrumentos y válvulas existentes en el area de dosificación, incluye pruebas de continuidad, resistencia y timbrado. (NOTA 3)</v>
      </c>
      <c r="Q224" s="891" t="s">
        <v>1452</v>
      </c>
      <c r="R224" s="891" t="str" cm="1">
        <f t="array" ref="R224">IF($G224="","",IFERROR(VLOOKUP(LOOKUP(2,1/(($B$14:$B224&lt;&gt;"")*($C$14:$C224="")),$B$14:$B224),$AM$12:$AN$16,2,FALSE),""))</f>
        <v>Electrica</v>
      </c>
      <c r="S224" s="89">
        <v>1</v>
      </c>
      <c r="T224" s="84" t="s">
        <v>337</v>
      </c>
      <c r="U224" s="214">
        <f>+APU!K2918</f>
        <v>694.0052571428572</v>
      </c>
      <c r="V224" s="214">
        <f t="shared" ref="V224:V262" si="53">U224*S224</f>
        <v>694.0052571428572</v>
      </c>
      <c r="W224" s="108"/>
      <c r="Y224" s="98"/>
      <c r="AB224" s="778" cm="1">
        <f t="array" ref="AB224">IF($S224="","",SUMIFS(APU!$O:$O,APU!$A:$A,IF(ISNUMBER($C224),REPLACE(TEXT($C224,"0.0000"),5,0,"."),$C224),APU!$G:$G,"hh")/MAX(1,SUMPRODUCT(($C$15:$C$262=$C224)*($S$15:$S$262&lt;&gt;""))))</f>
        <v>51.2</v>
      </c>
      <c r="AC224" s="897">
        <f>IF($S224="","",IFERROR(VLOOKUP($AE224,APU!$V:$X,2,FALSE),""))</f>
        <v>0.5</v>
      </c>
      <c r="AD224" s="897">
        <f t="shared" si="47"/>
        <v>2</v>
      </c>
      <c r="AE224" s="790" t="str">
        <f t="shared" si="48"/>
        <v>5.02.02</v>
      </c>
      <c r="AF224" s="790"/>
      <c r="AG224" s="791"/>
      <c r="AH224" s="792">
        <f t="shared" si="49"/>
        <v>0</v>
      </c>
      <c r="AI224" s="808" t="str">
        <f t="shared" si="50"/>
        <v>5.02.02 | -</v>
      </c>
    </row>
    <row r="225" spans="1:35" s="97" customFormat="1" ht="16.5">
      <c r="A225" s="91"/>
      <c r="B225" s="84" t="s">
        <v>374</v>
      </c>
      <c r="C225" s="84" t="s">
        <v>362</v>
      </c>
      <c r="D225" s="83" t="s">
        <v>26</v>
      </c>
      <c r="E225" s="83" t="s">
        <v>26</v>
      </c>
      <c r="F225" s="84" t="s">
        <v>26</v>
      </c>
      <c r="G225" s="2234" t="s">
        <v>402</v>
      </c>
      <c r="H225" s="2234"/>
      <c r="I225" s="2234"/>
      <c r="J225" s="2234"/>
      <c r="K225" s="2234"/>
      <c r="L225" s="2234"/>
      <c r="M225" s="2234"/>
      <c r="N225" s="85" t="s">
        <v>26</v>
      </c>
      <c r="O225" s="88" t="s">
        <v>26</v>
      </c>
      <c r="P225" s="891" t="str">
        <f>IF(TRIM($G225)="","",TRIM($G225)&amp;IF(OR(TRIM($N225)="",TRIM($N225)="-"),""," - "&amp;TRIM($N225))&amp;IF(OR(TRIM($O225)="",TRIM($O225)="-"),""," - "&amp;TRIM($O225)))</f>
        <v>Desmontaje de conductores existentes no validos para su reutilización (NOTAS 2 Y 3)</v>
      </c>
      <c r="Q225" s="891" t="s">
        <v>1452</v>
      </c>
      <c r="R225" s="891" t="str" cm="1">
        <f t="array" ref="R225">IF($G225="","",IFERROR(VLOOKUP(LOOKUP(2,1/(($B$14:$B225&lt;&gt;"")*($C$14:$C225="")),$B$14:$B225),$AM$12:$AN$16,2,FALSE),""))</f>
        <v>Electrica</v>
      </c>
      <c r="S225" s="89">
        <v>1</v>
      </c>
      <c r="T225" s="84" t="s">
        <v>337</v>
      </c>
      <c r="U225" s="214">
        <f>+APU!K2936</f>
        <v>1516.116</v>
      </c>
      <c r="V225" s="214">
        <f t="shared" si="53"/>
        <v>1516.116</v>
      </c>
      <c r="W225" s="108"/>
      <c r="Y225" s="98"/>
      <c r="AB225" s="778" cm="1">
        <f t="array" ref="AB225">IF($S225="","",SUMIFS(APU!$O:$O,APU!$A:$A,IF(ISNUMBER($C225),REPLACE(TEXT($C225,"0.0000"),5,0,"."),$C225),APU!$G:$G,"hh")/MAX(1,SUMPRODUCT(($C$15:$C$262=$C225)*($S$15:$S$262&lt;&gt;""))))</f>
        <v>168</v>
      </c>
      <c r="AC225" s="897">
        <f>IF($S225="","",IFERROR(VLOOKUP($AE225,APU!$V:$X,2,FALSE),""))</f>
        <v>0.2</v>
      </c>
      <c r="AD225" s="897">
        <f t="shared" si="47"/>
        <v>5</v>
      </c>
      <c r="AE225" s="790" t="str">
        <f t="shared" si="48"/>
        <v>5.02.03</v>
      </c>
      <c r="AF225" s="790"/>
      <c r="AG225" s="791"/>
      <c r="AH225" s="792">
        <f t="shared" si="49"/>
        <v>0</v>
      </c>
      <c r="AI225" s="808" t="str">
        <f t="shared" si="50"/>
        <v>5.02.03 | -</v>
      </c>
    </row>
    <row r="226" spans="1:35" s="97" customFormat="1" ht="18">
      <c r="A226" s="91"/>
      <c r="B226" s="84" t="s">
        <v>374</v>
      </c>
      <c r="C226" s="84" t="s">
        <v>363</v>
      </c>
      <c r="D226" s="83" t="s">
        <v>26</v>
      </c>
      <c r="E226" s="83" t="s">
        <v>26</v>
      </c>
      <c r="F226" s="84" t="s">
        <v>26</v>
      </c>
      <c r="G226" s="2234" t="s">
        <v>336</v>
      </c>
      <c r="H226" s="2234"/>
      <c r="I226" s="2234"/>
      <c r="J226" s="2234"/>
      <c r="K226" s="2234"/>
      <c r="L226" s="2234"/>
      <c r="M226" s="2234"/>
      <c r="N226" s="85" t="s">
        <v>26</v>
      </c>
      <c r="O226" s="88" t="s">
        <v>26</v>
      </c>
      <c r="P226" s="891" t="str">
        <f t="shared" si="52"/>
        <v>Inspección y verificación de bandejas y bancos de ductos existentes para determinar su reutilización</v>
      </c>
      <c r="Q226" s="891" t="s">
        <v>1452</v>
      </c>
      <c r="R226" s="891" t="str" cm="1">
        <f t="array" ref="R226">IF($G226="","",IFERROR(VLOOKUP(LOOKUP(2,1/(($B$14:$B226&lt;&gt;"")*($C$14:$C226="")),$B$14:$B226),$AM$12:$AN$16,2,FALSE),""))</f>
        <v>Electrica</v>
      </c>
      <c r="S226" s="89">
        <v>1</v>
      </c>
      <c r="T226" s="84" t="s">
        <v>337</v>
      </c>
      <c r="U226" s="214">
        <f>+APU!K2948</f>
        <v>321.51840000000004</v>
      </c>
      <c r="V226" s="214">
        <f t="shared" si="53"/>
        <v>321.51840000000004</v>
      </c>
      <c r="W226" s="108"/>
      <c r="Y226" s="98"/>
      <c r="AB226" s="778" cm="1">
        <f t="array" ref="AB226">IF($S226="","",SUMIFS(APU!$O:$O,APU!$A:$A,IF(ISNUMBER($C226),REPLACE(TEXT($C226,"0.0000"),5,0,"."),$C226),APU!$G:$G,"hh")/MAX(1,SUMPRODUCT(($C$15:$C$262=$C226)*($S$15:$S$262&lt;&gt;""))))</f>
        <v>35.200000000000003</v>
      </c>
      <c r="AC226" s="897">
        <f>IF($S226="","",IFERROR(VLOOKUP($AE226,APU!$V:$X,2,FALSE),""))</f>
        <v>0.5</v>
      </c>
      <c r="AD226" s="897">
        <f t="shared" si="47"/>
        <v>2</v>
      </c>
      <c r="AE226" s="790" t="str">
        <f t="shared" si="48"/>
        <v>5.02.04</v>
      </c>
      <c r="AF226" s="790"/>
      <c r="AG226" s="791"/>
      <c r="AH226" s="792">
        <f t="shared" si="49"/>
        <v>0</v>
      </c>
      <c r="AI226" s="808" t="str">
        <f t="shared" si="50"/>
        <v>5.02.04 | -</v>
      </c>
    </row>
    <row r="227" spans="1:35" s="99" customFormat="1" ht="16.5">
      <c r="A227" s="96"/>
      <c r="B227" s="161" t="s">
        <v>375</v>
      </c>
      <c r="C227" s="161">
        <v>5.03</v>
      </c>
      <c r="D227" s="161" t="s">
        <v>26</v>
      </c>
      <c r="E227" s="161" t="s">
        <v>26</v>
      </c>
      <c r="F227" s="162" t="s">
        <v>26</v>
      </c>
      <c r="G227" s="2228" t="s">
        <v>338</v>
      </c>
      <c r="H227" s="2228"/>
      <c r="I227" s="2228"/>
      <c r="J227" s="2228"/>
      <c r="K227" s="2228"/>
      <c r="L227" s="2228"/>
      <c r="M227" s="2228"/>
      <c r="N227" s="163"/>
      <c r="O227" s="161"/>
      <c r="P227" s="873" t="str">
        <f t="shared" si="52"/>
        <v>INSTRUMENTOS</v>
      </c>
      <c r="Q227" s="873" t="s">
        <v>1452</v>
      </c>
      <c r="R227" s="873" t="str" cm="1">
        <f t="array" ref="R227">IF($G227="","",IFERROR(VLOOKUP(LOOKUP(2,1/(($B$14:$B227&lt;&gt;"")*($C$14:$C227="")),$B$14:$B227),$AM$12:$AN$16,2,FALSE),""))</f>
        <v>Electrica</v>
      </c>
      <c r="S227" s="164"/>
      <c r="T227" s="161"/>
      <c r="U227" s="165"/>
      <c r="V227" s="216"/>
      <c r="W227" s="106"/>
      <c r="X227" s="97"/>
      <c r="Y227" s="98"/>
      <c r="Z227" s="97"/>
      <c r="AA227" s="97"/>
      <c r="AB227" s="778" t="str" cm="1">
        <f t="array" ref="AB227">IF($S227="","",SUMIFS(APU!$O:$O,APU!$A:$A,IF(ISNUMBER($C227),REPLACE(TEXT($C227,"0.0000"),5,0,"."),$C227),APU!$G:$G,"hh")/MAX(1,SUMPRODUCT(($C$15:$C$262=$C227)*($S$15:$S$262&lt;&gt;""))))</f>
        <v/>
      </c>
      <c r="AC227" s="897" t="str">
        <f>IF($S227="","",IFERROR(VLOOKUP($AE227,APU!$V:$X,2,FALSE),""))</f>
        <v/>
      </c>
      <c r="AD227" s="897" t="str">
        <f t="shared" si="47"/>
        <v/>
      </c>
      <c r="AE227" s="790" t="str">
        <f t="shared" si="48"/>
        <v>5.03.00</v>
      </c>
      <c r="AF227" s="790"/>
      <c r="AG227" s="791"/>
      <c r="AH227" s="792" t="str">
        <f t="shared" si="49"/>
        <v/>
      </c>
      <c r="AI227" s="808" t="str">
        <f t="shared" si="50"/>
        <v/>
      </c>
    </row>
    <row r="228" spans="1:35" s="97" customFormat="1" ht="27">
      <c r="A228" s="91"/>
      <c r="B228" s="84" t="s">
        <v>375</v>
      </c>
      <c r="C228" s="84" t="s">
        <v>376</v>
      </c>
      <c r="D228" s="83" t="s">
        <v>26</v>
      </c>
      <c r="E228" s="83" t="s">
        <v>26</v>
      </c>
      <c r="F228" s="84" t="s">
        <v>26</v>
      </c>
      <c r="G228" s="2234" t="s">
        <v>1118</v>
      </c>
      <c r="H228" s="2234"/>
      <c r="I228" s="2234"/>
      <c r="J228" s="2234"/>
      <c r="K228" s="2234"/>
      <c r="L228" s="2234"/>
      <c r="M228" s="2234"/>
      <c r="N228" s="88" t="s">
        <v>26</v>
      </c>
      <c r="O228" s="88" t="s">
        <v>26</v>
      </c>
      <c r="P228" s="891" t="str">
        <f t="shared" ref="P228:P241" si="54">IF(TRIM($G228)="","",TRIM($G228)&amp;IF(OR(TRIM($N228)="",TRIM($N228)="-"),""," - "&amp;TRIM($N228))&amp;IF(OR(TRIM($O228)="",TRIM($O228)="-"),""," - "&amp;TRIM($O228)))</f>
        <v>Suministro, montaje, instalación y contrastación de indicador de presión (manometro) de tipo bourdon con sello de diafragma, tamaño de conexión a proceso de Ø 1/2" NPT Macho. Incluye accesorios de montaje y placa de intentificación. Tags: PI-17633001@007.</v>
      </c>
      <c r="Q228" s="891" t="s">
        <v>1452</v>
      </c>
      <c r="R228" s="891" t="str" cm="1">
        <f t="array" ref="R228">IF($G228="","",IFERROR(VLOOKUP(LOOKUP(2,1/(($B$14:$B228&lt;&gt;"")*($C$14:$C228="")),$B$14:$B228),$AM$12:$AN$16,2,FALSE),""))</f>
        <v>Electrica</v>
      </c>
      <c r="S228" s="89">
        <v>7</v>
      </c>
      <c r="T228" s="84" t="s">
        <v>414</v>
      </c>
      <c r="U228" s="214">
        <f>+APU!K2960</f>
        <v>242.61160000000001</v>
      </c>
      <c r="V228" s="214">
        <f t="shared" si="53"/>
        <v>1698.2812000000001</v>
      </c>
      <c r="W228" s="108"/>
      <c r="Y228" s="98"/>
      <c r="AB228" s="778" cm="1">
        <f t="array" ref="AB228">IF($S228="","",SUMIFS(APU!$O:$O,APU!$A:$A,IF(ISNUMBER($C228),REPLACE(TEXT($C228,"0.0000"),5,0,"."),$C228),APU!$G:$G,"hh")/MAX(1,SUMPRODUCT(($C$15:$C$262=$C228)*($S$15:$S$262&lt;&gt;""))))</f>
        <v>117.6</v>
      </c>
      <c r="AC228" s="897">
        <f>IF($S228="","",IFERROR(VLOOKUP($AE228,APU!$V:$X,2,FALSE),""))</f>
        <v>2</v>
      </c>
      <c r="AD228" s="897">
        <f t="shared" si="47"/>
        <v>3.5</v>
      </c>
      <c r="AE228" s="790" t="str">
        <f t="shared" si="48"/>
        <v>5.03.01</v>
      </c>
      <c r="AF228" s="790"/>
      <c r="AG228" s="791"/>
      <c r="AH228" s="792">
        <f t="shared" si="49"/>
        <v>0</v>
      </c>
      <c r="AI228" s="808" t="str">
        <f t="shared" si="50"/>
        <v>5.03.01 | -</v>
      </c>
    </row>
    <row r="229" spans="1:35" s="97" customFormat="1" ht="36">
      <c r="A229" s="91"/>
      <c r="B229" s="84" t="s">
        <v>375</v>
      </c>
      <c r="C229" s="84" t="s">
        <v>377</v>
      </c>
      <c r="D229" s="83" t="s">
        <v>26</v>
      </c>
      <c r="E229" s="83" t="s">
        <v>26</v>
      </c>
      <c r="F229" s="84" t="s">
        <v>26</v>
      </c>
      <c r="G229" s="2234" t="s">
        <v>1119</v>
      </c>
      <c r="H229" s="2234"/>
      <c r="I229" s="2234"/>
      <c r="J229" s="2234"/>
      <c r="K229" s="2234"/>
      <c r="L229" s="2234"/>
      <c r="M229" s="2234"/>
      <c r="N229" s="88" t="s">
        <v>26</v>
      </c>
      <c r="O229" s="88" t="s">
        <v>26</v>
      </c>
      <c r="P229" s="891" t="str">
        <f t="shared" si="54"/>
        <v>Suministro, montaje, instalación y contrastación de sensor de flujo tipo electromagnético, conexión a proceso Ø1" brida CIase #150, cuerpo de acero al carbono, revestimiento interno de Tefzel / ETFE y electrodos de 316 SS. Incluye accesorios de montaje y placa de intentificación. Tag: FE-17633008.</v>
      </c>
      <c r="Q229" s="891" t="s">
        <v>1452</v>
      </c>
      <c r="R229" s="891" t="str" cm="1">
        <f t="array" ref="R229">IF($G229="","",IFERROR(VLOOKUP(LOOKUP(2,1/(($B$14:$B229&lt;&gt;"")*($C$14:$C229="")),$B$14:$B229),$AM$12:$AN$16,2,FALSE),""))</f>
        <v>Electrica</v>
      </c>
      <c r="S229" s="89">
        <v>1</v>
      </c>
      <c r="T229" s="84" t="s">
        <v>414</v>
      </c>
      <c r="U229" s="214">
        <f>+APU!K2979</f>
        <v>449.22320000000002</v>
      </c>
      <c r="V229" s="214">
        <f t="shared" si="53"/>
        <v>449.22320000000002</v>
      </c>
      <c r="W229" s="108"/>
      <c r="Y229" s="98"/>
      <c r="AB229" s="778" cm="1">
        <f t="array" ref="AB229">IF($S229="","",SUMIFS(APU!$O:$O,APU!$A:$A,IF(ISNUMBER($C229),REPLACE(TEXT($C229,"0.0000"),5,0,"."),$C229),APU!$G:$G,"hh")/MAX(1,SUMPRODUCT(($C$15:$C$262=$C229)*($S$15:$S$262&lt;&gt;""))))</f>
        <v>33.6</v>
      </c>
      <c r="AC229" s="897">
        <f>IF($S229="","",IFERROR(VLOOKUP($AE229,APU!$V:$X,2,FALSE),""))</f>
        <v>1</v>
      </c>
      <c r="AD229" s="897">
        <f t="shared" si="47"/>
        <v>1</v>
      </c>
      <c r="AE229" s="790" t="str">
        <f t="shared" si="48"/>
        <v>5.03.02</v>
      </c>
      <c r="AF229" s="790"/>
      <c r="AG229" s="791"/>
      <c r="AH229" s="792">
        <f t="shared" si="49"/>
        <v>0</v>
      </c>
      <c r="AI229" s="808" t="str">
        <f t="shared" si="50"/>
        <v>5.03.02 | -</v>
      </c>
    </row>
    <row r="230" spans="1:35" s="97" customFormat="1" ht="36">
      <c r="A230" s="91"/>
      <c r="B230" s="84" t="s">
        <v>375</v>
      </c>
      <c r="C230" s="84" t="s">
        <v>378</v>
      </c>
      <c r="D230" s="83" t="s">
        <v>26</v>
      </c>
      <c r="E230" s="83" t="s">
        <v>26</v>
      </c>
      <c r="F230" s="84" t="s">
        <v>26</v>
      </c>
      <c r="G230" s="2234" t="s">
        <v>1120</v>
      </c>
      <c r="H230" s="2234"/>
      <c r="I230" s="2234"/>
      <c r="J230" s="2234"/>
      <c r="K230" s="2234"/>
      <c r="L230" s="2234"/>
      <c r="M230" s="2234"/>
      <c r="N230" s="102" t="s">
        <v>26</v>
      </c>
      <c r="O230" s="88" t="s">
        <v>26</v>
      </c>
      <c r="P230" s="891" t="str">
        <f t="shared" si="54"/>
        <v>Suministro, montaje, instalación y contrastación de sensor de flujo tipo electromagnético, conexión a proceso Ø1/2" brida CIase #150, cuerpo de acero al carbono, revestimiento interno de Tefzel / ETFE y electrodos de 316 SS. Incluye accesorios de montaje y placa de intentificación. Tags: FE-176330010 y FE-17633012.</v>
      </c>
      <c r="Q230" s="891" t="s">
        <v>1452</v>
      </c>
      <c r="R230" s="891" t="str" cm="1">
        <f t="array" ref="R230">IF($G230="","",IFERROR(VLOOKUP(LOOKUP(2,1/(($B$14:$B230&lt;&gt;"")*($C$14:$C230="")),$B$14:$B230),$AM$12:$AN$16,2,FALSE),""))</f>
        <v>Electrica</v>
      </c>
      <c r="S230" s="90">
        <v>2</v>
      </c>
      <c r="T230" s="84" t="s">
        <v>414</v>
      </c>
      <c r="U230" s="214">
        <f>+APU!K2998</f>
        <v>449.22320000000002</v>
      </c>
      <c r="V230" s="214">
        <f>U230*S230</f>
        <v>898.44640000000004</v>
      </c>
      <c r="W230" s="103"/>
      <c r="X230" s="92"/>
      <c r="Y230" s="92"/>
      <c r="Z230" s="93"/>
      <c r="AA230" s="93"/>
      <c r="AB230" s="778" cm="1">
        <f t="array" ref="AB230">IF($S230="","",SUMIFS(APU!$O:$O,APU!$A:$A,IF(ISNUMBER($C230),REPLACE(TEXT($C230,"0.0000"),5,0,"."),$C230),APU!$G:$G,"hh")/MAX(1,SUMPRODUCT(($C$15:$C$262=$C230)*($S$15:$S$262&lt;&gt;""))))</f>
        <v>67.2</v>
      </c>
      <c r="AC230" s="897">
        <f>IF($S230="","",IFERROR(VLOOKUP($AE230,APU!$V:$X,2,FALSE),""))</f>
        <v>1</v>
      </c>
      <c r="AD230" s="897">
        <f t="shared" si="47"/>
        <v>2</v>
      </c>
      <c r="AE230" s="790" t="str">
        <f t="shared" si="48"/>
        <v>5.03.03</v>
      </c>
      <c r="AF230" s="790"/>
      <c r="AG230" s="791"/>
      <c r="AH230" s="792">
        <f t="shared" si="49"/>
        <v>0</v>
      </c>
      <c r="AI230" s="808" t="str">
        <f t="shared" si="50"/>
        <v>5.03.03 | -</v>
      </c>
    </row>
    <row r="231" spans="1:35" s="97" customFormat="1" ht="36">
      <c r="A231" s="91"/>
      <c r="B231" s="84" t="s">
        <v>375</v>
      </c>
      <c r="C231" s="84" t="s">
        <v>410</v>
      </c>
      <c r="D231" s="83" t="s">
        <v>26</v>
      </c>
      <c r="E231" s="83" t="s">
        <v>26</v>
      </c>
      <c r="F231" s="84" t="s">
        <v>26</v>
      </c>
      <c r="G231" s="2234" t="s">
        <v>1121</v>
      </c>
      <c r="H231" s="2234"/>
      <c r="I231" s="2234"/>
      <c r="J231" s="2234"/>
      <c r="K231" s="2234"/>
      <c r="L231" s="2234"/>
      <c r="M231" s="2234"/>
      <c r="N231" s="109" t="s">
        <v>26</v>
      </c>
      <c r="O231" s="88" t="s">
        <v>26</v>
      </c>
      <c r="P231" s="891" t="str">
        <f t="shared" si="54"/>
        <v>Suministro, montaje, instalación y contrastación de sensor de flujo tipo electromagnético, conexión a proceso Ø1-1/2" brida CIase #150, cuerpo de acero inoxidable, revestimiento interno de Teflon / PTFE y electrodos de Hastelloy. Incluye accesorios de montaje y placa de intentificación. Tag: FE-17633009.</v>
      </c>
      <c r="Q231" s="891" t="s">
        <v>1452</v>
      </c>
      <c r="R231" s="891" t="str" cm="1">
        <f t="array" ref="R231">IF($G231="","",IFERROR(VLOOKUP(LOOKUP(2,1/(($B$14:$B231&lt;&gt;"")*($C$14:$C231="")),$B$14:$B231),$AM$12:$AN$16,2,FALSE),""))</f>
        <v>Electrica</v>
      </c>
      <c r="S231" s="90">
        <v>1</v>
      </c>
      <c r="T231" s="84" t="s">
        <v>414</v>
      </c>
      <c r="U231" s="214">
        <f>+APU!K3017</f>
        <v>449.22320000000002</v>
      </c>
      <c r="V231" s="214">
        <f t="shared" si="53"/>
        <v>449.22320000000002</v>
      </c>
      <c r="W231" s="103"/>
      <c r="X231" s="92"/>
      <c r="Y231" s="92"/>
      <c r="Z231" s="93"/>
      <c r="AA231" s="93"/>
      <c r="AB231" s="778" cm="1">
        <f t="array" ref="AB231">IF($S231="","",SUMIFS(APU!$O:$O,APU!$A:$A,IF(ISNUMBER($C231),REPLACE(TEXT($C231,"0.0000"),5,0,"."),$C231),APU!$G:$G,"hh")/MAX(1,SUMPRODUCT(($C$15:$C$262=$C231)*($S$15:$S$262&lt;&gt;""))))</f>
        <v>33.6</v>
      </c>
      <c r="AC231" s="897">
        <f>IF($S231="","",IFERROR(VLOOKUP($AE231,APU!$V:$X,2,FALSE),""))</f>
        <v>1</v>
      </c>
      <c r="AD231" s="897">
        <f t="shared" si="47"/>
        <v>1</v>
      </c>
      <c r="AE231" s="790" t="str">
        <f t="shared" si="48"/>
        <v>5.03.04</v>
      </c>
      <c r="AF231" s="790"/>
      <c r="AG231" s="791"/>
      <c r="AH231" s="792">
        <f t="shared" si="49"/>
        <v>0</v>
      </c>
      <c r="AI231" s="808" t="str">
        <f t="shared" si="50"/>
        <v>5.03.04 | -</v>
      </c>
    </row>
    <row r="232" spans="1:35" s="97" customFormat="1" ht="36">
      <c r="A232" s="91"/>
      <c r="B232" s="84" t="s">
        <v>375</v>
      </c>
      <c r="C232" s="84" t="s">
        <v>475</v>
      </c>
      <c r="D232" s="83" t="s">
        <v>26</v>
      </c>
      <c r="E232" s="83" t="s">
        <v>26</v>
      </c>
      <c r="F232" s="84" t="s">
        <v>26</v>
      </c>
      <c r="G232" s="2234" t="s">
        <v>1122</v>
      </c>
      <c r="H232" s="2234"/>
      <c r="I232" s="2234"/>
      <c r="J232" s="2234"/>
      <c r="K232" s="2234"/>
      <c r="L232" s="2234"/>
      <c r="M232" s="2234"/>
      <c r="N232" s="109" t="s">
        <v>26</v>
      </c>
      <c r="O232" s="88" t="s">
        <v>26</v>
      </c>
      <c r="P232" s="891" t="str">
        <f t="shared" si="54"/>
        <v>Suministro, montaje, instalación y contrastación de sensor de flujo tipo electromagnético, conexión a proceso Ø1" brida CIase #150, cuerpo de acero inoxidable, revestimiento interno de Teflon / PTFE y electrodos de Hastelloy. Incluye accesorios de montaje y placa de intentificación. Tags: FE-176330011 y FE-17633013.</v>
      </c>
      <c r="Q232" s="891" t="s">
        <v>1452</v>
      </c>
      <c r="R232" s="891" t="str" cm="1">
        <f t="array" ref="R232">IF($G232="","",IFERROR(VLOOKUP(LOOKUP(2,1/(($B$14:$B232&lt;&gt;"")*($C$14:$C232="")),$B$14:$B232),$AM$12:$AN$16,2,FALSE),""))</f>
        <v>Electrica</v>
      </c>
      <c r="S232" s="90">
        <v>2</v>
      </c>
      <c r="T232" s="84" t="s">
        <v>414</v>
      </c>
      <c r="U232" s="214">
        <f>+APU!K3036</f>
        <v>449.22320000000002</v>
      </c>
      <c r="V232" s="214">
        <f t="shared" si="53"/>
        <v>898.44640000000004</v>
      </c>
      <c r="W232" s="103"/>
      <c r="X232" s="92"/>
      <c r="Y232" s="92"/>
      <c r="Z232" s="93"/>
      <c r="AA232" s="93"/>
      <c r="AB232" s="778" cm="1">
        <f t="array" ref="AB232">IF($S232="","",SUMIFS(APU!$O:$O,APU!$A:$A,IF(ISNUMBER($C232),REPLACE(TEXT($C232,"0.0000"),5,0,"."),$C232),APU!$G:$G,"hh")/MAX(1,SUMPRODUCT(($C$15:$C$262=$C232)*($S$15:$S$262&lt;&gt;""))))</f>
        <v>67.2</v>
      </c>
      <c r="AC232" s="897">
        <f>IF($S232="","",IFERROR(VLOOKUP($AE232,APU!$V:$X,2,FALSE),""))</f>
        <v>1</v>
      </c>
      <c r="AD232" s="897">
        <f t="shared" si="47"/>
        <v>2</v>
      </c>
      <c r="AE232" s="790" t="str">
        <f t="shared" si="48"/>
        <v>5.03.05</v>
      </c>
      <c r="AF232" s="790"/>
      <c r="AG232" s="791"/>
      <c r="AH232" s="792">
        <f t="shared" si="49"/>
        <v>0</v>
      </c>
      <c r="AI232" s="808" t="str">
        <f t="shared" si="50"/>
        <v>5.03.05 | -</v>
      </c>
    </row>
    <row r="233" spans="1:35" s="97" customFormat="1" ht="27">
      <c r="A233" s="91"/>
      <c r="B233" s="84" t="s">
        <v>375</v>
      </c>
      <c r="C233" s="84" t="s">
        <v>476</v>
      </c>
      <c r="D233" s="83" t="s">
        <v>26</v>
      </c>
      <c r="E233" s="83" t="s">
        <v>26</v>
      </c>
      <c r="F233" s="84" t="s">
        <v>26</v>
      </c>
      <c r="G233" s="2234" t="s">
        <v>1125</v>
      </c>
      <c r="H233" s="2234"/>
      <c r="I233" s="2234"/>
      <c r="J233" s="2234"/>
      <c r="K233" s="2234"/>
      <c r="L233" s="2234"/>
      <c r="M233" s="2234"/>
      <c r="N233" s="109" t="s">
        <v>26</v>
      </c>
      <c r="O233" s="88" t="s">
        <v>26</v>
      </c>
      <c r="P233" s="891" t="str">
        <f t="shared" si="54"/>
        <v>Suministro, montaje, instalación y configuración de transmisor indicador de flujo tipo digital y programable, remoto a sensor, display con teclado, 4-20mA+HART. Incluye accesorios de montaje y placa de intentificación. Tags: FIT-17633008@013</v>
      </c>
      <c r="Q233" s="891" t="s">
        <v>1452</v>
      </c>
      <c r="R233" s="891" t="str" cm="1">
        <f t="array" ref="R233">IF($G233="","",IFERROR(VLOOKUP(LOOKUP(2,1/(($B$14:$B233&lt;&gt;"")*($C$14:$C233="")),$B$14:$B233),$AM$12:$AN$16,2,FALSE),""))</f>
        <v>Electrica</v>
      </c>
      <c r="S233" s="90">
        <v>6</v>
      </c>
      <c r="T233" s="84" t="s">
        <v>414</v>
      </c>
      <c r="U233" s="214">
        <f>+APU!K3055</f>
        <v>176.61160000000001</v>
      </c>
      <c r="V233" s="214">
        <f t="shared" si="53"/>
        <v>1059.6696000000002</v>
      </c>
      <c r="W233" s="103"/>
      <c r="X233" s="92"/>
      <c r="Y233" s="92"/>
      <c r="Z233" s="93"/>
      <c r="AA233" s="93"/>
      <c r="AB233" s="778" cm="1">
        <f t="array" ref="AB233">IF($S233="","",SUMIFS(APU!$O:$O,APU!$A:$A,IF(ISNUMBER($C233),REPLACE(TEXT($C233,"0.0000"),5,0,"."),$C233),APU!$G:$G,"hh")/MAX(1,SUMPRODUCT(($C$15:$C$262=$C233)*($S$15:$S$262&lt;&gt;""))))</f>
        <v>100.8</v>
      </c>
      <c r="AC233" s="897">
        <f>IF($S233="","",IFERROR(VLOOKUP($AE233,APU!$V:$X,2,FALSE),""))</f>
        <v>2</v>
      </c>
      <c r="AD233" s="897">
        <f t="shared" si="47"/>
        <v>3</v>
      </c>
      <c r="AE233" s="790" t="str">
        <f t="shared" si="48"/>
        <v>5.03.06</v>
      </c>
      <c r="AF233" s="790"/>
      <c r="AG233" s="791"/>
      <c r="AH233" s="792">
        <f t="shared" si="49"/>
        <v>0</v>
      </c>
      <c r="AI233" s="808" t="str">
        <f t="shared" si="50"/>
        <v>5.03.06 | -</v>
      </c>
    </row>
    <row r="234" spans="1:35" s="97" customFormat="1" ht="36">
      <c r="A234" s="91"/>
      <c r="B234" s="84" t="s">
        <v>375</v>
      </c>
      <c r="C234" s="84" t="s">
        <v>477</v>
      </c>
      <c r="D234" s="83" t="s">
        <v>26</v>
      </c>
      <c r="E234" s="83" t="s">
        <v>26</v>
      </c>
      <c r="F234" s="84" t="s">
        <v>26</v>
      </c>
      <c r="G234" s="2234" t="s">
        <v>1124</v>
      </c>
      <c r="H234" s="2234"/>
      <c r="I234" s="2234"/>
      <c r="J234" s="2234"/>
      <c r="K234" s="2234"/>
      <c r="L234" s="2234"/>
      <c r="M234" s="2234"/>
      <c r="N234" s="109" t="s">
        <v>26</v>
      </c>
      <c r="O234" s="88" t="s">
        <v>26</v>
      </c>
      <c r="P234" s="891" t="str">
        <f t="shared" si="54"/>
        <v>Suministro, montaje, instalación y contrastación de sensor / transmisor de nivel tipo radar no contacto, antena encapsulada de PVDF, conexión a proceso Ø 1 - 1/2", 4-20mA+HART. Incluye accesorios de montaje y placa de intentificación. Tag: LE/LT-17633014 y LE/LT-17633015</v>
      </c>
      <c r="Q234" s="891" t="s">
        <v>1452</v>
      </c>
      <c r="R234" s="891" t="str" cm="1">
        <f t="array" ref="R234">IF($G234="","",IFERROR(VLOOKUP(LOOKUP(2,1/(($B$14:$B234&lt;&gt;"")*($C$14:$C234="")),$B$14:$B234),$AM$12:$AN$16,2,FALSE),""))</f>
        <v>Electrica</v>
      </c>
      <c r="S234" s="90">
        <v>2</v>
      </c>
      <c r="T234" s="84" t="s">
        <v>414</v>
      </c>
      <c r="U234" s="214">
        <f>+APU!K3071</f>
        <v>297.61160000000001</v>
      </c>
      <c r="V234" s="214">
        <f t="shared" si="53"/>
        <v>595.22320000000002</v>
      </c>
      <c r="W234" s="103"/>
      <c r="X234" s="92"/>
      <c r="Y234" s="92"/>
      <c r="Z234" s="93"/>
      <c r="AA234" s="93"/>
      <c r="AB234" s="778" cm="1">
        <f t="array" ref="AB234">IF($S234="","",SUMIFS(APU!$O:$O,APU!$A:$A,IF(ISNUMBER($C234),REPLACE(TEXT($C234,"0.0000"),5,0,"."),$C234),APU!$G:$G,"hh")/MAX(1,SUMPRODUCT(($C$15:$C$262=$C234)*($S$15:$S$262&lt;&gt;""))))</f>
        <v>33.6</v>
      </c>
      <c r="AC234" s="897">
        <f>IF($S234="","",IFERROR(VLOOKUP($AE234,APU!$V:$X,2,FALSE),""))</f>
        <v>2</v>
      </c>
      <c r="AD234" s="897">
        <f t="shared" si="47"/>
        <v>1</v>
      </c>
      <c r="AE234" s="790" t="str">
        <f t="shared" si="48"/>
        <v>5.03.07</v>
      </c>
      <c r="AF234" s="790"/>
      <c r="AG234" s="791"/>
      <c r="AH234" s="792">
        <f t="shared" si="49"/>
        <v>0</v>
      </c>
      <c r="AI234" s="808" t="str">
        <f t="shared" si="50"/>
        <v>5.03.07 | -</v>
      </c>
    </row>
    <row r="235" spans="1:35" s="97" customFormat="1" ht="27">
      <c r="A235" s="91"/>
      <c r="B235" s="84" t="s">
        <v>375</v>
      </c>
      <c r="C235" s="84" t="s">
        <v>478</v>
      </c>
      <c r="D235" s="83" t="s">
        <v>26</v>
      </c>
      <c r="E235" s="83" t="s">
        <v>26</v>
      </c>
      <c r="F235" s="84" t="s">
        <v>26</v>
      </c>
      <c r="G235" s="2234" t="s">
        <v>1123</v>
      </c>
      <c r="H235" s="2234"/>
      <c r="I235" s="2234"/>
      <c r="J235" s="2234"/>
      <c r="K235" s="2234"/>
      <c r="L235" s="2234"/>
      <c r="M235" s="2234"/>
      <c r="N235" s="109" t="s">
        <v>26</v>
      </c>
      <c r="O235" s="88" t="s">
        <v>26</v>
      </c>
      <c r="P235" s="891" t="str">
        <f t="shared" si="54"/>
        <v>Suministro, montaje, instalación y configuración de indicador de nivel digital y programable, remoto a sensor, display con teclado, alimentado desde transmisor. Incluye accesorios de montaje y placa de intentificación. Tag: LI-17633014 y LI-17633015</v>
      </c>
      <c r="Q235" s="891" t="s">
        <v>1452</v>
      </c>
      <c r="R235" s="891" t="str" cm="1">
        <f t="array" ref="R235">IF($G235="","",IFERROR(VLOOKUP(LOOKUP(2,1/(($B$14:$B235&lt;&gt;"")*($C$14:$C235="")),$B$14:$B235),$AM$12:$AN$16,2,FALSE),""))</f>
        <v>Electrica</v>
      </c>
      <c r="S235" s="90">
        <v>2</v>
      </c>
      <c r="T235" s="84" t="s">
        <v>414</v>
      </c>
      <c r="U235" s="214">
        <f>+APU!K3090</f>
        <v>176.61160000000001</v>
      </c>
      <c r="V235" s="214">
        <f>U235*S235</f>
        <v>353.22320000000002</v>
      </c>
      <c r="W235" s="103"/>
      <c r="X235" s="92"/>
      <c r="Y235" s="92"/>
      <c r="Z235" s="93"/>
      <c r="AA235" s="93"/>
      <c r="AB235" s="778" cm="1">
        <f t="array" ref="AB235">IF($S235="","",SUMIFS(APU!$O:$O,APU!$A:$A,IF(ISNUMBER($C235),REPLACE(TEXT($C235,"0.0000"),5,0,"."),$C235),APU!$G:$G,"hh")/MAX(1,SUMPRODUCT(($C$15:$C$262=$C235)*($S$15:$S$262&lt;&gt;""))))</f>
        <v>33.6</v>
      </c>
      <c r="AC235" s="897">
        <f>IF($S235="","",IFERROR(VLOOKUP($AE235,APU!$V:$X,2,FALSE),""))</f>
        <v>2</v>
      </c>
      <c r="AD235" s="897">
        <f t="shared" si="47"/>
        <v>1</v>
      </c>
      <c r="AE235" s="790" t="str">
        <f t="shared" si="48"/>
        <v>5.03.08</v>
      </c>
      <c r="AF235" s="790"/>
      <c r="AG235" s="791"/>
      <c r="AH235" s="792">
        <f t="shared" si="49"/>
        <v>0</v>
      </c>
      <c r="AI235" s="808" t="str">
        <f t="shared" si="50"/>
        <v>5.03.08 | -</v>
      </c>
    </row>
    <row r="236" spans="1:35" s="97" customFormat="1" ht="18">
      <c r="A236" s="91"/>
      <c r="B236" s="84" t="s">
        <v>375</v>
      </c>
      <c r="C236" s="84" t="s">
        <v>479</v>
      </c>
      <c r="D236" s="83" t="s">
        <v>26</v>
      </c>
      <c r="E236" s="83" t="s">
        <v>26</v>
      </c>
      <c r="F236" s="84" t="s">
        <v>26</v>
      </c>
      <c r="G236" s="2234" t="s">
        <v>364</v>
      </c>
      <c r="H236" s="2234"/>
      <c r="I236" s="2234"/>
      <c r="J236" s="2234"/>
      <c r="K236" s="2234"/>
      <c r="L236" s="2234"/>
      <c r="M236" s="2234"/>
      <c r="N236" s="109" t="s">
        <v>26</v>
      </c>
      <c r="O236" s="88" t="s">
        <v>26</v>
      </c>
      <c r="P236" s="891" t="str">
        <f t="shared" si="54"/>
        <v>Suministro, montaje e instalación de detalle constructivo para montaje de manómetro. Ver estandar MY 0000-7-00005</v>
      </c>
      <c r="Q236" s="891" t="s">
        <v>1452</v>
      </c>
      <c r="R236" s="891" t="str" cm="1">
        <f t="array" ref="R236">IF($G236="","",IFERROR(VLOOKUP(LOOKUP(2,1/(($B$14:$B236&lt;&gt;"")*($C$14:$C236="")),$B$14:$B236),$AM$12:$AN$16,2,FALSE),""))</f>
        <v>Electrica</v>
      </c>
      <c r="S236" s="90">
        <v>7</v>
      </c>
      <c r="T236" s="84" t="s">
        <v>414</v>
      </c>
      <c r="U236" s="214">
        <f>+APU!K3106</f>
        <v>201.61160000000001</v>
      </c>
      <c r="V236" s="214">
        <f t="shared" si="53"/>
        <v>1411.2812000000001</v>
      </c>
      <c r="W236" s="103"/>
      <c r="X236" s="92"/>
      <c r="Y236" s="92"/>
      <c r="Z236" s="93"/>
      <c r="AA236" s="93"/>
      <c r="AB236" s="778" cm="1">
        <f t="array" ref="AB236">IF($S236="","",SUMIFS(APU!$O:$O,APU!$A:$A,IF(ISNUMBER($C236),REPLACE(TEXT($C236,"0.0000"),5,0,"."),$C236),APU!$G:$G,"hh")/MAX(1,SUMPRODUCT(($C$15:$C$262=$C236)*($S$15:$S$262&lt;&gt;""))))</f>
        <v>117.6</v>
      </c>
      <c r="AC236" s="897">
        <f>IF($S236="","",IFERROR(VLOOKUP($AE236,APU!$V:$X,2,FALSE),""))</f>
        <v>1</v>
      </c>
      <c r="AD236" s="897">
        <f t="shared" si="47"/>
        <v>7</v>
      </c>
      <c r="AE236" s="790" t="str">
        <f t="shared" si="48"/>
        <v>5.03.09</v>
      </c>
      <c r="AF236" s="790"/>
      <c r="AG236" s="791"/>
      <c r="AH236" s="792">
        <f t="shared" si="49"/>
        <v>0</v>
      </c>
      <c r="AI236" s="808" t="str">
        <f t="shared" si="50"/>
        <v>5.03.09 | -</v>
      </c>
    </row>
    <row r="237" spans="1:35" s="97" customFormat="1" ht="18">
      <c r="A237" s="91"/>
      <c r="B237" s="84" t="s">
        <v>375</v>
      </c>
      <c r="C237" s="84" t="s">
        <v>480</v>
      </c>
      <c r="D237" s="83" t="s">
        <v>26</v>
      </c>
      <c r="E237" s="83" t="s">
        <v>26</v>
      </c>
      <c r="F237" s="84" t="s">
        <v>26</v>
      </c>
      <c r="G237" s="2234" t="s">
        <v>365</v>
      </c>
      <c r="H237" s="2234"/>
      <c r="I237" s="2234"/>
      <c r="J237" s="2234"/>
      <c r="K237" s="2234"/>
      <c r="L237" s="2234"/>
      <c r="M237" s="2234"/>
      <c r="N237" s="109" t="s">
        <v>26</v>
      </c>
      <c r="O237" s="88" t="s">
        <v>26</v>
      </c>
      <c r="P237" s="891" t="str">
        <f t="shared" si="54"/>
        <v>Suministro, montaje e instalación de detalle constructivo para montaje de sensor de flujo tipo magnetico. Ver estandar MY 0000-7-00001</v>
      </c>
      <c r="Q237" s="891" t="s">
        <v>1452</v>
      </c>
      <c r="R237" s="891" t="str" cm="1">
        <f t="array" ref="R237">IF($G237="","",IFERROR(VLOOKUP(LOOKUP(2,1/(($B$14:$B237&lt;&gt;"")*($C$14:$C237="")),$B$14:$B237),$AM$12:$AN$16,2,FALSE),""))</f>
        <v>Electrica</v>
      </c>
      <c r="S237" s="90">
        <v>6</v>
      </c>
      <c r="T237" s="84" t="s">
        <v>414</v>
      </c>
      <c r="U237" s="214">
        <f>+APU!K3122</f>
        <v>86.036605714285727</v>
      </c>
      <c r="V237" s="214">
        <f t="shared" si="53"/>
        <v>516.21963428571439</v>
      </c>
      <c r="W237" s="103"/>
      <c r="X237" s="92"/>
      <c r="Y237" s="92"/>
      <c r="Z237" s="93"/>
      <c r="AA237" s="93"/>
      <c r="AB237" s="778" cm="1">
        <f t="array" ref="AB237">IF($S237="","",SUMIFS(APU!$O:$O,APU!$A:$A,IF(ISNUMBER($C237),REPLACE(TEXT($C237,"0.0000"),5,0,"."),$C237),APU!$G:$G,"hh")/MAX(1,SUMPRODUCT(($C$15:$C$262=$C237)*($S$15:$S$262&lt;&gt;""))))</f>
        <v>20.160000000000004</v>
      </c>
      <c r="AC237" s="897">
        <f>IF($S237="","",IFERROR(VLOOKUP($AE237,APU!$V:$X,2,FALSE),""))</f>
        <v>5</v>
      </c>
      <c r="AD237" s="897">
        <f t="shared" si="47"/>
        <v>1.2</v>
      </c>
      <c r="AE237" s="790" t="str">
        <f t="shared" si="48"/>
        <v>5.03.10</v>
      </c>
      <c r="AF237" s="790"/>
      <c r="AG237" s="791"/>
      <c r="AH237" s="792">
        <f t="shared" si="49"/>
        <v>0</v>
      </c>
      <c r="AI237" s="808" t="str">
        <f t="shared" si="50"/>
        <v>5.03.10 | -</v>
      </c>
    </row>
    <row r="238" spans="1:35" s="97" customFormat="1" ht="18">
      <c r="A238" s="91"/>
      <c r="B238" s="84" t="s">
        <v>375</v>
      </c>
      <c r="C238" s="84" t="s">
        <v>481</v>
      </c>
      <c r="D238" s="83" t="s">
        <v>26</v>
      </c>
      <c r="E238" s="83" t="s">
        <v>26</v>
      </c>
      <c r="F238" s="84" t="s">
        <v>26</v>
      </c>
      <c r="G238" s="2234" t="s">
        <v>366</v>
      </c>
      <c r="H238" s="2234"/>
      <c r="I238" s="2234"/>
      <c r="J238" s="2234"/>
      <c r="K238" s="2234"/>
      <c r="L238" s="2234"/>
      <c r="M238" s="2234"/>
      <c r="N238" s="109" t="s">
        <v>26</v>
      </c>
      <c r="O238" s="88" t="s">
        <v>26</v>
      </c>
      <c r="P238" s="891" t="str">
        <f t="shared" si="54"/>
        <v>Suministro, montaje e instalación de detalle constructivo para montaje de pedestal de soporte para tres transmisores. Ver estandar MY 0000-7-00025</v>
      </c>
      <c r="Q238" s="891" t="s">
        <v>1452</v>
      </c>
      <c r="R238" s="891" t="str" cm="1">
        <f t="array" ref="R238">IF($G238="","",IFERROR(VLOOKUP(LOOKUP(2,1/(($B$14:$B238&lt;&gt;"")*($C$14:$C238="")),$B$14:$B238),$AM$12:$AN$16,2,FALSE),""))</f>
        <v>Electrica</v>
      </c>
      <c r="S238" s="90">
        <v>2</v>
      </c>
      <c r="T238" s="84" t="s">
        <v>414</v>
      </c>
      <c r="U238" s="214">
        <f>+APU!K3141</f>
        <v>203.23379428571431</v>
      </c>
      <c r="V238" s="214">
        <f t="shared" si="53"/>
        <v>406.46758857142862</v>
      </c>
      <c r="W238" s="103"/>
      <c r="X238" s="92"/>
      <c r="Y238" s="92"/>
      <c r="Z238" s="93"/>
      <c r="AA238" s="93"/>
      <c r="AB238" s="778" cm="1">
        <f t="array" ref="AB238">IF($S238="","",SUMIFS(APU!$O:$O,APU!$A:$A,IF(ISNUMBER($C238),REPLACE(TEXT($C238,"0.0000"),5,0,"."),$C238),APU!$G:$G,"hh")/MAX(1,SUMPRODUCT(($C$15:$C$262=$C238)*($S$15:$S$262&lt;&gt;""))))</f>
        <v>6.7200000000000006</v>
      </c>
      <c r="AC238" s="897">
        <f>IF($S238="","",IFERROR(VLOOKUP($AE238,APU!$V:$X,2,FALSE),""))</f>
        <v>5</v>
      </c>
      <c r="AD238" s="897">
        <f t="shared" si="47"/>
        <v>0.4</v>
      </c>
      <c r="AE238" s="790" t="str">
        <f t="shared" si="48"/>
        <v>5.03.11</v>
      </c>
      <c r="AF238" s="790"/>
      <c r="AG238" s="791"/>
      <c r="AH238" s="792">
        <f t="shared" si="49"/>
        <v>0</v>
      </c>
      <c r="AI238" s="808" t="str">
        <f t="shared" si="50"/>
        <v>5.03.11 | -</v>
      </c>
    </row>
    <row r="239" spans="1:35" s="97" customFormat="1" ht="18">
      <c r="A239" s="91"/>
      <c r="B239" s="84" t="s">
        <v>375</v>
      </c>
      <c r="C239" s="84" t="s">
        <v>482</v>
      </c>
      <c r="D239" s="83" t="s">
        <v>26</v>
      </c>
      <c r="E239" s="83" t="s">
        <v>26</v>
      </c>
      <c r="F239" s="84" t="s">
        <v>26</v>
      </c>
      <c r="G239" s="2234" t="s">
        <v>367</v>
      </c>
      <c r="H239" s="2234"/>
      <c r="I239" s="2234"/>
      <c r="J239" s="2234"/>
      <c r="K239" s="2234"/>
      <c r="L239" s="2234"/>
      <c r="M239" s="2234"/>
      <c r="N239" s="109" t="s">
        <v>26</v>
      </c>
      <c r="O239" s="88" t="s">
        <v>26</v>
      </c>
      <c r="P239" s="891" t="str">
        <f t="shared" si="54"/>
        <v>Suministro, montaje e instalación de detalle constructivo para montaje de transmisor indicador de flujo. Ver estandar MY 0000-7-00028</v>
      </c>
      <c r="Q239" s="891" t="s">
        <v>1452</v>
      </c>
      <c r="R239" s="891" t="str" cm="1">
        <f t="array" ref="R239">IF($G239="","",IFERROR(VLOOKUP(LOOKUP(2,1/(($B$14:$B239&lt;&gt;"")*($C$14:$C239="")),$B$14:$B239),$AM$12:$AN$16,2,FALSE),""))</f>
        <v>Electrica</v>
      </c>
      <c r="S239" s="90">
        <v>6</v>
      </c>
      <c r="T239" s="84" t="s">
        <v>414</v>
      </c>
      <c r="U239" s="214">
        <f>+APU!K3160</f>
        <v>309.67537142857145</v>
      </c>
      <c r="V239" s="214">
        <f t="shared" si="53"/>
        <v>1858.0522285714287</v>
      </c>
      <c r="W239" s="103"/>
      <c r="X239" s="92"/>
      <c r="Y239" s="92"/>
      <c r="Z239" s="93"/>
      <c r="AA239" s="93"/>
      <c r="AB239" s="778" cm="1">
        <f t="array" ref="AB239">IF($S239="","",SUMIFS(APU!$O:$O,APU!$A:$A,IF(ISNUMBER($C239),REPLACE(TEXT($C239,"0.0000"),5,0,"."),$C239),APU!$G:$G,"hh")/MAX(1,SUMPRODUCT(($C$15:$C$262=$C239)*($S$15:$S$262&lt;&gt;""))))</f>
        <v>33.6</v>
      </c>
      <c r="AC239" s="897">
        <f>IF($S239="","",IFERROR(VLOOKUP($AE239,APU!$V:$X,2,FALSE),""))</f>
        <v>3</v>
      </c>
      <c r="AD239" s="897">
        <f t="shared" si="47"/>
        <v>2</v>
      </c>
      <c r="AE239" s="790" t="str">
        <f t="shared" si="48"/>
        <v>5.03.12</v>
      </c>
      <c r="AF239" s="790"/>
      <c r="AG239" s="791"/>
      <c r="AH239" s="792">
        <f t="shared" si="49"/>
        <v>0</v>
      </c>
      <c r="AI239" s="808" t="str">
        <f t="shared" si="50"/>
        <v>5.03.12 | -</v>
      </c>
    </row>
    <row r="240" spans="1:35" s="97" customFormat="1" ht="18">
      <c r="A240" s="91"/>
      <c r="B240" s="84" t="s">
        <v>375</v>
      </c>
      <c r="C240" s="84" t="s">
        <v>483</v>
      </c>
      <c r="D240" s="83" t="s">
        <v>26</v>
      </c>
      <c r="E240" s="83" t="s">
        <v>26</v>
      </c>
      <c r="F240" s="84" t="s">
        <v>26</v>
      </c>
      <c r="G240" s="2234" t="s">
        <v>368</v>
      </c>
      <c r="H240" s="2234"/>
      <c r="I240" s="2234"/>
      <c r="J240" s="2234"/>
      <c r="K240" s="2234"/>
      <c r="L240" s="2234"/>
      <c r="M240" s="2234"/>
      <c r="N240" s="109" t="s">
        <v>26</v>
      </c>
      <c r="O240" s="88" t="s">
        <v>26</v>
      </c>
      <c r="P240" s="891" t="str">
        <f t="shared" si="54"/>
        <v>Suministro, montaje e instalación de detalle constructivo para montaje de sensor/transmisor de nivel tipo radar. Ver estandar MY 0000-7-00007</v>
      </c>
      <c r="Q240" s="891" t="s">
        <v>1452</v>
      </c>
      <c r="R240" s="891" t="str" cm="1">
        <f t="array" ref="R240">IF($G240="","",IFERROR(VLOOKUP(LOOKUP(2,1/(($B$14:$B240&lt;&gt;"")*($C$14:$C240="")),$B$14:$B240),$AM$12:$AN$16,2,FALSE),""))</f>
        <v>Electrica</v>
      </c>
      <c r="S240" s="90">
        <v>2</v>
      </c>
      <c r="T240" s="84" t="s">
        <v>414</v>
      </c>
      <c r="U240" s="214">
        <f>+APU!K3178</f>
        <v>184.24680000000001</v>
      </c>
      <c r="V240" s="214">
        <f t="shared" si="53"/>
        <v>368.49360000000001</v>
      </c>
      <c r="W240" s="103"/>
      <c r="X240" s="92"/>
      <c r="Y240" s="92"/>
      <c r="Z240" s="93"/>
      <c r="AA240" s="93"/>
      <c r="AB240" s="778" cm="1">
        <f t="array" ref="AB240">IF($S240="","",SUMIFS(APU!$O:$O,APU!$A:$A,IF(ISNUMBER($C240),REPLACE(TEXT($C240,"0.0000"),5,0,"."),$C240),APU!$G:$G,"hh")/MAX(1,SUMPRODUCT(($C$15:$C$262=$C240)*($S$15:$S$262&lt;&gt;""))))</f>
        <v>11.2</v>
      </c>
      <c r="AC240" s="897">
        <f>IF($S240="","",IFERROR(VLOOKUP($AE240,APU!$V:$X,2,FALSE),""))</f>
        <v>3</v>
      </c>
      <c r="AD240" s="897">
        <f t="shared" si="47"/>
        <v>0.66666666666666663</v>
      </c>
      <c r="AE240" s="790" t="str">
        <f t="shared" si="48"/>
        <v>5.03.13</v>
      </c>
      <c r="AF240" s="790"/>
      <c r="AG240" s="791"/>
      <c r="AH240" s="792">
        <f t="shared" si="49"/>
        <v>0</v>
      </c>
      <c r="AI240" s="808" t="str">
        <f t="shared" si="50"/>
        <v>5.03.13 | -</v>
      </c>
    </row>
    <row r="241" spans="1:35" s="97" customFormat="1" ht="18">
      <c r="A241" s="91"/>
      <c r="B241" s="84" t="s">
        <v>375</v>
      </c>
      <c r="C241" s="84" t="s">
        <v>484</v>
      </c>
      <c r="D241" s="83" t="s">
        <v>26</v>
      </c>
      <c r="E241" s="83" t="s">
        <v>26</v>
      </c>
      <c r="F241" s="84" t="s">
        <v>26</v>
      </c>
      <c r="G241" s="2234" t="s">
        <v>369</v>
      </c>
      <c r="H241" s="2234"/>
      <c r="I241" s="2234"/>
      <c r="J241" s="2234"/>
      <c r="K241" s="2234"/>
      <c r="L241" s="2234"/>
      <c r="M241" s="2234"/>
      <c r="N241" s="109" t="s">
        <v>26</v>
      </c>
      <c r="O241" s="88" t="s">
        <v>26</v>
      </c>
      <c r="P241" s="891" t="str">
        <f t="shared" si="54"/>
        <v>Suministro, montaje e instalación de detalle constructivo para montaje de pedestal de soporte para indicador de nivel Ver estandar MY 0000-7-00024</v>
      </c>
      <c r="Q241" s="891" t="s">
        <v>1452</v>
      </c>
      <c r="R241" s="891" t="str" cm="1">
        <f t="array" ref="R241">IF($G241="","",IFERROR(VLOOKUP(LOOKUP(2,1/(($B$14:$B241&lt;&gt;"")*($C$14:$C241="")),$B$14:$B241),$AM$12:$AN$16,2,FALSE),""))</f>
        <v>Electrica</v>
      </c>
      <c r="S241" s="90">
        <v>2</v>
      </c>
      <c r="T241" s="84" t="s">
        <v>414</v>
      </c>
      <c r="U241" s="214">
        <f>+APU!K3200</f>
        <v>226.53251428571431</v>
      </c>
      <c r="V241" s="214">
        <f t="shared" si="53"/>
        <v>453.06502857142863</v>
      </c>
      <c r="W241" s="103"/>
      <c r="X241" s="92"/>
      <c r="Y241" s="92"/>
      <c r="Z241" s="93"/>
      <c r="AA241" s="93"/>
      <c r="AB241" s="778" cm="1">
        <f t="array" ref="AB241">IF($S241="","",SUMIFS(APU!$O:$O,APU!$A:$A,IF(ISNUMBER($C241),REPLACE(TEXT($C241,"0.0000"),5,0,"."),$C241),APU!$G:$G,"hh")/MAX(1,SUMPRODUCT(($C$15:$C$262=$C241)*($S$15:$S$262&lt;&gt;""))))</f>
        <v>11.2</v>
      </c>
      <c r="AC241" s="897">
        <f>IF($S241="","",IFERROR(VLOOKUP($AE241,APU!$V:$X,2,FALSE),""))</f>
        <v>3</v>
      </c>
      <c r="AD241" s="897">
        <f t="shared" si="47"/>
        <v>0.66666666666666663</v>
      </c>
      <c r="AE241" s="790" t="str">
        <f t="shared" si="48"/>
        <v>5.03.14</v>
      </c>
      <c r="AF241" s="790"/>
      <c r="AG241" s="791"/>
      <c r="AH241" s="792">
        <f t="shared" si="49"/>
        <v>0</v>
      </c>
      <c r="AI241" s="808" t="str">
        <f t="shared" si="50"/>
        <v>5.03.14 | -</v>
      </c>
    </row>
    <row r="242" spans="1:35" s="99" customFormat="1" ht="16.5">
      <c r="A242" s="96"/>
      <c r="B242" s="161" t="s">
        <v>381</v>
      </c>
      <c r="C242" s="161">
        <v>5.04</v>
      </c>
      <c r="D242" s="161" t="s">
        <v>26</v>
      </c>
      <c r="E242" s="161" t="s">
        <v>26</v>
      </c>
      <c r="F242" s="162" t="s">
        <v>26</v>
      </c>
      <c r="G242" s="2228" t="s">
        <v>339</v>
      </c>
      <c r="H242" s="2228"/>
      <c r="I242" s="2228"/>
      <c r="J242" s="2228"/>
      <c r="K242" s="2228"/>
      <c r="L242" s="2228"/>
      <c r="M242" s="2228"/>
      <c r="N242" s="163"/>
      <c r="O242" s="161"/>
      <c r="P242" s="873" t="str">
        <f t="shared" si="52"/>
        <v>VÁLVULAS DE CONTROL</v>
      </c>
      <c r="Q242" s="873" t="s">
        <v>1452</v>
      </c>
      <c r="R242" s="873" t="str" cm="1">
        <f t="array" ref="R242">IF($G242="","",IFERROR(VLOOKUP(LOOKUP(2,1/(($B$14:$B242&lt;&gt;"")*($C$14:$C242="")),$B$14:$B242),$AM$12:$AN$16,2,FALSE),""))</f>
        <v>Electrica</v>
      </c>
      <c r="S242" s="164"/>
      <c r="T242" s="161"/>
      <c r="U242" s="165"/>
      <c r="V242" s="216"/>
      <c r="W242" s="106"/>
      <c r="X242" s="97"/>
      <c r="Y242" s="98"/>
      <c r="Z242" s="97"/>
      <c r="AA242" s="97"/>
      <c r="AB242" s="778" t="str" cm="1">
        <f t="array" ref="AB242">IF($S242="","",SUMIFS(APU!$O:$O,APU!$A:$A,IF(ISNUMBER($C242),REPLACE(TEXT($C242,"0.0000"),5,0,"."),$C242),APU!$G:$G,"hh")/MAX(1,SUMPRODUCT(($C$15:$C$262=$C242)*($S$15:$S$262&lt;&gt;""))))</f>
        <v/>
      </c>
      <c r="AC242" s="897" t="str">
        <f>IF($S242="","",IFERROR(VLOOKUP($AE242,APU!$V:$X,2,FALSE),""))</f>
        <v/>
      </c>
      <c r="AD242" s="897" t="str">
        <f t="shared" si="47"/>
        <v/>
      </c>
      <c r="AE242" s="790" t="str">
        <f t="shared" si="48"/>
        <v>5.04.00</v>
      </c>
      <c r="AF242" s="790"/>
      <c r="AG242" s="791"/>
      <c r="AH242" s="792" t="str">
        <f t="shared" si="49"/>
        <v/>
      </c>
      <c r="AI242" s="808" t="str">
        <f t="shared" si="50"/>
        <v/>
      </c>
    </row>
    <row r="243" spans="1:35" s="97" customFormat="1" ht="36">
      <c r="A243" s="91"/>
      <c r="B243" s="84" t="s">
        <v>381</v>
      </c>
      <c r="C243" s="84" t="s">
        <v>382</v>
      </c>
      <c r="D243" s="83" t="s">
        <v>26</v>
      </c>
      <c r="E243" s="83" t="s">
        <v>26</v>
      </c>
      <c r="F243" s="84" t="s">
        <v>26</v>
      </c>
      <c r="G243" s="2234" t="s">
        <v>371</v>
      </c>
      <c r="H243" s="2234"/>
      <c r="I243" s="2234"/>
      <c r="J243" s="2234"/>
      <c r="K243" s="2234"/>
      <c r="L243" s="2234"/>
      <c r="M243" s="2234"/>
      <c r="N243" s="109" t="s">
        <v>343</v>
      </c>
      <c r="O243" s="88" t="s">
        <v>26</v>
      </c>
      <c r="P243" s="891" t="str">
        <f>IF(TRIM($G243)="","",TRIM($G243)&amp;IF(OR(TRIM($N243)="",TRIM($N243)="-"),""," - "&amp;TRIM($N243))&amp;IF(OR(TRIM($O243)="",TRIM($O243)="-"),""," - "&amp;TRIM($O243)))</f>
        <v>Suministro, montaje, instalación y calibración de válvula de control de flujo, tipo globo con actuador neumático y posicionador inteligente, conexión a proceso Ø2" brida CIase #150, cuerpo de acero al carbono, 4-20mA+HART. Incluye set de aire, accesorios de montaje y placa de intentificación. Tag: FCV/FY-17633009 - Ø 2"</v>
      </c>
      <c r="Q243" s="891" t="s">
        <v>1452</v>
      </c>
      <c r="R243" s="891" t="str" cm="1">
        <f t="array" ref="R243">IF($G243="","",IFERROR(VLOOKUP(LOOKUP(2,1/(($B$14:$B243&lt;&gt;"")*($C$14:$C243="")),$B$14:$B243),$AM$12:$AN$16,2,FALSE),""))</f>
        <v>Electrica</v>
      </c>
      <c r="S243" s="90">
        <v>1</v>
      </c>
      <c r="T243" s="84" t="s">
        <v>414</v>
      </c>
      <c r="U243" s="214">
        <f>+APU!K3221</f>
        <v>392.6524</v>
      </c>
      <c r="V243" s="214">
        <f t="shared" si="53"/>
        <v>392.6524</v>
      </c>
      <c r="W243" s="103"/>
      <c r="X243" s="92"/>
      <c r="Y243" s="92"/>
      <c r="Z243" s="93"/>
      <c r="AA243" s="93"/>
      <c r="AB243" s="778" cm="1">
        <f t="array" ref="AB243">IF($S243="","",SUMIFS(APU!$O:$O,APU!$A:$A,IF(ISNUMBER($C243),REPLACE(TEXT($C243,"0.0000"),5,0,"."),$C243),APU!$G:$G,"hh")/MAX(1,SUMPRODUCT(($C$15:$C$262=$C243)*($S$15:$S$262&lt;&gt;""))))</f>
        <v>32.799999999999997</v>
      </c>
      <c r="AC243" s="897">
        <f>IF($S243="","",IFERROR(VLOOKUP($AE243,APU!$V:$X,2,FALSE),""))</f>
        <v>1</v>
      </c>
      <c r="AD243" s="897">
        <f t="shared" si="47"/>
        <v>1</v>
      </c>
      <c r="AE243" s="790" t="str">
        <f t="shared" si="48"/>
        <v>5.04.01</v>
      </c>
      <c r="AF243" s="790"/>
      <c r="AG243" s="791"/>
      <c r="AH243" s="792">
        <f t="shared" si="49"/>
        <v>0</v>
      </c>
      <c r="AI243" s="808" t="str">
        <f t="shared" si="50"/>
        <v>5.04.01 | Ø 2"</v>
      </c>
    </row>
    <row r="244" spans="1:35" s="97" customFormat="1" ht="36">
      <c r="A244" s="91"/>
      <c r="B244" s="84" t="s">
        <v>381</v>
      </c>
      <c r="C244" s="84" t="s">
        <v>383</v>
      </c>
      <c r="D244" s="83" t="s">
        <v>26</v>
      </c>
      <c r="E244" s="83" t="s">
        <v>26</v>
      </c>
      <c r="F244" s="84" t="s">
        <v>26</v>
      </c>
      <c r="G244" s="2234" t="s">
        <v>372</v>
      </c>
      <c r="H244" s="2234"/>
      <c r="I244" s="2234"/>
      <c r="J244" s="2234"/>
      <c r="K244" s="2234"/>
      <c r="L244" s="2234"/>
      <c r="M244" s="2234"/>
      <c r="N244" s="109" t="s">
        <v>370</v>
      </c>
      <c r="O244" s="88" t="s">
        <v>26</v>
      </c>
      <c r="P244" s="891" t="str">
        <f>IF(TRIM($G244)="","",TRIM($G244)&amp;IF(OR(TRIM($N244)="",TRIM($N244)="-"),""," - "&amp;TRIM($N244))&amp;IF(OR(TRIM($O244)="",TRIM($O244)="-"),""," - "&amp;TRIM($O244)))</f>
        <v>Suministro, montaje, instalación y calibración de válvula de control de flujo, tipo globo con actuador neumático y posicionador inteligente, conexión a proceso 1-1/2" brida CIase #150, cuerpo de acero al carbono, 4-20mA+HART. Incluye set de aire, accesorios de montaje y placa de intentificación. Tags: FCV/FY-17633011 y FCV/FY-17633013 - Ø 1-1/2"</v>
      </c>
      <c r="Q244" s="891" t="s">
        <v>1452</v>
      </c>
      <c r="R244" s="891" t="str" cm="1">
        <f t="array" ref="R244">IF($G244="","",IFERROR(VLOOKUP(LOOKUP(2,1/(($B$14:$B244&lt;&gt;"")*($C$14:$C244="")),$B$14:$B244),$AM$12:$AN$16,2,FALSE),""))</f>
        <v>Electrica</v>
      </c>
      <c r="S244" s="90">
        <v>2</v>
      </c>
      <c r="T244" s="84" t="s">
        <v>414</v>
      </c>
      <c r="U244" s="214">
        <f>+APU!K3241</f>
        <v>392.6524</v>
      </c>
      <c r="V244" s="214">
        <f>U244*S244</f>
        <v>785.3048</v>
      </c>
      <c r="W244" s="103"/>
      <c r="X244" s="92"/>
      <c r="Y244" s="92"/>
      <c r="Z244" s="93"/>
      <c r="AA244" s="93"/>
      <c r="AB244" s="778" cm="1">
        <f t="array" ref="AB244">IF($S244="","",SUMIFS(APU!$O:$O,APU!$A:$A,IF(ISNUMBER($C244),REPLACE(TEXT($C244,"0.0000"),5,0,"."),$C244),APU!$G:$G,"hh")/MAX(1,SUMPRODUCT(($C$15:$C$262=$C244)*($S$15:$S$262&lt;&gt;""))))</f>
        <v>65.599999999999994</v>
      </c>
      <c r="AC244" s="897">
        <f>IF($S244="","",IFERROR(VLOOKUP($AE244,APU!$V:$X,2,FALSE),""))</f>
        <v>1</v>
      </c>
      <c r="AD244" s="897">
        <f t="shared" si="47"/>
        <v>2</v>
      </c>
      <c r="AE244" s="790" t="str">
        <f t="shared" si="48"/>
        <v>5.04.02</v>
      </c>
      <c r="AF244" s="790"/>
      <c r="AG244" s="791"/>
      <c r="AH244" s="792">
        <f t="shared" si="49"/>
        <v>0</v>
      </c>
      <c r="AI244" s="808" t="str">
        <f t="shared" si="50"/>
        <v>5.04.02 | Ø 1-1/2"</v>
      </c>
    </row>
    <row r="245" spans="1:35" s="97" customFormat="1" ht="18">
      <c r="A245" s="91"/>
      <c r="B245" s="84" t="s">
        <v>381</v>
      </c>
      <c r="C245" s="84" t="s">
        <v>385</v>
      </c>
      <c r="D245" s="83" t="s">
        <v>26</v>
      </c>
      <c r="E245" s="83" t="s">
        <v>26</v>
      </c>
      <c r="F245" s="84" t="s">
        <v>26</v>
      </c>
      <c r="G245" s="2234" t="s">
        <v>373</v>
      </c>
      <c r="H245" s="2234"/>
      <c r="I245" s="2234"/>
      <c r="J245" s="2234"/>
      <c r="K245" s="2234"/>
      <c r="L245" s="2234"/>
      <c r="M245" s="2234"/>
      <c r="N245" s="109" t="s">
        <v>26</v>
      </c>
      <c r="O245" s="88" t="s">
        <v>26</v>
      </c>
      <c r="P245" s="891" t="str">
        <f>IF(TRIM($G245)="","",TRIM($G245)&amp;IF(OR(TRIM($N245)="",TRIM($N245)="-"),""," - "&amp;TRIM($N245))&amp;IF(OR(TRIM($O245)="",TRIM($O245)="-"),""," - "&amp;TRIM($O245)))</f>
        <v>Suministro, montaje e instalación de detalle constructivo para montaje de válvulas de control. Ver estandar MY 0000-7-00016</v>
      </c>
      <c r="Q245" s="891" t="s">
        <v>1452</v>
      </c>
      <c r="R245" s="891" t="str" cm="1">
        <f t="array" ref="R245">IF($G245="","",IFERROR(VLOOKUP(LOOKUP(2,1/(($B$14:$B245&lt;&gt;"")*($C$14:$C245="")),$B$14:$B245),$AM$12:$AN$16,2,FALSE),""))</f>
        <v>Electrica</v>
      </c>
      <c r="S245" s="90">
        <v>3</v>
      </c>
      <c r="T245" s="84" t="s">
        <v>414</v>
      </c>
      <c r="U245" s="214">
        <f>+APU!K3261</f>
        <v>229.24680000000001</v>
      </c>
      <c r="V245" s="214">
        <f t="shared" si="53"/>
        <v>687.74040000000002</v>
      </c>
      <c r="W245" s="103"/>
      <c r="X245" s="92"/>
      <c r="Y245" s="92"/>
      <c r="Z245" s="93"/>
      <c r="AA245" s="93"/>
      <c r="AB245" s="778" cm="1">
        <f t="array" ref="AB245">IF($S245="","",SUMIFS(APU!$O:$O,APU!$A:$A,IF(ISNUMBER($C245),REPLACE(TEXT($C245,"0.0000"),5,0,"."),$C245),APU!$G:$G,"hh")/MAX(1,SUMPRODUCT(($C$15:$C$262=$C245)*($S$15:$S$262&lt;&gt;""))))</f>
        <v>16.8</v>
      </c>
      <c r="AC245" s="897">
        <f>IF($S245="","",IFERROR(VLOOKUP($AE245,APU!$V:$X,2,FALSE),""))</f>
        <v>3</v>
      </c>
      <c r="AD245" s="897">
        <f t="shared" si="47"/>
        <v>1</v>
      </c>
      <c r="AE245" s="790" t="str">
        <f t="shared" si="48"/>
        <v>5.04.03</v>
      </c>
      <c r="AF245" s="790"/>
      <c r="AG245" s="791"/>
      <c r="AH245" s="792">
        <f t="shared" si="49"/>
        <v>0</v>
      </c>
      <c r="AI245" s="808" t="str">
        <f t="shared" si="50"/>
        <v>5.04.03 | -</v>
      </c>
    </row>
    <row r="246" spans="1:35" s="97" customFormat="1" ht="18">
      <c r="A246" s="91"/>
      <c r="B246" s="84" t="s">
        <v>381</v>
      </c>
      <c r="C246" s="84" t="s">
        <v>485</v>
      </c>
      <c r="D246" s="83" t="s">
        <v>26</v>
      </c>
      <c r="E246" s="83" t="s">
        <v>26</v>
      </c>
      <c r="F246" s="84" t="s">
        <v>26</v>
      </c>
      <c r="G246" s="2234" t="s">
        <v>409</v>
      </c>
      <c r="H246" s="2234"/>
      <c r="I246" s="2234"/>
      <c r="J246" s="2234"/>
      <c r="K246" s="2234"/>
      <c r="L246" s="2234"/>
      <c r="M246" s="2234"/>
      <c r="N246" s="109" t="s">
        <v>26</v>
      </c>
      <c r="O246" s="88" t="s">
        <v>26</v>
      </c>
      <c r="P246" s="891" t="str">
        <f t="shared" si="52"/>
        <v>Verificación y ampliación del tubing de aire para válvulas de control en el área de dosificación de floculantes.</v>
      </c>
      <c r="Q246" s="891" t="s">
        <v>1452</v>
      </c>
      <c r="R246" s="891" t="str" cm="1">
        <f t="array" ref="R246">IF($G246="","",IFERROR(VLOOKUP(LOOKUP(2,1/(($B$14:$B246&lt;&gt;"")*($C$14:$C246="")),$B$14:$B246),$AM$12:$AN$16,2,FALSE),""))</f>
        <v>Electrica</v>
      </c>
      <c r="S246" s="90">
        <v>1</v>
      </c>
      <c r="T246" s="84" t="s">
        <v>337</v>
      </c>
      <c r="U246" s="214">
        <f>+APU!K3280</f>
        <v>448.0522285714286</v>
      </c>
      <c r="V246" s="214">
        <f>U246*S246</f>
        <v>448.0522285714286</v>
      </c>
      <c r="W246" s="103"/>
      <c r="X246" s="92"/>
      <c r="Y246" s="92"/>
      <c r="Z246" s="93"/>
      <c r="AA246" s="93"/>
      <c r="AB246" s="778" cm="1">
        <f t="array" ref="AB246">IF($S246="","",SUMIFS(APU!$O:$O,APU!$A:$A,IF(ISNUMBER($C246),REPLACE(TEXT($C246,"0.0000"),5,0,"."),$C246),APU!$G:$G,"hh")/MAX(1,SUMPRODUCT(($C$15:$C$262=$C246)*($S$15:$S$262&lt;&gt;""))))</f>
        <v>33.6</v>
      </c>
      <c r="AC246" s="897">
        <f>IF($S246="","",IFERROR(VLOOKUP($AE246,APU!$V:$X,2,FALSE),""))</f>
        <v>0.5</v>
      </c>
      <c r="AD246" s="897">
        <f t="shared" si="47"/>
        <v>2</v>
      </c>
      <c r="AE246" s="790" t="str">
        <f t="shared" si="48"/>
        <v>5.04.04</v>
      </c>
      <c r="AF246" s="790"/>
      <c r="AG246" s="791"/>
      <c r="AH246" s="792">
        <f t="shared" si="49"/>
        <v>0</v>
      </c>
      <c r="AI246" s="808" t="str">
        <f t="shared" si="50"/>
        <v>5.04.04 | -</v>
      </c>
    </row>
    <row r="247" spans="1:35" s="99" customFormat="1" ht="16.5">
      <c r="A247" s="96"/>
      <c r="B247" s="161" t="s">
        <v>386</v>
      </c>
      <c r="C247" s="161">
        <v>5.05</v>
      </c>
      <c r="D247" s="161" t="s">
        <v>26</v>
      </c>
      <c r="E247" s="161" t="s">
        <v>26</v>
      </c>
      <c r="F247" s="162" t="s">
        <v>26</v>
      </c>
      <c r="G247" s="2228" t="s">
        <v>340</v>
      </c>
      <c r="H247" s="2228"/>
      <c r="I247" s="2228"/>
      <c r="J247" s="2228"/>
      <c r="K247" s="2228"/>
      <c r="L247" s="2228"/>
      <c r="M247" s="2228"/>
      <c r="N247" s="163"/>
      <c r="O247" s="161"/>
      <c r="P247" s="873" t="str">
        <f t="shared" si="52"/>
        <v>CONDUCTORES</v>
      </c>
      <c r="Q247" s="873" t="s">
        <v>1452</v>
      </c>
      <c r="R247" s="873" t="str" cm="1">
        <f t="array" ref="R247">IF($G247="","",IFERROR(VLOOKUP(LOOKUP(2,1/(($B$14:$B247&lt;&gt;"")*($C$14:$C247="")),$B$14:$B247),$AM$12:$AN$16,2,FALSE),""))</f>
        <v>Electrica</v>
      </c>
      <c r="S247" s="164"/>
      <c r="T247" s="161"/>
      <c r="U247" s="165"/>
      <c r="V247" s="216"/>
      <c r="W247" s="106"/>
      <c r="X247" s="97"/>
      <c r="Y247" s="98"/>
      <c r="Z247" s="97"/>
      <c r="AA247" s="97"/>
      <c r="AB247" s="778" t="str" cm="1">
        <f t="array" ref="AB247">IF($S247="","",SUMIFS(APU!$O:$O,APU!$A:$A,IF(ISNUMBER($C247),REPLACE(TEXT($C247,"0.0000"),5,0,"."),$C247),APU!$G:$G,"hh")/MAX(1,SUMPRODUCT(($C$15:$C$262=$C247)*($S$15:$S$262&lt;&gt;""))))</f>
        <v/>
      </c>
      <c r="AC247" s="897" t="str">
        <f>IF($S247="","",IFERROR(VLOOKUP($AE247,APU!$V:$X,2,FALSE),""))</f>
        <v/>
      </c>
      <c r="AD247" s="897" t="str">
        <f t="shared" si="47"/>
        <v/>
      </c>
      <c r="AE247" s="790" t="str">
        <f t="shared" si="48"/>
        <v>5.05.00</v>
      </c>
      <c r="AF247" s="790"/>
      <c r="AG247" s="791"/>
      <c r="AH247" s="792" t="str">
        <f t="shared" si="49"/>
        <v/>
      </c>
      <c r="AI247" s="808" t="str">
        <f t="shared" si="50"/>
        <v/>
      </c>
    </row>
    <row r="248" spans="1:35" s="97" customFormat="1" ht="27">
      <c r="A248" s="91"/>
      <c r="B248" s="84" t="s">
        <v>386</v>
      </c>
      <c r="C248" s="84" t="s">
        <v>390</v>
      </c>
      <c r="D248" s="83" t="s">
        <v>26</v>
      </c>
      <c r="E248" s="83" t="s">
        <v>26</v>
      </c>
      <c r="F248" s="84" t="s">
        <v>26</v>
      </c>
      <c r="G248" s="2234" t="s">
        <v>398</v>
      </c>
      <c r="H248" s="2234"/>
      <c r="I248" s="2234"/>
      <c r="J248" s="2234"/>
      <c r="K248" s="2234"/>
      <c r="L248" s="2234"/>
      <c r="M248" s="2234"/>
      <c r="N248" s="109" t="s">
        <v>344</v>
      </c>
      <c r="O248" s="88" t="s">
        <v>684</v>
      </c>
      <c r="P248" s="891" t="str">
        <f t="shared" ref="P248:P253" si="55">IF(TRIM($G248)="","",TRIM($G248)&amp;IF(OR(TRIM($N248)="",TRIM($N248)="-"),""," - "&amp;TRIM($N248))&amp;IF(OR(TRIM($O248)="",TRIM($O248)="-"),""," - "&amp;TRIM($O248)))</f>
        <v>Suministro, montaje e instalación de cable para alimentación tipo TC-XHHW-2, 600V, 90°C, conductores de cobre electrolítico recocido, clase B, aislamiento de polietileno reticulado (XLPE), cubierta externa de PVC. (NOTA 2) - 3/C #14 AWG - (NOTA 5)</v>
      </c>
      <c r="Q248" s="891" t="s">
        <v>1452</v>
      </c>
      <c r="R248" s="891" t="str" cm="1">
        <f t="array" ref="R248">IF($G248="","",IFERROR(VLOOKUP(LOOKUP(2,1/(($B$14:$B248&lt;&gt;"")*($C$14:$C248="")),$B$14:$B248),$AM$12:$AN$16,2,FALSE),""))</f>
        <v>Electrica</v>
      </c>
      <c r="S248" s="150">
        <v>1700</v>
      </c>
      <c r="T248" s="84" t="s">
        <v>57</v>
      </c>
      <c r="U248" s="214">
        <f>+APU!K3297</f>
        <v>4.5161160000000002</v>
      </c>
      <c r="V248" s="214">
        <f t="shared" si="53"/>
        <v>7677.3972000000003</v>
      </c>
      <c r="W248" s="103"/>
      <c r="X248" s="92"/>
      <c r="Y248" s="92"/>
      <c r="Z248" s="93"/>
      <c r="AA248" s="93"/>
      <c r="AB248" s="778" cm="1">
        <f t="array" ref="AB248">IF($S248="","",SUMIFS(APU!$O:$O,APU!$A:$A,IF(ISNUMBER($C248),REPLACE(TEXT($C248,"0.0000"),5,0,"."),$C248),APU!$G:$G,"hh")/MAX(1,SUMPRODUCT(($C$15:$C$262=$C248)*($S$15:$S$262&lt;&gt;""))))</f>
        <v>285.60000000000002</v>
      </c>
      <c r="AC248" s="897">
        <f>IF($S248="","",IFERROR(VLOOKUP($AE248,APU!$V:$X,2,FALSE),""))</f>
        <v>100</v>
      </c>
      <c r="AD248" s="897">
        <f t="shared" si="47"/>
        <v>17</v>
      </c>
      <c r="AE248" s="790" t="str">
        <f t="shared" si="48"/>
        <v>5.05.01</v>
      </c>
      <c r="AF248" s="790"/>
      <c r="AG248" s="791"/>
      <c r="AH248" s="792">
        <f t="shared" si="49"/>
        <v>0</v>
      </c>
      <c r="AI248" s="808" t="str">
        <f t="shared" si="50"/>
        <v>5.05.01 | 3/C #14 AWG | (NOTA 5)</v>
      </c>
    </row>
    <row r="249" spans="1:35" s="97" customFormat="1" ht="27">
      <c r="A249" s="91"/>
      <c r="B249" s="84" t="s">
        <v>386</v>
      </c>
      <c r="C249" s="84" t="s">
        <v>391</v>
      </c>
      <c r="D249" s="83" t="s">
        <v>26</v>
      </c>
      <c r="E249" s="83" t="s">
        <v>26</v>
      </c>
      <c r="F249" s="84" t="s">
        <v>26</v>
      </c>
      <c r="G249" s="2234" t="s">
        <v>379</v>
      </c>
      <c r="H249" s="2234"/>
      <c r="I249" s="2234"/>
      <c r="J249" s="2234"/>
      <c r="K249" s="2234"/>
      <c r="L249" s="2234"/>
      <c r="M249" s="2234"/>
      <c r="N249" s="109" t="s">
        <v>345</v>
      </c>
      <c r="O249" s="88" t="s">
        <v>26</v>
      </c>
      <c r="P249" s="891" t="str">
        <f t="shared" si="55"/>
        <v>Suministro, montaje e instalación de cable para instrumentación tipo PLTC, ITC-OS, 105°C, conductores de cobre electrolítico recocido, clase B, aislamiento de PVC, pantalla de cinta aluminizada con Cable para drenaje, cubierta externa de PVC. - 1P #16 AWG+SHLD</v>
      </c>
      <c r="Q249" s="891" t="s">
        <v>1452</v>
      </c>
      <c r="R249" s="891" t="str" cm="1">
        <f t="array" ref="R249">IF($G249="","",IFERROR(VLOOKUP(LOOKUP(2,1/(($B$14:$B249&lt;&gt;"")*($C$14:$C249="")),$B$14:$B249),$AM$12:$AN$16,2,FALSE),""))</f>
        <v>Electrica</v>
      </c>
      <c r="S249" s="90">
        <v>1400</v>
      </c>
      <c r="T249" s="84" t="s">
        <v>57</v>
      </c>
      <c r="U249" s="214">
        <f>+APU!K3313</f>
        <v>4.5161160000000002</v>
      </c>
      <c r="V249" s="214">
        <f t="shared" si="53"/>
        <v>6322.5624000000007</v>
      </c>
      <c r="W249" s="103"/>
      <c r="X249" s="92"/>
      <c r="Y249" s="92"/>
      <c r="Z249" s="93"/>
      <c r="AA249" s="93"/>
      <c r="AB249" s="778" cm="1">
        <f t="array" ref="AB249">IF($S249="","",SUMIFS(APU!$O:$O,APU!$A:$A,IF(ISNUMBER($C249),REPLACE(TEXT($C249,"0.0000"),5,0,"."),$C249),APU!$G:$G,"hh")/MAX(1,SUMPRODUCT(($C$15:$C$262=$C249)*($S$15:$S$262&lt;&gt;""))))</f>
        <v>235.2</v>
      </c>
      <c r="AC249" s="897">
        <f>IF($S249="","",IFERROR(VLOOKUP($AE249,APU!$V:$X,2,FALSE),""))</f>
        <v>100</v>
      </c>
      <c r="AD249" s="897">
        <f t="shared" si="47"/>
        <v>14</v>
      </c>
      <c r="AE249" s="790" t="str">
        <f t="shared" si="48"/>
        <v>5.05.02</v>
      </c>
      <c r="AF249" s="790"/>
      <c r="AG249" s="791"/>
      <c r="AH249" s="792">
        <f t="shared" si="49"/>
        <v>0</v>
      </c>
      <c r="AI249" s="808" t="str">
        <f t="shared" si="50"/>
        <v>5.05.02 | 1P #16 AWG+SHLD</v>
      </c>
    </row>
    <row r="250" spans="1:35" s="97" customFormat="1" ht="36">
      <c r="A250" s="91"/>
      <c r="B250" s="84" t="s">
        <v>386</v>
      </c>
      <c r="C250" s="84" t="s">
        <v>392</v>
      </c>
      <c r="D250" s="83" t="s">
        <v>26</v>
      </c>
      <c r="E250" s="83" t="s">
        <v>26</v>
      </c>
      <c r="F250" s="84" t="s">
        <v>26</v>
      </c>
      <c r="G250" s="2234" t="s">
        <v>399</v>
      </c>
      <c r="H250" s="2234"/>
      <c r="I250" s="2234"/>
      <c r="J250" s="2234"/>
      <c r="K250" s="2234"/>
      <c r="L250" s="2234"/>
      <c r="M250" s="2234"/>
      <c r="N250" s="109" t="s">
        <v>345</v>
      </c>
      <c r="O250" s="88" t="s">
        <v>684</v>
      </c>
      <c r="P250" s="891" t="str">
        <f t="shared" si="55"/>
        <v>Suministro, montaje e instalación de cable para instrumentación tipo PLTC, ITC-OS, 105°C, conductores de cobre electrolítico recocido, clase B, aislamiento de PVC, pantalla de cinta aluminizada con Cable para drenaje, cubierta externa de PVC. (NOTA 3) - 1P #16 AWG+SHLD - (NOTA 5)</v>
      </c>
      <c r="Q250" s="891" t="s">
        <v>1452</v>
      </c>
      <c r="R250" s="891" t="str" cm="1">
        <f t="array" ref="R250">IF($G250="","",IFERROR(VLOOKUP(LOOKUP(2,1/(($B$14:$B250&lt;&gt;"")*($C$14:$C250="")),$B$14:$B250),$AM$12:$AN$16,2,FALSE),""))</f>
        <v>Electrica</v>
      </c>
      <c r="S250" s="150">
        <v>1700</v>
      </c>
      <c r="T250" s="84" t="s">
        <v>57</v>
      </c>
      <c r="U250" s="214">
        <f>+APU!K3331</f>
        <v>4.5161160000000002</v>
      </c>
      <c r="V250" s="214">
        <f t="shared" si="53"/>
        <v>7677.3972000000003</v>
      </c>
      <c r="W250" s="103"/>
      <c r="X250" s="92"/>
      <c r="Y250" s="92"/>
      <c r="Z250" s="93"/>
      <c r="AA250" s="93"/>
      <c r="AB250" s="778" cm="1">
        <f t="array" ref="AB250">IF($S250="","",SUMIFS(APU!$O:$O,APU!$A:$A,IF(ISNUMBER($C250),REPLACE(TEXT($C250,"0.0000"),5,0,"."),$C250),APU!$G:$G,"hh")/MAX(1,SUMPRODUCT(($C$15:$C$262=$C250)*($S$15:$S$262&lt;&gt;""))))</f>
        <v>285.60000000000002</v>
      </c>
      <c r="AC250" s="897">
        <f>IF($S250="","",IFERROR(VLOOKUP($AE250,APU!$V:$X,2,FALSE),""))</f>
        <v>100</v>
      </c>
      <c r="AD250" s="897">
        <f t="shared" si="47"/>
        <v>17</v>
      </c>
      <c r="AE250" s="790" t="str">
        <f t="shared" si="48"/>
        <v>5.05.03</v>
      </c>
      <c r="AF250" s="790"/>
      <c r="AG250" s="791"/>
      <c r="AH250" s="792">
        <f t="shared" si="49"/>
        <v>0</v>
      </c>
      <c r="AI250" s="808" t="str">
        <f t="shared" si="50"/>
        <v>5.05.03 | 1P #16 AWG+SHLD | (NOTA 5)</v>
      </c>
    </row>
    <row r="251" spans="1:35" s="97" customFormat="1" ht="45">
      <c r="A251" s="91"/>
      <c r="B251" s="84" t="s">
        <v>386</v>
      </c>
      <c r="C251" s="84" t="s">
        <v>486</v>
      </c>
      <c r="D251" s="83" t="s">
        <v>26</v>
      </c>
      <c r="E251" s="83" t="s">
        <v>26</v>
      </c>
      <c r="F251" s="84" t="s">
        <v>26</v>
      </c>
      <c r="G251" s="2234" t="s">
        <v>380</v>
      </c>
      <c r="H251" s="2234"/>
      <c r="I251" s="2234"/>
      <c r="J251" s="2234"/>
      <c r="K251" s="2234"/>
      <c r="L251" s="2234"/>
      <c r="M251" s="2234"/>
      <c r="N251" s="109" t="s">
        <v>346</v>
      </c>
      <c r="O251" s="88" t="s">
        <v>26</v>
      </c>
      <c r="P251" s="891" t="str">
        <f t="shared" si="55"/>
        <v>Suministro, montaje e instalación de cable de cable multipar para red DeviceNet. tipo ODVA Class 2 Thick, 75°, dos pares trenzados, conductores de cobre estañado clase B, cable de drenaje de cobre estañado, aislamiento de PVC , blindaje por par de lamina metálica, blindaje exterior de malla de cobre estañado, cubierta externa de PVC, color gris, certificación CMG PLTC-ER. - 2PR#15/#18 + SHLD</v>
      </c>
      <c r="Q251" s="891" t="s">
        <v>1452</v>
      </c>
      <c r="R251" s="891" t="str" cm="1">
        <f t="array" ref="R251">IF($G251="","",IFERROR(VLOOKUP(LOOKUP(2,1/(($B$14:$B251&lt;&gt;"")*($C$14:$C251="")),$B$14:$B251),$AM$12:$AN$16,2,FALSE),""))</f>
        <v>Electrica</v>
      </c>
      <c r="S251" s="90">
        <v>80</v>
      </c>
      <c r="T251" s="84" t="s">
        <v>57</v>
      </c>
      <c r="U251" s="214">
        <f>+APU!K3347</f>
        <v>5.6075920000000004</v>
      </c>
      <c r="V251" s="214">
        <f t="shared" si="53"/>
        <v>448.60736000000003</v>
      </c>
      <c r="W251" s="103"/>
      <c r="X251" s="92"/>
      <c r="Y251" s="92"/>
      <c r="Z251" s="93"/>
      <c r="AA251" s="93"/>
      <c r="AB251" s="778" cm="1">
        <f t="array" ref="AB251">IF($S251="","",SUMIFS(APU!$O:$O,APU!$A:$A,IF(ISNUMBER($C251),REPLACE(TEXT($C251,"0.0000"),5,0,"."),$C251),APU!$G:$G,"hh")/MAX(1,SUMPRODUCT(($C$15:$C$262=$C251)*($S$15:$S$262&lt;&gt;""))))</f>
        <v>14.080000000000002</v>
      </c>
      <c r="AC251" s="897">
        <f>IF($S251="","",IFERROR(VLOOKUP($AE251,APU!$V:$X,2,FALSE),""))</f>
        <v>100</v>
      </c>
      <c r="AD251" s="897">
        <f t="shared" si="47"/>
        <v>0.8</v>
      </c>
      <c r="AE251" s="790" t="str">
        <f t="shared" si="48"/>
        <v>5.05.04</v>
      </c>
      <c r="AF251" s="790"/>
      <c r="AG251" s="791"/>
      <c r="AH251" s="792">
        <f t="shared" si="49"/>
        <v>0</v>
      </c>
      <c r="AI251" s="808" t="str">
        <f t="shared" si="50"/>
        <v>5.05.04 | 2PR#15/#18 + SHLD</v>
      </c>
    </row>
    <row r="252" spans="1:35" s="97" customFormat="1" ht="27">
      <c r="A252" s="91"/>
      <c r="B252" s="84" t="s">
        <v>386</v>
      </c>
      <c r="C252" s="84" t="s">
        <v>487</v>
      </c>
      <c r="D252" s="83" t="s">
        <v>26</v>
      </c>
      <c r="E252" s="83" t="s">
        <v>26</v>
      </c>
      <c r="F252" s="84" t="s">
        <v>26</v>
      </c>
      <c r="G252" s="2234" t="s">
        <v>384</v>
      </c>
      <c r="H252" s="2234"/>
      <c r="I252" s="2234"/>
      <c r="J252" s="2234"/>
      <c r="K252" s="2234"/>
      <c r="L252" s="2234"/>
      <c r="M252" s="2234"/>
      <c r="N252" s="109" t="s">
        <v>26</v>
      </c>
      <c r="O252" s="88" t="s">
        <v>26</v>
      </c>
      <c r="P252" s="891" t="str">
        <f t="shared" si="55"/>
        <v>Suministro, montaje e instalación de accesorios ( empalmes, conectores terminales, conectores tipo tee, conectores hembra, conectores macho, terminales modulares, multiconectores, tapones, sellos, etiquetas) para conductores.</v>
      </c>
      <c r="Q252" s="891" t="s">
        <v>1452</v>
      </c>
      <c r="R252" s="891" t="str" cm="1">
        <f t="array" ref="R252">IF($G252="","",IFERROR(VLOOKUP(LOOKUP(2,1/(($B$14:$B252&lt;&gt;"")*($C$14:$C252="")),$B$14:$B252),$AM$12:$AN$16,2,FALSE),""))</f>
        <v>Electrica</v>
      </c>
      <c r="S252" s="90">
        <v>1</v>
      </c>
      <c r="T252" s="84" t="s">
        <v>337</v>
      </c>
      <c r="U252" s="214">
        <f>+APU!K3363</f>
        <v>1510.7440000000001</v>
      </c>
      <c r="V252" s="214">
        <f t="shared" si="53"/>
        <v>1510.7440000000001</v>
      </c>
      <c r="W252" s="103"/>
      <c r="X252" s="92"/>
      <c r="Y252" s="92"/>
      <c r="Z252" s="93"/>
      <c r="AA252" s="93"/>
      <c r="AB252" s="778" cm="1">
        <f t="array" ref="AB252">IF($S252="","",SUMIFS(APU!$O:$O,APU!$A:$A,IF(ISNUMBER($C252),REPLACE(TEXT($C252,"0.0000"),5,0,"."),$C252),APU!$G:$G,"hh")/MAX(1,SUMPRODUCT(($C$15:$C$262=$C252)*($S$15:$S$262&lt;&gt;""))))</f>
        <v>112</v>
      </c>
      <c r="AC252" s="897">
        <f>IF($S252="","",IFERROR(VLOOKUP($AE252,APU!$V:$X,2,FALSE),""))</f>
        <v>0.15</v>
      </c>
      <c r="AD252" s="897">
        <f t="shared" si="47"/>
        <v>6.666666666666667</v>
      </c>
      <c r="AE252" s="790" t="str">
        <f t="shared" si="48"/>
        <v>5.05.05</v>
      </c>
      <c r="AF252" s="790"/>
      <c r="AG252" s="791"/>
      <c r="AH252" s="792">
        <f t="shared" si="49"/>
        <v>0</v>
      </c>
      <c r="AI252" s="808" t="str">
        <f t="shared" si="50"/>
        <v>5.05.05 | -</v>
      </c>
    </row>
    <row r="253" spans="1:35" s="97" customFormat="1" ht="27">
      <c r="A253" s="91"/>
      <c r="B253" s="84" t="s">
        <v>386</v>
      </c>
      <c r="C253" s="84" t="s">
        <v>507</v>
      </c>
      <c r="D253" s="83" t="s">
        <v>26</v>
      </c>
      <c r="E253" s="83" t="s">
        <v>26</v>
      </c>
      <c r="F253" s="84" t="s">
        <v>26</v>
      </c>
      <c r="G253" s="2234" t="s">
        <v>508</v>
      </c>
      <c r="H253" s="2235"/>
      <c r="I253" s="2235"/>
      <c r="J253" s="2235"/>
      <c r="K253" s="2235"/>
      <c r="L253" s="2235"/>
      <c r="M253" s="2236"/>
      <c r="N253" s="109" t="s">
        <v>26</v>
      </c>
      <c r="O253" s="88" t="s">
        <v>26</v>
      </c>
      <c r="P253" s="891" t="str">
        <f t="shared" si="55"/>
        <v>Suministro, montaje e instalación de tarjetas de comunicación para red DeviceNet, compatible con variadores de frecuencia de bomba de dosificaicón de floculantes existentes.</v>
      </c>
      <c r="Q253" s="891" t="s">
        <v>1452</v>
      </c>
      <c r="R253" s="891" t="str" cm="1">
        <f t="array" ref="R253">IF($G253="","",IFERROR(VLOOKUP(LOOKUP(2,1/(($B$14:$B253&lt;&gt;"")*($C$14:$C253="")),$B$14:$B253),$AM$12:$AN$16,2,FALSE),""))</f>
        <v>Electrica</v>
      </c>
      <c r="S253" s="90">
        <v>5</v>
      </c>
      <c r="T253" s="84" t="s">
        <v>414</v>
      </c>
      <c r="U253" s="214">
        <f>+APU!K3378</f>
        <v>35.322319999999998</v>
      </c>
      <c r="V253" s="214">
        <f>U253*S253</f>
        <v>176.61159999999998</v>
      </c>
      <c r="W253" s="103"/>
      <c r="X253" s="92"/>
      <c r="Y253" s="92"/>
      <c r="Z253" s="93"/>
      <c r="AA253" s="93"/>
      <c r="AB253" s="778" cm="1">
        <f t="array" ref="AB253">IF($S253="","",SUMIFS(APU!$O:$O,APU!$A:$A,IF(ISNUMBER($C253),REPLACE(TEXT($C253,"0.0000"),5,0,"."),$C253),APU!$G:$G,"hh")/MAX(1,SUMPRODUCT(($C$15:$C$262=$C253)*($S$15:$S$262&lt;&gt;""))))</f>
        <v>16.8</v>
      </c>
      <c r="AC253" s="897">
        <f>IF($S253="","",IFERROR(VLOOKUP($AE253,APU!$V:$X,2,FALSE),""))</f>
        <v>5</v>
      </c>
      <c r="AD253" s="897">
        <f t="shared" si="47"/>
        <v>1</v>
      </c>
      <c r="AE253" s="790" t="str">
        <f t="shared" si="48"/>
        <v>5.05.06</v>
      </c>
      <c r="AF253" s="790"/>
      <c r="AG253" s="791"/>
      <c r="AH253" s="792">
        <f t="shared" si="49"/>
        <v>0</v>
      </c>
      <c r="AI253" s="808" t="str">
        <f t="shared" si="50"/>
        <v>5.05.06 | -</v>
      </c>
    </row>
    <row r="254" spans="1:35" s="99" customFormat="1" ht="16.5">
      <c r="A254" s="96"/>
      <c r="B254" s="161" t="s">
        <v>393</v>
      </c>
      <c r="C254" s="161">
        <v>5.0599999999999996</v>
      </c>
      <c r="D254" s="161" t="s">
        <v>26</v>
      </c>
      <c r="E254" s="161" t="s">
        <v>26</v>
      </c>
      <c r="F254" s="162" t="s">
        <v>26</v>
      </c>
      <c r="G254" s="2228" t="s">
        <v>341</v>
      </c>
      <c r="H254" s="2228"/>
      <c r="I254" s="2228"/>
      <c r="J254" s="2228"/>
      <c r="K254" s="2228"/>
      <c r="L254" s="2228"/>
      <c r="M254" s="2228"/>
      <c r="N254" s="163"/>
      <c r="O254" s="161"/>
      <c r="P254" s="873" t="str">
        <f t="shared" si="52"/>
        <v>CANALIZACIONES</v>
      </c>
      <c r="Q254" s="873" t="s">
        <v>1452</v>
      </c>
      <c r="R254" s="873" t="str" cm="1">
        <f t="array" ref="R254">IF($G254="","",IFERROR(VLOOKUP(LOOKUP(2,1/(($B$14:$B254&lt;&gt;"")*($C$14:$C254="")),$B$14:$B254),$AM$12:$AN$16,2,FALSE),""))</f>
        <v>Electrica</v>
      </c>
      <c r="S254" s="164"/>
      <c r="T254" s="161"/>
      <c r="U254" s="165"/>
      <c r="V254" s="216"/>
      <c r="W254" s="106"/>
      <c r="X254" s="97"/>
      <c r="Y254" s="98"/>
      <c r="Z254" s="97"/>
      <c r="AA254" s="97"/>
      <c r="AB254" s="778" t="str" cm="1">
        <f t="array" ref="AB254">IF($S254="","",SUMIFS(APU!$O:$O,APU!$A:$A,IF(ISNUMBER($C254),REPLACE(TEXT($C254,"0.0000"),5,0,"."),$C254),APU!$G:$G,"hh")/MAX(1,SUMPRODUCT(($C$15:$C$262=$C254)*($S$15:$S$262&lt;&gt;""))))</f>
        <v/>
      </c>
      <c r="AC254" s="897" t="str">
        <f>IF($S254="","",IFERROR(VLOOKUP($AE254,APU!$V:$X,2,FALSE),""))</f>
        <v/>
      </c>
      <c r="AD254" s="897" t="str">
        <f t="shared" si="47"/>
        <v/>
      </c>
      <c r="AE254" s="790" t="str">
        <f t="shared" si="48"/>
        <v>5.06.00</v>
      </c>
      <c r="AF254" s="790"/>
      <c r="AG254" s="791"/>
      <c r="AH254" s="792" t="str">
        <f t="shared" si="49"/>
        <v/>
      </c>
      <c r="AI254" s="808" t="str">
        <f t="shared" si="50"/>
        <v/>
      </c>
    </row>
    <row r="255" spans="1:35" s="97" customFormat="1" ht="18">
      <c r="A255" s="91"/>
      <c r="B255" s="84" t="s">
        <v>393</v>
      </c>
      <c r="C255" s="84" t="s">
        <v>396</v>
      </c>
      <c r="D255" s="83" t="s">
        <v>26</v>
      </c>
      <c r="E255" s="83" t="s">
        <v>26</v>
      </c>
      <c r="F255" s="84" t="s">
        <v>26</v>
      </c>
      <c r="G255" s="2234" t="s">
        <v>387</v>
      </c>
      <c r="H255" s="2234"/>
      <c r="I255" s="2234"/>
      <c r="J255" s="2234"/>
      <c r="K255" s="2234"/>
      <c r="L255" s="2234"/>
      <c r="M255" s="2234"/>
      <c r="N255" s="109" t="s">
        <v>303</v>
      </c>
      <c r="O255" s="88" t="s">
        <v>26</v>
      </c>
      <c r="P255" s="891" t="str">
        <f>IF(TRIM($G255)="","",TRIM($G255)&amp;IF(OR(TRIM($N255)="",TRIM($N255)="-"),""," - "&amp;TRIM($N255))&amp;IF(OR(TRIM($O255)="",TRIM($O255)="-"),""," - "&amp;TRIM($O255)))</f>
        <v>Suministro, montaje e instalación de tubo de acero galvanizado (RGS), con revestimiento de PVC, longitud 3m (10ft) - Ø 3/4"</v>
      </c>
      <c r="Q255" s="891" t="s">
        <v>1452</v>
      </c>
      <c r="R255" s="891" t="str" cm="1">
        <f t="array" ref="R255">IF($G255="","",IFERROR(VLOOKUP(LOOKUP(2,1/(($B$14:$B255&lt;&gt;"")*($C$14:$C255="")),$B$14:$B255),$AM$12:$AN$16,2,FALSE),""))</f>
        <v>Electrica</v>
      </c>
      <c r="S255" s="90">
        <v>80</v>
      </c>
      <c r="T255" s="84" t="s">
        <v>414</v>
      </c>
      <c r="U255" s="214">
        <f>+APU!K3395</f>
        <v>13.64936</v>
      </c>
      <c r="V255" s="214">
        <f t="shared" si="53"/>
        <v>1091.9487999999999</v>
      </c>
      <c r="W255" s="103"/>
      <c r="X255" s="92"/>
      <c r="Y255" s="92"/>
      <c r="Z255" s="93"/>
      <c r="AA255" s="93"/>
      <c r="AB255" s="778" cm="1">
        <f t="array" ref="AB255">IF($S255="","",SUMIFS(APU!$O:$O,APU!$A:$A,IF(ISNUMBER($C255),REPLACE(TEXT($C255,"0.0000"),5,0,"."),$C255),APU!$G:$G,"hh")/MAX(1,SUMPRODUCT(($C$15:$C$262=$C255)*($S$15:$S$262&lt;&gt;""))))</f>
        <v>89.6</v>
      </c>
      <c r="AC255" s="897">
        <f>IF($S255="","",IFERROR(VLOOKUP($AE255,APU!$V:$X,2,FALSE),""))</f>
        <v>15</v>
      </c>
      <c r="AD255" s="897">
        <f t="shared" si="47"/>
        <v>5.333333333333333</v>
      </c>
      <c r="AE255" s="790" t="str">
        <f t="shared" si="48"/>
        <v>5.06.01</v>
      </c>
      <c r="AF255" s="790"/>
      <c r="AG255" s="791"/>
      <c r="AH255" s="792">
        <f t="shared" si="49"/>
        <v>0</v>
      </c>
      <c r="AI255" s="808" t="str">
        <f t="shared" si="50"/>
        <v>5.06.01 | Ø 3/4"</v>
      </c>
    </row>
    <row r="256" spans="1:35" s="97" customFormat="1" ht="18">
      <c r="A256" s="91"/>
      <c r="B256" s="84" t="s">
        <v>393</v>
      </c>
      <c r="C256" s="84" t="s">
        <v>397</v>
      </c>
      <c r="D256" s="83" t="s">
        <v>26</v>
      </c>
      <c r="E256" s="83" t="s">
        <v>26</v>
      </c>
      <c r="F256" s="84" t="s">
        <v>26</v>
      </c>
      <c r="G256" s="2234" t="s">
        <v>388</v>
      </c>
      <c r="H256" s="2234"/>
      <c r="I256" s="2234"/>
      <c r="J256" s="2234"/>
      <c r="K256" s="2234"/>
      <c r="L256" s="2234"/>
      <c r="M256" s="2234"/>
      <c r="N256" s="109" t="s">
        <v>303</v>
      </c>
      <c r="O256" s="88" t="s">
        <v>26</v>
      </c>
      <c r="P256" s="891" t="str">
        <f>IF(TRIM($G256)="","",TRIM($G256)&amp;IF(OR(TRIM($N256)="",TRIM($N256)="-"),""," - "&amp;TRIM($N256))&amp;IF(OR(TRIM($O256)="",TRIM($O256)="-"),""," - "&amp;TRIM($O256)))</f>
        <v>Suministro, montaje e instalación de tubería conduit flexible de acero recubierto C/PVC - Ø 3/4"</v>
      </c>
      <c r="Q256" s="891" t="s">
        <v>1452</v>
      </c>
      <c r="R256" s="891" t="str" cm="1">
        <f t="array" ref="R256">IF($G256="","",IFERROR(VLOOKUP(LOOKUP(2,1/(($B$14:$B256&lt;&gt;"")*($C$14:$C256="")),$B$14:$B256),$AM$12:$AN$16,2,FALSE),""))</f>
        <v>Electrica</v>
      </c>
      <c r="S256" s="90">
        <v>60</v>
      </c>
      <c r="T256" s="84" t="s">
        <v>57</v>
      </c>
      <c r="U256" s="214">
        <f>+APU!K3412</f>
        <v>18.946400000000001</v>
      </c>
      <c r="V256" s="214">
        <f>U256*S256</f>
        <v>1136.7840000000001</v>
      </c>
      <c r="W256" s="103"/>
      <c r="X256" s="92"/>
      <c r="Y256" s="92"/>
      <c r="Z256" s="93"/>
      <c r="AA256" s="93"/>
      <c r="AB256" s="778" cm="1">
        <f t="array" ref="AB256">IF($S256="","",SUMIFS(APU!$O:$O,APU!$A:$A,IF(ISNUMBER($C256),REPLACE(TEXT($C256,"0.0000"),5,0,"."),$C256),APU!$G:$G,"hh")/MAX(1,SUMPRODUCT(($C$15:$C$262=$C256)*($S$15:$S$262&lt;&gt;""))))</f>
        <v>96</v>
      </c>
      <c r="AC256" s="897">
        <f>IF($S256="","",IFERROR(VLOOKUP($AE256,APU!$V:$X,2,FALSE),""))</f>
        <v>15</v>
      </c>
      <c r="AD256" s="897">
        <f t="shared" si="47"/>
        <v>4</v>
      </c>
      <c r="AE256" s="790" t="str">
        <f t="shared" si="48"/>
        <v>5.06.02</v>
      </c>
      <c r="AF256" s="790"/>
      <c r="AG256" s="791"/>
      <c r="AH256" s="792">
        <f t="shared" si="49"/>
        <v>0</v>
      </c>
      <c r="AI256" s="808" t="str">
        <f t="shared" si="50"/>
        <v>5.06.02 | Ø 3/4"</v>
      </c>
    </row>
    <row r="257" spans="1:35" s="97" customFormat="1" ht="18">
      <c r="A257" s="91"/>
      <c r="B257" s="84" t="s">
        <v>393</v>
      </c>
      <c r="C257" s="84" t="s">
        <v>488</v>
      </c>
      <c r="D257" s="83" t="s">
        <v>26</v>
      </c>
      <c r="E257" s="83" t="s">
        <v>26</v>
      </c>
      <c r="F257" s="84" t="s">
        <v>26</v>
      </c>
      <c r="G257" s="2234" t="s">
        <v>389</v>
      </c>
      <c r="H257" s="2234"/>
      <c r="I257" s="2234"/>
      <c r="J257" s="2234"/>
      <c r="K257" s="2234"/>
      <c r="L257" s="2234"/>
      <c r="M257" s="2234"/>
      <c r="N257" s="109" t="s">
        <v>26</v>
      </c>
      <c r="O257" s="88" t="s">
        <v>26</v>
      </c>
      <c r="P257" s="891" t="str">
        <f>IF(TRIM($G257)="","",TRIM($G257)&amp;IF(OR(TRIM($N257)="",TRIM($N257)="-"),""," - "&amp;TRIM($N257))&amp;IF(OR(TRIM($O257)="",TRIM($O257)="-"),""," - "&amp;TRIM($O257)))</f>
        <v>Suministro, montaje e instalación de accesorios (caja condulet, uniones, bushings, abrazaderas, soporteria, etc.) para conduits de acero galvanizado RGS, con certificación UL.</v>
      </c>
      <c r="Q257" s="891" t="s">
        <v>1452</v>
      </c>
      <c r="R257" s="891" t="str" cm="1">
        <f t="array" ref="R257">IF($G257="","",IFERROR(VLOOKUP(LOOKUP(2,1/(($B$14:$B257&lt;&gt;"")*($C$14:$C257="")),$B$14:$B257),$AM$12:$AN$16,2,FALSE),""))</f>
        <v>Electrica</v>
      </c>
      <c r="S257" s="90">
        <v>1</v>
      </c>
      <c r="T257" s="84" t="s">
        <v>337</v>
      </c>
      <c r="U257" s="214">
        <f>+APU!K3429</f>
        <v>453.39200000000005</v>
      </c>
      <c r="V257" s="214">
        <f t="shared" si="53"/>
        <v>453.39200000000005</v>
      </c>
      <c r="W257" s="103"/>
      <c r="X257" s="92"/>
      <c r="Y257" s="92"/>
      <c r="Z257" s="93"/>
      <c r="AA257" s="93"/>
      <c r="AB257" s="778" cm="1">
        <f t="array" ref="AB257">IF($S257="","",SUMIFS(APU!$O:$O,APU!$A:$A,IF(ISNUMBER($C257),REPLACE(TEXT($C257,"0.0000"),5,0,"."),$C257),APU!$G:$G,"hh")/MAX(1,SUMPRODUCT(($C$15:$C$262=$C257)*($S$15:$S$262&lt;&gt;""))))</f>
        <v>48</v>
      </c>
      <c r="AC257" s="897">
        <f>IF($S257="","",IFERROR(VLOOKUP($AE257,APU!$V:$X,2,FALSE),""))</f>
        <v>0.2</v>
      </c>
      <c r="AD257" s="897">
        <f t="shared" si="47"/>
        <v>5</v>
      </c>
      <c r="AE257" s="790" t="str">
        <f t="shared" si="48"/>
        <v>5.06.03</v>
      </c>
      <c r="AF257" s="790"/>
      <c r="AG257" s="791"/>
      <c r="AH257" s="792">
        <f t="shared" si="49"/>
        <v>0</v>
      </c>
      <c r="AI257" s="808" t="str">
        <f t="shared" si="50"/>
        <v>5.06.03 | -</v>
      </c>
    </row>
    <row r="258" spans="1:35" s="99" customFormat="1" ht="16.5">
      <c r="A258" s="96"/>
      <c r="B258" s="161" t="s">
        <v>493</v>
      </c>
      <c r="C258" s="161">
        <v>5.07</v>
      </c>
      <c r="D258" s="161" t="s">
        <v>26</v>
      </c>
      <c r="E258" s="161" t="s">
        <v>26</v>
      </c>
      <c r="F258" s="162" t="s">
        <v>26</v>
      </c>
      <c r="G258" s="2228" t="s">
        <v>342</v>
      </c>
      <c r="H258" s="2228"/>
      <c r="I258" s="2228"/>
      <c r="J258" s="2228"/>
      <c r="K258" s="2228"/>
      <c r="L258" s="2228"/>
      <c r="M258" s="2228"/>
      <c r="N258" s="163"/>
      <c r="O258" s="161"/>
      <c r="P258" s="873" t="str">
        <f t="shared" si="52"/>
        <v>PROGRAMACIÓN DE PLC Y SCADA</v>
      </c>
      <c r="Q258" s="873" t="s">
        <v>1452</v>
      </c>
      <c r="R258" s="873" t="str" cm="1">
        <f t="array" ref="R258">IF($G258="","",IFERROR(VLOOKUP(LOOKUP(2,1/(($B$14:$B258&lt;&gt;"")*($C$14:$C258="")),$B$14:$B258),$AM$12:$AN$16,2,FALSE),""))</f>
        <v>Electrica</v>
      </c>
      <c r="S258" s="164"/>
      <c r="T258" s="161"/>
      <c r="U258" s="165"/>
      <c r="V258" s="216"/>
      <c r="W258" s="106"/>
      <c r="X258" s="97"/>
      <c r="Y258" s="98"/>
      <c r="Z258" s="97"/>
      <c r="AA258" s="97"/>
      <c r="AB258" s="778" t="str" cm="1">
        <f t="array" ref="AB258">IF($S258="","",SUMIFS(APU!$O:$O,APU!$A:$A,IF(ISNUMBER($C258),REPLACE(TEXT($C258,"0.0000"),5,0,"."),$C258),APU!$G:$G,"hh")/MAX(1,SUMPRODUCT(($C$15:$C$262=$C258)*($S$15:$S$262&lt;&gt;""))))</f>
        <v/>
      </c>
      <c r="AC258" s="897" t="str">
        <f>IF($S258="","",IFERROR(VLOOKUP($AE258,APU!$V:$X,2,FALSE),""))</f>
        <v/>
      </c>
      <c r="AD258" s="897" t="str">
        <f t="shared" si="47"/>
        <v/>
      </c>
      <c r="AE258" s="790" t="str">
        <f t="shared" si="48"/>
        <v>5.07.00</v>
      </c>
      <c r="AF258" s="790"/>
      <c r="AG258" s="791"/>
      <c r="AH258" s="792" t="str">
        <f t="shared" si="49"/>
        <v/>
      </c>
      <c r="AI258" s="808" t="str">
        <f t="shared" si="50"/>
        <v/>
      </c>
    </row>
    <row r="259" spans="1:35" s="97" customFormat="1" ht="45">
      <c r="A259" s="91"/>
      <c r="B259" s="84" t="s">
        <v>493</v>
      </c>
      <c r="C259" s="84" t="s">
        <v>489</v>
      </c>
      <c r="D259" s="83" t="s">
        <v>26</v>
      </c>
      <c r="E259" s="83" t="s">
        <v>26</v>
      </c>
      <c r="F259" s="84" t="s">
        <v>26</v>
      </c>
      <c r="G259" s="2234" t="s">
        <v>394</v>
      </c>
      <c r="H259" s="2234"/>
      <c r="I259" s="2234"/>
      <c r="J259" s="2234"/>
      <c r="K259" s="2234"/>
      <c r="L259" s="2234"/>
      <c r="M259" s="2234"/>
      <c r="N259" s="109" t="s">
        <v>26</v>
      </c>
      <c r="O259" s="88" t="s">
        <v>26</v>
      </c>
      <c r="P259" s="891" t="str">
        <f t="shared" si="52"/>
        <v>Reconfiguración y programación del PLC existente según nueva lógica de control,para integrar instrumentos, válvulas de control, arrancadores y variadores de frecuencia. Incluye la implementación de nuevas rutinas de alarmas, secuencias de fallo y la configuración de la red de control DeviceNet, así como la verificación de transmisión y recepción de variables y señales.</v>
      </c>
      <c r="Q259" s="891" t="s">
        <v>1452</v>
      </c>
      <c r="R259" s="891" t="str" cm="1">
        <f t="array" ref="R259">IF($G259="","",IFERROR(VLOOKUP(LOOKUP(2,1/(($B$14:$B259&lt;&gt;"")*($C$14:$C259="")),$B$14:$B259),$AM$12:$AN$16,2,FALSE),""))</f>
        <v>Electrica</v>
      </c>
      <c r="S259" s="90">
        <v>1</v>
      </c>
      <c r="T259" s="84" t="s">
        <v>337</v>
      </c>
      <c r="U259" s="214">
        <f>+APU!K3446</f>
        <v>962.96309630963094</v>
      </c>
      <c r="V259" s="214">
        <f>U259*S259</f>
        <v>962.96309630963094</v>
      </c>
      <c r="W259" s="103"/>
      <c r="X259" s="92"/>
      <c r="Y259" s="92"/>
      <c r="Z259" s="93"/>
      <c r="AA259" s="93"/>
      <c r="AB259" s="778" cm="1">
        <f t="array" ref="AB259">IF($S259="","",SUMIFS(APU!$O:$O,APU!$A:$A,IF(ISNUMBER($C259),REPLACE(TEXT($C259,"0.0000"),5,0,"."),$C259),APU!$G:$G,"hh")/MAX(1,SUMPRODUCT(($C$15:$C$262=$C259)*($S$15:$S$262&lt;&gt;""))))</f>
        <v>98.409840984098409</v>
      </c>
      <c r="AC259" s="897">
        <f>IF($S259="","",IFERROR(VLOOKUP($AE259,APU!$V:$X,2,FALSE),""))</f>
        <v>0.33329999999999999</v>
      </c>
      <c r="AD259" s="897">
        <f t="shared" si="47"/>
        <v>3.0003000300030003</v>
      </c>
      <c r="AE259" s="790" t="str">
        <f t="shared" si="48"/>
        <v>5.07.01</v>
      </c>
      <c r="AF259" s="790"/>
      <c r="AG259" s="791"/>
      <c r="AH259" s="792">
        <f t="shared" si="49"/>
        <v>0</v>
      </c>
      <c r="AI259" s="808" t="str">
        <f t="shared" si="50"/>
        <v>5.07.01 | -</v>
      </c>
    </row>
    <row r="260" spans="1:35" s="97" customFormat="1" ht="36">
      <c r="A260" s="91"/>
      <c r="B260" s="84" t="s">
        <v>493</v>
      </c>
      <c r="C260" s="84" t="s">
        <v>490</v>
      </c>
      <c r="D260" s="83" t="s">
        <v>26</v>
      </c>
      <c r="E260" s="83" t="s">
        <v>26</v>
      </c>
      <c r="F260" s="84" t="s">
        <v>26</v>
      </c>
      <c r="G260" s="2234" t="s">
        <v>395</v>
      </c>
      <c r="H260" s="2234"/>
      <c r="I260" s="2234"/>
      <c r="J260" s="2234"/>
      <c r="K260" s="2234"/>
      <c r="L260" s="2234"/>
      <c r="M260" s="2234"/>
      <c r="N260" s="109" t="s">
        <v>26</v>
      </c>
      <c r="O260" s="88" t="s">
        <v>26</v>
      </c>
      <c r="P260" s="891" t="str">
        <f t="shared" si="52"/>
        <v>Actualización y rediseño de interfaz SCADA según nuevas rutinas de alarmas, secuencias de fallo y el control de arranque/parada de arrancadores y VFDs desde la interfaz gráfica. Incluye pruebas de visualización de alarmas, variables de instrumentos y estados y variables de arrancadores y VFDs.</v>
      </c>
      <c r="Q260" s="891" t="s">
        <v>1452</v>
      </c>
      <c r="R260" s="891" t="str" cm="1">
        <f t="array" ref="R260">IF($G260="","",IFERROR(VLOOKUP(LOOKUP(2,1/(($B$14:$B260&lt;&gt;"")*($C$14:$C260="")),$B$14:$B260),$AM$12:$AN$16,2,FALSE),""))</f>
        <v>Electrica</v>
      </c>
      <c r="S260" s="90">
        <v>1</v>
      </c>
      <c r="T260" s="84" t="s">
        <v>337</v>
      </c>
      <c r="U260" s="214">
        <f>+APU!K3459</f>
        <v>641.91120000000001</v>
      </c>
      <c r="V260" s="214">
        <f t="shared" si="53"/>
        <v>641.91120000000001</v>
      </c>
      <c r="W260" s="103"/>
      <c r="X260" s="92"/>
      <c r="Y260" s="92"/>
      <c r="Z260" s="93"/>
      <c r="AA260" s="93"/>
      <c r="AB260" s="778" cm="1">
        <f t="array" ref="AB260">IF($S260="","",SUMIFS(APU!$O:$O,APU!$A:$A,IF(ISNUMBER($C260),REPLACE(TEXT($C260,"0.0000"),5,0,"."),$C260),APU!$G:$G,"hh")/MAX(1,SUMPRODUCT(($C$15:$C$262=$C260)*($S$15:$S$262&lt;&gt;""))))</f>
        <v>65.599999999999994</v>
      </c>
      <c r="AC260" s="897">
        <f>IF($S260="","",IFERROR(VLOOKUP($AE260,APU!$V:$X,2,FALSE),""))</f>
        <v>0.33333000000000002</v>
      </c>
      <c r="AD260" s="897">
        <f t="shared" si="47"/>
        <v>3.0000300003000029</v>
      </c>
      <c r="AE260" s="790" t="str">
        <f t="shared" si="48"/>
        <v>5.07.02</v>
      </c>
      <c r="AF260" s="790"/>
      <c r="AG260" s="791"/>
      <c r="AH260" s="792">
        <f t="shared" si="49"/>
        <v>0</v>
      </c>
      <c r="AI260" s="808" t="str">
        <f t="shared" si="50"/>
        <v>5.07.02 | -</v>
      </c>
    </row>
    <row r="261" spans="1:35" s="99" customFormat="1" ht="16.5">
      <c r="A261" s="96"/>
      <c r="B261" s="161" t="s">
        <v>501</v>
      </c>
      <c r="C261" s="161">
        <v>5.07</v>
      </c>
      <c r="D261" s="161" t="s">
        <v>26</v>
      </c>
      <c r="E261" s="161" t="s">
        <v>26</v>
      </c>
      <c r="F261" s="162" t="s">
        <v>26</v>
      </c>
      <c r="G261" s="2228" t="s">
        <v>503</v>
      </c>
      <c r="H261" s="2228"/>
      <c r="I261" s="2228"/>
      <c r="J261" s="2228"/>
      <c r="K261" s="2228"/>
      <c r="L261" s="2228"/>
      <c r="M261" s="2228"/>
      <c r="N261" s="169" t="s">
        <v>26</v>
      </c>
      <c r="O261" s="166" t="s">
        <v>26</v>
      </c>
      <c r="P261" s="892" t="str">
        <f t="shared" si="52"/>
        <v>PRUEBAS</v>
      </c>
      <c r="Q261" s="892" t="s">
        <v>1452</v>
      </c>
      <c r="R261" s="892" t="str" cm="1">
        <f t="array" ref="R261">IF($G261="","",IFERROR(VLOOKUP(LOOKUP(2,1/(($B$14:$B261&lt;&gt;"")*($C$14:$C261="")),$B$14:$B261),$AM$12:$AN$16,2,FALSE),""))</f>
        <v>Electrica</v>
      </c>
      <c r="S261" s="170">
        <v>1</v>
      </c>
      <c r="T261" s="162" t="s">
        <v>337</v>
      </c>
      <c r="U261" s="216"/>
      <c r="V261" s="216">
        <f>U261*S261</f>
        <v>0</v>
      </c>
      <c r="W261" s="106"/>
      <c r="X261" s="97"/>
      <c r="Y261" s="98"/>
      <c r="Z261" s="97"/>
      <c r="AA261" s="97"/>
      <c r="AB261" s="778" cm="1">
        <f t="array" ref="AB261">IF($S261="","",SUMIFS(APU!$O:$O,APU!$A:$A,IF(ISNUMBER($C261),REPLACE(TEXT($C261,"0.0000"),5,0,"."),$C261),APU!$G:$G,"hh")/MAX(1,SUMPRODUCT(($C$15:$C$262=$C261)*($S$15:$S$262&lt;&gt;""))))</f>
        <v>0</v>
      </c>
      <c r="AC261" s="897">
        <f>IF($S261="","",IFERROR(VLOOKUP($AE261,APU!$V:$X,2,FALSE),""))</f>
        <v>0.5</v>
      </c>
      <c r="AD261" s="897">
        <f t="shared" si="47"/>
        <v>2</v>
      </c>
      <c r="AE261" s="790" t="str">
        <f t="shared" si="48"/>
        <v>5.07.00</v>
      </c>
      <c r="AF261" s="790"/>
      <c r="AG261" s="791"/>
      <c r="AH261" s="792">
        <f t="shared" si="49"/>
        <v>0</v>
      </c>
      <c r="AI261" s="808" t="str">
        <f t="shared" si="50"/>
        <v>5.07.00 | -</v>
      </c>
    </row>
    <row r="262" spans="1:35" s="99" customFormat="1" ht="17.25" thickBot="1">
      <c r="A262" s="96"/>
      <c r="B262" s="161" t="s">
        <v>502</v>
      </c>
      <c r="C262" s="161">
        <v>5.08</v>
      </c>
      <c r="D262" s="161" t="s">
        <v>26</v>
      </c>
      <c r="E262" s="161" t="s">
        <v>26</v>
      </c>
      <c r="F262" s="162" t="s">
        <v>26</v>
      </c>
      <c r="G262" s="2228" t="s">
        <v>504</v>
      </c>
      <c r="H262" s="2228"/>
      <c r="I262" s="2228"/>
      <c r="J262" s="2228"/>
      <c r="K262" s="2228"/>
      <c r="L262" s="2228"/>
      <c r="M262" s="2228"/>
      <c r="N262" s="169" t="s">
        <v>26</v>
      </c>
      <c r="O262" s="166" t="s">
        <v>26</v>
      </c>
      <c r="P262" s="892" t="str">
        <f t="shared" si="52"/>
        <v>SOPORTE EN PUESTA DE SERVICIO</v>
      </c>
      <c r="Q262" s="892" t="s">
        <v>1452</v>
      </c>
      <c r="R262" s="892" t="str" cm="1">
        <f t="array" ref="R262">IF($G262="","",IFERROR(VLOOKUP(LOOKUP(2,1/(($B$14:$B262&lt;&gt;"")*($C$14:$C262="")),$B$14:$B262),$AM$12:$AN$16,2,FALSE),""))</f>
        <v>Electrica</v>
      </c>
      <c r="S262" s="170">
        <v>1</v>
      </c>
      <c r="T262" s="162" t="s">
        <v>337</v>
      </c>
      <c r="U262" s="216"/>
      <c r="V262" s="216">
        <f t="shared" si="53"/>
        <v>0</v>
      </c>
      <c r="W262" s="106"/>
      <c r="X262" s="97"/>
      <c r="Y262" s="98"/>
      <c r="Z262" s="97"/>
      <c r="AA262" s="97"/>
      <c r="AB262" s="778" cm="1">
        <f t="array" ref="AB262">IF($S262="","",SUMIFS(APU!$O:$O,APU!$A:$A,IF(ISNUMBER($C262),REPLACE(TEXT($C262,"0.0000"),5,0,"."),$C262),APU!$G:$G,"hh")/MAX(1,SUMPRODUCT(($C$15:$C$262=$C262)*($S$15:$S$262&lt;&gt;""))))</f>
        <v>0</v>
      </c>
      <c r="AC262" s="897">
        <f>IF($S262="","",IFERROR(VLOOKUP($AE262,APU!$V:$X,2,FALSE),""))</f>
        <v>1</v>
      </c>
      <c r="AD262" s="897">
        <f t="shared" si="47"/>
        <v>1</v>
      </c>
      <c r="AE262" s="790" t="str">
        <f t="shared" si="48"/>
        <v>5.08.00</v>
      </c>
      <c r="AF262" s="790"/>
      <c r="AG262" s="791"/>
      <c r="AH262" s="792">
        <f t="shared" si="49"/>
        <v>0</v>
      </c>
      <c r="AI262" s="808" t="str">
        <f t="shared" si="50"/>
        <v>5.08.00 | -</v>
      </c>
    </row>
    <row r="263" spans="1:35" s="107" customFormat="1" ht="13.5" thickBot="1">
      <c r="B263" s="224"/>
      <c r="C263" s="225"/>
      <c r="D263" s="225"/>
      <c r="E263" s="225"/>
      <c r="F263" s="225"/>
      <c r="G263" s="226"/>
      <c r="H263" s="227"/>
      <c r="I263" s="227"/>
      <c r="P263" s="893"/>
      <c r="Q263" s="893"/>
      <c r="R263" s="893"/>
      <c r="S263" s="2261" t="s">
        <v>736</v>
      </c>
      <c r="T263" s="2262"/>
      <c r="U263" s="2263"/>
      <c r="V263" s="228">
        <f>SUM(V15:V18,V20:V38,V40:V57,V59:V74,V76:V132,V135:V218,V220:V262)</f>
        <v>210563.03789667776</v>
      </c>
    </row>
    <row r="264" spans="1:35" s="107" customFormat="1">
      <c r="B264" s="224"/>
      <c r="C264" s="225"/>
      <c r="D264" s="225"/>
      <c r="E264" s="225"/>
      <c r="F264" s="225"/>
      <c r="G264" s="226"/>
      <c r="H264" s="227"/>
      <c r="I264" s="227"/>
      <c r="P264" s="893"/>
      <c r="Q264" s="893"/>
      <c r="R264" s="893"/>
      <c r="S264" s="2264" t="s">
        <v>737</v>
      </c>
      <c r="T264" s="2265"/>
      <c r="U264" s="2266"/>
      <c r="V264" s="229">
        <f>+GG!F86</f>
        <v>164113.39499999999</v>
      </c>
    </row>
    <row r="265" spans="1:35" s="107" customFormat="1" ht="13.5" thickBot="1">
      <c r="B265" s="224"/>
      <c r="C265" s="225"/>
      <c r="D265" s="225"/>
      <c r="E265" s="225"/>
      <c r="F265" s="225"/>
      <c r="G265" s="226"/>
      <c r="H265" s="227"/>
      <c r="I265" s="227"/>
      <c r="P265" s="893"/>
      <c r="Q265" s="893"/>
      <c r="R265" s="893"/>
      <c r="S265" s="2267" t="s">
        <v>738</v>
      </c>
      <c r="T265" s="2268"/>
      <c r="U265" s="2269"/>
      <c r="V265" s="230">
        <f>0.1*V263</f>
        <v>21056.303789667778</v>
      </c>
    </row>
    <row r="266" spans="1:35" s="107" customFormat="1" ht="13.5" thickBot="1">
      <c r="B266" s="224"/>
      <c r="C266" s="225"/>
      <c r="D266" s="225"/>
      <c r="E266" s="225"/>
      <c r="F266" s="225"/>
      <c r="G266" s="226"/>
      <c r="H266" s="227"/>
      <c r="I266" s="227"/>
      <c r="P266" s="893"/>
      <c r="Q266" s="893"/>
      <c r="R266" s="893"/>
      <c r="S266" s="2270" t="s">
        <v>739</v>
      </c>
      <c r="T266" s="2271"/>
      <c r="U266" s="2272"/>
      <c r="V266" s="228">
        <f>SUM(V263:V265)</f>
        <v>395732.73668634554</v>
      </c>
    </row>
    <row r="267" spans="1:35" s="107" customFormat="1">
      <c r="B267" s="224"/>
      <c r="C267" s="225"/>
      <c r="D267" s="225"/>
      <c r="E267" s="225"/>
      <c r="F267" s="225"/>
      <c r="G267" s="226"/>
      <c r="H267" s="227"/>
      <c r="I267" s="227"/>
      <c r="J267" s="231"/>
      <c r="K267" s="225"/>
      <c r="L267" s="225"/>
      <c r="M267" s="225"/>
      <c r="P267" s="893"/>
      <c r="Q267" s="893"/>
      <c r="R267" s="893"/>
    </row>
    <row r="268" spans="1:35" s="107" customFormat="1">
      <c r="B268" s="224"/>
      <c r="C268" s="2274" t="s">
        <v>1107</v>
      </c>
      <c r="D268" s="2274"/>
      <c r="E268" s="2274"/>
      <c r="F268" s="2274"/>
      <c r="G268" s="2274"/>
      <c r="H268" s="2274"/>
      <c r="I268" s="2274"/>
      <c r="J268" s="2274"/>
      <c r="K268" s="2274"/>
      <c r="L268" s="2274"/>
      <c r="M268" s="2274"/>
      <c r="N268" s="2274"/>
      <c r="O268" s="2274"/>
      <c r="P268" s="2274"/>
      <c r="Q268" s="2274"/>
      <c r="R268" s="2274"/>
      <c r="S268" s="2274"/>
      <c r="T268" s="2274"/>
      <c r="U268" s="2274"/>
    </row>
    <row r="269" spans="1:35" s="107" customFormat="1">
      <c r="B269" s="224"/>
      <c r="C269" s="225"/>
      <c r="D269" s="225"/>
      <c r="E269" s="225"/>
      <c r="F269" s="225"/>
      <c r="G269" s="226"/>
      <c r="H269" s="227"/>
      <c r="I269" s="227"/>
      <c r="J269" s="231"/>
      <c r="K269" s="225"/>
      <c r="L269" s="225"/>
      <c r="M269" s="225"/>
      <c r="P269" s="893"/>
      <c r="Q269" s="893"/>
      <c r="R269" s="893"/>
    </row>
    <row r="270" spans="1:35" s="107" customFormat="1">
      <c r="B270" s="232"/>
      <c r="C270" s="2273" t="s">
        <v>740</v>
      </c>
      <c r="D270" s="2273"/>
      <c r="E270" s="2273"/>
      <c r="F270" s="2273"/>
      <c r="G270" s="2273"/>
      <c r="H270" s="2273"/>
      <c r="I270" s="2280" t="s">
        <v>1127</v>
      </c>
      <c r="J270" s="2280"/>
      <c r="K270" s="2280"/>
      <c r="L270" s="2280"/>
      <c r="M270" s="225"/>
      <c r="P270" s="893"/>
      <c r="Q270" s="893"/>
      <c r="R270" s="893"/>
      <c r="V270" s="107">
        <f>SUM(V134:V176)</f>
        <v>14245.4809446</v>
      </c>
    </row>
    <row r="271" spans="1:35" s="107" customFormat="1">
      <c r="B271" s="232"/>
      <c r="C271" s="2273" t="s">
        <v>741</v>
      </c>
      <c r="D271" s="2273"/>
      <c r="E271" s="2273"/>
      <c r="F271" s="2273"/>
      <c r="G271" s="2273"/>
      <c r="H271" s="2273"/>
      <c r="I271" s="2280" t="s">
        <v>742</v>
      </c>
      <c r="J271" s="2280"/>
      <c r="K271" s="2280"/>
      <c r="L271" s="2280"/>
      <c r="M271" s="225"/>
      <c r="P271" s="893"/>
      <c r="Q271" s="893"/>
      <c r="R271" s="893"/>
      <c r="V271" s="1000">
        <f>V263-V270</f>
        <v>196317.55695207778</v>
      </c>
    </row>
    <row r="272" spans="1:35" s="107" customFormat="1">
      <c r="B272" s="232"/>
      <c r="C272" s="2273" t="s">
        <v>743</v>
      </c>
      <c r="D272" s="2273"/>
      <c r="E272" s="2273"/>
      <c r="F272" s="2273"/>
      <c r="G272" s="2273"/>
      <c r="H272" s="2273"/>
      <c r="I272" s="2280" t="s">
        <v>744</v>
      </c>
      <c r="J272" s="2280"/>
      <c r="K272" s="2280"/>
      <c r="L272" s="2280"/>
      <c r="M272" s="225"/>
      <c r="P272" s="893"/>
      <c r="Q272" s="893"/>
      <c r="R272" s="893"/>
    </row>
    <row r="273" spans="1:32" s="107" customFormat="1">
      <c r="B273" s="232"/>
      <c r="C273" s="2273" t="s">
        <v>745</v>
      </c>
      <c r="D273" s="2273"/>
      <c r="E273" s="2273"/>
      <c r="F273" s="2273"/>
      <c r="G273" s="2273"/>
      <c r="H273" s="2273"/>
      <c r="I273" s="2280">
        <v>40150771</v>
      </c>
      <c r="J273" s="2280"/>
      <c r="K273" s="2280"/>
      <c r="L273" s="2280"/>
      <c r="M273" s="225"/>
      <c r="P273" s="893"/>
      <c r="Q273" s="893"/>
      <c r="R273" s="893"/>
    </row>
    <row r="274" spans="1:32" s="107" customFormat="1">
      <c r="B274" s="232"/>
      <c r="C274" s="2273" t="s">
        <v>746</v>
      </c>
      <c r="D274" s="2273"/>
      <c r="E274" s="2273"/>
      <c r="F274" s="2273"/>
      <c r="G274" s="2273"/>
      <c r="H274" s="2273"/>
      <c r="I274" s="2280" t="s">
        <v>747</v>
      </c>
      <c r="J274" s="2280"/>
      <c r="K274" s="2280"/>
      <c r="L274" s="2280"/>
      <c r="M274" s="225"/>
      <c r="P274" s="893"/>
      <c r="Q274" s="893"/>
      <c r="R274" s="893"/>
    </row>
    <row r="275" spans="1:32" s="107" customFormat="1">
      <c r="B275" s="232"/>
      <c r="C275" s="2273" t="s">
        <v>748</v>
      </c>
      <c r="D275" s="2273"/>
      <c r="E275" s="2273"/>
      <c r="F275" s="2273"/>
      <c r="G275" s="2273"/>
      <c r="H275" s="2273"/>
      <c r="I275" s="2281" t="s">
        <v>749</v>
      </c>
      <c r="J275" s="2281"/>
      <c r="K275" s="2281"/>
      <c r="L275" s="2281"/>
      <c r="M275" s="225"/>
      <c r="P275" s="893"/>
      <c r="Q275" s="893"/>
      <c r="R275" s="893"/>
    </row>
    <row r="276" spans="1:32" s="107" customFormat="1">
      <c r="B276" s="232"/>
      <c r="C276" s="2273" t="s">
        <v>750</v>
      </c>
      <c r="D276" s="2273"/>
      <c r="E276" s="2273"/>
      <c r="F276" s="2273"/>
      <c r="G276" s="2273"/>
      <c r="H276" s="2273"/>
      <c r="I276" s="2280"/>
      <c r="J276" s="2280"/>
      <c r="K276" s="2280"/>
      <c r="L276" s="2280"/>
      <c r="M276" s="225"/>
      <c r="P276" s="893"/>
      <c r="Q276" s="893"/>
      <c r="R276" s="893"/>
    </row>
    <row r="277" spans="1:32" s="97" customFormat="1" ht="15">
      <c r="A277" s="91"/>
      <c r="B277" s="122"/>
      <c r="C277" s="122"/>
      <c r="D277" s="143"/>
      <c r="E277" s="143"/>
      <c r="F277" s="122"/>
      <c r="G277" s="133"/>
      <c r="H277" s="133"/>
      <c r="I277" s="133"/>
      <c r="J277" s="133"/>
      <c r="K277" s="133"/>
      <c r="L277" s="133"/>
      <c r="M277" s="133"/>
      <c r="N277" s="148"/>
      <c r="O277" s="144"/>
      <c r="P277" s="894"/>
      <c r="Q277" s="894"/>
      <c r="R277" s="894"/>
      <c r="S277" s="145"/>
      <c r="T277" s="122"/>
      <c r="U277" s="122"/>
      <c r="V277" s="122"/>
      <c r="W277" s="146"/>
      <c r="X277" s="92"/>
      <c r="Y277" s="92"/>
      <c r="Z277" s="93"/>
      <c r="AA277" s="93"/>
      <c r="AB277" s="94"/>
      <c r="AC277" s="94"/>
      <c r="AD277" s="94"/>
      <c r="AE277" s="94"/>
      <c r="AF277" s="94"/>
    </row>
    <row r="278" spans="1:32">
      <c r="B278" s="122" t="s">
        <v>500</v>
      </c>
    </row>
    <row r="279" spans="1:32">
      <c r="B279" s="132" t="s">
        <v>333</v>
      </c>
      <c r="C279" s="2260" t="s">
        <v>532</v>
      </c>
      <c r="D279" s="2260"/>
      <c r="E279" s="2260"/>
      <c r="F279" s="2260"/>
      <c r="G279" s="2260"/>
      <c r="H279" s="2260"/>
      <c r="I279" s="2260"/>
      <c r="J279" s="2260"/>
      <c r="K279" s="2260"/>
      <c r="L279" s="2260"/>
      <c r="M279" s="2260"/>
      <c r="N279" s="2260"/>
      <c r="O279" s="2260"/>
      <c r="P279" s="2260"/>
      <c r="Q279" s="2260"/>
      <c r="R279" s="2260"/>
      <c r="S279" s="2260"/>
      <c r="T279" s="2260"/>
      <c r="U279" s="2260"/>
    </row>
    <row r="280" spans="1:32">
      <c r="B280" s="122"/>
      <c r="C280" s="2260"/>
      <c r="D280" s="2260"/>
      <c r="E280" s="2260"/>
      <c r="F280" s="2260"/>
      <c r="G280" s="2260"/>
      <c r="H280" s="2260"/>
      <c r="I280" s="2260"/>
      <c r="J280" s="2260"/>
      <c r="K280" s="2260"/>
      <c r="L280" s="2260"/>
      <c r="M280" s="2260"/>
      <c r="N280" s="2260"/>
      <c r="O280" s="2260"/>
      <c r="P280" s="2260"/>
      <c r="Q280" s="2260"/>
      <c r="R280" s="2260"/>
      <c r="S280" s="2260"/>
      <c r="T280" s="2260"/>
      <c r="U280" s="2260"/>
    </row>
    <row r="281" spans="1:32">
      <c r="B281" s="122"/>
      <c r="C281" s="133"/>
      <c r="D281" s="133"/>
      <c r="E281" s="133"/>
      <c r="F281" s="133"/>
      <c r="G281" s="133"/>
      <c r="H281" s="133"/>
      <c r="I281" s="133"/>
      <c r="J281" s="133"/>
      <c r="K281" s="133"/>
      <c r="L281" s="133"/>
      <c r="M281" s="133"/>
      <c r="N281" s="133"/>
      <c r="O281" s="133"/>
      <c r="P281" s="133"/>
      <c r="Q281" s="133"/>
      <c r="R281" s="133"/>
      <c r="S281" s="133"/>
      <c r="T281" s="133"/>
      <c r="U281" s="133"/>
    </row>
    <row r="282" spans="1:32">
      <c r="B282" s="132" t="s">
        <v>334</v>
      </c>
      <c r="C282" s="2260" t="s">
        <v>403</v>
      </c>
      <c r="D282" s="2260"/>
      <c r="E282" s="2260"/>
      <c r="F282" s="2260"/>
      <c r="G282" s="2260"/>
      <c r="H282" s="2260"/>
      <c r="I282" s="2260"/>
      <c r="J282" s="2260"/>
      <c r="K282" s="2260"/>
      <c r="L282" s="2260"/>
      <c r="M282" s="2260"/>
      <c r="N282" s="2260"/>
      <c r="O282" s="2260"/>
      <c r="P282" s="2260"/>
      <c r="Q282" s="2260"/>
      <c r="R282" s="2260"/>
      <c r="S282" s="2260"/>
      <c r="T282" s="2260"/>
      <c r="U282" s="2260"/>
    </row>
    <row r="283" spans="1:32">
      <c r="C283" s="2260"/>
      <c r="D283" s="2260"/>
      <c r="E283" s="2260"/>
      <c r="F283" s="2260"/>
      <c r="G283" s="2260"/>
      <c r="H283" s="2260"/>
      <c r="I283" s="2260"/>
      <c r="J283" s="2260"/>
      <c r="K283" s="2260"/>
      <c r="L283" s="2260"/>
      <c r="M283" s="2260"/>
      <c r="N283" s="2260"/>
      <c r="O283" s="2260"/>
      <c r="P283" s="2260"/>
      <c r="Q283" s="2260"/>
      <c r="R283" s="2260"/>
      <c r="S283" s="2260"/>
      <c r="T283" s="2260"/>
      <c r="U283" s="2260"/>
    </row>
    <row r="284" spans="1:32">
      <c r="B284" s="132" t="s">
        <v>405</v>
      </c>
      <c r="C284" s="2260" t="s">
        <v>404</v>
      </c>
      <c r="D284" s="2260"/>
      <c r="E284" s="2260"/>
      <c r="F284" s="2260"/>
      <c r="G284" s="2260"/>
      <c r="H284" s="2260"/>
      <c r="I284" s="2260"/>
      <c r="J284" s="2260"/>
      <c r="K284" s="2260"/>
      <c r="L284" s="2260"/>
      <c r="M284" s="2260"/>
      <c r="N284" s="2260"/>
      <c r="O284" s="2260"/>
      <c r="P284" s="2260"/>
      <c r="Q284" s="2260"/>
      <c r="R284" s="2260"/>
      <c r="S284" s="2260"/>
      <c r="T284" s="2260"/>
      <c r="U284" s="2260"/>
    </row>
    <row r="285" spans="1:32">
      <c r="C285" s="2260"/>
      <c r="D285" s="2260"/>
      <c r="E285" s="2260"/>
      <c r="F285" s="2260"/>
      <c r="G285" s="2260"/>
      <c r="H285" s="2260"/>
      <c r="I285" s="2260"/>
      <c r="J285" s="2260"/>
      <c r="K285" s="2260"/>
      <c r="L285" s="2260"/>
      <c r="M285" s="2260"/>
      <c r="N285" s="2260"/>
      <c r="O285" s="2260"/>
      <c r="P285" s="2260"/>
      <c r="Q285" s="2260"/>
      <c r="R285" s="2260"/>
      <c r="S285" s="2260"/>
      <c r="T285" s="2260"/>
      <c r="U285" s="2260"/>
    </row>
    <row r="286" spans="1:32">
      <c r="B286" s="142" t="s">
        <v>491</v>
      </c>
      <c r="C286" s="2259" t="s">
        <v>492</v>
      </c>
      <c r="D286" s="2259"/>
      <c r="E286" s="2259"/>
      <c r="F286" s="2259"/>
      <c r="G286" s="2259"/>
      <c r="H286" s="2259"/>
      <c r="I286" s="2259"/>
      <c r="J286" s="2259"/>
      <c r="K286" s="2259"/>
      <c r="L286" s="2259"/>
      <c r="M286" s="2259"/>
      <c r="N286" s="2259"/>
      <c r="O286" s="2259"/>
      <c r="P286" s="2259"/>
      <c r="Q286" s="2259"/>
      <c r="R286" s="2259"/>
      <c r="S286" s="2259"/>
      <c r="T286" s="2259"/>
      <c r="U286" s="2259"/>
    </row>
    <row r="287" spans="1:32">
      <c r="B287" s="142" t="s">
        <v>505</v>
      </c>
      <c r="C287" s="149" t="s">
        <v>506</v>
      </c>
      <c r="D287" s="147"/>
      <c r="E287" s="147"/>
      <c r="F287" s="147"/>
      <c r="G287" s="147"/>
      <c r="H287" s="147"/>
      <c r="I287" s="147"/>
      <c r="J287" s="147"/>
      <c r="K287" s="147"/>
      <c r="L287" s="147"/>
      <c r="M287" s="147"/>
      <c r="N287" s="147"/>
      <c r="O287" s="147"/>
      <c r="P287" s="147"/>
      <c r="Q287" s="147"/>
      <c r="R287" s="147"/>
      <c r="S287" s="147"/>
      <c r="T287" s="147"/>
      <c r="U287" s="147"/>
    </row>
    <row r="288" spans="1:32">
      <c r="B288" s="142" t="s">
        <v>639</v>
      </c>
      <c r="C288" s="149" t="s">
        <v>640</v>
      </c>
      <c r="D288" s="141"/>
      <c r="E288" s="141"/>
      <c r="F288" s="141"/>
      <c r="G288" s="141"/>
      <c r="H288" s="141"/>
      <c r="I288" s="141"/>
      <c r="J288" s="141"/>
      <c r="K288" s="141"/>
      <c r="L288" s="141"/>
      <c r="M288" s="141"/>
      <c r="N288" s="141"/>
      <c r="O288" s="141"/>
      <c r="P288" s="147"/>
      <c r="Q288" s="147"/>
      <c r="R288" s="147"/>
      <c r="S288" s="141"/>
      <c r="T288" s="141"/>
      <c r="U288" s="141"/>
    </row>
    <row r="290" spans="2:2">
      <c r="B290" s="2" t="s">
        <v>67</v>
      </c>
    </row>
    <row r="291" spans="2:2">
      <c r="B291" s="2" t="s">
        <v>68</v>
      </c>
    </row>
    <row r="292" spans="2:2">
      <c r="B292" s="2" t="s">
        <v>69</v>
      </c>
    </row>
    <row r="293" spans="2:2">
      <c r="B293" s="2" t="s">
        <v>70</v>
      </c>
    </row>
    <row r="294" spans="2:2">
      <c r="B294" s="2" t="s">
        <v>71</v>
      </c>
    </row>
  </sheetData>
  <mergeCells count="297">
    <mergeCell ref="G194:M194"/>
    <mergeCell ref="G198:M198"/>
    <mergeCell ref="G222:M222"/>
    <mergeCell ref="B219:V219"/>
    <mergeCell ref="G211:M211"/>
    <mergeCell ref="G212:M212"/>
    <mergeCell ref="G213:M213"/>
    <mergeCell ref="I276:L276"/>
    <mergeCell ref="I275:L275"/>
    <mergeCell ref="I274:L274"/>
    <mergeCell ref="I273:L273"/>
    <mergeCell ref="I272:L272"/>
    <mergeCell ref="I271:L271"/>
    <mergeCell ref="I270:L270"/>
    <mergeCell ref="C276:H276"/>
    <mergeCell ref="C275:H275"/>
    <mergeCell ref="C274:H274"/>
    <mergeCell ref="C270:H270"/>
    <mergeCell ref="G262:M262"/>
    <mergeCell ref="G246:M246"/>
    <mergeCell ref="G231:M231"/>
    <mergeCell ref="G232:M232"/>
    <mergeCell ref="G258:M258"/>
    <mergeCell ref="G259:M259"/>
    <mergeCell ref="G121:M121"/>
    <mergeCell ref="G122:M122"/>
    <mergeCell ref="G123:M123"/>
    <mergeCell ref="G124:M124"/>
    <mergeCell ref="G125:M125"/>
    <mergeCell ref="G126:M126"/>
    <mergeCell ref="G261:M261"/>
    <mergeCell ref="G127:M127"/>
    <mergeCell ref="G128:M128"/>
    <mergeCell ref="G255:M255"/>
    <mergeCell ref="G226:M226"/>
    <mergeCell ref="G227:M227"/>
    <mergeCell ref="G199:M199"/>
    <mergeCell ref="G200:M200"/>
    <mergeCell ref="G201:M201"/>
    <mergeCell ref="G196:M196"/>
    <mergeCell ref="G197:M197"/>
    <mergeCell ref="G191:M191"/>
    <mergeCell ref="G181:M181"/>
    <mergeCell ref="G182:M182"/>
    <mergeCell ref="G183:M183"/>
    <mergeCell ref="G195:M195"/>
    <mergeCell ref="G192:M192"/>
    <mergeCell ref="G193:M193"/>
    <mergeCell ref="G105:M105"/>
    <mergeCell ref="G106:M106"/>
    <mergeCell ref="G107:M107"/>
    <mergeCell ref="G108:M108"/>
    <mergeCell ref="G109:M109"/>
    <mergeCell ref="G110:M110"/>
    <mergeCell ref="G111:M111"/>
    <mergeCell ref="C268:U268"/>
    <mergeCell ref="G112:M112"/>
    <mergeCell ref="G113:M113"/>
    <mergeCell ref="G114:M114"/>
    <mergeCell ref="G115:M115"/>
    <mergeCell ref="G116:M116"/>
    <mergeCell ref="G117:M117"/>
    <mergeCell ref="G118:M118"/>
    <mergeCell ref="G119:M119"/>
    <mergeCell ref="G120:M120"/>
    <mergeCell ref="G223:M223"/>
    <mergeCell ref="G229:M229"/>
    <mergeCell ref="G230:M230"/>
    <mergeCell ref="G254:M254"/>
    <mergeCell ref="G235:M235"/>
    <mergeCell ref="G236:M236"/>
    <mergeCell ref="G237:M237"/>
    <mergeCell ref="G96:M96"/>
    <mergeCell ref="G97:M97"/>
    <mergeCell ref="G98:M98"/>
    <mergeCell ref="G99:M99"/>
    <mergeCell ref="G100:M100"/>
    <mergeCell ref="G101:M101"/>
    <mergeCell ref="G102:M102"/>
    <mergeCell ref="G103:M103"/>
    <mergeCell ref="G104:M104"/>
    <mergeCell ref="C286:U286"/>
    <mergeCell ref="G205:M205"/>
    <mergeCell ref="G220:M220"/>
    <mergeCell ref="G221:M221"/>
    <mergeCell ref="C284:U285"/>
    <mergeCell ref="C282:U283"/>
    <mergeCell ref="C279:U280"/>
    <mergeCell ref="G209:M209"/>
    <mergeCell ref="G206:M206"/>
    <mergeCell ref="G207:M207"/>
    <mergeCell ref="G208:M208"/>
    <mergeCell ref="G233:M233"/>
    <mergeCell ref="G234:M234"/>
    <mergeCell ref="G253:M253"/>
    <mergeCell ref="G225:M225"/>
    <mergeCell ref="G252:M252"/>
    <mergeCell ref="S263:U263"/>
    <mergeCell ref="S264:U264"/>
    <mergeCell ref="S265:U265"/>
    <mergeCell ref="S266:U266"/>
    <mergeCell ref="C273:H273"/>
    <mergeCell ref="C272:H272"/>
    <mergeCell ref="C271:H271"/>
    <mergeCell ref="G228:M228"/>
    <mergeCell ref="G260:M260"/>
    <mergeCell ref="G247:M247"/>
    <mergeCell ref="G249:M249"/>
    <mergeCell ref="G251:M251"/>
    <mergeCell ref="G256:M256"/>
    <mergeCell ref="G257:M257"/>
    <mergeCell ref="G238:M238"/>
    <mergeCell ref="G239:M239"/>
    <mergeCell ref="G240:M240"/>
    <mergeCell ref="G241:M241"/>
    <mergeCell ref="G210:M210"/>
    <mergeCell ref="G203:M203"/>
    <mergeCell ref="G204:M204"/>
    <mergeCell ref="G202:M202"/>
    <mergeCell ref="G155:M155"/>
    <mergeCell ref="G147:M147"/>
    <mergeCell ref="G143:M143"/>
    <mergeCell ref="G139:M139"/>
    <mergeCell ref="G144:M144"/>
    <mergeCell ref="G150:M150"/>
    <mergeCell ref="G156:M156"/>
    <mergeCell ref="G145:M145"/>
    <mergeCell ref="G184:M184"/>
    <mergeCell ref="G163:M163"/>
    <mergeCell ref="G159:M159"/>
    <mergeCell ref="G149:M149"/>
    <mergeCell ref="G151:M151"/>
    <mergeCell ref="G154:M154"/>
    <mergeCell ref="G174:M174"/>
    <mergeCell ref="G169:M169"/>
    <mergeCell ref="G170:M170"/>
    <mergeCell ref="G171:M171"/>
    <mergeCell ref="G172:M172"/>
    <mergeCell ref="G161:M161"/>
    <mergeCell ref="B11:B13"/>
    <mergeCell ref="C11:C13"/>
    <mergeCell ref="G177:M177"/>
    <mergeCell ref="G185:M185"/>
    <mergeCell ref="G178:M178"/>
    <mergeCell ref="B133:V133"/>
    <mergeCell ref="G157:M157"/>
    <mergeCell ref="G152:M152"/>
    <mergeCell ref="G160:M160"/>
    <mergeCell ref="G42:M42"/>
    <mergeCell ref="G43:M43"/>
    <mergeCell ref="G142:M142"/>
    <mergeCell ref="G59:M59"/>
    <mergeCell ref="G138:M138"/>
    <mergeCell ref="G141:M141"/>
    <mergeCell ref="G153:M153"/>
    <mergeCell ref="G165:M165"/>
    <mergeCell ref="G158:M158"/>
    <mergeCell ref="G168:M168"/>
    <mergeCell ref="G77:M77"/>
    <mergeCell ref="G78:M78"/>
    <mergeCell ref="G79:M79"/>
    <mergeCell ref="G80:M80"/>
    <mergeCell ref="G81:M81"/>
    <mergeCell ref="G167:M167"/>
    <mergeCell ref="D11:F11"/>
    <mergeCell ref="G11:M13"/>
    <mergeCell ref="G29:M29"/>
    <mergeCell ref="G162:M162"/>
    <mergeCell ref="G166:M166"/>
    <mergeCell ref="G180:M180"/>
    <mergeCell ref="G179:M179"/>
    <mergeCell ref="E9:G9"/>
    <mergeCell ref="G82:M82"/>
    <mergeCell ref="G83:M83"/>
    <mergeCell ref="G75:V75"/>
    <mergeCell ref="G84:M84"/>
    <mergeCell ref="G85:M85"/>
    <mergeCell ref="G86:M86"/>
    <mergeCell ref="G87:M87"/>
    <mergeCell ref="G88:M88"/>
    <mergeCell ref="G89:M89"/>
    <mergeCell ref="G90:M90"/>
    <mergeCell ref="G91:M91"/>
    <mergeCell ref="G92:M92"/>
    <mergeCell ref="G93:M93"/>
    <mergeCell ref="G94:M94"/>
    <mergeCell ref="G95:M95"/>
    <mergeCell ref="S1:V3"/>
    <mergeCell ref="G4:O4"/>
    <mergeCell ref="S4:V4"/>
    <mergeCell ref="E8:G8"/>
    <mergeCell ref="U8:V8"/>
    <mergeCell ref="E5:G5"/>
    <mergeCell ref="U5:V5"/>
    <mergeCell ref="E6:G6"/>
    <mergeCell ref="U6:V6"/>
    <mergeCell ref="E7:G7"/>
    <mergeCell ref="U7:V7"/>
    <mergeCell ref="B1:F3"/>
    <mergeCell ref="G1:O3"/>
    <mergeCell ref="B4:F4"/>
    <mergeCell ref="G224:M224"/>
    <mergeCell ref="G44:M44"/>
    <mergeCell ref="G45:M45"/>
    <mergeCell ref="G46:M46"/>
    <mergeCell ref="G47:M47"/>
    <mergeCell ref="G48:M48"/>
    <mergeCell ref="G62:M62"/>
    <mergeCell ref="G63:M63"/>
    <mergeCell ref="G64:M64"/>
    <mergeCell ref="G65:M65"/>
    <mergeCell ref="G49:M49"/>
    <mergeCell ref="G50:M50"/>
    <mergeCell ref="G51:M51"/>
    <mergeCell ref="G52:M52"/>
    <mergeCell ref="G57:M57"/>
    <mergeCell ref="G134:M134"/>
    <mergeCell ref="G136:M136"/>
    <mergeCell ref="G140:M140"/>
    <mergeCell ref="G61:M61"/>
    <mergeCell ref="G173:M173"/>
    <mergeCell ref="G175:M175"/>
    <mergeCell ref="G176:M176"/>
    <mergeCell ref="G146:M146"/>
    <mergeCell ref="G135:M135"/>
    <mergeCell ref="G30:M30"/>
    <mergeCell ref="D12:D13"/>
    <mergeCell ref="E12:E13"/>
    <mergeCell ref="F12:F13"/>
    <mergeCell ref="G26:M26"/>
    <mergeCell ref="G41:M41"/>
    <mergeCell ref="G40:M40"/>
    <mergeCell ref="G27:M27"/>
    <mergeCell ref="G28:M28"/>
    <mergeCell ref="B19:V19"/>
    <mergeCell ref="S11:S13"/>
    <mergeCell ref="N11:N13"/>
    <mergeCell ref="O11:O13"/>
    <mergeCell ref="G22:M22"/>
    <mergeCell ref="G20:M20"/>
    <mergeCell ref="G21:M21"/>
    <mergeCell ref="G25:M25"/>
    <mergeCell ref="B14:V14"/>
    <mergeCell ref="G15:M15"/>
    <mergeCell ref="G31:M31"/>
    <mergeCell ref="G16:M16"/>
    <mergeCell ref="G17:M17"/>
    <mergeCell ref="G18:M18"/>
    <mergeCell ref="G23:M23"/>
    <mergeCell ref="G24:M24"/>
    <mergeCell ref="G32:M32"/>
    <mergeCell ref="G38:M38"/>
    <mergeCell ref="G242:M242"/>
    <mergeCell ref="G243:M243"/>
    <mergeCell ref="G244:M244"/>
    <mergeCell ref="G245:M245"/>
    <mergeCell ref="G248:M248"/>
    <mergeCell ref="G250:M250"/>
    <mergeCell ref="G129:M129"/>
    <mergeCell ref="G130:M130"/>
    <mergeCell ref="G190:M190"/>
    <mergeCell ref="G214:M214"/>
    <mergeCell ref="G215:M215"/>
    <mergeCell ref="G216:M216"/>
    <mergeCell ref="G217:M217"/>
    <mergeCell ref="G218:M218"/>
    <mergeCell ref="G131:M131"/>
    <mergeCell ref="G132:M132"/>
    <mergeCell ref="G148:M148"/>
    <mergeCell ref="G186:M186"/>
    <mergeCell ref="G187:M187"/>
    <mergeCell ref="G188:M188"/>
    <mergeCell ref="G189:M189"/>
    <mergeCell ref="B39:V39"/>
    <mergeCell ref="G164:M164"/>
    <mergeCell ref="G33:M33"/>
    <mergeCell ref="G34:M34"/>
    <mergeCell ref="G37:M37"/>
    <mergeCell ref="G35:M35"/>
    <mergeCell ref="G36:M36"/>
    <mergeCell ref="G55:M55"/>
    <mergeCell ref="G56:M56"/>
    <mergeCell ref="G53:M53"/>
    <mergeCell ref="G54:M54"/>
    <mergeCell ref="G58:V58"/>
    <mergeCell ref="G66:M66"/>
    <mergeCell ref="G67:M67"/>
    <mergeCell ref="G68:M68"/>
    <mergeCell ref="G69:M69"/>
    <mergeCell ref="G70:M70"/>
    <mergeCell ref="G71:M71"/>
    <mergeCell ref="G72:M72"/>
    <mergeCell ref="G73:M73"/>
    <mergeCell ref="G74:M74"/>
    <mergeCell ref="G76:M76"/>
    <mergeCell ref="G60:M60"/>
    <mergeCell ref="G137:M137"/>
  </mergeCells>
  <phoneticPr fontId="5" type="noConversion"/>
  <hyperlinks>
    <hyperlink ref="I275" r:id="rId1" xr:uid="{8DA79E29-1774-4422-B574-50F1B9438D07}"/>
  </hyperlinks>
  <printOptions horizontalCentered="1"/>
  <pageMargins left="0.39370078740157483" right="0.39370078740157483" top="0.59055118110236227" bottom="0.59055118110236227" header="1.1023622047244095" footer="0.39370078740157483"/>
  <pageSetup paperSize="9" scale="97" fitToHeight="0" orientation="landscape" r:id="rId2"/>
  <headerFooter alignWithMargins="0">
    <oddFooter>&amp;RPágina &amp;P de &amp;N</oddFooter>
  </headerFooter>
  <rowBreaks count="1" manualBreakCount="1">
    <brk id="241" min="1" max="18" man="1"/>
  </row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23AFF-C62C-4582-8529-06FFE31FEE04}">
  <dimension ref="A1:X3714"/>
  <sheetViews>
    <sheetView workbookViewId="0"/>
  </sheetViews>
  <sheetFormatPr baseColWidth="10" defaultRowHeight="12.75"/>
  <cols>
    <col min="1" max="1" width="9.7109375" bestFit="1" customWidth="1"/>
    <col min="2" max="2" width="12.7109375" bestFit="1" customWidth="1"/>
    <col min="3" max="3" width="13.85546875" customWidth="1"/>
    <col min="4" max="4" width="19" style="700" customWidth="1"/>
    <col min="5" max="5" width="9.7109375" customWidth="1"/>
    <col min="6" max="6" width="8.42578125" customWidth="1"/>
    <col min="13" max="13" width="11.42578125" style="205"/>
    <col min="15" max="15" width="11.42578125" style="205"/>
    <col min="16" max="16" width="12.7109375" style="706" bestFit="1" customWidth="1"/>
  </cols>
  <sheetData>
    <row r="1" spans="1:24" ht="13.5" thickBot="1">
      <c r="A1" s="701" t="s">
        <v>1128</v>
      </c>
      <c r="O1" s="703" t="s">
        <v>659</v>
      </c>
      <c r="Q1" s="733" t="s">
        <v>1160</v>
      </c>
      <c r="R1" s="733" t="s">
        <v>1161</v>
      </c>
      <c r="S1" s="733" t="s">
        <v>1162</v>
      </c>
      <c r="V1" s="733" t="s">
        <v>1435</v>
      </c>
      <c r="W1" s="733" t="s">
        <v>1436</v>
      </c>
      <c r="X1" s="733" t="s">
        <v>1437</v>
      </c>
    </row>
    <row r="2" spans="1:24" ht="13.5">
      <c r="A2" s="701" t="s">
        <v>1128</v>
      </c>
      <c r="C2" s="176" t="s">
        <v>645</v>
      </c>
      <c r="D2" s="212">
        <f>QPS!C16</f>
        <v>1.0101</v>
      </c>
      <c r="E2" s="177" t="str">
        <f>QPS!G16</f>
        <v xml:space="preserve">Movilización y desmovilización </v>
      </c>
      <c r="F2" s="178"/>
      <c r="G2" s="204"/>
      <c r="H2" s="179"/>
      <c r="I2" s="179"/>
      <c r="J2" s="179"/>
      <c r="K2" s="180"/>
      <c r="Q2" s="672">
        <f>QPS!V16</f>
        <v>6797.2599999999993</v>
      </c>
      <c r="R2" s="672">
        <f>SUM(P2:P14)</f>
        <v>6797.26</v>
      </c>
      <c r="S2" s="672">
        <f>Q2-R2</f>
        <v>0</v>
      </c>
      <c r="V2" t="str">
        <f>IF($D2="","",IF(ISNUMBER($D2),REPLACE(TEXT($D2,"0.0000"),5,0,"."),TRIM($D2)))</f>
        <v>1.01.01</v>
      </c>
      <c r="W2" s="814">
        <f>$F3</f>
        <v>0.2</v>
      </c>
      <c r="X2" t="str">
        <f>$D3</f>
        <v>glb/DIA</v>
      </c>
    </row>
    <row r="3" spans="1:24">
      <c r="A3" s="701" t="s">
        <v>1128</v>
      </c>
      <c r="C3" s="181" t="s">
        <v>646</v>
      </c>
      <c r="D3" s="720" t="s">
        <v>647</v>
      </c>
      <c r="E3" s="207" t="s">
        <v>648</v>
      </c>
      <c r="F3" s="208">
        <v>0.2</v>
      </c>
      <c r="G3" s="207" t="s">
        <v>649</v>
      </c>
      <c r="H3" s="209">
        <f>F3</f>
        <v>0.2</v>
      </c>
      <c r="I3" s="210"/>
      <c r="J3" s="211" t="s">
        <v>650</v>
      </c>
      <c r="K3" s="182">
        <f>+K8+K13</f>
        <v>6797.2599999999993</v>
      </c>
      <c r="Q3" s="672"/>
      <c r="R3" s="672"/>
      <c r="S3" s="672"/>
      <c r="V3" t="str">
        <f>IF($D15="","",IF(ISNUMBER($D15),REPLACE(TEXT($D15,"0.0000"),5,0,"."),TRIM($D15)))</f>
        <v>1.01.02</v>
      </c>
      <c r="W3" s="814">
        <f>$F16</f>
        <v>0.5</v>
      </c>
      <c r="X3" t="str">
        <f>$D16</f>
        <v>glb/DIA</v>
      </c>
    </row>
    <row r="4" spans="1:24" ht="13.5" thickBot="1">
      <c r="A4" s="701" t="s">
        <v>1128</v>
      </c>
      <c r="C4" s="183" t="s">
        <v>651</v>
      </c>
      <c r="D4" s="721" t="s">
        <v>652</v>
      </c>
      <c r="E4" s="184"/>
      <c r="F4" s="185"/>
      <c r="G4" s="186" t="s">
        <v>44</v>
      </c>
      <c r="H4" s="186" t="s">
        <v>653</v>
      </c>
      <c r="I4" s="186" t="s">
        <v>39</v>
      </c>
      <c r="J4" s="186" t="s">
        <v>654</v>
      </c>
      <c r="K4" s="187" t="s">
        <v>655</v>
      </c>
      <c r="Q4" s="672"/>
      <c r="R4" s="672"/>
      <c r="S4" s="672"/>
      <c r="V4" t="str">
        <f>IF($D32="","",IF(ISNUMBER($D32),REPLACE(TEXT($D32,"0.0000"),5,0,"."),TRIM($D32)))</f>
        <v>1.01.03</v>
      </c>
      <c r="W4" s="814">
        <f>$F33</f>
        <v>1</v>
      </c>
      <c r="X4" t="str">
        <f>$D33</f>
        <v>glb/DIA</v>
      </c>
    </row>
    <row r="5" spans="1:24" ht="13.5">
      <c r="A5" s="701" t="s">
        <v>1128</v>
      </c>
      <c r="C5" s="194"/>
      <c r="D5" s="722" t="s">
        <v>656</v>
      </c>
      <c r="E5" s="189"/>
      <c r="G5" s="195"/>
      <c r="H5" s="189"/>
      <c r="I5" s="189"/>
      <c r="J5" s="189"/>
      <c r="K5" s="198"/>
      <c r="Q5" s="672"/>
      <c r="R5" s="672"/>
      <c r="S5" s="672"/>
      <c r="V5" t="str">
        <f>IF($D40="","",IF(ISNUMBER($D40),REPLACE(TEXT($D40,"0.0000"),5,0,"."),TRIM($D40)))</f>
        <v>2.01.01</v>
      </c>
      <c r="W5" s="814">
        <f>$F41</f>
        <v>0.4</v>
      </c>
      <c r="X5" t="str">
        <f>$D41</f>
        <v>m3/DIA</v>
      </c>
    </row>
    <row r="6" spans="1:24" ht="13.5">
      <c r="A6" s="701" t="s">
        <v>1129</v>
      </c>
      <c r="B6" t="s">
        <v>656</v>
      </c>
      <c r="C6" s="188" t="s">
        <v>657</v>
      </c>
      <c r="D6" s="699" t="s">
        <v>658</v>
      </c>
      <c r="E6" s="189"/>
      <c r="G6" s="190" t="s">
        <v>659</v>
      </c>
      <c r="H6" s="191">
        <v>1</v>
      </c>
      <c r="I6" s="191">
        <f>H6*8/$F$3</f>
        <v>40</v>
      </c>
      <c r="J6" s="192">
        <v>10.51</v>
      </c>
      <c r="K6" s="193">
        <f>I6*J6</f>
        <v>420.4</v>
      </c>
      <c r="M6" s="205">
        <v>1</v>
      </c>
      <c r="N6" t="s">
        <v>52</v>
      </c>
      <c r="O6" s="205">
        <f>I6*M6</f>
        <v>40</v>
      </c>
      <c r="P6" s="706">
        <f>O6*J6</f>
        <v>420.4</v>
      </c>
      <c r="Q6" s="672"/>
      <c r="R6" s="672"/>
      <c r="S6" s="672"/>
      <c r="V6" t="str">
        <f>IF($D56="","",IF(ISNUMBER($D56),REPLACE(TEXT($D56,"0.0000"),5,0,"."),TRIM($D56)))</f>
        <v>2.02.01</v>
      </c>
      <c r="W6" s="814">
        <f>$F57</f>
        <v>15</v>
      </c>
      <c r="X6" t="str">
        <f>$D57</f>
        <v>m3/DIA</v>
      </c>
    </row>
    <row r="7" spans="1:24" ht="13.5">
      <c r="A7" s="701" t="s">
        <v>1129</v>
      </c>
      <c r="B7" t="s">
        <v>656</v>
      </c>
      <c r="C7" s="188" t="s">
        <v>660</v>
      </c>
      <c r="D7" s="699" t="s">
        <v>661</v>
      </c>
      <c r="E7" s="189"/>
      <c r="G7" s="190" t="s">
        <v>659</v>
      </c>
      <c r="H7" s="191">
        <v>4</v>
      </c>
      <c r="I7" s="191">
        <f>H7*8/$F$3</f>
        <v>160</v>
      </c>
      <c r="J7" s="192">
        <v>6.88</v>
      </c>
      <c r="K7" s="193">
        <f>I7*J7</f>
        <v>1100.8</v>
      </c>
      <c r="M7" s="205">
        <v>1</v>
      </c>
      <c r="N7" t="s">
        <v>52</v>
      </c>
      <c r="O7" s="205">
        <f>I7*M7</f>
        <v>160</v>
      </c>
      <c r="P7" s="706">
        <f>O7*J7</f>
        <v>1100.8</v>
      </c>
      <c r="Q7" s="672"/>
      <c r="R7" s="672"/>
      <c r="S7" s="672"/>
      <c r="V7" t="str">
        <f>IF($D74="","",IF(ISNUMBER($D74),REPLACE(TEXT($D74,"0.0000"),5,0,"."),TRIM($D74)))</f>
        <v>2.03.01</v>
      </c>
      <c r="W7" s="814">
        <f>$F75</f>
        <v>15</v>
      </c>
      <c r="X7" t="str">
        <f>$D75</f>
        <v>m3/DIA</v>
      </c>
    </row>
    <row r="8" spans="1:24" ht="13.5">
      <c r="A8" s="701" t="s">
        <v>1128</v>
      </c>
      <c r="C8" s="194"/>
      <c r="D8" s="723"/>
      <c r="E8" s="189"/>
      <c r="G8" s="195"/>
      <c r="H8" s="189"/>
      <c r="I8" s="189"/>
      <c r="J8" s="196"/>
      <c r="K8" s="197">
        <f>SUM(K6:K7)</f>
        <v>1521.1999999999998</v>
      </c>
      <c r="Q8" s="672"/>
      <c r="R8" s="672"/>
      <c r="S8" s="672"/>
      <c r="V8" t="str">
        <f>IF($D95="","",IF(ISNUMBER($D95),REPLACE(TEXT($D95,"0.0000"),5,0,"."),TRIM($D95)))</f>
        <v>2.03.02</v>
      </c>
      <c r="W8" s="814">
        <f>$F96</f>
        <v>18</v>
      </c>
      <c r="X8" t="str">
        <f>$D96</f>
        <v>m2/DIA</v>
      </c>
    </row>
    <row r="9" spans="1:24" ht="13.5">
      <c r="A9" s="701" t="s">
        <v>1128</v>
      </c>
      <c r="C9" s="194"/>
      <c r="D9" s="722" t="s">
        <v>662</v>
      </c>
      <c r="E9" s="189"/>
      <c r="G9" s="195"/>
      <c r="H9" s="189"/>
      <c r="I9" s="189"/>
      <c r="J9" s="189"/>
      <c r="K9" s="198"/>
      <c r="Q9" s="672"/>
      <c r="R9" s="672"/>
      <c r="S9" s="672"/>
      <c r="V9" t="str">
        <f>IF($D116="","",IF(ISNUMBER($D116),REPLACE(TEXT($D116,"0.0000"),5,0,"."),TRIM($D116)))</f>
        <v>2.03.03</v>
      </c>
      <c r="W9" s="814">
        <f>$F117</f>
        <v>250</v>
      </c>
      <c r="X9" t="str">
        <f>$D117</f>
        <v>kg/DIA</v>
      </c>
    </row>
    <row r="10" spans="1:24" ht="25.5">
      <c r="A10" s="701" t="s">
        <v>1129</v>
      </c>
      <c r="B10" t="s">
        <v>662</v>
      </c>
      <c r="C10" s="188" t="s">
        <v>663</v>
      </c>
      <c r="D10" s="699" t="s">
        <v>664</v>
      </c>
      <c r="E10" s="189"/>
      <c r="G10" s="190" t="s">
        <v>665</v>
      </c>
      <c r="H10" s="189"/>
      <c r="I10" s="191">
        <v>5</v>
      </c>
      <c r="J10" s="192">
        <f>K8</f>
        <v>1521.1999999999998</v>
      </c>
      <c r="K10" s="193">
        <f>I10*J10/100</f>
        <v>76.059999999999988</v>
      </c>
      <c r="M10" s="205">
        <v>1</v>
      </c>
      <c r="N10" t="s">
        <v>52</v>
      </c>
      <c r="O10" s="205">
        <f>I10*M10</f>
        <v>5</v>
      </c>
      <c r="P10" s="706">
        <f>O10*J10/100</f>
        <v>76.059999999999988</v>
      </c>
      <c r="Q10" s="672"/>
      <c r="R10" s="672"/>
      <c r="S10" s="672"/>
      <c r="V10" t="str">
        <f>IF($D134="","",IF(ISNUMBER($D134),REPLACE(TEXT($D134,"0.0000"),5,0,"."),TRIM($D134)))</f>
        <v>2.04.01</v>
      </c>
      <c r="W10" s="814">
        <f>$F135</f>
        <v>20</v>
      </c>
      <c r="X10" t="str">
        <f>$D135</f>
        <v>und/DIA</v>
      </c>
    </row>
    <row r="11" spans="1:24" ht="13.5">
      <c r="A11" s="701" t="s">
        <v>1129</v>
      </c>
      <c r="B11" t="s">
        <v>662</v>
      </c>
      <c r="C11" s="188"/>
      <c r="D11" s="724" t="s">
        <v>685</v>
      </c>
      <c r="E11" s="189"/>
      <c r="G11" s="190" t="s">
        <v>666</v>
      </c>
      <c r="H11" s="191">
        <v>1</v>
      </c>
      <c r="I11" s="191">
        <f>H11*8/$H$3</f>
        <v>40</v>
      </c>
      <c r="J11" s="192">
        <v>95</v>
      </c>
      <c r="K11" s="193">
        <f>I11*J11</f>
        <v>3800</v>
      </c>
      <c r="M11" s="205">
        <v>1</v>
      </c>
      <c r="N11" t="s">
        <v>52</v>
      </c>
      <c r="O11" s="205">
        <f>I11*M11</f>
        <v>40</v>
      </c>
      <c r="P11" s="706">
        <f>O11*J11</f>
        <v>3800</v>
      </c>
      <c r="Q11" s="672"/>
      <c r="R11" s="672"/>
      <c r="S11" s="672"/>
      <c r="V11" t="str">
        <f>IF($D151="","",IF(ISNUMBER($D151),REPLACE(TEXT($D151,"0.0000"),5,0,"."),TRIM($D151)))</f>
        <v>2.04.02</v>
      </c>
      <c r="W11" s="814">
        <f>$F152</f>
        <v>20</v>
      </c>
      <c r="X11" t="str">
        <f>$D152</f>
        <v>m/DIA</v>
      </c>
    </row>
    <row r="12" spans="1:24" ht="13.5">
      <c r="A12" s="701" t="s">
        <v>1129</v>
      </c>
      <c r="B12" t="s">
        <v>662</v>
      </c>
      <c r="C12" s="188"/>
      <c r="D12" s="724" t="s">
        <v>686</v>
      </c>
      <c r="E12" s="189"/>
      <c r="G12" s="190" t="s">
        <v>666</v>
      </c>
      <c r="H12" s="191">
        <v>1</v>
      </c>
      <c r="I12" s="191">
        <f>H12*8/$H$3</f>
        <v>40</v>
      </c>
      <c r="J12" s="192">
        <v>35</v>
      </c>
      <c r="K12" s="193">
        <f>I12*J12</f>
        <v>1400</v>
      </c>
      <c r="M12" s="205">
        <v>1</v>
      </c>
      <c r="N12" t="s">
        <v>52</v>
      </c>
      <c r="O12" s="205">
        <f>I12*M12</f>
        <v>40</v>
      </c>
      <c r="P12" s="706">
        <f>O12*J12</f>
        <v>1400</v>
      </c>
      <c r="Q12" s="672"/>
      <c r="R12" s="672"/>
      <c r="S12" s="672"/>
      <c r="V12" t="str">
        <f>IF($D168="","",IF(ISNUMBER($D168),REPLACE(TEXT($D168,"0.0000"),5,0,"."),TRIM($D168)))</f>
        <v>2.04.03</v>
      </c>
      <c r="W12" s="814">
        <f>$F169</f>
        <v>250</v>
      </c>
      <c r="X12" t="str">
        <f>$D169</f>
        <v>kg/DIA</v>
      </c>
    </row>
    <row r="13" spans="1:24" ht="14.25" thickBot="1">
      <c r="A13" s="701" t="s">
        <v>1128</v>
      </c>
      <c r="C13" s="199"/>
      <c r="D13" s="725"/>
      <c r="E13" s="200"/>
      <c r="F13" s="201"/>
      <c r="G13" s="206"/>
      <c r="H13" s="200"/>
      <c r="I13" s="200"/>
      <c r="J13" s="202"/>
      <c r="K13" s="203">
        <f>SUM(K10:K12)</f>
        <v>5276.0599999999995</v>
      </c>
      <c r="Q13" s="672"/>
      <c r="R13" s="672"/>
      <c r="S13" s="672"/>
      <c r="V13" t="str">
        <f>IF($D189="","",IF(ISNUMBER($D189),REPLACE(TEXT($D189,"0.0000"),5,0,"."),TRIM($D189)))</f>
        <v>2.04.04</v>
      </c>
      <c r="W13" s="814">
        <f>$F190</f>
        <v>250</v>
      </c>
      <c r="X13" t="str">
        <f>$D190</f>
        <v>kg/DIA</v>
      </c>
    </row>
    <row r="14" spans="1:24" ht="13.5" thickBot="1">
      <c r="A14" s="701" t="s">
        <v>1128</v>
      </c>
      <c r="Q14" s="672"/>
      <c r="R14" s="672"/>
      <c r="S14" s="672"/>
      <c r="V14" t="str">
        <f>IF($D210="","",IF(ISNUMBER($D210),REPLACE(TEXT($D210,"0.0000"),5,0,"."),TRIM($D210)))</f>
        <v>2.04.05</v>
      </c>
      <c r="W14" s="814">
        <f>$F211</f>
        <v>10</v>
      </c>
      <c r="X14" t="str">
        <f>$D211</f>
        <v>l/DIA</v>
      </c>
    </row>
    <row r="15" spans="1:24">
      <c r="A15" s="701" t="s">
        <v>1128</v>
      </c>
      <c r="C15" s="176" t="s">
        <v>645</v>
      </c>
      <c r="D15" s="212">
        <f>QPS!C17</f>
        <v>1.0102</v>
      </c>
      <c r="E15" s="2282" t="str">
        <f>QPS!G17</f>
        <v>Trazo  y replanteo (preliminar y durante la obra)</v>
      </c>
      <c r="F15" s="2282"/>
      <c r="G15" s="2282"/>
      <c r="H15" s="2282"/>
      <c r="I15" s="2282"/>
      <c r="J15" s="2282"/>
      <c r="K15" s="2283"/>
      <c r="Q15" s="672">
        <f>QPS!V17</f>
        <v>518.25028571428572</v>
      </c>
      <c r="R15" s="672">
        <f>SUM(P15:P31)</f>
        <v>518.25028571428572</v>
      </c>
      <c r="S15" s="672">
        <f>Q15-R15</f>
        <v>0</v>
      </c>
      <c r="V15" t="str">
        <f>IF($D228="","",IF(ISNUMBER($D228),REPLACE(TEXT($D228,"0.0000"),5,0,"."),TRIM($D228)))</f>
        <v>2.04.06</v>
      </c>
      <c r="W15" s="814">
        <f>$F229</f>
        <v>15</v>
      </c>
      <c r="X15" t="str">
        <f>$D229</f>
        <v>und/DIA</v>
      </c>
    </row>
    <row r="16" spans="1:24">
      <c r="A16" s="701" t="s">
        <v>1128</v>
      </c>
      <c r="C16" s="181" t="s">
        <v>646</v>
      </c>
      <c r="D16" s="720" t="s">
        <v>647</v>
      </c>
      <c r="E16" s="207" t="s">
        <v>648</v>
      </c>
      <c r="F16" s="208">
        <v>0.5</v>
      </c>
      <c r="G16" s="207" t="s">
        <v>649</v>
      </c>
      <c r="H16" s="209">
        <f>F16</f>
        <v>0.5</v>
      </c>
      <c r="I16" s="210"/>
      <c r="J16" s="211" t="s">
        <v>650</v>
      </c>
      <c r="K16" s="182">
        <f>+K21+K26+K30</f>
        <v>518.25028571428572</v>
      </c>
      <c r="Q16" s="672"/>
      <c r="R16" s="672"/>
      <c r="S16" s="672"/>
      <c r="V16" t="str">
        <f>IF($D245="","",IF(ISNUMBER($D245),REPLACE(TEXT($D245,"0.0000"),5,0,"."),TRIM($D245)))</f>
        <v>2.04.07</v>
      </c>
      <c r="W16" s="814">
        <f>$F246</f>
        <v>15</v>
      </c>
      <c r="X16" t="str">
        <f>$D246</f>
        <v>und/DIA</v>
      </c>
    </row>
    <row r="17" spans="1:24" ht="13.5" thickBot="1">
      <c r="A17" s="701" t="s">
        <v>1128</v>
      </c>
      <c r="C17" s="183" t="s">
        <v>651</v>
      </c>
      <c r="D17" s="721" t="s">
        <v>652</v>
      </c>
      <c r="E17" s="184"/>
      <c r="F17" s="185"/>
      <c r="G17" s="186" t="s">
        <v>44</v>
      </c>
      <c r="H17" s="186" t="s">
        <v>653</v>
      </c>
      <c r="I17" s="186" t="s">
        <v>39</v>
      </c>
      <c r="J17" s="186" t="s">
        <v>654</v>
      </c>
      <c r="K17" s="187" t="s">
        <v>655</v>
      </c>
      <c r="Q17" s="672"/>
      <c r="R17" s="672"/>
      <c r="S17" s="672"/>
      <c r="V17" t="str">
        <f>IF($D262="","",IF(ISNUMBER($D262),REPLACE(TEXT($D262,"0.0000"),5,0,"."),TRIM($D262)))</f>
        <v>2.04.08</v>
      </c>
      <c r="W17" s="814">
        <f>$F263</f>
        <v>15</v>
      </c>
      <c r="X17" t="str">
        <f>$D263</f>
        <v>und/DIA</v>
      </c>
    </row>
    <row r="18" spans="1:24" ht="13.5">
      <c r="A18" s="701" t="s">
        <v>1128</v>
      </c>
      <c r="C18" s="194"/>
      <c r="D18" s="722" t="s">
        <v>656</v>
      </c>
      <c r="E18" s="189"/>
      <c r="G18" s="195"/>
      <c r="H18" s="189"/>
      <c r="I18" s="189"/>
      <c r="J18" s="189"/>
      <c r="K18" s="198"/>
      <c r="Q18" s="672"/>
      <c r="R18" s="672"/>
      <c r="S18" s="672"/>
      <c r="V18" t="str">
        <f>IF($D279="","",IF(ISNUMBER($D279),REPLACE(TEXT($D279,"0.0000"),5,0,"."),TRIM($D279)))</f>
        <v>2.04.09</v>
      </c>
      <c r="W18" s="814">
        <f>$F280</f>
        <v>10</v>
      </c>
      <c r="X18" t="str">
        <f>$D280</f>
        <v>und/DIA</v>
      </c>
    </row>
    <row r="19" spans="1:24" ht="13.5">
      <c r="A19" s="701" t="s">
        <v>1130</v>
      </c>
      <c r="B19" t="s">
        <v>656</v>
      </c>
      <c r="C19" s="188" t="s">
        <v>657</v>
      </c>
      <c r="D19" s="699" t="s">
        <v>658</v>
      </c>
      <c r="E19" s="189"/>
      <c r="G19" s="190" t="s">
        <v>659</v>
      </c>
      <c r="H19" s="191">
        <v>1</v>
      </c>
      <c r="I19" s="191">
        <f>H19*8/$F$16</f>
        <v>16</v>
      </c>
      <c r="J19" s="192">
        <v>10.51</v>
      </c>
      <c r="K19" s="193">
        <f>I19*J19</f>
        <v>168.16</v>
      </c>
      <c r="M19" s="205">
        <v>1</v>
      </c>
      <c r="N19" t="s">
        <v>52</v>
      </c>
      <c r="O19" s="205">
        <f>I19*M19</f>
        <v>16</v>
      </c>
      <c r="P19" s="706">
        <f>O19*J19</f>
        <v>168.16</v>
      </c>
      <c r="Q19" s="672"/>
      <c r="R19" s="672"/>
      <c r="S19" s="672"/>
      <c r="V19" t="str">
        <f>IF($D295="","",IF(ISNUMBER($D295),REPLACE(TEXT($D295,"0.0000"),5,0,"."),TRIM($D295)))</f>
        <v>2.04.10</v>
      </c>
      <c r="W19" s="814">
        <f>$F296</f>
        <v>15</v>
      </c>
      <c r="X19" t="str">
        <f>$D296</f>
        <v>m2/DIA</v>
      </c>
    </row>
    <row r="20" spans="1:24" ht="13.5">
      <c r="A20" s="701" t="s">
        <v>1130</v>
      </c>
      <c r="B20" t="s">
        <v>656</v>
      </c>
      <c r="C20" s="188" t="s">
        <v>660</v>
      </c>
      <c r="D20" s="699" t="s">
        <v>661</v>
      </c>
      <c r="E20" s="189"/>
      <c r="G20" s="190" t="s">
        <v>659</v>
      </c>
      <c r="H20" s="191">
        <v>2</v>
      </c>
      <c r="I20" s="191">
        <f>H20*8/$F$16</f>
        <v>32</v>
      </c>
      <c r="J20" s="192">
        <v>6.88</v>
      </c>
      <c r="K20" s="193">
        <f>I20*J20</f>
        <v>220.16</v>
      </c>
      <c r="M20" s="205">
        <v>1</v>
      </c>
      <c r="N20" t="s">
        <v>52</v>
      </c>
      <c r="O20" s="205">
        <f>I20*M20</f>
        <v>32</v>
      </c>
      <c r="P20" s="706">
        <f>O20*J20</f>
        <v>220.16</v>
      </c>
      <c r="Q20" s="672"/>
      <c r="R20" s="672"/>
      <c r="S20" s="672"/>
      <c r="V20" t="str">
        <f>IF($D311="","",IF(ISNUMBER($D311),REPLACE(TEXT($D311,"0.0000"),5,0,"."),TRIM($D311)))</f>
        <v>3.01.01</v>
      </c>
      <c r="W20" s="814">
        <f>$F312</f>
        <v>0.1</v>
      </c>
      <c r="X20" t="str">
        <f>$D312</f>
        <v>glb/DIA</v>
      </c>
    </row>
    <row r="21" spans="1:24" ht="13.5">
      <c r="A21" s="701" t="s">
        <v>1128</v>
      </c>
      <c r="C21" s="194"/>
      <c r="D21" s="723"/>
      <c r="E21" s="189"/>
      <c r="G21" s="195"/>
      <c r="H21" s="189"/>
      <c r="I21" s="189"/>
      <c r="J21" s="196"/>
      <c r="K21" s="197">
        <f>SUM(K19:K20)</f>
        <v>388.32</v>
      </c>
      <c r="Q21" s="672"/>
      <c r="R21" s="672"/>
      <c r="S21" s="672"/>
      <c r="V21" t="str">
        <f>IF($D326="","",IF(ISNUMBER($D326),REPLACE(TEXT($D326,"0.0000"),5,0,"."),TRIM($D326)))</f>
        <v>3.01.02</v>
      </c>
      <c r="W21" s="814">
        <f>$F327</f>
        <v>0.5</v>
      </c>
      <c r="X21" t="str">
        <f>$D327</f>
        <v>glb/DIA</v>
      </c>
    </row>
    <row r="22" spans="1:24" ht="13.5">
      <c r="A22" s="701" t="s">
        <v>1128</v>
      </c>
      <c r="C22" s="194"/>
      <c r="D22" s="722" t="s">
        <v>667</v>
      </c>
      <c r="E22" s="189"/>
      <c r="G22" s="195"/>
      <c r="H22" s="189"/>
      <c r="I22" s="189"/>
      <c r="J22" s="189"/>
      <c r="K22" s="198"/>
      <c r="Q22" s="672"/>
      <c r="R22" s="672"/>
      <c r="S22" s="672"/>
      <c r="V22" t="str">
        <f>IF($D342="","",IF(ISNUMBER($D342),REPLACE(TEXT($D342,"0.0000"),5,0,"."),TRIM($D342)))</f>
        <v>3.01.03</v>
      </c>
      <c r="W22" s="814">
        <f>$F343</f>
        <v>0.25</v>
      </c>
      <c r="X22" t="str">
        <f>$D343</f>
        <v>glb/DIA</v>
      </c>
    </row>
    <row r="23" spans="1:24" ht="13.5">
      <c r="A23" s="701" t="s">
        <v>1130</v>
      </c>
      <c r="B23" t="s">
        <v>667</v>
      </c>
      <c r="C23" s="188"/>
      <c r="D23" s="699" t="s">
        <v>687</v>
      </c>
      <c r="E23" s="189"/>
      <c r="G23" s="190" t="s">
        <v>688</v>
      </c>
      <c r="H23" s="189"/>
      <c r="I23" s="191">
        <v>2</v>
      </c>
      <c r="J23" s="192">
        <f>17.9/3.5</f>
        <v>5.1142857142857139</v>
      </c>
      <c r="K23" s="193">
        <f>I23*J23</f>
        <v>10.228571428571428</v>
      </c>
      <c r="M23" s="205">
        <v>1</v>
      </c>
      <c r="N23" t="s">
        <v>52</v>
      </c>
      <c r="O23" s="205">
        <f>I23*M23</f>
        <v>2</v>
      </c>
      <c r="P23" s="706">
        <f>O23*J23</f>
        <v>10.228571428571428</v>
      </c>
      <c r="Q23" s="672"/>
      <c r="R23" s="672"/>
      <c r="S23" s="672"/>
      <c r="V23" t="str">
        <f>IF($D358="","",IF(ISNUMBER($D358),REPLACE(TEXT($D358,"0.0000"),5,0,"."),TRIM($D358)))</f>
        <v>3.02.01</v>
      </c>
      <c r="W23" s="814">
        <f>$F359</f>
        <v>0.5</v>
      </c>
      <c r="X23" t="str">
        <f>$D359</f>
        <v>und/DIA</v>
      </c>
    </row>
    <row r="24" spans="1:24" ht="13.5">
      <c r="A24" s="701" t="s">
        <v>1130</v>
      </c>
      <c r="B24" t="s">
        <v>667</v>
      </c>
      <c r="C24" s="188"/>
      <c r="D24" s="699" t="s">
        <v>689</v>
      </c>
      <c r="E24" s="189"/>
      <c r="G24" s="190" t="s">
        <v>690</v>
      </c>
      <c r="H24" s="189"/>
      <c r="I24" s="191">
        <v>50</v>
      </c>
      <c r="J24" s="192">
        <f>4.35/3.5</f>
        <v>1.2428571428571427</v>
      </c>
      <c r="K24" s="193">
        <f>I24*J24</f>
        <v>62.142857142857132</v>
      </c>
      <c r="M24" s="205">
        <v>1</v>
      </c>
      <c r="N24" t="s">
        <v>52</v>
      </c>
      <c r="O24" s="205">
        <f>I24*M24</f>
        <v>50</v>
      </c>
      <c r="P24" s="706">
        <f>O24*J24</f>
        <v>62.142857142857132</v>
      </c>
      <c r="Q24" s="672"/>
      <c r="R24" s="672"/>
      <c r="S24" s="672"/>
      <c r="V24" t="str">
        <f>IF($D374="","",IF(ISNUMBER($D374),REPLACE(TEXT($D374,"0.0000"),5,0,"."),TRIM($D374)))</f>
        <v>3.03.01</v>
      </c>
      <c r="W24" s="814">
        <f>$F375</f>
        <v>0.15</v>
      </c>
      <c r="X24" t="str">
        <f>$D375</f>
        <v>glb/DIA</v>
      </c>
    </row>
    <row r="25" spans="1:24" ht="13.5">
      <c r="A25" s="701" t="s">
        <v>1130</v>
      </c>
      <c r="B25" t="s">
        <v>667</v>
      </c>
      <c r="C25" s="188"/>
      <c r="D25" s="699" t="s">
        <v>691</v>
      </c>
      <c r="E25" s="189"/>
      <c r="G25" s="190" t="s">
        <v>690</v>
      </c>
      <c r="H25" s="189"/>
      <c r="I25" s="191">
        <v>5</v>
      </c>
      <c r="J25" s="192">
        <f>16.7/3.5</f>
        <v>4.7714285714285714</v>
      </c>
      <c r="K25" s="193">
        <f>I25*J25</f>
        <v>23.857142857142858</v>
      </c>
      <c r="M25" s="205">
        <v>1</v>
      </c>
      <c r="N25" t="s">
        <v>52</v>
      </c>
      <c r="O25" s="205">
        <f>I25*M25</f>
        <v>5</v>
      </c>
      <c r="P25" s="706">
        <f>O25*J25</f>
        <v>23.857142857142858</v>
      </c>
      <c r="Q25" s="672"/>
      <c r="R25" s="672"/>
      <c r="S25" s="672"/>
      <c r="V25" t="str">
        <f>IF($D391="","",IF(ISNUMBER($D391),REPLACE(TEXT($D391,"0.0000"),5,0,"."),TRIM($D391)))</f>
        <v>3.04.01</v>
      </c>
      <c r="W25" s="814">
        <f>$F392</f>
        <v>1</v>
      </c>
      <c r="X25" t="str">
        <f>$D392</f>
        <v>und/DIA</v>
      </c>
    </row>
    <row r="26" spans="1:24" ht="13.5">
      <c r="A26" s="701" t="s">
        <v>1128</v>
      </c>
      <c r="C26" s="194"/>
      <c r="D26" s="723"/>
      <c r="E26" s="189"/>
      <c r="G26" s="195"/>
      <c r="H26" s="189"/>
      <c r="I26" s="189"/>
      <c r="J26" s="196"/>
      <c r="K26" s="197">
        <f>SUM(K23:K25)</f>
        <v>96.228571428571428</v>
      </c>
      <c r="Q26" s="672"/>
      <c r="R26" s="672"/>
      <c r="S26" s="672"/>
      <c r="V26" t="str">
        <f>IF($D408="","",IF(ISNUMBER($D408),REPLACE(TEXT($D408,"0.0000"),5,0,"."),TRIM($D408)))</f>
        <v>3.04.02</v>
      </c>
      <c r="W26" s="814">
        <f>$F409</f>
        <v>1</v>
      </c>
      <c r="X26" t="str">
        <f>$D409</f>
        <v>und/DIA</v>
      </c>
    </row>
    <row r="27" spans="1:24" ht="13.5">
      <c r="A27" s="701" t="s">
        <v>1128</v>
      </c>
      <c r="C27" s="194"/>
      <c r="D27" s="722" t="s">
        <v>662</v>
      </c>
      <c r="E27" s="189"/>
      <c r="G27" s="195"/>
      <c r="H27" s="189"/>
      <c r="I27" s="189"/>
      <c r="J27" s="189"/>
      <c r="K27" s="198"/>
      <c r="Q27" s="672"/>
      <c r="R27" s="672"/>
      <c r="S27" s="672"/>
      <c r="V27" t="str">
        <f>IF($D425="","",IF(ISNUMBER($D425),REPLACE(TEXT($D425,"0.0000"),5,0,"."),TRIM($D425)))</f>
        <v>3.04.03</v>
      </c>
      <c r="W27" s="814">
        <f>$F426</f>
        <v>1</v>
      </c>
      <c r="X27" t="str">
        <f>$D426</f>
        <v>und/DIA</v>
      </c>
    </row>
    <row r="28" spans="1:24" ht="25.5">
      <c r="A28" s="701" t="s">
        <v>1130</v>
      </c>
      <c r="B28" t="s">
        <v>662</v>
      </c>
      <c r="C28" s="188" t="s">
        <v>663</v>
      </c>
      <c r="D28" s="699" t="s">
        <v>664</v>
      </c>
      <c r="E28" s="189"/>
      <c r="G28" s="190" t="s">
        <v>665</v>
      </c>
      <c r="H28" s="189"/>
      <c r="I28" s="191">
        <v>5</v>
      </c>
      <c r="J28" s="192">
        <f>K21</f>
        <v>388.32</v>
      </c>
      <c r="K28" s="193">
        <f>I28*J28/100</f>
        <v>19.416</v>
      </c>
      <c r="M28" s="205">
        <v>1</v>
      </c>
      <c r="N28" t="s">
        <v>52</v>
      </c>
      <c r="O28" s="205">
        <f>I28*M28</f>
        <v>5</v>
      </c>
      <c r="P28" s="706">
        <f>O28*J28/100</f>
        <v>19.416</v>
      </c>
      <c r="Q28" s="672"/>
      <c r="R28" s="672"/>
      <c r="S28" s="672"/>
      <c r="V28" t="str">
        <f>IF($D442="","",IF(ISNUMBER($D442),REPLACE(TEXT($D442,"0.0000"),5,0,"."),TRIM($D442)))</f>
        <v>3.04.04</v>
      </c>
      <c r="W28" s="814">
        <f>$F443</f>
        <v>1</v>
      </c>
      <c r="X28" t="str">
        <f>$D443</f>
        <v>und/DIA</v>
      </c>
    </row>
    <row r="29" spans="1:24" ht="13.5">
      <c r="A29" s="701" t="s">
        <v>1130</v>
      </c>
      <c r="B29" t="s">
        <v>662</v>
      </c>
      <c r="C29" s="188"/>
      <c r="D29" s="724" t="s">
        <v>692</v>
      </c>
      <c r="E29" s="189"/>
      <c r="G29" s="190" t="s">
        <v>666</v>
      </c>
      <c r="H29" s="191">
        <v>1</v>
      </c>
      <c r="I29" s="191">
        <f>H29*8/H16</f>
        <v>16</v>
      </c>
      <c r="J29" s="192">
        <f>25/3.5/8</f>
        <v>0.8928571428571429</v>
      </c>
      <c r="K29" s="193">
        <f>I29*J29</f>
        <v>14.285714285714286</v>
      </c>
      <c r="M29" s="205">
        <v>1</v>
      </c>
      <c r="N29" t="s">
        <v>52</v>
      </c>
      <c r="O29" s="205">
        <f>I29*M29</f>
        <v>16</v>
      </c>
      <c r="P29" s="706">
        <f>O29*J29</f>
        <v>14.285714285714286</v>
      </c>
      <c r="Q29" s="672"/>
      <c r="R29" s="672"/>
      <c r="S29" s="672"/>
      <c r="V29" t="str">
        <f>IF($D459="","",IF(ISNUMBER($D459),REPLACE(TEXT($D459,"0.0000"),5,0,"."),TRIM($D459)))</f>
        <v>3.04.05</v>
      </c>
      <c r="W29" s="814">
        <f>$F460</f>
        <v>1</v>
      </c>
      <c r="X29" t="str">
        <f>$D460</f>
        <v>und/DIA</v>
      </c>
    </row>
    <row r="30" spans="1:24" ht="14.25" thickBot="1">
      <c r="A30" s="701" t="s">
        <v>1128</v>
      </c>
      <c r="C30" s="199"/>
      <c r="D30" s="725"/>
      <c r="E30" s="200"/>
      <c r="F30" s="201"/>
      <c r="G30" s="206"/>
      <c r="H30" s="200"/>
      <c r="I30" s="200"/>
      <c r="J30" s="202"/>
      <c r="K30" s="203">
        <f>SUM(K28:K29)</f>
        <v>33.701714285714289</v>
      </c>
      <c r="Q30" s="672"/>
      <c r="R30" s="672"/>
      <c r="S30" s="672"/>
      <c r="V30" t="str">
        <f>IF($D477="","",IF(ISNUMBER($D477),REPLACE(TEXT($D477,"0.0000"),5,0,"."),TRIM($D477)))</f>
        <v>3.05.01</v>
      </c>
      <c r="W30" s="814">
        <f>$F478</f>
        <v>1</v>
      </c>
      <c r="X30" t="str">
        <f>$D478</f>
        <v>und/DIA</v>
      </c>
    </row>
    <row r="31" spans="1:24" ht="13.5" thickBot="1">
      <c r="A31" s="701" t="s">
        <v>1128</v>
      </c>
      <c r="Q31" s="672"/>
      <c r="R31" s="672"/>
      <c r="S31" s="672"/>
      <c r="V31" t="str">
        <f>IF($D494="","",IF(ISNUMBER($D494),REPLACE(TEXT($D494,"0.0000"),5,0,"."),TRIM($D494)))</f>
        <v>3.05.02</v>
      </c>
      <c r="W31" s="814">
        <f>$F495</f>
        <v>1</v>
      </c>
      <c r="X31" t="str">
        <f>$D495</f>
        <v>und/DIA</v>
      </c>
    </row>
    <row r="32" spans="1:24">
      <c r="A32" s="701" t="s">
        <v>1128</v>
      </c>
      <c r="C32" s="176" t="s">
        <v>645</v>
      </c>
      <c r="D32" s="212">
        <f>QPS!C18</f>
        <v>1.0103</v>
      </c>
      <c r="E32" s="2282" t="str">
        <f>QPS!G18</f>
        <v>Limpieza del área de trabajo</v>
      </c>
      <c r="F32" s="2282"/>
      <c r="G32" s="2282"/>
      <c r="H32" s="2282"/>
      <c r="I32" s="2282"/>
      <c r="J32" s="2282"/>
      <c r="K32" s="2283"/>
      <c r="Q32" s="672">
        <f>QPS!V18</f>
        <v>236.976</v>
      </c>
      <c r="R32" s="672">
        <f>SUM(P32:P39)</f>
        <v>236.976</v>
      </c>
      <c r="S32" s="672">
        <f>Q32-R32</f>
        <v>0</v>
      </c>
      <c r="V32" t="str">
        <f>IF($D511="","",IF(ISNUMBER($D511),REPLACE(TEXT($D511,"0.0000"),5,0,"."),TRIM($D511)))</f>
        <v>3.06.01</v>
      </c>
      <c r="W32" s="814">
        <f>$F512</f>
        <v>15</v>
      </c>
      <c r="X32" t="str">
        <f>$D512</f>
        <v>m/DIA</v>
      </c>
    </row>
    <row r="33" spans="1:24">
      <c r="A33" s="701" t="s">
        <v>1128</v>
      </c>
      <c r="C33" s="181" t="s">
        <v>646</v>
      </c>
      <c r="D33" s="720" t="s">
        <v>647</v>
      </c>
      <c r="E33" s="207" t="s">
        <v>648</v>
      </c>
      <c r="F33" s="208">
        <v>1</v>
      </c>
      <c r="G33" s="207" t="s">
        <v>649</v>
      </c>
      <c r="H33" s="209">
        <f>F33</f>
        <v>1</v>
      </c>
      <c r="I33" s="210"/>
      <c r="J33" s="211" t="s">
        <v>650</v>
      </c>
      <c r="K33" s="182">
        <f>+K38</f>
        <v>236.976</v>
      </c>
      <c r="Q33" s="672"/>
      <c r="R33" s="672"/>
      <c r="S33" s="672"/>
      <c r="V33" t="str">
        <f>IF($D532="","",IF(ISNUMBER($D532),REPLACE(TEXT($D532,"0.0000"),5,0,"."),TRIM($D532)))</f>
        <v>3.06.02</v>
      </c>
      <c r="W33" s="814">
        <f>$F533</f>
        <v>8</v>
      </c>
      <c r="X33" t="str">
        <f>$D533</f>
        <v>m/DIA</v>
      </c>
    </row>
    <row r="34" spans="1:24" ht="13.5" thickBot="1">
      <c r="A34" s="701" t="s">
        <v>1128</v>
      </c>
      <c r="C34" s="183" t="s">
        <v>651</v>
      </c>
      <c r="D34" s="721" t="s">
        <v>652</v>
      </c>
      <c r="E34" s="184"/>
      <c r="F34" s="185"/>
      <c r="G34" s="186" t="s">
        <v>44</v>
      </c>
      <c r="H34" s="186" t="s">
        <v>653</v>
      </c>
      <c r="I34" s="186" t="s">
        <v>39</v>
      </c>
      <c r="J34" s="186" t="s">
        <v>654</v>
      </c>
      <c r="K34" s="187" t="s">
        <v>655</v>
      </c>
      <c r="Q34" s="672"/>
      <c r="R34" s="672"/>
      <c r="S34" s="672"/>
      <c r="V34" t="str">
        <f>IF($D553="","",IF(ISNUMBER($D553),REPLACE(TEXT($D553,"0.0000"),5,0,"."),TRIM($D553)))</f>
        <v>3.06.03</v>
      </c>
      <c r="W34" s="814">
        <f>$F554</f>
        <v>4</v>
      </c>
      <c r="X34" t="str">
        <f>$D554</f>
        <v>und/DIA</v>
      </c>
    </row>
    <row r="35" spans="1:24" ht="13.5">
      <c r="A35" s="701" t="s">
        <v>1128</v>
      </c>
      <c r="C35" s="241"/>
      <c r="D35" s="726" t="s">
        <v>656</v>
      </c>
      <c r="E35" s="242"/>
      <c r="F35" s="243"/>
      <c r="G35" s="244"/>
      <c r="H35" s="242"/>
      <c r="I35" s="242"/>
      <c r="J35" s="242"/>
      <c r="K35" s="245"/>
      <c r="Q35" s="672"/>
      <c r="R35" s="672"/>
      <c r="S35" s="672"/>
      <c r="V35" t="str">
        <f>IF($D569="","",IF(ISNUMBER($D569),REPLACE(TEXT($D569,"0.0000"),5,0,"."),TRIM($D569)))</f>
        <v>3.06.04</v>
      </c>
      <c r="W35" s="814">
        <f>$F570</f>
        <v>4</v>
      </c>
      <c r="X35" t="str">
        <f>$D570</f>
        <v>und/DIA</v>
      </c>
    </row>
    <row r="36" spans="1:24" ht="13.5">
      <c r="A36" s="701" t="s">
        <v>1131</v>
      </c>
      <c r="B36" t="s">
        <v>656</v>
      </c>
      <c r="C36" s="188" t="s">
        <v>657</v>
      </c>
      <c r="D36" s="699" t="s">
        <v>658</v>
      </c>
      <c r="E36" s="189"/>
      <c r="G36" s="190" t="s">
        <v>659</v>
      </c>
      <c r="H36" s="191">
        <v>0.2</v>
      </c>
      <c r="I36" s="191">
        <f>H36*8/$F$33</f>
        <v>1.6</v>
      </c>
      <c r="J36" s="192">
        <v>10.51</v>
      </c>
      <c r="K36" s="193">
        <f>I36*J36</f>
        <v>16.815999999999999</v>
      </c>
      <c r="M36" s="205">
        <v>1</v>
      </c>
      <c r="N36" t="s">
        <v>52</v>
      </c>
      <c r="O36" s="205">
        <f>I36*M36</f>
        <v>1.6</v>
      </c>
      <c r="P36" s="706">
        <f>O36*J36</f>
        <v>16.815999999999999</v>
      </c>
      <c r="Q36" s="672"/>
      <c r="R36" s="672"/>
      <c r="S36" s="672"/>
      <c r="V36" t="str">
        <f>IF($D585="","",IF(ISNUMBER($D585),REPLACE(TEXT($D585,"0.0000"),5,0,"."),TRIM($D585)))</f>
        <v>3.06.05</v>
      </c>
      <c r="W36" s="814">
        <f>$F586</f>
        <v>6</v>
      </c>
      <c r="X36" t="str">
        <f>$D586</f>
        <v>und/DIA</v>
      </c>
    </row>
    <row r="37" spans="1:24" ht="13.5">
      <c r="A37" s="701" t="s">
        <v>1131</v>
      </c>
      <c r="B37" t="s">
        <v>656</v>
      </c>
      <c r="C37" s="188" t="s">
        <v>660</v>
      </c>
      <c r="D37" s="699" t="s">
        <v>661</v>
      </c>
      <c r="E37" s="189"/>
      <c r="G37" s="190" t="s">
        <v>659</v>
      </c>
      <c r="H37" s="191">
        <v>4</v>
      </c>
      <c r="I37" s="191">
        <f>H37*8/$F$33</f>
        <v>32</v>
      </c>
      <c r="J37" s="192">
        <v>6.88</v>
      </c>
      <c r="K37" s="193">
        <f>I37*J37</f>
        <v>220.16</v>
      </c>
      <c r="M37" s="205">
        <v>1</v>
      </c>
      <c r="N37" t="s">
        <v>52</v>
      </c>
      <c r="O37" s="205">
        <f>I37*M37</f>
        <v>32</v>
      </c>
      <c r="P37" s="706">
        <f>O37*J37</f>
        <v>220.16</v>
      </c>
      <c r="Q37" s="672"/>
      <c r="R37" s="672"/>
      <c r="S37" s="672"/>
      <c r="V37" t="str">
        <f>IF($D601="","",IF(ISNUMBER($D601),REPLACE(TEXT($D601,"0.0000"),5,0,"."),TRIM($D601)))</f>
        <v>3.06.06</v>
      </c>
      <c r="W37" s="814">
        <f>$F602</f>
        <v>6</v>
      </c>
      <c r="X37" t="str">
        <f>$D602</f>
        <v>und/DIA</v>
      </c>
    </row>
    <row r="38" spans="1:24" ht="14.25" thickBot="1">
      <c r="A38" s="701" t="s">
        <v>1128</v>
      </c>
      <c r="C38" s="199"/>
      <c r="D38" s="725"/>
      <c r="E38" s="200"/>
      <c r="F38" s="201"/>
      <c r="G38" s="206"/>
      <c r="H38" s="200"/>
      <c r="I38" s="200"/>
      <c r="J38" s="202"/>
      <c r="K38" s="203">
        <f>SUM(K36:K37)</f>
        <v>236.976</v>
      </c>
      <c r="Q38" s="672"/>
      <c r="R38" s="672"/>
      <c r="S38" s="672"/>
      <c r="V38" t="str">
        <f>IF($D621="","",IF(ISNUMBER($D621),REPLACE(TEXT($D621,"0.0000"),5,0,"."),TRIM($D621)))</f>
        <v>3.06.07</v>
      </c>
      <c r="W38" s="814">
        <f>$F622</f>
        <v>6</v>
      </c>
      <c r="X38" t="str">
        <f>$D622</f>
        <v>und/DIA</v>
      </c>
    </row>
    <row r="39" spans="1:24" ht="13.5" thickBot="1">
      <c r="A39" s="701" t="s">
        <v>1128</v>
      </c>
      <c r="Q39" s="672"/>
      <c r="R39" s="672"/>
      <c r="S39" s="672"/>
      <c r="V39" t="str">
        <f>IF($D641="","",IF(ISNUMBER($D641),REPLACE(TEXT($D641,"0.0000"),5,0,"."),TRIM($D641)))</f>
        <v>3.06.08</v>
      </c>
      <c r="W39" s="814">
        <f>$F642</f>
        <v>6</v>
      </c>
      <c r="X39" t="str">
        <f>$D642</f>
        <v>und/DIA</v>
      </c>
    </row>
    <row r="40" spans="1:24">
      <c r="A40" s="701" t="s">
        <v>1128</v>
      </c>
      <c r="C40" s="176" t="s">
        <v>645</v>
      </c>
      <c r="D40" s="212">
        <f>QPS!C21</f>
        <v>2.0101</v>
      </c>
      <c r="E40" s="2282" t="str">
        <f>QPS!G21</f>
        <v>Demolición de bases e = 50 cm</v>
      </c>
      <c r="F40" s="2282"/>
      <c r="G40" s="2282"/>
      <c r="H40" s="2282"/>
      <c r="I40" s="2282"/>
      <c r="J40" s="2282"/>
      <c r="K40" s="2283"/>
      <c r="Q40" s="672">
        <f>QPS!V21</f>
        <v>538.68928000000005</v>
      </c>
      <c r="R40" s="672">
        <f>SUM(P40:P55)</f>
        <v>538.68928000000005</v>
      </c>
      <c r="S40" s="672">
        <f>Q40-R40</f>
        <v>0</v>
      </c>
      <c r="V40" t="str">
        <f>IF($D661="","",IF(ISNUMBER($D661),REPLACE(TEXT($D661,"0.0000"),5,0,"."),TRIM($D661)))</f>
        <v>3.06.09</v>
      </c>
      <c r="W40" s="814">
        <f>$F662</f>
        <v>6</v>
      </c>
      <c r="X40" t="str">
        <f>$D662</f>
        <v>und/DIA</v>
      </c>
    </row>
    <row r="41" spans="1:24">
      <c r="A41" s="701" t="s">
        <v>1128</v>
      </c>
      <c r="C41" s="181" t="s">
        <v>646</v>
      </c>
      <c r="D41" s="720" t="s">
        <v>669</v>
      </c>
      <c r="E41" s="207" t="s">
        <v>648</v>
      </c>
      <c r="F41" s="208">
        <v>0.4</v>
      </c>
      <c r="G41" s="207" t="s">
        <v>649</v>
      </c>
      <c r="H41" s="209">
        <f>F41</f>
        <v>0.4</v>
      </c>
      <c r="I41" s="210"/>
      <c r="J41" s="211" t="s">
        <v>670</v>
      </c>
      <c r="K41" s="182">
        <f>+K47+K50+K54</f>
        <v>420.851</v>
      </c>
      <c r="Q41" s="672"/>
      <c r="R41" s="672"/>
      <c r="S41" s="672"/>
      <c r="V41" t="str">
        <f>IF($D681="","",IF(ISNUMBER($D681),REPLACE(TEXT($D681,"0.0000"),5,0,"."),TRIM($D681)))</f>
        <v>3.06.10</v>
      </c>
      <c r="W41" s="814">
        <f>$F682</f>
        <v>7</v>
      </c>
      <c r="X41" t="str">
        <f>$D682</f>
        <v>und/DIA</v>
      </c>
    </row>
    <row r="42" spans="1:24" ht="13.5" thickBot="1">
      <c r="A42" s="701" t="s">
        <v>1128</v>
      </c>
      <c r="C42" s="183" t="s">
        <v>651</v>
      </c>
      <c r="D42" s="721" t="s">
        <v>652</v>
      </c>
      <c r="E42" s="184"/>
      <c r="F42" s="185"/>
      <c r="G42" s="186" t="s">
        <v>44</v>
      </c>
      <c r="H42" s="186" t="s">
        <v>653</v>
      </c>
      <c r="I42" s="186" t="s">
        <v>39</v>
      </c>
      <c r="J42" s="186" t="s">
        <v>654</v>
      </c>
      <c r="K42" s="187" t="s">
        <v>655</v>
      </c>
      <c r="Q42" s="672"/>
      <c r="R42" s="672"/>
      <c r="S42" s="672"/>
      <c r="V42" t="str">
        <f>IF($D701="","",IF(ISNUMBER($D701),REPLACE(TEXT($D701,"0.0000"),5,0,"."),TRIM($D701)))</f>
        <v>3.06.11</v>
      </c>
      <c r="W42" s="814">
        <f>$F702</f>
        <v>7</v>
      </c>
      <c r="X42" t="str">
        <f>$D702</f>
        <v>und/DIA</v>
      </c>
    </row>
    <row r="43" spans="1:24" ht="13.5">
      <c r="A43" s="701" t="s">
        <v>1128</v>
      </c>
      <c r="C43" s="194"/>
      <c r="D43" s="722" t="s">
        <v>656</v>
      </c>
      <c r="E43" s="189"/>
      <c r="G43" s="195"/>
      <c r="H43" s="189"/>
      <c r="I43" s="189"/>
      <c r="J43" s="189"/>
      <c r="K43" s="198"/>
      <c r="M43" s="205">
        <f>0.5*0.5*0.5*3</f>
        <v>0.375</v>
      </c>
      <c r="Q43" s="672"/>
      <c r="R43" s="672"/>
      <c r="S43" s="672"/>
      <c r="V43" t="str">
        <f>IF($D721="","",IF(ISNUMBER($D721),REPLACE(TEXT($D721,"0.0000"),5,0,"."),TRIM($D721)))</f>
        <v>3.06.12</v>
      </c>
      <c r="W43" s="814">
        <f>$F722</f>
        <v>6</v>
      </c>
      <c r="X43" t="str">
        <f>$D722</f>
        <v>und/DIA</v>
      </c>
    </row>
    <row r="44" spans="1:24" ht="13.5">
      <c r="A44" s="701" t="s">
        <v>1132</v>
      </c>
      <c r="B44" t="s">
        <v>656</v>
      </c>
      <c r="C44" s="188" t="s">
        <v>657</v>
      </c>
      <c r="D44" s="699" t="s">
        <v>658</v>
      </c>
      <c r="E44" s="189"/>
      <c r="G44" s="190" t="s">
        <v>659</v>
      </c>
      <c r="H44" s="191">
        <v>0.1</v>
      </c>
      <c r="I44" s="191">
        <f>H44*8/$F$41</f>
        <v>2</v>
      </c>
      <c r="J44" s="192">
        <v>10.51</v>
      </c>
      <c r="K44" s="193">
        <f>I44*J44</f>
        <v>21.02</v>
      </c>
      <c r="M44" s="205">
        <v>1.28</v>
      </c>
      <c r="N44" t="s">
        <v>357</v>
      </c>
      <c r="O44" s="205">
        <f>I44*M44</f>
        <v>2.56</v>
      </c>
      <c r="P44" s="706">
        <f>O44*J44</f>
        <v>26.9056</v>
      </c>
      <c r="Q44" s="672"/>
      <c r="R44" s="672"/>
      <c r="S44" s="672"/>
      <c r="V44" t="str">
        <f>IF($D741="","",IF(ISNUMBER($D741),REPLACE(TEXT($D741,"0.0000"),5,0,"."),TRIM($D741)))</f>
        <v>3.06.13</v>
      </c>
      <c r="W44" s="814">
        <f>$F742</f>
        <v>6</v>
      </c>
      <c r="X44" t="str">
        <f>$D742</f>
        <v>und/DIA</v>
      </c>
    </row>
    <row r="45" spans="1:24" ht="13.5">
      <c r="A45" s="701" t="s">
        <v>1132</v>
      </c>
      <c r="B45" t="s">
        <v>656</v>
      </c>
      <c r="C45" s="188"/>
      <c r="D45" s="699" t="s">
        <v>668</v>
      </c>
      <c r="E45" s="189"/>
      <c r="G45" s="190" t="s">
        <v>659</v>
      </c>
      <c r="H45" s="191">
        <v>1</v>
      </c>
      <c r="I45" s="191">
        <f t="shared" ref="I45:I46" si="0">H45*8/$F$41</f>
        <v>20</v>
      </c>
      <c r="J45" s="192">
        <v>9.3000000000000007</v>
      </c>
      <c r="K45" s="193">
        <f>I45*J45</f>
        <v>186</v>
      </c>
      <c r="M45" s="205">
        <v>1.28</v>
      </c>
      <c r="N45" t="s">
        <v>357</v>
      </c>
      <c r="O45" s="205">
        <f>I45*M45</f>
        <v>25.6</v>
      </c>
      <c r="P45" s="706">
        <f>O45*J45</f>
        <v>238.08000000000004</v>
      </c>
      <c r="Q45" s="672"/>
      <c r="R45" s="672"/>
      <c r="S45" s="672"/>
      <c r="V45" t="str">
        <f>IF($D761="","",IF(ISNUMBER($D761),REPLACE(TEXT($D761,"0.0000"),5,0,"."),TRIM($D761)))</f>
        <v>3.06.14</v>
      </c>
      <c r="W45" s="814">
        <f>$F762</f>
        <v>5</v>
      </c>
      <c r="X45" t="str">
        <f>$D762</f>
        <v>und/DIA</v>
      </c>
    </row>
    <row r="46" spans="1:24" ht="13.5">
      <c r="A46" s="701" t="s">
        <v>1132</v>
      </c>
      <c r="B46" t="s">
        <v>656</v>
      </c>
      <c r="C46" s="188" t="s">
        <v>660</v>
      </c>
      <c r="D46" s="699" t="s">
        <v>661</v>
      </c>
      <c r="E46" s="189"/>
      <c r="G46" s="190" t="s">
        <v>659</v>
      </c>
      <c r="H46" s="191">
        <v>1</v>
      </c>
      <c r="I46" s="191">
        <f t="shared" si="0"/>
        <v>20</v>
      </c>
      <c r="J46" s="192">
        <v>6.88</v>
      </c>
      <c r="K46" s="193">
        <f>I46*J46</f>
        <v>137.6</v>
      </c>
      <c r="M46" s="205">
        <v>1.28</v>
      </c>
      <c r="N46" t="s">
        <v>357</v>
      </c>
      <c r="O46" s="205">
        <f>I46*M46</f>
        <v>25.6</v>
      </c>
      <c r="P46" s="706">
        <f>O46*J46</f>
        <v>176.12800000000001</v>
      </c>
      <c r="Q46" s="672"/>
      <c r="R46" s="672"/>
      <c r="S46" s="672"/>
      <c r="V46" t="str">
        <f>IF($D781="","",IF(ISNUMBER($D781),REPLACE(TEXT($D781,"0.0000"),5,0,"."),TRIM($D781)))</f>
        <v>3.06.15</v>
      </c>
      <c r="W46" s="814">
        <f>$F782</f>
        <v>5</v>
      </c>
      <c r="X46" t="str">
        <f>$D782</f>
        <v>und/DIA</v>
      </c>
    </row>
    <row r="47" spans="1:24" ht="13.5">
      <c r="A47" s="701" t="s">
        <v>1128</v>
      </c>
      <c r="C47" s="194"/>
      <c r="D47" s="723"/>
      <c r="E47" s="189"/>
      <c r="G47" s="195"/>
      <c r="H47" s="189"/>
      <c r="I47" s="189"/>
      <c r="J47" s="196"/>
      <c r="K47" s="197">
        <f>SUM(K44:K46)</f>
        <v>344.62</v>
      </c>
      <c r="Q47" s="672"/>
      <c r="R47" s="672"/>
      <c r="S47" s="672"/>
      <c r="V47" t="str">
        <f>IF($D801="","",IF(ISNUMBER($D801),REPLACE(TEXT($D801,"0.0000"),5,0,"."),TRIM($D801)))</f>
        <v>3.06.16</v>
      </c>
      <c r="W47" s="814">
        <f>$F802</f>
        <v>6</v>
      </c>
      <c r="X47" t="str">
        <f>$D802</f>
        <v>und/DIA</v>
      </c>
    </row>
    <row r="48" spans="1:24" ht="13.5">
      <c r="A48" s="701" t="s">
        <v>1128</v>
      </c>
      <c r="C48" s="194"/>
      <c r="D48" s="722" t="s">
        <v>667</v>
      </c>
      <c r="E48" s="189"/>
      <c r="G48" s="195"/>
      <c r="H48" s="189"/>
      <c r="I48" s="189"/>
      <c r="J48" s="189"/>
      <c r="K48" s="198"/>
      <c r="Q48" s="672"/>
      <c r="R48" s="672"/>
      <c r="S48" s="672"/>
      <c r="V48" t="str">
        <f>IF($D821="","",IF(ISNUMBER($D821),REPLACE(TEXT($D821,"0.0000"),5,0,"."),TRIM($D821)))</f>
        <v>3.06.17</v>
      </c>
      <c r="W48" s="814">
        <f>$F822</f>
        <v>25</v>
      </c>
      <c r="X48" t="str">
        <f>$D822</f>
        <v>m/DIA</v>
      </c>
    </row>
    <row r="49" spans="1:24" ht="13.5">
      <c r="A49" s="701" t="s">
        <v>1132</v>
      </c>
      <c r="B49" t="s">
        <v>667</v>
      </c>
      <c r="C49" s="188"/>
      <c r="D49" s="699" t="s">
        <v>694</v>
      </c>
      <c r="E49" s="189"/>
      <c r="G49" s="190" t="s">
        <v>695</v>
      </c>
      <c r="H49" s="189"/>
      <c r="I49" s="191">
        <v>0.05</v>
      </c>
      <c r="J49" s="192">
        <v>100</v>
      </c>
      <c r="K49" s="193">
        <f>I49*J49</f>
        <v>5</v>
      </c>
      <c r="M49" s="205">
        <v>1.28</v>
      </c>
      <c r="N49" t="s">
        <v>357</v>
      </c>
      <c r="O49" s="205">
        <f>I49*M49</f>
        <v>6.4000000000000001E-2</v>
      </c>
      <c r="P49" s="706">
        <f>O49*J49</f>
        <v>6.4</v>
      </c>
      <c r="Q49" s="672"/>
      <c r="R49" s="672"/>
      <c r="S49" s="672"/>
      <c r="V49" t="str">
        <f>IF($D842="","",IF(ISNUMBER($D842),REPLACE(TEXT($D842,"0.0000"),5,0,"."),TRIM($D842)))</f>
        <v>3.06.18</v>
      </c>
      <c r="W49" s="814">
        <f>$F843</f>
        <v>25</v>
      </c>
      <c r="X49" t="str">
        <f>$D843</f>
        <v>m/DIA</v>
      </c>
    </row>
    <row r="50" spans="1:24" ht="13.5">
      <c r="A50" s="701" t="s">
        <v>1128</v>
      </c>
      <c r="C50" s="194"/>
      <c r="D50" s="723"/>
      <c r="E50" s="189"/>
      <c r="G50" s="195"/>
      <c r="H50" s="189"/>
      <c r="I50" s="189"/>
      <c r="J50" s="196"/>
      <c r="K50" s="197">
        <f>SUM(K49:K49)</f>
        <v>5</v>
      </c>
      <c r="Q50" s="672"/>
      <c r="R50" s="672"/>
      <c r="S50" s="672"/>
      <c r="V50" t="str">
        <f>IF($D863="","",IF(ISNUMBER($D863),REPLACE(TEXT($D863,"0.0000"),5,0,"."),TRIM($D863)))</f>
        <v>3.06.19</v>
      </c>
      <c r="W50" s="814">
        <f>$F864</f>
        <v>25</v>
      </c>
      <c r="X50" t="str">
        <f>$D864</f>
        <v>m/DIA</v>
      </c>
    </row>
    <row r="51" spans="1:24" ht="13.5">
      <c r="A51" s="701" t="s">
        <v>1128</v>
      </c>
      <c r="C51" s="194"/>
      <c r="D51" s="722" t="s">
        <v>662</v>
      </c>
      <c r="E51" s="189"/>
      <c r="G51" s="195"/>
      <c r="H51" s="189"/>
      <c r="I51" s="189"/>
      <c r="J51" s="189"/>
      <c r="K51" s="198"/>
      <c r="Q51" s="672"/>
      <c r="R51" s="672"/>
      <c r="S51" s="672"/>
      <c r="V51" t="str">
        <f>IF($D884="","",IF(ISNUMBER($D884),REPLACE(TEXT($D884,"0.0000"),5,0,"."),TRIM($D884)))</f>
        <v>3.06.20</v>
      </c>
      <c r="W51" s="814">
        <f>$F885</f>
        <v>25</v>
      </c>
      <c r="X51" t="str">
        <f>$D885</f>
        <v>m/DIA</v>
      </c>
    </row>
    <row r="52" spans="1:24" ht="25.5">
      <c r="A52" s="701" t="s">
        <v>1132</v>
      </c>
      <c r="B52" t="s">
        <v>662</v>
      </c>
      <c r="C52" s="188" t="s">
        <v>663</v>
      </c>
      <c r="D52" s="699" t="s">
        <v>664</v>
      </c>
      <c r="E52" s="189"/>
      <c r="G52" s="190" t="s">
        <v>665</v>
      </c>
      <c r="H52" s="189"/>
      <c r="I52" s="191">
        <v>5</v>
      </c>
      <c r="J52" s="192">
        <f>K47</f>
        <v>344.62</v>
      </c>
      <c r="K52" s="193">
        <f>I52*J52/100</f>
        <v>17.230999999999998</v>
      </c>
      <c r="M52" s="205">
        <v>1.28</v>
      </c>
      <c r="N52" t="s">
        <v>357</v>
      </c>
      <c r="O52" s="205">
        <f>I52*M52</f>
        <v>6.4</v>
      </c>
      <c r="P52" s="706">
        <f>O52*J52/100</f>
        <v>22.055680000000002</v>
      </c>
      <c r="Q52" s="672"/>
      <c r="R52" s="672"/>
      <c r="S52" s="672"/>
      <c r="V52" t="str">
        <f>IF($D905="","",IF(ISNUMBER($D905),REPLACE(TEXT($D905,"0.0000"),5,0,"."),TRIM($D905)))</f>
        <v>3.06.21</v>
      </c>
      <c r="W52" s="814">
        <f>$F906</f>
        <v>10</v>
      </c>
      <c r="X52" t="str">
        <f>$D906</f>
        <v>und/DIA</v>
      </c>
    </row>
    <row r="53" spans="1:24" ht="13.5">
      <c r="A53" s="701" t="s">
        <v>1132</v>
      </c>
      <c r="B53" t="s">
        <v>662</v>
      </c>
      <c r="C53" s="188"/>
      <c r="D53" s="724" t="s">
        <v>693</v>
      </c>
      <c r="E53" s="189"/>
      <c r="G53" s="190" t="s">
        <v>666</v>
      </c>
      <c r="H53" s="191">
        <v>1</v>
      </c>
      <c r="I53" s="191">
        <f>H53*8/H41</f>
        <v>20</v>
      </c>
      <c r="J53" s="192">
        <v>2.7</v>
      </c>
      <c r="K53" s="193">
        <f>I53*J53</f>
        <v>54</v>
      </c>
      <c r="M53" s="205">
        <v>1.28</v>
      </c>
      <c r="N53" t="s">
        <v>357</v>
      </c>
      <c r="O53" s="205">
        <f>I53*M53</f>
        <v>25.6</v>
      </c>
      <c r="P53" s="706">
        <f>O53*J53</f>
        <v>69.12</v>
      </c>
      <c r="Q53" s="672"/>
      <c r="R53" s="672"/>
      <c r="S53" s="672"/>
      <c r="V53" t="str">
        <f>IF($D925="","",IF(ISNUMBER($D925),REPLACE(TEXT($D925,"0.0000"),5,0,"."),TRIM($D925)))</f>
        <v>3.06.22</v>
      </c>
      <c r="W53" s="814">
        <f>$F926</f>
        <v>10</v>
      </c>
      <c r="X53" t="str">
        <f>$D926</f>
        <v>und/DIA</v>
      </c>
    </row>
    <row r="54" spans="1:24" ht="14.25" thickBot="1">
      <c r="A54" s="701" t="s">
        <v>1128</v>
      </c>
      <c r="C54" s="199"/>
      <c r="D54" s="725"/>
      <c r="E54" s="200"/>
      <c r="F54" s="201"/>
      <c r="G54" s="206"/>
      <c r="H54" s="200"/>
      <c r="I54" s="200"/>
      <c r="J54" s="202"/>
      <c r="K54" s="203">
        <f>SUM(K52:K53)</f>
        <v>71.230999999999995</v>
      </c>
      <c r="Q54" s="672"/>
      <c r="R54" s="672"/>
      <c r="S54" s="672"/>
      <c r="V54" t="str">
        <f>IF($D945="","",IF(ISNUMBER($D945),REPLACE(TEXT($D945,"0.0000"),5,0,"."),TRIM($D945)))</f>
        <v>3.06.23</v>
      </c>
      <c r="W54" s="814">
        <f>$F946</f>
        <v>10</v>
      </c>
      <c r="X54" t="str">
        <f>$D946</f>
        <v>und/DIA</v>
      </c>
    </row>
    <row r="55" spans="1:24" ht="13.5" thickBot="1">
      <c r="A55" s="701" t="s">
        <v>1128</v>
      </c>
      <c r="Q55" s="672"/>
      <c r="R55" s="672"/>
      <c r="S55" s="672"/>
      <c r="V55" t="str">
        <f>IF($D965="","",IF(ISNUMBER($D965),REPLACE(TEXT($D965,"0.0000"),5,0,"."),TRIM($D965)))</f>
        <v>3.06.24</v>
      </c>
      <c r="W55" s="814">
        <f>$F966</f>
        <v>8</v>
      </c>
      <c r="X55" t="str">
        <f>$D966</f>
        <v>und/DIA</v>
      </c>
    </row>
    <row r="56" spans="1:24">
      <c r="A56" s="701" t="s">
        <v>1128</v>
      </c>
      <c r="C56" s="176" t="s">
        <v>645</v>
      </c>
      <c r="D56" s="212">
        <f>QPS!C23</f>
        <v>2.0201000000000002</v>
      </c>
      <c r="E56" s="2282" t="str">
        <f>QPS!G23</f>
        <v>Concreto simple f'c=100 kg/cm2</v>
      </c>
      <c r="F56" s="2282"/>
      <c r="G56" s="2282"/>
      <c r="H56" s="2282"/>
      <c r="I56" s="2282"/>
      <c r="J56" s="2282"/>
      <c r="K56" s="2283"/>
      <c r="Q56" s="672">
        <f>QPS!V23</f>
        <v>21.551559080000001</v>
      </c>
      <c r="R56" s="672">
        <f>SUM(P56:P73)</f>
        <v>21.551559080000001</v>
      </c>
      <c r="S56" s="672">
        <f>Q56-R56</f>
        <v>0</v>
      </c>
      <c r="V56" t="str">
        <f>IF($D981="","",IF(ISNUMBER($D981),REPLACE(TEXT($D981,"0.0000"),5,0,"."),TRIM($D981)))</f>
        <v>3.06.25</v>
      </c>
      <c r="W56" s="814">
        <f>$F982</f>
        <v>8</v>
      </c>
      <c r="X56" t="str">
        <f>$D982</f>
        <v>und/DIA</v>
      </c>
    </row>
    <row r="57" spans="1:24">
      <c r="A57" s="701" t="s">
        <v>1128</v>
      </c>
      <c r="C57" s="181" t="s">
        <v>646</v>
      </c>
      <c r="D57" s="720" t="s">
        <v>669</v>
      </c>
      <c r="E57" s="207" t="s">
        <v>648</v>
      </c>
      <c r="F57" s="208">
        <v>15</v>
      </c>
      <c r="G57" s="207" t="s">
        <v>649</v>
      </c>
      <c r="H57" s="209">
        <f>F57</f>
        <v>15</v>
      </c>
      <c r="I57" s="210"/>
      <c r="J57" s="211" t="s">
        <v>670</v>
      </c>
      <c r="K57" s="182">
        <f>+K64+K68+K72</f>
        <v>268.55525333333333</v>
      </c>
      <c r="Q57" s="672"/>
      <c r="R57" s="672"/>
      <c r="S57" s="672"/>
      <c r="V57" t="str">
        <f>IF($D998="","",IF(ISNUMBER($D998),REPLACE(TEXT($D998,"0.0000"),5,0,"."),TRIM($D998)))</f>
        <v>3.06.26</v>
      </c>
      <c r="W57" s="814">
        <f>$F999</f>
        <v>8</v>
      </c>
      <c r="X57" t="str">
        <f>$D999</f>
        <v>und/DIA</v>
      </c>
    </row>
    <row r="58" spans="1:24" ht="13.5" thickBot="1">
      <c r="A58" s="701" t="s">
        <v>1128</v>
      </c>
      <c r="C58" s="183" t="s">
        <v>651</v>
      </c>
      <c r="D58" s="721" t="s">
        <v>652</v>
      </c>
      <c r="E58" s="184"/>
      <c r="F58" s="185"/>
      <c r="G58" s="186" t="s">
        <v>44</v>
      </c>
      <c r="H58" s="186" t="s">
        <v>653</v>
      </c>
      <c r="I58" s="186" t="s">
        <v>39</v>
      </c>
      <c r="J58" s="186" t="s">
        <v>654</v>
      </c>
      <c r="K58" s="187" t="s">
        <v>655</v>
      </c>
      <c r="Q58" s="672"/>
      <c r="R58" s="672"/>
      <c r="S58" s="672"/>
      <c r="V58" t="str">
        <f>IF($D1014="","",IF(ISNUMBER($D1014),REPLACE(TEXT($D1014,"0.0000"),5,0,"."),TRIM($D1014)))</f>
        <v>3.06.27</v>
      </c>
      <c r="W58" s="814">
        <f>$F1015</f>
        <v>8</v>
      </c>
      <c r="X58" t="str">
        <f>$D1015</f>
        <v>und/DIA</v>
      </c>
    </row>
    <row r="59" spans="1:24" ht="13.5">
      <c r="A59" s="701" t="s">
        <v>1128</v>
      </c>
      <c r="C59" s="194"/>
      <c r="D59" s="722" t="s">
        <v>656</v>
      </c>
      <c r="E59" s="189"/>
      <c r="G59" s="195"/>
      <c r="H59" s="189"/>
      <c r="I59" s="189"/>
      <c r="J59" s="189"/>
      <c r="K59" s="198"/>
      <c r="Q59" s="672"/>
      <c r="R59" s="672"/>
      <c r="S59" s="672"/>
      <c r="V59" t="str">
        <f>IF($D1030="","",IF(ISNUMBER($D1030),REPLACE(TEXT($D1030,"0.0000"),5,0,"."),TRIM($D1030)))</f>
        <v>3.06.28</v>
      </c>
      <c r="W59" s="814">
        <f>$F1031</f>
        <v>4</v>
      </c>
      <c r="X59" t="str">
        <f>$D1031</f>
        <v>und/DIA</v>
      </c>
    </row>
    <row r="60" spans="1:24" ht="13.5">
      <c r="A60" s="701" t="s">
        <v>1133</v>
      </c>
      <c r="B60" t="s">
        <v>656</v>
      </c>
      <c r="C60" s="188" t="s">
        <v>657</v>
      </c>
      <c r="D60" s="699" t="s">
        <v>658</v>
      </c>
      <c r="E60" s="189"/>
      <c r="G60" s="190" t="s">
        <v>659</v>
      </c>
      <c r="H60" s="191">
        <v>0.2</v>
      </c>
      <c r="I60" s="191">
        <f>H60*8/$F$57</f>
        <v>0.10666666666666667</v>
      </c>
      <c r="J60" s="192">
        <v>10.51</v>
      </c>
      <c r="K60" s="193">
        <f>I60*J60</f>
        <v>1.1210666666666667</v>
      </c>
      <c r="M60" s="205">
        <v>8.0250000000000002E-2</v>
      </c>
      <c r="N60" t="s">
        <v>357</v>
      </c>
      <c r="O60" s="205">
        <f>I60*M60</f>
        <v>8.5599999999999999E-3</v>
      </c>
      <c r="P60" s="706">
        <f>O60*J60</f>
        <v>8.9965599999999993E-2</v>
      </c>
      <c r="Q60" s="672"/>
      <c r="R60" s="672"/>
      <c r="S60" s="672"/>
      <c r="V60" t="str">
        <f>IF($D1050="","",IF(ISNUMBER($D1050),REPLACE(TEXT($D1050,"0.0000"),5,0,"."),TRIM($D1050)))</f>
        <v>3.06.29</v>
      </c>
      <c r="W60" s="814">
        <f>$F1051</f>
        <v>4</v>
      </c>
      <c r="X60" t="str">
        <f>$D1051</f>
        <v>und/DIA</v>
      </c>
    </row>
    <row r="61" spans="1:24" ht="13.5">
      <c r="A61" s="701" t="s">
        <v>1133</v>
      </c>
      <c r="B61" t="s">
        <v>656</v>
      </c>
      <c r="C61" s="188"/>
      <c r="D61" s="699" t="s">
        <v>668</v>
      </c>
      <c r="E61" s="189"/>
      <c r="G61" s="190" t="s">
        <v>659</v>
      </c>
      <c r="H61" s="191">
        <v>2</v>
      </c>
      <c r="I61" s="191">
        <f t="shared" ref="I61:I63" si="1">H61*8/$F$57</f>
        <v>1.0666666666666667</v>
      </c>
      <c r="J61" s="192">
        <v>9.3000000000000007</v>
      </c>
      <c r="K61" s="193">
        <f>I61*J61</f>
        <v>9.92</v>
      </c>
      <c r="M61" s="205">
        <v>8.0250000000000002E-2</v>
      </c>
      <c r="N61" t="s">
        <v>357</v>
      </c>
      <c r="O61" s="205">
        <f>I61*M61</f>
        <v>8.5599999999999996E-2</v>
      </c>
      <c r="P61" s="706">
        <f>O61*J61</f>
        <v>0.79608000000000001</v>
      </c>
      <c r="Q61" s="672"/>
      <c r="R61" s="672"/>
      <c r="S61" s="672"/>
      <c r="V61" t="str">
        <f>IF($D1070="","",IF(ISNUMBER($D1070),REPLACE(TEXT($D1070,"0.0000"),5,0,"."),TRIM($D1070)))</f>
        <v>3.06.30</v>
      </c>
      <c r="W61" s="814">
        <f>$F1071</f>
        <v>4</v>
      </c>
      <c r="X61" t="str">
        <f>$D1071</f>
        <v>und/DIA</v>
      </c>
    </row>
    <row r="62" spans="1:24" ht="13.5">
      <c r="A62" s="701" t="s">
        <v>1133</v>
      </c>
      <c r="B62" t="s">
        <v>656</v>
      </c>
      <c r="C62" s="188"/>
      <c r="D62" s="699" t="s">
        <v>696</v>
      </c>
      <c r="E62" s="189"/>
      <c r="G62" s="190" t="s">
        <v>659</v>
      </c>
      <c r="H62" s="191">
        <v>2</v>
      </c>
      <c r="I62" s="191">
        <f t="shared" si="1"/>
        <v>1.0666666666666667</v>
      </c>
      <c r="J62" s="192">
        <v>7.54</v>
      </c>
      <c r="K62" s="193">
        <f>I62*J62</f>
        <v>8.0426666666666673</v>
      </c>
      <c r="M62" s="205">
        <v>8.0250000000000002E-2</v>
      </c>
      <c r="N62" t="s">
        <v>357</v>
      </c>
      <c r="O62" s="205">
        <f>I62*M62</f>
        <v>8.5599999999999996E-2</v>
      </c>
      <c r="P62" s="706">
        <f>O62*J62</f>
        <v>0.645424</v>
      </c>
      <c r="Q62" s="672"/>
      <c r="R62" s="672"/>
      <c r="S62" s="672"/>
      <c r="V62" t="str">
        <f>IF($D1090="","",IF(ISNUMBER($D1090),REPLACE(TEXT($D1090,"0.0000"),5,0,"."),TRIM($D1090)))</f>
        <v>3.06.31</v>
      </c>
      <c r="W62" s="814">
        <f>$F1091</f>
        <v>3</v>
      </c>
      <c r="X62" t="str">
        <f>$D1091</f>
        <v>und/DIA</v>
      </c>
    </row>
    <row r="63" spans="1:24" ht="13.5">
      <c r="A63" s="701" t="s">
        <v>1133</v>
      </c>
      <c r="B63" t="s">
        <v>656</v>
      </c>
      <c r="C63" s="188" t="s">
        <v>660</v>
      </c>
      <c r="D63" s="699" t="s">
        <v>661</v>
      </c>
      <c r="E63" s="189"/>
      <c r="G63" s="190" t="s">
        <v>659</v>
      </c>
      <c r="H63" s="191">
        <v>4</v>
      </c>
      <c r="I63" s="191">
        <f t="shared" si="1"/>
        <v>2.1333333333333333</v>
      </c>
      <c r="J63" s="192">
        <v>6.88</v>
      </c>
      <c r="K63" s="193">
        <f>I63*J63</f>
        <v>14.677333333333333</v>
      </c>
      <c r="M63" s="205">
        <v>8.0250000000000002E-2</v>
      </c>
      <c r="N63" t="s">
        <v>357</v>
      </c>
      <c r="O63" s="205">
        <f>I63*M63</f>
        <v>0.17119999999999999</v>
      </c>
      <c r="P63" s="706">
        <f>O63*J63</f>
        <v>1.177856</v>
      </c>
      <c r="Q63" s="672"/>
      <c r="R63" s="672"/>
      <c r="S63" s="672"/>
      <c r="V63" t="str">
        <f>IF($D1110="","",IF(ISNUMBER($D1110),REPLACE(TEXT($D1110,"0.0000"),5,0,"."),TRIM($D1110)))</f>
        <v>3.06.32</v>
      </c>
      <c r="W63" s="814">
        <f>$F1111</f>
        <v>50</v>
      </c>
      <c r="X63" t="str">
        <f>$D1111</f>
        <v>und/DIA</v>
      </c>
    </row>
    <row r="64" spans="1:24" ht="13.5">
      <c r="A64" s="701" t="s">
        <v>1128</v>
      </c>
      <c r="C64" s="194"/>
      <c r="D64" s="723"/>
      <c r="E64" s="189"/>
      <c r="G64" s="195"/>
      <c r="H64" s="189"/>
      <c r="I64" s="189"/>
      <c r="J64" s="196"/>
      <c r="K64" s="197">
        <f>SUM(K60:K63)</f>
        <v>33.761066666666665</v>
      </c>
      <c r="Q64" s="672"/>
      <c r="R64" s="672"/>
      <c r="S64" s="672"/>
      <c r="V64" t="str">
        <f>IF($D1126="","",IF(ISNUMBER($D1126),REPLACE(TEXT($D1126,"0.0000"),5,0,"."),TRIM($D1126)))</f>
        <v>3.06.33</v>
      </c>
      <c r="W64" s="814">
        <f>$F1127</f>
        <v>50</v>
      </c>
      <c r="X64" t="str">
        <f>$D1127</f>
        <v>und/DIA</v>
      </c>
    </row>
    <row r="65" spans="1:24" ht="13.5">
      <c r="A65" s="701" t="s">
        <v>1128</v>
      </c>
      <c r="C65" s="194"/>
      <c r="D65" s="722" t="s">
        <v>667</v>
      </c>
      <c r="E65" s="189"/>
      <c r="G65" s="195"/>
      <c r="H65" s="189"/>
      <c r="I65" s="189"/>
      <c r="J65" s="189"/>
      <c r="K65" s="198"/>
      <c r="Q65" s="672"/>
      <c r="R65" s="672"/>
      <c r="S65" s="672"/>
      <c r="V65" t="str">
        <f>IF($D1142="","",IF(ISNUMBER($D1142),REPLACE(TEXT($D1142,"0.0000"),5,0,"."),TRIM($D1142)))</f>
        <v>3.06.34</v>
      </c>
      <c r="W65" s="814">
        <f>$F1143</f>
        <v>50</v>
      </c>
      <c r="X65" t="str">
        <f>$D1143</f>
        <v>und/DIA</v>
      </c>
    </row>
    <row r="66" spans="1:24" ht="38.25">
      <c r="A66" s="701" t="s">
        <v>1133</v>
      </c>
      <c r="B66" t="s">
        <v>667</v>
      </c>
      <c r="C66" s="188"/>
      <c r="D66" s="724" t="s">
        <v>697</v>
      </c>
      <c r="E66" s="189"/>
      <c r="G66" s="190" t="s">
        <v>357</v>
      </c>
      <c r="H66" s="189"/>
      <c r="I66" s="191">
        <v>1.05</v>
      </c>
      <c r="J66" s="192">
        <v>220</v>
      </c>
      <c r="K66" s="193">
        <f>I66*J66</f>
        <v>231</v>
      </c>
      <c r="M66" s="205">
        <v>8.0250000000000002E-2</v>
      </c>
      <c r="N66" t="s">
        <v>357</v>
      </c>
      <c r="O66" s="205">
        <f>I66*M66</f>
        <v>8.4262500000000004E-2</v>
      </c>
      <c r="P66" s="706">
        <f>O66*J66</f>
        <v>18.537750000000003</v>
      </c>
      <c r="Q66" s="672"/>
      <c r="R66" s="672"/>
      <c r="S66" s="672"/>
      <c r="V66" t="str">
        <f>IF($D1158="","",IF(ISNUMBER($D1158),REPLACE(TEXT($D1158,"0.0000"),5,0,"."),TRIM($D1158)))</f>
        <v>3.06.35</v>
      </c>
      <c r="W66" s="814">
        <f>$F1159</f>
        <v>50</v>
      </c>
      <c r="X66" t="str">
        <f>$D1159</f>
        <v>und/DIA</v>
      </c>
    </row>
    <row r="67" spans="1:24" ht="13.5">
      <c r="A67" s="701" t="s">
        <v>1133</v>
      </c>
      <c r="B67" t="s">
        <v>667</v>
      </c>
      <c r="C67" s="188"/>
      <c r="D67" s="699" t="s">
        <v>698</v>
      </c>
      <c r="E67" s="189"/>
      <c r="G67" s="190" t="s">
        <v>699</v>
      </c>
      <c r="H67" s="189"/>
      <c r="I67" s="191">
        <v>0.02</v>
      </c>
      <c r="J67" s="192">
        <v>38.64</v>
      </c>
      <c r="K67" s="193">
        <f>I67*J67</f>
        <v>0.77280000000000004</v>
      </c>
      <c r="M67" s="205">
        <v>8.0250000000000002E-2</v>
      </c>
      <c r="N67" t="s">
        <v>357</v>
      </c>
      <c r="O67" s="205">
        <f>I67*M67</f>
        <v>1.6050000000000001E-3</v>
      </c>
      <c r="P67" s="706">
        <f>O67*J67</f>
        <v>6.2017200000000001E-2</v>
      </c>
      <c r="Q67" s="672"/>
      <c r="R67" s="672"/>
      <c r="S67" s="672"/>
      <c r="V67" t="str">
        <f>IF($D1174="","",IF(ISNUMBER($D1174),REPLACE(TEXT($D1174,"0.0000"),5,0,"."),TRIM($D1174)))</f>
        <v>3.06.36</v>
      </c>
      <c r="W67" s="814">
        <f>$F1175</f>
        <v>40</v>
      </c>
      <c r="X67" t="str">
        <f>$D1175</f>
        <v>und/DIA</v>
      </c>
    </row>
    <row r="68" spans="1:24" ht="13.5">
      <c r="A68" s="701" t="s">
        <v>1128</v>
      </c>
      <c r="C68" s="194"/>
      <c r="D68" s="723"/>
      <c r="E68" s="189"/>
      <c r="G68" s="195"/>
      <c r="H68" s="189"/>
      <c r="I68" s="189"/>
      <c r="J68" s="196"/>
      <c r="K68" s="197">
        <f>SUM(K66:K67)</f>
        <v>231.77279999999999</v>
      </c>
      <c r="Q68" s="672"/>
      <c r="R68" s="672"/>
      <c r="S68" s="672"/>
      <c r="V68" t="str">
        <f>IF($D1190="","",IF(ISNUMBER($D1190),REPLACE(TEXT($D1190,"0.0000"),5,0,"."),TRIM($D1190)))</f>
        <v>3.06.37</v>
      </c>
      <c r="W68" s="814">
        <f>$F1191</f>
        <v>40</v>
      </c>
      <c r="X68" t="str">
        <f>$D1191</f>
        <v>und/DIA</v>
      </c>
    </row>
    <row r="69" spans="1:24" ht="13.5">
      <c r="A69" s="701" t="s">
        <v>1128</v>
      </c>
      <c r="C69" s="194"/>
      <c r="D69" s="722" t="s">
        <v>662</v>
      </c>
      <c r="E69" s="189"/>
      <c r="G69" s="195"/>
      <c r="H69" s="189"/>
      <c r="I69" s="189"/>
      <c r="J69" s="189"/>
      <c r="K69" s="198"/>
      <c r="Q69" s="672"/>
      <c r="R69" s="672"/>
      <c r="S69" s="672"/>
      <c r="V69" t="str">
        <f>IF($D1206="","",IF(ISNUMBER($D1206),REPLACE(TEXT($D1206,"0.0000"),5,0,"."),TRIM($D1206)))</f>
        <v>3.06.38</v>
      </c>
      <c r="W69" s="814">
        <f>$F1207</f>
        <v>10</v>
      </c>
      <c r="X69" t="str">
        <f>$D1207</f>
        <v>und/DIA</v>
      </c>
    </row>
    <row r="70" spans="1:24" ht="25.5">
      <c r="A70" s="701" t="s">
        <v>1133</v>
      </c>
      <c r="B70" t="s">
        <v>662</v>
      </c>
      <c r="C70" s="188" t="s">
        <v>663</v>
      </c>
      <c r="D70" s="699" t="s">
        <v>664</v>
      </c>
      <c r="E70" s="189"/>
      <c r="G70" s="190" t="s">
        <v>665</v>
      </c>
      <c r="H70" s="189"/>
      <c r="I70" s="191">
        <v>5</v>
      </c>
      <c r="J70" s="192">
        <f>K64</f>
        <v>33.761066666666665</v>
      </c>
      <c r="K70" s="193">
        <f>I70*J70/100</f>
        <v>1.6880533333333332</v>
      </c>
      <c r="M70" s="205">
        <v>8.0250000000000002E-2</v>
      </c>
      <c r="N70" t="s">
        <v>357</v>
      </c>
      <c r="O70" s="205">
        <f>I70*M70</f>
        <v>0.40125</v>
      </c>
      <c r="P70" s="706">
        <f>O70*J70/100</f>
        <v>0.13546627999999999</v>
      </c>
      <c r="Q70" s="672"/>
      <c r="R70" s="672"/>
      <c r="S70" s="672"/>
      <c r="V70" t="str">
        <f>IF($D1227="","",IF(ISNUMBER($D1227),REPLACE(TEXT($D1227,"0.0000"),5,0,"."),TRIM($D1227)))</f>
        <v>3.06.39</v>
      </c>
      <c r="W70" s="814">
        <f>$F1228</f>
        <v>10</v>
      </c>
      <c r="X70" t="str">
        <f>$D1228</f>
        <v>und/DIA</v>
      </c>
    </row>
    <row r="71" spans="1:24" ht="13.5">
      <c r="A71" s="701" t="s">
        <v>1133</v>
      </c>
      <c r="B71" t="s">
        <v>662</v>
      </c>
      <c r="C71" s="188"/>
      <c r="D71" s="724" t="s">
        <v>700</v>
      </c>
      <c r="E71" s="189"/>
      <c r="G71" s="190" t="s">
        <v>666</v>
      </c>
      <c r="H71" s="191">
        <v>1</v>
      </c>
      <c r="I71" s="191">
        <f>H71*8/H57</f>
        <v>0.53333333333333333</v>
      </c>
      <c r="J71" s="192">
        <v>2.5</v>
      </c>
      <c r="K71" s="193">
        <f>I71*J71</f>
        <v>1.3333333333333333</v>
      </c>
      <c r="M71" s="205">
        <v>8.0250000000000002E-2</v>
      </c>
      <c r="N71" t="s">
        <v>357</v>
      </c>
      <c r="O71" s="205">
        <f>I71*M71</f>
        <v>4.2799999999999998E-2</v>
      </c>
      <c r="P71" s="706">
        <f>O71*J71</f>
        <v>0.107</v>
      </c>
      <c r="Q71" s="672"/>
      <c r="R71" s="672"/>
      <c r="S71" s="672"/>
      <c r="V71" t="str">
        <f>IF($D1248="","",IF(ISNUMBER($D1248),REPLACE(TEXT($D1248,"0.0000"),5,0,"."),TRIM($D1248)))</f>
        <v>3.06.40</v>
      </c>
      <c r="W71" s="814">
        <f>$F1249</f>
        <v>8</v>
      </c>
      <c r="X71" t="str">
        <f>$D1249</f>
        <v>und/DIA</v>
      </c>
    </row>
    <row r="72" spans="1:24" ht="14.25" thickBot="1">
      <c r="A72" s="701" t="s">
        <v>1128</v>
      </c>
      <c r="C72" s="199"/>
      <c r="D72" s="725"/>
      <c r="E72" s="200"/>
      <c r="F72" s="201"/>
      <c r="G72" s="206"/>
      <c r="H72" s="200"/>
      <c r="I72" s="200"/>
      <c r="J72" s="202"/>
      <c r="K72" s="203">
        <f>SUM(K70:K71)</f>
        <v>3.0213866666666664</v>
      </c>
      <c r="Q72" s="672"/>
      <c r="R72" s="672"/>
      <c r="S72" s="672"/>
      <c r="V72" t="str">
        <f>IF($D1269="","",IF(ISNUMBER($D1269),REPLACE(TEXT($D1269,"0.0000"),5,0,"."),TRIM($D1269)))</f>
        <v>3.06.41</v>
      </c>
      <c r="W72" s="814">
        <f>$F1270</f>
        <v>12</v>
      </c>
      <c r="X72" t="str">
        <f>$D1270</f>
        <v>und/DIA</v>
      </c>
    </row>
    <row r="73" spans="1:24" ht="13.5" thickBot="1">
      <c r="A73" s="701" t="s">
        <v>1128</v>
      </c>
      <c r="Q73" s="672"/>
      <c r="R73" s="672"/>
      <c r="S73" s="672"/>
      <c r="V73" t="str">
        <f>IF($D1289="","",IF(ISNUMBER($D1289),REPLACE(TEXT($D1289,"0.0000"),5,0,"."),TRIM($D1289)))</f>
        <v>3.06.42</v>
      </c>
      <c r="W73" s="814">
        <f>$F1290</f>
        <v>12</v>
      </c>
      <c r="X73" t="str">
        <f>$D1290</f>
        <v>und/DIA</v>
      </c>
    </row>
    <row r="74" spans="1:24">
      <c r="A74" s="701" t="s">
        <v>1128</v>
      </c>
      <c r="C74" s="176" t="s">
        <v>645</v>
      </c>
      <c r="D74" s="212">
        <f>QPS!C25</f>
        <v>2.0301</v>
      </c>
      <c r="E74" s="2282" t="str">
        <f>QPS!G25</f>
        <v>Concreto f'c=25MPa, Cemento tipo HS</v>
      </c>
      <c r="F74" s="2282"/>
      <c r="G74" s="2282"/>
      <c r="H74" s="2282"/>
      <c r="I74" s="2282"/>
      <c r="J74" s="2282"/>
      <c r="K74" s="2283"/>
      <c r="Q74" s="672">
        <f>QPS!V25</f>
        <v>288.12111224</v>
      </c>
      <c r="R74" s="672">
        <f>SUM(P74:P94)</f>
        <v>288.12111224000006</v>
      </c>
      <c r="S74" s="672">
        <f>Q74-R74</f>
        <v>0</v>
      </c>
      <c r="V74" t="str">
        <f>IF($D1309="","",IF(ISNUMBER($D1309),REPLACE(TEXT($D1309,"0.0000"),5,0,"."),TRIM($D1309)))</f>
        <v>3.06.43</v>
      </c>
      <c r="W74" s="814">
        <f>$F1310</f>
        <v>10</v>
      </c>
      <c r="X74" t="str">
        <f>$D1310</f>
        <v>und/DIA</v>
      </c>
    </row>
    <row r="75" spans="1:24">
      <c r="A75" s="701" t="s">
        <v>1128</v>
      </c>
      <c r="C75" s="181" t="s">
        <v>646</v>
      </c>
      <c r="D75" s="720" t="s">
        <v>669</v>
      </c>
      <c r="E75" s="207" t="s">
        <v>648</v>
      </c>
      <c r="F75" s="208">
        <v>15</v>
      </c>
      <c r="G75" s="207" t="s">
        <v>649</v>
      </c>
      <c r="H75" s="209">
        <f>F75</f>
        <v>15</v>
      </c>
      <c r="I75" s="210"/>
      <c r="J75" s="211" t="s">
        <v>670</v>
      </c>
      <c r="K75" s="182">
        <f>+K82+K86+K90+K93</f>
        <v>321.2052533333333</v>
      </c>
      <c r="Q75" s="672"/>
      <c r="R75" s="672"/>
      <c r="S75" s="672"/>
      <c r="V75" t="str">
        <f>IF($D1329="","",IF(ISNUMBER($D1329),REPLACE(TEXT($D1329,"0.0000"),5,0,"."),TRIM($D1329)))</f>
        <v>3.06.44</v>
      </c>
      <c r="W75" s="814">
        <f>$F1330</f>
        <v>10</v>
      </c>
      <c r="X75" t="str">
        <f>$D1330</f>
        <v>und/DIA</v>
      </c>
    </row>
    <row r="76" spans="1:24" ht="13.5" thickBot="1">
      <c r="A76" s="701" t="s">
        <v>1128</v>
      </c>
      <c r="C76" s="183" t="s">
        <v>651</v>
      </c>
      <c r="D76" s="721" t="s">
        <v>652</v>
      </c>
      <c r="E76" s="184"/>
      <c r="F76" s="185"/>
      <c r="G76" s="186" t="s">
        <v>44</v>
      </c>
      <c r="H76" s="186" t="s">
        <v>653</v>
      </c>
      <c r="I76" s="186" t="s">
        <v>39</v>
      </c>
      <c r="J76" s="186" t="s">
        <v>654</v>
      </c>
      <c r="K76" s="187" t="s">
        <v>655</v>
      </c>
      <c r="Q76" s="672"/>
      <c r="R76" s="672"/>
      <c r="S76" s="672"/>
      <c r="V76" t="str">
        <f>IF($D1349="","",IF(ISNUMBER($D1349),REPLACE(TEXT($D1349,"0.0000"),5,0,"."),TRIM($D1349)))</f>
        <v>3.06.45</v>
      </c>
      <c r="W76" s="814">
        <f>$F1350</f>
        <v>15</v>
      </c>
      <c r="X76" t="str">
        <f>$D1350</f>
        <v>und/DIA</v>
      </c>
    </row>
    <row r="77" spans="1:24" ht="13.5">
      <c r="A77" s="701" t="s">
        <v>1128</v>
      </c>
      <c r="C77" s="194"/>
      <c r="D77" s="722" t="s">
        <v>656</v>
      </c>
      <c r="E77" s="189"/>
      <c r="G77" s="195"/>
      <c r="H77" s="189"/>
      <c r="I77" s="189"/>
      <c r="J77" s="189"/>
      <c r="K77" s="198"/>
      <c r="Q77" s="672"/>
      <c r="R77" s="672"/>
      <c r="S77" s="672"/>
      <c r="V77" t="str">
        <f>IF($D1369="","",IF(ISNUMBER($D1369),REPLACE(TEXT($D1369,"0.0000"),5,0,"."),TRIM($D1369)))</f>
        <v>3.06.46</v>
      </c>
      <c r="W77" s="814">
        <f>$F1370</f>
        <v>8</v>
      </c>
      <c r="X77" t="str">
        <f>$D1370</f>
        <v>und/DIA</v>
      </c>
    </row>
    <row r="78" spans="1:24" ht="13.5">
      <c r="A78" s="701" t="s">
        <v>1134</v>
      </c>
      <c r="B78" t="s">
        <v>656</v>
      </c>
      <c r="C78" s="188" t="s">
        <v>657</v>
      </c>
      <c r="D78" s="699" t="s">
        <v>658</v>
      </c>
      <c r="E78" s="189"/>
      <c r="G78" s="190" t="s">
        <v>659</v>
      </c>
      <c r="H78" s="191">
        <v>0.2</v>
      </c>
      <c r="I78" s="191">
        <f>H78*8/$F$75</f>
        <v>0.10666666666666667</v>
      </c>
      <c r="J78" s="192">
        <v>10.51</v>
      </c>
      <c r="K78" s="193">
        <f>I78*J78</f>
        <v>1.1210666666666667</v>
      </c>
      <c r="M78" s="205">
        <v>0.89700000000000002</v>
      </c>
      <c r="N78" t="s">
        <v>357</v>
      </c>
      <c r="O78" s="205">
        <f>I78*M78</f>
        <v>9.5680000000000015E-2</v>
      </c>
      <c r="P78" s="706">
        <f>O78*J78</f>
        <v>1.0055968000000002</v>
      </c>
      <c r="Q78" s="672"/>
      <c r="R78" s="672"/>
      <c r="S78" s="672"/>
      <c r="V78" t="str">
        <f>IF($D1389="","",IF(ISNUMBER($D1389),REPLACE(TEXT($D1389,"0.0000"),5,0,"."),TRIM($D1389)))</f>
        <v>3.06.47</v>
      </c>
      <c r="W78" s="814">
        <f>$F1390</f>
        <v>7</v>
      </c>
      <c r="X78" t="str">
        <f>$D1390</f>
        <v>und/DIA</v>
      </c>
    </row>
    <row r="79" spans="1:24" ht="13.5">
      <c r="A79" s="701" t="s">
        <v>1134</v>
      </c>
      <c r="B79" t="s">
        <v>656</v>
      </c>
      <c r="C79" s="188"/>
      <c r="D79" s="699" t="s">
        <v>668</v>
      </c>
      <c r="E79" s="189"/>
      <c r="G79" s="190" t="s">
        <v>659</v>
      </c>
      <c r="H79" s="191">
        <v>2</v>
      </c>
      <c r="I79" s="191">
        <f t="shared" ref="I79:I81" si="2">H79*8/$F$75</f>
        <v>1.0666666666666667</v>
      </c>
      <c r="J79" s="192">
        <v>9.3000000000000007</v>
      </c>
      <c r="K79" s="193">
        <f>I79*J79</f>
        <v>9.92</v>
      </c>
      <c r="M79" s="205">
        <v>0.89700000000000002</v>
      </c>
      <c r="N79" t="s">
        <v>357</v>
      </c>
      <c r="O79" s="205">
        <f>I79*M79</f>
        <v>0.95679999999999998</v>
      </c>
      <c r="P79" s="706">
        <f>O79*J79</f>
        <v>8.8982400000000013</v>
      </c>
      <c r="Q79" s="672"/>
      <c r="R79" s="672"/>
      <c r="S79" s="672"/>
      <c r="V79" t="str">
        <f>IF($D1409="","",IF(ISNUMBER($D1409),REPLACE(TEXT($D1409,"0.0000"),5,0,"."),TRIM($D1409)))</f>
        <v>3.06.48</v>
      </c>
      <c r="W79" s="814">
        <f>$F1410</f>
        <v>7</v>
      </c>
      <c r="X79" t="str">
        <f>$D1410</f>
        <v>und/DIA</v>
      </c>
    </row>
    <row r="80" spans="1:24" ht="13.5">
      <c r="A80" s="701" t="s">
        <v>1134</v>
      </c>
      <c r="B80" t="s">
        <v>656</v>
      </c>
      <c r="C80" s="188"/>
      <c r="D80" s="699" t="s">
        <v>696</v>
      </c>
      <c r="E80" s="189"/>
      <c r="G80" s="190" t="s">
        <v>659</v>
      </c>
      <c r="H80" s="191">
        <v>2</v>
      </c>
      <c r="I80" s="191">
        <f t="shared" si="2"/>
        <v>1.0666666666666667</v>
      </c>
      <c r="J80" s="192">
        <v>7.54</v>
      </c>
      <c r="K80" s="193">
        <f>I80*J80</f>
        <v>8.0426666666666673</v>
      </c>
      <c r="M80" s="205">
        <v>0.89700000000000002</v>
      </c>
      <c r="N80" t="s">
        <v>357</v>
      </c>
      <c r="O80" s="205">
        <f>I80*M80</f>
        <v>0.95679999999999998</v>
      </c>
      <c r="P80" s="706">
        <f>O80*J80</f>
        <v>7.2142720000000002</v>
      </c>
      <c r="Q80" s="672"/>
      <c r="R80" s="672"/>
      <c r="S80" s="672"/>
      <c r="V80" t="str">
        <f>IF($D1429="","",IF(ISNUMBER($D1429),REPLACE(TEXT($D1429,"0.0000"),5,0,"."),TRIM($D1429)))</f>
        <v>3.06.49</v>
      </c>
      <c r="W80" s="814">
        <f>$F1430</f>
        <v>6</v>
      </c>
      <c r="X80" t="str">
        <f>$D1430</f>
        <v>und/DIA</v>
      </c>
    </row>
    <row r="81" spans="1:24" ht="13.5">
      <c r="A81" s="701" t="s">
        <v>1134</v>
      </c>
      <c r="B81" t="s">
        <v>656</v>
      </c>
      <c r="C81" s="188" t="s">
        <v>660</v>
      </c>
      <c r="D81" s="699" t="s">
        <v>661</v>
      </c>
      <c r="E81" s="189"/>
      <c r="G81" s="190" t="s">
        <v>659</v>
      </c>
      <c r="H81" s="191">
        <v>4</v>
      </c>
      <c r="I81" s="191">
        <f t="shared" si="2"/>
        <v>2.1333333333333333</v>
      </c>
      <c r="J81" s="192">
        <v>6.88</v>
      </c>
      <c r="K81" s="193">
        <f>I81*J81</f>
        <v>14.677333333333333</v>
      </c>
      <c r="M81" s="205">
        <v>0.89700000000000002</v>
      </c>
      <c r="N81" t="s">
        <v>357</v>
      </c>
      <c r="O81" s="205">
        <f>I81*M81</f>
        <v>1.9136</v>
      </c>
      <c r="P81" s="706">
        <f>O81*J81</f>
        <v>13.165568</v>
      </c>
      <c r="Q81" s="672"/>
      <c r="R81" s="672"/>
      <c r="S81" s="672"/>
      <c r="V81" t="str">
        <f>IF($D1449="","",IF(ISNUMBER($D1449),REPLACE(TEXT($D1449,"0.0000"),5,0,"."),TRIM($D1449)))</f>
        <v>3.06.50</v>
      </c>
      <c r="W81" s="814">
        <f>$F1450</f>
        <v>6</v>
      </c>
      <c r="X81" t="str">
        <f>$D1450</f>
        <v>und/DIA</v>
      </c>
    </row>
    <row r="82" spans="1:24" ht="13.5">
      <c r="A82" s="701" t="s">
        <v>1128</v>
      </c>
      <c r="C82" s="194"/>
      <c r="D82" s="723"/>
      <c r="E82" s="189"/>
      <c r="G82" s="195"/>
      <c r="H82" s="189"/>
      <c r="I82" s="189"/>
      <c r="J82" s="196"/>
      <c r="K82" s="197">
        <f>SUM(K78:K81)</f>
        <v>33.761066666666665</v>
      </c>
      <c r="Q82" s="672"/>
      <c r="R82" s="672"/>
      <c r="S82" s="672"/>
      <c r="V82" t="str">
        <f>IF($D1469="","",IF(ISNUMBER($D1469),REPLACE(TEXT($D1469,"0.0000"),5,0,"."),TRIM($D1469)))</f>
        <v>3.06.51</v>
      </c>
      <c r="W82" s="814">
        <f>$F1470</f>
        <v>6</v>
      </c>
      <c r="X82" t="str">
        <f>$D1470</f>
        <v>und/DIA</v>
      </c>
    </row>
    <row r="83" spans="1:24" ht="13.5">
      <c r="A83" s="701" t="s">
        <v>1128</v>
      </c>
      <c r="C83" s="194"/>
      <c r="D83" s="722" t="s">
        <v>667</v>
      </c>
      <c r="E83" s="189"/>
      <c r="G83" s="195"/>
      <c r="H83" s="189"/>
      <c r="I83" s="189"/>
      <c r="J83" s="189"/>
      <c r="K83" s="198"/>
      <c r="Q83" s="672"/>
      <c r="R83" s="672"/>
      <c r="S83" s="672"/>
      <c r="V83" t="str">
        <f>IF($D1489="","",IF(ISNUMBER($D1489),REPLACE(TEXT($D1489,"0.0000"),5,0,"."),TRIM($D1489)))</f>
        <v>3.06.52</v>
      </c>
      <c r="W83" s="814">
        <f>$F1490</f>
        <v>5</v>
      </c>
      <c r="X83" t="str">
        <f>$D1490</f>
        <v>und/DIA</v>
      </c>
    </row>
    <row r="84" spans="1:24" ht="25.5">
      <c r="A84" s="701" t="s">
        <v>1134</v>
      </c>
      <c r="B84" t="s">
        <v>667</v>
      </c>
      <c r="C84" s="188"/>
      <c r="D84" s="724" t="s">
        <v>701</v>
      </c>
      <c r="E84" s="189"/>
      <c r="G84" s="190" t="s">
        <v>357</v>
      </c>
      <c r="H84" s="189"/>
      <c r="I84" s="191">
        <v>1.05</v>
      </c>
      <c r="J84" s="192">
        <v>270</v>
      </c>
      <c r="K84" s="193">
        <f>I84*J84</f>
        <v>283.5</v>
      </c>
      <c r="M84" s="205">
        <v>0.89700000000000002</v>
      </c>
      <c r="N84" t="s">
        <v>357</v>
      </c>
      <c r="O84" s="205">
        <f>I84*M84</f>
        <v>0.94185000000000008</v>
      </c>
      <c r="P84" s="706">
        <f>O84*J84</f>
        <v>254.29950000000002</v>
      </c>
      <c r="Q84" s="672"/>
      <c r="R84" s="672"/>
      <c r="S84" s="672"/>
      <c r="V84" t="str">
        <f>IF($D1509="","",IF(ISNUMBER($D1509),REPLACE(TEXT($D1509,"0.0000"),5,0,"."),TRIM($D1509)))</f>
        <v>3.06.53</v>
      </c>
      <c r="W84" s="814">
        <f>$F1510</f>
        <v>5</v>
      </c>
      <c r="X84" t="str">
        <f>$D1510</f>
        <v>und/DIA</v>
      </c>
    </row>
    <row r="85" spans="1:24" ht="13.5">
      <c r="A85" s="701" t="s">
        <v>1134</v>
      </c>
      <c r="B85" t="s">
        <v>667</v>
      </c>
      <c r="C85" s="188"/>
      <c r="D85" s="699" t="s">
        <v>702</v>
      </c>
      <c r="E85" s="189"/>
      <c r="G85" s="190" t="s">
        <v>699</v>
      </c>
      <c r="H85" s="189"/>
      <c r="I85" s="191">
        <v>0.02</v>
      </c>
      <c r="J85" s="192">
        <f>+J67</f>
        <v>38.64</v>
      </c>
      <c r="K85" s="193">
        <f>I85*J85</f>
        <v>0.77280000000000004</v>
      </c>
      <c r="M85" s="205">
        <v>0.89700000000000002</v>
      </c>
      <c r="N85" t="s">
        <v>357</v>
      </c>
      <c r="O85" s="205">
        <f>I85*M85</f>
        <v>1.7940000000000001E-2</v>
      </c>
      <c r="P85" s="706">
        <f>O85*J85</f>
        <v>0.69320160000000008</v>
      </c>
      <c r="Q85" s="672"/>
      <c r="R85" s="672"/>
      <c r="S85" s="672"/>
      <c r="V85" t="str">
        <f>IF($D1529="","",IF(ISNUMBER($D1529),REPLACE(TEXT($D1529,"0.0000"),5,0,"."),TRIM($D1529)))</f>
        <v>3.06.54</v>
      </c>
      <c r="W85" s="814">
        <f>$F1530</f>
        <v>5</v>
      </c>
      <c r="X85" t="str">
        <f>$D1530</f>
        <v>und/DIA</v>
      </c>
    </row>
    <row r="86" spans="1:24" ht="13.5">
      <c r="A86" s="701" t="s">
        <v>1128</v>
      </c>
      <c r="C86" s="194"/>
      <c r="D86" s="723"/>
      <c r="E86" s="189"/>
      <c r="G86" s="195"/>
      <c r="H86" s="189"/>
      <c r="I86" s="189"/>
      <c r="J86" s="196"/>
      <c r="K86" s="197">
        <f>SUM(K84:K85)</f>
        <v>284.27280000000002</v>
      </c>
      <c r="Q86" s="672"/>
      <c r="R86" s="672"/>
      <c r="S86" s="672"/>
      <c r="V86" t="str">
        <f>IF($D1549="","",IF(ISNUMBER($D1549),REPLACE(TEXT($D1549,"0.0000"),5,0,"."),TRIM($D1549)))</f>
        <v>3.06.55</v>
      </c>
      <c r="W86" s="814">
        <f>$F1550</f>
        <v>10</v>
      </c>
      <c r="X86" t="str">
        <f>$D1550</f>
        <v>und/DIA</v>
      </c>
    </row>
    <row r="87" spans="1:24" ht="13.5">
      <c r="A87" s="701" t="s">
        <v>1128</v>
      </c>
      <c r="C87" s="194"/>
      <c r="D87" s="722" t="s">
        <v>662</v>
      </c>
      <c r="E87" s="189"/>
      <c r="G87" s="195"/>
      <c r="H87" s="189"/>
      <c r="I87" s="189"/>
      <c r="J87" s="189"/>
      <c r="K87" s="198"/>
      <c r="Q87" s="672"/>
      <c r="R87" s="672"/>
      <c r="S87" s="672"/>
      <c r="V87" t="str">
        <f>IF($D1568="","",IF(ISNUMBER($D1568),REPLACE(TEXT($D1568,"0.0000"),5,0,"."),TRIM($D1568)))</f>
        <v>3.06.56</v>
      </c>
      <c r="W87" s="814">
        <f>$F1569</f>
        <v>10</v>
      </c>
      <c r="X87" t="str">
        <f>$D1569</f>
        <v>und/DIA</v>
      </c>
    </row>
    <row r="88" spans="1:24" ht="25.5">
      <c r="A88" s="701" t="s">
        <v>1134</v>
      </c>
      <c r="B88" t="s">
        <v>662</v>
      </c>
      <c r="C88" s="188" t="s">
        <v>663</v>
      </c>
      <c r="D88" s="699" t="s">
        <v>664</v>
      </c>
      <c r="E88" s="189"/>
      <c r="G88" s="190" t="s">
        <v>665</v>
      </c>
      <c r="H88" s="189"/>
      <c r="I88" s="191">
        <v>5</v>
      </c>
      <c r="J88" s="192">
        <f>K82</f>
        <v>33.761066666666665</v>
      </c>
      <c r="K88" s="193">
        <f>I88*J88/100</f>
        <v>1.6880533333333332</v>
      </c>
      <c r="M88" s="205">
        <v>0.89700000000000002</v>
      </c>
      <c r="N88" t="s">
        <v>357</v>
      </c>
      <c r="O88" s="205">
        <f>I88*M88</f>
        <v>4.4850000000000003</v>
      </c>
      <c r="P88" s="706">
        <f>O88*J88/100</f>
        <v>1.5141838400000001</v>
      </c>
      <c r="Q88" s="672"/>
      <c r="R88" s="672"/>
      <c r="S88" s="672"/>
      <c r="V88" t="str">
        <f>IF($D1587="","",IF(ISNUMBER($D1587),REPLACE(TEXT($D1587,"0.0000"),5,0,"."),TRIM($D1587)))</f>
        <v>3.06.57</v>
      </c>
      <c r="W88" s="814">
        <f>$F1588</f>
        <v>10</v>
      </c>
      <c r="X88" t="str">
        <f>$D1588</f>
        <v>und/DIA</v>
      </c>
    </row>
    <row r="89" spans="1:24" ht="13.5">
      <c r="A89" s="701" t="s">
        <v>1134</v>
      </c>
      <c r="B89" t="s">
        <v>662</v>
      </c>
      <c r="C89" s="188"/>
      <c r="D89" s="724" t="s">
        <v>714</v>
      </c>
      <c r="E89" s="189"/>
      <c r="G89" s="190" t="s">
        <v>666</v>
      </c>
      <c r="H89" s="191">
        <v>1</v>
      </c>
      <c r="I89" s="191">
        <f>H89*8/H75</f>
        <v>0.53333333333333333</v>
      </c>
      <c r="J89" s="192">
        <f>+J71</f>
        <v>2.5</v>
      </c>
      <c r="K89" s="193">
        <f>I89*J89</f>
        <v>1.3333333333333333</v>
      </c>
      <c r="M89" s="205">
        <v>0.89700000000000002</v>
      </c>
      <c r="N89" t="s">
        <v>357</v>
      </c>
      <c r="O89" s="205">
        <f>I89*M89</f>
        <v>0.47839999999999999</v>
      </c>
      <c r="P89" s="706">
        <f>O89*J89</f>
        <v>1.196</v>
      </c>
      <c r="Q89" s="672"/>
      <c r="R89" s="672"/>
      <c r="S89" s="672"/>
      <c r="V89" t="str">
        <f>IF($D1606="","",IF(ISNUMBER($D1606),REPLACE(TEXT($D1606,"0.0000"),5,0,"."),TRIM($D1606)))</f>
        <v>3.06.58</v>
      </c>
      <c r="W89" s="814">
        <f>$F1607</f>
        <v>10</v>
      </c>
      <c r="X89" t="str">
        <f>$D1607</f>
        <v>und/DIA</v>
      </c>
    </row>
    <row r="90" spans="1:24" ht="13.5">
      <c r="A90" s="701" t="s">
        <v>1128</v>
      </c>
      <c r="C90" s="194"/>
      <c r="D90" s="723"/>
      <c r="E90" s="189"/>
      <c r="G90" s="195"/>
      <c r="H90" s="189"/>
      <c r="I90" s="189"/>
      <c r="J90" s="196"/>
      <c r="K90" s="197">
        <f>SUM(K88:K89)</f>
        <v>3.0213866666666664</v>
      </c>
      <c r="Q90" s="672"/>
      <c r="R90" s="672"/>
      <c r="S90" s="672"/>
      <c r="V90" t="str">
        <f>IF($D1625="","",IF(ISNUMBER($D1625),REPLACE(TEXT($D1625,"0.0000"),5,0,"."),TRIM($D1625)))</f>
        <v>3.06.59</v>
      </c>
      <c r="W90" s="814">
        <f>$F1626</f>
        <v>30</v>
      </c>
      <c r="X90" t="str">
        <f>$D1626</f>
        <v>und/DIA</v>
      </c>
    </row>
    <row r="91" spans="1:24" ht="13.5">
      <c r="A91" s="701" t="s">
        <v>1128</v>
      </c>
      <c r="C91" s="194"/>
      <c r="D91" s="722" t="s">
        <v>703</v>
      </c>
      <c r="E91" s="189"/>
      <c r="G91" s="195"/>
      <c r="H91" s="189"/>
      <c r="I91" s="189"/>
      <c r="J91" s="189"/>
      <c r="K91" s="198"/>
      <c r="Q91" s="672"/>
      <c r="R91" s="672"/>
      <c r="S91" s="672"/>
      <c r="V91" t="str">
        <f>IF($D1642="","",IF(ISNUMBER($D1642),REPLACE(TEXT($D1642,"0.0000"),5,0,"."),TRIM($D1642)))</f>
        <v>3.06.60</v>
      </c>
      <c r="W91" s="814">
        <f>$F1643</f>
        <v>5</v>
      </c>
      <c r="X91" t="str">
        <f>$D1643</f>
        <v>und/DIA</v>
      </c>
    </row>
    <row r="92" spans="1:24" ht="13.5">
      <c r="A92" s="701" t="s">
        <v>1134</v>
      </c>
      <c r="B92" t="s">
        <v>703</v>
      </c>
      <c r="C92" s="188"/>
      <c r="D92" s="699" t="s">
        <v>704</v>
      </c>
      <c r="E92" s="189"/>
      <c r="G92" s="190" t="s">
        <v>695</v>
      </c>
      <c r="H92" s="189"/>
      <c r="I92" s="191">
        <v>1</v>
      </c>
      <c r="J92" s="192">
        <v>15</v>
      </c>
      <c r="K92" s="193">
        <f>I92*J92/100</f>
        <v>0.15</v>
      </c>
      <c r="M92" s="205">
        <v>0.89700000000000002</v>
      </c>
      <c r="N92" t="s">
        <v>357</v>
      </c>
      <c r="O92" s="205">
        <f>I92*M92</f>
        <v>0.89700000000000002</v>
      </c>
      <c r="P92" s="706">
        <f>O92*J92/100</f>
        <v>0.13455</v>
      </c>
      <c r="Q92" s="672"/>
      <c r="R92" s="672"/>
      <c r="S92" s="672"/>
      <c r="V92" t="str">
        <f>IF($D1658="","",IF(ISNUMBER($D1658),REPLACE(TEXT($D1658,"0.0000"),5,0,"."),TRIM($D1658)))</f>
        <v>3.06.61</v>
      </c>
      <c r="W92" s="814">
        <f>$F1659</f>
        <v>5</v>
      </c>
      <c r="X92" t="str">
        <f>$D1659</f>
        <v>und/DIA</v>
      </c>
    </row>
    <row r="93" spans="1:24" ht="14.25" thickBot="1">
      <c r="A93" s="701" t="s">
        <v>1128</v>
      </c>
      <c r="C93" s="199"/>
      <c r="D93" s="725"/>
      <c r="E93" s="200"/>
      <c r="F93" s="201"/>
      <c r="G93" s="222"/>
      <c r="H93" s="200"/>
      <c r="I93" s="200"/>
      <c r="J93" s="202"/>
      <c r="K93" s="203">
        <f>SUM(K92:K92)</f>
        <v>0.15</v>
      </c>
      <c r="Q93" s="672"/>
      <c r="R93" s="672"/>
      <c r="S93" s="672"/>
      <c r="V93" t="str">
        <f>IF($D1675="","",IF(ISNUMBER($D1675),REPLACE(TEXT($D1675,"0.0000"),5,0,"."),TRIM($D1675)))</f>
        <v>3.06.62</v>
      </c>
      <c r="W93" s="814">
        <f>$F1676</f>
        <v>5</v>
      </c>
      <c r="X93" t="str">
        <f>$D1676</f>
        <v>und/DIA</v>
      </c>
    </row>
    <row r="94" spans="1:24" ht="13.5" thickBot="1">
      <c r="A94" s="701" t="s">
        <v>1128</v>
      </c>
      <c r="Q94" s="672"/>
      <c r="R94" s="672"/>
      <c r="S94" s="672"/>
      <c r="V94" t="str">
        <f>IF($D1691="","",IF(ISNUMBER($D1691),REPLACE(TEXT($D1691,"0.0000"),5,0,"."),TRIM($D1691)))</f>
        <v>3.06.63</v>
      </c>
      <c r="W94" s="814">
        <f>$F1692</f>
        <v>5</v>
      </c>
      <c r="X94" t="str">
        <f>$D1692</f>
        <v>und/DIA</v>
      </c>
    </row>
    <row r="95" spans="1:24">
      <c r="A95" s="701" t="s">
        <v>1128</v>
      </c>
      <c r="C95" s="176" t="s">
        <v>645</v>
      </c>
      <c r="D95" s="212">
        <f>QPS!C26</f>
        <v>2.0302000000000002</v>
      </c>
      <c r="E95" s="2282" t="str">
        <f>QPS!G26</f>
        <v>Encofrado y desencofrado</v>
      </c>
      <c r="F95" s="2282"/>
      <c r="G95" s="2282"/>
      <c r="H95" s="2282"/>
      <c r="I95" s="2282"/>
      <c r="J95" s="2282"/>
      <c r="K95" s="2283"/>
      <c r="Q95" s="672">
        <f>QPS!V26</f>
        <v>208.03416666666666</v>
      </c>
      <c r="R95" s="672">
        <f>SUM(P95:P115)</f>
        <v>208.03416666666666</v>
      </c>
      <c r="S95" s="672">
        <f>Q95-R95</f>
        <v>0</v>
      </c>
      <c r="V95" t="str">
        <f>IF($D1707="","",IF(ISNUMBER($D1707),REPLACE(TEXT($D1707,"0.0000"),5,0,"."),TRIM($D1707)))</f>
        <v>3.06.64</v>
      </c>
      <c r="W95" s="814">
        <f>$F1708</f>
        <v>4</v>
      </c>
      <c r="X95" t="str">
        <f>$D1708</f>
        <v>und/DIA</v>
      </c>
    </row>
    <row r="96" spans="1:24">
      <c r="A96" s="701" t="s">
        <v>1128</v>
      </c>
      <c r="C96" s="181" t="s">
        <v>646</v>
      </c>
      <c r="D96" s="720" t="s">
        <v>671</v>
      </c>
      <c r="E96" s="207" t="s">
        <v>648</v>
      </c>
      <c r="F96" s="208">
        <v>18</v>
      </c>
      <c r="G96" s="207" t="s">
        <v>649</v>
      </c>
      <c r="H96" s="209">
        <f>F96</f>
        <v>18</v>
      </c>
      <c r="I96" s="210"/>
      <c r="J96" s="211" t="s">
        <v>672</v>
      </c>
      <c r="K96" s="182">
        <f>+K102+K110+K114</f>
        <v>29.719166666666666</v>
      </c>
      <c r="Q96" s="672"/>
      <c r="R96" s="672"/>
      <c r="S96" s="672"/>
      <c r="V96" t="str">
        <f>IF($D1726="","",IF(ISNUMBER($D1726),REPLACE(TEXT($D1726,"0.0000"),5,0,"."),TRIM($D1726)))</f>
        <v>3.06.65</v>
      </c>
      <c r="W96" s="814">
        <f>$F1727</f>
        <v>40</v>
      </c>
      <c r="X96" t="str">
        <f>$D1727</f>
        <v>und/DIA</v>
      </c>
    </row>
    <row r="97" spans="1:24" ht="13.5" thickBot="1">
      <c r="A97" s="701" t="s">
        <v>1128</v>
      </c>
      <c r="C97" s="183" t="s">
        <v>651</v>
      </c>
      <c r="D97" s="721" t="s">
        <v>652</v>
      </c>
      <c r="E97" s="184"/>
      <c r="F97" s="185"/>
      <c r="G97" s="186" t="s">
        <v>44</v>
      </c>
      <c r="H97" s="186" t="s">
        <v>653</v>
      </c>
      <c r="I97" s="186" t="s">
        <v>39</v>
      </c>
      <c r="J97" s="186" t="s">
        <v>654</v>
      </c>
      <c r="K97" s="187" t="s">
        <v>655</v>
      </c>
      <c r="Q97" s="672"/>
      <c r="R97" s="672"/>
      <c r="S97" s="672"/>
      <c r="V97" t="str">
        <f>IF($D1742="","",IF(ISNUMBER($D1742),REPLACE(TEXT($D1742,"0.0000"),5,0,"."),TRIM($D1742)))</f>
        <v>3.06.66</v>
      </c>
      <c r="W97" s="814">
        <f>$F1743</f>
        <v>40</v>
      </c>
      <c r="X97" t="str">
        <f>$D1743</f>
        <v>und/DIA</v>
      </c>
    </row>
    <row r="98" spans="1:24" ht="13.5">
      <c r="A98" s="701" t="s">
        <v>1128</v>
      </c>
      <c r="C98" s="194"/>
      <c r="D98" s="722" t="s">
        <v>656</v>
      </c>
      <c r="E98" s="189"/>
      <c r="G98" s="195"/>
      <c r="H98" s="189"/>
      <c r="I98" s="189"/>
      <c r="J98" s="189"/>
      <c r="K98" s="198"/>
      <c r="Q98" s="672"/>
      <c r="R98" s="672"/>
      <c r="S98" s="672"/>
      <c r="V98" t="str">
        <f>IF($D1758="","",IF(ISNUMBER($D1758),REPLACE(TEXT($D1758,"0.0000"),5,0,"."),TRIM($D1758)))</f>
        <v>3.06.67</v>
      </c>
      <c r="W98" s="814">
        <f>$F1759</f>
        <v>40</v>
      </c>
      <c r="X98" t="str">
        <f>$D1759</f>
        <v>und/DIA</v>
      </c>
    </row>
    <row r="99" spans="1:24" ht="13.5">
      <c r="A99" s="701" t="s">
        <v>1135</v>
      </c>
      <c r="B99" t="s">
        <v>656</v>
      </c>
      <c r="C99" s="188" t="s">
        <v>657</v>
      </c>
      <c r="D99" s="699" t="s">
        <v>658</v>
      </c>
      <c r="E99" s="189"/>
      <c r="G99" s="190" t="s">
        <v>659</v>
      </c>
      <c r="H99" s="191">
        <v>0.2</v>
      </c>
      <c r="I99" s="191">
        <f>H99*8/$F$96</f>
        <v>8.8888888888888892E-2</v>
      </c>
      <c r="J99" s="192">
        <v>10.51</v>
      </c>
      <c r="K99" s="193">
        <f>I99*J99</f>
        <v>0.93422222222222229</v>
      </c>
      <c r="M99" s="205">
        <v>7</v>
      </c>
      <c r="N99" t="s">
        <v>358</v>
      </c>
      <c r="O99" s="205">
        <f>I99*M99</f>
        <v>0.62222222222222223</v>
      </c>
      <c r="P99" s="706">
        <f>O99*J99</f>
        <v>6.5395555555555553</v>
      </c>
      <c r="Q99" s="672"/>
      <c r="R99" s="672"/>
      <c r="S99" s="672"/>
      <c r="V99" t="str">
        <f>IF($D1774="","",IF(ISNUMBER($D1774),REPLACE(TEXT($D1774,"0.0000"),5,0,"."),TRIM($D1774)))</f>
        <v>3.06.68</v>
      </c>
      <c r="W99" s="814">
        <f>$F1775</f>
        <v>40</v>
      </c>
      <c r="X99" t="str">
        <f>$D1775</f>
        <v>und/DIA</v>
      </c>
    </row>
    <row r="100" spans="1:24" ht="13.5">
      <c r="A100" s="701" t="s">
        <v>1135</v>
      </c>
      <c r="B100" t="s">
        <v>656</v>
      </c>
      <c r="C100" s="188"/>
      <c r="D100" s="699" t="s">
        <v>668</v>
      </c>
      <c r="E100" s="189"/>
      <c r="G100" s="190" t="s">
        <v>659</v>
      </c>
      <c r="H100" s="191">
        <v>1</v>
      </c>
      <c r="I100" s="191">
        <f t="shared" ref="I100:I101" si="3">H100*8/$F$96</f>
        <v>0.44444444444444442</v>
      </c>
      <c r="J100" s="192">
        <v>9.3000000000000007</v>
      </c>
      <c r="K100" s="193">
        <f>I100*J100</f>
        <v>4.1333333333333337</v>
      </c>
      <c r="M100" s="205">
        <v>7</v>
      </c>
      <c r="N100" t="s">
        <v>358</v>
      </c>
      <c r="O100" s="205">
        <f>I100*M100</f>
        <v>3.1111111111111107</v>
      </c>
      <c r="P100" s="706">
        <f>O100*J100</f>
        <v>28.933333333333334</v>
      </c>
      <c r="Q100" s="672"/>
      <c r="R100" s="672"/>
      <c r="S100" s="672"/>
      <c r="V100" t="str">
        <f>IF($D1790="","",IF(ISNUMBER($D1790),REPLACE(TEXT($D1790,"0.0000"),5,0,"."),TRIM($D1790)))</f>
        <v>3.06.69</v>
      </c>
      <c r="W100" s="814">
        <f>$F1791</f>
        <v>40</v>
      </c>
      <c r="X100" t="str">
        <f>$D1791</f>
        <v>und/DIA</v>
      </c>
    </row>
    <row r="101" spans="1:24" ht="13.5">
      <c r="A101" s="701" t="s">
        <v>1135</v>
      </c>
      <c r="B101" t="s">
        <v>656</v>
      </c>
      <c r="C101" s="188" t="s">
        <v>660</v>
      </c>
      <c r="D101" s="699" t="s">
        <v>661</v>
      </c>
      <c r="E101" s="189"/>
      <c r="G101" s="190" t="s">
        <v>659</v>
      </c>
      <c r="H101" s="191">
        <v>1</v>
      </c>
      <c r="I101" s="191">
        <f t="shared" si="3"/>
        <v>0.44444444444444442</v>
      </c>
      <c r="J101" s="192">
        <v>6.88</v>
      </c>
      <c r="K101" s="193">
        <f>I101*J101</f>
        <v>3.0577777777777775</v>
      </c>
      <c r="M101" s="205">
        <v>7</v>
      </c>
      <c r="N101" t="s">
        <v>358</v>
      </c>
      <c r="O101" s="205">
        <f>I101*M101</f>
        <v>3.1111111111111107</v>
      </c>
      <c r="P101" s="706">
        <f>O101*J101</f>
        <v>21.40444444444444</v>
      </c>
      <c r="Q101" s="672"/>
      <c r="R101" s="672"/>
      <c r="S101" s="672"/>
      <c r="V101" t="str">
        <f>IF($D1806="","",IF(ISNUMBER($D1806),REPLACE(TEXT($D1806,"0.0000"),5,0,"."),TRIM($D1806)))</f>
        <v>3.07.01</v>
      </c>
      <c r="W101" s="814">
        <f>$F1807</f>
        <v>0.5</v>
      </c>
      <c r="X101" t="str">
        <f>$D1807</f>
        <v>glb/DIA</v>
      </c>
    </row>
    <row r="102" spans="1:24" ht="13.5">
      <c r="A102" s="701" t="s">
        <v>1128</v>
      </c>
      <c r="C102" s="194"/>
      <c r="D102" s="723"/>
      <c r="E102" s="189"/>
      <c r="G102" s="195"/>
      <c r="H102" s="189"/>
      <c r="I102" s="189"/>
      <c r="J102" s="196"/>
      <c r="K102" s="197">
        <f>SUM(K99:K101)</f>
        <v>8.1253333333333337</v>
      </c>
      <c r="Q102" s="672"/>
      <c r="R102" s="672"/>
      <c r="S102" s="672"/>
      <c r="V102" t="str">
        <f>IF($D1821="","",IF(ISNUMBER($D1821),REPLACE(TEXT($D1821,"0.0000"),5,0,"."),TRIM($D1821)))</f>
        <v>3.07.02</v>
      </c>
      <c r="W102" s="814">
        <f>$F1822</f>
        <v>0.5</v>
      </c>
      <c r="X102" t="str">
        <f>$D1822</f>
        <v>glb/DIA</v>
      </c>
    </row>
    <row r="103" spans="1:24" ht="13.5">
      <c r="A103" s="701" t="s">
        <v>1128</v>
      </c>
      <c r="C103" s="194"/>
      <c r="D103" s="722" t="s">
        <v>667</v>
      </c>
      <c r="E103" s="189"/>
      <c r="G103" s="195"/>
      <c r="H103" s="189"/>
      <c r="I103" s="189"/>
      <c r="J103" s="189"/>
      <c r="K103" s="198"/>
      <c r="Q103" s="672"/>
      <c r="R103" s="672"/>
      <c r="S103" s="672"/>
      <c r="V103" t="str">
        <f>IF($D1836="","",IF(ISNUMBER($D1836),REPLACE(TEXT($D1836,"0.0000"),5,0,"."),TRIM($D1836)))</f>
        <v>3.07.03</v>
      </c>
      <c r="W103" s="814">
        <f>$F1837</f>
        <v>5</v>
      </c>
      <c r="X103" t="str">
        <f>$D1837</f>
        <v>und/DIA</v>
      </c>
    </row>
    <row r="104" spans="1:24" ht="25.5">
      <c r="A104" s="701" t="s">
        <v>1135</v>
      </c>
      <c r="B104" t="s">
        <v>667</v>
      </c>
      <c r="C104" s="188"/>
      <c r="D104" s="699" t="s">
        <v>706</v>
      </c>
      <c r="E104" s="189"/>
      <c r="G104" s="190" t="s">
        <v>359</v>
      </c>
      <c r="H104" s="189"/>
      <c r="I104" s="191">
        <v>0.2</v>
      </c>
      <c r="J104" s="192">
        <v>1.7</v>
      </c>
      <c r="K104" s="193">
        <f>I104*J104</f>
        <v>0.34</v>
      </c>
      <c r="M104" s="205">
        <v>7</v>
      </c>
      <c r="N104" t="s">
        <v>358</v>
      </c>
      <c r="O104" s="205">
        <f t="shared" ref="O104:O109" si="4">I104*M104</f>
        <v>1.4000000000000001</v>
      </c>
      <c r="P104" s="706">
        <f t="shared" ref="P104:P109" si="5">O104*J104</f>
        <v>2.3800000000000003</v>
      </c>
      <c r="Q104" s="672"/>
      <c r="R104" s="672"/>
      <c r="S104" s="672"/>
      <c r="V104" t="str">
        <f>IF($D1855="","",IF(ISNUMBER($D1855),REPLACE(TEXT($D1855,"0.0000"),5,0,"."),TRIM($D1855)))</f>
        <v>4.01.01.01</v>
      </c>
      <c r="W104" s="814">
        <f>$F1856</f>
        <v>0.5</v>
      </c>
      <c r="X104" t="str">
        <f>$D1856</f>
        <v>und/DIA</v>
      </c>
    </row>
    <row r="105" spans="1:24" ht="13.5">
      <c r="A105" s="701" t="s">
        <v>1135</v>
      </c>
      <c r="B105" t="s">
        <v>667</v>
      </c>
      <c r="C105" s="188"/>
      <c r="D105" s="699" t="s">
        <v>707</v>
      </c>
      <c r="E105" s="189"/>
      <c r="G105" s="190" t="s">
        <v>359</v>
      </c>
      <c r="H105" s="189"/>
      <c r="I105" s="191">
        <v>0.25</v>
      </c>
      <c r="J105" s="192">
        <v>1.7</v>
      </c>
      <c r="K105" s="193">
        <f t="shared" ref="K105:K108" si="6">I105*J105</f>
        <v>0.42499999999999999</v>
      </c>
      <c r="M105" s="205">
        <v>7</v>
      </c>
      <c r="N105" t="s">
        <v>358</v>
      </c>
      <c r="O105" s="205">
        <f t="shared" si="4"/>
        <v>1.75</v>
      </c>
      <c r="P105" s="706">
        <f t="shared" si="5"/>
        <v>2.9750000000000001</v>
      </c>
      <c r="Q105" s="672"/>
      <c r="R105" s="672"/>
      <c r="S105" s="672"/>
      <c r="V105" t="str">
        <f>IF($D1870="","",IF(ISNUMBER($D1870),REPLACE(TEXT($D1870,"0.0000"),5,0,"."),TRIM($D1870)))</f>
        <v>4.01.01.02</v>
      </c>
      <c r="W105" s="814">
        <f>$F1871</f>
        <v>0.5</v>
      </c>
      <c r="X105" t="str">
        <f>$D1871</f>
        <v>und/DIA</v>
      </c>
    </row>
    <row r="106" spans="1:24" ht="25.5">
      <c r="A106" s="701" t="s">
        <v>1135</v>
      </c>
      <c r="B106" t="s">
        <v>667</v>
      </c>
      <c r="C106" s="188"/>
      <c r="D106" s="699" t="s">
        <v>708</v>
      </c>
      <c r="E106" s="189"/>
      <c r="G106" s="190" t="s">
        <v>709</v>
      </c>
      <c r="H106" s="189"/>
      <c r="I106" s="191">
        <v>0.08</v>
      </c>
      <c r="J106" s="192">
        <v>35.229999999999997</v>
      </c>
      <c r="K106" s="193">
        <f t="shared" si="6"/>
        <v>2.8184</v>
      </c>
      <c r="M106" s="205">
        <v>7</v>
      </c>
      <c r="N106" t="s">
        <v>358</v>
      </c>
      <c r="O106" s="205">
        <f t="shared" si="4"/>
        <v>0.56000000000000005</v>
      </c>
      <c r="P106" s="706">
        <f t="shared" si="5"/>
        <v>19.7288</v>
      </c>
      <c r="Q106" s="672"/>
      <c r="R106" s="672"/>
      <c r="S106" s="672"/>
      <c r="V106" t="str">
        <f>IF($D1885="","",IF(ISNUMBER($D1885),REPLACE(TEXT($D1885,"0.0000"),5,0,"."),TRIM($D1885)))</f>
        <v>4.01.01.03</v>
      </c>
      <c r="W106" s="814">
        <f>$F1886</f>
        <v>0.5</v>
      </c>
      <c r="X106" t="str">
        <f>$D1886</f>
        <v>und/DIA</v>
      </c>
    </row>
    <row r="107" spans="1:24" ht="13.5">
      <c r="A107" s="701" t="s">
        <v>1135</v>
      </c>
      <c r="B107" t="s">
        <v>667</v>
      </c>
      <c r="C107" s="188"/>
      <c r="D107" s="699" t="s">
        <v>710</v>
      </c>
      <c r="E107" s="189"/>
      <c r="G107" s="190" t="s">
        <v>711</v>
      </c>
      <c r="H107" s="189"/>
      <c r="I107" s="191">
        <v>3</v>
      </c>
      <c r="J107" s="192">
        <v>1.8</v>
      </c>
      <c r="K107" s="193">
        <f t="shared" si="6"/>
        <v>5.4</v>
      </c>
      <c r="M107" s="205">
        <v>7</v>
      </c>
      <c r="N107" t="s">
        <v>358</v>
      </c>
      <c r="O107" s="205">
        <f t="shared" si="4"/>
        <v>21</v>
      </c>
      <c r="P107" s="706">
        <f t="shared" si="5"/>
        <v>37.800000000000004</v>
      </c>
      <c r="Q107" s="672"/>
      <c r="R107" s="672"/>
      <c r="S107" s="672"/>
      <c r="V107" t="str">
        <f>IF($D1900="","",IF(ISNUMBER($D1900),REPLACE(TEXT($D1900,"0.0000"),5,0,"."),TRIM($D1900)))</f>
        <v>4.01.01.04</v>
      </c>
      <c r="W107" s="814">
        <f>$F1901</f>
        <v>0.5</v>
      </c>
      <c r="X107" t="str">
        <f>$D1901</f>
        <v>und/DIA</v>
      </c>
    </row>
    <row r="108" spans="1:24" ht="25.5">
      <c r="A108" s="701" t="s">
        <v>1135</v>
      </c>
      <c r="B108" t="s">
        <v>667</v>
      </c>
      <c r="C108" s="188"/>
      <c r="D108" s="699" t="s">
        <v>712</v>
      </c>
      <c r="E108" s="189"/>
      <c r="G108" s="190" t="s">
        <v>690</v>
      </c>
      <c r="H108" s="189"/>
      <c r="I108" s="191">
        <v>0.3</v>
      </c>
      <c r="J108" s="192">
        <v>36.65</v>
      </c>
      <c r="K108" s="193">
        <f t="shared" si="6"/>
        <v>10.994999999999999</v>
      </c>
      <c r="M108" s="205">
        <v>7</v>
      </c>
      <c r="N108" t="s">
        <v>358</v>
      </c>
      <c r="O108" s="205">
        <f t="shared" si="4"/>
        <v>2.1</v>
      </c>
      <c r="P108" s="706">
        <f t="shared" si="5"/>
        <v>76.965000000000003</v>
      </c>
      <c r="Q108" s="672"/>
      <c r="R108" s="672"/>
      <c r="S108" s="672"/>
      <c r="V108" t="str">
        <f>IF($D1915="","",IF(ISNUMBER($D1915),REPLACE(TEXT($D1915,"0.0000"),5,0,"."),TRIM($D1915)))</f>
        <v>4.01.01.05</v>
      </c>
      <c r="W108" s="814">
        <f>$F1916</f>
        <v>0.5</v>
      </c>
      <c r="X108" t="str">
        <f>$D1916</f>
        <v>und/DIA</v>
      </c>
    </row>
    <row r="109" spans="1:24" ht="13.5">
      <c r="A109" s="701" t="s">
        <v>1135</v>
      </c>
      <c r="B109" t="s">
        <v>667</v>
      </c>
      <c r="C109" s="188"/>
      <c r="D109" s="699" t="s">
        <v>713</v>
      </c>
      <c r="E109" s="189"/>
      <c r="G109" s="190" t="s">
        <v>690</v>
      </c>
      <c r="H109" s="189"/>
      <c r="I109" s="191">
        <v>0.05</v>
      </c>
      <c r="J109" s="192">
        <v>10.85</v>
      </c>
      <c r="K109" s="193">
        <f>I109*J109</f>
        <v>0.54249999999999998</v>
      </c>
      <c r="M109" s="205">
        <v>7</v>
      </c>
      <c r="N109" t="s">
        <v>358</v>
      </c>
      <c r="O109" s="205">
        <f t="shared" si="4"/>
        <v>0.35000000000000003</v>
      </c>
      <c r="P109" s="706">
        <f t="shared" si="5"/>
        <v>3.7975000000000003</v>
      </c>
      <c r="Q109" s="672"/>
      <c r="R109" s="672"/>
      <c r="S109" s="672"/>
      <c r="V109" t="str">
        <f>IF($D1930="","",IF(ISNUMBER($D1930),REPLACE(TEXT($D1930,"0.0000"),5,0,"."),TRIM($D1930)))</f>
        <v>4.01.01.06</v>
      </c>
      <c r="W109" s="814">
        <f>$F1931</f>
        <v>3</v>
      </c>
      <c r="X109" t="str">
        <f>$D1931</f>
        <v>und/DIA</v>
      </c>
    </row>
    <row r="110" spans="1:24" ht="13.5">
      <c r="A110" s="701" t="s">
        <v>1128</v>
      </c>
      <c r="C110" s="194"/>
      <c r="D110" s="723"/>
      <c r="E110" s="189"/>
      <c r="G110" s="195"/>
      <c r="H110" s="189"/>
      <c r="I110" s="189"/>
      <c r="J110" s="196"/>
      <c r="K110" s="197">
        <f>SUM(K104:K109)</f>
        <v>20.520900000000001</v>
      </c>
      <c r="Q110" s="672"/>
      <c r="R110" s="672"/>
      <c r="S110" s="672"/>
      <c r="V110" t="str">
        <f>IF($D1945="","",IF(ISNUMBER($D1945),REPLACE(TEXT($D1945,"0.0000"),5,0,"."),TRIM($D1945)))</f>
        <v>4.01.01.07</v>
      </c>
      <c r="W110" s="814">
        <f>$F1946</f>
        <v>3</v>
      </c>
      <c r="X110" t="str">
        <f>$D1946</f>
        <v>und/DIA</v>
      </c>
    </row>
    <row r="111" spans="1:24" ht="13.5">
      <c r="A111" s="701" t="s">
        <v>1128</v>
      </c>
      <c r="C111" s="194"/>
      <c r="D111" s="722" t="s">
        <v>662</v>
      </c>
      <c r="E111" s="189"/>
      <c r="G111" s="195"/>
      <c r="H111" s="189"/>
      <c r="I111" s="189"/>
      <c r="J111" s="189"/>
      <c r="K111" s="198"/>
      <c r="Q111" s="672"/>
      <c r="R111" s="672"/>
      <c r="S111" s="672"/>
      <c r="V111" t="str">
        <f>IF($D1960="","",IF(ISNUMBER($D1960),REPLACE(TEXT($D1960,"0.0000"),5,0,"."),TRIM($D1960)))</f>
        <v>4.01.01.08</v>
      </c>
      <c r="W111" s="814">
        <f>$F1961</f>
        <v>3</v>
      </c>
      <c r="X111" t="str">
        <f>$D1961</f>
        <v>und/DIA</v>
      </c>
    </row>
    <row r="112" spans="1:24" ht="25.5">
      <c r="A112" s="701" t="s">
        <v>1135</v>
      </c>
      <c r="B112" t="s">
        <v>662</v>
      </c>
      <c r="C112" s="188" t="s">
        <v>663</v>
      </c>
      <c r="D112" s="699" t="s">
        <v>664</v>
      </c>
      <c r="E112" s="189"/>
      <c r="G112" s="190" t="s">
        <v>665</v>
      </c>
      <c r="H112" s="189"/>
      <c r="I112" s="191">
        <v>5</v>
      </c>
      <c r="J112" s="192">
        <f>K102</f>
        <v>8.1253333333333337</v>
      </c>
      <c r="K112" s="193">
        <f>I112*J112/100</f>
        <v>0.40626666666666666</v>
      </c>
      <c r="M112" s="205">
        <v>7</v>
      </c>
      <c r="N112" t="s">
        <v>358</v>
      </c>
      <c r="O112" s="205">
        <f>I112*M112</f>
        <v>35</v>
      </c>
      <c r="P112" s="706">
        <f>O112*J112/100</f>
        <v>2.8438666666666665</v>
      </c>
      <c r="Q112" s="672"/>
      <c r="R112" s="672"/>
      <c r="S112" s="672"/>
      <c r="V112" t="str">
        <f>IF($D1975="","",IF(ISNUMBER($D1975),REPLACE(TEXT($D1975,"0.0000"),5,0,"."),TRIM($D1975)))</f>
        <v>4.01.01.09</v>
      </c>
      <c r="W112" s="814">
        <f>$F1976</f>
        <v>3</v>
      </c>
      <c r="X112" t="str">
        <f>$D1976</f>
        <v>und/DIA</v>
      </c>
    </row>
    <row r="113" spans="1:24" ht="13.5">
      <c r="A113" s="701" t="s">
        <v>1135</v>
      </c>
      <c r="B113" t="s">
        <v>662</v>
      </c>
      <c r="C113" s="188"/>
      <c r="D113" s="724" t="s">
        <v>705</v>
      </c>
      <c r="E113" s="189"/>
      <c r="G113" s="190" t="s">
        <v>666</v>
      </c>
      <c r="H113" s="191">
        <v>1</v>
      </c>
      <c r="I113" s="191">
        <f>H113*8/H96</f>
        <v>0.44444444444444442</v>
      </c>
      <c r="J113" s="192">
        <v>1.5</v>
      </c>
      <c r="K113" s="193">
        <f>I113*J113</f>
        <v>0.66666666666666663</v>
      </c>
      <c r="M113" s="205">
        <v>7</v>
      </c>
      <c r="N113" t="s">
        <v>358</v>
      </c>
      <c r="O113" s="205">
        <f>I113*M113</f>
        <v>3.1111111111111107</v>
      </c>
      <c r="P113" s="706">
        <f>O113*J113</f>
        <v>4.6666666666666661</v>
      </c>
      <c r="Q113" s="672"/>
      <c r="R113" s="672"/>
      <c r="S113" s="672"/>
      <c r="V113" t="str">
        <f>IF($D1990="","",IF(ISNUMBER($D1990),REPLACE(TEXT($D1990,"0.0000"),5,0,"."),TRIM($D1990)))</f>
        <v>4.01.01.10</v>
      </c>
      <c r="W113" s="814">
        <f>$F1991</f>
        <v>3</v>
      </c>
      <c r="X113" t="str">
        <f>$D1991</f>
        <v>und/DIA</v>
      </c>
    </row>
    <row r="114" spans="1:24" ht="14.25" thickBot="1">
      <c r="A114" s="701" t="s">
        <v>1128</v>
      </c>
      <c r="C114" s="199"/>
      <c r="D114" s="725"/>
      <c r="E114" s="200"/>
      <c r="F114" s="201"/>
      <c r="G114" s="206"/>
      <c r="H114" s="200"/>
      <c r="I114" s="200"/>
      <c r="J114" s="202"/>
      <c r="K114" s="203">
        <f>SUM(K112:K113)</f>
        <v>1.0729333333333333</v>
      </c>
      <c r="Q114" s="672"/>
      <c r="R114" s="672"/>
      <c r="S114" s="672"/>
      <c r="V114" t="str">
        <f>IF($D2005="","",IF(ISNUMBER($D2005),REPLACE(TEXT($D2005,"0.0000"),5,0,"."),TRIM($D2005)))</f>
        <v>4.01.02.01</v>
      </c>
      <c r="W114" s="814">
        <f>$F2006</f>
        <v>150</v>
      </c>
      <c r="X114" t="str">
        <f>$D2006</f>
        <v>m/DIA</v>
      </c>
    </row>
    <row r="115" spans="1:24" ht="13.5" thickBot="1">
      <c r="A115" s="701" t="s">
        <v>1128</v>
      </c>
      <c r="Q115" s="672"/>
      <c r="R115" s="672"/>
      <c r="S115" s="672"/>
      <c r="V115" t="str">
        <f>IF($D2019="","",IF(ISNUMBER($D2019),REPLACE(TEXT($D2019,"0.0000"),5,0,"."),TRIM($D2019)))</f>
        <v>4.01.02.02</v>
      </c>
      <c r="W115" s="814">
        <f>$F2020</f>
        <v>150</v>
      </c>
      <c r="X115" t="str">
        <f>$D2020</f>
        <v>m/DIA</v>
      </c>
    </row>
    <row r="116" spans="1:24">
      <c r="A116" s="701" t="s">
        <v>1128</v>
      </c>
      <c r="C116" s="176" t="s">
        <v>645</v>
      </c>
      <c r="D116" s="212">
        <f>QPS!C27</f>
        <v>2.0303000000000004</v>
      </c>
      <c r="E116" s="2282" t="str">
        <f>QPS!G27</f>
        <v>Acero de Refuerzo (ASTM A-615 G 60, fy = 420 MPa)</v>
      </c>
      <c r="F116" s="2282"/>
      <c r="G116" s="2282"/>
      <c r="H116" s="2282"/>
      <c r="I116" s="2282"/>
      <c r="J116" s="2282"/>
      <c r="K116" s="2283"/>
      <c r="Q116" s="672">
        <f>QPS!V27</f>
        <v>204.48058965600001</v>
      </c>
      <c r="R116" s="672">
        <f>SUM(P116:P133)</f>
        <v>204.48058965600001</v>
      </c>
      <c r="S116" s="672">
        <f>Q116-R116</f>
        <v>0</v>
      </c>
      <c r="V116" t="str">
        <f>IF($D2033="","",IF(ISNUMBER($D2033),REPLACE(TEXT($D2033,"0.0000"),5,0,"."),TRIM($D2033)))</f>
        <v>4.01.02.03</v>
      </c>
      <c r="W116" s="814">
        <f>$F2034</f>
        <v>150</v>
      </c>
      <c r="X116" t="str">
        <f>$D2034</f>
        <v>m/DIA</v>
      </c>
    </row>
    <row r="117" spans="1:24">
      <c r="A117" s="701" t="s">
        <v>1128</v>
      </c>
      <c r="C117" s="181" t="s">
        <v>646</v>
      </c>
      <c r="D117" s="720" t="s">
        <v>673</v>
      </c>
      <c r="E117" s="207" t="s">
        <v>648</v>
      </c>
      <c r="F117" s="208">
        <v>250</v>
      </c>
      <c r="G117" s="207" t="s">
        <v>649</v>
      </c>
      <c r="H117" s="209">
        <f>F117</f>
        <v>250</v>
      </c>
      <c r="I117" s="210"/>
      <c r="J117" s="211" t="s">
        <v>674</v>
      </c>
      <c r="K117" s="182">
        <f>+K123+K128+K132</f>
        <v>2.4012752000000002</v>
      </c>
      <c r="Q117" s="672"/>
      <c r="R117" s="672"/>
      <c r="S117" s="672"/>
      <c r="V117" t="str">
        <f>IF($D2047="","",IF(ISNUMBER($D2047),REPLACE(TEXT($D2047,"0.0000"),5,0,"."),TRIM($D2047)))</f>
        <v>4.01.02.04</v>
      </c>
      <c r="W117" s="814">
        <f>$F2048</f>
        <v>150</v>
      </c>
      <c r="X117" t="str">
        <f>$D2048</f>
        <v>m/DIA</v>
      </c>
    </row>
    <row r="118" spans="1:24" ht="13.5" thickBot="1">
      <c r="A118" s="701" t="s">
        <v>1128</v>
      </c>
      <c r="C118" s="183" t="s">
        <v>651</v>
      </c>
      <c r="D118" s="721" t="s">
        <v>652</v>
      </c>
      <c r="E118" s="184"/>
      <c r="F118" s="185"/>
      <c r="G118" s="186" t="s">
        <v>44</v>
      </c>
      <c r="H118" s="186" t="s">
        <v>653</v>
      </c>
      <c r="I118" s="186" t="s">
        <v>39</v>
      </c>
      <c r="J118" s="186" t="s">
        <v>654</v>
      </c>
      <c r="K118" s="187" t="s">
        <v>655</v>
      </c>
      <c r="Q118" s="672"/>
      <c r="R118" s="672"/>
      <c r="S118" s="672"/>
      <c r="V118" t="str">
        <f>IF($D2061="","",IF(ISNUMBER($D2061),REPLACE(TEXT($D2061,"0.0000"),5,0,"."),TRIM($D2061)))</f>
        <v>4.01.02.05</v>
      </c>
      <c r="W118" s="814">
        <f>$F2062</f>
        <v>150</v>
      </c>
      <c r="X118" t="str">
        <f>$D2062</f>
        <v>m/DIA</v>
      </c>
    </row>
    <row r="119" spans="1:24" ht="13.5">
      <c r="A119" s="701" t="s">
        <v>1128</v>
      </c>
      <c r="C119" s="194"/>
      <c r="D119" s="722" t="s">
        <v>656</v>
      </c>
      <c r="E119" s="189"/>
      <c r="G119" s="195"/>
      <c r="H119" s="189"/>
      <c r="I119" s="189"/>
      <c r="J119" s="189"/>
      <c r="K119" s="198"/>
      <c r="Q119" s="672"/>
      <c r="R119" s="672"/>
      <c r="S119" s="672"/>
      <c r="V119" t="str">
        <f>IF($D2075="","",IF(ISNUMBER($D2075),REPLACE(TEXT($D2075,"0.0000"),5,0,"."),TRIM($D2075)))</f>
        <v>4.01.03.01</v>
      </c>
      <c r="W119" s="814">
        <f>$F2076</f>
        <v>150</v>
      </c>
      <c r="X119" t="str">
        <f>$D2076</f>
        <v>m/DIA</v>
      </c>
    </row>
    <row r="120" spans="1:24" ht="13.5">
      <c r="A120" s="701" t="s">
        <v>1136</v>
      </c>
      <c r="B120" t="s">
        <v>656</v>
      </c>
      <c r="C120" s="188" t="s">
        <v>657</v>
      </c>
      <c r="D120" s="699" t="s">
        <v>658</v>
      </c>
      <c r="E120" s="189"/>
      <c r="G120" s="190" t="s">
        <v>659</v>
      </c>
      <c r="H120" s="191">
        <v>0.2</v>
      </c>
      <c r="I120" s="191">
        <f>H120*8/$F$117</f>
        <v>6.4000000000000003E-3</v>
      </c>
      <c r="J120" s="192">
        <v>10.51</v>
      </c>
      <c r="K120" s="193">
        <f>I120*J120</f>
        <v>6.7264000000000004E-2</v>
      </c>
      <c r="M120" s="205">
        <v>85.155000000000001</v>
      </c>
      <c r="N120" t="s">
        <v>359</v>
      </c>
      <c r="O120" s="205">
        <f>I120*M120</f>
        <v>0.54499200000000003</v>
      </c>
      <c r="P120" s="706">
        <f>O120*J120</f>
        <v>5.7278659200000002</v>
      </c>
      <c r="Q120" s="672"/>
      <c r="R120" s="672"/>
      <c r="S120" s="672"/>
      <c r="V120" t="str">
        <f>IF($D2089="","",IF(ISNUMBER($D2089),REPLACE(TEXT($D2089,"0.0000"),5,0,"."),TRIM($D2089)))</f>
        <v>4.01.03.02</v>
      </c>
      <c r="W120" s="814">
        <f>$F2090</f>
        <v>150</v>
      </c>
      <c r="X120" t="str">
        <f>$D2090</f>
        <v>m/DIA</v>
      </c>
    </row>
    <row r="121" spans="1:24" ht="13.5">
      <c r="A121" s="701" t="s">
        <v>1136</v>
      </c>
      <c r="B121" t="s">
        <v>656</v>
      </c>
      <c r="C121" s="188"/>
      <c r="D121" s="699" t="s">
        <v>668</v>
      </c>
      <c r="E121" s="189"/>
      <c r="G121" s="190" t="s">
        <v>659</v>
      </c>
      <c r="H121" s="191">
        <v>1</v>
      </c>
      <c r="I121" s="191">
        <f>H121*8/$F$117</f>
        <v>3.2000000000000001E-2</v>
      </c>
      <c r="J121" s="192">
        <v>9.3000000000000007</v>
      </c>
      <c r="K121" s="193">
        <f>I121*J121</f>
        <v>0.29760000000000003</v>
      </c>
      <c r="M121" s="205">
        <v>85.155000000000001</v>
      </c>
      <c r="N121" t="s">
        <v>359</v>
      </c>
      <c r="O121" s="205">
        <f>I121*M121</f>
        <v>2.7249600000000003</v>
      </c>
      <c r="P121" s="706">
        <f>O121*J121</f>
        <v>25.342128000000006</v>
      </c>
      <c r="Q121" s="672"/>
      <c r="R121" s="672"/>
      <c r="S121" s="672"/>
      <c r="V121" t="str">
        <f>IF($D2103="","",IF(ISNUMBER($D2103),REPLACE(TEXT($D2103,"0.0000"),5,0,"."),TRIM($D2103)))</f>
        <v>4.01.03.03</v>
      </c>
      <c r="W121" s="814">
        <f>$F2104</f>
        <v>150</v>
      </c>
      <c r="X121" t="str">
        <f>$D2104</f>
        <v>m/DIA</v>
      </c>
    </row>
    <row r="122" spans="1:24" ht="13.5">
      <c r="A122" s="701" t="s">
        <v>1136</v>
      </c>
      <c r="B122" t="s">
        <v>656</v>
      </c>
      <c r="C122" s="188" t="s">
        <v>660</v>
      </c>
      <c r="D122" s="699" t="s">
        <v>661</v>
      </c>
      <c r="E122" s="189"/>
      <c r="G122" s="190" t="s">
        <v>659</v>
      </c>
      <c r="H122" s="191">
        <v>1</v>
      </c>
      <c r="I122" s="191">
        <f t="shared" ref="I122" si="7">H122*8/$F$117</f>
        <v>3.2000000000000001E-2</v>
      </c>
      <c r="J122" s="192">
        <v>6.88</v>
      </c>
      <c r="K122" s="193">
        <f>I122*J122</f>
        <v>0.22015999999999999</v>
      </c>
      <c r="M122" s="205">
        <v>85.155000000000001</v>
      </c>
      <c r="N122" t="s">
        <v>359</v>
      </c>
      <c r="O122" s="205">
        <f>I122*M122</f>
        <v>2.7249600000000003</v>
      </c>
      <c r="P122" s="706">
        <f>O122*J122</f>
        <v>18.7477248</v>
      </c>
      <c r="Q122" s="672"/>
      <c r="R122" s="672"/>
      <c r="S122" s="672"/>
      <c r="V122" t="str">
        <f>IF($D2117="","",IF(ISNUMBER($D2117),REPLACE(TEXT($D2117,"0.0000"),5,0,"."),TRIM($D2117)))</f>
        <v>4.01.03.04</v>
      </c>
      <c r="W122" s="814">
        <f>$F2118</f>
        <v>150</v>
      </c>
      <c r="X122" t="str">
        <f>$D2118</f>
        <v>m/DIA</v>
      </c>
    </row>
    <row r="123" spans="1:24" ht="13.5">
      <c r="A123" s="701" t="s">
        <v>1128</v>
      </c>
      <c r="C123" s="194"/>
      <c r="D123" s="723"/>
      <c r="E123" s="189"/>
      <c r="G123" s="195"/>
      <c r="H123" s="189"/>
      <c r="I123" s="189"/>
      <c r="J123" s="196"/>
      <c r="K123" s="197">
        <f>SUM(K120:K122)</f>
        <v>0.58502399999999999</v>
      </c>
      <c r="Q123" s="672"/>
      <c r="R123" s="672"/>
      <c r="S123" s="672"/>
      <c r="V123" t="str">
        <f>IF($D2131="","",IF(ISNUMBER($D2131),REPLACE(TEXT($D2131,"0.0000"),5,0,"."),TRIM($D2131)))</f>
        <v>4.01.03.05</v>
      </c>
      <c r="W123" s="814">
        <f>$F2132</f>
        <v>150</v>
      </c>
      <c r="X123" t="str">
        <f>$D2132</f>
        <v>m/DIA</v>
      </c>
    </row>
    <row r="124" spans="1:24" ht="13.5">
      <c r="A124" s="701" t="s">
        <v>1128</v>
      </c>
      <c r="C124" s="194"/>
      <c r="D124" s="722" t="s">
        <v>667</v>
      </c>
      <c r="E124" s="189"/>
      <c r="G124" s="195"/>
      <c r="H124" s="189"/>
      <c r="I124" s="189"/>
      <c r="J124" s="189"/>
      <c r="K124" s="198"/>
      <c r="Q124" s="672"/>
      <c r="R124" s="672"/>
      <c r="S124" s="672"/>
      <c r="V124" t="str">
        <f>IF($D2145="","",IF(ISNUMBER($D2145),REPLACE(TEXT($D2145,"0.0000"),5,0,"."),TRIM($D2145)))</f>
        <v>4.02.01.01</v>
      </c>
      <c r="W124" s="814">
        <f>$F2146</f>
        <v>100</v>
      </c>
      <c r="X124" t="str">
        <f>$D2146</f>
        <v>m/DIA</v>
      </c>
    </row>
    <row r="125" spans="1:24" ht="25.5">
      <c r="A125" s="701" t="s">
        <v>1136</v>
      </c>
      <c r="B125" t="s">
        <v>667</v>
      </c>
      <c r="C125" s="188"/>
      <c r="D125" s="699" t="s">
        <v>715</v>
      </c>
      <c r="E125" s="189"/>
      <c r="G125" s="190" t="s">
        <v>359</v>
      </c>
      <c r="H125" s="189"/>
      <c r="I125" s="191">
        <v>1.05</v>
      </c>
      <c r="J125" s="192">
        <v>1.5</v>
      </c>
      <c r="K125" s="193">
        <f>I125*J125</f>
        <v>1.5750000000000002</v>
      </c>
      <c r="M125" s="205">
        <v>85.155000000000001</v>
      </c>
      <c r="N125" t="s">
        <v>359</v>
      </c>
      <c r="O125" s="205">
        <f>I125*M125</f>
        <v>89.412750000000003</v>
      </c>
      <c r="P125" s="706">
        <f>O125*J125</f>
        <v>134.119125</v>
      </c>
      <c r="Q125" s="672"/>
      <c r="R125" s="672"/>
      <c r="S125" s="672"/>
      <c r="V125" t="str">
        <f>IF($D2157="","",IF(ISNUMBER($D2157),REPLACE(TEXT($D2157,"0.0000"),5,0,"."),TRIM($D2157)))</f>
        <v>4.02.01.02</v>
      </c>
      <c r="W125" s="814">
        <f>$F2158</f>
        <v>100</v>
      </c>
      <c r="X125" t="str">
        <f>$D2158</f>
        <v>m/DIA</v>
      </c>
    </row>
    <row r="126" spans="1:24" ht="13.5">
      <c r="A126" s="701" t="s">
        <v>1136</v>
      </c>
      <c r="B126" t="s">
        <v>667</v>
      </c>
      <c r="C126" s="188"/>
      <c r="D126" s="699" t="s">
        <v>716</v>
      </c>
      <c r="E126" s="189"/>
      <c r="G126" s="190" t="s">
        <v>690</v>
      </c>
      <c r="H126" s="189"/>
      <c r="I126" s="191">
        <v>0.05</v>
      </c>
      <c r="J126" s="192">
        <v>2.2599999999999998</v>
      </c>
      <c r="K126" s="193">
        <f>I126*J126</f>
        <v>0.11299999999999999</v>
      </c>
      <c r="M126" s="205">
        <v>85.155000000000001</v>
      </c>
      <c r="N126" t="s">
        <v>359</v>
      </c>
      <c r="O126" s="205">
        <f>I126*M126</f>
        <v>4.2577500000000006</v>
      </c>
      <c r="P126" s="706">
        <f>O126*J126</f>
        <v>9.6225149999999999</v>
      </c>
      <c r="Q126" s="672"/>
      <c r="R126" s="672"/>
      <c r="S126" s="672"/>
      <c r="V126" t="str">
        <f>IF($D2169="","",IF(ISNUMBER($D2169),REPLACE(TEXT($D2169,"0.0000"),5,0,"."),TRIM($D2169)))</f>
        <v>4.02.01.03</v>
      </c>
      <c r="W126" s="814">
        <f>$F2170</f>
        <v>100</v>
      </c>
      <c r="X126" t="str">
        <f>$D2170</f>
        <v>m/DIA</v>
      </c>
    </row>
    <row r="127" spans="1:24" ht="25.5">
      <c r="A127" s="701" t="s">
        <v>1136</v>
      </c>
      <c r="B127" t="s">
        <v>667</v>
      </c>
      <c r="C127" s="188"/>
      <c r="D127" s="699" t="s">
        <v>717</v>
      </c>
      <c r="E127" s="189"/>
      <c r="G127" s="190" t="s">
        <v>359</v>
      </c>
      <c r="H127" s="189"/>
      <c r="I127" s="191">
        <v>0.03</v>
      </c>
      <c r="J127" s="192">
        <v>1.7</v>
      </c>
      <c r="K127" s="193">
        <f>I127*J127</f>
        <v>5.0999999999999997E-2</v>
      </c>
      <c r="M127" s="205">
        <v>85.155000000000001</v>
      </c>
      <c r="N127" t="s">
        <v>359</v>
      </c>
      <c r="O127" s="205">
        <f>I127*M127</f>
        <v>2.5546500000000001</v>
      </c>
      <c r="P127" s="706">
        <f>O127*J127</f>
        <v>4.342905</v>
      </c>
      <c r="Q127" s="672"/>
      <c r="R127" s="672"/>
      <c r="S127" s="672"/>
      <c r="V127" t="str">
        <f>IF($D2181="","",IF(ISNUMBER($D2181),REPLACE(TEXT($D2181,"0.0000"),5,0,"."),TRIM($D2181)))</f>
        <v>4.02.01.04</v>
      </c>
      <c r="W127" s="814">
        <f>$F2182</f>
        <v>100</v>
      </c>
      <c r="X127" t="str">
        <f>$D2182</f>
        <v>m/DIA</v>
      </c>
    </row>
    <row r="128" spans="1:24" ht="13.5">
      <c r="A128" s="701" t="s">
        <v>1128</v>
      </c>
      <c r="C128" s="194"/>
      <c r="D128" s="723"/>
      <c r="E128" s="189"/>
      <c r="G128" s="195"/>
      <c r="H128" s="189"/>
      <c r="I128" s="189"/>
      <c r="J128" s="196"/>
      <c r="K128" s="197">
        <f>SUM(K125:K127)</f>
        <v>1.7390000000000001</v>
      </c>
      <c r="Q128" s="672"/>
      <c r="R128" s="672"/>
      <c r="S128" s="672"/>
      <c r="V128" t="str">
        <f>IF($D2193="","",IF(ISNUMBER($D2193),REPLACE(TEXT($D2193,"0.0000"),5,0,"."),TRIM($D2193)))</f>
        <v>4.02.01.05</v>
      </c>
      <c r="W128" s="814">
        <f>$F2194</f>
        <v>100</v>
      </c>
      <c r="X128" t="str">
        <f>$D2194</f>
        <v>m/DIA</v>
      </c>
    </row>
    <row r="129" spans="1:24" ht="13.5">
      <c r="A129" s="701" t="s">
        <v>1128</v>
      </c>
      <c r="C129" s="194"/>
      <c r="D129" s="722" t="s">
        <v>662</v>
      </c>
      <c r="E129" s="189"/>
      <c r="G129" s="195"/>
      <c r="H129" s="189"/>
      <c r="I129" s="189"/>
      <c r="J129" s="189"/>
      <c r="K129" s="198"/>
      <c r="Q129" s="672"/>
      <c r="R129" s="672"/>
      <c r="S129" s="672"/>
      <c r="V129" t="str">
        <f>IF($D2206="","",IF(ISNUMBER($D2206),REPLACE(TEXT($D2206,"0.0000"),5,0,"."),TRIM($D2206)))</f>
        <v>4.02.01.06</v>
      </c>
      <c r="W129" s="814">
        <f>$F2207</f>
        <v>100</v>
      </c>
      <c r="X129" t="str">
        <f>$D2207</f>
        <v>m/DIA</v>
      </c>
    </row>
    <row r="130" spans="1:24" ht="25.5">
      <c r="A130" s="701" t="s">
        <v>1136</v>
      </c>
      <c r="B130" t="s">
        <v>662</v>
      </c>
      <c r="C130" s="188" t="s">
        <v>663</v>
      </c>
      <c r="D130" s="699" t="s">
        <v>664</v>
      </c>
      <c r="E130" s="189"/>
      <c r="G130" s="190" t="s">
        <v>665</v>
      </c>
      <c r="H130" s="189"/>
      <c r="I130" s="191">
        <v>5</v>
      </c>
      <c r="J130" s="192">
        <f>K123</f>
        <v>0.58502399999999999</v>
      </c>
      <c r="K130" s="193">
        <f>I130*J130/100</f>
        <v>2.9251199999999998E-2</v>
      </c>
      <c r="M130" s="205">
        <v>85.155000000000001</v>
      </c>
      <c r="N130" t="s">
        <v>359</v>
      </c>
      <c r="O130" s="205">
        <f>I130*M130</f>
        <v>425.77499999999998</v>
      </c>
      <c r="P130" s="706">
        <f>O130*J130/100</f>
        <v>2.4908859359999997</v>
      </c>
      <c r="Q130" s="672"/>
      <c r="R130" s="672"/>
      <c r="S130" s="672"/>
      <c r="V130" t="str">
        <f>IF($D2218="","",IF(ISNUMBER($D2218),REPLACE(TEXT($D2218,"0.0000"),5,0,"."),TRIM($D2218)))</f>
        <v>4.02.01.07</v>
      </c>
      <c r="W130" s="814">
        <f>$F2219</f>
        <v>100</v>
      </c>
      <c r="X130" t="str">
        <f>$D2219</f>
        <v>m/DIA</v>
      </c>
    </row>
    <row r="131" spans="1:24" ht="13.5">
      <c r="A131" s="701" t="s">
        <v>1136</v>
      </c>
      <c r="B131" t="s">
        <v>662</v>
      </c>
      <c r="C131" s="188"/>
      <c r="D131" s="724" t="s">
        <v>718</v>
      </c>
      <c r="E131" s="189"/>
      <c r="G131" s="190" t="s">
        <v>666</v>
      </c>
      <c r="H131" s="191">
        <v>1</v>
      </c>
      <c r="I131" s="191">
        <f>H131*8/H117</f>
        <v>3.2000000000000001E-2</v>
      </c>
      <c r="J131" s="192">
        <v>1.5</v>
      </c>
      <c r="K131" s="193">
        <f>I131*J131</f>
        <v>4.8000000000000001E-2</v>
      </c>
      <c r="M131" s="205">
        <v>85.155000000000001</v>
      </c>
      <c r="N131" t="s">
        <v>359</v>
      </c>
      <c r="O131" s="205">
        <f>I131*M131</f>
        <v>2.7249600000000003</v>
      </c>
      <c r="P131" s="706">
        <f>O131*J131</f>
        <v>4.0874400000000009</v>
      </c>
      <c r="Q131" s="672"/>
      <c r="R131" s="672"/>
      <c r="S131" s="672"/>
      <c r="V131" t="str">
        <f>IF($D2231="","",IF(ISNUMBER($D2231),REPLACE(TEXT($D2231,"0.0000"),5,0,"."),TRIM($D2231)))</f>
        <v>4.02.01.08</v>
      </c>
      <c r="W131" s="814">
        <f>$F2232</f>
        <v>100</v>
      </c>
      <c r="X131" t="str">
        <f>$D2232</f>
        <v>m/DIA</v>
      </c>
    </row>
    <row r="132" spans="1:24" ht="14.25" thickBot="1">
      <c r="A132" s="701" t="s">
        <v>1128</v>
      </c>
      <c r="C132" s="199"/>
      <c r="D132" s="725"/>
      <c r="E132" s="200"/>
      <c r="F132" s="201"/>
      <c r="G132" s="206"/>
      <c r="H132" s="200"/>
      <c r="I132" s="200"/>
      <c r="J132" s="202"/>
      <c r="K132" s="203">
        <f>SUM(K130:K131)</f>
        <v>7.7251199999999992E-2</v>
      </c>
      <c r="Q132" s="672"/>
      <c r="R132" s="672"/>
      <c r="S132" s="672"/>
      <c r="V132" t="str">
        <f>IF($D2244="","",IF(ISNUMBER($D2244),REPLACE(TEXT($D2244,"0.0000"),5,0,"."),TRIM($D2244)))</f>
        <v>4.02.02.01</v>
      </c>
      <c r="W132" s="814">
        <f>$F2245</f>
        <v>100</v>
      </c>
      <c r="X132" t="str">
        <f>$D2245</f>
        <v>m/DIA</v>
      </c>
    </row>
    <row r="133" spans="1:24" ht="13.5" thickBot="1">
      <c r="A133" s="701" t="s">
        <v>1128</v>
      </c>
      <c r="Q133" s="672"/>
      <c r="R133" s="672"/>
      <c r="S133" s="672"/>
      <c r="V133" t="str">
        <f>IF($D2257="","",IF(ISNUMBER($D2257),REPLACE(TEXT($D2257,"0.0000"),5,0,"."),TRIM($D2257)))</f>
        <v>4.02.02.02</v>
      </c>
      <c r="W133" s="814">
        <f>$F2258</f>
        <v>100</v>
      </c>
      <c r="X133" t="str">
        <f>$D2258</f>
        <v>m/DIA</v>
      </c>
    </row>
    <row r="134" spans="1:24" ht="27.75" customHeight="1">
      <c r="A134" s="701" t="s">
        <v>1128</v>
      </c>
      <c r="C134" s="176" t="s">
        <v>645</v>
      </c>
      <c r="D134" s="212">
        <f>QPS!C29</f>
        <v>2.0401000000000002</v>
      </c>
      <c r="E134" s="2284" t="str">
        <f>QPS!G29</f>
        <v>Varilla roscada tipo HAS o equivalente tecnico Ø 1" L=30cm, contratuerca y arandela, tipo de anclaje quimico adhesivo HIT-HY 200 o equivalente tecnico</v>
      </c>
      <c r="F134" s="2284"/>
      <c r="G134" s="2284"/>
      <c r="H134" s="2284"/>
      <c r="I134" s="2284"/>
      <c r="J134" s="2284"/>
      <c r="K134" s="2285"/>
      <c r="Q134" s="672">
        <f>QPS!V29</f>
        <v>1406.8442399999999</v>
      </c>
      <c r="R134" s="672">
        <f>SUM(P134:P150)</f>
        <v>1406.8442400000001</v>
      </c>
      <c r="S134" s="672">
        <f>Q134-R134</f>
        <v>0</v>
      </c>
      <c r="V134" t="str">
        <f>IF($D2270="","",IF(ISNUMBER($D2270),REPLACE(TEXT($D2270,"0.0000"),5,0,"."),TRIM($D2270)))</f>
        <v>4.02.02.03</v>
      </c>
      <c r="W134" s="814">
        <f>$F2271</f>
        <v>100</v>
      </c>
      <c r="X134" t="str">
        <f>$D2271</f>
        <v>m/DIA</v>
      </c>
    </row>
    <row r="135" spans="1:24">
      <c r="A135" s="701" t="s">
        <v>1128</v>
      </c>
      <c r="C135" s="181" t="s">
        <v>646</v>
      </c>
      <c r="D135" s="720" t="s">
        <v>675</v>
      </c>
      <c r="E135" s="207" t="s">
        <v>648</v>
      </c>
      <c r="F135" s="221">
        <v>20</v>
      </c>
      <c r="G135" s="207" t="s">
        <v>649</v>
      </c>
      <c r="H135" s="209">
        <f>F135</f>
        <v>20</v>
      </c>
      <c r="I135" s="210"/>
      <c r="J135" s="211" t="s">
        <v>676</v>
      </c>
      <c r="K135" s="182">
        <f>+K141+K145+K149</f>
        <v>117.23702</v>
      </c>
      <c r="Q135" s="672"/>
      <c r="R135" s="672"/>
      <c r="S135" s="672"/>
      <c r="V135" t="str">
        <f>IF($D2283="","",IF(ISNUMBER($D2283),REPLACE(TEXT($D2283,"0.0000"),5,0,"."),TRIM($D2283)))</f>
        <v>4.02.02.04</v>
      </c>
      <c r="W135" s="814">
        <f>$F2284</f>
        <v>100</v>
      </c>
      <c r="X135" t="str">
        <f>$D2284</f>
        <v>m/DIA</v>
      </c>
    </row>
    <row r="136" spans="1:24" ht="13.5" thickBot="1">
      <c r="A136" s="701" t="s">
        <v>1128</v>
      </c>
      <c r="C136" s="183" t="s">
        <v>651</v>
      </c>
      <c r="D136" s="721" t="s">
        <v>652</v>
      </c>
      <c r="E136" s="184"/>
      <c r="F136" s="185"/>
      <c r="G136" s="186" t="s">
        <v>44</v>
      </c>
      <c r="H136" s="186" t="s">
        <v>653</v>
      </c>
      <c r="I136" s="186" t="s">
        <v>39</v>
      </c>
      <c r="J136" s="186" t="s">
        <v>654</v>
      </c>
      <c r="K136" s="187" t="s">
        <v>655</v>
      </c>
      <c r="Q136" s="672"/>
      <c r="R136" s="672"/>
      <c r="S136" s="672"/>
      <c r="V136" t="str">
        <f>IF($D2296="","",IF(ISNUMBER($D2296),REPLACE(TEXT($D2296,"0.0000"),5,0,"."),TRIM($D2296)))</f>
        <v>4.02.02.01</v>
      </c>
      <c r="W136" s="814">
        <f>$F2297</f>
        <v>100</v>
      </c>
      <c r="X136" t="str">
        <f>$D2297</f>
        <v>m/DIA</v>
      </c>
    </row>
    <row r="137" spans="1:24" ht="13.5">
      <c r="A137" s="701" t="s">
        <v>1128</v>
      </c>
      <c r="C137" s="194"/>
      <c r="D137" s="722" t="s">
        <v>656</v>
      </c>
      <c r="E137" s="189"/>
      <c r="G137" s="195"/>
      <c r="H137" s="189"/>
      <c r="I137" s="189"/>
      <c r="J137" s="189"/>
      <c r="K137" s="198"/>
      <c r="Q137" s="672"/>
      <c r="R137" s="672"/>
      <c r="S137" s="672"/>
      <c r="V137" t="str">
        <f>IF($D2309="","",IF(ISNUMBER($D2309),REPLACE(TEXT($D2309,"0.0000"),5,0,"."),TRIM($D2309)))</f>
        <v>4.02.02.02</v>
      </c>
      <c r="W137" s="814">
        <f>$F2310</f>
        <v>100</v>
      </c>
      <c r="X137" t="str">
        <f>$D2310</f>
        <v>m/DIA</v>
      </c>
    </row>
    <row r="138" spans="1:24" ht="13.5">
      <c r="A138" s="701" t="s">
        <v>1137</v>
      </c>
      <c r="B138" t="s">
        <v>656</v>
      </c>
      <c r="C138" s="188" t="s">
        <v>657</v>
      </c>
      <c r="D138" s="699" t="s">
        <v>658</v>
      </c>
      <c r="E138" s="189"/>
      <c r="G138" s="190" t="s">
        <v>659</v>
      </c>
      <c r="H138" s="191">
        <v>0.1</v>
      </c>
      <c r="I138" s="191">
        <f>H138*8/$F$135</f>
        <v>0.04</v>
      </c>
      <c r="J138" s="192">
        <v>10.51</v>
      </c>
      <c r="K138" s="193">
        <f>I138*J138</f>
        <v>0.4204</v>
      </c>
      <c r="M138" s="205">
        <v>12</v>
      </c>
      <c r="N138" t="s">
        <v>414</v>
      </c>
      <c r="O138" s="205">
        <f>I138*M138</f>
        <v>0.48</v>
      </c>
      <c r="P138" s="706">
        <f>O138*J138</f>
        <v>5.0447999999999995</v>
      </c>
      <c r="Q138" s="672"/>
      <c r="R138" s="672"/>
      <c r="S138" s="672"/>
      <c r="V138" t="str">
        <f>IF($D2322="","",IF(ISNUMBER($D2322),REPLACE(TEXT($D2322,"0.0000"),5,0,"."),TRIM($D2322)))</f>
        <v>4.02.02.03</v>
      </c>
      <c r="W138" s="814">
        <f>$F2323</f>
        <v>100</v>
      </c>
      <c r="X138" t="str">
        <f>$D2323</f>
        <v>m/DIA</v>
      </c>
    </row>
    <row r="139" spans="1:24" ht="13.5">
      <c r="A139" s="701" t="s">
        <v>1137</v>
      </c>
      <c r="B139" t="s">
        <v>656</v>
      </c>
      <c r="C139" s="188"/>
      <c r="D139" s="699" t="s">
        <v>668</v>
      </c>
      <c r="E139" s="189"/>
      <c r="G139" s="190" t="s">
        <v>659</v>
      </c>
      <c r="H139" s="191">
        <v>1</v>
      </c>
      <c r="I139" s="191">
        <f t="shared" ref="I139:I140" si="8">H139*8/$F$135</f>
        <v>0.4</v>
      </c>
      <c r="J139" s="192">
        <v>9.3000000000000007</v>
      </c>
      <c r="K139" s="193">
        <f>I139*J139</f>
        <v>3.7200000000000006</v>
      </c>
      <c r="M139" s="205">
        <v>12</v>
      </c>
      <c r="N139" t="s">
        <v>414</v>
      </c>
      <c r="O139" s="205">
        <f>I139*M139</f>
        <v>4.8000000000000007</v>
      </c>
      <c r="P139" s="706">
        <f>O139*J139</f>
        <v>44.640000000000008</v>
      </c>
      <c r="Q139" s="672"/>
      <c r="R139" s="672"/>
      <c r="S139" s="672"/>
      <c r="V139" t="str">
        <f>IF($D2334="","",IF(ISNUMBER($D2334),REPLACE(TEXT($D2334,"0.0000"),5,0,"."),TRIM($D2334)))</f>
        <v>4.02.02.04</v>
      </c>
      <c r="W139" s="814">
        <f>$F2335</f>
        <v>100</v>
      </c>
      <c r="X139" t="str">
        <f>$D2335</f>
        <v>m/DIA</v>
      </c>
    </row>
    <row r="140" spans="1:24" ht="13.5">
      <c r="A140" s="701" t="s">
        <v>1137</v>
      </c>
      <c r="B140" t="s">
        <v>656</v>
      </c>
      <c r="C140" s="188" t="s">
        <v>660</v>
      </c>
      <c r="D140" s="699" t="s">
        <v>661</v>
      </c>
      <c r="E140" s="189"/>
      <c r="G140" s="190" t="s">
        <v>659</v>
      </c>
      <c r="H140" s="191">
        <v>1</v>
      </c>
      <c r="I140" s="191">
        <f t="shared" si="8"/>
        <v>0.4</v>
      </c>
      <c r="J140" s="192">
        <v>6.88</v>
      </c>
      <c r="K140" s="193">
        <f>I140*J140</f>
        <v>2.7520000000000002</v>
      </c>
      <c r="M140" s="205">
        <v>12</v>
      </c>
      <c r="N140" t="s">
        <v>414</v>
      </c>
      <c r="O140" s="205">
        <f>I140*M140</f>
        <v>4.8000000000000007</v>
      </c>
      <c r="P140" s="706">
        <f>O140*J140</f>
        <v>33.024000000000001</v>
      </c>
      <c r="Q140" s="672"/>
      <c r="R140" s="672"/>
      <c r="S140" s="672"/>
      <c r="V140" t="str">
        <f>IF($D2347="","",IF(ISNUMBER($D2347),REPLACE(TEXT($D2347,"0.0000"),5,0,"."),TRIM($D2347)))</f>
        <v>4.03.01</v>
      </c>
      <c r="W140" s="814">
        <f>$F2348</f>
        <v>0.5</v>
      </c>
      <c r="X140" t="str">
        <f>$D2348</f>
        <v>und/DIA</v>
      </c>
    </row>
    <row r="141" spans="1:24" ht="13.5">
      <c r="A141" s="701" t="s">
        <v>1128</v>
      </c>
      <c r="C141" s="194"/>
      <c r="D141" s="723"/>
      <c r="E141" s="189"/>
      <c r="G141" s="195"/>
      <c r="H141" s="189"/>
      <c r="I141" s="189"/>
      <c r="J141" s="196"/>
      <c r="K141" s="197">
        <f>SUM(K138:K140)</f>
        <v>6.8924000000000003</v>
      </c>
      <c r="Q141" s="672"/>
      <c r="R141" s="672"/>
      <c r="S141" s="672"/>
      <c r="V141" t="str">
        <f>IF($D2365="","",IF(ISNUMBER($D2365),REPLACE(TEXT($D2365,"0.0000"),5,0,"."),TRIM($D2365)))</f>
        <v>4.03.02</v>
      </c>
      <c r="W141" s="814">
        <f>$F2366</f>
        <v>1</v>
      </c>
      <c r="X141" t="str">
        <f>$D2366</f>
        <v>und/DIA</v>
      </c>
    </row>
    <row r="142" spans="1:24" ht="13.5">
      <c r="A142" s="701" t="s">
        <v>1128</v>
      </c>
      <c r="C142" s="194"/>
      <c r="D142" s="722" t="s">
        <v>667</v>
      </c>
      <c r="E142" s="189"/>
      <c r="G142" s="195"/>
      <c r="H142" s="189"/>
      <c r="I142" s="189"/>
      <c r="J142" s="189"/>
      <c r="K142" s="198"/>
      <c r="Q142" s="672"/>
      <c r="R142" s="672"/>
      <c r="S142" s="672"/>
      <c r="V142" t="str">
        <f>IF($D2384="","",IF(ISNUMBER($D2384),REPLACE(TEXT($D2384,"0.0000"),5,0,"."),TRIM($D2384)))</f>
        <v>4.03.03</v>
      </c>
      <c r="W142" s="814">
        <f>$F2385</f>
        <v>1</v>
      </c>
      <c r="X142" t="str">
        <f>$D2385</f>
        <v>und/DIA</v>
      </c>
    </row>
    <row r="143" spans="1:24" ht="25.5">
      <c r="A143" s="701" t="s">
        <v>1137</v>
      </c>
      <c r="B143" t="s">
        <v>667</v>
      </c>
      <c r="C143" s="188"/>
      <c r="D143" s="699" t="s">
        <v>719</v>
      </c>
      <c r="E143" s="189"/>
      <c r="G143" s="190" t="s">
        <v>690</v>
      </c>
      <c r="H143" s="189"/>
      <c r="I143" s="191">
        <v>1</v>
      </c>
      <c r="J143" s="192">
        <v>80</v>
      </c>
      <c r="K143" s="193">
        <f>I143*J143</f>
        <v>80</v>
      </c>
      <c r="M143" s="205">
        <v>12</v>
      </c>
      <c r="N143" t="s">
        <v>414</v>
      </c>
      <c r="O143" s="205">
        <f>I143*M143</f>
        <v>12</v>
      </c>
      <c r="P143" s="706">
        <f>O143*J143</f>
        <v>960</v>
      </c>
      <c r="Q143" s="672"/>
      <c r="R143" s="672"/>
      <c r="S143" s="672"/>
      <c r="V143" t="str">
        <f>IF($D2402="","",IF(ISNUMBER($D2402),REPLACE(TEXT($D2402,"0.0000"),5,0,"."),TRIM($D2402)))</f>
        <v>4.04.01.01</v>
      </c>
      <c r="W143" s="814">
        <f>$F2403</f>
        <v>150</v>
      </c>
      <c r="X143" t="str">
        <f>$D2403</f>
        <v>m/DIA</v>
      </c>
    </row>
    <row r="144" spans="1:24" ht="25.5">
      <c r="A144" s="701" t="s">
        <v>1137</v>
      </c>
      <c r="B144" t="s">
        <v>667</v>
      </c>
      <c r="C144" s="188"/>
      <c r="D144" s="699" t="s">
        <v>720</v>
      </c>
      <c r="E144" s="189"/>
      <c r="G144" s="190" t="s">
        <v>1105</v>
      </c>
      <c r="H144" s="189"/>
      <c r="I144" s="191">
        <v>0.25</v>
      </c>
      <c r="J144" s="192">
        <v>120</v>
      </c>
      <c r="K144" s="193">
        <f>I144*J144</f>
        <v>30</v>
      </c>
      <c r="M144" s="205">
        <v>12</v>
      </c>
      <c r="N144" t="s">
        <v>414</v>
      </c>
      <c r="O144" s="205">
        <f>I144*M144</f>
        <v>3</v>
      </c>
      <c r="P144" s="706">
        <f>O144*J144</f>
        <v>360</v>
      </c>
      <c r="Q144" s="672"/>
      <c r="R144" s="672"/>
      <c r="S144" s="672"/>
      <c r="V144" t="str">
        <f>IF($D2419="","",IF(ISNUMBER($D2419),REPLACE(TEXT($D2419,"0.0000"),5,0,"."),TRIM($D2419)))</f>
        <v>4.04.01.02</v>
      </c>
      <c r="W144" s="814">
        <f>$F2420</f>
        <v>150</v>
      </c>
      <c r="X144" t="str">
        <f>$D2420</f>
        <v>m/DIA</v>
      </c>
    </row>
    <row r="145" spans="1:24" ht="13.5">
      <c r="A145" s="701" t="s">
        <v>1128</v>
      </c>
      <c r="C145" s="194"/>
      <c r="D145" s="723"/>
      <c r="E145" s="189"/>
      <c r="G145" s="195"/>
      <c r="H145" s="189"/>
      <c r="I145" s="189"/>
      <c r="J145" s="196"/>
      <c r="K145" s="197">
        <f>SUM(K143:K144)</f>
        <v>110</v>
      </c>
      <c r="Q145" s="672"/>
      <c r="R145" s="672"/>
      <c r="S145" s="672"/>
      <c r="V145" t="str">
        <f>IF($D2436="","",IF(ISNUMBER($D2436),REPLACE(TEXT($D2436,"0.0000"),5,0,"."),TRIM($D2436)))</f>
        <v>4.04.02.01</v>
      </c>
      <c r="W145" s="814">
        <f>$F2437</f>
        <v>150</v>
      </c>
      <c r="X145" t="str">
        <f>$D2437</f>
        <v>m/DIA</v>
      </c>
    </row>
    <row r="146" spans="1:24" ht="13.5">
      <c r="A146" s="701" t="s">
        <v>1128</v>
      </c>
      <c r="C146" s="194"/>
      <c r="D146" s="722" t="s">
        <v>662</v>
      </c>
      <c r="E146" s="189"/>
      <c r="G146" s="195"/>
      <c r="H146" s="189"/>
      <c r="I146" s="189"/>
      <c r="J146" s="189"/>
      <c r="K146" s="198"/>
      <c r="Q146" s="672"/>
      <c r="R146" s="672"/>
      <c r="S146" s="672"/>
      <c r="V146" t="str">
        <f>IF($D2453="","",IF(ISNUMBER($D2453),REPLACE(TEXT($D2453,"0.0000"),5,0,"."),TRIM($D2453)))</f>
        <v>4.04.02.02</v>
      </c>
      <c r="W146" s="814">
        <f>$F2454</f>
        <v>150</v>
      </c>
      <c r="X146" t="str">
        <f>$D2454</f>
        <v>m/DIA</v>
      </c>
    </row>
    <row r="147" spans="1:24" ht="25.5">
      <c r="A147" s="701" t="s">
        <v>1137</v>
      </c>
      <c r="B147" t="s">
        <v>662</v>
      </c>
      <c r="C147" s="188" t="s">
        <v>663</v>
      </c>
      <c r="D147" s="699" t="s">
        <v>664</v>
      </c>
      <c r="E147" s="189"/>
      <c r="G147" s="190" t="s">
        <v>665</v>
      </c>
      <c r="H147" s="189"/>
      <c r="I147" s="191">
        <v>5</v>
      </c>
      <c r="J147" s="192">
        <f>K141</f>
        <v>6.8924000000000003</v>
      </c>
      <c r="K147" s="193">
        <f>I147*J147/100</f>
        <v>0.34462000000000004</v>
      </c>
      <c r="M147" s="205">
        <v>12</v>
      </c>
      <c r="N147" t="s">
        <v>414</v>
      </c>
      <c r="O147" s="205">
        <f>I147*M147</f>
        <v>60</v>
      </c>
      <c r="P147" s="706">
        <f>O147*J147/100</f>
        <v>4.13544</v>
      </c>
      <c r="Q147" s="672"/>
      <c r="R147" s="672"/>
      <c r="S147" s="672"/>
      <c r="V147" t="str">
        <f>IF($D2470="","",IF(ISNUMBER($D2470),REPLACE(TEXT($D2470,"0.0000"),5,0,"."),TRIM($D2470)))</f>
        <v>4.05.01</v>
      </c>
      <c r="W147" s="814">
        <f>$F2471</f>
        <v>4</v>
      </c>
      <c r="X147" t="str">
        <f>$D2471</f>
        <v>und/DIA</v>
      </c>
    </row>
    <row r="148" spans="1:24" ht="13.5">
      <c r="A148" s="701" t="s">
        <v>1128</v>
      </c>
      <c r="C148" s="188"/>
      <c r="D148" s="724"/>
      <c r="E148" s="189"/>
      <c r="G148" s="190" t="s">
        <v>666</v>
      </c>
      <c r="H148" s="191">
        <v>1</v>
      </c>
      <c r="I148" s="191">
        <f>H148*8/H135</f>
        <v>0.4</v>
      </c>
      <c r="J148" s="192"/>
      <c r="K148" s="193">
        <f>I148*J148</f>
        <v>0</v>
      </c>
      <c r="Q148" s="672"/>
      <c r="R148" s="672"/>
      <c r="S148" s="672"/>
      <c r="V148" t="str">
        <f>IF($D2487="","",IF(ISNUMBER($D2487),REPLACE(TEXT($D2487,"0.0000"),5,0,"."),TRIM($D2487)))</f>
        <v>4.05.02</v>
      </c>
      <c r="W148" s="814">
        <f>$F2488</f>
        <v>4</v>
      </c>
      <c r="X148" t="str">
        <f>$D2488</f>
        <v>und/DIA</v>
      </c>
    </row>
    <row r="149" spans="1:24" ht="14.25" thickBot="1">
      <c r="A149" s="701" t="s">
        <v>1128</v>
      </c>
      <c r="C149" s="199"/>
      <c r="D149" s="725"/>
      <c r="E149" s="200"/>
      <c r="F149" s="201"/>
      <c r="G149" s="206"/>
      <c r="H149" s="200"/>
      <c r="I149" s="200"/>
      <c r="J149" s="202"/>
      <c r="K149" s="203">
        <f>SUM(K147:K148)</f>
        <v>0.34462000000000004</v>
      </c>
      <c r="Q149" s="672"/>
      <c r="R149" s="672"/>
      <c r="S149" s="672"/>
      <c r="V149" t="str">
        <f>IF($D2504="","",IF(ISNUMBER($D2504),REPLACE(TEXT($D2504,"0.0000"),5,0,"."),TRIM($D2504)))</f>
        <v>4.05.03</v>
      </c>
      <c r="W149" s="814">
        <f>$F2505</f>
        <v>4</v>
      </c>
      <c r="X149" t="str">
        <f>$D2505</f>
        <v>und/DIA</v>
      </c>
    </row>
    <row r="150" spans="1:24" ht="13.5" thickBot="1">
      <c r="A150" s="701" t="s">
        <v>1128</v>
      </c>
      <c r="Q150" s="672"/>
      <c r="R150" s="672"/>
      <c r="S150" s="672"/>
      <c r="V150" t="str">
        <f>IF($D2521="","",IF(ISNUMBER($D2521),REPLACE(TEXT($D2521,"0.0000"),5,0,"."),TRIM($D2521)))</f>
        <v>4.05.04</v>
      </c>
      <c r="W150" s="814">
        <f>$F2522</f>
        <v>10</v>
      </c>
      <c r="X150" t="str">
        <f>$D2522</f>
        <v>und/DIA</v>
      </c>
    </row>
    <row r="151" spans="1:24">
      <c r="A151" s="701" t="s">
        <v>1128</v>
      </c>
      <c r="C151" s="176" t="s">
        <v>645</v>
      </c>
      <c r="D151" s="212">
        <f>QPS!C30</f>
        <v>2.0402000000000005</v>
      </c>
      <c r="E151" s="2282" t="str">
        <f>QPS!G30</f>
        <v>Juntas de expansión de acuerdo al plano estándar CRD-DWG-11760-1-33-4002</v>
      </c>
      <c r="F151" s="2282"/>
      <c r="G151" s="2282"/>
      <c r="H151" s="2282"/>
      <c r="I151" s="2282"/>
      <c r="J151" s="2282"/>
      <c r="K151" s="2283"/>
      <c r="Q151" s="672">
        <f>QPS!V30</f>
        <v>216.23919000000001</v>
      </c>
      <c r="R151" s="672">
        <f>SUM(P151:P167)</f>
        <v>216.23918999999998</v>
      </c>
      <c r="S151" s="672">
        <f>Q151-R151</f>
        <v>0</v>
      </c>
      <c r="V151" t="str">
        <f>IF($D2538="","",IF(ISNUMBER($D2538),REPLACE(TEXT($D2538,"0.0000"),5,0,"."),TRIM($D2538)))</f>
        <v>4.05.05</v>
      </c>
      <c r="W151" s="814">
        <f>$F2539</f>
        <v>20</v>
      </c>
      <c r="X151" t="str">
        <f>$D2539</f>
        <v>und/DIA</v>
      </c>
    </row>
    <row r="152" spans="1:24">
      <c r="A152" s="701" t="s">
        <v>1128</v>
      </c>
      <c r="C152" s="181" t="s">
        <v>646</v>
      </c>
      <c r="D152" s="720" t="s">
        <v>677</v>
      </c>
      <c r="E152" s="207" t="s">
        <v>648</v>
      </c>
      <c r="F152" s="221">
        <v>20</v>
      </c>
      <c r="G152" s="207" t="s">
        <v>649</v>
      </c>
      <c r="H152" s="209">
        <f>F152</f>
        <v>20</v>
      </c>
      <c r="I152" s="210"/>
      <c r="J152" s="211" t="s">
        <v>678</v>
      </c>
      <c r="K152" s="182">
        <f>+K158+K162+K166</f>
        <v>22.76202</v>
      </c>
      <c r="Q152" s="672"/>
      <c r="R152" s="672"/>
      <c r="S152" s="672"/>
      <c r="V152" t="str">
        <f>IF($D2555="","",IF(ISNUMBER($D2555),REPLACE(TEXT($D2555,"0.0000"),5,0,"."),TRIM($D2555)))</f>
        <v>4.05.06</v>
      </c>
      <c r="W152" s="814">
        <f>$F2556</f>
        <v>20</v>
      </c>
      <c r="X152" t="str">
        <f>$D2556</f>
        <v>und/DIA</v>
      </c>
    </row>
    <row r="153" spans="1:24" ht="13.5" thickBot="1">
      <c r="A153" s="701" t="s">
        <v>1128</v>
      </c>
      <c r="C153" s="183" t="s">
        <v>651</v>
      </c>
      <c r="D153" s="721" t="s">
        <v>652</v>
      </c>
      <c r="E153" s="184"/>
      <c r="F153" s="185"/>
      <c r="G153" s="186" t="s">
        <v>44</v>
      </c>
      <c r="H153" s="186" t="s">
        <v>653</v>
      </c>
      <c r="I153" s="186" t="s">
        <v>39</v>
      </c>
      <c r="J153" s="186" t="s">
        <v>654</v>
      </c>
      <c r="K153" s="187" t="s">
        <v>655</v>
      </c>
      <c r="Q153" s="672"/>
      <c r="R153" s="672"/>
      <c r="S153" s="672"/>
      <c r="V153" t="str">
        <f>IF($D2572="","",IF(ISNUMBER($D2572),REPLACE(TEXT($D2572,"0.0000"),5,0,"."),TRIM($D2572)))</f>
        <v>4.05.07</v>
      </c>
      <c r="W153" s="814">
        <f>$F2573</f>
        <v>20</v>
      </c>
      <c r="X153" t="str">
        <f>$D2573</f>
        <v>und/DIA</v>
      </c>
    </row>
    <row r="154" spans="1:24" ht="13.5">
      <c r="A154" s="701" t="s">
        <v>1128</v>
      </c>
      <c r="C154" s="194"/>
      <c r="D154" s="722" t="s">
        <v>656</v>
      </c>
      <c r="E154" s="189"/>
      <c r="G154" s="195"/>
      <c r="H154" s="189"/>
      <c r="I154" s="189"/>
      <c r="J154" s="189"/>
      <c r="K154" s="198"/>
      <c r="Q154" s="672"/>
      <c r="R154" s="672"/>
      <c r="S154" s="672"/>
      <c r="V154" t="str">
        <f>IF($D2589="","",IF(ISNUMBER($D2589),REPLACE(TEXT($D2589,"0.0000"),5,0,"."),TRIM($D2589)))</f>
        <v>4.05.08</v>
      </c>
      <c r="W154" s="814">
        <f>$F2590</f>
        <v>10</v>
      </c>
      <c r="X154" t="str">
        <f>$D2590</f>
        <v>und/DIA</v>
      </c>
    </row>
    <row r="155" spans="1:24" ht="13.5">
      <c r="A155" s="701" t="s">
        <v>1138</v>
      </c>
      <c r="B155" t="s">
        <v>656</v>
      </c>
      <c r="C155" s="188" t="s">
        <v>657</v>
      </c>
      <c r="D155" s="699" t="s">
        <v>658</v>
      </c>
      <c r="E155" s="189"/>
      <c r="G155" s="190" t="s">
        <v>659</v>
      </c>
      <c r="H155" s="191">
        <v>0.1</v>
      </c>
      <c r="I155" s="191">
        <f>H155*8/$F$152</f>
        <v>0.04</v>
      </c>
      <c r="J155" s="192">
        <v>10.51</v>
      </c>
      <c r="K155" s="193">
        <f>I155*J155</f>
        <v>0.4204</v>
      </c>
      <c r="M155" s="205">
        <v>9.5</v>
      </c>
      <c r="N155" t="s">
        <v>57</v>
      </c>
      <c r="O155" s="205">
        <f>I155*M155</f>
        <v>0.38</v>
      </c>
      <c r="P155" s="706">
        <f>O155*J155</f>
        <v>3.9937999999999998</v>
      </c>
      <c r="Q155" s="672"/>
      <c r="R155" s="672"/>
      <c r="S155" s="672"/>
      <c r="V155" t="str">
        <f>IF($D2607="","",IF(ISNUMBER($D2607),REPLACE(TEXT($D2607,"0.0000"),5,0,"."),TRIM($D2607)))</f>
        <v>4.05.09</v>
      </c>
      <c r="W155" s="814">
        <f>$F2608</f>
        <v>10</v>
      </c>
      <c r="X155" t="str">
        <f>$D2608</f>
        <v>und/DIA</v>
      </c>
    </row>
    <row r="156" spans="1:24" ht="13.5">
      <c r="A156" s="701" t="s">
        <v>1138</v>
      </c>
      <c r="B156" t="s">
        <v>656</v>
      </c>
      <c r="C156" s="188"/>
      <c r="D156" s="699" t="s">
        <v>668</v>
      </c>
      <c r="E156" s="189"/>
      <c r="G156" s="190" t="s">
        <v>659</v>
      </c>
      <c r="H156" s="191">
        <v>1</v>
      </c>
      <c r="I156" s="191">
        <f t="shared" ref="I156:I157" si="9">H156*8/$F$152</f>
        <v>0.4</v>
      </c>
      <c r="J156" s="192">
        <v>9.3000000000000007</v>
      </c>
      <c r="K156" s="193">
        <f>I156*J156</f>
        <v>3.7200000000000006</v>
      </c>
      <c r="M156" s="205">
        <v>9.5</v>
      </c>
      <c r="N156" t="s">
        <v>57</v>
      </c>
      <c r="O156" s="205">
        <f>I156*M156</f>
        <v>3.8000000000000003</v>
      </c>
      <c r="P156" s="706">
        <f>O156*J156</f>
        <v>35.340000000000003</v>
      </c>
      <c r="Q156" s="672"/>
      <c r="R156" s="672"/>
      <c r="S156" s="672"/>
      <c r="V156" t="str">
        <f>IF($D2625="","",IF(ISNUMBER($D2625),REPLACE(TEXT($D2625,"0.0000"),5,0,"."),TRIM($D2625)))</f>
        <v>4.05.10</v>
      </c>
      <c r="W156" s="814">
        <f>$F2626</f>
        <v>10</v>
      </c>
      <c r="X156" t="str">
        <f>$D2626</f>
        <v>und/DIA</v>
      </c>
    </row>
    <row r="157" spans="1:24" ht="13.5">
      <c r="A157" s="701" t="s">
        <v>1138</v>
      </c>
      <c r="B157" t="s">
        <v>656</v>
      </c>
      <c r="C157" s="188" t="s">
        <v>660</v>
      </c>
      <c r="D157" s="699" t="s">
        <v>661</v>
      </c>
      <c r="E157" s="189"/>
      <c r="G157" s="190" t="s">
        <v>659</v>
      </c>
      <c r="H157" s="191">
        <v>1</v>
      </c>
      <c r="I157" s="191">
        <f t="shared" si="9"/>
        <v>0.4</v>
      </c>
      <c r="J157" s="192">
        <v>6.88</v>
      </c>
      <c r="K157" s="193">
        <f>I157*J157</f>
        <v>2.7520000000000002</v>
      </c>
      <c r="M157" s="205">
        <v>9.5</v>
      </c>
      <c r="N157" t="s">
        <v>57</v>
      </c>
      <c r="O157" s="205">
        <f>I157*M157</f>
        <v>3.8000000000000003</v>
      </c>
      <c r="P157" s="706">
        <f>O157*J157</f>
        <v>26.144000000000002</v>
      </c>
      <c r="Q157" s="672"/>
      <c r="R157" s="672"/>
      <c r="S157" s="672"/>
      <c r="V157" t="str">
        <f>IF($D2643="","",IF(ISNUMBER($D2643),REPLACE(TEXT($D2643,"0.0000"),5,0,"."),TRIM($D2643)))</f>
        <v>4.05.11</v>
      </c>
      <c r="W157" s="814">
        <f>$F2644</f>
        <v>20</v>
      </c>
      <c r="X157" t="str">
        <f>$D2644</f>
        <v>m/DIA</v>
      </c>
    </row>
    <row r="158" spans="1:24" ht="13.5">
      <c r="A158" s="701" t="s">
        <v>1128</v>
      </c>
      <c r="C158" s="194"/>
      <c r="D158" s="723"/>
      <c r="E158" s="189"/>
      <c r="G158" s="195"/>
      <c r="H158" s="189"/>
      <c r="I158" s="189"/>
      <c r="J158" s="196"/>
      <c r="K158" s="197">
        <f>SUM(K155:K157)</f>
        <v>6.8924000000000003</v>
      </c>
      <c r="Q158" s="672"/>
      <c r="R158" s="672"/>
      <c r="S158" s="672"/>
      <c r="V158" t="str">
        <f>IF($D2660="","",IF(ISNUMBER($D2660),REPLACE(TEXT($D2660,"0.0000"),5,0,"."),TRIM($D2660)))</f>
        <v>4.05.12</v>
      </c>
      <c r="W158" s="814">
        <f>$F2661</f>
        <v>20</v>
      </c>
      <c r="X158" t="str">
        <f>$D2661</f>
        <v>m/DIA</v>
      </c>
    </row>
    <row r="159" spans="1:24" ht="13.5">
      <c r="A159" s="701" t="s">
        <v>1128</v>
      </c>
      <c r="C159" s="194"/>
      <c r="D159" s="722" t="s">
        <v>667</v>
      </c>
      <c r="E159" s="189"/>
      <c r="G159" s="195"/>
      <c r="H159" s="189"/>
      <c r="I159" s="189"/>
      <c r="J159" s="189"/>
      <c r="K159" s="198"/>
      <c r="Q159" s="672"/>
      <c r="R159" s="672"/>
      <c r="S159" s="672"/>
      <c r="V159" t="str">
        <f>IF($D2677="","",IF(ISNUMBER($D2677),REPLACE(TEXT($D2677,"0.0000"),5,0,"."),TRIM($D2677)))</f>
        <v>4.05.13</v>
      </c>
      <c r="W159" s="814">
        <f>$F2678</f>
        <v>20</v>
      </c>
      <c r="X159" t="str">
        <f>$D2678</f>
        <v>m/DIA</v>
      </c>
    </row>
    <row r="160" spans="1:24" ht="13.5">
      <c r="A160" s="701" t="s">
        <v>1138</v>
      </c>
      <c r="B160" t="s">
        <v>667</v>
      </c>
      <c r="C160" s="188"/>
      <c r="D160" s="699" t="s">
        <v>727</v>
      </c>
      <c r="E160" s="189"/>
      <c r="G160" s="190" t="s">
        <v>709</v>
      </c>
      <c r="H160" s="189"/>
      <c r="I160" s="191">
        <v>0.12</v>
      </c>
      <c r="J160" s="192">
        <f>350/3.5</f>
        <v>100</v>
      </c>
      <c r="K160" s="193">
        <f>I160*J160</f>
        <v>12</v>
      </c>
      <c r="M160" s="205">
        <v>9.5</v>
      </c>
      <c r="N160" t="s">
        <v>57</v>
      </c>
      <c r="O160" s="205">
        <f>I160*M160</f>
        <v>1.1399999999999999</v>
      </c>
      <c r="P160" s="706">
        <f>O160*J160</f>
        <v>113.99999999999999</v>
      </c>
      <c r="Q160" s="672"/>
      <c r="R160" s="672"/>
      <c r="S160" s="672"/>
      <c r="V160" t="str">
        <f>IF($D2694="","",IF(ISNUMBER($D2694),REPLACE(TEXT($D2694,"0.0000"),5,0,"."),TRIM($D2694)))</f>
        <v>4.05.14</v>
      </c>
      <c r="W160" s="814">
        <f>$F2695</f>
        <v>10</v>
      </c>
      <c r="X160" t="str">
        <f>$D2695</f>
        <v>und/DIA</v>
      </c>
    </row>
    <row r="161" spans="1:24" ht="13.5">
      <c r="A161" s="701" t="s">
        <v>1138</v>
      </c>
      <c r="B161" t="s">
        <v>667</v>
      </c>
      <c r="C161" s="188"/>
      <c r="D161" s="699" t="s">
        <v>728</v>
      </c>
      <c r="E161" s="189"/>
      <c r="G161" s="190" t="s">
        <v>57</v>
      </c>
      <c r="H161" s="189"/>
      <c r="I161" s="191">
        <v>1.3</v>
      </c>
      <c r="J161" s="192">
        <v>2.25</v>
      </c>
      <c r="K161" s="193">
        <f>I161*J161</f>
        <v>2.9250000000000003</v>
      </c>
      <c r="M161" s="205">
        <v>9.5</v>
      </c>
      <c r="N161" t="s">
        <v>57</v>
      </c>
      <c r="O161" s="205">
        <f>I161*M161</f>
        <v>12.35</v>
      </c>
      <c r="P161" s="706">
        <f>O161*J161</f>
        <v>27.787499999999998</v>
      </c>
      <c r="Q161" s="672"/>
      <c r="R161" s="672"/>
      <c r="S161" s="672"/>
      <c r="V161" t="str">
        <f>IF($D2709="","",IF(ISNUMBER($D2709),REPLACE(TEXT($D2709,"0.0000"),5,0,"."),TRIM($D2709)))</f>
        <v>4.05.15</v>
      </c>
      <c r="W161" s="814">
        <f>$F2710</f>
        <v>20</v>
      </c>
      <c r="X161" t="str">
        <f>$D2710</f>
        <v>und/DIA</v>
      </c>
    </row>
    <row r="162" spans="1:24" ht="13.5">
      <c r="A162" s="701" t="s">
        <v>1128</v>
      </c>
      <c r="C162" s="194"/>
      <c r="D162" s="723"/>
      <c r="E162" s="189"/>
      <c r="G162" s="195"/>
      <c r="H162" s="189"/>
      <c r="I162" s="189"/>
      <c r="J162" s="196"/>
      <c r="K162" s="197">
        <f>SUM(K160:K161)</f>
        <v>14.925000000000001</v>
      </c>
      <c r="Q162" s="672"/>
      <c r="R162" s="672"/>
      <c r="S162" s="672"/>
      <c r="V162" t="str">
        <f>IF($D2727="","",IF(ISNUMBER($D2727),REPLACE(TEXT($D2727,"0.0000"),5,0,"."),TRIM($D2727)))</f>
        <v>4.05.16</v>
      </c>
      <c r="W162" s="814">
        <f>$F2728</f>
        <v>20</v>
      </c>
      <c r="X162" t="str">
        <f>$D2728</f>
        <v>und/DIA</v>
      </c>
    </row>
    <row r="163" spans="1:24" ht="13.5">
      <c r="A163" s="701" t="s">
        <v>1128</v>
      </c>
      <c r="C163" s="194"/>
      <c r="D163" s="722" t="s">
        <v>662</v>
      </c>
      <c r="E163" s="189"/>
      <c r="G163" s="195"/>
      <c r="H163" s="189"/>
      <c r="I163" s="189"/>
      <c r="J163" s="189"/>
      <c r="K163" s="198"/>
      <c r="Q163" s="672"/>
      <c r="R163" s="672"/>
      <c r="S163" s="672"/>
      <c r="V163" t="str">
        <f>IF($D2745="","",IF(ISNUMBER($D2745),REPLACE(TEXT($D2745,"0.0000"),5,0,"."),TRIM($D2745)))</f>
        <v>4.05.17</v>
      </c>
      <c r="W163" s="814">
        <f>$F2746</f>
        <v>10</v>
      </c>
      <c r="X163" t="str">
        <f>$D2746</f>
        <v>und/DIA</v>
      </c>
    </row>
    <row r="164" spans="1:24" ht="25.5">
      <c r="A164" s="701" t="s">
        <v>1138</v>
      </c>
      <c r="B164" t="s">
        <v>662</v>
      </c>
      <c r="C164" s="188" t="s">
        <v>663</v>
      </c>
      <c r="D164" s="699" t="s">
        <v>664</v>
      </c>
      <c r="E164" s="189"/>
      <c r="G164" s="190" t="s">
        <v>665</v>
      </c>
      <c r="H164" s="189"/>
      <c r="I164" s="191">
        <v>5</v>
      </c>
      <c r="J164" s="192">
        <f>K158</f>
        <v>6.8924000000000003</v>
      </c>
      <c r="K164" s="193">
        <f>I164*J164/100</f>
        <v>0.34462000000000004</v>
      </c>
      <c r="M164" s="205">
        <v>9.5</v>
      </c>
      <c r="N164" t="s">
        <v>57</v>
      </c>
      <c r="O164" s="205">
        <f>I164*M164</f>
        <v>47.5</v>
      </c>
      <c r="P164" s="706">
        <f>O164*J164/100</f>
        <v>3.2738900000000002</v>
      </c>
      <c r="Q164" s="672"/>
      <c r="R164" s="672"/>
      <c r="S164" s="672"/>
      <c r="V164" t="str">
        <f>IF($D2763="","",IF(ISNUMBER($D2763),REPLACE(TEXT($D2763,"0.0000"),5,0,"."),TRIM($D2763)))</f>
        <v>4.05.18</v>
      </c>
      <c r="W164" s="814">
        <f>$F2764</f>
        <v>0.5</v>
      </c>
      <c r="X164" t="str">
        <f>$D2764</f>
        <v>und/DIA</v>
      </c>
    </row>
    <row r="165" spans="1:24" ht="13.5">
      <c r="A165" s="701" t="s">
        <v>1138</v>
      </c>
      <c r="B165" t="s">
        <v>662</v>
      </c>
      <c r="C165" s="188"/>
      <c r="D165" s="724" t="s">
        <v>729</v>
      </c>
      <c r="E165" s="189"/>
      <c r="G165" s="190" t="s">
        <v>666</v>
      </c>
      <c r="H165" s="191">
        <v>1</v>
      </c>
      <c r="I165" s="191">
        <f>H165*8/H152</f>
        <v>0.4</v>
      </c>
      <c r="J165" s="192">
        <v>1.5</v>
      </c>
      <c r="K165" s="193">
        <f>I165*J165</f>
        <v>0.60000000000000009</v>
      </c>
      <c r="M165" s="205">
        <v>9.5</v>
      </c>
      <c r="N165" t="s">
        <v>57</v>
      </c>
      <c r="O165" s="205">
        <f>I165*M165</f>
        <v>3.8000000000000003</v>
      </c>
      <c r="P165" s="706">
        <f>O165*J165</f>
        <v>5.7</v>
      </c>
      <c r="Q165" s="672"/>
      <c r="R165" s="672"/>
      <c r="S165" s="672"/>
      <c r="V165" t="str">
        <f>IF($D2783="","",IF(ISNUMBER($D2783),REPLACE(TEXT($D2783,"0.0000"),5,0,"."),TRIM($D2783)))</f>
        <v>4.05.19</v>
      </c>
      <c r="W165" s="814">
        <f>$F2784</f>
        <v>2</v>
      </c>
      <c r="X165" t="str">
        <f>$D2784</f>
        <v>und/DIA</v>
      </c>
    </row>
    <row r="166" spans="1:24" ht="14.25" thickBot="1">
      <c r="A166" s="701" t="s">
        <v>1128</v>
      </c>
      <c r="C166" s="199"/>
      <c r="D166" s="725"/>
      <c r="E166" s="200"/>
      <c r="F166" s="201"/>
      <c r="G166" s="206"/>
      <c r="H166" s="200"/>
      <c r="I166" s="200"/>
      <c r="J166" s="202"/>
      <c r="K166" s="203">
        <f>SUM(K164:K165)</f>
        <v>0.94462000000000013</v>
      </c>
      <c r="Q166" s="672"/>
      <c r="R166" s="672"/>
      <c r="S166" s="672"/>
      <c r="V166" t="str">
        <f>IF($D2800="","",IF(ISNUMBER($D2800),REPLACE(TEXT($D2800,"0.0000"),5,0,"."),TRIM($D2800)))</f>
        <v>4.05.20</v>
      </c>
      <c r="W166" s="814">
        <f>$F2801</f>
        <v>10</v>
      </c>
      <c r="X166" t="str">
        <f>$D2801</f>
        <v>und/DIA</v>
      </c>
    </row>
    <row r="167" spans="1:24" ht="13.5" thickBot="1">
      <c r="A167" s="701" t="s">
        <v>1128</v>
      </c>
      <c r="Q167" s="672"/>
      <c r="R167" s="672"/>
      <c r="S167" s="672"/>
      <c r="V167" t="str">
        <f>IF($D2818="","",IF(ISNUMBER($D2818),REPLACE(TEXT($D2818,"0.0000"),5,0,"."),TRIM($D2818)))</f>
        <v>4.05.21</v>
      </c>
      <c r="W167" s="814">
        <f>$F2819</f>
        <v>10</v>
      </c>
      <c r="X167" t="str">
        <f>$D2819</f>
        <v>und/DIA</v>
      </c>
    </row>
    <row r="168" spans="1:24">
      <c r="A168" s="701" t="s">
        <v>1128</v>
      </c>
      <c r="C168" s="176" t="s">
        <v>645</v>
      </c>
      <c r="D168" s="212">
        <f>QPS!C31</f>
        <v>2.0403000000000007</v>
      </c>
      <c r="E168" s="2282" t="str">
        <f>QPS!G31</f>
        <v>Soporte metálico ASTM A36 para tuberías y tableros eléctricos</v>
      </c>
      <c r="F168" s="2282"/>
      <c r="G168" s="2282"/>
      <c r="H168" s="2282"/>
      <c r="I168" s="2282"/>
      <c r="J168" s="2282"/>
      <c r="K168" s="2283"/>
      <c r="Q168" s="672">
        <f>QPS!V31</f>
        <v>4479.2567619840001</v>
      </c>
      <c r="R168" s="672">
        <f>SUM(P168:P188)</f>
        <v>4479.2567619840001</v>
      </c>
      <c r="S168" s="672">
        <f>Q168-R168</f>
        <v>0</v>
      </c>
      <c r="V168" t="str">
        <f>IF($D2836="","",IF(ISNUMBER($D2836),REPLACE(TEXT($D2836,"0.0000"),5,0,"."),TRIM($D2836)))</f>
        <v>4.05.22</v>
      </c>
      <c r="W168" s="814">
        <f>$F2837</f>
        <v>10</v>
      </c>
      <c r="X168" t="str">
        <f>$D2837</f>
        <v>und/DIA</v>
      </c>
    </row>
    <row r="169" spans="1:24">
      <c r="A169" s="701" t="s">
        <v>1128</v>
      </c>
      <c r="C169" s="181" t="s">
        <v>646</v>
      </c>
      <c r="D169" s="720" t="s">
        <v>673</v>
      </c>
      <c r="E169" s="207" t="s">
        <v>648</v>
      </c>
      <c r="F169" s="221">
        <v>250</v>
      </c>
      <c r="G169" s="207" t="s">
        <v>649</v>
      </c>
      <c r="H169" s="209">
        <f>F169</f>
        <v>250</v>
      </c>
      <c r="I169" s="210"/>
      <c r="J169" s="211" t="s">
        <v>674</v>
      </c>
      <c r="K169" s="182">
        <f>+K175+K181+K187</f>
        <v>6.8543615999999998</v>
      </c>
      <c r="Q169" s="672"/>
      <c r="R169" s="672"/>
      <c r="S169" s="672"/>
      <c r="V169" t="str">
        <f>IF($D2854="","",IF(ISNUMBER($D2854),REPLACE(TEXT($D2854,"0.0000"),5,0,"."),TRIM($D2854)))</f>
        <v>4.06.01</v>
      </c>
      <c r="W169" s="814">
        <f>$F2855</f>
        <v>0.25</v>
      </c>
      <c r="X169" t="str">
        <f>$D2855</f>
        <v>glb/DIA</v>
      </c>
    </row>
    <row r="170" spans="1:24" ht="13.5" thickBot="1">
      <c r="A170" s="701" t="s">
        <v>1128</v>
      </c>
      <c r="C170" s="183" t="s">
        <v>651</v>
      </c>
      <c r="D170" s="721" t="s">
        <v>652</v>
      </c>
      <c r="E170" s="184"/>
      <c r="F170" s="185"/>
      <c r="G170" s="186" t="s">
        <v>44</v>
      </c>
      <c r="H170" s="186" t="s">
        <v>653</v>
      </c>
      <c r="I170" s="186" t="s">
        <v>39</v>
      </c>
      <c r="J170" s="186" t="s">
        <v>654</v>
      </c>
      <c r="K170" s="187" t="s">
        <v>655</v>
      </c>
      <c r="Q170" s="672"/>
      <c r="R170" s="672"/>
      <c r="S170" s="672"/>
      <c r="V170" t="str">
        <f>IF($D2866="","",IF(ISNUMBER($D2866),REPLACE(TEXT($D2866,"0.0000"),5,0,"."),TRIM($D2866)))</f>
        <v>4.06.02</v>
      </c>
      <c r="W170" s="814">
        <f>$F2867</f>
        <v>1</v>
      </c>
      <c r="X170" t="str">
        <f>$D2867</f>
        <v>glb/DIA</v>
      </c>
    </row>
    <row r="171" spans="1:24" ht="13.5">
      <c r="A171" s="701" t="s">
        <v>1128</v>
      </c>
      <c r="C171" s="194"/>
      <c r="D171" s="722" t="s">
        <v>656</v>
      </c>
      <c r="E171" s="189"/>
      <c r="G171" s="195"/>
      <c r="H171" s="189"/>
      <c r="I171" s="189"/>
      <c r="J171" s="189"/>
      <c r="K171" s="198"/>
      <c r="Q171" s="672"/>
      <c r="R171" s="672"/>
      <c r="S171" s="672"/>
      <c r="V171" t="str">
        <f>IF($D2873="","",IF(ISNUMBER($D2873),REPLACE(TEXT($D2873,"0.0000"),5,0,"."),TRIM($D2873)))</f>
        <v>4.06.03</v>
      </c>
      <c r="W171" s="814">
        <f>$F2874</f>
        <v>1</v>
      </c>
      <c r="X171" t="str">
        <f>$D2874</f>
        <v>glb/DIA</v>
      </c>
    </row>
    <row r="172" spans="1:24" ht="13.5">
      <c r="A172" s="701" t="s">
        <v>1139</v>
      </c>
      <c r="B172" t="s">
        <v>656</v>
      </c>
      <c r="C172" s="188" t="s">
        <v>657</v>
      </c>
      <c r="D172" s="699" t="s">
        <v>658</v>
      </c>
      <c r="E172" s="189"/>
      <c r="G172" s="190" t="s">
        <v>659</v>
      </c>
      <c r="H172" s="191">
        <v>0.1</v>
      </c>
      <c r="I172" s="191">
        <f>H172*8/$F$169</f>
        <v>3.2000000000000002E-3</v>
      </c>
      <c r="J172" s="192">
        <v>10.51</v>
      </c>
      <c r="K172" s="193">
        <f>I172*J172</f>
        <v>3.3632000000000002E-2</v>
      </c>
      <c r="M172" s="205">
        <v>653.49</v>
      </c>
      <c r="N172" t="s">
        <v>359</v>
      </c>
      <c r="O172" s="205">
        <f>I172*M172</f>
        <v>2.0911680000000001</v>
      </c>
      <c r="P172" s="706">
        <f>O172*J172</f>
        <v>21.97817568</v>
      </c>
      <c r="Q172" s="672"/>
      <c r="R172" s="672"/>
      <c r="S172" s="672"/>
      <c r="V172" t="str">
        <f>IF($D2880="","",IF(ISNUMBER($D2880),REPLACE(TEXT($D2880,"0.0000"),5,0,"."),TRIM($D2880)))</f>
        <v>4.06.04</v>
      </c>
      <c r="W172" s="814">
        <f>$F2881</f>
        <v>1</v>
      </c>
      <c r="X172" t="str">
        <f>$D2881</f>
        <v>glb/DIA</v>
      </c>
    </row>
    <row r="173" spans="1:24" ht="13.5">
      <c r="A173" s="701" t="s">
        <v>1139</v>
      </c>
      <c r="B173" t="s">
        <v>656</v>
      </c>
      <c r="C173" s="188"/>
      <c r="D173" s="699" t="s">
        <v>668</v>
      </c>
      <c r="E173" s="189"/>
      <c r="G173" s="190" t="s">
        <v>659</v>
      </c>
      <c r="H173" s="191">
        <v>1</v>
      </c>
      <c r="I173" s="191">
        <f t="shared" ref="I173:I174" si="10">H173*8/$F$169</f>
        <v>3.2000000000000001E-2</v>
      </c>
      <c r="J173" s="192">
        <v>9.3000000000000007</v>
      </c>
      <c r="K173" s="193">
        <f>I173*J173</f>
        <v>0.29760000000000003</v>
      </c>
      <c r="M173" s="205">
        <v>653.49</v>
      </c>
      <c r="N173" t="s">
        <v>359</v>
      </c>
      <c r="O173" s="205">
        <f>I173*M173</f>
        <v>20.91168</v>
      </c>
      <c r="P173" s="706">
        <f>O173*J173</f>
        <v>194.47862400000002</v>
      </c>
      <c r="Q173" s="672"/>
      <c r="R173" s="672"/>
      <c r="S173" s="672"/>
      <c r="V173" t="str">
        <f>IF($D2887="","",IF(ISNUMBER($D2887),REPLACE(TEXT($D2887,"0.0000"),5,0,"."),TRIM($D2887)))</f>
        <v>5.01.01</v>
      </c>
      <c r="W173" s="814">
        <f>$F2888</f>
        <v>0.33333299999999999</v>
      </c>
      <c r="X173" t="str">
        <f>$D2888</f>
        <v>glb/DIA</v>
      </c>
    </row>
    <row r="174" spans="1:24" ht="13.5">
      <c r="A174" s="701" t="s">
        <v>1139</v>
      </c>
      <c r="B174" t="s">
        <v>656</v>
      </c>
      <c r="C174" s="188" t="s">
        <v>660</v>
      </c>
      <c r="D174" s="699" t="s">
        <v>661</v>
      </c>
      <c r="E174" s="189"/>
      <c r="G174" s="190" t="s">
        <v>659</v>
      </c>
      <c r="H174" s="191">
        <v>1</v>
      </c>
      <c r="I174" s="191">
        <f t="shared" si="10"/>
        <v>3.2000000000000001E-2</v>
      </c>
      <c r="J174" s="192">
        <v>6.88</v>
      </c>
      <c r="K174" s="193">
        <f>I174*J174</f>
        <v>0.22015999999999999</v>
      </c>
      <c r="M174" s="205">
        <v>653.49</v>
      </c>
      <c r="N174" t="s">
        <v>359</v>
      </c>
      <c r="O174" s="205">
        <f>I174*M174</f>
        <v>20.91168</v>
      </c>
      <c r="P174" s="706">
        <f>O174*J174</f>
        <v>143.8723584</v>
      </c>
      <c r="Q174" s="672"/>
      <c r="R174" s="672"/>
      <c r="S174" s="672"/>
      <c r="V174" t="str">
        <f>IF($D2899="","",IF(ISNUMBER($D2899),REPLACE(TEXT($D2899,"0.0000"),5,0,"."),TRIM($D2899)))</f>
        <v>5.02.01</v>
      </c>
      <c r="W174" s="814">
        <f>$F2900</f>
        <v>0.5</v>
      </c>
      <c r="X174" t="str">
        <f>$D2900</f>
        <v>glb/DIA</v>
      </c>
    </row>
    <row r="175" spans="1:24" ht="13.5">
      <c r="A175" s="701" t="s">
        <v>1128</v>
      </c>
      <c r="C175" s="194"/>
      <c r="D175" s="723"/>
      <c r="E175" s="189"/>
      <c r="G175" s="195"/>
      <c r="H175" s="189"/>
      <c r="I175" s="189"/>
      <c r="J175" s="196"/>
      <c r="K175" s="197">
        <f>SUM(K172:K174)</f>
        <v>0.55139199999999999</v>
      </c>
      <c r="Q175" s="672"/>
      <c r="R175" s="672"/>
      <c r="S175" s="672"/>
      <c r="V175" t="str">
        <f>IF($D2917="","",IF(ISNUMBER($D2917),REPLACE(TEXT($D2917,"0.0000"),5,0,"."),TRIM($D2917)))</f>
        <v>5.02.02</v>
      </c>
      <c r="W175" s="814">
        <f>$F2918</f>
        <v>0.5</v>
      </c>
      <c r="X175" t="str">
        <f>$D2918</f>
        <v>glb/DIA</v>
      </c>
    </row>
    <row r="176" spans="1:24" ht="13.5">
      <c r="A176" s="701" t="s">
        <v>1128</v>
      </c>
      <c r="C176" s="194"/>
      <c r="D176" s="722" t="s">
        <v>667</v>
      </c>
      <c r="E176" s="189"/>
      <c r="G176" s="195"/>
      <c r="H176" s="189"/>
      <c r="I176" s="189"/>
      <c r="J176" s="189"/>
      <c r="K176" s="198"/>
      <c r="Q176" s="672"/>
      <c r="R176" s="672"/>
      <c r="S176" s="672"/>
      <c r="V176" t="str">
        <f>IF($D2935="","",IF(ISNUMBER($D2935),REPLACE(TEXT($D2935,"0.0000"),5,0,"."),TRIM($D2935)))</f>
        <v>5.02.03</v>
      </c>
      <c r="W176" s="814">
        <f>$F2936</f>
        <v>0.2</v>
      </c>
      <c r="X176" t="str">
        <f>$D2936</f>
        <v>glb/DIA</v>
      </c>
    </row>
    <row r="177" spans="1:24" ht="13.5">
      <c r="A177" s="701" t="s">
        <v>1139</v>
      </c>
      <c r="B177" t="s">
        <v>667</v>
      </c>
      <c r="C177" s="188"/>
      <c r="D177" s="699" t="s">
        <v>721</v>
      </c>
      <c r="E177" s="189"/>
      <c r="G177" s="190" t="s">
        <v>722</v>
      </c>
      <c r="H177" s="189"/>
      <c r="I177" s="191">
        <v>1.05</v>
      </c>
      <c r="J177" s="192">
        <v>2.85</v>
      </c>
      <c r="K177" s="193">
        <f>I177*J177</f>
        <v>2.9925000000000002</v>
      </c>
      <c r="M177" s="205">
        <v>653.49</v>
      </c>
      <c r="N177" t="s">
        <v>359</v>
      </c>
      <c r="O177" s="205">
        <f>I177*M177</f>
        <v>686.16450000000009</v>
      </c>
      <c r="P177" s="706">
        <f>O177*J177</f>
        <v>1955.5688250000003</v>
      </c>
      <c r="Q177" s="672"/>
      <c r="R177" s="672"/>
      <c r="S177" s="672"/>
      <c r="V177" t="str">
        <f>IF($D2947="","",IF(ISNUMBER($D2947),REPLACE(TEXT($D2947,"0.0000"),5,0,"."),TRIM($D2947)))</f>
        <v>5.02.04</v>
      </c>
      <c r="W177" s="814">
        <f>$F2948</f>
        <v>0.5</v>
      </c>
      <c r="X177" t="str">
        <f>$D2948</f>
        <v>glb/DIA</v>
      </c>
    </row>
    <row r="178" spans="1:24" ht="13.5">
      <c r="A178" s="701" t="s">
        <v>1139</v>
      </c>
      <c r="B178" t="s">
        <v>667</v>
      </c>
      <c r="C178" s="188"/>
      <c r="D178" s="699" t="s">
        <v>723</v>
      </c>
      <c r="E178" s="189"/>
      <c r="G178" s="190" t="s">
        <v>724</v>
      </c>
      <c r="H178" s="189"/>
      <c r="I178" s="191">
        <v>1.4999999999999999E-2</v>
      </c>
      <c r="J178" s="192">
        <v>50.7</v>
      </c>
      <c r="K178" s="193">
        <f>I178*J178</f>
        <v>0.76050000000000006</v>
      </c>
      <c r="M178" s="205">
        <v>653.49</v>
      </c>
      <c r="N178" t="s">
        <v>359</v>
      </c>
      <c r="O178" s="205">
        <f>I178*M178</f>
        <v>9.8023500000000006</v>
      </c>
      <c r="P178" s="706">
        <f>O178*J178</f>
        <v>496.97914500000007</v>
      </c>
      <c r="Q178" s="672"/>
      <c r="R178" s="672"/>
      <c r="S178" s="672"/>
      <c r="V178" t="str">
        <f>IF($D2959="","",IF(ISNUMBER($D2959),REPLACE(TEXT($D2959,"0.0000"),5,0,"."),TRIM($D2959)))</f>
        <v>5.03.01</v>
      </c>
      <c r="W178" s="814">
        <f>$F2960</f>
        <v>2</v>
      </c>
      <c r="X178" t="str">
        <f>$D2960</f>
        <v>und/DIA</v>
      </c>
    </row>
    <row r="179" spans="1:24" ht="13.5">
      <c r="A179" s="701" t="s">
        <v>1139</v>
      </c>
      <c r="B179" t="s">
        <v>667</v>
      </c>
      <c r="C179" s="188"/>
      <c r="D179" s="699" t="s">
        <v>730</v>
      </c>
      <c r="E179" s="189"/>
      <c r="G179" s="190" t="s">
        <v>359</v>
      </c>
      <c r="H179" s="189"/>
      <c r="I179" s="191">
        <v>0.04</v>
      </c>
      <c r="J179" s="192">
        <v>6.26</v>
      </c>
      <c r="K179" s="193">
        <f>I179*J179</f>
        <v>0.25040000000000001</v>
      </c>
      <c r="M179" s="205">
        <v>653.49</v>
      </c>
      <c r="N179" t="s">
        <v>359</v>
      </c>
      <c r="O179" s="205">
        <f>I179*M179</f>
        <v>26.139600000000002</v>
      </c>
      <c r="P179" s="706">
        <f>O179*J179</f>
        <v>163.63389599999999</v>
      </c>
      <c r="Q179" s="672"/>
      <c r="R179" s="672"/>
      <c r="S179" s="672"/>
      <c r="V179" t="str">
        <f>IF($D2978="","",IF(ISNUMBER($D2978),REPLACE(TEXT($D2978,"0.0000"),5,0,"."),TRIM($D2978)))</f>
        <v>5.03.02</v>
      </c>
      <c r="W179" s="814">
        <f>$F2979</f>
        <v>1</v>
      </c>
      <c r="X179" t="str">
        <f>$D2979</f>
        <v>und/DIA</v>
      </c>
    </row>
    <row r="180" spans="1:24" ht="13.5">
      <c r="A180" s="701" t="s">
        <v>1139</v>
      </c>
      <c r="B180" t="s">
        <v>667</v>
      </c>
      <c r="C180" s="188"/>
      <c r="D180" s="699" t="s">
        <v>694</v>
      </c>
      <c r="E180" s="189"/>
      <c r="G180" s="190" t="s">
        <v>695</v>
      </c>
      <c r="H180" s="189"/>
      <c r="I180" s="191">
        <v>0.02</v>
      </c>
      <c r="J180" s="192">
        <v>100</v>
      </c>
      <c r="K180" s="193">
        <f>I180*J180</f>
        <v>2</v>
      </c>
      <c r="M180" s="205">
        <v>653.49</v>
      </c>
      <c r="N180" t="s">
        <v>359</v>
      </c>
      <c r="O180" s="205">
        <f>I180*M180</f>
        <v>13.069800000000001</v>
      </c>
      <c r="P180" s="706">
        <f>O180*J180</f>
        <v>1306.98</v>
      </c>
      <c r="Q180" s="672"/>
      <c r="R180" s="672"/>
      <c r="S180" s="672"/>
      <c r="V180" t="str">
        <f>IF($D2997="","",IF(ISNUMBER($D2997),REPLACE(TEXT($D2997,"0.0000"),5,0,"."),TRIM($D2997)))</f>
        <v>5.03.03</v>
      </c>
      <c r="W180" s="814">
        <f>$F2998</f>
        <v>1</v>
      </c>
      <c r="X180" t="str">
        <f>$D2998</f>
        <v>und/DIA</v>
      </c>
    </row>
    <row r="181" spans="1:24" ht="13.5">
      <c r="A181" s="701" t="s">
        <v>1128</v>
      </c>
      <c r="C181" s="194"/>
      <c r="D181" s="723"/>
      <c r="E181" s="189"/>
      <c r="G181" s="195"/>
      <c r="H181" s="189"/>
      <c r="I181" s="189"/>
      <c r="J181" s="196"/>
      <c r="K181" s="197">
        <f>SUM(K177:K180)</f>
        <v>6.0034000000000001</v>
      </c>
      <c r="Q181" s="672"/>
      <c r="R181" s="672"/>
      <c r="S181" s="672"/>
      <c r="V181" t="str">
        <f>IF($D3016="","",IF(ISNUMBER($D3016),REPLACE(TEXT($D3016,"0.0000"),5,0,"."),TRIM($D3016)))</f>
        <v>5.03.04</v>
      </c>
      <c r="W181" s="814">
        <f>$F3017</f>
        <v>1</v>
      </c>
      <c r="X181" t="str">
        <f>$D3017</f>
        <v>und/DIA</v>
      </c>
    </row>
    <row r="182" spans="1:24" ht="13.5">
      <c r="A182" s="701" t="s">
        <v>1128</v>
      </c>
      <c r="C182" s="194"/>
      <c r="D182" s="722" t="s">
        <v>662</v>
      </c>
      <c r="E182" s="189"/>
      <c r="G182" s="195"/>
      <c r="H182" s="189"/>
      <c r="I182" s="189"/>
      <c r="J182" s="189"/>
      <c r="K182" s="198"/>
      <c r="Q182" s="672"/>
      <c r="R182" s="672"/>
      <c r="S182" s="672"/>
      <c r="V182" t="str">
        <f>IF($D3035="","",IF(ISNUMBER($D3035),REPLACE(TEXT($D3035,"0.0000"),5,0,"."),TRIM($D3035)))</f>
        <v>5.03.05</v>
      </c>
      <c r="W182" s="814">
        <f>$F3036</f>
        <v>1</v>
      </c>
      <c r="X182" t="str">
        <f>$D3036</f>
        <v>und/DIA</v>
      </c>
    </row>
    <row r="183" spans="1:24" ht="25.5">
      <c r="A183" s="701" t="s">
        <v>1139</v>
      </c>
      <c r="B183" t="s">
        <v>662</v>
      </c>
      <c r="C183" s="188" t="s">
        <v>663</v>
      </c>
      <c r="D183" s="699" t="s">
        <v>664</v>
      </c>
      <c r="E183" s="189"/>
      <c r="G183" s="190" t="s">
        <v>665</v>
      </c>
      <c r="H183" s="189"/>
      <c r="I183" s="191">
        <v>5</v>
      </c>
      <c r="J183" s="192">
        <f>K175</f>
        <v>0.55139199999999999</v>
      </c>
      <c r="K183" s="193">
        <f>I183*J183/100</f>
        <v>2.75696E-2</v>
      </c>
      <c r="M183" s="205">
        <v>653.49</v>
      </c>
      <c r="N183" t="s">
        <v>359</v>
      </c>
      <c r="O183" s="205">
        <f>I183*M183</f>
        <v>3267.45</v>
      </c>
      <c r="P183" s="706">
        <f>O183*J183/100</f>
        <v>18.016457903999999</v>
      </c>
      <c r="Q183" s="672"/>
      <c r="R183" s="672"/>
      <c r="S183" s="672"/>
      <c r="V183" t="str">
        <f>IF($D3054="","",IF(ISNUMBER($D3054),REPLACE(TEXT($D3054,"0.0000"),5,0,"."),TRIM($D3054)))</f>
        <v>5.03.06</v>
      </c>
      <c r="W183" s="814">
        <f>$F3055</f>
        <v>2</v>
      </c>
      <c r="X183" t="str">
        <f>$D3055</f>
        <v>und/DIA</v>
      </c>
    </row>
    <row r="184" spans="1:24" ht="13.5">
      <c r="A184" s="701" t="s">
        <v>1139</v>
      </c>
      <c r="B184" t="s">
        <v>662</v>
      </c>
      <c r="C184" s="188"/>
      <c r="D184" s="724" t="s">
        <v>725</v>
      </c>
      <c r="E184" s="189"/>
      <c r="G184" s="190" t="s">
        <v>666</v>
      </c>
      <c r="H184" s="191">
        <v>1</v>
      </c>
      <c r="I184" s="191">
        <f>H184*8/H169</f>
        <v>3.2000000000000001E-2</v>
      </c>
      <c r="J184" s="192">
        <v>2</v>
      </c>
      <c r="K184" s="193">
        <f>I184*J184</f>
        <v>6.4000000000000001E-2</v>
      </c>
      <c r="M184" s="205">
        <v>653.49</v>
      </c>
      <c r="N184" t="s">
        <v>359</v>
      </c>
      <c r="O184" s="205">
        <f>I184*M184</f>
        <v>20.91168</v>
      </c>
      <c r="P184" s="706">
        <f>O184*J184</f>
        <v>41.823360000000001</v>
      </c>
      <c r="Q184" s="672"/>
      <c r="R184" s="672"/>
      <c r="S184" s="672"/>
      <c r="V184" t="str">
        <f>IF($D3070="","",IF(ISNUMBER($D3070),REPLACE(TEXT($D3070,"0.0000"),5,0,"."),TRIM($D3070)))</f>
        <v>5.03.07</v>
      </c>
      <c r="W184" s="814">
        <f>$F3071</f>
        <v>2</v>
      </c>
      <c r="X184" t="str">
        <f>$D3071</f>
        <v>und/DIA</v>
      </c>
    </row>
    <row r="185" spans="1:24" ht="13.5">
      <c r="A185" s="701" t="s">
        <v>1139</v>
      </c>
      <c r="B185" t="s">
        <v>662</v>
      </c>
      <c r="C185" s="188"/>
      <c r="D185" s="724" t="s">
        <v>726</v>
      </c>
      <c r="E185" s="189"/>
      <c r="G185" s="190" t="s">
        <v>666</v>
      </c>
      <c r="H185" s="191">
        <v>1</v>
      </c>
      <c r="I185" s="191">
        <f>H185*8/H169</f>
        <v>3.2000000000000001E-2</v>
      </c>
      <c r="J185" s="192">
        <v>5</v>
      </c>
      <c r="K185" s="193">
        <f>I185*J185</f>
        <v>0.16</v>
      </c>
      <c r="M185" s="205">
        <v>653.49</v>
      </c>
      <c r="N185" t="s">
        <v>359</v>
      </c>
      <c r="O185" s="205">
        <f>I185*M185</f>
        <v>20.91168</v>
      </c>
      <c r="P185" s="706">
        <f>O185*J185</f>
        <v>104.55840000000001</v>
      </c>
      <c r="Q185" s="672"/>
      <c r="R185" s="672"/>
      <c r="S185" s="672"/>
      <c r="V185" t="str">
        <f>IF($D3089="","",IF(ISNUMBER($D3089),REPLACE(TEXT($D3089,"0.0000"),5,0,"."),TRIM($D3089)))</f>
        <v>5.03.08</v>
      </c>
      <c r="W185" s="814">
        <f>$F3090</f>
        <v>2</v>
      </c>
      <c r="X185" t="str">
        <f>$D3090</f>
        <v>und/DIA</v>
      </c>
    </row>
    <row r="186" spans="1:24" ht="13.5">
      <c r="A186" s="701" t="s">
        <v>1139</v>
      </c>
      <c r="B186" t="s">
        <v>662</v>
      </c>
      <c r="C186" s="188"/>
      <c r="D186" s="724" t="s">
        <v>729</v>
      </c>
      <c r="E186" s="189"/>
      <c r="G186" s="190" t="s">
        <v>666</v>
      </c>
      <c r="H186" s="191">
        <v>1</v>
      </c>
      <c r="I186" s="191">
        <f>H186*8/H169</f>
        <v>3.2000000000000001E-2</v>
      </c>
      <c r="J186" s="192">
        <v>1.5</v>
      </c>
      <c r="K186" s="193">
        <f>I186*J186</f>
        <v>4.8000000000000001E-2</v>
      </c>
      <c r="M186" s="205">
        <v>653.49</v>
      </c>
      <c r="N186" t="s">
        <v>359</v>
      </c>
      <c r="O186" s="205">
        <f>I186*M186</f>
        <v>20.91168</v>
      </c>
      <c r="P186" s="706">
        <f>O186*J186</f>
        <v>31.367519999999999</v>
      </c>
      <c r="Q186" s="672"/>
      <c r="R186" s="672"/>
      <c r="S186" s="672"/>
      <c r="V186" t="str">
        <f>IF($D3105="","",IF(ISNUMBER($D3105),REPLACE(TEXT($D3105,"0.0000"),5,0,"."),TRIM($D3105)))</f>
        <v>5.03.09</v>
      </c>
      <c r="W186" s="814">
        <f>$F3106</f>
        <v>1</v>
      </c>
      <c r="X186" t="str">
        <f>$D3106</f>
        <v>und/DIA</v>
      </c>
    </row>
    <row r="187" spans="1:24" ht="14.25" thickBot="1">
      <c r="A187" s="701" t="s">
        <v>1128</v>
      </c>
      <c r="C187" s="199"/>
      <c r="D187" s="725"/>
      <c r="E187" s="200"/>
      <c r="F187" s="201"/>
      <c r="G187" s="206"/>
      <c r="H187" s="200"/>
      <c r="I187" s="200"/>
      <c r="J187" s="202"/>
      <c r="K187" s="203">
        <f>SUM(K183:K186)</f>
        <v>0.29956959999999999</v>
      </c>
      <c r="Q187" s="672"/>
      <c r="R187" s="672"/>
      <c r="S187" s="672"/>
      <c r="V187" t="str">
        <f>IF($D3121="","",IF(ISNUMBER($D3121),REPLACE(TEXT($D3121,"0.0000"),5,0,"."),TRIM($D3121)))</f>
        <v>5.03.10</v>
      </c>
      <c r="W187" s="814">
        <f>$F3122</f>
        <v>5</v>
      </c>
      <c r="X187" t="str">
        <f>$D3122</f>
        <v>und/DIA</v>
      </c>
    </row>
    <row r="188" spans="1:24" ht="13.5" thickBot="1">
      <c r="A188" s="701" t="s">
        <v>1128</v>
      </c>
      <c r="Q188" s="672"/>
      <c r="R188" s="672"/>
      <c r="S188" s="672"/>
      <c r="V188" t="str">
        <f>IF($D3140="","",IF(ISNUMBER($D3140),REPLACE(TEXT($D3140,"0.0000"),5,0,"."),TRIM($D3140)))</f>
        <v>5.03.11</v>
      </c>
      <c r="W188" s="814">
        <f>$F3141</f>
        <v>5</v>
      </c>
      <c r="X188" t="str">
        <f>$D3141</f>
        <v>und/DIA</v>
      </c>
    </row>
    <row r="189" spans="1:24">
      <c r="A189" s="701" t="s">
        <v>1128</v>
      </c>
      <c r="C189" s="176" t="s">
        <v>645</v>
      </c>
      <c r="D189" s="212">
        <f>QPS!C32</f>
        <v>2.0404000000000009</v>
      </c>
      <c r="E189" s="2282" t="str">
        <f>QPS!G32</f>
        <v>Placa base para soportería de tuberías</v>
      </c>
      <c r="F189" s="2282"/>
      <c r="G189" s="2282"/>
      <c r="H189" s="2282"/>
      <c r="I189" s="2282"/>
      <c r="J189" s="2282"/>
      <c r="K189" s="2283"/>
      <c r="Q189" s="672">
        <f>QPS!V32</f>
        <v>2268.2453406720001</v>
      </c>
      <c r="R189" s="672">
        <f>SUM(P189:P209)</f>
        <v>2268.2453406720001</v>
      </c>
      <c r="S189" s="672">
        <f>Q189-R189</f>
        <v>0</v>
      </c>
      <c r="V189" t="str">
        <f>IF($D3159="","",IF(ISNUMBER($D3159),REPLACE(TEXT($D3159,"0.0000"),5,0,"."),TRIM($D3159)))</f>
        <v>5.03.12</v>
      </c>
      <c r="W189" s="814">
        <f>$F3160</f>
        <v>3</v>
      </c>
      <c r="X189" t="str">
        <f>$D3160</f>
        <v>und/DIA</v>
      </c>
    </row>
    <row r="190" spans="1:24">
      <c r="A190" s="701" t="s">
        <v>1128</v>
      </c>
      <c r="C190" s="181" t="s">
        <v>646</v>
      </c>
      <c r="D190" s="720" t="s">
        <v>673</v>
      </c>
      <c r="E190" s="207" t="s">
        <v>648</v>
      </c>
      <c r="F190" s="208">
        <v>250</v>
      </c>
      <c r="G190" s="207" t="s">
        <v>649</v>
      </c>
      <c r="H190" s="209">
        <f>F190</f>
        <v>250</v>
      </c>
      <c r="I190" s="210"/>
      <c r="J190" s="211" t="s">
        <v>674</v>
      </c>
      <c r="K190" s="182">
        <f>+K196+K202+K208</f>
        <v>6.8543615999999998</v>
      </c>
      <c r="Q190" s="672"/>
      <c r="R190" s="672"/>
      <c r="S190" s="672"/>
      <c r="V190" t="str">
        <f>IF($D3177="","",IF(ISNUMBER($D3177),REPLACE(TEXT($D3177,"0.0000"),5,0,"."),TRIM($D3177)))</f>
        <v>5.03.13</v>
      </c>
      <c r="W190" s="814">
        <f>$F3178</f>
        <v>3</v>
      </c>
      <c r="X190" t="str">
        <f>$D3178</f>
        <v>und/DIA</v>
      </c>
    </row>
    <row r="191" spans="1:24" ht="13.5" thickBot="1">
      <c r="A191" s="701" t="s">
        <v>1128</v>
      </c>
      <c r="C191" s="183" t="s">
        <v>651</v>
      </c>
      <c r="D191" s="721" t="s">
        <v>652</v>
      </c>
      <c r="E191" s="184"/>
      <c r="F191" s="185"/>
      <c r="G191" s="186" t="s">
        <v>44</v>
      </c>
      <c r="H191" s="186" t="s">
        <v>653</v>
      </c>
      <c r="I191" s="186" t="s">
        <v>39</v>
      </c>
      <c r="J191" s="186" t="s">
        <v>654</v>
      </c>
      <c r="K191" s="187" t="s">
        <v>655</v>
      </c>
      <c r="Q191" s="672"/>
      <c r="R191" s="672"/>
      <c r="S191" s="672"/>
      <c r="V191" t="str">
        <f>IF($D3199="","",IF(ISNUMBER($D3199),REPLACE(TEXT($D3199,"0.0000"),5,0,"."),TRIM($D3199)))</f>
        <v>5.03.14</v>
      </c>
      <c r="W191" s="814">
        <f>$F3200</f>
        <v>3</v>
      </c>
      <c r="X191" t="str">
        <f>$D3200</f>
        <v>und/DIA</v>
      </c>
    </row>
    <row r="192" spans="1:24" ht="13.5">
      <c r="A192" s="701" t="s">
        <v>1128</v>
      </c>
      <c r="C192" s="194"/>
      <c r="D192" s="722" t="s">
        <v>656</v>
      </c>
      <c r="E192" s="189"/>
      <c r="G192" s="195"/>
      <c r="H192" s="189"/>
      <c r="I192" s="189"/>
      <c r="J192" s="189"/>
      <c r="K192" s="198"/>
      <c r="Q192" s="672"/>
      <c r="R192" s="672"/>
      <c r="S192" s="672"/>
      <c r="V192" t="str">
        <f>IF($D3220="","",IF(ISNUMBER($D3220),REPLACE(TEXT($D3220,"0.0000"),5,0,"."),TRIM($D3220)))</f>
        <v>5.04.01</v>
      </c>
      <c r="W192" s="814">
        <f>$F3221</f>
        <v>1</v>
      </c>
      <c r="X192" t="str">
        <f>$D3221</f>
        <v>und/DIA</v>
      </c>
    </row>
    <row r="193" spans="1:24" ht="13.5">
      <c r="A193" s="701" t="s">
        <v>1140</v>
      </c>
      <c r="B193" t="s">
        <v>656</v>
      </c>
      <c r="C193" s="188" t="s">
        <v>657</v>
      </c>
      <c r="D193" s="699" t="s">
        <v>658</v>
      </c>
      <c r="E193" s="189"/>
      <c r="G193" s="190" t="s">
        <v>659</v>
      </c>
      <c r="H193" s="191">
        <v>0.1</v>
      </c>
      <c r="I193" s="191">
        <f>H193*8/$F$190</f>
        <v>3.2000000000000002E-3</v>
      </c>
      <c r="J193" s="192">
        <v>10.51</v>
      </c>
      <c r="K193" s="193">
        <f>I193*J193</f>
        <v>3.3632000000000002E-2</v>
      </c>
      <c r="M193" s="205">
        <v>330.92</v>
      </c>
      <c r="N193" t="s">
        <v>359</v>
      </c>
      <c r="O193" s="205">
        <f>I193*M193</f>
        <v>1.0589440000000001</v>
      </c>
      <c r="P193" s="706">
        <f>O193*J193</f>
        <v>11.12950144</v>
      </c>
      <c r="Q193" s="672"/>
      <c r="R193" s="672"/>
      <c r="S193" s="672"/>
      <c r="V193" t="str">
        <f>IF($D3240="","",IF(ISNUMBER($D3240),REPLACE(TEXT($D3240,"0.0000"),5,0,"."),TRIM($D3240)))</f>
        <v>5.04.02</v>
      </c>
      <c r="W193" s="814">
        <f>$F3241</f>
        <v>1</v>
      </c>
      <c r="X193" t="str">
        <f>$D3241</f>
        <v>und/DIA</v>
      </c>
    </row>
    <row r="194" spans="1:24" ht="13.5">
      <c r="A194" s="701" t="s">
        <v>1140</v>
      </c>
      <c r="B194" t="s">
        <v>656</v>
      </c>
      <c r="C194" s="188"/>
      <c r="D194" s="699" t="s">
        <v>668</v>
      </c>
      <c r="E194" s="189"/>
      <c r="G194" s="190" t="s">
        <v>659</v>
      </c>
      <c r="H194" s="191">
        <v>1</v>
      </c>
      <c r="I194" s="191">
        <f t="shared" ref="I194:I195" si="11">H194*8/$F$190</f>
        <v>3.2000000000000001E-2</v>
      </c>
      <c r="J194" s="192">
        <v>9.3000000000000007</v>
      </c>
      <c r="K194" s="193">
        <f>I194*J194</f>
        <v>0.29760000000000003</v>
      </c>
      <c r="M194" s="205">
        <v>330.92</v>
      </c>
      <c r="N194" t="s">
        <v>359</v>
      </c>
      <c r="O194" s="205">
        <f>I194*M194</f>
        <v>10.589440000000002</v>
      </c>
      <c r="P194" s="706">
        <f>O194*J194</f>
        <v>98.481792000000027</v>
      </c>
      <c r="Q194" s="672"/>
      <c r="R194" s="672"/>
      <c r="S194" s="672"/>
      <c r="V194" t="str">
        <f>IF($D3260="","",IF(ISNUMBER($D3260),REPLACE(TEXT($D3260,"0.0000"),5,0,"."),TRIM($D3260)))</f>
        <v>5.04.03</v>
      </c>
      <c r="W194" s="814">
        <f>$F3261</f>
        <v>3</v>
      </c>
      <c r="X194" t="str">
        <f>$D3261</f>
        <v>und/DIA</v>
      </c>
    </row>
    <row r="195" spans="1:24" ht="13.5">
      <c r="A195" s="701" t="s">
        <v>1140</v>
      </c>
      <c r="B195" t="s">
        <v>656</v>
      </c>
      <c r="C195" s="188" t="s">
        <v>660</v>
      </c>
      <c r="D195" s="699" t="s">
        <v>661</v>
      </c>
      <c r="E195" s="189"/>
      <c r="G195" s="190" t="s">
        <v>659</v>
      </c>
      <c r="H195" s="191">
        <v>1</v>
      </c>
      <c r="I195" s="191">
        <f t="shared" si="11"/>
        <v>3.2000000000000001E-2</v>
      </c>
      <c r="J195" s="192">
        <v>6.88</v>
      </c>
      <c r="K195" s="193">
        <f>I195*J195</f>
        <v>0.22015999999999999</v>
      </c>
      <c r="M195" s="205">
        <v>330.92</v>
      </c>
      <c r="N195" t="s">
        <v>359</v>
      </c>
      <c r="O195" s="205">
        <f>I195*M195</f>
        <v>10.589440000000002</v>
      </c>
      <c r="P195" s="706">
        <f>O195*J195</f>
        <v>72.855347200000011</v>
      </c>
      <c r="Q195" s="672"/>
      <c r="R195" s="672"/>
      <c r="S195" s="672"/>
      <c r="V195" t="str">
        <f>IF($D3279="","",IF(ISNUMBER($D3279),REPLACE(TEXT($D3279,"0.0000"),5,0,"."),TRIM($D3279)))</f>
        <v>5.04.04</v>
      </c>
      <c r="W195" s="814">
        <f>$F3280</f>
        <v>0.5</v>
      </c>
      <c r="X195" t="str">
        <f>$D3280</f>
        <v>glb/DIA</v>
      </c>
    </row>
    <row r="196" spans="1:24" ht="13.5">
      <c r="A196" s="701" t="s">
        <v>1128</v>
      </c>
      <c r="C196" s="194"/>
      <c r="D196" s="723"/>
      <c r="E196" s="189"/>
      <c r="G196" s="195"/>
      <c r="H196" s="189"/>
      <c r="I196" s="189"/>
      <c r="J196" s="196"/>
      <c r="K196" s="197">
        <f>SUM(K193:K195)</f>
        <v>0.55139199999999999</v>
      </c>
      <c r="Q196" s="672"/>
      <c r="R196" s="672"/>
      <c r="S196" s="672"/>
      <c r="V196" t="str">
        <f>IF($D3296="","",IF(ISNUMBER($D3296),REPLACE(TEXT($D3296,"0.0000"),5,0,"."),TRIM($D3296)))</f>
        <v>5.05.01</v>
      </c>
      <c r="W196" s="814">
        <f>$F3297</f>
        <v>100</v>
      </c>
      <c r="X196" t="str">
        <f>$D3297</f>
        <v>m/DIA</v>
      </c>
    </row>
    <row r="197" spans="1:24" ht="13.5">
      <c r="A197" s="701" t="s">
        <v>1128</v>
      </c>
      <c r="C197" s="194"/>
      <c r="D197" s="722" t="s">
        <v>667</v>
      </c>
      <c r="E197" s="189"/>
      <c r="G197" s="195"/>
      <c r="H197" s="189"/>
      <c r="I197" s="189"/>
      <c r="J197" s="189"/>
      <c r="K197" s="198"/>
      <c r="Q197" s="672"/>
      <c r="R197" s="672"/>
      <c r="S197" s="672"/>
      <c r="V197" t="str">
        <f>IF($D3312="","",IF(ISNUMBER($D3312),REPLACE(TEXT($D3312,"0.0000"),5,0,"."),TRIM($D3312)))</f>
        <v>5.05.02</v>
      </c>
      <c r="W197" s="814">
        <f>$F3313</f>
        <v>100</v>
      </c>
      <c r="X197" t="str">
        <f>$D3313</f>
        <v>m/DIA</v>
      </c>
    </row>
    <row r="198" spans="1:24" ht="13.5">
      <c r="A198" s="701" t="s">
        <v>1140</v>
      </c>
      <c r="B198" t="s">
        <v>667</v>
      </c>
      <c r="C198" s="188"/>
      <c r="D198" s="699" t="s">
        <v>721</v>
      </c>
      <c r="E198" s="189"/>
      <c r="G198" s="190" t="s">
        <v>722</v>
      </c>
      <c r="H198" s="189"/>
      <c r="I198" s="191">
        <v>1.05</v>
      </c>
      <c r="J198" s="192">
        <v>2.85</v>
      </c>
      <c r="K198" s="193">
        <f>I198*J198</f>
        <v>2.9925000000000002</v>
      </c>
      <c r="M198" s="205">
        <v>330.92</v>
      </c>
      <c r="N198" t="s">
        <v>359</v>
      </c>
      <c r="O198" s="205">
        <f>I198*M198</f>
        <v>347.46600000000001</v>
      </c>
      <c r="P198" s="706">
        <f>O198*J198</f>
        <v>990.27810000000011</v>
      </c>
      <c r="Q198" s="672"/>
      <c r="R198" s="672"/>
      <c r="S198" s="672"/>
      <c r="V198" t="str">
        <f>IF($D3330="","",IF(ISNUMBER($D3330),REPLACE(TEXT($D3330,"0.0000"),5,0,"."),TRIM($D3330)))</f>
        <v>5.05.03</v>
      </c>
      <c r="W198" s="814">
        <f>$F3331</f>
        <v>100</v>
      </c>
      <c r="X198" t="str">
        <f>$D3331</f>
        <v>m/DIA</v>
      </c>
    </row>
    <row r="199" spans="1:24" ht="13.5">
      <c r="A199" s="701" t="s">
        <v>1140</v>
      </c>
      <c r="B199" t="s">
        <v>667</v>
      </c>
      <c r="C199" s="188"/>
      <c r="D199" s="699" t="s">
        <v>723</v>
      </c>
      <c r="E199" s="189"/>
      <c r="G199" s="190" t="s">
        <v>724</v>
      </c>
      <c r="H199" s="189"/>
      <c r="I199" s="191">
        <v>1.4999999999999999E-2</v>
      </c>
      <c r="J199" s="192">
        <v>50.7</v>
      </c>
      <c r="K199" s="193">
        <f>I199*J199</f>
        <v>0.76050000000000006</v>
      </c>
      <c r="M199" s="205">
        <v>330.92</v>
      </c>
      <c r="N199" t="s">
        <v>359</v>
      </c>
      <c r="O199" s="205">
        <f>I199*M199</f>
        <v>4.9638</v>
      </c>
      <c r="P199" s="706">
        <f>O199*J199</f>
        <v>251.66466000000003</v>
      </c>
      <c r="Q199" s="672"/>
      <c r="R199" s="672"/>
      <c r="S199" s="672"/>
      <c r="V199" t="str">
        <f>IF($D3346="","",IF(ISNUMBER($D3346),REPLACE(TEXT($D3346,"0.0000"),5,0,"."),TRIM($D3346)))</f>
        <v>5.05.04</v>
      </c>
      <c r="W199" s="814">
        <f>$F3347</f>
        <v>100</v>
      </c>
      <c r="X199" t="str">
        <f>$D3347</f>
        <v>m/DIA</v>
      </c>
    </row>
    <row r="200" spans="1:24" ht="13.5">
      <c r="A200" s="701" t="s">
        <v>1140</v>
      </c>
      <c r="B200" t="s">
        <v>667</v>
      </c>
      <c r="C200" s="188"/>
      <c r="D200" s="699" t="s">
        <v>730</v>
      </c>
      <c r="E200" s="189"/>
      <c r="G200" s="190" t="s">
        <v>359</v>
      </c>
      <c r="H200" s="189"/>
      <c r="I200" s="191">
        <v>0.04</v>
      </c>
      <c r="J200" s="192">
        <v>6.26</v>
      </c>
      <c r="K200" s="193">
        <f>I200*J200</f>
        <v>0.25040000000000001</v>
      </c>
      <c r="M200" s="205">
        <v>330.92</v>
      </c>
      <c r="N200" t="s">
        <v>359</v>
      </c>
      <c r="O200" s="205">
        <f>I200*M200</f>
        <v>13.236800000000001</v>
      </c>
      <c r="P200" s="706">
        <f>O200*J200</f>
        <v>82.862368000000004</v>
      </c>
      <c r="Q200" s="672"/>
      <c r="R200" s="672"/>
      <c r="S200" s="672"/>
      <c r="V200" t="str">
        <f>IF($D3362="","",IF(ISNUMBER($D3362),REPLACE(TEXT($D3362,"0.0000"),5,0,"."),TRIM($D3362)))</f>
        <v>5.05.05</v>
      </c>
      <c r="W200" s="814">
        <f>$F3363</f>
        <v>0.15</v>
      </c>
      <c r="X200" t="str">
        <f>$D3363</f>
        <v>glb/DIA</v>
      </c>
    </row>
    <row r="201" spans="1:24" ht="13.5">
      <c r="A201" s="701" t="s">
        <v>1140</v>
      </c>
      <c r="B201" t="s">
        <v>667</v>
      </c>
      <c r="C201" s="188"/>
      <c r="D201" s="699" t="s">
        <v>694</v>
      </c>
      <c r="E201" s="189"/>
      <c r="G201" s="190" t="s">
        <v>695</v>
      </c>
      <c r="H201" s="189"/>
      <c r="I201" s="191">
        <v>0.02</v>
      </c>
      <c r="J201" s="192">
        <v>100</v>
      </c>
      <c r="K201" s="193">
        <f>I201*J201</f>
        <v>2</v>
      </c>
      <c r="M201" s="205">
        <v>330.92</v>
      </c>
      <c r="N201" t="s">
        <v>359</v>
      </c>
      <c r="O201" s="205">
        <f>I201*M201</f>
        <v>6.6184000000000003</v>
      </c>
      <c r="P201" s="706">
        <f>O201*J201</f>
        <v>661.84</v>
      </c>
      <c r="Q201" s="672"/>
      <c r="R201" s="672"/>
      <c r="S201" s="672"/>
      <c r="V201" t="str">
        <f>IF($D3377="","",IF(ISNUMBER($D3377),REPLACE(TEXT($D3377,"0.0000"),5,0,"."),TRIM($D3377)))</f>
        <v>5.05.06</v>
      </c>
      <c r="W201" s="814">
        <f>$F3378</f>
        <v>5</v>
      </c>
      <c r="X201" t="str">
        <f>$D3378</f>
        <v>und/DIA</v>
      </c>
    </row>
    <row r="202" spans="1:24" ht="13.5">
      <c r="A202" s="701" t="s">
        <v>1128</v>
      </c>
      <c r="C202" s="194"/>
      <c r="D202" s="723"/>
      <c r="E202" s="189"/>
      <c r="G202" s="195"/>
      <c r="H202" s="189"/>
      <c r="I202" s="189"/>
      <c r="J202" s="196"/>
      <c r="K202" s="197">
        <f>SUM(K198:K201)</f>
        <v>6.0034000000000001</v>
      </c>
      <c r="Q202" s="672"/>
      <c r="R202" s="672"/>
      <c r="S202" s="672"/>
      <c r="V202" t="str">
        <f>IF($D3394="","",IF(ISNUMBER($D3394),REPLACE(TEXT($D3394,"0.0000"),5,0,"."),TRIM($D3394)))</f>
        <v>5.06.01</v>
      </c>
      <c r="W202" s="814">
        <f>$F3395</f>
        <v>15</v>
      </c>
      <c r="X202" t="str">
        <f>$D3395</f>
        <v>und/DIA</v>
      </c>
    </row>
    <row r="203" spans="1:24" ht="13.5">
      <c r="A203" s="701" t="s">
        <v>1128</v>
      </c>
      <c r="C203" s="194"/>
      <c r="D203" s="722" t="s">
        <v>662</v>
      </c>
      <c r="E203" s="189"/>
      <c r="G203" s="195"/>
      <c r="H203" s="189"/>
      <c r="I203" s="189"/>
      <c r="J203" s="189"/>
      <c r="K203" s="198"/>
      <c r="Q203" s="672"/>
      <c r="R203" s="672"/>
      <c r="S203" s="672"/>
      <c r="V203" t="str">
        <f>IF($D3411="","",IF(ISNUMBER($D3411),REPLACE(TEXT($D3411,"0.0000"),5,0,"."),TRIM($D3411)))</f>
        <v>5.06.02</v>
      </c>
      <c r="W203" s="814">
        <f>$F3412</f>
        <v>15</v>
      </c>
      <c r="X203" t="str">
        <f>$D3412</f>
        <v>m/DIA</v>
      </c>
    </row>
    <row r="204" spans="1:24" ht="25.5">
      <c r="A204" s="701" t="s">
        <v>1140</v>
      </c>
      <c r="B204" t="s">
        <v>662</v>
      </c>
      <c r="C204" s="188" t="s">
        <v>663</v>
      </c>
      <c r="D204" s="699" t="s">
        <v>664</v>
      </c>
      <c r="E204" s="189"/>
      <c r="G204" s="190" t="s">
        <v>665</v>
      </c>
      <c r="H204" s="189"/>
      <c r="I204" s="191">
        <v>5</v>
      </c>
      <c r="J204" s="192">
        <f>K196</f>
        <v>0.55139199999999999</v>
      </c>
      <c r="K204" s="193">
        <f>I204*J204/100</f>
        <v>2.75696E-2</v>
      </c>
      <c r="M204" s="205">
        <v>330.92</v>
      </c>
      <c r="N204" t="s">
        <v>359</v>
      </c>
      <c r="O204" s="205">
        <f>I204*M204</f>
        <v>1654.6000000000001</v>
      </c>
      <c r="P204" s="706">
        <f>O204*J204/100</f>
        <v>9.1233320320000004</v>
      </c>
      <c r="Q204" s="672"/>
      <c r="R204" s="672"/>
      <c r="S204" s="672"/>
      <c r="V204" t="str">
        <f>IF($D3428="","",IF(ISNUMBER($D3428),REPLACE(TEXT($D3428,"0.0000"),5,0,"."),TRIM($D3428)))</f>
        <v>5.06.03</v>
      </c>
      <c r="W204" s="814">
        <f>$F3429</f>
        <v>0.2</v>
      </c>
      <c r="X204" t="str">
        <f>$D3429</f>
        <v>glb/DIA</v>
      </c>
    </row>
    <row r="205" spans="1:24" ht="13.5">
      <c r="A205" s="701" t="s">
        <v>1140</v>
      </c>
      <c r="B205" t="s">
        <v>662</v>
      </c>
      <c r="C205" s="188"/>
      <c r="D205" s="724" t="s">
        <v>725</v>
      </c>
      <c r="E205" s="189"/>
      <c r="G205" s="190" t="s">
        <v>666</v>
      </c>
      <c r="H205" s="191">
        <v>1</v>
      </c>
      <c r="I205" s="191">
        <f>H205*8/$H$190</f>
        <v>3.2000000000000001E-2</v>
      </c>
      <c r="J205" s="192">
        <f>+J184</f>
        <v>2</v>
      </c>
      <c r="K205" s="193">
        <f>I205*J205</f>
        <v>6.4000000000000001E-2</v>
      </c>
      <c r="M205" s="205">
        <v>330.92</v>
      </c>
      <c r="N205" t="s">
        <v>359</v>
      </c>
      <c r="O205" s="205">
        <f>I205*M205</f>
        <v>10.589440000000002</v>
      </c>
      <c r="P205" s="706">
        <f>O205*J205</f>
        <v>21.178880000000003</v>
      </c>
      <c r="Q205" s="672"/>
      <c r="R205" s="672"/>
      <c r="S205" s="672"/>
      <c r="V205" t="str">
        <f>IF($D3445="","",IF(ISNUMBER($D3445),REPLACE(TEXT($D3445,"0.0000"),5,0,"."),TRIM($D3445)))</f>
        <v>5.07.01</v>
      </c>
      <c r="W205" s="814">
        <f>$F3446</f>
        <v>0.33329999999999999</v>
      </c>
      <c r="X205" t="str">
        <f>$D3446</f>
        <v>glb/DIA</v>
      </c>
    </row>
    <row r="206" spans="1:24" ht="13.5">
      <c r="A206" s="701" t="s">
        <v>1140</v>
      </c>
      <c r="B206" t="s">
        <v>662</v>
      </c>
      <c r="C206" s="188"/>
      <c r="D206" s="724" t="s">
        <v>726</v>
      </c>
      <c r="E206" s="189"/>
      <c r="G206" s="190" t="s">
        <v>666</v>
      </c>
      <c r="H206" s="191">
        <v>1</v>
      </c>
      <c r="I206" s="191">
        <f t="shared" ref="I206:I207" si="12">H206*8/$H$190</f>
        <v>3.2000000000000001E-2</v>
      </c>
      <c r="J206" s="192">
        <f>+J185</f>
        <v>5</v>
      </c>
      <c r="K206" s="193">
        <f>I206*J206</f>
        <v>0.16</v>
      </c>
      <c r="M206" s="205">
        <v>330.92</v>
      </c>
      <c r="N206" t="s">
        <v>359</v>
      </c>
      <c r="O206" s="205">
        <f>I206*M206</f>
        <v>10.589440000000002</v>
      </c>
      <c r="P206" s="706">
        <f>O206*J206</f>
        <v>52.947200000000009</v>
      </c>
      <c r="Q206" s="672"/>
      <c r="R206" s="672"/>
      <c r="S206" s="672"/>
      <c r="V206" t="str">
        <f>IF($D3458="","",IF(ISNUMBER($D3458),REPLACE(TEXT($D3458,"0.0000"),5,0,"."),TRIM($D3458)))</f>
        <v>5.07.02</v>
      </c>
      <c r="W206" s="814">
        <f>$F3459</f>
        <v>0.33333000000000002</v>
      </c>
      <c r="X206" t="str">
        <f>$D3459</f>
        <v>glb/DIA</v>
      </c>
    </row>
    <row r="207" spans="1:24" ht="13.5">
      <c r="A207" s="701" t="s">
        <v>1140</v>
      </c>
      <c r="B207" t="s">
        <v>662</v>
      </c>
      <c r="C207" s="188"/>
      <c r="D207" s="724" t="s">
        <v>729</v>
      </c>
      <c r="E207" s="189"/>
      <c r="G207" s="190" t="s">
        <v>666</v>
      </c>
      <c r="H207" s="191">
        <v>1</v>
      </c>
      <c r="I207" s="191">
        <f t="shared" si="12"/>
        <v>3.2000000000000001E-2</v>
      </c>
      <c r="J207" s="192">
        <f>+J186</f>
        <v>1.5</v>
      </c>
      <c r="K207" s="193">
        <f>I207*J207</f>
        <v>4.8000000000000001E-2</v>
      </c>
      <c r="M207" s="205">
        <v>330.92</v>
      </c>
      <c r="N207" t="s">
        <v>359</v>
      </c>
      <c r="O207" s="205">
        <f>I207*M207</f>
        <v>10.589440000000002</v>
      </c>
      <c r="P207" s="706">
        <f>O207*J207</f>
        <v>15.884160000000001</v>
      </c>
      <c r="Q207" s="672"/>
      <c r="R207" s="672"/>
      <c r="S207" s="672"/>
      <c r="V207" t="str">
        <f>IF($D3471="","",IF(ISNUMBER($D3471),REPLACE(TEXT($D3471,"0.0000"),5,0,"."),TRIM($D3471)))</f>
        <v>5.07.00</v>
      </c>
      <c r="W207" s="814">
        <f>$F3472</f>
        <v>0.5</v>
      </c>
      <c r="X207" t="str">
        <f>$D3472</f>
        <v>glb/DIA</v>
      </c>
    </row>
    <row r="208" spans="1:24" ht="14.25" thickBot="1">
      <c r="A208" s="701" t="s">
        <v>1128</v>
      </c>
      <c r="C208" s="199"/>
      <c r="D208" s="725"/>
      <c r="E208" s="200"/>
      <c r="F208" s="201"/>
      <c r="G208" s="206"/>
      <c r="H208" s="200"/>
      <c r="I208" s="200"/>
      <c r="J208" s="202"/>
      <c r="K208" s="203">
        <f>SUM(K204:K207)</f>
        <v>0.29956959999999999</v>
      </c>
      <c r="Q208" s="672"/>
      <c r="R208" s="672"/>
      <c r="S208" s="672"/>
      <c r="V208" t="str">
        <f>IF($D3484="","",IF(ISNUMBER($D3484),REPLACE(TEXT($D3484,"0.0000"),5,0,"."),TRIM($D3484)))</f>
        <v>5.08.00</v>
      </c>
      <c r="W208" s="814">
        <f>$F3485</f>
        <v>1</v>
      </c>
      <c r="X208" t="str">
        <f>$D3485</f>
        <v>glb/DIA</v>
      </c>
    </row>
    <row r="209" spans="1:19" ht="13.5" thickBot="1">
      <c r="A209" s="701" t="s">
        <v>1128</v>
      </c>
      <c r="Q209" s="672"/>
      <c r="R209" s="672"/>
      <c r="S209" s="672"/>
    </row>
    <row r="210" spans="1:19" ht="28.5" customHeight="1">
      <c r="A210" s="701" t="s">
        <v>1128</v>
      </c>
      <c r="C210" s="176" t="s">
        <v>645</v>
      </c>
      <c r="D210" s="212">
        <f>QPS!C33</f>
        <v>2.0405000000000011</v>
      </c>
      <c r="E210" s="2284" t="str">
        <f>QPS!G33</f>
        <v>Mortero de nivelacion de cemento e=25 mm, De acuerdo Especificación técnica 000.215.03600_0</v>
      </c>
      <c r="F210" s="2284"/>
      <c r="G210" s="2284"/>
      <c r="H210" s="2284"/>
      <c r="I210" s="2284"/>
      <c r="J210" s="2284"/>
      <c r="K210" s="2285"/>
      <c r="M210" s="703" t="s">
        <v>538</v>
      </c>
      <c r="Q210" s="672">
        <f>QPS!V33</f>
        <v>2244.8170168650004</v>
      </c>
      <c r="R210" s="672">
        <f>SUM(P210:P227)</f>
        <v>2244.8170168650004</v>
      </c>
      <c r="S210" s="672">
        <f>Q210-R210</f>
        <v>0</v>
      </c>
    </row>
    <row r="211" spans="1:19">
      <c r="A211" s="701" t="s">
        <v>1128</v>
      </c>
      <c r="C211" s="181" t="s">
        <v>646</v>
      </c>
      <c r="D211" s="720" t="s">
        <v>679</v>
      </c>
      <c r="E211" s="207" t="s">
        <v>648</v>
      </c>
      <c r="F211" s="208">
        <v>10</v>
      </c>
      <c r="G211" s="207" t="s">
        <v>649</v>
      </c>
      <c r="H211" s="209">
        <f>F211</f>
        <v>10</v>
      </c>
      <c r="I211" s="210"/>
      <c r="J211" s="211" t="s">
        <v>680</v>
      </c>
      <c r="K211" s="182">
        <f>+K217+K220+K226</f>
        <v>21.550510588235294</v>
      </c>
      <c r="Q211" s="672"/>
      <c r="R211" s="672"/>
      <c r="S211" s="672"/>
    </row>
    <row r="212" spans="1:19" ht="13.5" thickBot="1">
      <c r="A212" s="701" t="s">
        <v>1128</v>
      </c>
      <c r="C212" s="183" t="s">
        <v>651</v>
      </c>
      <c r="D212" s="721" t="s">
        <v>652</v>
      </c>
      <c r="E212" s="184"/>
      <c r="F212" s="185"/>
      <c r="G212" s="186" t="s">
        <v>44</v>
      </c>
      <c r="H212" s="186" t="s">
        <v>653</v>
      </c>
      <c r="I212" s="186" t="s">
        <v>39</v>
      </c>
      <c r="J212" s="186" t="s">
        <v>654</v>
      </c>
      <c r="K212" s="187" t="s">
        <v>655</v>
      </c>
      <c r="Q212" s="672"/>
      <c r="R212" s="672"/>
      <c r="S212" s="672"/>
    </row>
    <row r="213" spans="1:19" ht="13.5">
      <c r="A213" s="701" t="s">
        <v>1128</v>
      </c>
      <c r="C213" s="194"/>
      <c r="D213" s="722" t="s">
        <v>656</v>
      </c>
      <c r="E213" s="189"/>
      <c r="G213" s="195"/>
      <c r="H213" s="189"/>
      <c r="I213" s="189"/>
      <c r="J213" s="189"/>
      <c r="K213" s="198"/>
      <c r="Q213" s="672"/>
      <c r="R213" s="672"/>
      <c r="S213" s="672"/>
    </row>
    <row r="214" spans="1:19" ht="13.5">
      <c r="A214" s="701" t="s">
        <v>1141</v>
      </c>
      <c r="B214" t="s">
        <v>656</v>
      </c>
      <c r="C214" s="188" t="s">
        <v>657</v>
      </c>
      <c r="D214" s="699" t="s">
        <v>658</v>
      </c>
      <c r="E214" s="189"/>
      <c r="G214" s="190" t="s">
        <v>659</v>
      </c>
      <c r="H214" s="191">
        <v>0.1</v>
      </c>
      <c r="I214" s="191">
        <f>H214*8/$F$211</f>
        <v>0.08</v>
      </c>
      <c r="J214" s="192">
        <v>10.51</v>
      </c>
      <c r="K214" s="193">
        <f>I214*J214</f>
        <v>0.84079999999999999</v>
      </c>
      <c r="M214" s="205">
        <v>104.165375</v>
      </c>
      <c r="N214" t="s">
        <v>539</v>
      </c>
      <c r="O214" s="205">
        <f>I214*M214</f>
        <v>8.3332300000000004</v>
      </c>
      <c r="P214" s="706">
        <f>O214*J214</f>
        <v>87.582247300000006</v>
      </c>
      <c r="Q214" s="672"/>
      <c r="R214" s="672"/>
      <c r="S214" s="672"/>
    </row>
    <row r="215" spans="1:19" ht="13.5">
      <c r="A215" s="701" t="s">
        <v>1141</v>
      </c>
      <c r="B215" t="s">
        <v>656</v>
      </c>
      <c r="C215" s="188"/>
      <c r="D215" s="699" t="s">
        <v>668</v>
      </c>
      <c r="E215" s="189"/>
      <c r="G215" s="190" t="s">
        <v>659</v>
      </c>
      <c r="H215" s="191">
        <v>1</v>
      </c>
      <c r="I215" s="191">
        <f t="shared" ref="I215:I216" si="13">H215*8/$F$211</f>
        <v>0.8</v>
      </c>
      <c r="J215" s="192">
        <v>9.3000000000000007</v>
      </c>
      <c r="K215" s="193">
        <f>I215*J215</f>
        <v>7.4400000000000013</v>
      </c>
      <c r="M215" s="205">
        <v>104.165375</v>
      </c>
      <c r="N215" t="s">
        <v>539</v>
      </c>
      <c r="O215" s="205">
        <f>I215*M215</f>
        <v>83.332300000000004</v>
      </c>
      <c r="P215" s="706">
        <f>O215*J215</f>
        <v>774.99039000000005</v>
      </c>
      <c r="Q215" s="672"/>
      <c r="R215" s="672"/>
      <c r="S215" s="672"/>
    </row>
    <row r="216" spans="1:19" ht="13.5">
      <c r="A216" s="701" t="s">
        <v>1141</v>
      </c>
      <c r="B216" t="s">
        <v>656</v>
      </c>
      <c r="C216" s="188" t="s">
        <v>660</v>
      </c>
      <c r="D216" s="699" t="s">
        <v>661</v>
      </c>
      <c r="E216" s="189"/>
      <c r="G216" s="190" t="s">
        <v>659</v>
      </c>
      <c r="H216" s="191">
        <v>1</v>
      </c>
      <c r="I216" s="191">
        <f t="shared" si="13"/>
        <v>0.8</v>
      </c>
      <c r="J216" s="192">
        <v>6.88</v>
      </c>
      <c r="K216" s="193">
        <f>I216*J216</f>
        <v>5.5040000000000004</v>
      </c>
      <c r="M216" s="205">
        <v>104.165375</v>
      </c>
      <c r="N216" t="s">
        <v>539</v>
      </c>
      <c r="O216" s="205">
        <f>I216*M216</f>
        <v>83.332300000000004</v>
      </c>
      <c r="P216" s="706">
        <f>O216*J216</f>
        <v>573.32622400000002</v>
      </c>
      <c r="Q216" s="672"/>
      <c r="R216" s="672"/>
      <c r="S216" s="672"/>
    </row>
    <row r="217" spans="1:19" ht="13.5">
      <c r="A217" s="701" t="s">
        <v>1128</v>
      </c>
      <c r="C217" s="194"/>
      <c r="D217" s="723"/>
      <c r="E217" s="189"/>
      <c r="G217" s="195"/>
      <c r="H217" s="189"/>
      <c r="I217" s="189"/>
      <c r="J217" s="196"/>
      <c r="K217" s="197">
        <f>SUM(K214:K216)</f>
        <v>13.784800000000001</v>
      </c>
      <c r="Q217" s="672"/>
      <c r="R217" s="672"/>
      <c r="S217" s="672"/>
    </row>
    <row r="218" spans="1:19" ht="13.5">
      <c r="A218" s="701" t="s">
        <v>1128</v>
      </c>
      <c r="C218" s="194"/>
      <c r="D218" s="722" t="s">
        <v>667</v>
      </c>
      <c r="E218" s="189"/>
      <c r="G218" s="195"/>
      <c r="H218" s="189"/>
      <c r="I218" s="189"/>
      <c r="J218" s="189"/>
      <c r="K218" s="198"/>
      <c r="Q218" s="672"/>
      <c r="R218" s="672"/>
      <c r="S218" s="672"/>
    </row>
    <row r="219" spans="1:19" ht="13.5">
      <c r="A219" s="701" t="s">
        <v>1141</v>
      </c>
      <c r="B219" t="s">
        <v>667</v>
      </c>
      <c r="C219" s="188"/>
      <c r="D219" s="699" t="s">
        <v>1111</v>
      </c>
      <c r="E219" s="189"/>
      <c r="G219" s="190" t="s">
        <v>722</v>
      </c>
      <c r="H219" s="189"/>
      <c r="I219" s="191">
        <v>2.5</v>
      </c>
      <c r="J219" s="192">
        <f>5/3.4</f>
        <v>1.4705882352941178</v>
      </c>
      <c r="K219" s="193">
        <f>I219*J219</f>
        <v>3.6764705882352944</v>
      </c>
      <c r="M219" s="205">
        <v>104.165375</v>
      </c>
      <c r="N219" t="s">
        <v>539</v>
      </c>
      <c r="O219" s="205">
        <f>I219*M219</f>
        <v>260.41343749999999</v>
      </c>
      <c r="P219" s="706">
        <f>O219*J219</f>
        <v>382.9609375</v>
      </c>
      <c r="Q219" s="672"/>
      <c r="R219" s="672"/>
      <c r="S219" s="672"/>
    </row>
    <row r="220" spans="1:19" ht="13.5">
      <c r="A220" s="701" t="s">
        <v>1128</v>
      </c>
      <c r="C220" s="194"/>
      <c r="D220" s="723"/>
      <c r="E220" s="189"/>
      <c r="G220" s="195"/>
      <c r="H220" s="189"/>
      <c r="I220" s="189"/>
      <c r="J220" s="196"/>
      <c r="K220" s="197">
        <f>SUM(K219:K219)</f>
        <v>3.6764705882352944</v>
      </c>
      <c r="Q220" s="672"/>
      <c r="R220" s="672"/>
      <c r="S220" s="672"/>
    </row>
    <row r="221" spans="1:19" ht="13.5">
      <c r="A221" s="701" t="s">
        <v>1128</v>
      </c>
      <c r="C221" s="194"/>
      <c r="D221" s="722" t="s">
        <v>662</v>
      </c>
      <c r="E221" s="189"/>
      <c r="G221" s="195"/>
      <c r="H221" s="189"/>
      <c r="I221" s="189"/>
      <c r="J221" s="189"/>
      <c r="K221" s="198"/>
      <c r="Q221" s="672"/>
      <c r="R221" s="672"/>
      <c r="S221" s="672"/>
    </row>
    <row r="222" spans="1:19" ht="25.5">
      <c r="A222" s="701" t="s">
        <v>1141</v>
      </c>
      <c r="B222" t="s">
        <v>662</v>
      </c>
      <c r="C222" s="188" t="s">
        <v>663</v>
      </c>
      <c r="D222" s="699" t="s">
        <v>664</v>
      </c>
      <c r="E222" s="189"/>
      <c r="G222" s="190" t="s">
        <v>665</v>
      </c>
      <c r="H222" s="189"/>
      <c r="I222" s="191">
        <v>5</v>
      </c>
      <c r="J222" s="192">
        <f>K217</f>
        <v>13.784800000000001</v>
      </c>
      <c r="K222" s="193">
        <f>I222*J222/100</f>
        <v>0.68924000000000007</v>
      </c>
      <c r="M222" s="205">
        <v>104.165375</v>
      </c>
      <c r="N222" t="s">
        <v>539</v>
      </c>
      <c r="O222" s="205">
        <f>I222*M222</f>
        <v>520.82687499999997</v>
      </c>
      <c r="P222" s="706">
        <f>O222*J222/100</f>
        <v>71.794943064999998</v>
      </c>
      <c r="Q222" s="672"/>
      <c r="R222" s="672"/>
      <c r="S222" s="672"/>
    </row>
    <row r="223" spans="1:19" ht="13.5">
      <c r="A223" s="701" t="s">
        <v>1141</v>
      </c>
      <c r="B223" t="s">
        <v>662</v>
      </c>
      <c r="C223" s="188"/>
      <c r="D223" s="724" t="s">
        <v>1108</v>
      </c>
      <c r="E223" s="189"/>
      <c r="G223" s="190" t="s">
        <v>666</v>
      </c>
      <c r="H223" s="191">
        <v>1</v>
      </c>
      <c r="I223" s="191">
        <f>H223*8/$H$211</f>
        <v>0.8</v>
      </c>
      <c r="J223" s="192">
        <v>1.25</v>
      </c>
      <c r="K223" s="193">
        <f>I223*J223</f>
        <v>1</v>
      </c>
      <c r="M223" s="205">
        <v>104.165375</v>
      </c>
      <c r="N223" t="s">
        <v>539</v>
      </c>
      <c r="O223" s="205">
        <f>I223*M223</f>
        <v>83.332300000000004</v>
      </c>
      <c r="P223" s="706">
        <f>O223*J223</f>
        <v>104.16537500000001</v>
      </c>
      <c r="Q223" s="672"/>
      <c r="R223" s="672"/>
      <c r="S223" s="672"/>
    </row>
    <row r="224" spans="1:19" ht="13.5">
      <c r="A224" s="701" t="s">
        <v>1141</v>
      </c>
      <c r="B224" t="s">
        <v>662</v>
      </c>
      <c r="C224" s="188"/>
      <c r="D224" s="724" t="s">
        <v>1109</v>
      </c>
      <c r="E224" s="189"/>
      <c r="G224" s="190" t="s">
        <v>666</v>
      </c>
      <c r="H224" s="191">
        <v>1</v>
      </c>
      <c r="I224" s="191">
        <f t="shared" ref="I224:I225" si="14">H224*8/$H$211</f>
        <v>0.8</v>
      </c>
      <c r="J224" s="192">
        <v>1.5</v>
      </c>
      <c r="K224" s="193">
        <f>I224*J224</f>
        <v>1.2000000000000002</v>
      </c>
      <c r="M224" s="205">
        <v>104.165375</v>
      </c>
      <c r="N224" t="s">
        <v>539</v>
      </c>
      <c r="O224" s="205">
        <f>I224*M224</f>
        <v>83.332300000000004</v>
      </c>
      <c r="P224" s="706">
        <f>O224*J224</f>
        <v>124.99845000000001</v>
      </c>
      <c r="Q224" s="672"/>
      <c r="R224" s="672"/>
      <c r="S224" s="672"/>
    </row>
    <row r="225" spans="1:19" ht="13.5">
      <c r="A225" s="701" t="s">
        <v>1141</v>
      </c>
      <c r="B225" t="s">
        <v>662</v>
      </c>
      <c r="C225" s="188"/>
      <c r="D225" s="724" t="s">
        <v>1110</v>
      </c>
      <c r="E225" s="189"/>
      <c r="G225" s="190" t="s">
        <v>666</v>
      </c>
      <c r="H225" s="191">
        <v>1</v>
      </c>
      <c r="I225" s="191">
        <f t="shared" si="14"/>
        <v>0.8</v>
      </c>
      <c r="J225" s="192">
        <v>1.5</v>
      </c>
      <c r="K225" s="193">
        <f>I225*J225</f>
        <v>1.2000000000000002</v>
      </c>
      <c r="M225" s="205">
        <v>104.165375</v>
      </c>
      <c r="N225" t="s">
        <v>539</v>
      </c>
      <c r="O225" s="205">
        <f>I225*M225</f>
        <v>83.332300000000004</v>
      </c>
      <c r="P225" s="706">
        <f>O225*J225</f>
        <v>124.99845000000001</v>
      </c>
      <c r="Q225" s="672"/>
      <c r="R225" s="672"/>
      <c r="S225" s="672"/>
    </row>
    <row r="226" spans="1:19" ht="14.25" thickBot="1">
      <c r="A226" s="701" t="s">
        <v>1128</v>
      </c>
      <c r="C226" s="199"/>
      <c r="D226" s="725"/>
      <c r="E226" s="200"/>
      <c r="F226" s="201"/>
      <c r="G226" s="206"/>
      <c r="H226" s="200"/>
      <c r="I226" s="200"/>
      <c r="J226" s="202"/>
      <c r="K226" s="203">
        <f>SUM(K222:K225)</f>
        <v>4.0892400000000002</v>
      </c>
      <c r="Q226" s="672"/>
      <c r="R226" s="672"/>
      <c r="S226" s="672"/>
    </row>
    <row r="227" spans="1:19" ht="13.5" thickBot="1">
      <c r="A227" s="701" t="s">
        <v>1128</v>
      </c>
      <c r="Q227" s="672"/>
      <c r="R227" s="672"/>
      <c r="S227" s="672"/>
    </row>
    <row r="228" spans="1:19">
      <c r="A228" s="701" t="s">
        <v>1128</v>
      </c>
      <c r="C228" s="176" t="s">
        <v>645</v>
      </c>
      <c r="D228" s="212">
        <f>QPS!C34</f>
        <v>2.0406000000000013</v>
      </c>
      <c r="E228" s="2282" t="str">
        <f>QPS!G34</f>
        <v>Perno de expansión 1/2"x3"</v>
      </c>
      <c r="F228" s="2282"/>
      <c r="G228" s="2282"/>
      <c r="H228" s="2282"/>
      <c r="I228" s="2282"/>
      <c r="J228" s="2282"/>
      <c r="K228" s="2283"/>
      <c r="Q228" s="672">
        <f>QPS!V34</f>
        <v>1209.8004342857143</v>
      </c>
      <c r="R228" s="672">
        <f>SUM(P228:P244)</f>
        <v>1209.8004342857146</v>
      </c>
      <c r="S228" s="672">
        <f>Q228-R228</f>
        <v>0</v>
      </c>
    </row>
    <row r="229" spans="1:19">
      <c r="A229" s="701" t="s">
        <v>1128</v>
      </c>
      <c r="C229" s="181" t="s">
        <v>646</v>
      </c>
      <c r="D229" s="720" t="s">
        <v>675</v>
      </c>
      <c r="E229" s="207" t="s">
        <v>648</v>
      </c>
      <c r="F229" s="208">
        <v>15</v>
      </c>
      <c r="G229" s="207" t="s">
        <v>649</v>
      </c>
      <c r="H229" s="209">
        <f>F229</f>
        <v>15</v>
      </c>
      <c r="I229" s="210"/>
      <c r="J229" s="211" t="s">
        <v>676</v>
      </c>
      <c r="K229" s="182">
        <f>+K235+K239+K243</f>
        <v>11.860788571428571</v>
      </c>
      <c r="Q229" s="672"/>
      <c r="R229" s="672"/>
      <c r="S229" s="672"/>
    </row>
    <row r="230" spans="1:19" ht="13.5" thickBot="1">
      <c r="A230" s="701" t="s">
        <v>1128</v>
      </c>
      <c r="C230" s="183" t="s">
        <v>651</v>
      </c>
      <c r="D230" s="721" t="s">
        <v>652</v>
      </c>
      <c r="E230" s="184"/>
      <c r="F230" s="185"/>
      <c r="G230" s="186" t="s">
        <v>44</v>
      </c>
      <c r="H230" s="186" t="s">
        <v>653</v>
      </c>
      <c r="I230" s="186" t="s">
        <v>39</v>
      </c>
      <c r="J230" s="186" t="s">
        <v>654</v>
      </c>
      <c r="K230" s="187" t="s">
        <v>655</v>
      </c>
      <c r="Q230" s="672"/>
      <c r="R230" s="672"/>
      <c r="S230" s="672"/>
    </row>
    <row r="231" spans="1:19" ht="13.5">
      <c r="A231" s="701" t="s">
        <v>1128</v>
      </c>
      <c r="C231" s="194"/>
      <c r="D231" s="722" t="s">
        <v>656</v>
      </c>
      <c r="E231" s="189"/>
      <c r="G231" s="195"/>
      <c r="H231" s="189"/>
      <c r="I231" s="189"/>
      <c r="J231" s="189"/>
      <c r="K231" s="198"/>
      <c r="Q231" s="672"/>
      <c r="R231" s="672"/>
      <c r="S231" s="672"/>
    </row>
    <row r="232" spans="1:19" ht="13.5">
      <c r="A232" s="701" t="s">
        <v>1142</v>
      </c>
      <c r="B232" t="s">
        <v>656</v>
      </c>
      <c r="C232" s="188" t="s">
        <v>657</v>
      </c>
      <c r="D232" s="699" t="s">
        <v>658</v>
      </c>
      <c r="E232" s="189"/>
      <c r="G232" s="190" t="s">
        <v>659</v>
      </c>
      <c r="H232" s="191">
        <v>0.1</v>
      </c>
      <c r="I232" s="191">
        <f>H232*8/$F$229</f>
        <v>5.3333333333333337E-2</v>
      </c>
      <c r="J232" s="192">
        <v>10.51</v>
      </c>
      <c r="K232" s="193">
        <f>I232*J232</f>
        <v>0.56053333333333333</v>
      </c>
      <c r="M232" s="205">
        <v>102</v>
      </c>
      <c r="N232" t="s">
        <v>414</v>
      </c>
      <c r="O232" s="205">
        <f>I232*M232</f>
        <v>5.44</v>
      </c>
      <c r="P232" s="706">
        <f>O232*J232</f>
        <v>57.174400000000006</v>
      </c>
      <c r="Q232" s="672"/>
      <c r="R232" s="672"/>
      <c r="S232" s="672"/>
    </row>
    <row r="233" spans="1:19" ht="13.5">
      <c r="A233" s="701" t="s">
        <v>1142</v>
      </c>
      <c r="B233" t="s">
        <v>656</v>
      </c>
      <c r="C233" s="188"/>
      <c r="D233" s="699" t="s">
        <v>668</v>
      </c>
      <c r="E233" s="189"/>
      <c r="G233" s="190" t="s">
        <v>659</v>
      </c>
      <c r="H233" s="191">
        <v>1</v>
      </c>
      <c r="I233" s="191">
        <f t="shared" ref="I233:I234" si="15">H233*8/$F$229</f>
        <v>0.53333333333333333</v>
      </c>
      <c r="J233" s="192">
        <v>9.3000000000000007</v>
      </c>
      <c r="K233" s="193">
        <f>I233*J233</f>
        <v>4.96</v>
      </c>
      <c r="M233" s="205">
        <v>102</v>
      </c>
      <c r="N233" t="s">
        <v>414</v>
      </c>
      <c r="O233" s="205">
        <f>I233*M233</f>
        <v>54.4</v>
      </c>
      <c r="P233" s="706">
        <f>O233*J233</f>
        <v>505.92</v>
      </c>
      <c r="Q233" s="672"/>
      <c r="R233" s="672"/>
      <c r="S233" s="672"/>
    </row>
    <row r="234" spans="1:19" ht="13.5">
      <c r="A234" s="701" t="s">
        <v>1142</v>
      </c>
      <c r="B234" t="s">
        <v>656</v>
      </c>
      <c r="C234" s="188" t="s">
        <v>660</v>
      </c>
      <c r="D234" s="699" t="s">
        <v>661</v>
      </c>
      <c r="E234" s="189"/>
      <c r="G234" s="190" t="s">
        <v>659</v>
      </c>
      <c r="H234" s="191">
        <v>1</v>
      </c>
      <c r="I234" s="191">
        <f t="shared" si="15"/>
        <v>0.53333333333333333</v>
      </c>
      <c r="J234" s="192">
        <v>6.88</v>
      </c>
      <c r="K234" s="193">
        <f>I234*J234</f>
        <v>3.6693333333333333</v>
      </c>
      <c r="M234" s="205">
        <v>102</v>
      </c>
      <c r="N234" t="s">
        <v>414</v>
      </c>
      <c r="O234" s="205">
        <f>I234*M234</f>
        <v>54.4</v>
      </c>
      <c r="P234" s="706">
        <f>O234*J234</f>
        <v>374.27199999999999</v>
      </c>
      <c r="Q234" s="672"/>
      <c r="R234" s="672"/>
      <c r="S234" s="672"/>
    </row>
    <row r="235" spans="1:19" ht="13.5">
      <c r="A235" s="701" t="s">
        <v>1128</v>
      </c>
      <c r="C235" s="194"/>
      <c r="D235" s="723"/>
      <c r="E235" s="189"/>
      <c r="G235" s="195"/>
      <c r="H235" s="189"/>
      <c r="I235" s="189"/>
      <c r="J235" s="196"/>
      <c r="K235" s="197">
        <f>SUM(K232:K234)</f>
        <v>9.1898666666666671</v>
      </c>
      <c r="Q235" s="672"/>
      <c r="R235" s="672"/>
      <c r="S235" s="672"/>
    </row>
    <row r="236" spans="1:19" ht="13.5">
      <c r="A236" s="701" t="s">
        <v>1128</v>
      </c>
      <c r="C236" s="194"/>
      <c r="D236" s="722" t="s">
        <v>667</v>
      </c>
      <c r="E236" s="189"/>
      <c r="G236" s="195"/>
      <c r="H236" s="189"/>
      <c r="I236" s="189"/>
      <c r="J236" s="189"/>
      <c r="K236" s="198"/>
      <c r="Q236" s="672"/>
      <c r="R236" s="672"/>
      <c r="S236" s="672"/>
    </row>
    <row r="237" spans="1:19" ht="25.5">
      <c r="A237" s="701" t="s">
        <v>1142</v>
      </c>
      <c r="B237" t="s">
        <v>667</v>
      </c>
      <c r="C237" s="188"/>
      <c r="D237" s="699" t="s">
        <v>732</v>
      </c>
      <c r="E237" s="189"/>
      <c r="G237" s="190" t="s">
        <v>690</v>
      </c>
      <c r="H237" s="189"/>
      <c r="I237" s="191">
        <v>1</v>
      </c>
      <c r="J237" s="192">
        <f>2/3.5</f>
        <v>0.5714285714285714</v>
      </c>
      <c r="K237" s="193">
        <f>I237*J237</f>
        <v>0.5714285714285714</v>
      </c>
      <c r="M237" s="205">
        <v>102</v>
      </c>
      <c r="N237" t="s">
        <v>414</v>
      </c>
      <c r="O237" s="205">
        <f>I237*M237</f>
        <v>102</v>
      </c>
      <c r="P237" s="706">
        <f>O237*J237</f>
        <v>58.285714285714285</v>
      </c>
      <c r="Q237" s="672"/>
      <c r="R237" s="672"/>
      <c r="S237" s="672"/>
    </row>
    <row r="238" spans="1:19" ht="13.5">
      <c r="A238" s="701" t="s">
        <v>1142</v>
      </c>
      <c r="B238" t="s">
        <v>667</v>
      </c>
      <c r="C238" s="188"/>
      <c r="D238" s="699" t="s">
        <v>694</v>
      </c>
      <c r="E238" s="189"/>
      <c r="G238" s="190" t="s">
        <v>695</v>
      </c>
      <c r="H238" s="189"/>
      <c r="I238" s="191">
        <v>0.01</v>
      </c>
      <c r="J238" s="192">
        <v>100</v>
      </c>
      <c r="K238" s="193">
        <f>I238*J238</f>
        <v>1</v>
      </c>
      <c r="M238" s="205">
        <v>102</v>
      </c>
      <c r="N238" t="s">
        <v>414</v>
      </c>
      <c r="O238" s="205">
        <f>I238*M238</f>
        <v>1.02</v>
      </c>
      <c r="P238" s="706">
        <f>O238*J238</f>
        <v>102</v>
      </c>
      <c r="Q238" s="672"/>
      <c r="R238" s="672"/>
      <c r="S238" s="672"/>
    </row>
    <row r="239" spans="1:19" ht="13.5">
      <c r="A239" s="701" t="s">
        <v>1128</v>
      </c>
      <c r="C239" s="194"/>
      <c r="D239" s="723"/>
      <c r="E239" s="189"/>
      <c r="G239" s="195"/>
      <c r="H239" s="189"/>
      <c r="I239" s="189"/>
      <c r="J239" s="196"/>
      <c r="K239" s="197">
        <f>SUM(K237:K238)</f>
        <v>1.5714285714285714</v>
      </c>
      <c r="Q239" s="672"/>
      <c r="R239" s="672"/>
      <c r="S239" s="672"/>
    </row>
    <row r="240" spans="1:19" ht="13.5">
      <c r="A240" s="701" t="s">
        <v>1128</v>
      </c>
      <c r="C240" s="194"/>
      <c r="D240" s="722" t="s">
        <v>662</v>
      </c>
      <c r="E240" s="189"/>
      <c r="G240" s="195"/>
      <c r="H240" s="189"/>
      <c r="I240" s="189"/>
      <c r="J240" s="189"/>
      <c r="K240" s="198"/>
      <c r="Q240" s="672"/>
      <c r="R240" s="672"/>
      <c r="S240" s="672"/>
    </row>
    <row r="241" spans="1:19" ht="25.5">
      <c r="A241" s="701" t="s">
        <v>1142</v>
      </c>
      <c r="B241" t="s">
        <v>662</v>
      </c>
      <c r="C241" s="188" t="s">
        <v>663</v>
      </c>
      <c r="D241" s="699" t="s">
        <v>664</v>
      </c>
      <c r="E241" s="189"/>
      <c r="G241" s="190" t="s">
        <v>665</v>
      </c>
      <c r="H241" s="189"/>
      <c r="I241" s="191">
        <v>5</v>
      </c>
      <c r="J241" s="192">
        <f>K235</f>
        <v>9.1898666666666671</v>
      </c>
      <c r="K241" s="193">
        <f>I241*J241/100</f>
        <v>0.45949333333333336</v>
      </c>
      <c r="M241" s="205">
        <v>102</v>
      </c>
      <c r="N241" t="s">
        <v>414</v>
      </c>
      <c r="O241" s="205">
        <f>I241*M241</f>
        <v>510</v>
      </c>
      <c r="P241" s="706">
        <f>O241*J241/100</f>
        <v>46.868320000000004</v>
      </c>
      <c r="Q241" s="672"/>
      <c r="R241" s="672"/>
      <c r="S241" s="672"/>
    </row>
    <row r="242" spans="1:19" ht="13.5">
      <c r="A242" s="701" t="s">
        <v>1142</v>
      </c>
      <c r="B242" t="s">
        <v>662</v>
      </c>
      <c r="C242" s="188"/>
      <c r="D242" s="724" t="s">
        <v>731</v>
      </c>
      <c r="E242" s="189"/>
      <c r="G242" s="190" t="s">
        <v>666</v>
      </c>
      <c r="H242" s="191">
        <v>1</v>
      </c>
      <c r="I242" s="191">
        <f>H242*8/H229</f>
        <v>0.53333333333333333</v>
      </c>
      <c r="J242" s="192">
        <v>1.2</v>
      </c>
      <c r="K242" s="193">
        <f>I242*J242</f>
        <v>0.64</v>
      </c>
      <c r="M242" s="205">
        <v>102</v>
      </c>
      <c r="N242" t="s">
        <v>414</v>
      </c>
      <c r="O242" s="205">
        <f>I242*M242</f>
        <v>54.4</v>
      </c>
      <c r="P242" s="706">
        <f>O242*J242</f>
        <v>65.28</v>
      </c>
      <c r="Q242" s="672"/>
      <c r="R242" s="672"/>
      <c r="S242" s="672"/>
    </row>
    <row r="243" spans="1:19" ht="14.25" thickBot="1">
      <c r="A243" s="701" t="s">
        <v>1128</v>
      </c>
      <c r="C243" s="199"/>
      <c r="D243" s="725"/>
      <c r="E243" s="200"/>
      <c r="F243" s="201"/>
      <c r="G243" s="206"/>
      <c r="H243" s="200"/>
      <c r="I243" s="200"/>
      <c r="J243" s="202"/>
      <c r="K243" s="203">
        <f>SUM(K241:K242)</f>
        <v>1.0994933333333334</v>
      </c>
      <c r="Q243" s="672"/>
      <c r="R243" s="672"/>
      <c r="S243" s="672"/>
    </row>
    <row r="244" spans="1:19" ht="13.5" thickBot="1">
      <c r="A244" s="701" t="s">
        <v>1128</v>
      </c>
      <c r="Q244" s="672"/>
      <c r="R244" s="672"/>
      <c r="S244" s="672"/>
    </row>
    <row r="245" spans="1:19">
      <c r="A245" s="701" t="s">
        <v>1128</v>
      </c>
      <c r="C245" s="176" t="s">
        <v>645</v>
      </c>
      <c r="D245" s="212">
        <f>QPS!C35</f>
        <v>2.0407000000000015</v>
      </c>
      <c r="E245" s="2282" t="str">
        <f>QPS!G35</f>
        <v>Perno de expansión 5/8"x3"</v>
      </c>
      <c r="F245" s="2282"/>
      <c r="G245" s="2282"/>
      <c r="H245" s="2282"/>
      <c r="I245" s="2282"/>
      <c r="J245" s="2282"/>
      <c r="K245" s="2283"/>
      <c r="Q245" s="672">
        <f>QPS!V35</f>
        <v>360.38050285714286</v>
      </c>
      <c r="R245" s="672">
        <f>SUM(P245:P261)</f>
        <v>360.3805028571428</v>
      </c>
      <c r="S245" s="672">
        <f>Q245-R245</f>
        <v>0</v>
      </c>
    </row>
    <row r="246" spans="1:19">
      <c r="A246" s="701" t="s">
        <v>1128</v>
      </c>
      <c r="C246" s="181" t="s">
        <v>646</v>
      </c>
      <c r="D246" s="720" t="s">
        <v>675</v>
      </c>
      <c r="E246" s="207" t="s">
        <v>648</v>
      </c>
      <c r="F246" s="208">
        <f>+F229</f>
        <v>15</v>
      </c>
      <c r="G246" s="207" t="s">
        <v>649</v>
      </c>
      <c r="H246" s="209">
        <f>F246</f>
        <v>15</v>
      </c>
      <c r="I246" s="210"/>
      <c r="J246" s="211" t="s">
        <v>676</v>
      </c>
      <c r="K246" s="182">
        <f>+K252+K256+K260</f>
        <v>13.860788571428571</v>
      </c>
      <c r="Q246" s="672"/>
      <c r="R246" s="672"/>
      <c r="S246" s="672"/>
    </row>
    <row r="247" spans="1:19" ht="13.5" thickBot="1">
      <c r="A247" s="701" t="s">
        <v>1128</v>
      </c>
      <c r="C247" s="183" t="s">
        <v>651</v>
      </c>
      <c r="D247" s="721" t="s">
        <v>652</v>
      </c>
      <c r="E247" s="184"/>
      <c r="F247" s="185"/>
      <c r="G247" s="186" t="s">
        <v>44</v>
      </c>
      <c r="H247" s="186" t="s">
        <v>653</v>
      </c>
      <c r="I247" s="186" t="s">
        <v>39</v>
      </c>
      <c r="J247" s="186" t="s">
        <v>654</v>
      </c>
      <c r="K247" s="187" t="s">
        <v>655</v>
      </c>
      <c r="Q247" s="672"/>
      <c r="R247" s="672"/>
      <c r="S247" s="672"/>
    </row>
    <row r="248" spans="1:19" ht="13.5">
      <c r="A248" s="701" t="s">
        <v>1128</v>
      </c>
      <c r="C248" s="194"/>
      <c r="D248" s="722" t="s">
        <v>656</v>
      </c>
      <c r="E248" s="189"/>
      <c r="G248" s="195"/>
      <c r="H248" s="189"/>
      <c r="I248" s="189"/>
      <c r="J248" s="189"/>
      <c r="K248" s="198"/>
      <c r="Q248" s="672"/>
      <c r="R248" s="672"/>
      <c r="S248" s="672"/>
    </row>
    <row r="249" spans="1:19" ht="13.5">
      <c r="A249" s="701" t="s">
        <v>1143</v>
      </c>
      <c r="B249" t="s">
        <v>656</v>
      </c>
      <c r="C249" s="188" t="s">
        <v>657</v>
      </c>
      <c r="D249" s="699" t="s">
        <v>658</v>
      </c>
      <c r="E249" s="189"/>
      <c r="G249" s="190" t="s">
        <v>659</v>
      </c>
      <c r="H249" s="191">
        <v>0.1</v>
      </c>
      <c r="I249" s="191">
        <f>H249*8/$F$246</f>
        <v>5.3333333333333337E-2</v>
      </c>
      <c r="J249" s="192">
        <v>10.51</v>
      </c>
      <c r="K249" s="193">
        <f>I249*J249</f>
        <v>0.56053333333333333</v>
      </c>
      <c r="M249" s="205">
        <v>26</v>
      </c>
      <c r="N249" t="s">
        <v>414</v>
      </c>
      <c r="O249" s="205">
        <f>I249*M249</f>
        <v>1.3866666666666667</v>
      </c>
      <c r="P249" s="706">
        <f>O249*J249</f>
        <v>14.573866666666667</v>
      </c>
      <c r="Q249" s="672"/>
      <c r="R249" s="672"/>
      <c r="S249" s="672"/>
    </row>
    <row r="250" spans="1:19" ht="13.5">
      <c r="A250" s="701" t="s">
        <v>1143</v>
      </c>
      <c r="B250" t="s">
        <v>656</v>
      </c>
      <c r="C250" s="188"/>
      <c r="D250" s="699" t="s">
        <v>668</v>
      </c>
      <c r="E250" s="189"/>
      <c r="G250" s="190" t="s">
        <v>659</v>
      </c>
      <c r="H250" s="191">
        <v>1</v>
      </c>
      <c r="I250" s="191">
        <f t="shared" ref="I250:I251" si="16">H250*8/$F$246</f>
        <v>0.53333333333333333</v>
      </c>
      <c r="J250" s="192">
        <v>9.3000000000000007</v>
      </c>
      <c r="K250" s="193">
        <f>I250*J250</f>
        <v>4.96</v>
      </c>
      <c r="M250" s="205">
        <v>26</v>
      </c>
      <c r="N250" t="s">
        <v>414</v>
      </c>
      <c r="O250" s="205">
        <f>I250*M250</f>
        <v>13.866666666666667</v>
      </c>
      <c r="P250" s="706">
        <f>O250*J250</f>
        <v>128.96</v>
      </c>
      <c r="Q250" s="672"/>
      <c r="R250" s="672"/>
      <c r="S250" s="672"/>
    </row>
    <row r="251" spans="1:19" ht="13.5">
      <c r="A251" s="701" t="s">
        <v>1143</v>
      </c>
      <c r="B251" t="s">
        <v>656</v>
      </c>
      <c r="C251" s="188" t="s">
        <v>660</v>
      </c>
      <c r="D251" s="699" t="s">
        <v>661</v>
      </c>
      <c r="E251" s="189"/>
      <c r="G251" s="190" t="s">
        <v>659</v>
      </c>
      <c r="H251" s="191">
        <v>1</v>
      </c>
      <c r="I251" s="191">
        <f t="shared" si="16"/>
        <v>0.53333333333333333</v>
      </c>
      <c r="J251" s="192">
        <v>6.88</v>
      </c>
      <c r="K251" s="193">
        <f>I251*J251</f>
        <v>3.6693333333333333</v>
      </c>
      <c r="M251" s="205">
        <v>26</v>
      </c>
      <c r="N251" t="s">
        <v>414</v>
      </c>
      <c r="O251" s="205">
        <f>I251*M251</f>
        <v>13.866666666666667</v>
      </c>
      <c r="P251" s="706">
        <f>O251*J251</f>
        <v>95.402666666666661</v>
      </c>
      <c r="Q251" s="672"/>
      <c r="R251" s="672"/>
      <c r="S251" s="672"/>
    </row>
    <row r="252" spans="1:19" ht="13.5">
      <c r="A252" s="701" t="s">
        <v>1128</v>
      </c>
      <c r="C252" s="194"/>
      <c r="D252" s="723"/>
      <c r="E252" s="189"/>
      <c r="G252" s="195"/>
      <c r="H252" s="189"/>
      <c r="I252" s="189"/>
      <c r="J252" s="196"/>
      <c r="K252" s="197">
        <f>SUM(K249:K251)</f>
        <v>9.1898666666666671</v>
      </c>
      <c r="Q252" s="672"/>
      <c r="R252" s="672"/>
      <c r="S252" s="672"/>
    </row>
    <row r="253" spans="1:19" ht="13.5">
      <c r="A253" s="701" t="s">
        <v>1128</v>
      </c>
      <c r="C253" s="194"/>
      <c r="D253" s="722" t="s">
        <v>667</v>
      </c>
      <c r="E253" s="189"/>
      <c r="G253" s="195"/>
      <c r="H253" s="189"/>
      <c r="I253" s="189"/>
      <c r="J253" s="189"/>
      <c r="K253" s="198"/>
      <c r="Q253" s="672"/>
      <c r="R253" s="672"/>
      <c r="S253" s="672"/>
    </row>
    <row r="254" spans="1:19" ht="25.5">
      <c r="A254" s="701" t="s">
        <v>1143</v>
      </c>
      <c r="B254" t="s">
        <v>667</v>
      </c>
      <c r="C254" s="188"/>
      <c r="D254" s="699" t="s">
        <v>733</v>
      </c>
      <c r="E254" s="189"/>
      <c r="G254" s="190" t="s">
        <v>690</v>
      </c>
      <c r="H254" s="189"/>
      <c r="I254" s="191">
        <v>1</v>
      </c>
      <c r="J254" s="192">
        <f>9/3.5</f>
        <v>2.5714285714285716</v>
      </c>
      <c r="K254" s="193">
        <f>I254*J254</f>
        <v>2.5714285714285716</v>
      </c>
      <c r="M254" s="205">
        <v>26</v>
      </c>
      <c r="N254" t="s">
        <v>414</v>
      </c>
      <c r="O254" s="205">
        <f>I254*M254</f>
        <v>26</v>
      </c>
      <c r="P254" s="706">
        <f>O254*J254</f>
        <v>66.857142857142861</v>
      </c>
      <c r="Q254" s="672"/>
      <c r="R254" s="672"/>
      <c r="S254" s="672"/>
    </row>
    <row r="255" spans="1:19" ht="13.5">
      <c r="A255" s="701" t="s">
        <v>1143</v>
      </c>
      <c r="B255" t="s">
        <v>667</v>
      </c>
      <c r="C255" s="188"/>
      <c r="D255" s="699" t="s">
        <v>694</v>
      </c>
      <c r="E255" s="189"/>
      <c r="G255" s="190" t="s">
        <v>695</v>
      </c>
      <c r="H255" s="189"/>
      <c r="I255" s="191">
        <v>0.01</v>
      </c>
      <c r="J255" s="192">
        <v>100</v>
      </c>
      <c r="K255" s="193">
        <f>I255*J255</f>
        <v>1</v>
      </c>
      <c r="M255" s="205">
        <v>26</v>
      </c>
      <c r="N255" t="s">
        <v>414</v>
      </c>
      <c r="O255" s="205">
        <f>I255*M255</f>
        <v>0.26</v>
      </c>
      <c r="P255" s="706">
        <f>O255*J255</f>
        <v>26</v>
      </c>
      <c r="Q255" s="672"/>
      <c r="R255" s="672"/>
      <c r="S255" s="672"/>
    </row>
    <row r="256" spans="1:19" ht="13.5">
      <c r="A256" s="701" t="s">
        <v>1128</v>
      </c>
      <c r="C256" s="194"/>
      <c r="D256" s="723"/>
      <c r="E256" s="189"/>
      <c r="G256" s="195"/>
      <c r="H256" s="189"/>
      <c r="I256" s="189"/>
      <c r="J256" s="196"/>
      <c r="K256" s="197">
        <f>SUM(K254:K255)</f>
        <v>3.5714285714285716</v>
      </c>
      <c r="Q256" s="672"/>
      <c r="R256" s="672"/>
      <c r="S256" s="672"/>
    </row>
    <row r="257" spans="1:19" ht="13.5">
      <c r="A257" s="701" t="s">
        <v>1128</v>
      </c>
      <c r="C257" s="194"/>
      <c r="D257" s="722" t="s">
        <v>662</v>
      </c>
      <c r="E257" s="189"/>
      <c r="G257" s="195"/>
      <c r="H257" s="189"/>
      <c r="I257" s="189"/>
      <c r="J257" s="189"/>
      <c r="K257" s="198"/>
      <c r="Q257" s="672"/>
      <c r="R257" s="672"/>
      <c r="S257" s="672"/>
    </row>
    <row r="258" spans="1:19" ht="25.5">
      <c r="A258" s="701" t="s">
        <v>1143</v>
      </c>
      <c r="B258" t="s">
        <v>662</v>
      </c>
      <c r="C258" s="188" t="s">
        <v>663</v>
      </c>
      <c r="D258" s="699" t="s">
        <v>664</v>
      </c>
      <c r="E258" s="189"/>
      <c r="G258" s="190" t="s">
        <v>665</v>
      </c>
      <c r="H258" s="189"/>
      <c r="I258" s="191">
        <v>5</v>
      </c>
      <c r="J258" s="192">
        <f>K252</f>
        <v>9.1898666666666671</v>
      </c>
      <c r="K258" s="193">
        <f>I258*J258/100</f>
        <v>0.45949333333333336</v>
      </c>
      <c r="M258" s="205">
        <v>26</v>
      </c>
      <c r="N258" t="s">
        <v>414</v>
      </c>
      <c r="O258" s="205">
        <f>I258*M258</f>
        <v>130</v>
      </c>
      <c r="P258" s="706">
        <f>O258*J258/100</f>
        <v>11.946826666666668</v>
      </c>
      <c r="Q258" s="672"/>
      <c r="R258" s="672"/>
      <c r="S258" s="672"/>
    </row>
    <row r="259" spans="1:19" ht="13.5">
      <c r="A259" s="701" t="s">
        <v>1143</v>
      </c>
      <c r="B259" t="s">
        <v>662</v>
      </c>
      <c r="C259" s="188"/>
      <c r="D259" s="724" t="s">
        <v>731</v>
      </c>
      <c r="E259" s="189"/>
      <c r="G259" s="190" t="s">
        <v>666</v>
      </c>
      <c r="H259" s="191">
        <v>1</v>
      </c>
      <c r="I259" s="191">
        <f>H259*8/H246</f>
        <v>0.53333333333333333</v>
      </c>
      <c r="J259" s="192">
        <f>+J242</f>
        <v>1.2</v>
      </c>
      <c r="K259" s="193">
        <f>I259*J259</f>
        <v>0.64</v>
      </c>
      <c r="M259" s="205">
        <v>26</v>
      </c>
      <c r="N259" t="s">
        <v>414</v>
      </c>
      <c r="O259" s="205">
        <f>I259*M259</f>
        <v>13.866666666666667</v>
      </c>
      <c r="P259" s="706">
        <f>O259*J259</f>
        <v>16.64</v>
      </c>
      <c r="Q259" s="672"/>
      <c r="R259" s="672"/>
      <c r="S259" s="672"/>
    </row>
    <row r="260" spans="1:19" ht="14.25" thickBot="1">
      <c r="A260" s="701" t="s">
        <v>1128</v>
      </c>
      <c r="C260" s="199"/>
      <c r="D260" s="725"/>
      <c r="E260" s="200"/>
      <c r="F260" s="201"/>
      <c r="G260" s="206"/>
      <c r="H260" s="200"/>
      <c r="I260" s="200"/>
      <c r="J260" s="202"/>
      <c r="K260" s="203">
        <f>SUM(K258:K259)</f>
        <v>1.0994933333333334</v>
      </c>
      <c r="Q260" s="672"/>
      <c r="R260" s="672"/>
      <c r="S260" s="672"/>
    </row>
    <row r="261" spans="1:19" ht="13.5" thickBot="1">
      <c r="A261" s="701" t="s">
        <v>1128</v>
      </c>
      <c r="Q261" s="672"/>
      <c r="R261" s="672"/>
      <c r="S261" s="672"/>
    </row>
    <row r="262" spans="1:19">
      <c r="A262" s="701" t="s">
        <v>1128</v>
      </c>
      <c r="C262" s="176" t="s">
        <v>645</v>
      </c>
      <c r="D262" s="212">
        <f>QPS!C36</f>
        <v>2.0408000000000017</v>
      </c>
      <c r="E262" s="2282" t="str">
        <f>QPS!G36</f>
        <v>Perno de expansión 3/4"x5"</v>
      </c>
      <c r="F262" s="2282"/>
      <c r="G262" s="2282"/>
      <c r="H262" s="2282"/>
      <c r="I262" s="2282"/>
      <c r="J262" s="2282"/>
      <c r="K262" s="2283"/>
      <c r="Q262" s="672">
        <f>QPS!V36</f>
        <v>173.18660571428572</v>
      </c>
      <c r="R262" s="672">
        <f>SUM(P262:P278)</f>
        <v>173.18660571428575</v>
      </c>
      <c r="S262" s="672">
        <f>Q262-R262</f>
        <v>0</v>
      </c>
    </row>
    <row r="263" spans="1:19">
      <c r="A263" s="701" t="s">
        <v>1128</v>
      </c>
      <c r="C263" s="181" t="s">
        <v>646</v>
      </c>
      <c r="D263" s="720" t="s">
        <v>675</v>
      </c>
      <c r="E263" s="207" t="s">
        <v>648</v>
      </c>
      <c r="F263" s="208">
        <f>+F246</f>
        <v>15</v>
      </c>
      <c r="G263" s="207" t="s">
        <v>649</v>
      </c>
      <c r="H263" s="209">
        <f>F263</f>
        <v>15</v>
      </c>
      <c r="I263" s="210"/>
      <c r="J263" s="211" t="s">
        <v>676</v>
      </c>
      <c r="K263" s="182">
        <f>+K269+K273+K277</f>
        <v>14.432217142857143</v>
      </c>
      <c r="Q263" s="672"/>
      <c r="R263" s="672"/>
      <c r="S263" s="672"/>
    </row>
    <row r="264" spans="1:19" ht="13.5" thickBot="1">
      <c r="A264" s="701" t="s">
        <v>1128</v>
      </c>
      <c r="C264" s="183" t="s">
        <v>651</v>
      </c>
      <c r="D264" s="721" t="s">
        <v>652</v>
      </c>
      <c r="E264" s="184"/>
      <c r="F264" s="185"/>
      <c r="G264" s="186" t="s">
        <v>44</v>
      </c>
      <c r="H264" s="186" t="s">
        <v>653</v>
      </c>
      <c r="I264" s="186" t="s">
        <v>39</v>
      </c>
      <c r="J264" s="186" t="s">
        <v>654</v>
      </c>
      <c r="K264" s="187" t="s">
        <v>655</v>
      </c>
      <c r="Q264" s="672"/>
      <c r="R264" s="672"/>
      <c r="S264" s="672"/>
    </row>
    <row r="265" spans="1:19" ht="13.5">
      <c r="A265" s="701" t="s">
        <v>1128</v>
      </c>
      <c r="C265" s="194"/>
      <c r="D265" s="722" t="s">
        <v>656</v>
      </c>
      <c r="E265" s="189"/>
      <c r="G265" s="195"/>
      <c r="H265" s="189"/>
      <c r="I265" s="189"/>
      <c r="J265" s="189"/>
      <c r="K265" s="198"/>
      <c r="Q265" s="672"/>
      <c r="R265" s="672"/>
      <c r="S265" s="672"/>
    </row>
    <row r="266" spans="1:19" ht="13.5">
      <c r="A266" s="701" t="s">
        <v>1144</v>
      </c>
      <c r="B266" t="s">
        <v>656</v>
      </c>
      <c r="C266" s="188" t="s">
        <v>657</v>
      </c>
      <c r="D266" s="699" t="s">
        <v>658</v>
      </c>
      <c r="E266" s="189"/>
      <c r="G266" s="190" t="s">
        <v>659</v>
      </c>
      <c r="H266" s="191">
        <v>0.1</v>
      </c>
      <c r="I266" s="191">
        <f>H266*8/$F$263</f>
        <v>5.3333333333333337E-2</v>
      </c>
      <c r="J266" s="192">
        <v>10.51</v>
      </c>
      <c r="K266" s="193">
        <f>I266*J266</f>
        <v>0.56053333333333333</v>
      </c>
      <c r="M266" s="205">
        <v>12</v>
      </c>
      <c r="N266" t="s">
        <v>414</v>
      </c>
      <c r="O266" s="205">
        <f>I266*M266</f>
        <v>0.64</v>
      </c>
      <c r="P266" s="706">
        <f>O266*J266</f>
        <v>6.7263999999999999</v>
      </c>
      <c r="Q266" s="672"/>
      <c r="R266" s="672"/>
      <c r="S266" s="672"/>
    </row>
    <row r="267" spans="1:19" ht="13.5">
      <c r="A267" s="701" t="s">
        <v>1144</v>
      </c>
      <c r="B267" t="s">
        <v>656</v>
      </c>
      <c r="C267" s="188"/>
      <c r="D267" s="699" t="s">
        <v>668</v>
      </c>
      <c r="E267" s="189"/>
      <c r="G267" s="190" t="s">
        <v>659</v>
      </c>
      <c r="H267" s="191">
        <v>1</v>
      </c>
      <c r="I267" s="191">
        <f t="shared" ref="I267:I268" si="17">H267*8/$F$263</f>
        <v>0.53333333333333333</v>
      </c>
      <c r="J267" s="192">
        <v>9.3000000000000007</v>
      </c>
      <c r="K267" s="193">
        <f>I267*J267</f>
        <v>4.96</v>
      </c>
      <c r="M267" s="205">
        <v>12</v>
      </c>
      <c r="N267" t="s">
        <v>414</v>
      </c>
      <c r="O267" s="205">
        <f>I267*M267</f>
        <v>6.4</v>
      </c>
      <c r="P267" s="706">
        <f>O267*J267</f>
        <v>59.52000000000001</v>
      </c>
      <c r="Q267" s="672"/>
      <c r="R267" s="672"/>
      <c r="S267" s="672"/>
    </row>
    <row r="268" spans="1:19" ht="13.5">
      <c r="A268" s="701" t="s">
        <v>1144</v>
      </c>
      <c r="B268" t="s">
        <v>656</v>
      </c>
      <c r="C268" s="188" t="s">
        <v>660</v>
      </c>
      <c r="D268" s="699" t="s">
        <v>661</v>
      </c>
      <c r="E268" s="189"/>
      <c r="G268" s="190" t="s">
        <v>659</v>
      </c>
      <c r="H268" s="191">
        <v>1</v>
      </c>
      <c r="I268" s="191">
        <f t="shared" si="17"/>
        <v>0.53333333333333333</v>
      </c>
      <c r="J268" s="192">
        <v>6.88</v>
      </c>
      <c r="K268" s="193">
        <f>I268*J268</f>
        <v>3.6693333333333333</v>
      </c>
      <c r="M268" s="205">
        <v>12</v>
      </c>
      <c r="N268" t="s">
        <v>414</v>
      </c>
      <c r="O268" s="205">
        <f>I268*M268</f>
        <v>6.4</v>
      </c>
      <c r="P268" s="706">
        <f>O268*J268</f>
        <v>44.032000000000004</v>
      </c>
      <c r="Q268" s="672"/>
      <c r="R268" s="672"/>
      <c r="S268" s="672"/>
    </row>
    <row r="269" spans="1:19" ht="13.5">
      <c r="A269" s="701" t="s">
        <v>1128</v>
      </c>
      <c r="C269" s="194"/>
      <c r="D269" s="723"/>
      <c r="E269" s="189"/>
      <c r="G269" s="195"/>
      <c r="H269" s="189"/>
      <c r="I269" s="189"/>
      <c r="J269" s="196"/>
      <c r="K269" s="197">
        <f>SUM(K266:K268)</f>
        <v>9.1898666666666671</v>
      </c>
      <c r="Q269" s="672"/>
      <c r="R269" s="672"/>
      <c r="S269" s="672"/>
    </row>
    <row r="270" spans="1:19" ht="13.5">
      <c r="A270" s="701" t="s">
        <v>1128</v>
      </c>
      <c r="C270" s="194"/>
      <c r="D270" s="722" t="s">
        <v>667</v>
      </c>
      <c r="E270" s="189"/>
      <c r="G270" s="195"/>
      <c r="H270" s="189"/>
      <c r="I270" s="189"/>
      <c r="J270" s="189"/>
      <c r="K270" s="198"/>
      <c r="Q270" s="672"/>
      <c r="R270" s="672"/>
      <c r="S270" s="672"/>
    </row>
    <row r="271" spans="1:19" ht="25.5">
      <c r="A271" s="701" t="s">
        <v>1144</v>
      </c>
      <c r="B271" t="s">
        <v>667</v>
      </c>
      <c r="C271" s="188"/>
      <c r="D271" s="699" t="s">
        <v>734</v>
      </c>
      <c r="E271" s="189"/>
      <c r="G271" s="190" t="s">
        <v>690</v>
      </c>
      <c r="H271" s="189"/>
      <c r="I271" s="191">
        <v>1</v>
      </c>
      <c r="J271" s="192">
        <f>11/3.5</f>
        <v>3.1428571428571428</v>
      </c>
      <c r="K271" s="193">
        <f>I271*J271</f>
        <v>3.1428571428571428</v>
      </c>
      <c r="M271" s="205">
        <v>12</v>
      </c>
      <c r="N271" t="s">
        <v>414</v>
      </c>
      <c r="O271" s="205">
        <f>I271*M271</f>
        <v>12</v>
      </c>
      <c r="P271" s="706">
        <f>O271*J271</f>
        <v>37.714285714285715</v>
      </c>
      <c r="Q271" s="672"/>
      <c r="R271" s="672"/>
      <c r="S271" s="672"/>
    </row>
    <row r="272" spans="1:19" ht="13.5">
      <c r="A272" s="701" t="s">
        <v>1144</v>
      </c>
      <c r="B272" t="s">
        <v>667</v>
      </c>
      <c r="C272" s="188"/>
      <c r="D272" s="699" t="s">
        <v>694</v>
      </c>
      <c r="E272" s="189"/>
      <c r="G272" s="190" t="s">
        <v>695</v>
      </c>
      <c r="H272" s="189"/>
      <c r="I272" s="191">
        <v>0.01</v>
      </c>
      <c r="J272" s="192">
        <v>100</v>
      </c>
      <c r="K272" s="193">
        <f>I272*J272</f>
        <v>1</v>
      </c>
      <c r="M272" s="205">
        <v>12</v>
      </c>
      <c r="N272" t="s">
        <v>414</v>
      </c>
      <c r="O272" s="205">
        <f>I272*M272</f>
        <v>0.12</v>
      </c>
      <c r="P272" s="706">
        <f>O272*J272</f>
        <v>12</v>
      </c>
      <c r="Q272" s="672"/>
      <c r="R272" s="672"/>
      <c r="S272" s="672"/>
    </row>
    <row r="273" spans="1:19" ht="13.5">
      <c r="A273" s="701" t="s">
        <v>1128</v>
      </c>
      <c r="C273" s="194"/>
      <c r="D273" s="723"/>
      <c r="E273" s="189"/>
      <c r="G273" s="195"/>
      <c r="H273" s="189"/>
      <c r="I273" s="189"/>
      <c r="J273" s="196"/>
      <c r="K273" s="197">
        <f>SUM(K271:K272)</f>
        <v>4.1428571428571423</v>
      </c>
      <c r="Q273" s="672"/>
      <c r="R273" s="672"/>
      <c r="S273" s="672"/>
    </row>
    <row r="274" spans="1:19" ht="13.5">
      <c r="A274" s="701" t="s">
        <v>1128</v>
      </c>
      <c r="C274" s="194"/>
      <c r="D274" s="722" t="s">
        <v>662</v>
      </c>
      <c r="E274" s="189"/>
      <c r="G274" s="195"/>
      <c r="H274" s="189"/>
      <c r="I274" s="189"/>
      <c r="J274" s="189"/>
      <c r="K274" s="198"/>
      <c r="Q274" s="672"/>
      <c r="R274" s="672"/>
      <c r="S274" s="672"/>
    </row>
    <row r="275" spans="1:19" ht="25.5">
      <c r="A275" s="701" t="s">
        <v>1144</v>
      </c>
      <c r="B275" t="s">
        <v>662</v>
      </c>
      <c r="C275" s="188" t="s">
        <v>663</v>
      </c>
      <c r="D275" s="699" t="s">
        <v>664</v>
      </c>
      <c r="E275" s="189"/>
      <c r="G275" s="190" t="s">
        <v>665</v>
      </c>
      <c r="H275" s="189"/>
      <c r="I275" s="191">
        <v>5</v>
      </c>
      <c r="J275" s="192">
        <f>K269</f>
        <v>9.1898666666666671</v>
      </c>
      <c r="K275" s="193">
        <f>I275*J275/100</f>
        <v>0.45949333333333336</v>
      </c>
      <c r="M275" s="205">
        <v>12</v>
      </c>
      <c r="N275" t="s">
        <v>414</v>
      </c>
      <c r="O275" s="205">
        <f>I275*M275</f>
        <v>60</v>
      </c>
      <c r="P275" s="706">
        <f>O275*J275/100</f>
        <v>5.5139200000000006</v>
      </c>
      <c r="Q275" s="672"/>
      <c r="R275" s="672"/>
      <c r="S275" s="672"/>
    </row>
    <row r="276" spans="1:19" ht="13.5">
      <c r="A276" s="701" t="s">
        <v>1144</v>
      </c>
      <c r="B276" t="s">
        <v>662</v>
      </c>
      <c r="C276" s="188"/>
      <c r="D276" s="724" t="s">
        <v>731</v>
      </c>
      <c r="E276" s="189"/>
      <c r="G276" s="190" t="s">
        <v>666</v>
      </c>
      <c r="H276" s="191">
        <v>1</v>
      </c>
      <c r="I276" s="191">
        <f>H276*8/H263</f>
        <v>0.53333333333333333</v>
      </c>
      <c r="J276" s="192">
        <f>+J259</f>
        <v>1.2</v>
      </c>
      <c r="K276" s="193">
        <f>I276*J276</f>
        <v>0.64</v>
      </c>
      <c r="M276" s="205">
        <v>12</v>
      </c>
      <c r="N276" t="s">
        <v>414</v>
      </c>
      <c r="O276" s="205">
        <f>I276*M276</f>
        <v>6.4</v>
      </c>
      <c r="P276" s="706">
        <f>O276*J276</f>
        <v>7.68</v>
      </c>
      <c r="Q276" s="672"/>
      <c r="R276" s="672"/>
      <c r="S276" s="672"/>
    </row>
    <row r="277" spans="1:19" ht="14.25" thickBot="1">
      <c r="A277" s="701" t="s">
        <v>1128</v>
      </c>
      <c r="C277" s="199"/>
      <c r="D277" s="725"/>
      <c r="E277" s="200"/>
      <c r="F277" s="201"/>
      <c r="G277" s="206"/>
      <c r="H277" s="200"/>
      <c r="I277" s="200"/>
      <c r="J277" s="202"/>
      <c r="K277" s="203">
        <f>SUM(K275:K276)</f>
        <v>1.0994933333333334</v>
      </c>
      <c r="Q277" s="672"/>
      <c r="R277" s="672"/>
      <c r="S277" s="672"/>
    </row>
    <row r="278" spans="1:19" ht="13.5" thickBot="1">
      <c r="A278" s="701" t="s">
        <v>1128</v>
      </c>
      <c r="Q278" s="672"/>
      <c r="R278" s="672"/>
      <c r="S278" s="672"/>
    </row>
    <row r="279" spans="1:19">
      <c r="A279" s="701" t="s">
        <v>1128</v>
      </c>
      <c r="C279" s="176" t="s">
        <v>645</v>
      </c>
      <c r="D279" s="212">
        <f>QPS!C37</f>
        <v>2.0409000000000019</v>
      </c>
      <c r="E279" s="2282" t="str">
        <f>QPS!G37</f>
        <v>Pernos de anclaje embebido ASTM A36 Ø1/2" de 180 mm de los pedestales</v>
      </c>
      <c r="F279" s="2282"/>
      <c r="G279" s="2282"/>
      <c r="H279" s="2282"/>
      <c r="I279" s="2282"/>
      <c r="J279" s="2282"/>
      <c r="K279" s="2283"/>
      <c r="Q279" s="672">
        <f>QPS!V37</f>
        <v>833.27312000000018</v>
      </c>
      <c r="R279" s="672">
        <f>SUM(P279:P294)</f>
        <v>833.27312000000006</v>
      </c>
      <c r="S279" s="672">
        <f>Q279-R279</f>
        <v>0</v>
      </c>
    </row>
    <row r="280" spans="1:19">
      <c r="A280" s="701" t="s">
        <v>1128</v>
      </c>
      <c r="C280" s="181" t="s">
        <v>646</v>
      </c>
      <c r="D280" s="720" t="s">
        <v>675</v>
      </c>
      <c r="E280" s="207" t="s">
        <v>648</v>
      </c>
      <c r="F280" s="208">
        <v>10</v>
      </c>
      <c r="G280" s="207" t="s">
        <v>649</v>
      </c>
      <c r="H280" s="209">
        <f>F280</f>
        <v>10</v>
      </c>
      <c r="I280" s="210"/>
      <c r="J280" s="211" t="s">
        <v>676</v>
      </c>
      <c r="K280" s="182">
        <f>+K286+K290+K293</f>
        <v>29.75975428571429</v>
      </c>
      <c r="Q280" s="672"/>
      <c r="R280" s="672"/>
      <c r="S280" s="672"/>
    </row>
    <row r="281" spans="1:19" ht="13.5" thickBot="1">
      <c r="A281" s="701" t="s">
        <v>1128</v>
      </c>
      <c r="C281" s="183" t="s">
        <v>651</v>
      </c>
      <c r="D281" s="721" t="s">
        <v>652</v>
      </c>
      <c r="E281" s="184"/>
      <c r="F281" s="185"/>
      <c r="G281" s="186" t="s">
        <v>44</v>
      </c>
      <c r="H281" s="186" t="s">
        <v>653</v>
      </c>
      <c r="I281" s="186" t="s">
        <v>39</v>
      </c>
      <c r="J281" s="186" t="s">
        <v>654</v>
      </c>
      <c r="K281" s="187" t="s">
        <v>655</v>
      </c>
      <c r="Q281" s="672"/>
      <c r="R281" s="672"/>
      <c r="S281" s="672"/>
    </row>
    <row r="282" spans="1:19" ht="13.5">
      <c r="A282" s="701" t="s">
        <v>1128</v>
      </c>
      <c r="C282" s="194"/>
      <c r="D282" s="722" t="s">
        <v>656</v>
      </c>
      <c r="E282" s="189"/>
      <c r="G282" s="195"/>
      <c r="H282" s="189"/>
      <c r="I282" s="189"/>
      <c r="J282" s="189"/>
      <c r="K282" s="198"/>
      <c r="Q282" s="672"/>
      <c r="R282" s="672"/>
      <c r="S282" s="672"/>
    </row>
    <row r="283" spans="1:19" ht="13.5">
      <c r="A283" s="701" t="s">
        <v>1145</v>
      </c>
      <c r="B283" t="s">
        <v>656</v>
      </c>
      <c r="C283" s="188" t="s">
        <v>657</v>
      </c>
      <c r="D283" s="699" t="s">
        <v>658</v>
      </c>
      <c r="E283" s="189"/>
      <c r="G283" s="190" t="s">
        <v>659</v>
      </c>
      <c r="H283" s="191">
        <v>0.1</v>
      </c>
      <c r="I283" s="191">
        <f>H283*8/$F$280</f>
        <v>0.08</v>
      </c>
      <c r="J283" s="192">
        <v>10.51</v>
      </c>
      <c r="K283" s="193">
        <f>I283*J283</f>
        <v>0.84079999999999999</v>
      </c>
      <c r="M283" s="205">
        <v>28</v>
      </c>
      <c r="N283" t="s">
        <v>414</v>
      </c>
      <c r="O283" s="205">
        <f>I283*M283</f>
        <v>2.2400000000000002</v>
      </c>
      <c r="P283" s="706">
        <f>O283*J283</f>
        <v>23.542400000000001</v>
      </c>
      <c r="Q283" s="672"/>
      <c r="R283" s="672"/>
      <c r="S283" s="672"/>
    </row>
    <row r="284" spans="1:19" ht="13.5">
      <c r="A284" s="701" t="s">
        <v>1145</v>
      </c>
      <c r="B284" t="s">
        <v>656</v>
      </c>
      <c r="C284" s="188"/>
      <c r="D284" s="699" t="s">
        <v>668</v>
      </c>
      <c r="E284" s="189"/>
      <c r="G284" s="190" t="s">
        <v>659</v>
      </c>
      <c r="H284" s="191">
        <v>1</v>
      </c>
      <c r="I284" s="191">
        <f t="shared" ref="I284:I285" si="18">H284*8/$F$280</f>
        <v>0.8</v>
      </c>
      <c r="J284" s="192">
        <v>9.3000000000000007</v>
      </c>
      <c r="K284" s="193">
        <f>I284*J284</f>
        <v>7.4400000000000013</v>
      </c>
      <c r="M284" s="205">
        <v>28</v>
      </c>
      <c r="N284" t="s">
        <v>414</v>
      </c>
      <c r="O284" s="205">
        <f>I284*M284</f>
        <v>22.400000000000002</v>
      </c>
      <c r="P284" s="706">
        <f>O284*J284</f>
        <v>208.32000000000002</v>
      </c>
      <c r="Q284" s="672"/>
      <c r="R284" s="672"/>
      <c r="S284" s="672"/>
    </row>
    <row r="285" spans="1:19" ht="13.5">
      <c r="A285" s="701" t="s">
        <v>1145</v>
      </c>
      <c r="B285" t="s">
        <v>656</v>
      </c>
      <c r="C285" s="188" t="s">
        <v>660</v>
      </c>
      <c r="D285" s="699" t="s">
        <v>661</v>
      </c>
      <c r="E285" s="189"/>
      <c r="G285" s="190" t="s">
        <v>659</v>
      </c>
      <c r="H285" s="191">
        <v>1</v>
      </c>
      <c r="I285" s="191">
        <f t="shared" si="18"/>
        <v>0.8</v>
      </c>
      <c r="J285" s="192">
        <v>6.88</v>
      </c>
      <c r="K285" s="193">
        <f>I285*J285</f>
        <v>5.5040000000000004</v>
      </c>
      <c r="M285" s="205">
        <v>28</v>
      </c>
      <c r="N285" t="s">
        <v>414</v>
      </c>
      <c r="O285" s="205">
        <f>I285*M285</f>
        <v>22.400000000000002</v>
      </c>
      <c r="P285" s="706">
        <f>O285*J285</f>
        <v>154.11200000000002</v>
      </c>
      <c r="Q285" s="672"/>
      <c r="R285" s="672"/>
      <c r="S285" s="672"/>
    </row>
    <row r="286" spans="1:19" ht="13.5">
      <c r="A286" s="701" t="s">
        <v>1128</v>
      </c>
      <c r="C286" s="194"/>
      <c r="D286" s="723"/>
      <c r="E286" s="189"/>
      <c r="G286" s="195"/>
      <c r="H286" s="189"/>
      <c r="I286" s="189"/>
      <c r="J286" s="196"/>
      <c r="K286" s="197">
        <f>SUM(K283:K285)</f>
        <v>13.784800000000001</v>
      </c>
      <c r="Q286" s="672"/>
      <c r="R286" s="672"/>
      <c r="S286" s="672"/>
    </row>
    <row r="287" spans="1:19" ht="13.5">
      <c r="A287" s="701" t="s">
        <v>1128</v>
      </c>
      <c r="C287" s="194"/>
      <c r="D287" s="722" t="s">
        <v>667</v>
      </c>
      <c r="E287" s="189"/>
      <c r="G287" s="195"/>
      <c r="H287" s="189"/>
      <c r="I287" s="189"/>
      <c r="J287" s="189"/>
      <c r="K287" s="198"/>
      <c r="Q287" s="672"/>
      <c r="R287" s="672"/>
      <c r="S287" s="672"/>
    </row>
    <row r="288" spans="1:19" ht="25.5">
      <c r="A288" s="701" t="s">
        <v>1145</v>
      </c>
      <c r="B288" t="s">
        <v>667</v>
      </c>
      <c r="C288" s="188"/>
      <c r="D288" s="699" t="s">
        <v>735</v>
      </c>
      <c r="E288" s="189"/>
      <c r="G288" s="190" t="s">
        <v>690</v>
      </c>
      <c r="H288" s="189"/>
      <c r="I288" s="191">
        <v>1</v>
      </c>
      <c r="J288" s="192">
        <f>50/3.5</f>
        <v>14.285714285714286</v>
      </c>
      <c r="K288" s="193">
        <f>I288*J288</f>
        <v>14.285714285714286</v>
      </c>
      <c r="M288" s="205">
        <v>28</v>
      </c>
      <c r="N288" t="s">
        <v>414</v>
      </c>
      <c r="O288" s="205">
        <f>I288*M288</f>
        <v>28</v>
      </c>
      <c r="P288" s="706">
        <f>O288*J288</f>
        <v>400</v>
      </c>
      <c r="Q288" s="672"/>
      <c r="R288" s="672"/>
      <c r="S288" s="672"/>
    </row>
    <row r="289" spans="1:19" ht="13.5">
      <c r="A289" s="701" t="s">
        <v>1145</v>
      </c>
      <c r="B289" t="s">
        <v>667</v>
      </c>
      <c r="C289" s="188"/>
      <c r="D289" s="699" t="s">
        <v>694</v>
      </c>
      <c r="E289" s="189"/>
      <c r="G289" s="190" t="s">
        <v>695</v>
      </c>
      <c r="H289" s="189"/>
      <c r="I289" s="191">
        <v>0.01</v>
      </c>
      <c r="J289" s="192">
        <v>100</v>
      </c>
      <c r="K289" s="193">
        <f>I289*J289</f>
        <v>1</v>
      </c>
      <c r="M289" s="205">
        <v>28</v>
      </c>
      <c r="N289" t="s">
        <v>414</v>
      </c>
      <c r="O289" s="205">
        <f>I289*M289</f>
        <v>0.28000000000000003</v>
      </c>
      <c r="P289" s="706">
        <f>O289*J289</f>
        <v>28.000000000000004</v>
      </c>
      <c r="Q289" s="672"/>
      <c r="R289" s="672"/>
      <c r="S289" s="672"/>
    </row>
    <row r="290" spans="1:19" ht="13.5">
      <c r="A290" s="701" t="s">
        <v>1128</v>
      </c>
      <c r="C290" s="194"/>
      <c r="D290" s="723"/>
      <c r="E290" s="189"/>
      <c r="G290" s="195"/>
      <c r="H290" s="189"/>
      <c r="I290" s="189"/>
      <c r="J290" s="196"/>
      <c r="K290" s="197">
        <f>SUM(K288:K289)</f>
        <v>15.285714285714286</v>
      </c>
      <c r="Q290" s="672"/>
      <c r="R290" s="672"/>
      <c r="S290" s="672"/>
    </row>
    <row r="291" spans="1:19" ht="13.5">
      <c r="A291" s="701" t="s">
        <v>1128</v>
      </c>
      <c r="C291" s="194"/>
      <c r="D291" s="722" t="s">
        <v>662</v>
      </c>
      <c r="E291" s="189"/>
      <c r="G291" s="195"/>
      <c r="H291" s="189"/>
      <c r="I291" s="189"/>
      <c r="J291" s="189"/>
      <c r="K291" s="198"/>
      <c r="Q291" s="672"/>
      <c r="R291" s="672"/>
      <c r="S291" s="672"/>
    </row>
    <row r="292" spans="1:19" ht="25.5">
      <c r="A292" s="701" t="s">
        <v>1145</v>
      </c>
      <c r="B292" t="s">
        <v>662</v>
      </c>
      <c r="C292" s="188" t="s">
        <v>663</v>
      </c>
      <c r="D292" s="699" t="s">
        <v>664</v>
      </c>
      <c r="E292" s="189"/>
      <c r="G292" s="190" t="s">
        <v>665</v>
      </c>
      <c r="H292" s="189"/>
      <c r="I292" s="191">
        <v>5</v>
      </c>
      <c r="J292" s="192">
        <f>K286</f>
        <v>13.784800000000001</v>
      </c>
      <c r="K292" s="193">
        <f>I292*J292/100</f>
        <v>0.68924000000000007</v>
      </c>
      <c r="M292" s="205">
        <v>28</v>
      </c>
      <c r="N292" t="s">
        <v>414</v>
      </c>
      <c r="O292" s="205">
        <f>I292*M292</f>
        <v>140</v>
      </c>
      <c r="P292" s="706">
        <f>O292*J292/100</f>
        <v>19.298719999999999</v>
      </c>
      <c r="Q292" s="672"/>
      <c r="R292" s="672"/>
      <c r="S292" s="672"/>
    </row>
    <row r="293" spans="1:19" ht="14.25" thickBot="1">
      <c r="A293" s="701" t="s">
        <v>1128</v>
      </c>
      <c r="C293" s="199"/>
      <c r="D293" s="725"/>
      <c r="E293" s="200"/>
      <c r="F293" s="201"/>
      <c r="G293" s="206"/>
      <c r="H293" s="200"/>
      <c r="I293" s="200"/>
      <c r="J293" s="202"/>
      <c r="K293" s="203">
        <f>SUM(K292:K292)</f>
        <v>0.68924000000000007</v>
      </c>
      <c r="Q293" s="672"/>
      <c r="R293" s="672"/>
      <c r="S293" s="672"/>
    </row>
    <row r="294" spans="1:19" ht="13.5" thickBot="1">
      <c r="A294" s="701" t="s">
        <v>1128</v>
      </c>
      <c r="Q294" s="672"/>
      <c r="R294" s="672"/>
      <c r="S294" s="672"/>
    </row>
    <row r="295" spans="1:19">
      <c r="A295" s="701" t="s">
        <v>1128</v>
      </c>
      <c r="C295" s="176" t="s">
        <v>645</v>
      </c>
      <c r="D295" s="212">
        <f>QPS!C38</f>
        <v>2.0410000000000021</v>
      </c>
      <c r="E295" s="2282" t="str">
        <f>QPS!G38</f>
        <v>Picado, escarificado y limpieza sobre losa existente</v>
      </c>
      <c r="F295" s="2282"/>
      <c r="G295" s="2282"/>
      <c r="H295" s="2282"/>
      <c r="I295" s="2282"/>
      <c r="J295" s="2282"/>
      <c r="K295" s="2283"/>
      <c r="Q295" s="672">
        <f>QPS!V38</f>
        <v>8.049956400000001</v>
      </c>
      <c r="R295" s="672">
        <f>SUM(P295:P310)</f>
        <v>8.049956400000001</v>
      </c>
      <c r="S295" s="672">
        <f>Q295-R295</f>
        <v>0</v>
      </c>
    </row>
    <row r="296" spans="1:19">
      <c r="A296" s="701" t="s">
        <v>1128</v>
      </c>
      <c r="C296" s="181" t="s">
        <v>646</v>
      </c>
      <c r="D296" s="720" t="s">
        <v>671</v>
      </c>
      <c r="E296" s="207" t="s">
        <v>648</v>
      </c>
      <c r="F296" s="208">
        <v>15</v>
      </c>
      <c r="G296" s="207" t="s">
        <v>649</v>
      </c>
      <c r="H296" s="209">
        <f>F296</f>
        <v>15</v>
      </c>
      <c r="I296" s="210"/>
      <c r="J296" s="211" t="s">
        <v>672</v>
      </c>
      <c r="K296" s="182">
        <f>+K302+K305+K309</f>
        <v>13.089360000000001</v>
      </c>
      <c r="Q296" s="672"/>
      <c r="R296" s="672"/>
      <c r="S296" s="672"/>
    </row>
    <row r="297" spans="1:19" ht="13.5" thickBot="1">
      <c r="A297" s="701" t="s">
        <v>1128</v>
      </c>
      <c r="C297" s="183" t="s">
        <v>651</v>
      </c>
      <c r="D297" s="721" t="s">
        <v>652</v>
      </c>
      <c r="E297" s="184"/>
      <c r="F297" s="185"/>
      <c r="G297" s="186" t="s">
        <v>44</v>
      </c>
      <c r="H297" s="186" t="s">
        <v>653</v>
      </c>
      <c r="I297" s="186" t="s">
        <v>39</v>
      </c>
      <c r="J297" s="186" t="s">
        <v>654</v>
      </c>
      <c r="K297" s="187" t="s">
        <v>655</v>
      </c>
      <c r="Q297" s="672"/>
      <c r="R297" s="672"/>
      <c r="S297" s="672"/>
    </row>
    <row r="298" spans="1:19" ht="13.5">
      <c r="A298" s="701" t="s">
        <v>1128</v>
      </c>
      <c r="C298" s="194"/>
      <c r="D298" s="722" t="s">
        <v>656</v>
      </c>
      <c r="E298" s="189"/>
      <c r="G298" s="195"/>
      <c r="H298" s="189"/>
      <c r="I298" s="189"/>
      <c r="J298" s="189"/>
      <c r="K298" s="198"/>
      <c r="Q298" s="672"/>
      <c r="R298" s="672"/>
      <c r="S298" s="672"/>
    </row>
    <row r="299" spans="1:19" ht="13.5">
      <c r="A299" s="701" t="s">
        <v>1146</v>
      </c>
      <c r="B299" t="s">
        <v>656</v>
      </c>
      <c r="C299" s="188" t="s">
        <v>657</v>
      </c>
      <c r="D299" s="699" t="s">
        <v>658</v>
      </c>
      <c r="E299" s="189"/>
      <c r="G299" s="190" t="s">
        <v>659</v>
      </c>
      <c r="H299" s="191">
        <v>0.1</v>
      </c>
      <c r="I299" s="191">
        <f>H299*8/$F$296</f>
        <v>5.3333333333333337E-2</v>
      </c>
      <c r="J299" s="192">
        <v>10.51</v>
      </c>
      <c r="K299" s="193">
        <f>I299*J299</f>
        <v>0.56053333333333333</v>
      </c>
      <c r="M299" s="205">
        <v>0.61499999999999999</v>
      </c>
      <c r="N299" t="s">
        <v>358</v>
      </c>
      <c r="O299" s="205">
        <f>I299*M299</f>
        <v>3.2800000000000003E-2</v>
      </c>
      <c r="P299" s="706">
        <f>O299*J299</f>
        <v>0.34472800000000003</v>
      </c>
      <c r="Q299" s="672"/>
      <c r="R299" s="672"/>
      <c r="S299" s="672"/>
    </row>
    <row r="300" spans="1:19" ht="13.5">
      <c r="A300" s="701" t="s">
        <v>1146</v>
      </c>
      <c r="B300" t="s">
        <v>656</v>
      </c>
      <c r="C300" s="188"/>
      <c r="D300" s="699" t="s">
        <v>668</v>
      </c>
      <c r="E300" s="189"/>
      <c r="G300" s="190" t="s">
        <v>659</v>
      </c>
      <c r="H300" s="191">
        <v>1</v>
      </c>
      <c r="I300" s="191">
        <f t="shared" ref="I300:I301" si="19">H300*8/$F$296</f>
        <v>0.53333333333333333</v>
      </c>
      <c r="J300" s="192">
        <v>9.3000000000000007</v>
      </c>
      <c r="K300" s="193">
        <f>I300*J300</f>
        <v>4.96</v>
      </c>
      <c r="M300" s="205">
        <v>0.61499999999999999</v>
      </c>
      <c r="N300" t="s">
        <v>358</v>
      </c>
      <c r="O300" s="205">
        <f>I300*M300</f>
        <v>0.32800000000000001</v>
      </c>
      <c r="P300" s="706">
        <f>O300*J300</f>
        <v>3.0504000000000002</v>
      </c>
      <c r="Q300" s="672"/>
      <c r="R300" s="672"/>
      <c r="S300" s="672"/>
    </row>
    <row r="301" spans="1:19" ht="13.5">
      <c r="A301" s="701" t="s">
        <v>1146</v>
      </c>
      <c r="B301" t="s">
        <v>656</v>
      </c>
      <c r="C301" s="188"/>
      <c r="D301" s="699" t="s">
        <v>661</v>
      </c>
      <c r="E301" s="189"/>
      <c r="G301" s="190" t="s">
        <v>659</v>
      </c>
      <c r="H301" s="191">
        <v>1</v>
      </c>
      <c r="I301" s="191">
        <f t="shared" si="19"/>
        <v>0.53333333333333333</v>
      </c>
      <c r="J301" s="192">
        <v>6.88</v>
      </c>
      <c r="K301" s="193">
        <f>I301*J301</f>
        <v>3.6693333333333333</v>
      </c>
      <c r="M301" s="205">
        <v>0.61499999999999999</v>
      </c>
      <c r="N301" t="s">
        <v>358</v>
      </c>
      <c r="O301" s="205">
        <f>I301*M301</f>
        <v>0.32800000000000001</v>
      </c>
      <c r="P301" s="706">
        <f>O301*J301</f>
        <v>2.25664</v>
      </c>
      <c r="Q301" s="672"/>
      <c r="R301" s="672"/>
      <c r="S301" s="672"/>
    </row>
    <row r="302" spans="1:19" ht="13.5">
      <c r="A302" s="701" t="s">
        <v>1128</v>
      </c>
      <c r="C302" s="194"/>
      <c r="D302" s="723"/>
      <c r="E302" s="189"/>
      <c r="G302" s="195"/>
      <c r="H302" s="189"/>
      <c r="I302" s="189"/>
      <c r="J302" s="196"/>
      <c r="K302" s="197">
        <f>SUM(K299:K301)</f>
        <v>9.1898666666666671</v>
      </c>
      <c r="Q302" s="672"/>
      <c r="R302" s="672"/>
      <c r="S302" s="672"/>
    </row>
    <row r="303" spans="1:19" ht="13.5">
      <c r="A303" s="701" t="s">
        <v>1128</v>
      </c>
      <c r="C303" s="194"/>
      <c r="D303" s="722" t="s">
        <v>667</v>
      </c>
      <c r="E303" s="189"/>
      <c r="G303" s="195"/>
      <c r="H303" s="189"/>
      <c r="I303" s="189"/>
      <c r="J303" s="189"/>
      <c r="K303" s="198"/>
      <c r="Q303" s="672"/>
      <c r="R303" s="672"/>
      <c r="S303" s="672"/>
    </row>
    <row r="304" spans="1:19" ht="13.5">
      <c r="A304" s="701" t="s">
        <v>1146</v>
      </c>
      <c r="B304" t="s">
        <v>667</v>
      </c>
      <c r="C304" s="188"/>
      <c r="D304" s="699" t="s">
        <v>694</v>
      </c>
      <c r="E304" s="189"/>
      <c r="G304" s="190" t="s">
        <v>695</v>
      </c>
      <c r="H304" s="189"/>
      <c r="I304" s="191">
        <v>0.02</v>
      </c>
      <c r="J304" s="192">
        <v>100</v>
      </c>
      <c r="K304" s="193">
        <f>I304*J304</f>
        <v>2</v>
      </c>
      <c r="M304" s="205">
        <v>0.61499999999999999</v>
      </c>
      <c r="N304" t="s">
        <v>358</v>
      </c>
      <c r="O304" s="704">
        <f>I304*M304</f>
        <v>1.23E-2</v>
      </c>
      <c r="P304" s="706">
        <f>O304*J304</f>
        <v>1.23</v>
      </c>
      <c r="Q304" s="672"/>
      <c r="R304" s="672"/>
      <c r="S304" s="672"/>
    </row>
    <row r="305" spans="1:19" ht="13.5">
      <c r="A305" s="701" t="s">
        <v>1128</v>
      </c>
      <c r="C305" s="194"/>
      <c r="D305" s="723"/>
      <c r="E305" s="189"/>
      <c r="G305" s="195"/>
      <c r="H305" s="189"/>
      <c r="I305" s="189"/>
      <c r="J305" s="196"/>
      <c r="K305" s="197">
        <f>SUM(K304:K304)</f>
        <v>2</v>
      </c>
      <c r="Q305" s="672"/>
      <c r="R305" s="672"/>
      <c r="S305" s="672"/>
    </row>
    <row r="306" spans="1:19" ht="13.5">
      <c r="A306" s="701" t="s">
        <v>1128</v>
      </c>
      <c r="C306" s="194"/>
      <c r="D306" s="722" t="s">
        <v>662</v>
      </c>
      <c r="E306" s="189"/>
      <c r="G306" s="195"/>
      <c r="H306" s="189"/>
      <c r="I306" s="189"/>
      <c r="J306" s="189"/>
      <c r="K306" s="198"/>
      <c r="Q306" s="672"/>
      <c r="R306" s="672"/>
      <c r="S306" s="672"/>
    </row>
    <row r="307" spans="1:19" ht="25.5">
      <c r="A307" s="701" t="s">
        <v>1146</v>
      </c>
      <c r="B307" t="s">
        <v>662</v>
      </c>
      <c r="C307" s="188" t="s">
        <v>663</v>
      </c>
      <c r="D307" s="699" t="s">
        <v>664</v>
      </c>
      <c r="E307" s="189"/>
      <c r="G307" s="190" t="s">
        <v>665</v>
      </c>
      <c r="H307" s="189"/>
      <c r="I307" s="191">
        <v>5</v>
      </c>
      <c r="J307" s="192">
        <f>K302</f>
        <v>9.1898666666666671</v>
      </c>
      <c r="K307" s="193">
        <f>I307*J307/100</f>
        <v>0.45949333333333336</v>
      </c>
      <c r="M307" s="205">
        <v>0.61499999999999999</v>
      </c>
      <c r="N307" t="s">
        <v>358</v>
      </c>
      <c r="O307" s="205">
        <f>I307*M307</f>
        <v>3.0750000000000002</v>
      </c>
      <c r="P307" s="706">
        <f>O307*J307/100</f>
        <v>0.28258840000000002</v>
      </c>
      <c r="Q307" s="672"/>
      <c r="R307" s="672"/>
      <c r="S307" s="672"/>
    </row>
    <row r="308" spans="1:19" ht="13.5">
      <c r="A308" s="701" t="s">
        <v>1146</v>
      </c>
      <c r="B308" t="s">
        <v>662</v>
      </c>
      <c r="C308" s="188"/>
      <c r="D308" s="724" t="s">
        <v>751</v>
      </c>
      <c r="E308" s="189"/>
      <c r="G308" s="190" t="s">
        <v>666</v>
      </c>
      <c r="H308" s="191">
        <v>1</v>
      </c>
      <c r="I308" s="191">
        <f>H308*8/$H$296</f>
        <v>0.53333333333333333</v>
      </c>
      <c r="J308" s="192">
        <f>+J53</f>
        <v>2.7</v>
      </c>
      <c r="K308" s="193">
        <f>I308*J308</f>
        <v>1.4400000000000002</v>
      </c>
      <c r="M308" s="205">
        <v>0.61499999999999999</v>
      </c>
      <c r="N308" t="s">
        <v>358</v>
      </c>
      <c r="O308" s="205">
        <f>I308*M308</f>
        <v>0.32800000000000001</v>
      </c>
      <c r="P308" s="706">
        <f>O308*J308</f>
        <v>0.88560000000000005</v>
      </c>
      <c r="Q308" s="672"/>
      <c r="R308" s="672"/>
      <c r="S308" s="672"/>
    </row>
    <row r="309" spans="1:19" ht="14.25" thickBot="1">
      <c r="A309" s="701" t="s">
        <v>1128</v>
      </c>
      <c r="C309" s="199"/>
      <c r="D309" s="725"/>
      <c r="E309" s="200"/>
      <c r="F309" s="201"/>
      <c r="G309" s="206"/>
      <c r="H309" s="200"/>
      <c r="I309" s="200"/>
      <c r="J309" s="202" t="s">
        <v>752</v>
      </c>
      <c r="K309" s="203">
        <f>SUM(K307:K308)</f>
        <v>1.8994933333333335</v>
      </c>
      <c r="Q309" s="672"/>
      <c r="R309" s="672"/>
      <c r="S309" s="672"/>
    </row>
    <row r="310" spans="1:19" ht="13.5" thickBot="1">
      <c r="A310" s="701" t="s">
        <v>1128</v>
      </c>
      <c r="Q310" s="672"/>
      <c r="R310" s="672"/>
      <c r="S310" s="672"/>
    </row>
    <row r="311" spans="1:19">
      <c r="A311" s="701" t="s">
        <v>1128</v>
      </c>
      <c r="C311" s="176" t="s">
        <v>645</v>
      </c>
      <c r="D311" s="212" t="str">
        <f>QPS!C41</f>
        <v>3.01.01</v>
      </c>
      <c r="E311" s="2282" t="str">
        <f>QPS!G41</f>
        <v>Etiquetado de tuberías</v>
      </c>
      <c r="F311" s="2282"/>
      <c r="G311" s="2282"/>
      <c r="H311" s="2282"/>
      <c r="I311" s="2282"/>
      <c r="J311" s="2282"/>
      <c r="K311" s="2283"/>
      <c r="Q311" s="672">
        <f>QPS!V41</f>
        <v>2447.404</v>
      </c>
      <c r="R311" s="672">
        <f>SUM(P311:P325)</f>
        <v>2447.404</v>
      </c>
      <c r="S311" s="672">
        <f>Q311-R311</f>
        <v>0</v>
      </c>
    </row>
    <row r="312" spans="1:19">
      <c r="A312" s="701" t="s">
        <v>1128</v>
      </c>
      <c r="C312" s="181" t="s">
        <v>646</v>
      </c>
      <c r="D312" s="720" t="s">
        <v>647</v>
      </c>
      <c r="E312" s="207" t="s">
        <v>648</v>
      </c>
      <c r="F312" s="221">
        <v>0.1</v>
      </c>
      <c r="G312" s="207" t="s">
        <v>649</v>
      </c>
      <c r="H312" s="209">
        <f>F312</f>
        <v>0.1</v>
      </c>
      <c r="I312" s="210"/>
      <c r="J312" s="211" t="s">
        <v>650</v>
      </c>
      <c r="K312" s="182">
        <f>+K318+K321+K324</f>
        <v>2447.404</v>
      </c>
      <c r="Q312" s="672"/>
      <c r="R312" s="672"/>
      <c r="S312" s="672"/>
    </row>
    <row r="313" spans="1:19" ht="13.5" thickBot="1">
      <c r="A313" s="701" t="s">
        <v>1128</v>
      </c>
      <c r="C313" s="183" t="s">
        <v>651</v>
      </c>
      <c r="D313" s="721" t="s">
        <v>652</v>
      </c>
      <c r="E313" s="184"/>
      <c r="F313" s="185"/>
      <c r="G313" s="186" t="s">
        <v>44</v>
      </c>
      <c r="H313" s="186" t="s">
        <v>653</v>
      </c>
      <c r="I313" s="186" t="s">
        <v>39</v>
      </c>
      <c r="J313" s="186" t="s">
        <v>654</v>
      </c>
      <c r="K313" s="187" t="s">
        <v>655</v>
      </c>
      <c r="Q313" s="672"/>
      <c r="R313" s="672"/>
      <c r="S313" s="672"/>
    </row>
    <row r="314" spans="1:19" ht="13.5">
      <c r="A314" s="701" t="s">
        <v>1128</v>
      </c>
      <c r="C314" s="194"/>
      <c r="D314" s="722" t="s">
        <v>656</v>
      </c>
      <c r="E314" s="189"/>
      <c r="G314" s="195"/>
      <c r="H314" s="189"/>
      <c r="I314" s="189"/>
      <c r="J314" s="189"/>
      <c r="K314" s="198"/>
      <c r="Q314" s="672"/>
      <c r="R314" s="672"/>
      <c r="S314" s="672"/>
    </row>
    <row r="315" spans="1:19" ht="13.5">
      <c r="A315" s="701" t="s">
        <v>195</v>
      </c>
      <c r="B315" t="s">
        <v>656</v>
      </c>
      <c r="C315" s="188" t="s">
        <v>657</v>
      </c>
      <c r="D315" s="699" t="s">
        <v>658</v>
      </c>
      <c r="E315" s="189"/>
      <c r="G315" s="190" t="s">
        <v>659</v>
      </c>
      <c r="H315" s="191">
        <v>0.1</v>
      </c>
      <c r="I315" s="191">
        <f>H315*8/$F$312</f>
        <v>8</v>
      </c>
      <c r="J315" s="192">
        <v>10.51</v>
      </c>
      <c r="K315" s="193">
        <f>I315*J315</f>
        <v>84.08</v>
      </c>
      <c r="M315" s="205">
        <v>1</v>
      </c>
      <c r="N315" t="s">
        <v>52</v>
      </c>
      <c r="O315" s="205">
        <f>I315*M315</f>
        <v>8</v>
      </c>
      <c r="P315" s="706">
        <f>O315*J315</f>
        <v>84.08</v>
      </c>
      <c r="Q315" s="672"/>
      <c r="R315" s="672"/>
      <c r="S315" s="672"/>
    </row>
    <row r="316" spans="1:19" ht="13.5">
      <c r="A316" s="701" t="s">
        <v>195</v>
      </c>
      <c r="B316" t="s">
        <v>656</v>
      </c>
      <c r="C316" s="188"/>
      <c r="D316" s="699" t="s">
        <v>668</v>
      </c>
      <c r="E316" s="189"/>
      <c r="G316" s="190" t="s">
        <v>659</v>
      </c>
      <c r="H316" s="191">
        <v>1</v>
      </c>
      <c r="I316" s="191">
        <f t="shared" ref="I316:I317" si="20">H316*8/$F$312</f>
        <v>80</v>
      </c>
      <c r="J316" s="192">
        <v>9.3000000000000007</v>
      </c>
      <c r="K316" s="193">
        <f>I316*J316</f>
        <v>744</v>
      </c>
      <c r="M316" s="205">
        <v>1</v>
      </c>
      <c r="N316" t="s">
        <v>52</v>
      </c>
      <c r="O316" s="205">
        <f>I316*M316</f>
        <v>80</v>
      </c>
      <c r="P316" s="706">
        <f>O316*J316</f>
        <v>744</v>
      </c>
      <c r="Q316" s="672"/>
      <c r="R316" s="672"/>
      <c r="S316" s="672"/>
    </row>
    <row r="317" spans="1:19" ht="13.5">
      <c r="A317" s="701" t="s">
        <v>195</v>
      </c>
      <c r="B317" t="s">
        <v>656</v>
      </c>
      <c r="C317" s="188" t="s">
        <v>660</v>
      </c>
      <c r="D317" s="699" t="s">
        <v>661</v>
      </c>
      <c r="E317" s="189"/>
      <c r="G317" s="190" t="s">
        <v>659</v>
      </c>
      <c r="H317" s="191">
        <v>1</v>
      </c>
      <c r="I317" s="191">
        <f t="shared" si="20"/>
        <v>80</v>
      </c>
      <c r="J317" s="192">
        <v>6.88</v>
      </c>
      <c r="K317" s="193">
        <f>I317*J317</f>
        <v>550.4</v>
      </c>
      <c r="M317" s="205">
        <v>1</v>
      </c>
      <c r="N317" t="s">
        <v>52</v>
      </c>
      <c r="O317" s="205">
        <f>I317*M317</f>
        <v>80</v>
      </c>
      <c r="P317" s="706">
        <f>O317*J317</f>
        <v>550.4</v>
      </c>
      <c r="Q317" s="672"/>
      <c r="R317" s="672"/>
      <c r="S317" s="672"/>
    </row>
    <row r="318" spans="1:19" ht="13.5">
      <c r="A318" s="701" t="s">
        <v>1128</v>
      </c>
      <c r="C318" s="194"/>
      <c r="D318" s="723"/>
      <c r="E318" s="189"/>
      <c r="G318" s="195"/>
      <c r="H318" s="189"/>
      <c r="I318" s="189"/>
      <c r="J318" s="196"/>
      <c r="K318" s="197">
        <f>SUM(K315:K317)</f>
        <v>1378.48</v>
      </c>
      <c r="Q318" s="672"/>
      <c r="R318" s="672"/>
      <c r="S318" s="672"/>
    </row>
    <row r="319" spans="1:19" ht="13.5">
      <c r="A319" s="701" t="s">
        <v>1128</v>
      </c>
      <c r="C319" s="194"/>
      <c r="D319" s="722" t="s">
        <v>667</v>
      </c>
      <c r="E319" s="189"/>
      <c r="G319" s="195"/>
      <c r="H319" s="189"/>
      <c r="I319" s="189"/>
      <c r="J319" s="189"/>
      <c r="K319" s="198"/>
      <c r="Q319" s="672"/>
      <c r="R319" s="672"/>
      <c r="S319" s="672"/>
    </row>
    <row r="320" spans="1:19" ht="13.5">
      <c r="A320" s="701" t="s">
        <v>195</v>
      </c>
      <c r="B320" t="s">
        <v>667</v>
      </c>
      <c r="C320" s="188"/>
      <c r="D320" s="699" t="s">
        <v>694</v>
      </c>
      <c r="E320" s="189"/>
      <c r="G320" s="190" t="s">
        <v>695</v>
      </c>
      <c r="H320" s="189"/>
      <c r="I320" s="191">
        <v>10</v>
      </c>
      <c r="J320" s="192">
        <v>100</v>
      </c>
      <c r="K320" s="193">
        <f>I320*J320</f>
        <v>1000</v>
      </c>
      <c r="M320" s="205">
        <v>1</v>
      </c>
      <c r="N320" t="s">
        <v>52</v>
      </c>
      <c r="O320" s="205">
        <f>I320*M320</f>
        <v>10</v>
      </c>
      <c r="P320" s="706">
        <f>O320*J320</f>
        <v>1000</v>
      </c>
      <c r="Q320" s="672"/>
      <c r="R320" s="672"/>
      <c r="S320" s="672"/>
    </row>
    <row r="321" spans="1:19" ht="13.5">
      <c r="A321" s="701" t="s">
        <v>1128</v>
      </c>
      <c r="C321" s="194"/>
      <c r="D321" s="723"/>
      <c r="E321" s="189"/>
      <c r="G321" s="195"/>
      <c r="H321" s="189"/>
      <c r="I321" s="189"/>
      <c r="J321" s="196"/>
      <c r="K321" s="197">
        <f>SUM(K320:K320)</f>
        <v>1000</v>
      </c>
      <c r="Q321" s="672"/>
      <c r="R321" s="672"/>
      <c r="S321" s="672"/>
    </row>
    <row r="322" spans="1:19" ht="13.5">
      <c r="A322" s="701" t="s">
        <v>1128</v>
      </c>
      <c r="C322" s="194"/>
      <c r="D322" s="722" t="s">
        <v>662</v>
      </c>
      <c r="E322" s="189"/>
      <c r="G322" s="195"/>
      <c r="H322" s="189"/>
      <c r="I322" s="189"/>
      <c r="J322" s="189"/>
      <c r="K322" s="198"/>
      <c r="Q322" s="672"/>
      <c r="R322" s="672"/>
      <c r="S322" s="672"/>
    </row>
    <row r="323" spans="1:19" ht="25.5">
      <c r="A323" s="701" t="s">
        <v>195</v>
      </c>
      <c r="B323" t="s">
        <v>662</v>
      </c>
      <c r="C323" s="188" t="s">
        <v>663</v>
      </c>
      <c r="D323" s="699" t="s">
        <v>664</v>
      </c>
      <c r="E323" s="189"/>
      <c r="G323" s="190" t="s">
        <v>665</v>
      </c>
      <c r="H323" s="189"/>
      <c r="I323" s="191">
        <v>5</v>
      </c>
      <c r="J323" s="192">
        <f>K318</f>
        <v>1378.48</v>
      </c>
      <c r="K323" s="193">
        <f>I323*J323/100</f>
        <v>68.923999999999992</v>
      </c>
      <c r="M323" s="205">
        <v>1</v>
      </c>
      <c r="N323" t="s">
        <v>52</v>
      </c>
      <c r="O323" s="205">
        <f>I323*M323</f>
        <v>5</v>
      </c>
      <c r="P323" s="706">
        <f>O323*J323/100</f>
        <v>68.923999999999992</v>
      </c>
      <c r="Q323" s="672"/>
      <c r="R323" s="672"/>
      <c r="S323" s="672"/>
    </row>
    <row r="324" spans="1:19" ht="14.25" thickBot="1">
      <c r="A324" s="701" t="s">
        <v>1128</v>
      </c>
      <c r="C324" s="199"/>
      <c r="D324" s="725"/>
      <c r="E324" s="200"/>
      <c r="F324" s="201"/>
      <c r="G324" s="206"/>
      <c r="H324" s="200"/>
      <c r="I324" s="200"/>
      <c r="J324" s="202"/>
      <c r="K324" s="203">
        <f>SUM(K323:K323)</f>
        <v>68.923999999999992</v>
      </c>
      <c r="Q324" s="672"/>
      <c r="R324" s="672"/>
      <c r="S324" s="672"/>
    </row>
    <row r="325" spans="1:19" ht="13.5" thickBot="1">
      <c r="A325" s="701" t="s">
        <v>1128</v>
      </c>
      <c r="Q325" s="672"/>
      <c r="R325" s="672"/>
      <c r="S325" s="672"/>
    </row>
    <row r="326" spans="1:19">
      <c r="A326" s="701" t="s">
        <v>1128</v>
      </c>
      <c r="C326" s="176" t="s">
        <v>645</v>
      </c>
      <c r="D326" s="212" t="str">
        <f>QPS!C42</f>
        <v>3.01.02</v>
      </c>
      <c r="E326" s="2282" t="str">
        <f>QPS!G42</f>
        <v>Limpieza con agua</v>
      </c>
      <c r="F326" s="2282"/>
      <c r="G326" s="2282"/>
      <c r="H326" s="2282"/>
      <c r="I326" s="2282"/>
      <c r="J326" s="2282"/>
      <c r="K326" s="2283"/>
      <c r="Q326" s="672">
        <f>QPS!V42</f>
        <v>545.48080000000004</v>
      </c>
      <c r="R326" s="672">
        <f>SUM(P326:P341)</f>
        <v>545.48080000000004</v>
      </c>
      <c r="S326" s="672">
        <f>Q326-R326</f>
        <v>0</v>
      </c>
    </row>
    <row r="327" spans="1:19">
      <c r="A327" s="701" t="s">
        <v>1128</v>
      </c>
      <c r="C327" s="181" t="s">
        <v>646</v>
      </c>
      <c r="D327" s="720" t="s">
        <v>647</v>
      </c>
      <c r="E327" s="207" t="s">
        <v>648</v>
      </c>
      <c r="F327" s="208">
        <v>0.5</v>
      </c>
      <c r="G327" s="207" t="s">
        <v>649</v>
      </c>
      <c r="H327" s="209">
        <f>F327</f>
        <v>0.5</v>
      </c>
      <c r="I327" s="210"/>
      <c r="J327" s="211" t="s">
        <v>650</v>
      </c>
      <c r="K327" s="182">
        <f>+K333+K336+K340</f>
        <v>545.48080000000004</v>
      </c>
      <c r="Q327" s="672"/>
      <c r="R327" s="672"/>
      <c r="S327" s="672"/>
    </row>
    <row r="328" spans="1:19" ht="13.5" thickBot="1">
      <c r="A328" s="701" t="s">
        <v>1128</v>
      </c>
      <c r="C328" s="183" t="s">
        <v>651</v>
      </c>
      <c r="D328" s="721" t="s">
        <v>652</v>
      </c>
      <c r="E328" s="184"/>
      <c r="F328" s="185"/>
      <c r="G328" s="186" t="s">
        <v>44</v>
      </c>
      <c r="H328" s="186" t="s">
        <v>653</v>
      </c>
      <c r="I328" s="186" t="s">
        <v>39</v>
      </c>
      <c r="J328" s="186" t="s">
        <v>654</v>
      </c>
      <c r="K328" s="187" t="s">
        <v>655</v>
      </c>
      <c r="Q328" s="672"/>
      <c r="R328" s="672"/>
      <c r="S328" s="672"/>
    </row>
    <row r="329" spans="1:19" ht="13.5">
      <c r="A329" s="701" t="s">
        <v>1128</v>
      </c>
      <c r="C329" s="194"/>
      <c r="D329" s="722" t="s">
        <v>656</v>
      </c>
      <c r="E329" s="189"/>
      <c r="G329" s="195"/>
      <c r="H329" s="189"/>
      <c r="I329" s="189"/>
      <c r="J329" s="189"/>
      <c r="K329" s="198"/>
      <c r="Q329" s="672"/>
      <c r="R329" s="672"/>
      <c r="S329" s="672"/>
    </row>
    <row r="330" spans="1:19" ht="13.5">
      <c r="A330" s="701" t="s">
        <v>196</v>
      </c>
      <c r="B330" t="s">
        <v>656</v>
      </c>
      <c r="C330" s="188" t="s">
        <v>657</v>
      </c>
      <c r="D330" s="699" t="s">
        <v>658</v>
      </c>
      <c r="E330" s="189"/>
      <c r="G330" s="190" t="s">
        <v>659</v>
      </c>
      <c r="H330" s="191">
        <v>0.1</v>
      </c>
      <c r="I330" s="191">
        <f>H330*8/$F$327</f>
        <v>1.6</v>
      </c>
      <c r="J330" s="192">
        <v>10.51</v>
      </c>
      <c r="K330" s="193">
        <f>I330*J330</f>
        <v>16.815999999999999</v>
      </c>
      <c r="M330" s="205">
        <v>1</v>
      </c>
      <c r="N330" t="s">
        <v>52</v>
      </c>
      <c r="O330" s="205">
        <f>I330*M330</f>
        <v>1.6</v>
      </c>
      <c r="P330" s="706">
        <f>O330*J330</f>
        <v>16.815999999999999</v>
      </c>
      <c r="Q330" s="672"/>
      <c r="R330" s="672"/>
      <c r="S330" s="672"/>
    </row>
    <row r="331" spans="1:19" ht="13.5">
      <c r="A331" s="701" t="s">
        <v>196</v>
      </c>
      <c r="B331" t="s">
        <v>656</v>
      </c>
      <c r="C331" s="188"/>
      <c r="D331" s="699" t="s">
        <v>668</v>
      </c>
      <c r="E331" s="189"/>
      <c r="G331" s="190" t="s">
        <v>659</v>
      </c>
      <c r="H331" s="191">
        <v>1</v>
      </c>
      <c r="I331" s="191">
        <f t="shared" ref="I331:I332" si="21">H331*8/$F$327</f>
        <v>16</v>
      </c>
      <c r="J331" s="192">
        <v>9.3000000000000007</v>
      </c>
      <c r="K331" s="193">
        <f>I331*J331</f>
        <v>148.80000000000001</v>
      </c>
      <c r="M331" s="205">
        <v>1</v>
      </c>
      <c r="N331" t="s">
        <v>52</v>
      </c>
      <c r="O331" s="205">
        <f>I331*M331</f>
        <v>16</v>
      </c>
      <c r="P331" s="706">
        <f>O331*J331</f>
        <v>148.80000000000001</v>
      </c>
      <c r="Q331" s="672"/>
      <c r="R331" s="672"/>
      <c r="S331" s="672"/>
    </row>
    <row r="332" spans="1:19" ht="13.5">
      <c r="A332" s="701" t="s">
        <v>196</v>
      </c>
      <c r="B332" t="s">
        <v>656</v>
      </c>
      <c r="C332" s="188" t="s">
        <v>660</v>
      </c>
      <c r="D332" s="699" t="s">
        <v>661</v>
      </c>
      <c r="E332" s="189"/>
      <c r="G332" s="190" t="s">
        <v>659</v>
      </c>
      <c r="H332" s="191">
        <v>1</v>
      </c>
      <c r="I332" s="191">
        <f t="shared" si="21"/>
        <v>16</v>
      </c>
      <c r="J332" s="192">
        <v>6.88</v>
      </c>
      <c r="K332" s="193">
        <f>I332*J332</f>
        <v>110.08</v>
      </c>
      <c r="M332" s="205">
        <v>1</v>
      </c>
      <c r="N332" t="s">
        <v>52</v>
      </c>
      <c r="O332" s="205">
        <f>I332*M332</f>
        <v>16</v>
      </c>
      <c r="P332" s="706">
        <f>O332*J332</f>
        <v>110.08</v>
      </c>
      <c r="Q332" s="672"/>
      <c r="R332" s="672"/>
      <c r="S332" s="672"/>
    </row>
    <row r="333" spans="1:19" ht="13.5">
      <c r="A333" s="701" t="s">
        <v>1128</v>
      </c>
      <c r="C333" s="194"/>
      <c r="D333" s="723"/>
      <c r="E333" s="189"/>
      <c r="G333" s="195"/>
      <c r="H333" s="189"/>
      <c r="I333" s="189"/>
      <c r="J333" s="196"/>
      <c r="K333" s="197">
        <f>SUM(K330:K332)</f>
        <v>275.69600000000003</v>
      </c>
      <c r="Q333" s="672"/>
      <c r="R333" s="672"/>
      <c r="S333" s="672"/>
    </row>
    <row r="334" spans="1:19" ht="13.5">
      <c r="A334" s="701" t="s">
        <v>1128</v>
      </c>
      <c r="C334" s="194"/>
      <c r="D334" s="722" t="s">
        <v>667</v>
      </c>
      <c r="E334" s="189"/>
      <c r="G334" s="195"/>
      <c r="H334" s="189"/>
      <c r="I334" s="189"/>
      <c r="J334" s="189"/>
      <c r="K334" s="198"/>
      <c r="Q334" s="672"/>
      <c r="R334" s="672"/>
      <c r="S334" s="672"/>
    </row>
    <row r="335" spans="1:19" ht="13.5">
      <c r="A335" s="701" t="s">
        <v>196</v>
      </c>
      <c r="B335" t="s">
        <v>667</v>
      </c>
      <c r="C335" s="188"/>
      <c r="D335" s="699" t="s">
        <v>694</v>
      </c>
      <c r="E335" s="189"/>
      <c r="G335" s="190" t="s">
        <v>695</v>
      </c>
      <c r="H335" s="189"/>
      <c r="I335" s="191">
        <v>2</v>
      </c>
      <c r="J335" s="192">
        <v>100</v>
      </c>
      <c r="K335" s="193">
        <f>I335*J335</f>
        <v>200</v>
      </c>
      <c r="M335" s="205">
        <v>1</v>
      </c>
      <c r="N335" t="s">
        <v>52</v>
      </c>
      <c r="O335" s="205">
        <f>I335*M335</f>
        <v>2</v>
      </c>
      <c r="P335" s="706">
        <f>O335*J335</f>
        <v>200</v>
      </c>
      <c r="Q335" s="672"/>
      <c r="R335" s="672"/>
      <c r="S335" s="672"/>
    </row>
    <row r="336" spans="1:19" ht="13.5">
      <c r="A336" s="701" t="s">
        <v>1128</v>
      </c>
      <c r="C336" s="194"/>
      <c r="D336" s="723"/>
      <c r="E336" s="189"/>
      <c r="G336" s="195"/>
      <c r="H336" s="189"/>
      <c r="I336" s="189"/>
      <c r="J336" s="196"/>
      <c r="K336" s="197">
        <f>SUM(K335:K335)</f>
        <v>200</v>
      </c>
      <c r="Q336" s="672"/>
      <c r="R336" s="672"/>
      <c r="S336" s="672"/>
    </row>
    <row r="337" spans="1:19" ht="13.5">
      <c r="A337" s="701" t="s">
        <v>1128</v>
      </c>
      <c r="C337" s="194"/>
      <c r="D337" s="722" t="s">
        <v>662</v>
      </c>
      <c r="E337" s="189"/>
      <c r="G337" s="195"/>
      <c r="H337" s="189"/>
      <c r="I337" s="189"/>
      <c r="J337" s="189"/>
      <c r="K337" s="198"/>
      <c r="Q337" s="672"/>
      <c r="R337" s="672"/>
      <c r="S337" s="672"/>
    </row>
    <row r="338" spans="1:19" ht="25.5">
      <c r="A338" s="701" t="s">
        <v>196</v>
      </c>
      <c r="B338" t="s">
        <v>662</v>
      </c>
      <c r="C338" s="188" t="s">
        <v>663</v>
      </c>
      <c r="D338" s="699" t="s">
        <v>664</v>
      </c>
      <c r="E338" s="189"/>
      <c r="G338" s="190" t="s">
        <v>665</v>
      </c>
      <c r="H338" s="189"/>
      <c r="I338" s="191">
        <v>5</v>
      </c>
      <c r="J338" s="192">
        <f>K333</f>
        <v>275.69600000000003</v>
      </c>
      <c r="K338" s="193">
        <f>I338*J338/100</f>
        <v>13.784800000000001</v>
      </c>
      <c r="M338" s="205">
        <v>1</v>
      </c>
      <c r="N338" t="s">
        <v>52</v>
      </c>
      <c r="O338" s="205">
        <f>I338*M338</f>
        <v>5</v>
      </c>
      <c r="P338" s="706">
        <f>O338*J338/100</f>
        <v>13.784800000000001</v>
      </c>
      <c r="Q338" s="672"/>
      <c r="R338" s="672"/>
      <c r="S338" s="672"/>
    </row>
    <row r="339" spans="1:19" ht="13.5">
      <c r="A339" s="701" t="s">
        <v>196</v>
      </c>
      <c r="B339" t="s">
        <v>662</v>
      </c>
      <c r="C339" s="188"/>
      <c r="D339" s="724" t="s">
        <v>753</v>
      </c>
      <c r="E339" s="189"/>
      <c r="G339" s="190" t="s">
        <v>666</v>
      </c>
      <c r="H339" s="191">
        <v>1</v>
      </c>
      <c r="I339" s="191">
        <f>H339*8/H327</f>
        <v>16</v>
      </c>
      <c r="J339" s="192">
        <v>3.5</v>
      </c>
      <c r="K339" s="193">
        <f>I339*J339</f>
        <v>56</v>
      </c>
      <c r="M339" s="205">
        <v>1</v>
      </c>
      <c r="N339" t="s">
        <v>52</v>
      </c>
      <c r="O339" s="205">
        <f>I339*M339</f>
        <v>16</v>
      </c>
      <c r="P339" s="706">
        <f>O339*J339</f>
        <v>56</v>
      </c>
      <c r="Q339" s="672"/>
      <c r="R339" s="672"/>
      <c r="S339" s="672"/>
    </row>
    <row r="340" spans="1:19" ht="14.25" thickBot="1">
      <c r="A340" s="701" t="s">
        <v>1128</v>
      </c>
      <c r="C340" s="199"/>
      <c r="D340" s="725"/>
      <c r="E340" s="200"/>
      <c r="F340" s="201"/>
      <c r="G340" s="206"/>
      <c r="H340" s="200"/>
      <c r="I340" s="200"/>
      <c r="J340" s="202"/>
      <c r="K340" s="203">
        <f>SUM(K338:K339)</f>
        <v>69.784800000000004</v>
      </c>
      <c r="Q340" s="672"/>
      <c r="R340" s="672"/>
      <c r="S340" s="672"/>
    </row>
    <row r="341" spans="1:19" ht="13.5" thickBot="1">
      <c r="A341" s="701" t="s">
        <v>1128</v>
      </c>
      <c r="Q341" s="672"/>
      <c r="R341" s="672"/>
      <c r="S341" s="672"/>
    </row>
    <row r="342" spans="1:19">
      <c r="A342" s="701" t="s">
        <v>1128</v>
      </c>
      <c r="C342" s="176" t="s">
        <v>645</v>
      </c>
      <c r="D342" s="212" t="str">
        <f>+QPS!C43</f>
        <v>3.01.03</v>
      </c>
      <c r="E342" s="2282" t="str">
        <f>+QPS!G43</f>
        <v>Pruebas de tuberías</v>
      </c>
      <c r="F342" s="2282"/>
      <c r="G342" s="2282"/>
      <c r="H342" s="2282"/>
      <c r="I342" s="2282"/>
      <c r="J342" s="2282"/>
      <c r="K342" s="2283"/>
      <c r="Q342" s="672">
        <f>QPS!V43</f>
        <v>890.96160000000009</v>
      </c>
      <c r="R342" s="672">
        <f>SUM(P342:P357)</f>
        <v>890.96160000000009</v>
      </c>
      <c r="S342" s="672">
        <f>Q342-R342</f>
        <v>0</v>
      </c>
    </row>
    <row r="343" spans="1:19">
      <c r="A343" s="701" t="s">
        <v>1128</v>
      </c>
      <c r="C343" s="181" t="s">
        <v>646</v>
      </c>
      <c r="D343" s="720" t="s">
        <v>647</v>
      </c>
      <c r="E343" s="207" t="s">
        <v>648</v>
      </c>
      <c r="F343" s="208">
        <v>0.25</v>
      </c>
      <c r="G343" s="207" t="s">
        <v>649</v>
      </c>
      <c r="H343" s="209">
        <f>F343</f>
        <v>0.25</v>
      </c>
      <c r="I343" s="210"/>
      <c r="J343" s="211" t="s">
        <v>650</v>
      </c>
      <c r="K343" s="182">
        <f>+K349+K352+K356</f>
        <v>890.96160000000009</v>
      </c>
      <c r="Q343" s="672"/>
      <c r="R343" s="672"/>
      <c r="S343" s="672"/>
    </row>
    <row r="344" spans="1:19" ht="13.5" thickBot="1">
      <c r="A344" s="701" t="s">
        <v>1128</v>
      </c>
      <c r="C344" s="183" t="s">
        <v>651</v>
      </c>
      <c r="D344" s="721" t="s">
        <v>652</v>
      </c>
      <c r="E344" s="184"/>
      <c r="F344" s="185"/>
      <c r="G344" s="186" t="s">
        <v>44</v>
      </c>
      <c r="H344" s="186" t="s">
        <v>653</v>
      </c>
      <c r="I344" s="186" t="s">
        <v>39</v>
      </c>
      <c r="J344" s="186" t="s">
        <v>654</v>
      </c>
      <c r="K344" s="187" t="s">
        <v>655</v>
      </c>
      <c r="Q344" s="672"/>
      <c r="R344" s="672"/>
      <c r="S344" s="672"/>
    </row>
    <row r="345" spans="1:19" ht="13.5">
      <c r="A345" s="701" t="s">
        <v>1128</v>
      </c>
      <c r="C345" s="194"/>
      <c r="D345" s="722" t="s">
        <v>656</v>
      </c>
      <c r="E345" s="189"/>
      <c r="G345" s="195"/>
      <c r="H345" s="189"/>
      <c r="I345" s="189"/>
      <c r="J345" s="189"/>
      <c r="K345" s="198"/>
      <c r="Q345" s="672"/>
      <c r="R345" s="672"/>
      <c r="S345" s="672"/>
    </row>
    <row r="346" spans="1:19" ht="13.5">
      <c r="A346" s="701" t="s">
        <v>197</v>
      </c>
      <c r="B346" t="s">
        <v>656</v>
      </c>
      <c r="C346" s="188" t="s">
        <v>657</v>
      </c>
      <c r="D346" s="699" t="s">
        <v>658</v>
      </c>
      <c r="E346" s="189"/>
      <c r="G346" s="190" t="s">
        <v>659</v>
      </c>
      <c r="H346" s="191">
        <v>0.1</v>
      </c>
      <c r="I346" s="191">
        <f>H346*8/$F$343</f>
        <v>3.2</v>
      </c>
      <c r="J346" s="192">
        <v>10.51</v>
      </c>
      <c r="K346" s="193">
        <f>I346*J346</f>
        <v>33.631999999999998</v>
      </c>
      <c r="M346" s="205">
        <v>1</v>
      </c>
      <c r="N346" t="s">
        <v>52</v>
      </c>
      <c r="O346" s="205">
        <f>I346*M346</f>
        <v>3.2</v>
      </c>
      <c r="P346" s="706">
        <f>O346*J346</f>
        <v>33.631999999999998</v>
      </c>
      <c r="Q346" s="672"/>
      <c r="R346" s="672"/>
      <c r="S346" s="672"/>
    </row>
    <row r="347" spans="1:19" ht="13.5">
      <c r="A347" s="701" t="s">
        <v>197</v>
      </c>
      <c r="B347" t="s">
        <v>656</v>
      </c>
      <c r="C347" s="188"/>
      <c r="D347" s="699" t="s">
        <v>668</v>
      </c>
      <c r="E347" s="189"/>
      <c r="G347" s="190" t="s">
        <v>659</v>
      </c>
      <c r="H347" s="191">
        <v>1</v>
      </c>
      <c r="I347" s="191">
        <f t="shared" ref="I347:I348" si="22">H347*8/$F$343</f>
        <v>32</v>
      </c>
      <c r="J347" s="192">
        <v>9.3000000000000007</v>
      </c>
      <c r="K347" s="193">
        <f>I347*J347</f>
        <v>297.60000000000002</v>
      </c>
      <c r="M347" s="205">
        <v>1</v>
      </c>
      <c r="N347" t="s">
        <v>52</v>
      </c>
      <c r="O347" s="205">
        <f>I347*M347</f>
        <v>32</v>
      </c>
      <c r="P347" s="706">
        <f>O347*J347</f>
        <v>297.60000000000002</v>
      </c>
      <c r="Q347" s="672"/>
      <c r="R347" s="672"/>
      <c r="S347" s="672"/>
    </row>
    <row r="348" spans="1:19" ht="13.5">
      <c r="A348" s="701" t="s">
        <v>197</v>
      </c>
      <c r="B348" t="s">
        <v>656</v>
      </c>
      <c r="C348" s="188" t="s">
        <v>660</v>
      </c>
      <c r="D348" s="699" t="s">
        <v>661</v>
      </c>
      <c r="E348" s="189"/>
      <c r="G348" s="190" t="s">
        <v>659</v>
      </c>
      <c r="H348" s="191">
        <v>1</v>
      </c>
      <c r="I348" s="191">
        <f t="shared" si="22"/>
        <v>32</v>
      </c>
      <c r="J348" s="192">
        <v>6.88</v>
      </c>
      <c r="K348" s="193">
        <f>I348*J348</f>
        <v>220.16</v>
      </c>
      <c r="M348" s="205">
        <v>1</v>
      </c>
      <c r="N348" t="s">
        <v>52</v>
      </c>
      <c r="O348" s="205">
        <f>I348*M348</f>
        <v>32</v>
      </c>
      <c r="P348" s="706">
        <f>O348*J348</f>
        <v>220.16</v>
      </c>
      <c r="Q348" s="672"/>
      <c r="R348" s="672"/>
      <c r="S348" s="672"/>
    </row>
    <row r="349" spans="1:19" ht="13.5">
      <c r="A349" s="701" t="s">
        <v>1128</v>
      </c>
      <c r="C349" s="194"/>
      <c r="D349" s="723"/>
      <c r="E349" s="189"/>
      <c r="G349" s="195"/>
      <c r="H349" s="189"/>
      <c r="I349" s="189"/>
      <c r="J349" s="196"/>
      <c r="K349" s="197">
        <f>SUM(K346:K348)</f>
        <v>551.39200000000005</v>
      </c>
      <c r="Q349" s="672"/>
      <c r="R349" s="672"/>
      <c r="S349" s="672"/>
    </row>
    <row r="350" spans="1:19" ht="13.5">
      <c r="A350" s="701" t="s">
        <v>1128</v>
      </c>
      <c r="C350" s="194"/>
      <c r="D350" s="722" t="s">
        <v>667</v>
      </c>
      <c r="E350" s="189"/>
      <c r="G350" s="195"/>
      <c r="H350" s="189"/>
      <c r="I350" s="189"/>
      <c r="J350" s="189"/>
      <c r="K350" s="198"/>
      <c r="Q350" s="672"/>
      <c r="R350" s="672"/>
      <c r="S350" s="672"/>
    </row>
    <row r="351" spans="1:19" ht="13.5">
      <c r="A351" s="701" t="s">
        <v>197</v>
      </c>
      <c r="B351" t="s">
        <v>667</v>
      </c>
      <c r="C351" s="188"/>
      <c r="D351" s="699" t="s">
        <v>694</v>
      </c>
      <c r="E351" s="189"/>
      <c r="G351" s="190" t="s">
        <v>695</v>
      </c>
      <c r="H351" s="189"/>
      <c r="I351" s="191">
        <v>2</v>
      </c>
      <c r="J351" s="192">
        <v>100</v>
      </c>
      <c r="K351" s="193">
        <f>I351*J351</f>
        <v>200</v>
      </c>
      <c r="M351" s="205">
        <v>1</v>
      </c>
      <c r="N351" t="s">
        <v>52</v>
      </c>
      <c r="O351" s="205">
        <f>I351*M351</f>
        <v>2</v>
      </c>
      <c r="P351" s="706">
        <f>O351*J351</f>
        <v>200</v>
      </c>
      <c r="Q351" s="672"/>
      <c r="R351" s="672"/>
      <c r="S351" s="672"/>
    </row>
    <row r="352" spans="1:19" ht="13.5">
      <c r="A352" s="701" t="s">
        <v>1128</v>
      </c>
      <c r="C352" s="194"/>
      <c r="D352" s="723"/>
      <c r="E352" s="189"/>
      <c r="G352" s="195"/>
      <c r="H352" s="189"/>
      <c r="I352" s="189"/>
      <c r="J352" s="196"/>
      <c r="K352" s="197">
        <f>SUM(K351:K351)</f>
        <v>200</v>
      </c>
      <c r="Q352" s="672"/>
      <c r="R352" s="672"/>
      <c r="S352" s="672"/>
    </row>
    <row r="353" spans="1:19" ht="13.5">
      <c r="A353" s="701" t="s">
        <v>1128</v>
      </c>
      <c r="C353" s="194"/>
      <c r="D353" s="722" t="s">
        <v>662</v>
      </c>
      <c r="E353" s="189"/>
      <c r="G353" s="195"/>
      <c r="H353" s="189"/>
      <c r="I353" s="189"/>
      <c r="J353" s="189"/>
      <c r="K353" s="198"/>
      <c r="Q353" s="672"/>
      <c r="R353" s="672"/>
      <c r="S353" s="672"/>
    </row>
    <row r="354" spans="1:19" ht="25.5">
      <c r="A354" s="701" t="s">
        <v>197</v>
      </c>
      <c r="B354" t="s">
        <v>662</v>
      </c>
      <c r="C354" s="188" t="s">
        <v>663</v>
      </c>
      <c r="D354" s="699" t="s">
        <v>664</v>
      </c>
      <c r="E354" s="189"/>
      <c r="G354" s="190" t="s">
        <v>665</v>
      </c>
      <c r="H354" s="189"/>
      <c r="I354" s="191">
        <v>5</v>
      </c>
      <c r="J354" s="192">
        <f>K349</f>
        <v>551.39200000000005</v>
      </c>
      <c r="K354" s="193">
        <f>I354*J354/100</f>
        <v>27.569600000000001</v>
      </c>
      <c r="M354" s="205">
        <v>1</v>
      </c>
      <c r="N354" t="s">
        <v>52</v>
      </c>
      <c r="O354" s="205">
        <f>I354*M354</f>
        <v>5</v>
      </c>
      <c r="P354" s="706">
        <f>O354*J354/100</f>
        <v>27.569600000000001</v>
      </c>
      <c r="Q354" s="672"/>
      <c r="R354" s="672"/>
      <c r="S354" s="672"/>
    </row>
    <row r="355" spans="1:19" ht="25.5">
      <c r="A355" s="701" t="s">
        <v>197</v>
      </c>
      <c r="B355" t="s">
        <v>662</v>
      </c>
      <c r="C355" s="188"/>
      <c r="D355" s="724" t="s">
        <v>754</v>
      </c>
      <c r="E355" s="189"/>
      <c r="G355" s="190" t="s">
        <v>666</v>
      </c>
      <c r="H355" s="191">
        <v>1</v>
      </c>
      <c r="I355" s="191">
        <f>H355*8/H343</f>
        <v>32</v>
      </c>
      <c r="J355" s="695">
        <v>3.5</v>
      </c>
      <c r="K355" s="193">
        <f>I355*J355</f>
        <v>112</v>
      </c>
      <c r="M355" s="205">
        <v>1</v>
      </c>
      <c r="N355" t="s">
        <v>52</v>
      </c>
      <c r="O355" s="205">
        <f>I355*M355</f>
        <v>32</v>
      </c>
      <c r="P355" s="706">
        <f>O355*J355</f>
        <v>112</v>
      </c>
      <c r="Q355" s="672"/>
      <c r="R355" s="672"/>
      <c r="S355" s="672"/>
    </row>
    <row r="356" spans="1:19" ht="14.25" thickBot="1">
      <c r="A356" s="701" t="s">
        <v>1128</v>
      </c>
      <c r="C356" s="199"/>
      <c r="D356" s="725"/>
      <c r="E356" s="200"/>
      <c r="F356" s="201"/>
      <c r="G356" s="206"/>
      <c r="H356" s="200"/>
      <c r="I356" s="200"/>
      <c r="J356" s="202"/>
      <c r="K356" s="203">
        <f>SUM(K354:K355)</f>
        <v>139.56960000000001</v>
      </c>
      <c r="Q356" s="672"/>
      <c r="R356" s="672"/>
      <c r="S356" s="672"/>
    </row>
    <row r="357" spans="1:19" ht="13.5" thickBot="1">
      <c r="A357" s="701" t="s">
        <v>1128</v>
      </c>
      <c r="Q357" s="672"/>
      <c r="R357" s="672"/>
      <c r="S357" s="672"/>
    </row>
    <row r="358" spans="1:19">
      <c r="A358" s="701" t="s">
        <v>1128</v>
      </c>
      <c r="C358" s="176" t="s">
        <v>645</v>
      </c>
      <c r="D358" s="212" t="str">
        <f>QPS!C45</f>
        <v>3.02.01</v>
      </c>
      <c r="E358" s="2282" t="str">
        <f>+QPS!G45</f>
        <v>Desmontaje y traslado de bombas existentes</v>
      </c>
      <c r="F358" s="2282"/>
      <c r="G358" s="2282"/>
      <c r="H358" s="2282"/>
      <c r="I358" s="2282"/>
      <c r="J358" s="2282"/>
      <c r="K358" s="2283"/>
      <c r="Q358" s="672">
        <f>QPS!V45</f>
        <v>1736.2592</v>
      </c>
      <c r="R358" s="672">
        <f>SUM(P358:P373)</f>
        <v>1736.2592</v>
      </c>
      <c r="S358" s="672">
        <f>Q358-R358</f>
        <v>0</v>
      </c>
    </row>
    <row r="359" spans="1:19">
      <c r="A359" s="701" t="s">
        <v>1128</v>
      </c>
      <c r="C359" s="181" t="s">
        <v>646</v>
      </c>
      <c r="D359" s="720" t="s">
        <v>675</v>
      </c>
      <c r="E359" s="207" t="s">
        <v>648</v>
      </c>
      <c r="F359" s="208">
        <v>0.5</v>
      </c>
      <c r="G359" s="207" t="s">
        <v>649</v>
      </c>
      <c r="H359" s="209">
        <f>F359</f>
        <v>0.5</v>
      </c>
      <c r="I359" s="210"/>
      <c r="J359" s="211" t="s">
        <v>676</v>
      </c>
      <c r="K359" s="182">
        <f>+K365+K368+K372</f>
        <v>434.06479999999999</v>
      </c>
      <c r="Q359" s="672"/>
      <c r="R359" s="672"/>
      <c r="S359" s="672"/>
    </row>
    <row r="360" spans="1:19" ht="13.5" thickBot="1">
      <c r="A360" s="701" t="s">
        <v>1128</v>
      </c>
      <c r="C360" s="183" t="s">
        <v>651</v>
      </c>
      <c r="D360" s="721" t="s">
        <v>652</v>
      </c>
      <c r="E360" s="184"/>
      <c r="F360" s="185"/>
      <c r="G360" s="186" t="s">
        <v>44</v>
      </c>
      <c r="H360" s="186" t="s">
        <v>653</v>
      </c>
      <c r="I360" s="186" t="s">
        <v>39</v>
      </c>
      <c r="J360" s="186" t="s">
        <v>654</v>
      </c>
      <c r="K360" s="187" t="s">
        <v>655</v>
      </c>
      <c r="Q360" s="672"/>
      <c r="R360" s="672"/>
      <c r="S360" s="672"/>
    </row>
    <row r="361" spans="1:19" ht="13.5">
      <c r="A361" s="701" t="s">
        <v>1128</v>
      </c>
      <c r="C361" s="194"/>
      <c r="D361" s="722" t="s">
        <v>656</v>
      </c>
      <c r="E361" s="189"/>
      <c r="G361" s="195"/>
      <c r="H361" s="189"/>
      <c r="I361" s="189"/>
      <c r="J361" s="189"/>
      <c r="K361" s="198"/>
      <c r="Q361" s="672"/>
      <c r="R361" s="672"/>
      <c r="S361" s="672"/>
    </row>
    <row r="362" spans="1:19" ht="13.5">
      <c r="A362" s="701" t="s">
        <v>413</v>
      </c>
      <c r="B362" t="s">
        <v>656</v>
      </c>
      <c r="C362" s="188" t="s">
        <v>657</v>
      </c>
      <c r="D362" s="699" t="s">
        <v>658</v>
      </c>
      <c r="E362" s="189"/>
      <c r="G362" s="190" t="s">
        <v>659</v>
      </c>
      <c r="H362" s="191">
        <v>0.1</v>
      </c>
      <c r="I362" s="191">
        <f>H362*8/$F$359</f>
        <v>1.6</v>
      </c>
      <c r="J362" s="192">
        <v>10.51</v>
      </c>
      <c r="K362" s="193">
        <f>I362*J362</f>
        <v>16.815999999999999</v>
      </c>
      <c r="M362" s="205">
        <v>4</v>
      </c>
      <c r="N362" t="s">
        <v>414</v>
      </c>
      <c r="O362" s="205">
        <f>I362*M362</f>
        <v>6.4</v>
      </c>
      <c r="P362" s="706">
        <f>O362*J362</f>
        <v>67.263999999999996</v>
      </c>
      <c r="Q362" s="672"/>
      <c r="R362" s="672"/>
      <c r="S362" s="672"/>
    </row>
    <row r="363" spans="1:19" ht="13.5">
      <c r="A363" s="701" t="s">
        <v>413</v>
      </c>
      <c r="B363" t="s">
        <v>656</v>
      </c>
      <c r="C363" s="188"/>
      <c r="D363" s="699" t="s">
        <v>668</v>
      </c>
      <c r="E363" s="189"/>
      <c r="G363" s="190" t="s">
        <v>659</v>
      </c>
      <c r="H363" s="191">
        <v>1</v>
      </c>
      <c r="I363" s="191">
        <f t="shared" ref="I363:I364" si="23">H363*8/$F$359</f>
        <v>16</v>
      </c>
      <c r="J363" s="192">
        <v>9.3000000000000007</v>
      </c>
      <c r="K363" s="193">
        <f>I363*J363</f>
        <v>148.80000000000001</v>
      </c>
      <c r="M363" s="205">
        <v>4</v>
      </c>
      <c r="N363" t="s">
        <v>414</v>
      </c>
      <c r="O363" s="205">
        <f>I363*M363</f>
        <v>64</v>
      </c>
      <c r="P363" s="706">
        <f>O363*J363</f>
        <v>595.20000000000005</v>
      </c>
      <c r="Q363" s="672"/>
      <c r="R363" s="672"/>
      <c r="S363" s="672"/>
    </row>
    <row r="364" spans="1:19" ht="13.5">
      <c r="A364" s="701" t="s">
        <v>413</v>
      </c>
      <c r="B364" t="s">
        <v>656</v>
      </c>
      <c r="C364" s="188" t="s">
        <v>660</v>
      </c>
      <c r="D364" s="699" t="s">
        <v>661</v>
      </c>
      <c r="E364" s="189"/>
      <c r="G364" s="190" t="s">
        <v>659</v>
      </c>
      <c r="H364" s="191">
        <v>2</v>
      </c>
      <c r="I364" s="191">
        <f t="shared" si="23"/>
        <v>32</v>
      </c>
      <c r="J364" s="192">
        <v>6.88</v>
      </c>
      <c r="K364" s="193">
        <f>I364*J364</f>
        <v>220.16</v>
      </c>
      <c r="M364" s="205">
        <v>4</v>
      </c>
      <c r="N364" t="s">
        <v>414</v>
      </c>
      <c r="O364" s="205">
        <f>I364*M364</f>
        <v>128</v>
      </c>
      <c r="P364" s="706">
        <f>O364*J364</f>
        <v>880.64</v>
      </c>
      <c r="Q364" s="672"/>
      <c r="R364" s="672"/>
      <c r="S364" s="672"/>
    </row>
    <row r="365" spans="1:19" ht="13.5">
      <c r="A365" s="701" t="s">
        <v>1128</v>
      </c>
      <c r="C365" s="194"/>
      <c r="D365" s="723"/>
      <c r="E365" s="189"/>
      <c r="G365" s="195"/>
      <c r="H365" s="189"/>
      <c r="I365" s="189"/>
      <c r="J365" s="196"/>
      <c r="K365" s="197">
        <f>SUM(K362:K364)</f>
        <v>385.77600000000001</v>
      </c>
      <c r="Q365" s="672"/>
      <c r="R365" s="672"/>
      <c r="S365" s="672"/>
    </row>
    <row r="366" spans="1:19" ht="13.5">
      <c r="A366" s="701" t="s">
        <v>1128</v>
      </c>
      <c r="C366" s="194"/>
      <c r="D366" s="722" t="s">
        <v>667</v>
      </c>
      <c r="E366" s="189"/>
      <c r="G366" s="195"/>
      <c r="H366" s="189"/>
      <c r="I366" s="189"/>
      <c r="J366" s="189"/>
      <c r="K366" s="198"/>
      <c r="Q366" s="672"/>
      <c r="R366" s="672"/>
      <c r="S366" s="672"/>
    </row>
    <row r="367" spans="1:19" ht="13.5">
      <c r="A367" s="701" t="s">
        <v>413</v>
      </c>
      <c r="B367" t="s">
        <v>667</v>
      </c>
      <c r="C367" s="188"/>
      <c r="D367" s="699" t="s">
        <v>845</v>
      </c>
      <c r="E367" s="189"/>
      <c r="G367" s="190" t="s">
        <v>695</v>
      </c>
      <c r="H367" s="189"/>
      <c r="I367" s="191">
        <v>0.05</v>
      </c>
      <c r="J367" s="192">
        <v>100</v>
      </c>
      <c r="K367" s="193">
        <f>I367*J367</f>
        <v>5</v>
      </c>
      <c r="M367" s="205">
        <v>4</v>
      </c>
      <c r="N367" t="s">
        <v>414</v>
      </c>
      <c r="O367" s="205">
        <f>I367*M367</f>
        <v>0.2</v>
      </c>
      <c r="P367" s="706">
        <f>O367*J367</f>
        <v>20</v>
      </c>
      <c r="Q367" s="672"/>
      <c r="R367" s="672"/>
      <c r="S367" s="672"/>
    </row>
    <row r="368" spans="1:19" ht="13.5">
      <c r="A368" s="701" t="s">
        <v>1128</v>
      </c>
      <c r="C368" s="194"/>
      <c r="D368" s="723"/>
      <c r="E368" s="189"/>
      <c r="G368" s="195"/>
      <c r="H368" s="189"/>
      <c r="I368" s="189"/>
      <c r="J368" s="196"/>
      <c r="K368" s="197">
        <f>SUM(K367:K367)</f>
        <v>5</v>
      </c>
      <c r="Q368" s="672"/>
      <c r="R368" s="672"/>
      <c r="S368" s="672"/>
    </row>
    <row r="369" spans="1:19" ht="13.5">
      <c r="A369" s="701" t="s">
        <v>1128</v>
      </c>
      <c r="C369" s="194"/>
      <c r="D369" s="722" t="s">
        <v>662</v>
      </c>
      <c r="E369" s="189"/>
      <c r="G369" s="195"/>
      <c r="H369" s="189"/>
      <c r="I369" s="189"/>
      <c r="J369" s="189"/>
      <c r="K369" s="198"/>
      <c r="Q369" s="672"/>
      <c r="R369" s="672"/>
      <c r="S369" s="672"/>
    </row>
    <row r="370" spans="1:19" ht="25.5">
      <c r="A370" s="701" t="s">
        <v>413</v>
      </c>
      <c r="B370" t="s">
        <v>662</v>
      </c>
      <c r="C370" s="188" t="s">
        <v>663</v>
      </c>
      <c r="D370" s="699" t="s">
        <v>664</v>
      </c>
      <c r="E370" s="189"/>
      <c r="G370" s="190" t="s">
        <v>665</v>
      </c>
      <c r="H370" s="189"/>
      <c r="I370" s="191">
        <v>5</v>
      </c>
      <c r="J370" s="192">
        <f>K365</f>
        <v>385.77600000000001</v>
      </c>
      <c r="K370" s="193">
        <f>I370*J370/100</f>
        <v>19.288800000000002</v>
      </c>
      <c r="M370" s="205">
        <v>4</v>
      </c>
      <c r="N370" t="s">
        <v>414</v>
      </c>
      <c r="O370" s="205">
        <f>I370*M370</f>
        <v>20</v>
      </c>
      <c r="P370" s="706">
        <f>O370*J370/100</f>
        <v>77.155200000000008</v>
      </c>
      <c r="Q370" s="672"/>
      <c r="R370" s="672"/>
      <c r="S370" s="672"/>
    </row>
    <row r="371" spans="1:19" ht="13.5">
      <c r="A371" s="701" t="s">
        <v>413</v>
      </c>
      <c r="B371" t="s">
        <v>662</v>
      </c>
      <c r="C371" s="188"/>
      <c r="D371" s="724" t="s">
        <v>729</v>
      </c>
      <c r="E371" s="189"/>
      <c r="G371" s="190" t="s">
        <v>666</v>
      </c>
      <c r="H371" s="191">
        <v>1</v>
      </c>
      <c r="I371" s="191">
        <f>H371*8/H359</f>
        <v>16</v>
      </c>
      <c r="J371" s="192">
        <v>1.5</v>
      </c>
      <c r="K371" s="193">
        <f>I371*J371</f>
        <v>24</v>
      </c>
      <c r="M371" s="205">
        <v>4</v>
      </c>
      <c r="N371" t="s">
        <v>414</v>
      </c>
      <c r="O371" s="205">
        <f>I371*M371</f>
        <v>64</v>
      </c>
      <c r="P371" s="706">
        <f>O371*J371</f>
        <v>96</v>
      </c>
      <c r="Q371" s="672"/>
      <c r="R371" s="672"/>
      <c r="S371" s="672"/>
    </row>
    <row r="372" spans="1:19" ht="14.25" thickBot="1">
      <c r="A372" s="701" t="s">
        <v>1128</v>
      </c>
      <c r="C372" s="199"/>
      <c r="D372" s="725"/>
      <c r="E372" s="200"/>
      <c r="F372" s="201"/>
      <c r="G372" s="206"/>
      <c r="H372" s="200"/>
      <c r="I372" s="200"/>
      <c r="J372" s="202"/>
      <c r="K372" s="203">
        <f>SUM(K370:K371)</f>
        <v>43.288800000000002</v>
      </c>
      <c r="Q372" s="672"/>
      <c r="R372" s="672"/>
      <c r="S372" s="672"/>
    </row>
    <row r="373" spans="1:19" ht="13.5" thickBot="1">
      <c r="A373" s="701" t="s">
        <v>1128</v>
      </c>
      <c r="Q373" s="672"/>
      <c r="R373" s="672"/>
      <c r="S373" s="672"/>
    </row>
    <row r="374" spans="1:19">
      <c r="A374" s="701" t="s">
        <v>1128</v>
      </c>
      <c r="C374" s="176" t="s">
        <v>645</v>
      </c>
      <c r="D374" s="212" t="str">
        <f>+QPS!C47</f>
        <v>3.03.01</v>
      </c>
      <c r="E374" s="2282" t="str">
        <f>+QPS!G47</f>
        <v>Desmontaje y traslado de tuberías y accesorios existentes</v>
      </c>
      <c r="F374" s="2282"/>
      <c r="G374" s="2282"/>
      <c r="H374" s="2282"/>
      <c r="I374" s="2282"/>
      <c r="J374" s="2282"/>
      <c r="K374" s="2283"/>
      <c r="Q374" s="672">
        <f>QPS!V47</f>
        <v>1074.9359999999999</v>
      </c>
      <c r="R374" s="672">
        <f>SUM(P374:P390)</f>
        <v>1074.9360000000001</v>
      </c>
      <c r="S374" s="672">
        <f>Q374-R374</f>
        <v>0</v>
      </c>
    </row>
    <row r="375" spans="1:19">
      <c r="A375" s="701" t="s">
        <v>1128</v>
      </c>
      <c r="C375" s="181" t="s">
        <v>646</v>
      </c>
      <c r="D375" s="720" t="s">
        <v>647</v>
      </c>
      <c r="E375" s="207" t="s">
        <v>648</v>
      </c>
      <c r="F375" s="208">
        <v>0.15</v>
      </c>
      <c r="G375" s="207" t="s">
        <v>649</v>
      </c>
      <c r="H375" s="209">
        <f>F375</f>
        <v>0.15</v>
      </c>
      <c r="I375" s="210"/>
      <c r="J375" s="211" t="s">
        <v>650</v>
      </c>
      <c r="K375" s="182">
        <f>+K381+K385+K389</f>
        <v>1074.9359999999999</v>
      </c>
      <c r="Q375" s="672"/>
      <c r="R375" s="672"/>
      <c r="S375" s="672"/>
    </row>
    <row r="376" spans="1:19" ht="13.5" thickBot="1">
      <c r="A376" s="701" t="s">
        <v>1128</v>
      </c>
      <c r="C376" s="183" t="s">
        <v>651</v>
      </c>
      <c r="D376" s="721" t="s">
        <v>652</v>
      </c>
      <c r="E376" s="184"/>
      <c r="F376" s="185"/>
      <c r="G376" s="186" t="s">
        <v>44</v>
      </c>
      <c r="H376" s="186" t="s">
        <v>653</v>
      </c>
      <c r="I376" s="186" t="s">
        <v>39</v>
      </c>
      <c r="J376" s="186" t="s">
        <v>654</v>
      </c>
      <c r="K376" s="187" t="s">
        <v>655</v>
      </c>
      <c r="Q376" s="672"/>
      <c r="R376" s="672"/>
      <c r="S376" s="672"/>
    </row>
    <row r="377" spans="1:19" ht="13.5">
      <c r="A377" s="701" t="s">
        <v>1128</v>
      </c>
      <c r="C377" s="194"/>
      <c r="D377" s="722" t="s">
        <v>656</v>
      </c>
      <c r="E377" s="189"/>
      <c r="G377" s="195"/>
      <c r="H377" s="189"/>
      <c r="I377" s="189"/>
      <c r="J377" s="189"/>
      <c r="K377" s="198"/>
      <c r="Q377" s="672"/>
      <c r="R377" s="672"/>
      <c r="S377" s="672"/>
    </row>
    <row r="378" spans="1:19" ht="13.5">
      <c r="A378" s="701" t="s">
        <v>420</v>
      </c>
      <c r="B378" t="s">
        <v>656</v>
      </c>
      <c r="C378" s="188" t="s">
        <v>657</v>
      </c>
      <c r="D378" s="699" t="s">
        <v>658</v>
      </c>
      <c r="E378" s="189"/>
      <c r="G378" s="190" t="s">
        <v>659</v>
      </c>
      <c r="H378" s="191">
        <v>0.1</v>
      </c>
      <c r="I378" s="191">
        <f>H378*8/$F$375</f>
        <v>5.3333333333333339</v>
      </c>
      <c r="J378" s="192">
        <v>10.51</v>
      </c>
      <c r="K378" s="193">
        <f>I378*J378</f>
        <v>56.053333333333342</v>
      </c>
      <c r="M378" s="205">
        <v>1</v>
      </c>
      <c r="N378" t="s">
        <v>52</v>
      </c>
      <c r="O378" s="205">
        <f>I378*M378</f>
        <v>5.3333333333333339</v>
      </c>
      <c r="P378" s="706">
        <f>O378*J378</f>
        <v>56.053333333333342</v>
      </c>
      <c r="Q378" s="672"/>
      <c r="R378" s="672"/>
      <c r="S378" s="672"/>
    </row>
    <row r="379" spans="1:19" ht="13.5">
      <c r="A379" s="701" t="s">
        <v>420</v>
      </c>
      <c r="B379" t="s">
        <v>656</v>
      </c>
      <c r="C379" s="188"/>
      <c r="D379" s="699" t="s">
        <v>668</v>
      </c>
      <c r="E379" s="189"/>
      <c r="G379" s="190" t="s">
        <v>659</v>
      </c>
      <c r="H379" s="191">
        <v>1</v>
      </c>
      <c r="I379" s="191">
        <f t="shared" ref="I379:I380" si="24">H379*8/$F$375</f>
        <v>53.333333333333336</v>
      </c>
      <c r="J379" s="192">
        <v>9.3000000000000007</v>
      </c>
      <c r="K379" s="193">
        <f>I379*J379</f>
        <v>496.00000000000006</v>
      </c>
      <c r="M379" s="205">
        <v>1</v>
      </c>
      <c r="N379" t="s">
        <v>52</v>
      </c>
      <c r="O379" s="205">
        <f>I379*M379</f>
        <v>53.333333333333336</v>
      </c>
      <c r="P379" s="706">
        <f>O379*J379</f>
        <v>496.00000000000006</v>
      </c>
      <c r="Q379" s="672"/>
      <c r="R379" s="672"/>
      <c r="S379" s="672"/>
    </row>
    <row r="380" spans="1:19" ht="13.5">
      <c r="A380" s="701" t="s">
        <v>420</v>
      </c>
      <c r="B380" t="s">
        <v>656</v>
      </c>
      <c r="C380" s="188" t="s">
        <v>660</v>
      </c>
      <c r="D380" s="699" t="s">
        <v>661</v>
      </c>
      <c r="E380" s="189"/>
      <c r="G380" s="190" t="s">
        <v>659</v>
      </c>
      <c r="H380" s="191">
        <v>1</v>
      </c>
      <c r="I380" s="191">
        <f t="shared" si="24"/>
        <v>53.333333333333336</v>
      </c>
      <c r="J380" s="192">
        <v>6.88</v>
      </c>
      <c r="K380" s="193">
        <f>I380*J380</f>
        <v>366.93333333333334</v>
      </c>
      <c r="M380" s="205">
        <v>1</v>
      </c>
      <c r="N380" t="s">
        <v>52</v>
      </c>
      <c r="O380" s="205">
        <f>I380*M380</f>
        <v>53.333333333333336</v>
      </c>
      <c r="P380" s="706">
        <f>O380*J380</f>
        <v>366.93333333333334</v>
      </c>
      <c r="Q380" s="672"/>
      <c r="R380" s="672"/>
      <c r="S380" s="672"/>
    </row>
    <row r="381" spans="1:19" ht="13.5">
      <c r="A381" s="701" t="s">
        <v>1128</v>
      </c>
      <c r="C381" s="194"/>
      <c r="D381" s="723"/>
      <c r="E381" s="189"/>
      <c r="G381" s="195"/>
      <c r="H381" s="189"/>
      <c r="I381" s="189"/>
      <c r="J381" s="196"/>
      <c r="K381" s="197">
        <f>SUM(K378:K380)</f>
        <v>918.98666666666668</v>
      </c>
      <c r="Q381" s="672"/>
      <c r="R381" s="672"/>
      <c r="S381" s="672"/>
    </row>
    <row r="382" spans="1:19" ht="13.5">
      <c r="A382" s="701" t="s">
        <v>1128</v>
      </c>
      <c r="C382" s="194"/>
      <c r="D382" s="722" t="s">
        <v>667</v>
      </c>
      <c r="E382" s="189"/>
      <c r="G382" s="195"/>
      <c r="H382" s="189"/>
      <c r="I382" s="189"/>
      <c r="J382" s="189"/>
      <c r="K382" s="198"/>
      <c r="Q382" s="672"/>
      <c r="R382" s="672"/>
      <c r="S382" s="672"/>
    </row>
    <row r="383" spans="1:19" ht="13.5">
      <c r="A383" s="701" t="s">
        <v>420</v>
      </c>
      <c r="B383" t="s">
        <v>667</v>
      </c>
      <c r="C383" s="188"/>
      <c r="D383" s="699" t="s">
        <v>694</v>
      </c>
      <c r="E383" s="189"/>
      <c r="G383" s="190" t="s">
        <v>695</v>
      </c>
      <c r="H383" s="189"/>
      <c r="I383" s="191">
        <v>0.3</v>
      </c>
      <c r="J383" s="192">
        <v>100</v>
      </c>
      <c r="K383" s="193">
        <f>I383*J383</f>
        <v>30</v>
      </c>
      <c r="M383" s="205">
        <v>1</v>
      </c>
      <c r="N383" t="s">
        <v>52</v>
      </c>
      <c r="O383" s="205">
        <f>I383*M383</f>
        <v>0.3</v>
      </c>
      <c r="P383" s="706">
        <f>O383*J383</f>
        <v>30</v>
      </c>
      <c r="Q383" s="672"/>
      <c r="R383" s="672"/>
      <c r="S383" s="672"/>
    </row>
    <row r="384" spans="1:19" ht="13.5">
      <c r="A384" s="701" t="s">
        <v>1128</v>
      </c>
      <c r="C384" s="188"/>
      <c r="D384" s="699"/>
      <c r="E384" s="189"/>
      <c r="G384" s="190"/>
      <c r="H384" s="189"/>
      <c r="I384" s="191"/>
      <c r="J384" s="192"/>
      <c r="K384" s="193">
        <f>I384*J384</f>
        <v>0</v>
      </c>
      <c r="Q384" s="672"/>
      <c r="R384" s="672"/>
      <c r="S384" s="672"/>
    </row>
    <row r="385" spans="1:19" ht="13.5">
      <c r="A385" s="701" t="s">
        <v>1128</v>
      </c>
      <c r="C385" s="194"/>
      <c r="D385" s="723"/>
      <c r="E385" s="189"/>
      <c r="G385" s="195"/>
      <c r="H385" s="189"/>
      <c r="I385" s="189"/>
      <c r="J385" s="196"/>
      <c r="K385" s="197">
        <f>SUM(K383:K384)</f>
        <v>30</v>
      </c>
      <c r="Q385" s="672"/>
      <c r="R385" s="672"/>
      <c r="S385" s="672"/>
    </row>
    <row r="386" spans="1:19" ht="13.5">
      <c r="A386" s="701" t="s">
        <v>1128</v>
      </c>
      <c r="C386" s="194"/>
      <c r="D386" s="722" t="s">
        <v>662</v>
      </c>
      <c r="E386" s="189"/>
      <c r="G386" s="195"/>
      <c r="H386" s="189"/>
      <c r="I386" s="189"/>
      <c r="J386" s="189"/>
      <c r="K386" s="198"/>
      <c r="Q386" s="672"/>
      <c r="R386" s="672"/>
      <c r="S386" s="672"/>
    </row>
    <row r="387" spans="1:19" ht="25.5">
      <c r="A387" s="701" t="s">
        <v>420</v>
      </c>
      <c r="B387" t="s">
        <v>662</v>
      </c>
      <c r="C387" s="188" t="s">
        <v>663</v>
      </c>
      <c r="D387" s="699" t="s">
        <v>664</v>
      </c>
      <c r="E387" s="189"/>
      <c r="G387" s="190" t="s">
        <v>665</v>
      </c>
      <c r="H387" s="189"/>
      <c r="I387" s="191">
        <v>5</v>
      </c>
      <c r="J387" s="192">
        <f>K381</f>
        <v>918.98666666666668</v>
      </c>
      <c r="K387" s="193">
        <f>I387*J387/100</f>
        <v>45.949333333333335</v>
      </c>
      <c r="M387" s="205">
        <v>1</v>
      </c>
      <c r="N387" t="s">
        <v>52</v>
      </c>
      <c r="O387" s="205">
        <f>I387*M387</f>
        <v>5</v>
      </c>
      <c r="P387" s="706">
        <f>O387*J387/100</f>
        <v>45.949333333333335</v>
      </c>
      <c r="Q387" s="672"/>
      <c r="R387" s="672"/>
      <c r="S387" s="672"/>
    </row>
    <row r="388" spans="1:19" ht="13.5">
      <c r="A388" s="701" t="s">
        <v>420</v>
      </c>
      <c r="B388" t="s">
        <v>662</v>
      </c>
      <c r="C388" s="188"/>
      <c r="D388" s="724" t="s">
        <v>729</v>
      </c>
      <c r="E388" s="189"/>
      <c r="G388" s="190" t="s">
        <v>666</v>
      </c>
      <c r="H388" s="191">
        <v>1</v>
      </c>
      <c r="I388" s="191">
        <f>H388*8/$H$375</f>
        <v>53.333333333333336</v>
      </c>
      <c r="J388" s="192">
        <f>+J371</f>
        <v>1.5</v>
      </c>
      <c r="K388" s="193">
        <f>I388*J388</f>
        <v>80</v>
      </c>
      <c r="M388" s="205">
        <v>1</v>
      </c>
      <c r="N388" t="s">
        <v>52</v>
      </c>
      <c r="O388" s="205">
        <f>I388*M388</f>
        <v>53.333333333333336</v>
      </c>
      <c r="P388" s="706">
        <f>O388*J388</f>
        <v>80</v>
      </c>
      <c r="Q388" s="672"/>
      <c r="R388" s="672"/>
      <c r="S388" s="672"/>
    </row>
    <row r="389" spans="1:19" ht="14.25" thickBot="1">
      <c r="A389" s="701" t="s">
        <v>1128</v>
      </c>
      <c r="C389" s="199"/>
      <c r="D389" s="725"/>
      <c r="E389" s="200"/>
      <c r="F389" s="201"/>
      <c r="G389" s="206"/>
      <c r="H389" s="200"/>
      <c r="I389" s="200"/>
      <c r="J389" s="202"/>
      <c r="K389" s="203">
        <f>SUM(K387:K388)</f>
        <v>125.94933333333333</v>
      </c>
      <c r="Q389" s="672"/>
      <c r="R389" s="672"/>
      <c r="S389" s="672"/>
    </row>
    <row r="390" spans="1:19" ht="13.5" thickBot="1">
      <c r="A390" s="701" t="s">
        <v>1128</v>
      </c>
      <c r="Q390" s="672"/>
      <c r="R390" s="672"/>
      <c r="S390" s="672"/>
    </row>
    <row r="391" spans="1:19">
      <c r="A391" s="701" t="s">
        <v>1128</v>
      </c>
      <c r="C391" s="176" t="s">
        <v>645</v>
      </c>
      <c r="D391" s="212" t="str">
        <f>+QPS!C49</f>
        <v>3.04.01</v>
      </c>
      <c r="E391" s="2282" t="str">
        <f>+QPS!G49</f>
        <v>Montaje e instalación de bomba 1760-PU-33101</v>
      </c>
      <c r="F391" s="2282"/>
      <c r="G391" s="2282"/>
      <c r="H391" s="2282"/>
      <c r="I391" s="2282"/>
      <c r="J391" s="2282"/>
      <c r="K391" s="2283"/>
      <c r="Q391" s="672">
        <f>QPS!V49</f>
        <v>356.25240000000002</v>
      </c>
      <c r="R391" s="672">
        <f>SUM(P391:P407)</f>
        <v>356.25240000000002</v>
      </c>
      <c r="S391" s="672">
        <f>Q391-R391</f>
        <v>0</v>
      </c>
    </row>
    <row r="392" spans="1:19">
      <c r="A392" s="701" t="s">
        <v>1128</v>
      </c>
      <c r="C392" s="181" t="s">
        <v>646</v>
      </c>
      <c r="D392" s="720" t="s">
        <v>675</v>
      </c>
      <c r="E392" s="207" t="s">
        <v>648</v>
      </c>
      <c r="F392" s="208">
        <v>1</v>
      </c>
      <c r="G392" s="207" t="s">
        <v>649</v>
      </c>
      <c r="H392" s="209">
        <f>F392</f>
        <v>1</v>
      </c>
      <c r="I392" s="210"/>
      <c r="J392" s="211" t="s">
        <v>676</v>
      </c>
      <c r="K392" s="182">
        <f>+K398+K401+K406</f>
        <v>356.25240000000002</v>
      </c>
      <c r="Q392" s="672"/>
      <c r="R392" s="672"/>
      <c r="S392" s="672"/>
    </row>
    <row r="393" spans="1:19" ht="13.5" thickBot="1">
      <c r="A393" s="701" t="s">
        <v>1128</v>
      </c>
      <c r="C393" s="183" t="s">
        <v>651</v>
      </c>
      <c r="D393" s="721" t="s">
        <v>652</v>
      </c>
      <c r="E393" s="184"/>
      <c r="F393" s="185"/>
      <c r="G393" s="186" t="s">
        <v>44</v>
      </c>
      <c r="H393" s="186" t="s">
        <v>653</v>
      </c>
      <c r="I393" s="186" t="s">
        <v>39</v>
      </c>
      <c r="J393" s="186" t="s">
        <v>654</v>
      </c>
      <c r="K393" s="187" t="s">
        <v>655</v>
      </c>
      <c r="Q393" s="672"/>
      <c r="R393" s="672"/>
      <c r="S393" s="672"/>
    </row>
    <row r="394" spans="1:19" ht="13.5">
      <c r="A394" s="701" t="s">
        <v>1128</v>
      </c>
      <c r="C394" s="194"/>
      <c r="D394" s="722" t="s">
        <v>656</v>
      </c>
      <c r="E394" s="189"/>
      <c r="G394" s="195"/>
      <c r="H394" s="189"/>
      <c r="I394" s="189"/>
      <c r="J394" s="189"/>
      <c r="K394" s="198"/>
      <c r="Q394" s="672"/>
      <c r="R394" s="672"/>
      <c r="S394" s="672"/>
    </row>
    <row r="395" spans="1:19" ht="13.5">
      <c r="A395" s="701" t="s">
        <v>177</v>
      </c>
      <c r="B395" t="s">
        <v>656</v>
      </c>
      <c r="C395" s="188" t="s">
        <v>657</v>
      </c>
      <c r="D395" s="699" t="s">
        <v>658</v>
      </c>
      <c r="E395" s="189"/>
      <c r="G395" s="190" t="s">
        <v>659</v>
      </c>
      <c r="H395" s="191">
        <v>0.1</v>
      </c>
      <c r="I395" s="191">
        <f>H395*8/$F$392</f>
        <v>0.8</v>
      </c>
      <c r="J395" s="192">
        <v>10.51</v>
      </c>
      <c r="K395" s="193">
        <f>I395*J395</f>
        <v>8.4079999999999995</v>
      </c>
      <c r="M395" s="205">
        <v>1</v>
      </c>
      <c r="N395" t="s">
        <v>414</v>
      </c>
      <c r="O395" s="205">
        <f>I395*M395</f>
        <v>0.8</v>
      </c>
      <c r="P395" s="706">
        <f>O395*J395</f>
        <v>8.4079999999999995</v>
      </c>
      <c r="Q395" s="672"/>
      <c r="R395" s="672"/>
      <c r="S395" s="672"/>
    </row>
    <row r="396" spans="1:19" ht="13.5">
      <c r="A396" s="701" t="s">
        <v>177</v>
      </c>
      <c r="B396" t="s">
        <v>656</v>
      </c>
      <c r="C396" s="188"/>
      <c r="D396" s="699" t="s">
        <v>668</v>
      </c>
      <c r="E396" s="189"/>
      <c r="G396" s="190" t="s">
        <v>659</v>
      </c>
      <c r="H396" s="191">
        <v>2</v>
      </c>
      <c r="I396" s="191">
        <f t="shared" ref="I396:I397" si="25">H396*8/$F$392</f>
        <v>16</v>
      </c>
      <c r="J396" s="192">
        <v>9.3000000000000007</v>
      </c>
      <c r="K396" s="193">
        <f>I396*J396</f>
        <v>148.80000000000001</v>
      </c>
      <c r="M396" s="205">
        <v>1</v>
      </c>
      <c r="N396" t="s">
        <v>414</v>
      </c>
      <c r="O396" s="205">
        <f>I396*M396</f>
        <v>16</v>
      </c>
      <c r="P396" s="706">
        <f>O396*J396</f>
        <v>148.80000000000001</v>
      </c>
      <c r="Q396" s="672"/>
      <c r="R396" s="672"/>
      <c r="S396" s="672"/>
    </row>
    <row r="397" spans="1:19" ht="13.5">
      <c r="A397" s="701" t="s">
        <v>177</v>
      </c>
      <c r="B397" t="s">
        <v>656</v>
      </c>
      <c r="C397" s="188" t="s">
        <v>660</v>
      </c>
      <c r="D397" s="699" t="s">
        <v>661</v>
      </c>
      <c r="E397" s="189"/>
      <c r="G397" s="190" t="s">
        <v>659</v>
      </c>
      <c r="H397" s="191">
        <v>2</v>
      </c>
      <c r="I397" s="191">
        <f t="shared" si="25"/>
        <v>16</v>
      </c>
      <c r="J397" s="192">
        <v>6.88</v>
      </c>
      <c r="K397" s="193">
        <f>I397*J397</f>
        <v>110.08</v>
      </c>
      <c r="M397" s="205">
        <v>1</v>
      </c>
      <c r="N397" t="s">
        <v>414</v>
      </c>
      <c r="O397" s="205">
        <f>I397*M397</f>
        <v>16</v>
      </c>
      <c r="P397" s="706">
        <f>O397*J397</f>
        <v>110.08</v>
      </c>
      <c r="Q397" s="672"/>
      <c r="R397" s="672"/>
      <c r="S397" s="672"/>
    </row>
    <row r="398" spans="1:19" ht="13.5">
      <c r="A398" s="701" t="s">
        <v>1128</v>
      </c>
      <c r="C398" s="194"/>
      <c r="D398" s="723"/>
      <c r="E398" s="189"/>
      <c r="G398" s="195"/>
      <c r="H398" s="189"/>
      <c r="I398" s="189"/>
      <c r="J398" s="196"/>
      <c r="K398" s="197">
        <f>SUM(K395:K397)</f>
        <v>267.28800000000001</v>
      </c>
      <c r="Q398" s="672"/>
      <c r="R398" s="672"/>
      <c r="S398" s="672"/>
    </row>
    <row r="399" spans="1:19" ht="13.5">
      <c r="A399" s="701" t="s">
        <v>1128</v>
      </c>
      <c r="C399" s="194"/>
      <c r="D399" s="722" t="s">
        <v>667</v>
      </c>
      <c r="E399" s="189"/>
      <c r="G399" s="195"/>
      <c r="H399" s="189"/>
      <c r="I399" s="189"/>
      <c r="J399" s="189"/>
      <c r="K399" s="198"/>
      <c r="Q399" s="672"/>
      <c r="R399" s="672"/>
      <c r="S399" s="672"/>
    </row>
    <row r="400" spans="1:19" ht="13.5">
      <c r="A400" s="701" t="s">
        <v>177</v>
      </c>
      <c r="B400" t="s">
        <v>667</v>
      </c>
      <c r="C400" s="188"/>
      <c r="D400" s="699" t="s">
        <v>694</v>
      </c>
      <c r="E400" s="189"/>
      <c r="G400" s="190" t="s">
        <v>695</v>
      </c>
      <c r="H400" s="189"/>
      <c r="I400" s="191">
        <v>0.5</v>
      </c>
      <c r="J400" s="192">
        <v>100</v>
      </c>
      <c r="K400" s="193">
        <f>I400*J400</f>
        <v>50</v>
      </c>
      <c r="M400" s="205">
        <v>1</v>
      </c>
      <c r="N400" t="s">
        <v>414</v>
      </c>
      <c r="O400" s="205">
        <f>I400*M400</f>
        <v>0.5</v>
      </c>
      <c r="P400" s="706">
        <f>O400*J400</f>
        <v>50</v>
      </c>
      <c r="Q400" s="672"/>
      <c r="R400" s="672"/>
      <c r="S400" s="672"/>
    </row>
    <row r="401" spans="1:19" ht="13.5">
      <c r="A401" s="701" t="s">
        <v>1128</v>
      </c>
      <c r="C401" s="194"/>
      <c r="D401" s="723"/>
      <c r="E401" s="189"/>
      <c r="G401" s="195"/>
      <c r="H401" s="189"/>
      <c r="I401" s="189"/>
      <c r="J401" s="196"/>
      <c r="K401" s="197">
        <f>SUM(K400:K400)</f>
        <v>50</v>
      </c>
      <c r="Q401" s="672"/>
      <c r="R401" s="672"/>
      <c r="S401" s="672"/>
    </row>
    <row r="402" spans="1:19" ht="13.5">
      <c r="A402" s="701" t="s">
        <v>1128</v>
      </c>
      <c r="C402" s="194"/>
      <c r="D402" s="722" t="s">
        <v>662</v>
      </c>
      <c r="E402" s="189"/>
      <c r="G402" s="195"/>
      <c r="H402" s="189"/>
      <c r="I402" s="189"/>
      <c r="J402" s="189"/>
      <c r="K402" s="198"/>
      <c r="Q402" s="672"/>
      <c r="R402" s="672"/>
      <c r="S402" s="672"/>
    </row>
    <row r="403" spans="1:19" ht="25.5">
      <c r="A403" s="701" t="s">
        <v>177</v>
      </c>
      <c r="B403" t="s">
        <v>662</v>
      </c>
      <c r="C403" s="188" t="s">
        <v>663</v>
      </c>
      <c r="D403" s="699" t="s">
        <v>664</v>
      </c>
      <c r="E403" s="189"/>
      <c r="G403" s="190" t="s">
        <v>665</v>
      </c>
      <c r="H403" s="189"/>
      <c r="I403" s="191">
        <v>5</v>
      </c>
      <c r="J403" s="192">
        <f>K398</f>
        <v>267.28800000000001</v>
      </c>
      <c r="K403" s="193">
        <f>I403*J403/100</f>
        <v>13.3644</v>
      </c>
      <c r="M403" s="205">
        <v>1</v>
      </c>
      <c r="N403" t="s">
        <v>414</v>
      </c>
      <c r="O403" s="205">
        <f>I403*M403</f>
        <v>5</v>
      </c>
      <c r="P403" s="706">
        <f>O403*J403/100</f>
        <v>13.3644</v>
      </c>
      <c r="Q403" s="672"/>
      <c r="R403" s="672"/>
      <c r="S403" s="672"/>
    </row>
    <row r="404" spans="1:19" ht="13.5">
      <c r="A404" s="701" t="s">
        <v>177</v>
      </c>
      <c r="B404" t="s">
        <v>662</v>
      </c>
      <c r="C404" s="188"/>
      <c r="D404" s="724" t="s">
        <v>755</v>
      </c>
      <c r="E404" s="189"/>
      <c r="G404" s="190" t="s">
        <v>666</v>
      </c>
      <c r="H404" s="191">
        <v>1</v>
      </c>
      <c r="I404" s="191">
        <f>H404*8/$H$392</f>
        <v>8</v>
      </c>
      <c r="J404" s="192">
        <v>2</v>
      </c>
      <c r="K404" s="193">
        <f>I404*J404</f>
        <v>16</v>
      </c>
      <c r="M404" s="205">
        <v>1</v>
      </c>
      <c r="N404" t="s">
        <v>414</v>
      </c>
      <c r="O404" s="205">
        <f>I404*M404</f>
        <v>8</v>
      </c>
      <c r="P404" s="706">
        <f>O404*J404</f>
        <v>16</v>
      </c>
      <c r="Q404" s="672"/>
      <c r="R404" s="672"/>
      <c r="S404" s="672"/>
    </row>
    <row r="405" spans="1:19" ht="13.5">
      <c r="A405" s="701" t="s">
        <v>177</v>
      </c>
      <c r="B405" t="s">
        <v>662</v>
      </c>
      <c r="C405" s="188"/>
      <c r="D405" s="724" t="s">
        <v>731</v>
      </c>
      <c r="E405" s="189"/>
      <c r="G405" s="190" t="s">
        <v>666</v>
      </c>
      <c r="H405" s="191">
        <v>1</v>
      </c>
      <c r="I405" s="191">
        <f>H405*8/$H$392</f>
        <v>8</v>
      </c>
      <c r="J405" s="192">
        <f>+J276</f>
        <v>1.2</v>
      </c>
      <c r="K405" s="193">
        <f>I405*J405</f>
        <v>9.6</v>
      </c>
      <c r="M405" s="205">
        <v>1</v>
      </c>
      <c r="N405" t="s">
        <v>414</v>
      </c>
      <c r="O405" s="205">
        <f>I405*M405</f>
        <v>8</v>
      </c>
      <c r="P405" s="706">
        <f>O405*J405</f>
        <v>9.6</v>
      </c>
      <c r="Q405" s="672"/>
      <c r="R405" s="672"/>
      <c r="S405" s="672"/>
    </row>
    <row r="406" spans="1:19" ht="14.25" thickBot="1">
      <c r="A406" s="701" t="s">
        <v>1128</v>
      </c>
      <c r="C406" s="199"/>
      <c r="D406" s="725"/>
      <c r="E406" s="200"/>
      <c r="F406" s="201"/>
      <c r="G406" s="206"/>
      <c r="H406" s="200"/>
      <c r="I406" s="200"/>
      <c r="J406" s="202"/>
      <c r="K406" s="203">
        <f>SUM(K403:K405)</f>
        <v>38.964399999999998</v>
      </c>
      <c r="Q406" s="672"/>
      <c r="R406" s="672"/>
      <c r="S406" s="672"/>
    </row>
    <row r="407" spans="1:19" ht="13.5" thickBot="1">
      <c r="A407" s="701" t="s">
        <v>1128</v>
      </c>
      <c r="Q407" s="672"/>
      <c r="R407" s="672"/>
      <c r="S407" s="672"/>
    </row>
    <row r="408" spans="1:19">
      <c r="A408" s="701" t="s">
        <v>1128</v>
      </c>
      <c r="C408" s="176" t="s">
        <v>645</v>
      </c>
      <c r="D408" s="212" t="str">
        <f>+QPS!C50</f>
        <v>3.04.02</v>
      </c>
      <c r="E408" s="2282" t="str">
        <f>+QPS!G50</f>
        <v>Montaje e instalación de bomba 1760-PU-33102</v>
      </c>
      <c r="F408" s="2282"/>
      <c r="G408" s="2282"/>
      <c r="H408" s="2282"/>
      <c r="I408" s="2282"/>
      <c r="J408" s="2282"/>
      <c r="K408" s="2283"/>
      <c r="Q408" s="672">
        <f>QPS!V50</f>
        <v>356.25240000000002</v>
      </c>
      <c r="R408" s="672">
        <f>SUM(P408:P424)</f>
        <v>356.25240000000002</v>
      </c>
      <c r="S408" s="672">
        <f>Q408-R408</f>
        <v>0</v>
      </c>
    </row>
    <row r="409" spans="1:19">
      <c r="A409" s="701" t="s">
        <v>1128</v>
      </c>
      <c r="C409" s="181" t="s">
        <v>646</v>
      </c>
      <c r="D409" s="720" t="s">
        <v>675</v>
      </c>
      <c r="E409" s="207" t="s">
        <v>648</v>
      </c>
      <c r="F409" s="208">
        <f>+F392</f>
        <v>1</v>
      </c>
      <c r="G409" s="207" t="s">
        <v>649</v>
      </c>
      <c r="H409" s="209">
        <f>F409</f>
        <v>1</v>
      </c>
      <c r="I409" s="210"/>
      <c r="J409" s="211" t="s">
        <v>676</v>
      </c>
      <c r="K409" s="182">
        <f>+K415+K418+K423</f>
        <v>356.25240000000002</v>
      </c>
      <c r="Q409" s="672"/>
      <c r="R409" s="672"/>
      <c r="S409" s="672"/>
    </row>
    <row r="410" spans="1:19" ht="13.5" thickBot="1">
      <c r="A410" s="701" t="s">
        <v>1128</v>
      </c>
      <c r="C410" s="183" t="s">
        <v>651</v>
      </c>
      <c r="D410" s="721" t="s">
        <v>652</v>
      </c>
      <c r="E410" s="184"/>
      <c r="F410" s="185"/>
      <c r="G410" s="186" t="s">
        <v>44</v>
      </c>
      <c r="H410" s="186" t="s">
        <v>653</v>
      </c>
      <c r="I410" s="186" t="s">
        <v>39</v>
      </c>
      <c r="J410" s="186" t="s">
        <v>654</v>
      </c>
      <c r="K410" s="187" t="s">
        <v>655</v>
      </c>
      <c r="Q410" s="672"/>
      <c r="R410" s="672"/>
      <c r="S410" s="672"/>
    </row>
    <row r="411" spans="1:19" ht="13.5">
      <c r="A411" s="701" t="s">
        <v>1128</v>
      </c>
      <c r="C411" s="194"/>
      <c r="D411" s="722" t="s">
        <v>656</v>
      </c>
      <c r="E411" s="189"/>
      <c r="G411" s="195"/>
      <c r="H411" s="189"/>
      <c r="I411" s="189"/>
      <c r="J411" s="189"/>
      <c r="K411" s="198"/>
      <c r="Q411" s="672"/>
      <c r="R411" s="672"/>
      <c r="S411" s="672"/>
    </row>
    <row r="412" spans="1:19" ht="13.5">
      <c r="A412" s="701" t="s">
        <v>178</v>
      </c>
      <c r="B412" t="s">
        <v>656</v>
      </c>
      <c r="C412" s="188" t="s">
        <v>657</v>
      </c>
      <c r="D412" s="699" t="s">
        <v>658</v>
      </c>
      <c r="E412" s="189"/>
      <c r="G412" s="190" t="s">
        <v>659</v>
      </c>
      <c r="H412" s="191">
        <v>0.1</v>
      </c>
      <c r="I412" s="191">
        <f>H412*8/$F$409</f>
        <v>0.8</v>
      </c>
      <c r="J412" s="192">
        <v>10.51</v>
      </c>
      <c r="K412" s="193">
        <f>I412*J412</f>
        <v>8.4079999999999995</v>
      </c>
      <c r="M412" s="205">
        <v>1</v>
      </c>
      <c r="N412" t="s">
        <v>414</v>
      </c>
      <c r="O412" s="205">
        <f>I412*M412</f>
        <v>0.8</v>
      </c>
      <c r="P412" s="706">
        <f>O412*J412</f>
        <v>8.4079999999999995</v>
      </c>
      <c r="Q412" s="672"/>
      <c r="R412" s="672"/>
      <c r="S412" s="672"/>
    </row>
    <row r="413" spans="1:19" ht="13.5">
      <c r="A413" s="701" t="s">
        <v>178</v>
      </c>
      <c r="B413" t="s">
        <v>656</v>
      </c>
      <c r="C413" s="188"/>
      <c r="D413" s="699" t="s">
        <v>668</v>
      </c>
      <c r="E413" s="189"/>
      <c r="G413" s="190" t="s">
        <v>659</v>
      </c>
      <c r="H413" s="191">
        <v>2</v>
      </c>
      <c r="I413" s="191">
        <f t="shared" ref="I413:I414" si="26">H413*8/$F$409</f>
        <v>16</v>
      </c>
      <c r="J413" s="192">
        <v>9.3000000000000007</v>
      </c>
      <c r="K413" s="193">
        <f>I413*J413</f>
        <v>148.80000000000001</v>
      </c>
      <c r="M413" s="205">
        <v>1</v>
      </c>
      <c r="N413" t="s">
        <v>414</v>
      </c>
      <c r="O413" s="205">
        <f>I413*M413</f>
        <v>16</v>
      </c>
      <c r="P413" s="706">
        <f>O413*J413</f>
        <v>148.80000000000001</v>
      </c>
      <c r="Q413" s="672"/>
      <c r="R413" s="672"/>
      <c r="S413" s="672"/>
    </row>
    <row r="414" spans="1:19" ht="13.5">
      <c r="A414" s="701" t="s">
        <v>178</v>
      </c>
      <c r="B414" t="s">
        <v>656</v>
      </c>
      <c r="C414" s="188" t="s">
        <v>660</v>
      </c>
      <c r="D414" s="699" t="s">
        <v>661</v>
      </c>
      <c r="E414" s="189"/>
      <c r="G414" s="190" t="s">
        <v>659</v>
      </c>
      <c r="H414" s="191">
        <v>2</v>
      </c>
      <c r="I414" s="191">
        <f t="shared" si="26"/>
        <v>16</v>
      </c>
      <c r="J414" s="192">
        <v>6.88</v>
      </c>
      <c r="K414" s="193">
        <f>I414*J414</f>
        <v>110.08</v>
      </c>
      <c r="M414" s="205">
        <v>1</v>
      </c>
      <c r="N414" t="s">
        <v>414</v>
      </c>
      <c r="O414" s="205">
        <f>I414*M414</f>
        <v>16</v>
      </c>
      <c r="P414" s="706">
        <f>O414*J414</f>
        <v>110.08</v>
      </c>
      <c r="Q414" s="672"/>
      <c r="R414" s="672"/>
      <c r="S414" s="672"/>
    </row>
    <row r="415" spans="1:19" ht="13.5">
      <c r="A415" s="701" t="s">
        <v>1128</v>
      </c>
      <c r="C415" s="194"/>
      <c r="D415" s="723"/>
      <c r="E415" s="189"/>
      <c r="G415" s="195"/>
      <c r="H415" s="189"/>
      <c r="I415" s="189"/>
      <c r="J415" s="196"/>
      <c r="K415" s="197">
        <f>SUM(K412:K414)</f>
        <v>267.28800000000001</v>
      </c>
      <c r="Q415" s="672"/>
      <c r="R415" s="672"/>
      <c r="S415" s="672"/>
    </row>
    <row r="416" spans="1:19" ht="13.5">
      <c r="A416" s="701" t="s">
        <v>1128</v>
      </c>
      <c r="C416" s="194"/>
      <c r="D416" s="722" t="s">
        <v>667</v>
      </c>
      <c r="E416" s="189"/>
      <c r="G416" s="195"/>
      <c r="H416" s="189"/>
      <c r="I416" s="189"/>
      <c r="J416" s="189"/>
      <c r="K416" s="198"/>
      <c r="Q416" s="672"/>
      <c r="R416" s="672"/>
      <c r="S416" s="672"/>
    </row>
    <row r="417" spans="1:19" ht="13.5">
      <c r="A417" s="701" t="s">
        <v>178</v>
      </c>
      <c r="B417" t="s">
        <v>667</v>
      </c>
      <c r="C417" s="188"/>
      <c r="D417" s="699" t="s">
        <v>694</v>
      </c>
      <c r="E417" s="189"/>
      <c r="G417" s="190" t="s">
        <v>695</v>
      </c>
      <c r="H417" s="189"/>
      <c r="I417" s="191">
        <v>0.5</v>
      </c>
      <c r="J417" s="192">
        <v>100</v>
      </c>
      <c r="K417" s="193">
        <f>I417*J417</f>
        <v>50</v>
      </c>
      <c r="M417" s="205">
        <v>1</v>
      </c>
      <c r="N417" t="s">
        <v>414</v>
      </c>
      <c r="O417" s="205">
        <f>I417*M417</f>
        <v>0.5</v>
      </c>
      <c r="P417" s="706">
        <f>O417*J417</f>
        <v>50</v>
      </c>
      <c r="Q417" s="672"/>
      <c r="R417" s="672"/>
      <c r="S417" s="672"/>
    </row>
    <row r="418" spans="1:19" ht="13.5">
      <c r="A418" s="701" t="s">
        <v>1128</v>
      </c>
      <c r="C418" s="194"/>
      <c r="D418" s="723"/>
      <c r="E418" s="189"/>
      <c r="G418" s="195"/>
      <c r="H418" s="189"/>
      <c r="I418" s="189"/>
      <c r="J418" s="196"/>
      <c r="K418" s="197">
        <f>SUM(K417:K417)</f>
        <v>50</v>
      </c>
      <c r="Q418" s="672"/>
      <c r="R418" s="672"/>
      <c r="S418" s="672"/>
    </row>
    <row r="419" spans="1:19" ht="13.5">
      <c r="A419" s="701" t="s">
        <v>1128</v>
      </c>
      <c r="C419" s="194"/>
      <c r="D419" s="722" t="s">
        <v>662</v>
      </c>
      <c r="E419" s="189"/>
      <c r="G419" s="195"/>
      <c r="H419" s="189"/>
      <c r="I419" s="189"/>
      <c r="J419" s="189"/>
      <c r="K419" s="198"/>
      <c r="Q419" s="672"/>
      <c r="R419" s="672"/>
      <c r="S419" s="672"/>
    </row>
    <row r="420" spans="1:19" ht="25.5">
      <c r="A420" s="701" t="s">
        <v>178</v>
      </c>
      <c r="B420" t="s">
        <v>662</v>
      </c>
      <c r="C420" s="188" t="s">
        <v>663</v>
      </c>
      <c r="D420" s="699" t="s">
        <v>664</v>
      </c>
      <c r="E420" s="189"/>
      <c r="G420" s="190" t="s">
        <v>665</v>
      </c>
      <c r="H420" s="189"/>
      <c r="I420" s="191">
        <v>5</v>
      </c>
      <c r="J420" s="192">
        <f>K415</f>
        <v>267.28800000000001</v>
      </c>
      <c r="K420" s="193">
        <f>I420*J420/100</f>
        <v>13.3644</v>
      </c>
      <c r="M420" s="205">
        <v>1</v>
      </c>
      <c r="N420" t="s">
        <v>414</v>
      </c>
      <c r="O420" s="205">
        <f>I420*M420</f>
        <v>5</v>
      </c>
      <c r="P420" s="706">
        <f>O420*J420/100</f>
        <v>13.3644</v>
      </c>
      <c r="Q420" s="672"/>
      <c r="R420" s="672"/>
      <c r="S420" s="672"/>
    </row>
    <row r="421" spans="1:19" ht="13.5">
      <c r="A421" s="701" t="s">
        <v>178</v>
      </c>
      <c r="B421" t="s">
        <v>662</v>
      </c>
      <c r="C421" s="188"/>
      <c r="D421" s="724" t="s">
        <v>755</v>
      </c>
      <c r="E421" s="189"/>
      <c r="G421" s="190" t="s">
        <v>666</v>
      </c>
      <c r="H421" s="191">
        <v>1</v>
      </c>
      <c r="I421" s="191">
        <f>H421*8/H409</f>
        <v>8</v>
      </c>
      <c r="J421" s="192">
        <f>+J404</f>
        <v>2</v>
      </c>
      <c r="K421" s="193">
        <f>I421*J421</f>
        <v>16</v>
      </c>
      <c r="M421" s="205">
        <v>1</v>
      </c>
      <c r="N421" t="s">
        <v>414</v>
      </c>
      <c r="O421" s="205">
        <f>I421*M421</f>
        <v>8</v>
      </c>
      <c r="P421" s="706">
        <f>O421*J421</f>
        <v>16</v>
      </c>
      <c r="Q421" s="672"/>
      <c r="R421" s="672"/>
      <c r="S421" s="672"/>
    </row>
    <row r="422" spans="1:19" ht="13.5">
      <c r="A422" s="701" t="s">
        <v>178</v>
      </c>
      <c r="B422" t="s">
        <v>662</v>
      </c>
      <c r="C422" s="188"/>
      <c r="D422" s="724" t="s">
        <v>731</v>
      </c>
      <c r="E422" s="189"/>
      <c r="G422" s="190" t="s">
        <v>666</v>
      </c>
      <c r="H422" s="191">
        <v>1</v>
      </c>
      <c r="I422" s="191">
        <f>H422*8/$H$392</f>
        <v>8</v>
      </c>
      <c r="J422" s="192">
        <f>+J405</f>
        <v>1.2</v>
      </c>
      <c r="K422" s="193">
        <f>I422*J422</f>
        <v>9.6</v>
      </c>
      <c r="M422" s="205">
        <v>1</v>
      </c>
      <c r="N422" t="s">
        <v>414</v>
      </c>
      <c r="O422" s="205">
        <f>I422*M422</f>
        <v>8</v>
      </c>
      <c r="P422" s="706">
        <f>O422*J422</f>
        <v>9.6</v>
      </c>
      <c r="Q422" s="672"/>
      <c r="R422" s="672"/>
      <c r="S422" s="672"/>
    </row>
    <row r="423" spans="1:19" ht="14.25" thickBot="1">
      <c r="A423" s="701" t="s">
        <v>1128</v>
      </c>
      <c r="C423" s="199"/>
      <c r="D423" s="725"/>
      <c r="E423" s="200"/>
      <c r="F423" s="201"/>
      <c r="G423" s="206"/>
      <c r="H423" s="200"/>
      <c r="I423" s="200"/>
      <c r="J423" s="202"/>
      <c r="K423" s="203">
        <f>SUM(K420:K422)</f>
        <v>38.964399999999998</v>
      </c>
      <c r="Q423" s="672"/>
      <c r="R423" s="672"/>
      <c r="S423" s="672"/>
    </row>
    <row r="424" spans="1:19" ht="13.5" thickBot="1">
      <c r="A424" s="701" t="s">
        <v>1128</v>
      </c>
      <c r="Q424" s="672"/>
      <c r="R424" s="672"/>
      <c r="S424" s="672"/>
    </row>
    <row r="425" spans="1:19">
      <c r="A425" s="701" t="s">
        <v>1128</v>
      </c>
      <c r="C425" s="176" t="s">
        <v>645</v>
      </c>
      <c r="D425" s="212" t="str">
        <f>+QPS!C51</f>
        <v>3.04.03</v>
      </c>
      <c r="E425" s="2282" t="str">
        <f>+QPS!G51</f>
        <v>Montaje e instalación de bomba 1760-PU-33103</v>
      </c>
      <c r="F425" s="2282"/>
      <c r="G425" s="2282"/>
      <c r="H425" s="2282"/>
      <c r="I425" s="2282"/>
      <c r="J425" s="2282"/>
      <c r="K425" s="2283"/>
      <c r="Q425" s="672">
        <f>QPS!V51</f>
        <v>356.25240000000002</v>
      </c>
      <c r="R425" s="672">
        <f>SUM(P425:P441)</f>
        <v>356.25240000000002</v>
      </c>
      <c r="S425" s="672">
        <f>Q425-R425</f>
        <v>0</v>
      </c>
    </row>
    <row r="426" spans="1:19">
      <c r="A426" s="701" t="s">
        <v>1128</v>
      </c>
      <c r="C426" s="181" t="s">
        <v>646</v>
      </c>
      <c r="D426" s="720" t="s">
        <v>675</v>
      </c>
      <c r="E426" s="207" t="s">
        <v>648</v>
      </c>
      <c r="F426" s="208">
        <f>+F409</f>
        <v>1</v>
      </c>
      <c r="G426" s="207" t="s">
        <v>649</v>
      </c>
      <c r="H426" s="209">
        <f>F426</f>
        <v>1</v>
      </c>
      <c r="I426" s="210"/>
      <c r="J426" s="211" t="s">
        <v>676</v>
      </c>
      <c r="K426" s="182">
        <f>+K432+K435+K440</f>
        <v>356.25240000000002</v>
      </c>
      <c r="Q426" s="672"/>
      <c r="R426" s="672"/>
      <c r="S426" s="672"/>
    </row>
    <row r="427" spans="1:19" ht="13.5" thickBot="1">
      <c r="A427" s="701" t="s">
        <v>1128</v>
      </c>
      <c r="C427" s="183" t="s">
        <v>651</v>
      </c>
      <c r="D427" s="721" t="s">
        <v>652</v>
      </c>
      <c r="E427" s="184"/>
      <c r="F427" s="185"/>
      <c r="G427" s="186" t="s">
        <v>44</v>
      </c>
      <c r="H427" s="186" t="s">
        <v>653</v>
      </c>
      <c r="I427" s="186" t="s">
        <v>39</v>
      </c>
      <c r="J427" s="186" t="s">
        <v>654</v>
      </c>
      <c r="K427" s="187" t="s">
        <v>655</v>
      </c>
      <c r="Q427" s="672"/>
      <c r="R427" s="672"/>
      <c r="S427" s="672"/>
    </row>
    <row r="428" spans="1:19" ht="13.5">
      <c r="A428" s="701" t="s">
        <v>1128</v>
      </c>
      <c r="C428" s="194"/>
      <c r="D428" s="722" t="s">
        <v>656</v>
      </c>
      <c r="E428" s="189"/>
      <c r="G428" s="195"/>
      <c r="H428" s="189"/>
      <c r="I428" s="189"/>
      <c r="J428" s="189"/>
      <c r="K428" s="198"/>
      <c r="Q428" s="672"/>
      <c r="R428" s="672"/>
      <c r="S428" s="672"/>
    </row>
    <row r="429" spans="1:19" ht="13.5">
      <c r="A429" s="701" t="s">
        <v>198</v>
      </c>
      <c r="B429" t="s">
        <v>656</v>
      </c>
      <c r="C429" s="188" t="s">
        <v>657</v>
      </c>
      <c r="D429" s="699" t="s">
        <v>658</v>
      </c>
      <c r="E429" s="189"/>
      <c r="G429" s="190" t="s">
        <v>659</v>
      </c>
      <c r="H429" s="191">
        <v>0.1</v>
      </c>
      <c r="I429" s="191">
        <f>H429*8/$F$426</f>
        <v>0.8</v>
      </c>
      <c r="J429" s="192">
        <v>10.51</v>
      </c>
      <c r="K429" s="193">
        <f>I429*J429</f>
        <v>8.4079999999999995</v>
      </c>
      <c r="M429" s="205">
        <v>1</v>
      </c>
      <c r="N429" t="s">
        <v>414</v>
      </c>
      <c r="O429" s="205">
        <f>I429*M429</f>
        <v>0.8</v>
      </c>
      <c r="P429" s="706">
        <f>O429*J429</f>
        <v>8.4079999999999995</v>
      </c>
      <c r="Q429" s="672"/>
      <c r="R429" s="672"/>
      <c r="S429" s="672"/>
    </row>
    <row r="430" spans="1:19" ht="13.5">
      <c r="A430" s="701" t="s">
        <v>198</v>
      </c>
      <c r="B430" t="s">
        <v>656</v>
      </c>
      <c r="C430" s="188"/>
      <c r="D430" s="699" t="s">
        <v>668</v>
      </c>
      <c r="E430" s="189"/>
      <c r="G430" s="190" t="s">
        <v>659</v>
      </c>
      <c r="H430" s="191">
        <v>2</v>
      </c>
      <c r="I430" s="191">
        <f t="shared" ref="I430:I431" si="27">H430*8/$F$426</f>
        <v>16</v>
      </c>
      <c r="J430" s="192">
        <v>9.3000000000000007</v>
      </c>
      <c r="K430" s="193">
        <f>I430*J430</f>
        <v>148.80000000000001</v>
      </c>
      <c r="M430" s="205">
        <v>1</v>
      </c>
      <c r="N430" t="s">
        <v>414</v>
      </c>
      <c r="O430" s="205">
        <f>I430*M430</f>
        <v>16</v>
      </c>
      <c r="P430" s="706">
        <f>O430*J430</f>
        <v>148.80000000000001</v>
      </c>
      <c r="Q430" s="672"/>
      <c r="R430" s="672"/>
      <c r="S430" s="672"/>
    </row>
    <row r="431" spans="1:19" ht="13.5">
      <c r="A431" s="701" t="s">
        <v>198</v>
      </c>
      <c r="B431" t="s">
        <v>656</v>
      </c>
      <c r="C431" s="188" t="s">
        <v>660</v>
      </c>
      <c r="D431" s="699" t="s">
        <v>661</v>
      </c>
      <c r="E431" s="189"/>
      <c r="G431" s="190" t="s">
        <v>659</v>
      </c>
      <c r="H431" s="191">
        <v>2</v>
      </c>
      <c r="I431" s="191">
        <f t="shared" si="27"/>
        <v>16</v>
      </c>
      <c r="J431" s="192">
        <v>6.88</v>
      </c>
      <c r="K431" s="193">
        <f>I431*J431</f>
        <v>110.08</v>
      </c>
      <c r="M431" s="205">
        <v>1</v>
      </c>
      <c r="N431" t="s">
        <v>414</v>
      </c>
      <c r="O431" s="205">
        <f>I431*M431</f>
        <v>16</v>
      </c>
      <c r="P431" s="706">
        <f>O431*J431</f>
        <v>110.08</v>
      </c>
      <c r="Q431" s="672"/>
      <c r="R431" s="672"/>
      <c r="S431" s="672"/>
    </row>
    <row r="432" spans="1:19" ht="13.5">
      <c r="A432" s="701" t="s">
        <v>1128</v>
      </c>
      <c r="C432" s="194"/>
      <c r="D432" s="723"/>
      <c r="E432" s="189"/>
      <c r="G432" s="195"/>
      <c r="H432" s="189"/>
      <c r="I432" s="189"/>
      <c r="J432" s="196"/>
      <c r="K432" s="197">
        <f>SUM(K429:K431)</f>
        <v>267.28800000000001</v>
      </c>
      <c r="Q432" s="672"/>
      <c r="R432" s="672"/>
      <c r="S432" s="672"/>
    </row>
    <row r="433" spans="1:19" ht="13.5">
      <c r="A433" s="701" t="s">
        <v>1128</v>
      </c>
      <c r="C433" s="194"/>
      <c r="D433" s="722" t="s">
        <v>667</v>
      </c>
      <c r="E433" s="189"/>
      <c r="G433" s="195"/>
      <c r="H433" s="189"/>
      <c r="I433" s="189"/>
      <c r="J433" s="189"/>
      <c r="K433" s="198"/>
      <c r="Q433" s="672"/>
      <c r="R433" s="672"/>
      <c r="S433" s="672"/>
    </row>
    <row r="434" spans="1:19" ht="13.5">
      <c r="A434" s="701" t="s">
        <v>198</v>
      </c>
      <c r="B434" t="s">
        <v>667</v>
      </c>
      <c r="C434" s="188"/>
      <c r="D434" s="699" t="s">
        <v>694</v>
      </c>
      <c r="E434" s="189"/>
      <c r="G434" s="190" t="s">
        <v>695</v>
      </c>
      <c r="H434" s="189"/>
      <c r="I434" s="191">
        <v>0.5</v>
      </c>
      <c r="J434" s="192">
        <v>100</v>
      </c>
      <c r="K434" s="193">
        <f>I434*J434</f>
        <v>50</v>
      </c>
      <c r="M434" s="205">
        <v>1</v>
      </c>
      <c r="N434" t="s">
        <v>414</v>
      </c>
      <c r="O434" s="205">
        <f>I434*M434</f>
        <v>0.5</v>
      </c>
      <c r="P434" s="706">
        <f>O434*J434</f>
        <v>50</v>
      </c>
      <c r="Q434" s="672"/>
      <c r="R434" s="672"/>
      <c r="S434" s="672"/>
    </row>
    <row r="435" spans="1:19" ht="13.5">
      <c r="A435" s="701" t="s">
        <v>1128</v>
      </c>
      <c r="C435" s="194"/>
      <c r="D435" s="723"/>
      <c r="E435" s="189"/>
      <c r="G435" s="195"/>
      <c r="H435" s="189"/>
      <c r="I435" s="189"/>
      <c r="J435" s="196"/>
      <c r="K435" s="197">
        <f>SUM(K434:K434)</f>
        <v>50</v>
      </c>
      <c r="Q435" s="672"/>
      <c r="R435" s="672"/>
      <c r="S435" s="672"/>
    </row>
    <row r="436" spans="1:19" ht="13.5">
      <c r="A436" s="701" t="s">
        <v>1128</v>
      </c>
      <c r="C436" s="194"/>
      <c r="D436" s="722" t="s">
        <v>662</v>
      </c>
      <c r="E436" s="189"/>
      <c r="G436" s="195"/>
      <c r="H436" s="189"/>
      <c r="I436" s="189"/>
      <c r="J436" s="189"/>
      <c r="K436" s="198"/>
      <c r="Q436" s="672"/>
      <c r="R436" s="672"/>
      <c r="S436" s="672"/>
    </row>
    <row r="437" spans="1:19" ht="25.5">
      <c r="A437" s="701" t="s">
        <v>198</v>
      </c>
      <c r="B437" t="s">
        <v>662</v>
      </c>
      <c r="C437" s="188" t="s">
        <v>663</v>
      </c>
      <c r="D437" s="699" t="s">
        <v>664</v>
      </c>
      <c r="E437" s="189"/>
      <c r="G437" s="190" t="s">
        <v>665</v>
      </c>
      <c r="H437" s="189"/>
      <c r="I437" s="191">
        <v>5</v>
      </c>
      <c r="J437" s="192">
        <f>K432</f>
        <v>267.28800000000001</v>
      </c>
      <c r="K437" s="193">
        <f>I437*J437/100</f>
        <v>13.3644</v>
      </c>
      <c r="M437" s="205">
        <v>1</v>
      </c>
      <c r="N437" t="s">
        <v>414</v>
      </c>
      <c r="O437" s="205">
        <f>I437*M437</f>
        <v>5</v>
      </c>
      <c r="P437" s="706">
        <f>O437*J437/100</f>
        <v>13.3644</v>
      </c>
      <c r="Q437" s="672"/>
      <c r="R437" s="672"/>
      <c r="S437" s="672"/>
    </row>
    <row r="438" spans="1:19" ht="13.5">
      <c r="A438" s="701" t="s">
        <v>198</v>
      </c>
      <c r="B438" t="s">
        <v>662</v>
      </c>
      <c r="C438" s="188"/>
      <c r="D438" s="724" t="s">
        <v>755</v>
      </c>
      <c r="E438" s="189"/>
      <c r="G438" s="190" t="s">
        <v>666</v>
      </c>
      <c r="H438" s="191">
        <v>1</v>
      </c>
      <c r="I438" s="191">
        <f>H438*8/$H$426</f>
        <v>8</v>
      </c>
      <c r="J438" s="192">
        <f>+J421</f>
        <v>2</v>
      </c>
      <c r="K438" s="193">
        <f>I438*J438</f>
        <v>16</v>
      </c>
      <c r="M438" s="205">
        <v>1</v>
      </c>
      <c r="N438" t="s">
        <v>414</v>
      </c>
      <c r="O438" s="205">
        <f>I438*M438</f>
        <v>8</v>
      </c>
      <c r="P438" s="706">
        <f>O438*J438</f>
        <v>16</v>
      </c>
      <c r="Q438" s="672"/>
      <c r="R438" s="672"/>
      <c r="S438" s="672"/>
    </row>
    <row r="439" spans="1:19" ht="13.5">
      <c r="A439" s="701" t="s">
        <v>198</v>
      </c>
      <c r="B439" t="s">
        <v>662</v>
      </c>
      <c r="C439" s="188"/>
      <c r="D439" s="724" t="s">
        <v>731</v>
      </c>
      <c r="E439" s="189"/>
      <c r="G439" s="190" t="s">
        <v>666</v>
      </c>
      <c r="H439" s="191">
        <v>1</v>
      </c>
      <c r="I439" s="191">
        <f>H439*8/$H$426</f>
        <v>8</v>
      </c>
      <c r="J439" s="192">
        <f>+J422</f>
        <v>1.2</v>
      </c>
      <c r="K439" s="193">
        <f>I439*J439</f>
        <v>9.6</v>
      </c>
      <c r="M439" s="205">
        <v>1</v>
      </c>
      <c r="N439" t="s">
        <v>414</v>
      </c>
      <c r="O439" s="205">
        <f>I439*M439</f>
        <v>8</v>
      </c>
      <c r="P439" s="706">
        <f>O439*J439</f>
        <v>9.6</v>
      </c>
      <c r="Q439" s="672"/>
      <c r="R439" s="672"/>
      <c r="S439" s="672"/>
    </row>
    <row r="440" spans="1:19" ht="14.25" thickBot="1">
      <c r="A440" s="701" t="s">
        <v>1128</v>
      </c>
      <c r="C440" s="199"/>
      <c r="D440" s="725"/>
      <c r="E440" s="200"/>
      <c r="F440" s="201"/>
      <c r="G440" s="206"/>
      <c r="H440" s="200"/>
      <c r="I440" s="200"/>
      <c r="J440" s="202"/>
      <c r="K440" s="203">
        <f>SUM(K437:K439)</f>
        <v>38.964399999999998</v>
      </c>
      <c r="Q440" s="672"/>
      <c r="R440" s="672"/>
      <c r="S440" s="672"/>
    </row>
    <row r="441" spans="1:19" ht="13.5" thickBot="1">
      <c r="A441" s="701" t="s">
        <v>1128</v>
      </c>
      <c r="Q441" s="672"/>
      <c r="R441" s="672"/>
      <c r="S441" s="672"/>
    </row>
    <row r="442" spans="1:19">
      <c r="A442" s="701" t="s">
        <v>1128</v>
      </c>
      <c r="C442" s="176" t="s">
        <v>645</v>
      </c>
      <c r="D442" s="212" t="str">
        <f>+QPS!C52</f>
        <v>3.04.04</v>
      </c>
      <c r="E442" s="2282" t="str">
        <f>+QPS!G52</f>
        <v>Montaje e instalación de bomba 1760-PU-33104</v>
      </c>
      <c r="F442" s="2282"/>
      <c r="G442" s="2282"/>
      <c r="H442" s="2282"/>
      <c r="I442" s="2282"/>
      <c r="J442" s="2282"/>
      <c r="K442" s="2283"/>
      <c r="Q442" s="672">
        <f>QPS!V52</f>
        <v>356.25240000000002</v>
      </c>
      <c r="R442" s="672">
        <f>SUM(P442:P458)</f>
        <v>356.25240000000002</v>
      </c>
      <c r="S442" s="672">
        <f>Q442-R442</f>
        <v>0</v>
      </c>
    </row>
    <row r="443" spans="1:19">
      <c r="A443" s="701" t="s">
        <v>1128</v>
      </c>
      <c r="C443" s="181" t="s">
        <v>646</v>
      </c>
      <c r="D443" s="720" t="s">
        <v>675</v>
      </c>
      <c r="E443" s="207" t="s">
        <v>648</v>
      </c>
      <c r="F443" s="208">
        <f>+F426</f>
        <v>1</v>
      </c>
      <c r="G443" s="207" t="s">
        <v>649</v>
      </c>
      <c r="H443" s="209">
        <f>F443</f>
        <v>1</v>
      </c>
      <c r="I443" s="210"/>
      <c r="J443" s="211" t="s">
        <v>676</v>
      </c>
      <c r="K443" s="182">
        <f>+K449+K452+K457</f>
        <v>356.25240000000002</v>
      </c>
      <c r="Q443" s="672"/>
      <c r="R443" s="672"/>
      <c r="S443" s="672"/>
    </row>
    <row r="444" spans="1:19" ht="13.5" thickBot="1">
      <c r="A444" s="701" t="s">
        <v>1128</v>
      </c>
      <c r="C444" s="183" t="s">
        <v>651</v>
      </c>
      <c r="D444" s="721" t="s">
        <v>652</v>
      </c>
      <c r="E444" s="184"/>
      <c r="F444" s="185"/>
      <c r="G444" s="186" t="s">
        <v>44</v>
      </c>
      <c r="H444" s="186" t="s">
        <v>653</v>
      </c>
      <c r="I444" s="186" t="s">
        <v>39</v>
      </c>
      <c r="J444" s="186" t="s">
        <v>654</v>
      </c>
      <c r="K444" s="187" t="s">
        <v>655</v>
      </c>
      <c r="Q444" s="672"/>
      <c r="R444" s="672"/>
      <c r="S444" s="672"/>
    </row>
    <row r="445" spans="1:19" ht="13.5">
      <c r="A445" s="701" t="s">
        <v>1128</v>
      </c>
      <c r="C445" s="194"/>
      <c r="D445" s="722" t="s">
        <v>656</v>
      </c>
      <c r="E445" s="189"/>
      <c r="G445" s="195"/>
      <c r="H445" s="189"/>
      <c r="I445" s="189"/>
      <c r="J445" s="189"/>
      <c r="K445" s="198"/>
      <c r="Q445" s="672"/>
      <c r="R445" s="672"/>
      <c r="S445" s="672"/>
    </row>
    <row r="446" spans="1:19" ht="13.5">
      <c r="A446" s="701" t="s">
        <v>199</v>
      </c>
      <c r="B446" t="s">
        <v>656</v>
      </c>
      <c r="C446" s="188" t="s">
        <v>657</v>
      </c>
      <c r="D446" s="699" t="s">
        <v>658</v>
      </c>
      <c r="E446" s="189"/>
      <c r="G446" s="190" t="s">
        <v>659</v>
      </c>
      <c r="H446" s="191">
        <v>0.1</v>
      </c>
      <c r="I446" s="191">
        <f>H446*8/$F$443</f>
        <v>0.8</v>
      </c>
      <c r="J446" s="192">
        <v>10.51</v>
      </c>
      <c r="K446" s="193">
        <f>I446*J446</f>
        <v>8.4079999999999995</v>
      </c>
      <c r="M446" s="205">
        <v>1</v>
      </c>
      <c r="N446" t="s">
        <v>414</v>
      </c>
      <c r="O446" s="205">
        <f>I446*M446</f>
        <v>0.8</v>
      </c>
      <c r="P446" s="706">
        <f>O446*J446</f>
        <v>8.4079999999999995</v>
      </c>
      <c r="Q446" s="672"/>
      <c r="R446" s="672"/>
      <c r="S446" s="672"/>
    </row>
    <row r="447" spans="1:19" ht="13.5">
      <c r="A447" s="701" t="s">
        <v>199</v>
      </c>
      <c r="B447" t="s">
        <v>656</v>
      </c>
      <c r="C447" s="188"/>
      <c r="D447" s="699" t="s">
        <v>668</v>
      </c>
      <c r="E447" s="189"/>
      <c r="G447" s="190" t="s">
        <v>659</v>
      </c>
      <c r="H447" s="191">
        <v>2</v>
      </c>
      <c r="I447" s="191">
        <f t="shared" ref="I447:I448" si="28">H447*8/$F$443</f>
        <v>16</v>
      </c>
      <c r="J447" s="192">
        <v>9.3000000000000007</v>
      </c>
      <c r="K447" s="193">
        <f>I447*J447</f>
        <v>148.80000000000001</v>
      </c>
      <c r="M447" s="205">
        <v>1</v>
      </c>
      <c r="N447" t="s">
        <v>414</v>
      </c>
      <c r="O447" s="205">
        <f>I447*M447</f>
        <v>16</v>
      </c>
      <c r="P447" s="706">
        <f>O447*J447</f>
        <v>148.80000000000001</v>
      </c>
      <c r="Q447" s="672"/>
      <c r="R447" s="672"/>
      <c r="S447" s="672"/>
    </row>
    <row r="448" spans="1:19" ht="13.5">
      <c r="A448" s="701" t="s">
        <v>199</v>
      </c>
      <c r="B448" t="s">
        <v>656</v>
      </c>
      <c r="C448" s="188" t="s">
        <v>660</v>
      </c>
      <c r="D448" s="699" t="s">
        <v>661</v>
      </c>
      <c r="E448" s="189"/>
      <c r="G448" s="190" t="s">
        <v>659</v>
      </c>
      <c r="H448" s="191">
        <v>2</v>
      </c>
      <c r="I448" s="191">
        <f t="shared" si="28"/>
        <v>16</v>
      </c>
      <c r="J448" s="192">
        <v>6.88</v>
      </c>
      <c r="K448" s="193">
        <f>I448*J448</f>
        <v>110.08</v>
      </c>
      <c r="M448" s="205">
        <v>1</v>
      </c>
      <c r="N448" t="s">
        <v>414</v>
      </c>
      <c r="O448" s="205">
        <f>I448*M448</f>
        <v>16</v>
      </c>
      <c r="P448" s="706">
        <f>O448*J448</f>
        <v>110.08</v>
      </c>
      <c r="Q448" s="672"/>
      <c r="R448" s="672"/>
      <c r="S448" s="672"/>
    </row>
    <row r="449" spans="1:19" ht="13.5">
      <c r="A449" s="701" t="s">
        <v>1128</v>
      </c>
      <c r="C449" s="194"/>
      <c r="D449" s="723"/>
      <c r="E449" s="189"/>
      <c r="G449" s="195"/>
      <c r="H449" s="189"/>
      <c r="I449" s="189"/>
      <c r="J449" s="196"/>
      <c r="K449" s="197">
        <f>SUM(K446:K448)</f>
        <v>267.28800000000001</v>
      </c>
      <c r="Q449" s="672"/>
      <c r="R449" s="672"/>
      <c r="S449" s="672"/>
    </row>
    <row r="450" spans="1:19" ht="13.5">
      <c r="A450" s="701" t="s">
        <v>1128</v>
      </c>
      <c r="C450" s="194"/>
      <c r="D450" s="722" t="s">
        <v>667</v>
      </c>
      <c r="E450" s="189"/>
      <c r="G450" s="195"/>
      <c r="H450" s="189"/>
      <c r="I450" s="189"/>
      <c r="J450" s="189"/>
      <c r="K450" s="198"/>
      <c r="Q450" s="672"/>
      <c r="R450" s="672"/>
      <c r="S450" s="672"/>
    </row>
    <row r="451" spans="1:19" ht="13.5">
      <c r="A451" s="701" t="s">
        <v>199</v>
      </c>
      <c r="B451" t="s">
        <v>667</v>
      </c>
      <c r="C451" s="188"/>
      <c r="D451" s="699" t="s">
        <v>694</v>
      </c>
      <c r="E451" s="189"/>
      <c r="G451" s="190" t="s">
        <v>695</v>
      </c>
      <c r="H451" s="189"/>
      <c r="I451" s="191">
        <v>0.5</v>
      </c>
      <c r="J451" s="192">
        <v>100</v>
      </c>
      <c r="K451" s="193">
        <f>I451*J451</f>
        <v>50</v>
      </c>
      <c r="M451" s="205">
        <v>1</v>
      </c>
      <c r="N451" t="s">
        <v>414</v>
      </c>
      <c r="O451" s="205">
        <f>I451*M451</f>
        <v>0.5</v>
      </c>
      <c r="P451" s="706">
        <f>O451*J451</f>
        <v>50</v>
      </c>
      <c r="Q451" s="672"/>
      <c r="R451" s="672"/>
      <c r="S451" s="672"/>
    </row>
    <row r="452" spans="1:19" ht="13.5">
      <c r="A452" s="701" t="s">
        <v>1128</v>
      </c>
      <c r="C452" s="194"/>
      <c r="D452" s="723"/>
      <c r="E452" s="189"/>
      <c r="G452" s="195"/>
      <c r="H452" s="189"/>
      <c r="I452" s="189"/>
      <c r="J452" s="196"/>
      <c r="K452" s="197">
        <f>SUM(K451:K451)</f>
        <v>50</v>
      </c>
      <c r="Q452" s="672"/>
      <c r="R452" s="672"/>
      <c r="S452" s="672"/>
    </row>
    <row r="453" spans="1:19" ht="13.5">
      <c r="A453" s="701" t="s">
        <v>1128</v>
      </c>
      <c r="C453" s="194"/>
      <c r="D453" s="722" t="s">
        <v>662</v>
      </c>
      <c r="E453" s="189"/>
      <c r="G453" s="195"/>
      <c r="H453" s="189"/>
      <c r="I453" s="189"/>
      <c r="J453" s="189"/>
      <c r="K453" s="198"/>
      <c r="Q453" s="672"/>
      <c r="R453" s="672"/>
      <c r="S453" s="672"/>
    </row>
    <row r="454" spans="1:19" ht="25.5">
      <c r="A454" s="701" t="s">
        <v>199</v>
      </c>
      <c r="B454" t="s">
        <v>662</v>
      </c>
      <c r="C454" s="188" t="s">
        <v>663</v>
      </c>
      <c r="D454" s="699" t="s">
        <v>664</v>
      </c>
      <c r="E454" s="189"/>
      <c r="G454" s="190" t="s">
        <v>665</v>
      </c>
      <c r="H454" s="189"/>
      <c r="I454" s="191">
        <v>5</v>
      </c>
      <c r="J454" s="192">
        <f>K449</f>
        <v>267.28800000000001</v>
      </c>
      <c r="K454" s="193">
        <f>I454*J454/100</f>
        <v>13.3644</v>
      </c>
      <c r="M454" s="205">
        <v>1</v>
      </c>
      <c r="N454" t="s">
        <v>414</v>
      </c>
      <c r="O454" s="205">
        <f>I454*M454</f>
        <v>5</v>
      </c>
      <c r="P454" s="706">
        <f>O454*J454/100</f>
        <v>13.3644</v>
      </c>
      <c r="Q454" s="672"/>
      <c r="R454" s="672"/>
      <c r="S454" s="672"/>
    </row>
    <row r="455" spans="1:19" ht="13.5">
      <c r="A455" s="701" t="s">
        <v>199</v>
      </c>
      <c r="B455" t="s">
        <v>662</v>
      </c>
      <c r="C455" s="188"/>
      <c r="D455" s="724" t="s">
        <v>755</v>
      </c>
      <c r="E455" s="189"/>
      <c r="G455" s="190" t="s">
        <v>666</v>
      </c>
      <c r="H455" s="191">
        <v>1</v>
      </c>
      <c r="I455" s="191">
        <f>H455*8/$H$443</f>
        <v>8</v>
      </c>
      <c r="J455" s="192">
        <f>+J438</f>
        <v>2</v>
      </c>
      <c r="K455" s="193">
        <f>I455*J455</f>
        <v>16</v>
      </c>
      <c r="M455" s="205">
        <v>1</v>
      </c>
      <c r="N455" t="s">
        <v>414</v>
      </c>
      <c r="O455" s="205">
        <f>I455*M455</f>
        <v>8</v>
      </c>
      <c r="P455" s="706">
        <f>O455*J455</f>
        <v>16</v>
      </c>
      <c r="Q455" s="672"/>
      <c r="R455" s="672"/>
      <c r="S455" s="672"/>
    </row>
    <row r="456" spans="1:19" ht="13.5">
      <c r="A456" s="701" t="s">
        <v>199</v>
      </c>
      <c r="B456" t="s">
        <v>662</v>
      </c>
      <c r="C456" s="188"/>
      <c r="D456" s="724" t="s">
        <v>731</v>
      </c>
      <c r="E456" s="189"/>
      <c r="G456" s="190" t="s">
        <v>666</v>
      </c>
      <c r="H456" s="191">
        <v>1</v>
      </c>
      <c r="I456" s="191">
        <f>H456*8/$H$443</f>
        <v>8</v>
      </c>
      <c r="J456" s="192">
        <f>+J439</f>
        <v>1.2</v>
      </c>
      <c r="K456" s="193">
        <f>I456*J456</f>
        <v>9.6</v>
      </c>
      <c r="M456" s="205">
        <v>1</v>
      </c>
      <c r="N456" t="s">
        <v>414</v>
      </c>
      <c r="O456" s="205">
        <f>I456*M456</f>
        <v>8</v>
      </c>
      <c r="P456" s="706">
        <f>O456*J456</f>
        <v>9.6</v>
      </c>
      <c r="Q456" s="672"/>
      <c r="R456" s="672"/>
      <c r="S456" s="672"/>
    </row>
    <row r="457" spans="1:19" ht="14.25" thickBot="1">
      <c r="A457" s="701" t="s">
        <v>1128</v>
      </c>
      <c r="C457" s="199"/>
      <c r="D457" s="725"/>
      <c r="E457" s="200"/>
      <c r="F457" s="201"/>
      <c r="G457" s="206"/>
      <c r="H457" s="200"/>
      <c r="I457" s="200"/>
      <c r="J457" s="202"/>
      <c r="K457" s="203">
        <f>SUM(K454:K456)</f>
        <v>38.964399999999998</v>
      </c>
      <c r="Q457" s="672"/>
      <c r="R457" s="672"/>
      <c r="S457" s="672"/>
    </row>
    <row r="458" spans="1:19" ht="13.5" thickBot="1">
      <c r="A458" s="701" t="s">
        <v>1128</v>
      </c>
      <c r="Q458" s="672"/>
      <c r="R458" s="672"/>
      <c r="S458" s="672"/>
    </row>
    <row r="459" spans="1:19">
      <c r="A459" s="701" t="s">
        <v>1128</v>
      </c>
      <c r="C459" s="176" t="s">
        <v>645</v>
      </c>
      <c r="D459" s="212" t="str">
        <f>+QPS!C53</f>
        <v>3.04.05</v>
      </c>
      <c r="E459" s="2282" t="str">
        <f>+QPS!G53</f>
        <v>Montaje e instalación de bomba 1760-PU-33105</v>
      </c>
      <c r="F459" s="2282"/>
      <c r="G459" s="2282"/>
      <c r="H459" s="2282"/>
      <c r="I459" s="2282"/>
      <c r="J459" s="2282"/>
      <c r="K459" s="2283"/>
      <c r="Q459" s="672">
        <f>QPS!V53</f>
        <v>356.25240000000002</v>
      </c>
      <c r="R459" s="672">
        <f>SUM(P459:P476)</f>
        <v>356.25240000000002</v>
      </c>
      <c r="S459" s="672">
        <f>Q459-R459</f>
        <v>0</v>
      </c>
    </row>
    <row r="460" spans="1:19">
      <c r="A460" s="701" t="s">
        <v>1128</v>
      </c>
      <c r="C460" s="181" t="s">
        <v>646</v>
      </c>
      <c r="D460" s="720" t="s">
        <v>675</v>
      </c>
      <c r="E460" s="207" t="s">
        <v>648</v>
      </c>
      <c r="F460" s="208">
        <f>+F443</f>
        <v>1</v>
      </c>
      <c r="G460" s="207" t="s">
        <v>649</v>
      </c>
      <c r="H460" s="209">
        <f>F460</f>
        <v>1</v>
      </c>
      <c r="I460" s="210"/>
      <c r="J460" s="211" t="s">
        <v>676</v>
      </c>
      <c r="K460" s="182">
        <f>+K466+K470+K475</f>
        <v>356.25240000000002</v>
      </c>
      <c r="Q460" s="672"/>
      <c r="R460" s="672"/>
      <c r="S460" s="672"/>
    </row>
    <row r="461" spans="1:19" ht="13.5" thickBot="1">
      <c r="A461" s="701" t="s">
        <v>1128</v>
      </c>
      <c r="C461" s="183" t="s">
        <v>651</v>
      </c>
      <c r="D461" s="721" t="s">
        <v>652</v>
      </c>
      <c r="E461" s="184"/>
      <c r="F461" s="185"/>
      <c r="G461" s="186" t="s">
        <v>44</v>
      </c>
      <c r="H461" s="186" t="s">
        <v>653</v>
      </c>
      <c r="I461" s="186" t="s">
        <v>39</v>
      </c>
      <c r="J461" s="186" t="s">
        <v>654</v>
      </c>
      <c r="K461" s="187" t="s">
        <v>655</v>
      </c>
      <c r="Q461" s="672"/>
      <c r="R461" s="672"/>
      <c r="S461" s="672"/>
    </row>
    <row r="462" spans="1:19" ht="13.5">
      <c r="A462" s="701" t="s">
        <v>1128</v>
      </c>
      <c r="C462" s="194"/>
      <c r="D462" s="722" t="s">
        <v>656</v>
      </c>
      <c r="E462" s="189"/>
      <c r="G462" s="195"/>
      <c r="H462" s="189"/>
      <c r="I462" s="189"/>
      <c r="J462" s="189"/>
      <c r="K462" s="198"/>
      <c r="Q462" s="672"/>
      <c r="R462" s="672"/>
      <c r="S462" s="672"/>
    </row>
    <row r="463" spans="1:19" ht="13.5">
      <c r="A463" s="701" t="s">
        <v>200</v>
      </c>
      <c r="B463" t="s">
        <v>656</v>
      </c>
      <c r="C463" s="188" t="s">
        <v>657</v>
      </c>
      <c r="D463" s="699" t="s">
        <v>658</v>
      </c>
      <c r="E463" s="189"/>
      <c r="G463" s="190" t="s">
        <v>659</v>
      </c>
      <c r="H463" s="191">
        <v>0.1</v>
      </c>
      <c r="I463" s="191">
        <f>H463*8/$F$460</f>
        <v>0.8</v>
      </c>
      <c r="J463" s="192">
        <v>10.51</v>
      </c>
      <c r="K463" s="193">
        <f>I463*J463</f>
        <v>8.4079999999999995</v>
      </c>
      <c r="M463" s="205">
        <v>1</v>
      </c>
      <c r="N463" t="s">
        <v>414</v>
      </c>
      <c r="O463" s="205">
        <f>I463*M463</f>
        <v>0.8</v>
      </c>
      <c r="P463" s="706">
        <f>O463*J463</f>
        <v>8.4079999999999995</v>
      </c>
      <c r="Q463" s="672"/>
      <c r="R463" s="672"/>
      <c r="S463" s="672"/>
    </row>
    <row r="464" spans="1:19" ht="13.5">
      <c r="A464" s="701" t="s">
        <v>200</v>
      </c>
      <c r="B464" t="s">
        <v>656</v>
      </c>
      <c r="C464" s="188"/>
      <c r="D464" s="699" t="s">
        <v>668</v>
      </c>
      <c r="E464" s="189"/>
      <c r="G464" s="190" t="s">
        <v>659</v>
      </c>
      <c r="H464" s="191">
        <v>2</v>
      </c>
      <c r="I464" s="191">
        <f t="shared" ref="I464:I465" si="29">H464*8/$F$460</f>
        <v>16</v>
      </c>
      <c r="J464" s="192">
        <v>9.3000000000000007</v>
      </c>
      <c r="K464" s="193">
        <f>I464*J464</f>
        <v>148.80000000000001</v>
      </c>
      <c r="M464" s="205">
        <v>1</v>
      </c>
      <c r="N464" t="s">
        <v>414</v>
      </c>
      <c r="O464" s="205">
        <f>I464*M464</f>
        <v>16</v>
      </c>
      <c r="P464" s="706">
        <f>O464*J464</f>
        <v>148.80000000000001</v>
      </c>
      <c r="Q464" s="672"/>
      <c r="R464" s="672"/>
      <c r="S464" s="672"/>
    </row>
    <row r="465" spans="1:19" ht="13.5">
      <c r="A465" s="701" t="s">
        <v>200</v>
      </c>
      <c r="B465" t="s">
        <v>656</v>
      </c>
      <c r="C465" s="188" t="s">
        <v>660</v>
      </c>
      <c r="D465" s="699" t="s">
        <v>661</v>
      </c>
      <c r="E465" s="189"/>
      <c r="G465" s="190" t="s">
        <v>659</v>
      </c>
      <c r="H465" s="191">
        <v>2</v>
      </c>
      <c r="I465" s="191">
        <f t="shared" si="29"/>
        <v>16</v>
      </c>
      <c r="J465" s="192">
        <v>6.88</v>
      </c>
      <c r="K465" s="193">
        <f>I465*J465</f>
        <v>110.08</v>
      </c>
      <c r="M465" s="205">
        <v>1</v>
      </c>
      <c r="N465" t="s">
        <v>414</v>
      </c>
      <c r="O465" s="205">
        <f>I465*M465</f>
        <v>16</v>
      </c>
      <c r="P465" s="706">
        <f>O465*J465</f>
        <v>110.08</v>
      </c>
      <c r="Q465" s="672"/>
      <c r="R465" s="672"/>
      <c r="S465" s="672"/>
    </row>
    <row r="466" spans="1:19" ht="13.5">
      <c r="A466" s="701" t="s">
        <v>1128</v>
      </c>
      <c r="C466" s="194"/>
      <c r="D466" s="723"/>
      <c r="E466" s="189"/>
      <c r="G466" s="195"/>
      <c r="H466" s="189"/>
      <c r="I466" s="189"/>
      <c r="J466" s="196"/>
      <c r="K466" s="197">
        <f>SUM(K463:K465)</f>
        <v>267.28800000000001</v>
      </c>
      <c r="Q466" s="672"/>
      <c r="R466" s="672"/>
      <c r="S466" s="672"/>
    </row>
    <row r="467" spans="1:19" ht="13.5">
      <c r="A467" s="701" t="s">
        <v>1128</v>
      </c>
      <c r="C467" s="194"/>
      <c r="D467" s="722" t="s">
        <v>667</v>
      </c>
      <c r="E467" s="189"/>
      <c r="G467" s="195"/>
      <c r="H467" s="189"/>
      <c r="I467" s="189"/>
      <c r="J467" s="189"/>
      <c r="K467" s="198"/>
      <c r="Q467" s="672"/>
      <c r="R467" s="672"/>
      <c r="S467" s="672"/>
    </row>
    <row r="468" spans="1:19" ht="13.5">
      <c r="A468" s="701" t="s">
        <v>200</v>
      </c>
      <c r="B468" t="s">
        <v>667</v>
      </c>
      <c r="C468" s="188"/>
      <c r="D468" s="699" t="s">
        <v>694</v>
      </c>
      <c r="E468" s="189"/>
      <c r="G468" s="190" t="s">
        <v>695</v>
      </c>
      <c r="H468" s="189"/>
      <c r="I468" s="191">
        <v>0.5</v>
      </c>
      <c r="J468" s="192">
        <v>100</v>
      </c>
      <c r="K468" s="193">
        <f>I468*J468</f>
        <v>50</v>
      </c>
      <c r="M468" s="205">
        <v>1</v>
      </c>
      <c r="N468" t="s">
        <v>414</v>
      </c>
      <c r="O468" s="205">
        <f>I468*M468</f>
        <v>0.5</v>
      </c>
      <c r="P468" s="706">
        <f>O468*J468</f>
        <v>50</v>
      </c>
      <c r="Q468" s="672"/>
      <c r="R468" s="672"/>
      <c r="S468" s="672"/>
    </row>
    <row r="469" spans="1:19" ht="13.5">
      <c r="A469" s="701" t="s">
        <v>1128</v>
      </c>
      <c r="C469" s="188"/>
      <c r="D469" s="699"/>
      <c r="E469" s="189"/>
      <c r="G469" s="190"/>
      <c r="H469" s="189"/>
      <c r="I469" s="191"/>
      <c r="J469" s="192"/>
      <c r="K469" s="193">
        <f>I469*J469</f>
        <v>0</v>
      </c>
      <c r="Q469" s="672"/>
      <c r="R469" s="672"/>
      <c r="S469" s="672"/>
    </row>
    <row r="470" spans="1:19" ht="13.5">
      <c r="A470" s="701" t="s">
        <v>1128</v>
      </c>
      <c r="C470" s="194"/>
      <c r="D470" s="723"/>
      <c r="E470" s="189"/>
      <c r="G470" s="195"/>
      <c r="H470" s="189"/>
      <c r="I470" s="189"/>
      <c r="J470" s="196"/>
      <c r="K470" s="197">
        <f>SUM(K468:K469)</f>
        <v>50</v>
      </c>
      <c r="Q470" s="672"/>
      <c r="R470" s="672"/>
      <c r="S470" s="672"/>
    </row>
    <row r="471" spans="1:19" ht="13.5">
      <c r="A471" s="701" t="s">
        <v>1128</v>
      </c>
      <c r="C471" s="194"/>
      <c r="D471" s="722" t="s">
        <v>662</v>
      </c>
      <c r="E471" s="189"/>
      <c r="G471" s="195"/>
      <c r="H471" s="189"/>
      <c r="I471" s="189"/>
      <c r="J471" s="189"/>
      <c r="K471" s="198"/>
      <c r="Q471" s="672"/>
      <c r="R471" s="672"/>
      <c r="S471" s="672"/>
    </row>
    <row r="472" spans="1:19" ht="25.5">
      <c r="A472" s="701" t="s">
        <v>200</v>
      </c>
      <c r="B472" t="s">
        <v>662</v>
      </c>
      <c r="C472" s="188" t="s">
        <v>663</v>
      </c>
      <c r="D472" s="699" t="s">
        <v>664</v>
      </c>
      <c r="E472" s="189"/>
      <c r="G472" s="190" t="s">
        <v>665</v>
      </c>
      <c r="H472" s="189"/>
      <c r="I472" s="191">
        <v>5</v>
      </c>
      <c r="J472" s="192">
        <f>K466</f>
        <v>267.28800000000001</v>
      </c>
      <c r="K472" s="193">
        <f>I472*J472/100</f>
        <v>13.3644</v>
      </c>
      <c r="M472" s="205">
        <v>1</v>
      </c>
      <c r="N472" t="s">
        <v>414</v>
      </c>
      <c r="O472" s="205">
        <f>I472*M472</f>
        <v>5</v>
      </c>
      <c r="P472" s="706">
        <f>O472*J472/100</f>
        <v>13.3644</v>
      </c>
      <c r="Q472" s="672"/>
      <c r="R472" s="672"/>
      <c r="S472" s="672"/>
    </row>
    <row r="473" spans="1:19" ht="13.5">
      <c r="A473" s="701" t="s">
        <v>200</v>
      </c>
      <c r="B473" t="s">
        <v>662</v>
      </c>
      <c r="C473" s="188"/>
      <c r="D473" s="724" t="s">
        <v>755</v>
      </c>
      <c r="E473" s="189"/>
      <c r="G473" s="190" t="s">
        <v>666</v>
      </c>
      <c r="H473" s="191">
        <v>1</v>
      </c>
      <c r="I473" s="191">
        <f>H473*8/$H$460</f>
        <v>8</v>
      </c>
      <c r="J473" s="192">
        <f>+J455</f>
        <v>2</v>
      </c>
      <c r="K473" s="193">
        <f>I473*J473</f>
        <v>16</v>
      </c>
      <c r="M473" s="205">
        <v>1</v>
      </c>
      <c r="N473" t="s">
        <v>414</v>
      </c>
      <c r="O473" s="205">
        <f>I473*M473</f>
        <v>8</v>
      </c>
      <c r="P473" s="706">
        <f>O473*J473</f>
        <v>16</v>
      </c>
      <c r="Q473" s="672"/>
      <c r="R473" s="672"/>
      <c r="S473" s="672"/>
    </row>
    <row r="474" spans="1:19" ht="13.5">
      <c r="A474" s="701" t="s">
        <v>200</v>
      </c>
      <c r="B474" t="s">
        <v>662</v>
      </c>
      <c r="C474" s="188"/>
      <c r="D474" s="724" t="s">
        <v>731</v>
      </c>
      <c r="E474" s="189"/>
      <c r="G474" s="190" t="s">
        <v>666</v>
      </c>
      <c r="H474" s="191">
        <v>1</v>
      </c>
      <c r="I474" s="191">
        <f>H474*8/$H$460</f>
        <v>8</v>
      </c>
      <c r="J474" s="192">
        <f>+J456</f>
        <v>1.2</v>
      </c>
      <c r="K474" s="193">
        <f>I474*J474</f>
        <v>9.6</v>
      </c>
      <c r="M474" s="205">
        <v>1</v>
      </c>
      <c r="N474" t="s">
        <v>414</v>
      </c>
      <c r="O474" s="205">
        <f>I474*M474</f>
        <v>8</v>
      </c>
      <c r="P474" s="706">
        <f>O474*J474</f>
        <v>9.6</v>
      </c>
      <c r="Q474" s="672"/>
      <c r="R474" s="672"/>
      <c r="S474" s="672"/>
    </row>
    <row r="475" spans="1:19" ht="14.25" thickBot="1">
      <c r="A475" s="701" t="s">
        <v>1128</v>
      </c>
      <c r="C475" s="199"/>
      <c r="D475" s="725"/>
      <c r="E475" s="200"/>
      <c r="F475" s="201"/>
      <c r="G475" s="206"/>
      <c r="H475" s="200"/>
      <c r="I475" s="200"/>
      <c r="J475" s="202"/>
      <c r="K475" s="203">
        <f>SUM(K472:K474)</f>
        <v>38.964399999999998</v>
      </c>
      <c r="Q475" s="672"/>
      <c r="R475" s="672"/>
      <c r="S475" s="672"/>
    </row>
    <row r="476" spans="1:19" ht="13.5" thickBot="1">
      <c r="A476" s="701" t="s">
        <v>1128</v>
      </c>
      <c r="Q476" s="672"/>
      <c r="R476" s="672"/>
      <c r="S476" s="672"/>
    </row>
    <row r="477" spans="1:19">
      <c r="A477" s="701" t="s">
        <v>1128</v>
      </c>
      <c r="C477" s="176" t="s">
        <v>645</v>
      </c>
      <c r="D477" s="212" t="str">
        <f>+QPS!C55</f>
        <v>3.05.01</v>
      </c>
      <c r="E477" s="2282" t="str">
        <f>+QPS!G55</f>
        <v>Montaje e instalación de bomba 1760-PU-33001</v>
      </c>
      <c r="F477" s="2282"/>
      <c r="G477" s="2282"/>
      <c r="H477" s="2282"/>
      <c r="I477" s="2282"/>
      <c r="J477" s="2282"/>
      <c r="K477" s="2283"/>
      <c r="Q477" s="672">
        <f>QPS!V55</f>
        <v>356.25240000000002</v>
      </c>
      <c r="R477" s="672">
        <f>SUM(P477:P493)</f>
        <v>356.25240000000002</v>
      </c>
      <c r="S477" s="672">
        <f>Q477-R477</f>
        <v>0</v>
      </c>
    </row>
    <row r="478" spans="1:19">
      <c r="A478" s="701" t="s">
        <v>1128</v>
      </c>
      <c r="C478" s="181" t="s">
        <v>646</v>
      </c>
      <c r="D478" s="720" t="s">
        <v>675</v>
      </c>
      <c r="E478" s="207" t="s">
        <v>648</v>
      </c>
      <c r="F478" s="208">
        <f>+F460</f>
        <v>1</v>
      </c>
      <c r="G478" s="207" t="s">
        <v>649</v>
      </c>
      <c r="H478" s="209">
        <f>F478</f>
        <v>1</v>
      </c>
      <c r="I478" s="210"/>
      <c r="J478" s="211" t="s">
        <v>676</v>
      </c>
      <c r="K478" s="182">
        <f>+K484+K487+K492</f>
        <v>356.25240000000002</v>
      </c>
      <c r="Q478" s="672"/>
      <c r="R478" s="672"/>
      <c r="S478" s="672"/>
    </row>
    <row r="479" spans="1:19" ht="13.5" thickBot="1">
      <c r="A479" s="701" t="s">
        <v>1128</v>
      </c>
      <c r="C479" s="183" t="s">
        <v>651</v>
      </c>
      <c r="D479" s="721" t="s">
        <v>652</v>
      </c>
      <c r="E479" s="184"/>
      <c r="F479" s="185"/>
      <c r="G479" s="186" t="s">
        <v>44</v>
      </c>
      <c r="H479" s="186" t="s">
        <v>653</v>
      </c>
      <c r="I479" s="186" t="s">
        <v>39</v>
      </c>
      <c r="J479" s="186" t="s">
        <v>654</v>
      </c>
      <c r="K479" s="187" t="s">
        <v>655</v>
      </c>
      <c r="Q479" s="672"/>
      <c r="R479" s="672"/>
      <c r="S479" s="672"/>
    </row>
    <row r="480" spans="1:19" ht="13.5">
      <c r="A480" s="701" t="s">
        <v>1128</v>
      </c>
      <c r="C480" s="194"/>
      <c r="D480" s="722" t="s">
        <v>656</v>
      </c>
      <c r="E480" s="189"/>
      <c r="G480" s="195"/>
      <c r="H480" s="189"/>
      <c r="I480" s="189"/>
      <c r="J480" s="189"/>
      <c r="K480" s="198"/>
      <c r="Q480" s="672"/>
      <c r="R480" s="672"/>
      <c r="S480" s="672"/>
    </row>
    <row r="481" spans="1:19" ht="13.5">
      <c r="A481" s="701" t="s">
        <v>179</v>
      </c>
      <c r="B481" t="s">
        <v>656</v>
      </c>
      <c r="C481" s="188" t="s">
        <v>657</v>
      </c>
      <c r="D481" s="699" t="s">
        <v>658</v>
      </c>
      <c r="E481" s="189"/>
      <c r="G481" s="190" t="s">
        <v>659</v>
      </c>
      <c r="H481" s="191">
        <v>0.1</v>
      </c>
      <c r="I481" s="191">
        <f>H481*8/$F$478</f>
        <v>0.8</v>
      </c>
      <c r="J481" s="192">
        <v>10.51</v>
      </c>
      <c r="K481" s="193">
        <f>I481*J481</f>
        <v>8.4079999999999995</v>
      </c>
      <c r="M481" s="205">
        <v>1</v>
      </c>
      <c r="N481" t="s">
        <v>414</v>
      </c>
      <c r="O481" s="205">
        <f>I481*M481</f>
        <v>0.8</v>
      </c>
      <c r="P481" s="706">
        <f>O481*J481</f>
        <v>8.4079999999999995</v>
      </c>
      <c r="Q481" s="672"/>
      <c r="R481" s="672"/>
      <c r="S481" s="672"/>
    </row>
    <row r="482" spans="1:19" ht="13.5">
      <c r="A482" s="701" t="s">
        <v>179</v>
      </c>
      <c r="B482" t="s">
        <v>656</v>
      </c>
      <c r="C482" s="188"/>
      <c r="D482" s="699" t="s">
        <v>668</v>
      </c>
      <c r="E482" s="189"/>
      <c r="G482" s="190" t="s">
        <v>659</v>
      </c>
      <c r="H482" s="191">
        <v>2</v>
      </c>
      <c r="I482" s="191">
        <f t="shared" ref="I482:I483" si="30">H482*8/$F$478</f>
        <v>16</v>
      </c>
      <c r="J482" s="192">
        <v>9.3000000000000007</v>
      </c>
      <c r="K482" s="193">
        <f>I482*J482</f>
        <v>148.80000000000001</v>
      </c>
      <c r="M482" s="205">
        <v>1</v>
      </c>
      <c r="N482" t="s">
        <v>414</v>
      </c>
      <c r="O482" s="205">
        <f>I482*M482</f>
        <v>16</v>
      </c>
      <c r="P482" s="706">
        <f>O482*J482</f>
        <v>148.80000000000001</v>
      </c>
      <c r="Q482" s="672"/>
      <c r="R482" s="672"/>
      <c r="S482" s="672"/>
    </row>
    <row r="483" spans="1:19" ht="13.5">
      <c r="A483" s="701" t="s">
        <v>179</v>
      </c>
      <c r="B483" t="s">
        <v>656</v>
      </c>
      <c r="C483" s="188" t="s">
        <v>660</v>
      </c>
      <c r="D483" s="699" t="s">
        <v>661</v>
      </c>
      <c r="E483" s="189"/>
      <c r="G483" s="190" t="s">
        <v>659</v>
      </c>
      <c r="H483" s="191">
        <v>2</v>
      </c>
      <c r="I483" s="191">
        <f t="shared" si="30"/>
        <v>16</v>
      </c>
      <c r="J483" s="192">
        <v>6.88</v>
      </c>
      <c r="K483" s="193">
        <f>I483*J483</f>
        <v>110.08</v>
      </c>
      <c r="M483" s="205">
        <v>1</v>
      </c>
      <c r="N483" t="s">
        <v>414</v>
      </c>
      <c r="O483" s="205">
        <f>I483*M483</f>
        <v>16</v>
      </c>
      <c r="P483" s="706">
        <f>O483*J483</f>
        <v>110.08</v>
      </c>
      <c r="Q483" s="672"/>
      <c r="R483" s="672"/>
      <c r="S483" s="672"/>
    </row>
    <row r="484" spans="1:19" ht="13.5">
      <c r="A484" s="701" t="s">
        <v>1128</v>
      </c>
      <c r="C484" s="194"/>
      <c r="D484" s="723"/>
      <c r="E484" s="189"/>
      <c r="G484" s="195"/>
      <c r="H484" s="189"/>
      <c r="I484" s="189"/>
      <c r="J484" s="196"/>
      <c r="K484" s="197">
        <f>SUM(K481:K483)</f>
        <v>267.28800000000001</v>
      </c>
      <c r="Q484" s="672"/>
      <c r="R484" s="672"/>
      <c r="S484" s="672"/>
    </row>
    <row r="485" spans="1:19" ht="13.5">
      <c r="A485" s="701" t="s">
        <v>1128</v>
      </c>
      <c r="C485" s="194"/>
      <c r="D485" s="722" t="s">
        <v>667</v>
      </c>
      <c r="E485" s="189"/>
      <c r="G485" s="195"/>
      <c r="H485" s="189"/>
      <c r="I485" s="189"/>
      <c r="J485" s="189"/>
      <c r="K485" s="198"/>
      <c r="Q485" s="672"/>
      <c r="R485" s="672"/>
      <c r="S485" s="672"/>
    </row>
    <row r="486" spans="1:19" ht="13.5">
      <c r="A486" s="701" t="s">
        <v>179</v>
      </c>
      <c r="B486" t="s">
        <v>667</v>
      </c>
      <c r="C486" s="188"/>
      <c r="D486" s="699" t="s">
        <v>694</v>
      </c>
      <c r="E486" s="189"/>
      <c r="G486" s="190" t="s">
        <v>695</v>
      </c>
      <c r="H486" s="189"/>
      <c r="I486" s="191">
        <v>0.5</v>
      </c>
      <c r="J486" s="192">
        <v>100</v>
      </c>
      <c r="K486" s="193">
        <f>I486*J486</f>
        <v>50</v>
      </c>
      <c r="M486" s="205">
        <v>1</v>
      </c>
      <c r="N486" t="s">
        <v>414</v>
      </c>
      <c r="O486" s="205">
        <f>I486*M486</f>
        <v>0.5</v>
      </c>
      <c r="P486" s="706">
        <f>O486*J486</f>
        <v>50</v>
      </c>
      <c r="Q486" s="672"/>
      <c r="R486" s="672"/>
      <c r="S486" s="672"/>
    </row>
    <row r="487" spans="1:19" ht="13.5">
      <c r="A487" s="701" t="s">
        <v>1128</v>
      </c>
      <c r="C487" s="194"/>
      <c r="D487" s="723"/>
      <c r="E487" s="189"/>
      <c r="G487" s="195"/>
      <c r="H487" s="189"/>
      <c r="I487" s="189"/>
      <c r="J487" s="196"/>
      <c r="K487" s="197">
        <f>SUM(K486:K486)</f>
        <v>50</v>
      </c>
      <c r="Q487" s="672"/>
      <c r="R487" s="672"/>
      <c r="S487" s="672"/>
    </row>
    <row r="488" spans="1:19" ht="13.5">
      <c r="A488" s="701" t="s">
        <v>1128</v>
      </c>
      <c r="C488" s="194"/>
      <c r="D488" s="722" t="s">
        <v>662</v>
      </c>
      <c r="E488" s="189"/>
      <c r="G488" s="195"/>
      <c r="H488" s="189"/>
      <c r="I488" s="189"/>
      <c r="J488" s="189"/>
      <c r="K488" s="198"/>
      <c r="Q488" s="672"/>
      <c r="R488" s="672"/>
      <c r="S488" s="672"/>
    </row>
    <row r="489" spans="1:19" ht="25.5">
      <c r="A489" s="701" t="s">
        <v>179</v>
      </c>
      <c r="B489" t="s">
        <v>662</v>
      </c>
      <c r="C489" s="188" t="s">
        <v>663</v>
      </c>
      <c r="D489" s="699" t="s">
        <v>664</v>
      </c>
      <c r="E489" s="189"/>
      <c r="G489" s="190" t="s">
        <v>665</v>
      </c>
      <c r="H489" s="189"/>
      <c r="I489" s="191">
        <v>5</v>
      </c>
      <c r="J489" s="192">
        <f>K484</f>
        <v>267.28800000000001</v>
      </c>
      <c r="K489" s="193">
        <f>I489*J489/100</f>
        <v>13.3644</v>
      </c>
      <c r="M489" s="205">
        <v>1</v>
      </c>
      <c r="N489" t="s">
        <v>414</v>
      </c>
      <c r="O489" s="205">
        <f>I489*M489</f>
        <v>5</v>
      </c>
      <c r="P489" s="706">
        <f>O489*J489/100</f>
        <v>13.3644</v>
      </c>
      <c r="Q489" s="672"/>
      <c r="R489" s="672"/>
      <c r="S489" s="672"/>
    </row>
    <row r="490" spans="1:19" ht="13.5">
      <c r="A490" s="701" t="s">
        <v>179</v>
      </c>
      <c r="B490" t="s">
        <v>662</v>
      </c>
      <c r="C490" s="188"/>
      <c r="D490" s="724" t="s">
        <v>755</v>
      </c>
      <c r="E490" s="189"/>
      <c r="G490" s="190" t="s">
        <v>666</v>
      </c>
      <c r="H490" s="191">
        <v>1</v>
      </c>
      <c r="I490" s="191">
        <f>H490*8/$H$478</f>
        <v>8</v>
      </c>
      <c r="J490" s="192">
        <f>+J473</f>
        <v>2</v>
      </c>
      <c r="K490" s="193">
        <f>I490*J490</f>
        <v>16</v>
      </c>
      <c r="M490" s="205">
        <v>1</v>
      </c>
      <c r="N490" t="s">
        <v>414</v>
      </c>
      <c r="O490" s="205">
        <f>I490*M490</f>
        <v>8</v>
      </c>
      <c r="P490" s="706">
        <f>O490*J490</f>
        <v>16</v>
      </c>
      <c r="Q490" s="672"/>
      <c r="R490" s="672"/>
      <c r="S490" s="672"/>
    </row>
    <row r="491" spans="1:19" ht="13.5">
      <c r="A491" s="701" t="s">
        <v>179</v>
      </c>
      <c r="B491" t="s">
        <v>662</v>
      </c>
      <c r="C491" s="188"/>
      <c r="D491" s="724" t="s">
        <v>731</v>
      </c>
      <c r="E491" s="189"/>
      <c r="G491" s="190" t="s">
        <v>666</v>
      </c>
      <c r="H491" s="191">
        <v>1</v>
      </c>
      <c r="I491" s="191">
        <f>H491*8/$H$478</f>
        <v>8</v>
      </c>
      <c r="J491" s="192">
        <f>+J474</f>
        <v>1.2</v>
      </c>
      <c r="K491" s="193">
        <f>I491*J491</f>
        <v>9.6</v>
      </c>
      <c r="M491" s="205">
        <v>1</v>
      </c>
      <c r="N491" t="s">
        <v>414</v>
      </c>
      <c r="O491" s="205">
        <f>I491*M491</f>
        <v>8</v>
      </c>
      <c r="P491" s="706">
        <f>O491*J491</f>
        <v>9.6</v>
      </c>
      <c r="Q491" s="672"/>
      <c r="R491" s="672"/>
      <c r="S491" s="672"/>
    </row>
    <row r="492" spans="1:19" ht="14.25" thickBot="1">
      <c r="A492" s="701" t="s">
        <v>1128</v>
      </c>
      <c r="C492" s="199"/>
      <c r="D492" s="725"/>
      <c r="E492" s="200"/>
      <c r="F492" s="201"/>
      <c r="G492" s="206"/>
      <c r="H492" s="200"/>
      <c r="I492" s="200"/>
      <c r="J492" s="202"/>
      <c r="K492" s="203">
        <f>SUM(K489:K491)</f>
        <v>38.964399999999998</v>
      </c>
      <c r="Q492" s="672"/>
      <c r="R492" s="672"/>
      <c r="S492" s="672"/>
    </row>
    <row r="493" spans="1:19" ht="13.5" thickBot="1">
      <c r="A493" s="701" t="s">
        <v>1128</v>
      </c>
      <c r="Q493" s="672"/>
      <c r="R493" s="672"/>
      <c r="S493" s="672"/>
    </row>
    <row r="494" spans="1:19">
      <c r="A494" s="701" t="s">
        <v>1128</v>
      </c>
      <c r="C494" s="176" t="s">
        <v>645</v>
      </c>
      <c r="D494" s="212" t="str">
        <f>+QPS!C56</f>
        <v>3.05.02</v>
      </c>
      <c r="E494" s="2282" t="str">
        <f>+QPS!G56</f>
        <v>Montaje e instalación de bomba 1760-PU-33002</v>
      </c>
      <c r="F494" s="2282"/>
      <c r="G494" s="2282"/>
      <c r="H494" s="2282"/>
      <c r="I494" s="2282"/>
      <c r="J494" s="2282"/>
      <c r="K494" s="2283"/>
      <c r="Q494" s="672">
        <f>QPS!V56</f>
        <v>356.25240000000002</v>
      </c>
      <c r="R494" s="672">
        <f>SUM(P494:P510)</f>
        <v>356.25240000000002</v>
      </c>
      <c r="S494" s="672">
        <f>Q494-R494</f>
        <v>0</v>
      </c>
    </row>
    <row r="495" spans="1:19">
      <c r="A495" s="701" t="s">
        <v>1128</v>
      </c>
      <c r="C495" s="181" t="s">
        <v>646</v>
      </c>
      <c r="D495" s="720" t="s">
        <v>675</v>
      </c>
      <c r="E495" s="207" t="s">
        <v>648</v>
      </c>
      <c r="F495" s="208">
        <f>+F478</f>
        <v>1</v>
      </c>
      <c r="G495" s="207" t="s">
        <v>649</v>
      </c>
      <c r="H495" s="209">
        <f>F495</f>
        <v>1</v>
      </c>
      <c r="I495" s="210"/>
      <c r="J495" s="211" t="s">
        <v>676</v>
      </c>
      <c r="K495" s="182">
        <f>+K501+K504+K509</f>
        <v>356.25240000000002</v>
      </c>
      <c r="Q495" s="672"/>
      <c r="R495" s="672"/>
      <c r="S495" s="672"/>
    </row>
    <row r="496" spans="1:19" ht="13.5" thickBot="1">
      <c r="A496" s="701" t="s">
        <v>1128</v>
      </c>
      <c r="C496" s="183" t="s">
        <v>651</v>
      </c>
      <c r="D496" s="721" t="s">
        <v>652</v>
      </c>
      <c r="E496" s="184"/>
      <c r="F496" s="185"/>
      <c r="G496" s="186" t="s">
        <v>44</v>
      </c>
      <c r="H496" s="186" t="s">
        <v>653</v>
      </c>
      <c r="I496" s="186" t="s">
        <v>39</v>
      </c>
      <c r="J496" s="186" t="s">
        <v>654</v>
      </c>
      <c r="K496" s="187" t="s">
        <v>655</v>
      </c>
      <c r="Q496" s="672"/>
      <c r="R496" s="672"/>
      <c r="S496" s="672"/>
    </row>
    <row r="497" spans="1:19" ht="13.5">
      <c r="A497" s="701" t="s">
        <v>1128</v>
      </c>
      <c r="C497" s="194"/>
      <c r="D497" s="722" t="s">
        <v>656</v>
      </c>
      <c r="E497" s="189"/>
      <c r="G497" s="195"/>
      <c r="H497" s="189"/>
      <c r="I497" s="189"/>
      <c r="J497" s="189"/>
      <c r="K497" s="198"/>
      <c r="Q497" s="672"/>
      <c r="R497" s="672"/>
      <c r="S497" s="672"/>
    </row>
    <row r="498" spans="1:19" ht="13.5">
      <c r="A498" s="701" t="s">
        <v>180</v>
      </c>
      <c r="B498" t="s">
        <v>656</v>
      </c>
      <c r="C498" s="188" t="s">
        <v>657</v>
      </c>
      <c r="D498" s="699" t="s">
        <v>658</v>
      </c>
      <c r="E498" s="189"/>
      <c r="G498" s="190" t="s">
        <v>659</v>
      </c>
      <c r="H498" s="191">
        <v>0.1</v>
      </c>
      <c r="I498" s="191">
        <f>H498*8/$F$495</f>
        <v>0.8</v>
      </c>
      <c r="J498" s="192">
        <v>10.51</v>
      </c>
      <c r="K498" s="193">
        <f>I498*J498</f>
        <v>8.4079999999999995</v>
      </c>
      <c r="M498" s="205">
        <v>1</v>
      </c>
      <c r="N498" t="s">
        <v>414</v>
      </c>
      <c r="O498" s="205">
        <f>I498*M498</f>
        <v>0.8</v>
      </c>
      <c r="P498" s="706">
        <f>O498*J498</f>
        <v>8.4079999999999995</v>
      </c>
      <c r="Q498" s="672"/>
      <c r="R498" s="672"/>
      <c r="S498" s="672"/>
    </row>
    <row r="499" spans="1:19" ht="13.5">
      <c r="A499" s="701" t="s">
        <v>180</v>
      </c>
      <c r="B499" t="s">
        <v>656</v>
      </c>
      <c r="C499" s="188"/>
      <c r="D499" s="699" t="s">
        <v>668</v>
      </c>
      <c r="E499" s="189"/>
      <c r="G499" s="190" t="s">
        <v>659</v>
      </c>
      <c r="H499" s="191">
        <v>2</v>
      </c>
      <c r="I499" s="191">
        <f t="shared" ref="I499:I500" si="31">H499*8/$F$495</f>
        <v>16</v>
      </c>
      <c r="J499" s="192">
        <v>9.3000000000000007</v>
      </c>
      <c r="K499" s="193">
        <f>I499*J499</f>
        <v>148.80000000000001</v>
      </c>
      <c r="M499" s="205">
        <v>1</v>
      </c>
      <c r="N499" t="s">
        <v>414</v>
      </c>
      <c r="O499" s="205">
        <f>I499*M499</f>
        <v>16</v>
      </c>
      <c r="P499" s="706">
        <f>O499*J499</f>
        <v>148.80000000000001</v>
      </c>
      <c r="Q499" s="672"/>
      <c r="R499" s="672"/>
      <c r="S499" s="672"/>
    </row>
    <row r="500" spans="1:19" ht="13.5">
      <c r="A500" s="701" t="s">
        <v>180</v>
      </c>
      <c r="B500" t="s">
        <v>656</v>
      </c>
      <c r="C500" s="188" t="s">
        <v>660</v>
      </c>
      <c r="D500" s="699" t="s">
        <v>661</v>
      </c>
      <c r="E500" s="189"/>
      <c r="G500" s="190" t="s">
        <v>659</v>
      </c>
      <c r="H500" s="191">
        <v>2</v>
      </c>
      <c r="I500" s="191">
        <f t="shared" si="31"/>
        <v>16</v>
      </c>
      <c r="J500" s="192">
        <v>6.88</v>
      </c>
      <c r="K500" s="193">
        <f>I500*J500</f>
        <v>110.08</v>
      </c>
      <c r="M500" s="205">
        <v>1</v>
      </c>
      <c r="N500" t="s">
        <v>414</v>
      </c>
      <c r="O500" s="205">
        <f>I500*M500</f>
        <v>16</v>
      </c>
      <c r="P500" s="706">
        <f>O500*J500</f>
        <v>110.08</v>
      </c>
      <c r="Q500" s="672"/>
      <c r="R500" s="672"/>
      <c r="S500" s="672"/>
    </row>
    <row r="501" spans="1:19" ht="13.5">
      <c r="A501" s="701" t="s">
        <v>1128</v>
      </c>
      <c r="C501" s="194"/>
      <c r="D501" s="723"/>
      <c r="E501" s="189"/>
      <c r="G501" s="195"/>
      <c r="H501" s="189"/>
      <c r="I501" s="189"/>
      <c r="J501" s="196"/>
      <c r="K501" s="197">
        <f>SUM(K498:K500)</f>
        <v>267.28800000000001</v>
      </c>
      <c r="Q501" s="672"/>
      <c r="R501" s="672"/>
      <c r="S501" s="672"/>
    </row>
    <row r="502" spans="1:19" ht="13.5">
      <c r="A502" s="701" t="s">
        <v>1128</v>
      </c>
      <c r="C502" s="194"/>
      <c r="D502" s="722" t="s">
        <v>667</v>
      </c>
      <c r="E502" s="189"/>
      <c r="G502" s="195"/>
      <c r="H502" s="189"/>
      <c r="I502" s="189"/>
      <c r="J502" s="189"/>
      <c r="K502" s="198"/>
      <c r="Q502" s="672"/>
      <c r="R502" s="672"/>
      <c r="S502" s="672"/>
    </row>
    <row r="503" spans="1:19" ht="13.5">
      <c r="A503" s="701" t="s">
        <v>180</v>
      </c>
      <c r="B503" t="s">
        <v>667</v>
      </c>
      <c r="C503" s="188"/>
      <c r="D503" s="699" t="s">
        <v>694</v>
      </c>
      <c r="E503" s="189"/>
      <c r="G503" s="190" t="s">
        <v>695</v>
      </c>
      <c r="H503" s="189"/>
      <c r="I503" s="191">
        <v>0.5</v>
      </c>
      <c r="J503" s="192">
        <v>100</v>
      </c>
      <c r="K503" s="193">
        <f>I503*J503</f>
        <v>50</v>
      </c>
      <c r="M503" s="205">
        <v>1</v>
      </c>
      <c r="N503" t="s">
        <v>414</v>
      </c>
      <c r="O503" s="205">
        <f>I503*M503</f>
        <v>0.5</v>
      </c>
      <c r="P503" s="706">
        <f>O503*J503</f>
        <v>50</v>
      </c>
      <c r="Q503" s="672"/>
      <c r="R503" s="672"/>
      <c r="S503" s="672"/>
    </row>
    <row r="504" spans="1:19" ht="13.5">
      <c r="A504" s="701" t="s">
        <v>1128</v>
      </c>
      <c r="C504" s="194"/>
      <c r="D504" s="723"/>
      <c r="E504" s="189"/>
      <c r="G504" s="195"/>
      <c r="H504" s="189"/>
      <c r="I504" s="189"/>
      <c r="J504" s="196"/>
      <c r="K504" s="197">
        <f>SUM(K503:K503)</f>
        <v>50</v>
      </c>
      <c r="Q504" s="672"/>
      <c r="R504" s="672"/>
      <c r="S504" s="672"/>
    </row>
    <row r="505" spans="1:19" ht="13.5">
      <c r="A505" s="701" t="s">
        <v>1128</v>
      </c>
      <c r="C505" s="194"/>
      <c r="D505" s="722" t="s">
        <v>662</v>
      </c>
      <c r="E505" s="189"/>
      <c r="G505" s="195"/>
      <c r="H505" s="189"/>
      <c r="I505" s="189"/>
      <c r="J505" s="189"/>
      <c r="K505" s="198"/>
      <c r="Q505" s="672"/>
      <c r="R505" s="672"/>
      <c r="S505" s="672"/>
    </row>
    <row r="506" spans="1:19" ht="25.5">
      <c r="A506" s="701" t="s">
        <v>180</v>
      </c>
      <c r="B506" t="s">
        <v>662</v>
      </c>
      <c r="C506" s="188" t="s">
        <v>663</v>
      </c>
      <c r="D506" s="699" t="s">
        <v>664</v>
      </c>
      <c r="E506" s="189"/>
      <c r="G506" s="190" t="s">
        <v>665</v>
      </c>
      <c r="H506" s="189"/>
      <c r="I506" s="191">
        <v>5</v>
      </c>
      <c r="J506" s="192">
        <f>K501</f>
        <v>267.28800000000001</v>
      </c>
      <c r="K506" s="193">
        <f>I506*J506/100</f>
        <v>13.3644</v>
      </c>
      <c r="M506" s="205">
        <v>1</v>
      </c>
      <c r="N506" t="s">
        <v>414</v>
      </c>
      <c r="O506" s="205">
        <f>I506*M506</f>
        <v>5</v>
      </c>
      <c r="P506" s="706">
        <f>O506*J506/100</f>
        <v>13.3644</v>
      </c>
      <c r="Q506" s="672"/>
      <c r="R506" s="672"/>
      <c r="S506" s="672"/>
    </row>
    <row r="507" spans="1:19" ht="13.5">
      <c r="A507" s="701" t="s">
        <v>180</v>
      </c>
      <c r="B507" t="s">
        <v>662</v>
      </c>
      <c r="C507" s="188"/>
      <c r="D507" s="724" t="s">
        <v>755</v>
      </c>
      <c r="E507" s="189"/>
      <c r="G507" s="190" t="s">
        <v>666</v>
      </c>
      <c r="H507" s="191">
        <v>1</v>
      </c>
      <c r="I507" s="191">
        <f>H507*8/$H$495</f>
        <v>8</v>
      </c>
      <c r="J507" s="192">
        <f>+J490</f>
        <v>2</v>
      </c>
      <c r="K507" s="193">
        <f>I507*J507</f>
        <v>16</v>
      </c>
      <c r="M507" s="205">
        <v>1</v>
      </c>
      <c r="N507" t="s">
        <v>414</v>
      </c>
      <c r="O507" s="205">
        <f>I507*M507</f>
        <v>8</v>
      </c>
      <c r="P507" s="706">
        <f>O507*J507</f>
        <v>16</v>
      </c>
      <c r="Q507" s="672"/>
      <c r="R507" s="672"/>
      <c r="S507" s="672"/>
    </row>
    <row r="508" spans="1:19" ht="13.5">
      <c r="A508" s="701" t="s">
        <v>180</v>
      </c>
      <c r="B508" t="s">
        <v>662</v>
      </c>
      <c r="C508" s="188"/>
      <c r="D508" s="724" t="s">
        <v>731</v>
      </c>
      <c r="E508" s="189"/>
      <c r="G508" s="190" t="s">
        <v>666</v>
      </c>
      <c r="H508" s="191">
        <v>1</v>
      </c>
      <c r="I508" s="191">
        <f>H508*8/$H$495</f>
        <v>8</v>
      </c>
      <c r="J508" s="192">
        <f>+J491</f>
        <v>1.2</v>
      </c>
      <c r="K508" s="193">
        <f>I508*J508</f>
        <v>9.6</v>
      </c>
      <c r="M508" s="205">
        <v>1</v>
      </c>
      <c r="N508" t="s">
        <v>414</v>
      </c>
      <c r="O508" s="205">
        <f>I508*M508</f>
        <v>8</v>
      </c>
      <c r="P508" s="706">
        <f>O508*J508</f>
        <v>9.6</v>
      </c>
      <c r="Q508" s="672"/>
      <c r="R508" s="672"/>
      <c r="S508" s="672"/>
    </row>
    <row r="509" spans="1:19" ht="14.25" thickBot="1">
      <c r="A509" s="701" t="s">
        <v>1128</v>
      </c>
      <c r="C509" s="199"/>
      <c r="D509" s="725"/>
      <c r="E509" s="200"/>
      <c r="F509" s="201"/>
      <c r="G509" s="206"/>
      <c r="H509" s="200"/>
      <c r="I509" s="200"/>
      <c r="J509" s="202"/>
      <c r="K509" s="203">
        <f>SUM(K506:K508)</f>
        <v>38.964399999999998</v>
      </c>
      <c r="Q509" s="672"/>
      <c r="R509" s="672"/>
      <c r="S509" s="672"/>
    </row>
    <row r="510" spans="1:19" ht="13.5" thickBot="1">
      <c r="A510" s="701" t="s">
        <v>1128</v>
      </c>
      <c r="Q510" s="672"/>
      <c r="R510" s="672"/>
      <c r="S510" s="672"/>
    </row>
    <row r="511" spans="1:19">
      <c r="A511" s="701" t="s">
        <v>1128</v>
      </c>
      <c r="C511" s="176" t="s">
        <v>645</v>
      </c>
      <c r="D511" s="212" t="str">
        <f>+QPS!C59</f>
        <v>3.06.01</v>
      </c>
      <c r="E511" s="2282" t="str">
        <f>+QPS!G59</f>
        <v>MONTAJE DE PIPE STD WT ERW CS A53-B TYPE E</v>
      </c>
      <c r="F511" s="2282"/>
      <c r="G511" s="2282"/>
      <c r="H511" s="2282"/>
      <c r="I511" s="2282"/>
      <c r="J511" s="2282"/>
      <c r="K511" s="2283"/>
      <c r="Q511" s="672">
        <f>QPS!V59</f>
        <v>8804.8355200000005</v>
      </c>
      <c r="R511" s="672">
        <f>SUM(P511:P531)</f>
        <v>8804.8355200000005</v>
      </c>
      <c r="S511" s="672">
        <f>Q511-R511</f>
        <v>0</v>
      </c>
    </row>
    <row r="512" spans="1:19">
      <c r="A512" s="701" t="s">
        <v>1128</v>
      </c>
      <c r="C512" s="181" t="s">
        <v>646</v>
      </c>
      <c r="D512" s="720" t="s">
        <v>677</v>
      </c>
      <c r="E512" s="207" t="s">
        <v>648</v>
      </c>
      <c r="F512" s="221">
        <v>15</v>
      </c>
      <c r="G512" s="207" t="s">
        <v>649</v>
      </c>
      <c r="H512" s="209">
        <f>F512</f>
        <v>15</v>
      </c>
      <c r="I512" s="210"/>
      <c r="J512" s="211" t="s">
        <v>678</v>
      </c>
      <c r="K512" s="182">
        <f>+K519+K524+K530</f>
        <v>28.220626666666668</v>
      </c>
      <c r="Q512" s="672"/>
      <c r="R512" s="672"/>
      <c r="S512" s="672"/>
    </row>
    <row r="513" spans="1:19" ht="13.5" thickBot="1">
      <c r="A513" s="701" t="s">
        <v>1128</v>
      </c>
      <c r="C513" s="183" t="s">
        <v>651</v>
      </c>
      <c r="D513" s="721" t="s">
        <v>652</v>
      </c>
      <c r="E513" s="184"/>
      <c r="F513" s="185"/>
      <c r="G513" s="186" t="s">
        <v>44</v>
      </c>
      <c r="H513" s="186" t="s">
        <v>653</v>
      </c>
      <c r="I513" s="186" t="s">
        <v>39</v>
      </c>
      <c r="J513" s="186" t="s">
        <v>654</v>
      </c>
      <c r="K513" s="187" t="s">
        <v>655</v>
      </c>
      <c r="Q513" s="672"/>
      <c r="R513" s="672"/>
      <c r="S513" s="672"/>
    </row>
    <row r="514" spans="1:19" ht="13.5">
      <c r="A514" s="701" t="s">
        <v>1128</v>
      </c>
      <c r="C514" s="194"/>
      <c r="D514" s="722" t="s">
        <v>656</v>
      </c>
      <c r="E514" s="189"/>
      <c r="G514" s="195"/>
      <c r="H514" s="189"/>
      <c r="I514" s="189"/>
      <c r="J514" s="189"/>
      <c r="K514" s="198"/>
      <c r="Q514" s="672"/>
      <c r="R514" s="672"/>
      <c r="S514" s="672"/>
    </row>
    <row r="515" spans="1:19" ht="13.5">
      <c r="A515" s="701" t="s">
        <v>442</v>
      </c>
      <c r="B515" t="s">
        <v>656</v>
      </c>
      <c r="C515" s="188" t="s">
        <v>657</v>
      </c>
      <c r="D515" s="699" t="s">
        <v>658</v>
      </c>
      <c r="E515" s="189"/>
      <c r="G515" s="190" t="s">
        <v>659</v>
      </c>
      <c r="H515" s="191">
        <v>0.1</v>
      </c>
      <c r="I515" s="191">
        <f>H515*8/$F$512</f>
        <v>5.3333333333333337E-2</v>
      </c>
      <c r="J515" s="192">
        <v>10.51</v>
      </c>
      <c r="K515" s="193">
        <f>I515*J515</f>
        <v>0.56053333333333333</v>
      </c>
      <c r="M515" s="205">
        <v>312</v>
      </c>
      <c r="N515" t="s">
        <v>57</v>
      </c>
      <c r="O515" s="205">
        <f>I515*M515</f>
        <v>16.64</v>
      </c>
      <c r="P515" s="706">
        <f>O515*J515</f>
        <v>174.88640000000001</v>
      </c>
      <c r="Q515" s="672"/>
      <c r="R515" s="672"/>
      <c r="S515" s="672"/>
    </row>
    <row r="516" spans="1:19" ht="13.5">
      <c r="A516" s="701" t="s">
        <v>442</v>
      </c>
      <c r="B516" t="s">
        <v>656</v>
      </c>
      <c r="C516" s="188"/>
      <c r="D516" s="699" t="s">
        <v>668</v>
      </c>
      <c r="E516" s="189"/>
      <c r="G516" s="190" t="s">
        <v>659</v>
      </c>
      <c r="H516" s="191">
        <v>1</v>
      </c>
      <c r="I516" s="191">
        <f t="shared" ref="I516:I518" si="32">H516*8/$F$512</f>
        <v>0.53333333333333333</v>
      </c>
      <c r="J516" s="192">
        <v>9.3000000000000007</v>
      </c>
      <c r="K516" s="193">
        <f>I516*J516</f>
        <v>4.96</v>
      </c>
      <c r="M516" s="205">
        <v>312</v>
      </c>
      <c r="N516" t="s">
        <v>57</v>
      </c>
      <c r="O516" s="205">
        <f>I516*M516</f>
        <v>166.4</v>
      </c>
      <c r="P516" s="706">
        <f>O516*J516</f>
        <v>1547.5200000000002</v>
      </c>
      <c r="Q516" s="672"/>
      <c r="R516" s="672"/>
      <c r="S516" s="672"/>
    </row>
    <row r="517" spans="1:19" ht="13.5">
      <c r="A517" s="701" t="s">
        <v>442</v>
      </c>
      <c r="B517" t="s">
        <v>656</v>
      </c>
      <c r="C517" s="188" t="s">
        <v>660</v>
      </c>
      <c r="D517" s="699" t="s">
        <v>661</v>
      </c>
      <c r="E517" s="189"/>
      <c r="G517" s="190" t="s">
        <v>659</v>
      </c>
      <c r="H517" s="191">
        <v>1</v>
      </c>
      <c r="I517" s="191">
        <f t="shared" si="32"/>
        <v>0.53333333333333333</v>
      </c>
      <c r="J517" s="192">
        <v>6.88</v>
      </c>
      <c r="K517" s="193">
        <f>I517*J517</f>
        <v>3.6693333333333333</v>
      </c>
      <c r="M517" s="205">
        <v>312</v>
      </c>
      <c r="N517" t="s">
        <v>57</v>
      </c>
      <c r="O517" s="205">
        <f>I517*M517</f>
        <v>166.4</v>
      </c>
      <c r="P517" s="706">
        <f>O517*J517</f>
        <v>1144.8320000000001</v>
      </c>
      <c r="Q517" s="672"/>
      <c r="R517" s="672"/>
      <c r="S517" s="672"/>
    </row>
    <row r="518" spans="1:19" ht="13.5">
      <c r="A518" s="701" t="s">
        <v>442</v>
      </c>
      <c r="B518" t="s">
        <v>656</v>
      </c>
      <c r="C518" s="188"/>
      <c r="D518" s="699" t="s">
        <v>757</v>
      </c>
      <c r="E518" s="189"/>
      <c r="G518" s="190" t="s">
        <v>659</v>
      </c>
      <c r="H518" s="191">
        <v>1</v>
      </c>
      <c r="I518" s="191">
        <f t="shared" si="32"/>
        <v>0.53333333333333333</v>
      </c>
      <c r="J518" s="192">
        <v>12.53</v>
      </c>
      <c r="K518" s="193">
        <f>I518*J518</f>
        <v>6.6826666666666661</v>
      </c>
      <c r="M518" s="205">
        <v>312</v>
      </c>
      <c r="N518" t="s">
        <v>57</v>
      </c>
      <c r="O518" s="705">
        <f>I518*M518</f>
        <v>166.4</v>
      </c>
      <c r="P518" s="706">
        <f>O518*J518</f>
        <v>2084.9920000000002</v>
      </c>
      <c r="Q518" s="672"/>
      <c r="R518" s="672"/>
      <c r="S518" s="672"/>
    </row>
    <row r="519" spans="1:19" ht="13.5">
      <c r="A519" s="701" t="s">
        <v>1128</v>
      </c>
      <c r="C519" s="194"/>
      <c r="D519" s="723"/>
      <c r="E519" s="189"/>
      <c r="G519" s="195"/>
      <c r="H519" s="189"/>
      <c r="I519" s="189"/>
      <c r="J519" s="196"/>
      <c r="K519" s="197">
        <f>SUM(K515:K518)</f>
        <v>15.872533333333333</v>
      </c>
      <c r="O519" s="703"/>
      <c r="Q519" s="672"/>
      <c r="R519" s="672"/>
      <c r="S519" s="672"/>
    </row>
    <row r="520" spans="1:19" ht="13.5">
      <c r="A520" s="701" t="s">
        <v>1128</v>
      </c>
      <c r="C520" s="194"/>
      <c r="D520" s="722" t="s">
        <v>667</v>
      </c>
      <c r="E520" s="189"/>
      <c r="G520" s="195"/>
      <c r="H520" s="189"/>
      <c r="I520" s="189"/>
      <c r="J520" s="189"/>
      <c r="K520" s="198"/>
      <c r="Q520" s="672"/>
      <c r="R520" s="672"/>
      <c r="S520" s="672"/>
    </row>
    <row r="521" spans="1:19" ht="25.5">
      <c r="A521" s="701" t="s">
        <v>442</v>
      </c>
      <c r="B521" t="s">
        <v>667</v>
      </c>
      <c r="C521" s="233"/>
      <c r="D521" s="727" t="s">
        <v>758</v>
      </c>
      <c r="E521" s="234"/>
      <c r="F521" s="235"/>
      <c r="G521" s="236" t="s">
        <v>57</v>
      </c>
      <c r="H521" s="234"/>
      <c r="I521" s="237">
        <v>1.05</v>
      </c>
      <c r="J521" s="238">
        <v>0</v>
      </c>
      <c r="K521" s="239">
        <f>I521*J521</f>
        <v>0</v>
      </c>
      <c r="L521" s="240" t="s">
        <v>756</v>
      </c>
      <c r="M521" s="205">
        <v>312</v>
      </c>
      <c r="N521" t="s">
        <v>57</v>
      </c>
      <c r="O521" s="205">
        <f>I521*M521</f>
        <v>327.60000000000002</v>
      </c>
      <c r="P521" s="706">
        <f>O521*J521</f>
        <v>0</v>
      </c>
      <c r="Q521" s="672"/>
      <c r="R521" s="672"/>
      <c r="S521" s="672"/>
    </row>
    <row r="522" spans="1:19" ht="13.5">
      <c r="A522" s="701" t="s">
        <v>442</v>
      </c>
      <c r="B522" t="s">
        <v>667</v>
      </c>
      <c r="C522" s="188"/>
      <c r="D522" s="699" t="s">
        <v>730</v>
      </c>
      <c r="E522" s="189"/>
      <c r="G522" s="190" t="s">
        <v>359</v>
      </c>
      <c r="H522" s="189"/>
      <c r="I522" s="191">
        <v>0.03</v>
      </c>
      <c r="J522" s="192">
        <v>6.26</v>
      </c>
      <c r="K522" s="193">
        <f>I522*J522</f>
        <v>0.18779999999999999</v>
      </c>
      <c r="M522" s="205">
        <v>312</v>
      </c>
      <c r="N522" t="s">
        <v>57</v>
      </c>
      <c r="O522" s="205">
        <f>I522*M522</f>
        <v>9.36</v>
      </c>
      <c r="P522" s="706">
        <f>O522*J522</f>
        <v>58.593599999999995</v>
      </c>
      <c r="Q522" s="672"/>
      <c r="R522" s="672"/>
      <c r="S522" s="672"/>
    </row>
    <row r="523" spans="1:19" ht="13.5">
      <c r="A523" s="701" t="s">
        <v>442</v>
      </c>
      <c r="B523" t="s">
        <v>667</v>
      </c>
      <c r="C523" s="188"/>
      <c r="D523" s="699" t="s">
        <v>694</v>
      </c>
      <c r="E523" s="189"/>
      <c r="G523" s="190" t="s">
        <v>695</v>
      </c>
      <c r="H523" s="189"/>
      <c r="I523" s="191">
        <v>1.4999999999999999E-2</v>
      </c>
      <c r="J523" s="192">
        <v>100</v>
      </c>
      <c r="K523" s="193">
        <f>I523*J523</f>
        <v>1.5</v>
      </c>
      <c r="M523" s="205">
        <v>312</v>
      </c>
      <c r="N523" t="s">
        <v>57</v>
      </c>
      <c r="O523" s="205">
        <f>I523*M523</f>
        <v>4.68</v>
      </c>
      <c r="P523" s="706">
        <f>O523*J523</f>
        <v>468</v>
      </c>
      <c r="Q523" s="672"/>
      <c r="R523" s="672"/>
      <c r="S523" s="672"/>
    </row>
    <row r="524" spans="1:19" ht="13.5">
      <c r="A524" s="701" t="s">
        <v>1128</v>
      </c>
      <c r="C524" s="194"/>
      <c r="D524" s="723"/>
      <c r="E524" s="189"/>
      <c r="G524" s="195"/>
      <c r="H524" s="189"/>
      <c r="I524" s="189"/>
      <c r="J524" s="196"/>
      <c r="K524" s="197">
        <f>SUM(K521:K523)</f>
        <v>1.6878</v>
      </c>
      <c r="Q524" s="672"/>
      <c r="R524" s="672"/>
      <c r="S524" s="672"/>
    </row>
    <row r="525" spans="1:19" ht="13.5">
      <c r="A525" s="701" t="s">
        <v>1128</v>
      </c>
      <c r="C525" s="194"/>
      <c r="D525" s="722" t="s">
        <v>662</v>
      </c>
      <c r="E525" s="189"/>
      <c r="G525" s="195"/>
      <c r="H525" s="189"/>
      <c r="I525" s="189"/>
      <c r="J525" s="189"/>
      <c r="K525" s="198"/>
      <c r="Q525" s="672"/>
      <c r="R525" s="672"/>
      <c r="S525" s="672"/>
    </row>
    <row r="526" spans="1:19" ht="25.5">
      <c r="A526" s="701" t="s">
        <v>442</v>
      </c>
      <c r="B526" t="s">
        <v>662</v>
      </c>
      <c r="C526" s="188" t="s">
        <v>663</v>
      </c>
      <c r="D526" s="699" t="s">
        <v>664</v>
      </c>
      <c r="E526" s="189"/>
      <c r="G526" s="190" t="s">
        <v>665</v>
      </c>
      <c r="H526" s="189"/>
      <c r="I526" s="191">
        <v>5</v>
      </c>
      <c r="J526" s="192">
        <f>K519</f>
        <v>15.872533333333333</v>
      </c>
      <c r="K526" s="193">
        <f>I526*J526/100</f>
        <v>0.7936266666666667</v>
      </c>
      <c r="M526" s="205">
        <v>312</v>
      </c>
      <c r="N526" t="s">
        <v>57</v>
      </c>
      <c r="O526" s="205">
        <f>I526*M526</f>
        <v>1560</v>
      </c>
      <c r="P526" s="706">
        <f>O526*J526/100</f>
        <v>247.61151999999998</v>
      </c>
      <c r="Q526" s="672"/>
      <c r="R526" s="672"/>
      <c r="S526" s="672"/>
    </row>
    <row r="527" spans="1:19" ht="13.5">
      <c r="A527" s="701" t="s">
        <v>442</v>
      </c>
      <c r="B527" t="s">
        <v>662</v>
      </c>
      <c r="C527" s="188"/>
      <c r="D527" s="724" t="s">
        <v>760</v>
      </c>
      <c r="E527" s="189"/>
      <c r="G527" s="190" t="s">
        <v>666</v>
      </c>
      <c r="H527" s="191">
        <v>1</v>
      </c>
      <c r="I527" s="191">
        <f>H527*8/$H$512</f>
        <v>0.53333333333333333</v>
      </c>
      <c r="J527" s="192">
        <f>+J131</f>
        <v>1.5</v>
      </c>
      <c r="K527" s="193">
        <f>I527*J527</f>
        <v>0.8</v>
      </c>
      <c r="M527" s="205">
        <v>312</v>
      </c>
      <c r="N527" t="s">
        <v>57</v>
      </c>
      <c r="O527" s="205">
        <f>I527*M527</f>
        <v>166.4</v>
      </c>
      <c r="P527" s="706">
        <f>O527*J527</f>
        <v>249.60000000000002</v>
      </c>
      <c r="Q527" s="672"/>
      <c r="R527" s="672"/>
      <c r="S527" s="672"/>
    </row>
    <row r="528" spans="1:19" ht="13.5">
      <c r="A528" s="701" t="s">
        <v>442</v>
      </c>
      <c r="B528" t="s">
        <v>662</v>
      </c>
      <c r="C528" s="188"/>
      <c r="D528" s="724" t="s">
        <v>726</v>
      </c>
      <c r="E528" s="189"/>
      <c r="G528" s="190" t="s">
        <v>666</v>
      </c>
      <c r="H528" s="191">
        <v>1</v>
      </c>
      <c r="I528" s="191">
        <f t="shared" ref="I528" si="33">H528*8/$H$512</f>
        <v>0.53333333333333333</v>
      </c>
      <c r="J528" s="192">
        <v>5</v>
      </c>
      <c r="K528" s="193">
        <f>I528*J528</f>
        <v>2.6666666666666665</v>
      </c>
      <c r="M528" s="205">
        <v>312</v>
      </c>
      <c r="N528" t="s">
        <v>57</v>
      </c>
      <c r="O528" s="205">
        <f>I528*M528</f>
        <v>166.4</v>
      </c>
      <c r="P528" s="706">
        <f>O528*J528</f>
        <v>832</v>
      </c>
      <c r="Q528" s="672"/>
      <c r="R528" s="672"/>
      <c r="S528" s="672"/>
    </row>
    <row r="529" spans="1:19" ht="13.5">
      <c r="A529" s="701" t="s">
        <v>442</v>
      </c>
      <c r="B529" t="s">
        <v>662</v>
      </c>
      <c r="C529" s="188"/>
      <c r="D529" s="724" t="s">
        <v>1097</v>
      </c>
      <c r="E529" s="189"/>
      <c r="G529" s="190" t="s">
        <v>666</v>
      </c>
      <c r="H529" s="191">
        <v>6</v>
      </c>
      <c r="I529" s="191">
        <f>H529*8/$H$512</f>
        <v>3.2</v>
      </c>
      <c r="J529" s="192">
        <v>2</v>
      </c>
      <c r="K529" s="193">
        <f>I529*J529</f>
        <v>6.4</v>
      </c>
      <c r="M529" s="205">
        <v>312</v>
      </c>
      <c r="N529" t="s">
        <v>57</v>
      </c>
      <c r="O529" s="205">
        <f>I529*M529</f>
        <v>998.40000000000009</v>
      </c>
      <c r="P529" s="706">
        <f>O529*J529</f>
        <v>1996.8000000000002</v>
      </c>
      <c r="Q529" s="672"/>
      <c r="R529" s="672"/>
      <c r="S529" s="672"/>
    </row>
    <row r="530" spans="1:19" ht="14.25" thickBot="1">
      <c r="A530" s="701" t="s">
        <v>1128</v>
      </c>
      <c r="C530" s="199"/>
      <c r="D530" s="725"/>
      <c r="E530" s="200"/>
      <c r="F530" s="201"/>
      <c r="G530" s="206"/>
      <c r="H530" s="200"/>
      <c r="I530" s="200"/>
      <c r="J530" s="202"/>
      <c r="K530" s="203">
        <f>SUM(K526:K529)</f>
        <v>10.660293333333334</v>
      </c>
      <c r="Q530" s="672"/>
      <c r="R530" s="672"/>
      <c r="S530" s="672"/>
    </row>
    <row r="531" spans="1:19" ht="13.5" thickBot="1">
      <c r="A531" s="701" t="s">
        <v>1128</v>
      </c>
      <c r="Q531" s="672"/>
      <c r="R531" s="672"/>
      <c r="S531" s="672"/>
    </row>
    <row r="532" spans="1:19">
      <c r="A532" s="701" t="s">
        <v>1128</v>
      </c>
      <c r="C532" s="176" t="s">
        <v>645</v>
      </c>
      <c r="D532" s="212" t="str">
        <f>+QPS!C60</f>
        <v>3.06.02</v>
      </c>
      <c r="E532" s="2282" t="str">
        <f>+QPS!G60</f>
        <v>MONTAJE DE PIPE STD WT ERW CS A53-B TYPE E</v>
      </c>
      <c r="F532" s="2282"/>
      <c r="G532" s="2282"/>
      <c r="H532" s="2282"/>
      <c r="I532" s="2282"/>
      <c r="J532" s="2282"/>
      <c r="K532" s="2283"/>
      <c r="Q532" s="672">
        <f>QPS!V60</f>
        <v>1005.8826416666667</v>
      </c>
      <c r="R532" s="672">
        <f>SUM(P532:P552)</f>
        <v>1005.8826416666666</v>
      </c>
      <c r="S532" s="672">
        <f>Q532-R532</f>
        <v>0</v>
      </c>
    </row>
    <row r="533" spans="1:19">
      <c r="A533" s="701" t="s">
        <v>1128</v>
      </c>
      <c r="C533" s="181" t="s">
        <v>646</v>
      </c>
      <c r="D533" s="720" t="s">
        <v>677</v>
      </c>
      <c r="E533" s="207" t="s">
        <v>648</v>
      </c>
      <c r="F533" s="208">
        <v>8</v>
      </c>
      <c r="G533" s="207" t="s">
        <v>649</v>
      </c>
      <c r="H533" s="209">
        <f>F533</f>
        <v>8</v>
      </c>
      <c r="I533" s="210"/>
      <c r="J533" s="211" t="s">
        <v>678</v>
      </c>
      <c r="K533" s="182">
        <f>+K540+K545+K551</f>
        <v>42.803516666666667</v>
      </c>
      <c r="Q533" s="672"/>
      <c r="R533" s="672"/>
      <c r="S533" s="672"/>
    </row>
    <row r="534" spans="1:19" ht="13.5" thickBot="1">
      <c r="A534" s="701" t="s">
        <v>1128</v>
      </c>
      <c r="C534" s="183" t="s">
        <v>651</v>
      </c>
      <c r="D534" s="721" t="s">
        <v>652</v>
      </c>
      <c r="E534" s="184"/>
      <c r="F534" s="185"/>
      <c r="G534" s="186" t="s">
        <v>44</v>
      </c>
      <c r="H534" s="186" t="s">
        <v>653</v>
      </c>
      <c r="I534" s="186" t="s">
        <v>39</v>
      </c>
      <c r="J534" s="186" t="s">
        <v>654</v>
      </c>
      <c r="K534" s="187" t="s">
        <v>655</v>
      </c>
      <c r="Q534" s="672"/>
      <c r="R534" s="672"/>
      <c r="S534" s="672"/>
    </row>
    <row r="535" spans="1:19" ht="13.5">
      <c r="A535" s="701" t="s">
        <v>1128</v>
      </c>
      <c r="C535" s="194"/>
      <c r="D535" s="722" t="s">
        <v>656</v>
      </c>
      <c r="E535" s="189"/>
      <c r="G535" s="195"/>
      <c r="H535" s="189"/>
      <c r="I535" s="189"/>
      <c r="J535" s="189"/>
      <c r="K535" s="198"/>
      <c r="Q535" s="672"/>
      <c r="R535" s="672"/>
      <c r="S535" s="672"/>
    </row>
    <row r="536" spans="1:19" ht="13.5">
      <c r="A536" s="701" t="s">
        <v>443</v>
      </c>
      <c r="B536" t="s">
        <v>656</v>
      </c>
      <c r="C536" s="188" t="s">
        <v>657</v>
      </c>
      <c r="D536" s="699" t="s">
        <v>658</v>
      </c>
      <c r="E536" s="189"/>
      <c r="G536" s="190" t="s">
        <v>659</v>
      </c>
      <c r="H536" s="191">
        <v>0.1</v>
      </c>
      <c r="I536" s="191">
        <f>H536*8/$F$533</f>
        <v>0.1</v>
      </c>
      <c r="J536" s="192">
        <v>10.51</v>
      </c>
      <c r="K536" s="193">
        <f>I536*J536</f>
        <v>1.0509999999999999</v>
      </c>
      <c r="M536" s="205">
        <v>23.5</v>
      </c>
      <c r="N536" t="s">
        <v>57</v>
      </c>
      <c r="O536" s="205">
        <f>I536*M536</f>
        <v>2.35</v>
      </c>
      <c r="P536" s="706">
        <f>O536*J536</f>
        <v>24.698499999999999</v>
      </c>
      <c r="Q536" s="672"/>
      <c r="R536" s="672"/>
      <c r="S536" s="672"/>
    </row>
    <row r="537" spans="1:19" ht="13.5">
      <c r="A537" s="701" t="s">
        <v>443</v>
      </c>
      <c r="B537" t="s">
        <v>656</v>
      </c>
      <c r="C537" s="188"/>
      <c r="D537" s="699" t="s">
        <v>668</v>
      </c>
      <c r="E537" s="189"/>
      <c r="G537" s="190" t="s">
        <v>659</v>
      </c>
      <c r="H537" s="191">
        <v>1</v>
      </c>
      <c r="I537" s="191">
        <f t="shared" ref="I537:I539" si="34">H537*8/$F$533</f>
        <v>1</v>
      </c>
      <c r="J537" s="192">
        <v>9.3000000000000007</v>
      </c>
      <c r="K537" s="193">
        <f>I537*J537</f>
        <v>9.3000000000000007</v>
      </c>
      <c r="M537" s="205">
        <v>23.5</v>
      </c>
      <c r="N537" t="s">
        <v>57</v>
      </c>
      <c r="O537" s="205">
        <f>I537*M537</f>
        <v>23.5</v>
      </c>
      <c r="P537" s="706">
        <f>O537*J537</f>
        <v>218.55</v>
      </c>
      <c r="Q537" s="672"/>
      <c r="R537" s="672"/>
      <c r="S537" s="672"/>
    </row>
    <row r="538" spans="1:19" ht="13.5">
      <c r="A538" s="701" t="s">
        <v>443</v>
      </c>
      <c r="B538" t="s">
        <v>656</v>
      </c>
      <c r="C538" s="188" t="s">
        <v>660</v>
      </c>
      <c r="D538" s="699" t="s">
        <v>661</v>
      </c>
      <c r="E538" s="189"/>
      <c r="G538" s="190" t="s">
        <v>659</v>
      </c>
      <c r="H538" s="191">
        <v>1</v>
      </c>
      <c r="I538" s="191">
        <f t="shared" si="34"/>
        <v>1</v>
      </c>
      <c r="J538" s="192">
        <v>6.88</v>
      </c>
      <c r="K538" s="193">
        <f>I538*J538</f>
        <v>6.88</v>
      </c>
      <c r="M538" s="205">
        <v>23.5</v>
      </c>
      <c r="N538" t="s">
        <v>57</v>
      </c>
      <c r="O538" s="205">
        <f>I538*M538</f>
        <v>23.5</v>
      </c>
      <c r="P538" s="706">
        <f>O538*J538</f>
        <v>161.68</v>
      </c>
      <c r="Q538" s="672"/>
      <c r="R538" s="672"/>
      <c r="S538" s="672"/>
    </row>
    <row r="539" spans="1:19" ht="13.5">
      <c r="A539" s="701" t="s">
        <v>443</v>
      </c>
      <c r="B539" t="s">
        <v>656</v>
      </c>
      <c r="C539" s="188"/>
      <c r="D539" s="699" t="s">
        <v>757</v>
      </c>
      <c r="E539" s="189"/>
      <c r="G539" s="190" t="s">
        <v>659</v>
      </c>
      <c r="H539" s="191">
        <v>1</v>
      </c>
      <c r="I539" s="191">
        <f t="shared" si="34"/>
        <v>1</v>
      </c>
      <c r="J539" s="192">
        <v>12.53</v>
      </c>
      <c r="K539" s="193">
        <f>I539*J539</f>
        <v>12.53</v>
      </c>
      <c r="M539" s="205">
        <v>23.5</v>
      </c>
      <c r="N539" t="s">
        <v>57</v>
      </c>
      <c r="O539" s="705">
        <f>I539*M539</f>
        <v>23.5</v>
      </c>
      <c r="P539" s="706">
        <f>O539*J539</f>
        <v>294.45499999999998</v>
      </c>
      <c r="Q539" s="672"/>
      <c r="R539" s="672"/>
      <c r="S539" s="672"/>
    </row>
    <row r="540" spans="1:19" ht="13.5">
      <c r="A540" s="701" t="s">
        <v>1128</v>
      </c>
      <c r="C540" s="194"/>
      <c r="D540" s="723"/>
      <c r="E540" s="189"/>
      <c r="G540" s="195"/>
      <c r="H540" s="189"/>
      <c r="I540" s="189"/>
      <c r="J540" s="196"/>
      <c r="K540" s="197">
        <f>SUM(K536:K539)</f>
        <v>29.761000000000003</v>
      </c>
      <c r="Q540" s="672"/>
      <c r="R540" s="672"/>
      <c r="S540" s="672"/>
    </row>
    <row r="541" spans="1:19" ht="13.5">
      <c r="A541" s="701" t="s">
        <v>1128</v>
      </c>
      <c r="C541" s="194"/>
      <c r="D541" s="722" t="s">
        <v>667</v>
      </c>
      <c r="E541" s="189"/>
      <c r="G541" s="195"/>
      <c r="H541" s="189"/>
      <c r="I541" s="189"/>
      <c r="J541" s="189"/>
      <c r="K541" s="198"/>
      <c r="Q541" s="672"/>
      <c r="R541" s="672"/>
      <c r="S541" s="672"/>
    </row>
    <row r="542" spans="1:19" ht="25.5">
      <c r="A542" s="701" t="s">
        <v>443</v>
      </c>
      <c r="B542" t="s">
        <v>667</v>
      </c>
      <c r="C542" s="233"/>
      <c r="D542" s="727" t="s">
        <v>759</v>
      </c>
      <c r="E542" s="234"/>
      <c r="F542" s="235"/>
      <c r="G542" s="236" t="s">
        <v>57</v>
      </c>
      <c r="H542" s="234"/>
      <c r="I542" s="237">
        <v>1.05</v>
      </c>
      <c r="J542" s="238">
        <v>0</v>
      </c>
      <c r="K542" s="239">
        <f>I542*J542</f>
        <v>0</v>
      </c>
      <c r="L542" s="240" t="s">
        <v>756</v>
      </c>
      <c r="M542" s="205">
        <v>23.5</v>
      </c>
      <c r="N542" t="s">
        <v>57</v>
      </c>
      <c r="O542" s="205">
        <f>I542*M542</f>
        <v>24.675000000000001</v>
      </c>
      <c r="P542" s="706">
        <f>O542*J542</f>
        <v>0</v>
      </c>
      <c r="Q542" s="672"/>
      <c r="R542" s="672"/>
      <c r="S542" s="672"/>
    </row>
    <row r="543" spans="1:19" ht="13.5">
      <c r="A543" s="701" t="s">
        <v>443</v>
      </c>
      <c r="B543" t="s">
        <v>667</v>
      </c>
      <c r="C543" s="188"/>
      <c r="D543" s="699" t="s">
        <v>730</v>
      </c>
      <c r="E543" s="189"/>
      <c r="G543" s="190" t="s">
        <v>359</v>
      </c>
      <c r="H543" s="189"/>
      <c r="I543" s="191">
        <v>0.03</v>
      </c>
      <c r="J543" s="192">
        <v>6.26</v>
      </c>
      <c r="K543" s="193">
        <f>I543*J543</f>
        <v>0.18779999999999999</v>
      </c>
      <c r="M543" s="205">
        <v>23.5</v>
      </c>
      <c r="N543" t="s">
        <v>57</v>
      </c>
      <c r="O543" s="205">
        <f>I543*M543</f>
        <v>0.70499999999999996</v>
      </c>
      <c r="P543" s="706">
        <f>O543*J543</f>
        <v>4.4132999999999996</v>
      </c>
      <c r="Q543" s="672"/>
      <c r="R543" s="672"/>
      <c r="S543" s="672"/>
    </row>
    <row r="544" spans="1:19" ht="13.5">
      <c r="A544" s="701" t="s">
        <v>443</v>
      </c>
      <c r="B544" t="s">
        <v>667</v>
      </c>
      <c r="C544" s="188"/>
      <c r="D544" s="699" t="s">
        <v>694</v>
      </c>
      <c r="E544" s="189"/>
      <c r="G544" s="190" t="s">
        <v>695</v>
      </c>
      <c r="H544" s="189"/>
      <c r="I544" s="191">
        <v>1.4999999999999999E-2</v>
      </c>
      <c r="J544" s="192">
        <v>100</v>
      </c>
      <c r="K544" s="193">
        <f>I544*J544</f>
        <v>1.5</v>
      </c>
      <c r="M544" s="205">
        <v>23.5</v>
      </c>
      <c r="N544" t="s">
        <v>57</v>
      </c>
      <c r="O544" s="205">
        <f>I544*M544</f>
        <v>0.35249999999999998</v>
      </c>
      <c r="P544" s="706">
        <f>O544*J544</f>
        <v>35.25</v>
      </c>
      <c r="Q544" s="672"/>
      <c r="R544" s="672"/>
      <c r="S544" s="672"/>
    </row>
    <row r="545" spans="1:19" ht="13.5">
      <c r="A545" s="701" t="s">
        <v>1128</v>
      </c>
      <c r="C545" s="194"/>
      <c r="D545" s="723"/>
      <c r="E545" s="189"/>
      <c r="G545" s="195"/>
      <c r="H545" s="189"/>
      <c r="I545" s="189"/>
      <c r="J545" s="196"/>
      <c r="K545" s="197">
        <f>SUM(K542:K544)</f>
        <v>1.6878</v>
      </c>
      <c r="Q545" s="672"/>
      <c r="R545" s="672"/>
      <c r="S545" s="672"/>
    </row>
    <row r="546" spans="1:19" ht="13.5">
      <c r="A546" s="701" t="s">
        <v>1128</v>
      </c>
      <c r="C546" s="194"/>
      <c r="D546" s="722" t="s">
        <v>662</v>
      </c>
      <c r="E546" s="189"/>
      <c r="G546" s="195"/>
      <c r="H546" s="189"/>
      <c r="I546" s="189"/>
      <c r="J546" s="189"/>
      <c r="K546" s="198"/>
      <c r="Q546" s="672"/>
      <c r="R546" s="672"/>
      <c r="S546" s="672"/>
    </row>
    <row r="547" spans="1:19" ht="25.5">
      <c r="A547" s="701" t="s">
        <v>443</v>
      </c>
      <c r="B547" t="s">
        <v>662</v>
      </c>
      <c r="C547" s="188" t="s">
        <v>663</v>
      </c>
      <c r="D547" s="699" t="s">
        <v>664</v>
      </c>
      <c r="E547" s="189"/>
      <c r="G547" s="190" t="s">
        <v>665</v>
      </c>
      <c r="H547" s="189"/>
      <c r="I547" s="191">
        <v>5</v>
      </c>
      <c r="J547" s="192">
        <f>K540</f>
        <v>29.761000000000003</v>
      </c>
      <c r="K547" s="193">
        <f>I547*J547/100</f>
        <v>1.4880500000000001</v>
      </c>
      <c r="M547" s="205">
        <v>23.5</v>
      </c>
      <c r="N547" t="s">
        <v>57</v>
      </c>
      <c r="O547" s="205">
        <f>I547*M547</f>
        <v>117.5</v>
      </c>
      <c r="P547" s="706">
        <f>O547*J547/100</f>
        <v>34.969175000000007</v>
      </c>
      <c r="Q547" s="672"/>
      <c r="R547" s="672"/>
      <c r="S547" s="672"/>
    </row>
    <row r="548" spans="1:19" ht="13.5">
      <c r="A548" s="701" t="s">
        <v>443</v>
      </c>
      <c r="B548" t="s">
        <v>662</v>
      </c>
      <c r="C548" s="188"/>
      <c r="D548" s="724" t="s">
        <v>760</v>
      </c>
      <c r="E548" s="189"/>
      <c r="G548" s="190" t="s">
        <v>666</v>
      </c>
      <c r="H548" s="191">
        <v>1</v>
      </c>
      <c r="I548" s="191">
        <f>H548*8/$H$512</f>
        <v>0.53333333333333333</v>
      </c>
      <c r="J548" s="192">
        <f>+J527</f>
        <v>1.5</v>
      </c>
      <c r="K548" s="193">
        <f>I548*J548</f>
        <v>0.8</v>
      </c>
      <c r="M548" s="205">
        <v>23.5</v>
      </c>
      <c r="N548" t="s">
        <v>57</v>
      </c>
      <c r="O548" s="205">
        <f>I548*M548</f>
        <v>12.533333333333333</v>
      </c>
      <c r="P548" s="706">
        <f>O548*J548</f>
        <v>18.8</v>
      </c>
      <c r="Q548" s="672"/>
      <c r="R548" s="672"/>
      <c r="S548" s="672"/>
    </row>
    <row r="549" spans="1:19" ht="13.5">
      <c r="A549" s="701" t="s">
        <v>443</v>
      </c>
      <c r="B549" t="s">
        <v>662</v>
      </c>
      <c r="C549" s="188"/>
      <c r="D549" s="724" t="s">
        <v>1097</v>
      </c>
      <c r="E549" s="189"/>
      <c r="G549" s="190" t="s">
        <v>666</v>
      </c>
      <c r="H549" s="191">
        <v>6</v>
      </c>
      <c r="I549" s="191">
        <f>H549*8/$H$512</f>
        <v>3.2</v>
      </c>
      <c r="J549" s="192">
        <v>2</v>
      </c>
      <c r="K549" s="193">
        <f>I549*J549</f>
        <v>6.4</v>
      </c>
      <c r="M549" s="205">
        <v>23.5</v>
      </c>
      <c r="N549" t="s">
        <v>57</v>
      </c>
      <c r="O549" s="205">
        <f>I549*M549</f>
        <v>75.2</v>
      </c>
      <c r="P549" s="706">
        <f>O549*J549</f>
        <v>150.4</v>
      </c>
      <c r="Q549" s="672"/>
      <c r="R549" s="672"/>
      <c r="S549" s="672"/>
    </row>
    <row r="550" spans="1:19" ht="13.5">
      <c r="A550" s="701" t="s">
        <v>443</v>
      </c>
      <c r="B550" t="s">
        <v>662</v>
      </c>
      <c r="C550" s="188"/>
      <c r="D550" s="724" t="s">
        <v>726</v>
      </c>
      <c r="E550" s="189"/>
      <c r="G550" s="190" t="s">
        <v>666</v>
      </c>
      <c r="H550" s="191">
        <v>1</v>
      </c>
      <c r="I550" s="191">
        <f t="shared" ref="I550" si="35">H550*8/$H$512</f>
        <v>0.53333333333333333</v>
      </c>
      <c r="J550" s="192">
        <v>5</v>
      </c>
      <c r="K550" s="193">
        <f>I550*J550</f>
        <v>2.6666666666666665</v>
      </c>
      <c r="M550" s="205">
        <v>23.5</v>
      </c>
      <c r="N550" t="s">
        <v>57</v>
      </c>
      <c r="O550" s="205">
        <f>I550*M550</f>
        <v>12.533333333333333</v>
      </c>
      <c r="P550" s="706">
        <f>O550*J550</f>
        <v>62.666666666666664</v>
      </c>
      <c r="Q550" s="672"/>
      <c r="R550" s="672"/>
      <c r="S550" s="672"/>
    </row>
    <row r="551" spans="1:19" ht="14.25" thickBot="1">
      <c r="A551" s="701" t="s">
        <v>1128</v>
      </c>
      <c r="C551" s="199"/>
      <c r="D551" s="725"/>
      <c r="E551" s="200"/>
      <c r="F551" s="201"/>
      <c r="G551" s="206"/>
      <c r="H551" s="200"/>
      <c r="I551" s="200"/>
      <c r="J551" s="202"/>
      <c r="K551" s="203">
        <f>SUM(K547:K550)</f>
        <v>11.354716666666667</v>
      </c>
      <c r="Q551" s="672"/>
      <c r="R551" s="672"/>
      <c r="S551" s="672"/>
    </row>
    <row r="552" spans="1:19" ht="13.5" thickBot="1">
      <c r="A552" s="701" t="s">
        <v>1128</v>
      </c>
      <c r="Q552" s="672"/>
      <c r="R552" s="672"/>
      <c r="S552" s="672"/>
    </row>
    <row r="553" spans="1:19">
      <c r="A553" s="701" t="s">
        <v>1128</v>
      </c>
      <c r="C553" s="176" t="s">
        <v>645</v>
      </c>
      <c r="D553" s="212" t="str">
        <f>+QPS!C61</f>
        <v>3.06.03</v>
      </c>
      <c r="E553" s="2282" t="str">
        <f>+QPS!G61</f>
        <v>MONTAJE DE BUTTERFLY 150# CI LUG BUNA-N HNDL OP</v>
      </c>
      <c r="F553" s="2282"/>
      <c r="G553" s="2282"/>
      <c r="H553" s="2282"/>
      <c r="I553" s="2282"/>
      <c r="J553" s="2282"/>
      <c r="K553" s="2283"/>
      <c r="Q553" s="672">
        <f>QPS!V61</f>
        <v>391.85100000000006</v>
      </c>
      <c r="R553" s="672">
        <f>SUM(P553:P568)</f>
        <v>391.851</v>
      </c>
      <c r="S553" s="672">
        <f>Q553-R553</f>
        <v>0</v>
      </c>
    </row>
    <row r="554" spans="1:19">
      <c r="A554" s="701" t="s">
        <v>1128</v>
      </c>
      <c r="C554" s="181" t="s">
        <v>646</v>
      </c>
      <c r="D554" s="720" t="s">
        <v>675</v>
      </c>
      <c r="E554" s="207" t="s">
        <v>648</v>
      </c>
      <c r="F554" s="208">
        <v>4</v>
      </c>
      <c r="G554" s="207" t="s">
        <v>649</v>
      </c>
      <c r="H554" s="209">
        <f>F554</f>
        <v>4</v>
      </c>
      <c r="I554" s="210"/>
      <c r="J554" s="211" t="s">
        <v>676</v>
      </c>
      <c r="K554" s="182">
        <f>+K560+K564+K567</f>
        <v>39.185100000000006</v>
      </c>
      <c r="Q554" s="672"/>
      <c r="R554" s="672"/>
      <c r="S554" s="672"/>
    </row>
    <row r="555" spans="1:19" ht="13.5" thickBot="1">
      <c r="A555" s="701" t="s">
        <v>1128</v>
      </c>
      <c r="C555" s="183" t="s">
        <v>651</v>
      </c>
      <c r="D555" s="721" t="s">
        <v>652</v>
      </c>
      <c r="E555" s="184"/>
      <c r="F555" s="185"/>
      <c r="G555" s="186" t="s">
        <v>44</v>
      </c>
      <c r="H555" s="186" t="s">
        <v>653</v>
      </c>
      <c r="I555" s="186" t="s">
        <v>39</v>
      </c>
      <c r="J555" s="186" t="s">
        <v>654</v>
      </c>
      <c r="K555" s="187" t="s">
        <v>655</v>
      </c>
      <c r="Q555" s="672"/>
      <c r="R555" s="672"/>
      <c r="S555" s="672"/>
    </row>
    <row r="556" spans="1:19" ht="13.5">
      <c r="A556" s="701" t="s">
        <v>1128</v>
      </c>
      <c r="C556" s="194"/>
      <c r="D556" s="722" t="s">
        <v>656</v>
      </c>
      <c r="E556" s="189"/>
      <c r="G556" s="195"/>
      <c r="H556" s="189"/>
      <c r="I556" s="189"/>
      <c r="J556" s="189"/>
      <c r="K556" s="198"/>
      <c r="Q556" s="672"/>
      <c r="R556" s="672"/>
      <c r="S556" s="672"/>
    </row>
    <row r="557" spans="1:19" ht="13.5">
      <c r="A557" s="701" t="s">
        <v>444</v>
      </c>
      <c r="B557" t="s">
        <v>656</v>
      </c>
      <c r="C557" s="188" t="s">
        <v>657</v>
      </c>
      <c r="D557" s="699" t="s">
        <v>658</v>
      </c>
      <c r="E557" s="189"/>
      <c r="G557" s="190" t="s">
        <v>659</v>
      </c>
      <c r="H557" s="191">
        <v>0.1</v>
      </c>
      <c r="I557" s="191">
        <f>H557*8/$F$554</f>
        <v>0.2</v>
      </c>
      <c r="J557" s="192">
        <v>10.51</v>
      </c>
      <c r="K557" s="193">
        <f>I557*J557</f>
        <v>2.1019999999999999</v>
      </c>
      <c r="M557" s="205">
        <v>10</v>
      </c>
      <c r="N557" t="s">
        <v>414</v>
      </c>
      <c r="O557" s="205">
        <f>I557*M557</f>
        <v>2</v>
      </c>
      <c r="P557" s="706">
        <f>O557*J557</f>
        <v>21.02</v>
      </c>
      <c r="Q557" s="672"/>
      <c r="R557" s="672"/>
      <c r="S557" s="672"/>
    </row>
    <row r="558" spans="1:19" ht="13.5">
      <c r="A558" s="701" t="s">
        <v>444</v>
      </c>
      <c r="B558" t="s">
        <v>656</v>
      </c>
      <c r="C558" s="188"/>
      <c r="D558" s="699" t="s">
        <v>668</v>
      </c>
      <c r="E558" s="189"/>
      <c r="G558" s="190" t="s">
        <v>659</v>
      </c>
      <c r="H558" s="191">
        <v>1</v>
      </c>
      <c r="I558" s="191">
        <f t="shared" ref="I558:I559" si="36">H558*8/$F$554</f>
        <v>2</v>
      </c>
      <c r="J558" s="192">
        <v>9.3000000000000007</v>
      </c>
      <c r="K558" s="193">
        <f>I558*J558</f>
        <v>18.600000000000001</v>
      </c>
      <c r="M558" s="205">
        <v>10</v>
      </c>
      <c r="N558" t="s">
        <v>414</v>
      </c>
      <c r="O558" s="205">
        <f>I558*M558</f>
        <v>20</v>
      </c>
      <c r="P558" s="706">
        <f>O558*J558</f>
        <v>186</v>
      </c>
      <c r="Q558" s="672"/>
      <c r="R558" s="672"/>
      <c r="S558" s="672"/>
    </row>
    <row r="559" spans="1:19" ht="13.5">
      <c r="A559" s="701" t="s">
        <v>444</v>
      </c>
      <c r="B559" t="s">
        <v>656</v>
      </c>
      <c r="C559" s="188" t="s">
        <v>660</v>
      </c>
      <c r="D559" s="699" t="s">
        <v>661</v>
      </c>
      <c r="E559" s="189"/>
      <c r="G559" s="190" t="s">
        <v>659</v>
      </c>
      <c r="H559" s="191">
        <v>1</v>
      </c>
      <c r="I559" s="191">
        <f t="shared" si="36"/>
        <v>2</v>
      </c>
      <c r="J559" s="192">
        <v>6.88</v>
      </c>
      <c r="K559" s="193">
        <f>I559*J559</f>
        <v>13.76</v>
      </c>
      <c r="M559" s="205">
        <v>10</v>
      </c>
      <c r="N559" t="s">
        <v>414</v>
      </c>
      <c r="O559" s="205">
        <f>I559*M559</f>
        <v>20</v>
      </c>
      <c r="P559" s="706">
        <f>O559*J559</f>
        <v>137.6</v>
      </c>
      <c r="Q559" s="672"/>
      <c r="R559" s="672"/>
      <c r="S559" s="672"/>
    </row>
    <row r="560" spans="1:19" ht="13.5">
      <c r="A560" s="701" t="s">
        <v>1128</v>
      </c>
      <c r="C560" s="194"/>
      <c r="D560" s="723"/>
      <c r="E560" s="189"/>
      <c r="G560" s="195"/>
      <c r="H560" s="189"/>
      <c r="I560" s="189"/>
      <c r="J560" s="196"/>
      <c r="K560" s="197">
        <f>SUM(K557:K559)</f>
        <v>34.462000000000003</v>
      </c>
      <c r="Q560" s="672"/>
      <c r="R560" s="672"/>
      <c r="S560" s="672"/>
    </row>
    <row r="561" spans="1:19" ht="13.5">
      <c r="A561" s="701" t="s">
        <v>1128</v>
      </c>
      <c r="C561" s="194"/>
      <c r="D561" s="722" t="s">
        <v>667</v>
      </c>
      <c r="E561" s="189"/>
      <c r="G561" s="195"/>
      <c r="H561" s="189"/>
      <c r="I561" s="189"/>
      <c r="J561" s="189"/>
      <c r="K561" s="198"/>
      <c r="Q561" s="672"/>
      <c r="R561" s="672"/>
      <c r="S561" s="672"/>
    </row>
    <row r="562" spans="1:19" ht="25.5">
      <c r="A562" s="701" t="s">
        <v>444</v>
      </c>
      <c r="B562" t="s">
        <v>667</v>
      </c>
      <c r="C562" s="233"/>
      <c r="D562" s="727" t="s">
        <v>761</v>
      </c>
      <c r="E562" s="234"/>
      <c r="F562" s="235"/>
      <c r="G562" s="236" t="s">
        <v>690</v>
      </c>
      <c r="H562" s="234"/>
      <c r="I562" s="237">
        <v>1</v>
      </c>
      <c r="J562" s="238">
        <v>0</v>
      </c>
      <c r="K562" s="239">
        <f>I562*J562</f>
        <v>0</v>
      </c>
      <c r="L562" s="240" t="s">
        <v>756</v>
      </c>
      <c r="M562" s="205">
        <v>10</v>
      </c>
      <c r="N562" t="s">
        <v>414</v>
      </c>
      <c r="O562" s="205">
        <f>I562*M562</f>
        <v>10</v>
      </c>
      <c r="P562" s="706">
        <f>O562*J562</f>
        <v>0</v>
      </c>
      <c r="Q562" s="672"/>
      <c r="R562" s="672"/>
      <c r="S562" s="672"/>
    </row>
    <row r="563" spans="1:19" ht="13.5">
      <c r="A563" s="701" t="s">
        <v>444</v>
      </c>
      <c r="B563" t="s">
        <v>667</v>
      </c>
      <c r="C563" s="188"/>
      <c r="D563" s="699" t="s">
        <v>694</v>
      </c>
      <c r="E563" s="189"/>
      <c r="G563" s="190" t="s">
        <v>695</v>
      </c>
      <c r="H563" s="189"/>
      <c r="I563" s="191">
        <v>0.03</v>
      </c>
      <c r="J563" s="192">
        <v>100</v>
      </c>
      <c r="K563" s="193">
        <f>I563*J563</f>
        <v>3</v>
      </c>
      <c r="M563" s="205">
        <v>10</v>
      </c>
      <c r="N563" t="s">
        <v>414</v>
      </c>
      <c r="O563" s="205">
        <f>I563*M563</f>
        <v>0.3</v>
      </c>
      <c r="P563" s="706">
        <f>O563*J563</f>
        <v>30</v>
      </c>
      <c r="Q563" s="672"/>
      <c r="R563" s="672"/>
      <c r="S563" s="672"/>
    </row>
    <row r="564" spans="1:19" ht="13.5">
      <c r="A564" s="701" t="s">
        <v>1128</v>
      </c>
      <c r="C564" s="194"/>
      <c r="D564" s="723"/>
      <c r="E564" s="189"/>
      <c r="G564" s="195"/>
      <c r="H564" s="189"/>
      <c r="I564" s="189"/>
      <c r="J564" s="196"/>
      <c r="K564" s="197">
        <f>SUM(K562:K563)</f>
        <v>3</v>
      </c>
      <c r="Q564" s="672"/>
      <c r="R564" s="672"/>
      <c r="S564" s="672"/>
    </row>
    <row r="565" spans="1:19" ht="13.5">
      <c r="A565" s="701" t="s">
        <v>1128</v>
      </c>
      <c r="C565" s="194"/>
      <c r="D565" s="722" t="s">
        <v>662</v>
      </c>
      <c r="E565" s="189"/>
      <c r="G565" s="195"/>
      <c r="H565" s="189"/>
      <c r="I565" s="189"/>
      <c r="J565" s="189"/>
      <c r="K565" s="198"/>
      <c r="Q565" s="672"/>
      <c r="R565" s="672"/>
      <c r="S565" s="672"/>
    </row>
    <row r="566" spans="1:19" ht="25.5">
      <c r="A566" s="701" t="s">
        <v>444</v>
      </c>
      <c r="B566" t="s">
        <v>662</v>
      </c>
      <c r="C566" s="188" t="s">
        <v>663</v>
      </c>
      <c r="D566" s="699" t="s">
        <v>664</v>
      </c>
      <c r="E566" s="189"/>
      <c r="G566" s="190" t="s">
        <v>665</v>
      </c>
      <c r="H566" s="189"/>
      <c r="I566" s="191">
        <v>5</v>
      </c>
      <c r="J566" s="192">
        <f>K560</f>
        <v>34.462000000000003</v>
      </c>
      <c r="K566" s="193">
        <f>I566*J566/100</f>
        <v>1.7231000000000001</v>
      </c>
      <c r="M566" s="205">
        <v>10</v>
      </c>
      <c r="N566" t="s">
        <v>414</v>
      </c>
      <c r="O566" s="205">
        <f>I566*M566</f>
        <v>50</v>
      </c>
      <c r="P566" s="706">
        <f>O566*J566/100</f>
        <v>17.231000000000002</v>
      </c>
      <c r="Q566" s="672"/>
      <c r="R566" s="672"/>
      <c r="S566" s="672"/>
    </row>
    <row r="567" spans="1:19" ht="14.25" thickBot="1">
      <c r="A567" s="701" t="s">
        <v>1128</v>
      </c>
      <c r="C567" s="199"/>
      <c r="D567" s="725"/>
      <c r="E567" s="200"/>
      <c r="F567" s="201"/>
      <c r="G567" s="206"/>
      <c r="H567" s="200"/>
      <c r="I567" s="200"/>
      <c r="J567" s="202"/>
      <c r="K567" s="203">
        <f>SUM(K566:K566)</f>
        <v>1.7231000000000001</v>
      </c>
      <c r="Q567" s="672"/>
      <c r="R567" s="672"/>
      <c r="S567" s="672"/>
    </row>
    <row r="568" spans="1:19" ht="13.5" thickBot="1">
      <c r="A568" s="701" t="s">
        <v>1128</v>
      </c>
      <c r="Q568" s="672"/>
      <c r="R568" s="672"/>
      <c r="S568" s="672"/>
    </row>
    <row r="569" spans="1:19">
      <c r="A569" s="701" t="s">
        <v>1128</v>
      </c>
      <c r="C569" s="176" t="s">
        <v>645</v>
      </c>
      <c r="D569" s="212" t="str">
        <f>+QPS!C62</f>
        <v>3.06.04</v>
      </c>
      <c r="E569" s="2282" t="str">
        <f>+QPS!G62</f>
        <v>MONTAJE DE BUTTERFLY 150# CI LUG BUNA-N HNDL OP</v>
      </c>
      <c r="F569" s="2282"/>
      <c r="G569" s="2282"/>
      <c r="H569" s="2282"/>
      <c r="I569" s="2282"/>
      <c r="J569" s="2282"/>
      <c r="K569" s="2283"/>
      <c r="Q569" s="672">
        <f>QPS!V62</f>
        <v>195.92550000000003</v>
      </c>
      <c r="R569" s="672">
        <f>SUM(P569:P584)</f>
        <v>195.9255</v>
      </c>
      <c r="S569" s="672">
        <f>Q569-R569</f>
        <v>0</v>
      </c>
    </row>
    <row r="570" spans="1:19">
      <c r="A570" s="701" t="s">
        <v>1128</v>
      </c>
      <c r="C570" s="181" t="s">
        <v>646</v>
      </c>
      <c r="D570" s="720" t="s">
        <v>675</v>
      </c>
      <c r="E570" s="207" t="s">
        <v>648</v>
      </c>
      <c r="F570" s="208">
        <v>4</v>
      </c>
      <c r="G570" s="207" t="s">
        <v>649</v>
      </c>
      <c r="H570" s="209">
        <f>F570</f>
        <v>4</v>
      </c>
      <c r="I570" s="210"/>
      <c r="J570" s="211" t="s">
        <v>676</v>
      </c>
      <c r="K570" s="182">
        <f>+K576+K580+K583</f>
        <v>39.185100000000006</v>
      </c>
      <c r="Q570" s="672"/>
      <c r="R570" s="672"/>
      <c r="S570" s="672"/>
    </row>
    <row r="571" spans="1:19" ht="13.5" thickBot="1">
      <c r="A571" s="701" t="s">
        <v>1128</v>
      </c>
      <c r="C571" s="183" t="s">
        <v>651</v>
      </c>
      <c r="D571" s="721" t="s">
        <v>652</v>
      </c>
      <c r="E571" s="184"/>
      <c r="F571" s="185"/>
      <c r="G571" s="186" t="s">
        <v>44</v>
      </c>
      <c r="H571" s="186" t="s">
        <v>653</v>
      </c>
      <c r="I571" s="186" t="s">
        <v>39</v>
      </c>
      <c r="J571" s="186" t="s">
        <v>654</v>
      </c>
      <c r="K571" s="187" t="s">
        <v>655</v>
      </c>
      <c r="Q571" s="672"/>
      <c r="R571" s="672"/>
      <c r="S571" s="672"/>
    </row>
    <row r="572" spans="1:19" ht="13.5">
      <c r="A572" s="701" t="s">
        <v>1128</v>
      </c>
      <c r="C572" s="194"/>
      <c r="D572" s="722" t="s">
        <v>656</v>
      </c>
      <c r="E572" s="189"/>
      <c r="G572" s="195"/>
      <c r="H572" s="189"/>
      <c r="I572" s="189"/>
      <c r="J572" s="189"/>
      <c r="K572" s="198"/>
      <c r="Q572" s="672"/>
      <c r="R572" s="672"/>
      <c r="S572" s="672"/>
    </row>
    <row r="573" spans="1:19" ht="13.5">
      <c r="A573" s="701" t="s">
        <v>445</v>
      </c>
      <c r="B573" t="s">
        <v>656</v>
      </c>
      <c r="C573" s="188" t="s">
        <v>657</v>
      </c>
      <c r="D573" s="699" t="s">
        <v>658</v>
      </c>
      <c r="E573" s="189"/>
      <c r="G573" s="190" t="s">
        <v>659</v>
      </c>
      <c r="H573" s="191">
        <v>0.1</v>
      </c>
      <c r="I573" s="191">
        <f>H573*8/$F$570</f>
        <v>0.2</v>
      </c>
      <c r="J573" s="192">
        <v>10.51</v>
      </c>
      <c r="K573" s="193">
        <f>I573*J573</f>
        <v>2.1019999999999999</v>
      </c>
      <c r="M573" s="205">
        <v>5</v>
      </c>
      <c r="N573" t="s">
        <v>414</v>
      </c>
      <c r="O573" s="205">
        <f>I573*M573</f>
        <v>1</v>
      </c>
      <c r="P573" s="706">
        <f>O573*J573</f>
        <v>10.51</v>
      </c>
      <c r="Q573" s="672"/>
      <c r="R573" s="672"/>
      <c r="S573" s="672"/>
    </row>
    <row r="574" spans="1:19" ht="13.5">
      <c r="A574" s="701" t="s">
        <v>445</v>
      </c>
      <c r="B574" t="s">
        <v>656</v>
      </c>
      <c r="C574" s="188"/>
      <c r="D574" s="699" t="s">
        <v>668</v>
      </c>
      <c r="E574" s="189"/>
      <c r="G574" s="190" t="s">
        <v>659</v>
      </c>
      <c r="H574" s="191">
        <v>1</v>
      </c>
      <c r="I574" s="191">
        <f t="shared" ref="I574:I575" si="37">H574*8/$F$570</f>
        <v>2</v>
      </c>
      <c r="J574" s="192">
        <v>9.3000000000000007</v>
      </c>
      <c r="K574" s="193">
        <f>I574*J574</f>
        <v>18.600000000000001</v>
      </c>
      <c r="M574" s="205">
        <v>5</v>
      </c>
      <c r="N574" t="s">
        <v>414</v>
      </c>
      <c r="O574" s="205">
        <f>I574*M574</f>
        <v>10</v>
      </c>
      <c r="P574" s="706">
        <f>O574*J574</f>
        <v>93</v>
      </c>
      <c r="Q574" s="672"/>
      <c r="R574" s="672"/>
      <c r="S574" s="672"/>
    </row>
    <row r="575" spans="1:19" ht="13.5">
      <c r="A575" s="701" t="s">
        <v>445</v>
      </c>
      <c r="B575" t="s">
        <v>656</v>
      </c>
      <c r="C575" s="188" t="s">
        <v>660</v>
      </c>
      <c r="D575" s="699" t="s">
        <v>661</v>
      </c>
      <c r="E575" s="189"/>
      <c r="G575" s="190" t="s">
        <v>659</v>
      </c>
      <c r="H575" s="191">
        <v>1</v>
      </c>
      <c r="I575" s="191">
        <f t="shared" si="37"/>
        <v>2</v>
      </c>
      <c r="J575" s="192">
        <v>6.88</v>
      </c>
      <c r="K575" s="193">
        <f>I575*J575</f>
        <v>13.76</v>
      </c>
      <c r="M575" s="205">
        <v>5</v>
      </c>
      <c r="N575" t="s">
        <v>414</v>
      </c>
      <c r="O575" s="205">
        <f>I575*M575</f>
        <v>10</v>
      </c>
      <c r="P575" s="706">
        <f>O575*J575</f>
        <v>68.8</v>
      </c>
      <c r="Q575" s="672"/>
      <c r="R575" s="672"/>
      <c r="S575" s="672"/>
    </row>
    <row r="576" spans="1:19" ht="13.5">
      <c r="A576" s="701" t="s">
        <v>1128</v>
      </c>
      <c r="C576" s="194"/>
      <c r="D576" s="723"/>
      <c r="E576" s="189"/>
      <c r="G576" s="195"/>
      <c r="H576" s="189"/>
      <c r="I576" s="189"/>
      <c r="J576" s="196"/>
      <c r="K576" s="197">
        <f>SUM(K573:K575)</f>
        <v>34.462000000000003</v>
      </c>
      <c r="Q576" s="672"/>
      <c r="R576" s="672"/>
      <c r="S576" s="672"/>
    </row>
    <row r="577" spans="1:19" ht="13.5">
      <c r="A577" s="701" t="s">
        <v>1128</v>
      </c>
      <c r="C577" s="194"/>
      <c r="D577" s="722" t="s">
        <v>667</v>
      </c>
      <c r="E577" s="189"/>
      <c r="G577" s="195"/>
      <c r="H577" s="189"/>
      <c r="I577" s="189"/>
      <c r="J577" s="189"/>
      <c r="K577" s="198"/>
      <c r="Q577" s="672"/>
      <c r="R577" s="672"/>
      <c r="S577" s="672"/>
    </row>
    <row r="578" spans="1:19" ht="25.5">
      <c r="A578" s="701" t="s">
        <v>445</v>
      </c>
      <c r="B578" t="s">
        <v>667</v>
      </c>
      <c r="C578" s="233"/>
      <c r="D578" s="727" t="s">
        <v>762</v>
      </c>
      <c r="E578" s="234"/>
      <c r="F578" s="235"/>
      <c r="G578" s="236" t="s">
        <v>690</v>
      </c>
      <c r="H578" s="234"/>
      <c r="I578" s="237">
        <v>1</v>
      </c>
      <c r="J578" s="238">
        <v>0</v>
      </c>
      <c r="K578" s="239">
        <f>I578*J578</f>
        <v>0</v>
      </c>
      <c r="L578" s="240" t="s">
        <v>756</v>
      </c>
      <c r="M578" s="205">
        <v>5</v>
      </c>
      <c r="N578" t="s">
        <v>414</v>
      </c>
      <c r="O578" s="205">
        <f>I578*M578</f>
        <v>5</v>
      </c>
      <c r="P578" s="706">
        <f>O578*J578</f>
        <v>0</v>
      </c>
      <c r="Q578" s="672"/>
      <c r="R578" s="672"/>
      <c r="S578" s="672"/>
    </row>
    <row r="579" spans="1:19" ht="13.5">
      <c r="A579" s="701" t="s">
        <v>445</v>
      </c>
      <c r="B579" t="s">
        <v>667</v>
      </c>
      <c r="C579" s="188"/>
      <c r="D579" s="699" t="s">
        <v>694</v>
      </c>
      <c r="E579" s="189"/>
      <c r="G579" s="190" t="s">
        <v>695</v>
      </c>
      <c r="H579" s="189"/>
      <c r="I579" s="191">
        <v>0.03</v>
      </c>
      <c r="J579" s="192">
        <v>100</v>
      </c>
      <c r="K579" s="193">
        <f>I579*J579</f>
        <v>3</v>
      </c>
      <c r="M579" s="205">
        <v>5</v>
      </c>
      <c r="N579" t="s">
        <v>414</v>
      </c>
      <c r="O579" s="205">
        <f>I579*M579</f>
        <v>0.15</v>
      </c>
      <c r="P579" s="706">
        <f>O579*J579</f>
        <v>15</v>
      </c>
      <c r="Q579" s="672"/>
      <c r="R579" s="672"/>
      <c r="S579" s="672"/>
    </row>
    <row r="580" spans="1:19" ht="13.5">
      <c r="A580" s="701" t="s">
        <v>1128</v>
      </c>
      <c r="C580" s="194"/>
      <c r="D580" s="723"/>
      <c r="E580" s="189"/>
      <c r="G580" s="195"/>
      <c r="H580" s="189"/>
      <c r="I580" s="189"/>
      <c r="J580" s="196"/>
      <c r="K580" s="197">
        <f>SUM(K578:K579)</f>
        <v>3</v>
      </c>
      <c r="Q580" s="672"/>
      <c r="R580" s="672"/>
      <c r="S580" s="672"/>
    </row>
    <row r="581" spans="1:19" ht="13.5">
      <c r="A581" s="701" t="s">
        <v>1128</v>
      </c>
      <c r="C581" s="194"/>
      <c r="D581" s="722" t="s">
        <v>662</v>
      </c>
      <c r="E581" s="189"/>
      <c r="G581" s="195"/>
      <c r="H581" s="189"/>
      <c r="I581" s="189"/>
      <c r="J581" s="189"/>
      <c r="K581" s="198"/>
      <c r="Q581" s="672"/>
      <c r="R581" s="672"/>
      <c r="S581" s="672"/>
    </row>
    <row r="582" spans="1:19" ht="25.5">
      <c r="A582" s="701" t="s">
        <v>445</v>
      </c>
      <c r="B582" t="s">
        <v>662</v>
      </c>
      <c r="C582" s="188" t="s">
        <v>663</v>
      </c>
      <c r="D582" s="699" t="s">
        <v>664</v>
      </c>
      <c r="E582" s="189"/>
      <c r="G582" s="190" t="s">
        <v>665</v>
      </c>
      <c r="H582" s="189"/>
      <c r="I582" s="191">
        <v>5</v>
      </c>
      <c r="J582" s="192">
        <f>K576</f>
        <v>34.462000000000003</v>
      </c>
      <c r="K582" s="193">
        <f>I582*J582/100</f>
        <v>1.7231000000000001</v>
      </c>
      <c r="M582" s="205">
        <v>5</v>
      </c>
      <c r="N582" t="s">
        <v>414</v>
      </c>
      <c r="O582" s="205">
        <f>I582*M582</f>
        <v>25</v>
      </c>
      <c r="P582" s="706">
        <f>O582*J582/100</f>
        <v>8.6155000000000008</v>
      </c>
      <c r="Q582" s="672"/>
      <c r="R582" s="672"/>
      <c r="S582" s="672"/>
    </row>
    <row r="583" spans="1:19" ht="14.25" thickBot="1">
      <c r="A583" s="701" t="s">
        <v>1128</v>
      </c>
      <c r="C583" s="199"/>
      <c r="D583" s="725"/>
      <c r="E583" s="200"/>
      <c r="F583" s="201"/>
      <c r="G583" s="206"/>
      <c r="H583" s="200"/>
      <c r="I583" s="200"/>
      <c r="J583" s="202"/>
      <c r="K583" s="203">
        <f>SUM(K582:K582)</f>
        <v>1.7231000000000001</v>
      </c>
      <c r="Q583" s="672"/>
      <c r="R583" s="672"/>
      <c r="S583" s="672"/>
    </row>
    <row r="584" spans="1:19" ht="13.5" thickBot="1">
      <c r="A584" s="701" t="s">
        <v>1128</v>
      </c>
      <c r="Q584" s="672"/>
      <c r="R584" s="672"/>
      <c r="S584" s="672"/>
    </row>
    <row r="585" spans="1:19">
      <c r="A585" s="701" t="s">
        <v>1128</v>
      </c>
      <c r="C585" s="176" t="s">
        <v>645</v>
      </c>
      <c r="D585" s="212" t="str">
        <f>+QPS!C63</f>
        <v>3.06.05</v>
      </c>
      <c r="E585" s="2282" t="str">
        <f>+QPS!G63</f>
        <v>MONTAJE DE CHECK 150# RF STL WAFER BUNA-N DUAL PLATE</v>
      </c>
      <c r="F585" s="2282"/>
      <c r="G585" s="2282"/>
      <c r="H585" s="2282"/>
      <c r="I585" s="2282"/>
      <c r="J585" s="2282"/>
      <c r="K585" s="2283"/>
      <c r="Q585" s="672">
        <f>QPS!V63</f>
        <v>54.246799999999993</v>
      </c>
      <c r="R585" s="672">
        <f>SUM(P585:P600)</f>
        <v>54.246799999999993</v>
      </c>
      <c r="S585" s="672">
        <f>Q585-R585</f>
        <v>0</v>
      </c>
    </row>
    <row r="586" spans="1:19">
      <c r="A586" s="701" t="s">
        <v>1128</v>
      </c>
      <c r="C586" s="181" t="s">
        <v>646</v>
      </c>
      <c r="D586" s="720" t="s">
        <v>675</v>
      </c>
      <c r="E586" s="207" t="s">
        <v>648</v>
      </c>
      <c r="F586" s="208">
        <v>6</v>
      </c>
      <c r="G586" s="207" t="s">
        <v>649</v>
      </c>
      <c r="H586" s="209">
        <f>F586</f>
        <v>6</v>
      </c>
      <c r="I586" s="210"/>
      <c r="J586" s="211" t="s">
        <v>676</v>
      </c>
      <c r="K586" s="182">
        <f>+K592+K596+K599</f>
        <v>27.123399999999997</v>
      </c>
      <c r="Q586" s="672"/>
      <c r="R586" s="672"/>
      <c r="S586" s="672"/>
    </row>
    <row r="587" spans="1:19" ht="13.5" thickBot="1">
      <c r="A587" s="701" t="s">
        <v>1128</v>
      </c>
      <c r="C587" s="183" t="s">
        <v>651</v>
      </c>
      <c r="D587" s="721" t="s">
        <v>652</v>
      </c>
      <c r="E587" s="184"/>
      <c r="F587" s="185"/>
      <c r="G587" s="186" t="s">
        <v>44</v>
      </c>
      <c r="H587" s="186" t="s">
        <v>653</v>
      </c>
      <c r="I587" s="186" t="s">
        <v>39</v>
      </c>
      <c r="J587" s="186" t="s">
        <v>654</v>
      </c>
      <c r="K587" s="187" t="s">
        <v>655</v>
      </c>
      <c r="Q587" s="672"/>
      <c r="R587" s="672"/>
      <c r="S587" s="672"/>
    </row>
    <row r="588" spans="1:19" ht="13.5">
      <c r="A588" s="701" t="s">
        <v>1128</v>
      </c>
      <c r="C588" s="194"/>
      <c r="D588" s="722" t="s">
        <v>656</v>
      </c>
      <c r="E588" s="189"/>
      <c r="G588" s="195"/>
      <c r="H588" s="189"/>
      <c r="I588" s="189"/>
      <c r="J588" s="189"/>
      <c r="K588" s="198"/>
      <c r="Q588" s="672"/>
      <c r="R588" s="672"/>
      <c r="S588" s="672"/>
    </row>
    <row r="589" spans="1:19" ht="13.5">
      <c r="A589" s="701" t="s">
        <v>446</v>
      </c>
      <c r="B589" t="s">
        <v>656</v>
      </c>
      <c r="C589" s="188" t="s">
        <v>657</v>
      </c>
      <c r="D589" s="699" t="s">
        <v>658</v>
      </c>
      <c r="E589" s="189"/>
      <c r="G589" s="190" t="s">
        <v>659</v>
      </c>
      <c r="H589" s="191">
        <v>0.1</v>
      </c>
      <c r="I589" s="191">
        <f>H589*8/$F$586</f>
        <v>0.13333333333333333</v>
      </c>
      <c r="J589" s="192">
        <v>10.51</v>
      </c>
      <c r="K589" s="193">
        <f>I589*J589</f>
        <v>1.4013333333333333</v>
      </c>
      <c r="M589" s="205">
        <v>2</v>
      </c>
      <c r="N589" t="s">
        <v>414</v>
      </c>
      <c r="O589" s="205">
        <f>I589*M589</f>
        <v>0.26666666666666666</v>
      </c>
      <c r="P589" s="706">
        <f>O589*J589</f>
        <v>2.8026666666666666</v>
      </c>
      <c r="Q589" s="672"/>
      <c r="R589" s="672"/>
      <c r="S589" s="672"/>
    </row>
    <row r="590" spans="1:19" ht="13.5">
      <c r="A590" s="701" t="s">
        <v>446</v>
      </c>
      <c r="B590" t="s">
        <v>656</v>
      </c>
      <c r="C590" s="188"/>
      <c r="D590" s="699" t="s">
        <v>668</v>
      </c>
      <c r="E590" s="189"/>
      <c r="G590" s="190" t="s">
        <v>659</v>
      </c>
      <c r="H590" s="191">
        <v>1</v>
      </c>
      <c r="I590" s="191">
        <f t="shared" ref="I590:I591" si="38">H590*8/$F$586</f>
        <v>1.3333333333333333</v>
      </c>
      <c r="J590" s="192">
        <v>9.3000000000000007</v>
      </c>
      <c r="K590" s="193">
        <f>I590*J590</f>
        <v>12.4</v>
      </c>
      <c r="M590" s="205">
        <v>2</v>
      </c>
      <c r="N590" t="s">
        <v>414</v>
      </c>
      <c r="O590" s="205">
        <f>I590*M590</f>
        <v>2.6666666666666665</v>
      </c>
      <c r="P590" s="706">
        <f>O590*J590</f>
        <v>24.8</v>
      </c>
      <c r="Q590" s="672"/>
      <c r="R590" s="672"/>
      <c r="S590" s="672"/>
    </row>
    <row r="591" spans="1:19" ht="13.5">
      <c r="A591" s="701" t="s">
        <v>446</v>
      </c>
      <c r="B591" t="s">
        <v>656</v>
      </c>
      <c r="C591" s="188" t="s">
        <v>660</v>
      </c>
      <c r="D591" s="699" t="s">
        <v>661</v>
      </c>
      <c r="E591" s="189"/>
      <c r="G591" s="190" t="s">
        <v>659</v>
      </c>
      <c r="H591" s="191">
        <v>1</v>
      </c>
      <c r="I591" s="191">
        <f t="shared" si="38"/>
        <v>1.3333333333333333</v>
      </c>
      <c r="J591" s="192">
        <v>6.88</v>
      </c>
      <c r="K591" s="193">
        <f>I591*J591</f>
        <v>9.173333333333332</v>
      </c>
      <c r="M591" s="205">
        <v>2</v>
      </c>
      <c r="N591" t="s">
        <v>414</v>
      </c>
      <c r="O591" s="205">
        <f>I591*M591</f>
        <v>2.6666666666666665</v>
      </c>
      <c r="P591" s="706">
        <f>O591*J591</f>
        <v>18.346666666666664</v>
      </c>
      <c r="Q591" s="672"/>
      <c r="R591" s="672"/>
      <c r="S591" s="672"/>
    </row>
    <row r="592" spans="1:19" ht="13.5">
      <c r="A592" s="701" t="s">
        <v>1128</v>
      </c>
      <c r="C592" s="194"/>
      <c r="D592" s="723"/>
      <c r="E592" s="189"/>
      <c r="G592" s="195"/>
      <c r="H592" s="189"/>
      <c r="I592" s="189"/>
      <c r="J592" s="196"/>
      <c r="K592" s="197">
        <f>SUM(K589:K591)</f>
        <v>22.974666666666664</v>
      </c>
      <c r="Q592" s="672"/>
      <c r="R592" s="672"/>
      <c r="S592" s="672"/>
    </row>
    <row r="593" spans="1:19" ht="13.5">
      <c r="A593" s="701" t="s">
        <v>1128</v>
      </c>
      <c r="C593" s="194"/>
      <c r="D593" s="722" t="s">
        <v>667</v>
      </c>
      <c r="E593" s="189"/>
      <c r="G593" s="195"/>
      <c r="H593" s="189"/>
      <c r="I593" s="189"/>
      <c r="J593" s="189"/>
      <c r="K593" s="198"/>
      <c r="Q593" s="672"/>
      <c r="R593" s="672"/>
      <c r="S593" s="672"/>
    </row>
    <row r="594" spans="1:19" ht="18">
      <c r="A594" s="701" t="s">
        <v>446</v>
      </c>
      <c r="B594" t="s">
        <v>667</v>
      </c>
      <c r="C594" s="233"/>
      <c r="D594" s="728" t="s">
        <v>763</v>
      </c>
      <c r="E594" s="234"/>
      <c r="F594" s="235"/>
      <c r="G594" s="236" t="s">
        <v>690</v>
      </c>
      <c r="H594" s="234"/>
      <c r="I594" s="237">
        <v>1</v>
      </c>
      <c r="J594" s="238">
        <v>0</v>
      </c>
      <c r="K594" s="239">
        <f>I594*J594</f>
        <v>0</v>
      </c>
      <c r="L594" s="240" t="s">
        <v>756</v>
      </c>
      <c r="M594" s="205">
        <v>2</v>
      </c>
      <c r="N594" t="s">
        <v>414</v>
      </c>
      <c r="O594" s="205">
        <f>I594*M594</f>
        <v>2</v>
      </c>
      <c r="P594" s="706">
        <f>O594*J594</f>
        <v>0</v>
      </c>
      <c r="Q594" s="672"/>
      <c r="R594" s="672"/>
      <c r="S594" s="672"/>
    </row>
    <row r="595" spans="1:19" ht="13.5">
      <c r="A595" s="701" t="s">
        <v>446</v>
      </c>
      <c r="B595" t="s">
        <v>667</v>
      </c>
      <c r="C595" s="188"/>
      <c r="D595" s="699" t="s">
        <v>694</v>
      </c>
      <c r="E595" s="189"/>
      <c r="G595" s="190" t="s">
        <v>695</v>
      </c>
      <c r="H595" s="189"/>
      <c r="I595" s="191">
        <v>0.03</v>
      </c>
      <c r="J595" s="192">
        <v>100</v>
      </c>
      <c r="K595" s="193">
        <f>I595*J595</f>
        <v>3</v>
      </c>
      <c r="M595" s="205">
        <v>2</v>
      </c>
      <c r="N595" t="s">
        <v>414</v>
      </c>
      <c r="O595" s="205">
        <f>I595*M595</f>
        <v>0.06</v>
      </c>
      <c r="P595" s="706">
        <f>O595*J595</f>
        <v>6</v>
      </c>
      <c r="Q595" s="672"/>
      <c r="R595" s="672"/>
      <c r="S595" s="672"/>
    </row>
    <row r="596" spans="1:19" ht="13.5">
      <c r="A596" s="701" t="s">
        <v>1128</v>
      </c>
      <c r="C596" s="194"/>
      <c r="D596" s="723"/>
      <c r="E596" s="189"/>
      <c r="G596" s="195"/>
      <c r="H596" s="189"/>
      <c r="I596" s="189"/>
      <c r="J596" s="196"/>
      <c r="K596" s="197">
        <f>SUM(K594:K595)</f>
        <v>3</v>
      </c>
      <c r="Q596" s="672"/>
      <c r="R596" s="672"/>
      <c r="S596" s="672"/>
    </row>
    <row r="597" spans="1:19" ht="13.5">
      <c r="A597" s="701" t="s">
        <v>1128</v>
      </c>
      <c r="C597" s="194"/>
      <c r="D597" s="722" t="s">
        <v>662</v>
      </c>
      <c r="E597" s="189"/>
      <c r="G597" s="195"/>
      <c r="H597" s="189"/>
      <c r="I597" s="189"/>
      <c r="J597" s="189"/>
      <c r="K597" s="198"/>
      <c r="Q597" s="672"/>
      <c r="R597" s="672"/>
      <c r="S597" s="672"/>
    </row>
    <row r="598" spans="1:19" ht="25.5">
      <c r="A598" s="701" t="s">
        <v>446</v>
      </c>
      <c r="B598" t="s">
        <v>662</v>
      </c>
      <c r="C598" s="188" t="s">
        <v>663</v>
      </c>
      <c r="D598" s="699" t="s">
        <v>664</v>
      </c>
      <c r="E598" s="189"/>
      <c r="G598" s="190" t="s">
        <v>665</v>
      </c>
      <c r="H598" s="189"/>
      <c r="I598" s="191">
        <v>5</v>
      </c>
      <c r="J598" s="192">
        <f>K592</f>
        <v>22.974666666666664</v>
      </c>
      <c r="K598" s="193">
        <f>I598*J598/100</f>
        <v>1.1487333333333332</v>
      </c>
      <c r="M598" s="205">
        <v>2</v>
      </c>
      <c r="N598" t="s">
        <v>414</v>
      </c>
      <c r="O598" s="205">
        <f>I598*M598</f>
        <v>10</v>
      </c>
      <c r="P598" s="706">
        <f>O598*J598/100</f>
        <v>2.2974666666666663</v>
      </c>
      <c r="Q598" s="672"/>
      <c r="R598" s="672"/>
      <c r="S598" s="672"/>
    </row>
    <row r="599" spans="1:19" ht="14.25" thickBot="1">
      <c r="A599" s="701" t="s">
        <v>1128</v>
      </c>
      <c r="C599" s="199"/>
      <c r="D599" s="725"/>
      <c r="E599" s="200"/>
      <c r="F599" s="201"/>
      <c r="G599" s="206"/>
      <c r="H599" s="200"/>
      <c r="I599" s="200"/>
      <c r="J599" s="202"/>
      <c r="K599" s="203">
        <f>SUM(K598:K598)</f>
        <v>1.1487333333333332</v>
      </c>
      <c r="Q599" s="672"/>
      <c r="R599" s="672"/>
      <c r="S599" s="672"/>
    </row>
    <row r="600" spans="1:19" ht="13.5" thickBot="1">
      <c r="A600" s="701" t="s">
        <v>1128</v>
      </c>
      <c r="Q600" s="672"/>
      <c r="R600" s="672"/>
      <c r="S600" s="672"/>
    </row>
    <row r="601" spans="1:19">
      <c r="A601" s="701" t="s">
        <v>1128</v>
      </c>
      <c r="C601" s="176" t="s">
        <v>645</v>
      </c>
      <c r="D601" s="212" t="str">
        <f>+QPS!C64</f>
        <v>3.06.06</v>
      </c>
      <c r="E601" s="2282" t="str">
        <f>+QPS!G64</f>
        <v>MONTAJE DE FLG SO 150# RF STL A105</v>
      </c>
      <c r="F601" s="2282"/>
      <c r="G601" s="2282"/>
      <c r="H601" s="2282"/>
      <c r="I601" s="2282"/>
      <c r="J601" s="2282"/>
      <c r="K601" s="2283"/>
      <c r="Q601" s="672">
        <f>QPS!V64</f>
        <v>976.47299999999996</v>
      </c>
      <c r="R601" s="672">
        <f>SUM(P601:P620)</f>
        <v>976.47300000000007</v>
      </c>
      <c r="S601" s="672">
        <f>Q601-R601</f>
        <v>0</v>
      </c>
    </row>
    <row r="602" spans="1:19">
      <c r="A602" s="701" t="s">
        <v>1128</v>
      </c>
      <c r="C602" s="181" t="s">
        <v>646</v>
      </c>
      <c r="D602" s="720" t="s">
        <v>675</v>
      </c>
      <c r="E602" s="207" t="s">
        <v>648</v>
      </c>
      <c r="F602" s="208">
        <v>6</v>
      </c>
      <c r="G602" s="207" t="s">
        <v>649</v>
      </c>
      <c r="H602" s="209">
        <f>F602</f>
        <v>6</v>
      </c>
      <c r="I602" s="210"/>
      <c r="J602" s="211" t="s">
        <v>681</v>
      </c>
      <c r="K602" s="182">
        <f>+K609+K614+K619</f>
        <v>36.165666666666667</v>
      </c>
      <c r="Q602" s="672"/>
      <c r="R602" s="672"/>
      <c r="S602" s="672"/>
    </row>
    <row r="603" spans="1:19" ht="13.5" thickBot="1">
      <c r="A603" s="701" t="s">
        <v>1128</v>
      </c>
      <c r="C603" s="183" t="s">
        <v>651</v>
      </c>
      <c r="D603" s="721" t="s">
        <v>652</v>
      </c>
      <c r="E603" s="184"/>
      <c r="F603" s="185"/>
      <c r="G603" s="186" t="s">
        <v>44</v>
      </c>
      <c r="H603" s="186" t="s">
        <v>653</v>
      </c>
      <c r="I603" s="186" t="s">
        <v>39</v>
      </c>
      <c r="J603" s="186" t="s">
        <v>654</v>
      </c>
      <c r="K603" s="187" t="s">
        <v>655</v>
      </c>
      <c r="Q603" s="672"/>
      <c r="R603" s="672"/>
      <c r="S603" s="672"/>
    </row>
    <row r="604" spans="1:19" ht="13.5">
      <c r="A604" s="701" t="s">
        <v>1128</v>
      </c>
      <c r="C604" s="194"/>
      <c r="D604" s="722" t="s">
        <v>656</v>
      </c>
      <c r="E604" s="189"/>
      <c r="G604" s="195"/>
      <c r="H604" s="189"/>
      <c r="I604" s="189"/>
      <c r="J604" s="189"/>
      <c r="K604" s="198"/>
      <c r="Q604" s="672"/>
      <c r="R604" s="672"/>
      <c r="S604" s="672"/>
    </row>
    <row r="605" spans="1:19" ht="13.5">
      <c r="A605" s="701" t="s">
        <v>447</v>
      </c>
      <c r="B605" t="s">
        <v>656</v>
      </c>
      <c r="C605" s="188" t="s">
        <v>657</v>
      </c>
      <c r="D605" s="699" t="s">
        <v>658</v>
      </c>
      <c r="E605" s="189"/>
      <c r="G605" s="190" t="s">
        <v>659</v>
      </c>
      <c r="H605" s="191">
        <v>0.1</v>
      </c>
      <c r="I605" s="191">
        <f>H605*8/$F$602</f>
        <v>0.13333333333333333</v>
      </c>
      <c r="J605" s="192">
        <v>10.51</v>
      </c>
      <c r="K605" s="193">
        <f>I605*J605</f>
        <v>1.4013333333333333</v>
      </c>
      <c r="M605" s="205">
        <v>27</v>
      </c>
      <c r="N605" t="s">
        <v>414</v>
      </c>
      <c r="O605" s="205">
        <f>I605*M605</f>
        <v>3.6</v>
      </c>
      <c r="P605" s="706">
        <f>O605*J605</f>
        <v>37.835999999999999</v>
      </c>
      <c r="Q605" s="672"/>
      <c r="R605" s="672"/>
      <c r="S605" s="672"/>
    </row>
    <row r="606" spans="1:19" ht="13.5">
      <c r="A606" s="701" t="s">
        <v>447</v>
      </c>
      <c r="B606" t="s">
        <v>656</v>
      </c>
      <c r="C606" s="188"/>
      <c r="D606" s="699" t="s">
        <v>668</v>
      </c>
      <c r="E606" s="189"/>
      <c r="G606" s="190" t="s">
        <v>659</v>
      </c>
      <c r="H606" s="191">
        <v>1</v>
      </c>
      <c r="I606" s="191">
        <f t="shared" ref="I606:I608" si="39">H606*8/$F$602</f>
        <v>1.3333333333333333</v>
      </c>
      <c r="J606" s="192">
        <v>9.3000000000000007</v>
      </c>
      <c r="K606" s="193">
        <f>I606*J606</f>
        <v>12.4</v>
      </c>
      <c r="M606" s="205">
        <v>27</v>
      </c>
      <c r="N606" t="s">
        <v>414</v>
      </c>
      <c r="O606" s="205">
        <f>I606*M606</f>
        <v>36</v>
      </c>
      <c r="P606" s="706">
        <f>O606*J606</f>
        <v>334.8</v>
      </c>
      <c r="Q606" s="672"/>
      <c r="R606" s="672"/>
      <c r="S606" s="672"/>
    </row>
    <row r="607" spans="1:19" ht="13.5">
      <c r="A607" s="701" t="s">
        <v>447</v>
      </c>
      <c r="B607" t="s">
        <v>656</v>
      </c>
      <c r="C607" s="188"/>
      <c r="D607" s="699" t="s">
        <v>757</v>
      </c>
      <c r="E607" s="189"/>
      <c r="G607" s="190" t="s">
        <v>659</v>
      </c>
      <c r="H607" s="191">
        <v>1</v>
      </c>
      <c r="I607" s="191">
        <f t="shared" si="39"/>
        <v>1.3333333333333333</v>
      </c>
      <c r="J607" s="192">
        <v>6.88</v>
      </c>
      <c r="K607" s="193">
        <f>I607*J607</f>
        <v>9.173333333333332</v>
      </c>
      <c r="M607" s="205">
        <v>27</v>
      </c>
      <c r="N607" t="s">
        <v>414</v>
      </c>
      <c r="O607" s="205">
        <f>I607*M607</f>
        <v>36</v>
      </c>
      <c r="P607" s="706">
        <f>O607*J607</f>
        <v>247.68</v>
      </c>
      <c r="Q607" s="672"/>
      <c r="R607" s="672"/>
      <c r="S607" s="672"/>
    </row>
    <row r="608" spans="1:19" ht="13.5">
      <c r="A608" s="701" t="s">
        <v>447</v>
      </c>
      <c r="B608" t="s">
        <v>656</v>
      </c>
      <c r="C608" s="188" t="s">
        <v>660</v>
      </c>
      <c r="D608" s="699" t="s">
        <v>661</v>
      </c>
      <c r="E608" s="189"/>
      <c r="G608" s="190" t="s">
        <v>659</v>
      </c>
      <c r="H608" s="191">
        <v>1</v>
      </c>
      <c r="I608" s="191">
        <f t="shared" si="39"/>
        <v>1.3333333333333333</v>
      </c>
      <c r="J608" s="192"/>
      <c r="K608" s="193">
        <f>I608*J608</f>
        <v>0</v>
      </c>
      <c r="M608" s="205">
        <v>27</v>
      </c>
      <c r="N608" t="s">
        <v>414</v>
      </c>
      <c r="O608" s="205">
        <f>I608*M608</f>
        <v>36</v>
      </c>
      <c r="Q608" s="672"/>
      <c r="R608" s="672"/>
      <c r="S608" s="672"/>
    </row>
    <row r="609" spans="1:19" ht="13.5">
      <c r="A609" s="701" t="s">
        <v>1128</v>
      </c>
      <c r="C609" s="194"/>
      <c r="D609" s="723"/>
      <c r="E609" s="189"/>
      <c r="G609" s="195"/>
      <c r="H609" s="189"/>
      <c r="I609" s="189"/>
      <c r="J609" s="196"/>
      <c r="K609" s="197">
        <f>SUM(K605:K607)</f>
        <v>22.974666666666664</v>
      </c>
      <c r="Q609" s="672"/>
      <c r="R609" s="672"/>
      <c r="S609" s="672"/>
    </row>
    <row r="610" spans="1:19" ht="13.5">
      <c r="A610" s="701" t="s">
        <v>1128</v>
      </c>
      <c r="C610" s="194"/>
      <c r="D610" s="722" t="s">
        <v>667</v>
      </c>
      <c r="E610" s="189"/>
      <c r="G610" s="195"/>
      <c r="H610" s="189"/>
      <c r="I610" s="189"/>
      <c r="J610" s="189"/>
      <c r="K610" s="198"/>
      <c r="Q610" s="672"/>
      <c r="R610" s="672"/>
      <c r="S610" s="672"/>
    </row>
    <row r="611" spans="1:19" ht="25.5">
      <c r="A611" s="701" t="s">
        <v>447</v>
      </c>
      <c r="B611" t="s">
        <v>667</v>
      </c>
      <c r="C611" s="233"/>
      <c r="D611" s="727" t="s">
        <v>764</v>
      </c>
      <c r="E611" s="234"/>
      <c r="F611" s="235"/>
      <c r="G611" s="236" t="s">
        <v>690</v>
      </c>
      <c r="H611" s="234"/>
      <c r="I611" s="237">
        <v>1</v>
      </c>
      <c r="J611" s="238">
        <v>0</v>
      </c>
      <c r="K611" s="239">
        <f>I611*J611</f>
        <v>0</v>
      </c>
      <c r="L611" s="240" t="s">
        <v>756</v>
      </c>
      <c r="M611" s="205">
        <v>27</v>
      </c>
      <c r="N611" t="s">
        <v>414</v>
      </c>
      <c r="O611" s="205">
        <f>I611*M611</f>
        <v>27</v>
      </c>
      <c r="P611" s="706">
        <f>O611*J611</f>
        <v>0</v>
      </c>
      <c r="Q611" s="672"/>
      <c r="R611" s="672"/>
      <c r="S611" s="672"/>
    </row>
    <row r="612" spans="1:19" ht="13.5">
      <c r="A612" s="701" t="s">
        <v>447</v>
      </c>
      <c r="B612" t="s">
        <v>667</v>
      </c>
      <c r="C612" s="188"/>
      <c r="D612" s="699" t="s">
        <v>829</v>
      </c>
      <c r="E612" s="189"/>
      <c r="G612" s="190" t="s">
        <v>722</v>
      </c>
      <c r="H612" s="189"/>
      <c r="I612" s="191">
        <v>0.06</v>
      </c>
      <c r="J612" s="192">
        <v>6.26</v>
      </c>
      <c r="K612" s="193">
        <f>I612*J612</f>
        <v>0.37559999999999999</v>
      </c>
      <c r="M612" s="205">
        <v>27</v>
      </c>
      <c r="N612" t="s">
        <v>414</v>
      </c>
      <c r="O612" s="205">
        <f>I612*M612</f>
        <v>1.6199999999999999</v>
      </c>
      <c r="P612" s="706">
        <f>O612*J612</f>
        <v>10.1412</v>
      </c>
      <c r="Q612" s="672"/>
      <c r="R612" s="672"/>
      <c r="S612" s="672"/>
    </row>
    <row r="613" spans="1:19" ht="13.5">
      <c r="A613" s="701" t="s">
        <v>447</v>
      </c>
      <c r="B613" t="s">
        <v>667</v>
      </c>
      <c r="C613" s="188"/>
      <c r="D613" s="699" t="s">
        <v>830</v>
      </c>
      <c r="E613" s="189"/>
      <c r="G613" s="190" t="s">
        <v>695</v>
      </c>
      <c r="H613" s="189"/>
      <c r="I613" s="191">
        <v>0.03</v>
      </c>
      <c r="J613" s="192">
        <v>100</v>
      </c>
      <c r="K613" s="193">
        <f>I613*J613</f>
        <v>3</v>
      </c>
      <c r="M613" s="205">
        <v>27</v>
      </c>
      <c r="N613" t="s">
        <v>414</v>
      </c>
      <c r="O613" s="205">
        <f>I613*M613</f>
        <v>0.80999999999999994</v>
      </c>
      <c r="P613" s="706">
        <f>O613*J613</f>
        <v>81</v>
      </c>
      <c r="Q613" s="672"/>
      <c r="R613" s="672"/>
      <c r="S613" s="672"/>
    </row>
    <row r="614" spans="1:19" ht="13.5">
      <c r="A614" s="701" t="s">
        <v>1128</v>
      </c>
      <c r="C614" s="194"/>
      <c r="D614" s="723"/>
      <c r="E614" s="189"/>
      <c r="G614" s="195"/>
      <c r="H614" s="189"/>
      <c r="I614" s="189"/>
      <c r="J614" s="196"/>
      <c r="K614" s="197">
        <f>SUM(K611:K613)</f>
        <v>3.3755999999999999</v>
      </c>
      <c r="Q614" s="672"/>
      <c r="R614" s="672"/>
      <c r="S614" s="672"/>
    </row>
    <row r="615" spans="1:19" ht="13.5">
      <c r="A615" s="701" t="s">
        <v>1128</v>
      </c>
      <c r="C615" s="194"/>
      <c r="D615" s="722" t="s">
        <v>662</v>
      </c>
      <c r="E615" s="189"/>
      <c r="G615" s="195"/>
      <c r="H615" s="189"/>
      <c r="I615" s="189"/>
      <c r="J615" s="189"/>
      <c r="K615" s="198"/>
      <c r="Q615" s="672"/>
      <c r="R615" s="672"/>
      <c r="S615" s="672"/>
    </row>
    <row r="616" spans="1:19" ht="25.5">
      <c r="A616" s="701" t="s">
        <v>447</v>
      </c>
      <c r="B616" t="s">
        <v>662</v>
      </c>
      <c r="C616" s="188" t="s">
        <v>663</v>
      </c>
      <c r="D616" s="699" t="s">
        <v>664</v>
      </c>
      <c r="E616" s="189"/>
      <c r="G616" s="190" t="s">
        <v>665</v>
      </c>
      <c r="H616" s="189"/>
      <c r="I616" s="191">
        <v>5</v>
      </c>
      <c r="J616" s="192">
        <f>K609</f>
        <v>22.974666666666664</v>
      </c>
      <c r="K616" s="193">
        <f>I616*J616/100</f>
        <v>1.1487333333333332</v>
      </c>
      <c r="M616" s="205">
        <v>27</v>
      </c>
      <c r="N616" t="s">
        <v>414</v>
      </c>
      <c r="O616" s="205">
        <f>I616*M616</f>
        <v>135</v>
      </c>
      <c r="P616" s="706">
        <f>O616*J616/100</f>
        <v>31.015799999999995</v>
      </c>
      <c r="Q616" s="672"/>
      <c r="R616" s="672"/>
      <c r="S616" s="672"/>
    </row>
    <row r="617" spans="1:19" ht="13.5">
      <c r="A617" s="701" t="s">
        <v>447</v>
      </c>
      <c r="B617" t="s">
        <v>662</v>
      </c>
      <c r="C617" s="188"/>
      <c r="D617" s="724" t="s">
        <v>760</v>
      </c>
      <c r="E617" s="189"/>
      <c r="G617" s="190" t="s">
        <v>666</v>
      </c>
      <c r="H617" s="191">
        <v>1</v>
      </c>
      <c r="I617" s="191">
        <f>H617*8/H$602</f>
        <v>1.3333333333333333</v>
      </c>
      <c r="J617" s="192">
        <f>+J548</f>
        <v>1.5</v>
      </c>
      <c r="K617" s="193">
        <f>I617*J617</f>
        <v>2</v>
      </c>
      <c r="M617" s="205">
        <v>27</v>
      </c>
      <c r="N617" t="s">
        <v>414</v>
      </c>
      <c r="O617" s="205">
        <f>I617*M617</f>
        <v>36</v>
      </c>
      <c r="P617" s="706">
        <f>O617*J617</f>
        <v>54</v>
      </c>
      <c r="Q617" s="672"/>
      <c r="R617" s="672"/>
      <c r="S617" s="672"/>
    </row>
    <row r="618" spans="1:19" ht="13.5">
      <c r="A618" s="701" t="s">
        <v>447</v>
      </c>
      <c r="B618" t="s">
        <v>662</v>
      </c>
      <c r="C618" s="188"/>
      <c r="D618" s="724" t="s">
        <v>726</v>
      </c>
      <c r="E618" s="189"/>
      <c r="G618" s="190" t="s">
        <v>666</v>
      </c>
      <c r="H618" s="191">
        <v>1</v>
      </c>
      <c r="I618" s="191">
        <f>H618*8/H$602</f>
        <v>1.3333333333333333</v>
      </c>
      <c r="J618" s="192">
        <f>+J550</f>
        <v>5</v>
      </c>
      <c r="K618" s="193">
        <f>I618*J618</f>
        <v>6.6666666666666661</v>
      </c>
      <c r="M618" s="205">
        <v>27</v>
      </c>
      <c r="N618" t="s">
        <v>414</v>
      </c>
      <c r="O618" s="205">
        <f>I618*M618</f>
        <v>36</v>
      </c>
      <c r="P618" s="706">
        <f>O618*J618</f>
        <v>180</v>
      </c>
      <c r="Q618" s="672"/>
      <c r="R618" s="672"/>
      <c r="S618" s="672"/>
    </row>
    <row r="619" spans="1:19" ht="14.25" thickBot="1">
      <c r="A619" s="701" t="s">
        <v>1128</v>
      </c>
      <c r="C619" s="199"/>
      <c r="D619" s="725"/>
      <c r="E619" s="200"/>
      <c r="F619" s="201"/>
      <c r="G619" s="206"/>
      <c r="H619" s="200"/>
      <c r="I619" s="200"/>
      <c r="J619" s="202"/>
      <c r="K619" s="203">
        <f>SUM(K616:K618)</f>
        <v>9.8154000000000003</v>
      </c>
      <c r="Q619" s="672"/>
      <c r="R619" s="672"/>
      <c r="S619" s="672"/>
    </row>
    <row r="620" spans="1:19" ht="13.5" thickBot="1">
      <c r="A620" s="701" t="s">
        <v>1128</v>
      </c>
      <c r="Q620" s="672"/>
      <c r="R620" s="672"/>
      <c r="S620" s="672"/>
    </row>
    <row r="621" spans="1:19">
      <c r="A621" s="701" t="s">
        <v>1128</v>
      </c>
      <c r="C621" s="176" t="s">
        <v>645</v>
      </c>
      <c r="D621" s="212" t="str">
        <f>+QPS!C65</f>
        <v>3.06.07</v>
      </c>
      <c r="E621" s="2282" t="str">
        <f>+QPS!G65</f>
        <v>MONTAJE DE FLG SO 150# RF STL A105</v>
      </c>
      <c r="F621" s="2282"/>
      <c r="G621" s="2282"/>
      <c r="H621" s="2282"/>
      <c r="I621" s="2282"/>
      <c r="J621" s="2282"/>
      <c r="K621" s="2283"/>
      <c r="Q621" s="672">
        <f>QPS!V65</f>
        <v>430.66293333333329</v>
      </c>
      <c r="R621" s="672">
        <f>SUM(P621:P640)</f>
        <v>430.66293333333323</v>
      </c>
      <c r="S621" s="672">
        <f>Q621-R621</f>
        <v>0</v>
      </c>
    </row>
    <row r="622" spans="1:19">
      <c r="A622" s="701" t="s">
        <v>1128</v>
      </c>
      <c r="C622" s="181" t="s">
        <v>646</v>
      </c>
      <c r="D622" s="720" t="s">
        <v>675</v>
      </c>
      <c r="E622" s="207" t="s">
        <v>648</v>
      </c>
      <c r="F622" s="208">
        <v>6</v>
      </c>
      <c r="G622" s="207" t="s">
        <v>649</v>
      </c>
      <c r="H622" s="209">
        <f>F622</f>
        <v>6</v>
      </c>
      <c r="I622" s="210"/>
      <c r="J622" s="211" t="s">
        <v>676</v>
      </c>
      <c r="K622" s="182">
        <f>+K629+K634+K639</f>
        <v>53.832866666666661</v>
      </c>
      <c r="Q622" s="672"/>
      <c r="R622" s="672"/>
      <c r="S622" s="672"/>
    </row>
    <row r="623" spans="1:19" ht="13.5" thickBot="1">
      <c r="A623" s="701" t="s">
        <v>1128</v>
      </c>
      <c r="C623" s="183" t="s">
        <v>651</v>
      </c>
      <c r="D623" s="721" t="s">
        <v>652</v>
      </c>
      <c r="E623" s="184"/>
      <c r="F623" s="185"/>
      <c r="G623" s="186" t="s">
        <v>44</v>
      </c>
      <c r="H623" s="186" t="s">
        <v>653</v>
      </c>
      <c r="I623" s="186" t="s">
        <v>39</v>
      </c>
      <c r="J623" s="186" t="s">
        <v>654</v>
      </c>
      <c r="K623" s="187" t="s">
        <v>655</v>
      </c>
      <c r="Q623" s="672"/>
      <c r="R623" s="672"/>
      <c r="S623" s="672"/>
    </row>
    <row r="624" spans="1:19" ht="13.5">
      <c r="A624" s="701" t="s">
        <v>1128</v>
      </c>
      <c r="C624" s="194"/>
      <c r="D624" s="722" t="s">
        <v>656</v>
      </c>
      <c r="E624" s="189"/>
      <c r="G624" s="195"/>
      <c r="H624" s="189"/>
      <c r="I624" s="189"/>
      <c r="J624" s="189"/>
      <c r="K624" s="198"/>
      <c r="Q624" s="672"/>
      <c r="R624" s="672"/>
      <c r="S624" s="672"/>
    </row>
    <row r="625" spans="1:19" ht="13.5">
      <c r="A625" s="701" t="s">
        <v>448</v>
      </c>
      <c r="B625" t="s">
        <v>656</v>
      </c>
      <c r="C625" s="188" t="s">
        <v>657</v>
      </c>
      <c r="D625" s="699" t="s">
        <v>658</v>
      </c>
      <c r="E625" s="189"/>
      <c r="G625" s="190" t="s">
        <v>659</v>
      </c>
      <c r="H625" s="191">
        <v>0.1</v>
      </c>
      <c r="I625" s="191">
        <f>H625*8/$F$622</f>
        <v>0.13333333333333333</v>
      </c>
      <c r="J625" s="192">
        <v>10.51</v>
      </c>
      <c r="K625" s="193">
        <f>I625*J625</f>
        <v>1.4013333333333333</v>
      </c>
      <c r="M625" s="205">
        <v>8</v>
      </c>
      <c r="N625" t="s">
        <v>414</v>
      </c>
      <c r="O625" s="205">
        <f>I625*M625</f>
        <v>1.0666666666666667</v>
      </c>
      <c r="P625" s="706">
        <f>O625*J625</f>
        <v>11.210666666666667</v>
      </c>
      <c r="Q625" s="672"/>
      <c r="R625" s="672"/>
      <c r="S625" s="672"/>
    </row>
    <row r="626" spans="1:19" ht="13.5">
      <c r="A626" s="701" t="s">
        <v>448</v>
      </c>
      <c r="B626" t="s">
        <v>656</v>
      </c>
      <c r="C626" s="188"/>
      <c r="D626" s="699" t="s">
        <v>668</v>
      </c>
      <c r="E626" s="189"/>
      <c r="G626" s="190" t="s">
        <v>659</v>
      </c>
      <c r="H626" s="191">
        <v>1</v>
      </c>
      <c r="I626" s="191">
        <f t="shared" ref="I626:I628" si="40">H626*8/$F$622</f>
        <v>1.3333333333333333</v>
      </c>
      <c r="J626" s="192">
        <v>9.3000000000000007</v>
      </c>
      <c r="K626" s="193">
        <f>I626*J626</f>
        <v>12.4</v>
      </c>
      <c r="M626" s="205">
        <v>8</v>
      </c>
      <c r="N626" t="s">
        <v>414</v>
      </c>
      <c r="O626" s="205">
        <f>I626*M626</f>
        <v>10.666666666666666</v>
      </c>
      <c r="P626" s="706">
        <f>O626*J626</f>
        <v>99.2</v>
      </c>
      <c r="Q626" s="672"/>
      <c r="R626" s="672"/>
      <c r="S626" s="672"/>
    </row>
    <row r="627" spans="1:19" ht="13.5">
      <c r="A627" s="701" t="s">
        <v>448</v>
      </c>
      <c r="B627" t="s">
        <v>656</v>
      </c>
      <c r="C627" s="188"/>
      <c r="D627" s="699" t="s">
        <v>757</v>
      </c>
      <c r="E627" s="189"/>
      <c r="G627" s="190" t="s">
        <v>659</v>
      </c>
      <c r="H627" s="191">
        <v>1</v>
      </c>
      <c r="I627" s="191">
        <f t="shared" si="40"/>
        <v>1.3333333333333333</v>
      </c>
      <c r="J627" s="192">
        <v>12.53</v>
      </c>
      <c r="K627" s="193">
        <f>I627*J627</f>
        <v>16.706666666666663</v>
      </c>
      <c r="M627" s="205">
        <v>8</v>
      </c>
      <c r="N627" t="s">
        <v>414</v>
      </c>
      <c r="O627" s="205">
        <f>I627*M627</f>
        <v>10.666666666666666</v>
      </c>
      <c r="P627" s="706">
        <f>O627*J627</f>
        <v>133.65333333333331</v>
      </c>
      <c r="Q627" s="672"/>
      <c r="R627" s="672"/>
      <c r="S627" s="672"/>
    </row>
    <row r="628" spans="1:19" ht="13.5">
      <c r="A628" s="701" t="s">
        <v>448</v>
      </c>
      <c r="B628" t="s">
        <v>656</v>
      </c>
      <c r="C628" s="188" t="s">
        <v>660</v>
      </c>
      <c r="D628" s="699" t="s">
        <v>661</v>
      </c>
      <c r="E628" s="189"/>
      <c r="G628" s="190" t="s">
        <v>659</v>
      </c>
      <c r="H628" s="191">
        <v>1</v>
      </c>
      <c r="I628" s="191">
        <f t="shared" si="40"/>
        <v>1.3333333333333333</v>
      </c>
      <c r="J628" s="192">
        <v>6.88</v>
      </c>
      <c r="K628" s="193">
        <f>I628*J628</f>
        <v>9.173333333333332</v>
      </c>
      <c r="M628" s="205">
        <v>8</v>
      </c>
      <c r="N628" t="s">
        <v>414</v>
      </c>
      <c r="O628" s="205">
        <f>I628*M628</f>
        <v>10.666666666666666</v>
      </c>
      <c r="P628" s="706">
        <f>O628*J628</f>
        <v>73.386666666666656</v>
      </c>
      <c r="Q628" s="672"/>
      <c r="R628" s="672"/>
      <c r="S628" s="672"/>
    </row>
    <row r="629" spans="1:19" ht="13.5">
      <c r="A629" s="701" t="s">
        <v>1128</v>
      </c>
      <c r="C629" s="194"/>
      <c r="D629" s="723"/>
      <c r="E629" s="189"/>
      <c r="G629" s="195"/>
      <c r="H629" s="189"/>
      <c r="I629" s="189"/>
      <c r="J629" s="196"/>
      <c r="K629" s="197">
        <f>SUM(K625:K628)</f>
        <v>39.681333333333328</v>
      </c>
      <c r="Q629" s="672"/>
      <c r="R629" s="672"/>
      <c r="S629" s="672"/>
    </row>
    <row r="630" spans="1:19" ht="13.5">
      <c r="A630" s="701" t="s">
        <v>1128</v>
      </c>
      <c r="C630" s="194"/>
      <c r="D630" s="722" t="s">
        <v>667</v>
      </c>
      <c r="E630" s="189"/>
      <c r="G630" s="195"/>
      <c r="H630" s="189"/>
      <c r="I630" s="189"/>
      <c r="J630" s="189"/>
      <c r="K630" s="198"/>
      <c r="Q630" s="672"/>
      <c r="R630" s="672"/>
      <c r="S630" s="672"/>
    </row>
    <row r="631" spans="1:19" ht="25.5">
      <c r="A631" s="701" t="s">
        <v>448</v>
      </c>
      <c r="B631" t="s">
        <v>667</v>
      </c>
      <c r="C631" s="233"/>
      <c r="D631" s="727" t="s">
        <v>765</v>
      </c>
      <c r="E631" s="234"/>
      <c r="F631" s="235"/>
      <c r="G631" s="236" t="s">
        <v>690</v>
      </c>
      <c r="H631" s="234"/>
      <c r="I631" s="237">
        <v>1</v>
      </c>
      <c r="J631" s="238">
        <v>0</v>
      </c>
      <c r="K631" s="239">
        <f>I631*J631</f>
        <v>0</v>
      </c>
      <c r="L631" s="240" t="s">
        <v>756</v>
      </c>
      <c r="M631" s="205">
        <v>8</v>
      </c>
      <c r="N631" t="s">
        <v>414</v>
      </c>
      <c r="O631" s="205">
        <f>I631*M631</f>
        <v>8</v>
      </c>
      <c r="P631" s="706">
        <f>O631*J631</f>
        <v>0</v>
      </c>
      <c r="Q631" s="672"/>
      <c r="R631" s="672"/>
      <c r="S631" s="672"/>
    </row>
    <row r="632" spans="1:19" ht="13.5">
      <c r="A632" s="701" t="s">
        <v>448</v>
      </c>
      <c r="B632" t="s">
        <v>667</v>
      </c>
      <c r="C632" s="188"/>
      <c r="D632" s="699" t="s">
        <v>829</v>
      </c>
      <c r="E632" s="189"/>
      <c r="G632" s="190" t="s">
        <v>722</v>
      </c>
      <c r="H632" s="189"/>
      <c r="I632" s="191">
        <v>0.08</v>
      </c>
      <c r="J632" s="192">
        <v>6.26</v>
      </c>
      <c r="K632" s="193">
        <f>I632*J632</f>
        <v>0.50080000000000002</v>
      </c>
      <c r="M632" s="205">
        <v>8</v>
      </c>
      <c r="N632" t="s">
        <v>414</v>
      </c>
      <c r="O632" s="205">
        <f>I632*M632</f>
        <v>0.64</v>
      </c>
      <c r="P632" s="706">
        <f>O632*J632</f>
        <v>4.0064000000000002</v>
      </c>
      <c r="Q632" s="672"/>
      <c r="R632" s="672"/>
      <c r="S632" s="672"/>
    </row>
    <row r="633" spans="1:19" ht="13.5">
      <c r="A633" s="701" t="s">
        <v>448</v>
      </c>
      <c r="B633" t="s">
        <v>667</v>
      </c>
      <c r="C633" s="188"/>
      <c r="D633" s="699" t="s">
        <v>830</v>
      </c>
      <c r="E633" s="189"/>
      <c r="G633" s="190" t="s">
        <v>695</v>
      </c>
      <c r="H633" s="189"/>
      <c r="I633" s="191">
        <v>0.03</v>
      </c>
      <c r="J633" s="192">
        <v>100</v>
      </c>
      <c r="K633" s="193">
        <f>I633*J633</f>
        <v>3</v>
      </c>
      <c r="M633" s="205">
        <v>8</v>
      </c>
      <c r="N633" t="s">
        <v>414</v>
      </c>
      <c r="O633" s="205">
        <f>I633*M633</f>
        <v>0.24</v>
      </c>
      <c r="P633" s="706">
        <f>O633*J633</f>
        <v>24</v>
      </c>
      <c r="Q633" s="672"/>
      <c r="R633" s="672"/>
      <c r="S633" s="672"/>
    </row>
    <row r="634" spans="1:19" ht="13.5">
      <c r="A634" s="701" t="s">
        <v>1128</v>
      </c>
      <c r="C634" s="194"/>
      <c r="D634" s="723"/>
      <c r="E634" s="189"/>
      <c r="G634" s="195"/>
      <c r="H634" s="189"/>
      <c r="I634" s="189"/>
      <c r="J634" s="196"/>
      <c r="K634" s="197">
        <f>SUM(K631:K633)</f>
        <v>3.5007999999999999</v>
      </c>
      <c r="Q634" s="672"/>
      <c r="R634" s="672"/>
      <c r="S634" s="672"/>
    </row>
    <row r="635" spans="1:19" ht="13.5">
      <c r="A635" s="701" t="s">
        <v>1128</v>
      </c>
      <c r="C635" s="194"/>
      <c r="D635" s="722" t="s">
        <v>662</v>
      </c>
      <c r="E635" s="189"/>
      <c r="G635" s="195"/>
      <c r="H635" s="189"/>
      <c r="I635" s="189"/>
      <c r="J635" s="189"/>
      <c r="K635" s="198"/>
      <c r="Q635" s="672"/>
      <c r="R635" s="672"/>
      <c r="S635" s="672"/>
    </row>
    <row r="636" spans="1:19" ht="25.5">
      <c r="A636" s="701" t="s">
        <v>448</v>
      </c>
      <c r="B636" t="s">
        <v>662</v>
      </c>
      <c r="C636" s="188" t="s">
        <v>663</v>
      </c>
      <c r="D636" s="699" t="s">
        <v>664</v>
      </c>
      <c r="E636" s="189"/>
      <c r="G636" s="190" t="s">
        <v>665</v>
      </c>
      <c r="H636" s="189"/>
      <c r="I636" s="191">
        <v>5</v>
      </c>
      <c r="J636" s="192">
        <f>K629</f>
        <v>39.681333333333328</v>
      </c>
      <c r="K636" s="193">
        <f>I636*J636/100</f>
        <v>1.9840666666666664</v>
      </c>
      <c r="M636" s="205">
        <v>8</v>
      </c>
      <c r="N636" t="s">
        <v>414</v>
      </c>
      <c r="O636" s="205">
        <f>I636*M636</f>
        <v>40</v>
      </c>
      <c r="P636" s="706">
        <f>O636*J636/100</f>
        <v>15.872533333333331</v>
      </c>
      <c r="Q636" s="672"/>
      <c r="R636" s="672"/>
      <c r="S636" s="672"/>
    </row>
    <row r="637" spans="1:19" ht="13.5">
      <c r="A637" s="701" t="s">
        <v>448</v>
      </c>
      <c r="B637" t="s">
        <v>662</v>
      </c>
      <c r="C637" s="188"/>
      <c r="D637" s="724" t="s">
        <v>760</v>
      </c>
      <c r="E637" s="189"/>
      <c r="G637" s="190" t="s">
        <v>666</v>
      </c>
      <c r="H637" s="191">
        <v>1</v>
      </c>
      <c r="I637" s="191">
        <f>H637*8/H$622</f>
        <v>1.3333333333333333</v>
      </c>
      <c r="J637" s="192">
        <f>+J617</f>
        <v>1.5</v>
      </c>
      <c r="K637" s="193">
        <f>I637*J637</f>
        <v>2</v>
      </c>
      <c r="M637" s="205">
        <v>8</v>
      </c>
      <c r="N637" t="s">
        <v>414</v>
      </c>
      <c r="O637" s="205">
        <f>I637*M637</f>
        <v>10.666666666666666</v>
      </c>
      <c r="P637" s="706">
        <f>O637*J637</f>
        <v>16</v>
      </c>
      <c r="Q637" s="672"/>
      <c r="R637" s="672"/>
      <c r="S637" s="672"/>
    </row>
    <row r="638" spans="1:19" ht="13.5">
      <c r="A638" s="701" t="s">
        <v>448</v>
      </c>
      <c r="B638" t="s">
        <v>662</v>
      </c>
      <c r="C638" s="188"/>
      <c r="D638" s="724" t="s">
        <v>726</v>
      </c>
      <c r="E638" s="189"/>
      <c r="G638" s="190" t="s">
        <v>666</v>
      </c>
      <c r="H638" s="191">
        <v>1</v>
      </c>
      <c r="I638" s="191">
        <f>H638*8/H$622</f>
        <v>1.3333333333333333</v>
      </c>
      <c r="J638" s="192">
        <f>+J618</f>
        <v>5</v>
      </c>
      <c r="K638" s="193">
        <f>I638*J638</f>
        <v>6.6666666666666661</v>
      </c>
      <c r="M638" s="205">
        <v>8</v>
      </c>
      <c r="N638" t="s">
        <v>414</v>
      </c>
      <c r="O638" s="205">
        <f>I638*M638</f>
        <v>10.666666666666666</v>
      </c>
      <c r="P638" s="706">
        <f>O638*J638</f>
        <v>53.333333333333329</v>
      </c>
      <c r="Q638" s="672"/>
      <c r="R638" s="672"/>
      <c r="S638" s="672"/>
    </row>
    <row r="639" spans="1:19" ht="14.25" thickBot="1">
      <c r="A639" s="701" t="s">
        <v>1128</v>
      </c>
      <c r="C639" s="199"/>
      <c r="D639" s="725"/>
      <c r="E639" s="200"/>
      <c r="F639" s="201"/>
      <c r="G639" s="206"/>
      <c r="H639" s="200"/>
      <c r="I639" s="200"/>
      <c r="J639" s="202"/>
      <c r="K639" s="203">
        <f>SUM(K636:K638)</f>
        <v>10.650733333333331</v>
      </c>
      <c r="Q639" s="672"/>
      <c r="R639" s="672"/>
      <c r="S639" s="672"/>
    </row>
    <row r="640" spans="1:19" ht="13.5" thickBot="1">
      <c r="A640" s="701" t="s">
        <v>1128</v>
      </c>
      <c r="Q640" s="672"/>
      <c r="R640" s="672"/>
      <c r="S640" s="672"/>
    </row>
    <row r="641" spans="1:19">
      <c r="A641" s="701" t="s">
        <v>1128</v>
      </c>
      <c r="C641" s="176" t="s">
        <v>645</v>
      </c>
      <c r="D641" s="212" t="str">
        <f>+QPS!C66</f>
        <v>3.06.08</v>
      </c>
      <c r="E641" s="2282" t="str">
        <f>+QPS!G66</f>
        <v>MONTAJE DE FLG BLIND 150# RF STL A105</v>
      </c>
      <c r="F641" s="2282"/>
      <c r="G641" s="2282"/>
      <c r="H641" s="2282"/>
      <c r="I641" s="2282"/>
      <c r="J641" s="2282"/>
      <c r="K641" s="2283"/>
      <c r="Q641" s="672">
        <f>QPS!V66</f>
        <v>161.12299999999996</v>
      </c>
      <c r="R641" s="672">
        <f>SUM(P641:P660)</f>
        <v>161.12299999999999</v>
      </c>
      <c r="S641" s="672">
        <f>Q641-R641</f>
        <v>0</v>
      </c>
    </row>
    <row r="642" spans="1:19">
      <c r="A642" s="701" t="s">
        <v>1128</v>
      </c>
      <c r="C642" s="181" t="s">
        <v>646</v>
      </c>
      <c r="D642" s="720" t="s">
        <v>675</v>
      </c>
      <c r="E642" s="207" t="s">
        <v>648</v>
      </c>
      <c r="F642" s="208">
        <v>6</v>
      </c>
      <c r="G642" s="207" t="s">
        <v>649</v>
      </c>
      <c r="H642" s="209">
        <f>F642</f>
        <v>6</v>
      </c>
      <c r="I642" s="210"/>
      <c r="J642" s="211" t="s">
        <v>676</v>
      </c>
      <c r="K642" s="182">
        <f>+K649+K654+K659</f>
        <v>53.707666666666654</v>
      </c>
      <c r="Q642" s="672"/>
      <c r="R642" s="672"/>
      <c r="S642" s="672"/>
    </row>
    <row r="643" spans="1:19" ht="13.5" thickBot="1">
      <c r="A643" s="701" t="s">
        <v>1128</v>
      </c>
      <c r="C643" s="183" t="s">
        <v>651</v>
      </c>
      <c r="D643" s="721" t="s">
        <v>652</v>
      </c>
      <c r="E643" s="184"/>
      <c r="F643" s="185"/>
      <c r="G643" s="186" t="s">
        <v>44</v>
      </c>
      <c r="H643" s="186" t="s">
        <v>653</v>
      </c>
      <c r="I643" s="186" t="s">
        <v>39</v>
      </c>
      <c r="J643" s="186" t="s">
        <v>654</v>
      </c>
      <c r="K643" s="187" t="s">
        <v>655</v>
      </c>
      <c r="Q643" s="672"/>
      <c r="R643" s="672"/>
      <c r="S643" s="672"/>
    </row>
    <row r="644" spans="1:19" ht="13.5">
      <c r="A644" s="701" t="s">
        <v>1128</v>
      </c>
      <c r="C644" s="194"/>
      <c r="D644" s="722" t="s">
        <v>656</v>
      </c>
      <c r="E644" s="189"/>
      <c r="G644" s="195"/>
      <c r="H644" s="189"/>
      <c r="I644" s="189"/>
      <c r="J644" s="189"/>
      <c r="K644" s="198"/>
      <c r="Q644" s="672"/>
      <c r="R644" s="672"/>
      <c r="S644" s="672"/>
    </row>
    <row r="645" spans="1:19" ht="13.5">
      <c r="A645" s="701" t="s">
        <v>577</v>
      </c>
      <c r="B645" t="s">
        <v>656</v>
      </c>
      <c r="C645" s="188" t="s">
        <v>657</v>
      </c>
      <c r="D645" s="699" t="s">
        <v>658</v>
      </c>
      <c r="E645" s="189"/>
      <c r="G645" s="190" t="s">
        <v>659</v>
      </c>
      <c r="H645" s="191">
        <v>0.1</v>
      </c>
      <c r="I645" s="191">
        <f>H645*8/$F$642</f>
        <v>0.13333333333333333</v>
      </c>
      <c r="J645" s="192">
        <v>10.51</v>
      </c>
      <c r="K645" s="193">
        <f>I645*J645</f>
        <v>1.4013333333333333</v>
      </c>
      <c r="M645" s="205">
        <v>3</v>
      </c>
      <c r="N645" t="s">
        <v>414</v>
      </c>
      <c r="O645" s="205">
        <f>I645*M645</f>
        <v>0.4</v>
      </c>
      <c r="P645" s="706">
        <f>O645*J645</f>
        <v>4.2039999999999997</v>
      </c>
      <c r="Q645" s="672"/>
      <c r="R645" s="672"/>
      <c r="S645" s="672"/>
    </row>
    <row r="646" spans="1:19" ht="13.5">
      <c r="A646" s="701" t="s">
        <v>577</v>
      </c>
      <c r="B646" t="s">
        <v>656</v>
      </c>
      <c r="C646" s="188"/>
      <c r="D646" s="699" t="s">
        <v>668</v>
      </c>
      <c r="E646" s="189"/>
      <c r="G646" s="190" t="s">
        <v>659</v>
      </c>
      <c r="H646" s="191">
        <v>1</v>
      </c>
      <c r="I646" s="191">
        <f t="shared" ref="I646:I648" si="41">H646*8/$F$642</f>
        <v>1.3333333333333333</v>
      </c>
      <c r="J646" s="192">
        <v>9.3000000000000007</v>
      </c>
      <c r="K646" s="193">
        <f>I646*J646</f>
        <v>12.4</v>
      </c>
      <c r="M646" s="205">
        <v>3</v>
      </c>
      <c r="N646" t="s">
        <v>414</v>
      </c>
      <c r="O646" s="205">
        <f>I646*M646</f>
        <v>4</v>
      </c>
      <c r="P646" s="706">
        <f>O646*J646</f>
        <v>37.200000000000003</v>
      </c>
      <c r="Q646" s="672"/>
      <c r="R646" s="672"/>
      <c r="S646" s="672"/>
    </row>
    <row r="647" spans="1:19" ht="13.5">
      <c r="A647" s="701" t="s">
        <v>577</v>
      </c>
      <c r="B647" t="s">
        <v>656</v>
      </c>
      <c r="C647" s="188"/>
      <c r="D647" s="699" t="s">
        <v>757</v>
      </c>
      <c r="E647" s="189"/>
      <c r="G647" s="190" t="s">
        <v>659</v>
      </c>
      <c r="H647" s="191">
        <v>1</v>
      </c>
      <c r="I647" s="191">
        <f t="shared" si="41"/>
        <v>1.3333333333333333</v>
      </c>
      <c r="J647" s="192">
        <v>12.53</v>
      </c>
      <c r="K647" s="193">
        <f>I647*J647</f>
        <v>16.706666666666663</v>
      </c>
      <c r="M647" s="205">
        <v>3</v>
      </c>
      <c r="N647" t="s">
        <v>414</v>
      </c>
      <c r="O647" s="205">
        <f>I647*M647</f>
        <v>4</v>
      </c>
      <c r="P647" s="706">
        <f>O647*J647</f>
        <v>50.12</v>
      </c>
      <c r="Q647" s="672"/>
      <c r="R647" s="672"/>
      <c r="S647" s="672"/>
    </row>
    <row r="648" spans="1:19" ht="13.5">
      <c r="A648" s="701" t="s">
        <v>577</v>
      </c>
      <c r="B648" t="s">
        <v>656</v>
      </c>
      <c r="C648" s="188" t="s">
        <v>660</v>
      </c>
      <c r="D648" s="699" t="s">
        <v>661</v>
      </c>
      <c r="E648" s="189"/>
      <c r="G648" s="190" t="s">
        <v>659</v>
      </c>
      <c r="H648" s="191">
        <v>1</v>
      </c>
      <c r="I648" s="191">
        <f t="shared" si="41"/>
        <v>1.3333333333333333</v>
      </c>
      <c r="J648" s="192">
        <v>6.88</v>
      </c>
      <c r="K648" s="193">
        <f>I648*J648</f>
        <v>9.173333333333332</v>
      </c>
      <c r="M648" s="205">
        <v>3</v>
      </c>
      <c r="N648" t="s">
        <v>414</v>
      </c>
      <c r="O648" s="205">
        <f>I648*M648</f>
        <v>4</v>
      </c>
      <c r="P648" s="706">
        <f>O648*J648</f>
        <v>27.52</v>
      </c>
      <c r="Q648" s="672"/>
      <c r="R648" s="672"/>
      <c r="S648" s="672"/>
    </row>
    <row r="649" spans="1:19" ht="13.5">
      <c r="A649" s="701" t="s">
        <v>1128</v>
      </c>
      <c r="C649" s="194"/>
      <c r="D649" s="723"/>
      <c r="E649" s="189"/>
      <c r="G649" s="195"/>
      <c r="H649" s="189"/>
      <c r="I649" s="189"/>
      <c r="J649" s="196"/>
      <c r="K649" s="197">
        <f>SUM(K645:K648)</f>
        <v>39.681333333333328</v>
      </c>
      <c r="Q649" s="672"/>
      <c r="R649" s="672"/>
      <c r="S649" s="672"/>
    </row>
    <row r="650" spans="1:19" ht="13.5">
      <c r="A650" s="701" t="s">
        <v>1128</v>
      </c>
      <c r="C650" s="194"/>
      <c r="D650" s="722" t="s">
        <v>667</v>
      </c>
      <c r="E650" s="189"/>
      <c r="G650" s="195"/>
      <c r="H650" s="189"/>
      <c r="I650" s="189"/>
      <c r="J650" s="189"/>
      <c r="K650" s="198"/>
      <c r="Q650" s="672"/>
      <c r="R650" s="672"/>
      <c r="S650" s="672"/>
    </row>
    <row r="651" spans="1:19" ht="25.5">
      <c r="A651" s="701" t="s">
        <v>577</v>
      </c>
      <c r="B651" t="s">
        <v>667</v>
      </c>
      <c r="C651" s="233"/>
      <c r="D651" s="727" t="s">
        <v>766</v>
      </c>
      <c r="E651" s="234"/>
      <c r="F651" s="235"/>
      <c r="G651" s="236" t="s">
        <v>690</v>
      </c>
      <c r="H651" s="234"/>
      <c r="I651" s="237">
        <v>1</v>
      </c>
      <c r="J651" s="238">
        <v>0</v>
      </c>
      <c r="K651" s="239">
        <f>I651*J651</f>
        <v>0</v>
      </c>
      <c r="L651" s="240" t="s">
        <v>756</v>
      </c>
      <c r="M651" s="205">
        <v>3</v>
      </c>
      <c r="N651" t="s">
        <v>414</v>
      </c>
      <c r="O651" s="205">
        <f>I651*M651</f>
        <v>3</v>
      </c>
      <c r="P651" s="706">
        <f>O651*J651</f>
        <v>0</v>
      </c>
      <c r="Q651" s="672"/>
      <c r="R651" s="672"/>
      <c r="S651" s="672"/>
    </row>
    <row r="652" spans="1:19" ht="13.5">
      <c r="A652" s="701" t="s">
        <v>577</v>
      </c>
      <c r="B652" t="s">
        <v>667</v>
      </c>
      <c r="C652" s="188"/>
      <c r="D652" s="699" t="s">
        <v>829</v>
      </c>
      <c r="E652" s="189"/>
      <c r="G652" s="190" t="s">
        <v>722</v>
      </c>
      <c r="H652" s="189"/>
      <c r="I652" s="191">
        <v>0.06</v>
      </c>
      <c r="J652" s="192">
        <v>6.26</v>
      </c>
      <c r="K652" s="193">
        <f>I652*J652</f>
        <v>0.37559999999999999</v>
      </c>
      <c r="M652" s="205">
        <v>3</v>
      </c>
      <c r="N652" t="s">
        <v>414</v>
      </c>
      <c r="O652" s="205">
        <f>I652*M652</f>
        <v>0.18</v>
      </c>
      <c r="P652" s="706">
        <f>O652*J652</f>
        <v>1.1268</v>
      </c>
      <c r="Q652" s="672"/>
      <c r="R652" s="672"/>
      <c r="S652" s="672"/>
    </row>
    <row r="653" spans="1:19" ht="13.5">
      <c r="A653" s="701" t="s">
        <v>577</v>
      </c>
      <c r="B653" t="s">
        <v>667</v>
      </c>
      <c r="C653" s="188"/>
      <c r="D653" s="699" t="s">
        <v>830</v>
      </c>
      <c r="E653" s="189"/>
      <c r="G653" s="190" t="s">
        <v>695</v>
      </c>
      <c r="H653" s="189"/>
      <c r="I653" s="191">
        <v>0.03</v>
      </c>
      <c r="J653" s="192">
        <v>100</v>
      </c>
      <c r="K653" s="193">
        <f>I653*J653</f>
        <v>3</v>
      </c>
      <c r="M653" s="205">
        <v>3</v>
      </c>
      <c r="N653" t="s">
        <v>414</v>
      </c>
      <c r="O653" s="205">
        <f>I653*M653</f>
        <v>0.09</v>
      </c>
      <c r="P653" s="706">
        <f>O653*J653</f>
        <v>9</v>
      </c>
      <c r="Q653" s="672"/>
      <c r="R653" s="672"/>
      <c r="S653" s="672"/>
    </row>
    <row r="654" spans="1:19" ht="13.5">
      <c r="A654" s="701" t="s">
        <v>1128</v>
      </c>
      <c r="C654" s="194"/>
      <c r="D654" s="723"/>
      <c r="E654" s="189"/>
      <c r="G654" s="195"/>
      <c r="H654" s="189"/>
      <c r="I654" s="189"/>
      <c r="J654" s="196"/>
      <c r="K654" s="197">
        <f>SUM(K651:K653)</f>
        <v>3.3755999999999999</v>
      </c>
      <c r="Q654" s="672"/>
      <c r="R654" s="672"/>
      <c r="S654" s="672"/>
    </row>
    <row r="655" spans="1:19" ht="13.5">
      <c r="A655" s="701" t="s">
        <v>1128</v>
      </c>
      <c r="C655" s="194"/>
      <c r="D655" s="722" t="s">
        <v>662</v>
      </c>
      <c r="E655" s="189"/>
      <c r="G655" s="195"/>
      <c r="H655" s="189"/>
      <c r="I655" s="189"/>
      <c r="J655" s="189"/>
      <c r="K655" s="198"/>
      <c r="Q655" s="672"/>
      <c r="R655" s="672"/>
      <c r="S655" s="672"/>
    </row>
    <row r="656" spans="1:19" ht="25.5">
      <c r="A656" s="701" t="s">
        <v>577</v>
      </c>
      <c r="B656" t="s">
        <v>662</v>
      </c>
      <c r="C656" s="188" t="s">
        <v>663</v>
      </c>
      <c r="D656" s="699" t="s">
        <v>664</v>
      </c>
      <c r="E656" s="189"/>
      <c r="G656" s="190" t="s">
        <v>665</v>
      </c>
      <c r="H656" s="189"/>
      <c r="I656" s="191">
        <v>5</v>
      </c>
      <c r="J656" s="192">
        <f>K649</f>
        <v>39.681333333333328</v>
      </c>
      <c r="K656" s="193">
        <f>I656*J656/100</f>
        <v>1.9840666666666664</v>
      </c>
      <c r="M656" s="205">
        <v>3</v>
      </c>
      <c r="N656" t="s">
        <v>414</v>
      </c>
      <c r="O656" s="205">
        <f>I656*M656</f>
        <v>15</v>
      </c>
      <c r="P656" s="706">
        <f>O656*J656/100</f>
        <v>5.9521999999999995</v>
      </c>
      <c r="Q656" s="672"/>
      <c r="R656" s="672"/>
      <c r="S656" s="672"/>
    </row>
    <row r="657" spans="1:19" ht="13.5">
      <c r="A657" s="701" t="s">
        <v>577</v>
      </c>
      <c r="B657" t="s">
        <v>662</v>
      </c>
      <c r="C657" s="188"/>
      <c r="D657" s="724" t="s">
        <v>760</v>
      </c>
      <c r="E657" s="189"/>
      <c r="G657" s="190" t="s">
        <v>666</v>
      </c>
      <c r="H657" s="191">
        <v>1</v>
      </c>
      <c r="I657" s="191">
        <f>H657*8/H$642</f>
        <v>1.3333333333333333</v>
      </c>
      <c r="J657" s="192">
        <f>+J637</f>
        <v>1.5</v>
      </c>
      <c r="K657" s="193">
        <f>I657*J657</f>
        <v>2</v>
      </c>
      <c r="M657" s="205">
        <v>3</v>
      </c>
      <c r="N657" t="s">
        <v>414</v>
      </c>
      <c r="O657" s="205">
        <f>I657*M657</f>
        <v>4</v>
      </c>
      <c r="P657" s="706">
        <f>O657*J657</f>
        <v>6</v>
      </c>
      <c r="Q657" s="672"/>
      <c r="R657" s="672"/>
      <c r="S657" s="672"/>
    </row>
    <row r="658" spans="1:19" ht="13.5">
      <c r="A658" s="701" t="s">
        <v>577</v>
      </c>
      <c r="B658" t="s">
        <v>662</v>
      </c>
      <c r="C658" s="188"/>
      <c r="D658" s="724" t="s">
        <v>726</v>
      </c>
      <c r="E658" s="189"/>
      <c r="G658" s="190" t="s">
        <v>666</v>
      </c>
      <c r="H658" s="191">
        <v>1</v>
      </c>
      <c r="I658" s="191">
        <f>H658*8/H$642</f>
        <v>1.3333333333333333</v>
      </c>
      <c r="J658" s="192">
        <f>+J638</f>
        <v>5</v>
      </c>
      <c r="K658" s="193">
        <f>I658*J658</f>
        <v>6.6666666666666661</v>
      </c>
      <c r="M658" s="205">
        <v>3</v>
      </c>
      <c r="N658" t="s">
        <v>414</v>
      </c>
      <c r="O658" s="205">
        <f>I658*M658</f>
        <v>4</v>
      </c>
      <c r="P658" s="706">
        <f>O658*J658</f>
        <v>20</v>
      </c>
      <c r="Q658" s="672"/>
      <c r="R658" s="672"/>
      <c r="S658" s="672"/>
    </row>
    <row r="659" spans="1:19" ht="14.25" thickBot="1">
      <c r="A659" s="701" t="s">
        <v>1128</v>
      </c>
      <c r="C659" s="199"/>
      <c r="D659" s="725"/>
      <c r="E659" s="200"/>
      <c r="F659" s="201"/>
      <c r="G659" s="206"/>
      <c r="H659" s="200"/>
      <c r="I659" s="200"/>
      <c r="J659" s="202"/>
      <c r="K659" s="203">
        <f>SUM(K656:K658)</f>
        <v>10.650733333333331</v>
      </c>
      <c r="Q659" s="672"/>
      <c r="R659" s="672"/>
      <c r="S659" s="672"/>
    </row>
    <row r="660" spans="1:19" ht="13.5" thickBot="1">
      <c r="A660" s="701" t="s">
        <v>1128</v>
      </c>
      <c r="Q660" s="672"/>
      <c r="R660" s="672"/>
      <c r="S660" s="672"/>
    </row>
    <row r="661" spans="1:19">
      <c r="A661" s="701" t="s">
        <v>1128</v>
      </c>
      <c r="C661" s="176" t="s">
        <v>645</v>
      </c>
      <c r="D661" s="212" t="str">
        <f>+QPS!C67</f>
        <v>3.06.09</v>
      </c>
      <c r="E661" s="2282" t="str">
        <f>+QPS!G67</f>
        <v>MONTAJE DE FLG BLIND 150# RF STL A105</v>
      </c>
      <c r="F661" s="2282"/>
      <c r="G661" s="2282"/>
      <c r="H661" s="2282"/>
      <c r="I661" s="2282"/>
      <c r="J661" s="2282"/>
      <c r="K661" s="2283"/>
      <c r="Q661" s="672">
        <f>QPS!V67</f>
        <v>53.832866666666661</v>
      </c>
      <c r="R661" s="672">
        <f>SUM(P661:P680)</f>
        <v>53.832866666666654</v>
      </c>
      <c r="S661" s="672">
        <f>Q661-R661</f>
        <v>0</v>
      </c>
    </row>
    <row r="662" spans="1:19">
      <c r="A662" s="701" t="s">
        <v>1128</v>
      </c>
      <c r="C662" s="181" t="s">
        <v>646</v>
      </c>
      <c r="D662" s="720" t="s">
        <v>675</v>
      </c>
      <c r="E662" s="207" t="s">
        <v>648</v>
      </c>
      <c r="F662" s="208">
        <v>6</v>
      </c>
      <c r="G662" s="207" t="s">
        <v>649</v>
      </c>
      <c r="H662" s="209">
        <f>F662</f>
        <v>6</v>
      </c>
      <c r="I662" s="210"/>
      <c r="J662" s="211" t="s">
        <v>676</v>
      </c>
      <c r="K662" s="182">
        <f>+K669+K674+K679</f>
        <v>53.832866666666661</v>
      </c>
      <c r="Q662" s="672"/>
      <c r="R662" s="672"/>
      <c r="S662" s="672"/>
    </row>
    <row r="663" spans="1:19" ht="13.5" thickBot="1">
      <c r="A663" s="701" t="s">
        <v>1128</v>
      </c>
      <c r="C663" s="183" t="s">
        <v>651</v>
      </c>
      <c r="D663" s="721" t="s">
        <v>652</v>
      </c>
      <c r="E663" s="184"/>
      <c r="F663" s="185"/>
      <c r="G663" s="186" t="s">
        <v>44</v>
      </c>
      <c r="H663" s="186" t="s">
        <v>653</v>
      </c>
      <c r="I663" s="186" t="s">
        <v>39</v>
      </c>
      <c r="J663" s="186" t="s">
        <v>654</v>
      </c>
      <c r="K663" s="187" t="s">
        <v>655</v>
      </c>
      <c r="Q663" s="672"/>
      <c r="R663" s="672"/>
      <c r="S663" s="672"/>
    </row>
    <row r="664" spans="1:19" ht="13.5">
      <c r="A664" s="701" t="s">
        <v>1128</v>
      </c>
      <c r="C664" s="194"/>
      <c r="D664" s="722" t="s">
        <v>656</v>
      </c>
      <c r="E664" s="189"/>
      <c r="G664" s="195"/>
      <c r="H664" s="189"/>
      <c r="I664" s="189"/>
      <c r="J664" s="189"/>
      <c r="K664" s="198"/>
      <c r="Q664" s="672"/>
      <c r="R664" s="672"/>
      <c r="S664" s="672"/>
    </row>
    <row r="665" spans="1:19" ht="13.5">
      <c r="A665" s="701" t="s">
        <v>578</v>
      </c>
      <c r="B665" t="s">
        <v>656</v>
      </c>
      <c r="C665" s="188" t="s">
        <v>657</v>
      </c>
      <c r="D665" s="699" t="s">
        <v>658</v>
      </c>
      <c r="E665" s="189"/>
      <c r="G665" s="190" t="s">
        <v>659</v>
      </c>
      <c r="H665" s="191">
        <v>0.1</v>
      </c>
      <c r="I665" s="191">
        <f>H665*8/$F$662</f>
        <v>0.13333333333333333</v>
      </c>
      <c r="J665" s="192">
        <v>10.51</v>
      </c>
      <c r="K665" s="193">
        <f>I665*J665</f>
        <v>1.4013333333333333</v>
      </c>
      <c r="M665" s="205">
        <v>1</v>
      </c>
      <c r="N665" t="s">
        <v>414</v>
      </c>
      <c r="O665" s="205">
        <f>I665*M665</f>
        <v>0.13333333333333333</v>
      </c>
      <c r="P665" s="706">
        <f>O665*J665</f>
        <v>1.4013333333333333</v>
      </c>
      <c r="Q665" s="672"/>
      <c r="R665" s="672"/>
      <c r="S665" s="672"/>
    </row>
    <row r="666" spans="1:19" ht="13.5">
      <c r="A666" s="701" t="s">
        <v>578</v>
      </c>
      <c r="B666" t="s">
        <v>656</v>
      </c>
      <c r="C666" s="188"/>
      <c r="D666" s="699" t="s">
        <v>668</v>
      </c>
      <c r="E666" s="189"/>
      <c r="G666" s="190" t="s">
        <v>659</v>
      </c>
      <c r="H666" s="191">
        <v>1</v>
      </c>
      <c r="I666" s="191">
        <f t="shared" ref="I666:I668" si="42">H666*8/$F$662</f>
        <v>1.3333333333333333</v>
      </c>
      <c r="J666" s="192">
        <v>9.3000000000000007</v>
      </c>
      <c r="K666" s="193">
        <f>I666*J666</f>
        <v>12.4</v>
      </c>
      <c r="M666" s="205">
        <v>1</v>
      </c>
      <c r="N666" t="s">
        <v>414</v>
      </c>
      <c r="O666" s="205">
        <f>I666*M666</f>
        <v>1.3333333333333333</v>
      </c>
      <c r="P666" s="706">
        <f>O666*J666</f>
        <v>12.4</v>
      </c>
      <c r="Q666" s="672"/>
      <c r="R666" s="672"/>
      <c r="S666" s="672"/>
    </row>
    <row r="667" spans="1:19" ht="13.5">
      <c r="A667" s="701" t="s">
        <v>578</v>
      </c>
      <c r="B667" t="s">
        <v>656</v>
      </c>
      <c r="C667" s="188"/>
      <c r="D667" s="699" t="s">
        <v>757</v>
      </c>
      <c r="E667" s="189"/>
      <c r="G667" s="190" t="s">
        <v>659</v>
      </c>
      <c r="H667" s="191">
        <v>1</v>
      </c>
      <c r="I667" s="191">
        <f t="shared" si="42"/>
        <v>1.3333333333333333</v>
      </c>
      <c r="J667" s="192">
        <v>12.53</v>
      </c>
      <c r="K667" s="193">
        <f>I667*J667</f>
        <v>16.706666666666663</v>
      </c>
      <c r="M667" s="205">
        <v>1</v>
      </c>
      <c r="N667" t="s">
        <v>414</v>
      </c>
      <c r="O667" s="205">
        <f>I667*M667</f>
        <v>1.3333333333333333</v>
      </c>
      <c r="P667" s="706">
        <f>O667*J667</f>
        <v>16.706666666666663</v>
      </c>
      <c r="Q667" s="672"/>
      <c r="R667" s="672"/>
      <c r="S667" s="672"/>
    </row>
    <row r="668" spans="1:19" ht="13.5">
      <c r="A668" s="701" t="s">
        <v>578</v>
      </c>
      <c r="B668" t="s">
        <v>656</v>
      </c>
      <c r="C668" s="188" t="s">
        <v>660</v>
      </c>
      <c r="D668" s="699" t="s">
        <v>661</v>
      </c>
      <c r="E668" s="189"/>
      <c r="G668" s="190" t="s">
        <v>659</v>
      </c>
      <c r="H668" s="191">
        <v>1</v>
      </c>
      <c r="I668" s="191">
        <f t="shared" si="42"/>
        <v>1.3333333333333333</v>
      </c>
      <c r="J668" s="192">
        <v>6.88</v>
      </c>
      <c r="K668" s="193">
        <f>I668*J668</f>
        <v>9.173333333333332</v>
      </c>
      <c r="M668" s="205">
        <v>1</v>
      </c>
      <c r="N668" t="s">
        <v>414</v>
      </c>
      <c r="O668" s="205">
        <f>I668*M668</f>
        <v>1.3333333333333333</v>
      </c>
      <c r="P668" s="706">
        <f>O668*J668</f>
        <v>9.173333333333332</v>
      </c>
      <c r="Q668" s="672"/>
      <c r="R668" s="672"/>
      <c r="S668" s="672"/>
    </row>
    <row r="669" spans="1:19" ht="13.5">
      <c r="A669" s="701" t="s">
        <v>1128</v>
      </c>
      <c r="C669" s="194"/>
      <c r="D669" s="723"/>
      <c r="E669" s="189"/>
      <c r="G669" s="195"/>
      <c r="H669" s="189"/>
      <c r="I669" s="189"/>
      <c r="J669" s="196"/>
      <c r="K669" s="197">
        <f>SUM(K665:K668)</f>
        <v>39.681333333333328</v>
      </c>
      <c r="Q669" s="672"/>
      <c r="R669" s="672"/>
      <c r="S669" s="672"/>
    </row>
    <row r="670" spans="1:19" ht="13.5">
      <c r="A670" s="701" t="s">
        <v>1128</v>
      </c>
      <c r="C670" s="194"/>
      <c r="D670" s="722" t="s">
        <v>667</v>
      </c>
      <c r="E670" s="189"/>
      <c r="G670" s="195"/>
      <c r="H670" s="189"/>
      <c r="I670" s="189"/>
      <c r="J670" s="189"/>
      <c r="K670" s="198"/>
      <c r="Q670" s="672"/>
      <c r="R670" s="672"/>
      <c r="S670" s="672"/>
    </row>
    <row r="671" spans="1:19" ht="25.5">
      <c r="A671" s="701" t="s">
        <v>578</v>
      </c>
      <c r="B671" t="s">
        <v>667</v>
      </c>
      <c r="C671" s="233"/>
      <c r="D671" s="727" t="s">
        <v>767</v>
      </c>
      <c r="E671" s="234"/>
      <c r="F671" s="235"/>
      <c r="G671" s="236" t="s">
        <v>690</v>
      </c>
      <c r="H671" s="234"/>
      <c r="I671" s="237">
        <v>1</v>
      </c>
      <c r="J671" s="238">
        <v>0</v>
      </c>
      <c r="K671" s="239">
        <f>I671*J671</f>
        <v>0</v>
      </c>
      <c r="L671" s="240" t="s">
        <v>756</v>
      </c>
      <c r="M671" s="205">
        <v>1</v>
      </c>
      <c r="N671" t="s">
        <v>414</v>
      </c>
      <c r="O671" s="205">
        <f>I671*M671</f>
        <v>1</v>
      </c>
      <c r="P671" s="706">
        <f>O671*J671</f>
        <v>0</v>
      </c>
      <c r="Q671" s="672"/>
      <c r="R671" s="672"/>
      <c r="S671" s="672"/>
    </row>
    <row r="672" spans="1:19" ht="13.5">
      <c r="A672" s="701" t="s">
        <v>578</v>
      </c>
      <c r="B672" t="s">
        <v>667</v>
      </c>
      <c r="C672" s="188"/>
      <c r="D672" s="699" t="s">
        <v>829</v>
      </c>
      <c r="E672" s="189"/>
      <c r="G672" s="190" t="s">
        <v>722</v>
      </c>
      <c r="H672" s="189"/>
      <c r="I672" s="191">
        <v>0.08</v>
      </c>
      <c r="J672" s="192">
        <v>6.26</v>
      </c>
      <c r="K672" s="193">
        <f>I672*J672</f>
        <v>0.50080000000000002</v>
      </c>
      <c r="M672" s="205">
        <v>1</v>
      </c>
      <c r="N672" t="s">
        <v>414</v>
      </c>
      <c r="O672" s="205">
        <f>I672*M672</f>
        <v>0.08</v>
      </c>
      <c r="P672" s="706">
        <f>O672*J672</f>
        <v>0.50080000000000002</v>
      </c>
      <c r="Q672" s="672"/>
      <c r="R672" s="672"/>
      <c r="S672" s="672"/>
    </row>
    <row r="673" spans="1:19" ht="13.5">
      <c r="A673" s="701" t="s">
        <v>578</v>
      </c>
      <c r="B673" t="s">
        <v>667</v>
      </c>
      <c r="C673" s="188"/>
      <c r="D673" s="699" t="s">
        <v>830</v>
      </c>
      <c r="E673" s="189"/>
      <c r="G673" s="190" t="s">
        <v>695</v>
      </c>
      <c r="H673" s="189"/>
      <c r="I673" s="191">
        <v>0.03</v>
      </c>
      <c r="J673" s="192">
        <v>100</v>
      </c>
      <c r="K673" s="193">
        <f>I673*J673</f>
        <v>3</v>
      </c>
      <c r="M673" s="205">
        <v>1</v>
      </c>
      <c r="N673" t="s">
        <v>414</v>
      </c>
      <c r="O673" s="205">
        <f>I673*M673</f>
        <v>0.03</v>
      </c>
      <c r="P673" s="706">
        <f>O673*J673</f>
        <v>3</v>
      </c>
      <c r="Q673" s="672"/>
      <c r="R673" s="672"/>
      <c r="S673" s="672"/>
    </row>
    <row r="674" spans="1:19" ht="13.5">
      <c r="A674" s="701" t="s">
        <v>1128</v>
      </c>
      <c r="C674" s="194"/>
      <c r="D674" s="723"/>
      <c r="E674" s="189"/>
      <c r="G674" s="195"/>
      <c r="H674" s="189"/>
      <c r="I674" s="189"/>
      <c r="J674" s="196"/>
      <c r="K674" s="197">
        <f>SUM(K671:K673)</f>
        <v>3.5007999999999999</v>
      </c>
      <c r="Q674" s="672"/>
      <c r="R674" s="672"/>
      <c r="S674" s="672"/>
    </row>
    <row r="675" spans="1:19" ht="13.5">
      <c r="A675" s="701" t="s">
        <v>1128</v>
      </c>
      <c r="C675" s="194"/>
      <c r="D675" s="722" t="s">
        <v>662</v>
      </c>
      <c r="E675" s="189"/>
      <c r="G675" s="195"/>
      <c r="H675" s="189"/>
      <c r="I675" s="189"/>
      <c r="J675" s="189"/>
      <c r="K675" s="198"/>
      <c r="Q675" s="672"/>
      <c r="R675" s="672"/>
      <c r="S675" s="672"/>
    </row>
    <row r="676" spans="1:19" ht="25.5">
      <c r="A676" s="701" t="s">
        <v>578</v>
      </c>
      <c r="B676" t="s">
        <v>662</v>
      </c>
      <c r="C676" s="188" t="s">
        <v>663</v>
      </c>
      <c r="D676" s="699" t="s">
        <v>664</v>
      </c>
      <c r="E676" s="189"/>
      <c r="G676" s="190" t="s">
        <v>665</v>
      </c>
      <c r="H676" s="189"/>
      <c r="I676" s="191">
        <v>5</v>
      </c>
      <c r="J676" s="192">
        <f>K669</f>
        <v>39.681333333333328</v>
      </c>
      <c r="K676" s="193">
        <f>I676*J676/100</f>
        <v>1.9840666666666664</v>
      </c>
      <c r="M676" s="205">
        <v>1</v>
      </c>
      <c r="N676" t="s">
        <v>414</v>
      </c>
      <c r="O676" s="205">
        <f>I676*M676</f>
        <v>5</v>
      </c>
      <c r="P676" s="706">
        <f>O676*J676/100</f>
        <v>1.9840666666666664</v>
      </c>
      <c r="Q676" s="672"/>
      <c r="R676" s="672"/>
      <c r="S676" s="672"/>
    </row>
    <row r="677" spans="1:19" ht="13.5">
      <c r="A677" s="701" t="s">
        <v>578</v>
      </c>
      <c r="B677" t="s">
        <v>662</v>
      </c>
      <c r="C677" s="188"/>
      <c r="D677" s="724" t="s">
        <v>760</v>
      </c>
      <c r="E677" s="189"/>
      <c r="G677" s="190" t="s">
        <v>666</v>
      </c>
      <c r="H677" s="191">
        <v>1</v>
      </c>
      <c r="I677" s="191">
        <f>H677*8/H$662</f>
        <v>1.3333333333333333</v>
      </c>
      <c r="J677" s="192">
        <f>+J657</f>
        <v>1.5</v>
      </c>
      <c r="K677" s="193">
        <f>I677*J677</f>
        <v>2</v>
      </c>
      <c r="M677" s="205">
        <v>1</v>
      </c>
      <c r="N677" t="s">
        <v>414</v>
      </c>
      <c r="O677" s="205">
        <f>I677*M677</f>
        <v>1.3333333333333333</v>
      </c>
      <c r="P677" s="706">
        <f>O677*J677</f>
        <v>2</v>
      </c>
      <c r="Q677" s="672"/>
      <c r="R677" s="672"/>
      <c r="S677" s="672"/>
    </row>
    <row r="678" spans="1:19" ht="13.5">
      <c r="A678" s="701" t="s">
        <v>578</v>
      </c>
      <c r="B678" t="s">
        <v>662</v>
      </c>
      <c r="C678" s="188"/>
      <c r="D678" s="724" t="s">
        <v>726</v>
      </c>
      <c r="E678" s="189"/>
      <c r="G678" s="190" t="s">
        <v>666</v>
      </c>
      <c r="H678" s="191">
        <v>1</v>
      </c>
      <c r="I678" s="191">
        <f>H678*8/H$662</f>
        <v>1.3333333333333333</v>
      </c>
      <c r="J678" s="192">
        <f>+J658</f>
        <v>5</v>
      </c>
      <c r="K678" s="193">
        <f>I678*J678</f>
        <v>6.6666666666666661</v>
      </c>
      <c r="M678" s="205">
        <v>1</v>
      </c>
      <c r="N678" t="s">
        <v>414</v>
      </c>
      <c r="O678" s="205">
        <f>I678*M678</f>
        <v>1.3333333333333333</v>
      </c>
      <c r="P678" s="706">
        <f>O678*J678</f>
        <v>6.6666666666666661</v>
      </c>
      <c r="Q678" s="672"/>
      <c r="R678" s="672"/>
      <c r="S678" s="672"/>
    </row>
    <row r="679" spans="1:19" ht="14.25" thickBot="1">
      <c r="A679" s="701" t="s">
        <v>1128</v>
      </c>
      <c r="C679" s="199"/>
      <c r="D679" s="725"/>
      <c r="E679" s="200"/>
      <c r="F679" s="201"/>
      <c r="G679" s="206"/>
      <c r="H679" s="200"/>
      <c r="I679" s="200"/>
      <c r="J679" s="202"/>
      <c r="K679" s="203">
        <f>SUM(K676:K678)</f>
        <v>10.650733333333331</v>
      </c>
      <c r="Q679" s="672"/>
      <c r="R679" s="672"/>
      <c r="S679" s="672"/>
    </row>
    <row r="680" spans="1:19" ht="13.5" thickBot="1">
      <c r="A680" s="701" t="s">
        <v>1128</v>
      </c>
      <c r="Q680" s="672"/>
      <c r="R680" s="672"/>
      <c r="S680" s="672"/>
    </row>
    <row r="681" spans="1:19">
      <c r="A681" s="701" t="s">
        <v>1128</v>
      </c>
      <c r="C681" s="176" t="s">
        <v>645</v>
      </c>
      <c r="D681" s="212" t="str">
        <f>+QPS!C68</f>
        <v>3.06.10</v>
      </c>
      <c r="E681" s="2282" t="str">
        <f>+QPS!G68</f>
        <v>MONTAJE DE ELL 90 DEG STD LR WT STL A234 WPB</v>
      </c>
      <c r="F681" s="2282"/>
      <c r="G681" s="2282"/>
      <c r="H681" s="2282"/>
      <c r="I681" s="2282"/>
      <c r="J681" s="2282"/>
      <c r="K681" s="2283"/>
      <c r="Q681" s="672">
        <f>QPS!V68</f>
        <v>1914.3588</v>
      </c>
      <c r="R681" s="672">
        <f>SUM(P681:P700)</f>
        <v>1914.3588</v>
      </c>
      <c r="S681" s="672">
        <f>Q681-R681</f>
        <v>0</v>
      </c>
    </row>
    <row r="682" spans="1:19">
      <c r="A682" s="701" t="s">
        <v>1128</v>
      </c>
      <c r="C682" s="181" t="s">
        <v>646</v>
      </c>
      <c r="D682" s="720" t="s">
        <v>675</v>
      </c>
      <c r="E682" s="207" t="s">
        <v>648</v>
      </c>
      <c r="F682" s="208">
        <v>7</v>
      </c>
      <c r="G682" s="207" t="s">
        <v>649</v>
      </c>
      <c r="H682" s="209">
        <f>F682</f>
        <v>7</v>
      </c>
      <c r="I682" s="210"/>
      <c r="J682" s="211" t="s">
        <v>676</v>
      </c>
      <c r="K682" s="182">
        <f>+K689+K694+K699</f>
        <v>45.579971428571426</v>
      </c>
      <c r="Q682" s="672"/>
      <c r="R682" s="672"/>
      <c r="S682" s="672"/>
    </row>
    <row r="683" spans="1:19" ht="13.5" thickBot="1">
      <c r="A683" s="701" t="s">
        <v>1128</v>
      </c>
      <c r="C683" s="183" t="s">
        <v>651</v>
      </c>
      <c r="D683" s="721" t="s">
        <v>652</v>
      </c>
      <c r="E683" s="184"/>
      <c r="F683" s="185"/>
      <c r="G683" s="186" t="s">
        <v>44</v>
      </c>
      <c r="H683" s="186" t="s">
        <v>653</v>
      </c>
      <c r="I683" s="186" t="s">
        <v>39</v>
      </c>
      <c r="J683" s="186" t="s">
        <v>654</v>
      </c>
      <c r="K683" s="187" t="s">
        <v>655</v>
      </c>
      <c r="Q683" s="672"/>
      <c r="R683" s="672"/>
      <c r="S683" s="672"/>
    </row>
    <row r="684" spans="1:19" ht="13.5">
      <c r="A684" s="701" t="s">
        <v>1128</v>
      </c>
      <c r="C684" s="194"/>
      <c r="D684" s="722" t="s">
        <v>656</v>
      </c>
      <c r="E684" s="189"/>
      <c r="G684" s="195"/>
      <c r="H684" s="189"/>
      <c r="I684" s="189"/>
      <c r="J684" s="189"/>
      <c r="K684" s="198"/>
      <c r="Q684" s="672"/>
      <c r="R684" s="672"/>
      <c r="S684" s="672"/>
    </row>
    <row r="685" spans="1:19" ht="13.5">
      <c r="A685" s="701" t="s">
        <v>579</v>
      </c>
      <c r="B685" t="s">
        <v>656</v>
      </c>
      <c r="C685" s="188" t="s">
        <v>657</v>
      </c>
      <c r="D685" s="699" t="s">
        <v>658</v>
      </c>
      <c r="E685" s="189"/>
      <c r="G685" s="190" t="s">
        <v>659</v>
      </c>
      <c r="H685" s="191">
        <v>0.1</v>
      </c>
      <c r="I685" s="191">
        <f>H685*8/$F$682</f>
        <v>0.1142857142857143</v>
      </c>
      <c r="J685" s="192">
        <v>10.51</v>
      </c>
      <c r="K685" s="193">
        <f>I685*J685</f>
        <v>1.2011428571428573</v>
      </c>
      <c r="M685" s="205">
        <v>42</v>
      </c>
      <c r="N685" t="s">
        <v>414</v>
      </c>
      <c r="O685" s="205">
        <f>I685*M685</f>
        <v>4.8000000000000007</v>
      </c>
      <c r="P685" s="706">
        <f>O685*J685</f>
        <v>50.448000000000008</v>
      </c>
      <c r="Q685" s="672"/>
      <c r="R685" s="672"/>
      <c r="S685" s="672"/>
    </row>
    <row r="686" spans="1:19" ht="14.25" customHeight="1">
      <c r="A686" s="701" t="s">
        <v>579</v>
      </c>
      <c r="B686" t="s">
        <v>656</v>
      </c>
      <c r="C686" s="188"/>
      <c r="D686" s="699" t="s">
        <v>668</v>
      </c>
      <c r="E686" s="189"/>
      <c r="G686" s="190" t="s">
        <v>659</v>
      </c>
      <c r="H686" s="191">
        <v>1</v>
      </c>
      <c r="I686" s="191">
        <f t="shared" ref="I686:I688" si="43">H686*8/$F$682</f>
        <v>1.1428571428571428</v>
      </c>
      <c r="J686" s="192">
        <v>9.3000000000000007</v>
      </c>
      <c r="K686" s="193">
        <f>I686*J686</f>
        <v>10.628571428571428</v>
      </c>
      <c r="M686" s="205">
        <v>42</v>
      </c>
      <c r="N686" t="s">
        <v>414</v>
      </c>
      <c r="O686" s="205">
        <f>I686*M686</f>
        <v>48</v>
      </c>
      <c r="P686" s="706">
        <f>O686*J686</f>
        <v>446.40000000000003</v>
      </c>
      <c r="Q686" s="672"/>
      <c r="R686" s="672"/>
      <c r="S686" s="672"/>
    </row>
    <row r="687" spans="1:19" ht="13.5">
      <c r="A687" s="701" t="s">
        <v>579</v>
      </c>
      <c r="B687" t="s">
        <v>656</v>
      </c>
      <c r="C687" s="188"/>
      <c r="D687" s="699" t="s">
        <v>757</v>
      </c>
      <c r="E687" s="189"/>
      <c r="G687" s="190" t="s">
        <v>659</v>
      </c>
      <c r="H687" s="191">
        <v>1</v>
      </c>
      <c r="I687" s="191">
        <f t="shared" si="43"/>
        <v>1.1428571428571428</v>
      </c>
      <c r="J687" s="192">
        <v>12.53</v>
      </c>
      <c r="K687" s="193">
        <f>I687*J687</f>
        <v>14.319999999999999</v>
      </c>
      <c r="M687" s="205">
        <v>42</v>
      </c>
      <c r="N687" t="s">
        <v>414</v>
      </c>
      <c r="O687" s="205">
        <f>I687*M687</f>
        <v>48</v>
      </c>
      <c r="P687" s="706">
        <f>O687*J687</f>
        <v>601.43999999999994</v>
      </c>
      <c r="Q687" s="672"/>
      <c r="R687" s="672"/>
      <c r="S687" s="672"/>
    </row>
    <row r="688" spans="1:19" ht="13.5">
      <c r="A688" s="701" t="s">
        <v>579</v>
      </c>
      <c r="B688" t="s">
        <v>656</v>
      </c>
      <c r="C688" s="188" t="s">
        <v>660</v>
      </c>
      <c r="D688" s="699" t="s">
        <v>661</v>
      </c>
      <c r="E688" s="189"/>
      <c r="G688" s="190" t="s">
        <v>659</v>
      </c>
      <c r="H688" s="191">
        <v>1</v>
      </c>
      <c r="I688" s="191">
        <f t="shared" si="43"/>
        <v>1.1428571428571428</v>
      </c>
      <c r="J688" s="192">
        <v>6.88</v>
      </c>
      <c r="K688" s="193">
        <f>I688*J688</f>
        <v>7.8628571428571421</v>
      </c>
      <c r="M688" s="205">
        <v>42</v>
      </c>
      <c r="N688" t="s">
        <v>414</v>
      </c>
      <c r="O688" s="205">
        <f>I688*M688</f>
        <v>48</v>
      </c>
      <c r="P688" s="706">
        <f>O688*J688</f>
        <v>330.24</v>
      </c>
      <c r="Q688" s="672"/>
      <c r="R688" s="672"/>
      <c r="S688" s="672"/>
    </row>
    <row r="689" spans="1:19" ht="13.5">
      <c r="A689" s="701" t="s">
        <v>1128</v>
      </c>
      <c r="C689" s="194"/>
      <c r="D689" s="723"/>
      <c r="E689" s="189"/>
      <c r="G689" s="195"/>
      <c r="H689" s="189"/>
      <c r="I689" s="189"/>
      <c r="J689" s="196"/>
      <c r="K689" s="197">
        <f>SUM(K685:K688)</f>
        <v>34.012571428571427</v>
      </c>
      <c r="Q689" s="672"/>
      <c r="R689" s="672"/>
      <c r="S689" s="672"/>
    </row>
    <row r="690" spans="1:19" ht="13.5">
      <c r="A690" s="701" t="s">
        <v>1128</v>
      </c>
      <c r="C690" s="194"/>
      <c r="D690" s="722" t="s">
        <v>667</v>
      </c>
      <c r="E690" s="189"/>
      <c r="G690" s="195"/>
      <c r="H690" s="189"/>
      <c r="I690" s="189"/>
      <c r="J690" s="189"/>
      <c r="K690" s="198"/>
      <c r="Q690" s="672"/>
      <c r="R690" s="672"/>
      <c r="S690" s="672"/>
    </row>
    <row r="691" spans="1:19" ht="25.5">
      <c r="A691" s="701" t="s">
        <v>579</v>
      </c>
      <c r="B691" t="s">
        <v>667</v>
      </c>
      <c r="C691" s="233"/>
      <c r="D691" s="727" t="s">
        <v>768</v>
      </c>
      <c r="E691" s="234"/>
      <c r="F691" s="235"/>
      <c r="G691" s="236" t="s">
        <v>690</v>
      </c>
      <c r="H691" s="234"/>
      <c r="I691" s="237">
        <v>1</v>
      </c>
      <c r="J691" s="238">
        <v>0</v>
      </c>
      <c r="K691" s="239">
        <f>I691*J691</f>
        <v>0</v>
      </c>
      <c r="L691" s="240" t="s">
        <v>756</v>
      </c>
      <c r="M691" s="205">
        <v>42</v>
      </c>
      <c r="N691" t="s">
        <v>414</v>
      </c>
      <c r="O691" s="205">
        <f>I691*M691</f>
        <v>42</v>
      </c>
      <c r="P691" s="706">
        <f>O691*J691</f>
        <v>0</v>
      </c>
      <c r="Q691" s="672"/>
      <c r="R691" s="672"/>
      <c r="S691" s="672"/>
    </row>
    <row r="692" spans="1:19" ht="13.5">
      <c r="A692" s="701" t="s">
        <v>579</v>
      </c>
      <c r="B692" s="2" t="s">
        <v>667</v>
      </c>
      <c r="C692" s="188"/>
      <c r="D692" s="699" t="s">
        <v>829</v>
      </c>
      <c r="E692" s="189"/>
      <c r="G692" s="190" t="s">
        <v>722</v>
      </c>
      <c r="H692" s="189"/>
      <c r="I692" s="191">
        <v>7.0000000000000007E-2</v>
      </c>
      <c r="J692" s="192">
        <v>6.26</v>
      </c>
      <c r="K692" s="193">
        <f>I692*J692</f>
        <v>0.43820000000000003</v>
      </c>
      <c r="M692" s="205">
        <v>42</v>
      </c>
      <c r="N692" t="s">
        <v>414</v>
      </c>
      <c r="O692" s="205">
        <f>I692*M692</f>
        <v>2.9400000000000004</v>
      </c>
      <c r="P692" s="706">
        <f>O692*J692</f>
        <v>18.404400000000003</v>
      </c>
      <c r="Q692" s="672"/>
      <c r="R692" s="672"/>
      <c r="S692" s="672"/>
    </row>
    <row r="693" spans="1:19" ht="13.5">
      <c r="A693" s="701" t="s">
        <v>579</v>
      </c>
      <c r="B693" t="s">
        <v>667</v>
      </c>
      <c r="C693" s="188"/>
      <c r="D693" s="699" t="s">
        <v>830</v>
      </c>
      <c r="E693" s="189"/>
      <c r="G693" s="190" t="s">
        <v>695</v>
      </c>
      <c r="H693" s="189"/>
      <c r="I693" s="191">
        <v>0.02</v>
      </c>
      <c r="J693" s="192">
        <v>100</v>
      </c>
      <c r="K693" s="193">
        <f>I693*J693</f>
        <v>2</v>
      </c>
      <c r="M693" s="205">
        <v>42</v>
      </c>
      <c r="N693" t="s">
        <v>414</v>
      </c>
      <c r="O693" s="205">
        <f>I693*M693</f>
        <v>0.84</v>
      </c>
      <c r="P693" s="706">
        <f>O693*J693</f>
        <v>84</v>
      </c>
      <c r="Q693" s="672"/>
      <c r="R693" s="672"/>
      <c r="S693" s="672"/>
    </row>
    <row r="694" spans="1:19" ht="13.5">
      <c r="A694" s="701" t="s">
        <v>1128</v>
      </c>
      <c r="C694" s="194"/>
      <c r="D694" s="723"/>
      <c r="E694" s="189"/>
      <c r="G694" s="195"/>
      <c r="H694" s="189"/>
      <c r="I694" s="189"/>
      <c r="J694" s="196"/>
      <c r="K694" s="197">
        <f>SUM(K691:K693)</f>
        <v>2.4382000000000001</v>
      </c>
      <c r="Q694" s="672"/>
      <c r="R694" s="672"/>
      <c r="S694" s="672"/>
    </row>
    <row r="695" spans="1:19" ht="13.5">
      <c r="A695" s="701" t="s">
        <v>1128</v>
      </c>
      <c r="C695" s="194"/>
      <c r="D695" s="722" t="s">
        <v>662</v>
      </c>
      <c r="E695" s="189"/>
      <c r="G695" s="195"/>
      <c r="H695" s="189"/>
      <c r="I695" s="189"/>
      <c r="J695" s="189"/>
      <c r="K695" s="198"/>
      <c r="Q695" s="672"/>
      <c r="R695" s="672"/>
      <c r="S695" s="672"/>
    </row>
    <row r="696" spans="1:19" ht="25.5">
      <c r="A696" s="701" t="s">
        <v>579</v>
      </c>
      <c r="B696" t="s">
        <v>662</v>
      </c>
      <c r="C696" s="188" t="s">
        <v>663</v>
      </c>
      <c r="D696" s="699" t="s">
        <v>664</v>
      </c>
      <c r="E696" s="189"/>
      <c r="G696" s="190" t="s">
        <v>665</v>
      </c>
      <c r="H696" s="189"/>
      <c r="I696" s="191">
        <v>5</v>
      </c>
      <c r="J696" s="192">
        <f>K689</f>
        <v>34.012571428571427</v>
      </c>
      <c r="K696" s="193">
        <f>I696*J696/100</f>
        <v>1.7006285714285712</v>
      </c>
      <c r="M696" s="205">
        <v>42</v>
      </c>
      <c r="N696" t="s">
        <v>414</v>
      </c>
      <c r="O696" s="205">
        <f>I696*M696</f>
        <v>210</v>
      </c>
      <c r="P696" s="706">
        <f>O696*J696/100</f>
        <v>71.426400000000001</v>
      </c>
      <c r="Q696" s="672"/>
      <c r="R696" s="672"/>
      <c r="S696" s="672"/>
    </row>
    <row r="697" spans="1:19" ht="13.5">
      <c r="A697" s="701" t="s">
        <v>579</v>
      </c>
      <c r="B697" t="s">
        <v>662</v>
      </c>
      <c r="C697" s="188"/>
      <c r="D697" s="724" t="s">
        <v>760</v>
      </c>
      <c r="E697" s="189"/>
      <c r="G697" s="190" t="s">
        <v>666</v>
      </c>
      <c r="H697" s="191">
        <v>1</v>
      </c>
      <c r="I697" s="191">
        <f>H697*8/H$682</f>
        <v>1.1428571428571428</v>
      </c>
      <c r="J697" s="192">
        <f>+J677</f>
        <v>1.5</v>
      </c>
      <c r="K697" s="193">
        <f>I697*J697</f>
        <v>1.7142857142857142</v>
      </c>
      <c r="M697" s="205">
        <v>42</v>
      </c>
      <c r="N697" t="s">
        <v>414</v>
      </c>
      <c r="O697" s="205">
        <f>I697*M697</f>
        <v>48</v>
      </c>
      <c r="P697" s="706">
        <f>O697*J697</f>
        <v>72</v>
      </c>
      <c r="Q697" s="672"/>
      <c r="R697" s="672"/>
      <c r="S697" s="672"/>
    </row>
    <row r="698" spans="1:19" ht="13.5">
      <c r="A698" s="701" t="s">
        <v>579</v>
      </c>
      <c r="B698" t="s">
        <v>662</v>
      </c>
      <c r="C698" s="188"/>
      <c r="D698" s="724" t="s">
        <v>726</v>
      </c>
      <c r="E698" s="189"/>
      <c r="G698" s="190" t="s">
        <v>666</v>
      </c>
      <c r="H698" s="191">
        <v>1</v>
      </c>
      <c r="I698" s="191">
        <f>H698*8/H$682</f>
        <v>1.1428571428571428</v>
      </c>
      <c r="J698" s="192">
        <f>+J678</f>
        <v>5</v>
      </c>
      <c r="K698" s="193">
        <f>I698*J698</f>
        <v>5.7142857142857135</v>
      </c>
      <c r="M698" s="205">
        <v>42</v>
      </c>
      <c r="N698" t="s">
        <v>414</v>
      </c>
      <c r="O698" s="205">
        <f>I698*M698</f>
        <v>48</v>
      </c>
      <c r="P698" s="706">
        <f>O698*J698</f>
        <v>240</v>
      </c>
      <c r="Q698" s="672"/>
      <c r="R698" s="672"/>
      <c r="S698" s="672"/>
    </row>
    <row r="699" spans="1:19" ht="14.25" thickBot="1">
      <c r="A699" s="701" t="s">
        <v>1128</v>
      </c>
      <c r="C699" s="199"/>
      <c r="D699" s="725"/>
      <c r="E699" s="200"/>
      <c r="F699" s="201"/>
      <c r="G699" s="206"/>
      <c r="H699" s="200"/>
      <c r="I699" s="200"/>
      <c r="J699" s="202"/>
      <c r="K699" s="203">
        <f>SUM(K696:K698)</f>
        <v>9.1291999999999991</v>
      </c>
      <c r="Q699" s="672"/>
      <c r="R699" s="672"/>
      <c r="S699" s="672"/>
    </row>
    <row r="700" spans="1:19" ht="13.5" thickBot="1">
      <c r="A700" s="701" t="s">
        <v>1128</v>
      </c>
      <c r="Q700" s="672"/>
      <c r="R700" s="672"/>
      <c r="S700" s="672"/>
    </row>
    <row r="701" spans="1:19">
      <c r="A701" s="701" t="s">
        <v>1128</v>
      </c>
      <c r="C701" s="176" t="s">
        <v>645</v>
      </c>
      <c r="D701" s="212" t="str">
        <f>+QPS!C69</f>
        <v>3.06.11</v>
      </c>
      <c r="E701" s="2282" t="str">
        <f>+QPS!G69</f>
        <v>MONTAJE DE ELL 90 DEG STD LR WT STL A234 WPB</v>
      </c>
      <c r="F701" s="2282"/>
      <c r="G701" s="2282"/>
      <c r="H701" s="2282"/>
      <c r="I701" s="2282"/>
      <c r="J701" s="2282"/>
      <c r="K701" s="2283"/>
      <c r="Q701" s="672">
        <f>QPS!V69</f>
        <v>274.60662857142853</v>
      </c>
      <c r="R701" s="672">
        <f>SUM(P701:P720)</f>
        <v>274.60662857142853</v>
      </c>
      <c r="S701" s="672">
        <f>Q701-R701</f>
        <v>0</v>
      </c>
    </row>
    <row r="702" spans="1:19">
      <c r="A702" s="701" t="s">
        <v>1128</v>
      </c>
      <c r="C702" s="181" t="s">
        <v>646</v>
      </c>
      <c r="D702" s="720" t="s">
        <v>675</v>
      </c>
      <c r="E702" s="207" t="s">
        <v>648</v>
      </c>
      <c r="F702" s="208">
        <v>7</v>
      </c>
      <c r="G702" s="207" t="s">
        <v>649</v>
      </c>
      <c r="H702" s="209">
        <f>F702</f>
        <v>7</v>
      </c>
      <c r="I702" s="210"/>
      <c r="J702" s="211" t="s">
        <v>676</v>
      </c>
      <c r="K702" s="182">
        <f>+K709+K714+K719</f>
        <v>45.767771428571422</v>
      </c>
      <c r="Q702" s="672"/>
      <c r="R702" s="672"/>
      <c r="S702" s="672"/>
    </row>
    <row r="703" spans="1:19" ht="13.5" thickBot="1">
      <c r="A703" s="701" t="s">
        <v>1128</v>
      </c>
      <c r="C703" s="183" t="s">
        <v>651</v>
      </c>
      <c r="D703" s="721" t="s">
        <v>652</v>
      </c>
      <c r="E703" s="184"/>
      <c r="F703" s="185"/>
      <c r="G703" s="186" t="s">
        <v>44</v>
      </c>
      <c r="H703" s="186" t="s">
        <v>653</v>
      </c>
      <c r="I703" s="186" t="s">
        <v>39</v>
      </c>
      <c r="J703" s="186" t="s">
        <v>654</v>
      </c>
      <c r="K703" s="187" t="s">
        <v>655</v>
      </c>
      <c r="Q703" s="672"/>
      <c r="R703" s="672"/>
      <c r="S703" s="672"/>
    </row>
    <row r="704" spans="1:19" ht="13.5">
      <c r="A704" s="701" t="s">
        <v>1128</v>
      </c>
      <c r="C704" s="194"/>
      <c r="D704" s="722" t="s">
        <v>656</v>
      </c>
      <c r="E704" s="189"/>
      <c r="G704" s="195"/>
      <c r="H704" s="189"/>
      <c r="I704" s="189"/>
      <c r="J704" s="189"/>
      <c r="K704" s="198"/>
      <c r="Q704" s="672"/>
      <c r="R704" s="672"/>
      <c r="S704" s="672"/>
    </row>
    <row r="705" spans="1:19" ht="13.5">
      <c r="A705" s="701" t="s">
        <v>580</v>
      </c>
      <c r="B705" t="s">
        <v>656</v>
      </c>
      <c r="C705" s="188" t="s">
        <v>657</v>
      </c>
      <c r="D705" s="699" t="s">
        <v>658</v>
      </c>
      <c r="E705" s="189"/>
      <c r="G705" s="190" t="s">
        <v>659</v>
      </c>
      <c r="H705" s="191">
        <v>0.1</v>
      </c>
      <c r="I705" s="191">
        <f>H705*8/$F$702</f>
        <v>0.1142857142857143</v>
      </c>
      <c r="J705" s="192">
        <v>10.51</v>
      </c>
      <c r="K705" s="193">
        <f>I705*J705</f>
        <v>1.2011428571428573</v>
      </c>
      <c r="M705" s="205">
        <v>6</v>
      </c>
      <c r="N705" t="s">
        <v>414</v>
      </c>
      <c r="O705" s="205">
        <f>I705*M705</f>
        <v>0.68571428571428572</v>
      </c>
      <c r="P705" s="706">
        <f>O705*J705</f>
        <v>7.2068571428571424</v>
      </c>
      <c r="Q705" s="672"/>
      <c r="R705" s="672"/>
      <c r="S705" s="672"/>
    </row>
    <row r="706" spans="1:19" ht="13.5">
      <c r="A706" s="701" t="s">
        <v>580</v>
      </c>
      <c r="B706" t="s">
        <v>656</v>
      </c>
      <c r="C706" s="188"/>
      <c r="D706" s="699" t="s">
        <v>668</v>
      </c>
      <c r="E706" s="189"/>
      <c r="G706" s="190" t="s">
        <v>659</v>
      </c>
      <c r="H706" s="191">
        <v>1</v>
      </c>
      <c r="I706" s="191">
        <f t="shared" ref="I706:I708" si="44">H706*8/$F$702</f>
        <v>1.1428571428571428</v>
      </c>
      <c r="J706" s="192">
        <v>9.3000000000000007</v>
      </c>
      <c r="K706" s="193">
        <f>I706*J706</f>
        <v>10.628571428571428</v>
      </c>
      <c r="M706" s="205">
        <v>6</v>
      </c>
      <c r="N706" t="s">
        <v>414</v>
      </c>
      <c r="O706" s="205">
        <f>I706*M706</f>
        <v>6.8571428571428568</v>
      </c>
      <c r="P706" s="706">
        <f>O706*J706</f>
        <v>63.771428571428572</v>
      </c>
      <c r="Q706" s="672"/>
      <c r="R706" s="672"/>
      <c r="S706" s="672"/>
    </row>
    <row r="707" spans="1:19" ht="13.5">
      <c r="A707" s="701" t="s">
        <v>580</v>
      </c>
      <c r="B707" t="s">
        <v>656</v>
      </c>
      <c r="C707" s="188"/>
      <c r="D707" s="699" t="s">
        <v>757</v>
      </c>
      <c r="E707" s="189"/>
      <c r="G707" s="190" t="s">
        <v>659</v>
      </c>
      <c r="H707" s="191">
        <v>1</v>
      </c>
      <c r="I707" s="191">
        <f t="shared" si="44"/>
        <v>1.1428571428571428</v>
      </c>
      <c r="J707" s="192">
        <v>12.53</v>
      </c>
      <c r="K707" s="193">
        <f>I707*J707</f>
        <v>14.319999999999999</v>
      </c>
      <c r="M707" s="205">
        <v>6</v>
      </c>
      <c r="N707" t="s">
        <v>414</v>
      </c>
      <c r="O707" s="205">
        <f>I707*M707</f>
        <v>6.8571428571428568</v>
      </c>
      <c r="P707" s="706">
        <f>O707*J707</f>
        <v>85.919999999999987</v>
      </c>
      <c r="Q707" s="672"/>
      <c r="R707" s="672"/>
      <c r="S707" s="672"/>
    </row>
    <row r="708" spans="1:19" ht="13.5">
      <c r="A708" s="701" t="s">
        <v>580</v>
      </c>
      <c r="B708" t="s">
        <v>656</v>
      </c>
      <c r="C708" s="188" t="s">
        <v>660</v>
      </c>
      <c r="D708" s="699" t="s">
        <v>661</v>
      </c>
      <c r="E708" s="189"/>
      <c r="G708" s="190" t="s">
        <v>659</v>
      </c>
      <c r="H708" s="191">
        <v>1</v>
      </c>
      <c r="I708" s="191">
        <f t="shared" si="44"/>
        <v>1.1428571428571428</v>
      </c>
      <c r="J708" s="192">
        <v>6.88</v>
      </c>
      <c r="K708" s="193">
        <f>I708*J708</f>
        <v>7.8628571428571421</v>
      </c>
      <c r="M708" s="205">
        <v>6</v>
      </c>
      <c r="N708" t="s">
        <v>414</v>
      </c>
      <c r="O708" s="205">
        <f>I708*M708</f>
        <v>6.8571428571428568</v>
      </c>
      <c r="P708" s="706">
        <f>O708*J708</f>
        <v>47.177142857142854</v>
      </c>
      <c r="Q708" s="672"/>
      <c r="R708" s="672"/>
      <c r="S708" s="672"/>
    </row>
    <row r="709" spans="1:19" ht="13.5">
      <c r="A709" s="701" t="s">
        <v>1128</v>
      </c>
      <c r="C709" s="194"/>
      <c r="D709" s="723"/>
      <c r="E709" s="189"/>
      <c r="G709" s="195"/>
      <c r="H709" s="189"/>
      <c r="I709" s="189"/>
      <c r="J709" s="196"/>
      <c r="K709" s="197">
        <f>SUM(K705:K708)</f>
        <v>34.012571428571427</v>
      </c>
      <c r="Q709" s="672"/>
      <c r="R709" s="672"/>
      <c r="S709" s="672"/>
    </row>
    <row r="710" spans="1:19" ht="13.5">
      <c r="A710" s="701" t="s">
        <v>1128</v>
      </c>
      <c r="C710" s="194"/>
      <c r="D710" s="722" t="s">
        <v>667</v>
      </c>
      <c r="E710" s="189"/>
      <c r="G710" s="195"/>
      <c r="H710" s="189"/>
      <c r="I710" s="189"/>
      <c r="J710" s="189"/>
      <c r="K710" s="198"/>
      <c r="Q710" s="672"/>
      <c r="R710" s="672"/>
      <c r="S710" s="672"/>
    </row>
    <row r="711" spans="1:19" ht="25.5">
      <c r="A711" s="701" t="s">
        <v>580</v>
      </c>
      <c r="B711" t="s">
        <v>667</v>
      </c>
      <c r="C711" s="233"/>
      <c r="D711" s="727" t="s">
        <v>769</v>
      </c>
      <c r="E711" s="234"/>
      <c r="F711" s="235"/>
      <c r="G711" s="236" t="s">
        <v>690</v>
      </c>
      <c r="H711" s="234"/>
      <c r="I711" s="237">
        <v>1</v>
      </c>
      <c r="J711" s="238">
        <v>0</v>
      </c>
      <c r="K711" s="239">
        <f>I711*J711</f>
        <v>0</v>
      </c>
      <c r="L711" s="240" t="s">
        <v>756</v>
      </c>
      <c r="M711" s="205">
        <v>6</v>
      </c>
      <c r="N711" t="s">
        <v>414</v>
      </c>
      <c r="O711" s="205">
        <f>I711*M711</f>
        <v>6</v>
      </c>
      <c r="P711" s="706">
        <f>O711*J711</f>
        <v>0</v>
      </c>
      <c r="Q711" s="672"/>
      <c r="R711" s="672"/>
      <c r="S711" s="672"/>
    </row>
    <row r="712" spans="1:19" ht="13.5">
      <c r="A712" s="701" t="s">
        <v>580</v>
      </c>
      <c r="B712" s="2" t="s">
        <v>667</v>
      </c>
      <c r="C712" s="188"/>
      <c r="D712" s="699" t="s">
        <v>829</v>
      </c>
      <c r="E712" s="189"/>
      <c r="G712" s="190" t="s">
        <v>722</v>
      </c>
      <c r="H712" s="189"/>
      <c r="I712" s="191">
        <v>0.1</v>
      </c>
      <c r="J712" s="192">
        <v>6.26</v>
      </c>
      <c r="K712" s="193">
        <f>I712*J712</f>
        <v>0.626</v>
      </c>
      <c r="M712" s="205">
        <v>6</v>
      </c>
      <c r="N712" t="s">
        <v>414</v>
      </c>
      <c r="O712" s="205">
        <f>I712*M712</f>
        <v>0.60000000000000009</v>
      </c>
      <c r="P712" s="706">
        <f>O712*J712</f>
        <v>3.7560000000000002</v>
      </c>
      <c r="Q712" s="672"/>
      <c r="R712" s="672"/>
      <c r="S712" s="672"/>
    </row>
    <row r="713" spans="1:19" ht="13.5">
      <c r="A713" s="701" t="s">
        <v>580</v>
      </c>
      <c r="B713" t="s">
        <v>667</v>
      </c>
      <c r="C713" s="188"/>
      <c r="D713" s="699" t="s">
        <v>830</v>
      </c>
      <c r="E713" s="189"/>
      <c r="G713" s="190" t="s">
        <v>695</v>
      </c>
      <c r="H713" s="189"/>
      <c r="I713" s="191">
        <v>0.02</v>
      </c>
      <c r="J713" s="192">
        <v>100</v>
      </c>
      <c r="K713" s="193">
        <f>I713*J713</f>
        <v>2</v>
      </c>
      <c r="M713" s="205">
        <v>6</v>
      </c>
      <c r="N713" t="s">
        <v>414</v>
      </c>
      <c r="O713" s="205">
        <f>I713*M713</f>
        <v>0.12</v>
      </c>
      <c r="P713" s="706">
        <f>O713*J713</f>
        <v>12</v>
      </c>
      <c r="Q713" s="672"/>
      <c r="R713" s="672"/>
      <c r="S713" s="672"/>
    </row>
    <row r="714" spans="1:19" ht="13.5">
      <c r="A714" s="701" t="s">
        <v>1128</v>
      </c>
      <c r="C714" s="194"/>
      <c r="D714" s="723"/>
      <c r="E714" s="189"/>
      <c r="G714" s="195"/>
      <c r="H714" s="189"/>
      <c r="I714" s="189"/>
      <c r="J714" s="196"/>
      <c r="K714" s="197">
        <f>SUM(K711:K713)</f>
        <v>2.6259999999999999</v>
      </c>
      <c r="Q714" s="672"/>
      <c r="R714" s="672"/>
      <c r="S714" s="672"/>
    </row>
    <row r="715" spans="1:19" ht="13.5">
      <c r="A715" s="701" t="s">
        <v>1128</v>
      </c>
      <c r="C715" s="194"/>
      <c r="D715" s="722" t="s">
        <v>662</v>
      </c>
      <c r="E715" s="189"/>
      <c r="G715" s="195"/>
      <c r="H715" s="189"/>
      <c r="I715" s="189"/>
      <c r="J715" s="189"/>
      <c r="K715" s="198"/>
      <c r="Q715" s="672"/>
      <c r="R715" s="672"/>
      <c r="S715" s="672"/>
    </row>
    <row r="716" spans="1:19" ht="25.5">
      <c r="A716" s="701" t="s">
        <v>580</v>
      </c>
      <c r="B716" t="s">
        <v>662</v>
      </c>
      <c r="C716" s="188" t="s">
        <v>663</v>
      </c>
      <c r="D716" s="699" t="s">
        <v>664</v>
      </c>
      <c r="E716" s="189"/>
      <c r="G716" s="190" t="s">
        <v>665</v>
      </c>
      <c r="H716" s="189"/>
      <c r="I716" s="191">
        <v>5</v>
      </c>
      <c r="J716" s="192">
        <f>K709</f>
        <v>34.012571428571427</v>
      </c>
      <c r="K716" s="193">
        <f>I716*J716/100</f>
        <v>1.7006285714285712</v>
      </c>
      <c r="M716" s="205">
        <v>6</v>
      </c>
      <c r="N716" t="s">
        <v>414</v>
      </c>
      <c r="O716" s="205">
        <f>I716*M716</f>
        <v>30</v>
      </c>
      <c r="P716" s="706">
        <f>O716*J716/100</f>
        <v>10.203771428571427</v>
      </c>
      <c r="Q716" s="672"/>
      <c r="R716" s="672"/>
      <c r="S716" s="672"/>
    </row>
    <row r="717" spans="1:19" ht="13.5">
      <c r="A717" s="701" t="s">
        <v>580</v>
      </c>
      <c r="B717" t="s">
        <v>662</v>
      </c>
      <c r="C717" s="188"/>
      <c r="D717" s="724" t="s">
        <v>760</v>
      </c>
      <c r="E717" s="189"/>
      <c r="G717" s="190" t="s">
        <v>666</v>
      </c>
      <c r="H717" s="191">
        <v>1</v>
      </c>
      <c r="I717" s="191">
        <f>H717*8/H$702</f>
        <v>1.1428571428571428</v>
      </c>
      <c r="J717" s="192">
        <f>+J697</f>
        <v>1.5</v>
      </c>
      <c r="K717" s="193">
        <f>I717*J717</f>
        <v>1.7142857142857142</v>
      </c>
      <c r="M717" s="205">
        <v>6</v>
      </c>
      <c r="N717" t="s">
        <v>414</v>
      </c>
      <c r="O717" s="205">
        <f>I717*M717</f>
        <v>6.8571428571428568</v>
      </c>
      <c r="P717" s="706">
        <f>O717*J717</f>
        <v>10.285714285714285</v>
      </c>
      <c r="Q717" s="672"/>
      <c r="R717" s="672"/>
      <c r="S717" s="672"/>
    </row>
    <row r="718" spans="1:19" ht="13.5">
      <c r="A718" s="701" t="s">
        <v>580</v>
      </c>
      <c r="B718" t="s">
        <v>662</v>
      </c>
      <c r="C718" s="188"/>
      <c r="D718" s="724" t="s">
        <v>726</v>
      </c>
      <c r="E718" s="189"/>
      <c r="G718" s="190" t="s">
        <v>666</v>
      </c>
      <c r="H718" s="191">
        <v>1</v>
      </c>
      <c r="I718" s="191">
        <f>H718*8/H$702</f>
        <v>1.1428571428571428</v>
      </c>
      <c r="J718" s="192">
        <f>+J698</f>
        <v>5</v>
      </c>
      <c r="K718" s="193">
        <f>I718*J718</f>
        <v>5.7142857142857135</v>
      </c>
      <c r="M718" s="205">
        <v>6</v>
      </c>
      <c r="N718" t="s">
        <v>414</v>
      </c>
      <c r="O718" s="205">
        <f>I718*M718</f>
        <v>6.8571428571428568</v>
      </c>
      <c r="P718" s="706">
        <f>O718*J718</f>
        <v>34.285714285714285</v>
      </c>
      <c r="Q718" s="672"/>
      <c r="R718" s="672"/>
      <c r="S718" s="672"/>
    </row>
    <row r="719" spans="1:19" ht="14.25" thickBot="1">
      <c r="A719" s="701" t="s">
        <v>1128</v>
      </c>
      <c r="C719" s="199"/>
      <c r="D719" s="725"/>
      <c r="E719" s="200"/>
      <c r="F719" s="201"/>
      <c r="G719" s="206"/>
      <c r="H719" s="200"/>
      <c r="I719" s="200"/>
      <c r="J719" s="202"/>
      <c r="K719" s="203">
        <f>SUM(K716:K718)</f>
        <v>9.1291999999999991</v>
      </c>
      <c r="Q719" s="672"/>
      <c r="R719" s="672"/>
      <c r="S719" s="672"/>
    </row>
    <row r="720" spans="1:19" ht="13.5" thickBot="1">
      <c r="A720" s="701" t="s">
        <v>1128</v>
      </c>
      <c r="Q720" s="672"/>
      <c r="R720" s="672"/>
      <c r="S720" s="672"/>
    </row>
    <row r="721" spans="1:19">
      <c r="A721" s="701" t="s">
        <v>1128</v>
      </c>
      <c r="C721" s="176" t="s">
        <v>645</v>
      </c>
      <c r="D721" s="212" t="str">
        <f>+QPS!C70</f>
        <v>3.06.12</v>
      </c>
      <c r="E721" s="2282" t="str">
        <f>+QPS!G70</f>
        <v>MONTAJE DE ELL 45 DEG STD WT STL A234 WPB</v>
      </c>
      <c r="F721" s="2282"/>
      <c r="G721" s="2282"/>
      <c r="H721" s="2282"/>
      <c r="I721" s="2282"/>
      <c r="J721" s="2282"/>
      <c r="K721" s="2283"/>
      <c r="Q721" s="672">
        <f>QPS!V70</f>
        <v>158.87419999999997</v>
      </c>
      <c r="R721" s="672">
        <f>SUM(P721:P740)</f>
        <v>158.8742</v>
      </c>
      <c r="S721" s="672">
        <f>Q721-R721</f>
        <v>0</v>
      </c>
    </row>
    <row r="722" spans="1:19">
      <c r="A722" s="701" t="s">
        <v>1128</v>
      </c>
      <c r="C722" s="181" t="s">
        <v>646</v>
      </c>
      <c r="D722" s="720" t="s">
        <v>675</v>
      </c>
      <c r="E722" s="207" t="s">
        <v>648</v>
      </c>
      <c r="F722" s="208">
        <v>6</v>
      </c>
      <c r="G722" s="207" t="s">
        <v>649</v>
      </c>
      <c r="H722" s="209">
        <f>F722</f>
        <v>6</v>
      </c>
      <c r="I722" s="210"/>
      <c r="J722" s="211" t="s">
        <v>676</v>
      </c>
      <c r="K722" s="182">
        <f>+K729+K734+K739</f>
        <v>52.958066666666653</v>
      </c>
      <c r="Q722" s="672"/>
      <c r="R722" s="672"/>
      <c r="S722" s="672"/>
    </row>
    <row r="723" spans="1:19" ht="13.5" thickBot="1">
      <c r="A723" s="701" t="s">
        <v>1128</v>
      </c>
      <c r="C723" s="183" t="s">
        <v>651</v>
      </c>
      <c r="D723" s="721" t="s">
        <v>652</v>
      </c>
      <c r="E723" s="184"/>
      <c r="F723" s="185"/>
      <c r="G723" s="186" t="s">
        <v>44</v>
      </c>
      <c r="H723" s="186" t="s">
        <v>653</v>
      </c>
      <c r="I723" s="186" t="s">
        <v>39</v>
      </c>
      <c r="J723" s="186" t="s">
        <v>654</v>
      </c>
      <c r="K723" s="187" t="s">
        <v>655</v>
      </c>
      <c r="Q723" s="672"/>
      <c r="R723" s="672"/>
      <c r="S723" s="672"/>
    </row>
    <row r="724" spans="1:19" ht="13.5">
      <c r="A724" s="701" t="s">
        <v>1128</v>
      </c>
      <c r="C724" s="194"/>
      <c r="D724" s="722" t="s">
        <v>656</v>
      </c>
      <c r="E724" s="189"/>
      <c r="G724" s="195"/>
      <c r="H724" s="189"/>
      <c r="I724" s="189"/>
      <c r="J724" s="189"/>
      <c r="K724" s="198"/>
      <c r="Q724" s="672"/>
      <c r="R724" s="672"/>
      <c r="S724" s="672"/>
    </row>
    <row r="725" spans="1:19" ht="13.5">
      <c r="A725" s="701" t="s">
        <v>581</v>
      </c>
      <c r="B725" t="s">
        <v>656</v>
      </c>
      <c r="C725" s="188" t="s">
        <v>657</v>
      </c>
      <c r="D725" s="699" t="s">
        <v>658</v>
      </c>
      <c r="E725" s="189"/>
      <c r="G725" s="190" t="s">
        <v>659</v>
      </c>
      <c r="H725" s="191">
        <v>0.1</v>
      </c>
      <c r="I725" s="191">
        <f>H725*8/$F$722</f>
        <v>0.13333333333333333</v>
      </c>
      <c r="J725" s="192">
        <v>10.51</v>
      </c>
      <c r="K725" s="193">
        <f>I725*J725</f>
        <v>1.4013333333333333</v>
      </c>
      <c r="M725" s="205">
        <v>3</v>
      </c>
      <c r="N725" t="s">
        <v>414</v>
      </c>
      <c r="O725" s="205">
        <f>I725*M725</f>
        <v>0.4</v>
      </c>
      <c r="P725" s="706">
        <f>O725*J725</f>
        <v>4.2039999999999997</v>
      </c>
      <c r="Q725" s="672"/>
      <c r="R725" s="672"/>
      <c r="S725" s="672"/>
    </row>
    <row r="726" spans="1:19" ht="13.5">
      <c r="A726" s="701" t="s">
        <v>581</v>
      </c>
      <c r="B726" t="s">
        <v>656</v>
      </c>
      <c r="C726" s="188"/>
      <c r="D726" s="699" t="s">
        <v>668</v>
      </c>
      <c r="E726" s="189"/>
      <c r="G726" s="190" t="s">
        <v>659</v>
      </c>
      <c r="H726" s="191">
        <v>1</v>
      </c>
      <c r="I726" s="191">
        <f t="shared" ref="I726:I728" si="45">H726*8/$F$722</f>
        <v>1.3333333333333333</v>
      </c>
      <c r="J726" s="192">
        <v>9.3000000000000007</v>
      </c>
      <c r="K726" s="193">
        <f>I726*J726</f>
        <v>12.4</v>
      </c>
      <c r="M726" s="205">
        <v>3</v>
      </c>
      <c r="N726" t="s">
        <v>414</v>
      </c>
      <c r="O726" s="205">
        <f>I726*M726</f>
        <v>4</v>
      </c>
      <c r="P726" s="706">
        <f>O726*J726</f>
        <v>37.200000000000003</v>
      </c>
      <c r="Q726" s="672"/>
      <c r="R726" s="672"/>
      <c r="S726" s="672"/>
    </row>
    <row r="727" spans="1:19" ht="13.5">
      <c r="A727" s="701" t="s">
        <v>581</v>
      </c>
      <c r="B727" t="s">
        <v>656</v>
      </c>
      <c r="C727" s="188"/>
      <c r="D727" s="699" t="s">
        <v>757</v>
      </c>
      <c r="E727" s="189"/>
      <c r="G727" s="190" t="s">
        <v>659</v>
      </c>
      <c r="H727" s="191">
        <v>1</v>
      </c>
      <c r="I727" s="191">
        <f t="shared" si="45"/>
        <v>1.3333333333333333</v>
      </c>
      <c r="J727" s="192">
        <v>12.53</v>
      </c>
      <c r="K727" s="193">
        <f>I727*J727</f>
        <v>16.706666666666663</v>
      </c>
      <c r="M727" s="205">
        <v>3</v>
      </c>
      <c r="N727" t="s">
        <v>414</v>
      </c>
      <c r="O727" s="205">
        <f>I727*M727</f>
        <v>4</v>
      </c>
      <c r="P727" s="706">
        <f>O727*J727</f>
        <v>50.12</v>
      </c>
      <c r="Q727" s="672"/>
      <c r="R727" s="672"/>
      <c r="S727" s="672"/>
    </row>
    <row r="728" spans="1:19" ht="13.5">
      <c r="A728" s="701" t="s">
        <v>581</v>
      </c>
      <c r="B728" t="s">
        <v>656</v>
      </c>
      <c r="C728" s="188" t="s">
        <v>660</v>
      </c>
      <c r="D728" s="699" t="s">
        <v>661</v>
      </c>
      <c r="E728" s="189"/>
      <c r="G728" s="190" t="s">
        <v>659</v>
      </c>
      <c r="H728" s="191">
        <v>1</v>
      </c>
      <c r="I728" s="191">
        <f t="shared" si="45"/>
        <v>1.3333333333333333</v>
      </c>
      <c r="J728" s="192">
        <v>6.88</v>
      </c>
      <c r="K728" s="193">
        <f>I728*J728</f>
        <v>9.173333333333332</v>
      </c>
      <c r="M728" s="205">
        <v>3</v>
      </c>
      <c r="N728" t="s">
        <v>414</v>
      </c>
      <c r="O728" s="205">
        <f>I728*M728</f>
        <v>4</v>
      </c>
      <c r="P728" s="706">
        <f>O728*J728</f>
        <v>27.52</v>
      </c>
      <c r="Q728" s="672"/>
      <c r="R728" s="672"/>
      <c r="S728" s="672"/>
    </row>
    <row r="729" spans="1:19" ht="13.5">
      <c r="A729" s="701" t="s">
        <v>1128</v>
      </c>
      <c r="C729" s="194"/>
      <c r="D729" s="723"/>
      <c r="E729" s="189"/>
      <c r="G729" s="195"/>
      <c r="H729" s="189"/>
      <c r="I729" s="189"/>
      <c r="J729" s="196"/>
      <c r="K729" s="197">
        <f>SUM(K725:K728)</f>
        <v>39.681333333333328</v>
      </c>
      <c r="Q729" s="672"/>
      <c r="R729" s="672"/>
      <c r="S729" s="672"/>
    </row>
    <row r="730" spans="1:19" ht="13.5">
      <c r="A730" s="701" t="s">
        <v>1128</v>
      </c>
      <c r="C730" s="194"/>
      <c r="D730" s="722" t="s">
        <v>667</v>
      </c>
      <c r="E730" s="189"/>
      <c r="G730" s="195"/>
      <c r="H730" s="189"/>
      <c r="I730" s="189"/>
      <c r="J730" s="189"/>
      <c r="K730" s="198"/>
      <c r="Q730" s="672"/>
      <c r="R730" s="672"/>
      <c r="S730" s="672"/>
    </row>
    <row r="731" spans="1:19" ht="25.5">
      <c r="A731" s="701" t="s">
        <v>581</v>
      </c>
      <c r="B731" t="s">
        <v>667</v>
      </c>
      <c r="C731" s="233"/>
      <c r="D731" s="727" t="s">
        <v>770</v>
      </c>
      <c r="E731" s="234"/>
      <c r="F731" s="235"/>
      <c r="G731" s="236" t="s">
        <v>690</v>
      </c>
      <c r="H731" s="234"/>
      <c r="I731" s="237">
        <v>1</v>
      </c>
      <c r="J731" s="238">
        <v>0</v>
      </c>
      <c r="K731" s="239">
        <f>I731*J731</f>
        <v>0</v>
      </c>
      <c r="L731" s="240" t="s">
        <v>756</v>
      </c>
      <c r="M731" s="205">
        <v>3</v>
      </c>
      <c r="N731" t="s">
        <v>414</v>
      </c>
      <c r="O731" s="205">
        <f>I731*M731</f>
        <v>3</v>
      </c>
      <c r="P731" s="706">
        <f>O731*J731</f>
        <v>0</v>
      </c>
      <c r="Q731" s="672"/>
      <c r="R731" s="672"/>
      <c r="S731" s="672"/>
    </row>
    <row r="732" spans="1:19" ht="13.5">
      <c r="A732" s="701" t="s">
        <v>581</v>
      </c>
      <c r="B732" t="s">
        <v>667</v>
      </c>
      <c r="C732" s="188"/>
      <c r="D732" s="699" t="s">
        <v>829</v>
      </c>
      <c r="E732" s="189"/>
      <c r="G732" s="190" t="s">
        <v>722</v>
      </c>
      <c r="H732" s="189"/>
      <c r="I732" s="191">
        <v>0.1</v>
      </c>
      <c r="J732" s="192">
        <v>6.26</v>
      </c>
      <c r="K732" s="193">
        <f>I732*J732</f>
        <v>0.626</v>
      </c>
      <c r="M732" s="205">
        <v>3</v>
      </c>
      <c r="N732" t="s">
        <v>414</v>
      </c>
      <c r="O732" s="205">
        <f>I732*M732</f>
        <v>0.30000000000000004</v>
      </c>
      <c r="P732" s="706">
        <f>O732*J732</f>
        <v>1.8780000000000001</v>
      </c>
      <c r="Q732" s="672"/>
      <c r="R732" s="672"/>
      <c r="S732" s="672"/>
    </row>
    <row r="733" spans="1:19" ht="13.5">
      <c r="A733" s="701" t="s">
        <v>581</v>
      </c>
      <c r="B733" t="s">
        <v>667</v>
      </c>
      <c r="C733" s="188"/>
      <c r="D733" s="699" t="s">
        <v>830</v>
      </c>
      <c r="E733" s="189"/>
      <c r="G733" s="190" t="s">
        <v>695</v>
      </c>
      <c r="H733" s="189"/>
      <c r="I733" s="191">
        <v>0.02</v>
      </c>
      <c r="J733" s="192">
        <v>100</v>
      </c>
      <c r="K733" s="193">
        <f>I733*J733</f>
        <v>2</v>
      </c>
      <c r="M733" s="205">
        <v>3</v>
      </c>
      <c r="N733" t="s">
        <v>414</v>
      </c>
      <c r="O733" s="205">
        <f>I733*M733</f>
        <v>0.06</v>
      </c>
      <c r="P733" s="706">
        <f>O733*J733</f>
        <v>6</v>
      </c>
      <c r="Q733" s="672"/>
      <c r="R733" s="672"/>
      <c r="S733" s="672"/>
    </row>
    <row r="734" spans="1:19" ht="13.5">
      <c r="A734" s="701" t="s">
        <v>1128</v>
      </c>
      <c r="C734" s="194"/>
      <c r="D734" s="723"/>
      <c r="E734" s="189"/>
      <c r="G734" s="195"/>
      <c r="H734" s="189"/>
      <c r="I734" s="189"/>
      <c r="J734" s="196"/>
      <c r="K734" s="197">
        <f>SUM(K731:K733)</f>
        <v>2.6259999999999999</v>
      </c>
      <c r="Q734" s="672"/>
      <c r="R734" s="672"/>
      <c r="S734" s="672"/>
    </row>
    <row r="735" spans="1:19" ht="13.5">
      <c r="A735" s="701" t="s">
        <v>1128</v>
      </c>
      <c r="C735" s="194"/>
      <c r="D735" s="722" t="s">
        <v>662</v>
      </c>
      <c r="E735" s="189"/>
      <c r="G735" s="195"/>
      <c r="H735" s="189"/>
      <c r="I735" s="189"/>
      <c r="J735" s="189"/>
      <c r="K735" s="198"/>
      <c r="Q735" s="672"/>
      <c r="R735" s="672"/>
      <c r="S735" s="672"/>
    </row>
    <row r="736" spans="1:19" ht="25.5">
      <c r="A736" s="701" t="s">
        <v>581</v>
      </c>
      <c r="B736" t="s">
        <v>662</v>
      </c>
      <c r="C736" s="188" t="s">
        <v>663</v>
      </c>
      <c r="D736" s="699" t="s">
        <v>664</v>
      </c>
      <c r="E736" s="189"/>
      <c r="G736" s="190" t="s">
        <v>665</v>
      </c>
      <c r="H736" s="189"/>
      <c r="I736" s="191">
        <v>5</v>
      </c>
      <c r="J736" s="192">
        <f>K729</f>
        <v>39.681333333333328</v>
      </c>
      <c r="K736" s="193">
        <f>I736*J736/100</f>
        <v>1.9840666666666664</v>
      </c>
      <c r="M736" s="205">
        <v>3</v>
      </c>
      <c r="N736" t="s">
        <v>414</v>
      </c>
      <c r="O736" s="205">
        <f>I736*M736</f>
        <v>15</v>
      </c>
      <c r="P736" s="706">
        <f>O736*J736/100</f>
        <v>5.9521999999999995</v>
      </c>
      <c r="Q736" s="672"/>
      <c r="R736" s="672"/>
      <c r="S736" s="672"/>
    </row>
    <row r="737" spans="1:19" ht="13.5">
      <c r="A737" s="701" t="s">
        <v>581</v>
      </c>
      <c r="B737" t="s">
        <v>662</v>
      </c>
      <c r="C737" s="188"/>
      <c r="D737" s="724" t="s">
        <v>760</v>
      </c>
      <c r="E737" s="189"/>
      <c r="G737" s="190" t="s">
        <v>666</v>
      </c>
      <c r="H737" s="191">
        <v>1</v>
      </c>
      <c r="I737" s="191">
        <f>H737*8/H$722</f>
        <v>1.3333333333333333</v>
      </c>
      <c r="J737" s="192">
        <f>+J717</f>
        <v>1.5</v>
      </c>
      <c r="K737" s="193">
        <f>I737*J737</f>
        <v>2</v>
      </c>
      <c r="M737" s="205">
        <v>3</v>
      </c>
      <c r="N737" t="s">
        <v>414</v>
      </c>
      <c r="O737" s="205">
        <f>I737*M737</f>
        <v>4</v>
      </c>
      <c r="P737" s="706">
        <f>O737*J737</f>
        <v>6</v>
      </c>
      <c r="Q737" s="672"/>
      <c r="R737" s="672"/>
      <c r="S737" s="672"/>
    </row>
    <row r="738" spans="1:19" ht="13.5">
      <c r="A738" s="701" t="s">
        <v>581</v>
      </c>
      <c r="B738" t="s">
        <v>662</v>
      </c>
      <c r="C738" s="188"/>
      <c r="D738" s="724" t="s">
        <v>726</v>
      </c>
      <c r="E738" s="189"/>
      <c r="G738" s="190" t="s">
        <v>666</v>
      </c>
      <c r="H738" s="191">
        <v>1</v>
      </c>
      <c r="I738" s="191">
        <f>H738*8/H$722</f>
        <v>1.3333333333333333</v>
      </c>
      <c r="J738" s="192">
        <f>+J718</f>
        <v>5</v>
      </c>
      <c r="K738" s="193">
        <f>I738*J738</f>
        <v>6.6666666666666661</v>
      </c>
      <c r="M738" s="205">
        <v>3</v>
      </c>
      <c r="N738" t="s">
        <v>414</v>
      </c>
      <c r="O738" s="205">
        <f>I738*M738</f>
        <v>4</v>
      </c>
      <c r="P738" s="706">
        <f>O738*J738</f>
        <v>20</v>
      </c>
      <c r="Q738" s="672"/>
      <c r="R738" s="672"/>
      <c r="S738" s="672"/>
    </row>
    <row r="739" spans="1:19" ht="14.25" thickBot="1">
      <c r="A739" s="701" t="s">
        <v>1128</v>
      </c>
      <c r="C739" s="199"/>
      <c r="D739" s="725"/>
      <c r="E739" s="200"/>
      <c r="F739" s="201"/>
      <c r="G739" s="206"/>
      <c r="H739" s="200"/>
      <c r="I739" s="200"/>
      <c r="J739" s="202"/>
      <c r="K739" s="203">
        <f>SUM(K736:K738)</f>
        <v>10.650733333333331</v>
      </c>
      <c r="Q739" s="672"/>
      <c r="R739" s="672"/>
      <c r="S739" s="672"/>
    </row>
    <row r="740" spans="1:19" ht="13.5" thickBot="1">
      <c r="A740" s="701" t="s">
        <v>1128</v>
      </c>
      <c r="Q740" s="672"/>
      <c r="R740" s="672"/>
      <c r="S740" s="672"/>
    </row>
    <row r="741" spans="1:19">
      <c r="A741" s="701" t="s">
        <v>1128</v>
      </c>
      <c r="C741" s="176" t="s">
        <v>645</v>
      </c>
      <c r="D741" s="212" t="str">
        <f>+QPS!C71</f>
        <v>3.06.13</v>
      </c>
      <c r="E741" s="2282" t="str">
        <f>+QPS!G71</f>
        <v>MONTAJE DE ELL 45 DEG STD WT STL A234 WPB</v>
      </c>
      <c r="F741" s="2282"/>
      <c r="G741" s="2282"/>
      <c r="H741" s="2282"/>
      <c r="I741" s="2282"/>
      <c r="J741" s="2282"/>
      <c r="K741" s="2283"/>
      <c r="Q741" s="672">
        <f>QPS!V71</f>
        <v>212.33306666666664</v>
      </c>
      <c r="R741" s="672">
        <f>SUM(P741:P760)</f>
        <v>212.33306666666661</v>
      </c>
      <c r="S741" s="672">
        <f>Q741-R741</f>
        <v>0</v>
      </c>
    </row>
    <row r="742" spans="1:19">
      <c r="A742" s="701" t="s">
        <v>1128</v>
      </c>
      <c r="C742" s="181" t="s">
        <v>646</v>
      </c>
      <c r="D742" s="720" t="s">
        <v>675</v>
      </c>
      <c r="E742" s="207" t="s">
        <v>648</v>
      </c>
      <c r="F742" s="208">
        <v>6</v>
      </c>
      <c r="G742" s="207" t="s">
        <v>649</v>
      </c>
      <c r="H742" s="209">
        <f>F742</f>
        <v>6</v>
      </c>
      <c r="I742" s="210"/>
      <c r="J742" s="211" t="s">
        <v>676</v>
      </c>
      <c r="K742" s="182">
        <f>+K749+K754+K759</f>
        <v>53.08326666666666</v>
      </c>
      <c r="Q742" s="672"/>
      <c r="R742" s="672"/>
      <c r="S742" s="672"/>
    </row>
    <row r="743" spans="1:19" ht="13.5" thickBot="1">
      <c r="A743" s="701" t="s">
        <v>1128</v>
      </c>
      <c r="C743" s="183" t="s">
        <v>651</v>
      </c>
      <c r="D743" s="721" t="s">
        <v>652</v>
      </c>
      <c r="E743" s="184"/>
      <c r="F743" s="185"/>
      <c r="G743" s="186" t="s">
        <v>44</v>
      </c>
      <c r="H743" s="186" t="s">
        <v>653</v>
      </c>
      <c r="I743" s="186" t="s">
        <v>39</v>
      </c>
      <c r="J743" s="186" t="s">
        <v>654</v>
      </c>
      <c r="K743" s="187" t="s">
        <v>655</v>
      </c>
      <c r="Q743" s="672"/>
      <c r="R743" s="672"/>
      <c r="S743" s="672"/>
    </row>
    <row r="744" spans="1:19" ht="13.5">
      <c r="A744" s="701" t="s">
        <v>1128</v>
      </c>
      <c r="C744" s="194"/>
      <c r="D744" s="722" t="s">
        <v>656</v>
      </c>
      <c r="E744" s="189"/>
      <c r="G744" s="195"/>
      <c r="H744" s="189"/>
      <c r="I744" s="189"/>
      <c r="J744" s="189"/>
      <c r="K744" s="198"/>
      <c r="Q744" s="672"/>
      <c r="R744" s="672"/>
      <c r="S744" s="672"/>
    </row>
    <row r="745" spans="1:19" ht="13.5">
      <c r="A745" s="701" t="s">
        <v>582</v>
      </c>
      <c r="B745" t="s">
        <v>656</v>
      </c>
      <c r="C745" s="188" t="s">
        <v>657</v>
      </c>
      <c r="D745" s="699" t="s">
        <v>658</v>
      </c>
      <c r="E745" s="189"/>
      <c r="G745" s="190" t="s">
        <v>659</v>
      </c>
      <c r="H745" s="191">
        <v>0.1</v>
      </c>
      <c r="I745" s="191">
        <f>H745*8/$F$742</f>
        <v>0.13333333333333333</v>
      </c>
      <c r="J745" s="192">
        <v>10.51</v>
      </c>
      <c r="K745" s="193">
        <f>I745*J745</f>
        <v>1.4013333333333333</v>
      </c>
      <c r="M745" s="205">
        <v>4</v>
      </c>
      <c r="N745" t="s">
        <v>414</v>
      </c>
      <c r="O745" s="205">
        <f>I745*M745</f>
        <v>0.53333333333333333</v>
      </c>
      <c r="P745" s="706">
        <f>O745*J745</f>
        <v>5.6053333333333333</v>
      </c>
      <c r="Q745" s="672"/>
      <c r="R745" s="672"/>
      <c r="S745" s="672"/>
    </row>
    <row r="746" spans="1:19" ht="13.5">
      <c r="A746" s="701" t="s">
        <v>582</v>
      </c>
      <c r="B746" t="s">
        <v>656</v>
      </c>
      <c r="C746" s="188"/>
      <c r="D746" s="699" t="s">
        <v>668</v>
      </c>
      <c r="E746" s="189"/>
      <c r="G746" s="190" t="s">
        <v>659</v>
      </c>
      <c r="H746" s="191">
        <v>1</v>
      </c>
      <c r="I746" s="191">
        <f t="shared" ref="I746:I748" si="46">H746*8/$F$742</f>
        <v>1.3333333333333333</v>
      </c>
      <c r="J746" s="192">
        <v>9.3000000000000007</v>
      </c>
      <c r="K746" s="193">
        <f>I746*J746</f>
        <v>12.4</v>
      </c>
      <c r="M746" s="205">
        <v>4</v>
      </c>
      <c r="N746" t="s">
        <v>414</v>
      </c>
      <c r="O746" s="205">
        <f>I746*M746</f>
        <v>5.333333333333333</v>
      </c>
      <c r="P746" s="706">
        <f>O746*J746</f>
        <v>49.6</v>
      </c>
      <c r="Q746" s="672"/>
      <c r="R746" s="672"/>
      <c r="S746" s="672"/>
    </row>
    <row r="747" spans="1:19" ht="13.5">
      <c r="A747" s="701" t="s">
        <v>582</v>
      </c>
      <c r="B747" t="s">
        <v>656</v>
      </c>
      <c r="C747" s="188"/>
      <c r="D747" s="699" t="s">
        <v>757</v>
      </c>
      <c r="E747" s="189"/>
      <c r="G747" s="190" t="s">
        <v>659</v>
      </c>
      <c r="H747" s="191">
        <v>1</v>
      </c>
      <c r="I747" s="191">
        <f t="shared" si="46"/>
        <v>1.3333333333333333</v>
      </c>
      <c r="J747" s="192">
        <v>12.53</v>
      </c>
      <c r="K747" s="193">
        <f>I747*J747</f>
        <v>16.706666666666663</v>
      </c>
      <c r="M747" s="205">
        <v>4</v>
      </c>
      <c r="N747" t="s">
        <v>414</v>
      </c>
      <c r="O747" s="205">
        <f>I747*M747</f>
        <v>5.333333333333333</v>
      </c>
      <c r="P747" s="706">
        <f>O747*J747</f>
        <v>66.826666666666654</v>
      </c>
      <c r="Q747" s="672"/>
      <c r="R747" s="672"/>
      <c r="S747" s="672"/>
    </row>
    <row r="748" spans="1:19" ht="13.5">
      <c r="A748" s="701" t="s">
        <v>582</v>
      </c>
      <c r="B748" t="s">
        <v>656</v>
      </c>
      <c r="C748" s="188" t="s">
        <v>660</v>
      </c>
      <c r="D748" s="699" t="s">
        <v>661</v>
      </c>
      <c r="E748" s="189"/>
      <c r="G748" s="190" t="s">
        <v>659</v>
      </c>
      <c r="H748" s="191">
        <v>1</v>
      </c>
      <c r="I748" s="191">
        <f t="shared" si="46"/>
        <v>1.3333333333333333</v>
      </c>
      <c r="J748" s="192">
        <v>6.88</v>
      </c>
      <c r="K748" s="193">
        <f>I748*J748</f>
        <v>9.173333333333332</v>
      </c>
      <c r="M748" s="205">
        <v>4</v>
      </c>
      <c r="N748" t="s">
        <v>414</v>
      </c>
      <c r="O748" s="205">
        <f>I748*M748</f>
        <v>5.333333333333333</v>
      </c>
      <c r="P748" s="706">
        <f>O748*J748</f>
        <v>36.693333333333328</v>
      </c>
      <c r="Q748" s="672"/>
      <c r="R748" s="672"/>
      <c r="S748" s="672"/>
    </row>
    <row r="749" spans="1:19" ht="13.5">
      <c r="A749" s="701" t="s">
        <v>1128</v>
      </c>
      <c r="C749" s="194"/>
      <c r="D749" s="723"/>
      <c r="E749" s="189"/>
      <c r="G749" s="195"/>
      <c r="H749" s="189"/>
      <c r="I749" s="189"/>
      <c r="J749" s="196"/>
      <c r="K749" s="197">
        <f>SUM(K745:K748)</f>
        <v>39.681333333333328</v>
      </c>
      <c r="Q749" s="672"/>
      <c r="R749" s="672"/>
      <c r="S749" s="672"/>
    </row>
    <row r="750" spans="1:19" ht="13.5">
      <c r="A750" s="701" t="s">
        <v>1128</v>
      </c>
      <c r="C750" s="194"/>
      <c r="D750" s="722" t="s">
        <v>667</v>
      </c>
      <c r="E750" s="189"/>
      <c r="G750" s="195"/>
      <c r="H750" s="189"/>
      <c r="I750" s="189"/>
      <c r="J750" s="189"/>
      <c r="K750" s="198"/>
      <c r="Q750" s="672"/>
      <c r="R750" s="672"/>
      <c r="S750" s="672"/>
    </row>
    <row r="751" spans="1:19" ht="25.5">
      <c r="A751" s="701" t="s">
        <v>582</v>
      </c>
      <c r="B751" t="s">
        <v>667</v>
      </c>
      <c r="C751" s="233"/>
      <c r="D751" s="727" t="s">
        <v>771</v>
      </c>
      <c r="E751" s="234"/>
      <c r="F751" s="235"/>
      <c r="G751" s="236" t="s">
        <v>690</v>
      </c>
      <c r="H751" s="234"/>
      <c r="I751" s="237">
        <v>1</v>
      </c>
      <c r="J751" s="238">
        <v>0</v>
      </c>
      <c r="K751" s="239">
        <f>I751*J751</f>
        <v>0</v>
      </c>
      <c r="L751" s="240" t="s">
        <v>756</v>
      </c>
      <c r="M751" s="205">
        <v>4</v>
      </c>
      <c r="N751" t="s">
        <v>414</v>
      </c>
      <c r="O751" s="205">
        <f>I751*M751</f>
        <v>4</v>
      </c>
      <c r="P751" s="706">
        <f>O751*J751</f>
        <v>0</v>
      </c>
      <c r="Q751" s="672"/>
      <c r="R751" s="672"/>
      <c r="S751" s="672"/>
    </row>
    <row r="752" spans="1:19" ht="13.5">
      <c r="A752" s="701" t="s">
        <v>582</v>
      </c>
      <c r="B752" t="s">
        <v>667</v>
      </c>
      <c r="C752" s="188"/>
      <c r="D752" s="699" t="s">
        <v>829</v>
      </c>
      <c r="E752" s="189"/>
      <c r="G752" s="190" t="s">
        <v>722</v>
      </c>
      <c r="H752" s="189"/>
      <c r="I752" s="191">
        <v>0.12</v>
      </c>
      <c r="J752" s="192">
        <v>6.26</v>
      </c>
      <c r="K752" s="193">
        <f>I752*J752</f>
        <v>0.75119999999999998</v>
      </c>
      <c r="M752" s="205">
        <v>4</v>
      </c>
      <c r="N752" t="s">
        <v>414</v>
      </c>
      <c r="O752" s="205">
        <f>I752*M752</f>
        <v>0.48</v>
      </c>
      <c r="P752" s="706">
        <f>O752*J752</f>
        <v>3.0047999999999999</v>
      </c>
      <c r="Q752" s="672"/>
      <c r="R752" s="672"/>
      <c r="S752" s="672"/>
    </row>
    <row r="753" spans="1:19" ht="13.5">
      <c r="A753" s="701" t="s">
        <v>582</v>
      </c>
      <c r="B753" t="s">
        <v>667</v>
      </c>
      <c r="C753" s="188"/>
      <c r="D753" s="699" t="s">
        <v>830</v>
      </c>
      <c r="E753" s="189"/>
      <c r="G753" s="190" t="s">
        <v>695</v>
      </c>
      <c r="H753" s="189"/>
      <c r="I753" s="191">
        <v>0.02</v>
      </c>
      <c r="J753" s="192">
        <v>100</v>
      </c>
      <c r="K753" s="193">
        <f>I753*J753</f>
        <v>2</v>
      </c>
      <c r="M753" s="205">
        <v>4</v>
      </c>
      <c r="N753" t="s">
        <v>414</v>
      </c>
      <c r="O753" s="205">
        <f>I753*M753</f>
        <v>0.08</v>
      </c>
      <c r="P753" s="706">
        <f>O753*J753</f>
        <v>8</v>
      </c>
      <c r="Q753" s="672"/>
      <c r="R753" s="672"/>
      <c r="S753" s="672"/>
    </row>
    <row r="754" spans="1:19" ht="13.5">
      <c r="A754" s="701" t="s">
        <v>1128</v>
      </c>
      <c r="C754" s="194"/>
      <c r="D754" s="723"/>
      <c r="E754" s="189"/>
      <c r="G754" s="195"/>
      <c r="H754" s="189"/>
      <c r="I754" s="189"/>
      <c r="J754" s="196"/>
      <c r="K754" s="197">
        <f>SUM(K751:K753)</f>
        <v>2.7511999999999999</v>
      </c>
      <c r="Q754" s="672"/>
      <c r="R754" s="672"/>
      <c r="S754" s="672"/>
    </row>
    <row r="755" spans="1:19" ht="13.5">
      <c r="A755" s="701" t="s">
        <v>1128</v>
      </c>
      <c r="C755" s="194"/>
      <c r="D755" s="722" t="s">
        <v>662</v>
      </c>
      <c r="E755" s="189"/>
      <c r="G755" s="195"/>
      <c r="H755" s="189"/>
      <c r="I755" s="189"/>
      <c r="J755" s="189"/>
      <c r="K755" s="198"/>
      <c r="Q755" s="672"/>
      <c r="R755" s="672"/>
      <c r="S755" s="672"/>
    </row>
    <row r="756" spans="1:19" ht="25.5">
      <c r="A756" s="701" t="s">
        <v>582</v>
      </c>
      <c r="B756" t="s">
        <v>662</v>
      </c>
      <c r="C756" s="188" t="s">
        <v>663</v>
      </c>
      <c r="D756" s="699" t="s">
        <v>664</v>
      </c>
      <c r="E756" s="189"/>
      <c r="G756" s="190" t="s">
        <v>665</v>
      </c>
      <c r="H756" s="189"/>
      <c r="I756" s="191">
        <v>5</v>
      </c>
      <c r="J756" s="192">
        <f>K749</f>
        <v>39.681333333333328</v>
      </c>
      <c r="K756" s="193">
        <f>I756*J756/100</f>
        <v>1.9840666666666664</v>
      </c>
      <c r="M756" s="205">
        <v>4</v>
      </c>
      <c r="N756" t="s">
        <v>414</v>
      </c>
      <c r="O756" s="205">
        <f>I756*M756</f>
        <v>20</v>
      </c>
      <c r="P756" s="706">
        <f>O756*J756/100</f>
        <v>7.9362666666666657</v>
      </c>
      <c r="Q756" s="672"/>
      <c r="R756" s="672"/>
      <c r="S756" s="672"/>
    </row>
    <row r="757" spans="1:19" ht="13.5">
      <c r="A757" s="701" t="s">
        <v>582</v>
      </c>
      <c r="B757" t="s">
        <v>662</v>
      </c>
      <c r="C757" s="188"/>
      <c r="D757" s="724" t="s">
        <v>760</v>
      </c>
      <c r="E757" s="189"/>
      <c r="G757" s="190" t="s">
        <v>666</v>
      </c>
      <c r="H757" s="191">
        <v>1</v>
      </c>
      <c r="I757" s="191">
        <f>H757*8/$H$742</f>
        <v>1.3333333333333333</v>
      </c>
      <c r="J757" s="192">
        <f>+J737</f>
        <v>1.5</v>
      </c>
      <c r="K757" s="193">
        <f>I757*J757</f>
        <v>2</v>
      </c>
      <c r="M757" s="205">
        <v>4</v>
      </c>
      <c r="N757" t="s">
        <v>414</v>
      </c>
      <c r="O757" s="205">
        <f>I757*M757</f>
        <v>5.333333333333333</v>
      </c>
      <c r="P757" s="706">
        <f>O757*J757</f>
        <v>8</v>
      </c>
      <c r="Q757" s="672"/>
      <c r="R757" s="672"/>
      <c r="S757" s="672"/>
    </row>
    <row r="758" spans="1:19" ht="13.5">
      <c r="A758" s="701" t="s">
        <v>582</v>
      </c>
      <c r="B758" t="s">
        <v>662</v>
      </c>
      <c r="C758" s="188"/>
      <c r="D758" s="724" t="s">
        <v>726</v>
      </c>
      <c r="E758" s="189"/>
      <c r="G758" s="190" t="s">
        <v>666</v>
      </c>
      <c r="H758" s="191">
        <v>1</v>
      </c>
      <c r="I758" s="191">
        <f>H758*8/$H$742</f>
        <v>1.3333333333333333</v>
      </c>
      <c r="J758" s="192">
        <f>+J738</f>
        <v>5</v>
      </c>
      <c r="K758" s="193">
        <f>I758*J758</f>
        <v>6.6666666666666661</v>
      </c>
      <c r="M758" s="205">
        <v>4</v>
      </c>
      <c r="N758" t="s">
        <v>414</v>
      </c>
      <c r="O758" s="205">
        <f>I758*M758</f>
        <v>5.333333333333333</v>
      </c>
      <c r="P758" s="706">
        <f>O758*J758</f>
        <v>26.666666666666664</v>
      </c>
      <c r="Q758" s="672"/>
      <c r="R758" s="672"/>
      <c r="S758" s="672"/>
    </row>
    <row r="759" spans="1:19" ht="14.25" thickBot="1">
      <c r="A759" s="701" t="s">
        <v>1128</v>
      </c>
      <c r="C759" s="199"/>
      <c r="D759" s="725"/>
      <c r="E759" s="200"/>
      <c r="F759" s="201"/>
      <c r="G759" s="206"/>
      <c r="H759" s="200"/>
      <c r="I759" s="200"/>
      <c r="J759" s="202"/>
      <c r="K759" s="203">
        <f>SUM(K756:K758)</f>
        <v>10.650733333333331</v>
      </c>
      <c r="Q759" s="672"/>
      <c r="R759" s="672"/>
      <c r="S759" s="672"/>
    </row>
    <row r="760" spans="1:19" ht="13.5" thickBot="1">
      <c r="A760" s="701" t="s">
        <v>1128</v>
      </c>
      <c r="Q760" s="672"/>
      <c r="R760" s="672"/>
      <c r="S760" s="672"/>
    </row>
    <row r="761" spans="1:19">
      <c r="A761" s="701" t="s">
        <v>1128</v>
      </c>
      <c r="C761" s="176" t="s">
        <v>645</v>
      </c>
      <c r="D761" s="212" t="str">
        <f>+QPS!C72</f>
        <v>3.06.14</v>
      </c>
      <c r="E761" s="2282" t="str">
        <f>+QPS!G72</f>
        <v>MONTAJE DE TEE STD WT STL A234 WPB</v>
      </c>
      <c r="F761" s="2282"/>
      <c r="G761" s="2282"/>
      <c r="H761" s="2282"/>
      <c r="I761" s="2282"/>
      <c r="J761" s="2282"/>
      <c r="K761" s="2283"/>
      <c r="Q761" s="672">
        <f>QPS!V72</f>
        <v>387.15168000000006</v>
      </c>
      <c r="R761" s="672">
        <f>SUM(P761:P780)</f>
        <v>387.15168</v>
      </c>
      <c r="S761" s="672">
        <f>Q761-R761</f>
        <v>0</v>
      </c>
    </row>
    <row r="762" spans="1:19">
      <c r="A762" s="701" t="s">
        <v>1128</v>
      </c>
      <c r="C762" s="181" t="s">
        <v>646</v>
      </c>
      <c r="D762" s="720" t="s">
        <v>675</v>
      </c>
      <c r="E762" s="207" t="s">
        <v>648</v>
      </c>
      <c r="F762" s="208">
        <v>5</v>
      </c>
      <c r="G762" s="207" t="s">
        <v>649</v>
      </c>
      <c r="H762" s="209">
        <f>F762</f>
        <v>5</v>
      </c>
      <c r="I762" s="210"/>
      <c r="J762" s="211" t="s">
        <v>676</v>
      </c>
      <c r="K762" s="182">
        <f>+K769+K774+K779</f>
        <v>64.525280000000009</v>
      </c>
      <c r="Q762" s="672"/>
      <c r="R762" s="672"/>
      <c r="S762" s="672"/>
    </row>
    <row r="763" spans="1:19" ht="13.5" thickBot="1">
      <c r="A763" s="701" t="s">
        <v>1128</v>
      </c>
      <c r="C763" s="183" t="s">
        <v>651</v>
      </c>
      <c r="D763" s="721" t="s">
        <v>652</v>
      </c>
      <c r="E763" s="184"/>
      <c r="F763" s="185"/>
      <c r="G763" s="186" t="s">
        <v>44</v>
      </c>
      <c r="H763" s="186" t="s">
        <v>653</v>
      </c>
      <c r="I763" s="186" t="s">
        <v>39</v>
      </c>
      <c r="J763" s="186" t="s">
        <v>654</v>
      </c>
      <c r="K763" s="187" t="s">
        <v>655</v>
      </c>
      <c r="Q763" s="672"/>
      <c r="R763" s="672"/>
      <c r="S763" s="672"/>
    </row>
    <row r="764" spans="1:19" ht="13.5">
      <c r="A764" s="701" t="s">
        <v>1128</v>
      </c>
      <c r="C764" s="194"/>
      <c r="D764" s="722" t="s">
        <v>656</v>
      </c>
      <c r="E764" s="189"/>
      <c r="G764" s="195"/>
      <c r="H764" s="189"/>
      <c r="I764" s="189"/>
      <c r="J764" s="189"/>
      <c r="K764" s="198"/>
      <c r="Q764" s="672"/>
      <c r="R764" s="672"/>
      <c r="S764" s="672"/>
    </row>
    <row r="765" spans="1:19" ht="13.5">
      <c r="A765" s="701" t="s">
        <v>583</v>
      </c>
      <c r="B765" t="s">
        <v>656</v>
      </c>
      <c r="C765" s="188" t="s">
        <v>657</v>
      </c>
      <c r="D765" s="699" t="s">
        <v>658</v>
      </c>
      <c r="E765" s="189"/>
      <c r="G765" s="190" t="s">
        <v>659</v>
      </c>
      <c r="H765" s="191">
        <v>0.1</v>
      </c>
      <c r="I765" s="191">
        <f>H765*8/$F$762</f>
        <v>0.16</v>
      </c>
      <c r="J765" s="192">
        <v>10.51</v>
      </c>
      <c r="K765" s="193">
        <f>I765*J765</f>
        <v>1.6816</v>
      </c>
      <c r="M765" s="205">
        <v>6</v>
      </c>
      <c r="N765" t="s">
        <v>414</v>
      </c>
      <c r="O765" s="205">
        <f>I765*M765</f>
        <v>0.96</v>
      </c>
      <c r="P765" s="706">
        <f>O765*J765</f>
        <v>10.089599999999999</v>
      </c>
      <c r="Q765" s="672"/>
      <c r="R765" s="672"/>
      <c r="S765" s="672"/>
    </row>
    <row r="766" spans="1:19" ht="13.5">
      <c r="A766" s="701" t="s">
        <v>583</v>
      </c>
      <c r="B766" t="s">
        <v>656</v>
      </c>
      <c r="C766" s="188"/>
      <c r="D766" s="699" t="s">
        <v>668</v>
      </c>
      <c r="E766" s="189"/>
      <c r="G766" s="190" t="s">
        <v>659</v>
      </c>
      <c r="H766" s="191">
        <v>1</v>
      </c>
      <c r="I766" s="191">
        <f t="shared" ref="I766:I768" si="47">H766*8/$F$762</f>
        <v>1.6</v>
      </c>
      <c r="J766" s="192">
        <v>9.3000000000000007</v>
      </c>
      <c r="K766" s="193">
        <f>I766*J766</f>
        <v>14.880000000000003</v>
      </c>
      <c r="M766" s="205">
        <v>6</v>
      </c>
      <c r="N766" t="s">
        <v>414</v>
      </c>
      <c r="O766" s="205">
        <f>I766*M766</f>
        <v>9.6000000000000014</v>
      </c>
      <c r="P766" s="706">
        <f>O766*J766</f>
        <v>89.280000000000015</v>
      </c>
      <c r="Q766" s="672"/>
      <c r="R766" s="672"/>
      <c r="S766" s="672"/>
    </row>
    <row r="767" spans="1:19" ht="13.5">
      <c r="A767" s="701" t="s">
        <v>583</v>
      </c>
      <c r="B767" t="s">
        <v>656</v>
      </c>
      <c r="C767" s="188"/>
      <c r="D767" s="699" t="s">
        <v>757</v>
      </c>
      <c r="E767" s="189"/>
      <c r="G767" s="190" t="s">
        <v>659</v>
      </c>
      <c r="H767" s="191">
        <v>1</v>
      </c>
      <c r="I767" s="191">
        <f t="shared" si="47"/>
        <v>1.6</v>
      </c>
      <c r="J767" s="192">
        <v>12.53</v>
      </c>
      <c r="K767" s="193">
        <f>I767*J767</f>
        <v>20.048000000000002</v>
      </c>
      <c r="M767" s="205">
        <v>6</v>
      </c>
      <c r="N767" t="s">
        <v>414</v>
      </c>
      <c r="O767" s="205">
        <f>I767*M767</f>
        <v>9.6000000000000014</v>
      </c>
      <c r="P767" s="706">
        <f>O767*J767</f>
        <v>120.28800000000001</v>
      </c>
      <c r="Q767" s="672"/>
      <c r="R767" s="672"/>
      <c r="S767" s="672"/>
    </row>
    <row r="768" spans="1:19" ht="13.5">
      <c r="A768" s="701" t="s">
        <v>583</v>
      </c>
      <c r="B768" t="s">
        <v>656</v>
      </c>
      <c r="C768" s="188" t="s">
        <v>660</v>
      </c>
      <c r="D768" s="699" t="s">
        <v>661</v>
      </c>
      <c r="E768" s="189"/>
      <c r="G768" s="190" t="s">
        <v>659</v>
      </c>
      <c r="H768" s="191">
        <v>1</v>
      </c>
      <c r="I768" s="191">
        <f t="shared" si="47"/>
        <v>1.6</v>
      </c>
      <c r="J768" s="192">
        <v>6.88</v>
      </c>
      <c r="K768" s="193">
        <f>I768*J768</f>
        <v>11.008000000000001</v>
      </c>
      <c r="M768" s="205">
        <v>6</v>
      </c>
      <c r="N768" t="s">
        <v>414</v>
      </c>
      <c r="O768" s="205">
        <f>I768*M768</f>
        <v>9.6000000000000014</v>
      </c>
      <c r="P768" s="706">
        <f>O768*J768</f>
        <v>66.048000000000002</v>
      </c>
      <c r="Q768" s="672"/>
      <c r="R768" s="672"/>
      <c r="S768" s="672"/>
    </row>
    <row r="769" spans="1:19" ht="13.5">
      <c r="A769" s="701" t="s">
        <v>1128</v>
      </c>
      <c r="C769" s="194"/>
      <c r="D769" s="723"/>
      <c r="E769" s="189"/>
      <c r="G769" s="195"/>
      <c r="H769" s="189"/>
      <c r="I769" s="189"/>
      <c r="J769" s="196"/>
      <c r="K769" s="197">
        <f>SUM(K765:K768)</f>
        <v>47.617600000000003</v>
      </c>
      <c r="Q769" s="672"/>
      <c r="R769" s="672"/>
      <c r="S769" s="672"/>
    </row>
    <row r="770" spans="1:19" ht="13.5">
      <c r="A770" s="701" t="s">
        <v>1128</v>
      </c>
      <c r="C770" s="194"/>
      <c r="D770" s="722" t="s">
        <v>667</v>
      </c>
      <c r="E770" s="189"/>
      <c r="G770" s="195"/>
      <c r="H770" s="189"/>
      <c r="I770" s="189"/>
      <c r="J770" s="189"/>
      <c r="K770" s="198"/>
      <c r="Q770" s="672"/>
      <c r="R770" s="672"/>
      <c r="S770" s="672"/>
    </row>
    <row r="771" spans="1:19" ht="25.5">
      <c r="A771" s="701" t="s">
        <v>583</v>
      </c>
      <c r="B771" t="s">
        <v>667</v>
      </c>
      <c r="C771" s="233"/>
      <c r="D771" s="727" t="s">
        <v>772</v>
      </c>
      <c r="E771" s="234"/>
      <c r="F771" s="235"/>
      <c r="G771" s="236" t="s">
        <v>690</v>
      </c>
      <c r="H771" s="234"/>
      <c r="I771" s="237">
        <v>1</v>
      </c>
      <c r="J771" s="238">
        <v>0</v>
      </c>
      <c r="K771" s="239">
        <f>I771*J771</f>
        <v>0</v>
      </c>
      <c r="L771" s="240" t="s">
        <v>756</v>
      </c>
      <c r="M771" s="205">
        <v>6</v>
      </c>
      <c r="N771" t="s">
        <v>414</v>
      </c>
      <c r="O771" s="205">
        <f>I771*M771</f>
        <v>6</v>
      </c>
      <c r="P771" s="706">
        <f>O771*J771</f>
        <v>0</v>
      </c>
      <c r="Q771" s="672"/>
      <c r="R771" s="672"/>
      <c r="S771" s="672"/>
    </row>
    <row r="772" spans="1:19" ht="13.5">
      <c r="A772" s="701" t="s">
        <v>583</v>
      </c>
      <c r="B772" t="s">
        <v>667</v>
      </c>
      <c r="C772" s="188"/>
      <c r="D772" s="699" t="s">
        <v>829</v>
      </c>
      <c r="E772" s="189"/>
      <c r="G772" s="190" t="s">
        <v>722</v>
      </c>
      <c r="H772" s="189"/>
      <c r="I772" s="191">
        <v>0.18</v>
      </c>
      <c r="J772" s="192">
        <v>6.26</v>
      </c>
      <c r="K772" s="193">
        <f>I772*J772</f>
        <v>1.1268</v>
      </c>
      <c r="M772" s="205">
        <v>6</v>
      </c>
      <c r="N772" t="s">
        <v>414</v>
      </c>
      <c r="O772" s="205">
        <f>I772*M772</f>
        <v>1.08</v>
      </c>
      <c r="P772" s="706">
        <f>O772*J772</f>
        <v>6.7608000000000006</v>
      </c>
      <c r="Q772" s="672"/>
      <c r="R772" s="672"/>
      <c r="S772" s="672"/>
    </row>
    <row r="773" spans="1:19" ht="13.5">
      <c r="A773" s="701" t="s">
        <v>583</v>
      </c>
      <c r="B773" t="s">
        <v>667</v>
      </c>
      <c r="C773" s="188"/>
      <c r="D773" s="699" t="s">
        <v>830</v>
      </c>
      <c r="E773" s="189"/>
      <c r="G773" s="190" t="s">
        <v>695</v>
      </c>
      <c r="H773" s="189"/>
      <c r="I773" s="191">
        <v>0.03</v>
      </c>
      <c r="J773" s="192">
        <v>100</v>
      </c>
      <c r="K773" s="193">
        <f>I773*J773</f>
        <v>3</v>
      </c>
      <c r="M773" s="205">
        <v>6</v>
      </c>
      <c r="N773" t="s">
        <v>414</v>
      </c>
      <c r="O773" s="205">
        <f>I773*M773</f>
        <v>0.18</v>
      </c>
      <c r="P773" s="706">
        <f>O773*J773</f>
        <v>18</v>
      </c>
      <c r="Q773" s="672"/>
      <c r="R773" s="672"/>
      <c r="S773" s="672"/>
    </row>
    <row r="774" spans="1:19" ht="13.5">
      <c r="A774" s="701" t="s">
        <v>1128</v>
      </c>
      <c r="C774" s="194"/>
      <c r="D774" s="723"/>
      <c r="E774" s="189"/>
      <c r="G774" s="195"/>
      <c r="H774" s="189"/>
      <c r="I774" s="189"/>
      <c r="J774" s="196"/>
      <c r="K774" s="197">
        <f>SUM(K771:K773)</f>
        <v>4.1268000000000002</v>
      </c>
      <c r="Q774" s="672"/>
      <c r="R774" s="672"/>
      <c r="S774" s="672"/>
    </row>
    <row r="775" spans="1:19" ht="13.5">
      <c r="A775" s="701" t="s">
        <v>1128</v>
      </c>
      <c r="C775" s="194"/>
      <c r="D775" s="722" t="s">
        <v>662</v>
      </c>
      <c r="E775" s="189"/>
      <c r="G775" s="195"/>
      <c r="H775" s="189"/>
      <c r="I775" s="189"/>
      <c r="J775" s="189"/>
      <c r="K775" s="198"/>
      <c r="Q775" s="672"/>
      <c r="R775" s="672"/>
      <c r="S775" s="672"/>
    </row>
    <row r="776" spans="1:19" ht="25.5">
      <c r="A776" s="701" t="s">
        <v>583</v>
      </c>
      <c r="B776" t="s">
        <v>662</v>
      </c>
      <c r="C776" s="188" t="s">
        <v>663</v>
      </c>
      <c r="D776" s="699" t="s">
        <v>664</v>
      </c>
      <c r="E776" s="189"/>
      <c r="G776" s="190" t="s">
        <v>665</v>
      </c>
      <c r="H776" s="189"/>
      <c r="I776" s="191">
        <v>5</v>
      </c>
      <c r="J776" s="192">
        <f>K769</f>
        <v>47.617600000000003</v>
      </c>
      <c r="K776" s="193">
        <f>I776*J776/100</f>
        <v>2.3808800000000003</v>
      </c>
      <c r="M776" s="205">
        <v>6</v>
      </c>
      <c r="N776" t="s">
        <v>414</v>
      </c>
      <c r="O776" s="205">
        <f>I776*M776</f>
        <v>30</v>
      </c>
      <c r="P776" s="706">
        <f>O776*J776/100</f>
        <v>14.28528</v>
      </c>
      <c r="Q776" s="672"/>
      <c r="R776" s="672"/>
      <c r="S776" s="672"/>
    </row>
    <row r="777" spans="1:19" ht="13.5">
      <c r="A777" s="701" t="s">
        <v>583</v>
      </c>
      <c r="B777" t="s">
        <v>662</v>
      </c>
      <c r="C777" s="188"/>
      <c r="D777" s="724" t="s">
        <v>760</v>
      </c>
      <c r="E777" s="189"/>
      <c r="G777" s="190" t="s">
        <v>666</v>
      </c>
      <c r="H777" s="191">
        <v>1</v>
      </c>
      <c r="I777" s="191">
        <f>H777*8/$H$762</f>
        <v>1.6</v>
      </c>
      <c r="J777" s="192">
        <f>+J757</f>
        <v>1.5</v>
      </c>
      <c r="K777" s="193">
        <f>I777*J777</f>
        <v>2.4000000000000004</v>
      </c>
      <c r="M777" s="205">
        <v>6</v>
      </c>
      <c r="N777" t="s">
        <v>414</v>
      </c>
      <c r="O777" s="205">
        <f>I777*M777</f>
        <v>9.6000000000000014</v>
      </c>
      <c r="P777" s="706">
        <f>O777*J777</f>
        <v>14.400000000000002</v>
      </c>
      <c r="Q777" s="672"/>
      <c r="R777" s="672"/>
      <c r="S777" s="672"/>
    </row>
    <row r="778" spans="1:19" ht="13.5">
      <c r="A778" s="701" t="s">
        <v>583</v>
      </c>
      <c r="B778" t="s">
        <v>662</v>
      </c>
      <c r="C778" s="188"/>
      <c r="D778" s="724" t="s">
        <v>726</v>
      </c>
      <c r="E778" s="189"/>
      <c r="G778" s="190" t="s">
        <v>666</v>
      </c>
      <c r="H778" s="191">
        <v>1</v>
      </c>
      <c r="I778" s="191">
        <f>H778*8/$H$762</f>
        <v>1.6</v>
      </c>
      <c r="J778" s="192">
        <f>+J758</f>
        <v>5</v>
      </c>
      <c r="K778" s="193">
        <f>I778*J778</f>
        <v>8</v>
      </c>
      <c r="M778" s="205">
        <v>6</v>
      </c>
      <c r="N778" t="s">
        <v>414</v>
      </c>
      <c r="O778" s="205">
        <f>I778*M778</f>
        <v>9.6000000000000014</v>
      </c>
      <c r="P778" s="706">
        <f>O778*J778</f>
        <v>48.000000000000007</v>
      </c>
      <c r="Q778" s="672"/>
      <c r="R778" s="672"/>
      <c r="S778" s="672"/>
    </row>
    <row r="779" spans="1:19" ht="14.25" thickBot="1">
      <c r="A779" s="701" t="s">
        <v>1128</v>
      </c>
      <c r="C779" s="199"/>
      <c r="D779" s="725"/>
      <c r="E779" s="200"/>
      <c r="F779" s="201"/>
      <c r="G779" s="206"/>
      <c r="H779" s="200"/>
      <c r="I779" s="200"/>
      <c r="J779" s="202"/>
      <c r="K779" s="203">
        <f>SUM(K776:K778)</f>
        <v>12.78088</v>
      </c>
      <c r="Q779" s="672"/>
      <c r="R779" s="672"/>
      <c r="S779" s="672"/>
    </row>
    <row r="780" spans="1:19" ht="13.5" thickBot="1">
      <c r="A780" s="701" t="s">
        <v>1128</v>
      </c>
      <c r="Q780" s="672"/>
      <c r="R780" s="672"/>
      <c r="S780" s="672"/>
    </row>
    <row r="781" spans="1:19">
      <c r="A781" s="701" t="s">
        <v>1128</v>
      </c>
      <c r="C781" s="176" t="s">
        <v>645</v>
      </c>
      <c r="D781" s="212" t="str">
        <f>+QPS!C73</f>
        <v>3.06.15</v>
      </c>
      <c r="E781" s="2282" t="str">
        <f>+QPS!G73</f>
        <v>MONTAJE DE TEE STD WT STL A234 WPB</v>
      </c>
      <c r="F781" s="2282"/>
      <c r="G781" s="2282"/>
      <c r="H781" s="2282"/>
      <c r="I781" s="2282"/>
      <c r="J781" s="2282"/>
      <c r="K781" s="2283"/>
      <c r="Q781" s="672">
        <f>QPS!V73</f>
        <v>129.55136000000002</v>
      </c>
      <c r="R781" s="672">
        <f>SUM(P781:P800)</f>
        <v>129.55135999999999</v>
      </c>
      <c r="S781" s="672">
        <f>Q781-R781</f>
        <v>0</v>
      </c>
    </row>
    <row r="782" spans="1:19">
      <c r="A782" s="701" t="s">
        <v>1128</v>
      </c>
      <c r="C782" s="181" t="s">
        <v>646</v>
      </c>
      <c r="D782" s="720" t="s">
        <v>675</v>
      </c>
      <c r="E782" s="207" t="s">
        <v>648</v>
      </c>
      <c r="F782" s="208">
        <v>5</v>
      </c>
      <c r="G782" s="207" t="s">
        <v>649</v>
      </c>
      <c r="H782" s="209">
        <f>F782</f>
        <v>5</v>
      </c>
      <c r="I782" s="210"/>
      <c r="J782" s="211" t="s">
        <v>676</v>
      </c>
      <c r="K782" s="182">
        <f>+K789+K794+K799</f>
        <v>64.775680000000008</v>
      </c>
      <c r="Q782" s="672"/>
      <c r="R782" s="672"/>
      <c r="S782" s="672"/>
    </row>
    <row r="783" spans="1:19" ht="13.5" thickBot="1">
      <c r="A783" s="701" t="s">
        <v>1128</v>
      </c>
      <c r="C783" s="183" t="s">
        <v>651</v>
      </c>
      <c r="D783" s="721" t="s">
        <v>652</v>
      </c>
      <c r="E783" s="184"/>
      <c r="F783" s="185"/>
      <c r="G783" s="186" t="s">
        <v>44</v>
      </c>
      <c r="H783" s="186" t="s">
        <v>653</v>
      </c>
      <c r="I783" s="186" t="s">
        <v>39</v>
      </c>
      <c r="J783" s="186" t="s">
        <v>654</v>
      </c>
      <c r="K783" s="187" t="s">
        <v>655</v>
      </c>
      <c r="Q783" s="672"/>
      <c r="R783" s="672"/>
      <c r="S783" s="672"/>
    </row>
    <row r="784" spans="1:19" ht="13.5">
      <c r="A784" s="701" t="s">
        <v>1128</v>
      </c>
      <c r="C784" s="194"/>
      <c r="D784" s="722" t="s">
        <v>656</v>
      </c>
      <c r="E784" s="189"/>
      <c r="G784" s="195"/>
      <c r="H784" s="189"/>
      <c r="I784" s="189"/>
      <c r="J784" s="189"/>
      <c r="K784" s="198"/>
      <c r="Q784" s="672"/>
      <c r="R784" s="672"/>
      <c r="S784" s="672"/>
    </row>
    <row r="785" spans="1:19" ht="13.5">
      <c r="A785" s="701" t="s">
        <v>584</v>
      </c>
      <c r="B785" t="s">
        <v>656</v>
      </c>
      <c r="C785" s="188" t="s">
        <v>657</v>
      </c>
      <c r="D785" s="699" t="s">
        <v>658</v>
      </c>
      <c r="E785" s="189"/>
      <c r="G785" s="190" t="s">
        <v>659</v>
      </c>
      <c r="H785" s="191">
        <v>0.1</v>
      </c>
      <c r="I785" s="191">
        <f>H785*8/$F$782</f>
        <v>0.16</v>
      </c>
      <c r="J785" s="192">
        <v>10.51</v>
      </c>
      <c r="K785" s="193">
        <f>I785*J785</f>
        <v>1.6816</v>
      </c>
      <c r="M785" s="205">
        <v>2</v>
      </c>
      <c r="N785" t="s">
        <v>414</v>
      </c>
      <c r="O785" s="205">
        <f>I785*M785</f>
        <v>0.32</v>
      </c>
      <c r="P785" s="706">
        <f>O785*J785</f>
        <v>3.3632</v>
      </c>
      <c r="Q785" s="672"/>
      <c r="R785" s="672"/>
      <c r="S785" s="672"/>
    </row>
    <row r="786" spans="1:19" ht="13.5">
      <c r="A786" s="701" t="s">
        <v>584</v>
      </c>
      <c r="B786" t="s">
        <v>656</v>
      </c>
      <c r="C786" s="188"/>
      <c r="D786" s="699" t="s">
        <v>668</v>
      </c>
      <c r="E786" s="189"/>
      <c r="G786" s="190" t="s">
        <v>659</v>
      </c>
      <c r="H786" s="191">
        <v>1</v>
      </c>
      <c r="I786" s="191">
        <f t="shared" ref="I786:I788" si="48">H786*8/$F$782</f>
        <v>1.6</v>
      </c>
      <c r="J786" s="192">
        <v>9.3000000000000007</v>
      </c>
      <c r="K786" s="193">
        <f>I786*J786</f>
        <v>14.880000000000003</v>
      </c>
      <c r="M786" s="205">
        <v>2</v>
      </c>
      <c r="N786" t="s">
        <v>414</v>
      </c>
      <c r="O786" s="205">
        <f>I786*M786</f>
        <v>3.2</v>
      </c>
      <c r="P786" s="706">
        <f>O786*J786</f>
        <v>29.760000000000005</v>
      </c>
      <c r="Q786" s="672"/>
      <c r="R786" s="672"/>
      <c r="S786" s="672"/>
    </row>
    <row r="787" spans="1:19" ht="13.5">
      <c r="A787" s="701" t="s">
        <v>584</v>
      </c>
      <c r="B787" t="s">
        <v>656</v>
      </c>
      <c r="C787" s="188"/>
      <c r="D787" s="699" t="s">
        <v>757</v>
      </c>
      <c r="E787" s="189"/>
      <c r="G787" s="190" t="s">
        <v>659</v>
      </c>
      <c r="H787" s="191">
        <v>1</v>
      </c>
      <c r="I787" s="191">
        <f t="shared" si="48"/>
        <v>1.6</v>
      </c>
      <c r="J787" s="192">
        <v>12.53</v>
      </c>
      <c r="K787" s="193">
        <f>I787*J787</f>
        <v>20.048000000000002</v>
      </c>
      <c r="M787" s="205">
        <v>2</v>
      </c>
      <c r="N787" t="s">
        <v>414</v>
      </c>
      <c r="O787" s="205">
        <f>I787*M787</f>
        <v>3.2</v>
      </c>
      <c r="P787" s="706">
        <f>O787*J787</f>
        <v>40.096000000000004</v>
      </c>
      <c r="Q787" s="672"/>
      <c r="R787" s="672"/>
      <c r="S787" s="672"/>
    </row>
    <row r="788" spans="1:19" ht="13.5">
      <c r="A788" s="701" t="s">
        <v>584</v>
      </c>
      <c r="B788" t="s">
        <v>656</v>
      </c>
      <c r="C788" s="188" t="s">
        <v>660</v>
      </c>
      <c r="D788" s="699" t="s">
        <v>661</v>
      </c>
      <c r="E788" s="189"/>
      <c r="G788" s="190" t="s">
        <v>659</v>
      </c>
      <c r="H788" s="191">
        <v>1</v>
      </c>
      <c r="I788" s="191">
        <f t="shared" si="48"/>
        <v>1.6</v>
      </c>
      <c r="J788" s="192">
        <v>6.88</v>
      </c>
      <c r="K788" s="193">
        <f>I788*J788</f>
        <v>11.008000000000001</v>
      </c>
      <c r="M788" s="205">
        <v>2</v>
      </c>
      <c r="N788" t="s">
        <v>414</v>
      </c>
      <c r="O788" s="205">
        <f>I788*M788</f>
        <v>3.2</v>
      </c>
      <c r="P788" s="706">
        <f>O788*J788</f>
        <v>22.016000000000002</v>
      </c>
      <c r="Q788" s="672"/>
      <c r="R788" s="672"/>
      <c r="S788" s="672"/>
    </row>
    <row r="789" spans="1:19" ht="13.5">
      <c r="A789" s="701" t="s">
        <v>1128</v>
      </c>
      <c r="C789" s="194"/>
      <c r="D789" s="723"/>
      <c r="E789" s="189"/>
      <c r="G789" s="195"/>
      <c r="H789" s="189"/>
      <c r="I789" s="189"/>
      <c r="J789" s="196"/>
      <c r="K789" s="197">
        <f>SUM(K785:K788)</f>
        <v>47.617600000000003</v>
      </c>
      <c r="Q789" s="672"/>
      <c r="R789" s="672"/>
      <c r="S789" s="672"/>
    </row>
    <row r="790" spans="1:19" ht="13.5">
      <c r="A790" s="701" t="s">
        <v>1128</v>
      </c>
      <c r="C790" s="194"/>
      <c r="D790" s="722" t="s">
        <v>667</v>
      </c>
      <c r="E790" s="189"/>
      <c r="G790" s="195"/>
      <c r="H790" s="189"/>
      <c r="I790" s="189"/>
      <c r="J790" s="189"/>
      <c r="K790" s="198"/>
      <c r="Q790" s="672"/>
      <c r="R790" s="672"/>
      <c r="S790" s="672"/>
    </row>
    <row r="791" spans="1:19" ht="25.5">
      <c r="A791" s="701" t="s">
        <v>584</v>
      </c>
      <c r="B791" t="s">
        <v>667</v>
      </c>
      <c r="C791" s="233"/>
      <c r="D791" s="727" t="s">
        <v>773</v>
      </c>
      <c r="E791" s="234"/>
      <c r="F791" s="235"/>
      <c r="G791" s="236" t="s">
        <v>690</v>
      </c>
      <c r="H791" s="234"/>
      <c r="I791" s="237">
        <v>1</v>
      </c>
      <c r="J791" s="238">
        <v>0</v>
      </c>
      <c r="K791" s="239">
        <f>I791*J791</f>
        <v>0</v>
      </c>
      <c r="L791" s="240" t="s">
        <v>756</v>
      </c>
      <c r="M791" s="205">
        <v>2</v>
      </c>
      <c r="N791" t="s">
        <v>414</v>
      </c>
      <c r="O791" s="205">
        <f>I791*M791</f>
        <v>2</v>
      </c>
      <c r="P791" s="706">
        <f>O791*J791</f>
        <v>0</v>
      </c>
      <c r="Q791" s="672"/>
      <c r="R791" s="672"/>
      <c r="S791" s="672"/>
    </row>
    <row r="792" spans="1:19" ht="13.5">
      <c r="A792" s="701" t="s">
        <v>584</v>
      </c>
      <c r="B792" t="s">
        <v>667</v>
      </c>
      <c r="C792" s="188"/>
      <c r="D792" s="699" t="s">
        <v>829</v>
      </c>
      <c r="E792" s="189"/>
      <c r="G792" s="190" t="s">
        <v>722</v>
      </c>
      <c r="H792" s="189"/>
      <c r="I792" s="191">
        <v>0.22</v>
      </c>
      <c r="J792" s="192">
        <v>6.26</v>
      </c>
      <c r="K792" s="193">
        <f>I792*J792</f>
        <v>1.3772</v>
      </c>
      <c r="M792" s="205">
        <v>2</v>
      </c>
      <c r="N792" t="s">
        <v>414</v>
      </c>
      <c r="O792" s="205">
        <f>I792*M792</f>
        <v>0.44</v>
      </c>
      <c r="P792" s="706">
        <f>O792*J792</f>
        <v>2.7544</v>
      </c>
      <c r="Q792" s="672"/>
      <c r="R792" s="672"/>
      <c r="S792" s="672"/>
    </row>
    <row r="793" spans="1:19" ht="13.5">
      <c r="A793" s="701" t="s">
        <v>584</v>
      </c>
      <c r="B793" t="s">
        <v>667</v>
      </c>
      <c r="C793" s="188"/>
      <c r="D793" s="699" t="s">
        <v>830</v>
      </c>
      <c r="E793" s="189"/>
      <c r="G793" s="190" t="s">
        <v>695</v>
      </c>
      <c r="H793" s="189"/>
      <c r="I793" s="191">
        <v>0.03</v>
      </c>
      <c r="J793" s="192">
        <v>100</v>
      </c>
      <c r="K793" s="193">
        <f>I793*J793</f>
        <v>3</v>
      </c>
      <c r="M793" s="205">
        <v>2</v>
      </c>
      <c r="N793" t="s">
        <v>414</v>
      </c>
      <c r="O793" s="205">
        <f>I793*M793</f>
        <v>0.06</v>
      </c>
      <c r="P793" s="706">
        <f>O793*J793</f>
        <v>6</v>
      </c>
      <c r="Q793" s="672"/>
      <c r="R793" s="672"/>
      <c r="S793" s="672"/>
    </row>
    <row r="794" spans="1:19" ht="13.5">
      <c r="A794" s="701" t="s">
        <v>1128</v>
      </c>
      <c r="C794" s="194"/>
      <c r="D794" s="723"/>
      <c r="E794" s="189"/>
      <c r="G794" s="195"/>
      <c r="H794" s="189"/>
      <c r="I794" s="189"/>
      <c r="J794" s="196"/>
      <c r="K794" s="197">
        <f>SUM(K791:K793)</f>
        <v>4.3772000000000002</v>
      </c>
      <c r="Q794" s="672"/>
      <c r="R794" s="672"/>
      <c r="S794" s="672"/>
    </row>
    <row r="795" spans="1:19" ht="13.5">
      <c r="A795" s="701" t="s">
        <v>1128</v>
      </c>
      <c r="C795" s="194"/>
      <c r="D795" s="722" t="s">
        <v>662</v>
      </c>
      <c r="E795" s="189"/>
      <c r="G795" s="195"/>
      <c r="H795" s="189"/>
      <c r="I795" s="189"/>
      <c r="J795" s="189"/>
      <c r="K795" s="198"/>
      <c r="Q795" s="672"/>
      <c r="R795" s="672"/>
      <c r="S795" s="672"/>
    </row>
    <row r="796" spans="1:19" ht="25.5">
      <c r="A796" s="701" t="s">
        <v>584</v>
      </c>
      <c r="B796" t="s">
        <v>662</v>
      </c>
      <c r="C796" s="188" t="s">
        <v>663</v>
      </c>
      <c r="D796" s="699" t="s">
        <v>664</v>
      </c>
      <c r="E796" s="189"/>
      <c r="G796" s="190" t="s">
        <v>665</v>
      </c>
      <c r="H796" s="189"/>
      <c r="I796" s="191">
        <v>5</v>
      </c>
      <c r="J796" s="192">
        <f>K789</f>
        <v>47.617600000000003</v>
      </c>
      <c r="K796" s="193">
        <f>I796*J796/100</f>
        <v>2.3808800000000003</v>
      </c>
      <c r="M796" s="205">
        <v>2</v>
      </c>
      <c r="N796" t="s">
        <v>414</v>
      </c>
      <c r="O796" s="205">
        <f>I796*M796</f>
        <v>10</v>
      </c>
      <c r="P796" s="706">
        <f>O796*J796/100</f>
        <v>4.7617600000000007</v>
      </c>
      <c r="Q796" s="672"/>
      <c r="R796" s="672"/>
      <c r="S796" s="672"/>
    </row>
    <row r="797" spans="1:19" ht="13.5">
      <c r="A797" s="701" t="s">
        <v>584</v>
      </c>
      <c r="B797" t="s">
        <v>662</v>
      </c>
      <c r="C797" s="188"/>
      <c r="D797" s="724" t="s">
        <v>760</v>
      </c>
      <c r="E797" s="189"/>
      <c r="G797" s="190" t="s">
        <v>666</v>
      </c>
      <c r="H797" s="191">
        <v>1</v>
      </c>
      <c r="I797" s="191">
        <f>H797*8/$H$782</f>
        <v>1.6</v>
      </c>
      <c r="J797" s="192">
        <f>+J777</f>
        <v>1.5</v>
      </c>
      <c r="K797" s="193">
        <f>I797*J797</f>
        <v>2.4000000000000004</v>
      </c>
      <c r="M797" s="205">
        <v>2</v>
      </c>
      <c r="N797" t="s">
        <v>414</v>
      </c>
      <c r="O797" s="205">
        <f>I797*M797</f>
        <v>3.2</v>
      </c>
      <c r="P797" s="706">
        <f>O797*J797</f>
        <v>4.8000000000000007</v>
      </c>
      <c r="Q797" s="672"/>
      <c r="R797" s="672"/>
      <c r="S797" s="672"/>
    </row>
    <row r="798" spans="1:19" ht="13.5">
      <c r="A798" s="701" t="s">
        <v>584</v>
      </c>
      <c r="B798" t="s">
        <v>662</v>
      </c>
      <c r="C798" s="188"/>
      <c r="D798" s="724" t="s">
        <v>726</v>
      </c>
      <c r="E798" s="189"/>
      <c r="G798" s="190" t="s">
        <v>666</v>
      </c>
      <c r="H798" s="191">
        <v>1</v>
      </c>
      <c r="I798" s="191">
        <f>H798*8/$H$762</f>
        <v>1.6</v>
      </c>
      <c r="J798" s="192">
        <f>+J778</f>
        <v>5</v>
      </c>
      <c r="K798" s="193">
        <f>I798*J798</f>
        <v>8</v>
      </c>
      <c r="M798" s="205">
        <v>2</v>
      </c>
      <c r="N798" t="s">
        <v>414</v>
      </c>
      <c r="O798" s="205">
        <f>I798*M798</f>
        <v>3.2</v>
      </c>
      <c r="P798" s="706">
        <f>O798*J798</f>
        <v>16</v>
      </c>
      <c r="Q798" s="672"/>
      <c r="R798" s="672"/>
      <c r="S798" s="672"/>
    </row>
    <row r="799" spans="1:19" ht="14.25" thickBot="1">
      <c r="A799" s="701" t="s">
        <v>1128</v>
      </c>
      <c r="C799" s="199"/>
      <c r="D799" s="725"/>
      <c r="E799" s="200"/>
      <c r="F799" s="201"/>
      <c r="G799" s="206"/>
      <c r="H799" s="200"/>
      <c r="I799" s="200"/>
      <c r="J799" s="202"/>
      <c r="K799" s="203">
        <f>SUM(K796:K798)</f>
        <v>12.78088</v>
      </c>
      <c r="Q799" s="672"/>
      <c r="R799" s="672"/>
      <c r="S799" s="672"/>
    </row>
    <row r="800" spans="1:19" ht="13.5" thickBot="1">
      <c r="A800" s="701" t="s">
        <v>1128</v>
      </c>
      <c r="Q800" s="672"/>
      <c r="R800" s="672"/>
      <c r="S800" s="672"/>
    </row>
    <row r="801" spans="1:19">
      <c r="A801" s="701" t="s">
        <v>1128</v>
      </c>
      <c r="C801" s="176" t="s">
        <v>645</v>
      </c>
      <c r="D801" s="212" t="str">
        <f>+QPS!C74</f>
        <v>3.06.16</v>
      </c>
      <c r="E801" s="2282" t="str">
        <f>+QPS!G74</f>
        <v>MONTAJE DE REDUCER ECC STD WT STL A234 WPB</v>
      </c>
      <c r="F801" s="2282"/>
      <c r="G801" s="2282"/>
      <c r="H801" s="2282"/>
      <c r="I801" s="2282"/>
      <c r="J801" s="2282"/>
      <c r="K801" s="2283"/>
      <c r="Q801" s="672">
        <f>QPS!V74</f>
        <v>107.91613333333331</v>
      </c>
      <c r="R801" s="672">
        <f>SUM(P801:P820)</f>
        <v>107.91613333333331</v>
      </c>
      <c r="S801" s="672">
        <f>Q801-R801</f>
        <v>0</v>
      </c>
    </row>
    <row r="802" spans="1:19">
      <c r="A802" s="701" t="s">
        <v>1128</v>
      </c>
      <c r="C802" s="181" t="s">
        <v>646</v>
      </c>
      <c r="D802" s="720" t="s">
        <v>675</v>
      </c>
      <c r="E802" s="207" t="s">
        <v>648</v>
      </c>
      <c r="F802" s="208">
        <v>6</v>
      </c>
      <c r="G802" s="207" t="s">
        <v>649</v>
      </c>
      <c r="H802" s="209">
        <f>F802</f>
        <v>6</v>
      </c>
      <c r="I802" s="210"/>
      <c r="J802" s="211" t="s">
        <v>676</v>
      </c>
      <c r="K802" s="182">
        <f>+K809+K814+K819</f>
        <v>53.958066666666653</v>
      </c>
      <c r="Q802" s="672"/>
      <c r="R802" s="672"/>
      <c r="S802" s="672"/>
    </row>
    <row r="803" spans="1:19" ht="13.5" thickBot="1">
      <c r="A803" s="701" t="s">
        <v>1128</v>
      </c>
      <c r="C803" s="183" t="s">
        <v>651</v>
      </c>
      <c r="D803" s="721" t="s">
        <v>652</v>
      </c>
      <c r="E803" s="184"/>
      <c r="F803" s="185"/>
      <c r="G803" s="186" t="s">
        <v>44</v>
      </c>
      <c r="H803" s="186" t="s">
        <v>653</v>
      </c>
      <c r="I803" s="186" t="s">
        <v>39</v>
      </c>
      <c r="J803" s="186" t="s">
        <v>654</v>
      </c>
      <c r="K803" s="187" t="s">
        <v>655</v>
      </c>
      <c r="Q803" s="672"/>
      <c r="R803" s="672"/>
      <c r="S803" s="672"/>
    </row>
    <row r="804" spans="1:19" ht="13.5">
      <c r="A804" s="701" t="s">
        <v>1128</v>
      </c>
      <c r="C804" s="194"/>
      <c r="D804" s="722" t="s">
        <v>656</v>
      </c>
      <c r="E804" s="189"/>
      <c r="G804" s="195"/>
      <c r="H804" s="189"/>
      <c r="I804" s="189"/>
      <c r="J804" s="189"/>
      <c r="K804" s="198"/>
      <c r="Q804" s="672"/>
      <c r="R804" s="672"/>
      <c r="S804" s="672"/>
    </row>
    <row r="805" spans="1:19" ht="13.5">
      <c r="A805" s="701" t="s">
        <v>585</v>
      </c>
      <c r="B805" t="s">
        <v>656</v>
      </c>
      <c r="C805" s="188" t="s">
        <v>657</v>
      </c>
      <c r="D805" s="699" t="s">
        <v>658</v>
      </c>
      <c r="E805" s="189"/>
      <c r="G805" s="190" t="s">
        <v>659</v>
      </c>
      <c r="H805" s="191">
        <v>0.1</v>
      </c>
      <c r="I805" s="191">
        <f>H805*8/$F$802</f>
        <v>0.13333333333333333</v>
      </c>
      <c r="J805" s="192">
        <v>10.51</v>
      </c>
      <c r="K805" s="193">
        <f>I805*J805</f>
        <v>1.4013333333333333</v>
      </c>
      <c r="M805" s="205">
        <v>2</v>
      </c>
      <c r="N805" t="s">
        <v>414</v>
      </c>
      <c r="O805" s="205">
        <f>I805*M805</f>
        <v>0.26666666666666666</v>
      </c>
      <c r="P805" s="706">
        <f>O805*J805</f>
        <v>2.8026666666666666</v>
      </c>
      <c r="Q805" s="672"/>
      <c r="R805" s="672"/>
      <c r="S805" s="672"/>
    </row>
    <row r="806" spans="1:19" ht="13.5">
      <c r="A806" s="701" t="s">
        <v>585</v>
      </c>
      <c r="B806" t="s">
        <v>656</v>
      </c>
      <c r="C806" s="188"/>
      <c r="D806" s="699" t="s">
        <v>668</v>
      </c>
      <c r="E806" s="189"/>
      <c r="G806" s="190" t="s">
        <v>659</v>
      </c>
      <c r="H806" s="191">
        <v>1</v>
      </c>
      <c r="I806" s="191">
        <f t="shared" ref="I806:I808" si="49">H806*8/$F$802</f>
        <v>1.3333333333333333</v>
      </c>
      <c r="J806" s="192">
        <v>9.3000000000000007</v>
      </c>
      <c r="K806" s="193">
        <f>I806*J806</f>
        <v>12.4</v>
      </c>
      <c r="M806" s="205">
        <v>2</v>
      </c>
      <c r="N806" t="s">
        <v>414</v>
      </c>
      <c r="O806" s="205">
        <f>I806*M806</f>
        <v>2.6666666666666665</v>
      </c>
      <c r="P806" s="706">
        <f>O806*J806</f>
        <v>24.8</v>
      </c>
      <c r="Q806" s="672"/>
      <c r="R806" s="672"/>
      <c r="S806" s="672"/>
    </row>
    <row r="807" spans="1:19" ht="13.5">
      <c r="A807" s="701" t="s">
        <v>585</v>
      </c>
      <c r="B807" t="s">
        <v>656</v>
      </c>
      <c r="C807" s="188"/>
      <c r="D807" s="699" t="s">
        <v>757</v>
      </c>
      <c r="E807" s="189"/>
      <c r="G807" s="190" t="s">
        <v>659</v>
      </c>
      <c r="H807" s="191">
        <v>1</v>
      </c>
      <c r="I807" s="191">
        <f t="shared" si="49"/>
        <v>1.3333333333333333</v>
      </c>
      <c r="J807" s="192">
        <v>12.53</v>
      </c>
      <c r="K807" s="193">
        <f>I807*J807</f>
        <v>16.706666666666663</v>
      </c>
      <c r="M807" s="205">
        <v>2</v>
      </c>
      <c r="N807" t="s">
        <v>414</v>
      </c>
      <c r="O807" s="205">
        <f>I807*M807</f>
        <v>2.6666666666666665</v>
      </c>
      <c r="P807" s="706">
        <f>O807*J807</f>
        <v>33.413333333333327</v>
      </c>
      <c r="Q807" s="672"/>
      <c r="R807" s="672"/>
      <c r="S807" s="672"/>
    </row>
    <row r="808" spans="1:19" ht="13.5">
      <c r="A808" s="701" t="s">
        <v>585</v>
      </c>
      <c r="B808" t="s">
        <v>656</v>
      </c>
      <c r="C808" s="188" t="s">
        <v>660</v>
      </c>
      <c r="D808" s="699" t="s">
        <v>661</v>
      </c>
      <c r="E808" s="189"/>
      <c r="G808" s="190" t="s">
        <v>659</v>
      </c>
      <c r="H808" s="191">
        <v>1</v>
      </c>
      <c r="I808" s="191">
        <f t="shared" si="49"/>
        <v>1.3333333333333333</v>
      </c>
      <c r="J808" s="192">
        <v>6.88</v>
      </c>
      <c r="K808" s="193">
        <f>I808*J808</f>
        <v>9.173333333333332</v>
      </c>
      <c r="M808" s="205">
        <v>2</v>
      </c>
      <c r="N808" t="s">
        <v>414</v>
      </c>
      <c r="O808" s="205">
        <f>I808*M808</f>
        <v>2.6666666666666665</v>
      </c>
      <c r="P808" s="706">
        <f>O808*J808</f>
        <v>18.346666666666664</v>
      </c>
      <c r="Q808" s="672"/>
      <c r="R808" s="672"/>
      <c r="S808" s="672"/>
    </row>
    <row r="809" spans="1:19" ht="13.5">
      <c r="A809" s="701" t="s">
        <v>1128</v>
      </c>
      <c r="C809" s="194"/>
      <c r="D809" s="723"/>
      <c r="E809" s="189"/>
      <c r="G809" s="195"/>
      <c r="H809" s="189"/>
      <c r="I809" s="189"/>
      <c r="J809" s="196"/>
      <c r="K809" s="197">
        <f>SUM(K805:K808)</f>
        <v>39.681333333333328</v>
      </c>
      <c r="Q809" s="672"/>
      <c r="R809" s="672"/>
      <c r="S809" s="672"/>
    </row>
    <row r="810" spans="1:19" ht="13.5">
      <c r="A810" s="701" t="s">
        <v>1128</v>
      </c>
      <c r="C810" s="194"/>
      <c r="D810" s="722" t="s">
        <v>667</v>
      </c>
      <c r="E810" s="189"/>
      <c r="G810" s="195"/>
      <c r="H810" s="189"/>
      <c r="I810" s="189"/>
      <c r="J810" s="189"/>
      <c r="K810" s="198"/>
      <c r="Q810" s="672"/>
      <c r="R810" s="672"/>
      <c r="S810" s="672"/>
    </row>
    <row r="811" spans="1:19" ht="25.5">
      <c r="A811" s="701" t="s">
        <v>585</v>
      </c>
      <c r="B811" t="s">
        <v>667</v>
      </c>
      <c r="C811" s="233"/>
      <c r="D811" s="727" t="s">
        <v>774</v>
      </c>
      <c r="E811" s="234"/>
      <c r="F811" s="235"/>
      <c r="G811" s="236" t="s">
        <v>690</v>
      </c>
      <c r="H811" s="234"/>
      <c r="I811" s="237">
        <v>1</v>
      </c>
      <c r="J811" s="238">
        <v>0</v>
      </c>
      <c r="K811" s="239">
        <f>I811*J811</f>
        <v>0</v>
      </c>
      <c r="L811" s="240" t="s">
        <v>756</v>
      </c>
      <c r="M811" s="205">
        <v>2</v>
      </c>
      <c r="N811" t="s">
        <v>414</v>
      </c>
      <c r="O811" s="205">
        <f>I811*M811</f>
        <v>2</v>
      </c>
      <c r="P811" s="706">
        <f>O811*J811</f>
        <v>0</v>
      </c>
      <c r="Q811" s="672"/>
      <c r="R811" s="672"/>
      <c r="S811" s="672"/>
    </row>
    <row r="812" spans="1:19" ht="13.5">
      <c r="A812" s="701" t="s">
        <v>585</v>
      </c>
      <c r="B812" t="s">
        <v>667</v>
      </c>
      <c r="C812" s="188"/>
      <c r="D812" s="699" t="s">
        <v>829</v>
      </c>
      <c r="E812" s="189"/>
      <c r="G812" s="190" t="s">
        <v>722</v>
      </c>
      <c r="H812" s="189"/>
      <c r="I812" s="191">
        <v>0.1</v>
      </c>
      <c r="J812" s="192">
        <v>6.26</v>
      </c>
      <c r="K812" s="193">
        <f>I812*J812</f>
        <v>0.626</v>
      </c>
      <c r="M812" s="205">
        <v>2</v>
      </c>
      <c r="N812" t="s">
        <v>414</v>
      </c>
      <c r="O812" s="205">
        <f>I812*M812</f>
        <v>0.2</v>
      </c>
      <c r="P812" s="706">
        <f>O812*J812</f>
        <v>1.252</v>
      </c>
      <c r="Q812" s="672"/>
      <c r="R812" s="672"/>
      <c r="S812" s="672"/>
    </row>
    <row r="813" spans="1:19" ht="13.5">
      <c r="A813" s="701" t="s">
        <v>585</v>
      </c>
      <c r="B813" t="s">
        <v>667</v>
      </c>
      <c r="C813" s="188"/>
      <c r="D813" s="699" t="s">
        <v>830</v>
      </c>
      <c r="E813" s="189"/>
      <c r="G813" s="190" t="s">
        <v>695</v>
      </c>
      <c r="H813" s="189"/>
      <c r="I813" s="191">
        <v>0.03</v>
      </c>
      <c r="J813" s="192">
        <v>100</v>
      </c>
      <c r="K813" s="193">
        <f>I813*J813</f>
        <v>3</v>
      </c>
      <c r="M813" s="205">
        <v>2</v>
      </c>
      <c r="N813" t="s">
        <v>414</v>
      </c>
      <c r="O813" s="205">
        <f>I813*M813</f>
        <v>0.06</v>
      </c>
      <c r="P813" s="706">
        <f>O813*J813</f>
        <v>6</v>
      </c>
      <c r="Q813" s="672"/>
      <c r="R813" s="672"/>
      <c r="S813" s="672"/>
    </row>
    <row r="814" spans="1:19" ht="13.5">
      <c r="A814" s="701" t="s">
        <v>1128</v>
      </c>
      <c r="C814" s="194"/>
      <c r="D814" s="723"/>
      <c r="E814" s="189"/>
      <c r="G814" s="195"/>
      <c r="H814" s="189"/>
      <c r="I814" s="189"/>
      <c r="J814" s="196"/>
      <c r="K814" s="197">
        <f>SUM(K811:K813)</f>
        <v>3.6259999999999999</v>
      </c>
      <c r="Q814" s="672"/>
      <c r="R814" s="672"/>
      <c r="S814" s="672"/>
    </row>
    <row r="815" spans="1:19" ht="13.5">
      <c r="A815" s="701" t="s">
        <v>1128</v>
      </c>
      <c r="C815" s="194"/>
      <c r="D815" s="722" t="s">
        <v>662</v>
      </c>
      <c r="E815" s="189"/>
      <c r="G815" s="195"/>
      <c r="H815" s="189"/>
      <c r="I815" s="189"/>
      <c r="J815" s="189"/>
      <c r="K815" s="198"/>
      <c r="Q815" s="672"/>
      <c r="R815" s="672"/>
      <c r="S815" s="672"/>
    </row>
    <row r="816" spans="1:19" ht="25.5">
      <c r="A816" s="701" t="s">
        <v>585</v>
      </c>
      <c r="B816" t="s">
        <v>662</v>
      </c>
      <c r="C816" s="188" t="s">
        <v>663</v>
      </c>
      <c r="D816" s="699" t="s">
        <v>664</v>
      </c>
      <c r="E816" s="189"/>
      <c r="G816" s="190" t="s">
        <v>665</v>
      </c>
      <c r="H816" s="189"/>
      <c r="I816" s="191">
        <v>5</v>
      </c>
      <c r="J816" s="192">
        <f>K809</f>
        <v>39.681333333333328</v>
      </c>
      <c r="K816" s="193">
        <f>I816*J816/100</f>
        <v>1.9840666666666664</v>
      </c>
      <c r="M816" s="205">
        <v>2</v>
      </c>
      <c r="N816" t="s">
        <v>414</v>
      </c>
      <c r="O816" s="205">
        <f>I816*M816</f>
        <v>10</v>
      </c>
      <c r="P816" s="706">
        <f>O816*J816/100</f>
        <v>3.9681333333333328</v>
      </c>
      <c r="Q816" s="672"/>
      <c r="R816" s="672"/>
      <c r="S816" s="672"/>
    </row>
    <row r="817" spans="1:19" ht="13.5">
      <c r="A817" s="701" t="s">
        <v>585</v>
      </c>
      <c r="B817" t="s">
        <v>662</v>
      </c>
      <c r="C817" s="188"/>
      <c r="D817" s="724" t="s">
        <v>760</v>
      </c>
      <c r="E817" s="189"/>
      <c r="G817" s="190" t="s">
        <v>666</v>
      </c>
      <c r="H817" s="191">
        <v>1</v>
      </c>
      <c r="I817" s="191">
        <f>H817*8/$H$802</f>
        <v>1.3333333333333333</v>
      </c>
      <c r="J817" s="192">
        <f>+J797</f>
        <v>1.5</v>
      </c>
      <c r="K817" s="193">
        <f>I817*J817</f>
        <v>2</v>
      </c>
      <c r="M817" s="205">
        <v>2</v>
      </c>
      <c r="N817" t="s">
        <v>414</v>
      </c>
      <c r="O817" s="205">
        <f>I817*M817</f>
        <v>2.6666666666666665</v>
      </c>
      <c r="P817" s="706">
        <f>O817*J817</f>
        <v>4</v>
      </c>
      <c r="Q817" s="672"/>
      <c r="R817" s="672"/>
      <c r="S817" s="672"/>
    </row>
    <row r="818" spans="1:19" ht="13.5">
      <c r="A818" s="701" t="s">
        <v>585</v>
      </c>
      <c r="B818" t="s">
        <v>662</v>
      </c>
      <c r="C818" s="188"/>
      <c r="D818" s="724" t="s">
        <v>726</v>
      </c>
      <c r="E818" s="189"/>
      <c r="G818" s="190" t="s">
        <v>666</v>
      </c>
      <c r="H818" s="191">
        <v>1</v>
      </c>
      <c r="I818" s="191">
        <f>H818*8/$H$802</f>
        <v>1.3333333333333333</v>
      </c>
      <c r="J818" s="192">
        <f>+J798</f>
        <v>5</v>
      </c>
      <c r="K818" s="193">
        <f>I818*J818</f>
        <v>6.6666666666666661</v>
      </c>
      <c r="M818" s="205">
        <v>2</v>
      </c>
      <c r="N818" t="s">
        <v>414</v>
      </c>
      <c r="O818" s="205">
        <f>I818*M818</f>
        <v>2.6666666666666665</v>
      </c>
      <c r="P818" s="706">
        <f>O818*J818</f>
        <v>13.333333333333332</v>
      </c>
      <c r="Q818" s="672"/>
      <c r="R818" s="672"/>
      <c r="S818" s="672"/>
    </row>
    <row r="819" spans="1:19" ht="14.25" thickBot="1">
      <c r="A819" s="701" t="s">
        <v>1128</v>
      </c>
      <c r="C819" s="199"/>
      <c r="D819" s="725"/>
      <c r="E819" s="200"/>
      <c r="F819" s="201"/>
      <c r="G819" s="206"/>
      <c r="H819" s="200"/>
      <c r="I819" s="200"/>
      <c r="J819" s="202"/>
      <c r="K819" s="203">
        <f>SUM(K816:K818)</f>
        <v>10.650733333333331</v>
      </c>
      <c r="Q819" s="672"/>
      <c r="R819" s="672"/>
      <c r="S819" s="672"/>
    </row>
    <row r="820" spans="1:19" ht="13.5" thickBot="1">
      <c r="A820" s="701" t="s">
        <v>1128</v>
      </c>
      <c r="Q820" s="672"/>
      <c r="R820" s="672"/>
      <c r="S820" s="672"/>
    </row>
    <row r="821" spans="1:19">
      <c r="A821" s="701" t="s">
        <v>1128</v>
      </c>
      <c r="C821" s="176" t="s">
        <v>645</v>
      </c>
      <c r="D821" s="212" t="str">
        <f>+QPS!C76</f>
        <v>3.06.17</v>
      </c>
      <c r="E821" s="2282" t="str">
        <f>+QPS!G76</f>
        <v>SUMINISTRO Y MONTAJE DE PIPE STD WT ERW CS A53-B TYPE E</v>
      </c>
      <c r="F821" s="2282"/>
      <c r="G821" s="2282"/>
      <c r="H821" s="2282"/>
      <c r="I821" s="2282"/>
      <c r="J821" s="2282"/>
      <c r="K821" s="2283"/>
      <c r="Q821" s="672">
        <f>QPS!V76</f>
        <v>208.30519600000002</v>
      </c>
      <c r="R821" s="672">
        <f>SUM(P821:P841)</f>
        <v>208.305196</v>
      </c>
      <c r="S821" s="672">
        <f>Q821-R821</f>
        <v>0</v>
      </c>
    </row>
    <row r="822" spans="1:19">
      <c r="A822" s="701" t="s">
        <v>1128</v>
      </c>
      <c r="C822" s="181" t="s">
        <v>646</v>
      </c>
      <c r="D822" s="720" t="s">
        <v>677</v>
      </c>
      <c r="E822" s="207" t="s">
        <v>648</v>
      </c>
      <c r="F822" s="208">
        <v>25</v>
      </c>
      <c r="G822" s="207" t="s">
        <v>649</v>
      </c>
      <c r="H822" s="209">
        <f>F822</f>
        <v>25</v>
      </c>
      <c r="I822" s="210"/>
      <c r="J822" s="211" t="s">
        <v>678</v>
      </c>
      <c r="K822" s="182">
        <f>+K829+K834+K840</f>
        <v>34.717532666666671</v>
      </c>
      <c r="Q822" s="672"/>
      <c r="R822" s="672"/>
      <c r="S822" s="672"/>
    </row>
    <row r="823" spans="1:19" ht="13.5" thickBot="1">
      <c r="A823" s="701" t="s">
        <v>1128</v>
      </c>
      <c r="C823" s="183" t="s">
        <v>651</v>
      </c>
      <c r="D823" s="721" t="s">
        <v>652</v>
      </c>
      <c r="E823" s="184"/>
      <c r="F823" s="185"/>
      <c r="G823" s="186" t="s">
        <v>44</v>
      </c>
      <c r="H823" s="186" t="s">
        <v>653</v>
      </c>
      <c r="I823" s="186" t="s">
        <v>39</v>
      </c>
      <c r="J823" s="186" t="s">
        <v>654</v>
      </c>
      <c r="K823" s="187" t="s">
        <v>655</v>
      </c>
      <c r="Q823" s="672"/>
      <c r="R823" s="672"/>
      <c r="S823" s="672"/>
    </row>
    <row r="824" spans="1:19" ht="13.5">
      <c r="A824" s="701" t="s">
        <v>1128</v>
      </c>
      <c r="C824" s="194"/>
      <c r="D824" s="722" t="s">
        <v>656</v>
      </c>
      <c r="E824" s="189"/>
      <c r="G824" s="195"/>
      <c r="H824" s="189"/>
      <c r="I824" s="189"/>
      <c r="J824" s="189"/>
      <c r="K824" s="198"/>
      <c r="Q824" s="672"/>
      <c r="R824" s="672"/>
      <c r="S824" s="672"/>
    </row>
    <row r="825" spans="1:19" ht="13.5">
      <c r="A825" s="701" t="s">
        <v>586</v>
      </c>
      <c r="B825" t="s">
        <v>656</v>
      </c>
      <c r="C825" s="188" t="s">
        <v>657</v>
      </c>
      <c r="D825" s="699" t="s">
        <v>658</v>
      </c>
      <c r="E825" s="189"/>
      <c r="G825" s="190" t="s">
        <v>659</v>
      </c>
      <c r="H825" s="191">
        <v>0.1</v>
      </c>
      <c r="I825" s="191">
        <f>H825*8/$F$822</f>
        <v>3.2000000000000001E-2</v>
      </c>
      <c r="J825" s="192">
        <v>10.51</v>
      </c>
      <c r="K825" s="193">
        <f>I825*J825</f>
        <v>0.33632000000000001</v>
      </c>
      <c r="M825" s="205">
        <v>6</v>
      </c>
      <c r="N825" t="s">
        <v>57</v>
      </c>
      <c r="O825" s="205">
        <f>I825*M825</f>
        <v>0.192</v>
      </c>
      <c r="P825" s="706">
        <f>O825*J825</f>
        <v>2.0179200000000002</v>
      </c>
      <c r="Q825" s="672"/>
      <c r="R825" s="672"/>
      <c r="S825" s="672"/>
    </row>
    <row r="826" spans="1:19" ht="13.5">
      <c r="A826" s="701" t="s">
        <v>586</v>
      </c>
      <c r="B826" t="s">
        <v>656</v>
      </c>
      <c r="C826" s="188"/>
      <c r="D826" s="699" t="s">
        <v>668</v>
      </c>
      <c r="E826" s="189"/>
      <c r="G826" s="190" t="s">
        <v>659</v>
      </c>
      <c r="H826" s="191">
        <v>1</v>
      </c>
      <c r="I826" s="191">
        <f t="shared" ref="I826:I828" si="50">H826*8/$F$822</f>
        <v>0.32</v>
      </c>
      <c r="J826" s="192">
        <v>9.3000000000000007</v>
      </c>
      <c r="K826" s="193">
        <f>I826*J826</f>
        <v>2.9760000000000004</v>
      </c>
      <c r="M826" s="205">
        <v>6</v>
      </c>
      <c r="N826" t="s">
        <v>57</v>
      </c>
      <c r="O826" s="205">
        <f>I826*M826</f>
        <v>1.92</v>
      </c>
      <c r="P826" s="706">
        <f>O826*J826</f>
        <v>17.856000000000002</v>
      </c>
      <c r="Q826" s="672"/>
      <c r="R826" s="672"/>
      <c r="S826" s="672"/>
    </row>
    <row r="827" spans="1:19" ht="13.5">
      <c r="A827" s="701" t="s">
        <v>586</v>
      </c>
      <c r="B827" t="s">
        <v>656</v>
      </c>
      <c r="C827" s="188"/>
      <c r="D827" s="699" t="s">
        <v>757</v>
      </c>
      <c r="E827" s="189"/>
      <c r="G827" s="190" t="s">
        <v>659</v>
      </c>
      <c r="H827" s="191">
        <v>1</v>
      </c>
      <c r="I827" s="191">
        <f t="shared" si="50"/>
        <v>0.32</v>
      </c>
      <c r="J827" s="192">
        <v>12.53</v>
      </c>
      <c r="K827" s="193">
        <f>I827*J827</f>
        <v>4.0095999999999998</v>
      </c>
      <c r="M827" s="205">
        <v>6</v>
      </c>
      <c r="N827" t="s">
        <v>57</v>
      </c>
      <c r="O827" s="205">
        <f>I827*M827</f>
        <v>1.92</v>
      </c>
      <c r="P827" s="706">
        <f>O827*J827</f>
        <v>24.057599999999997</v>
      </c>
      <c r="Q827" s="672"/>
      <c r="R827" s="672"/>
      <c r="S827" s="672"/>
    </row>
    <row r="828" spans="1:19" ht="13.5">
      <c r="A828" s="701" t="s">
        <v>586</v>
      </c>
      <c r="B828" t="s">
        <v>656</v>
      </c>
      <c r="C828" s="188" t="s">
        <v>660</v>
      </c>
      <c r="D828" s="699" t="s">
        <v>661</v>
      </c>
      <c r="E828" s="189"/>
      <c r="G828" s="190" t="s">
        <v>659</v>
      </c>
      <c r="H828" s="191">
        <v>1</v>
      </c>
      <c r="I828" s="191">
        <f t="shared" si="50"/>
        <v>0.32</v>
      </c>
      <c r="J828" s="192">
        <v>6.88</v>
      </c>
      <c r="K828" s="193">
        <f>I828*J828</f>
        <v>2.2016</v>
      </c>
      <c r="M828" s="205">
        <v>6</v>
      </c>
      <c r="N828" t="s">
        <v>57</v>
      </c>
      <c r="O828" s="205">
        <f>I828*M828</f>
        <v>1.92</v>
      </c>
      <c r="P828" s="706">
        <f>O828*J828</f>
        <v>13.2096</v>
      </c>
      <c r="Q828" s="672"/>
      <c r="R828" s="672"/>
      <c r="S828" s="672"/>
    </row>
    <row r="829" spans="1:19" ht="13.5">
      <c r="A829" s="701" t="s">
        <v>1128</v>
      </c>
      <c r="C829" s="194"/>
      <c r="D829" s="723"/>
      <c r="E829" s="189"/>
      <c r="G829" s="195"/>
      <c r="H829" s="189"/>
      <c r="I829" s="189"/>
      <c r="J829" s="196"/>
      <c r="K829" s="197">
        <f>SUM(K825:K828)</f>
        <v>9.5235200000000013</v>
      </c>
      <c r="Q829" s="672"/>
      <c r="R829" s="672"/>
      <c r="S829" s="672"/>
    </row>
    <row r="830" spans="1:19" ht="13.5">
      <c r="A830" s="701" t="s">
        <v>1128</v>
      </c>
      <c r="C830" s="194"/>
      <c r="D830" s="722" t="s">
        <v>667</v>
      </c>
      <c r="E830" s="189"/>
      <c r="G830" s="195"/>
      <c r="H830" s="189"/>
      <c r="I830" s="189"/>
      <c r="J830" s="189"/>
      <c r="K830" s="198"/>
      <c r="Q830" s="672"/>
      <c r="R830" s="672"/>
      <c r="S830" s="672"/>
    </row>
    <row r="831" spans="1:19" ht="25.5">
      <c r="A831" s="701" t="s">
        <v>586</v>
      </c>
      <c r="B831" t="s">
        <v>667</v>
      </c>
      <c r="C831" s="188"/>
      <c r="D831" s="699" t="s">
        <v>775</v>
      </c>
      <c r="E831" s="189"/>
      <c r="G831" s="190" t="s">
        <v>57</v>
      </c>
      <c r="H831" s="189"/>
      <c r="I831" s="191">
        <v>1.05</v>
      </c>
      <c r="J831" s="192">
        <f>7.91*1.1</f>
        <v>8.7010000000000005</v>
      </c>
      <c r="K831" s="193">
        <f>I831*J831</f>
        <v>9.1360500000000009</v>
      </c>
      <c r="L831" s="106"/>
      <c r="M831" s="205">
        <v>6</v>
      </c>
      <c r="N831" t="s">
        <v>57</v>
      </c>
      <c r="O831" s="205">
        <f>I831*M831</f>
        <v>6.3000000000000007</v>
      </c>
      <c r="P831" s="706">
        <f>O831*J831</f>
        <v>54.816300000000012</v>
      </c>
      <c r="Q831" s="672"/>
      <c r="R831" s="672"/>
      <c r="S831" s="672"/>
    </row>
    <row r="832" spans="1:19" ht="13.5">
      <c r="A832" s="701" t="s">
        <v>586</v>
      </c>
      <c r="B832" t="s">
        <v>667</v>
      </c>
      <c r="C832" s="188"/>
      <c r="D832" s="699" t="s">
        <v>829</v>
      </c>
      <c r="E832" s="189"/>
      <c r="G832" s="190" t="s">
        <v>722</v>
      </c>
      <c r="H832" s="189"/>
      <c r="I832" s="191">
        <v>1.2E-2</v>
      </c>
      <c r="J832" s="192">
        <f>+J812</f>
        <v>6.26</v>
      </c>
      <c r="K832" s="193">
        <f>I832*J832</f>
        <v>7.5119999999999992E-2</v>
      </c>
      <c r="M832" s="205">
        <v>6</v>
      </c>
      <c r="N832" t="s">
        <v>57</v>
      </c>
      <c r="O832" s="205">
        <f>I832*M832</f>
        <v>7.2000000000000008E-2</v>
      </c>
      <c r="P832" s="706">
        <f>O832*J832</f>
        <v>0.45072000000000007</v>
      </c>
      <c r="Q832" s="672"/>
      <c r="R832" s="672"/>
      <c r="S832" s="672"/>
    </row>
    <row r="833" spans="1:19" ht="13.5">
      <c r="A833" s="701" t="s">
        <v>586</v>
      </c>
      <c r="B833" t="s">
        <v>667</v>
      </c>
      <c r="C833" s="188"/>
      <c r="D833" s="699" t="s">
        <v>830</v>
      </c>
      <c r="E833" s="189"/>
      <c r="G833" s="190" t="s">
        <v>695</v>
      </c>
      <c r="H833" s="189"/>
      <c r="I833" s="191">
        <v>0.03</v>
      </c>
      <c r="J833" s="192">
        <v>100</v>
      </c>
      <c r="K833" s="193">
        <f>I833*J833</f>
        <v>3</v>
      </c>
      <c r="M833" s="205">
        <v>6</v>
      </c>
      <c r="N833" t="s">
        <v>57</v>
      </c>
      <c r="O833" s="205">
        <f>I833*M833</f>
        <v>0.18</v>
      </c>
      <c r="P833" s="706">
        <f>O833*J833</f>
        <v>18</v>
      </c>
      <c r="Q833" s="672"/>
      <c r="R833" s="672"/>
      <c r="S833" s="672"/>
    </row>
    <row r="834" spans="1:19" ht="13.5">
      <c r="A834" s="701" t="s">
        <v>1128</v>
      </c>
      <c r="C834" s="194"/>
      <c r="D834" s="723"/>
      <c r="E834" s="189"/>
      <c r="G834" s="195"/>
      <c r="H834" s="189"/>
      <c r="I834" s="189"/>
      <c r="J834" s="196"/>
      <c r="K834" s="197">
        <f>SUM(K831:K833)</f>
        <v>12.211170000000001</v>
      </c>
      <c r="Q834" s="672"/>
      <c r="R834" s="672"/>
      <c r="S834" s="672"/>
    </row>
    <row r="835" spans="1:19" ht="13.5">
      <c r="A835" s="701" t="s">
        <v>1128</v>
      </c>
      <c r="C835" s="194"/>
      <c r="D835" s="722" t="s">
        <v>662</v>
      </c>
      <c r="E835" s="189"/>
      <c r="G835" s="195"/>
      <c r="H835" s="189"/>
      <c r="I835" s="189"/>
      <c r="J835" s="189"/>
      <c r="K835" s="198"/>
      <c r="Q835" s="672"/>
      <c r="R835" s="672"/>
      <c r="S835" s="672"/>
    </row>
    <row r="836" spans="1:19" ht="25.5">
      <c r="A836" s="701" t="s">
        <v>586</v>
      </c>
      <c r="B836" t="s">
        <v>662</v>
      </c>
      <c r="C836" s="188" t="s">
        <v>663</v>
      </c>
      <c r="D836" s="699" t="s">
        <v>664</v>
      </c>
      <c r="E836" s="189"/>
      <c r="G836" s="190" t="s">
        <v>665</v>
      </c>
      <c r="H836" s="189"/>
      <c r="I836" s="191">
        <v>5</v>
      </c>
      <c r="J836" s="192">
        <f>K829</f>
        <v>9.5235200000000013</v>
      </c>
      <c r="K836" s="193">
        <f>I836*J836/100</f>
        <v>0.4761760000000001</v>
      </c>
      <c r="M836" s="205">
        <v>6</v>
      </c>
      <c r="N836" t="s">
        <v>57</v>
      </c>
      <c r="O836" s="205">
        <f>I836*M836</f>
        <v>30</v>
      </c>
      <c r="P836" s="706">
        <f>O836*J836/100</f>
        <v>2.8570560000000005</v>
      </c>
      <c r="Q836" s="672"/>
      <c r="R836" s="672"/>
      <c r="S836" s="672"/>
    </row>
    <row r="837" spans="1:19" ht="13.5">
      <c r="A837" s="701" t="s">
        <v>586</v>
      </c>
      <c r="B837" t="s">
        <v>662</v>
      </c>
      <c r="C837" s="188"/>
      <c r="D837" s="724" t="s">
        <v>760</v>
      </c>
      <c r="E837" s="189"/>
      <c r="G837" s="190" t="s">
        <v>666</v>
      </c>
      <c r="H837" s="191">
        <v>1</v>
      </c>
      <c r="I837" s="191">
        <f>H837*8/$H$802</f>
        <v>1.3333333333333333</v>
      </c>
      <c r="J837" s="192">
        <f>+J817</f>
        <v>1.5</v>
      </c>
      <c r="K837" s="193">
        <f>I837*J837</f>
        <v>2</v>
      </c>
      <c r="M837" s="205">
        <v>6</v>
      </c>
      <c r="N837" t="s">
        <v>57</v>
      </c>
      <c r="O837" s="205">
        <f>I837*M837</f>
        <v>8</v>
      </c>
      <c r="P837" s="706">
        <f>O837*J837</f>
        <v>12</v>
      </c>
      <c r="Q837" s="672"/>
      <c r="R837" s="672"/>
      <c r="S837" s="672"/>
    </row>
    <row r="838" spans="1:19" ht="13.5">
      <c r="A838" s="701" t="s">
        <v>586</v>
      </c>
      <c r="B838" t="s">
        <v>662</v>
      </c>
      <c r="C838" s="188"/>
      <c r="D838" s="724" t="s">
        <v>1097</v>
      </c>
      <c r="E838" s="189"/>
      <c r="G838" s="190" t="s">
        <v>666</v>
      </c>
      <c r="H838" s="191">
        <v>6</v>
      </c>
      <c r="I838" s="191">
        <f>H838*8/$H$822</f>
        <v>1.92</v>
      </c>
      <c r="J838" s="192">
        <v>2</v>
      </c>
      <c r="K838" s="193">
        <f>I838*J838</f>
        <v>3.84</v>
      </c>
      <c r="M838" s="205">
        <v>6</v>
      </c>
      <c r="N838" t="s">
        <v>57</v>
      </c>
      <c r="O838" s="205">
        <f>I838*M838</f>
        <v>11.52</v>
      </c>
      <c r="P838" s="706">
        <f>O838*J838</f>
        <v>23.04</v>
      </c>
      <c r="Q838" s="672"/>
      <c r="R838" s="672"/>
      <c r="S838" s="672"/>
    </row>
    <row r="839" spans="1:19" ht="13.5">
      <c r="A839" s="701" t="s">
        <v>586</v>
      </c>
      <c r="B839" t="s">
        <v>662</v>
      </c>
      <c r="C839" s="188"/>
      <c r="D839" s="724" t="s">
        <v>726</v>
      </c>
      <c r="E839" s="189"/>
      <c r="G839" s="190" t="s">
        <v>666</v>
      </c>
      <c r="H839" s="191">
        <v>1</v>
      </c>
      <c r="I839" s="191">
        <f>H839*8/$H$802</f>
        <v>1.3333333333333333</v>
      </c>
      <c r="J839" s="192">
        <f>+J818</f>
        <v>5</v>
      </c>
      <c r="K839" s="193">
        <f>I839*J839</f>
        <v>6.6666666666666661</v>
      </c>
      <c r="M839" s="205">
        <v>6</v>
      </c>
      <c r="N839" t="s">
        <v>57</v>
      </c>
      <c r="O839" s="205">
        <f>I839*M839</f>
        <v>8</v>
      </c>
      <c r="P839" s="706">
        <f>O839*J839</f>
        <v>40</v>
      </c>
      <c r="Q839" s="672"/>
      <c r="R839" s="672"/>
      <c r="S839" s="672"/>
    </row>
    <row r="840" spans="1:19" ht="14.25" thickBot="1">
      <c r="A840" s="701" t="s">
        <v>1128</v>
      </c>
      <c r="C840" s="199"/>
      <c r="D840" s="725"/>
      <c r="E840" s="200"/>
      <c r="F840" s="201"/>
      <c r="G840" s="206"/>
      <c r="H840" s="200"/>
      <c r="I840" s="200"/>
      <c r="J840" s="202"/>
      <c r="K840" s="203">
        <f>SUM(K836:K839)</f>
        <v>12.982842666666667</v>
      </c>
      <c r="Q840" s="672"/>
      <c r="R840" s="672"/>
      <c r="S840" s="672"/>
    </row>
    <row r="841" spans="1:19" ht="13.5" thickBot="1">
      <c r="A841" s="701" t="s">
        <v>1128</v>
      </c>
      <c r="Q841" s="672"/>
      <c r="R841" s="672"/>
      <c r="S841" s="672"/>
    </row>
    <row r="842" spans="1:19">
      <c r="A842" s="701" t="s">
        <v>1128</v>
      </c>
      <c r="C842" s="176" t="s">
        <v>645</v>
      </c>
      <c r="D842" s="212" t="str">
        <f>+QPS!C77</f>
        <v>3.06.18</v>
      </c>
      <c r="E842" s="2282" t="str">
        <f>+QPS!G77</f>
        <v>SUMINISTRO Y MONTAJE DE PIPE STD WT ERW CS A53-B TYPE E</v>
      </c>
      <c r="F842" s="2282"/>
      <c r="G842" s="2282"/>
      <c r="H842" s="2282"/>
      <c r="I842" s="2282"/>
      <c r="J842" s="2282"/>
      <c r="K842" s="2283"/>
      <c r="Q842" s="672">
        <f>QPS!V77</f>
        <v>1622.0841840000001</v>
      </c>
      <c r="R842" s="672">
        <f>SUM(P842:P862)</f>
        <v>1622.0841840000003</v>
      </c>
      <c r="S842" s="672">
        <f>Q842-R842</f>
        <v>0</v>
      </c>
    </row>
    <row r="843" spans="1:19">
      <c r="A843" s="701" t="s">
        <v>1128</v>
      </c>
      <c r="C843" s="181" t="s">
        <v>646</v>
      </c>
      <c r="D843" s="720" t="s">
        <v>677</v>
      </c>
      <c r="E843" s="207" t="s">
        <v>648</v>
      </c>
      <c r="F843" s="208">
        <v>25</v>
      </c>
      <c r="G843" s="207" t="s">
        <v>649</v>
      </c>
      <c r="H843" s="209">
        <f>F843</f>
        <v>25</v>
      </c>
      <c r="I843" s="210"/>
      <c r="J843" s="211" t="s">
        <v>678</v>
      </c>
      <c r="K843" s="182">
        <f>+K850+K855+K861</f>
        <v>30.038596000000002</v>
      </c>
      <c r="Q843" s="672"/>
      <c r="R843" s="672"/>
      <c r="S843" s="672"/>
    </row>
    <row r="844" spans="1:19" ht="13.5" thickBot="1">
      <c r="A844" s="701" t="s">
        <v>1128</v>
      </c>
      <c r="C844" s="183" t="s">
        <v>651</v>
      </c>
      <c r="D844" s="721" t="s">
        <v>652</v>
      </c>
      <c r="E844" s="184"/>
      <c r="F844" s="185"/>
      <c r="G844" s="186" t="s">
        <v>44</v>
      </c>
      <c r="H844" s="186" t="s">
        <v>653</v>
      </c>
      <c r="I844" s="186" t="s">
        <v>39</v>
      </c>
      <c r="J844" s="186" t="s">
        <v>654</v>
      </c>
      <c r="K844" s="187" t="s">
        <v>655</v>
      </c>
      <c r="Q844" s="672"/>
      <c r="R844" s="672"/>
      <c r="S844" s="672"/>
    </row>
    <row r="845" spans="1:19" ht="13.5">
      <c r="A845" s="701" t="s">
        <v>1128</v>
      </c>
      <c r="C845" s="194"/>
      <c r="D845" s="722" t="s">
        <v>656</v>
      </c>
      <c r="E845" s="189"/>
      <c r="G845" s="195"/>
      <c r="H845" s="189"/>
      <c r="I845" s="189"/>
      <c r="J845" s="189"/>
      <c r="K845" s="198"/>
      <c r="Q845" s="672"/>
      <c r="R845" s="672"/>
      <c r="S845" s="672"/>
    </row>
    <row r="846" spans="1:19" ht="13.5">
      <c r="A846" s="701" t="s">
        <v>587</v>
      </c>
      <c r="B846" t="s">
        <v>656</v>
      </c>
      <c r="C846" s="188" t="s">
        <v>657</v>
      </c>
      <c r="D846" s="699" t="s">
        <v>658</v>
      </c>
      <c r="E846" s="189"/>
      <c r="G846" s="190" t="s">
        <v>659</v>
      </c>
      <c r="H846" s="191">
        <v>0.1</v>
      </c>
      <c r="I846" s="191">
        <f>H846*8/$F$843</f>
        <v>3.2000000000000001E-2</v>
      </c>
      <c r="J846" s="192">
        <v>10.51</v>
      </c>
      <c r="K846" s="193">
        <f>I846*J846</f>
        <v>0.33632000000000001</v>
      </c>
      <c r="M846" s="205">
        <v>54</v>
      </c>
      <c r="N846" t="s">
        <v>57</v>
      </c>
      <c r="O846" s="205">
        <f>I846*M846</f>
        <v>1.728</v>
      </c>
      <c r="P846" s="706">
        <f>O846*J846</f>
        <v>18.161279999999998</v>
      </c>
      <c r="Q846" s="672"/>
      <c r="R846" s="672"/>
      <c r="S846" s="672"/>
    </row>
    <row r="847" spans="1:19" ht="13.5">
      <c r="A847" s="701" t="s">
        <v>587</v>
      </c>
      <c r="B847" t="s">
        <v>656</v>
      </c>
      <c r="C847" s="188"/>
      <c r="D847" s="699" t="s">
        <v>668</v>
      </c>
      <c r="E847" s="189"/>
      <c r="G847" s="190" t="s">
        <v>659</v>
      </c>
      <c r="H847" s="191">
        <v>1</v>
      </c>
      <c r="I847" s="191">
        <f t="shared" ref="I847:I849" si="51">H847*8/$F$843</f>
        <v>0.32</v>
      </c>
      <c r="J847" s="192">
        <v>9.3000000000000007</v>
      </c>
      <c r="K847" s="193">
        <f>I847*J847</f>
        <v>2.9760000000000004</v>
      </c>
      <c r="M847" s="205">
        <v>54</v>
      </c>
      <c r="N847" t="s">
        <v>57</v>
      </c>
      <c r="O847" s="205">
        <f>I847*M847</f>
        <v>17.28</v>
      </c>
      <c r="P847" s="706">
        <f>O847*J847</f>
        <v>160.70400000000004</v>
      </c>
      <c r="Q847" s="672"/>
      <c r="R847" s="672"/>
      <c r="S847" s="672"/>
    </row>
    <row r="848" spans="1:19" ht="13.5">
      <c r="A848" s="701" t="s">
        <v>587</v>
      </c>
      <c r="B848" t="s">
        <v>656</v>
      </c>
      <c r="C848" s="188"/>
      <c r="D848" s="699" t="s">
        <v>757</v>
      </c>
      <c r="E848" s="189"/>
      <c r="G848" s="190" t="s">
        <v>659</v>
      </c>
      <c r="H848" s="191">
        <v>1</v>
      </c>
      <c r="I848" s="191">
        <f t="shared" si="51"/>
        <v>0.32</v>
      </c>
      <c r="J848" s="192">
        <v>12.53</v>
      </c>
      <c r="K848" s="193">
        <f>I848*J848</f>
        <v>4.0095999999999998</v>
      </c>
      <c r="M848" s="205">
        <v>54</v>
      </c>
      <c r="N848" t="s">
        <v>57</v>
      </c>
      <c r="O848" s="205">
        <f>I848*M848</f>
        <v>17.28</v>
      </c>
      <c r="P848" s="706">
        <f>O848*J848</f>
        <v>216.51840000000001</v>
      </c>
      <c r="Q848" s="672"/>
      <c r="R848" s="672"/>
      <c r="S848" s="672"/>
    </row>
    <row r="849" spans="1:19" ht="13.5">
      <c r="A849" s="701" t="s">
        <v>587</v>
      </c>
      <c r="B849" t="s">
        <v>656</v>
      </c>
      <c r="C849" s="188" t="s">
        <v>660</v>
      </c>
      <c r="D849" s="699" t="s">
        <v>661</v>
      </c>
      <c r="E849" s="189"/>
      <c r="G849" s="190" t="s">
        <v>659</v>
      </c>
      <c r="H849" s="191">
        <v>1</v>
      </c>
      <c r="I849" s="191">
        <f t="shared" si="51"/>
        <v>0.32</v>
      </c>
      <c r="J849" s="192">
        <v>6.88</v>
      </c>
      <c r="K849" s="193">
        <f>I849*J849</f>
        <v>2.2016</v>
      </c>
      <c r="M849" s="205">
        <v>54</v>
      </c>
      <c r="N849" t="s">
        <v>57</v>
      </c>
      <c r="O849" s="205">
        <f>I849*M849</f>
        <v>17.28</v>
      </c>
      <c r="P849" s="706">
        <f>O849*J849</f>
        <v>118.88640000000001</v>
      </c>
      <c r="Q849" s="672"/>
      <c r="R849" s="672"/>
      <c r="S849" s="672"/>
    </row>
    <row r="850" spans="1:19" ht="13.5">
      <c r="A850" s="701" t="s">
        <v>1128</v>
      </c>
      <c r="C850" s="194"/>
      <c r="D850" s="723"/>
      <c r="E850" s="189"/>
      <c r="G850" s="195"/>
      <c r="H850" s="189"/>
      <c r="I850" s="189"/>
      <c r="J850" s="196"/>
      <c r="K850" s="197">
        <f>SUM(K846:K849)</f>
        <v>9.5235200000000013</v>
      </c>
      <c r="Q850" s="672"/>
      <c r="R850" s="672"/>
      <c r="S850" s="672"/>
    </row>
    <row r="851" spans="1:19" ht="13.5">
      <c r="A851" s="701" t="s">
        <v>1128</v>
      </c>
      <c r="C851" s="194"/>
      <c r="D851" s="722" t="s">
        <v>667</v>
      </c>
      <c r="E851" s="189"/>
      <c r="G851" s="195"/>
      <c r="H851" s="189"/>
      <c r="I851" s="189"/>
      <c r="J851" s="189"/>
      <c r="K851" s="198"/>
      <c r="Q851" s="672"/>
      <c r="R851" s="672"/>
      <c r="S851" s="672"/>
    </row>
    <row r="852" spans="1:19" ht="25.5">
      <c r="A852" s="701" t="s">
        <v>587</v>
      </c>
      <c r="B852" t="s">
        <v>667</v>
      </c>
      <c r="C852" s="188"/>
      <c r="D852" s="699" t="s">
        <v>776</v>
      </c>
      <c r="E852" s="189"/>
      <c r="G852" s="190" t="s">
        <v>57</v>
      </c>
      <c r="H852" s="189"/>
      <c r="I852" s="191">
        <v>1.05</v>
      </c>
      <c r="J852" s="192">
        <v>10.5</v>
      </c>
      <c r="K852" s="193">
        <f>I852*J852</f>
        <v>11.025</v>
      </c>
      <c r="M852" s="205">
        <v>54</v>
      </c>
      <c r="N852" t="s">
        <v>57</v>
      </c>
      <c r="O852" s="205">
        <f>I852*M852</f>
        <v>56.7</v>
      </c>
      <c r="P852" s="706">
        <f>O852*J852</f>
        <v>595.35</v>
      </c>
      <c r="Q852" s="672"/>
      <c r="R852" s="672"/>
      <c r="S852" s="672"/>
    </row>
    <row r="853" spans="1:19" ht="13.5">
      <c r="A853" s="701" t="s">
        <v>587</v>
      </c>
      <c r="B853" t="s">
        <v>667</v>
      </c>
      <c r="C853" s="188"/>
      <c r="D853" s="699" t="s">
        <v>829</v>
      </c>
      <c r="E853" s="189"/>
      <c r="G853" s="190" t="s">
        <v>722</v>
      </c>
      <c r="H853" s="189"/>
      <c r="I853" s="191">
        <v>1.4999999999999999E-2</v>
      </c>
      <c r="J853" s="192">
        <f>+J832</f>
        <v>6.26</v>
      </c>
      <c r="K853" s="193">
        <f>I853*J853</f>
        <v>9.3899999999999997E-2</v>
      </c>
      <c r="M853" s="205">
        <v>54</v>
      </c>
      <c r="N853" t="s">
        <v>57</v>
      </c>
      <c r="O853" s="205">
        <f>I853*M853</f>
        <v>0.80999999999999994</v>
      </c>
      <c r="P853" s="706">
        <f>O853*J853</f>
        <v>5.0705999999999998</v>
      </c>
      <c r="Q853" s="672"/>
      <c r="R853" s="672"/>
      <c r="S853" s="672"/>
    </row>
    <row r="854" spans="1:19" ht="13.5">
      <c r="A854" s="701" t="s">
        <v>587</v>
      </c>
      <c r="B854" t="s">
        <v>667</v>
      </c>
      <c r="C854" s="188"/>
      <c r="D854" s="699" t="s">
        <v>830</v>
      </c>
      <c r="E854" s="189"/>
      <c r="G854" s="190" t="s">
        <v>695</v>
      </c>
      <c r="H854" s="189"/>
      <c r="I854" s="191">
        <v>0.03</v>
      </c>
      <c r="J854" s="192">
        <v>100</v>
      </c>
      <c r="K854" s="193">
        <f>I854*J854</f>
        <v>3</v>
      </c>
      <c r="M854" s="205">
        <v>54</v>
      </c>
      <c r="N854" t="s">
        <v>57</v>
      </c>
      <c r="O854" s="205">
        <f>I854*M854</f>
        <v>1.6199999999999999</v>
      </c>
      <c r="P854" s="706">
        <f>O854*J854</f>
        <v>162</v>
      </c>
      <c r="Q854" s="672"/>
      <c r="R854" s="672"/>
      <c r="S854" s="672"/>
    </row>
    <row r="855" spans="1:19" ht="13.5">
      <c r="A855" s="701" t="s">
        <v>1128</v>
      </c>
      <c r="C855" s="194"/>
      <c r="D855" s="723"/>
      <c r="E855" s="189"/>
      <c r="G855" s="195"/>
      <c r="H855" s="189"/>
      <c r="I855" s="189"/>
      <c r="J855" s="196"/>
      <c r="K855" s="197">
        <f>SUM(K852:K854)</f>
        <v>14.1189</v>
      </c>
      <c r="Q855" s="672"/>
      <c r="R855" s="672"/>
      <c r="S855" s="672"/>
    </row>
    <row r="856" spans="1:19" ht="13.5">
      <c r="A856" s="701" t="s">
        <v>1128</v>
      </c>
      <c r="C856" s="194"/>
      <c r="D856" s="722" t="s">
        <v>662</v>
      </c>
      <c r="E856" s="189"/>
      <c r="G856" s="195"/>
      <c r="H856" s="189"/>
      <c r="I856" s="189"/>
      <c r="J856" s="189"/>
      <c r="K856" s="198"/>
      <c r="Q856" s="672"/>
      <c r="R856" s="672"/>
      <c r="S856" s="672"/>
    </row>
    <row r="857" spans="1:19" ht="25.5">
      <c r="A857" s="701" t="s">
        <v>587</v>
      </c>
      <c r="B857" t="s">
        <v>662</v>
      </c>
      <c r="C857" s="188" t="s">
        <v>663</v>
      </c>
      <c r="D857" s="699" t="s">
        <v>664</v>
      </c>
      <c r="E857" s="189"/>
      <c r="G857" s="190" t="s">
        <v>665</v>
      </c>
      <c r="H857" s="189"/>
      <c r="I857" s="191">
        <v>5</v>
      </c>
      <c r="J857" s="192">
        <f>K850</f>
        <v>9.5235200000000013</v>
      </c>
      <c r="K857" s="193">
        <f>I857*J857/100</f>
        <v>0.4761760000000001</v>
      </c>
      <c r="M857" s="205">
        <v>54</v>
      </c>
      <c r="N857" t="s">
        <v>57</v>
      </c>
      <c r="O857" s="205">
        <f>I857*M857</f>
        <v>270</v>
      </c>
      <c r="P857" s="706">
        <f>O857*J857/100</f>
        <v>25.713504000000004</v>
      </c>
      <c r="Q857" s="672"/>
      <c r="R857" s="672"/>
      <c r="S857" s="672"/>
    </row>
    <row r="858" spans="1:19" ht="13.5">
      <c r="A858" s="701" t="s">
        <v>587</v>
      </c>
      <c r="B858" t="s">
        <v>662</v>
      </c>
      <c r="C858" s="188"/>
      <c r="D858" s="724" t="s">
        <v>760</v>
      </c>
      <c r="E858" s="189"/>
      <c r="G858" s="190" t="s">
        <v>666</v>
      </c>
      <c r="H858" s="191">
        <v>1</v>
      </c>
      <c r="I858" s="191">
        <f>H858*8/$H$843</f>
        <v>0.32</v>
      </c>
      <c r="J858" s="192">
        <f>+J837</f>
        <v>1.5</v>
      </c>
      <c r="K858" s="193">
        <f>I858*J858</f>
        <v>0.48</v>
      </c>
      <c r="M858" s="205">
        <v>54</v>
      </c>
      <c r="N858" t="s">
        <v>57</v>
      </c>
      <c r="O858" s="205">
        <f>I858*M858</f>
        <v>17.28</v>
      </c>
      <c r="P858" s="706">
        <f>O858*J858</f>
        <v>25.92</v>
      </c>
      <c r="Q858" s="672"/>
      <c r="R858" s="672"/>
      <c r="S858" s="672"/>
    </row>
    <row r="859" spans="1:19" ht="13.5">
      <c r="A859" s="701" t="s">
        <v>587</v>
      </c>
      <c r="B859" t="s">
        <v>662</v>
      </c>
      <c r="C859" s="188"/>
      <c r="D859" s="724" t="s">
        <v>1097</v>
      </c>
      <c r="E859" s="189"/>
      <c r="G859" s="190" t="s">
        <v>666</v>
      </c>
      <c r="H859" s="191">
        <v>6</v>
      </c>
      <c r="I859" s="191">
        <f>H859*8/$H$843</f>
        <v>1.92</v>
      </c>
      <c r="J859" s="192">
        <v>2</v>
      </c>
      <c r="K859" s="193">
        <f>I859*J859</f>
        <v>3.84</v>
      </c>
      <c r="M859" s="205">
        <v>54</v>
      </c>
      <c r="N859" t="s">
        <v>57</v>
      </c>
      <c r="O859" s="205">
        <f>I859*M859</f>
        <v>103.67999999999999</v>
      </c>
      <c r="P859" s="706">
        <f>O859*J859</f>
        <v>207.35999999999999</v>
      </c>
      <c r="Q859" s="672"/>
      <c r="R859" s="672"/>
      <c r="S859" s="672"/>
    </row>
    <row r="860" spans="1:19" ht="13.5">
      <c r="A860" s="701" t="s">
        <v>587</v>
      </c>
      <c r="B860" t="s">
        <v>662</v>
      </c>
      <c r="C860" s="188"/>
      <c r="D860" s="724" t="s">
        <v>726</v>
      </c>
      <c r="E860" s="189"/>
      <c r="G860" s="190" t="s">
        <v>666</v>
      </c>
      <c r="H860" s="191">
        <v>1</v>
      </c>
      <c r="I860" s="191">
        <f t="shared" ref="I860" si="52">H860*8/$H$843</f>
        <v>0.32</v>
      </c>
      <c r="J860" s="192">
        <f>+J839</f>
        <v>5</v>
      </c>
      <c r="K860" s="193">
        <f>I860*J860</f>
        <v>1.6</v>
      </c>
      <c r="M860" s="205">
        <v>54</v>
      </c>
      <c r="N860" t="s">
        <v>57</v>
      </c>
      <c r="O860" s="205">
        <f>I860*M860</f>
        <v>17.28</v>
      </c>
      <c r="P860" s="706">
        <f>O860*J860</f>
        <v>86.4</v>
      </c>
      <c r="Q860" s="672"/>
      <c r="R860" s="672"/>
      <c r="S860" s="672"/>
    </row>
    <row r="861" spans="1:19" ht="14.25" thickBot="1">
      <c r="A861" s="701" t="s">
        <v>1128</v>
      </c>
      <c r="C861" s="199"/>
      <c r="D861" s="725"/>
      <c r="E861" s="200"/>
      <c r="F861" s="201"/>
      <c r="G861" s="206"/>
      <c r="H861" s="200"/>
      <c r="I861" s="200"/>
      <c r="J861" s="202"/>
      <c r="K861" s="203">
        <f>SUM(K857:K860)</f>
        <v>6.3961760000000005</v>
      </c>
      <c r="Q861" s="672"/>
      <c r="R861" s="672"/>
      <c r="S861" s="672"/>
    </row>
    <row r="862" spans="1:19" ht="13.5" thickBot="1">
      <c r="A862" s="701" t="s">
        <v>1128</v>
      </c>
      <c r="Q862" s="672"/>
      <c r="R862" s="672"/>
      <c r="S862" s="672"/>
    </row>
    <row r="863" spans="1:19">
      <c r="A863" s="701" t="s">
        <v>1128</v>
      </c>
      <c r="C863" s="176" t="s">
        <v>645</v>
      </c>
      <c r="D863" s="212" t="str">
        <f>+QPS!C78</f>
        <v>3.06.19</v>
      </c>
      <c r="E863" s="2282" t="str">
        <f>+QPS!G78</f>
        <v>SUMINISTRO Y MONTAJE DE PIPE STD WT ERW CS A53-B TYPE E</v>
      </c>
      <c r="F863" s="2282"/>
      <c r="G863" s="2282"/>
      <c r="H863" s="2282"/>
      <c r="I863" s="2282"/>
      <c r="J863" s="2282"/>
      <c r="K863" s="2283"/>
      <c r="Q863" s="672">
        <f>QPS!V78</f>
        <v>1496.5816320000001</v>
      </c>
      <c r="R863" s="672">
        <f>SUM(P863:P883)</f>
        <v>1496.5816319999999</v>
      </c>
      <c r="S863" s="672">
        <f>Q863-R863</f>
        <v>0</v>
      </c>
    </row>
    <row r="864" spans="1:19">
      <c r="A864" s="701" t="s">
        <v>1128</v>
      </c>
      <c r="C864" s="181" t="s">
        <v>646</v>
      </c>
      <c r="D864" s="720" t="s">
        <v>677</v>
      </c>
      <c r="E864" s="207" t="s">
        <v>648</v>
      </c>
      <c r="F864" s="208">
        <v>25</v>
      </c>
      <c r="G864" s="207" t="s">
        <v>649</v>
      </c>
      <c r="H864" s="209">
        <f>F864</f>
        <v>25</v>
      </c>
      <c r="I864" s="210"/>
      <c r="J864" s="211" t="s">
        <v>678</v>
      </c>
      <c r="K864" s="182">
        <f>+K871+K876+K882</f>
        <v>35.632896000000002</v>
      </c>
      <c r="Q864" s="672"/>
      <c r="R864" s="672"/>
      <c r="S864" s="672"/>
    </row>
    <row r="865" spans="1:19" ht="13.5" thickBot="1">
      <c r="A865" s="701" t="s">
        <v>1128</v>
      </c>
      <c r="C865" s="183" t="s">
        <v>651</v>
      </c>
      <c r="D865" s="721" t="s">
        <v>652</v>
      </c>
      <c r="E865" s="184"/>
      <c r="F865" s="185"/>
      <c r="G865" s="186" t="s">
        <v>44</v>
      </c>
      <c r="H865" s="186" t="s">
        <v>653</v>
      </c>
      <c r="I865" s="186" t="s">
        <v>39</v>
      </c>
      <c r="J865" s="186" t="s">
        <v>654</v>
      </c>
      <c r="K865" s="187" t="s">
        <v>655</v>
      </c>
      <c r="Q865" s="672"/>
      <c r="R865" s="672"/>
      <c r="S865" s="672"/>
    </row>
    <row r="866" spans="1:19" ht="13.5">
      <c r="A866" s="701" t="s">
        <v>1128</v>
      </c>
      <c r="C866" s="194"/>
      <c r="D866" s="722" t="s">
        <v>656</v>
      </c>
      <c r="E866" s="189"/>
      <c r="G866" s="195"/>
      <c r="H866" s="189"/>
      <c r="I866" s="189"/>
      <c r="J866" s="189"/>
      <c r="K866" s="198"/>
      <c r="Q866" s="672"/>
      <c r="R866" s="672"/>
      <c r="S866" s="672"/>
    </row>
    <row r="867" spans="1:19" ht="13.5">
      <c r="A867" s="701" t="s">
        <v>588</v>
      </c>
      <c r="B867" t="s">
        <v>656</v>
      </c>
      <c r="C867" s="188" t="s">
        <v>657</v>
      </c>
      <c r="D867" s="699" t="s">
        <v>658</v>
      </c>
      <c r="E867" s="189"/>
      <c r="G867" s="190" t="s">
        <v>659</v>
      </c>
      <c r="H867" s="191">
        <v>0.1</v>
      </c>
      <c r="I867" s="191">
        <f>H867*8/$F$864</f>
        <v>3.2000000000000001E-2</v>
      </c>
      <c r="J867" s="192">
        <v>10.51</v>
      </c>
      <c r="K867" s="193">
        <f>I867*J867</f>
        <v>0.33632000000000001</v>
      </c>
      <c r="M867" s="205">
        <v>42</v>
      </c>
      <c r="N867" t="s">
        <v>57</v>
      </c>
      <c r="O867" s="205">
        <f>I867*M867</f>
        <v>1.3440000000000001</v>
      </c>
      <c r="P867" s="706">
        <f>O867*J867</f>
        <v>14.125440000000001</v>
      </c>
      <c r="Q867" s="672"/>
      <c r="R867" s="672"/>
      <c r="S867" s="672"/>
    </row>
    <row r="868" spans="1:19" ht="13.5">
      <c r="A868" s="701" t="s">
        <v>588</v>
      </c>
      <c r="B868" t="s">
        <v>656</v>
      </c>
      <c r="C868" s="188"/>
      <c r="D868" s="699" t="s">
        <v>668</v>
      </c>
      <c r="E868" s="189"/>
      <c r="G868" s="190" t="s">
        <v>659</v>
      </c>
      <c r="H868" s="191">
        <v>1</v>
      </c>
      <c r="I868" s="191">
        <f t="shared" ref="I868:I870" si="53">H868*8/$F$864</f>
        <v>0.32</v>
      </c>
      <c r="J868" s="192">
        <v>9.3000000000000007</v>
      </c>
      <c r="K868" s="193">
        <f>I868*J868</f>
        <v>2.9760000000000004</v>
      </c>
      <c r="M868" s="205">
        <v>42</v>
      </c>
      <c r="N868" t="s">
        <v>57</v>
      </c>
      <c r="O868" s="205">
        <f>I868*M868</f>
        <v>13.44</v>
      </c>
      <c r="P868" s="706">
        <f>O868*J868</f>
        <v>124.992</v>
      </c>
      <c r="Q868" s="672"/>
      <c r="R868" s="672"/>
      <c r="S868" s="672"/>
    </row>
    <row r="869" spans="1:19" ht="13.5">
      <c r="A869" s="701" t="s">
        <v>588</v>
      </c>
      <c r="B869" t="s">
        <v>656</v>
      </c>
      <c r="C869" s="188"/>
      <c r="D869" s="699" t="s">
        <v>757</v>
      </c>
      <c r="E869" s="189"/>
      <c r="G869" s="190" t="s">
        <v>659</v>
      </c>
      <c r="H869" s="191">
        <v>1</v>
      </c>
      <c r="I869" s="191">
        <f t="shared" si="53"/>
        <v>0.32</v>
      </c>
      <c r="J869" s="192">
        <v>12.53</v>
      </c>
      <c r="K869" s="193">
        <f>I869*J869</f>
        <v>4.0095999999999998</v>
      </c>
      <c r="M869" s="205">
        <v>42</v>
      </c>
      <c r="N869" t="s">
        <v>57</v>
      </c>
      <c r="O869" s="205">
        <f>I869*M869</f>
        <v>13.44</v>
      </c>
      <c r="P869" s="706">
        <f>O869*J869</f>
        <v>168.4032</v>
      </c>
      <c r="Q869" s="672"/>
      <c r="R869" s="672"/>
      <c r="S869" s="672"/>
    </row>
    <row r="870" spans="1:19" ht="13.5">
      <c r="A870" s="701" t="s">
        <v>588</v>
      </c>
      <c r="B870" t="s">
        <v>656</v>
      </c>
      <c r="C870" s="188" t="s">
        <v>660</v>
      </c>
      <c r="D870" s="699" t="s">
        <v>661</v>
      </c>
      <c r="E870" s="189"/>
      <c r="G870" s="190" t="s">
        <v>659</v>
      </c>
      <c r="H870" s="191">
        <v>1</v>
      </c>
      <c r="I870" s="191">
        <f t="shared" si="53"/>
        <v>0.32</v>
      </c>
      <c r="J870" s="192">
        <v>6.88</v>
      </c>
      <c r="K870" s="193">
        <f>I870*J870</f>
        <v>2.2016</v>
      </c>
      <c r="M870" s="205">
        <v>42</v>
      </c>
      <c r="N870" t="s">
        <v>57</v>
      </c>
      <c r="O870" s="205">
        <f>I870*M870</f>
        <v>13.44</v>
      </c>
      <c r="P870" s="706">
        <f>O870*J870</f>
        <v>92.467199999999991</v>
      </c>
      <c r="Q870" s="672"/>
      <c r="R870" s="672"/>
      <c r="S870" s="672"/>
    </row>
    <row r="871" spans="1:19" ht="13.5">
      <c r="A871" s="701" t="s">
        <v>1128</v>
      </c>
      <c r="C871" s="194"/>
      <c r="D871" s="723"/>
      <c r="E871" s="189"/>
      <c r="G871" s="195"/>
      <c r="H871" s="189"/>
      <c r="I871" s="191"/>
      <c r="J871" s="196"/>
      <c r="K871" s="197">
        <f>SUM(K867:K870)</f>
        <v>9.5235200000000013</v>
      </c>
      <c r="Q871" s="672"/>
      <c r="R871" s="672"/>
      <c r="S871" s="672"/>
    </row>
    <row r="872" spans="1:19" ht="13.5">
      <c r="A872" s="701" t="s">
        <v>1128</v>
      </c>
      <c r="C872" s="194"/>
      <c r="D872" s="722" t="s">
        <v>667</v>
      </c>
      <c r="E872" s="189"/>
      <c r="G872" s="195"/>
      <c r="H872" s="189"/>
      <c r="I872" s="189"/>
      <c r="J872" s="189"/>
      <c r="K872" s="198"/>
      <c r="Q872" s="672"/>
      <c r="R872" s="672"/>
      <c r="S872" s="672"/>
    </row>
    <row r="873" spans="1:19" ht="25.5">
      <c r="A873" s="701" t="s">
        <v>588</v>
      </c>
      <c r="B873" t="s">
        <v>667</v>
      </c>
      <c r="C873" s="188"/>
      <c r="D873" s="699" t="s">
        <v>777</v>
      </c>
      <c r="E873" s="189"/>
      <c r="G873" s="190" t="s">
        <v>57</v>
      </c>
      <c r="H873" s="189"/>
      <c r="I873" s="191">
        <v>1.05</v>
      </c>
      <c r="J873" s="192">
        <v>15.5</v>
      </c>
      <c r="K873" s="193">
        <f>I873*J873</f>
        <v>16.275000000000002</v>
      </c>
      <c r="M873" s="205">
        <v>42</v>
      </c>
      <c r="N873" t="s">
        <v>57</v>
      </c>
      <c r="O873" s="205">
        <f>I873*M873</f>
        <v>44.1</v>
      </c>
      <c r="P873" s="706">
        <f>O873*J873</f>
        <v>683.55000000000007</v>
      </c>
      <c r="Q873" s="672"/>
      <c r="R873" s="672"/>
      <c r="S873" s="672"/>
    </row>
    <row r="874" spans="1:19" ht="13.5">
      <c r="A874" s="701" t="s">
        <v>588</v>
      </c>
      <c r="B874" t="s">
        <v>667</v>
      </c>
      <c r="C874" s="188"/>
      <c r="D874" s="699" t="s">
        <v>829</v>
      </c>
      <c r="E874" s="189"/>
      <c r="G874" s="190" t="s">
        <v>722</v>
      </c>
      <c r="H874" s="189"/>
      <c r="I874" s="191">
        <v>7.0000000000000007E-2</v>
      </c>
      <c r="J874" s="192">
        <f>+J853</f>
        <v>6.26</v>
      </c>
      <c r="K874" s="193">
        <f>I874*J874</f>
        <v>0.43820000000000003</v>
      </c>
      <c r="M874" s="205">
        <v>42</v>
      </c>
      <c r="N874" t="s">
        <v>57</v>
      </c>
      <c r="O874" s="205">
        <f>I874*M874</f>
        <v>2.9400000000000004</v>
      </c>
      <c r="P874" s="706">
        <f>O874*J874</f>
        <v>18.404400000000003</v>
      </c>
      <c r="Q874" s="672"/>
      <c r="R874" s="672"/>
      <c r="S874" s="672"/>
    </row>
    <row r="875" spans="1:19" ht="13.5">
      <c r="A875" s="701" t="s">
        <v>588</v>
      </c>
      <c r="B875" t="s">
        <v>667</v>
      </c>
      <c r="C875" s="188"/>
      <c r="D875" s="699" t="s">
        <v>830</v>
      </c>
      <c r="E875" s="189"/>
      <c r="G875" s="190" t="s">
        <v>695</v>
      </c>
      <c r="H875" s="189"/>
      <c r="I875" s="191">
        <v>0.03</v>
      </c>
      <c r="J875" s="192">
        <v>100</v>
      </c>
      <c r="K875" s="193">
        <f>I875*J875</f>
        <v>3</v>
      </c>
      <c r="M875" s="205">
        <v>42</v>
      </c>
      <c r="N875" t="s">
        <v>57</v>
      </c>
      <c r="O875" s="205">
        <f>I875*M875</f>
        <v>1.26</v>
      </c>
      <c r="P875" s="706">
        <f>O875*J875</f>
        <v>126</v>
      </c>
      <c r="Q875" s="672"/>
      <c r="R875" s="672"/>
      <c r="S875" s="672"/>
    </row>
    <row r="876" spans="1:19" ht="13.5">
      <c r="A876" s="701" t="s">
        <v>1128</v>
      </c>
      <c r="C876" s="194"/>
      <c r="D876" s="723"/>
      <c r="E876" s="189"/>
      <c r="G876" s="195"/>
      <c r="H876" s="189"/>
      <c r="I876" s="189"/>
      <c r="J876" s="196"/>
      <c r="K876" s="197">
        <f>SUM(K873:K875)</f>
        <v>19.713200000000001</v>
      </c>
      <c r="Q876" s="672"/>
      <c r="R876" s="672"/>
      <c r="S876" s="672"/>
    </row>
    <row r="877" spans="1:19" ht="13.5">
      <c r="A877" s="701" t="s">
        <v>1128</v>
      </c>
      <c r="C877" s="194"/>
      <c r="D877" s="722" t="s">
        <v>662</v>
      </c>
      <c r="E877" s="189"/>
      <c r="G877" s="195"/>
      <c r="H877" s="189"/>
      <c r="I877" s="189"/>
      <c r="J877" s="189"/>
      <c r="K877" s="198"/>
      <c r="Q877" s="672"/>
      <c r="R877" s="672"/>
      <c r="S877" s="672"/>
    </row>
    <row r="878" spans="1:19" ht="25.5">
      <c r="A878" s="701" t="s">
        <v>588</v>
      </c>
      <c r="B878" t="s">
        <v>662</v>
      </c>
      <c r="C878" s="188" t="s">
        <v>663</v>
      </c>
      <c r="D878" s="699" t="s">
        <v>664</v>
      </c>
      <c r="E878" s="189"/>
      <c r="G878" s="190" t="s">
        <v>665</v>
      </c>
      <c r="H878" s="189"/>
      <c r="I878" s="191">
        <v>5</v>
      </c>
      <c r="J878" s="192">
        <f>K871</f>
        <v>9.5235200000000013</v>
      </c>
      <c r="K878" s="193">
        <f>I878*J878/100</f>
        <v>0.4761760000000001</v>
      </c>
      <c r="M878" s="205">
        <v>42</v>
      </c>
      <c r="N878" t="s">
        <v>57</v>
      </c>
      <c r="O878" s="205">
        <f>I878*M878</f>
        <v>210</v>
      </c>
      <c r="P878" s="706">
        <f>O878*J878/100</f>
        <v>19.999392000000004</v>
      </c>
      <c r="Q878" s="672"/>
      <c r="R878" s="672"/>
      <c r="S878" s="672"/>
    </row>
    <row r="879" spans="1:19" ht="13.5">
      <c r="A879" s="701" t="s">
        <v>588</v>
      </c>
      <c r="B879" t="s">
        <v>662</v>
      </c>
      <c r="C879" s="188"/>
      <c r="D879" s="724" t="s">
        <v>760</v>
      </c>
      <c r="E879" s="189"/>
      <c r="G879" s="190" t="s">
        <v>666</v>
      </c>
      <c r="H879" s="191">
        <v>1</v>
      </c>
      <c r="I879" s="191">
        <f>H879*8/$H$864</f>
        <v>0.32</v>
      </c>
      <c r="J879" s="192">
        <f>+J858</f>
        <v>1.5</v>
      </c>
      <c r="K879" s="193">
        <f>I879*J879</f>
        <v>0.48</v>
      </c>
      <c r="M879" s="205">
        <v>42</v>
      </c>
      <c r="N879" t="s">
        <v>57</v>
      </c>
      <c r="O879" s="205">
        <f>I879*M879</f>
        <v>13.44</v>
      </c>
      <c r="P879" s="706">
        <f>O879*J879</f>
        <v>20.16</v>
      </c>
      <c r="Q879" s="672"/>
      <c r="R879" s="672"/>
      <c r="S879" s="672"/>
    </row>
    <row r="880" spans="1:19" ht="13.5">
      <c r="A880" s="701" t="s">
        <v>588</v>
      </c>
      <c r="B880" t="s">
        <v>662</v>
      </c>
      <c r="C880" s="188"/>
      <c r="D880" s="724" t="s">
        <v>1097</v>
      </c>
      <c r="E880" s="189"/>
      <c r="G880" s="190" t="s">
        <v>666</v>
      </c>
      <c r="H880" s="191">
        <v>6</v>
      </c>
      <c r="I880" s="191">
        <f>H880*8/$H$864</f>
        <v>1.92</v>
      </c>
      <c r="J880" s="192">
        <v>2</v>
      </c>
      <c r="K880" s="193">
        <f>I880*J880</f>
        <v>3.84</v>
      </c>
      <c r="M880" s="205">
        <v>42</v>
      </c>
      <c r="N880" t="s">
        <v>57</v>
      </c>
      <c r="O880" s="205">
        <f>I880*M880</f>
        <v>80.64</v>
      </c>
      <c r="P880" s="706">
        <f>O880*J880</f>
        <v>161.28</v>
      </c>
      <c r="Q880" s="672"/>
      <c r="R880" s="672"/>
      <c r="S880" s="672"/>
    </row>
    <row r="881" spans="1:19" ht="13.5">
      <c r="A881" s="701" t="s">
        <v>588</v>
      </c>
      <c r="B881" t="s">
        <v>662</v>
      </c>
      <c r="C881" s="188"/>
      <c r="D881" s="724" t="s">
        <v>726</v>
      </c>
      <c r="E881" s="189"/>
      <c r="G881" s="190" t="s">
        <v>666</v>
      </c>
      <c r="H881" s="191">
        <v>1</v>
      </c>
      <c r="I881" s="191">
        <f>H881*8/$H$864</f>
        <v>0.32</v>
      </c>
      <c r="J881" s="192">
        <f>+J860</f>
        <v>5</v>
      </c>
      <c r="K881" s="193">
        <f>I881*J881</f>
        <v>1.6</v>
      </c>
      <c r="M881" s="205">
        <v>42</v>
      </c>
      <c r="N881" t="s">
        <v>57</v>
      </c>
      <c r="O881" s="205">
        <f>I881*M881</f>
        <v>13.44</v>
      </c>
      <c r="P881" s="706">
        <f>O881*J881</f>
        <v>67.2</v>
      </c>
      <c r="Q881" s="672"/>
      <c r="R881" s="672"/>
      <c r="S881" s="672"/>
    </row>
    <row r="882" spans="1:19" ht="14.25" thickBot="1">
      <c r="A882" s="701" t="s">
        <v>1128</v>
      </c>
      <c r="C882" s="199"/>
      <c r="D882" s="725"/>
      <c r="E882" s="200"/>
      <c r="F882" s="201"/>
      <c r="G882" s="206"/>
      <c r="H882" s="200"/>
      <c r="I882" s="200"/>
      <c r="J882" s="202"/>
      <c r="K882" s="203">
        <f>SUM(K878:K881)</f>
        <v>6.3961760000000005</v>
      </c>
      <c r="Q882" s="672"/>
      <c r="R882" s="672"/>
      <c r="S882" s="672"/>
    </row>
    <row r="883" spans="1:19" ht="13.5" thickBot="1">
      <c r="A883" s="701" t="s">
        <v>1128</v>
      </c>
      <c r="Q883" s="672"/>
      <c r="R883" s="672"/>
      <c r="S883" s="672"/>
    </row>
    <row r="884" spans="1:19">
      <c r="A884" s="701" t="s">
        <v>1128</v>
      </c>
      <c r="C884" s="176" t="s">
        <v>645</v>
      </c>
      <c r="D884" s="212" t="str">
        <f>+QPS!C79</f>
        <v>3.06.20</v>
      </c>
      <c r="E884" s="2282" t="str">
        <f>+QPS!G79</f>
        <v>SUMINISTRO Y MONTAJE DE PIPE STD WT ERW CS A53-B TYPE E</v>
      </c>
      <c r="F884" s="2282"/>
      <c r="G884" s="2282"/>
      <c r="H884" s="2282"/>
      <c r="I884" s="2282"/>
      <c r="J884" s="2282"/>
      <c r="K884" s="2283"/>
      <c r="Q884" s="672">
        <f>QPS!V79</f>
        <v>22394.582591999999</v>
      </c>
      <c r="R884" s="672">
        <f>SUM(P884:P904)</f>
        <v>22394.582592000002</v>
      </c>
      <c r="S884" s="672">
        <f>Q884-R884</f>
        <v>0</v>
      </c>
    </row>
    <row r="885" spans="1:19">
      <c r="A885" s="701" t="s">
        <v>1128</v>
      </c>
      <c r="C885" s="181" t="s">
        <v>646</v>
      </c>
      <c r="D885" s="720" t="s">
        <v>677</v>
      </c>
      <c r="E885" s="207" t="s">
        <v>648</v>
      </c>
      <c r="F885" s="208">
        <v>25</v>
      </c>
      <c r="G885" s="207" t="s">
        <v>649</v>
      </c>
      <c r="H885" s="209">
        <f>F885</f>
        <v>25</v>
      </c>
      <c r="I885" s="210"/>
      <c r="J885" s="211" t="s">
        <v>678</v>
      </c>
      <c r="K885" s="182">
        <f>+K892+K897+K903</f>
        <v>40.569896</v>
      </c>
      <c r="Q885" s="672"/>
      <c r="R885" s="672"/>
      <c r="S885" s="672"/>
    </row>
    <row r="886" spans="1:19" ht="13.5" thickBot="1">
      <c r="A886" s="701" t="s">
        <v>1128</v>
      </c>
      <c r="C886" s="183" t="s">
        <v>651</v>
      </c>
      <c r="D886" s="721" t="s">
        <v>652</v>
      </c>
      <c r="E886" s="184"/>
      <c r="F886" s="185"/>
      <c r="G886" s="186" t="s">
        <v>44</v>
      </c>
      <c r="H886" s="186" t="s">
        <v>653</v>
      </c>
      <c r="I886" s="186" t="s">
        <v>39</v>
      </c>
      <c r="J886" s="186" t="s">
        <v>654</v>
      </c>
      <c r="K886" s="187" t="s">
        <v>655</v>
      </c>
      <c r="Q886" s="672"/>
      <c r="R886" s="672"/>
      <c r="S886" s="672"/>
    </row>
    <row r="887" spans="1:19" ht="13.5">
      <c r="A887" s="701" t="s">
        <v>1128</v>
      </c>
      <c r="C887" s="194"/>
      <c r="D887" s="722" t="s">
        <v>656</v>
      </c>
      <c r="E887" s="189"/>
      <c r="G887" s="195"/>
      <c r="H887" s="189"/>
      <c r="I887" s="189"/>
      <c r="J887" s="189"/>
      <c r="K887" s="198"/>
      <c r="Q887" s="672"/>
      <c r="R887" s="672"/>
      <c r="S887" s="672"/>
    </row>
    <row r="888" spans="1:19" ht="13.5">
      <c r="A888" s="701" t="s">
        <v>589</v>
      </c>
      <c r="B888" t="s">
        <v>656</v>
      </c>
      <c r="C888" s="188" t="s">
        <v>657</v>
      </c>
      <c r="D888" s="699" t="s">
        <v>658</v>
      </c>
      <c r="E888" s="189"/>
      <c r="G888" s="190" t="s">
        <v>659</v>
      </c>
      <c r="H888" s="191">
        <v>0.1</v>
      </c>
      <c r="I888" s="191">
        <f>H888*8/$F$885</f>
        <v>3.2000000000000001E-2</v>
      </c>
      <c r="J888" s="192">
        <v>10.51</v>
      </c>
      <c r="K888" s="193">
        <f>I888*J888</f>
        <v>0.33632000000000001</v>
      </c>
      <c r="M888" s="205">
        <v>552</v>
      </c>
      <c r="N888" t="s">
        <v>57</v>
      </c>
      <c r="O888" s="205">
        <f>I888*M888</f>
        <v>17.664000000000001</v>
      </c>
      <c r="P888" s="706">
        <f>O888*J888</f>
        <v>185.64864</v>
      </c>
      <c r="Q888" s="672"/>
      <c r="R888" s="672"/>
      <c r="S888" s="672"/>
    </row>
    <row r="889" spans="1:19" ht="13.5">
      <c r="A889" s="701" t="s">
        <v>589</v>
      </c>
      <c r="B889" t="s">
        <v>656</v>
      </c>
      <c r="C889" s="188"/>
      <c r="D889" s="699" t="s">
        <v>668</v>
      </c>
      <c r="E889" s="189"/>
      <c r="G889" s="190" t="s">
        <v>659</v>
      </c>
      <c r="H889" s="191">
        <v>1</v>
      </c>
      <c r="I889" s="191">
        <f t="shared" ref="I889:I891" si="54">H889*8/$F$885</f>
        <v>0.32</v>
      </c>
      <c r="J889" s="192">
        <v>9.3000000000000007</v>
      </c>
      <c r="K889" s="193">
        <f>I889*J889</f>
        <v>2.9760000000000004</v>
      </c>
      <c r="M889" s="205">
        <v>552</v>
      </c>
      <c r="N889" t="s">
        <v>57</v>
      </c>
      <c r="O889" s="205">
        <f>I889*M889</f>
        <v>176.64000000000001</v>
      </c>
      <c r="P889" s="706">
        <f>O889*J889</f>
        <v>1642.7520000000002</v>
      </c>
      <c r="Q889" s="672"/>
      <c r="R889" s="672"/>
      <c r="S889" s="672"/>
    </row>
    <row r="890" spans="1:19" ht="13.5">
      <c r="A890" s="701" t="s">
        <v>589</v>
      </c>
      <c r="B890" t="s">
        <v>656</v>
      </c>
      <c r="C890" s="188"/>
      <c r="D890" s="699" t="s">
        <v>757</v>
      </c>
      <c r="E890" s="189"/>
      <c r="G890" s="190" t="s">
        <v>659</v>
      </c>
      <c r="H890" s="191">
        <v>1</v>
      </c>
      <c r="I890" s="191">
        <f t="shared" si="54"/>
        <v>0.32</v>
      </c>
      <c r="J890" s="192">
        <v>12.53</v>
      </c>
      <c r="K890" s="193">
        <f>I890*J890</f>
        <v>4.0095999999999998</v>
      </c>
      <c r="M890" s="205">
        <v>552</v>
      </c>
      <c r="N890" t="s">
        <v>57</v>
      </c>
      <c r="O890" s="205">
        <f>I890*M890</f>
        <v>176.64000000000001</v>
      </c>
      <c r="P890" s="706">
        <f>O890*J890</f>
        <v>2213.2991999999999</v>
      </c>
      <c r="Q890" s="672"/>
      <c r="R890" s="672"/>
      <c r="S890" s="672"/>
    </row>
    <row r="891" spans="1:19" ht="13.5">
      <c r="A891" s="701" t="s">
        <v>589</v>
      </c>
      <c r="B891" t="s">
        <v>656</v>
      </c>
      <c r="C891" s="188" t="s">
        <v>660</v>
      </c>
      <c r="D891" s="699" t="s">
        <v>661</v>
      </c>
      <c r="E891" s="189"/>
      <c r="G891" s="190" t="s">
        <v>659</v>
      </c>
      <c r="H891" s="191">
        <v>1</v>
      </c>
      <c r="I891" s="191">
        <f t="shared" si="54"/>
        <v>0.32</v>
      </c>
      <c r="J891" s="192">
        <v>6.88</v>
      </c>
      <c r="K891" s="193">
        <f>I891*J891</f>
        <v>2.2016</v>
      </c>
      <c r="M891" s="205">
        <v>552</v>
      </c>
      <c r="N891" t="s">
        <v>57</v>
      </c>
      <c r="O891" s="205">
        <f>I891*M891</f>
        <v>176.64000000000001</v>
      </c>
      <c r="P891" s="706">
        <f>O891*J891</f>
        <v>1215.2832000000001</v>
      </c>
      <c r="Q891" s="672"/>
      <c r="R891" s="672"/>
      <c r="S891" s="672"/>
    </row>
    <row r="892" spans="1:19" ht="13.5">
      <c r="A892" s="701" t="s">
        <v>1128</v>
      </c>
      <c r="C892" s="194"/>
      <c r="D892" s="723"/>
      <c r="E892" s="189"/>
      <c r="G892" s="195"/>
      <c r="H892" s="189"/>
      <c r="I892" s="189"/>
      <c r="J892" s="196"/>
      <c r="K892" s="197">
        <f>SUM(K888:K891)</f>
        <v>9.5235200000000013</v>
      </c>
      <c r="Q892" s="672"/>
      <c r="R892" s="672"/>
      <c r="S892" s="672"/>
    </row>
    <row r="893" spans="1:19" ht="13.5">
      <c r="A893" s="701" t="s">
        <v>1128</v>
      </c>
      <c r="C893" s="194"/>
      <c r="D893" s="722" t="s">
        <v>667</v>
      </c>
      <c r="E893" s="189"/>
      <c r="G893" s="195"/>
      <c r="H893" s="189"/>
      <c r="I893" s="189"/>
      <c r="J893" s="189"/>
      <c r="K893" s="198"/>
      <c r="Q893" s="672"/>
      <c r="R893" s="672"/>
      <c r="S893" s="672"/>
    </row>
    <row r="894" spans="1:19" ht="25.5">
      <c r="A894" s="701" t="s">
        <v>589</v>
      </c>
      <c r="B894" t="s">
        <v>667</v>
      </c>
      <c r="C894" s="188"/>
      <c r="D894" s="699" t="s">
        <v>778</v>
      </c>
      <c r="E894" s="189"/>
      <c r="G894" s="190" t="s">
        <v>57</v>
      </c>
      <c r="H894" s="189"/>
      <c r="I894" s="191">
        <v>1.05</v>
      </c>
      <c r="J894" s="192">
        <v>20.5</v>
      </c>
      <c r="K894" s="193">
        <f>I894*J894</f>
        <v>21.525000000000002</v>
      </c>
      <c r="M894" s="205">
        <v>552</v>
      </c>
      <c r="N894" t="s">
        <v>57</v>
      </c>
      <c r="O894" s="205">
        <f>I894*M894</f>
        <v>579.6</v>
      </c>
      <c r="P894" s="706">
        <f>O894*J894</f>
        <v>11881.800000000001</v>
      </c>
      <c r="Q894" s="672"/>
      <c r="R894" s="672"/>
      <c r="S894" s="672"/>
    </row>
    <row r="895" spans="1:19" ht="13.5">
      <c r="A895" s="701" t="s">
        <v>589</v>
      </c>
      <c r="B895" t="s">
        <v>667</v>
      </c>
      <c r="C895" s="188"/>
      <c r="D895" s="699" t="s">
        <v>829</v>
      </c>
      <c r="E895" s="189"/>
      <c r="G895" s="190" t="s">
        <v>722</v>
      </c>
      <c r="H895" s="189"/>
      <c r="I895" s="191">
        <v>0.02</v>
      </c>
      <c r="J895" s="192">
        <f>+J874</f>
        <v>6.26</v>
      </c>
      <c r="K895" s="193">
        <f>I895*J895</f>
        <v>0.12520000000000001</v>
      </c>
      <c r="M895" s="205">
        <v>552</v>
      </c>
      <c r="N895" t="s">
        <v>57</v>
      </c>
      <c r="O895" s="205">
        <f>I895*M895</f>
        <v>11.040000000000001</v>
      </c>
      <c r="P895" s="706">
        <f>O895*J895</f>
        <v>69.110399999999998</v>
      </c>
      <c r="Q895" s="672"/>
      <c r="R895" s="672"/>
      <c r="S895" s="672"/>
    </row>
    <row r="896" spans="1:19" ht="13.5">
      <c r="A896" s="701" t="s">
        <v>589</v>
      </c>
      <c r="B896" t="s">
        <v>667</v>
      </c>
      <c r="C896" s="188"/>
      <c r="D896" s="699" t="s">
        <v>830</v>
      </c>
      <c r="E896" s="189"/>
      <c r="G896" s="190" t="s">
        <v>695</v>
      </c>
      <c r="H896" s="189"/>
      <c r="I896" s="191">
        <v>0.03</v>
      </c>
      <c r="J896" s="192">
        <v>100</v>
      </c>
      <c r="K896" s="193">
        <f>I896*J896</f>
        <v>3</v>
      </c>
      <c r="M896" s="205">
        <v>552</v>
      </c>
      <c r="N896" t="s">
        <v>57</v>
      </c>
      <c r="O896" s="205">
        <f>I896*M896</f>
        <v>16.559999999999999</v>
      </c>
      <c r="P896" s="706">
        <f>O896*J896</f>
        <v>1655.9999999999998</v>
      </c>
      <c r="Q896" s="672"/>
      <c r="R896" s="672"/>
      <c r="S896" s="672"/>
    </row>
    <row r="897" spans="1:19" ht="13.5">
      <c r="A897" s="701" t="s">
        <v>1128</v>
      </c>
      <c r="C897" s="194"/>
      <c r="D897" s="723"/>
      <c r="E897" s="189"/>
      <c r="G897" s="195"/>
      <c r="H897" s="189"/>
      <c r="I897" s="189"/>
      <c r="J897" s="196"/>
      <c r="K897" s="197">
        <f>SUM(K894:K896)</f>
        <v>24.650200000000002</v>
      </c>
      <c r="Q897" s="672"/>
      <c r="R897" s="672"/>
      <c r="S897" s="672"/>
    </row>
    <row r="898" spans="1:19" ht="13.5">
      <c r="A898" s="701" t="s">
        <v>1128</v>
      </c>
      <c r="C898" s="194"/>
      <c r="D898" s="722" t="s">
        <v>662</v>
      </c>
      <c r="E898" s="189"/>
      <c r="G898" s="195"/>
      <c r="H898" s="189"/>
      <c r="I898" s="189"/>
      <c r="J898" s="189"/>
      <c r="K898" s="198"/>
      <c r="Q898" s="672"/>
      <c r="R898" s="672"/>
      <c r="S898" s="672"/>
    </row>
    <row r="899" spans="1:19" ht="25.5">
      <c r="A899" s="701" t="s">
        <v>589</v>
      </c>
      <c r="B899" t="s">
        <v>662</v>
      </c>
      <c r="C899" s="188" t="s">
        <v>663</v>
      </c>
      <c r="D899" s="699" t="s">
        <v>664</v>
      </c>
      <c r="E899" s="189"/>
      <c r="G899" s="190" t="s">
        <v>665</v>
      </c>
      <c r="H899" s="189"/>
      <c r="I899" s="191">
        <v>5</v>
      </c>
      <c r="J899" s="192">
        <f>K892</f>
        <v>9.5235200000000013</v>
      </c>
      <c r="K899" s="193">
        <f>I899*J899/100</f>
        <v>0.4761760000000001</v>
      </c>
      <c r="M899" s="205">
        <v>552</v>
      </c>
      <c r="N899" t="s">
        <v>57</v>
      </c>
      <c r="O899" s="205">
        <f>I899*M899</f>
        <v>2760</v>
      </c>
      <c r="P899" s="706">
        <f>O899*J899/100</f>
        <v>262.849152</v>
      </c>
      <c r="Q899" s="672"/>
      <c r="R899" s="672"/>
      <c r="S899" s="672"/>
    </row>
    <row r="900" spans="1:19" ht="13.5">
      <c r="A900" s="701" t="s">
        <v>589</v>
      </c>
      <c r="B900" t="s">
        <v>662</v>
      </c>
      <c r="C900" s="188"/>
      <c r="D900" s="724" t="s">
        <v>760</v>
      </c>
      <c r="E900" s="189"/>
      <c r="G900" s="190" t="s">
        <v>666</v>
      </c>
      <c r="H900" s="191">
        <v>1</v>
      </c>
      <c r="I900" s="191">
        <f>H900*8/$H$885</f>
        <v>0.32</v>
      </c>
      <c r="J900" s="192">
        <f>+J879</f>
        <v>1.5</v>
      </c>
      <c r="K900" s="193">
        <f>I900*J900</f>
        <v>0.48</v>
      </c>
      <c r="M900" s="205">
        <v>552</v>
      </c>
      <c r="N900" t="s">
        <v>57</v>
      </c>
      <c r="O900" s="205">
        <f>I900*M900</f>
        <v>176.64000000000001</v>
      </c>
      <c r="P900" s="706">
        <f>O900*J900</f>
        <v>264.96000000000004</v>
      </c>
      <c r="Q900" s="672"/>
      <c r="R900" s="672"/>
      <c r="S900" s="672"/>
    </row>
    <row r="901" spans="1:19" ht="13.5">
      <c r="A901" s="701" t="s">
        <v>589</v>
      </c>
      <c r="B901" t="s">
        <v>662</v>
      </c>
      <c r="C901" s="188"/>
      <c r="D901" s="724" t="s">
        <v>1097</v>
      </c>
      <c r="E901" s="189"/>
      <c r="G901" s="190" t="s">
        <v>666</v>
      </c>
      <c r="H901" s="191">
        <v>6</v>
      </c>
      <c r="I901" s="191">
        <f>H901*8/$H$885</f>
        <v>1.92</v>
      </c>
      <c r="J901" s="192">
        <v>2</v>
      </c>
      <c r="K901" s="193">
        <f>I901*J901</f>
        <v>3.84</v>
      </c>
      <c r="M901" s="205">
        <v>552</v>
      </c>
      <c r="N901" t="s">
        <v>57</v>
      </c>
      <c r="O901" s="205">
        <f>I901*M901</f>
        <v>1059.8399999999999</v>
      </c>
      <c r="P901" s="706">
        <f>O901*J901</f>
        <v>2119.6799999999998</v>
      </c>
      <c r="Q901" s="672"/>
      <c r="R901" s="672"/>
      <c r="S901" s="672"/>
    </row>
    <row r="902" spans="1:19" ht="13.5">
      <c r="A902" s="701" t="s">
        <v>589</v>
      </c>
      <c r="B902" t="s">
        <v>662</v>
      </c>
      <c r="C902" s="188"/>
      <c r="D902" s="724" t="s">
        <v>726</v>
      </c>
      <c r="E902" s="189"/>
      <c r="G902" s="190" t="s">
        <v>666</v>
      </c>
      <c r="H902" s="191">
        <v>1</v>
      </c>
      <c r="I902" s="191">
        <f>H902*8/$H$885</f>
        <v>0.32</v>
      </c>
      <c r="J902" s="192">
        <f>+J881</f>
        <v>5</v>
      </c>
      <c r="K902" s="193">
        <f>I902*J902</f>
        <v>1.6</v>
      </c>
      <c r="M902" s="205">
        <v>552</v>
      </c>
      <c r="N902" t="s">
        <v>57</v>
      </c>
      <c r="O902" s="205">
        <f>I902*M902</f>
        <v>176.64000000000001</v>
      </c>
      <c r="P902" s="706">
        <f>O902*J902</f>
        <v>883.2</v>
      </c>
      <c r="Q902" s="672"/>
      <c r="R902" s="672"/>
      <c r="S902" s="672"/>
    </row>
    <row r="903" spans="1:19" ht="14.25" thickBot="1">
      <c r="A903" s="701" t="s">
        <v>1128</v>
      </c>
      <c r="C903" s="199"/>
      <c r="D903" s="725"/>
      <c r="E903" s="200"/>
      <c r="F903" s="201"/>
      <c r="G903" s="206"/>
      <c r="H903" s="200"/>
      <c r="I903" s="200"/>
      <c r="J903" s="202"/>
      <c r="K903" s="203">
        <f>SUM(K899:K902)</f>
        <v>6.3961760000000005</v>
      </c>
      <c r="Q903" s="672"/>
      <c r="R903" s="672"/>
      <c r="S903" s="672"/>
    </row>
    <row r="904" spans="1:19" ht="13.5" thickBot="1">
      <c r="A904" s="701" t="s">
        <v>1128</v>
      </c>
      <c r="Q904" s="672"/>
      <c r="R904" s="672"/>
      <c r="S904" s="672"/>
    </row>
    <row r="905" spans="1:19">
      <c r="A905" s="701" t="s">
        <v>1128</v>
      </c>
      <c r="C905" s="176" t="s">
        <v>645</v>
      </c>
      <c r="D905" s="212" t="str">
        <f>+QPS!C80</f>
        <v>3.06.21</v>
      </c>
      <c r="E905" s="2282" t="str">
        <f>+QPS!G80</f>
        <v>SUMINISTRO Y MONTAJE DE CHECK 800# SW STL SWING</v>
      </c>
      <c r="F905" s="2282"/>
      <c r="G905" s="2282"/>
      <c r="H905" s="2282"/>
      <c r="I905" s="2282"/>
      <c r="J905" s="2282"/>
      <c r="K905" s="2283"/>
      <c r="Q905" s="672">
        <f>QPS!V80</f>
        <v>802.56119999999999</v>
      </c>
      <c r="R905" s="672">
        <f>SUM(P905:P924)</f>
        <v>802.56119999999999</v>
      </c>
      <c r="S905" s="672">
        <f>Q905-R905</f>
        <v>0</v>
      </c>
    </row>
    <row r="906" spans="1:19">
      <c r="A906" s="701" t="s">
        <v>1128</v>
      </c>
      <c r="C906" s="181" t="s">
        <v>646</v>
      </c>
      <c r="D906" s="720" t="s">
        <v>675</v>
      </c>
      <c r="E906" s="207" t="s">
        <v>648</v>
      </c>
      <c r="F906" s="208">
        <v>10</v>
      </c>
      <c r="G906" s="207" t="s">
        <v>649</v>
      </c>
      <c r="H906" s="209">
        <f>F906</f>
        <v>10</v>
      </c>
      <c r="I906" s="210"/>
      <c r="J906" s="211" t="s">
        <v>676</v>
      </c>
      <c r="K906" s="182">
        <f>+K913+K918+K923</f>
        <v>160.51223999999999</v>
      </c>
      <c r="Q906" s="672"/>
      <c r="R906" s="672"/>
      <c r="S906" s="672"/>
    </row>
    <row r="907" spans="1:19" ht="13.5" thickBot="1">
      <c r="A907" s="701" t="s">
        <v>1128</v>
      </c>
      <c r="C907" s="183" t="s">
        <v>651</v>
      </c>
      <c r="D907" s="721" t="s">
        <v>652</v>
      </c>
      <c r="E907" s="184"/>
      <c r="F907" s="185"/>
      <c r="G907" s="186" t="s">
        <v>44</v>
      </c>
      <c r="H907" s="186" t="s">
        <v>653</v>
      </c>
      <c r="I907" s="186" t="s">
        <v>39</v>
      </c>
      <c r="J907" s="186" t="s">
        <v>654</v>
      </c>
      <c r="K907" s="187" t="s">
        <v>655</v>
      </c>
      <c r="Q907" s="672"/>
      <c r="R907" s="672"/>
      <c r="S907" s="672"/>
    </row>
    <row r="908" spans="1:19" ht="13.5">
      <c r="A908" s="701" t="s">
        <v>1128</v>
      </c>
      <c r="C908" s="194"/>
      <c r="D908" s="722" t="s">
        <v>656</v>
      </c>
      <c r="E908" s="189"/>
      <c r="G908" s="195"/>
      <c r="H908" s="189"/>
      <c r="I908" s="189"/>
      <c r="J908" s="189"/>
      <c r="K908" s="198"/>
      <c r="Q908" s="672"/>
      <c r="R908" s="672"/>
      <c r="S908" s="672"/>
    </row>
    <row r="909" spans="1:19" ht="13.5">
      <c r="A909" s="701" t="s">
        <v>590</v>
      </c>
      <c r="B909" t="s">
        <v>656</v>
      </c>
      <c r="C909" s="188" t="s">
        <v>657</v>
      </c>
      <c r="D909" s="699" t="s">
        <v>658</v>
      </c>
      <c r="E909" s="189"/>
      <c r="G909" s="190" t="s">
        <v>659</v>
      </c>
      <c r="H909" s="191">
        <v>0.1</v>
      </c>
      <c r="I909" s="191">
        <f>H909*8/$F$906</f>
        <v>0.08</v>
      </c>
      <c r="J909" s="192">
        <v>10.51</v>
      </c>
      <c r="K909" s="193">
        <f>I909*J909</f>
        <v>0.84079999999999999</v>
      </c>
      <c r="M909" s="205">
        <v>5</v>
      </c>
      <c r="N909" t="s">
        <v>414</v>
      </c>
      <c r="O909" s="205">
        <f>I909*M909</f>
        <v>0.4</v>
      </c>
      <c r="P909" s="706">
        <f>O909*J909</f>
        <v>4.2039999999999997</v>
      </c>
      <c r="Q909" s="672"/>
      <c r="R909" s="672"/>
      <c r="S909" s="672"/>
    </row>
    <row r="910" spans="1:19" ht="13.5">
      <c r="A910" s="701" t="s">
        <v>590</v>
      </c>
      <c r="B910" t="s">
        <v>656</v>
      </c>
      <c r="C910" s="188"/>
      <c r="D910" s="699" t="s">
        <v>668</v>
      </c>
      <c r="E910" s="189"/>
      <c r="G910" s="190" t="s">
        <v>659</v>
      </c>
      <c r="H910" s="191">
        <v>1</v>
      </c>
      <c r="I910" s="191">
        <f t="shared" ref="I910:I912" si="55">H910*8/$F$906</f>
        <v>0.8</v>
      </c>
      <c r="J910" s="192">
        <v>9.3000000000000007</v>
      </c>
      <c r="K910" s="193">
        <f>I910*J910</f>
        <v>7.4400000000000013</v>
      </c>
      <c r="M910" s="205">
        <v>5</v>
      </c>
      <c r="N910" t="s">
        <v>414</v>
      </c>
      <c r="O910" s="205">
        <f>I910*M910</f>
        <v>4</v>
      </c>
      <c r="P910" s="706">
        <f>O910*J910</f>
        <v>37.200000000000003</v>
      </c>
      <c r="Q910" s="672"/>
      <c r="R910" s="672"/>
      <c r="S910" s="672"/>
    </row>
    <row r="911" spans="1:19" ht="13.5">
      <c r="A911" s="701" t="s">
        <v>590</v>
      </c>
      <c r="B911" t="s">
        <v>656</v>
      </c>
      <c r="C911" s="188"/>
      <c r="D911" s="699" t="s">
        <v>757</v>
      </c>
      <c r="E911" s="189"/>
      <c r="G911" s="190" t="s">
        <v>659</v>
      </c>
      <c r="H911" s="191">
        <v>1</v>
      </c>
      <c r="I911" s="191">
        <f t="shared" si="55"/>
        <v>0.8</v>
      </c>
      <c r="J911" s="192">
        <v>12.53</v>
      </c>
      <c r="K911" s="193">
        <f>I911*J911</f>
        <v>10.024000000000001</v>
      </c>
      <c r="M911" s="205">
        <v>5</v>
      </c>
      <c r="N911" t="s">
        <v>414</v>
      </c>
      <c r="O911" s="205">
        <f>I911*M911</f>
        <v>4</v>
      </c>
      <c r="P911" s="706">
        <f>O911*J911</f>
        <v>50.12</v>
      </c>
      <c r="Q911" s="672"/>
      <c r="R911" s="672"/>
      <c r="S911" s="672"/>
    </row>
    <row r="912" spans="1:19" ht="13.5">
      <c r="A912" s="701" t="s">
        <v>590</v>
      </c>
      <c r="B912" t="s">
        <v>656</v>
      </c>
      <c r="C912" s="188" t="s">
        <v>660</v>
      </c>
      <c r="D912" s="699" t="s">
        <v>661</v>
      </c>
      <c r="E912" s="189"/>
      <c r="G912" s="190" t="s">
        <v>659</v>
      </c>
      <c r="H912" s="191">
        <v>1</v>
      </c>
      <c r="I912" s="191">
        <f t="shared" si="55"/>
        <v>0.8</v>
      </c>
      <c r="J912" s="192">
        <v>6.88</v>
      </c>
      <c r="K912" s="193">
        <f>I912*J912</f>
        <v>5.5040000000000004</v>
      </c>
      <c r="M912" s="205">
        <v>5</v>
      </c>
      <c r="N912" t="s">
        <v>414</v>
      </c>
      <c r="O912" s="205">
        <f>I912*M912</f>
        <v>4</v>
      </c>
      <c r="P912" s="706">
        <f>O912*J912</f>
        <v>27.52</v>
      </c>
      <c r="Q912" s="672"/>
      <c r="R912" s="672"/>
      <c r="S912" s="672"/>
    </row>
    <row r="913" spans="1:19" ht="13.5">
      <c r="A913" s="701" t="s">
        <v>1128</v>
      </c>
      <c r="C913" s="194"/>
      <c r="D913" s="723"/>
      <c r="E913" s="189"/>
      <c r="G913" s="195"/>
      <c r="H913" s="189"/>
      <c r="I913" s="189"/>
      <c r="J913" s="196"/>
      <c r="K913" s="197">
        <f>SUM(K909:K912)</f>
        <v>23.808800000000002</v>
      </c>
      <c r="Q913" s="672"/>
      <c r="R913" s="672"/>
      <c r="S913" s="672"/>
    </row>
    <row r="914" spans="1:19" ht="13.5">
      <c r="A914" s="701" t="s">
        <v>1128</v>
      </c>
      <c r="C914" s="194"/>
      <c r="D914" s="722" t="s">
        <v>667</v>
      </c>
      <c r="E914" s="189"/>
      <c r="G914" s="195"/>
      <c r="H914" s="189"/>
      <c r="I914" s="189"/>
      <c r="J914" s="189"/>
      <c r="K914" s="198"/>
      <c r="Q914" s="672"/>
      <c r="R914" s="672"/>
      <c r="S914" s="672"/>
    </row>
    <row r="915" spans="1:19" ht="25.5">
      <c r="A915" s="701" t="s">
        <v>590</v>
      </c>
      <c r="B915" t="s">
        <v>667</v>
      </c>
      <c r="C915" s="188"/>
      <c r="D915" s="699" t="s">
        <v>779</v>
      </c>
      <c r="E915" s="189"/>
      <c r="G915" s="190" t="s">
        <v>690</v>
      </c>
      <c r="H915" s="189"/>
      <c r="I915" s="191">
        <v>1</v>
      </c>
      <c r="J915" s="192">
        <v>125</v>
      </c>
      <c r="K915" s="193">
        <f>I915*J915</f>
        <v>125</v>
      </c>
      <c r="M915" s="205">
        <v>5</v>
      </c>
      <c r="N915" t="s">
        <v>414</v>
      </c>
      <c r="O915" s="205">
        <f>I915*M915</f>
        <v>5</v>
      </c>
      <c r="P915" s="706">
        <f>O915*J915</f>
        <v>625</v>
      </c>
      <c r="Q915" s="672"/>
      <c r="R915" s="672"/>
      <c r="S915" s="672"/>
    </row>
    <row r="916" spans="1:19" ht="13.5">
      <c r="A916" s="701" t="s">
        <v>590</v>
      </c>
      <c r="B916" t="s">
        <v>667</v>
      </c>
      <c r="C916" s="188"/>
      <c r="D916" s="699" t="s">
        <v>829</v>
      </c>
      <c r="E916" s="189"/>
      <c r="G916" s="190" t="s">
        <v>722</v>
      </c>
      <c r="H916" s="189"/>
      <c r="I916" s="191">
        <v>0.05</v>
      </c>
      <c r="J916" s="192">
        <f>+J895</f>
        <v>6.26</v>
      </c>
      <c r="K916" s="193">
        <f>I916*J916</f>
        <v>0.313</v>
      </c>
      <c r="M916" s="205">
        <v>5</v>
      </c>
      <c r="N916" t="s">
        <v>414</v>
      </c>
      <c r="O916" s="205">
        <f>I916*M916</f>
        <v>0.25</v>
      </c>
      <c r="P916" s="706">
        <f>O916*J916</f>
        <v>1.5649999999999999</v>
      </c>
      <c r="Q916" s="672"/>
      <c r="R916" s="672"/>
      <c r="S916" s="672"/>
    </row>
    <row r="917" spans="1:19" ht="13.5">
      <c r="A917" s="701" t="s">
        <v>590</v>
      </c>
      <c r="B917" t="s">
        <v>667</v>
      </c>
      <c r="C917" s="188"/>
      <c r="D917" s="699" t="s">
        <v>830</v>
      </c>
      <c r="E917" s="189"/>
      <c r="G917" s="190" t="s">
        <v>695</v>
      </c>
      <c r="H917" s="189"/>
      <c r="I917" s="191">
        <v>0.05</v>
      </c>
      <c r="J917" s="192">
        <v>100</v>
      </c>
      <c r="K917" s="193">
        <f>I917*J917</f>
        <v>5</v>
      </c>
      <c r="M917" s="205">
        <v>5</v>
      </c>
      <c r="N917" t="s">
        <v>414</v>
      </c>
      <c r="O917" s="205">
        <f>I917*M917</f>
        <v>0.25</v>
      </c>
      <c r="P917" s="706">
        <f>O917*J917</f>
        <v>25</v>
      </c>
      <c r="Q917" s="672"/>
      <c r="R917" s="672"/>
      <c r="S917" s="672"/>
    </row>
    <row r="918" spans="1:19" ht="13.5">
      <c r="A918" s="701" t="s">
        <v>1128</v>
      </c>
      <c r="C918" s="194"/>
      <c r="D918" s="723"/>
      <c r="E918" s="189"/>
      <c r="G918" s="195"/>
      <c r="H918" s="189"/>
      <c r="I918" s="189"/>
      <c r="J918" s="196"/>
      <c r="K918" s="197">
        <f>SUM(K915:K917)</f>
        <v>130.31299999999999</v>
      </c>
      <c r="Q918" s="672"/>
      <c r="R918" s="672"/>
      <c r="S918" s="672"/>
    </row>
    <row r="919" spans="1:19" ht="13.5">
      <c r="A919" s="701" t="s">
        <v>1128</v>
      </c>
      <c r="C919" s="194"/>
      <c r="D919" s="722" t="s">
        <v>662</v>
      </c>
      <c r="E919" s="189"/>
      <c r="G919" s="195"/>
      <c r="H919" s="189"/>
      <c r="I919" s="189"/>
      <c r="J919" s="189"/>
      <c r="K919" s="198"/>
      <c r="Q919" s="672"/>
      <c r="R919" s="672"/>
      <c r="S919" s="672"/>
    </row>
    <row r="920" spans="1:19" ht="25.5">
      <c r="A920" s="701" t="s">
        <v>590</v>
      </c>
      <c r="B920" t="s">
        <v>662</v>
      </c>
      <c r="C920" s="188" t="s">
        <v>663</v>
      </c>
      <c r="D920" s="699" t="s">
        <v>664</v>
      </c>
      <c r="E920" s="189"/>
      <c r="G920" s="190" t="s">
        <v>665</v>
      </c>
      <c r="H920" s="189"/>
      <c r="I920" s="191">
        <v>5</v>
      </c>
      <c r="J920" s="192">
        <f>K913</f>
        <v>23.808800000000002</v>
      </c>
      <c r="K920" s="193">
        <f>I920*J920/100</f>
        <v>1.1904400000000002</v>
      </c>
      <c r="M920" s="205">
        <v>5</v>
      </c>
      <c r="N920" t="s">
        <v>414</v>
      </c>
      <c r="O920" s="205">
        <f>I920*M920</f>
        <v>25</v>
      </c>
      <c r="P920" s="706">
        <f>O920*J920/100</f>
        <v>5.9522000000000004</v>
      </c>
      <c r="Q920" s="672"/>
      <c r="R920" s="672"/>
      <c r="S920" s="672"/>
    </row>
    <row r="921" spans="1:19" ht="13.5">
      <c r="A921" s="701" t="s">
        <v>590</v>
      </c>
      <c r="B921" t="s">
        <v>662</v>
      </c>
      <c r="C921" s="188"/>
      <c r="D921" s="724" t="s">
        <v>760</v>
      </c>
      <c r="E921" s="189"/>
      <c r="G921" s="190" t="s">
        <v>666</v>
      </c>
      <c r="H921" s="191">
        <v>1</v>
      </c>
      <c r="I921" s="191">
        <f>H921*8/$H$906</f>
        <v>0.8</v>
      </c>
      <c r="J921" s="192">
        <f>+J900</f>
        <v>1.5</v>
      </c>
      <c r="K921" s="193">
        <f>I921*J921</f>
        <v>1.2000000000000002</v>
      </c>
      <c r="M921" s="205">
        <v>5</v>
      </c>
      <c r="N921" t="s">
        <v>414</v>
      </c>
      <c r="O921" s="205">
        <f>I921*M921</f>
        <v>4</v>
      </c>
      <c r="P921" s="706">
        <f>O921*J921</f>
        <v>6</v>
      </c>
      <c r="Q921" s="672"/>
      <c r="R921" s="672"/>
      <c r="S921" s="672"/>
    </row>
    <row r="922" spans="1:19" ht="13.5">
      <c r="A922" s="701" t="s">
        <v>590</v>
      </c>
      <c r="B922" t="s">
        <v>662</v>
      </c>
      <c r="C922" s="188"/>
      <c r="D922" s="724" t="s">
        <v>726</v>
      </c>
      <c r="E922" s="189"/>
      <c r="G922" s="190" t="s">
        <v>666</v>
      </c>
      <c r="H922" s="191">
        <v>1</v>
      </c>
      <c r="I922" s="191">
        <f>H922*8/$H$906</f>
        <v>0.8</v>
      </c>
      <c r="J922" s="192">
        <f>+J902</f>
        <v>5</v>
      </c>
      <c r="K922" s="193">
        <f>I922*J922</f>
        <v>4</v>
      </c>
      <c r="M922" s="205">
        <v>5</v>
      </c>
      <c r="N922" t="s">
        <v>414</v>
      </c>
      <c r="O922" s="205">
        <f>I922*M922</f>
        <v>4</v>
      </c>
      <c r="P922" s="706">
        <f>O922*J922</f>
        <v>20</v>
      </c>
      <c r="Q922" s="672"/>
      <c r="R922" s="672"/>
      <c r="S922" s="672"/>
    </row>
    <row r="923" spans="1:19" ht="14.25" thickBot="1">
      <c r="A923" s="701" t="s">
        <v>1128</v>
      </c>
      <c r="C923" s="199"/>
      <c r="D923" s="725"/>
      <c r="E923" s="200"/>
      <c r="F923" s="201"/>
      <c r="G923" s="206"/>
      <c r="H923" s="200"/>
      <c r="I923" s="200"/>
      <c r="J923" s="202"/>
      <c r="K923" s="203">
        <f>SUM(K920:K922)</f>
        <v>6.3904399999999999</v>
      </c>
      <c r="Q923" s="672"/>
      <c r="R923" s="672"/>
      <c r="S923" s="672"/>
    </row>
    <row r="924" spans="1:19" ht="13.5" thickBot="1">
      <c r="A924" s="701" t="s">
        <v>1128</v>
      </c>
      <c r="Q924" s="672"/>
      <c r="R924" s="672"/>
      <c r="S924" s="672"/>
    </row>
    <row r="925" spans="1:19">
      <c r="A925" s="701" t="s">
        <v>1128</v>
      </c>
      <c r="C925" s="176" t="s">
        <v>645</v>
      </c>
      <c r="D925" s="212" t="str">
        <f>+QPS!C81</f>
        <v>3.06.22</v>
      </c>
      <c r="E925" s="2282" t="str">
        <f>+QPS!G81</f>
        <v>SUMINISTRO Y MONTAJE DE CHECK 800# SW STL SWING</v>
      </c>
      <c r="F925" s="2282"/>
      <c r="G925" s="2282"/>
      <c r="H925" s="2282"/>
      <c r="I925" s="2282"/>
      <c r="J925" s="2282"/>
      <c r="K925" s="2283"/>
      <c r="Q925" s="672">
        <f>QPS!V81</f>
        <v>878.18719999999996</v>
      </c>
      <c r="R925" s="672">
        <f>SUM(P925:P944)</f>
        <v>878.18719999999996</v>
      </c>
      <c r="S925" s="672">
        <f>Q925-R925</f>
        <v>0</v>
      </c>
    </row>
    <row r="926" spans="1:19">
      <c r="A926" s="701" t="s">
        <v>1128</v>
      </c>
      <c r="C926" s="181" t="s">
        <v>646</v>
      </c>
      <c r="D926" s="720" t="s">
        <v>675</v>
      </c>
      <c r="E926" s="207" t="s">
        <v>648</v>
      </c>
      <c r="F926" s="208">
        <v>10</v>
      </c>
      <c r="G926" s="207" t="s">
        <v>649</v>
      </c>
      <c r="H926" s="209">
        <f>F926</f>
        <v>10</v>
      </c>
      <c r="I926" s="210"/>
      <c r="J926" s="211" t="s">
        <v>676</v>
      </c>
      <c r="K926" s="182">
        <f>+K933+K938+K943</f>
        <v>175.63744</v>
      </c>
      <c r="Q926" s="672"/>
      <c r="R926" s="672"/>
      <c r="S926" s="672"/>
    </row>
    <row r="927" spans="1:19" ht="13.5" thickBot="1">
      <c r="A927" s="701" t="s">
        <v>1128</v>
      </c>
      <c r="C927" s="183" t="s">
        <v>651</v>
      </c>
      <c r="D927" s="721" t="s">
        <v>652</v>
      </c>
      <c r="E927" s="184"/>
      <c r="F927" s="185"/>
      <c r="G927" s="186" t="s">
        <v>44</v>
      </c>
      <c r="H927" s="186" t="s">
        <v>653</v>
      </c>
      <c r="I927" s="186" t="s">
        <v>39</v>
      </c>
      <c r="J927" s="186" t="s">
        <v>654</v>
      </c>
      <c r="K927" s="187" t="s">
        <v>655</v>
      </c>
      <c r="Q927" s="672"/>
      <c r="R927" s="672"/>
      <c r="S927" s="672"/>
    </row>
    <row r="928" spans="1:19" ht="13.5">
      <c r="A928" s="701" t="s">
        <v>1128</v>
      </c>
      <c r="C928" s="194"/>
      <c r="D928" s="722" t="s">
        <v>656</v>
      </c>
      <c r="E928" s="189"/>
      <c r="G928" s="195"/>
      <c r="H928" s="189"/>
      <c r="I928" s="189"/>
      <c r="J928" s="189"/>
      <c r="K928" s="198"/>
      <c r="Q928" s="672"/>
      <c r="R928" s="672"/>
      <c r="S928" s="672"/>
    </row>
    <row r="929" spans="1:19" ht="13.5">
      <c r="A929" s="701" t="s">
        <v>591</v>
      </c>
      <c r="B929" t="s">
        <v>656</v>
      </c>
      <c r="C929" s="188" t="s">
        <v>657</v>
      </c>
      <c r="D929" s="699" t="s">
        <v>658</v>
      </c>
      <c r="E929" s="189"/>
      <c r="G929" s="190" t="s">
        <v>659</v>
      </c>
      <c r="H929" s="191">
        <v>0.1</v>
      </c>
      <c r="I929" s="191">
        <f>H929*8/$F$926</f>
        <v>0.08</v>
      </c>
      <c r="J929" s="192">
        <v>10.51</v>
      </c>
      <c r="K929" s="193">
        <f>I929*J929</f>
        <v>0.84079999999999999</v>
      </c>
      <c r="M929" s="205">
        <v>5</v>
      </c>
      <c r="N929" t="s">
        <v>414</v>
      </c>
      <c r="O929" s="205">
        <f>I929*M929</f>
        <v>0.4</v>
      </c>
      <c r="P929" s="706">
        <f>O929*J929</f>
        <v>4.2039999999999997</v>
      </c>
      <c r="Q929" s="672"/>
      <c r="R929" s="672"/>
      <c r="S929" s="672"/>
    </row>
    <row r="930" spans="1:19" ht="13.5">
      <c r="A930" s="701" t="s">
        <v>591</v>
      </c>
      <c r="B930" t="s">
        <v>656</v>
      </c>
      <c r="C930" s="188"/>
      <c r="D930" s="699" t="s">
        <v>668</v>
      </c>
      <c r="E930" s="189"/>
      <c r="G930" s="190" t="s">
        <v>659</v>
      </c>
      <c r="H930" s="191">
        <v>1</v>
      </c>
      <c r="I930" s="191">
        <f t="shared" ref="I930:I932" si="56">H930*8/$F$926</f>
        <v>0.8</v>
      </c>
      <c r="J930" s="192">
        <v>9.3000000000000007</v>
      </c>
      <c r="K930" s="193">
        <f>I930*J930</f>
        <v>7.4400000000000013</v>
      </c>
      <c r="M930" s="205">
        <v>5</v>
      </c>
      <c r="N930" t="s">
        <v>414</v>
      </c>
      <c r="O930" s="205">
        <f>I930*M930</f>
        <v>4</v>
      </c>
      <c r="P930" s="706">
        <f>O930*J930</f>
        <v>37.200000000000003</v>
      </c>
      <c r="Q930" s="672"/>
      <c r="R930" s="672"/>
      <c r="S930" s="672"/>
    </row>
    <row r="931" spans="1:19" ht="13.5">
      <c r="A931" s="701" t="s">
        <v>591</v>
      </c>
      <c r="B931" t="s">
        <v>656</v>
      </c>
      <c r="C931" s="188"/>
      <c r="D931" s="699" t="s">
        <v>757</v>
      </c>
      <c r="E931" s="189"/>
      <c r="G931" s="190" t="s">
        <v>659</v>
      </c>
      <c r="H931" s="191">
        <v>1</v>
      </c>
      <c r="I931" s="191">
        <f t="shared" si="56"/>
        <v>0.8</v>
      </c>
      <c r="J931" s="192">
        <v>12.53</v>
      </c>
      <c r="K931" s="193">
        <f>I931*J931</f>
        <v>10.024000000000001</v>
      </c>
      <c r="M931" s="205">
        <v>5</v>
      </c>
      <c r="N931" t="s">
        <v>414</v>
      </c>
      <c r="O931" s="205">
        <f>I931*M931</f>
        <v>4</v>
      </c>
      <c r="P931" s="706">
        <f>O931*J931</f>
        <v>50.12</v>
      </c>
      <c r="Q931" s="672"/>
      <c r="R931" s="672"/>
      <c r="S931" s="672"/>
    </row>
    <row r="932" spans="1:19" ht="13.5">
      <c r="A932" s="701" t="s">
        <v>591</v>
      </c>
      <c r="B932" t="s">
        <v>656</v>
      </c>
      <c r="C932" s="188" t="s">
        <v>660</v>
      </c>
      <c r="D932" s="699" t="s">
        <v>661</v>
      </c>
      <c r="E932" s="189"/>
      <c r="G932" s="190" t="s">
        <v>659</v>
      </c>
      <c r="H932" s="191">
        <v>1</v>
      </c>
      <c r="I932" s="191">
        <f t="shared" si="56"/>
        <v>0.8</v>
      </c>
      <c r="J932" s="192">
        <v>6.88</v>
      </c>
      <c r="K932" s="193">
        <f>I932*J932</f>
        <v>5.5040000000000004</v>
      </c>
      <c r="M932" s="205">
        <v>5</v>
      </c>
      <c r="N932" t="s">
        <v>414</v>
      </c>
      <c r="O932" s="205">
        <f>I932*M932</f>
        <v>4</v>
      </c>
      <c r="P932" s="706">
        <f>O932*J932</f>
        <v>27.52</v>
      </c>
      <c r="Q932" s="672"/>
      <c r="R932" s="672"/>
      <c r="S932" s="672"/>
    </row>
    <row r="933" spans="1:19" ht="13.5">
      <c r="A933" s="701" t="s">
        <v>1128</v>
      </c>
      <c r="C933" s="194"/>
      <c r="D933" s="723"/>
      <c r="E933" s="189"/>
      <c r="G933" s="195"/>
      <c r="H933" s="189"/>
      <c r="I933" s="189"/>
      <c r="J933" s="196"/>
      <c r="K933" s="197">
        <f>SUM(K929:K932)</f>
        <v>23.808800000000002</v>
      </c>
      <c r="Q933" s="672"/>
      <c r="R933" s="672"/>
      <c r="S933" s="672"/>
    </row>
    <row r="934" spans="1:19" ht="13.5">
      <c r="A934" s="701" t="s">
        <v>1128</v>
      </c>
      <c r="C934" s="194"/>
      <c r="D934" s="722" t="s">
        <v>667</v>
      </c>
      <c r="E934" s="189"/>
      <c r="G934" s="195"/>
      <c r="H934" s="189"/>
      <c r="I934" s="189"/>
      <c r="J934" s="189"/>
      <c r="K934" s="198"/>
      <c r="Q934" s="672"/>
      <c r="R934" s="672"/>
      <c r="S934" s="672"/>
    </row>
    <row r="935" spans="1:19" ht="25.5">
      <c r="A935" s="701" t="s">
        <v>591</v>
      </c>
      <c r="B935" t="s">
        <v>667</v>
      </c>
      <c r="C935" s="188"/>
      <c r="D935" s="699" t="s">
        <v>780</v>
      </c>
      <c r="E935" s="189"/>
      <c r="G935" s="190" t="s">
        <v>690</v>
      </c>
      <c r="H935" s="189"/>
      <c r="I935" s="191">
        <v>1</v>
      </c>
      <c r="J935" s="192">
        <v>140</v>
      </c>
      <c r="K935" s="193">
        <f>I935*J935</f>
        <v>140</v>
      </c>
      <c r="M935" s="205">
        <v>5</v>
      </c>
      <c r="N935" t="s">
        <v>414</v>
      </c>
      <c r="O935" s="205">
        <f>I935*M935</f>
        <v>5</v>
      </c>
      <c r="P935" s="706">
        <f>O935*J935</f>
        <v>700</v>
      </c>
      <c r="Q935" s="672"/>
      <c r="R935" s="672"/>
      <c r="S935" s="672"/>
    </row>
    <row r="936" spans="1:19" ht="13.5">
      <c r="A936" s="701" t="s">
        <v>591</v>
      </c>
      <c r="B936" t="s">
        <v>667</v>
      </c>
      <c r="C936" s="188"/>
      <c r="D936" s="699" t="s">
        <v>829</v>
      </c>
      <c r="E936" s="189"/>
      <c r="G936" s="190" t="s">
        <v>722</v>
      </c>
      <c r="H936" s="189"/>
      <c r="I936" s="191">
        <v>7.0000000000000007E-2</v>
      </c>
      <c r="J936" s="192">
        <f>+J916</f>
        <v>6.26</v>
      </c>
      <c r="K936" s="193">
        <f>I936*J936</f>
        <v>0.43820000000000003</v>
      </c>
      <c r="M936" s="205">
        <v>5</v>
      </c>
      <c r="N936" t="s">
        <v>414</v>
      </c>
      <c r="O936" s="205">
        <f>I936*M936</f>
        <v>0.35000000000000003</v>
      </c>
      <c r="P936" s="706">
        <f>O936*J936</f>
        <v>2.1910000000000003</v>
      </c>
      <c r="Q936" s="672"/>
      <c r="R936" s="672"/>
      <c r="S936" s="672"/>
    </row>
    <row r="937" spans="1:19" ht="13.5">
      <c r="A937" s="701" t="s">
        <v>591</v>
      </c>
      <c r="B937" t="s">
        <v>667</v>
      </c>
      <c r="C937" s="188"/>
      <c r="D937" s="699" t="s">
        <v>830</v>
      </c>
      <c r="E937" s="189"/>
      <c r="G937" s="190" t="s">
        <v>695</v>
      </c>
      <c r="H937" s="189"/>
      <c r="I937" s="191">
        <v>0.05</v>
      </c>
      <c r="J937" s="192">
        <v>100</v>
      </c>
      <c r="K937" s="193">
        <f>I937*J937</f>
        <v>5</v>
      </c>
      <c r="M937" s="205">
        <v>5</v>
      </c>
      <c r="N937" t="s">
        <v>414</v>
      </c>
      <c r="O937" s="205">
        <f>I937*M937</f>
        <v>0.25</v>
      </c>
      <c r="P937" s="706">
        <f>O937*J937</f>
        <v>25</v>
      </c>
      <c r="Q937" s="672"/>
      <c r="R937" s="672"/>
      <c r="S937" s="672"/>
    </row>
    <row r="938" spans="1:19" ht="13.5">
      <c r="A938" s="701" t="s">
        <v>1128</v>
      </c>
      <c r="C938" s="194"/>
      <c r="D938" s="723"/>
      <c r="E938" s="189"/>
      <c r="G938" s="195"/>
      <c r="H938" s="189"/>
      <c r="I938" s="189"/>
      <c r="J938" s="196"/>
      <c r="K938" s="197">
        <f>SUM(K935:K937)</f>
        <v>145.43819999999999</v>
      </c>
      <c r="Q938" s="672"/>
      <c r="R938" s="672"/>
      <c r="S938" s="672"/>
    </row>
    <row r="939" spans="1:19" ht="13.5">
      <c r="A939" s="701" t="s">
        <v>1128</v>
      </c>
      <c r="C939" s="194"/>
      <c r="D939" s="722" t="s">
        <v>662</v>
      </c>
      <c r="E939" s="189"/>
      <c r="G939" s="195"/>
      <c r="H939" s="189"/>
      <c r="I939" s="189"/>
      <c r="J939" s="189"/>
      <c r="K939" s="198"/>
      <c r="Q939" s="672"/>
      <c r="R939" s="672"/>
      <c r="S939" s="672"/>
    </row>
    <row r="940" spans="1:19" ht="25.5">
      <c r="A940" s="701" t="s">
        <v>591</v>
      </c>
      <c r="B940" t="s">
        <v>662</v>
      </c>
      <c r="C940" s="188" t="s">
        <v>663</v>
      </c>
      <c r="D940" s="699" t="s">
        <v>664</v>
      </c>
      <c r="E940" s="189"/>
      <c r="G940" s="190" t="s">
        <v>665</v>
      </c>
      <c r="H940" s="189"/>
      <c r="I940" s="191">
        <v>5</v>
      </c>
      <c r="J940" s="192">
        <f>K933</f>
        <v>23.808800000000002</v>
      </c>
      <c r="K940" s="193">
        <f>I940*J940/100</f>
        <v>1.1904400000000002</v>
      </c>
      <c r="M940" s="205">
        <v>5</v>
      </c>
      <c r="N940" t="s">
        <v>414</v>
      </c>
      <c r="O940" s="205">
        <f>I940*M940</f>
        <v>25</v>
      </c>
      <c r="P940" s="706">
        <f>O940*J940/100</f>
        <v>5.9522000000000004</v>
      </c>
      <c r="Q940" s="672"/>
      <c r="R940" s="672"/>
      <c r="S940" s="672"/>
    </row>
    <row r="941" spans="1:19" ht="13.5">
      <c r="A941" s="701" t="s">
        <v>591</v>
      </c>
      <c r="B941" t="s">
        <v>662</v>
      </c>
      <c r="C941" s="188"/>
      <c r="D941" s="724" t="s">
        <v>760</v>
      </c>
      <c r="E941" s="189"/>
      <c r="G941" s="190" t="s">
        <v>666</v>
      </c>
      <c r="H941" s="191">
        <v>1</v>
      </c>
      <c r="I941" s="191">
        <f>H941*8/$H$926</f>
        <v>0.8</v>
      </c>
      <c r="J941" s="192">
        <f>+J921</f>
        <v>1.5</v>
      </c>
      <c r="K941" s="193">
        <f>I941*J941</f>
        <v>1.2000000000000002</v>
      </c>
      <c r="M941" s="205">
        <v>5</v>
      </c>
      <c r="N941" t="s">
        <v>414</v>
      </c>
      <c r="O941" s="205">
        <f>I941*M941</f>
        <v>4</v>
      </c>
      <c r="P941" s="706">
        <f>O941*J941</f>
        <v>6</v>
      </c>
      <c r="Q941" s="672"/>
      <c r="R941" s="672"/>
      <c r="S941" s="672"/>
    </row>
    <row r="942" spans="1:19" ht="13.5">
      <c r="A942" s="701" t="s">
        <v>591</v>
      </c>
      <c r="B942" t="s">
        <v>662</v>
      </c>
      <c r="C942" s="188"/>
      <c r="D942" s="724" t="s">
        <v>726</v>
      </c>
      <c r="E942" s="189"/>
      <c r="G942" s="190" t="s">
        <v>666</v>
      </c>
      <c r="H942" s="191">
        <v>1</v>
      </c>
      <c r="I942" s="191">
        <f>H942*8/$H$906</f>
        <v>0.8</v>
      </c>
      <c r="J942" s="192">
        <f>+J922</f>
        <v>5</v>
      </c>
      <c r="K942" s="193">
        <f>I942*J942</f>
        <v>4</v>
      </c>
      <c r="M942" s="205">
        <v>5</v>
      </c>
      <c r="N942" t="s">
        <v>414</v>
      </c>
      <c r="O942" s="205">
        <f>I942*M942</f>
        <v>4</v>
      </c>
      <c r="P942" s="706">
        <f>O942*J942</f>
        <v>20</v>
      </c>
      <c r="Q942" s="672"/>
      <c r="R942" s="672"/>
      <c r="S942" s="672"/>
    </row>
    <row r="943" spans="1:19" ht="14.25" thickBot="1">
      <c r="A943" s="701" t="s">
        <v>1128</v>
      </c>
      <c r="C943" s="199"/>
      <c r="D943" s="725"/>
      <c r="E943" s="200"/>
      <c r="F943" s="201"/>
      <c r="G943" s="206"/>
      <c r="H943" s="200"/>
      <c r="I943" s="200"/>
      <c r="J943" s="202"/>
      <c r="K943" s="203">
        <f>SUM(K940:K942)</f>
        <v>6.3904399999999999</v>
      </c>
      <c r="Q943" s="672"/>
      <c r="R943" s="672"/>
      <c r="S943" s="672"/>
    </row>
    <row r="944" spans="1:19" ht="13.5" thickBot="1">
      <c r="A944" s="701" t="s">
        <v>1128</v>
      </c>
      <c r="Q944" s="672"/>
      <c r="R944" s="672"/>
      <c r="S944" s="672"/>
    </row>
    <row r="945" spans="1:19">
      <c r="A945" s="701" t="s">
        <v>1128</v>
      </c>
      <c r="C945" s="176" t="s">
        <v>645</v>
      </c>
      <c r="D945" s="212" t="str">
        <f>+QPS!C82</f>
        <v>3.06.23</v>
      </c>
      <c r="E945" s="2282" t="str">
        <f>+QPS!G82</f>
        <v>SUMINISTRO Y MONTAJE DE CHECK 800# SW STL SWING</v>
      </c>
      <c r="F945" s="2282"/>
      <c r="G945" s="2282"/>
      <c r="H945" s="2282"/>
      <c r="I945" s="2282"/>
      <c r="J945" s="2282"/>
      <c r="K945" s="2283"/>
      <c r="Q945" s="672">
        <f>QPS!V82</f>
        <v>202.76264</v>
      </c>
      <c r="R945" s="672">
        <f>SUM(P945:P964)</f>
        <v>202.76263999999998</v>
      </c>
      <c r="S945" s="672">
        <f>Q945-R945</f>
        <v>0</v>
      </c>
    </row>
    <row r="946" spans="1:19">
      <c r="A946" s="701" t="s">
        <v>1128</v>
      </c>
      <c r="C946" s="181" t="s">
        <v>646</v>
      </c>
      <c r="D946" s="720" t="s">
        <v>675</v>
      </c>
      <c r="E946" s="207" t="s">
        <v>648</v>
      </c>
      <c r="F946" s="208">
        <v>10</v>
      </c>
      <c r="G946" s="207" t="s">
        <v>649</v>
      </c>
      <c r="H946" s="209">
        <f>F946</f>
        <v>10</v>
      </c>
      <c r="I946" s="210"/>
      <c r="J946" s="211" t="s">
        <v>676</v>
      </c>
      <c r="K946" s="182">
        <f>+K953+K958+K963</f>
        <v>202.76264</v>
      </c>
      <c r="Q946" s="672"/>
      <c r="R946" s="672"/>
      <c r="S946" s="672"/>
    </row>
    <row r="947" spans="1:19" ht="13.5" thickBot="1">
      <c r="A947" s="701" t="s">
        <v>1128</v>
      </c>
      <c r="C947" s="183" t="s">
        <v>651</v>
      </c>
      <c r="D947" s="721" t="s">
        <v>652</v>
      </c>
      <c r="E947" s="184"/>
      <c r="F947" s="185"/>
      <c r="G947" s="186" t="s">
        <v>44</v>
      </c>
      <c r="H947" s="186" t="s">
        <v>653</v>
      </c>
      <c r="I947" s="186" t="s">
        <v>39</v>
      </c>
      <c r="J947" s="186" t="s">
        <v>654</v>
      </c>
      <c r="K947" s="187" t="s">
        <v>655</v>
      </c>
      <c r="Q947" s="672"/>
      <c r="R947" s="672"/>
      <c r="S947" s="672"/>
    </row>
    <row r="948" spans="1:19" ht="13.5">
      <c r="A948" s="701" t="s">
        <v>1128</v>
      </c>
      <c r="C948" s="194"/>
      <c r="D948" s="722" t="s">
        <v>656</v>
      </c>
      <c r="E948" s="189"/>
      <c r="G948" s="195"/>
      <c r="H948" s="189"/>
      <c r="I948" s="189"/>
      <c r="J948" s="189"/>
      <c r="K948" s="198"/>
      <c r="Q948" s="672"/>
      <c r="R948" s="672"/>
      <c r="S948" s="672"/>
    </row>
    <row r="949" spans="1:19" ht="13.5">
      <c r="A949" s="701" t="s">
        <v>592</v>
      </c>
      <c r="B949" t="s">
        <v>656</v>
      </c>
      <c r="C949" s="188" t="s">
        <v>657</v>
      </c>
      <c r="D949" s="699" t="s">
        <v>658</v>
      </c>
      <c r="E949" s="189"/>
      <c r="G949" s="190" t="s">
        <v>659</v>
      </c>
      <c r="H949" s="191">
        <v>0.1</v>
      </c>
      <c r="I949" s="191">
        <f>H949*8/$F$946</f>
        <v>0.08</v>
      </c>
      <c r="J949" s="192">
        <v>10.51</v>
      </c>
      <c r="K949" s="193">
        <f>I949*J949</f>
        <v>0.84079999999999999</v>
      </c>
      <c r="M949" s="205">
        <v>1</v>
      </c>
      <c r="N949" t="s">
        <v>414</v>
      </c>
      <c r="O949" s="205">
        <f>I949*M949</f>
        <v>0.08</v>
      </c>
      <c r="P949" s="706">
        <f>O949*J949</f>
        <v>0.84079999999999999</v>
      </c>
      <c r="Q949" s="672"/>
      <c r="R949" s="672"/>
      <c r="S949" s="672"/>
    </row>
    <row r="950" spans="1:19" ht="13.5">
      <c r="A950" s="701" t="s">
        <v>592</v>
      </c>
      <c r="B950" t="s">
        <v>656</v>
      </c>
      <c r="C950" s="188"/>
      <c r="D950" s="699" t="s">
        <v>668</v>
      </c>
      <c r="E950" s="189"/>
      <c r="G950" s="190" t="s">
        <v>659</v>
      </c>
      <c r="H950" s="191">
        <v>1</v>
      </c>
      <c r="I950" s="191">
        <f t="shared" ref="I950:I952" si="57">H950*8/$F$946</f>
        <v>0.8</v>
      </c>
      <c r="J950" s="192">
        <v>9.3000000000000007</v>
      </c>
      <c r="K950" s="193">
        <f>I950*J950</f>
        <v>7.4400000000000013</v>
      </c>
      <c r="M950" s="205">
        <v>1</v>
      </c>
      <c r="N950" t="s">
        <v>414</v>
      </c>
      <c r="O950" s="205">
        <f>I950*M950</f>
        <v>0.8</v>
      </c>
      <c r="P950" s="706">
        <f>O950*J950</f>
        <v>7.4400000000000013</v>
      </c>
      <c r="Q950" s="672"/>
      <c r="R950" s="672"/>
      <c r="S950" s="672"/>
    </row>
    <row r="951" spans="1:19" ht="13.5">
      <c r="A951" s="701" t="s">
        <v>592</v>
      </c>
      <c r="B951" t="s">
        <v>656</v>
      </c>
      <c r="C951" s="188"/>
      <c r="D951" s="699" t="s">
        <v>757</v>
      </c>
      <c r="E951" s="189"/>
      <c r="G951" s="190" t="s">
        <v>659</v>
      </c>
      <c r="H951" s="191">
        <v>1</v>
      </c>
      <c r="I951" s="191">
        <f t="shared" si="57"/>
        <v>0.8</v>
      </c>
      <c r="J951" s="192">
        <v>12.53</v>
      </c>
      <c r="K951" s="193">
        <f>I951*J951</f>
        <v>10.024000000000001</v>
      </c>
      <c r="M951" s="205">
        <v>1</v>
      </c>
      <c r="N951" t="s">
        <v>414</v>
      </c>
      <c r="O951" s="205">
        <f>I951*M951</f>
        <v>0.8</v>
      </c>
      <c r="P951" s="706">
        <f>O951*J951</f>
        <v>10.024000000000001</v>
      </c>
      <c r="Q951" s="672"/>
      <c r="R951" s="672"/>
      <c r="S951" s="672"/>
    </row>
    <row r="952" spans="1:19" ht="13.5">
      <c r="A952" s="701" t="s">
        <v>592</v>
      </c>
      <c r="B952" t="s">
        <v>656</v>
      </c>
      <c r="C952" s="188" t="s">
        <v>660</v>
      </c>
      <c r="D952" s="699" t="s">
        <v>661</v>
      </c>
      <c r="E952" s="189"/>
      <c r="G952" s="190" t="s">
        <v>659</v>
      </c>
      <c r="H952" s="191">
        <v>1</v>
      </c>
      <c r="I952" s="191">
        <f t="shared" si="57"/>
        <v>0.8</v>
      </c>
      <c r="J952" s="192">
        <v>6.88</v>
      </c>
      <c r="K952" s="193">
        <f>I952*J952</f>
        <v>5.5040000000000004</v>
      </c>
      <c r="M952" s="205">
        <v>1</v>
      </c>
      <c r="N952" t="s">
        <v>414</v>
      </c>
      <c r="O952" s="205">
        <f>I952*M952</f>
        <v>0.8</v>
      </c>
      <c r="P952" s="706">
        <f>O952*J952</f>
        <v>5.5040000000000004</v>
      </c>
      <c r="Q952" s="672"/>
      <c r="R952" s="672"/>
      <c r="S952" s="672"/>
    </row>
    <row r="953" spans="1:19" ht="13.5">
      <c r="A953" s="701" t="s">
        <v>1128</v>
      </c>
      <c r="C953" s="194"/>
      <c r="D953" s="723"/>
      <c r="E953" s="189"/>
      <c r="G953" s="195"/>
      <c r="H953" s="189"/>
      <c r="I953" s="189"/>
      <c r="J953" s="196"/>
      <c r="K953" s="197">
        <f>SUM(K949:K952)</f>
        <v>23.808800000000002</v>
      </c>
      <c r="Q953" s="672"/>
      <c r="R953" s="672"/>
      <c r="S953" s="672"/>
    </row>
    <row r="954" spans="1:19" ht="13.5">
      <c r="A954" s="701" t="s">
        <v>1128</v>
      </c>
      <c r="C954" s="194"/>
      <c r="D954" s="722" t="s">
        <v>667</v>
      </c>
      <c r="E954" s="189"/>
      <c r="G954" s="195"/>
      <c r="H954" s="189"/>
      <c r="I954" s="189"/>
      <c r="J954" s="189"/>
      <c r="K954" s="198"/>
      <c r="Q954" s="672"/>
      <c r="R954" s="672"/>
      <c r="S954" s="672"/>
    </row>
    <row r="955" spans="1:19" ht="25.5">
      <c r="A955" s="701" t="s">
        <v>592</v>
      </c>
      <c r="B955" t="s">
        <v>667</v>
      </c>
      <c r="C955" s="188"/>
      <c r="D955" s="699" t="s">
        <v>781</v>
      </c>
      <c r="E955" s="189"/>
      <c r="G955" s="190" t="s">
        <v>690</v>
      </c>
      <c r="H955" s="189"/>
      <c r="I955" s="191">
        <v>1</v>
      </c>
      <c r="J955" s="192">
        <v>167</v>
      </c>
      <c r="K955" s="193">
        <f>I955*J955</f>
        <v>167</v>
      </c>
      <c r="M955" s="205">
        <v>1</v>
      </c>
      <c r="N955" t="s">
        <v>414</v>
      </c>
      <c r="O955" s="205">
        <f>I955*M955</f>
        <v>1</v>
      </c>
      <c r="P955" s="706">
        <f>O955*J955</f>
        <v>167</v>
      </c>
      <c r="Q955" s="672"/>
      <c r="R955" s="672"/>
      <c r="S955" s="672"/>
    </row>
    <row r="956" spans="1:19" ht="13.5">
      <c r="A956" s="701" t="s">
        <v>592</v>
      </c>
      <c r="B956" t="s">
        <v>667</v>
      </c>
      <c r="C956" s="188"/>
      <c r="D956" s="699" t="s">
        <v>829</v>
      </c>
      <c r="E956" s="189"/>
      <c r="G956" s="190" t="s">
        <v>722</v>
      </c>
      <c r="H956" s="189"/>
      <c r="I956" s="191">
        <v>0.09</v>
      </c>
      <c r="J956" s="192">
        <f>+J936</f>
        <v>6.26</v>
      </c>
      <c r="K956" s="193">
        <f>I956*J956</f>
        <v>0.56340000000000001</v>
      </c>
      <c r="M956" s="205">
        <v>1</v>
      </c>
      <c r="N956" t="s">
        <v>414</v>
      </c>
      <c r="O956" s="205">
        <f>I956*M956</f>
        <v>0.09</v>
      </c>
      <c r="P956" s="706">
        <f>O956*J956</f>
        <v>0.56340000000000001</v>
      </c>
      <c r="Q956" s="672"/>
      <c r="R956" s="672"/>
      <c r="S956" s="672"/>
    </row>
    <row r="957" spans="1:19" ht="13.5">
      <c r="A957" s="701" t="s">
        <v>592</v>
      </c>
      <c r="B957" t="s">
        <v>667</v>
      </c>
      <c r="C957" s="188"/>
      <c r="D957" s="699" t="s">
        <v>830</v>
      </c>
      <c r="E957" s="189"/>
      <c r="G957" s="190" t="s">
        <v>695</v>
      </c>
      <c r="H957" s="189"/>
      <c r="I957" s="191">
        <v>0.05</v>
      </c>
      <c r="J957" s="192">
        <v>100</v>
      </c>
      <c r="K957" s="193">
        <f>I957*J957</f>
        <v>5</v>
      </c>
      <c r="M957" s="205">
        <v>1</v>
      </c>
      <c r="N957" t="s">
        <v>414</v>
      </c>
      <c r="O957" s="205">
        <f>I957*M957</f>
        <v>0.05</v>
      </c>
      <c r="P957" s="706">
        <f>O957*J957</f>
        <v>5</v>
      </c>
      <c r="Q957" s="672"/>
      <c r="R957" s="672"/>
      <c r="S957" s="672"/>
    </row>
    <row r="958" spans="1:19" ht="13.5">
      <c r="A958" s="701" t="s">
        <v>1128</v>
      </c>
      <c r="C958" s="194"/>
      <c r="D958" s="723"/>
      <c r="E958" s="189"/>
      <c r="G958" s="195"/>
      <c r="H958" s="189"/>
      <c r="I958" s="189"/>
      <c r="J958" s="196"/>
      <c r="K958" s="197">
        <f>SUM(K955:K957)</f>
        <v>172.5634</v>
      </c>
      <c r="Q958" s="672"/>
      <c r="R958" s="672"/>
      <c r="S958" s="672"/>
    </row>
    <row r="959" spans="1:19" ht="13.5">
      <c r="A959" s="701" t="s">
        <v>1128</v>
      </c>
      <c r="C959" s="194"/>
      <c r="D959" s="722" t="s">
        <v>662</v>
      </c>
      <c r="E959" s="189"/>
      <c r="G959" s="195"/>
      <c r="H959" s="189"/>
      <c r="I959" s="189"/>
      <c r="J959" s="189"/>
      <c r="K959" s="198"/>
      <c r="Q959" s="672"/>
      <c r="R959" s="672"/>
      <c r="S959" s="672"/>
    </row>
    <row r="960" spans="1:19" ht="25.5">
      <c r="A960" s="701" t="s">
        <v>592</v>
      </c>
      <c r="B960" t="s">
        <v>662</v>
      </c>
      <c r="C960" s="188" t="s">
        <v>663</v>
      </c>
      <c r="D960" s="699" t="s">
        <v>664</v>
      </c>
      <c r="E960" s="189"/>
      <c r="G960" s="190" t="s">
        <v>665</v>
      </c>
      <c r="H960" s="189"/>
      <c r="I960" s="191">
        <v>5</v>
      </c>
      <c r="J960" s="192">
        <f>K953</f>
        <v>23.808800000000002</v>
      </c>
      <c r="K960" s="193">
        <f>I960*J960/100</f>
        <v>1.1904400000000002</v>
      </c>
      <c r="M960" s="205">
        <v>1</v>
      </c>
      <c r="N960" t="s">
        <v>414</v>
      </c>
      <c r="O960" s="205">
        <f>I960*M960</f>
        <v>5</v>
      </c>
      <c r="P960" s="706">
        <f>O960*J960/100</f>
        <v>1.1904400000000002</v>
      </c>
      <c r="Q960" s="672"/>
      <c r="R960" s="672"/>
      <c r="S960" s="672"/>
    </row>
    <row r="961" spans="1:19" ht="13.5">
      <c r="A961" s="701" t="s">
        <v>592</v>
      </c>
      <c r="B961" t="s">
        <v>662</v>
      </c>
      <c r="C961" s="188"/>
      <c r="D961" s="724" t="s">
        <v>760</v>
      </c>
      <c r="E961" s="189"/>
      <c r="G961" s="190" t="s">
        <v>666</v>
      </c>
      <c r="H961" s="191">
        <v>1</v>
      </c>
      <c r="I961" s="191">
        <f>H961*8/$H$946</f>
        <v>0.8</v>
      </c>
      <c r="J961" s="192">
        <f>+J941</f>
        <v>1.5</v>
      </c>
      <c r="K961" s="193">
        <f>I961*J961</f>
        <v>1.2000000000000002</v>
      </c>
      <c r="M961" s="205">
        <v>1</v>
      </c>
      <c r="N961" t="s">
        <v>414</v>
      </c>
      <c r="O961" s="205">
        <f>I961*M961</f>
        <v>0.8</v>
      </c>
      <c r="P961" s="706">
        <f>O961*J961</f>
        <v>1.2000000000000002</v>
      </c>
      <c r="Q961" s="672"/>
      <c r="R961" s="672"/>
      <c r="S961" s="672"/>
    </row>
    <row r="962" spans="1:19" ht="13.5">
      <c r="A962" s="701" t="s">
        <v>592</v>
      </c>
      <c r="B962" t="s">
        <v>662</v>
      </c>
      <c r="C962" s="188"/>
      <c r="D962" s="724" t="s">
        <v>726</v>
      </c>
      <c r="E962" s="189"/>
      <c r="G962" s="190" t="s">
        <v>666</v>
      </c>
      <c r="H962" s="191">
        <v>1</v>
      </c>
      <c r="I962" s="191">
        <f>H962*8/$H$946</f>
        <v>0.8</v>
      </c>
      <c r="J962" s="192">
        <f>+J942</f>
        <v>5</v>
      </c>
      <c r="K962" s="193">
        <f>I962*J962</f>
        <v>4</v>
      </c>
      <c r="M962" s="205">
        <v>1</v>
      </c>
      <c r="N962" t="s">
        <v>414</v>
      </c>
      <c r="O962" s="205">
        <f>I962*M962</f>
        <v>0.8</v>
      </c>
      <c r="P962" s="706">
        <f>O962*J962</f>
        <v>4</v>
      </c>
      <c r="Q962" s="672"/>
      <c r="R962" s="672"/>
      <c r="S962" s="672"/>
    </row>
    <row r="963" spans="1:19" ht="14.25" thickBot="1">
      <c r="A963" s="701" t="s">
        <v>1128</v>
      </c>
      <c r="C963" s="199"/>
      <c r="D963" s="725"/>
      <c r="E963" s="200"/>
      <c r="F963" s="201"/>
      <c r="G963" s="206"/>
      <c r="H963" s="200"/>
      <c r="I963" s="200"/>
      <c r="J963" s="202"/>
      <c r="K963" s="203">
        <f>SUM(K960:K962)</f>
        <v>6.3904399999999999</v>
      </c>
      <c r="Q963" s="672"/>
      <c r="R963" s="672"/>
      <c r="S963" s="672"/>
    </row>
    <row r="964" spans="1:19" ht="13.5" thickBot="1">
      <c r="A964" s="701" t="s">
        <v>1128</v>
      </c>
      <c r="Q964" s="672"/>
      <c r="R964" s="672"/>
      <c r="S964" s="672"/>
    </row>
    <row r="965" spans="1:19">
      <c r="A965" s="701" t="s">
        <v>1128</v>
      </c>
      <c r="C965" s="176" t="s">
        <v>645</v>
      </c>
      <c r="D965" s="212" t="str">
        <f>+QPS!C83</f>
        <v>3.06.24</v>
      </c>
      <c r="E965" s="2282" t="str">
        <f>+QPS!G83</f>
        <v>SUMINISTRO Y MONTAJE DE BALL 300# SCRD STL CS/SS, HNDL OP</v>
      </c>
      <c r="F965" s="2282"/>
      <c r="G965" s="2282"/>
      <c r="H965" s="2282"/>
      <c r="I965" s="2282"/>
      <c r="J965" s="2282"/>
      <c r="K965" s="2283"/>
      <c r="Q965" s="672">
        <f>QPS!V83</f>
        <v>805.19355000000007</v>
      </c>
      <c r="R965" s="672">
        <f>SUM(P965:P980)</f>
        <v>805.19354999999996</v>
      </c>
      <c r="S965" s="672">
        <f>Q965-R965</f>
        <v>0</v>
      </c>
    </row>
    <row r="966" spans="1:19">
      <c r="A966" s="701" t="s">
        <v>1128</v>
      </c>
      <c r="C966" s="181" t="s">
        <v>646</v>
      </c>
      <c r="D966" s="720" t="s">
        <v>675</v>
      </c>
      <c r="E966" s="207" t="s">
        <v>648</v>
      </c>
      <c r="F966" s="208">
        <v>8</v>
      </c>
      <c r="G966" s="207" t="s">
        <v>649</v>
      </c>
      <c r="H966" s="209">
        <f>F966</f>
        <v>8</v>
      </c>
      <c r="I966" s="210"/>
      <c r="J966" s="211" t="s">
        <v>676</v>
      </c>
      <c r="K966" s="182">
        <f>+K972+K976+K979</f>
        <v>38.342550000000003</v>
      </c>
      <c r="Q966" s="672"/>
      <c r="R966" s="672"/>
      <c r="S966" s="672"/>
    </row>
    <row r="967" spans="1:19" ht="13.5" thickBot="1">
      <c r="A967" s="701" t="s">
        <v>1128</v>
      </c>
      <c r="C967" s="183" t="s">
        <v>651</v>
      </c>
      <c r="D967" s="721" t="s">
        <v>652</v>
      </c>
      <c r="E967" s="184"/>
      <c r="F967" s="185"/>
      <c r="G967" s="186" t="s">
        <v>44</v>
      </c>
      <c r="H967" s="186" t="s">
        <v>653</v>
      </c>
      <c r="I967" s="186" t="s">
        <v>39</v>
      </c>
      <c r="J967" s="186" t="s">
        <v>654</v>
      </c>
      <c r="K967" s="187" t="s">
        <v>655</v>
      </c>
      <c r="Q967" s="672"/>
      <c r="R967" s="672"/>
      <c r="S967" s="672"/>
    </row>
    <row r="968" spans="1:19" ht="13.5">
      <c r="A968" s="701" t="s">
        <v>1128</v>
      </c>
      <c r="C968" s="194"/>
      <c r="D968" s="722" t="s">
        <v>656</v>
      </c>
      <c r="E968" s="189"/>
      <c r="G968" s="195"/>
      <c r="H968" s="189"/>
      <c r="I968" s="189"/>
      <c r="J968" s="189"/>
      <c r="K968" s="198"/>
      <c r="Q968" s="672"/>
      <c r="R968" s="672"/>
      <c r="S968" s="672"/>
    </row>
    <row r="969" spans="1:19" ht="13.5">
      <c r="A969" s="701" t="s">
        <v>593</v>
      </c>
      <c r="B969" t="s">
        <v>656</v>
      </c>
      <c r="C969" s="188" t="s">
        <v>657</v>
      </c>
      <c r="D969" s="699" t="s">
        <v>658</v>
      </c>
      <c r="E969" s="189"/>
      <c r="G969" s="190" t="s">
        <v>659</v>
      </c>
      <c r="H969" s="191">
        <v>0.1</v>
      </c>
      <c r="I969" s="191">
        <f>H969*8/$F$966</f>
        <v>0.1</v>
      </c>
      <c r="J969" s="192">
        <v>10.51</v>
      </c>
      <c r="K969" s="193">
        <f>I969*J969</f>
        <v>1.0509999999999999</v>
      </c>
      <c r="M969" s="205">
        <v>21</v>
      </c>
      <c r="N969" t="s">
        <v>414</v>
      </c>
      <c r="O969" s="205">
        <f>I969*M969</f>
        <v>2.1</v>
      </c>
      <c r="P969" s="706">
        <f>O969*J969</f>
        <v>22.071000000000002</v>
      </c>
      <c r="Q969" s="672"/>
      <c r="R969" s="672"/>
      <c r="S969" s="672"/>
    </row>
    <row r="970" spans="1:19" ht="13.5">
      <c r="A970" s="701" t="s">
        <v>593</v>
      </c>
      <c r="B970" t="s">
        <v>656</v>
      </c>
      <c r="C970" s="188"/>
      <c r="D970" s="699" t="s">
        <v>668</v>
      </c>
      <c r="E970" s="189"/>
      <c r="G970" s="190" t="s">
        <v>659</v>
      </c>
      <c r="H970" s="191">
        <v>1</v>
      </c>
      <c r="I970" s="191">
        <f t="shared" ref="I970:I971" si="58">H970*8/$F$966</f>
        <v>1</v>
      </c>
      <c r="J970" s="192">
        <v>9.3000000000000007</v>
      </c>
      <c r="K970" s="193">
        <f>I970*J970</f>
        <v>9.3000000000000007</v>
      </c>
      <c r="M970" s="205">
        <v>21</v>
      </c>
      <c r="N970" t="s">
        <v>414</v>
      </c>
      <c r="O970" s="205">
        <f>I970*M970</f>
        <v>21</v>
      </c>
      <c r="P970" s="706">
        <f>O970*J970</f>
        <v>195.3</v>
      </c>
      <c r="Q970" s="672"/>
      <c r="R970" s="672"/>
      <c r="S970" s="672"/>
    </row>
    <row r="971" spans="1:19" ht="13.5">
      <c r="A971" s="701" t="s">
        <v>593</v>
      </c>
      <c r="B971" t="s">
        <v>656</v>
      </c>
      <c r="C971" s="188" t="s">
        <v>660</v>
      </c>
      <c r="D971" s="699" t="s">
        <v>661</v>
      </c>
      <c r="E971" s="189"/>
      <c r="G971" s="190" t="s">
        <v>659</v>
      </c>
      <c r="H971" s="191">
        <v>1</v>
      </c>
      <c r="I971" s="191">
        <f t="shared" si="58"/>
        <v>1</v>
      </c>
      <c r="J971" s="192">
        <v>6.88</v>
      </c>
      <c r="K971" s="193">
        <f>I971*J971</f>
        <v>6.88</v>
      </c>
      <c r="M971" s="205">
        <v>21</v>
      </c>
      <c r="N971" t="s">
        <v>414</v>
      </c>
      <c r="O971" s="205">
        <f>I971*M971</f>
        <v>21</v>
      </c>
      <c r="P971" s="706">
        <f>O971*J971</f>
        <v>144.47999999999999</v>
      </c>
      <c r="Q971" s="672"/>
      <c r="R971" s="672"/>
      <c r="S971" s="672"/>
    </row>
    <row r="972" spans="1:19" ht="13.5">
      <c r="A972" s="701" t="s">
        <v>1128</v>
      </c>
      <c r="C972" s="194"/>
      <c r="D972" s="723"/>
      <c r="E972" s="189"/>
      <c r="G972" s="195"/>
      <c r="H972" s="189"/>
      <c r="I972" s="189"/>
      <c r="J972" s="192"/>
      <c r="K972" s="197">
        <f>SUM(K969:K971)</f>
        <v>17.231000000000002</v>
      </c>
      <c r="Q972" s="672"/>
      <c r="R972" s="672"/>
      <c r="S972" s="672"/>
    </row>
    <row r="973" spans="1:19" ht="13.5">
      <c r="A973" s="701" t="s">
        <v>1128</v>
      </c>
      <c r="C973" s="194"/>
      <c r="D973" s="722" t="s">
        <v>667</v>
      </c>
      <c r="E973" s="189"/>
      <c r="G973" s="195"/>
      <c r="H973" s="189"/>
      <c r="I973" s="189"/>
      <c r="J973" s="189"/>
      <c r="K973" s="198"/>
      <c r="Q973" s="672"/>
      <c r="R973" s="672"/>
      <c r="S973" s="672"/>
    </row>
    <row r="974" spans="1:19" ht="25.5">
      <c r="A974" s="701" t="s">
        <v>593</v>
      </c>
      <c r="B974" t="s">
        <v>667</v>
      </c>
      <c r="C974" s="188"/>
      <c r="D974" s="699" t="s">
        <v>782</v>
      </c>
      <c r="E974" s="189"/>
      <c r="G974" s="190" t="s">
        <v>690</v>
      </c>
      <c r="H974" s="189"/>
      <c r="I974" s="191">
        <v>1</v>
      </c>
      <c r="J974" s="695">
        <v>15.25</v>
      </c>
      <c r="K974" s="193">
        <f>I974*J974</f>
        <v>15.25</v>
      </c>
      <c r="M974" s="205">
        <v>21</v>
      </c>
      <c r="N974" t="s">
        <v>414</v>
      </c>
      <c r="O974" s="205">
        <f>I974*M974</f>
        <v>21</v>
      </c>
      <c r="P974" s="706">
        <f>O974*J974</f>
        <v>320.25</v>
      </c>
      <c r="Q974" s="672"/>
      <c r="R974" s="672"/>
      <c r="S974" s="672"/>
    </row>
    <row r="975" spans="1:19" ht="13.5">
      <c r="A975" s="701" t="s">
        <v>593</v>
      </c>
      <c r="B975" t="s">
        <v>667</v>
      </c>
      <c r="C975" s="188"/>
      <c r="D975" s="699" t="s">
        <v>694</v>
      </c>
      <c r="E975" s="189"/>
      <c r="G975" s="190" t="s">
        <v>695</v>
      </c>
      <c r="H975" s="189"/>
      <c r="I975" s="191">
        <v>0.05</v>
      </c>
      <c r="J975" s="192">
        <v>100</v>
      </c>
      <c r="K975" s="193">
        <f>I975*J975</f>
        <v>5</v>
      </c>
      <c r="M975" s="205">
        <v>21</v>
      </c>
      <c r="N975" t="s">
        <v>414</v>
      </c>
      <c r="O975" s="205">
        <f>I975*M975</f>
        <v>1.05</v>
      </c>
      <c r="P975" s="706">
        <f>O975*J975</f>
        <v>105</v>
      </c>
      <c r="Q975" s="672"/>
      <c r="R975" s="672"/>
      <c r="S975" s="672"/>
    </row>
    <row r="976" spans="1:19" ht="13.5">
      <c r="A976" s="701" t="s">
        <v>1128</v>
      </c>
      <c r="C976" s="194"/>
      <c r="D976" s="723"/>
      <c r="E976" s="189"/>
      <c r="G976" s="195"/>
      <c r="H976" s="189"/>
      <c r="I976" s="189"/>
      <c r="J976" s="196"/>
      <c r="K976" s="197">
        <f>SUM(K974:K975)</f>
        <v>20.25</v>
      </c>
      <c r="Q976" s="672"/>
      <c r="R976" s="672"/>
      <c r="S976" s="672"/>
    </row>
    <row r="977" spans="1:19" ht="13.5">
      <c r="A977" s="701" t="s">
        <v>1128</v>
      </c>
      <c r="C977" s="194"/>
      <c r="D977" s="722" t="s">
        <v>662</v>
      </c>
      <c r="E977" s="189"/>
      <c r="G977" s="195"/>
      <c r="H977" s="189"/>
      <c r="I977" s="189"/>
      <c r="J977" s="189"/>
      <c r="K977" s="198"/>
      <c r="Q977" s="672"/>
      <c r="R977" s="672"/>
      <c r="S977" s="672"/>
    </row>
    <row r="978" spans="1:19" ht="25.5">
      <c r="A978" s="701" t="s">
        <v>593</v>
      </c>
      <c r="B978" t="s">
        <v>662</v>
      </c>
      <c r="C978" s="188" t="s">
        <v>663</v>
      </c>
      <c r="D978" s="699" t="s">
        <v>664</v>
      </c>
      <c r="E978" s="189"/>
      <c r="G978" s="190" t="s">
        <v>665</v>
      </c>
      <c r="H978" s="189"/>
      <c r="I978" s="191">
        <v>5</v>
      </c>
      <c r="J978" s="192">
        <f>K972</f>
        <v>17.231000000000002</v>
      </c>
      <c r="K978" s="193">
        <f>I978*J978/100</f>
        <v>0.86155000000000004</v>
      </c>
      <c r="M978" s="205">
        <v>21</v>
      </c>
      <c r="N978" t="s">
        <v>414</v>
      </c>
      <c r="O978" s="205">
        <f>I978*M978</f>
        <v>105</v>
      </c>
      <c r="P978" s="706">
        <f>O978*J978/100</f>
        <v>18.092550000000003</v>
      </c>
      <c r="Q978" s="672"/>
      <c r="R978" s="672"/>
      <c r="S978" s="672"/>
    </row>
    <row r="979" spans="1:19" ht="14.25" thickBot="1">
      <c r="A979" s="701" t="s">
        <v>1128</v>
      </c>
      <c r="C979" s="199"/>
      <c r="D979" s="725"/>
      <c r="E979" s="200"/>
      <c r="F979" s="201"/>
      <c r="G979" s="206"/>
      <c r="H979" s="200"/>
      <c r="I979" s="200"/>
      <c r="J979" s="202"/>
      <c r="K979" s="203">
        <f>SUM(K978:K978)</f>
        <v>0.86155000000000004</v>
      </c>
      <c r="Q979" s="672"/>
      <c r="R979" s="672"/>
      <c r="S979" s="672"/>
    </row>
    <row r="980" spans="1:19" ht="13.5" thickBot="1">
      <c r="A980" s="701" t="s">
        <v>1128</v>
      </c>
      <c r="Q980" s="672"/>
      <c r="R980" s="672"/>
      <c r="S980" s="672"/>
    </row>
    <row r="981" spans="1:19">
      <c r="A981" s="701" t="s">
        <v>1128</v>
      </c>
      <c r="C981" s="176" t="s">
        <v>645</v>
      </c>
      <c r="D981" s="212" t="str">
        <f>+QPS!C84</f>
        <v>3.06.25</v>
      </c>
      <c r="E981" s="2282" t="str">
        <f>QPS!G84</f>
        <v>SUMINISTRO Y MONTAJE DE BALL 300# SCRD STL CS/SS, HNDL OP</v>
      </c>
      <c r="F981" s="2282"/>
      <c r="G981" s="2282"/>
      <c r="H981" s="2282"/>
      <c r="I981" s="2282"/>
      <c r="J981" s="2282"/>
      <c r="K981" s="2283"/>
      <c r="Q981" s="672">
        <f>QPS!V84</f>
        <v>1025.2561000000001</v>
      </c>
      <c r="R981" s="672">
        <f>SUM(P981:P997)</f>
        <v>1025.2561000000001</v>
      </c>
      <c r="S981" s="672">
        <f>Q981-R981</f>
        <v>0</v>
      </c>
    </row>
    <row r="982" spans="1:19">
      <c r="A982" s="701" t="s">
        <v>1128</v>
      </c>
      <c r="C982" s="181" t="s">
        <v>646</v>
      </c>
      <c r="D982" s="720" t="s">
        <v>675</v>
      </c>
      <c r="E982" s="207" t="s">
        <v>648</v>
      </c>
      <c r="F982" s="208">
        <v>8</v>
      </c>
      <c r="G982" s="207" t="s">
        <v>649</v>
      </c>
      <c r="H982" s="209">
        <f>F982</f>
        <v>8</v>
      </c>
      <c r="I982" s="210"/>
      <c r="J982" s="211" t="s">
        <v>676</v>
      </c>
      <c r="K982" s="182">
        <f>+K988+K993+K996</f>
        <v>46.602550000000001</v>
      </c>
      <c r="Q982" s="672"/>
      <c r="R982" s="672"/>
      <c r="S982" s="672"/>
    </row>
    <row r="983" spans="1:19" ht="13.5" thickBot="1">
      <c r="A983" s="701" t="s">
        <v>1128</v>
      </c>
      <c r="C983" s="183" t="s">
        <v>651</v>
      </c>
      <c r="D983" s="721" t="s">
        <v>652</v>
      </c>
      <c r="E983" s="184"/>
      <c r="F983" s="185"/>
      <c r="G983" s="186" t="s">
        <v>44</v>
      </c>
      <c r="H983" s="186" t="s">
        <v>653</v>
      </c>
      <c r="I983" s="186" t="s">
        <v>39</v>
      </c>
      <c r="J983" s="186" t="s">
        <v>654</v>
      </c>
      <c r="K983" s="187" t="s">
        <v>655</v>
      </c>
      <c r="Q983" s="672"/>
      <c r="R983" s="672"/>
      <c r="S983" s="672"/>
    </row>
    <row r="984" spans="1:19" ht="13.5">
      <c r="A984" s="701" t="s">
        <v>1128</v>
      </c>
      <c r="C984" s="194"/>
      <c r="D984" s="722" t="s">
        <v>656</v>
      </c>
      <c r="E984" s="189"/>
      <c r="G984" s="195"/>
      <c r="H984" s="189"/>
      <c r="I984" s="189"/>
      <c r="J984" s="189"/>
      <c r="K984" s="198"/>
      <c r="Q984" s="672"/>
      <c r="R984" s="672"/>
      <c r="S984" s="672"/>
    </row>
    <row r="985" spans="1:19" ht="13.5">
      <c r="A985" s="701" t="s">
        <v>594</v>
      </c>
      <c r="B985" t="s">
        <v>656</v>
      </c>
      <c r="C985" s="188" t="s">
        <v>657</v>
      </c>
      <c r="D985" s="699" t="s">
        <v>658</v>
      </c>
      <c r="E985" s="189"/>
      <c r="G985" s="190" t="s">
        <v>659</v>
      </c>
      <c r="H985" s="191">
        <v>0.1</v>
      </c>
      <c r="I985" s="191">
        <f>H985*8/$F$982</f>
        <v>0.1</v>
      </c>
      <c r="J985" s="192">
        <v>10.51</v>
      </c>
      <c r="K985" s="193">
        <f>I985*J985</f>
        <v>1.0509999999999999</v>
      </c>
      <c r="M985" s="205">
        <v>22</v>
      </c>
      <c r="N985" t="s">
        <v>414</v>
      </c>
      <c r="O985" s="205">
        <f>I985*M985</f>
        <v>2.2000000000000002</v>
      </c>
      <c r="P985" s="706">
        <f>O985*J985</f>
        <v>23.122</v>
      </c>
      <c r="Q985" s="672"/>
      <c r="R985" s="672"/>
      <c r="S985" s="672"/>
    </row>
    <row r="986" spans="1:19" ht="13.5">
      <c r="A986" s="701" t="s">
        <v>594</v>
      </c>
      <c r="B986" t="s">
        <v>656</v>
      </c>
      <c r="C986" s="188"/>
      <c r="D986" s="699" t="s">
        <v>668</v>
      </c>
      <c r="E986" s="189"/>
      <c r="G986" s="190" t="s">
        <v>659</v>
      </c>
      <c r="H986" s="191">
        <v>1</v>
      </c>
      <c r="I986" s="191">
        <f t="shared" ref="I986:I987" si="59">H986*8/$F$982</f>
        <v>1</v>
      </c>
      <c r="J986" s="192">
        <v>9.3000000000000007</v>
      </c>
      <c r="K986" s="193">
        <f>I986*J986</f>
        <v>9.3000000000000007</v>
      </c>
      <c r="M986" s="205">
        <v>22</v>
      </c>
      <c r="N986" t="s">
        <v>414</v>
      </c>
      <c r="O986" s="205">
        <f>I986*M986</f>
        <v>22</v>
      </c>
      <c r="P986" s="706">
        <f>O986*J986</f>
        <v>204.60000000000002</v>
      </c>
      <c r="Q986" s="672"/>
      <c r="R986" s="672"/>
      <c r="S986" s="672"/>
    </row>
    <row r="987" spans="1:19" ht="13.5">
      <c r="A987" s="701" t="s">
        <v>594</v>
      </c>
      <c r="B987" t="s">
        <v>656</v>
      </c>
      <c r="C987" s="188" t="s">
        <v>660</v>
      </c>
      <c r="D987" s="699" t="s">
        <v>661</v>
      </c>
      <c r="E987" s="189"/>
      <c r="G987" s="190" t="s">
        <v>659</v>
      </c>
      <c r="H987" s="191">
        <v>1</v>
      </c>
      <c r="I987" s="191">
        <f t="shared" si="59"/>
        <v>1</v>
      </c>
      <c r="J987" s="192">
        <v>6.88</v>
      </c>
      <c r="K987" s="193">
        <f>I987*J987</f>
        <v>6.88</v>
      </c>
      <c r="M987" s="205">
        <v>22</v>
      </c>
      <c r="N987" t="s">
        <v>414</v>
      </c>
      <c r="O987" s="205">
        <f>I987*M987</f>
        <v>22</v>
      </c>
      <c r="P987" s="706">
        <f>O987*J987</f>
        <v>151.35999999999999</v>
      </c>
      <c r="Q987" s="672"/>
      <c r="R987" s="672"/>
      <c r="S987" s="672"/>
    </row>
    <row r="988" spans="1:19" ht="13.5">
      <c r="A988" s="701" t="s">
        <v>1128</v>
      </c>
      <c r="C988" s="194"/>
      <c r="D988" s="723"/>
      <c r="E988" s="189"/>
      <c r="G988" s="195"/>
      <c r="H988" s="189"/>
      <c r="I988" s="189"/>
      <c r="J988" s="196"/>
      <c r="K988" s="197">
        <f>SUM(K985:K987)</f>
        <v>17.231000000000002</v>
      </c>
      <c r="Q988" s="672"/>
      <c r="R988" s="672"/>
      <c r="S988" s="672"/>
    </row>
    <row r="989" spans="1:19" ht="13.5">
      <c r="A989" s="701" t="s">
        <v>1128</v>
      </c>
      <c r="C989" s="194"/>
      <c r="D989" s="722" t="s">
        <v>667</v>
      </c>
      <c r="E989" s="189"/>
      <c r="G989" s="195"/>
      <c r="H989" s="189"/>
      <c r="I989" s="189"/>
      <c r="J989" s="189"/>
      <c r="K989" s="198"/>
      <c r="Q989" s="672"/>
      <c r="R989" s="672"/>
      <c r="S989" s="672"/>
    </row>
    <row r="990" spans="1:19" ht="25.5">
      <c r="A990" s="701" t="s">
        <v>594</v>
      </c>
      <c r="B990" t="s">
        <v>667</v>
      </c>
      <c r="C990" s="188"/>
      <c r="D990" s="699" t="s">
        <v>783</v>
      </c>
      <c r="E990" s="189"/>
      <c r="G990" s="190" t="s">
        <v>690</v>
      </c>
      <c r="H990" s="189"/>
      <c r="I990" s="191">
        <v>1</v>
      </c>
      <c r="J990" s="695">
        <v>23.51</v>
      </c>
      <c r="K990" s="193">
        <f>I990*J990</f>
        <v>23.51</v>
      </c>
      <c r="M990" s="205">
        <v>22</v>
      </c>
      <c r="N990" t="s">
        <v>414</v>
      </c>
      <c r="O990" s="205">
        <f>I990*M990</f>
        <v>22</v>
      </c>
      <c r="P990" s="706">
        <f>O990*J990</f>
        <v>517.22</v>
      </c>
      <c r="Q990" s="672"/>
      <c r="R990" s="672"/>
      <c r="S990" s="672"/>
    </row>
    <row r="991" spans="1:19" ht="13.5">
      <c r="A991" s="701" t="s">
        <v>594</v>
      </c>
      <c r="B991" t="s">
        <v>667</v>
      </c>
      <c r="C991" s="188"/>
      <c r="D991" s="699" t="s">
        <v>694</v>
      </c>
      <c r="E991" s="189"/>
      <c r="G991" s="190" t="s">
        <v>695</v>
      </c>
      <c r="H991" s="189"/>
      <c r="I991" s="191">
        <v>0.05</v>
      </c>
      <c r="J991" s="192">
        <v>100</v>
      </c>
      <c r="K991" s="193">
        <f>I991*J991</f>
        <v>5</v>
      </c>
      <c r="M991" s="205">
        <v>22</v>
      </c>
      <c r="N991" t="s">
        <v>414</v>
      </c>
      <c r="O991" s="205">
        <f>I991*M991</f>
        <v>1.1000000000000001</v>
      </c>
      <c r="P991" s="706">
        <f>O991*J991</f>
        <v>110.00000000000001</v>
      </c>
      <c r="Q991" s="672"/>
      <c r="R991" s="672"/>
      <c r="S991" s="672"/>
    </row>
    <row r="992" spans="1:19" ht="13.5">
      <c r="A992" s="701" t="s">
        <v>1128</v>
      </c>
      <c r="C992" s="188"/>
      <c r="D992" s="699"/>
      <c r="E992" s="189"/>
      <c r="G992" s="190"/>
      <c r="H992" s="189"/>
      <c r="I992" s="191"/>
      <c r="J992" s="192"/>
      <c r="K992" s="193">
        <f>I992*J992</f>
        <v>0</v>
      </c>
      <c r="Q992" s="672"/>
      <c r="R992" s="672"/>
      <c r="S992" s="672"/>
    </row>
    <row r="993" spans="1:19" ht="13.5">
      <c r="A993" s="701" t="s">
        <v>1128</v>
      </c>
      <c r="C993" s="194"/>
      <c r="D993" s="723"/>
      <c r="E993" s="189"/>
      <c r="G993" s="195"/>
      <c r="H993" s="189"/>
      <c r="I993" s="189"/>
      <c r="J993" s="196"/>
      <c r="K993" s="197">
        <f>SUM(K990:K992)</f>
        <v>28.51</v>
      </c>
      <c r="Q993" s="672"/>
      <c r="R993" s="672"/>
      <c r="S993" s="672"/>
    </row>
    <row r="994" spans="1:19" ht="13.5">
      <c r="A994" s="701" t="s">
        <v>1128</v>
      </c>
      <c r="C994" s="194"/>
      <c r="D994" s="722" t="s">
        <v>662</v>
      </c>
      <c r="E994" s="189"/>
      <c r="G994" s="195"/>
      <c r="H994" s="189"/>
      <c r="I994" s="189"/>
      <c r="J994" s="189"/>
      <c r="K994" s="198"/>
      <c r="Q994" s="672"/>
      <c r="R994" s="672"/>
      <c r="S994" s="672"/>
    </row>
    <row r="995" spans="1:19" ht="25.5">
      <c r="A995" s="701" t="s">
        <v>594</v>
      </c>
      <c r="B995" t="s">
        <v>662</v>
      </c>
      <c r="C995" s="188" t="s">
        <v>663</v>
      </c>
      <c r="D995" s="699" t="s">
        <v>664</v>
      </c>
      <c r="E995" s="189"/>
      <c r="G995" s="190" t="s">
        <v>665</v>
      </c>
      <c r="H995" s="189"/>
      <c r="I995" s="191">
        <v>5</v>
      </c>
      <c r="J995" s="192">
        <f>K988</f>
        <v>17.231000000000002</v>
      </c>
      <c r="K995" s="193">
        <f>I995*J995/100</f>
        <v>0.86155000000000004</v>
      </c>
      <c r="M995" s="205">
        <v>22</v>
      </c>
      <c r="N995" t="s">
        <v>414</v>
      </c>
      <c r="O995" s="205">
        <f>I995*M995</f>
        <v>110</v>
      </c>
      <c r="P995" s="706">
        <f>O995*J995/100</f>
        <v>18.9541</v>
      </c>
      <c r="Q995" s="672"/>
      <c r="R995" s="672"/>
      <c r="S995" s="672"/>
    </row>
    <row r="996" spans="1:19" ht="14.25" thickBot="1">
      <c r="A996" s="701" t="s">
        <v>1128</v>
      </c>
      <c r="C996" s="199"/>
      <c r="D996" s="725"/>
      <c r="E996" s="200"/>
      <c r="F996" s="201"/>
      <c r="G996" s="206"/>
      <c r="H996" s="200"/>
      <c r="I996" s="200"/>
      <c r="J996" s="202"/>
      <c r="K996" s="203">
        <f>SUM(K995:K995)</f>
        <v>0.86155000000000004</v>
      </c>
      <c r="Q996" s="672"/>
      <c r="R996" s="672"/>
      <c r="S996" s="672"/>
    </row>
    <row r="997" spans="1:19" ht="13.5" thickBot="1">
      <c r="A997" s="701" t="s">
        <v>1128</v>
      </c>
      <c r="Q997" s="672"/>
      <c r="R997" s="672"/>
      <c r="S997" s="672"/>
    </row>
    <row r="998" spans="1:19">
      <c r="A998" s="701" t="s">
        <v>1128</v>
      </c>
      <c r="C998" s="176" t="s">
        <v>645</v>
      </c>
      <c r="D998" s="212" t="str">
        <f>+QPS!C85</f>
        <v>3.06.26</v>
      </c>
      <c r="E998" s="2282" t="str">
        <f>+QPS!G85</f>
        <v>SUMINISTRO Y MONTAJE DE BALL 300# SCRD STL CS/SS, HNDL OP</v>
      </c>
      <c r="F998" s="2282"/>
      <c r="G998" s="2282"/>
      <c r="H998" s="2282"/>
      <c r="I998" s="2282"/>
      <c r="J998" s="2282"/>
      <c r="K998" s="2283"/>
      <c r="Q998" s="672">
        <f>QPS!V85</f>
        <v>826.07335</v>
      </c>
      <c r="R998" s="672">
        <f>SUM(P998:P1013)</f>
        <v>826.07335</v>
      </c>
      <c r="S998" s="672">
        <f>Q998-R998</f>
        <v>0</v>
      </c>
    </row>
    <row r="999" spans="1:19">
      <c r="A999" s="701" t="s">
        <v>1128</v>
      </c>
      <c r="C999" s="181" t="s">
        <v>646</v>
      </c>
      <c r="D999" s="720" t="s">
        <v>675</v>
      </c>
      <c r="E999" s="207" t="s">
        <v>648</v>
      </c>
      <c r="F999" s="208">
        <v>8</v>
      </c>
      <c r="G999" s="207" t="s">
        <v>649</v>
      </c>
      <c r="H999" s="209">
        <f>F999</f>
        <v>8</v>
      </c>
      <c r="I999" s="210"/>
      <c r="J999" s="211" t="s">
        <v>676</v>
      </c>
      <c r="K999" s="182">
        <f>+K1005+K1009+K1012</f>
        <v>48.592550000000003</v>
      </c>
      <c r="Q999" s="672"/>
      <c r="R999" s="672"/>
      <c r="S999" s="672"/>
    </row>
    <row r="1000" spans="1:19" ht="13.5" thickBot="1">
      <c r="A1000" s="701" t="s">
        <v>1128</v>
      </c>
      <c r="C1000" s="183" t="s">
        <v>651</v>
      </c>
      <c r="D1000" s="721" t="s">
        <v>652</v>
      </c>
      <c r="E1000" s="184"/>
      <c r="F1000" s="185"/>
      <c r="G1000" s="186" t="s">
        <v>44</v>
      </c>
      <c r="H1000" s="186" t="s">
        <v>653</v>
      </c>
      <c r="I1000" s="186" t="s">
        <v>39</v>
      </c>
      <c r="J1000" s="186" t="s">
        <v>654</v>
      </c>
      <c r="K1000" s="187" t="s">
        <v>655</v>
      </c>
      <c r="Q1000" s="672"/>
      <c r="R1000" s="672"/>
      <c r="S1000" s="672"/>
    </row>
    <row r="1001" spans="1:19" ht="13.5">
      <c r="A1001" s="701" t="s">
        <v>1128</v>
      </c>
      <c r="C1001" s="194"/>
      <c r="D1001" s="722" t="s">
        <v>656</v>
      </c>
      <c r="E1001" s="189"/>
      <c r="G1001" s="195"/>
      <c r="H1001" s="189"/>
      <c r="I1001" s="189"/>
      <c r="J1001" s="189"/>
      <c r="K1001" s="198"/>
      <c r="Q1001" s="672"/>
      <c r="R1001" s="672"/>
      <c r="S1001" s="672"/>
    </row>
    <row r="1002" spans="1:19" ht="13.5">
      <c r="A1002" s="701" t="s">
        <v>595</v>
      </c>
      <c r="B1002" t="s">
        <v>656</v>
      </c>
      <c r="C1002" s="188" t="s">
        <v>657</v>
      </c>
      <c r="D1002" s="699" t="s">
        <v>658</v>
      </c>
      <c r="E1002" s="189"/>
      <c r="G1002" s="190" t="s">
        <v>659</v>
      </c>
      <c r="H1002" s="191">
        <v>0.1</v>
      </c>
      <c r="I1002" s="191">
        <f>H1002*8/$F$999</f>
        <v>0.1</v>
      </c>
      <c r="J1002" s="192">
        <v>10.51</v>
      </c>
      <c r="K1002" s="193">
        <f>I1002*J1002</f>
        <v>1.0509999999999999</v>
      </c>
      <c r="M1002" s="205">
        <v>17</v>
      </c>
      <c r="N1002" t="s">
        <v>414</v>
      </c>
      <c r="O1002" s="205">
        <f>I1002*M1002</f>
        <v>1.7000000000000002</v>
      </c>
      <c r="P1002" s="706">
        <f>O1002*J1002</f>
        <v>17.867000000000001</v>
      </c>
      <c r="Q1002" s="672"/>
      <c r="R1002" s="672"/>
      <c r="S1002" s="672"/>
    </row>
    <row r="1003" spans="1:19" ht="13.5">
      <c r="A1003" s="701" t="s">
        <v>595</v>
      </c>
      <c r="B1003" t="s">
        <v>656</v>
      </c>
      <c r="C1003" s="188"/>
      <c r="D1003" s="699" t="s">
        <v>668</v>
      </c>
      <c r="E1003" s="189"/>
      <c r="G1003" s="190" t="s">
        <v>659</v>
      </c>
      <c r="H1003" s="191">
        <v>1</v>
      </c>
      <c r="I1003" s="191">
        <f t="shared" ref="I1003:I1004" si="60">H1003*8/$F$999</f>
        <v>1</v>
      </c>
      <c r="J1003" s="192">
        <v>9.3000000000000007</v>
      </c>
      <c r="K1003" s="193">
        <f>I1003*J1003</f>
        <v>9.3000000000000007</v>
      </c>
      <c r="M1003" s="205">
        <v>17</v>
      </c>
      <c r="N1003" t="s">
        <v>414</v>
      </c>
      <c r="O1003" s="205">
        <f>I1003*M1003</f>
        <v>17</v>
      </c>
      <c r="P1003" s="706">
        <f>O1003*J1003</f>
        <v>158.10000000000002</v>
      </c>
      <c r="Q1003" s="672"/>
      <c r="R1003" s="672"/>
      <c r="S1003" s="672"/>
    </row>
    <row r="1004" spans="1:19" ht="13.5">
      <c r="A1004" s="701" t="s">
        <v>595</v>
      </c>
      <c r="B1004" t="s">
        <v>656</v>
      </c>
      <c r="C1004" s="188" t="s">
        <v>660</v>
      </c>
      <c r="D1004" s="699" t="s">
        <v>661</v>
      </c>
      <c r="E1004" s="189"/>
      <c r="G1004" s="190" t="s">
        <v>659</v>
      </c>
      <c r="H1004" s="191">
        <v>1</v>
      </c>
      <c r="I1004" s="191">
        <f t="shared" si="60"/>
        <v>1</v>
      </c>
      <c r="J1004" s="192">
        <v>6.88</v>
      </c>
      <c r="K1004" s="193">
        <f>I1004*J1004</f>
        <v>6.88</v>
      </c>
      <c r="M1004" s="205">
        <v>17</v>
      </c>
      <c r="N1004" t="s">
        <v>414</v>
      </c>
      <c r="O1004" s="205">
        <f>I1004*M1004</f>
        <v>17</v>
      </c>
      <c r="P1004" s="706">
        <f>O1004*J1004</f>
        <v>116.96</v>
      </c>
      <c r="Q1004" s="672"/>
      <c r="R1004" s="672"/>
      <c r="S1004" s="672"/>
    </row>
    <row r="1005" spans="1:19" ht="13.5">
      <c r="A1005" s="701" t="s">
        <v>1128</v>
      </c>
      <c r="C1005" s="194"/>
      <c r="D1005" s="723"/>
      <c r="E1005" s="189"/>
      <c r="G1005" s="195"/>
      <c r="H1005" s="189"/>
      <c r="I1005" s="189"/>
      <c r="J1005" s="196"/>
      <c r="K1005" s="197">
        <f>SUM(K1002:K1004)</f>
        <v>17.231000000000002</v>
      </c>
      <c r="Q1005" s="672"/>
      <c r="R1005" s="672"/>
      <c r="S1005" s="672"/>
    </row>
    <row r="1006" spans="1:19" ht="13.5">
      <c r="A1006" s="701" t="s">
        <v>1128</v>
      </c>
      <c r="C1006" s="194"/>
      <c r="D1006" s="722" t="s">
        <v>667</v>
      </c>
      <c r="E1006" s="189"/>
      <c r="G1006" s="195"/>
      <c r="H1006" s="189"/>
      <c r="I1006" s="189"/>
      <c r="J1006" s="189"/>
      <c r="K1006" s="198"/>
      <c r="Q1006" s="672"/>
      <c r="R1006" s="672"/>
      <c r="S1006" s="672"/>
    </row>
    <row r="1007" spans="1:19" ht="25.5">
      <c r="A1007" s="701" t="s">
        <v>595</v>
      </c>
      <c r="B1007" t="s">
        <v>667</v>
      </c>
      <c r="C1007" s="188"/>
      <c r="D1007" s="699" t="s">
        <v>784</v>
      </c>
      <c r="E1007" s="189"/>
      <c r="G1007" s="190" t="s">
        <v>690</v>
      </c>
      <c r="H1007" s="189"/>
      <c r="I1007" s="191">
        <v>1</v>
      </c>
      <c r="J1007" s="695">
        <v>25.5</v>
      </c>
      <c r="K1007" s="193">
        <f>I1007*J1007</f>
        <v>25.5</v>
      </c>
      <c r="M1007" s="205">
        <v>17</v>
      </c>
      <c r="N1007" t="s">
        <v>414</v>
      </c>
      <c r="O1007" s="205">
        <f>I1007*M1007</f>
        <v>17</v>
      </c>
      <c r="P1007" s="706">
        <f>O1007*J1007</f>
        <v>433.5</v>
      </c>
      <c r="Q1007" s="672"/>
      <c r="R1007" s="672"/>
      <c r="S1007" s="672"/>
    </row>
    <row r="1008" spans="1:19" ht="13.5">
      <c r="A1008" s="701" t="s">
        <v>595</v>
      </c>
      <c r="B1008" t="s">
        <v>667</v>
      </c>
      <c r="C1008" s="188"/>
      <c r="D1008" s="699" t="s">
        <v>694</v>
      </c>
      <c r="E1008" s="189"/>
      <c r="G1008" s="190" t="s">
        <v>695</v>
      </c>
      <c r="H1008" s="189"/>
      <c r="I1008" s="191">
        <v>0.05</v>
      </c>
      <c r="J1008" s="192">
        <v>100</v>
      </c>
      <c r="K1008" s="193">
        <f>I1008*J1008</f>
        <v>5</v>
      </c>
      <c r="M1008" s="205">
        <v>17</v>
      </c>
      <c r="N1008" t="s">
        <v>414</v>
      </c>
      <c r="O1008" s="205">
        <f>I1008*M1008</f>
        <v>0.85000000000000009</v>
      </c>
      <c r="P1008" s="706">
        <f>O1008*J1008</f>
        <v>85.000000000000014</v>
      </c>
      <c r="Q1008" s="672"/>
      <c r="R1008" s="672"/>
      <c r="S1008" s="672"/>
    </row>
    <row r="1009" spans="1:19" ht="13.5">
      <c r="A1009" s="701" t="s">
        <v>1128</v>
      </c>
      <c r="C1009" s="194"/>
      <c r="D1009" s="723"/>
      <c r="E1009" s="189"/>
      <c r="G1009" s="195"/>
      <c r="H1009" s="189"/>
      <c r="I1009" s="189"/>
      <c r="J1009" s="196"/>
      <c r="K1009" s="197">
        <f>SUM(K1007:K1008)</f>
        <v>30.5</v>
      </c>
      <c r="Q1009" s="672"/>
      <c r="R1009" s="672"/>
      <c r="S1009" s="672"/>
    </row>
    <row r="1010" spans="1:19" ht="13.5">
      <c r="A1010" s="701" t="s">
        <v>1128</v>
      </c>
      <c r="C1010" s="194"/>
      <c r="D1010" s="722" t="s">
        <v>662</v>
      </c>
      <c r="E1010" s="189"/>
      <c r="G1010" s="195"/>
      <c r="H1010" s="189"/>
      <c r="I1010" s="189"/>
      <c r="J1010" s="189"/>
      <c r="K1010" s="198"/>
      <c r="Q1010" s="672"/>
      <c r="R1010" s="672"/>
      <c r="S1010" s="672"/>
    </row>
    <row r="1011" spans="1:19" ht="25.5">
      <c r="A1011" s="701" t="s">
        <v>595</v>
      </c>
      <c r="B1011" t="s">
        <v>662</v>
      </c>
      <c r="C1011" s="188" t="s">
        <v>663</v>
      </c>
      <c r="D1011" s="699" t="s">
        <v>664</v>
      </c>
      <c r="E1011" s="189"/>
      <c r="G1011" s="190" t="s">
        <v>665</v>
      </c>
      <c r="H1011" s="189"/>
      <c r="I1011" s="191">
        <v>5</v>
      </c>
      <c r="J1011" s="192">
        <f>K1005</f>
        <v>17.231000000000002</v>
      </c>
      <c r="K1011" s="193">
        <f>I1011*J1011/100</f>
        <v>0.86155000000000004</v>
      </c>
      <c r="M1011" s="205">
        <v>17</v>
      </c>
      <c r="N1011" t="s">
        <v>414</v>
      </c>
      <c r="O1011" s="205">
        <f>I1011*M1011</f>
        <v>85</v>
      </c>
      <c r="P1011" s="706">
        <f>O1011*J1011/100</f>
        <v>14.646350000000002</v>
      </c>
      <c r="Q1011" s="672"/>
      <c r="R1011" s="672"/>
      <c r="S1011" s="672"/>
    </row>
    <row r="1012" spans="1:19" ht="14.25" thickBot="1">
      <c r="A1012" s="701" t="s">
        <v>1128</v>
      </c>
      <c r="C1012" s="199"/>
      <c r="D1012" s="725"/>
      <c r="E1012" s="200"/>
      <c r="F1012" s="201"/>
      <c r="G1012" s="206"/>
      <c r="H1012" s="200"/>
      <c r="I1012" s="200"/>
      <c r="J1012" s="202"/>
      <c r="K1012" s="203">
        <f>SUM(K1011:K1011)</f>
        <v>0.86155000000000004</v>
      </c>
      <c r="Q1012" s="672"/>
      <c r="R1012" s="672"/>
      <c r="S1012" s="672"/>
    </row>
    <row r="1013" spans="1:19" ht="13.5" thickBot="1">
      <c r="A1013" s="701" t="s">
        <v>1128</v>
      </c>
      <c r="Q1013" s="672"/>
      <c r="R1013" s="672"/>
      <c r="S1013" s="672"/>
    </row>
    <row r="1014" spans="1:19">
      <c r="A1014" s="701" t="s">
        <v>1128</v>
      </c>
      <c r="C1014" s="176" t="s">
        <v>645</v>
      </c>
      <c r="D1014" s="212" t="str">
        <f>+QPS!C86</f>
        <v>3.06.27</v>
      </c>
      <c r="E1014" s="2282" t="str">
        <f>+QPS!G86</f>
        <v>SUMINISTRO Y MONTAJE DE BALL 300# SCRD STL CS/SS, HNDL OP</v>
      </c>
      <c r="F1014" s="2282"/>
      <c r="G1014" s="2282"/>
      <c r="H1014" s="2282"/>
      <c r="I1014" s="2282"/>
      <c r="J1014" s="2282"/>
      <c r="K1014" s="2283"/>
      <c r="Q1014" s="672">
        <f>QPS!V86</f>
        <v>950.2659000000001</v>
      </c>
      <c r="R1014" s="672">
        <f>SUM(P1014:P1029)</f>
        <v>950.26589999999999</v>
      </c>
      <c r="S1014" s="672">
        <f>Q1014-R1014</f>
        <v>0</v>
      </c>
    </row>
    <row r="1015" spans="1:19">
      <c r="A1015" s="701" t="s">
        <v>1128</v>
      </c>
      <c r="C1015" s="181" t="s">
        <v>646</v>
      </c>
      <c r="D1015" s="720" t="s">
        <v>675</v>
      </c>
      <c r="E1015" s="207" t="s">
        <v>648</v>
      </c>
      <c r="F1015" s="208">
        <v>8</v>
      </c>
      <c r="G1015" s="207" t="s">
        <v>649</v>
      </c>
      <c r="H1015" s="209">
        <f>F1015</f>
        <v>8</v>
      </c>
      <c r="I1015" s="210"/>
      <c r="J1015" s="211" t="s">
        <v>676</v>
      </c>
      <c r="K1015" s="182">
        <f>+K1021+K1025+K1028</f>
        <v>52.792550000000006</v>
      </c>
      <c r="Q1015" s="672"/>
      <c r="R1015" s="672"/>
      <c r="S1015" s="672"/>
    </row>
    <row r="1016" spans="1:19" ht="13.5" thickBot="1">
      <c r="A1016" s="701" t="s">
        <v>1128</v>
      </c>
      <c r="C1016" s="183" t="s">
        <v>651</v>
      </c>
      <c r="D1016" s="721" t="s">
        <v>652</v>
      </c>
      <c r="E1016" s="184"/>
      <c r="F1016" s="185"/>
      <c r="G1016" s="186" t="s">
        <v>44</v>
      </c>
      <c r="H1016" s="186" t="s">
        <v>653</v>
      </c>
      <c r="I1016" s="186" t="s">
        <v>39</v>
      </c>
      <c r="J1016" s="186" t="s">
        <v>654</v>
      </c>
      <c r="K1016" s="187" t="s">
        <v>655</v>
      </c>
      <c r="Q1016" s="672"/>
      <c r="R1016" s="672"/>
      <c r="S1016" s="672"/>
    </row>
    <row r="1017" spans="1:19" ht="13.5">
      <c r="A1017" s="701" t="s">
        <v>1128</v>
      </c>
      <c r="C1017" s="194"/>
      <c r="D1017" s="722" t="s">
        <v>656</v>
      </c>
      <c r="E1017" s="189"/>
      <c r="G1017" s="195"/>
      <c r="H1017" s="189"/>
      <c r="I1017" s="189"/>
      <c r="J1017" s="189"/>
      <c r="K1017" s="198"/>
      <c r="Q1017" s="672"/>
      <c r="R1017" s="672"/>
      <c r="S1017" s="672"/>
    </row>
    <row r="1018" spans="1:19" ht="13.5">
      <c r="A1018" s="701" t="s">
        <v>596</v>
      </c>
      <c r="B1018" t="s">
        <v>656</v>
      </c>
      <c r="C1018" s="188" t="s">
        <v>657</v>
      </c>
      <c r="D1018" s="699" t="s">
        <v>658</v>
      </c>
      <c r="E1018" s="189"/>
      <c r="G1018" s="190" t="s">
        <v>659</v>
      </c>
      <c r="H1018" s="191">
        <v>0.1</v>
      </c>
      <c r="I1018" s="191">
        <f>H1018*8/$F$1015</f>
        <v>0.1</v>
      </c>
      <c r="J1018" s="192">
        <v>10.51</v>
      </c>
      <c r="K1018" s="193">
        <f>I1018*J1018</f>
        <v>1.0509999999999999</v>
      </c>
      <c r="M1018" s="205">
        <v>18</v>
      </c>
      <c r="N1018" t="s">
        <v>414</v>
      </c>
      <c r="O1018" s="205">
        <f>I1018*M1018</f>
        <v>1.8</v>
      </c>
      <c r="P1018" s="706">
        <f>O1018*J1018</f>
        <v>18.917999999999999</v>
      </c>
      <c r="Q1018" s="672"/>
      <c r="R1018" s="672"/>
      <c r="S1018" s="672"/>
    </row>
    <row r="1019" spans="1:19" ht="13.5">
      <c r="A1019" s="701" t="s">
        <v>596</v>
      </c>
      <c r="B1019" t="s">
        <v>656</v>
      </c>
      <c r="C1019" s="188"/>
      <c r="D1019" s="699" t="s">
        <v>668</v>
      </c>
      <c r="E1019" s="189"/>
      <c r="G1019" s="190" t="s">
        <v>659</v>
      </c>
      <c r="H1019" s="191">
        <v>1</v>
      </c>
      <c r="I1019" s="191">
        <f t="shared" ref="I1019:I1020" si="61">H1019*8/$F$1015</f>
        <v>1</v>
      </c>
      <c r="J1019" s="192">
        <v>9.3000000000000007</v>
      </c>
      <c r="K1019" s="193">
        <f>I1019*J1019</f>
        <v>9.3000000000000007</v>
      </c>
      <c r="M1019" s="205">
        <v>18</v>
      </c>
      <c r="N1019" t="s">
        <v>414</v>
      </c>
      <c r="O1019" s="205">
        <f>I1019*M1019</f>
        <v>18</v>
      </c>
      <c r="P1019" s="706">
        <f>O1019*J1019</f>
        <v>167.4</v>
      </c>
      <c r="Q1019" s="672"/>
      <c r="R1019" s="672"/>
      <c r="S1019" s="672"/>
    </row>
    <row r="1020" spans="1:19" ht="13.5">
      <c r="A1020" s="701" t="s">
        <v>596</v>
      </c>
      <c r="B1020" t="s">
        <v>656</v>
      </c>
      <c r="C1020" s="188" t="s">
        <v>660</v>
      </c>
      <c r="D1020" s="699" t="s">
        <v>661</v>
      </c>
      <c r="E1020" s="189"/>
      <c r="G1020" s="190" t="s">
        <v>659</v>
      </c>
      <c r="H1020" s="191">
        <v>1</v>
      </c>
      <c r="I1020" s="191">
        <f t="shared" si="61"/>
        <v>1</v>
      </c>
      <c r="J1020" s="192">
        <v>6.88</v>
      </c>
      <c r="K1020" s="193">
        <f>I1020*J1020</f>
        <v>6.88</v>
      </c>
      <c r="M1020" s="205">
        <v>18</v>
      </c>
      <c r="N1020" t="s">
        <v>414</v>
      </c>
      <c r="O1020" s="205">
        <f>I1020*M1020</f>
        <v>18</v>
      </c>
      <c r="P1020" s="706">
        <f>O1020*J1020</f>
        <v>123.84</v>
      </c>
      <c r="Q1020" s="672"/>
      <c r="R1020" s="672"/>
      <c r="S1020" s="672"/>
    </row>
    <row r="1021" spans="1:19" ht="13.5">
      <c r="A1021" s="701" t="s">
        <v>1128</v>
      </c>
      <c r="C1021" s="194"/>
      <c r="D1021" s="723"/>
      <c r="E1021" s="189"/>
      <c r="G1021" s="195"/>
      <c r="H1021" s="189"/>
      <c r="I1021" s="189"/>
      <c r="J1021" s="196"/>
      <c r="K1021" s="197">
        <f>SUM(K1018:K1020)</f>
        <v>17.231000000000002</v>
      </c>
      <c r="Q1021" s="672"/>
      <c r="R1021" s="672"/>
      <c r="S1021" s="672"/>
    </row>
    <row r="1022" spans="1:19" ht="13.5">
      <c r="A1022" s="701" t="s">
        <v>1128</v>
      </c>
      <c r="C1022" s="194"/>
      <c r="D1022" s="722" t="s">
        <v>667</v>
      </c>
      <c r="E1022" s="189"/>
      <c r="G1022" s="195"/>
      <c r="H1022" s="189"/>
      <c r="I1022" s="189"/>
      <c r="J1022" s="189"/>
      <c r="K1022" s="198"/>
      <c r="Q1022" s="672"/>
      <c r="R1022" s="672"/>
      <c r="S1022" s="672"/>
    </row>
    <row r="1023" spans="1:19" ht="25.5">
      <c r="A1023" s="701" t="s">
        <v>596</v>
      </c>
      <c r="B1023" t="s">
        <v>667</v>
      </c>
      <c r="C1023" s="188"/>
      <c r="D1023" s="699" t="s">
        <v>785</v>
      </c>
      <c r="E1023" s="189"/>
      <c r="G1023" s="190" t="s">
        <v>690</v>
      </c>
      <c r="H1023" s="189"/>
      <c r="I1023" s="191">
        <v>1</v>
      </c>
      <c r="J1023" s="695">
        <v>29.7</v>
      </c>
      <c r="K1023" s="193">
        <f>I1023*J1023</f>
        <v>29.7</v>
      </c>
      <c r="M1023" s="205">
        <v>18</v>
      </c>
      <c r="N1023" t="s">
        <v>414</v>
      </c>
      <c r="O1023" s="205">
        <f>I1023*M1023</f>
        <v>18</v>
      </c>
      <c r="P1023" s="706">
        <f>O1023*J1023</f>
        <v>534.6</v>
      </c>
      <c r="Q1023" s="672"/>
      <c r="R1023" s="672"/>
      <c r="S1023" s="672"/>
    </row>
    <row r="1024" spans="1:19" ht="13.5">
      <c r="A1024" s="701" t="s">
        <v>596</v>
      </c>
      <c r="B1024" t="s">
        <v>667</v>
      </c>
      <c r="C1024" s="188"/>
      <c r="D1024" s="699" t="s">
        <v>694</v>
      </c>
      <c r="E1024" s="189"/>
      <c r="G1024" s="190" t="s">
        <v>695</v>
      </c>
      <c r="H1024" s="189"/>
      <c r="I1024" s="191">
        <v>0.05</v>
      </c>
      <c r="J1024" s="192">
        <v>100</v>
      </c>
      <c r="K1024" s="193">
        <f>I1024*J1024</f>
        <v>5</v>
      </c>
      <c r="M1024" s="205">
        <v>18</v>
      </c>
      <c r="N1024" t="s">
        <v>414</v>
      </c>
      <c r="O1024" s="205">
        <f>I1024*M1024</f>
        <v>0.9</v>
      </c>
      <c r="P1024" s="706">
        <f>O1024*J1024</f>
        <v>90</v>
      </c>
      <c r="Q1024" s="672"/>
      <c r="R1024" s="672"/>
      <c r="S1024" s="672"/>
    </row>
    <row r="1025" spans="1:19" ht="13.5">
      <c r="A1025" s="701" t="s">
        <v>1128</v>
      </c>
      <c r="C1025" s="194"/>
      <c r="D1025" s="723"/>
      <c r="E1025" s="189"/>
      <c r="G1025" s="195"/>
      <c r="H1025" s="189"/>
      <c r="I1025" s="189"/>
      <c r="J1025" s="196"/>
      <c r="K1025" s="197">
        <f>SUM(K1023:K1024)</f>
        <v>34.700000000000003</v>
      </c>
      <c r="Q1025" s="672"/>
      <c r="R1025" s="672"/>
      <c r="S1025" s="672"/>
    </row>
    <row r="1026" spans="1:19" ht="13.5">
      <c r="A1026" s="701" t="s">
        <v>1128</v>
      </c>
      <c r="C1026" s="194"/>
      <c r="D1026" s="722" t="s">
        <v>662</v>
      </c>
      <c r="E1026" s="189"/>
      <c r="G1026" s="195"/>
      <c r="H1026" s="189"/>
      <c r="I1026" s="189"/>
      <c r="J1026" s="189"/>
      <c r="K1026" s="198"/>
      <c r="Q1026" s="672"/>
      <c r="R1026" s="672"/>
      <c r="S1026" s="672"/>
    </row>
    <row r="1027" spans="1:19" ht="25.5">
      <c r="A1027" s="701" t="s">
        <v>596</v>
      </c>
      <c r="B1027" t="s">
        <v>662</v>
      </c>
      <c r="C1027" s="188" t="s">
        <v>663</v>
      </c>
      <c r="D1027" s="699" t="s">
        <v>664</v>
      </c>
      <c r="E1027" s="189"/>
      <c r="G1027" s="190" t="s">
        <v>665</v>
      </c>
      <c r="H1027" s="189"/>
      <c r="I1027" s="191">
        <v>5</v>
      </c>
      <c r="J1027" s="192">
        <f>K1021</f>
        <v>17.231000000000002</v>
      </c>
      <c r="K1027" s="193">
        <f>I1027*J1027/100</f>
        <v>0.86155000000000004</v>
      </c>
      <c r="M1027" s="205">
        <v>18</v>
      </c>
      <c r="N1027" t="s">
        <v>414</v>
      </c>
      <c r="O1027" s="205">
        <f>I1027*M1027</f>
        <v>90</v>
      </c>
      <c r="P1027" s="706">
        <f>O1027*J1027/100</f>
        <v>15.507900000000001</v>
      </c>
      <c r="Q1027" s="672"/>
      <c r="R1027" s="672"/>
      <c r="S1027" s="672"/>
    </row>
    <row r="1028" spans="1:19" ht="14.25" thickBot="1">
      <c r="A1028" s="701" t="s">
        <v>1128</v>
      </c>
      <c r="C1028" s="199"/>
      <c r="D1028" s="725"/>
      <c r="E1028" s="200"/>
      <c r="F1028" s="201"/>
      <c r="G1028" s="206"/>
      <c r="H1028" s="200"/>
      <c r="I1028" s="200"/>
      <c r="J1028" s="202"/>
      <c r="K1028" s="203">
        <f>SUM(K1027:K1027)</f>
        <v>0.86155000000000004</v>
      </c>
      <c r="Q1028" s="672"/>
      <c r="R1028" s="672"/>
      <c r="S1028" s="672"/>
    </row>
    <row r="1029" spans="1:19" ht="13.5" thickBot="1">
      <c r="A1029" s="701" t="s">
        <v>1128</v>
      </c>
      <c r="Q1029" s="672"/>
      <c r="R1029" s="672"/>
      <c r="S1029" s="672"/>
    </row>
    <row r="1030" spans="1:19">
      <c r="A1030" s="701" t="s">
        <v>1128</v>
      </c>
      <c r="C1030" s="176" t="s">
        <v>645</v>
      </c>
      <c r="D1030" s="212" t="str">
        <f>+QPS!C87</f>
        <v>3.06.28</v>
      </c>
      <c r="E1030" s="2282" t="str">
        <f>+QPS!G87</f>
        <v>SUMINISTRO Y MONTAJE DE FLG SW CLASS 150 RF CS STD BORE A105</v>
      </c>
      <c r="F1030" s="2282"/>
      <c r="G1030" s="2282"/>
      <c r="H1030" s="2282"/>
      <c r="I1030" s="2282"/>
      <c r="J1030" s="2282"/>
      <c r="K1030" s="2283"/>
      <c r="Q1030" s="672">
        <f>QPS!V87</f>
        <v>213.67677142857144</v>
      </c>
      <c r="R1030" s="672">
        <f>SUM(P1030:P1049)</f>
        <v>213.67677142857144</v>
      </c>
      <c r="S1030" s="672">
        <f>Q1030-R1030</f>
        <v>0</v>
      </c>
    </row>
    <row r="1031" spans="1:19">
      <c r="A1031" s="701" t="s">
        <v>1128</v>
      </c>
      <c r="C1031" s="181" t="s">
        <v>646</v>
      </c>
      <c r="D1031" s="720" t="s">
        <v>675</v>
      </c>
      <c r="E1031" s="207" t="s">
        <v>648</v>
      </c>
      <c r="F1031" s="208">
        <v>4</v>
      </c>
      <c r="G1031" s="207" t="s">
        <v>649</v>
      </c>
      <c r="H1031" s="209">
        <f>F1031</f>
        <v>4</v>
      </c>
      <c r="I1031" s="210"/>
      <c r="J1031" s="211" t="s">
        <v>676</v>
      </c>
      <c r="K1031" s="182">
        <f>+K1038+K1043+K1048</f>
        <v>106.83838571428572</v>
      </c>
      <c r="Q1031" s="672"/>
      <c r="R1031" s="672"/>
      <c r="S1031" s="672"/>
    </row>
    <row r="1032" spans="1:19" ht="13.5" thickBot="1">
      <c r="A1032" s="701" t="s">
        <v>1128</v>
      </c>
      <c r="C1032" s="183" t="s">
        <v>651</v>
      </c>
      <c r="D1032" s="721" t="s">
        <v>652</v>
      </c>
      <c r="E1032" s="184"/>
      <c r="F1032" s="185"/>
      <c r="G1032" s="186" t="s">
        <v>44</v>
      </c>
      <c r="H1032" s="186" t="s">
        <v>653</v>
      </c>
      <c r="I1032" s="186" t="s">
        <v>39</v>
      </c>
      <c r="J1032" s="186" t="s">
        <v>654</v>
      </c>
      <c r="K1032" s="187" t="s">
        <v>655</v>
      </c>
      <c r="Q1032" s="672"/>
      <c r="R1032" s="672"/>
      <c r="S1032" s="672"/>
    </row>
    <row r="1033" spans="1:19" ht="13.5">
      <c r="A1033" s="701" t="s">
        <v>1128</v>
      </c>
      <c r="C1033" s="194"/>
      <c r="D1033" s="722" t="s">
        <v>656</v>
      </c>
      <c r="E1033" s="189"/>
      <c r="G1033" s="195"/>
      <c r="H1033" s="189"/>
      <c r="I1033" s="189"/>
      <c r="J1033" s="189"/>
      <c r="K1033" s="198"/>
      <c r="Q1033" s="672"/>
      <c r="R1033" s="672"/>
      <c r="S1033" s="672"/>
    </row>
    <row r="1034" spans="1:19" ht="13.5">
      <c r="A1034" s="701" t="s">
        <v>597</v>
      </c>
      <c r="B1034" t="s">
        <v>656</v>
      </c>
      <c r="C1034" s="188" t="s">
        <v>657</v>
      </c>
      <c r="D1034" s="699" t="s">
        <v>658</v>
      </c>
      <c r="E1034" s="189"/>
      <c r="G1034" s="190" t="s">
        <v>659</v>
      </c>
      <c r="H1034" s="191">
        <v>0.1</v>
      </c>
      <c r="I1034" s="191">
        <f>H1034*8/$F$1031</f>
        <v>0.2</v>
      </c>
      <c r="J1034" s="192">
        <v>10.51</v>
      </c>
      <c r="K1034" s="193">
        <f>I1034*J1034</f>
        <v>2.1019999999999999</v>
      </c>
      <c r="M1034" s="205">
        <v>2</v>
      </c>
      <c r="N1034" t="s">
        <v>414</v>
      </c>
      <c r="O1034" s="205">
        <f>I1034*M1034</f>
        <v>0.4</v>
      </c>
      <c r="P1034" s="706">
        <f>O1034*J1034</f>
        <v>4.2039999999999997</v>
      </c>
      <c r="Q1034" s="672"/>
      <c r="R1034" s="672"/>
      <c r="S1034" s="672"/>
    </row>
    <row r="1035" spans="1:19" ht="13.5">
      <c r="A1035" s="701" t="s">
        <v>597</v>
      </c>
      <c r="B1035" t="s">
        <v>656</v>
      </c>
      <c r="C1035" s="188"/>
      <c r="D1035" s="699" t="s">
        <v>668</v>
      </c>
      <c r="E1035" s="189"/>
      <c r="G1035" s="190" t="s">
        <v>659</v>
      </c>
      <c r="H1035" s="191">
        <v>1</v>
      </c>
      <c r="I1035" s="191">
        <f t="shared" ref="I1035:I1037" si="62">H1035*8/$F$1031</f>
        <v>2</v>
      </c>
      <c r="J1035" s="192">
        <v>9.3000000000000007</v>
      </c>
      <c r="K1035" s="193">
        <f>I1035*J1035</f>
        <v>18.600000000000001</v>
      </c>
      <c r="M1035" s="205">
        <v>2</v>
      </c>
      <c r="N1035" t="s">
        <v>414</v>
      </c>
      <c r="O1035" s="205">
        <f>I1035*M1035</f>
        <v>4</v>
      </c>
      <c r="P1035" s="706">
        <f>O1035*J1035</f>
        <v>37.200000000000003</v>
      </c>
      <c r="Q1035" s="672"/>
      <c r="R1035" s="672"/>
      <c r="S1035" s="672"/>
    </row>
    <row r="1036" spans="1:19" ht="13.5">
      <c r="A1036" s="701" t="s">
        <v>597</v>
      </c>
      <c r="B1036" t="s">
        <v>656</v>
      </c>
      <c r="C1036" s="188" t="s">
        <v>660</v>
      </c>
      <c r="D1036" s="699" t="s">
        <v>661</v>
      </c>
      <c r="E1036" s="189"/>
      <c r="G1036" s="190" t="s">
        <v>659</v>
      </c>
      <c r="H1036" s="191">
        <v>1</v>
      </c>
      <c r="I1036" s="191">
        <f t="shared" si="62"/>
        <v>2</v>
      </c>
      <c r="J1036" s="192">
        <v>6.88</v>
      </c>
      <c r="K1036" s="193">
        <f>I1036*J1036</f>
        <v>13.76</v>
      </c>
      <c r="M1036" s="205">
        <v>2</v>
      </c>
      <c r="N1036" t="s">
        <v>414</v>
      </c>
      <c r="O1036" s="205">
        <f>I1036*M1036</f>
        <v>4</v>
      </c>
      <c r="P1036" s="706">
        <f>O1036*J1036</f>
        <v>27.52</v>
      </c>
      <c r="Q1036" s="672"/>
      <c r="R1036" s="672"/>
      <c r="S1036" s="672"/>
    </row>
    <row r="1037" spans="1:19" ht="13.5">
      <c r="A1037" s="701" t="s">
        <v>597</v>
      </c>
      <c r="B1037" t="s">
        <v>656</v>
      </c>
      <c r="C1037" s="188"/>
      <c r="D1037" s="699" t="s">
        <v>757</v>
      </c>
      <c r="E1037" s="189"/>
      <c r="G1037" s="190" t="s">
        <v>659</v>
      </c>
      <c r="H1037" s="191">
        <v>1</v>
      </c>
      <c r="I1037" s="191">
        <f t="shared" si="62"/>
        <v>2</v>
      </c>
      <c r="J1037" s="192">
        <v>12.53</v>
      </c>
      <c r="K1037" s="193">
        <f>I1037*J1037</f>
        <v>25.06</v>
      </c>
      <c r="M1037" s="205">
        <v>2</v>
      </c>
      <c r="N1037" t="s">
        <v>414</v>
      </c>
      <c r="O1037" s="205">
        <f>I1037*M1037</f>
        <v>4</v>
      </c>
      <c r="P1037" s="706">
        <f>O1037*J1037</f>
        <v>50.12</v>
      </c>
      <c r="Q1037" s="672"/>
      <c r="R1037" s="672"/>
      <c r="S1037" s="672"/>
    </row>
    <row r="1038" spans="1:19" ht="13.5">
      <c r="A1038" s="701" t="s">
        <v>1128</v>
      </c>
      <c r="C1038" s="194"/>
      <c r="D1038" s="723"/>
      <c r="E1038" s="189"/>
      <c r="G1038" s="195"/>
      <c r="H1038" s="189"/>
      <c r="I1038" s="189"/>
      <c r="J1038" s="196"/>
      <c r="K1038" s="197">
        <f>SUM(K1034:K1037)</f>
        <v>59.522000000000006</v>
      </c>
      <c r="Q1038" s="672"/>
      <c r="R1038" s="672"/>
      <c r="S1038" s="672"/>
    </row>
    <row r="1039" spans="1:19" ht="13.5">
      <c r="A1039" s="701" t="s">
        <v>1128</v>
      </c>
      <c r="C1039" s="194"/>
      <c r="D1039" s="722" t="s">
        <v>667</v>
      </c>
      <c r="E1039" s="189"/>
      <c r="G1039" s="195"/>
      <c r="H1039" s="189"/>
      <c r="I1039" s="189"/>
      <c r="J1039" s="189"/>
      <c r="K1039" s="198"/>
      <c r="Q1039" s="672"/>
      <c r="R1039" s="672"/>
      <c r="S1039" s="672"/>
    </row>
    <row r="1040" spans="1:19" ht="25.5">
      <c r="A1040" s="701" t="s">
        <v>597</v>
      </c>
      <c r="B1040" t="s">
        <v>667</v>
      </c>
      <c r="C1040" s="188"/>
      <c r="D1040" s="699" t="s">
        <v>786</v>
      </c>
      <c r="E1040" s="189"/>
      <c r="G1040" s="190" t="s">
        <v>690</v>
      </c>
      <c r="H1040" s="189"/>
      <c r="I1040" s="191">
        <v>1</v>
      </c>
      <c r="J1040" s="192">
        <f>90/3.5</f>
        <v>25.714285714285715</v>
      </c>
      <c r="K1040" s="193">
        <f>I1040*J1040</f>
        <v>25.714285714285715</v>
      </c>
      <c r="M1040" s="205">
        <v>2</v>
      </c>
      <c r="N1040" t="s">
        <v>414</v>
      </c>
      <c r="O1040" s="205">
        <f>I1040*M1040</f>
        <v>2</v>
      </c>
      <c r="P1040" s="706">
        <f>O1040*J1040</f>
        <v>51.428571428571431</v>
      </c>
      <c r="Q1040" s="672"/>
      <c r="R1040" s="672"/>
      <c r="S1040" s="672"/>
    </row>
    <row r="1041" spans="1:19" ht="13.5">
      <c r="A1041" s="701" t="s">
        <v>597</v>
      </c>
      <c r="B1041" t="s">
        <v>667</v>
      </c>
      <c r="C1041" s="188"/>
      <c r="D1041" s="699" t="s">
        <v>829</v>
      </c>
      <c r="E1041" s="189"/>
      <c r="G1041" s="190" t="s">
        <v>722</v>
      </c>
      <c r="H1041" s="189"/>
      <c r="I1041" s="191">
        <v>0.1</v>
      </c>
      <c r="J1041" s="192">
        <f>+J936</f>
        <v>6.26</v>
      </c>
      <c r="K1041" s="193">
        <f>I1041*J1041</f>
        <v>0.626</v>
      </c>
      <c r="M1041" s="205">
        <v>2</v>
      </c>
      <c r="N1041" t="s">
        <v>414</v>
      </c>
      <c r="O1041" s="205">
        <f>I1041*M1041</f>
        <v>0.2</v>
      </c>
      <c r="P1041" s="706">
        <f>O1041*J1041</f>
        <v>1.252</v>
      </c>
      <c r="Q1041" s="672"/>
      <c r="R1041" s="672"/>
      <c r="S1041" s="672"/>
    </row>
    <row r="1042" spans="1:19" ht="13.5">
      <c r="A1042" s="701" t="s">
        <v>597</v>
      </c>
      <c r="B1042" t="s">
        <v>667</v>
      </c>
      <c r="C1042" s="188"/>
      <c r="D1042" s="699" t="s">
        <v>830</v>
      </c>
      <c r="E1042" s="189"/>
      <c r="G1042" s="190" t="s">
        <v>695</v>
      </c>
      <c r="H1042" s="189"/>
      <c r="I1042" s="191">
        <v>0.05</v>
      </c>
      <c r="J1042" s="192">
        <v>100</v>
      </c>
      <c r="K1042" s="193">
        <f>I1042*J1042</f>
        <v>5</v>
      </c>
      <c r="M1042" s="205">
        <v>2</v>
      </c>
      <c r="N1042" t="s">
        <v>414</v>
      </c>
      <c r="O1042" s="205">
        <f>I1042*M1042</f>
        <v>0.1</v>
      </c>
      <c r="P1042" s="706">
        <f>O1042*J1042</f>
        <v>10</v>
      </c>
      <c r="Q1042" s="672"/>
      <c r="R1042" s="672"/>
      <c r="S1042" s="672"/>
    </row>
    <row r="1043" spans="1:19" ht="13.5">
      <c r="A1043" s="701" t="s">
        <v>1128</v>
      </c>
      <c r="C1043" s="194"/>
      <c r="D1043" s="723"/>
      <c r="E1043" s="189"/>
      <c r="G1043" s="195"/>
      <c r="H1043" s="189"/>
      <c r="I1043" s="189"/>
      <c r="J1043" s="196"/>
      <c r="K1043" s="197">
        <f>SUM(K1040:K1042)</f>
        <v>31.340285714285717</v>
      </c>
      <c r="Q1043" s="672"/>
      <c r="R1043" s="672"/>
      <c r="S1043" s="672"/>
    </row>
    <row r="1044" spans="1:19" ht="13.5">
      <c r="A1044" s="701" t="s">
        <v>1128</v>
      </c>
      <c r="C1044" s="194"/>
      <c r="D1044" s="722" t="s">
        <v>662</v>
      </c>
      <c r="E1044" s="189"/>
      <c r="G1044" s="195"/>
      <c r="H1044" s="189"/>
      <c r="I1044" s="189"/>
      <c r="J1044" s="189"/>
      <c r="K1044" s="198"/>
      <c r="Q1044" s="672"/>
      <c r="R1044" s="672"/>
      <c r="S1044" s="672"/>
    </row>
    <row r="1045" spans="1:19" ht="25.5">
      <c r="A1045" s="701" t="s">
        <v>597</v>
      </c>
      <c r="B1045" t="s">
        <v>662</v>
      </c>
      <c r="C1045" s="188" t="s">
        <v>663</v>
      </c>
      <c r="D1045" s="699" t="s">
        <v>664</v>
      </c>
      <c r="E1045" s="189"/>
      <c r="G1045" s="190" t="s">
        <v>665</v>
      </c>
      <c r="H1045" s="189"/>
      <c r="I1045" s="191">
        <v>5</v>
      </c>
      <c r="J1045" s="192">
        <f>K1038</f>
        <v>59.522000000000006</v>
      </c>
      <c r="K1045" s="193">
        <f>I1045*J1045/100</f>
        <v>2.9761000000000002</v>
      </c>
      <c r="M1045" s="205">
        <v>2</v>
      </c>
      <c r="N1045" t="s">
        <v>414</v>
      </c>
      <c r="O1045" s="205">
        <f>I1045*M1045</f>
        <v>10</v>
      </c>
      <c r="P1045" s="706">
        <f>O1045*J1045/100</f>
        <v>5.9522000000000004</v>
      </c>
      <c r="Q1045" s="672"/>
      <c r="R1045" s="672"/>
      <c r="S1045" s="672"/>
    </row>
    <row r="1046" spans="1:19" ht="13.5">
      <c r="A1046" s="701" t="s">
        <v>597</v>
      </c>
      <c r="B1046" t="s">
        <v>662</v>
      </c>
      <c r="C1046" s="188"/>
      <c r="D1046" s="724" t="s">
        <v>760</v>
      </c>
      <c r="E1046" s="189"/>
      <c r="G1046" s="190" t="s">
        <v>666</v>
      </c>
      <c r="H1046" s="191">
        <v>1</v>
      </c>
      <c r="I1046" s="191">
        <f>H1046*8/$H$1031</f>
        <v>2</v>
      </c>
      <c r="J1046" s="192">
        <f>+J961</f>
        <v>1.5</v>
      </c>
      <c r="K1046" s="193">
        <f>I1046*J1046</f>
        <v>3</v>
      </c>
      <c r="M1046" s="205">
        <v>2</v>
      </c>
      <c r="N1046" t="s">
        <v>414</v>
      </c>
      <c r="O1046" s="205">
        <f>I1046*M1046</f>
        <v>4</v>
      </c>
      <c r="P1046" s="706">
        <f>O1046*J1046</f>
        <v>6</v>
      </c>
      <c r="Q1046" s="672"/>
      <c r="R1046" s="672"/>
      <c r="S1046" s="672"/>
    </row>
    <row r="1047" spans="1:19" ht="13.5">
      <c r="A1047" s="701" t="s">
        <v>597</v>
      </c>
      <c r="B1047" t="s">
        <v>662</v>
      </c>
      <c r="C1047" s="188"/>
      <c r="D1047" s="724" t="s">
        <v>726</v>
      </c>
      <c r="E1047" s="189"/>
      <c r="G1047" s="190" t="s">
        <v>666</v>
      </c>
      <c r="H1047" s="191">
        <v>1</v>
      </c>
      <c r="I1047" s="191">
        <f>H1047*8/$H$1031</f>
        <v>2</v>
      </c>
      <c r="J1047" s="192">
        <f>+J962</f>
        <v>5</v>
      </c>
      <c r="K1047" s="193">
        <f>I1047*J1047</f>
        <v>10</v>
      </c>
      <c r="M1047" s="205">
        <v>2</v>
      </c>
      <c r="N1047" t="s">
        <v>414</v>
      </c>
      <c r="O1047" s="205">
        <f>I1047*M1047</f>
        <v>4</v>
      </c>
      <c r="P1047" s="706">
        <f>O1047*J1047</f>
        <v>20</v>
      </c>
      <c r="Q1047" s="672"/>
      <c r="R1047" s="672"/>
      <c r="S1047" s="672"/>
    </row>
    <row r="1048" spans="1:19" ht="14.25" thickBot="1">
      <c r="A1048" s="701" t="s">
        <v>1128</v>
      </c>
      <c r="C1048" s="199"/>
      <c r="D1048" s="725"/>
      <c r="E1048" s="200"/>
      <c r="F1048" s="201"/>
      <c r="G1048" s="206"/>
      <c r="H1048" s="200"/>
      <c r="I1048" s="200"/>
      <c r="J1048" s="202"/>
      <c r="K1048" s="203">
        <f>SUM(K1045:K1047)</f>
        <v>15.976100000000001</v>
      </c>
      <c r="Q1048" s="672"/>
      <c r="R1048" s="672"/>
      <c r="S1048" s="672"/>
    </row>
    <row r="1049" spans="1:19" ht="13.5" thickBot="1">
      <c r="A1049" s="701" t="s">
        <v>1128</v>
      </c>
      <c r="Q1049" s="672"/>
      <c r="R1049" s="672"/>
      <c r="S1049" s="672"/>
    </row>
    <row r="1050" spans="1:19">
      <c r="A1050" s="701" t="s">
        <v>1128</v>
      </c>
      <c r="C1050" s="176" t="s">
        <v>645</v>
      </c>
      <c r="D1050" s="212" t="str">
        <f>+QPS!C88</f>
        <v>3.06.29</v>
      </c>
      <c r="E1050" s="2282" t="str">
        <f>+QPS!G88</f>
        <v>SUMINISTRO Y MONTAJE DE FLG SW CLASS 150 RF CS STD BORE A105</v>
      </c>
      <c r="F1050" s="2282"/>
      <c r="G1050" s="2282"/>
      <c r="H1050" s="2282"/>
      <c r="I1050" s="2282"/>
      <c r="J1050" s="2282"/>
      <c r="K1050" s="2283"/>
      <c r="Q1050" s="672">
        <f>QPS!V88</f>
        <v>563.38935714285708</v>
      </c>
      <c r="R1050" s="672">
        <f>SUM(P1050:P1069)</f>
        <v>563.38935714285708</v>
      </c>
      <c r="S1050" s="672">
        <f>Q1050-R1050</f>
        <v>0</v>
      </c>
    </row>
    <row r="1051" spans="1:19">
      <c r="A1051" s="701" t="s">
        <v>1128</v>
      </c>
      <c r="C1051" s="181" t="s">
        <v>646</v>
      </c>
      <c r="D1051" s="720" t="s">
        <v>675</v>
      </c>
      <c r="E1051" s="207" t="s">
        <v>648</v>
      </c>
      <c r="F1051" s="208">
        <v>4</v>
      </c>
      <c r="G1051" s="207" t="s">
        <v>649</v>
      </c>
      <c r="H1051" s="209">
        <f>F1051</f>
        <v>4</v>
      </c>
      <c r="I1051" s="210"/>
      <c r="J1051" s="211" t="s">
        <v>676</v>
      </c>
      <c r="K1051" s="182">
        <f>+K1058+K1063+K1068</f>
        <v>112.67787142857142</v>
      </c>
      <c r="Q1051" s="672"/>
      <c r="R1051" s="672"/>
      <c r="S1051" s="672"/>
    </row>
    <row r="1052" spans="1:19" ht="13.5" thickBot="1">
      <c r="A1052" s="701" t="s">
        <v>1128</v>
      </c>
      <c r="C1052" s="183" t="s">
        <v>651</v>
      </c>
      <c r="D1052" s="721" t="s">
        <v>652</v>
      </c>
      <c r="E1052" s="184"/>
      <c r="F1052" s="185"/>
      <c r="G1052" s="186" t="s">
        <v>44</v>
      </c>
      <c r="H1052" s="186" t="s">
        <v>653</v>
      </c>
      <c r="I1052" s="186" t="s">
        <v>39</v>
      </c>
      <c r="J1052" s="186" t="s">
        <v>654</v>
      </c>
      <c r="K1052" s="187" t="s">
        <v>655</v>
      </c>
      <c r="Q1052" s="672"/>
      <c r="R1052" s="672"/>
      <c r="S1052" s="672"/>
    </row>
    <row r="1053" spans="1:19" ht="13.5">
      <c r="A1053" s="701" t="s">
        <v>1128</v>
      </c>
      <c r="C1053" s="194"/>
      <c r="D1053" s="722" t="s">
        <v>656</v>
      </c>
      <c r="E1053" s="189"/>
      <c r="G1053" s="195"/>
      <c r="H1053" s="189"/>
      <c r="I1053" s="189"/>
      <c r="J1053" s="189"/>
      <c r="K1053" s="198"/>
      <c r="Q1053" s="672"/>
      <c r="R1053" s="672"/>
      <c r="S1053" s="672"/>
    </row>
    <row r="1054" spans="1:19" ht="13.5">
      <c r="A1054" s="701" t="s">
        <v>598</v>
      </c>
      <c r="B1054" t="s">
        <v>656</v>
      </c>
      <c r="C1054" s="188" t="s">
        <v>657</v>
      </c>
      <c r="D1054" s="699" t="s">
        <v>658</v>
      </c>
      <c r="E1054" s="189"/>
      <c r="G1054" s="190" t="s">
        <v>659</v>
      </c>
      <c r="H1054" s="191">
        <v>0.1</v>
      </c>
      <c r="I1054" s="191">
        <f>H1054*8/$F$1051</f>
        <v>0.2</v>
      </c>
      <c r="J1054" s="192">
        <v>10.51</v>
      </c>
      <c r="K1054" s="193">
        <f>I1054*J1054</f>
        <v>2.1019999999999999</v>
      </c>
      <c r="M1054" s="205">
        <v>5</v>
      </c>
      <c r="N1054" t="s">
        <v>414</v>
      </c>
      <c r="O1054" s="205">
        <f>I1054*M1054</f>
        <v>1</v>
      </c>
      <c r="P1054" s="706">
        <f>O1054*J1054</f>
        <v>10.51</v>
      </c>
      <c r="Q1054" s="672"/>
      <c r="R1054" s="672"/>
      <c r="S1054" s="672"/>
    </row>
    <row r="1055" spans="1:19" ht="13.5">
      <c r="A1055" s="701" t="s">
        <v>598</v>
      </c>
      <c r="B1055" t="s">
        <v>656</v>
      </c>
      <c r="C1055" s="188"/>
      <c r="D1055" s="699" t="s">
        <v>668</v>
      </c>
      <c r="E1055" s="189"/>
      <c r="G1055" s="190" t="s">
        <v>659</v>
      </c>
      <c r="H1055" s="191">
        <v>1</v>
      </c>
      <c r="I1055" s="191">
        <f t="shared" ref="I1055:I1057" si="63">H1055*8/$F$1051</f>
        <v>2</v>
      </c>
      <c r="J1055" s="192">
        <v>9.3000000000000007</v>
      </c>
      <c r="K1055" s="193">
        <f>I1055*J1055</f>
        <v>18.600000000000001</v>
      </c>
      <c r="M1055" s="205">
        <v>5</v>
      </c>
      <c r="N1055" t="s">
        <v>414</v>
      </c>
      <c r="O1055" s="205">
        <f>I1055*M1055</f>
        <v>10</v>
      </c>
      <c r="P1055" s="706">
        <f>O1055*J1055</f>
        <v>93</v>
      </c>
      <c r="Q1055" s="672"/>
      <c r="R1055" s="672"/>
      <c r="S1055" s="672"/>
    </row>
    <row r="1056" spans="1:19" ht="13.5">
      <c r="A1056" s="701" t="s">
        <v>598</v>
      </c>
      <c r="B1056" t="s">
        <v>656</v>
      </c>
      <c r="C1056" s="188"/>
      <c r="D1056" s="699" t="s">
        <v>757</v>
      </c>
      <c r="E1056" s="189"/>
      <c r="G1056" s="190" t="s">
        <v>659</v>
      </c>
      <c r="H1056" s="191">
        <v>1</v>
      </c>
      <c r="I1056" s="191">
        <f t="shared" si="63"/>
        <v>2</v>
      </c>
      <c r="J1056" s="192">
        <v>12.53</v>
      </c>
      <c r="K1056" s="193">
        <f>I1056*J1056</f>
        <v>25.06</v>
      </c>
      <c r="M1056" s="205">
        <v>5</v>
      </c>
      <c r="N1056" t="s">
        <v>414</v>
      </c>
      <c r="O1056" s="205">
        <f>I1056*M1056</f>
        <v>10</v>
      </c>
      <c r="P1056" s="706">
        <f>O1056*J1056</f>
        <v>125.3</v>
      </c>
      <c r="Q1056" s="672"/>
      <c r="R1056" s="672"/>
      <c r="S1056" s="672"/>
    </row>
    <row r="1057" spans="1:19" ht="13.5">
      <c r="A1057" s="701" t="s">
        <v>598</v>
      </c>
      <c r="B1057" t="s">
        <v>656</v>
      </c>
      <c r="C1057" s="188" t="s">
        <v>660</v>
      </c>
      <c r="D1057" s="699" t="s">
        <v>661</v>
      </c>
      <c r="E1057" s="189"/>
      <c r="G1057" s="190" t="s">
        <v>659</v>
      </c>
      <c r="H1057" s="191">
        <v>1</v>
      </c>
      <c r="I1057" s="191">
        <f t="shared" si="63"/>
        <v>2</v>
      </c>
      <c r="J1057" s="192">
        <v>6.88</v>
      </c>
      <c r="K1057" s="193">
        <f>I1057*J1057</f>
        <v>13.76</v>
      </c>
      <c r="M1057" s="205">
        <v>5</v>
      </c>
      <c r="N1057" t="s">
        <v>414</v>
      </c>
      <c r="O1057" s="205">
        <f>I1057*M1057</f>
        <v>10</v>
      </c>
      <c r="P1057" s="706">
        <f>O1057*J1057</f>
        <v>68.8</v>
      </c>
      <c r="Q1057" s="672"/>
      <c r="R1057" s="672"/>
      <c r="S1057" s="672"/>
    </row>
    <row r="1058" spans="1:19" ht="13.5">
      <c r="A1058" s="701" t="s">
        <v>1128</v>
      </c>
      <c r="C1058" s="194"/>
      <c r="D1058" s="723"/>
      <c r="E1058" s="189"/>
      <c r="G1058" s="195"/>
      <c r="H1058" s="189"/>
      <c r="I1058" s="189"/>
      <c r="J1058" s="196"/>
      <c r="K1058" s="197">
        <f>SUM(K1054:K1057)</f>
        <v>59.521999999999998</v>
      </c>
      <c r="Q1058" s="672"/>
      <c r="R1058" s="672"/>
      <c r="S1058" s="672"/>
    </row>
    <row r="1059" spans="1:19" ht="13.5">
      <c r="A1059" s="701" t="s">
        <v>1128</v>
      </c>
      <c r="C1059" s="194"/>
      <c r="D1059" s="722" t="s">
        <v>667</v>
      </c>
      <c r="E1059" s="189"/>
      <c r="G1059" s="195"/>
      <c r="H1059" s="189"/>
      <c r="I1059" s="189"/>
      <c r="J1059" s="189"/>
      <c r="K1059" s="198"/>
      <c r="Q1059" s="672"/>
      <c r="R1059" s="672"/>
      <c r="S1059" s="672"/>
    </row>
    <row r="1060" spans="1:19" ht="25.5">
      <c r="A1060" s="701" t="s">
        <v>598</v>
      </c>
      <c r="B1060" t="s">
        <v>667</v>
      </c>
      <c r="C1060" s="188"/>
      <c r="D1060" s="699" t="s">
        <v>787</v>
      </c>
      <c r="E1060" s="189"/>
      <c r="G1060" s="190" t="s">
        <v>690</v>
      </c>
      <c r="H1060" s="189"/>
      <c r="I1060" s="191">
        <v>1</v>
      </c>
      <c r="J1060" s="192">
        <f>110/3.5</f>
        <v>31.428571428571427</v>
      </c>
      <c r="K1060" s="193">
        <f>I1060*J1060</f>
        <v>31.428571428571427</v>
      </c>
      <c r="M1060" s="205">
        <v>5</v>
      </c>
      <c r="N1060" t="s">
        <v>414</v>
      </c>
      <c r="O1060" s="205">
        <f>I1060*M1060</f>
        <v>5</v>
      </c>
      <c r="P1060" s="706">
        <f>O1060*J1060</f>
        <v>157.14285714285714</v>
      </c>
      <c r="Q1060" s="672"/>
      <c r="R1060" s="672"/>
      <c r="S1060" s="672"/>
    </row>
    <row r="1061" spans="1:19" ht="13.5">
      <c r="A1061" s="701" t="s">
        <v>598</v>
      </c>
      <c r="B1061" t="s">
        <v>667</v>
      </c>
      <c r="C1061" s="188"/>
      <c r="D1061" s="699" t="s">
        <v>829</v>
      </c>
      <c r="E1061" s="189"/>
      <c r="G1061" s="190" t="s">
        <v>722</v>
      </c>
      <c r="H1061" s="189"/>
      <c r="I1061" s="191">
        <v>0.12</v>
      </c>
      <c r="J1061" s="192">
        <f>+J1041</f>
        <v>6.26</v>
      </c>
      <c r="K1061" s="193">
        <f>I1061*J1061</f>
        <v>0.75119999999999998</v>
      </c>
      <c r="M1061" s="205">
        <v>5</v>
      </c>
      <c r="N1061" t="s">
        <v>414</v>
      </c>
      <c r="O1061" s="205">
        <f>I1061*M1061</f>
        <v>0.6</v>
      </c>
      <c r="P1061" s="706">
        <f>O1061*J1061</f>
        <v>3.7559999999999998</v>
      </c>
      <c r="Q1061" s="672"/>
      <c r="R1061" s="672"/>
      <c r="S1061" s="672"/>
    </row>
    <row r="1062" spans="1:19" ht="13.5">
      <c r="A1062" s="701" t="s">
        <v>598</v>
      </c>
      <c r="B1062" t="s">
        <v>667</v>
      </c>
      <c r="C1062" s="188"/>
      <c r="D1062" s="699" t="s">
        <v>830</v>
      </c>
      <c r="E1062" s="189"/>
      <c r="G1062" s="190" t="s">
        <v>695</v>
      </c>
      <c r="H1062" s="189"/>
      <c r="I1062" s="191">
        <v>0.05</v>
      </c>
      <c r="J1062" s="192">
        <v>100</v>
      </c>
      <c r="K1062" s="193">
        <f>I1062*J1062</f>
        <v>5</v>
      </c>
      <c r="M1062" s="205">
        <v>5</v>
      </c>
      <c r="N1062" t="s">
        <v>414</v>
      </c>
      <c r="O1062" s="205">
        <f>I1062*M1062</f>
        <v>0.25</v>
      </c>
      <c r="P1062" s="706">
        <f>O1062*J1062</f>
        <v>25</v>
      </c>
      <c r="Q1062" s="672"/>
      <c r="R1062" s="672"/>
      <c r="S1062" s="672"/>
    </row>
    <row r="1063" spans="1:19" ht="13.5">
      <c r="A1063" s="701" t="s">
        <v>1128</v>
      </c>
      <c r="C1063" s="194"/>
      <c r="D1063" s="723"/>
      <c r="E1063" s="189"/>
      <c r="G1063" s="195"/>
      <c r="H1063" s="189"/>
      <c r="I1063" s="189"/>
      <c r="J1063" s="196"/>
      <c r="K1063" s="197">
        <f>SUM(K1060:K1062)</f>
        <v>37.179771428571428</v>
      </c>
      <c r="Q1063" s="672"/>
      <c r="R1063" s="672"/>
      <c r="S1063" s="672"/>
    </row>
    <row r="1064" spans="1:19" ht="13.5">
      <c r="A1064" s="701" t="s">
        <v>1128</v>
      </c>
      <c r="C1064" s="194"/>
      <c r="D1064" s="722" t="s">
        <v>662</v>
      </c>
      <c r="E1064" s="189"/>
      <c r="G1064" s="195"/>
      <c r="H1064" s="189"/>
      <c r="I1064" s="189"/>
      <c r="J1064" s="189"/>
      <c r="K1064" s="198"/>
      <c r="Q1064" s="672"/>
      <c r="R1064" s="672"/>
      <c r="S1064" s="672"/>
    </row>
    <row r="1065" spans="1:19" ht="25.5">
      <c r="A1065" s="701" t="s">
        <v>598</v>
      </c>
      <c r="B1065" t="s">
        <v>662</v>
      </c>
      <c r="C1065" s="188" t="s">
        <v>663</v>
      </c>
      <c r="D1065" s="699" t="s">
        <v>664</v>
      </c>
      <c r="E1065" s="189"/>
      <c r="G1065" s="190" t="s">
        <v>665</v>
      </c>
      <c r="H1065" s="189"/>
      <c r="I1065" s="191">
        <v>5</v>
      </c>
      <c r="J1065" s="192">
        <f>K1058</f>
        <v>59.521999999999998</v>
      </c>
      <c r="K1065" s="193">
        <f>I1065*J1065/100</f>
        <v>2.9761000000000002</v>
      </c>
      <c r="M1065" s="205">
        <v>5</v>
      </c>
      <c r="N1065" t="s">
        <v>414</v>
      </c>
      <c r="O1065" s="205">
        <f>I1065*M1065</f>
        <v>25</v>
      </c>
      <c r="P1065" s="706">
        <f>O1065*J1065/100</f>
        <v>14.8805</v>
      </c>
      <c r="Q1065" s="672"/>
      <c r="R1065" s="672"/>
      <c r="S1065" s="672"/>
    </row>
    <row r="1066" spans="1:19" ht="13.5">
      <c r="A1066" s="701" t="s">
        <v>598</v>
      </c>
      <c r="B1066" t="s">
        <v>662</v>
      </c>
      <c r="C1066" s="188"/>
      <c r="D1066" s="724" t="s">
        <v>760</v>
      </c>
      <c r="E1066" s="189"/>
      <c r="G1066" s="190" t="s">
        <v>666</v>
      </c>
      <c r="H1066" s="191">
        <v>1</v>
      </c>
      <c r="I1066" s="191">
        <f>H1066*8/$H$1051</f>
        <v>2</v>
      </c>
      <c r="J1066" s="192">
        <f>+J1046</f>
        <v>1.5</v>
      </c>
      <c r="K1066" s="193">
        <f>I1066*J1066</f>
        <v>3</v>
      </c>
      <c r="M1066" s="205">
        <v>5</v>
      </c>
      <c r="N1066" t="s">
        <v>414</v>
      </c>
      <c r="O1066" s="205">
        <f>I1066*M1066</f>
        <v>10</v>
      </c>
      <c r="P1066" s="706">
        <f>O1066*J1066</f>
        <v>15</v>
      </c>
      <c r="Q1066" s="672"/>
      <c r="R1066" s="672"/>
      <c r="S1066" s="672"/>
    </row>
    <row r="1067" spans="1:19" ht="13.5">
      <c r="A1067" s="701" t="s">
        <v>598</v>
      </c>
      <c r="B1067" t="s">
        <v>662</v>
      </c>
      <c r="C1067" s="188"/>
      <c r="D1067" s="724" t="s">
        <v>726</v>
      </c>
      <c r="E1067" s="189"/>
      <c r="G1067" s="190" t="s">
        <v>666</v>
      </c>
      <c r="H1067" s="191">
        <v>1</v>
      </c>
      <c r="I1067" s="191">
        <f>H1067*8/$H$1051</f>
        <v>2</v>
      </c>
      <c r="J1067" s="192">
        <f>+J1047</f>
        <v>5</v>
      </c>
      <c r="K1067" s="193">
        <f>I1067*J1067</f>
        <v>10</v>
      </c>
      <c r="M1067" s="205">
        <v>5</v>
      </c>
      <c r="N1067" t="s">
        <v>414</v>
      </c>
      <c r="O1067" s="205">
        <f>I1067*M1067</f>
        <v>10</v>
      </c>
      <c r="P1067" s="706">
        <f>O1067*J1067</f>
        <v>50</v>
      </c>
      <c r="Q1067" s="672"/>
      <c r="R1067" s="672"/>
      <c r="S1067" s="672"/>
    </row>
    <row r="1068" spans="1:19" ht="14.25" thickBot="1">
      <c r="A1068" s="701" t="s">
        <v>1128</v>
      </c>
      <c r="C1068" s="199"/>
      <c r="D1068" s="725"/>
      <c r="E1068" s="200"/>
      <c r="F1068" s="201"/>
      <c r="G1068" s="206"/>
      <c r="H1068" s="200"/>
      <c r="I1068" s="200"/>
      <c r="J1068" s="202"/>
      <c r="K1068" s="203">
        <f>SUM(K1065:K1067)</f>
        <v>15.976100000000001</v>
      </c>
      <c r="Q1068" s="672"/>
      <c r="R1068" s="672"/>
      <c r="S1068" s="672"/>
    </row>
    <row r="1069" spans="1:19" ht="13.5" thickBot="1">
      <c r="A1069" s="701" t="s">
        <v>1128</v>
      </c>
      <c r="Q1069" s="672"/>
      <c r="R1069" s="672"/>
      <c r="S1069" s="672"/>
    </row>
    <row r="1070" spans="1:19">
      <c r="A1070" s="701" t="s">
        <v>1128</v>
      </c>
      <c r="C1070" s="176" t="s">
        <v>645</v>
      </c>
      <c r="D1070" s="212" t="str">
        <f>+QPS!C89</f>
        <v>3.06.30</v>
      </c>
      <c r="E1070" s="2282" t="str">
        <f>+QPS!G89</f>
        <v>SUMINISTRO Y MONTAJE DE FLG SW CLASS 150 RF CS STD BORE A105</v>
      </c>
      <c r="F1070" s="2282"/>
      <c r="G1070" s="2282"/>
      <c r="H1070" s="2282"/>
      <c r="I1070" s="2282"/>
      <c r="J1070" s="2282"/>
      <c r="K1070" s="2283"/>
      <c r="Q1070" s="672">
        <f>QPS!V89</f>
        <v>1366.5480714285713</v>
      </c>
      <c r="R1070" s="672">
        <f>SUM(P1070:P1089)</f>
        <v>1366.5480714285713</v>
      </c>
      <c r="S1070" s="672">
        <f>Q1070-R1070</f>
        <v>0</v>
      </c>
    </row>
    <row r="1071" spans="1:19">
      <c r="A1071" s="701" t="s">
        <v>1128</v>
      </c>
      <c r="C1071" s="181" t="s">
        <v>646</v>
      </c>
      <c r="D1071" s="720" t="s">
        <v>675</v>
      </c>
      <c r="E1071" s="207" t="s">
        <v>648</v>
      </c>
      <c r="F1071" s="208">
        <v>4</v>
      </c>
      <c r="G1071" s="207" t="s">
        <v>649</v>
      </c>
      <c r="H1071" s="209">
        <f>F1071</f>
        <v>4</v>
      </c>
      <c r="I1071" s="210"/>
      <c r="J1071" s="211" t="s">
        <v>676</v>
      </c>
      <c r="K1071" s="182">
        <f>+K1078+K1083+K1088</f>
        <v>124.23164285714284</v>
      </c>
      <c r="Q1071" s="672"/>
      <c r="R1071" s="672"/>
      <c r="S1071" s="672"/>
    </row>
    <row r="1072" spans="1:19" ht="13.5" thickBot="1">
      <c r="A1072" s="701" t="s">
        <v>1128</v>
      </c>
      <c r="C1072" s="183" t="s">
        <v>651</v>
      </c>
      <c r="D1072" s="721" t="s">
        <v>652</v>
      </c>
      <c r="E1072" s="184"/>
      <c r="F1072" s="185"/>
      <c r="G1072" s="186" t="s">
        <v>44</v>
      </c>
      <c r="H1072" s="186" t="s">
        <v>653</v>
      </c>
      <c r="I1072" s="186" t="s">
        <v>39</v>
      </c>
      <c r="J1072" s="186" t="s">
        <v>654</v>
      </c>
      <c r="K1072" s="187" t="s">
        <v>655</v>
      </c>
      <c r="Q1072" s="672"/>
      <c r="R1072" s="672"/>
      <c r="S1072" s="672"/>
    </row>
    <row r="1073" spans="1:19" ht="13.5">
      <c r="A1073" s="701" t="s">
        <v>1128</v>
      </c>
      <c r="C1073" s="194"/>
      <c r="D1073" s="722" t="s">
        <v>656</v>
      </c>
      <c r="E1073" s="189"/>
      <c r="G1073" s="195"/>
      <c r="H1073" s="189"/>
      <c r="I1073" s="189"/>
      <c r="J1073" s="189"/>
      <c r="K1073" s="198"/>
      <c r="Q1073" s="672"/>
      <c r="R1073" s="672"/>
      <c r="S1073" s="672"/>
    </row>
    <row r="1074" spans="1:19" ht="13.5">
      <c r="A1074" s="701" t="s">
        <v>599</v>
      </c>
      <c r="B1074" t="s">
        <v>656</v>
      </c>
      <c r="C1074" s="188" t="s">
        <v>657</v>
      </c>
      <c r="D1074" s="699" t="s">
        <v>658</v>
      </c>
      <c r="E1074" s="189"/>
      <c r="G1074" s="190" t="s">
        <v>659</v>
      </c>
      <c r="H1074" s="191">
        <v>0.1</v>
      </c>
      <c r="I1074" s="191">
        <f>H1074*8/$F$1071</f>
        <v>0.2</v>
      </c>
      <c r="J1074" s="192">
        <v>10.51</v>
      </c>
      <c r="K1074" s="193">
        <f>I1074*J1074</f>
        <v>2.1019999999999999</v>
      </c>
      <c r="M1074" s="205">
        <v>11</v>
      </c>
      <c r="N1074" t="s">
        <v>414</v>
      </c>
      <c r="O1074" s="205">
        <f>I1074*M1074</f>
        <v>2.2000000000000002</v>
      </c>
      <c r="P1074" s="706">
        <f>O1074*J1074</f>
        <v>23.122</v>
      </c>
      <c r="Q1074" s="672"/>
      <c r="R1074" s="672"/>
      <c r="S1074" s="672"/>
    </row>
    <row r="1075" spans="1:19" ht="13.5">
      <c r="A1075" s="701" t="s">
        <v>599</v>
      </c>
      <c r="B1075" t="s">
        <v>656</v>
      </c>
      <c r="C1075" s="188"/>
      <c r="D1075" s="699" t="s">
        <v>668</v>
      </c>
      <c r="E1075" s="189"/>
      <c r="G1075" s="190" t="s">
        <v>659</v>
      </c>
      <c r="H1075" s="191">
        <v>1</v>
      </c>
      <c r="I1075" s="191">
        <f t="shared" ref="I1075:I1077" si="64">H1075*8/$F$1071</f>
        <v>2</v>
      </c>
      <c r="J1075" s="192">
        <v>9.3000000000000007</v>
      </c>
      <c r="K1075" s="193">
        <f>I1075*J1075</f>
        <v>18.600000000000001</v>
      </c>
      <c r="M1075" s="205">
        <v>11</v>
      </c>
      <c r="N1075" t="s">
        <v>414</v>
      </c>
      <c r="O1075" s="205">
        <f>I1075*M1075</f>
        <v>22</v>
      </c>
      <c r="P1075" s="706">
        <f>O1075*J1075</f>
        <v>204.60000000000002</v>
      </c>
      <c r="Q1075" s="672"/>
      <c r="R1075" s="672"/>
      <c r="S1075" s="672"/>
    </row>
    <row r="1076" spans="1:19" ht="13.5">
      <c r="A1076" s="701" t="s">
        <v>599</v>
      </c>
      <c r="B1076" t="s">
        <v>656</v>
      </c>
      <c r="C1076" s="188"/>
      <c r="D1076" s="699" t="s">
        <v>757</v>
      </c>
      <c r="E1076" s="189"/>
      <c r="G1076" s="190" t="s">
        <v>659</v>
      </c>
      <c r="H1076" s="191">
        <v>1</v>
      </c>
      <c r="I1076" s="191">
        <f t="shared" si="64"/>
        <v>2</v>
      </c>
      <c r="J1076" s="192">
        <v>12.53</v>
      </c>
      <c r="K1076" s="193">
        <f>I1076*J1076</f>
        <v>25.06</v>
      </c>
      <c r="M1076" s="205">
        <v>11</v>
      </c>
      <c r="N1076" t="s">
        <v>414</v>
      </c>
      <c r="O1076" s="205">
        <f>I1076*M1076</f>
        <v>22</v>
      </c>
      <c r="P1076" s="706">
        <f>O1076*J1076</f>
        <v>275.65999999999997</v>
      </c>
      <c r="Q1076" s="672"/>
      <c r="R1076" s="672"/>
      <c r="S1076" s="672"/>
    </row>
    <row r="1077" spans="1:19" ht="13.5">
      <c r="A1077" s="701" t="s">
        <v>599</v>
      </c>
      <c r="B1077" t="s">
        <v>656</v>
      </c>
      <c r="C1077" s="188" t="s">
        <v>660</v>
      </c>
      <c r="D1077" s="699" t="s">
        <v>661</v>
      </c>
      <c r="E1077" s="189"/>
      <c r="G1077" s="190" t="s">
        <v>659</v>
      </c>
      <c r="H1077" s="191">
        <v>1</v>
      </c>
      <c r="I1077" s="191">
        <f t="shared" si="64"/>
        <v>2</v>
      </c>
      <c r="J1077" s="192">
        <v>6.88</v>
      </c>
      <c r="K1077" s="193">
        <f>I1077*J1077</f>
        <v>13.76</v>
      </c>
      <c r="M1077" s="205">
        <v>11</v>
      </c>
      <c r="N1077" t="s">
        <v>414</v>
      </c>
      <c r="O1077" s="205">
        <f>I1077*M1077</f>
        <v>22</v>
      </c>
      <c r="P1077" s="706">
        <f>O1077*J1077</f>
        <v>151.35999999999999</v>
      </c>
      <c r="Q1077" s="672"/>
      <c r="R1077" s="672"/>
      <c r="S1077" s="672"/>
    </row>
    <row r="1078" spans="1:19" ht="13.5">
      <c r="A1078" s="701" t="s">
        <v>1128</v>
      </c>
      <c r="C1078" s="194"/>
      <c r="D1078" s="723"/>
      <c r="E1078" s="189"/>
      <c r="G1078" s="195"/>
      <c r="H1078" s="189"/>
      <c r="I1078" s="189"/>
      <c r="J1078" s="196"/>
      <c r="K1078" s="197">
        <f>SUM(K1074:K1077)</f>
        <v>59.521999999999998</v>
      </c>
      <c r="Q1078" s="672"/>
      <c r="R1078" s="672"/>
      <c r="S1078" s="672"/>
    </row>
    <row r="1079" spans="1:19" ht="13.5">
      <c r="A1079" s="701" t="s">
        <v>1128</v>
      </c>
      <c r="C1079" s="194"/>
      <c r="D1079" s="722" t="s">
        <v>667</v>
      </c>
      <c r="E1079" s="189"/>
      <c r="G1079" s="195"/>
      <c r="H1079" s="189"/>
      <c r="I1079" s="189"/>
      <c r="J1079" s="189"/>
      <c r="K1079" s="198"/>
      <c r="Q1079" s="672"/>
      <c r="R1079" s="672"/>
      <c r="S1079" s="672"/>
    </row>
    <row r="1080" spans="1:19" ht="25.5">
      <c r="A1080" s="701" t="s">
        <v>599</v>
      </c>
      <c r="B1080" t="s">
        <v>667</v>
      </c>
      <c r="C1080" s="188"/>
      <c r="D1080" s="699" t="s">
        <v>788</v>
      </c>
      <c r="E1080" s="189"/>
      <c r="G1080" s="190" t="s">
        <v>690</v>
      </c>
      <c r="H1080" s="189"/>
      <c r="I1080" s="191">
        <v>1</v>
      </c>
      <c r="J1080" s="192">
        <f>150/3.5</f>
        <v>42.857142857142854</v>
      </c>
      <c r="K1080" s="193">
        <f>I1080*J1080</f>
        <v>42.857142857142854</v>
      </c>
      <c r="M1080" s="205">
        <v>11</v>
      </c>
      <c r="N1080" t="s">
        <v>414</v>
      </c>
      <c r="O1080" s="205">
        <f>I1080*M1080</f>
        <v>11</v>
      </c>
      <c r="P1080" s="706">
        <f>O1080*J1080</f>
        <v>471.42857142857139</v>
      </c>
      <c r="Q1080" s="672"/>
      <c r="R1080" s="672"/>
      <c r="S1080" s="672"/>
    </row>
    <row r="1081" spans="1:19" ht="13.5">
      <c r="A1081" s="701" t="s">
        <v>599</v>
      </c>
      <c r="B1081" t="s">
        <v>667</v>
      </c>
      <c r="C1081" s="188"/>
      <c r="D1081" s="699" t="s">
        <v>829</v>
      </c>
      <c r="E1081" s="189"/>
      <c r="G1081" s="190" t="s">
        <v>722</v>
      </c>
      <c r="H1081" s="189"/>
      <c r="I1081" s="191">
        <v>0.14000000000000001</v>
      </c>
      <c r="J1081" s="192">
        <f>+J1061</f>
        <v>6.26</v>
      </c>
      <c r="K1081" s="193">
        <f>I1081*J1081</f>
        <v>0.87640000000000007</v>
      </c>
      <c r="M1081" s="205">
        <v>11</v>
      </c>
      <c r="N1081" t="s">
        <v>414</v>
      </c>
      <c r="O1081" s="205">
        <f>I1081*M1081</f>
        <v>1.54</v>
      </c>
      <c r="P1081" s="706">
        <f>O1081*J1081</f>
        <v>9.6403999999999996</v>
      </c>
      <c r="Q1081" s="672"/>
      <c r="R1081" s="672"/>
      <c r="S1081" s="672"/>
    </row>
    <row r="1082" spans="1:19" ht="13.5">
      <c r="A1082" s="701" t="s">
        <v>599</v>
      </c>
      <c r="B1082" t="s">
        <v>667</v>
      </c>
      <c r="C1082" s="188"/>
      <c r="D1082" s="699" t="s">
        <v>830</v>
      </c>
      <c r="E1082" s="189"/>
      <c r="G1082" s="190" t="s">
        <v>695</v>
      </c>
      <c r="H1082" s="189"/>
      <c r="I1082" s="191">
        <v>0.05</v>
      </c>
      <c r="J1082" s="192">
        <v>100</v>
      </c>
      <c r="K1082" s="193">
        <f>I1082*J1082</f>
        <v>5</v>
      </c>
      <c r="M1082" s="205">
        <v>11</v>
      </c>
      <c r="N1082" t="s">
        <v>414</v>
      </c>
      <c r="O1082" s="205">
        <f>I1082*M1082</f>
        <v>0.55000000000000004</v>
      </c>
      <c r="P1082" s="706">
        <f>O1082*J1082</f>
        <v>55.000000000000007</v>
      </c>
      <c r="Q1082" s="672"/>
      <c r="R1082" s="672"/>
      <c r="S1082" s="672"/>
    </row>
    <row r="1083" spans="1:19" ht="13.5">
      <c r="A1083" s="701" t="s">
        <v>1128</v>
      </c>
      <c r="C1083" s="194"/>
      <c r="D1083" s="723"/>
      <c r="E1083" s="189"/>
      <c r="G1083" s="195"/>
      <c r="H1083" s="189"/>
      <c r="I1083" s="189"/>
      <c r="J1083" s="196"/>
      <c r="K1083" s="197">
        <f>SUM(K1080:K1082)</f>
        <v>48.733542857142851</v>
      </c>
      <c r="Q1083" s="672"/>
      <c r="R1083" s="672"/>
      <c r="S1083" s="672"/>
    </row>
    <row r="1084" spans="1:19" ht="13.5">
      <c r="A1084" s="701" t="s">
        <v>1128</v>
      </c>
      <c r="C1084" s="194"/>
      <c r="D1084" s="722" t="s">
        <v>662</v>
      </c>
      <c r="E1084" s="189"/>
      <c r="G1084" s="195"/>
      <c r="H1084" s="189"/>
      <c r="I1084" s="189"/>
      <c r="J1084" s="189"/>
      <c r="K1084" s="198"/>
      <c r="Q1084" s="672"/>
      <c r="R1084" s="672"/>
      <c r="S1084" s="672"/>
    </row>
    <row r="1085" spans="1:19" ht="25.5">
      <c r="A1085" s="701" t="s">
        <v>599</v>
      </c>
      <c r="B1085" t="s">
        <v>662</v>
      </c>
      <c r="C1085" s="188" t="s">
        <v>663</v>
      </c>
      <c r="D1085" s="699" t="s">
        <v>664</v>
      </c>
      <c r="E1085" s="189"/>
      <c r="G1085" s="190" t="s">
        <v>665</v>
      </c>
      <c r="H1085" s="189"/>
      <c r="I1085" s="191">
        <v>5</v>
      </c>
      <c r="J1085" s="192">
        <f>K1078</f>
        <v>59.521999999999998</v>
      </c>
      <c r="K1085" s="193">
        <f>I1085*J1085/100</f>
        <v>2.9761000000000002</v>
      </c>
      <c r="M1085" s="205">
        <v>11</v>
      </c>
      <c r="N1085" t="s">
        <v>414</v>
      </c>
      <c r="O1085" s="205">
        <f>I1085*M1085</f>
        <v>55</v>
      </c>
      <c r="P1085" s="706">
        <f>O1085*J1085/100</f>
        <v>32.737099999999998</v>
      </c>
      <c r="Q1085" s="672"/>
      <c r="R1085" s="672"/>
      <c r="S1085" s="672"/>
    </row>
    <row r="1086" spans="1:19" ht="13.5">
      <c r="A1086" s="701" t="s">
        <v>599</v>
      </c>
      <c r="B1086" t="s">
        <v>662</v>
      </c>
      <c r="C1086" s="188"/>
      <c r="D1086" s="724" t="s">
        <v>760</v>
      </c>
      <c r="E1086" s="189"/>
      <c r="G1086" s="190" t="s">
        <v>666</v>
      </c>
      <c r="H1086" s="191">
        <v>1</v>
      </c>
      <c r="I1086" s="191">
        <f>H1086*8/$H$1071</f>
        <v>2</v>
      </c>
      <c r="J1086" s="192">
        <f>+J1066</f>
        <v>1.5</v>
      </c>
      <c r="K1086" s="193">
        <f>I1086*J1086</f>
        <v>3</v>
      </c>
      <c r="M1086" s="205">
        <v>11</v>
      </c>
      <c r="N1086" t="s">
        <v>414</v>
      </c>
      <c r="O1086" s="205">
        <f>I1086*M1086</f>
        <v>22</v>
      </c>
      <c r="P1086" s="706">
        <f>O1086*J1086</f>
        <v>33</v>
      </c>
      <c r="Q1086" s="672"/>
      <c r="R1086" s="672"/>
      <c r="S1086" s="672"/>
    </row>
    <row r="1087" spans="1:19" ht="13.5">
      <c r="A1087" s="701" t="s">
        <v>599</v>
      </c>
      <c r="B1087" t="s">
        <v>662</v>
      </c>
      <c r="C1087" s="188"/>
      <c r="D1087" s="724" t="s">
        <v>726</v>
      </c>
      <c r="E1087" s="189"/>
      <c r="G1087" s="190" t="s">
        <v>666</v>
      </c>
      <c r="H1087" s="191">
        <v>1</v>
      </c>
      <c r="I1087" s="191">
        <f>H1087*8/$H$1051</f>
        <v>2</v>
      </c>
      <c r="J1087" s="192">
        <f>+J1067</f>
        <v>5</v>
      </c>
      <c r="K1087" s="193">
        <f>I1087*J1087</f>
        <v>10</v>
      </c>
      <c r="M1087" s="205">
        <v>11</v>
      </c>
      <c r="N1087" t="s">
        <v>414</v>
      </c>
      <c r="O1087" s="205">
        <f>I1087*M1087</f>
        <v>22</v>
      </c>
      <c r="P1087" s="706">
        <f>O1087*J1087</f>
        <v>110</v>
      </c>
      <c r="Q1087" s="672"/>
      <c r="R1087" s="672"/>
      <c r="S1087" s="672"/>
    </row>
    <row r="1088" spans="1:19" ht="14.25" thickBot="1">
      <c r="A1088" s="701" t="s">
        <v>1128</v>
      </c>
      <c r="C1088" s="199"/>
      <c r="D1088" s="725"/>
      <c r="E1088" s="200"/>
      <c r="F1088" s="201"/>
      <c r="G1088" s="206"/>
      <c r="H1088" s="200"/>
      <c r="I1088" s="200"/>
      <c r="J1088" s="202"/>
      <c r="K1088" s="203">
        <f>SUM(K1085:K1087)</f>
        <v>15.976100000000001</v>
      </c>
      <c r="Q1088" s="672"/>
      <c r="R1088" s="672"/>
      <c r="S1088" s="672"/>
    </row>
    <row r="1089" spans="1:19" ht="13.5" thickBot="1">
      <c r="A1089" s="701" t="s">
        <v>1128</v>
      </c>
      <c r="Q1089" s="672"/>
      <c r="R1089" s="672"/>
      <c r="S1089" s="672"/>
    </row>
    <row r="1090" spans="1:19">
      <c r="A1090" s="701" t="s">
        <v>1128</v>
      </c>
      <c r="C1090" s="176" t="s">
        <v>645</v>
      </c>
      <c r="D1090" s="212" t="str">
        <f>+QPS!C90</f>
        <v>3.06.31</v>
      </c>
      <c r="E1090" s="2282" t="str">
        <f>+QPS!G90</f>
        <v>SUMINISTRO Y MONTAJE DE FLG SW CLASS 150 RF CS STD BORE A105</v>
      </c>
      <c r="F1090" s="2282"/>
      <c r="G1090" s="2282"/>
      <c r="H1090" s="2282"/>
      <c r="I1090" s="2282"/>
      <c r="J1090" s="2282"/>
      <c r="K1090" s="2283"/>
      <c r="Q1090" s="672">
        <f>QPS!V90</f>
        <v>1106.6601333333333</v>
      </c>
      <c r="R1090" s="672">
        <f>SUM(P1090:P1109)</f>
        <v>1106.6601333333333</v>
      </c>
      <c r="S1090" s="672">
        <f>Q1090-R1090</f>
        <v>0</v>
      </c>
    </row>
    <row r="1091" spans="1:19">
      <c r="A1091" s="701" t="s">
        <v>1128</v>
      </c>
      <c r="C1091" s="181" t="s">
        <v>646</v>
      </c>
      <c r="D1091" s="720" t="s">
        <v>675</v>
      </c>
      <c r="E1091" s="207" t="s">
        <v>648</v>
      </c>
      <c r="F1091" s="208">
        <v>3</v>
      </c>
      <c r="G1091" s="207" t="s">
        <v>649</v>
      </c>
      <c r="H1091" s="209">
        <f>F1091</f>
        <v>3</v>
      </c>
      <c r="I1091" s="210"/>
      <c r="J1091" s="211" t="s">
        <v>676</v>
      </c>
      <c r="K1091" s="182">
        <f>+K1098+K1103+K1108</f>
        <v>158.09430476190477</v>
      </c>
      <c r="Q1091" s="672"/>
      <c r="R1091" s="672"/>
      <c r="S1091" s="672"/>
    </row>
    <row r="1092" spans="1:19" ht="13.5" thickBot="1">
      <c r="A1092" s="701" t="s">
        <v>1128</v>
      </c>
      <c r="C1092" s="183" t="s">
        <v>651</v>
      </c>
      <c r="D1092" s="721" t="s">
        <v>652</v>
      </c>
      <c r="E1092" s="184"/>
      <c r="F1092" s="185"/>
      <c r="G1092" s="186" t="s">
        <v>44</v>
      </c>
      <c r="H1092" s="186" t="s">
        <v>653</v>
      </c>
      <c r="I1092" s="186" t="s">
        <v>39</v>
      </c>
      <c r="J1092" s="186" t="s">
        <v>654</v>
      </c>
      <c r="K1092" s="187" t="s">
        <v>655</v>
      </c>
      <c r="Q1092" s="672"/>
      <c r="R1092" s="672"/>
      <c r="S1092" s="672"/>
    </row>
    <row r="1093" spans="1:19" ht="13.5">
      <c r="A1093" s="701" t="s">
        <v>1128</v>
      </c>
      <c r="C1093" s="194"/>
      <c r="D1093" s="722" t="s">
        <v>656</v>
      </c>
      <c r="E1093" s="189"/>
      <c r="G1093" s="195"/>
      <c r="H1093" s="189"/>
      <c r="I1093" s="189"/>
      <c r="J1093" s="189"/>
      <c r="K1093" s="198"/>
      <c r="Q1093" s="672"/>
      <c r="R1093" s="672"/>
      <c r="S1093" s="672"/>
    </row>
    <row r="1094" spans="1:19" ht="13.5">
      <c r="A1094" s="701" t="s">
        <v>600</v>
      </c>
      <c r="B1094" t="s">
        <v>656</v>
      </c>
      <c r="C1094" s="188" t="s">
        <v>657</v>
      </c>
      <c r="D1094" s="699" t="s">
        <v>658</v>
      </c>
      <c r="E1094" s="189"/>
      <c r="G1094" s="190" t="s">
        <v>659</v>
      </c>
      <c r="H1094" s="191">
        <v>0.1</v>
      </c>
      <c r="I1094" s="191">
        <f>H1094*8/$F$1091</f>
        <v>0.26666666666666666</v>
      </c>
      <c r="J1094" s="192">
        <v>10.51</v>
      </c>
      <c r="K1094" s="193">
        <f>I1094*J1094</f>
        <v>2.8026666666666666</v>
      </c>
      <c r="M1094" s="205">
        <v>7</v>
      </c>
      <c r="N1094" t="s">
        <v>414</v>
      </c>
      <c r="O1094" s="205">
        <f>I1094*M1094</f>
        <v>1.8666666666666667</v>
      </c>
      <c r="P1094" s="706">
        <f>O1094*J1094</f>
        <v>19.618666666666666</v>
      </c>
      <c r="Q1094" s="672"/>
      <c r="R1094" s="672"/>
      <c r="S1094" s="672"/>
    </row>
    <row r="1095" spans="1:19" ht="13.5">
      <c r="A1095" s="701" t="s">
        <v>600</v>
      </c>
      <c r="B1095" t="s">
        <v>656</v>
      </c>
      <c r="C1095" s="188"/>
      <c r="D1095" s="699" t="s">
        <v>668</v>
      </c>
      <c r="E1095" s="189"/>
      <c r="G1095" s="190" t="s">
        <v>659</v>
      </c>
      <c r="H1095" s="191">
        <v>1</v>
      </c>
      <c r="I1095" s="191">
        <f t="shared" ref="I1095:I1097" si="65">H1095*8/$F$1091</f>
        <v>2.6666666666666665</v>
      </c>
      <c r="J1095" s="192">
        <v>9.3000000000000007</v>
      </c>
      <c r="K1095" s="193">
        <f>I1095*J1095</f>
        <v>24.8</v>
      </c>
      <c r="M1095" s="205">
        <v>7</v>
      </c>
      <c r="N1095" t="s">
        <v>414</v>
      </c>
      <c r="O1095" s="205">
        <f>I1095*M1095</f>
        <v>18.666666666666664</v>
      </c>
      <c r="P1095" s="706">
        <f>O1095*J1095</f>
        <v>173.6</v>
      </c>
      <c r="Q1095" s="672"/>
      <c r="R1095" s="672"/>
      <c r="S1095" s="672"/>
    </row>
    <row r="1096" spans="1:19" ht="13.5">
      <c r="A1096" s="701" t="s">
        <v>600</v>
      </c>
      <c r="B1096" t="s">
        <v>656</v>
      </c>
      <c r="C1096" s="188"/>
      <c r="D1096" s="699" t="s">
        <v>757</v>
      </c>
      <c r="E1096" s="189"/>
      <c r="G1096" s="190" t="s">
        <v>659</v>
      </c>
      <c r="H1096" s="191">
        <v>1</v>
      </c>
      <c r="I1096" s="191">
        <f t="shared" si="65"/>
        <v>2.6666666666666665</v>
      </c>
      <c r="J1096" s="192">
        <v>12.53</v>
      </c>
      <c r="K1096" s="193">
        <f>I1096*J1096</f>
        <v>33.413333333333327</v>
      </c>
      <c r="M1096" s="205">
        <v>7</v>
      </c>
      <c r="N1096" t="s">
        <v>414</v>
      </c>
      <c r="O1096" s="205">
        <f>I1096*M1096</f>
        <v>18.666666666666664</v>
      </c>
      <c r="P1096" s="706">
        <f>O1096*J1096</f>
        <v>233.89333333333329</v>
      </c>
      <c r="Q1096" s="672"/>
      <c r="R1096" s="672"/>
      <c r="S1096" s="672"/>
    </row>
    <row r="1097" spans="1:19" ht="13.5">
      <c r="A1097" s="701" t="s">
        <v>600</v>
      </c>
      <c r="B1097" t="s">
        <v>656</v>
      </c>
      <c r="C1097" s="188" t="s">
        <v>660</v>
      </c>
      <c r="D1097" s="699" t="s">
        <v>661</v>
      </c>
      <c r="E1097" s="189"/>
      <c r="G1097" s="190" t="s">
        <v>659</v>
      </c>
      <c r="H1097" s="191">
        <v>1</v>
      </c>
      <c r="I1097" s="191">
        <f t="shared" si="65"/>
        <v>2.6666666666666665</v>
      </c>
      <c r="J1097" s="192">
        <v>6.88</v>
      </c>
      <c r="K1097" s="193">
        <f>I1097*J1097</f>
        <v>18.346666666666664</v>
      </c>
      <c r="M1097" s="205">
        <v>7</v>
      </c>
      <c r="N1097" t="s">
        <v>414</v>
      </c>
      <c r="O1097" s="205">
        <f>I1097*M1097</f>
        <v>18.666666666666664</v>
      </c>
      <c r="P1097" s="706">
        <f>O1097*J1097</f>
        <v>128.42666666666665</v>
      </c>
      <c r="Q1097" s="672"/>
      <c r="R1097" s="672"/>
      <c r="S1097" s="672"/>
    </row>
    <row r="1098" spans="1:19" ht="13.5">
      <c r="A1098" s="701" t="s">
        <v>1128</v>
      </c>
      <c r="C1098" s="194"/>
      <c r="D1098" s="723"/>
      <c r="E1098" s="189"/>
      <c r="G1098" s="195"/>
      <c r="H1098" s="189"/>
      <c r="I1098" s="189"/>
      <c r="J1098" s="196"/>
      <c r="K1098" s="197">
        <f>SUM(K1094:K1097)</f>
        <v>79.362666666666655</v>
      </c>
      <c r="Q1098" s="672"/>
      <c r="R1098" s="672"/>
      <c r="S1098" s="672"/>
    </row>
    <row r="1099" spans="1:19" ht="13.5">
      <c r="A1099" s="701" t="s">
        <v>1128</v>
      </c>
      <c r="C1099" s="194"/>
      <c r="D1099" s="722" t="s">
        <v>667</v>
      </c>
      <c r="E1099" s="189"/>
      <c r="G1099" s="195"/>
      <c r="H1099" s="189"/>
      <c r="I1099" s="189"/>
      <c r="J1099" s="189"/>
      <c r="K1099" s="198"/>
      <c r="Q1099" s="672"/>
      <c r="R1099" s="672"/>
      <c r="S1099" s="672"/>
    </row>
    <row r="1100" spans="1:19" ht="25.5">
      <c r="A1100" s="701" t="s">
        <v>600</v>
      </c>
      <c r="B1100" t="s">
        <v>667</v>
      </c>
      <c r="C1100" s="188"/>
      <c r="D1100" s="699" t="s">
        <v>789</v>
      </c>
      <c r="E1100" s="189"/>
      <c r="G1100" s="190" t="s">
        <v>690</v>
      </c>
      <c r="H1100" s="189"/>
      <c r="I1100" s="191">
        <v>1</v>
      </c>
      <c r="J1100" s="192">
        <f>180/3.5</f>
        <v>51.428571428571431</v>
      </c>
      <c r="K1100" s="193">
        <f>I1100*J1100</f>
        <v>51.428571428571431</v>
      </c>
      <c r="M1100" s="205">
        <v>7</v>
      </c>
      <c r="N1100" t="s">
        <v>414</v>
      </c>
      <c r="O1100" s="205">
        <f>I1100*M1100</f>
        <v>7</v>
      </c>
      <c r="P1100" s="706">
        <f>O1100*J1100</f>
        <v>360</v>
      </c>
      <c r="Q1100" s="672"/>
      <c r="R1100" s="672"/>
      <c r="S1100" s="672"/>
    </row>
    <row r="1101" spans="1:19" ht="13.5">
      <c r="A1101" s="701" t="s">
        <v>600</v>
      </c>
      <c r="B1101" t="s">
        <v>667</v>
      </c>
      <c r="C1101" s="188"/>
      <c r="D1101" s="699" t="s">
        <v>829</v>
      </c>
      <c r="E1101" s="189"/>
      <c r="G1101" s="190" t="s">
        <v>722</v>
      </c>
      <c r="H1101" s="189"/>
      <c r="I1101" s="191">
        <v>0.16</v>
      </c>
      <c r="J1101" s="192">
        <f>+J1081</f>
        <v>6.26</v>
      </c>
      <c r="K1101" s="193">
        <f>I1101*J1101</f>
        <v>1.0016</v>
      </c>
      <c r="M1101" s="205">
        <v>7</v>
      </c>
      <c r="N1101" t="s">
        <v>414</v>
      </c>
      <c r="O1101" s="205">
        <f>I1101*M1101</f>
        <v>1.1200000000000001</v>
      </c>
      <c r="P1101" s="706">
        <f>O1101*J1101</f>
        <v>7.0112000000000005</v>
      </c>
      <c r="Q1101" s="672"/>
      <c r="R1101" s="672"/>
      <c r="S1101" s="672"/>
    </row>
    <row r="1102" spans="1:19" ht="13.5">
      <c r="A1102" s="701" t="s">
        <v>600</v>
      </c>
      <c r="B1102" t="s">
        <v>667</v>
      </c>
      <c r="C1102" s="188"/>
      <c r="D1102" s="699" t="s">
        <v>830</v>
      </c>
      <c r="E1102" s="189"/>
      <c r="G1102" s="190" t="s">
        <v>695</v>
      </c>
      <c r="H1102" s="189"/>
      <c r="I1102" s="191">
        <v>0.05</v>
      </c>
      <c r="J1102" s="192">
        <v>100</v>
      </c>
      <c r="K1102" s="193">
        <f>I1102*J1102</f>
        <v>5</v>
      </c>
      <c r="M1102" s="205">
        <v>7</v>
      </c>
      <c r="N1102" t="s">
        <v>414</v>
      </c>
      <c r="O1102" s="205">
        <f>I1102*M1102</f>
        <v>0.35000000000000003</v>
      </c>
      <c r="P1102" s="706">
        <f>O1102*J1102</f>
        <v>35</v>
      </c>
      <c r="Q1102" s="672"/>
      <c r="R1102" s="672"/>
      <c r="S1102" s="672"/>
    </row>
    <row r="1103" spans="1:19" ht="13.5">
      <c r="A1103" s="701" t="s">
        <v>1128</v>
      </c>
      <c r="C1103" s="194"/>
      <c r="D1103" s="723"/>
      <c r="E1103" s="189"/>
      <c r="G1103" s="195"/>
      <c r="H1103" s="189"/>
      <c r="I1103" s="189"/>
      <c r="J1103" s="196"/>
      <c r="K1103" s="197">
        <f>SUM(K1100:K1102)</f>
        <v>57.430171428571434</v>
      </c>
      <c r="Q1103" s="672"/>
      <c r="R1103" s="672"/>
      <c r="S1103" s="672"/>
    </row>
    <row r="1104" spans="1:19" ht="13.5">
      <c r="A1104" s="701" t="s">
        <v>1128</v>
      </c>
      <c r="C1104" s="194"/>
      <c r="D1104" s="722" t="s">
        <v>662</v>
      </c>
      <c r="E1104" s="189"/>
      <c r="G1104" s="195"/>
      <c r="H1104" s="189"/>
      <c r="I1104" s="189"/>
      <c r="J1104" s="189"/>
      <c r="K1104" s="198"/>
      <c r="Q1104" s="672"/>
      <c r="R1104" s="672"/>
      <c r="S1104" s="672"/>
    </row>
    <row r="1105" spans="1:19" ht="25.5">
      <c r="A1105" s="701" t="s">
        <v>600</v>
      </c>
      <c r="B1105" t="s">
        <v>662</v>
      </c>
      <c r="C1105" s="188" t="s">
        <v>663</v>
      </c>
      <c r="D1105" s="699" t="s">
        <v>664</v>
      </c>
      <c r="E1105" s="189"/>
      <c r="G1105" s="190" t="s">
        <v>665</v>
      </c>
      <c r="H1105" s="189"/>
      <c r="I1105" s="191">
        <v>5</v>
      </c>
      <c r="J1105" s="192">
        <f>K1098</f>
        <v>79.362666666666655</v>
      </c>
      <c r="K1105" s="193">
        <f>I1105*J1105/100</f>
        <v>3.9681333333333328</v>
      </c>
      <c r="M1105" s="205">
        <v>7</v>
      </c>
      <c r="N1105" t="s">
        <v>414</v>
      </c>
      <c r="O1105" s="205">
        <f>I1105*M1105</f>
        <v>35</v>
      </c>
      <c r="P1105" s="706">
        <f>O1105*J1105/100</f>
        <v>27.776933333333329</v>
      </c>
      <c r="Q1105" s="672"/>
      <c r="R1105" s="672"/>
      <c r="S1105" s="672"/>
    </row>
    <row r="1106" spans="1:19" ht="13.5">
      <c r="A1106" s="701" t="s">
        <v>600</v>
      </c>
      <c r="B1106" t="s">
        <v>662</v>
      </c>
      <c r="C1106" s="188"/>
      <c r="D1106" s="724" t="s">
        <v>760</v>
      </c>
      <c r="E1106" s="189"/>
      <c r="G1106" s="190" t="s">
        <v>666</v>
      </c>
      <c r="H1106" s="191">
        <v>1</v>
      </c>
      <c r="I1106" s="191">
        <f>H1106*8/$H$1091</f>
        <v>2.6666666666666665</v>
      </c>
      <c r="J1106" s="192">
        <f>+J1086</f>
        <v>1.5</v>
      </c>
      <c r="K1106" s="193">
        <f>I1106*J1106</f>
        <v>4</v>
      </c>
      <c r="M1106" s="205">
        <v>7</v>
      </c>
      <c r="N1106" t="s">
        <v>414</v>
      </c>
      <c r="O1106" s="205">
        <f>I1106*M1106</f>
        <v>18.666666666666664</v>
      </c>
      <c r="P1106" s="706">
        <f>O1106*J1106</f>
        <v>27.999999999999996</v>
      </c>
      <c r="Q1106" s="672"/>
      <c r="R1106" s="672"/>
      <c r="S1106" s="672"/>
    </row>
    <row r="1107" spans="1:19" ht="13.5">
      <c r="A1107" s="701" t="s">
        <v>600</v>
      </c>
      <c r="B1107" t="s">
        <v>662</v>
      </c>
      <c r="C1107" s="188"/>
      <c r="D1107" s="724" t="s">
        <v>726</v>
      </c>
      <c r="E1107" s="189"/>
      <c r="G1107" s="190" t="s">
        <v>666</v>
      </c>
      <c r="H1107" s="191">
        <v>1</v>
      </c>
      <c r="I1107" s="191">
        <f>H1107*8/$H$1091</f>
        <v>2.6666666666666665</v>
      </c>
      <c r="J1107" s="192">
        <f>+J1087</f>
        <v>5</v>
      </c>
      <c r="K1107" s="193">
        <f>I1107*J1107</f>
        <v>13.333333333333332</v>
      </c>
      <c r="M1107" s="205">
        <v>7</v>
      </c>
      <c r="N1107" t="s">
        <v>414</v>
      </c>
      <c r="O1107" s="205">
        <f>I1107*M1107</f>
        <v>18.666666666666664</v>
      </c>
      <c r="P1107" s="706">
        <f>O1107*J1107</f>
        <v>93.333333333333314</v>
      </c>
      <c r="Q1107" s="672"/>
      <c r="R1107" s="672"/>
      <c r="S1107" s="672"/>
    </row>
    <row r="1108" spans="1:19" ht="14.25" thickBot="1">
      <c r="A1108" s="701" t="s">
        <v>1128</v>
      </c>
      <c r="C1108" s="199"/>
      <c r="D1108" s="725"/>
      <c r="E1108" s="200"/>
      <c r="F1108" s="201"/>
      <c r="G1108" s="206"/>
      <c r="H1108" s="200"/>
      <c r="I1108" s="200"/>
      <c r="J1108" s="202"/>
      <c r="K1108" s="203">
        <f>SUM(K1105:K1107)</f>
        <v>21.301466666666663</v>
      </c>
      <c r="Q1108" s="672"/>
      <c r="R1108" s="672"/>
      <c r="S1108" s="672"/>
    </row>
    <row r="1109" spans="1:19" ht="13.5" thickBot="1">
      <c r="A1109" s="701" t="s">
        <v>1128</v>
      </c>
      <c r="Q1109" s="672"/>
      <c r="R1109" s="672"/>
      <c r="S1109" s="672"/>
    </row>
    <row r="1110" spans="1:19">
      <c r="A1110" s="701" t="s">
        <v>1128</v>
      </c>
      <c r="C1110" s="176" t="s">
        <v>645</v>
      </c>
      <c r="D1110" s="212" t="str">
        <f>+QPS!C91</f>
        <v>3.06.32</v>
      </c>
      <c r="E1110" s="2282" t="str">
        <f>+QPS!G91</f>
        <v>SUMINISTRO Y MONTAJE DE GASKET 150#NOM-ASB-RING PT AGT 1/8"THK</v>
      </c>
      <c r="F1110" s="2282"/>
      <c r="G1110" s="2282"/>
      <c r="H1110" s="2282"/>
      <c r="I1110" s="2282"/>
      <c r="J1110" s="2282"/>
      <c r="K1110" s="2283"/>
      <c r="Q1110" s="672">
        <f>QPS!V91</f>
        <v>38.789616000000002</v>
      </c>
      <c r="R1110" s="672">
        <f>SUM(P1110:P1125)</f>
        <v>38.789616000000002</v>
      </c>
      <c r="S1110" s="672">
        <f>Q1110-R1110</f>
        <v>0</v>
      </c>
    </row>
    <row r="1111" spans="1:19">
      <c r="A1111" s="701" t="s">
        <v>1128</v>
      </c>
      <c r="C1111" s="181" t="s">
        <v>646</v>
      </c>
      <c r="D1111" s="720" t="s">
        <v>675</v>
      </c>
      <c r="E1111" s="207" t="s">
        <v>648</v>
      </c>
      <c r="F1111" s="208">
        <v>50</v>
      </c>
      <c r="G1111" s="207" t="s">
        <v>649</v>
      </c>
      <c r="H1111" s="209">
        <f>F1111</f>
        <v>50</v>
      </c>
      <c r="I1111" s="210"/>
      <c r="J1111" s="211" t="s">
        <v>676</v>
      </c>
      <c r="K1111" s="182">
        <f>+K1117+K1121+K1124</f>
        <v>19.394808000000001</v>
      </c>
      <c r="Q1111" s="672"/>
      <c r="R1111" s="672"/>
      <c r="S1111" s="672"/>
    </row>
    <row r="1112" spans="1:19" ht="13.5" thickBot="1">
      <c r="A1112" s="701" t="s">
        <v>1128</v>
      </c>
      <c r="C1112" s="183" t="s">
        <v>651</v>
      </c>
      <c r="D1112" s="721" t="s">
        <v>652</v>
      </c>
      <c r="E1112" s="184"/>
      <c r="F1112" s="185"/>
      <c r="G1112" s="186" t="s">
        <v>44</v>
      </c>
      <c r="H1112" s="186" t="s">
        <v>653</v>
      </c>
      <c r="I1112" s="186" t="s">
        <v>39</v>
      </c>
      <c r="J1112" s="186" t="s">
        <v>654</v>
      </c>
      <c r="K1112" s="187" t="s">
        <v>655</v>
      </c>
      <c r="Q1112" s="672"/>
      <c r="R1112" s="672"/>
      <c r="S1112" s="672"/>
    </row>
    <row r="1113" spans="1:19" ht="13.5">
      <c r="A1113" s="701" t="s">
        <v>1128</v>
      </c>
      <c r="C1113" s="194"/>
      <c r="D1113" s="722" t="s">
        <v>656</v>
      </c>
      <c r="E1113" s="189"/>
      <c r="G1113" s="195"/>
      <c r="H1113" s="189"/>
      <c r="I1113" s="189"/>
      <c r="J1113" s="189"/>
      <c r="K1113" s="198"/>
      <c r="Q1113" s="672"/>
      <c r="R1113" s="672"/>
      <c r="S1113" s="672"/>
    </row>
    <row r="1114" spans="1:19" ht="13.5">
      <c r="A1114" s="701" t="s">
        <v>601</v>
      </c>
      <c r="B1114" t="s">
        <v>656</v>
      </c>
      <c r="C1114" s="188" t="s">
        <v>657</v>
      </c>
      <c r="D1114" s="699" t="s">
        <v>658</v>
      </c>
      <c r="E1114" s="189"/>
      <c r="G1114" s="190" t="s">
        <v>659</v>
      </c>
      <c r="H1114" s="191">
        <v>0.1</v>
      </c>
      <c r="I1114" s="191">
        <f>H1114*8/$F$1111</f>
        <v>1.6E-2</v>
      </c>
      <c r="J1114" s="192">
        <v>10.51</v>
      </c>
      <c r="K1114" s="193">
        <f>I1114*J1114</f>
        <v>0.16816</v>
      </c>
      <c r="M1114" s="205">
        <v>2</v>
      </c>
      <c r="N1114" t="s">
        <v>414</v>
      </c>
      <c r="O1114" s="205">
        <f>I1114*M1114</f>
        <v>3.2000000000000001E-2</v>
      </c>
      <c r="P1114" s="706">
        <f>O1114*J1114</f>
        <v>0.33632000000000001</v>
      </c>
      <c r="Q1114" s="672"/>
      <c r="R1114" s="672"/>
      <c r="S1114" s="672"/>
    </row>
    <row r="1115" spans="1:19" ht="13.5">
      <c r="A1115" s="701" t="s">
        <v>601</v>
      </c>
      <c r="B1115" t="s">
        <v>656</v>
      </c>
      <c r="C1115" s="188"/>
      <c r="D1115" s="699" t="s">
        <v>668</v>
      </c>
      <c r="E1115" s="189"/>
      <c r="G1115" s="190" t="s">
        <v>659</v>
      </c>
      <c r="H1115" s="191">
        <v>1</v>
      </c>
      <c r="I1115" s="191">
        <f t="shared" ref="I1115:I1116" si="66">H1115*8/$F$1111</f>
        <v>0.16</v>
      </c>
      <c r="J1115" s="192">
        <v>9.3000000000000007</v>
      </c>
      <c r="K1115" s="193">
        <f>I1115*J1115</f>
        <v>1.4880000000000002</v>
      </c>
      <c r="M1115" s="205">
        <v>2</v>
      </c>
      <c r="N1115" t="s">
        <v>414</v>
      </c>
      <c r="O1115" s="205">
        <f>I1115*M1115</f>
        <v>0.32</v>
      </c>
      <c r="P1115" s="706">
        <f>O1115*J1115</f>
        <v>2.9760000000000004</v>
      </c>
      <c r="Q1115" s="672"/>
      <c r="R1115" s="672"/>
      <c r="S1115" s="672"/>
    </row>
    <row r="1116" spans="1:19" ht="13.5">
      <c r="A1116" s="701" t="s">
        <v>601</v>
      </c>
      <c r="B1116" t="s">
        <v>656</v>
      </c>
      <c r="C1116" s="188" t="s">
        <v>660</v>
      </c>
      <c r="D1116" s="699" t="s">
        <v>661</v>
      </c>
      <c r="E1116" s="189"/>
      <c r="G1116" s="190" t="s">
        <v>659</v>
      </c>
      <c r="H1116" s="191">
        <v>1</v>
      </c>
      <c r="I1116" s="191">
        <f t="shared" si="66"/>
        <v>0.16</v>
      </c>
      <c r="J1116" s="192">
        <v>6.88</v>
      </c>
      <c r="K1116" s="193">
        <f>I1116*J1116</f>
        <v>1.1008</v>
      </c>
      <c r="M1116" s="205">
        <v>2</v>
      </c>
      <c r="N1116" t="s">
        <v>414</v>
      </c>
      <c r="O1116" s="205">
        <f>I1116*M1116</f>
        <v>0.32</v>
      </c>
      <c r="P1116" s="706">
        <f>O1116*J1116</f>
        <v>2.2016</v>
      </c>
      <c r="Q1116" s="672"/>
      <c r="R1116" s="672"/>
      <c r="S1116" s="672"/>
    </row>
    <row r="1117" spans="1:19" ht="13.5">
      <c r="A1117" s="701" t="s">
        <v>1128</v>
      </c>
      <c r="C1117" s="194"/>
      <c r="D1117" s="723"/>
      <c r="E1117" s="189"/>
      <c r="G1117" s="195"/>
      <c r="H1117" s="189"/>
      <c r="I1117" s="189"/>
      <c r="J1117" s="192"/>
      <c r="K1117" s="197">
        <f>SUM(K1114:K1116)</f>
        <v>2.7569600000000003</v>
      </c>
      <c r="Q1117" s="672"/>
      <c r="R1117" s="672"/>
      <c r="S1117" s="672"/>
    </row>
    <row r="1118" spans="1:19" ht="13.5">
      <c r="A1118" s="701" t="s">
        <v>1128</v>
      </c>
      <c r="C1118" s="194"/>
      <c r="D1118" s="722" t="s">
        <v>667</v>
      </c>
      <c r="E1118" s="189"/>
      <c r="G1118" s="195"/>
      <c r="H1118" s="189"/>
      <c r="I1118" s="189"/>
      <c r="J1118" s="189"/>
      <c r="K1118" s="198"/>
      <c r="Q1118" s="672"/>
      <c r="R1118" s="672"/>
      <c r="S1118" s="672"/>
    </row>
    <row r="1119" spans="1:19" ht="25.5">
      <c r="A1119" s="701" t="s">
        <v>601</v>
      </c>
      <c r="B1119" t="s">
        <v>667</v>
      </c>
      <c r="C1119" s="188"/>
      <c r="D1119" s="699" t="s">
        <v>790</v>
      </c>
      <c r="E1119" s="189"/>
      <c r="G1119" s="190" t="s">
        <v>690</v>
      </c>
      <c r="H1119" s="189"/>
      <c r="I1119" s="191">
        <v>1</v>
      </c>
      <c r="J1119" s="192">
        <v>15</v>
      </c>
      <c r="K1119" s="193">
        <f>I1119*J1119</f>
        <v>15</v>
      </c>
      <c r="M1119" s="205">
        <v>2</v>
      </c>
      <c r="N1119" t="s">
        <v>414</v>
      </c>
      <c r="O1119" s="205">
        <f>I1119*M1119</f>
        <v>2</v>
      </c>
      <c r="P1119" s="706">
        <f>O1119*J1119</f>
        <v>30</v>
      </c>
      <c r="Q1119" s="672"/>
      <c r="R1119" s="672"/>
      <c r="S1119" s="672"/>
    </row>
    <row r="1120" spans="1:19" ht="13.5">
      <c r="A1120" s="701" t="s">
        <v>601</v>
      </c>
      <c r="B1120" t="s">
        <v>667</v>
      </c>
      <c r="C1120" s="188"/>
      <c r="D1120" s="699" t="s">
        <v>830</v>
      </c>
      <c r="E1120" s="189"/>
      <c r="G1120" s="190" t="s">
        <v>695</v>
      </c>
      <c r="H1120" s="189"/>
      <c r="I1120" s="191">
        <v>1.4999999999999999E-2</v>
      </c>
      <c r="J1120" s="192">
        <v>100</v>
      </c>
      <c r="K1120" s="193">
        <f>I1120*J1120</f>
        <v>1.5</v>
      </c>
      <c r="M1120" s="205">
        <v>2</v>
      </c>
      <c r="N1120" t="s">
        <v>414</v>
      </c>
      <c r="O1120" s="205">
        <f>I1120*M1120</f>
        <v>0.03</v>
      </c>
      <c r="P1120" s="706">
        <f>O1120*J1120</f>
        <v>3</v>
      </c>
      <c r="Q1120" s="672"/>
      <c r="R1120" s="672"/>
      <c r="S1120" s="672"/>
    </row>
    <row r="1121" spans="1:19" ht="13.5">
      <c r="A1121" s="701" t="s">
        <v>1128</v>
      </c>
      <c r="C1121" s="194"/>
      <c r="D1121" s="723"/>
      <c r="E1121" s="189"/>
      <c r="G1121" s="195"/>
      <c r="H1121" s="189"/>
      <c r="I1121" s="189"/>
      <c r="J1121" s="196"/>
      <c r="K1121" s="197">
        <f>SUM(K1119:K1120)</f>
        <v>16.5</v>
      </c>
      <c r="Q1121" s="672"/>
      <c r="R1121" s="672"/>
      <c r="S1121" s="672"/>
    </row>
    <row r="1122" spans="1:19" ht="13.5">
      <c r="A1122" s="701" t="s">
        <v>1128</v>
      </c>
      <c r="C1122" s="194"/>
      <c r="D1122" s="722" t="s">
        <v>662</v>
      </c>
      <c r="E1122" s="189"/>
      <c r="G1122" s="195"/>
      <c r="H1122" s="189"/>
      <c r="I1122" s="189"/>
      <c r="J1122" s="189"/>
      <c r="K1122" s="198"/>
      <c r="Q1122" s="672"/>
      <c r="R1122" s="672"/>
      <c r="S1122" s="672"/>
    </row>
    <row r="1123" spans="1:19" ht="25.5">
      <c r="A1123" s="701" t="s">
        <v>601</v>
      </c>
      <c r="B1123" t="s">
        <v>662</v>
      </c>
      <c r="C1123" s="188" t="s">
        <v>663</v>
      </c>
      <c r="D1123" s="699" t="s">
        <v>664</v>
      </c>
      <c r="E1123" s="189"/>
      <c r="G1123" s="190" t="s">
        <v>665</v>
      </c>
      <c r="H1123" s="189"/>
      <c r="I1123" s="191">
        <v>5</v>
      </c>
      <c r="J1123" s="192">
        <f>K1117</f>
        <v>2.7569600000000003</v>
      </c>
      <c r="K1123" s="193">
        <f>I1123*J1123/100</f>
        <v>0.137848</v>
      </c>
      <c r="M1123" s="205">
        <v>2</v>
      </c>
      <c r="N1123" t="s">
        <v>414</v>
      </c>
      <c r="O1123" s="205">
        <f>I1123*M1123</f>
        <v>10</v>
      </c>
      <c r="P1123" s="706">
        <f>O1123*J1123/100</f>
        <v>0.275696</v>
      </c>
      <c r="Q1123" s="672"/>
      <c r="R1123" s="672"/>
      <c r="S1123" s="672"/>
    </row>
    <row r="1124" spans="1:19" ht="14.25" thickBot="1">
      <c r="A1124" s="701" t="s">
        <v>1128</v>
      </c>
      <c r="C1124" s="199"/>
      <c r="D1124" s="725"/>
      <c r="E1124" s="200"/>
      <c r="F1124" s="201"/>
      <c r="G1124" s="206"/>
      <c r="H1124" s="200"/>
      <c r="I1124" s="200"/>
      <c r="J1124" s="202"/>
      <c r="K1124" s="203">
        <f>SUM(K1123:K1123)</f>
        <v>0.137848</v>
      </c>
      <c r="Q1124" s="672"/>
      <c r="R1124" s="672"/>
      <c r="S1124" s="672"/>
    </row>
    <row r="1125" spans="1:19" ht="13.5" thickBot="1">
      <c r="A1125" s="701" t="s">
        <v>1128</v>
      </c>
      <c r="Q1125" s="672"/>
      <c r="R1125" s="672"/>
      <c r="S1125" s="672"/>
    </row>
    <row r="1126" spans="1:19">
      <c r="A1126" s="701" t="s">
        <v>1128</v>
      </c>
      <c r="C1126" s="176" t="s">
        <v>645</v>
      </c>
      <c r="D1126" s="212" t="str">
        <f>+QPS!C92</f>
        <v>3.06.33</v>
      </c>
      <c r="E1126" s="2282" t="str">
        <f>+QPS!G92</f>
        <v>SUMINISTRO Y MONTAJE DE GASKET 150#NOM-ASB-RING PT AGT 1/8"THK</v>
      </c>
      <c r="F1126" s="2282"/>
      <c r="G1126" s="2282"/>
      <c r="H1126" s="2282"/>
      <c r="I1126" s="2282"/>
      <c r="J1126" s="2282"/>
      <c r="K1126" s="2283"/>
      <c r="Q1126" s="672">
        <f>QPS!V92</f>
        <v>121.97404</v>
      </c>
      <c r="R1126" s="672">
        <f>SUM(P1126:P1141)</f>
        <v>121.97404</v>
      </c>
      <c r="S1126" s="672">
        <f>Q1126-R1126</f>
        <v>0</v>
      </c>
    </row>
    <row r="1127" spans="1:19">
      <c r="A1127" s="701" t="s">
        <v>1128</v>
      </c>
      <c r="C1127" s="181" t="s">
        <v>646</v>
      </c>
      <c r="D1127" s="720" t="s">
        <v>675</v>
      </c>
      <c r="E1127" s="207" t="s">
        <v>648</v>
      </c>
      <c r="F1127" s="208">
        <v>50</v>
      </c>
      <c r="G1127" s="207" t="s">
        <v>649</v>
      </c>
      <c r="H1127" s="209">
        <f>F1127</f>
        <v>50</v>
      </c>
      <c r="I1127" s="210"/>
      <c r="J1127" s="211" t="s">
        <v>676</v>
      </c>
      <c r="K1127" s="182">
        <f>+K1133+K1137+K1140</f>
        <v>24.394808000000001</v>
      </c>
      <c r="Q1127" s="672"/>
      <c r="R1127" s="672"/>
      <c r="S1127" s="672"/>
    </row>
    <row r="1128" spans="1:19" ht="13.5" thickBot="1">
      <c r="A1128" s="701" t="s">
        <v>1128</v>
      </c>
      <c r="C1128" s="183" t="s">
        <v>651</v>
      </c>
      <c r="D1128" s="721" t="s">
        <v>652</v>
      </c>
      <c r="E1128" s="184"/>
      <c r="F1128" s="185"/>
      <c r="G1128" s="186" t="s">
        <v>44</v>
      </c>
      <c r="H1128" s="186" t="s">
        <v>653</v>
      </c>
      <c r="I1128" s="186" t="s">
        <v>39</v>
      </c>
      <c r="J1128" s="186" t="s">
        <v>654</v>
      </c>
      <c r="K1128" s="187" t="s">
        <v>655</v>
      </c>
      <c r="Q1128" s="672"/>
      <c r="R1128" s="672"/>
      <c r="S1128" s="672"/>
    </row>
    <row r="1129" spans="1:19" ht="13.5">
      <c r="A1129" s="701" t="s">
        <v>1128</v>
      </c>
      <c r="C1129" s="194"/>
      <c r="D1129" s="722" t="s">
        <v>656</v>
      </c>
      <c r="E1129" s="189"/>
      <c r="G1129" s="195"/>
      <c r="H1129" s="189"/>
      <c r="I1129" s="189"/>
      <c r="J1129" s="189"/>
      <c r="K1129" s="198"/>
      <c r="Q1129" s="672"/>
      <c r="R1129" s="672"/>
      <c r="S1129" s="672"/>
    </row>
    <row r="1130" spans="1:19" ht="13.5">
      <c r="A1130" s="701" t="s">
        <v>602</v>
      </c>
      <c r="B1130" t="s">
        <v>656</v>
      </c>
      <c r="C1130" s="188" t="s">
        <v>657</v>
      </c>
      <c r="D1130" s="699" t="s">
        <v>658</v>
      </c>
      <c r="E1130" s="189"/>
      <c r="G1130" s="190" t="s">
        <v>659</v>
      </c>
      <c r="H1130" s="191">
        <v>0.1</v>
      </c>
      <c r="I1130" s="191">
        <f>H1130*8/$F$1127</f>
        <v>1.6E-2</v>
      </c>
      <c r="J1130" s="192">
        <v>10.51</v>
      </c>
      <c r="K1130" s="193">
        <f>I1130*J1130</f>
        <v>0.16816</v>
      </c>
      <c r="M1130" s="205">
        <v>5</v>
      </c>
      <c r="N1130" t="s">
        <v>414</v>
      </c>
      <c r="O1130" s="205">
        <f>I1130*M1130</f>
        <v>0.08</v>
      </c>
      <c r="P1130" s="706">
        <f>O1130*J1130</f>
        <v>0.84079999999999999</v>
      </c>
      <c r="Q1130" s="672"/>
      <c r="R1130" s="672"/>
      <c r="S1130" s="672"/>
    </row>
    <row r="1131" spans="1:19" ht="13.5">
      <c r="A1131" s="701" t="s">
        <v>602</v>
      </c>
      <c r="B1131" t="s">
        <v>656</v>
      </c>
      <c r="C1131" s="188"/>
      <c r="D1131" s="699" t="s">
        <v>668</v>
      </c>
      <c r="E1131" s="189"/>
      <c r="G1131" s="190" t="s">
        <v>659</v>
      </c>
      <c r="H1131" s="191">
        <v>1</v>
      </c>
      <c r="I1131" s="191">
        <f t="shared" ref="I1131:I1132" si="67">H1131*8/$F$1127</f>
        <v>0.16</v>
      </c>
      <c r="J1131" s="192">
        <v>9.3000000000000007</v>
      </c>
      <c r="K1131" s="193">
        <f>I1131*J1131</f>
        <v>1.4880000000000002</v>
      </c>
      <c r="M1131" s="205">
        <v>5</v>
      </c>
      <c r="N1131" t="s">
        <v>414</v>
      </c>
      <c r="O1131" s="205">
        <f>I1131*M1131</f>
        <v>0.8</v>
      </c>
      <c r="P1131" s="706">
        <f>O1131*J1131</f>
        <v>7.4400000000000013</v>
      </c>
      <c r="Q1131" s="672"/>
      <c r="R1131" s="672"/>
      <c r="S1131" s="672"/>
    </row>
    <row r="1132" spans="1:19" ht="13.5">
      <c r="A1132" s="701" t="s">
        <v>602</v>
      </c>
      <c r="B1132" t="s">
        <v>656</v>
      </c>
      <c r="C1132" s="188" t="s">
        <v>660</v>
      </c>
      <c r="D1132" s="699" t="s">
        <v>661</v>
      </c>
      <c r="E1132" s="189"/>
      <c r="G1132" s="190" t="s">
        <v>659</v>
      </c>
      <c r="H1132" s="191">
        <v>1</v>
      </c>
      <c r="I1132" s="191">
        <f t="shared" si="67"/>
        <v>0.16</v>
      </c>
      <c r="J1132" s="192">
        <v>6.88</v>
      </c>
      <c r="K1132" s="193">
        <f>I1132*J1132</f>
        <v>1.1008</v>
      </c>
      <c r="M1132" s="205">
        <v>5</v>
      </c>
      <c r="N1132" t="s">
        <v>414</v>
      </c>
      <c r="O1132" s="205">
        <f>I1132*M1132</f>
        <v>0.8</v>
      </c>
      <c r="P1132" s="706">
        <f>O1132*J1132</f>
        <v>5.5040000000000004</v>
      </c>
      <c r="Q1132" s="672"/>
      <c r="R1132" s="672"/>
      <c r="S1132" s="672"/>
    </row>
    <row r="1133" spans="1:19" ht="13.5">
      <c r="A1133" s="701" t="s">
        <v>1128</v>
      </c>
      <c r="C1133" s="194"/>
      <c r="D1133" s="723"/>
      <c r="E1133" s="189"/>
      <c r="G1133" s="195"/>
      <c r="H1133" s="189"/>
      <c r="I1133" s="189"/>
      <c r="J1133" s="196"/>
      <c r="K1133" s="197">
        <f>SUM(K1130:K1132)</f>
        <v>2.7569600000000003</v>
      </c>
      <c r="Q1133" s="672"/>
      <c r="R1133" s="672"/>
      <c r="S1133" s="672"/>
    </row>
    <row r="1134" spans="1:19" ht="13.5">
      <c r="A1134" s="701" t="s">
        <v>1128</v>
      </c>
      <c r="C1134" s="194"/>
      <c r="D1134" s="722" t="s">
        <v>667</v>
      </c>
      <c r="E1134" s="189"/>
      <c r="G1134" s="195"/>
      <c r="H1134" s="189"/>
      <c r="I1134" s="189"/>
      <c r="J1134" s="189"/>
      <c r="K1134" s="198"/>
      <c r="Q1134" s="672"/>
      <c r="R1134" s="672"/>
      <c r="S1134" s="672"/>
    </row>
    <row r="1135" spans="1:19" ht="25.5">
      <c r="A1135" s="701" t="s">
        <v>602</v>
      </c>
      <c r="B1135" t="s">
        <v>667</v>
      </c>
      <c r="C1135" s="188"/>
      <c r="D1135" s="699" t="s">
        <v>791</v>
      </c>
      <c r="E1135" s="189"/>
      <c r="G1135" s="190" t="s">
        <v>690</v>
      </c>
      <c r="H1135" s="189"/>
      <c r="I1135" s="191">
        <v>1</v>
      </c>
      <c r="J1135" s="192">
        <v>20</v>
      </c>
      <c r="K1135" s="193">
        <f>I1135*J1135</f>
        <v>20</v>
      </c>
      <c r="M1135" s="205">
        <v>5</v>
      </c>
      <c r="N1135" t="s">
        <v>414</v>
      </c>
      <c r="O1135" s="205">
        <f>I1135*M1135</f>
        <v>5</v>
      </c>
      <c r="P1135" s="706">
        <f>O1135*J1135</f>
        <v>100</v>
      </c>
      <c r="Q1135" s="672"/>
      <c r="R1135" s="672"/>
      <c r="S1135" s="672"/>
    </row>
    <row r="1136" spans="1:19" ht="13.5">
      <c r="A1136" s="701" t="s">
        <v>602</v>
      </c>
      <c r="B1136" t="s">
        <v>667</v>
      </c>
      <c r="C1136" s="188"/>
      <c r="D1136" s="699" t="s">
        <v>830</v>
      </c>
      <c r="E1136" s="189"/>
      <c r="G1136" s="190" t="s">
        <v>695</v>
      </c>
      <c r="H1136" s="189"/>
      <c r="I1136" s="191">
        <v>1.4999999999999999E-2</v>
      </c>
      <c r="J1136" s="192">
        <v>100</v>
      </c>
      <c r="K1136" s="193">
        <f>I1136*J1136</f>
        <v>1.5</v>
      </c>
      <c r="M1136" s="205">
        <v>5</v>
      </c>
      <c r="N1136" t="s">
        <v>414</v>
      </c>
      <c r="O1136" s="205">
        <f>I1136*M1136</f>
        <v>7.4999999999999997E-2</v>
      </c>
      <c r="P1136" s="706">
        <f>O1136*J1136</f>
        <v>7.5</v>
      </c>
      <c r="Q1136" s="672"/>
      <c r="R1136" s="672"/>
      <c r="S1136" s="672"/>
    </row>
    <row r="1137" spans="1:19" ht="13.5">
      <c r="A1137" s="701" t="s">
        <v>1128</v>
      </c>
      <c r="C1137" s="194"/>
      <c r="D1137" s="723"/>
      <c r="E1137" s="189"/>
      <c r="G1137" s="195"/>
      <c r="H1137" s="189"/>
      <c r="I1137" s="189"/>
      <c r="J1137" s="196"/>
      <c r="K1137" s="197">
        <f>SUM(K1135:K1136)</f>
        <v>21.5</v>
      </c>
      <c r="Q1137" s="672"/>
      <c r="R1137" s="672"/>
      <c r="S1137" s="672"/>
    </row>
    <row r="1138" spans="1:19" ht="13.5">
      <c r="A1138" s="701" t="s">
        <v>1128</v>
      </c>
      <c r="C1138" s="194"/>
      <c r="D1138" s="722" t="s">
        <v>662</v>
      </c>
      <c r="E1138" s="189"/>
      <c r="G1138" s="195"/>
      <c r="H1138" s="189"/>
      <c r="I1138" s="189"/>
      <c r="J1138" s="189"/>
      <c r="K1138" s="198"/>
      <c r="Q1138" s="672"/>
      <c r="R1138" s="672"/>
      <c r="S1138" s="672"/>
    </row>
    <row r="1139" spans="1:19" ht="25.5">
      <c r="A1139" s="701" t="s">
        <v>602</v>
      </c>
      <c r="B1139" t="s">
        <v>662</v>
      </c>
      <c r="C1139" s="188" t="s">
        <v>663</v>
      </c>
      <c r="D1139" s="699" t="s">
        <v>664</v>
      </c>
      <c r="E1139" s="189"/>
      <c r="G1139" s="190" t="s">
        <v>665</v>
      </c>
      <c r="H1139" s="189"/>
      <c r="I1139" s="191">
        <v>5</v>
      </c>
      <c r="J1139" s="192">
        <f>K1133</f>
        <v>2.7569600000000003</v>
      </c>
      <c r="K1139" s="193">
        <f>I1139*J1139/100</f>
        <v>0.137848</v>
      </c>
      <c r="M1139" s="205">
        <v>5</v>
      </c>
      <c r="N1139" t="s">
        <v>414</v>
      </c>
      <c r="O1139" s="205">
        <f>I1139*M1139</f>
        <v>25</v>
      </c>
      <c r="P1139" s="706">
        <f>O1139*J1139/100</f>
        <v>0.68924000000000007</v>
      </c>
      <c r="Q1139" s="672"/>
      <c r="R1139" s="672"/>
      <c r="S1139" s="672"/>
    </row>
    <row r="1140" spans="1:19" ht="14.25" thickBot="1">
      <c r="A1140" s="701" t="s">
        <v>1128</v>
      </c>
      <c r="C1140" s="199"/>
      <c r="D1140" s="725"/>
      <c r="E1140" s="200"/>
      <c r="F1140" s="201"/>
      <c r="G1140" s="206"/>
      <c r="H1140" s="200"/>
      <c r="I1140" s="200"/>
      <c r="J1140" s="202"/>
      <c r="K1140" s="203">
        <f>SUM(K1139:K1139)</f>
        <v>0.137848</v>
      </c>
      <c r="Q1140" s="672"/>
      <c r="R1140" s="672"/>
      <c r="S1140" s="672"/>
    </row>
    <row r="1141" spans="1:19" ht="13.5" thickBot="1">
      <c r="A1141" s="701" t="s">
        <v>1128</v>
      </c>
      <c r="Q1141" s="672"/>
      <c r="R1141" s="672"/>
      <c r="S1141" s="672"/>
    </row>
    <row r="1142" spans="1:19">
      <c r="A1142" s="701" t="s">
        <v>1128</v>
      </c>
      <c r="C1142" s="176" t="s">
        <v>645</v>
      </c>
      <c r="D1142" s="212" t="str">
        <f>+QPS!C93</f>
        <v>3.06.34</v>
      </c>
      <c r="E1142" s="2282" t="str">
        <f>+QPS!G93</f>
        <v>SUMINISTRO Y MONTAJE DE GASKET 150#NOM-ASB-RING PT AGT 1/8"THK</v>
      </c>
      <c r="F1142" s="2282"/>
      <c r="G1142" s="2282"/>
      <c r="H1142" s="2282"/>
      <c r="I1142" s="2282"/>
      <c r="J1142" s="2282"/>
      <c r="K1142" s="2283"/>
      <c r="Q1142" s="672">
        <f>QPS!V93</f>
        <v>323.34288800000002</v>
      </c>
      <c r="R1142" s="672">
        <f>SUM(P1142:P1157)</f>
        <v>323.34288799999996</v>
      </c>
      <c r="S1142" s="672">
        <f>Q1142-R1142</f>
        <v>0</v>
      </c>
    </row>
    <row r="1143" spans="1:19">
      <c r="A1143" s="701" t="s">
        <v>1128</v>
      </c>
      <c r="C1143" s="181" t="s">
        <v>646</v>
      </c>
      <c r="D1143" s="720" t="s">
        <v>675</v>
      </c>
      <c r="E1143" s="207" t="s">
        <v>648</v>
      </c>
      <c r="F1143" s="208">
        <v>50</v>
      </c>
      <c r="G1143" s="207" t="s">
        <v>649</v>
      </c>
      <c r="H1143" s="209">
        <f>F1143</f>
        <v>50</v>
      </c>
      <c r="I1143" s="210"/>
      <c r="J1143" s="211" t="s">
        <v>676</v>
      </c>
      <c r="K1143" s="182">
        <f>+K1149+K1153+K1156</f>
        <v>29.394808000000001</v>
      </c>
      <c r="Q1143" s="672"/>
      <c r="R1143" s="672"/>
      <c r="S1143" s="672"/>
    </row>
    <row r="1144" spans="1:19" ht="13.5" thickBot="1">
      <c r="A1144" s="701" t="s">
        <v>1128</v>
      </c>
      <c r="C1144" s="183" t="s">
        <v>651</v>
      </c>
      <c r="D1144" s="721" t="s">
        <v>652</v>
      </c>
      <c r="E1144" s="184"/>
      <c r="F1144" s="185"/>
      <c r="G1144" s="186" t="s">
        <v>44</v>
      </c>
      <c r="H1144" s="186" t="s">
        <v>653</v>
      </c>
      <c r="I1144" s="186" t="s">
        <v>39</v>
      </c>
      <c r="J1144" s="186" t="s">
        <v>654</v>
      </c>
      <c r="K1144" s="187" t="s">
        <v>655</v>
      </c>
      <c r="Q1144" s="672"/>
      <c r="R1144" s="672"/>
      <c r="S1144" s="672"/>
    </row>
    <row r="1145" spans="1:19" ht="13.5">
      <c r="A1145" s="701" t="s">
        <v>1128</v>
      </c>
      <c r="C1145" s="194"/>
      <c r="D1145" s="722" t="s">
        <v>656</v>
      </c>
      <c r="E1145" s="189"/>
      <c r="G1145" s="195"/>
      <c r="H1145" s="189"/>
      <c r="I1145" s="189"/>
      <c r="J1145" s="189"/>
      <c r="K1145" s="198"/>
      <c r="Q1145" s="672"/>
      <c r="R1145" s="672"/>
      <c r="S1145" s="672"/>
    </row>
    <row r="1146" spans="1:19" ht="13.5">
      <c r="A1146" s="701" t="s">
        <v>603</v>
      </c>
      <c r="B1146" t="s">
        <v>656</v>
      </c>
      <c r="C1146" s="188" t="s">
        <v>657</v>
      </c>
      <c r="D1146" s="699" t="s">
        <v>658</v>
      </c>
      <c r="E1146" s="189"/>
      <c r="G1146" s="190" t="s">
        <v>659</v>
      </c>
      <c r="H1146" s="191">
        <v>0.1</v>
      </c>
      <c r="I1146" s="191">
        <f>H1146*8/$F$1143</f>
        <v>1.6E-2</v>
      </c>
      <c r="J1146" s="192">
        <v>10.51</v>
      </c>
      <c r="K1146" s="193">
        <f>I1146*J1146</f>
        <v>0.16816</v>
      </c>
      <c r="M1146" s="205">
        <v>11</v>
      </c>
      <c r="N1146" t="s">
        <v>414</v>
      </c>
      <c r="O1146" s="205">
        <f>I1146*M1146</f>
        <v>0.17599999999999999</v>
      </c>
      <c r="P1146" s="706">
        <f>O1146*J1146</f>
        <v>1.8497599999999998</v>
      </c>
      <c r="Q1146" s="672"/>
      <c r="R1146" s="672"/>
      <c r="S1146" s="672"/>
    </row>
    <row r="1147" spans="1:19" ht="13.5">
      <c r="A1147" s="701" t="s">
        <v>603</v>
      </c>
      <c r="B1147" t="s">
        <v>656</v>
      </c>
      <c r="C1147" s="188"/>
      <c r="D1147" s="699" t="s">
        <v>668</v>
      </c>
      <c r="E1147" s="189"/>
      <c r="G1147" s="190" t="s">
        <v>659</v>
      </c>
      <c r="H1147" s="191">
        <v>1</v>
      </c>
      <c r="I1147" s="191">
        <f t="shared" ref="I1147:I1148" si="68">H1147*8/$F$1143</f>
        <v>0.16</v>
      </c>
      <c r="J1147" s="192">
        <v>9.3000000000000007</v>
      </c>
      <c r="K1147" s="193">
        <f>I1147*J1147</f>
        <v>1.4880000000000002</v>
      </c>
      <c r="M1147" s="205">
        <v>11</v>
      </c>
      <c r="N1147" t="s">
        <v>414</v>
      </c>
      <c r="O1147" s="205">
        <f>I1147*M1147</f>
        <v>1.76</v>
      </c>
      <c r="P1147" s="706">
        <f>O1147*J1147</f>
        <v>16.368000000000002</v>
      </c>
      <c r="Q1147" s="672"/>
      <c r="R1147" s="672"/>
      <c r="S1147" s="672"/>
    </row>
    <row r="1148" spans="1:19" ht="13.5">
      <c r="A1148" s="701" t="s">
        <v>603</v>
      </c>
      <c r="B1148" t="s">
        <v>656</v>
      </c>
      <c r="C1148" s="188" t="s">
        <v>660</v>
      </c>
      <c r="D1148" s="699" t="s">
        <v>661</v>
      </c>
      <c r="E1148" s="189"/>
      <c r="G1148" s="190" t="s">
        <v>659</v>
      </c>
      <c r="H1148" s="191">
        <v>1</v>
      </c>
      <c r="I1148" s="191">
        <f t="shared" si="68"/>
        <v>0.16</v>
      </c>
      <c r="J1148" s="192">
        <v>6.88</v>
      </c>
      <c r="K1148" s="193">
        <f>I1148*J1148</f>
        <v>1.1008</v>
      </c>
      <c r="M1148" s="205">
        <v>11</v>
      </c>
      <c r="N1148" t="s">
        <v>414</v>
      </c>
      <c r="O1148" s="205">
        <f>I1148*M1148</f>
        <v>1.76</v>
      </c>
      <c r="P1148" s="706">
        <f>O1148*J1148</f>
        <v>12.1088</v>
      </c>
      <c r="Q1148" s="672"/>
      <c r="R1148" s="672"/>
      <c r="S1148" s="672"/>
    </row>
    <row r="1149" spans="1:19" ht="13.5">
      <c r="A1149" s="701" t="s">
        <v>1128</v>
      </c>
      <c r="C1149" s="194"/>
      <c r="D1149" s="723"/>
      <c r="E1149" s="189"/>
      <c r="G1149" s="195"/>
      <c r="H1149" s="189"/>
      <c r="I1149" s="189"/>
      <c r="J1149" s="196"/>
      <c r="K1149" s="197">
        <f>SUM(K1146:K1148)</f>
        <v>2.7569600000000003</v>
      </c>
      <c r="Q1149" s="672"/>
      <c r="R1149" s="672"/>
      <c r="S1149" s="672"/>
    </row>
    <row r="1150" spans="1:19" ht="13.5">
      <c r="A1150" s="701" t="s">
        <v>1128</v>
      </c>
      <c r="C1150" s="194"/>
      <c r="D1150" s="722" t="s">
        <v>667</v>
      </c>
      <c r="E1150" s="189"/>
      <c r="G1150" s="195"/>
      <c r="H1150" s="189"/>
      <c r="I1150" s="189"/>
      <c r="J1150" s="189"/>
      <c r="K1150" s="198"/>
      <c r="Q1150" s="672"/>
      <c r="R1150" s="672"/>
      <c r="S1150" s="672"/>
    </row>
    <row r="1151" spans="1:19" ht="25.5">
      <c r="A1151" s="701" t="s">
        <v>603</v>
      </c>
      <c r="B1151" t="s">
        <v>667</v>
      </c>
      <c r="C1151" s="188"/>
      <c r="D1151" s="699" t="s">
        <v>792</v>
      </c>
      <c r="E1151" s="189"/>
      <c r="G1151" s="190" t="s">
        <v>690</v>
      </c>
      <c r="H1151" s="189"/>
      <c r="I1151" s="191">
        <v>1</v>
      </c>
      <c r="J1151" s="192">
        <v>25</v>
      </c>
      <c r="K1151" s="193">
        <f>I1151*J1151</f>
        <v>25</v>
      </c>
      <c r="M1151" s="205">
        <v>11</v>
      </c>
      <c r="N1151" t="s">
        <v>414</v>
      </c>
      <c r="O1151" s="205">
        <f>I1151*M1151</f>
        <v>11</v>
      </c>
      <c r="P1151" s="706">
        <f>O1151*J1151</f>
        <v>275</v>
      </c>
      <c r="Q1151" s="672"/>
      <c r="R1151" s="672"/>
      <c r="S1151" s="672"/>
    </row>
    <row r="1152" spans="1:19" ht="13.5">
      <c r="A1152" s="701" t="s">
        <v>603</v>
      </c>
      <c r="B1152" t="s">
        <v>667</v>
      </c>
      <c r="C1152" s="188"/>
      <c r="D1152" s="699" t="s">
        <v>830</v>
      </c>
      <c r="E1152" s="189"/>
      <c r="G1152" s="190" t="s">
        <v>695</v>
      </c>
      <c r="H1152" s="189"/>
      <c r="I1152" s="191">
        <v>1.4999999999999999E-2</v>
      </c>
      <c r="J1152" s="192">
        <v>100</v>
      </c>
      <c r="K1152" s="193">
        <f>I1152*J1152</f>
        <v>1.5</v>
      </c>
      <c r="M1152" s="205">
        <v>11</v>
      </c>
      <c r="N1152" t="s">
        <v>414</v>
      </c>
      <c r="O1152" s="205">
        <f>I1152*M1152</f>
        <v>0.16499999999999998</v>
      </c>
      <c r="P1152" s="706">
        <f>O1152*J1152</f>
        <v>16.499999999999996</v>
      </c>
      <c r="Q1152" s="672"/>
      <c r="R1152" s="672"/>
      <c r="S1152" s="672"/>
    </row>
    <row r="1153" spans="1:19" ht="13.5">
      <c r="A1153" s="701" t="s">
        <v>1128</v>
      </c>
      <c r="C1153" s="194"/>
      <c r="D1153" s="723"/>
      <c r="E1153" s="189"/>
      <c r="G1153" s="195"/>
      <c r="H1153" s="189"/>
      <c r="I1153" s="189"/>
      <c r="J1153" s="196"/>
      <c r="K1153" s="197">
        <f>SUM(K1151:K1152)</f>
        <v>26.5</v>
      </c>
      <c r="Q1153" s="672"/>
      <c r="R1153" s="672"/>
      <c r="S1153" s="672"/>
    </row>
    <row r="1154" spans="1:19" ht="13.5">
      <c r="A1154" s="701" t="s">
        <v>1128</v>
      </c>
      <c r="C1154" s="194"/>
      <c r="D1154" s="722" t="s">
        <v>662</v>
      </c>
      <c r="E1154" s="189"/>
      <c r="G1154" s="195"/>
      <c r="H1154" s="189"/>
      <c r="I1154" s="189"/>
      <c r="J1154" s="189"/>
      <c r="K1154" s="198"/>
      <c r="Q1154" s="672"/>
      <c r="R1154" s="672"/>
      <c r="S1154" s="672"/>
    </row>
    <row r="1155" spans="1:19" ht="25.5">
      <c r="A1155" s="701" t="s">
        <v>603</v>
      </c>
      <c r="B1155" t="s">
        <v>662</v>
      </c>
      <c r="C1155" s="188" t="s">
        <v>663</v>
      </c>
      <c r="D1155" s="699" t="s">
        <v>664</v>
      </c>
      <c r="E1155" s="189"/>
      <c r="G1155" s="190" t="s">
        <v>665</v>
      </c>
      <c r="H1155" s="189"/>
      <c r="I1155" s="191">
        <v>5</v>
      </c>
      <c r="J1155" s="192">
        <f>K1149</f>
        <v>2.7569600000000003</v>
      </c>
      <c r="K1155" s="193">
        <f>I1155*J1155/100</f>
        <v>0.137848</v>
      </c>
      <c r="M1155" s="205">
        <v>11</v>
      </c>
      <c r="N1155" t="s">
        <v>414</v>
      </c>
      <c r="O1155" s="205">
        <f>I1155*M1155</f>
        <v>55</v>
      </c>
      <c r="P1155" s="706">
        <f>O1155*J1155/100</f>
        <v>1.5163280000000001</v>
      </c>
      <c r="Q1155" s="672"/>
      <c r="R1155" s="672"/>
      <c r="S1155" s="672"/>
    </row>
    <row r="1156" spans="1:19" ht="14.25" thickBot="1">
      <c r="A1156" s="701" t="s">
        <v>1128</v>
      </c>
      <c r="C1156" s="199"/>
      <c r="D1156" s="725"/>
      <c r="E1156" s="200"/>
      <c r="F1156" s="201"/>
      <c r="G1156" s="206"/>
      <c r="H1156" s="200"/>
      <c r="I1156" s="200"/>
      <c r="J1156" s="202"/>
      <c r="K1156" s="203">
        <f>SUM(K1155:K1155)</f>
        <v>0.137848</v>
      </c>
      <c r="Q1156" s="672"/>
      <c r="R1156" s="672"/>
      <c r="S1156" s="672"/>
    </row>
    <row r="1157" spans="1:19" ht="13.5" thickBot="1">
      <c r="A1157" s="701" t="s">
        <v>1128</v>
      </c>
      <c r="Q1157" s="672"/>
      <c r="R1157" s="672"/>
      <c r="S1157" s="672"/>
    </row>
    <row r="1158" spans="1:19">
      <c r="A1158" s="701" t="s">
        <v>1128</v>
      </c>
      <c r="C1158" s="176" t="s">
        <v>645</v>
      </c>
      <c r="D1158" s="212" t="str">
        <f>+QPS!C94</f>
        <v>3.06.35</v>
      </c>
      <c r="E1158" s="2282" t="str">
        <f>+QPS!G94</f>
        <v>SUMINISTRO Y MONTAJE DE GASKET 150#NOM-ASB-RING PT AGT 1/8"THK</v>
      </c>
      <c r="F1158" s="2282"/>
      <c r="G1158" s="2282"/>
      <c r="H1158" s="2282"/>
      <c r="I1158" s="2282"/>
      <c r="J1158" s="2282"/>
      <c r="K1158" s="2283"/>
      <c r="Q1158" s="672">
        <f>QPS!V94</f>
        <v>226.76365599999997</v>
      </c>
      <c r="R1158" s="672">
        <f>SUM(P1158:P1173)</f>
        <v>226.763656</v>
      </c>
      <c r="S1158" s="672">
        <f>Q1158-R1158</f>
        <v>0</v>
      </c>
    </row>
    <row r="1159" spans="1:19">
      <c r="A1159" s="701" t="s">
        <v>1128</v>
      </c>
      <c r="C1159" s="181" t="s">
        <v>646</v>
      </c>
      <c r="D1159" s="720" t="s">
        <v>675</v>
      </c>
      <c r="E1159" s="207" t="s">
        <v>648</v>
      </c>
      <c r="F1159" s="208">
        <v>50</v>
      </c>
      <c r="G1159" s="207" t="s">
        <v>649</v>
      </c>
      <c r="H1159" s="209">
        <f>F1159</f>
        <v>50</v>
      </c>
      <c r="I1159" s="210"/>
      <c r="J1159" s="211" t="s">
        <v>676</v>
      </c>
      <c r="K1159" s="182">
        <f>+K1165+K1169+K1172</f>
        <v>32.394807999999998</v>
      </c>
      <c r="Q1159" s="672"/>
      <c r="R1159" s="672"/>
      <c r="S1159" s="672"/>
    </row>
    <row r="1160" spans="1:19" ht="13.5" thickBot="1">
      <c r="A1160" s="701" t="s">
        <v>1128</v>
      </c>
      <c r="C1160" s="183" t="s">
        <v>651</v>
      </c>
      <c r="D1160" s="721" t="s">
        <v>652</v>
      </c>
      <c r="E1160" s="184"/>
      <c r="F1160" s="185"/>
      <c r="G1160" s="186" t="s">
        <v>44</v>
      </c>
      <c r="H1160" s="186" t="s">
        <v>653</v>
      </c>
      <c r="I1160" s="186" t="s">
        <v>39</v>
      </c>
      <c r="J1160" s="186" t="s">
        <v>654</v>
      </c>
      <c r="K1160" s="187" t="s">
        <v>655</v>
      </c>
      <c r="Q1160" s="672"/>
      <c r="R1160" s="672"/>
      <c r="S1160" s="672"/>
    </row>
    <row r="1161" spans="1:19" ht="13.5">
      <c r="A1161" s="701" t="s">
        <v>1128</v>
      </c>
      <c r="C1161" s="194"/>
      <c r="D1161" s="722" t="s">
        <v>656</v>
      </c>
      <c r="E1161" s="189"/>
      <c r="G1161" s="195"/>
      <c r="H1161" s="189"/>
      <c r="I1161" s="189"/>
      <c r="J1161" s="189"/>
      <c r="K1161" s="198"/>
      <c r="Q1161" s="672"/>
      <c r="R1161" s="672"/>
      <c r="S1161" s="672"/>
    </row>
    <row r="1162" spans="1:19" ht="13.5">
      <c r="A1162" s="701" t="s">
        <v>604</v>
      </c>
      <c r="B1162" t="s">
        <v>656</v>
      </c>
      <c r="C1162" s="188" t="s">
        <v>657</v>
      </c>
      <c r="D1162" s="699" t="s">
        <v>658</v>
      </c>
      <c r="E1162" s="189"/>
      <c r="G1162" s="190" t="s">
        <v>659</v>
      </c>
      <c r="H1162" s="191">
        <v>0.1</v>
      </c>
      <c r="I1162" s="191">
        <f>H1162*8/$F$1159</f>
        <v>1.6E-2</v>
      </c>
      <c r="J1162" s="192">
        <v>10.51</v>
      </c>
      <c r="K1162" s="193">
        <f>I1162*J1162</f>
        <v>0.16816</v>
      </c>
      <c r="M1162" s="205">
        <v>7</v>
      </c>
      <c r="N1162" t="s">
        <v>414</v>
      </c>
      <c r="O1162" s="205">
        <f>I1162*M1162</f>
        <v>0.112</v>
      </c>
      <c r="P1162" s="706">
        <f>O1162*J1162</f>
        <v>1.1771199999999999</v>
      </c>
      <c r="Q1162" s="672"/>
      <c r="R1162" s="672"/>
      <c r="S1162" s="672"/>
    </row>
    <row r="1163" spans="1:19" ht="13.5">
      <c r="A1163" s="701" t="s">
        <v>604</v>
      </c>
      <c r="B1163" t="s">
        <v>656</v>
      </c>
      <c r="C1163" s="188"/>
      <c r="D1163" s="699" t="s">
        <v>668</v>
      </c>
      <c r="E1163" s="189"/>
      <c r="G1163" s="190" t="s">
        <v>659</v>
      </c>
      <c r="H1163" s="191">
        <v>1</v>
      </c>
      <c r="I1163" s="191">
        <f t="shared" ref="I1163:I1164" si="69">H1163*8/$F$1159</f>
        <v>0.16</v>
      </c>
      <c r="J1163" s="192">
        <v>9.3000000000000007</v>
      </c>
      <c r="K1163" s="193">
        <f>I1163*J1163</f>
        <v>1.4880000000000002</v>
      </c>
      <c r="M1163" s="205">
        <v>7</v>
      </c>
      <c r="N1163" t="s">
        <v>414</v>
      </c>
      <c r="O1163" s="205">
        <f>I1163*M1163</f>
        <v>1.1200000000000001</v>
      </c>
      <c r="P1163" s="706">
        <f>O1163*J1163</f>
        <v>10.416000000000002</v>
      </c>
      <c r="Q1163" s="672"/>
      <c r="R1163" s="672"/>
      <c r="S1163" s="672"/>
    </row>
    <row r="1164" spans="1:19" ht="13.5">
      <c r="A1164" s="701" t="s">
        <v>604</v>
      </c>
      <c r="B1164" t="s">
        <v>656</v>
      </c>
      <c r="C1164" s="188" t="s">
        <v>660</v>
      </c>
      <c r="D1164" s="699" t="s">
        <v>661</v>
      </c>
      <c r="E1164" s="189"/>
      <c r="G1164" s="190" t="s">
        <v>659</v>
      </c>
      <c r="H1164" s="191">
        <v>1</v>
      </c>
      <c r="I1164" s="191">
        <f t="shared" si="69"/>
        <v>0.16</v>
      </c>
      <c r="J1164" s="192">
        <v>6.88</v>
      </c>
      <c r="K1164" s="193">
        <f>I1164*J1164</f>
        <v>1.1008</v>
      </c>
      <c r="M1164" s="205">
        <v>7</v>
      </c>
      <c r="N1164" t="s">
        <v>414</v>
      </c>
      <c r="O1164" s="205">
        <f>I1164*M1164</f>
        <v>1.1200000000000001</v>
      </c>
      <c r="P1164" s="706">
        <f>O1164*J1164</f>
        <v>7.7056000000000004</v>
      </c>
      <c r="Q1164" s="672"/>
      <c r="R1164" s="672"/>
      <c r="S1164" s="672"/>
    </row>
    <row r="1165" spans="1:19" ht="13.5">
      <c r="A1165" s="701" t="s">
        <v>1128</v>
      </c>
      <c r="C1165" s="194"/>
      <c r="D1165" s="723"/>
      <c r="E1165" s="189"/>
      <c r="G1165" s="195"/>
      <c r="H1165" s="189"/>
      <c r="I1165" s="189"/>
      <c r="J1165" s="196"/>
      <c r="K1165" s="197">
        <f>SUM(K1162:K1164)</f>
        <v>2.7569600000000003</v>
      </c>
      <c r="Q1165" s="672"/>
      <c r="R1165" s="672"/>
      <c r="S1165" s="672"/>
    </row>
    <row r="1166" spans="1:19" ht="13.5">
      <c r="A1166" s="701" t="s">
        <v>1128</v>
      </c>
      <c r="C1166" s="194"/>
      <c r="D1166" s="722" t="s">
        <v>667</v>
      </c>
      <c r="E1166" s="189"/>
      <c r="G1166" s="195"/>
      <c r="H1166" s="189"/>
      <c r="I1166" s="189"/>
      <c r="J1166" s="189"/>
      <c r="K1166" s="198"/>
      <c r="Q1166" s="672"/>
      <c r="R1166" s="672"/>
      <c r="S1166" s="672"/>
    </row>
    <row r="1167" spans="1:19" ht="25.5">
      <c r="A1167" s="701" t="s">
        <v>604</v>
      </c>
      <c r="B1167" t="s">
        <v>667</v>
      </c>
      <c r="C1167" s="188"/>
      <c r="D1167" s="699" t="s">
        <v>793</v>
      </c>
      <c r="E1167" s="189"/>
      <c r="G1167" s="190" t="s">
        <v>690</v>
      </c>
      <c r="H1167" s="189"/>
      <c r="I1167" s="191">
        <v>1</v>
      </c>
      <c r="J1167" s="192">
        <v>28</v>
      </c>
      <c r="K1167" s="193">
        <f>I1167*J1167</f>
        <v>28</v>
      </c>
      <c r="M1167" s="205">
        <v>7</v>
      </c>
      <c r="N1167" t="s">
        <v>414</v>
      </c>
      <c r="O1167" s="205">
        <f>I1167*M1167</f>
        <v>7</v>
      </c>
      <c r="P1167" s="706">
        <f>O1167*J1167</f>
        <v>196</v>
      </c>
      <c r="Q1167" s="672"/>
      <c r="R1167" s="672"/>
      <c r="S1167" s="672"/>
    </row>
    <row r="1168" spans="1:19" ht="13.5">
      <c r="A1168" s="701" t="s">
        <v>604</v>
      </c>
      <c r="B1168" t="s">
        <v>667</v>
      </c>
      <c r="C1168" s="188"/>
      <c r="D1168" s="699" t="s">
        <v>830</v>
      </c>
      <c r="E1168" s="189"/>
      <c r="G1168" s="190" t="s">
        <v>695</v>
      </c>
      <c r="H1168" s="189"/>
      <c r="I1168" s="191">
        <v>1.4999999999999999E-2</v>
      </c>
      <c r="J1168" s="192">
        <v>100</v>
      </c>
      <c r="K1168" s="193">
        <f>I1168*J1168</f>
        <v>1.5</v>
      </c>
      <c r="M1168" s="205">
        <v>7</v>
      </c>
      <c r="N1168" t="s">
        <v>414</v>
      </c>
      <c r="O1168" s="205">
        <f>I1168*M1168</f>
        <v>0.105</v>
      </c>
      <c r="P1168" s="706">
        <f>O1168*J1168</f>
        <v>10.5</v>
      </c>
      <c r="Q1168" s="672"/>
      <c r="R1168" s="672"/>
      <c r="S1168" s="672"/>
    </row>
    <row r="1169" spans="1:19" ht="13.5">
      <c r="A1169" s="701" t="s">
        <v>1128</v>
      </c>
      <c r="C1169" s="194"/>
      <c r="D1169" s="723"/>
      <c r="E1169" s="189"/>
      <c r="G1169" s="195"/>
      <c r="H1169" s="189"/>
      <c r="I1169" s="189"/>
      <c r="J1169" s="196"/>
      <c r="K1169" s="197">
        <f>SUM(K1167:K1168)</f>
        <v>29.5</v>
      </c>
      <c r="Q1169" s="672"/>
      <c r="R1169" s="672"/>
      <c r="S1169" s="672"/>
    </row>
    <row r="1170" spans="1:19" ht="13.5">
      <c r="A1170" s="701" t="s">
        <v>1128</v>
      </c>
      <c r="C1170" s="194"/>
      <c r="D1170" s="722" t="s">
        <v>662</v>
      </c>
      <c r="E1170" s="189"/>
      <c r="G1170" s="195"/>
      <c r="H1170" s="189"/>
      <c r="I1170" s="189"/>
      <c r="J1170" s="189"/>
      <c r="K1170" s="198"/>
      <c r="Q1170" s="672"/>
      <c r="R1170" s="672"/>
      <c r="S1170" s="672"/>
    </row>
    <row r="1171" spans="1:19" ht="25.5">
      <c r="A1171" s="701" t="s">
        <v>604</v>
      </c>
      <c r="B1171" t="s">
        <v>662</v>
      </c>
      <c r="C1171" s="188" t="s">
        <v>663</v>
      </c>
      <c r="D1171" s="699" t="s">
        <v>664</v>
      </c>
      <c r="E1171" s="189"/>
      <c r="G1171" s="190" t="s">
        <v>665</v>
      </c>
      <c r="H1171" s="189"/>
      <c r="I1171" s="191">
        <v>5</v>
      </c>
      <c r="J1171" s="192">
        <f>K1165</f>
        <v>2.7569600000000003</v>
      </c>
      <c r="K1171" s="193">
        <f>I1171*J1171/100</f>
        <v>0.137848</v>
      </c>
      <c r="M1171" s="205">
        <v>7</v>
      </c>
      <c r="N1171" t="s">
        <v>414</v>
      </c>
      <c r="O1171" s="205">
        <f>I1171*M1171</f>
        <v>35</v>
      </c>
      <c r="P1171" s="706">
        <f>O1171*J1171/100</f>
        <v>0.96493600000000013</v>
      </c>
      <c r="Q1171" s="672"/>
      <c r="R1171" s="672"/>
      <c r="S1171" s="672"/>
    </row>
    <row r="1172" spans="1:19" ht="14.25" thickBot="1">
      <c r="A1172" s="701" t="s">
        <v>1128</v>
      </c>
      <c r="C1172" s="199"/>
      <c r="D1172" s="725"/>
      <c r="E1172" s="200"/>
      <c r="F1172" s="201"/>
      <c r="G1172" s="206"/>
      <c r="H1172" s="200"/>
      <c r="I1172" s="200"/>
      <c r="J1172" s="202"/>
      <c r="K1172" s="203">
        <f>SUM(K1171:K1171)</f>
        <v>0.137848</v>
      </c>
      <c r="Q1172" s="672"/>
      <c r="R1172" s="672"/>
      <c r="S1172" s="672"/>
    </row>
    <row r="1173" spans="1:19" ht="13.5" thickBot="1">
      <c r="A1173" s="701" t="s">
        <v>1128</v>
      </c>
      <c r="Q1173" s="672"/>
      <c r="R1173" s="672"/>
      <c r="S1173" s="672"/>
    </row>
    <row r="1174" spans="1:19">
      <c r="A1174" s="701" t="s">
        <v>1128</v>
      </c>
      <c r="C1174" s="176" t="s">
        <v>645</v>
      </c>
      <c r="D1174" s="212" t="str">
        <f>+QPS!C95</f>
        <v>3.06.36</v>
      </c>
      <c r="E1174" s="2282" t="str">
        <f>+QPS!G95</f>
        <v>SUMINISTRO Y MONTAJE DE GASKET 150#NOM-ASB-RING PT AGT 1/8"THK</v>
      </c>
      <c r="F1174" s="2282"/>
      <c r="G1174" s="2282"/>
      <c r="H1174" s="2282"/>
      <c r="I1174" s="2282"/>
      <c r="J1174" s="2282"/>
      <c r="K1174" s="2283"/>
      <c r="Q1174" s="672">
        <f>QPS!V95</f>
        <v>1123.31828</v>
      </c>
      <c r="R1174" s="672">
        <f>SUM(P1174:P1189)</f>
        <v>1123.31828</v>
      </c>
      <c r="S1174" s="672">
        <f>Q1174-R1174</f>
        <v>0</v>
      </c>
    </row>
    <row r="1175" spans="1:19">
      <c r="A1175" s="701" t="s">
        <v>1128</v>
      </c>
      <c r="C1175" s="181" t="s">
        <v>646</v>
      </c>
      <c r="D1175" s="720" t="s">
        <v>675</v>
      </c>
      <c r="E1175" s="207" t="s">
        <v>648</v>
      </c>
      <c r="F1175" s="208">
        <v>40</v>
      </c>
      <c r="G1175" s="207" t="s">
        <v>649</v>
      </c>
      <c r="H1175" s="209">
        <f>F1175</f>
        <v>40</v>
      </c>
      <c r="I1175" s="210"/>
      <c r="J1175" s="211" t="s">
        <v>676</v>
      </c>
      <c r="K1175" s="182">
        <f>+K1181+K1185+K1188</f>
        <v>40.118510000000001</v>
      </c>
      <c r="Q1175" s="672"/>
      <c r="R1175" s="672"/>
      <c r="S1175" s="672"/>
    </row>
    <row r="1176" spans="1:19" ht="13.5" thickBot="1">
      <c r="A1176" s="701" t="s">
        <v>1128</v>
      </c>
      <c r="C1176" s="183" t="s">
        <v>651</v>
      </c>
      <c r="D1176" s="721" t="s">
        <v>652</v>
      </c>
      <c r="E1176" s="184"/>
      <c r="F1176" s="185"/>
      <c r="G1176" s="186" t="s">
        <v>44</v>
      </c>
      <c r="H1176" s="186" t="s">
        <v>653</v>
      </c>
      <c r="I1176" s="186" t="s">
        <v>39</v>
      </c>
      <c r="J1176" s="186" t="s">
        <v>654</v>
      </c>
      <c r="K1176" s="187" t="s">
        <v>655</v>
      </c>
      <c r="Q1176" s="672"/>
      <c r="R1176" s="672"/>
      <c r="S1176" s="672"/>
    </row>
    <row r="1177" spans="1:19" ht="13.5">
      <c r="A1177" s="701" t="s">
        <v>1128</v>
      </c>
      <c r="C1177" s="194"/>
      <c r="D1177" s="722" t="s">
        <v>656</v>
      </c>
      <c r="E1177" s="189"/>
      <c r="G1177" s="195"/>
      <c r="H1177" s="189"/>
      <c r="I1177" s="189"/>
      <c r="J1177" s="189"/>
      <c r="K1177" s="198"/>
      <c r="Q1177" s="672"/>
      <c r="R1177" s="672"/>
      <c r="S1177" s="672"/>
    </row>
    <row r="1178" spans="1:19" ht="13.5">
      <c r="A1178" s="701" t="s">
        <v>605</v>
      </c>
      <c r="B1178" t="s">
        <v>656</v>
      </c>
      <c r="C1178" s="188" t="s">
        <v>657</v>
      </c>
      <c r="D1178" s="699" t="s">
        <v>658</v>
      </c>
      <c r="E1178" s="189"/>
      <c r="G1178" s="190" t="s">
        <v>659</v>
      </c>
      <c r="H1178" s="191">
        <v>0.1</v>
      </c>
      <c r="I1178" s="191">
        <f>H1178*8/$F$1175</f>
        <v>0.02</v>
      </c>
      <c r="J1178" s="192">
        <v>10.51</v>
      </c>
      <c r="K1178" s="193">
        <f>I1178*J1178</f>
        <v>0.2102</v>
      </c>
      <c r="M1178" s="205">
        <v>28</v>
      </c>
      <c r="N1178" t="s">
        <v>414</v>
      </c>
      <c r="O1178" s="205">
        <f>I1178*M1178</f>
        <v>0.56000000000000005</v>
      </c>
      <c r="P1178" s="706">
        <f>O1178*J1178</f>
        <v>5.8856000000000002</v>
      </c>
      <c r="Q1178" s="672"/>
      <c r="R1178" s="672"/>
      <c r="S1178" s="672"/>
    </row>
    <row r="1179" spans="1:19" ht="13.5">
      <c r="A1179" s="701" t="s">
        <v>605</v>
      </c>
      <c r="B1179" t="s">
        <v>656</v>
      </c>
      <c r="C1179" s="188"/>
      <c r="D1179" s="699" t="s">
        <v>668</v>
      </c>
      <c r="E1179" s="189"/>
      <c r="G1179" s="190" t="s">
        <v>659</v>
      </c>
      <c r="H1179" s="191">
        <v>1</v>
      </c>
      <c r="I1179" s="191">
        <f t="shared" ref="I1179:I1180" si="70">H1179*8/$F$1175</f>
        <v>0.2</v>
      </c>
      <c r="J1179" s="192">
        <v>9.3000000000000007</v>
      </c>
      <c r="K1179" s="193">
        <f>I1179*J1179</f>
        <v>1.8600000000000003</v>
      </c>
      <c r="M1179" s="205">
        <v>28</v>
      </c>
      <c r="N1179" t="s">
        <v>414</v>
      </c>
      <c r="O1179" s="205">
        <f>I1179*M1179</f>
        <v>5.6000000000000005</v>
      </c>
      <c r="P1179" s="706">
        <f>O1179*J1179</f>
        <v>52.080000000000005</v>
      </c>
      <c r="Q1179" s="672"/>
      <c r="R1179" s="672"/>
      <c r="S1179" s="672"/>
    </row>
    <row r="1180" spans="1:19" ht="13.5">
      <c r="A1180" s="701" t="s">
        <v>605</v>
      </c>
      <c r="B1180" t="s">
        <v>656</v>
      </c>
      <c r="C1180" s="188" t="s">
        <v>660</v>
      </c>
      <c r="D1180" s="699" t="s">
        <v>661</v>
      </c>
      <c r="E1180" s="189"/>
      <c r="G1180" s="190" t="s">
        <v>659</v>
      </c>
      <c r="H1180" s="191">
        <v>1</v>
      </c>
      <c r="I1180" s="191">
        <f t="shared" si="70"/>
        <v>0.2</v>
      </c>
      <c r="J1180" s="192">
        <v>6.88</v>
      </c>
      <c r="K1180" s="193">
        <f>I1180*J1180</f>
        <v>1.3760000000000001</v>
      </c>
      <c r="M1180" s="205">
        <v>28</v>
      </c>
      <c r="N1180" t="s">
        <v>414</v>
      </c>
      <c r="O1180" s="205">
        <f>I1180*M1180</f>
        <v>5.6000000000000005</v>
      </c>
      <c r="P1180" s="706">
        <f>O1180*J1180</f>
        <v>38.528000000000006</v>
      </c>
      <c r="Q1180" s="672"/>
      <c r="R1180" s="672"/>
      <c r="S1180" s="672"/>
    </row>
    <row r="1181" spans="1:19" ht="13.5">
      <c r="A1181" s="701" t="s">
        <v>1128</v>
      </c>
      <c r="C1181" s="194"/>
      <c r="D1181" s="723"/>
      <c r="E1181" s="189"/>
      <c r="G1181" s="195"/>
      <c r="H1181" s="189"/>
      <c r="I1181" s="189"/>
      <c r="J1181" s="196"/>
      <c r="K1181" s="197">
        <f>SUM(K1178:K1180)</f>
        <v>3.4462000000000002</v>
      </c>
      <c r="Q1181" s="672"/>
      <c r="R1181" s="672"/>
      <c r="S1181" s="672"/>
    </row>
    <row r="1182" spans="1:19" ht="13.5">
      <c r="A1182" s="701" t="s">
        <v>1128</v>
      </c>
      <c r="C1182" s="194"/>
      <c r="D1182" s="722" t="s">
        <v>667</v>
      </c>
      <c r="E1182" s="189"/>
      <c r="G1182" s="195"/>
      <c r="H1182" s="189"/>
      <c r="I1182" s="189"/>
      <c r="J1182" s="189"/>
      <c r="K1182" s="198"/>
      <c r="Q1182" s="672"/>
      <c r="R1182" s="672"/>
      <c r="S1182" s="672"/>
    </row>
    <row r="1183" spans="1:19" ht="25.5">
      <c r="A1183" s="701" t="s">
        <v>605</v>
      </c>
      <c r="B1183" t="s">
        <v>667</v>
      </c>
      <c r="C1183" s="188"/>
      <c r="D1183" s="699" t="s">
        <v>794</v>
      </c>
      <c r="E1183" s="189"/>
      <c r="G1183" s="190" t="s">
        <v>690</v>
      </c>
      <c r="H1183" s="189"/>
      <c r="I1183" s="191">
        <v>1</v>
      </c>
      <c r="J1183" s="192">
        <v>35</v>
      </c>
      <c r="K1183" s="193">
        <f>I1183*J1183</f>
        <v>35</v>
      </c>
      <c r="M1183" s="205">
        <v>28</v>
      </c>
      <c r="N1183" t="s">
        <v>414</v>
      </c>
      <c r="O1183" s="205">
        <f>I1183*M1183</f>
        <v>28</v>
      </c>
      <c r="P1183" s="706">
        <f>O1183*J1183</f>
        <v>980</v>
      </c>
      <c r="Q1183" s="672"/>
      <c r="R1183" s="672"/>
      <c r="S1183" s="672"/>
    </row>
    <row r="1184" spans="1:19" ht="13.5">
      <c r="A1184" s="701" t="s">
        <v>605</v>
      </c>
      <c r="B1184" t="s">
        <v>667</v>
      </c>
      <c r="C1184" s="188"/>
      <c r="D1184" s="699" t="s">
        <v>830</v>
      </c>
      <c r="E1184" s="189"/>
      <c r="G1184" s="190" t="s">
        <v>695</v>
      </c>
      <c r="H1184" s="189"/>
      <c r="I1184" s="191">
        <v>1.4999999999999999E-2</v>
      </c>
      <c r="J1184" s="192">
        <v>100</v>
      </c>
      <c r="K1184" s="193">
        <f>I1184*J1184</f>
        <v>1.5</v>
      </c>
      <c r="M1184" s="205">
        <v>28</v>
      </c>
      <c r="N1184" t="s">
        <v>414</v>
      </c>
      <c r="O1184" s="205">
        <f>I1184*M1184</f>
        <v>0.42</v>
      </c>
      <c r="P1184" s="706">
        <f>O1184*J1184</f>
        <v>42</v>
      </c>
      <c r="Q1184" s="672"/>
      <c r="R1184" s="672"/>
      <c r="S1184" s="672"/>
    </row>
    <row r="1185" spans="1:19" ht="13.5">
      <c r="A1185" s="701" t="s">
        <v>1128</v>
      </c>
      <c r="C1185" s="194"/>
      <c r="D1185" s="723"/>
      <c r="E1185" s="189"/>
      <c r="G1185" s="195"/>
      <c r="H1185" s="189"/>
      <c r="I1185" s="189"/>
      <c r="J1185" s="196"/>
      <c r="K1185" s="197">
        <f>SUM(K1183:K1184)</f>
        <v>36.5</v>
      </c>
      <c r="Q1185" s="672"/>
      <c r="R1185" s="672"/>
      <c r="S1185" s="672"/>
    </row>
    <row r="1186" spans="1:19" ht="13.5">
      <c r="A1186" s="701" t="s">
        <v>1128</v>
      </c>
      <c r="C1186" s="194"/>
      <c r="D1186" s="722" t="s">
        <v>662</v>
      </c>
      <c r="E1186" s="189"/>
      <c r="G1186" s="195"/>
      <c r="H1186" s="189"/>
      <c r="I1186" s="189"/>
      <c r="J1186" s="189"/>
      <c r="K1186" s="198"/>
      <c r="Q1186" s="672"/>
      <c r="R1186" s="672"/>
      <c r="S1186" s="672"/>
    </row>
    <row r="1187" spans="1:19" ht="25.5">
      <c r="A1187" s="701" t="s">
        <v>605</v>
      </c>
      <c r="B1187" t="s">
        <v>662</v>
      </c>
      <c r="C1187" s="188" t="s">
        <v>663</v>
      </c>
      <c r="D1187" s="699" t="s">
        <v>664</v>
      </c>
      <c r="E1187" s="189"/>
      <c r="G1187" s="190" t="s">
        <v>665</v>
      </c>
      <c r="H1187" s="189"/>
      <c r="I1187" s="191">
        <v>5</v>
      </c>
      <c r="J1187" s="192">
        <f>K1181</f>
        <v>3.4462000000000002</v>
      </c>
      <c r="K1187" s="193">
        <f>I1187*J1187/100</f>
        <v>0.17231000000000002</v>
      </c>
      <c r="M1187" s="205">
        <v>28</v>
      </c>
      <c r="N1187" t="s">
        <v>414</v>
      </c>
      <c r="O1187" s="205">
        <f>I1187*M1187</f>
        <v>140</v>
      </c>
      <c r="P1187" s="706">
        <f>O1187*J1187/100</f>
        <v>4.8246799999999999</v>
      </c>
      <c r="Q1187" s="672"/>
      <c r="R1187" s="672"/>
      <c r="S1187" s="672"/>
    </row>
    <row r="1188" spans="1:19" ht="14.25" thickBot="1">
      <c r="A1188" s="701" t="s">
        <v>1128</v>
      </c>
      <c r="C1188" s="199"/>
      <c r="D1188" s="725"/>
      <c r="E1188" s="200"/>
      <c r="F1188" s="201"/>
      <c r="G1188" s="206"/>
      <c r="H1188" s="200"/>
      <c r="I1188" s="200"/>
      <c r="J1188" s="202"/>
      <c r="K1188" s="203">
        <f>SUM(K1187:K1187)</f>
        <v>0.17231000000000002</v>
      </c>
      <c r="Q1188" s="672"/>
      <c r="R1188" s="672"/>
      <c r="S1188" s="672"/>
    </row>
    <row r="1189" spans="1:19" ht="13.5" thickBot="1">
      <c r="A1189" s="701" t="s">
        <v>1128</v>
      </c>
      <c r="Q1189" s="672"/>
      <c r="R1189" s="672"/>
      <c r="S1189" s="672"/>
    </row>
    <row r="1190" spans="1:19">
      <c r="A1190" s="701" t="s">
        <v>1128</v>
      </c>
      <c r="C1190" s="176" t="s">
        <v>645</v>
      </c>
      <c r="D1190" s="212" t="str">
        <f>+QPS!C96</f>
        <v>3.06.37</v>
      </c>
      <c r="E1190" s="2282" t="str">
        <f>+QPS!G96</f>
        <v>SUMINISTRO Y MONTAJE DE GASKET 150#NOM-ASB-RING PT AGT 1/8"THK</v>
      </c>
      <c r="F1190" s="2282"/>
      <c r="G1190" s="2282"/>
      <c r="H1190" s="2282"/>
      <c r="I1190" s="2282"/>
      <c r="J1190" s="2282"/>
      <c r="K1190" s="2283"/>
      <c r="Q1190" s="672">
        <f>QPS!V96</f>
        <v>520.94808</v>
      </c>
      <c r="R1190" s="672">
        <f>SUM(P1190:P1205)</f>
        <v>520.94808</v>
      </c>
      <c r="S1190" s="672">
        <f>Q1190-R1190</f>
        <v>0</v>
      </c>
    </row>
    <row r="1191" spans="1:19">
      <c r="A1191" s="701" t="s">
        <v>1128</v>
      </c>
      <c r="C1191" s="181" t="s">
        <v>646</v>
      </c>
      <c r="D1191" s="720" t="s">
        <v>675</v>
      </c>
      <c r="E1191" s="207" t="s">
        <v>648</v>
      </c>
      <c r="F1191" s="208">
        <v>40</v>
      </c>
      <c r="G1191" s="207" t="s">
        <v>649</v>
      </c>
      <c r="H1191" s="209">
        <f>F1191</f>
        <v>40</v>
      </c>
      <c r="I1191" s="210"/>
      <c r="J1191" s="211" t="s">
        <v>676</v>
      </c>
      <c r="K1191" s="182">
        <f>+K1197+K1201+K1204</f>
        <v>65.118510000000001</v>
      </c>
      <c r="Q1191" s="672"/>
      <c r="R1191" s="672"/>
      <c r="S1191" s="672"/>
    </row>
    <row r="1192" spans="1:19" ht="13.5" thickBot="1">
      <c r="A1192" s="701" t="s">
        <v>1128</v>
      </c>
      <c r="C1192" s="183" t="s">
        <v>651</v>
      </c>
      <c r="D1192" s="721" t="s">
        <v>652</v>
      </c>
      <c r="E1192" s="184"/>
      <c r="F1192" s="185"/>
      <c r="G1192" s="186" t="s">
        <v>44</v>
      </c>
      <c r="H1192" s="186" t="s">
        <v>653</v>
      </c>
      <c r="I1192" s="186" t="s">
        <v>39</v>
      </c>
      <c r="J1192" s="186" t="s">
        <v>654</v>
      </c>
      <c r="K1192" s="187" t="s">
        <v>655</v>
      </c>
      <c r="Q1192" s="672"/>
      <c r="R1192" s="672"/>
      <c r="S1192" s="672"/>
    </row>
    <row r="1193" spans="1:19" ht="13.5">
      <c r="A1193" s="701" t="s">
        <v>1128</v>
      </c>
      <c r="C1193" s="194"/>
      <c r="D1193" s="722" t="s">
        <v>656</v>
      </c>
      <c r="E1193" s="189"/>
      <c r="G1193" s="195"/>
      <c r="H1193" s="189"/>
      <c r="I1193" s="189"/>
      <c r="J1193" s="189"/>
      <c r="K1193" s="198"/>
      <c r="Q1193" s="672"/>
      <c r="R1193" s="672"/>
      <c r="S1193" s="672"/>
    </row>
    <row r="1194" spans="1:19" ht="13.5">
      <c r="A1194" s="701" t="s">
        <v>606</v>
      </c>
      <c r="B1194" t="s">
        <v>656</v>
      </c>
      <c r="C1194" s="188" t="s">
        <v>657</v>
      </c>
      <c r="D1194" s="699" t="s">
        <v>658</v>
      </c>
      <c r="E1194" s="189"/>
      <c r="G1194" s="190" t="s">
        <v>659</v>
      </c>
      <c r="H1194" s="191">
        <v>0.1</v>
      </c>
      <c r="I1194" s="191">
        <f>H1194*8/$F$1191</f>
        <v>0.02</v>
      </c>
      <c r="J1194" s="192">
        <v>10.51</v>
      </c>
      <c r="K1194" s="193">
        <f>I1194*J1194</f>
        <v>0.2102</v>
      </c>
      <c r="M1194" s="205">
        <v>8</v>
      </c>
      <c r="N1194" t="s">
        <v>414</v>
      </c>
      <c r="O1194" s="205">
        <f>I1194*M1194</f>
        <v>0.16</v>
      </c>
      <c r="P1194" s="706">
        <f>O1194*J1194</f>
        <v>1.6816</v>
      </c>
      <c r="Q1194" s="672"/>
      <c r="R1194" s="672"/>
      <c r="S1194" s="672"/>
    </row>
    <row r="1195" spans="1:19" ht="13.5">
      <c r="A1195" s="701" t="s">
        <v>606</v>
      </c>
      <c r="B1195" t="s">
        <v>656</v>
      </c>
      <c r="C1195" s="188"/>
      <c r="D1195" s="699" t="s">
        <v>668</v>
      </c>
      <c r="E1195" s="189"/>
      <c r="G1195" s="190" t="s">
        <v>659</v>
      </c>
      <c r="H1195" s="191">
        <v>1</v>
      </c>
      <c r="I1195" s="191">
        <f>H1195*8/$F$1191</f>
        <v>0.2</v>
      </c>
      <c r="J1195" s="192">
        <v>9.3000000000000007</v>
      </c>
      <c r="K1195" s="193">
        <f>I1195*J1195</f>
        <v>1.8600000000000003</v>
      </c>
      <c r="M1195" s="205">
        <v>8</v>
      </c>
      <c r="N1195" t="s">
        <v>414</v>
      </c>
      <c r="O1195" s="205">
        <f>I1195*M1195</f>
        <v>1.6</v>
      </c>
      <c r="P1195" s="706">
        <f>O1195*J1195</f>
        <v>14.880000000000003</v>
      </c>
      <c r="Q1195" s="672"/>
      <c r="R1195" s="672"/>
      <c r="S1195" s="672"/>
    </row>
    <row r="1196" spans="1:19" ht="13.5">
      <c r="A1196" s="701" t="s">
        <v>606</v>
      </c>
      <c r="B1196" t="s">
        <v>656</v>
      </c>
      <c r="C1196" s="188" t="s">
        <v>660</v>
      </c>
      <c r="D1196" s="699" t="s">
        <v>661</v>
      </c>
      <c r="E1196" s="189"/>
      <c r="G1196" s="190" t="s">
        <v>659</v>
      </c>
      <c r="H1196" s="191">
        <v>1</v>
      </c>
      <c r="I1196" s="191">
        <f>H1196*8/$F$1191</f>
        <v>0.2</v>
      </c>
      <c r="J1196" s="192">
        <v>6.88</v>
      </c>
      <c r="K1196" s="193">
        <f>I1196*J1196</f>
        <v>1.3760000000000001</v>
      </c>
      <c r="M1196" s="205">
        <v>8</v>
      </c>
      <c r="N1196" t="s">
        <v>414</v>
      </c>
      <c r="O1196" s="205">
        <f>I1196*M1196</f>
        <v>1.6</v>
      </c>
      <c r="P1196" s="706">
        <f>O1196*J1196</f>
        <v>11.008000000000001</v>
      </c>
      <c r="Q1196" s="672"/>
      <c r="R1196" s="672"/>
      <c r="S1196" s="672"/>
    </row>
    <row r="1197" spans="1:19" ht="13.5">
      <c r="A1197" s="701" t="s">
        <v>1128</v>
      </c>
      <c r="C1197" s="194"/>
      <c r="D1197" s="723"/>
      <c r="E1197" s="189"/>
      <c r="G1197" s="195"/>
      <c r="H1197" s="189"/>
      <c r="I1197" s="189"/>
      <c r="J1197" s="196"/>
      <c r="K1197" s="197">
        <f>SUM(K1194:K1196)</f>
        <v>3.4462000000000002</v>
      </c>
      <c r="Q1197" s="672"/>
      <c r="R1197" s="672"/>
      <c r="S1197" s="672"/>
    </row>
    <row r="1198" spans="1:19" ht="13.5">
      <c r="A1198" s="701" t="s">
        <v>1128</v>
      </c>
      <c r="C1198" s="194"/>
      <c r="D1198" s="722" t="s">
        <v>667</v>
      </c>
      <c r="E1198" s="189"/>
      <c r="G1198" s="195"/>
      <c r="H1198" s="189"/>
      <c r="I1198" s="189"/>
      <c r="J1198" s="189"/>
      <c r="K1198" s="198"/>
      <c r="Q1198" s="672"/>
      <c r="R1198" s="672"/>
      <c r="S1198" s="672"/>
    </row>
    <row r="1199" spans="1:19" ht="25.5">
      <c r="A1199" s="701" t="s">
        <v>606</v>
      </c>
      <c r="B1199" t="s">
        <v>667</v>
      </c>
      <c r="C1199" s="188"/>
      <c r="D1199" s="699" t="s">
        <v>795</v>
      </c>
      <c r="E1199" s="189"/>
      <c r="G1199" s="190" t="s">
        <v>690</v>
      </c>
      <c r="H1199" s="189"/>
      <c r="I1199" s="191">
        <v>1</v>
      </c>
      <c r="J1199" s="192">
        <v>60</v>
      </c>
      <c r="K1199" s="193">
        <f>I1199*J1199</f>
        <v>60</v>
      </c>
      <c r="M1199" s="205">
        <v>8</v>
      </c>
      <c r="N1199" t="s">
        <v>414</v>
      </c>
      <c r="O1199" s="205">
        <f>I1199*M1199</f>
        <v>8</v>
      </c>
      <c r="P1199" s="706">
        <f>O1199*J1199</f>
        <v>480</v>
      </c>
      <c r="Q1199" s="672"/>
      <c r="R1199" s="672"/>
      <c r="S1199" s="672"/>
    </row>
    <row r="1200" spans="1:19" ht="13.5">
      <c r="A1200" s="701" t="s">
        <v>606</v>
      </c>
      <c r="B1200" t="s">
        <v>667</v>
      </c>
      <c r="C1200" s="188"/>
      <c r="D1200" s="699" t="s">
        <v>830</v>
      </c>
      <c r="E1200" s="189"/>
      <c r="G1200" s="190" t="s">
        <v>695</v>
      </c>
      <c r="H1200" s="189"/>
      <c r="I1200" s="191">
        <v>1.4999999999999999E-2</v>
      </c>
      <c r="J1200" s="192">
        <v>100</v>
      </c>
      <c r="K1200" s="193">
        <f>I1200*J1200</f>
        <v>1.5</v>
      </c>
      <c r="M1200" s="205">
        <v>8</v>
      </c>
      <c r="N1200" t="s">
        <v>414</v>
      </c>
      <c r="O1200" s="205">
        <f>I1200*M1200</f>
        <v>0.12</v>
      </c>
      <c r="P1200" s="706">
        <f>O1200*J1200</f>
        <v>12</v>
      </c>
      <c r="Q1200" s="672"/>
      <c r="R1200" s="672"/>
      <c r="S1200" s="672"/>
    </row>
    <row r="1201" spans="1:19" ht="13.5">
      <c r="A1201" s="701" t="s">
        <v>1128</v>
      </c>
      <c r="C1201" s="194"/>
      <c r="D1201" s="723"/>
      <c r="E1201" s="189"/>
      <c r="G1201" s="195"/>
      <c r="H1201" s="189"/>
      <c r="I1201" s="189"/>
      <c r="J1201" s="196"/>
      <c r="K1201" s="197">
        <f>SUM(K1199:K1200)</f>
        <v>61.5</v>
      </c>
      <c r="Q1201" s="672"/>
      <c r="R1201" s="672"/>
      <c r="S1201" s="672"/>
    </row>
    <row r="1202" spans="1:19" ht="13.5">
      <c r="A1202" s="701" t="s">
        <v>1128</v>
      </c>
      <c r="C1202" s="194"/>
      <c r="D1202" s="722" t="s">
        <v>662</v>
      </c>
      <c r="E1202" s="189"/>
      <c r="G1202" s="195"/>
      <c r="H1202" s="189"/>
      <c r="I1202" s="189"/>
      <c r="J1202" s="189"/>
      <c r="K1202" s="198"/>
      <c r="Q1202" s="672"/>
      <c r="R1202" s="672"/>
      <c r="S1202" s="672"/>
    </row>
    <row r="1203" spans="1:19" ht="25.5">
      <c r="A1203" s="701" t="s">
        <v>606</v>
      </c>
      <c r="B1203" t="s">
        <v>662</v>
      </c>
      <c r="C1203" s="188" t="s">
        <v>663</v>
      </c>
      <c r="D1203" s="699" t="s">
        <v>664</v>
      </c>
      <c r="E1203" s="189"/>
      <c r="G1203" s="190" t="s">
        <v>665</v>
      </c>
      <c r="H1203" s="189"/>
      <c r="I1203" s="191">
        <v>5</v>
      </c>
      <c r="J1203" s="192">
        <f>K1197</f>
        <v>3.4462000000000002</v>
      </c>
      <c r="K1203" s="193">
        <f>I1203*J1203/100</f>
        <v>0.17231000000000002</v>
      </c>
      <c r="M1203" s="205">
        <v>8</v>
      </c>
      <c r="N1203" t="s">
        <v>414</v>
      </c>
      <c r="O1203" s="205">
        <f>I1203*M1203</f>
        <v>40</v>
      </c>
      <c r="P1203" s="706">
        <f>O1203*J1203/100</f>
        <v>1.3784800000000001</v>
      </c>
      <c r="Q1203" s="672"/>
      <c r="R1203" s="672"/>
      <c r="S1203" s="672"/>
    </row>
    <row r="1204" spans="1:19" ht="14.25" thickBot="1">
      <c r="A1204" s="701" t="s">
        <v>1128</v>
      </c>
      <c r="C1204" s="199"/>
      <c r="D1204" s="725"/>
      <c r="E1204" s="200"/>
      <c r="F1204" s="201"/>
      <c r="G1204" s="206"/>
      <c r="H1204" s="200"/>
      <c r="I1204" s="200"/>
      <c r="J1204" s="202"/>
      <c r="K1204" s="203">
        <f>SUM(K1203:K1203)</f>
        <v>0.17231000000000002</v>
      </c>
      <c r="Q1204" s="672"/>
      <c r="R1204" s="672"/>
      <c r="S1204" s="672"/>
    </row>
    <row r="1205" spans="1:19" ht="13.5" thickBot="1">
      <c r="A1205" s="701" t="s">
        <v>1128</v>
      </c>
      <c r="Q1205" s="672"/>
      <c r="R1205" s="672"/>
      <c r="S1205" s="672"/>
    </row>
    <row r="1206" spans="1:19">
      <c r="A1206" s="701" t="s">
        <v>1128</v>
      </c>
      <c r="C1206" s="176" t="s">
        <v>645</v>
      </c>
      <c r="D1206" s="212" t="str">
        <f>+QPS!C97</f>
        <v>3.06.38</v>
      </c>
      <c r="E1206" s="2282" t="str">
        <f>+QPS!G97</f>
        <v>SUMINISTRO Y MONTAJE DE SOCKOLET 3000# STL A105</v>
      </c>
      <c r="F1206" s="2282"/>
      <c r="G1206" s="2282"/>
      <c r="H1206" s="2282"/>
      <c r="I1206" s="2282"/>
      <c r="J1206" s="2282"/>
      <c r="K1206" s="2283"/>
      <c r="Q1206" s="672">
        <f>QPS!V97</f>
        <v>438.96768000000009</v>
      </c>
      <c r="R1206" s="672">
        <f>SUM(P1206:P1226)</f>
        <v>438.96767999999997</v>
      </c>
      <c r="S1206" s="672">
        <f>Q1206-R1206</f>
        <v>0</v>
      </c>
    </row>
    <row r="1207" spans="1:19">
      <c r="A1207" s="701" t="s">
        <v>1128</v>
      </c>
      <c r="C1207" s="181" t="s">
        <v>646</v>
      </c>
      <c r="D1207" s="720" t="s">
        <v>675</v>
      </c>
      <c r="E1207" s="207" t="s">
        <v>648</v>
      </c>
      <c r="F1207" s="208">
        <v>10</v>
      </c>
      <c r="G1207" s="207" t="s">
        <v>649</v>
      </c>
      <c r="H1207" s="209">
        <f>F1207</f>
        <v>10</v>
      </c>
      <c r="I1207" s="210"/>
      <c r="J1207" s="211" t="s">
        <v>676</v>
      </c>
      <c r="K1207" s="182">
        <f>+K1214+K1219+K1225</f>
        <v>62.70966857142858</v>
      </c>
      <c r="Q1207" s="672"/>
      <c r="R1207" s="672"/>
      <c r="S1207" s="672"/>
    </row>
    <row r="1208" spans="1:19" ht="13.5" thickBot="1">
      <c r="A1208" s="701" t="s">
        <v>1128</v>
      </c>
      <c r="C1208" s="183" t="s">
        <v>651</v>
      </c>
      <c r="D1208" s="721" t="s">
        <v>652</v>
      </c>
      <c r="E1208" s="184"/>
      <c r="F1208" s="185"/>
      <c r="G1208" s="186" t="s">
        <v>44</v>
      </c>
      <c r="H1208" s="186" t="s">
        <v>653</v>
      </c>
      <c r="I1208" s="186" t="s">
        <v>39</v>
      </c>
      <c r="J1208" s="186" t="s">
        <v>654</v>
      </c>
      <c r="K1208" s="187" t="s">
        <v>655</v>
      </c>
      <c r="Q1208" s="672"/>
      <c r="R1208" s="672"/>
      <c r="S1208" s="672"/>
    </row>
    <row r="1209" spans="1:19" ht="13.5">
      <c r="A1209" s="701" t="s">
        <v>1128</v>
      </c>
      <c r="C1209" s="194"/>
      <c r="D1209" s="722" t="s">
        <v>656</v>
      </c>
      <c r="E1209" s="189"/>
      <c r="G1209" s="195"/>
      <c r="H1209" s="189"/>
      <c r="I1209" s="189"/>
      <c r="J1209" s="189"/>
      <c r="K1209" s="198"/>
      <c r="Q1209" s="672"/>
      <c r="R1209" s="672"/>
      <c r="S1209" s="672"/>
    </row>
    <row r="1210" spans="1:19" ht="13.5">
      <c r="A1210" s="701" t="s">
        <v>607</v>
      </c>
      <c r="B1210" t="s">
        <v>656</v>
      </c>
      <c r="C1210" s="188" t="s">
        <v>657</v>
      </c>
      <c r="D1210" s="699" t="s">
        <v>658</v>
      </c>
      <c r="E1210" s="189"/>
      <c r="G1210" s="190" t="s">
        <v>659</v>
      </c>
      <c r="H1210" s="191">
        <v>0.1</v>
      </c>
      <c r="I1210" s="191">
        <f>H1210*8/$F$1207</f>
        <v>0.08</v>
      </c>
      <c r="J1210" s="192">
        <v>10.51</v>
      </c>
      <c r="K1210" s="193">
        <f>I1210*J1210</f>
        <v>0.84079999999999999</v>
      </c>
      <c r="M1210" s="205">
        <v>7</v>
      </c>
      <c r="N1210" t="s">
        <v>414</v>
      </c>
      <c r="O1210" s="205">
        <f>I1210*M1210</f>
        <v>0.56000000000000005</v>
      </c>
      <c r="P1210" s="706">
        <f>O1210*J1210</f>
        <v>5.8856000000000002</v>
      </c>
      <c r="Q1210" s="672"/>
      <c r="R1210" s="672"/>
      <c r="S1210" s="672"/>
    </row>
    <row r="1211" spans="1:19" ht="13.5">
      <c r="A1211" s="701" t="s">
        <v>607</v>
      </c>
      <c r="B1211" t="s">
        <v>656</v>
      </c>
      <c r="C1211" s="188"/>
      <c r="D1211" s="699" t="s">
        <v>668</v>
      </c>
      <c r="E1211" s="189"/>
      <c r="G1211" s="190" t="s">
        <v>659</v>
      </c>
      <c r="H1211" s="191">
        <v>1</v>
      </c>
      <c r="I1211" s="191">
        <f t="shared" ref="I1211:I1213" si="71">H1211*8/$F$1207</f>
        <v>0.8</v>
      </c>
      <c r="J1211" s="192">
        <v>9.3000000000000007</v>
      </c>
      <c r="K1211" s="193">
        <f>I1211*J1211</f>
        <v>7.4400000000000013</v>
      </c>
      <c r="M1211" s="205">
        <v>7</v>
      </c>
      <c r="N1211" t="s">
        <v>414</v>
      </c>
      <c r="O1211" s="205">
        <f>I1211*M1211</f>
        <v>5.6000000000000005</v>
      </c>
      <c r="P1211" s="706">
        <f>O1211*J1211</f>
        <v>52.080000000000005</v>
      </c>
      <c r="Q1211" s="672"/>
      <c r="R1211" s="672"/>
      <c r="S1211" s="672"/>
    </row>
    <row r="1212" spans="1:19" ht="13.5">
      <c r="A1212" s="701" t="s">
        <v>607</v>
      </c>
      <c r="B1212" t="s">
        <v>656</v>
      </c>
      <c r="C1212" s="188"/>
      <c r="D1212" s="699" t="s">
        <v>757</v>
      </c>
      <c r="E1212" s="189"/>
      <c r="G1212" s="190" t="s">
        <v>659</v>
      </c>
      <c r="H1212" s="191">
        <v>1</v>
      </c>
      <c r="I1212" s="191">
        <f t="shared" si="71"/>
        <v>0.8</v>
      </c>
      <c r="J1212" s="192">
        <v>12.53</v>
      </c>
      <c r="K1212" s="193">
        <f>I1212*J1212</f>
        <v>10.024000000000001</v>
      </c>
      <c r="M1212" s="205">
        <v>7</v>
      </c>
      <c r="N1212" t="s">
        <v>414</v>
      </c>
      <c r="O1212" s="205">
        <f>I1212*M1212</f>
        <v>5.6000000000000005</v>
      </c>
      <c r="P1212" s="706">
        <f>O1212*J1212</f>
        <v>70.168000000000006</v>
      </c>
      <c r="Q1212" s="672"/>
      <c r="R1212" s="672"/>
      <c r="S1212" s="672"/>
    </row>
    <row r="1213" spans="1:19" ht="13.5">
      <c r="A1213" s="701" t="s">
        <v>607</v>
      </c>
      <c r="B1213" t="s">
        <v>656</v>
      </c>
      <c r="C1213" s="188" t="s">
        <v>660</v>
      </c>
      <c r="D1213" s="699" t="s">
        <v>661</v>
      </c>
      <c r="E1213" s="189"/>
      <c r="G1213" s="190" t="s">
        <v>659</v>
      </c>
      <c r="H1213" s="191">
        <v>1</v>
      </c>
      <c r="I1213" s="191">
        <f t="shared" si="71"/>
        <v>0.8</v>
      </c>
      <c r="J1213" s="192">
        <v>6.88</v>
      </c>
      <c r="K1213" s="193">
        <f>I1213*J1213</f>
        <v>5.5040000000000004</v>
      </c>
      <c r="M1213" s="205">
        <v>7</v>
      </c>
      <c r="N1213" t="s">
        <v>414</v>
      </c>
      <c r="O1213" s="205">
        <f>I1213*M1213</f>
        <v>5.6000000000000005</v>
      </c>
      <c r="P1213" s="706">
        <f>O1213*J1213</f>
        <v>38.528000000000006</v>
      </c>
      <c r="Q1213" s="672"/>
      <c r="R1213" s="672"/>
      <c r="S1213" s="672"/>
    </row>
    <row r="1214" spans="1:19" ht="13.5">
      <c r="A1214" s="701" t="s">
        <v>1128</v>
      </c>
      <c r="C1214" s="194"/>
      <c r="D1214" s="723"/>
      <c r="E1214" s="189"/>
      <c r="G1214" s="195"/>
      <c r="H1214" s="189"/>
      <c r="I1214" s="189"/>
      <c r="J1214" s="196"/>
      <c r="K1214" s="197">
        <f>SUM(K1210:K1213)</f>
        <v>23.808800000000002</v>
      </c>
      <c r="Q1214" s="672"/>
      <c r="R1214" s="672"/>
      <c r="S1214" s="672"/>
    </row>
    <row r="1215" spans="1:19" ht="13.5">
      <c r="A1215" s="701" t="s">
        <v>1128</v>
      </c>
      <c r="C1215" s="194"/>
      <c r="D1215" s="722" t="s">
        <v>667</v>
      </c>
      <c r="E1215" s="189"/>
      <c r="G1215" s="195"/>
      <c r="H1215" s="189"/>
      <c r="I1215" s="189"/>
      <c r="J1215" s="189"/>
      <c r="K1215" s="198"/>
      <c r="Q1215" s="672"/>
      <c r="R1215" s="672"/>
      <c r="S1215" s="672"/>
    </row>
    <row r="1216" spans="1:19" ht="25.5">
      <c r="A1216" s="701" t="s">
        <v>607</v>
      </c>
      <c r="B1216" t="s">
        <v>667</v>
      </c>
      <c r="C1216" s="188"/>
      <c r="D1216" s="699" t="s">
        <v>796</v>
      </c>
      <c r="E1216" s="189"/>
      <c r="G1216" s="190" t="s">
        <v>690</v>
      </c>
      <c r="H1216" s="189"/>
      <c r="I1216" s="191">
        <v>1</v>
      </c>
      <c r="J1216" s="192">
        <f>100/3.5</f>
        <v>28.571428571428573</v>
      </c>
      <c r="K1216" s="193">
        <f>I1216*J1216</f>
        <v>28.571428571428573</v>
      </c>
      <c r="M1216" s="205">
        <v>7</v>
      </c>
      <c r="N1216" t="s">
        <v>414</v>
      </c>
      <c r="O1216" s="205">
        <f>I1216*M1216</f>
        <v>7</v>
      </c>
      <c r="P1216" s="706">
        <f>O1216*J1216</f>
        <v>200</v>
      </c>
      <c r="Q1216" s="672"/>
      <c r="R1216" s="672"/>
      <c r="S1216" s="672"/>
    </row>
    <row r="1217" spans="1:19" ht="13.5">
      <c r="A1217" s="701" t="s">
        <v>607</v>
      </c>
      <c r="B1217" t="s">
        <v>667</v>
      </c>
      <c r="C1217" s="188"/>
      <c r="D1217" s="699" t="s">
        <v>730</v>
      </c>
      <c r="E1217" s="189"/>
      <c r="G1217" s="190" t="s">
        <v>359</v>
      </c>
      <c r="H1217" s="189"/>
      <c r="I1217" s="191">
        <v>0.15</v>
      </c>
      <c r="J1217" s="192">
        <f>+J1101</f>
        <v>6.26</v>
      </c>
      <c r="K1217" s="193">
        <f>I1217*J1217</f>
        <v>0.93899999999999995</v>
      </c>
      <c r="M1217" s="205">
        <v>7</v>
      </c>
      <c r="N1217" t="s">
        <v>414</v>
      </c>
      <c r="O1217" s="205">
        <f>I1217*M1217</f>
        <v>1.05</v>
      </c>
      <c r="P1217" s="706">
        <f>O1217*J1217</f>
        <v>6.5730000000000004</v>
      </c>
      <c r="Q1217" s="672"/>
      <c r="R1217" s="672"/>
      <c r="S1217" s="672"/>
    </row>
    <row r="1218" spans="1:19" ht="13.5">
      <c r="A1218" s="701" t="s">
        <v>607</v>
      </c>
      <c r="B1218" t="s">
        <v>667</v>
      </c>
      <c r="C1218" s="188"/>
      <c r="D1218" s="699" t="s">
        <v>830</v>
      </c>
      <c r="E1218" s="189"/>
      <c r="G1218" s="190" t="s">
        <v>695</v>
      </c>
      <c r="H1218" s="189"/>
      <c r="I1218" s="191">
        <v>0.03</v>
      </c>
      <c r="J1218" s="192">
        <v>100</v>
      </c>
      <c r="K1218" s="193">
        <f>I1218*J1218</f>
        <v>3</v>
      </c>
      <c r="M1218" s="205">
        <v>7</v>
      </c>
      <c r="N1218" t="s">
        <v>414</v>
      </c>
      <c r="O1218" s="205">
        <f>I1218*M1218</f>
        <v>0.21</v>
      </c>
      <c r="P1218" s="706">
        <f>O1218*J1218</f>
        <v>21</v>
      </c>
      <c r="Q1218" s="672"/>
      <c r="R1218" s="672"/>
      <c r="S1218" s="672"/>
    </row>
    <row r="1219" spans="1:19" ht="13.5">
      <c r="A1219" s="701" t="s">
        <v>1128</v>
      </c>
      <c r="C1219" s="194"/>
      <c r="D1219" s="723"/>
      <c r="E1219" s="189"/>
      <c r="G1219" s="195"/>
      <c r="H1219" s="189"/>
      <c r="I1219" s="189"/>
      <c r="J1219" s="196"/>
      <c r="K1219" s="197">
        <f>SUM(K1216:K1218)</f>
        <v>32.510428571428577</v>
      </c>
      <c r="Q1219" s="672"/>
      <c r="R1219" s="672"/>
      <c r="S1219" s="672"/>
    </row>
    <row r="1220" spans="1:19" ht="13.5">
      <c r="A1220" s="701" t="s">
        <v>1128</v>
      </c>
      <c r="C1220" s="194"/>
      <c r="D1220" s="722" t="s">
        <v>662</v>
      </c>
      <c r="E1220" s="189"/>
      <c r="G1220" s="195"/>
      <c r="H1220" s="189"/>
      <c r="I1220" s="189"/>
      <c r="J1220" s="189"/>
      <c r="K1220" s="198"/>
      <c r="Q1220" s="672"/>
      <c r="R1220" s="672"/>
      <c r="S1220" s="672"/>
    </row>
    <row r="1221" spans="1:19" ht="25.5">
      <c r="A1221" s="701" t="s">
        <v>607</v>
      </c>
      <c r="B1221" t="s">
        <v>662</v>
      </c>
      <c r="C1221" s="188" t="s">
        <v>663</v>
      </c>
      <c r="D1221" s="699" t="s">
        <v>664</v>
      </c>
      <c r="E1221" s="189"/>
      <c r="G1221" s="190" t="s">
        <v>665</v>
      </c>
      <c r="H1221" s="189"/>
      <c r="I1221" s="191">
        <v>5</v>
      </c>
      <c r="J1221" s="192">
        <f>K1214</f>
        <v>23.808800000000002</v>
      </c>
      <c r="K1221" s="193">
        <f>I1221*J1221/100</f>
        <v>1.1904400000000002</v>
      </c>
      <c r="M1221" s="205">
        <v>7</v>
      </c>
      <c r="N1221" t="s">
        <v>414</v>
      </c>
      <c r="O1221" s="205">
        <f>I1221*M1221</f>
        <v>35</v>
      </c>
      <c r="P1221" s="706">
        <f>O1221*J1221/100</f>
        <v>8.3330800000000007</v>
      </c>
      <c r="Q1221" s="672"/>
      <c r="R1221" s="672"/>
      <c r="S1221" s="672"/>
    </row>
    <row r="1222" spans="1:19" ht="13.5">
      <c r="A1222" s="701" t="s">
        <v>607</v>
      </c>
      <c r="B1222" t="s">
        <v>662</v>
      </c>
      <c r="C1222" s="188"/>
      <c r="D1222" s="724" t="s">
        <v>760</v>
      </c>
      <c r="E1222" s="189"/>
      <c r="G1222" s="190" t="s">
        <v>666</v>
      </c>
      <c r="H1222" s="191">
        <v>1</v>
      </c>
      <c r="I1222" s="191">
        <f>H1222*8/$H$1207</f>
        <v>0.8</v>
      </c>
      <c r="J1222" s="192">
        <f>+J1106</f>
        <v>1.5</v>
      </c>
      <c r="K1222" s="193">
        <f>I1222*J1222</f>
        <v>1.2000000000000002</v>
      </c>
      <c r="M1222" s="205">
        <v>7</v>
      </c>
      <c r="N1222" t="s">
        <v>414</v>
      </c>
      <c r="O1222" s="205">
        <f>I1222*M1222</f>
        <v>5.6000000000000005</v>
      </c>
      <c r="P1222" s="706">
        <f>O1222*J1222</f>
        <v>8.4</v>
      </c>
      <c r="Q1222" s="672"/>
      <c r="R1222" s="672"/>
      <c r="S1222" s="672"/>
    </row>
    <row r="1223" spans="1:19" ht="13.5">
      <c r="A1223" s="701" t="s">
        <v>607</v>
      </c>
      <c r="B1223" t="s">
        <v>662</v>
      </c>
      <c r="C1223" s="188"/>
      <c r="D1223" s="724" t="s">
        <v>726</v>
      </c>
      <c r="E1223" s="189"/>
      <c r="G1223" s="190" t="s">
        <v>666</v>
      </c>
      <c r="H1223" s="191">
        <v>1</v>
      </c>
      <c r="I1223" s="191">
        <f t="shared" ref="I1223:I1224" si="72">H1223*8/$H$1207</f>
        <v>0.8</v>
      </c>
      <c r="J1223" s="192">
        <f>+J1107</f>
        <v>5</v>
      </c>
      <c r="K1223" s="193">
        <f>I1223*J1223</f>
        <v>4</v>
      </c>
      <c r="M1223" s="205">
        <v>7</v>
      </c>
      <c r="N1223" t="s">
        <v>414</v>
      </c>
      <c r="O1223" s="205">
        <f>I1223*M1223</f>
        <v>5.6000000000000005</v>
      </c>
      <c r="P1223" s="706">
        <f>O1223*J1223</f>
        <v>28.000000000000004</v>
      </c>
      <c r="Q1223" s="672"/>
      <c r="R1223" s="672"/>
      <c r="S1223" s="672"/>
    </row>
    <row r="1224" spans="1:19" ht="13.5">
      <c r="A1224" s="701" t="s">
        <v>607</v>
      </c>
      <c r="B1224" t="s">
        <v>662</v>
      </c>
      <c r="C1224" s="188"/>
      <c r="D1224" s="724" t="s">
        <v>846</v>
      </c>
      <c r="E1224" s="189"/>
      <c r="G1224" s="190" t="s">
        <v>666</v>
      </c>
      <c r="H1224" s="191">
        <v>1</v>
      </c>
      <c r="I1224" s="191">
        <f t="shared" si="72"/>
        <v>0.8</v>
      </c>
      <c r="J1224" s="192"/>
      <c r="K1224" s="193">
        <f>I1224*J1224</f>
        <v>0</v>
      </c>
      <c r="M1224" s="205">
        <v>7</v>
      </c>
      <c r="N1224" t="s">
        <v>414</v>
      </c>
      <c r="O1224" s="205">
        <f>I1224*M1224</f>
        <v>5.6000000000000005</v>
      </c>
      <c r="Q1224" s="672"/>
      <c r="R1224" s="672"/>
      <c r="S1224" s="672"/>
    </row>
    <row r="1225" spans="1:19" ht="14.25" thickBot="1">
      <c r="A1225" s="701" t="s">
        <v>1128</v>
      </c>
      <c r="C1225" s="199"/>
      <c r="D1225" s="725"/>
      <c r="E1225" s="200"/>
      <c r="F1225" s="201"/>
      <c r="G1225" s="206"/>
      <c r="H1225" s="200"/>
      <c r="I1225" s="200"/>
      <c r="J1225" s="202"/>
      <c r="K1225" s="203">
        <f>SUM(K1221:K1224)</f>
        <v>6.3904399999999999</v>
      </c>
      <c r="Q1225" s="672"/>
      <c r="R1225" s="672"/>
      <c r="S1225" s="672"/>
    </row>
    <row r="1226" spans="1:19" ht="13.5" thickBot="1">
      <c r="A1226" s="701" t="s">
        <v>1128</v>
      </c>
      <c r="Q1226" s="672"/>
      <c r="R1226" s="672"/>
      <c r="S1226" s="672"/>
    </row>
    <row r="1227" spans="1:19">
      <c r="A1227" s="701" t="s">
        <v>1128</v>
      </c>
      <c r="C1227" s="176" t="s">
        <v>645</v>
      </c>
      <c r="D1227" s="212" t="str">
        <f>+QPS!C98</f>
        <v>3.06.39</v>
      </c>
      <c r="E1227" s="2282" t="str">
        <f>+QPS!G98</f>
        <v>SUMINISTRO Y MONTAJE DE SOCKOLET 3000# STL A105</v>
      </c>
      <c r="F1227" s="2282"/>
      <c r="G1227" s="2282"/>
      <c r="H1227" s="2282"/>
      <c r="I1227" s="2282"/>
      <c r="J1227" s="2282"/>
      <c r="K1227" s="2283"/>
      <c r="Q1227" s="672">
        <f>QPS!V98</f>
        <v>343.05877142857139</v>
      </c>
      <c r="R1227" s="672">
        <f>SUM(P1227:P1247)</f>
        <v>343.05877142857145</v>
      </c>
      <c r="S1227" s="672">
        <f>Q1227-R1227</f>
        <v>0</v>
      </c>
    </row>
    <row r="1228" spans="1:19">
      <c r="A1228" s="701" t="s">
        <v>1128</v>
      </c>
      <c r="C1228" s="181" t="s">
        <v>646</v>
      </c>
      <c r="D1228" s="720" t="s">
        <v>675</v>
      </c>
      <c r="E1228" s="207" t="s">
        <v>648</v>
      </c>
      <c r="F1228" s="208">
        <v>10</v>
      </c>
      <c r="G1228" s="207" t="s">
        <v>649</v>
      </c>
      <c r="H1228" s="209">
        <f>F1228</f>
        <v>10</v>
      </c>
      <c r="I1228" s="210"/>
      <c r="J1228" s="211" t="s">
        <v>676</v>
      </c>
      <c r="K1228" s="182">
        <f>+K1235+K1240+K1246</f>
        <v>68.611754285714284</v>
      </c>
      <c r="Q1228" s="672"/>
      <c r="R1228" s="672"/>
      <c r="S1228" s="672"/>
    </row>
    <row r="1229" spans="1:19" ht="13.5" thickBot="1">
      <c r="A1229" s="701" t="s">
        <v>1128</v>
      </c>
      <c r="C1229" s="183" t="s">
        <v>651</v>
      </c>
      <c r="D1229" s="721" t="s">
        <v>652</v>
      </c>
      <c r="E1229" s="184"/>
      <c r="F1229" s="185"/>
      <c r="G1229" s="186" t="s">
        <v>44</v>
      </c>
      <c r="H1229" s="186" t="s">
        <v>653</v>
      </c>
      <c r="I1229" s="186" t="s">
        <v>39</v>
      </c>
      <c r="J1229" s="186" t="s">
        <v>654</v>
      </c>
      <c r="K1229" s="187" t="s">
        <v>655</v>
      </c>
      <c r="Q1229" s="672"/>
      <c r="R1229" s="672"/>
      <c r="S1229" s="672"/>
    </row>
    <row r="1230" spans="1:19" ht="13.5">
      <c r="A1230" s="701" t="s">
        <v>1128</v>
      </c>
      <c r="C1230" s="194"/>
      <c r="D1230" s="722" t="s">
        <v>656</v>
      </c>
      <c r="E1230" s="189"/>
      <c r="G1230" s="195"/>
      <c r="H1230" s="189"/>
      <c r="I1230" s="189"/>
      <c r="J1230" s="189"/>
      <c r="K1230" s="198"/>
      <c r="Q1230" s="672"/>
      <c r="R1230" s="672"/>
      <c r="S1230" s="672"/>
    </row>
    <row r="1231" spans="1:19" ht="13.5">
      <c r="A1231" s="701" t="s">
        <v>608</v>
      </c>
      <c r="B1231" t="s">
        <v>656</v>
      </c>
      <c r="C1231" s="188" t="s">
        <v>657</v>
      </c>
      <c r="D1231" s="699" t="s">
        <v>658</v>
      </c>
      <c r="E1231" s="189"/>
      <c r="G1231" s="190" t="s">
        <v>659</v>
      </c>
      <c r="H1231" s="191">
        <v>0.1</v>
      </c>
      <c r="I1231" s="191">
        <f>H1231*8/$F$1228</f>
        <v>0.08</v>
      </c>
      <c r="J1231" s="192">
        <v>10.51</v>
      </c>
      <c r="K1231" s="193">
        <f>I1231*J1231</f>
        <v>0.84079999999999999</v>
      </c>
      <c r="M1231" s="205">
        <v>5</v>
      </c>
      <c r="N1231" t="s">
        <v>414</v>
      </c>
      <c r="O1231" s="205">
        <f>I1231*M1231</f>
        <v>0.4</v>
      </c>
      <c r="P1231" s="706">
        <f>O1231*J1231</f>
        <v>4.2039999999999997</v>
      </c>
      <c r="Q1231" s="672"/>
      <c r="R1231" s="672"/>
      <c r="S1231" s="672"/>
    </row>
    <row r="1232" spans="1:19" ht="13.5">
      <c r="A1232" s="701" t="s">
        <v>608</v>
      </c>
      <c r="B1232" t="s">
        <v>656</v>
      </c>
      <c r="C1232" s="188"/>
      <c r="D1232" s="699" t="s">
        <v>668</v>
      </c>
      <c r="E1232" s="189"/>
      <c r="G1232" s="190" t="s">
        <v>659</v>
      </c>
      <c r="H1232" s="191">
        <v>1</v>
      </c>
      <c r="I1232" s="191">
        <f t="shared" ref="I1232:I1234" si="73">H1232*8/$F$1228</f>
        <v>0.8</v>
      </c>
      <c r="J1232" s="192">
        <v>9.3000000000000007</v>
      </c>
      <c r="K1232" s="193">
        <f>I1232*J1232</f>
        <v>7.4400000000000013</v>
      </c>
      <c r="M1232" s="205">
        <v>5</v>
      </c>
      <c r="N1232" t="s">
        <v>414</v>
      </c>
      <c r="O1232" s="205">
        <f>I1232*M1232</f>
        <v>4</v>
      </c>
      <c r="P1232" s="706">
        <f>O1232*J1232</f>
        <v>37.200000000000003</v>
      </c>
      <c r="Q1232" s="672"/>
      <c r="R1232" s="672"/>
      <c r="S1232" s="672"/>
    </row>
    <row r="1233" spans="1:19" ht="13.5">
      <c r="A1233" s="701" t="s">
        <v>608</v>
      </c>
      <c r="B1233" t="s">
        <v>656</v>
      </c>
      <c r="C1233" s="188"/>
      <c r="D1233" s="699" t="s">
        <v>757</v>
      </c>
      <c r="E1233" s="189"/>
      <c r="G1233" s="190" t="s">
        <v>659</v>
      </c>
      <c r="H1233" s="191">
        <v>1</v>
      </c>
      <c r="I1233" s="191">
        <f t="shared" si="73"/>
        <v>0.8</v>
      </c>
      <c r="J1233" s="192">
        <v>12.53</v>
      </c>
      <c r="K1233" s="193">
        <f>I1233*J1233</f>
        <v>10.024000000000001</v>
      </c>
      <c r="M1233" s="205">
        <v>5</v>
      </c>
      <c r="N1233" t="s">
        <v>414</v>
      </c>
      <c r="O1233" s="205">
        <f>I1233*M1233</f>
        <v>4</v>
      </c>
      <c r="P1233" s="706">
        <f>O1233*J1233</f>
        <v>50.12</v>
      </c>
      <c r="Q1233" s="672"/>
      <c r="R1233" s="672"/>
      <c r="S1233" s="672"/>
    </row>
    <row r="1234" spans="1:19" ht="13.5">
      <c r="A1234" s="701" t="s">
        <v>608</v>
      </c>
      <c r="B1234" t="s">
        <v>656</v>
      </c>
      <c r="C1234" s="188" t="s">
        <v>660</v>
      </c>
      <c r="D1234" s="699" t="s">
        <v>661</v>
      </c>
      <c r="E1234" s="189"/>
      <c r="G1234" s="190" t="s">
        <v>659</v>
      </c>
      <c r="H1234" s="191">
        <v>1</v>
      </c>
      <c r="I1234" s="191">
        <f t="shared" si="73"/>
        <v>0.8</v>
      </c>
      <c r="J1234" s="192">
        <v>6.88</v>
      </c>
      <c r="K1234" s="193">
        <f>I1234*J1234</f>
        <v>5.5040000000000004</v>
      </c>
      <c r="M1234" s="205">
        <v>5</v>
      </c>
      <c r="N1234" t="s">
        <v>414</v>
      </c>
      <c r="O1234" s="205">
        <f>I1234*M1234</f>
        <v>4</v>
      </c>
      <c r="P1234" s="706">
        <f>O1234*J1234</f>
        <v>27.52</v>
      </c>
      <c r="Q1234" s="672"/>
      <c r="R1234" s="672"/>
      <c r="S1234" s="672"/>
    </row>
    <row r="1235" spans="1:19" ht="13.5">
      <c r="A1235" s="701" t="s">
        <v>1128</v>
      </c>
      <c r="C1235" s="194"/>
      <c r="D1235" s="723"/>
      <c r="E1235" s="189"/>
      <c r="G1235" s="195"/>
      <c r="H1235" s="189"/>
      <c r="I1235" s="189"/>
      <c r="J1235" s="196"/>
      <c r="K1235" s="197">
        <f>SUM(K1231:K1234)</f>
        <v>23.808800000000002</v>
      </c>
      <c r="Q1235" s="672"/>
      <c r="R1235" s="672"/>
      <c r="S1235" s="672"/>
    </row>
    <row r="1236" spans="1:19" ht="13.5">
      <c r="A1236" s="701" t="s">
        <v>1128</v>
      </c>
      <c r="C1236" s="194"/>
      <c r="D1236" s="722" t="s">
        <v>667</v>
      </c>
      <c r="E1236" s="189"/>
      <c r="G1236" s="195"/>
      <c r="H1236" s="189"/>
      <c r="I1236" s="189"/>
      <c r="J1236" s="189"/>
      <c r="K1236" s="198"/>
      <c r="Q1236" s="672"/>
      <c r="R1236" s="672"/>
      <c r="S1236" s="672"/>
    </row>
    <row r="1237" spans="1:19" ht="25.5">
      <c r="A1237" s="701" t="s">
        <v>608</v>
      </c>
      <c r="B1237" t="s">
        <v>667</v>
      </c>
      <c r="C1237" s="188"/>
      <c r="D1237" s="699" t="s">
        <v>797</v>
      </c>
      <c r="E1237" s="189"/>
      <c r="G1237" s="190" t="s">
        <v>690</v>
      </c>
      <c r="H1237" s="189"/>
      <c r="I1237" s="191">
        <v>1</v>
      </c>
      <c r="J1237" s="192">
        <f>120/3.5</f>
        <v>34.285714285714285</v>
      </c>
      <c r="K1237" s="193">
        <f>I1237*J1237</f>
        <v>34.285714285714285</v>
      </c>
      <c r="M1237" s="205">
        <v>5</v>
      </c>
      <c r="N1237" t="s">
        <v>414</v>
      </c>
      <c r="O1237" s="205">
        <f>I1237*M1237</f>
        <v>5</v>
      </c>
      <c r="P1237" s="706">
        <f>O1237*J1237</f>
        <v>171.42857142857142</v>
      </c>
      <c r="Q1237" s="672"/>
      <c r="R1237" s="672"/>
      <c r="S1237" s="672"/>
    </row>
    <row r="1238" spans="1:19" ht="13.5">
      <c r="A1238" s="701" t="s">
        <v>608</v>
      </c>
      <c r="B1238" t="s">
        <v>667</v>
      </c>
      <c r="C1238" s="188"/>
      <c r="D1238" s="699" t="s">
        <v>730</v>
      </c>
      <c r="E1238" s="189"/>
      <c r="G1238" s="190" t="s">
        <v>359</v>
      </c>
      <c r="H1238" s="189"/>
      <c r="I1238" s="191">
        <v>0.18</v>
      </c>
      <c r="J1238" s="192">
        <f>+J1217</f>
        <v>6.26</v>
      </c>
      <c r="K1238" s="193">
        <f>I1238*J1238</f>
        <v>1.1268</v>
      </c>
      <c r="M1238" s="205">
        <v>5</v>
      </c>
      <c r="N1238" t="s">
        <v>414</v>
      </c>
      <c r="O1238" s="205">
        <f>I1238*M1238</f>
        <v>0.89999999999999991</v>
      </c>
      <c r="P1238" s="706">
        <f>O1238*J1238</f>
        <v>5.6339999999999995</v>
      </c>
      <c r="Q1238" s="672"/>
      <c r="R1238" s="672"/>
      <c r="S1238" s="672"/>
    </row>
    <row r="1239" spans="1:19" ht="13.5">
      <c r="A1239" s="701" t="s">
        <v>608</v>
      </c>
      <c r="B1239" t="s">
        <v>667</v>
      </c>
      <c r="C1239" s="188"/>
      <c r="D1239" s="699" t="s">
        <v>830</v>
      </c>
      <c r="E1239" s="189"/>
      <c r="G1239" s="190" t="s">
        <v>695</v>
      </c>
      <c r="H1239" s="189"/>
      <c r="I1239" s="191">
        <v>0.03</v>
      </c>
      <c r="J1239" s="192">
        <v>100</v>
      </c>
      <c r="K1239" s="193">
        <f>I1239*J1239</f>
        <v>3</v>
      </c>
      <c r="M1239" s="205">
        <v>5</v>
      </c>
      <c r="N1239" t="s">
        <v>414</v>
      </c>
      <c r="O1239" s="205">
        <f>I1239*M1239</f>
        <v>0.15</v>
      </c>
      <c r="P1239" s="706">
        <f>O1239*J1239</f>
        <v>15</v>
      </c>
      <c r="Q1239" s="672"/>
      <c r="R1239" s="672"/>
      <c r="S1239" s="672"/>
    </row>
    <row r="1240" spans="1:19" ht="13.5">
      <c r="A1240" s="701" t="s">
        <v>1128</v>
      </c>
      <c r="C1240" s="194"/>
      <c r="D1240" s="723"/>
      <c r="E1240" s="189"/>
      <c r="G1240" s="195"/>
      <c r="H1240" s="189"/>
      <c r="I1240" s="189"/>
      <c r="J1240" s="196"/>
      <c r="K1240" s="197">
        <f>SUM(K1237:K1239)</f>
        <v>38.412514285714288</v>
      </c>
      <c r="Q1240" s="672"/>
      <c r="R1240" s="672"/>
      <c r="S1240" s="672"/>
    </row>
    <row r="1241" spans="1:19" ht="13.5">
      <c r="A1241" s="701" t="s">
        <v>1128</v>
      </c>
      <c r="C1241" s="194"/>
      <c r="D1241" s="722" t="s">
        <v>662</v>
      </c>
      <c r="E1241" s="189"/>
      <c r="G1241" s="195"/>
      <c r="H1241" s="189"/>
      <c r="I1241" s="189"/>
      <c r="J1241" s="189"/>
      <c r="K1241" s="198"/>
      <c r="Q1241" s="672"/>
      <c r="R1241" s="672"/>
      <c r="S1241" s="672"/>
    </row>
    <row r="1242" spans="1:19" ht="25.5">
      <c r="A1242" s="701" t="s">
        <v>608</v>
      </c>
      <c r="B1242" t="s">
        <v>662</v>
      </c>
      <c r="C1242" s="188" t="s">
        <v>663</v>
      </c>
      <c r="D1242" s="699" t="s">
        <v>664</v>
      </c>
      <c r="E1242" s="189"/>
      <c r="G1242" s="190" t="s">
        <v>665</v>
      </c>
      <c r="H1242" s="189"/>
      <c r="I1242" s="191">
        <v>5</v>
      </c>
      <c r="J1242" s="192">
        <f>K1235</f>
        <v>23.808800000000002</v>
      </c>
      <c r="K1242" s="193">
        <f>I1242*J1242/100</f>
        <v>1.1904400000000002</v>
      </c>
      <c r="M1242" s="205">
        <v>5</v>
      </c>
      <c r="N1242" t="s">
        <v>414</v>
      </c>
      <c r="O1242" s="205">
        <f>I1242*M1242</f>
        <v>25</v>
      </c>
      <c r="P1242" s="706">
        <f>O1242*J1242/100</f>
        <v>5.9522000000000004</v>
      </c>
      <c r="Q1242" s="672"/>
      <c r="R1242" s="672"/>
      <c r="S1242" s="672"/>
    </row>
    <row r="1243" spans="1:19" ht="13.5">
      <c r="A1243" s="701" t="s">
        <v>608</v>
      </c>
      <c r="B1243" t="s">
        <v>662</v>
      </c>
      <c r="C1243" s="188"/>
      <c r="D1243" s="724" t="s">
        <v>760</v>
      </c>
      <c r="E1243" s="189"/>
      <c r="G1243" s="190" t="s">
        <v>666</v>
      </c>
      <c r="H1243" s="191">
        <v>1</v>
      </c>
      <c r="I1243" s="191">
        <f>H1243*8/$H$1228</f>
        <v>0.8</v>
      </c>
      <c r="J1243" s="192">
        <f>+J1222</f>
        <v>1.5</v>
      </c>
      <c r="K1243" s="193">
        <f>I1243*J1243</f>
        <v>1.2000000000000002</v>
      </c>
      <c r="M1243" s="205">
        <v>5</v>
      </c>
      <c r="N1243" t="s">
        <v>414</v>
      </c>
      <c r="O1243" s="205">
        <f>I1243*M1243</f>
        <v>4</v>
      </c>
      <c r="P1243" s="706">
        <f>O1243*J1243</f>
        <v>6</v>
      </c>
      <c r="Q1243" s="672"/>
      <c r="R1243" s="672"/>
      <c r="S1243" s="672"/>
    </row>
    <row r="1244" spans="1:19" ht="13.5">
      <c r="A1244" s="701" t="s">
        <v>608</v>
      </c>
      <c r="B1244" t="s">
        <v>662</v>
      </c>
      <c r="C1244" s="188"/>
      <c r="D1244" s="724" t="s">
        <v>726</v>
      </c>
      <c r="E1244" s="189"/>
      <c r="G1244" s="190" t="s">
        <v>666</v>
      </c>
      <c r="H1244" s="191">
        <v>1</v>
      </c>
      <c r="I1244" s="191">
        <f t="shared" ref="I1244:I1245" si="74">H1244*8/$H$1228</f>
        <v>0.8</v>
      </c>
      <c r="J1244" s="192">
        <f>+J1223</f>
        <v>5</v>
      </c>
      <c r="K1244" s="193">
        <f>I1244*J1244</f>
        <v>4</v>
      </c>
      <c r="M1244" s="205">
        <v>5</v>
      </c>
      <c r="N1244" t="s">
        <v>414</v>
      </c>
      <c r="O1244" s="205">
        <f>I1244*M1244</f>
        <v>4</v>
      </c>
      <c r="P1244" s="706">
        <f>O1244*J1244</f>
        <v>20</v>
      </c>
      <c r="Q1244" s="672"/>
      <c r="R1244" s="672"/>
      <c r="S1244" s="672"/>
    </row>
    <row r="1245" spans="1:19" ht="13.5">
      <c r="A1245" s="701" t="s">
        <v>608</v>
      </c>
      <c r="B1245" t="s">
        <v>662</v>
      </c>
      <c r="C1245" s="188"/>
      <c r="D1245" s="724" t="s">
        <v>846</v>
      </c>
      <c r="E1245" s="189"/>
      <c r="G1245" s="190" t="s">
        <v>666</v>
      </c>
      <c r="H1245" s="191">
        <v>1</v>
      </c>
      <c r="I1245" s="191">
        <f t="shared" si="74"/>
        <v>0.8</v>
      </c>
      <c r="J1245" s="192">
        <f>+J1224</f>
        <v>0</v>
      </c>
      <c r="K1245" s="193">
        <f>I1245*J1245</f>
        <v>0</v>
      </c>
      <c r="M1245" s="205">
        <v>5</v>
      </c>
      <c r="N1245" t="s">
        <v>414</v>
      </c>
      <c r="O1245" s="205">
        <f>I1245*M1245</f>
        <v>4</v>
      </c>
      <c r="P1245" s="706">
        <f>O1245*J1245</f>
        <v>0</v>
      </c>
      <c r="Q1245" s="672"/>
      <c r="R1245" s="672"/>
      <c r="S1245" s="672"/>
    </row>
    <row r="1246" spans="1:19" ht="14.25" thickBot="1">
      <c r="A1246" s="701" t="s">
        <v>1128</v>
      </c>
      <c r="C1246" s="199"/>
      <c r="D1246" s="725"/>
      <c r="E1246" s="200"/>
      <c r="F1246" s="201"/>
      <c r="G1246" s="206"/>
      <c r="H1246" s="200"/>
      <c r="I1246" s="200"/>
      <c r="J1246" s="202"/>
      <c r="K1246" s="203">
        <f>SUM(K1242:K1245)</f>
        <v>6.3904399999999999</v>
      </c>
      <c r="Q1246" s="672"/>
      <c r="R1246" s="672"/>
      <c r="S1246" s="672"/>
    </row>
    <row r="1247" spans="1:19" ht="13.5" thickBot="1">
      <c r="A1247" s="701" t="s">
        <v>1128</v>
      </c>
      <c r="Q1247" s="672"/>
      <c r="R1247" s="672"/>
      <c r="S1247" s="672"/>
    </row>
    <row r="1248" spans="1:19">
      <c r="A1248" s="701" t="s">
        <v>1128</v>
      </c>
      <c r="C1248" s="176" t="s">
        <v>645</v>
      </c>
      <c r="D1248" s="212" t="str">
        <f>+QPS!C99</f>
        <v>3.06.40</v>
      </c>
      <c r="E1248" s="2282" t="str">
        <f>+QPS!G99</f>
        <v>SUMINISTRO Y MONTAJE DE SOCKOLET 3000# STL A105</v>
      </c>
      <c r="F1248" s="2282"/>
      <c r="G1248" s="2282"/>
      <c r="H1248" s="2282"/>
      <c r="I1248" s="2282"/>
      <c r="J1248" s="2282"/>
      <c r="K1248" s="2283"/>
      <c r="Q1248" s="672">
        <f>QPS!V99</f>
        <v>254.95017857142858</v>
      </c>
      <c r="R1248" s="672">
        <f>SUM(P1248:P1268)</f>
        <v>254.95017857142855</v>
      </c>
      <c r="S1248" s="672">
        <f>Q1248-R1248</f>
        <v>0</v>
      </c>
    </row>
    <row r="1249" spans="1:19">
      <c r="A1249" s="701" t="s">
        <v>1128</v>
      </c>
      <c r="C1249" s="181" t="s">
        <v>646</v>
      </c>
      <c r="D1249" s="720" t="s">
        <v>675</v>
      </c>
      <c r="E1249" s="207" t="s">
        <v>648</v>
      </c>
      <c r="F1249" s="208">
        <v>8</v>
      </c>
      <c r="G1249" s="207" t="s">
        <v>649</v>
      </c>
      <c r="H1249" s="209">
        <f>F1249</f>
        <v>8</v>
      </c>
      <c r="I1249" s="210"/>
      <c r="J1249" s="211" t="s">
        <v>676</v>
      </c>
      <c r="K1249" s="182">
        <f>+K1256+K1261+K1267</f>
        <v>84.98339285714286</v>
      </c>
      <c r="Q1249" s="672"/>
      <c r="R1249" s="672"/>
      <c r="S1249" s="672"/>
    </row>
    <row r="1250" spans="1:19" ht="13.5" thickBot="1">
      <c r="A1250" s="701" t="s">
        <v>1128</v>
      </c>
      <c r="C1250" s="183" t="s">
        <v>651</v>
      </c>
      <c r="D1250" s="721" t="s">
        <v>652</v>
      </c>
      <c r="E1250" s="184"/>
      <c r="F1250" s="185"/>
      <c r="G1250" s="186" t="s">
        <v>44</v>
      </c>
      <c r="H1250" s="186" t="s">
        <v>653</v>
      </c>
      <c r="I1250" s="186" t="s">
        <v>39</v>
      </c>
      <c r="J1250" s="186" t="s">
        <v>654</v>
      </c>
      <c r="K1250" s="187" t="s">
        <v>655</v>
      </c>
      <c r="Q1250" s="672"/>
      <c r="R1250" s="672"/>
      <c r="S1250" s="672"/>
    </row>
    <row r="1251" spans="1:19" ht="13.5">
      <c r="A1251" s="701" t="s">
        <v>1128</v>
      </c>
      <c r="C1251" s="194"/>
      <c r="D1251" s="722" t="s">
        <v>656</v>
      </c>
      <c r="E1251" s="189"/>
      <c r="G1251" s="195"/>
      <c r="H1251" s="189"/>
      <c r="I1251" s="189"/>
      <c r="J1251" s="189"/>
      <c r="K1251" s="198"/>
      <c r="Q1251" s="672"/>
      <c r="R1251" s="672"/>
      <c r="S1251" s="672"/>
    </row>
    <row r="1252" spans="1:19" ht="13.5">
      <c r="A1252" s="701" t="s">
        <v>609</v>
      </c>
      <c r="B1252" t="s">
        <v>656</v>
      </c>
      <c r="C1252" s="188" t="s">
        <v>657</v>
      </c>
      <c r="D1252" s="699" t="s">
        <v>658</v>
      </c>
      <c r="E1252" s="189"/>
      <c r="G1252" s="190" t="s">
        <v>659</v>
      </c>
      <c r="H1252" s="191">
        <v>0.1</v>
      </c>
      <c r="I1252" s="191">
        <f>H1252*8/$F$1249</f>
        <v>0.1</v>
      </c>
      <c r="J1252" s="192">
        <v>10.51</v>
      </c>
      <c r="K1252" s="193">
        <f>I1252*J1252</f>
        <v>1.0509999999999999</v>
      </c>
      <c r="M1252" s="205">
        <v>3</v>
      </c>
      <c r="N1252" t="s">
        <v>414</v>
      </c>
      <c r="O1252" s="205">
        <f>I1252*M1252</f>
        <v>0.30000000000000004</v>
      </c>
      <c r="P1252" s="706">
        <f>O1252*J1252</f>
        <v>3.1530000000000005</v>
      </c>
      <c r="Q1252" s="672"/>
      <c r="R1252" s="672"/>
      <c r="S1252" s="672"/>
    </row>
    <row r="1253" spans="1:19" ht="13.5">
      <c r="A1253" s="701" t="s">
        <v>609</v>
      </c>
      <c r="B1253" t="s">
        <v>656</v>
      </c>
      <c r="C1253" s="188"/>
      <c r="D1253" s="699" t="s">
        <v>668</v>
      </c>
      <c r="E1253" s="189"/>
      <c r="G1253" s="190" t="s">
        <v>659</v>
      </c>
      <c r="H1253" s="191">
        <v>1</v>
      </c>
      <c r="I1253" s="191">
        <f t="shared" ref="I1253:I1255" si="75">H1253*8/$F$1249</f>
        <v>1</v>
      </c>
      <c r="J1253" s="192">
        <v>9.3000000000000007</v>
      </c>
      <c r="K1253" s="193">
        <f>I1253*J1253</f>
        <v>9.3000000000000007</v>
      </c>
      <c r="M1253" s="205">
        <v>3</v>
      </c>
      <c r="N1253" t="s">
        <v>414</v>
      </c>
      <c r="O1253" s="205">
        <f>I1253*M1253</f>
        <v>3</v>
      </c>
      <c r="P1253" s="706">
        <f>O1253*J1253</f>
        <v>27.900000000000002</v>
      </c>
      <c r="Q1253" s="672"/>
      <c r="R1253" s="672"/>
      <c r="S1253" s="672"/>
    </row>
    <row r="1254" spans="1:19" ht="13.5">
      <c r="A1254" s="701" t="s">
        <v>609</v>
      </c>
      <c r="B1254" t="s">
        <v>656</v>
      </c>
      <c r="C1254" s="188"/>
      <c r="D1254" s="699" t="s">
        <v>757</v>
      </c>
      <c r="E1254" s="189"/>
      <c r="G1254" s="190" t="s">
        <v>659</v>
      </c>
      <c r="H1254" s="191">
        <v>1</v>
      </c>
      <c r="I1254" s="191">
        <f t="shared" si="75"/>
        <v>1</v>
      </c>
      <c r="J1254" s="192">
        <v>12.53</v>
      </c>
      <c r="K1254" s="193">
        <f>I1254*J1254</f>
        <v>12.53</v>
      </c>
      <c r="M1254" s="205">
        <v>3</v>
      </c>
      <c r="N1254" t="s">
        <v>414</v>
      </c>
      <c r="O1254" s="205">
        <f>I1254*M1254</f>
        <v>3</v>
      </c>
      <c r="P1254" s="706">
        <f>O1254*J1254</f>
        <v>37.589999999999996</v>
      </c>
      <c r="Q1254" s="672"/>
      <c r="R1254" s="672"/>
      <c r="S1254" s="672"/>
    </row>
    <row r="1255" spans="1:19" ht="13.5">
      <c r="A1255" s="701" t="s">
        <v>609</v>
      </c>
      <c r="B1255" t="s">
        <v>656</v>
      </c>
      <c r="C1255" s="188" t="s">
        <v>660</v>
      </c>
      <c r="D1255" s="699" t="s">
        <v>661</v>
      </c>
      <c r="E1255" s="189"/>
      <c r="G1255" s="190" t="s">
        <v>659</v>
      </c>
      <c r="H1255" s="191">
        <v>1</v>
      </c>
      <c r="I1255" s="191">
        <f t="shared" si="75"/>
        <v>1</v>
      </c>
      <c r="J1255" s="192">
        <v>6.88</v>
      </c>
      <c r="K1255" s="193">
        <f>I1255*J1255</f>
        <v>6.88</v>
      </c>
      <c r="M1255" s="205">
        <v>3</v>
      </c>
      <c r="N1255" t="s">
        <v>414</v>
      </c>
      <c r="O1255" s="205">
        <f>I1255*M1255</f>
        <v>3</v>
      </c>
      <c r="P1255" s="706">
        <f>O1255*J1255</f>
        <v>20.64</v>
      </c>
      <c r="Q1255" s="672"/>
      <c r="R1255" s="672"/>
      <c r="S1255" s="672"/>
    </row>
    <row r="1256" spans="1:19" ht="13.5">
      <c r="A1256" s="701" t="s">
        <v>1128</v>
      </c>
      <c r="C1256" s="194"/>
      <c r="D1256" s="723"/>
      <c r="E1256" s="189"/>
      <c r="G1256" s="195"/>
      <c r="H1256" s="189"/>
      <c r="I1256" s="189"/>
      <c r="J1256" s="196"/>
      <c r="K1256" s="197">
        <f>SUM(K1252:K1255)</f>
        <v>29.760999999999999</v>
      </c>
      <c r="Q1256" s="672"/>
      <c r="R1256" s="672"/>
      <c r="S1256" s="672"/>
    </row>
    <row r="1257" spans="1:19" ht="13.5">
      <c r="A1257" s="701" t="s">
        <v>1128</v>
      </c>
      <c r="C1257" s="194"/>
      <c r="D1257" s="722" t="s">
        <v>667</v>
      </c>
      <c r="E1257" s="189"/>
      <c r="G1257" s="195"/>
      <c r="H1257" s="189"/>
      <c r="I1257" s="189"/>
      <c r="J1257" s="189"/>
      <c r="K1257" s="198"/>
      <c r="Q1257" s="672"/>
      <c r="R1257" s="672"/>
      <c r="S1257" s="672"/>
    </row>
    <row r="1258" spans="1:19" ht="25.5">
      <c r="A1258" s="701" t="s">
        <v>609</v>
      </c>
      <c r="B1258" t="s">
        <v>667</v>
      </c>
      <c r="C1258" s="188"/>
      <c r="D1258" s="699" t="s">
        <v>798</v>
      </c>
      <c r="E1258" s="189"/>
      <c r="G1258" s="190" t="s">
        <v>690</v>
      </c>
      <c r="H1258" s="189"/>
      <c r="I1258" s="191">
        <v>1</v>
      </c>
      <c r="J1258" s="192">
        <f>150/3.5</f>
        <v>42.857142857142854</v>
      </c>
      <c r="K1258" s="193">
        <f>I1258*J1258</f>
        <v>42.857142857142854</v>
      </c>
      <c r="M1258" s="205">
        <v>3</v>
      </c>
      <c r="N1258" t="s">
        <v>414</v>
      </c>
      <c r="O1258" s="205">
        <f>I1258*M1258</f>
        <v>3</v>
      </c>
      <c r="P1258" s="706">
        <f>O1258*J1258</f>
        <v>128.57142857142856</v>
      </c>
      <c r="Q1258" s="672"/>
      <c r="R1258" s="672"/>
      <c r="S1258" s="672"/>
    </row>
    <row r="1259" spans="1:19" ht="13.5">
      <c r="A1259" s="701" t="s">
        <v>609</v>
      </c>
      <c r="B1259" t="s">
        <v>667</v>
      </c>
      <c r="C1259" s="188"/>
      <c r="D1259" s="699" t="s">
        <v>730</v>
      </c>
      <c r="E1259" s="189"/>
      <c r="G1259" s="190" t="s">
        <v>359</v>
      </c>
      <c r="H1259" s="189"/>
      <c r="I1259" s="191">
        <v>0.22</v>
      </c>
      <c r="J1259" s="192">
        <f>+J1238</f>
        <v>6.26</v>
      </c>
      <c r="K1259" s="193">
        <f>I1259*J1259</f>
        <v>1.3772</v>
      </c>
      <c r="M1259" s="205">
        <v>3</v>
      </c>
      <c r="N1259" t="s">
        <v>414</v>
      </c>
      <c r="O1259" s="205">
        <f>I1259*M1259</f>
        <v>0.66</v>
      </c>
      <c r="P1259" s="706">
        <f>O1259*J1259</f>
        <v>4.1315999999999997</v>
      </c>
      <c r="Q1259" s="672"/>
      <c r="R1259" s="672"/>
      <c r="S1259" s="672"/>
    </row>
    <row r="1260" spans="1:19" ht="13.5">
      <c r="A1260" s="701" t="s">
        <v>609</v>
      </c>
      <c r="B1260" t="s">
        <v>667</v>
      </c>
      <c r="C1260" s="188"/>
      <c r="D1260" s="699" t="s">
        <v>830</v>
      </c>
      <c r="E1260" s="189"/>
      <c r="G1260" s="190" t="s">
        <v>695</v>
      </c>
      <c r="H1260" s="189"/>
      <c r="I1260" s="191">
        <v>0.03</v>
      </c>
      <c r="J1260" s="192">
        <v>100</v>
      </c>
      <c r="K1260" s="193">
        <f>I1260*J1260</f>
        <v>3</v>
      </c>
      <c r="M1260" s="205">
        <v>3</v>
      </c>
      <c r="N1260" t="s">
        <v>414</v>
      </c>
      <c r="O1260" s="205">
        <f>I1260*M1260</f>
        <v>0.09</v>
      </c>
      <c r="P1260" s="706">
        <f>O1260*J1260</f>
        <v>9</v>
      </c>
      <c r="Q1260" s="672"/>
      <c r="R1260" s="672"/>
      <c r="S1260" s="672"/>
    </row>
    <row r="1261" spans="1:19" ht="13.5">
      <c r="A1261" s="701" t="s">
        <v>1128</v>
      </c>
      <c r="C1261" s="194"/>
      <c r="D1261" s="723"/>
      <c r="E1261" s="189"/>
      <c r="G1261" s="195"/>
      <c r="H1261" s="189"/>
      <c r="I1261" s="189"/>
      <c r="J1261" s="196"/>
      <c r="K1261" s="197">
        <f>SUM(K1258:K1260)</f>
        <v>47.234342857142856</v>
      </c>
      <c r="Q1261" s="672"/>
      <c r="R1261" s="672"/>
      <c r="S1261" s="672"/>
    </row>
    <row r="1262" spans="1:19" ht="13.5">
      <c r="A1262" s="701" t="s">
        <v>1128</v>
      </c>
      <c r="C1262" s="194"/>
      <c r="D1262" s="722" t="s">
        <v>662</v>
      </c>
      <c r="E1262" s="189"/>
      <c r="G1262" s="195"/>
      <c r="H1262" s="189"/>
      <c r="I1262" s="189"/>
      <c r="J1262" s="189"/>
      <c r="K1262" s="198"/>
      <c r="Q1262" s="672"/>
      <c r="R1262" s="672"/>
      <c r="S1262" s="672"/>
    </row>
    <row r="1263" spans="1:19" ht="25.5">
      <c r="A1263" s="701" t="s">
        <v>609</v>
      </c>
      <c r="B1263" t="s">
        <v>662</v>
      </c>
      <c r="C1263" s="188" t="s">
        <v>663</v>
      </c>
      <c r="D1263" s="699" t="s">
        <v>664</v>
      </c>
      <c r="E1263" s="189"/>
      <c r="G1263" s="190" t="s">
        <v>665</v>
      </c>
      <c r="H1263" s="189"/>
      <c r="I1263" s="191">
        <v>5</v>
      </c>
      <c r="J1263" s="192">
        <f>K1256</f>
        <v>29.760999999999999</v>
      </c>
      <c r="K1263" s="193">
        <f>I1263*J1263/100</f>
        <v>1.4880500000000001</v>
      </c>
      <c r="M1263" s="205">
        <v>3</v>
      </c>
      <c r="N1263" t="s">
        <v>414</v>
      </c>
      <c r="O1263" s="205">
        <f>I1263*M1263</f>
        <v>15</v>
      </c>
      <c r="P1263" s="706">
        <f>O1263*J1263/100</f>
        <v>4.4641500000000001</v>
      </c>
      <c r="Q1263" s="672"/>
      <c r="R1263" s="672"/>
      <c r="S1263" s="672"/>
    </row>
    <row r="1264" spans="1:19" ht="13.5">
      <c r="A1264" s="701" t="s">
        <v>609</v>
      </c>
      <c r="B1264" t="s">
        <v>662</v>
      </c>
      <c r="C1264" s="188"/>
      <c r="D1264" s="724" t="s">
        <v>760</v>
      </c>
      <c r="E1264" s="189"/>
      <c r="G1264" s="190" t="s">
        <v>666</v>
      </c>
      <c r="H1264" s="191">
        <v>1</v>
      </c>
      <c r="I1264" s="191">
        <f>H1264*8/$H$1249</f>
        <v>1</v>
      </c>
      <c r="J1264" s="192">
        <f>+J1243</f>
        <v>1.5</v>
      </c>
      <c r="K1264" s="193">
        <f>I1264*J1264</f>
        <v>1.5</v>
      </c>
      <c r="M1264" s="205">
        <v>3</v>
      </c>
      <c r="N1264" t="s">
        <v>414</v>
      </c>
      <c r="O1264" s="205">
        <f>I1264*M1264</f>
        <v>3</v>
      </c>
      <c r="P1264" s="706">
        <f>O1264*J1264</f>
        <v>4.5</v>
      </c>
      <c r="Q1264" s="672"/>
      <c r="R1264" s="672"/>
      <c r="S1264" s="672"/>
    </row>
    <row r="1265" spans="1:19" ht="13.5">
      <c r="A1265" s="701" t="s">
        <v>609</v>
      </c>
      <c r="B1265" t="s">
        <v>662</v>
      </c>
      <c r="C1265" s="188"/>
      <c r="D1265" s="724" t="s">
        <v>726</v>
      </c>
      <c r="E1265" s="189"/>
      <c r="G1265" s="190" t="s">
        <v>666</v>
      </c>
      <c r="H1265" s="191">
        <v>1</v>
      </c>
      <c r="I1265" s="191">
        <f t="shared" ref="I1265:I1266" si="76">H1265*8/$H$1249</f>
        <v>1</v>
      </c>
      <c r="J1265" s="192">
        <f>+J1244</f>
        <v>5</v>
      </c>
      <c r="K1265" s="193">
        <f>I1265*J1265</f>
        <v>5</v>
      </c>
      <c r="M1265" s="205">
        <v>3</v>
      </c>
      <c r="N1265" t="s">
        <v>414</v>
      </c>
      <c r="O1265" s="205">
        <f>I1265*M1265</f>
        <v>3</v>
      </c>
      <c r="P1265" s="706">
        <f>O1265*J1265</f>
        <v>15</v>
      </c>
      <c r="Q1265" s="672"/>
      <c r="R1265" s="672"/>
      <c r="S1265" s="672"/>
    </row>
    <row r="1266" spans="1:19" ht="13.5">
      <c r="A1266" s="701" t="s">
        <v>609</v>
      </c>
      <c r="B1266" t="s">
        <v>662</v>
      </c>
      <c r="C1266" s="188"/>
      <c r="D1266" s="724" t="s">
        <v>846</v>
      </c>
      <c r="E1266" s="189"/>
      <c r="G1266" s="190" t="s">
        <v>666</v>
      </c>
      <c r="H1266" s="191">
        <v>1</v>
      </c>
      <c r="I1266" s="191">
        <f t="shared" si="76"/>
        <v>1</v>
      </c>
      <c r="J1266" s="192">
        <f>+J1245</f>
        <v>0</v>
      </c>
      <c r="K1266" s="193">
        <f>I1266*J1266</f>
        <v>0</v>
      </c>
      <c r="M1266" s="205">
        <v>3</v>
      </c>
      <c r="N1266" t="s">
        <v>414</v>
      </c>
      <c r="O1266" s="205">
        <f>I1266*M1266</f>
        <v>3</v>
      </c>
      <c r="P1266" s="706">
        <f>O1266*J1266</f>
        <v>0</v>
      </c>
      <c r="Q1266" s="672"/>
      <c r="R1266" s="672"/>
      <c r="S1266" s="672"/>
    </row>
    <row r="1267" spans="1:19" ht="14.25" thickBot="1">
      <c r="A1267" s="701" t="s">
        <v>1128</v>
      </c>
      <c r="C1267" s="199"/>
      <c r="D1267" s="725"/>
      <c r="E1267" s="200"/>
      <c r="F1267" s="201"/>
      <c r="G1267" s="206"/>
      <c r="H1267" s="200"/>
      <c r="I1267" s="200"/>
      <c r="J1267" s="202"/>
      <c r="K1267" s="203">
        <f>SUM(K1263:K1266)</f>
        <v>7.9880500000000003</v>
      </c>
      <c r="Q1267" s="672"/>
      <c r="R1267" s="672"/>
      <c r="S1267" s="672"/>
    </row>
    <row r="1268" spans="1:19" ht="13.5" thickBot="1">
      <c r="A1268" s="701" t="s">
        <v>1128</v>
      </c>
      <c r="Q1268" s="672"/>
      <c r="R1268" s="672"/>
      <c r="S1268" s="672"/>
    </row>
    <row r="1269" spans="1:19">
      <c r="A1269" s="701" t="s">
        <v>1128</v>
      </c>
      <c r="C1269" s="176" t="s">
        <v>645</v>
      </c>
      <c r="D1269" s="212" t="str">
        <f>+QPS!C100</f>
        <v>3.06.41</v>
      </c>
      <c r="E1269" s="2282" t="str">
        <f>+QPS!G100</f>
        <v>SUMINISTRO Y MONTAJE DE ELL 90 DEG 3000# SW STL A105</v>
      </c>
      <c r="F1269" s="2282"/>
      <c r="G1269" s="2282"/>
      <c r="H1269" s="2282"/>
      <c r="I1269" s="2282"/>
      <c r="J1269" s="2282"/>
      <c r="K1269" s="2283"/>
      <c r="Q1269" s="672">
        <f>QPS!V100</f>
        <v>137.04870476190476</v>
      </c>
      <c r="R1269" s="672">
        <f>SUM(P1269:P1288)</f>
        <v>137.04870476190476</v>
      </c>
      <c r="S1269" s="672">
        <f>Q1269-R1269</f>
        <v>0</v>
      </c>
    </row>
    <row r="1270" spans="1:19">
      <c r="A1270" s="701" t="s">
        <v>1128</v>
      </c>
      <c r="C1270" s="181" t="s">
        <v>646</v>
      </c>
      <c r="D1270" s="720" t="s">
        <v>675</v>
      </c>
      <c r="E1270" s="207" t="s">
        <v>648</v>
      </c>
      <c r="F1270" s="208">
        <v>12</v>
      </c>
      <c r="G1270" s="207" t="s">
        <v>649</v>
      </c>
      <c r="H1270" s="209">
        <f>F1270</f>
        <v>12</v>
      </c>
      <c r="I1270" s="210"/>
      <c r="J1270" s="211" t="s">
        <v>676</v>
      </c>
      <c r="K1270" s="182">
        <f>+K1277+K1282+K1287</f>
        <v>34.26217619047619</v>
      </c>
      <c r="Q1270" s="672"/>
      <c r="R1270" s="672"/>
      <c r="S1270" s="672"/>
    </row>
    <row r="1271" spans="1:19" ht="13.5" thickBot="1">
      <c r="A1271" s="701" t="s">
        <v>1128</v>
      </c>
      <c r="C1271" s="183" t="s">
        <v>651</v>
      </c>
      <c r="D1271" s="721" t="s">
        <v>652</v>
      </c>
      <c r="E1271" s="184"/>
      <c r="F1271" s="185"/>
      <c r="G1271" s="186" t="s">
        <v>44</v>
      </c>
      <c r="H1271" s="186" t="s">
        <v>653</v>
      </c>
      <c r="I1271" s="186" t="s">
        <v>39</v>
      </c>
      <c r="J1271" s="186" t="s">
        <v>654</v>
      </c>
      <c r="K1271" s="187" t="s">
        <v>655</v>
      </c>
      <c r="Q1271" s="672"/>
      <c r="R1271" s="672"/>
      <c r="S1271" s="672"/>
    </row>
    <row r="1272" spans="1:19" ht="13.5">
      <c r="A1272" s="701" t="s">
        <v>1128</v>
      </c>
      <c r="C1272" s="194"/>
      <c r="D1272" s="722" t="s">
        <v>656</v>
      </c>
      <c r="E1272" s="189"/>
      <c r="G1272" s="195"/>
      <c r="H1272" s="189"/>
      <c r="I1272" s="189"/>
      <c r="J1272" s="189"/>
      <c r="K1272" s="198"/>
      <c r="Q1272" s="672"/>
      <c r="R1272" s="672"/>
      <c r="S1272" s="672"/>
    </row>
    <row r="1273" spans="1:19" ht="13.5">
      <c r="A1273" s="701" t="s">
        <v>610</v>
      </c>
      <c r="B1273" t="s">
        <v>656</v>
      </c>
      <c r="C1273" s="188" t="s">
        <v>657</v>
      </c>
      <c r="D1273" s="699" t="s">
        <v>658</v>
      </c>
      <c r="E1273" s="189"/>
      <c r="G1273" s="190" t="s">
        <v>659</v>
      </c>
      <c r="H1273" s="191">
        <v>0.1</v>
      </c>
      <c r="I1273" s="191">
        <f>H1273*8/$F$1270</f>
        <v>6.6666666666666666E-2</v>
      </c>
      <c r="J1273" s="192">
        <v>10.51</v>
      </c>
      <c r="K1273" s="193">
        <f>I1273*J1273</f>
        <v>0.70066666666666666</v>
      </c>
      <c r="M1273" s="205">
        <v>4</v>
      </c>
      <c r="N1273" t="s">
        <v>414</v>
      </c>
      <c r="O1273" s="205">
        <f>I1273*M1273</f>
        <v>0.26666666666666666</v>
      </c>
      <c r="P1273" s="706">
        <f>O1273*J1273</f>
        <v>2.8026666666666666</v>
      </c>
      <c r="Q1273" s="672"/>
      <c r="R1273" s="672"/>
      <c r="S1273" s="672"/>
    </row>
    <row r="1274" spans="1:19" ht="13.5">
      <c r="A1274" s="701" t="s">
        <v>610</v>
      </c>
      <c r="B1274" t="s">
        <v>656</v>
      </c>
      <c r="C1274" s="188"/>
      <c r="D1274" s="699" t="s">
        <v>668</v>
      </c>
      <c r="E1274" s="189"/>
      <c r="G1274" s="190" t="s">
        <v>659</v>
      </c>
      <c r="H1274" s="191">
        <v>1</v>
      </c>
      <c r="I1274" s="191">
        <f t="shared" ref="I1274:I1276" si="77">H1274*8/$F$1270</f>
        <v>0.66666666666666663</v>
      </c>
      <c r="J1274" s="192">
        <v>9.3000000000000007</v>
      </c>
      <c r="K1274" s="193">
        <f>I1274*J1274</f>
        <v>6.2</v>
      </c>
      <c r="M1274" s="205">
        <v>4</v>
      </c>
      <c r="N1274" t="s">
        <v>414</v>
      </c>
      <c r="O1274" s="205">
        <f>I1274*M1274</f>
        <v>2.6666666666666665</v>
      </c>
      <c r="P1274" s="706">
        <f>O1274*J1274</f>
        <v>24.8</v>
      </c>
      <c r="Q1274" s="672"/>
      <c r="R1274" s="672"/>
      <c r="S1274" s="672"/>
    </row>
    <row r="1275" spans="1:19" ht="13.5">
      <c r="A1275" s="701" t="s">
        <v>610</v>
      </c>
      <c r="B1275" t="s">
        <v>656</v>
      </c>
      <c r="C1275" s="188"/>
      <c r="D1275" s="699" t="s">
        <v>757</v>
      </c>
      <c r="E1275" s="189"/>
      <c r="G1275" s="190" t="s">
        <v>659</v>
      </c>
      <c r="H1275" s="191">
        <v>1</v>
      </c>
      <c r="I1275" s="191">
        <f t="shared" si="77"/>
        <v>0.66666666666666663</v>
      </c>
      <c r="J1275" s="192">
        <v>12.53</v>
      </c>
      <c r="K1275" s="193">
        <f>I1275*J1275</f>
        <v>8.3533333333333317</v>
      </c>
      <c r="M1275" s="205">
        <v>4</v>
      </c>
      <c r="N1275" t="s">
        <v>414</v>
      </c>
      <c r="O1275" s="205">
        <f>I1275*M1275</f>
        <v>2.6666666666666665</v>
      </c>
      <c r="P1275" s="706">
        <f>O1275*J1275</f>
        <v>33.413333333333327</v>
      </c>
      <c r="Q1275" s="672"/>
      <c r="R1275" s="672"/>
      <c r="S1275" s="672"/>
    </row>
    <row r="1276" spans="1:19" ht="13.5">
      <c r="A1276" s="701" t="s">
        <v>610</v>
      </c>
      <c r="B1276" t="s">
        <v>656</v>
      </c>
      <c r="C1276" s="188" t="s">
        <v>660</v>
      </c>
      <c r="D1276" s="699" t="s">
        <v>661</v>
      </c>
      <c r="E1276" s="189"/>
      <c r="G1276" s="190" t="s">
        <v>659</v>
      </c>
      <c r="H1276" s="191">
        <v>1</v>
      </c>
      <c r="I1276" s="191">
        <f t="shared" si="77"/>
        <v>0.66666666666666663</v>
      </c>
      <c r="J1276" s="192">
        <v>6.88</v>
      </c>
      <c r="K1276" s="193">
        <f>I1276*J1276</f>
        <v>4.586666666666666</v>
      </c>
      <c r="M1276" s="205">
        <v>4</v>
      </c>
      <c r="N1276" t="s">
        <v>414</v>
      </c>
      <c r="O1276" s="205">
        <f>I1276*M1276</f>
        <v>2.6666666666666665</v>
      </c>
      <c r="P1276" s="706">
        <f>O1276*J1276</f>
        <v>18.346666666666664</v>
      </c>
      <c r="Q1276" s="672"/>
      <c r="R1276" s="672"/>
      <c r="S1276" s="672"/>
    </row>
    <row r="1277" spans="1:19" ht="13.5">
      <c r="A1277" s="701" t="s">
        <v>1128</v>
      </c>
      <c r="C1277" s="194"/>
      <c r="D1277" s="723"/>
      <c r="E1277" s="189"/>
      <c r="G1277" s="195"/>
      <c r="H1277" s="189"/>
      <c r="I1277" s="191"/>
      <c r="J1277" s="196"/>
      <c r="K1277" s="197">
        <f>SUM(K1273:K1276)</f>
        <v>19.840666666666664</v>
      </c>
      <c r="Q1277" s="672"/>
      <c r="R1277" s="672"/>
      <c r="S1277" s="672"/>
    </row>
    <row r="1278" spans="1:19" ht="13.5">
      <c r="A1278" s="701" t="s">
        <v>1128</v>
      </c>
      <c r="C1278" s="194"/>
      <c r="D1278" s="722" t="s">
        <v>667</v>
      </c>
      <c r="E1278" s="189"/>
      <c r="G1278" s="195"/>
      <c r="H1278" s="189"/>
      <c r="I1278" s="189"/>
      <c r="J1278" s="189"/>
      <c r="K1278" s="198"/>
      <c r="Q1278" s="672"/>
      <c r="R1278" s="672"/>
      <c r="S1278" s="672"/>
    </row>
    <row r="1279" spans="1:19" ht="25.5">
      <c r="A1279" s="701" t="s">
        <v>610</v>
      </c>
      <c r="B1279" t="s">
        <v>667</v>
      </c>
      <c r="C1279" s="188"/>
      <c r="D1279" s="699" t="s">
        <v>799</v>
      </c>
      <c r="E1279" s="189"/>
      <c r="G1279" s="190" t="s">
        <v>690</v>
      </c>
      <c r="H1279" s="189"/>
      <c r="I1279" s="191">
        <v>1</v>
      </c>
      <c r="J1279" s="192">
        <f>18.05/3.5</f>
        <v>5.1571428571428575</v>
      </c>
      <c r="K1279" s="193">
        <f>I1279*J1279</f>
        <v>5.1571428571428575</v>
      </c>
      <c r="M1279" s="205">
        <v>4</v>
      </c>
      <c r="N1279" t="s">
        <v>414</v>
      </c>
      <c r="O1279" s="205">
        <f>I1279*M1279</f>
        <v>4</v>
      </c>
      <c r="P1279" s="706">
        <f>O1279*J1279</f>
        <v>20.62857142857143</v>
      </c>
      <c r="Q1279" s="672"/>
      <c r="R1279" s="672"/>
      <c r="S1279" s="672"/>
    </row>
    <row r="1280" spans="1:19" ht="13.5">
      <c r="A1280" s="701" t="s">
        <v>610</v>
      </c>
      <c r="B1280" t="s">
        <v>667</v>
      </c>
      <c r="C1280" s="188"/>
      <c r="D1280" s="699" t="s">
        <v>730</v>
      </c>
      <c r="E1280" s="189"/>
      <c r="G1280" s="190" t="s">
        <v>359</v>
      </c>
      <c r="H1280" s="189"/>
      <c r="I1280" s="191">
        <v>0.15</v>
      </c>
      <c r="J1280" s="192">
        <f>+J1259</f>
        <v>6.26</v>
      </c>
      <c r="K1280" s="193">
        <f>I1280*J1280</f>
        <v>0.93899999999999995</v>
      </c>
      <c r="M1280" s="205">
        <v>4</v>
      </c>
      <c r="N1280" t="s">
        <v>414</v>
      </c>
      <c r="O1280" s="205">
        <f>I1280*M1280</f>
        <v>0.6</v>
      </c>
      <c r="P1280" s="706">
        <f>O1280*J1280</f>
        <v>3.7559999999999998</v>
      </c>
      <c r="Q1280" s="672"/>
      <c r="R1280" s="672"/>
      <c r="S1280" s="672"/>
    </row>
    <row r="1281" spans="1:19" ht="13.5">
      <c r="A1281" s="701" t="s">
        <v>610</v>
      </c>
      <c r="B1281" t="s">
        <v>667</v>
      </c>
      <c r="C1281" s="188"/>
      <c r="D1281" s="699" t="s">
        <v>830</v>
      </c>
      <c r="E1281" s="189"/>
      <c r="G1281" s="190" t="s">
        <v>695</v>
      </c>
      <c r="H1281" s="189"/>
      <c r="I1281" s="191">
        <v>0.03</v>
      </c>
      <c r="J1281" s="192">
        <v>100</v>
      </c>
      <c r="K1281" s="193">
        <f>I1281*J1281</f>
        <v>3</v>
      </c>
      <c r="M1281" s="205">
        <v>4</v>
      </c>
      <c r="N1281" t="s">
        <v>414</v>
      </c>
      <c r="O1281" s="205">
        <f>I1281*M1281</f>
        <v>0.12</v>
      </c>
      <c r="P1281" s="706">
        <f>O1281*J1281</f>
        <v>12</v>
      </c>
      <c r="Q1281" s="672"/>
      <c r="R1281" s="672"/>
      <c r="S1281" s="672"/>
    </row>
    <row r="1282" spans="1:19" ht="13.5">
      <c r="A1282" s="701" t="s">
        <v>1128</v>
      </c>
      <c r="C1282" s="194"/>
      <c r="D1282" s="723"/>
      <c r="E1282" s="189"/>
      <c r="G1282" s="195"/>
      <c r="H1282" s="189"/>
      <c r="I1282" s="189"/>
      <c r="J1282" s="196"/>
      <c r="K1282" s="197">
        <f>SUM(K1279:K1281)</f>
        <v>9.0961428571428584</v>
      </c>
      <c r="Q1282" s="672"/>
      <c r="R1282" s="672"/>
      <c r="S1282" s="672"/>
    </row>
    <row r="1283" spans="1:19" ht="13.5">
      <c r="A1283" s="701" t="s">
        <v>1128</v>
      </c>
      <c r="C1283" s="194"/>
      <c r="D1283" s="722" t="s">
        <v>662</v>
      </c>
      <c r="E1283" s="189"/>
      <c r="G1283" s="195"/>
      <c r="H1283" s="189"/>
      <c r="I1283" s="189"/>
      <c r="J1283" s="189"/>
      <c r="K1283" s="198"/>
      <c r="Q1283" s="672"/>
      <c r="R1283" s="672"/>
      <c r="S1283" s="672"/>
    </row>
    <row r="1284" spans="1:19" ht="25.5">
      <c r="A1284" s="701" t="s">
        <v>610</v>
      </c>
      <c r="B1284" t="s">
        <v>662</v>
      </c>
      <c r="C1284" s="188" t="s">
        <v>663</v>
      </c>
      <c r="D1284" s="699" t="s">
        <v>664</v>
      </c>
      <c r="E1284" s="189"/>
      <c r="G1284" s="190" t="s">
        <v>665</v>
      </c>
      <c r="H1284" s="189"/>
      <c r="I1284" s="191">
        <v>5</v>
      </c>
      <c r="J1284" s="192">
        <f>K1277</f>
        <v>19.840666666666664</v>
      </c>
      <c r="K1284" s="193">
        <f>I1284*J1284/100</f>
        <v>0.99203333333333321</v>
      </c>
      <c r="M1284" s="205">
        <v>4</v>
      </c>
      <c r="N1284" t="s">
        <v>414</v>
      </c>
      <c r="O1284" s="205">
        <f>I1284*M1284</f>
        <v>20</v>
      </c>
      <c r="P1284" s="706">
        <f>O1284*J1284/100</f>
        <v>3.9681333333333328</v>
      </c>
      <c r="Q1284" s="672"/>
      <c r="R1284" s="672"/>
      <c r="S1284" s="672"/>
    </row>
    <row r="1285" spans="1:19" ht="13.5">
      <c r="A1285" s="701" t="s">
        <v>610</v>
      </c>
      <c r="B1285" t="s">
        <v>662</v>
      </c>
      <c r="C1285" s="188"/>
      <c r="D1285" s="724" t="s">
        <v>760</v>
      </c>
      <c r="E1285" s="189"/>
      <c r="G1285" s="190" t="s">
        <v>666</v>
      </c>
      <c r="H1285" s="191">
        <v>1</v>
      </c>
      <c r="I1285" s="191">
        <f>H1285*8/$H$1270</f>
        <v>0.66666666666666663</v>
      </c>
      <c r="J1285" s="192">
        <f>+J1264</f>
        <v>1.5</v>
      </c>
      <c r="K1285" s="193">
        <f>I1285*J1285</f>
        <v>1</v>
      </c>
      <c r="M1285" s="205">
        <v>4</v>
      </c>
      <c r="N1285" t="s">
        <v>414</v>
      </c>
      <c r="O1285" s="205">
        <f>I1285*M1285</f>
        <v>2.6666666666666665</v>
      </c>
      <c r="P1285" s="706">
        <f>O1285*J1285</f>
        <v>4</v>
      </c>
      <c r="Q1285" s="672"/>
      <c r="R1285" s="672"/>
      <c r="S1285" s="672"/>
    </row>
    <row r="1286" spans="1:19" ht="13.5">
      <c r="A1286" s="701" t="s">
        <v>610</v>
      </c>
      <c r="B1286" t="s">
        <v>662</v>
      </c>
      <c r="C1286" s="188"/>
      <c r="D1286" s="724" t="s">
        <v>726</v>
      </c>
      <c r="E1286" s="189"/>
      <c r="G1286" s="190" t="s">
        <v>666</v>
      </c>
      <c r="H1286" s="191">
        <v>1</v>
      </c>
      <c r="I1286" s="191">
        <f>H1286*8/$H$1270</f>
        <v>0.66666666666666663</v>
      </c>
      <c r="J1286" s="192">
        <f>+J1265</f>
        <v>5</v>
      </c>
      <c r="K1286" s="193">
        <f>I1286*J1286</f>
        <v>3.333333333333333</v>
      </c>
      <c r="M1286" s="205">
        <v>4</v>
      </c>
      <c r="N1286" t="s">
        <v>414</v>
      </c>
      <c r="O1286" s="205">
        <f>I1286*M1286</f>
        <v>2.6666666666666665</v>
      </c>
      <c r="P1286" s="706">
        <f>O1286*J1286</f>
        <v>13.333333333333332</v>
      </c>
      <c r="Q1286" s="672"/>
      <c r="R1286" s="672"/>
      <c r="S1286" s="672"/>
    </row>
    <row r="1287" spans="1:19" ht="14.25" thickBot="1">
      <c r="A1287" s="701" t="s">
        <v>1128</v>
      </c>
      <c r="C1287" s="199"/>
      <c r="D1287" s="725"/>
      <c r="E1287" s="200"/>
      <c r="F1287" s="201"/>
      <c r="G1287" s="206"/>
      <c r="H1287" s="200"/>
      <c r="I1287" s="200"/>
      <c r="J1287" s="202"/>
      <c r="K1287" s="203">
        <f>SUM(K1284:K1286)</f>
        <v>5.3253666666666657</v>
      </c>
      <c r="Q1287" s="672"/>
      <c r="R1287" s="672"/>
      <c r="S1287" s="672"/>
    </row>
    <row r="1288" spans="1:19" ht="13.5" thickBot="1">
      <c r="A1288" s="701" t="s">
        <v>1128</v>
      </c>
      <c r="Q1288" s="672"/>
      <c r="R1288" s="672"/>
      <c r="S1288" s="672"/>
    </row>
    <row r="1289" spans="1:19">
      <c r="A1289" s="701" t="s">
        <v>1128</v>
      </c>
      <c r="C1289" s="176" t="s">
        <v>645</v>
      </c>
      <c r="D1289" s="212" t="str">
        <f>+QPS!C101</f>
        <v>3.06.42</v>
      </c>
      <c r="E1289" s="2282" t="str">
        <f>+QPS!G101</f>
        <v>SUMINISTRO Y MONTAJE DE ELL 90 DEG 3000# SW STL A105</v>
      </c>
      <c r="F1289" s="2282"/>
      <c r="G1289" s="2282"/>
      <c r="H1289" s="2282"/>
      <c r="I1289" s="2282"/>
      <c r="J1289" s="2282"/>
      <c r="K1289" s="2283"/>
      <c r="Q1289" s="672">
        <f>QPS!V101</f>
        <v>1492.7031523809524</v>
      </c>
      <c r="R1289" s="672">
        <f>SUM(P1289:P1308)</f>
        <v>1492.7031523809521</v>
      </c>
      <c r="S1289" s="672">
        <f>Q1289-R1289</f>
        <v>0</v>
      </c>
    </row>
    <row r="1290" spans="1:19">
      <c r="A1290" s="701" t="s">
        <v>1128</v>
      </c>
      <c r="C1290" s="181" t="s">
        <v>646</v>
      </c>
      <c r="D1290" s="720" t="s">
        <v>675</v>
      </c>
      <c r="E1290" s="207" t="s">
        <v>648</v>
      </c>
      <c r="F1290" s="208">
        <v>12</v>
      </c>
      <c r="G1290" s="207" t="s">
        <v>649</v>
      </c>
      <c r="H1290" s="209">
        <f>F1290</f>
        <v>12</v>
      </c>
      <c r="I1290" s="210"/>
      <c r="J1290" s="211" t="s">
        <v>681</v>
      </c>
      <c r="K1290" s="182">
        <f>+K1297+K1302+K1307</f>
        <v>39.281661904761904</v>
      </c>
      <c r="Q1290" s="672"/>
      <c r="R1290" s="672"/>
      <c r="S1290" s="672"/>
    </row>
    <row r="1291" spans="1:19" ht="13.5" thickBot="1">
      <c r="A1291" s="701" t="s">
        <v>1128</v>
      </c>
      <c r="C1291" s="183" t="s">
        <v>651</v>
      </c>
      <c r="D1291" s="721" t="s">
        <v>652</v>
      </c>
      <c r="E1291" s="184"/>
      <c r="F1291" s="185"/>
      <c r="G1291" s="186" t="s">
        <v>44</v>
      </c>
      <c r="H1291" s="186" t="s">
        <v>653</v>
      </c>
      <c r="I1291" s="186" t="s">
        <v>39</v>
      </c>
      <c r="J1291" s="186" t="s">
        <v>654</v>
      </c>
      <c r="K1291" s="187" t="s">
        <v>655</v>
      </c>
      <c r="Q1291" s="672"/>
      <c r="R1291" s="672"/>
      <c r="S1291" s="672"/>
    </row>
    <row r="1292" spans="1:19" ht="13.5">
      <c r="A1292" s="701" t="s">
        <v>1128</v>
      </c>
      <c r="C1292" s="194"/>
      <c r="D1292" s="722" t="s">
        <v>656</v>
      </c>
      <c r="E1292" s="189"/>
      <c r="G1292" s="195"/>
      <c r="H1292" s="189"/>
      <c r="I1292" s="189"/>
      <c r="J1292" s="189"/>
      <c r="K1292" s="198"/>
      <c r="Q1292" s="672"/>
      <c r="R1292" s="672"/>
      <c r="S1292" s="672"/>
    </row>
    <row r="1293" spans="1:19" ht="13.5">
      <c r="A1293" s="701" t="s">
        <v>611</v>
      </c>
      <c r="B1293" t="s">
        <v>656</v>
      </c>
      <c r="C1293" s="188" t="s">
        <v>657</v>
      </c>
      <c r="D1293" s="699" t="s">
        <v>658</v>
      </c>
      <c r="E1293" s="189"/>
      <c r="G1293" s="190" t="s">
        <v>659</v>
      </c>
      <c r="H1293" s="191">
        <v>0.1</v>
      </c>
      <c r="I1293" s="191">
        <f>H1293*8/$F$1290</f>
        <v>6.6666666666666666E-2</v>
      </c>
      <c r="J1293" s="192">
        <v>10.51</v>
      </c>
      <c r="K1293" s="193">
        <f>I1293*J1293</f>
        <v>0.70066666666666666</v>
      </c>
      <c r="M1293" s="205">
        <v>38</v>
      </c>
      <c r="N1293" t="s">
        <v>414</v>
      </c>
      <c r="O1293" s="205">
        <f>I1293*M1293</f>
        <v>2.5333333333333332</v>
      </c>
      <c r="P1293" s="706">
        <f>O1293*J1293</f>
        <v>26.62533333333333</v>
      </c>
      <c r="Q1293" s="672"/>
      <c r="R1293" s="672"/>
      <c r="S1293" s="672"/>
    </row>
    <row r="1294" spans="1:19" ht="13.5">
      <c r="A1294" s="701" t="s">
        <v>611</v>
      </c>
      <c r="B1294" t="s">
        <v>656</v>
      </c>
      <c r="C1294" s="188"/>
      <c r="D1294" s="699" t="s">
        <v>668</v>
      </c>
      <c r="E1294" s="189"/>
      <c r="G1294" s="190" t="s">
        <v>659</v>
      </c>
      <c r="H1294" s="191">
        <v>1</v>
      </c>
      <c r="I1294" s="191">
        <f t="shared" ref="I1294:I1296" si="78">H1294*8/$F$1290</f>
        <v>0.66666666666666663</v>
      </c>
      <c r="J1294" s="192">
        <v>9.3000000000000007</v>
      </c>
      <c r="K1294" s="193">
        <f>I1294*J1294</f>
        <v>6.2</v>
      </c>
      <c r="M1294" s="205">
        <v>38</v>
      </c>
      <c r="N1294" t="s">
        <v>414</v>
      </c>
      <c r="O1294" s="205">
        <f>I1294*M1294</f>
        <v>25.333333333333332</v>
      </c>
      <c r="P1294" s="706">
        <f>O1294*J1294</f>
        <v>235.6</v>
      </c>
      <c r="Q1294" s="672"/>
      <c r="R1294" s="672"/>
      <c r="S1294" s="672"/>
    </row>
    <row r="1295" spans="1:19" ht="13.5">
      <c r="A1295" s="701" t="s">
        <v>611</v>
      </c>
      <c r="B1295" t="s">
        <v>656</v>
      </c>
      <c r="C1295" s="188"/>
      <c r="D1295" s="699" t="s">
        <v>757</v>
      </c>
      <c r="E1295" s="189"/>
      <c r="G1295" s="190" t="s">
        <v>659</v>
      </c>
      <c r="H1295" s="191">
        <v>1</v>
      </c>
      <c r="I1295" s="191">
        <f t="shared" si="78"/>
        <v>0.66666666666666663</v>
      </c>
      <c r="J1295" s="192">
        <v>12.53</v>
      </c>
      <c r="K1295" s="193">
        <f>I1295*J1295</f>
        <v>8.3533333333333317</v>
      </c>
      <c r="M1295" s="205">
        <v>38</v>
      </c>
      <c r="N1295" t="s">
        <v>414</v>
      </c>
      <c r="O1295" s="205">
        <f>I1295*M1295</f>
        <v>25.333333333333332</v>
      </c>
      <c r="P1295" s="706">
        <f>O1295*J1295</f>
        <v>317.42666666666662</v>
      </c>
      <c r="Q1295" s="672"/>
      <c r="R1295" s="672"/>
      <c r="S1295" s="672"/>
    </row>
    <row r="1296" spans="1:19" ht="13.5">
      <c r="A1296" s="701" t="s">
        <v>611</v>
      </c>
      <c r="B1296" t="s">
        <v>656</v>
      </c>
      <c r="C1296" s="188" t="s">
        <v>660</v>
      </c>
      <c r="D1296" s="699" t="s">
        <v>661</v>
      </c>
      <c r="E1296" s="189"/>
      <c r="G1296" s="190" t="s">
        <v>659</v>
      </c>
      <c r="H1296" s="191">
        <v>1</v>
      </c>
      <c r="I1296" s="191">
        <f t="shared" si="78"/>
        <v>0.66666666666666663</v>
      </c>
      <c r="J1296" s="192">
        <v>6.88</v>
      </c>
      <c r="K1296" s="193">
        <f>I1296*J1296</f>
        <v>4.586666666666666</v>
      </c>
      <c r="M1296" s="205">
        <v>38</v>
      </c>
      <c r="N1296" t="s">
        <v>414</v>
      </c>
      <c r="O1296" s="205">
        <f>I1296*M1296</f>
        <v>25.333333333333332</v>
      </c>
      <c r="P1296" s="706">
        <f>O1296*J1296</f>
        <v>174.29333333333332</v>
      </c>
      <c r="Q1296" s="672"/>
      <c r="R1296" s="672"/>
      <c r="S1296" s="672"/>
    </row>
    <row r="1297" spans="1:19" ht="13.5">
      <c r="A1297" s="701" t="s">
        <v>1128</v>
      </c>
      <c r="C1297" s="194"/>
      <c r="D1297" s="723"/>
      <c r="E1297" s="189"/>
      <c r="G1297" s="195"/>
      <c r="H1297" s="189"/>
      <c r="I1297" s="189"/>
      <c r="J1297" s="196"/>
      <c r="K1297" s="197">
        <f>SUM(K1293:K1296)</f>
        <v>19.840666666666664</v>
      </c>
      <c r="Q1297" s="672"/>
      <c r="R1297" s="672"/>
      <c r="S1297" s="672"/>
    </row>
    <row r="1298" spans="1:19" ht="13.5">
      <c r="A1298" s="701" t="s">
        <v>1128</v>
      </c>
      <c r="C1298" s="194"/>
      <c r="D1298" s="722" t="s">
        <v>667</v>
      </c>
      <c r="E1298" s="189"/>
      <c r="G1298" s="195"/>
      <c r="H1298" s="189"/>
      <c r="I1298" s="189"/>
      <c r="J1298" s="189"/>
      <c r="K1298" s="198"/>
      <c r="Q1298" s="672"/>
      <c r="R1298" s="672"/>
      <c r="S1298" s="672"/>
    </row>
    <row r="1299" spans="1:19" ht="25.5">
      <c r="A1299" s="701" t="s">
        <v>611</v>
      </c>
      <c r="B1299" t="s">
        <v>667</v>
      </c>
      <c r="C1299" s="188"/>
      <c r="D1299" s="699" t="s">
        <v>800</v>
      </c>
      <c r="E1299" s="189"/>
      <c r="G1299" s="190" t="s">
        <v>690</v>
      </c>
      <c r="H1299" s="189"/>
      <c r="I1299" s="191">
        <v>1</v>
      </c>
      <c r="J1299" s="192">
        <f>35.18/3.5</f>
        <v>10.051428571428572</v>
      </c>
      <c r="K1299" s="193">
        <f>I1299*J1299</f>
        <v>10.051428571428572</v>
      </c>
      <c r="M1299" s="205">
        <v>38</v>
      </c>
      <c r="N1299" t="s">
        <v>414</v>
      </c>
      <c r="O1299" s="205">
        <f>I1299*M1299</f>
        <v>38</v>
      </c>
      <c r="P1299" s="706">
        <f>O1299*J1299</f>
        <v>381.95428571428573</v>
      </c>
      <c r="Q1299" s="672"/>
      <c r="R1299" s="672"/>
      <c r="S1299" s="672"/>
    </row>
    <row r="1300" spans="1:19" ht="13.5">
      <c r="A1300" s="701" t="s">
        <v>611</v>
      </c>
      <c r="B1300" t="s">
        <v>667</v>
      </c>
      <c r="C1300" s="188"/>
      <c r="D1300" s="699" t="s">
        <v>730</v>
      </c>
      <c r="E1300" s="189"/>
      <c r="G1300" s="190" t="s">
        <v>359</v>
      </c>
      <c r="H1300" s="189"/>
      <c r="I1300" s="191">
        <v>0.17</v>
      </c>
      <c r="J1300" s="192">
        <f>+J1280</f>
        <v>6.26</v>
      </c>
      <c r="K1300" s="193">
        <f>I1300*J1300</f>
        <v>1.0642</v>
      </c>
      <c r="M1300" s="205">
        <v>38</v>
      </c>
      <c r="N1300" t="s">
        <v>414</v>
      </c>
      <c r="O1300" s="205">
        <f>I1300*M1300</f>
        <v>6.4600000000000009</v>
      </c>
      <c r="P1300" s="706">
        <f>O1300*J1300</f>
        <v>40.439600000000006</v>
      </c>
      <c r="Q1300" s="672"/>
      <c r="R1300" s="672"/>
      <c r="S1300" s="672"/>
    </row>
    <row r="1301" spans="1:19" ht="13.5">
      <c r="A1301" s="701" t="s">
        <v>611</v>
      </c>
      <c r="B1301" t="s">
        <v>667</v>
      </c>
      <c r="C1301" s="188"/>
      <c r="D1301" s="699" t="s">
        <v>830</v>
      </c>
      <c r="E1301" s="189"/>
      <c r="G1301" s="190" t="s">
        <v>695</v>
      </c>
      <c r="H1301" s="189"/>
      <c r="I1301" s="191">
        <v>0.03</v>
      </c>
      <c r="J1301" s="192">
        <v>100</v>
      </c>
      <c r="K1301" s="193">
        <f>I1301*J1301</f>
        <v>3</v>
      </c>
      <c r="M1301" s="205">
        <v>38</v>
      </c>
      <c r="N1301" t="s">
        <v>414</v>
      </c>
      <c r="O1301" s="205">
        <f>I1301*M1301</f>
        <v>1.1399999999999999</v>
      </c>
      <c r="P1301" s="706">
        <f>O1301*J1301</f>
        <v>113.99999999999999</v>
      </c>
      <c r="Q1301" s="672"/>
      <c r="R1301" s="672"/>
      <c r="S1301" s="672"/>
    </row>
    <row r="1302" spans="1:19" ht="13.5">
      <c r="A1302" s="701" t="s">
        <v>1128</v>
      </c>
      <c r="C1302" s="194"/>
      <c r="D1302" s="723"/>
      <c r="E1302" s="189"/>
      <c r="G1302" s="195"/>
      <c r="H1302" s="189"/>
      <c r="I1302" s="189"/>
      <c r="J1302" s="196"/>
      <c r="K1302" s="197">
        <f>SUM(K1299:K1301)</f>
        <v>14.115628571428571</v>
      </c>
      <c r="Q1302" s="672"/>
      <c r="R1302" s="672"/>
      <c r="S1302" s="672"/>
    </row>
    <row r="1303" spans="1:19" ht="13.5">
      <c r="A1303" s="701" t="s">
        <v>1128</v>
      </c>
      <c r="C1303" s="194"/>
      <c r="D1303" s="722" t="s">
        <v>662</v>
      </c>
      <c r="E1303" s="189"/>
      <c r="G1303" s="195"/>
      <c r="H1303" s="189"/>
      <c r="I1303" s="189"/>
      <c r="J1303" s="189"/>
      <c r="K1303" s="198"/>
      <c r="Q1303" s="672"/>
      <c r="R1303" s="672"/>
      <c r="S1303" s="672"/>
    </row>
    <row r="1304" spans="1:19" ht="25.5">
      <c r="A1304" s="701" t="s">
        <v>611</v>
      </c>
      <c r="B1304" t="s">
        <v>662</v>
      </c>
      <c r="C1304" s="188" t="s">
        <v>663</v>
      </c>
      <c r="D1304" s="699" t="s">
        <v>664</v>
      </c>
      <c r="E1304" s="189"/>
      <c r="G1304" s="190" t="s">
        <v>665</v>
      </c>
      <c r="H1304" s="189"/>
      <c r="I1304" s="191">
        <v>5</v>
      </c>
      <c r="J1304" s="192">
        <f>K1297</f>
        <v>19.840666666666664</v>
      </c>
      <c r="K1304" s="193">
        <f>I1304*J1304/100</f>
        <v>0.99203333333333321</v>
      </c>
      <c r="M1304" s="205">
        <v>38</v>
      </c>
      <c r="N1304" t="s">
        <v>414</v>
      </c>
      <c r="O1304" s="205">
        <f>I1304*M1304</f>
        <v>190</v>
      </c>
      <c r="P1304" s="706">
        <f>O1304*J1304/100</f>
        <v>37.697266666666657</v>
      </c>
      <c r="Q1304" s="672"/>
      <c r="R1304" s="672"/>
      <c r="S1304" s="672"/>
    </row>
    <row r="1305" spans="1:19" ht="13.5">
      <c r="A1305" s="701" t="s">
        <v>611</v>
      </c>
      <c r="B1305" t="s">
        <v>662</v>
      </c>
      <c r="C1305" s="188"/>
      <c r="D1305" s="724" t="s">
        <v>760</v>
      </c>
      <c r="E1305" s="189"/>
      <c r="G1305" s="190" t="s">
        <v>666</v>
      </c>
      <c r="H1305" s="191">
        <v>1</v>
      </c>
      <c r="I1305" s="191">
        <f>H1305*8/$H$1290</f>
        <v>0.66666666666666663</v>
      </c>
      <c r="J1305" s="192">
        <f>+J1285</f>
        <v>1.5</v>
      </c>
      <c r="K1305" s="193">
        <f>I1305*J1305</f>
        <v>1</v>
      </c>
      <c r="M1305" s="205">
        <v>38</v>
      </c>
      <c r="N1305" t="s">
        <v>414</v>
      </c>
      <c r="O1305" s="205">
        <f>I1305*M1305</f>
        <v>25.333333333333332</v>
      </c>
      <c r="P1305" s="706">
        <f>O1305*J1305</f>
        <v>38</v>
      </c>
      <c r="Q1305" s="672"/>
      <c r="R1305" s="672"/>
      <c r="S1305" s="672"/>
    </row>
    <row r="1306" spans="1:19" ht="13.5">
      <c r="A1306" s="701" t="s">
        <v>611</v>
      </c>
      <c r="B1306" t="s">
        <v>662</v>
      </c>
      <c r="C1306" s="188"/>
      <c r="D1306" s="724" t="s">
        <v>726</v>
      </c>
      <c r="E1306" s="189"/>
      <c r="G1306" s="190" t="s">
        <v>666</v>
      </c>
      <c r="H1306" s="191">
        <v>1</v>
      </c>
      <c r="I1306" s="191">
        <f>H1306*8/$H$1290</f>
        <v>0.66666666666666663</v>
      </c>
      <c r="J1306" s="192">
        <f>+J1286</f>
        <v>5</v>
      </c>
      <c r="K1306" s="193">
        <f>I1306*J1306</f>
        <v>3.333333333333333</v>
      </c>
      <c r="M1306" s="205">
        <v>38</v>
      </c>
      <c r="N1306" t="s">
        <v>414</v>
      </c>
      <c r="O1306" s="205">
        <f>I1306*M1306</f>
        <v>25.333333333333332</v>
      </c>
      <c r="P1306" s="706">
        <f>O1306*J1306</f>
        <v>126.66666666666666</v>
      </c>
      <c r="Q1306" s="672"/>
      <c r="R1306" s="672"/>
      <c r="S1306" s="672"/>
    </row>
    <row r="1307" spans="1:19" ht="14.25" thickBot="1">
      <c r="A1307" s="701" t="s">
        <v>1128</v>
      </c>
      <c r="C1307" s="199"/>
      <c r="D1307" s="725"/>
      <c r="E1307" s="200"/>
      <c r="F1307" s="201"/>
      <c r="G1307" s="206"/>
      <c r="H1307" s="200"/>
      <c r="I1307" s="200"/>
      <c r="J1307" s="202"/>
      <c r="K1307" s="203">
        <f>SUM(K1304:K1306)</f>
        <v>5.3253666666666657</v>
      </c>
      <c r="Q1307" s="672"/>
      <c r="R1307" s="672"/>
      <c r="S1307" s="672"/>
    </row>
    <row r="1308" spans="1:19" ht="13.5" thickBot="1">
      <c r="A1308" s="701" t="s">
        <v>1128</v>
      </c>
      <c r="Q1308" s="672"/>
      <c r="R1308" s="672"/>
      <c r="S1308" s="672"/>
    </row>
    <row r="1309" spans="1:19">
      <c r="A1309" s="701" t="s">
        <v>1128</v>
      </c>
      <c r="C1309" s="176" t="s">
        <v>645</v>
      </c>
      <c r="D1309" s="212" t="str">
        <f>+QPS!C102</f>
        <v>3.06.43</v>
      </c>
      <c r="E1309" s="2282" t="str">
        <f>+QPS!G102</f>
        <v>SUMINISTRO Y MONTAJE DE ELL 90 DEG 3000# SW STL A105</v>
      </c>
      <c r="F1309" s="2282"/>
      <c r="G1309" s="2282"/>
      <c r="H1309" s="2282"/>
      <c r="I1309" s="2282"/>
      <c r="J1309" s="2282"/>
      <c r="K1309" s="2283"/>
      <c r="Q1309" s="672">
        <f>QPS!V102</f>
        <v>1584.2075657142857</v>
      </c>
      <c r="R1309" s="672">
        <f>SUM(P1309:P1328)</f>
        <v>1584.2075657142857</v>
      </c>
      <c r="S1309" s="672">
        <f>Q1309-R1309</f>
        <v>0</v>
      </c>
    </row>
    <row r="1310" spans="1:19">
      <c r="A1310" s="701" t="s">
        <v>1128</v>
      </c>
      <c r="C1310" s="181" t="s">
        <v>646</v>
      </c>
      <c r="D1310" s="720" t="s">
        <v>675</v>
      </c>
      <c r="E1310" s="207" t="s">
        <v>648</v>
      </c>
      <c r="F1310" s="208">
        <v>10</v>
      </c>
      <c r="G1310" s="207" t="s">
        <v>649</v>
      </c>
      <c r="H1310" s="209">
        <f>F1310</f>
        <v>10</v>
      </c>
      <c r="I1310" s="210"/>
      <c r="J1310" s="211" t="s">
        <v>676</v>
      </c>
      <c r="K1310" s="182">
        <f>+K1317+K1322+K1327</f>
        <v>58.674354285714287</v>
      </c>
      <c r="Q1310" s="672"/>
      <c r="R1310" s="672"/>
      <c r="S1310" s="672"/>
    </row>
    <row r="1311" spans="1:19" ht="13.5" thickBot="1">
      <c r="A1311" s="701" t="s">
        <v>1128</v>
      </c>
      <c r="C1311" s="183" t="s">
        <v>651</v>
      </c>
      <c r="D1311" s="721" t="s">
        <v>652</v>
      </c>
      <c r="E1311" s="184"/>
      <c r="F1311" s="185"/>
      <c r="G1311" s="186" t="s">
        <v>44</v>
      </c>
      <c r="H1311" s="186" t="s">
        <v>653</v>
      </c>
      <c r="I1311" s="186" t="s">
        <v>39</v>
      </c>
      <c r="J1311" s="186" t="s">
        <v>654</v>
      </c>
      <c r="K1311" s="187" t="s">
        <v>655</v>
      </c>
      <c r="Q1311" s="672"/>
      <c r="R1311" s="672"/>
      <c r="S1311" s="672"/>
    </row>
    <row r="1312" spans="1:19" ht="13.5">
      <c r="A1312" s="701" t="s">
        <v>1128</v>
      </c>
      <c r="C1312" s="194"/>
      <c r="D1312" s="722" t="s">
        <v>656</v>
      </c>
      <c r="E1312" s="189"/>
      <c r="G1312" s="195"/>
      <c r="H1312" s="189"/>
      <c r="I1312" s="189"/>
      <c r="J1312" s="189"/>
      <c r="K1312" s="198"/>
      <c r="Q1312" s="672"/>
      <c r="R1312" s="672"/>
      <c r="S1312" s="672"/>
    </row>
    <row r="1313" spans="1:19" ht="13.5">
      <c r="A1313" s="701" t="s">
        <v>612</v>
      </c>
      <c r="B1313" t="s">
        <v>656</v>
      </c>
      <c r="C1313" s="188" t="s">
        <v>657</v>
      </c>
      <c r="D1313" s="699" t="s">
        <v>658</v>
      </c>
      <c r="E1313" s="189"/>
      <c r="G1313" s="190" t="s">
        <v>659</v>
      </c>
      <c r="H1313" s="191">
        <v>0.1</v>
      </c>
      <c r="I1313" s="191">
        <f>H1313*8/$F$1310</f>
        <v>0.08</v>
      </c>
      <c r="J1313" s="192">
        <v>10.51</v>
      </c>
      <c r="K1313" s="193">
        <f>I1313*J1313</f>
        <v>0.84079999999999999</v>
      </c>
      <c r="M1313" s="205">
        <v>27</v>
      </c>
      <c r="N1313" t="s">
        <v>414</v>
      </c>
      <c r="O1313" s="205">
        <f>I1313*M1313</f>
        <v>2.16</v>
      </c>
      <c r="P1313" s="706">
        <f>O1313*J1313</f>
        <v>22.701600000000003</v>
      </c>
      <c r="Q1313" s="672"/>
      <c r="R1313" s="672"/>
      <c r="S1313" s="672"/>
    </row>
    <row r="1314" spans="1:19" ht="13.5">
      <c r="A1314" s="701" t="s">
        <v>612</v>
      </c>
      <c r="B1314" t="s">
        <v>656</v>
      </c>
      <c r="C1314" s="188"/>
      <c r="D1314" s="699" t="s">
        <v>668</v>
      </c>
      <c r="E1314" s="189"/>
      <c r="G1314" s="190" t="s">
        <v>659</v>
      </c>
      <c r="H1314" s="191">
        <v>1</v>
      </c>
      <c r="I1314" s="191">
        <f t="shared" ref="I1314:I1316" si="79">H1314*8/$F$1310</f>
        <v>0.8</v>
      </c>
      <c r="J1314" s="192">
        <v>9.3000000000000007</v>
      </c>
      <c r="K1314" s="193">
        <f>I1314*J1314</f>
        <v>7.4400000000000013</v>
      </c>
      <c r="M1314" s="205">
        <v>27</v>
      </c>
      <c r="N1314" t="s">
        <v>414</v>
      </c>
      <c r="O1314" s="205">
        <f>I1314*M1314</f>
        <v>21.6</v>
      </c>
      <c r="P1314" s="706">
        <f>O1314*J1314</f>
        <v>200.88000000000002</v>
      </c>
      <c r="Q1314" s="672"/>
      <c r="R1314" s="672"/>
      <c r="S1314" s="672"/>
    </row>
    <row r="1315" spans="1:19" ht="13.5">
      <c r="A1315" s="701" t="s">
        <v>612</v>
      </c>
      <c r="B1315" t="s">
        <v>656</v>
      </c>
      <c r="C1315" s="188"/>
      <c r="D1315" s="699" t="s">
        <v>757</v>
      </c>
      <c r="E1315" s="189"/>
      <c r="G1315" s="190" t="s">
        <v>659</v>
      </c>
      <c r="H1315" s="191">
        <v>1</v>
      </c>
      <c r="I1315" s="191">
        <f t="shared" si="79"/>
        <v>0.8</v>
      </c>
      <c r="J1315" s="192">
        <v>12.53</v>
      </c>
      <c r="K1315" s="193">
        <f>I1315*J1315</f>
        <v>10.024000000000001</v>
      </c>
      <c r="M1315" s="205">
        <v>27</v>
      </c>
      <c r="N1315" t="s">
        <v>414</v>
      </c>
      <c r="O1315" s="205">
        <f>I1315*M1315</f>
        <v>21.6</v>
      </c>
      <c r="P1315" s="706">
        <f>O1315*J1315</f>
        <v>270.64800000000002</v>
      </c>
      <c r="Q1315" s="672"/>
      <c r="R1315" s="672"/>
      <c r="S1315" s="672"/>
    </row>
    <row r="1316" spans="1:19" ht="13.5">
      <c r="A1316" s="701" t="s">
        <v>612</v>
      </c>
      <c r="B1316" t="s">
        <v>656</v>
      </c>
      <c r="C1316" s="188" t="s">
        <v>660</v>
      </c>
      <c r="D1316" s="699" t="s">
        <v>661</v>
      </c>
      <c r="E1316" s="189"/>
      <c r="G1316" s="190" t="s">
        <v>659</v>
      </c>
      <c r="H1316" s="191">
        <v>1</v>
      </c>
      <c r="I1316" s="191">
        <f t="shared" si="79"/>
        <v>0.8</v>
      </c>
      <c r="J1316" s="192">
        <v>6.88</v>
      </c>
      <c r="K1316" s="193">
        <f>I1316*J1316</f>
        <v>5.5040000000000004</v>
      </c>
      <c r="M1316" s="205">
        <v>27</v>
      </c>
      <c r="N1316" t="s">
        <v>414</v>
      </c>
      <c r="O1316" s="205">
        <f>I1316*M1316</f>
        <v>21.6</v>
      </c>
      <c r="P1316" s="706">
        <f>O1316*J1316</f>
        <v>148.608</v>
      </c>
      <c r="Q1316" s="672"/>
      <c r="R1316" s="672"/>
      <c r="S1316" s="672"/>
    </row>
    <row r="1317" spans="1:19" ht="13.5">
      <c r="A1317" s="701" t="s">
        <v>1128</v>
      </c>
      <c r="C1317" s="194"/>
      <c r="D1317" s="723"/>
      <c r="E1317" s="189"/>
      <c r="G1317" s="195"/>
      <c r="H1317" s="189"/>
      <c r="I1317" s="189"/>
      <c r="J1317" s="196"/>
      <c r="K1317" s="197">
        <f>SUM(K1313:K1316)</f>
        <v>23.808800000000002</v>
      </c>
      <c r="Q1317" s="672"/>
      <c r="R1317" s="672"/>
      <c r="S1317" s="672"/>
    </row>
    <row r="1318" spans="1:19" ht="13.5">
      <c r="A1318" s="701" t="s">
        <v>1128</v>
      </c>
      <c r="C1318" s="194"/>
      <c r="D1318" s="722" t="s">
        <v>667</v>
      </c>
      <c r="E1318" s="189"/>
      <c r="G1318" s="195"/>
      <c r="H1318" s="189"/>
      <c r="I1318" s="189"/>
      <c r="J1318" s="189"/>
      <c r="K1318" s="198"/>
      <c r="Q1318" s="672"/>
      <c r="R1318" s="672"/>
      <c r="S1318" s="672"/>
    </row>
    <row r="1319" spans="1:19" ht="25.5">
      <c r="A1319" s="701" t="s">
        <v>612</v>
      </c>
      <c r="B1319" t="s">
        <v>667</v>
      </c>
      <c r="C1319" s="188"/>
      <c r="D1319" s="699" t="s">
        <v>801</v>
      </c>
      <c r="E1319" s="189"/>
      <c r="G1319" s="190" t="s">
        <v>690</v>
      </c>
      <c r="H1319" s="189"/>
      <c r="I1319" s="191">
        <v>1</v>
      </c>
      <c r="J1319" s="192">
        <f>85/3.5</f>
        <v>24.285714285714285</v>
      </c>
      <c r="K1319" s="193">
        <f>I1319*J1319</f>
        <v>24.285714285714285</v>
      </c>
      <c r="M1319" s="205">
        <v>27</v>
      </c>
      <c r="N1319" t="s">
        <v>414</v>
      </c>
      <c r="O1319" s="205">
        <f>I1319*M1319</f>
        <v>27</v>
      </c>
      <c r="P1319" s="706">
        <f>O1319*J1319</f>
        <v>655.71428571428567</v>
      </c>
      <c r="Q1319" s="672"/>
      <c r="R1319" s="672"/>
      <c r="S1319" s="672"/>
    </row>
    <row r="1320" spans="1:19" ht="13.5">
      <c r="A1320" s="701" t="s">
        <v>612</v>
      </c>
      <c r="B1320" t="s">
        <v>667</v>
      </c>
      <c r="C1320" s="188"/>
      <c r="D1320" s="699" t="s">
        <v>730</v>
      </c>
      <c r="E1320" s="189"/>
      <c r="G1320" s="190" t="s">
        <v>359</v>
      </c>
      <c r="H1320" s="189"/>
      <c r="I1320" s="191">
        <v>0.19</v>
      </c>
      <c r="J1320" s="192">
        <f>+J1300</f>
        <v>6.26</v>
      </c>
      <c r="K1320" s="193">
        <f>I1320*J1320</f>
        <v>1.1894</v>
      </c>
      <c r="M1320" s="205">
        <v>27</v>
      </c>
      <c r="N1320" t="s">
        <v>414</v>
      </c>
      <c r="O1320" s="205">
        <f>I1320*M1320</f>
        <v>5.13</v>
      </c>
      <c r="P1320" s="706">
        <f>O1320*J1320</f>
        <v>32.113799999999998</v>
      </c>
      <c r="Q1320" s="672"/>
      <c r="R1320" s="672"/>
      <c r="S1320" s="672"/>
    </row>
    <row r="1321" spans="1:19" ht="13.5">
      <c r="A1321" s="701" t="s">
        <v>612</v>
      </c>
      <c r="B1321" t="s">
        <v>667</v>
      </c>
      <c r="C1321" s="188"/>
      <c r="D1321" s="699" t="s">
        <v>830</v>
      </c>
      <c r="E1321" s="189"/>
      <c r="G1321" s="190" t="s">
        <v>695</v>
      </c>
      <c r="H1321" s="189"/>
      <c r="I1321" s="191">
        <v>0.03</v>
      </c>
      <c r="J1321" s="192">
        <v>100</v>
      </c>
      <c r="K1321" s="193">
        <f>I1321*J1321</f>
        <v>3</v>
      </c>
      <c r="M1321" s="205">
        <v>27</v>
      </c>
      <c r="N1321" t="s">
        <v>414</v>
      </c>
      <c r="O1321" s="205">
        <f>I1321*M1321</f>
        <v>0.80999999999999994</v>
      </c>
      <c r="P1321" s="706">
        <f>O1321*J1321</f>
        <v>81</v>
      </c>
      <c r="Q1321" s="672"/>
      <c r="R1321" s="672"/>
      <c r="S1321" s="672"/>
    </row>
    <row r="1322" spans="1:19" ht="13.5">
      <c r="A1322" s="701" t="s">
        <v>1128</v>
      </c>
      <c r="C1322" s="194"/>
      <c r="D1322" s="723"/>
      <c r="E1322" s="189"/>
      <c r="G1322" s="195"/>
      <c r="H1322" s="189"/>
      <c r="I1322" s="189"/>
      <c r="J1322" s="196"/>
      <c r="K1322" s="197">
        <f>SUM(K1319:K1321)</f>
        <v>28.475114285714284</v>
      </c>
      <c r="Q1322" s="672"/>
      <c r="R1322" s="672"/>
      <c r="S1322" s="672"/>
    </row>
    <row r="1323" spans="1:19" ht="13.5">
      <c r="A1323" s="701" t="s">
        <v>1128</v>
      </c>
      <c r="C1323" s="194"/>
      <c r="D1323" s="722" t="s">
        <v>662</v>
      </c>
      <c r="E1323" s="189"/>
      <c r="G1323" s="195"/>
      <c r="H1323" s="189"/>
      <c r="I1323" s="189"/>
      <c r="J1323" s="189"/>
      <c r="K1323" s="198"/>
      <c r="Q1323" s="672"/>
      <c r="R1323" s="672"/>
      <c r="S1323" s="672"/>
    </row>
    <row r="1324" spans="1:19" ht="25.5">
      <c r="A1324" s="701" t="s">
        <v>612</v>
      </c>
      <c r="B1324" t="s">
        <v>662</v>
      </c>
      <c r="C1324" s="188" t="s">
        <v>663</v>
      </c>
      <c r="D1324" s="699" t="s">
        <v>664</v>
      </c>
      <c r="E1324" s="189"/>
      <c r="G1324" s="190" t="s">
        <v>665</v>
      </c>
      <c r="H1324" s="189"/>
      <c r="I1324" s="191">
        <v>5</v>
      </c>
      <c r="J1324" s="192">
        <f>K1317</f>
        <v>23.808800000000002</v>
      </c>
      <c r="K1324" s="193">
        <f>I1324*J1324/100</f>
        <v>1.1904400000000002</v>
      </c>
      <c r="M1324" s="205">
        <v>27</v>
      </c>
      <c r="N1324" t="s">
        <v>414</v>
      </c>
      <c r="O1324" s="205">
        <f>I1324*M1324</f>
        <v>135</v>
      </c>
      <c r="P1324" s="706">
        <f>O1324*J1324/100</f>
        <v>32.14188</v>
      </c>
      <c r="Q1324" s="672"/>
      <c r="R1324" s="672"/>
      <c r="S1324" s="672"/>
    </row>
    <row r="1325" spans="1:19" ht="13.5">
      <c r="A1325" s="701" t="s">
        <v>612</v>
      </c>
      <c r="B1325" t="s">
        <v>662</v>
      </c>
      <c r="C1325" s="188"/>
      <c r="D1325" s="724" t="s">
        <v>760</v>
      </c>
      <c r="E1325" s="189"/>
      <c r="G1325" s="190" t="s">
        <v>666</v>
      </c>
      <c r="H1325" s="191">
        <v>1</v>
      </c>
      <c r="I1325" s="191">
        <f>H1325*8/$H$1310</f>
        <v>0.8</v>
      </c>
      <c r="J1325" s="192">
        <f>+J1305</f>
        <v>1.5</v>
      </c>
      <c r="K1325" s="193">
        <f>I1325*J1325</f>
        <v>1.2000000000000002</v>
      </c>
      <c r="M1325" s="205">
        <v>27</v>
      </c>
      <c r="N1325" t="s">
        <v>414</v>
      </c>
      <c r="O1325" s="205">
        <f>I1325*M1325</f>
        <v>21.6</v>
      </c>
      <c r="P1325" s="706">
        <f>O1325*J1325</f>
        <v>32.400000000000006</v>
      </c>
      <c r="Q1325" s="672"/>
      <c r="R1325" s="672"/>
      <c r="S1325" s="672"/>
    </row>
    <row r="1326" spans="1:19" ht="13.5">
      <c r="A1326" s="701" t="s">
        <v>612</v>
      </c>
      <c r="B1326" t="s">
        <v>662</v>
      </c>
      <c r="C1326" s="188"/>
      <c r="D1326" s="724" t="s">
        <v>726</v>
      </c>
      <c r="E1326" s="189"/>
      <c r="G1326" s="190" t="s">
        <v>666</v>
      </c>
      <c r="H1326" s="191">
        <v>1</v>
      </c>
      <c r="I1326" s="191">
        <f>H1326*8/$H$1310</f>
        <v>0.8</v>
      </c>
      <c r="J1326" s="192">
        <f>+J1306</f>
        <v>5</v>
      </c>
      <c r="K1326" s="193">
        <f>I1326*J1326</f>
        <v>4</v>
      </c>
      <c r="M1326" s="205">
        <v>27</v>
      </c>
      <c r="N1326" t="s">
        <v>414</v>
      </c>
      <c r="O1326" s="205">
        <f>I1326*M1326</f>
        <v>21.6</v>
      </c>
      <c r="P1326" s="706">
        <f>O1326*J1326</f>
        <v>108</v>
      </c>
      <c r="Q1326" s="672"/>
      <c r="R1326" s="672"/>
      <c r="S1326" s="672"/>
    </row>
    <row r="1327" spans="1:19" ht="14.25" thickBot="1">
      <c r="A1327" s="701" t="s">
        <v>1128</v>
      </c>
      <c r="C1327" s="199"/>
      <c r="D1327" s="725"/>
      <c r="E1327" s="200"/>
      <c r="F1327" s="201"/>
      <c r="G1327" s="206"/>
      <c r="H1327" s="200"/>
      <c r="I1327" s="200"/>
      <c r="J1327" s="202"/>
      <c r="K1327" s="203">
        <f>SUM(K1324:K1326)</f>
        <v>6.3904399999999999</v>
      </c>
      <c r="Q1327" s="672"/>
      <c r="R1327" s="672"/>
      <c r="S1327" s="672"/>
    </row>
    <row r="1328" spans="1:19" ht="13.5" thickBot="1">
      <c r="A1328" s="701" t="s">
        <v>1128</v>
      </c>
      <c r="Q1328" s="672"/>
      <c r="R1328" s="672"/>
      <c r="S1328" s="672"/>
    </row>
    <row r="1329" spans="1:19">
      <c r="A1329" s="701" t="s">
        <v>1128</v>
      </c>
      <c r="C1329" s="176" t="s">
        <v>645</v>
      </c>
      <c r="D1329" s="212" t="str">
        <f>+QPS!C103</f>
        <v>3.06.44</v>
      </c>
      <c r="E1329" s="2282" t="str">
        <f>+QPS!G103</f>
        <v>SUMINISTRO Y MONTAJE DE ELL 90 DEG 3000# SW STL A105</v>
      </c>
      <c r="F1329" s="2282"/>
      <c r="G1329" s="2282"/>
      <c r="H1329" s="2282"/>
      <c r="I1329" s="2282"/>
      <c r="J1329" s="2282"/>
      <c r="K1329" s="2283"/>
      <c r="Q1329" s="672">
        <f>QPS!V103</f>
        <v>4408.6571885714284</v>
      </c>
      <c r="R1329" s="672">
        <f>SUM(P1329:P1348)</f>
        <v>4408.6571885714284</v>
      </c>
      <c r="S1329" s="672">
        <f>Q1329-R1329</f>
        <v>0</v>
      </c>
    </row>
    <row r="1330" spans="1:19">
      <c r="A1330" s="701" t="s">
        <v>1128</v>
      </c>
      <c r="C1330" s="181" t="s">
        <v>646</v>
      </c>
      <c r="D1330" s="720" t="s">
        <v>675</v>
      </c>
      <c r="E1330" s="207" t="s">
        <v>648</v>
      </c>
      <c r="F1330" s="208">
        <v>10</v>
      </c>
      <c r="G1330" s="207" t="s">
        <v>649</v>
      </c>
      <c r="H1330" s="209">
        <f>F1330</f>
        <v>10</v>
      </c>
      <c r="I1330" s="210"/>
      <c r="J1330" s="211" t="s">
        <v>676</v>
      </c>
      <c r="K1330" s="182">
        <f>+K1337+K1342+K1347</f>
        <v>68.885268571428568</v>
      </c>
      <c r="Q1330" s="672"/>
      <c r="R1330" s="672"/>
      <c r="S1330" s="672"/>
    </row>
    <row r="1331" spans="1:19" ht="13.5" thickBot="1">
      <c r="A1331" s="701" t="s">
        <v>1128</v>
      </c>
      <c r="C1331" s="183" t="s">
        <v>651</v>
      </c>
      <c r="D1331" s="721" t="s">
        <v>652</v>
      </c>
      <c r="E1331" s="184"/>
      <c r="F1331" s="185"/>
      <c r="G1331" s="186" t="s">
        <v>44</v>
      </c>
      <c r="H1331" s="186" t="s">
        <v>653</v>
      </c>
      <c r="I1331" s="186" t="s">
        <v>39</v>
      </c>
      <c r="J1331" s="186" t="s">
        <v>654</v>
      </c>
      <c r="K1331" s="187" t="s">
        <v>655</v>
      </c>
      <c r="Q1331" s="672"/>
      <c r="R1331" s="672"/>
      <c r="S1331" s="672"/>
    </row>
    <row r="1332" spans="1:19" ht="13.5">
      <c r="A1332" s="701" t="s">
        <v>1128</v>
      </c>
      <c r="C1332" s="194"/>
      <c r="D1332" s="722" t="s">
        <v>656</v>
      </c>
      <c r="E1332" s="189"/>
      <c r="G1332" s="195"/>
      <c r="H1332" s="189"/>
      <c r="I1332" s="189"/>
      <c r="J1332" s="189"/>
      <c r="K1332" s="198"/>
      <c r="Q1332" s="672"/>
      <c r="R1332" s="672"/>
      <c r="S1332" s="672"/>
    </row>
    <row r="1333" spans="1:19" ht="13.5">
      <c r="A1333" s="701" t="s">
        <v>613</v>
      </c>
      <c r="B1333" t="s">
        <v>656</v>
      </c>
      <c r="C1333" s="188" t="s">
        <v>657</v>
      </c>
      <c r="D1333" s="699" t="s">
        <v>658</v>
      </c>
      <c r="E1333" s="189"/>
      <c r="G1333" s="190" t="s">
        <v>659</v>
      </c>
      <c r="H1333" s="191">
        <v>0.1</v>
      </c>
      <c r="I1333" s="191">
        <f>H1333*8/$F$1330</f>
        <v>0.08</v>
      </c>
      <c r="J1333" s="192">
        <v>10.51</v>
      </c>
      <c r="K1333" s="193">
        <f>I1333*J1333</f>
        <v>0.84079999999999999</v>
      </c>
      <c r="M1333" s="205">
        <v>64</v>
      </c>
      <c r="N1333" t="s">
        <v>414</v>
      </c>
      <c r="O1333" s="205">
        <f>I1333*M1333</f>
        <v>5.12</v>
      </c>
      <c r="P1333" s="706">
        <f>O1333*J1333</f>
        <v>53.811199999999999</v>
      </c>
      <c r="Q1333" s="672"/>
      <c r="R1333" s="672"/>
      <c r="S1333" s="672"/>
    </row>
    <row r="1334" spans="1:19" ht="13.5">
      <c r="A1334" s="701" t="s">
        <v>613</v>
      </c>
      <c r="B1334" t="s">
        <v>656</v>
      </c>
      <c r="C1334" s="188"/>
      <c r="D1334" s="699" t="s">
        <v>668</v>
      </c>
      <c r="E1334" s="189"/>
      <c r="G1334" s="190" t="s">
        <v>659</v>
      </c>
      <c r="H1334" s="191">
        <v>1</v>
      </c>
      <c r="I1334" s="191">
        <f t="shared" ref="I1334:I1336" si="80">H1334*8/$F$1330</f>
        <v>0.8</v>
      </c>
      <c r="J1334" s="192">
        <v>9.3000000000000007</v>
      </c>
      <c r="K1334" s="193">
        <f>I1334*J1334</f>
        <v>7.4400000000000013</v>
      </c>
      <c r="M1334" s="205">
        <v>64</v>
      </c>
      <c r="N1334" t="s">
        <v>414</v>
      </c>
      <c r="O1334" s="205">
        <f>I1334*M1334</f>
        <v>51.2</v>
      </c>
      <c r="P1334" s="706">
        <f>O1334*J1334</f>
        <v>476.16000000000008</v>
      </c>
      <c r="Q1334" s="672"/>
      <c r="R1334" s="672"/>
      <c r="S1334" s="672"/>
    </row>
    <row r="1335" spans="1:19" ht="13.5">
      <c r="A1335" s="701" t="s">
        <v>613</v>
      </c>
      <c r="B1335" t="s">
        <v>656</v>
      </c>
      <c r="C1335" s="188"/>
      <c r="D1335" s="699" t="s">
        <v>757</v>
      </c>
      <c r="E1335" s="189"/>
      <c r="G1335" s="190" t="s">
        <v>659</v>
      </c>
      <c r="H1335" s="191">
        <v>1</v>
      </c>
      <c r="I1335" s="191">
        <f t="shared" si="80"/>
        <v>0.8</v>
      </c>
      <c r="J1335" s="192">
        <v>12.53</v>
      </c>
      <c r="K1335" s="193">
        <f>I1335*J1335</f>
        <v>10.024000000000001</v>
      </c>
      <c r="M1335" s="205">
        <v>64</v>
      </c>
      <c r="N1335" t="s">
        <v>414</v>
      </c>
      <c r="O1335" s="205">
        <f>I1335*M1335</f>
        <v>51.2</v>
      </c>
      <c r="P1335" s="706">
        <f>O1335*J1335</f>
        <v>641.53600000000006</v>
      </c>
      <c r="Q1335" s="672"/>
      <c r="R1335" s="672"/>
      <c r="S1335" s="672"/>
    </row>
    <row r="1336" spans="1:19" ht="13.5">
      <c r="A1336" s="701" t="s">
        <v>613</v>
      </c>
      <c r="B1336" t="s">
        <v>656</v>
      </c>
      <c r="C1336" s="188" t="s">
        <v>660</v>
      </c>
      <c r="D1336" s="699" t="s">
        <v>661</v>
      </c>
      <c r="E1336" s="189"/>
      <c r="G1336" s="190" t="s">
        <v>659</v>
      </c>
      <c r="H1336" s="191">
        <v>1</v>
      </c>
      <c r="I1336" s="191">
        <f t="shared" si="80"/>
        <v>0.8</v>
      </c>
      <c r="J1336" s="192">
        <v>6.88</v>
      </c>
      <c r="K1336" s="193">
        <f>I1336*J1336</f>
        <v>5.5040000000000004</v>
      </c>
      <c r="M1336" s="205">
        <v>64</v>
      </c>
      <c r="N1336" t="s">
        <v>414</v>
      </c>
      <c r="O1336" s="205">
        <f>I1336*M1336</f>
        <v>51.2</v>
      </c>
      <c r="P1336" s="706">
        <f>O1336*J1336</f>
        <v>352.25600000000003</v>
      </c>
      <c r="Q1336" s="672"/>
      <c r="R1336" s="672"/>
      <c r="S1336" s="672"/>
    </row>
    <row r="1337" spans="1:19" ht="13.5">
      <c r="A1337" s="701" t="s">
        <v>1128</v>
      </c>
      <c r="C1337" s="194"/>
      <c r="D1337" s="723"/>
      <c r="E1337" s="189"/>
      <c r="G1337" s="195"/>
      <c r="H1337" s="189"/>
      <c r="I1337" s="189"/>
      <c r="J1337" s="196"/>
      <c r="K1337" s="197">
        <f>SUM(K1333:K1336)</f>
        <v>23.808800000000002</v>
      </c>
      <c r="Q1337" s="672"/>
      <c r="R1337" s="672"/>
      <c r="S1337" s="672"/>
    </row>
    <row r="1338" spans="1:19" ht="13.5">
      <c r="A1338" s="701" t="s">
        <v>1128</v>
      </c>
      <c r="C1338" s="194"/>
      <c r="D1338" s="722" t="s">
        <v>667</v>
      </c>
      <c r="E1338" s="189"/>
      <c r="G1338" s="195"/>
      <c r="H1338" s="189"/>
      <c r="I1338" s="189"/>
      <c r="J1338" s="189"/>
      <c r="K1338" s="198"/>
      <c r="Q1338" s="672"/>
      <c r="R1338" s="672"/>
      <c r="S1338" s="672"/>
    </row>
    <row r="1339" spans="1:19" ht="25.5">
      <c r="A1339" s="701" t="s">
        <v>613</v>
      </c>
      <c r="B1339" t="s">
        <v>667</v>
      </c>
      <c r="C1339" s="188"/>
      <c r="D1339" s="699" t="s">
        <v>802</v>
      </c>
      <c r="E1339" s="189"/>
      <c r="G1339" s="190" t="s">
        <v>690</v>
      </c>
      <c r="H1339" s="189"/>
      <c r="I1339" s="191">
        <v>1</v>
      </c>
      <c r="J1339" s="192">
        <f>120.3/3.5</f>
        <v>34.371428571428574</v>
      </c>
      <c r="K1339" s="193">
        <f>I1339*J1339</f>
        <v>34.371428571428574</v>
      </c>
      <c r="M1339" s="205">
        <v>64</v>
      </c>
      <c r="N1339" t="s">
        <v>414</v>
      </c>
      <c r="O1339" s="205">
        <f>I1339*M1339</f>
        <v>64</v>
      </c>
      <c r="P1339" s="706">
        <f>O1339*J1339</f>
        <v>2199.7714285714287</v>
      </c>
      <c r="Q1339" s="672"/>
      <c r="R1339" s="672"/>
      <c r="S1339" s="672"/>
    </row>
    <row r="1340" spans="1:19" ht="13.5">
      <c r="A1340" s="701" t="s">
        <v>613</v>
      </c>
      <c r="B1340" t="s">
        <v>667</v>
      </c>
      <c r="C1340" s="188"/>
      <c r="D1340" s="699" t="s">
        <v>730</v>
      </c>
      <c r="E1340" s="189"/>
      <c r="G1340" s="190" t="s">
        <v>359</v>
      </c>
      <c r="H1340" s="189"/>
      <c r="I1340" s="191">
        <v>0.21</v>
      </c>
      <c r="J1340" s="192">
        <f>+J1320</f>
        <v>6.26</v>
      </c>
      <c r="K1340" s="193">
        <f>I1340*J1340</f>
        <v>1.3146</v>
      </c>
      <c r="M1340" s="205">
        <v>64</v>
      </c>
      <c r="N1340" t="s">
        <v>414</v>
      </c>
      <c r="O1340" s="205">
        <f>I1340*M1340</f>
        <v>13.44</v>
      </c>
      <c r="P1340" s="706">
        <f>O1340*J1340</f>
        <v>84.134399999999999</v>
      </c>
      <c r="Q1340" s="672"/>
      <c r="R1340" s="672"/>
      <c r="S1340" s="672"/>
    </row>
    <row r="1341" spans="1:19" ht="13.5">
      <c r="A1341" s="701" t="s">
        <v>613</v>
      </c>
      <c r="B1341" t="s">
        <v>667</v>
      </c>
      <c r="C1341" s="188"/>
      <c r="D1341" s="699" t="s">
        <v>830</v>
      </c>
      <c r="E1341" s="189"/>
      <c r="G1341" s="190" t="s">
        <v>695</v>
      </c>
      <c r="H1341" s="189"/>
      <c r="I1341" s="191">
        <v>0.03</v>
      </c>
      <c r="J1341" s="192">
        <v>100</v>
      </c>
      <c r="K1341" s="193">
        <f>I1341*J1341</f>
        <v>3</v>
      </c>
      <c r="M1341" s="205">
        <v>64</v>
      </c>
      <c r="N1341" t="s">
        <v>414</v>
      </c>
      <c r="O1341" s="205">
        <f>I1341*M1341</f>
        <v>1.92</v>
      </c>
      <c r="P1341" s="706">
        <f>O1341*J1341</f>
        <v>192</v>
      </c>
      <c r="Q1341" s="672"/>
      <c r="R1341" s="672"/>
      <c r="S1341" s="672"/>
    </row>
    <row r="1342" spans="1:19" ht="13.5">
      <c r="A1342" s="701" t="s">
        <v>1128</v>
      </c>
      <c r="C1342" s="194"/>
      <c r="D1342" s="723"/>
      <c r="E1342" s="189"/>
      <c r="G1342" s="195"/>
      <c r="H1342" s="189"/>
      <c r="I1342" s="189"/>
      <c r="J1342" s="196"/>
      <c r="K1342" s="197">
        <f>SUM(K1339:K1341)</f>
        <v>38.686028571428572</v>
      </c>
      <c r="Q1342" s="672"/>
      <c r="R1342" s="672"/>
      <c r="S1342" s="672"/>
    </row>
    <row r="1343" spans="1:19" ht="13.5">
      <c r="A1343" s="701" t="s">
        <v>1128</v>
      </c>
      <c r="C1343" s="194"/>
      <c r="D1343" s="722" t="s">
        <v>662</v>
      </c>
      <c r="E1343" s="189"/>
      <c r="G1343" s="195"/>
      <c r="H1343" s="189"/>
      <c r="I1343" s="189"/>
      <c r="J1343" s="189"/>
      <c r="K1343" s="198"/>
      <c r="Q1343" s="672"/>
      <c r="R1343" s="672"/>
      <c r="S1343" s="672"/>
    </row>
    <row r="1344" spans="1:19" ht="25.5">
      <c r="A1344" s="701" t="s">
        <v>613</v>
      </c>
      <c r="B1344" t="s">
        <v>662</v>
      </c>
      <c r="C1344" s="188" t="s">
        <v>663</v>
      </c>
      <c r="D1344" s="699" t="s">
        <v>664</v>
      </c>
      <c r="E1344" s="189"/>
      <c r="G1344" s="190" t="s">
        <v>665</v>
      </c>
      <c r="H1344" s="189"/>
      <c r="I1344" s="191">
        <v>5</v>
      </c>
      <c r="J1344" s="192">
        <f>K1337</f>
        <v>23.808800000000002</v>
      </c>
      <c r="K1344" s="193">
        <f>I1344*J1344/100</f>
        <v>1.1904400000000002</v>
      </c>
      <c r="M1344" s="205">
        <v>64</v>
      </c>
      <c r="N1344" t="s">
        <v>414</v>
      </c>
      <c r="O1344" s="205">
        <f>I1344*M1344</f>
        <v>320</v>
      </c>
      <c r="P1344" s="706">
        <f>O1344*J1344/100</f>
        <v>76.188160000000011</v>
      </c>
      <c r="Q1344" s="672"/>
      <c r="R1344" s="672"/>
      <c r="S1344" s="672"/>
    </row>
    <row r="1345" spans="1:19" ht="13.5">
      <c r="A1345" s="701" t="s">
        <v>613</v>
      </c>
      <c r="B1345" t="s">
        <v>662</v>
      </c>
      <c r="C1345" s="188"/>
      <c r="D1345" s="724" t="s">
        <v>760</v>
      </c>
      <c r="E1345" s="189"/>
      <c r="G1345" s="190" t="s">
        <v>666</v>
      </c>
      <c r="H1345" s="191">
        <v>1</v>
      </c>
      <c r="I1345" s="191">
        <f>H1345*8/$H$1330</f>
        <v>0.8</v>
      </c>
      <c r="J1345" s="192">
        <f>+J1325</f>
        <v>1.5</v>
      </c>
      <c r="K1345" s="193">
        <f>I1345*J1345</f>
        <v>1.2000000000000002</v>
      </c>
      <c r="M1345" s="205">
        <v>64</v>
      </c>
      <c r="N1345" t="s">
        <v>414</v>
      </c>
      <c r="O1345" s="205">
        <f>I1345*M1345</f>
        <v>51.2</v>
      </c>
      <c r="P1345" s="706">
        <f>O1345*J1345</f>
        <v>76.800000000000011</v>
      </c>
      <c r="Q1345" s="672"/>
      <c r="R1345" s="672"/>
      <c r="S1345" s="672"/>
    </row>
    <row r="1346" spans="1:19" ht="13.5">
      <c r="A1346" s="701" t="s">
        <v>613</v>
      </c>
      <c r="B1346" t="s">
        <v>662</v>
      </c>
      <c r="C1346" s="188"/>
      <c r="D1346" s="724" t="s">
        <v>726</v>
      </c>
      <c r="E1346" s="189"/>
      <c r="G1346" s="190" t="s">
        <v>666</v>
      </c>
      <c r="H1346" s="191">
        <v>1</v>
      </c>
      <c r="I1346" s="191">
        <f>H1346*8/$H$1330</f>
        <v>0.8</v>
      </c>
      <c r="J1346" s="192">
        <f>+J1326</f>
        <v>5</v>
      </c>
      <c r="K1346" s="193">
        <f>I1346*J1346</f>
        <v>4</v>
      </c>
      <c r="M1346" s="205">
        <v>64</v>
      </c>
      <c r="N1346" t="s">
        <v>414</v>
      </c>
      <c r="O1346" s="205">
        <f>I1346*M1346</f>
        <v>51.2</v>
      </c>
      <c r="P1346" s="706">
        <f>O1346*J1346</f>
        <v>256</v>
      </c>
      <c r="Q1346" s="672"/>
      <c r="R1346" s="672"/>
      <c r="S1346" s="672"/>
    </row>
    <row r="1347" spans="1:19" ht="14.25" thickBot="1">
      <c r="A1347" s="701" t="s">
        <v>1128</v>
      </c>
      <c r="C1347" s="199"/>
      <c r="D1347" s="725"/>
      <c r="E1347" s="200"/>
      <c r="F1347" s="201"/>
      <c r="G1347" s="206"/>
      <c r="H1347" s="200"/>
      <c r="I1347" s="200"/>
      <c r="J1347" s="202"/>
      <c r="K1347" s="203">
        <f>SUM(K1344:K1346)</f>
        <v>6.3904399999999999</v>
      </c>
      <c r="Q1347" s="672"/>
      <c r="R1347" s="672"/>
      <c r="S1347" s="672"/>
    </row>
    <row r="1348" spans="1:19" ht="13.5" thickBot="1">
      <c r="A1348" s="701" t="s">
        <v>1128</v>
      </c>
      <c r="Q1348" s="672"/>
      <c r="R1348" s="672"/>
      <c r="S1348" s="672"/>
    </row>
    <row r="1349" spans="1:19">
      <c r="A1349" s="701" t="s">
        <v>1128</v>
      </c>
      <c r="C1349" s="176" t="s">
        <v>645</v>
      </c>
      <c r="D1349" s="212" t="str">
        <f>+QPS!C104</f>
        <v>3.06.45</v>
      </c>
      <c r="E1349" s="2282" t="str">
        <f>+QPS!G104</f>
        <v>SUMINISTRO Y MONTAJE DE TEE 3000# SW STL A105</v>
      </c>
      <c r="F1349" s="2282"/>
      <c r="G1349" s="2282"/>
      <c r="H1349" s="2282"/>
      <c r="I1349" s="2282"/>
      <c r="J1349" s="2282"/>
      <c r="K1349" s="2283"/>
      <c r="Q1349" s="672">
        <f>QPS!V104</f>
        <v>136.28730666666667</v>
      </c>
      <c r="R1349" s="672">
        <f>SUM(P1349:P1368)</f>
        <v>136.28730666666667</v>
      </c>
      <c r="S1349" s="672">
        <f>Q1349-R1349</f>
        <v>0</v>
      </c>
    </row>
    <row r="1350" spans="1:19">
      <c r="A1350" s="701" t="s">
        <v>1128</v>
      </c>
      <c r="C1350" s="181" t="s">
        <v>646</v>
      </c>
      <c r="D1350" s="720" t="s">
        <v>675</v>
      </c>
      <c r="E1350" s="207" t="s">
        <v>648</v>
      </c>
      <c r="F1350" s="208">
        <v>15</v>
      </c>
      <c r="G1350" s="207" t="s">
        <v>649</v>
      </c>
      <c r="H1350" s="209">
        <f>F1350</f>
        <v>15</v>
      </c>
      <c r="I1350" s="210"/>
      <c r="J1350" s="211" t="s">
        <v>676</v>
      </c>
      <c r="K1350" s="182">
        <f>+K1357+K1362+K1367</f>
        <v>34.071826666666666</v>
      </c>
      <c r="Q1350" s="672"/>
      <c r="R1350" s="672"/>
      <c r="S1350" s="672"/>
    </row>
    <row r="1351" spans="1:19" ht="13.5" thickBot="1">
      <c r="A1351" s="701" t="s">
        <v>1128</v>
      </c>
      <c r="C1351" s="183" t="s">
        <v>651</v>
      </c>
      <c r="D1351" s="721" t="s">
        <v>652</v>
      </c>
      <c r="E1351" s="184"/>
      <c r="F1351" s="185"/>
      <c r="G1351" s="186" t="s">
        <v>44</v>
      </c>
      <c r="H1351" s="186" t="s">
        <v>653</v>
      </c>
      <c r="I1351" s="186" t="s">
        <v>39</v>
      </c>
      <c r="J1351" s="186" t="s">
        <v>654</v>
      </c>
      <c r="K1351" s="187" t="s">
        <v>655</v>
      </c>
      <c r="Q1351" s="672"/>
      <c r="R1351" s="672"/>
      <c r="S1351" s="672"/>
    </row>
    <row r="1352" spans="1:19" ht="13.5">
      <c r="A1352" s="701" t="s">
        <v>1128</v>
      </c>
      <c r="C1352" s="194"/>
      <c r="D1352" s="722" t="s">
        <v>656</v>
      </c>
      <c r="E1352" s="189"/>
      <c r="G1352" s="195"/>
      <c r="H1352" s="189"/>
      <c r="I1352" s="189"/>
      <c r="J1352" s="189"/>
      <c r="K1352" s="198"/>
      <c r="Q1352" s="672"/>
      <c r="R1352" s="672"/>
      <c r="S1352" s="672"/>
    </row>
    <row r="1353" spans="1:19" ht="13.5">
      <c r="A1353" s="701" t="s">
        <v>614</v>
      </c>
      <c r="B1353" t="s">
        <v>656</v>
      </c>
      <c r="C1353" s="188" t="s">
        <v>657</v>
      </c>
      <c r="D1353" s="699" t="s">
        <v>658</v>
      </c>
      <c r="E1353" s="189"/>
      <c r="G1353" s="190" t="s">
        <v>659</v>
      </c>
      <c r="H1353" s="191">
        <v>0.1</v>
      </c>
      <c r="I1353" s="191">
        <f>H1353*8/$F$1350</f>
        <v>5.3333333333333337E-2</v>
      </c>
      <c r="J1353" s="192">
        <v>10.51</v>
      </c>
      <c r="K1353" s="193">
        <f>I1353*J1353</f>
        <v>0.56053333333333333</v>
      </c>
      <c r="M1353" s="205">
        <v>4</v>
      </c>
      <c r="N1353" t="s">
        <v>414</v>
      </c>
      <c r="O1353" s="205">
        <f>I1353*M1353</f>
        <v>0.21333333333333335</v>
      </c>
      <c r="P1353" s="706">
        <f>O1353*J1353</f>
        <v>2.2421333333333333</v>
      </c>
      <c r="Q1353" s="672"/>
      <c r="R1353" s="672"/>
      <c r="S1353" s="672"/>
    </row>
    <row r="1354" spans="1:19" ht="13.5">
      <c r="A1354" s="701" t="s">
        <v>614</v>
      </c>
      <c r="B1354" t="s">
        <v>656</v>
      </c>
      <c r="C1354" s="188"/>
      <c r="D1354" s="699" t="s">
        <v>668</v>
      </c>
      <c r="E1354" s="189"/>
      <c r="G1354" s="190" t="s">
        <v>659</v>
      </c>
      <c r="H1354" s="191">
        <v>1</v>
      </c>
      <c r="I1354" s="191">
        <f t="shared" ref="I1354:I1356" si="81">H1354*8/$F$1350</f>
        <v>0.53333333333333333</v>
      </c>
      <c r="J1354" s="192">
        <v>9.3000000000000007</v>
      </c>
      <c r="K1354" s="193">
        <f>I1354*J1354</f>
        <v>4.96</v>
      </c>
      <c r="M1354" s="205">
        <v>4</v>
      </c>
      <c r="N1354" t="s">
        <v>414</v>
      </c>
      <c r="O1354" s="205">
        <f>I1354*M1354</f>
        <v>2.1333333333333333</v>
      </c>
      <c r="P1354" s="706">
        <f>O1354*J1354</f>
        <v>19.84</v>
      </c>
      <c r="Q1354" s="672"/>
      <c r="R1354" s="672"/>
      <c r="S1354" s="672"/>
    </row>
    <row r="1355" spans="1:19" ht="13.5">
      <c r="A1355" s="701" t="s">
        <v>614</v>
      </c>
      <c r="B1355" t="s">
        <v>656</v>
      </c>
      <c r="C1355" s="188"/>
      <c r="D1355" s="699" t="s">
        <v>757</v>
      </c>
      <c r="E1355" s="189"/>
      <c r="G1355" s="190" t="s">
        <v>659</v>
      </c>
      <c r="H1355" s="191">
        <v>1</v>
      </c>
      <c r="I1355" s="191">
        <f t="shared" si="81"/>
        <v>0.53333333333333333</v>
      </c>
      <c r="J1355" s="192">
        <v>12.53</v>
      </c>
      <c r="K1355" s="193">
        <f>I1355*J1355</f>
        <v>6.6826666666666661</v>
      </c>
      <c r="M1355" s="205">
        <v>4</v>
      </c>
      <c r="N1355" t="s">
        <v>414</v>
      </c>
      <c r="O1355" s="205">
        <f>I1355*M1355</f>
        <v>2.1333333333333333</v>
      </c>
      <c r="P1355" s="706">
        <f>O1355*J1355</f>
        <v>26.730666666666664</v>
      </c>
      <c r="Q1355" s="672"/>
      <c r="R1355" s="672"/>
      <c r="S1355" s="672"/>
    </row>
    <row r="1356" spans="1:19" ht="13.5">
      <c r="A1356" s="701" t="s">
        <v>614</v>
      </c>
      <c r="B1356" t="s">
        <v>656</v>
      </c>
      <c r="C1356" s="188" t="s">
        <v>660</v>
      </c>
      <c r="D1356" s="699" t="s">
        <v>661</v>
      </c>
      <c r="E1356" s="189"/>
      <c r="G1356" s="190" t="s">
        <v>659</v>
      </c>
      <c r="H1356" s="191">
        <v>1</v>
      </c>
      <c r="I1356" s="191">
        <f t="shared" si="81"/>
        <v>0.53333333333333333</v>
      </c>
      <c r="J1356" s="192">
        <v>6.88</v>
      </c>
      <c r="K1356" s="193">
        <f>I1356*J1356</f>
        <v>3.6693333333333333</v>
      </c>
      <c r="M1356" s="205">
        <v>4</v>
      </c>
      <c r="N1356" t="s">
        <v>414</v>
      </c>
      <c r="O1356" s="205">
        <f>I1356*M1356</f>
        <v>2.1333333333333333</v>
      </c>
      <c r="P1356" s="706">
        <f>O1356*J1356</f>
        <v>14.677333333333333</v>
      </c>
      <c r="Q1356" s="672"/>
      <c r="R1356" s="672"/>
      <c r="S1356" s="672"/>
    </row>
    <row r="1357" spans="1:19" ht="13.5">
      <c r="A1357" s="701" t="s">
        <v>1128</v>
      </c>
      <c r="C1357" s="194"/>
      <c r="D1357" s="723"/>
      <c r="E1357" s="189"/>
      <c r="G1357" s="195"/>
      <c r="H1357" s="189"/>
      <c r="I1357" s="189"/>
      <c r="J1357" s="196"/>
      <c r="K1357" s="197">
        <f>SUM(K1353:K1356)</f>
        <v>15.872533333333333</v>
      </c>
      <c r="Q1357" s="672"/>
      <c r="R1357" s="672"/>
      <c r="S1357" s="672"/>
    </row>
    <row r="1358" spans="1:19" ht="13.5">
      <c r="A1358" s="701" t="s">
        <v>1128</v>
      </c>
      <c r="C1358" s="194"/>
      <c r="D1358" s="722" t="s">
        <v>667</v>
      </c>
      <c r="E1358" s="189"/>
      <c r="G1358" s="195"/>
      <c r="H1358" s="189"/>
      <c r="I1358" s="189"/>
      <c r="J1358" s="189"/>
      <c r="K1358" s="198"/>
      <c r="Q1358" s="672"/>
      <c r="R1358" s="672"/>
      <c r="S1358" s="672"/>
    </row>
    <row r="1359" spans="1:19" ht="13.5">
      <c r="A1359" s="701" t="s">
        <v>614</v>
      </c>
      <c r="B1359" t="s">
        <v>667</v>
      </c>
      <c r="C1359" s="188"/>
      <c r="D1359" s="699" t="s">
        <v>803</v>
      </c>
      <c r="E1359" s="189"/>
      <c r="G1359" s="190" t="s">
        <v>690</v>
      </c>
      <c r="H1359" s="189"/>
      <c r="I1359" s="191">
        <v>1</v>
      </c>
      <c r="J1359" s="223">
        <f>35/3.5</f>
        <v>10</v>
      </c>
      <c r="K1359" s="193">
        <f>I1359*J1359</f>
        <v>10</v>
      </c>
      <c r="M1359" s="205">
        <v>4</v>
      </c>
      <c r="N1359" t="s">
        <v>414</v>
      </c>
      <c r="O1359" s="205">
        <f>I1359*M1359</f>
        <v>4</v>
      </c>
      <c r="P1359" s="706">
        <f>O1359*J1359</f>
        <v>40</v>
      </c>
      <c r="Q1359" s="672"/>
      <c r="R1359" s="672"/>
      <c r="S1359" s="672"/>
    </row>
    <row r="1360" spans="1:19" ht="13.5">
      <c r="A1360" s="701" t="s">
        <v>614</v>
      </c>
      <c r="B1360" t="s">
        <v>667</v>
      </c>
      <c r="C1360" s="188"/>
      <c r="D1360" s="699" t="s">
        <v>730</v>
      </c>
      <c r="E1360" s="189"/>
      <c r="G1360" s="190" t="s">
        <v>359</v>
      </c>
      <c r="H1360" s="189"/>
      <c r="I1360" s="191">
        <v>0.15</v>
      </c>
      <c r="J1360" s="192">
        <f>+J1340</f>
        <v>6.26</v>
      </c>
      <c r="K1360" s="193">
        <f>I1360*J1360</f>
        <v>0.93899999999999995</v>
      </c>
      <c r="M1360" s="205">
        <v>4</v>
      </c>
      <c r="N1360" t="s">
        <v>414</v>
      </c>
      <c r="O1360" s="205">
        <f>I1360*M1360</f>
        <v>0.6</v>
      </c>
      <c r="P1360" s="706">
        <f>O1360*J1360</f>
        <v>3.7559999999999998</v>
      </c>
      <c r="Q1360" s="672"/>
      <c r="R1360" s="672"/>
      <c r="S1360" s="672"/>
    </row>
    <row r="1361" spans="1:19" ht="13.5">
      <c r="A1361" s="701" t="s">
        <v>614</v>
      </c>
      <c r="B1361" t="s">
        <v>667</v>
      </c>
      <c r="C1361" s="188"/>
      <c r="D1361" s="699" t="s">
        <v>830</v>
      </c>
      <c r="E1361" s="189"/>
      <c r="G1361" s="190" t="s">
        <v>695</v>
      </c>
      <c r="H1361" s="189"/>
      <c r="I1361" s="191">
        <v>0.03</v>
      </c>
      <c r="J1361" s="192">
        <v>100</v>
      </c>
      <c r="K1361" s="193">
        <f>I1361*J1361</f>
        <v>3</v>
      </c>
      <c r="M1361" s="205">
        <v>4</v>
      </c>
      <c r="N1361" t="s">
        <v>414</v>
      </c>
      <c r="O1361" s="205">
        <f>I1361*M1361</f>
        <v>0.12</v>
      </c>
      <c r="P1361" s="706">
        <f>O1361*J1361</f>
        <v>12</v>
      </c>
      <c r="Q1361" s="672"/>
      <c r="R1361" s="672"/>
      <c r="S1361" s="672"/>
    </row>
    <row r="1362" spans="1:19" ht="13.5">
      <c r="A1362" s="701" t="s">
        <v>1128</v>
      </c>
      <c r="C1362" s="194"/>
      <c r="D1362" s="723"/>
      <c r="E1362" s="189"/>
      <c r="G1362" s="195"/>
      <c r="H1362" s="189"/>
      <c r="I1362" s="189"/>
      <c r="J1362" s="196"/>
      <c r="K1362" s="197">
        <f>SUM(K1359:K1361)</f>
        <v>13.939</v>
      </c>
      <c r="Q1362" s="672"/>
      <c r="R1362" s="672"/>
      <c r="S1362" s="672"/>
    </row>
    <row r="1363" spans="1:19" ht="13.5">
      <c r="A1363" s="701" t="s">
        <v>1128</v>
      </c>
      <c r="C1363" s="194"/>
      <c r="D1363" s="722" t="s">
        <v>662</v>
      </c>
      <c r="E1363" s="189"/>
      <c r="G1363" s="195"/>
      <c r="H1363" s="189"/>
      <c r="I1363" s="189"/>
      <c r="J1363" s="189"/>
      <c r="K1363" s="198"/>
      <c r="Q1363" s="672"/>
      <c r="R1363" s="672"/>
      <c r="S1363" s="672"/>
    </row>
    <row r="1364" spans="1:19" ht="25.5">
      <c r="A1364" s="701" t="s">
        <v>614</v>
      </c>
      <c r="B1364" t="s">
        <v>662</v>
      </c>
      <c r="C1364" s="188" t="s">
        <v>663</v>
      </c>
      <c r="D1364" s="699" t="s">
        <v>664</v>
      </c>
      <c r="E1364" s="189"/>
      <c r="G1364" s="190" t="s">
        <v>665</v>
      </c>
      <c r="H1364" s="189"/>
      <c r="I1364" s="191">
        <v>5</v>
      </c>
      <c r="J1364" s="192">
        <f>K1357</f>
        <v>15.872533333333333</v>
      </c>
      <c r="K1364" s="193">
        <f>I1364*J1364/100</f>
        <v>0.7936266666666667</v>
      </c>
      <c r="M1364" s="205">
        <v>4</v>
      </c>
      <c r="N1364" t="s">
        <v>414</v>
      </c>
      <c r="O1364" s="205">
        <f>I1364*M1364</f>
        <v>20</v>
      </c>
      <c r="P1364" s="706">
        <f>O1364*J1364/100</f>
        <v>3.1745066666666668</v>
      </c>
      <c r="Q1364" s="672"/>
      <c r="R1364" s="672"/>
      <c r="S1364" s="672"/>
    </row>
    <row r="1365" spans="1:19" ht="13.5">
      <c r="A1365" s="701" t="s">
        <v>614</v>
      </c>
      <c r="B1365" t="s">
        <v>662</v>
      </c>
      <c r="C1365" s="188"/>
      <c r="D1365" s="724" t="s">
        <v>760</v>
      </c>
      <c r="E1365" s="189"/>
      <c r="G1365" s="190" t="s">
        <v>666</v>
      </c>
      <c r="H1365" s="191">
        <v>1</v>
      </c>
      <c r="I1365" s="191">
        <f>H1365*8/$H$1350</f>
        <v>0.53333333333333333</v>
      </c>
      <c r="J1365" s="192">
        <f>+J1345</f>
        <v>1.5</v>
      </c>
      <c r="K1365" s="193">
        <f>I1365*J1365</f>
        <v>0.8</v>
      </c>
      <c r="M1365" s="205">
        <v>4</v>
      </c>
      <c r="N1365" t="s">
        <v>414</v>
      </c>
      <c r="O1365" s="205">
        <f>I1365*M1365</f>
        <v>2.1333333333333333</v>
      </c>
      <c r="P1365" s="706">
        <f>O1365*J1365</f>
        <v>3.2</v>
      </c>
      <c r="Q1365" s="672"/>
      <c r="R1365" s="672"/>
      <c r="S1365" s="672"/>
    </row>
    <row r="1366" spans="1:19" ht="13.5">
      <c r="A1366" s="701" t="s">
        <v>614</v>
      </c>
      <c r="B1366" t="s">
        <v>662</v>
      </c>
      <c r="C1366" s="188"/>
      <c r="D1366" s="724" t="s">
        <v>726</v>
      </c>
      <c r="E1366" s="189"/>
      <c r="G1366" s="190" t="s">
        <v>666</v>
      </c>
      <c r="H1366" s="191">
        <v>1</v>
      </c>
      <c r="I1366" s="191">
        <f>H1366*8/$H$1350</f>
        <v>0.53333333333333333</v>
      </c>
      <c r="J1366" s="192">
        <f>+J1346</f>
        <v>5</v>
      </c>
      <c r="K1366" s="193">
        <f>I1366*J1366</f>
        <v>2.6666666666666665</v>
      </c>
      <c r="M1366" s="205">
        <v>4</v>
      </c>
      <c r="N1366" t="s">
        <v>414</v>
      </c>
      <c r="O1366" s="205">
        <f>I1366*M1366</f>
        <v>2.1333333333333333</v>
      </c>
      <c r="P1366" s="706">
        <f>O1366*J1366</f>
        <v>10.666666666666666</v>
      </c>
      <c r="Q1366" s="672"/>
      <c r="R1366" s="672"/>
      <c r="S1366" s="672"/>
    </row>
    <row r="1367" spans="1:19" ht="14.25" thickBot="1">
      <c r="A1367" s="701" t="s">
        <v>1128</v>
      </c>
      <c r="C1367" s="199"/>
      <c r="D1367" s="725"/>
      <c r="E1367" s="200"/>
      <c r="F1367" s="201"/>
      <c r="G1367" s="206"/>
      <c r="H1367" s="200"/>
      <c r="I1367" s="200"/>
      <c r="J1367" s="202"/>
      <c r="K1367" s="203">
        <f>SUM(K1364:K1366)</f>
        <v>4.2602933333333333</v>
      </c>
      <c r="Q1367" s="672"/>
      <c r="R1367" s="672"/>
      <c r="S1367" s="672"/>
    </row>
    <row r="1368" spans="1:19" ht="13.5" thickBot="1">
      <c r="A1368" s="701" t="s">
        <v>1128</v>
      </c>
      <c r="Q1368" s="672"/>
      <c r="R1368" s="672"/>
      <c r="S1368" s="672"/>
    </row>
    <row r="1369" spans="1:19">
      <c r="A1369" s="701" t="s">
        <v>1128</v>
      </c>
      <c r="C1369" s="176" t="s">
        <v>645</v>
      </c>
      <c r="D1369" s="212" t="str">
        <f>+QPS!C105</f>
        <v>3.06.46</v>
      </c>
      <c r="E1369" s="2282" t="str">
        <f>+QPS!G105</f>
        <v>SUMINISTRO Y MONTAJE DE TEE 3000# SW STL A105</v>
      </c>
      <c r="F1369" s="2282"/>
      <c r="G1369" s="2282"/>
      <c r="H1369" s="2282"/>
      <c r="I1369" s="2282"/>
      <c r="J1369" s="2282"/>
      <c r="K1369" s="2283"/>
      <c r="Q1369" s="672">
        <f>QPS!V105</f>
        <v>874.72628571428572</v>
      </c>
      <c r="R1369" s="672">
        <f>SUM(P1369:P1388)</f>
        <v>874.72628571428572</v>
      </c>
      <c r="S1369" s="672">
        <f>Q1369-R1369</f>
        <v>0</v>
      </c>
    </row>
    <row r="1370" spans="1:19">
      <c r="A1370" s="701" t="s">
        <v>1128</v>
      </c>
      <c r="C1370" s="181" t="s">
        <v>646</v>
      </c>
      <c r="D1370" s="720" t="s">
        <v>675</v>
      </c>
      <c r="E1370" s="207" t="s">
        <v>648</v>
      </c>
      <c r="F1370" s="208">
        <v>8</v>
      </c>
      <c r="G1370" s="207" t="s">
        <v>649</v>
      </c>
      <c r="H1370" s="209">
        <f>F1370</f>
        <v>8</v>
      </c>
      <c r="I1370" s="210"/>
      <c r="J1370" s="211" t="s">
        <v>676</v>
      </c>
      <c r="K1370" s="182">
        <f>+K1377+K1382+K1387</f>
        <v>54.670392857142858</v>
      </c>
      <c r="Q1370" s="672"/>
      <c r="R1370" s="672"/>
      <c r="S1370" s="672"/>
    </row>
    <row r="1371" spans="1:19" ht="13.5" thickBot="1">
      <c r="A1371" s="701" t="s">
        <v>1128</v>
      </c>
      <c r="C1371" s="183" t="s">
        <v>651</v>
      </c>
      <c r="D1371" s="721" t="s">
        <v>652</v>
      </c>
      <c r="E1371" s="184"/>
      <c r="F1371" s="185"/>
      <c r="G1371" s="186" t="s">
        <v>44</v>
      </c>
      <c r="H1371" s="186" t="s">
        <v>653</v>
      </c>
      <c r="I1371" s="186" t="s">
        <v>39</v>
      </c>
      <c r="J1371" s="186" t="s">
        <v>654</v>
      </c>
      <c r="K1371" s="187" t="s">
        <v>655</v>
      </c>
      <c r="Q1371" s="672"/>
      <c r="R1371" s="672"/>
      <c r="S1371" s="672"/>
    </row>
    <row r="1372" spans="1:19" ht="13.5">
      <c r="A1372" s="701" t="s">
        <v>1128</v>
      </c>
      <c r="C1372" s="194"/>
      <c r="D1372" s="722" t="s">
        <v>656</v>
      </c>
      <c r="E1372" s="189"/>
      <c r="G1372" s="195"/>
      <c r="H1372" s="189"/>
      <c r="I1372" s="189"/>
      <c r="J1372" s="189"/>
      <c r="K1372" s="198"/>
      <c r="Q1372" s="672"/>
      <c r="R1372" s="672"/>
      <c r="S1372" s="672"/>
    </row>
    <row r="1373" spans="1:19" ht="13.5">
      <c r="A1373" s="701" t="s">
        <v>615</v>
      </c>
      <c r="B1373" t="s">
        <v>656</v>
      </c>
      <c r="C1373" s="188" t="s">
        <v>657</v>
      </c>
      <c r="D1373" s="699" t="s">
        <v>658</v>
      </c>
      <c r="E1373" s="189"/>
      <c r="G1373" s="190" t="s">
        <v>659</v>
      </c>
      <c r="H1373" s="191">
        <v>0.1</v>
      </c>
      <c r="I1373" s="191">
        <f>H1373*8/$F$1370</f>
        <v>0.1</v>
      </c>
      <c r="J1373" s="192">
        <v>10.51</v>
      </c>
      <c r="K1373" s="193">
        <f>I1373*J1373</f>
        <v>1.0509999999999999</v>
      </c>
      <c r="M1373" s="205">
        <v>16</v>
      </c>
      <c r="N1373" t="s">
        <v>414</v>
      </c>
      <c r="O1373" s="205">
        <f>I1373*M1373</f>
        <v>1.6</v>
      </c>
      <c r="P1373" s="706">
        <f>O1373*J1373</f>
        <v>16.815999999999999</v>
      </c>
      <c r="Q1373" s="672"/>
      <c r="R1373" s="672"/>
      <c r="S1373" s="672"/>
    </row>
    <row r="1374" spans="1:19" ht="13.5">
      <c r="A1374" s="701" t="s">
        <v>615</v>
      </c>
      <c r="B1374" t="s">
        <v>656</v>
      </c>
      <c r="C1374" s="188"/>
      <c r="D1374" s="699" t="s">
        <v>668</v>
      </c>
      <c r="E1374" s="189"/>
      <c r="G1374" s="190" t="s">
        <v>659</v>
      </c>
      <c r="H1374" s="191">
        <v>1</v>
      </c>
      <c r="I1374" s="191">
        <f t="shared" ref="I1374:I1376" si="82">H1374*8/$F$1370</f>
        <v>1</v>
      </c>
      <c r="J1374" s="192">
        <v>9.3000000000000007</v>
      </c>
      <c r="K1374" s="193">
        <f>I1374*J1374</f>
        <v>9.3000000000000007</v>
      </c>
      <c r="M1374" s="205">
        <v>16</v>
      </c>
      <c r="N1374" t="s">
        <v>414</v>
      </c>
      <c r="O1374" s="205">
        <f>I1374*M1374</f>
        <v>16</v>
      </c>
      <c r="P1374" s="706">
        <f>O1374*J1374</f>
        <v>148.80000000000001</v>
      </c>
      <c r="Q1374" s="672"/>
      <c r="R1374" s="672"/>
      <c r="S1374" s="672"/>
    </row>
    <row r="1375" spans="1:19" ht="13.5">
      <c r="A1375" s="701" t="s">
        <v>615</v>
      </c>
      <c r="B1375" t="s">
        <v>656</v>
      </c>
      <c r="C1375" s="188"/>
      <c r="D1375" s="699" t="s">
        <v>757</v>
      </c>
      <c r="E1375" s="189"/>
      <c r="G1375" s="190" t="s">
        <v>659</v>
      </c>
      <c r="H1375" s="191">
        <v>1</v>
      </c>
      <c r="I1375" s="191">
        <f t="shared" si="82"/>
        <v>1</v>
      </c>
      <c r="J1375" s="192">
        <v>12.53</v>
      </c>
      <c r="K1375" s="193">
        <f>I1375*J1375</f>
        <v>12.53</v>
      </c>
      <c r="M1375" s="205">
        <v>16</v>
      </c>
      <c r="N1375" t="s">
        <v>414</v>
      </c>
      <c r="O1375" s="205">
        <f>I1375*M1375</f>
        <v>16</v>
      </c>
      <c r="P1375" s="706">
        <f>O1375*J1375</f>
        <v>200.48</v>
      </c>
      <c r="Q1375" s="672"/>
      <c r="R1375" s="672"/>
      <c r="S1375" s="672"/>
    </row>
    <row r="1376" spans="1:19" ht="13.5">
      <c r="A1376" s="701" t="s">
        <v>615</v>
      </c>
      <c r="B1376" t="s">
        <v>656</v>
      </c>
      <c r="C1376" s="188" t="s">
        <v>660</v>
      </c>
      <c r="D1376" s="699" t="s">
        <v>661</v>
      </c>
      <c r="E1376" s="189"/>
      <c r="G1376" s="190" t="s">
        <v>659</v>
      </c>
      <c r="H1376" s="191">
        <v>1</v>
      </c>
      <c r="I1376" s="191">
        <f t="shared" si="82"/>
        <v>1</v>
      </c>
      <c r="J1376" s="192">
        <v>6.88</v>
      </c>
      <c r="K1376" s="193">
        <f>I1376*J1376</f>
        <v>6.88</v>
      </c>
      <c r="M1376" s="205">
        <v>16</v>
      </c>
      <c r="N1376" t="s">
        <v>414</v>
      </c>
      <c r="O1376" s="205">
        <f>I1376*M1376</f>
        <v>16</v>
      </c>
      <c r="P1376" s="706">
        <f>O1376*J1376</f>
        <v>110.08</v>
      </c>
      <c r="Q1376" s="672"/>
      <c r="R1376" s="672"/>
      <c r="S1376" s="672"/>
    </row>
    <row r="1377" spans="1:19" ht="13.5">
      <c r="A1377" s="701" t="s">
        <v>1128</v>
      </c>
      <c r="C1377" s="194"/>
      <c r="D1377" s="723"/>
      <c r="E1377" s="189"/>
      <c r="G1377" s="195"/>
      <c r="H1377" s="189"/>
      <c r="I1377" s="189"/>
      <c r="J1377" s="196"/>
      <c r="K1377" s="197">
        <f>SUM(K1373:K1376)</f>
        <v>29.760999999999999</v>
      </c>
      <c r="Q1377" s="672"/>
      <c r="R1377" s="672"/>
      <c r="S1377" s="672"/>
    </row>
    <row r="1378" spans="1:19" ht="13.5">
      <c r="A1378" s="701" t="s">
        <v>1128</v>
      </c>
      <c r="C1378" s="194"/>
      <c r="D1378" s="722" t="s">
        <v>667</v>
      </c>
      <c r="E1378" s="189"/>
      <c r="G1378" s="195"/>
      <c r="H1378" s="189"/>
      <c r="I1378" s="189"/>
      <c r="J1378" s="189"/>
      <c r="K1378" s="198"/>
      <c r="Q1378" s="672"/>
      <c r="R1378" s="672"/>
      <c r="S1378" s="672"/>
    </row>
    <row r="1379" spans="1:19" ht="13.5">
      <c r="A1379" s="701" t="s">
        <v>615</v>
      </c>
      <c r="B1379" t="s">
        <v>667</v>
      </c>
      <c r="C1379" s="188"/>
      <c r="D1379" s="699" t="s">
        <v>804</v>
      </c>
      <c r="E1379" s="189"/>
      <c r="G1379" s="190" t="s">
        <v>690</v>
      </c>
      <c r="H1379" s="189"/>
      <c r="I1379" s="191">
        <v>1</v>
      </c>
      <c r="J1379" s="192">
        <f>45/3.5</f>
        <v>12.857142857142858</v>
      </c>
      <c r="K1379" s="193">
        <f>I1379*J1379</f>
        <v>12.857142857142858</v>
      </c>
      <c r="M1379" s="205">
        <v>16</v>
      </c>
      <c r="N1379" t="s">
        <v>414</v>
      </c>
      <c r="O1379" s="205">
        <f>I1379*M1379</f>
        <v>16</v>
      </c>
      <c r="P1379" s="706">
        <f>O1379*J1379</f>
        <v>205.71428571428572</v>
      </c>
      <c r="Q1379" s="672"/>
      <c r="R1379" s="672"/>
      <c r="S1379" s="672"/>
    </row>
    <row r="1380" spans="1:19" ht="13.5">
      <c r="A1380" s="701" t="s">
        <v>615</v>
      </c>
      <c r="B1380" t="s">
        <v>667</v>
      </c>
      <c r="C1380" s="188"/>
      <c r="D1380" s="699" t="s">
        <v>730</v>
      </c>
      <c r="E1380" s="189"/>
      <c r="G1380" s="190" t="s">
        <v>359</v>
      </c>
      <c r="H1380" s="189"/>
      <c r="I1380" s="191">
        <v>0.17</v>
      </c>
      <c r="J1380" s="192">
        <f>+J1360</f>
        <v>6.26</v>
      </c>
      <c r="K1380" s="193">
        <f>I1380*J1380</f>
        <v>1.0642</v>
      </c>
      <c r="M1380" s="205">
        <v>16</v>
      </c>
      <c r="N1380" t="s">
        <v>414</v>
      </c>
      <c r="O1380" s="205">
        <f>I1380*M1380</f>
        <v>2.72</v>
      </c>
      <c r="P1380" s="706">
        <f>O1380*J1380</f>
        <v>17.027200000000001</v>
      </c>
      <c r="Q1380" s="672"/>
      <c r="R1380" s="672"/>
      <c r="S1380" s="672"/>
    </row>
    <row r="1381" spans="1:19" ht="13.5">
      <c r="A1381" s="701" t="s">
        <v>615</v>
      </c>
      <c r="B1381" t="s">
        <v>667</v>
      </c>
      <c r="C1381" s="188"/>
      <c r="D1381" s="699" t="s">
        <v>830</v>
      </c>
      <c r="E1381" s="189"/>
      <c r="G1381" s="190" t="s">
        <v>695</v>
      </c>
      <c r="H1381" s="189"/>
      <c r="I1381" s="191">
        <v>0.03</v>
      </c>
      <c r="J1381" s="192">
        <v>100</v>
      </c>
      <c r="K1381" s="193">
        <f>I1381*J1381</f>
        <v>3</v>
      </c>
      <c r="M1381" s="205">
        <v>16</v>
      </c>
      <c r="N1381" t="s">
        <v>414</v>
      </c>
      <c r="O1381" s="205">
        <f>I1381*M1381</f>
        <v>0.48</v>
      </c>
      <c r="P1381" s="706">
        <f>O1381*J1381</f>
        <v>48</v>
      </c>
      <c r="Q1381" s="672"/>
      <c r="R1381" s="672"/>
      <c r="S1381" s="672"/>
    </row>
    <row r="1382" spans="1:19" ht="13.5">
      <c r="A1382" s="701" t="s">
        <v>1128</v>
      </c>
      <c r="C1382" s="194"/>
      <c r="D1382" s="723"/>
      <c r="E1382" s="189"/>
      <c r="G1382" s="195"/>
      <c r="H1382" s="189"/>
      <c r="I1382" s="189"/>
      <c r="J1382" s="196"/>
      <c r="K1382" s="197">
        <f>SUM(K1379:K1381)</f>
        <v>16.921342857142857</v>
      </c>
      <c r="Q1382" s="672"/>
      <c r="R1382" s="672"/>
      <c r="S1382" s="672"/>
    </row>
    <row r="1383" spans="1:19" ht="13.5">
      <c r="A1383" s="701" t="s">
        <v>1128</v>
      </c>
      <c r="C1383" s="194"/>
      <c r="D1383" s="722" t="s">
        <v>662</v>
      </c>
      <c r="E1383" s="189"/>
      <c r="G1383" s="195"/>
      <c r="H1383" s="189"/>
      <c r="I1383" s="189"/>
      <c r="J1383" s="189"/>
      <c r="K1383" s="198"/>
      <c r="Q1383" s="672"/>
      <c r="R1383" s="672"/>
      <c r="S1383" s="672"/>
    </row>
    <row r="1384" spans="1:19" ht="25.5">
      <c r="A1384" s="701" t="s">
        <v>615</v>
      </c>
      <c r="B1384" t="s">
        <v>662</v>
      </c>
      <c r="C1384" s="188" t="s">
        <v>663</v>
      </c>
      <c r="D1384" s="699" t="s">
        <v>664</v>
      </c>
      <c r="E1384" s="189"/>
      <c r="G1384" s="190" t="s">
        <v>665</v>
      </c>
      <c r="H1384" s="189"/>
      <c r="I1384" s="191">
        <v>5</v>
      </c>
      <c r="J1384" s="192">
        <f>K1377</f>
        <v>29.760999999999999</v>
      </c>
      <c r="K1384" s="193">
        <f>I1384*J1384/100</f>
        <v>1.4880500000000001</v>
      </c>
      <c r="M1384" s="205">
        <v>16</v>
      </c>
      <c r="N1384" t="s">
        <v>414</v>
      </c>
      <c r="O1384" s="205">
        <f>I1384*M1384</f>
        <v>80</v>
      </c>
      <c r="P1384" s="706">
        <f>O1384*J1384/100</f>
        <v>23.808800000000002</v>
      </c>
      <c r="Q1384" s="672"/>
      <c r="R1384" s="672"/>
      <c r="S1384" s="672"/>
    </row>
    <row r="1385" spans="1:19" ht="13.5">
      <c r="A1385" s="701" t="s">
        <v>615</v>
      </c>
      <c r="B1385" t="s">
        <v>662</v>
      </c>
      <c r="C1385" s="188"/>
      <c r="D1385" s="724" t="s">
        <v>760</v>
      </c>
      <c r="E1385" s="189"/>
      <c r="G1385" s="190" t="s">
        <v>666</v>
      </c>
      <c r="H1385" s="191">
        <v>1</v>
      </c>
      <c r="I1385" s="191">
        <f>H1385*8/$H$1370</f>
        <v>1</v>
      </c>
      <c r="J1385" s="192">
        <f>+J1365</f>
        <v>1.5</v>
      </c>
      <c r="K1385" s="193">
        <f>I1385*J1385</f>
        <v>1.5</v>
      </c>
      <c r="M1385" s="205">
        <v>16</v>
      </c>
      <c r="N1385" t="s">
        <v>414</v>
      </c>
      <c r="O1385" s="205">
        <f>I1385*M1385</f>
        <v>16</v>
      </c>
      <c r="P1385" s="706">
        <f>O1385*J1385</f>
        <v>24</v>
      </c>
      <c r="Q1385" s="672"/>
      <c r="R1385" s="672"/>
      <c r="S1385" s="672"/>
    </row>
    <row r="1386" spans="1:19" ht="13.5">
      <c r="A1386" s="701" t="s">
        <v>615</v>
      </c>
      <c r="B1386" t="s">
        <v>662</v>
      </c>
      <c r="C1386" s="188"/>
      <c r="D1386" s="724" t="s">
        <v>726</v>
      </c>
      <c r="E1386" s="189"/>
      <c r="G1386" s="190" t="s">
        <v>666</v>
      </c>
      <c r="H1386" s="191">
        <v>1</v>
      </c>
      <c r="I1386" s="191">
        <f>H1386*8/$H$1370</f>
        <v>1</v>
      </c>
      <c r="J1386" s="192">
        <f>+J1366</f>
        <v>5</v>
      </c>
      <c r="K1386" s="193">
        <f>I1386*J1386</f>
        <v>5</v>
      </c>
      <c r="M1386" s="205">
        <v>16</v>
      </c>
      <c r="N1386" t="s">
        <v>414</v>
      </c>
      <c r="O1386" s="205">
        <f>I1386*M1386</f>
        <v>16</v>
      </c>
      <c r="P1386" s="706">
        <f>O1386*J1386</f>
        <v>80</v>
      </c>
      <c r="Q1386" s="672"/>
      <c r="R1386" s="672"/>
      <c r="S1386" s="672"/>
    </row>
    <row r="1387" spans="1:19" ht="14.25" thickBot="1">
      <c r="A1387" s="701" t="s">
        <v>1128</v>
      </c>
      <c r="C1387" s="199"/>
      <c r="D1387" s="725"/>
      <c r="E1387" s="200"/>
      <c r="F1387" s="201"/>
      <c r="G1387" s="206"/>
      <c r="H1387" s="200"/>
      <c r="I1387" s="200"/>
      <c r="J1387" s="202"/>
      <c r="K1387" s="203">
        <f>SUM(K1384:K1386)</f>
        <v>7.9880500000000003</v>
      </c>
      <c r="Q1387" s="672"/>
      <c r="R1387" s="672"/>
      <c r="S1387" s="672"/>
    </row>
    <row r="1388" spans="1:19" ht="13.5" thickBot="1">
      <c r="A1388" s="701" t="s">
        <v>1128</v>
      </c>
      <c r="Q1388" s="672"/>
      <c r="R1388" s="672"/>
      <c r="S1388" s="672"/>
    </row>
    <row r="1389" spans="1:19">
      <c r="A1389" s="701" t="s">
        <v>1128</v>
      </c>
      <c r="C1389" s="176" t="s">
        <v>645</v>
      </c>
      <c r="D1389" s="212" t="str">
        <f>+QPS!C106</f>
        <v>3.06.47</v>
      </c>
      <c r="E1389" s="2282" t="str">
        <f>+QPS!G106</f>
        <v>SUMINISTRO Y MONTAJE DE TEE 3000# SW STL A105</v>
      </c>
      <c r="F1389" s="2282"/>
      <c r="G1389" s="2282"/>
      <c r="H1389" s="2282"/>
      <c r="I1389" s="2282"/>
      <c r="J1389" s="2282"/>
      <c r="K1389" s="2283"/>
      <c r="Q1389" s="672">
        <f>QPS!V106</f>
        <v>644.74028571428562</v>
      </c>
      <c r="R1389" s="672">
        <f>SUM(P1389:P1408)</f>
        <v>644.74028571428562</v>
      </c>
      <c r="S1389" s="672">
        <f>Q1389-R1389</f>
        <v>0</v>
      </c>
    </row>
    <row r="1390" spans="1:19">
      <c r="A1390" s="701" t="s">
        <v>1128</v>
      </c>
      <c r="C1390" s="181" t="s">
        <v>646</v>
      </c>
      <c r="D1390" s="720" t="s">
        <v>675</v>
      </c>
      <c r="E1390" s="207" t="s">
        <v>648</v>
      </c>
      <c r="F1390" s="208">
        <v>7</v>
      </c>
      <c r="G1390" s="207" t="s">
        <v>649</v>
      </c>
      <c r="H1390" s="209">
        <f>F1390</f>
        <v>7</v>
      </c>
      <c r="I1390" s="210"/>
      <c r="J1390" s="211" t="s">
        <v>676</v>
      </c>
      <c r="K1390" s="182">
        <f>+K1397+K1402+K1407</f>
        <v>64.474028571428562</v>
      </c>
      <c r="Q1390" s="672"/>
      <c r="R1390" s="672"/>
      <c r="S1390" s="672"/>
    </row>
    <row r="1391" spans="1:19" ht="13.5" thickBot="1">
      <c r="A1391" s="701" t="s">
        <v>1128</v>
      </c>
      <c r="C1391" s="183" t="s">
        <v>651</v>
      </c>
      <c r="D1391" s="721" t="s">
        <v>652</v>
      </c>
      <c r="E1391" s="184"/>
      <c r="F1391" s="185"/>
      <c r="G1391" s="186" t="s">
        <v>44</v>
      </c>
      <c r="H1391" s="186" t="s">
        <v>653</v>
      </c>
      <c r="I1391" s="186" t="s">
        <v>39</v>
      </c>
      <c r="J1391" s="186" t="s">
        <v>654</v>
      </c>
      <c r="K1391" s="187" t="s">
        <v>655</v>
      </c>
      <c r="Q1391" s="672"/>
      <c r="R1391" s="672"/>
      <c r="S1391" s="672"/>
    </row>
    <row r="1392" spans="1:19" ht="13.5">
      <c r="A1392" s="701" t="s">
        <v>1128</v>
      </c>
      <c r="C1392" s="194"/>
      <c r="D1392" s="722" t="s">
        <v>656</v>
      </c>
      <c r="E1392" s="189"/>
      <c r="G1392" s="195"/>
      <c r="H1392" s="189"/>
      <c r="I1392" s="189"/>
      <c r="J1392" s="189"/>
      <c r="K1392" s="198"/>
      <c r="Q1392" s="672"/>
      <c r="R1392" s="672"/>
      <c r="S1392" s="672"/>
    </row>
    <row r="1393" spans="1:19" ht="13.5">
      <c r="A1393" s="701" t="s">
        <v>616</v>
      </c>
      <c r="B1393" t="s">
        <v>656</v>
      </c>
      <c r="C1393" s="188" t="s">
        <v>657</v>
      </c>
      <c r="D1393" s="699" t="s">
        <v>658</v>
      </c>
      <c r="E1393" s="189"/>
      <c r="G1393" s="190" t="s">
        <v>659</v>
      </c>
      <c r="H1393" s="191">
        <v>0.1</v>
      </c>
      <c r="I1393" s="191">
        <f>H1393*8/$F$1390</f>
        <v>0.1142857142857143</v>
      </c>
      <c r="J1393" s="192">
        <v>10.51</v>
      </c>
      <c r="K1393" s="193">
        <f>I1393*J1393</f>
        <v>1.2011428571428573</v>
      </c>
      <c r="M1393" s="205">
        <v>10</v>
      </c>
      <c r="N1393" t="s">
        <v>414</v>
      </c>
      <c r="O1393" s="205">
        <f>I1393*M1393</f>
        <v>1.142857142857143</v>
      </c>
      <c r="P1393" s="706">
        <f>O1393*J1393</f>
        <v>12.011428571428572</v>
      </c>
      <c r="Q1393" s="672"/>
      <c r="R1393" s="672"/>
      <c r="S1393" s="672"/>
    </row>
    <row r="1394" spans="1:19" ht="13.5">
      <c r="A1394" s="701" t="s">
        <v>616</v>
      </c>
      <c r="B1394" t="s">
        <v>656</v>
      </c>
      <c r="C1394" s="188"/>
      <c r="D1394" s="699" t="s">
        <v>668</v>
      </c>
      <c r="E1394" s="189"/>
      <c r="G1394" s="190" t="s">
        <v>659</v>
      </c>
      <c r="H1394" s="191">
        <v>1</v>
      </c>
      <c r="I1394" s="191">
        <f t="shared" ref="I1394:I1396" si="83">H1394*8/$F$1390</f>
        <v>1.1428571428571428</v>
      </c>
      <c r="J1394" s="192">
        <v>9.3000000000000007</v>
      </c>
      <c r="K1394" s="193">
        <f>I1394*J1394</f>
        <v>10.628571428571428</v>
      </c>
      <c r="M1394" s="205">
        <v>10</v>
      </c>
      <c r="N1394" t="s">
        <v>414</v>
      </c>
      <c r="O1394" s="205">
        <f>I1394*M1394</f>
        <v>11.428571428571427</v>
      </c>
      <c r="P1394" s="706">
        <f>O1394*J1394</f>
        <v>106.28571428571428</v>
      </c>
      <c r="Q1394" s="672"/>
      <c r="R1394" s="672"/>
      <c r="S1394" s="672"/>
    </row>
    <row r="1395" spans="1:19" ht="13.5">
      <c r="A1395" s="701" t="s">
        <v>616</v>
      </c>
      <c r="B1395" t="s">
        <v>656</v>
      </c>
      <c r="C1395" s="188"/>
      <c r="D1395" s="699" t="s">
        <v>757</v>
      </c>
      <c r="E1395" s="189"/>
      <c r="G1395" s="190" t="s">
        <v>659</v>
      </c>
      <c r="H1395" s="191">
        <v>1</v>
      </c>
      <c r="I1395" s="191">
        <f t="shared" si="83"/>
        <v>1.1428571428571428</v>
      </c>
      <c r="J1395" s="192">
        <v>12.53</v>
      </c>
      <c r="K1395" s="193">
        <f>I1395*J1395</f>
        <v>14.319999999999999</v>
      </c>
      <c r="M1395" s="205">
        <v>10</v>
      </c>
      <c r="N1395" t="s">
        <v>414</v>
      </c>
      <c r="O1395" s="205">
        <f>I1395*M1395</f>
        <v>11.428571428571427</v>
      </c>
      <c r="P1395" s="706">
        <f>O1395*J1395</f>
        <v>143.19999999999996</v>
      </c>
      <c r="Q1395" s="672"/>
      <c r="R1395" s="672"/>
      <c r="S1395" s="672"/>
    </row>
    <row r="1396" spans="1:19" ht="13.5">
      <c r="A1396" s="701" t="s">
        <v>616</v>
      </c>
      <c r="B1396" t="s">
        <v>656</v>
      </c>
      <c r="C1396" s="188" t="s">
        <v>660</v>
      </c>
      <c r="D1396" s="699" t="s">
        <v>661</v>
      </c>
      <c r="E1396" s="189"/>
      <c r="G1396" s="190" t="s">
        <v>659</v>
      </c>
      <c r="H1396" s="191">
        <v>1</v>
      </c>
      <c r="I1396" s="191">
        <f t="shared" si="83"/>
        <v>1.1428571428571428</v>
      </c>
      <c r="J1396" s="192">
        <v>6.88</v>
      </c>
      <c r="K1396" s="193">
        <f>I1396*J1396</f>
        <v>7.8628571428571421</v>
      </c>
      <c r="M1396" s="205">
        <v>10</v>
      </c>
      <c r="N1396" t="s">
        <v>414</v>
      </c>
      <c r="O1396" s="205">
        <f>I1396*M1396</f>
        <v>11.428571428571427</v>
      </c>
      <c r="P1396" s="706">
        <f>O1396*J1396</f>
        <v>78.628571428571419</v>
      </c>
      <c r="Q1396" s="672"/>
      <c r="R1396" s="672"/>
      <c r="S1396" s="672"/>
    </row>
    <row r="1397" spans="1:19" ht="13.5">
      <c r="A1397" s="701" t="s">
        <v>1128</v>
      </c>
      <c r="C1397" s="194"/>
      <c r="D1397" s="723"/>
      <c r="E1397" s="189"/>
      <c r="G1397" s="195"/>
      <c r="H1397" s="189"/>
      <c r="I1397" s="189"/>
      <c r="J1397" s="196"/>
      <c r="K1397" s="197">
        <f>SUM(K1393:K1396)</f>
        <v>34.012571428571427</v>
      </c>
      <c r="Q1397" s="672"/>
      <c r="R1397" s="672"/>
      <c r="S1397" s="672"/>
    </row>
    <row r="1398" spans="1:19" ht="13.5">
      <c r="A1398" s="701" t="s">
        <v>1128</v>
      </c>
      <c r="C1398" s="194"/>
      <c r="D1398" s="722" t="s">
        <v>667</v>
      </c>
      <c r="E1398" s="189"/>
      <c r="G1398" s="195"/>
      <c r="H1398" s="189"/>
      <c r="I1398" s="189"/>
      <c r="J1398" s="189"/>
      <c r="K1398" s="198"/>
      <c r="Q1398" s="672"/>
      <c r="R1398" s="672"/>
      <c r="S1398" s="672"/>
    </row>
    <row r="1399" spans="1:19" ht="25.5">
      <c r="A1399" s="701" t="s">
        <v>616</v>
      </c>
      <c r="B1399" t="s">
        <v>667</v>
      </c>
      <c r="C1399" s="188"/>
      <c r="D1399" s="699" t="s">
        <v>805</v>
      </c>
      <c r="E1399" s="189"/>
      <c r="G1399" s="190" t="s">
        <v>690</v>
      </c>
      <c r="H1399" s="189"/>
      <c r="I1399" s="191">
        <v>1</v>
      </c>
      <c r="J1399" s="192">
        <f>60/3.5</f>
        <v>17.142857142857142</v>
      </c>
      <c r="K1399" s="193">
        <f>I1399*J1399</f>
        <v>17.142857142857142</v>
      </c>
      <c r="M1399" s="205">
        <v>10</v>
      </c>
      <c r="N1399" t="s">
        <v>414</v>
      </c>
      <c r="O1399" s="205">
        <f>I1399*M1399</f>
        <v>10</v>
      </c>
      <c r="P1399" s="706">
        <f>O1399*J1399</f>
        <v>171.42857142857142</v>
      </c>
      <c r="Q1399" s="672"/>
      <c r="R1399" s="672"/>
      <c r="S1399" s="672"/>
    </row>
    <row r="1400" spans="1:19" ht="13.5">
      <c r="A1400" s="701" t="s">
        <v>616</v>
      </c>
      <c r="B1400" t="s">
        <v>667</v>
      </c>
      <c r="C1400" s="188"/>
      <c r="D1400" s="699" t="s">
        <v>730</v>
      </c>
      <c r="E1400" s="189"/>
      <c r="G1400" s="190" t="s">
        <v>359</v>
      </c>
      <c r="H1400" s="189"/>
      <c r="I1400" s="191">
        <v>0.19</v>
      </c>
      <c r="J1400" s="192">
        <f>+J1380</f>
        <v>6.26</v>
      </c>
      <c r="K1400" s="193">
        <f>I1400*J1400</f>
        <v>1.1894</v>
      </c>
      <c r="M1400" s="205">
        <v>10</v>
      </c>
      <c r="N1400" t="s">
        <v>414</v>
      </c>
      <c r="O1400" s="205">
        <f>I1400*M1400</f>
        <v>1.9</v>
      </c>
      <c r="P1400" s="706">
        <f>O1400*J1400</f>
        <v>11.893999999999998</v>
      </c>
      <c r="Q1400" s="672"/>
      <c r="R1400" s="672"/>
      <c r="S1400" s="672"/>
    </row>
    <row r="1401" spans="1:19" ht="13.5">
      <c r="A1401" s="701" t="s">
        <v>616</v>
      </c>
      <c r="B1401" t="s">
        <v>667</v>
      </c>
      <c r="C1401" s="188"/>
      <c r="D1401" s="699" t="s">
        <v>830</v>
      </c>
      <c r="E1401" s="189"/>
      <c r="G1401" s="190" t="s">
        <v>695</v>
      </c>
      <c r="H1401" s="189"/>
      <c r="I1401" s="191">
        <v>0.03</v>
      </c>
      <c r="J1401" s="192">
        <v>100</v>
      </c>
      <c r="K1401" s="193">
        <f>I1401*J1401</f>
        <v>3</v>
      </c>
      <c r="M1401" s="205">
        <v>10</v>
      </c>
      <c r="N1401" t="s">
        <v>414</v>
      </c>
      <c r="O1401" s="205">
        <f>I1401*M1401</f>
        <v>0.3</v>
      </c>
      <c r="P1401" s="706">
        <f>O1401*J1401</f>
        <v>30</v>
      </c>
      <c r="Q1401" s="672"/>
      <c r="R1401" s="672"/>
      <c r="S1401" s="672"/>
    </row>
    <row r="1402" spans="1:19" ht="13.5">
      <c r="A1402" s="701" t="s">
        <v>1128</v>
      </c>
      <c r="C1402" s="194"/>
      <c r="D1402" s="723"/>
      <c r="E1402" s="189"/>
      <c r="G1402" s="195"/>
      <c r="H1402" s="189"/>
      <c r="I1402" s="189"/>
      <c r="J1402" s="196"/>
      <c r="K1402" s="197">
        <f>SUM(K1399:K1401)</f>
        <v>21.332257142857141</v>
      </c>
      <c r="Q1402" s="672"/>
      <c r="R1402" s="672"/>
      <c r="S1402" s="672"/>
    </row>
    <row r="1403" spans="1:19" ht="13.5">
      <c r="A1403" s="701" t="s">
        <v>1128</v>
      </c>
      <c r="C1403" s="194"/>
      <c r="D1403" s="722" t="s">
        <v>662</v>
      </c>
      <c r="E1403" s="189"/>
      <c r="G1403" s="195"/>
      <c r="H1403" s="189"/>
      <c r="I1403" s="189"/>
      <c r="J1403" s="189"/>
      <c r="K1403" s="198"/>
      <c r="Q1403" s="672"/>
      <c r="R1403" s="672"/>
      <c r="S1403" s="672"/>
    </row>
    <row r="1404" spans="1:19" ht="25.5">
      <c r="A1404" s="701" t="s">
        <v>616</v>
      </c>
      <c r="B1404" t="s">
        <v>662</v>
      </c>
      <c r="C1404" s="188" t="s">
        <v>663</v>
      </c>
      <c r="D1404" s="699" t="s">
        <v>664</v>
      </c>
      <c r="E1404" s="189"/>
      <c r="G1404" s="190" t="s">
        <v>665</v>
      </c>
      <c r="H1404" s="189"/>
      <c r="I1404" s="191">
        <v>5</v>
      </c>
      <c r="J1404" s="192">
        <f>K1397</f>
        <v>34.012571428571427</v>
      </c>
      <c r="K1404" s="193">
        <f>I1404*J1404/100</f>
        <v>1.7006285714285712</v>
      </c>
      <c r="M1404" s="205">
        <v>10</v>
      </c>
      <c r="N1404" t="s">
        <v>414</v>
      </c>
      <c r="O1404" s="205">
        <f>I1404*M1404</f>
        <v>50</v>
      </c>
      <c r="P1404" s="706">
        <f>O1404*J1404/100</f>
        <v>17.006285714285713</v>
      </c>
      <c r="Q1404" s="672"/>
      <c r="R1404" s="672"/>
      <c r="S1404" s="672"/>
    </row>
    <row r="1405" spans="1:19" ht="13.5">
      <c r="A1405" s="701" t="s">
        <v>616</v>
      </c>
      <c r="B1405" t="s">
        <v>662</v>
      </c>
      <c r="C1405" s="188"/>
      <c r="D1405" s="724" t="s">
        <v>760</v>
      </c>
      <c r="E1405" s="189"/>
      <c r="G1405" s="190" t="s">
        <v>666</v>
      </c>
      <c r="H1405" s="191">
        <v>1</v>
      </c>
      <c r="I1405" s="191">
        <f>H1405*8/$H$1390</f>
        <v>1.1428571428571428</v>
      </c>
      <c r="J1405" s="192">
        <f>+J1385</f>
        <v>1.5</v>
      </c>
      <c r="K1405" s="193">
        <f>I1405*J1405</f>
        <v>1.7142857142857142</v>
      </c>
      <c r="M1405" s="205">
        <v>10</v>
      </c>
      <c r="N1405" t="s">
        <v>414</v>
      </c>
      <c r="O1405" s="205">
        <f>I1405*M1405</f>
        <v>11.428571428571427</v>
      </c>
      <c r="P1405" s="706">
        <f>O1405*J1405</f>
        <v>17.142857142857139</v>
      </c>
      <c r="Q1405" s="672"/>
      <c r="R1405" s="672"/>
      <c r="S1405" s="672"/>
    </row>
    <row r="1406" spans="1:19" ht="13.5">
      <c r="A1406" s="701" t="s">
        <v>616</v>
      </c>
      <c r="B1406" t="s">
        <v>662</v>
      </c>
      <c r="C1406" s="188"/>
      <c r="D1406" s="724" t="s">
        <v>726</v>
      </c>
      <c r="E1406" s="189"/>
      <c r="G1406" s="190" t="s">
        <v>666</v>
      </c>
      <c r="H1406" s="191">
        <v>1</v>
      </c>
      <c r="I1406" s="191">
        <f>H1406*8/$H$1390</f>
        <v>1.1428571428571428</v>
      </c>
      <c r="J1406" s="192">
        <f>+J1386</f>
        <v>5</v>
      </c>
      <c r="K1406" s="193">
        <f>I1406*J1406</f>
        <v>5.7142857142857135</v>
      </c>
      <c r="M1406" s="205">
        <v>10</v>
      </c>
      <c r="N1406" t="s">
        <v>414</v>
      </c>
      <c r="O1406" s="205">
        <f>I1406*M1406</f>
        <v>11.428571428571427</v>
      </c>
      <c r="P1406" s="706">
        <f>O1406*J1406</f>
        <v>57.142857142857139</v>
      </c>
      <c r="Q1406" s="672"/>
      <c r="R1406" s="672"/>
      <c r="S1406" s="672"/>
    </row>
    <row r="1407" spans="1:19" ht="14.25" thickBot="1">
      <c r="A1407" s="701" t="s">
        <v>1128</v>
      </c>
      <c r="C1407" s="199"/>
      <c r="D1407" s="725"/>
      <c r="E1407" s="200"/>
      <c r="F1407" s="201"/>
      <c r="G1407" s="206"/>
      <c r="H1407" s="200"/>
      <c r="I1407" s="200"/>
      <c r="J1407" s="202"/>
      <c r="K1407" s="203">
        <f>SUM(K1404:K1406)</f>
        <v>9.1291999999999991</v>
      </c>
      <c r="Q1407" s="672"/>
      <c r="R1407" s="672"/>
      <c r="S1407" s="672"/>
    </row>
    <row r="1408" spans="1:19" ht="13.5" thickBot="1">
      <c r="A1408" s="701" t="s">
        <v>1128</v>
      </c>
      <c r="Q1408" s="672"/>
      <c r="R1408" s="672"/>
      <c r="S1408" s="672"/>
    </row>
    <row r="1409" spans="1:19">
      <c r="A1409" s="701" t="s">
        <v>1128</v>
      </c>
      <c r="C1409" s="176" t="s">
        <v>645</v>
      </c>
      <c r="D1409" s="212" t="str">
        <f>+QPS!C107</f>
        <v>3.06.48</v>
      </c>
      <c r="E1409" s="2282" t="str">
        <f>+QPS!G107</f>
        <v>SUMINISTRO Y MONTAJE DE TEE 3000# SW STL A105</v>
      </c>
      <c r="F1409" s="2282"/>
      <c r="G1409" s="2282"/>
      <c r="H1409" s="2282"/>
      <c r="I1409" s="2282"/>
      <c r="J1409" s="2282"/>
      <c r="K1409" s="2283"/>
      <c r="Q1409" s="672">
        <f>QPS!V107</f>
        <v>607.10734285714284</v>
      </c>
      <c r="R1409" s="672">
        <f>SUM(P1409:P1428)</f>
        <v>607.10734285714284</v>
      </c>
      <c r="S1409" s="672">
        <f>Q1409-R1409</f>
        <v>0</v>
      </c>
    </row>
    <row r="1410" spans="1:19">
      <c r="A1410" s="701" t="s">
        <v>1128</v>
      </c>
      <c r="C1410" s="181" t="s">
        <v>646</v>
      </c>
      <c r="D1410" s="720" t="s">
        <v>675</v>
      </c>
      <c r="E1410" s="207" t="s">
        <v>648</v>
      </c>
      <c r="F1410" s="208">
        <v>7</v>
      </c>
      <c r="G1410" s="207" t="s">
        <v>649</v>
      </c>
      <c r="H1410" s="209">
        <f>F1410</f>
        <v>7</v>
      </c>
      <c r="I1410" s="210"/>
      <c r="J1410" s="211" t="s">
        <v>676</v>
      </c>
      <c r="K1410" s="182">
        <f>+K1417+K1422+K1427</f>
        <v>67.45637142857143</v>
      </c>
      <c r="Q1410" s="672"/>
      <c r="R1410" s="672"/>
      <c r="S1410" s="672"/>
    </row>
    <row r="1411" spans="1:19" ht="13.5" thickBot="1">
      <c r="A1411" s="701" t="s">
        <v>1128</v>
      </c>
      <c r="C1411" s="183" t="s">
        <v>651</v>
      </c>
      <c r="D1411" s="721" t="s">
        <v>652</v>
      </c>
      <c r="E1411" s="184"/>
      <c r="F1411" s="185"/>
      <c r="G1411" s="186" t="s">
        <v>44</v>
      </c>
      <c r="H1411" s="186" t="s">
        <v>653</v>
      </c>
      <c r="I1411" s="186" t="s">
        <v>39</v>
      </c>
      <c r="J1411" s="186" t="s">
        <v>654</v>
      </c>
      <c r="K1411" s="187" t="s">
        <v>655</v>
      </c>
      <c r="Q1411" s="672"/>
      <c r="R1411" s="672"/>
      <c r="S1411" s="672"/>
    </row>
    <row r="1412" spans="1:19" ht="13.5">
      <c r="A1412" s="701" t="s">
        <v>1128</v>
      </c>
      <c r="C1412" s="194"/>
      <c r="D1412" s="722" t="s">
        <v>656</v>
      </c>
      <c r="E1412" s="189"/>
      <c r="G1412" s="195"/>
      <c r="H1412" s="189"/>
      <c r="I1412" s="189"/>
      <c r="J1412" s="189"/>
      <c r="K1412" s="198"/>
      <c r="Q1412" s="672"/>
      <c r="R1412" s="672"/>
      <c r="S1412" s="672"/>
    </row>
    <row r="1413" spans="1:19" ht="13.5">
      <c r="A1413" s="701" t="s">
        <v>617</v>
      </c>
      <c r="B1413" t="s">
        <v>656</v>
      </c>
      <c r="C1413" s="188" t="s">
        <v>657</v>
      </c>
      <c r="D1413" s="699" t="s">
        <v>658</v>
      </c>
      <c r="E1413" s="189"/>
      <c r="G1413" s="190" t="s">
        <v>659</v>
      </c>
      <c r="H1413" s="191">
        <v>0.1</v>
      </c>
      <c r="I1413" s="191">
        <f>H1413*8/$F$1410</f>
        <v>0.1142857142857143</v>
      </c>
      <c r="J1413" s="192">
        <v>10.51</v>
      </c>
      <c r="K1413" s="193">
        <f>I1413*J1413</f>
        <v>1.2011428571428573</v>
      </c>
      <c r="M1413" s="205">
        <v>9</v>
      </c>
      <c r="N1413" t="s">
        <v>414</v>
      </c>
      <c r="O1413" s="205">
        <f>I1413*M1413</f>
        <v>1.0285714285714287</v>
      </c>
      <c r="P1413" s="706">
        <f>O1413*J1413</f>
        <v>10.810285714285715</v>
      </c>
      <c r="Q1413" s="672"/>
      <c r="R1413" s="672"/>
      <c r="S1413" s="672"/>
    </row>
    <row r="1414" spans="1:19" ht="13.5">
      <c r="A1414" s="701" t="s">
        <v>617</v>
      </c>
      <c r="B1414" t="s">
        <v>656</v>
      </c>
      <c r="C1414" s="188"/>
      <c r="D1414" s="699" t="s">
        <v>668</v>
      </c>
      <c r="E1414" s="189"/>
      <c r="G1414" s="190" t="s">
        <v>659</v>
      </c>
      <c r="H1414" s="191">
        <v>1</v>
      </c>
      <c r="I1414" s="191">
        <f t="shared" ref="I1414:I1415" si="84">H1414*8/$F$1410</f>
        <v>1.1428571428571428</v>
      </c>
      <c r="J1414" s="192">
        <v>9.3000000000000007</v>
      </c>
      <c r="K1414" s="193">
        <f>I1414*J1414</f>
        <v>10.628571428571428</v>
      </c>
      <c r="M1414" s="205">
        <v>9</v>
      </c>
      <c r="N1414" t="s">
        <v>414</v>
      </c>
      <c r="O1414" s="205">
        <f>I1414*M1414</f>
        <v>10.285714285714285</v>
      </c>
      <c r="P1414" s="706">
        <f>O1414*J1414</f>
        <v>95.657142857142858</v>
      </c>
      <c r="Q1414" s="672"/>
      <c r="R1414" s="672"/>
      <c r="S1414" s="672"/>
    </row>
    <row r="1415" spans="1:19" ht="13.5">
      <c r="A1415" s="701" t="s">
        <v>617</v>
      </c>
      <c r="B1415" t="s">
        <v>656</v>
      </c>
      <c r="C1415" s="188"/>
      <c r="D1415" s="699" t="s">
        <v>757</v>
      </c>
      <c r="E1415" s="189"/>
      <c r="G1415" s="190" t="s">
        <v>659</v>
      </c>
      <c r="H1415" s="191">
        <v>1</v>
      </c>
      <c r="I1415" s="191">
        <f t="shared" si="84"/>
        <v>1.1428571428571428</v>
      </c>
      <c r="J1415" s="192">
        <v>12.53</v>
      </c>
      <c r="K1415" s="193">
        <f>I1415*J1415</f>
        <v>14.319999999999999</v>
      </c>
      <c r="M1415" s="205">
        <v>9</v>
      </c>
      <c r="N1415" t="s">
        <v>414</v>
      </c>
      <c r="O1415" s="205">
        <f>I1415*M1415</f>
        <v>10.285714285714285</v>
      </c>
      <c r="P1415" s="706">
        <f>O1415*J1415</f>
        <v>128.87999999999997</v>
      </c>
      <c r="Q1415" s="672"/>
      <c r="R1415" s="672"/>
      <c r="S1415" s="672"/>
    </row>
    <row r="1416" spans="1:19" ht="13.5">
      <c r="A1416" s="701" t="s">
        <v>617</v>
      </c>
      <c r="B1416" t="s">
        <v>656</v>
      </c>
      <c r="C1416" s="188" t="s">
        <v>660</v>
      </c>
      <c r="D1416" s="699" t="s">
        <v>661</v>
      </c>
      <c r="E1416" s="189"/>
      <c r="G1416" s="190" t="s">
        <v>659</v>
      </c>
      <c r="H1416" s="191">
        <v>1</v>
      </c>
      <c r="I1416" s="191">
        <f t="shared" ref="I1416" si="85">H1416*8/$F$1410</f>
        <v>1.1428571428571428</v>
      </c>
      <c r="J1416" s="192">
        <v>6.88</v>
      </c>
      <c r="K1416" s="193">
        <f>I1416*J1416</f>
        <v>7.8628571428571421</v>
      </c>
      <c r="M1416" s="205">
        <v>9</v>
      </c>
      <c r="N1416" t="s">
        <v>414</v>
      </c>
      <c r="O1416" s="205">
        <f>I1416*M1416</f>
        <v>10.285714285714285</v>
      </c>
      <c r="P1416" s="706">
        <f>O1416*J1416</f>
        <v>70.765714285714282</v>
      </c>
      <c r="Q1416" s="672"/>
      <c r="R1416" s="672"/>
      <c r="S1416" s="672"/>
    </row>
    <row r="1417" spans="1:19" ht="13.5">
      <c r="A1417" s="701" t="s">
        <v>1128</v>
      </c>
      <c r="C1417" s="194"/>
      <c r="D1417" s="723"/>
      <c r="E1417" s="189"/>
      <c r="G1417" s="195"/>
      <c r="H1417" s="189"/>
      <c r="I1417" s="189"/>
      <c r="J1417" s="196"/>
      <c r="K1417" s="197">
        <f>SUM(K1413:K1416)</f>
        <v>34.012571428571427</v>
      </c>
      <c r="Q1417" s="672"/>
      <c r="R1417" s="672"/>
      <c r="S1417" s="672"/>
    </row>
    <row r="1418" spans="1:19" ht="13.5">
      <c r="A1418" s="701" t="s">
        <v>1128</v>
      </c>
      <c r="C1418" s="194"/>
      <c r="D1418" s="722" t="s">
        <v>667</v>
      </c>
      <c r="E1418" s="189"/>
      <c r="G1418" s="195"/>
      <c r="H1418" s="189"/>
      <c r="I1418" s="189"/>
      <c r="J1418" s="189"/>
      <c r="K1418" s="198"/>
      <c r="Q1418" s="672"/>
      <c r="R1418" s="672"/>
      <c r="S1418" s="672"/>
    </row>
    <row r="1419" spans="1:19" ht="13.5">
      <c r="A1419" s="701" t="s">
        <v>617</v>
      </c>
      <c r="B1419" t="s">
        <v>667</v>
      </c>
      <c r="C1419" s="188"/>
      <c r="D1419" s="699" t="s">
        <v>806</v>
      </c>
      <c r="E1419" s="189"/>
      <c r="G1419" s="190" t="s">
        <v>690</v>
      </c>
      <c r="H1419" s="189"/>
      <c r="I1419" s="191">
        <v>1</v>
      </c>
      <c r="J1419" s="192">
        <f>70/3.5</f>
        <v>20</v>
      </c>
      <c r="K1419" s="193">
        <f>I1419*J1419</f>
        <v>20</v>
      </c>
      <c r="M1419" s="205">
        <v>9</v>
      </c>
      <c r="N1419" t="s">
        <v>414</v>
      </c>
      <c r="O1419" s="205">
        <f>I1419*M1419</f>
        <v>9</v>
      </c>
      <c r="P1419" s="706">
        <f>O1419*J1419</f>
        <v>180</v>
      </c>
      <c r="Q1419" s="672"/>
      <c r="R1419" s="672"/>
      <c r="S1419" s="672"/>
    </row>
    <row r="1420" spans="1:19" ht="13.5">
      <c r="A1420" s="701" t="s">
        <v>617</v>
      </c>
      <c r="B1420" t="s">
        <v>667</v>
      </c>
      <c r="C1420" s="188"/>
      <c r="D1420" s="699" t="s">
        <v>730</v>
      </c>
      <c r="E1420" s="189"/>
      <c r="G1420" s="190" t="s">
        <v>359</v>
      </c>
      <c r="H1420" s="189"/>
      <c r="I1420" s="191">
        <v>0.21</v>
      </c>
      <c r="J1420" s="192">
        <f>+J1400</f>
        <v>6.26</v>
      </c>
      <c r="K1420" s="193">
        <f>I1420*J1420</f>
        <v>1.3146</v>
      </c>
      <c r="M1420" s="205">
        <v>9</v>
      </c>
      <c r="N1420" t="s">
        <v>414</v>
      </c>
      <c r="O1420" s="205">
        <f>I1420*M1420</f>
        <v>1.89</v>
      </c>
      <c r="P1420" s="706">
        <f>O1420*J1420</f>
        <v>11.831399999999999</v>
      </c>
      <c r="Q1420" s="672"/>
      <c r="R1420" s="672"/>
      <c r="S1420" s="672"/>
    </row>
    <row r="1421" spans="1:19" ht="13.5">
      <c r="A1421" s="701" t="s">
        <v>617</v>
      </c>
      <c r="B1421" t="s">
        <v>667</v>
      </c>
      <c r="C1421" s="188"/>
      <c r="D1421" s="699" t="s">
        <v>830</v>
      </c>
      <c r="E1421" s="189"/>
      <c r="G1421" s="190" t="s">
        <v>695</v>
      </c>
      <c r="H1421" s="189"/>
      <c r="I1421" s="191">
        <v>0.03</v>
      </c>
      <c r="J1421" s="192">
        <v>100</v>
      </c>
      <c r="K1421" s="193">
        <f>I1421*J1421</f>
        <v>3</v>
      </c>
      <c r="M1421" s="205">
        <v>9</v>
      </c>
      <c r="N1421" t="s">
        <v>414</v>
      </c>
      <c r="O1421" s="205">
        <f>I1421*M1421</f>
        <v>0.27</v>
      </c>
      <c r="P1421" s="706">
        <f>O1421*J1421</f>
        <v>27</v>
      </c>
      <c r="Q1421" s="672"/>
      <c r="R1421" s="672"/>
      <c r="S1421" s="672"/>
    </row>
    <row r="1422" spans="1:19" ht="13.5">
      <c r="A1422" s="701" t="s">
        <v>1128</v>
      </c>
      <c r="C1422" s="194"/>
      <c r="D1422" s="723"/>
      <c r="E1422" s="189"/>
      <c r="G1422" s="195"/>
      <c r="H1422" s="189"/>
      <c r="I1422" s="189"/>
      <c r="J1422" s="196"/>
      <c r="K1422" s="197">
        <f>SUM(K1419:K1421)</f>
        <v>24.314599999999999</v>
      </c>
      <c r="Q1422" s="672"/>
      <c r="R1422" s="672"/>
      <c r="S1422" s="672"/>
    </row>
    <row r="1423" spans="1:19" ht="13.5">
      <c r="A1423" s="701" t="s">
        <v>1128</v>
      </c>
      <c r="C1423" s="194"/>
      <c r="D1423" s="722" t="s">
        <v>662</v>
      </c>
      <c r="E1423" s="189"/>
      <c r="G1423" s="195"/>
      <c r="H1423" s="189"/>
      <c r="I1423" s="189"/>
      <c r="J1423" s="189"/>
      <c r="K1423" s="198"/>
      <c r="Q1423" s="672"/>
      <c r="R1423" s="672"/>
      <c r="S1423" s="672"/>
    </row>
    <row r="1424" spans="1:19" ht="25.5">
      <c r="A1424" s="701" t="s">
        <v>617</v>
      </c>
      <c r="B1424" t="s">
        <v>662</v>
      </c>
      <c r="C1424" s="188" t="s">
        <v>663</v>
      </c>
      <c r="D1424" s="699" t="s">
        <v>664</v>
      </c>
      <c r="E1424" s="189"/>
      <c r="G1424" s="190" t="s">
        <v>665</v>
      </c>
      <c r="H1424" s="189"/>
      <c r="I1424" s="191">
        <v>5</v>
      </c>
      <c r="J1424" s="192">
        <f>K1417</f>
        <v>34.012571428571427</v>
      </c>
      <c r="K1424" s="193">
        <f>I1424*J1424/100</f>
        <v>1.7006285714285712</v>
      </c>
      <c r="M1424" s="205">
        <v>9</v>
      </c>
      <c r="N1424" t="s">
        <v>414</v>
      </c>
      <c r="O1424" s="205">
        <f>I1424*M1424</f>
        <v>45</v>
      </c>
      <c r="P1424" s="706">
        <f>O1424*J1424/100</f>
        <v>15.305657142857141</v>
      </c>
      <c r="Q1424" s="672"/>
      <c r="R1424" s="672"/>
      <c r="S1424" s="672"/>
    </row>
    <row r="1425" spans="1:19" ht="13.5">
      <c r="A1425" s="701" t="s">
        <v>617</v>
      </c>
      <c r="B1425" t="s">
        <v>662</v>
      </c>
      <c r="C1425" s="188"/>
      <c r="D1425" s="724" t="s">
        <v>760</v>
      </c>
      <c r="E1425" s="189"/>
      <c r="G1425" s="190" t="s">
        <v>666</v>
      </c>
      <c r="H1425" s="191">
        <v>1</v>
      </c>
      <c r="I1425" s="191">
        <f>H1425*8/$H$1410</f>
        <v>1.1428571428571428</v>
      </c>
      <c r="J1425" s="192">
        <f>+J1405</f>
        <v>1.5</v>
      </c>
      <c r="K1425" s="193">
        <f>I1425*J1425</f>
        <v>1.7142857142857142</v>
      </c>
      <c r="M1425" s="205">
        <v>9</v>
      </c>
      <c r="N1425" t="s">
        <v>414</v>
      </c>
      <c r="O1425" s="205">
        <f>I1425*M1425</f>
        <v>10.285714285714285</v>
      </c>
      <c r="P1425" s="706">
        <f>O1425*J1425</f>
        <v>15.428571428571427</v>
      </c>
      <c r="Q1425" s="672"/>
      <c r="R1425" s="672"/>
      <c r="S1425" s="672"/>
    </row>
    <row r="1426" spans="1:19" ht="13.5">
      <c r="A1426" s="701" t="s">
        <v>617</v>
      </c>
      <c r="B1426" t="s">
        <v>662</v>
      </c>
      <c r="C1426" s="188"/>
      <c r="D1426" s="724" t="s">
        <v>726</v>
      </c>
      <c r="E1426" s="189"/>
      <c r="G1426" s="190" t="s">
        <v>666</v>
      </c>
      <c r="H1426" s="191">
        <v>1</v>
      </c>
      <c r="I1426" s="191">
        <f>H1426*8/$H$1410</f>
        <v>1.1428571428571428</v>
      </c>
      <c r="J1426" s="192">
        <f>+J1406</f>
        <v>5</v>
      </c>
      <c r="K1426" s="193">
        <f>I1426*J1426</f>
        <v>5.7142857142857135</v>
      </c>
      <c r="M1426" s="205">
        <v>9</v>
      </c>
      <c r="N1426" t="s">
        <v>414</v>
      </c>
      <c r="O1426" s="205">
        <f>I1426*M1426</f>
        <v>10.285714285714285</v>
      </c>
      <c r="P1426" s="706">
        <f>O1426*J1426</f>
        <v>51.428571428571423</v>
      </c>
      <c r="Q1426" s="672"/>
      <c r="R1426" s="672"/>
      <c r="S1426" s="672"/>
    </row>
    <row r="1427" spans="1:19" ht="14.25" thickBot="1">
      <c r="A1427" s="701" t="s">
        <v>1128</v>
      </c>
      <c r="C1427" s="199"/>
      <c r="D1427" s="725"/>
      <c r="E1427" s="200"/>
      <c r="F1427" s="201"/>
      <c r="G1427" s="206"/>
      <c r="H1427" s="200"/>
      <c r="I1427" s="200"/>
      <c r="J1427" s="202"/>
      <c r="K1427" s="203">
        <f>SUM(K1424:K1426)</f>
        <v>9.1291999999999991</v>
      </c>
      <c r="Q1427" s="672"/>
      <c r="R1427" s="672"/>
      <c r="S1427" s="672"/>
    </row>
    <row r="1428" spans="1:19" ht="13.5" thickBot="1">
      <c r="A1428" s="701" t="s">
        <v>1128</v>
      </c>
      <c r="Q1428" s="672"/>
      <c r="R1428" s="672"/>
      <c r="S1428" s="672"/>
    </row>
    <row r="1429" spans="1:19">
      <c r="A1429" s="701" t="s">
        <v>1128</v>
      </c>
      <c r="C1429" s="176" t="s">
        <v>645</v>
      </c>
      <c r="D1429" s="212" t="str">
        <f>+QPS!C108</f>
        <v>3.06.49</v>
      </c>
      <c r="E1429" s="2282" t="str">
        <f>+QPS!G108</f>
        <v>SUMINISTRO Y MONTAJE DE TEE RED 3000# SW STL A105</v>
      </c>
      <c r="F1429" s="2282"/>
      <c r="G1429" s="2282"/>
      <c r="H1429" s="2282"/>
      <c r="I1429" s="2282"/>
      <c r="J1429" s="2282"/>
      <c r="K1429" s="2283"/>
      <c r="Q1429" s="672">
        <f>QPS!V108</f>
        <v>167.56299047619046</v>
      </c>
      <c r="R1429" s="672">
        <f>SUM(P1429:P1448)</f>
        <v>167.56299047619046</v>
      </c>
      <c r="S1429" s="672">
        <f>Q1429-R1429</f>
        <v>0</v>
      </c>
    </row>
    <row r="1430" spans="1:19">
      <c r="A1430" s="701" t="s">
        <v>1128</v>
      </c>
      <c r="C1430" s="181" t="s">
        <v>646</v>
      </c>
      <c r="D1430" s="720" t="s">
        <v>675</v>
      </c>
      <c r="E1430" s="207" t="s">
        <v>648</v>
      </c>
      <c r="F1430" s="208">
        <v>6</v>
      </c>
      <c r="G1430" s="207" t="s">
        <v>649</v>
      </c>
      <c r="H1430" s="209">
        <f>F1430</f>
        <v>6</v>
      </c>
      <c r="I1430" s="210"/>
      <c r="J1430" s="211" t="s">
        <v>676</v>
      </c>
      <c r="K1430" s="182">
        <f>+K1437+K1442+K1447</f>
        <v>83.781495238095232</v>
      </c>
      <c r="Q1430" s="672"/>
      <c r="R1430" s="672"/>
      <c r="S1430" s="672"/>
    </row>
    <row r="1431" spans="1:19" ht="13.5" thickBot="1">
      <c r="A1431" s="701" t="s">
        <v>1128</v>
      </c>
      <c r="C1431" s="183" t="s">
        <v>651</v>
      </c>
      <c r="D1431" s="721" t="s">
        <v>652</v>
      </c>
      <c r="E1431" s="184"/>
      <c r="F1431" s="185"/>
      <c r="G1431" s="186" t="s">
        <v>44</v>
      </c>
      <c r="H1431" s="186" t="s">
        <v>653</v>
      </c>
      <c r="I1431" s="186" t="s">
        <v>39</v>
      </c>
      <c r="J1431" s="186" t="s">
        <v>654</v>
      </c>
      <c r="K1431" s="187" t="s">
        <v>655</v>
      </c>
      <c r="Q1431" s="672"/>
      <c r="R1431" s="672"/>
      <c r="S1431" s="672"/>
    </row>
    <row r="1432" spans="1:19" ht="13.5">
      <c r="A1432" s="701" t="s">
        <v>1128</v>
      </c>
      <c r="C1432" s="194"/>
      <c r="D1432" s="722" t="s">
        <v>656</v>
      </c>
      <c r="E1432" s="189"/>
      <c r="G1432" s="195"/>
      <c r="H1432" s="189"/>
      <c r="I1432" s="189"/>
      <c r="J1432" s="189"/>
      <c r="K1432" s="198"/>
      <c r="Q1432" s="672"/>
      <c r="R1432" s="672"/>
      <c r="S1432" s="672"/>
    </row>
    <row r="1433" spans="1:19" ht="13.5">
      <c r="A1433" s="701" t="s">
        <v>618</v>
      </c>
      <c r="B1433" t="s">
        <v>656</v>
      </c>
      <c r="C1433" s="188" t="s">
        <v>657</v>
      </c>
      <c r="D1433" s="699" t="s">
        <v>658</v>
      </c>
      <c r="E1433" s="189"/>
      <c r="G1433" s="190" t="s">
        <v>659</v>
      </c>
      <c r="H1433" s="191">
        <v>0.1</v>
      </c>
      <c r="I1433" s="191">
        <f>H1433*8/$F$1430</f>
        <v>0.13333333333333333</v>
      </c>
      <c r="J1433" s="192">
        <v>10.51</v>
      </c>
      <c r="K1433" s="193">
        <f>I1433*J1433</f>
        <v>1.4013333333333333</v>
      </c>
      <c r="M1433" s="205">
        <v>2</v>
      </c>
      <c r="N1433" t="s">
        <v>414</v>
      </c>
      <c r="O1433" s="205">
        <f>I1433*M1433</f>
        <v>0.26666666666666666</v>
      </c>
      <c r="P1433" s="706">
        <f>O1433*J1433</f>
        <v>2.8026666666666666</v>
      </c>
      <c r="Q1433" s="672"/>
      <c r="R1433" s="672"/>
      <c r="S1433" s="672"/>
    </row>
    <row r="1434" spans="1:19" ht="13.5">
      <c r="A1434" s="701" t="s">
        <v>618</v>
      </c>
      <c r="B1434" t="s">
        <v>656</v>
      </c>
      <c r="C1434" s="188"/>
      <c r="D1434" s="699" t="s">
        <v>668</v>
      </c>
      <c r="E1434" s="189"/>
      <c r="G1434" s="190" t="s">
        <v>659</v>
      </c>
      <c r="H1434" s="191">
        <v>1</v>
      </c>
      <c r="I1434" s="191">
        <f t="shared" ref="I1434:I1436" si="86">H1434*8/$F$1430</f>
        <v>1.3333333333333333</v>
      </c>
      <c r="J1434" s="192">
        <v>9.3000000000000007</v>
      </c>
      <c r="K1434" s="193">
        <f>I1434*J1434</f>
        <v>12.4</v>
      </c>
      <c r="M1434" s="205">
        <v>2</v>
      </c>
      <c r="N1434" t="s">
        <v>414</v>
      </c>
      <c r="O1434" s="205">
        <f>I1434*M1434</f>
        <v>2.6666666666666665</v>
      </c>
      <c r="P1434" s="706">
        <f>O1434*J1434</f>
        <v>24.8</v>
      </c>
      <c r="Q1434" s="672"/>
      <c r="R1434" s="672"/>
      <c r="S1434" s="672"/>
    </row>
    <row r="1435" spans="1:19" ht="13.5">
      <c r="A1435" s="701" t="s">
        <v>618</v>
      </c>
      <c r="B1435" t="s">
        <v>656</v>
      </c>
      <c r="C1435" s="188"/>
      <c r="D1435" s="699" t="s">
        <v>757</v>
      </c>
      <c r="E1435" s="189"/>
      <c r="G1435" s="190" t="s">
        <v>659</v>
      </c>
      <c r="H1435" s="191">
        <v>1</v>
      </c>
      <c r="I1435" s="191">
        <f t="shared" si="86"/>
        <v>1.3333333333333333</v>
      </c>
      <c r="J1435" s="192">
        <v>12.53</v>
      </c>
      <c r="K1435" s="193">
        <f>I1435*J1435</f>
        <v>16.706666666666663</v>
      </c>
      <c r="M1435" s="205">
        <v>2</v>
      </c>
      <c r="N1435" t="s">
        <v>414</v>
      </c>
      <c r="O1435" s="205">
        <f>I1435*M1435</f>
        <v>2.6666666666666665</v>
      </c>
      <c r="P1435" s="706">
        <f>O1435*J1435</f>
        <v>33.413333333333327</v>
      </c>
      <c r="Q1435" s="672"/>
      <c r="R1435" s="672"/>
      <c r="S1435" s="672"/>
    </row>
    <row r="1436" spans="1:19" ht="13.5">
      <c r="A1436" s="701" t="s">
        <v>618</v>
      </c>
      <c r="B1436" t="s">
        <v>656</v>
      </c>
      <c r="C1436" s="188" t="s">
        <v>660</v>
      </c>
      <c r="D1436" s="699" t="s">
        <v>661</v>
      </c>
      <c r="E1436" s="189"/>
      <c r="G1436" s="190" t="s">
        <v>659</v>
      </c>
      <c r="H1436" s="191">
        <v>1</v>
      </c>
      <c r="I1436" s="191">
        <f t="shared" si="86"/>
        <v>1.3333333333333333</v>
      </c>
      <c r="J1436" s="192">
        <v>6.88</v>
      </c>
      <c r="K1436" s="193">
        <f>I1436*J1436</f>
        <v>9.173333333333332</v>
      </c>
      <c r="M1436" s="205">
        <v>2</v>
      </c>
      <c r="N1436" t="s">
        <v>414</v>
      </c>
      <c r="O1436" s="205">
        <f>I1436*M1436</f>
        <v>2.6666666666666665</v>
      </c>
      <c r="P1436" s="706">
        <f>O1436*J1436</f>
        <v>18.346666666666664</v>
      </c>
      <c r="Q1436" s="672"/>
      <c r="R1436" s="672"/>
      <c r="S1436" s="672"/>
    </row>
    <row r="1437" spans="1:19" ht="13.5">
      <c r="A1437" s="701" t="s">
        <v>1128</v>
      </c>
      <c r="C1437" s="194"/>
      <c r="D1437" s="723"/>
      <c r="E1437" s="189"/>
      <c r="G1437" s="195"/>
      <c r="H1437" s="189"/>
      <c r="I1437" s="189"/>
      <c r="J1437" s="196"/>
      <c r="K1437" s="197">
        <f>SUM(K1433:K1436)</f>
        <v>39.681333333333328</v>
      </c>
      <c r="Q1437" s="672"/>
      <c r="R1437" s="672"/>
      <c r="S1437" s="672"/>
    </row>
    <row r="1438" spans="1:19" ht="13.5">
      <c r="A1438" s="701" t="s">
        <v>1128</v>
      </c>
      <c r="C1438" s="194"/>
      <c r="D1438" s="722" t="s">
        <v>667</v>
      </c>
      <c r="E1438" s="189"/>
      <c r="G1438" s="195"/>
      <c r="H1438" s="189"/>
      <c r="I1438" s="189"/>
      <c r="J1438" s="189"/>
      <c r="K1438" s="198"/>
      <c r="Q1438" s="672"/>
      <c r="R1438" s="672"/>
      <c r="S1438" s="672"/>
    </row>
    <row r="1439" spans="1:19" ht="25.5">
      <c r="A1439" s="701" t="s">
        <v>618</v>
      </c>
      <c r="B1439" t="s">
        <v>667</v>
      </c>
      <c r="C1439" s="188"/>
      <c r="D1439" s="699" t="s">
        <v>809</v>
      </c>
      <c r="E1439" s="189"/>
      <c r="G1439" s="190" t="s">
        <v>690</v>
      </c>
      <c r="H1439" s="189"/>
      <c r="I1439" s="191">
        <v>1</v>
      </c>
      <c r="J1439" s="192">
        <f>100/3.5</f>
        <v>28.571428571428573</v>
      </c>
      <c r="K1439" s="193">
        <f>I1439*J1439</f>
        <v>28.571428571428573</v>
      </c>
      <c r="M1439" s="205">
        <v>2</v>
      </c>
      <c r="N1439" t="s">
        <v>414</v>
      </c>
      <c r="O1439" s="205">
        <f>I1439*M1439</f>
        <v>2</v>
      </c>
      <c r="P1439" s="706">
        <f>O1439*J1439</f>
        <v>57.142857142857146</v>
      </c>
      <c r="Q1439" s="672"/>
      <c r="R1439" s="672"/>
      <c r="S1439" s="672"/>
    </row>
    <row r="1440" spans="1:19" ht="13.5">
      <c r="A1440" s="701" t="s">
        <v>618</v>
      </c>
      <c r="B1440" t="s">
        <v>667</v>
      </c>
      <c r="C1440" s="188"/>
      <c r="D1440" s="699" t="s">
        <v>730</v>
      </c>
      <c r="E1440" s="189"/>
      <c r="G1440" s="190" t="s">
        <v>359</v>
      </c>
      <c r="H1440" s="189"/>
      <c r="I1440" s="191">
        <v>0.3</v>
      </c>
      <c r="J1440" s="192">
        <f>+J1420</f>
        <v>6.26</v>
      </c>
      <c r="K1440" s="193">
        <f>I1440*J1440</f>
        <v>1.8779999999999999</v>
      </c>
      <c r="M1440" s="205">
        <v>2</v>
      </c>
      <c r="N1440" t="s">
        <v>414</v>
      </c>
      <c r="O1440" s="205">
        <f>I1440*M1440</f>
        <v>0.6</v>
      </c>
      <c r="P1440" s="706">
        <f>O1440*J1440</f>
        <v>3.7559999999999998</v>
      </c>
      <c r="Q1440" s="672"/>
      <c r="R1440" s="672"/>
      <c r="S1440" s="672"/>
    </row>
    <row r="1441" spans="1:19" ht="13.5">
      <c r="A1441" s="701" t="s">
        <v>618</v>
      </c>
      <c r="B1441" t="s">
        <v>667</v>
      </c>
      <c r="C1441" s="188"/>
      <c r="D1441" s="699" t="s">
        <v>830</v>
      </c>
      <c r="E1441" s="189"/>
      <c r="G1441" s="190" t="s">
        <v>695</v>
      </c>
      <c r="H1441" s="189"/>
      <c r="I1441" s="191">
        <v>0.03</v>
      </c>
      <c r="J1441" s="192">
        <v>100</v>
      </c>
      <c r="K1441" s="193">
        <f>I1441*J1441</f>
        <v>3</v>
      </c>
      <c r="M1441" s="205">
        <v>2</v>
      </c>
      <c r="N1441" t="s">
        <v>414</v>
      </c>
      <c r="O1441" s="205">
        <f>I1441*M1441</f>
        <v>0.06</v>
      </c>
      <c r="P1441" s="706">
        <f>O1441*J1441</f>
        <v>6</v>
      </c>
      <c r="Q1441" s="672"/>
      <c r="R1441" s="672"/>
      <c r="S1441" s="672"/>
    </row>
    <row r="1442" spans="1:19" ht="13.5">
      <c r="A1442" s="701" t="s">
        <v>1128</v>
      </c>
      <c r="C1442" s="194"/>
      <c r="D1442" s="723"/>
      <c r="E1442" s="189"/>
      <c r="G1442" s="195"/>
      <c r="H1442" s="189"/>
      <c r="I1442" s="189"/>
      <c r="J1442" s="196"/>
      <c r="K1442" s="197">
        <f>SUM(K1439:K1441)</f>
        <v>33.44942857142857</v>
      </c>
      <c r="Q1442" s="672"/>
      <c r="R1442" s="672"/>
      <c r="S1442" s="672"/>
    </row>
    <row r="1443" spans="1:19" ht="13.5">
      <c r="A1443" s="701" t="s">
        <v>1128</v>
      </c>
      <c r="C1443" s="194"/>
      <c r="D1443" s="722" t="s">
        <v>662</v>
      </c>
      <c r="E1443" s="189"/>
      <c r="G1443" s="195"/>
      <c r="H1443" s="189"/>
      <c r="I1443" s="189"/>
      <c r="J1443" s="189"/>
      <c r="K1443" s="198"/>
      <c r="Q1443" s="672"/>
      <c r="R1443" s="672"/>
      <c r="S1443" s="672"/>
    </row>
    <row r="1444" spans="1:19" ht="25.5">
      <c r="A1444" s="701" t="s">
        <v>618</v>
      </c>
      <c r="B1444" t="s">
        <v>662</v>
      </c>
      <c r="C1444" s="188" t="s">
        <v>663</v>
      </c>
      <c r="D1444" s="699" t="s">
        <v>664</v>
      </c>
      <c r="E1444" s="189"/>
      <c r="G1444" s="190" t="s">
        <v>665</v>
      </c>
      <c r="H1444" s="189"/>
      <c r="I1444" s="191">
        <v>5</v>
      </c>
      <c r="J1444" s="192">
        <f>K1437</f>
        <v>39.681333333333328</v>
      </c>
      <c r="K1444" s="193">
        <f>I1444*J1444/100</f>
        <v>1.9840666666666664</v>
      </c>
      <c r="M1444" s="205">
        <v>2</v>
      </c>
      <c r="N1444" t="s">
        <v>414</v>
      </c>
      <c r="O1444" s="205">
        <f>I1444*M1444</f>
        <v>10</v>
      </c>
      <c r="P1444" s="706">
        <f>O1444*J1444/100</f>
        <v>3.9681333333333328</v>
      </c>
      <c r="Q1444" s="672"/>
      <c r="R1444" s="672"/>
      <c r="S1444" s="672"/>
    </row>
    <row r="1445" spans="1:19" ht="13.5">
      <c r="A1445" s="701" t="s">
        <v>618</v>
      </c>
      <c r="B1445" t="s">
        <v>662</v>
      </c>
      <c r="C1445" s="188"/>
      <c r="D1445" s="724" t="s">
        <v>760</v>
      </c>
      <c r="E1445" s="189"/>
      <c r="G1445" s="190" t="s">
        <v>666</v>
      </c>
      <c r="H1445" s="191">
        <v>1</v>
      </c>
      <c r="I1445" s="191">
        <f>H1445*8/$H$1430</f>
        <v>1.3333333333333333</v>
      </c>
      <c r="J1445" s="192">
        <f>+J1425</f>
        <v>1.5</v>
      </c>
      <c r="K1445" s="193">
        <f>I1445*J1445</f>
        <v>2</v>
      </c>
      <c r="M1445" s="205">
        <v>2</v>
      </c>
      <c r="N1445" t="s">
        <v>414</v>
      </c>
      <c r="O1445" s="205">
        <f>I1445*M1445</f>
        <v>2.6666666666666665</v>
      </c>
      <c r="P1445" s="706">
        <f>O1445*J1445</f>
        <v>4</v>
      </c>
      <c r="Q1445" s="672"/>
      <c r="R1445" s="672"/>
      <c r="S1445" s="672"/>
    </row>
    <row r="1446" spans="1:19" ht="13.5">
      <c r="A1446" s="701" t="s">
        <v>618</v>
      </c>
      <c r="B1446" t="s">
        <v>662</v>
      </c>
      <c r="C1446" s="188"/>
      <c r="D1446" s="724" t="s">
        <v>726</v>
      </c>
      <c r="E1446" s="189"/>
      <c r="G1446" s="190" t="s">
        <v>666</v>
      </c>
      <c r="H1446" s="191">
        <v>1</v>
      </c>
      <c r="I1446" s="191">
        <f>H1446*8/$H$1430</f>
        <v>1.3333333333333333</v>
      </c>
      <c r="J1446" s="192">
        <f>+J1426</f>
        <v>5</v>
      </c>
      <c r="K1446" s="193">
        <f>I1446*J1446</f>
        <v>6.6666666666666661</v>
      </c>
      <c r="M1446" s="205">
        <v>2</v>
      </c>
      <c r="N1446" t="s">
        <v>414</v>
      </c>
      <c r="O1446" s="205">
        <f>I1446*M1446</f>
        <v>2.6666666666666665</v>
      </c>
      <c r="P1446" s="706">
        <f>O1446*J1446</f>
        <v>13.333333333333332</v>
      </c>
      <c r="Q1446" s="672"/>
      <c r="R1446" s="672"/>
      <c r="S1446" s="672"/>
    </row>
    <row r="1447" spans="1:19" ht="14.25" thickBot="1">
      <c r="A1447" s="701" t="s">
        <v>1128</v>
      </c>
      <c r="C1447" s="199"/>
      <c r="D1447" s="725"/>
      <c r="E1447" s="200"/>
      <c r="F1447" s="201"/>
      <c r="G1447" s="206"/>
      <c r="H1447" s="200"/>
      <c r="I1447" s="200"/>
      <c r="J1447" s="202"/>
      <c r="K1447" s="203">
        <f>SUM(K1444:K1446)</f>
        <v>10.650733333333331</v>
      </c>
      <c r="Q1447" s="672"/>
      <c r="R1447" s="672"/>
      <c r="S1447" s="672"/>
    </row>
    <row r="1448" spans="1:19" ht="13.5" thickBot="1">
      <c r="A1448" s="701" t="s">
        <v>1128</v>
      </c>
      <c r="Q1448" s="672"/>
      <c r="R1448" s="672"/>
      <c r="S1448" s="672"/>
    </row>
    <row r="1449" spans="1:19">
      <c r="A1449" s="701" t="s">
        <v>1128</v>
      </c>
      <c r="C1449" s="176" t="s">
        <v>645</v>
      </c>
      <c r="D1449" s="212" t="str">
        <f>+QPS!C109</f>
        <v>3.06.50</v>
      </c>
      <c r="E1449" s="2282" t="str">
        <f>+QPS!G109</f>
        <v>SUMINISTRO Y MONTAJE DE TEE RED 3000# SW STL A105</v>
      </c>
      <c r="F1449" s="2282"/>
      <c r="G1449" s="2282"/>
      <c r="H1449" s="2282"/>
      <c r="I1449" s="2282"/>
      <c r="J1449" s="2282"/>
      <c r="K1449" s="2283"/>
      <c r="Q1449" s="672">
        <f>QPS!V109</f>
        <v>667.74796190476195</v>
      </c>
      <c r="R1449" s="672">
        <f>SUM(P1449:P1468)</f>
        <v>667.74796190476184</v>
      </c>
      <c r="S1449" s="672">
        <f>Q1449-R1449</f>
        <v>0</v>
      </c>
    </row>
    <row r="1450" spans="1:19">
      <c r="A1450" s="701" t="s">
        <v>1128</v>
      </c>
      <c r="C1450" s="181" t="s">
        <v>646</v>
      </c>
      <c r="D1450" s="720" t="s">
        <v>675</v>
      </c>
      <c r="E1450" s="207" t="s">
        <v>648</v>
      </c>
      <c r="F1450" s="208">
        <v>6</v>
      </c>
      <c r="G1450" s="207" t="s">
        <v>649</v>
      </c>
      <c r="H1450" s="209">
        <f>F1450</f>
        <v>6</v>
      </c>
      <c r="I1450" s="210"/>
      <c r="J1450" s="211" t="s">
        <v>676</v>
      </c>
      <c r="K1450" s="182">
        <f>+K1457+K1462+K1467</f>
        <v>83.468495238095244</v>
      </c>
      <c r="Q1450" s="672"/>
      <c r="R1450" s="672"/>
      <c r="S1450" s="672"/>
    </row>
    <row r="1451" spans="1:19" ht="13.5" thickBot="1">
      <c r="A1451" s="701" t="s">
        <v>1128</v>
      </c>
      <c r="C1451" s="183" t="s">
        <v>651</v>
      </c>
      <c r="D1451" s="721" t="s">
        <v>652</v>
      </c>
      <c r="E1451" s="184"/>
      <c r="F1451" s="185"/>
      <c r="G1451" s="186" t="s">
        <v>44</v>
      </c>
      <c r="H1451" s="186" t="s">
        <v>653</v>
      </c>
      <c r="I1451" s="186" t="s">
        <v>39</v>
      </c>
      <c r="J1451" s="186" t="s">
        <v>654</v>
      </c>
      <c r="K1451" s="187" t="s">
        <v>655</v>
      </c>
      <c r="Q1451" s="672"/>
      <c r="R1451" s="672"/>
      <c r="S1451" s="672"/>
    </row>
    <row r="1452" spans="1:19" ht="13.5">
      <c r="A1452" s="701" t="s">
        <v>1128</v>
      </c>
      <c r="C1452" s="194"/>
      <c r="D1452" s="722" t="s">
        <v>656</v>
      </c>
      <c r="E1452" s="189"/>
      <c r="G1452" s="195"/>
      <c r="H1452" s="189"/>
      <c r="I1452" s="189"/>
      <c r="J1452" s="189"/>
      <c r="K1452" s="198"/>
      <c r="Q1452" s="672"/>
      <c r="R1452" s="672"/>
      <c r="S1452" s="672"/>
    </row>
    <row r="1453" spans="1:19" ht="13.5">
      <c r="A1453" s="701" t="s">
        <v>619</v>
      </c>
      <c r="B1453" t="s">
        <v>656</v>
      </c>
      <c r="C1453" s="188" t="s">
        <v>657</v>
      </c>
      <c r="D1453" s="699" t="s">
        <v>658</v>
      </c>
      <c r="E1453" s="189"/>
      <c r="G1453" s="190" t="s">
        <v>659</v>
      </c>
      <c r="H1453" s="191">
        <v>0.1</v>
      </c>
      <c r="I1453" s="191">
        <f>H1453*8/$F$1450</f>
        <v>0.13333333333333333</v>
      </c>
      <c r="J1453" s="192">
        <v>10.51</v>
      </c>
      <c r="K1453" s="193">
        <f>I1453*J1453</f>
        <v>1.4013333333333333</v>
      </c>
      <c r="M1453" s="205">
        <v>8</v>
      </c>
      <c r="N1453" t="s">
        <v>414</v>
      </c>
      <c r="O1453" s="205">
        <f>I1453*M1453</f>
        <v>1.0666666666666667</v>
      </c>
      <c r="P1453" s="706">
        <f>O1453*J1453</f>
        <v>11.210666666666667</v>
      </c>
      <c r="Q1453" s="672"/>
      <c r="R1453" s="672"/>
      <c r="S1453" s="672"/>
    </row>
    <row r="1454" spans="1:19" ht="13.5">
      <c r="A1454" s="701" t="s">
        <v>619</v>
      </c>
      <c r="B1454" t="s">
        <v>656</v>
      </c>
      <c r="C1454" s="188"/>
      <c r="D1454" s="699" t="s">
        <v>668</v>
      </c>
      <c r="E1454" s="189"/>
      <c r="G1454" s="190" t="s">
        <v>659</v>
      </c>
      <c r="H1454" s="191">
        <v>1</v>
      </c>
      <c r="I1454" s="191">
        <f t="shared" ref="I1454:I1456" si="87">H1454*8/$F$1450</f>
        <v>1.3333333333333333</v>
      </c>
      <c r="J1454" s="192">
        <v>9.3000000000000007</v>
      </c>
      <c r="K1454" s="193">
        <f>I1454*J1454</f>
        <v>12.4</v>
      </c>
      <c r="M1454" s="205">
        <v>8</v>
      </c>
      <c r="N1454" t="s">
        <v>414</v>
      </c>
      <c r="O1454" s="205">
        <f>I1454*M1454</f>
        <v>10.666666666666666</v>
      </c>
      <c r="P1454" s="706">
        <f>O1454*J1454</f>
        <v>99.2</v>
      </c>
      <c r="Q1454" s="672"/>
      <c r="R1454" s="672"/>
      <c r="S1454" s="672"/>
    </row>
    <row r="1455" spans="1:19" ht="13.5">
      <c r="A1455" s="701" t="s">
        <v>619</v>
      </c>
      <c r="B1455" t="s">
        <v>656</v>
      </c>
      <c r="C1455" s="188"/>
      <c r="D1455" s="699" t="s">
        <v>757</v>
      </c>
      <c r="E1455" s="189"/>
      <c r="G1455" s="190" t="s">
        <v>659</v>
      </c>
      <c r="H1455" s="191">
        <v>1</v>
      </c>
      <c r="I1455" s="191">
        <f t="shared" si="87"/>
        <v>1.3333333333333333</v>
      </c>
      <c r="J1455" s="192">
        <v>12.53</v>
      </c>
      <c r="K1455" s="193">
        <f>I1455*J1455</f>
        <v>16.706666666666663</v>
      </c>
      <c r="M1455" s="205">
        <v>8</v>
      </c>
      <c r="N1455" t="s">
        <v>414</v>
      </c>
      <c r="O1455" s="205">
        <f>I1455*M1455</f>
        <v>10.666666666666666</v>
      </c>
      <c r="P1455" s="706">
        <f>O1455*J1455</f>
        <v>133.65333333333331</v>
      </c>
      <c r="Q1455" s="672"/>
      <c r="R1455" s="672"/>
      <c r="S1455" s="672"/>
    </row>
    <row r="1456" spans="1:19" ht="13.5">
      <c r="A1456" s="701" t="s">
        <v>619</v>
      </c>
      <c r="B1456" t="s">
        <v>656</v>
      </c>
      <c r="C1456" s="188" t="s">
        <v>660</v>
      </c>
      <c r="D1456" s="699" t="s">
        <v>661</v>
      </c>
      <c r="E1456" s="189"/>
      <c r="G1456" s="190" t="s">
        <v>659</v>
      </c>
      <c r="H1456" s="191">
        <v>1</v>
      </c>
      <c r="I1456" s="191">
        <f t="shared" si="87"/>
        <v>1.3333333333333333</v>
      </c>
      <c r="J1456" s="192">
        <v>6.88</v>
      </c>
      <c r="K1456" s="193">
        <f>I1456*J1456</f>
        <v>9.173333333333332</v>
      </c>
      <c r="M1456" s="205">
        <v>8</v>
      </c>
      <c r="N1456" t="s">
        <v>414</v>
      </c>
      <c r="O1456" s="205">
        <f>I1456*M1456</f>
        <v>10.666666666666666</v>
      </c>
      <c r="P1456" s="706">
        <f>O1456*J1456</f>
        <v>73.386666666666656</v>
      </c>
      <c r="Q1456" s="672"/>
      <c r="R1456" s="672"/>
      <c r="S1456" s="672"/>
    </row>
    <row r="1457" spans="1:19" ht="13.5">
      <c r="A1457" s="701" t="s">
        <v>1128</v>
      </c>
      <c r="C1457" s="194"/>
      <c r="D1457" s="723"/>
      <c r="E1457" s="189"/>
      <c r="G1457" s="195"/>
      <c r="H1457" s="189"/>
      <c r="I1457" s="189"/>
      <c r="J1457" s="196"/>
      <c r="K1457" s="197">
        <f>SUM(K1453:K1456)</f>
        <v>39.681333333333328</v>
      </c>
      <c r="Q1457" s="672"/>
      <c r="R1457" s="672"/>
      <c r="S1457" s="672"/>
    </row>
    <row r="1458" spans="1:19" ht="13.5">
      <c r="A1458" s="701" t="s">
        <v>1128</v>
      </c>
      <c r="C1458" s="194"/>
      <c r="D1458" s="722" t="s">
        <v>667</v>
      </c>
      <c r="E1458" s="189"/>
      <c r="G1458" s="195"/>
      <c r="H1458" s="189"/>
      <c r="I1458" s="189"/>
      <c r="J1458" s="189"/>
      <c r="K1458" s="198"/>
      <c r="Q1458" s="672"/>
      <c r="R1458" s="672"/>
      <c r="S1458" s="672"/>
    </row>
    <row r="1459" spans="1:19" ht="25.5">
      <c r="A1459" s="701" t="s">
        <v>619</v>
      </c>
      <c r="B1459" t="s">
        <v>667</v>
      </c>
      <c r="C1459" s="188"/>
      <c r="D1459" s="699" t="s">
        <v>808</v>
      </c>
      <c r="E1459" s="189"/>
      <c r="G1459" s="190" t="s">
        <v>690</v>
      </c>
      <c r="H1459" s="189"/>
      <c r="I1459" s="191">
        <v>1</v>
      </c>
      <c r="J1459" s="192">
        <f>100/3.5</f>
        <v>28.571428571428573</v>
      </c>
      <c r="K1459" s="193">
        <f>I1459*J1459</f>
        <v>28.571428571428573</v>
      </c>
      <c r="M1459" s="205">
        <v>8</v>
      </c>
      <c r="N1459" t="s">
        <v>414</v>
      </c>
      <c r="O1459" s="205">
        <f>I1459*M1459</f>
        <v>8</v>
      </c>
      <c r="P1459" s="706">
        <f>O1459*J1459</f>
        <v>228.57142857142858</v>
      </c>
      <c r="Q1459" s="672"/>
      <c r="R1459" s="672"/>
      <c r="S1459" s="672"/>
    </row>
    <row r="1460" spans="1:19" ht="13.5">
      <c r="A1460" s="701" t="s">
        <v>619</v>
      </c>
      <c r="B1460" t="s">
        <v>667</v>
      </c>
      <c r="C1460" s="188"/>
      <c r="D1460" s="699" t="s">
        <v>730</v>
      </c>
      <c r="E1460" s="189"/>
      <c r="G1460" s="190" t="s">
        <v>359</v>
      </c>
      <c r="H1460" s="189"/>
      <c r="I1460" s="191">
        <v>0.25</v>
      </c>
      <c r="J1460" s="192">
        <f>+J1440</f>
        <v>6.26</v>
      </c>
      <c r="K1460" s="193">
        <f>I1460*J1460</f>
        <v>1.5649999999999999</v>
      </c>
      <c r="M1460" s="205">
        <v>8</v>
      </c>
      <c r="N1460" t="s">
        <v>414</v>
      </c>
      <c r="O1460" s="205">
        <f>I1460*M1460</f>
        <v>2</v>
      </c>
      <c r="P1460" s="706">
        <f>O1460*J1460</f>
        <v>12.52</v>
      </c>
      <c r="Q1460" s="672"/>
      <c r="R1460" s="672"/>
      <c r="S1460" s="672"/>
    </row>
    <row r="1461" spans="1:19" ht="13.5">
      <c r="A1461" s="701" t="s">
        <v>619</v>
      </c>
      <c r="B1461" t="s">
        <v>667</v>
      </c>
      <c r="C1461" s="188"/>
      <c r="D1461" s="699" t="s">
        <v>830</v>
      </c>
      <c r="E1461" s="189"/>
      <c r="G1461" s="190" t="s">
        <v>695</v>
      </c>
      <c r="H1461" s="189"/>
      <c r="I1461" s="191">
        <v>0.03</v>
      </c>
      <c r="J1461" s="192">
        <v>100</v>
      </c>
      <c r="K1461" s="193">
        <f>I1461*J1461</f>
        <v>3</v>
      </c>
      <c r="M1461" s="205">
        <v>8</v>
      </c>
      <c r="N1461" t="s">
        <v>414</v>
      </c>
      <c r="O1461" s="205">
        <f>I1461*M1461</f>
        <v>0.24</v>
      </c>
      <c r="P1461" s="706">
        <f>O1461*J1461</f>
        <v>24</v>
      </c>
      <c r="Q1461" s="672"/>
      <c r="R1461" s="672"/>
      <c r="S1461" s="672"/>
    </row>
    <row r="1462" spans="1:19" ht="13.5">
      <c r="A1462" s="701" t="s">
        <v>1128</v>
      </c>
      <c r="C1462" s="194"/>
      <c r="D1462" s="723"/>
      <c r="E1462" s="189"/>
      <c r="G1462" s="195"/>
      <c r="H1462" s="189"/>
      <c r="I1462" s="189"/>
      <c r="J1462" s="196"/>
      <c r="K1462" s="197">
        <f>SUM(K1459:K1461)</f>
        <v>33.136428571428574</v>
      </c>
      <c r="Q1462" s="672"/>
      <c r="R1462" s="672"/>
      <c r="S1462" s="672"/>
    </row>
    <row r="1463" spans="1:19" ht="13.5">
      <c r="A1463" s="701" t="s">
        <v>1128</v>
      </c>
      <c r="C1463" s="194"/>
      <c r="D1463" s="722" t="s">
        <v>662</v>
      </c>
      <c r="E1463" s="189"/>
      <c r="G1463" s="195"/>
      <c r="H1463" s="189"/>
      <c r="I1463" s="189"/>
      <c r="J1463" s="189"/>
      <c r="K1463" s="198"/>
      <c r="Q1463" s="672"/>
      <c r="R1463" s="672"/>
      <c r="S1463" s="672"/>
    </row>
    <row r="1464" spans="1:19" ht="25.5">
      <c r="A1464" s="701" t="s">
        <v>619</v>
      </c>
      <c r="B1464" t="s">
        <v>662</v>
      </c>
      <c r="C1464" s="188" t="s">
        <v>663</v>
      </c>
      <c r="D1464" s="699" t="s">
        <v>664</v>
      </c>
      <c r="E1464" s="189"/>
      <c r="G1464" s="190" t="s">
        <v>665</v>
      </c>
      <c r="H1464" s="189"/>
      <c r="I1464" s="191">
        <v>5</v>
      </c>
      <c r="J1464" s="192">
        <f>K1457</f>
        <v>39.681333333333328</v>
      </c>
      <c r="K1464" s="193">
        <f>I1464*J1464/100</f>
        <v>1.9840666666666664</v>
      </c>
      <c r="M1464" s="205">
        <v>8</v>
      </c>
      <c r="N1464" t="s">
        <v>414</v>
      </c>
      <c r="O1464" s="205">
        <f>I1464*M1464</f>
        <v>40</v>
      </c>
      <c r="P1464" s="706">
        <f>O1464*J1464/100</f>
        <v>15.872533333333331</v>
      </c>
      <c r="Q1464" s="672"/>
      <c r="R1464" s="672"/>
      <c r="S1464" s="672"/>
    </row>
    <row r="1465" spans="1:19" ht="13.5">
      <c r="A1465" s="701" t="s">
        <v>619</v>
      </c>
      <c r="B1465" t="s">
        <v>662</v>
      </c>
      <c r="C1465" s="188"/>
      <c r="D1465" s="724" t="s">
        <v>760</v>
      </c>
      <c r="E1465" s="189"/>
      <c r="G1465" s="190" t="s">
        <v>666</v>
      </c>
      <c r="H1465" s="191">
        <v>1</v>
      </c>
      <c r="I1465" s="191">
        <f>H1465*8/$H$1450</f>
        <v>1.3333333333333333</v>
      </c>
      <c r="J1465" s="192">
        <f>+J1445</f>
        <v>1.5</v>
      </c>
      <c r="K1465" s="193">
        <f>I1465*J1465</f>
        <v>2</v>
      </c>
      <c r="M1465" s="205">
        <v>8</v>
      </c>
      <c r="N1465" t="s">
        <v>414</v>
      </c>
      <c r="O1465" s="205">
        <f>I1465*M1465</f>
        <v>10.666666666666666</v>
      </c>
      <c r="P1465" s="706">
        <f>O1465*J1465</f>
        <v>16</v>
      </c>
      <c r="Q1465" s="672"/>
      <c r="R1465" s="672"/>
      <c r="S1465" s="672"/>
    </row>
    <row r="1466" spans="1:19" ht="13.5">
      <c r="A1466" s="701" t="s">
        <v>619</v>
      </c>
      <c r="B1466" t="s">
        <v>662</v>
      </c>
      <c r="C1466" s="188"/>
      <c r="D1466" s="724" t="s">
        <v>726</v>
      </c>
      <c r="E1466" s="189"/>
      <c r="G1466" s="190" t="s">
        <v>666</v>
      </c>
      <c r="H1466" s="191">
        <v>1</v>
      </c>
      <c r="I1466" s="191">
        <f>H1466*8/$H$1450</f>
        <v>1.3333333333333333</v>
      </c>
      <c r="J1466" s="192">
        <f>+J1446</f>
        <v>5</v>
      </c>
      <c r="K1466" s="193">
        <f>I1466*J1466</f>
        <v>6.6666666666666661</v>
      </c>
      <c r="M1466" s="205">
        <v>8</v>
      </c>
      <c r="N1466" t="s">
        <v>414</v>
      </c>
      <c r="O1466" s="205">
        <f>I1466*M1466</f>
        <v>10.666666666666666</v>
      </c>
      <c r="P1466" s="706">
        <f>O1466*J1466</f>
        <v>53.333333333333329</v>
      </c>
      <c r="Q1466" s="672"/>
      <c r="R1466" s="672"/>
      <c r="S1466" s="672"/>
    </row>
    <row r="1467" spans="1:19" ht="14.25" thickBot="1">
      <c r="A1467" s="701" t="s">
        <v>1128</v>
      </c>
      <c r="C1467" s="199"/>
      <c r="D1467" s="725"/>
      <c r="E1467" s="200"/>
      <c r="F1467" s="201"/>
      <c r="G1467" s="206"/>
      <c r="H1467" s="200"/>
      <c r="I1467" s="200"/>
      <c r="J1467" s="202"/>
      <c r="K1467" s="203">
        <f>SUM(K1464:K1466)</f>
        <v>10.650733333333331</v>
      </c>
      <c r="Q1467" s="672"/>
      <c r="R1467" s="672"/>
      <c r="S1467" s="672"/>
    </row>
    <row r="1468" spans="1:19" ht="13.5" thickBot="1">
      <c r="A1468" s="701" t="s">
        <v>1128</v>
      </c>
      <c r="Q1468" s="672"/>
      <c r="R1468" s="672"/>
      <c r="S1468" s="672"/>
    </row>
    <row r="1469" spans="1:19">
      <c r="A1469" s="701" t="s">
        <v>1128</v>
      </c>
      <c r="C1469" s="176" t="s">
        <v>645</v>
      </c>
      <c r="D1469" s="212" t="str">
        <f>+QPS!C110</f>
        <v>3.06.51</v>
      </c>
      <c r="E1469" s="2282" t="str">
        <f>+QPS!G110</f>
        <v>SUMINISTRO Y MONTAJE DE TEE RED 3000# SW STL A105</v>
      </c>
      <c r="F1469" s="2282"/>
      <c r="G1469" s="2282"/>
      <c r="H1469" s="2282"/>
      <c r="I1469" s="2282"/>
      <c r="J1469" s="2282"/>
      <c r="K1469" s="2283"/>
      <c r="Q1469" s="672">
        <f>QPS!V110</f>
        <v>498.93297142857136</v>
      </c>
      <c r="R1469" s="672">
        <f>SUM(P1469:P1488)</f>
        <v>498.93297142857142</v>
      </c>
      <c r="S1469" s="672">
        <f>Q1469-R1469</f>
        <v>0</v>
      </c>
    </row>
    <row r="1470" spans="1:19">
      <c r="A1470" s="701" t="s">
        <v>1128</v>
      </c>
      <c r="C1470" s="181" t="s">
        <v>646</v>
      </c>
      <c r="D1470" s="720" t="s">
        <v>675</v>
      </c>
      <c r="E1470" s="207" t="s">
        <v>648</v>
      </c>
      <c r="F1470" s="208">
        <v>6</v>
      </c>
      <c r="G1470" s="207" t="s">
        <v>649</v>
      </c>
      <c r="H1470" s="209">
        <f>F1470</f>
        <v>6</v>
      </c>
      <c r="I1470" s="210"/>
      <c r="J1470" s="211" t="s">
        <v>676</v>
      </c>
      <c r="K1470" s="182">
        <f>+K1477+K1482+K1487</f>
        <v>83.155495238095227</v>
      </c>
      <c r="Q1470" s="672"/>
      <c r="R1470" s="672"/>
      <c r="S1470" s="672"/>
    </row>
    <row r="1471" spans="1:19" ht="13.5" thickBot="1">
      <c r="A1471" s="701" t="s">
        <v>1128</v>
      </c>
      <c r="C1471" s="183" t="s">
        <v>651</v>
      </c>
      <c r="D1471" s="721" t="s">
        <v>652</v>
      </c>
      <c r="E1471" s="184"/>
      <c r="F1471" s="185"/>
      <c r="G1471" s="186" t="s">
        <v>44</v>
      </c>
      <c r="H1471" s="186" t="s">
        <v>653</v>
      </c>
      <c r="I1471" s="186" t="s">
        <v>39</v>
      </c>
      <c r="J1471" s="186" t="s">
        <v>654</v>
      </c>
      <c r="K1471" s="187" t="s">
        <v>655</v>
      </c>
      <c r="Q1471" s="672"/>
      <c r="R1471" s="672"/>
      <c r="S1471" s="672"/>
    </row>
    <row r="1472" spans="1:19" ht="13.5">
      <c r="A1472" s="701" t="s">
        <v>1128</v>
      </c>
      <c r="C1472" s="194"/>
      <c r="D1472" s="722" t="s">
        <v>656</v>
      </c>
      <c r="E1472" s="189"/>
      <c r="G1472" s="195"/>
      <c r="H1472" s="189"/>
      <c r="I1472" s="189"/>
      <c r="J1472" s="189"/>
      <c r="K1472" s="198"/>
      <c r="Q1472" s="672"/>
      <c r="R1472" s="672"/>
      <c r="S1472" s="672"/>
    </row>
    <row r="1473" spans="1:19" ht="13.5">
      <c r="A1473" s="701" t="s">
        <v>620</v>
      </c>
      <c r="B1473" t="s">
        <v>656</v>
      </c>
      <c r="C1473" s="188" t="s">
        <v>657</v>
      </c>
      <c r="D1473" s="699" t="s">
        <v>658</v>
      </c>
      <c r="E1473" s="189"/>
      <c r="G1473" s="190" t="s">
        <v>659</v>
      </c>
      <c r="H1473" s="191">
        <v>0.1</v>
      </c>
      <c r="I1473" s="191">
        <f>H1473*8/$F$1470</f>
        <v>0.13333333333333333</v>
      </c>
      <c r="J1473" s="192">
        <v>10.51</v>
      </c>
      <c r="K1473" s="193">
        <f>I1473*J1473</f>
        <v>1.4013333333333333</v>
      </c>
      <c r="M1473" s="205">
        <v>6</v>
      </c>
      <c r="N1473" t="s">
        <v>414</v>
      </c>
      <c r="O1473" s="205">
        <f>I1473*M1473</f>
        <v>0.8</v>
      </c>
      <c r="P1473" s="706">
        <f>O1473*J1473</f>
        <v>8.4079999999999995</v>
      </c>
      <c r="Q1473" s="672"/>
      <c r="R1473" s="672"/>
      <c r="S1473" s="672"/>
    </row>
    <row r="1474" spans="1:19" ht="13.5">
      <c r="A1474" s="701" t="s">
        <v>620</v>
      </c>
      <c r="B1474" t="s">
        <v>656</v>
      </c>
      <c r="C1474" s="188"/>
      <c r="D1474" s="699" t="s">
        <v>668</v>
      </c>
      <c r="E1474" s="189"/>
      <c r="G1474" s="190" t="s">
        <v>659</v>
      </c>
      <c r="H1474" s="191">
        <v>1</v>
      </c>
      <c r="I1474" s="191">
        <f t="shared" ref="I1474:I1475" si="88">H1474*8/$F$1470</f>
        <v>1.3333333333333333</v>
      </c>
      <c r="J1474" s="192">
        <v>9.3000000000000007</v>
      </c>
      <c r="K1474" s="193">
        <f>I1474*J1474</f>
        <v>12.4</v>
      </c>
      <c r="M1474" s="205">
        <v>6</v>
      </c>
      <c r="N1474" t="s">
        <v>414</v>
      </c>
      <c r="O1474" s="205">
        <f>I1474*M1474</f>
        <v>8</v>
      </c>
      <c r="P1474" s="706">
        <f>O1474*J1474</f>
        <v>74.400000000000006</v>
      </c>
      <c r="Q1474" s="672"/>
      <c r="R1474" s="672"/>
      <c r="S1474" s="672"/>
    </row>
    <row r="1475" spans="1:19" ht="13.5">
      <c r="A1475" s="701" t="s">
        <v>620</v>
      </c>
      <c r="B1475" t="s">
        <v>656</v>
      </c>
      <c r="C1475" s="188"/>
      <c r="D1475" s="699" t="s">
        <v>757</v>
      </c>
      <c r="E1475" s="189"/>
      <c r="G1475" s="190" t="s">
        <v>659</v>
      </c>
      <c r="H1475" s="191">
        <v>1</v>
      </c>
      <c r="I1475" s="191">
        <f t="shared" si="88"/>
        <v>1.3333333333333333</v>
      </c>
      <c r="J1475" s="192">
        <v>12.53</v>
      </c>
      <c r="K1475" s="193">
        <f>I1475*J1475</f>
        <v>16.706666666666663</v>
      </c>
      <c r="M1475" s="205">
        <v>6</v>
      </c>
      <c r="N1475" t="s">
        <v>414</v>
      </c>
      <c r="O1475" s="205">
        <f>I1475*M1475</f>
        <v>8</v>
      </c>
      <c r="P1475" s="706">
        <f>O1475*J1475</f>
        <v>100.24</v>
      </c>
      <c r="Q1475" s="672"/>
      <c r="R1475" s="672"/>
      <c r="S1475" s="672"/>
    </row>
    <row r="1476" spans="1:19" ht="13.5">
      <c r="A1476" s="701" t="s">
        <v>620</v>
      </c>
      <c r="B1476" t="s">
        <v>656</v>
      </c>
      <c r="C1476" s="188" t="s">
        <v>660</v>
      </c>
      <c r="D1476" s="699" t="s">
        <v>661</v>
      </c>
      <c r="E1476" s="189"/>
      <c r="G1476" s="190" t="s">
        <v>659</v>
      </c>
      <c r="H1476" s="191">
        <v>1</v>
      </c>
      <c r="I1476" s="191">
        <f>H1476*8/$F$1470</f>
        <v>1.3333333333333333</v>
      </c>
      <c r="J1476" s="192">
        <v>6.88</v>
      </c>
      <c r="K1476" s="193">
        <f>I1476*J1476</f>
        <v>9.173333333333332</v>
      </c>
      <c r="M1476" s="205">
        <v>6</v>
      </c>
      <c r="N1476" t="s">
        <v>414</v>
      </c>
      <c r="O1476" s="205">
        <f>I1476*M1476</f>
        <v>8</v>
      </c>
      <c r="P1476" s="706">
        <f>O1476*J1476</f>
        <v>55.04</v>
      </c>
      <c r="Q1476" s="672"/>
      <c r="R1476" s="672"/>
      <c r="S1476" s="672"/>
    </row>
    <row r="1477" spans="1:19" ht="13.5">
      <c r="A1477" s="701" t="s">
        <v>1128</v>
      </c>
      <c r="C1477" s="194"/>
      <c r="D1477" s="723"/>
      <c r="E1477" s="189"/>
      <c r="G1477" s="195"/>
      <c r="H1477" s="189"/>
      <c r="I1477" s="189"/>
      <c r="J1477" s="196"/>
      <c r="K1477" s="197">
        <f>SUM(K1473:K1476)</f>
        <v>39.681333333333328</v>
      </c>
      <c r="Q1477" s="672"/>
      <c r="R1477" s="672"/>
      <c r="S1477" s="672"/>
    </row>
    <row r="1478" spans="1:19" ht="13.5">
      <c r="A1478" s="701" t="s">
        <v>1128</v>
      </c>
      <c r="C1478" s="194"/>
      <c r="D1478" s="722" t="s">
        <v>667</v>
      </c>
      <c r="E1478" s="189"/>
      <c r="G1478" s="195"/>
      <c r="H1478" s="189"/>
      <c r="I1478" s="189"/>
      <c r="J1478" s="189"/>
      <c r="K1478" s="198"/>
      <c r="Q1478" s="672"/>
      <c r="R1478" s="672"/>
      <c r="S1478" s="672"/>
    </row>
    <row r="1479" spans="1:19" ht="25.5">
      <c r="A1479" s="701" t="s">
        <v>620</v>
      </c>
      <c r="B1479" t="s">
        <v>667</v>
      </c>
      <c r="C1479" s="188"/>
      <c r="D1479" s="699" t="s">
        <v>807</v>
      </c>
      <c r="E1479" s="189"/>
      <c r="G1479" s="190" t="s">
        <v>690</v>
      </c>
      <c r="H1479" s="189"/>
      <c r="I1479" s="191">
        <v>1</v>
      </c>
      <c r="J1479" s="192">
        <f>100/3.5</f>
        <v>28.571428571428573</v>
      </c>
      <c r="K1479" s="193">
        <f>I1479*J1479</f>
        <v>28.571428571428573</v>
      </c>
      <c r="M1479" s="205">
        <v>6</v>
      </c>
      <c r="N1479" t="s">
        <v>414</v>
      </c>
      <c r="O1479" s="205">
        <f>I1479*M1479</f>
        <v>6</v>
      </c>
      <c r="P1479" s="706">
        <f>O1479*J1479</f>
        <v>171.42857142857144</v>
      </c>
      <c r="Q1479" s="672"/>
      <c r="R1479" s="672"/>
      <c r="S1479" s="672"/>
    </row>
    <row r="1480" spans="1:19" ht="13.5">
      <c r="A1480" s="701" t="s">
        <v>620</v>
      </c>
      <c r="B1480" t="s">
        <v>667</v>
      </c>
      <c r="C1480" s="188"/>
      <c r="D1480" s="699" t="s">
        <v>730</v>
      </c>
      <c r="E1480" s="189"/>
      <c r="G1480" s="190" t="s">
        <v>359</v>
      </c>
      <c r="H1480" s="189"/>
      <c r="I1480" s="191">
        <v>0.2</v>
      </c>
      <c r="J1480" s="192">
        <f>+J1460</f>
        <v>6.26</v>
      </c>
      <c r="K1480" s="193">
        <f>I1480*J1480</f>
        <v>1.252</v>
      </c>
      <c r="M1480" s="205">
        <v>6</v>
      </c>
      <c r="N1480" t="s">
        <v>414</v>
      </c>
      <c r="O1480" s="205">
        <f>I1480*M1480</f>
        <v>1.2000000000000002</v>
      </c>
      <c r="P1480" s="706">
        <f>O1480*J1480</f>
        <v>7.5120000000000005</v>
      </c>
      <c r="Q1480" s="672"/>
      <c r="R1480" s="672"/>
      <c r="S1480" s="672"/>
    </row>
    <row r="1481" spans="1:19" ht="13.5">
      <c r="A1481" s="701" t="s">
        <v>620</v>
      </c>
      <c r="B1481" t="s">
        <v>667</v>
      </c>
      <c r="C1481" s="188"/>
      <c r="D1481" s="699" t="s">
        <v>830</v>
      </c>
      <c r="E1481" s="189"/>
      <c r="G1481" s="190" t="s">
        <v>695</v>
      </c>
      <c r="H1481" s="189"/>
      <c r="I1481" s="191">
        <v>0.03</v>
      </c>
      <c r="J1481" s="192">
        <v>100</v>
      </c>
      <c r="K1481" s="193">
        <f>I1481*J1481</f>
        <v>3</v>
      </c>
      <c r="M1481" s="205">
        <v>6</v>
      </c>
      <c r="N1481" t="s">
        <v>414</v>
      </c>
      <c r="O1481" s="205">
        <f>I1481*M1481</f>
        <v>0.18</v>
      </c>
      <c r="P1481" s="706">
        <f>O1481*J1481</f>
        <v>18</v>
      </c>
      <c r="Q1481" s="672"/>
      <c r="R1481" s="672"/>
      <c r="S1481" s="672"/>
    </row>
    <row r="1482" spans="1:19" ht="13.5">
      <c r="A1482" s="701" t="s">
        <v>1128</v>
      </c>
      <c r="C1482" s="194"/>
      <c r="D1482" s="723"/>
      <c r="E1482" s="189"/>
      <c r="G1482" s="195"/>
      <c r="H1482" s="189"/>
      <c r="I1482" s="189"/>
      <c r="J1482" s="196"/>
      <c r="K1482" s="197">
        <f>SUM(K1479:K1481)</f>
        <v>32.823428571428572</v>
      </c>
      <c r="Q1482" s="672"/>
      <c r="R1482" s="672"/>
      <c r="S1482" s="672"/>
    </row>
    <row r="1483" spans="1:19" ht="13.5">
      <c r="A1483" s="701" t="s">
        <v>1128</v>
      </c>
      <c r="C1483" s="194"/>
      <c r="D1483" s="722" t="s">
        <v>662</v>
      </c>
      <c r="E1483" s="189"/>
      <c r="G1483" s="195"/>
      <c r="H1483" s="189"/>
      <c r="I1483" s="189"/>
      <c r="J1483" s="189"/>
      <c r="K1483" s="198"/>
      <c r="Q1483" s="672"/>
      <c r="R1483" s="672"/>
      <c r="S1483" s="672"/>
    </row>
    <row r="1484" spans="1:19" ht="25.5">
      <c r="A1484" s="701" t="s">
        <v>620</v>
      </c>
      <c r="B1484" t="s">
        <v>662</v>
      </c>
      <c r="C1484" s="188" t="s">
        <v>663</v>
      </c>
      <c r="D1484" s="699" t="s">
        <v>664</v>
      </c>
      <c r="E1484" s="189"/>
      <c r="G1484" s="190" t="s">
        <v>665</v>
      </c>
      <c r="H1484" s="189"/>
      <c r="I1484" s="191">
        <v>5</v>
      </c>
      <c r="J1484" s="192">
        <f>K1477</f>
        <v>39.681333333333328</v>
      </c>
      <c r="K1484" s="193">
        <f>I1484*J1484/100</f>
        <v>1.9840666666666664</v>
      </c>
      <c r="M1484" s="205">
        <v>6</v>
      </c>
      <c r="N1484" t="s">
        <v>414</v>
      </c>
      <c r="O1484" s="205">
        <f>I1484*M1484</f>
        <v>30</v>
      </c>
      <c r="P1484" s="706">
        <f>O1484*J1484/100</f>
        <v>11.904399999999999</v>
      </c>
      <c r="Q1484" s="672"/>
      <c r="R1484" s="672"/>
      <c r="S1484" s="672"/>
    </row>
    <row r="1485" spans="1:19" ht="13.5">
      <c r="A1485" s="701" t="s">
        <v>620</v>
      </c>
      <c r="B1485" t="s">
        <v>662</v>
      </c>
      <c r="C1485" s="188"/>
      <c r="D1485" s="724" t="s">
        <v>760</v>
      </c>
      <c r="E1485" s="189"/>
      <c r="G1485" s="190" t="s">
        <v>666</v>
      </c>
      <c r="H1485" s="191">
        <v>1</v>
      </c>
      <c r="I1485" s="191">
        <f>H1485*8/$H$1470</f>
        <v>1.3333333333333333</v>
      </c>
      <c r="J1485" s="192">
        <f>+J1465</f>
        <v>1.5</v>
      </c>
      <c r="K1485" s="193">
        <f>I1485*J1485</f>
        <v>2</v>
      </c>
      <c r="M1485" s="205">
        <v>6</v>
      </c>
      <c r="N1485" t="s">
        <v>414</v>
      </c>
      <c r="O1485" s="205">
        <f>I1485*M1485</f>
        <v>8</v>
      </c>
      <c r="P1485" s="706">
        <f>O1485*J1485</f>
        <v>12</v>
      </c>
      <c r="Q1485" s="672"/>
      <c r="R1485" s="672"/>
      <c r="S1485" s="672"/>
    </row>
    <row r="1486" spans="1:19" ht="13.5">
      <c r="A1486" s="701" t="s">
        <v>620</v>
      </c>
      <c r="B1486" t="s">
        <v>662</v>
      </c>
      <c r="C1486" s="188"/>
      <c r="D1486" s="724" t="s">
        <v>726</v>
      </c>
      <c r="E1486" s="189"/>
      <c r="G1486" s="190" t="s">
        <v>666</v>
      </c>
      <c r="H1486" s="191">
        <v>1</v>
      </c>
      <c r="I1486" s="191">
        <f>H1486*8/$H$1470</f>
        <v>1.3333333333333333</v>
      </c>
      <c r="J1486" s="192">
        <f>+J1466</f>
        <v>5</v>
      </c>
      <c r="K1486" s="193">
        <f>I1486*J1486</f>
        <v>6.6666666666666661</v>
      </c>
      <c r="M1486" s="205">
        <v>6</v>
      </c>
      <c r="N1486" t="s">
        <v>414</v>
      </c>
      <c r="O1486" s="205">
        <f>I1486*M1486</f>
        <v>8</v>
      </c>
      <c r="P1486" s="706">
        <f>O1486*J1486</f>
        <v>40</v>
      </c>
      <c r="Q1486" s="672"/>
      <c r="R1486" s="672"/>
      <c r="S1486" s="672"/>
    </row>
    <row r="1487" spans="1:19" ht="14.25" thickBot="1">
      <c r="A1487" s="701" t="s">
        <v>1128</v>
      </c>
      <c r="C1487" s="199"/>
      <c r="D1487" s="725"/>
      <c r="E1487" s="200"/>
      <c r="F1487" s="201"/>
      <c r="G1487" s="206"/>
      <c r="H1487" s="200"/>
      <c r="I1487" s="200"/>
      <c r="J1487" s="202"/>
      <c r="K1487" s="203">
        <f>SUM(K1484:K1486)</f>
        <v>10.650733333333331</v>
      </c>
      <c r="Q1487" s="672"/>
      <c r="R1487" s="672"/>
      <c r="S1487" s="672"/>
    </row>
    <row r="1488" spans="1:19" ht="13.5" thickBot="1">
      <c r="A1488" s="701" t="s">
        <v>1128</v>
      </c>
      <c r="Q1488" s="672"/>
      <c r="R1488" s="672"/>
      <c r="S1488" s="672"/>
    </row>
    <row r="1489" spans="1:19">
      <c r="A1489" s="701" t="s">
        <v>1128</v>
      </c>
      <c r="C1489" s="176" t="s">
        <v>645</v>
      </c>
      <c r="D1489" s="212" t="str">
        <f>+QPS!C111</f>
        <v>3.06.52</v>
      </c>
      <c r="E1489" s="2282" t="str">
        <f>+QPS!G111</f>
        <v>SUMINISTRO Y MONTAJE DE SWAGE CONC XS STL A234 WPB PBE</v>
      </c>
      <c r="F1489" s="2282"/>
      <c r="G1489" s="2282"/>
      <c r="H1489" s="2282"/>
      <c r="I1489" s="2282"/>
      <c r="J1489" s="2282"/>
      <c r="K1489" s="2283"/>
      <c r="Q1489" s="672">
        <f>QPS!V111</f>
        <v>543.06420571428566</v>
      </c>
      <c r="R1489" s="672">
        <f>SUM(P1489:P1508)</f>
        <v>543.06420571428566</v>
      </c>
      <c r="S1489" s="672">
        <f>Q1489-R1489</f>
        <v>0</v>
      </c>
    </row>
    <row r="1490" spans="1:19">
      <c r="A1490" s="701" t="s">
        <v>1128</v>
      </c>
      <c r="C1490" s="181" t="s">
        <v>646</v>
      </c>
      <c r="D1490" s="720" t="s">
        <v>675</v>
      </c>
      <c r="E1490" s="207" t="s">
        <v>648</v>
      </c>
      <c r="F1490" s="208">
        <v>5</v>
      </c>
      <c r="G1490" s="207" t="s">
        <v>649</v>
      </c>
      <c r="H1490" s="209">
        <f>F1490</f>
        <v>5</v>
      </c>
      <c r="I1490" s="210"/>
      <c r="J1490" s="211" t="s">
        <v>676</v>
      </c>
      <c r="K1490" s="182">
        <f>+K1497+K1502+K1507</f>
        <v>135.76605142857142</v>
      </c>
      <c r="Q1490" s="672"/>
      <c r="R1490" s="672"/>
      <c r="S1490" s="672"/>
    </row>
    <row r="1491" spans="1:19" ht="13.5" thickBot="1">
      <c r="A1491" s="701" t="s">
        <v>1128</v>
      </c>
      <c r="C1491" s="183" t="s">
        <v>651</v>
      </c>
      <c r="D1491" s="721" t="s">
        <v>652</v>
      </c>
      <c r="E1491" s="184"/>
      <c r="F1491" s="185"/>
      <c r="G1491" s="186" t="s">
        <v>44</v>
      </c>
      <c r="H1491" s="186" t="s">
        <v>653</v>
      </c>
      <c r="I1491" s="186" t="s">
        <v>39</v>
      </c>
      <c r="J1491" s="186" t="s">
        <v>654</v>
      </c>
      <c r="K1491" s="187" t="s">
        <v>655</v>
      </c>
      <c r="Q1491" s="672"/>
      <c r="R1491" s="672"/>
      <c r="S1491" s="672"/>
    </row>
    <row r="1492" spans="1:19" ht="13.5">
      <c r="A1492" s="701" t="s">
        <v>1128</v>
      </c>
      <c r="C1492" s="194"/>
      <c r="D1492" s="722" t="s">
        <v>656</v>
      </c>
      <c r="E1492" s="189"/>
      <c r="G1492" s="195"/>
      <c r="H1492" s="189"/>
      <c r="I1492" s="189"/>
      <c r="J1492" s="189"/>
      <c r="K1492" s="198"/>
      <c r="Q1492" s="672"/>
      <c r="R1492" s="672"/>
      <c r="S1492" s="672"/>
    </row>
    <row r="1493" spans="1:19" ht="13.5">
      <c r="A1493" s="701" t="s">
        <v>621</v>
      </c>
      <c r="B1493" t="s">
        <v>656</v>
      </c>
      <c r="C1493" s="188" t="s">
        <v>657</v>
      </c>
      <c r="D1493" s="699" t="s">
        <v>658</v>
      </c>
      <c r="E1493" s="189"/>
      <c r="G1493" s="190" t="s">
        <v>659</v>
      </c>
      <c r="H1493" s="191">
        <v>0.1</v>
      </c>
      <c r="I1493" s="191">
        <f>H1493*8/$F$1490</f>
        <v>0.16</v>
      </c>
      <c r="J1493" s="192">
        <v>10.51</v>
      </c>
      <c r="K1493" s="193">
        <f>I1493*J1493</f>
        <v>1.6816</v>
      </c>
      <c r="M1493" s="205">
        <v>4</v>
      </c>
      <c r="N1493" t="s">
        <v>414</v>
      </c>
      <c r="O1493" s="205">
        <f>I1493*M1493</f>
        <v>0.64</v>
      </c>
      <c r="P1493" s="706">
        <f>O1493*J1493</f>
        <v>6.7263999999999999</v>
      </c>
      <c r="Q1493" s="672"/>
      <c r="R1493" s="672"/>
      <c r="S1493" s="672"/>
    </row>
    <row r="1494" spans="1:19" ht="13.5">
      <c r="A1494" s="701" t="s">
        <v>621</v>
      </c>
      <c r="B1494" t="s">
        <v>656</v>
      </c>
      <c r="C1494" s="188"/>
      <c r="D1494" s="699" t="s">
        <v>668</v>
      </c>
      <c r="E1494" s="189"/>
      <c r="G1494" s="190" t="s">
        <v>659</v>
      </c>
      <c r="H1494" s="191">
        <v>1</v>
      </c>
      <c r="I1494" s="191">
        <f t="shared" ref="I1494:I1496" si="89">H1494*8/$F$1490</f>
        <v>1.6</v>
      </c>
      <c r="J1494" s="192">
        <v>9.3000000000000007</v>
      </c>
      <c r="K1494" s="193">
        <f>I1494*J1494</f>
        <v>14.880000000000003</v>
      </c>
      <c r="M1494" s="205">
        <v>4</v>
      </c>
      <c r="N1494" t="s">
        <v>414</v>
      </c>
      <c r="O1494" s="205">
        <f>I1494*M1494</f>
        <v>6.4</v>
      </c>
      <c r="P1494" s="706">
        <f>O1494*J1494</f>
        <v>59.52000000000001</v>
      </c>
      <c r="Q1494" s="672"/>
      <c r="R1494" s="672"/>
      <c r="S1494" s="672"/>
    </row>
    <row r="1495" spans="1:19" ht="13.5">
      <c r="A1495" s="701" t="s">
        <v>621</v>
      </c>
      <c r="B1495" t="s">
        <v>656</v>
      </c>
      <c r="C1495" s="188"/>
      <c r="D1495" s="699" t="s">
        <v>757</v>
      </c>
      <c r="E1495" s="189"/>
      <c r="G1495" s="190" t="s">
        <v>659</v>
      </c>
      <c r="H1495" s="191">
        <v>1</v>
      </c>
      <c r="I1495" s="191">
        <f t="shared" si="89"/>
        <v>1.6</v>
      </c>
      <c r="J1495" s="192">
        <v>12.53</v>
      </c>
      <c r="K1495" s="193">
        <f>I1495*J1495</f>
        <v>20.048000000000002</v>
      </c>
      <c r="M1495" s="205">
        <v>4</v>
      </c>
      <c r="N1495" t="s">
        <v>414</v>
      </c>
      <c r="O1495" s="205">
        <f>I1495*M1495</f>
        <v>6.4</v>
      </c>
      <c r="P1495" s="706">
        <f>O1495*J1495</f>
        <v>80.192000000000007</v>
      </c>
      <c r="Q1495" s="672"/>
      <c r="R1495" s="672"/>
      <c r="S1495" s="672"/>
    </row>
    <row r="1496" spans="1:19" ht="13.5">
      <c r="A1496" s="701" t="s">
        <v>621</v>
      </c>
      <c r="B1496" t="s">
        <v>656</v>
      </c>
      <c r="C1496" s="188" t="s">
        <v>660</v>
      </c>
      <c r="D1496" s="699" t="s">
        <v>661</v>
      </c>
      <c r="E1496" s="189"/>
      <c r="G1496" s="190" t="s">
        <v>659</v>
      </c>
      <c r="H1496" s="191">
        <v>1</v>
      </c>
      <c r="I1496" s="191">
        <f t="shared" si="89"/>
        <v>1.6</v>
      </c>
      <c r="J1496" s="192">
        <v>6.88</v>
      </c>
      <c r="K1496" s="193">
        <f>I1496*J1496</f>
        <v>11.008000000000001</v>
      </c>
      <c r="M1496" s="205">
        <v>4</v>
      </c>
      <c r="N1496" t="s">
        <v>414</v>
      </c>
      <c r="O1496" s="205">
        <f>I1496*M1496</f>
        <v>6.4</v>
      </c>
      <c r="P1496" s="706">
        <f>O1496*J1496</f>
        <v>44.032000000000004</v>
      </c>
      <c r="Q1496" s="672"/>
      <c r="R1496" s="672"/>
      <c r="S1496" s="672"/>
    </row>
    <row r="1497" spans="1:19" ht="13.5">
      <c r="A1497" s="701" t="s">
        <v>1128</v>
      </c>
      <c r="C1497" s="194"/>
      <c r="D1497" s="723"/>
      <c r="E1497" s="189"/>
      <c r="G1497" s="195"/>
      <c r="H1497" s="189"/>
      <c r="I1497" s="189"/>
      <c r="J1497" s="196"/>
      <c r="K1497" s="197">
        <f>SUM(K1493:K1496)</f>
        <v>47.617600000000003</v>
      </c>
      <c r="Q1497" s="672"/>
      <c r="R1497" s="672"/>
      <c r="S1497" s="672"/>
    </row>
    <row r="1498" spans="1:19" ht="13.5">
      <c r="A1498" s="701" t="s">
        <v>1128</v>
      </c>
      <c r="C1498" s="194"/>
      <c r="D1498" s="722" t="s">
        <v>667</v>
      </c>
      <c r="E1498" s="189"/>
      <c r="G1498" s="195"/>
      <c r="H1498" s="189"/>
      <c r="I1498" s="189"/>
      <c r="J1498" s="189"/>
      <c r="K1498" s="198"/>
      <c r="Q1498" s="672"/>
      <c r="R1498" s="672"/>
      <c r="S1498" s="672"/>
    </row>
    <row r="1499" spans="1:19" ht="25.5">
      <c r="A1499" s="701" t="s">
        <v>621</v>
      </c>
      <c r="B1499" t="s">
        <v>667</v>
      </c>
      <c r="C1499" s="188"/>
      <c r="D1499" s="699" t="s">
        <v>810</v>
      </c>
      <c r="E1499" s="189"/>
      <c r="G1499" s="190" t="s">
        <v>690</v>
      </c>
      <c r="H1499" s="189"/>
      <c r="I1499" s="191">
        <v>1</v>
      </c>
      <c r="J1499" s="192">
        <f>250/3.5</f>
        <v>71.428571428571431</v>
      </c>
      <c r="K1499" s="193">
        <f>I1499*J1499</f>
        <v>71.428571428571431</v>
      </c>
      <c r="M1499" s="205">
        <v>4</v>
      </c>
      <c r="N1499" t="s">
        <v>414</v>
      </c>
      <c r="O1499" s="205">
        <f>I1499*M1499</f>
        <v>4</v>
      </c>
      <c r="P1499" s="706">
        <f>O1499*J1499</f>
        <v>285.71428571428572</v>
      </c>
      <c r="Q1499" s="672"/>
      <c r="R1499" s="672"/>
      <c r="S1499" s="672"/>
    </row>
    <row r="1500" spans="1:19" ht="13.5">
      <c r="A1500" s="701" t="s">
        <v>621</v>
      </c>
      <c r="B1500" t="s">
        <v>667</v>
      </c>
      <c r="C1500" s="188"/>
      <c r="D1500" s="699" t="s">
        <v>730</v>
      </c>
      <c r="E1500" s="189"/>
      <c r="G1500" s="190" t="s">
        <v>359</v>
      </c>
      <c r="H1500" s="189"/>
      <c r="I1500" s="191">
        <v>0.15</v>
      </c>
      <c r="J1500" s="192">
        <f>+J1480</f>
        <v>6.26</v>
      </c>
      <c r="K1500" s="193">
        <f>I1500*J1500</f>
        <v>0.93899999999999995</v>
      </c>
      <c r="M1500" s="205">
        <v>4</v>
      </c>
      <c r="N1500" t="s">
        <v>414</v>
      </c>
      <c r="O1500" s="205">
        <f>I1500*M1500</f>
        <v>0.6</v>
      </c>
      <c r="P1500" s="706">
        <f>O1500*J1500</f>
        <v>3.7559999999999998</v>
      </c>
      <c r="Q1500" s="672"/>
      <c r="R1500" s="672"/>
      <c r="S1500" s="672"/>
    </row>
    <row r="1501" spans="1:19" ht="13.5">
      <c r="A1501" s="701" t="s">
        <v>621</v>
      </c>
      <c r="B1501" t="s">
        <v>667</v>
      </c>
      <c r="C1501" s="188"/>
      <c r="D1501" s="699" t="s">
        <v>830</v>
      </c>
      <c r="E1501" s="189"/>
      <c r="G1501" s="190" t="s">
        <v>695</v>
      </c>
      <c r="H1501" s="189"/>
      <c r="I1501" s="191">
        <v>0.03</v>
      </c>
      <c r="J1501" s="192">
        <v>100</v>
      </c>
      <c r="K1501" s="193">
        <f>I1501*J1501</f>
        <v>3</v>
      </c>
      <c r="M1501" s="205">
        <v>4</v>
      </c>
      <c r="N1501" t="s">
        <v>414</v>
      </c>
      <c r="O1501" s="205">
        <f>I1501*M1501</f>
        <v>0.12</v>
      </c>
      <c r="P1501" s="706">
        <f>O1501*J1501</f>
        <v>12</v>
      </c>
      <c r="Q1501" s="672"/>
      <c r="R1501" s="672"/>
      <c r="S1501" s="672"/>
    </row>
    <row r="1502" spans="1:19" ht="13.5">
      <c r="A1502" s="701" t="s">
        <v>1128</v>
      </c>
      <c r="C1502" s="194"/>
      <c r="D1502" s="723"/>
      <c r="E1502" s="189"/>
      <c r="G1502" s="195"/>
      <c r="H1502" s="189"/>
      <c r="I1502" s="189"/>
      <c r="J1502" s="196"/>
      <c r="K1502" s="197">
        <f>SUM(K1499:K1501)</f>
        <v>75.367571428571424</v>
      </c>
      <c r="Q1502" s="672"/>
      <c r="R1502" s="672"/>
      <c r="S1502" s="672"/>
    </row>
    <row r="1503" spans="1:19" ht="13.5">
      <c r="A1503" s="701" t="s">
        <v>1128</v>
      </c>
      <c r="C1503" s="194"/>
      <c r="D1503" s="722" t="s">
        <v>662</v>
      </c>
      <c r="E1503" s="189"/>
      <c r="G1503" s="195"/>
      <c r="H1503" s="189"/>
      <c r="I1503" s="189"/>
      <c r="J1503" s="189"/>
      <c r="K1503" s="198"/>
      <c r="Q1503" s="672"/>
      <c r="R1503" s="672"/>
      <c r="S1503" s="672"/>
    </row>
    <row r="1504" spans="1:19" ht="25.5">
      <c r="A1504" s="701" t="s">
        <v>621</v>
      </c>
      <c r="B1504" t="s">
        <v>662</v>
      </c>
      <c r="C1504" s="188" t="s">
        <v>663</v>
      </c>
      <c r="D1504" s="699" t="s">
        <v>664</v>
      </c>
      <c r="E1504" s="189"/>
      <c r="G1504" s="190" t="s">
        <v>665</v>
      </c>
      <c r="H1504" s="189"/>
      <c r="I1504" s="191">
        <v>5</v>
      </c>
      <c r="J1504" s="192">
        <f>K1497</f>
        <v>47.617600000000003</v>
      </c>
      <c r="K1504" s="193">
        <f>I1504*J1504/100</f>
        <v>2.3808800000000003</v>
      </c>
      <c r="M1504" s="205">
        <v>4</v>
      </c>
      <c r="N1504" t="s">
        <v>414</v>
      </c>
      <c r="O1504" s="205">
        <f>I1504*M1504</f>
        <v>20</v>
      </c>
      <c r="P1504" s="706">
        <f>O1504*J1504/100</f>
        <v>9.5235200000000013</v>
      </c>
      <c r="Q1504" s="672"/>
      <c r="R1504" s="672"/>
      <c r="S1504" s="672"/>
    </row>
    <row r="1505" spans="1:19" ht="13.5">
      <c r="A1505" s="701" t="s">
        <v>621</v>
      </c>
      <c r="B1505" t="s">
        <v>662</v>
      </c>
      <c r="C1505" s="188"/>
      <c r="D1505" s="724" t="s">
        <v>760</v>
      </c>
      <c r="E1505" s="189"/>
      <c r="G1505" s="190" t="s">
        <v>666</v>
      </c>
      <c r="H1505" s="191">
        <v>1</v>
      </c>
      <c r="I1505" s="191">
        <f>H1505*8/$H$1490</f>
        <v>1.6</v>
      </c>
      <c r="J1505" s="192">
        <f>+J1485</f>
        <v>1.5</v>
      </c>
      <c r="K1505" s="193">
        <f>I1505*J1505</f>
        <v>2.4000000000000004</v>
      </c>
      <c r="M1505" s="205">
        <v>4</v>
      </c>
      <c r="N1505" t="s">
        <v>414</v>
      </c>
      <c r="O1505" s="205">
        <f>I1505*M1505</f>
        <v>6.4</v>
      </c>
      <c r="P1505" s="706">
        <f>O1505*J1505</f>
        <v>9.6000000000000014</v>
      </c>
      <c r="Q1505" s="672"/>
      <c r="R1505" s="672"/>
      <c r="S1505" s="672"/>
    </row>
    <row r="1506" spans="1:19" ht="13.5">
      <c r="A1506" s="701" t="s">
        <v>621</v>
      </c>
      <c r="B1506" t="s">
        <v>662</v>
      </c>
      <c r="C1506" s="188"/>
      <c r="D1506" s="724" t="s">
        <v>726</v>
      </c>
      <c r="E1506" s="189"/>
      <c r="G1506" s="190" t="s">
        <v>666</v>
      </c>
      <c r="H1506" s="191">
        <v>1</v>
      </c>
      <c r="I1506" s="191">
        <f>H1506*8/$H$1490</f>
        <v>1.6</v>
      </c>
      <c r="J1506" s="192">
        <f>+J1486</f>
        <v>5</v>
      </c>
      <c r="K1506" s="193">
        <f>I1506*J1506</f>
        <v>8</v>
      </c>
      <c r="M1506" s="205">
        <v>4</v>
      </c>
      <c r="N1506" t="s">
        <v>414</v>
      </c>
      <c r="O1506" s="205">
        <f>I1506*M1506</f>
        <v>6.4</v>
      </c>
      <c r="P1506" s="706">
        <f>O1506*J1506</f>
        <v>32</v>
      </c>
      <c r="Q1506" s="672"/>
      <c r="R1506" s="672"/>
      <c r="S1506" s="672"/>
    </row>
    <row r="1507" spans="1:19" ht="14.25" thickBot="1">
      <c r="A1507" s="701" t="s">
        <v>1128</v>
      </c>
      <c r="C1507" s="199"/>
      <c r="D1507" s="725"/>
      <c r="E1507" s="200"/>
      <c r="F1507" s="201"/>
      <c r="G1507" s="206"/>
      <c r="H1507" s="200"/>
      <c r="I1507" s="200"/>
      <c r="J1507" s="202"/>
      <c r="K1507" s="203">
        <f>SUM(K1504:K1506)</f>
        <v>12.78088</v>
      </c>
      <c r="Q1507" s="672"/>
      <c r="R1507" s="672"/>
      <c r="S1507" s="672"/>
    </row>
    <row r="1508" spans="1:19" ht="13.5" thickBot="1">
      <c r="A1508" s="701" t="s">
        <v>1128</v>
      </c>
      <c r="Q1508" s="672"/>
      <c r="R1508" s="672"/>
      <c r="S1508" s="672"/>
    </row>
    <row r="1509" spans="1:19">
      <c r="A1509" s="701" t="s">
        <v>1128</v>
      </c>
      <c r="C1509" s="176" t="s">
        <v>645</v>
      </c>
      <c r="D1509" s="212" t="str">
        <f>+QPS!C112</f>
        <v>3.06.53</v>
      </c>
      <c r="E1509" s="2282" t="str">
        <f>+QPS!G112</f>
        <v>SUMINISTRO Y MONTAJE DE SWAGE CONC XS STL A234 WPB PBE</v>
      </c>
      <c r="F1509" s="2282"/>
      <c r="G1509" s="2282"/>
      <c r="H1509" s="2282"/>
      <c r="I1509" s="2282"/>
      <c r="J1509" s="2282"/>
      <c r="K1509" s="2283"/>
      <c r="Q1509" s="672">
        <f>QPS!V112</f>
        <v>850.76002285714276</v>
      </c>
      <c r="R1509" s="672">
        <f>SUM(P1509:P1528)</f>
        <v>850.76002285714287</v>
      </c>
      <c r="S1509" s="672">
        <f>Q1509-R1509</f>
        <v>0</v>
      </c>
    </row>
    <row r="1510" spans="1:19">
      <c r="A1510" s="701" t="s">
        <v>1128</v>
      </c>
      <c r="C1510" s="181" t="s">
        <v>646</v>
      </c>
      <c r="D1510" s="720" t="s">
        <v>675</v>
      </c>
      <c r="E1510" s="207" t="s">
        <v>648</v>
      </c>
      <c r="F1510" s="208">
        <v>5</v>
      </c>
      <c r="G1510" s="207" t="s">
        <v>649</v>
      </c>
      <c r="H1510" s="209">
        <f>F1510</f>
        <v>5</v>
      </c>
      <c r="I1510" s="210"/>
      <c r="J1510" s="211" t="s">
        <v>676</v>
      </c>
      <c r="K1510" s="182">
        <f>+K1517+K1522+K1527</f>
        <v>141.79333714285713</v>
      </c>
      <c r="Q1510" s="672"/>
      <c r="R1510" s="672"/>
      <c r="S1510" s="672"/>
    </row>
    <row r="1511" spans="1:19" ht="13.5" thickBot="1">
      <c r="A1511" s="701" t="s">
        <v>1128</v>
      </c>
      <c r="C1511" s="183" t="s">
        <v>651</v>
      </c>
      <c r="D1511" s="721" t="s">
        <v>652</v>
      </c>
      <c r="E1511" s="184"/>
      <c r="F1511" s="185"/>
      <c r="G1511" s="186" t="s">
        <v>44</v>
      </c>
      <c r="H1511" s="186" t="s">
        <v>653</v>
      </c>
      <c r="I1511" s="186" t="s">
        <v>39</v>
      </c>
      <c r="J1511" s="186" t="s">
        <v>654</v>
      </c>
      <c r="K1511" s="187" t="s">
        <v>655</v>
      </c>
      <c r="Q1511" s="672"/>
      <c r="R1511" s="672"/>
      <c r="S1511" s="672"/>
    </row>
    <row r="1512" spans="1:19" ht="13.5">
      <c r="A1512" s="701" t="s">
        <v>1128</v>
      </c>
      <c r="C1512" s="194"/>
      <c r="D1512" s="722" t="s">
        <v>656</v>
      </c>
      <c r="E1512" s="189"/>
      <c r="G1512" s="195"/>
      <c r="H1512" s="189"/>
      <c r="I1512" s="189"/>
      <c r="J1512" s="189"/>
      <c r="K1512" s="198"/>
      <c r="Q1512" s="672"/>
      <c r="R1512" s="672"/>
      <c r="S1512" s="672"/>
    </row>
    <row r="1513" spans="1:19" ht="13.5">
      <c r="A1513" s="701" t="s">
        <v>622</v>
      </c>
      <c r="B1513" t="s">
        <v>656</v>
      </c>
      <c r="C1513" s="188" t="s">
        <v>657</v>
      </c>
      <c r="D1513" s="699" t="s">
        <v>658</v>
      </c>
      <c r="E1513" s="189"/>
      <c r="G1513" s="190" t="s">
        <v>659</v>
      </c>
      <c r="H1513" s="191">
        <v>0.1</v>
      </c>
      <c r="I1513" s="191">
        <f>H1513*8/$F$1510</f>
        <v>0.16</v>
      </c>
      <c r="J1513" s="192">
        <v>10.51</v>
      </c>
      <c r="K1513" s="193">
        <f>I1513*J1513</f>
        <v>1.6816</v>
      </c>
      <c r="M1513" s="205">
        <v>6</v>
      </c>
      <c r="N1513" t="s">
        <v>414</v>
      </c>
      <c r="O1513" s="205">
        <f>I1513*M1513</f>
        <v>0.96</v>
      </c>
      <c r="P1513" s="706">
        <f>O1513*J1513</f>
        <v>10.089599999999999</v>
      </c>
      <c r="Q1513" s="672"/>
      <c r="R1513" s="672"/>
      <c r="S1513" s="672"/>
    </row>
    <row r="1514" spans="1:19" ht="13.5">
      <c r="A1514" s="701" t="s">
        <v>622</v>
      </c>
      <c r="B1514" t="s">
        <v>656</v>
      </c>
      <c r="C1514" s="188"/>
      <c r="D1514" s="699" t="s">
        <v>668</v>
      </c>
      <c r="E1514" s="189"/>
      <c r="G1514" s="190" t="s">
        <v>659</v>
      </c>
      <c r="H1514" s="191">
        <v>1</v>
      </c>
      <c r="I1514" s="191">
        <f t="shared" ref="I1514:I1516" si="90">H1514*8/$F$1510</f>
        <v>1.6</v>
      </c>
      <c r="J1514" s="192">
        <v>9.3000000000000007</v>
      </c>
      <c r="K1514" s="193">
        <f>I1514*J1514</f>
        <v>14.880000000000003</v>
      </c>
      <c r="M1514" s="205">
        <v>6</v>
      </c>
      <c r="N1514" t="s">
        <v>414</v>
      </c>
      <c r="O1514" s="205">
        <f>I1514*M1514</f>
        <v>9.6000000000000014</v>
      </c>
      <c r="P1514" s="706">
        <f>O1514*J1514</f>
        <v>89.280000000000015</v>
      </c>
      <c r="Q1514" s="672"/>
      <c r="R1514" s="672"/>
      <c r="S1514" s="672"/>
    </row>
    <row r="1515" spans="1:19" ht="13.5">
      <c r="A1515" s="701" t="s">
        <v>622</v>
      </c>
      <c r="B1515" t="s">
        <v>656</v>
      </c>
      <c r="C1515" s="188"/>
      <c r="D1515" s="699" t="s">
        <v>757</v>
      </c>
      <c r="E1515" s="189"/>
      <c r="G1515" s="190" t="s">
        <v>659</v>
      </c>
      <c r="H1515" s="191">
        <v>1</v>
      </c>
      <c r="I1515" s="191">
        <f t="shared" si="90"/>
        <v>1.6</v>
      </c>
      <c r="J1515" s="192">
        <v>12.53</v>
      </c>
      <c r="K1515" s="193">
        <f>I1515*J1515</f>
        <v>20.048000000000002</v>
      </c>
      <c r="M1515" s="205">
        <v>6</v>
      </c>
      <c r="N1515" t="s">
        <v>414</v>
      </c>
      <c r="O1515" s="205">
        <f>I1515*M1515</f>
        <v>9.6000000000000014</v>
      </c>
      <c r="P1515" s="706">
        <f>O1515*J1515</f>
        <v>120.28800000000001</v>
      </c>
      <c r="Q1515" s="672"/>
      <c r="R1515" s="672"/>
      <c r="S1515" s="672"/>
    </row>
    <row r="1516" spans="1:19" ht="13.5">
      <c r="A1516" s="701" t="s">
        <v>622</v>
      </c>
      <c r="B1516" t="s">
        <v>656</v>
      </c>
      <c r="C1516" s="188" t="s">
        <v>660</v>
      </c>
      <c r="D1516" s="699" t="s">
        <v>661</v>
      </c>
      <c r="E1516" s="189"/>
      <c r="G1516" s="190" t="s">
        <v>659</v>
      </c>
      <c r="H1516" s="191">
        <v>1</v>
      </c>
      <c r="I1516" s="191">
        <f t="shared" si="90"/>
        <v>1.6</v>
      </c>
      <c r="J1516" s="192">
        <v>6.88</v>
      </c>
      <c r="K1516" s="193">
        <f>I1516*J1516</f>
        <v>11.008000000000001</v>
      </c>
      <c r="M1516" s="205">
        <v>6</v>
      </c>
      <c r="N1516" t="s">
        <v>414</v>
      </c>
      <c r="O1516" s="205">
        <f>I1516*M1516</f>
        <v>9.6000000000000014</v>
      </c>
      <c r="P1516" s="706">
        <f>O1516*J1516</f>
        <v>66.048000000000002</v>
      </c>
      <c r="Q1516" s="672"/>
      <c r="R1516" s="672"/>
      <c r="S1516" s="672"/>
    </row>
    <row r="1517" spans="1:19" ht="13.5">
      <c r="A1517" s="701" t="s">
        <v>1128</v>
      </c>
      <c r="C1517" s="194"/>
      <c r="D1517" s="723"/>
      <c r="E1517" s="189"/>
      <c r="G1517" s="195"/>
      <c r="H1517" s="189"/>
      <c r="I1517" s="189"/>
      <c r="J1517" s="196"/>
      <c r="K1517" s="197">
        <f>SUM(K1513:K1516)</f>
        <v>47.617600000000003</v>
      </c>
      <c r="Q1517" s="672"/>
      <c r="R1517" s="672"/>
      <c r="S1517" s="672"/>
    </row>
    <row r="1518" spans="1:19" ht="13.5">
      <c r="A1518" s="701" t="s">
        <v>1128</v>
      </c>
      <c r="C1518" s="194"/>
      <c r="D1518" s="722" t="s">
        <v>667</v>
      </c>
      <c r="E1518" s="189"/>
      <c r="G1518" s="195"/>
      <c r="H1518" s="189"/>
      <c r="I1518" s="189"/>
      <c r="J1518" s="189"/>
      <c r="K1518" s="198"/>
      <c r="Q1518" s="672"/>
      <c r="R1518" s="672"/>
      <c r="S1518" s="672"/>
    </row>
    <row r="1519" spans="1:19" ht="25.5">
      <c r="A1519" s="701" t="s">
        <v>622</v>
      </c>
      <c r="B1519" t="s">
        <v>667</v>
      </c>
      <c r="C1519" s="188"/>
      <c r="D1519" s="699" t="s">
        <v>811</v>
      </c>
      <c r="E1519" s="189"/>
      <c r="G1519" s="190" t="s">
        <v>690</v>
      </c>
      <c r="H1519" s="189"/>
      <c r="I1519" s="191">
        <v>1</v>
      </c>
      <c r="J1519" s="192">
        <f>270/3.5</f>
        <v>77.142857142857139</v>
      </c>
      <c r="K1519" s="193">
        <f>I1519*J1519</f>
        <v>77.142857142857139</v>
      </c>
      <c r="M1519" s="205">
        <v>6</v>
      </c>
      <c r="N1519" t="s">
        <v>414</v>
      </c>
      <c r="O1519" s="205">
        <f>I1519*M1519</f>
        <v>6</v>
      </c>
      <c r="P1519" s="706">
        <f>O1519*J1519</f>
        <v>462.85714285714283</v>
      </c>
      <c r="Q1519" s="672"/>
      <c r="R1519" s="672"/>
      <c r="S1519" s="672"/>
    </row>
    <row r="1520" spans="1:19" ht="13.5">
      <c r="A1520" s="701" t="s">
        <v>622</v>
      </c>
      <c r="B1520" t="s">
        <v>667</v>
      </c>
      <c r="C1520" s="188"/>
      <c r="D1520" s="699" t="s">
        <v>730</v>
      </c>
      <c r="E1520" s="189"/>
      <c r="G1520" s="190" t="s">
        <v>359</v>
      </c>
      <c r="H1520" s="189"/>
      <c r="I1520" s="191">
        <v>0.2</v>
      </c>
      <c r="J1520" s="192">
        <f>+J1500</f>
        <v>6.26</v>
      </c>
      <c r="K1520" s="193">
        <f>I1520*J1520</f>
        <v>1.252</v>
      </c>
      <c r="M1520" s="205">
        <v>6</v>
      </c>
      <c r="N1520" t="s">
        <v>414</v>
      </c>
      <c r="O1520" s="205">
        <f>I1520*M1520</f>
        <v>1.2000000000000002</v>
      </c>
      <c r="P1520" s="706">
        <f>O1520*J1520</f>
        <v>7.5120000000000005</v>
      </c>
      <c r="Q1520" s="672"/>
      <c r="R1520" s="672"/>
      <c r="S1520" s="672"/>
    </row>
    <row r="1521" spans="1:19" ht="13.5">
      <c r="A1521" s="701" t="s">
        <v>622</v>
      </c>
      <c r="B1521" t="s">
        <v>667</v>
      </c>
      <c r="C1521" s="188"/>
      <c r="D1521" s="699" t="s">
        <v>830</v>
      </c>
      <c r="E1521" s="189"/>
      <c r="G1521" s="190" t="s">
        <v>695</v>
      </c>
      <c r="H1521" s="189"/>
      <c r="I1521" s="191">
        <v>0.03</v>
      </c>
      <c r="J1521" s="192">
        <v>100</v>
      </c>
      <c r="K1521" s="193">
        <f>I1521*J1521</f>
        <v>3</v>
      </c>
      <c r="M1521" s="205">
        <v>6</v>
      </c>
      <c r="N1521" t="s">
        <v>414</v>
      </c>
      <c r="O1521" s="205">
        <f>I1521*M1521</f>
        <v>0.18</v>
      </c>
      <c r="P1521" s="706">
        <f>O1521*J1521</f>
        <v>18</v>
      </c>
      <c r="Q1521" s="672"/>
      <c r="R1521" s="672"/>
      <c r="S1521" s="672"/>
    </row>
    <row r="1522" spans="1:19" ht="13.5">
      <c r="A1522" s="701" t="s">
        <v>1128</v>
      </c>
      <c r="C1522" s="194"/>
      <c r="D1522" s="723"/>
      <c r="E1522" s="189"/>
      <c r="G1522" s="195"/>
      <c r="H1522" s="189"/>
      <c r="I1522" s="189"/>
      <c r="J1522" s="196"/>
      <c r="K1522" s="197">
        <f>SUM(K1519:K1521)</f>
        <v>81.394857142857134</v>
      </c>
      <c r="Q1522" s="672"/>
      <c r="R1522" s="672"/>
      <c r="S1522" s="672"/>
    </row>
    <row r="1523" spans="1:19" ht="13.5">
      <c r="A1523" s="701" t="s">
        <v>1128</v>
      </c>
      <c r="C1523" s="194"/>
      <c r="D1523" s="722" t="s">
        <v>662</v>
      </c>
      <c r="E1523" s="189"/>
      <c r="G1523" s="195"/>
      <c r="H1523" s="189"/>
      <c r="I1523" s="189"/>
      <c r="J1523" s="189"/>
      <c r="K1523" s="198"/>
      <c r="Q1523" s="672"/>
      <c r="R1523" s="672"/>
      <c r="S1523" s="672"/>
    </row>
    <row r="1524" spans="1:19" ht="25.5">
      <c r="A1524" s="701" t="s">
        <v>622</v>
      </c>
      <c r="B1524" t="s">
        <v>662</v>
      </c>
      <c r="C1524" s="188" t="s">
        <v>663</v>
      </c>
      <c r="D1524" s="699" t="s">
        <v>664</v>
      </c>
      <c r="E1524" s="189"/>
      <c r="G1524" s="190" t="s">
        <v>665</v>
      </c>
      <c r="H1524" s="189"/>
      <c r="I1524" s="191">
        <v>5</v>
      </c>
      <c r="J1524" s="192">
        <f>K1517</f>
        <v>47.617600000000003</v>
      </c>
      <c r="K1524" s="193">
        <f>I1524*J1524/100</f>
        <v>2.3808800000000003</v>
      </c>
      <c r="M1524" s="205">
        <v>6</v>
      </c>
      <c r="N1524" t="s">
        <v>414</v>
      </c>
      <c r="O1524" s="205">
        <f>I1524*M1524</f>
        <v>30</v>
      </c>
      <c r="P1524" s="706">
        <f>O1524*J1524/100</f>
        <v>14.28528</v>
      </c>
      <c r="Q1524" s="672"/>
      <c r="R1524" s="672"/>
      <c r="S1524" s="672"/>
    </row>
    <row r="1525" spans="1:19" ht="13.5">
      <c r="A1525" s="701" t="s">
        <v>622</v>
      </c>
      <c r="B1525" t="s">
        <v>662</v>
      </c>
      <c r="C1525" s="188"/>
      <c r="D1525" s="724" t="s">
        <v>760</v>
      </c>
      <c r="E1525" s="189"/>
      <c r="G1525" s="190" t="s">
        <v>666</v>
      </c>
      <c r="H1525" s="191">
        <v>1</v>
      </c>
      <c r="I1525" s="191">
        <f>H1525*8/$H$1510</f>
        <v>1.6</v>
      </c>
      <c r="J1525" s="192">
        <f>+J1505</f>
        <v>1.5</v>
      </c>
      <c r="K1525" s="193">
        <f>I1525*J1525</f>
        <v>2.4000000000000004</v>
      </c>
      <c r="M1525" s="205">
        <v>6</v>
      </c>
      <c r="N1525" t="s">
        <v>414</v>
      </c>
      <c r="O1525" s="205">
        <f>I1525*M1525</f>
        <v>9.6000000000000014</v>
      </c>
      <c r="P1525" s="706">
        <f>O1525*J1525</f>
        <v>14.400000000000002</v>
      </c>
      <c r="Q1525" s="672"/>
      <c r="R1525" s="672"/>
      <c r="S1525" s="672"/>
    </row>
    <row r="1526" spans="1:19" ht="13.5">
      <c r="A1526" s="701" t="s">
        <v>622</v>
      </c>
      <c r="B1526" t="s">
        <v>662</v>
      </c>
      <c r="C1526" s="188"/>
      <c r="D1526" s="724" t="s">
        <v>726</v>
      </c>
      <c r="E1526" s="189"/>
      <c r="G1526" s="190" t="s">
        <v>666</v>
      </c>
      <c r="H1526" s="191">
        <v>1</v>
      </c>
      <c r="I1526" s="191">
        <f>H1526*8/$H$1510</f>
        <v>1.6</v>
      </c>
      <c r="J1526" s="192">
        <f>+J1506</f>
        <v>5</v>
      </c>
      <c r="K1526" s="193">
        <f>I1526*J1526</f>
        <v>8</v>
      </c>
      <c r="M1526" s="205">
        <v>6</v>
      </c>
      <c r="N1526" t="s">
        <v>414</v>
      </c>
      <c r="O1526" s="205">
        <f>I1526*M1526</f>
        <v>9.6000000000000014</v>
      </c>
      <c r="P1526" s="706">
        <f>O1526*J1526</f>
        <v>48.000000000000007</v>
      </c>
      <c r="Q1526" s="672"/>
      <c r="R1526" s="672"/>
      <c r="S1526" s="672"/>
    </row>
    <row r="1527" spans="1:19" ht="14.25" thickBot="1">
      <c r="A1527" s="701" t="s">
        <v>1128</v>
      </c>
      <c r="C1527" s="199"/>
      <c r="D1527" s="725"/>
      <c r="E1527" s="200"/>
      <c r="F1527" s="201"/>
      <c r="G1527" s="206"/>
      <c r="H1527" s="200"/>
      <c r="I1527" s="200"/>
      <c r="J1527" s="202"/>
      <c r="K1527" s="203">
        <f>SUM(K1524:K1526)</f>
        <v>12.78088</v>
      </c>
      <c r="Q1527" s="672"/>
      <c r="R1527" s="672"/>
      <c r="S1527" s="672"/>
    </row>
    <row r="1528" spans="1:19" ht="13.5" thickBot="1">
      <c r="A1528" s="701" t="s">
        <v>1128</v>
      </c>
      <c r="Q1528" s="672"/>
      <c r="R1528" s="672"/>
      <c r="S1528" s="672"/>
    </row>
    <row r="1529" spans="1:19">
      <c r="A1529" s="701" t="s">
        <v>1128</v>
      </c>
      <c r="C1529" s="176" t="s">
        <v>645</v>
      </c>
      <c r="D1529" s="212" t="str">
        <f>+QPS!C113</f>
        <v>3.06.54</v>
      </c>
      <c r="E1529" s="2282" t="str">
        <f>+QPS!G113</f>
        <v>SUMINISTRO Y MONTAJE DE SWAGE CONC XS STL A234 WPB PBE</v>
      </c>
      <c r="F1529" s="2282"/>
      <c r="G1529" s="2282"/>
      <c r="H1529" s="2282"/>
      <c r="I1529" s="2282"/>
      <c r="J1529" s="2282"/>
      <c r="K1529" s="2283"/>
      <c r="Q1529" s="672">
        <f>QPS!V113</f>
        <v>602.71106285714279</v>
      </c>
      <c r="R1529" s="672">
        <f>SUM(P1529:P1548)</f>
        <v>602.71106285714279</v>
      </c>
      <c r="S1529" s="672">
        <f>Q1529-R1529</f>
        <v>0</v>
      </c>
    </row>
    <row r="1530" spans="1:19">
      <c r="A1530" s="701" t="s">
        <v>1128</v>
      </c>
      <c r="C1530" s="181" t="s">
        <v>646</v>
      </c>
      <c r="D1530" s="720" t="s">
        <v>675</v>
      </c>
      <c r="E1530" s="207" t="s">
        <v>648</v>
      </c>
      <c r="F1530" s="208">
        <v>5</v>
      </c>
      <c r="G1530" s="207" t="s">
        <v>649</v>
      </c>
      <c r="H1530" s="209">
        <f>F1530</f>
        <v>5</v>
      </c>
      <c r="I1530" s="210"/>
      <c r="J1530" s="211" t="s">
        <v>676</v>
      </c>
      <c r="K1530" s="182">
        <f>+K1537+K1542+K1547</f>
        <v>150.6777657142857</v>
      </c>
      <c r="Q1530" s="672"/>
      <c r="R1530" s="672"/>
      <c r="S1530" s="672"/>
    </row>
    <row r="1531" spans="1:19" ht="13.5" thickBot="1">
      <c r="A1531" s="701" t="s">
        <v>1128</v>
      </c>
      <c r="C1531" s="183" t="s">
        <v>651</v>
      </c>
      <c r="D1531" s="721" t="s">
        <v>652</v>
      </c>
      <c r="E1531" s="184"/>
      <c r="F1531" s="185"/>
      <c r="G1531" s="186" t="s">
        <v>44</v>
      </c>
      <c r="H1531" s="186" t="s">
        <v>653</v>
      </c>
      <c r="I1531" s="186" t="s">
        <v>39</v>
      </c>
      <c r="J1531" s="186" t="s">
        <v>654</v>
      </c>
      <c r="K1531" s="187" t="s">
        <v>655</v>
      </c>
      <c r="Q1531" s="672"/>
      <c r="R1531" s="672"/>
      <c r="S1531" s="672"/>
    </row>
    <row r="1532" spans="1:19" ht="13.5">
      <c r="A1532" s="701" t="s">
        <v>1128</v>
      </c>
      <c r="C1532" s="194"/>
      <c r="D1532" s="722" t="s">
        <v>656</v>
      </c>
      <c r="E1532" s="189"/>
      <c r="G1532" s="195"/>
      <c r="H1532" s="189"/>
      <c r="I1532" s="189"/>
      <c r="J1532" s="189"/>
      <c r="K1532" s="198"/>
      <c r="Q1532" s="672"/>
      <c r="R1532" s="672"/>
      <c r="S1532" s="672"/>
    </row>
    <row r="1533" spans="1:19" ht="13.5">
      <c r="A1533" s="701" t="s">
        <v>623</v>
      </c>
      <c r="B1533" t="s">
        <v>656</v>
      </c>
      <c r="C1533" s="188" t="s">
        <v>657</v>
      </c>
      <c r="D1533" s="699" t="s">
        <v>658</v>
      </c>
      <c r="E1533" s="189"/>
      <c r="G1533" s="190" t="s">
        <v>659</v>
      </c>
      <c r="H1533" s="191">
        <v>0.1</v>
      </c>
      <c r="I1533" s="191">
        <f>H1533*8/$F$1530</f>
        <v>0.16</v>
      </c>
      <c r="J1533" s="192">
        <v>10.51</v>
      </c>
      <c r="K1533" s="193">
        <f>I1533*J1533</f>
        <v>1.6816</v>
      </c>
      <c r="M1533" s="205">
        <v>4</v>
      </c>
      <c r="N1533" t="s">
        <v>414</v>
      </c>
      <c r="O1533" s="205">
        <f>I1533*M1533</f>
        <v>0.64</v>
      </c>
      <c r="P1533" s="706">
        <f>O1533*J1533</f>
        <v>6.7263999999999999</v>
      </c>
      <c r="Q1533" s="672"/>
      <c r="R1533" s="672"/>
      <c r="S1533" s="672"/>
    </row>
    <row r="1534" spans="1:19" ht="13.5">
      <c r="A1534" s="701" t="s">
        <v>623</v>
      </c>
      <c r="B1534" t="s">
        <v>656</v>
      </c>
      <c r="C1534" s="188"/>
      <c r="D1534" s="699" t="s">
        <v>668</v>
      </c>
      <c r="E1534" s="189"/>
      <c r="G1534" s="190" t="s">
        <v>659</v>
      </c>
      <c r="H1534" s="191">
        <v>1</v>
      </c>
      <c r="I1534" s="191">
        <f t="shared" ref="I1534:I1536" si="91">H1534*8/$F$1530</f>
        <v>1.6</v>
      </c>
      <c r="J1534" s="192">
        <v>9.3000000000000007</v>
      </c>
      <c r="K1534" s="193">
        <f>I1534*J1534</f>
        <v>14.880000000000003</v>
      </c>
      <c r="M1534" s="205">
        <v>4</v>
      </c>
      <c r="N1534" t="s">
        <v>414</v>
      </c>
      <c r="O1534" s="205">
        <f>I1534*M1534</f>
        <v>6.4</v>
      </c>
      <c r="P1534" s="706">
        <f>O1534*J1534</f>
        <v>59.52000000000001</v>
      </c>
      <c r="Q1534" s="672"/>
      <c r="R1534" s="672"/>
      <c r="S1534" s="672"/>
    </row>
    <row r="1535" spans="1:19" ht="13.5">
      <c r="A1535" s="701" t="s">
        <v>623</v>
      </c>
      <c r="B1535" t="s">
        <v>656</v>
      </c>
      <c r="C1535" s="188"/>
      <c r="D1535" s="699" t="s">
        <v>757</v>
      </c>
      <c r="E1535" s="189"/>
      <c r="G1535" s="190" t="s">
        <v>659</v>
      </c>
      <c r="H1535" s="191">
        <v>1</v>
      </c>
      <c r="I1535" s="191">
        <f t="shared" si="91"/>
        <v>1.6</v>
      </c>
      <c r="J1535" s="192">
        <v>12.53</v>
      </c>
      <c r="K1535" s="193">
        <f>I1535*J1535</f>
        <v>20.048000000000002</v>
      </c>
      <c r="M1535" s="205">
        <v>4</v>
      </c>
      <c r="N1535" t="s">
        <v>414</v>
      </c>
      <c r="O1535" s="205">
        <f>I1535*M1535</f>
        <v>6.4</v>
      </c>
      <c r="P1535" s="706">
        <f>O1535*J1535</f>
        <v>80.192000000000007</v>
      </c>
      <c r="Q1535" s="672"/>
      <c r="R1535" s="672"/>
      <c r="S1535" s="672"/>
    </row>
    <row r="1536" spans="1:19" ht="13.5">
      <c r="A1536" s="701" t="s">
        <v>623</v>
      </c>
      <c r="B1536" t="s">
        <v>656</v>
      </c>
      <c r="C1536" s="188" t="s">
        <v>660</v>
      </c>
      <c r="D1536" s="699" t="s">
        <v>661</v>
      </c>
      <c r="E1536" s="189"/>
      <c r="G1536" s="190" t="s">
        <v>659</v>
      </c>
      <c r="H1536" s="191">
        <v>1</v>
      </c>
      <c r="I1536" s="191">
        <f t="shared" si="91"/>
        <v>1.6</v>
      </c>
      <c r="J1536" s="192">
        <v>6.88</v>
      </c>
      <c r="K1536" s="193">
        <f>I1536*J1536</f>
        <v>11.008000000000001</v>
      </c>
      <c r="M1536" s="205">
        <v>4</v>
      </c>
      <c r="N1536" t="s">
        <v>414</v>
      </c>
      <c r="O1536" s="205">
        <f>I1536*M1536</f>
        <v>6.4</v>
      </c>
      <c r="P1536" s="706">
        <f>O1536*J1536</f>
        <v>44.032000000000004</v>
      </c>
      <c r="Q1536" s="672"/>
      <c r="R1536" s="672"/>
      <c r="S1536" s="672"/>
    </row>
    <row r="1537" spans="1:19" ht="13.5">
      <c r="A1537" s="701" t="s">
        <v>1128</v>
      </c>
      <c r="C1537" s="194"/>
      <c r="D1537" s="723"/>
      <c r="E1537" s="189"/>
      <c r="G1537" s="195"/>
      <c r="H1537" s="189"/>
      <c r="I1537" s="189"/>
      <c r="J1537" s="196"/>
      <c r="K1537" s="197">
        <f>SUM(K1533:K1536)</f>
        <v>47.617600000000003</v>
      </c>
      <c r="Q1537" s="672"/>
      <c r="R1537" s="672"/>
      <c r="S1537" s="672"/>
    </row>
    <row r="1538" spans="1:19" ht="13.5">
      <c r="A1538" s="701" t="s">
        <v>1128</v>
      </c>
      <c r="C1538" s="194"/>
      <c r="D1538" s="722" t="s">
        <v>667</v>
      </c>
      <c r="E1538" s="189"/>
      <c r="G1538" s="195"/>
      <c r="H1538" s="189"/>
      <c r="I1538" s="189"/>
      <c r="J1538" s="189"/>
      <c r="K1538" s="198"/>
      <c r="Q1538" s="672"/>
      <c r="R1538" s="672"/>
      <c r="S1538" s="672"/>
    </row>
    <row r="1539" spans="1:19" ht="25.5">
      <c r="A1539" s="701" t="s">
        <v>623</v>
      </c>
      <c r="B1539" t="s">
        <v>667</v>
      </c>
      <c r="C1539" s="188"/>
      <c r="D1539" s="699" t="s">
        <v>812</v>
      </c>
      <c r="E1539" s="189"/>
      <c r="G1539" s="190" t="s">
        <v>690</v>
      </c>
      <c r="H1539" s="189"/>
      <c r="I1539" s="191">
        <v>1</v>
      </c>
      <c r="J1539" s="192">
        <f>300/3.5</f>
        <v>85.714285714285708</v>
      </c>
      <c r="K1539" s="193">
        <f>I1539*J1539</f>
        <v>85.714285714285708</v>
      </c>
      <c r="M1539" s="205">
        <v>4</v>
      </c>
      <c r="N1539" t="s">
        <v>414</v>
      </c>
      <c r="O1539" s="205">
        <f>I1539*M1539</f>
        <v>4</v>
      </c>
      <c r="P1539" s="706">
        <f>O1539*J1539</f>
        <v>342.85714285714283</v>
      </c>
      <c r="Q1539" s="672"/>
      <c r="R1539" s="672"/>
      <c r="S1539" s="672"/>
    </row>
    <row r="1540" spans="1:19" ht="13.5">
      <c r="A1540" s="701" t="s">
        <v>623</v>
      </c>
      <c r="B1540" t="s">
        <v>667</v>
      </c>
      <c r="C1540" s="188"/>
      <c r="D1540" s="699" t="s">
        <v>730</v>
      </c>
      <c r="E1540" s="189"/>
      <c r="G1540" s="190" t="s">
        <v>359</v>
      </c>
      <c r="H1540" s="189"/>
      <c r="I1540" s="191">
        <v>0.25</v>
      </c>
      <c r="J1540" s="192">
        <f>+J1520</f>
        <v>6.26</v>
      </c>
      <c r="K1540" s="193">
        <f>I1540*J1540</f>
        <v>1.5649999999999999</v>
      </c>
      <c r="M1540" s="205">
        <v>4</v>
      </c>
      <c r="N1540" t="s">
        <v>414</v>
      </c>
      <c r="O1540" s="205">
        <f>I1540*M1540</f>
        <v>1</v>
      </c>
      <c r="P1540" s="706">
        <f>O1540*J1540</f>
        <v>6.26</v>
      </c>
      <c r="Q1540" s="672"/>
      <c r="R1540" s="672"/>
      <c r="S1540" s="672"/>
    </row>
    <row r="1541" spans="1:19" ht="13.5">
      <c r="A1541" s="701" t="s">
        <v>623</v>
      </c>
      <c r="B1541" t="s">
        <v>667</v>
      </c>
      <c r="C1541" s="188"/>
      <c r="D1541" s="699" t="s">
        <v>830</v>
      </c>
      <c r="E1541" s="189"/>
      <c r="G1541" s="190" t="s">
        <v>695</v>
      </c>
      <c r="H1541" s="189"/>
      <c r="I1541" s="191">
        <v>0.03</v>
      </c>
      <c r="J1541" s="192">
        <v>100</v>
      </c>
      <c r="K1541" s="193">
        <f>I1541*J1541</f>
        <v>3</v>
      </c>
      <c r="M1541" s="205">
        <v>4</v>
      </c>
      <c r="N1541" t="s">
        <v>414</v>
      </c>
      <c r="O1541" s="205">
        <f>I1541*M1541</f>
        <v>0.12</v>
      </c>
      <c r="P1541" s="706">
        <f>O1541*J1541</f>
        <v>12</v>
      </c>
      <c r="Q1541" s="672"/>
      <c r="R1541" s="672"/>
      <c r="S1541" s="672"/>
    </row>
    <row r="1542" spans="1:19" ht="13.5">
      <c r="A1542" s="701" t="s">
        <v>1128</v>
      </c>
      <c r="C1542" s="194"/>
      <c r="D1542" s="723"/>
      <c r="E1542" s="189"/>
      <c r="G1542" s="195"/>
      <c r="H1542" s="189"/>
      <c r="I1542" s="189"/>
      <c r="J1542" s="196"/>
      <c r="K1542" s="197">
        <f>SUM(K1539:K1541)</f>
        <v>90.279285714285706</v>
      </c>
      <c r="Q1542" s="672"/>
      <c r="R1542" s="672"/>
      <c r="S1542" s="672"/>
    </row>
    <row r="1543" spans="1:19" ht="13.5">
      <c r="A1543" s="701" t="s">
        <v>1128</v>
      </c>
      <c r="C1543" s="194"/>
      <c r="D1543" s="722" t="s">
        <v>662</v>
      </c>
      <c r="E1543" s="189"/>
      <c r="G1543" s="195"/>
      <c r="H1543" s="189"/>
      <c r="I1543" s="189"/>
      <c r="J1543" s="189"/>
      <c r="K1543" s="198"/>
      <c r="Q1543" s="672"/>
      <c r="R1543" s="672"/>
      <c r="S1543" s="672"/>
    </row>
    <row r="1544" spans="1:19" ht="25.5">
      <c r="A1544" s="701" t="s">
        <v>623</v>
      </c>
      <c r="B1544" t="s">
        <v>662</v>
      </c>
      <c r="C1544" s="188" t="s">
        <v>663</v>
      </c>
      <c r="D1544" s="699" t="s">
        <v>664</v>
      </c>
      <c r="E1544" s="189"/>
      <c r="G1544" s="190" t="s">
        <v>665</v>
      </c>
      <c r="H1544" s="189"/>
      <c r="I1544" s="191">
        <v>5</v>
      </c>
      <c r="J1544" s="192">
        <f>K1537</f>
        <v>47.617600000000003</v>
      </c>
      <c r="K1544" s="193">
        <f>I1544*J1544/100</f>
        <v>2.3808800000000003</v>
      </c>
      <c r="M1544" s="205">
        <v>4</v>
      </c>
      <c r="N1544" t="s">
        <v>414</v>
      </c>
      <c r="O1544" s="205">
        <f>I1544*M1544</f>
        <v>20</v>
      </c>
      <c r="P1544" s="706">
        <f>O1544*J1544/100</f>
        <v>9.5235200000000013</v>
      </c>
      <c r="Q1544" s="672"/>
      <c r="R1544" s="672"/>
      <c r="S1544" s="672"/>
    </row>
    <row r="1545" spans="1:19" ht="13.5">
      <c r="A1545" s="701" t="s">
        <v>623</v>
      </c>
      <c r="B1545" t="s">
        <v>662</v>
      </c>
      <c r="C1545" s="188"/>
      <c r="D1545" s="724" t="s">
        <v>760</v>
      </c>
      <c r="E1545" s="189"/>
      <c r="G1545" s="190" t="s">
        <v>666</v>
      </c>
      <c r="H1545" s="191">
        <v>1</v>
      </c>
      <c r="I1545" s="191">
        <f>H1545*8/$H$1530</f>
        <v>1.6</v>
      </c>
      <c r="J1545" s="192">
        <f>+J1525</f>
        <v>1.5</v>
      </c>
      <c r="K1545" s="193">
        <f>I1545*J1545</f>
        <v>2.4000000000000004</v>
      </c>
      <c r="M1545" s="205">
        <v>4</v>
      </c>
      <c r="N1545" t="s">
        <v>414</v>
      </c>
      <c r="O1545" s="205">
        <f>I1545*M1545</f>
        <v>6.4</v>
      </c>
      <c r="P1545" s="706">
        <f>O1545*J1545</f>
        <v>9.6000000000000014</v>
      </c>
      <c r="Q1545" s="672"/>
      <c r="R1545" s="672"/>
      <c r="S1545" s="672"/>
    </row>
    <row r="1546" spans="1:19" ht="13.5">
      <c r="A1546" s="701" t="s">
        <v>623</v>
      </c>
      <c r="B1546" t="s">
        <v>662</v>
      </c>
      <c r="C1546" s="188"/>
      <c r="D1546" s="724" t="s">
        <v>726</v>
      </c>
      <c r="E1546" s="189"/>
      <c r="G1546" s="190" t="s">
        <v>666</v>
      </c>
      <c r="H1546" s="191">
        <v>1</v>
      </c>
      <c r="I1546" s="191">
        <f>H1546*8/$H$1530</f>
        <v>1.6</v>
      </c>
      <c r="J1546" s="192">
        <f>+J1526</f>
        <v>5</v>
      </c>
      <c r="K1546" s="193">
        <f>I1546*J1546</f>
        <v>8</v>
      </c>
      <c r="M1546" s="205">
        <v>4</v>
      </c>
      <c r="N1546" t="s">
        <v>414</v>
      </c>
      <c r="O1546" s="205">
        <f>I1546*M1546</f>
        <v>6.4</v>
      </c>
      <c r="P1546" s="706">
        <f>O1546*J1546</f>
        <v>32</v>
      </c>
      <c r="Q1546" s="672"/>
      <c r="R1546" s="672"/>
      <c r="S1546" s="672"/>
    </row>
    <row r="1547" spans="1:19" ht="14.25" thickBot="1">
      <c r="A1547" s="701" t="s">
        <v>1128</v>
      </c>
      <c r="C1547" s="199"/>
      <c r="D1547" s="725"/>
      <c r="E1547" s="200"/>
      <c r="F1547" s="201"/>
      <c r="G1547" s="206"/>
      <c r="H1547" s="200"/>
      <c r="I1547" s="200"/>
      <c r="J1547" s="202"/>
      <c r="K1547" s="203">
        <f>SUM(K1544:K1546)</f>
        <v>12.78088</v>
      </c>
      <c r="Q1547" s="672"/>
      <c r="R1547" s="672"/>
      <c r="S1547" s="672"/>
    </row>
    <row r="1548" spans="1:19" ht="13.5" thickBot="1">
      <c r="A1548" s="701" t="s">
        <v>1128</v>
      </c>
      <c r="Q1548" s="672"/>
      <c r="R1548" s="672"/>
      <c r="S1548" s="672"/>
    </row>
    <row r="1549" spans="1:19">
      <c r="A1549" s="701" t="s">
        <v>1128</v>
      </c>
      <c r="C1549" s="176" t="s">
        <v>645</v>
      </c>
      <c r="D1549" s="212" t="str">
        <f>+QPS!C114</f>
        <v>3.06.55</v>
      </c>
      <c r="E1549" s="2282" t="str">
        <f>+QPS!G114</f>
        <v>SUMINISTRO Y MONTAJE DE NIPPLE XS STL A106-B TOE 3" LONG</v>
      </c>
      <c r="F1549" s="2282"/>
      <c r="G1549" s="2282"/>
      <c r="H1549" s="2282"/>
      <c r="I1549" s="2282"/>
      <c r="J1549" s="2282"/>
      <c r="K1549" s="2283"/>
      <c r="Q1549" s="672">
        <f>QPS!V114</f>
        <v>1172.7738571428572</v>
      </c>
      <c r="R1549" s="672">
        <f>SUM(P1549:P1567)</f>
        <v>1172.7738571428572</v>
      </c>
      <c r="S1549" s="672">
        <f>Q1549-R1549</f>
        <v>0</v>
      </c>
    </row>
    <row r="1550" spans="1:19">
      <c r="A1550" s="701" t="s">
        <v>1128</v>
      </c>
      <c r="C1550" s="181" t="s">
        <v>646</v>
      </c>
      <c r="D1550" s="720" t="s">
        <v>675</v>
      </c>
      <c r="E1550" s="207" t="s">
        <v>648</v>
      </c>
      <c r="F1550" s="208">
        <v>10</v>
      </c>
      <c r="G1550" s="207" t="s">
        <v>649</v>
      </c>
      <c r="H1550" s="209">
        <f>F1550</f>
        <v>10</v>
      </c>
      <c r="I1550" s="210"/>
      <c r="J1550" s="211" t="s">
        <v>676</v>
      </c>
      <c r="K1550" s="182">
        <f>+K1557+K1562+K1566</f>
        <v>46.91095428571429</v>
      </c>
      <c r="Q1550" s="672"/>
      <c r="R1550" s="672"/>
      <c r="S1550" s="672"/>
    </row>
    <row r="1551" spans="1:19" ht="13.5" thickBot="1">
      <c r="A1551" s="701" t="s">
        <v>1128</v>
      </c>
      <c r="C1551" s="183" t="s">
        <v>651</v>
      </c>
      <c r="D1551" s="721" t="s">
        <v>652</v>
      </c>
      <c r="E1551" s="184"/>
      <c r="F1551" s="185"/>
      <c r="G1551" s="186" t="s">
        <v>44</v>
      </c>
      <c r="H1551" s="186" t="s">
        <v>653</v>
      </c>
      <c r="I1551" s="186" t="s">
        <v>39</v>
      </c>
      <c r="J1551" s="186" t="s">
        <v>654</v>
      </c>
      <c r="K1551" s="187" t="s">
        <v>655</v>
      </c>
      <c r="Q1551" s="672"/>
      <c r="R1551" s="672"/>
      <c r="S1551" s="672"/>
    </row>
    <row r="1552" spans="1:19" ht="13.5">
      <c r="A1552" s="701" t="s">
        <v>1128</v>
      </c>
      <c r="C1552" s="194"/>
      <c r="D1552" s="722" t="s">
        <v>656</v>
      </c>
      <c r="E1552" s="189"/>
      <c r="G1552" s="195"/>
      <c r="H1552" s="189"/>
      <c r="I1552" s="189"/>
      <c r="J1552" s="189"/>
      <c r="K1552" s="198"/>
      <c r="Q1552" s="672"/>
      <c r="R1552" s="672"/>
      <c r="S1552" s="672"/>
    </row>
    <row r="1553" spans="1:19" ht="13.5">
      <c r="A1553" s="701" t="s">
        <v>624</v>
      </c>
      <c r="B1553" t="s">
        <v>656</v>
      </c>
      <c r="C1553" s="188" t="s">
        <v>657</v>
      </c>
      <c r="D1553" s="699" t="s">
        <v>658</v>
      </c>
      <c r="E1553" s="189"/>
      <c r="G1553" s="190" t="s">
        <v>659</v>
      </c>
      <c r="H1553" s="191">
        <v>0.1</v>
      </c>
      <c r="I1553" s="191">
        <f>H1553*8/$F$1550</f>
        <v>0.08</v>
      </c>
      <c r="J1553" s="192">
        <v>10.51</v>
      </c>
      <c r="K1553" s="193">
        <f>I1553*J1553</f>
        <v>0.84079999999999999</v>
      </c>
      <c r="M1553" s="205">
        <v>25</v>
      </c>
      <c r="N1553" t="s">
        <v>414</v>
      </c>
      <c r="O1553" s="205">
        <f>I1553*M1553</f>
        <v>2</v>
      </c>
      <c r="P1553" s="706">
        <f>O1553*J1553</f>
        <v>21.02</v>
      </c>
      <c r="Q1553" s="672"/>
      <c r="R1553" s="672"/>
      <c r="S1553" s="672"/>
    </row>
    <row r="1554" spans="1:19" ht="13.5">
      <c r="A1554" s="701" t="s">
        <v>624</v>
      </c>
      <c r="B1554" t="s">
        <v>656</v>
      </c>
      <c r="C1554" s="188"/>
      <c r="D1554" s="699" t="s">
        <v>668</v>
      </c>
      <c r="E1554" s="189"/>
      <c r="G1554" s="190" t="s">
        <v>659</v>
      </c>
      <c r="H1554" s="191">
        <v>1</v>
      </c>
      <c r="I1554" s="191">
        <f t="shared" ref="I1554:I1556" si="92">H1554*8/$F$1550</f>
        <v>0.8</v>
      </c>
      <c r="J1554" s="192">
        <v>9.3000000000000007</v>
      </c>
      <c r="K1554" s="193">
        <f>I1554*J1554</f>
        <v>7.4400000000000013</v>
      </c>
      <c r="M1554" s="205">
        <v>25</v>
      </c>
      <c r="N1554" t="s">
        <v>414</v>
      </c>
      <c r="O1554" s="205">
        <f>I1554*M1554</f>
        <v>20</v>
      </c>
      <c r="P1554" s="706">
        <f>O1554*J1554</f>
        <v>186</v>
      </c>
      <c r="Q1554" s="672"/>
      <c r="R1554" s="672"/>
      <c r="S1554" s="672"/>
    </row>
    <row r="1555" spans="1:19" ht="13.5">
      <c r="A1555" s="701" t="s">
        <v>624</v>
      </c>
      <c r="B1555" t="s">
        <v>656</v>
      </c>
      <c r="C1555" s="188"/>
      <c r="D1555" s="699" t="s">
        <v>757</v>
      </c>
      <c r="E1555" s="189"/>
      <c r="G1555" s="190" t="s">
        <v>659</v>
      </c>
      <c r="H1555" s="191">
        <v>1</v>
      </c>
      <c r="I1555" s="191">
        <f t="shared" si="92"/>
        <v>0.8</v>
      </c>
      <c r="J1555" s="192">
        <v>12.53</v>
      </c>
      <c r="K1555" s="193">
        <f>I1555*J1555</f>
        <v>10.024000000000001</v>
      </c>
      <c r="M1555" s="205">
        <v>25</v>
      </c>
      <c r="N1555" t="s">
        <v>414</v>
      </c>
      <c r="O1555" s="205">
        <f>I1555*M1555</f>
        <v>20</v>
      </c>
      <c r="P1555" s="706">
        <f>O1555*J1555</f>
        <v>250.6</v>
      </c>
      <c r="Q1555" s="672"/>
      <c r="R1555" s="672"/>
      <c r="S1555" s="672"/>
    </row>
    <row r="1556" spans="1:19" ht="13.5">
      <c r="A1556" s="701" t="s">
        <v>624</v>
      </c>
      <c r="B1556" t="s">
        <v>656</v>
      </c>
      <c r="C1556" s="188" t="s">
        <v>660</v>
      </c>
      <c r="D1556" s="699" t="s">
        <v>661</v>
      </c>
      <c r="E1556" s="189"/>
      <c r="G1556" s="190" t="s">
        <v>659</v>
      </c>
      <c r="H1556" s="191">
        <v>1</v>
      </c>
      <c r="I1556" s="191">
        <f t="shared" si="92"/>
        <v>0.8</v>
      </c>
      <c r="J1556" s="192">
        <v>6.88</v>
      </c>
      <c r="K1556" s="193">
        <f>I1556*J1556</f>
        <v>5.5040000000000004</v>
      </c>
      <c r="M1556" s="205">
        <v>25</v>
      </c>
      <c r="N1556" t="s">
        <v>414</v>
      </c>
      <c r="O1556" s="205">
        <f>I1556*M1556</f>
        <v>20</v>
      </c>
      <c r="P1556" s="706">
        <f>O1556*J1556</f>
        <v>137.6</v>
      </c>
      <c r="Q1556" s="672"/>
      <c r="R1556" s="672"/>
      <c r="S1556" s="672"/>
    </row>
    <row r="1557" spans="1:19" ht="13.5">
      <c r="A1557" s="701" t="s">
        <v>1128</v>
      </c>
      <c r="C1557" s="194"/>
      <c r="D1557" s="723"/>
      <c r="E1557" s="189"/>
      <c r="G1557" s="195"/>
      <c r="H1557" s="189"/>
      <c r="I1557" s="189"/>
      <c r="J1557" s="196"/>
      <c r="K1557" s="197">
        <f>SUM(K1553:K1556)</f>
        <v>23.808800000000002</v>
      </c>
      <c r="Q1557" s="672"/>
      <c r="R1557" s="672"/>
      <c r="S1557" s="672"/>
    </row>
    <row r="1558" spans="1:19" ht="13.5">
      <c r="A1558" s="701" t="s">
        <v>1128</v>
      </c>
      <c r="C1558" s="194"/>
      <c r="D1558" s="722" t="s">
        <v>667</v>
      </c>
      <c r="E1558" s="189"/>
      <c r="G1558" s="195"/>
      <c r="H1558" s="189"/>
      <c r="I1558" s="189"/>
      <c r="J1558" s="189"/>
      <c r="K1558" s="198"/>
      <c r="Q1558" s="672"/>
      <c r="R1558" s="672"/>
      <c r="S1558" s="672"/>
    </row>
    <row r="1559" spans="1:19" ht="25.5">
      <c r="A1559" s="701" t="s">
        <v>624</v>
      </c>
      <c r="B1559" t="s">
        <v>667</v>
      </c>
      <c r="C1559" s="188"/>
      <c r="D1559" s="699" t="s">
        <v>813</v>
      </c>
      <c r="E1559" s="189"/>
      <c r="G1559" s="190" t="s">
        <v>690</v>
      </c>
      <c r="H1559" s="189"/>
      <c r="I1559" s="191">
        <v>1</v>
      </c>
      <c r="J1559" s="192">
        <f>50/3.5</f>
        <v>14.285714285714286</v>
      </c>
      <c r="K1559" s="193">
        <f>I1559*J1559</f>
        <v>14.285714285714286</v>
      </c>
      <c r="M1559" s="205">
        <v>25</v>
      </c>
      <c r="N1559" t="s">
        <v>414</v>
      </c>
      <c r="O1559" s="205">
        <f>I1559*M1559</f>
        <v>25</v>
      </c>
      <c r="P1559" s="706">
        <f>O1559*J1559</f>
        <v>357.14285714285717</v>
      </c>
      <c r="Q1559" s="672"/>
      <c r="R1559" s="672"/>
      <c r="S1559" s="672"/>
    </row>
    <row r="1560" spans="1:19" ht="13.5">
      <c r="A1560" s="701" t="s">
        <v>624</v>
      </c>
      <c r="B1560" t="s">
        <v>667</v>
      </c>
      <c r="C1560" s="188"/>
      <c r="D1560" s="699" t="s">
        <v>730</v>
      </c>
      <c r="E1560" s="189"/>
      <c r="G1560" s="190" t="s">
        <v>359</v>
      </c>
      <c r="H1560" s="189"/>
      <c r="I1560" s="191">
        <v>0.1</v>
      </c>
      <c r="J1560" s="192">
        <f>+J1540</f>
        <v>6.26</v>
      </c>
      <c r="K1560" s="193">
        <f>I1560*J1560</f>
        <v>0.626</v>
      </c>
      <c r="M1560" s="205">
        <v>25</v>
      </c>
      <c r="N1560" t="s">
        <v>414</v>
      </c>
      <c r="O1560" s="205">
        <f>I1560*M1560</f>
        <v>2.5</v>
      </c>
      <c r="P1560" s="706">
        <f>O1560*J1560</f>
        <v>15.649999999999999</v>
      </c>
      <c r="Q1560" s="672"/>
      <c r="R1560" s="672"/>
      <c r="S1560" s="672"/>
    </row>
    <row r="1561" spans="1:19" ht="13.5">
      <c r="A1561" s="701" t="s">
        <v>624</v>
      </c>
      <c r="B1561" t="s">
        <v>667</v>
      </c>
      <c r="C1561" s="188"/>
      <c r="D1561" s="699" t="s">
        <v>830</v>
      </c>
      <c r="E1561" s="189"/>
      <c r="G1561" s="190" t="s">
        <v>695</v>
      </c>
      <c r="H1561" s="189"/>
      <c r="I1561" s="191">
        <v>0.03</v>
      </c>
      <c r="J1561" s="192">
        <v>100</v>
      </c>
      <c r="K1561" s="193">
        <f>I1561*J1561</f>
        <v>3</v>
      </c>
      <c r="M1561" s="205">
        <v>25</v>
      </c>
      <c r="N1561" t="s">
        <v>414</v>
      </c>
      <c r="O1561" s="205">
        <f>I1561*M1561</f>
        <v>0.75</v>
      </c>
      <c r="P1561" s="706">
        <f>O1561*J1561</f>
        <v>75</v>
      </c>
      <c r="Q1561" s="672"/>
      <c r="R1561" s="672"/>
      <c r="S1561" s="672"/>
    </row>
    <row r="1562" spans="1:19" ht="13.5">
      <c r="A1562" s="701" t="s">
        <v>1128</v>
      </c>
      <c r="C1562" s="194"/>
      <c r="D1562" s="723"/>
      <c r="E1562" s="189"/>
      <c r="G1562" s="195"/>
      <c r="H1562" s="189"/>
      <c r="I1562" s="189"/>
      <c r="J1562" s="196"/>
      <c r="K1562" s="197">
        <f>SUM(K1559:K1561)</f>
        <v>17.911714285714286</v>
      </c>
      <c r="Q1562" s="672"/>
      <c r="R1562" s="672"/>
      <c r="S1562" s="672"/>
    </row>
    <row r="1563" spans="1:19" ht="13.5">
      <c r="A1563" s="701" t="s">
        <v>1128</v>
      </c>
      <c r="C1563" s="194"/>
      <c r="D1563" s="722" t="s">
        <v>662</v>
      </c>
      <c r="E1563" s="189"/>
      <c r="G1563" s="195"/>
      <c r="H1563" s="189"/>
      <c r="I1563" s="189"/>
      <c r="J1563" s="189"/>
      <c r="K1563" s="198"/>
      <c r="Q1563" s="672"/>
      <c r="R1563" s="672"/>
      <c r="S1563" s="672"/>
    </row>
    <row r="1564" spans="1:19" ht="25.5">
      <c r="A1564" s="701" t="s">
        <v>624</v>
      </c>
      <c r="B1564" t="s">
        <v>662</v>
      </c>
      <c r="C1564" s="188" t="s">
        <v>663</v>
      </c>
      <c r="D1564" s="699" t="s">
        <v>664</v>
      </c>
      <c r="E1564" s="189"/>
      <c r="G1564" s="190" t="s">
        <v>665</v>
      </c>
      <c r="H1564" s="189"/>
      <c r="I1564" s="191">
        <v>5</v>
      </c>
      <c r="J1564" s="192">
        <f>K1557</f>
        <v>23.808800000000002</v>
      </c>
      <c r="K1564" s="193">
        <f>I1564*J1564/100</f>
        <v>1.1904400000000002</v>
      </c>
      <c r="M1564" s="205">
        <v>25</v>
      </c>
      <c r="N1564" t="s">
        <v>414</v>
      </c>
      <c r="O1564" s="205">
        <f>I1564*M1564</f>
        <v>125</v>
      </c>
      <c r="P1564" s="706">
        <f>O1564*J1564/100</f>
        <v>29.761000000000003</v>
      </c>
      <c r="Q1564" s="672"/>
      <c r="R1564" s="672"/>
      <c r="S1564" s="672"/>
    </row>
    <row r="1565" spans="1:19" ht="13.5">
      <c r="A1565" s="701" t="s">
        <v>624</v>
      </c>
      <c r="B1565" t="s">
        <v>662</v>
      </c>
      <c r="C1565" s="188"/>
      <c r="D1565" s="724" t="s">
        <v>726</v>
      </c>
      <c r="E1565" s="189"/>
      <c r="G1565" s="190" t="s">
        <v>666</v>
      </c>
      <c r="H1565" s="191">
        <v>1</v>
      </c>
      <c r="I1565" s="191">
        <f>H1565*8/$H$1550</f>
        <v>0.8</v>
      </c>
      <c r="J1565" s="192">
        <f>+J1546</f>
        <v>5</v>
      </c>
      <c r="K1565" s="193">
        <f>I1565*J1565</f>
        <v>4</v>
      </c>
      <c r="M1565" s="205">
        <v>25</v>
      </c>
      <c r="N1565" t="s">
        <v>414</v>
      </c>
      <c r="O1565" s="205">
        <f>I1565*M1565</f>
        <v>20</v>
      </c>
      <c r="P1565" s="706">
        <f>O1565*J1565</f>
        <v>100</v>
      </c>
      <c r="Q1565" s="672"/>
      <c r="R1565" s="672"/>
      <c r="S1565" s="672"/>
    </row>
    <row r="1566" spans="1:19" ht="14.25" thickBot="1">
      <c r="A1566" s="701" t="s">
        <v>1128</v>
      </c>
      <c r="C1566" s="199"/>
      <c r="D1566" s="725"/>
      <c r="E1566" s="200"/>
      <c r="F1566" s="201"/>
      <c r="G1566" s="206"/>
      <c r="H1566" s="200"/>
      <c r="I1566" s="200"/>
      <c r="J1566" s="202"/>
      <c r="K1566" s="203">
        <f>SUM(K1564:K1565)</f>
        <v>5.1904400000000006</v>
      </c>
      <c r="Q1566" s="672"/>
      <c r="R1566" s="672"/>
      <c r="S1566" s="672"/>
    </row>
    <row r="1567" spans="1:19" ht="13.5" thickBot="1">
      <c r="A1567" s="701" t="s">
        <v>1128</v>
      </c>
      <c r="Q1567" s="672"/>
      <c r="R1567" s="672"/>
      <c r="S1567" s="672"/>
    </row>
    <row r="1568" spans="1:19">
      <c r="A1568" s="701" t="s">
        <v>1128</v>
      </c>
      <c r="C1568" s="176" t="s">
        <v>645</v>
      </c>
      <c r="D1568" s="212" t="str">
        <f>+QPS!C115</f>
        <v>3.06.56</v>
      </c>
      <c r="E1568" s="2282" t="str">
        <f>+QPS!G115</f>
        <v>SUMINISTRO Y MONTAJE DE NIPPLE XS STL A106-B TOE 3" LONG</v>
      </c>
      <c r="F1568" s="2282"/>
      <c r="G1568" s="2282"/>
      <c r="H1568" s="2282"/>
      <c r="I1568" s="2282"/>
      <c r="J1568" s="2282"/>
      <c r="K1568" s="2283"/>
      <c r="Q1568" s="672">
        <f>QPS!V115</f>
        <v>597.21716571428578</v>
      </c>
      <c r="R1568" s="672">
        <f>SUM(P1568:P1586)</f>
        <v>597.21716571428578</v>
      </c>
      <c r="S1568" s="672">
        <f>Q1568-R1568</f>
        <v>0</v>
      </c>
    </row>
    <row r="1569" spans="1:19">
      <c r="A1569" s="701" t="s">
        <v>1128</v>
      </c>
      <c r="C1569" s="181" t="s">
        <v>646</v>
      </c>
      <c r="D1569" s="720" t="s">
        <v>675</v>
      </c>
      <c r="E1569" s="207" t="s">
        <v>648</v>
      </c>
      <c r="F1569" s="208">
        <v>10</v>
      </c>
      <c r="G1569" s="207" t="s">
        <v>649</v>
      </c>
      <c r="H1569" s="209">
        <f>F1569</f>
        <v>10</v>
      </c>
      <c r="I1569" s="210"/>
      <c r="J1569" s="211" t="s">
        <v>676</v>
      </c>
      <c r="K1569" s="182">
        <f>+K1576+K1581+K1585</f>
        <v>49.768097142857151</v>
      </c>
      <c r="Q1569" s="672"/>
      <c r="R1569" s="672"/>
      <c r="S1569" s="672"/>
    </row>
    <row r="1570" spans="1:19" ht="13.5" thickBot="1">
      <c r="A1570" s="701" t="s">
        <v>1128</v>
      </c>
      <c r="C1570" s="183" t="s">
        <v>651</v>
      </c>
      <c r="D1570" s="721" t="s">
        <v>652</v>
      </c>
      <c r="E1570" s="184"/>
      <c r="F1570" s="185"/>
      <c r="G1570" s="186" t="s">
        <v>44</v>
      </c>
      <c r="H1570" s="186" t="s">
        <v>653</v>
      </c>
      <c r="I1570" s="186" t="s">
        <v>39</v>
      </c>
      <c r="J1570" s="186" t="s">
        <v>654</v>
      </c>
      <c r="K1570" s="187" t="s">
        <v>655</v>
      </c>
      <c r="Q1570" s="672"/>
      <c r="R1570" s="672"/>
      <c r="S1570" s="672"/>
    </row>
    <row r="1571" spans="1:19" ht="13.5">
      <c r="A1571" s="701" t="s">
        <v>1128</v>
      </c>
      <c r="C1571" s="194"/>
      <c r="D1571" s="722" t="s">
        <v>656</v>
      </c>
      <c r="E1571" s="189"/>
      <c r="G1571" s="195"/>
      <c r="H1571" s="189"/>
      <c r="I1571" s="189"/>
      <c r="J1571" s="189"/>
      <c r="K1571" s="198"/>
      <c r="Q1571" s="672"/>
      <c r="R1571" s="672"/>
      <c r="S1571" s="672"/>
    </row>
    <row r="1572" spans="1:19" ht="13.5">
      <c r="A1572" s="701" t="s">
        <v>625</v>
      </c>
      <c r="B1572" t="s">
        <v>656</v>
      </c>
      <c r="C1572" s="188" t="s">
        <v>657</v>
      </c>
      <c r="D1572" s="699" t="s">
        <v>658</v>
      </c>
      <c r="E1572" s="189"/>
      <c r="G1572" s="190" t="s">
        <v>659</v>
      </c>
      <c r="H1572" s="191">
        <v>0.1</v>
      </c>
      <c r="I1572" s="191">
        <f>H1572*8/$F$1569</f>
        <v>0.08</v>
      </c>
      <c r="J1572" s="192">
        <v>10.51</v>
      </c>
      <c r="K1572" s="193">
        <f>I1572*J1572</f>
        <v>0.84079999999999999</v>
      </c>
      <c r="M1572" s="205">
        <v>12</v>
      </c>
      <c r="N1572" t="s">
        <v>414</v>
      </c>
      <c r="O1572" s="205">
        <f>I1572*M1572</f>
        <v>0.96</v>
      </c>
      <c r="P1572" s="706">
        <f>O1572*J1572</f>
        <v>10.089599999999999</v>
      </c>
      <c r="Q1572" s="672"/>
      <c r="R1572" s="672"/>
      <c r="S1572" s="672"/>
    </row>
    <row r="1573" spans="1:19" ht="13.5">
      <c r="A1573" s="701" t="s">
        <v>625</v>
      </c>
      <c r="B1573" t="s">
        <v>656</v>
      </c>
      <c r="C1573" s="188"/>
      <c r="D1573" s="699" t="s">
        <v>668</v>
      </c>
      <c r="E1573" s="189"/>
      <c r="G1573" s="190" t="s">
        <v>659</v>
      </c>
      <c r="H1573" s="191">
        <v>1</v>
      </c>
      <c r="I1573" s="191">
        <f t="shared" ref="I1573:I1575" si="93">H1573*8/$F$1569</f>
        <v>0.8</v>
      </c>
      <c r="J1573" s="192">
        <v>9.3000000000000007</v>
      </c>
      <c r="K1573" s="193">
        <f>I1573*J1573</f>
        <v>7.4400000000000013</v>
      </c>
      <c r="M1573" s="205">
        <v>12</v>
      </c>
      <c r="N1573" t="s">
        <v>414</v>
      </c>
      <c r="O1573" s="205">
        <f>I1573*M1573</f>
        <v>9.6000000000000014</v>
      </c>
      <c r="P1573" s="706">
        <f>O1573*J1573</f>
        <v>89.280000000000015</v>
      </c>
      <c r="Q1573" s="672"/>
      <c r="R1573" s="672"/>
      <c r="S1573" s="672"/>
    </row>
    <row r="1574" spans="1:19" ht="13.5">
      <c r="A1574" s="701" t="s">
        <v>625</v>
      </c>
      <c r="B1574" t="s">
        <v>656</v>
      </c>
      <c r="C1574" s="188"/>
      <c r="D1574" s="699" t="s">
        <v>757</v>
      </c>
      <c r="E1574" s="189"/>
      <c r="G1574" s="190" t="s">
        <v>659</v>
      </c>
      <c r="H1574" s="191">
        <v>1</v>
      </c>
      <c r="I1574" s="191">
        <f t="shared" si="93"/>
        <v>0.8</v>
      </c>
      <c r="J1574" s="192">
        <v>12.53</v>
      </c>
      <c r="K1574" s="193">
        <f>I1574*J1574</f>
        <v>10.024000000000001</v>
      </c>
      <c r="M1574" s="205">
        <v>12</v>
      </c>
      <c r="N1574" t="s">
        <v>414</v>
      </c>
      <c r="O1574" s="205">
        <f>I1574*M1574</f>
        <v>9.6000000000000014</v>
      </c>
      <c r="P1574" s="706">
        <f>O1574*J1574</f>
        <v>120.28800000000001</v>
      </c>
      <c r="Q1574" s="672"/>
      <c r="R1574" s="672"/>
      <c r="S1574" s="672"/>
    </row>
    <row r="1575" spans="1:19" ht="13.5">
      <c r="A1575" s="701" t="s">
        <v>625</v>
      </c>
      <c r="B1575" t="s">
        <v>656</v>
      </c>
      <c r="C1575" s="188" t="s">
        <v>660</v>
      </c>
      <c r="D1575" s="699" t="s">
        <v>661</v>
      </c>
      <c r="E1575" s="189"/>
      <c r="G1575" s="190" t="s">
        <v>659</v>
      </c>
      <c r="H1575" s="191">
        <v>1</v>
      </c>
      <c r="I1575" s="191">
        <f t="shared" si="93"/>
        <v>0.8</v>
      </c>
      <c r="J1575" s="192">
        <v>6.88</v>
      </c>
      <c r="K1575" s="193">
        <f>I1575*J1575</f>
        <v>5.5040000000000004</v>
      </c>
      <c r="M1575" s="205">
        <v>12</v>
      </c>
      <c r="N1575" t="s">
        <v>414</v>
      </c>
      <c r="O1575" s="205">
        <f>I1575*M1575</f>
        <v>9.6000000000000014</v>
      </c>
      <c r="P1575" s="706">
        <f>O1575*J1575</f>
        <v>66.048000000000002</v>
      </c>
      <c r="Q1575" s="672"/>
      <c r="R1575" s="672"/>
      <c r="S1575" s="672"/>
    </row>
    <row r="1576" spans="1:19" ht="13.5">
      <c r="A1576" s="701" t="s">
        <v>1128</v>
      </c>
      <c r="C1576" s="194"/>
      <c r="D1576" s="723"/>
      <c r="E1576" s="189"/>
      <c r="G1576" s="195"/>
      <c r="H1576" s="189"/>
      <c r="I1576" s="189"/>
      <c r="J1576" s="196"/>
      <c r="K1576" s="197">
        <f>SUM(K1572:K1575)</f>
        <v>23.808800000000002</v>
      </c>
      <c r="Q1576" s="672"/>
      <c r="R1576" s="672"/>
      <c r="S1576" s="672"/>
    </row>
    <row r="1577" spans="1:19" ht="13.5">
      <c r="A1577" s="701" t="s">
        <v>1128</v>
      </c>
      <c r="C1577" s="194"/>
      <c r="D1577" s="722" t="s">
        <v>667</v>
      </c>
      <c r="E1577" s="189"/>
      <c r="G1577" s="195"/>
      <c r="H1577" s="189"/>
      <c r="I1577" s="189"/>
      <c r="J1577" s="189"/>
      <c r="K1577" s="198"/>
      <c r="Q1577" s="672"/>
      <c r="R1577" s="672"/>
      <c r="S1577" s="672"/>
    </row>
    <row r="1578" spans="1:19" ht="25.5">
      <c r="A1578" s="701" t="s">
        <v>625</v>
      </c>
      <c r="B1578" t="s">
        <v>667</v>
      </c>
      <c r="C1578" s="188"/>
      <c r="D1578" s="699" t="s">
        <v>814</v>
      </c>
      <c r="E1578" s="189"/>
      <c r="G1578" s="190" t="s">
        <v>690</v>
      </c>
      <c r="H1578" s="189"/>
      <c r="I1578" s="191">
        <v>1</v>
      </c>
      <c r="J1578" s="192">
        <f>60/3.5</f>
        <v>17.142857142857142</v>
      </c>
      <c r="K1578" s="193">
        <f>I1578*J1578</f>
        <v>17.142857142857142</v>
      </c>
      <c r="M1578" s="205">
        <v>12</v>
      </c>
      <c r="N1578" t="s">
        <v>414</v>
      </c>
      <c r="O1578" s="205">
        <f>I1578*M1578</f>
        <v>12</v>
      </c>
      <c r="P1578" s="706">
        <f>O1578*J1578</f>
        <v>205.71428571428572</v>
      </c>
      <c r="Q1578" s="672"/>
      <c r="R1578" s="672"/>
      <c r="S1578" s="672"/>
    </row>
    <row r="1579" spans="1:19" ht="13.5">
      <c r="A1579" s="701" t="s">
        <v>625</v>
      </c>
      <c r="B1579" t="s">
        <v>667</v>
      </c>
      <c r="C1579" s="188"/>
      <c r="D1579" s="699" t="s">
        <v>730</v>
      </c>
      <c r="E1579" s="189"/>
      <c r="G1579" s="190" t="s">
        <v>359</v>
      </c>
      <c r="H1579" s="189"/>
      <c r="I1579" s="191">
        <v>0.1</v>
      </c>
      <c r="J1579" s="192">
        <f>+J1560</f>
        <v>6.26</v>
      </c>
      <c r="K1579" s="193">
        <f>I1579*J1579</f>
        <v>0.626</v>
      </c>
      <c r="M1579" s="205">
        <v>12</v>
      </c>
      <c r="N1579" t="s">
        <v>414</v>
      </c>
      <c r="O1579" s="205">
        <f>I1579*M1579</f>
        <v>1.2000000000000002</v>
      </c>
      <c r="P1579" s="706">
        <f>O1579*J1579</f>
        <v>7.5120000000000005</v>
      </c>
      <c r="Q1579" s="672"/>
      <c r="R1579" s="672"/>
      <c r="S1579" s="672"/>
    </row>
    <row r="1580" spans="1:19" ht="13.5">
      <c r="A1580" s="701" t="s">
        <v>625</v>
      </c>
      <c r="B1580" t="s">
        <v>667</v>
      </c>
      <c r="C1580" s="188"/>
      <c r="D1580" s="699" t="s">
        <v>830</v>
      </c>
      <c r="E1580" s="189"/>
      <c r="G1580" s="190" t="s">
        <v>695</v>
      </c>
      <c r="H1580" s="189"/>
      <c r="I1580" s="191">
        <v>0.03</v>
      </c>
      <c r="J1580" s="192">
        <v>100</v>
      </c>
      <c r="K1580" s="193">
        <f>I1580*J1580</f>
        <v>3</v>
      </c>
      <c r="M1580" s="205">
        <v>12</v>
      </c>
      <c r="N1580" t="s">
        <v>414</v>
      </c>
      <c r="O1580" s="205">
        <f>I1580*M1580</f>
        <v>0.36</v>
      </c>
      <c r="P1580" s="706">
        <f>O1580*J1580</f>
        <v>36</v>
      </c>
      <c r="Q1580" s="672"/>
      <c r="R1580" s="672"/>
      <c r="S1580" s="672"/>
    </row>
    <row r="1581" spans="1:19" ht="13.5">
      <c r="A1581" s="701" t="s">
        <v>1128</v>
      </c>
      <c r="C1581" s="194"/>
      <c r="D1581" s="723"/>
      <c r="E1581" s="189"/>
      <c r="G1581" s="195"/>
      <c r="H1581" s="189"/>
      <c r="I1581" s="189"/>
      <c r="J1581" s="196"/>
      <c r="K1581" s="197">
        <f>SUM(K1578:K1580)</f>
        <v>20.768857142857144</v>
      </c>
      <c r="Q1581" s="672"/>
      <c r="R1581" s="672"/>
      <c r="S1581" s="672"/>
    </row>
    <row r="1582" spans="1:19" ht="13.5">
      <c r="A1582" s="701" t="s">
        <v>1128</v>
      </c>
      <c r="C1582" s="194"/>
      <c r="D1582" s="722" t="s">
        <v>662</v>
      </c>
      <c r="E1582" s="189"/>
      <c r="G1582" s="195"/>
      <c r="H1582" s="189"/>
      <c r="I1582" s="189"/>
      <c r="J1582" s="189"/>
      <c r="K1582" s="198"/>
      <c r="Q1582" s="672"/>
      <c r="R1582" s="672"/>
      <c r="S1582" s="672"/>
    </row>
    <row r="1583" spans="1:19" ht="25.5">
      <c r="A1583" s="701" t="s">
        <v>625</v>
      </c>
      <c r="B1583" t="s">
        <v>662</v>
      </c>
      <c r="C1583" s="188" t="s">
        <v>663</v>
      </c>
      <c r="D1583" s="699" t="s">
        <v>664</v>
      </c>
      <c r="E1583" s="189"/>
      <c r="G1583" s="190" t="s">
        <v>665</v>
      </c>
      <c r="H1583" s="189"/>
      <c r="I1583" s="191">
        <v>5</v>
      </c>
      <c r="J1583" s="192">
        <f>K1576</f>
        <v>23.808800000000002</v>
      </c>
      <c r="K1583" s="193">
        <f>I1583*J1583/100</f>
        <v>1.1904400000000002</v>
      </c>
      <c r="M1583" s="205">
        <v>12</v>
      </c>
      <c r="N1583" t="s">
        <v>414</v>
      </c>
      <c r="O1583" s="205">
        <f>I1583*M1583</f>
        <v>60</v>
      </c>
      <c r="P1583" s="706">
        <f>O1583*J1583/100</f>
        <v>14.28528</v>
      </c>
      <c r="Q1583" s="672"/>
      <c r="R1583" s="672"/>
      <c r="S1583" s="672"/>
    </row>
    <row r="1584" spans="1:19" ht="13.5">
      <c r="A1584" s="701" t="s">
        <v>625</v>
      </c>
      <c r="B1584" t="s">
        <v>662</v>
      </c>
      <c r="C1584" s="188"/>
      <c r="D1584" s="724" t="s">
        <v>726</v>
      </c>
      <c r="E1584" s="189"/>
      <c r="G1584" s="190" t="s">
        <v>666</v>
      </c>
      <c r="H1584" s="191">
        <v>1</v>
      </c>
      <c r="I1584" s="191">
        <f>H1584*8/$H$1569</f>
        <v>0.8</v>
      </c>
      <c r="J1584" s="192">
        <f>+J1565</f>
        <v>5</v>
      </c>
      <c r="K1584" s="193">
        <f>I1584*J1584</f>
        <v>4</v>
      </c>
      <c r="M1584" s="205">
        <v>12</v>
      </c>
      <c r="N1584" t="s">
        <v>414</v>
      </c>
      <c r="O1584" s="205">
        <f>I1584*M1584</f>
        <v>9.6000000000000014</v>
      </c>
      <c r="P1584" s="706">
        <f>O1584*J1584</f>
        <v>48.000000000000007</v>
      </c>
      <c r="Q1584" s="672"/>
      <c r="R1584" s="672"/>
      <c r="S1584" s="672"/>
    </row>
    <row r="1585" spans="1:19" ht="14.25" thickBot="1">
      <c r="A1585" s="701" t="s">
        <v>1128</v>
      </c>
      <c r="C1585" s="199"/>
      <c r="D1585" s="725"/>
      <c r="E1585" s="200"/>
      <c r="F1585" s="201"/>
      <c r="G1585" s="206"/>
      <c r="H1585" s="200"/>
      <c r="I1585" s="200"/>
      <c r="J1585" s="202"/>
      <c r="K1585" s="203">
        <f>SUM(K1583:K1584)</f>
        <v>5.1904400000000006</v>
      </c>
      <c r="Q1585" s="672"/>
      <c r="R1585" s="672"/>
      <c r="S1585" s="672"/>
    </row>
    <row r="1586" spans="1:19" ht="13.5" thickBot="1">
      <c r="A1586" s="701" t="s">
        <v>1128</v>
      </c>
      <c r="Q1586" s="672"/>
      <c r="R1586" s="672"/>
      <c r="S1586" s="672"/>
    </row>
    <row r="1587" spans="1:19">
      <c r="A1587" s="701" t="s">
        <v>1128</v>
      </c>
      <c r="C1587" s="176" t="s">
        <v>645</v>
      </c>
      <c r="D1587" s="212" t="str">
        <f>+QPS!C116</f>
        <v>3.06.57</v>
      </c>
      <c r="E1587" s="2282" t="str">
        <f>+QPS!G116</f>
        <v>SUMINISTRO Y MONTAJE DE NIPPLE XS STL A106-B TOE 3" LONG</v>
      </c>
      <c r="F1587" s="2282"/>
      <c r="G1587" s="2282"/>
      <c r="H1587" s="2282"/>
      <c r="I1587" s="2282"/>
      <c r="J1587" s="2282"/>
      <c r="K1587" s="2283"/>
      <c r="Q1587" s="672">
        <f>QPS!V116</f>
        <v>527.50440000000003</v>
      </c>
      <c r="R1587" s="672">
        <f>SUM(P1587:P1605)</f>
        <v>527.50440000000003</v>
      </c>
      <c r="S1587" s="672">
        <f>Q1587-R1587</f>
        <v>0</v>
      </c>
    </row>
    <row r="1588" spans="1:19">
      <c r="A1588" s="701" t="s">
        <v>1128</v>
      </c>
      <c r="C1588" s="181" t="s">
        <v>646</v>
      </c>
      <c r="D1588" s="720" t="s">
        <v>675</v>
      </c>
      <c r="E1588" s="207" t="s">
        <v>648</v>
      </c>
      <c r="F1588" s="208">
        <v>10</v>
      </c>
      <c r="G1588" s="207" t="s">
        <v>649</v>
      </c>
      <c r="H1588" s="209">
        <f>F1588</f>
        <v>10</v>
      </c>
      <c r="I1588" s="210"/>
      <c r="J1588" s="211" t="s">
        <v>676</v>
      </c>
      <c r="K1588" s="182">
        <f>+K1595+K1600+K1604</f>
        <v>52.750440000000005</v>
      </c>
      <c r="Q1588" s="672"/>
      <c r="R1588" s="672"/>
      <c r="S1588" s="672"/>
    </row>
    <row r="1589" spans="1:19" ht="13.5" thickBot="1">
      <c r="A1589" s="701" t="s">
        <v>1128</v>
      </c>
      <c r="C1589" s="183" t="s">
        <v>651</v>
      </c>
      <c r="D1589" s="721" t="s">
        <v>652</v>
      </c>
      <c r="E1589" s="184"/>
      <c r="F1589" s="185"/>
      <c r="G1589" s="186" t="s">
        <v>44</v>
      </c>
      <c r="H1589" s="186" t="s">
        <v>653</v>
      </c>
      <c r="I1589" s="186" t="s">
        <v>39</v>
      </c>
      <c r="J1589" s="186" t="s">
        <v>654</v>
      </c>
      <c r="K1589" s="187" t="s">
        <v>655</v>
      </c>
      <c r="Q1589" s="672"/>
      <c r="R1589" s="672"/>
      <c r="S1589" s="672"/>
    </row>
    <row r="1590" spans="1:19" ht="13.5">
      <c r="A1590" s="701" t="s">
        <v>1128</v>
      </c>
      <c r="C1590" s="194"/>
      <c r="D1590" s="722" t="s">
        <v>656</v>
      </c>
      <c r="E1590" s="189"/>
      <c r="G1590" s="195"/>
      <c r="H1590" s="189"/>
      <c r="I1590" s="189"/>
      <c r="J1590" s="189"/>
      <c r="K1590" s="198"/>
      <c r="Q1590" s="672"/>
      <c r="R1590" s="672"/>
      <c r="S1590" s="672"/>
    </row>
    <row r="1591" spans="1:19" ht="13.5">
      <c r="A1591" s="701" t="s">
        <v>626</v>
      </c>
      <c r="B1591" t="s">
        <v>656</v>
      </c>
      <c r="C1591" s="188" t="s">
        <v>657</v>
      </c>
      <c r="D1591" s="699" t="s">
        <v>658</v>
      </c>
      <c r="E1591" s="189"/>
      <c r="G1591" s="190" t="s">
        <v>659</v>
      </c>
      <c r="H1591" s="191">
        <v>0.1</v>
      </c>
      <c r="I1591" s="191">
        <f>H1591*8/$F$1588</f>
        <v>0.08</v>
      </c>
      <c r="J1591" s="192">
        <v>10.51</v>
      </c>
      <c r="K1591" s="193">
        <f>I1591*J1591</f>
        <v>0.84079999999999999</v>
      </c>
      <c r="M1591" s="205">
        <v>10</v>
      </c>
      <c r="N1591" t="s">
        <v>414</v>
      </c>
      <c r="O1591" s="205">
        <f>I1591*M1591</f>
        <v>0.8</v>
      </c>
      <c r="P1591" s="706">
        <f>O1591*J1591</f>
        <v>8.4079999999999995</v>
      </c>
      <c r="Q1591" s="672"/>
      <c r="R1591" s="672"/>
      <c r="S1591" s="672"/>
    </row>
    <row r="1592" spans="1:19" ht="13.5">
      <c r="A1592" s="701" t="s">
        <v>626</v>
      </c>
      <c r="B1592" t="s">
        <v>656</v>
      </c>
      <c r="C1592" s="188"/>
      <c r="D1592" s="699" t="s">
        <v>668</v>
      </c>
      <c r="E1592" s="189"/>
      <c r="G1592" s="190" t="s">
        <v>659</v>
      </c>
      <c r="H1592" s="191">
        <v>1</v>
      </c>
      <c r="I1592" s="191">
        <f t="shared" ref="I1592:I1594" si="94">H1592*8/$F$1588</f>
        <v>0.8</v>
      </c>
      <c r="J1592" s="192">
        <v>9.3000000000000007</v>
      </c>
      <c r="K1592" s="193">
        <f>I1592*J1592</f>
        <v>7.4400000000000013</v>
      </c>
      <c r="M1592" s="205">
        <v>10</v>
      </c>
      <c r="N1592" t="s">
        <v>414</v>
      </c>
      <c r="O1592" s="205">
        <f>I1592*M1592</f>
        <v>8</v>
      </c>
      <c r="P1592" s="706">
        <f>O1592*J1592</f>
        <v>74.400000000000006</v>
      </c>
      <c r="Q1592" s="672"/>
      <c r="R1592" s="672"/>
      <c r="S1592" s="672"/>
    </row>
    <row r="1593" spans="1:19" ht="13.5">
      <c r="A1593" s="701" t="s">
        <v>626</v>
      </c>
      <c r="B1593" t="s">
        <v>656</v>
      </c>
      <c r="C1593" s="188"/>
      <c r="D1593" s="699" t="s">
        <v>757</v>
      </c>
      <c r="E1593" s="189"/>
      <c r="G1593" s="190" t="s">
        <v>659</v>
      </c>
      <c r="H1593" s="191">
        <v>1</v>
      </c>
      <c r="I1593" s="191">
        <f t="shared" si="94"/>
        <v>0.8</v>
      </c>
      <c r="J1593" s="192">
        <v>12.53</v>
      </c>
      <c r="K1593" s="193">
        <f>I1593*J1593</f>
        <v>10.024000000000001</v>
      </c>
      <c r="M1593" s="205">
        <v>10</v>
      </c>
      <c r="N1593" t="s">
        <v>414</v>
      </c>
      <c r="O1593" s="205">
        <f>I1593*M1593</f>
        <v>8</v>
      </c>
      <c r="P1593" s="706">
        <f>O1593*J1593</f>
        <v>100.24</v>
      </c>
      <c r="Q1593" s="672"/>
      <c r="R1593" s="672"/>
      <c r="S1593" s="672"/>
    </row>
    <row r="1594" spans="1:19" ht="13.5">
      <c r="A1594" s="701" t="s">
        <v>626</v>
      </c>
      <c r="B1594" t="s">
        <v>656</v>
      </c>
      <c r="C1594" s="188" t="s">
        <v>660</v>
      </c>
      <c r="D1594" s="699" t="s">
        <v>661</v>
      </c>
      <c r="E1594" s="189"/>
      <c r="G1594" s="190" t="s">
        <v>659</v>
      </c>
      <c r="H1594" s="191">
        <v>1</v>
      </c>
      <c r="I1594" s="191">
        <f t="shared" si="94"/>
        <v>0.8</v>
      </c>
      <c r="J1594" s="192">
        <v>6.88</v>
      </c>
      <c r="K1594" s="193">
        <f>I1594*J1594</f>
        <v>5.5040000000000004</v>
      </c>
      <c r="M1594" s="205">
        <v>10</v>
      </c>
      <c r="N1594" t="s">
        <v>414</v>
      </c>
      <c r="O1594" s="205">
        <f>I1594*M1594</f>
        <v>8</v>
      </c>
      <c r="P1594" s="706">
        <f>O1594*J1594</f>
        <v>55.04</v>
      </c>
      <c r="Q1594" s="672"/>
      <c r="R1594" s="672"/>
      <c r="S1594" s="672"/>
    </row>
    <row r="1595" spans="1:19" ht="13.5">
      <c r="A1595" s="701" t="s">
        <v>1128</v>
      </c>
      <c r="C1595" s="194"/>
      <c r="D1595" s="723"/>
      <c r="E1595" s="189"/>
      <c r="G1595" s="195"/>
      <c r="H1595" s="189"/>
      <c r="I1595" s="189"/>
      <c r="J1595" s="196"/>
      <c r="K1595" s="197">
        <f>SUM(K1591:K1594)</f>
        <v>23.808800000000002</v>
      </c>
      <c r="Q1595" s="672"/>
      <c r="R1595" s="672"/>
      <c r="S1595" s="672"/>
    </row>
    <row r="1596" spans="1:19" ht="13.5">
      <c r="A1596" s="701" t="s">
        <v>1128</v>
      </c>
      <c r="C1596" s="194"/>
      <c r="D1596" s="722" t="s">
        <v>667</v>
      </c>
      <c r="E1596" s="189"/>
      <c r="G1596" s="195"/>
      <c r="H1596" s="189"/>
      <c r="I1596" s="189"/>
      <c r="J1596" s="189"/>
      <c r="K1596" s="198"/>
      <c r="Q1596" s="672"/>
      <c r="R1596" s="672"/>
      <c r="S1596" s="672"/>
    </row>
    <row r="1597" spans="1:19" ht="25.5">
      <c r="A1597" s="701" t="s">
        <v>626</v>
      </c>
      <c r="B1597" t="s">
        <v>667</v>
      </c>
      <c r="C1597" s="188"/>
      <c r="D1597" s="699" t="s">
        <v>815</v>
      </c>
      <c r="E1597" s="189"/>
      <c r="G1597" s="190" t="s">
        <v>690</v>
      </c>
      <c r="H1597" s="189"/>
      <c r="I1597" s="191">
        <v>1</v>
      </c>
      <c r="J1597" s="192">
        <f>70/3.5</f>
        <v>20</v>
      </c>
      <c r="K1597" s="193">
        <f>I1597*J1597</f>
        <v>20</v>
      </c>
      <c r="M1597" s="205">
        <v>10</v>
      </c>
      <c r="N1597" t="s">
        <v>414</v>
      </c>
      <c r="O1597" s="205">
        <f>I1597*M1597</f>
        <v>10</v>
      </c>
      <c r="P1597" s="706">
        <f>O1597*J1597</f>
        <v>200</v>
      </c>
      <c r="Q1597" s="672"/>
      <c r="R1597" s="672"/>
      <c r="S1597" s="672"/>
    </row>
    <row r="1598" spans="1:19" ht="13.5">
      <c r="A1598" s="701" t="s">
        <v>626</v>
      </c>
      <c r="B1598" t="s">
        <v>667</v>
      </c>
      <c r="C1598" s="188"/>
      <c r="D1598" s="699" t="s">
        <v>730</v>
      </c>
      <c r="E1598" s="189"/>
      <c r="G1598" s="190" t="s">
        <v>359</v>
      </c>
      <c r="H1598" s="189"/>
      <c r="I1598" s="191">
        <v>0.12</v>
      </c>
      <c r="J1598" s="192">
        <f>+J1579</f>
        <v>6.26</v>
      </c>
      <c r="K1598" s="193">
        <f>I1598*J1598</f>
        <v>0.75119999999999998</v>
      </c>
      <c r="M1598" s="205">
        <v>10</v>
      </c>
      <c r="N1598" t="s">
        <v>414</v>
      </c>
      <c r="O1598" s="205">
        <f>I1598*M1598</f>
        <v>1.2</v>
      </c>
      <c r="P1598" s="706">
        <f>O1598*J1598</f>
        <v>7.5119999999999996</v>
      </c>
      <c r="Q1598" s="672"/>
      <c r="R1598" s="672"/>
      <c r="S1598" s="672"/>
    </row>
    <row r="1599" spans="1:19" ht="13.5">
      <c r="A1599" s="701" t="s">
        <v>626</v>
      </c>
      <c r="B1599" t="s">
        <v>667</v>
      </c>
      <c r="C1599" s="188"/>
      <c r="D1599" s="699" t="s">
        <v>830</v>
      </c>
      <c r="E1599" s="189"/>
      <c r="G1599" s="190" t="s">
        <v>695</v>
      </c>
      <c r="H1599" s="189"/>
      <c r="I1599" s="191">
        <v>0.03</v>
      </c>
      <c r="J1599" s="192">
        <v>100</v>
      </c>
      <c r="K1599" s="193">
        <f>I1599*J1599</f>
        <v>3</v>
      </c>
      <c r="M1599" s="205">
        <v>10</v>
      </c>
      <c r="N1599" t="s">
        <v>414</v>
      </c>
      <c r="O1599" s="205">
        <f>I1599*M1599</f>
        <v>0.3</v>
      </c>
      <c r="P1599" s="706">
        <f>O1599*J1599</f>
        <v>30</v>
      </c>
      <c r="Q1599" s="672"/>
      <c r="R1599" s="672"/>
      <c r="S1599" s="672"/>
    </row>
    <row r="1600" spans="1:19" ht="13.5">
      <c r="A1600" s="701" t="s">
        <v>1128</v>
      </c>
      <c r="C1600" s="194"/>
      <c r="D1600" s="723"/>
      <c r="E1600" s="189"/>
      <c r="G1600" s="195"/>
      <c r="H1600" s="189"/>
      <c r="I1600" s="189"/>
      <c r="J1600" s="196"/>
      <c r="K1600" s="197">
        <f>SUM(K1597:K1599)</f>
        <v>23.751200000000001</v>
      </c>
      <c r="Q1600" s="672"/>
      <c r="R1600" s="672"/>
      <c r="S1600" s="672"/>
    </row>
    <row r="1601" spans="1:19" ht="13.5">
      <c r="A1601" s="701" t="s">
        <v>1128</v>
      </c>
      <c r="C1601" s="194"/>
      <c r="D1601" s="722" t="s">
        <v>662</v>
      </c>
      <c r="E1601" s="189"/>
      <c r="G1601" s="195"/>
      <c r="H1601" s="189"/>
      <c r="I1601" s="189"/>
      <c r="J1601" s="189"/>
      <c r="K1601" s="198"/>
      <c r="Q1601" s="672"/>
      <c r="R1601" s="672"/>
      <c r="S1601" s="672"/>
    </row>
    <row r="1602" spans="1:19" ht="25.5">
      <c r="A1602" s="701" t="s">
        <v>626</v>
      </c>
      <c r="B1602" t="s">
        <v>662</v>
      </c>
      <c r="C1602" s="188" t="s">
        <v>663</v>
      </c>
      <c r="D1602" s="699" t="s">
        <v>664</v>
      </c>
      <c r="E1602" s="189"/>
      <c r="G1602" s="190" t="s">
        <v>665</v>
      </c>
      <c r="H1602" s="189"/>
      <c r="I1602" s="191">
        <v>5</v>
      </c>
      <c r="J1602" s="192">
        <f>K1595</f>
        <v>23.808800000000002</v>
      </c>
      <c r="K1602" s="193">
        <f>I1602*J1602/100</f>
        <v>1.1904400000000002</v>
      </c>
      <c r="M1602" s="205">
        <v>10</v>
      </c>
      <c r="N1602" t="s">
        <v>414</v>
      </c>
      <c r="O1602" s="205">
        <f>I1602*M1602</f>
        <v>50</v>
      </c>
      <c r="P1602" s="706">
        <f>O1602*J1602/100</f>
        <v>11.904400000000001</v>
      </c>
      <c r="Q1602" s="672"/>
      <c r="R1602" s="672"/>
      <c r="S1602" s="672"/>
    </row>
    <row r="1603" spans="1:19" ht="13.5">
      <c r="A1603" s="701" t="s">
        <v>626</v>
      </c>
      <c r="B1603" t="s">
        <v>662</v>
      </c>
      <c r="C1603" s="188"/>
      <c r="D1603" s="724" t="s">
        <v>726</v>
      </c>
      <c r="E1603" s="189"/>
      <c r="G1603" s="190" t="s">
        <v>666</v>
      </c>
      <c r="H1603" s="191">
        <v>1</v>
      </c>
      <c r="I1603" s="191">
        <f>H1603*8/$H$1569</f>
        <v>0.8</v>
      </c>
      <c r="J1603" s="192">
        <f>+J1584</f>
        <v>5</v>
      </c>
      <c r="K1603" s="193">
        <f>I1603*J1603</f>
        <v>4</v>
      </c>
      <c r="M1603" s="205">
        <v>10</v>
      </c>
      <c r="N1603" t="s">
        <v>414</v>
      </c>
      <c r="O1603" s="205">
        <f>I1603*M1603</f>
        <v>8</v>
      </c>
      <c r="P1603" s="706">
        <f>O1603*J1603</f>
        <v>40</v>
      </c>
      <c r="Q1603" s="672"/>
      <c r="R1603" s="672"/>
      <c r="S1603" s="672"/>
    </row>
    <row r="1604" spans="1:19" ht="14.25" thickBot="1">
      <c r="A1604" s="701" t="s">
        <v>1128</v>
      </c>
      <c r="C1604" s="199"/>
      <c r="D1604" s="725"/>
      <c r="E1604" s="200"/>
      <c r="F1604" s="201"/>
      <c r="G1604" s="206"/>
      <c r="H1604" s="200"/>
      <c r="I1604" s="200"/>
      <c r="J1604" s="202"/>
      <c r="K1604" s="203">
        <f>SUM(K1602:K1603)</f>
        <v>5.1904400000000006</v>
      </c>
      <c r="Q1604" s="672"/>
      <c r="R1604" s="672"/>
      <c r="S1604" s="672"/>
    </row>
    <row r="1605" spans="1:19" ht="13.5" thickBot="1">
      <c r="A1605" s="701" t="s">
        <v>1128</v>
      </c>
      <c r="Q1605" s="672"/>
      <c r="R1605" s="672"/>
      <c r="S1605" s="672"/>
    </row>
    <row r="1606" spans="1:19">
      <c r="A1606" s="701" t="s">
        <v>1128</v>
      </c>
      <c r="C1606" s="176" t="s">
        <v>645</v>
      </c>
      <c r="D1606" s="212" t="str">
        <f>+QPS!C117</f>
        <v>3.06.58</v>
      </c>
      <c r="E1606" s="2282" t="str">
        <f>+QPS!G117</f>
        <v>SUMINISTRO Y MONTAJE DE NIPPLE XS STL A106-B TOE 3" LONG</v>
      </c>
      <c r="F1606" s="2282"/>
      <c r="G1606" s="2282"/>
      <c r="H1606" s="2282"/>
      <c r="I1606" s="2282"/>
      <c r="J1606" s="2282"/>
      <c r="K1606" s="2283"/>
      <c r="Q1606" s="672">
        <f>QPS!V117</f>
        <v>217.21684571428571</v>
      </c>
      <c r="R1606" s="672">
        <f>SUM(P1606:P1624)</f>
        <v>217.21684571428571</v>
      </c>
      <c r="S1606" s="672">
        <f>Q1606-R1606</f>
        <v>0</v>
      </c>
    </row>
    <row r="1607" spans="1:19">
      <c r="A1607" s="701" t="s">
        <v>1128</v>
      </c>
      <c r="C1607" s="181" t="s">
        <v>646</v>
      </c>
      <c r="D1607" s="720" t="s">
        <v>675</v>
      </c>
      <c r="E1607" s="207" t="s">
        <v>648</v>
      </c>
      <c r="F1607" s="208">
        <v>10</v>
      </c>
      <c r="G1607" s="207" t="s">
        <v>649</v>
      </c>
      <c r="H1607" s="209">
        <f>F1607</f>
        <v>10</v>
      </c>
      <c r="I1607" s="210"/>
      <c r="J1607" s="211" t="s">
        <v>676</v>
      </c>
      <c r="K1607" s="182">
        <f>+K1614+K1619+K1623</f>
        <v>54.304211428571428</v>
      </c>
      <c r="Q1607" s="672"/>
      <c r="R1607" s="672"/>
      <c r="S1607" s="672"/>
    </row>
    <row r="1608" spans="1:19" ht="13.5" thickBot="1">
      <c r="A1608" s="701" t="s">
        <v>1128</v>
      </c>
      <c r="C1608" s="183" t="s">
        <v>651</v>
      </c>
      <c r="D1608" s="721" t="s">
        <v>652</v>
      </c>
      <c r="E1608" s="184"/>
      <c r="F1608" s="185"/>
      <c r="G1608" s="186" t="s">
        <v>44</v>
      </c>
      <c r="H1608" s="186" t="s">
        <v>653</v>
      </c>
      <c r="I1608" s="186" t="s">
        <v>39</v>
      </c>
      <c r="J1608" s="186" t="s">
        <v>654</v>
      </c>
      <c r="K1608" s="187" t="s">
        <v>655</v>
      </c>
      <c r="Q1608" s="672"/>
      <c r="R1608" s="672"/>
      <c r="S1608" s="672"/>
    </row>
    <row r="1609" spans="1:19" ht="13.5">
      <c r="A1609" s="701" t="s">
        <v>1128</v>
      </c>
      <c r="C1609" s="194"/>
      <c r="D1609" s="722" t="s">
        <v>656</v>
      </c>
      <c r="E1609" s="189"/>
      <c r="G1609" s="195"/>
      <c r="H1609" s="189"/>
      <c r="I1609" s="189"/>
      <c r="J1609" s="189"/>
      <c r="K1609" s="198"/>
      <c r="Q1609" s="672"/>
      <c r="R1609" s="672"/>
      <c r="S1609" s="672"/>
    </row>
    <row r="1610" spans="1:19" ht="13.5">
      <c r="A1610" s="701" t="s">
        <v>627</v>
      </c>
      <c r="B1610" t="s">
        <v>656</v>
      </c>
      <c r="C1610" s="188" t="s">
        <v>657</v>
      </c>
      <c r="D1610" s="699" t="s">
        <v>658</v>
      </c>
      <c r="E1610" s="189"/>
      <c r="G1610" s="190" t="s">
        <v>659</v>
      </c>
      <c r="H1610" s="191">
        <v>0.1</v>
      </c>
      <c r="I1610" s="191">
        <f>H1610*8/$F$1607</f>
        <v>0.08</v>
      </c>
      <c r="J1610" s="192">
        <v>10.51</v>
      </c>
      <c r="K1610" s="193">
        <f>I1610*J1610</f>
        <v>0.84079999999999999</v>
      </c>
      <c r="M1610" s="205">
        <v>4</v>
      </c>
      <c r="N1610" t="s">
        <v>414</v>
      </c>
      <c r="O1610" s="205">
        <f>I1610*M1610</f>
        <v>0.32</v>
      </c>
      <c r="P1610" s="706">
        <f>O1610*J1610</f>
        <v>3.3632</v>
      </c>
      <c r="Q1610" s="672"/>
      <c r="R1610" s="672"/>
      <c r="S1610" s="672"/>
    </row>
    <row r="1611" spans="1:19" ht="13.5">
      <c r="A1611" s="701" t="s">
        <v>627</v>
      </c>
      <c r="B1611" t="s">
        <v>656</v>
      </c>
      <c r="C1611" s="188"/>
      <c r="D1611" s="699" t="s">
        <v>668</v>
      </c>
      <c r="E1611" s="189"/>
      <c r="G1611" s="190" t="s">
        <v>659</v>
      </c>
      <c r="H1611" s="191">
        <v>1</v>
      </c>
      <c r="I1611" s="191">
        <f t="shared" ref="I1611:I1613" si="95">H1611*8/$F$1607</f>
        <v>0.8</v>
      </c>
      <c r="J1611" s="192">
        <v>9.3000000000000007</v>
      </c>
      <c r="K1611" s="193">
        <f>I1611*J1611</f>
        <v>7.4400000000000013</v>
      </c>
      <c r="M1611" s="205">
        <v>4</v>
      </c>
      <c r="N1611" t="s">
        <v>414</v>
      </c>
      <c r="O1611" s="205">
        <f>I1611*M1611</f>
        <v>3.2</v>
      </c>
      <c r="P1611" s="706">
        <f>O1611*J1611</f>
        <v>29.760000000000005</v>
      </c>
      <c r="Q1611" s="672"/>
      <c r="R1611" s="672"/>
      <c r="S1611" s="672"/>
    </row>
    <row r="1612" spans="1:19" ht="13.5">
      <c r="A1612" s="701" t="s">
        <v>627</v>
      </c>
      <c r="B1612" t="s">
        <v>656</v>
      </c>
      <c r="C1612" s="188"/>
      <c r="D1612" s="699" t="s">
        <v>757</v>
      </c>
      <c r="E1612" s="189"/>
      <c r="G1612" s="190" t="s">
        <v>659</v>
      </c>
      <c r="H1612" s="191">
        <v>1</v>
      </c>
      <c r="I1612" s="191">
        <f t="shared" si="95"/>
        <v>0.8</v>
      </c>
      <c r="J1612" s="192">
        <v>12.53</v>
      </c>
      <c r="K1612" s="193">
        <f>I1612*J1612</f>
        <v>10.024000000000001</v>
      </c>
      <c r="M1612" s="205">
        <v>4</v>
      </c>
      <c r="N1612" t="s">
        <v>414</v>
      </c>
      <c r="O1612" s="205">
        <f>I1612*M1612</f>
        <v>3.2</v>
      </c>
      <c r="P1612" s="706">
        <f>O1612*J1612</f>
        <v>40.096000000000004</v>
      </c>
      <c r="Q1612" s="672"/>
      <c r="R1612" s="672"/>
      <c r="S1612" s="672"/>
    </row>
    <row r="1613" spans="1:19" ht="13.5">
      <c r="A1613" s="701" t="s">
        <v>627</v>
      </c>
      <c r="B1613" t="s">
        <v>656</v>
      </c>
      <c r="C1613" s="188" t="s">
        <v>660</v>
      </c>
      <c r="D1613" s="699" t="s">
        <v>661</v>
      </c>
      <c r="E1613" s="189"/>
      <c r="G1613" s="190" t="s">
        <v>659</v>
      </c>
      <c r="H1613" s="191">
        <v>1</v>
      </c>
      <c r="I1613" s="191">
        <f t="shared" si="95"/>
        <v>0.8</v>
      </c>
      <c r="J1613" s="192">
        <v>6.88</v>
      </c>
      <c r="K1613" s="193">
        <f>I1613*J1613</f>
        <v>5.5040000000000004</v>
      </c>
      <c r="M1613" s="205">
        <v>4</v>
      </c>
      <c r="N1613" t="s">
        <v>414</v>
      </c>
      <c r="O1613" s="205">
        <f>I1613*M1613</f>
        <v>3.2</v>
      </c>
      <c r="P1613" s="706">
        <f>O1613*J1613</f>
        <v>22.016000000000002</v>
      </c>
      <c r="Q1613" s="672"/>
      <c r="R1613" s="672"/>
      <c r="S1613" s="672"/>
    </row>
    <row r="1614" spans="1:19" ht="13.5">
      <c r="A1614" s="701" t="s">
        <v>1128</v>
      </c>
      <c r="C1614" s="194"/>
      <c r="D1614" s="723"/>
      <c r="E1614" s="189"/>
      <c r="G1614" s="195"/>
      <c r="H1614" s="189"/>
      <c r="I1614" s="189"/>
      <c r="J1614" s="196"/>
      <c r="K1614" s="197">
        <f>SUM(K1610:K1613)</f>
        <v>23.808800000000002</v>
      </c>
      <c r="Q1614" s="672"/>
      <c r="R1614" s="672"/>
      <c r="S1614" s="672"/>
    </row>
    <row r="1615" spans="1:19" ht="13.5">
      <c r="A1615" s="701" t="s">
        <v>1128</v>
      </c>
      <c r="C1615" s="194"/>
      <c r="D1615" s="722" t="s">
        <v>667</v>
      </c>
      <c r="E1615" s="189"/>
      <c r="G1615" s="195"/>
      <c r="H1615" s="189"/>
      <c r="I1615" s="189"/>
      <c r="J1615" s="189"/>
      <c r="K1615" s="198"/>
      <c r="Q1615" s="672"/>
      <c r="R1615" s="672"/>
      <c r="S1615" s="672"/>
    </row>
    <row r="1616" spans="1:19" ht="25.5">
      <c r="A1616" s="701" t="s">
        <v>627</v>
      </c>
      <c r="B1616" t="s">
        <v>667</v>
      </c>
      <c r="C1616" s="188"/>
      <c r="D1616" s="699" t="s">
        <v>816</v>
      </c>
      <c r="E1616" s="189"/>
      <c r="G1616" s="190" t="s">
        <v>690</v>
      </c>
      <c r="H1616" s="189"/>
      <c r="I1616" s="191">
        <v>1</v>
      </c>
      <c r="J1616" s="192">
        <f>75/3.5</f>
        <v>21.428571428571427</v>
      </c>
      <c r="K1616" s="193">
        <f>I1616*J1616</f>
        <v>21.428571428571427</v>
      </c>
      <c r="M1616" s="205">
        <v>4</v>
      </c>
      <c r="N1616" t="s">
        <v>414</v>
      </c>
      <c r="O1616" s="205">
        <f>I1616*M1616</f>
        <v>4</v>
      </c>
      <c r="P1616" s="706">
        <f>O1616*J1616</f>
        <v>85.714285714285708</v>
      </c>
      <c r="Q1616" s="672"/>
      <c r="R1616" s="672"/>
      <c r="S1616" s="672"/>
    </row>
    <row r="1617" spans="1:19" ht="13.5">
      <c r="A1617" s="701" t="s">
        <v>627</v>
      </c>
      <c r="B1617" t="s">
        <v>667</v>
      </c>
      <c r="C1617" s="188"/>
      <c r="D1617" s="699" t="s">
        <v>730</v>
      </c>
      <c r="E1617" s="189"/>
      <c r="G1617" s="190" t="s">
        <v>359</v>
      </c>
      <c r="H1617" s="189"/>
      <c r="I1617" s="191">
        <v>0.14000000000000001</v>
      </c>
      <c r="J1617" s="192">
        <f>+J1598</f>
        <v>6.26</v>
      </c>
      <c r="K1617" s="193">
        <f>I1617*J1617</f>
        <v>0.87640000000000007</v>
      </c>
      <c r="M1617" s="205">
        <v>4</v>
      </c>
      <c r="N1617" t="s">
        <v>414</v>
      </c>
      <c r="O1617" s="205">
        <f>I1617*M1617</f>
        <v>0.56000000000000005</v>
      </c>
      <c r="P1617" s="706">
        <f>O1617*J1617</f>
        <v>3.5056000000000003</v>
      </c>
      <c r="Q1617" s="672"/>
      <c r="R1617" s="672"/>
      <c r="S1617" s="672"/>
    </row>
    <row r="1618" spans="1:19" ht="13.5">
      <c r="A1618" s="701" t="s">
        <v>627</v>
      </c>
      <c r="B1618" t="s">
        <v>667</v>
      </c>
      <c r="C1618" s="188"/>
      <c r="D1618" s="699" t="s">
        <v>830</v>
      </c>
      <c r="E1618" s="189"/>
      <c r="G1618" s="190" t="s">
        <v>695</v>
      </c>
      <c r="H1618" s="189"/>
      <c r="I1618" s="191">
        <v>0.03</v>
      </c>
      <c r="J1618" s="192">
        <v>100</v>
      </c>
      <c r="K1618" s="193">
        <f>I1618*J1618</f>
        <v>3</v>
      </c>
      <c r="M1618" s="205">
        <v>4</v>
      </c>
      <c r="N1618" t="s">
        <v>414</v>
      </c>
      <c r="O1618" s="205">
        <f>I1618*M1618</f>
        <v>0.12</v>
      </c>
      <c r="P1618" s="706">
        <f>O1618*J1618</f>
        <v>12</v>
      </c>
      <c r="Q1618" s="672"/>
      <c r="R1618" s="672"/>
      <c r="S1618" s="672"/>
    </row>
    <row r="1619" spans="1:19" ht="13.5">
      <c r="A1619" s="701" t="s">
        <v>1128</v>
      </c>
      <c r="C1619" s="194"/>
      <c r="D1619" s="723"/>
      <c r="E1619" s="189"/>
      <c r="G1619" s="195"/>
      <c r="H1619" s="189"/>
      <c r="I1619" s="189"/>
      <c r="J1619" s="196"/>
      <c r="K1619" s="197">
        <f>SUM(K1616:K1618)</f>
        <v>25.304971428571427</v>
      </c>
      <c r="Q1619" s="672"/>
      <c r="R1619" s="672"/>
      <c r="S1619" s="672"/>
    </row>
    <row r="1620" spans="1:19" ht="13.5">
      <c r="A1620" s="701" t="s">
        <v>1128</v>
      </c>
      <c r="C1620" s="194"/>
      <c r="D1620" s="722" t="s">
        <v>662</v>
      </c>
      <c r="E1620" s="189"/>
      <c r="G1620" s="195"/>
      <c r="H1620" s="189"/>
      <c r="I1620" s="189"/>
      <c r="J1620" s="189"/>
      <c r="K1620" s="198"/>
      <c r="Q1620" s="672"/>
      <c r="R1620" s="672"/>
      <c r="S1620" s="672"/>
    </row>
    <row r="1621" spans="1:19" ht="25.5">
      <c r="A1621" s="701" t="s">
        <v>627</v>
      </c>
      <c r="B1621" t="s">
        <v>662</v>
      </c>
      <c r="C1621" s="188" t="s">
        <v>663</v>
      </c>
      <c r="D1621" s="699" t="s">
        <v>664</v>
      </c>
      <c r="E1621" s="189"/>
      <c r="G1621" s="190" t="s">
        <v>665</v>
      </c>
      <c r="H1621" s="189"/>
      <c r="I1621" s="191">
        <v>5</v>
      </c>
      <c r="J1621" s="192">
        <f>K1614</f>
        <v>23.808800000000002</v>
      </c>
      <c r="K1621" s="193">
        <f>I1621*J1621/100</f>
        <v>1.1904400000000002</v>
      </c>
      <c r="M1621" s="205">
        <v>4</v>
      </c>
      <c r="N1621" t="s">
        <v>414</v>
      </c>
      <c r="O1621" s="205">
        <f>I1621*M1621</f>
        <v>20</v>
      </c>
      <c r="P1621" s="706">
        <f>O1621*J1621/100</f>
        <v>4.7617600000000007</v>
      </c>
      <c r="Q1621" s="672"/>
      <c r="R1621" s="672"/>
      <c r="S1621" s="672"/>
    </row>
    <row r="1622" spans="1:19" ht="13.5">
      <c r="A1622" s="701" t="s">
        <v>627</v>
      </c>
      <c r="B1622" t="s">
        <v>662</v>
      </c>
      <c r="C1622" s="188"/>
      <c r="D1622" s="724" t="s">
        <v>726</v>
      </c>
      <c r="E1622" s="189"/>
      <c r="G1622" s="190" t="s">
        <v>666</v>
      </c>
      <c r="H1622" s="191">
        <v>1</v>
      </c>
      <c r="I1622" s="191">
        <f>H1622*8/$H$1569</f>
        <v>0.8</v>
      </c>
      <c r="J1622" s="192">
        <f>+J1603</f>
        <v>5</v>
      </c>
      <c r="K1622" s="193">
        <f>I1622*J1622</f>
        <v>4</v>
      </c>
      <c r="M1622" s="205">
        <v>4</v>
      </c>
      <c r="N1622" t="s">
        <v>414</v>
      </c>
      <c r="O1622" s="205">
        <f>I1622*M1622</f>
        <v>3.2</v>
      </c>
      <c r="P1622" s="706">
        <f>O1622*J1622</f>
        <v>16</v>
      </c>
      <c r="Q1622" s="672"/>
      <c r="R1622" s="672"/>
      <c r="S1622" s="672"/>
    </row>
    <row r="1623" spans="1:19" ht="14.25" thickBot="1">
      <c r="A1623" s="701" t="s">
        <v>1128</v>
      </c>
      <c r="C1623" s="199"/>
      <c r="D1623" s="725"/>
      <c r="E1623" s="200"/>
      <c r="F1623" s="201"/>
      <c r="G1623" s="206"/>
      <c r="H1623" s="200"/>
      <c r="I1623" s="200"/>
      <c r="J1623" s="202"/>
      <c r="K1623" s="203">
        <f>SUM(K1621:K1622)</f>
        <v>5.1904400000000006</v>
      </c>
      <c r="Q1623" s="672"/>
      <c r="R1623" s="672"/>
      <c r="S1623" s="672"/>
    </row>
    <row r="1624" spans="1:19" ht="13.5" thickBot="1">
      <c r="A1624" s="701" t="s">
        <v>1128</v>
      </c>
      <c r="Q1624" s="672"/>
      <c r="R1624" s="672"/>
      <c r="S1624" s="672"/>
    </row>
    <row r="1625" spans="1:19">
      <c r="A1625" s="701" t="s">
        <v>1128</v>
      </c>
      <c r="C1625" s="176" t="s">
        <v>645</v>
      </c>
      <c r="D1625" s="212" t="str">
        <f>+QPS!C118</f>
        <v>3.06.59</v>
      </c>
      <c r="E1625" s="2282" t="str">
        <f>+QPS!G118</f>
        <v>SUMINISTRO Y MONTAJE DE CAP SCREW HEX HEAD CR-MO A193 GR B7 UNC</v>
      </c>
      <c r="F1625" s="2282"/>
      <c r="G1625" s="2282"/>
      <c r="H1625" s="2282"/>
      <c r="I1625" s="2282"/>
      <c r="J1625" s="2282"/>
      <c r="K1625" s="2283"/>
      <c r="Q1625" s="672">
        <f>QPS!V118</f>
        <v>31.39610857142857</v>
      </c>
      <c r="R1625" s="672">
        <f>SUM(P1625:P1641)</f>
        <v>31.39610857142857</v>
      </c>
      <c r="S1625" s="672">
        <f>Q1625-R1625</f>
        <v>0</v>
      </c>
    </row>
    <row r="1626" spans="1:19">
      <c r="A1626" s="701" t="s">
        <v>1128</v>
      </c>
      <c r="C1626" s="181" t="s">
        <v>646</v>
      </c>
      <c r="D1626" s="720" t="s">
        <v>675</v>
      </c>
      <c r="E1626" s="207" t="s">
        <v>648</v>
      </c>
      <c r="F1626" s="208">
        <v>30</v>
      </c>
      <c r="G1626" s="207" t="s">
        <v>649</v>
      </c>
      <c r="H1626" s="209">
        <f>F1626</f>
        <v>30</v>
      </c>
      <c r="I1626" s="210"/>
      <c r="J1626" s="211" t="s">
        <v>676</v>
      </c>
      <c r="K1626" s="182">
        <f>+K1632+K1637+K1640</f>
        <v>31.39610857142857</v>
      </c>
      <c r="Q1626" s="672"/>
      <c r="R1626" s="672"/>
      <c r="S1626" s="672"/>
    </row>
    <row r="1627" spans="1:19" ht="13.5" thickBot="1">
      <c r="A1627" s="701" t="s">
        <v>1128</v>
      </c>
      <c r="C1627" s="183" t="s">
        <v>651</v>
      </c>
      <c r="D1627" s="721" t="s">
        <v>652</v>
      </c>
      <c r="E1627" s="184"/>
      <c r="F1627" s="185"/>
      <c r="G1627" s="186" t="s">
        <v>44</v>
      </c>
      <c r="H1627" s="186" t="s">
        <v>653</v>
      </c>
      <c r="I1627" s="186" t="s">
        <v>39</v>
      </c>
      <c r="J1627" s="186" t="s">
        <v>654</v>
      </c>
      <c r="K1627" s="187" t="s">
        <v>655</v>
      </c>
      <c r="Q1627" s="672"/>
      <c r="R1627" s="672"/>
      <c r="S1627" s="672"/>
    </row>
    <row r="1628" spans="1:19" ht="13.5">
      <c r="A1628" s="701" t="s">
        <v>1128</v>
      </c>
      <c r="C1628" s="194"/>
      <c r="D1628" s="722" t="s">
        <v>656</v>
      </c>
      <c r="E1628" s="189"/>
      <c r="G1628" s="195"/>
      <c r="H1628" s="189"/>
      <c r="I1628" s="189"/>
      <c r="J1628" s="189"/>
      <c r="K1628" s="198"/>
      <c r="Q1628" s="672"/>
      <c r="R1628" s="672"/>
      <c r="S1628" s="672"/>
    </row>
    <row r="1629" spans="1:19" ht="13.5">
      <c r="A1629" s="701" t="s">
        <v>628</v>
      </c>
      <c r="B1629" t="s">
        <v>656</v>
      </c>
      <c r="C1629" s="188" t="s">
        <v>657</v>
      </c>
      <c r="D1629" s="699" t="s">
        <v>658</v>
      </c>
      <c r="E1629" s="189"/>
      <c r="G1629" s="190" t="s">
        <v>659</v>
      </c>
      <c r="H1629" s="191">
        <v>0.1</v>
      </c>
      <c r="I1629" s="191">
        <f>H1629*8/$F$1626</f>
        <v>2.6666666666666668E-2</v>
      </c>
      <c r="J1629" s="192">
        <v>10.51</v>
      </c>
      <c r="K1629" s="193">
        <f>I1629*J1629</f>
        <v>0.28026666666666666</v>
      </c>
      <c r="M1629" s="205">
        <v>1</v>
      </c>
      <c r="N1629" t="s">
        <v>414</v>
      </c>
      <c r="O1629" s="205">
        <f>I1629*M1629</f>
        <v>2.6666666666666668E-2</v>
      </c>
      <c r="P1629" s="706">
        <f>O1629*J1629</f>
        <v>0.28026666666666666</v>
      </c>
      <c r="Q1629" s="672"/>
      <c r="R1629" s="672"/>
      <c r="S1629" s="672"/>
    </row>
    <row r="1630" spans="1:19" ht="13.5">
      <c r="A1630" s="701" t="s">
        <v>628</v>
      </c>
      <c r="B1630" t="s">
        <v>656</v>
      </c>
      <c r="C1630" s="188"/>
      <c r="D1630" s="699" t="s">
        <v>668</v>
      </c>
      <c r="E1630" s="189"/>
      <c r="G1630" s="190" t="s">
        <v>659</v>
      </c>
      <c r="H1630" s="191">
        <v>1</v>
      </c>
      <c r="I1630" s="191">
        <f t="shared" ref="I1630:I1631" si="96">H1630*8/$F$1626</f>
        <v>0.26666666666666666</v>
      </c>
      <c r="J1630" s="192">
        <v>9.3000000000000007</v>
      </c>
      <c r="K1630" s="193">
        <f>I1630*J1630</f>
        <v>2.48</v>
      </c>
      <c r="M1630" s="205">
        <v>1</v>
      </c>
      <c r="N1630" t="s">
        <v>414</v>
      </c>
      <c r="O1630" s="205">
        <f>I1630*M1630</f>
        <v>0.26666666666666666</v>
      </c>
      <c r="P1630" s="706">
        <f>O1630*J1630</f>
        <v>2.48</v>
      </c>
      <c r="Q1630" s="672"/>
      <c r="R1630" s="672"/>
      <c r="S1630" s="672"/>
    </row>
    <row r="1631" spans="1:19" ht="13.5">
      <c r="A1631" s="701" t="s">
        <v>628</v>
      </c>
      <c r="B1631" t="s">
        <v>656</v>
      </c>
      <c r="C1631" s="188" t="s">
        <v>660</v>
      </c>
      <c r="D1631" s="699" t="s">
        <v>661</v>
      </c>
      <c r="E1631" s="189"/>
      <c r="G1631" s="190" t="s">
        <v>659</v>
      </c>
      <c r="H1631" s="191">
        <v>1</v>
      </c>
      <c r="I1631" s="191">
        <f t="shared" si="96"/>
        <v>0.26666666666666666</v>
      </c>
      <c r="J1631" s="192">
        <v>6.88</v>
      </c>
      <c r="K1631" s="193">
        <f>I1631*J1631</f>
        <v>1.8346666666666667</v>
      </c>
      <c r="M1631" s="205">
        <v>1</v>
      </c>
      <c r="N1631" t="s">
        <v>414</v>
      </c>
      <c r="O1631" s="205">
        <f>I1631*M1631</f>
        <v>0.26666666666666666</v>
      </c>
      <c r="P1631" s="706">
        <f>O1631*J1631</f>
        <v>1.8346666666666667</v>
      </c>
      <c r="Q1631" s="672"/>
      <c r="R1631" s="672"/>
      <c r="S1631" s="672"/>
    </row>
    <row r="1632" spans="1:19" ht="13.5">
      <c r="A1632" s="701" t="s">
        <v>1128</v>
      </c>
      <c r="C1632" s="194"/>
      <c r="D1632" s="723"/>
      <c r="E1632" s="189"/>
      <c r="G1632" s="195"/>
      <c r="H1632" s="189"/>
      <c r="I1632" s="189"/>
      <c r="K1632" s="197">
        <f>SUM(K1629:K1631)</f>
        <v>4.5949333333333335</v>
      </c>
      <c r="Q1632" s="672"/>
      <c r="R1632" s="672"/>
      <c r="S1632" s="672"/>
    </row>
    <row r="1633" spans="1:19" ht="13.5">
      <c r="A1633" s="701" t="s">
        <v>1128</v>
      </c>
      <c r="C1633" s="194"/>
      <c r="D1633" s="722" t="s">
        <v>667</v>
      </c>
      <c r="E1633" s="189"/>
      <c r="G1633" s="195"/>
      <c r="H1633" s="189"/>
      <c r="I1633" s="189"/>
      <c r="J1633" s="189"/>
      <c r="K1633" s="198"/>
      <c r="Q1633" s="672"/>
      <c r="R1633" s="672"/>
      <c r="S1633" s="672"/>
    </row>
    <row r="1634" spans="1:19" ht="25.5">
      <c r="A1634" s="701" t="s">
        <v>628</v>
      </c>
      <c r="B1634" t="s">
        <v>667</v>
      </c>
      <c r="C1634" s="188"/>
      <c r="D1634" s="699" t="s">
        <v>817</v>
      </c>
      <c r="E1634" s="189"/>
      <c r="G1634" s="190" t="s">
        <v>690</v>
      </c>
      <c r="H1634" s="189"/>
      <c r="I1634" s="191">
        <v>1</v>
      </c>
      <c r="J1634" s="192">
        <f>55/3.5</f>
        <v>15.714285714285714</v>
      </c>
      <c r="K1634" s="193">
        <f>I1634*J1634</f>
        <v>15.714285714285714</v>
      </c>
      <c r="M1634" s="205">
        <v>1</v>
      </c>
      <c r="N1634" t="s">
        <v>414</v>
      </c>
      <c r="O1634" s="205">
        <f>I1634*M1634</f>
        <v>1</v>
      </c>
      <c r="P1634" s="706">
        <f>O1634*J1634</f>
        <v>15.714285714285714</v>
      </c>
      <c r="Q1634" s="672"/>
      <c r="R1634" s="672"/>
      <c r="S1634" s="672"/>
    </row>
    <row r="1635" spans="1:19" ht="13.5">
      <c r="A1635" s="701" t="s">
        <v>628</v>
      </c>
      <c r="B1635" t="s">
        <v>667</v>
      </c>
      <c r="C1635" s="188"/>
      <c r="D1635" s="699" t="s">
        <v>847</v>
      </c>
      <c r="E1635" s="189"/>
      <c r="G1635" s="190" t="s">
        <v>690</v>
      </c>
      <c r="H1635" s="189"/>
      <c r="I1635" s="191">
        <v>0.5</v>
      </c>
      <c r="J1635" s="192">
        <f>J1634</f>
        <v>15.714285714285714</v>
      </c>
      <c r="K1635" s="193">
        <f>I1635*J1635</f>
        <v>7.8571428571428568</v>
      </c>
      <c r="M1635" s="205">
        <v>1</v>
      </c>
      <c r="N1635" t="s">
        <v>414</v>
      </c>
      <c r="O1635" s="205">
        <f>I1635*M1635</f>
        <v>0.5</v>
      </c>
      <c r="P1635" s="706">
        <f>O1635*J1635</f>
        <v>7.8571428571428568</v>
      </c>
      <c r="Q1635" s="672"/>
      <c r="R1635" s="672"/>
      <c r="S1635" s="672"/>
    </row>
    <row r="1636" spans="1:19" ht="13.5">
      <c r="A1636" s="701" t="s">
        <v>628</v>
      </c>
      <c r="B1636" t="s">
        <v>667</v>
      </c>
      <c r="C1636" s="188"/>
      <c r="D1636" s="699" t="s">
        <v>830</v>
      </c>
      <c r="E1636" s="189"/>
      <c r="G1636" s="190" t="s">
        <v>695</v>
      </c>
      <c r="H1636" s="189"/>
      <c r="I1636" s="191">
        <v>0.03</v>
      </c>
      <c r="J1636" s="192">
        <v>100</v>
      </c>
      <c r="K1636" s="193">
        <f>I1636*J1636</f>
        <v>3</v>
      </c>
      <c r="M1636" s="205">
        <v>1</v>
      </c>
      <c r="N1636" t="s">
        <v>414</v>
      </c>
      <c r="O1636" s="205">
        <f>I1636*M1636</f>
        <v>0.03</v>
      </c>
      <c r="P1636" s="706">
        <f>O1636*J1636</f>
        <v>3</v>
      </c>
      <c r="Q1636" s="672"/>
      <c r="R1636" s="672"/>
      <c r="S1636" s="672"/>
    </row>
    <row r="1637" spans="1:19" ht="13.5">
      <c r="A1637" s="701" t="s">
        <v>1128</v>
      </c>
      <c r="C1637" s="194"/>
      <c r="D1637" s="723"/>
      <c r="E1637" s="189"/>
      <c r="G1637" s="195"/>
      <c r="H1637" s="189"/>
      <c r="I1637" s="189"/>
      <c r="J1637" s="196"/>
      <c r="K1637" s="197">
        <f>SUM(K1634:K1636)</f>
        <v>26.571428571428569</v>
      </c>
      <c r="Q1637" s="672"/>
      <c r="R1637" s="672"/>
      <c r="S1637" s="672"/>
    </row>
    <row r="1638" spans="1:19" ht="13.5">
      <c r="A1638" s="701" t="s">
        <v>1128</v>
      </c>
      <c r="C1638" s="194"/>
      <c r="D1638" s="722" t="s">
        <v>662</v>
      </c>
      <c r="E1638" s="189"/>
      <c r="G1638" s="195"/>
      <c r="H1638" s="189"/>
      <c r="I1638" s="189"/>
      <c r="J1638" s="189"/>
      <c r="K1638" s="198"/>
      <c r="Q1638" s="672"/>
      <c r="R1638" s="672"/>
      <c r="S1638" s="672"/>
    </row>
    <row r="1639" spans="1:19" ht="25.5">
      <c r="A1639" s="701" t="s">
        <v>628</v>
      </c>
      <c r="B1639" t="s">
        <v>662</v>
      </c>
      <c r="C1639" s="188" t="s">
        <v>663</v>
      </c>
      <c r="D1639" s="699" t="s">
        <v>664</v>
      </c>
      <c r="E1639" s="189"/>
      <c r="G1639" s="190" t="s">
        <v>665</v>
      </c>
      <c r="H1639" s="189"/>
      <c r="I1639" s="191">
        <v>5</v>
      </c>
      <c r="J1639" s="192">
        <f>K1632</f>
        <v>4.5949333333333335</v>
      </c>
      <c r="K1639" s="193">
        <f>I1639*J1639/100</f>
        <v>0.22974666666666668</v>
      </c>
      <c r="M1639" s="205">
        <v>1</v>
      </c>
      <c r="N1639" t="s">
        <v>414</v>
      </c>
      <c r="O1639" s="205">
        <f>I1639*M1639</f>
        <v>5</v>
      </c>
      <c r="P1639" s="706">
        <f>O1639*J1639/100</f>
        <v>0.22974666666666668</v>
      </c>
      <c r="Q1639" s="672"/>
      <c r="R1639" s="672"/>
      <c r="S1639" s="672"/>
    </row>
    <row r="1640" spans="1:19" ht="14.25" thickBot="1">
      <c r="A1640" s="701" t="s">
        <v>1128</v>
      </c>
      <c r="C1640" s="199"/>
      <c r="D1640" s="725"/>
      <c r="E1640" s="200"/>
      <c r="F1640" s="201"/>
      <c r="G1640" s="206"/>
      <c r="H1640" s="200"/>
      <c r="I1640" s="200"/>
      <c r="J1640" s="202"/>
      <c r="K1640" s="203">
        <f>SUM(K1639:K1639)</f>
        <v>0.22974666666666668</v>
      </c>
      <c r="Q1640" s="672"/>
      <c r="R1640" s="672"/>
      <c r="S1640" s="672"/>
    </row>
    <row r="1641" spans="1:19" ht="13.5" thickBot="1">
      <c r="A1641" s="701" t="s">
        <v>1128</v>
      </c>
      <c r="Q1641" s="672"/>
      <c r="R1641" s="672"/>
      <c r="S1641" s="672"/>
    </row>
    <row r="1642" spans="1:19" ht="32.25" customHeight="1">
      <c r="A1642" s="701" t="s">
        <v>1128</v>
      </c>
      <c r="C1642" s="176" t="s">
        <v>645</v>
      </c>
      <c r="D1642" s="212" t="str">
        <f>+QPS!C119</f>
        <v>3.06.60</v>
      </c>
      <c r="E1642" s="2284" t="str">
        <f>+QPS!G119</f>
        <v>SUMINISTRO Y MONTAJE DE PRESSURE RELIEF VALVE, INLET ANSI 150# FF CS, OULTET ANSI 150# FF CS, 90°, SET POINT 42 PSIg, (NOTA 6)</v>
      </c>
      <c r="F1642" s="2284"/>
      <c r="G1642" s="2284"/>
      <c r="H1642" s="2284"/>
      <c r="I1642" s="2284"/>
      <c r="J1642" s="2284"/>
      <c r="K1642" s="2285"/>
      <c r="Q1642" s="672">
        <f>QPS!V119</f>
        <v>68.948080000000004</v>
      </c>
      <c r="R1642" s="672">
        <f>SUM(P1642:P1657)</f>
        <v>68.948080000000004</v>
      </c>
      <c r="S1642" s="672">
        <f>Q1642-R1642</f>
        <v>0</v>
      </c>
    </row>
    <row r="1643" spans="1:19">
      <c r="A1643" s="701" t="s">
        <v>1128</v>
      </c>
      <c r="C1643" s="181" t="s">
        <v>646</v>
      </c>
      <c r="D1643" s="720" t="s">
        <v>675</v>
      </c>
      <c r="E1643" s="207" t="s">
        <v>648</v>
      </c>
      <c r="F1643" s="208">
        <v>5</v>
      </c>
      <c r="G1643" s="207" t="s">
        <v>649</v>
      </c>
      <c r="H1643" s="209">
        <f>F1643</f>
        <v>5</v>
      </c>
      <c r="I1643" s="210"/>
      <c r="J1643" s="211" t="s">
        <v>676</v>
      </c>
      <c r="K1643" s="182">
        <f>+K1649+K1653+K1656</f>
        <v>68.948080000000004</v>
      </c>
      <c r="Q1643" s="672"/>
      <c r="R1643" s="672"/>
      <c r="S1643" s="672"/>
    </row>
    <row r="1644" spans="1:19" ht="13.5" thickBot="1">
      <c r="A1644" s="701" t="s">
        <v>1128</v>
      </c>
      <c r="C1644" s="183" t="s">
        <v>651</v>
      </c>
      <c r="D1644" s="721" t="s">
        <v>652</v>
      </c>
      <c r="E1644" s="184"/>
      <c r="F1644" s="185"/>
      <c r="G1644" s="186" t="s">
        <v>44</v>
      </c>
      <c r="H1644" s="186" t="s">
        <v>653</v>
      </c>
      <c r="I1644" s="186" t="s">
        <v>39</v>
      </c>
      <c r="J1644" s="186" t="s">
        <v>654</v>
      </c>
      <c r="K1644" s="187" t="s">
        <v>655</v>
      </c>
      <c r="Q1644" s="672"/>
      <c r="R1644" s="672"/>
      <c r="S1644" s="672"/>
    </row>
    <row r="1645" spans="1:19" ht="13.5">
      <c r="A1645" s="701" t="s">
        <v>1128</v>
      </c>
      <c r="C1645" s="194"/>
      <c r="D1645" s="722" t="s">
        <v>656</v>
      </c>
      <c r="E1645" s="189"/>
      <c r="G1645" s="195"/>
      <c r="H1645" s="189"/>
      <c r="I1645" s="189"/>
      <c r="J1645" s="189"/>
      <c r="K1645" s="198"/>
      <c r="Q1645" s="672"/>
      <c r="R1645" s="672"/>
      <c r="S1645" s="672"/>
    </row>
    <row r="1646" spans="1:19" ht="13.5">
      <c r="A1646" s="701" t="s">
        <v>629</v>
      </c>
      <c r="B1646" t="s">
        <v>656</v>
      </c>
      <c r="C1646" s="188" t="s">
        <v>657</v>
      </c>
      <c r="D1646" s="699" t="s">
        <v>658</v>
      </c>
      <c r="E1646" s="189"/>
      <c r="G1646" s="190" t="s">
        <v>659</v>
      </c>
      <c r="H1646" s="191">
        <v>0.1</v>
      </c>
      <c r="I1646" s="191">
        <f>H1646*8/$F$1643</f>
        <v>0.16</v>
      </c>
      <c r="J1646" s="192">
        <v>10.51</v>
      </c>
      <c r="K1646" s="193">
        <f>I1646*J1646</f>
        <v>1.6816</v>
      </c>
      <c r="M1646" s="205">
        <v>1</v>
      </c>
      <c r="N1646" t="s">
        <v>414</v>
      </c>
      <c r="O1646" s="205">
        <f>I1646*M1646</f>
        <v>0.16</v>
      </c>
      <c r="P1646" s="706">
        <f>O1646*J1646</f>
        <v>1.6816</v>
      </c>
      <c r="Q1646" s="672"/>
      <c r="R1646" s="672"/>
      <c r="S1646" s="672"/>
    </row>
    <row r="1647" spans="1:19" ht="13.5">
      <c r="A1647" s="701" t="s">
        <v>629</v>
      </c>
      <c r="B1647" t="s">
        <v>656</v>
      </c>
      <c r="C1647" s="188"/>
      <c r="D1647" s="699" t="s">
        <v>668</v>
      </c>
      <c r="E1647" s="189"/>
      <c r="G1647" s="190" t="s">
        <v>659</v>
      </c>
      <c r="H1647" s="191">
        <v>1</v>
      </c>
      <c r="I1647" s="191">
        <f t="shared" ref="I1647:I1648" si="97">H1647*8/$F$1643</f>
        <v>1.6</v>
      </c>
      <c r="J1647" s="192">
        <v>9.3000000000000007</v>
      </c>
      <c r="K1647" s="193">
        <f>I1647*J1647</f>
        <v>14.880000000000003</v>
      </c>
      <c r="M1647" s="205">
        <v>1</v>
      </c>
      <c r="N1647" t="s">
        <v>414</v>
      </c>
      <c r="O1647" s="205">
        <f>I1647*M1647</f>
        <v>1.6</v>
      </c>
      <c r="P1647" s="706">
        <f>O1647*J1647</f>
        <v>14.880000000000003</v>
      </c>
      <c r="Q1647" s="672"/>
      <c r="R1647" s="672"/>
      <c r="S1647" s="672"/>
    </row>
    <row r="1648" spans="1:19" ht="13.5">
      <c r="A1648" s="701" t="s">
        <v>629</v>
      </c>
      <c r="B1648" t="s">
        <v>656</v>
      </c>
      <c r="C1648" s="188" t="s">
        <v>660</v>
      </c>
      <c r="D1648" s="699" t="s">
        <v>661</v>
      </c>
      <c r="E1648" s="189"/>
      <c r="G1648" s="190" t="s">
        <v>659</v>
      </c>
      <c r="H1648" s="191">
        <v>1</v>
      </c>
      <c r="I1648" s="191">
        <f t="shared" si="97"/>
        <v>1.6</v>
      </c>
      <c r="J1648" s="192">
        <v>6.88</v>
      </c>
      <c r="K1648" s="193">
        <f>I1648*J1648</f>
        <v>11.008000000000001</v>
      </c>
      <c r="M1648" s="205">
        <v>1</v>
      </c>
      <c r="N1648" t="s">
        <v>414</v>
      </c>
      <c r="O1648" s="205">
        <f>I1648*M1648</f>
        <v>1.6</v>
      </c>
      <c r="P1648" s="706">
        <f>O1648*J1648</f>
        <v>11.008000000000001</v>
      </c>
      <c r="Q1648" s="672"/>
      <c r="R1648" s="672"/>
      <c r="S1648" s="672"/>
    </row>
    <row r="1649" spans="1:19" ht="13.5">
      <c r="A1649" s="701" t="s">
        <v>1128</v>
      </c>
      <c r="C1649" s="194"/>
      <c r="D1649" s="723"/>
      <c r="E1649" s="189"/>
      <c r="G1649" s="195"/>
      <c r="H1649" s="189"/>
      <c r="I1649" s="189"/>
      <c r="J1649" s="196"/>
      <c r="K1649" s="197">
        <f>SUM(K1646:K1648)</f>
        <v>27.569600000000001</v>
      </c>
      <c r="Q1649" s="672"/>
      <c r="R1649" s="672"/>
      <c r="S1649" s="672"/>
    </row>
    <row r="1650" spans="1:19" ht="13.5">
      <c r="A1650" s="701" t="s">
        <v>1128</v>
      </c>
      <c r="C1650" s="194"/>
      <c r="D1650" s="722" t="s">
        <v>667</v>
      </c>
      <c r="E1650" s="189"/>
      <c r="G1650" s="195"/>
      <c r="H1650" s="189"/>
      <c r="I1650" s="189"/>
      <c r="J1650" s="189"/>
      <c r="K1650" s="198"/>
      <c r="Q1650" s="672"/>
      <c r="R1650" s="672"/>
      <c r="S1650" s="672"/>
    </row>
    <row r="1651" spans="1:19" ht="30.75" customHeight="1">
      <c r="A1651" s="701" t="s">
        <v>629</v>
      </c>
      <c r="B1651" t="s">
        <v>667</v>
      </c>
      <c r="C1651" s="188"/>
      <c r="D1651" s="2294" t="s">
        <v>818</v>
      </c>
      <c r="E1651" s="2294"/>
      <c r="F1651" s="2294"/>
      <c r="G1651" s="190" t="s">
        <v>690</v>
      </c>
      <c r="H1651" s="189"/>
      <c r="I1651" s="191">
        <v>1</v>
      </c>
      <c r="J1651" s="192">
        <v>30</v>
      </c>
      <c r="K1651" s="193">
        <f>I1651*J1651</f>
        <v>30</v>
      </c>
      <c r="M1651" s="205">
        <v>1</v>
      </c>
      <c r="N1651" t="s">
        <v>414</v>
      </c>
      <c r="O1651" s="205">
        <f>I1651*M1651</f>
        <v>1</v>
      </c>
      <c r="P1651" s="706">
        <f>O1651*J1651</f>
        <v>30</v>
      </c>
      <c r="Q1651" s="672"/>
      <c r="R1651" s="672"/>
      <c r="S1651" s="672"/>
    </row>
    <row r="1652" spans="1:19" ht="13.5">
      <c r="A1652" s="701" t="s">
        <v>629</v>
      </c>
      <c r="B1652" t="s">
        <v>667</v>
      </c>
      <c r="C1652" s="188"/>
      <c r="D1652" s="699" t="s">
        <v>694</v>
      </c>
      <c r="E1652" s="189"/>
      <c r="G1652" s="190" t="s">
        <v>695</v>
      </c>
      <c r="H1652" s="189"/>
      <c r="I1652" s="191">
        <v>0.1</v>
      </c>
      <c r="J1652" s="192">
        <v>100</v>
      </c>
      <c r="K1652" s="193">
        <f>I1652*J1652</f>
        <v>10</v>
      </c>
      <c r="M1652" s="205">
        <v>1</v>
      </c>
      <c r="N1652" t="s">
        <v>414</v>
      </c>
      <c r="O1652" s="205">
        <f>I1652*M1652</f>
        <v>0.1</v>
      </c>
      <c r="P1652" s="706">
        <f>O1652*J1652</f>
        <v>10</v>
      </c>
      <c r="Q1652" s="672"/>
      <c r="R1652" s="672"/>
      <c r="S1652" s="672"/>
    </row>
    <row r="1653" spans="1:19" ht="13.5">
      <c r="A1653" s="701" t="s">
        <v>1128</v>
      </c>
      <c r="C1653" s="194"/>
      <c r="D1653" s="723"/>
      <c r="E1653" s="189"/>
      <c r="G1653" s="195"/>
      <c r="H1653" s="189"/>
      <c r="I1653" s="189"/>
      <c r="J1653" s="196"/>
      <c r="K1653" s="197">
        <f>SUM(K1651:K1652)</f>
        <v>40</v>
      </c>
      <c r="Q1653" s="672"/>
      <c r="R1653" s="672"/>
      <c r="S1653" s="672"/>
    </row>
    <row r="1654" spans="1:19" ht="13.5">
      <c r="A1654" s="701" t="s">
        <v>1128</v>
      </c>
      <c r="C1654" s="194"/>
      <c r="D1654" s="722" t="s">
        <v>662</v>
      </c>
      <c r="E1654" s="189"/>
      <c r="G1654" s="195"/>
      <c r="H1654" s="189"/>
      <c r="I1654" s="189"/>
      <c r="J1654" s="189"/>
      <c r="K1654" s="198"/>
      <c r="Q1654" s="672"/>
      <c r="R1654" s="672"/>
      <c r="S1654" s="672"/>
    </row>
    <row r="1655" spans="1:19" ht="25.5">
      <c r="A1655" s="701" t="s">
        <v>629</v>
      </c>
      <c r="B1655" t="s">
        <v>662</v>
      </c>
      <c r="C1655" s="188" t="s">
        <v>663</v>
      </c>
      <c r="D1655" s="699" t="s">
        <v>664</v>
      </c>
      <c r="E1655" s="189"/>
      <c r="G1655" s="190" t="s">
        <v>665</v>
      </c>
      <c r="H1655" s="189"/>
      <c r="I1655" s="191">
        <v>5</v>
      </c>
      <c r="J1655" s="192">
        <f>K1649</f>
        <v>27.569600000000001</v>
      </c>
      <c r="K1655" s="193">
        <f>I1655*J1655/100</f>
        <v>1.3784800000000001</v>
      </c>
      <c r="M1655" s="205">
        <v>1</v>
      </c>
      <c r="N1655" t="s">
        <v>414</v>
      </c>
      <c r="O1655" s="205">
        <f>I1655*M1655</f>
        <v>5</v>
      </c>
      <c r="P1655" s="706">
        <f>O1655*J1655/100</f>
        <v>1.3784800000000001</v>
      </c>
      <c r="Q1655" s="672"/>
      <c r="R1655" s="672"/>
      <c r="S1655" s="672"/>
    </row>
    <row r="1656" spans="1:19" ht="14.25" thickBot="1">
      <c r="A1656" s="701" t="s">
        <v>1128</v>
      </c>
      <c r="C1656" s="199"/>
      <c r="D1656" s="725"/>
      <c r="E1656" s="200"/>
      <c r="F1656" s="201"/>
      <c r="G1656" s="206"/>
      <c r="H1656" s="200"/>
      <c r="I1656" s="200"/>
      <c r="J1656" s="202"/>
      <c r="K1656" s="203">
        <f>SUM(K1655:K1655)</f>
        <v>1.3784800000000001</v>
      </c>
      <c r="Q1656" s="672"/>
      <c r="R1656" s="672"/>
      <c r="S1656" s="672"/>
    </row>
    <row r="1657" spans="1:19" ht="13.5" thickBot="1">
      <c r="A1657" s="701" t="s">
        <v>1128</v>
      </c>
      <c r="Q1657" s="672"/>
      <c r="R1657" s="672"/>
      <c r="S1657" s="672"/>
    </row>
    <row r="1658" spans="1:19" ht="27" customHeight="1">
      <c r="A1658" s="701" t="s">
        <v>1128</v>
      </c>
      <c r="C1658" s="176" t="s">
        <v>645</v>
      </c>
      <c r="D1658" s="212" t="str">
        <f>+QPS!C120</f>
        <v>3.06.61</v>
      </c>
      <c r="E1658" s="2284" t="str">
        <f>+QPS!G120</f>
        <v>SUMINISTRO Y MONTAJE DE PRESSURE RELIEF VALVE, INLET ANSI 150# FF CS, OULTET ANSI 150# FF CS, 90°, SET POINT 55 PSIg, (NOTA 6)</v>
      </c>
      <c r="F1658" s="2284"/>
      <c r="G1658" s="2284"/>
      <c r="H1658" s="2284"/>
      <c r="I1658" s="2284"/>
      <c r="J1658" s="2284"/>
      <c r="K1658" s="2285"/>
      <c r="Q1658" s="672">
        <f>QPS!V120</f>
        <v>323.58967999999999</v>
      </c>
      <c r="R1658" s="672">
        <f>SUM(P1658:P1674)</f>
        <v>323.58967999999999</v>
      </c>
      <c r="S1658" s="672">
        <f>Q1658-R1658</f>
        <v>0</v>
      </c>
    </row>
    <row r="1659" spans="1:19">
      <c r="A1659" s="701" t="s">
        <v>1128</v>
      </c>
      <c r="C1659" s="181" t="s">
        <v>646</v>
      </c>
      <c r="D1659" s="720" t="s">
        <v>675</v>
      </c>
      <c r="E1659" s="207" t="s">
        <v>648</v>
      </c>
      <c r="F1659" s="208">
        <v>5</v>
      </c>
      <c r="G1659" s="207" t="s">
        <v>649</v>
      </c>
      <c r="H1659" s="209">
        <f>F1659</f>
        <v>5</v>
      </c>
      <c r="I1659" s="210"/>
      <c r="J1659" s="211" t="s">
        <v>676</v>
      </c>
      <c r="K1659" s="182">
        <f>+K1665+K1670+K1673</f>
        <v>323.58967999999999</v>
      </c>
      <c r="Q1659" s="672"/>
      <c r="R1659" s="672"/>
      <c r="S1659" s="672"/>
    </row>
    <row r="1660" spans="1:19" ht="13.5" thickBot="1">
      <c r="A1660" s="701" t="s">
        <v>1128</v>
      </c>
      <c r="C1660" s="183" t="s">
        <v>651</v>
      </c>
      <c r="D1660" s="721" t="s">
        <v>652</v>
      </c>
      <c r="E1660" s="184"/>
      <c r="F1660" s="185"/>
      <c r="G1660" s="186" t="s">
        <v>44</v>
      </c>
      <c r="H1660" s="186" t="s">
        <v>653</v>
      </c>
      <c r="I1660" s="186" t="s">
        <v>39</v>
      </c>
      <c r="J1660" s="186" t="s">
        <v>654</v>
      </c>
      <c r="K1660" s="187" t="s">
        <v>655</v>
      </c>
      <c r="Q1660" s="672"/>
      <c r="R1660" s="672"/>
      <c r="S1660" s="672"/>
    </row>
    <row r="1661" spans="1:19" ht="13.5">
      <c r="A1661" s="701" t="s">
        <v>1128</v>
      </c>
      <c r="C1661" s="194"/>
      <c r="D1661" s="722" t="s">
        <v>656</v>
      </c>
      <c r="E1661" s="189"/>
      <c r="G1661" s="195"/>
      <c r="H1661" s="189"/>
      <c r="I1661" s="189"/>
      <c r="J1661" s="189"/>
      <c r="K1661" s="198"/>
      <c r="Q1661" s="672"/>
      <c r="R1661" s="672"/>
      <c r="S1661" s="672"/>
    </row>
    <row r="1662" spans="1:19" ht="13.5">
      <c r="A1662" s="701" t="s">
        <v>630</v>
      </c>
      <c r="B1662" t="s">
        <v>656</v>
      </c>
      <c r="C1662" s="188" t="s">
        <v>657</v>
      </c>
      <c r="D1662" s="699" t="s">
        <v>658</v>
      </c>
      <c r="E1662" s="189"/>
      <c r="G1662" s="190" t="s">
        <v>659</v>
      </c>
      <c r="H1662" s="191">
        <v>0.1</v>
      </c>
      <c r="I1662" s="191">
        <f>H1662*8/$F$1659</f>
        <v>0.16</v>
      </c>
      <c r="J1662" s="192">
        <v>10.51</v>
      </c>
      <c r="K1662" s="193">
        <f>I1662*J1662</f>
        <v>1.6816</v>
      </c>
      <c r="M1662" s="205">
        <v>1</v>
      </c>
      <c r="N1662" t="s">
        <v>414</v>
      </c>
      <c r="O1662" s="205">
        <f>I1662*M1662</f>
        <v>0.16</v>
      </c>
      <c r="P1662" s="706">
        <f>O1662*J1662</f>
        <v>1.6816</v>
      </c>
      <c r="Q1662" s="672"/>
      <c r="R1662" s="672"/>
      <c r="S1662" s="672"/>
    </row>
    <row r="1663" spans="1:19" ht="13.5">
      <c r="A1663" s="701" t="s">
        <v>630</v>
      </c>
      <c r="B1663" t="s">
        <v>656</v>
      </c>
      <c r="C1663" s="188"/>
      <c r="D1663" s="699" t="s">
        <v>668</v>
      </c>
      <c r="E1663" s="189"/>
      <c r="G1663" s="190" t="s">
        <v>659</v>
      </c>
      <c r="H1663" s="191">
        <v>1</v>
      </c>
      <c r="I1663" s="191">
        <f t="shared" ref="I1663:I1664" si="98">H1663*8/$F$16</f>
        <v>16</v>
      </c>
      <c r="J1663" s="192">
        <v>9.3000000000000007</v>
      </c>
      <c r="K1663" s="193">
        <f>I1663*J1663</f>
        <v>148.80000000000001</v>
      </c>
      <c r="M1663" s="205">
        <v>1</v>
      </c>
      <c r="N1663" t="s">
        <v>414</v>
      </c>
      <c r="O1663" s="205">
        <f>I1663*M1663</f>
        <v>16</v>
      </c>
      <c r="P1663" s="706">
        <f>O1663*J1663</f>
        <v>148.80000000000001</v>
      </c>
      <c r="Q1663" s="672"/>
      <c r="R1663" s="672"/>
      <c r="S1663" s="672"/>
    </row>
    <row r="1664" spans="1:19" ht="13.5">
      <c r="A1664" s="701" t="s">
        <v>630</v>
      </c>
      <c r="B1664" t="s">
        <v>656</v>
      </c>
      <c r="C1664" s="188" t="s">
        <v>660</v>
      </c>
      <c r="D1664" s="699" t="s">
        <v>661</v>
      </c>
      <c r="E1664" s="189"/>
      <c r="G1664" s="190" t="s">
        <v>659</v>
      </c>
      <c r="H1664" s="191">
        <v>1</v>
      </c>
      <c r="I1664" s="191">
        <f t="shared" si="98"/>
        <v>16</v>
      </c>
      <c r="J1664" s="192">
        <v>6.88</v>
      </c>
      <c r="K1664" s="193">
        <f>I1664*J1664</f>
        <v>110.08</v>
      </c>
      <c r="M1664" s="205">
        <v>1</v>
      </c>
      <c r="N1664" t="s">
        <v>414</v>
      </c>
      <c r="O1664" s="205">
        <f>I1664*M1664</f>
        <v>16</v>
      </c>
      <c r="P1664" s="706">
        <f>O1664*J1664</f>
        <v>110.08</v>
      </c>
      <c r="Q1664" s="672"/>
      <c r="R1664" s="672"/>
      <c r="S1664" s="672"/>
    </row>
    <row r="1665" spans="1:19" ht="13.5">
      <c r="A1665" s="701" t="s">
        <v>1128</v>
      </c>
      <c r="C1665" s="194"/>
      <c r="D1665" s="723"/>
      <c r="E1665" s="189"/>
      <c r="G1665" s="195"/>
      <c r="H1665" s="189"/>
      <c r="I1665" s="189"/>
      <c r="J1665" s="196"/>
      <c r="K1665" s="197">
        <f>SUM(K1662:K1664)</f>
        <v>260.5616</v>
      </c>
      <c r="Q1665" s="672"/>
      <c r="R1665" s="672"/>
      <c r="S1665" s="672"/>
    </row>
    <row r="1666" spans="1:19" ht="13.5">
      <c r="A1666" s="701" t="s">
        <v>1128</v>
      </c>
      <c r="C1666" s="194"/>
      <c r="D1666" s="722" t="s">
        <v>667</v>
      </c>
      <c r="E1666" s="189"/>
      <c r="G1666" s="195"/>
      <c r="H1666" s="189"/>
      <c r="I1666" s="189"/>
      <c r="J1666" s="189"/>
      <c r="K1666" s="198"/>
      <c r="Q1666" s="672"/>
      <c r="R1666" s="672"/>
      <c r="S1666" s="672"/>
    </row>
    <row r="1667" spans="1:19" ht="30" customHeight="1">
      <c r="A1667" s="701" t="s">
        <v>630</v>
      </c>
      <c r="B1667" t="s">
        <v>667</v>
      </c>
      <c r="C1667" s="188"/>
      <c r="D1667" s="2294" t="s">
        <v>819</v>
      </c>
      <c r="E1667" s="2294"/>
      <c r="F1667" s="2294"/>
      <c r="G1667" s="190" t="s">
        <v>690</v>
      </c>
      <c r="H1667" s="189"/>
      <c r="I1667" s="191">
        <v>1</v>
      </c>
      <c r="J1667" s="192">
        <v>40</v>
      </c>
      <c r="K1667" s="193">
        <f>I1667*J1667</f>
        <v>40</v>
      </c>
      <c r="M1667" s="205">
        <v>1</v>
      </c>
      <c r="N1667" t="s">
        <v>414</v>
      </c>
      <c r="O1667" s="205">
        <f>I1667*M1667</f>
        <v>1</v>
      </c>
      <c r="P1667" s="706">
        <f>O1667*J1667</f>
        <v>40</v>
      </c>
      <c r="Q1667" s="672"/>
      <c r="R1667" s="672"/>
      <c r="S1667" s="672"/>
    </row>
    <row r="1668" spans="1:19" ht="13.5">
      <c r="A1668" s="701" t="s">
        <v>630</v>
      </c>
      <c r="B1668" t="s">
        <v>667</v>
      </c>
      <c r="C1668" s="188"/>
      <c r="D1668" s="699" t="s">
        <v>694</v>
      </c>
      <c r="E1668" s="189"/>
      <c r="G1668" s="190" t="s">
        <v>695</v>
      </c>
      <c r="H1668" s="189"/>
      <c r="I1668" s="191">
        <v>0.1</v>
      </c>
      <c r="J1668" s="192">
        <v>100</v>
      </c>
      <c r="K1668" s="193">
        <f>I1668*J1668</f>
        <v>10</v>
      </c>
      <c r="M1668" s="205">
        <v>1</v>
      </c>
      <c r="N1668" t="s">
        <v>414</v>
      </c>
      <c r="O1668" s="205">
        <f>I1668*M1668</f>
        <v>0.1</v>
      </c>
      <c r="P1668" s="706">
        <f>O1668*J1668</f>
        <v>10</v>
      </c>
      <c r="Q1668" s="672"/>
      <c r="R1668" s="672"/>
      <c r="S1668" s="672"/>
    </row>
    <row r="1669" spans="1:19" ht="13.5">
      <c r="A1669" s="701" t="s">
        <v>1128</v>
      </c>
      <c r="C1669" s="188"/>
      <c r="D1669" s="699"/>
      <c r="E1669" s="189"/>
      <c r="G1669" s="190"/>
      <c r="H1669" s="189"/>
      <c r="I1669" s="191"/>
      <c r="J1669" s="192"/>
      <c r="K1669" s="193">
        <f>I1669*J1669</f>
        <v>0</v>
      </c>
      <c r="Q1669" s="672"/>
      <c r="R1669" s="672"/>
      <c r="S1669" s="672"/>
    </row>
    <row r="1670" spans="1:19" ht="13.5">
      <c r="A1670" s="701" t="s">
        <v>1128</v>
      </c>
      <c r="C1670" s="194"/>
      <c r="D1670" s="723"/>
      <c r="E1670" s="189"/>
      <c r="G1670" s="195"/>
      <c r="H1670" s="189"/>
      <c r="I1670" s="189"/>
      <c r="J1670" s="196"/>
      <c r="K1670" s="197">
        <f>SUM(K1667:K1669)</f>
        <v>50</v>
      </c>
      <c r="Q1670" s="672"/>
      <c r="R1670" s="672"/>
      <c r="S1670" s="672"/>
    </row>
    <row r="1671" spans="1:19" ht="13.5">
      <c r="A1671" s="701" t="s">
        <v>1128</v>
      </c>
      <c r="C1671" s="194"/>
      <c r="D1671" s="722" t="s">
        <v>662</v>
      </c>
      <c r="E1671" s="189"/>
      <c r="G1671" s="195"/>
      <c r="H1671" s="189"/>
      <c r="I1671" s="189"/>
      <c r="J1671" s="189"/>
      <c r="K1671" s="198"/>
      <c r="Q1671" s="672"/>
      <c r="R1671" s="672"/>
      <c r="S1671" s="672"/>
    </row>
    <row r="1672" spans="1:19" ht="25.5">
      <c r="A1672" s="701" t="s">
        <v>630</v>
      </c>
      <c r="B1672" t="s">
        <v>662</v>
      </c>
      <c r="C1672" s="188" t="s">
        <v>663</v>
      </c>
      <c r="D1672" s="699" t="s">
        <v>664</v>
      </c>
      <c r="E1672" s="189"/>
      <c r="G1672" s="190" t="s">
        <v>665</v>
      </c>
      <c r="H1672" s="189"/>
      <c r="I1672" s="191">
        <v>5</v>
      </c>
      <c r="J1672" s="192">
        <f>K1665</f>
        <v>260.5616</v>
      </c>
      <c r="K1672" s="193">
        <f>I1672*J1672/100</f>
        <v>13.028079999999999</v>
      </c>
      <c r="M1672" s="205">
        <v>1</v>
      </c>
      <c r="N1672" t="s">
        <v>414</v>
      </c>
      <c r="O1672" s="205">
        <f>I1672*M1672</f>
        <v>5</v>
      </c>
      <c r="P1672" s="706">
        <f>O1672*J1672/100</f>
        <v>13.028079999999999</v>
      </c>
      <c r="Q1672" s="672"/>
      <c r="R1672" s="672"/>
      <c r="S1672" s="672"/>
    </row>
    <row r="1673" spans="1:19" ht="14.25" thickBot="1">
      <c r="A1673" s="701" t="s">
        <v>1128</v>
      </c>
      <c r="C1673" s="199"/>
      <c r="D1673" s="725"/>
      <c r="E1673" s="200"/>
      <c r="F1673" s="201"/>
      <c r="G1673" s="206"/>
      <c r="H1673" s="200"/>
      <c r="I1673" s="200"/>
      <c r="J1673" s="202"/>
      <c r="K1673" s="203">
        <f>SUM(K1672:K1672)</f>
        <v>13.028079999999999</v>
      </c>
      <c r="Q1673" s="672"/>
      <c r="R1673" s="672"/>
      <c r="S1673" s="672"/>
    </row>
    <row r="1674" spans="1:19" ht="13.5" thickBot="1">
      <c r="A1674" s="701" t="s">
        <v>1128</v>
      </c>
      <c r="Q1674" s="672"/>
      <c r="R1674" s="672"/>
      <c r="S1674" s="672"/>
    </row>
    <row r="1675" spans="1:19" ht="30" customHeight="1">
      <c r="A1675" s="701" t="s">
        <v>1128</v>
      </c>
      <c r="C1675" s="176" t="s">
        <v>645</v>
      </c>
      <c r="D1675" s="212" t="str">
        <f>+QPS!C121</f>
        <v>3.06.62</v>
      </c>
      <c r="E1675" s="2284" t="str">
        <f>+QPS!G121</f>
        <v>SUMINISTRO Y MONTAJE DE PRESSURE RELIEF VALVE, INLET ANSI 150# FF CS, OULTET ANSI 150# FF CS, 90°, SET POINT 57 PSIg, (NOTA 6)</v>
      </c>
      <c r="F1675" s="2284"/>
      <c r="G1675" s="2284"/>
      <c r="H1675" s="2284"/>
      <c r="I1675" s="2284"/>
      <c r="J1675" s="2284"/>
      <c r="K1675" s="2285"/>
      <c r="Q1675" s="672">
        <f>QPS!V121</f>
        <v>88.948080000000004</v>
      </c>
      <c r="R1675" s="672">
        <f>SUM(P1675:P1690)</f>
        <v>88.948080000000004</v>
      </c>
      <c r="S1675" s="672">
        <f>Q1675-R1675</f>
        <v>0</v>
      </c>
    </row>
    <row r="1676" spans="1:19">
      <c r="A1676" s="701" t="s">
        <v>1128</v>
      </c>
      <c r="C1676" s="181" t="s">
        <v>646</v>
      </c>
      <c r="D1676" s="720" t="s">
        <v>675</v>
      </c>
      <c r="E1676" s="207" t="s">
        <v>648</v>
      </c>
      <c r="F1676" s="208">
        <v>5</v>
      </c>
      <c r="G1676" s="207" t="s">
        <v>649</v>
      </c>
      <c r="H1676" s="209">
        <f>F1676</f>
        <v>5</v>
      </c>
      <c r="I1676" s="210"/>
      <c r="J1676" s="211" t="s">
        <v>676</v>
      </c>
      <c r="K1676" s="182">
        <f>+K1682+K1686+K1689</f>
        <v>88.948080000000004</v>
      </c>
      <c r="Q1676" s="672"/>
      <c r="R1676" s="672"/>
      <c r="S1676" s="672"/>
    </row>
    <row r="1677" spans="1:19" ht="13.5" thickBot="1">
      <c r="A1677" s="701" t="s">
        <v>1128</v>
      </c>
      <c r="C1677" s="183" t="s">
        <v>651</v>
      </c>
      <c r="D1677" s="721" t="s">
        <v>652</v>
      </c>
      <c r="E1677" s="184"/>
      <c r="F1677" s="185"/>
      <c r="G1677" s="186" t="s">
        <v>44</v>
      </c>
      <c r="H1677" s="186" t="s">
        <v>653</v>
      </c>
      <c r="I1677" s="186" t="s">
        <v>39</v>
      </c>
      <c r="J1677" s="186" t="s">
        <v>654</v>
      </c>
      <c r="K1677" s="187" t="s">
        <v>655</v>
      </c>
      <c r="Q1677" s="672"/>
      <c r="R1677" s="672"/>
      <c r="S1677" s="672"/>
    </row>
    <row r="1678" spans="1:19" ht="13.5">
      <c r="A1678" s="701" t="s">
        <v>1128</v>
      </c>
      <c r="C1678" s="194"/>
      <c r="D1678" s="722" t="s">
        <v>656</v>
      </c>
      <c r="E1678" s="189"/>
      <c r="G1678" s="195"/>
      <c r="H1678" s="189"/>
      <c r="I1678" s="189"/>
      <c r="J1678" s="189"/>
      <c r="K1678" s="198"/>
      <c r="Q1678" s="672"/>
      <c r="R1678" s="672"/>
      <c r="S1678" s="672"/>
    </row>
    <row r="1679" spans="1:19" ht="13.5">
      <c r="A1679" s="701" t="s">
        <v>631</v>
      </c>
      <c r="B1679" t="s">
        <v>656</v>
      </c>
      <c r="C1679" s="188" t="s">
        <v>657</v>
      </c>
      <c r="D1679" s="699" t="s">
        <v>658</v>
      </c>
      <c r="E1679" s="189"/>
      <c r="G1679" s="190" t="s">
        <v>659</v>
      </c>
      <c r="H1679" s="191">
        <v>0.1</v>
      </c>
      <c r="I1679" s="191">
        <f>H1679*8/$F$1676</f>
        <v>0.16</v>
      </c>
      <c r="J1679" s="192">
        <v>10.51</v>
      </c>
      <c r="K1679" s="193">
        <f>I1679*J1679</f>
        <v>1.6816</v>
      </c>
      <c r="M1679" s="205">
        <v>1</v>
      </c>
      <c r="N1679" t="s">
        <v>414</v>
      </c>
      <c r="O1679" s="205">
        <f>I1679*M1679</f>
        <v>0.16</v>
      </c>
      <c r="P1679" s="706">
        <f>O1679*J1679</f>
        <v>1.6816</v>
      </c>
      <c r="Q1679" s="672"/>
      <c r="R1679" s="672"/>
      <c r="S1679" s="672"/>
    </row>
    <row r="1680" spans="1:19" ht="13.5">
      <c r="A1680" s="701" t="s">
        <v>631</v>
      </c>
      <c r="B1680" t="s">
        <v>656</v>
      </c>
      <c r="C1680" s="188"/>
      <c r="D1680" s="699" t="s">
        <v>668</v>
      </c>
      <c r="E1680" s="189"/>
      <c r="G1680" s="190" t="s">
        <v>659</v>
      </c>
      <c r="H1680" s="191">
        <v>1</v>
      </c>
      <c r="I1680" s="191">
        <f t="shared" ref="I1680:I1681" si="99">H1680*8/$F$1676</f>
        <v>1.6</v>
      </c>
      <c r="J1680" s="192">
        <v>9.3000000000000007</v>
      </c>
      <c r="K1680" s="193">
        <f>I1680*J1680</f>
        <v>14.880000000000003</v>
      </c>
      <c r="M1680" s="205">
        <v>1</v>
      </c>
      <c r="N1680" t="s">
        <v>414</v>
      </c>
      <c r="O1680" s="205">
        <f>I1680*M1680</f>
        <v>1.6</v>
      </c>
      <c r="P1680" s="706">
        <f>O1680*J1680</f>
        <v>14.880000000000003</v>
      </c>
      <c r="Q1680" s="672"/>
      <c r="R1680" s="672"/>
      <c r="S1680" s="672"/>
    </row>
    <row r="1681" spans="1:19" ht="13.5">
      <c r="A1681" s="701" t="s">
        <v>631</v>
      </c>
      <c r="B1681" t="s">
        <v>656</v>
      </c>
      <c r="C1681" s="188" t="s">
        <v>660</v>
      </c>
      <c r="D1681" s="699" t="s">
        <v>661</v>
      </c>
      <c r="E1681" s="189"/>
      <c r="G1681" s="190" t="s">
        <v>659</v>
      </c>
      <c r="H1681" s="191">
        <v>1</v>
      </c>
      <c r="I1681" s="191">
        <f t="shared" si="99"/>
        <v>1.6</v>
      </c>
      <c r="J1681" s="192">
        <v>6.88</v>
      </c>
      <c r="K1681" s="193">
        <f>I1681*J1681</f>
        <v>11.008000000000001</v>
      </c>
      <c r="M1681" s="205">
        <v>1</v>
      </c>
      <c r="N1681" t="s">
        <v>414</v>
      </c>
      <c r="O1681" s="205">
        <f>I1681*M1681</f>
        <v>1.6</v>
      </c>
      <c r="P1681" s="706">
        <f>O1681*J1681</f>
        <v>11.008000000000001</v>
      </c>
      <c r="Q1681" s="672"/>
      <c r="R1681" s="672"/>
      <c r="S1681" s="672"/>
    </row>
    <row r="1682" spans="1:19" ht="13.5">
      <c r="A1682" s="701" t="s">
        <v>1128</v>
      </c>
      <c r="C1682" s="194"/>
      <c r="D1682" s="723"/>
      <c r="E1682" s="189"/>
      <c r="G1682" s="195"/>
      <c r="H1682" s="189"/>
      <c r="I1682" s="189"/>
      <c r="J1682" s="196"/>
      <c r="K1682" s="197">
        <f>SUM(K1679:K1681)</f>
        <v>27.569600000000001</v>
      </c>
      <c r="Q1682" s="672"/>
      <c r="R1682" s="672"/>
      <c r="S1682" s="672"/>
    </row>
    <row r="1683" spans="1:19" ht="13.5">
      <c r="A1683" s="701" t="s">
        <v>1128</v>
      </c>
      <c r="C1683" s="194"/>
      <c r="D1683" s="722" t="s">
        <v>667</v>
      </c>
      <c r="E1683" s="189"/>
      <c r="G1683" s="195"/>
      <c r="H1683" s="189"/>
      <c r="I1683" s="189"/>
      <c r="J1683" s="189"/>
      <c r="K1683" s="198"/>
      <c r="Q1683" s="672"/>
      <c r="R1683" s="672"/>
      <c r="S1683" s="672"/>
    </row>
    <row r="1684" spans="1:19" ht="30.75" customHeight="1">
      <c r="A1684" s="701" t="s">
        <v>631</v>
      </c>
      <c r="B1684" t="s">
        <v>667</v>
      </c>
      <c r="C1684" s="188"/>
      <c r="D1684" s="2294" t="s">
        <v>820</v>
      </c>
      <c r="E1684" s="2294"/>
      <c r="F1684" s="2294"/>
      <c r="G1684" s="190" t="s">
        <v>690</v>
      </c>
      <c r="H1684" s="189"/>
      <c r="I1684" s="191">
        <v>1</v>
      </c>
      <c r="J1684" s="192">
        <v>50</v>
      </c>
      <c r="K1684" s="193">
        <f>I1684*J1684</f>
        <v>50</v>
      </c>
      <c r="M1684" s="205">
        <v>1</v>
      </c>
      <c r="N1684" t="s">
        <v>414</v>
      </c>
      <c r="O1684" s="205">
        <f>I1684*M1684</f>
        <v>1</v>
      </c>
      <c r="P1684" s="706">
        <f>O1684*J1684</f>
        <v>50</v>
      </c>
      <c r="Q1684" s="672"/>
      <c r="R1684" s="672"/>
      <c r="S1684" s="672"/>
    </row>
    <row r="1685" spans="1:19" ht="13.5">
      <c r="A1685" s="701" t="s">
        <v>631</v>
      </c>
      <c r="B1685" t="s">
        <v>667</v>
      </c>
      <c r="C1685" s="188"/>
      <c r="D1685" s="699" t="s">
        <v>694</v>
      </c>
      <c r="E1685" s="189"/>
      <c r="G1685" s="190" t="s">
        <v>695</v>
      </c>
      <c r="H1685" s="189"/>
      <c r="I1685" s="191">
        <v>0.1</v>
      </c>
      <c r="J1685" s="192">
        <v>100</v>
      </c>
      <c r="K1685" s="193">
        <f>I1685*J1685</f>
        <v>10</v>
      </c>
      <c r="M1685" s="205">
        <v>1</v>
      </c>
      <c r="N1685" t="s">
        <v>414</v>
      </c>
      <c r="O1685" s="205">
        <f>I1685*M1685</f>
        <v>0.1</v>
      </c>
      <c r="P1685" s="706">
        <f>O1685*J1685</f>
        <v>10</v>
      </c>
      <c r="Q1685" s="672"/>
      <c r="R1685" s="672"/>
      <c r="S1685" s="672"/>
    </row>
    <row r="1686" spans="1:19" ht="13.5">
      <c r="A1686" s="701" t="s">
        <v>1128</v>
      </c>
      <c r="C1686" s="194"/>
      <c r="D1686" s="723"/>
      <c r="E1686" s="189"/>
      <c r="G1686" s="195"/>
      <c r="H1686" s="189"/>
      <c r="I1686" s="189"/>
      <c r="J1686" s="196"/>
      <c r="K1686" s="197">
        <f>SUM(K1684:K1685)</f>
        <v>60</v>
      </c>
      <c r="Q1686" s="672"/>
      <c r="R1686" s="672"/>
      <c r="S1686" s="672"/>
    </row>
    <row r="1687" spans="1:19" ht="13.5">
      <c r="A1687" s="701" t="s">
        <v>1128</v>
      </c>
      <c r="C1687" s="194"/>
      <c r="D1687" s="722" t="s">
        <v>662</v>
      </c>
      <c r="E1687" s="189"/>
      <c r="G1687" s="195"/>
      <c r="H1687" s="189"/>
      <c r="I1687" s="189"/>
      <c r="J1687" s="189"/>
      <c r="K1687" s="198"/>
      <c r="Q1687" s="672"/>
      <c r="R1687" s="672"/>
      <c r="S1687" s="672"/>
    </row>
    <row r="1688" spans="1:19" ht="25.5">
      <c r="A1688" s="701" t="s">
        <v>631</v>
      </c>
      <c r="B1688" t="s">
        <v>662</v>
      </c>
      <c r="C1688" s="188" t="s">
        <v>663</v>
      </c>
      <c r="D1688" s="699" t="s">
        <v>664</v>
      </c>
      <c r="E1688" s="189"/>
      <c r="G1688" s="190" t="s">
        <v>665</v>
      </c>
      <c r="H1688" s="189"/>
      <c r="I1688" s="191">
        <v>5</v>
      </c>
      <c r="J1688" s="192">
        <f>K1682</f>
        <v>27.569600000000001</v>
      </c>
      <c r="K1688" s="193">
        <f>I1688*J1688/100</f>
        <v>1.3784800000000001</v>
      </c>
      <c r="M1688" s="205">
        <v>1</v>
      </c>
      <c r="N1688" t="s">
        <v>414</v>
      </c>
      <c r="O1688" s="205">
        <f>I1688*M1688</f>
        <v>5</v>
      </c>
      <c r="P1688" s="706">
        <f>O1688*J1688/100</f>
        <v>1.3784800000000001</v>
      </c>
      <c r="Q1688" s="672"/>
      <c r="R1688" s="672"/>
      <c r="S1688" s="672"/>
    </row>
    <row r="1689" spans="1:19" ht="14.25" thickBot="1">
      <c r="A1689" s="701" t="s">
        <v>1128</v>
      </c>
      <c r="C1689" s="199"/>
      <c r="D1689" s="725"/>
      <c r="E1689" s="200"/>
      <c r="F1689" s="201"/>
      <c r="G1689" s="206"/>
      <c r="H1689" s="200"/>
      <c r="I1689" s="200"/>
      <c r="J1689" s="202"/>
      <c r="K1689" s="203">
        <f>SUM(K1688:K1688)</f>
        <v>1.3784800000000001</v>
      </c>
      <c r="Q1689" s="672"/>
      <c r="R1689" s="672"/>
      <c r="S1689" s="672"/>
    </row>
    <row r="1690" spans="1:19" ht="13.5" thickBot="1">
      <c r="A1690" s="701" t="s">
        <v>1128</v>
      </c>
      <c r="Q1690" s="672"/>
      <c r="R1690" s="672"/>
      <c r="S1690" s="672"/>
    </row>
    <row r="1691" spans="1:19" ht="32.25" customHeight="1">
      <c r="A1691" s="701" t="s">
        <v>1128</v>
      </c>
      <c r="C1691" s="176" t="s">
        <v>645</v>
      </c>
      <c r="D1691" s="212" t="str">
        <f>+QPS!C122</f>
        <v>3.06.63</v>
      </c>
      <c r="E1691" s="2284" t="str">
        <f>+QPS!G122</f>
        <v>SUMINISTRO Y MONTAJE DE VÁLVULA DE SEGURIDAD, INLET ANSI 150# FF CS, OULTET ANSI 150# FF CS, SET POINT 50 PSIg, (NOTA 6)</v>
      </c>
      <c r="F1691" s="2284"/>
      <c r="G1691" s="2284"/>
      <c r="H1691" s="2284"/>
      <c r="I1691" s="2284"/>
      <c r="J1691" s="2284"/>
      <c r="K1691" s="2285"/>
      <c r="Q1691" s="672">
        <f>QPS!V122</f>
        <v>90.376651428571421</v>
      </c>
      <c r="R1691" s="672">
        <f>SUM(P1691:P1706)</f>
        <v>90.376651428571421</v>
      </c>
      <c r="S1691" s="672">
        <f>Q1691-R1691</f>
        <v>0</v>
      </c>
    </row>
    <row r="1692" spans="1:19">
      <c r="A1692" s="701" t="s">
        <v>1128</v>
      </c>
      <c r="C1692" s="181" t="s">
        <v>646</v>
      </c>
      <c r="D1692" s="720" t="s">
        <v>675</v>
      </c>
      <c r="E1692" s="207" t="s">
        <v>648</v>
      </c>
      <c r="F1692" s="208">
        <v>5</v>
      </c>
      <c r="G1692" s="207" t="s">
        <v>649</v>
      </c>
      <c r="H1692" s="209">
        <f>F1692</f>
        <v>5</v>
      </c>
      <c r="I1692" s="210"/>
      <c r="J1692" s="211" t="s">
        <v>676</v>
      </c>
      <c r="K1692" s="182">
        <f>+K1698+K1702+K1705</f>
        <v>90.376651428571421</v>
      </c>
      <c r="Q1692" s="672"/>
      <c r="R1692" s="672"/>
      <c r="S1692" s="672"/>
    </row>
    <row r="1693" spans="1:19" ht="13.5" thickBot="1">
      <c r="A1693" s="701" t="s">
        <v>1128</v>
      </c>
      <c r="C1693" s="183" t="s">
        <v>651</v>
      </c>
      <c r="D1693" s="721" t="s">
        <v>652</v>
      </c>
      <c r="E1693" s="184"/>
      <c r="F1693" s="185"/>
      <c r="G1693" s="186" t="s">
        <v>44</v>
      </c>
      <c r="H1693" s="186" t="s">
        <v>653</v>
      </c>
      <c r="I1693" s="186" t="s">
        <v>39</v>
      </c>
      <c r="J1693" s="186" t="s">
        <v>654</v>
      </c>
      <c r="K1693" s="187" t="s">
        <v>655</v>
      </c>
      <c r="Q1693" s="672"/>
      <c r="R1693" s="672"/>
      <c r="S1693" s="672"/>
    </row>
    <row r="1694" spans="1:19" ht="13.5">
      <c r="A1694" s="701" t="s">
        <v>1128</v>
      </c>
      <c r="C1694" s="194"/>
      <c r="D1694" s="722" t="s">
        <v>656</v>
      </c>
      <c r="E1694" s="189"/>
      <c r="G1694" s="195"/>
      <c r="H1694" s="189"/>
      <c r="I1694" s="189"/>
      <c r="J1694" s="189"/>
      <c r="K1694" s="198"/>
      <c r="Q1694" s="672"/>
      <c r="R1694" s="672"/>
      <c r="S1694" s="672"/>
    </row>
    <row r="1695" spans="1:19" ht="13.5">
      <c r="A1695" s="701" t="s">
        <v>632</v>
      </c>
      <c r="B1695" t="s">
        <v>656</v>
      </c>
      <c r="C1695" s="188" t="s">
        <v>657</v>
      </c>
      <c r="D1695" s="699" t="s">
        <v>658</v>
      </c>
      <c r="E1695" s="189"/>
      <c r="G1695" s="190" t="s">
        <v>659</v>
      </c>
      <c r="H1695" s="191">
        <v>0.1</v>
      </c>
      <c r="I1695" s="191">
        <f>H1695*8/$F$1692</f>
        <v>0.16</v>
      </c>
      <c r="J1695" s="192">
        <v>10.51</v>
      </c>
      <c r="K1695" s="193">
        <f>I1695*J1695</f>
        <v>1.6816</v>
      </c>
      <c r="M1695" s="205">
        <v>1</v>
      </c>
      <c r="N1695" t="s">
        <v>414</v>
      </c>
      <c r="O1695" s="205">
        <f>I1695*M1695</f>
        <v>0.16</v>
      </c>
      <c r="P1695" s="706">
        <f>O1695*J1695</f>
        <v>1.6816</v>
      </c>
      <c r="Q1695" s="672"/>
      <c r="R1695" s="672"/>
      <c r="S1695" s="672"/>
    </row>
    <row r="1696" spans="1:19" ht="13.5">
      <c r="A1696" s="701" t="s">
        <v>632</v>
      </c>
      <c r="B1696" t="s">
        <v>656</v>
      </c>
      <c r="C1696" s="188"/>
      <c r="D1696" s="699" t="s">
        <v>668</v>
      </c>
      <c r="E1696" s="189"/>
      <c r="G1696" s="190" t="s">
        <v>659</v>
      </c>
      <c r="H1696" s="191">
        <v>1</v>
      </c>
      <c r="I1696" s="191">
        <f t="shared" ref="I1696:I1697" si="100">H1696*8/$F$1692</f>
        <v>1.6</v>
      </c>
      <c r="J1696" s="192">
        <v>9.3000000000000007</v>
      </c>
      <c r="K1696" s="193">
        <f>I1696*J1696</f>
        <v>14.880000000000003</v>
      </c>
      <c r="M1696" s="205">
        <v>1</v>
      </c>
      <c r="N1696" t="s">
        <v>414</v>
      </c>
      <c r="O1696" s="205">
        <f>I1696*M1696</f>
        <v>1.6</v>
      </c>
      <c r="P1696" s="706">
        <f>O1696*J1696</f>
        <v>14.880000000000003</v>
      </c>
      <c r="Q1696" s="672"/>
      <c r="R1696" s="672"/>
      <c r="S1696" s="672"/>
    </row>
    <row r="1697" spans="1:19" ht="13.5">
      <c r="A1697" s="701" t="s">
        <v>632</v>
      </c>
      <c r="B1697" t="s">
        <v>656</v>
      </c>
      <c r="C1697" s="188" t="s">
        <v>660</v>
      </c>
      <c r="D1697" s="699" t="s">
        <v>661</v>
      </c>
      <c r="E1697" s="189"/>
      <c r="G1697" s="190" t="s">
        <v>659</v>
      </c>
      <c r="H1697" s="191">
        <v>1</v>
      </c>
      <c r="I1697" s="191">
        <f t="shared" si="100"/>
        <v>1.6</v>
      </c>
      <c r="J1697" s="192">
        <v>6.88</v>
      </c>
      <c r="K1697" s="193">
        <f>I1697*J1697</f>
        <v>11.008000000000001</v>
      </c>
      <c r="M1697" s="205">
        <v>1</v>
      </c>
      <c r="N1697" t="s">
        <v>414</v>
      </c>
      <c r="O1697" s="205">
        <f>I1697*M1697</f>
        <v>1.6</v>
      </c>
      <c r="P1697" s="706">
        <f>O1697*J1697</f>
        <v>11.008000000000001</v>
      </c>
      <c r="Q1697" s="672"/>
      <c r="R1697" s="672"/>
      <c r="S1697" s="672"/>
    </row>
    <row r="1698" spans="1:19" ht="13.5">
      <c r="A1698" s="701" t="s">
        <v>1128</v>
      </c>
      <c r="C1698" s="194"/>
      <c r="D1698" s="723"/>
      <c r="E1698" s="189"/>
      <c r="G1698" s="195"/>
      <c r="H1698" s="189"/>
      <c r="I1698" s="189"/>
      <c r="J1698" s="196"/>
      <c r="K1698" s="197">
        <f>SUM(K1695:K1697)</f>
        <v>27.569600000000001</v>
      </c>
      <c r="Q1698" s="672"/>
      <c r="R1698" s="672"/>
      <c r="S1698" s="672"/>
    </row>
    <row r="1699" spans="1:19" ht="13.5">
      <c r="A1699" s="701" t="s">
        <v>1128</v>
      </c>
      <c r="C1699" s="194"/>
      <c r="D1699" s="722" t="s">
        <v>667</v>
      </c>
      <c r="E1699" s="189"/>
      <c r="G1699" s="195"/>
      <c r="H1699" s="189"/>
      <c r="I1699" s="189"/>
      <c r="J1699" s="189"/>
      <c r="K1699" s="198"/>
      <c r="Q1699" s="672"/>
      <c r="R1699" s="672"/>
      <c r="S1699" s="672"/>
    </row>
    <row r="1700" spans="1:19" ht="30" customHeight="1">
      <c r="A1700" s="701" t="s">
        <v>632</v>
      </c>
      <c r="B1700" t="s">
        <v>667</v>
      </c>
      <c r="C1700" s="188"/>
      <c r="D1700" s="2294" t="s">
        <v>821</v>
      </c>
      <c r="E1700" s="2294"/>
      <c r="F1700" s="2294"/>
      <c r="G1700" s="190" t="s">
        <v>690</v>
      </c>
      <c r="H1700" s="189"/>
      <c r="I1700" s="191">
        <v>1</v>
      </c>
      <c r="J1700" s="192">
        <f>180/3.5</f>
        <v>51.428571428571431</v>
      </c>
      <c r="K1700" s="193">
        <f>I1700*J1700</f>
        <v>51.428571428571431</v>
      </c>
      <c r="M1700" s="205">
        <v>1</v>
      </c>
      <c r="N1700" t="s">
        <v>414</v>
      </c>
      <c r="O1700" s="205">
        <f>I1700*M1700</f>
        <v>1</v>
      </c>
      <c r="P1700" s="706">
        <f>O1700*J1700</f>
        <v>51.428571428571431</v>
      </c>
      <c r="Q1700" s="672"/>
      <c r="R1700" s="672"/>
      <c r="S1700" s="672"/>
    </row>
    <row r="1701" spans="1:19" ht="13.5">
      <c r="A1701" s="701" t="s">
        <v>632</v>
      </c>
      <c r="B1701" t="s">
        <v>667</v>
      </c>
      <c r="C1701" s="188"/>
      <c r="D1701" s="699" t="s">
        <v>694</v>
      </c>
      <c r="E1701" s="189"/>
      <c r="G1701" s="190" t="s">
        <v>695</v>
      </c>
      <c r="H1701" s="189"/>
      <c r="I1701" s="191">
        <v>0.1</v>
      </c>
      <c r="J1701" s="192">
        <v>100</v>
      </c>
      <c r="K1701" s="193">
        <f>I1701*J1701</f>
        <v>10</v>
      </c>
      <c r="M1701" s="205">
        <v>1</v>
      </c>
      <c r="N1701" t="s">
        <v>414</v>
      </c>
      <c r="O1701" s="205">
        <f>I1701*M1701</f>
        <v>0.1</v>
      </c>
      <c r="P1701" s="706">
        <f>O1701*J1701</f>
        <v>10</v>
      </c>
      <c r="Q1701" s="672"/>
      <c r="R1701" s="672"/>
      <c r="S1701" s="672"/>
    </row>
    <row r="1702" spans="1:19" ht="13.5">
      <c r="A1702" s="701" t="s">
        <v>1128</v>
      </c>
      <c r="C1702" s="194"/>
      <c r="D1702" s="723"/>
      <c r="E1702" s="189"/>
      <c r="G1702" s="195"/>
      <c r="H1702" s="189"/>
      <c r="I1702" s="189"/>
      <c r="J1702" s="196"/>
      <c r="K1702" s="197">
        <f>SUM(K1700:K1701)</f>
        <v>61.428571428571431</v>
      </c>
      <c r="Q1702" s="672"/>
      <c r="R1702" s="672"/>
      <c r="S1702" s="672"/>
    </row>
    <row r="1703" spans="1:19" ht="13.5">
      <c r="A1703" s="701" t="s">
        <v>1128</v>
      </c>
      <c r="C1703" s="194"/>
      <c r="D1703" s="722" t="s">
        <v>662</v>
      </c>
      <c r="E1703" s="189"/>
      <c r="G1703" s="195"/>
      <c r="H1703" s="189"/>
      <c r="I1703" s="189"/>
      <c r="J1703" s="189"/>
      <c r="K1703" s="198"/>
      <c r="Q1703" s="672"/>
      <c r="R1703" s="672"/>
      <c r="S1703" s="672"/>
    </row>
    <row r="1704" spans="1:19" ht="25.5">
      <c r="A1704" s="701" t="s">
        <v>632</v>
      </c>
      <c r="B1704" t="s">
        <v>662</v>
      </c>
      <c r="C1704" s="188" t="s">
        <v>663</v>
      </c>
      <c r="D1704" s="699" t="s">
        <v>664</v>
      </c>
      <c r="E1704" s="189"/>
      <c r="G1704" s="190" t="s">
        <v>665</v>
      </c>
      <c r="H1704" s="189"/>
      <c r="I1704" s="191">
        <v>5</v>
      </c>
      <c r="J1704" s="192">
        <f>K1698</f>
        <v>27.569600000000001</v>
      </c>
      <c r="K1704" s="193">
        <f>I1704*J1704/100</f>
        <v>1.3784800000000001</v>
      </c>
      <c r="M1704" s="205">
        <v>1</v>
      </c>
      <c r="N1704" t="s">
        <v>414</v>
      </c>
      <c r="O1704" s="205">
        <f>I1704*M1704</f>
        <v>5</v>
      </c>
      <c r="P1704" s="706">
        <f>O1704*J1704/100</f>
        <v>1.3784800000000001</v>
      </c>
      <c r="Q1704" s="672"/>
      <c r="R1704" s="672"/>
      <c r="S1704" s="672"/>
    </row>
    <row r="1705" spans="1:19" ht="14.25" thickBot="1">
      <c r="A1705" s="701" t="s">
        <v>1128</v>
      </c>
      <c r="C1705" s="199"/>
      <c r="D1705" s="725"/>
      <c r="E1705" s="200"/>
      <c r="F1705" s="201"/>
      <c r="G1705" s="206"/>
      <c r="H1705" s="200"/>
      <c r="I1705" s="200"/>
      <c r="J1705" s="202"/>
      <c r="K1705" s="203">
        <f>SUM(K1704:K1704)</f>
        <v>1.3784800000000001</v>
      </c>
      <c r="Q1705" s="672"/>
      <c r="R1705" s="672"/>
      <c r="S1705" s="672"/>
    </row>
    <row r="1706" spans="1:19" ht="13.5" thickBot="1">
      <c r="A1706" s="701" t="s">
        <v>1128</v>
      </c>
      <c r="Q1706" s="672"/>
      <c r="R1706" s="672"/>
      <c r="S1706" s="672"/>
    </row>
    <row r="1707" spans="1:19">
      <c r="A1707" s="701" t="s">
        <v>1128</v>
      </c>
      <c r="C1707" s="176" t="s">
        <v>645</v>
      </c>
      <c r="D1707" s="212" t="str">
        <f>+QPS!C123</f>
        <v>3.06.64</v>
      </c>
      <c r="E1707" s="2282" t="str">
        <f>+QPS!G123</f>
        <v>SUMINISTRO Y MONTAJE DE REDUCER ECC STD WT STL A234 WPB</v>
      </c>
      <c r="F1707" s="2282"/>
      <c r="G1707" s="2282"/>
      <c r="H1707" s="2282"/>
      <c r="I1707" s="2282"/>
      <c r="J1707" s="2282"/>
      <c r="K1707" s="2283"/>
      <c r="Q1707" s="672">
        <f>QPS!V123</f>
        <v>252.69972857142858</v>
      </c>
      <c r="R1707" s="672">
        <f>SUM(P1707:P1725)</f>
        <v>252.69972857142858</v>
      </c>
      <c r="S1707" s="672">
        <f>Q1707-R1707</f>
        <v>0</v>
      </c>
    </row>
    <row r="1708" spans="1:19">
      <c r="A1708" s="701" t="s">
        <v>1128</v>
      </c>
      <c r="C1708" s="181" t="s">
        <v>646</v>
      </c>
      <c r="D1708" s="720" t="s">
        <v>675</v>
      </c>
      <c r="E1708" s="207" t="s">
        <v>648</v>
      </c>
      <c r="F1708" s="208">
        <v>4</v>
      </c>
      <c r="G1708" s="207" t="s">
        <v>649</v>
      </c>
      <c r="H1708" s="209">
        <f>F1708</f>
        <v>4</v>
      </c>
      <c r="I1708" s="210"/>
      <c r="J1708" s="211" t="s">
        <v>676</v>
      </c>
      <c r="K1708" s="182">
        <f>+K1715+K1720+K1724</f>
        <v>84.233242857142855</v>
      </c>
      <c r="Q1708" s="672"/>
      <c r="R1708" s="672"/>
      <c r="S1708" s="672"/>
    </row>
    <row r="1709" spans="1:19" ht="13.5" thickBot="1">
      <c r="A1709" s="701" t="s">
        <v>1128</v>
      </c>
      <c r="C1709" s="183" t="s">
        <v>651</v>
      </c>
      <c r="D1709" s="721" t="s">
        <v>652</v>
      </c>
      <c r="E1709" s="184"/>
      <c r="F1709" s="185"/>
      <c r="G1709" s="186" t="s">
        <v>44</v>
      </c>
      <c r="H1709" s="186" t="s">
        <v>653</v>
      </c>
      <c r="I1709" s="186" t="s">
        <v>39</v>
      </c>
      <c r="J1709" s="186" t="s">
        <v>654</v>
      </c>
      <c r="K1709" s="187" t="s">
        <v>655</v>
      </c>
      <c r="Q1709" s="672"/>
      <c r="R1709" s="672"/>
      <c r="S1709" s="672"/>
    </row>
    <row r="1710" spans="1:19" ht="13.5">
      <c r="A1710" s="701" t="s">
        <v>1128</v>
      </c>
      <c r="C1710" s="194"/>
      <c r="D1710" s="722" t="s">
        <v>656</v>
      </c>
      <c r="E1710" s="189"/>
      <c r="G1710" s="195"/>
      <c r="H1710" s="189"/>
      <c r="I1710" s="189"/>
      <c r="J1710" s="189"/>
      <c r="K1710" s="198"/>
      <c r="Q1710" s="672"/>
      <c r="R1710" s="672"/>
      <c r="S1710" s="672"/>
    </row>
    <row r="1711" spans="1:19" ht="13.5">
      <c r="A1711" s="701" t="s">
        <v>633</v>
      </c>
      <c r="B1711" t="s">
        <v>656</v>
      </c>
      <c r="C1711" s="188" t="s">
        <v>657</v>
      </c>
      <c r="D1711" s="699" t="s">
        <v>658</v>
      </c>
      <c r="E1711" s="189"/>
      <c r="G1711" s="190" t="s">
        <v>659</v>
      </c>
      <c r="H1711" s="191">
        <v>0.1</v>
      </c>
      <c r="I1711" s="191">
        <f>H1711*8/$F$1708</f>
        <v>0.2</v>
      </c>
      <c r="J1711" s="192">
        <v>10.51</v>
      </c>
      <c r="K1711" s="193">
        <f>I1711*J1711</f>
        <v>2.1019999999999999</v>
      </c>
      <c r="M1711" s="205">
        <v>3</v>
      </c>
      <c r="N1711" t="s">
        <v>414</v>
      </c>
      <c r="O1711" s="205">
        <f>I1711*M1711</f>
        <v>0.60000000000000009</v>
      </c>
      <c r="P1711" s="706">
        <f>O1711*J1711</f>
        <v>6.3060000000000009</v>
      </c>
      <c r="Q1711" s="672"/>
      <c r="R1711" s="672"/>
      <c r="S1711" s="672"/>
    </row>
    <row r="1712" spans="1:19" ht="13.5">
      <c r="A1712" s="701" t="s">
        <v>633</v>
      </c>
      <c r="B1712" t="s">
        <v>656</v>
      </c>
      <c r="C1712" s="188"/>
      <c r="D1712" s="699" t="s">
        <v>668</v>
      </c>
      <c r="E1712" s="189"/>
      <c r="G1712" s="190" t="s">
        <v>659</v>
      </c>
      <c r="H1712" s="191">
        <v>1</v>
      </c>
      <c r="I1712" s="191">
        <f>H1712*8/$F$1708</f>
        <v>2</v>
      </c>
      <c r="J1712" s="192">
        <v>9.3000000000000007</v>
      </c>
      <c r="K1712" s="193">
        <f>I1712*J1712</f>
        <v>18.600000000000001</v>
      </c>
      <c r="M1712" s="205">
        <v>3</v>
      </c>
      <c r="N1712" t="s">
        <v>414</v>
      </c>
      <c r="O1712" s="205">
        <f>I1712*M1712</f>
        <v>6</v>
      </c>
      <c r="P1712" s="706">
        <f>O1712*J1712</f>
        <v>55.800000000000004</v>
      </c>
      <c r="Q1712" s="672"/>
      <c r="R1712" s="672"/>
      <c r="S1712" s="672"/>
    </row>
    <row r="1713" spans="1:19" ht="13.5">
      <c r="A1713" s="701" t="s">
        <v>633</v>
      </c>
      <c r="B1713" t="s">
        <v>656</v>
      </c>
      <c r="C1713" s="188"/>
      <c r="D1713" s="699" t="s">
        <v>757</v>
      </c>
      <c r="E1713" s="189"/>
      <c r="G1713" s="190" t="s">
        <v>659</v>
      </c>
      <c r="H1713" s="191">
        <v>1</v>
      </c>
      <c r="I1713" s="191">
        <f>H1713*8/$F$1708</f>
        <v>2</v>
      </c>
      <c r="J1713" s="192">
        <v>12.53</v>
      </c>
      <c r="K1713" s="193">
        <f>I1713*J1713</f>
        <v>25.06</v>
      </c>
      <c r="M1713" s="205">
        <v>3</v>
      </c>
      <c r="N1713" t="s">
        <v>414</v>
      </c>
      <c r="O1713" s="205">
        <f>I1713*M1713</f>
        <v>6</v>
      </c>
      <c r="P1713" s="706">
        <f>O1713*J1713</f>
        <v>75.179999999999993</v>
      </c>
      <c r="Q1713" s="672"/>
      <c r="R1713" s="672"/>
      <c r="S1713" s="672"/>
    </row>
    <row r="1714" spans="1:19" ht="13.5">
      <c r="A1714" s="701" t="s">
        <v>633</v>
      </c>
      <c r="B1714" t="s">
        <v>656</v>
      </c>
      <c r="C1714" s="188" t="s">
        <v>660</v>
      </c>
      <c r="D1714" s="699" t="s">
        <v>661</v>
      </c>
      <c r="E1714" s="189"/>
      <c r="G1714" s="190" t="s">
        <v>659</v>
      </c>
      <c r="H1714" s="191">
        <v>1</v>
      </c>
      <c r="I1714" s="191">
        <f t="shared" ref="I1714" si="101">H1714*8/$F$1708</f>
        <v>2</v>
      </c>
      <c r="J1714" s="192">
        <v>6.88</v>
      </c>
      <c r="K1714" s="193">
        <f>I1714*J1714</f>
        <v>13.76</v>
      </c>
      <c r="M1714" s="205">
        <v>3</v>
      </c>
      <c r="N1714" t="s">
        <v>414</v>
      </c>
      <c r="O1714" s="205">
        <f>I1714*M1714</f>
        <v>6</v>
      </c>
      <c r="P1714" s="706">
        <f>O1714*J1714</f>
        <v>41.28</v>
      </c>
      <c r="Q1714" s="672"/>
      <c r="R1714" s="672"/>
      <c r="S1714" s="672"/>
    </row>
    <row r="1715" spans="1:19" ht="13.5">
      <c r="A1715" s="701" t="s">
        <v>1128</v>
      </c>
      <c r="C1715" s="194"/>
      <c r="D1715" s="723"/>
      <c r="E1715" s="189"/>
      <c r="G1715" s="195"/>
      <c r="H1715" s="189"/>
      <c r="I1715" s="189"/>
      <c r="J1715" s="196"/>
      <c r="K1715" s="197">
        <f>SUM(K1711:K1714)</f>
        <v>59.521999999999998</v>
      </c>
      <c r="Q1715" s="672"/>
      <c r="R1715" s="672"/>
      <c r="S1715" s="672"/>
    </row>
    <row r="1716" spans="1:19" ht="13.5">
      <c r="A1716" s="701" t="s">
        <v>1128</v>
      </c>
      <c r="C1716" s="194"/>
      <c r="D1716" s="722" t="s">
        <v>667</v>
      </c>
      <c r="E1716" s="189"/>
      <c r="G1716" s="195"/>
      <c r="H1716" s="189"/>
      <c r="I1716" s="189"/>
      <c r="J1716" s="189"/>
      <c r="K1716" s="198"/>
      <c r="Q1716" s="672"/>
      <c r="R1716" s="672"/>
      <c r="S1716" s="672"/>
    </row>
    <row r="1717" spans="1:19" ht="13.5">
      <c r="A1717" s="701" t="s">
        <v>633</v>
      </c>
      <c r="B1717" t="s">
        <v>667</v>
      </c>
      <c r="C1717" s="188"/>
      <c r="D1717" s="2294" t="s">
        <v>822</v>
      </c>
      <c r="E1717" s="2294"/>
      <c r="F1717" s="2294"/>
      <c r="G1717" s="190" t="s">
        <v>690</v>
      </c>
      <c r="H1717" s="189"/>
      <c r="I1717" s="191">
        <v>1</v>
      </c>
      <c r="J1717" s="192">
        <f>45/3.5</f>
        <v>12.857142857142858</v>
      </c>
      <c r="K1717" s="193">
        <f>I1717*J1717</f>
        <v>12.857142857142858</v>
      </c>
      <c r="M1717" s="205">
        <v>3</v>
      </c>
      <c r="N1717" t="s">
        <v>414</v>
      </c>
      <c r="O1717" s="205">
        <f>I1717*M1717</f>
        <v>3</v>
      </c>
      <c r="P1717" s="706">
        <f>O1717*J1717</f>
        <v>38.571428571428569</v>
      </c>
      <c r="Q1717" s="672"/>
      <c r="R1717" s="672"/>
      <c r="S1717" s="672"/>
    </row>
    <row r="1718" spans="1:19" ht="13.5">
      <c r="A1718" s="701" t="s">
        <v>633</v>
      </c>
      <c r="B1718" t="s">
        <v>667</v>
      </c>
      <c r="C1718" s="188"/>
      <c r="D1718" s="699" t="s">
        <v>730</v>
      </c>
      <c r="E1718" s="189"/>
      <c r="G1718" s="190" t="s">
        <v>359</v>
      </c>
      <c r="H1718" s="189"/>
      <c r="I1718" s="191">
        <v>0.3</v>
      </c>
      <c r="J1718" s="192">
        <f>+J1617</f>
        <v>6.26</v>
      </c>
      <c r="K1718" s="193">
        <f>I1718*J1718</f>
        <v>1.8779999999999999</v>
      </c>
      <c r="M1718" s="205">
        <v>3</v>
      </c>
      <c r="N1718" t="s">
        <v>414</v>
      </c>
      <c r="O1718" s="205">
        <f>I1718*M1718</f>
        <v>0.89999999999999991</v>
      </c>
      <c r="P1718" s="706">
        <f>O1718*J1718</f>
        <v>5.6339999999999995</v>
      </c>
      <c r="Q1718" s="672"/>
      <c r="R1718" s="672"/>
      <c r="S1718" s="672"/>
    </row>
    <row r="1719" spans="1:19" ht="13.5">
      <c r="A1719" s="701" t="s">
        <v>633</v>
      </c>
      <c r="B1719" t="s">
        <v>667</v>
      </c>
      <c r="C1719" s="188"/>
      <c r="D1719" s="699" t="s">
        <v>830</v>
      </c>
      <c r="E1719" s="189"/>
      <c r="G1719" s="190" t="s">
        <v>695</v>
      </c>
      <c r="H1719" s="189"/>
      <c r="I1719" s="191">
        <v>0.03</v>
      </c>
      <c r="J1719" s="192">
        <v>100</v>
      </c>
      <c r="K1719" s="193">
        <f>I1719*J1719</f>
        <v>3</v>
      </c>
      <c r="M1719" s="205">
        <v>3</v>
      </c>
      <c r="N1719" t="s">
        <v>414</v>
      </c>
      <c r="O1719" s="205">
        <f>I1719*M1719</f>
        <v>0.09</v>
      </c>
      <c r="P1719" s="706">
        <f>O1719*J1719</f>
        <v>9</v>
      </c>
      <c r="Q1719" s="672"/>
      <c r="R1719" s="672"/>
      <c r="S1719" s="672"/>
    </row>
    <row r="1720" spans="1:19" ht="13.5">
      <c r="A1720" s="701" t="s">
        <v>1128</v>
      </c>
      <c r="C1720" s="194"/>
      <c r="D1720" s="723"/>
      <c r="E1720" s="189"/>
      <c r="G1720" s="195"/>
      <c r="H1720" s="189"/>
      <c r="I1720" s="189"/>
      <c r="J1720" s="196"/>
      <c r="K1720" s="197">
        <f>SUM(K1717:K1719)</f>
        <v>17.735142857142858</v>
      </c>
      <c r="Q1720" s="672"/>
      <c r="R1720" s="672"/>
      <c r="S1720" s="672"/>
    </row>
    <row r="1721" spans="1:19" ht="13.5">
      <c r="A1721" s="701" t="s">
        <v>1128</v>
      </c>
      <c r="C1721" s="194"/>
      <c r="D1721" s="722" t="s">
        <v>662</v>
      </c>
      <c r="E1721" s="189"/>
      <c r="G1721" s="195"/>
      <c r="H1721" s="189"/>
      <c r="I1721" s="189"/>
      <c r="J1721" s="189"/>
      <c r="K1721" s="198"/>
      <c r="Q1721" s="672"/>
      <c r="R1721" s="672"/>
      <c r="S1721" s="672"/>
    </row>
    <row r="1722" spans="1:19" ht="25.5">
      <c r="A1722" s="701" t="s">
        <v>633</v>
      </c>
      <c r="B1722" t="s">
        <v>662</v>
      </c>
      <c r="C1722" s="188" t="s">
        <v>663</v>
      </c>
      <c r="D1722" s="699" t="s">
        <v>664</v>
      </c>
      <c r="E1722" s="189"/>
      <c r="G1722" s="190" t="s">
        <v>665</v>
      </c>
      <c r="H1722" s="189"/>
      <c r="I1722" s="191">
        <v>5</v>
      </c>
      <c r="J1722" s="192">
        <f>K1715</f>
        <v>59.521999999999998</v>
      </c>
      <c r="K1722" s="193">
        <f>I1722*J1722/100</f>
        <v>2.9761000000000002</v>
      </c>
      <c r="M1722" s="205">
        <v>3</v>
      </c>
      <c r="N1722" t="s">
        <v>414</v>
      </c>
      <c r="O1722" s="205">
        <f>I1722*M1722</f>
        <v>15</v>
      </c>
      <c r="P1722" s="706">
        <f>O1722*J1722/100</f>
        <v>8.9283000000000001</v>
      </c>
      <c r="Q1722" s="672"/>
      <c r="R1722" s="672"/>
      <c r="S1722" s="672"/>
    </row>
    <row r="1723" spans="1:19" ht="13.5">
      <c r="A1723" s="701" t="s">
        <v>633</v>
      </c>
      <c r="B1723" t="s">
        <v>662</v>
      </c>
      <c r="C1723" s="188"/>
      <c r="D1723" s="724" t="s">
        <v>726</v>
      </c>
      <c r="E1723" s="189"/>
      <c r="G1723" s="190" t="s">
        <v>666</v>
      </c>
      <c r="H1723" s="191">
        <v>1</v>
      </c>
      <c r="I1723" s="191">
        <f>H1723*8/$H$1569</f>
        <v>0.8</v>
      </c>
      <c r="J1723" s="192">
        <f>+J1622</f>
        <v>5</v>
      </c>
      <c r="K1723" s="193">
        <f>I1723*J1723</f>
        <v>4</v>
      </c>
      <c r="M1723" s="205">
        <v>3</v>
      </c>
      <c r="N1723" t="s">
        <v>414</v>
      </c>
      <c r="O1723" s="205">
        <f>I1723*M1723</f>
        <v>2.4000000000000004</v>
      </c>
      <c r="P1723" s="706">
        <f>O1723*J1723</f>
        <v>12.000000000000002</v>
      </c>
      <c r="Q1723" s="672"/>
      <c r="R1723" s="672"/>
      <c r="S1723" s="672"/>
    </row>
    <row r="1724" spans="1:19" ht="14.25" thickBot="1">
      <c r="A1724" s="701" t="s">
        <v>1128</v>
      </c>
      <c r="C1724" s="199"/>
      <c r="D1724" s="725"/>
      <c r="E1724" s="200"/>
      <c r="F1724" s="201"/>
      <c r="G1724" s="206"/>
      <c r="H1724" s="200"/>
      <c r="I1724" s="200"/>
      <c r="J1724" s="202"/>
      <c r="K1724" s="203">
        <f>SUM(K1722:K1723)</f>
        <v>6.9761000000000006</v>
      </c>
      <c r="Q1724" s="672"/>
      <c r="R1724" s="672"/>
      <c r="S1724" s="672"/>
    </row>
    <row r="1725" spans="1:19" ht="13.5" thickBot="1">
      <c r="A1725" s="701" t="s">
        <v>1128</v>
      </c>
      <c r="Q1725" s="672"/>
      <c r="R1725" s="672"/>
      <c r="S1725" s="672"/>
    </row>
    <row r="1726" spans="1:19">
      <c r="A1726" s="701" t="s">
        <v>1128</v>
      </c>
      <c r="C1726" s="176" t="s">
        <v>645</v>
      </c>
      <c r="D1726" s="212" t="str">
        <f>+QPS!C124</f>
        <v>3.06.65</v>
      </c>
      <c r="E1726" s="2282" t="str">
        <f>+QPS!G124</f>
        <v>SUMINISTRO Y MONTAJE DE STUD-BOLT A193 GR B7 W/A 194 GR 2H NUTS</v>
      </c>
      <c r="F1726" s="2282"/>
      <c r="G1726" s="2282"/>
      <c r="H1726" s="2282"/>
      <c r="I1726" s="2282"/>
      <c r="J1726" s="2282"/>
      <c r="K1726" s="2283"/>
      <c r="Q1726" s="672">
        <f>QPS!V124</f>
        <v>343.61044571428573</v>
      </c>
      <c r="R1726" s="672">
        <f>SUM(P1726:P1741)</f>
        <v>343.61044571428573</v>
      </c>
      <c r="S1726" s="672">
        <f>Q1726-R1726</f>
        <v>0</v>
      </c>
    </row>
    <row r="1727" spans="1:19">
      <c r="A1727" s="701" t="s">
        <v>1128</v>
      </c>
      <c r="C1727" s="181" t="s">
        <v>646</v>
      </c>
      <c r="D1727" s="720" t="s">
        <v>675</v>
      </c>
      <c r="E1727" s="207" t="s">
        <v>648</v>
      </c>
      <c r="F1727" s="208">
        <v>40</v>
      </c>
      <c r="G1727" s="207" t="s">
        <v>649</v>
      </c>
      <c r="H1727" s="209">
        <f>F1727</f>
        <v>40</v>
      </c>
      <c r="I1727" s="210"/>
      <c r="J1727" s="211" t="s">
        <v>676</v>
      </c>
      <c r="K1727" s="182">
        <f>+K1733+K1737+K1740</f>
        <v>21.475652857142858</v>
      </c>
      <c r="Q1727" s="672"/>
      <c r="R1727" s="672"/>
      <c r="S1727" s="672"/>
    </row>
    <row r="1728" spans="1:19" ht="13.5" thickBot="1">
      <c r="A1728" s="701" t="s">
        <v>1128</v>
      </c>
      <c r="C1728" s="183" t="s">
        <v>651</v>
      </c>
      <c r="D1728" s="721" t="s">
        <v>652</v>
      </c>
      <c r="E1728" s="184"/>
      <c r="F1728" s="185"/>
      <c r="G1728" s="186" t="s">
        <v>44</v>
      </c>
      <c r="H1728" s="186" t="s">
        <v>653</v>
      </c>
      <c r="I1728" s="186" t="s">
        <v>39</v>
      </c>
      <c r="J1728" s="186" t="s">
        <v>654</v>
      </c>
      <c r="K1728" s="187" t="s">
        <v>655</v>
      </c>
      <c r="Q1728" s="672"/>
      <c r="R1728" s="672"/>
      <c r="S1728" s="672"/>
    </row>
    <row r="1729" spans="1:19" ht="13.5">
      <c r="A1729" s="701" t="s">
        <v>1128</v>
      </c>
      <c r="C1729" s="194"/>
      <c r="D1729" s="722" t="s">
        <v>656</v>
      </c>
      <c r="E1729" s="189"/>
      <c r="G1729" s="195"/>
      <c r="H1729" s="189"/>
      <c r="I1729" s="189"/>
      <c r="J1729" s="189"/>
      <c r="K1729" s="198"/>
      <c r="Q1729" s="672"/>
      <c r="R1729" s="672"/>
      <c r="S1729" s="672"/>
    </row>
    <row r="1730" spans="1:19" ht="13.5">
      <c r="A1730" s="701" t="s">
        <v>634</v>
      </c>
      <c r="B1730" t="s">
        <v>656</v>
      </c>
      <c r="C1730" s="188" t="s">
        <v>657</v>
      </c>
      <c r="D1730" s="699" t="s">
        <v>658</v>
      </c>
      <c r="E1730" s="189"/>
      <c r="G1730" s="190" t="s">
        <v>659</v>
      </c>
      <c r="H1730" s="191">
        <v>0.1</v>
      </c>
      <c r="I1730" s="191">
        <f>H1730*8/$F$1727</f>
        <v>0.02</v>
      </c>
      <c r="J1730" s="192">
        <v>10.51</v>
      </c>
      <c r="K1730" s="193">
        <f>I1730*J1730</f>
        <v>0.2102</v>
      </c>
      <c r="M1730" s="205">
        <v>16</v>
      </c>
      <c r="N1730" t="s">
        <v>414</v>
      </c>
      <c r="O1730" s="205">
        <f>I1730*M1730</f>
        <v>0.32</v>
      </c>
      <c r="P1730" s="706">
        <f>O1730*J1730</f>
        <v>3.3632</v>
      </c>
      <c r="Q1730" s="672"/>
      <c r="R1730" s="672"/>
      <c r="S1730" s="672"/>
    </row>
    <row r="1731" spans="1:19" ht="13.5">
      <c r="A1731" s="701" t="s">
        <v>634</v>
      </c>
      <c r="B1731" t="s">
        <v>656</v>
      </c>
      <c r="C1731" s="188"/>
      <c r="D1731" s="699" t="s">
        <v>668</v>
      </c>
      <c r="E1731" s="189"/>
      <c r="G1731" s="190" t="s">
        <v>659</v>
      </c>
      <c r="H1731" s="191">
        <v>1</v>
      </c>
      <c r="I1731" s="191">
        <f t="shared" ref="I1731:I1732" si="102">H1731*8/$F$1727</f>
        <v>0.2</v>
      </c>
      <c r="J1731" s="192">
        <v>9.3000000000000007</v>
      </c>
      <c r="K1731" s="193">
        <f>I1731*J1731</f>
        <v>1.8600000000000003</v>
      </c>
      <c r="M1731" s="205">
        <v>16</v>
      </c>
      <c r="N1731" t="s">
        <v>414</v>
      </c>
      <c r="O1731" s="205">
        <f>I1731*M1731</f>
        <v>3.2</v>
      </c>
      <c r="P1731" s="706">
        <f>O1731*J1731</f>
        <v>29.760000000000005</v>
      </c>
      <c r="Q1731" s="672"/>
      <c r="R1731" s="672"/>
      <c r="S1731" s="672"/>
    </row>
    <row r="1732" spans="1:19" ht="13.5">
      <c r="A1732" s="701" t="s">
        <v>634</v>
      </c>
      <c r="B1732" t="s">
        <v>656</v>
      </c>
      <c r="C1732" s="188" t="s">
        <v>660</v>
      </c>
      <c r="D1732" s="699" t="s">
        <v>661</v>
      </c>
      <c r="E1732" s="189"/>
      <c r="G1732" s="190" t="s">
        <v>659</v>
      </c>
      <c r="H1732" s="191">
        <v>1</v>
      </c>
      <c r="I1732" s="191">
        <f t="shared" si="102"/>
        <v>0.2</v>
      </c>
      <c r="J1732" s="192">
        <v>6.88</v>
      </c>
      <c r="K1732" s="193">
        <f>I1732*J1732</f>
        <v>1.3760000000000001</v>
      </c>
      <c r="M1732" s="205">
        <v>16</v>
      </c>
      <c r="N1732" t="s">
        <v>414</v>
      </c>
      <c r="O1732" s="205">
        <f>I1732*M1732</f>
        <v>3.2</v>
      </c>
      <c r="P1732" s="706">
        <f>O1732*J1732</f>
        <v>22.016000000000002</v>
      </c>
      <c r="Q1732" s="672"/>
      <c r="R1732" s="672"/>
      <c r="S1732" s="672"/>
    </row>
    <row r="1733" spans="1:19" ht="13.5">
      <c r="A1733" s="701" t="s">
        <v>1128</v>
      </c>
      <c r="C1733" s="194"/>
      <c r="D1733" s="723"/>
      <c r="E1733" s="189"/>
      <c r="G1733" s="195"/>
      <c r="H1733" s="189"/>
      <c r="I1733" s="189"/>
      <c r="J1733" s="192"/>
      <c r="K1733" s="197">
        <f>SUM(K1730:K1732)</f>
        <v>3.4462000000000002</v>
      </c>
      <c r="Q1733" s="672"/>
      <c r="R1733" s="672"/>
      <c r="S1733" s="672"/>
    </row>
    <row r="1734" spans="1:19" ht="13.5">
      <c r="A1734" s="701" t="s">
        <v>1128</v>
      </c>
      <c r="C1734" s="194"/>
      <c r="D1734" s="722" t="s">
        <v>667</v>
      </c>
      <c r="E1734" s="189"/>
      <c r="G1734" s="195"/>
      <c r="H1734" s="189"/>
      <c r="I1734" s="189"/>
      <c r="J1734" s="189"/>
      <c r="K1734" s="198"/>
      <c r="Q1734" s="672"/>
      <c r="R1734" s="672"/>
      <c r="S1734" s="672"/>
    </row>
    <row r="1735" spans="1:19" ht="24.75" customHeight="1">
      <c r="A1735" s="701" t="s">
        <v>634</v>
      </c>
      <c r="B1735" t="s">
        <v>667</v>
      </c>
      <c r="C1735" s="188"/>
      <c r="D1735" s="2294" t="s">
        <v>823</v>
      </c>
      <c r="E1735" s="2294"/>
      <c r="F1735" s="2294"/>
      <c r="G1735" s="190" t="s">
        <v>690</v>
      </c>
      <c r="H1735" s="189"/>
      <c r="I1735" s="191">
        <v>1</v>
      </c>
      <c r="J1735" s="192">
        <f>45/3.5</f>
        <v>12.857142857142858</v>
      </c>
      <c r="K1735" s="193">
        <f>I1735*J1735</f>
        <v>12.857142857142858</v>
      </c>
      <c r="M1735" s="205">
        <v>16</v>
      </c>
      <c r="N1735" t="s">
        <v>414</v>
      </c>
      <c r="O1735" s="205">
        <f>I1735*M1735</f>
        <v>16</v>
      </c>
      <c r="P1735" s="706">
        <f>O1735*J1735</f>
        <v>205.71428571428572</v>
      </c>
      <c r="Q1735" s="672"/>
      <c r="R1735" s="672"/>
      <c r="S1735" s="672"/>
    </row>
    <row r="1736" spans="1:19" ht="13.5">
      <c r="A1736" s="701" t="s">
        <v>634</v>
      </c>
      <c r="B1736" t="s">
        <v>667</v>
      </c>
      <c r="C1736" s="188"/>
      <c r="D1736" s="699" t="s">
        <v>830</v>
      </c>
      <c r="E1736" s="189"/>
      <c r="G1736" s="190" t="s">
        <v>695</v>
      </c>
      <c r="H1736" s="189"/>
      <c r="I1736" s="191">
        <v>0.05</v>
      </c>
      <c r="J1736" s="192">
        <v>100</v>
      </c>
      <c r="K1736" s="193">
        <f>I1736*J1736</f>
        <v>5</v>
      </c>
      <c r="M1736" s="205">
        <v>16</v>
      </c>
      <c r="N1736" t="s">
        <v>414</v>
      </c>
      <c r="O1736" s="205">
        <f>I1736*M1736</f>
        <v>0.8</v>
      </c>
      <c r="P1736" s="706">
        <f>O1736*J1736</f>
        <v>80</v>
      </c>
      <c r="Q1736" s="672"/>
      <c r="R1736" s="672"/>
      <c r="S1736" s="672"/>
    </row>
    <row r="1737" spans="1:19" ht="13.5">
      <c r="A1737" s="701" t="s">
        <v>1128</v>
      </c>
      <c r="C1737" s="194"/>
      <c r="D1737" s="723"/>
      <c r="E1737" s="189"/>
      <c r="G1737" s="195"/>
      <c r="H1737" s="189"/>
      <c r="I1737" s="189"/>
      <c r="J1737" s="196"/>
      <c r="K1737" s="197">
        <f>SUM(K1735:K1736)</f>
        <v>17.857142857142858</v>
      </c>
      <c r="Q1737" s="672"/>
      <c r="R1737" s="672"/>
      <c r="S1737" s="672"/>
    </row>
    <row r="1738" spans="1:19" ht="13.5">
      <c r="A1738" s="701" t="s">
        <v>1128</v>
      </c>
      <c r="C1738" s="194"/>
      <c r="D1738" s="722" t="s">
        <v>662</v>
      </c>
      <c r="E1738" s="189"/>
      <c r="G1738" s="195"/>
      <c r="H1738" s="189"/>
      <c r="I1738" s="189"/>
      <c r="J1738" s="189"/>
      <c r="K1738" s="198"/>
      <c r="Q1738" s="672"/>
      <c r="R1738" s="672"/>
      <c r="S1738" s="672"/>
    </row>
    <row r="1739" spans="1:19" ht="25.5">
      <c r="A1739" s="701" t="s">
        <v>634</v>
      </c>
      <c r="B1739" t="s">
        <v>662</v>
      </c>
      <c r="C1739" s="188" t="s">
        <v>663</v>
      </c>
      <c r="D1739" s="699" t="s">
        <v>664</v>
      </c>
      <c r="E1739" s="189"/>
      <c r="G1739" s="190" t="s">
        <v>665</v>
      </c>
      <c r="H1739" s="189"/>
      <c r="I1739" s="191">
        <v>5</v>
      </c>
      <c r="J1739" s="192">
        <f>K1733</f>
        <v>3.4462000000000002</v>
      </c>
      <c r="K1739" s="193">
        <f>I1739*J1739/100</f>
        <v>0.17231000000000002</v>
      </c>
      <c r="M1739" s="205">
        <v>16</v>
      </c>
      <c r="N1739" t="s">
        <v>414</v>
      </c>
      <c r="O1739" s="205">
        <f>I1739*M1739</f>
        <v>80</v>
      </c>
      <c r="P1739" s="706">
        <f>O1739*J1739/100</f>
        <v>2.7569600000000003</v>
      </c>
      <c r="Q1739" s="672"/>
      <c r="R1739" s="672"/>
      <c r="S1739" s="672"/>
    </row>
    <row r="1740" spans="1:19" ht="14.25" thickBot="1">
      <c r="A1740" s="701" t="s">
        <v>1128</v>
      </c>
      <c r="C1740" s="199"/>
      <c r="D1740" s="725"/>
      <c r="E1740" s="200"/>
      <c r="F1740" s="201"/>
      <c r="G1740" s="206"/>
      <c r="H1740" s="200"/>
      <c r="I1740" s="200"/>
      <c r="J1740" s="202"/>
      <c r="K1740" s="203">
        <f>SUM(K1739:K1739)</f>
        <v>0.17231000000000002</v>
      </c>
      <c r="Q1740" s="672"/>
      <c r="R1740" s="672"/>
      <c r="S1740" s="672"/>
    </row>
    <row r="1741" spans="1:19" ht="13.5" thickBot="1">
      <c r="A1741" s="701" t="s">
        <v>1128</v>
      </c>
      <c r="Q1741" s="672"/>
      <c r="R1741" s="672"/>
      <c r="S1741" s="672"/>
    </row>
    <row r="1742" spans="1:19">
      <c r="A1742" s="701" t="s">
        <v>1128</v>
      </c>
      <c r="C1742" s="176" t="s">
        <v>645</v>
      </c>
      <c r="D1742" s="212" t="str">
        <f>+QPS!C125</f>
        <v>3.06.66</v>
      </c>
      <c r="E1742" s="2282" t="str">
        <f>+QPS!G125</f>
        <v>SUMINISTRO Y MONTAJE DE STUD-BOLT A193 GR B7 W/A 194 GR 2H NUTS</v>
      </c>
      <c r="F1742" s="2282"/>
      <c r="G1742" s="2282"/>
      <c r="H1742" s="2282"/>
      <c r="I1742" s="2282"/>
      <c r="J1742" s="2282"/>
      <c r="K1742" s="2283"/>
      <c r="Q1742" s="672">
        <f>QPS!V125</f>
        <v>549.70138285714279</v>
      </c>
      <c r="R1742" s="672">
        <f>SUM(P1742:P1757)</f>
        <v>549.7013828571429</v>
      </c>
      <c r="S1742" s="672">
        <f>Q1742-R1742</f>
        <v>0</v>
      </c>
    </row>
    <row r="1743" spans="1:19">
      <c r="A1743" s="701" t="s">
        <v>1128</v>
      </c>
      <c r="C1743" s="181" t="s">
        <v>646</v>
      </c>
      <c r="D1743" s="720" t="s">
        <v>675</v>
      </c>
      <c r="E1743" s="207" t="s">
        <v>648</v>
      </c>
      <c r="F1743" s="208">
        <v>40</v>
      </c>
      <c r="G1743" s="207" t="s">
        <v>649</v>
      </c>
      <c r="H1743" s="209">
        <f>F1743</f>
        <v>40</v>
      </c>
      <c r="I1743" s="210"/>
      <c r="J1743" s="211" t="s">
        <v>676</v>
      </c>
      <c r="K1743" s="182">
        <f>+K1749+K1753+K1756</f>
        <v>22.904224285714285</v>
      </c>
      <c r="Q1743" s="672"/>
      <c r="R1743" s="672"/>
      <c r="S1743" s="672"/>
    </row>
    <row r="1744" spans="1:19" ht="13.5" thickBot="1">
      <c r="A1744" s="701" t="s">
        <v>1128</v>
      </c>
      <c r="C1744" s="183" t="s">
        <v>651</v>
      </c>
      <c r="D1744" s="721" t="s">
        <v>652</v>
      </c>
      <c r="E1744" s="184"/>
      <c r="F1744" s="185"/>
      <c r="G1744" s="186" t="s">
        <v>44</v>
      </c>
      <c r="H1744" s="186" t="s">
        <v>653</v>
      </c>
      <c r="I1744" s="186" t="s">
        <v>39</v>
      </c>
      <c r="J1744" s="186" t="s">
        <v>654</v>
      </c>
      <c r="K1744" s="187" t="s">
        <v>655</v>
      </c>
      <c r="Q1744" s="672"/>
      <c r="R1744" s="672"/>
      <c r="S1744" s="672"/>
    </row>
    <row r="1745" spans="1:19" ht="13.5">
      <c r="A1745" s="701" t="s">
        <v>1128</v>
      </c>
      <c r="C1745" s="194"/>
      <c r="D1745" s="722" t="s">
        <v>656</v>
      </c>
      <c r="E1745" s="189"/>
      <c r="G1745" s="195"/>
      <c r="H1745" s="189"/>
      <c r="I1745" s="189"/>
      <c r="J1745" s="189"/>
      <c r="K1745" s="198"/>
      <c r="Q1745" s="672"/>
      <c r="R1745" s="672"/>
      <c r="S1745" s="672"/>
    </row>
    <row r="1746" spans="1:19" ht="13.5">
      <c r="A1746" s="701" t="s">
        <v>635</v>
      </c>
      <c r="B1746" t="s">
        <v>656</v>
      </c>
      <c r="C1746" s="188" t="s">
        <v>657</v>
      </c>
      <c r="D1746" s="699" t="s">
        <v>658</v>
      </c>
      <c r="E1746" s="189"/>
      <c r="G1746" s="190" t="s">
        <v>659</v>
      </c>
      <c r="H1746" s="191">
        <v>0.1</v>
      </c>
      <c r="I1746" s="191">
        <f>H1746*8/$F$1743</f>
        <v>0.02</v>
      </c>
      <c r="J1746" s="192">
        <v>10.51</v>
      </c>
      <c r="K1746" s="193">
        <f>I1746*J1746</f>
        <v>0.2102</v>
      </c>
      <c r="M1746" s="205">
        <v>24</v>
      </c>
      <c r="N1746" t="s">
        <v>414</v>
      </c>
      <c r="O1746" s="205">
        <f>I1746*M1746</f>
        <v>0.48</v>
      </c>
      <c r="P1746" s="706">
        <f>O1746*J1746</f>
        <v>5.0447999999999995</v>
      </c>
      <c r="Q1746" s="672"/>
      <c r="R1746" s="672"/>
      <c r="S1746" s="672"/>
    </row>
    <row r="1747" spans="1:19" ht="13.5">
      <c r="A1747" s="701" t="s">
        <v>635</v>
      </c>
      <c r="B1747" t="s">
        <v>656</v>
      </c>
      <c r="C1747" s="188"/>
      <c r="D1747" s="699" t="s">
        <v>668</v>
      </c>
      <c r="E1747" s="189"/>
      <c r="G1747" s="190" t="s">
        <v>659</v>
      </c>
      <c r="H1747" s="191">
        <v>1</v>
      </c>
      <c r="I1747" s="191">
        <f t="shared" ref="I1747:I1748" si="103">H1747*8/$F$1743</f>
        <v>0.2</v>
      </c>
      <c r="J1747" s="192">
        <v>9.3000000000000007</v>
      </c>
      <c r="K1747" s="193">
        <f>I1747*J1747</f>
        <v>1.8600000000000003</v>
      </c>
      <c r="M1747" s="205">
        <v>24</v>
      </c>
      <c r="N1747" t="s">
        <v>414</v>
      </c>
      <c r="O1747" s="205">
        <f>I1747*M1747</f>
        <v>4.8000000000000007</v>
      </c>
      <c r="P1747" s="706">
        <f>O1747*J1747</f>
        <v>44.640000000000008</v>
      </c>
      <c r="Q1747" s="672"/>
      <c r="R1747" s="672"/>
      <c r="S1747" s="672"/>
    </row>
    <row r="1748" spans="1:19" ht="13.5">
      <c r="A1748" s="701" t="s">
        <v>635</v>
      </c>
      <c r="B1748" t="s">
        <v>656</v>
      </c>
      <c r="C1748" s="188" t="s">
        <v>660</v>
      </c>
      <c r="D1748" s="699" t="s">
        <v>661</v>
      </c>
      <c r="E1748" s="189"/>
      <c r="G1748" s="190" t="s">
        <v>659</v>
      </c>
      <c r="H1748" s="191">
        <v>1</v>
      </c>
      <c r="I1748" s="191">
        <f t="shared" si="103"/>
        <v>0.2</v>
      </c>
      <c r="J1748" s="192">
        <v>6.88</v>
      </c>
      <c r="K1748" s="193">
        <f>I1748*J1748</f>
        <v>1.3760000000000001</v>
      </c>
      <c r="M1748" s="205">
        <v>24</v>
      </c>
      <c r="N1748" t="s">
        <v>414</v>
      </c>
      <c r="O1748" s="205">
        <f>I1748*M1748</f>
        <v>4.8000000000000007</v>
      </c>
      <c r="P1748" s="706">
        <f>O1748*J1748</f>
        <v>33.024000000000001</v>
      </c>
      <c r="Q1748" s="672"/>
      <c r="R1748" s="672"/>
      <c r="S1748" s="672"/>
    </row>
    <row r="1749" spans="1:19" ht="13.5">
      <c r="A1749" s="701" t="s">
        <v>1128</v>
      </c>
      <c r="C1749" s="194"/>
      <c r="D1749" s="723"/>
      <c r="E1749" s="189"/>
      <c r="G1749" s="195"/>
      <c r="H1749" s="189"/>
      <c r="I1749" s="189"/>
      <c r="J1749" s="196"/>
      <c r="K1749" s="197">
        <f>SUM(K1746:K1748)</f>
        <v>3.4462000000000002</v>
      </c>
      <c r="Q1749" s="672"/>
      <c r="R1749" s="672"/>
      <c r="S1749" s="672"/>
    </row>
    <row r="1750" spans="1:19" ht="13.5">
      <c r="A1750" s="701" t="s">
        <v>1128</v>
      </c>
      <c r="C1750" s="194"/>
      <c r="D1750" s="722" t="s">
        <v>667</v>
      </c>
      <c r="E1750" s="189"/>
      <c r="G1750" s="195"/>
      <c r="H1750" s="189"/>
      <c r="I1750" s="189"/>
      <c r="J1750" s="189"/>
      <c r="K1750" s="198"/>
      <c r="Q1750" s="672"/>
      <c r="R1750" s="672"/>
      <c r="S1750" s="672"/>
    </row>
    <row r="1751" spans="1:19" ht="27.75" customHeight="1">
      <c r="A1751" s="701" t="s">
        <v>635</v>
      </c>
      <c r="B1751" t="s">
        <v>667</v>
      </c>
      <c r="C1751" s="188"/>
      <c r="D1751" s="2294" t="s">
        <v>824</v>
      </c>
      <c r="E1751" s="2294"/>
      <c r="F1751" s="2294"/>
      <c r="G1751" s="190" t="s">
        <v>690</v>
      </c>
      <c r="H1751" s="189"/>
      <c r="I1751" s="191">
        <v>1</v>
      </c>
      <c r="J1751" s="192">
        <f>50/3.5</f>
        <v>14.285714285714286</v>
      </c>
      <c r="K1751" s="193">
        <f>I1751*J1751</f>
        <v>14.285714285714286</v>
      </c>
      <c r="M1751" s="205">
        <v>24</v>
      </c>
      <c r="N1751" t="s">
        <v>414</v>
      </c>
      <c r="O1751" s="205">
        <f>I1751*M1751</f>
        <v>24</v>
      </c>
      <c r="P1751" s="706">
        <f>O1751*J1751</f>
        <v>342.85714285714289</v>
      </c>
      <c r="Q1751" s="672"/>
      <c r="R1751" s="672"/>
      <c r="S1751" s="672"/>
    </row>
    <row r="1752" spans="1:19" ht="13.5">
      <c r="A1752" s="701" t="s">
        <v>635</v>
      </c>
      <c r="B1752" t="s">
        <v>667</v>
      </c>
      <c r="C1752" s="188"/>
      <c r="D1752" s="699" t="s">
        <v>830</v>
      </c>
      <c r="E1752" s="189"/>
      <c r="G1752" s="190" t="s">
        <v>695</v>
      </c>
      <c r="H1752" s="189"/>
      <c r="I1752" s="191">
        <v>0.05</v>
      </c>
      <c r="J1752" s="192">
        <v>100</v>
      </c>
      <c r="K1752" s="193">
        <f>I1752*J1752</f>
        <v>5</v>
      </c>
      <c r="M1752" s="205">
        <v>24</v>
      </c>
      <c r="N1752" t="s">
        <v>414</v>
      </c>
      <c r="O1752" s="205">
        <f>I1752*M1752</f>
        <v>1.2000000000000002</v>
      </c>
      <c r="P1752" s="706">
        <f>O1752*J1752</f>
        <v>120.00000000000001</v>
      </c>
      <c r="Q1752" s="672"/>
      <c r="R1752" s="672"/>
      <c r="S1752" s="672"/>
    </row>
    <row r="1753" spans="1:19" ht="13.5">
      <c r="A1753" s="701" t="s">
        <v>1128</v>
      </c>
      <c r="C1753" s="194"/>
      <c r="D1753" s="723"/>
      <c r="E1753" s="189"/>
      <c r="G1753" s="195"/>
      <c r="H1753" s="189"/>
      <c r="I1753" s="189"/>
      <c r="J1753" s="196"/>
      <c r="K1753" s="197">
        <f>SUM(K1751:K1752)</f>
        <v>19.285714285714285</v>
      </c>
      <c r="Q1753" s="672"/>
      <c r="R1753" s="672"/>
      <c r="S1753" s="672"/>
    </row>
    <row r="1754" spans="1:19" ht="13.5">
      <c r="A1754" s="701" t="s">
        <v>1128</v>
      </c>
      <c r="C1754" s="194"/>
      <c r="D1754" s="722" t="s">
        <v>662</v>
      </c>
      <c r="E1754" s="189"/>
      <c r="G1754" s="195"/>
      <c r="H1754" s="189"/>
      <c r="I1754" s="189"/>
      <c r="J1754" s="189"/>
      <c r="K1754" s="198"/>
      <c r="Q1754" s="672"/>
      <c r="R1754" s="672"/>
      <c r="S1754" s="672"/>
    </row>
    <row r="1755" spans="1:19" ht="25.5">
      <c r="A1755" s="701" t="s">
        <v>635</v>
      </c>
      <c r="B1755" t="s">
        <v>662</v>
      </c>
      <c r="C1755" s="188" t="s">
        <v>663</v>
      </c>
      <c r="D1755" s="699" t="s">
        <v>664</v>
      </c>
      <c r="E1755" s="189"/>
      <c r="G1755" s="190" t="s">
        <v>665</v>
      </c>
      <c r="H1755" s="189"/>
      <c r="I1755" s="191">
        <v>5</v>
      </c>
      <c r="J1755" s="192">
        <f>K1749</f>
        <v>3.4462000000000002</v>
      </c>
      <c r="K1755" s="193">
        <f>I1755*J1755/100</f>
        <v>0.17231000000000002</v>
      </c>
      <c r="M1755" s="205">
        <v>24</v>
      </c>
      <c r="N1755" t="s">
        <v>414</v>
      </c>
      <c r="O1755" s="205">
        <f>I1755*M1755</f>
        <v>120</v>
      </c>
      <c r="P1755" s="706">
        <f>O1755*J1755/100</f>
        <v>4.13544</v>
      </c>
      <c r="Q1755" s="672"/>
      <c r="R1755" s="672"/>
      <c r="S1755" s="672"/>
    </row>
    <row r="1756" spans="1:19" ht="14.25" thickBot="1">
      <c r="A1756" s="701" t="s">
        <v>1128</v>
      </c>
      <c r="C1756" s="199"/>
      <c r="D1756" s="725"/>
      <c r="E1756" s="200"/>
      <c r="F1756" s="201"/>
      <c r="G1756" s="206"/>
      <c r="H1756" s="200"/>
      <c r="I1756" s="200"/>
      <c r="J1756" s="202"/>
      <c r="K1756" s="203">
        <f>SUM(K1755:K1755)</f>
        <v>0.17231000000000002</v>
      </c>
      <c r="Q1756" s="672"/>
      <c r="R1756" s="672"/>
      <c r="S1756" s="672"/>
    </row>
    <row r="1757" spans="1:19" ht="13.5" thickBot="1">
      <c r="A1757" s="701" t="s">
        <v>1128</v>
      </c>
      <c r="Q1757" s="672"/>
      <c r="R1757" s="672"/>
      <c r="S1757" s="672"/>
    </row>
    <row r="1758" spans="1:19">
      <c r="A1758" s="701" t="s">
        <v>1128</v>
      </c>
      <c r="C1758" s="176" t="s">
        <v>645</v>
      </c>
      <c r="D1758" s="212" t="str">
        <f>+QPS!C126</f>
        <v>3.06.67</v>
      </c>
      <c r="E1758" s="2282" t="str">
        <f>+QPS!G126</f>
        <v>SUMINISTRO Y MONTAJE DE STUD-BOLT A193 GR B7 W/A 194 GR 2H NUTS</v>
      </c>
      <c r="F1758" s="2282"/>
      <c r="G1758" s="2282"/>
      <c r="H1758" s="2282"/>
      <c r="I1758" s="2282"/>
      <c r="J1758" s="2282"/>
      <c r="K1758" s="2283"/>
      <c r="Q1758" s="672">
        <f>QPS!V126</f>
        <v>1265.3053771428572</v>
      </c>
      <c r="R1758" s="672">
        <f>SUM(P1758:P1773)</f>
        <v>1265.305377142857</v>
      </c>
      <c r="S1758" s="672">
        <f>Q1758-R1758</f>
        <v>0</v>
      </c>
    </row>
    <row r="1759" spans="1:19">
      <c r="A1759" s="701" t="s">
        <v>1128</v>
      </c>
      <c r="C1759" s="181" t="s">
        <v>646</v>
      </c>
      <c r="D1759" s="720" t="s">
        <v>675</v>
      </c>
      <c r="E1759" s="207" t="s">
        <v>648</v>
      </c>
      <c r="F1759" s="208">
        <v>40</v>
      </c>
      <c r="G1759" s="207" t="s">
        <v>649</v>
      </c>
      <c r="H1759" s="209">
        <f>F1759</f>
        <v>40</v>
      </c>
      <c r="I1759" s="210"/>
      <c r="J1759" s="211" t="s">
        <v>676</v>
      </c>
      <c r="K1759" s="182">
        <f>+K1765+K1769+K1772</f>
        <v>24.332795714285716</v>
      </c>
      <c r="Q1759" s="672"/>
      <c r="R1759" s="672"/>
      <c r="S1759" s="672"/>
    </row>
    <row r="1760" spans="1:19" ht="13.5" thickBot="1">
      <c r="A1760" s="701" t="s">
        <v>1128</v>
      </c>
      <c r="C1760" s="183" t="s">
        <v>651</v>
      </c>
      <c r="D1760" s="721" t="s">
        <v>652</v>
      </c>
      <c r="E1760" s="184"/>
      <c r="F1760" s="185"/>
      <c r="G1760" s="186" t="s">
        <v>44</v>
      </c>
      <c r="H1760" s="186" t="s">
        <v>653</v>
      </c>
      <c r="I1760" s="186" t="s">
        <v>39</v>
      </c>
      <c r="J1760" s="186" t="s">
        <v>654</v>
      </c>
      <c r="K1760" s="187" t="s">
        <v>655</v>
      </c>
      <c r="Q1760" s="672"/>
      <c r="R1760" s="672"/>
      <c r="S1760" s="672"/>
    </row>
    <row r="1761" spans="1:19" ht="13.5">
      <c r="A1761" s="701" t="s">
        <v>1128</v>
      </c>
      <c r="C1761" s="194"/>
      <c r="D1761" s="722" t="s">
        <v>656</v>
      </c>
      <c r="E1761" s="189"/>
      <c r="G1761" s="195"/>
      <c r="H1761" s="189"/>
      <c r="I1761" s="189"/>
      <c r="J1761" s="189"/>
      <c r="K1761" s="198"/>
      <c r="Q1761" s="672"/>
      <c r="R1761" s="672"/>
      <c r="S1761" s="672"/>
    </row>
    <row r="1762" spans="1:19" ht="13.5">
      <c r="A1762" s="701" t="s">
        <v>636</v>
      </c>
      <c r="B1762" t="s">
        <v>656</v>
      </c>
      <c r="C1762" s="188" t="s">
        <v>657</v>
      </c>
      <c r="D1762" s="699" t="s">
        <v>658</v>
      </c>
      <c r="E1762" s="189"/>
      <c r="G1762" s="190" t="s">
        <v>659</v>
      </c>
      <c r="H1762" s="191">
        <v>0.1</v>
      </c>
      <c r="I1762" s="191">
        <f>H1762*8/$F$1759</f>
        <v>0.02</v>
      </c>
      <c r="J1762" s="192">
        <v>10.51</v>
      </c>
      <c r="K1762" s="193">
        <f>I1762*J1762</f>
        <v>0.2102</v>
      </c>
      <c r="M1762" s="205">
        <v>52</v>
      </c>
      <c r="N1762" t="s">
        <v>414</v>
      </c>
      <c r="O1762" s="205">
        <f>I1762*M1762</f>
        <v>1.04</v>
      </c>
      <c r="P1762" s="706">
        <f>O1762*J1762</f>
        <v>10.930400000000001</v>
      </c>
      <c r="Q1762" s="672"/>
      <c r="R1762" s="672"/>
      <c r="S1762" s="672"/>
    </row>
    <row r="1763" spans="1:19" ht="13.5">
      <c r="A1763" s="701" t="s">
        <v>636</v>
      </c>
      <c r="B1763" t="s">
        <v>656</v>
      </c>
      <c r="C1763" s="188"/>
      <c r="D1763" s="699" t="s">
        <v>668</v>
      </c>
      <c r="E1763" s="189"/>
      <c r="G1763" s="190" t="s">
        <v>659</v>
      </c>
      <c r="H1763" s="191">
        <v>1</v>
      </c>
      <c r="I1763" s="191">
        <f t="shared" ref="I1763:I1764" si="104">H1763*8/$F$1759</f>
        <v>0.2</v>
      </c>
      <c r="J1763" s="192">
        <v>9.3000000000000007</v>
      </c>
      <c r="K1763" s="193">
        <f>I1763*J1763</f>
        <v>1.8600000000000003</v>
      </c>
      <c r="M1763" s="205">
        <v>52</v>
      </c>
      <c r="N1763" t="s">
        <v>414</v>
      </c>
      <c r="O1763" s="205">
        <f>I1763*M1763</f>
        <v>10.4</v>
      </c>
      <c r="P1763" s="706">
        <f>O1763*J1763</f>
        <v>96.720000000000013</v>
      </c>
      <c r="Q1763" s="672"/>
      <c r="R1763" s="672"/>
      <c r="S1763" s="672"/>
    </row>
    <row r="1764" spans="1:19" ht="13.5">
      <c r="A1764" s="701" t="s">
        <v>636</v>
      </c>
      <c r="B1764" t="s">
        <v>656</v>
      </c>
      <c r="C1764" s="188" t="s">
        <v>660</v>
      </c>
      <c r="D1764" s="699" t="s">
        <v>661</v>
      </c>
      <c r="E1764" s="189"/>
      <c r="G1764" s="190" t="s">
        <v>659</v>
      </c>
      <c r="H1764" s="191">
        <v>1</v>
      </c>
      <c r="I1764" s="191">
        <f t="shared" si="104"/>
        <v>0.2</v>
      </c>
      <c r="J1764" s="192">
        <v>6.88</v>
      </c>
      <c r="K1764" s="193">
        <f>I1764*J1764</f>
        <v>1.3760000000000001</v>
      </c>
      <c r="M1764" s="205">
        <v>52</v>
      </c>
      <c r="N1764" t="s">
        <v>414</v>
      </c>
      <c r="O1764" s="205">
        <f>I1764*M1764</f>
        <v>10.4</v>
      </c>
      <c r="P1764" s="706">
        <f>O1764*J1764</f>
        <v>71.552000000000007</v>
      </c>
      <c r="Q1764" s="672"/>
      <c r="R1764" s="672"/>
      <c r="S1764" s="672"/>
    </row>
    <row r="1765" spans="1:19" ht="13.5">
      <c r="A1765" s="701" t="s">
        <v>1128</v>
      </c>
      <c r="C1765" s="194"/>
      <c r="D1765" s="723"/>
      <c r="E1765" s="189"/>
      <c r="G1765" s="195"/>
      <c r="H1765" s="189"/>
      <c r="I1765" s="189"/>
      <c r="J1765" s="196"/>
      <c r="K1765" s="197">
        <f>SUM(K1762:K1764)</f>
        <v>3.4462000000000002</v>
      </c>
      <c r="Q1765" s="672"/>
      <c r="R1765" s="672"/>
      <c r="S1765" s="672"/>
    </row>
    <row r="1766" spans="1:19" ht="13.5">
      <c r="A1766" s="701" t="s">
        <v>1128</v>
      </c>
      <c r="C1766" s="194"/>
      <c r="D1766" s="722" t="s">
        <v>667</v>
      </c>
      <c r="E1766" s="189"/>
      <c r="G1766" s="195"/>
      <c r="H1766" s="189"/>
      <c r="I1766" s="189"/>
      <c r="J1766" s="189"/>
      <c r="K1766" s="198"/>
      <c r="Q1766" s="672"/>
      <c r="R1766" s="672"/>
      <c r="S1766" s="672"/>
    </row>
    <row r="1767" spans="1:19" ht="27.75" customHeight="1">
      <c r="A1767" s="701" t="s">
        <v>636</v>
      </c>
      <c r="B1767" t="s">
        <v>667</v>
      </c>
      <c r="C1767" s="188"/>
      <c r="D1767" s="2294" t="s">
        <v>825</v>
      </c>
      <c r="E1767" s="2294"/>
      <c r="F1767" s="2294"/>
      <c r="G1767" s="190" t="s">
        <v>690</v>
      </c>
      <c r="H1767" s="189"/>
      <c r="I1767" s="191">
        <v>1</v>
      </c>
      <c r="J1767" s="192">
        <f>55/3.5</f>
        <v>15.714285714285714</v>
      </c>
      <c r="K1767" s="193">
        <f>I1767*J1767</f>
        <v>15.714285714285714</v>
      </c>
      <c r="M1767" s="205">
        <v>52</v>
      </c>
      <c r="N1767" t="s">
        <v>414</v>
      </c>
      <c r="O1767" s="205">
        <f>I1767*M1767</f>
        <v>52</v>
      </c>
      <c r="P1767" s="706">
        <f>O1767*J1767</f>
        <v>817.14285714285711</v>
      </c>
      <c r="Q1767" s="672"/>
      <c r="R1767" s="672"/>
      <c r="S1767" s="672"/>
    </row>
    <row r="1768" spans="1:19" ht="13.5">
      <c r="A1768" s="701" t="s">
        <v>636</v>
      </c>
      <c r="B1768" t="s">
        <v>667</v>
      </c>
      <c r="C1768" s="188"/>
      <c r="D1768" s="699" t="s">
        <v>830</v>
      </c>
      <c r="E1768" s="189"/>
      <c r="G1768" s="190" t="s">
        <v>695</v>
      </c>
      <c r="H1768" s="189"/>
      <c r="I1768" s="191">
        <v>0.05</v>
      </c>
      <c r="J1768" s="192">
        <v>100</v>
      </c>
      <c r="K1768" s="193">
        <f>I1768*J1768</f>
        <v>5</v>
      </c>
      <c r="M1768" s="205">
        <v>52</v>
      </c>
      <c r="N1768" t="s">
        <v>414</v>
      </c>
      <c r="O1768" s="205">
        <f>I1768*M1768</f>
        <v>2.6</v>
      </c>
      <c r="P1768" s="706">
        <f>O1768*J1768</f>
        <v>260</v>
      </c>
      <c r="Q1768" s="672"/>
      <c r="R1768" s="672"/>
      <c r="S1768" s="672"/>
    </row>
    <row r="1769" spans="1:19" ht="13.5">
      <c r="A1769" s="701" t="s">
        <v>1128</v>
      </c>
      <c r="C1769" s="194"/>
      <c r="D1769" s="723"/>
      <c r="E1769" s="189"/>
      <c r="G1769" s="195"/>
      <c r="H1769" s="189"/>
      <c r="I1769" s="189"/>
      <c r="J1769" s="196"/>
      <c r="K1769" s="197">
        <f>SUM(K1767:K1768)</f>
        <v>20.714285714285715</v>
      </c>
      <c r="Q1769" s="672"/>
      <c r="R1769" s="672"/>
      <c r="S1769" s="672"/>
    </row>
    <row r="1770" spans="1:19" ht="13.5">
      <c r="A1770" s="701" t="s">
        <v>1128</v>
      </c>
      <c r="C1770" s="194"/>
      <c r="D1770" s="722" t="s">
        <v>662</v>
      </c>
      <c r="E1770" s="189"/>
      <c r="G1770" s="195"/>
      <c r="H1770" s="189"/>
      <c r="I1770" s="189"/>
      <c r="J1770" s="189"/>
      <c r="K1770" s="198"/>
      <c r="Q1770" s="672"/>
      <c r="R1770" s="672"/>
      <c r="S1770" s="672"/>
    </row>
    <row r="1771" spans="1:19" ht="25.5">
      <c r="A1771" s="701" t="s">
        <v>636</v>
      </c>
      <c r="B1771" t="s">
        <v>662</v>
      </c>
      <c r="C1771" s="188" t="s">
        <v>663</v>
      </c>
      <c r="D1771" s="699" t="s">
        <v>664</v>
      </c>
      <c r="E1771" s="189"/>
      <c r="G1771" s="190" t="s">
        <v>665</v>
      </c>
      <c r="H1771" s="189"/>
      <c r="I1771" s="191">
        <v>5</v>
      </c>
      <c r="J1771" s="192">
        <f>K1765</f>
        <v>3.4462000000000002</v>
      </c>
      <c r="K1771" s="193">
        <f>I1771*J1771/100</f>
        <v>0.17231000000000002</v>
      </c>
      <c r="M1771" s="205">
        <v>52</v>
      </c>
      <c r="N1771" t="s">
        <v>414</v>
      </c>
      <c r="O1771" s="205">
        <f>I1771*M1771</f>
        <v>260</v>
      </c>
      <c r="P1771" s="706">
        <f>O1771*J1771/100</f>
        <v>8.9601199999999999</v>
      </c>
      <c r="Q1771" s="672"/>
      <c r="R1771" s="672"/>
      <c r="S1771" s="672"/>
    </row>
    <row r="1772" spans="1:19" ht="14.25" thickBot="1">
      <c r="A1772" s="701" t="s">
        <v>1128</v>
      </c>
      <c r="C1772" s="199"/>
      <c r="D1772" s="725"/>
      <c r="E1772" s="200"/>
      <c r="F1772" s="201"/>
      <c r="G1772" s="206"/>
      <c r="H1772" s="200"/>
      <c r="I1772" s="200"/>
      <c r="J1772" s="202"/>
      <c r="K1772" s="203">
        <f>SUM(K1771:K1771)</f>
        <v>0.17231000000000002</v>
      </c>
      <c r="Q1772" s="672"/>
      <c r="R1772" s="672"/>
      <c r="S1772" s="672"/>
    </row>
    <row r="1773" spans="1:19" ht="13.5" thickBot="1">
      <c r="A1773" s="701" t="s">
        <v>1128</v>
      </c>
      <c r="Q1773" s="672"/>
      <c r="R1773" s="672"/>
      <c r="S1773" s="672"/>
    </row>
    <row r="1774" spans="1:19">
      <c r="A1774" s="701" t="s">
        <v>1128</v>
      </c>
      <c r="C1774" s="176" t="s">
        <v>645</v>
      </c>
      <c r="D1774" s="212" t="str">
        <f>+QPS!C127</f>
        <v>3.06.68</v>
      </c>
      <c r="E1774" s="2282" t="str">
        <f>+QPS!G127</f>
        <v>SUMINISTRO Y MONTAJE DE STUD-BOLT A193 GR B7 W/A 194 GR 2H NUTS</v>
      </c>
      <c r="F1774" s="2282"/>
      <c r="G1774" s="2282"/>
      <c r="H1774" s="2282"/>
      <c r="I1774" s="2282"/>
      <c r="J1774" s="2282"/>
      <c r="K1774" s="2283"/>
      <c r="Q1774" s="672">
        <f>QPS!V127</f>
        <v>412.18187428571429</v>
      </c>
      <c r="R1774" s="672">
        <f>SUM(P1774:P1789)</f>
        <v>412.18187428571429</v>
      </c>
      <c r="S1774" s="672">
        <f>Q1774-R1774</f>
        <v>0</v>
      </c>
    </row>
    <row r="1775" spans="1:19">
      <c r="A1775" s="701" t="s">
        <v>1128</v>
      </c>
      <c r="C1775" s="181" t="s">
        <v>646</v>
      </c>
      <c r="D1775" s="720" t="s">
        <v>675</v>
      </c>
      <c r="E1775" s="207" t="s">
        <v>648</v>
      </c>
      <c r="F1775" s="208">
        <v>40</v>
      </c>
      <c r="G1775" s="207" t="s">
        <v>649</v>
      </c>
      <c r="H1775" s="209">
        <f>F1775</f>
        <v>40</v>
      </c>
      <c r="I1775" s="210"/>
      <c r="J1775" s="211" t="s">
        <v>676</v>
      </c>
      <c r="K1775" s="182">
        <f>+K1781+K1785+K1788</f>
        <v>25.761367142857143</v>
      </c>
      <c r="Q1775" s="672"/>
      <c r="R1775" s="672"/>
      <c r="S1775" s="672"/>
    </row>
    <row r="1776" spans="1:19" ht="13.5" thickBot="1">
      <c r="A1776" s="701" t="s">
        <v>1128</v>
      </c>
      <c r="C1776" s="183" t="s">
        <v>651</v>
      </c>
      <c r="D1776" s="721" t="s">
        <v>652</v>
      </c>
      <c r="E1776" s="184"/>
      <c r="F1776" s="185"/>
      <c r="G1776" s="186" t="s">
        <v>44</v>
      </c>
      <c r="H1776" s="186" t="s">
        <v>653</v>
      </c>
      <c r="I1776" s="186" t="s">
        <v>39</v>
      </c>
      <c r="J1776" s="186" t="s">
        <v>654</v>
      </c>
      <c r="K1776" s="187" t="s">
        <v>655</v>
      </c>
      <c r="Q1776" s="672"/>
      <c r="R1776" s="672"/>
      <c r="S1776" s="672"/>
    </row>
    <row r="1777" spans="1:19" ht="13.5">
      <c r="A1777" s="701" t="s">
        <v>1128</v>
      </c>
      <c r="C1777" s="194"/>
      <c r="D1777" s="722" t="s">
        <v>656</v>
      </c>
      <c r="E1777" s="189"/>
      <c r="G1777" s="195"/>
      <c r="H1777" s="189"/>
      <c r="I1777" s="189"/>
      <c r="J1777" s="189"/>
      <c r="K1777" s="198"/>
      <c r="Q1777" s="672"/>
      <c r="R1777" s="672"/>
      <c r="S1777" s="672"/>
    </row>
    <row r="1778" spans="1:19" ht="13.5">
      <c r="A1778" s="701" t="s">
        <v>637</v>
      </c>
      <c r="B1778" t="s">
        <v>656</v>
      </c>
      <c r="C1778" s="188" t="s">
        <v>657</v>
      </c>
      <c r="D1778" s="699" t="s">
        <v>658</v>
      </c>
      <c r="E1778" s="189"/>
      <c r="G1778" s="190" t="s">
        <v>659</v>
      </c>
      <c r="H1778" s="191">
        <v>0.1</v>
      </c>
      <c r="I1778" s="191">
        <f>H1778*8/$F$1775</f>
        <v>0.02</v>
      </c>
      <c r="J1778" s="192">
        <v>10.51</v>
      </c>
      <c r="K1778" s="193">
        <f>I1778*J1778</f>
        <v>0.2102</v>
      </c>
      <c r="M1778" s="205">
        <v>16</v>
      </c>
      <c r="N1778" t="s">
        <v>414</v>
      </c>
      <c r="O1778" s="205">
        <f>I1778*M1778</f>
        <v>0.32</v>
      </c>
      <c r="P1778" s="706">
        <f>O1778*J1778</f>
        <v>3.3632</v>
      </c>
      <c r="Q1778" s="672"/>
      <c r="R1778" s="672"/>
      <c r="S1778" s="672"/>
    </row>
    <row r="1779" spans="1:19" ht="13.5">
      <c r="A1779" s="701" t="s">
        <v>637</v>
      </c>
      <c r="B1779" t="s">
        <v>656</v>
      </c>
      <c r="C1779" s="188"/>
      <c r="D1779" s="699" t="s">
        <v>668</v>
      </c>
      <c r="E1779" s="189"/>
      <c r="G1779" s="190" t="s">
        <v>659</v>
      </c>
      <c r="H1779" s="191">
        <v>1</v>
      </c>
      <c r="I1779" s="191">
        <f t="shared" ref="I1779:I1780" si="105">H1779*8/$F$1775</f>
        <v>0.2</v>
      </c>
      <c r="J1779" s="192">
        <v>9.3000000000000007</v>
      </c>
      <c r="K1779" s="193">
        <f>I1779*J1779</f>
        <v>1.8600000000000003</v>
      </c>
      <c r="M1779" s="205">
        <v>16</v>
      </c>
      <c r="N1779" t="s">
        <v>414</v>
      </c>
      <c r="O1779" s="205">
        <f>I1779*M1779</f>
        <v>3.2</v>
      </c>
      <c r="P1779" s="706">
        <f>O1779*J1779</f>
        <v>29.760000000000005</v>
      </c>
      <c r="Q1779" s="672"/>
      <c r="R1779" s="672"/>
      <c r="S1779" s="672"/>
    </row>
    <row r="1780" spans="1:19" ht="13.5">
      <c r="A1780" s="701" t="s">
        <v>637</v>
      </c>
      <c r="B1780" t="s">
        <v>656</v>
      </c>
      <c r="C1780" s="188" t="s">
        <v>660</v>
      </c>
      <c r="D1780" s="699" t="s">
        <v>661</v>
      </c>
      <c r="E1780" s="189"/>
      <c r="G1780" s="190" t="s">
        <v>659</v>
      </c>
      <c r="H1780" s="191">
        <v>1</v>
      </c>
      <c r="I1780" s="191">
        <f t="shared" si="105"/>
        <v>0.2</v>
      </c>
      <c r="J1780" s="192">
        <v>6.88</v>
      </c>
      <c r="K1780" s="193">
        <f>I1780*J1780</f>
        <v>1.3760000000000001</v>
      </c>
      <c r="M1780" s="205">
        <v>16</v>
      </c>
      <c r="N1780" t="s">
        <v>414</v>
      </c>
      <c r="O1780" s="205">
        <f>I1780*M1780</f>
        <v>3.2</v>
      </c>
      <c r="P1780" s="706">
        <f>O1780*J1780</f>
        <v>22.016000000000002</v>
      </c>
      <c r="Q1780" s="672"/>
      <c r="R1780" s="672"/>
      <c r="S1780" s="672"/>
    </row>
    <row r="1781" spans="1:19" ht="13.5">
      <c r="A1781" s="701" t="s">
        <v>1128</v>
      </c>
      <c r="C1781" s="194"/>
      <c r="D1781" s="723"/>
      <c r="E1781" s="189"/>
      <c r="G1781" s="195"/>
      <c r="H1781" s="189"/>
      <c r="I1781" s="189"/>
      <c r="J1781" s="196"/>
      <c r="K1781" s="197">
        <f>SUM(K1778:K1780)</f>
        <v>3.4462000000000002</v>
      </c>
      <c r="Q1781" s="672"/>
      <c r="R1781" s="672"/>
      <c r="S1781" s="672"/>
    </row>
    <row r="1782" spans="1:19" ht="13.5">
      <c r="A1782" s="701" t="s">
        <v>1128</v>
      </c>
      <c r="C1782" s="194"/>
      <c r="D1782" s="722" t="s">
        <v>667</v>
      </c>
      <c r="E1782" s="189"/>
      <c r="G1782" s="195"/>
      <c r="H1782" s="189"/>
      <c r="I1782" s="189"/>
      <c r="J1782" s="189"/>
      <c r="K1782" s="198"/>
      <c r="Q1782" s="672"/>
      <c r="R1782" s="672"/>
      <c r="S1782" s="672"/>
    </row>
    <row r="1783" spans="1:19" ht="26.25" customHeight="1">
      <c r="A1783" s="701" t="s">
        <v>637</v>
      </c>
      <c r="B1783" t="s">
        <v>667</v>
      </c>
      <c r="C1783" s="188"/>
      <c r="D1783" s="2294" t="s">
        <v>826</v>
      </c>
      <c r="E1783" s="2294"/>
      <c r="F1783" s="2294"/>
      <c r="G1783" s="190" t="s">
        <v>690</v>
      </c>
      <c r="H1783" s="189"/>
      <c r="I1783" s="191">
        <v>1</v>
      </c>
      <c r="J1783" s="192">
        <f>60/3.5</f>
        <v>17.142857142857142</v>
      </c>
      <c r="K1783" s="193">
        <f>I1783*J1783</f>
        <v>17.142857142857142</v>
      </c>
      <c r="M1783" s="205">
        <v>16</v>
      </c>
      <c r="N1783" t="s">
        <v>414</v>
      </c>
      <c r="O1783" s="205">
        <f>I1783*M1783</f>
        <v>16</v>
      </c>
      <c r="P1783" s="706">
        <f>O1783*J1783</f>
        <v>274.28571428571428</v>
      </c>
      <c r="Q1783" s="672"/>
      <c r="R1783" s="672"/>
      <c r="S1783" s="672"/>
    </row>
    <row r="1784" spans="1:19" ht="13.5">
      <c r="A1784" s="701" t="s">
        <v>637</v>
      </c>
      <c r="B1784" t="s">
        <v>667</v>
      </c>
      <c r="C1784" s="188"/>
      <c r="D1784" s="699" t="s">
        <v>830</v>
      </c>
      <c r="E1784" s="189"/>
      <c r="G1784" s="190" t="s">
        <v>695</v>
      </c>
      <c r="H1784" s="189"/>
      <c r="I1784" s="191">
        <v>0.05</v>
      </c>
      <c r="J1784" s="192">
        <v>100</v>
      </c>
      <c r="K1784" s="193">
        <f>I1784*J1784</f>
        <v>5</v>
      </c>
      <c r="M1784" s="205">
        <v>16</v>
      </c>
      <c r="N1784" t="s">
        <v>414</v>
      </c>
      <c r="O1784" s="205">
        <f>I1784*M1784</f>
        <v>0.8</v>
      </c>
      <c r="P1784" s="706">
        <f>O1784*J1784</f>
        <v>80</v>
      </c>
      <c r="Q1784" s="672"/>
      <c r="R1784" s="672"/>
      <c r="S1784" s="672"/>
    </row>
    <row r="1785" spans="1:19" ht="13.5">
      <c r="A1785" s="701" t="s">
        <v>1128</v>
      </c>
      <c r="C1785" s="194"/>
      <c r="D1785" s="723"/>
      <c r="E1785" s="189"/>
      <c r="G1785" s="195"/>
      <c r="H1785" s="189"/>
      <c r="I1785" s="189"/>
      <c r="J1785" s="196"/>
      <c r="K1785" s="197">
        <f>SUM(K1783:K1784)</f>
        <v>22.142857142857142</v>
      </c>
      <c r="Q1785" s="672"/>
      <c r="R1785" s="672"/>
      <c r="S1785" s="672"/>
    </row>
    <row r="1786" spans="1:19" ht="13.5">
      <c r="A1786" s="701" t="s">
        <v>1128</v>
      </c>
      <c r="C1786" s="194"/>
      <c r="D1786" s="722" t="s">
        <v>662</v>
      </c>
      <c r="E1786" s="189"/>
      <c r="G1786" s="195"/>
      <c r="H1786" s="189"/>
      <c r="I1786" s="189"/>
      <c r="J1786" s="189"/>
      <c r="K1786" s="198"/>
      <c r="Q1786" s="672"/>
      <c r="R1786" s="672"/>
      <c r="S1786" s="672"/>
    </row>
    <row r="1787" spans="1:19" ht="25.5">
      <c r="A1787" s="701" t="s">
        <v>637</v>
      </c>
      <c r="B1787" t="s">
        <v>662</v>
      </c>
      <c r="C1787" s="188" t="s">
        <v>663</v>
      </c>
      <c r="D1787" s="699" t="s">
        <v>664</v>
      </c>
      <c r="E1787" s="189"/>
      <c r="G1787" s="190" t="s">
        <v>665</v>
      </c>
      <c r="H1787" s="189"/>
      <c r="I1787" s="191">
        <v>5</v>
      </c>
      <c r="J1787" s="192">
        <f>K1781</f>
        <v>3.4462000000000002</v>
      </c>
      <c r="K1787" s="193">
        <f>I1787*J1787/100</f>
        <v>0.17231000000000002</v>
      </c>
      <c r="M1787" s="205">
        <v>16</v>
      </c>
      <c r="N1787" t="s">
        <v>414</v>
      </c>
      <c r="O1787" s="205">
        <f>I1787*M1787</f>
        <v>80</v>
      </c>
      <c r="P1787" s="706">
        <f>O1787*J1787/100</f>
        <v>2.7569600000000003</v>
      </c>
      <c r="Q1787" s="672"/>
      <c r="R1787" s="672"/>
      <c r="S1787" s="672"/>
    </row>
    <row r="1788" spans="1:19" ht="14.25" thickBot="1">
      <c r="A1788" s="701" t="s">
        <v>1128</v>
      </c>
      <c r="C1788" s="199"/>
      <c r="D1788" s="725"/>
      <c r="E1788" s="200"/>
      <c r="F1788" s="201"/>
      <c r="G1788" s="206"/>
      <c r="H1788" s="200"/>
      <c r="I1788" s="200"/>
      <c r="J1788" s="202"/>
      <c r="K1788" s="203">
        <f>SUM(K1787:K1787)</f>
        <v>0.17231000000000002</v>
      </c>
      <c r="Q1788" s="672"/>
      <c r="R1788" s="672"/>
      <c r="S1788" s="672"/>
    </row>
    <row r="1789" spans="1:19" ht="13.5" thickBot="1">
      <c r="A1789" s="701" t="s">
        <v>1128</v>
      </c>
      <c r="Q1789" s="672"/>
      <c r="R1789" s="672"/>
      <c r="S1789" s="672"/>
    </row>
    <row r="1790" spans="1:19">
      <c r="A1790" s="701" t="s">
        <v>1128</v>
      </c>
      <c r="C1790" s="176" t="s">
        <v>645</v>
      </c>
      <c r="D1790" s="212" t="str">
        <f>+QPS!C128</f>
        <v>3.06.69</v>
      </c>
      <c r="E1790" s="2282" t="str">
        <f>+QPS!G128</f>
        <v>SUMINISTRO Y MONTAJE DE STUD-BOLT A193 GR B7 W/A 194 GR 2H NUTS</v>
      </c>
      <c r="F1790" s="2282"/>
      <c r="G1790" s="2282"/>
      <c r="H1790" s="2282"/>
      <c r="I1790" s="2282"/>
      <c r="J1790" s="2282"/>
      <c r="K1790" s="2283"/>
      <c r="Q1790" s="672">
        <f>QPS!V128</f>
        <v>652.55852571428579</v>
      </c>
      <c r="R1790" s="672">
        <f>SUM(P1790:P1805)</f>
        <v>652.55852571428579</v>
      </c>
      <c r="S1790" s="672">
        <f>Q1790-R1790</f>
        <v>0</v>
      </c>
    </row>
    <row r="1791" spans="1:19">
      <c r="A1791" s="701" t="s">
        <v>1128</v>
      </c>
      <c r="C1791" s="181" t="s">
        <v>646</v>
      </c>
      <c r="D1791" s="720" t="s">
        <v>675</v>
      </c>
      <c r="E1791" s="207" t="s">
        <v>648</v>
      </c>
      <c r="F1791" s="208">
        <v>40</v>
      </c>
      <c r="G1791" s="207" t="s">
        <v>649</v>
      </c>
      <c r="H1791" s="209">
        <f>F1791</f>
        <v>40</v>
      </c>
      <c r="I1791" s="210"/>
      <c r="J1791" s="211" t="s">
        <v>676</v>
      </c>
      <c r="K1791" s="182">
        <f>+K1797+K1801+K1804</f>
        <v>27.189938571428574</v>
      </c>
      <c r="Q1791" s="672"/>
      <c r="R1791" s="672"/>
      <c r="S1791" s="672"/>
    </row>
    <row r="1792" spans="1:19" ht="13.5" thickBot="1">
      <c r="A1792" s="701" t="s">
        <v>1128</v>
      </c>
      <c r="C1792" s="183" t="s">
        <v>651</v>
      </c>
      <c r="D1792" s="721" t="s">
        <v>652</v>
      </c>
      <c r="E1792" s="184"/>
      <c r="F1792" s="185"/>
      <c r="G1792" s="186" t="s">
        <v>44</v>
      </c>
      <c r="H1792" s="186" t="s">
        <v>653</v>
      </c>
      <c r="I1792" s="186" t="s">
        <v>39</v>
      </c>
      <c r="J1792" s="186" t="s">
        <v>654</v>
      </c>
      <c r="K1792" s="187" t="s">
        <v>655</v>
      </c>
      <c r="Q1792" s="672"/>
      <c r="R1792" s="672"/>
      <c r="S1792" s="672"/>
    </row>
    <row r="1793" spans="1:19" ht="13.5">
      <c r="A1793" s="701" t="s">
        <v>1128</v>
      </c>
      <c r="C1793" s="194"/>
      <c r="D1793" s="722" t="s">
        <v>656</v>
      </c>
      <c r="E1793" s="189"/>
      <c r="G1793" s="195"/>
      <c r="H1793" s="189"/>
      <c r="I1793" s="189"/>
      <c r="J1793" s="189"/>
      <c r="K1793" s="198"/>
      <c r="Q1793" s="672"/>
      <c r="R1793" s="672"/>
      <c r="S1793" s="672"/>
    </row>
    <row r="1794" spans="1:19" ht="13.5">
      <c r="A1794" s="701" t="s">
        <v>638</v>
      </c>
      <c r="B1794" t="s">
        <v>656</v>
      </c>
      <c r="C1794" s="188" t="s">
        <v>657</v>
      </c>
      <c r="D1794" s="699" t="s">
        <v>658</v>
      </c>
      <c r="E1794" s="189"/>
      <c r="G1794" s="190" t="s">
        <v>659</v>
      </c>
      <c r="H1794" s="191">
        <v>0.1</v>
      </c>
      <c r="I1794" s="191">
        <f>H1794*8/$F$1791</f>
        <v>0.02</v>
      </c>
      <c r="J1794" s="192">
        <v>10.51</v>
      </c>
      <c r="K1794" s="193">
        <f>I1794*J1794</f>
        <v>0.2102</v>
      </c>
      <c r="M1794" s="205">
        <v>24</v>
      </c>
      <c r="N1794" t="s">
        <v>414</v>
      </c>
      <c r="O1794" s="205">
        <f>I1794*M1794</f>
        <v>0.48</v>
      </c>
      <c r="P1794" s="706">
        <f>O1794*J1794</f>
        <v>5.0447999999999995</v>
      </c>
      <c r="Q1794" s="672"/>
      <c r="R1794" s="672"/>
      <c r="S1794" s="672"/>
    </row>
    <row r="1795" spans="1:19" ht="13.5">
      <c r="A1795" s="701" t="s">
        <v>638</v>
      </c>
      <c r="B1795" t="s">
        <v>656</v>
      </c>
      <c r="C1795" s="188"/>
      <c r="D1795" s="699" t="s">
        <v>668</v>
      </c>
      <c r="E1795" s="189"/>
      <c r="G1795" s="190" t="s">
        <v>659</v>
      </c>
      <c r="H1795" s="191">
        <v>1</v>
      </c>
      <c r="I1795" s="191">
        <f t="shared" ref="I1795:I1796" si="106">H1795*8/$F$1791</f>
        <v>0.2</v>
      </c>
      <c r="J1795" s="192">
        <v>9.3000000000000007</v>
      </c>
      <c r="K1795" s="193">
        <f>I1795*J1795</f>
        <v>1.8600000000000003</v>
      </c>
      <c r="M1795" s="205">
        <v>24</v>
      </c>
      <c r="N1795" t="s">
        <v>414</v>
      </c>
      <c r="O1795" s="205">
        <f>I1795*M1795</f>
        <v>4.8000000000000007</v>
      </c>
      <c r="P1795" s="706">
        <f>O1795*J1795</f>
        <v>44.640000000000008</v>
      </c>
      <c r="Q1795" s="672"/>
      <c r="R1795" s="672"/>
      <c r="S1795" s="672"/>
    </row>
    <row r="1796" spans="1:19" ht="13.5">
      <c r="A1796" s="701" t="s">
        <v>638</v>
      </c>
      <c r="B1796" t="s">
        <v>656</v>
      </c>
      <c r="C1796" s="188" t="s">
        <v>660</v>
      </c>
      <c r="D1796" s="699" t="s">
        <v>661</v>
      </c>
      <c r="E1796" s="189"/>
      <c r="G1796" s="190" t="s">
        <v>659</v>
      </c>
      <c r="H1796" s="191">
        <v>1</v>
      </c>
      <c r="I1796" s="191">
        <f t="shared" si="106"/>
        <v>0.2</v>
      </c>
      <c r="J1796" s="192">
        <v>6.88</v>
      </c>
      <c r="K1796" s="193">
        <f>I1796*J1796</f>
        <v>1.3760000000000001</v>
      </c>
      <c r="M1796" s="205">
        <v>24</v>
      </c>
      <c r="N1796" t="s">
        <v>414</v>
      </c>
      <c r="O1796" s="205">
        <f>I1796*M1796</f>
        <v>4.8000000000000007</v>
      </c>
      <c r="P1796" s="706">
        <f>O1796*J1796</f>
        <v>33.024000000000001</v>
      </c>
      <c r="Q1796" s="672"/>
      <c r="R1796" s="672"/>
      <c r="S1796" s="672"/>
    </row>
    <row r="1797" spans="1:19" ht="13.5">
      <c r="A1797" s="701" t="s">
        <v>1128</v>
      </c>
      <c r="C1797" s="194"/>
      <c r="D1797" s="723"/>
      <c r="E1797" s="189"/>
      <c r="G1797" s="195"/>
      <c r="H1797" s="189"/>
      <c r="I1797" s="189"/>
      <c r="J1797" s="196"/>
      <c r="K1797" s="197">
        <f>SUM(K1794:K1796)</f>
        <v>3.4462000000000002</v>
      </c>
      <c r="Q1797" s="672"/>
      <c r="R1797" s="672"/>
      <c r="S1797" s="672"/>
    </row>
    <row r="1798" spans="1:19" ht="13.5">
      <c r="A1798" s="701" t="s">
        <v>1128</v>
      </c>
      <c r="C1798" s="194"/>
      <c r="D1798" s="722" t="s">
        <v>667</v>
      </c>
      <c r="E1798" s="189"/>
      <c r="G1798" s="195"/>
      <c r="H1798" s="189"/>
      <c r="I1798" s="189"/>
      <c r="J1798" s="189"/>
      <c r="K1798" s="198"/>
      <c r="Q1798" s="672"/>
      <c r="R1798" s="672"/>
      <c r="S1798" s="672"/>
    </row>
    <row r="1799" spans="1:19" ht="30" customHeight="1">
      <c r="A1799" s="701" t="s">
        <v>638</v>
      </c>
      <c r="B1799" t="s">
        <v>667</v>
      </c>
      <c r="C1799" s="188"/>
      <c r="D1799" s="2294" t="s">
        <v>827</v>
      </c>
      <c r="E1799" s="2294"/>
      <c r="F1799" s="2294"/>
      <c r="G1799" s="190" t="s">
        <v>690</v>
      </c>
      <c r="H1799" s="189"/>
      <c r="I1799" s="191">
        <v>1</v>
      </c>
      <c r="J1799" s="192">
        <f>65/3.5</f>
        <v>18.571428571428573</v>
      </c>
      <c r="K1799" s="193">
        <f>I1799*J1799</f>
        <v>18.571428571428573</v>
      </c>
      <c r="M1799" s="205">
        <v>24</v>
      </c>
      <c r="N1799" t="s">
        <v>414</v>
      </c>
      <c r="O1799" s="205">
        <f>I1799*M1799</f>
        <v>24</v>
      </c>
      <c r="P1799" s="706">
        <f>O1799*J1799</f>
        <v>445.71428571428578</v>
      </c>
      <c r="Q1799" s="672"/>
      <c r="R1799" s="672"/>
      <c r="S1799" s="672"/>
    </row>
    <row r="1800" spans="1:19" ht="13.5">
      <c r="A1800" s="701" t="s">
        <v>638</v>
      </c>
      <c r="B1800" t="s">
        <v>667</v>
      </c>
      <c r="C1800" s="188"/>
      <c r="D1800" s="699" t="s">
        <v>830</v>
      </c>
      <c r="E1800" s="189"/>
      <c r="G1800" s="190" t="s">
        <v>695</v>
      </c>
      <c r="H1800" s="189"/>
      <c r="I1800" s="191">
        <v>0.05</v>
      </c>
      <c r="J1800" s="192">
        <v>100</v>
      </c>
      <c r="K1800" s="193">
        <f>I1800*J1800</f>
        <v>5</v>
      </c>
      <c r="M1800" s="205">
        <v>24</v>
      </c>
      <c r="N1800" t="s">
        <v>414</v>
      </c>
      <c r="O1800" s="205">
        <f>I1800*M1800</f>
        <v>1.2000000000000002</v>
      </c>
      <c r="P1800" s="706">
        <f>O1800*J1800</f>
        <v>120.00000000000001</v>
      </c>
      <c r="Q1800" s="672"/>
      <c r="R1800" s="672"/>
      <c r="S1800" s="672"/>
    </row>
    <row r="1801" spans="1:19" ht="13.5">
      <c r="A1801" s="701" t="s">
        <v>1128</v>
      </c>
      <c r="C1801" s="194"/>
      <c r="D1801" s="723"/>
      <c r="E1801" s="189"/>
      <c r="G1801" s="195"/>
      <c r="H1801" s="189"/>
      <c r="I1801" s="189"/>
      <c r="J1801" s="196"/>
      <c r="K1801" s="197">
        <f>SUM(K1799:K1800)</f>
        <v>23.571428571428573</v>
      </c>
      <c r="Q1801" s="672"/>
      <c r="R1801" s="672"/>
      <c r="S1801" s="672"/>
    </row>
    <row r="1802" spans="1:19" ht="13.5">
      <c r="A1802" s="701" t="s">
        <v>1128</v>
      </c>
      <c r="C1802" s="194"/>
      <c r="D1802" s="722" t="s">
        <v>662</v>
      </c>
      <c r="E1802" s="189"/>
      <c r="G1802" s="195"/>
      <c r="H1802" s="189"/>
      <c r="I1802" s="189"/>
      <c r="J1802" s="189"/>
      <c r="K1802" s="198"/>
      <c r="Q1802" s="672"/>
      <c r="R1802" s="672"/>
      <c r="S1802" s="672"/>
    </row>
    <row r="1803" spans="1:19" ht="25.5">
      <c r="A1803" s="701" t="s">
        <v>638</v>
      </c>
      <c r="B1803" t="s">
        <v>662</v>
      </c>
      <c r="C1803" s="188" t="s">
        <v>663</v>
      </c>
      <c r="D1803" s="699" t="s">
        <v>664</v>
      </c>
      <c r="E1803" s="189"/>
      <c r="G1803" s="190" t="s">
        <v>665</v>
      </c>
      <c r="H1803" s="189"/>
      <c r="I1803" s="191">
        <v>5</v>
      </c>
      <c r="J1803" s="192">
        <f>K1797</f>
        <v>3.4462000000000002</v>
      </c>
      <c r="K1803" s="193">
        <f>I1803*J1803/100</f>
        <v>0.17231000000000002</v>
      </c>
      <c r="M1803" s="205">
        <v>24</v>
      </c>
      <c r="N1803" t="s">
        <v>414</v>
      </c>
      <c r="O1803" s="205">
        <f>I1803*M1803</f>
        <v>120</v>
      </c>
      <c r="P1803" s="706">
        <f>O1803*J1803/100</f>
        <v>4.13544</v>
      </c>
      <c r="Q1803" s="672"/>
      <c r="R1803" s="672"/>
      <c r="S1803" s="672"/>
    </row>
    <row r="1804" spans="1:19" ht="14.25" thickBot="1">
      <c r="A1804" s="701" t="s">
        <v>1128</v>
      </c>
      <c r="C1804" s="199"/>
      <c r="D1804" s="725"/>
      <c r="E1804" s="200"/>
      <c r="F1804" s="201"/>
      <c r="G1804" s="206"/>
      <c r="H1804" s="200"/>
      <c r="I1804" s="200"/>
      <c r="J1804" s="202"/>
      <c r="K1804" s="203">
        <f>SUM(K1803:K1803)</f>
        <v>0.17231000000000002</v>
      </c>
      <c r="Q1804" s="672"/>
      <c r="R1804" s="672"/>
      <c r="S1804" s="672"/>
    </row>
    <row r="1805" spans="1:19" ht="13.5" thickBot="1">
      <c r="A1805" s="701" t="s">
        <v>1128</v>
      </c>
      <c r="Q1805" s="672"/>
      <c r="R1805" s="672"/>
      <c r="S1805" s="672"/>
    </row>
    <row r="1806" spans="1:19">
      <c r="A1806" s="701" t="s">
        <v>1128</v>
      </c>
      <c r="C1806" s="176" t="s">
        <v>645</v>
      </c>
      <c r="D1806" s="212" t="str">
        <f>+QPS!C130</f>
        <v>3.07.01</v>
      </c>
      <c r="E1806" s="2282" t="str">
        <f>+QPS!G130</f>
        <v>Aplicación de Tie-In M-001</v>
      </c>
      <c r="F1806" s="2282"/>
      <c r="G1806" s="2282"/>
      <c r="H1806" s="2282"/>
      <c r="I1806" s="2282"/>
      <c r="J1806" s="2282"/>
      <c r="K1806" s="2283"/>
      <c r="Q1806" s="672">
        <f>QPS!V130</f>
        <v>1092.0400000000002</v>
      </c>
      <c r="R1806" s="672">
        <f>SUM(P1806:P1820)</f>
        <v>1092.0400000000002</v>
      </c>
      <c r="S1806" s="672">
        <f>Q1806-R1806</f>
        <v>0</v>
      </c>
    </row>
    <row r="1807" spans="1:19">
      <c r="A1807" s="701" t="s">
        <v>1128</v>
      </c>
      <c r="C1807" s="181" t="s">
        <v>646</v>
      </c>
      <c r="D1807" s="720" t="s">
        <v>647</v>
      </c>
      <c r="E1807" s="207" t="s">
        <v>648</v>
      </c>
      <c r="F1807" s="208">
        <v>0.5</v>
      </c>
      <c r="G1807" s="207" t="s">
        <v>649</v>
      </c>
      <c r="H1807" s="209">
        <f>F1807</f>
        <v>0.5</v>
      </c>
      <c r="I1807" s="210"/>
      <c r="J1807" s="211" t="s">
        <v>650</v>
      </c>
      <c r="K1807" s="182">
        <f>+K1813+K1816+K1819</f>
        <v>1092.0400000000002</v>
      </c>
      <c r="Q1807" s="672"/>
      <c r="R1807" s="672"/>
      <c r="S1807" s="672"/>
    </row>
    <row r="1808" spans="1:19" ht="13.5" thickBot="1">
      <c r="A1808" s="701" t="s">
        <v>1128</v>
      </c>
      <c r="C1808" s="183" t="s">
        <v>651</v>
      </c>
      <c r="D1808" s="721" t="s">
        <v>652</v>
      </c>
      <c r="E1808" s="184"/>
      <c r="F1808" s="185"/>
      <c r="G1808" s="186" t="s">
        <v>44</v>
      </c>
      <c r="H1808" s="186" t="s">
        <v>653</v>
      </c>
      <c r="I1808" s="186" t="s">
        <v>39</v>
      </c>
      <c r="J1808" s="186" t="s">
        <v>654</v>
      </c>
      <c r="K1808" s="187" t="s">
        <v>655</v>
      </c>
      <c r="Q1808" s="672"/>
      <c r="R1808" s="672"/>
      <c r="S1808" s="672"/>
    </row>
    <row r="1809" spans="1:19" ht="13.5">
      <c r="A1809" s="701" t="s">
        <v>1128</v>
      </c>
      <c r="C1809" s="194"/>
      <c r="D1809" s="722" t="s">
        <v>656</v>
      </c>
      <c r="E1809" s="189"/>
      <c r="G1809" s="195"/>
      <c r="H1809" s="189"/>
      <c r="I1809" s="189"/>
      <c r="J1809" s="189"/>
      <c r="K1809" s="198"/>
      <c r="Q1809" s="672"/>
      <c r="R1809" s="672"/>
      <c r="S1809" s="672"/>
    </row>
    <row r="1810" spans="1:19" ht="13.5">
      <c r="A1810" s="701" t="s">
        <v>449</v>
      </c>
      <c r="B1810" t="s">
        <v>656</v>
      </c>
      <c r="C1810" s="188" t="s">
        <v>657</v>
      </c>
      <c r="D1810" s="699" t="s">
        <v>658</v>
      </c>
      <c r="E1810" s="189"/>
      <c r="G1810" s="190" t="s">
        <v>659</v>
      </c>
      <c r="H1810" s="191">
        <v>1</v>
      </c>
      <c r="I1810" s="191">
        <f>H1810*8/$F$1807</f>
        <v>16</v>
      </c>
      <c r="J1810" s="192">
        <v>10.51</v>
      </c>
      <c r="K1810" s="193">
        <f>I1810*J1810</f>
        <v>168.16</v>
      </c>
      <c r="M1810" s="205">
        <v>1</v>
      </c>
      <c r="N1810" t="s">
        <v>52</v>
      </c>
      <c r="O1810" s="205">
        <f>I1810*M1810</f>
        <v>16</v>
      </c>
      <c r="P1810" s="706">
        <f>O1810*J1810</f>
        <v>168.16</v>
      </c>
      <c r="Q1810" s="672"/>
      <c r="R1810" s="672"/>
      <c r="S1810" s="672"/>
    </row>
    <row r="1811" spans="1:19" ht="13.5">
      <c r="A1811" s="701" t="s">
        <v>449</v>
      </c>
      <c r="B1811" t="s">
        <v>656</v>
      </c>
      <c r="C1811" s="188"/>
      <c r="D1811" s="699" t="s">
        <v>668</v>
      </c>
      <c r="E1811" s="189"/>
      <c r="G1811" s="190" t="s">
        <v>659</v>
      </c>
      <c r="H1811" s="191">
        <v>3</v>
      </c>
      <c r="I1811" s="191">
        <f t="shared" ref="I1811:I1812" si="107">H1811*8/$F$1807</f>
        <v>48</v>
      </c>
      <c r="J1811" s="192">
        <v>9.3000000000000007</v>
      </c>
      <c r="K1811" s="193">
        <f>I1811*J1811</f>
        <v>446.40000000000003</v>
      </c>
      <c r="M1811" s="205">
        <v>1</v>
      </c>
      <c r="N1811" t="s">
        <v>52</v>
      </c>
      <c r="O1811" s="205">
        <f>I1811*M1811</f>
        <v>48</v>
      </c>
      <c r="P1811" s="706">
        <f>O1811*J1811</f>
        <v>446.40000000000003</v>
      </c>
      <c r="Q1811" s="672"/>
      <c r="R1811" s="672"/>
      <c r="S1811" s="672"/>
    </row>
    <row r="1812" spans="1:19" ht="13.5">
      <c r="A1812" s="701" t="s">
        <v>449</v>
      </c>
      <c r="B1812" t="s">
        <v>656</v>
      </c>
      <c r="C1812" s="188" t="s">
        <v>660</v>
      </c>
      <c r="D1812" s="699" t="s">
        <v>661</v>
      </c>
      <c r="E1812" s="189"/>
      <c r="G1812" s="190" t="s">
        <v>659</v>
      </c>
      <c r="H1812" s="191">
        <v>3</v>
      </c>
      <c r="I1812" s="191">
        <f t="shared" si="107"/>
        <v>48</v>
      </c>
      <c r="J1812" s="192">
        <v>6.88</v>
      </c>
      <c r="K1812" s="193">
        <f>I1812*J1812</f>
        <v>330.24</v>
      </c>
      <c r="M1812" s="205">
        <v>1</v>
      </c>
      <c r="N1812" t="s">
        <v>52</v>
      </c>
      <c r="O1812" s="205">
        <f>I1812*M1812</f>
        <v>48</v>
      </c>
      <c r="P1812" s="706">
        <f>O1812*J1812</f>
        <v>330.24</v>
      </c>
      <c r="Q1812" s="672"/>
      <c r="R1812" s="672"/>
      <c r="S1812" s="672"/>
    </row>
    <row r="1813" spans="1:19" ht="13.5">
      <c r="A1813" s="701" t="s">
        <v>1128</v>
      </c>
      <c r="C1813" s="194"/>
      <c r="D1813" s="723"/>
      <c r="E1813" s="189"/>
      <c r="G1813" s="195"/>
      <c r="H1813" s="189"/>
      <c r="I1813" s="189"/>
      <c r="J1813" s="196"/>
      <c r="K1813" s="197">
        <f>SUM(K1810:K1812)</f>
        <v>944.80000000000007</v>
      </c>
      <c r="Q1813" s="672"/>
      <c r="R1813" s="672"/>
      <c r="S1813" s="672"/>
    </row>
    <row r="1814" spans="1:19" ht="13.5">
      <c r="A1814" s="701" t="s">
        <v>1128</v>
      </c>
      <c r="C1814" s="194"/>
      <c r="D1814" s="722" t="s">
        <v>667</v>
      </c>
      <c r="E1814" s="189"/>
      <c r="G1814" s="195"/>
      <c r="H1814" s="189"/>
      <c r="I1814" s="189"/>
      <c r="J1814" s="189"/>
      <c r="K1814" s="198"/>
      <c r="Q1814" s="672"/>
      <c r="R1814" s="672"/>
      <c r="S1814" s="672"/>
    </row>
    <row r="1815" spans="1:19" ht="13.5">
      <c r="A1815" s="701" t="s">
        <v>449</v>
      </c>
      <c r="B1815" t="s">
        <v>667</v>
      </c>
      <c r="C1815" s="188"/>
      <c r="D1815" s="699" t="s">
        <v>694</v>
      </c>
      <c r="E1815" s="189"/>
      <c r="G1815" s="190" t="s">
        <v>695</v>
      </c>
      <c r="H1815" s="189"/>
      <c r="I1815" s="191">
        <v>1</v>
      </c>
      <c r="J1815" s="192">
        <v>100</v>
      </c>
      <c r="K1815" s="193">
        <f>I1815*J1815</f>
        <v>100</v>
      </c>
      <c r="M1815" s="205">
        <v>1</v>
      </c>
      <c r="N1815" t="s">
        <v>52</v>
      </c>
      <c r="O1815" s="205">
        <f>I1815*M1815</f>
        <v>1</v>
      </c>
      <c r="P1815" s="706">
        <f>O1815*J1815</f>
        <v>100</v>
      </c>
      <c r="Q1815" s="672"/>
      <c r="R1815" s="672"/>
      <c r="S1815" s="672"/>
    </row>
    <row r="1816" spans="1:19" ht="13.5">
      <c r="A1816" s="701" t="s">
        <v>1128</v>
      </c>
      <c r="C1816" s="194"/>
      <c r="D1816" s="723"/>
      <c r="E1816" s="189"/>
      <c r="G1816" s="195"/>
      <c r="H1816" s="189"/>
      <c r="I1816" s="189"/>
      <c r="J1816" s="196"/>
      <c r="K1816" s="197">
        <f>SUM(K1815:K1815)</f>
        <v>100</v>
      </c>
      <c r="Q1816" s="672"/>
      <c r="R1816" s="672"/>
      <c r="S1816" s="672"/>
    </row>
    <row r="1817" spans="1:19" ht="13.5">
      <c r="A1817" s="701" t="s">
        <v>1128</v>
      </c>
      <c r="C1817" s="194"/>
      <c r="D1817" s="722" t="s">
        <v>662</v>
      </c>
      <c r="E1817" s="189"/>
      <c r="G1817" s="195"/>
      <c r="H1817" s="189"/>
      <c r="I1817" s="189"/>
      <c r="J1817" s="189"/>
      <c r="K1817" s="198"/>
      <c r="Q1817" s="672"/>
      <c r="R1817" s="672"/>
      <c r="S1817" s="672"/>
    </row>
    <row r="1818" spans="1:19" ht="25.5">
      <c r="A1818" s="701" t="s">
        <v>449</v>
      </c>
      <c r="B1818" t="s">
        <v>662</v>
      </c>
      <c r="C1818" s="188" t="s">
        <v>663</v>
      </c>
      <c r="D1818" s="699" t="s">
        <v>664</v>
      </c>
      <c r="E1818" s="189"/>
      <c r="G1818" s="190" t="s">
        <v>665</v>
      </c>
      <c r="H1818" s="189"/>
      <c r="I1818" s="191">
        <v>5</v>
      </c>
      <c r="J1818" s="192">
        <f>K1813</f>
        <v>944.80000000000007</v>
      </c>
      <c r="K1818" s="193">
        <f>I1818*J1818/100</f>
        <v>47.24</v>
      </c>
      <c r="M1818" s="205">
        <v>1</v>
      </c>
      <c r="N1818" t="s">
        <v>52</v>
      </c>
      <c r="O1818" s="205">
        <f>I1818*M1818</f>
        <v>5</v>
      </c>
      <c r="P1818" s="706">
        <f>O1818*J1818/100</f>
        <v>47.24</v>
      </c>
      <c r="Q1818" s="672"/>
      <c r="R1818" s="672"/>
      <c r="S1818" s="672"/>
    </row>
    <row r="1819" spans="1:19" ht="14.25" thickBot="1">
      <c r="A1819" s="701" t="s">
        <v>1128</v>
      </c>
      <c r="C1819" s="199"/>
      <c r="D1819" s="725"/>
      <c r="E1819" s="200"/>
      <c r="F1819" s="201"/>
      <c r="G1819" s="206"/>
      <c r="H1819" s="200"/>
      <c r="I1819" s="200"/>
      <c r="J1819" s="202"/>
      <c r="K1819" s="203">
        <f>SUM(K1818:K1818)</f>
        <v>47.24</v>
      </c>
      <c r="Q1819" s="672"/>
      <c r="R1819" s="672"/>
      <c r="S1819" s="672"/>
    </row>
    <row r="1820" spans="1:19" ht="13.5" thickBot="1">
      <c r="A1820" s="701" t="s">
        <v>1128</v>
      </c>
      <c r="Q1820" s="672"/>
      <c r="R1820" s="672"/>
      <c r="S1820" s="672"/>
    </row>
    <row r="1821" spans="1:19">
      <c r="A1821" s="701" t="s">
        <v>1128</v>
      </c>
      <c r="C1821" s="176" t="s">
        <v>645</v>
      </c>
      <c r="D1821" s="212" t="str">
        <f>+QPS!C131</f>
        <v>3.07.02</v>
      </c>
      <c r="E1821" s="2282" t="str">
        <f>+QPS!G131</f>
        <v>Aplicación de Tie-In M-002</v>
      </c>
      <c r="F1821" s="2282"/>
      <c r="G1821" s="2282"/>
      <c r="H1821" s="2282"/>
      <c r="I1821" s="2282"/>
      <c r="J1821" s="2282"/>
      <c r="K1821" s="2283"/>
      <c r="Q1821" s="672">
        <f>QPS!V131</f>
        <v>1092.0400000000002</v>
      </c>
      <c r="R1821" s="672">
        <f>SUM(P1821:P1835)</f>
        <v>1092.0400000000002</v>
      </c>
      <c r="S1821" s="672">
        <f>Q1821-R1821</f>
        <v>0</v>
      </c>
    </row>
    <row r="1822" spans="1:19">
      <c r="A1822" s="701" t="s">
        <v>1128</v>
      </c>
      <c r="C1822" s="181" t="s">
        <v>646</v>
      </c>
      <c r="D1822" s="720" t="s">
        <v>647</v>
      </c>
      <c r="E1822" s="207" t="s">
        <v>648</v>
      </c>
      <c r="F1822" s="208">
        <v>0.5</v>
      </c>
      <c r="G1822" s="207" t="s">
        <v>649</v>
      </c>
      <c r="H1822" s="209">
        <f>F1822</f>
        <v>0.5</v>
      </c>
      <c r="I1822" s="210"/>
      <c r="J1822" s="211" t="s">
        <v>650</v>
      </c>
      <c r="K1822" s="182">
        <f>+K1828+K1831+K1834</f>
        <v>1092.0400000000002</v>
      </c>
      <c r="Q1822" s="672"/>
      <c r="R1822" s="672"/>
      <c r="S1822" s="672"/>
    </row>
    <row r="1823" spans="1:19" ht="13.5" thickBot="1">
      <c r="A1823" s="701" t="s">
        <v>1128</v>
      </c>
      <c r="C1823" s="183" t="s">
        <v>651</v>
      </c>
      <c r="D1823" s="721" t="s">
        <v>652</v>
      </c>
      <c r="E1823" s="184"/>
      <c r="F1823" s="185"/>
      <c r="G1823" s="186" t="s">
        <v>44</v>
      </c>
      <c r="H1823" s="186" t="s">
        <v>653</v>
      </c>
      <c r="I1823" s="186" t="s">
        <v>39</v>
      </c>
      <c r="J1823" s="186" t="s">
        <v>654</v>
      </c>
      <c r="K1823" s="187" t="s">
        <v>655</v>
      </c>
      <c r="Q1823" s="672"/>
      <c r="R1823" s="672"/>
      <c r="S1823" s="672"/>
    </row>
    <row r="1824" spans="1:19" ht="13.5">
      <c r="A1824" s="701" t="s">
        <v>1128</v>
      </c>
      <c r="C1824" s="194"/>
      <c r="D1824" s="722" t="s">
        <v>656</v>
      </c>
      <c r="E1824" s="189"/>
      <c r="G1824" s="195"/>
      <c r="H1824" s="189"/>
      <c r="I1824" s="189"/>
      <c r="J1824" s="189"/>
      <c r="K1824" s="198"/>
      <c r="Q1824" s="672"/>
      <c r="R1824" s="672"/>
      <c r="S1824" s="672"/>
    </row>
    <row r="1825" spans="1:19" ht="13.5">
      <c r="A1825" s="701" t="s">
        <v>450</v>
      </c>
      <c r="B1825" t="s">
        <v>656</v>
      </c>
      <c r="C1825" s="188" t="s">
        <v>657</v>
      </c>
      <c r="D1825" s="699" t="s">
        <v>658</v>
      </c>
      <c r="E1825" s="189"/>
      <c r="G1825" s="190" t="s">
        <v>659</v>
      </c>
      <c r="H1825" s="191">
        <v>1</v>
      </c>
      <c r="I1825" s="191">
        <f>H1825*8/$F$1822</f>
        <v>16</v>
      </c>
      <c r="J1825" s="192">
        <v>10.51</v>
      </c>
      <c r="K1825" s="193">
        <f>I1825*J1825</f>
        <v>168.16</v>
      </c>
      <c r="M1825" s="205">
        <v>1</v>
      </c>
      <c r="N1825" t="s">
        <v>52</v>
      </c>
      <c r="O1825" s="205">
        <f>I1825*M1825</f>
        <v>16</v>
      </c>
      <c r="P1825" s="706">
        <f>O1825*J1825</f>
        <v>168.16</v>
      </c>
      <c r="Q1825" s="672"/>
      <c r="R1825" s="672"/>
      <c r="S1825" s="672"/>
    </row>
    <row r="1826" spans="1:19" ht="13.5">
      <c r="A1826" s="701" t="s">
        <v>450</v>
      </c>
      <c r="B1826" t="s">
        <v>656</v>
      </c>
      <c r="C1826" s="188"/>
      <c r="D1826" s="699" t="s">
        <v>668</v>
      </c>
      <c r="E1826" s="189"/>
      <c r="G1826" s="190" t="s">
        <v>659</v>
      </c>
      <c r="H1826" s="191">
        <v>3</v>
      </c>
      <c r="I1826" s="191">
        <f t="shared" ref="I1826:I1827" si="108">H1826*8/$F$1822</f>
        <v>48</v>
      </c>
      <c r="J1826" s="192">
        <v>9.3000000000000007</v>
      </c>
      <c r="K1826" s="193">
        <f>I1826*J1826</f>
        <v>446.40000000000003</v>
      </c>
      <c r="M1826" s="205">
        <v>1</v>
      </c>
      <c r="N1826" t="s">
        <v>52</v>
      </c>
      <c r="O1826" s="205">
        <f>I1826*M1826</f>
        <v>48</v>
      </c>
      <c r="P1826" s="706">
        <f>O1826*J1826</f>
        <v>446.40000000000003</v>
      </c>
      <c r="Q1826" s="672"/>
      <c r="R1826" s="672"/>
      <c r="S1826" s="672"/>
    </row>
    <row r="1827" spans="1:19" ht="13.5">
      <c r="A1827" s="701" t="s">
        <v>450</v>
      </c>
      <c r="B1827" t="s">
        <v>656</v>
      </c>
      <c r="C1827" s="188" t="s">
        <v>660</v>
      </c>
      <c r="D1827" s="699" t="s">
        <v>661</v>
      </c>
      <c r="E1827" s="189"/>
      <c r="G1827" s="190" t="s">
        <v>659</v>
      </c>
      <c r="H1827" s="191">
        <v>3</v>
      </c>
      <c r="I1827" s="191">
        <f t="shared" si="108"/>
        <v>48</v>
      </c>
      <c r="J1827" s="192">
        <v>6.88</v>
      </c>
      <c r="K1827" s="193">
        <f>I1827*J1827</f>
        <v>330.24</v>
      </c>
      <c r="M1827" s="205">
        <v>1</v>
      </c>
      <c r="N1827" t="s">
        <v>52</v>
      </c>
      <c r="O1827" s="205">
        <f>I1827*M1827</f>
        <v>48</v>
      </c>
      <c r="P1827" s="706">
        <f>O1827*J1827</f>
        <v>330.24</v>
      </c>
      <c r="Q1827" s="672"/>
      <c r="R1827" s="672"/>
      <c r="S1827" s="672"/>
    </row>
    <row r="1828" spans="1:19" ht="13.5">
      <c r="A1828" s="701" t="s">
        <v>1128</v>
      </c>
      <c r="C1828" s="194"/>
      <c r="D1828" s="723"/>
      <c r="E1828" s="189"/>
      <c r="G1828" s="195"/>
      <c r="H1828" s="189"/>
      <c r="I1828" s="189"/>
      <c r="J1828" s="196"/>
      <c r="K1828" s="197">
        <f>SUM(K1825:K1827)</f>
        <v>944.80000000000007</v>
      </c>
      <c r="Q1828" s="672"/>
      <c r="R1828" s="672"/>
      <c r="S1828" s="672"/>
    </row>
    <row r="1829" spans="1:19" ht="13.5">
      <c r="A1829" s="701" t="s">
        <v>1128</v>
      </c>
      <c r="C1829" s="194"/>
      <c r="D1829" s="722" t="s">
        <v>667</v>
      </c>
      <c r="E1829" s="189"/>
      <c r="G1829" s="195"/>
      <c r="H1829" s="189"/>
      <c r="I1829" s="189"/>
      <c r="J1829" s="189"/>
      <c r="K1829" s="198"/>
      <c r="Q1829" s="672"/>
      <c r="R1829" s="672"/>
      <c r="S1829" s="672"/>
    </row>
    <row r="1830" spans="1:19" ht="13.5">
      <c r="A1830" s="701" t="s">
        <v>450</v>
      </c>
      <c r="B1830" t="s">
        <v>667</v>
      </c>
      <c r="C1830" s="188"/>
      <c r="D1830" s="699" t="s">
        <v>694</v>
      </c>
      <c r="E1830" s="189"/>
      <c r="G1830" s="190" t="s">
        <v>695</v>
      </c>
      <c r="H1830" s="189"/>
      <c r="I1830" s="191">
        <v>1</v>
      </c>
      <c r="J1830" s="192">
        <v>100</v>
      </c>
      <c r="K1830" s="193">
        <f>I1830*J1830</f>
        <v>100</v>
      </c>
      <c r="M1830" s="205">
        <v>1</v>
      </c>
      <c r="N1830" t="s">
        <v>52</v>
      </c>
      <c r="O1830" s="205">
        <f>I1830*M1830</f>
        <v>1</v>
      </c>
      <c r="P1830" s="706">
        <f>O1830*J1830</f>
        <v>100</v>
      </c>
      <c r="Q1830" s="672"/>
      <c r="R1830" s="672"/>
      <c r="S1830" s="672"/>
    </row>
    <row r="1831" spans="1:19" ht="13.5">
      <c r="A1831" s="701" t="s">
        <v>1128</v>
      </c>
      <c r="C1831" s="194"/>
      <c r="D1831" s="723"/>
      <c r="E1831" s="189"/>
      <c r="G1831" s="195"/>
      <c r="H1831" s="189"/>
      <c r="I1831" s="189"/>
      <c r="J1831" s="196"/>
      <c r="K1831" s="197">
        <f>SUM(K1830:K1830)</f>
        <v>100</v>
      </c>
      <c r="Q1831" s="672"/>
      <c r="R1831" s="672"/>
      <c r="S1831" s="672"/>
    </row>
    <row r="1832" spans="1:19" ht="13.5">
      <c r="A1832" s="701" t="s">
        <v>1128</v>
      </c>
      <c r="C1832" s="194"/>
      <c r="D1832" s="722" t="s">
        <v>662</v>
      </c>
      <c r="E1832" s="189"/>
      <c r="G1832" s="195"/>
      <c r="H1832" s="189"/>
      <c r="I1832" s="189"/>
      <c r="J1832" s="189"/>
      <c r="K1832" s="198"/>
      <c r="Q1832" s="672"/>
      <c r="R1832" s="672"/>
      <c r="S1832" s="672"/>
    </row>
    <row r="1833" spans="1:19" ht="25.5">
      <c r="A1833" s="701" t="s">
        <v>450</v>
      </c>
      <c r="B1833" t="s">
        <v>662</v>
      </c>
      <c r="C1833" s="188" t="s">
        <v>663</v>
      </c>
      <c r="D1833" s="699" t="s">
        <v>664</v>
      </c>
      <c r="E1833" s="189"/>
      <c r="G1833" s="190" t="s">
        <v>665</v>
      </c>
      <c r="H1833" s="189"/>
      <c r="I1833" s="191">
        <v>5</v>
      </c>
      <c r="J1833" s="192">
        <f>K1828</f>
        <v>944.80000000000007</v>
      </c>
      <c r="K1833" s="193">
        <f>I1833*J1833/100</f>
        <v>47.24</v>
      </c>
      <c r="M1833" s="205">
        <v>1</v>
      </c>
      <c r="N1833" t="s">
        <v>52</v>
      </c>
      <c r="O1833" s="205">
        <f>I1833*M1833</f>
        <v>5</v>
      </c>
      <c r="P1833" s="706">
        <f>O1833*J1833/100</f>
        <v>47.24</v>
      </c>
      <c r="Q1833" s="672"/>
      <c r="R1833" s="672"/>
      <c r="S1833" s="672"/>
    </row>
    <row r="1834" spans="1:19" ht="14.25" thickBot="1">
      <c r="A1834" s="701" t="s">
        <v>1128</v>
      </c>
      <c r="C1834" s="199"/>
      <c r="D1834" s="725"/>
      <c r="E1834" s="200"/>
      <c r="F1834" s="201"/>
      <c r="G1834" s="206"/>
      <c r="H1834" s="200"/>
      <c r="I1834" s="200"/>
      <c r="J1834" s="202"/>
      <c r="K1834" s="203">
        <f>SUM(K1833:K1833)</f>
        <v>47.24</v>
      </c>
      <c r="Q1834" s="672"/>
      <c r="R1834" s="672"/>
      <c r="S1834" s="672"/>
    </row>
    <row r="1835" spans="1:19" ht="13.5" thickBot="1">
      <c r="A1835" s="701" t="s">
        <v>1128</v>
      </c>
      <c r="Q1835" s="672"/>
      <c r="R1835" s="672"/>
      <c r="S1835" s="672"/>
    </row>
    <row r="1836" spans="1:19">
      <c r="A1836" s="701" t="s">
        <v>1128</v>
      </c>
      <c r="C1836" s="176" t="s">
        <v>645</v>
      </c>
      <c r="D1836" s="212" t="str">
        <f>+QPS!C132</f>
        <v>3.07.03</v>
      </c>
      <c r="E1836" s="2282" t="str">
        <f>+QPS!G132</f>
        <v>SUMINISTRO Y MONTAJE DE FLG SO 150# RF STL A105</v>
      </c>
      <c r="F1836" s="2282"/>
      <c r="G1836" s="2282"/>
      <c r="H1836" s="2282"/>
      <c r="I1836" s="2282"/>
      <c r="J1836" s="2282"/>
      <c r="K1836" s="2283"/>
      <c r="Q1836" s="672">
        <f>QPS!V132</f>
        <v>130.84124571428572</v>
      </c>
      <c r="R1836" s="672">
        <f>SUM(P1836:P1854)</f>
        <v>130.84124571428572</v>
      </c>
      <c r="S1836" s="672">
        <f>Q1836-R1836</f>
        <v>0</v>
      </c>
    </row>
    <row r="1837" spans="1:19">
      <c r="A1837" s="701" t="s">
        <v>1128</v>
      </c>
      <c r="C1837" s="181" t="s">
        <v>646</v>
      </c>
      <c r="D1837" s="720" t="s">
        <v>675</v>
      </c>
      <c r="E1837" s="207" t="s">
        <v>648</v>
      </c>
      <c r="F1837" s="208">
        <v>5</v>
      </c>
      <c r="G1837" s="207" t="s">
        <v>649</v>
      </c>
      <c r="H1837" s="209">
        <f>F1837</f>
        <v>5</v>
      </c>
      <c r="I1837" s="210"/>
      <c r="J1837" s="211" t="s">
        <v>676</v>
      </c>
      <c r="K1837" s="182">
        <f>+K1844+K1849+K1853</f>
        <v>65.42062285714286</v>
      </c>
      <c r="Q1837" s="672"/>
      <c r="R1837" s="672"/>
      <c r="S1837" s="672"/>
    </row>
    <row r="1838" spans="1:19" ht="13.5" thickBot="1">
      <c r="A1838" s="701" t="s">
        <v>1128</v>
      </c>
      <c r="C1838" s="183" t="s">
        <v>651</v>
      </c>
      <c r="D1838" s="721" t="s">
        <v>652</v>
      </c>
      <c r="E1838" s="184"/>
      <c r="F1838" s="185"/>
      <c r="G1838" s="186" t="s">
        <v>44</v>
      </c>
      <c r="H1838" s="186" t="s">
        <v>653</v>
      </c>
      <c r="I1838" s="186" t="s">
        <v>39</v>
      </c>
      <c r="J1838" s="186" t="s">
        <v>654</v>
      </c>
      <c r="K1838" s="187" t="s">
        <v>655</v>
      </c>
      <c r="Q1838" s="672"/>
      <c r="R1838" s="672"/>
      <c r="S1838" s="672"/>
    </row>
    <row r="1839" spans="1:19" ht="13.5">
      <c r="A1839" s="701" t="s">
        <v>1128</v>
      </c>
      <c r="C1839" s="194"/>
      <c r="D1839" s="722" t="s">
        <v>656</v>
      </c>
      <c r="E1839" s="189"/>
      <c r="G1839" s="195"/>
      <c r="H1839" s="189"/>
      <c r="I1839" s="189"/>
      <c r="J1839" s="189"/>
      <c r="K1839" s="198"/>
      <c r="Q1839" s="672"/>
      <c r="R1839" s="672"/>
      <c r="S1839" s="672"/>
    </row>
    <row r="1840" spans="1:19" ht="13.5">
      <c r="A1840" s="701" t="s">
        <v>451</v>
      </c>
      <c r="B1840" t="s">
        <v>656</v>
      </c>
      <c r="C1840" s="188" t="s">
        <v>657</v>
      </c>
      <c r="D1840" s="699" t="s">
        <v>658</v>
      </c>
      <c r="E1840" s="189"/>
      <c r="G1840" s="190" t="s">
        <v>659</v>
      </c>
      <c r="H1840" s="191">
        <v>0.1</v>
      </c>
      <c r="I1840" s="191">
        <f>H1840*8/$F$1837</f>
        <v>0.16</v>
      </c>
      <c r="J1840" s="192">
        <v>10.51</v>
      </c>
      <c r="K1840" s="193">
        <f>I1840*J1840</f>
        <v>1.6816</v>
      </c>
      <c r="M1840" s="205">
        <v>2</v>
      </c>
      <c r="N1840" t="s">
        <v>414</v>
      </c>
      <c r="O1840" s="205">
        <f>I1840*M1840</f>
        <v>0.32</v>
      </c>
      <c r="P1840" s="706">
        <f>O1840*J1840</f>
        <v>3.3632</v>
      </c>
      <c r="Q1840" s="672"/>
      <c r="R1840" s="672"/>
      <c r="S1840" s="672"/>
    </row>
    <row r="1841" spans="1:19" ht="13.5">
      <c r="A1841" s="701" t="s">
        <v>451</v>
      </c>
      <c r="B1841" t="s">
        <v>656</v>
      </c>
      <c r="C1841" s="188"/>
      <c r="D1841" s="699" t="s">
        <v>668</v>
      </c>
      <c r="E1841" s="189"/>
      <c r="G1841" s="190" t="s">
        <v>659</v>
      </c>
      <c r="H1841" s="191">
        <v>1</v>
      </c>
      <c r="I1841" s="191">
        <f t="shared" ref="I1841:I1843" si="109">H1841*8/$F$1837</f>
        <v>1.6</v>
      </c>
      <c r="J1841" s="192">
        <v>9.3000000000000007</v>
      </c>
      <c r="K1841" s="193">
        <f t="shared" ref="K1841:K1843" si="110">I1841*J1841</f>
        <v>14.880000000000003</v>
      </c>
      <c r="M1841" s="205">
        <v>2</v>
      </c>
      <c r="N1841" t="s">
        <v>414</v>
      </c>
      <c r="O1841" s="205">
        <f>I1841*M1841</f>
        <v>3.2</v>
      </c>
      <c r="P1841" s="706">
        <f>O1841*J1841</f>
        <v>29.760000000000005</v>
      </c>
      <c r="Q1841" s="672"/>
      <c r="R1841" s="672"/>
      <c r="S1841" s="672"/>
    </row>
    <row r="1842" spans="1:19" ht="13.5">
      <c r="A1842" s="701" t="s">
        <v>451</v>
      </c>
      <c r="B1842" t="s">
        <v>656</v>
      </c>
      <c r="C1842" s="188"/>
      <c r="D1842" s="699" t="s">
        <v>757</v>
      </c>
      <c r="E1842" s="189"/>
      <c r="G1842" s="190" t="s">
        <v>659</v>
      </c>
      <c r="H1842" s="191">
        <v>1</v>
      </c>
      <c r="I1842" s="191">
        <f t="shared" si="109"/>
        <v>1.6</v>
      </c>
      <c r="J1842" s="192">
        <v>12.53</v>
      </c>
      <c r="K1842" s="193">
        <f t="shared" si="110"/>
        <v>20.048000000000002</v>
      </c>
      <c r="M1842" s="205">
        <v>2</v>
      </c>
      <c r="N1842" t="s">
        <v>414</v>
      </c>
      <c r="O1842" s="205">
        <f>I1842*M1842</f>
        <v>3.2</v>
      </c>
      <c r="P1842" s="706">
        <f>O1842*J1842</f>
        <v>40.096000000000004</v>
      </c>
      <c r="Q1842" s="672"/>
      <c r="R1842" s="672"/>
      <c r="S1842" s="672"/>
    </row>
    <row r="1843" spans="1:19" ht="13.5">
      <c r="A1843" s="701" t="s">
        <v>451</v>
      </c>
      <c r="B1843" t="s">
        <v>656</v>
      </c>
      <c r="C1843" s="188" t="s">
        <v>660</v>
      </c>
      <c r="D1843" s="699" t="s">
        <v>661</v>
      </c>
      <c r="E1843" s="189"/>
      <c r="G1843" s="190" t="s">
        <v>659</v>
      </c>
      <c r="H1843" s="191">
        <v>1</v>
      </c>
      <c r="I1843" s="191">
        <f t="shared" si="109"/>
        <v>1.6</v>
      </c>
      <c r="J1843" s="192">
        <v>6.88</v>
      </c>
      <c r="K1843" s="193">
        <f t="shared" si="110"/>
        <v>11.008000000000001</v>
      </c>
      <c r="M1843" s="205">
        <v>2</v>
      </c>
      <c r="N1843" t="s">
        <v>414</v>
      </c>
      <c r="O1843" s="205">
        <f>I1843*M1843</f>
        <v>3.2</v>
      </c>
      <c r="P1843" s="706">
        <f>O1843*J1843</f>
        <v>22.016000000000002</v>
      </c>
      <c r="Q1843" s="672"/>
      <c r="R1843" s="672"/>
      <c r="S1843" s="672"/>
    </row>
    <row r="1844" spans="1:19" ht="13.5">
      <c r="A1844" s="701" t="s">
        <v>1128</v>
      </c>
      <c r="C1844" s="194"/>
      <c r="D1844" s="723"/>
      <c r="E1844" s="189"/>
      <c r="G1844" s="195"/>
      <c r="H1844" s="189"/>
      <c r="I1844" s="189"/>
      <c r="J1844" s="196"/>
      <c r="K1844" s="197">
        <f>SUM(K1840:K1843)</f>
        <v>47.617600000000003</v>
      </c>
      <c r="Q1844" s="672"/>
      <c r="R1844" s="672"/>
      <c r="S1844" s="672"/>
    </row>
    <row r="1845" spans="1:19" ht="13.5">
      <c r="A1845" s="701" t="s">
        <v>1128</v>
      </c>
      <c r="C1845" s="194"/>
      <c r="D1845" s="722" t="s">
        <v>667</v>
      </c>
      <c r="E1845" s="189"/>
      <c r="G1845" s="195"/>
      <c r="H1845" s="189"/>
      <c r="I1845" s="189"/>
      <c r="J1845" s="189"/>
      <c r="K1845" s="198"/>
      <c r="Q1845" s="672"/>
      <c r="R1845" s="672"/>
      <c r="S1845" s="672"/>
    </row>
    <row r="1846" spans="1:19" ht="13.5">
      <c r="A1846" s="701" t="s">
        <v>451</v>
      </c>
      <c r="B1846" t="s">
        <v>667</v>
      </c>
      <c r="C1846" s="188"/>
      <c r="D1846" s="2294" t="s">
        <v>828</v>
      </c>
      <c r="E1846" s="2294"/>
      <c r="F1846" s="2294"/>
      <c r="G1846" s="190" t="s">
        <v>690</v>
      </c>
      <c r="H1846" s="189"/>
      <c r="I1846" s="191">
        <v>1</v>
      </c>
      <c r="J1846" s="192">
        <f>38/3.5</f>
        <v>10.857142857142858</v>
      </c>
      <c r="K1846" s="193">
        <f>I1846*J1846</f>
        <v>10.857142857142858</v>
      </c>
      <c r="M1846" s="205">
        <v>2</v>
      </c>
      <c r="N1846" t="s">
        <v>414</v>
      </c>
      <c r="O1846" s="205">
        <f>I1846*M1846</f>
        <v>2</v>
      </c>
      <c r="P1846" s="706">
        <f>O1846*J1846</f>
        <v>21.714285714285715</v>
      </c>
      <c r="Q1846" s="672"/>
      <c r="R1846" s="672"/>
      <c r="S1846" s="672"/>
    </row>
    <row r="1847" spans="1:19" ht="13.5">
      <c r="A1847" s="701" t="s">
        <v>451</v>
      </c>
      <c r="B1847" t="s">
        <v>667</v>
      </c>
      <c r="C1847" s="188"/>
      <c r="D1847" s="699" t="s">
        <v>730</v>
      </c>
      <c r="E1847" s="189"/>
      <c r="G1847" s="190" t="s">
        <v>359</v>
      </c>
      <c r="H1847" s="189"/>
      <c r="I1847" s="191">
        <v>0.25</v>
      </c>
      <c r="J1847" s="192">
        <f>+J1718</f>
        <v>6.26</v>
      </c>
      <c r="K1847" s="193">
        <f>I1847*J1847</f>
        <v>1.5649999999999999</v>
      </c>
      <c r="M1847" s="205">
        <v>2</v>
      </c>
      <c r="N1847" t="s">
        <v>414</v>
      </c>
      <c r="O1847" s="205">
        <f>I1847*M1847</f>
        <v>0.5</v>
      </c>
      <c r="P1847" s="706">
        <f>O1847*J1847</f>
        <v>3.13</v>
      </c>
      <c r="Q1847" s="672"/>
      <c r="R1847" s="672"/>
      <c r="S1847" s="672"/>
    </row>
    <row r="1848" spans="1:19" ht="13.5">
      <c r="A1848" s="701" t="s">
        <v>451</v>
      </c>
      <c r="B1848" t="s">
        <v>667</v>
      </c>
      <c r="C1848" s="188"/>
      <c r="D1848" s="699" t="s">
        <v>830</v>
      </c>
      <c r="E1848" s="189"/>
      <c r="G1848" s="190" t="s">
        <v>695</v>
      </c>
      <c r="H1848" s="189"/>
      <c r="I1848" s="191">
        <v>0.03</v>
      </c>
      <c r="J1848" s="192">
        <v>100</v>
      </c>
      <c r="K1848" s="193">
        <f>I1848*J1848</f>
        <v>3</v>
      </c>
      <c r="M1848" s="205">
        <v>2</v>
      </c>
      <c r="N1848" t="s">
        <v>414</v>
      </c>
      <c r="O1848" s="205">
        <f>I1848*M1848</f>
        <v>0.06</v>
      </c>
      <c r="P1848" s="706">
        <f>O1848*J1848</f>
        <v>6</v>
      </c>
      <c r="Q1848" s="672"/>
      <c r="R1848" s="672"/>
      <c r="S1848" s="672"/>
    </row>
    <row r="1849" spans="1:19" ht="13.5">
      <c r="A1849" s="701" t="s">
        <v>1128</v>
      </c>
      <c r="C1849" s="194"/>
      <c r="D1849" s="723"/>
      <c r="E1849" s="189"/>
      <c r="G1849" s="195"/>
      <c r="H1849" s="189"/>
      <c r="I1849" s="189"/>
      <c r="J1849" s="196"/>
      <c r="K1849" s="197">
        <f>SUM(K1846:K1848)</f>
        <v>15.422142857142857</v>
      </c>
      <c r="Q1849" s="672"/>
      <c r="R1849" s="672"/>
      <c r="S1849" s="672"/>
    </row>
    <row r="1850" spans="1:19" ht="13.5">
      <c r="A1850" s="701" t="s">
        <v>1128</v>
      </c>
      <c r="C1850" s="194"/>
      <c r="D1850" s="722" t="s">
        <v>662</v>
      </c>
      <c r="E1850" s="189"/>
      <c r="G1850" s="195"/>
      <c r="H1850" s="189"/>
      <c r="I1850" s="189"/>
      <c r="J1850" s="189"/>
      <c r="K1850" s="198"/>
      <c r="Q1850" s="672"/>
      <c r="R1850" s="672"/>
      <c r="S1850" s="672"/>
    </row>
    <row r="1851" spans="1:19" ht="25.5">
      <c r="A1851" s="701" t="s">
        <v>451</v>
      </c>
      <c r="B1851" t="s">
        <v>662</v>
      </c>
      <c r="C1851" s="188" t="s">
        <v>663</v>
      </c>
      <c r="D1851" s="699" t="s">
        <v>664</v>
      </c>
      <c r="E1851" s="189"/>
      <c r="G1851" s="190" t="s">
        <v>665</v>
      </c>
      <c r="H1851" s="189"/>
      <c r="I1851" s="191">
        <v>5</v>
      </c>
      <c r="J1851" s="192">
        <f>K1844</f>
        <v>47.617600000000003</v>
      </c>
      <c r="K1851" s="193">
        <f>I1851*J1851/100</f>
        <v>2.3808800000000003</v>
      </c>
      <c r="M1851" s="205">
        <v>2</v>
      </c>
      <c r="N1851" t="s">
        <v>414</v>
      </c>
      <c r="O1851" s="205">
        <f>I1851*M1851</f>
        <v>10</v>
      </c>
      <c r="P1851" s="706">
        <f>O1851*J1851/100</f>
        <v>4.7617600000000007</v>
      </c>
      <c r="Q1851" s="672"/>
      <c r="R1851" s="672"/>
      <c r="S1851" s="672"/>
    </row>
    <row r="1852" spans="1:19" ht="13.5">
      <c r="A1852" s="701" t="s">
        <v>451</v>
      </c>
      <c r="B1852" t="s">
        <v>662</v>
      </c>
      <c r="C1852" s="188"/>
      <c r="D1852" s="724" t="s">
        <v>726</v>
      </c>
      <c r="E1852" s="189"/>
      <c r="G1852" s="190" t="s">
        <v>666</v>
      </c>
      <c r="H1852" s="191">
        <v>1</v>
      </c>
      <c r="I1852" s="191">
        <f>H1852*8/$H$1837</f>
        <v>1.6</v>
      </c>
      <c r="J1852" s="192">
        <f>+J1757</f>
        <v>0</v>
      </c>
      <c r="K1852" s="193">
        <f>I1852*J1852</f>
        <v>0</v>
      </c>
      <c r="M1852" s="205">
        <v>2</v>
      </c>
      <c r="N1852" t="s">
        <v>414</v>
      </c>
      <c r="O1852" s="205">
        <f>I1852*M1852</f>
        <v>3.2</v>
      </c>
      <c r="P1852" s="706">
        <f>O1852*J1852</f>
        <v>0</v>
      </c>
      <c r="Q1852" s="672"/>
      <c r="R1852" s="672"/>
      <c r="S1852" s="672"/>
    </row>
    <row r="1853" spans="1:19" ht="14.25" thickBot="1">
      <c r="A1853" s="701" t="s">
        <v>1128</v>
      </c>
      <c r="C1853" s="199"/>
      <c r="D1853" s="725"/>
      <c r="E1853" s="200"/>
      <c r="F1853" s="201"/>
      <c r="G1853" s="206"/>
      <c r="H1853" s="200"/>
      <c r="I1853" s="200"/>
      <c r="J1853" s="202"/>
      <c r="K1853" s="203">
        <f>SUM(K1851:K1852)</f>
        <v>2.3808800000000003</v>
      </c>
      <c r="Q1853" s="672"/>
      <c r="R1853" s="672"/>
      <c r="S1853" s="672"/>
    </row>
    <row r="1854" spans="1:19" ht="13.5" thickBot="1">
      <c r="A1854" s="701" t="s">
        <v>1128</v>
      </c>
      <c r="Q1854" s="672"/>
      <c r="R1854" s="672"/>
      <c r="S1854" s="672"/>
    </row>
    <row r="1855" spans="1:19">
      <c r="A1855" s="701" t="s">
        <v>1128</v>
      </c>
      <c r="C1855" s="176" t="s">
        <v>645</v>
      </c>
      <c r="D1855" s="212" t="str">
        <f>+QPS!C136</f>
        <v>4.01.01.01</v>
      </c>
      <c r="E1855" s="2282" t="str">
        <f>+QPS!G136</f>
        <v>Variador de frecuencia de 480V, 3F, 60Hz.
TAG: 1760-VF-15071</v>
      </c>
      <c r="F1855" s="2282"/>
      <c r="G1855" s="2282"/>
      <c r="H1855" s="2282"/>
      <c r="I1855" s="2282"/>
      <c r="J1855" s="2282"/>
      <c r="K1855" s="2283"/>
      <c r="Q1855" s="672">
        <f>QPS!V136</f>
        <v>592.56719999999996</v>
      </c>
      <c r="R1855" s="672">
        <f>SUM(P1855:P1869)</f>
        <v>592.56719999999996</v>
      </c>
      <c r="S1855" s="672">
        <f>Q1855-R1855</f>
        <v>0</v>
      </c>
    </row>
    <row r="1856" spans="1:19">
      <c r="A1856" s="701" t="s">
        <v>1128</v>
      </c>
      <c r="C1856" s="181" t="s">
        <v>646</v>
      </c>
      <c r="D1856" s="720" t="s">
        <v>675</v>
      </c>
      <c r="E1856" s="207" t="s">
        <v>648</v>
      </c>
      <c r="F1856" s="208">
        <v>0.5</v>
      </c>
      <c r="G1856" s="207" t="s">
        <v>649</v>
      </c>
      <c r="H1856" s="209">
        <f>F1856</f>
        <v>0.5</v>
      </c>
      <c r="I1856" s="210"/>
      <c r="J1856" s="211" t="s">
        <v>676</v>
      </c>
      <c r="K1856" s="182">
        <f>+K1862+K1868</f>
        <v>592.56719999999996</v>
      </c>
      <c r="Q1856" s="672"/>
      <c r="R1856" s="672"/>
      <c r="S1856" s="672"/>
    </row>
    <row r="1857" spans="1:19" ht="13.5" thickBot="1">
      <c r="A1857" s="701" t="s">
        <v>1128</v>
      </c>
      <c r="C1857" s="183" t="s">
        <v>651</v>
      </c>
      <c r="D1857" s="721" t="s">
        <v>652</v>
      </c>
      <c r="E1857" s="184"/>
      <c r="F1857" s="185"/>
      <c r="G1857" s="186" t="s">
        <v>44</v>
      </c>
      <c r="H1857" s="186" t="s">
        <v>653</v>
      </c>
      <c r="I1857" s="186" t="s">
        <v>39</v>
      </c>
      <c r="J1857" s="186" t="s">
        <v>654</v>
      </c>
      <c r="K1857" s="187" t="s">
        <v>655</v>
      </c>
      <c r="Q1857" s="672"/>
      <c r="R1857" s="672"/>
      <c r="S1857" s="672"/>
    </row>
    <row r="1858" spans="1:19" ht="13.5">
      <c r="A1858" s="701" t="s">
        <v>1128</v>
      </c>
      <c r="C1858" s="194"/>
      <c r="D1858" s="722" t="s">
        <v>656</v>
      </c>
      <c r="E1858" s="189"/>
      <c r="G1858" s="195"/>
      <c r="H1858" s="189"/>
      <c r="I1858" s="189"/>
      <c r="J1858" s="189"/>
      <c r="K1858" s="198"/>
      <c r="Q1858" s="672"/>
      <c r="R1858" s="672"/>
      <c r="S1858" s="672"/>
    </row>
    <row r="1859" spans="1:19" ht="13.5">
      <c r="A1859" s="702" t="s">
        <v>201</v>
      </c>
      <c r="B1859" t="s">
        <v>656</v>
      </c>
      <c r="C1859" s="188" t="s">
        <v>657</v>
      </c>
      <c r="D1859" s="699" t="s">
        <v>658</v>
      </c>
      <c r="E1859" s="189"/>
      <c r="G1859" s="190" t="s">
        <v>659</v>
      </c>
      <c r="H1859" s="191">
        <v>0.1</v>
      </c>
      <c r="I1859" s="191">
        <f>H1859*8/$F$1856</f>
        <v>1.6</v>
      </c>
      <c r="J1859" s="192">
        <v>10.89</v>
      </c>
      <c r="K1859" s="193">
        <f>I1859*J1859</f>
        <v>17.424000000000003</v>
      </c>
      <c r="M1859" s="205">
        <v>1</v>
      </c>
      <c r="N1859" t="s">
        <v>414</v>
      </c>
      <c r="O1859" s="205">
        <f>I1859*M1859</f>
        <v>1.6</v>
      </c>
      <c r="P1859" s="706">
        <f>O1859*J1859</f>
        <v>17.424000000000003</v>
      </c>
      <c r="Q1859" s="672"/>
      <c r="R1859" s="672"/>
      <c r="S1859" s="672"/>
    </row>
    <row r="1860" spans="1:19" ht="13.5">
      <c r="A1860" s="702" t="s">
        <v>201</v>
      </c>
      <c r="B1860" t="s">
        <v>656</v>
      </c>
      <c r="C1860" s="188"/>
      <c r="D1860" s="699" t="s">
        <v>668</v>
      </c>
      <c r="E1860" s="189"/>
      <c r="G1860" s="190" t="s">
        <v>659</v>
      </c>
      <c r="H1860" s="191">
        <v>2</v>
      </c>
      <c r="I1860" s="191">
        <f t="shared" ref="I1860:I1861" si="111">H1860*8/$F$1856</f>
        <v>32</v>
      </c>
      <c r="J1860" s="192">
        <v>10.08</v>
      </c>
      <c r="K1860" s="193">
        <f>I1860*J1860</f>
        <v>322.56</v>
      </c>
      <c r="M1860" s="205">
        <v>1</v>
      </c>
      <c r="N1860" t="s">
        <v>414</v>
      </c>
      <c r="O1860" s="205">
        <f>I1860*M1860</f>
        <v>32</v>
      </c>
      <c r="P1860" s="706">
        <f>O1860*J1860</f>
        <v>322.56</v>
      </c>
      <c r="Q1860" s="672"/>
      <c r="R1860" s="672"/>
      <c r="S1860" s="672"/>
    </row>
    <row r="1861" spans="1:19" ht="13.5">
      <c r="A1861" s="702" t="s">
        <v>201</v>
      </c>
      <c r="B1861" t="s">
        <v>656</v>
      </c>
      <c r="C1861" s="188" t="s">
        <v>660</v>
      </c>
      <c r="D1861" s="699" t="s">
        <v>661</v>
      </c>
      <c r="E1861" s="189"/>
      <c r="G1861" s="190" t="s">
        <v>659</v>
      </c>
      <c r="H1861" s="191">
        <v>1</v>
      </c>
      <c r="I1861" s="191">
        <f t="shared" si="111"/>
        <v>16</v>
      </c>
      <c r="J1861" s="192">
        <v>6.88</v>
      </c>
      <c r="K1861" s="193">
        <f>I1861*J1861</f>
        <v>110.08</v>
      </c>
      <c r="M1861" s="205">
        <v>1</v>
      </c>
      <c r="N1861" t="s">
        <v>414</v>
      </c>
      <c r="O1861" s="205">
        <f>I1861*M1861</f>
        <v>16</v>
      </c>
      <c r="P1861" s="706">
        <f>O1861*J1861</f>
        <v>110.08</v>
      </c>
      <c r="Q1861" s="672"/>
      <c r="R1861" s="672"/>
      <c r="S1861" s="672"/>
    </row>
    <row r="1862" spans="1:19" ht="13.5">
      <c r="A1862" s="701" t="s">
        <v>1128</v>
      </c>
      <c r="C1862" s="194"/>
      <c r="D1862" s="723"/>
      <c r="E1862" s="189"/>
      <c r="G1862" s="195"/>
      <c r="H1862" s="189"/>
      <c r="I1862" s="189"/>
      <c r="J1862" s="192"/>
      <c r="K1862" s="197">
        <f>SUM(K1859:K1861)</f>
        <v>450.06399999999996</v>
      </c>
      <c r="Q1862" s="672"/>
      <c r="R1862" s="672"/>
      <c r="S1862" s="672"/>
    </row>
    <row r="1863" spans="1:19" ht="13.5">
      <c r="A1863" s="701" t="s">
        <v>1128</v>
      </c>
      <c r="C1863" s="194"/>
      <c r="D1863" s="722" t="s">
        <v>662</v>
      </c>
      <c r="E1863" s="189"/>
      <c r="G1863" s="195"/>
      <c r="H1863" s="189"/>
      <c r="I1863" s="189"/>
      <c r="J1863" s="189"/>
      <c r="K1863" s="198"/>
      <c r="Q1863" s="672"/>
      <c r="R1863" s="672"/>
      <c r="S1863" s="672"/>
    </row>
    <row r="1864" spans="1:19" ht="25.5">
      <c r="A1864" s="702" t="s">
        <v>201</v>
      </c>
      <c r="B1864" t="s">
        <v>662</v>
      </c>
      <c r="C1864" s="188" t="s">
        <v>663</v>
      </c>
      <c r="D1864" s="699" t="s">
        <v>664</v>
      </c>
      <c r="E1864" s="189"/>
      <c r="G1864" s="190" t="s">
        <v>665</v>
      </c>
      <c r="H1864" s="189"/>
      <c r="I1864" s="191">
        <v>5</v>
      </c>
      <c r="J1864" s="192">
        <f>K1862</f>
        <v>450.06399999999996</v>
      </c>
      <c r="K1864" s="193">
        <f>I1864*J1864/100</f>
        <v>22.503199999999996</v>
      </c>
      <c r="M1864" s="205">
        <v>1</v>
      </c>
      <c r="N1864" t="s">
        <v>414</v>
      </c>
      <c r="O1864" s="205">
        <f>I1864*M1864</f>
        <v>5</v>
      </c>
      <c r="P1864" s="706">
        <f>O1864*J1864/100</f>
        <v>22.503199999999996</v>
      </c>
      <c r="Q1864" s="672"/>
      <c r="R1864" s="672"/>
      <c r="S1864" s="672"/>
    </row>
    <row r="1865" spans="1:19" ht="13.5">
      <c r="A1865" s="702" t="s">
        <v>201</v>
      </c>
      <c r="B1865" t="s">
        <v>662</v>
      </c>
      <c r="C1865" s="188"/>
      <c r="D1865" s="724" t="s">
        <v>831</v>
      </c>
      <c r="E1865" s="189"/>
      <c r="G1865" s="190" t="s">
        <v>666</v>
      </c>
      <c r="H1865" s="191">
        <v>1</v>
      </c>
      <c r="I1865" s="191">
        <f>H1865*8/$H$1856</f>
        <v>16</v>
      </c>
      <c r="J1865" s="192">
        <v>1.5</v>
      </c>
      <c r="K1865" s="193">
        <f>I1865*J1865</f>
        <v>24</v>
      </c>
      <c r="M1865" s="205">
        <v>1</v>
      </c>
      <c r="N1865" t="s">
        <v>414</v>
      </c>
      <c r="O1865" s="205">
        <f>I1865*M1865</f>
        <v>16</v>
      </c>
      <c r="P1865" s="706">
        <f>O1865*J1865</f>
        <v>24</v>
      </c>
      <c r="Q1865" s="672"/>
      <c r="R1865" s="672"/>
      <c r="S1865" s="672"/>
    </row>
    <row r="1866" spans="1:19" ht="13.5">
      <c r="A1866" s="702" t="s">
        <v>201</v>
      </c>
      <c r="B1866" t="s">
        <v>662</v>
      </c>
      <c r="C1866" s="188"/>
      <c r="D1866" s="724" t="s">
        <v>848</v>
      </c>
      <c r="E1866" s="189"/>
      <c r="G1866" s="190" t="s">
        <v>666</v>
      </c>
      <c r="H1866" s="191">
        <v>1</v>
      </c>
      <c r="I1866" s="191">
        <f t="shared" ref="I1866:I1867" si="112">H1866*8/$H$1856</f>
        <v>16</v>
      </c>
      <c r="J1866" s="192">
        <v>4.5</v>
      </c>
      <c r="K1866" s="193">
        <f>I1866*J1866</f>
        <v>72</v>
      </c>
      <c r="M1866" s="205">
        <v>1</v>
      </c>
      <c r="N1866" t="s">
        <v>414</v>
      </c>
      <c r="O1866" s="205">
        <f>I1866*M1866</f>
        <v>16</v>
      </c>
      <c r="P1866" s="706">
        <f>O1866*J1866</f>
        <v>72</v>
      </c>
      <c r="Q1866" s="672"/>
      <c r="R1866" s="672"/>
      <c r="S1866" s="672"/>
    </row>
    <row r="1867" spans="1:19" ht="13.5">
      <c r="A1867" s="702" t="s">
        <v>201</v>
      </c>
      <c r="B1867" t="s">
        <v>662</v>
      </c>
      <c r="C1867" s="188"/>
      <c r="D1867" s="724" t="s">
        <v>849</v>
      </c>
      <c r="E1867" s="189"/>
      <c r="G1867" s="190" t="s">
        <v>666</v>
      </c>
      <c r="H1867" s="191">
        <v>1</v>
      </c>
      <c r="I1867" s="191">
        <f t="shared" si="112"/>
        <v>16</v>
      </c>
      <c r="J1867" s="192">
        <v>1.5</v>
      </c>
      <c r="K1867" s="193">
        <f>I1867*J1867</f>
        <v>24</v>
      </c>
      <c r="M1867" s="205">
        <v>1</v>
      </c>
      <c r="N1867" t="s">
        <v>414</v>
      </c>
      <c r="O1867" s="205">
        <f>I1867*M1867</f>
        <v>16</v>
      </c>
      <c r="P1867" s="706">
        <f>O1867*J1867</f>
        <v>24</v>
      </c>
      <c r="Q1867" s="672"/>
      <c r="R1867" s="672"/>
      <c r="S1867" s="672"/>
    </row>
    <row r="1868" spans="1:19" ht="14.25" thickBot="1">
      <c r="A1868" s="701" t="s">
        <v>1128</v>
      </c>
      <c r="C1868" s="199"/>
      <c r="D1868" s="725"/>
      <c r="E1868" s="200"/>
      <c r="F1868" s="201"/>
      <c r="G1868" s="206"/>
      <c r="H1868" s="200"/>
      <c r="I1868" s="200"/>
      <c r="J1868" s="202"/>
      <c r="K1868" s="203">
        <f>SUM(K1864:K1867)</f>
        <v>142.50319999999999</v>
      </c>
      <c r="Q1868" s="672"/>
      <c r="R1868" s="672"/>
      <c r="S1868" s="672"/>
    </row>
    <row r="1869" spans="1:19" ht="13.5" thickBot="1">
      <c r="A1869" s="701" t="s">
        <v>1128</v>
      </c>
      <c r="Q1869" s="672"/>
      <c r="R1869" s="672"/>
      <c r="S1869" s="672"/>
    </row>
    <row r="1870" spans="1:19">
      <c r="A1870" s="701" t="s">
        <v>1128</v>
      </c>
      <c r="C1870" s="176" t="s">
        <v>645</v>
      </c>
      <c r="D1870" s="212" t="str">
        <f>+QPS!C137</f>
        <v>4.01.01.02</v>
      </c>
      <c r="E1870" s="2282" t="str">
        <f>+QPS!G137</f>
        <v>Variador de frecuencia de 480V, 3F, 60Hz.
TAG: 1760-VF-15072</v>
      </c>
      <c r="F1870" s="2282"/>
      <c r="G1870" s="2282"/>
      <c r="H1870" s="2282"/>
      <c r="I1870" s="2282"/>
      <c r="J1870" s="2282"/>
      <c r="K1870" s="2283"/>
      <c r="Q1870" s="672">
        <f>QPS!V137</f>
        <v>592.56719999999996</v>
      </c>
      <c r="R1870" s="672">
        <f>SUM(P1870:P1884)</f>
        <v>592.56719999999996</v>
      </c>
      <c r="S1870" s="672">
        <f>Q1870-R1870</f>
        <v>0</v>
      </c>
    </row>
    <row r="1871" spans="1:19">
      <c r="A1871" s="701" t="s">
        <v>1128</v>
      </c>
      <c r="C1871" s="181" t="s">
        <v>646</v>
      </c>
      <c r="D1871" s="720" t="s">
        <v>675</v>
      </c>
      <c r="E1871" s="207" t="s">
        <v>648</v>
      </c>
      <c r="F1871" s="208">
        <v>0.5</v>
      </c>
      <c r="G1871" s="207" t="s">
        <v>649</v>
      </c>
      <c r="H1871" s="209">
        <f>F1871</f>
        <v>0.5</v>
      </c>
      <c r="I1871" s="210"/>
      <c r="J1871" s="211" t="s">
        <v>676</v>
      </c>
      <c r="K1871" s="182">
        <f>+K1877+K1883</f>
        <v>592.56719999999996</v>
      </c>
      <c r="Q1871" s="672"/>
      <c r="R1871" s="672"/>
      <c r="S1871" s="672"/>
    </row>
    <row r="1872" spans="1:19" ht="13.5" thickBot="1">
      <c r="A1872" s="701" t="s">
        <v>1128</v>
      </c>
      <c r="C1872" s="183" t="s">
        <v>651</v>
      </c>
      <c r="D1872" s="721" t="s">
        <v>652</v>
      </c>
      <c r="E1872" s="184"/>
      <c r="F1872" s="185"/>
      <c r="G1872" s="186" t="s">
        <v>44</v>
      </c>
      <c r="H1872" s="186" t="s">
        <v>653</v>
      </c>
      <c r="I1872" s="186" t="s">
        <v>39</v>
      </c>
      <c r="J1872" s="186" t="s">
        <v>654</v>
      </c>
      <c r="K1872" s="187" t="s">
        <v>655</v>
      </c>
      <c r="Q1872" s="672"/>
      <c r="R1872" s="672"/>
      <c r="S1872" s="672"/>
    </row>
    <row r="1873" spans="1:19" ht="13.5">
      <c r="A1873" s="701" t="s">
        <v>1128</v>
      </c>
      <c r="C1873" s="194"/>
      <c r="D1873" s="722" t="s">
        <v>656</v>
      </c>
      <c r="E1873" s="189"/>
      <c r="G1873" s="195"/>
      <c r="H1873" s="189"/>
      <c r="I1873" s="189"/>
      <c r="J1873" s="189"/>
      <c r="K1873" s="198"/>
      <c r="Q1873" s="672"/>
      <c r="R1873" s="672"/>
      <c r="S1873" s="672"/>
    </row>
    <row r="1874" spans="1:19" ht="13.5">
      <c r="A1874" s="702" t="s">
        <v>202</v>
      </c>
      <c r="B1874" t="s">
        <v>656</v>
      </c>
      <c r="C1874" s="188" t="s">
        <v>657</v>
      </c>
      <c r="D1874" s="699" t="s">
        <v>658</v>
      </c>
      <c r="E1874" s="189"/>
      <c r="G1874" s="190" t="s">
        <v>659</v>
      </c>
      <c r="H1874" s="191">
        <v>0.1</v>
      </c>
      <c r="I1874" s="191">
        <f>H1874*8/$F$1871</f>
        <v>1.6</v>
      </c>
      <c r="J1874" s="192">
        <v>10.89</v>
      </c>
      <c r="K1874" s="193">
        <f>I1874*J1874</f>
        <v>17.424000000000003</v>
      </c>
      <c r="M1874" s="205">
        <v>1</v>
      </c>
      <c r="N1874" t="s">
        <v>414</v>
      </c>
      <c r="O1874" s="205">
        <f>I1874*M1874</f>
        <v>1.6</v>
      </c>
      <c r="P1874" s="706">
        <f>O1874*J1874</f>
        <v>17.424000000000003</v>
      </c>
      <c r="Q1874" s="672"/>
      <c r="R1874" s="672"/>
      <c r="S1874" s="672"/>
    </row>
    <row r="1875" spans="1:19" ht="13.5">
      <c r="A1875" s="702" t="s">
        <v>202</v>
      </c>
      <c r="B1875" t="s">
        <v>656</v>
      </c>
      <c r="C1875" s="188"/>
      <c r="D1875" s="699" t="s">
        <v>668</v>
      </c>
      <c r="E1875" s="189"/>
      <c r="G1875" s="190" t="s">
        <v>659</v>
      </c>
      <c r="H1875" s="191">
        <v>2</v>
      </c>
      <c r="I1875" s="191">
        <f t="shared" ref="I1875:I1876" si="113">H1875*8/$F$1871</f>
        <v>32</v>
      </c>
      <c r="J1875" s="192">
        <v>10.08</v>
      </c>
      <c r="K1875" s="193">
        <f>I1875*J1875</f>
        <v>322.56</v>
      </c>
      <c r="M1875" s="205">
        <v>1</v>
      </c>
      <c r="N1875" t="s">
        <v>414</v>
      </c>
      <c r="O1875" s="205">
        <f>I1875*M1875</f>
        <v>32</v>
      </c>
      <c r="P1875" s="706">
        <f>O1875*J1875</f>
        <v>322.56</v>
      </c>
      <c r="Q1875" s="672"/>
      <c r="R1875" s="672"/>
      <c r="S1875" s="672"/>
    </row>
    <row r="1876" spans="1:19" ht="13.5">
      <c r="A1876" s="702" t="s">
        <v>202</v>
      </c>
      <c r="B1876" t="s">
        <v>656</v>
      </c>
      <c r="C1876" s="188" t="s">
        <v>660</v>
      </c>
      <c r="D1876" s="699" t="s">
        <v>661</v>
      </c>
      <c r="E1876" s="189"/>
      <c r="G1876" s="190" t="s">
        <v>659</v>
      </c>
      <c r="H1876" s="191">
        <v>1</v>
      </c>
      <c r="I1876" s="191">
        <f t="shared" si="113"/>
        <v>16</v>
      </c>
      <c r="J1876" s="192">
        <v>6.88</v>
      </c>
      <c r="K1876" s="193">
        <f>I1876*J1876</f>
        <v>110.08</v>
      </c>
      <c r="M1876" s="205">
        <v>1</v>
      </c>
      <c r="N1876" t="s">
        <v>414</v>
      </c>
      <c r="O1876" s="205">
        <f>I1876*M1876</f>
        <v>16</v>
      </c>
      <c r="P1876" s="706">
        <f>O1876*J1876</f>
        <v>110.08</v>
      </c>
      <c r="Q1876" s="672"/>
      <c r="R1876" s="672"/>
      <c r="S1876" s="672"/>
    </row>
    <row r="1877" spans="1:19" ht="13.5">
      <c r="A1877" s="701" t="s">
        <v>1128</v>
      </c>
      <c r="C1877" s="194"/>
      <c r="D1877" s="723"/>
      <c r="E1877" s="189"/>
      <c r="G1877" s="195"/>
      <c r="H1877" s="189"/>
      <c r="I1877" s="189"/>
      <c r="J1877" s="196"/>
      <c r="K1877" s="197">
        <f>SUM(K1874:K1876)</f>
        <v>450.06399999999996</v>
      </c>
      <c r="Q1877" s="672"/>
      <c r="R1877" s="672"/>
      <c r="S1877" s="672"/>
    </row>
    <row r="1878" spans="1:19" ht="13.5">
      <c r="A1878" s="701" t="s">
        <v>1128</v>
      </c>
      <c r="C1878" s="194"/>
      <c r="D1878" s="722" t="s">
        <v>662</v>
      </c>
      <c r="E1878" s="189"/>
      <c r="G1878" s="195"/>
      <c r="H1878" s="189"/>
      <c r="I1878" s="189"/>
      <c r="J1878" s="189"/>
      <c r="K1878" s="198"/>
      <c r="Q1878" s="672"/>
      <c r="R1878" s="672"/>
      <c r="S1878" s="672"/>
    </row>
    <row r="1879" spans="1:19" ht="25.5">
      <c r="A1879" s="702" t="s">
        <v>202</v>
      </c>
      <c r="B1879" t="s">
        <v>662</v>
      </c>
      <c r="C1879" s="188" t="s">
        <v>663</v>
      </c>
      <c r="D1879" s="699" t="s">
        <v>664</v>
      </c>
      <c r="E1879" s="189"/>
      <c r="G1879" s="190" t="s">
        <v>665</v>
      </c>
      <c r="H1879" s="189"/>
      <c r="I1879" s="191">
        <v>5</v>
      </c>
      <c r="J1879" s="192">
        <f>K1877</f>
        <v>450.06399999999996</v>
      </c>
      <c r="K1879" s="193">
        <f>I1879*J1879/100</f>
        <v>22.503199999999996</v>
      </c>
      <c r="M1879" s="205">
        <v>1</v>
      </c>
      <c r="N1879" t="s">
        <v>414</v>
      </c>
      <c r="O1879" s="205">
        <f>I1879*M1879</f>
        <v>5</v>
      </c>
      <c r="P1879" s="706">
        <f>O1879*J1879/100</f>
        <v>22.503199999999996</v>
      </c>
      <c r="Q1879" s="672"/>
      <c r="R1879" s="672"/>
      <c r="S1879" s="672"/>
    </row>
    <row r="1880" spans="1:19" ht="13.5">
      <c r="A1880" s="702" t="s">
        <v>202</v>
      </c>
      <c r="B1880" t="s">
        <v>662</v>
      </c>
      <c r="C1880" s="188"/>
      <c r="D1880" s="724" t="s">
        <v>831</v>
      </c>
      <c r="E1880" s="189"/>
      <c r="G1880" s="190" t="s">
        <v>666</v>
      </c>
      <c r="H1880" s="191">
        <v>1</v>
      </c>
      <c r="I1880" s="191">
        <f>H1880*8/$H$1871</f>
        <v>16</v>
      </c>
      <c r="J1880" s="192">
        <v>1.5</v>
      </c>
      <c r="K1880" s="193">
        <f>I1880*J1880</f>
        <v>24</v>
      </c>
      <c r="M1880" s="205">
        <v>1</v>
      </c>
      <c r="N1880" t="s">
        <v>414</v>
      </c>
      <c r="O1880" s="205">
        <f>I1880*M1880</f>
        <v>16</v>
      </c>
      <c r="P1880" s="706">
        <f>O1880*J1880</f>
        <v>24</v>
      </c>
      <c r="Q1880" s="672"/>
      <c r="R1880" s="672"/>
      <c r="S1880" s="672"/>
    </row>
    <row r="1881" spans="1:19" ht="13.5">
      <c r="A1881" s="702" t="s">
        <v>202</v>
      </c>
      <c r="B1881" t="s">
        <v>662</v>
      </c>
      <c r="C1881" s="188"/>
      <c r="D1881" s="724" t="s">
        <v>848</v>
      </c>
      <c r="E1881" s="189"/>
      <c r="G1881" s="190" t="s">
        <v>666</v>
      </c>
      <c r="H1881" s="191">
        <v>1</v>
      </c>
      <c r="I1881" s="191">
        <f t="shared" ref="I1881:I1882" si="114">H1881*8/$H$1871</f>
        <v>16</v>
      </c>
      <c r="J1881" s="192">
        <f>+J1866</f>
        <v>4.5</v>
      </c>
      <c r="K1881" s="193">
        <f>I1881*J1881</f>
        <v>72</v>
      </c>
      <c r="M1881" s="205">
        <v>1</v>
      </c>
      <c r="N1881" t="s">
        <v>414</v>
      </c>
      <c r="O1881" s="205">
        <f>I1881*M1881</f>
        <v>16</v>
      </c>
      <c r="P1881" s="706">
        <f>O1881*J1881</f>
        <v>72</v>
      </c>
      <c r="Q1881" s="672"/>
      <c r="R1881" s="672"/>
      <c r="S1881" s="672"/>
    </row>
    <row r="1882" spans="1:19" ht="13.5">
      <c r="A1882" s="702" t="s">
        <v>202</v>
      </c>
      <c r="B1882" t="s">
        <v>662</v>
      </c>
      <c r="C1882" s="188"/>
      <c r="D1882" s="724" t="s">
        <v>849</v>
      </c>
      <c r="E1882" s="189"/>
      <c r="G1882" s="190" t="s">
        <v>666</v>
      </c>
      <c r="H1882" s="191">
        <v>1</v>
      </c>
      <c r="I1882" s="191">
        <f t="shared" si="114"/>
        <v>16</v>
      </c>
      <c r="J1882" s="192">
        <f>+J1867</f>
        <v>1.5</v>
      </c>
      <c r="K1882" s="193">
        <f>I1882*J1882</f>
        <v>24</v>
      </c>
      <c r="M1882" s="205">
        <v>1</v>
      </c>
      <c r="N1882" t="s">
        <v>414</v>
      </c>
      <c r="O1882" s="205">
        <f>I1882*M1882</f>
        <v>16</v>
      </c>
      <c r="P1882" s="706">
        <f>O1882*J1882</f>
        <v>24</v>
      </c>
      <c r="Q1882" s="672"/>
      <c r="R1882" s="672"/>
      <c r="S1882" s="672"/>
    </row>
    <row r="1883" spans="1:19" ht="14.25" thickBot="1">
      <c r="A1883" s="701" t="s">
        <v>1128</v>
      </c>
      <c r="C1883" s="199"/>
      <c r="D1883" s="725"/>
      <c r="E1883" s="200"/>
      <c r="F1883" s="201"/>
      <c r="G1883" s="206"/>
      <c r="H1883" s="200"/>
      <c r="I1883" s="200"/>
      <c r="J1883" s="202"/>
      <c r="K1883" s="203">
        <f>SUM(K1879:K1882)</f>
        <v>142.50319999999999</v>
      </c>
      <c r="Q1883" s="672"/>
      <c r="R1883" s="672"/>
      <c r="S1883" s="672"/>
    </row>
    <row r="1884" spans="1:19" ht="13.5" thickBot="1">
      <c r="A1884" s="701" t="s">
        <v>1128</v>
      </c>
      <c r="Q1884" s="672"/>
      <c r="R1884" s="672"/>
      <c r="S1884" s="672"/>
    </row>
    <row r="1885" spans="1:19">
      <c r="A1885" s="701" t="s">
        <v>1128</v>
      </c>
      <c r="C1885" s="176" t="s">
        <v>645</v>
      </c>
      <c r="D1885" s="212" t="str">
        <f>+QPS!C138</f>
        <v>4.01.01.03</v>
      </c>
      <c r="E1885" s="2282" t="str">
        <f>+QPS!G138</f>
        <v>Variador de frecuencia de 480V, 3F, 60Hz.
TAG: 1760-VF-15073</v>
      </c>
      <c r="F1885" s="2282"/>
      <c r="G1885" s="2282"/>
      <c r="H1885" s="2282"/>
      <c r="I1885" s="2282"/>
      <c r="J1885" s="2282"/>
      <c r="K1885" s="2283"/>
      <c r="Q1885" s="672">
        <f>QPS!V138</f>
        <v>592.56719999999996</v>
      </c>
      <c r="R1885" s="672">
        <f>SUM(P1885:P1899)</f>
        <v>592.56719999999996</v>
      </c>
      <c r="S1885" s="672">
        <f>Q1885-R1885</f>
        <v>0</v>
      </c>
    </row>
    <row r="1886" spans="1:19">
      <c r="A1886" s="701" t="s">
        <v>1128</v>
      </c>
      <c r="C1886" s="181" t="s">
        <v>646</v>
      </c>
      <c r="D1886" s="720" t="s">
        <v>675</v>
      </c>
      <c r="E1886" s="207" t="s">
        <v>648</v>
      </c>
      <c r="F1886" s="208">
        <v>0.5</v>
      </c>
      <c r="G1886" s="207" t="s">
        <v>649</v>
      </c>
      <c r="H1886" s="209">
        <f>F1886</f>
        <v>0.5</v>
      </c>
      <c r="I1886" s="210"/>
      <c r="J1886" s="211" t="s">
        <v>676</v>
      </c>
      <c r="K1886" s="182">
        <f>+K1892+K1898</f>
        <v>592.56719999999996</v>
      </c>
      <c r="Q1886" s="672"/>
      <c r="R1886" s="672"/>
      <c r="S1886" s="672"/>
    </row>
    <row r="1887" spans="1:19" ht="13.5" thickBot="1">
      <c r="A1887" s="701" t="s">
        <v>1128</v>
      </c>
      <c r="C1887" s="183" t="s">
        <v>651</v>
      </c>
      <c r="D1887" s="721" t="s">
        <v>652</v>
      </c>
      <c r="E1887" s="184"/>
      <c r="F1887" s="185"/>
      <c r="G1887" s="186" t="s">
        <v>44</v>
      </c>
      <c r="H1887" s="186" t="s">
        <v>653</v>
      </c>
      <c r="I1887" s="186" t="s">
        <v>39</v>
      </c>
      <c r="J1887" s="186" t="s">
        <v>654</v>
      </c>
      <c r="K1887" s="187" t="s">
        <v>655</v>
      </c>
      <c r="Q1887" s="672"/>
      <c r="R1887" s="672"/>
      <c r="S1887" s="672"/>
    </row>
    <row r="1888" spans="1:19" ht="13.5">
      <c r="A1888" s="701" t="s">
        <v>1128</v>
      </c>
      <c r="C1888" s="194"/>
      <c r="D1888" s="722" t="s">
        <v>656</v>
      </c>
      <c r="E1888" s="189"/>
      <c r="G1888" s="195"/>
      <c r="H1888" s="189"/>
      <c r="I1888" s="189"/>
      <c r="J1888" s="189"/>
      <c r="K1888" s="198"/>
      <c r="Q1888" s="672"/>
      <c r="R1888" s="672"/>
      <c r="S1888" s="672"/>
    </row>
    <row r="1889" spans="1:19" ht="13.5">
      <c r="A1889" s="702" t="s">
        <v>203</v>
      </c>
      <c r="B1889" t="s">
        <v>656</v>
      </c>
      <c r="C1889" s="188" t="s">
        <v>657</v>
      </c>
      <c r="D1889" s="699" t="s">
        <v>658</v>
      </c>
      <c r="E1889" s="189"/>
      <c r="G1889" s="190" t="s">
        <v>659</v>
      </c>
      <c r="H1889" s="191">
        <v>0.1</v>
      </c>
      <c r="I1889" s="191">
        <f>H1889*8/$F$1886</f>
        <v>1.6</v>
      </c>
      <c r="J1889" s="192">
        <v>10.89</v>
      </c>
      <c r="K1889" s="193">
        <f>I1889*J1889</f>
        <v>17.424000000000003</v>
      </c>
      <c r="M1889" s="205">
        <v>1</v>
      </c>
      <c r="N1889" t="s">
        <v>414</v>
      </c>
      <c r="O1889" s="205">
        <f>I1889*M1889</f>
        <v>1.6</v>
      </c>
      <c r="P1889" s="706">
        <f>O1889*J1889</f>
        <v>17.424000000000003</v>
      </c>
      <c r="Q1889" s="672"/>
      <c r="R1889" s="672"/>
      <c r="S1889" s="672"/>
    </row>
    <row r="1890" spans="1:19" ht="13.5">
      <c r="A1890" s="702" t="s">
        <v>203</v>
      </c>
      <c r="B1890" t="s">
        <v>656</v>
      </c>
      <c r="C1890" s="188"/>
      <c r="D1890" s="699" t="s">
        <v>668</v>
      </c>
      <c r="E1890" s="189"/>
      <c r="G1890" s="190" t="s">
        <v>659</v>
      </c>
      <c r="H1890" s="191">
        <v>2</v>
      </c>
      <c r="I1890" s="191">
        <f t="shared" ref="I1890:I1891" si="115">H1890*8/$F$1886</f>
        <v>32</v>
      </c>
      <c r="J1890" s="192">
        <v>10.08</v>
      </c>
      <c r="K1890" s="193">
        <f>I1890*J1890</f>
        <v>322.56</v>
      </c>
      <c r="M1890" s="205">
        <v>1</v>
      </c>
      <c r="N1890" t="s">
        <v>414</v>
      </c>
      <c r="O1890" s="205">
        <f>I1890*M1890</f>
        <v>32</v>
      </c>
      <c r="P1890" s="706">
        <f>O1890*J1890</f>
        <v>322.56</v>
      </c>
      <c r="Q1890" s="672"/>
      <c r="R1890" s="672"/>
      <c r="S1890" s="672"/>
    </row>
    <row r="1891" spans="1:19" ht="13.5">
      <c r="A1891" s="702" t="s">
        <v>203</v>
      </c>
      <c r="B1891" t="s">
        <v>656</v>
      </c>
      <c r="C1891" s="188" t="s">
        <v>660</v>
      </c>
      <c r="D1891" s="699" t="s">
        <v>661</v>
      </c>
      <c r="E1891" s="189"/>
      <c r="G1891" s="190" t="s">
        <v>659</v>
      </c>
      <c r="H1891" s="191">
        <v>1</v>
      </c>
      <c r="I1891" s="191">
        <f t="shared" si="115"/>
        <v>16</v>
      </c>
      <c r="J1891" s="192">
        <v>6.88</v>
      </c>
      <c r="K1891" s="193">
        <f>I1891*J1891</f>
        <v>110.08</v>
      </c>
      <c r="M1891" s="205">
        <v>1</v>
      </c>
      <c r="N1891" t="s">
        <v>414</v>
      </c>
      <c r="O1891" s="205">
        <f>I1891*M1891</f>
        <v>16</v>
      </c>
      <c r="P1891" s="706">
        <f>O1891*J1891</f>
        <v>110.08</v>
      </c>
      <c r="Q1891" s="672"/>
      <c r="R1891" s="672"/>
      <c r="S1891" s="672"/>
    </row>
    <row r="1892" spans="1:19" ht="13.5">
      <c r="A1892" s="701" t="s">
        <v>1128</v>
      </c>
      <c r="C1892" s="194"/>
      <c r="D1892" s="723"/>
      <c r="E1892" s="189"/>
      <c r="G1892" s="195"/>
      <c r="H1892" s="189"/>
      <c r="I1892" s="189"/>
      <c r="J1892" s="196"/>
      <c r="K1892" s="197">
        <f>SUM(K1889:K1891)</f>
        <v>450.06399999999996</v>
      </c>
      <c r="Q1892" s="672"/>
      <c r="R1892" s="672"/>
      <c r="S1892" s="672"/>
    </row>
    <row r="1893" spans="1:19" ht="13.5">
      <c r="A1893" s="701" t="s">
        <v>1128</v>
      </c>
      <c r="C1893" s="194"/>
      <c r="D1893" s="722" t="s">
        <v>662</v>
      </c>
      <c r="E1893" s="189"/>
      <c r="G1893" s="195"/>
      <c r="H1893" s="189"/>
      <c r="I1893" s="189"/>
      <c r="J1893" s="189"/>
      <c r="K1893" s="198"/>
      <c r="Q1893" s="672"/>
      <c r="R1893" s="672"/>
      <c r="S1893" s="672"/>
    </row>
    <row r="1894" spans="1:19" ht="25.5">
      <c r="A1894" s="702" t="s">
        <v>203</v>
      </c>
      <c r="B1894" t="s">
        <v>662</v>
      </c>
      <c r="C1894" s="188" t="s">
        <v>663</v>
      </c>
      <c r="D1894" s="699" t="s">
        <v>664</v>
      </c>
      <c r="E1894" s="189"/>
      <c r="G1894" s="190" t="s">
        <v>665</v>
      </c>
      <c r="H1894" s="189"/>
      <c r="I1894" s="191">
        <v>5</v>
      </c>
      <c r="J1894" s="192">
        <f>K1892</f>
        <v>450.06399999999996</v>
      </c>
      <c r="K1894" s="193">
        <f>I1894*J1894/100</f>
        <v>22.503199999999996</v>
      </c>
      <c r="M1894" s="205">
        <v>1</v>
      </c>
      <c r="N1894" t="s">
        <v>414</v>
      </c>
      <c r="O1894" s="205">
        <f>I1894*M1894</f>
        <v>5</v>
      </c>
      <c r="P1894" s="706">
        <f>O1894*J1894/100</f>
        <v>22.503199999999996</v>
      </c>
      <c r="Q1894" s="672"/>
      <c r="R1894" s="672"/>
      <c r="S1894" s="672"/>
    </row>
    <row r="1895" spans="1:19" ht="13.5">
      <c r="A1895" s="702" t="s">
        <v>203</v>
      </c>
      <c r="B1895" t="s">
        <v>662</v>
      </c>
      <c r="C1895" s="188"/>
      <c r="D1895" s="724" t="s">
        <v>831</v>
      </c>
      <c r="E1895" s="189"/>
      <c r="G1895" s="190" t="s">
        <v>666</v>
      </c>
      <c r="H1895" s="191">
        <v>1</v>
      </c>
      <c r="I1895" s="191">
        <f>H1895*8/$H$1886</f>
        <v>16</v>
      </c>
      <c r="J1895" s="192">
        <f>+J1880</f>
        <v>1.5</v>
      </c>
      <c r="K1895" s="193">
        <f>I1895*J1895</f>
        <v>24</v>
      </c>
      <c r="M1895" s="205">
        <v>1</v>
      </c>
      <c r="N1895" t="s">
        <v>414</v>
      </c>
      <c r="O1895" s="205">
        <f>I1895*M1895</f>
        <v>16</v>
      </c>
      <c r="P1895" s="706">
        <f>O1895*J1895</f>
        <v>24</v>
      </c>
      <c r="Q1895" s="672"/>
      <c r="R1895" s="672"/>
      <c r="S1895" s="672"/>
    </row>
    <row r="1896" spans="1:19" ht="13.5">
      <c r="A1896" s="702" t="s">
        <v>203</v>
      </c>
      <c r="B1896" t="s">
        <v>662</v>
      </c>
      <c r="C1896" s="188"/>
      <c r="D1896" s="724" t="s">
        <v>848</v>
      </c>
      <c r="E1896" s="189"/>
      <c r="G1896" s="190" t="s">
        <v>666</v>
      </c>
      <c r="H1896" s="191">
        <v>1</v>
      </c>
      <c r="I1896" s="191">
        <f t="shared" ref="I1896:I1897" si="116">H1896*8/$H$1886</f>
        <v>16</v>
      </c>
      <c r="J1896" s="192">
        <f>+J1881</f>
        <v>4.5</v>
      </c>
      <c r="K1896" s="193">
        <f>I1896*J1896</f>
        <v>72</v>
      </c>
      <c r="M1896" s="205">
        <v>1</v>
      </c>
      <c r="N1896" t="s">
        <v>414</v>
      </c>
      <c r="O1896" s="205">
        <f>I1896*M1896</f>
        <v>16</v>
      </c>
      <c r="P1896" s="706">
        <f>O1896*J1896</f>
        <v>72</v>
      </c>
      <c r="Q1896" s="672"/>
      <c r="R1896" s="672"/>
      <c r="S1896" s="672"/>
    </row>
    <row r="1897" spans="1:19" ht="13.5">
      <c r="A1897" s="702" t="s">
        <v>203</v>
      </c>
      <c r="B1897" t="s">
        <v>662</v>
      </c>
      <c r="C1897" s="188"/>
      <c r="D1897" s="724" t="s">
        <v>849</v>
      </c>
      <c r="E1897" s="189"/>
      <c r="G1897" s="190" t="s">
        <v>666</v>
      </c>
      <c r="H1897" s="191">
        <v>1</v>
      </c>
      <c r="I1897" s="191">
        <f t="shared" si="116"/>
        <v>16</v>
      </c>
      <c r="J1897" s="192">
        <f>+J1882</f>
        <v>1.5</v>
      </c>
      <c r="K1897" s="193">
        <f>I1897*J1897</f>
        <v>24</v>
      </c>
      <c r="M1897" s="205">
        <v>1</v>
      </c>
      <c r="N1897" t="s">
        <v>414</v>
      </c>
      <c r="O1897" s="205">
        <f>I1897*M1897</f>
        <v>16</v>
      </c>
      <c r="P1897" s="706">
        <f>O1897*J1897</f>
        <v>24</v>
      </c>
      <c r="Q1897" s="672"/>
      <c r="R1897" s="672"/>
      <c r="S1897" s="672"/>
    </row>
    <row r="1898" spans="1:19" ht="14.25" thickBot="1">
      <c r="A1898" s="701" t="s">
        <v>1128</v>
      </c>
      <c r="C1898" s="199"/>
      <c r="D1898" s="725"/>
      <c r="E1898" s="200"/>
      <c r="F1898" s="201"/>
      <c r="G1898" s="206"/>
      <c r="H1898" s="200"/>
      <c r="I1898" s="200"/>
      <c r="J1898" s="202"/>
      <c r="K1898" s="203">
        <f>SUM(K1894:K1897)</f>
        <v>142.50319999999999</v>
      </c>
      <c r="Q1898" s="672"/>
      <c r="R1898" s="672"/>
      <c r="S1898" s="672"/>
    </row>
    <row r="1899" spans="1:19" ht="13.5" thickBot="1">
      <c r="A1899" s="701" t="s">
        <v>1128</v>
      </c>
      <c r="Q1899" s="672"/>
      <c r="R1899" s="672"/>
      <c r="S1899" s="672"/>
    </row>
    <row r="1900" spans="1:19">
      <c r="A1900" s="701" t="s">
        <v>1128</v>
      </c>
      <c r="C1900" s="176" t="s">
        <v>645</v>
      </c>
      <c r="D1900" s="212" t="str">
        <f>+QPS!C139</f>
        <v>4.01.01.04</v>
      </c>
      <c r="E1900" s="2282" t="str">
        <f>+QPS!G139</f>
        <v>Variador de frecuencia de 480V, 3F, 60Hz.
TAG: 1760-VF-15074</v>
      </c>
      <c r="F1900" s="2282"/>
      <c r="G1900" s="2282"/>
      <c r="H1900" s="2282"/>
      <c r="I1900" s="2282"/>
      <c r="J1900" s="2282"/>
      <c r="K1900" s="2283"/>
      <c r="Q1900" s="672">
        <f>QPS!V139</f>
        <v>592.56719999999996</v>
      </c>
      <c r="R1900" s="672">
        <f>SUM(P1900:P1914)</f>
        <v>592.56719999999996</v>
      </c>
      <c r="S1900" s="672">
        <f>Q1900-R1900</f>
        <v>0</v>
      </c>
    </row>
    <row r="1901" spans="1:19">
      <c r="A1901" s="701" t="s">
        <v>1128</v>
      </c>
      <c r="C1901" s="181" t="s">
        <v>646</v>
      </c>
      <c r="D1901" s="720" t="s">
        <v>675</v>
      </c>
      <c r="E1901" s="207" t="s">
        <v>648</v>
      </c>
      <c r="F1901" s="208">
        <v>0.5</v>
      </c>
      <c r="G1901" s="207" t="s">
        <v>649</v>
      </c>
      <c r="H1901" s="209">
        <f>F1901</f>
        <v>0.5</v>
      </c>
      <c r="I1901" s="210"/>
      <c r="J1901" s="211" t="s">
        <v>676</v>
      </c>
      <c r="K1901" s="182">
        <f>+K1907+K1913</f>
        <v>592.56719999999996</v>
      </c>
      <c r="Q1901" s="672"/>
      <c r="R1901" s="672"/>
      <c r="S1901" s="672"/>
    </row>
    <row r="1902" spans="1:19" ht="13.5" thickBot="1">
      <c r="A1902" s="701" t="s">
        <v>1128</v>
      </c>
      <c r="C1902" s="183" t="s">
        <v>651</v>
      </c>
      <c r="D1902" s="721" t="s">
        <v>652</v>
      </c>
      <c r="E1902" s="184"/>
      <c r="F1902" s="185"/>
      <c r="G1902" s="186" t="s">
        <v>44</v>
      </c>
      <c r="H1902" s="186" t="s">
        <v>653</v>
      </c>
      <c r="I1902" s="186" t="s">
        <v>39</v>
      </c>
      <c r="J1902" s="186" t="s">
        <v>654</v>
      </c>
      <c r="K1902" s="187" t="s">
        <v>655</v>
      </c>
      <c r="Q1902" s="672"/>
      <c r="R1902" s="672"/>
      <c r="S1902" s="672"/>
    </row>
    <row r="1903" spans="1:19" ht="13.5">
      <c r="A1903" s="701" t="s">
        <v>1128</v>
      </c>
      <c r="C1903" s="194"/>
      <c r="D1903" s="722" t="s">
        <v>656</v>
      </c>
      <c r="E1903" s="189"/>
      <c r="G1903" s="195"/>
      <c r="H1903" s="189"/>
      <c r="I1903" s="189"/>
      <c r="J1903" s="189"/>
      <c r="K1903" s="198"/>
      <c r="Q1903" s="672"/>
      <c r="R1903" s="672"/>
      <c r="S1903" s="672"/>
    </row>
    <row r="1904" spans="1:19" ht="13.5">
      <c r="A1904" s="702" t="s">
        <v>204</v>
      </c>
      <c r="B1904" t="s">
        <v>656</v>
      </c>
      <c r="C1904" s="188" t="s">
        <v>657</v>
      </c>
      <c r="D1904" s="699" t="s">
        <v>658</v>
      </c>
      <c r="E1904" s="189"/>
      <c r="G1904" s="190" t="s">
        <v>659</v>
      </c>
      <c r="H1904" s="191">
        <v>0.1</v>
      </c>
      <c r="I1904" s="191">
        <f>H1904*8/$F$1901</f>
        <v>1.6</v>
      </c>
      <c r="J1904" s="192">
        <v>10.89</v>
      </c>
      <c r="K1904" s="193">
        <f>I1904*J1904</f>
        <v>17.424000000000003</v>
      </c>
      <c r="M1904" s="205">
        <v>1</v>
      </c>
      <c r="N1904" t="s">
        <v>414</v>
      </c>
      <c r="O1904" s="205">
        <f>I1904*M1904</f>
        <v>1.6</v>
      </c>
      <c r="P1904" s="706">
        <f>O1904*J1904</f>
        <v>17.424000000000003</v>
      </c>
      <c r="Q1904" s="672"/>
      <c r="R1904" s="672"/>
      <c r="S1904" s="672"/>
    </row>
    <row r="1905" spans="1:19" ht="13.5">
      <c r="A1905" s="702" t="s">
        <v>204</v>
      </c>
      <c r="B1905" t="s">
        <v>656</v>
      </c>
      <c r="C1905" s="188"/>
      <c r="D1905" s="699" t="s">
        <v>668</v>
      </c>
      <c r="E1905" s="189"/>
      <c r="G1905" s="190" t="s">
        <v>659</v>
      </c>
      <c r="H1905" s="191">
        <v>2</v>
      </c>
      <c r="I1905" s="191">
        <f t="shared" ref="I1905:I1906" si="117">H1905*8/$F$1901</f>
        <v>32</v>
      </c>
      <c r="J1905" s="192">
        <v>10.08</v>
      </c>
      <c r="K1905" s="193">
        <f>I1905*J1905</f>
        <v>322.56</v>
      </c>
      <c r="M1905" s="205">
        <v>1</v>
      </c>
      <c r="N1905" t="s">
        <v>414</v>
      </c>
      <c r="O1905" s="205">
        <f>I1905*M1905</f>
        <v>32</v>
      </c>
      <c r="P1905" s="706">
        <f>O1905*J1905</f>
        <v>322.56</v>
      </c>
      <c r="Q1905" s="672"/>
      <c r="R1905" s="672"/>
      <c r="S1905" s="672"/>
    </row>
    <row r="1906" spans="1:19" ht="13.5">
      <c r="A1906" s="702" t="s">
        <v>204</v>
      </c>
      <c r="B1906" t="s">
        <v>656</v>
      </c>
      <c r="C1906" s="188" t="s">
        <v>660</v>
      </c>
      <c r="D1906" s="699" t="s">
        <v>661</v>
      </c>
      <c r="E1906" s="189"/>
      <c r="G1906" s="190" t="s">
        <v>659</v>
      </c>
      <c r="H1906" s="191">
        <v>1</v>
      </c>
      <c r="I1906" s="191">
        <f t="shared" si="117"/>
        <v>16</v>
      </c>
      <c r="J1906" s="192">
        <v>6.88</v>
      </c>
      <c r="K1906" s="193">
        <f>I1906*J1906</f>
        <v>110.08</v>
      </c>
      <c r="M1906" s="205">
        <v>1</v>
      </c>
      <c r="N1906" t="s">
        <v>414</v>
      </c>
      <c r="O1906" s="205">
        <f>I1906*M1906</f>
        <v>16</v>
      </c>
      <c r="P1906" s="706">
        <f>O1906*J1906</f>
        <v>110.08</v>
      </c>
      <c r="Q1906" s="672"/>
      <c r="R1906" s="672"/>
      <c r="S1906" s="672"/>
    </row>
    <row r="1907" spans="1:19" ht="13.5">
      <c r="A1907" s="701" t="s">
        <v>1128</v>
      </c>
      <c r="C1907" s="194"/>
      <c r="D1907" s="723"/>
      <c r="E1907" s="189"/>
      <c r="G1907" s="195"/>
      <c r="H1907" s="189"/>
      <c r="I1907" s="189"/>
      <c r="J1907" s="196"/>
      <c r="K1907" s="197">
        <f>SUM(K1904:K1906)</f>
        <v>450.06399999999996</v>
      </c>
      <c r="Q1907" s="672"/>
      <c r="R1907" s="672"/>
      <c r="S1907" s="672"/>
    </row>
    <row r="1908" spans="1:19" ht="13.5">
      <c r="A1908" s="701" t="s">
        <v>1128</v>
      </c>
      <c r="C1908" s="194"/>
      <c r="D1908" s="722" t="s">
        <v>662</v>
      </c>
      <c r="E1908" s="189"/>
      <c r="G1908" s="195"/>
      <c r="H1908" s="189"/>
      <c r="I1908" s="189"/>
      <c r="J1908" s="189"/>
      <c r="K1908" s="198"/>
      <c r="Q1908" s="672"/>
      <c r="R1908" s="672"/>
      <c r="S1908" s="672"/>
    </row>
    <row r="1909" spans="1:19" ht="25.5">
      <c r="A1909" s="702" t="s">
        <v>204</v>
      </c>
      <c r="B1909" t="s">
        <v>662</v>
      </c>
      <c r="C1909" s="188" t="s">
        <v>663</v>
      </c>
      <c r="D1909" s="699" t="s">
        <v>664</v>
      </c>
      <c r="E1909" s="189"/>
      <c r="G1909" s="190" t="s">
        <v>665</v>
      </c>
      <c r="H1909" s="189"/>
      <c r="I1909" s="191">
        <v>5</v>
      </c>
      <c r="J1909" s="192">
        <f>K1907</f>
        <v>450.06399999999996</v>
      </c>
      <c r="K1909" s="193">
        <f>I1909*J1909/100</f>
        <v>22.503199999999996</v>
      </c>
      <c r="M1909" s="205">
        <v>1</v>
      </c>
      <c r="N1909" t="s">
        <v>414</v>
      </c>
      <c r="O1909" s="205">
        <f>I1909*M1909</f>
        <v>5</v>
      </c>
      <c r="P1909" s="706">
        <f>O1909*J1909/100</f>
        <v>22.503199999999996</v>
      </c>
      <c r="Q1909" s="672"/>
      <c r="R1909" s="672"/>
      <c r="S1909" s="672"/>
    </row>
    <row r="1910" spans="1:19" ht="13.5">
      <c r="A1910" s="702" t="s">
        <v>204</v>
      </c>
      <c r="B1910" t="s">
        <v>662</v>
      </c>
      <c r="C1910" s="188"/>
      <c r="D1910" s="724" t="s">
        <v>831</v>
      </c>
      <c r="E1910" s="189"/>
      <c r="G1910" s="190" t="s">
        <v>666</v>
      </c>
      <c r="H1910" s="191">
        <v>1</v>
      </c>
      <c r="I1910" s="191">
        <f>H1910*8/$H$1901</f>
        <v>16</v>
      </c>
      <c r="J1910" s="192">
        <f>+J1895</f>
        <v>1.5</v>
      </c>
      <c r="K1910" s="193">
        <f>I1910*J1910</f>
        <v>24</v>
      </c>
      <c r="M1910" s="205">
        <v>1</v>
      </c>
      <c r="N1910" t="s">
        <v>414</v>
      </c>
      <c r="O1910" s="205">
        <f>I1910*M1910</f>
        <v>16</v>
      </c>
      <c r="P1910" s="706">
        <f>O1910*J1910</f>
        <v>24</v>
      </c>
      <c r="Q1910" s="672"/>
      <c r="R1910" s="672"/>
      <c r="S1910" s="672"/>
    </row>
    <row r="1911" spans="1:19" ht="13.5">
      <c r="A1911" s="702" t="s">
        <v>204</v>
      </c>
      <c r="B1911" t="s">
        <v>662</v>
      </c>
      <c r="C1911" s="188"/>
      <c r="D1911" s="724" t="s">
        <v>848</v>
      </c>
      <c r="E1911" s="189"/>
      <c r="G1911" s="190" t="s">
        <v>666</v>
      </c>
      <c r="H1911" s="191">
        <v>1</v>
      </c>
      <c r="I1911" s="191">
        <f t="shared" ref="I1911:I1912" si="118">H1911*8/$H$1901</f>
        <v>16</v>
      </c>
      <c r="J1911" s="192">
        <f>+J1896</f>
        <v>4.5</v>
      </c>
      <c r="K1911" s="193">
        <f>I1911*J1911</f>
        <v>72</v>
      </c>
      <c r="M1911" s="205">
        <v>1</v>
      </c>
      <c r="N1911" t="s">
        <v>414</v>
      </c>
      <c r="O1911" s="205">
        <f>I1911*M1911</f>
        <v>16</v>
      </c>
      <c r="P1911" s="706">
        <f>O1911*J1911</f>
        <v>72</v>
      </c>
      <c r="Q1911" s="672"/>
      <c r="R1911" s="672"/>
      <c r="S1911" s="672"/>
    </row>
    <row r="1912" spans="1:19" ht="13.5">
      <c r="A1912" s="702" t="s">
        <v>204</v>
      </c>
      <c r="B1912" t="s">
        <v>662</v>
      </c>
      <c r="C1912" s="188"/>
      <c r="D1912" s="724" t="s">
        <v>849</v>
      </c>
      <c r="E1912" s="189"/>
      <c r="G1912" s="190" t="s">
        <v>666</v>
      </c>
      <c r="H1912" s="191">
        <v>1</v>
      </c>
      <c r="I1912" s="191">
        <f t="shared" si="118"/>
        <v>16</v>
      </c>
      <c r="J1912" s="192">
        <f>+J1897</f>
        <v>1.5</v>
      </c>
      <c r="K1912" s="193">
        <f>I1912*J1912</f>
        <v>24</v>
      </c>
      <c r="M1912" s="205">
        <v>1</v>
      </c>
      <c r="N1912" t="s">
        <v>414</v>
      </c>
      <c r="O1912" s="205">
        <f>I1912*M1912</f>
        <v>16</v>
      </c>
      <c r="P1912" s="706">
        <f>O1912*J1912</f>
        <v>24</v>
      </c>
      <c r="Q1912" s="672"/>
      <c r="R1912" s="672"/>
      <c r="S1912" s="672"/>
    </row>
    <row r="1913" spans="1:19" ht="14.25" thickBot="1">
      <c r="A1913" s="701" t="s">
        <v>1128</v>
      </c>
      <c r="C1913" s="199"/>
      <c r="D1913" s="725"/>
      <c r="E1913" s="200"/>
      <c r="F1913" s="201"/>
      <c r="G1913" s="206"/>
      <c r="H1913" s="200"/>
      <c r="I1913" s="200"/>
      <c r="J1913" s="202"/>
      <c r="K1913" s="203">
        <f>SUM(K1909:K1912)</f>
        <v>142.50319999999999</v>
      </c>
      <c r="Q1913" s="672"/>
      <c r="R1913" s="672"/>
      <c r="S1913" s="672"/>
    </row>
    <row r="1914" spans="1:19" ht="13.5" thickBot="1">
      <c r="A1914" s="701" t="s">
        <v>1128</v>
      </c>
      <c r="Q1914" s="672"/>
      <c r="R1914" s="672"/>
      <c r="S1914" s="672"/>
    </row>
    <row r="1915" spans="1:19">
      <c r="A1915" s="701" t="s">
        <v>1128</v>
      </c>
      <c r="C1915" s="176" t="s">
        <v>645</v>
      </c>
      <c r="D1915" s="212" t="str">
        <f>+QPS!C140</f>
        <v>4.01.01.05</v>
      </c>
      <c r="E1915" s="2282" t="str">
        <f>+QPS!G140</f>
        <v>Variador de frecuencia de 480V, 3F, 60Hz.
TAG: 1760-VF-15078</v>
      </c>
      <c r="F1915" s="2282"/>
      <c r="G1915" s="2282"/>
      <c r="H1915" s="2282"/>
      <c r="I1915" s="2282"/>
      <c r="J1915" s="2282"/>
      <c r="K1915" s="2283"/>
      <c r="Q1915" s="672">
        <f>QPS!V140</f>
        <v>592.56719999999996</v>
      </c>
      <c r="R1915" s="672">
        <f>SUM(P1915:P1929)</f>
        <v>592.56719999999996</v>
      </c>
      <c r="S1915" s="672">
        <f>Q1915-R1915</f>
        <v>0</v>
      </c>
    </row>
    <row r="1916" spans="1:19">
      <c r="A1916" s="701" t="s">
        <v>1128</v>
      </c>
      <c r="C1916" s="181" t="s">
        <v>646</v>
      </c>
      <c r="D1916" s="720" t="s">
        <v>675</v>
      </c>
      <c r="E1916" s="207" t="s">
        <v>648</v>
      </c>
      <c r="F1916" s="208">
        <v>0.5</v>
      </c>
      <c r="G1916" s="207" t="s">
        <v>649</v>
      </c>
      <c r="H1916" s="209">
        <f>F1916</f>
        <v>0.5</v>
      </c>
      <c r="I1916" s="210"/>
      <c r="J1916" s="211" t="s">
        <v>676</v>
      </c>
      <c r="K1916" s="182">
        <f>+K1922+K1928</f>
        <v>592.56719999999996</v>
      </c>
      <c r="Q1916" s="672"/>
      <c r="R1916" s="672"/>
      <c r="S1916" s="672"/>
    </row>
    <row r="1917" spans="1:19" ht="13.5" thickBot="1">
      <c r="A1917" s="701" t="s">
        <v>1128</v>
      </c>
      <c r="C1917" s="183" t="s">
        <v>651</v>
      </c>
      <c r="D1917" s="721" t="s">
        <v>652</v>
      </c>
      <c r="E1917" s="184"/>
      <c r="F1917" s="185"/>
      <c r="G1917" s="186" t="s">
        <v>44</v>
      </c>
      <c r="H1917" s="186" t="s">
        <v>653</v>
      </c>
      <c r="I1917" s="186" t="s">
        <v>39</v>
      </c>
      <c r="J1917" s="186" t="s">
        <v>654</v>
      </c>
      <c r="K1917" s="187" t="s">
        <v>655</v>
      </c>
      <c r="Q1917" s="672"/>
      <c r="R1917" s="672"/>
      <c r="S1917" s="672"/>
    </row>
    <row r="1918" spans="1:19" ht="13.5">
      <c r="A1918" s="701" t="s">
        <v>1128</v>
      </c>
      <c r="C1918" s="194"/>
      <c r="D1918" s="722" t="s">
        <v>656</v>
      </c>
      <c r="E1918" s="189"/>
      <c r="G1918" s="195"/>
      <c r="H1918" s="189"/>
      <c r="I1918" s="189"/>
      <c r="J1918" s="189"/>
      <c r="K1918" s="198"/>
      <c r="Q1918" s="672"/>
      <c r="R1918" s="672"/>
      <c r="S1918" s="672"/>
    </row>
    <row r="1919" spans="1:19" ht="13.5">
      <c r="A1919" s="702" t="s">
        <v>265</v>
      </c>
      <c r="B1919" t="s">
        <v>656</v>
      </c>
      <c r="C1919" s="188" t="s">
        <v>657</v>
      </c>
      <c r="D1919" s="699" t="s">
        <v>658</v>
      </c>
      <c r="E1919" s="189"/>
      <c r="G1919" s="190" t="s">
        <v>659</v>
      </c>
      <c r="H1919" s="191">
        <v>0.1</v>
      </c>
      <c r="I1919" s="191">
        <f>H1919*8/$F$1916</f>
        <v>1.6</v>
      </c>
      <c r="J1919" s="192">
        <v>10.89</v>
      </c>
      <c r="K1919" s="193">
        <f>I1919*J1919</f>
        <v>17.424000000000003</v>
      </c>
      <c r="M1919" s="205">
        <v>1</v>
      </c>
      <c r="N1919" t="s">
        <v>414</v>
      </c>
      <c r="O1919" s="205">
        <f>I1919*M1919</f>
        <v>1.6</v>
      </c>
      <c r="P1919" s="706">
        <f>O1919*J1919</f>
        <v>17.424000000000003</v>
      </c>
      <c r="Q1919" s="672"/>
      <c r="R1919" s="672"/>
      <c r="S1919" s="672"/>
    </row>
    <row r="1920" spans="1:19" ht="13.5">
      <c r="A1920" s="702" t="s">
        <v>265</v>
      </c>
      <c r="B1920" t="s">
        <v>656</v>
      </c>
      <c r="C1920" s="188"/>
      <c r="D1920" s="699" t="s">
        <v>668</v>
      </c>
      <c r="E1920" s="189"/>
      <c r="G1920" s="190" t="s">
        <v>659</v>
      </c>
      <c r="H1920" s="191">
        <v>2</v>
      </c>
      <c r="I1920" s="191">
        <f t="shared" ref="I1920:I1921" si="119">H1920*8/$F$1916</f>
        <v>32</v>
      </c>
      <c r="J1920" s="192">
        <v>10.08</v>
      </c>
      <c r="K1920" s="193">
        <f>I1920*J1920</f>
        <v>322.56</v>
      </c>
      <c r="M1920" s="205">
        <v>1</v>
      </c>
      <c r="N1920" t="s">
        <v>414</v>
      </c>
      <c r="O1920" s="205">
        <f>I1920*M1920</f>
        <v>32</v>
      </c>
      <c r="P1920" s="706">
        <f>O1920*J1920</f>
        <v>322.56</v>
      </c>
      <c r="Q1920" s="672"/>
      <c r="R1920" s="672"/>
      <c r="S1920" s="672"/>
    </row>
    <row r="1921" spans="1:19" ht="13.5">
      <c r="A1921" s="702" t="s">
        <v>265</v>
      </c>
      <c r="B1921" t="s">
        <v>656</v>
      </c>
      <c r="C1921" s="188" t="s">
        <v>660</v>
      </c>
      <c r="D1921" s="699" t="s">
        <v>661</v>
      </c>
      <c r="E1921" s="189"/>
      <c r="G1921" s="190" t="s">
        <v>659</v>
      </c>
      <c r="H1921" s="191">
        <v>1</v>
      </c>
      <c r="I1921" s="191">
        <f t="shared" si="119"/>
        <v>16</v>
      </c>
      <c r="J1921" s="192">
        <v>6.88</v>
      </c>
      <c r="K1921" s="193">
        <f>I1921*J1921</f>
        <v>110.08</v>
      </c>
      <c r="M1921" s="205">
        <v>1</v>
      </c>
      <c r="N1921" t="s">
        <v>414</v>
      </c>
      <c r="O1921" s="205">
        <f>I1921*M1921</f>
        <v>16</v>
      </c>
      <c r="P1921" s="706">
        <f>O1921*J1921</f>
        <v>110.08</v>
      </c>
      <c r="Q1921" s="672"/>
      <c r="R1921" s="672"/>
      <c r="S1921" s="672"/>
    </row>
    <row r="1922" spans="1:19" ht="13.5">
      <c r="A1922" s="701" t="s">
        <v>1128</v>
      </c>
      <c r="C1922" s="194"/>
      <c r="D1922" s="723"/>
      <c r="E1922" s="189"/>
      <c r="G1922" s="195"/>
      <c r="H1922" s="189"/>
      <c r="I1922" s="189"/>
      <c r="J1922" s="196"/>
      <c r="K1922" s="197">
        <f>SUM(K1919:K1921)</f>
        <v>450.06399999999996</v>
      </c>
      <c r="Q1922" s="672"/>
      <c r="R1922" s="672"/>
      <c r="S1922" s="672"/>
    </row>
    <row r="1923" spans="1:19" ht="13.5">
      <c r="A1923" s="701" t="s">
        <v>1128</v>
      </c>
      <c r="C1923" s="194"/>
      <c r="D1923" s="722" t="s">
        <v>662</v>
      </c>
      <c r="E1923" s="189"/>
      <c r="G1923" s="195"/>
      <c r="H1923" s="189"/>
      <c r="I1923" s="189"/>
      <c r="J1923" s="189"/>
      <c r="K1923" s="198"/>
      <c r="Q1923" s="672"/>
      <c r="R1923" s="672"/>
      <c r="S1923" s="672"/>
    </row>
    <row r="1924" spans="1:19" ht="25.5">
      <c r="A1924" s="702" t="s">
        <v>265</v>
      </c>
      <c r="B1924" t="s">
        <v>662</v>
      </c>
      <c r="C1924" s="188" t="s">
        <v>663</v>
      </c>
      <c r="D1924" s="699" t="s">
        <v>664</v>
      </c>
      <c r="E1924" s="189"/>
      <c r="G1924" s="190" t="s">
        <v>665</v>
      </c>
      <c r="H1924" s="189"/>
      <c r="I1924" s="191">
        <v>5</v>
      </c>
      <c r="J1924" s="192">
        <f>K1922</f>
        <v>450.06399999999996</v>
      </c>
      <c r="K1924" s="193">
        <f>I1924*J1924/100</f>
        <v>22.503199999999996</v>
      </c>
      <c r="M1924" s="205">
        <v>1</v>
      </c>
      <c r="N1924" t="s">
        <v>414</v>
      </c>
      <c r="O1924" s="205">
        <f>I1924*M1924</f>
        <v>5</v>
      </c>
      <c r="P1924" s="706">
        <f>O1924*J1924/100</f>
        <v>22.503199999999996</v>
      </c>
      <c r="Q1924" s="672"/>
      <c r="R1924" s="672"/>
      <c r="S1924" s="672"/>
    </row>
    <row r="1925" spans="1:19" ht="13.5">
      <c r="A1925" s="702" t="s">
        <v>265</v>
      </c>
      <c r="B1925" t="s">
        <v>662</v>
      </c>
      <c r="C1925" s="188"/>
      <c r="D1925" s="724" t="s">
        <v>831</v>
      </c>
      <c r="E1925" s="189"/>
      <c r="G1925" s="190" t="s">
        <v>666</v>
      </c>
      <c r="H1925" s="191">
        <v>1</v>
      </c>
      <c r="I1925" s="191">
        <f>H1925*8/$H$1916</f>
        <v>16</v>
      </c>
      <c r="J1925" s="192">
        <f>+J1910</f>
        <v>1.5</v>
      </c>
      <c r="K1925" s="193">
        <f>I1925*J1925</f>
        <v>24</v>
      </c>
      <c r="M1925" s="205">
        <v>1</v>
      </c>
      <c r="N1925" t="s">
        <v>414</v>
      </c>
      <c r="O1925" s="205">
        <f>I1925*M1925</f>
        <v>16</v>
      </c>
      <c r="P1925" s="706">
        <f>O1925*J1925</f>
        <v>24</v>
      </c>
      <c r="Q1925" s="672"/>
      <c r="R1925" s="672"/>
      <c r="S1925" s="672"/>
    </row>
    <row r="1926" spans="1:19" ht="13.5">
      <c r="A1926" s="702" t="s">
        <v>265</v>
      </c>
      <c r="B1926" t="s">
        <v>662</v>
      </c>
      <c r="C1926" s="188"/>
      <c r="D1926" s="724" t="s">
        <v>848</v>
      </c>
      <c r="E1926" s="189"/>
      <c r="G1926" s="190" t="s">
        <v>666</v>
      </c>
      <c r="H1926" s="191">
        <v>1</v>
      </c>
      <c r="I1926" s="191">
        <f t="shared" ref="I1926:I1927" si="120">H1926*8/$H$1916</f>
        <v>16</v>
      </c>
      <c r="J1926" s="192">
        <f>+J1911</f>
        <v>4.5</v>
      </c>
      <c r="K1926" s="193">
        <f>I1926*J1926</f>
        <v>72</v>
      </c>
      <c r="M1926" s="205">
        <v>1</v>
      </c>
      <c r="N1926" t="s">
        <v>414</v>
      </c>
      <c r="O1926" s="205">
        <f>I1926*M1926</f>
        <v>16</v>
      </c>
      <c r="P1926" s="706">
        <f>O1926*J1926</f>
        <v>72</v>
      </c>
      <c r="Q1926" s="672"/>
      <c r="R1926" s="672"/>
      <c r="S1926" s="672"/>
    </row>
    <row r="1927" spans="1:19" ht="13.5">
      <c r="A1927" s="702" t="s">
        <v>265</v>
      </c>
      <c r="B1927" t="s">
        <v>662</v>
      </c>
      <c r="C1927" s="188"/>
      <c r="D1927" s="724" t="s">
        <v>849</v>
      </c>
      <c r="E1927" s="189"/>
      <c r="G1927" s="190" t="s">
        <v>666</v>
      </c>
      <c r="H1927" s="191">
        <v>1</v>
      </c>
      <c r="I1927" s="191">
        <f t="shared" si="120"/>
        <v>16</v>
      </c>
      <c r="J1927" s="192">
        <f>+J1912</f>
        <v>1.5</v>
      </c>
      <c r="K1927" s="193">
        <f>I1927*J1927</f>
        <v>24</v>
      </c>
      <c r="M1927" s="205">
        <v>1</v>
      </c>
      <c r="N1927" t="s">
        <v>414</v>
      </c>
      <c r="O1927" s="205">
        <f>I1927*M1927</f>
        <v>16</v>
      </c>
      <c r="P1927" s="706">
        <f>O1927*J1927</f>
        <v>24</v>
      </c>
      <c r="Q1927" s="672"/>
      <c r="R1927" s="672"/>
      <c r="S1927" s="672"/>
    </row>
    <row r="1928" spans="1:19" ht="14.25" thickBot="1">
      <c r="A1928" s="701" t="s">
        <v>1128</v>
      </c>
      <c r="C1928" s="199"/>
      <c r="D1928" s="725"/>
      <c r="E1928" s="200"/>
      <c r="F1928" s="201"/>
      <c r="G1928" s="206"/>
      <c r="H1928" s="200"/>
      <c r="I1928" s="200"/>
      <c r="J1928" s="202"/>
      <c r="K1928" s="203">
        <f>SUM(K1924:K1927)</f>
        <v>142.50319999999999</v>
      </c>
      <c r="Q1928" s="672"/>
      <c r="R1928" s="672"/>
      <c r="S1928" s="672"/>
    </row>
    <row r="1929" spans="1:19" ht="13.5" thickBot="1">
      <c r="A1929" s="701" t="s">
        <v>1128</v>
      </c>
      <c r="Q1929" s="672"/>
      <c r="R1929" s="672"/>
      <c r="S1929" s="672"/>
    </row>
    <row r="1930" spans="1:19">
      <c r="A1930" s="701" t="s">
        <v>1128</v>
      </c>
      <c r="C1930" s="176" t="s">
        <v>645</v>
      </c>
      <c r="D1930" s="212" t="str">
        <f>+QPS!C141</f>
        <v>4.01.01.06</v>
      </c>
      <c r="E1930" s="2282" t="str">
        <f>+QPS!G141</f>
        <v>Reactor de carga para variador de velocidad 
TAG: 1760-XL-15071</v>
      </c>
      <c r="F1930" s="2282"/>
      <c r="G1930" s="2282"/>
      <c r="H1930" s="2282"/>
      <c r="I1930" s="2282"/>
      <c r="J1930" s="2282"/>
      <c r="K1930" s="2283"/>
      <c r="Q1930" s="672">
        <f>QPS!V141</f>
        <v>70.537199999999999</v>
      </c>
      <c r="R1930" s="672">
        <f>SUM(P1930:P1944)</f>
        <v>70.537199999999999</v>
      </c>
      <c r="S1930" s="672">
        <f>Q1930-R1930</f>
        <v>0</v>
      </c>
    </row>
    <row r="1931" spans="1:19">
      <c r="A1931" s="701" t="s">
        <v>1128</v>
      </c>
      <c r="C1931" s="181" t="s">
        <v>646</v>
      </c>
      <c r="D1931" s="720" t="s">
        <v>675</v>
      </c>
      <c r="E1931" s="207" t="s">
        <v>648</v>
      </c>
      <c r="F1931" s="208">
        <v>3</v>
      </c>
      <c r="G1931" s="207" t="s">
        <v>649</v>
      </c>
      <c r="H1931" s="209">
        <f>F1931</f>
        <v>3</v>
      </c>
      <c r="I1931" s="210"/>
      <c r="J1931" s="211" t="s">
        <v>676</v>
      </c>
      <c r="K1931" s="182">
        <f>+K1937+K1943</f>
        <v>70.537199999999999</v>
      </c>
      <c r="Q1931" s="672"/>
      <c r="R1931" s="672"/>
      <c r="S1931" s="672"/>
    </row>
    <row r="1932" spans="1:19" ht="13.5" thickBot="1">
      <c r="A1932" s="701" t="s">
        <v>1128</v>
      </c>
      <c r="C1932" s="183" t="s">
        <v>651</v>
      </c>
      <c r="D1932" s="721" t="s">
        <v>652</v>
      </c>
      <c r="E1932" s="184"/>
      <c r="F1932" s="185"/>
      <c r="G1932" s="186" t="s">
        <v>44</v>
      </c>
      <c r="H1932" s="186" t="s">
        <v>653</v>
      </c>
      <c r="I1932" s="186" t="s">
        <v>39</v>
      </c>
      <c r="J1932" s="186" t="s">
        <v>654</v>
      </c>
      <c r="K1932" s="187" t="s">
        <v>655</v>
      </c>
      <c r="Q1932" s="672"/>
      <c r="R1932" s="672"/>
      <c r="S1932" s="672"/>
    </row>
    <row r="1933" spans="1:19" ht="13.5">
      <c r="A1933" s="701" t="s">
        <v>1128</v>
      </c>
      <c r="C1933" s="194"/>
      <c r="D1933" s="722" t="s">
        <v>656</v>
      </c>
      <c r="E1933" s="189"/>
      <c r="G1933" s="195"/>
      <c r="H1933" s="189"/>
      <c r="I1933" s="189"/>
      <c r="J1933" s="189"/>
      <c r="K1933" s="198"/>
      <c r="Q1933" s="672"/>
      <c r="R1933" s="672"/>
      <c r="S1933" s="672"/>
    </row>
    <row r="1934" spans="1:19" ht="13.5">
      <c r="A1934" s="702" t="s">
        <v>266</v>
      </c>
      <c r="B1934" t="s">
        <v>656</v>
      </c>
      <c r="C1934" s="188" t="s">
        <v>657</v>
      </c>
      <c r="D1934" s="699" t="s">
        <v>658</v>
      </c>
      <c r="E1934" s="189"/>
      <c r="G1934" s="190" t="s">
        <v>659</v>
      </c>
      <c r="H1934" s="191">
        <v>0.1</v>
      </c>
      <c r="I1934" s="191">
        <f>H1934*8/$F$1931</f>
        <v>0.26666666666666666</v>
      </c>
      <c r="J1934" s="192">
        <v>10.89</v>
      </c>
      <c r="K1934" s="193">
        <f>I1934*J1934</f>
        <v>2.9039999999999999</v>
      </c>
      <c r="M1934" s="205">
        <v>1</v>
      </c>
      <c r="N1934" t="s">
        <v>414</v>
      </c>
      <c r="O1934" s="205">
        <f>I1934*M1934</f>
        <v>0.26666666666666666</v>
      </c>
      <c r="P1934" s="706">
        <f>O1934*J1934</f>
        <v>2.9039999999999999</v>
      </c>
      <c r="Q1934" s="672"/>
      <c r="R1934" s="672"/>
      <c r="S1934" s="672"/>
    </row>
    <row r="1935" spans="1:19" ht="13.5">
      <c r="A1935" s="702" t="s">
        <v>266</v>
      </c>
      <c r="B1935" t="s">
        <v>656</v>
      </c>
      <c r="C1935" s="188"/>
      <c r="D1935" s="699" t="s">
        <v>668</v>
      </c>
      <c r="E1935" s="189"/>
      <c r="G1935" s="190" t="s">
        <v>659</v>
      </c>
      <c r="H1935" s="191">
        <v>1</v>
      </c>
      <c r="I1935" s="191">
        <f t="shared" ref="I1935:I1936" si="121">H1935*8/$F$1931</f>
        <v>2.6666666666666665</v>
      </c>
      <c r="J1935" s="192">
        <v>10.08</v>
      </c>
      <c r="K1935" s="193">
        <f>I1935*J1935</f>
        <v>26.88</v>
      </c>
      <c r="M1935" s="205">
        <v>1</v>
      </c>
      <c r="N1935" t="s">
        <v>414</v>
      </c>
      <c r="O1935" s="205">
        <f>I1935*M1935</f>
        <v>2.6666666666666665</v>
      </c>
      <c r="P1935" s="706">
        <f>O1935*J1935</f>
        <v>26.88</v>
      </c>
      <c r="Q1935" s="672"/>
      <c r="R1935" s="672"/>
      <c r="S1935" s="672"/>
    </row>
    <row r="1936" spans="1:19" ht="13.5">
      <c r="A1936" s="702" t="s">
        <v>266</v>
      </c>
      <c r="B1936" t="s">
        <v>656</v>
      </c>
      <c r="C1936" s="188" t="s">
        <v>660</v>
      </c>
      <c r="D1936" s="699" t="s">
        <v>661</v>
      </c>
      <c r="E1936" s="189"/>
      <c r="G1936" s="190" t="s">
        <v>659</v>
      </c>
      <c r="H1936" s="191">
        <v>1</v>
      </c>
      <c r="I1936" s="191">
        <f t="shared" si="121"/>
        <v>2.6666666666666665</v>
      </c>
      <c r="J1936" s="192">
        <v>6.88</v>
      </c>
      <c r="K1936" s="193">
        <f>I1936*J1936</f>
        <v>18.346666666666664</v>
      </c>
      <c r="M1936" s="205">
        <v>1</v>
      </c>
      <c r="N1936" t="s">
        <v>414</v>
      </c>
      <c r="O1936" s="205">
        <f>I1936*M1936</f>
        <v>2.6666666666666665</v>
      </c>
      <c r="P1936" s="706">
        <f>O1936*J1936</f>
        <v>18.346666666666664</v>
      </c>
      <c r="Q1936" s="672"/>
      <c r="R1936" s="672"/>
      <c r="S1936" s="672"/>
    </row>
    <row r="1937" spans="1:19" ht="13.5">
      <c r="A1937" s="701" t="s">
        <v>1128</v>
      </c>
      <c r="C1937" s="194"/>
      <c r="D1937" s="723"/>
      <c r="E1937" s="189"/>
      <c r="G1937" s="195"/>
      <c r="H1937" s="189"/>
      <c r="I1937" s="189"/>
      <c r="J1937" s="196"/>
      <c r="K1937" s="197">
        <f>SUM(K1934:K1936)</f>
        <v>48.130666666666663</v>
      </c>
      <c r="Q1937" s="672"/>
      <c r="R1937" s="672"/>
      <c r="S1937" s="672"/>
    </row>
    <row r="1938" spans="1:19" ht="13.5">
      <c r="A1938" s="701" t="s">
        <v>1128</v>
      </c>
      <c r="C1938" s="194"/>
      <c r="D1938" s="722" t="s">
        <v>662</v>
      </c>
      <c r="E1938" s="189"/>
      <c r="G1938" s="195"/>
      <c r="H1938" s="189"/>
      <c r="I1938" s="189"/>
      <c r="J1938" s="189"/>
      <c r="K1938" s="198"/>
      <c r="Q1938" s="672"/>
      <c r="R1938" s="672"/>
      <c r="S1938" s="672"/>
    </row>
    <row r="1939" spans="1:19" ht="25.5">
      <c r="A1939" s="702" t="s">
        <v>266</v>
      </c>
      <c r="B1939" t="s">
        <v>662</v>
      </c>
      <c r="C1939" s="188" t="s">
        <v>663</v>
      </c>
      <c r="D1939" s="699" t="s">
        <v>664</v>
      </c>
      <c r="E1939" s="189"/>
      <c r="G1939" s="190" t="s">
        <v>665</v>
      </c>
      <c r="H1939" s="189"/>
      <c r="I1939" s="191">
        <v>5</v>
      </c>
      <c r="J1939" s="192">
        <f>K1937</f>
        <v>48.130666666666663</v>
      </c>
      <c r="K1939" s="193">
        <f>I1939*J1939/100</f>
        <v>2.406533333333333</v>
      </c>
      <c r="M1939" s="205">
        <v>1</v>
      </c>
      <c r="N1939" t="s">
        <v>414</v>
      </c>
      <c r="O1939" s="205">
        <f>I1939*M1939</f>
        <v>5</v>
      </c>
      <c r="P1939" s="706">
        <f>O1939*J1939/100</f>
        <v>2.406533333333333</v>
      </c>
      <c r="Q1939" s="672"/>
      <c r="R1939" s="672"/>
      <c r="S1939" s="672"/>
    </row>
    <row r="1940" spans="1:19" ht="13.5">
      <c r="A1940" s="702" t="s">
        <v>266</v>
      </c>
      <c r="B1940" t="s">
        <v>662</v>
      </c>
      <c r="C1940" s="188"/>
      <c r="D1940" s="724" t="s">
        <v>831</v>
      </c>
      <c r="E1940" s="189"/>
      <c r="G1940" s="190" t="s">
        <v>666</v>
      </c>
      <c r="H1940" s="191">
        <v>1</v>
      </c>
      <c r="I1940" s="191">
        <f>H1940*8/$H$1931</f>
        <v>2.6666666666666665</v>
      </c>
      <c r="J1940" s="192">
        <f>+J1925</f>
        <v>1.5</v>
      </c>
      <c r="K1940" s="193">
        <f>I1940*J1940</f>
        <v>4</v>
      </c>
      <c r="M1940" s="205">
        <v>1</v>
      </c>
      <c r="N1940" t="s">
        <v>414</v>
      </c>
      <c r="O1940" s="205">
        <f>I1940*M1940</f>
        <v>2.6666666666666665</v>
      </c>
      <c r="P1940" s="706">
        <f>O1940*J1940</f>
        <v>4</v>
      </c>
      <c r="Q1940" s="672"/>
      <c r="R1940" s="672"/>
      <c r="S1940" s="672"/>
    </row>
    <row r="1941" spans="1:19" ht="13.5">
      <c r="A1941" s="702" t="s">
        <v>266</v>
      </c>
      <c r="B1941" t="s">
        <v>662</v>
      </c>
      <c r="C1941" s="188"/>
      <c r="D1941" s="724" t="s">
        <v>848</v>
      </c>
      <c r="E1941" s="189"/>
      <c r="G1941" s="190" t="s">
        <v>666</v>
      </c>
      <c r="H1941" s="191">
        <v>1</v>
      </c>
      <c r="I1941" s="191">
        <f t="shared" ref="I1941:I1942" si="122">H1941*8/$H$1931</f>
        <v>2.6666666666666665</v>
      </c>
      <c r="J1941" s="192">
        <f>+J1926</f>
        <v>4.5</v>
      </c>
      <c r="K1941" s="193">
        <f>I1941*J1941</f>
        <v>12</v>
      </c>
      <c r="M1941" s="205">
        <v>1</v>
      </c>
      <c r="N1941" t="s">
        <v>414</v>
      </c>
      <c r="O1941" s="205">
        <f>I1941*M1941</f>
        <v>2.6666666666666665</v>
      </c>
      <c r="P1941" s="706">
        <f>O1941*J1941</f>
        <v>12</v>
      </c>
      <c r="Q1941" s="672"/>
      <c r="R1941" s="672"/>
      <c r="S1941" s="672"/>
    </row>
    <row r="1942" spans="1:19" ht="13.5">
      <c r="A1942" s="702" t="s">
        <v>266</v>
      </c>
      <c r="B1942" t="s">
        <v>662</v>
      </c>
      <c r="C1942" s="188"/>
      <c r="D1942" s="724" t="s">
        <v>849</v>
      </c>
      <c r="E1942" s="189"/>
      <c r="G1942" s="190" t="s">
        <v>666</v>
      </c>
      <c r="H1942" s="191">
        <v>1</v>
      </c>
      <c r="I1942" s="191">
        <f t="shared" si="122"/>
        <v>2.6666666666666665</v>
      </c>
      <c r="J1942" s="192">
        <f>+J1927</f>
        <v>1.5</v>
      </c>
      <c r="K1942" s="193">
        <f>I1942*J1942</f>
        <v>4</v>
      </c>
      <c r="M1942" s="205">
        <v>1</v>
      </c>
      <c r="N1942" t="s">
        <v>414</v>
      </c>
      <c r="O1942" s="205">
        <f>I1942*M1942</f>
        <v>2.6666666666666665</v>
      </c>
      <c r="P1942" s="706">
        <f>O1942*J1942</f>
        <v>4</v>
      </c>
      <c r="Q1942" s="672"/>
      <c r="R1942" s="672"/>
      <c r="S1942" s="672"/>
    </row>
    <row r="1943" spans="1:19" ht="14.25" thickBot="1">
      <c r="A1943" s="701" t="s">
        <v>1128</v>
      </c>
      <c r="C1943" s="199"/>
      <c r="D1943" s="725"/>
      <c r="E1943" s="200"/>
      <c r="F1943" s="201"/>
      <c r="G1943" s="206"/>
      <c r="H1943" s="200"/>
      <c r="I1943" s="200"/>
      <c r="J1943" s="202"/>
      <c r="K1943" s="203">
        <f>SUM(K1939:K1942)</f>
        <v>22.406533333333332</v>
      </c>
      <c r="Q1943" s="672"/>
      <c r="R1943" s="672"/>
      <c r="S1943" s="672"/>
    </row>
    <row r="1944" spans="1:19" ht="13.5" thickBot="1">
      <c r="A1944" s="701" t="s">
        <v>1128</v>
      </c>
      <c r="Q1944" s="672"/>
      <c r="R1944" s="672"/>
      <c r="S1944" s="672"/>
    </row>
    <row r="1945" spans="1:19">
      <c r="A1945" s="701" t="s">
        <v>1128</v>
      </c>
      <c r="C1945" s="176" t="s">
        <v>645</v>
      </c>
      <c r="D1945" s="212" t="str">
        <f>+QPS!C142</f>
        <v>4.01.01.07</v>
      </c>
      <c r="E1945" s="2282" t="str">
        <f>+QPS!G142</f>
        <v>Reactor de carga para variador de velocidad 
TAG: 1760-XL-15072</v>
      </c>
      <c r="F1945" s="2282"/>
      <c r="G1945" s="2282"/>
      <c r="H1945" s="2282"/>
      <c r="I1945" s="2282"/>
      <c r="J1945" s="2282"/>
      <c r="K1945" s="2283"/>
      <c r="Q1945" s="672">
        <f>QPS!V142</f>
        <v>70.537199999999999</v>
      </c>
      <c r="R1945" s="672">
        <f>SUM(P1945:P1959)</f>
        <v>70.537199999999999</v>
      </c>
      <c r="S1945" s="672">
        <f>Q1945-R1945</f>
        <v>0</v>
      </c>
    </row>
    <row r="1946" spans="1:19">
      <c r="A1946" s="701" t="s">
        <v>1128</v>
      </c>
      <c r="C1946" s="181" t="s">
        <v>646</v>
      </c>
      <c r="D1946" s="720" t="s">
        <v>675</v>
      </c>
      <c r="E1946" s="207" t="s">
        <v>648</v>
      </c>
      <c r="F1946" s="208">
        <v>3</v>
      </c>
      <c r="G1946" s="207" t="s">
        <v>649</v>
      </c>
      <c r="H1946" s="209">
        <f>F1946</f>
        <v>3</v>
      </c>
      <c r="I1946" s="210"/>
      <c r="J1946" s="211" t="s">
        <v>676</v>
      </c>
      <c r="K1946" s="182">
        <f>+K1952+K1958</f>
        <v>70.537199999999999</v>
      </c>
      <c r="Q1946" s="672"/>
      <c r="R1946" s="672"/>
      <c r="S1946" s="672"/>
    </row>
    <row r="1947" spans="1:19" ht="13.5" thickBot="1">
      <c r="A1947" s="701" t="s">
        <v>1128</v>
      </c>
      <c r="C1947" s="183" t="s">
        <v>651</v>
      </c>
      <c r="D1947" s="721" t="s">
        <v>652</v>
      </c>
      <c r="E1947" s="184"/>
      <c r="F1947" s="185"/>
      <c r="G1947" s="186" t="s">
        <v>44</v>
      </c>
      <c r="H1947" s="186" t="s">
        <v>653</v>
      </c>
      <c r="I1947" s="186" t="s">
        <v>39</v>
      </c>
      <c r="J1947" s="186" t="s">
        <v>654</v>
      </c>
      <c r="K1947" s="187" t="s">
        <v>655</v>
      </c>
      <c r="Q1947" s="672"/>
      <c r="R1947" s="672"/>
      <c r="S1947" s="672"/>
    </row>
    <row r="1948" spans="1:19" ht="13.5">
      <c r="A1948" s="701" t="s">
        <v>1128</v>
      </c>
      <c r="C1948" s="194"/>
      <c r="D1948" s="722" t="s">
        <v>656</v>
      </c>
      <c r="E1948" s="189"/>
      <c r="G1948" s="195"/>
      <c r="H1948" s="189"/>
      <c r="I1948" s="189"/>
      <c r="J1948" s="189"/>
      <c r="K1948" s="198"/>
      <c r="Q1948" s="672"/>
      <c r="R1948" s="672"/>
      <c r="S1948" s="672"/>
    </row>
    <row r="1949" spans="1:19" ht="13.5">
      <c r="A1949" s="702" t="s">
        <v>267</v>
      </c>
      <c r="B1949" t="s">
        <v>656</v>
      </c>
      <c r="C1949" s="188" t="s">
        <v>657</v>
      </c>
      <c r="D1949" s="699" t="s">
        <v>658</v>
      </c>
      <c r="E1949" s="189"/>
      <c r="G1949" s="190" t="s">
        <v>659</v>
      </c>
      <c r="H1949" s="191">
        <v>0.1</v>
      </c>
      <c r="I1949" s="191">
        <f>H1949*8/$F$1946</f>
        <v>0.26666666666666666</v>
      </c>
      <c r="J1949" s="192">
        <v>10.89</v>
      </c>
      <c r="K1949" s="193">
        <f>I1949*J1949</f>
        <v>2.9039999999999999</v>
      </c>
      <c r="M1949" s="205">
        <v>1</v>
      </c>
      <c r="N1949" t="s">
        <v>414</v>
      </c>
      <c r="O1949" s="205">
        <f>I1949*M1949</f>
        <v>0.26666666666666666</v>
      </c>
      <c r="P1949" s="706">
        <f>O1949*J1949</f>
        <v>2.9039999999999999</v>
      </c>
      <c r="Q1949" s="672"/>
      <c r="R1949" s="672"/>
      <c r="S1949" s="672"/>
    </row>
    <row r="1950" spans="1:19" ht="13.5">
      <c r="A1950" s="702" t="s">
        <v>267</v>
      </c>
      <c r="B1950" t="s">
        <v>656</v>
      </c>
      <c r="C1950" s="188"/>
      <c r="D1950" s="699" t="s">
        <v>668</v>
      </c>
      <c r="E1950" s="189"/>
      <c r="G1950" s="190" t="s">
        <v>659</v>
      </c>
      <c r="H1950" s="191">
        <v>1</v>
      </c>
      <c r="I1950" s="191">
        <f t="shared" ref="I1950:I1951" si="123">H1950*8/$F$1946</f>
        <v>2.6666666666666665</v>
      </c>
      <c r="J1950" s="192">
        <v>10.08</v>
      </c>
      <c r="K1950" s="193">
        <f>I1950*J1950</f>
        <v>26.88</v>
      </c>
      <c r="M1950" s="205">
        <v>1</v>
      </c>
      <c r="N1950" t="s">
        <v>414</v>
      </c>
      <c r="O1950" s="205">
        <f>I1950*M1950</f>
        <v>2.6666666666666665</v>
      </c>
      <c r="P1950" s="706">
        <f>O1950*J1950</f>
        <v>26.88</v>
      </c>
      <c r="Q1950" s="672"/>
      <c r="R1950" s="672"/>
      <c r="S1950" s="672"/>
    </row>
    <row r="1951" spans="1:19" ht="13.5">
      <c r="A1951" s="702" t="s">
        <v>267</v>
      </c>
      <c r="B1951" t="s">
        <v>656</v>
      </c>
      <c r="C1951" s="188" t="s">
        <v>660</v>
      </c>
      <c r="D1951" s="699" t="s">
        <v>661</v>
      </c>
      <c r="E1951" s="189"/>
      <c r="G1951" s="190" t="s">
        <v>659</v>
      </c>
      <c r="H1951" s="191">
        <v>1</v>
      </c>
      <c r="I1951" s="191">
        <f t="shared" si="123"/>
        <v>2.6666666666666665</v>
      </c>
      <c r="J1951" s="192">
        <v>6.88</v>
      </c>
      <c r="K1951" s="193">
        <f>I1951*J1951</f>
        <v>18.346666666666664</v>
      </c>
      <c r="M1951" s="205">
        <v>1</v>
      </c>
      <c r="N1951" t="s">
        <v>414</v>
      </c>
      <c r="O1951" s="205">
        <f>I1951*M1951</f>
        <v>2.6666666666666665</v>
      </c>
      <c r="P1951" s="706">
        <f>O1951*J1951</f>
        <v>18.346666666666664</v>
      </c>
      <c r="Q1951" s="672"/>
      <c r="R1951" s="672"/>
      <c r="S1951" s="672"/>
    </row>
    <row r="1952" spans="1:19" ht="13.5">
      <c r="A1952" s="701" t="s">
        <v>1128</v>
      </c>
      <c r="C1952" s="194"/>
      <c r="D1952" s="723"/>
      <c r="E1952" s="189"/>
      <c r="G1952" s="195"/>
      <c r="H1952" s="189"/>
      <c r="I1952" s="189"/>
      <c r="J1952" s="196"/>
      <c r="K1952" s="197">
        <f>SUM(K1949:K1951)</f>
        <v>48.130666666666663</v>
      </c>
      <c r="Q1952" s="672"/>
      <c r="R1952" s="672"/>
      <c r="S1952" s="672"/>
    </row>
    <row r="1953" spans="1:19" ht="13.5">
      <c r="A1953" s="701" t="s">
        <v>1128</v>
      </c>
      <c r="C1953" s="194"/>
      <c r="D1953" s="722" t="s">
        <v>662</v>
      </c>
      <c r="E1953" s="189"/>
      <c r="G1953" s="195"/>
      <c r="H1953" s="189"/>
      <c r="I1953" s="189"/>
      <c r="J1953" s="189"/>
      <c r="K1953" s="198"/>
      <c r="Q1953" s="672"/>
      <c r="R1953" s="672"/>
      <c r="S1953" s="672"/>
    </row>
    <row r="1954" spans="1:19" ht="25.5">
      <c r="A1954" s="702" t="s">
        <v>267</v>
      </c>
      <c r="B1954" t="s">
        <v>662</v>
      </c>
      <c r="C1954" s="188" t="s">
        <v>663</v>
      </c>
      <c r="D1954" s="699" t="s">
        <v>664</v>
      </c>
      <c r="E1954" s="189"/>
      <c r="G1954" s="190" t="s">
        <v>665</v>
      </c>
      <c r="H1954" s="189"/>
      <c r="I1954" s="191">
        <v>5</v>
      </c>
      <c r="J1954" s="192">
        <f>K1952</f>
        <v>48.130666666666663</v>
      </c>
      <c r="K1954" s="193">
        <f>I1954*J1954/100</f>
        <v>2.406533333333333</v>
      </c>
      <c r="M1954" s="205">
        <v>1</v>
      </c>
      <c r="N1954" t="s">
        <v>414</v>
      </c>
      <c r="O1954" s="205">
        <f>I1954*M1954</f>
        <v>5</v>
      </c>
      <c r="P1954" s="706">
        <f>O1954*J1954/100</f>
        <v>2.406533333333333</v>
      </c>
      <c r="Q1954" s="672"/>
      <c r="R1954" s="672"/>
      <c r="S1954" s="672"/>
    </row>
    <row r="1955" spans="1:19" ht="13.5">
      <c r="A1955" s="702" t="s">
        <v>267</v>
      </c>
      <c r="B1955" t="s">
        <v>662</v>
      </c>
      <c r="C1955" s="188"/>
      <c r="D1955" s="724" t="s">
        <v>831</v>
      </c>
      <c r="E1955" s="189"/>
      <c r="G1955" s="190" t="s">
        <v>666</v>
      </c>
      <c r="H1955" s="191">
        <v>1</v>
      </c>
      <c r="I1955" s="191">
        <f>H1955*8/$H$1946</f>
        <v>2.6666666666666665</v>
      </c>
      <c r="J1955" s="192">
        <f>+J1940</f>
        <v>1.5</v>
      </c>
      <c r="K1955" s="193">
        <f>I1955*J1955</f>
        <v>4</v>
      </c>
      <c r="M1955" s="205">
        <v>1</v>
      </c>
      <c r="N1955" t="s">
        <v>414</v>
      </c>
      <c r="O1955" s="205">
        <f>I1955*M1955</f>
        <v>2.6666666666666665</v>
      </c>
      <c r="P1955" s="706">
        <f>O1955*J1955</f>
        <v>4</v>
      </c>
      <c r="Q1955" s="672"/>
      <c r="R1955" s="672"/>
      <c r="S1955" s="672"/>
    </row>
    <row r="1956" spans="1:19" ht="13.5">
      <c r="A1956" s="702" t="s">
        <v>267</v>
      </c>
      <c r="B1956" t="s">
        <v>662</v>
      </c>
      <c r="C1956" s="188"/>
      <c r="D1956" s="724" t="s">
        <v>848</v>
      </c>
      <c r="E1956" s="189"/>
      <c r="G1956" s="190" t="s">
        <v>666</v>
      </c>
      <c r="H1956" s="191">
        <v>1</v>
      </c>
      <c r="I1956" s="191">
        <f t="shared" ref="I1956:I1957" si="124">H1956*8/$H$1946</f>
        <v>2.6666666666666665</v>
      </c>
      <c r="J1956" s="192">
        <f>+J1941</f>
        <v>4.5</v>
      </c>
      <c r="K1956" s="193">
        <f>I1956*J1956</f>
        <v>12</v>
      </c>
      <c r="M1956" s="205">
        <v>1</v>
      </c>
      <c r="N1956" t="s">
        <v>414</v>
      </c>
      <c r="O1956" s="205">
        <f>I1956*M1956</f>
        <v>2.6666666666666665</v>
      </c>
      <c r="P1956" s="706">
        <f>O1956*J1956</f>
        <v>12</v>
      </c>
      <c r="Q1956" s="672"/>
      <c r="R1956" s="672"/>
      <c r="S1956" s="672"/>
    </row>
    <row r="1957" spans="1:19" ht="13.5">
      <c r="A1957" s="702" t="s">
        <v>267</v>
      </c>
      <c r="B1957" t="s">
        <v>662</v>
      </c>
      <c r="C1957" s="188"/>
      <c r="D1957" s="724" t="s">
        <v>849</v>
      </c>
      <c r="E1957" s="189"/>
      <c r="G1957" s="190" t="s">
        <v>666</v>
      </c>
      <c r="H1957" s="191">
        <v>1</v>
      </c>
      <c r="I1957" s="191">
        <f t="shared" si="124"/>
        <v>2.6666666666666665</v>
      </c>
      <c r="J1957" s="192">
        <f>+J1942</f>
        <v>1.5</v>
      </c>
      <c r="K1957" s="193">
        <f>I1957*J1957</f>
        <v>4</v>
      </c>
      <c r="M1957" s="205">
        <v>1</v>
      </c>
      <c r="N1957" t="s">
        <v>414</v>
      </c>
      <c r="O1957" s="205">
        <f>I1957*M1957</f>
        <v>2.6666666666666665</v>
      </c>
      <c r="P1957" s="706">
        <f>O1957*J1957</f>
        <v>4</v>
      </c>
      <c r="Q1957" s="672"/>
      <c r="R1957" s="672"/>
      <c r="S1957" s="672"/>
    </row>
    <row r="1958" spans="1:19" ht="14.25" thickBot="1">
      <c r="A1958" s="701" t="s">
        <v>1128</v>
      </c>
      <c r="C1958" s="199"/>
      <c r="D1958" s="725"/>
      <c r="E1958" s="200"/>
      <c r="F1958" s="201"/>
      <c r="G1958" s="206"/>
      <c r="H1958" s="200"/>
      <c r="I1958" s="200"/>
      <c r="J1958" s="202"/>
      <c r="K1958" s="203">
        <f>SUM(K1954:K1957)</f>
        <v>22.406533333333332</v>
      </c>
      <c r="Q1958" s="672"/>
      <c r="R1958" s="672"/>
      <c r="S1958" s="672"/>
    </row>
    <row r="1959" spans="1:19" ht="13.5" thickBot="1">
      <c r="A1959" s="701" t="s">
        <v>1128</v>
      </c>
      <c r="Q1959" s="672"/>
      <c r="R1959" s="672"/>
      <c r="S1959" s="672"/>
    </row>
    <row r="1960" spans="1:19">
      <c r="A1960" s="701" t="s">
        <v>1128</v>
      </c>
      <c r="C1960" s="176" t="s">
        <v>645</v>
      </c>
      <c r="D1960" s="212" t="str">
        <f>+QPS!C143</f>
        <v>4.01.01.08</v>
      </c>
      <c r="E1960" s="2282" t="str">
        <f>+QPS!G143</f>
        <v>Reactor de carga para variador de velocidad 
TAG: 1760-XL-15073</v>
      </c>
      <c r="F1960" s="2282"/>
      <c r="G1960" s="2282"/>
      <c r="H1960" s="2282"/>
      <c r="I1960" s="2282"/>
      <c r="J1960" s="2282"/>
      <c r="K1960" s="2283"/>
      <c r="Q1960" s="672">
        <f>QPS!V143</f>
        <v>70.537199999999999</v>
      </c>
      <c r="R1960" s="672">
        <f>SUM(P1960:P1974)</f>
        <v>70.537199999999999</v>
      </c>
      <c r="S1960" s="672">
        <f>Q1960-R1960</f>
        <v>0</v>
      </c>
    </row>
    <row r="1961" spans="1:19">
      <c r="A1961" s="701" t="s">
        <v>1128</v>
      </c>
      <c r="C1961" s="181" t="s">
        <v>646</v>
      </c>
      <c r="D1961" s="720" t="s">
        <v>675</v>
      </c>
      <c r="E1961" s="207" t="s">
        <v>648</v>
      </c>
      <c r="F1961" s="208">
        <v>3</v>
      </c>
      <c r="G1961" s="207" t="s">
        <v>649</v>
      </c>
      <c r="H1961" s="209">
        <f>F1961</f>
        <v>3</v>
      </c>
      <c r="I1961" s="210"/>
      <c r="J1961" s="211" t="s">
        <v>676</v>
      </c>
      <c r="K1961" s="182">
        <f>+K1967+K1973</f>
        <v>70.537199999999999</v>
      </c>
      <c r="Q1961" s="672"/>
      <c r="R1961" s="672"/>
      <c r="S1961" s="672"/>
    </row>
    <row r="1962" spans="1:19" ht="13.5" thickBot="1">
      <c r="A1962" s="701" t="s">
        <v>1128</v>
      </c>
      <c r="C1962" s="183" t="s">
        <v>651</v>
      </c>
      <c r="D1962" s="721" t="s">
        <v>652</v>
      </c>
      <c r="E1962" s="184"/>
      <c r="F1962" s="185"/>
      <c r="G1962" s="186" t="s">
        <v>44</v>
      </c>
      <c r="H1962" s="186" t="s">
        <v>653</v>
      </c>
      <c r="I1962" s="186" t="s">
        <v>39</v>
      </c>
      <c r="J1962" s="186" t="s">
        <v>654</v>
      </c>
      <c r="K1962" s="187" t="s">
        <v>655</v>
      </c>
      <c r="Q1962" s="672"/>
      <c r="R1962" s="672"/>
      <c r="S1962" s="672"/>
    </row>
    <row r="1963" spans="1:19" ht="13.5">
      <c r="A1963" s="701" t="s">
        <v>1128</v>
      </c>
      <c r="C1963" s="194"/>
      <c r="D1963" s="722" t="s">
        <v>656</v>
      </c>
      <c r="E1963" s="189"/>
      <c r="G1963" s="195"/>
      <c r="H1963" s="189"/>
      <c r="I1963" s="189"/>
      <c r="J1963" s="189"/>
      <c r="K1963" s="198"/>
      <c r="Q1963" s="672"/>
      <c r="R1963" s="672"/>
      <c r="S1963" s="672"/>
    </row>
    <row r="1964" spans="1:19" ht="13.5">
      <c r="A1964" s="702" t="s">
        <v>268</v>
      </c>
      <c r="B1964" t="s">
        <v>656</v>
      </c>
      <c r="C1964" s="188" t="s">
        <v>657</v>
      </c>
      <c r="D1964" s="699" t="s">
        <v>658</v>
      </c>
      <c r="E1964" s="189"/>
      <c r="G1964" s="190" t="s">
        <v>659</v>
      </c>
      <c r="H1964" s="191">
        <v>0.1</v>
      </c>
      <c r="I1964" s="191">
        <f>H1964*8/$F$1961</f>
        <v>0.26666666666666666</v>
      </c>
      <c r="J1964" s="192">
        <v>10.89</v>
      </c>
      <c r="K1964" s="193">
        <f>I1964*J1964</f>
        <v>2.9039999999999999</v>
      </c>
      <c r="M1964" s="205">
        <v>1</v>
      </c>
      <c r="N1964" t="s">
        <v>414</v>
      </c>
      <c r="O1964" s="205">
        <f>I1964*M1964</f>
        <v>0.26666666666666666</v>
      </c>
      <c r="P1964" s="706">
        <f>O1964*J1964</f>
        <v>2.9039999999999999</v>
      </c>
      <c r="Q1964" s="672"/>
      <c r="R1964" s="672"/>
      <c r="S1964" s="672"/>
    </row>
    <row r="1965" spans="1:19" ht="13.5">
      <c r="A1965" s="702" t="s">
        <v>268</v>
      </c>
      <c r="B1965" t="s">
        <v>656</v>
      </c>
      <c r="C1965" s="188"/>
      <c r="D1965" s="699" t="s">
        <v>668</v>
      </c>
      <c r="E1965" s="189"/>
      <c r="G1965" s="190" t="s">
        <v>659</v>
      </c>
      <c r="H1965" s="191">
        <v>1</v>
      </c>
      <c r="I1965" s="191">
        <f t="shared" ref="I1965:I1966" si="125">H1965*8/$F$1961</f>
        <v>2.6666666666666665</v>
      </c>
      <c r="J1965" s="192">
        <v>10.08</v>
      </c>
      <c r="K1965" s="193">
        <f>I1965*J1965</f>
        <v>26.88</v>
      </c>
      <c r="M1965" s="205">
        <v>1</v>
      </c>
      <c r="N1965" t="s">
        <v>414</v>
      </c>
      <c r="O1965" s="205">
        <f>I1965*M1965</f>
        <v>2.6666666666666665</v>
      </c>
      <c r="P1965" s="706">
        <f>O1965*J1965</f>
        <v>26.88</v>
      </c>
      <c r="Q1965" s="672"/>
      <c r="R1965" s="672"/>
      <c r="S1965" s="672"/>
    </row>
    <row r="1966" spans="1:19" ht="13.5">
      <c r="A1966" s="702" t="s">
        <v>268</v>
      </c>
      <c r="B1966" t="s">
        <v>656</v>
      </c>
      <c r="C1966" s="188" t="s">
        <v>660</v>
      </c>
      <c r="D1966" s="699" t="s">
        <v>661</v>
      </c>
      <c r="E1966" s="189"/>
      <c r="G1966" s="190" t="s">
        <v>659</v>
      </c>
      <c r="H1966" s="191">
        <v>1</v>
      </c>
      <c r="I1966" s="191">
        <f t="shared" si="125"/>
        <v>2.6666666666666665</v>
      </c>
      <c r="J1966" s="192">
        <v>6.88</v>
      </c>
      <c r="K1966" s="193">
        <f>I1966*J1966</f>
        <v>18.346666666666664</v>
      </c>
      <c r="M1966" s="205">
        <v>1</v>
      </c>
      <c r="N1966" t="s">
        <v>414</v>
      </c>
      <c r="O1966" s="205">
        <f>I1966*M1966</f>
        <v>2.6666666666666665</v>
      </c>
      <c r="P1966" s="706">
        <f>O1966*J1966</f>
        <v>18.346666666666664</v>
      </c>
      <c r="Q1966" s="672"/>
      <c r="R1966" s="672"/>
      <c r="S1966" s="672"/>
    </row>
    <row r="1967" spans="1:19" ht="13.5">
      <c r="A1967" s="701" t="s">
        <v>1128</v>
      </c>
      <c r="C1967" s="194"/>
      <c r="D1967" s="723"/>
      <c r="E1967" s="189"/>
      <c r="G1967" s="195"/>
      <c r="H1967" s="189"/>
      <c r="I1967" s="189"/>
      <c r="J1967" s="196"/>
      <c r="K1967" s="197">
        <f>SUM(K1964:K1966)</f>
        <v>48.130666666666663</v>
      </c>
      <c r="Q1967" s="672"/>
      <c r="R1967" s="672"/>
      <c r="S1967" s="672"/>
    </row>
    <row r="1968" spans="1:19" ht="13.5">
      <c r="A1968" s="701" t="s">
        <v>1128</v>
      </c>
      <c r="C1968" s="194"/>
      <c r="D1968" s="722" t="s">
        <v>662</v>
      </c>
      <c r="E1968" s="189"/>
      <c r="G1968" s="195"/>
      <c r="H1968" s="189"/>
      <c r="I1968" s="189"/>
      <c r="J1968" s="189"/>
      <c r="K1968" s="198"/>
      <c r="Q1968" s="672"/>
      <c r="R1968" s="672"/>
      <c r="S1968" s="672"/>
    </row>
    <row r="1969" spans="1:19" ht="25.5">
      <c r="A1969" s="702" t="s">
        <v>268</v>
      </c>
      <c r="B1969" t="s">
        <v>662</v>
      </c>
      <c r="C1969" s="188" t="s">
        <v>663</v>
      </c>
      <c r="D1969" s="699" t="s">
        <v>664</v>
      </c>
      <c r="E1969" s="189"/>
      <c r="G1969" s="190" t="s">
        <v>665</v>
      </c>
      <c r="H1969" s="189"/>
      <c r="I1969" s="191">
        <v>5</v>
      </c>
      <c r="J1969" s="192">
        <f>K1967</f>
        <v>48.130666666666663</v>
      </c>
      <c r="K1969" s="193">
        <f>I1969*J1969/100</f>
        <v>2.406533333333333</v>
      </c>
      <c r="M1969" s="205">
        <v>1</v>
      </c>
      <c r="N1969" t="s">
        <v>414</v>
      </c>
      <c r="O1969" s="205">
        <f>I1969*M1969</f>
        <v>5</v>
      </c>
      <c r="P1969" s="706">
        <f>O1969*J1969/100</f>
        <v>2.406533333333333</v>
      </c>
      <c r="Q1969" s="672"/>
      <c r="R1969" s="672"/>
      <c r="S1969" s="672"/>
    </row>
    <row r="1970" spans="1:19" ht="13.5">
      <c r="A1970" s="702" t="s">
        <v>268</v>
      </c>
      <c r="B1970" t="s">
        <v>662</v>
      </c>
      <c r="C1970" s="188"/>
      <c r="D1970" s="724" t="s">
        <v>831</v>
      </c>
      <c r="E1970" s="189"/>
      <c r="G1970" s="190" t="s">
        <v>666</v>
      </c>
      <c r="H1970" s="191">
        <v>1</v>
      </c>
      <c r="I1970" s="191">
        <f>H1970*8/$H$1946</f>
        <v>2.6666666666666665</v>
      </c>
      <c r="J1970" s="192">
        <f>+J1955</f>
        <v>1.5</v>
      </c>
      <c r="K1970" s="193">
        <f>I1970*J1970</f>
        <v>4</v>
      </c>
      <c r="M1970" s="205">
        <v>1</v>
      </c>
      <c r="N1970" t="s">
        <v>414</v>
      </c>
      <c r="O1970" s="205">
        <f>I1970*M1970</f>
        <v>2.6666666666666665</v>
      </c>
      <c r="P1970" s="706">
        <f>O1970*J1970</f>
        <v>4</v>
      </c>
      <c r="Q1970" s="672"/>
      <c r="R1970" s="672"/>
      <c r="S1970" s="672"/>
    </row>
    <row r="1971" spans="1:19" ht="13.5">
      <c r="A1971" s="702" t="s">
        <v>268</v>
      </c>
      <c r="B1971" t="s">
        <v>662</v>
      </c>
      <c r="C1971" s="188"/>
      <c r="D1971" s="724" t="s">
        <v>848</v>
      </c>
      <c r="E1971" s="189"/>
      <c r="G1971" s="190" t="s">
        <v>666</v>
      </c>
      <c r="H1971" s="191">
        <v>1</v>
      </c>
      <c r="I1971" s="191">
        <f t="shared" ref="I1971:I1972" si="126">H1971*8/$H$1946</f>
        <v>2.6666666666666665</v>
      </c>
      <c r="J1971" s="192">
        <f>+J1956</f>
        <v>4.5</v>
      </c>
      <c r="K1971" s="193">
        <f>I1971*J1971</f>
        <v>12</v>
      </c>
      <c r="M1971" s="205">
        <v>1</v>
      </c>
      <c r="N1971" t="s">
        <v>414</v>
      </c>
      <c r="O1971" s="205">
        <f>I1971*M1971</f>
        <v>2.6666666666666665</v>
      </c>
      <c r="P1971" s="706">
        <f>O1971*J1971</f>
        <v>12</v>
      </c>
      <c r="Q1971" s="672"/>
      <c r="R1971" s="672"/>
      <c r="S1971" s="672"/>
    </row>
    <row r="1972" spans="1:19" ht="13.5">
      <c r="A1972" s="702" t="s">
        <v>268</v>
      </c>
      <c r="B1972" t="s">
        <v>662</v>
      </c>
      <c r="C1972" s="188"/>
      <c r="D1972" s="724" t="s">
        <v>849</v>
      </c>
      <c r="E1972" s="189"/>
      <c r="G1972" s="190" t="s">
        <v>666</v>
      </c>
      <c r="H1972" s="191">
        <v>1</v>
      </c>
      <c r="I1972" s="191">
        <f t="shared" si="126"/>
        <v>2.6666666666666665</v>
      </c>
      <c r="J1972" s="192">
        <f>+J1957</f>
        <v>1.5</v>
      </c>
      <c r="K1972" s="193">
        <f>I1972*J1972</f>
        <v>4</v>
      </c>
      <c r="M1972" s="205">
        <v>1</v>
      </c>
      <c r="N1972" t="s">
        <v>414</v>
      </c>
      <c r="O1972" s="205">
        <f>I1972*M1972</f>
        <v>2.6666666666666665</v>
      </c>
      <c r="P1972" s="706">
        <f>O1972*J1972</f>
        <v>4</v>
      </c>
      <c r="Q1972" s="672"/>
      <c r="R1972" s="672"/>
      <c r="S1972" s="672"/>
    </row>
    <row r="1973" spans="1:19" ht="14.25" thickBot="1">
      <c r="A1973" s="701" t="s">
        <v>1128</v>
      </c>
      <c r="C1973" s="199"/>
      <c r="D1973" s="725"/>
      <c r="E1973" s="200"/>
      <c r="F1973" s="201"/>
      <c r="G1973" s="206"/>
      <c r="H1973" s="200"/>
      <c r="I1973" s="200"/>
      <c r="J1973" s="202"/>
      <c r="K1973" s="203">
        <f>SUM(K1969:K1972)</f>
        <v>22.406533333333332</v>
      </c>
      <c r="Q1973" s="672"/>
      <c r="R1973" s="672"/>
      <c r="S1973" s="672"/>
    </row>
    <row r="1974" spans="1:19" ht="13.5" thickBot="1">
      <c r="A1974" s="701" t="s">
        <v>1128</v>
      </c>
      <c r="Q1974" s="672"/>
      <c r="R1974" s="672"/>
      <c r="S1974" s="672"/>
    </row>
    <row r="1975" spans="1:19">
      <c r="A1975" s="701" t="s">
        <v>1128</v>
      </c>
      <c r="C1975" s="176" t="s">
        <v>645</v>
      </c>
      <c r="D1975" s="212" t="str">
        <f>+QPS!C144</f>
        <v>4.01.01.09</v>
      </c>
      <c r="E1975" s="2282" t="str">
        <f>+QPS!G144</f>
        <v>Reactor de carga para variador de velocidad 
TAG: 1760-XL-15074</v>
      </c>
      <c r="F1975" s="2282"/>
      <c r="G1975" s="2282"/>
      <c r="H1975" s="2282"/>
      <c r="I1975" s="2282"/>
      <c r="J1975" s="2282"/>
      <c r="K1975" s="2283"/>
      <c r="Q1975" s="672">
        <f>QPS!V144</f>
        <v>70.537199999999999</v>
      </c>
      <c r="R1975" s="672">
        <f>SUM(P1975:P1989)</f>
        <v>70.537199999999999</v>
      </c>
      <c r="S1975" s="672">
        <f>Q1975-R1975</f>
        <v>0</v>
      </c>
    </row>
    <row r="1976" spans="1:19">
      <c r="A1976" s="701" t="s">
        <v>1128</v>
      </c>
      <c r="C1976" s="181" t="s">
        <v>646</v>
      </c>
      <c r="D1976" s="720" t="s">
        <v>675</v>
      </c>
      <c r="E1976" s="207" t="s">
        <v>648</v>
      </c>
      <c r="F1976" s="208">
        <v>3</v>
      </c>
      <c r="G1976" s="207" t="s">
        <v>649</v>
      </c>
      <c r="H1976" s="209">
        <f>F1976</f>
        <v>3</v>
      </c>
      <c r="I1976" s="210"/>
      <c r="J1976" s="211" t="s">
        <v>676</v>
      </c>
      <c r="K1976" s="182">
        <f>+K1982+K1988</f>
        <v>70.537199999999999</v>
      </c>
      <c r="Q1976" s="672"/>
      <c r="R1976" s="672"/>
      <c r="S1976" s="672"/>
    </row>
    <row r="1977" spans="1:19" ht="13.5" thickBot="1">
      <c r="A1977" s="701" t="s">
        <v>1128</v>
      </c>
      <c r="C1977" s="183" t="s">
        <v>651</v>
      </c>
      <c r="D1977" s="721" t="s">
        <v>652</v>
      </c>
      <c r="E1977" s="184"/>
      <c r="F1977" s="185"/>
      <c r="G1977" s="186" t="s">
        <v>44</v>
      </c>
      <c r="H1977" s="186" t="s">
        <v>653</v>
      </c>
      <c r="I1977" s="186" t="s">
        <v>39</v>
      </c>
      <c r="J1977" s="186" t="s">
        <v>654</v>
      </c>
      <c r="K1977" s="187" t="s">
        <v>655</v>
      </c>
      <c r="Q1977" s="672"/>
      <c r="R1977" s="672"/>
      <c r="S1977" s="672"/>
    </row>
    <row r="1978" spans="1:19" ht="13.5">
      <c r="A1978" s="701" t="s">
        <v>1128</v>
      </c>
      <c r="C1978" s="194"/>
      <c r="D1978" s="722" t="s">
        <v>656</v>
      </c>
      <c r="E1978" s="189"/>
      <c r="G1978" s="195"/>
      <c r="H1978" s="189"/>
      <c r="I1978" s="189"/>
      <c r="J1978" s="189"/>
      <c r="K1978" s="198"/>
      <c r="Q1978" s="672"/>
      <c r="R1978" s="672"/>
      <c r="S1978" s="672"/>
    </row>
    <row r="1979" spans="1:19" ht="13.5">
      <c r="A1979" s="702" t="s">
        <v>269</v>
      </c>
      <c r="B1979" t="s">
        <v>656</v>
      </c>
      <c r="C1979" s="188" t="s">
        <v>657</v>
      </c>
      <c r="D1979" s="699" t="s">
        <v>658</v>
      </c>
      <c r="E1979" s="189"/>
      <c r="G1979" s="190" t="s">
        <v>659</v>
      </c>
      <c r="H1979" s="191">
        <v>0.1</v>
      </c>
      <c r="I1979" s="191">
        <f>H1979*8/$F$1976</f>
        <v>0.26666666666666666</v>
      </c>
      <c r="J1979" s="192">
        <v>10.89</v>
      </c>
      <c r="K1979" s="193">
        <f>I1979*J1979</f>
        <v>2.9039999999999999</v>
      </c>
      <c r="M1979" s="205">
        <v>1</v>
      </c>
      <c r="N1979" t="s">
        <v>414</v>
      </c>
      <c r="O1979" s="205">
        <f>I1979*M1979</f>
        <v>0.26666666666666666</v>
      </c>
      <c r="P1979" s="706">
        <f>O1979*J1979</f>
        <v>2.9039999999999999</v>
      </c>
      <c r="Q1979" s="672"/>
      <c r="R1979" s="672"/>
      <c r="S1979" s="672"/>
    </row>
    <row r="1980" spans="1:19" ht="13.5">
      <c r="A1980" s="702" t="s">
        <v>269</v>
      </c>
      <c r="B1980" t="s">
        <v>656</v>
      </c>
      <c r="C1980" s="188"/>
      <c r="D1980" s="699" t="s">
        <v>668</v>
      </c>
      <c r="E1980" s="189"/>
      <c r="G1980" s="190" t="s">
        <v>659</v>
      </c>
      <c r="H1980" s="191">
        <v>1</v>
      </c>
      <c r="I1980" s="191">
        <f t="shared" ref="I1980:I1981" si="127">H1980*8/$F$1976</f>
        <v>2.6666666666666665</v>
      </c>
      <c r="J1980" s="192">
        <v>10.08</v>
      </c>
      <c r="K1980" s="193">
        <f>I1980*J1980</f>
        <v>26.88</v>
      </c>
      <c r="M1980" s="205">
        <v>1</v>
      </c>
      <c r="N1980" t="s">
        <v>414</v>
      </c>
      <c r="O1980" s="205">
        <f>I1980*M1980</f>
        <v>2.6666666666666665</v>
      </c>
      <c r="P1980" s="706">
        <f>O1980*J1980</f>
        <v>26.88</v>
      </c>
      <c r="Q1980" s="672"/>
      <c r="R1980" s="672"/>
      <c r="S1980" s="672"/>
    </row>
    <row r="1981" spans="1:19" ht="13.5">
      <c r="A1981" s="702" t="s">
        <v>269</v>
      </c>
      <c r="B1981" t="s">
        <v>656</v>
      </c>
      <c r="C1981" s="188" t="s">
        <v>660</v>
      </c>
      <c r="D1981" s="699" t="s">
        <v>661</v>
      </c>
      <c r="E1981" s="189"/>
      <c r="G1981" s="190" t="s">
        <v>659</v>
      </c>
      <c r="H1981" s="191">
        <v>1</v>
      </c>
      <c r="I1981" s="191">
        <f t="shared" si="127"/>
        <v>2.6666666666666665</v>
      </c>
      <c r="J1981" s="192">
        <v>6.88</v>
      </c>
      <c r="K1981" s="193">
        <f>I1981*J1981</f>
        <v>18.346666666666664</v>
      </c>
      <c r="M1981" s="205">
        <v>1</v>
      </c>
      <c r="N1981" t="s">
        <v>414</v>
      </c>
      <c r="O1981" s="205">
        <f>I1981*M1981</f>
        <v>2.6666666666666665</v>
      </c>
      <c r="P1981" s="706">
        <f>O1981*J1981</f>
        <v>18.346666666666664</v>
      </c>
      <c r="Q1981" s="672"/>
      <c r="R1981" s="672"/>
      <c r="S1981" s="672"/>
    </row>
    <row r="1982" spans="1:19" ht="13.5">
      <c r="A1982" s="701" t="s">
        <v>1128</v>
      </c>
      <c r="C1982" s="194"/>
      <c r="D1982" s="723"/>
      <c r="E1982" s="189"/>
      <c r="G1982" s="195"/>
      <c r="H1982" s="189"/>
      <c r="I1982" s="189"/>
      <c r="J1982" s="196"/>
      <c r="K1982" s="197">
        <f>SUM(K1979:K1981)</f>
        <v>48.130666666666663</v>
      </c>
      <c r="Q1982" s="672"/>
      <c r="R1982" s="672"/>
      <c r="S1982" s="672"/>
    </row>
    <row r="1983" spans="1:19" ht="13.5">
      <c r="A1983" s="701" t="s">
        <v>1128</v>
      </c>
      <c r="C1983" s="194"/>
      <c r="D1983" s="722" t="s">
        <v>662</v>
      </c>
      <c r="E1983" s="189"/>
      <c r="G1983" s="195"/>
      <c r="H1983" s="189"/>
      <c r="I1983" s="189"/>
      <c r="J1983" s="189"/>
      <c r="K1983" s="198"/>
      <c r="Q1983" s="672"/>
      <c r="R1983" s="672"/>
      <c r="S1983" s="672"/>
    </row>
    <row r="1984" spans="1:19" ht="25.5">
      <c r="A1984" s="702" t="s">
        <v>269</v>
      </c>
      <c r="B1984" t="s">
        <v>662</v>
      </c>
      <c r="C1984" s="188" t="s">
        <v>663</v>
      </c>
      <c r="D1984" s="699" t="s">
        <v>664</v>
      </c>
      <c r="E1984" s="189"/>
      <c r="G1984" s="190" t="s">
        <v>665</v>
      </c>
      <c r="H1984" s="189"/>
      <c r="I1984" s="191">
        <v>5</v>
      </c>
      <c r="J1984" s="192">
        <f>K1982</f>
        <v>48.130666666666663</v>
      </c>
      <c r="K1984" s="193">
        <f>I1984*J1984/100</f>
        <v>2.406533333333333</v>
      </c>
      <c r="M1984" s="205">
        <v>1</v>
      </c>
      <c r="N1984" t="s">
        <v>414</v>
      </c>
      <c r="O1984" s="205">
        <f>I1984*M1984</f>
        <v>5</v>
      </c>
      <c r="P1984" s="706">
        <f>O1984*J1984/100</f>
        <v>2.406533333333333</v>
      </c>
      <c r="Q1984" s="672"/>
      <c r="R1984" s="672"/>
      <c r="S1984" s="672"/>
    </row>
    <row r="1985" spans="1:19" ht="13.5">
      <c r="A1985" s="702" t="s">
        <v>269</v>
      </c>
      <c r="B1985" t="s">
        <v>662</v>
      </c>
      <c r="C1985" s="188"/>
      <c r="D1985" s="724" t="s">
        <v>831</v>
      </c>
      <c r="E1985" s="189"/>
      <c r="G1985" s="190" t="s">
        <v>666</v>
      </c>
      <c r="H1985" s="191">
        <v>1</v>
      </c>
      <c r="I1985" s="191">
        <f>H1985*8/$H$1976</f>
        <v>2.6666666666666665</v>
      </c>
      <c r="J1985" s="192">
        <f>+J1970</f>
        <v>1.5</v>
      </c>
      <c r="K1985" s="193">
        <f>I1985*J1985</f>
        <v>4</v>
      </c>
      <c r="M1985" s="205">
        <v>1</v>
      </c>
      <c r="N1985" t="s">
        <v>414</v>
      </c>
      <c r="O1985" s="205">
        <f>I1985*M1985</f>
        <v>2.6666666666666665</v>
      </c>
      <c r="P1985" s="706">
        <f>O1985*J1985</f>
        <v>4</v>
      </c>
      <c r="Q1985" s="672"/>
      <c r="R1985" s="672"/>
      <c r="S1985" s="672"/>
    </row>
    <row r="1986" spans="1:19" ht="13.5">
      <c r="A1986" s="702" t="s">
        <v>269</v>
      </c>
      <c r="B1986" t="s">
        <v>662</v>
      </c>
      <c r="C1986" s="188"/>
      <c r="D1986" s="724" t="s">
        <v>848</v>
      </c>
      <c r="E1986" s="189"/>
      <c r="G1986" s="190" t="s">
        <v>666</v>
      </c>
      <c r="H1986" s="191">
        <v>1</v>
      </c>
      <c r="I1986" s="191">
        <f t="shared" ref="I1986:I1987" si="128">H1986*8/$H$1976</f>
        <v>2.6666666666666665</v>
      </c>
      <c r="J1986" s="192">
        <f>+J1971</f>
        <v>4.5</v>
      </c>
      <c r="K1986" s="193">
        <f>I1986*J1986</f>
        <v>12</v>
      </c>
      <c r="M1986" s="205">
        <v>1</v>
      </c>
      <c r="N1986" t="s">
        <v>414</v>
      </c>
      <c r="O1986" s="205">
        <f>I1986*M1986</f>
        <v>2.6666666666666665</v>
      </c>
      <c r="P1986" s="706">
        <f>O1986*J1986</f>
        <v>12</v>
      </c>
      <c r="Q1986" s="672"/>
      <c r="R1986" s="672"/>
      <c r="S1986" s="672"/>
    </row>
    <row r="1987" spans="1:19" ht="13.5">
      <c r="A1987" s="702" t="s">
        <v>269</v>
      </c>
      <c r="B1987" t="s">
        <v>662</v>
      </c>
      <c r="C1987" s="188"/>
      <c r="D1987" s="724" t="s">
        <v>849</v>
      </c>
      <c r="E1987" s="189"/>
      <c r="G1987" s="190" t="s">
        <v>666</v>
      </c>
      <c r="H1987" s="191">
        <v>1</v>
      </c>
      <c r="I1987" s="191">
        <f t="shared" si="128"/>
        <v>2.6666666666666665</v>
      </c>
      <c r="J1987" s="192">
        <f>+J1972</f>
        <v>1.5</v>
      </c>
      <c r="K1987" s="193">
        <f>I1987*J1987</f>
        <v>4</v>
      </c>
      <c r="M1987" s="205">
        <v>1</v>
      </c>
      <c r="N1987" t="s">
        <v>414</v>
      </c>
      <c r="O1987" s="205">
        <f>I1987*M1987</f>
        <v>2.6666666666666665</v>
      </c>
      <c r="P1987" s="706">
        <f>O1987*J1987</f>
        <v>4</v>
      </c>
      <c r="Q1987" s="672"/>
      <c r="R1987" s="672"/>
      <c r="S1987" s="672"/>
    </row>
    <row r="1988" spans="1:19" ht="14.25" thickBot="1">
      <c r="A1988" s="701" t="s">
        <v>1128</v>
      </c>
      <c r="C1988" s="199"/>
      <c r="D1988" s="725"/>
      <c r="E1988" s="200"/>
      <c r="F1988" s="201"/>
      <c r="G1988" s="206"/>
      <c r="H1988" s="200"/>
      <c r="I1988" s="200"/>
      <c r="J1988" s="202"/>
      <c r="K1988" s="203">
        <f>SUM(K1984:K1987)</f>
        <v>22.406533333333332</v>
      </c>
      <c r="Q1988" s="672"/>
      <c r="R1988" s="672"/>
      <c r="S1988" s="672"/>
    </row>
    <row r="1989" spans="1:19" ht="13.5" thickBot="1">
      <c r="A1989" s="701" t="s">
        <v>1128</v>
      </c>
      <c r="Q1989" s="672"/>
      <c r="R1989" s="672"/>
      <c r="S1989" s="672"/>
    </row>
    <row r="1990" spans="1:19">
      <c r="A1990" s="701" t="s">
        <v>1128</v>
      </c>
      <c r="C1990" s="176" t="s">
        <v>645</v>
      </c>
      <c r="D1990" s="212" t="str">
        <f>+QPS!C145</f>
        <v>4.01.01.10</v>
      </c>
      <c r="E1990" s="2282" t="str">
        <f>+QPS!G145</f>
        <v>Reactor de carga para variador de velocidad 
TAG: 1760-XL-15078</v>
      </c>
      <c r="F1990" s="2282"/>
      <c r="G1990" s="2282"/>
      <c r="H1990" s="2282"/>
      <c r="I1990" s="2282"/>
      <c r="J1990" s="2282"/>
      <c r="K1990" s="2283"/>
      <c r="Q1990" s="672">
        <f>QPS!V145</f>
        <v>70.537199999999999</v>
      </c>
      <c r="R1990" s="672">
        <f>SUM(P1990:P2004)</f>
        <v>70.537199999999999</v>
      </c>
      <c r="S1990" s="672">
        <f>Q1990-R1990</f>
        <v>0</v>
      </c>
    </row>
    <row r="1991" spans="1:19">
      <c r="A1991" s="701" t="s">
        <v>1128</v>
      </c>
      <c r="C1991" s="181" t="s">
        <v>646</v>
      </c>
      <c r="D1991" s="720" t="s">
        <v>675</v>
      </c>
      <c r="E1991" s="207" t="s">
        <v>648</v>
      </c>
      <c r="F1991" s="208">
        <v>3</v>
      </c>
      <c r="G1991" s="207" t="s">
        <v>649</v>
      </c>
      <c r="H1991" s="209">
        <f>F1991</f>
        <v>3</v>
      </c>
      <c r="I1991" s="210"/>
      <c r="J1991" s="211" t="s">
        <v>676</v>
      </c>
      <c r="K1991" s="182">
        <f>+K1997+K2003</f>
        <v>70.537199999999999</v>
      </c>
      <c r="Q1991" s="672"/>
      <c r="R1991" s="672"/>
      <c r="S1991" s="672"/>
    </row>
    <row r="1992" spans="1:19" ht="13.5" thickBot="1">
      <c r="A1992" s="701" t="s">
        <v>1128</v>
      </c>
      <c r="C1992" s="183" t="s">
        <v>651</v>
      </c>
      <c r="D1992" s="721" t="s">
        <v>652</v>
      </c>
      <c r="E1992" s="184"/>
      <c r="F1992" s="185"/>
      <c r="G1992" s="186" t="s">
        <v>44</v>
      </c>
      <c r="H1992" s="186" t="s">
        <v>653</v>
      </c>
      <c r="I1992" s="186" t="s">
        <v>39</v>
      </c>
      <c r="J1992" s="186" t="s">
        <v>654</v>
      </c>
      <c r="K1992" s="187" t="s">
        <v>655</v>
      </c>
      <c r="Q1992" s="672"/>
      <c r="R1992" s="672"/>
      <c r="S1992" s="672"/>
    </row>
    <row r="1993" spans="1:19" ht="13.5">
      <c r="A1993" s="701" t="s">
        <v>1128</v>
      </c>
      <c r="C1993" s="194"/>
      <c r="D1993" s="722" t="s">
        <v>656</v>
      </c>
      <c r="E1993" s="189"/>
      <c r="G1993" s="195"/>
      <c r="H1993" s="189"/>
      <c r="I1993" s="189"/>
      <c r="J1993" s="189"/>
      <c r="K1993" s="198"/>
      <c r="Q1993" s="672"/>
      <c r="R1993" s="672"/>
      <c r="S1993" s="672"/>
    </row>
    <row r="1994" spans="1:19" ht="13.5">
      <c r="A1994" s="702" t="s">
        <v>270</v>
      </c>
      <c r="B1994" t="s">
        <v>656</v>
      </c>
      <c r="C1994" s="188" t="s">
        <v>657</v>
      </c>
      <c r="D1994" s="699" t="s">
        <v>658</v>
      </c>
      <c r="E1994" s="189"/>
      <c r="G1994" s="190" t="s">
        <v>659</v>
      </c>
      <c r="H1994" s="191">
        <v>0.1</v>
      </c>
      <c r="I1994" s="191">
        <f>H1994*8/$F$1991</f>
        <v>0.26666666666666666</v>
      </c>
      <c r="J1994" s="192">
        <v>10.89</v>
      </c>
      <c r="K1994" s="193">
        <f>I1994*J1994</f>
        <v>2.9039999999999999</v>
      </c>
      <c r="M1994" s="205">
        <v>1</v>
      </c>
      <c r="N1994" t="s">
        <v>414</v>
      </c>
      <c r="O1994" s="205">
        <f>I1994*M1994</f>
        <v>0.26666666666666666</v>
      </c>
      <c r="P1994" s="706">
        <f>O1994*J1994</f>
        <v>2.9039999999999999</v>
      </c>
      <c r="Q1994" s="672"/>
      <c r="R1994" s="672"/>
      <c r="S1994" s="672"/>
    </row>
    <row r="1995" spans="1:19" ht="13.5">
      <c r="A1995" s="702" t="s">
        <v>270</v>
      </c>
      <c r="B1995" t="s">
        <v>656</v>
      </c>
      <c r="C1995" s="188"/>
      <c r="D1995" s="699" t="s">
        <v>668</v>
      </c>
      <c r="E1995" s="189"/>
      <c r="G1995" s="190" t="s">
        <v>659</v>
      </c>
      <c r="H1995" s="191">
        <v>1</v>
      </c>
      <c r="I1995" s="191">
        <f t="shared" ref="I1995:I1996" si="129">H1995*8/$F$1991</f>
        <v>2.6666666666666665</v>
      </c>
      <c r="J1995" s="192">
        <v>10.08</v>
      </c>
      <c r="K1995" s="193">
        <f>I1995*J1995</f>
        <v>26.88</v>
      </c>
      <c r="M1995" s="205">
        <v>1</v>
      </c>
      <c r="N1995" t="s">
        <v>414</v>
      </c>
      <c r="O1995" s="205">
        <f>I1995*M1995</f>
        <v>2.6666666666666665</v>
      </c>
      <c r="P1995" s="706">
        <f>O1995*J1995</f>
        <v>26.88</v>
      </c>
      <c r="Q1995" s="672"/>
      <c r="R1995" s="672"/>
      <c r="S1995" s="672"/>
    </row>
    <row r="1996" spans="1:19" ht="13.5">
      <c r="A1996" s="702" t="s">
        <v>270</v>
      </c>
      <c r="B1996" t="s">
        <v>656</v>
      </c>
      <c r="C1996" s="188" t="s">
        <v>660</v>
      </c>
      <c r="D1996" s="699" t="s">
        <v>661</v>
      </c>
      <c r="E1996" s="189"/>
      <c r="G1996" s="190" t="s">
        <v>659</v>
      </c>
      <c r="H1996" s="191">
        <v>1</v>
      </c>
      <c r="I1996" s="191">
        <f t="shared" si="129"/>
        <v>2.6666666666666665</v>
      </c>
      <c r="J1996" s="192">
        <v>6.88</v>
      </c>
      <c r="K1996" s="193">
        <f>I1996*J1996</f>
        <v>18.346666666666664</v>
      </c>
      <c r="M1996" s="205">
        <v>1</v>
      </c>
      <c r="N1996" t="s">
        <v>414</v>
      </c>
      <c r="O1996" s="205">
        <f>I1996*M1996</f>
        <v>2.6666666666666665</v>
      </c>
      <c r="P1996" s="706">
        <f>O1996*J1996</f>
        <v>18.346666666666664</v>
      </c>
      <c r="Q1996" s="672"/>
      <c r="R1996" s="672"/>
      <c r="S1996" s="672"/>
    </row>
    <row r="1997" spans="1:19" ht="13.5">
      <c r="A1997" s="701" t="s">
        <v>1128</v>
      </c>
      <c r="C1997" s="194"/>
      <c r="D1997" s="723"/>
      <c r="E1997" s="189"/>
      <c r="G1997" s="195"/>
      <c r="H1997" s="189"/>
      <c r="I1997" s="189"/>
      <c r="J1997" s="196"/>
      <c r="K1997" s="197">
        <f>SUM(K1994:K1996)</f>
        <v>48.130666666666663</v>
      </c>
      <c r="Q1997" s="672"/>
      <c r="R1997" s="672"/>
      <c r="S1997" s="672"/>
    </row>
    <row r="1998" spans="1:19" ht="13.5">
      <c r="A1998" s="701" t="s">
        <v>1128</v>
      </c>
      <c r="C1998" s="194"/>
      <c r="D1998" s="722" t="s">
        <v>662</v>
      </c>
      <c r="E1998" s="189"/>
      <c r="G1998" s="195"/>
      <c r="H1998" s="189"/>
      <c r="I1998" s="189"/>
      <c r="J1998" s="189"/>
      <c r="K1998" s="198"/>
      <c r="Q1998" s="672"/>
      <c r="R1998" s="672"/>
      <c r="S1998" s="672"/>
    </row>
    <row r="1999" spans="1:19" ht="25.5">
      <c r="A1999" s="702" t="s">
        <v>270</v>
      </c>
      <c r="B1999" t="s">
        <v>662</v>
      </c>
      <c r="C1999" s="188" t="s">
        <v>663</v>
      </c>
      <c r="D1999" s="699" t="s">
        <v>664</v>
      </c>
      <c r="E1999" s="189"/>
      <c r="G1999" s="190" t="s">
        <v>665</v>
      </c>
      <c r="H1999" s="189"/>
      <c r="I1999" s="191">
        <v>5</v>
      </c>
      <c r="J1999" s="192">
        <f>K1997</f>
        <v>48.130666666666663</v>
      </c>
      <c r="K1999" s="193">
        <f>I1999*J1999/100</f>
        <v>2.406533333333333</v>
      </c>
      <c r="M1999" s="205">
        <v>1</v>
      </c>
      <c r="N1999" t="s">
        <v>414</v>
      </c>
      <c r="O1999" s="205">
        <f>I1999*M1999</f>
        <v>5</v>
      </c>
      <c r="P1999" s="706">
        <f>O1999*J1999/100</f>
        <v>2.406533333333333</v>
      </c>
      <c r="Q1999" s="672"/>
      <c r="R1999" s="672"/>
      <c r="S1999" s="672"/>
    </row>
    <row r="2000" spans="1:19" ht="13.5">
      <c r="A2000" s="702" t="s">
        <v>270</v>
      </c>
      <c r="B2000" t="s">
        <v>662</v>
      </c>
      <c r="C2000" s="188"/>
      <c r="D2000" s="724" t="s">
        <v>831</v>
      </c>
      <c r="E2000" s="189"/>
      <c r="G2000" s="190" t="s">
        <v>666</v>
      </c>
      <c r="H2000" s="191">
        <v>1</v>
      </c>
      <c r="I2000" s="191">
        <f>H2000*8/$H$1991</f>
        <v>2.6666666666666665</v>
      </c>
      <c r="J2000" s="192">
        <f>+J1985</f>
        <v>1.5</v>
      </c>
      <c r="K2000" s="193">
        <f>I2000*J2000</f>
        <v>4</v>
      </c>
      <c r="M2000" s="205">
        <v>1</v>
      </c>
      <c r="N2000" t="s">
        <v>414</v>
      </c>
      <c r="O2000" s="205">
        <f>I2000*M2000</f>
        <v>2.6666666666666665</v>
      </c>
      <c r="P2000" s="706">
        <f>O2000*J2000</f>
        <v>4</v>
      </c>
      <c r="Q2000" s="672"/>
      <c r="R2000" s="672"/>
      <c r="S2000" s="672"/>
    </row>
    <row r="2001" spans="1:19" ht="13.5">
      <c r="A2001" s="702" t="s">
        <v>270</v>
      </c>
      <c r="B2001" t="s">
        <v>662</v>
      </c>
      <c r="C2001" s="188"/>
      <c r="D2001" s="724" t="s">
        <v>848</v>
      </c>
      <c r="E2001" s="189"/>
      <c r="G2001" s="190" t="s">
        <v>666</v>
      </c>
      <c r="H2001" s="191">
        <v>1</v>
      </c>
      <c r="I2001" s="191">
        <f t="shared" ref="I2001:I2002" si="130">H2001*8/$H$1991</f>
        <v>2.6666666666666665</v>
      </c>
      <c r="J2001" s="192">
        <f>+J1986</f>
        <v>4.5</v>
      </c>
      <c r="K2001" s="193">
        <f>I2001*J2001</f>
        <v>12</v>
      </c>
      <c r="M2001" s="205">
        <v>1</v>
      </c>
      <c r="N2001" t="s">
        <v>414</v>
      </c>
      <c r="O2001" s="205">
        <f>I2001*M2001</f>
        <v>2.6666666666666665</v>
      </c>
      <c r="P2001" s="706">
        <f>O2001*J2001</f>
        <v>12</v>
      </c>
      <c r="Q2001" s="672"/>
      <c r="R2001" s="672"/>
      <c r="S2001" s="672"/>
    </row>
    <row r="2002" spans="1:19" ht="13.5">
      <c r="A2002" s="702" t="s">
        <v>270</v>
      </c>
      <c r="B2002" t="s">
        <v>662</v>
      </c>
      <c r="C2002" s="188"/>
      <c r="D2002" s="724" t="s">
        <v>849</v>
      </c>
      <c r="E2002" s="189"/>
      <c r="G2002" s="190" t="s">
        <v>666</v>
      </c>
      <c r="H2002" s="191">
        <v>1</v>
      </c>
      <c r="I2002" s="191">
        <f t="shared" si="130"/>
        <v>2.6666666666666665</v>
      </c>
      <c r="J2002" s="192">
        <f>+J1987</f>
        <v>1.5</v>
      </c>
      <c r="K2002" s="193">
        <f>I2002*J2002</f>
        <v>4</v>
      </c>
      <c r="M2002" s="205">
        <v>1</v>
      </c>
      <c r="N2002" t="s">
        <v>414</v>
      </c>
      <c r="O2002" s="205">
        <f>I2002*M2002</f>
        <v>2.6666666666666665</v>
      </c>
      <c r="P2002" s="706">
        <f>O2002*J2002</f>
        <v>4</v>
      </c>
      <c r="Q2002" s="672"/>
      <c r="R2002" s="672"/>
      <c r="S2002" s="672"/>
    </row>
    <row r="2003" spans="1:19" ht="14.25" thickBot="1">
      <c r="A2003" s="701" t="s">
        <v>1128</v>
      </c>
      <c r="C2003" s="199"/>
      <c r="D2003" s="725"/>
      <c r="E2003" s="200"/>
      <c r="F2003" s="201"/>
      <c r="G2003" s="206"/>
      <c r="H2003" s="200"/>
      <c r="I2003" s="200"/>
      <c r="J2003" s="202"/>
      <c r="K2003" s="203">
        <f>SUM(K1999:K2002)</f>
        <v>22.406533333333332</v>
      </c>
      <c r="Q2003" s="672"/>
      <c r="R2003" s="672"/>
      <c r="S2003" s="672"/>
    </row>
    <row r="2004" spans="1:19" ht="13.5" thickBot="1">
      <c r="A2004" s="701" t="s">
        <v>1128</v>
      </c>
      <c r="Q2004" s="672"/>
      <c r="R2004" s="672"/>
      <c r="S2004" s="672"/>
    </row>
    <row r="2005" spans="1:19">
      <c r="A2005" s="701" t="s">
        <v>1128</v>
      </c>
      <c r="C2005" s="176" t="s">
        <v>645</v>
      </c>
      <c r="D2005" s="212" t="str">
        <f>+QPS!C147</f>
        <v>4.01.02.01</v>
      </c>
      <c r="E2005" s="2282" t="str">
        <f>+QPS!G147</f>
        <v>Verificacion del estado de cable multiconductor
Tag ciruito: 1760PU15071-P01</v>
      </c>
      <c r="F2005" s="2282"/>
      <c r="G2005" s="2282"/>
      <c r="H2005" s="2282"/>
      <c r="I2005" s="2282"/>
      <c r="J2005" s="2282"/>
      <c r="K2005" s="2283"/>
      <c r="Q2005" s="672">
        <f>QPS!V147</f>
        <v>319.40517488000006</v>
      </c>
      <c r="R2005" s="672">
        <f>SUM(P2005:P2018)</f>
        <v>319.40517488</v>
      </c>
      <c r="S2005" s="672">
        <f>Q2005-R2005</f>
        <v>0</v>
      </c>
    </row>
    <row r="2006" spans="1:19">
      <c r="A2006" s="701" t="s">
        <v>1128</v>
      </c>
      <c r="C2006" s="181" t="s">
        <v>646</v>
      </c>
      <c r="D2006" s="720" t="s">
        <v>677</v>
      </c>
      <c r="E2006" s="207" t="s">
        <v>648</v>
      </c>
      <c r="F2006" s="208">
        <v>150</v>
      </c>
      <c r="G2006" s="207" t="s">
        <v>649</v>
      </c>
      <c r="H2006" s="209">
        <f>F2006</f>
        <v>150</v>
      </c>
      <c r="I2006" s="210"/>
      <c r="J2006" s="211" t="s">
        <v>678</v>
      </c>
      <c r="K2006" s="182">
        <f>+K2012+K2017</f>
        <v>1.3307440000000001</v>
      </c>
      <c r="Q2006" s="672"/>
      <c r="R2006" s="672"/>
      <c r="S2006" s="672"/>
    </row>
    <row r="2007" spans="1:19" ht="13.5" thickBot="1">
      <c r="A2007" s="701" t="s">
        <v>1128</v>
      </c>
      <c r="C2007" s="183" t="s">
        <v>651</v>
      </c>
      <c r="D2007" s="721" t="s">
        <v>652</v>
      </c>
      <c r="E2007" s="184"/>
      <c r="F2007" s="185"/>
      <c r="G2007" s="186" t="s">
        <v>44</v>
      </c>
      <c r="H2007" s="186" t="s">
        <v>653</v>
      </c>
      <c r="I2007" s="186" t="s">
        <v>39</v>
      </c>
      <c r="J2007" s="186" t="s">
        <v>654</v>
      </c>
      <c r="K2007" s="187" t="s">
        <v>655</v>
      </c>
      <c r="Q2007" s="672"/>
      <c r="R2007" s="672"/>
      <c r="S2007" s="672"/>
    </row>
    <row r="2008" spans="1:19" ht="13.5">
      <c r="A2008" s="701" t="s">
        <v>1128</v>
      </c>
      <c r="C2008" s="194"/>
      <c r="D2008" s="722" t="s">
        <v>656</v>
      </c>
      <c r="E2008" s="189"/>
      <c r="G2008" s="195"/>
      <c r="H2008" s="189"/>
      <c r="I2008" s="189"/>
      <c r="J2008" s="189"/>
      <c r="K2008" s="198"/>
      <c r="Q2008" s="672"/>
      <c r="R2008" s="672"/>
      <c r="S2008" s="672"/>
    </row>
    <row r="2009" spans="1:19" ht="13.5">
      <c r="A2009" s="702" t="s">
        <v>271</v>
      </c>
      <c r="B2009" t="s">
        <v>656</v>
      </c>
      <c r="C2009" s="188" t="s">
        <v>657</v>
      </c>
      <c r="D2009" s="699" t="s">
        <v>658</v>
      </c>
      <c r="E2009" s="189"/>
      <c r="G2009" s="190" t="s">
        <v>659</v>
      </c>
      <c r="H2009" s="191">
        <v>0.1</v>
      </c>
      <c r="I2009" s="191">
        <f>H2009*8/$F$2006</f>
        <v>5.333333333333334E-3</v>
      </c>
      <c r="J2009" s="192">
        <v>10.89</v>
      </c>
      <c r="K2009" s="193">
        <f>I2009*J2009</f>
        <v>5.8080000000000014E-2</v>
      </c>
      <c r="M2009" s="205">
        <v>240.02</v>
      </c>
      <c r="N2009" t="s">
        <v>57</v>
      </c>
      <c r="O2009" s="205">
        <f>I2009*M2009</f>
        <v>1.2801066666666669</v>
      </c>
      <c r="P2009" s="706">
        <f>O2009*J2009</f>
        <v>13.940361600000005</v>
      </c>
      <c r="Q2009" s="672"/>
      <c r="R2009" s="672"/>
      <c r="S2009" s="672"/>
    </row>
    <row r="2010" spans="1:19" ht="13.5">
      <c r="A2010" s="702" t="s">
        <v>271</v>
      </c>
      <c r="B2010" t="s">
        <v>656</v>
      </c>
      <c r="C2010" s="188"/>
      <c r="D2010" s="699" t="s">
        <v>668</v>
      </c>
      <c r="E2010" s="189"/>
      <c r="G2010" s="190" t="s">
        <v>659</v>
      </c>
      <c r="H2010" s="191">
        <v>1</v>
      </c>
      <c r="I2010" s="191">
        <f t="shared" ref="I2010:I2011" si="131">H2010*8/$F$2006</f>
        <v>5.3333333333333337E-2</v>
      </c>
      <c r="J2010" s="192">
        <v>10.08</v>
      </c>
      <c r="K2010" s="193">
        <f>I2010*J2010</f>
        <v>0.53760000000000008</v>
      </c>
      <c r="M2010" s="205">
        <v>240.02</v>
      </c>
      <c r="N2010" t="s">
        <v>57</v>
      </c>
      <c r="O2010" s="205">
        <f>I2010*M2010</f>
        <v>12.801066666666667</v>
      </c>
      <c r="P2010" s="706">
        <f>O2010*J2010</f>
        <v>129.034752</v>
      </c>
      <c r="Q2010" s="672"/>
      <c r="R2010" s="672"/>
      <c r="S2010" s="672"/>
    </row>
    <row r="2011" spans="1:19" ht="13.5">
      <c r="A2011" s="702" t="s">
        <v>271</v>
      </c>
      <c r="B2011" t="s">
        <v>656</v>
      </c>
      <c r="C2011" s="188" t="s">
        <v>660</v>
      </c>
      <c r="D2011" s="699" t="s">
        <v>661</v>
      </c>
      <c r="E2011" s="189"/>
      <c r="G2011" s="190" t="s">
        <v>659</v>
      </c>
      <c r="H2011" s="191">
        <v>1</v>
      </c>
      <c r="I2011" s="191">
        <f t="shared" si="131"/>
        <v>5.3333333333333337E-2</v>
      </c>
      <c r="J2011" s="192">
        <v>6.88</v>
      </c>
      <c r="K2011" s="193">
        <f>I2011*J2011</f>
        <v>0.36693333333333333</v>
      </c>
      <c r="M2011" s="205">
        <v>240.02</v>
      </c>
      <c r="N2011" t="s">
        <v>57</v>
      </c>
      <c r="O2011" s="205">
        <f>I2011*M2011</f>
        <v>12.801066666666667</v>
      </c>
      <c r="P2011" s="706">
        <f>O2011*J2011</f>
        <v>88.071338666666676</v>
      </c>
      <c r="Q2011" s="672"/>
      <c r="R2011" s="672"/>
      <c r="S2011" s="672"/>
    </row>
    <row r="2012" spans="1:19" ht="13.5">
      <c r="A2012" s="701" t="s">
        <v>1128</v>
      </c>
      <c r="C2012" s="194"/>
      <c r="D2012" s="723"/>
      <c r="E2012" s="189"/>
      <c r="G2012" s="195"/>
      <c r="H2012" s="189"/>
      <c r="I2012" s="189"/>
      <c r="J2012" s="196"/>
      <c r="K2012" s="197">
        <f>SUM(K2009:K2011)</f>
        <v>0.96261333333333343</v>
      </c>
      <c r="Q2012" s="672"/>
      <c r="R2012" s="672"/>
      <c r="S2012" s="672"/>
    </row>
    <row r="2013" spans="1:19" ht="13.5">
      <c r="A2013" s="701" t="s">
        <v>1128</v>
      </c>
      <c r="C2013" s="194"/>
      <c r="D2013" s="722" t="s">
        <v>662</v>
      </c>
      <c r="E2013" s="189"/>
      <c r="G2013" s="195"/>
      <c r="H2013" s="189"/>
      <c r="I2013" s="189"/>
      <c r="J2013" s="189"/>
      <c r="K2013" s="198"/>
      <c r="Q2013" s="672"/>
      <c r="R2013" s="672"/>
      <c r="S2013" s="672"/>
    </row>
    <row r="2014" spans="1:19" ht="25.5">
      <c r="A2014" s="702" t="s">
        <v>271</v>
      </c>
      <c r="B2014" t="s">
        <v>662</v>
      </c>
      <c r="C2014" s="188" t="s">
        <v>663</v>
      </c>
      <c r="D2014" s="699" t="s">
        <v>664</v>
      </c>
      <c r="E2014" s="189"/>
      <c r="G2014" s="190" t="s">
        <v>665</v>
      </c>
      <c r="H2014" s="189"/>
      <c r="I2014" s="191">
        <v>5</v>
      </c>
      <c r="J2014" s="192">
        <f>K2012</f>
        <v>0.96261333333333343</v>
      </c>
      <c r="K2014" s="193">
        <f>I2014*J2014/100</f>
        <v>4.8130666666666669E-2</v>
      </c>
      <c r="M2014" s="205">
        <v>240.02</v>
      </c>
      <c r="N2014" t="s">
        <v>57</v>
      </c>
      <c r="O2014" s="205">
        <f>I2014*M2014</f>
        <v>1200.1000000000001</v>
      </c>
      <c r="P2014" s="706">
        <f>O2014*J2014/100</f>
        <v>11.552322613333336</v>
      </c>
      <c r="Q2014" s="672"/>
      <c r="R2014" s="672"/>
      <c r="S2014" s="672"/>
    </row>
    <row r="2015" spans="1:19" ht="13.5">
      <c r="A2015" s="702" t="s">
        <v>271</v>
      </c>
      <c r="B2015" t="s">
        <v>662</v>
      </c>
      <c r="C2015" s="188"/>
      <c r="D2015" s="724" t="s">
        <v>831</v>
      </c>
      <c r="E2015" s="189"/>
      <c r="G2015" s="190" t="s">
        <v>666</v>
      </c>
      <c r="H2015" s="191">
        <v>1</v>
      </c>
      <c r="I2015" s="191">
        <f>H2015*8/$H$2006</f>
        <v>5.3333333333333337E-2</v>
      </c>
      <c r="J2015" s="192">
        <f>+J2000</f>
        <v>1.5</v>
      </c>
      <c r="K2015" s="193">
        <f>I2015*J2015</f>
        <v>0.08</v>
      </c>
      <c r="M2015" s="205">
        <v>240.02</v>
      </c>
      <c r="N2015" t="s">
        <v>57</v>
      </c>
      <c r="O2015" s="205">
        <f>I2015*M2015</f>
        <v>12.801066666666667</v>
      </c>
      <c r="P2015" s="706">
        <f>O2015*J2015</f>
        <v>19.201599999999999</v>
      </c>
      <c r="Q2015" s="672"/>
      <c r="R2015" s="672"/>
      <c r="S2015" s="672"/>
    </row>
    <row r="2016" spans="1:19" ht="13.5">
      <c r="A2016" s="702" t="s">
        <v>271</v>
      </c>
      <c r="B2016" t="s">
        <v>662</v>
      </c>
      <c r="C2016" s="188"/>
      <c r="D2016" s="724" t="s">
        <v>848</v>
      </c>
      <c r="E2016" s="189"/>
      <c r="G2016" s="190" t="s">
        <v>666</v>
      </c>
      <c r="H2016" s="191">
        <v>1</v>
      </c>
      <c r="I2016" s="191">
        <f>H2016*8/$H$2006</f>
        <v>5.3333333333333337E-2</v>
      </c>
      <c r="J2016" s="192">
        <f>+J2001</f>
        <v>4.5</v>
      </c>
      <c r="K2016" s="193">
        <f>I2016*J2016</f>
        <v>0.24000000000000002</v>
      </c>
      <c r="M2016" s="205">
        <v>240.02</v>
      </c>
      <c r="N2016" t="s">
        <v>57</v>
      </c>
      <c r="O2016" s="205">
        <f>I2016*M2016</f>
        <v>12.801066666666667</v>
      </c>
      <c r="P2016" s="706">
        <f>O2016*J2016</f>
        <v>57.604800000000004</v>
      </c>
      <c r="Q2016" s="672"/>
      <c r="R2016" s="672"/>
      <c r="S2016" s="672"/>
    </row>
    <row r="2017" spans="1:19" ht="14.25" thickBot="1">
      <c r="A2017" s="701" t="s">
        <v>1128</v>
      </c>
      <c r="C2017" s="199"/>
      <c r="D2017" s="725"/>
      <c r="E2017" s="200"/>
      <c r="F2017" s="201"/>
      <c r="G2017" s="206"/>
      <c r="H2017" s="200"/>
      <c r="I2017" s="200"/>
      <c r="J2017" s="202"/>
      <c r="K2017" s="203">
        <f>SUM(K2014:K2016)</f>
        <v>0.36813066666666672</v>
      </c>
      <c r="Q2017" s="672"/>
      <c r="R2017" s="672"/>
      <c r="S2017" s="672"/>
    </row>
    <row r="2018" spans="1:19" ht="13.5" thickBot="1">
      <c r="A2018" s="701" t="s">
        <v>1128</v>
      </c>
      <c r="Q2018" s="672"/>
      <c r="R2018" s="672"/>
      <c r="S2018" s="672"/>
    </row>
    <row r="2019" spans="1:19">
      <c r="A2019" s="701" t="s">
        <v>1128</v>
      </c>
      <c r="C2019" s="176" t="s">
        <v>645</v>
      </c>
      <c r="D2019" s="212" t="str">
        <f>+QPS!C148</f>
        <v>4.01.02.02</v>
      </c>
      <c r="E2019" s="2282" t="str">
        <f>+QPS!G148</f>
        <v>Verificacion del estado de cable multiconductor
Tag ciruito: 1760PU15072-P01</v>
      </c>
      <c r="F2019" s="2282"/>
      <c r="G2019" s="2282"/>
      <c r="H2019" s="2282"/>
      <c r="I2019" s="2282"/>
      <c r="J2019" s="2282"/>
      <c r="K2019" s="2283"/>
      <c r="Q2019" s="672">
        <f>QPS!V148</f>
        <v>319.40517488000006</v>
      </c>
      <c r="R2019" s="672">
        <f>SUM(P2019:P2032)</f>
        <v>319.40517488</v>
      </c>
      <c r="S2019" s="672">
        <f>Q2019-R2019</f>
        <v>0</v>
      </c>
    </row>
    <row r="2020" spans="1:19">
      <c r="A2020" s="701" t="s">
        <v>1128</v>
      </c>
      <c r="C2020" s="181" t="s">
        <v>646</v>
      </c>
      <c r="D2020" s="720" t="s">
        <v>677</v>
      </c>
      <c r="E2020" s="207" t="s">
        <v>648</v>
      </c>
      <c r="F2020" s="208">
        <f>+F2006</f>
        <v>150</v>
      </c>
      <c r="G2020" s="207" t="s">
        <v>649</v>
      </c>
      <c r="H2020" s="209">
        <f>F2020</f>
        <v>150</v>
      </c>
      <c r="I2020" s="210"/>
      <c r="J2020" s="211" t="s">
        <v>678</v>
      </c>
      <c r="K2020" s="182">
        <f>+K2026+K2031</f>
        <v>1.3307440000000001</v>
      </c>
      <c r="Q2020" s="672"/>
      <c r="R2020" s="672"/>
      <c r="S2020" s="672"/>
    </row>
    <row r="2021" spans="1:19" ht="13.5" thickBot="1">
      <c r="A2021" s="701" t="s">
        <v>1128</v>
      </c>
      <c r="C2021" s="183" t="s">
        <v>651</v>
      </c>
      <c r="D2021" s="721" t="s">
        <v>652</v>
      </c>
      <c r="E2021" s="184"/>
      <c r="F2021" s="185"/>
      <c r="G2021" s="186" t="s">
        <v>44</v>
      </c>
      <c r="H2021" s="186" t="s">
        <v>653</v>
      </c>
      <c r="I2021" s="186" t="s">
        <v>39</v>
      </c>
      <c r="J2021" s="186" t="s">
        <v>654</v>
      </c>
      <c r="K2021" s="187" t="s">
        <v>655</v>
      </c>
      <c r="Q2021" s="672"/>
      <c r="R2021" s="672"/>
      <c r="S2021" s="672"/>
    </row>
    <row r="2022" spans="1:19" ht="13.5">
      <c r="A2022" s="701" t="s">
        <v>1128</v>
      </c>
      <c r="C2022" s="194"/>
      <c r="D2022" s="722" t="s">
        <v>656</v>
      </c>
      <c r="E2022" s="189"/>
      <c r="G2022" s="195"/>
      <c r="H2022" s="189"/>
      <c r="I2022" s="189"/>
      <c r="J2022" s="189"/>
      <c r="K2022" s="198"/>
      <c r="Q2022" s="672"/>
      <c r="R2022" s="672"/>
      <c r="S2022" s="672"/>
    </row>
    <row r="2023" spans="1:19" ht="13.5">
      <c r="A2023" s="702" t="s">
        <v>272</v>
      </c>
      <c r="B2023" t="s">
        <v>656</v>
      </c>
      <c r="C2023" s="188" t="s">
        <v>657</v>
      </c>
      <c r="D2023" s="699" t="s">
        <v>658</v>
      </c>
      <c r="E2023" s="189"/>
      <c r="G2023" s="190" t="s">
        <v>659</v>
      </c>
      <c r="H2023" s="191">
        <v>0.1</v>
      </c>
      <c r="I2023" s="191">
        <f>H2023*8/$F$2020</f>
        <v>5.333333333333334E-3</v>
      </c>
      <c r="J2023" s="192">
        <v>10.89</v>
      </c>
      <c r="K2023" s="193">
        <f>I2023*J2023</f>
        <v>5.8080000000000014E-2</v>
      </c>
      <c r="M2023" s="205">
        <v>240.02</v>
      </c>
      <c r="N2023" t="s">
        <v>57</v>
      </c>
      <c r="O2023" s="205">
        <f>I2023*M2023</f>
        <v>1.2801066666666669</v>
      </c>
      <c r="P2023" s="706">
        <f>O2023*J2023</f>
        <v>13.940361600000005</v>
      </c>
      <c r="Q2023" s="672"/>
      <c r="R2023" s="672"/>
      <c r="S2023" s="672"/>
    </row>
    <row r="2024" spans="1:19" ht="13.5">
      <c r="A2024" s="702" t="s">
        <v>272</v>
      </c>
      <c r="B2024" t="s">
        <v>656</v>
      </c>
      <c r="C2024" s="188"/>
      <c r="D2024" s="699" t="s">
        <v>668</v>
      </c>
      <c r="E2024" s="189"/>
      <c r="G2024" s="190" t="s">
        <v>659</v>
      </c>
      <c r="H2024" s="191">
        <v>1</v>
      </c>
      <c r="I2024" s="191">
        <f t="shared" ref="I2024:I2025" si="132">H2024*8/$F$2020</f>
        <v>5.3333333333333337E-2</v>
      </c>
      <c r="J2024" s="192">
        <v>10.08</v>
      </c>
      <c r="K2024" s="193">
        <f>I2024*J2024</f>
        <v>0.53760000000000008</v>
      </c>
      <c r="M2024" s="205">
        <v>240.02</v>
      </c>
      <c r="N2024" t="s">
        <v>57</v>
      </c>
      <c r="O2024" s="205">
        <f>I2024*M2024</f>
        <v>12.801066666666667</v>
      </c>
      <c r="P2024" s="706">
        <f>O2024*J2024</f>
        <v>129.034752</v>
      </c>
      <c r="Q2024" s="672"/>
      <c r="R2024" s="672"/>
      <c r="S2024" s="672"/>
    </row>
    <row r="2025" spans="1:19" ht="13.5">
      <c r="A2025" s="702" t="s">
        <v>272</v>
      </c>
      <c r="B2025" t="s">
        <v>656</v>
      </c>
      <c r="C2025" s="188" t="s">
        <v>660</v>
      </c>
      <c r="D2025" s="699" t="s">
        <v>661</v>
      </c>
      <c r="E2025" s="189"/>
      <c r="G2025" s="190" t="s">
        <v>659</v>
      </c>
      <c r="H2025" s="191">
        <v>1</v>
      </c>
      <c r="I2025" s="191">
        <f t="shared" si="132"/>
        <v>5.3333333333333337E-2</v>
      </c>
      <c r="J2025" s="192">
        <v>6.88</v>
      </c>
      <c r="K2025" s="193">
        <f>I2025*J2025</f>
        <v>0.36693333333333333</v>
      </c>
      <c r="M2025" s="205">
        <v>240.02</v>
      </c>
      <c r="N2025" t="s">
        <v>57</v>
      </c>
      <c r="O2025" s="205">
        <f>I2025*M2025</f>
        <v>12.801066666666667</v>
      </c>
      <c r="P2025" s="706">
        <f>O2025*J2025</f>
        <v>88.071338666666676</v>
      </c>
      <c r="Q2025" s="672"/>
      <c r="R2025" s="672"/>
      <c r="S2025" s="672"/>
    </row>
    <row r="2026" spans="1:19" ht="13.5">
      <c r="A2026" s="701" t="s">
        <v>1128</v>
      </c>
      <c r="C2026" s="194"/>
      <c r="D2026" s="723"/>
      <c r="E2026" s="189"/>
      <c r="G2026" s="195"/>
      <c r="H2026" s="189"/>
      <c r="I2026" s="189"/>
      <c r="J2026" s="196"/>
      <c r="K2026" s="197">
        <f>SUM(K2023:K2025)</f>
        <v>0.96261333333333343</v>
      </c>
      <c r="Q2026" s="672"/>
      <c r="R2026" s="672"/>
      <c r="S2026" s="672"/>
    </row>
    <row r="2027" spans="1:19" ht="13.5">
      <c r="A2027" s="701" t="s">
        <v>1128</v>
      </c>
      <c r="C2027" s="194"/>
      <c r="D2027" s="722" t="s">
        <v>662</v>
      </c>
      <c r="E2027" s="189"/>
      <c r="G2027" s="195"/>
      <c r="H2027" s="189"/>
      <c r="I2027" s="189"/>
      <c r="J2027" s="189"/>
      <c r="K2027" s="198"/>
      <c r="Q2027" s="672"/>
      <c r="R2027" s="672"/>
      <c r="S2027" s="672"/>
    </row>
    <row r="2028" spans="1:19" ht="25.5">
      <c r="A2028" s="702" t="s">
        <v>272</v>
      </c>
      <c r="B2028" t="s">
        <v>662</v>
      </c>
      <c r="C2028" s="188" t="s">
        <v>663</v>
      </c>
      <c r="D2028" s="699" t="s">
        <v>664</v>
      </c>
      <c r="E2028" s="189"/>
      <c r="G2028" s="190" t="s">
        <v>665</v>
      </c>
      <c r="H2028" s="189"/>
      <c r="I2028" s="191">
        <v>5</v>
      </c>
      <c r="J2028" s="192">
        <f>K2026</f>
        <v>0.96261333333333343</v>
      </c>
      <c r="K2028" s="193">
        <f>I2028*J2028/100</f>
        <v>4.8130666666666669E-2</v>
      </c>
      <c r="M2028" s="205">
        <v>240.02</v>
      </c>
      <c r="N2028" t="s">
        <v>57</v>
      </c>
      <c r="O2028" s="205">
        <f>I2028*M2028</f>
        <v>1200.1000000000001</v>
      </c>
      <c r="P2028" s="706">
        <f>O2028*J2028/100</f>
        <v>11.552322613333336</v>
      </c>
      <c r="Q2028" s="672"/>
      <c r="R2028" s="672"/>
      <c r="S2028" s="672"/>
    </row>
    <row r="2029" spans="1:19" ht="13.5">
      <c r="A2029" s="702" t="s">
        <v>272</v>
      </c>
      <c r="B2029" t="s">
        <v>662</v>
      </c>
      <c r="C2029" s="188"/>
      <c r="D2029" s="724" t="s">
        <v>831</v>
      </c>
      <c r="E2029" s="189"/>
      <c r="G2029" s="190" t="s">
        <v>666</v>
      </c>
      <c r="H2029" s="191">
        <v>1</v>
      </c>
      <c r="I2029" s="191">
        <f>H2029*8/$H$2020</f>
        <v>5.3333333333333337E-2</v>
      </c>
      <c r="J2029" s="192">
        <f>+J2015</f>
        <v>1.5</v>
      </c>
      <c r="K2029" s="193">
        <f>I2029*J2029</f>
        <v>0.08</v>
      </c>
      <c r="M2029" s="205">
        <v>240.02</v>
      </c>
      <c r="N2029" t="s">
        <v>57</v>
      </c>
      <c r="O2029" s="205">
        <f>I2029*M2029</f>
        <v>12.801066666666667</v>
      </c>
      <c r="P2029" s="706">
        <f>O2029*J2029</f>
        <v>19.201599999999999</v>
      </c>
      <c r="Q2029" s="672"/>
      <c r="R2029" s="672"/>
      <c r="S2029" s="672"/>
    </row>
    <row r="2030" spans="1:19" ht="13.5">
      <c r="A2030" s="702" t="s">
        <v>272</v>
      </c>
      <c r="B2030" t="s">
        <v>662</v>
      </c>
      <c r="C2030" s="188"/>
      <c r="D2030" s="724" t="s">
        <v>848</v>
      </c>
      <c r="E2030" s="189"/>
      <c r="G2030" s="190" t="s">
        <v>666</v>
      </c>
      <c r="H2030" s="191">
        <v>1</v>
      </c>
      <c r="I2030" s="191">
        <f>H2030*8/$H$2020</f>
        <v>5.3333333333333337E-2</v>
      </c>
      <c r="J2030" s="192">
        <f>+J2016</f>
        <v>4.5</v>
      </c>
      <c r="K2030" s="193">
        <f>I2030*J2030</f>
        <v>0.24000000000000002</v>
      </c>
      <c r="M2030" s="205">
        <v>240.02</v>
      </c>
      <c r="N2030" t="s">
        <v>57</v>
      </c>
      <c r="O2030" s="205">
        <f>I2030*M2030</f>
        <v>12.801066666666667</v>
      </c>
      <c r="P2030" s="706">
        <f>O2030*J2030</f>
        <v>57.604800000000004</v>
      </c>
      <c r="Q2030" s="672"/>
      <c r="R2030" s="672"/>
      <c r="S2030" s="672"/>
    </row>
    <row r="2031" spans="1:19" ht="14.25" thickBot="1">
      <c r="A2031" s="701" t="s">
        <v>1128</v>
      </c>
      <c r="C2031" s="199"/>
      <c r="D2031" s="725"/>
      <c r="E2031" s="200"/>
      <c r="F2031" s="201"/>
      <c r="G2031" s="206"/>
      <c r="H2031" s="200"/>
      <c r="I2031" s="200"/>
      <c r="J2031" s="202"/>
      <c r="K2031" s="203">
        <f>SUM(K2028:K2030)</f>
        <v>0.36813066666666672</v>
      </c>
      <c r="Q2031" s="672"/>
      <c r="R2031" s="672"/>
      <c r="S2031" s="672"/>
    </row>
    <row r="2032" spans="1:19" ht="13.5" thickBot="1">
      <c r="A2032" s="701" t="s">
        <v>1128</v>
      </c>
      <c r="Q2032" s="672"/>
      <c r="R2032" s="672"/>
      <c r="S2032" s="672"/>
    </row>
    <row r="2033" spans="1:19">
      <c r="A2033" s="701" t="s">
        <v>1128</v>
      </c>
      <c r="C2033" s="176" t="s">
        <v>645</v>
      </c>
      <c r="D2033" s="212" t="str">
        <f>+QPS!C149</f>
        <v>4.01.02.03</v>
      </c>
      <c r="E2033" s="2282" t="str">
        <f>+QPS!G149</f>
        <v>Verificacion del estado de cable multiconductor
Tag ciruito: 1760PU15073-P01</v>
      </c>
      <c r="F2033" s="2282"/>
      <c r="G2033" s="2282"/>
      <c r="H2033" s="2282"/>
      <c r="I2033" s="2282"/>
      <c r="J2033" s="2282"/>
      <c r="K2033" s="2283"/>
      <c r="Q2033" s="672">
        <f>QPS!V149</f>
        <v>319.40517488000006</v>
      </c>
      <c r="R2033" s="672">
        <f>SUM(P2033:P2046)</f>
        <v>319.40517488</v>
      </c>
      <c r="S2033" s="672">
        <f>Q2033-R2033</f>
        <v>0</v>
      </c>
    </row>
    <row r="2034" spans="1:19">
      <c r="A2034" s="701" t="s">
        <v>1128</v>
      </c>
      <c r="C2034" s="181" t="s">
        <v>646</v>
      </c>
      <c r="D2034" s="720" t="s">
        <v>677</v>
      </c>
      <c r="E2034" s="207" t="s">
        <v>648</v>
      </c>
      <c r="F2034" s="208">
        <f>+F2020</f>
        <v>150</v>
      </c>
      <c r="G2034" s="207" t="s">
        <v>649</v>
      </c>
      <c r="H2034" s="209">
        <f>F2034</f>
        <v>150</v>
      </c>
      <c r="I2034" s="210"/>
      <c r="J2034" s="211" t="s">
        <v>678</v>
      </c>
      <c r="K2034" s="182">
        <f>+K2040+K2045</f>
        <v>1.3307440000000001</v>
      </c>
      <c r="Q2034" s="672"/>
      <c r="R2034" s="672"/>
      <c r="S2034" s="672"/>
    </row>
    <row r="2035" spans="1:19" ht="13.5" thickBot="1">
      <c r="A2035" s="701" t="s">
        <v>1128</v>
      </c>
      <c r="C2035" s="183" t="s">
        <v>651</v>
      </c>
      <c r="D2035" s="721" t="s">
        <v>652</v>
      </c>
      <c r="E2035" s="184"/>
      <c r="F2035" s="185"/>
      <c r="G2035" s="186" t="s">
        <v>44</v>
      </c>
      <c r="H2035" s="186" t="s">
        <v>653</v>
      </c>
      <c r="I2035" s="186" t="s">
        <v>39</v>
      </c>
      <c r="J2035" s="186" t="s">
        <v>654</v>
      </c>
      <c r="K2035" s="187" t="s">
        <v>655</v>
      </c>
      <c r="Q2035" s="672"/>
      <c r="R2035" s="672"/>
      <c r="S2035" s="672"/>
    </row>
    <row r="2036" spans="1:19" ht="13.5">
      <c r="A2036" s="701" t="s">
        <v>1128</v>
      </c>
      <c r="C2036" s="194"/>
      <c r="D2036" s="722" t="s">
        <v>656</v>
      </c>
      <c r="E2036" s="189"/>
      <c r="G2036" s="195"/>
      <c r="H2036" s="189"/>
      <c r="I2036" s="189"/>
      <c r="J2036" s="189"/>
      <c r="K2036" s="198"/>
      <c r="Q2036" s="672"/>
      <c r="R2036" s="672"/>
      <c r="S2036" s="672"/>
    </row>
    <row r="2037" spans="1:19" ht="13.5">
      <c r="A2037" s="702" t="s">
        <v>273</v>
      </c>
      <c r="B2037" t="s">
        <v>656</v>
      </c>
      <c r="C2037" s="188" t="s">
        <v>657</v>
      </c>
      <c r="D2037" s="699" t="s">
        <v>658</v>
      </c>
      <c r="E2037" s="189"/>
      <c r="G2037" s="190" t="s">
        <v>659</v>
      </c>
      <c r="H2037" s="191">
        <v>0.1</v>
      </c>
      <c r="I2037" s="191">
        <f>H2037*8/$F$2034</f>
        <v>5.333333333333334E-3</v>
      </c>
      <c r="J2037" s="192">
        <v>10.89</v>
      </c>
      <c r="K2037" s="193">
        <f>I2037*J2037</f>
        <v>5.8080000000000014E-2</v>
      </c>
      <c r="M2037" s="205">
        <v>240.02</v>
      </c>
      <c r="N2037" t="s">
        <v>57</v>
      </c>
      <c r="O2037" s="205">
        <f>I2037*M2037</f>
        <v>1.2801066666666669</v>
      </c>
      <c r="P2037" s="706">
        <f>O2037*J2037</f>
        <v>13.940361600000005</v>
      </c>
      <c r="Q2037" s="672"/>
      <c r="R2037" s="672"/>
      <c r="S2037" s="672"/>
    </row>
    <row r="2038" spans="1:19" ht="13.5">
      <c r="A2038" s="702" t="s">
        <v>273</v>
      </c>
      <c r="B2038" t="s">
        <v>656</v>
      </c>
      <c r="C2038" s="188"/>
      <c r="D2038" s="699" t="s">
        <v>668</v>
      </c>
      <c r="E2038" s="189"/>
      <c r="G2038" s="190" t="s">
        <v>659</v>
      </c>
      <c r="H2038" s="191">
        <v>1</v>
      </c>
      <c r="I2038" s="191">
        <f t="shared" ref="I2038:I2039" si="133">H2038*8/$F$2034</f>
        <v>5.3333333333333337E-2</v>
      </c>
      <c r="J2038" s="192">
        <v>10.08</v>
      </c>
      <c r="K2038" s="193">
        <f>I2038*J2038</f>
        <v>0.53760000000000008</v>
      </c>
      <c r="M2038" s="205">
        <v>240.02</v>
      </c>
      <c r="N2038" t="s">
        <v>57</v>
      </c>
      <c r="O2038" s="205">
        <f>I2038*M2038</f>
        <v>12.801066666666667</v>
      </c>
      <c r="P2038" s="706">
        <f>O2038*J2038</f>
        <v>129.034752</v>
      </c>
      <c r="Q2038" s="672"/>
      <c r="R2038" s="672"/>
      <c r="S2038" s="672"/>
    </row>
    <row r="2039" spans="1:19" ht="13.5">
      <c r="A2039" s="702" t="s">
        <v>273</v>
      </c>
      <c r="B2039" t="s">
        <v>656</v>
      </c>
      <c r="C2039" s="188" t="s">
        <v>660</v>
      </c>
      <c r="D2039" s="699" t="s">
        <v>661</v>
      </c>
      <c r="E2039" s="189"/>
      <c r="G2039" s="190" t="s">
        <v>659</v>
      </c>
      <c r="H2039" s="191">
        <v>1</v>
      </c>
      <c r="I2039" s="191">
        <f t="shared" si="133"/>
        <v>5.3333333333333337E-2</v>
      </c>
      <c r="J2039" s="192">
        <v>6.88</v>
      </c>
      <c r="K2039" s="193">
        <f>I2039*J2039</f>
        <v>0.36693333333333333</v>
      </c>
      <c r="M2039" s="205">
        <v>240.02</v>
      </c>
      <c r="N2039" t="s">
        <v>57</v>
      </c>
      <c r="O2039" s="205">
        <f>I2039*M2039</f>
        <v>12.801066666666667</v>
      </c>
      <c r="P2039" s="706">
        <f>O2039*J2039</f>
        <v>88.071338666666676</v>
      </c>
      <c r="Q2039" s="672"/>
      <c r="R2039" s="672"/>
      <c r="S2039" s="672"/>
    </row>
    <row r="2040" spans="1:19" ht="13.5">
      <c r="A2040" s="701" t="s">
        <v>1128</v>
      </c>
      <c r="C2040" s="194"/>
      <c r="D2040" s="723"/>
      <c r="E2040" s="189"/>
      <c r="G2040" s="195"/>
      <c r="H2040" s="189"/>
      <c r="I2040" s="189"/>
      <c r="J2040" s="196"/>
      <c r="K2040" s="197">
        <f>SUM(K2037:K2039)</f>
        <v>0.96261333333333343</v>
      </c>
      <c r="Q2040" s="672"/>
      <c r="R2040" s="672"/>
      <c r="S2040" s="672"/>
    </row>
    <row r="2041" spans="1:19" ht="13.5">
      <c r="A2041" s="701" t="s">
        <v>1128</v>
      </c>
      <c r="C2041" s="194"/>
      <c r="D2041" s="722" t="s">
        <v>662</v>
      </c>
      <c r="E2041" s="189"/>
      <c r="G2041" s="195"/>
      <c r="H2041" s="189"/>
      <c r="I2041" s="189"/>
      <c r="J2041" s="189"/>
      <c r="K2041" s="198"/>
      <c r="Q2041" s="672"/>
      <c r="R2041" s="672"/>
      <c r="S2041" s="672"/>
    </row>
    <row r="2042" spans="1:19" ht="25.5">
      <c r="A2042" s="702" t="s">
        <v>273</v>
      </c>
      <c r="B2042" t="s">
        <v>662</v>
      </c>
      <c r="C2042" s="188" t="s">
        <v>663</v>
      </c>
      <c r="D2042" s="699" t="s">
        <v>664</v>
      </c>
      <c r="E2042" s="189"/>
      <c r="G2042" s="190" t="s">
        <v>665</v>
      </c>
      <c r="H2042" s="189"/>
      <c r="I2042" s="191">
        <v>5</v>
      </c>
      <c r="J2042" s="192">
        <f>K2040</f>
        <v>0.96261333333333343</v>
      </c>
      <c r="K2042" s="193">
        <f>I2042*J2042/100</f>
        <v>4.8130666666666669E-2</v>
      </c>
      <c r="M2042" s="205">
        <v>240.02</v>
      </c>
      <c r="N2042" t="s">
        <v>57</v>
      </c>
      <c r="O2042" s="205">
        <f>I2042*M2042</f>
        <v>1200.1000000000001</v>
      </c>
      <c r="P2042" s="706">
        <f>O2042*J2042/100</f>
        <v>11.552322613333336</v>
      </c>
      <c r="Q2042" s="672"/>
      <c r="R2042" s="672"/>
      <c r="S2042" s="672"/>
    </row>
    <row r="2043" spans="1:19" ht="13.5">
      <c r="A2043" s="702" t="s">
        <v>273</v>
      </c>
      <c r="B2043" t="s">
        <v>662</v>
      </c>
      <c r="C2043" s="188"/>
      <c r="D2043" s="724" t="s">
        <v>831</v>
      </c>
      <c r="E2043" s="189"/>
      <c r="G2043" s="190" t="s">
        <v>666</v>
      </c>
      <c r="H2043" s="191">
        <v>1</v>
      </c>
      <c r="I2043" s="191">
        <f>H2043*8/$H$2034</f>
        <v>5.3333333333333337E-2</v>
      </c>
      <c r="J2043" s="192">
        <f>+J2029</f>
        <v>1.5</v>
      </c>
      <c r="K2043" s="193">
        <f>I2043*J2043</f>
        <v>0.08</v>
      </c>
      <c r="M2043" s="205">
        <v>240.02</v>
      </c>
      <c r="N2043" t="s">
        <v>57</v>
      </c>
      <c r="O2043" s="205">
        <f>I2043*M2043</f>
        <v>12.801066666666667</v>
      </c>
      <c r="P2043" s="706">
        <f>O2043*J2043</f>
        <v>19.201599999999999</v>
      </c>
      <c r="Q2043" s="672"/>
      <c r="R2043" s="672"/>
      <c r="S2043" s="672"/>
    </row>
    <row r="2044" spans="1:19" ht="13.5">
      <c r="A2044" s="702" t="s">
        <v>273</v>
      </c>
      <c r="B2044" t="s">
        <v>662</v>
      </c>
      <c r="C2044" s="188"/>
      <c r="D2044" s="724" t="s">
        <v>848</v>
      </c>
      <c r="E2044" s="189"/>
      <c r="G2044" s="190" t="s">
        <v>666</v>
      </c>
      <c r="H2044" s="191">
        <v>1</v>
      </c>
      <c r="I2044" s="191">
        <f>H2044*8/$H$2034</f>
        <v>5.3333333333333337E-2</v>
      </c>
      <c r="J2044" s="192">
        <f>+J2030</f>
        <v>4.5</v>
      </c>
      <c r="K2044" s="193">
        <f>I2044*J2044</f>
        <v>0.24000000000000002</v>
      </c>
      <c r="M2044" s="205">
        <v>240.02</v>
      </c>
      <c r="N2044" t="s">
        <v>57</v>
      </c>
      <c r="O2044" s="205">
        <f>I2044*M2044</f>
        <v>12.801066666666667</v>
      </c>
      <c r="P2044" s="706">
        <f>O2044*J2044</f>
        <v>57.604800000000004</v>
      </c>
      <c r="Q2044" s="672"/>
      <c r="R2044" s="672"/>
      <c r="S2044" s="672"/>
    </row>
    <row r="2045" spans="1:19" ht="14.25" thickBot="1">
      <c r="A2045" s="701" t="s">
        <v>1128</v>
      </c>
      <c r="C2045" s="199"/>
      <c r="D2045" s="725"/>
      <c r="E2045" s="200"/>
      <c r="F2045" s="201"/>
      <c r="G2045" s="206"/>
      <c r="H2045" s="200"/>
      <c r="I2045" s="200"/>
      <c r="J2045" s="202"/>
      <c r="K2045" s="203">
        <f>SUM(K2042:K2044)</f>
        <v>0.36813066666666672</v>
      </c>
      <c r="Q2045" s="672"/>
      <c r="R2045" s="672"/>
      <c r="S2045" s="672"/>
    </row>
    <row r="2046" spans="1:19" ht="13.5" thickBot="1">
      <c r="A2046" s="701" t="s">
        <v>1128</v>
      </c>
      <c r="Q2046" s="672"/>
      <c r="R2046" s="672"/>
      <c r="S2046" s="672"/>
    </row>
    <row r="2047" spans="1:19">
      <c r="A2047" s="701" t="s">
        <v>1128</v>
      </c>
      <c r="C2047" s="176" t="s">
        <v>645</v>
      </c>
      <c r="D2047" s="212" t="str">
        <f>+QPS!C150</f>
        <v>4.01.02.04</v>
      </c>
      <c r="E2047" s="2282" t="str">
        <f>+QPS!G150</f>
        <v>Verificacion del estado de cable multiconductor
Tag ciruito: 1760PU15074-P01</v>
      </c>
      <c r="F2047" s="2282"/>
      <c r="G2047" s="2282"/>
      <c r="H2047" s="2282"/>
      <c r="I2047" s="2282"/>
      <c r="J2047" s="2282"/>
      <c r="K2047" s="2283"/>
      <c r="Q2047" s="672">
        <f>QPS!V150</f>
        <v>319.40517488000006</v>
      </c>
      <c r="R2047" s="672">
        <f>SUM(P2047:P2060)</f>
        <v>319.40517488</v>
      </c>
      <c r="S2047" s="672">
        <f>Q2047-R2047</f>
        <v>0</v>
      </c>
    </row>
    <row r="2048" spans="1:19">
      <c r="A2048" s="701" t="s">
        <v>1128</v>
      </c>
      <c r="C2048" s="181" t="s">
        <v>646</v>
      </c>
      <c r="D2048" s="720" t="s">
        <v>677</v>
      </c>
      <c r="E2048" s="207" t="s">
        <v>648</v>
      </c>
      <c r="F2048" s="208">
        <f>+F2034</f>
        <v>150</v>
      </c>
      <c r="G2048" s="207" t="s">
        <v>649</v>
      </c>
      <c r="H2048" s="209">
        <f>F2048</f>
        <v>150</v>
      </c>
      <c r="I2048" s="210"/>
      <c r="J2048" s="211" t="s">
        <v>678</v>
      </c>
      <c r="K2048" s="182">
        <f>+K2054+K2059</f>
        <v>1.3307440000000001</v>
      </c>
      <c r="Q2048" s="672"/>
      <c r="R2048" s="672"/>
      <c r="S2048" s="672"/>
    </row>
    <row r="2049" spans="1:19" ht="13.5" thickBot="1">
      <c r="A2049" s="701" t="s">
        <v>1128</v>
      </c>
      <c r="C2049" s="183" t="s">
        <v>651</v>
      </c>
      <c r="D2049" s="721" t="s">
        <v>652</v>
      </c>
      <c r="E2049" s="184"/>
      <c r="F2049" s="185"/>
      <c r="G2049" s="186" t="s">
        <v>44</v>
      </c>
      <c r="H2049" s="186" t="s">
        <v>653</v>
      </c>
      <c r="I2049" s="186" t="s">
        <v>39</v>
      </c>
      <c r="J2049" s="186" t="s">
        <v>654</v>
      </c>
      <c r="K2049" s="187" t="s">
        <v>655</v>
      </c>
      <c r="Q2049" s="672"/>
      <c r="R2049" s="672"/>
      <c r="S2049" s="672"/>
    </row>
    <row r="2050" spans="1:19" ht="13.5">
      <c r="A2050" s="701" t="s">
        <v>1128</v>
      </c>
      <c r="C2050" s="194"/>
      <c r="D2050" s="722" t="s">
        <v>656</v>
      </c>
      <c r="E2050" s="189"/>
      <c r="G2050" s="195"/>
      <c r="H2050" s="189"/>
      <c r="I2050" s="189"/>
      <c r="J2050" s="189"/>
      <c r="K2050" s="198"/>
      <c r="Q2050" s="672"/>
      <c r="R2050" s="672"/>
      <c r="S2050" s="672"/>
    </row>
    <row r="2051" spans="1:19" ht="13.5">
      <c r="A2051" s="702" t="s">
        <v>274</v>
      </c>
      <c r="B2051" t="s">
        <v>656</v>
      </c>
      <c r="C2051" s="188" t="s">
        <v>657</v>
      </c>
      <c r="D2051" s="699" t="s">
        <v>658</v>
      </c>
      <c r="E2051" s="189"/>
      <c r="G2051" s="190" t="s">
        <v>659</v>
      </c>
      <c r="H2051" s="191">
        <v>0.1</v>
      </c>
      <c r="I2051" s="191">
        <f>H2051*8/$F$2048</f>
        <v>5.333333333333334E-3</v>
      </c>
      <c r="J2051" s="192">
        <v>10.89</v>
      </c>
      <c r="K2051" s="193">
        <f>I2051*J2051</f>
        <v>5.8080000000000014E-2</v>
      </c>
      <c r="M2051" s="205">
        <v>240.02</v>
      </c>
      <c r="N2051" t="s">
        <v>57</v>
      </c>
      <c r="O2051" s="205">
        <f>I2051*M2051</f>
        <v>1.2801066666666669</v>
      </c>
      <c r="P2051" s="706">
        <f>O2051*J2051</f>
        <v>13.940361600000005</v>
      </c>
      <c r="Q2051" s="672"/>
      <c r="R2051" s="672"/>
      <c r="S2051" s="672"/>
    </row>
    <row r="2052" spans="1:19" ht="13.5">
      <c r="A2052" s="702" t="s">
        <v>274</v>
      </c>
      <c r="B2052" t="s">
        <v>656</v>
      </c>
      <c r="C2052" s="188"/>
      <c r="D2052" s="699" t="s">
        <v>668</v>
      </c>
      <c r="E2052" s="189"/>
      <c r="G2052" s="190" t="s">
        <v>659</v>
      </c>
      <c r="H2052" s="191">
        <v>1</v>
      </c>
      <c r="I2052" s="191">
        <f t="shared" ref="I2052:I2053" si="134">H2052*8/$F$2048</f>
        <v>5.3333333333333337E-2</v>
      </c>
      <c r="J2052" s="192">
        <v>10.08</v>
      </c>
      <c r="K2052" s="193">
        <f>I2052*J2052</f>
        <v>0.53760000000000008</v>
      </c>
      <c r="M2052" s="205">
        <v>240.02</v>
      </c>
      <c r="N2052" t="s">
        <v>57</v>
      </c>
      <c r="O2052" s="205">
        <f>I2052*M2052</f>
        <v>12.801066666666667</v>
      </c>
      <c r="P2052" s="706">
        <f>O2052*J2052</f>
        <v>129.034752</v>
      </c>
      <c r="Q2052" s="672"/>
      <c r="R2052" s="672"/>
      <c r="S2052" s="672"/>
    </row>
    <row r="2053" spans="1:19" ht="13.5">
      <c r="A2053" s="702" t="s">
        <v>274</v>
      </c>
      <c r="B2053" t="s">
        <v>656</v>
      </c>
      <c r="C2053" s="188" t="s">
        <v>660</v>
      </c>
      <c r="D2053" s="699" t="s">
        <v>661</v>
      </c>
      <c r="E2053" s="189"/>
      <c r="G2053" s="190" t="s">
        <v>659</v>
      </c>
      <c r="H2053" s="191">
        <v>1</v>
      </c>
      <c r="I2053" s="191">
        <f t="shared" si="134"/>
        <v>5.3333333333333337E-2</v>
      </c>
      <c r="J2053" s="192">
        <v>6.88</v>
      </c>
      <c r="K2053" s="193">
        <f>I2053*J2053</f>
        <v>0.36693333333333333</v>
      </c>
      <c r="M2053" s="205">
        <v>240.02</v>
      </c>
      <c r="N2053" t="s">
        <v>57</v>
      </c>
      <c r="O2053" s="205">
        <f>I2053*M2053</f>
        <v>12.801066666666667</v>
      </c>
      <c r="P2053" s="706">
        <f>O2053*J2053</f>
        <v>88.071338666666676</v>
      </c>
      <c r="Q2053" s="672"/>
      <c r="R2053" s="672"/>
      <c r="S2053" s="672"/>
    </row>
    <row r="2054" spans="1:19" ht="13.5">
      <c r="A2054" s="701" t="s">
        <v>1128</v>
      </c>
      <c r="C2054" s="194"/>
      <c r="D2054" s="723"/>
      <c r="E2054" s="189"/>
      <c r="G2054" s="195"/>
      <c r="H2054" s="189"/>
      <c r="I2054" s="189"/>
      <c r="J2054" s="196"/>
      <c r="K2054" s="197">
        <f>SUM(K2051:K2053)</f>
        <v>0.96261333333333343</v>
      </c>
      <c r="Q2054" s="672"/>
      <c r="R2054" s="672"/>
      <c r="S2054" s="672"/>
    </row>
    <row r="2055" spans="1:19" ht="13.5">
      <c r="A2055" s="701" t="s">
        <v>1128</v>
      </c>
      <c r="C2055" s="194"/>
      <c r="D2055" s="722" t="s">
        <v>662</v>
      </c>
      <c r="E2055" s="189"/>
      <c r="G2055" s="195"/>
      <c r="H2055" s="189"/>
      <c r="I2055" s="189"/>
      <c r="J2055" s="189"/>
      <c r="K2055" s="198"/>
      <c r="Q2055" s="672"/>
      <c r="R2055" s="672"/>
      <c r="S2055" s="672"/>
    </row>
    <row r="2056" spans="1:19" ht="25.5">
      <c r="A2056" s="702" t="s">
        <v>274</v>
      </c>
      <c r="B2056" t="s">
        <v>662</v>
      </c>
      <c r="C2056" s="188" t="s">
        <v>663</v>
      </c>
      <c r="D2056" s="699" t="s">
        <v>664</v>
      </c>
      <c r="E2056" s="189"/>
      <c r="G2056" s="190" t="s">
        <v>665</v>
      </c>
      <c r="H2056" s="189"/>
      <c r="I2056" s="191">
        <v>5</v>
      </c>
      <c r="J2056" s="192">
        <f>K2054</f>
        <v>0.96261333333333343</v>
      </c>
      <c r="K2056" s="193">
        <f>I2056*J2056/100</f>
        <v>4.8130666666666669E-2</v>
      </c>
      <c r="M2056" s="205">
        <v>240.02</v>
      </c>
      <c r="N2056" t="s">
        <v>57</v>
      </c>
      <c r="O2056" s="205">
        <f>I2056*M2056</f>
        <v>1200.1000000000001</v>
      </c>
      <c r="P2056" s="706">
        <f>O2056*J2056/100</f>
        <v>11.552322613333336</v>
      </c>
      <c r="Q2056" s="672"/>
      <c r="R2056" s="672"/>
      <c r="S2056" s="672"/>
    </row>
    <row r="2057" spans="1:19" ht="13.5">
      <c r="A2057" s="702" t="s">
        <v>274</v>
      </c>
      <c r="B2057" t="s">
        <v>662</v>
      </c>
      <c r="C2057" s="188"/>
      <c r="D2057" s="724" t="s">
        <v>831</v>
      </c>
      <c r="E2057" s="189"/>
      <c r="G2057" s="190" t="s">
        <v>666</v>
      </c>
      <c r="H2057" s="191">
        <v>1</v>
      </c>
      <c r="I2057" s="191">
        <f>H2057*8/$H$2048</f>
        <v>5.3333333333333337E-2</v>
      </c>
      <c r="J2057" s="192">
        <f>+J2043</f>
        <v>1.5</v>
      </c>
      <c r="K2057" s="193">
        <f>I2057*J2057</f>
        <v>0.08</v>
      </c>
      <c r="M2057" s="205">
        <v>240.02</v>
      </c>
      <c r="N2057" t="s">
        <v>57</v>
      </c>
      <c r="O2057" s="205">
        <f>I2057*M2057</f>
        <v>12.801066666666667</v>
      </c>
      <c r="P2057" s="706">
        <f>O2057*J2057</f>
        <v>19.201599999999999</v>
      </c>
      <c r="Q2057" s="672"/>
      <c r="R2057" s="672"/>
      <c r="S2057" s="672"/>
    </row>
    <row r="2058" spans="1:19" ht="13.5">
      <c r="A2058" s="702" t="s">
        <v>274</v>
      </c>
      <c r="B2058" t="s">
        <v>662</v>
      </c>
      <c r="C2058" s="188"/>
      <c r="D2058" s="724" t="s">
        <v>848</v>
      </c>
      <c r="E2058" s="189"/>
      <c r="G2058" s="190" t="s">
        <v>666</v>
      </c>
      <c r="H2058" s="191">
        <v>1</v>
      </c>
      <c r="I2058" s="191">
        <f>H2058*8/$H$2048</f>
        <v>5.3333333333333337E-2</v>
      </c>
      <c r="J2058" s="192">
        <f>+J2044</f>
        <v>4.5</v>
      </c>
      <c r="K2058" s="193">
        <f>I2058*J2058</f>
        <v>0.24000000000000002</v>
      </c>
      <c r="M2058" s="205">
        <v>240.02</v>
      </c>
      <c r="N2058" t="s">
        <v>57</v>
      </c>
      <c r="O2058" s="205">
        <f>I2058*M2058</f>
        <v>12.801066666666667</v>
      </c>
      <c r="P2058" s="706">
        <f>O2058*J2058</f>
        <v>57.604800000000004</v>
      </c>
      <c r="Q2058" s="672"/>
      <c r="R2058" s="672"/>
      <c r="S2058" s="672"/>
    </row>
    <row r="2059" spans="1:19" ht="14.25" thickBot="1">
      <c r="A2059" s="701" t="s">
        <v>1128</v>
      </c>
      <c r="C2059" s="199"/>
      <c r="D2059" s="725"/>
      <c r="E2059" s="200"/>
      <c r="F2059" s="201"/>
      <c r="G2059" s="206"/>
      <c r="H2059" s="200"/>
      <c r="I2059" s="200"/>
      <c r="J2059" s="202"/>
      <c r="K2059" s="203">
        <f>SUM(K2056:K2058)</f>
        <v>0.36813066666666672</v>
      </c>
      <c r="Q2059" s="672"/>
      <c r="R2059" s="672"/>
      <c r="S2059" s="672"/>
    </row>
    <row r="2060" spans="1:19" ht="13.5" thickBot="1">
      <c r="A2060" s="701" t="s">
        <v>1128</v>
      </c>
      <c r="Q2060" s="672"/>
      <c r="R2060" s="672"/>
      <c r="S2060" s="672"/>
    </row>
    <row r="2061" spans="1:19">
      <c r="A2061" s="701" t="s">
        <v>1128</v>
      </c>
      <c r="C2061" s="176" t="s">
        <v>645</v>
      </c>
      <c r="D2061" s="212" t="str">
        <f>+QPS!C151</f>
        <v>4.01.02.05</v>
      </c>
      <c r="E2061" s="2282" t="str">
        <f>+QPS!G151</f>
        <v>Verificacion del estado de cable multiconductor
Tag ciruito: 1760PU15078-P01</v>
      </c>
      <c r="F2061" s="2282"/>
      <c r="G2061" s="2282"/>
      <c r="H2061" s="2282"/>
      <c r="I2061" s="2282"/>
      <c r="J2061" s="2282"/>
      <c r="K2061" s="2283"/>
      <c r="Q2061" s="672">
        <f>QPS!V151</f>
        <v>319.40517488000006</v>
      </c>
      <c r="R2061" s="672">
        <f>SUM(P2061:P2074)</f>
        <v>319.40517488</v>
      </c>
      <c r="S2061" s="672">
        <f>Q2061-R2061</f>
        <v>0</v>
      </c>
    </row>
    <row r="2062" spans="1:19">
      <c r="A2062" s="701" t="s">
        <v>1128</v>
      </c>
      <c r="C2062" s="181" t="s">
        <v>646</v>
      </c>
      <c r="D2062" s="720" t="s">
        <v>677</v>
      </c>
      <c r="E2062" s="207" t="s">
        <v>648</v>
      </c>
      <c r="F2062" s="208">
        <f>+F2048</f>
        <v>150</v>
      </c>
      <c r="G2062" s="207" t="s">
        <v>649</v>
      </c>
      <c r="H2062" s="209">
        <f>F2062</f>
        <v>150</v>
      </c>
      <c r="I2062" s="210"/>
      <c r="J2062" s="211" t="s">
        <v>678</v>
      </c>
      <c r="K2062" s="182">
        <f>+K2068+K2073</f>
        <v>1.3307440000000001</v>
      </c>
      <c r="Q2062" s="672"/>
      <c r="R2062" s="672"/>
      <c r="S2062" s="672"/>
    </row>
    <row r="2063" spans="1:19" ht="13.5" thickBot="1">
      <c r="A2063" s="701" t="s">
        <v>1128</v>
      </c>
      <c r="C2063" s="183" t="s">
        <v>651</v>
      </c>
      <c r="D2063" s="721" t="s">
        <v>652</v>
      </c>
      <c r="E2063" s="184"/>
      <c r="F2063" s="185"/>
      <c r="G2063" s="186" t="s">
        <v>44</v>
      </c>
      <c r="H2063" s="186" t="s">
        <v>653</v>
      </c>
      <c r="I2063" s="186" t="s">
        <v>39</v>
      </c>
      <c r="J2063" s="186" t="s">
        <v>654</v>
      </c>
      <c r="K2063" s="187" t="s">
        <v>655</v>
      </c>
      <c r="Q2063" s="672"/>
      <c r="R2063" s="672"/>
      <c r="S2063" s="672"/>
    </row>
    <row r="2064" spans="1:19" ht="13.5">
      <c r="A2064" s="701" t="s">
        <v>1128</v>
      </c>
      <c r="C2064" s="194"/>
      <c r="D2064" s="722" t="s">
        <v>656</v>
      </c>
      <c r="E2064" s="189"/>
      <c r="G2064" s="195"/>
      <c r="H2064" s="189"/>
      <c r="I2064" s="189"/>
      <c r="J2064" s="189"/>
      <c r="K2064" s="198"/>
      <c r="Q2064" s="672"/>
      <c r="R2064" s="672"/>
      <c r="S2064" s="672"/>
    </row>
    <row r="2065" spans="1:19" ht="13.5">
      <c r="A2065" s="702" t="s">
        <v>275</v>
      </c>
      <c r="B2065" t="s">
        <v>656</v>
      </c>
      <c r="C2065" s="188" t="s">
        <v>657</v>
      </c>
      <c r="D2065" s="699" t="s">
        <v>658</v>
      </c>
      <c r="E2065" s="189"/>
      <c r="G2065" s="190" t="s">
        <v>659</v>
      </c>
      <c r="H2065" s="191">
        <v>0.1</v>
      </c>
      <c r="I2065" s="191">
        <f>H2065*8/$F$2062</f>
        <v>5.333333333333334E-3</v>
      </c>
      <c r="J2065" s="192">
        <v>10.89</v>
      </c>
      <c r="K2065" s="193">
        <f>I2065*J2065</f>
        <v>5.8080000000000014E-2</v>
      </c>
      <c r="M2065" s="205">
        <v>240.02</v>
      </c>
      <c r="N2065" t="s">
        <v>57</v>
      </c>
      <c r="O2065" s="205">
        <f>I2065*M2065</f>
        <v>1.2801066666666669</v>
      </c>
      <c r="P2065" s="706">
        <f>O2065*J2065</f>
        <v>13.940361600000005</v>
      </c>
      <c r="Q2065" s="672"/>
      <c r="R2065" s="672"/>
      <c r="S2065" s="672"/>
    </row>
    <row r="2066" spans="1:19" ht="13.5">
      <c r="A2066" s="702" t="s">
        <v>275</v>
      </c>
      <c r="B2066" t="s">
        <v>656</v>
      </c>
      <c r="C2066" s="188"/>
      <c r="D2066" s="699" t="s">
        <v>668</v>
      </c>
      <c r="E2066" s="189"/>
      <c r="G2066" s="190" t="s">
        <v>659</v>
      </c>
      <c r="H2066" s="191">
        <v>1</v>
      </c>
      <c r="I2066" s="191">
        <f t="shared" ref="I2066:I2067" si="135">H2066*8/$F$2062</f>
        <v>5.3333333333333337E-2</v>
      </c>
      <c r="J2066" s="192">
        <v>10.08</v>
      </c>
      <c r="K2066" s="193">
        <f>I2066*J2066</f>
        <v>0.53760000000000008</v>
      </c>
      <c r="M2066" s="205">
        <v>240.02</v>
      </c>
      <c r="N2066" t="s">
        <v>57</v>
      </c>
      <c r="O2066" s="205">
        <f>I2066*M2066</f>
        <v>12.801066666666667</v>
      </c>
      <c r="P2066" s="706">
        <f>O2066*J2066</f>
        <v>129.034752</v>
      </c>
      <c r="Q2066" s="672"/>
      <c r="R2066" s="672"/>
      <c r="S2066" s="672"/>
    </row>
    <row r="2067" spans="1:19" ht="13.5">
      <c r="A2067" s="702" t="s">
        <v>275</v>
      </c>
      <c r="B2067" t="s">
        <v>656</v>
      </c>
      <c r="C2067" s="188" t="s">
        <v>660</v>
      </c>
      <c r="D2067" s="699" t="s">
        <v>661</v>
      </c>
      <c r="E2067" s="189"/>
      <c r="G2067" s="190" t="s">
        <v>659</v>
      </c>
      <c r="H2067" s="191">
        <v>1</v>
      </c>
      <c r="I2067" s="191">
        <f t="shared" si="135"/>
        <v>5.3333333333333337E-2</v>
      </c>
      <c r="J2067" s="192">
        <v>6.88</v>
      </c>
      <c r="K2067" s="193">
        <f>I2067*J2067</f>
        <v>0.36693333333333333</v>
      </c>
      <c r="M2067" s="205">
        <v>240.02</v>
      </c>
      <c r="N2067" t="s">
        <v>57</v>
      </c>
      <c r="O2067" s="205">
        <f>I2067*M2067</f>
        <v>12.801066666666667</v>
      </c>
      <c r="P2067" s="706">
        <f>O2067*J2067</f>
        <v>88.071338666666676</v>
      </c>
      <c r="Q2067" s="672"/>
      <c r="R2067" s="672"/>
      <c r="S2067" s="672"/>
    </row>
    <row r="2068" spans="1:19" ht="13.5">
      <c r="A2068" s="701" t="s">
        <v>1128</v>
      </c>
      <c r="C2068" s="194"/>
      <c r="D2068" s="723"/>
      <c r="E2068" s="189"/>
      <c r="G2068" s="195"/>
      <c r="H2068" s="189"/>
      <c r="I2068" s="189"/>
      <c r="J2068" s="196"/>
      <c r="K2068" s="197">
        <f>SUM(K2065:K2067)</f>
        <v>0.96261333333333343</v>
      </c>
      <c r="Q2068" s="672"/>
      <c r="R2068" s="672"/>
      <c r="S2068" s="672"/>
    </row>
    <row r="2069" spans="1:19" ht="13.5">
      <c r="A2069" s="701" t="s">
        <v>1128</v>
      </c>
      <c r="C2069" s="194"/>
      <c r="D2069" s="722" t="s">
        <v>662</v>
      </c>
      <c r="E2069" s="189"/>
      <c r="G2069" s="195"/>
      <c r="H2069" s="189"/>
      <c r="I2069" s="189"/>
      <c r="J2069" s="189"/>
      <c r="K2069" s="198"/>
      <c r="Q2069" s="672"/>
      <c r="R2069" s="672"/>
      <c r="S2069" s="672"/>
    </row>
    <row r="2070" spans="1:19" ht="25.5">
      <c r="A2070" s="702" t="s">
        <v>275</v>
      </c>
      <c r="B2070" t="s">
        <v>662</v>
      </c>
      <c r="C2070" s="188" t="s">
        <v>663</v>
      </c>
      <c r="D2070" s="699" t="s">
        <v>664</v>
      </c>
      <c r="E2070" s="189"/>
      <c r="G2070" s="190" t="s">
        <v>665</v>
      </c>
      <c r="H2070" s="189"/>
      <c r="I2070" s="191">
        <v>5</v>
      </c>
      <c r="J2070" s="192">
        <f>K2068</f>
        <v>0.96261333333333343</v>
      </c>
      <c r="K2070" s="193">
        <f>I2070*J2070/100</f>
        <v>4.8130666666666669E-2</v>
      </c>
      <c r="M2070" s="205">
        <v>240.02</v>
      </c>
      <c r="N2070" t="s">
        <v>57</v>
      </c>
      <c r="O2070" s="205">
        <f>I2070*M2070</f>
        <v>1200.1000000000001</v>
      </c>
      <c r="P2070" s="706">
        <f>O2070*J2070/100</f>
        <v>11.552322613333336</v>
      </c>
      <c r="Q2070" s="672"/>
      <c r="R2070" s="672"/>
      <c r="S2070" s="672"/>
    </row>
    <row r="2071" spans="1:19" ht="13.5">
      <c r="A2071" s="702" t="s">
        <v>275</v>
      </c>
      <c r="B2071" t="s">
        <v>662</v>
      </c>
      <c r="C2071" s="188"/>
      <c r="D2071" s="724" t="s">
        <v>831</v>
      </c>
      <c r="E2071" s="189"/>
      <c r="G2071" s="190" t="s">
        <v>666</v>
      </c>
      <c r="H2071" s="191">
        <v>1</v>
      </c>
      <c r="I2071" s="191">
        <f>H2071*8/$H$2062</f>
        <v>5.3333333333333337E-2</v>
      </c>
      <c r="J2071" s="192">
        <f>+J2057</f>
        <v>1.5</v>
      </c>
      <c r="K2071" s="193">
        <f>I2071*J2071</f>
        <v>0.08</v>
      </c>
      <c r="M2071" s="205">
        <v>240.02</v>
      </c>
      <c r="N2071" t="s">
        <v>57</v>
      </c>
      <c r="O2071" s="205">
        <f>I2071*M2071</f>
        <v>12.801066666666667</v>
      </c>
      <c r="P2071" s="706">
        <f>O2071*J2071</f>
        <v>19.201599999999999</v>
      </c>
      <c r="Q2071" s="672"/>
      <c r="R2071" s="672"/>
      <c r="S2071" s="672"/>
    </row>
    <row r="2072" spans="1:19" ht="13.5">
      <c r="A2072" s="702" t="s">
        <v>275</v>
      </c>
      <c r="B2072" t="s">
        <v>662</v>
      </c>
      <c r="C2072" s="188"/>
      <c r="D2072" s="724" t="s">
        <v>848</v>
      </c>
      <c r="E2072" s="189"/>
      <c r="G2072" s="190" t="s">
        <v>666</v>
      </c>
      <c r="H2072" s="191">
        <v>1</v>
      </c>
      <c r="I2072" s="191">
        <f>H2072*8/$H$2062</f>
        <v>5.3333333333333337E-2</v>
      </c>
      <c r="J2072" s="192">
        <f>+J2058</f>
        <v>4.5</v>
      </c>
      <c r="K2072" s="193">
        <f>I2072*J2072</f>
        <v>0.24000000000000002</v>
      </c>
      <c r="M2072" s="205">
        <v>240.02</v>
      </c>
      <c r="N2072" t="s">
        <v>57</v>
      </c>
      <c r="O2072" s="205">
        <f>I2072*M2072</f>
        <v>12.801066666666667</v>
      </c>
      <c r="P2072" s="706">
        <f>O2072*J2072</f>
        <v>57.604800000000004</v>
      </c>
      <c r="Q2072" s="672"/>
      <c r="R2072" s="672"/>
      <c r="S2072" s="672"/>
    </row>
    <row r="2073" spans="1:19" ht="14.25" thickBot="1">
      <c r="A2073" s="701" t="s">
        <v>1128</v>
      </c>
      <c r="C2073" s="199"/>
      <c r="D2073" s="725"/>
      <c r="E2073" s="200"/>
      <c r="F2073" s="201"/>
      <c r="G2073" s="206"/>
      <c r="H2073" s="200"/>
      <c r="I2073" s="200"/>
      <c r="J2073" s="202"/>
      <c r="K2073" s="203">
        <f>SUM(K2070:K2072)</f>
        <v>0.36813066666666672</v>
      </c>
      <c r="Q2073" s="672"/>
      <c r="R2073" s="672"/>
      <c r="S2073" s="672"/>
    </row>
    <row r="2074" spans="1:19" ht="13.5" thickBot="1">
      <c r="A2074" s="701" t="s">
        <v>1128</v>
      </c>
      <c r="Q2074" s="672"/>
      <c r="R2074" s="672"/>
      <c r="S2074" s="672"/>
    </row>
    <row r="2075" spans="1:19">
      <c r="A2075" s="701" t="s">
        <v>1128</v>
      </c>
      <c r="C2075" s="176" t="s">
        <v>645</v>
      </c>
      <c r="D2075" s="212" t="str">
        <f>+QPS!C153</f>
        <v>4.01.03.01</v>
      </c>
      <c r="E2075" s="2282" t="str">
        <f>+QPS!G153</f>
        <v>Verificacion del estado del cable  multiconductor 
Tag ciruito: 1760PU15071-C01</v>
      </c>
      <c r="F2075" s="2282"/>
      <c r="G2075" s="2282"/>
      <c r="H2075" s="2282"/>
      <c r="I2075" s="2282"/>
      <c r="J2075" s="2282"/>
      <c r="K2075" s="2283"/>
      <c r="Q2075" s="672">
        <f>QPS!V153</f>
        <v>301.98573592000002</v>
      </c>
      <c r="R2075" s="672">
        <f>SUM(P2075:P2088)</f>
        <v>301.98573592000008</v>
      </c>
      <c r="S2075" s="672">
        <f>Q2075-R2075</f>
        <v>0</v>
      </c>
    </row>
    <row r="2076" spans="1:19">
      <c r="A2076" s="701" t="s">
        <v>1128</v>
      </c>
      <c r="C2076" s="181" t="s">
        <v>646</v>
      </c>
      <c r="D2076" s="720" t="s">
        <v>677</v>
      </c>
      <c r="E2076" s="207" t="s">
        <v>648</v>
      </c>
      <c r="F2076" s="208">
        <f>+F2062</f>
        <v>150</v>
      </c>
      <c r="G2076" s="207" t="s">
        <v>649</v>
      </c>
      <c r="H2076" s="209">
        <f>F2076</f>
        <v>150</v>
      </c>
      <c r="I2076" s="210"/>
      <c r="J2076" s="211" t="s">
        <v>678</v>
      </c>
      <c r="K2076" s="182">
        <f>+K2082+K2087</f>
        <v>1.3307440000000001</v>
      </c>
      <c r="Q2076" s="672"/>
      <c r="R2076" s="672"/>
      <c r="S2076" s="672"/>
    </row>
    <row r="2077" spans="1:19" ht="13.5" thickBot="1">
      <c r="A2077" s="701" t="s">
        <v>1128</v>
      </c>
      <c r="C2077" s="183" t="s">
        <v>651</v>
      </c>
      <c r="D2077" s="721" t="s">
        <v>652</v>
      </c>
      <c r="E2077" s="184"/>
      <c r="F2077" s="185"/>
      <c r="G2077" s="186" t="s">
        <v>44</v>
      </c>
      <c r="H2077" s="186" t="s">
        <v>653</v>
      </c>
      <c r="I2077" s="186" t="s">
        <v>39</v>
      </c>
      <c r="J2077" s="186" t="s">
        <v>654</v>
      </c>
      <c r="K2077" s="187" t="s">
        <v>655</v>
      </c>
      <c r="Q2077" s="672"/>
      <c r="R2077" s="672"/>
      <c r="S2077" s="672"/>
    </row>
    <row r="2078" spans="1:19" ht="13.5">
      <c r="A2078" s="701" t="s">
        <v>1128</v>
      </c>
      <c r="C2078" s="194"/>
      <c r="D2078" s="722" t="s">
        <v>656</v>
      </c>
      <c r="E2078" s="189"/>
      <c r="G2078" s="195"/>
      <c r="H2078" s="189"/>
      <c r="I2078" s="189"/>
      <c r="J2078" s="189"/>
      <c r="K2078" s="198"/>
      <c r="Q2078" s="672"/>
      <c r="R2078" s="672"/>
      <c r="S2078" s="672"/>
    </row>
    <row r="2079" spans="1:19" ht="13.5">
      <c r="A2079" s="702" t="s">
        <v>276</v>
      </c>
      <c r="B2079" t="s">
        <v>656</v>
      </c>
      <c r="C2079" s="188" t="s">
        <v>657</v>
      </c>
      <c r="D2079" s="699" t="s">
        <v>658</v>
      </c>
      <c r="E2079" s="189"/>
      <c r="G2079" s="190" t="s">
        <v>659</v>
      </c>
      <c r="H2079" s="191">
        <v>0.1</v>
      </c>
      <c r="I2079" s="191">
        <f>H2079*8/$F$2076</f>
        <v>5.333333333333334E-3</v>
      </c>
      <c r="J2079" s="192">
        <v>10.89</v>
      </c>
      <c r="K2079" s="193">
        <f>I2079*J2079</f>
        <v>5.8080000000000014E-2</v>
      </c>
      <c r="M2079" s="205">
        <v>226.93</v>
      </c>
      <c r="N2079" t="s">
        <v>57</v>
      </c>
      <c r="O2079" s="205">
        <f>I2079*M2079</f>
        <v>1.2102933333333334</v>
      </c>
      <c r="P2079" s="706">
        <f>O2079*J2079</f>
        <v>13.180094400000002</v>
      </c>
      <c r="Q2079" s="672"/>
      <c r="R2079" s="672"/>
      <c r="S2079" s="672"/>
    </row>
    <row r="2080" spans="1:19" ht="13.5">
      <c r="A2080" s="702" t="s">
        <v>276</v>
      </c>
      <c r="B2080" t="s">
        <v>656</v>
      </c>
      <c r="C2080" s="188"/>
      <c r="D2080" s="699" t="s">
        <v>668</v>
      </c>
      <c r="E2080" s="189"/>
      <c r="G2080" s="190" t="s">
        <v>659</v>
      </c>
      <c r="H2080" s="191">
        <v>1</v>
      </c>
      <c r="I2080" s="191">
        <f t="shared" ref="I2080:I2081" si="136">H2080*8/$F$2076</f>
        <v>5.3333333333333337E-2</v>
      </c>
      <c r="J2080" s="192">
        <v>10.08</v>
      </c>
      <c r="K2080" s="193">
        <f>I2080*J2080</f>
        <v>0.53760000000000008</v>
      </c>
      <c r="M2080" s="205">
        <v>226.93</v>
      </c>
      <c r="N2080" t="s">
        <v>57</v>
      </c>
      <c r="O2080" s="205">
        <f>I2080*M2080</f>
        <v>12.102933333333334</v>
      </c>
      <c r="P2080" s="706">
        <f>O2080*J2080</f>
        <v>121.99756800000002</v>
      </c>
      <c r="Q2080" s="672"/>
      <c r="R2080" s="672"/>
      <c r="S2080" s="672"/>
    </row>
    <row r="2081" spans="1:19" ht="13.5">
      <c r="A2081" s="702" t="s">
        <v>276</v>
      </c>
      <c r="B2081" t="s">
        <v>656</v>
      </c>
      <c r="C2081" s="188" t="s">
        <v>660</v>
      </c>
      <c r="D2081" s="699" t="s">
        <v>661</v>
      </c>
      <c r="E2081" s="189"/>
      <c r="G2081" s="190" t="s">
        <v>659</v>
      </c>
      <c r="H2081" s="191">
        <v>1</v>
      </c>
      <c r="I2081" s="191">
        <f t="shared" si="136"/>
        <v>5.3333333333333337E-2</v>
      </c>
      <c r="J2081" s="192">
        <v>6.88</v>
      </c>
      <c r="K2081" s="193">
        <f>I2081*J2081</f>
        <v>0.36693333333333333</v>
      </c>
      <c r="M2081" s="205">
        <v>226.93</v>
      </c>
      <c r="N2081" t="s">
        <v>57</v>
      </c>
      <c r="O2081" s="205">
        <f>I2081*M2081</f>
        <v>12.102933333333334</v>
      </c>
      <c r="P2081" s="706">
        <f>O2081*J2081</f>
        <v>83.268181333333345</v>
      </c>
      <c r="Q2081" s="672"/>
      <c r="R2081" s="672"/>
      <c r="S2081" s="672"/>
    </row>
    <row r="2082" spans="1:19" ht="13.5">
      <c r="A2082" s="701" t="s">
        <v>1128</v>
      </c>
      <c r="C2082" s="194"/>
      <c r="D2082" s="723"/>
      <c r="E2082" s="189"/>
      <c r="G2082" s="195"/>
      <c r="H2082" s="189"/>
      <c r="I2082" s="189"/>
      <c r="J2082" s="196"/>
      <c r="K2082" s="197">
        <f>SUM(K2079:K2081)</f>
        <v>0.96261333333333343</v>
      </c>
      <c r="Q2082" s="672"/>
      <c r="R2082" s="672"/>
      <c r="S2082" s="672"/>
    </row>
    <row r="2083" spans="1:19" ht="13.5">
      <c r="A2083" s="701" t="s">
        <v>1128</v>
      </c>
      <c r="C2083" s="194"/>
      <c r="D2083" s="722" t="s">
        <v>662</v>
      </c>
      <c r="E2083" s="189"/>
      <c r="G2083" s="195"/>
      <c r="H2083" s="189"/>
      <c r="I2083" s="189"/>
      <c r="J2083" s="189"/>
      <c r="K2083" s="198"/>
      <c r="Q2083" s="672"/>
      <c r="R2083" s="672"/>
      <c r="S2083" s="672"/>
    </row>
    <row r="2084" spans="1:19" ht="25.5">
      <c r="A2084" s="702" t="s">
        <v>276</v>
      </c>
      <c r="B2084" t="s">
        <v>662</v>
      </c>
      <c r="C2084" s="188" t="s">
        <v>663</v>
      </c>
      <c r="D2084" s="699" t="s">
        <v>664</v>
      </c>
      <c r="E2084" s="189"/>
      <c r="G2084" s="190" t="s">
        <v>665</v>
      </c>
      <c r="H2084" s="189"/>
      <c r="I2084" s="191">
        <v>5</v>
      </c>
      <c r="J2084" s="192">
        <f>K2082</f>
        <v>0.96261333333333343</v>
      </c>
      <c r="K2084" s="193">
        <f>I2084*J2084/100</f>
        <v>4.8130666666666669E-2</v>
      </c>
      <c r="M2084" s="205">
        <v>226.93</v>
      </c>
      <c r="N2084" t="s">
        <v>57</v>
      </c>
      <c r="O2084" s="205">
        <f>I2084*M2084</f>
        <v>1134.6500000000001</v>
      </c>
      <c r="P2084" s="706">
        <f>O2084*J2084/100</f>
        <v>10.922292186666668</v>
      </c>
      <c r="Q2084" s="672"/>
      <c r="R2084" s="672"/>
      <c r="S2084" s="672"/>
    </row>
    <row r="2085" spans="1:19" ht="13.5">
      <c r="A2085" s="702" t="s">
        <v>276</v>
      </c>
      <c r="B2085" t="s">
        <v>662</v>
      </c>
      <c r="C2085" s="188"/>
      <c r="D2085" s="724" t="s">
        <v>831</v>
      </c>
      <c r="E2085" s="189"/>
      <c r="G2085" s="190" t="s">
        <v>666</v>
      </c>
      <c r="H2085" s="191">
        <v>1</v>
      </c>
      <c r="I2085" s="191">
        <f>H2085*8/$H$2076</f>
        <v>5.3333333333333337E-2</v>
      </c>
      <c r="J2085" s="192">
        <f>+J2071</f>
        <v>1.5</v>
      </c>
      <c r="K2085" s="193">
        <f>I2085*J2085</f>
        <v>0.08</v>
      </c>
      <c r="M2085" s="205">
        <v>226.93</v>
      </c>
      <c r="N2085" t="s">
        <v>57</v>
      </c>
      <c r="O2085" s="205">
        <f>I2085*M2085</f>
        <v>12.102933333333334</v>
      </c>
      <c r="P2085" s="706">
        <f>O2085*J2085</f>
        <v>18.154400000000003</v>
      </c>
      <c r="Q2085" s="672"/>
      <c r="R2085" s="672"/>
      <c r="S2085" s="672"/>
    </row>
    <row r="2086" spans="1:19" ht="13.5">
      <c r="A2086" s="702" t="s">
        <v>276</v>
      </c>
      <c r="B2086" t="s">
        <v>662</v>
      </c>
      <c r="C2086" s="188"/>
      <c r="D2086" s="724" t="s">
        <v>848</v>
      </c>
      <c r="E2086" s="189"/>
      <c r="G2086" s="190" t="s">
        <v>666</v>
      </c>
      <c r="H2086" s="191">
        <v>1</v>
      </c>
      <c r="I2086" s="191">
        <f>H2086*8/$H$2076</f>
        <v>5.3333333333333337E-2</v>
      </c>
      <c r="J2086" s="192">
        <f>+J2072</f>
        <v>4.5</v>
      </c>
      <c r="K2086" s="193">
        <f>I2086*J2086</f>
        <v>0.24000000000000002</v>
      </c>
      <c r="M2086" s="205">
        <v>226.93</v>
      </c>
      <c r="N2086" t="s">
        <v>57</v>
      </c>
      <c r="O2086" s="205">
        <f>I2086*M2086</f>
        <v>12.102933333333334</v>
      </c>
      <c r="P2086" s="706">
        <f>O2086*J2086</f>
        <v>54.463200000000008</v>
      </c>
      <c r="Q2086" s="672"/>
      <c r="R2086" s="672"/>
      <c r="S2086" s="672"/>
    </row>
    <row r="2087" spans="1:19" ht="14.25" thickBot="1">
      <c r="A2087" s="701" t="s">
        <v>1128</v>
      </c>
      <c r="C2087" s="199"/>
      <c r="D2087" s="725"/>
      <c r="E2087" s="200"/>
      <c r="F2087" s="201"/>
      <c r="G2087" s="206"/>
      <c r="H2087" s="200"/>
      <c r="I2087" s="200"/>
      <c r="J2087" s="202"/>
      <c r="K2087" s="203">
        <f>SUM(K2084:K2086)</f>
        <v>0.36813066666666672</v>
      </c>
      <c r="Q2087" s="672"/>
      <c r="R2087" s="672"/>
      <c r="S2087" s="672"/>
    </row>
    <row r="2088" spans="1:19" ht="13.5" thickBot="1">
      <c r="A2088" s="701" t="s">
        <v>1128</v>
      </c>
      <c r="Q2088" s="672"/>
      <c r="R2088" s="672"/>
      <c r="S2088" s="672"/>
    </row>
    <row r="2089" spans="1:19">
      <c r="A2089" s="701" t="s">
        <v>1128</v>
      </c>
      <c r="C2089" s="176" t="s">
        <v>645</v>
      </c>
      <c r="D2089" s="212" t="str">
        <f>+QPS!C154</f>
        <v>4.01.03.02</v>
      </c>
      <c r="E2089" s="2282" t="str">
        <f>+QPS!G154</f>
        <v>Verificacion del estado del cable  multiconductor
Tag ciruito: 1760PU15072-C01</v>
      </c>
      <c r="F2089" s="2282"/>
      <c r="G2089" s="2282"/>
      <c r="H2089" s="2282"/>
      <c r="I2089" s="2282"/>
      <c r="J2089" s="2282"/>
      <c r="K2089" s="2283"/>
      <c r="Q2089" s="672">
        <f>QPS!V154</f>
        <v>301.98573592000002</v>
      </c>
      <c r="R2089" s="672">
        <f>SUM(P2089:P2102)</f>
        <v>301.98573592000008</v>
      </c>
      <c r="S2089" s="672">
        <f>Q2089-R2089</f>
        <v>0</v>
      </c>
    </row>
    <row r="2090" spans="1:19">
      <c r="A2090" s="701" t="s">
        <v>1128</v>
      </c>
      <c r="C2090" s="181" t="s">
        <v>646</v>
      </c>
      <c r="D2090" s="720" t="s">
        <v>677</v>
      </c>
      <c r="E2090" s="207" t="s">
        <v>648</v>
      </c>
      <c r="F2090" s="208">
        <f>+F2076</f>
        <v>150</v>
      </c>
      <c r="G2090" s="207" t="s">
        <v>649</v>
      </c>
      <c r="H2090" s="209">
        <f>F2090</f>
        <v>150</v>
      </c>
      <c r="I2090" s="210"/>
      <c r="J2090" s="211" t="s">
        <v>678</v>
      </c>
      <c r="K2090" s="182">
        <f>+K2096+K2101</f>
        <v>1.3307440000000001</v>
      </c>
      <c r="Q2090" s="672"/>
      <c r="R2090" s="672"/>
      <c r="S2090" s="672"/>
    </row>
    <row r="2091" spans="1:19" ht="13.5" thickBot="1">
      <c r="A2091" s="701" t="s">
        <v>1128</v>
      </c>
      <c r="C2091" s="183" t="s">
        <v>651</v>
      </c>
      <c r="D2091" s="721" t="s">
        <v>652</v>
      </c>
      <c r="E2091" s="184"/>
      <c r="F2091" s="185"/>
      <c r="G2091" s="186" t="s">
        <v>44</v>
      </c>
      <c r="H2091" s="186" t="s">
        <v>653</v>
      </c>
      <c r="I2091" s="186" t="s">
        <v>39</v>
      </c>
      <c r="J2091" s="186" t="s">
        <v>654</v>
      </c>
      <c r="K2091" s="187" t="s">
        <v>655</v>
      </c>
      <c r="Q2091" s="672"/>
      <c r="R2091" s="672"/>
      <c r="S2091" s="672"/>
    </row>
    <row r="2092" spans="1:19" ht="13.5">
      <c r="A2092" s="701" t="s">
        <v>1128</v>
      </c>
      <c r="C2092" s="194"/>
      <c r="D2092" s="722" t="s">
        <v>656</v>
      </c>
      <c r="E2092" s="189"/>
      <c r="G2092" s="195"/>
      <c r="H2092" s="189"/>
      <c r="I2092" s="189"/>
      <c r="J2092" s="189"/>
      <c r="K2092" s="198"/>
      <c r="Q2092" s="672"/>
      <c r="R2092" s="672"/>
      <c r="S2092" s="672"/>
    </row>
    <row r="2093" spans="1:19" ht="13.5">
      <c r="A2093" s="702" t="s">
        <v>277</v>
      </c>
      <c r="B2093" t="s">
        <v>656</v>
      </c>
      <c r="C2093" s="188" t="s">
        <v>657</v>
      </c>
      <c r="D2093" s="699" t="s">
        <v>658</v>
      </c>
      <c r="E2093" s="189"/>
      <c r="G2093" s="190" t="s">
        <v>659</v>
      </c>
      <c r="H2093" s="191">
        <v>0.1</v>
      </c>
      <c r="I2093" s="191">
        <f>H2093*8/$F$2090</f>
        <v>5.333333333333334E-3</v>
      </c>
      <c r="J2093" s="192">
        <v>10.89</v>
      </c>
      <c r="K2093" s="193">
        <f>I2093*J2093</f>
        <v>5.8080000000000014E-2</v>
      </c>
      <c r="M2093" s="205">
        <v>226.93</v>
      </c>
      <c r="N2093" t="s">
        <v>57</v>
      </c>
      <c r="O2093" s="205">
        <f>I2093*M2093</f>
        <v>1.2102933333333334</v>
      </c>
      <c r="P2093" s="706">
        <f>O2093*J2093</f>
        <v>13.180094400000002</v>
      </c>
      <c r="Q2093" s="672"/>
      <c r="R2093" s="672"/>
      <c r="S2093" s="672"/>
    </row>
    <row r="2094" spans="1:19" ht="13.5">
      <c r="A2094" s="702" t="s">
        <v>277</v>
      </c>
      <c r="B2094" t="s">
        <v>656</v>
      </c>
      <c r="C2094" s="188"/>
      <c r="D2094" s="699" t="s">
        <v>668</v>
      </c>
      <c r="E2094" s="189"/>
      <c r="G2094" s="190" t="s">
        <v>659</v>
      </c>
      <c r="H2094" s="191">
        <v>1</v>
      </c>
      <c r="I2094" s="191">
        <f t="shared" ref="I2094:I2095" si="137">H2094*8/$F$2090</f>
        <v>5.3333333333333337E-2</v>
      </c>
      <c r="J2094" s="192">
        <v>10.08</v>
      </c>
      <c r="K2094" s="193">
        <f>I2094*J2094</f>
        <v>0.53760000000000008</v>
      </c>
      <c r="M2094" s="205">
        <v>226.93</v>
      </c>
      <c r="N2094" t="s">
        <v>57</v>
      </c>
      <c r="O2094" s="205">
        <f>I2094*M2094</f>
        <v>12.102933333333334</v>
      </c>
      <c r="P2094" s="706">
        <f>O2094*J2094</f>
        <v>121.99756800000002</v>
      </c>
      <c r="Q2094" s="672"/>
      <c r="R2094" s="672"/>
      <c r="S2094" s="672"/>
    </row>
    <row r="2095" spans="1:19" ht="13.5">
      <c r="A2095" s="702" t="s">
        <v>277</v>
      </c>
      <c r="B2095" t="s">
        <v>656</v>
      </c>
      <c r="C2095" s="188" t="s">
        <v>660</v>
      </c>
      <c r="D2095" s="699" t="s">
        <v>661</v>
      </c>
      <c r="E2095" s="189"/>
      <c r="G2095" s="190" t="s">
        <v>659</v>
      </c>
      <c r="H2095" s="191">
        <v>1</v>
      </c>
      <c r="I2095" s="191">
        <f t="shared" si="137"/>
        <v>5.3333333333333337E-2</v>
      </c>
      <c r="J2095" s="192">
        <v>6.88</v>
      </c>
      <c r="K2095" s="193">
        <f>I2095*J2095</f>
        <v>0.36693333333333333</v>
      </c>
      <c r="M2095" s="205">
        <v>226.93</v>
      </c>
      <c r="N2095" t="s">
        <v>57</v>
      </c>
      <c r="O2095" s="205">
        <f>I2095*M2095</f>
        <v>12.102933333333334</v>
      </c>
      <c r="P2095" s="706">
        <f>O2095*J2095</f>
        <v>83.268181333333345</v>
      </c>
      <c r="Q2095" s="672"/>
      <c r="R2095" s="672"/>
      <c r="S2095" s="672"/>
    </row>
    <row r="2096" spans="1:19" ht="13.5">
      <c r="A2096" s="701" t="s">
        <v>1128</v>
      </c>
      <c r="C2096" s="194"/>
      <c r="D2096" s="723"/>
      <c r="E2096" s="189"/>
      <c r="G2096" s="195"/>
      <c r="H2096" s="189"/>
      <c r="I2096" s="189"/>
      <c r="J2096" s="196"/>
      <c r="K2096" s="197">
        <f>SUM(K2093:K2095)</f>
        <v>0.96261333333333343</v>
      </c>
      <c r="Q2096" s="672"/>
      <c r="R2096" s="672"/>
      <c r="S2096" s="672"/>
    </row>
    <row r="2097" spans="1:19" ht="13.5">
      <c r="A2097" s="701" t="s">
        <v>1128</v>
      </c>
      <c r="C2097" s="194"/>
      <c r="D2097" s="722" t="s">
        <v>662</v>
      </c>
      <c r="E2097" s="189"/>
      <c r="G2097" s="195"/>
      <c r="H2097" s="189"/>
      <c r="I2097" s="189"/>
      <c r="J2097" s="189"/>
      <c r="K2097" s="198"/>
      <c r="Q2097" s="672"/>
      <c r="R2097" s="672"/>
      <c r="S2097" s="672"/>
    </row>
    <row r="2098" spans="1:19" ht="25.5">
      <c r="A2098" s="702" t="s">
        <v>277</v>
      </c>
      <c r="B2098" t="s">
        <v>662</v>
      </c>
      <c r="C2098" s="188" t="s">
        <v>663</v>
      </c>
      <c r="D2098" s="699" t="s">
        <v>664</v>
      </c>
      <c r="E2098" s="189"/>
      <c r="G2098" s="190" t="s">
        <v>665</v>
      </c>
      <c r="H2098" s="189"/>
      <c r="I2098" s="191">
        <v>5</v>
      </c>
      <c r="J2098" s="192">
        <f>K2096</f>
        <v>0.96261333333333343</v>
      </c>
      <c r="K2098" s="193">
        <f>I2098*J2098/100</f>
        <v>4.8130666666666669E-2</v>
      </c>
      <c r="M2098" s="205">
        <v>226.93</v>
      </c>
      <c r="N2098" t="s">
        <v>57</v>
      </c>
      <c r="O2098" s="205">
        <f>I2098*M2098</f>
        <v>1134.6500000000001</v>
      </c>
      <c r="P2098" s="706">
        <f>O2098*J2098/100</f>
        <v>10.922292186666668</v>
      </c>
      <c r="Q2098" s="672"/>
      <c r="R2098" s="672"/>
      <c r="S2098" s="672"/>
    </row>
    <row r="2099" spans="1:19" ht="13.5">
      <c r="A2099" s="702" t="s">
        <v>277</v>
      </c>
      <c r="B2099" t="s">
        <v>662</v>
      </c>
      <c r="C2099" s="188"/>
      <c r="D2099" s="724" t="s">
        <v>831</v>
      </c>
      <c r="E2099" s="189"/>
      <c r="G2099" s="190" t="s">
        <v>666</v>
      </c>
      <c r="H2099" s="191">
        <v>1</v>
      </c>
      <c r="I2099" s="191">
        <f>H2099*8/$H$2090</f>
        <v>5.3333333333333337E-2</v>
      </c>
      <c r="J2099" s="192">
        <f>+J2085</f>
        <v>1.5</v>
      </c>
      <c r="K2099" s="193">
        <f>I2099*J2099</f>
        <v>0.08</v>
      </c>
      <c r="M2099" s="205">
        <v>226.93</v>
      </c>
      <c r="N2099" t="s">
        <v>57</v>
      </c>
      <c r="O2099" s="205">
        <f>I2099*M2099</f>
        <v>12.102933333333334</v>
      </c>
      <c r="P2099" s="706">
        <f>O2099*J2099</f>
        <v>18.154400000000003</v>
      </c>
      <c r="Q2099" s="672"/>
      <c r="R2099" s="672"/>
      <c r="S2099" s="672"/>
    </row>
    <row r="2100" spans="1:19" ht="13.5">
      <c r="A2100" s="702" t="s">
        <v>277</v>
      </c>
      <c r="B2100" t="s">
        <v>662</v>
      </c>
      <c r="C2100" s="188"/>
      <c r="D2100" s="724" t="s">
        <v>848</v>
      </c>
      <c r="E2100" s="189"/>
      <c r="G2100" s="190" t="s">
        <v>666</v>
      </c>
      <c r="H2100" s="191">
        <v>1</v>
      </c>
      <c r="I2100" s="191">
        <f>H2100*8/$H$2090</f>
        <v>5.3333333333333337E-2</v>
      </c>
      <c r="J2100" s="192">
        <f>+J2086</f>
        <v>4.5</v>
      </c>
      <c r="K2100" s="193">
        <f>I2100*J2100</f>
        <v>0.24000000000000002</v>
      </c>
      <c r="M2100" s="205">
        <v>226.93</v>
      </c>
      <c r="N2100" t="s">
        <v>57</v>
      </c>
      <c r="O2100" s="205">
        <f>I2100*M2100</f>
        <v>12.102933333333334</v>
      </c>
      <c r="P2100" s="706">
        <f>O2100*J2100</f>
        <v>54.463200000000008</v>
      </c>
      <c r="Q2100" s="672"/>
      <c r="R2100" s="672"/>
      <c r="S2100" s="672"/>
    </row>
    <row r="2101" spans="1:19" ht="14.25" thickBot="1">
      <c r="A2101" s="701" t="s">
        <v>1128</v>
      </c>
      <c r="C2101" s="199"/>
      <c r="D2101" s="725"/>
      <c r="E2101" s="200"/>
      <c r="F2101" s="201"/>
      <c r="G2101" s="206"/>
      <c r="H2101" s="200"/>
      <c r="I2101" s="200"/>
      <c r="J2101" s="202"/>
      <c r="K2101" s="203">
        <f>SUM(K2098:K2100)</f>
        <v>0.36813066666666672</v>
      </c>
      <c r="Q2101" s="672"/>
      <c r="R2101" s="672"/>
      <c r="S2101" s="672"/>
    </row>
    <row r="2102" spans="1:19" ht="13.5" thickBot="1">
      <c r="A2102" s="701" t="s">
        <v>1128</v>
      </c>
      <c r="Q2102" s="672"/>
      <c r="R2102" s="672"/>
      <c r="S2102" s="672"/>
    </row>
    <row r="2103" spans="1:19">
      <c r="A2103" s="701" t="s">
        <v>1128</v>
      </c>
      <c r="C2103" s="176" t="s">
        <v>645</v>
      </c>
      <c r="D2103" s="212" t="str">
        <f>+QPS!C155</f>
        <v>4.01.03.03</v>
      </c>
      <c r="E2103" s="2282" t="str">
        <f>+QPS!G155</f>
        <v>Verificacion del estado del cable  multiconductor 
Tag ciruito: 1760PU15073-C01</v>
      </c>
      <c r="F2103" s="2282"/>
      <c r="G2103" s="2282"/>
      <c r="H2103" s="2282"/>
      <c r="I2103" s="2282"/>
      <c r="J2103" s="2282"/>
      <c r="K2103" s="2283"/>
      <c r="Q2103" s="672">
        <f>QPS!V155</f>
        <v>301.98573592000002</v>
      </c>
      <c r="R2103" s="672">
        <f>SUM(P2103:P2116)</f>
        <v>301.98573592000008</v>
      </c>
      <c r="S2103" s="672">
        <f>Q2103-R2103</f>
        <v>0</v>
      </c>
    </row>
    <row r="2104" spans="1:19">
      <c r="A2104" s="701" t="s">
        <v>1128</v>
      </c>
      <c r="C2104" s="181" t="s">
        <v>646</v>
      </c>
      <c r="D2104" s="720" t="s">
        <v>677</v>
      </c>
      <c r="E2104" s="207" t="s">
        <v>648</v>
      </c>
      <c r="F2104" s="208">
        <f>+F2090</f>
        <v>150</v>
      </c>
      <c r="G2104" s="207" t="s">
        <v>649</v>
      </c>
      <c r="H2104" s="209">
        <f>F2104</f>
        <v>150</v>
      </c>
      <c r="I2104" s="210"/>
      <c r="J2104" s="211" t="s">
        <v>678</v>
      </c>
      <c r="K2104" s="182">
        <f>+K2110+K2115</f>
        <v>1.3307440000000001</v>
      </c>
      <c r="Q2104" s="672"/>
      <c r="R2104" s="672"/>
      <c r="S2104" s="672"/>
    </row>
    <row r="2105" spans="1:19" ht="13.5" thickBot="1">
      <c r="A2105" s="701" t="s">
        <v>1128</v>
      </c>
      <c r="C2105" s="183" t="s">
        <v>651</v>
      </c>
      <c r="D2105" s="721" t="s">
        <v>652</v>
      </c>
      <c r="E2105" s="184"/>
      <c r="F2105" s="185"/>
      <c r="G2105" s="186" t="s">
        <v>44</v>
      </c>
      <c r="H2105" s="186" t="s">
        <v>653</v>
      </c>
      <c r="I2105" s="186" t="s">
        <v>39</v>
      </c>
      <c r="J2105" s="186" t="s">
        <v>654</v>
      </c>
      <c r="K2105" s="187" t="s">
        <v>655</v>
      </c>
      <c r="Q2105" s="672"/>
      <c r="R2105" s="672"/>
      <c r="S2105" s="672"/>
    </row>
    <row r="2106" spans="1:19" ht="13.5">
      <c r="A2106" s="701" t="s">
        <v>1128</v>
      </c>
      <c r="C2106" s="194"/>
      <c r="D2106" s="722" t="s">
        <v>656</v>
      </c>
      <c r="E2106" s="189"/>
      <c r="G2106" s="195"/>
      <c r="H2106" s="189"/>
      <c r="I2106" s="189"/>
      <c r="J2106" s="189"/>
      <c r="K2106" s="198"/>
      <c r="Q2106" s="672"/>
      <c r="R2106" s="672"/>
      <c r="S2106" s="672"/>
    </row>
    <row r="2107" spans="1:19" ht="13.5">
      <c r="A2107" s="702" t="s">
        <v>278</v>
      </c>
      <c r="B2107" t="s">
        <v>656</v>
      </c>
      <c r="C2107" s="188" t="s">
        <v>657</v>
      </c>
      <c r="D2107" s="699" t="s">
        <v>658</v>
      </c>
      <c r="E2107" s="189"/>
      <c r="G2107" s="190" t="s">
        <v>659</v>
      </c>
      <c r="H2107" s="191">
        <v>0.1</v>
      </c>
      <c r="I2107" s="191">
        <f>H2107*8/$F$2104</f>
        <v>5.333333333333334E-3</v>
      </c>
      <c r="J2107" s="192">
        <v>10.89</v>
      </c>
      <c r="K2107" s="193">
        <f>I2107*J2107</f>
        <v>5.8080000000000014E-2</v>
      </c>
      <c r="M2107" s="205">
        <v>226.93</v>
      </c>
      <c r="N2107" t="s">
        <v>57</v>
      </c>
      <c r="O2107" s="205">
        <f>I2107*M2107</f>
        <v>1.2102933333333334</v>
      </c>
      <c r="P2107" s="706">
        <f>O2107*J2107</f>
        <v>13.180094400000002</v>
      </c>
      <c r="Q2107" s="672"/>
      <c r="R2107" s="672"/>
      <c r="S2107" s="672"/>
    </row>
    <row r="2108" spans="1:19" ht="13.5">
      <c r="A2108" s="702" t="s">
        <v>278</v>
      </c>
      <c r="B2108" t="s">
        <v>656</v>
      </c>
      <c r="C2108" s="188"/>
      <c r="D2108" s="699" t="s">
        <v>668</v>
      </c>
      <c r="E2108" s="189"/>
      <c r="G2108" s="190" t="s">
        <v>659</v>
      </c>
      <c r="H2108" s="191">
        <v>1</v>
      </c>
      <c r="I2108" s="191">
        <f t="shared" ref="I2108:I2109" si="138">H2108*8/$F$2104</f>
        <v>5.3333333333333337E-2</v>
      </c>
      <c r="J2108" s="192">
        <v>10.08</v>
      </c>
      <c r="K2108" s="193">
        <f>I2108*J2108</f>
        <v>0.53760000000000008</v>
      </c>
      <c r="M2108" s="205">
        <v>226.93</v>
      </c>
      <c r="N2108" t="s">
        <v>57</v>
      </c>
      <c r="O2108" s="205">
        <f>I2108*M2108</f>
        <v>12.102933333333334</v>
      </c>
      <c r="P2108" s="706">
        <f>O2108*J2108</f>
        <v>121.99756800000002</v>
      </c>
      <c r="Q2108" s="672"/>
      <c r="R2108" s="672"/>
      <c r="S2108" s="672"/>
    </row>
    <row r="2109" spans="1:19" ht="13.5">
      <c r="A2109" s="702" t="s">
        <v>278</v>
      </c>
      <c r="B2109" t="s">
        <v>656</v>
      </c>
      <c r="C2109" s="188" t="s">
        <v>660</v>
      </c>
      <c r="D2109" s="699" t="s">
        <v>661</v>
      </c>
      <c r="E2109" s="189"/>
      <c r="G2109" s="190" t="s">
        <v>659</v>
      </c>
      <c r="H2109" s="191">
        <v>1</v>
      </c>
      <c r="I2109" s="191">
        <f t="shared" si="138"/>
        <v>5.3333333333333337E-2</v>
      </c>
      <c r="J2109" s="192">
        <v>6.88</v>
      </c>
      <c r="K2109" s="193">
        <f>I2109*J2109</f>
        <v>0.36693333333333333</v>
      </c>
      <c r="M2109" s="205">
        <v>226.93</v>
      </c>
      <c r="N2109" t="s">
        <v>57</v>
      </c>
      <c r="O2109" s="205">
        <f>I2109*M2109</f>
        <v>12.102933333333334</v>
      </c>
      <c r="P2109" s="706">
        <f>O2109*J2109</f>
        <v>83.268181333333345</v>
      </c>
      <c r="Q2109" s="672"/>
      <c r="R2109" s="672"/>
      <c r="S2109" s="672"/>
    </row>
    <row r="2110" spans="1:19" ht="13.5">
      <c r="A2110" s="701" t="s">
        <v>1128</v>
      </c>
      <c r="C2110" s="194"/>
      <c r="D2110" s="723"/>
      <c r="E2110" s="189"/>
      <c r="G2110" s="195"/>
      <c r="H2110" s="189"/>
      <c r="I2110" s="189"/>
      <c r="J2110" s="196"/>
      <c r="K2110" s="197">
        <f>SUM(K2107:K2109)</f>
        <v>0.96261333333333343</v>
      </c>
      <c r="Q2110" s="672"/>
      <c r="R2110" s="672"/>
      <c r="S2110" s="672"/>
    </row>
    <row r="2111" spans="1:19" ht="13.5">
      <c r="A2111" s="701" t="s">
        <v>1128</v>
      </c>
      <c r="C2111" s="194"/>
      <c r="D2111" s="722" t="s">
        <v>662</v>
      </c>
      <c r="E2111" s="189"/>
      <c r="G2111" s="195"/>
      <c r="H2111" s="189"/>
      <c r="I2111" s="189"/>
      <c r="J2111" s="189"/>
      <c r="K2111" s="198"/>
      <c r="Q2111" s="672"/>
      <c r="R2111" s="672"/>
      <c r="S2111" s="672"/>
    </row>
    <row r="2112" spans="1:19" ht="25.5">
      <c r="A2112" s="702" t="s">
        <v>278</v>
      </c>
      <c r="B2112" t="s">
        <v>662</v>
      </c>
      <c r="C2112" s="188" t="s">
        <v>663</v>
      </c>
      <c r="D2112" s="699" t="s">
        <v>664</v>
      </c>
      <c r="E2112" s="189"/>
      <c r="G2112" s="190" t="s">
        <v>665</v>
      </c>
      <c r="H2112" s="189"/>
      <c r="I2112" s="191">
        <v>5</v>
      </c>
      <c r="J2112" s="192">
        <f>K2110</f>
        <v>0.96261333333333343</v>
      </c>
      <c r="K2112" s="193">
        <f>I2112*J2112/100</f>
        <v>4.8130666666666669E-2</v>
      </c>
      <c r="M2112" s="205">
        <v>226.93</v>
      </c>
      <c r="N2112" t="s">
        <v>57</v>
      </c>
      <c r="O2112" s="205">
        <f>I2112*M2112</f>
        <v>1134.6500000000001</v>
      </c>
      <c r="P2112" s="706">
        <f>O2112*J2112/100</f>
        <v>10.922292186666668</v>
      </c>
      <c r="Q2112" s="672"/>
      <c r="R2112" s="672"/>
      <c r="S2112" s="672"/>
    </row>
    <row r="2113" spans="1:19" ht="13.5">
      <c r="A2113" s="702" t="s">
        <v>278</v>
      </c>
      <c r="B2113" t="s">
        <v>662</v>
      </c>
      <c r="C2113" s="188"/>
      <c r="D2113" s="724" t="s">
        <v>831</v>
      </c>
      <c r="E2113" s="189"/>
      <c r="G2113" s="190" t="s">
        <v>666</v>
      </c>
      <c r="H2113" s="191">
        <v>1</v>
      </c>
      <c r="I2113" s="191">
        <f>H2113*8/$H$2104</f>
        <v>5.3333333333333337E-2</v>
      </c>
      <c r="J2113" s="192">
        <f>+J2099</f>
        <v>1.5</v>
      </c>
      <c r="K2113" s="193">
        <f>I2113*J2113</f>
        <v>0.08</v>
      </c>
      <c r="M2113" s="205">
        <v>226.93</v>
      </c>
      <c r="N2113" t="s">
        <v>57</v>
      </c>
      <c r="O2113" s="205">
        <f>I2113*M2113</f>
        <v>12.102933333333334</v>
      </c>
      <c r="P2113" s="706">
        <f>O2113*J2113</f>
        <v>18.154400000000003</v>
      </c>
      <c r="Q2113" s="672"/>
      <c r="R2113" s="672"/>
      <c r="S2113" s="672"/>
    </row>
    <row r="2114" spans="1:19" ht="13.5">
      <c r="A2114" s="702" t="s">
        <v>278</v>
      </c>
      <c r="B2114" t="s">
        <v>662</v>
      </c>
      <c r="C2114" s="188"/>
      <c r="D2114" s="724" t="s">
        <v>848</v>
      </c>
      <c r="E2114" s="189"/>
      <c r="G2114" s="190" t="s">
        <v>666</v>
      </c>
      <c r="H2114" s="191">
        <v>1</v>
      </c>
      <c r="I2114" s="191">
        <f>H2114*8/$H$2104</f>
        <v>5.3333333333333337E-2</v>
      </c>
      <c r="J2114" s="192">
        <f>+J2100</f>
        <v>4.5</v>
      </c>
      <c r="K2114" s="193">
        <f>I2114*J2114</f>
        <v>0.24000000000000002</v>
      </c>
      <c r="M2114" s="205">
        <v>226.93</v>
      </c>
      <c r="N2114" t="s">
        <v>57</v>
      </c>
      <c r="O2114" s="205">
        <f>I2114*M2114</f>
        <v>12.102933333333334</v>
      </c>
      <c r="P2114" s="706">
        <f>O2114*J2114</f>
        <v>54.463200000000008</v>
      </c>
      <c r="Q2114" s="672"/>
      <c r="R2114" s="672"/>
      <c r="S2114" s="672"/>
    </row>
    <row r="2115" spans="1:19" ht="14.25" thickBot="1">
      <c r="A2115" s="701" t="s">
        <v>1128</v>
      </c>
      <c r="C2115" s="199"/>
      <c r="D2115" s="725"/>
      <c r="E2115" s="200"/>
      <c r="F2115" s="201"/>
      <c r="G2115" s="206"/>
      <c r="H2115" s="200"/>
      <c r="I2115" s="200"/>
      <c r="J2115" s="202"/>
      <c r="K2115" s="203">
        <f>SUM(K2112:K2114)</f>
        <v>0.36813066666666672</v>
      </c>
      <c r="Q2115" s="672"/>
      <c r="R2115" s="672"/>
      <c r="S2115" s="672"/>
    </row>
    <row r="2116" spans="1:19" ht="13.5" thickBot="1">
      <c r="A2116" s="701" t="s">
        <v>1128</v>
      </c>
      <c r="Q2116" s="672"/>
      <c r="R2116" s="672"/>
      <c r="S2116" s="672"/>
    </row>
    <row r="2117" spans="1:19">
      <c r="A2117" s="701" t="s">
        <v>1128</v>
      </c>
      <c r="C2117" s="176" t="s">
        <v>645</v>
      </c>
      <c r="D2117" s="212" t="str">
        <f>+QPS!C156</f>
        <v>4.01.03.04</v>
      </c>
      <c r="E2117" s="2282" t="str">
        <f>+QPS!G156</f>
        <v>Verificacion del estado del cable  multiconductor
Tag ciruito: 1760PU15074-C01</v>
      </c>
      <c r="F2117" s="2282"/>
      <c r="G2117" s="2282"/>
      <c r="H2117" s="2282"/>
      <c r="I2117" s="2282"/>
      <c r="J2117" s="2282"/>
      <c r="K2117" s="2283"/>
      <c r="Q2117" s="672">
        <f>QPS!V156</f>
        <v>301.98573592000002</v>
      </c>
      <c r="R2117" s="672">
        <f>SUM(P2117:P2130)</f>
        <v>301.98573592000008</v>
      </c>
      <c r="S2117" s="672">
        <f>Q2117-R2117</f>
        <v>0</v>
      </c>
    </row>
    <row r="2118" spans="1:19">
      <c r="A2118" s="701" t="s">
        <v>1128</v>
      </c>
      <c r="C2118" s="181" t="s">
        <v>646</v>
      </c>
      <c r="D2118" s="720" t="s">
        <v>677</v>
      </c>
      <c r="E2118" s="207" t="s">
        <v>648</v>
      </c>
      <c r="F2118" s="208">
        <f>+F2104</f>
        <v>150</v>
      </c>
      <c r="G2118" s="207" t="s">
        <v>649</v>
      </c>
      <c r="H2118" s="209">
        <f>F2118</f>
        <v>150</v>
      </c>
      <c r="I2118" s="210"/>
      <c r="J2118" s="211" t="s">
        <v>678</v>
      </c>
      <c r="K2118" s="182">
        <f>+K2124+K2129</f>
        <v>1.3307440000000001</v>
      </c>
      <c r="Q2118" s="672"/>
      <c r="R2118" s="672"/>
      <c r="S2118" s="672"/>
    </row>
    <row r="2119" spans="1:19" ht="13.5" thickBot="1">
      <c r="A2119" s="701" t="s">
        <v>1128</v>
      </c>
      <c r="C2119" s="183" t="s">
        <v>651</v>
      </c>
      <c r="D2119" s="721" t="s">
        <v>652</v>
      </c>
      <c r="E2119" s="184"/>
      <c r="F2119" s="185"/>
      <c r="G2119" s="186" t="s">
        <v>44</v>
      </c>
      <c r="H2119" s="186" t="s">
        <v>653</v>
      </c>
      <c r="I2119" s="186" t="s">
        <v>39</v>
      </c>
      <c r="J2119" s="186" t="s">
        <v>654</v>
      </c>
      <c r="K2119" s="187" t="s">
        <v>655</v>
      </c>
      <c r="Q2119" s="672"/>
      <c r="R2119" s="672"/>
      <c r="S2119" s="672"/>
    </row>
    <row r="2120" spans="1:19" ht="13.5">
      <c r="A2120" s="701" t="s">
        <v>1128</v>
      </c>
      <c r="C2120" s="194"/>
      <c r="D2120" s="722" t="s">
        <v>656</v>
      </c>
      <c r="E2120" s="189"/>
      <c r="G2120" s="195"/>
      <c r="H2120" s="189"/>
      <c r="I2120" s="189"/>
      <c r="J2120" s="189"/>
      <c r="K2120" s="198"/>
      <c r="Q2120" s="672"/>
      <c r="R2120" s="672"/>
      <c r="S2120" s="672"/>
    </row>
    <row r="2121" spans="1:19" ht="13.5">
      <c r="A2121" s="702" t="s">
        <v>279</v>
      </c>
      <c r="B2121" t="s">
        <v>656</v>
      </c>
      <c r="C2121" s="188" t="s">
        <v>657</v>
      </c>
      <c r="D2121" s="699" t="s">
        <v>658</v>
      </c>
      <c r="E2121" s="189"/>
      <c r="G2121" s="190" t="s">
        <v>659</v>
      </c>
      <c r="H2121" s="191">
        <v>0.1</v>
      </c>
      <c r="I2121" s="191">
        <f>H2121*8/$F$2118</f>
        <v>5.333333333333334E-3</v>
      </c>
      <c r="J2121" s="192">
        <v>10.89</v>
      </c>
      <c r="K2121" s="193">
        <f>I2121*J2121</f>
        <v>5.8080000000000014E-2</v>
      </c>
      <c r="M2121" s="205">
        <v>226.93</v>
      </c>
      <c r="N2121" t="s">
        <v>57</v>
      </c>
      <c r="O2121" s="205">
        <f>I2121*M2121</f>
        <v>1.2102933333333334</v>
      </c>
      <c r="P2121" s="706">
        <f>O2121*J2121</f>
        <v>13.180094400000002</v>
      </c>
      <c r="Q2121" s="672"/>
      <c r="R2121" s="672"/>
      <c r="S2121" s="672"/>
    </row>
    <row r="2122" spans="1:19" ht="13.5">
      <c r="A2122" s="702" t="s">
        <v>279</v>
      </c>
      <c r="B2122" t="s">
        <v>656</v>
      </c>
      <c r="C2122" s="188"/>
      <c r="D2122" s="699" t="s">
        <v>668</v>
      </c>
      <c r="E2122" s="189"/>
      <c r="G2122" s="190" t="s">
        <v>659</v>
      </c>
      <c r="H2122" s="191">
        <v>1</v>
      </c>
      <c r="I2122" s="191">
        <f t="shared" ref="I2122:I2123" si="139">H2122*8/$F$2118</f>
        <v>5.3333333333333337E-2</v>
      </c>
      <c r="J2122" s="192">
        <v>10.08</v>
      </c>
      <c r="K2122" s="193">
        <f>I2122*J2122</f>
        <v>0.53760000000000008</v>
      </c>
      <c r="M2122" s="205">
        <v>226.93</v>
      </c>
      <c r="N2122" t="s">
        <v>57</v>
      </c>
      <c r="O2122" s="205">
        <f>I2122*M2122</f>
        <v>12.102933333333334</v>
      </c>
      <c r="P2122" s="706">
        <f>O2122*J2122</f>
        <v>121.99756800000002</v>
      </c>
      <c r="Q2122" s="672"/>
      <c r="R2122" s="672"/>
      <c r="S2122" s="672"/>
    </row>
    <row r="2123" spans="1:19" ht="13.5">
      <c r="A2123" s="702" t="s">
        <v>279</v>
      </c>
      <c r="B2123" t="s">
        <v>656</v>
      </c>
      <c r="C2123" s="188" t="s">
        <v>660</v>
      </c>
      <c r="D2123" s="699" t="s">
        <v>661</v>
      </c>
      <c r="E2123" s="189"/>
      <c r="G2123" s="190" t="s">
        <v>659</v>
      </c>
      <c r="H2123" s="191">
        <v>1</v>
      </c>
      <c r="I2123" s="191">
        <f t="shared" si="139"/>
        <v>5.3333333333333337E-2</v>
      </c>
      <c r="J2123" s="192">
        <v>6.88</v>
      </c>
      <c r="K2123" s="193">
        <f>I2123*J2123</f>
        <v>0.36693333333333333</v>
      </c>
      <c r="M2123" s="205">
        <v>226.93</v>
      </c>
      <c r="N2123" t="s">
        <v>57</v>
      </c>
      <c r="O2123" s="205">
        <f>I2123*M2123</f>
        <v>12.102933333333334</v>
      </c>
      <c r="P2123" s="706">
        <f>O2123*J2123</f>
        <v>83.268181333333345</v>
      </c>
      <c r="Q2123" s="672"/>
      <c r="R2123" s="672"/>
      <c r="S2123" s="672"/>
    </row>
    <row r="2124" spans="1:19" ht="13.5">
      <c r="A2124" s="701" t="s">
        <v>1128</v>
      </c>
      <c r="C2124" s="194"/>
      <c r="D2124" s="723"/>
      <c r="E2124" s="189"/>
      <c r="G2124" s="195"/>
      <c r="H2124" s="189"/>
      <c r="I2124" s="189"/>
      <c r="J2124" s="196"/>
      <c r="K2124" s="197">
        <f>SUM(K2121:K2123)</f>
        <v>0.96261333333333343</v>
      </c>
      <c r="Q2124" s="672"/>
      <c r="R2124" s="672"/>
      <c r="S2124" s="672"/>
    </row>
    <row r="2125" spans="1:19" ht="13.5">
      <c r="A2125" s="701" t="s">
        <v>1128</v>
      </c>
      <c r="C2125" s="194"/>
      <c r="D2125" s="722" t="s">
        <v>662</v>
      </c>
      <c r="E2125" s="189"/>
      <c r="G2125" s="195"/>
      <c r="H2125" s="189"/>
      <c r="I2125" s="189"/>
      <c r="J2125" s="189"/>
      <c r="K2125" s="198"/>
      <c r="Q2125" s="672"/>
      <c r="R2125" s="672"/>
      <c r="S2125" s="672"/>
    </row>
    <row r="2126" spans="1:19" ht="25.5">
      <c r="A2126" s="702" t="s">
        <v>279</v>
      </c>
      <c r="B2126" t="s">
        <v>662</v>
      </c>
      <c r="C2126" s="188" t="s">
        <v>663</v>
      </c>
      <c r="D2126" s="699" t="s">
        <v>664</v>
      </c>
      <c r="E2126" s="189"/>
      <c r="G2126" s="190" t="s">
        <v>665</v>
      </c>
      <c r="H2126" s="189"/>
      <c r="I2126" s="191">
        <v>5</v>
      </c>
      <c r="J2126" s="192">
        <f>K2124</f>
        <v>0.96261333333333343</v>
      </c>
      <c r="K2126" s="193">
        <f>I2126*J2126/100</f>
        <v>4.8130666666666669E-2</v>
      </c>
      <c r="M2126" s="205">
        <v>226.93</v>
      </c>
      <c r="N2126" t="s">
        <v>57</v>
      </c>
      <c r="O2126" s="205">
        <f>I2126*M2126</f>
        <v>1134.6500000000001</v>
      </c>
      <c r="P2126" s="706">
        <f>O2126*J2126/100</f>
        <v>10.922292186666668</v>
      </c>
      <c r="Q2126" s="672"/>
      <c r="R2126" s="672"/>
      <c r="S2126" s="672"/>
    </row>
    <row r="2127" spans="1:19" ht="13.5">
      <c r="A2127" s="702" t="s">
        <v>279</v>
      </c>
      <c r="B2127" t="s">
        <v>662</v>
      </c>
      <c r="C2127" s="188"/>
      <c r="D2127" s="724" t="s">
        <v>831</v>
      </c>
      <c r="E2127" s="189"/>
      <c r="G2127" s="190" t="s">
        <v>666</v>
      </c>
      <c r="H2127" s="191">
        <v>1</v>
      </c>
      <c r="I2127" s="191">
        <f>H2127*8/$H$2118</f>
        <v>5.3333333333333337E-2</v>
      </c>
      <c r="J2127" s="192">
        <f>+J2113</f>
        <v>1.5</v>
      </c>
      <c r="K2127" s="193">
        <f>I2127*J2127</f>
        <v>0.08</v>
      </c>
      <c r="M2127" s="205">
        <v>226.93</v>
      </c>
      <c r="N2127" t="s">
        <v>57</v>
      </c>
      <c r="O2127" s="205">
        <f>I2127*M2127</f>
        <v>12.102933333333334</v>
      </c>
      <c r="P2127" s="706">
        <f>O2127*J2127</f>
        <v>18.154400000000003</v>
      </c>
      <c r="Q2127" s="672"/>
      <c r="R2127" s="672"/>
      <c r="S2127" s="672"/>
    </row>
    <row r="2128" spans="1:19" ht="13.5">
      <c r="A2128" s="702" t="s">
        <v>279</v>
      </c>
      <c r="B2128" t="s">
        <v>662</v>
      </c>
      <c r="C2128" s="188"/>
      <c r="D2128" s="724" t="s">
        <v>848</v>
      </c>
      <c r="E2128" s="189"/>
      <c r="G2128" s="190" t="s">
        <v>666</v>
      </c>
      <c r="H2128" s="191">
        <v>1</v>
      </c>
      <c r="I2128" s="191">
        <f>H2128*8/$H$2118</f>
        <v>5.3333333333333337E-2</v>
      </c>
      <c r="J2128" s="192">
        <f>+J2114</f>
        <v>4.5</v>
      </c>
      <c r="K2128" s="193">
        <f>I2128*J2128</f>
        <v>0.24000000000000002</v>
      </c>
      <c r="M2128" s="205">
        <v>226.93</v>
      </c>
      <c r="N2128" t="s">
        <v>57</v>
      </c>
      <c r="O2128" s="205">
        <f>I2128*M2128</f>
        <v>12.102933333333334</v>
      </c>
      <c r="P2128" s="706">
        <f>O2128*J2128</f>
        <v>54.463200000000008</v>
      </c>
      <c r="Q2128" s="672"/>
      <c r="R2128" s="672"/>
      <c r="S2128" s="672"/>
    </row>
    <row r="2129" spans="1:19" ht="14.25" thickBot="1">
      <c r="A2129" s="701" t="s">
        <v>1128</v>
      </c>
      <c r="C2129" s="199"/>
      <c r="D2129" s="725"/>
      <c r="E2129" s="200"/>
      <c r="F2129" s="201"/>
      <c r="G2129" s="206"/>
      <c r="H2129" s="200"/>
      <c r="I2129" s="200"/>
      <c r="J2129" s="202"/>
      <c r="K2129" s="203">
        <f>SUM(K2126:K2128)</f>
        <v>0.36813066666666672</v>
      </c>
      <c r="Q2129" s="672"/>
      <c r="R2129" s="672"/>
      <c r="S2129" s="672"/>
    </row>
    <row r="2130" spans="1:19" ht="13.5" thickBot="1">
      <c r="A2130" s="701" t="s">
        <v>1128</v>
      </c>
      <c r="Q2130" s="672"/>
      <c r="R2130" s="672"/>
      <c r="S2130" s="672"/>
    </row>
    <row r="2131" spans="1:19">
      <c r="A2131" s="701" t="s">
        <v>1128</v>
      </c>
      <c r="C2131" s="176" t="s">
        <v>645</v>
      </c>
      <c r="D2131" s="212" t="str">
        <f>+QPS!C157</f>
        <v>4.01.03.05</v>
      </c>
      <c r="E2131" s="2282" t="str">
        <f>+QPS!G157</f>
        <v>Verificacion del estado del cable  multiconductor
Tag ciruito: 1760PU15078-C01</v>
      </c>
      <c r="F2131" s="2282"/>
      <c r="G2131" s="2282"/>
      <c r="H2131" s="2282"/>
      <c r="I2131" s="2282"/>
      <c r="J2131" s="2282"/>
      <c r="K2131" s="2283"/>
      <c r="Q2131" s="672">
        <f>QPS!V157</f>
        <v>301.98573592000002</v>
      </c>
      <c r="R2131" s="672">
        <f>SUM(P2131:P2144)</f>
        <v>301.98573592000008</v>
      </c>
      <c r="S2131" s="672">
        <f>Q2131-R2131</f>
        <v>0</v>
      </c>
    </row>
    <row r="2132" spans="1:19">
      <c r="A2132" s="701" t="s">
        <v>1128</v>
      </c>
      <c r="C2132" s="181" t="s">
        <v>646</v>
      </c>
      <c r="D2132" s="720" t="s">
        <v>677</v>
      </c>
      <c r="E2132" s="207" t="s">
        <v>648</v>
      </c>
      <c r="F2132" s="208">
        <f>+F2118</f>
        <v>150</v>
      </c>
      <c r="G2132" s="207" t="s">
        <v>649</v>
      </c>
      <c r="H2132" s="209">
        <f>F2132</f>
        <v>150</v>
      </c>
      <c r="I2132" s="210"/>
      <c r="J2132" s="211" t="s">
        <v>678</v>
      </c>
      <c r="K2132" s="182">
        <f>+K2138+K2143</f>
        <v>1.3307440000000001</v>
      </c>
      <c r="Q2132" s="672"/>
      <c r="R2132" s="672"/>
      <c r="S2132" s="672"/>
    </row>
    <row r="2133" spans="1:19" ht="13.5" thickBot="1">
      <c r="A2133" s="701" t="s">
        <v>1128</v>
      </c>
      <c r="C2133" s="183" t="s">
        <v>651</v>
      </c>
      <c r="D2133" s="721" t="s">
        <v>652</v>
      </c>
      <c r="E2133" s="184"/>
      <c r="F2133" s="185"/>
      <c r="G2133" s="186" t="s">
        <v>44</v>
      </c>
      <c r="H2133" s="186" t="s">
        <v>653</v>
      </c>
      <c r="I2133" s="186" t="s">
        <v>39</v>
      </c>
      <c r="J2133" s="186" t="s">
        <v>654</v>
      </c>
      <c r="K2133" s="187" t="s">
        <v>655</v>
      </c>
      <c r="Q2133" s="672"/>
      <c r="R2133" s="672"/>
      <c r="S2133" s="672"/>
    </row>
    <row r="2134" spans="1:19" ht="13.5">
      <c r="A2134" s="701" t="s">
        <v>1128</v>
      </c>
      <c r="C2134" s="194"/>
      <c r="D2134" s="722" t="s">
        <v>656</v>
      </c>
      <c r="E2134" s="189"/>
      <c r="G2134" s="195"/>
      <c r="H2134" s="189"/>
      <c r="I2134" s="189"/>
      <c r="J2134" s="189"/>
      <c r="K2134" s="198"/>
      <c r="Q2134" s="672"/>
      <c r="R2134" s="672"/>
      <c r="S2134" s="672"/>
    </row>
    <row r="2135" spans="1:19" ht="13.5">
      <c r="A2135" s="702" t="s">
        <v>280</v>
      </c>
      <c r="B2135" t="s">
        <v>656</v>
      </c>
      <c r="C2135" s="188" t="s">
        <v>657</v>
      </c>
      <c r="D2135" s="699" t="s">
        <v>658</v>
      </c>
      <c r="E2135" s="189"/>
      <c r="G2135" s="190" t="s">
        <v>659</v>
      </c>
      <c r="H2135" s="191">
        <v>0.1</v>
      </c>
      <c r="I2135" s="191">
        <f>H2135*8/$F$2132</f>
        <v>5.333333333333334E-3</v>
      </c>
      <c r="J2135" s="192">
        <v>10.89</v>
      </c>
      <c r="K2135" s="193">
        <f>I2135*J2135</f>
        <v>5.8080000000000014E-2</v>
      </c>
      <c r="M2135" s="205">
        <v>226.93</v>
      </c>
      <c r="N2135" t="s">
        <v>57</v>
      </c>
      <c r="O2135" s="205">
        <f>I2135*M2135</f>
        <v>1.2102933333333334</v>
      </c>
      <c r="P2135" s="706">
        <f>O2135*J2135</f>
        <v>13.180094400000002</v>
      </c>
      <c r="Q2135" s="672"/>
      <c r="R2135" s="672"/>
      <c r="S2135" s="672"/>
    </row>
    <row r="2136" spans="1:19" ht="13.5">
      <c r="A2136" s="702" t="s">
        <v>280</v>
      </c>
      <c r="B2136" t="s">
        <v>656</v>
      </c>
      <c r="C2136" s="188"/>
      <c r="D2136" s="699" t="s">
        <v>668</v>
      </c>
      <c r="E2136" s="189"/>
      <c r="G2136" s="190" t="s">
        <v>659</v>
      </c>
      <c r="H2136" s="191">
        <v>1</v>
      </c>
      <c r="I2136" s="191">
        <f t="shared" ref="I2136:I2137" si="140">H2136*8/$F$2132</f>
        <v>5.3333333333333337E-2</v>
      </c>
      <c r="J2136" s="192">
        <v>10.08</v>
      </c>
      <c r="K2136" s="193">
        <f>I2136*J2136</f>
        <v>0.53760000000000008</v>
      </c>
      <c r="M2136" s="205">
        <v>226.93</v>
      </c>
      <c r="N2136" t="s">
        <v>57</v>
      </c>
      <c r="O2136" s="205">
        <f>I2136*M2136</f>
        <v>12.102933333333334</v>
      </c>
      <c r="P2136" s="706">
        <f>O2136*J2136</f>
        <v>121.99756800000002</v>
      </c>
      <c r="Q2136" s="672"/>
      <c r="R2136" s="672"/>
      <c r="S2136" s="672"/>
    </row>
    <row r="2137" spans="1:19" ht="13.5">
      <c r="A2137" s="702" t="s">
        <v>280</v>
      </c>
      <c r="B2137" t="s">
        <v>656</v>
      </c>
      <c r="C2137" s="188" t="s">
        <v>660</v>
      </c>
      <c r="D2137" s="699" t="s">
        <v>661</v>
      </c>
      <c r="E2137" s="189"/>
      <c r="G2137" s="190" t="s">
        <v>659</v>
      </c>
      <c r="H2137" s="191">
        <v>1</v>
      </c>
      <c r="I2137" s="191">
        <f t="shared" si="140"/>
        <v>5.3333333333333337E-2</v>
      </c>
      <c r="J2137" s="192">
        <v>6.88</v>
      </c>
      <c r="K2137" s="193">
        <f>I2137*J2137</f>
        <v>0.36693333333333333</v>
      </c>
      <c r="M2137" s="205">
        <v>226.93</v>
      </c>
      <c r="N2137" t="s">
        <v>57</v>
      </c>
      <c r="O2137" s="205">
        <f>I2137*M2137</f>
        <v>12.102933333333334</v>
      </c>
      <c r="P2137" s="706">
        <f>O2137*J2137</f>
        <v>83.268181333333345</v>
      </c>
      <c r="Q2137" s="672"/>
      <c r="R2137" s="672"/>
      <c r="S2137" s="672"/>
    </row>
    <row r="2138" spans="1:19" ht="13.5">
      <c r="A2138" s="701" t="s">
        <v>1128</v>
      </c>
      <c r="C2138" s="194"/>
      <c r="D2138" s="723"/>
      <c r="E2138" s="189"/>
      <c r="G2138" s="195"/>
      <c r="H2138" s="189"/>
      <c r="I2138" s="189"/>
      <c r="J2138" s="196"/>
      <c r="K2138" s="197">
        <f>SUM(K2135:K2137)</f>
        <v>0.96261333333333343</v>
      </c>
      <c r="Q2138" s="672"/>
      <c r="R2138" s="672"/>
      <c r="S2138" s="672"/>
    </row>
    <row r="2139" spans="1:19" ht="13.5">
      <c r="A2139" s="701" t="s">
        <v>1128</v>
      </c>
      <c r="C2139" s="194"/>
      <c r="D2139" s="722" t="s">
        <v>662</v>
      </c>
      <c r="E2139" s="189"/>
      <c r="G2139" s="195"/>
      <c r="H2139" s="189"/>
      <c r="I2139" s="189"/>
      <c r="J2139" s="189"/>
      <c r="K2139" s="198"/>
      <c r="Q2139" s="672"/>
      <c r="R2139" s="672"/>
      <c r="S2139" s="672"/>
    </row>
    <row r="2140" spans="1:19" ht="25.5">
      <c r="A2140" s="702" t="s">
        <v>280</v>
      </c>
      <c r="B2140" t="s">
        <v>662</v>
      </c>
      <c r="C2140" s="188" t="s">
        <v>663</v>
      </c>
      <c r="D2140" s="699" t="s">
        <v>664</v>
      </c>
      <c r="E2140" s="189"/>
      <c r="G2140" s="190" t="s">
        <v>665</v>
      </c>
      <c r="H2140" s="189"/>
      <c r="I2140" s="191">
        <v>5</v>
      </c>
      <c r="J2140" s="192">
        <f>K2138</f>
        <v>0.96261333333333343</v>
      </c>
      <c r="K2140" s="193">
        <f>I2140*J2140/100</f>
        <v>4.8130666666666669E-2</v>
      </c>
      <c r="M2140" s="205">
        <v>226.93</v>
      </c>
      <c r="N2140" t="s">
        <v>57</v>
      </c>
      <c r="O2140" s="205">
        <f>I2140*M2140</f>
        <v>1134.6500000000001</v>
      </c>
      <c r="P2140" s="706">
        <f>O2140*J2140/100</f>
        <v>10.922292186666668</v>
      </c>
      <c r="Q2140" s="672"/>
      <c r="R2140" s="672"/>
      <c r="S2140" s="672"/>
    </row>
    <row r="2141" spans="1:19" ht="13.5">
      <c r="A2141" s="702" t="s">
        <v>280</v>
      </c>
      <c r="B2141" t="s">
        <v>662</v>
      </c>
      <c r="C2141" s="188"/>
      <c r="D2141" s="724" t="s">
        <v>831</v>
      </c>
      <c r="E2141" s="189"/>
      <c r="G2141" s="190" t="s">
        <v>666</v>
      </c>
      <c r="H2141" s="191">
        <v>1</v>
      </c>
      <c r="I2141" s="191">
        <f>H2141*8/$H$2132</f>
        <v>5.3333333333333337E-2</v>
      </c>
      <c r="J2141" s="192">
        <f>+J2127</f>
        <v>1.5</v>
      </c>
      <c r="K2141" s="193">
        <f>I2141*J2141</f>
        <v>0.08</v>
      </c>
      <c r="M2141" s="205">
        <v>226.93</v>
      </c>
      <c r="N2141" t="s">
        <v>57</v>
      </c>
      <c r="O2141" s="205">
        <f>I2141*M2141</f>
        <v>12.102933333333334</v>
      </c>
      <c r="P2141" s="706">
        <f>O2141*J2141</f>
        <v>18.154400000000003</v>
      </c>
      <c r="Q2141" s="672"/>
      <c r="R2141" s="672"/>
      <c r="S2141" s="672"/>
    </row>
    <row r="2142" spans="1:19" ht="13.5">
      <c r="A2142" s="702" t="s">
        <v>280</v>
      </c>
      <c r="B2142" t="s">
        <v>662</v>
      </c>
      <c r="C2142" s="188"/>
      <c r="D2142" s="724" t="s">
        <v>848</v>
      </c>
      <c r="E2142" s="189"/>
      <c r="G2142" s="190" t="s">
        <v>666</v>
      </c>
      <c r="H2142" s="191">
        <v>1</v>
      </c>
      <c r="I2142" s="191">
        <f>H2142*8/$H$2132</f>
        <v>5.3333333333333337E-2</v>
      </c>
      <c r="J2142" s="192">
        <f>+J2128</f>
        <v>4.5</v>
      </c>
      <c r="K2142" s="193">
        <f>I2142*J2142</f>
        <v>0.24000000000000002</v>
      </c>
      <c r="M2142" s="205">
        <v>226.93</v>
      </c>
      <c r="N2142" t="s">
        <v>57</v>
      </c>
      <c r="O2142" s="205">
        <f>I2142*M2142</f>
        <v>12.102933333333334</v>
      </c>
      <c r="P2142" s="706">
        <f>O2142*J2142</f>
        <v>54.463200000000008</v>
      </c>
      <c r="Q2142" s="672"/>
      <c r="R2142" s="672"/>
      <c r="S2142" s="672"/>
    </row>
    <row r="2143" spans="1:19" ht="14.25" thickBot="1">
      <c r="A2143" s="701" t="s">
        <v>1128</v>
      </c>
      <c r="C2143" s="199"/>
      <c r="D2143" s="725"/>
      <c r="E2143" s="200"/>
      <c r="F2143" s="201"/>
      <c r="G2143" s="206"/>
      <c r="H2143" s="200"/>
      <c r="I2143" s="200"/>
      <c r="J2143" s="202"/>
      <c r="K2143" s="203">
        <f>SUM(K2140:K2142)</f>
        <v>0.36813066666666672</v>
      </c>
      <c r="Q2143" s="672"/>
      <c r="R2143" s="672"/>
      <c r="S2143" s="672"/>
    </row>
    <row r="2144" spans="1:19" ht="14.25" thickBot="1">
      <c r="A2144" s="701" t="s">
        <v>1128</v>
      </c>
      <c r="C2144" s="189"/>
      <c r="D2144" s="723"/>
      <c r="E2144" s="189"/>
      <c r="G2144" s="195"/>
      <c r="H2144" s="189"/>
      <c r="I2144" s="189"/>
      <c r="J2144" s="196"/>
      <c r="K2144" s="196"/>
      <c r="Q2144" s="672"/>
      <c r="R2144" s="672"/>
      <c r="S2144" s="672"/>
    </row>
    <row r="2145" spans="1:19">
      <c r="A2145" s="701" t="s">
        <v>1128</v>
      </c>
      <c r="C2145" s="176" t="s">
        <v>645</v>
      </c>
      <c r="D2145" s="212" t="str">
        <f>+QPS!C160</f>
        <v>4.02.01.01</v>
      </c>
      <c r="E2145" s="2282" t="str">
        <f>+QPS!G160</f>
        <v>Desconexión y retiro de cable multiconductor
Tag de circuito: 1760PU15071-P01</v>
      </c>
      <c r="F2145" s="2282"/>
      <c r="G2145" s="2282"/>
      <c r="H2145" s="2282"/>
      <c r="I2145" s="2282"/>
      <c r="J2145" s="2282"/>
      <c r="K2145" s="2283"/>
      <c r="Q2145" s="672">
        <f>QPS!V160</f>
        <v>502.56864000000002</v>
      </c>
      <c r="R2145" s="672">
        <f>SUM(P2145:P2156)</f>
        <v>502.56864000000002</v>
      </c>
      <c r="S2145" s="672">
        <f>Q2145-R2145</f>
        <v>0</v>
      </c>
    </row>
    <row r="2146" spans="1:19">
      <c r="A2146" s="701" t="s">
        <v>1128</v>
      </c>
      <c r="C2146" s="181" t="s">
        <v>646</v>
      </c>
      <c r="D2146" s="720" t="s">
        <v>677</v>
      </c>
      <c r="E2146" s="207" t="s">
        <v>648</v>
      </c>
      <c r="F2146" s="208">
        <v>100</v>
      </c>
      <c r="G2146" s="207" t="s">
        <v>649</v>
      </c>
      <c r="H2146" s="209">
        <f>F2146</f>
        <v>100</v>
      </c>
      <c r="I2146" s="210"/>
      <c r="J2146" s="211" t="s">
        <v>678</v>
      </c>
      <c r="K2146" s="182">
        <f>+K2152+K2155</f>
        <v>2.094036</v>
      </c>
      <c r="Q2146" s="672"/>
      <c r="R2146" s="672"/>
      <c r="S2146" s="672"/>
    </row>
    <row r="2147" spans="1:19" ht="13.5" thickBot="1">
      <c r="A2147" s="701" t="s">
        <v>1128</v>
      </c>
      <c r="C2147" s="183" t="s">
        <v>651</v>
      </c>
      <c r="D2147" s="721" t="s">
        <v>652</v>
      </c>
      <c r="E2147" s="184"/>
      <c r="F2147" s="185"/>
      <c r="G2147" s="186" t="s">
        <v>44</v>
      </c>
      <c r="H2147" s="186" t="s">
        <v>653</v>
      </c>
      <c r="I2147" s="186" t="s">
        <v>39</v>
      </c>
      <c r="J2147" s="186" t="s">
        <v>654</v>
      </c>
      <c r="K2147" s="187" t="s">
        <v>655</v>
      </c>
      <c r="Q2147" s="672"/>
      <c r="R2147" s="672"/>
      <c r="S2147" s="672"/>
    </row>
    <row r="2148" spans="1:19" ht="13.5">
      <c r="A2148" s="701" t="s">
        <v>1128</v>
      </c>
      <c r="C2148" s="194"/>
      <c r="D2148" s="722" t="s">
        <v>656</v>
      </c>
      <c r="E2148" s="189"/>
      <c r="G2148" s="195"/>
      <c r="H2148" s="189"/>
      <c r="I2148" s="189"/>
      <c r="J2148" s="189"/>
      <c r="K2148" s="198"/>
      <c r="Q2148" s="672"/>
      <c r="R2148" s="672"/>
      <c r="S2148" s="672"/>
    </row>
    <row r="2149" spans="1:19" ht="13.5">
      <c r="A2149" s="702" t="s">
        <v>286</v>
      </c>
      <c r="B2149" t="s">
        <v>656</v>
      </c>
      <c r="C2149" s="188" t="s">
        <v>657</v>
      </c>
      <c r="D2149" s="699" t="s">
        <v>658</v>
      </c>
      <c r="E2149" s="189"/>
      <c r="G2149" s="190" t="s">
        <v>659</v>
      </c>
      <c r="H2149" s="191">
        <v>0.1</v>
      </c>
      <c r="I2149" s="191">
        <f>H2149*8/$F$2146</f>
        <v>8.0000000000000002E-3</v>
      </c>
      <c r="J2149" s="192">
        <v>10.89</v>
      </c>
      <c r="K2149" s="193">
        <f>I2149*J2149</f>
        <v>8.7120000000000003E-2</v>
      </c>
      <c r="M2149" s="205">
        <v>240</v>
      </c>
      <c r="N2149" t="s">
        <v>57</v>
      </c>
      <c r="O2149" s="205">
        <f>I2149*M2149</f>
        <v>1.92</v>
      </c>
      <c r="P2149" s="706">
        <f>O2149*J2149</f>
        <v>20.908799999999999</v>
      </c>
      <c r="Q2149" s="672"/>
      <c r="R2149" s="672"/>
      <c r="S2149" s="672"/>
    </row>
    <row r="2150" spans="1:19" ht="13.5">
      <c r="A2150" s="702" t="s">
        <v>286</v>
      </c>
      <c r="B2150" t="s">
        <v>656</v>
      </c>
      <c r="C2150" s="188"/>
      <c r="D2150" s="699" t="s">
        <v>668</v>
      </c>
      <c r="E2150" s="189"/>
      <c r="G2150" s="190" t="s">
        <v>659</v>
      </c>
      <c r="H2150" s="191">
        <v>1</v>
      </c>
      <c r="I2150" s="191">
        <f t="shared" ref="I2150:I2151" si="141">H2150*8/$F$2146</f>
        <v>0.08</v>
      </c>
      <c r="J2150" s="192">
        <v>10.08</v>
      </c>
      <c r="K2150" s="193">
        <f>I2150*J2150</f>
        <v>0.80640000000000001</v>
      </c>
      <c r="M2150" s="205">
        <v>240</v>
      </c>
      <c r="N2150" t="s">
        <v>57</v>
      </c>
      <c r="O2150" s="205">
        <f>I2150*M2150</f>
        <v>19.2</v>
      </c>
      <c r="P2150" s="706">
        <f>O2150*J2150</f>
        <v>193.536</v>
      </c>
      <c r="Q2150" s="672"/>
      <c r="R2150" s="672"/>
      <c r="S2150" s="672"/>
    </row>
    <row r="2151" spans="1:19" ht="13.5">
      <c r="A2151" s="702" t="s">
        <v>286</v>
      </c>
      <c r="B2151" t="s">
        <v>656</v>
      </c>
      <c r="C2151" s="188" t="s">
        <v>660</v>
      </c>
      <c r="D2151" s="699" t="s">
        <v>661</v>
      </c>
      <c r="E2151" s="189"/>
      <c r="G2151" s="190" t="s">
        <v>659</v>
      </c>
      <c r="H2151" s="191">
        <v>2</v>
      </c>
      <c r="I2151" s="191">
        <f t="shared" si="141"/>
        <v>0.16</v>
      </c>
      <c r="J2151" s="192">
        <v>6.88</v>
      </c>
      <c r="K2151" s="193">
        <f>I2151*J2151</f>
        <v>1.1008</v>
      </c>
      <c r="M2151" s="205">
        <v>240</v>
      </c>
      <c r="N2151" t="s">
        <v>57</v>
      </c>
      <c r="O2151" s="205">
        <f>I2151*M2151</f>
        <v>38.4</v>
      </c>
      <c r="P2151" s="706">
        <f>O2151*J2151</f>
        <v>264.19200000000001</v>
      </c>
      <c r="Q2151" s="672"/>
      <c r="R2151" s="672"/>
      <c r="S2151" s="672"/>
    </row>
    <row r="2152" spans="1:19" ht="13.5">
      <c r="A2152" s="701" t="s">
        <v>1128</v>
      </c>
      <c r="C2152" s="194"/>
      <c r="D2152" s="723"/>
      <c r="E2152" s="189"/>
      <c r="G2152" s="195"/>
      <c r="H2152" s="189"/>
      <c r="I2152" s="189"/>
      <c r="J2152" s="196"/>
      <c r="K2152" s="197">
        <f>SUM(K2149:K2151)</f>
        <v>1.9943200000000001</v>
      </c>
      <c r="Q2152" s="672"/>
      <c r="R2152" s="672"/>
      <c r="S2152" s="672"/>
    </row>
    <row r="2153" spans="1:19" ht="13.5">
      <c r="A2153" s="701" t="s">
        <v>1128</v>
      </c>
      <c r="C2153" s="194"/>
      <c r="D2153" s="722" t="s">
        <v>662</v>
      </c>
      <c r="E2153" s="189"/>
      <c r="G2153" s="195"/>
      <c r="H2153" s="189"/>
      <c r="I2153" s="189"/>
      <c r="J2153" s="189"/>
      <c r="K2153" s="198"/>
      <c r="Q2153" s="672"/>
      <c r="R2153" s="672"/>
      <c r="S2153" s="672"/>
    </row>
    <row r="2154" spans="1:19" ht="25.5">
      <c r="A2154" s="702" t="s">
        <v>286</v>
      </c>
      <c r="B2154" t="s">
        <v>662</v>
      </c>
      <c r="C2154" s="188" t="s">
        <v>663</v>
      </c>
      <c r="D2154" s="699" t="s">
        <v>664</v>
      </c>
      <c r="E2154" s="189"/>
      <c r="G2154" s="190" t="s">
        <v>665</v>
      </c>
      <c r="H2154" s="189"/>
      <c r="I2154" s="191">
        <v>5</v>
      </c>
      <c r="J2154" s="192">
        <f>K2152</f>
        <v>1.9943200000000001</v>
      </c>
      <c r="K2154" s="193">
        <f>I2154*J2154/100</f>
        <v>9.9715999999999999E-2</v>
      </c>
      <c r="M2154" s="205">
        <v>240</v>
      </c>
      <c r="N2154" t="s">
        <v>57</v>
      </c>
      <c r="O2154" s="205">
        <f>I2154*M2154</f>
        <v>1200</v>
      </c>
      <c r="P2154" s="706">
        <f>O2154*J2154/100</f>
        <v>23.931840000000001</v>
      </c>
      <c r="Q2154" s="672"/>
      <c r="R2154" s="672"/>
      <c r="S2154" s="672"/>
    </row>
    <row r="2155" spans="1:19" ht="14.25" thickBot="1">
      <c r="A2155" s="701" t="s">
        <v>1128</v>
      </c>
      <c r="C2155" s="199"/>
      <c r="D2155" s="725"/>
      <c r="E2155" s="200"/>
      <c r="F2155" s="201"/>
      <c r="G2155" s="206"/>
      <c r="H2155" s="200"/>
      <c r="I2155" s="200"/>
      <c r="J2155" s="202"/>
      <c r="K2155" s="203">
        <f>SUM(K2154:K2154)</f>
        <v>9.9715999999999999E-2</v>
      </c>
      <c r="Q2155" s="672"/>
      <c r="R2155" s="672"/>
      <c r="S2155" s="672"/>
    </row>
    <row r="2156" spans="1:19" ht="13.5" thickBot="1">
      <c r="A2156" s="701" t="s">
        <v>1128</v>
      </c>
      <c r="Q2156" s="672"/>
      <c r="R2156" s="672"/>
      <c r="S2156" s="672"/>
    </row>
    <row r="2157" spans="1:19">
      <c r="A2157" s="701" t="s">
        <v>1128</v>
      </c>
      <c r="C2157" s="176" t="s">
        <v>645</v>
      </c>
      <c r="D2157" s="212" t="str">
        <f>+QPS!C161</f>
        <v>4.02.01.02</v>
      </c>
      <c r="E2157" s="2282" t="str">
        <f>+QPS!G161</f>
        <v>Desconexión y retiro de cable multiconductor
Tag de circuito: 1760PU15072-P01</v>
      </c>
      <c r="F2157" s="2282"/>
      <c r="G2157" s="2282"/>
      <c r="H2157" s="2282"/>
      <c r="I2157" s="2282"/>
      <c r="J2157" s="2282"/>
      <c r="K2157" s="2283"/>
      <c r="Q2157" s="672">
        <f>QPS!V161</f>
        <v>502.56864000000002</v>
      </c>
      <c r="R2157" s="672">
        <f>SUM(P2157:P2168)</f>
        <v>502.56864000000002</v>
      </c>
      <c r="S2157" s="672">
        <f>Q2157-R2157</f>
        <v>0</v>
      </c>
    </row>
    <row r="2158" spans="1:19">
      <c r="A2158" s="701" t="s">
        <v>1128</v>
      </c>
      <c r="C2158" s="181" t="s">
        <v>646</v>
      </c>
      <c r="D2158" s="720" t="s">
        <v>677</v>
      </c>
      <c r="E2158" s="207" t="s">
        <v>648</v>
      </c>
      <c r="F2158" s="208">
        <v>100</v>
      </c>
      <c r="G2158" s="207" t="s">
        <v>649</v>
      </c>
      <c r="H2158" s="209">
        <f>F2158</f>
        <v>100</v>
      </c>
      <c r="I2158" s="210"/>
      <c r="J2158" s="211" t="s">
        <v>678</v>
      </c>
      <c r="K2158" s="182">
        <f>+K2164+K2167</f>
        <v>2.094036</v>
      </c>
      <c r="Q2158" s="672"/>
      <c r="R2158" s="672"/>
      <c r="S2158" s="672"/>
    </row>
    <row r="2159" spans="1:19" ht="13.5" thickBot="1">
      <c r="A2159" s="701" t="s">
        <v>1128</v>
      </c>
      <c r="C2159" s="183" t="s">
        <v>651</v>
      </c>
      <c r="D2159" s="721" t="s">
        <v>652</v>
      </c>
      <c r="E2159" s="184"/>
      <c r="F2159" s="185"/>
      <c r="G2159" s="186" t="s">
        <v>44</v>
      </c>
      <c r="H2159" s="186" t="s">
        <v>653</v>
      </c>
      <c r="I2159" s="186" t="s">
        <v>39</v>
      </c>
      <c r="J2159" s="186" t="s">
        <v>654</v>
      </c>
      <c r="K2159" s="187" t="s">
        <v>655</v>
      </c>
      <c r="Q2159" s="672"/>
      <c r="R2159" s="672"/>
      <c r="S2159" s="672"/>
    </row>
    <row r="2160" spans="1:19" ht="13.5">
      <c r="A2160" s="701" t="s">
        <v>1128</v>
      </c>
      <c r="C2160" s="194"/>
      <c r="D2160" s="722" t="s">
        <v>656</v>
      </c>
      <c r="E2160" s="189"/>
      <c r="G2160" s="195"/>
      <c r="H2160" s="189"/>
      <c r="I2160" s="189"/>
      <c r="J2160" s="189"/>
      <c r="K2160" s="198"/>
      <c r="Q2160" s="672"/>
      <c r="R2160" s="672"/>
      <c r="S2160" s="672"/>
    </row>
    <row r="2161" spans="1:19" ht="13.5">
      <c r="A2161" s="702" t="s">
        <v>202</v>
      </c>
      <c r="B2161" t="s">
        <v>656</v>
      </c>
      <c r="C2161" s="188" t="s">
        <v>657</v>
      </c>
      <c r="D2161" s="699" t="s">
        <v>658</v>
      </c>
      <c r="E2161" s="189"/>
      <c r="G2161" s="190" t="s">
        <v>659</v>
      </c>
      <c r="H2161" s="191">
        <v>0.1</v>
      </c>
      <c r="I2161" s="191">
        <f>H2161*8/$F$2158</f>
        <v>8.0000000000000002E-3</v>
      </c>
      <c r="J2161" s="192">
        <v>10.89</v>
      </c>
      <c r="K2161" s="193">
        <f>I2161*J2161</f>
        <v>8.7120000000000003E-2</v>
      </c>
      <c r="M2161" s="205">
        <v>240</v>
      </c>
      <c r="N2161" t="s">
        <v>57</v>
      </c>
      <c r="O2161" s="205">
        <f>I2161*M2161</f>
        <v>1.92</v>
      </c>
      <c r="P2161" s="706">
        <f>O2161*J2161</f>
        <v>20.908799999999999</v>
      </c>
      <c r="Q2161" s="672"/>
      <c r="R2161" s="672"/>
      <c r="S2161" s="672"/>
    </row>
    <row r="2162" spans="1:19" ht="13.5">
      <c r="A2162" s="702" t="s">
        <v>202</v>
      </c>
      <c r="B2162" t="s">
        <v>656</v>
      </c>
      <c r="C2162" s="188"/>
      <c r="D2162" s="699" t="s">
        <v>668</v>
      </c>
      <c r="E2162" s="189"/>
      <c r="G2162" s="190" t="s">
        <v>659</v>
      </c>
      <c r="H2162" s="191">
        <v>1</v>
      </c>
      <c r="I2162" s="191">
        <f t="shared" ref="I2162:I2163" si="142">H2162*8/$F$2158</f>
        <v>0.08</v>
      </c>
      <c r="J2162" s="192">
        <v>10.08</v>
      </c>
      <c r="K2162" s="193">
        <f>I2162*J2162</f>
        <v>0.80640000000000001</v>
      </c>
      <c r="M2162" s="205">
        <v>240</v>
      </c>
      <c r="N2162" t="s">
        <v>57</v>
      </c>
      <c r="O2162" s="205">
        <f>I2162*M2162</f>
        <v>19.2</v>
      </c>
      <c r="P2162" s="706">
        <f>O2162*J2162</f>
        <v>193.536</v>
      </c>
      <c r="Q2162" s="672"/>
      <c r="R2162" s="672"/>
      <c r="S2162" s="672"/>
    </row>
    <row r="2163" spans="1:19" ht="13.5">
      <c r="A2163" s="702" t="s">
        <v>202</v>
      </c>
      <c r="B2163" t="s">
        <v>656</v>
      </c>
      <c r="C2163" s="188" t="s">
        <v>660</v>
      </c>
      <c r="D2163" s="699" t="s">
        <v>661</v>
      </c>
      <c r="E2163" s="189"/>
      <c r="G2163" s="190" t="s">
        <v>659</v>
      </c>
      <c r="H2163" s="191">
        <v>2</v>
      </c>
      <c r="I2163" s="191">
        <f t="shared" si="142"/>
        <v>0.16</v>
      </c>
      <c r="J2163" s="192">
        <v>6.88</v>
      </c>
      <c r="K2163" s="193">
        <f>I2163*J2163</f>
        <v>1.1008</v>
      </c>
      <c r="M2163" s="205">
        <v>240</v>
      </c>
      <c r="N2163" t="s">
        <v>57</v>
      </c>
      <c r="O2163" s="205">
        <f>I2163*M2163</f>
        <v>38.4</v>
      </c>
      <c r="P2163" s="706">
        <f>O2163*J2163</f>
        <v>264.19200000000001</v>
      </c>
      <c r="Q2163" s="672"/>
      <c r="R2163" s="672"/>
      <c r="S2163" s="672"/>
    </row>
    <row r="2164" spans="1:19" ht="13.5">
      <c r="A2164" s="701" t="s">
        <v>1128</v>
      </c>
      <c r="C2164" s="194"/>
      <c r="D2164" s="723"/>
      <c r="E2164" s="189"/>
      <c r="G2164" s="195"/>
      <c r="H2164" s="189"/>
      <c r="I2164" s="189"/>
      <c r="J2164" s="196"/>
      <c r="K2164" s="197">
        <f>SUM(K2161:K2163)</f>
        <v>1.9943200000000001</v>
      </c>
      <c r="Q2164" s="672"/>
      <c r="R2164" s="672"/>
      <c r="S2164" s="672"/>
    </row>
    <row r="2165" spans="1:19" ht="13.5">
      <c r="A2165" s="701" t="s">
        <v>1128</v>
      </c>
      <c r="C2165" s="194"/>
      <c r="D2165" s="722" t="s">
        <v>662</v>
      </c>
      <c r="E2165" s="189"/>
      <c r="G2165" s="195"/>
      <c r="H2165" s="189"/>
      <c r="I2165" s="189"/>
      <c r="J2165" s="189"/>
      <c r="K2165" s="198"/>
      <c r="Q2165" s="672"/>
      <c r="R2165" s="672"/>
      <c r="S2165" s="672"/>
    </row>
    <row r="2166" spans="1:19" ht="25.5">
      <c r="A2166" s="702" t="s">
        <v>202</v>
      </c>
      <c r="B2166" t="s">
        <v>662</v>
      </c>
      <c r="C2166" s="188" t="s">
        <v>663</v>
      </c>
      <c r="D2166" s="699" t="s">
        <v>664</v>
      </c>
      <c r="E2166" s="189"/>
      <c r="G2166" s="190" t="s">
        <v>665</v>
      </c>
      <c r="H2166" s="189"/>
      <c r="I2166" s="191">
        <v>5</v>
      </c>
      <c r="J2166" s="192">
        <f>K2164</f>
        <v>1.9943200000000001</v>
      </c>
      <c r="K2166" s="193">
        <f>I2166*J2166/100</f>
        <v>9.9715999999999999E-2</v>
      </c>
      <c r="M2166" s="205">
        <v>240</v>
      </c>
      <c r="N2166" t="s">
        <v>57</v>
      </c>
      <c r="O2166" s="205">
        <f>I2166*M2166</f>
        <v>1200</v>
      </c>
      <c r="P2166" s="706">
        <f>O2166*J2166/100</f>
        <v>23.931840000000001</v>
      </c>
      <c r="Q2166" s="672"/>
      <c r="R2166" s="672"/>
      <c r="S2166" s="672"/>
    </row>
    <row r="2167" spans="1:19" ht="14.25" thickBot="1">
      <c r="A2167" s="701" t="s">
        <v>1128</v>
      </c>
      <c r="C2167" s="199"/>
      <c r="D2167" s="725"/>
      <c r="E2167" s="200"/>
      <c r="F2167" s="201"/>
      <c r="G2167" s="206"/>
      <c r="H2167" s="200"/>
      <c r="I2167" s="200"/>
      <c r="J2167" s="202"/>
      <c r="K2167" s="203">
        <f>SUM(K2166:K2166)</f>
        <v>9.9715999999999999E-2</v>
      </c>
      <c r="Q2167" s="672"/>
      <c r="R2167" s="672"/>
      <c r="S2167" s="672"/>
    </row>
    <row r="2168" spans="1:19" ht="13.5" thickBot="1">
      <c r="A2168" s="701" t="s">
        <v>1128</v>
      </c>
      <c r="Q2168" s="672"/>
      <c r="R2168" s="672"/>
      <c r="S2168" s="672"/>
    </row>
    <row r="2169" spans="1:19">
      <c r="A2169" s="701" t="s">
        <v>1128</v>
      </c>
      <c r="C2169" s="176" t="s">
        <v>645</v>
      </c>
      <c r="D2169" s="212" t="str">
        <f>+QPS!C162</f>
        <v>4.02.01.03</v>
      </c>
      <c r="E2169" s="2282" t="str">
        <f>+QPS!G162</f>
        <v>Desconexión y retiro de cable multiconductor
Tag de circuito: 1760PU15073-P01</v>
      </c>
      <c r="F2169" s="2282"/>
      <c r="G2169" s="2282"/>
      <c r="H2169" s="2282"/>
      <c r="I2169" s="2282"/>
      <c r="J2169" s="2282"/>
      <c r="K2169" s="2283"/>
      <c r="Q2169" s="672">
        <f>QPS!V162</f>
        <v>502.56864000000002</v>
      </c>
      <c r="R2169" s="672">
        <f>SUM(P2169:P2180)</f>
        <v>502.56864000000002</v>
      </c>
      <c r="S2169" s="672">
        <f>Q2169-R2169</f>
        <v>0</v>
      </c>
    </row>
    <row r="2170" spans="1:19">
      <c r="A2170" s="701" t="s">
        <v>1128</v>
      </c>
      <c r="C2170" s="181" t="s">
        <v>646</v>
      </c>
      <c r="D2170" s="720" t="s">
        <v>677</v>
      </c>
      <c r="E2170" s="207" t="s">
        <v>648</v>
      </c>
      <c r="F2170" s="208">
        <v>100</v>
      </c>
      <c r="G2170" s="207" t="s">
        <v>649</v>
      </c>
      <c r="H2170" s="209">
        <f>F2170</f>
        <v>100</v>
      </c>
      <c r="I2170" s="210"/>
      <c r="J2170" s="211" t="s">
        <v>678</v>
      </c>
      <c r="K2170" s="182">
        <f>+K2176+K2179</f>
        <v>2.094036</v>
      </c>
      <c r="Q2170" s="672"/>
      <c r="R2170" s="672"/>
      <c r="S2170" s="672"/>
    </row>
    <row r="2171" spans="1:19" ht="13.5" thickBot="1">
      <c r="A2171" s="701" t="s">
        <v>1128</v>
      </c>
      <c r="C2171" s="183" t="s">
        <v>651</v>
      </c>
      <c r="D2171" s="721" t="s">
        <v>652</v>
      </c>
      <c r="E2171" s="184"/>
      <c r="F2171" s="185"/>
      <c r="G2171" s="186" t="s">
        <v>44</v>
      </c>
      <c r="H2171" s="186" t="s">
        <v>653</v>
      </c>
      <c r="I2171" s="186" t="s">
        <v>39</v>
      </c>
      <c r="J2171" s="186" t="s">
        <v>654</v>
      </c>
      <c r="K2171" s="187" t="s">
        <v>655</v>
      </c>
      <c r="Q2171" s="672"/>
      <c r="R2171" s="672"/>
      <c r="S2171" s="672"/>
    </row>
    <row r="2172" spans="1:19" ht="13.5">
      <c r="A2172" s="701" t="s">
        <v>1128</v>
      </c>
      <c r="C2172" s="194"/>
      <c r="D2172" s="722" t="s">
        <v>656</v>
      </c>
      <c r="E2172" s="189"/>
      <c r="G2172" s="195"/>
      <c r="H2172" s="189"/>
      <c r="I2172" s="189"/>
      <c r="J2172" s="189"/>
      <c r="K2172" s="198"/>
      <c r="Q2172" s="672"/>
      <c r="R2172" s="672"/>
      <c r="S2172" s="672"/>
    </row>
    <row r="2173" spans="1:19" ht="13.5">
      <c r="A2173" s="702" t="s">
        <v>203</v>
      </c>
      <c r="B2173" t="s">
        <v>656</v>
      </c>
      <c r="C2173" s="188" t="s">
        <v>657</v>
      </c>
      <c r="D2173" s="699" t="s">
        <v>658</v>
      </c>
      <c r="E2173" s="189"/>
      <c r="G2173" s="190" t="s">
        <v>659</v>
      </c>
      <c r="H2173" s="191">
        <v>0.1</v>
      </c>
      <c r="I2173" s="191">
        <f>H2173*8/$F$2170</f>
        <v>8.0000000000000002E-3</v>
      </c>
      <c r="J2173" s="192">
        <v>10.89</v>
      </c>
      <c r="K2173" s="193">
        <f>I2173*J2173</f>
        <v>8.7120000000000003E-2</v>
      </c>
      <c r="M2173" s="205">
        <v>240</v>
      </c>
      <c r="N2173" t="s">
        <v>57</v>
      </c>
      <c r="O2173" s="205">
        <f>I2173*M2173</f>
        <v>1.92</v>
      </c>
      <c r="P2173" s="706">
        <f>O2173*J2173</f>
        <v>20.908799999999999</v>
      </c>
      <c r="Q2173" s="672"/>
      <c r="R2173" s="672"/>
      <c r="S2173" s="672"/>
    </row>
    <row r="2174" spans="1:19" ht="13.5">
      <c r="A2174" s="702" t="s">
        <v>203</v>
      </c>
      <c r="B2174" t="s">
        <v>656</v>
      </c>
      <c r="C2174" s="188"/>
      <c r="D2174" s="699" t="s">
        <v>668</v>
      </c>
      <c r="E2174" s="189"/>
      <c r="G2174" s="190" t="s">
        <v>659</v>
      </c>
      <c r="H2174" s="191">
        <v>1</v>
      </c>
      <c r="I2174" s="191">
        <f t="shared" ref="I2174:I2175" si="143">H2174*8/$F$2170</f>
        <v>0.08</v>
      </c>
      <c r="J2174" s="192">
        <v>10.08</v>
      </c>
      <c r="K2174" s="193">
        <f>I2174*J2174</f>
        <v>0.80640000000000001</v>
      </c>
      <c r="M2174" s="205">
        <v>240</v>
      </c>
      <c r="N2174" t="s">
        <v>57</v>
      </c>
      <c r="O2174" s="205">
        <f>I2174*M2174</f>
        <v>19.2</v>
      </c>
      <c r="P2174" s="706">
        <f>O2174*J2174</f>
        <v>193.536</v>
      </c>
      <c r="Q2174" s="672"/>
      <c r="R2174" s="672"/>
      <c r="S2174" s="672"/>
    </row>
    <row r="2175" spans="1:19" ht="13.5">
      <c r="A2175" s="702" t="s">
        <v>203</v>
      </c>
      <c r="B2175" t="s">
        <v>656</v>
      </c>
      <c r="C2175" s="188" t="s">
        <v>660</v>
      </c>
      <c r="D2175" s="699" t="s">
        <v>661</v>
      </c>
      <c r="E2175" s="189"/>
      <c r="G2175" s="190" t="s">
        <v>659</v>
      </c>
      <c r="H2175" s="191">
        <v>2</v>
      </c>
      <c r="I2175" s="191">
        <f t="shared" si="143"/>
        <v>0.16</v>
      </c>
      <c r="J2175" s="192">
        <v>6.88</v>
      </c>
      <c r="K2175" s="193">
        <f>I2175*J2175</f>
        <v>1.1008</v>
      </c>
      <c r="M2175" s="205">
        <v>240</v>
      </c>
      <c r="N2175" t="s">
        <v>57</v>
      </c>
      <c r="O2175" s="205">
        <f>I2175*M2175</f>
        <v>38.4</v>
      </c>
      <c r="P2175" s="706">
        <f>O2175*J2175</f>
        <v>264.19200000000001</v>
      </c>
      <c r="Q2175" s="672"/>
      <c r="R2175" s="672"/>
      <c r="S2175" s="672"/>
    </row>
    <row r="2176" spans="1:19" ht="13.5">
      <c r="A2176" s="701" t="s">
        <v>1128</v>
      </c>
      <c r="C2176" s="194"/>
      <c r="D2176" s="723"/>
      <c r="E2176" s="189"/>
      <c r="G2176" s="195"/>
      <c r="H2176" s="189"/>
      <c r="I2176" s="189"/>
      <c r="J2176" s="196"/>
      <c r="K2176" s="197">
        <f>SUM(K2173:K2175)</f>
        <v>1.9943200000000001</v>
      </c>
      <c r="Q2176" s="672"/>
      <c r="R2176" s="672"/>
      <c r="S2176" s="672"/>
    </row>
    <row r="2177" spans="1:19" ht="13.5">
      <c r="A2177" s="701" t="s">
        <v>1128</v>
      </c>
      <c r="C2177" s="194"/>
      <c r="D2177" s="722" t="s">
        <v>662</v>
      </c>
      <c r="E2177" s="189"/>
      <c r="G2177" s="195"/>
      <c r="H2177" s="189"/>
      <c r="I2177" s="189"/>
      <c r="J2177" s="189"/>
      <c r="K2177" s="198"/>
      <c r="Q2177" s="672"/>
      <c r="R2177" s="672"/>
      <c r="S2177" s="672"/>
    </row>
    <row r="2178" spans="1:19" ht="25.5">
      <c r="A2178" s="702" t="s">
        <v>203</v>
      </c>
      <c r="B2178" t="s">
        <v>662</v>
      </c>
      <c r="C2178" s="188" t="s">
        <v>663</v>
      </c>
      <c r="D2178" s="699" t="s">
        <v>664</v>
      </c>
      <c r="E2178" s="189"/>
      <c r="G2178" s="190" t="s">
        <v>665</v>
      </c>
      <c r="H2178" s="189"/>
      <c r="I2178" s="191">
        <v>5</v>
      </c>
      <c r="J2178" s="192">
        <f>K2176</f>
        <v>1.9943200000000001</v>
      </c>
      <c r="K2178" s="193">
        <f>I2178*J2178/100</f>
        <v>9.9715999999999999E-2</v>
      </c>
      <c r="M2178" s="205">
        <v>240</v>
      </c>
      <c r="N2178" t="s">
        <v>57</v>
      </c>
      <c r="O2178" s="205">
        <f>I2178*M2178</f>
        <v>1200</v>
      </c>
      <c r="P2178" s="706">
        <f>O2178*J2178/100</f>
        <v>23.931840000000001</v>
      </c>
      <c r="Q2178" s="672"/>
      <c r="R2178" s="672"/>
      <c r="S2178" s="672"/>
    </row>
    <row r="2179" spans="1:19" ht="14.25" thickBot="1">
      <c r="A2179" s="701" t="s">
        <v>1128</v>
      </c>
      <c r="C2179" s="199"/>
      <c r="D2179" s="725"/>
      <c r="E2179" s="200"/>
      <c r="F2179" s="201"/>
      <c r="G2179" s="206"/>
      <c r="H2179" s="200"/>
      <c r="I2179" s="200"/>
      <c r="J2179" s="202"/>
      <c r="K2179" s="203">
        <f>SUM(K2178:K2178)</f>
        <v>9.9715999999999999E-2</v>
      </c>
      <c r="Q2179" s="672"/>
      <c r="R2179" s="672"/>
      <c r="S2179" s="672"/>
    </row>
    <row r="2180" spans="1:19" ht="13.5" thickBot="1">
      <c r="A2180" s="701" t="s">
        <v>1128</v>
      </c>
      <c r="Q2180" s="672"/>
      <c r="R2180" s="672"/>
      <c r="S2180" s="672"/>
    </row>
    <row r="2181" spans="1:19">
      <c r="A2181" s="701" t="s">
        <v>1128</v>
      </c>
      <c r="C2181" s="176" t="s">
        <v>645</v>
      </c>
      <c r="D2181" s="212" t="str">
        <f>+QPS!C163</f>
        <v>4.02.01.04</v>
      </c>
      <c r="E2181" s="2282" t="str">
        <f>+QPS!G163</f>
        <v>Desconexión y retiro de cable multiconductor
Tag de circuito: 1760PU15074-P01</v>
      </c>
      <c r="F2181" s="2282"/>
      <c r="G2181" s="2282"/>
      <c r="H2181" s="2282"/>
      <c r="I2181" s="2282"/>
      <c r="J2181" s="2282"/>
      <c r="K2181" s="2283"/>
      <c r="Q2181" s="672">
        <f>QPS!V163</f>
        <v>502.56864000000002</v>
      </c>
      <c r="R2181" s="672">
        <f>SUM(P2181:P2192)</f>
        <v>502.56864000000002</v>
      </c>
      <c r="S2181" s="672">
        <f>Q2181-R2181</f>
        <v>0</v>
      </c>
    </row>
    <row r="2182" spans="1:19">
      <c r="A2182" s="701" t="s">
        <v>1128</v>
      </c>
      <c r="C2182" s="181" t="s">
        <v>646</v>
      </c>
      <c r="D2182" s="720" t="s">
        <v>677</v>
      </c>
      <c r="E2182" s="207" t="s">
        <v>648</v>
      </c>
      <c r="F2182" s="208">
        <v>100</v>
      </c>
      <c r="G2182" s="207" t="s">
        <v>649</v>
      </c>
      <c r="H2182" s="209">
        <f>F2182</f>
        <v>100</v>
      </c>
      <c r="I2182" s="210"/>
      <c r="J2182" s="211" t="s">
        <v>678</v>
      </c>
      <c r="K2182" s="182">
        <f>+K2188+K2191</f>
        <v>2.094036</v>
      </c>
      <c r="Q2182" s="672"/>
      <c r="R2182" s="672"/>
      <c r="S2182" s="672"/>
    </row>
    <row r="2183" spans="1:19" ht="13.5" thickBot="1">
      <c r="A2183" s="701" t="s">
        <v>1128</v>
      </c>
      <c r="C2183" s="183" t="s">
        <v>651</v>
      </c>
      <c r="D2183" s="721" t="s">
        <v>652</v>
      </c>
      <c r="E2183" s="184"/>
      <c r="F2183" s="185"/>
      <c r="G2183" s="186" t="s">
        <v>44</v>
      </c>
      <c r="H2183" s="186" t="s">
        <v>653</v>
      </c>
      <c r="I2183" s="186" t="s">
        <v>39</v>
      </c>
      <c r="J2183" s="186" t="s">
        <v>654</v>
      </c>
      <c r="K2183" s="187" t="s">
        <v>655</v>
      </c>
      <c r="Q2183" s="672"/>
      <c r="R2183" s="672"/>
      <c r="S2183" s="672"/>
    </row>
    <row r="2184" spans="1:19" ht="13.5">
      <c r="A2184" s="701" t="s">
        <v>1128</v>
      </c>
      <c r="C2184" s="194"/>
      <c r="D2184" s="722" t="s">
        <v>656</v>
      </c>
      <c r="E2184" s="189"/>
      <c r="G2184" s="195"/>
      <c r="H2184" s="189"/>
      <c r="I2184" s="189"/>
      <c r="J2184" s="189"/>
      <c r="K2184" s="198"/>
      <c r="Q2184" s="672"/>
      <c r="R2184" s="672"/>
      <c r="S2184" s="672"/>
    </row>
    <row r="2185" spans="1:19" ht="13.5">
      <c r="A2185" s="702" t="s">
        <v>204</v>
      </c>
      <c r="B2185" t="s">
        <v>656</v>
      </c>
      <c r="C2185" s="188" t="s">
        <v>657</v>
      </c>
      <c r="D2185" s="699" t="s">
        <v>658</v>
      </c>
      <c r="E2185" s="189"/>
      <c r="G2185" s="190" t="s">
        <v>659</v>
      </c>
      <c r="H2185" s="191">
        <v>0.1</v>
      </c>
      <c r="I2185" s="191">
        <f>H2185*8/$F$2182</f>
        <v>8.0000000000000002E-3</v>
      </c>
      <c r="J2185" s="192">
        <v>10.89</v>
      </c>
      <c r="K2185" s="193">
        <f>I2185*J2185</f>
        <v>8.7120000000000003E-2</v>
      </c>
      <c r="M2185" s="205">
        <v>240</v>
      </c>
      <c r="N2185" t="s">
        <v>57</v>
      </c>
      <c r="O2185" s="205">
        <f>I2185*M2185</f>
        <v>1.92</v>
      </c>
      <c r="P2185" s="706">
        <f>O2185*J2185</f>
        <v>20.908799999999999</v>
      </c>
      <c r="Q2185" s="672"/>
      <c r="R2185" s="672"/>
      <c r="S2185" s="672"/>
    </row>
    <row r="2186" spans="1:19" ht="13.5">
      <c r="A2186" s="702" t="s">
        <v>204</v>
      </c>
      <c r="B2186" t="s">
        <v>656</v>
      </c>
      <c r="C2186" s="188"/>
      <c r="D2186" s="699" t="s">
        <v>668</v>
      </c>
      <c r="E2186" s="189"/>
      <c r="G2186" s="190" t="s">
        <v>659</v>
      </c>
      <c r="H2186" s="191">
        <v>1</v>
      </c>
      <c r="I2186" s="191">
        <f t="shared" ref="I2186:I2187" si="144">H2186*8/$F$2182</f>
        <v>0.08</v>
      </c>
      <c r="J2186" s="192">
        <v>10.08</v>
      </c>
      <c r="K2186" s="193">
        <f>I2186*J2186</f>
        <v>0.80640000000000001</v>
      </c>
      <c r="M2186" s="205">
        <v>240</v>
      </c>
      <c r="N2186" t="s">
        <v>57</v>
      </c>
      <c r="O2186" s="205">
        <f>I2186*M2186</f>
        <v>19.2</v>
      </c>
      <c r="P2186" s="706">
        <f>O2186*J2186</f>
        <v>193.536</v>
      </c>
      <c r="Q2186" s="672"/>
      <c r="R2186" s="672"/>
      <c r="S2186" s="672"/>
    </row>
    <row r="2187" spans="1:19" ht="13.5">
      <c r="A2187" s="702" t="s">
        <v>204</v>
      </c>
      <c r="B2187" t="s">
        <v>656</v>
      </c>
      <c r="C2187" s="188" t="s">
        <v>660</v>
      </c>
      <c r="D2187" s="699" t="s">
        <v>661</v>
      </c>
      <c r="E2187" s="189"/>
      <c r="G2187" s="190" t="s">
        <v>659</v>
      </c>
      <c r="H2187" s="191">
        <v>2</v>
      </c>
      <c r="I2187" s="191">
        <f t="shared" si="144"/>
        <v>0.16</v>
      </c>
      <c r="J2187" s="192">
        <v>6.88</v>
      </c>
      <c r="K2187" s="193">
        <f>I2187*J2187</f>
        <v>1.1008</v>
      </c>
      <c r="M2187" s="205">
        <v>240</v>
      </c>
      <c r="N2187" t="s">
        <v>57</v>
      </c>
      <c r="O2187" s="205">
        <f>I2187*M2187</f>
        <v>38.4</v>
      </c>
      <c r="P2187" s="706">
        <f>O2187*J2187</f>
        <v>264.19200000000001</v>
      </c>
      <c r="Q2187" s="672"/>
      <c r="R2187" s="672"/>
      <c r="S2187" s="672"/>
    </row>
    <row r="2188" spans="1:19" ht="13.5">
      <c r="A2188" s="701" t="s">
        <v>1128</v>
      </c>
      <c r="C2188" s="194"/>
      <c r="D2188" s="723"/>
      <c r="E2188" s="189"/>
      <c r="G2188" s="195"/>
      <c r="H2188" s="189"/>
      <c r="I2188" s="189"/>
      <c r="J2188" s="196"/>
      <c r="K2188" s="197">
        <f>SUM(K2185:K2187)</f>
        <v>1.9943200000000001</v>
      </c>
      <c r="Q2188" s="672"/>
      <c r="R2188" s="672"/>
      <c r="S2188" s="672"/>
    </row>
    <row r="2189" spans="1:19" ht="13.5">
      <c r="A2189" s="701" t="s">
        <v>1128</v>
      </c>
      <c r="C2189" s="194"/>
      <c r="D2189" s="722" t="s">
        <v>662</v>
      </c>
      <c r="E2189" s="189"/>
      <c r="G2189" s="195"/>
      <c r="H2189" s="189"/>
      <c r="I2189" s="189"/>
      <c r="J2189" s="189"/>
      <c r="K2189" s="198"/>
      <c r="Q2189" s="672"/>
      <c r="R2189" s="672"/>
      <c r="S2189" s="672"/>
    </row>
    <row r="2190" spans="1:19" ht="25.5">
      <c r="A2190" s="702" t="s">
        <v>204</v>
      </c>
      <c r="B2190" t="s">
        <v>662</v>
      </c>
      <c r="C2190" s="188" t="s">
        <v>663</v>
      </c>
      <c r="D2190" s="699" t="s">
        <v>664</v>
      </c>
      <c r="E2190" s="189"/>
      <c r="G2190" s="190" t="s">
        <v>665</v>
      </c>
      <c r="H2190" s="189"/>
      <c r="I2190" s="191">
        <v>5</v>
      </c>
      <c r="J2190" s="192">
        <f>K2188</f>
        <v>1.9943200000000001</v>
      </c>
      <c r="K2190" s="193">
        <f>I2190*J2190/100</f>
        <v>9.9715999999999999E-2</v>
      </c>
      <c r="M2190" s="205">
        <v>240</v>
      </c>
      <c r="N2190" t="s">
        <v>57</v>
      </c>
      <c r="O2190" s="205">
        <f>I2190*M2190</f>
        <v>1200</v>
      </c>
      <c r="P2190" s="706">
        <f>O2190*J2190/100</f>
        <v>23.931840000000001</v>
      </c>
      <c r="Q2190" s="672"/>
      <c r="R2190" s="672"/>
      <c r="S2190" s="672"/>
    </row>
    <row r="2191" spans="1:19" ht="14.25" thickBot="1">
      <c r="A2191" s="701" t="s">
        <v>1128</v>
      </c>
      <c r="C2191" s="199"/>
      <c r="D2191" s="725"/>
      <c r="E2191" s="200"/>
      <c r="F2191" s="201"/>
      <c r="G2191" s="206"/>
      <c r="H2191" s="200"/>
      <c r="I2191" s="200"/>
      <c r="J2191" s="202"/>
      <c r="K2191" s="203">
        <f>SUM(K2190:K2190)</f>
        <v>9.9715999999999999E-2</v>
      </c>
      <c r="Q2191" s="672"/>
      <c r="R2191" s="672"/>
      <c r="S2191" s="672"/>
    </row>
    <row r="2192" spans="1:19" ht="13.5" thickBot="1">
      <c r="A2192" s="701" t="s">
        <v>1128</v>
      </c>
      <c r="Q2192" s="672"/>
      <c r="R2192" s="672"/>
      <c r="S2192" s="672"/>
    </row>
    <row r="2193" spans="1:19">
      <c r="A2193" s="701" t="s">
        <v>1128</v>
      </c>
      <c r="C2193" s="176" t="s">
        <v>645</v>
      </c>
      <c r="D2193" s="212" t="str">
        <f>+QPS!C164</f>
        <v>4.02.01.05</v>
      </c>
      <c r="E2193" s="2282" t="str">
        <f>+QPS!G164</f>
        <v>Desconexión y retiro de cable multiconductor
Tag de circuito: 1760PU15078-P01</v>
      </c>
      <c r="F2193" s="2282"/>
      <c r="G2193" s="2282"/>
      <c r="H2193" s="2282"/>
      <c r="I2193" s="2282"/>
      <c r="J2193" s="2282"/>
      <c r="K2193" s="2283"/>
      <c r="Q2193" s="672">
        <f>QPS!V164</f>
        <v>502.56864000000002</v>
      </c>
      <c r="R2193" s="672">
        <f>SUM(P2193:P2205)</f>
        <v>502.56864000000002</v>
      </c>
      <c r="S2193" s="672">
        <f>Q2193-R2193</f>
        <v>0</v>
      </c>
    </row>
    <row r="2194" spans="1:19">
      <c r="A2194" s="701" t="s">
        <v>1128</v>
      </c>
      <c r="C2194" s="181" t="s">
        <v>646</v>
      </c>
      <c r="D2194" s="720" t="s">
        <v>677</v>
      </c>
      <c r="E2194" s="207" t="s">
        <v>648</v>
      </c>
      <c r="F2194" s="208">
        <v>100</v>
      </c>
      <c r="G2194" s="207" t="s">
        <v>649</v>
      </c>
      <c r="H2194" s="209">
        <f>F2194</f>
        <v>100</v>
      </c>
      <c r="I2194" s="210"/>
      <c r="J2194" s="211" t="s">
        <v>678</v>
      </c>
      <c r="K2194" s="182">
        <f>+K2200+K2204</f>
        <v>2.094036</v>
      </c>
      <c r="Q2194" s="672"/>
      <c r="R2194" s="672"/>
      <c r="S2194" s="672"/>
    </row>
    <row r="2195" spans="1:19" ht="13.5" thickBot="1">
      <c r="A2195" s="701" t="s">
        <v>1128</v>
      </c>
      <c r="C2195" s="183" t="s">
        <v>651</v>
      </c>
      <c r="D2195" s="721" t="s">
        <v>652</v>
      </c>
      <c r="E2195" s="184"/>
      <c r="F2195" s="185"/>
      <c r="G2195" s="186" t="s">
        <v>44</v>
      </c>
      <c r="H2195" s="186" t="s">
        <v>653</v>
      </c>
      <c r="I2195" s="186" t="s">
        <v>39</v>
      </c>
      <c r="J2195" s="186" t="s">
        <v>654</v>
      </c>
      <c r="K2195" s="187" t="s">
        <v>655</v>
      </c>
      <c r="Q2195" s="672"/>
      <c r="R2195" s="672"/>
      <c r="S2195" s="672"/>
    </row>
    <row r="2196" spans="1:19" ht="13.5">
      <c r="A2196" s="701" t="s">
        <v>1128</v>
      </c>
      <c r="C2196" s="194"/>
      <c r="D2196" s="722" t="s">
        <v>656</v>
      </c>
      <c r="E2196" s="189"/>
      <c r="G2196" s="195"/>
      <c r="H2196" s="189"/>
      <c r="I2196" s="189"/>
      <c r="J2196" s="189"/>
      <c r="K2196" s="198"/>
      <c r="Q2196" s="672"/>
      <c r="R2196" s="672"/>
      <c r="S2196" s="672"/>
    </row>
    <row r="2197" spans="1:19" ht="13.5">
      <c r="A2197" s="702" t="s">
        <v>1443</v>
      </c>
      <c r="B2197" t="s">
        <v>656</v>
      </c>
      <c r="C2197" s="188" t="s">
        <v>657</v>
      </c>
      <c r="D2197" s="699" t="s">
        <v>658</v>
      </c>
      <c r="E2197" s="189"/>
      <c r="G2197" s="190" t="s">
        <v>659</v>
      </c>
      <c r="H2197" s="191">
        <v>0.1</v>
      </c>
      <c r="I2197" s="191">
        <f>H2197*8/$F$2194</f>
        <v>8.0000000000000002E-3</v>
      </c>
      <c r="J2197" s="192">
        <v>10.89</v>
      </c>
      <c r="K2197" s="193">
        <f>I2197*J2197</f>
        <v>8.7120000000000003E-2</v>
      </c>
      <c r="M2197" s="205">
        <v>240</v>
      </c>
      <c r="N2197" t="s">
        <v>57</v>
      </c>
      <c r="O2197" s="205">
        <f>I2197*M2197</f>
        <v>1.92</v>
      </c>
      <c r="P2197" s="706">
        <f>O2197*J2197</f>
        <v>20.908799999999999</v>
      </c>
      <c r="Q2197" s="672"/>
      <c r="R2197" s="672"/>
      <c r="S2197" s="672"/>
    </row>
    <row r="2198" spans="1:19" ht="13.5">
      <c r="A2198" s="702" t="s">
        <v>1443</v>
      </c>
      <c r="B2198" t="s">
        <v>656</v>
      </c>
      <c r="C2198" s="188"/>
      <c r="D2198" s="699" t="s">
        <v>668</v>
      </c>
      <c r="E2198" s="189"/>
      <c r="G2198" s="190" t="s">
        <v>659</v>
      </c>
      <c r="H2198" s="191">
        <v>1</v>
      </c>
      <c r="I2198" s="191">
        <f t="shared" ref="I2198:I2199" si="145">H2198*8/$F$2194</f>
        <v>0.08</v>
      </c>
      <c r="J2198" s="192">
        <v>10.08</v>
      </c>
      <c r="K2198" s="193">
        <f>I2198*J2198</f>
        <v>0.80640000000000001</v>
      </c>
      <c r="M2198" s="205">
        <v>240</v>
      </c>
      <c r="N2198" t="s">
        <v>57</v>
      </c>
      <c r="O2198" s="205">
        <f>I2198*M2198</f>
        <v>19.2</v>
      </c>
      <c r="P2198" s="706">
        <f>O2198*J2198</f>
        <v>193.536</v>
      </c>
      <c r="Q2198" s="672"/>
      <c r="R2198" s="672"/>
      <c r="S2198" s="672"/>
    </row>
    <row r="2199" spans="1:19" ht="13.5">
      <c r="A2199" s="702" t="s">
        <v>1443</v>
      </c>
      <c r="B2199" t="s">
        <v>656</v>
      </c>
      <c r="C2199" s="188" t="s">
        <v>660</v>
      </c>
      <c r="D2199" s="699" t="s">
        <v>661</v>
      </c>
      <c r="E2199" s="189"/>
      <c r="G2199" s="190" t="s">
        <v>659</v>
      </c>
      <c r="H2199" s="191">
        <v>2</v>
      </c>
      <c r="I2199" s="191">
        <f t="shared" si="145"/>
        <v>0.16</v>
      </c>
      <c r="J2199" s="192">
        <v>6.88</v>
      </c>
      <c r="K2199" s="193">
        <f>I2199*J2199</f>
        <v>1.1008</v>
      </c>
      <c r="M2199" s="205">
        <v>240</v>
      </c>
      <c r="N2199" t="s">
        <v>57</v>
      </c>
      <c r="O2199" s="205">
        <f>I2199*M2199</f>
        <v>38.4</v>
      </c>
      <c r="P2199" s="706">
        <f>O2199*J2199</f>
        <v>264.19200000000001</v>
      </c>
      <c r="Q2199" s="672"/>
      <c r="R2199" s="672"/>
      <c r="S2199" s="672"/>
    </row>
    <row r="2200" spans="1:19" ht="13.5">
      <c r="A2200" s="701" t="s">
        <v>1128</v>
      </c>
      <c r="C2200" s="194"/>
      <c r="D2200" s="723"/>
      <c r="E2200" s="189"/>
      <c r="G2200" s="195"/>
      <c r="H2200" s="189"/>
      <c r="I2200" s="189"/>
      <c r="J2200" s="196"/>
      <c r="K2200" s="197">
        <f>SUM(K2197:K2199)</f>
        <v>1.9943200000000001</v>
      </c>
      <c r="Q2200" s="672"/>
      <c r="R2200" s="672"/>
      <c r="S2200" s="672"/>
    </row>
    <row r="2201" spans="1:19" ht="13.5">
      <c r="A2201" s="701" t="s">
        <v>1128</v>
      </c>
      <c r="C2201" s="194"/>
      <c r="D2201" s="722" t="s">
        <v>662</v>
      </c>
      <c r="E2201" s="189"/>
      <c r="G2201" s="195"/>
      <c r="H2201" s="189"/>
      <c r="I2201" s="189"/>
      <c r="J2201" s="189"/>
      <c r="K2201" s="198"/>
      <c r="Q2201" s="672"/>
      <c r="R2201" s="672"/>
      <c r="S2201" s="672"/>
    </row>
    <row r="2202" spans="1:19" ht="25.5">
      <c r="A2202" s="702" t="s">
        <v>1443</v>
      </c>
      <c r="B2202" t="s">
        <v>662</v>
      </c>
      <c r="C2202" s="188" t="s">
        <v>663</v>
      </c>
      <c r="D2202" s="699" t="s">
        <v>664</v>
      </c>
      <c r="E2202" s="189"/>
      <c r="G2202" s="190" t="s">
        <v>665</v>
      </c>
      <c r="H2202" s="189"/>
      <c r="I2202" s="191">
        <v>5</v>
      </c>
      <c r="J2202" s="192">
        <f>K2200</f>
        <v>1.9943200000000001</v>
      </c>
      <c r="K2202" s="193">
        <f>I2202*J2202/100</f>
        <v>9.9715999999999999E-2</v>
      </c>
      <c r="M2202" s="205">
        <v>240</v>
      </c>
      <c r="N2202" t="s">
        <v>57</v>
      </c>
      <c r="O2202" s="205">
        <f>I2202*M2202</f>
        <v>1200</v>
      </c>
      <c r="P2202" s="706">
        <f>O2202*J2202/100</f>
        <v>23.931840000000001</v>
      </c>
      <c r="Q2202" s="672"/>
      <c r="R2202" s="672"/>
      <c r="S2202" s="672"/>
    </row>
    <row r="2203" spans="1:19" ht="13.5">
      <c r="A2203" s="701" t="s">
        <v>1128</v>
      </c>
      <c r="C2203" s="188"/>
      <c r="D2203" s="724"/>
      <c r="E2203" s="189"/>
      <c r="G2203" s="190" t="s">
        <v>666</v>
      </c>
      <c r="H2203" s="191">
        <v>1</v>
      </c>
      <c r="I2203" s="191">
        <f>H2203*8/H2194</f>
        <v>0.08</v>
      </c>
      <c r="J2203" s="192"/>
      <c r="K2203" s="193">
        <f>I2203*J2203</f>
        <v>0</v>
      </c>
      <c r="Q2203" s="672"/>
      <c r="R2203" s="672"/>
      <c r="S2203" s="672"/>
    </row>
    <row r="2204" spans="1:19" ht="14.25" thickBot="1">
      <c r="A2204" s="701" t="s">
        <v>1128</v>
      </c>
      <c r="C2204" s="199"/>
      <c r="D2204" s="725"/>
      <c r="E2204" s="200"/>
      <c r="F2204" s="201"/>
      <c r="G2204" s="206"/>
      <c r="H2204" s="200"/>
      <c r="I2204" s="200"/>
      <c r="J2204" s="202"/>
      <c r="K2204" s="203">
        <f>SUM(K2202:K2203)</f>
        <v>9.9715999999999999E-2</v>
      </c>
      <c r="Q2204" s="672"/>
      <c r="R2204" s="672"/>
      <c r="S2204" s="672"/>
    </row>
    <row r="2205" spans="1:19" ht="13.5" thickBot="1">
      <c r="A2205" s="701" t="s">
        <v>1128</v>
      </c>
      <c r="Q2205" s="672"/>
      <c r="R2205" s="672"/>
      <c r="S2205" s="672"/>
    </row>
    <row r="2206" spans="1:19">
      <c r="A2206" s="701" t="s">
        <v>1128</v>
      </c>
      <c r="C2206" s="176" t="s">
        <v>645</v>
      </c>
      <c r="D2206" s="212" t="str">
        <f>+QPS!C165</f>
        <v>4.02.01.06</v>
      </c>
      <c r="E2206" s="2282" t="str">
        <f>+QPS!G165</f>
        <v>Desconexión y retiro de cable multiconductor
Tag de circuito: 1760PU15079-P01</v>
      </c>
      <c r="F2206" s="2282"/>
      <c r="G2206" s="2282"/>
      <c r="H2206" s="2282"/>
      <c r="I2206" s="2282"/>
      <c r="J2206" s="2282"/>
      <c r="K2206" s="2283"/>
      <c r="Q2206" s="672">
        <f>QPS!V165</f>
        <v>502.61052072000007</v>
      </c>
      <c r="R2206" s="672">
        <f>SUM(P2206:P2217)</f>
        <v>502.61052072000007</v>
      </c>
      <c r="S2206" s="672">
        <f>Q2206-R2206</f>
        <v>0</v>
      </c>
    </row>
    <row r="2207" spans="1:19">
      <c r="A2207" s="701" t="s">
        <v>1128</v>
      </c>
      <c r="C2207" s="181" t="s">
        <v>646</v>
      </c>
      <c r="D2207" s="720" t="s">
        <v>677</v>
      </c>
      <c r="E2207" s="207" t="s">
        <v>648</v>
      </c>
      <c r="F2207" s="208">
        <v>100</v>
      </c>
      <c r="G2207" s="207" t="s">
        <v>649</v>
      </c>
      <c r="H2207" s="209">
        <f>F2207</f>
        <v>100</v>
      </c>
      <c r="I2207" s="210"/>
      <c r="J2207" s="211" t="s">
        <v>678</v>
      </c>
      <c r="K2207" s="182">
        <f>+K2213+K2216</f>
        <v>2.094036</v>
      </c>
      <c r="Q2207" s="672"/>
      <c r="R2207" s="672"/>
      <c r="S2207" s="672"/>
    </row>
    <row r="2208" spans="1:19" ht="13.5" thickBot="1">
      <c r="A2208" s="701" t="s">
        <v>1128</v>
      </c>
      <c r="C2208" s="183" t="s">
        <v>651</v>
      </c>
      <c r="D2208" s="721" t="s">
        <v>652</v>
      </c>
      <c r="E2208" s="184"/>
      <c r="F2208" s="185"/>
      <c r="G2208" s="186" t="s">
        <v>44</v>
      </c>
      <c r="H2208" s="186" t="s">
        <v>653</v>
      </c>
      <c r="I2208" s="186" t="s">
        <v>39</v>
      </c>
      <c r="J2208" s="186" t="s">
        <v>654</v>
      </c>
      <c r="K2208" s="187" t="s">
        <v>655</v>
      </c>
      <c r="Q2208" s="672"/>
      <c r="R2208" s="672"/>
      <c r="S2208" s="672"/>
    </row>
    <row r="2209" spans="1:19" ht="13.5">
      <c r="A2209" s="701" t="s">
        <v>1128</v>
      </c>
      <c r="C2209" s="194"/>
      <c r="D2209" s="722" t="s">
        <v>656</v>
      </c>
      <c r="E2209" s="189"/>
      <c r="G2209" s="195"/>
      <c r="H2209" s="189"/>
      <c r="I2209" s="189"/>
      <c r="J2209" s="189"/>
      <c r="K2209" s="198"/>
      <c r="Q2209" s="672"/>
      <c r="R2209" s="672"/>
      <c r="S2209" s="672"/>
    </row>
    <row r="2210" spans="1:19" ht="13.5">
      <c r="A2210" s="702" t="s">
        <v>1444</v>
      </c>
      <c r="B2210" t="s">
        <v>656</v>
      </c>
      <c r="C2210" s="188" t="s">
        <v>657</v>
      </c>
      <c r="D2210" s="699" t="s">
        <v>658</v>
      </c>
      <c r="E2210" s="189"/>
      <c r="G2210" s="190" t="s">
        <v>659</v>
      </c>
      <c r="H2210" s="191">
        <v>0.1</v>
      </c>
      <c r="I2210" s="191">
        <f>H2210*8/$F$2207</f>
        <v>8.0000000000000002E-3</v>
      </c>
      <c r="J2210" s="192">
        <v>10.89</v>
      </c>
      <c r="K2210" s="193">
        <f>I2210*J2210</f>
        <v>8.7120000000000003E-2</v>
      </c>
      <c r="M2210" s="205">
        <v>240.02</v>
      </c>
      <c r="N2210" t="s">
        <v>57</v>
      </c>
      <c r="O2210" s="205">
        <f>I2210*M2210</f>
        <v>1.9201600000000001</v>
      </c>
      <c r="P2210" s="706">
        <f>O2210*J2210</f>
        <v>20.910542400000001</v>
      </c>
      <c r="Q2210" s="672"/>
      <c r="R2210" s="672"/>
      <c r="S2210" s="672"/>
    </row>
    <row r="2211" spans="1:19" ht="13.5">
      <c r="A2211" s="702" t="s">
        <v>1444</v>
      </c>
      <c r="B2211" t="s">
        <v>656</v>
      </c>
      <c r="C2211" s="188"/>
      <c r="D2211" s="699" t="s">
        <v>668</v>
      </c>
      <c r="E2211" s="189"/>
      <c r="G2211" s="190" t="s">
        <v>659</v>
      </c>
      <c r="H2211" s="191">
        <v>1</v>
      </c>
      <c r="I2211" s="191">
        <f t="shared" ref="I2211:I2212" si="146">H2211*8/$F$2207</f>
        <v>0.08</v>
      </c>
      <c r="J2211" s="192">
        <v>10.08</v>
      </c>
      <c r="K2211" s="193">
        <f>I2211*J2211</f>
        <v>0.80640000000000001</v>
      </c>
      <c r="M2211" s="205">
        <v>240.02</v>
      </c>
      <c r="N2211" t="s">
        <v>57</v>
      </c>
      <c r="O2211" s="205">
        <f>I2211*M2211</f>
        <v>19.201600000000003</v>
      </c>
      <c r="P2211" s="706">
        <f>O2211*J2211</f>
        <v>193.55212800000004</v>
      </c>
      <c r="Q2211" s="672"/>
      <c r="R2211" s="672"/>
      <c r="S2211" s="672"/>
    </row>
    <row r="2212" spans="1:19" ht="13.5">
      <c r="A2212" s="702" t="s">
        <v>1444</v>
      </c>
      <c r="B2212" t="s">
        <v>656</v>
      </c>
      <c r="C2212" s="188" t="s">
        <v>660</v>
      </c>
      <c r="D2212" s="699" t="s">
        <v>661</v>
      </c>
      <c r="E2212" s="189"/>
      <c r="G2212" s="190" t="s">
        <v>659</v>
      </c>
      <c r="H2212" s="191">
        <v>2</v>
      </c>
      <c r="I2212" s="191">
        <f t="shared" si="146"/>
        <v>0.16</v>
      </c>
      <c r="J2212" s="192">
        <v>6.88</v>
      </c>
      <c r="K2212" s="193">
        <f>I2212*J2212</f>
        <v>1.1008</v>
      </c>
      <c r="M2212" s="205">
        <v>240.02</v>
      </c>
      <c r="N2212" t="s">
        <v>57</v>
      </c>
      <c r="O2212" s="205">
        <f>I2212*M2212</f>
        <v>38.403200000000005</v>
      </c>
      <c r="P2212" s="706">
        <f>O2212*J2212</f>
        <v>264.21401600000002</v>
      </c>
      <c r="Q2212" s="672"/>
      <c r="R2212" s="672"/>
      <c r="S2212" s="672"/>
    </row>
    <row r="2213" spans="1:19" ht="13.5">
      <c r="A2213" s="701" t="s">
        <v>1128</v>
      </c>
      <c r="C2213" s="194"/>
      <c r="D2213" s="723"/>
      <c r="E2213" s="189"/>
      <c r="G2213" s="195"/>
      <c r="H2213" s="189"/>
      <c r="I2213" s="189"/>
      <c r="J2213" s="196"/>
      <c r="K2213" s="197">
        <f>SUM(K2210:K2212)</f>
        <v>1.9943200000000001</v>
      </c>
      <c r="Q2213" s="672"/>
      <c r="R2213" s="672"/>
      <c r="S2213" s="672"/>
    </row>
    <row r="2214" spans="1:19" ht="13.5">
      <c r="A2214" s="701" t="s">
        <v>1128</v>
      </c>
      <c r="C2214" s="194"/>
      <c r="D2214" s="722" t="s">
        <v>662</v>
      </c>
      <c r="E2214" s="189"/>
      <c r="G2214" s="195"/>
      <c r="H2214" s="189"/>
      <c r="I2214" s="189"/>
      <c r="J2214" s="189"/>
      <c r="K2214" s="198"/>
      <c r="Q2214" s="672"/>
      <c r="R2214" s="672"/>
      <c r="S2214" s="672"/>
    </row>
    <row r="2215" spans="1:19" ht="25.5">
      <c r="A2215" s="702" t="s">
        <v>1444</v>
      </c>
      <c r="B2215" t="s">
        <v>662</v>
      </c>
      <c r="C2215" s="188" t="s">
        <v>663</v>
      </c>
      <c r="D2215" s="699" t="s">
        <v>664</v>
      </c>
      <c r="E2215" s="189"/>
      <c r="G2215" s="190" t="s">
        <v>665</v>
      </c>
      <c r="H2215" s="189"/>
      <c r="I2215" s="191">
        <v>5</v>
      </c>
      <c r="J2215" s="192">
        <f>K2213</f>
        <v>1.9943200000000001</v>
      </c>
      <c r="K2215" s="193">
        <f>I2215*J2215/100</f>
        <v>9.9715999999999999E-2</v>
      </c>
      <c r="M2215" s="205">
        <v>240.02</v>
      </c>
      <c r="N2215" t="s">
        <v>57</v>
      </c>
      <c r="O2215" s="205">
        <f>I2215*M2215</f>
        <v>1200.1000000000001</v>
      </c>
      <c r="P2215" s="706">
        <f>O2215*J2215/100</f>
        <v>23.933834320000006</v>
      </c>
      <c r="Q2215" s="672"/>
      <c r="R2215" s="672"/>
      <c r="S2215" s="672"/>
    </row>
    <row r="2216" spans="1:19" ht="14.25" thickBot="1">
      <c r="A2216" s="701" t="s">
        <v>1128</v>
      </c>
      <c r="C2216" s="199"/>
      <c r="D2216" s="725"/>
      <c r="E2216" s="200"/>
      <c r="F2216" s="201"/>
      <c r="G2216" s="206"/>
      <c r="H2216" s="200"/>
      <c r="I2216" s="200"/>
      <c r="J2216" s="202"/>
      <c r="K2216" s="203">
        <f>SUM(K2215:K2215)</f>
        <v>9.9715999999999999E-2</v>
      </c>
      <c r="Q2216" s="672"/>
      <c r="R2216" s="672"/>
      <c r="S2216" s="672"/>
    </row>
    <row r="2217" spans="1:19" ht="13.5" thickBot="1">
      <c r="A2217" s="701" t="s">
        <v>1128</v>
      </c>
      <c r="Q2217" s="672"/>
      <c r="R2217" s="672"/>
      <c r="S2217" s="672"/>
    </row>
    <row r="2218" spans="1:19">
      <c r="A2218" s="701" t="s">
        <v>1128</v>
      </c>
      <c r="C2218" s="176" t="s">
        <v>645</v>
      </c>
      <c r="D2218" s="212" t="str">
        <f>+QPS!C166</f>
        <v>4.02.01.07</v>
      </c>
      <c r="E2218" s="2282" t="str">
        <f>+QPS!G166</f>
        <v>Desconexión y retiro de cable multiconductor
Tag de circuito: 1760PU15080-P01</v>
      </c>
      <c r="F2218" s="2282"/>
      <c r="G2218" s="2282"/>
      <c r="H2218" s="2282"/>
      <c r="I2218" s="2282"/>
      <c r="J2218" s="2282"/>
      <c r="K2218" s="2283"/>
      <c r="Q2218" s="672">
        <f>QPS!V166</f>
        <v>502.61052072000007</v>
      </c>
      <c r="R2218" s="672">
        <f>SUM(P2218:P2230)</f>
        <v>502.61052072000007</v>
      </c>
      <c r="S2218" s="672">
        <f>Q2218-R2218</f>
        <v>0</v>
      </c>
    </row>
    <row r="2219" spans="1:19">
      <c r="A2219" s="701" t="s">
        <v>1128</v>
      </c>
      <c r="C2219" s="181" t="s">
        <v>646</v>
      </c>
      <c r="D2219" s="720" t="s">
        <v>677</v>
      </c>
      <c r="E2219" s="207" t="s">
        <v>648</v>
      </c>
      <c r="F2219" s="208">
        <v>100</v>
      </c>
      <c r="G2219" s="207" t="s">
        <v>649</v>
      </c>
      <c r="H2219" s="209">
        <f>F2219</f>
        <v>100</v>
      </c>
      <c r="I2219" s="210"/>
      <c r="J2219" s="211" t="s">
        <v>678</v>
      </c>
      <c r="K2219" s="182">
        <f>+K2225+K2229</f>
        <v>2.094036</v>
      </c>
      <c r="Q2219" s="672"/>
      <c r="R2219" s="672"/>
      <c r="S2219" s="672"/>
    </row>
    <row r="2220" spans="1:19" ht="13.5" thickBot="1">
      <c r="A2220" s="701" t="s">
        <v>1128</v>
      </c>
      <c r="C2220" s="183" t="s">
        <v>651</v>
      </c>
      <c r="D2220" s="721" t="s">
        <v>652</v>
      </c>
      <c r="E2220" s="184"/>
      <c r="F2220" s="185"/>
      <c r="G2220" s="186" t="s">
        <v>44</v>
      </c>
      <c r="H2220" s="186" t="s">
        <v>653</v>
      </c>
      <c r="I2220" s="186" t="s">
        <v>39</v>
      </c>
      <c r="J2220" s="186" t="s">
        <v>654</v>
      </c>
      <c r="K2220" s="187" t="s">
        <v>655</v>
      </c>
      <c r="Q2220" s="672"/>
      <c r="R2220" s="672"/>
      <c r="S2220" s="672"/>
    </row>
    <row r="2221" spans="1:19" ht="13.5">
      <c r="A2221" s="701" t="s">
        <v>1128</v>
      </c>
      <c r="C2221" s="194"/>
      <c r="D2221" s="722" t="s">
        <v>656</v>
      </c>
      <c r="E2221" s="189"/>
      <c r="G2221" s="195"/>
      <c r="H2221" s="189"/>
      <c r="I2221" s="189"/>
      <c r="J2221" s="189"/>
      <c r="K2221" s="198"/>
      <c r="Q2221" s="672"/>
      <c r="R2221" s="672"/>
      <c r="S2221" s="672"/>
    </row>
    <row r="2222" spans="1:19" ht="13.5">
      <c r="A2222" s="702" t="s">
        <v>1445</v>
      </c>
      <c r="B2222" t="s">
        <v>656</v>
      </c>
      <c r="C2222" s="188" t="s">
        <v>657</v>
      </c>
      <c r="D2222" s="699" t="s">
        <v>658</v>
      </c>
      <c r="E2222" s="189"/>
      <c r="G2222" s="190" t="s">
        <v>659</v>
      </c>
      <c r="H2222" s="191">
        <v>0.1</v>
      </c>
      <c r="I2222" s="191">
        <f>H2222*8/$F$2219</f>
        <v>8.0000000000000002E-3</v>
      </c>
      <c r="J2222" s="192">
        <v>10.89</v>
      </c>
      <c r="K2222" s="193">
        <f>I2222*J2222</f>
        <v>8.7120000000000003E-2</v>
      </c>
      <c r="M2222" s="205">
        <v>240.02</v>
      </c>
      <c r="N2222" t="s">
        <v>57</v>
      </c>
      <c r="O2222" s="205">
        <f>I2222*M2222</f>
        <v>1.9201600000000001</v>
      </c>
      <c r="P2222" s="706">
        <f>O2222*J2222</f>
        <v>20.910542400000001</v>
      </c>
      <c r="Q2222" s="672"/>
      <c r="R2222" s="672"/>
      <c r="S2222" s="672"/>
    </row>
    <row r="2223" spans="1:19" ht="13.5">
      <c r="A2223" s="702" t="s">
        <v>1445</v>
      </c>
      <c r="B2223" t="s">
        <v>656</v>
      </c>
      <c r="C2223" s="188"/>
      <c r="D2223" s="699" t="s">
        <v>668</v>
      </c>
      <c r="E2223" s="189"/>
      <c r="G2223" s="190" t="s">
        <v>659</v>
      </c>
      <c r="H2223" s="191">
        <v>1</v>
      </c>
      <c r="I2223" s="191">
        <f t="shared" ref="I2223:I2224" si="147">H2223*8/$F$2219</f>
        <v>0.08</v>
      </c>
      <c r="J2223" s="192">
        <v>10.08</v>
      </c>
      <c r="K2223" s="193">
        <f>I2223*J2223</f>
        <v>0.80640000000000001</v>
      </c>
      <c r="M2223" s="205">
        <v>240.02</v>
      </c>
      <c r="N2223" t="s">
        <v>57</v>
      </c>
      <c r="O2223" s="205">
        <f>I2223*M2223</f>
        <v>19.201600000000003</v>
      </c>
      <c r="P2223" s="706">
        <f>O2223*J2223</f>
        <v>193.55212800000004</v>
      </c>
      <c r="Q2223" s="672"/>
      <c r="R2223" s="672"/>
      <c r="S2223" s="672"/>
    </row>
    <row r="2224" spans="1:19" ht="13.5">
      <c r="A2224" s="702" t="s">
        <v>1445</v>
      </c>
      <c r="B2224" t="s">
        <v>656</v>
      </c>
      <c r="C2224" s="188" t="s">
        <v>660</v>
      </c>
      <c r="D2224" s="699" t="s">
        <v>661</v>
      </c>
      <c r="E2224" s="189"/>
      <c r="G2224" s="190" t="s">
        <v>659</v>
      </c>
      <c r="H2224" s="191">
        <v>2</v>
      </c>
      <c r="I2224" s="191">
        <f t="shared" si="147"/>
        <v>0.16</v>
      </c>
      <c r="J2224" s="192">
        <v>6.88</v>
      </c>
      <c r="K2224" s="193">
        <f>I2224*J2224</f>
        <v>1.1008</v>
      </c>
      <c r="M2224" s="205">
        <v>240.02</v>
      </c>
      <c r="N2224" t="s">
        <v>57</v>
      </c>
      <c r="O2224" s="205">
        <f>I2224*M2224</f>
        <v>38.403200000000005</v>
      </c>
      <c r="P2224" s="706">
        <f>O2224*J2224</f>
        <v>264.21401600000002</v>
      </c>
      <c r="Q2224" s="672"/>
      <c r="R2224" s="672"/>
      <c r="S2224" s="672"/>
    </row>
    <row r="2225" spans="1:19" ht="13.5">
      <c r="A2225" s="701" t="s">
        <v>1128</v>
      </c>
      <c r="C2225" s="194"/>
      <c r="D2225" s="723"/>
      <c r="E2225" s="189"/>
      <c r="G2225" s="195"/>
      <c r="H2225" s="189"/>
      <c r="I2225" s="189"/>
      <c r="J2225" s="196"/>
      <c r="K2225" s="197">
        <f>SUM(K2222:K2224)</f>
        <v>1.9943200000000001</v>
      </c>
      <c r="Q2225" s="672"/>
      <c r="R2225" s="672"/>
      <c r="S2225" s="672"/>
    </row>
    <row r="2226" spans="1:19" ht="13.5">
      <c r="A2226" s="701" t="s">
        <v>1128</v>
      </c>
      <c r="C2226" s="194"/>
      <c r="D2226" s="722" t="s">
        <v>662</v>
      </c>
      <c r="E2226" s="189"/>
      <c r="G2226" s="195"/>
      <c r="H2226" s="189"/>
      <c r="I2226" s="189"/>
      <c r="J2226" s="189"/>
      <c r="K2226" s="198"/>
      <c r="Q2226" s="672"/>
      <c r="R2226" s="672"/>
      <c r="S2226" s="672"/>
    </row>
    <row r="2227" spans="1:19" ht="25.5">
      <c r="A2227" s="702" t="s">
        <v>1445</v>
      </c>
      <c r="B2227" t="s">
        <v>662</v>
      </c>
      <c r="C2227" s="188" t="s">
        <v>663</v>
      </c>
      <c r="D2227" s="699" t="s">
        <v>664</v>
      </c>
      <c r="E2227" s="189"/>
      <c r="G2227" s="190" t="s">
        <v>665</v>
      </c>
      <c r="H2227" s="189"/>
      <c r="I2227" s="191">
        <v>5</v>
      </c>
      <c r="J2227" s="192">
        <f>K2225</f>
        <v>1.9943200000000001</v>
      </c>
      <c r="K2227" s="193">
        <f>I2227*J2227/100</f>
        <v>9.9715999999999999E-2</v>
      </c>
      <c r="M2227" s="205">
        <v>240.02</v>
      </c>
      <c r="N2227" t="s">
        <v>57</v>
      </c>
      <c r="O2227" s="205">
        <f>I2227*M2227</f>
        <v>1200.1000000000001</v>
      </c>
      <c r="P2227" s="706">
        <f>O2227*J2227/100</f>
        <v>23.933834320000006</v>
      </c>
      <c r="Q2227" s="672"/>
      <c r="R2227" s="672"/>
      <c r="S2227" s="672"/>
    </row>
    <row r="2228" spans="1:19" ht="13.5">
      <c r="A2228" s="701" t="s">
        <v>1128</v>
      </c>
      <c r="C2228" s="188"/>
      <c r="D2228" s="724"/>
      <c r="E2228" s="189"/>
      <c r="G2228" s="190" t="s">
        <v>666</v>
      </c>
      <c r="H2228" s="191">
        <v>1</v>
      </c>
      <c r="I2228" s="191">
        <f>H2228*8/H2219</f>
        <v>0.08</v>
      </c>
      <c r="J2228" s="192"/>
      <c r="K2228" s="193">
        <f>I2228*J2228</f>
        <v>0</v>
      </c>
      <c r="Q2228" s="672"/>
      <c r="R2228" s="672"/>
      <c r="S2228" s="672"/>
    </row>
    <row r="2229" spans="1:19" ht="14.25" thickBot="1">
      <c r="A2229" s="701" t="s">
        <v>1128</v>
      </c>
      <c r="C2229" s="199"/>
      <c r="D2229" s="725"/>
      <c r="E2229" s="200"/>
      <c r="F2229" s="201"/>
      <c r="G2229" s="206"/>
      <c r="H2229" s="200"/>
      <c r="I2229" s="200"/>
      <c r="J2229" s="202"/>
      <c r="K2229" s="203">
        <f>SUM(K2227:K2228)</f>
        <v>9.9715999999999999E-2</v>
      </c>
      <c r="Q2229" s="672"/>
      <c r="R2229" s="672"/>
      <c r="S2229" s="672"/>
    </row>
    <row r="2230" spans="1:19" ht="13.5" thickBot="1">
      <c r="A2230" s="701" t="s">
        <v>1128</v>
      </c>
      <c r="Q2230" s="672"/>
      <c r="R2230" s="672"/>
      <c r="S2230" s="672"/>
    </row>
    <row r="2231" spans="1:19">
      <c r="A2231" s="701" t="s">
        <v>1128</v>
      </c>
      <c r="C2231" s="176" t="s">
        <v>645</v>
      </c>
      <c r="D2231" s="212" t="str">
        <f>+QPS!C167</f>
        <v>4.02.01.08</v>
      </c>
      <c r="E2231" s="2282" t="str">
        <f>+QPS!G167</f>
        <v>Desconexión y retiro de cable multiconductor
Tag de circuito: 1760PU15081-P01</v>
      </c>
      <c r="F2231" s="2282"/>
      <c r="G2231" s="2282"/>
      <c r="H2231" s="2282"/>
      <c r="I2231" s="2282"/>
      <c r="J2231" s="2282"/>
      <c r="K2231" s="2283"/>
      <c r="Q2231" s="672">
        <f>QPS!V167</f>
        <v>502.61052072000007</v>
      </c>
      <c r="R2231" s="672">
        <f>SUM(P2231:P2243)</f>
        <v>502.61052072000007</v>
      </c>
      <c r="S2231" s="672">
        <f>Q2231-R2231</f>
        <v>0</v>
      </c>
    </row>
    <row r="2232" spans="1:19">
      <c r="A2232" s="701" t="s">
        <v>1128</v>
      </c>
      <c r="C2232" s="181" t="s">
        <v>646</v>
      </c>
      <c r="D2232" s="720" t="s">
        <v>677</v>
      </c>
      <c r="E2232" s="207" t="s">
        <v>648</v>
      </c>
      <c r="F2232" s="208">
        <v>100</v>
      </c>
      <c r="G2232" s="207" t="s">
        <v>649</v>
      </c>
      <c r="H2232" s="209">
        <f>F2232</f>
        <v>100</v>
      </c>
      <c r="I2232" s="210"/>
      <c r="J2232" s="211" t="s">
        <v>678</v>
      </c>
      <c r="K2232" s="182">
        <f>+K2238+K2242</f>
        <v>2.094036</v>
      </c>
      <c r="Q2232" s="672"/>
      <c r="R2232" s="672"/>
      <c r="S2232" s="672"/>
    </row>
    <row r="2233" spans="1:19" ht="13.5" thickBot="1">
      <c r="A2233" s="701" t="s">
        <v>1128</v>
      </c>
      <c r="C2233" s="183" t="s">
        <v>651</v>
      </c>
      <c r="D2233" s="721" t="s">
        <v>652</v>
      </c>
      <c r="E2233" s="184"/>
      <c r="F2233" s="185"/>
      <c r="G2233" s="186" t="s">
        <v>44</v>
      </c>
      <c r="H2233" s="186" t="s">
        <v>653</v>
      </c>
      <c r="I2233" s="186" t="s">
        <v>39</v>
      </c>
      <c r="J2233" s="186" t="s">
        <v>654</v>
      </c>
      <c r="K2233" s="187" t="s">
        <v>655</v>
      </c>
      <c r="Q2233" s="672"/>
      <c r="R2233" s="672"/>
      <c r="S2233" s="672"/>
    </row>
    <row r="2234" spans="1:19" ht="13.5">
      <c r="A2234" s="701" t="s">
        <v>1128</v>
      </c>
      <c r="C2234" s="194"/>
      <c r="D2234" s="722" t="s">
        <v>656</v>
      </c>
      <c r="E2234" s="189"/>
      <c r="G2234" s="195"/>
      <c r="H2234" s="189"/>
      <c r="I2234" s="189"/>
      <c r="J2234" s="189"/>
      <c r="K2234" s="198"/>
      <c r="Q2234" s="672"/>
      <c r="R2234" s="672"/>
      <c r="S2234" s="672"/>
    </row>
    <row r="2235" spans="1:19" ht="13.5">
      <c r="A2235" s="702" t="s">
        <v>1446</v>
      </c>
      <c r="B2235" t="s">
        <v>656</v>
      </c>
      <c r="C2235" s="188" t="s">
        <v>657</v>
      </c>
      <c r="D2235" s="699" t="s">
        <v>658</v>
      </c>
      <c r="E2235" s="189"/>
      <c r="G2235" s="190" t="s">
        <v>659</v>
      </c>
      <c r="H2235" s="191">
        <v>0.1</v>
      </c>
      <c r="I2235" s="191">
        <f>H2235*8/$F$2232</f>
        <v>8.0000000000000002E-3</v>
      </c>
      <c r="J2235" s="192">
        <v>10.89</v>
      </c>
      <c r="K2235" s="193">
        <f>I2235*J2235</f>
        <v>8.7120000000000003E-2</v>
      </c>
      <c r="M2235" s="205">
        <v>240.02</v>
      </c>
      <c r="N2235" t="s">
        <v>57</v>
      </c>
      <c r="O2235" s="205">
        <f>I2235*M2235</f>
        <v>1.9201600000000001</v>
      </c>
      <c r="P2235" s="706">
        <f>O2235*J2235</f>
        <v>20.910542400000001</v>
      </c>
      <c r="Q2235" s="672"/>
      <c r="R2235" s="672"/>
      <c r="S2235" s="672"/>
    </row>
    <row r="2236" spans="1:19" ht="13.5">
      <c r="A2236" s="702" t="s">
        <v>1446</v>
      </c>
      <c r="B2236" t="s">
        <v>656</v>
      </c>
      <c r="C2236" s="188"/>
      <c r="D2236" s="699" t="s">
        <v>668</v>
      </c>
      <c r="E2236" s="189"/>
      <c r="G2236" s="190" t="s">
        <v>659</v>
      </c>
      <c r="H2236" s="191">
        <v>1</v>
      </c>
      <c r="I2236" s="191">
        <f t="shared" ref="I2236:I2237" si="148">H2236*8/$F$2232</f>
        <v>0.08</v>
      </c>
      <c r="J2236" s="192">
        <v>10.08</v>
      </c>
      <c r="K2236" s="193">
        <f>I2236*J2236</f>
        <v>0.80640000000000001</v>
      </c>
      <c r="M2236" s="205">
        <v>240.02</v>
      </c>
      <c r="N2236" t="s">
        <v>57</v>
      </c>
      <c r="O2236" s="205">
        <f>I2236*M2236</f>
        <v>19.201600000000003</v>
      </c>
      <c r="P2236" s="706">
        <f>O2236*J2236</f>
        <v>193.55212800000004</v>
      </c>
      <c r="Q2236" s="672"/>
      <c r="R2236" s="672"/>
      <c r="S2236" s="672"/>
    </row>
    <row r="2237" spans="1:19" ht="13.5">
      <c r="A2237" s="702" t="s">
        <v>1446</v>
      </c>
      <c r="B2237" t="s">
        <v>656</v>
      </c>
      <c r="C2237" s="188" t="s">
        <v>660</v>
      </c>
      <c r="D2237" s="699" t="s">
        <v>661</v>
      </c>
      <c r="E2237" s="189"/>
      <c r="G2237" s="190" t="s">
        <v>659</v>
      </c>
      <c r="H2237" s="191">
        <v>2</v>
      </c>
      <c r="I2237" s="191">
        <f t="shared" si="148"/>
        <v>0.16</v>
      </c>
      <c r="J2237" s="192">
        <v>6.88</v>
      </c>
      <c r="K2237" s="193">
        <f>I2237*J2237</f>
        <v>1.1008</v>
      </c>
      <c r="M2237" s="205">
        <v>240.02</v>
      </c>
      <c r="N2237" t="s">
        <v>57</v>
      </c>
      <c r="O2237" s="205">
        <f>I2237*M2237</f>
        <v>38.403200000000005</v>
      </c>
      <c r="P2237" s="706">
        <f>O2237*J2237</f>
        <v>264.21401600000002</v>
      </c>
      <c r="Q2237" s="672"/>
      <c r="R2237" s="672"/>
      <c r="S2237" s="672"/>
    </row>
    <row r="2238" spans="1:19" ht="13.5">
      <c r="A2238" s="701" t="s">
        <v>1128</v>
      </c>
      <c r="C2238" s="194"/>
      <c r="D2238" s="723"/>
      <c r="E2238" s="189"/>
      <c r="G2238" s="195"/>
      <c r="H2238" s="189"/>
      <c r="I2238" s="189"/>
      <c r="J2238" s="196"/>
      <c r="K2238" s="197">
        <f>SUM(K2235:K2237)</f>
        <v>1.9943200000000001</v>
      </c>
      <c r="Q2238" s="672"/>
      <c r="R2238" s="672"/>
      <c r="S2238" s="672"/>
    </row>
    <row r="2239" spans="1:19" ht="13.5">
      <c r="A2239" s="701" t="s">
        <v>1128</v>
      </c>
      <c r="C2239" s="194"/>
      <c r="D2239" s="722" t="s">
        <v>662</v>
      </c>
      <c r="E2239" s="189"/>
      <c r="G2239" s="195"/>
      <c r="H2239" s="189"/>
      <c r="I2239" s="189"/>
      <c r="J2239" s="189"/>
      <c r="K2239" s="198"/>
      <c r="Q2239" s="672"/>
      <c r="R2239" s="672"/>
      <c r="S2239" s="672"/>
    </row>
    <row r="2240" spans="1:19" ht="25.5">
      <c r="A2240" s="702" t="s">
        <v>1446</v>
      </c>
      <c r="B2240" t="s">
        <v>662</v>
      </c>
      <c r="C2240" s="188" t="s">
        <v>663</v>
      </c>
      <c r="D2240" s="699" t="s">
        <v>664</v>
      </c>
      <c r="E2240" s="189"/>
      <c r="G2240" s="190" t="s">
        <v>665</v>
      </c>
      <c r="H2240" s="189"/>
      <c r="I2240" s="191">
        <v>5</v>
      </c>
      <c r="J2240" s="192">
        <f>K2238</f>
        <v>1.9943200000000001</v>
      </c>
      <c r="K2240" s="193">
        <f>I2240*J2240/100</f>
        <v>9.9715999999999999E-2</v>
      </c>
      <c r="M2240" s="205">
        <v>240.02</v>
      </c>
      <c r="N2240" t="s">
        <v>57</v>
      </c>
      <c r="O2240" s="205">
        <f>I2240*M2240</f>
        <v>1200.1000000000001</v>
      </c>
      <c r="P2240" s="706">
        <f>O2240*J2240/100</f>
        <v>23.933834320000006</v>
      </c>
      <c r="Q2240" s="672"/>
      <c r="R2240" s="672"/>
      <c r="S2240" s="672"/>
    </row>
    <row r="2241" spans="1:19" ht="13.5">
      <c r="A2241" s="701" t="s">
        <v>1128</v>
      </c>
      <c r="C2241" s="188"/>
      <c r="D2241" s="724"/>
      <c r="E2241" s="189"/>
      <c r="G2241" s="190" t="s">
        <v>666</v>
      </c>
      <c r="H2241" s="191">
        <v>1</v>
      </c>
      <c r="I2241" s="191">
        <f>H2241*8/H2232</f>
        <v>0.08</v>
      </c>
      <c r="J2241" s="192"/>
      <c r="K2241" s="193">
        <f>I2241*J2241</f>
        <v>0</v>
      </c>
      <c r="Q2241" s="672"/>
      <c r="R2241" s="672"/>
      <c r="S2241" s="672"/>
    </row>
    <row r="2242" spans="1:19" ht="14.25" thickBot="1">
      <c r="A2242" s="701" t="s">
        <v>1128</v>
      </c>
      <c r="C2242" s="199"/>
      <c r="D2242" s="725"/>
      <c r="E2242" s="200"/>
      <c r="F2242" s="201"/>
      <c r="G2242" s="206"/>
      <c r="H2242" s="200"/>
      <c r="I2242" s="200"/>
      <c r="J2242" s="202"/>
      <c r="K2242" s="203">
        <f>SUM(K2240:K2241)</f>
        <v>9.9715999999999999E-2</v>
      </c>
      <c r="Q2242" s="672"/>
      <c r="R2242" s="672"/>
      <c r="S2242" s="672"/>
    </row>
    <row r="2243" spans="1:19" ht="13.5" thickBot="1">
      <c r="A2243" s="701" t="s">
        <v>1128</v>
      </c>
      <c r="Q2243" s="672"/>
      <c r="R2243" s="672"/>
      <c r="S2243" s="672"/>
    </row>
    <row r="2244" spans="1:19">
      <c r="A2244" s="701" t="s">
        <v>1128</v>
      </c>
      <c r="C2244" s="176" t="s">
        <v>645</v>
      </c>
      <c r="D2244" s="212" t="str">
        <f>+QPS!C169</f>
        <v>4.02.02.01</v>
      </c>
      <c r="E2244" s="2282" t="str">
        <f>+QPS!G169</f>
        <v>Desconexión y retiro de cable multiconductor
Tag ciruito: 1760PU15071-C01</v>
      </c>
      <c r="F2244" s="2282"/>
      <c r="G2244" s="2282"/>
      <c r="H2244" s="2282"/>
      <c r="I2244" s="2282"/>
      <c r="J2244" s="2282"/>
      <c r="K2244" s="2283"/>
      <c r="Q2244" s="672">
        <f>QPS!V169</f>
        <v>475.34617200000002</v>
      </c>
      <c r="R2244" s="672">
        <f>SUM(P2244:P2256)</f>
        <v>475.34617200000002</v>
      </c>
      <c r="S2244" s="672">
        <f>Q2244-R2244</f>
        <v>0</v>
      </c>
    </row>
    <row r="2245" spans="1:19">
      <c r="A2245" s="701" t="s">
        <v>1128</v>
      </c>
      <c r="C2245" s="181" t="s">
        <v>646</v>
      </c>
      <c r="D2245" s="720" t="s">
        <v>677</v>
      </c>
      <c r="E2245" s="207" t="s">
        <v>648</v>
      </c>
      <c r="F2245" s="208">
        <f>+F2232</f>
        <v>100</v>
      </c>
      <c r="G2245" s="207" t="s">
        <v>649</v>
      </c>
      <c r="H2245" s="209">
        <f>F2245</f>
        <v>100</v>
      </c>
      <c r="I2245" s="210"/>
      <c r="J2245" s="211" t="s">
        <v>678</v>
      </c>
      <c r="K2245" s="182">
        <f>+K2251+K2255</f>
        <v>2.094036</v>
      </c>
      <c r="Q2245" s="672"/>
      <c r="R2245" s="672"/>
      <c r="S2245" s="672"/>
    </row>
    <row r="2246" spans="1:19" ht="13.5" thickBot="1">
      <c r="A2246" s="701" t="s">
        <v>1128</v>
      </c>
      <c r="C2246" s="183" t="s">
        <v>651</v>
      </c>
      <c r="D2246" s="721" t="s">
        <v>652</v>
      </c>
      <c r="E2246" s="184"/>
      <c r="F2246" s="185"/>
      <c r="G2246" s="186" t="s">
        <v>44</v>
      </c>
      <c r="H2246" s="186" t="s">
        <v>653</v>
      </c>
      <c r="I2246" s="186" t="s">
        <v>39</v>
      </c>
      <c r="J2246" s="186" t="s">
        <v>654</v>
      </c>
      <c r="K2246" s="187" t="s">
        <v>655</v>
      </c>
      <c r="Q2246" s="672"/>
      <c r="R2246" s="672"/>
      <c r="S2246" s="672"/>
    </row>
    <row r="2247" spans="1:19" ht="13.5">
      <c r="A2247" s="701" t="s">
        <v>1128</v>
      </c>
      <c r="C2247" s="194"/>
      <c r="D2247" s="722" t="s">
        <v>656</v>
      </c>
      <c r="E2247" s="189"/>
      <c r="G2247" s="195"/>
      <c r="H2247" s="189"/>
      <c r="I2247" s="189"/>
      <c r="J2247" s="189"/>
      <c r="K2247" s="198"/>
      <c r="Q2247" s="672"/>
      <c r="R2247" s="672"/>
      <c r="S2247" s="672"/>
    </row>
    <row r="2248" spans="1:19" ht="13.5">
      <c r="A2248" s="702" t="s">
        <v>206</v>
      </c>
      <c r="B2248" t="s">
        <v>656</v>
      </c>
      <c r="C2248" s="188" t="s">
        <v>657</v>
      </c>
      <c r="D2248" s="699" t="s">
        <v>658</v>
      </c>
      <c r="E2248" s="189"/>
      <c r="G2248" s="190" t="s">
        <v>659</v>
      </c>
      <c r="H2248" s="191">
        <v>0.1</v>
      </c>
      <c r="I2248" s="191">
        <f>H2248*8/$F$2245</f>
        <v>8.0000000000000002E-3</v>
      </c>
      <c r="J2248" s="192">
        <v>10.89</v>
      </c>
      <c r="K2248" s="193">
        <f>I2248*J2248</f>
        <v>8.7120000000000003E-2</v>
      </c>
      <c r="M2248" s="205">
        <v>227</v>
      </c>
      <c r="N2248" t="s">
        <v>57</v>
      </c>
      <c r="O2248" s="205">
        <f>I2248*M2248</f>
        <v>1.8160000000000001</v>
      </c>
      <c r="P2248" s="706">
        <f>O2248*J2248</f>
        <v>19.776240000000001</v>
      </c>
      <c r="Q2248" s="672"/>
      <c r="R2248" s="672"/>
      <c r="S2248" s="672"/>
    </row>
    <row r="2249" spans="1:19" ht="13.5">
      <c r="A2249" s="702" t="s">
        <v>206</v>
      </c>
      <c r="B2249" t="s">
        <v>656</v>
      </c>
      <c r="C2249" s="188"/>
      <c r="D2249" s="699" t="s">
        <v>668</v>
      </c>
      <c r="E2249" s="189"/>
      <c r="G2249" s="190" t="s">
        <v>659</v>
      </c>
      <c r="H2249" s="191">
        <v>1</v>
      </c>
      <c r="I2249" s="191">
        <f t="shared" ref="I2249:I2250" si="149">H2249*8/$F$2245</f>
        <v>0.08</v>
      </c>
      <c r="J2249" s="192">
        <v>10.08</v>
      </c>
      <c r="K2249" s="193">
        <f>I2249*J2249</f>
        <v>0.80640000000000001</v>
      </c>
      <c r="M2249" s="205">
        <v>227</v>
      </c>
      <c r="N2249" t="s">
        <v>57</v>
      </c>
      <c r="O2249" s="205">
        <f>I2249*M2249</f>
        <v>18.16</v>
      </c>
      <c r="P2249" s="706">
        <f>O2249*J2249</f>
        <v>183.05279999999999</v>
      </c>
      <c r="Q2249" s="672"/>
      <c r="R2249" s="672"/>
      <c r="S2249" s="672"/>
    </row>
    <row r="2250" spans="1:19" ht="13.5">
      <c r="A2250" s="702" t="s">
        <v>206</v>
      </c>
      <c r="B2250" t="s">
        <v>656</v>
      </c>
      <c r="C2250" s="188" t="s">
        <v>660</v>
      </c>
      <c r="D2250" s="699" t="s">
        <v>661</v>
      </c>
      <c r="E2250" s="189"/>
      <c r="G2250" s="190" t="s">
        <v>659</v>
      </c>
      <c r="H2250" s="191">
        <v>2</v>
      </c>
      <c r="I2250" s="191">
        <f t="shared" si="149"/>
        <v>0.16</v>
      </c>
      <c r="J2250" s="192">
        <v>6.88</v>
      </c>
      <c r="K2250" s="193">
        <f>I2250*J2250</f>
        <v>1.1008</v>
      </c>
      <c r="M2250" s="205">
        <v>227</v>
      </c>
      <c r="N2250" t="s">
        <v>57</v>
      </c>
      <c r="O2250" s="205">
        <f>I2250*M2250</f>
        <v>36.32</v>
      </c>
      <c r="P2250" s="706">
        <f>O2250*J2250</f>
        <v>249.88159999999999</v>
      </c>
      <c r="Q2250" s="672"/>
      <c r="R2250" s="672"/>
      <c r="S2250" s="672"/>
    </row>
    <row r="2251" spans="1:19" ht="13.5">
      <c r="A2251" s="701" t="s">
        <v>1128</v>
      </c>
      <c r="C2251" s="194"/>
      <c r="D2251" s="723"/>
      <c r="E2251" s="189"/>
      <c r="G2251" s="195"/>
      <c r="H2251" s="189"/>
      <c r="I2251" s="189"/>
      <c r="J2251" s="196"/>
      <c r="K2251" s="197">
        <f>SUM(K2248:K2250)</f>
        <v>1.9943200000000001</v>
      </c>
      <c r="Q2251" s="672"/>
      <c r="R2251" s="672"/>
      <c r="S2251" s="672"/>
    </row>
    <row r="2252" spans="1:19" ht="13.5">
      <c r="A2252" s="701" t="s">
        <v>1128</v>
      </c>
      <c r="C2252" s="194"/>
      <c r="D2252" s="722" t="s">
        <v>662</v>
      </c>
      <c r="E2252" s="189"/>
      <c r="G2252" s="195"/>
      <c r="H2252" s="189"/>
      <c r="I2252" s="189"/>
      <c r="J2252" s="189"/>
      <c r="K2252" s="198"/>
      <c r="Q2252" s="672"/>
      <c r="R2252" s="672"/>
      <c r="S2252" s="672"/>
    </row>
    <row r="2253" spans="1:19" ht="25.5">
      <c r="A2253" s="702" t="s">
        <v>206</v>
      </c>
      <c r="B2253" t="s">
        <v>662</v>
      </c>
      <c r="C2253" s="188" t="s">
        <v>663</v>
      </c>
      <c r="D2253" s="699" t="s">
        <v>664</v>
      </c>
      <c r="E2253" s="189"/>
      <c r="G2253" s="190" t="s">
        <v>665</v>
      </c>
      <c r="H2253" s="189"/>
      <c r="I2253" s="191">
        <v>5</v>
      </c>
      <c r="J2253" s="192">
        <f>K2251</f>
        <v>1.9943200000000001</v>
      </c>
      <c r="K2253" s="193">
        <f>I2253*J2253/100</f>
        <v>9.9715999999999999E-2</v>
      </c>
      <c r="M2253" s="205">
        <v>227</v>
      </c>
      <c r="N2253" t="s">
        <v>57</v>
      </c>
      <c r="O2253" s="205">
        <f>I2253*M2253</f>
        <v>1135</v>
      </c>
      <c r="P2253" s="706">
        <f>O2253*J2253/100</f>
        <v>22.635532000000001</v>
      </c>
      <c r="Q2253" s="672"/>
      <c r="R2253" s="672"/>
      <c r="S2253" s="672"/>
    </row>
    <row r="2254" spans="1:19" ht="13.5">
      <c r="A2254" s="701" t="s">
        <v>1128</v>
      </c>
      <c r="C2254" s="188"/>
      <c r="D2254" s="724"/>
      <c r="E2254" s="189"/>
      <c r="G2254" s="190" t="s">
        <v>666</v>
      </c>
      <c r="H2254" s="191">
        <v>1</v>
      </c>
      <c r="I2254" s="191">
        <f>H2254*8/H2245</f>
        <v>0.08</v>
      </c>
      <c r="J2254" s="192"/>
      <c r="K2254" s="193">
        <f>I2254*J2254</f>
        <v>0</v>
      </c>
      <c r="Q2254" s="672"/>
      <c r="R2254" s="672"/>
      <c r="S2254" s="672"/>
    </row>
    <row r="2255" spans="1:19" ht="14.25" thickBot="1">
      <c r="A2255" s="701" t="s">
        <v>1128</v>
      </c>
      <c r="C2255" s="199"/>
      <c r="D2255" s="725"/>
      <c r="E2255" s="200"/>
      <c r="F2255" s="201"/>
      <c r="G2255" s="206"/>
      <c r="H2255" s="200"/>
      <c r="I2255" s="200"/>
      <c r="J2255" s="202"/>
      <c r="K2255" s="203">
        <f>SUM(K2253:K2254)</f>
        <v>9.9715999999999999E-2</v>
      </c>
      <c r="Q2255" s="672"/>
      <c r="R2255" s="672"/>
      <c r="S2255" s="672"/>
    </row>
    <row r="2256" spans="1:19" ht="13.5" thickBot="1">
      <c r="A2256" s="701" t="s">
        <v>1128</v>
      </c>
      <c r="Q2256" s="672"/>
      <c r="R2256" s="672"/>
      <c r="S2256" s="672"/>
    </row>
    <row r="2257" spans="1:19">
      <c r="A2257" s="701" t="s">
        <v>1128</v>
      </c>
      <c r="C2257" s="176" t="s">
        <v>645</v>
      </c>
      <c r="D2257" s="212" t="str">
        <f>+QPS!C170</f>
        <v>4.02.02.02</v>
      </c>
      <c r="E2257" s="2282" t="str">
        <f>+QPS!G170</f>
        <v>Desconexión y retiro de cable multiconductor
Tag ciruito: 1760PU15072-C01</v>
      </c>
      <c r="F2257" s="2282"/>
      <c r="G2257" s="2282"/>
      <c r="H2257" s="2282"/>
      <c r="I2257" s="2282"/>
      <c r="J2257" s="2282"/>
      <c r="K2257" s="2283"/>
      <c r="Q2257" s="672">
        <f>QPS!V170</f>
        <v>475.34617200000002</v>
      </c>
      <c r="R2257" s="672">
        <f>SUM(P2257:P2269)</f>
        <v>475.34617200000002</v>
      </c>
      <c r="S2257" s="672">
        <f>Q2257-R2257</f>
        <v>0</v>
      </c>
    </row>
    <row r="2258" spans="1:19">
      <c r="A2258" s="701" t="s">
        <v>1128</v>
      </c>
      <c r="C2258" s="181" t="s">
        <v>646</v>
      </c>
      <c r="D2258" s="720" t="s">
        <v>677</v>
      </c>
      <c r="E2258" s="207" t="s">
        <v>648</v>
      </c>
      <c r="F2258" s="208">
        <f>+F2245</f>
        <v>100</v>
      </c>
      <c r="G2258" s="207" t="s">
        <v>649</v>
      </c>
      <c r="H2258" s="209">
        <f>F2258</f>
        <v>100</v>
      </c>
      <c r="I2258" s="210"/>
      <c r="J2258" s="211" t="s">
        <v>678</v>
      </c>
      <c r="K2258" s="182">
        <f>+K2264+K2268</f>
        <v>2.094036</v>
      </c>
      <c r="Q2258" s="672"/>
      <c r="R2258" s="672"/>
      <c r="S2258" s="672"/>
    </row>
    <row r="2259" spans="1:19" ht="13.5" thickBot="1">
      <c r="A2259" s="701" t="s">
        <v>1128</v>
      </c>
      <c r="C2259" s="183" t="s">
        <v>651</v>
      </c>
      <c r="D2259" s="721" t="s">
        <v>652</v>
      </c>
      <c r="E2259" s="184"/>
      <c r="F2259" s="185"/>
      <c r="G2259" s="186" t="s">
        <v>44</v>
      </c>
      <c r="H2259" s="186" t="s">
        <v>653</v>
      </c>
      <c r="I2259" s="186" t="s">
        <v>39</v>
      </c>
      <c r="J2259" s="186" t="s">
        <v>654</v>
      </c>
      <c r="K2259" s="187" t="s">
        <v>655</v>
      </c>
      <c r="Q2259" s="672"/>
      <c r="R2259" s="672"/>
      <c r="S2259" s="672"/>
    </row>
    <row r="2260" spans="1:19" ht="13.5">
      <c r="A2260" s="701" t="s">
        <v>1128</v>
      </c>
      <c r="C2260" s="194"/>
      <c r="D2260" s="722" t="s">
        <v>656</v>
      </c>
      <c r="E2260" s="189"/>
      <c r="G2260" s="195"/>
      <c r="H2260" s="189"/>
      <c r="I2260" s="189"/>
      <c r="J2260" s="189"/>
      <c r="K2260" s="198"/>
      <c r="Q2260" s="672"/>
      <c r="R2260" s="672"/>
      <c r="S2260" s="672"/>
    </row>
    <row r="2261" spans="1:19" ht="13.5">
      <c r="A2261" s="702" t="s">
        <v>207</v>
      </c>
      <c r="B2261" t="s">
        <v>656</v>
      </c>
      <c r="C2261" s="188" t="s">
        <v>657</v>
      </c>
      <c r="D2261" s="699" t="s">
        <v>658</v>
      </c>
      <c r="E2261" s="189"/>
      <c r="G2261" s="190" t="s">
        <v>659</v>
      </c>
      <c r="H2261" s="191">
        <v>0.1</v>
      </c>
      <c r="I2261" s="191">
        <f>H2261*8/$F$2258</f>
        <v>8.0000000000000002E-3</v>
      </c>
      <c r="J2261" s="192">
        <v>10.89</v>
      </c>
      <c r="K2261" s="193">
        <f>I2261*J2261</f>
        <v>8.7120000000000003E-2</v>
      </c>
      <c r="M2261" s="205">
        <v>227</v>
      </c>
      <c r="N2261" t="s">
        <v>57</v>
      </c>
      <c r="O2261" s="205">
        <f>I2261*M2261</f>
        <v>1.8160000000000001</v>
      </c>
      <c r="P2261" s="706">
        <f>O2261*J2261</f>
        <v>19.776240000000001</v>
      </c>
      <c r="Q2261" s="672"/>
      <c r="R2261" s="672"/>
      <c r="S2261" s="672"/>
    </row>
    <row r="2262" spans="1:19" ht="13.5">
      <c r="A2262" s="702" t="s">
        <v>207</v>
      </c>
      <c r="B2262" t="s">
        <v>656</v>
      </c>
      <c r="C2262" s="188"/>
      <c r="D2262" s="699" t="s">
        <v>668</v>
      </c>
      <c r="E2262" s="189"/>
      <c r="G2262" s="190" t="s">
        <v>659</v>
      </c>
      <c r="H2262" s="191">
        <v>1</v>
      </c>
      <c r="I2262" s="191">
        <f t="shared" ref="I2262:I2263" si="150">H2262*8/$F$2258</f>
        <v>0.08</v>
      </c>
      <c r="J2262" s="192">
        <v>10.08</v>
      </c>
      <c r="K2262" s="193">
        <f>I2262*J2262</f>
        <v>0.80640000000000001</v>
      </c>
      <c r="M2262" s="205">
        <v>227</v>
      </c>
      <c r="N2262" t="s">
        <v>57</v>
      </c>
      <c r="O2262" s="205">
        <f>I2262*M2262</f>
        <v>18.16</v>
      </c>
      <c r="P2262" s="706">
        <f>O2262*J2262</f>
        <v>183.05279999999999</v>
      </c>
      <c r="Q2262" s="672"/>
      <c r="R2262" s="672"/>
      <c r="S2262" s="672"/>
    </row>
    <row r="2263" spans="1:19" ht="13.5">
      <c r="A2263" s="702" t="s">
        <v>207</v>
      </c>
      <c r="B2263" t="s">
        <v>656</v>
      </c>
      <c r="C2263" s="188" t="s">
        <v>660</v>
      </c>
      <c r="D2263" s="699" t="s">
        <v>661</v>
      </c>
      <c r="E2263" s="189"/>
      <c r="G2263" s="190" t="s">
        <v>659</v>
      </c>
      <c r="H2263" s="191">
        <v>2</v>
      </c>
      <c r="I2263" s="191">
        <f t="shared" si="150"/>
        <v>0.16</v>
      </c>
      <c r="J2263" s="192">
        <v>6.88</v>
      </c>
      <c r="K2263" s="193">
        <f>I2263*J2263</f>
        <v>1.1008</v>
      </c>
      <c r="M2263" s="205">
        <v>227</v>
      </c>
      <c r="N2263" t="s">
        <v>57</v>
      </c>
      <c r="O2263" s="205">
        <f>I2263*M2263</f>
        <v>36.32</v>
      </c>
      <c r="P2263" s="706">
        <f>O2263*J2263</f>
        <v>249.88159999999999</v>
      </c>
      <c r="Q2263" s="672"/>
      <c r="R2263" s="672"/>
      <c r="S2263" s="672"/>
    </row>
    <row r="2264" spans="1:19" ht="13.5">
      <c r="A2264" s="701" t="s">
        <v>1128</v>
      </c>
      <c r="C2264" s="194"/>
      <c r="D2264" s="723"/>
      <c r="E2264" s="189"/>
      <c r="G2264" s="195"/>
      <c r="H2264" s="189"/>
      <c r="I2264" s="189"/>
      <c r="J2264" s="196"/>
      <c r="K2264" s="197">
        <f>SUM(K2261:K2263)</f>
        <v>1.9943200000000001</v>
      </c>
      <c r="Q2264" s="672"/>
      <c r="R2264" s="672"/>
      <c r="S2264" s="672"/>
    </row>
    <row r="2265" spans="1:19" ht="13.5">
      <c r="A2265" s="701" t="s">
        <v>1128</v>
      </c>
      <c r="C2265" s="194"/>
      <c r="D2265" s="722" t="s">
        <v>662</v>
      </c>
      <c r="E2265" s="189"/>
      <c r="G2265" s="195"/>
      <c r="H2265" s="189"/>
      <c r="I2265" s="189"/>
      <c r="J2265" s="189"/>
      <c r="K2265" s="198"/>
      <c r="Q2265" s="672"/>
      <c r="R2265" s="672"/>
      <c r="S2265" s="672"/>
    </row>
    <row r="2266" spans="1:19" ht="25.5">
      <c r="A2266" s="702" t="s">
        <v>207</v>
      </c>
      <c r="B2266" t="s">
        <v>662</v>
      </c>
      <c r="C2266" s="188" t="s">
        <v>663</v>
      </c>
      <c r="D2266" s="699" t="s">
        <v>664</v>
      </c>
      <c r="E2266" s="189"/>
      <c r="G2266" s="190" t="s">
        <v>665</v>
      </c>
      <c r="H2266" s="189"/>
      <c r="I2266" s="191">
        <v>5</v>
      </c>
      <c r="J2266" s="192">
        <f>K2264</f>
        <v>1.9943200000000001</v>
      </c>
      <c r="K2266" s="193">
        <f>I2266*J2266/100</f>
        <v>9.9715999999999999E-2</v>
      </c>
      <c r="M2266" s="205">
        <v>227</v>
      </c>
      <c r="N2266" t="s">
        <v>57</v>
      </c>
      <c r="O2266" s="205">
        <f>I2266*M2266</f>
        <v>1135</v>
      </c>
      <c r="P2266" s="706">
        <f>O2266*J2266/100</f>
        <v>22.635532000000001</v>
      </c>
      <c r="Q2266" s="672"/>
      <c r="R2266" s="672"/>
      <c r="S2266" s="672"/>
    </row>
    <row r="2267" spans="1:19" ht="13.5">
      <c r="A2267" s="701" t="s">
        <v>1128</v>
      </c>
      <c r="C2267" s="188"/>
      <c r="D2267" s="724"/>
      <c r="E2267" s="189"/>
      <c r="G2267" s="190" t="s">
        <v>666</v>
      </c>
      <c r="H2267" s="191">
        <v>1</v>
      </c>
      <c r="I2267" s="191">
        <f>H2267*8/H2258</f>
        <v>0.08</v>
      </c>
      <c r="J2267" s="192"/>
      <c r="K2267" s="193">
        <f>I2267*J2267</f>
        <v>0</v>
      </c>
      <c r="Q2267" s="672"/>
      <c r="R2267" s="672"/>
      <c r="S2267" s="672"/>
    </row>
    <row r="2268" spans="1:19" ht="14.25" thickBot="1">
      <c r="A2268" s="701" t="s">
        <v>1128</v>
      </c>
      <c r="C2268" s="199"/>
      <c r="D2268" s="725"/>
      <c r="E2268" s="200"/>
      <c r="F2268" s="201"/>
      <c r="G2268" s="206"/>
      <c r="H2268" s="200"/>
      <c r="I2268" s="200"/>
      <c r="J2268" s="202"/>
      <c r="K2268" s="203">
        <f>SUM(K2266:K2267)</f>
        <v>9.9715999999999999E-2</v>
      </c>
      <c r="Q2268" s="672"/>
      <c r="R2268" s="672"/>
      <c r="S2268" s="672"/>
    </row>
    <row r="2269" spans="1:19" ht="13.5" thickBot="1">
      <c r="A2269" s="701" t="s">
        <v>1128</v>
      </c>
      <c r="Q2269" s="672"/>
      <c r="R2269" s="672"/>
      <c r="S2269" s="672"/>
    </row>
    <row r="2270" spans="1:19">
      <c r="A2270" s="701" t="s">
        <v>1128</v>
      </c>
      <c r="C2270" s="176" t="s">
        <v>645</v>
      </c>
      <c r="D2270" s="212" t="str">
        <f>+QPS!C171</f>
        <v>4.02.02.03</v>
      </c>
      <c r="E2270" s="2282" t="str">
        <f>+QPS!G171</f>
        <v>Desconexión y retiro de cable multiconductor
Tag ciruito: 1760PU15073-C01</v>
      </c>
      <c r="F2270" s="2282"/>
      <c r="G2270" s="2282"/>
      <c r="H2270" s="2282"/>
      <c r="I2270" s="2282"/>
      <c r="J2270" s="2282"/>
      <c r="K2270" s="2283"/>
      <c r="Q2270" s="672">
        <f>QPS!V171</f>
        <v>475.34617200000002</v>
      </c>
      <c r="R2270" s="672">
        <f>SUM(P2270:P2282)</f>
        <v>475.34617200000002</v>
      </c>
      <c r="S2270" s="672">
        <f>Q2270-R2270</f>
        <v>0</v>
      </c>
    </row>
    <row r="2271" spans="1:19">
      <c r="A2271" s="701" t="s">
        <v>1128</v>
      </c>
      <c r="C2271" s="181" t="s">
        <v>646</v>
      </c>
      <c r="D2271" s="720" t="s">
        <v>677</v>
      </c>
      <c r="E2271" s="207" t="s">
        <v>648</v>
      </c>
      <c r="F2271" s="208">
        <f>+F2258</f>
        <v>100</v>
      </c>
      <c r="G2271" s="207" t="s">
        <v>649</v>
      </c>
      <c r="H2271" s="209">
        <f>F2271</f>
        <v>100</v>
      </c>
      <c r="I2271" s="210"/>
      <c r="J2271" s="211" t="s">
        <v>678</v>
      </c>
      <c r="K2271" s="182">
        <f>+K2277+K2281</f>
        <v>2.094036</v>
      </c>
      <c r="Q2271" s="672"/>
      <c r="R2271" s="672"/>
      <c r="S2271" s="672"/>
    </row>
    <row r="2272" spans="1:19" ht="13.5" thickBot="1">
      <c r="A2272" s="701" t="s">
        <v>1128</v>
      </c>
      <c r="C2272" s="183" t="s">
        <v>651</v>
      </c>
      <c r="D2272" s="721" t="s">
        <v>652</v>
      </c>
      <c r="E2272" s="184"/>
      <c r="F2272" s="185"/>
      <c r="G2272" s="186" t="s">
        <v>44</v>
      </c>
      <c r="H2272" s="186" t="s">
        <v>653</v>
      </c>
      <c r="I2272" s="186" t="s">
        <v>39</v>
      </c>
      <c r="J2272" s="186" t="s">
        <v>654</v>
      </c>
      <c r="K2272" s="187" t="s">
        <v>655</v>
      </c>
      <c r="Q2272" s="672"/>
      <c r="R2272" s="672"/>
      <c r="S2272" s="672"/>
    </row>
    <row r="2273" spans="1:19" ht="13.5">
      <c r="A2273" s="701" t="s">
        <v>1128</v>
      </c>
      <c r="C2273" s="194"/>
      <c r="D2273" s="722" t="s">
        <v>656</v>
      </c>
      <c r="E2273" s="189"/>
      <c r="G2273" s="195"/>
      <c r="H2273" s="189"/>
      <c r="I2273" s="189"/>
      <c r="J2273" s="189"/>
      <c r="K2273" s="198"/>
      <c r="Q2273" s="672"/>
      <c r="R2273" s="672"/>
      <c r="S2273" s="672"/>
    </row>
    <row r="2274" spans="1:19" ht="13.5">
      <c r="A2274" s="702" t="s">
        <v>208</v>
      </c>
      <c r="B2274" t="s">
        <v>656</v>
      </c>
      <c r="C2274" s="188" t="s">
        <v>657</v>
      </c>
      <c r="D2274" s="699" t="s">
        <v>658</v>
      </c>
      <c r="E2274" s="189"/>
      <c r="G2274" s="190" t="s">
        <v>659</v>
      </c>
      <c r="H2274" s="191">
        <v>0.1</v>
      </c>
      <c r="I2274" s="191">
        <f>H2274*8/$F$2271</f>
        <v>8.0000000000000002E-3</v>
      </c>
      <c r="J2274" s="192">
        <v>10.89</v>
      </c>
      <c r="K2274" s="193">
        <f>I2274*J2274</f>
        <v>8.7120000000000003E-2</v>
      </c>
      <c r="M2274" s="205">
        <v>227</v>
      </c>
      <c r="N2274" t="s">
        <v>57</v>
      </c>
      <c r="O2274" s="205">
        <f>I2274*M2274</f>
        <v>1.8160000000000001</v>
      </c>
      <c r="P2274" s="706">
        <f>O2274*J2274</f>
        <v>19.776240000000001</v>
      </c>
      <c r="Q2274" s="672"/>
      <c r="R2274" s="672"/>
      <c r="S2274" s="672"/>
    </row>
    <row r="2275" spans="1:19" ht="13.5">
      <c r="A2275" s="702" t="s">
        <v>208</v>
      </c>
      <c r="B2275" t="s">
        <v>656</v>
      </c>
      <c r="C2275" s="188"/>
      <c r="D2275" s="699" t="s">
        <v>668</v>
      </c>
      <c r="E2275" s="189"/>
      <c r="G2275" s="190" t="s">
        <v>659</v>
      </c>
      <c r="H2275" s="191">
        <v>1</v>
      </c>
      <c r="I2275" s="191">
        <f t="shared" ref="I2275:I2276" si="151">H2275*8/$F$2271</f>
        <v>0.08</v>
      </c>
      <c r="J2275" s="192">
        <v>10.08</v>
      </c>
      <c r="K2275" s="193">
        <f>I2275*J2275</f>
        <v>0.80640000000000001</v>
      </c>
      <c r="M2275" s="205">
        <v>227</v>
      </c>
      <c r="N2275" t="s">
        <v>57</v>
      </c>
      <c r="O2275" s="205">
        <f>I2275*M2275</f>
        <v>18.16</v>
      </c>
      <c r="P2275" s="706">
        <f>O2275*J2275</f>
        <v>183.05279999999999</v>
      </c>
      <c r="Q2275" s="672"/>
      <c r="R2275" s="672"/>
      <c r="S2275" s="672"/>
    </row>
    <row r="2276" spans="1:19" ht="13.5">
      <c r="A2276" s="702" t="s">
        <v>208</v>
      </c>
      <c r="B2276" t="s">
        <v>656</v>
      </c>
      <c r="C2276" s="188" t="s">
        <v>660</v>
      </c>
      <c r="D2276" s="699" t="s">
        <v>661</v>
      </c>
      <c r="E2276" s="189"/>
      <c r="G2276" s="190" t="s">
        <v>659</v>
      </c>
      <c r="H2276" s="191">
        <v>2</v>
      </c>
      <c r="I2276" s="191">
        <f t="shared" si="151"/>
        <v>0.16</v>
      </c>
      <c r="J2276" s="192">
        <v>6.88</v>
      </c>
      <c r="K2276" s="193">
        <f>I2276*J2276</f>
        <v>1.1008</v>
      </c>
      <c r="M2276" s="205">
        <v>227</v>
      </c>
      <c r="N2276" t="s">
        <v>57</v>
      </c>
      <c r="O2276" s="205">
        <f>I2276*M2276</f>
        <v>36.32</v>
      </c>
      <c r="P2276" s="706">
        <f>O2276*J2276</f>
        <v>249.88159999999999</v>
      </c>
      <c r="Q2276" s="672"/>
      <c r="R2276" s="672"/>
      <c r="S2276" s="672"/>
    </row>
    <row r="2277" spans="1:19" ht="13.5">
      <c r="A2277" s="701" t="s">
        <v>1128</v>
      </c>
      <c r="C2277" s="194"/>
      <c r="D2277" s="723"/>
      <c r="E2277" s="189"/>
      <c r="G2277" s="195"/>
      <c r="H2277" s="189"/>
      <c r="I2277" s="189"/>
      <c r="J2277" s="196"/>
      <c r="K2277" s="197">
        <f>SUM(K2274:K2276)</f>
        <v>1.9943200000000001</v>
      </c>
      <c r="Q2277" s="672"/>
      <c r="R2277" s="672"/>
      <c r="S2277" s="672"/>
    </row>
    <row r="2278" spans="1:19" ht="13.5">
      <c r="A2278" s="701" t="s">
        <v>1128</v>
      </c>
      <c r="C2278" s="194"/>
      <c r="D2278" s="722" t="s">
        <v>662</v>
      </c>
      <c r="E2278" s="189"/>
      <c r="G2278" s="195"/>
      <c r="H2278" s="189"/>
      <c r="I2278" s="189"/>
      <c r="J2278" s="189"/>
      <c r="K2278" s="198"/>
      <c r="Q2278" s="672"/>
      <c r="R2278" s="672"/>
      <c r="S2278" s="672"/>
    </row>
    <row r="2279" spans="1:19" ht="25.5">
      <c r="A2279" s="702" t="s">
        <v>208</v>
      </c>
      <c r="B2279" t="s">
        <v>662</v>
      </c>
      <c r="C2279" s="188" t="s">
        <v>663</v>
      </c>
      <c r="D2279" s="699" t="s">
        <v>664</v>
      </c>
      <c r="E2279" s="189"/>
      <c r="G2279" s="190" t="s">
        <v>665</v>
      </c>
      <c r="H2279" s="189"/>
      <c r="I2279" s="191">
        <v>5</v>
      </c>
      <c r="J2279" s="192">
        <f>K2277</f>
        <v>1.9943200000000001</v>
      </c>
      <c r="K2279" s="193">
        <f>I2279*J2279/100</f>
        <v>9.9715999999999999E-2</v>
      </c>
      <c r="M2279" s="205">
        <v>227</v>
      </c>
      <c r="N2279" t="s">
        <v>57</v>
      </c>
      <c r="O2279" s="205">
        <f>I2279*M2279</f>
        <v>1135</v>
      </c>
      <c r="P2279" s="706">
        <f>O2279*J2279/100</f>
        <v>22.635532000000001</v>
      </c>
      <c r="Q2279" s="672"/>
      <c r="R2279" s="672"/>
      <c r="S2279" s="672"/>
    </row>
    <row r="2280" spans="1:19" ht="13.5">
      <c r="A2280" s="701" t="s">
        <v>1128</v>
      </c>
      <c r="C2280" s="188"/>
      <c r="D2280" s="724"/>
      <c r="E2280" s="189"/>
      <c r="G2280" s="190" t="s">
        <v>666</v>
      </c>
      <c r="H2280" s="191">
        <v>1</v>
      </c>
      <c r="I2280" s="191">
        <f>H2280*8/H2271</f>
        <v>0.08</v>
      </c>
      <c r="J2280" s="192"/>
      <c r="K2280" s="193">
        <f>I2280*J2280</f>
        <v>0</v>
      </c>
      <c r="Q2280" s="672"/>
      <c r="R2280" s="672"/>
      <c r="S2280" s="672"/>
    </row>
    <row r="2281" spans="1:19" ht="14.25" thickBot="1">
      <c r="A2281" s="701" t="s">
        <v>1128</v>
      </c>
      <c r="C2281" s="199"/>
      <c r="D2281" s="725"/>
      <c r="E2281" s="200"/>
      <c r="F2281" s="201"/>
      <c r="G2281" s="206"/>
      <c r="H2281" s="200"/>
      <c r="I2281" s="200"/>
      <c r="J2281" s="202"/>
      <c r="K2281" s="203">
        <f>SUM(K2279:K2280)</f>
        <v>9.9715999999999999E-2</v>
      </c>
      <c r="Q2281" s="672"/>
      <c r="R2281" s="672"/>
      <c r="S2281" s="672"/>
    </row>
    <row r="2282" spans="1:19" ht="13.5" thickBot="1">
      <c r="A2282" s="701" t="s">
        <v>1128</v>
      </c>
      <c r="Q2282" s="672"/>
      <c r="R2282" s="672"/>
      <c r="S2282" s="672"/>
    </row>
    <row r="2283" spans="1:19">
      <c r="A2283" s="701" t="s">
        <v>1128</v>
      </c>
      <c r="C2283" s="176" t="s">
        <v>645</v>
      </c>
      <c r="D2283" s="212" t="str">
        <f>+QPS!C172</f>
        <v>4.02.02.04</v>
      </c>
      <c r="E2283" s="2282" t="str">
        <f>+QPS!G172</f>
        <v>Desconexión y retiro de cable multiconductor
Tag ciruito: 1760PU15074-C01</v>
      </c>
      <c r="F2283" s="2282"/>
      <c r="G2283" s="2282"/>
      <c r="H2283" s="2282"/>
      <c r="I2283" s="2282"/>
      <c r="J2283" s="2282"/>
      <c r="K2283" s="2283"/>
      <c r="Q2283" s="672">
        <f>QPS!V172</f>
        <v>475.34617200000002</v>
      </c>
      <c r="R2283" s="672">
        <f>SUM(P2283:P2295)</f>
        <v>475.34617200000002</v>
      </c>
      <c r="S2283" s="672">
        <f>Q2283-R2283</f>
        <v>0</v>
      </c>
    </row>
    <row r="2284" spans="1:19">
      <c r="A2284" s="701" t="s">
        <v>1128</v>
      </c>
      <c r="C2284" s="181" t="s">
        <v>646</v>
      </c>
      <c r="D2284" s="720" t="s">
        <v>677</v>
      </c>
      <c r="E2284" s="207" t="s">
        <v>648</v>
      </c>
      <c r="F2284" s="208">
        <f>+F2271</f>
        <v>100</v>
      </c>
      <c r="G2284" s="207" t="s">
        <v>649</v>
      </c>
      <c r="H2284" s="209">
        <f>F2284</f>
        <v>100</v>
      </c>
      <c r="I2284" s="210"/>
      <c r="J2284" s="211" t="s">
        <v>678</v>
      </c>
      <c r="K2284" s="182">
        <f>+K2290+K2294</f>
        <v>2.094036</v>
      </c>
      <c r="Q2284" s="672"/>
      <c r="R2284" s="672"/>
      <c r="S2284" s="672"/>
    </row>
    <row r="2285" spans="1:19" ht="13.5" thickBot="1">
      <c r="A2285" s="701" t="s">
        <v>1128</v>
      </c>
      <c r="C2285" s="183" t="s">
        <v>651</v>
      </c>
      <c r="D2285" s="721" t="s">
        <v>652</v>
      </c>
      <c r="E2285" s="184"/>
      <c r="F2285" s="185"/>
      <c r="G2285" s="186" t="s">
        <v>44</v>
      </c>
      <c r="H2285" s="186" t="s">
        <v>653</v>
      </c>
      <c r="I2285" s="186" t="s">
        <v>39</v>
      </c>
      <c r="J2285" s="186" t="s">
        <v>654</v>
      </c>
      <c r="K2285" s="187" t="s">
        <v>655</v>
      </c>
      <c r="Q2285" s="672"/>
      <c r="R2285" s="672"/>
      <c r="S2285" s="672"/>
    </row>
    <row r="2286" spans="1:19" ht="13.5">
      <c r="A2286" s="701" t="s">
        <v>1128</v>
      </c>
      <c r="C2286" s="194"/>
      <c r="D2286" s="722" t="s">
        <v>656</v>
      </c>
      <c r="E2286" s="189"/>
      <c r="G2286" s="195"/>
      <c r="H2286" s="189"/>
      <c r="I2286" s="189"/>
      <c r="J2286" s="189"/>
      <c r="K2286" s="198"/>
      <c r="Q2286" s="672"/>
      <c r="R2286" s="672"/>
      <c r="S2286" s="672"/>
    </row>
    <row r="2287" spans="1:19" ht="13.5">
      <c r="A2287" s="702" t="s">
        <v>209</v>
      </c>
      <c r="B2287" t="s">
        <v>656</v>
      </c>
      <c r="C2287" s="188" t="s">
        <v>657</v>
      </c>
      <c r="D2287" s="699" t="s">
        <v>658</v>
      </c>
      <c r="E2287" s="189"/>
      <c r="G2287" s="190" t="s">
        <v>659</v>
      </c>
      <c r="H2287" s="191">
        <v>0.1</v>
      </c>
      <c r="I2287" s="191">
        <f>H2287*8/$F$2284</f>
        <v>8.0000000000000002E-3</v>
      </c>
      <c r="J2287" s="192">
        <v>10.89</v>
      </c>
      <c r="K2287" s="193">
        <f>I2287*J2287</f>
        <v>8.7120000000000003E-2</v>
      </c>
      <c r="M2287" s="205">
        <v>227</v>
      </c>
      <c r="N2287" t="s">
        <v>57</v>
      </c>
      <c r="O2287" s="205">
        <f>I2287*M2287</f>
        <v>1.8160000000000001</v>
      </c>
      <c r="P2287" s="706">
        <f>O2287*J2287</f>
        <v>19.776240000000001</v>
      </c>
      <c r="Q2287" s="672"/>
      <c r="R2287" s="672"/>
      <c r="S2287" s="672"/>
    </row>
    <row r="2288" spans="1:19" ht="13.5">
      <c r="A2288" s="702" t="s">
        <v>209</v>
      </c>
      <c r="B2288" t="s">
        <v>656</v>
      </c>
      <c r="C2288" s="188"/>
      <c r="D2288" s="699" t="s">
        <v>668</v>
      </c>
      <c r="E2288" s="189"/>
      <c r="G2288" s="190" t="s">
        <v>659</v>
      </c>
      <c r="H2288" s="191">
        <v>1</v>
      </c>
      <c r="I2288" s="191">
        <f t="shared" ref="I2288:I2289" si="152">H2288*8/$F$2284</f>
        <v>0.08</v>
      </c>
      <c r="J2288" s="192">
        <v>10.08</v>
      </c>
      <c r="K2288" s="193">
        <f>I2288*J2288</f>
        <v>0.80640000000000001</v>
      </c>
      <c r="M2288" s="205">
        <v>227</v>
      </c>
      <c r="N2288" t="s">
        <v>57</v>
      </c>
      <c r="O2288" s="205">
        <f>I2288*M2288</f>
        <v>18.16</v>
      </c>
      <c r="P2288" s="706">
        <f>O2288*J2288</f>
        <v>183.05279999999999</v>
      </c>
      <c r="Q2288" s="672"/>
      <c r="R2288" s="672"/>
      <c r="S2288" s="672"/>
    </row>
    <row r="2289" spans="1:19" ht="13.5">
      <c r="A2289" s="702" t="s">
        <v>209</v>
      </c>
      <c r="B2289" t="s">
        <v>656</v>
      </c>
      <c r="C2289" s="188" t="s">
        <v>660</v>
      </c>
      <c r="D2289" s="699" t="s">
        <v>661</v>
      </c>
      <c r="E2289" s="189"/>
      <c r="G2289" s="190" t="s">
        <v>659</v>
      </c>
      <c r="H2289" s="191">
        <v>2</v>
      </c>
      <c r="I2289" s="191">
        <f t="shared" si="152"/>
        <v>0.16</v>
      </c>
      <c r="J2289" s="192">
        <v>6.88</v>
      </c>
      <c r="K2289" s="193">
        <f>I2289*J2289</f>
        <v>1.1008</v>
      </c>
      <c r="M2289" s="205">
        <v>227</v>
      </c>
      <c r="N2289" t="s">
        <v>57</v>
      </c>
      <c r="O2289" s="205">
        <f>I2289*M2289</f>
        <v>36.32</v>
      </c>
      <c r="P2289" s="706">
        <f>O2289*J2289</f>
        <v>249.88159999999999</v>
      </c>
      <c r="Q2289" s="672"/>
      <c r="R2289" s="672"/>
      <c r="S2289" s="672"/>
    </row>
    <row r="2290" spans="1:19" ht="13.5">
      <c r="A2290" s="701" t="s">
        <v>1128</v>
      </c>
      <c r="C2290" s="194"/>
      <c r="D2290" s="723"/>
      <c r="E2290" s="189"/>
      <c r="G2290" s="195"/>
      <c r="H2290" s="189"/>
      <c r="I2290" s="189"/>
      <c r="J2290" s="196"/>
      <c r="K2290" s="197">
        <f>SUM(K2287:K2289)</f>
        <v>1.9943200000000001</v>
      </c>
      <c r="Q2290" s="672"/>
      <c r="R2290" s="672"/>
      <c r="S2290" s="672"/>
    </row>
    <row r="2291" spans="1:19" ht="13.5">
      <c r="A2291" s="701" t="s">
        <v>1128</v>
      </c>
      <c r="C2291" s="194"/>
      <c r="D2291" s="722" t="s">
        <v>662</v>
      </c>
      <c r="E2291" s="189"/>
      <c r="G2291" s="195"/>
      <c r="H2291" s="189"/>
      <c r="I2291" s="189"/>
      <c r="J2291" s="189"/>
      <c r="K2291" s="198"/>
      <c r="Q2291" s="672"/>
      <c r="R2291" s="672"/>
      <c r="S2291" s="672"/>
    </row>
    <row r="2292" spans="1:19" ht="25.5">
      <c r="A2292" s="702" t="s">
        <v>209</v>
      </c>
      <c r="B2292" t="s">
        <v>662</v>
      </c>
      <c r="C2292" s="188" t="s">
        <v>663</v>
      </c>
      <c r="D2292" s="699" t="s">
        <v>664</v>
      </c>
      <c r="E2292" s="189"/>
      <c r="G2292" s="190" t="s">
        <v>665</v>
      </c>
      <c r="H2292" s="189"/>
      <c r="I2292" s="191">
        <v>5</v>
      </c>
      <c r="J2292" s="192">
        <f>K2290</f>
        <v>1.9943200000000001</v>
      </c>
      <c r="K2292" s="193">
        <f>I2292*J2292/100</f>
        <v>9.9715999999999999E-2</v>
      </c>
      <c r="M2292" s="205">
        <v>227</v>
      </c>
      <c r="N2292" t="s">
        <v>57</v>
      </c>
      <c r="O2292" s="205">
        <f>I2292*M2292</f>
        <v>1135</v>
      </c>
      <c r="P2292" s="706">
        <f>O2292*J2292/100</f>
        <v>22.635532000000001</v>
      </c>
      <c r="Q2292" s="672"/>
      <c r="R2292" s="672"/>
      <c r="S2292" s="672"/>
    </row>
    <row r="2293" spans="1:19" ht="13.5">
      <c r="A2293" s="701" t="s">
        <v>1128</v>
      </c>
      <c r="C2293" s="188"/>
      <c r="D2293" s="724"/>
      <c r="E2293" s="189"/>
      <c r="G2293" s="190" t="s">
        <v>666</v>
      </c>
      <c r="H2293" s="191">
        <v>1</v>
      </c>
      <c r="I2293" s="191">
        <f>H2293*8/H2284</f>
        <v>0.08</v>
      </c>
      <c r="J2293" s="192"/>
      <c r="K2293" s="193">
        <f>I2293*J2293</f>
        <v>0</v>
      </c>
      <c r="Q2293" s="672"/>
      <c r="R2293" s="672"/>
      <c r="S2293" s="672"/>
    </row>
    <row r="2294" spans="1:19" ht="14.25" thickBot="1">
      <c r="A2294" s="701" t="s">
        <v>1128</v>
      </c>
      <c r="C2294" s="199"/>
      <c r="D2294" s="725"/>
      <c r="E2294" s="200"/>
      <c r="F2294" s="201"/>
      <c r="G2294" s="206"/>
      <c r="H2294" s="200"/>
      <c r="I2294" s="200"/>
      <c r="J2294" s="202"/>
      <c r="K2294" s="203">
        <f>SUM(K2292:K2293)</f>
        <v>9.9715999999999999E-2</v>
      </c>
      <c r="Q2294" s="672"/>
      <c r="R2294" s="672"/>
      <c r="S2294" s="672"/>
    </row>
    <row r="2295" spans="1:19" ht="13.5" thickBot="1">
      <c r="A2295" s="701" t="s">
        <v>1128</v>
      </c>
      <c r="Q2295" s="672"/>
      <c r="R2295" s="672"/>
      <c r="S2295" s="672"/>
    </row>
    <row r="2296" spans="1:19">
      <c r="A2296" s="701" t="s">
        <v>1128</v>
      </c>
      <c r="C2296" s="176" t="s">
        <v>645</v>
      </c>
      <c r="D2296" s="212" t="str">
        <f>+QPS!C173</f>
        <v>4.02.02.01</v>
      </c>
      <c r="E2296" s="2282" t="str">
        <f>+QPS!G173</f>
        <v>Desconexión y retiro de cable multiconductor
Tag ciruito: 1760PU15078-C01</v>
      </c>
      <c r="F2296" s="2282"/>
      <c r="G2296" s="2282"/>
      <c r="H2296" s="2282"/>
      <c r="I2296" s="2282"/>
      <c r="J2296" s="2282"/>
      <c r="K2296" s="2283"/>
      <c r="Q2296" s="672">
        <f>QPS!V173</f>
        <v>475.34617200000002</v>
      </c>
      <c r="R2296" s="672">
        <f>SUM(P2296:P2308)</f>
        <v>475.34617200000002</v>
      </c>
      <c r="S2296" s="672">
        <f>Q2296-R2296</f>
        <v>0</v>
      </c>
    </row>
    <row r="2297" spans="1:19">
      <c r="A2297" s="701" t="s">
        <v>1128</v>
      </c>
      <c r="C2297" s="181" t="s">
        <v>646</v>
      </c>
      <c r="D2297" s="720" t="s">
        <v>677</v>
      </c>
      <c r="E2297" s="207" t="s">
        <v>648</v>
      </c>
      <c r="F2297" s="208">
        <f>+F2284</f>
        <v>100</v>
      </c>
      <c r="G2297" s="207" t="s">
        <v>649</v>
      </c>
      <c r="H2297" s="209">
        <f>F2297</f>
        <v>100</v>
      </c>
      <c r="I2297" s="210"/>
      <c r="J2297" s="211" t="s">
        <v>678</v>
      </c>
      <c r="K2297" s="182">
        <f>+K2303+K2307</f>
        <v>2.094036</v>
      </c>
      <c r="Q2297" s="672"/>
      <c r="R2297" s="672"/>
      <c r="S2297" s="672"/>
    </row>
    <row r="2298" spans="1:19" ht="13.5" thickBot="1">
      <c r="A2298" s="701" t="s">
        <v>1128</v>
      </c>
      <c r="C2298" s="183" t="s">
        <v>651</v>
      </c>
      <c r="D2298" s="721" t="s">
        <v>652</v>
      </c>
      <c r="E2298" s="184"/>
      <c r="F2298" s="185"/>
      <c r="G2298" s="186" t="s">
        <v>44</v>
      </c>
      <c r="H2298" s="186" t="s">
        <v>653</v>
      </c>
      <c r="I2298" s="186" t="s">
        <v>39</v>
      </c>
      <c r="J2298" s="186" t="s">
        <v>654</v>
      </c>
      <c r="K2298" s="187" t="s">
        <v>655</v>
      </c>
      <c r="Q2298" s="672"/>
      <c r="R2298" s="672"/>
      <c r="S2298" s="672"/>
    </row>
    <row r="2299" spans="1:19" ht="13.5">
      <c r="A2299" s="701" t="s">
        <v>1128</v>
      </c>
      <c r="C2299" s="194"/>
      <c r="D2299" s="722" t="s">
        <v>656</v>
      </c>
      <c r="E2299" s="189"/>
      <c r="G2299" s="195"/>
      <c r="H2299" s="189"/>
      <c r="I2299" s="189"/>
      <c r="J2299" s="189"/>
      <c r="K2299" s="198"/>
      <c r="Q2299" s="672"/>
      <c r="R2299" s="672"/>
      <c r="S2299" s="672"/>
    </row>
    <row r="2300" spans="1:19" ht="13.5">
      <c r="A2300" s="702" t="s">
        <v>206</v>
      </c>
      <c r="B2300" t="s">
        <v>656</v>
      </c>
      <c r="C2300" s="188" t="s">
        <v>657</v>
      </c>
      <c r="D2300" s="699" t="s">
        <v>658</v>
      </c>
      <c r="E2300" s="189"/>
      <c r="G2300" s="190" t="s">
        <v>659</v>
      </c>
      <c r="H2300" s="191">
        <v>0.1</v>
      </c>
      <c r="I2300" s="191">
        <f>H2300*8/$F$2297</f>
        <v>8.0000000000000002E-3</v>
      </c>
      <c r="J2300" s="192">
        <v>10.89</v>
      </c>
      <c r="K2300" s="193">
        <f>I2300*J2300</f>
        <v>8.7120000000000003E-2</v>
      </c>
      <c r="M2300" s="205">
        <v>227</v>
      </c>
      <c r="N2300" t="s">
        <v>57</v>
      </c>
      <c r="O2300" s="205">
        <f>I2300*M2300</f>
        <v>1.8160000000000001</v>
      </c>
      <c r="P2300" s="706">
        <f>O2300*J2300</f>
        <v>19.776240000000001</v>
      </c>
      <c r="Q2300" s="672"/>
      <c r="R2300" s="672"/>
      <c r="S2300" s="672"/>
    </row>
    <row r="2301" spans="1:19" ht="13.5">
      <c r="A2301" s="702" t="s">
        <v>206</v>
      </c>
      <c r="B2301" t="s">
        <v>656</v>
      </c>
      <c r="C2301" s="188"/>
      <c r="D2301" s="699" t="s">
        <v>668</v>
      </c>
      <c r="E2301" s="189"/>
      <c r="G2301" s="190" t="s">
        <v>659</v>
      </c>
      <c r="H2301" s="191">
        <v>1</v>
      </c>
      <c r="I2301" s="191">
        <f t="shared" ref="I2301:I2302" si="153">H2301*8/$F$2297</f>
        <v>0.08</v>
      </c>
      <c r="J2301" s="192">
        <v>10.08</v>
      </c>
      <c r="K2301" s="193">
        <f>I2301*J2301</f>
        <v>0.80640000000000001</v>
      </c>
      <c r="M2301" s="205">
        <v>227</v>
      </c>
      <c r="N2301" t="s">
        <v>57</v>
      </c>
      <c r="O2301" s="205">
        <f>I2301*M2301</f>
        <v>18.16</v>
      </c>
      <c r="P2301" s="706">
        <f>O2301*J2301</f>
        <v>183.05279999999999</v>
      </c>
      <c r="Q2301" s="672"/>
      <c r="R2301" s="672"/>
      <c r="S2301" s="672"/>
    </row>
    <row r="2302" spans="1:19" ht="13.5">
      <c r="A2302" s="702" t="s">
        <v>206</v>
      </c>
      <c r="B2302" t="s">
        <v>656</v>
      </c>
      <c r="C2302" s="188" t="s">
        <v>660</v>
      </c>
      <c r="D2302" s="699" t="s">
        <v>661</v>
      </c>
      <c r="E2302" s="189"/>
      <c r="G2302" s="190" t="s">
        <v>659</v>
      </c>
      <c r="H2302" s="191">
        <v>2</v>
      </c>
      <c r="I2302" s="191">
        <f t="shared" si="153"/>
        <v>0.16</v>
      </c>
      <c r="J2302" s="192">
        <v>6.88</v>
      </c>
      <c r="K2302" s="193">
        <f>I2302*J2302</f>
        <v>1.1008</v>
      </c>
      <c r="M2302" s="205">
        <v>227</v>
      </c>
      <c r="N2302" t="s">
        <v>57</v>
      </c>
      <c r="O2302" s="205">
        <f>I2302*M2302</f>
        <v>36.32</v>
      </c>
      <c r="P2302" s="706">
        <f>O2302*J2302</f>
        <v>249.88159999999999</v>
      </c>
      <c r="Q2302" s="672"/>
      <c r="R2302" s="672"/>
      <c r="S2302" s="672"/>
    </row>
    <row r="2303" spans="1:19" ht="13.5">
      <c r="A2303" s="701" t="s">
        <v>1128</v>
      </c>
      <c r="C2303" s="194"/>
      <c r="D2303" s="723"/>
      <c r="E2303" s="189"/>
      <c r="G2303" s="195"/>
      <c r="H2303" s="189"/>
      <c r="I2303" s="189"/>
      <c r="J2303" s="196"/>
      <c r="K2303" s="197">
        <f>SUM(K2300:K2302)</f>
        <v>1.9943200000000001</v>
      </c>
      <c r="Q2303" s="672"/>
      <c r="R2303" s="672"/>
      <c r="S2303" s="672"/>
    </row>
    <row r="2304" spans="1:19" ht="13.5">
      <c r="A2304" s="701" t="s">
        <v>1128</v>
      </c>
      <c r="C2304" s="194"/>
      <c r="D2304" s="722" t="s">
        <v>662</v>
      </c>
      <c r="E2304" s="189"/>
      <c r="G2304" s="195"/>
      <c r="H2304" s="189"/>
      <c r="I2304" s="189"/>
      <c r="J2304" s="189"/>
      <c r="K2304" s="198"/>
      <c r="Q2304" s="672"/>
      <c r="R2304" s="672"/>
      <c r="S2304" s="672"/>
    </row>
    <row r="2305" spans="1:19" ht="25.5">
      <c r="A2305" s="702" t="s">
        <v>206</v>
      </c>
      <c r="B2305" t="s">
        <v>662</v>
      </c>
      <c r="C2305" s="188" t="s">
        <v>663</v>
      </c>
      <c r="D2305" s="699" t="s">
        <v>664</v>
      </c>
      <c r="E2305" s="189"/>
      <c r="G2305" s="190" t="s">
        <v>665</v>
      </c>
      <c r="H2305" s="189"/>
      <c r="I2305" s="191">
        <v>5</v>
      </c>
      <c r="J2305" s="192">
        <f>K2303</f>
        <v>1.9943200000000001</v>
      </c>
      <c r="K2305" s="193">
        <f>I2305*J2305/100</f>
        <v>9.9715999999999999E-2</v>
      </c>
      <c r="M2305" s="205">
        <v>227</v>
      </c>
      <c r="N2305" t="s">
        <v>57</v>
      </c>
      <c r="O2305" s="205">
        <f>I2305*M2305</f>
        <v>1135</v>
      </c>
      <c r="P2305" s="706">
        <f>O2305*J2305/100</f>
        <v>22.635532000000001</v>
      </c>
      <c r="Q2305" s="672"/>
      <c r="R2305" s="672"/>
      <c r="S2305" s="672"/>
    </row>
    <row r="2306" spans="1:19" ht="13.5">
      <c r="A2306" s="701" t="s">
        <v>1128</v>
      </c>
      <c r="C2306" s="188"/>
      <c r="D2306" s="724"/>
      <c r="E2306" s="189"/>
      <c r="G2306" s="190" t="s">
        <v>666</v>
      </c>
      <c r="H2306" s="191">
        <v>1</v>
      </c>
      <c r="I2306" s="191">
        <f>H2306*8/H2297</f>
        <v>0.08</v>
      </c>
      <c r="J2306" s="192"/>
      <c r="K2306" s="193">
        <f>I2306*J2306</f>
        <v>0</v>
      </c>
      <c r="Q2306" s="672"/>
      <c r="R2306" s="672"/>
      <c r="S2306" s="672"/>
    </row>
    <row r="2307" spans="1:19" ht="14.25" thickBot="1">
      <c r="A2307" s="701" t="s">
        <v>1128</v>
      </c>
      <c r="C2307" s="199"/>
      <c r="D2307" s="725"/>
      <c r="E2307" s="200"/>
      <c r="F2307" s="201"/>
      <c r="G2307" s="206"/>
      <c r="H2307" s="200"/>
      <c r="I2307" s="200"/>
      <c r="J2307" s="202"/>
      <c r="K2307" s="203">
        <f>SUM(K2305:K2306)</f>
        <v>9.9715999999999999E-2</v>
      </c>
      <c r="Q2307" s="672"/>
      <c r="R2307" s="672"/>
      <c r="S2307" s="672"/>
    </row>
    <row r="2308" spans="1:19" ht="13.5" thickBot="1">
      <c r="A2308" s="701" t="s">
        <v>1128</v>
      </c>
      <c r="Q2308" s="672"/>
      <c r="R2308" s="672"/>
      <c r="S2308" s="672"/>
    </row>
    <row r="2309" spans="1:19">
      <c r="A2309" s="701" t="s">
        <v>1128</v>
      </c>
      <c r="C2309" s="176" t="s">
        <v>645</v>
      </c>
      <c r="D2309" s="212" t="str">
        <f>+QPS!C174</f>
        <v>4.02.02.02</v>
      </c>
      <c r="E2309" s="2282" t="str">
        <f>+QPS!G174</f>
        <v>Desconexión y retiro de cable multiconductor
Tag ciruito: 1760PU15079-C01</v>
      </c>
      <c r="F2309" s="2282"/>
      <c r="G2309" s="2282"/>
      <c r="H2309" s="2282"/>
      <c r="I2309" s="2282"/>
      <c r="J2309" s="2282"/>
      <c r="K2309" s="2283"/>
      <c r="Q2309" s="672">
        <f>QPS!V174</f>
        <v>475.19958948000004</v>
      </c>
      <c r="R2309" s="672">
        <f>SUM(P2309:P2321)</f>
        <v>475.1995894800001</v>
      </c>
      <c r="S2309" s="672">
        <f>Q2309-R2309</f>
        <v>0</v>
      </c>
    </row>
    <row r="2310" spans="1:19">
      <c r="A2310" s="701" t="s">
        <v>1128</v>
      </c>
      <c r="C2310" s="181" t="s">
        <v>646</v>
      </c>
      <c r="D2310" s="720" t="s">
        <v>677</v>
      </c>
      <c r="E2310" s="207" t="s">
        <v>648</v>
      </c>
      <c r="F2310" s="208">
        <f>+F2297</f>
        <v>100</v>
      </c>
      <c r="G2310" s="207" t="s">
        <v>649</v>
      </c>
      <c r="H2310" s="209">
        <f>F2310</f>
        <v>100</v>
      </c>
      <c r="I2310" s="210"/>
      <c r="J2310" s="211" t="s">
        <v>678</v>
      </c>
      <c r="K2310" s="182">
        <f>+K2316+K2320</f>
        <v>2.094036</v>
      </c>
      <c r="Q2310" s="672"/>
      <c r="R2310" s="672"/>
      <c r="S2310" s="672"/>
    </row>
    <row r="2311" spans="1:19" ht="13.5" thickBot="1">
      <c r="A2311" s="701" t="s">
        <v>1128</v>
      </c>
      <c r="C2311" s="183" t="s">
        <v>651</v>
      </c>
      <c r="D2311" s="721" t="s">
        <v>652</v>
      </c>
      <c r="E2311" s="184"/>
      <c r="F2311" s="185"/>
      <c r="G2311" s="186" t="s">
        <v>44</v>
      </c>
      <c r="H2311" s="186" t="s">
        <v>653</v>
      </c>
      <c r="I2311" s="186" t="s">
        <v>39</v>
      </c>
      <c r="J2311" s="186" t="s">
        <v>654</v>
      </c>
      <c r="K2311" s="187" t="s">
        <v>655</v>
      </c>
      <c r="Q2311" s="672"/>
      <c r="R2311" s="672"/>
      <c r="S2311" s="672"/>
    </row>
    <row r="2312" spans="1:19" ht="13.5">
      <c r="A2312" s="701" t="s">
        <v>1128</v>
      </c>
      <c r="C2312" s="194"/>
      <c r="D2312" s="722" t="s">
        <v>656</v>
      </c>
      <c r="E2312" s="189"/>
      <c r="G2312" s="195"/>
      <c r="H2312" s="189"/>
      <c r="I2312" s="189"/>
      <c r="J2312" s="189"/>
      <c r="K2312" s="198"/>
      <c r="Q2312" s="672"/>
      <c r="R2312" s="672"/>
      <c r="S2312" s="672"/>
    </row>
    <row r="2313" spans="1:19" ht="13.5">
      <c r="A2313" s="702" t="s">
        <v>207</v>
      </c>
      <c r="B2313" t="s">
        <v>656</v>
      </c>
      <c r="C2313" s="188" t="s">
        <v>657</v>
      </c>
      <c r="D2313" s="699" t="s">
        <v>658</v>
      </c>
      <c r="E2313" s="189"/>
      <c r="G2313" s="190" t="s">
        <v>659</v>
      </c>
      <c r="H2313" s="191">
        <v>0.1</v>
      </c>
      <c r="I2313" s="191">
        <f>H2313*8/$F$2310</f>
        <v>8.0000000000000002E-3</v>
      </c>
      <c r="J2313" s="192">
        <v>10.89</v>
      </c>
      <c r="K2313" s="193">
        <f>I2313*J2313</f>
        <v>8.7120000000000003E-2</v>
      </c>
      <c r="M2313" s="205">
        <v>226.93</v>
      </c>
      <c r="N2313" t="s">
        <v>57</v>
      </c>
      <c r="O2313" s="205">
        <f>I2313*M2313</f>
        <v>1.8154400000000002</v>
      </c>
      <c r="P2313" s="706">
        <f>O2313*J2313</f>
        <v>19.770141600000002</v>
      </c>
      <c r="Q2313" s="672"/>
      <c r="R2313" s="672"/>
      <c r="S2313" s="672"/>
    </row>
    <row r="2314" spans="1:19" ht="13.5">
      <c r="A2314" s="702" t="s">
        <v>207</v>
      </c>
      <c r="B2314" t="s">
        <v>656</v>
      </c>
      <c r="C2314" s="188"/>
      <c r="D2314" s="699" t="s">
        <v>668</v>
      </c>
      <c r="E2314" s="189"/>
      <c r="G2314" s="190" t="s">
        <v>659</v>
      </c>
      <c r="H2314" s="191">
        <v>1</v>
      </c>
      <c r="I2314" s="191">
        <f t="shared" ref="I2314:I2315" si="154">H2314*8/$F$2310</f>
        <v>0.08</v>
      </c>
      <c r="J2314" s="192">
        <v>10.08</v>
      </c>
      <c r="K2314" s="193">
        <f>I2314*J2314</f>
        <v>0.80640000000000001</v>
      </c>
      <c r="M2314" s="205">
        <v>226.93</v>
      </c>
      <c r="N2314" t="s">
        <v>57</v>
      </c>
      <c r="O2314" s="205">
        <f>I2314*M2314</f>
        <v>18.154400000000003</v>
      </c>
      <c r="P2314" s="706">
        <f>O2314*J2314</f>
        <v>182.99635200000003</v>
      </c>
      <c r="Q2314" s="672"/>
      <c r="R2314" s="672"/>
      <c r="S2314" s="672"/>
    </row>
    <row r="2315" spans="1:19" ht="13.5">
      <c r="A2315" s="702" t="s">
        <v>207</v>
      </c>
      <c r="B2315" t="s">
        <v>656</v>
      </c>
      <c r="C2315" s="188" t="s">
        <v>660</v>
      </c>
      <c r="D2315" s="699" t="s">
        <v>661</v>
      </c>
      <c r="E2315" s="189"/>
      <c r="G2315" s="190" t="s">
        <v>659</v>
      </c>
      <c r="H2315" s="191">
        <v>2</v>
      </c>
      <c r="I2315" s="191">
        <f t="shared" si="154"/>
        <v>0.16</v>
      </c>
      <c r="J2315" s="192">
        <v>6.88</v>
      </c>
      <c r="K2315" s="193">
        <f>I2315*J2315</f>
        <v>1.1008</v>
      </c>
      <c r="M2315" s="205">
        <v>226.93</v>
      </c>
      <c r="N2315" t="s">
        <v>57</v>
      </c>
      <c r="O2315" s="205">
        <f>I2315*M2315</f>
        <v>36.308800000000005</v>
      </c>
      <c r="P2315" s="706">
        <f>O2315*J2315</f>
        <v>249.80454400000002</v>
      </c>
      <c r="Q2315" s="672"/>
      <c r="R2315" s="672"/>
      <c r="S2315" s="672"/>
    </row>
    <row r="2316" spans="1:19" ht="13.5">
      <c r="A2316" s="701" t="s">
        <v>1128</v>
      </c>
      <c r="C2316" s="194"/>
      <c r="D2316" s="723"/>
      <c r="E2316" s="189"/>
      <c r="G2316" s="195"/>
      <c r="H2316" s="189"/>
      <c r="I2316" s="189"/>
      <c r="J2316" s="196"/>
      <c r="K2316" s="197">
        <f>SUM(K2313:K2315)</f>
        <v>1.9943200000000001</v>
      </c>
      <c r="Q2316" s="672"/>
      <c r="R2316" s="672"/>
      <c r="S2316" s="672"/>
    </row>
    <row r="2317" spans="1:19" ht="13.5">
      <c r="A2317" s="701" t="s">
        <v>1128</v>
      </c>
      <c r="C2317" s="194"/>
      <c r="D2317" s="722" t="s">
        <v>662</v>
      </c>
      <c r="E2317" s="189"/>
      <c r="G2317" s="195"/>
      <c r="H2317" s="189"/>
      <c r="I2317" s="189"/>
      <c r="J2317" s="189"/>
      <c r="K2317" s="198"/>
      <c r="Q2317" s="672"/>
      <c r="R2317" s="672"/>
      <c r="S2317" s="672"/>
    </row>
    <row r="2318" spans="1:19" ht="25.5">
      <c r="A2318" s="702" t="s">
        <v>207</v>
      </c>
      <c r="B2318" t="s">
        <v>662</v>
      </c>
      <c r="C2318" s="188" t="s">
        <v>663</v>
      </c>
      <c r="D2318" s="699" t="s">
        <v>664</v>
      </c>
      <c r="E2318" s="189"/>
      <c r="G2318" s="190" t="s">
        <v>665</v>
      </c>
      <c r="H2318" s="189"/>
      <c r="I2318" s="191">
        <v>5</v>
      </c>
      <c r="J2318" s="192">
        <f>K2316</f>
        <v>1.9943200000000001</v>
      </c>
      <c r="K2318" s="193">
        <f>I2318*J2318/100</f>
        <v>9.9715999999999999E-2</v>
      </c>
      <c r="M2318" s="205">
        <v>226.93</v>
      </c>
      <c r="N2318" t="s">
        <v>57</v>
      </c>
      <c r="O2318" s="205">
        <f>I2318*M2318</f>
        <v>1134.6500000000001</v>
      </c>
      <c r="P2318" s="706">
        <f>O2318*J2318/100</f>
        <v>22.628551880000003</v>
      </c>
      <c r="Q2318" s="672"/>
      <c r="R2318" s="672"/>
      <c r="S2318" s="672"/>
    </row>
    <row r="2319" spans="1:19" ht="13.5">
      <c r="A2319" s="701" t="s">
        <v>1128</v>
      </c>
      <c r="C2319" s="188"/>
      <c r="D2319" s="724"/>
      <c r="E2319" s="189"/>
      <c r="G2319" s="190" t="s">
        <v>666</v>
      </c>
      <c r="H2319" s="191">
        <v>1</v>
      </c>
      <c r="I2319" s="191">
        <f>H2319*8/H2310</f>
        <v>0.08</v>
      </c>
      <c r="J2319" s="192"/>
      <c r="K2319" s="193">
        <f>I2319*J2319</f>
        <v>0</v>
      </c>
      <c r="Q2319" s="672"/>
      <c r="R2319" s="672"/>
      <c r="S2319" s="672"/>
    </row>
    <row r="2320" spans="1:19" ht="14.25" thickBot="1">
      <c r="A2320" s="701" t="s">
        <v>1128</v>
      </c>
      <c r="C2320" s="199"/>
      <c r="D2320" s="725"/>
      <c r="E2320" s="200"/>
      <c r="F2320" s="201"/>
      <c r="G2320" s="206"/>
      <c r="H2320" s="200"/>
      <c r="I2320" s="200"/>
      <c r="J2320" s="202"/>
      <c r="K2320" s="203">
        <f>SUM(K2318:K2319)</f>
        <v>9.9715999999999999E-2</v>
      </c>
      <c r="Q2320" s="672"/>
      <c r="R2320" s="672"/>
      <c r="S2320" s="672"/>
    </row>
    <row r="2321" spans="1:19" ht="13.5" thickBot="1">
      <c r="A2321" s="701" t="s">
        <v>1128</v>
      </c>
      <c r="Q2321" s="672"/>
      <c r="R2321" s="672"/>
      <c r="S2321" s="672"/>
    </row>
    <row r="2322" spans="1:19">
      <c r="A2322" s="701" t="s">
        <v>1128</v>
      </c>
      <c r="C2322" s="176" t="s">
        <v>645</v>
      </c>
      <c r="D2322" s="212" t="str">
        <f>+QPS!C175</f>
        <v>4.02.02.03</v>
      </c>
      <c r="E2322" s="2282" t="str">
        <f>+QPS!G175</f>
        <v>Desconexión y retiro de cable multiconductor
Tag ciruito: 1760PU15080-C01</v>
      </c>
      <c r="F2322" s="2282"/>
      <c r="G2322" s="2282"/>
      <c r="H2322" s="2282"/>
      <c r="I2322" s="2282"/>
      <c r="J2322" s="2282"/>
      <c r="K2322" s="2283"/>
      <c r="Q2322" s="672">
        <f>QPS!V175</f>
        <v>475.19958948000004</v>
      </c>
      <c r="R2322" s="672">
        <f>SUM(P2322:P2333)</f>
        <v>475.1995894800001</v>
      </c>
      <c r="S2322" s="672">
        <f>Q2322-R2322</f>
        <v>0</v>
      </c>
    </row>
    <row r="2323" spans="1:19">
      <c r="A2323" s="701" t="s">
        <v>1128</v>
      </c>
      <c r="C2323" s="181" t="s">
        <v>646</v>
      </c>
      <c r="D2323" s="720" t="s">
        <v>677</v>
      </c>
      <c r="E2323" s="207" t="s">
        <v>648</v>
      </c>
      <c r="F2323" s="208">
        <f>+F2310</f>
        <v>100</v>
      </c>
      <c r="G2323" s="207" t="s">
        <v>649</v>
      </c>
      <c r="H2323" s="209">
        <f>F2323</f>
        <v>100</v>
      </c>
      <c r="I2323" s="210"/>
      <c r="J2323" s="211" t="s">
        <v>678</v>
      </c>
      <c r="K2323" s="182">
        <f>+K2329+K2332</f>
        <v>2.094036</v>
      </c>
      <c r="Q2323" s="672"/>
      <c r="R2323" s="672"/>
      <c r="S2323" s="672"/>
    </row>
    <row r="2324" spans="1:19" ht="13.5" thickBot="1">
      <c r="A2324" s="701" t="s">
        <v>1128</v>
      </c>
      <c r="C2324" s="183" t="s">
        <v>651</v>
      </c>
      <c r="D2324" s="721" t="s">
        <v>652</v>
      </c>
      <c r="E2324" s="184"/>
      <c r="F2324" s="185"/>
      <c r="G2324" s="186" t="s">
        <v>44</v>
      </c>
      <c r="H2324" s="186" t="s">
        <v>653</v>
      </c>
      <c r="I2324" s="186" t="s">
        <v>39</v>
      </c>
      <c r="J2324" s="186" t="s">
        <v>654</v>
      </c>
      <c r="K2324" s="187" t="s">
        <v>655</v>
      </c>
      <c r="Q2324" s="672"/>
      <c r="R2324" s="672"/>
      <c r="S2324" s="672"/>
    </row>
    <row r="2325" spans="1:19" ht="13.5">
      <c r="A2325" s="701" t="s">
        <v>1128</v>
      </c>
      <c r="C2325" s="194"/>
      <c r="D2325" s="722" t="s">
        <v>656</v>
      </c>
      <c r="E2325" s="189"/>
      <c r="G2325" s="195"/>
      <c r="H2325" s="189"/>
      <c r="I2325" s="189"/>
      <c r="J2325" s="189"/>
      <c r="K2325" s="198"/>
      <c r="Q2325" s="672"/>
      <c r="R2325" s="672"/>
      <c r="S2325" s="672"/>
    </row>
    <row r="2326" spans="1:19" ht="13.5">
      <c r="A2326" s="702" t="s">
        <v>208</v>
      </c>
      <c r="B2326" t="s">
        <v>656</v>
      </c>
      <c r="C2326" s="188" t="s">
        <v>657</v>
      </c>
      <c r="D2326" s="699" t="s">
        <v>658</v>
      </c>
      <c r="E2326" s="189"/>
      <c r="G2326" s="190" t="s">
        <v>659</v>
      </c>
      <c r="H2326" s="191">
        <v>0.1</v>
      </c>
      <c r="I2326" s="191">
        <f>H2326*8/$F$2323</f>
        <v>8.0000000000000002E-3</v>
      </c>
      <c r="J2326" s="192">
        <v>10.89</v>
      </c>
      <c r="K2326" s="193">
        <f>I2326*J2326</f>
        <v>8.7120000000000003E-2</v>
      </c>
      <c r="M2326" s="205">
        <v>226.93</v>
      </c>
      <c r="N2326" t="s">
        <v>57</v>
      </c>
      <c r="O2326" s="205">
        <f>I2326*M2326</f>
        <v>1.8154400000000002</v>
      </c>
      <c r="P2326" s="706">
        <f>O2326*J2326</f>
        <v>19.770141600000002</v>
      </c>
      <c r="Q2326" s="672"/>
      <c r="R2326" s="672"/>
      <c r="S2326" s="672"/>
    </row>
    <row r="2327" spans="1:19" ht="13.5">
      <c r="A2327" s="702" t="s">
        <v>208</v>
      </c>
      <c r="B2327" t="s">
        <v>656</v>
      </c>
      <c r="C2327" s="188"/>
      <c r="D2327" s="699" t="s">
        <v>668</v>
      </c>
      <c r="E2327" s="189"/>
      <c r="G2327" s="190" t="s">
        <v>659</v>
      </c>
      <c r="H2327" s="191">
        <v>1</v>
      </c>
      <c r="I2327" s="191">
        <f t="shared" ref="I2327:I2328" si="155">H2327*8/$F$2323</f>
        <v>0.08</v>
      </c>
      <c r="J2327" s="192">
        <v>10.08</v>
      </c>
      <c r="K2327" s="193">
        <f>I2327*J2327</f>
        <v>0.80640000000000001</v>
      </c>
      <c r="M2327" s="205">
        <v>226.93</v>
      </c>
      <c r="N2327" t="s">
        <v>57</v>
      </c>
      <c r="O2327" s="205">
        <f>I2327*M2327</f>
        <v>18.154400000000003</v>
      </c>
      <c r="P2327" s="706">
        <f>O2327*J2327</f>
        <v>182.99635200000003</v>
      </c>
      <c r="Q2327" s="672"/>
      <c r="R2327" s="672"/>
      <c r="S2327" s="672"/>
    </row>
    <row r="2328" spans="1:19" ht="13.5">
      <c r="A2328" s="702" t="s">
        <v>208</v>
      </c>
      <c r="B2328" t="s">
        <v>656</v>
      </c>
      <c r="C2328" s="188" t="s">
        <v>660</v>
      </c>
      <c r="D2328" s="699" t="s">
        <v>661</v>
      </c>
      <c r="E2328" s="189"/>
      <c r="G2328" s="190" t="s">
        <v>659</v>
      </c>
      <c r="H2328" s="191">
        <v>2</v>
      </c>
      <c r="I2328" s="191">
        <f t="shared" si="155"/>
        <v>0.16</v>
      </c>
      <c r="J2328" s="192">
        <v>6.88</v>
      </c>
      <c r="K2328" s="193">
        <f>I2328*J2328</f>
        <v>1.1008</v>
      </c>
      <c r="M2328" s="205">
        <v>226.93</v>
      </c>
      <c r="N2328" t="s">
        <v>57</v>
      </c>
      <c r="O2328" s="205">
        <f>I2328*M2328</f>
        <v>36.308800000000005</v>
      </c>
      <c r="P2328" s="706">
        <f>O2328*J2328</f>
        <v>249.80454400000002</v>
      </c>
      <c r="Q2328" s="672"/>
      <c r="R2328" s="672"/>
      <c r="S2328" s="672"/>
    </row>
    <row r="2329" spans="1:19" ht="13.5">
      <c r="A2329" s="701" t="s">
        <v>1128</v>
      </c>
      <c r="C2329" s="194"/>
      <c r="D2329" s="723"/>
      <c r="E2329" s="189"/>
      <c r="G2329" s="195"/>
      <c r="H2329" s="189"/>
      <c r="I2329" s="189"/>
      <c r="J2329" s="196"/>
      <c r="K2329" s="197">
        <f>SUM(K2326:K2328)</f>
        <v>1.9943200000000001</v>
      </c>
      <c r="Q2329" s="672"/>
      <c r="R2329" s="672"/>
      <c r="S2329" s="672"/>
    </row>
    <row r="2330" spans="1:19" ht="13.5">
      <c r="A2330" s="701" t="s">
        <v>1128</v>
      </c>
      <c r="C2330" s="194"/>
      <c r="D2330" s="722" t="s">
        <v>662</v>
      </c>
      <c r="E2330" s="189"/>
      <c r="G2330" s="195"/>
      <c r="H2330" s="189"/>
      <c r="I2330" s="189"/>
      <c r="J2330" s="189"/>
      <c r="K2330" s="198"/>
      <c r="Q2330" s="672"/>
      <c r="R2330" s="672"/>
      <c r="S2330" s="672"/>
    </row>
    <row r="2331" spans="1:19" ht="25.5">
      <c r="A2331" s="702" t="s">
        <v>208</v>
      </c>
      <c r="B2331" t="s">
        <v>662</v>
      </c>
      <c r="C2331" s="188" t="s">
        <v>663</v>
      </c>
      <c r="D2331" s="699" t="s">
        <v>664</v>
      </c>
      <c r="E2331" s="189"/>
      <c r="G2331" s="190" t="s">
        <v>665</v>
      </c>
      <c r="H2331" s="189"/>
      <c r="I2331" s="191">
        <v>5</v>
      </c>
      <c r="J2331" s="192">
        <f>K2329</f>
        <v>1.9943200000000001</v>
      </c>
      <c r="K2331" s="193">
        <f>I2331*J2331/100</f>
        <v>9.9715999999999999E-2</v>
      </c>
      <c r="M2331" s="205">
        <v>226.93</v>
      </c>
      <c r="N2331" t="s">
        <v>57</v>
      </c>
      <c r="O2331" s="205">
        <f>I2331*M2331</f>
        <v>1134.6500000000001</v>
      </c>
      <c r="P2331" s="706">
        <f>O2331*J2331/100</f>
        <v>22.628551880000003</v>
      </c>
      <c r="Q2331" s="672"/>
      <c r="R2331" s="672"/>
      <c r="S2331" s="672"/>
    </row>
    <row r="2332" spans="1:19" ht="14.25" thickBot="1">
      <c r="A2332" s="701" t="s">
        <v>1128</v>
      </c>
      <c r="C2332" s="199"/>
      <c r="D2332" s="725"/>
      <c r="E2332" s="200"/>
      <c r="F2332" s="201"/>
      <c r="G2332" s="206"/>
      <c r="H2332" s="200"/>
      <c r="I2332" s="200"/>
      <c r="J2332" s="202"/>
      <c r="K2332" s="203">
        <f>SUM(K2331:K2331)</f>
        <v>9.9715999999999999E-2</v>
      </c>
      <c r="Q2332" s="672"/>
      <c r="R2332" s="672"/>
      <c r="S2332" s="672"/>
    </row>
    <row r="2333" spans="1:19" ht="13.5" thickBot="1">
      <c r="A2333" s="701" t="s">
        <v>1128</v>
      </c>
      <c r="Q2333" s="672"/>
      <c r="R2333" s="672"/>
      <c r="S2333" s="672"/>
    </row>
    <row r="2334" spans="1:19">
      <c r="A2334" s="701" t="s">
        <v>1128</v>
      </c>
      <c r="C2334" s="176" t="s">
        <v>645</v>
      </c>
      <c r="D2334" s="212" t="str">
        <f>+QPS!C176</f>
        <v>4.02.02.04</v>
      </c>
      <c r="E2334" s="2282" t="str">
        <f>+QPS!G176</f>
        <v>Desconexión y retiro de cable multiconductor
Tag ciruito: 1760PU15081-C01</v>
      </c>
      <c r="F2334" s="2282"/>
      <c r="G2334" s="2282"/>
      <c r="H2334" s="2282"/>
      <c r="I2334" s="2282"/>
      <c r="J2334" s="2282"/>
      <c r="K2334" s="2283"/>
      <c r="Q2334" s="672">
        <f>QPS!V176</f>
        <v>475.19958948000004</v>
      </c>
      <c r="R2334" s="672">
        <f>SUM(P2334:P2346)</f>
        <v>475.1995894800001</v>
      </c>
      <c r="S2334" s="672">
        <f>Q2334-R2334</f>
        <v>0</v>
      </c>
    </row>
    <row r="2335" spans="1:19">
      <c r="A2335" s="701" t="s">
        <v>1128</v>
      </c>
      <c r="C2335" s="181" t="s">
        <v>646</v>
      </c>
      <c r="D2335" s="720" t="s">
        <v>677</v>
      </c>
      <c r="E2335" s="207" t="s">
        <v>648</v>
      </c>
      <c r="F2335" s="208">
        <f>+F2323</f>
        <v>100</v>
      </c>
      <c r="G2335" s="207" t="s">
        <v>649</v>
      </c>
      <c r="H2335" s="209">
        <f>F2335</f>
        <v>100</v>
      </c>
      <c r="I2335" s="210"/>
      <c r="J2335" s="211" t="s">
        <v>678</v>
      </c>
      <c r="K2335" s="182">
        <f>+K2341+K2345</f>
        <v>2.094036</v>
      </c>
      <c r="Q2335" s="672"/>
      <c r="R2335" s="672"/>
      <c r="S2335" s="672"/>
    </row>
    <row r="2336" spans="1:19" ht="13.5" thickBot="1">
      <c r="A2336" s="701" t="s">
        <v>1128</v>
      </c>
      <c r="C2336" s="183" t="s">
        <v>651</v>
      </c>
      <c r="D2336" s="721" t="s">
        <v>652</v>
      </c>
      <c r="E2336" s="184"/>
      <c r="F2336" s="185"/>
      <c r="G2336" s="186" t="s">
        <v>44</v>
      </c>
      <c r="H2336" s="186" t="s">
        <v>653</v>
      </c>
      <c r="I2336" s="186" t="s">
        <v>39</v>
      </c>
      <c r="J2336" s="186" t="s">
        <v>654</v>
      </c>
      <c r="K2336" s="187" t="s">
        <v>655</v>
      </c>
      <c r="Q2336" s="672"/>
      <c r="R2336" s="672"/>
      <c r="S2336" s="672"/>
    </row>
    <row r="2337" spans="1:19" ht="13.5">
      <c r="A2337" s="701" t="s">
        <v>1128</v>
      </c>
      <c r="C2337" s="194"/>
      <c r="D2337" s="722" t="s">
        <v>656</v>
      </c>
      <c r="E2337" s="189"/>
      <c r="G2337" s="195"/>
      <c r="H2337" s="189"/>
      <c r="I2337" s="189"/>
      <c r="J2337" s="189"/>
      <c r="K2337" s="198"/>
      <c r="Q2337" s="672"/>
      <c r="R2337" s="672"/>
      <c r="S2337" s="672"/>
    </row>
    <row r="2338" spans="1:19" ht="13.5">
      <c r="A2338" s="702" t="s">
        <v>209</v>
      </c>
      <c r="B2338" t="s">
        <v>656</v>
      </c>
      <c r="C2338" s="188" t="s">
        <v>657</v>
      </c>
      <c r="D2338" s="699" t="s">
        <v>658</v>
      </c>
      <c r="E2338" s="189"/>
      <c r="G2338" s="190" t="s">
        <v>659</v>
      </c>
      <c r="H2338" s="191">
        <v>0.1</v>
      </c>
      <c r="I2338" s="191">
        <f>H2338*8/$F$2335</f>
        <v>8.0000000000000002E-3</v>
      </c>
      <c r="J2338" s="192">
        <v>10.89</v>
      </c>
      <c r="K2338" s="193">
        <f>I2338*J2338</f>
        <v>8.7120000000000003E-2</v>
      </c>
      <c r="M2338" s="205">
        <v>226.93</v>
      </c>
      <c r="N2338" t="s">
        <v>57</v>
      </c>
      <c r="O2338" s="205">
        <f>I2338*M2338</f>
        <v>1.8154400000000002</v>
      </c>
      <c r="P2338" s="706">
        <f>O2338*J2338</f>
        <v>19.770141600000002</v>
      </c>
      <c r="Q2338" s="672"/>
      <c r="R2338" s="672"/>
      <c r="S2338" s="672"/>
    </row>
    <row r="2339" spans="1:19" ht="13.5">
      <c r="A2339" s="702" t="s">
        <v>209</v>
      </c>
      <c r="B2339" t="s">
        <v>656</v>
      </c>
      <c r="C2339" s="188"/>
      <c r="D2339" s="699" t="s">
        <v>668</v>
      </c>
      <c r="E2339" s="189"/>
      <c r="G2339" s="190" t="s">
        <v>659</v>
      </c>
      <c r="H2339" s="191">
        <v>1</v>
      </c>
      <c r="I2339" s="191">
        <f t="shared" ref="I2339:I2340" si="156">H2339*8/$F$2335</f>
        <v>0.08</v>
      </c>
      <c r="J2339" s="192">
        <v>10.08</v>
      </c>
      <c r="K2339" s="193">
        <f>I2339*J2339</f>
        <v>0.80640000000000001</v>
      </c>
      <c r="M2339" s="205">
        <v>226.93</v>
      </c>
      <c r="N2339" t="s">
        <v>57</v>
      </c>
      <c r="O2339" s="205">
        <f>I2339*M2339</f>
        <v>18.154400000000003</v>
      </c>
      <c r="P2339" s="706">
        <f>O2339*J2339</f>
        <v>182.99635200000003</v>
      </c>
      <c r="Q2339" s="672"/>
      <c r="R2339" s="672"/>
      <c r="S2339" s="672"/>
    </row>
    <row r="2340" spans="1:19" ht="13.5">
      <c r="A2340" s="702" t="s">
        <v>209</v>
      </c>
      <c r="B2340" t="s">
        <v>656</v>
      </c>
      <c r="C2340" s="188" t="s">
        <v>660</v>
      </c>
      <c r="D2340" s="699" t="s">
        <v>661</v>
      </c>
      <c r="E2340" s="189"/>
      <c r="G2340" s="190" t="s">
        <v>659</v>
      </c>
      <c r="H2340" s="191">
        <v>2</v>
      </c>
      <c r="I2340" s="191">
        <f t="shared" si="156"/>
        <v>0.16</v>
      </c>
      <c r="J2340" s="192">
        <v>6.88</v>
      </c>
      <c r="K2340" s="193">
        <f>I2340*J2340</f>
        <v>1.1008</v>
      </c>
      <c r="M2340" s="205">
        <v>226.93</v>
      </c>
      <c r="N2340" t="s">
        <v>57</v>
      </c>
      <c r="O2340" s="205">
        <f>I2340*M2340</f>
        <v>36.308800000000005</v>
      </c>
      <c r="P2340" s="706">
        <f>O2340*J2340</f>
        <v>249.80454400000002</v>
      </c>
      <c r="Q2340" s="672"/>
      <c r="R2340" s="672"/>
      <c r="S2340" s="672"/>
    </row>
    <row r="2341" spans="1:19" ht="13.5">
      <c r="A2341" s="701" t="s">
        <v>1128</v>
      </c>
      <c r="C2341" s="194"/>
      <c r="D2341" s="723"/>
      <c r="E2341" s="189"/>
      <c r="G2341" s="195"/>
      <c r="H2341" s="189"/>
      <c r="I2341" s="189"/>
      <c r="J2341" s="196"/>
      <c r="K2341" s="197">
        <f>SUM(K2338:K2340)</f>
        <v>1.9943200000000001</v>
      </c>
      <c r="Q2341" s="672"/>
      <c r="R2341" s="672"/>
      <c r="S2341" s="672"/>
    </row>
    <row r="2342" spans="1:19" ht="13.5">
      <c r="A2342" s="701" t="s">
        <v>1128</v>
      </c>
      <c r="C2342" s="194"/>
      <c r="D2342" s="722" t="s">
        <v>662</v>
      </c>
      <c r="E2342" s="189"/>
      <c r="G2342" s="195"/>
      <c r="H2342" s="189"/>
      <c r="I2342" s="189"/>
      <c r="J2342" s="189"/>
      <c r="K2342" s="198"/>
      <c r="Q2342" s="672"/>
      <c r="R2342" s="672"/>
      <c r="S2342" s="672"/>
    </row>
    <row r="2343" spans="1:19" ht="25.5">
      <c r="A2343" s="702" t="s">
        <v>209</v>
      </c>
      <c r="B2343" t="s">
        <v>662</v>
      </c>
      <c r="C2343" s="188" t="s">
        <v>663</v>
      </c>
      <c r="D2343" s="699" t="s">
        <v>664</v>
      </c>
      <c r="E2343" s="189"/>
      <c r="G2343" s="190" t="s">
        <v>665</v>
      </c>
      <c r="H2343" s="189"/>
      <c r="I2343" s="191">
        <v>5</v>
      </c>
      <c r="J2343" s="192">
        <f>K2341</f>
        <v>1.9943200000000001</v>
      </c>
      <c r="K2343" s="193">
        <f>I2343*J2343/100</f>
        <v>9.9715999999999999E-2</v>
      </c>
      <c r="M2343" s="205">
        <v>226.93</v>
      </c>
      <c r="N2343" t="s">
        <v>57</v>
      </c>
      <c r="O2343" s="205">
        <f>I2343*M2343</f>
        <v>1134.6500000000001</v>
      </c>
      <c r="P2343" s="706">
        <f>O2343*J2343/100</f>
        <v>22.628551880000003</v>
      </c>
      <c r="Q2343" s="672"/>
      <c r="R2343" s="672"/>
      <c r="S2343" s="672"/>
    </row>
    <row r="2344" spans="1:19" ht="13.5">
      <c r="A2344" s="701" t="s">
        <v>1128</v>
      </c>
      <c r="C2344" s="188"/>
      <c r="D2344" s="724"/>
      <c r="E2344" s="189"/>
      <c r="G2344" s="190" t="s">
        <v>666</v>
      </c>
      <c r="H2344" s="191">
        <v>1</v>
      </c>
      <c r="I2344" s="191">
        <f>H2344*8/H2335</f>
        <v>0.08</v>
      </c>
      <c r="J2344" s="192"/>
      <c r="K2344" s="193">
        <f>I2344*J2344</f>
        <v>0</v>
      </c>
      <c r="Q2344" s="672"/>
      <c r="R2344" s="672"/>
      <c r="S2344" s="672"/>
    </row>
    <row r="2345" spans="1:19" ht="14.25" thickBot="1">
      <c r="A2345" s="701" t="s">
        <v>1128</v>
      </c>
      <c r="C2345" s="199"/>
      <c r="D2345" s="725"/>
      <c r="E2345" s="200"/>
      <c r="F2345" s="201"/>
      <c r="G2345" s="206"/>
      <c r="H2345" s="200"/>
      <c r="I2345" s="200"/>
      <c r="J2345" s="202"/>
      <c r="K2345" s="203">
        <f>SUM(K2343:K2344)</f>
        <v>9.9715999999999999E-2</v>
      </c>
      <c r="Q2345" s="672"/>
      <c r="R2345" s="672"/>
      <c r="S2345" s="672"/>
    </row>
    <row r="2346" spans="1:19" ht="13.5" thickBot="1">
      <c r="A2346" s="701" t="s">
        <v>1128</v>
      </c>
      <c r="Q2346" s="672"/>
      <c r="R2346" s="672"/>
      <c r="S2346" s="672"/>
    </row>
    <row r="2347" spans="1:19">
      <c r="A2347" s="701" t="s">
        <v>1128</v>
      </c>
      <c r="C2347" s="176" t="s">
        <v>645</v>
      </c>
      <c r="D2347" s="212" t="str">
        <f>+QPS!C178</f>
        <v>4.03.01</v>
      </c>
      <c r="E2347" s="2282" t="str">
        <f>+QPS!G178</f>
        <v>Montaje e instalación de cubículo arrancador  NEMA size 2m  480 V, 25HP, 3F, 60 Hz.</v>
      </c>
      <c r="F2347" s="2282"/>
      <c r="G2347" s="2282"/>
      <c r="H2347" s="2282"/>
      <c r="I2347" s="2282"/>
      <c r="J2347" s="2282"/>
      <c r="K2347" s="2283"/>
      <c r="Q2347" s="672">
        <f>QPS!V178</f>
        <v>1279.5344</v>
      </c>
      <c r="R2347" s="672">
        <f>SUM(P2347:P2364)</f>
        <v>1279.5344</v>
      </c>
      <c r="S2347" s="672">
        <f>Q2347-R2347</f>
        <v>0</v>
      </c>
    </row>
    <row r="2348" spans="1:19">
      <c r="A2348" s="701" t="s">
        <v>1128</v>
      </c>
      <c r="C2348" s="181" t="s">
        <v>646</v>
      </c>
      <c r="D2348" s="720" t="s">
        <v>675</v>
      </c>
      <c r="E2348" s="207" t="s">
        <v>648</v>
      </c>
      <c r="F2348" s="208">
        <v>0.5</v>
      </c>
      <c r="G2348" s="207" t="s">
        <v>649</v>
      </c>
      <c r="H2348" s="209">
        <f>F2348</f>
        <v>0.5</v>
      </c>
      <c r="I2348" s="210"/>
      <c r="J2348" s="211" t="s">
        <v>676</v>
      </c>
      <c r="K2348" s="182">
        <f>+K2354+K2358+K2363</f>
        <v>639.7672</v>
      </c>
      <c r="Q2348" s="672"/>
      <c r="R2348" s="672"/>
      <c r="S2348" s="672"/>
    </row>
    <row r="2349" spans="1:19" ht="13.5" thickBot="1">
      <c r="A2349" s="701" t="s">
        <v>1128</v>
      </c>
      <c r="C2349" s="183" t="s">
        <v>651</v>
      </c>
      <c r="D2349" s="721" t="s">
        <v>652</v>
      </c>
      <c r="E2349" s="184"/>
      <c r="F2349" s="185"/>
      <c r="G2349" s="186" t="s">
        <v>44</v>
      </c>
      <c r="H2349" s="186" t="s">
        <v>653</v>
      </c>
      <c r="I2349" s="186" t="s">
        <v>39</v>
      </c>
      <c r="J2349" s="186" t="s">
        <v>654</v>
      </c>
      <c r="K2349" s="187" t="s">
        <v>655</v>
      </c>
      <c r="Q2349" s="672"/>
      <c r="R2349" s="672"/>
      <c r="S2349" s="672"/>
    </row>
    <row r="2350" spans="1:19" ht="13.5">
      <c r="A2350" s="701" t="s">
        <v>1128</v>
      </c>
      <c r="C2350" s="194"/>
      <c r="D2350" s="722" t="s">
        <v>656</v>
      </c>
      <c r="E2350" s="189"/>
      <c r="G2350" s="195"/>
      <c r="H2350" s="189"/>
      <c r="I2350" s="189"/>
      <c r="J2350" s="189"/>
      <c r="K2350" s="198"/>
      <c r="Q2350" s="672"/>
      <c r="R2350" s="672"/>
      <c r="S2350" s="672"/>
    </row>
    <row r="2351" spans="1:19" ht="13.5">
      <c r="A2351" s="701" t="s">
        <v>181</v>
      </c>
      <c r="B2351" t="s">
        <v>656</v>
      </c>
      <c r="C2351" s="188" t="s">
        <v>657</v>
      </c>
      <c r="D2351" s="699" t="s">
        <v>658</v>
      </c>
      <c r="E2351" s="189"/>
      <c r="G2351" s="190" t="s">
        <v>659</v>
      </c>
      <c r="H2351" s="191">
        <v>0.1</v>
      </c>
      <c r="I2351" s="191">
        <f>H2351*8/$F$2348</f>
        <v>1.6</v>
      </c>
      <c r="J2351" s="192">
        <v>10.89</v>
      </c>
      <c r="K2351" s="193">
        <f>I2351*J2351</f>
        <v>17.424000000000003</v>
      </c>
      <c r="M2351" s="205">
        <v>2</v>
      </c>
      <c r="N2351" t="s">
        <v>414</v>
      </c>
      <c r="O2351" s="205">
        <f>I2351*M2351</f>
        <v>3.2</v>
      </c>
      <c r="P2351" s="706">
        <f>O2351*J2351</f>
        <v>34.848000000000006</v>
      </c>
      <c r="Q2351" s="672"/>
      <c r="R2351" s="672"/>
      <c r="S2351" s="672"/>
    </row>
    <row r="2352" spans="1:19" ht="13.5">
      <c r="A2352" s="701" t="s">
        <v>181</v>
      </c>
      <c r="B2352" t="s">
        <v>656</v>
      </c>
      <c r="C2352" s="188"/>
      <c r="D2352" s="699" t="s">
        <v>668</v>
      </c>
      <c r="E2352" s="189"/>
      <c r="G2352" s="190" t="s">
        <v>659</v>
      </c>
      <c r="H2352" s="191">
        <v>2</v>
      </c>
      <c r="I2352" s="191">
        <f t="shared" ref="I2352:I2353" si="157">H2352*8/$F$2348</f>
        <v>32</v>
      </c>
      <c r="J2352" s="192">
        <v>10.08</v>
      </c>
      <c r="K2352" s="193">
        <f>I2352*J2352</f>
        <v>322.56</v>
      </c>
      <c r="M2352" s="205">
        <v>2</v>
      </c>
      <c r="N2352" t="s">
        <v>414</v>
      </c>
      <c r="O2352" s="205">
        <f>I2352*M2352</f>
        <v>64</v>
      </c>
      <c r="P2352" s="706">
        <f>O2352*J2352</f>
        <v>645.12</v>
      </c>
      <c r="Q2352" s="672"/>
      <c r="R2352" s="672"/>
      <c r="S2352" s="672"/>
    </row>
    <row r="2353" spans="1:19" ht="13.5">
      <c r="A2353" s="701" t="s">
        <v>181</v>
      </c>
      <c r="B2353" t="s">
        <v>656</v>
      </c>
      <c r="C2353" s="188" t="s">
        <v>660</v>
      </c>
      <c r="D2353" s="699" t="s">
        <v>661</v>
      </c>
      <c r="E2353" s="189"/>
      <c r="G2353" s="190" t="s">
        <v>659</v>
      </c>
      <c r="H2353" s="191">
        <v>1</v>
      </c>
      <c r="I2353" s="191">
        <f t="shared" si="157"/>
        <v>16</v>
      </c>
      <c r="J2353" s="192">
        <v>6.88</v>
      </c>
      <c r="K2353" s="193">
        <f>I2353*J2353</f>
        <v>110.08</v>
      </c>
      <c r="M2353" s="205">
        <v>2</v>
      </c>
      <c r="N2353" t="s">
        <v>414</v>
      </c>
      <c r="O2353" s="205">
        <f>I2353*M2353</f>
        <v>32</v>
      </c>
      <c r="P2353" s="706">
        <f>O2353*J2353</f>
        <v>220.16</v>
      </c>
      <c r="Q2353" s="672"/>
      <c r="R2353" s="672"/>
      <c r="S2353" s="672"/>
    </row>
    <row r="2354" spans="1:19" ht="13.5">
      <c r="A2354" s="701" t="s">
        <v>1128</v>
      </c>
      <c r="C2354" s="194"/>
      <c r="D2354" s="723"/>
      <c r="E2354" s="189"/>
      <c r="G2354" s="195"/>
      <c r="H2354" s="189"/>
      <c r="I2354" s="189"/>
      <c r="J2354" s="196"/>
      <c r="K2354" s="197">
        <f>SUM(K2351:K2353)</f>
        <v>450.06399999999996</v>
      </c>
      <c r="Q2354" s="672"/>
      <c r="R2354" s="672"/>
      <c r="S2354" s="672"/>
    </row>
    <row r="2355" spans="1:19" ht="13.5">
      <c r="A2355" s="701" t="s">
        <v>1128</v>
      </c>
      <c r="C2355" s="194"/>
      <c r="D2355" s="722" t="s">
        <v>667</v>
      </c>
      <c r="E2355" s="189"/>
      <c r="G2355" s="195"/>
      <c r="H2355" s="189"/>
      <c r="I2355" s="189"/>
      <c r="J2355" s="189"/>
      <c r="K2355" s="198"/>
      <c r="Q2355" s="672"/>
      <c r="R2355" s="672"/>
      <c r="S2355" s="672"/>
    </row>
    <row r="2356" spans="1:19" ht="38.25">
      <c r="A2356" s="701" t="s">
        <v>181</v>
      </c>
      <c r="B2356" t="s">
        <v>667</v>
      </c>
      <c r="C2356" s="246"/>
      <c r="D2356" s="729" t="s">
        <v>850</v>
      </c>
      <c r="E2356" s="247"/>
      <c r="F2356" s="248"/>
      <c r="G2356" s="249" t="s">
        <v>690</v>
      </c>
      <c r="H2356" s="247"/>
      <c r="I2356" s="250">
        <v>1</v>
      </c>
      <c r="J2356" s="251">
        <v>0</v>
      </c>
      <c r="K2356" s="252">
        <f>I2356*J2356</f>
        <v>0</v>
      </c>
      <c r="L2356" s="254" t="s">
        <v>756</v>
      </c>
      <c r="M2356" s="205">
        <v>2</v>
      </c>
      <c r="N2356" t="s">
        <v>414</v>
      </c>
      <c r="O2356" s="205">
        <f>I2356*M2356</f>
        <v>2</v>
      </c>
      <c r="P2356" s="706">
        <f>O2356*J2356</f>
        <v>0</v>
      </c>
      <c r="Q2356" s="672"/>
      <c r="R2356" s="672"/>
      <c r="S2356" s="672"/>
    </row>
    <row r="2357" spans="1:19" ht="13.5">
      <c r="A2357" s="701" t="s">
        <v>181</v>
      </c>
      <c r="B2357" t="s">
        <v>667</v>
      </c>
      <c r="C2357" s="188"/>
      <c r="D2357" s="699" t="s">
        <v>694</v>
      </c>
      <c r="E2357" s="189"/>
      <c r="G2357" s="190" t="s">
        <v>695</v>
      </c>
      <c r="H2357" s="189"/>
      <c r="I2357" s="191">
        <v>1</v>
      </c>
      <c r="J2357" s="192">
        <v>100</v>
      </c>
      <c r="K2357" s="193">
        <f>I2357*J2357</f>
        <v>100</v>
      </c>
      <c r="M2357" s="205">
        <v>2</v>
      </c>
      <c r="N2357" t="s">
        <v>414</v>
      </c>
      <c r="O2357" s="205">
        <f>I2357*M2357</f>
        <v>2</v>
      </c>
      <c r="P2357" s="706">
        <f>O2357*J2357</f>
        <v>200</v>
      </c>
      <c r="Q2357" s="672"/>
      <c r="R2357" s="672"/>
      <c r="S2357" s="672"/>
    </row>
    <row r="2358" spans="1:19" ht="13.5">
      <c r="A2358" s="701" t="s">
        <v>1128</v>
      </c>
      <c r="C2358" s="194"/>
      <c r="D2358" s="723"/>
      <c r="E2358" s="189"/>
      <c r="G2358" s="195"/>
      <c r="H2358" s="189"/>
      <c r="I2358" s="189"/>
      <c r="J2358" s="196"/>
      <c r="K2358" s="197">
        <f>SUM(K2356:K2357)</f>
        <v>100</v>
      </c>
      <c r="Q2358" s="672"/>
      <c r="R2358" s="672"/>
      <c r="S2358" s="672"/>
    </row>
    <row r="2359" spans="1:19" ht="13.5">
      <c r="A2359" s="701" t="s">
        <v>1128</v>
      </c>
      <c r="C2359" s="194"/>
      <c r="D2359" s="722" t="s">
        <v>662</v>
      </c>
      <c r="E2359" s="189"/>
      <c r="G2359" s="195"/>
      <c r="H2359" s="189"/>
      <c r="I2359" s="189"/>
      <c r="J2359" s="189"/>
      <c r="K2359" s="198"/>
      <c r="Q2359" s="672"/>
      <c r="R2359" s="672"/>
      <c r="S2359" s="672"/>
    </row>
    <row r="2360" spans="1:19" ht="25.5">
      <c r="A2360" s="701" t="s">
        <v>181</v>
      </c>
      <c r="B2360" t="s">
        <v>662</v>
      </c>
      <c r="C2360" s="188" t="s">
        <v>663</v>
      </c>
      <c r="D2360" s="699" t="s">
        <v>664</v>
      </c>
      <c r="E2360" s="189"/>
      <c r="G2360" s="190" t="s">
        <v>665</v>
      </c>
      <c r="H2360" s="189"/>
      <c r="I2360" s="191">
        <v>5</v>
      </c>
      <c r="J2360" s="192">
        <f>K2354</f>
        <v>450.06399999999996</v>
      </c>
      <c r="K2360" s="193">
        <f>I2360*J2360/100</f>
        <v>22.503199999999996</v>
      </c>
      <c r="M2360" s="205">
        <v>2</v>
      </c>
      <c r="N2360" t="s">
        <v>414</v>
      </c>
      <c r="O2360" s="205">
        <f>I2360*M2360</f>
        <v>10</v>
      </c>
      <c r="P2360" s="706">
        <f>O2360*J2360/100</f>
        <v>45.006399999999992</v>
      </c>
      <c r="Q2360" s="672"/>
      <c r="R2360" s="672"/>
      <c r="S2360" s="672"/>
    </row>
    <row r="2361" spans="1:19" ht="13.5">
      <c r="A2361" s="701" t="s">
        <v>181</v>
      </c>
      <c r="B2361" t="s">
        <v>662</v>
      </c>
      <c r="C2361" s="188"/>
      <c r="D2361" s="724" t="s">
        <v>731</v>
      </c>
      <c r="E2361" s="189"/>
      <c r="G2361" s="190" t="s">
        <v>666</v>
      </c>
      <c r="H2361" s="191">
        <v>1</v>
      </c>
      <c r="I2361" s="191">
        <f>H2361*8/$H$2348</f>
        <v>16</v>
      </c>
      <c r="J2361" s="192">
        <v>2.7</v>
      </c>
      <c r="K2361" s="193">
        <f>I2361*J2361</f>
        <v>43.2</v>
      </c>
      <c r="M2361" s="205">
        <v>2</v>
      </c>
      <c r="N2361" t="s">
        <v>414</v>
      </c>
      <c r="O2361" s="205">
        <f>I2361*M2361</f>
        <v>32</v>
      </c>
      <c r="P2361" s="706">
        <f>O2361*J2361</f>
        <v>86.4</v>
      </c>
      <c r="Q2361" s="672"/>
      <c r="R2361" s="672"/>
      <c r="S2361" s="672"/>
    </row>
    <row r="2362" spans="1:19" ht="13.5">
      <c r="A2362" s="701" t="s">
        <v>181</v>
      </c>
      <c r="B2362" t="s">
        <v>662</v>
      </c>
      <c r="C2362" s="188"/>
      <c r="D2362" s="724" t="s">
        <v>831</v>
      </c>
      <c r="E2362" s="189"/>
      <c r="G2362" s="190" t="s">
        <v>666</v>
      </c>
      <c r="H2362" s="191">
        <v>1</v>
      </c>
      <c r="I2362" s="191">
        <f>H2362*8/$H$2348</f>
        <v>16</v>
      </c>
      <c r="J2362" s="192">
        <v>1.5</v>
      </c>
      <c r="K2362" s="193">
        <f>I2362*J2362</f>
        <v>24</v>
      </c>
      <c r="M2362" s="205">
        <v>2</v>
      </c>
      <c r="N2362" t="s">
        <v>414</v>
      </c>
      <c r="O2362" s="205">
        <f>I2362*M2362</f>
        <v>32</v>
      </c>
      <c r="P2362" s="706">
        <f>O2362*J2362</f>
        <v>48</v>
      </c>
      <c r="Q2362" s="672"/>
      <c r="R2362" s="672"/>
      <c r="S2362" s="672"/>
    </row>
    <row r="2363" spans="1:19" ht="14.25" thickBot="1">
      <c r="A2363" s="701" t="s">
        <v>1128</v>
      </c>
      <c r="C2363" s="199"/>
      <c r="D2363" s="725"/>
      <c r="E2363" s="200"/>
      <c r="F2363" s="201"/>
      <c r="G2363" s="206"/>
      <c r="H2363" s="200"/>
      <c r="I2363" s="200"/>
      <c r="J2363" s="202"/>
      <c r="K2363" s="203">
        <f>SUM(K2360:K2362)</f>
        <v>89.703199999999995</v>
      </c>
      <c r="Q2363" s="672"/>
      <c r="R2363" s="672"/>
      <c r="S2363" s="672"/>
    </row>
    <row r="2364" spans="1:19" ht="13.5" thickBot="1">
      <c r="A2364" s="701" t="s">
        <v>1128</v>
      </c>
      <c r="Q2364" s="672"/>
      <c r="R2364" s="672"/>
      <c r="S2364" s="672"/>
    </row>
    <row r="2365" spans="1:19" ht="65.25" customHeight="1">
      <c r="A2365" s="701" t="s">
        <v>1128</v>
      </c>
      <c r="C2365" s="176" t="s">
        <v>645</v>
      </c>
      <c r="D2365" s="212" t="str">
        <f>+QPS!C179</f>
        <v>4.03.02</v>
      </c>
      <c r="E2365" s="2284" t="str">
        <f>+QPS!G179</f>
        <v>Suministro, montaje e instalacion de caja de conexiones de 500x400x150 mm, NEMA 4, 100A, 3F, ANSI 61, uso exterior Incluye: 
- Kit de barras  de cobre de 100 A.
- Bornes de repartición aislante.
- Protección contra contactos directos</v>
      </c>
      <c r="F2365" s="2284"/>
      <c r="G2365" s="2284"/>
      <c r="H2365" s="2284"/>
      <c r="I2365" s="2284"/>
      <c r="J2365" s="2284"/>
      <c r="K2365" s="2285"/>
      <c r="Q2365" s="672">
        <f>QPS!V179</f>
        <v>3182.4811999999997</v>
      </c>
      <c r="R2365" s="672">
        <f>SUM(P2365:P2383)</f>
        <v>3182.4812000000002</v>
      </c>
      <c r="S2365" s="672">
        <f>Q2365-R2365</f>
        <v>0</v>
      </c>
    </row>
    <row r="2366" spans="1:19">
      <c r="A2366" s="701" t="s">
        <v>1128</v>
      </c>
      <c r="C2366" s="181" t="s">
        <v>646</v>
      </c>
      <c r="D2366" s="720" t="s">
        <v>675</v>
      </c>
      <c r="E2366" s="207" t="s">
        <v>648</v>
      </c>
      <c r="F2366" s="208">
        <v>1</v>
      </c>
      <c r="G2366" s="207" t="s">
        <v>649</v>
      </c>
      <c r="H2366" s="209">
        <f>F2366</f>
        <v>1</v>
      </c>
      <c r="I2366" s="210"/>
      <c r="J2366" s="211" t="s">
        <v>676</v>
      </c>
      <c r="K2366" s="182">
        <f>+K2372+K2376+K2382</f>
        <v>454.64017142857136</v>
      </c>
      <c r="Q2366" s="672"/>
      <c r="R2366" s="672"/>
      <c r="S2366" s="672"/>
    </row>
    <row r="2367" spans="1:19" ht="13.5" thickBot="1">
      <c r="A2367" s="701" t="s">
        <v>1128</v>
      </c>
      <c r="C2367" s="183" t="s">
        <v>651</v>
      </c>
      <c r="D2367" s="721" t="s">
        <v>652</v>
      </c>
      <c r="E2367" s="184"/>
      <c r="F2367" s="185"/>
      <c r="G2367" s="186" t="s">
        <v>44</v>
      </c>
      <c r="H2367" s="186" t="s">
        <v>653</v>
      </c>
      <c r="I2367" s="186" t="s">
        <v>39</v>
      </c>
      <c r="J2367" s="186" t="s">
        <v>654</v>
      </c>
      <c r="K2367" s="187" t="s">
        <v>655</v>
      </c>
      <c r="Q2367" s="672"/>
      <c r="R2367" s="672"/>
      <c r="S2367" s="672"/>
    </row>
    <row r="2368" spans="1:19" ht="13.5">
      <c r="A2368" s="701" t="s">
        <v>1128</v>
      </c>
      <c r="C2368" s="194"/>
      <c r="D2368" s="722" t="s">
        <v>656</v>
      </c>
      <c r="E2368" s="189"/>
      <c r="G2368" s="195"/>
      <c r="H2368" s="189"/>
      <c r="I2368" s="189"/>
      <c r="J2368" s="189"/>
      <c r="K2368" s="198"/>
      <c r="Q2368" s="672"/>
      <c r="R2368" s="672"/>
      <c r="S2368" s="672"/>
    </row>
    <row r="2369" spans="1:19" ht="13.5">
      <c r="A2369" s="702" t="s">
        <v>182</v>
      </c>
      <c r="B2369" t="s">
        <v>656</v>
      </c>
      <c r="C2369" s="188" t="s">
        <v>657</v>
      </c>
      <c r="D2369" s="699" t="s">
        <v>658</v>
      </c>
      <c r="E2369" s="189"/>
      <c r="G2369" s="190" t="s">
        <v>659</v>
      </c>
      <c r="H2369" s="191">
        <v>0.1</v>
      </c>
      <c r="I2369" s="191">
        <f>H2369*8/$F$2366</f>
        <v>0.8</v>
      </c>
      <c r="J2369" s="192">
        <v>10.89</v>
      </c>
      <c r="K2369" s="193">
        <f>I2369*J2369</f>
        <v>8.7120000000000015</v>
      </c>
      <c r="M2369" s="205">
        <v>7</v>
      </c>
      <c r="N2369" t="s">
        <v>414</v>
      </c>
      <c r="O2369" s="205">
        <f>I2369*M2369</f>
        <v>5.6000000000000005</v>
      </c>
      <c r="P2369" s="706">
        <f>O2369*J2369</f>
        <v>60.984000000000009</v>
      </c>
      <c r="Q2369" s="672"/>
      <c r="R2369" s="672"/>
      <c r="S2369" s="672"/>
    </row>
    <row r="2370" spans="1:19" ht="13.5">
      <c r="A2370" s="702" t="s">
        <v>182</v>
      </c>
      <c r="B2370" t="s">
        <v>656</v>
      </c>
      <c r="C2370" s="188"/>
      <c r="D2370" s="699" t="s">
        <v>668</v>
      </c>
      <c r="E2370" s="189"/>
      <c r="G2370" s="190" t="s">
        <v>659</v>
      </c>
      <c r="H2370" s="191">
        <v>1</v>
      </c>
      <c r="I2370" s="191">
        <f t="shared" ref="I2370:I2371" si="158">H2370*8/$F$2366</f>
        <v>8</v>
      </c>
      <c r="J2370" s="192">
        <v>10.08</v>
      </c>
      <c r="K2370" s="193">
        <f>I2370*J2370</f>
        <v>80.64</v>
      </c>
      <c r="M2370" s="205">
        <v>7</v>
      </c>
      <c r="N2370" t="s">
        <v>414</v>
      </c>
      <c r="O2370" s="205">
        <f>I2370*M2370</f>
        <v>56</v>
      </c>
      <c r="P2370" s="706">
        <f>O2370*J2370</f>
        <v>564.48</v>
      </c>
      <c r="Q2370" s="672"/>
      <c r="R2370" s="672"/>
      <c r="S2370" s="672"/>
    </row>
    <row r="2371" spans="1:19" ht="13.5">
      <c r="A2371" s="702" t="s">
        <v>182</v>
      </c>
      <c r="B2371" t="s">
        <v>656</v>
      </c>
      <c r="C2371" s="188" t="s">
        <v>660</v>
      </c>
      <c r="D2371" s="699" t="s">
        <v>661</v>
      </c>
      <c r="E2371" s="189"/>
      <c r="G2371" s="190" t="s">
        <v>659</v>
      </c>
      <c r="H2371" s="191">
        <v>1</v>
      </c>
      <c r="I2371" s="191">
        <f t="shared" si="158"/>
        <v>8</v>
      </c>
      <c r="J2371" s="192">
        <v>6.88</v>
      </c>
      <c r="K2371" s="193">
        <f>I2371*J2371</f>
        <v>55.04</v>
      </c>
      <c r="M2371" s="205">
        <v>7</v>
      </c>
      <c r="N2371" t="s">
        <v>414</v>
      </c>
      <c r="O2371" s="205">
        <f>I2371*M2371</f>
        <v>56</v>
      </c>
      <c r="P2371" s="706">
        <f>O2371*J2371</f>
        <v>385.28</v>
      </c>
      <c r="Q2371" s="672"/>
      <c r="R2371" s="672"/>
      <c r="S2371" s="672"/>
    </row>
    <row r="2372" spans="1:19" ht="13.5">
      <c r="A2372" s="701" t="s">
        <v>1128</v>
      </c>
      <c r="C2372" s="194"/>
      <c r="D2372" s="723"/>
      <c r="E2372" s="189"/>
      <c r="G2372" s="195"/>
      <c r="H2372" s="189"/>
      <c r="I2372" s="189"/>
      <c r="J2372" s="196"/>
      <c r="K2372" s="197">
        <f>SUM(K2369:K2371)</f>
        <v>144.392</v>
      </c>
      <c r="Q2372" s="672"/>
      <c r="R2372" s="672"/>
      <c r="S2372" s="672"/>
    </row>
    <row r="2373" spans="1:19" ht="13.5">
      <c r="A2373" s="701" t="s">
        <v>1128</v>
      </c>
      <c r="C2373" s="194"/>
      <c r="D2373" s="722" t="s">
        <v>667</v>
      </c>
      <c r="E2373" s="189"/>
      <c r="G2373" s="195"/>
      <c r="H2373" s="189"/>
      <c r="I2373" s="189"/>
      <c r="J2373" s="189"/>
      <c r="K2373" s="198"/>
      <c r="Q2373" s="672"/>
      <c r="R2373" s="672"/>
      <c r="S2373" s="672"/>
    </row>
    <row r="2374" spans="1:19" ht="25.5">
      <c r="A2374" s="702" t="s">
        <v>182</v>
      </c>
      <c r="B2374" t="s">
        <v>667</v>
      </c>
      <c r="C2374" s="188"/>
      <c r="D2374" s="699" t="s">
        <v>852</v>
      </c>
      <c r="E2374" s="189"/>
      <c r="G2374" s="190" t="s">
        <v>690</v>
      </c>
      <c r="H2374" s="189"/>
      <c r="I2374" s="191">
        <v>1</v>
      </c>
      <c r="J2374" s="192">
        <f>845/3.5</f>
        <v>241.42857142857142</v>
      </c>
      <c r="K2374" s="193">
        <f>I2374*J2374</f>
        <v>241.42857142857142</v>
      </c>
      <c r="M2374" s="205">
        <v>7</v>
      </c>
      <c r="N2374" t="s">
        <v>414</v>
      </c>
      <c r="O2374" s="205">
        <f>I2374*M2374</f>
        <v>7</v>
      </c>
      <c r="P2374" s="706">
        <f>O2374*J2374</f>
        <v>1690</v>
      </c>
      <c r="Q2374" s="672"/>
      <c r="R2374" s="672"/>
      <c r="S2374" s="672"/>
    </row>
    <row r="2375" spans="1:19" ht="13.5">
      <c r="A2375" s="702" t="s">
        <v>182</v>
      </c>
      <c r="B2375" t="s">
        <v>667</v>
      </c>
      <c r="C2375" s="188"/>
      <c r="D2375" s="699" t="s">
        <v>694</v>
      </c>
      <c r="E2375" s="189"/>
      <c r="G2375" s="190" t="s">
        <v>695</v>
      </c>
      <c r="H2375" s="189"/>
      <c r="I2375" s="191">
        <v>0.1</v>
      </c>
      <c r="J2375" s="192">
        <v>100</v>
      </c>
      <c r="K2375" s="193">
        <f>I2375*J2375</f>
        <v>10</v>
      </c>
      <c r="M2375" s="205">
        <v>7</v>
      </c>
      <c r="N2375" t="s">
        <v>414</v>
      </c>
      <c r="O2375" s="205">
        <f>I2375*M2375</f>
        <v>0.70000000000000007</v>
      </c>
      <c r="P2375" s="706">
        <f>O2375*J2375</f>
        <v>70</v>
      </c>
      <c r="Q2375" s="672"/>
      <c r="R2375" s="672"/>
      <c r="S2375" s="672"/>
    </row>
    <row r="2376" spans="1:19" ht="13.5">
      <c r="A2376" s="701" t="s">
        <v>1128</v>
      </c>
      <c r="C2376" s="194"/>
      <c r="D2376" s="723"/>
      <c r="E2376" s="189"/>
      <c r="G2376" s="195"/>
      <c r="H2376" s="189"/>
      <c r="I2376" s="189"/>
      <c r="J2376" s="196"/>
      <c r="K2376" s="197">
        <f>SUM(K2374:K2375)</f>
        <v>251.42857142857142</v>
      </c>
      <c r="Q2376" s="672"/>
      <c r="R2376" s="672"/>
      <c r="S2376" s="672"/>
    </row>
    <row r="2377" spans="1:19" ht="13.5">
      <c r="A2377" s="701" t="s">
        <v>1128</v>
      </c>
      <c r="C2377" s="194"/>
      <c r="D2377" s="722" t="s">
        <v>662</v>
      </c>
      <c r="E2377" s="189"/>
      <c r="G2377" s="195"/>
      <c r="H2377" s="189"/>
      <c r="I2377" s="189"/>
      <c r="J2377" s="189"/>
      <c r="K2377" s="198"/>
      <c r="Q2377" s="672"/>
      <c r="R2377" s="672"/>
      <c r="S2377" s="672"/>
    </row>
    <row r="2378" spans="1:19" ht="25.5">
      <c r="A2378" s="702" t="s">
        <v>182</v>
      </c>
      <c r="B2378" t="s">
        <v>662</v>
      </c>
      <c r="C2378" s="188" t="s">
        <v>663</v>
      </c>
      <c r="D2378" s="699" t="s">
        <v>664</v>
      </c>
      <c r="E2378" s="189"/>
      <c r="G2378" s="190" t="s">
        <v>665</v>
      </c>
      <c r="H2378" s="189"/>
      <c r="I2378" s="191">
        <v>5</v>
      </c>
      <c r="J2378" s="192">
        <f>K2372</f>
        <v>144.392</v>
      </c>
      <c r="K2378" s="193">
        <f>I2378*J2378/100</f>
        <v>7.2196000000000007</v>
      </c>
      <c r="M2378" s="205">
        <v>7</v>
      </c>
      <c r="N2378" t="s">
        <v>414</v>
      </c>
      <c r="O2378" s="205">
        <f>I2378*M2378</f>
        <v>35</v>
      </c>
      <c r="P2378" s="706">
        <f>O2378*J2378/100</f>
        <v>50.537200000000006</v>
      </c>
      <c r="Q2378" s="672"/>
      <c r="R2378" s="672"/>
      <c r="S2378" s="672"/>
    </row>
    <row r="2379" spans="1:19" ht="13.5">
      <c r="A2379" s="702" t="s">
        <v>182</v>
      </c>
      <c r="B2379" t="s">
        <v>662</v>
      </c>
      <c r="C2379" s="188"/>
      <c r="D2379" s="724" t="s">
        <v>731</v>
      </c>
      <c r="E2379" s="189"/>
      <c r="G2379" s="190" t="s">
        <v>666</v>
      </c>
      <c r="H2379" s="191">
        <v>1</v>
      </c>
      <c r="I2379" s="191">
        <f>H2379*8/$H$2366</f>
        <v>8</v>
      </c>
      <c r="J2379" s="192">
        <f>+J2361</f>
        <v>2.7</v>
      </c>
      <c r="K2379" s="193">
        <f>I2379*J2379</f>
        <v>21.6</v>
      </c>
      <c r="M2379" s="205">
        <v>7</v>
      </c>
      <c r="N2379" t="s">
        <v>414</v>
      </c>
      <c r="O2379" s="205">
        <f>I2379*M2379</f>
        <v>56</v>
      </c>
      <c r="P2379" s="706">
        <f>O2379*J2379</f>
        <v>151.20000000000002</v>
      </c>
      <c r="Q2379" s="672"/>
      <c r="R2379" s="672"/>
      <c r="S2379" s="672"/>
    </row>
    <row r="2380" spans="1:19" ht="13.5">
      <c r="A2380" s="702" t="s">
        <v>182</v>
      </c>
      <c r="B2380" t="s">
        <v>662</v>
      </c>
      <c r="C2380" s="188"/>
      <c r="D2380" s="724" t="s">
        <v>831</v>
      </c>
      <c r="E2380" s="189"/>
      <c r="G2380" s="190" t="s">
        <v>666</v>
      </c>
      <c r="H2380" s="191">
        <v>1</v>
      </c>
      <c r="I2380" s="191">
        <f t="shared" ref="I2380:I2381" si="159">H2380*8/$H$2366</f>
        <v>8</v>
      </c>
      <c r="J2380" s="192">
        <v>1.5</v>
      </c>
      <c r="K2380" s="193">
        <f>I2380*J2380</f>
        <v>12</v>
      </c>
      <c r="M2380" s="205">
        <v>7</v>
      </c>
      <c r="N2380" t="s">
        <v>414</v>
      </c>
      <c r="O2380" s="205">
        <f>I2380*M2380</f>
        <v>56</v>
      </c>
      <c r="P2380" s="706">
        <f>O2380*J2380</f>
        <v>84</v>
      </c>
      <c r="Q2380" s="672"/>
      <c r="R2380" s="672"/>
      <c r="S2380" s="672"/>
    </row>
    <row r="2381" spans="1:19" ht="13.5">
      <c r="A2381" s="702" t="s">
        <v>182</v>
      </c>
      <c r="B2381" t="s">
        <v>662</v>
      </c>
      <c r="C2381" s="188"/>
      <c r="D2381" s="724" t="s">
        <v>848</v>
      </c>
      <c r="E2381" s="189"/>
      <c r="G2381" s="190" t="s">
        <v>666</v>
      </c>
      <c r="H2381" s="191">
        <v>0.5</v>
      </c>
      <c r="I2381" s="191">
        <f t="shared" si="159"/>
        <v>4</v>
      </c>
      <c r="J2381" s="192">
        <v>4.5</v>
      </c>
      <c r="K2381" s="193">
        <f>I2381*J2381</f>
        <v>18</v>
      </c>
      <c r="M2381" s="205">
        <v>7</v>
      </c>
      <c r="N2381" t="s">
        <v>414</v>
      </c>
      <c r="O2381" s="205">
        <f>I2381*M2381</f>
        <v>28</v>
      </c>
      <c r="P2381" s="706">
        <f>O2381*J2381</f>
        <v>126</v>
      </c>
      <c r="Q2381" s="672"/>
      <c r="R2381" s="672"/>
      <c r="S2381" s="672"/>
    </row>
    <row r="2382" spans="1:19" ht="14.25" thickBot="1">
      <c r="A2382" s="701" t="s">
        <v>1128</v>
      </c>
      <c r="C2382" s="199"/>
      <c r="D2382" s="725"/>
      <c r="E2382" s="200"/>
      <c r="F2382" s="201"/>
      <c r="G2382" s="206"/>
      <c r="H2382" s="200"/>
      <c r="I2382" s="200"/>
      <c r="J2382" s="202"/>
      <c r="K2382" s="203">
        <f>SUM(K2378:K2381)</f>
        <v>58.819600000000001</v>
      </c>
      <c r="Q2382" s="672"/>
      <c r="R2382" s="672"/>
      <c r="S2382" s="672"/>
    </row>
    <row r="2383" spans="1:19" ht="13.5" thickBot="1">
      <c r="A2383" s="701" t="s">
        <v>1128</v>
      </c>
      <c r="Q2383" s="672"/>
      <c r="R2383" s="672"/>
      <c r="S2383" s="672"/>
    </row>
    <row r="2384" spans="1:19" ht="48.75" customHeight="1">
      <c r="A2384" s="701" t="s">
        <v>1128</v>
      </c>
      <c r="C2384" s="176" t="s">
        <v>645</v>
      </c>
      <c r="D2384" s="212" t="str">
        <f>+QPS!C180</f>
        <v>4.03.03</v>
      </c>
      <c r="E2384" s="2290" t="str">
        <f>+QPS!G180</f>
        <v>Suministro, montaje e instalacion de botonera de campo, NEMA 4, con placa de identificación e ingreso de cables por la parte inferior. Cuenta con las siguientes botoneras: 
- Botonera de parada de emergencia, color rojo y cabeza redonda tipo hongo, un piloto LED y una botonera JOG). 
TAG: 1760-PU-33001-N
TAG: 1760-PU-33002-N
TAG: 1760-PU-33101-N
TAG: 1760-PU-33102-N
TAG: 1760-PU-33103-N
TAG: 1760-PU-33104-N
TAG: 1760-PU-33105-N</v>
      </c>
      <c r="F2384" s="2290"/>
      <c r="G2384" s="2290"/>
      <c r="H2384" s="2290"/>
      <c r="I2384" s="2290"/>
      <c r="J2384" s="2290"/>
      <c r="K2384" s="2291"/>
      <c r="Q2384" s="672">
        <f>QPS!V180</f>
        <v>1506.4811999999999</v>
      </c>
      <c r="R2384" s="672">
        <f>SUM(P2384:P2401)</f>
        <v>1506.4812000000002</v>
      </c>
      <c r="S2384" s="672">
        <f>Q2384-R2384</f>
        <v>0</v>
      </c>
    </row>
    <row r="2385" spans="1:19">
      <c r="A2385" s="701" t="s">
        <v>1128</v>
      </c>
      <c r="C2385" s="181" t="s">
        <v>646</v>
      </c>
      <c r="D2385" s="720" t="s">
        <v>675</v>
      </c>
      <c r="E2385" s="207" t="s">
        <v>648</v>
      </c>
      <c r="F2385" s="208">
        <v>1</v>
      </c>
      <c r="G2385" s="207" t="s">
        <v>649</v>
      </c>
      <c r="H2385" s="209">
        <f>F2385</f>
        <v>1</v>
      </c>
      <c r="I2385" s="210"/>
      <c r="J2385" s="211" t="s">
        <v>676</v>
      </c>
      <c r="K2385" s="182">
        <f>+K2391+K2395+K2400</f>
        <v>215.2116</v>
      </c>
      <c r="Q2385" s="672"/>
      <c r="R2385" s="672"/>
      <c r="S2385" s="672"/>
    </row>
    <row r="2386" spans="1:19" ht="13.5" thickBot="1">
      <c r="A2386" s="701" t="s">
        <v>1128</v>
      </c>
      <c r="C2386" s="183" t="s">
        <v>651</v>
      </c>
      <c r="D2386" s="721" t="s">
        <v>652</v>
      </c>
      <c r="E2386" s="184"/>
      <c r="F2386" s="185"/>
      <c r="G2386" s="186" t="s">
        <v>44</v>
      </c>
      <c r="H2386" s="186" t="s">
        <v>653</v>
      </c>
      <c r="I2386" s="186" t="s">
        <v>39</v>
      </c>
      <c r="J2386" s="186" t="s">
        <v>654</v>
      </c>
      <c r="K2386" s="187" t="s">
        <v>655</v>
      </c>
      <c r="Q2386" s="672"/>
      <c r="R2386" s="672"/>
      <c r="S2386" s="672"/>
    </row>
    <row r="2387" spans="1:19" ht="13.5">
      <c r="A2387" s="701" t="s">
        <v>1128</v>
      </c>
      <c r="C2387" s="194"/>
      <c r="D2387" s="722" t="s">
        <v>656</v>
      </c>
      <c r="E2387" s="189"/>
      <c r="G2387" s="195"/>
      <c r="H2387" s="189"/>
      <c r="I2387" s="189"/>
      <c r="J2387" s="189"/>
      <c r="K2387" s="198"/>
      <c r="Q2387" s="672"/>
      <c r="R2387" s="672"/>
      <c r="S2387" s="672"/>
    </row>
    <row r="2388" spans="1:19" ht="13.5">
      <c r="A2388" s="702" t="s">
        <v>183</v>
      </c>
      <c r="B2388" t="s">
        <v>656</v>
      </c>
      <c r="C2388" s="188" t="s">
        <v>657</v>
      </c>
      <c r="D2388" s="699" t="s">
        <v>658</v>
      </c>
      <c r="E2388" s="189"/>
      <c r="G2388" s="190" t="s">
        <v>659</v>
      </c>
      <c r="H2388" s="191">
        <v>0.1</v>
      </c>
      <c r="I2388" s="191">
        <f>H2388*8/$F$2385</f>
        <v>0.8</v>
      </c>
      <c r="J2388" s="192">
        <v>10.89</v>
      </c>
      <c r="K2388" s="193">
        <f>I2388*J2388</f>
        <v>8.7120000000000015</v>
      </c>
      <c r="M2388" s="205">
        <v>7</v>
      </c>
      <c r="N2388" t="s">
        <v>414</v>
      </c>
      <c r="O2388" s="205">
        <f>I2388*M2388</f>
        <v>5.6000000000000005</v>
      </c>
      <c r="P2388" s="706">
        <f>O2388*J2388</f>
        <v>60.984000000000009</v>
      </c>
      <c r="Q2388" s="672"/>
      <c r="R2388" s="672"/>
      <c r="S2388" s="672"/>
    </row>
    <row r="2389" spans="1:19" ht="13.5">
      <c r="A2389" s="702" t="s">
        <v>183</v>
      </c>
      <c r="B2389" t="s">
        <v>656</v>
      </c>
      <c r="C2389" s="188"/>
      <c r="D2389" s="699" t="s">
        <v>668</v>
      </c>
      <c r="E2389" s="189"/>
      <c r="G2389" s="190" t="s">
        <v>659</v>
      </c>
      <c r="H2389" s="191">
        <v>1</v>
      </c>
      <c r="I2389" s="191">
        <f t="shared" ref="I2389:I2390" si="160">H2389*8/$F$2385</f>
        <v>8</v>
      </c>
      <c r="J2389" s="192">
        <v>10.08</v>
      </c>
      <c r="K2389" s="193">
        <f>I2389*J2389</f>
        <v>80.64</v>
      </c>
      <c r="M2389" s="205">
        <v>7</v>
      </c>
      <c r="N2389" t="s">
        <v>414</v>
      </c>
      <c r="O2389" s="205">
        <f>I2389*M2389</f>
        <v>56</v>
      </c>
      <c r="P2389" s="706">
        <f>O2389*J2389</f>
        <v>564.48</v>
      </c>
      <c r="Q2389" s="672"/>
      <c r="R2389" s="672"/>
      <c r="S2389" s="672"/>
    </row>
    <row r="2390" spans="1:19" ht="13.5">
      <c r="A2390" s="702" t="s">
        <v>183</v>
      </c>
      <c r="B2390" t="s">
        <v>656</v>
      </c>
      <c r="C2390" s="188" t="s">
        <v>660</v>
      </c>
      <c r="D2390" s="699" t="s">
        <v>661</v>
      </c>
      <c r="E2390" s="189"/>
      <c r="G2390" s="190" t="s">
        <v>659</v>
      </c>
      <c r="H2390" s="191">
        <v>1</v>
      </c>
      <c r="I2390" s="191">
        <f t="shared" si="160"/>
        <v>8</v>
      </c>
      <c r="J2390" s="192">
        <v>6.88</v>
      </c>
      <c r="K2390" s="193">
        <f>I2390*J2390</f>
        <v>55.04</v>
      </c>
      <c r="M2390" s="205">
        <v>7</v>
      </c>
      <c r="N2390" t="s">
        <v>414</v>
      </c>
      <c r="O2390" s="205">
        <f>I2390*M2390</f>
        <v>56</v>
      </c>
      <c r="P2390" s="706">
        <f>O2390*J2390</f>
        <v>385.28</v>
      </c>
      <c r="Q2390" s="672"/>
      <c r="R2390" s="672"/>
      <c r="S2390" s="672"/>
    </row>
    <row r="2391" spans="1:19" ht="13.5">
      <c r="A2391" s="701" t="s">
        <v>1128</v>
      </c>
      <c r="C2391" s="194"/>
      <c r="D2391" s="723"/>
      <c r="E2391" s="189"/>
      <c r="G2391" s="195"/>
      <c r="H2391" s="189"/>
      <c r="I2391" s="189"/>
      <c r="J2391" s="196"/>
      <c r="K2391" s="197">
        <f>SUM(K2388:K2390)</f>
        <v>144.392</v>
      </c>
      <c r="Q2391" s="672"/>
      <c r="R2391" s="672"/>
      <c r="S2391" s="672"/>
    </row>
    <row r="2392" spans="1:19" ht="13.5">
      <c r="A2392" s="701" t="s">
        <v>1128</v>
      </c>
      <c r="C2392" s="194"/>
      <c r="D2392" s="722" t="s">
        <v>667</v>
      </c>
      <c r="E2392" s="189"/>
      <c r="G2392" s="195"/>
      <c r="H2392" s="189"/>
      <c r="I2392" s="189"/>
      <c r="J2392" s="189"/>
      <c r="K2392" s="198"/>
      <c r="Q2392" s="672"/>
      <c r="R2392" s="672"/>
      <c r="S2392" s="672"/>
    </row>
    <row r="2393" spans="1:19" ht="38.25">
      <c r="A2393" s="702" t="s">
        <v>183</v>
      </c>
      <c r="B2393" t="s">
        <v>667</v>
      </c>
      <c r="C2393" s="246"/>
      <c r="D2393" s="730" t="s">
        <v>851</v>
      </c>
      <c r="E2393" s="247"/>
      <c r="F2393" s="248"/>
      <c r="G2393" s="249" t="s">
        <v>690</v>
      </c>
      <c r="H2393" s="247"/>
      <c r="I2393" s="250">
        <v>1</v>
      </c>
      <c r="J2393" s="251">
        <v>0</v>
      </c>
      <c r="K2393" s="252">
        <f>I2393*J2393</f>
        <v>0</v>
      </c>
      <c r="L2393" s="254" t="s">
        <v>756</v>
      </c>
      <c r="M2393" s="205">
        <v>7</v>
      </c>
      <c r="N2393" t="s">
        <v>414</v>
      </c>
      <c r="O2393" s="205">
        <f>I2393*M2393</f>
        <v>7</v>
      </c>
      <c r="P2393" s="706">
        <f>O2393*J2393</f>
        <v>0</v>
      </c>
      <c r="Q2393" s="672"/>
      <c r="R2393" s="672"/>
      <c r="S2393" s="672"/>
    </row>
    <row r="2394" spans="1:19" ht="13.5">
      <c r="A2394" s="702" t="s">
        <v>183</v>
      </c>
      <c r="B2394" t="s">
        <v>667</v>
      </c>
      <c r="C2394" s="188"/>
      <c r="D2394" s="699" t="s">
        <v>694</v>
      </c>
      <c r="E2394" s="189"/>
      <c r="G2394" s="190" t="s">
        <v>695</v>
      </c>
      <c r="H2394" s="189"/>
      <c r="I2394" s="191">
        <v>0.3</v>
      </c>
      <c r="J2394" s="192">
        <v>100</v>
      </c>
      <c r="K2394" s="193">
        <f>I2394*J2394</f>
        <v>30</v>
      </c>
      <c r="M2394" s="205">
        <v>7</v>
      </c>
      <c r="N2394" t="s">
        <v>414</v>
      </c>
      <c r="O2394" s="205">
        <f>I2394*M2394</f>
        <v>2.1</v>
      </c>
      <c r="P2394" s="706">
        <f>O2394*J2394</f>
        <v>210</v>
      </c>
      <c r="Q2394" s="672"/>
      <c r="R2394" s="672"/>
      <c r="S2394" s="672"/>
    </row>
    <row r="2395" spans="1:19" ht="13.5">
      <c r="A2395" s="701" t="s">
        <v>1128</v>
      </c>
      <c r="C2395" s="194"/>
      <c r="D2395" s="723"/>
      <c r="E2395" s="189"/>
      <c r="G2395" s="195"/>
      <c r="H2395" s="189"/>
      <c r="I2395" s="189"/>
      <c r="J2395" s="196"/>
      <c r="K2395" s="197">
        <f>SUM(K2393:K2394)</f>
        <v>30</v>
      </c>
      <c r="Q2395" s="672"/>
      <c r="R2395" s="672"/>
      <c r="S2395" s="672"/>
    </row>
    <row r="2396" spans="1:19" ht="13.5">
      <c r="A2396" s="701" t="s">
        <v>1128</v>
      </c>
      <c r="C2396" s="194"/>
      <c r="D2396" s="722" t="s">
        <v>662</v>
      </c>
      <c r="E2396" s="189"/>
      <c r="G2396" s="195"/>
      <c r="H2396" s="189"/>
      <c r="I2396" s="189"/>
      <c r="J2396" s="189"/>
      <c r="K2396" s="198"/>
      <c r="Q2396" s="672"/>
      <c r="R2396" s="672"/>
      <c r="S2396" s="672"/>
    </row>
    <row r="2397" spans="1:19" ht="25.5">
      <c r="A2397" s="702" t="s">
        <v>183</v>
      </c>
      <c r="B2397" t="s">
        <v>662</v>
      </c>
      <c r="C2397" s="188" t="s">
        <v>663</v>
      </c>
      <c r="D2397" s="699" t="s">
        <v>664</v>
      </c>
      <c r="E2397" s="189"/>
      <c r="G2397" s="190" t="s">
        <v>665</v>
      </c>
      <c r="H2397" s="189"/>
      <c r="I2397" s="191">
        <v>5</v>
      </c>
      <c r="J2397" s="192">
        <f>K2391</f>
        <v>144.392</v>
      </c>
      <c r="K2397" s="193">
        <f>I2397*J2397/100</f>
        <v>7.2196000000000007</v>
      </c>
      <c r="M2397" s="205">
        <v>7</v>
      </c>
      <c r="N2397" t="s">
        <v>414</v>
      </c>
      <c r="O2397" s="205">
        <f>I2397*M2397</f>
        <v>35</v>
      </c>
      <c r="P2397" s="706">
        <f>O2397*J2397/100</f>
        <v>50.537200000000006</v>
      </c>
      <c r="Q2397" s="672"/>
      <c r="R2397" s="672"/>
      <c r="S2397" s="672"/>
    </row>
    <row r="2398" spans="1:19" ht="13.5">
      <c r="A2398" s="702" t="s">
        <v>183</v>
      </c>
      <c r="B2398" t="s">
        <v>662</v>
      </c>
      <c r="C2398" s="188"/>
      <c r="D2398" s="724" t="s">
        <v>731</v>
      </c>
      <c r="E2398" s="189"/>
      <c r="G2398" s="190" t="s">
        <v>666</v>
      </c>
      <c r="H2398" s="191">
        <v>1</v>
      </c>
      <c r="I2398" s="191">
        <f>H2398*8/$H$2385</f>
        <v>8</v>
      </c>
      <c r="J2398" s="192">
        <f>+J2379</f>
        <v>2.7</v>
      </c>
      <c r="K2398" s="193">
        <f>I2398*J2398</f>
        <v>21.6</v>
      </c>
      <c r="M2398" s="205">
        <v>7</v>
      </c>
      <c r="N2398" t="s">
        <v>414</v>
      </c>
      <c r="O2398" s="205">
        <f>I2398*M2398</f>
        <v>56</v>
      </c>
      <c r="P2398" s="706">
        <f>O2398*J2398</f>
        <v>151.20000000000002</v>
      </c>
      <c r="Q2398" s="672"/>
      <c r="R2398" s="672"/>
      <c r="S2398" s="672"/>
    </row>
    <row r="2399" spans="1:19" ht="13.5">
      <c r="A2399" s="702" t="s">
        <v>183</v>
      </c>
      <c r="B2399" t="s">
        <v>662</v>
      </c>
      <c r="C2399" s="188"/>
      <c r="D2399" s="724" t="s">
        <v>831</v>
      </c>
      <c r="E2399" s="189"/>
      <c r="G2399" s="190" t="s">
        <v>666</v>
      </c>
      <c r="H2399" s="191">
        <v>1</v>
      </c>
      <c r="I2399" s="191">
        <f>H2399*8/$H$2385</f>
        <v>8</v>
      </c>
      <c r="J2399" s="192">
        <f>+J2380</f>
        <v>1.5</v>
      </c>
      <c r="K2399" s="193">
        <f>I2399*J2399</f>
        <v>12</v>
      </c>
      <c r="M2399" s="205">
        <v>7</v>
      </c>
      <c r="N2399" t="s">
        <v>414</v>
      </c>
      <c r="O2399" s="205">
        <f>I2399*M2399</f>
        <v>56</v>
      </c>
      <c r="P2399" s="706">
        <f>O2399*J2399</f>
        <v>84</v>
      </c>
      <c r="Q2399" s="672"/>
      <c r="R2399" s="672"/>
      <c r="S2399" s="672"/>
    </row>
    <row r="2400" spans="1:19" ht="14.25" thickBot="1">
      <c r="A2400" s="701" t="s">
        <v>1128</v>
      </c>
      <c r="C2400" s="199"/>
      <c r="D2400" s="725"/>
      <c r="E2400" s="200"/>
      <c r="F2400" s="201"/>
      <c r="G2400" s="206"/>
      <c r="H2400" s="200"/>
      <c r="I2400" s="200"/>
      <c r="J2400" s="202"/>
      <c r="K2400" s="203">
        <f>SUM(K2397:K2399)</f>
        <v>40.819600000000001</v>
      </c>
      <c r="Q2400" s="672"/>
      <c r="R2400" s="672"/>
      <c r="S2400" s="672"/>
    </row>
    <row r="2401" spans="1:19" ht="13.5" thickBot="1">
      <c r="A2401" s="701" t="s">
        <v>1128</v>
      </c>
      <c r="Q2401" s="672"/>
      <c r="R2401" s="672"/>
      <c r="S2401" s="672"/>
    </row>
    <row r="2402" spans="1:19" ht="32.25" customHeight="1">
      <c r="A2402" s="701" t="s">
        <v>1128</v>
      </c>
      <c r="C2402" s="176" t="s">
        <v>645</v>
      </c>
      <c r="D2402" s="212" t="str">
        <f>+QPS!C186</f>
        <v>4.04.01.01</v>
      </c>
      <c r="E2402" s="2292" t="str">
        <f>+QPS!G186</f>
        <v>Suministro, montaje e instalacion de Cable multiconductor tipo XHHW-2, 600V, 90°C, conductor de cobre electrolítico recocido, clase B, aislamiento de polietileno reticulado (XLPE), cubierta externa de PVC.</v>
      </c>
      <c r="F2402" s="2292"/>
      <c r="G2402" s="2292"/>
      <c r="H2402" s="2292"/>
      <c r="I2402" s="2292"/>
      <c r="J2402" s="2292"/>
      <c r="K2402" s="2293"/>
      <c r="Q2402" s="672">
        <f>QPS!V186</f>
        <v>2180.9076062400004</v>
      </c>
      <c r="R2402" s="672">
        <f>SUM(P2402:P2418)</f>
        <v>2180.90760624</v>
      </c>
      <c r="S2402" s="672">
        <f>Q2402-R2402</f>
        <v>0</v>
      </c>
    </row>
    <row r="2403" spans="1:19">
      <c r="A2403" s="701" t="s">
        <v>1128</v>
      </c>
      <c r="C2403" s="181" t="s">
        <v>646</v>
      </c>
      <c r="D2403" s="720" t="s">
        <v>677</v>
      </c>
      <c r="E2403" s="207" t="s">
        <v>648</v>
      </c>
      <c r="F2403" s="208">
        <v>150</v>
      </c>
      <c r="G2403" s="207" t="s">
        <v>649</v>
      </c>
      <c r="H2403" s="209">
        <f>F2403</f>
        <v>150</v>
      </c>
      <c r="I2403" s="210"/>
      <c r="J2403" s="211" t="s">
        <v>678</v>
      </c>
      <c r="K2403" s="182">
        <f>+K2409+K2413+K2417</f>
        <v>3.7507440000000001</v>
      </c>
      <c r="Q2403" s="672"/>
      <c r="R2403" s="672"/>
      <c r="S2403" s="672"/>
    </row>
    <row r="2404" spans="1:19" ht="13.5" thickBot="1">
      <c r="A2404" s="701" t="s">
        <v>1128</v>
      </c>
      <c r="C2404" s="183" t="s">
        <v>651</v>
      </c>
      <c r="D2404" s="721" t="s">
        <v>652</v>
      </c>
      <c r="E2404" s="184"/>
      <c r="F2404" s="185"/>
      <c r="G2404" s="186" t="s">
        <v>44</v>
      </c>
      <c r="H2404" s="186" t="s">
        <v>653</v>
      </c>
      <c r="I2404" s="186" t="s">
        <v>39</v>
      </c>
      <c r="J2404" s="186" t="s">
        <v>654</v>
      </c>
      <c r="K2404" s="187" t="s">
        <v>655</v>
      </c>
      <c r="Q2404" s="672"/>
      <c r="R2404" s="672"/>
      <c r="S2404" s="672"/>
    </row>
    <row r="2405" spans="1:19" ht="13.5">
      <c r="A2405" s="701" t="s">
        <v>1128</v>
      </c>
      <c r="C2405" s="194"/>
      <c r="D2405" s="722" t="s">
        <v>656</v>
      </c>
      <c r="E2405" s="189"/>
      <c r="G2405" s="195"/>
      <c r="H2405" s="189"/>
      <c r="I2405" s="189"/>
      <c r="J2405" s="189"/>
      <c r="K2405" s="198"/>
      <c r="Q2405" s="672"/>
      <c r="R2405" s="672"/>
      <c r="S2405" s="672"/>
    </row>
    <row r="2406" spans="1:19" ht="13.5">
      <c r="A2406" s="701" t="s">
        <v>296</v>
      </c>
      <c r="B2406" t="s">
        <v>656</v>
      </c>
      <c r="C2406" s="188" t="s">
        <v>657</v>
      </c>
      <c r="D2406" s="699" t="s">
        <v>854</v>
      </c>
      <c r="E2406" s="189"/>
      <c r="G2406" s="190" t="s">
        <v>659</v>
      </c>
      <c r="H2406" s="191">
        <v>0.1</v>
      </c>
      <c r="I2406" s="191">
        <f>H2406*8/$F$2403</f>
        <v>5.333333333333334E-3</v>
      </c>
      <c r="J2406" s="192">
        <v>10.89</v>
      </c>
      <c r="K2406" s="193">
        <f>I2406*J2406</f>
        <v>5.8080000000000014E-2</v>
      </c>
      <c r="M2406" s="205">
        <v>581.46</v>
      </c>
      <c r="N2406" t="s">
        <v>293</v>
      </c>
      <c r="O2406" s="205">
        <f>I2406*M2406</f>
        <v>3.1011200000000008</v>
      </c>
      <c r="P2406" s="706">
        <f>O2406*J2406</f>
        <v>33.771196800000013</v>
      </c>
      <c r="Q2406" s="672"/>
      <c r="R2406" s="672"/>
      <c r="S2406" s="672"/>
    </row>
    <row r="2407" spans="1:19" ht="13.5">
      <c r="A2407" s="701" t="s">
        <v>296</v>
      </c>
      <c r="B2407" t="s">
        <v>656</v>
      </c>
      <c r="C2407" s="188"/>
      <c r="D2407" s="699" t="s">
        <v>855</v>
      </c>
      <c r="E2407" s="189"/>
      <c r="G2407" s="190" t="s">
        <v>659</v>
      </c>
      <c r="H2407" s="191">
        <v>1</v>
      </c>
      <c r="I2407" s="191">
        <f t="shared" ref="I2407:I2408" si="161">H2407*8/$F$2403</f>
        <v>5.3333333333333337E-2</v>
      </c>
      <c r="J2407" s="192">
        <v>10.08</v>
      </c>
      <c r="K2407" s="193">
        <f>I2407*J2407</f>
        <v>0.53760000000000008</v>
      </c>
      <c r="M2407" s="205">
        <v>581.46</v>
      </c>
      <c r="N2407" t="s">
        <v>293</v>
      </c>
      <c r="O2407" s="205">
        <f>I2407*M2407</f>
        <v>31.011200000000002</v>
      </c>
      <c r="P2407" s="706">
        <f>O2407*J2407</f>
        <v>312.59289600000005</v>
      </c>
      <c r="Q2407" s="672"/>
      <c r="R2407" s="672"/>
      <c r="S2407" s="672"/>
    </row>
    <row r="2408" spans="1:19" ht="13.5">
      <c r="A2408" s="701" t="s">
        <v>296</v>
      </c>
      <c r="B2408" t="s">
        <v>656</v>
      </c>
      <c r="C2408" s="188" t="s">
        <v>660</v>
      </c>
      <c r="D2408" s="699" t="s">
        <v>856</v>
      </c>
      <c r="E2408" s="189"/>
      <c r="G2408" s="190" t="s">
        <v>659</v>
      </c>
      <c r="H2408" s="191">
        <v>1</v>
      </c>
      <c r="I2408" s="191">
        <f t="shared" si="161"/>
        <v>5.3333333333333337E-2</v>
      </c>
      <c r="J2408" s="192">
        <v>6.88</v>
      </c>
      <c r="K2408" s="193">
        <f>I2408*J2408</f>
        <v>0.36693333333333333</v>
      </c>
      <c r="M2408" s="205">
        <v>581.46</v>
      </c>
      <c r="N2408" t="s">
        <v>293</v>
      </c>
      <c r="O2408" s="205">
        <f>I2408*M2408</f>
        <v>31.011200000000002</v>
      </c>
      <c r="P2408" s="706">
        <f>O2408*J2408</f>
        <v>213.357056</v>
      </c>
      <c r="Q2408" s="672"/>
      <c r="R2408" s="672"/>
      <c r="S2408" s="672"/>
    </row>
    <row r="2409" spans="1:19" ht="13.5">
      <c r="A2409" s="701" t="s">
        <v>1128</v>
      </c>
      <c r="C2409" s="194"/>
      <c r="D2409" s="723"/>
      <c r="E2409" s="189"/>
      <c r="G2409" s="195"/>
      <c r="H2409" s="189"/>
      <c r="I2409" s="189"/>
      <c r="J2409" s="196"/>
      <c r="K2409" s="197">
        <f>SUM(K2406:K2408)</f>
        <v>0.96261333333333343</v>
      </c>
      <c r="Q2409" s="672"/>
      <c r="R2409" s="672"/>
      <c r="S2409" s="672"/>
    </row>
    <row r="2410" spans="1:19" ht="13.5">
      <c r="A2410" s="701" t="s">
        <v>1128</v>
      </c>
      <c r="C2410" s="194"/>
      <c r="D2410" s="722" t="s">
        <v>667</v>
      </c>
      <c r="E2410" s="189"/>
      <c r="G2410" s="195"/>
      <c r="H2410" s="189"/>
      <c r="I2410" s="189"/>
      <c r="J2410" s="189"/>
      <c r="K2410" s="198"/>
      <c r="Q2410" s="672"/>
      <c r="R2410" s="672"/>
      <c r="S2410" s="672"/>
    </row>
    <row r="2411" spans="1:19" ht="89.25">
      <c r="A2411" s="701" t="s">
        <v>296</v>
      </c>
      <c r="B2411" t="s">
        <v>667</v>
      </c>
      <c r="C2411" s="246"/>
      <c r="D2411" s="730" t="s">
        <v>853</v>
      </c>
      <c r="E2411" s="247"/>
      <c r="F2411" s="248"/>
      <c r="G2411" s="249" t="s">
        <v>57</v>
      </c>
      <c r="H2411" s="247"/>
      <c r="I2411" s="250">
        <v>1.05</v>
      </c>
      <c r="J2411" s="251">
        <v>0</v>
      </c>
      <c r="K2411" s="252">
        <f>I2411*J2411</f>
        <v>0</v>
      </c>
      <c r="L2411" s="253" t="s">
        <v>756</v>
      </c>
      <c r="M2411" s="205">
        <v>581.46</v>
      </c>
      <c r="N2411" t="s">
        <v>293</v>
      </c>
      <c r="O2411" s="205">
        <f>I2411*M2411</f>
        <v>610.53300000000002</v>
      </c>
      <c r="P2411" s="706">
        <f>O2411*J2411</f>
        <v>0</v>
      </c>
      <c r="Q2411" s="672"/>
      <c r="R2411" s="672"/>
      <c r="S2411" s="672"/>
    </row>
    <row r="2412" spans="1:19" ht="13.5">
      <c r="A2412" s="701" t="s">
        <v>296</v>
      </c>
      <c r="B2412" t="s">
        <v>667</v>
      </c>
      <c r="C2412" s="188"/>
      <c r="D2412" s="699" t="s">
        <v>694</v>
      </c>
      <c r="E2412" s="189"/>
      <c r="G2412" s="190" t="s">
        <v>695</v>
      </c>
      <c r="H2412" s="189"/>
      <c r="I2412" s="191">
        <v>2.5000000000000001E-2</v>
      </c>
      <c r="J2412" s="192">
        <v>100</v>
      </c>
      <c r="K2412" s="193">
        <f>I2412*J2412</f>
        <v>2.5</v>
      </c>
      <c r="M2412" s="205">
        <v>581.46</v>
      </c>
      <c r="N2412" t="s">
        <v>293</v>
      </c>
      <c r="O2412" s="205">
        <f>I2412*M2412</f>
        <v>14.536500000000002</v>
      </c>
      <c r="P2412" s="706">
        <f>O2412*J2412</f>
        <v>1453.65</v>
      </c>
      <c r="Q2412" s="672"/>
      <c r="R2412" s="672"/>
      <c r="S2412" s="672"/>
    </row>
    <row r="2413" spans="1:19" ht="13.5">
      <c r="A2413" s="701" t="s">
        <v>1128</v>
      </c>
      <c r="C2413" s="194"/>
      <c r="D2413" s="723"/>
      <c r="E2413" s="189"/>
      <c r="G2413" s="195"/>
      <c r="H2413" s="189"/>
      <c r="I2413" s="189"/>
      <c r="J2413" s="196"/>
      <c r="K2413" s="197">
        <f>SUM(K2411:K2412)</f>
        <v>2.5</v>
      </c>
      <c r="Q2413" s="672"/>
      <c r="R2413" s="672"/>
      <c r="S2413" s="672"/>
    </row>
    <row r="2414" spans="1:19" ht="13.5">
      <c r="A2414" s="701" t="s">
        <v>1128</v>
      </c>
      <c r="C2414" s="194"/>
      <c r="D2414" s="722" t="s">
        <v>662</v>
      </c>
      <c r="E2414" s="189"/>
      <c r="G2414" s="195"/>
      <c r="H2414" s="189"/>
      <c r="I2414" s="189"/>
      <c r="J2414" s="189"/>
      <c r="K2414" s="198"/>
      <c r="Q2414" s="672"/>
      <c r="R2414" s="672"/>
      <c r="S2414" s="672"/>
    </row>
    <row r="2415" spans="1:19" ht="25.5">
      <c r="A2415" s="701" t="s">
        <v>296</v>
      </c>
      <c r="B2415" t="s">
        <v>662</v>
      </c>
      <c r="C2415" s="188" t="s">
        <v>663</v>
      </c>
      <c r="D2415" s="699" t="s">
        <v>664</v>
      </c>
      <c r="E2415" s="189"/>
      <c r="G2415" s="190" t="s">
        <v>665</v>
      </c>
      <c r="H2415" s="189"/>
      <c r="I2415" s="191">
        <v>5</v>
      </c>
      <c r="J2415" s="192">
        <f>K2409</f>
        <v>0.96261333333333343</v>
      </c>
      <c r="K2415" s="193">
        <f>I2415*J2415/100</f>
        <v>4.8130666666666669E-2</v>
      </c>
      <c r="M2415" s="205">
        <v>581.46</v>
      </c>
      <c r="N2415" t="s">
        <v>293</v>
      </c>
      <c r="O2415" s="205">
        <f>I2415*M2415</f>
        <v>2907.3</v>
      </c>
      <c r="P2415" s="706">
        <f>O2415*J2415/100</f>
        <v>27.986057440000003</v>
      </c>
      <c r="Q2415" s="672"/>
      <c r="R2415" s="672"/>
      <c r="S2415" s="672"/>
    </row>
    <row r="2416" spans="1:19" ht="13.5">
      <c r="A2416" s="701" t="s">
        <v>296</v>
      </c>
      <c r="B2416" t="s">
        <v>662</v>
      </c>
      <c r="C2416" s="188"/>
      <c r="D2416" s="724" t="s">
        <v>832</v>
      </c>
      <c r="E2416" s="189"/>
      <c r="G2416" s="190" t="s">
        <v>666</v>
      </c>
      <c r="H2416" s="191">
        <v>1</v>
      </c>
      <c r="I2416" s="191">
        <f>H2416*8/H2403</f>
        <v>5.3333333333333337E-2</v>
      </c>
      <c r="J2416" s="192">
        <f>+J2381</f>
        <v>4.5</v>
      </c>
      <c r="K2416" s="193">
        <f>I2416*J2416</f>
        <v>0.24000000000000002</v>
      </c>
      <c r="M2416" s="205">
        <v>581.46</v>
      </c>
      <c r="N2416" t="s">
        <v>293</v>
      </c>
      <c r="O2416" s="205">
        <f>I2416*M2416</f>
        <v>31.011200000000002</v>
      </c>
      <c r="P2416" s="706">
        <f>O2416*J2416</f>
        <v>139.55040000000002</v>
      </c>
      <c r="Q2416" s="672"/>
      <c r="R2416" s="672"/>
      <c r="S2416" s="672"/>
    </row>
    <row r="2417" spans="1:19" ht="14.25" thickBot="1">
      <c r="A2417" s="701" t="s">
        <v>1128</v>
      </c>
      <c r="C2417" s="199"/>
      <c r="D2417" s="725"/>
      <c r="E2417" s="200"/>
      <c r="F2417" s="201"/>
      <c r="G2417" s="206"/>
      <c r="H2417" s="200"/>
      <c r="I2417" s="200"/>
      <c r="J2417" s="202"/>
      <c r="K2417" s="203">
        <f>SUM(K2415:K2416)</f>
        <v>0.2881306666666667</v>
      </c>
      <c r="Q2417" s="672"/>
      <c r="R2417" s="672"/>
      <c r="S2417" s="672"/>
    </row>
    <row r="2418" spans="1:19" ht="13.5" thickBot="1">
      <c r="A2418" s="701" t="s">
        <v>1128</v>
      </c>
      <c r="Q2418" s="672"/>
      <c r="R2418" s="672"/>
      <c r="S2418" s="672"/>
    </row>
    <row r="2419" spans="1:19">
      <c r="A2419" s="701" t="s">
        <v>1128</v>
      </c>
      <c r="C2419" s="176" t="s">
        <v>645</v>
      </c>
      <c r="D2419" s="212" t="str">
        <f>+QPS!C187</f>
        <v>4.04.01.02</v>
      </c>
      <c r="E2419" s="2282" t="str">
        <f>+QPS!G187</f>
        <v>Suministro, montaje e instalacion de Cable multiconductor tipo XHHW-2, 600V, 90°C, conductor de cobre electrolítico recocido, clase B, aislamiento de polietileno reticulado (XLPE), cubierta externa de PVC.</v>
      </c>
      <c r="F2419" s="2282"/>
      <c r="G2419" s="2282"/>
      <c r="H2419" s="2282"/>
      <c r="I2419" s="2282"/>
      <c r="J2419" s="2282"/>
      <c r="K2419" s="2283"/>
      <c r="Q2419" s="672">
        <f>QPS!V187</f>
        <v>5453.581776</v>
      </c>
      <c r="R2419" s="672">
        <f>SUM(P2419:P2435)</f>
        <v>5453.581776</v>
      </c>
      <c r="S2419" s="672">
        <f>Q2419-R2419</f>
        <v>0</v>
      </c>
    </row>
    <row r="2420" spans="1:19">
      <c r="A2420" s="701" t="s">
        <v>1128</v>
      </c>
      <c r="C2420" s="181" t="s">
        <v>646</v>
      </c>
      <c r="D2420" s="720" t="s">
        <v>677</v>
      </c>
      <c r="E2420" s="207" t="s">
        <v>648</v>
      </c>
      <c r="F2420" s="208">
        <v>150</v>
      </c>
      <c r="G2420" s="207" t="s">
        <v>649</v>
      </c>
      <c r="H2420" s="209">
        <f>F2420</f>
        <v>150</v>
      </c>
      <c r="I2420" s="210"/>
      <c r="J2420" s="211" t="s">
        <v>678</v>
      </c>
      <c r="K2420" s="182">
        <f>+K2426+K2430+K2434</f>
        <v>3.7507440000000001</v>
      </c>
      <c r="Q2420" s="672"/>
      <c r="R2420" s="672"/>
      <c r="S2420" s="672"/>
    </row>
    <row r="2421" spans="1:19" ht="13.5" thickBot="1">
      <c r="A2421" s="701" t="s">
        <v>1128</v>
      </c>
      <c r="C2421" s="183" t="s">
        <v>651</v>
      </c>
      <c r="D2421" s="721" t="s">
        <v>652</v>
      </c>
      <c r="E2421" s="184"/>
      <c r="F2421" s="185"/>
      <c r="G2421" s="186" t="s">
        <v>44</v>
      </c>
      <c r="H2421" s="186" t="s">
        <v>653</v>
      </c>
      <c r="I2421" s="186" t="s">
        <v>39</v>
      </c>
      <c r="J2421" s="186" t="s">
        <v>654</v>
      </c>
      <c r="K2421" s="187" t="s">
        <v>655</v>
      </c>
      <c r="Q2421" s="672"/>
      <c r="R2421" s="672"/>
      <c r="S2421" s="672"/>
    </row>
    <row r="2422" spans="1:19" ht="13.5">
      <c r="A2422" s="701" t="s">
        <v>1128</v>
      </c>
      <c r="C2422" s="194"/>
      <c r="D2422" s="722" t="s">
        <v>656</v>
      </c>
      <c r="E2422" s="189"/>
      <c r="G2422" s="195"/>
      <c r="H2422" s="189"/>
      <c r="I2422" s="189"/>
      <c r="J2422" s="189"/>
      <c r="K2422" s="198"/>
      <c r="Q2422" s="672"/>
      <c r="R2422" s="672"/>
      <c r="S2422" s="672"/>
    </row>
    <row r="2423" spans="1:19" ht="13.5">
      <c r="A2423" s="701" t="s">
        <v>297</v>
      </c>
      <c r="B2423" t="s">
        <v>656</v>
      </c>
      <c r="C2423" s="188" t="s">
        <v>657</v>
      </c>
      <c r="D2423" s="699" t="s">
        <v>854</v>
      </c>
      <c r="E2423" s="189"/>
      <c r="G2423" s="190" t="s">
        <v>659</v>
      </c>
      <c r="H2423" s="191">
        <v>0.1</v>
      </c>
      <c r="I2423" s="191">
        <f>H2423*8/$F$2420</f>
        <v>5.333333333333334E-3</v>
      </c>
      <c r="J2423" s="192">
        <v>10.89</v>
      </c>
      <c r="K2423" s="193">
        <f>I2423*J2423</f>
        <v>5.8080000000000014E-2</v>
      </c>
      <c r="M2423" s="205">
        <v>1454</v>
      </c>
      <c r="N2423" t="s">
        <v>293</v>
      </c>
      <c r="O2423" s="205">
        <f>I2423*M2423</f>
        <v>7.7546666666666679</v>
      </c>
      <c r="P2423" s="706">
        <f>O2423*J2423</f>
        <v>84.448320000000024</v>
      </c>
      <c r="Q2423" s="672"/>
      <c r="R2423" s="672"/>
      <c r="S2423" s="672"/>
    </row>
    <row r="2424" spans="1:19" ht="13.5">
      <c r="A2424" s="701" t="s">
        <v>297</v>
      </c>
      <c r="B2424" t="s">
        <v>656</v>
      </c>
      <c r="C2424" s="188"/>
      <c r="D2424" s="699" t="s">
        <v>855</v>
      </c>
      <c r="E2424" s="189"/>
      <c r="G2424" s="190" t="s">
        <v>659</v>
      </c>
      <c r="H2424" s="191">
        <v>1</v>
      </c>
      <c r="I2424" s="191">
        <f t="shared" ref="I2424:I2425" si="162">H2424*8/$F$2420</f>
        <v>5.3333333333333337E-2</v>
      </c>
      <c r="J2424" s="192">
        <v>10.08</v>
      </c>
      <c r="K2424" s="193">
        <f>I2424*J2424</f>
        <v>0.53760000000000008</v>
      </c>
      <c r="M2424" s="205">
        <v>1454</v>
      </c>
      <c r="N2424" t="s">
        <v>293</v>
      </c>
      <c r="O2424" s="205">
        <f>I2424*M2424</f>
        <v>77.546666666666667</v>
      </c>
      <c r="P2424" s="706">
        <f>O2424*J2424</f>
        <v>781.67039999999997</v>
      </c>
      <c r="Q2424" s="672"/>
      <c r="R2424" s="672"/>
      <c r="S2424" s="672"/>
    </row>
    <row r="2425" spans="1:19" ht="13.5">
      <c r="A2425" s="701" t="s">
        <v>297</v>
      </c>
      <c r="B2425" t="s">
        <v>656</v>
      </c>
      <c r="C2425" s="188" t="s">
        <v>660</v>
      </c>
      <c r="D2425" s="699" t="s">
        <v>856</v>
      </c>
      <c r="E2425" s="189"/>
      <c r="G2425" s="190" t="s">
        <v>659</v>
      </c>
      <c r="H2425" s="191">
        <v>1</v>
      </c>
      <c r="I2425" s="191">
        <f t="shared" si="162"/>
        <v>5.3333333333333337E-2</v>
      </c>
      <c r="J2425" s="192">
        <v>6.88</v>
      </c>
      <c r="K2425" s="193">
        <f>I2425*J2425</f>
        <v>0.36693333333333333</v>
      </c>
      <c r="M2425" s="205">
        <v>1454</v>
      </c>
      <c r="N2425" t="s">
        <v>293</v>
      </c>
      <c r="O2425" s="205">
        <f>I2425*M2425</f>
        <v>77.546666666666667</v>
      </c>
      <c r="P2425" s="706">
        <f>O2425*J2425</f>
        <v>533.52106666666668</v>
      </c>
      <c r="Q2425" s="672"/>
      <c r="R2425" s="672"/>
      <c r="S2425" s="672"/>
    </row>
    <row r="2426" spans="1:19" ht="13.5">
      <c r="A2426" s="701" t="s">
        <v>1128</v>
      </c>
      <c r="C2426" s="194"/>
      <c r="D2426" s="723"/>
      <c r="E2426" s="189"/>
      <c r="G2426" s="195"/>
      <c r="H2426" s="189"/>
      <c r="I2426" s="189"/>
      <c r="J2426" s="196"/>
      <c r="K2426" s="197">
        <f>SUM(K2423:K2425)</f>
        <v>0.96261333333333343</v>
      </c>
      <c r="Q2426" s="672"/>
      <c r="R2426" s="672"/>
      <c r="S2426" s="672"/>
    </row>
    <row r="2427" spans="1:19" ht="13.5">
      <c r="A2427" s="701" t="s">
        <v>1128</v>
      </c>
      <c r="C2427" s="194"/>
      <c r="D2427" s="722" t="s">
        <v>667</v>
      </c>
      <c r="E2427" s="189"/>
      <c r="G2427" s="195"/>
      <c r="H2427" s="189"/>
      <c r="I2427" s="189"/>
      <c r="J2427" s="189"/>
      <c r="K2427" s="198"/>
      <c r="Q2427" s="672"/>
      <c r="R2427" s="672"/>
      <c r="S2427" s="672"/>
    </row>
    <row r="2428" spans="1:19" ht="89.25">
      <c r="A2428" s="701" t="s">
        <v>297</v>
      </c>
      <c r="B2428" t="s">
        <v>667</v>
      </c>
      <c r="C2428" s="246"/>
      <c r="D2428" s="730" t="s">
        <v>853</v>
      </c>
      <c r="E2428" s="247"/>
      <c r="F2428" s="248"/>
      <c r="G2428" s="249" t="s">
        <v>57</v>
      </c>
      <c r="H2428" s="247"/>
      <c r="I2428" s="250">
        <v>1.05</v>
      </c>
      <c r="J2428" s="251">
        <v>0</v>
      </c>
      <c r="K2428" s="252">
        <f>I2428*J2428</f>
        <v>0</v>
      </c>
      <c r="L2428" s="253" t="s">
        <v>756</v>
      </c>
      <c r="M2428" s="205">
        <v>1454</v>
      </c>
      <c r="N2428" t="s">
        <v>293</v>
      </c>
      <c r="O2428" s="205">
        <f>I2428*M2428</f>
        <v>1526.7</v>
      </c>
      <c r="P2428" s="706">
        <f>O2428*J2428</f>
        <v>0</v>
      </c>
      <c r="Q2428" s="672"/>
      <c r="R2428" s="672"/>
      <c r="S2428" s="672"/>
    </row>
    <row r="2429" spans="1:19" ht="13.5">
      <c r="A2429" s="701" t="s">
        <v>297</v>
      </c>
      <c r="B2429" t="s">
        <v>667</v>
      </c>
      <c r="C2429" s="188"/>
      <c r="D2429" s="699" t="s">
        <v>694</v>
      </c>
      <c r="E2429" s="189"/>
      <c r="G2429" s="190" t="s">
        <v>695</v>
      </c>
      <c r="H2429" s="189"/>
      <c r="I2429" s="191">
        <v>2.5000000000000001E-2</v>
      </c>
      <c r="J2429" s="192">
        <v>100</v>
      </c>
      <c r="K2429" s="193">
        <f>I2429*J2429</f>
        <v>2.5</v>
      </c>
      <c r="M2429" s="205">
        <v>1454</v>
      </c>
      <c r="N2429" t="s">
        <v>293</v>
      </c>
      <c r="O2429" s="205">
        <f>I2429*M2429</f>
        <v>36.35</v>
      </c>
      <c r="P2429" s="706">
        <f>O2429*J2429</f>
        <v>3635</v>
      </c>
      <c r="Q2429" s="672"/>
      <c r="R2429" s="672"/>
      <c r="S2429" s="672"/>
    </row>
    <row r="2430" spans="1:19" ht="13.5">
      <c r="A2430" s="701" t="s">
        <v>1128</v>
      </c>
      <c r="C2430" s="194"/>
      <c r="D2430" s="723"/>
      <c r="E2430" s="189"/>
      <c r="G2430" s="195"/>
      <c r="H2430" s="189"/>
      <c r="I2430" s="189"/>
      <c r="J2430" s="196"/>
      <c r="K2430" s="197">
        <f>SUM(K2428:K2429)</f>
        <v>2.5</v>
      </c>
      <c r="Q2430" s="672"/>
      <c r="R2430" s="672"/>
      <c r="S2430" s="672"/>
    </row>
    <row r="2431" spans="1:19" ht="13.5">
      <c r="A2431" s="701" t="s">
        <v>1128</v>
      </c>
      <c r="C2431" s="194"/>
      <c r="D2431" s="722" t="s">
        <v>662</v>
      </c>
      <c r="E2431" s="189"/>
      <c r="G2431" s="195"/>
      <c r="H2431" s="189"/>
      <c r="I2431" s="189"/>
      <c r="J2431" s="189"/>
      <c r="K2431" s="198"/>
      <c r="Q2431" s="672"/>
      <c r="R2431" s="672"/>
      <c r="S2431" s="672"/>
    </row>
    <row r="2432" spans="1:19" ht="25.5">
      <c r="A2432" s="701" t="s">
        <v>297</v>
      </c>
      <c r="B2432" t="s">
        <v>662</v>
      </c>
      <c r="C2432" s="188" t="s">
        <v>663</v>
      </c>
      <c r="D2432" s="699" t="s">
        <v>664</v>
      </c>
      <c r="E2432" s="189"/>
      <c r="G2432" s="190" t="s">
        <v>665</v>
      </c>
      <c r="H2432" s="189"/>
      <c r="I2432" s="191">
        <v>5</v>
      </c>
      <c r="J2432" s="192">
        <f>K2426</f>
        <v>0.96261333333333343</v>
      </c>
      <c r="K2432" s="193">
        <f>I2432*J2432/100</f>
        <v>4.8130666666666669E-2</v>
      </c>
      <c r="M2432" s="205">
        <v>1454</v>
      </c>
      <c r="N2432" t="s">
        <v>293</v>
      </c>
      <c r="O2432" s="205">
        <f>I2432*M2432</f>
        <v>7270</v>
      </c>
      <c r="P2432" s="706">
        <f>O2432*J2432/100</f>
        <v>69.981989333333345</v>
      </c>
      <c r="Q2432" s="672"/>
      <c r="R2432" s="672"/>
      <c r="S2432" s="672"/>
    </row>
    <row r="2433" spans="1:19" ht="13.5">
      <c r="A2433" s="701" t="s">
        <v>297</v>
      </c>
      <c r="B2433" t="s">
        <v>662</v>
      </c>
      <c r="C2433" s="188"/>
      <c r="D2433" s="724" t="s">
        <v>832</v>
      </c>
      <c r="E2433" s="189"/>
      <c r="G2433" s="190" t="s">
        <v>666</v>
      </c>
      <c r="H2433" s="191">
        <v>1</v>
      </c>
      <c r="I2433" s="191">
        <f>H2433*8/H2420</f>
        <v>5.3333333333333337E-2</v>
      </c>
      <c r="J2433" s="192">
        <f>+J2416</f>
        <v>4.5</v>
      </c>
      <c r="K2433" s="193">
        <f>I2433*J2433</f>
        <v>0.24000000000000002</v>
      </c>
      <c r="M2433" s="205">
        <v>1454</v>
      </c>
      <c r="N2433" t="s">
        <v>293</v>
      </c>
      <c r="O2433" s="205">
        <f>I2433*M2433</f>
        <v>77.546666666666667</v>
      </c>
      <c r="P2433" s="706">
        <f>O2433*J2433</f>
        <v>348.96</v>
      </c>
      <c r="Q2433" s="672"/>
      <c r="R2433" s="672"/>
      <c r="S2433" s="672"/>
    </row>
    <row r="2434" spans="1:19" ht="14.25" thickBot="1">
      <c r="A2434" s="701" t="s">
        <v>1128</v>
      </c>
      <c r="C2434" s="199"/>
      <c r="D2434" s="725"/>
      <c r="E2434" s="200"/>
      <c r="F2434" s="201"/>
      <c r="G2434" s="206"/>
      <c r="H2434" s="200"/>
      <c r="I2434" s="200"/>
      <c r="J2434" s="202"/>
      <c r="K2434" s="203">
        <f>SUM(K2432:K2433)</f>
        <v>0.2881306666666667</v>
      </c>
      <c r="Q2434" s="672"/>
      <c r="R2434" s="672"/>
      <c r="S2434" s="672"/>
    </row>
    <row r="2435" spans="1:19" ht="13.5" thickBot="1">
      <c r="A2435" s="701" t="s">
        <v>1128</v>
      </c>
      <c r="Q2435" s="672"/>
      <c r="R2435" s="672"/>
      <c r="S2435" s="672"/>
    </row>
    <row r="2436" spans="1:19">
      <c r="A2436" s="701" t="s">
        <v>1128</v>
      </c>
      <c r="C2436" s="176" t="s">
        <v>645</v>
      </c>
      <c r="D2436" s="212" t="str">
        <f>+QPS!C189</f>
        <v>4.04.02.01</v>
      </c>
      <c r="E2436" s="2282" t="str">
        <f>+QPS!G189</f>
        <v>Suministro, montaje e instalacion de Cable multiconductor tipo XHHW-2, 600V, 90°C, conductor de cobre electrolítico recocido, clase B, aislamiento de polietileno reticulado (XLPE), cubierta externa de PVC.</v>
      </c>
      <c r="F2436" s="2282"/>
      <c r="G2436" s="2282"/>
      <c r="H2436" s="2282"/>
      <c r="I2436" s="2282"/>
      <c r="J2436" s="2282"/>
      <c r="K2436" s="2283"/>
      <c r="Q2436" s="672">
        <f>QPS!V189</f>
        <v>1950.38688</v>
      </c>
      <c r="R2436" s="672">
        <f>SUM(P2436:P2452)</f>
        <v>1950.3868799999998</v>
      </c>
      <c r="S2436" s="672">
        <f>Q2436-R2436</f>
        <v>0</v>
      </c>
    </row>
    <row r="2437" spans="1:19">
      <c r="A2437" s="701" t="s">
        <v>1128</v>
      </c>
      <c r="C2437" s="181" t="s">
        <v>646</v>
      </c>
      <c r="D2437" s="720" t="s">
        <v>677</v>
      </c>
      <c r="E2437" s="207" t="s">
        <v>648</v>
      </c>
      <c r="F2437" s="208">
        <v>150</v>
      </c>
      <c r="G2437" s="207" t="s">
        <v>649</v>
      </c>
      <c r="H2437" s="209">
        <f>F2437</f>
        <v>150</v>
      </c>
      <c r="I2437" s="210"/>
      <c r="J2437" s="211" t="s">
        <v>678</v>
      </c>
      <c r="K2437" s="182">
        <f>+K2443+K2447+K2451</f>
        <v>3.7507440000000001</v>
      </c>
      <c r="Q2437" s="672"/>
      <c r="R2437" s="672"/>
      <c r="S2437" s="672"/>
    </row>
    <row r="2438" spans="1:19" ht="13.5" thickBot="1">
      <c r="A2438" s="701" t="s">
        <v>1128</v>
      </c>
      <c r="C2438" s="183" t="s">
        <v>651</v>
      </c>
      <c r="D2438" s="721" t="s">
        <v>652</v>
      </c>
      <c r="E2438" s="184"/>
      <c r="F2438" s="185"/>
      <c r="G2438" s="186" t="s">
        <v>44</v>
      </c>
      <c r="H2438" s="186" t="s">
        <v>653</v>
      </c>
      <c r="I2438" s="186" t="s">
        <v>39</v>
      </c>
      <c r="J2438" s="186" t="s">
        <v>654</v>
      </c>
      <c r="K2438" s="187" t="s">
        <v>655</v>
      </c>
      <c r="Q2438" s="672"/>
      <c r="R2438" s="672"/>
      <c r="S2438" s="672"/>
    </row>
    <row r="2439" spans="1:19" ht="13.5">
      <c r="A2439" s="701" t="s">
        <v>1128</v>
      </c>
      <c r="C2439" s="194"/>
      <c r="D2439" s="722" t="s">
        <v>656</v>
      </c>
      <c r="E2439" s="189"/>
      <c r="G2439" s="195"/>
      <c r="H2439" s="189"/>
      <c r="I2439" s="189"/>
      <c r="J2439" s="189"/>
      <c r="K2439" s="198"/>
      <c r="Q2439" s="672"/>
      <c r="R2439" s="672"/>
      <c r="S2439" s="672"/>
    </row>
    <row r="2440" spans="1:19" ht="13.5">
      <c r="A2440" s="701" t="s">
        <v>298</v>
      </c>
      <c r="B2440" t="s">
        <v>656</v>
      </c>
      <c r="C2440" s="188" t="s">
        <v>657</v>
      </c>
      <c r="D2440" s="699" t="s">
        <v>658</v>
      </c>
      <c r="E2440" s="189"/>
      <c r="G2440" s="190" t="s">
        <v>659</v>
      </c>
      <c r="H2440" s="191">
        <v>0.1</v>
      </c>
      <c r="I2440" s="191">
        <f>H2440*8/$F$2437</f>
        <v>5.333333333333334E-3</v>
      </c>
      <c r="J2440" s="192">
        <v>10.89</v>
      </c>
      <c r="K2440" s="193">
        <f>I2440*J2440</f>
        <v>5.8080000000000014E-2</v>
      </c>
      <c r="M2440" s="205">
        <v>520</v>
      </c>
      <c r="N2440" t="s">
        <v>293</v>
      </c>
      <c r="O2440" s="205">
        <f>I2440*M2440</f>
        <v>2.7733333333333339</v>
      </c>
      <c r="P2440" s="706">
        <f>O2440*J2440</f>
        <v>30.201600000000006</v>
      </c>
      <c r="Q2440" s="672"/>
      <c r="R2440" s="672"/>
      <c r="S2440" s="672"/>
    </row>
    <row r="2441" spans="1:19" ht="13.5">
      <c r="A2441" s="701" t="s">
        <v>298</v>
      </c>
      <c r="B2441" t="s">
        <v>656</v>
      </c>
      <c r="C2441" s="188"/>
      <c r="D2441" s="699" t="s">
        <v>668</v>
      </c>
      <c r="E2441" s="189"/>
      <c r="G2441" s="190" t="s">
        <v>659</v>
      </c>
      <c r="H2441" s="191">
        <v>1</v>
      </c>
      <c r="I2441" s="191">
        <f t="shared" ref="I2441:I2442" si="163">H2441*8/$F$2437</f>
        <v>5.3333333333333337E-2</v>
      </c>
      <c r="J2441" s="192">
        <v>10.08</v>
      </c>
      <c r="K2441" s="193">
        <f>I2441*J2441</f>
        <v>0.53760000000000008</v>
      </c>
      <c r="M2441" s="205">
        <v>520</v>
      </c>
      <c r="N2441" t="s">
        <v>293</v>
      </c>
      <c r="O2441" s="205">
        <f>I2441*M2441</f>
        <v>27.733333333333334</v>
      </c>
      <c r="P2441" s="706">
        <f>O2441*J2441</f>
        <v>279.55200000000002</v>
      </c>
      <c r="Q2441" s="672"/>
      <c r="R2441" s="672"/>
      <c r="S2441" s="672"/>
    </row>
    <row r="2442" spans="1:19" ht="13.5">
      <c r="A2442" s="701" t="s">
        <v>298</v>
      </c>
      <c r="B2442" t="s">
        <v>656</v>
      </c>
      <c r="C2442" s="188" t="s">
        <v>660</v>
      </c>
      <c r="D2442" s="699" t="s">
        <v>661</v>
      </c>
      <c r="E2442" s="189"/>
      <c r="G2442" s="190" t="s">
        <v>659</v>
      </c>
      <c r="H2442" s="191">
        <v>1</v>
      </c>
      <c r="I2442" s="191">
        <f t="shared" si="163"/>
        <v>5.3333333333333337E-2</v>
      </c>
      <c r="J2442" s="192">
        <v>6.88</v>
      </c>
      <c r="K2442" s="193">
        <f>I2442*J2442</f>
        <v>0.36693333333333333</v>
      </c>
      <c r="M2442" s="205">
        <v>520</v>
      </c>
      <c r="N2442" t="s">
        <v>293</v>
      </c>
      <c r="O2442" s="205">
        <f>I2442*M2442</f>
        <v>27.733333333333334</v>
      </c>
      <c r="P2442" s="706">
        <f>O2442*J2442</f>
        <v>190.80533333333332</v>
      </c>
      <c r="Q2442" s="672"/>
      <c r="R2442" s="672"/>
      <c r="S2442" s="672"/>
    </row>
    <row r="2443" spans="1:19" ht="13.5">
      <c r="A2443" s="701" t="s">
        <v>1128</v>
      </c>
      <c r="C2443" s="194"/>
      <c r="D2443" s="723"/>
      <c r="E2443" s="189"/>
      <c r="G2443" s="195"/>
      <c r="H2443" s="189"/>
      <c r="I2443" s="189"/>
      <c r="J2443" s="196"/>
      <c r="K2443" s="197">
        <f>SUM(K2440:K2442)</f>
        <v>0.96261333333333343</v>
      </c>
      <c r="Q2443" s="672"/>
      <c r="R2443" s="672"/>
      <c r="S2443" s="672"/>
    </row>
    <row r="2444" spans="1:19" ht="13.5">
      <c r="A2444" s="701" t="s">
        <v>1128</v>
      </c>
      <c r="C2444" s="194"/>
      <c r="D2444" s="722" t="s">
        <v>667</v>
      </c>
      <c r="E2444" s="189"/>
      <c r="G2444" s="195"/>
      <c r="H2444" s="189"/>
      <c r="I2444" s="189"/>
      <c r="J2444" s="189"/>
      <c r="K2444" s="198"/>
      <c r="Q2444" s="672"/>
      <c r="R2444" s="672"/>
      <c r="S2444" s="672"/>
    </row>
    <row r="2445" spans="1:19" ht="89.25">
      <c r="A2445" s="701" t="s">
        <v>298</v>
      </c>
      <c r="B2445" t="s">
        <v>667</v>
      </c>
      <c r="C2445" s="246"/>
      <c r="D2445" s="730" t="s">
        <v>853</v>
      </c>
      <c r="E2445" s="247"/>
      <c r="F2445" s="248"/>
      <c r="G2445" s="249" t="s">
        <v>57</v>
      </c>
      <c r="H2445" s="247"/>
      <c r="I2445" s="250">
        <v>1.05</v>
      </c>
      <c r="J2445" s="251">
        <v>0</v>
      </c>
      <c r="K2445" s="252">
        <f>I2445*J2445</f>
        <v>0</v>
      </c>
      <c r="L2445" s="253" t="s">
        <v>756</v>
      </c>
      <c r="M2445" s="205">
        <v>520</v>
      </c>
      <c r="N2445" t="s">
        <v>293</v>
      </c>
      <c r="O2445" s="205">
        <f>I2445*M2445</f>
        <v>546</v>
      </c>
      <c r="P2445" s="706">
        <f>O2445*J2445</f>
        <v>0</v>
      </c>
      <c r="Q2445" s="672"/>
      <c r="R2445" s="672"/>
      <c r="S2445" s="672"/>
    </row>
    <row r="2446" spans="1:19" ht="13.5">
      <c r="A2446" s="701" t="s">
        <v>298</v>
      </c>
      <c r="B2446" t="s">
        <v>667</v>
      </c>
      <c r="C2446" s="188"/>
      <c r="D2446" s="699" t="s">
        <v>694</v>
      </c>
      <c r="E2446" s="189"/>
      <c r="G2446" s="190" t="s">
        <v>695</v>
      </c>
      <c r="H2446" s="189"/>
      <c r="I2446" s="191">
        <v>2.5000000000000001E-2</v>
      </c>
      <c r="J2446" s="192">
        <v>100</v>
      </c>
      <c r="K2446" s="193">
        <f>I2446*J2446</f>
        <v>2.5</v>
      </c>
      <c r="M2446" s="205">
        <v>520</v>
      </c>
      <c r="N2446" t="s">
        <v>293</v>
      </c>
      <c r="O2446" s="205">
        <f>I2446*M2446</f>
        <v>13</v>
      </c>
      <c r="P2446" s="706">
        <f>O2446*J2446</f>
        <v>1300</v>
      </c>
      <c r="Q2446" s="672"/>
      <c r="R2446" s="672"/>
      <c r="S2446" s="672"/>
    </row>
    <row r="2447" spans="1:19" ht="13.5">
      <c r="A2447" s="701" t="s">
        <v>1128</v>
      </c>
      <c r="C2447" s="194"/>
      <c r="D2447" s="723"/>
      <c r="E2447" s="189"/>
      <c r="G2447" s="195"/>
      <c r="H2447" s="189"/>
      <c r="I2447" s="189"/>
      <c r="J2447" s="196"/>
      <c r="K2447" s="197">
        <f>SUM(K2445:K2446)</f>
        <v>2.5</v>
      </c>
      <c r="Q2447" s="672"/>
      <c r="R2447" s="672"/>
      <c r="S2447" s="672"/>
    </row>
    <row r="2448" spans="1:19" ht="13.5">
      <c r="A2448" s="701" t="s">
        <v>1128</v>
      </c>
      <c r="C2448" s="194"/>
      <c r="D2448" s="722" t="s">
        <v>662</v>
      </c>
      <c r="E2448" s="189"/>
      <c r="G2448" s="195"/>
      <c r="H2448" s="189"/>
      <c r="I2448" s="189"/>
      <c r="J2448" s="189"/>
      <c r="K2448" s="198"/>
      <c r="Q2448" s="672"/>
      <c r="R2448" s="672"/>
      <c r="S2448" s="672"/>
    </row>
    <row r="2449" spans="1:19" ht="25.5">
      <c r="A2449" s="701" t="s">
        <v>298</v>
      </c>
      <c r="B2449" t="s">
        <v>662</v>
      </c>
      <c r="C2449" s="188" t="s">
        <v>663</v>
      </c>
      <c r="D2449" s="699" t="s">
        <v>664</v>
      </c>
      <c r="E2449" s="189"/>
      <c r="G2449" s="190" t="s">
        <v>665</v>
      </c>
      <c r="H2449" s="189"/>
      <c r="I2449" s="191">
        <v>5</v>
      </c>
      <c r="J2449" s="192">
        <f>K2443</f>
        <v>0.96261333333333343</v>
      </c>
      <c r="K2449" s="193">
        <f>I2449*J2449/100</f>
        <v>4.8130666666666669E-2</v>
      </c>
      <c r="M2449" s="205">
        <v>520</v>
      </c>
      <c r="N2449" t="s">
        <v>293</v>
      </c>
      <c r="O2449" s="205">
        <f>I2449*M2449</f>
        <v>2600</v>
      </c>
      <c r="P2449" s="706">
        <f>O2449*J2449/100</f>
        <v>25.027946666666672</v>
      </c>
      <c r="Q2449" s="672"/>
      <c r="R2449" s="672"/>
      <c r="S2449" s="672"/>
    </row>
    <row r="2450" spans="1:19" ht="13.5">
      <c r="A2450" s="701" t="s">
        <v>298</v>
      </c>
      <c r="B2450" t="s">
        <v>662</v>
      </c>
      <c r="C2450" s="188"/>
      <c r="D2450" s="724" t="s">
        <v>832</v>
      </c>
      <c r="E2450" s="189"/>
      <c r="G2450" s="190" t="s">
        <v>666</v>
      </c>
      <c r="H2450" s="191">
        <v>1</v>
      </c>
      <c r="I2450" s="191">
        <f>H2450*8/H2437</f>
        <v>5.3333333333333337E-2</v>
      </c>
      <c r="J2450" s="192">
        <f>+J2433</f>
        <v>4.5</v>
      </c>
      <c r="K2450" s="193">
        <f>I2450*J2450</f>
        <v>0.24000000000000002</v>
      </c>
      <c r="M2450" s="205">
        <v>520</v>
      </c>
      <c r="N2450" t="s">
        <v>293</v>
      </c>
      <c r="O2450" s="205">
        <f>I2450*M2450</f>
        <v>27.733333333333334</v>
      </c>
      <c r="P2450" s="706">
        <f>O2450*J2450</f>
        <v>124.80000000000001</v>
      </c>
      <c r="Q2450" s="672"/>
      <c r="R2450" s="672"/>
      <c r="S2450" s="672"/>
    </row>
    <row r="2451" spans="1:19" ht="14.25" thickBot="1">
      <c r="A2451" s="701" t="s">
        <v>1128</v>
      </c>
      <c r="C2451" s="199"/>
      <c r="D2451" s="725"/>
      <c r="E2451" s="200"/>
      <c r="F2451" s="201"/>
      <c r="G2451" s="206"/>
      <c r="H2451" s="200"/>
      <c r="I2451" s="200"/>
      <c r="J2451" s="202"/>
      <c r="K2451" s="203">
        <f>SUM(K2449:K2450)</f>
        <v>0.2881306666666667</v>
      </c>
      <c r="Q2451" s="672"/>
      <c r="R2451" s="672"/>
      <c r="S2451" s="672"/>
    </row>
    <row r="2452" spans="1:19" ht="13.5" thickBot="1">
      <c r="A2452" s="701" t="s">
        <v>1128</v>
      </c>
      <c r="Q2452" s="672"/>
      <c r="R2452" s="672"/>
      <c r="S2452" s="672"/>
    </row>
    <row r="2453" spans="1:19">
      <c r="A2453" s="701" t="s">
        <v>1128</v>
      </c>
      <c r="C2453" s="176" t="s">
        <v>645</v>
      </c>
      <c r="D2453" s="212" t="str">
        <f>+QPS!C190</f>
        <v>4.04.02.02</v>
      </c>
      <c r="E2453" s="2288" t="str">
        <f>+QPS!G190</f>
        <v>Suministro, montaje e instalacion de Cable multiconductor tipo XHHW-2, 600V, 90°C, conductor de cobre electrolítico recocido, clase B, aislamiento de polietileno reticulado (XLPE), cubierta externa de PVC.</v>
      </c>
      <c r="F2453" s="2288"/>
      <c r="G2453" s="2288"/>
      <c r="H2453" s="2288"/>
      <c r="I2453" s="2288"/>
      <c r="J2453" s="2288"/>
      <c r="K2453" s="2289"/>
      <c r="Q2453" s="672">
        <f>QPS!V190</f>
        <v>4523.3972640000002</v>
      </c>
      <c r="R2453" s="672">
        <f>SUM(P2453:P2469)</f>
        <v>4523.3972640000011</v>
      </c>
      <c r="S2453" s="672">
        <f>Q2453-R2453</f>
        <v>0</v>
      </c>
    </row>
    <row r="2454" spans="1:19">
      <c r="A2454" s="701" t="s">
        <v>1128</v>
      </c>
      <c r="C2454" s="181" t="s">
        <v>646</v>
      </c>
      <c r="D2454" s="720" t="s">
        <v>677</v>
      </c>
      <c r="E2454" s="207" t="s">
        <v>648</v>
      </c>
      <c r="F2454" s="208">
        <f>+F2437</f>
        <v>150</v>
      </c>
      <c r="G2454" s="207" t="s">
        <v>649</v>
      </c>
      <c r="H2454" s="209">
        <f>F2454</f>
        <v>150</v>
      </c>
      <c r="I2454" s="210"/>
      <c r="J2454" s="211" t="s">
        <v>678</v>
      </c>
      <c r="K2454" s="182">
        <f>+K2460+K2464+K2468</f>
        <v>3.7507440000000001</v>
      </c>
      <c r="Q2454" s="672"/>
      <c r="R2454" s="672"/>
      <c r="S2454" s="672"/>
    </row>
    <row r="2455" spans="1:19" ht="13.5" thickBot="1">
      <c r="A2455" s="701" t="s">
        <v>1128</v>
      </c>
      <c r="C2455" s="183" t="s">
        <v>651</v>
      </c>
      <c r="D2455" s="721" t="s">
        <v>652</v>
      </c>
      <c r="E2455" s="184"/>
      <c r="F2455" s="185"/>
      <c r="G2455" s="186" t="s">
        <v>44</v>
      </c>
      <c r="H2455" s="186" t="s">
        <v>653</v>
      </c>
      <c r="I2455" s="186" t="s">
        <v>39</v>
      </c>
      <c r="J2455" s="186" t="s">
        <v>654</v>
      </c>
      <c r="K2455" s="187" t="s">
        <v>655</v>
      </c>
      <c r="Q2455" s="672"/>
      <c r="R2455" s="672"/>
      <c r="S2455" s="672"/>
    </row>
    <row r="2456" spans="1:19" ht="13.5">
      <c r="A2456" s="701" t="s">
        <v>1128</v>
      </c>
      <c r="C2456" s="194"/>
      <c r="D2456" s="722" t="s">
        <v>656</v>
      </c>
      <c r="E2456" s="189"/>
      <c r="G2456" s="195"/>
      <c r="H2456" s="189"/>
      <c r="I2456" s="189"/>
      <c r="J2456" s="189"/>
      <c r="K2456" s="198"/>
      <c r="Q2456" s="672"/>
      <c r="R2456" s="672"/>
      <c r="S2456" s="672"/>
    </row>
    <row r="2457" spans="1:19" ht="13.5">
      <c r="A2457" s="701" t="s">
        <v>521</v>
      </c>
      <c r="B2457" t="s">
        <v>656</v>
      </c>
      <c r="C2457" s="188" t="s">
        <v>657</v>
      </c>
      <c r="D2457" s="699" t="s">
        <v>658</v>
      </c>
      <c r="E2457" s="189"/>
      <c r="G2457" s="190" t="s">
        <v>659</v>
      </c>
      <c r="H2457" s="191">
        <v>0.1</v>
      </c>
      <c r="I2457" s="191">
        <f>H2457*8/$F$2454</f>
        <v>5.333333333333334E-3</v>
      </c>
      <c r="J2457" s="192">
        <v>10.89</v>
      </c>
      <c r="K2457" s="193">
        <f>I2457*J2457</f>
        <v>5.8080000000000014E-2</v>
      </c>
      <c r="M2457" s="205">
        <v>1206</v>
      </c>
      <c r="N2457" t="s">
        <v>293</v>
      </c>
      <c r="O2457" s="205">
        <f>I2457*M2457</f>
        <v>6.4320000000000013</v>
      </c>
      <c r="P2457" s="706">
        <f>O2457*J2457</f>
        <v>70.044480000000021</v>
      </c>
      <c r="Q2457" s="672"/>
      <c r="R2457" s="672"/>
      <c r="S2457" s="672"/>
    </row>
    <row r="2458" spans="1:19" ht="13.5">
      <c r="A2458" s="701" t="s">
        <v>521</v>
      </c>
      <c r="B2458" t="s">
        <v>656</v>
      </c>
      <c r="C2458" s="188"/>
      <c r="D2458" s="699" t="s">
        <v>668</v>
      </c>
      <c r="E2458" s="189"/>
      <c r="G2458" s="190" t="s">
        <v>659</v>
      </c>
      <c r="H2458" s="191">
        <v>1</v>
      </c>
      <c r="I2458" s="191">
        <f t="shared" ref="I2458:I2459" si="164">H2458*8/$F$2454</f>
        <v>5.3333333333333337E-2</v>
      </c>
      <c r="J2458" s="192">
        <v>10.08</v>
      </c>
      <c r="K2458" s="193">
        <f>I2458*J2458</f>
        <v>0.53760000000000008</v>
      </c>
      <c r="M2458" s="205">
        <v>1206</v>
      </c>
      <c r="N2458" t="s">
        <v>293</v>
      </c>
      <c r="O2458" s="205">
        <f>I2458*M2458</f>
        <v>64.320000000000007</v>
      </c>
      <c r="P2458" s="706">
        <f>O2458*J2458</f>
        <v>648.3456000000001</v>
      </c>
      <c r="Q2458" s="672"/>
      <c r="R2458" s="672"/>
      <c r="S2458" s="672"/>
    </row>
    <row r="2459" spans="1:19" ht="13.5">
      <c r="A2459" s="701" t="s">
        <v>521</v>
      </c>
      <c r="B2459" t="s">
        <v>656</v>
      </c>
      <c r="C2459" s="188" t="s">
        <v>660</v>
      </c>
      <c r="D2459" s="699" t="s">
        <v>661</v>
      </c>
      <c r="E2459" s="189"/>
      <c r="G2459" s="190" t="s">
        <v>659</v>
      </c>
      <c r="H2459" s="191">
        <v>1</v>
      </c>
      <c r="I2459" s="191">
        <f t="shared" si="164"/>
        <v>5.3333333333333337E-2</v>
      </c>
      <c r="J2459" s="192">
        <v>6.88</v>
      </c>
      <c r="K2459" s="193">
        <f>I2459*J2459</f>
        <v>0.36693333333333333</v>
      </c>
      <c r="M2459" s="205">
        <v>1206</v>
      </c>
      <c r="N2459" t="s">
        <v>293</v>
      </c>
      <c r="O2459" s="205">
        <f>I2459*M2459</f>
        <v>64.320000000000007</v>
      </c>
      <c r="P2459" s="706">
        <f>O2459*J2459</f>
        <v>442.52160000000003</v>
      </c>
      <c r="Q2459" s="672"/>
      <c r="R2459" s="672"/>
      <c r="S2459" s="672"/>
    </row>
    <row r="2460" spans="1:19" ht="13.5">
      <c r="A2460" s="701" t="s">
        <v>1128</v>
      </c>
      <c r="C2460" s="194"/>
      <c r="D2460" s="723"/>
      <c r="E2460" s="189"/>
      <c r="G2460" s="195"/>
      <c r="H2460" s="189"/>
      <c r="I2460" s="189"/>
      <c r="J2460" s="196"/>
      <c r="K2460" s="197">
        <f>SUM(K2457:K2459)</f>
        <v>0.96261333333333343</v>
      </c>
      <c r="Q2460" s="672"/>
      <c r="R2460" s="672"/>
      <c r="S2460" s="672"/>
    </row>
    <row r="2461" spans="1:19" ht="13.5">
      <c r="A2461" s="701" t="s">
        <v>1128</v>
      </c>
      <c r="C2461" s="194"/>
      <c r="D2461" s="722" t="s">
        <v>667</v>
      </c>
      <c r="E2461" s="189"/>
      <c r="G2461" s="195"/>
      <c r="H2461" s="189"/>
      <c r="I2461" s="189"/>
      <c r="J2461" s="189"/>
      <c r="K2461" s="198"/>
      <c r="Q2461" s="672"/>
      <c r="R2461" s="672"/>
      <c r="S2461" s="672"/>
    </row>
    <row r="2462" spans="1:19" ht="89.25">
      <c r="A2462" s="701" t="s">
        <v>521</v>
      </c>
      <c r="B2462" t="s">
        <v>667</v>
      </c>
      <c r="C2462" s="246"/>
      <c r="D2462" s="730" t="s">
        <v>853</v>
      </c>
      <c r="E2462" s="247"/>
      <c r="F2462" s="248"/>
      <c r="G2462" s="249" t="s">
        <v>57</v>
      </c>
      <c r="H2462" s="247"/>
      <c r="I2462" s="250">
        <v>1.05</v>
      </c>
      <c r="J2462" s="251">
        <v>0</v>
      </c>
      <c r="K2462" s="252">
        <f>I2462*J2462</f>
        <v>0</v>
      </c>
      <c r="L2462" s="253" t="s">
        <v>756</v>
      </c>
      <c r="M2462" s="205">
        <v>1206</v>
      </c>
      <c r="N2462" t="s">
        <v>293</v>
      </c>
      <c r="O2462" s="205">
        <f>I2462*M2462</f>
        <v>1266.3</v>
      </c>
      <c r="P2462" s="706">
        <f>O2462*J2462</f>
        <v>0</v>
      </c>
      <c r="Q2462" s="672"/>
      <c r="R2462" s="672"/>
      <c r="S2462" s="672"/>
    </row>
    <row r="2463" spans="1:19" ht="13.5">
      <c r="A2463" s="701" t="s">
        <v>521</v>
      </c>
      <c r="B2463" t="s">
        <v>667</v>
      </c>
      <c r="C2463" s="188"/>
      <c r="D2463" s="699" t="s">
        <v>694</v>
      </c>
      <c r="E2463" s="189"/>
      <c r="G2463" s="190" t="s">
        <v>695</v>
      </c>
      <c r="H2463" s="189"/>
      <c r="I2463" s="191">
        <v>2.5000000000000001E-2</v>
      </c>
      <c r="J2463" s="192">
        <v>100</v>
      </c>
      <c r="K2463" s="193">
        <f>I2463*J2463</f>
        <v>2.5</v>
      </c>
      <c r="M2463" s="205">
        <v>1206</v>
      </c>
      <c r="N2463" t="s">
        <v>293</v>
      </c>
      <c r="O2463" s="205">
        <f>I2463*M2463</f>
        <v>30.150000000000002</v>
      </c>
      <c r="P2463" s="706">
        <f>O2463*J2463</f>
        <v>3015</v>
      </c>
      <c r="Q2463" s="672"/>
      <c r="R2463" s="672"/>
      <c r="S2463" s="672"/>
    </row>
    <row r="2464" spans="1:19" ht="13.5">
      <c r="A2464" s="701" t="s">
        <v>1128</v>
      </c>
      <c r="C2464" s="194"/>
      <c r="D2464" s="723"/>
      <c r="E2464" s="189"/>
      <c r="G2464" s="195"/>
      <c r="H2464" s="189"/>
      <c r="I2464" s="189"/>
      <c r="J2464" s="196"/>
      <c r="K2464" s="197">
        <f>SUM(K2462:K2463)</f>
        <v>2.5</v>
      </c>
      <c r="Q2464" s="672"/>
      <c r="R2464" s="672"/>
      <c r="S2464" s="672"/>
    </row>
    <row r="2465" spans="1:19" ht="13.5">
      <c r="A2465" s="701" t="s">
        <v>1128</v>
      </c>
      <c r="C2465" s="194"/>
      <c r="D2465" s="722" t="s">
        <v>662</v>
      </c>
      <c r="E2465" s="189"/>
      <c r="G2465" s="195"/>
      <c r="H2465" s="189"/>
      <c r="I2465" s="189"/>
      <c r="J2465" s="189"/>
      <c r="K2465" s="198"/>
      <c r="Q2465" s="672"/>
      <c r="R2465" s="672"/>
      <c r="S2465" s="672"/>
    </row>
    <row r="2466" spans="1:19" ht="25.5">
      <c r="A2466" s="701" t="s">
        <v>521</v>
      </c>
      <c r="B2466" t="s">
        <v>662</v>
      </c>
      <c r="C2466" s="188" t="s">
        <v>663</v>
      </c>
      <c r="D2466" s="699" t="s">
        <v>664</v>
      </c>
      <c r="E2466" s="189"/>
      <c r="G2466" s="190" t="s">
        <v>665</v>
      </c>
      <c r="H2466" s="189"/>
      <c r="I2466" s="191">
        <v>5</v>
      </c>
      <c r="J2466" s="192">
        <f>K2460</f>
        <v>0.96261333333333343</v>
      </c>
      <c r="K2466" s="193">
        <f>I2466*J2466/100</f>
        <v>4.8130666666666669E-2</v>
      </c>
      <c r="M2466" s="205">
        <v>1206</v>
      </c>
      <c r="N2466" t="s">
        <v>293</v>
      </c>
      <c r="O2466" s="205">
        <f>I2466*M2466</f>
        <v>6030</v>
      </c>
      <c r="P2466" s="706">
        <f>O2466*J2466/100</f>
        <v>58.045584000000005</v>
      </c>
      <c r="Q2466" s="672"/>
      <c r="R2466" s="672"/>
      <c r="S2466" s="672"/>
    </row>
    <row r="2467" spans="1:19" ht="13.5">
      <c r="A2467" s="701" t="s">
        <v>521</v>
      </c>
      <c r="B2467" t="s">
        <v>662</v>
      </c>
      <c r="C2467" s="188"/>
      <c r="D2467" s="724" t="s">
        <v>832</v>
      </c>
      <c r="E2467" s="189"/>
      <c r="G2467" s="190" t="s">
        <v>666</v>
      </c>
      <c r="H2467" s="191">
        <v>1</v>
      </c>
      <c r="I2467" s="191">
        <f>H2467*8/H2454</f>
        <v>5.3333333333333337E-2</v>
      </c>
      <c r="J2467" s="192">
        <f>+J2450</f>
        <v>4.5</v>
      </c>
      <c r="K2467" s="193">
        <f>I2467*J2467</f>
        <v>0.24000000000000002</v>
      </c>
      <c r="M2467" s="205">
        <v>1206</v>
      </c>
      <c r="N2467" t="s">
        <v>293</v>
      </c>
      <c r="O2467" s="205">
        <f>I2467*M2467</f>
        <v>64.320000000000007</v>
      </c>
      <c r="P2467" s="706">
        <f>O2467*J2467</f>
        <v>289.44000000000005</v>
      </c>
      <c r="Q2467" s="672"/>
      <c r="R2467" s="672"/>
      <c r="S2467" s="672"/>
    </row>
    <row r="2468" spans="1:19" ht="14.25" thickBot="1">
      <c r="A2468" s="701" t="s">
        <v>1128</v>
      </c>
      <c r="C2468" s="199"/>
      <c r="D2468" s="725"/>
      <c r="E2468" s="200"/>
      <c r="F2468" s="201"/>
      <c r="G2468" s="206"/>
      <c r="H2468" s="200"/>
      <c r="I2468" s="200"/>
      <c r="J2468" s="202"/>
      <c r="K2468" s="203">
        <f>SUM(K2466:K2467)</f>
        <v>0.2881306666666667</v>
      </c>
      <c r="Q2468" s="672"/>
      <c r="R2468" s="672"/>
      <c r="S2468" s="672"/>
    </row>
    <row r="2469" spans="1:19" ht="13.5" thickBot="1">
      <c r="A2469" s="701" t="s">
        <v>1128</v>
      </c>
      <c r="Q2469" s="672"/>
      <c r="R2469" s="672"/>
      <c r="S2469" s="672"/>
    </row>
    <row r="2470" spans="1:19">
      <c r="A2470" s="701" t="s">
        <v>1128</v>
      </c>
      <c r="C2470" s="176" t="s">
        <v>645</v>
      </c>
      <c r="D2470" s="212" t="str">
        <f>+QPS!C192</f>
        <v>4.05.01</v>
      </c>
      <c r="E2470" s="2288" t="str">
        <f>+QPS!G192</f>
        <v>Suministro, montaje e instalacion de Bandeja metálica tipo escalerilla, fabricada según norma NEMA VE-1, clase 10C, acabado en galvanizado en caliente según norma ASTM A123. Dimensiones en mm (W x H x L), espesor 2.5 mm, incluye tapa a dos aguas y accesorios de sujeción, placas de empalme (eclisas) y pernos de unión</v>
      </c>
      <c r="F2470" s="2288"/>
      <c r="G2470" s="2288"/>
      <c r="H2470" s="2288"/>
      <c r="I2470" s="2288"/>
      <c r="J2470" s="2288"/>
      <c r="K2470" s="2289"/>
      <c r="Q2470" s="672">
        <f>QPS!V192</f>
        <v>447.49731428571425</v>
      </c>
      <c r="R2470" s="672">
        <f>SUM(P2470:P2486)</f>
        <v>447.49731428571431</v>
      </c>
      <c r="S2470" s="672">
        <f>Q2470-R2470</f>
        <v>0</v>
      </c>
    </row>
    <row r="2471" spans="1:19">
      <c r="A2471" s="701" t="s">
        <v>1128</v>
      </c>
      <c r="C2471" s="181" t="s">
        <v>646</v>
      </c>
      <c r="D2471" s="720" t="s">
        <v>675</v>
      </c>
      <c r="E2471" s="207" t="s">
        <v>648</v>
      </c>
      <c r="F2471" s="208">
        <v>4</v>
      </c>
      <c r="G2471" s="207" t="s">
        <v>649</v>
      </c>
      <c r="H2471" s="209">
        <f>F2471</f>
        <v>4</v>
      </c>
      <c r="I2471" s="210"/>
      <c r="J2471" s="211" t="s">
        <v>676</v>
      </c>
      <c r="K2471" s="182">
        <f>+K2477+K2481+K2485</f>
        <v>111.87432857142856</v>
      </c>
      <c r="Q2471" s="672"/>
      <c r="R2471" s="672"/>
      <c r="S2471" s="672"/>
    </row>
    <row r="2472" spans="1:19" ht="13.5" thickBot="1">
      <c r="A2472" s="701" t="s">
        <v>1128</v>
      </c>
      <c r="C2472" s="183" t="s">
        <v>651</v>
      </c>
      <c r="D2472" s="721" t="s">
        <v>652</v>
      </c>
      <c r="E2472" s="184"/>
      <c r="F2472" s="185"/>
      <c r="G2472" s="186" t="s">
        <v>44</v>
      </c>
      <c r="H2472" s="186" t="s">
        <v>653</v>
      </c>
      <c r="I2472" s="186" t="s">
        <v>39</v>
      </c>
      <c r="J2472" s="186" t="s">
        <v>654</v>
      </c>
      <c r="K2472" s="187" t="s">
        <v>655</v>
      </c>
      <c r="Q2472" s="672"/>
      <c r="R2472" s="672"/>
      <c r="S2472" s="672"/>
    </row>
    <row r="2473" spans="1:19" ht="13.5">
      <c r="A2473" s="701" t="s">
        <v>1128</v>
      </c>
      <c r="C2473" s="194"/>
      <c r="D2473" s="722" t="s">
        <v>656</v>
      </c>
      <c r="E2473" s="189"/>
      <c r="G2473" s="195"/>
      <c r="H2473" s="189"/>
      <c r="I2473" s="189"/>
      <c r="J2473" s="189"/>
      <c r="K2473" s="198"/>
      <c r="Q2473" s="672"/>
      <c r="R2473" s="672"/>
      <c r="S2473" s="672"/>
    </row>
    <row r="2474" spans="1:19" ht="13.5">
      <c r="A2474" s="701" t="s">
        <v>294</v>
      </c>
      <c r="B2474" t="s">
        <v>656</v>
      </c>
      <c r="C2474" s="188" t="s">
        <v>657</v>
      </c>
      <c r="D2474" s="699" t="s">
        <v>658</v>
      </c>
      <c r="E2474" s="189"/>
      <c r="G2474" s="190" t="s">
        <v>659</v>
      </c>
      <c r="H2474" s="191">
        <v>0.1</v>
      </c>
      <c r="I2474" s="191">
        <f>H2474*8/$F$2471</f>
        <v>0.2</v>
      </c>
      <c r="J2474" s="192">
        <v>10.89</v>
      </c>
      <c r="K2474" s="193">
        <f>I2474*J2474</f>
        <v>2.1780000000000004</v>
      </c>
      <c r="M2474" s="205">
        <v>4</v>
      </c>
      <c r="N2474" t="s">
        <v>414</v>
      </c>
      <c r="O2474" s="205">
        <f>I2474*M2474</f>
        <v>0.8</v>
      </c>
      <c r="P2474" s="706">
        <f>O2474*J2474</f>
        <v>8.7120000000000015</v>
      </c>
      <c r="Q2474" s="672"/>
      <c r="R2474" s="672"/>
      <c r="S2474" s="672"/>
    </row>
    <row r="2475" spans="1:19" ht="13.5">
      <c r="A2475" s="701" t="s">
        <v>294</v>
      </c>
      <c r="B2475" t="s">
        <v>656</v>
      </c>
      <c r="C2475" s="188"/>
      <c r="D2475" s="699" t="s">
        <v>668</v>
      </c>
      <c r="E2475" s="189"/>
      <c r="G2475" s="190" t="s">
        <v>659</v>
      </c>
      <c r="H2475" s="191">
        <v>1</v>
      </c>
      <c r="I2475" s="191">
        <f t="shared" ref="I2475:I2476" si="165">H2475*8/$F$2471</f>
        <v>2</v>
      </c>
      <c r="J2475" s="192">
        <v>10.08</v>
      </c>
      <c r="K2475" s="193">
        <f>I2475*J2475</f>
        <v>20.16</v>
      </c>
      <c r="M2475" s="205">
        <v>4</v>
      </c>
      <c r="N2475" t="s">
        <v>414</v>
      </c>
      <c r="O2475" s="205">
        <f>I2475*M2475</f>
        <v>8</v>
      </c>
      <c r="P2475" s="706">
        <f>O2475*J2475</f>
        <v>80.64</v>
      </c>
      <c r="Q2475" s="672"/>
      <c r="R2475" s="672"/>
      <c r="S2475" s="672"/>
    </row>
    <row r="2476" spans="1:19" ht="13.5">
      <c r="A2476" s="701" t="s">
        <v>294</v>
      </c>
      <c r="B2476" t="s">
        <v>656</v>
      </c>
      <c r="C2476" s="188" t="s">
        <v>660</v>
      </c>
      <c r="D2476" s="699" t="s">
        <v>661</v>
      </c>
      <c r="E2476" s="189"/>
      <c r="G2476" s="190" t="s">
        <v>659</v>
      </c>
      <c r="H2476" s="191">
        <v>1</v>
      </c>
      <c r="I2476" s="191">
        <f t="shared" si="165"/>
        <v>2</v>
      </c>
      <c r="J2476" s="192">
        <v>6.88</v>
      </c>
      <c r="K2476" s="193">
        <f>I2476*J2476</f>
        <v>13.76</v>
      </c>
      <c r="M2476" s="205">
        <v>4</v>
      </c>
      <c r="N2476" t="s">
        <v>414</v>
      </c>
      <c r="O2476" s="205">
        <f>I2476*M2476</f>
        <v>8</v>
      </c>
      <c r="P2476" s="706">
        <f>O2476*J2476</f>
        <v>55.04</v>
      </c>
      <c r="Q2476" s="672"/>
      <c r="R2476" s="672"/>
      <c r="S2476" s="672"/>
    </row>
    <row r="2477" spans="1:19" ht="13.5">
      <c r="A2477" s="701" t="s">
        <v>1128</v>
      </c>
      <c r="C2477" s="194"/>
      <c r="D2477" s="723"/>
      <c r="E2477" s="189"/>
      <c r="G2477" s="195"/>
      <c r="H2477" s="189"/>
      <c r="I2477" s="189"/>
      <c r="J2477" s="196"/>
      <c r="K2477" s="197">
        <f>SUM(K2474:K2476)</f>
        <v>36.097999999999999</v>
      </c>
      <c r="Q2477" s="672"/>
      <c r="R2477" s="672"/>
      <c r="S2477" s="672"/>
    </row>
    <row r="2478" spans="1:19" ht="13.5">
      <c r="A2478" s="701" t="s">
        <v>1128</v>
      </c>
      <c r="C2478" s="194"/>
      <c r="D2478" s="722" t="s">
        <v>667</v>
      </c>
      <c r="E2478" s="189"/>
      <c r="G2478" s="195"/>
      <c r="H2478" s="189"/>
      <c r="I2478" s="189"/>
      <c r="J2478" s="189"/>
      <c r="K2478" s="198"/>
      <c r="Q2478" s="672"/>
      <c r="R2478" s="672"/>
      <c r="S2478" s="672"/>
    </row>
    <row r="2479" spans="1:19" ht="25.5">
      <c r="A2479" s="701" t="s">
        <v>294</v>
      </c>
      <c r="B2479" t="s">
        <v>667</v>
      </c>
      <c r="C2479" s="188"/>
      <c r="D2479" s="699" t="s">
        <v>857</v>
      </c>
      <c r="E2479" s="189"/>
      <c r="G2479" s="190" t="s">
        <v>690</v>
      </c>
      <c r="H2479" s="189"/>
      <c r="I2479" s="191">
        <v>1</v>
      </c>
      <c r="J2479" s="192">
        <f>205/3.5</f>
        <v>58.571428571428569</v>
      </c>
      <c r="K2479" s="193">
        <f>I2479*J2479</f>
        <v>58.571428571428569</v>
      </c>
      <c r="M2479" s="205">
        <v>4</v>
      </c>
      <c r="N2479" t="s">
        <v>414</v>
      </c>
      <c r="O2479" s="205">
        <f>I2479*M2479</f>
        <v>4</v>
      </c>
      <c r="P2479" s="706">
        <f>O2479*J2479</f>
        <v>234.28571428571428</v>
      </c>
      <c r="Q2479" s="672"/>
      <c r="R2479" s="672"/>
      <c r="S2479" s="672"/>
    </row>
    <row r="2480" spans="1:19" ht="13.5">
      <c r="A2480" s="701" t="s">
        <v>294</v>
      </c>
      <c r="B2480" t="s">
        <v>667</v>
      </c>
      <c r="C2480" s="188"/>
      <c r="D2480" s="699" t="s">
        <v>694</v>
      </c>
      <c r="E2480" s="189"/>
      <c r="G2480" s="190" t="s">
        <v>695</v>
      </c>
      <c r="H2480" s="189"/>
      <c r="I2480" s="191">
        <v>0.1</v>
      </c>
      <c r="J2480" s="192">
        <v>100</v>
      </c>
      <c r="K2480" s="193">
        <f>I2480*J2480</f>
        <v>10</v>
      </c>
      <c r="M2480" s="205">
        <v>4</v>
      </c>
      <c r="N2480" t="s">
        <v>414</v>
      </c>
      <c r="O2480" s="205">
        <f>I2480*M2480</f>
        <v>0.4</v>
      </c>
      <c r="P2480" s="706">
        <f>O2480*J2480</f>
        <v>40</v>
      </c>
      <c r="Q2480" s="672"/>
      <c r="R2480" s="672"/>
      <c r="S2480" s="672"/>
    </row>
    <row r="2481" spans="1:19" ht="13.5">
      <c r="A2481" s="701" t="s">
        <v>1128</v>
      </c>
      <c r="C2481" s="194"/>
      <c r="D2481" s="723"/>
      <c r="E2481" s="189"/>
      <c r="G2481" s="195"/>
      <c r="H2481" s="189"/>
      <c r="I2481" s="189"/>
      <c r="J2481" s="196"/>
      <c r="K2481" s="197">
        <f>SUM(K2479:K2480)</f>
        <v>68.571428571428569</v>
      </c>
      <c r="Q2481" s="672"/>
      <c r="R2481" s="672"/>
      <c r="S2481" s="672"/>
    </row>
    <row r="2482" spans="1:19" ht="13.5">
      <c r="A2482" s="701" t="s">
        <v>1128</v>
      </c>
      <c r="C2482" s="194"/>
      <c r="D2482" s="722" t="s">
        <v>662</v>
      </c>
      <c r="E2482" s="189"/>
      <c r="G2482" s="195"/>
      <c r="H2482" s="189"/>
      <c r="I2482" s="189"/>
      <c r="J2482" s="189"/>
      <c r="K2482" s="198"/>
      <c r="Q2482" s="672"/>
      <c r="R2482" s="672"/>
      <c r="S2482" s="672"/>
    </row>
    <row r="2483" spans="1:19" ht="25.5">
      <c r="A2483" s="701" t="s">
        <v>294</v>
      </c>
      <c r="B2483" t="s">
        <v>662</v>
      </c>
      <c r="C2483" s="188" t="s">
        <v>663</v>
      </c>
      <c r="D2483" s="699" t="s">
        <v>664</v>
      </c>
      <c r="E2483" s="189"/>
      <c r="G2483" s="190" t="s">
        <v>665</v>
      </c>
      <c r="H2483" s="189"/>
      <c r="I2483" s="191">
        <v>5</v>
      </c>
      <c r="J2483" s="192">
        <f>K2477</f>
        <v>36.097999999999999</v>
      </c>
      <c r="K2483" s="193">
        <f>I2483*J2483/100</f>
        <v>1.8049000000000002</v>
      </c>
      <c r="M2483" s="205">
        <v>4</v>
      </c>
      <c r="N2483" t="s">
        <v>414</v>
      </c>
      <c r="O2483" s="205">
        <f>I2483*M2483</f>
        <v>20</v>
      </c>
      <c r="P2483" s="706">
        <f>O2483*J2483/100</f>
        <v>7.2196000000000007</v>
      </c>
      <c r="Q2483" s="672"/>
      <c r="R2483" s="672"/>
      <c r="S2483" s="672"/>
    </row>
    <row r="2484" spans="1:19" ht="13.5">
      <c r="A2484" s="701" t="s">
        <v>294</v>
      </c>
      <c r="B2484" t="s">
        <v>662</v>
      </c>
      <c r="C2484" s="188"/>
      <c r="D2484" s="724" t="s">
        <v>731</v>
      </c>
      <c r="E2484" s="189"/>
      <c r="G2484" s="190" t="s">
        <v>666</v>
      </c>
      <c r="H2484" s="191">
        <v>1</v>
      </c>
      <c r="I2484" s="191">
        <f>H2484*8/H2471</f>
        <v>2</v>
      </c>
      <c r="J2484" s="192">
        <v>2.7</v>
      </c>
      <c r="K2484" s="193">
        <f>I2484*J2484</f>
        <v>5.4</v>
      </c>
      <c r="M2484" s="205">
        <v>4</v>
      </c>
      <c r="N2484" t="s">
        <v>414</v>
      </c>
      <c r="O2484" s="205">
        <f>I2484*M2484</f>
        <v>8</v>
      </c>
      <c r="P2484" s="706">
        <f>O2484*J2484</f>
        <v>21.6</v>
      </c>
      <c r="Q2484" s="672"/>
      <c r="R2484" s="672"/>
      <c r="S2484" s="672"/>
    </row>
    <row r="2485" spans="1:19" ht="14.25" thickBot="1">
      <c r="A2485" s="701" t="s">
        <v>1128</v>
      </c>
      <c r="C2485" s="199"/>
      <c r="D2485" s="725"/>
      <c r="E2485" s="200"/>
      <c r="F2485" s="201"/>
      <c r="G2485" s="206"/>
      <c r="H2485" s="200"/>
      <c r="I2485" s="200"/>
      <c r="J2485" s="202"/>
      <c r="K2485" s="203">
        <f>SUM(K2483:K2484)</f>
        <v>7.2049000000000003</v>
      </c>
      <c r="Q2485" s="672"/>
      <c r="R2485" s="672"/>
      <c r="S2485" s="672"/>
    </row>
    <row r="2486" spans="1:19" ht="13.5" thickBot="1">
      <c r="A2486" s="701" t="s">
        <v>1128</v>
      </c>
      <c r="Q2486" s="672"/>
      <c r="R2486" s="672"/>
      <c r="S2486" s="672"/>
    </row>
    <row r="2487" spans="1:19">
      <c r="A2487" s="701" t="s">
        <v>1128</v>
      </c>
      <c r="C2487" s="176" t="s">
        <v>645</v>
      </c>
      <c r="D2487" s="212" t="str">
        <f>+QPS!C193</f>
        <v>4.05.02</v>
      </c>
      <c r="E2487" s="2288" t="str">
        <f>+QPS!G193</f>
        <v xml:space="preserve">Suministro, montaje e instalacion de Bandeja Curva Horizontal tipo escalerilla 90°, fabricada según norma NEMA VE-1, clase 10C, acabado en galvanizado en caliente según norma ASTM A123. Dimensiones en mm (W x H),  espesor 2.5 mm, ángulo de 90° con radio interior de 300 mm incluye tapa a dos aguas y accesorios de sujeción, placas de empalme (eclisas) y pernos de unión. </v>
      </c>
      <c r="F2487" s="2288"/>
      <c r="G2487" s="2288"/>
      <c r="H2487" s="2288"/>
      <c r="I2487" s="2288"/>
      <c r="J2487" s="2288"/>
      <c r="K2487" s="2289"/>
      <c r="Q2487" s="672">
        <f>QPS!V193</f>
        <v>314.73147142857147</v>
      </c>
      <c r="R2487" s="672">
        <f>SUM(P2487:P2503)</f>
        <v>314.73147142857141</v>
      </c>
      <c r="S2487" s="672">
        <f>Q2487-R2487</f>
        <v>0</v>
      </c>
    </row>
    <row r="2488" spans="1:19">
      <c r="A2488" s="701" t="s">
        <v>1128</v>
      </c>
      <c r="C2488" s="181" t="s">
        <v>646</v>
      </c>
      <c r="D2488" s="720" t="s">
        <v>675</v>
      </c>
      <c r="E2488" s="207" t="s">
        <v>648</v>
      </c>
      <c r="F2488" s="208">
        <v>4</v>
      </c>
      <c r="G2488" s="207" t="s">
        <v>649</v>
      </c>
      <c r="H2488" s="209">
        <f>F2488</f>
        <v>4</v>
      </c>
      <c r="I2488" s="210"/>
      <c r="J2488" s="211" t="s">
        <v>676</v>
      </c>
      <c r="K2488" s="182">
        <f>+K2494+K2498+K2502</f>
        <v>314.73147142857147</v>
      </c>
      <c r="Q2488" s="672"/>
      <c r="R2488" s="672"/>
      <c r="S2488" s="672"/>
    </row>
    <row r="2489" spans="1:19" ht="13.5" thickBot="1">
      <c r="A2489" s="701" t="s">
        <v>1128</v>
      </c>
      <c r="C2489" s="183" t="s">
        <v>651</v>
      </c>
      <c r="D2489" s="721" t="s">
        <v>652</v>
      </c>
      <c r="E2489" s="184"/>
      <c r="F2489" s="185"/>
      <c r="G2489" s="186" t="s">
        <v>44</v>
      </c>
      <c r="H2489" s="186" t="s">
        <v>653</v>
      </c>
      <c r="I2489" s="186" t="s">
        <v>39</v>
      </c>
      <c r="J2489" s="186" t="s">
        <v>654</v>
      </c>
      <c r="K2489" s="187" t="s">
        <v>655</v>
      </c>
      <c r="Q2489" s="672"/>
      <c r="R2489" s="672"/>
      <c r="S2489" s="672"/>
    </row>
    <row r="2490" spans="1:19" ht="13.5">
      <c r="A2490" s="701" t="s">
        <v>1128</v>
      </c>
      <c r="C2490" s="194"/>
      <c r="D2490" s="722" t="s">
        <v>656</v>
      </c>
      <c r="E2490" s="189"/>
      <c r="G2490" s="195"/>
      <c r="H2490" s="189"/>
      <c r="I2490" s="189"/>
      <c r="J2490" s="189"/>
      <c r="K2490" s="198"/>
      <c r="Q2490" s="672"/>
      <c r="R2490" s="672"/>
      <c r="S2490" s="672"/>
    </row>
    <row r="2491" spans="1:19" ht="13.5">
      <c r="A2491" s="701" t="s">
        <v>304</v>
      </c>
      <c r="B2491" t="s">
        <v>656</v>
      </c>
      <c r="C2491" s="188" t="s">
        <v>657</v>
      </c>
      <c r="D2491" s="699" t="s">
        <v>658</v>
      </c>
      <c r="E2491" s="189"/>
      <c r="G2491" s="190" t="s">
        <v>659</v>
      </c>
      <c r="H2491" s="191">
        <v>0.1</v>
      </c>
      <c r="I2491" s="191">
        <f>H2491*8/$F$2488</f>
        <v>0.2</v>
      </c>
      <c r="J2491" s="192">
        <v>10.89</v>
      </c>
      <c r="K2491" s="193">
        <f>I2491*J2491</f>
        <v>2.1780000000000004</v>
      </c>
      <c r="M2491" s="205">
        <v>1</v>
      </c>
      <c r="N2491" t="s">
        <v>414</v>
      </c>
      <c r="O2491" s="205">
        <f>I2491*M2491</f>
        <v>0.2</v>
      </c>
      <c r="P2491" s="706">
        <f>O2491*J2491</f>
        <v>2.1780000000000004</v>
      </c>
      <c r="Q2491" s="672"/>
      <c r="R2491" s="672"/>
      <c r="S2491" s="672"/>
    </row>
    <row r="2492" spans="1:19" ht="13.5">
      <c r="A2492" s="701" t="s">
        <v>304</v>
      </c>
      <c r="B2492" t="s">
        <v>656</v>
      </c>
      <c r="C2492" s="188"/>
      <c r="D2492" s="699" t="s">
        <v>668</v>
      </c>
      <c r="E2492" s="189"/>
      <c r="G2492" s="190" t="s">
        <v>659</v>
      </c>
      <c r="H2492" s="191">
        <v>1</v>
      </c>
      <c r="I2492" s="191">
        <f t="shared" ref="I2492:I2493" si="166">H2492*8/$F$2488</f>
        <v>2</v>
      </c>
      <c r="J2492" s="192">
        <v>10.08</v>
      </c>
      <c r="K2492" s="193">
        <f>I2492*J2492</f>
        <v>20.16</v>
      </c>
      <c r="M2492" s="205">
        <v>1</v>
      </c>
      <c r="N2492" t="s">
        <v>414</v>
      </c>
      <c r="O2492" s="205">
        <f>I2492*M2492</f>
        <v>2</v>
      </c>
      <c r="P2492" s="706">
        <f>O2492*J2492</f>
        <v>20.16</v>
      </c>
      <c r="Q2492" s="672"/>
      <c r="R2492" s="672"/>
      <c r="S2492" s="672"/>
    </row>
    <row r="2493" spans="1:19" ht="13.5">
      <c r="A2493" s="701" t="s">
        <v>304</v>
      </c>
      <c r="B2493" t="s">
        <v>656</v>
      </c>
      <c r="C2493" s="188" t="s">
        <v>660</v>
      </c>
      <c r="D2493" s="699" t="s">
        <v>661</v>
      </c>
      <c r="E2493" s="189"/>
      <c r="G2493" s="190" t="s">
        <v>659</v>
      </c>
      <c r="H2493" s="191">
        <v>1</v>
      </c>
      <c r="I2493" s="191">
        <f t="shared" si="166"/>
        <v>2</v>
      </c>
      <c r="J2493" s="192">
        <v>6.88</v>
      </c>
      <c r="K2493" s="193">
        <f>I2493*J2493</f>
        <v>13.76</v>
      </c>
      <c r="M2493" s="205">
        <v>1</v>
      </c>
      <c r="N2493" t="s">
        <v>414</v>
      </c>
      <c r="O2493" s="205">
        <f>I2493*M2493</f>
        <v>2</v>
      </c>
      <c r="P2493" s="706">
        <f>O2493*J2493</f>
        <v>13.76</v>
      </c>
      <c r="Q2493" s="672"/>
      <c r="R2493" s="672"/>
      <c r="S2493" s="672"/>
    </row>
    <row r="2494" spans="1:19" ht="13.5">
      <c r="A2494" s="701" t="s">
        <v>1128</v>
      </c>
      <c r="C2494" s="194"/>
      <c r="D2494" s="723"/>
      <c r="E2494" s="189"/>
      <c r="G2494" s="195"/>
      <c r="H2494" s="189"/>
      <c r="I2494" s="189"/>
      <c r="J2494" s="196"/>
      <c r="K2494" s="197">
        <f>SUM(K2491:K2493)</f>
        <v>36.097999999999999</v>
      </c>
      <c r="Q2494" s="672"/>
      <c r="R2494" s="672"/>
      <c r="S2494" s="672"/>
    </row>
    <row r="2495" spans="1:19" ht="13.5">
      <c r="A2495" s="701" t="s">
        <v>1128</v>
      </c>
      <c r="C2495" s="194"/>
      <c r="D2495" s="722" t="s">
        <v>667</v>
      </c>
      <c r="E2495" s="189"/>
      <c r="G2495" s="195"/>
      <c r="H2495" s="189"/>
      <c r="I2495" s="189"/>
      <c r="J2495" s="189"/>
      <c r="K2495" s="198"/>
      <c r="Q2495" s="672"/>
      <c r="R2495" s="672"/>
      <c r="S2495" s="672"/>
    </row>
    <row r="2496" spans="1:19" ht="25.5">
      <c r="A2496" s="701" t="s">
        <v>304</v>
      </c>
      <c r="B2496" t="s">
        <v>667</v>
      </c>
      <c r="C2496" s="188"/>
      <c r="D2496" s="699" t="s">
        <v>858</v>
      </c>
      <c r="E2496" s="189"/>
      <c r="G2496" s="190" t="s">
        <v>690</v>
      </c>
      <c r="H2496" s="189"/>
      <c r="I2496" s="191">
        <v>1</v>
      </c>
      <c r="J2496" s="192">
        <f>915/3.5</f>
        <v>261.42857142857144</v>
      </c>
      <c r="K2496" s="193">
        <f>I2496*J2496</f>
        <v>261.42857142857144</v>
      </c>
      <c r="M2496" s="205">
        <v>1</v>
      </c>
      <c r="N2496" t="s">
        <v>414</v>
      </c>
      <c r="O2496" s="205">
        <f>I2496*M2496</f>
        <v>1</v>
      </c>
      <c r="P2496" s="706">
        <f>O2496*J2496</f>
        <v>261.42857142857144</v>
      </c>
      <c r="Q2496" s="672"/>
      <c r="R2496" s="672"/>
      <c r="S2496" s="672"/>
    </row>
    <row r="2497" spans="1:19" ht="13.5">
      <c r="A2497" s="701" t="s">
        <v>304</v>
      </c>
      <c r="B2497" t="s">
        <v>667</v>
      </c>
      <c r="C2497" s="188"/>
      <c r="D2497" s="699" t="s">
        <v>694</v>
      </c>
      <c r="E2497" s="189"/>
      <c r="G2497" s="190" t="s">
        <v>695</v>
      </c>
      <c r="H2497" s="189"/>
      <c r="I2497" s="191">
        <v>0.1</v>
      </c>
      <c r="J2497" s="192">
        <v>100</v>
      </c>
      <c r="K2497" s="193">
        <f>I2497*J2497</f>
        <v>10</v>
      </c>
      <c r="M2497" s="205">
        <v>1</v>
      </c>
      <c r="N2497" t="s">
        <v>414</v>
      </c>
      <c r="O2497" s="205">
        <f>I2497*M2497</f>
        <v>0.1</v>
      </c>
      <c r="P2497" s="706">
        <f>O2497*J2497</f>
        <v>10</v>
      </c>
      <c r="Q2497" s="672"/>
      <c r="R2497" s="672"/>
      <c r="S2497" s="672"/>
    </row>
    <row r="2498" spans="1:19" ht="13.5">
      <c r="A2498" s="701" t="s">
        <v>1128</v>
      </c>
      <c r="C2498" s="194"/>
      <c r="D2498" s="723"/>
      <c r="E2498" s="189"/>
      <c r="G2498" s="195"/>
      <c r="H2498" s="189"/>
      <c r="I2498" s="189"/>
      <c r="J2498" s="196"/>
      <c r="K2498" s="197">
        <f>SUM(K2496:K2497)</f>
        <v>271.42857142857144</v>
      </c>
      <c r="Q2498" s="672"/>
      <c r="R2498" s="672"/>
      <c r="S2498" s="672"/>
    </row>
    <row r="2499" spans="1:19" ht="13.5">
      <c r="A2499" s="701" t="s">
        <v>1128</v>
      </c>
      <c r="C2499" s="194"/>
      <c r="D2499" s="722" t="s">
        <v>662</v>
      </c>
      <c r="E2499" s="189"/>
      <c r="G2499" s="195"/>
      <c r="H2499" s="189"/>
      <c r="I2499" s="189"/>
      <c r="J2499" s="189"/>
      <c r="K2499" s="198"/>
      <c r="Q2499" s="672"/>
      <c r="R2499" s="672"/>
      <c r="S2499" s="672"/>
    </row>
    <row r="2500" spans="1:19" ht="25.5">
      <c r="A2500" s="701" t="s">
        <v>304</v>
      </c>
      <c r="B2500" t="s">
        <v>662</v>
      </c>
      <c r="C2500" s="188" t="s">
        <v>663</v>
      </c>
      <c r="D2500" s="699" t="s">
        <v>664</v>
      </c>
      <c r="E2500" s="189"/>
      <c r="G2500" s="190" t="s">
        <v>665</v>
      </c>
      <c r="H2500" s="189"/>
      <c r="I2500" s="191">
        <v>5</v>
      </c>
      <c r="J2500" s="192">
        <f>K2494</f>
        <v>36.097999999999999</v>
      </c>
      <c r="K2500" s="193">
        <f>I2500*J2500/100</f>
        <v>1.8049000000000002</v>
      </c>
      <c r="M2500" s="205">
        <v>1</v>
      </c>
      <c r="N2500" t="s">
        <v>414</v>
      </c>
      <c r="O2500" s="205">
        <f>I2500*M2500</f>
        <v>5</v>
      </c>
      <c r="P2500" s="706">
        <f>O2500*J2500/100</f>
        <v>1.8049000000000002</v>
      </c>
      <c r="Q2500" s="672"/>
      <c r="R2500" s="672"/>
      <c r="S2500" s="672"/>
    </row>
    <row r="2501" spans="1:19" ht="13.5">
      <c r="A2501" s="701" t="s">
        <v>304</v>
      </c>
      <c r="B2501" t="s">
        <v>662</v>
      </c>
      <c r="C2501" s="188"/>
      <c r="D2501" s="724" t="s">
        <v>731</v>
      </c>
      <c r="E2501" s="189"/>
      <c r="G2501" s="190" t="s">
        <v>666</v>
      </c>
      <c r="H2501" s="191">
        <v>1</v>
      </c>
      <c r="I2501" s="191">
        <f>H2501*8/H2488</f>
        <v>2</v>
      </c>
      <c r="J2501" s="192">
        <f>+J2484</f>
        <v>2.7</v>
      </c>
      <c r="K2501" s="193">
        <f>I2501*J2501</f>
        <v>5.4</v>
      </c>
      <c r="M2501" s="205">
        <v>1</v>
      </c>
      <c r="N2501" t="s">
        <v>414</v>
      </c>
      <c r="O2501" s="205">
        <f>I2501*M2501</f>
        <v>2</v>
      </c>
      <c r="P2501" s="706">
        <f>O2501*J2501</f>
        <v>5.4</v>
      </c>
      <c r="Q2501" s="672"/>
      <c r="R2501" s="672"/>
      <c r="S2501" s="672"/>
    </row>
    <row r="2502" spans="1:19" ht="14.25" thickBot="1">
      <c r="A2502" s="701" t="s">
        <v>1128</v>
      </c>
      <c r="C2502" s="199"/>
      <c r="D2502" s="725"/>
      <c r="E2502" s="200"/>
      <c r="F2502" s="201"/>
      <c r="G2502" s="206"/>
      <c r="H2502" s="200"/>
      <c r="I2502" s="200"/>
      <c r="J2502" s="202"/>
      <c r="K2502" s="203">
        <f>SUM(K2500:K2501)</f>
        <v>7.2049000000000003</v>
      </c>
      <c r="Q2502" s="672"/>
      <c r="R2502" s="672"/>
      <c r="S2502" s="672"/>
    </row>
    <row r="2503" spans="1:19" ht="13.5" thickBot="1">
      <c r="A2503" s="701" t="s">
        <v>1128</v>
      </c>
      <c r="Q2503" s="672"/>
      <c r="R2503" s="672"/>
      <c r="S2503" s="672"/>
    </row>
    <row r="2504" spans="1:19">
      <c r="A2504" s="701" t="s">
        <v>1128</v>
      </c>
      <c r="C2504" s="176" t="s">
        <v>645</v>
      </c>
      <c r="D2504" s="212" t="str">
        <f>+QPS!C194</f>
        <v>4.05.03</v>
      </c>
      <c r="E2504" s="2288" t="str">
        <f>+QPS!G194</f>
        <v>Suministro, montaje e instalacion de Curva vertical exterior tipo escalerilla 90°, fabricada según norma NEMA VE-1, clase 10C, acabado en galvanizado en caliente según norma ASTM A123. Dimensiones en mm (W x H),  espesor 2.5 mm, ángulo de 90° con radio interior de 300 mm incluye tapa a dos aguas y accesorios de sujeción, placas de empalme (eclisas) y pernos de unión.</v>
      </c>
      <c r="F2504" s="2288"/>
      <c r="G2504" s="2288"/>
      <c r="H2504" s="2288"/>
      <c r="I2504" s="2288"/>
      <c r="J2504" s="2288"/>
      <c r="K2504" s="2289"/>
      <c r="Q2504" s="672">
        <f>QPS!V194</f>
        <v>314.73147142857147</v>
      </c>
      <c r="R2504" s="672">
        <f>SUM(P2504:P2520)</f>
        <v>314.73147142857141</v>
      </c>
      <c r="S2504" s="672">
        <f>Q2504-R2504</f>
        <v>0</v>
      </c>
    </row>
    <row r="2505" spans="1:19">
      <c r="A2505" s="701" t="s">
        <v>1128</v>
      </c>
      <c r="C2505" s="181" t="s">
        <v>646</v>
      </c>
      <c r="D2505" s="720" t="s">
        <v>675</v>
      </c>
      <c r="E2505" s="207" t="s">
        <v>648</v>
      </c>
      <c r="F2505" s="208">
        <v>4</v>
      </c>
      <c r="G2505" s="207" t="s">
        <v>649</v>
      </c>
      <c r="H2505" s="209">
        <f>F2505</f>
        <v>4</v>
      </c>
      <c r="I2505" s="210"/>
      <c r="J2505" s="211" t="s">
        <v>676</v>
      </c>
      <c r="K2505" s="182">
        <f>+K2511+K2515+K2519</f>
        <v>314.73147142857147</v>
      </c>
      <c r="Q2505" s="672"/>
      <c r="R2505" s="672"/>
      <c r="S2505" s="672"/>
    </row>
    <row r="2506" spans="1:19" ht="13.5" thickBot="1">
      <c r="A2506" s="701" t="s">
        <v>1128</v>
      </c>
      <c r="C2506" s="183" t="s">
        <v>651</v>
      </c>
      <c r="D2506" s="721" t="s">
        <v>652</v>
      </c>
      <c r="E2506" s="184"/>
      <c r="F2506" s="185"/>
      <c r="G2506" s="186" t="s">
        <v>44</v>
      </c>
      <c r="H2506" s="186" t="s">
        <v>653</v>
      </c>
      <c r="I2506" s="186" t="s">
        <v>39</v>
      </c>
      <c r="J2506" s="186" t="s">
        <v>654</v>
      </c>
      <c r="K2506" s="187" t="s">
        <v>655</v>
      </c>
      <c r="Q2506" s="672"/>
      <c r="R2506" s="672"/>
      <c r="S2506" s="672"/>
    </row>
    <row r="2507" spans="1:19" ht="13.5">
      <c r="A2507" s="701" t="s">
        <v>1128</v>
      </c>
      <c r="C2507" s="194"/>
      <c r="D2507" s="722" t="s">
        <v>656</v>
      </c>
      <c r="E2507" s="189"/>
      <c r="G2507" s="195"/>
      <c r="H2507" s="189"/>
      <c r="I2507" s="189"/>
      <c r="J2507" s="189"/>
      <c r="K2507" s="198"/>
      <c r="Q2507" s="672"/>
      <c r="R2507" s="672"/>
      <c r="S2507" s="672"/>
    </row>
    <row r="2508" spans="1:19" ht="13.5">
      <c r="A2508" s="701" t="s">
        <v>305</v>
      </c>
      <c r="B2508" t="s">
        <v>656</v>
      </c>
      <c r="C2508" s="188" t="s">
        <v>657</v>
      </c>
      <c r="D2508" s="699" t="s">
        <v>658</v>
      </c>
      <c r="E2508" s="189"/>
      <c r="G2508" s="190" t="s">
        <v>659</v>
      </c>
      <c r="H2508" s="191">
        <v>0.1</v>
      </c>
      <c r="I2508" s="191">
        <f>H2508*8/$F$2505</f>
        <v>0.2</v>
      </c>
      <c r="J2508" s="192">
        <v>10.89</v>
      </c>
      <c r="K2508" s="193">
        <f>I2508*J2508</f>
        <v>2.1780000000000004</v>
      </c>
      <c r="M2508" s="205">
        <v>1</v>
      </c>
      <c r="N2508" t="s">
        <v>414</v>
      </c>
      <c r="O2508" s="205">
        <f>I2508*M2508</f>
        <v>0.2</v>
      </c>
      <c r="P2508" s="706">
        <f>O2508*J2508</f>
        <v>2.1780000000000004</v>
      </c>
      <c r="Q2508" s="672"/>
      <c r="R2508" s="672"/>
      <c r="S2508" s="672"/>
    </row>
    <row r="2509" spans="1:19" ht="13.5">
      <c r="A2509" s="701" t="s">
        <v>305</v>
      </c>
      <c r="B2509" t="s">
        <v>656</v>
      </c>
      <c r="C2509" s="188"/>
      <c r="D2509" s="699" t="s">
        <v>668</v>
      </c>
      <c r="E2509" s="189"/>
      <c r="G2509" s="190" t="s">
        <v>659</v>
      </c>
      <c r="H2509" s="191">
        <v>1</v>
      </c>
      <c r="I2509" s="191">
        <f t="shared" ref="I2509:I2510" si="167">H2509*8/$F$2505</f>
        <v>2</v>
      </c>
      <c r="J2509" s="192">
        <v>10.08</v>
      </c>
      <c r="K2509" s="193">
        <f>I2509*J2509</f>
        <v>20.16</v>
      </c>
      <c r="M2509" s="205">
        <v>1</v>
      </c>
      <c r="N2509" t="s">
        <v>414</v>
      </c>
      <c r="O2509" s="205">
        <f>I2509*M2509</f>
        <v>2</v>
      </c>
      <c r="P2509" s="706">
        <f>O2509*J2509</f>
        <v>20.16</v>
      </c>
      <c r="Q2509" s="672"/>
      <c r="R2509" s="672"/>
      <c r="S2509" s="672"/>
    </row>
    <row r="2510" spans="1:19" ht="13.5">
      <c r="A2510" s="701" t="s">
        <v>305</v>
      </c>
      <c r="B2510" t="s">
        <v>656</v>
      </c>
      <c r="C2510" s="188" t="s">
        <v>660</v>
      </c>
      <c r="D2510" s="699" t="s">
        <v>661</v>
      </c>
      <c r="E2510" s="189"/>
      <c r="G2510" s="190" t="s">
        <v>659</v>
      </c>
      <c r="H2510" s="191">
        <v>1</v>
      </c>
      <c r="I2510" s="191">
        <f t="shared" si="167"/>
        <v>2</v>
      </c>
      <c r="J2510" s="192">
        <v>6.88</v>
      </c>
      <c r="K2510" s="193">
        <f>I2510*J2510</f>
        <v>13.76</v>
      </c>
      <c r="M2510" s="205">
        <v>1</v>
      </c>
      <c r="N2510" t="s">
        <v>414</v>
      </c>
      <c r="O2510" s="205">
        <f>I2510*M2510</f>
        <v>2</v>
      </c>
      <c r="P2510" s="706">
        <f>O2510*J2510</f>
        <v>13.76</v>
      </c>
      <c r="Q2510" s="672"/>
      <c r="R2510" s="672"/>
      <c r="S2510" s="672"/>
    </row>
    <row r="2511" spans="1:19" ht="13.5">
      <c r="A2511" s="701" t="s">
        <v>1128</v>
      </c>
      <c r="C2511" s="194"/>
      <c r="D2511" s="723"/>
      <c r="E2511" s="189"/>
      <c r="G2511" s="195"/>
      <c r="H2511" s="189"/>
      <c r="I2511" s="189"/>
      <c r="J2511" s="196"/>
      <c r="K2511" s="197">
        <f>SUM(K2508:K2510)</f>
        <v>36.097999999999999</v>
      </c>
      <c r="Q2511" s="672"/>
      <c r="R2511" s="672"/>
      <c r="S2511" s="672"/>
    </row>
    <row r="2512" spans="1:19" ht="13.5">
      <c r="A2512" s="701" t="s">
        <v>1128</v>
      </c>
      <c r="C2512" s="194"/>
      <c r="D2512" s="722" t="s">
        <v>667</v>
      </c>
      <c r="E2512" s="189"/>
      <c r="G2512" s="195"/>
      <c r="H2512" s="189"/>
      <c r="I2512" s="189"/>
      <c r="J2512" s="189"/>
      <c r="K2512" s="198"/>
      <c r="Q2512" s="672"/>
      <c r="R2512" s="672"/>
      <c r="S2512" s="672"/>
    </row>
    <row r="2513" spans="1:19" ht="25.5">
      <c r="A2513" s="701" t="s">
        <v>305</v>
      </c>
      <c r="B2513" t="s">
        <v>667</v>
      </c>
      <c r="C2513" s="188"/>
      <c r="D2513" s="699" t="s">
        <v>859</v>
      </c>
      <c r="E2513" s="189"/>
      <c r="G2513" s="190" t="s">
        <v>690</v>
      </c>
      <c r="H2513" s="189"/>
      <c r="I2513" s="191">
        <v>1</v>
      </c>
      <c r="J2513" s="192">
        <f>915/3.5</f>
        <v>261.42857142857144</v>
      </c>
      <c r="K2513" s="193">
        <f>I2513*J2513</f>
        <v>261.42857142857144</v>
      </c>
      <c r="M2513" s="205">
        <v>1</v>
      </c>
      <c r="N2513" t="s">
        <v>414</v>
      </c>
      <c r="O2513" s="205">
        <f>I2513*M2513</f>
        <v>1</v>
      </c>
      <c r="P2513" s="706">
        <f>O2513*J2513</f>
        <v>261.42857142857144</v>
      </c>
      <c r="Q2513" s="672"/>
      <c r="R2513" s="672"/>
      <c r="S2513" s="672"/>
    </row>
    <row r="2514" spans="1:19" ht="13.5">
      <c r="A2514" s="701" t="s">
        <v>305</v>
      </c>
      <c r="B2514" t="s">
        <v>667</v>
      </c>
      <c r="C2514" s="188"/>
      <c r="D2514" s="699" t="s">
        <v>694</v>
      </c>
      <c r="E2514" s="189"/>
      <c r="G2514" s="190" t="s">
        <v>695</v>
      </c>
      <c r="H2514" s="189"/>
      <c r="I2514" s="191">
        <v>0.1</v>
      </c>
      <c r="J2514" s="192">
        <v>100</v>
      </c>
      <c r="K2514" s="193">
        <f>I2514*J2514</f>
        <v>10</v>
      </c>
      <c r="M2514" s="205">
        <v>1</v>
      </c>
      <c r="N2514" t="s">
        <v>414</v>
      </c>
      <c r="O2514" s="205">
        <f>I2514*M2514</f>
        <v>0.1</v>
      </c>
      <c r="P2514" s="706">
        <f>O2514*J2514</f>
        <v>10</v>
      </c>
      <c r="Q2514" s="672"/>
      <c r="R2514" s="672"/>
      <c r="S2514" s="672"/>
    </row>
    <row r="2515" spans="1:19" ht="13.5">
      <c r="A2515" s="701" t="s">
        <v>1128</v>
      </c>
      <c r="C2515" s="194"/>
      <c r="D2515" s="723"/>
      <c r="E2515" s="189"/>
      <c r="G2515" s="195"/>
      <c r="H2515" s="189"/>
      <c r="I2515" s="189"/>
      <c r="J2515" s="196"/>
      <c r="K2515" s="197">
        <f>SUM(K2513:K2514)</f>
        <v>271.42857142857144</v>
      </c>
      <c r="Q2515" s="672"/>
      <c r="R2515" s="672"/>
      <c r="S2515" s="672"/>
    </row>
    <row r="2516" spans="1:19" ht="13.5">
      <c r="A2516" s="701" t="s">
        <v>1128</v>
      </c>
      <c r="C2516" s="194"/>
      <c r="D2516" s="722" t="s">
        <v>662</v>
      </c>
      <c r="E2516" s="189"/>
      <c r="G2516" s="195"/>
      <c r="H2516" s="189"/>
      <c r="I2516" s="189"/>
      <c r="J2516" s="189"/>
      <c r="K2516" s="198"/>
      <c r="Q2516" s="672"/>
      <c r="R2516" s="672"/>
      <c r="S2516" s="672"/>
    </row>
    <row r="2517" spans="1:19" ht="25.5">
      <c r="A2517" s="701" t="s">
        <v>305</v>
      </c>
      <c r="B2517" t="s">
        <v>662</v>
      </c>
      <c r="C2517" s="188" t="s">
        <v>663</v>
      </c>
      <c r="D2517" s="699" t="s">
        <v>664</v>
      </c>
      <c r="E2517" s="189"/>
      <c r="G2517" s="190" t="s">
        <v>665</v>
      </c>
      <c r="H2517" s="189"/>
      <c r="I2517" s="191">
        <v>5</v>
      </c>
      <c r="J2517" s="192">
        <f>K2511</f>
        <v>36.097999999999999</v>
      </c>
      <c r="K2517" s="193">
        <f>I2517*J2517/100</f>
        <v>1.8049000000000002</v>
      </c>
      <c r="M2517" s="205">
        <v>1</v>
      </c>
      <c r="N2517" t="s">
        <v>414</v>
      </c>
      <c r="O2517" s="205">
        <f>I2517*M2517</f>
        <v>5</v>
      </c>
      <c r="P2517" s="706">
        <f>O2517*J2517/100</f>
        <v>1.8049000000000002</v>
      </c>
      <c r="Q2517" s="672"/>
      <c r="R2517" s="672"/>
      <c r="S2517" s="672"/>
    </row>
    <row r="2518" spans="1:19" ht="13.5">
      <c r="A2518" s="701" t="s">
        <v>305</v>
      </c>
      <c r="B2518" t="s">
        <v>662</v>
      </c>
      <c r="C2518" s="188"/>
      <c r="D2518" s="724" t="s">
        <v>731</v>
      </c>
      <c r="E2518" s="189"/>
      <c r="G2518" s="190" t="s">
        <v>666</v>
      </c>
      <c r="H2518" s="191">
        <v>1</v>
      </c>
      <c r="I2518" s="191">
        <f>H2518*8/H2505</f>
        <v>2</v>
      </c>
      <c r="J2518" s="192">
        <f>+J2501</f>
        <v>2.7</v>
      </c>
      <c r="K2518" s="193">
        <f>I2518*J2518</f>
        <v>5.4</v>
      </c>
      <c r="M2518" s="205">
        <v>1</v>
      </c>
      <c r="N2518" t="s">
        <v>414</v>
      </c>
      <c r="O2518" s="205">
        <f>I2518*M2518</f>
        <v>2</v>
      </c>
      <c r="P2518" s="706">
        <f>O2518*J2518</f>
        <v>5.4</v>
      </c>
      <c r="Q2518" s="672"/>
      <c r="R2518" s="672"/>
      <c r="S2518" s="672"/>
    </row>
    <row r="2519" spans="1:19" ht="14.25" thickBot="1">
      <c r="A2519" s="701" t="s">
        <v>1128</v>
      </c>
      <c r="C2519" s="199"/>
      <c r="D2519" s="725"/>
      <c r="E2519" s="200"/>
      <c r="F2519" s="201"/>
      <c r="G2519" s="206"/>
      <c r="H2519" s="200"/>
      <c r="I2519" s="200"/>
      <c r="J2519" s="202"/>
      <c r="K2519" s="203">
        <f>SUM(K2517:K2518)</f>
        <v>7.2049000000000003</v>
      </c>
      <c r="Q2519" s="672"/>
      <c r="R2519" s="672"/>
      <c r="S2519" s="672"/>
    </row>
    <row r="2520" spans="1:19" ht="13.5" thickBot="1">
      <c r="A2520" s="701" t="s">
        <v>1128</v>
      </c>
      <c r="Q2520" s="672"/>
      <c r="R2520" s="672"/>
      <c r="S2520" s="672"/>
    </row>
    <row r="2521" spans="1:19">
      <c r="A2521" s="701" t="s">
        <v>1128</v>
      </c>
      <c r="C2521" s="176" t="s">
        <v>645</v>
      </c>
      <c r="D2521" s="212" t="str">
        <f>+QPS!C195</f>
        <v>4.05.04</v>
      </c>
      <c r="E2521" s="2288" t="str">
        <f>+QPS!G195</f>
        <v>Suministro, montaje e instalacion de Reducción metálica tipo escalerilla, fabricada según norma NEMA VE-1, clase 10C, acabado en galvanizado en caliente según norma ASTM A123. Dimensiones en mm (W1 x W2 x H), espesor 2.5 mm, incluye tapa a dos aguas y accesorios de sujeción, placas de empalme (eclisas) y pernos de unión.</v>
      </c>
      <c r="F2521" s="2288"/>
      <c r="G2521" s="2288"/>
      <c r="H2521" s="2288"/>
      <c r="I2521" s="2288"/>
      <c r="J2521" s="2288"/>
      <c r="K2521" s="2289"/>
      <c r="Q2521" s="672">
        <f>QPS!V195</f>
        <v>341.03544571428569</v>
      </c>
      <c r="R2521" s="672">
        <f>SUM(P2521:P2537)</f>
        <v>341.03544571428574</v>
      </c>
      <c r="S2521" s="672">
        <f>Q2521-R2521</f>
        <v>0</v>
      </c>
    </row>
    <row r="2522" spans="1:19">
      <c r="A2522" s="701" t="s">
        <v>1128</v>
      </c>
      <c r="C2522" s="181" t="s">
        <v>646</v>
      </c>
      <c r="D2522" s="720" t="s">
        <v>675</v>
      </c>
      <c r="E2522" s="207" t="s">
        <v>648</v>
      </c>
      <c r="F2522" s="208">
        <v>10</v>
      </c>
      <c r="G2522" s="207" t="s">
        <v>649</v>
      </c>
      <c r="H2522" s="209">
        <f>F2522</f>
        <v>10</v>
      </c>
      <c r="I2522" s="210"/>
      <c r="J2522" s="211" t="s">
        <v>676</v>
      </c>
      <c r="K2522" s="182">
        <f>+K2528+K2532+K2536</f>
        <v>341.03544571428569</v>
      </c>
      <c r="Q2522" s="672"/>
      <c r="R2522" s="672"/>
      <c r="S2522" s="672"/>
    </row>
    <row r="2523" spans="1:19" ht="13.5" thickBot="1">
      <c r="A2523" s="701" t="s">
        <v>1128</v>
      </c>
      <c r="C2523" s="183" t="s">
        <v>651</v>
      </c>
      <c r="D2523" s="721" t="s">
        <v>652</v>
      </c>
      <c r="E2523" s="184"/>
      <c r="F2523" s="185"/>
      <c r="G2523" s="186" t="s">
        <v>44</v>
      </c>
      <c r="H2523" s="186" t="s">
        <v>653</v>
      </c>
      <c r="I2523" s="186" t="s">
        <v>39</v>
      </c>
      <c r="J2523" s="186" t="s">
        <v>654</v>
      </c>
      <c r="K2523" s="187" t="s">
        <v>655</v>
      </c>
      <c r="Q2523" s="672"/>
      <c r="R2523" s="672"/>
      <c r="S2523" s="672"/>
    </row>
    <row r="2524" spans="1:19" ht="13.5">
      <c r="A2524" s="701" t="s">
        <v>1128</v>
      </c>
      <c r="C2524" s="194"/>
      <c r="D2524" s="722" t="s">
        <v>656</v>
      </c>
      <c r="E2524" s="189"/>
      <c r="G2524" s="195"/>
      <c r="H2524" s="189"/>
      <c r="I2524" s="189"/>
      <c r="J2524" s="189"/>
      <c r="K2524" s="198"/>
      <c r="Q2524" s="672"/>
      <c r="R2524" s="672"/>
      <c r="S2524" s="672"/>
    </row>
    <row r="2525" spans="1:19" ht="13.5">
      <c r="A2525" s="701" t="s">
        <v>306</v>
      </c>
      <c r="B2525" t="s">
        <v>656</v>
      </c>
      <c r="C2525" s="188" t="s">
        <v>657</v>
      </c>
      <c r="D2525" s="699" t="s">
        <v>658</v>
      </c>
      <c r="E2525" s="189"/>
      <c r="G2525" s="190" t="s">
        <v>659</v>
      </c>
      <c r="H2525" s="191">
        <v>0.1</v>
      </c>
      <c r="I2525" s="191">
        <f>H2525*8/$F$2522</f>
        <v>0.08</v>
      </c>
      <c r="J2525" s="192">
        <v>10.89</v>
      </c>
      <c r="K2525" s="193">
        <f>I2525*J2525</f>
        <v>0.87120000000000009</v>
      </c>
      <c r="M2525" s="205">
        <v>1</v>
      </c>
      <c r="N2525" t="s">
        <v>414</v>
      </c>
      <c r="O2525" s="205">
        <f>I2525*M2525</f>
        <v>0.08</v>
      </c>
      <c r="P2525" s="706">
        <f>O2525*J2525</f>
        <v>0.87120000000000009</v>
      </c>
      <c r="Q2525" s="672"/>
      <c r="R2525" s="672"/>
      <c r="S2525" s="672"/>
    </row>
    <row r="2526" spans="1:19" ht="13.5">
      <c r="A2526" s="701" t="s">
        <v>306</v>
      </c>
      <c r="B2526" t="s">
        <v>656</v>
      </c>
      <c r="C2526" s="188"/>
      <c r="D2526" s="699" t="s">
        <v>668</v>
      </c>
      <c r="E2526" s="189"/>
      <c r="G2526" s="190" t="s">
        <v>659</v>
      </c>
      <c r="H2526" s="191">
        <v>1</v>
      </c>
      <c r="I2526" s="191">
        <f t="shared" ref="I2526:I2527" si="168">H2526*8/$F$2522</f>
        <v>0.8</v>
      </c>
      <c r="J2526" s="192">
        <v>10.08</v>
      </c>
      <c r="K2526" s="193">
        <f>I2526*J2526</f>
        <v>8.0640000000000001</v>
      </c>
      <c r="M2526" s="205">
        <v>1</v>
      </c>
      <c r="N2526" t="s">
        <v>414</v>
      </c>
      <c r="O2526" s="205">
        <f>I2526*M2526</f>
        <v>0.8</v>
      </c>
      <c r="P2526" s="706">
        <f>O2526*J2526</f>
        <v>8.0640000000000001</v>
      </c>
      <c r="Q2526" s="672"/>
      <c r="R2526" s="672"/>
      <c r="S2526" s="672"/>
    </row>
    <row r="2527" spans="1:19" ht="13.5">
      <c r="A2527" s="701" t="s">
        <v>306</v>
      </c>
      <c r="B2527" t="s">
        <v>656</v>
      </c>
      <c r="C2527" s="188" t="s">
        <v>660</v>
      </c>
      <c r="D2527" s="699" t="s">
        <v>661</v>
      </c>
      <c r="E2527" s="189"/>
      <c r="G2527" s="190" t="s">
        <v>659</v>
      </c>
      <c r="H2527" s="191">
        <v>1</v>
      </c>
      <c r="I2527" s="191">
        <f t="shared" si="168"/>
        <v>0.8</v>
      </c>
      <c r="J2527" s="192">
        <v>6.88</v>
      </c>
      <c r="K2527" s="193">
        <f>I2527*J2527</f>
        <v>5.5040000000000004</v>
      </c>
      <c r="M2527" s="205">
        <v>1</v>
      </c>
      <c r="N2527" t="s">
        <v>414</v>
      </c>
      <c r="O2527" s="205">
        <f>I2527*M2527</f>
        <v>0.8</v>
      </c>
      <c r="P2527" s="706">
        <f>O2527*J2527</f>
        <v>5.5040000000000004</v>
      </c>
      <c r="Q2527" s="672"/>
      <c r="R2527" s="672"/>
      <c r="S2527" s="672"/>
    </row>
    <row r="2528" spans="1:19" ht="13.5">
      <c r="A2528" s="701" t="s">
        <v>1128</v>
      </c>
      <c r="C2528" s="194"/>
      <c r="D2528" s="723"/>
      <c r="E2528" s="189"/>
      <c r="G2528" s="195"/>
      <c r="H2528" s="189"/>
      <c r="I2528" s="189"/>
      <c r="J2528" s="196"/>
      <c r="K2528" s="197">
        <f>SUM(K2525:K2527)</f>
        <v>14.4392</v>
      </c>
      <c r="Q2528" s="672"/>
      <c r="R2528" s="672"/>
      <c r="S2528" s="672"/>
    </row>
    <row r="2529" spans="1:19" ht="13.5">
      <c r="A2529" s="701" t="s">
        <v>1128</v>
      </c>
      <c r="C2529" s="194"/>
      <c r="D2529" s="722" t="s">
        <v>667</v>
      </c>
      <c r="E2529" s="189"/>
      <c r="G2529" s="195"/>
      <c r="H2529" s="189"/>
      <c r="I2529" s="189"/>
      <c r="J2529" s="189"/>
      <c r="K2529" s="198"/>
      <c r="Q2529" s="672"/>
      <c r="R2529" s="672"/>
      <c r="S2529" s="672"/>
    </row>
    <row r="2530" spans="1:19" ht="25.5">
      <c r="A2530" s="701" t="s">
        <v>306</v>
      </c>
      <c r="B2530" t="s">
        <v>667</v>
      </c>
      <c r="C2530" s="188"/>
      <c r="D2530" s="699" t="s">
        <v>860</v>
      </c>
      <c r="E2530" s="189"/>
      <c r="G2530" s="190" t="s">
        <v>690</v>
      </c>
      <c r="H2530" s="189"/>
      <c r="I2530" s="191">
        <v>1</v>
      </c>
      <c r="J2530" s="192">
        <f>1098/3.5</f>
        <v>313.71428571428572</v>
      </c>
      <c r="K2530" s="193">
        <f>I2530*J2530</f>
        <v>313.71428571428572</v>
      </c>
      <c r="M2530" s="205">
        <v>1</v>
      </c>
      <c r="N2530" t="s">
        <v>414</v>
      </c>
      <c r="O2530" s="205">
        <f>I2530*M2530</f>
        <v>1</v>
      </c>
      <c r="P2530" s="706">
        <f>O2530*J2530</f>
        <v>313.71428571428572</v>
      </c>
      <c r="Q2530" s="672"/>
      <c r="R2530" s="672"/>
      <c r="S2530" s="672"/>
    </row>
    <row r="2531" spans="1:19" ht="13.5">
      <c r="A2531" s="701" t="s">
        <v>306</v>
      </c>
      <c r="B2531" t="s">
        <v>667</v>
      </c>
      <c r="C2531" s="188"/>
      <c r="D2531" s="699" t="s">
        <v>694</v>
      </c>
      <c r="E2531" s="189"/>
      <c r="G2531" s="190" t="s">
        <v>695</v>
      </c>
      <c r="H2531" s="189"/>
      <c r="I2531" s="191">
        <v>0.1</v>
      </c>
      <c r="J2531" s="192">
        <v>100</v>
      </c>
      <c r="K2531" s="193">
        <f>I2531*J2531</f>
        <v>10</v>
      </c>
      <c r="M2531" s="205">
        <v>1</v>
      </c>
      <c r="N2531" t="s">
        <v>414</v>
      </c>
      <c r="O2531" s="205">
        <f>I2531*M2531</f>
        <v>0.1</v>
      </c>
      <c r="P2531" s="706">
        <f>O2531*J2531</f>
        <v>10</v>
      </c>
      <c r="Q2531" s="672"/>
      <c r="R2531" s="672"/>
      <c r="S2531" s="672"/>
    </row>
    <row r="2532" spans="1:19" ht="13.5">
      <c r="A2532" s="701" t="s">
        <v>1128</v>
      </c>
      <c r="C2532" s="194"/>
      <c r="D2532" s="723"/>
      <c r="E2532" s="189"/>
      <c r="G2532" s="195"/>
      <c r="H2532" s="189"/>
      <c r="I2532" s="189"/>
      <c r="J2532" s="196"/>
      <c r="K2532" s="197">
        <f>SUM(K2530:K2531)</f>
        <v>323.71428571428572</v>
      </c>
      <c r="Q2532" s="672"/>
      <c r="R2532" s="672"/>
      <c r="S2532" s="672"/>
    </row>
    <row r="2533" spans="1:19" ht="13.5">
      <c r="A2533" s="701" t="s">
        <v>1128</v>
      </c>
      <c r="C2533" s="194"/>
      <c r="D2533" s="722" t="s">
        <v>662</v>
      </c>
      <c r="E2533" s="189"/>
      <c r="G2533" s="195"/>
      <c r="H2533" s="189"/>
      <c r="I2533" s="189"/>
      <c r="J2533" s="189"/>
      <c r="K2533" s="198"/>
      <c r="Q2533" s="672"/>
      <c r="R2533" s="672"/>
      <c r="S2533" s="672"/>
    </row>
    <row r="2534" spans="1:19" ht="25.5">
      <c r="A2534" s="701" t="s">
        <v>306</v>
      </c>
      <c r="B2534" t="s">
        <v>662</v>
      </c>
      <c r="C2534" s="188" t="s">
        <v>663</v>
      </c>
      <c r="D2534" s="699" t="s">
        <v>664</v>
      </c>
      <c r="E2534" s="189"/>
      <c r="G2534" s="190" t="s">
        <v>665</v>
      </c>
      <c r="H2534" s="189"/>
      <c r="I2534" s="191">
        <v>5</v>
      </c>
      <c r="J2534" s="192">
        <f>K2528</f>
        <v>14.4392</v>
      </c>
      <c r="K2534" s="193">
        <f>I2534*J2534/100</f>
        <v>0.72195999999999994</v>
      </c>
      <c r="M2534" s="205">
        <v>1</v>
      </c>
      <c r="N2534" t="s">
        <v>414</v>
      </c>
      <c r="O2534" s="205">
        <f>I2534*M2534</f>
        <v>5</v>
      </c>
      <c r="P2534" s="706">
        <f>O2534*J2534/100</f>
        <v>0.72195999999999994</v>
      </c>
      <c r="Q2534" s="672"/>
      <c r="R2534" s="672"/>
      <c r="S2534" s="672"/>
    </row>
    <row r="2535" spans="1:19" ht="13.5">
      <c r="A2535" s="701" t="s">
        <v>306</v>
      </c>
      <c r="B2535" t="s">
        <v>662</v>
      </c>
      <c r="C2535" s="188"/>
      <c r="D2535" s="724" t="s">
        <v>731</v>
      </c>
      <c r="E2535" s="189"/>
      <c r="G2535" s="190" t="s">
        <v>666</v>
      </c>
      <c r="H2535" s="191">
        <v>1</v>
      </c>
      <c r="I2535" s="191">
        <f>H2535*8/H2522</f>
        <v>0.8</v>
      </c>
      <c r="J2535" s="192">
        <f>+J2518</f>
        <v>2.7</v>
      </c>
      <c r="K2535" s="193">
        <f>I2535*J2535</f>
        <v>2.16</v>
      </c>
      <c r="M2535" s="205">
        <v>1</v>
      </c>
      <c r="N2535" t="s">
        <v>414</v>
      </c>
      <c r="O2535" s="205">
        <f>I2535*M2535</f>
        <v>0.8</v>
      </c>
      <c r="P2535" s="706">
        <f>O2535*J2535</f>
        <v>2.16</v>
      </c>
      <c r="Q2535" s="672"/>
      <c r="R2535" s="672"/>
      <c r="S2535" s="672"/>
    </row>
    <row r="2536" spans="1:19" ht="14.25" thickBot="1">
      <c r="A2536" s="701" t="s">
        <v>1128</v>
      </c>
      <c r="C2536" s="199"/>
      <c r="D2536" s="725"/>
      <c r="E2536" s="200"/>
      <c r="F2536" s="201"/>
      <c r="G2536" s="206"/>
      <c r="H2536" s="200"/>
      <c r="I2536" s="200"/>
      <c r="J2536" s="202"/>
      <c r="K2536" s="203">
        <f>SUM(K2534:K2535)</f>
        <v>2.8819600000000003</v>
      </c>
      <c r="Q2536" s="672"/>
      <c r="R2536" s="672"/>
      <c r="S2536" s="672"/>
    </row>
    <row r="2537" spans="1:19" ht="13.5" thickBot="1">
      <c r="A2537" s="701" t="s">
        <v>1128</v>
      </c>
      <c r="Q2537" s="672"/>
      <c r="R2537" s="672"/>
      <c r="S2537" s="672"/>
    </row>
    <row r="2538" spans="1:19">
      <c r="A2538" s="701" t="s">
        <v>1128</v>
      </c>
      <c r="C2538" s="176" t="s">
        <v>645</v>
      </c>
      <c r="D2538" s="212" t="str">
        <f>+QPS!C196</f>
        <v>4.05.05</v>
      </c>
      <c r="E2538" s="2282" t="str">
        <f>+QPS!G196</f>
        <v xml:space="preserve">Suministro, montaje e instalacion de Tubo de acero galvanizado (RGS),  longitud 3 m (10 ft) </v>
      </c>
      <c r="F2538" s="2282"/>
      <c r="G2538" s="2282"/>
      <c r="H2538" s="2282"/>
      <c r="I2538" s="2282"/>
      <c r="J2538" s="2282"/>
      <c r="K2538" s="2283"/>
      <c r="Q2538" s="672">
        <f>QPS!V196</f>
        <v>8095.9988720285728</v>
      </c>
      <c r="R2538" s="672">
        <f>SUM(P2538:P2554)</f>
        <v>8095.9988720285719</v>
      </c>
      <c r="S2538" s="672">
        <f>Q2538-R2538</f>
        <v>0</v>
      </c>
    </row>
    <row r="2539" spans="1:19">
      <c r="A2539" s="701" t="s">
        <v>1128</v>
      </c>
      <c r="C2539" s="181" t="s">
        <v>646</v>
      </c>
      <c r="D2539" s="720" t="s">
        <v>675</v>
      </c>
      <c r="E2539" s="207" t="s">
        <v>648</v>
      </c>
      <c r="F2539" s="208">
        <v>20</v>
      </c>
      <c r="G2539" s="207" t="s">
        <v>649</v>
      </c>
      <c r="H2539" s="209">
        <f>F2539</f>
        <v>20</v>
      </c>
      <c r="I2539" s="210"/>
      <c r="J2539" s="211" t="s">
        <v>676</v>
      </c>
      <c r="K2539" s="182">
        <f>+K2545+K2549+K2553</f>
        <v>60.179877142857151</v>
      </c>
      <c r="Q2539" s="672"/>
      <c r="R2539" s="672"/>
      <c r="S2539" s="672"/>
    </row>
    <row r="2540" spans="1:19" ht="13.5" thickBot="1">
      <c r="A2540" s="701" t="s">
        <v>1128</v>
      </c>
      <c r="C2540" s="183" t="s">
        <v>651</v>
      </c>
      <c r="D2540" s="721" t="s">
        <v>652</v>
      </c>
      <c r="E2540" s="184"/>
      <c r="F2540" s="185"/>
      <c r="G2540" s="186" t="s">
        <v>44</v>
      </c>
      <c r="H2540" s="186" t="s">
        <v>653</v>
      </c>
      <c r="I2540" s="186" t="s">
        <v>39</v>
      </c>
      <c r="J2540" s="186" t="s">
        <v>654</v>
      </c>
      <c r="K2540" s="187" t="s">
        <v>655</v>
      </c>
      <c r="Q2540" s="672"/>
      <c r="R2540" s="672"/>
      <c r="S2540" s="672"/>
    </row>
    <row r="2541" spans="1:19" ht="13.5">
      <c r="A2541" s="701" t="s">
        <v>1128</v>
      </c>
      <c r="C2541" s="194"/>
      <c r="D2541" s="722" t="s">
        <v>656</v>
      </c>
      <c r="E2541" s="189"/>
      <c r="G2541" s="195"/>
      <c r="H2541" s="189"/>
      <c r="I2541" s="189"/>
      <c r="J2541" s="189"/>
      <c r="K2541" s="198"/>
      <c r="Q2541" s="672"/>
      <c r="R2541" s="672"/>
      <c r="S2541" s="672"/>
    </row>
    <row r="2542" spans="1:19" ht="13.5">
      <c r="A2542" s="701" t="s">
        <v>307</v>
      </c>
      <c r="B2542" t="s">
        <v>656</v>
      </c>
      <c r="C2542" s="188" t="s">
        <v>657</v>
      </c>
      <c r="D2542" s="699" t="s">
        <v>658</v>
      </c>
      <c r="E2542" s="189"/>
      <c r="G2542" s="190" t="s">
        <v>659</v>
      </c>
      <c r="H2542" s="191">
        <v>0.1</v>
      </c>
      <c r="I2542" s="191">
        <f>H2542*8/$F$2539</f>
        <v>0.04</v>
      </c>
      <c r="J2542" s="192">
        <v>10.51</v>
      </c>
      <c r="K2542" s="193">
        <f>I2542*J2542</f>
        <v>0.4204</v>
      </c>
      <c r="M2542" s="205">
        <v>134.53</v>
      </c>
      <c r="N2542" t="s">
        <v>414</v>
      </c>
      <c r="O2542" s="205">
        <f>I2542*M2542</f>
        <v>5.3811999999999998</v>
      </c>
      <c r="P2542" s="706">
        <f>O2542*J2542</f>
        <v>56.556411999999995</v>
      </c>
      <c r="Q2542" s="672"/>
      <c r="R2542" s="672"/>
      <c r="S2542" s="672"/>
    </row>
    <row r="2543" spans="1:19" ht="13.5">
      <c r="A2543" s="701" t="s">
        <v>307</v>
      </c>
      <c r="B2543" t="s">
        <v>656</v>
      </c>
      <c r="C2543" s="188"/>
      <c r="D2543" s="699" t="s">
        <v>668</v>
      </c>
      <c r="E2543" s="189"/>
      <c r="G2543" s="190" t="s">
        <v>659</v>
      </c>
      <c r="H2543" s="191">
        <v>1</v>
      </c>
      <c r="I2543" s="191">
        <f t="shared" ref="I2543:I2544" si="169">H2543*8/$F$2539</f>
        <v>0.4</v>
      </c>
      <c r="J2543" s="192">
        <v>9.3000000000000007</v>
      </c>
      <c r="K2543" s="193">
        <f>I2543*J2543</f>
        <v>3.7200000000000006</v>
      </c>
      <c r="M2543" s="205">
        <v>134.53</v>
      </c>
      <c r="N2543" t="s">
        <v>414</v>
      </c>
      <c r="O2543" s="205">
        <f>I2543*M2543</f>
        <v>53.812000000000005</v>
      </c>
      <c r="P2543" s="706">
        <f>O2543*J2543</f>
        <v>500.4516000000001</v>
      </c>
      <c r="Q2543" s="672"/>
      <c r="R2543" s="672"/>
      <c r="S2543" s="672"/>
    </row>
    <row r="2544" spans="1:19" ht="13.5">
      <c r="A2544" s="701" t="s">
        <v>307</v>
      </c>
      <c r="B2544" t="s">
        <v>656</v>
      </c>
      <c r="C2544" s="188" t="s">
        <v>660</v>
      </c>
      <c r="D2544" s="699" t="s">
        <v>661</v>
      </c>
      <c r="E2544" s="189"/>
      <c r="G2544" s="190" t="s">
        <v>659</v>
      </c>
      <c r="H2544" s="191">
        <v>1</v>
      </c>
      <c r="I2544" s="191">
        <f t="shared" si="169"/>
        <v>0.4</v>
      </c>
      <c r="J2544" s="192">
        <v>6.88</v>
      </c>
      <c r="K2544" s="193">
        <f>I2544*J2544</f>
        <v>2.7520000000000002</v>
      </c>
      <c r="M2544" s="205">
        <v>134.53</v>
      </c>
      <c r="N2544" t="s">
        <v>414</v>
      </c>
      <c r="O2544" s="205">
        <f>I2544*M2544</f>
        <v>53.812000000000005</v>
      </c>
      <c r="P2544" s="706">
        <f>O2544*J2544</f>
        <v>370.22656000000001</v>
      </c>
      <c r="Q2544" s="672"/>
      <c r="R2544" s="672"/>
      <c r="S2544" s="672"/>
    </row>
    <row r="2545" spans="1:19" ht="13.5">
      <c r="A2545" s="701" t="s">
        <v>1128</v>
      </c>
      <c r="C2545" s="194"/>
      <c r="D2545" s="723"/>
      <c r="E2545" s="189"/>
      <c r="G2545" s="195"/>
      <c r="H2545" s="189"/>
      <c r="I2545" s="189"/>
      <c r="J2545" s="196"/>
      <c r="K2545" s="197">
        <f>SUM(K2542:K2544)</f>
        <v>6.8924000000000003</v>
      </c>
      <c r="Q2545" s="672"/>
      <c r="R2545" s="672"/>
      <c r="S2545" s="672"/>
    </row>
    <row r="2546" spans="1:19" ht="13.5">
      <c r="A2546" s="701" t="s">
        <v>1128</v>
      </c>
      <c r="C2546" s="194"/>
      <c r="D2546" s="722" t="s">
        <v>667</v>
      </c>
      <c r="E2546" s="189"/>
      <c r="G2546" s="195"/>
      <c r="H2546" s="189"/>
      <c r="I2546" s="189"/>
      <c r="J2546" s="189"/>
      <c r="K2546" s="198"/>
      <c r="Q2546" s="672"/>
      <c r="R2546" s="672"/>
      <c r="S2546" s="672"/>
    </row>
    <row r="2547" spans="1:19" ht="38.25">
      <c r="A2547" s="701" t="s">
        <v>307</v>
      </c>
      <c r="B2547" t="s">
        <v>667</v>
      </c>
      <c r="C2547" s="188"/>
      <c r="D2547" s="699" t="s">
        <v>861</v>
      </c>
      <c r="E2547" s="189"/>
      <c r="G2547" s="190" t="s">
        <v>690</v>
      </c>
      <c r="H2547" s="189"/>
      <c r="I2547" s="191">
        <v>1</v>
      </c>
      <c r="J2547" s="192">
        <f>165/3.5</f>
        <v>47.142857142857146</v>
      </c>
      <c r="K2547" s="193">
        <f>I2547*J2547</f>
        <v>47.142857142857146</v>
      </c>
      <c r="M2547" s="205">
        <v>134.53</v>
      </c>
      <c r="N2547" t="s">
        <v>414</v>
      </c>
      <c r="O2547" s="205">
        <f>I2547*M2547</f>
        <v>134.53</v>
      </c>
      <c r="P2547" s="706">
        <f>O2547*J2547</f>
        <v>6342.1285714285723</v>
      </c>
      <c r="Q2547" s="672"/>
      <c r="R2547" s="672"/>
      <c r="S2547" s="672"/>
    </row>
    <row r="2548" spans="1:19" ht="13.5">
      <c r="A2548" s="701" t="s">
        <v>307</v>
      </c>
      <c r="B2548" t="s">
        <v>667</v>
      </c>
      <c r="C2548" s="188"/>
      <c r="D2548" s="699" t="s">
        <v>694</v>
      </c>
      <c r="E2548" s="189"/>
      <c r="G2548" s="190" t="s">
        <v>695</v>
      </c>
      <c r="H2548" s="189"/>
      <c r="I2548" s="191">
        <v>0.05</v>
      </c>
      <c r="J2548" s="192">
        <v>100</v>
      </c>
      <c r="K2548" s="193">
        <f>I2548*J2548</f>
        <v>5</v>
      </c>
      <c r="M2548" s="205">
        <v>134.53</v>
      </c>
      <c r="N2548" t="s">
        <v>414</v>
      </c>
      <c r="O2548" s="205">
        <f>I2548*M2548</f>
        <v>6.7265000000000006</v>
      </c>
      <c r="P2548" s="706">
        <f>O2548*J2548</f>
        <v>672.65000000000009</v>
      </c>
      <c r="Q2548" s="672"/>
      <c r="R2548" s="672"/>
      <c r="S2548" s="672"/>
    </row>
    <row r="2549" spans="1:19" ht="13.5">
      <c r="A2549" s="701" t="s">
        <v>1128</v>
      </c>
      <c r="C2549" s="194"/>
      <c r="D2549" s="723"/>
      <c r="E2549" s="189"/>
      <c r="G2549" s="195"/>
      <c r="H2549" s="189"/>
      <c r="I2549" s="189"/>
      <c r="J2549" s="196"/>
      <c r="K2549" s="197">
        <f>SUM(K2547:K2548)</f>
        <v>52.142857142857146</v>
      </c>
      <c r="Q2549" s="672"/>
      <c r="R2549" s="672"/>
      <c r="S2549" s="672"/>
    </row>
    <row r="2550" spans="1:19" ht="13.5">
      <c r="A2550" s="701" t="s">
        <v>1128</v>
      </c>
      <c r="C2550" s="194"/>
      <c r="D2550" s="722" t="s">
        <v>662</v>
      </c>
      <c r="E2550" s="189"/>
      <c r="G2550" s="195"/>
      <c r="H2550" s="189"/>
      <c r="I2550" s="189"/>
      <c r="J2550" s="189"/>
      <c r="K2550" s="198"/>
      <c r="Q2550" s="672"/>
      <c r="R2550" s="672"/>
      <c r="S2550" s="672"/>
    </row>
    <row r="2551" spans="1:19" ht="25.5">
      <c r="A2551" s="701" t="s">
        <v>307</v>
      </c>
      <c r="B2551" t="s">
        <v>662</v>
      </c>
      <c r="C2551" s="188" t="s">
        <v>663</v>
      </c>
      <c r="D2551" s="699" t="s">
        <v>664</v>
      </c>
      <c r="E2551" s="189"/>
      <c r="G2551" s="190" t="s">
        <v>665</v>
      </c>
      <c r="H2551" s="189"/>
      <c r="I2551" s="191">
        <v>5</v>
      </c>
      <c r="J2551" s="192">
        <f>K2545</f>
        <v>6.8924000000000003</v>
      </c>
      <c r="K2551" s="193">
        <f>I2551*J2551/100</f>
        <v>0.34462000000000004</v>
      </c>
      <c r="M2551" s="205">
        <v>134.53</v>
      </c>
      <c r="N2551" t="s">
        <v>414</v>
      </c>
      <c r="O2551" s="205">
        <f>I2551*M2551</f>
        <v>672.65</v>
      </c>
      <c r="P2551" s="706">
        <f>O2551*J2551/100</f>
        <v>46.361728599999999</v>
      </c>
      <c r="Q2551" s="672"/>
      <c r="R2551" s="672"/>
      <c r="S2551" s="672"/>
    </row>
    <row r="2552" spans="1:19" ht="13.5">
      <c r="A2552" s="701" t="s">
        <v>307</v>
      </c>
      <c r="B2552" t="s">
        <v>662</v>
      </c>
      <c r="C2552" s="188"/>
      <c r="D2552" s="724" t="s">
        <v>1088</v>
      </c>
      <c r="E2552" s="189"/>
      <c r="G2552" s="190" t="s">
        <v>666</v>
      </c>
      <c r="H2552" s="191">
        <v>1</v>
      </c>
      <c r="I2552" s="191">
        <f>H2552*8/H2539</f>
        <v>0.4</v>
      </c>
      <c r="J2552" s="192">
        <v>2</v>
      </c>
      <c r="K2552" s="193">
        <f>I2552*J2552</f>
        <v>0.8</v>
      </c>
      <c r="M2552" s="205">
        <v>134.53</v>
      </c>
      <c r="N2552" t="s">
        <v>414</v>
      </c>
      <c r="O2552" s="205">
        <f>I2552*M2552</f>
        <v>53.812000000000005</v>
      </c>
      <c r="P2552" s="706">
        <f>O2552*J2552</f>
        <v>107.62400000000001</v>
      </c>
      <c r="Q2552" s="672"/>
      <c r="R2552" s="672"/>
      <c r="S2552" s="672"/>
    </row>
    <row r="2553" spans="1:19" ht="14.25" thickBot="1">
      <c r="A2553" s="701" t="s">
        <v>1128</v>
      </c>
      <c r="C2553" s="199"/>
      <c r="D2553" s="725"/>
      <c r="E2553" s="200"/>
      <c r="F2553" s="201"/>
      <c r="G2553" s="206"/>
      <c r="H2553" s="200"/>
      <c r="I2553" s="200"/>
      <c r="J2553" s="202"/>
      <c r="K2553" s="203">
        <f>SUM(K2551:K2552)</f>
        <v>1.1446200000000002</v>
      </c>
      <c r="Q2553" s="672"/>
      <c r="R2553" s="672"/>
      <c r="S2553" s="672"/>
    </row>
    <row r="2554" spans="1:19" ht="13.5" thickBot="1">
      <c r="A2554" s="701" t="s">
        <v>1128</v>
      </c>
      <c r="Q2554" s="672"/>
      <c r="R2554" s="672"/>
      <c r="S2554" s="672"/>
    </row>
    <row r="2555" spans="1:19">
      <c r="A2555" s="701" t="s">
        <v>1128</v>
      </c>
      <c r="C2555" s="176" t="s">
        <v>645</v>
      </c>
      <c r="D2555" s="212" t="str">
        <f>+QPS!C197</f>
        <v>4.05.06</v>
      </c>
      <c r="E2555" s="2282" t="str">
        <f>+QPS!G197</f>
        <v xml:space="preserve">Suministro, montaje e instalacion de Tubo de acero galvanizado (RGS),  longitud 3 m (10 ft) </v>
      </c>
      <c r="F2555" s="2282"/>
      <c r="G2555" s="2282"/>
      <c r="H2555" s="2282"/>
      <c r="I2555" s="2282"/>
      <c r="J2555" s="2282"/>
      <c r="K2555" s="2283"/>
      <c r="Q2555" s="672">
        <f>QPS!V197</f>
        <v>540.27730145714304</v>
      </c>
      <c r="R2555" s="672">
        <f>SUM(P2555:P2571)</f>
        <v>540.27730145714281</v>
      </c>
      <c r="S2555" s="672">
        <f>Q2555-R2555</f>
        <v>0</v>
      </c>
    </row>
    <row r="2556" spans="1:19">
      <c r="A2556" s="701" t="s">
        <v>1128</v>
      </c>
      <c r="C2556" s="181" t="s">
        <v>646</v>
      </c>
      <c r="D2556" s="720" t="s">
        <v>675</v>
      </c>
      <c r="E2556" s="207" t="s">
        <v>648</v>
      </c>
      <c r="F2556" s="208">
        <v>20</v>
      </c>
      <c r="G2556" s="207" t="s">
        <v>649</v>
      </c>
      <c r="H2556" s="209">
        <f>F2556</f>
        <v>20</v>
      </c>
      <c r="I2556" s="210"/>
      <c r="J2556" s="211" t="s">
        <v>676</v>
      </c>
      <c r="K2556" s="182">
        <f>+K2562+K2566+K2570</f>
        <v>43.465591428571436</v>
      </c>
      <c r="Q2556" s="672"/>
      <c r="R2556" s="672"/>
      <c r="S2556" s="672"/>
    </row>
    <row r="2557" spans="1:19" ht="13.5" thickBot="1">
      <c r="A2557" s="701" t="s">
        <v>1128</v>
      </c>
      <c r="C2557" s="183" t="s">
        <v>651</v>
      </c>
      <c r="D2557" s="721" t="s">
        <v>652</v>
      </c>
      <c r="E2557" s="184"/>
      <c r="F2557" s="185"/>
      <c r="G2557" s="186" t="s">
        <v>44</v>
      </c>
      <c r="H2557" s="186" t="s">
        <v>653</v>
      </c>
      <c r="I2557" s="186" t="s">
        <v>39</v>
      </c>
      <c r="J2557" s="186" t="s">
        <v>654</v>
      </c>
      <c r="K2557" s="187" t="s">
        <v>655</v>
      </c>
      <c r="Q2557" s="672"/>
      <c r="R2557" s="672"/>
      <c r="S2557" s="672"/>
    </row>
    <row r="2558" spans="1:19" ht="13.5">
      <c r="A2558" s="701" t="s">
        <v>1128</v>
      </c>
      <c r="C2558" s="194"/>
      <c r="D2558" s="722" t="s">
        <v>656</v>
      </c>
      <c r="E2558" s="189"/>
      <c r="G2558" s="195"/>
      <c r="H2558" s="189"/>
      <c r="I2558" s="189"/>
      <c r="J2558" s="189"/>
      <c r="K2558" s="198"/>
      <c r="Q2558" s="672"/>
      <c r="R2558" s="672"/>
      <c r="S2558" s="672"/>
    </row>
    <row r="2559" spans="1:19" ht="13.5">
      <c r="A2559" s="701" t="s">
        <v>308</v>
      </c>
      <c r="B2559" t="s">
        <v>656</v>
      </c>
      <c r="C2559" s="188" t="s">
        <v>657</v>
      </c>
      <c r="D2559" s="699" t="s">
        <v>658</v>
      </c>
      <c r="E2559" s="189"/>
      <c r="G2559" s="190" t="s">
        <v>659</v>
      </c>
      <c r="H2559" s="191">
        <v>0.1</v>
      </c>
      <c r="I2559" s="191">
        <f>H2559*8/$F$2556</f>
        <v>0.04</v>
      </c>
      <c r="J2559" s="192">
        <v>10.51</v>
      </c>
      <c r="K2559" s="193">
        <f>I2559*J2559</f>
        <v>0.4204</v>
      </c>
      <c r="M2559" s="205">
        <v>12.43</v>
      </c>
      <c r="N2559" t="s">
        <v>414</v>
      </c>
      <c r="O2559" s="205">
        <f>I2559*M2559</f>
        <v>0.49719999999999998</v>
      </c>
      <c r="P2559" s="706">
        <f>O2559*J2559</f>
        <v>5.2255719999999997</v>
      </c>
      <c r="Q2559" s="672"/>
      <c r="R2559" s="672"/>
      <c r="S2559" s="672"/>
    </row>
    <row r="2560" spans="1:19" ht="13.5">
      <c r="A2560" s="701" t="s">
        <v>308</v>
      </c>
      <c r="B2560" t="s">
        <v>656</v>
      </c>
      <c r="C2560" s="188"/>
      <c r="D2560" s="699" t="s">
        <v>668</v>
      </c>
      <c r="E2560" s="189"/>
      <c r="G2560" s="190" t="s">
        <v>659</v>
      </c>
      <c r="H2560" s="191">
        <v>1</v>
      </c>
      <c r="I2560" s="191">
        <f t="shared" ref="I2560:I2561" si="170">H2560*8/$F$2556</f>
        <v>0.4</v>
      </c>
      <c r="J2560" s="192">
        <v>9.3000000000000007</v>
      </c>
      <c r="K2560" s="193">
        <f>I2560*J2560</f>
        <v>3.7200000000000006</v>
      </c>
      <c r="M2560" s="205">
        <v>12.43</v>
      </c>
      <c r="N2560" t="s">
        <v>414</v>
      </c>
      <c r="O2560" s="205">
        <f>I2560*M2560</f>
        <v>4.9720000000000004</v>
      </c>
      <c r="P2560" s="706">
        <f>O2560*J2560</f>
        <v>46.23960000000001</v>
      </c>
      <c r="Q2560" s="672"/>
      <c r="R2560" s="672"/>
      <c r="S2560" s="672"/>
    </row>
    <row r="2561" spans="1:19" ht="13.5">
      <c r="A2561" s="701" t="s">
        <v>308</v>
      </c>
      <c r="B2561" t="s">
        <v>656</v>
      </c>
      <c r="C2561" s="188" t="s">
        <v>660</v>
      </c>
      <c r="D2561" s="699" t="s">
        <v>661</v>
      </c>
      <c r="E2561" s="189"/>
      <c r="G2561" s="190" t="s">
        <v>659</v>
      </c>
      <c r="H2561" s="191">
        <v>1</v>
      </c>
      <c r="I2561" s="191">
        <f t="shared" si="170"/>
        <v>0.4</v>
      </c>
      <c r="J2561" s="192">
        <v>6.88</v>
      </c>
      <c r="K2561" s="193">
        <f>I2561*J2561</f>
        <v>2.7520000000000002</v>
      </c>
      <c r="M2561" s="205">
        <v>12.43</v>
      </c>
      <c r="N2561" t="s">
        <v>414</v>
      </c>
      <c r="O2561" s="205">
        <f>I2561*M2561</f>
        <v>4.9720000000000004</v>
      </c>
      <c r="P2561" s="706">
        <f>O2561*J2561</f>
        <v>34.207360000000001</v>
      </c>
      <c r="Q2561" s="672"/>
      <c r="R2561" s="672"/>
      <c r="S2561" s="672"/>
    </row>
    <row r="2562" spans="1:19" ht="13.5">
      <c r="A2562" s="701" t="s">
        <v>1128</v>
      </c>
      <c r="C2562" s="194"/>
      <c r="D2562" s="723"/>
      <c r="E2562" s="189"/>
      <c r="G2562" s="195"/>
      <c r="H2562" s="189"/>
      <c r="I2562" s="189"/>
      <c r="J2562" s="196"/>
      <c r="K2562" s="197">
        <f>SUM(K2559:K2561)</f>
        <v>6.8924000000000003</v>
      </c>
      <c r="Q2562" s="672"/>
      <c r="R2562" s="672"/>
      <c r="S2562" s="672"/>
    </row>
    <row r="2563" spans="1:19" ht="13.5">
      <c r="A2563" s="701" t="s">
        <v>1128</v>
      </c>
      <c r="C2563" s="194"/>
      <c r="D2563" s="722" t="s">
        <v>667</v>
      </c>
      <c r="E2563" s="189"/>
      <c r="G2563" s="195"/>
      <c r="H2563" s="189"/>
      <c r="I2563" s="189"/>
      <c r="J2563" s="189"/>
      <c r="K2563" s="198"/>
      <c r="Q2563" s="672"/>
      <c r="R2563" s="672"/>
      <c r="S2563" s="672"/>
    </row>
    <row r="2564" spans="1:19" ht="38.25">
      <c r="A2564" s="701" t="s">
        <v>308</v>
      </c>
      <c r="B2564" t="s">
        <v>667</v>
      </c>
      <c r="C2564" s="188"/>
      <c r="D2564" s="699" t="s">
        <v>862</v>
      </c>
      <c r="E2564" s="189"/>
      <c r="G2564" s="190" t="s">
        <v>690</v>
      </c>
      <c r="H2564" s="189"/>
      <c r="I2564" s="191">
        <v>1</v>
      </c>
      <c r="J2564" s="192">
        <f>106.5/3.5</f>
        <v>30.428571428571427</v>
      </c>
      <c r="K2564" s="193">
        <f>I2564*J2564</f>
        <v>30.428571428571427</v>
      </c>
      <c r="M2564" s="205">
        <v>12.43</v>
      </c>
      <c r="N2564" t="s">
        <v>414</v>
      </c>
      <c r="O2564" s="205">
        <f>I2564*M2564</f>
        <v>12.43</v>
      </c>
      <c r="P2564" s="706">
        <f>O2564*J2564</f>
        <v>378.22714285714284</v>
      </c>
      <c r="Q2564" s="672"/>
      <c r="R2564" s="672"/>
      <c r="S2564" s="672"/>
    </row>
    <row r="2565" spans="1:19" ht="13.5">
      <c r="A2565" s="701" t="s">
        <v>308</v>
      </c>
      <c r="B2565" t="s">
        <v>667</v>
      </c>
      <c r="C2565" s="188"/>
      <c r="D2565" s="699" t="s">
        <v>694</v>
      </c>
      <c r="E2565" s="189"/>
      <c r="G2565" s="190" t="s">
        <v>695</v>
      </c>
      <c r="H2565" s="189"/>
      <c r="I2565" s="191">
        <v>0.05</v>
      </c>
      <c r="J2565" s="192">
        <v>100</v>
      </c>
      <c r="K2565" s="193">
        <f>I2565*J2565</f>
        <v>5</v>
      </c>
      <c r="M2565" s="205">
        <v>12.43</v>
      </c>
      <c r="N2565" t="s">
        <v>414</v>
      </c>
      <c r="O2565" s="205">
        <f>I2565*M2565</f>
        <v>0.62150000000000005</v>
      </c>
      <c r="P2565" s="706">
        <f>O2565*J2565</f>
        <v>62.150000000000006</v>
      </c>
      <c r="Q2565" s="672"/>
      <c r="R2565" s="672"/>
      <c r="S2565" s="672"/>
    </row>
    <row r="2566" spans="1:19" ht="13.5">
      <c r="A2566" s="701" t="s">
        <v>1128</v>
      </c>
      <c r="C2566" s="194"/>
      <c r="D2566" s="723"/>
      <c r="E2566" s="189"/>
      <c r="G2566" s="195"/>
      <c r="H2566" s="189"/>
      <c r="I2566" s="189"/>
      <c r="J2566" s="196"/>
      <c r="K2566" s="197">
        <f>SUM(K2564:K2565)</f>
        <v>35.428571428571431</v>
      </c>
      <c r="Q2566" s="672"/>
      <c r="R2566" s="672"/>
      <c r="S2566" s="672"/>
    </row>
    <row r="2567" spans="1:19" ht="13.5">
      <c r="A2567" s="701" t="s">
        <v>1128</v>
      </c>
      <c r="C2567" s="194"/>
      <c r="D2567" s="722" t="s">
        <v>662</v>
      </c>
      <c r="E2567" s="189"/>
      <c r="G2567" s="195"/>
      <c r="H2567" s="189"/>
      <c r="I2567" s="189"/>
      <c r="J2567" s="189"/>
      <c r="K2567" s="198"/>
      <c r="Q2567" s="672"/>
      <c r="R2567" s="672"/>
      <c r="S2567" s="672"/>
    </row>
    <row r="2568" spans="1:19" ht="25.5">
      <c r="A2568" s="701" t="s">
        <v>308</v>
      </c>
      <c r="B2568" t="s">
        <v>662</v>
      </c>
      <c r="C2568" s="188" t="s">
        <v>663</v>
      </c>
      <c r="D2568" s="699" t="s">
        <v>664</v>
      </c>
      <c r="E2568" s="189"/>
      <c r="G2568" s="190" t="s">
        <v>665</v>
      </c>
      <c r="H2568" s="189"/>
      <c r="I2568" s="191">
        <v>5</v>
      </c>
      <c r="J2568" s="192">
        <f>K2562</f>
        <v>6.8924000000000003</v>
      </c>
      <c r="K2568" s="193">
        <f>I2568*J2568/100</f>
        <v>0.34462000000000004</v>
      </c>
      <c r="M2568" s="205">
        <v>12.43</v>
      </c>
      <c r="N2568" t="s">
        <v>414</v>
      </c>
      <c r="O2568" s="205">
        <f>I2568*M2568</f>
        <v>62.15</v>
      </c>
      <c r="P2568" s="706">
        <f>O2568*J2568/100</f>
        <v>4.2836265999999998</v>
      </c>
      <c r="Q2568" s="672"/>
      <c r="R2568" s="672"/>
      <c r="S2568" s="672"/>
    </row>
    <row r="2569" spans="1:19" ht="13.5">
      <c r="A2569" s="701" t="s">
        <v>308</v>
      </c>
      <c r="B2569" t="s">
        <v>662</v>
      </c>
      <c r="C2569" s="188"/>
      <c r="D2569" s="724" t="str">
        <f>+D2552</f>
        <v>TRIPODE Y MORDAZA</v>
      </c>
      <c r="E2569" s="189"/>
      <c r="G2569" s="190" t="s">
        <v>666</v>
      </c>
      <c r="H2569" s="191">
        <v>1</v>
      </c>
      <c r="I2569" s="191">
        <f>H2569*8/H2556</f>
        <v>0.4</v>
      </c>
      <c r="J2569" s="192">
        <f>+J2552</f>
        <v>2</v>
      </c>
      <c r="K2569" s="193">
        <f>I2569*J2569</f>
        <v>0.8</v>
      </c>
      <c r="M2569" s="205">
        <v>12.43</v>
      </c>
      <c r="N2569" t="s">
        <v>414</v>
      </c>
      <c r="O2569" s="205">
        <f>I2569*M2569</f>
        <v>4.9720000000000004</v>
      </c>
      <c r="P2569" s="706">
        <f>O2569*J2569</f>
        <v>9.9440000000000008</v>
      </c>
      <c r="Q2569" s="672"/>
      <c r="R2569" s="672"/>
      <c r="S2569" s="672"/>
    </row>
    <row r="2570" spans="1:19" ht="14.25" thickBot="1">
      <c r="A2570" s="701" t="s">
        <v>1128</v>
      </c>
      <c r="C2570" s="199"/>
      <c r="D2570" s="725"/>
      <c r="E2570" s="200"/>
      <c r="F2570" s="201"/>
      <c r="G2570" s="206"/>
      <c r="H2570" s="200"/>
      <c r="I2570" s="200"/>
      <c r="J2570" s="202"/>
      <c r="K2570" s="203">
        <f>SUM(K2568:K2569)</f>
        <v>1.1446200000000002</v>
      </c>
      <c r="Q2570" s="672"/>
      <c r="R2570" s="672"/>
      <c r="S2570" s="672"/>
    </row>
    <row r="2571" spans="1:19" ht="13.5" thickBot="1">
      <c r="A2571" s="701" t="s">
        <v>1128</v>
      </c>
      <c r="Q2571" s="672"/>
      <c r="R2571" s="672"/>
      <c r="S2571" s="672"/>
    </row>
    <row r="2572" spans="1:19">
      <c r="A2572" s="701" t="s">
        <v>1128</v>
      </c>
      <c r="C2572" s="176" t="s">
        <v>645</v>
      </c>
      <c r="D2572" s="212" t="str">
        <f>+QPS!C198</f>
        <v>4.05.07</v>
      </c>
      <c r="E2572" s="2282" t="str">
        <f>+QPS!G198</f>
        <v xml:space="preserve">Suministro, montaje e instalacion de Tubo de acero galvanizado (RGS),  longitud 3 m (10 ft) </v>
      </c>
      <c r="F2572" s="2282"/>
      <c r="G2572" s="2282"/>
      <c r="H2572" s="2282"/>
      <c r="I2572" s="2282"/>
      <c r="J2572" s="2282"/>
      <c r="K2572" s="2283"/>
      <c r="Q2572" s="672">
        <f>QPS!V198</f>
        <v>460.113649704762</v>
      </c>
      <c r="R2572" s="672">
        <f>SUM(P2572:P2588)</f>
        <v>460.11364970476308</v>
      </c>
      <c r="S2572" s="672">
        <f>Q2572-R2572</f>
        <v>-1.0800249583553523E-12</v>
      </c>
    </row>
    <row r="2573" spans="1:19">
      <c r="A2573" s="701" t="s">
        <v>1128</v>
      </c>
      <c r="C2573" s="181" t="s">
        <v>646</v>
      </c>
      <c r="D2573" s="720" t="s">
        <v>675</v>
      </c>
      <c r="E2573" s="207" t="s">
        <v>648</v>
      </c>
      <c r="F2573" s="208">
        <v>20</v>
      </c>
      <c r="G2573" s="207" t="s">
        <v>649</v>
      </c>
      <c r="H2573" s="209">
        <f>F2573</f>
        <v>20</v>
      </c>
      <c r="I2573" s="210"/>
      <c r="J2573" s="211" t="s">
        <v>676</v>
      </c>
      <c r="K2573" s="182">
        <f>+K2579+K2583+K2587</f>
        <v>31.608448571428571</v>
      </c>
      <c r="Q2573" s="672"/>
      <c r="R2573" s="672"/>
      <c r="S2573" s="672"/>
    </row>
    <row r="2574" spans="1:19" ht="13.5" thickBot="1">
      <c r="A2574" s="701" t="s">
        <v>1128</v>
      </c>
      <c r="C2574" s="183" t="s">
        <v>651</v>
      </c>
      <c r="D2574" s="721" t="s">
        <v>652</v>
      </c>
      <c r="E2574" s="184"/>
      <c r="F2574" s="185"/>
      <c r="G2574" s="186" t="s">
        <v>44</v>
      </c>
      <c r="H2574" s="186" t="s">
        <v>653</v>
      </c>
      <c r="I2574" s="186" t="s">
        <v>39</v>
      </c>
      <c r="J2574" s="186" t="s">
        <v>654</v>
      </c>
      <c r="K2574" s="187" t="s">
        <v>655</v>
      </c>
      <c r="Q2574" s="672"/>
      <c r="R2574" s="672"/>
      <c r="S2574" s="672"/>
    </row>
    <row r="2575" spans="1:19" ht="13.5">
      <c r="A2575" s="701" t="s">
        <v>1128</v>
      </c>
      <c r="C2575" s="194"/>
      <c r="D2575" s="722" t="s">
        <v>656</v>
      </c>
      <c r="E2575" s="189"/>
      <c r="G2575" s="195"/>
      <c r="H2575" s="189"/>
      <c r="I2575" s="189"/>
      <c r="J2575" s="189"/>
      <c r="K2575" s="198"/>
      <c r="Q2575" s="672"/>
      <c r="R2575" s="672"/>
      <c r="S2575" s="672"/>
    </row>
    <row r="2576" spans="1:19" ht="13.5">
      <c r="A2576" s="701" t="s">
        <v>309</v>
      </c>
      <c r="B2576" t="s">
        <v>656</v>
      </c>
      <c r="C2576" s="188" t="s">
        <v>657</v>
      </c>
      <c r="D2576" s="699" t="s">
        <v>658</v>
      </c>
      <c r="E2576" s="189"/>
      <c r="G2576" s="190" t="s">
        <v>659</v>
      </c>
      <c r="H2576" s="191">
        <v>0.1</v>
      </c>
      <c r="I2576" s="191">
        <f>H2576*8/$F$2573</f>
        <v>0.04</v>
      </c>
      <c r="J2576" s="192">
        <v>10.51</v>
      </c>
      <c r="K2576" s="193">
        <f>I2576*J2576</f>
        <v>0.4204</v>
      </c>
      <c r="M2576" s="205">
        <v>14.5566666666667</v>
      </c>
      <c r="N2576" t="s">
        <v>414</v>
      </c>
      <c r="O2576" s="205">
        <f>I2576*M2576</f>
        <v>0.58226666666666804</v>
      </c>
      <c r="P2576" s="706">
        <f>O2576*J2576</f>
        <v>6.1196226666666806</v>
      </c>
      <c r="Q2576" s="672"/>
      <c r="R2576" s="672"/>
      <c r="S2576" s="672"/>
    </row>
    <row r="2577" spans="1:19" ht="13.5">
      <c r="A2577" s="701" t="s">
        <v>309</v>
      </c>
      <c r="B2577" t="s">
        <v>656</v>
      </c>
      <c r="C2577" s="188"/>
      <c r="D2577" s="699" t="s">
        <v>668</v>
      </c>
      <c r="E2577" s="189"/>
      <c r="G2577" s="190" t="s">
        <v>659</v>
      </c>
      <c r="H2577" s="191">
        <v>1</v>
      </c>
      <c r="I2577" s="191">
        <f t="shared" ref="I2577:I2578" si="171">H2577*8/$F$2573</f>
        <v>0.4</v>
      </c>
      <c r="J2577" s="192">
        <v>9.3000000000000007</v>
      </c>
      <c r="K2577" s="193">
        <f>I2577*J2577</f>
        <v>3.7200000000000006</v>
      </c>
      <c r="M2577" s="205">
        <v>14.5566666666667</v>
      </c>
      <c r="N2577" t="s">
        <v>414</v>
      </c>
      <c r="O2577" s="205">
        <f>I2577*M2577</f>
        <v>5.8226666666666809</v>
      </c>
      <c r="P2577" s="706">
        <f>O2577*J2577</f>
        <v>54.150800000000139</v>
      </c>
      <c r="Q2577" s="672"/>
      <c r="R2577" s="672"/>
      <c r="S2577" s="672"/>
    </row>
    <row r="2578" spans="1:19" ht="13.5">
      <c r="A2578" s="701" t="s">
        <v>309</v>
      </c>
      <c r="B2578" t="s">
        <v>656</v>
      </c>
      <c r="C2578" s="188" t="s">
        <v>660</v>
      </c>
      <c r="D2578" s="699" t="s">
        <v>661</v>
      </c>
      <c r="E2578" s="189"/>
      <c r="G2578" s="190" t="s">
        <v>659</v>
      </c>
      <c r="H2578" s="191">
        <v>1</v>
      </c>
      <c r="I2578" s="191">
        <f t="shared" si="171"/>
        <v>0.4</v>
      </c>
      <c r="J2578" s="192">
        <v>6.88</v>
      </c>
      <c r="K2578" s="193">
        <f>I2578*J2578</f>
        <v>2.7520000000000002</v>
      </c>
      <c r="M2578" s="205">
        <v>14.5566666666667</v>
      </c>
      <c r="N2578" t="s">
        <v>414</v>
      </c>
      <c r="O2578" s="205">
        <f>I2578*M2578</f>
        <v>5.8226666666666809</v>
      </c>
      <c r="P2578" s="706">
        <f>O2578*J2578</f>
        <v>40.059946666666761</v>
      </c>
      <c r="Q2578" s="672"/>
      <c r="R2578" s="672"/>
      <c r="S2578" s="672"/>
    </row>
    <row r="2579" spans="1:19" ht="13.5">
      <c r="A2579" s="701" t="s">
        <v>1128</v>
      </c>
      <c r="C2579" s="194"/>
      <c r="D2579" s="723"/>
      <c r="E2579" s="189"/>
      <c r="G2579" s="195"/>
      <c r="H2579" s="189"/>
      <c r="I2579" s="189"/>
      <c r="J2579" s="196"/>
      <c r="K2579" s="197">
        <f>SUM(K2576:K2578)</f>
        <v>6.8924000000000003</v>
      </c>
      <c r="Q2579" s="672"/>
      <c r="R2579" s="672"/>
      <c r="S2579" s="672"/>
    </row>
    <row r="2580" spans="1:19" ht="13.5">
      <c r="A2580" s="701" t="s">
        <v>1128</v>
      </c>
      <c r="C2580" s="194"/>
      <c r="D2580" s="722" t="s">
        <v>667</v>
      </c>
      <c r="E2580" s="189"/>
      <c r="G2580" s="195"/>
      <c r="H2580" s="189"/>
      <c r="I2580" s="189"/>
      <c r="J2580" s="189"/>
      <c r="K2580" s="198"/>
      <c r="Q2580" s="672"/>
      <c r="R2580" s="672"/>
      <c r="S2580" s="672"/>
    </row>
    <row r="2581" spans="1:19" ht="38.25">
      <c r="A2581" s="701" t="s">
        <v>309</v>
      </c>
      <c r="B2581" t="s">
        <v>667</v>
      </c>
      <c r="C2581" s="188"/>
      <c r="D2581" s="699" t="s">
        <v>863</v>
      </c>
      <c r="E2581" s="189"/>
      <c r="G2581" s="190" t="s">
        <v>690</v>
      </c>
      <c r="H2581" s="189"/>
      <c r="I2581" s="191">
        <v>1</v>
      </c>
      <c r="J2581" s="192">
        <f>65/3.5</f>
        <v>18.571428571428573</v>
      </c>
      <c r="K2581" s="193">
        <f>I2581*J2581</f>
        <v>18.571428571428573</v>
      </c>
      <c r="M2581" s="205">
        <v>14.5566666666667</v>
      </c>
      <c r="N2581" t="s">
        <v>414</v>
      </c>
      <c r="O2581" s="205">
        <f>I2581*M2581</f>
        <v>14.5566666666667</v>
      </c>
      <c r="P2581" s="706">
        <f>O2581*J2581</f>
        <v>270.33809523809589</v>
      </c>
      <c r="Q2581" s="672"/>
      <c r="R2581" s="672"/>
      <c r="S2581" s="672"/>
    </row>
    <row r="2582" spans="1:19" ht="13.5">
      <c r="A2582" s="701" t="s">
        <v>309</v>
      </c>
      <c r="B2582" t="s">
        <v>667</v>
      </c>
      <c r="C2582" s="188"/>
      <c r="D2582" s="699" t="s">
        <v>694</v>
      </c>
      <c r="E2582" s="189"/>
      <c r="G2582" s="190" t="s">
        <v>695</v>
      </c>
      <c r="H2582" s="189"/>
      <c r="I2582" s="191">
        <v>0.05</v>
      </c>
      <c r="J2582" s="192">
        <v>100</v>
      </c>
      <c r="K2582" s="193">
        <f>I2582*J2582</f>
        <v>5</v>
      </c>
      <c r="M2582" s="205">
        <v>14.5566666666667</v>
      </c>
      <c r="N2582" t="s">
        <v>414</v>
      </c>
      <c r="O2582" s="205">
        <f>I2582*M2582</f>
        <v>0.72783333333333511</v>
      </c>
      <c r="P2582" s="706">
        <f>O2582*J2582</f>
        <v>72.783333333333516</v>
      </c>
      <c r="Q2582" s="672"/>
      <c r="R2582" s="672"/>
      <c r="S2582" s="672"/>
    </row>
    <row r="2583" spans="1:19" ht="13.5">
      <c r="A2583" s="701" t="s">
        <v>1128</v>
      </c>
      <c r="C2583" s="194"/>
      <c r="D2583" s="723"/>
      <c r="E2583" s="189"/>
      <c r="G2583" s="195"/>
      <c r="H2583" s="189"/>
      <c r="I2583" s="189"/>
      <c r="J2583" s="196"/>
      <c r="K2583" s="197">
        <f>SUM(K2581:K2582)</f>
        <v>23.571428571428573</v>
      </c>
      <c r="Q2583" s="672"/>
      <c r="R2583" s="672"/>
      <c r="S2583" s="672"/>
    </row>
    <row r="2584" spans="1:19" ht="13.5">
      <c r="A2584" s="701" t="s">
        <v>1128</v>
      </c>
      <c r="C2584" s="194"/>
      <c r="D2584" s="722" t="s">
        <v>662</v>
      </c>
      <c r="E2584" s="189"/>
      <c r="G2584" s="195"/>
      <c r="H2584" s="189"/>
      <c r="I2584" s="189"/>
      <c r="J2584" s="189"/>
      <c r="K2584" s="198"/>
      <c r="Q2584" s="672"/>
      <c r="R2584" s="672"/>
      <c r="S2584" s="672"/>
    </row>
    <row r="2585" spans="1:19" ht="25.5">
      <c r="A2585" s="701" t="s">
        <v>309</v>
      </c>
      <c r="B2585" t="s">
        <v>662</v>
      </c>
      <c r="C2585" s="188" t="s">
        <v>663</v>
      </c>
      <c r="D2585" s="699" t="s">
        <v>664</v>
      </c>
      <c r="E2585" s="189"/>
      <c r="G2585" s="190" t="s">
        <v>665</v>
      </c>
      <c r="H2585" s="189"/>
      <c r="I2585" s="191">
        <v>5</v>
      </c>
      <c r="J2585" s="192">
        <f>K2579</f>
        <v>6.8924000000000003</v>
      </c>
      <c r="K2585" s="193">
        <f>I2585*J2585/100</f>
        <v>0.34462000000000004</v>
      </c>
      <c r="M2585" s="205">
        <v>14.5566666666667</v>
      </c>
      <c r="N2585" t="s">
        <v>414</v>
      </c>
      <c r="O2585" s="205">
        <f>I2585*M2585</f>
        <v>72.783333333333502</v>
      </c>
      <c r="P2585" s="706">
        <f>O2585*J2585/100</f>
        <v>5.0165184666666782</v>
      </c>
      <c r="Q2585" s="672"/>
      <c r="R2585" s="672"/>
      <c r="S2585" s="672"/>
    </row>
    <row r="2586" spans="1:19" ht="13.5">
      <c r="A2586" s="701" t="s">
        <v>309</v>
      </c>
      <c r="B2586" t="s">
        <v>662</v>
      </c>
      <c r="C2586" s="188"/>
      <c r="D2586" s="724" t="str">
        <f>+D2569</f>
        <v>TRIPODE Y MORDAZA</v>
      </c>
      <c r="E2586" s="189"/>
      <c r="G2586" s="190" t="s">
        <v>666</v>
      </c>
      <c r="H2586" s="191">
        <v>1</v>
      </c>
      <c r="I2586" s="191">
        <f>H2586*8/H2573</f>
        <v>0.4</v>
      </c>
      <c r="J2586" s="192">
        <f>+J2569</f>
        <v>2</v>
      </c>
      <c r="K2586" s="193">
        <f>I2586*J2586</f>
        <v>0.8</v>
      </c>
      <c r="M2586" s="205">
        <v>14.5566666666667</v>
      </c>
      <c r="N2586" t="s">
        <v>414</v>
      </c>
      <c r="O2586" s="205">
        <f>I2586*M2586</f>
        <v>5.8226666666666809</v>
      </c>
      <c r="P2586" s="706">
        <f>O2586*J2586</f>
        <v>11.645333333333362</v>
      </c>
      <c r="Q2586" s="672"/>
      <c r="R2586" s="672"/>
      <c r="S2586" s="672"/>
    </row>
    <row r="2587" spans="1:19" ht="14.25" thickBot="1">
      <c r="A2587" s="701" t="s">
        <v>1128</v>
      </c>
      <c r="C2587" s="199"/>
      <c r="D2587" s="725"/>
      <c r="E2587" s="200"/>
      <c r="F2587" s="201"/>
      <c r="G2587" s="206"/>
      <c r="H2587" s="200"/>
      <c r="I2587" s="200"/>
      <c r="J2587" s="202"/>
      <c r="K2587" s="203">
        <f>SUM(K2585:K2586)</f>
        <v>1.1446200000000002</v>
      </c>
      <c r="Q2587" s="672"/>
      <c r="R2587" s="672"/>
      <c r="S2587" s="672"/>
    </row>
    <row r="2588" spans="1:19" ht="13.5" thickBot="1">
      <c r="A2588" s="701" t="s">
        <v>1128</v>
      </c>
      <c r="Q2588" s="672"/>
      <c r="R2588" s="672"/>
      <c r="S2588" s="672"/>
    </row>
    <row r="2589" spans="1:19">
      <c r="A2589" s="701" t="s">
        <v>1128</v>
      </c>
      <c r="C2589" s="176" t="s">
        <v>645</v>
      </c>
      <c r="D2589" s="212" t="str">
        <f>+QPS!C199</f>
        <v>4.05.08</v>
      </c>
      <c r="E2589" s="2282" t="str">
        <f>+QPS!G199</f>
        <v>Suministro, montaje e instalacion de Curva acero galvanizado (RGS)</v>
      </c>
      <c r="F2589" s="2282"/>
      <c r="G2589" s="2282"/>
      <c r="H2589" s="2282"/>
      <c r="I2589" s="2282"/>
      <c r="J2589" s="2282"/>
      <c r="K2589" s="2283"/>
      <c r="Q2589" s="672">
        <f>QPS!V199</f>
        <v>150.15591428571429</v>
      </c>
      <c r="R2589" s="672">
        <f>SUM(P2589:P2606)</f>
        <v>150.15591428571429</v>
      </c>
      <c r="S2589" s="672">
        <f>Q2589-R2589</f>
        <v>0</v>
      </c>
    </row>
    <row r="2590" spans="1:19">
      <c r="A2590" s="701" t="s">
        <v>1128</v>
      </c>
      <c r="C2590" s="181" t="s">
        <v>646</v>
      </c>
      <c r="D2590" s="720" t="s">
        <v>675</v>
      </c>
      <c r="E2590" s="207" t="s">
        <v>648</v>
      </c>
      <c r="F2590" s="208">
        <v>10</v>
      </c>
      <c r="G2590" s="207" t="s">
        <v>649</v>
      </c>
      <c r="H2590" s="209">
        <f>F2590</f>
        <v>10</v>
      </c>
      <c r="I2590" s="210"/>
      <c r="J2590" s="211" t="s">
        <v>676</v>
      </c>
      <c r="K2590" s="182">
        <f>+K2596+K2600+K2605</f>
        <v>30.031182857142859</v>
      </c>
      <c r="Q2590" s="672"/>
      <c r="R2590" s="672"/>
      <c r="S2590" s="672"/>
    </row>
    <row r="2591" spans="1:19" ht="13.5" thickBot="1">
      <c r="A2591" s="701" t="s">
        <v>1128</v>
      </c>
      <c r="C2591" s="183" t="s">
        <v>651</v>
      </c>
      <c r="D2591" s="721" t="s">
        <v>652</v>
      </c>
      <c r="E2591" s="184"/>
      <c r="F2591" s="185"/>
      <c r="G2591" s="186" t="s">
        <v>44</v>
      </c>
      <c r="H2591" s="186" t="s">
        <v>653</v>
      </c>
      <c r="I2591" s="186" t="s">
        <v>39</v>
      </c>
      <c r="J2591" s="186" t="s">
        <v>654</v>
      </c>
      <c r="K2591" s="187" t="s">
        <v>655</v>
      </c>
      <c r="Q2591" s="672"/>
      <c r="R2591" s="672"/>
      <c r="S2591" s="672"/>
    </row>
    <row r="2592" spans="1:19" ht="13.5">
      <c r="A2592" s="701" t="s">
        <v>1128</v>
      </c>
      <c r="C2592" s="194"/>
      <c r="D2592" s="722" t="s">
        <v>656</v>
      </c>
      <c r="E2592" s="189"/>
      <c r="G2592" s="195"/>
      <c r="H2592" s="189"/>
      <c r="I2592" s="189"/>
      <c r="J2592" s="189"/>
      <c r="K2592" s="198"/>
      <c r="Q2592" s="672"/>
      <c r="R2592" s="672"/>
      <c r="S2592" s="672"/>
    </row>
    <row r="2593" spans="1:19" ht="13.5">
      <c r="A2593" s="701" t="s">
        <v>310</v>
      </c>
      <c r="B2593" t="s">
        <v>656</v>
      </c>
      <c r="C2593" s="188" t="s">
        <v>657</v>
      </c>
      <c r="D2593" s="699" t="s">
        <v>658</v>
      </c>
      <c r="E2593" s="189"/>
      <c r="G2593" s="190" t="s">
        <v>659</v>
      </c>
      <c r="H2593" s="191">
        <v>0.1</v>
      </c>
      <c r="I2593" s="191">
        <f>H2593*8/$F$2590</f>
        <v>0.08</v>
      </c>
      <c r="J2593" s="192">
        <v>10.51</v>
      </c>
      <c r="K2593" s="193">
        <f>I2593*J2593</f>
        <v>0.84079999999999999</v>
      </c>
      <c r="M2593" s="205">
        <v>5</v>
      </c>
      <c r="N2593" t="s">
        <v>414</v>
      </c>
      <c r="O2593" s="205">
        <f>I2593*M2593</f>
        <v>0.4</v>
      </c>
      <c r="P2593" s="706">
        <f>O2593*J2593</f>
        <v>4.2039999999999997</v>
      </c>
      <c r="Q2593" s="672"/>
      <c r="R2593" s="672"/>
      <c r="S2593" s="672"/>
    </row>
    <row r="2594" spans="1:19" ht="13.5">
      <c r="A2594" s="701" t="s">
        <v>310</v>
      </c>
      <c r="B2594" t="s">
        <v>656</v>
      </c>
      <c r="C2594" s="188"/>
      <c r="D2594" s="699" t="s">
        <v>668</v>
      </c>
      <c r="E2594" s="189"/>
      <c r="G2594" s="190" t="s">
        <v>659</v>
      </c>
      <c r="H2594" s="191">
        <v>1</v>
      </c>
      <c r="I2594" s="191">
        <f t="shared" ref="I2594:I2595" si="172">H2594*8/$F$2590</f>
        <v>0.8</v>
      </c>
      <c r="J2594" s="192">
        <v>9.3000000000000007</v>
      </c>
      <c r="K2594" s="193">
        <f>I2594*J2594</f>
        <v>7.4400000000000013</v>
      </c>
      <c r="M2594" s="205">
        <v>5</v>
      </c>
      <c r="N2594" t="s">
        <v>414</v>
      </c>
      <c r="O2594" s="205">
        <f>I2594*M2594</f>
        <v>4</v>
      </c>
      <c r="P2594" s="706">
        <f>O2594*J2594</f>
        <v>37.200000000000003</v>
      </c>
      <c r="Q2594" s="672"/>
      <c r="R2594" s="672"/>
      <c r="S2594" s="672"/>
    </row>
    <row r="2595" spans="1:19" ht="13.5">
      <c r="A2595" s="701" t="s">
        <v>310</v>
      </c>
      <c r="B2595" t="s">
        <v>656</v>
      </c>
      <c r="C2595" s="188" t="s">
        <v>660</v>
      </c>
      <c r="D2595" s="699" t="s">
        <v>661</v>
      </c>
      <c r="E2595" s="189"/>
      <c r="G2595" s="190" t="s">
        <v>659</v>
      </c>
      <c r="H2595" s="191">
        <v>1</v>
      </c>
      <c r="I2595" s="191">
        <f t="shared" si="172"/>
        <v>0.8</v>
      </c>
      <c r="J2595" s="192">
        <v>6.88</v>
      </c>
      <c r="K2595" s="193">
        <f>I2595*J2595</f>
        <v>5.5040000000000004</v>
      </c>
      <c r="M2595" s="205">
        <v>5</v>
      </c>
      <c r="N2595" t="s">
        <v>414</v>
      </c>
      <c r="O2595" s="205">
        <f>I2595*M2595</f>
        <v>4</v>
      </c>
      <c r="P2595" s="706">
        <f>O2595*J2595</f>
        <v>27.52</v>
      </c>
      <c r="Q2595" s="672"/>
      <c r="R2595" s="672"/>
      <c r="S2595" s="672"/>
    </row>
    <row r="2596" spans="1:19" ht="13.5">
      <c r="A2596" s="701" t="s">
        <v>1128</v>
      </c>
      <c r="C2596" s="194"/>
      <c r="D2596" s="723"/>
      <c r="E2596" s="189"/>
      <c r="G2596" s="195"/>
      <c r="H2596" s="189"/>
      <c r="I2596" s="189"/>
      <c r="J2596" s="196"/>
      <c r="K2596" s="197">
        <f>SUM(K2593:K2595)</f>
        <v>13.784800000000001</v>
      </c>
      <c r="Q2596" s="672"/>
      <c r="R2596" s="672"/>
      <c r="S2596" s="672"/>
    </row>
    <row r="2597" spans="1:19" ht="13.5">
      <c r="A2597" s="701" t="s">
        <v>1128</v>
      </c>
      <c r="C2597" s="194"/>
      <c r="D2597" s="722" t="s">
        <v>667</v>
      </c>
      <c r="E2597" s="189"/>
      <c r="G2597" s="195"/>
      <c r="H2597" s="189"/>
      <c r="I2597" s="189"/>
      <c r="J2597" s="189"/>
      <c r="K2597" s="198"/>
      <c r="Q2597" s="672"/>
      <c r="R2597" s="672"/>
      <c r="S2597" s="672"/>
    </row>
    <row r="2598" spans="1:19" ht="25.5">
      <c r="A2598" s="701" t="s">
        <v>310</v>
      </c>
      <c r="B2598" t="s">
        <v>667</v>
      </c>
      <c r="C2598" s="188"/>
      <c r="D2598" s="699" t="s">
        <v>864</v>
      </c>
      <c r="E2598" s="189"/>
      <c r="G2598" s="190" t="s">
        <v>690</v>
      </c>
      <c r="H2598" s="189"/>
      <c r="I2598" s="191">
        <v>1</v>
      </c>
      <c r="J2598" s="192">
        <f>35.9/3.5</f>
        <v>10.257142857142856</v>
      </c>
      <c r="K2598" s="193">
        <f>I2598*J2598</f>
        <v>10.257142857142856</v>
      </c>
      <c r="M2598" s="205">
        <v>5</v>
      </c>
      <c r="N2598" t="s">
        <v>414</v>
      </c>
      <c r="O2598" s="205">
        <f>I2598*M2598</f>
        <v>5</v>
      </c>
      <c r="P2598" s="706">
        <f>O2598*J2598</f>
        <v>51.285714285714278</v>
      </c>
      <c r="Q2598" s="672"/>
      <c r="R2598" s="672"/>
      <c r="S2598" s="672"/>
    </row>
    <row r="2599" spans="1:19" ht="13.5">
      <c r="A2599" s="701" t="s">
        <v>310</v>
      </c>
      <c r="B2599" t="s">
        <v>667</v>
      </c>
      <c r="C2599" s="188"/>
      <c r="D2599" s="699" t="s">
        <v>694</v>
      </c>
      <c r="E2599" s="189"/>
      <c r="G2599" s="190" t="s">
        <v>695</v>
      </c>
      <c r="H2599" s="189"/>
      <c r="I2599" s="191">
        <v>2.5000000000000001E-2</v>
      </c>
      <c r="J2599" s="192">
        <v>100</v>
      </c>
      <c r="K2599" s="193">
        <f>I2599*J2599</f>
        <v>2.5</v>
      </c>
      <c r="M2599" s="205">
        <v>5</v>
      </c>
      <c r="N2599" t="s">
        <v>414</v>
      </c>
      <c r="O2599" s="205">
        <f>I2599*M2599</f>
        <v>0.125</v>
      </c>
      <c r="P2599" s="706">
        <f>O2599*J2599</f>
        <v>12.5</v>
      </c>
      <c r="Q2599" s="672"/>
      <c r="R2599" s="672"/>
      <c r="S2599" s="672"/>
    </row>
    <row r="2600" spans="1:19" ht="13.5">
      <c r="A2600" s="701" t="s">
        <v>1128</v>
      </c>
      <c r="C2600" s="194"/>
      <c r="D2600" s="723"/>
      <c r="E2600" s="189"/>
      <c r="G2600" s="195"/>
      <c r="H2600" s="189"/>
      <c r="I2600" s="189"/>
      <c r="J2600" s="196"/>
      <c r="K2600" s="197">
        <f>SUM(K2598:K2599)</f>
        <v>12.757142857142856</v>
      </c>
      <c r="Q2600" s="672"/>
      <c r="R2600" s="672"/>
      <c r="S2600" s="672"/>
    </row>
    <row r="2601" spans="1:19" ht="13.5">
      <c r="A2601" s="701" t="s">
        <v>1128</v>
      </c>
      <c r="C2601" s="194"/>
      <c r="D2601" s="722" t="s">
        <v>662</v>
      </c>
      <c r="E2601" s="189"/>
      <c r="G2601" s="195"/>
      <c r="H2601" s="189"/>
      <c r="I2601" s="189"/>
      <c r="J2601" s="189"/>
      <c r="K2601" s="198"/>
      <c r="Q2601" s="672"/>
      <c r="R2601" s="672"/>
      <c r="S2601" s="672"/>
    </row>
    <row r="2602" spans="1:19" ht="25.5">
      <c r="A2602" s="701" t="s">
        <v>310</v>
      </c>
      <c r="B2602" t="s">
        <v>662</v>
      </c>
      <c r="C2602" s="188" t="s">
        <v>663</v>
      </c>
      <c r="D2602" s="699" t="s">
        <v>664</v>
      </c>
      <c r="E2602" s="189"/>
      <c r="G2602" s="190" t="s">
        <v>665</v>
      </c>
      <c r="H2602" s="189"/>
      <c r="I2602" s="191">
        <v>5</v>
      </c>
      <c r="J2602" s="192">
        <f>K2596</f>
        <v>13.784800000000001</v>
      </c>
      <c r="K2602" s="193">
        <f>I2602*J2602/100</f>
        <v>0.68924000000000007</v>
      </c>
      <c r="M2602" s="205">
        <v>5</v>
      </c>
      <c r="N2602" t="s">
        <v>414</v>
      </c>
      <c r="O2602" s="205">
        <f>I2602*M2602</f>
        <v>25</v>
      </c>
      <c r="P2602" s="706">
        <f>O2602*J2602/100</f>
        <v>3.4462000000000002</v>
      </c>
      <c r="Q2602" s="672"/>
      <c r="R2602" s="672"/>
      <c r="S2602" s="672"/>
    </row>
    <row r="2603" spans="1:19" ht="13.5">
      <c r="A2603" s="701" t="s">
        <v>310</v>
      </c>
      <c r="B2603" t="s">
        <v>662</v>
      </c>
      <c r="C2603" s="188"/>
      <c r="D2603" s="724" t="str">
        <f>+D2586</f>
        <v>TRIPODE Y MORDAZA</v>
      </c>
      <c r="E2603" s="189"/>
      <c r="G2603" s="190" t="s">
        <v>666</v>
      </c>
      <c r="H2603" s="191">
        <v>1</v>
      </c>
      <c r="I2603" s="191">
        <f>H2603*8/$H$2590</f>
        <v>0.8</v>
      </c>
      <c r="J2603" s="192">
        <f>+J2586</f>
        <v>2</v>
      </c>
      <c r="K2603" s="193">
        <f>I2603*J2603</f>
        <v>1.6</v>
      </c>
      <c r="M2603" s="205">
        <v>5</v>
      </c>
      <c r="N2603" t="s">
        <v>414</v>
      </c>
      <c r="O2603" s="205">
        <f>I2603*M2603</f>
        <v>4</v>
      </c>
      <c r="P2603" s="706">
        <f>O2603*J2603</f>
        <v>8</v>
      </c>
      <c r="Q2603" s="672"/>
      <c r="R2603" s="672"/>
      <c r="S2603" s="672"/>
    </row>
    <row r="2604" spans="1:19" ht="13.5">
      <c r="A2604" s="701" t="s">
        <v>310</v>
      </c>
      <c r="B2604" t="s">
        <v>662</v>
      </c>
      <c r="C2604" s="188"/>
      <c r="D2604" s="724" t="s">
        <v>846</v>
      </c>
      <c r="E2604" s="189"/>
      <c r="G2604" s="190" t="s">
        <v>666</v>
      </c>
      <c r="H2604" s="191">
        <v>1</v>
      </c>
      <c r="I2604" s="191">
        <f>H2604*8/$H$2590</f>
        <v>0.8</v>
      </c>
      <c r="J2604" s="192">
        <v>1.5</v>
      </c>
      <c r="K2604" s="193">
        <f>I2604*J2604</f>
        <v>1.2000000000000002</v>
      </c>
      <c r="M2604" s="205">
        <v>5</v>
      </c>
      <c r="N2604" t="s">
        <v>414</v>
      </c>
      <c r="O2604" s="205">
        <f>I2604*M2604</f>
        <v>4</v>
      </c>
      <c r="P2604" s="706">
        <f>O2604*J2604</f>
        <v>6</v>
      </c>
      <c r="Q2604" s="672"/>
      <c r="R2604" s="672"/>
      <c r="S2604" s="672"/>
    </row>
    <row r="2605" spans="1:19" ht="14.25" thickBot="1">
      <c r="A2605" s="701" t="s">
        <v>1128</v>
      </c>
      <c r="C2605" s="199"/>
      <c r="D2605" s="725"/>
      <c r="E2605" s="200"/>
      <c r="F2605" s="201"/>
      <c r="G2605" s="206"/>
      <c r="H2605" s="200"/>
      <c r="I2605" s="200"/>
      <c r="J2605" s="202"/>
      <c r="K2605" s="203">
        <f>SUM(K2602:K2604)</f>
        <v>3.4892400000000006</v>
      </c>
      <c r="Q2605" s="672"/>
      <c r="R2605" s="672"/>
      <c r="S2605" s="672"/>
    </row>
    <row r="2606" spans="1:19" ht="13.5" thickBot="1">
      <c r="A2606" s="701" t="s">
        <v>1128</v>
      </c>
      <c r="Q2606" s="672"/>
      <c r="R2606" s="672"/>
      <c r="S2606" s="672"/>
    </row>
    <row r="2607" spans="1:19">
      <c r="A2607" s="701" t="s">
        <v>1128</v>
      </c>
      <c r="C2607" s="176" t="s">
        <v>645</v>
      </c>
      <c r="D2607" s="212" t="str">
        <f>+QPS!C200</f>
        <v>4.05.09</v>
      </c>
      <c r="E2607" s="2282" t="str">
        <f>+QPS!G200</f>
        <v>Suministro, montaje e instalacion de Curva acero galvanizado (RGS)</v>
      </c>
      <c r="F2607" s="2282"/>
      <c r="G2607" s="2282"/>
      <c r="H2607" s="2282"/>
      <c r="I2607" s="2282"/>
      <c r="J2607" s="2282"/>
      <c r="K2607" s="2283"/>
      <c r="Q2607" s="672">
        <f>QPS!V200</f>
        <v>185.41828000000001</v>
      </c>
      <c r="R2607" s="672">
        <f>SUM(P2607:P2624)</f>
        <v>185.41828000000001</v>
      </c>
      <c r="S2607" s="672">
        <f>Q2607-R2607</f>
        <v>0</v>
      </c>
    </row>
    <row r="2608" spans="1:19">
      <c r="A2608" s="701" t="s">
        <v>1128</v>
      </c>
      <c r="C2608" s="181" t="s">
        <v>646</v>
      </c>
      <c r="D2608" s="720" t="s">
        <v>675</v>
      </c>
      <c r="E2608" s="207" t="s">
        <v>648</v>
      </c>
      <c r="F2608" s="208">
        <v>10</v>
      </c>
      <c r="G2608" s="207" t="s">
        <v>649</v>
      </c>
      <c r="H2608" s="209">
        <f>F2608</f>
        <v>10</v>
      </c>
      <c r="I2608" s="210"/>
      <c r="J2608" s="211" t="s">
        <v>676</v>
      </c>
      <c r="K2608" s="182">
        <f>+K2614+K2618+K2623</f>
        <v>26.488325714285715</v>
      </c>
      <c r="Q2608" s="672"/>
      <c r="R2608" s="672"/>
      <c r="S2608" s="672"/>
    </row>
    <row r="2609" spans="1:19" ht="13.5" thickBot="1">
      <c r="A2609" s="701" t="s">
        <v>1128</v>
      </c>
      <c r="C2609" s="183" t="s">
        <v>651</v>
      </c>
      <c r="D2609" s="721" t="s">
        <v>652</v>
      </c>
      <c r="E2609" s="184"/>
      <c r="F2609" s="185"/>
      <c r="G2609" s="186" t="s">
        <v>44</v>
      </c>
      <c r="H2609" s="186" t="s">
        <v>653</v>
      </c>
      <c r="I2609" s="186" t="s">
        <v>39</v>
      </c>
      <c r="J2609" s="186" t="s">
        <v>654</v>
      </c>
      <c r="K2609" s="187" t="s">
        <v>655</v>
      </c>
      <c r="Q2609" s="672"/>
      <c r="R2609" s="672"/>
      <c r="S2609" s="672"/>
    </row>
    <row r="2610" spans="1:19" ht="13.5">
      <c r="A2610" s="701" t="s">
        <v>1128</v>
      </c>
      <c r="C2610" s="194"/>
      <c r="D2610" s="722" t="s">
        <v>656</v>
      </c>
      <c r="E2610" s="189"/>
      <c r="G2610" s="195"/>
      <c r="H2610" s="189"/>
      <c r="I2610" s="189"/>
      <c r="J2610" s="189"/>
      <c r="K2610" s="198"/>
      <c r="Q2610" s="672"/>
      <c r="R2610" s="672"/>
      <c r="S2610" s="672"/>
    </row>
    <row r="2611" spans="1:19" ht="13.5">
      <c r="A2611" s="701" t="s">
        <v>311</v>
      </c>
      <c r="B2611" t="s">
        <v>656</v>
      </c>
      <c r="C2611" s="188" t="s">
        <v>657</v>
      </c>
      <c r="D2611" s="699" t="s">
        <v>658</v>
      </c>
      <c r="E2611" s="189"/>
      <c r="G2611" s="190" t="s">
        <v>659</v>
      </c>
      <c r="H2611" s="191">
        <v>0.1</v>
      </c>
      <c r="I2611" s="191">
        <f>H2611*8/$F$2608</f>
        <v>0.08</v>
      </c>
      <c r="J2611" s="192">
        <v>10.51</v>
      </c>
      <c r="K2611" s="193">
        <f>I2611*J2611</f>
        <v>0.84079999999999999</v>
      </c>
      <c r="M2611" s="205">
        <v>7</v>
      </c>
      <c r="N2611" t="s">
        <v>414</v>
      </c>
      <c r="O2611" s="205">
        <f>I2611*M2611</f>
        <v>0.56000000000000005</v>
      </c>
      <c r="P2611" s="706">
        <f>O2611*J2611</f>
        <v>5.8856000000000002</v>
      </c>
      <c r="Q2611" s="672"/>
      <c r="R2611" s="672"/>
      <c r="S2611" s="672"/>
    </row>
    <row r="2612" spans="1:19" ht="13.5">
      <c r="A2612" s="701" t="s">
        <v>311</v>
      </c>
      <c r="B2612" t="s">
        <v>656</v>
      </c>
      <c r="C2612" s="188"/>
      <c r="D2612" s="699" t="s">
        <v>668</v>
      </c>
      <c r="E2612" s="189"/>
      <c r="G2612" s="190" t="s">
        <v>659</v>
      </c>
      <c r="H2612" s="191">
        <v>1</v>
      </c>
      <c r="I2612" s="191">
        <f t="shared" ref="I2612:I2613" si="173">H2612*8/$F$2608</f>
        <v>0.8</v>
      </c>
      <c r="J2612" s="192">
        <v>9.3000000000000007</v>
      </c>
      <c r="K2612" s="193">
        <f>I2612*J2612</f>
        <v>7.4400000000000013</v>
      </c>
      <c r="M2612" s="205">
        <v>7</v>
      </c>
      <c r="N2612" t="s">
        <v>414</v>
      </c>
      <c r="O2612" s="205">
        <f>I2612*M2612</f>
        <v>5.6000000000000005</v>
      </c>
      <c r="P2612" s="706">
        <f>O2612*J2612</f>
        <v>52.080000000000005</v>
      </c>
      <c r="Q2612" s="672"/>
      <c r="R2612" s="672"/>
      <c r="S2612" s="672"/>
    </row>
    <row r="2613" spans="1:19" ht="13.5">
      <c r="A2613" s="701" t="s">
        <v>311</v>
      </c>
      <c r="B2613" t="s">
        <v>656</v>
      </c>
      <c r="C2613" s="188" t="s">
        <v>660</v>
      </c>
      <c r="D2613" s="699" t="s">
        <v>661</v>
      </c>
      <c r="E2613" s="189"/>
      <c r="G2613" s="190" t="s">
        <v>659</v>
      </c>
      <c r="H2613" s="191">
        <v>1</v>
      </c>
      <c r="I2613" s="191">
        <f t="shared" si="173"/>
        <v>0.8</v>
      </c>
      <c r="J2613" s="192">
        <v>6.88</v>
      </c>
      <c r="K2613" s="193">
        <f>I2613*J2613</f>
        <v>5.5040000000000004</v>
      </c>
      <c r="M2613" s="205">
        <v>7</v>
      </c>
      <c r="N2613" t="s">
        <v>414</v>
      </c>
      <c r="O2613" s="205">
        <f>I2613*M2613</f>
        <v>5.6000000000000005</v>
      </c>
      <c r="P2613" s="706">
        <f>O2613*J2613</f>
        <v>38.528000000000006</v>
      </c>
      <c r="Q2613" s="672"/>
      <c r="R2613" s="672"/>
      <c r="S2613" s="672"/>
    </row>
    <row r="2614" spans="1:19" ht="13.5">
      <c r="A2614" s="701" t="s">
        <v>1128</v>
      </c>
      <c r="C2614" s="194"/>
      <c r="D2614" s="723"/>
      <c r="E2614" s="189"/>
      <c r="G2614" s="195"/>
      <c r="H2614" s="189"/>
      <c r="I2614" s="189"/>
      <c r="J2614" s="196"/>
      <c r="K2614" s="197">
        <f>SUM(K2611:K2613)</f>
        <v>13.784800000000001</v>
      </c>
      <c r="Q2614" s="672"/>
      <c r="R2614" s="672"/>
      <c r="S2614" s="672"/>
    </row>
    <row r="2615" spans="1:19" ht="13.5">
      <c r="A2615" s="701" t="s">
        <v>1128</v>
      </c>
      <c r="C2615" s="194"/>
      <c r="D2615" s="722" t="s">
        <v>667</v>
      </c>
      <c r="E2615" s="189"/>
      <c r="G2615" s="195"/>
      <c r="H2615" s="189"/>
      <c r="I2615" s="189"/>
      <c r="J2615" s="189"/>
      <c r="K2615" s="198"/>
      <c r="Q2615" s="672"/>
      <c r="R2615" s="672"/>
      <c r="S2615" s="672"/>
    </row>
    <row r="2616" spans="1:19" ht="25.5">
      <c r="A2616" s="701" t="s">
        <v>311</v>
      </c>
      <c r="B2616" t="s">
        <v>667</v>
      </c>
      <c r="C2616" s="188"/>
      <c r="D2616" s="699" t="s">
        <v>866</v>
      </c>
      <c r="E2616" s="189"/>
      <c r="G2616" s="190" t="s">
        <v>690</v>
      </c>
      <c r="H2616" s="189"/>
      <c r="I2616" s="191">
        <v>1</v>
      </c>
      <c r="J2616" s="192">
        <f>23.5/3.5</f>
        <v>6.7142857142857144</v>
      </c>
      <c r="K2616" s="193">
        <f>I2616*J2616</f>
        <v>6.7142857142857144</v>
      </c>
      <c r="M2616" s="205">
        <v>7</v>
      </c>
      <c r="N2616" t="s">
        <v>414</v>
      </c>
      <c r="O2616" s="205">
        <f>I2616*M2616</f>
        <v>7</v>
      </c>
      <c r="P2616" s="706">
        <f>O2616*J2616</f>
        <v>47</v>
      </c>
      <c r="Q2616" s="672"/>
      <c r="R2616" s="672"/>
      <c r="S2616" s="672"/>
    </row>
    <row r="2617" spans="1:19" ht="13.5">
      <c r="A2617" s="701" t="s">
        <v>311</v>
      </c>
      <c r="B2617" t="s">
        <v>667</v>
      </c>
      <c r="C2617" s="188"/>
      <c r="D2617" s="699" t="s">
        <v>694</v>
      </c>
      <c r="E2617" s="189"/>
      <c r="G2617" s="190" t="s">
        <v>695</v>
      </c>
      <c r="H2617" s="189"/>
      <c r="I2617" s="191">
        <v>2.5000000000000001E-2</v>
      </c>
      <c r="J2617" s="192">
        <v>100</v>
      </c>
      <c r="K2617" s="193">
        <f>I2617*J2617</f>
        <v>2.5</v>
      </c>
      <c r="M2617" s="205">
        <v>7</v>
      </c>
      <c r="N2617" t="s">
        <v>414</v>
      </c>
      <c r="O2617" s="205">
        <f>I2617*M2617</f>
        <v>0.17500000000000002</v>
      </c>
      <c r="P2617" s="706">
        <f>O2617*J2617</f>
        <v>17.5</v>
      </c>
      <c r="Q2617" s="672"/>
      <c r="R2617" s="672"/>
      <c r="S2617" s="672"/>
    </row>
    <row r="2618" spans="1:19" ht="13.5">
      <c r="A2618" s="701" t="s">
        <v>1128</v>
      </c>
      <c r="C2618" s="194"/>
      <c r="D2618" s="723"/>
      <c r="E2618" s="189"/>
      <c r="G2618" s="195"/>
      <c r="H2618" s="189"/>
      <c r="I2618" s="189"/>
      <c r="J2618" s="196"/>
      <c r="K2618" s="197">
        <f>SUM(K2616:K2617)</f>
        <v>9.2142857142857153</v>
      </c>
      <c r="Q2618" s="672"/>
      <c r="R2618" s="672"/>
      <c r="S2618" s="672"/>
    </row>
    <row r="2619" spans="1:19" ht="13.5">
      <c r="A2619" s="701" t="s">
        <v>1128</v>
      </c>
      <c r="C2619" s="194"/>
      <c r="D2619" s="722" t="s">
        <v>662</v>
      </c>
      <c r="E2619" s="189"/>
      <c r="G2619" s="195"/>
      <c r="H2619" s="189"/>
      <c r="I2619" s="189"/>
      <c r="J2619" s="189"/>
      <c r="K2619" s="198"/>
      <c r="Q2619" s="672"/>
      <c r="R2619" s="672"/>
      <c r="S2619" s="672"/>
    </row>
    <row r="2620" spans="1:19" ht="25.5">
      <c r="A2620" s="701" t="s">
        <v>311</v>
      </c>
      <c r="B2620" t="s">
        <v>662</v>
      </c>
      <c r="C2620" s="188" t="s">
        <v>663</v>
      </c>
      <c r="D2620" s="699" t="s">
        <v>664</v>
      </c>
      <c r="E2620" s="189"/>
      <c r="G2620" s="190" t="s">
        <v>665</v>
      </c>
      <c r="H2620" s="189"/>
      <c r="I2620" s="191">
        <v>5</v>
      </c>
      <c r="J2620" s="192">
        <f>K2614</f>
        <v>13.784800000000001</v>
      </c>
      <c r="K2620" s="193">
        <f>I2620*J2620/100</f>
        <v>0.68924000000000007</v>
      </c>
      <c r="M2620" s="205">
        <v>7</v>
      </c>
      <c r="N2620" t="s">
        <v>414</v>
      </c>
      <c r="O2620" s="205">
        <f>I2620*M2620</f>
        <v>35</v>
      </c>
      <c r="P2620" s="706">
        <f>O2620*J2620/100</f>
        <v>4.8246799999999999</v>
      </c>
      <c r="Q2620" s="672"/>
      <c r="R2620" s="672"/>
      <c r="S2620" s="672"/>
    </row>
    <row r="2621" spans="1:19" ht="13.5">
      <c r="A2621" s="701" t="s">
        <v>311</v>
      </c>
      <c r="B2621" t="s">
        <v>662</v>
      </c>
      <c r="C2621" s="188"/>
      <c r="D2621" s="724" t="str">
        <f>+D2603</f>
        <v>TRIPODE Y MORDAZA</v>
      </c>
      <c r="E2621" s="189"/>
      <c r="G2621" s="190" t="s">
        <v>666</v>
      </c>
      <c r="H2621" s="191">
        <v>1</v>
      </c>
      <c r="I2621" s="191">
        <f>H2621*8/$H$2608</f>
        <v>0.8</v>
      </c>
      <c r="J2621" s="192">
        <f>+J2603</f>
        <v>2</v>
      </c>
      <c r="K2621" s="193">
        <f>I2621*J2621</f>
        <v>1.6</v>
      </c>
      <c r="M2621" s="205">
        <v>7</v>
      </c>
      <c r="N2621" t="s">
        <v>414</v>
      </c>
      <c r="O2621" s="205">
        <f>I2621*M2621</f>
        <v>5.6000000000000005</v>
      </c>
      <c r="P2621" s="706">
        <f>O2621*J2621</f>
        <v>11.200000000000001</v>
      </c>
      <c r="Q2621" s="672"/>
      <c r="R2621" s="672"/>
      <c r="S2621" s="672"/>
    </row>
    <row r="2622" spans="1:19" ht="13.5">
      <c r="A2622" s="701" t="s">
        <v>311</v>
      </c>
      <c r="B2622" t="s">
        <v>662</v>
      </c>
      <c r="C2622" s="188"/>
      <c r="D2622" s="724" t="s">
        <v>846</v>
      </c>
      <c r="E2622" s="189"/>
      <c r="G2622" s="190" t="s">
        <v>666</v>
      </c>
      <c r="H2622" s="191">
        <v>1</v>
      </c>
      <c r="I2622" s="191">
        <f>H2622*8/$H$2608</f>
        <v>0.8</v>
      </c>
      <c r="J2622" s="192">
        <f>+J2604</f>
        <v>1.5</v>
      </c>
      <c r="K2622" s="193">
        <f>I2622*J2622</f>
        <v>1.2000000000000002</v>
      </c>
      <c r="M2622" s="205">
        <v>7</v>
      </c>
      <c r="N2622" t="s">
        <v>414</v>
      </c>
      <c r="O2622" s="205">
        <f>I2622*M2622</f>
        <v>5.6000000000000005</v>
      </c>
      <c r="P2622" s="706">
        <f>O2622*J2622</f>
        <v>8.4</v>
      </c>
      <c r="Q2622" s="672"/>
      <c r="R2622" s="672"/>
      <c r="S2622" s="672"/>
    </row>
    <row r="2623" spans="1:19" ht="14.25" thickBot="1">
      <c r="A2623" s="701" t="s">
        <v>1128</v>
      </c>
      <c r="C2623" s="199"/>
      <c r="D2623" s="725"/>
      <c r="E2623" s="200"/>
      <c r="F2623" s="201"/>
      <c r="G2623" s="206"/>
      <c r="H2623" s="200"/>
      <c r="I2623" s="200"/>
      <c r="J2623" s="202"/>
      <c r="K2623" s="203">
        <f>SUM(K2620:K2622)</f>
        <v>3.4892400000000006</v>
      </c>
      <c r="Q2623" s="672"/>
      <c r="R2623" s="672"/>
      <c r="S2623" s="672"/>
    </row>
    <row r="2624" spans="1:19" ht="13.5" thickBot="1">
      <c r="A2624" s="701" t="s">
        <v>1128</v>
      </c>
      <c r="Q2624" s="672"/>
      <c r="R2624" s="672"/>
      <c r="S2624" s="672"/>
    </row>
    <row r="2625" spans="1:19">
      <c r="A2625" s="701" t="s">
        <v>1128</v>
      </c>
      <c r="C2625" s="176" t="s">
        <v>645</v>
      </c>
      <c r="D2625" s="212" t="str">
        <f>+QPS!C201</f>
        <v>4.05.10</v>
      </c>
      <c r="E2625" s="2282" t="str">
        <f>+QPS!G201</f>
        <v>Suministro, montaje e instalacion de Curva acero galvanizado (RGS)</v>
      </c>
      <c r="F2625" s="2282"/>
      <c r="G2625" s="2282"/>
      <c r="H2625" s="2282"/>
      <c r="I2625" s="2282"/>
      <c r="J2625" s="2282"/>
      <c r="K2625" s="2283"/>
      <c r="Q2625" s="672">
        <f>QPS!V201</f>
        <v>124.58448571428573</v>
      </c>
      <c r="R2625" s="672">
        <f>SUM(P2625:P2642)</f>
        <v>124.58448571428573</v>
      </c>
      <c r="S2625" s="672">
        <f>Q2625-R2625</f>
        <v>0</v>
      </c>
    </row>
    <row r="2626" spans="1:19">
      <c r="A2626" s="701" t="s">
        <v>1128</v>
      </c>
      <c r="C2626" s="181" t="s">
        <v>646</v>
      </c>
      <c r="D2626" s="720" t="s">
        <v>675</v>
      </c>
      <c r="E2626" s="207" t="s">
        <v>648</v>
      </c>
      <c r="F2626" s="208">
        <v>10</v>
      </c>
      <c r="G2626" s="207" t="s">
        <v>649</v>
      </c>
      <c r="H2626" s="209">
        <f>F2626</f>
        <v>10</v>
      </c>
      <c r="I2626" s="210"/>
      <c r="J2626" s="211" t="s">
        <v>676</v>
      </c>
      <c r="K2626" s="182">
        <f>+K2632+K2636+K2641</f>
        <v>24.916897142857145</v>
      </c>
      <c r="Q2626" s="672"/>
      <c r="R2626" s="672"/>
      <c r="S2626" s="672"/>
    </row>
    <row r="2627" spans="1:19" ht="13.5" thickBot="1">
      <c r="A2627" s="701" t="s">
        <v>1128</v>
      </c>
      <c r="C2627" s="183" t="s">
        <v>651</v>
      </c>
      <c r="D2627" s="721" t="s">
        <v>652</v>
      </c>
      <c r="E2627" s="184"/>
      <c r="F2627" s="185"/>
      <c r="G2627" s="186" t="s">
        <v>44</v>
      </c>
      <c r="H2627" s="186" t="s">
        <v>653</v>
      </c>
      <c r="I2627" s="186" t="s">
        <v>39</v>
      </c>
      <c r="J2627" s="186" t="s">
        <v>654</v>
      </c>
      <c r="K2627" s="187" t="s">
        <v>655</v>
      </c>
      <c r="Q2627" s="672"/>
      <c r="R2627" s="672"/>
      <c r="S2627" s="672"/>
    </row>
    <row r="2628" spans="1:19" ht="13.5">
      <c r="A2628" s="701" t="s">
        <v>1128</v>
      </c>
      <c r="C2628" s="194"/>
      <c r="D2628" s="722" t="s">
        <v>656</v>
      </c>
      <c r="E2628" s="189"/>
      <c r="G2628" s="195"/>
      <c r="H2628" s="189"/>
      <c r="I2628" s="189"/>
      <c r="J2628" s="189"/>
      <c r="K2628" s="198"/>
      <c r="Q2628" s="672"/>
      <c r="R2628" s="672"/>
      <c r="S2628" s="672"/>
    </row>
    <row r="2629" spans="1:19" ht="13.5">
      <c r="A2629" s="701" t="s">
        <v>312</v>
      </c>
      <c r="B2629" t="s">
        <v>656</v>
      </c>
      <c r="C2629" s="188" t="s">
        <v>657</v>
      </c>
      <c r="D2629" s="699" t="s">
        <v>658</v>
      </c>
      <c r="E2629" s="189"/>
      <c r="G2629" s="190" t="s">
        <v>659</v>
      </c>
      <c r="H2629" s="191">
        <v>0.1</v>
      </c>
      <c r="I2629" s="191">
        <f>H2629*8/$F$2626</f>
        <v>0.08</v>
      </c>
      <c r="J2629" s="192">
        <v>10.51</v>
      </c>
      <c r="K2629" s="193">
        <f>I2629*J2629</f>
        <v>0.84079999999999999</v>
      </c>
      <c r="M2629" s="205">
        <v>5</v>
      </c>
      <c r="N2629" t="s">
        <v>414</v>
      </c>
      <c r="O2629" s="205">
        <f>I2629*M2629</f>
        <v>0.4</v>
      </c>
      <c r="P2629" s="706">
        <f>O2629*J2629</f>
        <v>4.2039999999999997</v>
      </c>
      <c r="Q2629" s="672"/>
      <c r="R2629" s="672"/>
      <c r="S2629" s="672"/>
    </row>
    <row r="2630" spans="1:19" ht="13.5">
      <c r="A2630" s="701" t="s">
        <v>312</v>
      </c>
      <c r="B2630" t="s">
        <v>656</v>
      </c>
      <c r="C2630" s="188"/>
      <c r="D2630" s="699" t="s">
        <v>668</v>
      </c>
      <c r="E2630" s="189"/>
      <c r="G2630" s="190" t="s">
        <v>659</v>
      </c>
      <c r="H2630" s="191">
        <v>1</v>
      </c>
      <c r="I2630" s="191">
        <f>H2630*8/$F$2626</f>
        <v>0.8</v>
      </c>
      <c r="J2630" s="192">
        <v>9.3000000000000007</v>
      </c>
      <c r="K2630" s="193">
        <f>I2630*J2630</f>
        <v>7.4400000000000013</v>
      </c>
      <c r="M2630" s="205">
        <v>5</v>
      </c>
      <c r="N2630" t="s">
        <v>414</v>
      </c>
      <c r="O2630" s="205">
        <f>I2630*M2630</f>
        <v>4</v>
      </c>
      <c r="P2630" s="706">
        <f>O2630*J2630</f>
        <v>37.200000000000003</v>
      </c>
      <c r="Q2630" s="672"/>
      <c r="R2630" s="672"/>
      <c r="S2630" s="672"/>
    </row>
    <row r="2631" spans="1:19" ht="13.5">
      <c r="A2631" s="701" t="s">
        <v>312</v>
      </c>
      <c r="B2631" t="s">
        <v>656</v>
      </c>
      <c r="C2631" s="188" t="s">
        <v>660</v>
      </c>
      <c r="D2631" s="699" t="s">
        <v>661</v>
      </c>
      <c r="E2631" s="189"/>
      <c r="G2631" s="190" t="s">
        <v>659</v>
      </c>
      <c r="H2631" s="191">
        <v>1</v>
      </c>
      <c r="I2631" s="191">
        <f>H2631*8/$F$2626</f>
        <v>0.8</v>
      </c>
      <c r="J2631" s="192">
        <v>6.88</v>
      </c>
      <c r="K2631" s="193">
        <f>I2631*J2631</f>
        <v>5.5040000000000004</v>
      </c>
      <c r="M2631" s="205">
        <v>5</v>
      </c>
      <c r="N2631" t="s">
        <v>414</v>
      </c>
      <c r="O2631" s="205">
        <f>I2631*M2631</f>
        <v>4</v>
      </c>
      <c r="P2631" s="706">
        <f>O2631*J2631</f>
        <v>27.52</v>
      </c>
      <c r="Q2631" s="672"/>
      <c r="R2631" s="672"/>
      <c r="S2631" s="672"/>
    </row>
    <row r="2632" spans="1:19" ht="13.5">
      <c r="A2632" s="701" t="s">
        <v>1128</v>
      </c>
      <c r="C2632" s="194"/>
      <c r="D2632" s="723"/>
      <c r="E2632" s="189"/>
      <c r="G2632" s="195"/>
      <c r="H2632" s="189"/>
      <c r="I2632" s="189"/>
      <c r="J2632" s="196"/>
      <c r="K2632" s="197">
        <f>SUM(K2629:K2631)</f>
        <v>13.784800000000001</v>
      </c>
      <c r="Q2632" s="672"/>
      <c r="R2632" s="672"/>
      <c r="S2632" s="672"/>
    </row>
    <row r="2633" spans="1:19" ht="13.5">
      <c r="A2633" s="701" t="s">
        <v>1128</v>
      </c>
      <c r="C2633" s="194"/>
      <c r="D2633" s="722" t="s">
        <v>667</v>
      </c>
      <c r="E2633" s="189"/>
      <c r="G2633" s="195"/>
      <c r="H2633" s="189"/>
      <c r="I2633" s="189"/>
      <c r="J2633" s="189"/>
      <c r="K2633" s="198"/>
      <c r="Q2633" s="672"/>
      <c r="R2633" s="672"/>
      <c r="S2633" s="672"/>
    </row>
    <row r="2634" spans="1:19" ht="25.5">
      <c r="A2634" s="701" t="s">
        <v>312</v>
      </c>
      <c r="B2634" t="s">
        <v>667</v>
      </c>
      <c r="C2634" s="188"/>
      <c r="D2634" s="699" t="s">
        <v>867</v>
      </c>
      <c r="E2634" s="189"/>
      <c r="G2634" s="190" t="s">
        <v>690</v>
      </c>
      <c r="H2634" s="189"/>
      <c r="I2634" s="191">
        <v>1</v>
      </c>
      <c r="J2634" s="192">
        <f>18/3.5</f>
        <v>5.1428571428571432</v>
      </c>
      <c r="K2634" s="193">
        <f>I2634*J2634</f>
        <v>5.1428571428571432</v>
      </c>
      <c r="M2634" s="205">
        <v>5</v>
      </c>
      <c r="N2634" t="s">
        <v>414</v>
      </c>
      <c r="O2634" s="205">
        <f>I2634*M2634</f>
        <v>5</v>
      </c>
      <c r="P2634" s="706">
        <f>O2634*J2634</f>
        <v>25.714285714285715</v>
      </c>
      <c r="Q2634" s="672"/>
      <c r="R2634" s="672"/>
      <c r="S2634" s="672"/>
    </row>
    <row r="2635" spans="1:19" ht="13.5">
      <c r="A2635" s="701" t="s">
        <v>312</v>
      </c>
      <c r="B2635" t="s">
        <v>667</v>
      </c>
      <c r="C2635" s="188"/>
      <c r="D2635" s="699" t="s">
        <v>694</v>
      </c>
      <c r="E2635" s="189"/>
      <c r="G2635" s="190" t="s">
        <v>695</v>
      </c>
      <c r="H2635" s="189"/>
      <c r="I2635" s="191">
        <v>2.5000000000000001E-2</v>
      </c>
      <c r="J2635" s="192">
        <v>100</v>
      </c>
      <c r="K2635" s="193">
        <f>I2635*J2635</f>
        <v>2.5</v>
      </c>
      <c r="M2635" s="205">
        <v>5</v>
      </c>
      <c r="N2635" t="s">
        <v>414</v>
      </c>
      <c r="O2635" s="205">
        <f>I2635*M2635</f>
        <v>0.125</v>
      </c>
      <c r="P2635" s="706">
        <f>O2635*J2635</f>
        <v>12.5</v>
      </c>
      <c r="Q2635" s="672"/>
      <c r="R2635" s="672"/>
      <c r="S2635" s="672"/>
    </row>
    <row r="2636" spans="1:19" ht="13.5">
      <c r="A2636" s="701" t="s">
        <v>1128</v>
      </c>
      <c r="C2636" s="194"/>
      <c r="D2636" s="723"/>
      <c r="E2636" s="189"/>
      <c r="G2636" s="195"/>
      <c r="H2636" s="189"/>
      <c r="I2636" s="189"/>
      <c r="J2636" s="196"/>
      <c r="K2636" s="197">
        <f>SUM(K2634:K2635)</f>
        <v>7.6428571428571432</v>
      </c>
      <c r="Q2636" s="672"/>
      <c r="R2636" s="672"/>
      <c r="S2636" s="672"/>
    </row>
    <row r="2637" spans="1:19" ht="13.5">
      <c r="A2637" s="701" t="s">
        <v>1128</v>
      </c>
      <c r="C2637" s="194"/>
      <c r="D2637" s="722" t="s">
        <v>662</v>
      </c>
      <c r="E2637" s="189"/>
      <c r="G2637" s="195"/>
      <c r="H2637" s="189"/>
      <c r="I2637" s="189"/>
      <c r="J2637" s="189"/>
      <c r="K2637" s="198"/>
      <c r="Q2637" s="672"/>
      <c r="R2637" s="672"/>
      <c r="S2637" s="672"/>
    </row>
    <row r="2638" spans="1:19" ht="25.5">
      <c r="A2638" s="701" t="s">
        <v>312</v>
      </c>
      <c r="B2638" t="s">
        <v>662</v>
      </c>
      <c r="C2638" s="188" t="s">
        <v>663</v>
      </c>
      <c r="D2638" s="699" t="s">
        <v>664</v>
      </c>
      <c r="E2638" s="189"/>
      <c r="G2638" s="190" t="s">
        <v>665</v>
      </c>
      <c r="H2638" s="189"/>
      <c r="I2638" s="191">
        <v>5</v>
      </c>
      <c r="J2638" s="192">
        <f>K2632</f>
        <v>13.784800000000001</v>
      </c>
      <c r="K2638" s="193">
        <f>I2638*J2638/100</f>
        <v>0.68924000000000007</v>
      </c>
      <c r="M2638" s="205">
        <v>5</v>
      </c>
      <c r="N2638" t="s">
        <v>414</v>
      </c>
      <c r="O2638" s="205">
        <f>I2638*M2638</f>
        <v>25</v>
      </c>
      <c r="P2638" s="706">
        <f>O2638*J2638/100</f>
        <v>3.4462000000000002</v>
      </c>
      <c r="Q2638" s="672"/>
      <c r="R2638" s="672"/>
      <c r="S2638" s="672"/>
    </row>
    <row r="2639" spans="1:19" ht="13.5">
      <c r="A2639" s="701" t="s">
        <v>312</v>
      </c>
      <c r="B2639" t="s">
        <v>662</v>
      </c>
      <c r="C2639" s="188"/>
      <c r="D2639" s="724" t="str">
        <f>+D2621</f>
        <v>TRIPODE Y MORDAZA</v>
      </c>
      <c r="E2639" s="189"/>
      <c r="G2639" s="190" t="s">
        <v>666</v>
      </c>
      <c r="H2639" s="191">
        <v>1</v>
      </c>
      <c r="I2639" s="191">
        <f>H2639*8/$H$2626</f>
        <v>0.8</v>
      </c>
      <c r="J2639" s="192">
        <f>+J2621</f>
        <v>2</v>
      </c>
      <c r="K2639" s="193">
        <f>I2639*J2639</f>
        <v>1.6</v>
      </c>
      <c r="M2639" s="205">
        <v>5</v>
      </c>
      <c r="N2639" t="s">
        <v>414</v>
      </c>
      <c r="O2639" s="205">
        <f>I2639*M2639</f>
        <v>4</v>
      </c>
      <c r="P2639" s="706">
        <f>O2639*J2639</f>
        <v>8</v>
      </c>
      <c r="Q2639" s="672"/>
      <c r="R2639" s="672"/>
      <c r="S2639" s="672"/>
    </row>
    <row r="2640" spans="1:19" ht="13.5">
      <c r="A2640" s="701" t="s">
        <v>312</v>
      </c>
      <c r="B2640" t="s">
        <v>662</v>
      </c>
      <c r="C2640" s="188"/>
      <c r="D2640" s="724" t="s">
        <v>846</v>
      </c>
      <c r="E2640" s="189"/>
      <c r="G2640" s="190" t="s">
        <v>666</v>
      </c>
      <c r="H2640" s="191">
        <v>1</v>
      </c>
      <c r="I2640" s="191">
        <f>H2640*8/$H$2626</f>
        <v>0.8</v>
      </c>
      <c r="J2640" s="192">
        <f>+J2622</f>
        <v>1.5</v>
      </c>
      <c r="K2640" s="193">
        <f>I2640*J2640</f>
        <v>1.2000000000000002</v>
      </c>
      <c r="M2640" s="205">
        <v>5</v>
      </c>
      <c r="N2640" t="s">
        <v>414</v>
      </c>
      <c r="O2640" s="205">
        <f>I2640*M2640</f>
        <v>4</v>
      </c>
      <c r="P2640" s="706">
        <f>O2640*J2640</f>
        <v>6</v>
      </c>
      <c r="Q2640" s="672"/>
      <c r="R2640" s="672"/>
      <c r="S2640" s="672"/>
    </row>
    <row r="2641" spans="1:19" ht="14.25" thickBot="1">
      <c r="A2641" s="701" t="s">
        <v>1128</v>
      </c>
      <c r="C2641" s="199"/>
      <c r="D2641" s="725"/>
      <c r="E2641" s="200"/>
      <c r="F2641" s="201"/>
      <c r="G2641" s="206"/>
      <c r="H2641" s="200"/>
      <c r="I2641" s="200"/>
      <c r="J2641" s="202"/>
      <c r="K2641" s="203">
        <f>SUM(K2638:K2640)</f>
        <v>3.4892400000000006</v>
      </c>
      <c r="Q2641" s="672"/>
      <c r="R2641" s="672"/>
      <c r="S2641" s="672"/>
    </row>
    <row r="2642" spans="1:19" ht="13.5" thickBot="1">
      <c r="A2642" s="701" t="s">
        <v>1128</v>
      </c>
      <c r="Q2642" s="672"/>
      <c r="R2642" s="672"/>
      <c r="S2642" s="672"/>
    </row>
    <row r="2643" spans="1:19">
      <c r="A2643" s="701" t="s">
        <v>1128</v>
      </c>
      <c r="C2643" s="176" t="s">
        <v>645</v>
      </c>
      <c r="D2643" s="212" t="str">
        <f>+QPS!C202</f>
        <v>4.05.11</v>
      </c>
      <c r="E2643" s="2282" t="str">
        <f>+QPS!G202</f>
        <v>Suministro, montaje e instalacion de Tubería Conduit flexible, acero recubierto C/PVC</v>
      </c>
      <c r="F2643" s="2282"/>
      <c r="G2643" s="2282"/>
      <c r="H2643" s="2282"/>
      <c r="I2643" s="2282"/>
      <c r="J2643" s="2282"/>
      <c r="K2643" s="2283"/>
      <c r="Q2643" s="672">
        <f>QPS!V202</f>
        <v>63.882488571428567</v>
      </c>
      <c r="R2643" s="672">
        <f>SUM(P2643:P2659)</f>
        <v>63.882488571428567</v>
      </c>
      <c r="S2643" s="672">
        <f>Q2643-R2643</f>
        <v>0</v>
      </c>
    </row>
    <row r="2644" spans="1:19">
      <c r="A2644" s="701" t="s">
        <v>1128</v>
      </c>
      <c r="C2644" s="181" t="s">
        <v>646</v>
      </c>
      <c r="D2644" s="720" t="s">
        <v>677</v>
      </c>
      <c r="E2644" s="207" t="s">
        <v>648</v>
      </c>
      <c r="F2644" s="208">
        <v>20</v>
      </c>
      <c r="G2644" s="207" t="s">
        <v>649</v>
      </c>
      <c r="H2644" s="209">
        <f>F2644</f>
        <v>20</v>
      </c>
      <c r="I2644" s="210"/>
      <c r="J2644" s="211" t="s">
        <v>678</v>
      </c>
      <c r="K2644" s="182">
        <f>+K2650+K2654+K2658</f>
        <v>21.294162857142855</v>
      </c>
      <c r="Q2644" s="672"/>
      <c r="R2644" s="672"/>
      <c r="S2644" s="672"/>
    </row>
    <row r="2645" spans="1:19" ht="13.5" thickBot="1">
      <c r="A2645" s="701" t="s">
        <v>1128</v>
      </c>
      <c r="C2645" s="183" t="s">
        <v>651</v>
      </c>
      <c r="D2645" s="721" t="s">
        <v>652</v>
      </c>
      <c r="E2645" s="184"/>
      <c r="F2645" s="185"/>
      <c r="G2645" s="186" t="s">
        <v>44</v>
      </c>
      <c r="H2645" s="186" t="s">
        <v>653</v>
      </c>
      <c r="I2645" s="186" t="s">
        <v>39</v>
      </c>
      <c r="J2645" s="186" t="s">
        <v>654</v>
      </c>
      <c r="K2645" s="187" t="s">
        <v>655</v>
      </c>
      <c r="Q2645" s="672"/>
      <c r="R2645" s="672"/>
      <c r="S2645" s="672"/>
    </row>
    <row r="2646" spans="1:19" ht="13.5">
      <c r="A2646" s="701" t="s">
        <v>1128</v>
      </c>
      <c r="C2646" s="194"/>
      <c r="D2646" s="722" t="s">
        <v>656</v>
      </c>
      <c r="E2646" s="189"/>
      <c r="G2646" s="195"/>
      <c r="H2646" s="189"/>
      <c r="I2646" s="189"/>
      <c r="J2646" s="189"/>
      <c r="K2646" s="198"/>
      <c r="Q2646" s="672"/>
      <c r="R2646" s="672"/>
      <c r="S2646" s="672"/>
    </row>
    <row r="2647" spans="1:19" ht="13.5">
      <c r="A2647" s="701" t="s">
        <v>313</v>
      </c>
      <c r="B2647" t="s">
        <v>656</v>
      </c>
      <c r="C2647" s="188" t="s">
        <v>657</v>
      </c>
      <c r="D2647" s="699" t="s">
        <v>658</v>
      </c>
      <c r="E2647" s="189"/>
      <c r="G2647" s="190" t="s">
        <v>659</v>
      </c>
      <c r="H2647" s="191">
        <v>0.1</v>
      </c>
      <c r="I2647" s="191">
        <f>H2647*8/$F$2644</f>
        <v>0.04</v>
      </c>
      <c r="J2647" s="192">
        <v>10.51</v>
      </c>
      <c r="K2647" s="193">
        <f>I2647*J2647</f>
        <v>0.4204</v>
      </c>
      <c r="M2647" s="205">
        <v>3</v>
      </c>
      <c r="N2647" t="s">
        <v>57</v>
      </c>
      <c r="O2647" s="205">
        <f>I2647*M2647</f>
        <v>0.12</v>
      </c>
      <c r="P2647" s="706">
        <f>O2647*J2647</f>
        <v>1.2611999999999999</v>
      </c>
      <c r="Q2647" s="672"/>
      <c r="R2647" s="672"/>
      <c r="S2647" s="672"/>
    </row>
    <row r="2648" spans="1:19" ht="13.5">
      <c r="A2648" s="701" t="s">
        <v>313</v>
      </c>
      <c r="B2648" t="s">
        <v>656</v>
      </c>
      <c r="C2648" s="188"/>
      <c r="D2648" s="699" t="s">
        <v>668</v>
      </c>
      <c r="E2648" s="189"/>
      <c r="G2648" s="190" t="s">
        <v>659</v>
      </c>
      <c r="H2648" s="191">
        <v>1</v>
      </c>
      <c r="I2648" s="191">
        <f>H2648*8/$F$2644</f>
        <v>0.4</v>
      </c>
      <c r="J2648" s="192">
        <v>9.3000000000000007</v>
      </c>
      <c r="K2648" s="193">
        <f>I2648*J2648</f>
        <v>3.7200000000000006</v>
      </c>
      <c r="M2648" s="205">
        <v>3</v>
      </c>
      <c r="N2648" t="s">
        <v>57</v>
      </c>
      <c r="O2648" s="205">
        <f>I2648*M2648</f>
        <v>1.2000000000000002</v>
      </c>
      <c r="P2648" s="706">
        <f>O2648*J2648</f>
        <v>11.160000000000002</v>
      </c>
      <c r="Q2648" s="672"/>
      <c r="R2648" s="672"/>
      <c r="S2648" s="672"/>
    </row>
    <row r="2649" spans="1:19" ht="13.5">
      <c r="A2649" s="701" t="s">
        <v>313</v>
      </c>
      <c r="B2649" t="s">
        <v>656</v>
      </c>
      <c r="C2649" s="188" t="s">
        <v>660</v>
      </c>
      <c r="D2649" s="699" t="s">
        <v>661</v>
      </c>
      <c r="E2649" s="189"/>
      <c r="G2649" s="190" t="s">
        <v>659</v>
      </c>
      <c r="H2649" s="191">
        <v>1</v>
      </c>
      <c r="I2649" s="191">
        <f>H2649*8/$F$2644</f>
        <v>0.4</v>
      </c>
      <c r="J2649" s="192">
        <v>6.88</v>
      </c>
      <c r="K2649" s="193">
        <f>I2649*J2649</f>
        <v>2.7520000000000002</v>
      </c>
      <c r="M2649" s="205">
        <v>3</v>
      </c>
      <c r="N2649" t="s">
        <v>57</v>
      </c>
      <c r="O2649" s="205">
        <f>I2649*M2649</f>
        <v>1.2000000000000002</v>
      </c>
      <c r="P2649" s="706">
        <f>O2649*J2649</f>
        <v>8.2560000000000002</v>
      </c>
      <c r="Q2649" s="672"/>
      <c r="R2649" s="672"/>
      <c r="S2649" s="672"/>
    </row>
    <row r="2650" spans="1:19" ht="13.5">
      <c r="A2650" s="701" t="s">
        <v>1128</v>
      </c>
      <c r="C2650" s="194"/>
      <c r="D2650" s="723"/>
      <c r="E2650" s="189"/>
      <c r="G2650" s="195"/>
      <c r="H2650" s="189"/>
      <c r="I2650" s="189"/>
      <c r="J2650" s="196"/>
      <c r="K2650" s="197">
        <f>SUM(K2647:K2649)</f>
        <v>6.8924000000000003</v>
      </c>
      <c r="Q2650" s="672"/>
      <c r="R2650" s="672"/>
      <c r="S2650" s="672"/>
    </row>
    <row r="2651" spans="1:19" ht="13.5">
      <c r="A2651" s="701" t="s">
        <v>1128</v>
      </c>
      <c r="C2651" s="194"/>
      <c r="D2651" s="722" t="s">
        <v>667</v>
      </c>
      <c r="E2651" s="189"/>
      <c r="G2651" s="195"/>
      <c r="H2651" s="189"/>
      <c r="I2651" s="189"/>
      <c r="J2651" s="189"/>
      <c r="K2651" s="198"/>
      <c r="Q2651" s="672"/>
      <c r="R2651" s="672"/>
      <c r="S2651" s="672"/>
    </row>
    <row r="2652" spans="1:19" ht="38.25">
      <c r="A2652" s="701" t="s">
        <v>313</v>
      </c>
      <c r="B2652" t="s">
        <v>667</v>
      </c>
      <c r="C2652" s="188"/>
      <c r="D2652" s="699" t="s">
        <v>868</v>
      </c>
      <c r="E2652" s="189"/>
      <c r="G2652" s="190" t="s">
        <v>690</v>
      </c>
      <c r="H2652" s="189"/>
      <c r="I2652" s="191">
        <v>1</v>
      </c>
      <c r="J2652" s="192">
        <f>35.9/3.5</f>
        <v>10.257142857142856</v>
      </c>
      <c r="K2652" s="193">
        <f>I2652*J2652</f>
        <v>10.257142857142856</v>
      </c>
      <c r="M2652" s="205">
        <v>3</v>
      </c>
      <c r="N2652" t="s">
        <v>57</v>
      </c>
      <c r="O2652" s="205">
        <f>I2652*M2652</f>
        <v>3</v>
      </c>
      <c r="P2652" s="706">
        <f>O2652*J2652</f>
        <v>30.771428571428569</v>
      </c>
      <c r="Q2652" s="672"/>
      <c r="R2652" s="672"/>
      <c r="S2652" s="672"/>
    </row>
    <row r="2653" spans="1:19" ht="13.5">
      <c r="A2653" s="701" t="s">
        <v>313</v>
      </c>
      <c r="B2653" t="s">
        <v>667</v>
      </c>
      <c r="C2653" s="188"/>
      <c r="D2653" s="699" t="s">
        <v>694</v>
      </c>
      <c r="E2653" s="189"/>
      <c r="G2653" s="190" t="s">
        <v>695</v>
      </c>
      <c r="H2653" s="189"/>
      <c r="I2653" s="191">
        <v>0.03</v>
      </c>
      <c r="J2653" s="192">
        <v>100</v>
      </c>
      <c r="K2653" s="193">
        <f>I2653*J2653</f>
        <v>3</v>
      </c>
      <c r="M2653" s="205">
        <v>3</v>
      </c>
      <c r="N2653" t="s">
        <v>57</v>
      </c>
      <c r="O2653" s="205">
        <f>I2653*M2653</f>
        <v>0.09</v>
      </c>
      <c r="P2653" s="706">
        <f>O2653*J2653</f>
        <v>9</v>
      </c>
      <c r="Q2653" s="672"/>
      <c r="R2653" s="672"/>
      <c r="S2653" s="672"/>
    </row>
    <row r="2654" spans="1:19" ht="13.5">
      <c r="A2654" s="701" t="s">
        <v>1128</v>
      </c>
      <c r="C2654" s="194"/>
      <c r="D2654" s="723"/>
      <c r="E2654" s="189"/>
      <c r="G2654" s="195"/>
      <c r="H2654" s="189"/>
      <c r="I2654" s="189"/>
      <c r="J2654" s="196"/>
      <c r="K2654" s="197">
        <f>SUM(K2652:K2653)</f>
        <v>13.257142857142856</v>
      </c>
      <c r="Q2654" s="672"/>
      <c r="R2654" s="672"/>
      <c r="S2654" s="672"/>
    </row>
    <row r="2655" spans="1:19" ht="13.5">
      <c r="A2655" s="701" t="s">
        <v>1128</v>
      </c>
      <c r="C2655" s="194"/>
      <c r="D2655" s="722" t="s">
        <v>662</v>
      </c>
      <c r="E2655" s="189"/>
      <c r="G2655" s="195"/>
      <c r="H2655" s="189"/>
      <c r="I2655" s="189"/>
      <c r="J2655" s="189"/>
      <c r="K2655" s="198"/>
      <c r="Q2655" s="672"/>
      <c r="R2655" s="672"/>
      <c r="S2655" s="672"/>
    </row>
    <row r="2656" spans="1:19" ht="25.5">
      <c r="A2656" s="701" t="s">
        <v>313</v>
      </c>
      <c r="B2656" t="s">
        <v>662</v>
      </c>
      <c r="C2656" s="188" t="s">
        <v>663</v>
      </c>
      <c r="D2656" s="699" t="s">
        <v>664</v>
      </c>
      <c r="E2656" s="189"/>
      <c r="G2656" s="190" t="s">
        <v>665</v>
      </c>
      <c r="H2656" s="189"/>
      <c r="I2656" s="191">
        <v>5</v>
      </c>
      <c r="J2656" s="192">
        <f>K2650</f>
        <v>6.8924000000000003</v>
      </c>
      <c r="K2656" s="193">
        <f>I2656*J2656/100</f>
        <v>0.34462000000000004</v>
      </c>
      <c r="M2656" s="205">
        <v>3</v>
      </c>
      <c r="N2656" t="s">
        <v>57</v>
      </c>
      <c r="O2656" s="205">
        <f>I2656*M2656</f>
        <v>15</v>
      </c>
      <c r="P2656" s="706">
        <f>O2656*J2656/100</f>
        <v>1.03386</v>
      </c>
      <c r="Q2656" s="672"/>
      <c r="R2656" s="672"/>
      <c r="S2656" s="672"/>
    </row>
    <row r="2657" spans="1:19" ht="13.5">
      <c r="A2657" s="701" t="s">
        <v>313</v>
      </c>
      <c r="B2657" t="s">
        <v>662</v>
      </c>
      <c r="C2657" s="188"/>
      <c r="D2657" s="724" t="s">
        <v>869</v>
      </c>
      <c r="E2657" s="189"/>
      <c r="G2657" s="190" t="s">
        <v>666</v>
      </c>
      <c r="H2657" s="191">
        <v>1</v>
      </c>
      <c r="I2657" s="191">
        <f>H2657*8/H2644</f>
        <v>0.4</v>
      </c>
      <c r="J2657" s="192">
        <f>+J2639</f>
        <v>2</v>
      </c>
      <c r="K2657" s="193">
        <f>I2657*J2657</f>
        <v>0.8</v>
      </c>
      <c r="M2657" s="205">
        <v>3</v>
      </c>
      <c r="N2657" t="s">
        <v>57</v>
      </c>
      <c r="O2657" s="205">
        <f>I2657*M2657</f>
        <v>1.2000000000000002</v>
      </c>
      <c r="P2657" s="706">
        <f>O2657*J2657</f>
        <v>2.4000000000000004</v>
      </c>
      <c r="Q2657" s="672"/>
      <c r="R2657" s="672"/>
      <c r="S2657" s="672"/>
    </row>
    <row r="2658" spans="1:19" ht="14.25" thickBot="1">
      <c r="A2658" s="701" t="s">
        <v>1128</v>
      </c>
      <c r="C2658" s="199"/>
      <c r="D2658" s="725"/>
      <c r="E2658" s="200"/>
      <c r="F2658" s="201"/>
      <c r="G2658" s="206"/>
      <c r="H2658" s="200"/>
      <c r="I2658" s="200"/>
      <c r="J2658" s="202"/>
      <c r="K2658" s="203">
        <f>SUM(K2656:K2657)</f>
        <v>1.1446200000000002</v>
      </c>
      <c r="Q2658" s="672"/>
      <c r="R2658" s="672"/>
      <c r="S2658" s="672"/>
    </row>
    <row r="2659" spans="1:19" ht="13.5" thickBot="1">
      <c r="A2659" s="701" t="s">
        <v>1128</v>
      </c>
      <c r="Q2659" s="672"/>
      <c r="R2659" s="672"/>
      <c r="S2659" s="672"/>
    </row>
    <row r="2660" spans="1:19">
      <c r="A2660" s="701" t="s">
        <v>1128</v>
      </c>
      <c r="C2660" s="176" t="s">
        <v>645</v>
      </c>
      <c r="D2660" s="212" t="str">
        <f>+QPS!C203</f>
        <v>4.05.12</v>
      </c>
      <c r="E2660" s="2282" t="str">
        <f>+QPS!G203</f>
        <v>Suministro, montaje e instalacion de Tubería Conduit flexible, acero recubierto C/PVC</v>
      </c>
      <c r="F2660" s="2282"/>
      <c r="G2660" s="2282"/>
      <c r="H2660" s="2282"/>
      <c r="I2660" s="2282"/>
      <c r="J2660" s="2282"/>
      <c r="K2660" s="2283"/>
      <c r="Q2660" s="672">
        <f>QPS!V203</f>
        <v>163.28871000000001</v>
      </c>
      <c r="R2660" s="672">
        <f>SUM(P2660:P2676)</f>
        <v>163.28871000000001</v>
      </c>
      <c r="S2660" s="672">
        <f>Q2660-R2660</f>
        <v>0</v>
      </c>
    </row>
    <row r="2661" spans="1:19">
      <c r="A2661" s="701" t="s">
        <v>1128</v>
      </c>
      <c r="C2661" s="181" t="s">
        <v>646</v>
      </c>
      <c r="D2661" s="720" t="s">
        <v>677</v>
      </c>
      <c r="E2661" s="207" t="s">
        <v>648</v>
      </c>
      <c r="F2661" s="208">
        <f>+F2644</f>
        <v>20</v>
      </c>
      <c r="G2661" s="207" t="s">
        <v>649</v>
      </c>
      <c r="H2661" s="209">
        <f>F2661</f>
        <v>20</v>
      </c>
      <c r="I2661" s="210"/>
      <c r="J2661" s="211" t="s">
        <v>678</v>
      </c>
      <c r="K2661" s="182">
        <f>+K2667+K2671+K2675</f>
        <v>15.551305714285714</v>
      </c>
      <c r="Q2661" s="672"/>
      <c r="R2661" s="672"/>
      <c r="S2661" s="672"/>
    </row>
    <row r="2662" spans="1:19" ht="13.5" thickBot="1">
      <c r="A2662" s="701" t="s">
        <v>1128</v>
      </c>
      <c r="C2662" s="183" t="s">
        <v>651</v>
      </c>
      <c r="D2662" s="721" t="s">
        <v>652</v>
      </c>
      <c r="E2662" s="184"/>
      <c r="F2662" s="185"/>
      <c r="G2662" s="186" t="s">
        <v>44</v>
      </c>
      <c r="H2662" s="186" t="s">
        <v>653</v>
      </c>
      <c r="I2662" s="186" t="s">
        <v>39</v>
      </c>
      <c r="J2662" s="186" t="s">
        <v>654</v>
      </c>
      <c r="K2662" s="187" t="s">
        <v>655</v>
      </c>
      <c r="Q2662" s="672"/>
      <c r="R2662" s="672"/>
      <c r="S2662" s="672"/>
    </row>
    <row r="2663" spans="1:19" ht="13.5">
      <c r="A2663" s="701" t="s">
        <v>1128</v>
      </c>
      <c r="C2663" s="194"/>
      <c r="D2663" s="722" t="s">
        <v>656</v>
      </c>
      <c r="E2663" s="189"/>
      <c r="G2663" s="195"/>
      <c r="H2663" s="189"/>
      <c r="I2663" s="189"/>
      <c r="J2663" s="189"/>
      <c r="K2663" s="198"/>
      <c r="Q2663" s="672"/>
      <c r="R2663" s="672"/>
      <c r="S2663" s="672"/>
    </row>
    <row r="2664" spans="1:19" ht="13.5">
      <c r="A2664" s="701" t="s">
        <v>314</v>
      </c>
      <c r="B2664" t="s">
        <v>656</v>
      </c>
      <c r="C2664" s="188" t="s">
        <v>657</v>
      </c>
      <c r="D2664" s="699" t="s">
        <v>658</v>
      </c>
      <c r="E2664" s="189"/>
      <c r="G2664" s="190" t="s">
        <v>659</v>
      </c>
      <c r="H2664" s="191">
        <v>0.1</v>
      </c>
      <c r="I2664" s="191">
        <f>H2664*8/$F$2661</f>
        <v>0.04</v>
      </c>
      <c r="J2664" s="192">
        <v>10.51</v>
      </c>
      <c r="K2664" s="193">
        <f>I2664*J2664</f>
        <v>0.4204</v>
      </c>
      <c r="M2664" s="205">
        <v>10.5</v>
      </c>
      <c r="N2664" t="s">
        <v>57</v>
      </c>
      <c r="O2664" s="205">
        <f>I2664*M2664</f>
        <v>0.42</v>
      </c>
      <c r="P2664" s="706">
        <f>O2664*J2664</f>
        <v>4.4142000000000001</v>
      </c>
      <c r="Q2664" s="672"/>
      <c r="R2664" s="672"/>
      <c r="S2664" s="672"/>
    </row>
    <row r="2665" spans="1:19" ht="13.5">
      <c r="A2665" s="701" t="s">
        <v>314</v>
      </c>
      <c r="B2665" t="s">
        <v>656</v>
      </c>
      <c r="C2665" s="188"/>
      <c r="D2665" s="699" t="s">
        <v>668</v>
      </c>
      <c r="E2665" s="189"/>
      <c r="G2665" s="190" t="s">
        <v>659</v>
      </c>
      <c r="H2665" s="191">
        <v>1</v>
      </c>
      <c r="I2665" s="191">
        <f t="shared" ref="I2665:I2666" si="174">H2665*8/$F$2661</f>
        <v>0.4</v>
      </c>
      <c r="J2665" s="192">
        <v>9.3000000000000007</v>
      </c>
      <c r="K2665" s="193">
        <f>I2665*J2665</f>
        <v>3.7200000000000006</v>
      </c>
      <c r="M2665" s="205">
        <v>10.5</v>
      </c>
      <c r="N2665" t="s">
        <v>57</v>
      </c>
      <c r="O2665" s="205">
        <f>I2665*M2665</f>
        <v>4.2</v>
      </c>
      <c r="P2665" s="706">
        <f>O2665*J2665</f>
        <v>39.06</v>
      </c>
      <c r="Q2665" s="672"/>
      <c r="R2665" s="672"/>
      <c r="S2665" s="672"/>
    </row>
    <row r="2666" spans="1:19" ht="13.5">
      <c r="A2666" s="701" t="s">
        <v>314</v>
      </c>
      <c r="B2666" t="s">
        <v>656</v>
      </c>
      <c r="C2666" s="188" t="s">
        <v>660</v>
      </c>
      <c r="D2666" s="699" t="s">
        <v>661</v>
      </c>
      <c r="E2666" s="189"/>
      <c r="G2666" s="190" t="s">
        <v>659</v>
      </c>
      <c r="H2666" s="191">
        <v>1</v>
      </c>
      <c r="I2666" s="191">
        <f t="shared" si="174"/>
        <v>0.4</v>
      </c>
      <c r="J2666" s="192">
        <v>6.88</v>
      </c>
      <c r="K2666" s="193">
        <f>I2666*J2666</f>
        <v>2.7520000000000002</v>
      </c>
      <c r="M2666" s="205">
        <v>10.5</v>
      </c>
      <c r="N2666" t="s">
        <v>57</v>
      </c>
      <c r="O2666" s="205">
        <f>I2666*M2666</f>
        <v>4.2</v>
      </c>
      <c r="P2666" s="706">
        <f>O2666*J2666</f>
        <v>28.896000000000001</v>
      </c>
      <c r="Q2666" s="672"/>
      <c r="R2666" s="672"/>
      <c r="S2666" s="672"/>
    </row>
    <row r="2667" spans="1:19" ht="13.5">
      <c r="A2667" s="701" t="s">
        <v>1128</v>
      </c>
      <c r="C2667" s="194"/>
      <c r="D2667" s="723"/>
      <c r="E2667" s="189"/>
      <c r="G2667" s="195"/>
      <c r="H2667" s="189"/>
      <c r="I2667" s="189"/>
      <c r="J2667" s="196"/>
      <c r="K2667" s="197">
        <f>SUM(K2664:K2666)</f>
        <v>6.8924000000000003</v>
      </c>
      <c r="Q2667" s="672"/>
      <c r="R2667" s="672"/>
      <c r="S2667" s="672"/>
    </row>
    <row r="2668" spans="1:19" ht="13.5">
      <c r="A2668" s="701" t="s">
        <v>1128</v>
      </c>
      <c r="C2668" s="194"/>
      <c r="D2668" s="722" t="s">
        <v>667</v>
      </c>
      <c r="E2668" s="189"/>
      <c r="G2668" s="195"/>
      <c r="H2668" s="189"/>
      <c r="I2668" s="189"/>
      <c r="J2668" s="189"/>
      <c r="K2668" s="198"/>
      <c r="Q2668" s="672"/>
      <c r="R2668" s="672"/>
      <c r="S2668" s="672"/>
    </row>
    <row r="2669" spans="1:19" ht="25.5">
      <c r="A2669" s="701" t="s">
        <v>314</v>
      </c>
      <c r="B2669" t="s">
        <v>667</v>
      </c>
      <c r="C2669" s="188"/>
      <c r="D2669" s="699" t="s">
        <v>870</v>
      </c>
      <c r="E2669" s="189"/>
      <c r="G2669" s="190" t="s">
        <v>690</v>
      </c>
      <c r="H2669" s="189"/>
      <c r="I2669" s="191">
        <v>1</v>
      </c>
      <c r="J2669" s="192">
        <f>15.8/3.5</f>
        <v>4.5142857142857142</v>
      </c>
      <c r="K2669" s="193">
        <f>I2669*J2669</f>
        <v>4.5142857142857142</v>
      </c>
      <c r="M2669" s="205">
        <v>10.5</v>
      </c>
      <c r="N2669" t="s">
        <v>57</v>
      </c>
      <c r="O2669" s="205">
        <f>I2669*M2669</f>
        <v>10.5</v>
      </c>
      <c r="P2669" s="706">
        <f>O2669*J2669</f>
        <v>47.4</v>
      </c>
      <c r="Q2669" s="672"/>
      <c r="R2669" s="672"/>
      <c r="S2669" s="672"/>
    </row>
    <row r="2670" spans="1:19" ht="13.5">
      <c r="A2670" s="701" t="s">
        <v>314</v>
      </c>
      <c r="B2670" t="s">
        <v>667</v>
      </c>
      <c r="C2670" s="188"/>
      <c r="D2670" s="699" t="s">
        <v>694</v>
      </c>
      <c r="E2670" s="189"/>
      <c r="G2670" s="190" t="s">
        <v>695</v>
      </c>
      <c r="H2670" s="189"/>
      <c r="I2670" s="191">
        <v>0.03</v>
      </c>
      <c r="J2670" s="192">
        <v>100</v>
      </c>
      <c r="K2670" s="193">
        <f>I2670*J2670</f>
        <v>3</v>
      </c>
      <c r="M2670" s="205">
        <v>10.5</v>
      </c>
      <c r="N2670" t="s">
        <v>57</v>
      </c>
      <c r="O2670" s="205">
        <f>I2670*M2670</f>
        <v>0.315</v>
      </c>
      <c r="P2670" s="706">
        <f>O2670*J2670</f>
        <v>31.5</v>
      </c>
      <c r="Q2670" s="672"/>
      <c r="R2670" s="672"/>
      <c r="S2670" s="672"/>
    </row>
    <row r="2671" spans="1:19" ht="13.5">
      <c r="A2671" s="701" t="s">
        <v>1128</v>
      </c>
      <c r="C2671" s="194"/>
      <c r="D2671" s="723"/>
      <c r="E2671" s="189"/>
      <c r="G2671" s="195"/>
      <c r="H2671" s="189"/>
      <c r="I2671" s="189"/>
      <c r="J2671" s="196"/>
      <c r="K2671" s="197">
        <f>SUM(K2669:K2670)</f>
        <v>7.5142857142857142</v>
      </c>
      <c r="Q2671" s="672"/>
      <c r="R2671" s="672"/>
      <c r="S2671" s="672"/>
    </row>
    <row r="2672" spans="1:19" ht="13.5">
      <c r="A2672" s="701" t="s">
        <v>1128</v>
      </c>
      <c r="C2672" s="194"/>
      <c r="D2672" s="722" t="s">
        <v>662</v>
      </c>
      <c r="E2672" s="189"/>
      <c r="G2672" s="195"/>
      <c r="H2672" s="189"/>
      <c r="I2672" s="189"/>
      <c r="J2672" s="189"/>
      <c r="K2672" s="198"/>
      <c r="Q2672" s="672"/>
      <c r="R2672" s="672"/>
      <c r="S2672" s="672"/>
    </row>
    <row r="2673" spans="1:19" ht="25.5">
      <c r="A2673" s="701" t="s">
        <v>314</v>
      </c>
      <c r="B2673" t="s">
        <v>662</v>
      </c>
      <c r="C2673" s="188" t="s">
        <v>663</v>
      </c>
      <c r="D2673" s="699" t="s">
        <v>664</v>
      </c>
      <c r="E2673" s="189"/>
      <c r="G2673" s="190" t="s">
        <v>665</v>
      </c>
      <c r="H2673" s="189"/>
      <c r="I2673" s="191">
        <v>5</v>
      </c>
      <c r="J2673" s="192">
        <f>K2667</f>
        <v>6.8924000000000003</v>
      </c>
      <c r="K2673" s="193">
        <f>I2673*J2673/100</f>
        <v>0.34462000000000004</v>
      </c>
      <c r="M2673" s="205">
        <v>10.5</v>
      </c>
      <c r="N2673" t="s">
        <v>57</v>
      </c>
      <c r="O2673" s="205">
        <f>I2673*M2673</f>
        <v>52.5</v>
      </c>
      <c r="P2673" s="706">
        <f>O2673*J2673/100</f>
        <v>3.6185100000000001</v>
      </c>
      <c r="Q2673" s="672"/>
      <c r="R2673" s="672"/>
      <c r="S2673" s="672"/>
    </row>
    <row r="2674" spans="1:19" ht="13.5">
      <c r="A2674" s="701" t="s">
        <v>314</v>
      </c>
      <c r="B2674" t="s">
        <v>662</v>
      </c>
      <c r="C2674" s="188"/>
      <c r="D2674" s="724" t="s">
        <v>869</v>
      </c>
      <c r="E2674" s="189"/>
      <c r="G2674" s="190" t="s">
        <v>666</v>
      </c>
      <c r="H2674" s="191">
        <v>1</v>
      </c>
      <c r="I2674" s="191">
        <f>H2674*8/H2661</f>
        <v>0.4</v>
      </c>
      <c r="J2674" s="192">
        <f>+J2657</f>
        <v>2</v>
      </c>
      <c r="K2674" s="193">
        <f>I2674*J2674</f>
        <v>0.8</v>
      </c>
      <c r="M2674" s="205">
        <v>10.5</v>
      </c>
      <c r="N2674" t="s">
        <v>57</v>
      </c>
      <c r="O2674" s="205">
        <f>I2674*M2674</f>
        <v>4.2</v>
      </c>
      <c r="P2674" s="706">
        <f>O2674*J2674</f>
        <v>8.4</v>
      </c>
      <c r="Q2674" s="672"/>
      <c r="R2674" s="672"/>
      <c r="S2674" s="672"/>
    </row>
    <row r="2675" spans="1:19" ht="14.25" thickBot="1">
      <c r="A2675" s="701" t="s">
        <v>1128</v>
      </c>
      <c r="C2675" s="199"/>
      <c r="D2675" s="725"/>
      <c r="E2675" s="200"/>
      <c r="F2675" s="201"/>
      <c r="G2675" s="206"/>
      <c r="H2675" s="200"/>
      <c r="I2675" s="200"/>
      <c r="J2675" s="202"/>
      <c r="K2675" s="203">
        <f>SUM(K2673:K2674)</f>
        <v>1.1446200000000002</v>
      </c>
      <c r="Q2675" s="672"/>
      <c r="R2675" s="672"/>
      <c r="S2675" s="672"/>
    </row>
    <row r="2676" spans="1:19" ht="13.5" thickBot="1">
      <c r="A2676" s="701" t="s">
        <v>1128</v>
      </c>
      <c r="Q2676" s="672"/>
      <c r="R2676" s="672"/>
      <c r="S2676" s="672"/>
    </row>
    <row r="2677" spans="1:19">
      <c r="A2677" s="701" t="s">
        <v>1128</v>
      </c>
      <c r="C2677" s="176" t="s">
        <v>645</v>
      </c>
      <c r="D2677" s="212" t="str">
        <f>+QPS!C204</f>
        <v>4.05.13</v>
      </c>
      <c r="E2677" s="2282" t="str">
        <f>+QPS!G204</f>
        <v>Suministro, montaje e instalacion de Tubería Conduit flexible, acero recubierto C/PVC</v>
      </c>
      <c r="F2677" s="2282"/>
      <c r="G2677" s="2282"/>
      <c r="H2677" s="2282"/>
      <c r="I2677" s="2282"/>
      <c r="J2677" s="2282"/>
      <c r="K2677" s="2283"/>
      <c r="Q2677" s="672">
        <f>QPS!V204</f>
        <v>135.07350000000002</v>
      </c>
      <c r="R2677" s="672">
        <f>SUM(P2677:P2693)</f>
        <v>135.0735</v>
      </c>
      <c r="S2677" s="672">
        <f>Q2677-R2677</f>
        <v>0</v>
      </c>
    </row>
    <row r="2678" spans="1:19">
      <c r="A2678" s="701" t="s">
        <v>1128</v>
      </c>
      <c r="C2678" s="181" t="s">
        <v>646</v>
      </c>
      <c r="D2678" s="720" t="s">
        <v>677</v>
      </c>
      <c r="E2678" s="207" t="s">
        <v>648</v>
      </c>
      <c r="F2678" s="208">
        <f>+F2661</f>
        <v>20</v>
      </c>
      <c r="G2678" s="207" t="s">
        <v>649</v>
      </c>
      <c r="H2678" s="209">
        <f>F2678</f>
        <v>20</v>
      </c>
      <c r="I2678" s="210"/>
      <c r="J2678" s="211" t="s">
        <v>678</v>
      </c>
      <c r="K2678" s="182">
        <f>+K2684+K2688+K2692</f>
        <v>18.009800000000002</v>
      </c>
      <c r="Q2678" s="672"/>
      <c r="R2678" s="672"/>
      <c r="S2678" s="672"/>
    </row>
    <row r="2679" spans="1:19" ht="13.5" thickBot="1">
      <c r="A2679" s="701" t="s">
        <v>1128</v>
      </c>
      <c r="C2679" s="183" t="s">
        <v>651</v>
      </c>
      <c r="D2679" s="721" t="s">
        <v>652</v>
      </c>
      <c r="E2679" s="184"/>
      <c r="F2679" s="185"/>
      <c r="G2679" s="186" t="s">
        <v>44</v>
      </c>
      <c r="H2679" s="186" t="s">
        <v>653</v>
      </c>
      <c r="I2679" s="186" t="s">
        <v>39</v>
      </c>
      <c r="J2679" s="186" t="s">
        <v>654</v>
      </c>
      <c r="K2679" s="187" t="s">
        <v>655</v>
      </c>
      <c r="Q2679" s="672"/>
      <c r="R2679" s="672"/>
      <c r="S2679" s="672"/>
    </row>
    <row r="2680" spans="1:19" ht="13.5">
      <c r="A2680" s="701" t="s">
        <v>1128</v>
      </c>
      <c r="C2680" s="194"/>
      <c r="D2680" s="722" t="s">
        <v>656</v>
      </c>
      <c r="E2680" s="189"/>
      <c r="G2680" s="195"/>
      <c r="H2680" s="189"/>
      <c r="I2680" s="189"/>
      <c r="J2680" s="189"/>
      <c r="K2680" s="198"/>
      <c r="Q2680" s="672"/>
      <c r="R2680" s="672"/>
      <c r="S2680" s="672"/>
    </row>
    <row r="2681" spans="1:19" ht="13.5">
      <c r="A2681" s="701" t="s">
        <v>315</v>
      </c>
      <c r="B2681" t="s">
        <v>656</v>
      </c>
      <c r="C2681" s="188" t="s">
        <v>657</v>
      </c>
      <c r="D2681" s="699" t="s">
        <v>658</v>
      </c>
      <c r="E2681" s="189"/>
      <c r="G2681" s="190" t="s">
        <v>659</v>
      </c>
      <c r="H2681" s="191">
        <v>1</v>
      </c>
      <c r="I2681" s="191">
        <f>H2681*8/$F$2678</f>
        <v>0.4</v>
      </c>
      <c r="J2681" s="192">
        <v>10.51</v>
      </c>
      <c r="K2681" s="193">
        <f>I2681*J2681</f>
        <v>4.2039999999999997</v>
      </c>
      <c r="M2681" s="205">
        <v>7.5</v>
      </c>
      <c r="N2681" t="s">
        <v>57</v>
      </c>
      <c r="O2681" s="205">
        <f>I2681*M2681</f>
        <v>3</v>
      </c>
      <c r="P2681" s="706">
        <f>O2681*J2681</f>
        <v>31.53</v>
      </c>
      <c r="Q2681" s="672"/>
      <c r="R2681" s="672"/>
      <c r="S2681" s="672"/>
    </row>
    <row r="2682" spans="1:19" ht="13.5">
      <c r="A2682" s="701" t="s">
        <v>315</v>
      </c>
      <c r="B2682" t="s">
        <v>656</v>
      </c>
      <c r="C2682" s="188"/>
      <c r="D2682" s="699" t="s">
        <v>668</v>
      </c>
      <c r="E2682" s="189"/>
      <c r="G2682" s="190" t="s">
        <v>659</v>
      </c>
      <c r="H2682" s="191">
        <v>1</v>
      </c>
      <c r="I2682" s="191">
        <f t="shared" ref="I2682:I2683" si="175">H2682*8/$F$2678</f>
        <v>0.4</v>
      </c>
      <c r="J2682" s="192">
        <v>9.3000000000000007</v>
      </c>
      <c r="K2682" s="193">
        <f>I2682*J2682</f>
        <v>3.7200000000000006</v>
      </c>
      <c r="M2682" s="205">
        <v>7.5</v>
      </c>
      <c r="N2682" t="s">
        <v>57</v>
      </c>
      <c r="O2682" s="205">
        <f>I2682*M2682</f>
        <v>3</v>
      </c>
      <c r="P2682" s="706">
        <f>O2682*J2682</f>
        <v>27.900000000000002</v>
      </c>
      <c r="Q2682" s="672"/>
      <c r="R2682" s="672"/>
      <c r="S2682" s="672"/>
    </row>
    <row r="2683" spans="1:19" ht="13.5">
      <c r="A2683" s="701" t="s">
        <v>315</v>
      </c>
      <c r="B2683" t="s">
        <v>656</v>
      </c>
      <c r="C2683" s="188" t="s">
        <v>660</v>
      </c>
      <c r="D2683" s="699" t="s">
        <v>661</v>
      </c>
      <c r="E2683" s="189"/>
      <c r="G2683" s="190" t="s">
        <v>659</v>
      </c>
      <c r="H2683" s="191">
        <v>1</v>
      </c>
      <c r="I2683" s="191">
        <f t="shared" si="175"/>
        <v>0.4</v>
      </c>
      <c r="J2683" s="192">
        <v>6.88</v>
      </c>
      <c r="K2683" s="193">
        <f>I2683*J2683</f>
        <v>2.7520000000000002</v>
      </c>
      <c r="M2683" s="205">
        <v>7.5</v>
      </c>
      <c r="N2683" t="s">
        <v>57</v>
      </c>
      <c r="O2683" s="205">
        <f>I2683*M2683</f>
        <v>3</v>
      </c>
      <c r="P2683" s="706">
        <f>O2683*J2683</f>
        <v>20.64</v>
      </c>
      <c r="Q2683" s="672"/>
      <c r="R2683" s="672"/>
      <c r="S2683" s="672"/>
    </row>
    <row r="2684" spans="1:19" ht="13.5">
      <c r="A2684" s="701" t="s">
        <v>1128</v>
      </c>
      <c r="C2684" s="194"/>
      <c r="D2684" s="723"/>
      <c r="E2684" s="189"/>
      <c r="G2684" s="195"/>
      <c r="H2684" s="189"/>
      <c r="I2684" s="189"/>
      <c r="J2684" s="196"/>
      <c r="K2684" s="197">
        <f>SUM(K2681:K2683)</f>
        <v>10.676</v>
      </c>
      <c r="Q2684" s="672"/>
      <c r="R2684" s="672"/>
      <c r="S2684" s="672"/>
    </row>
    <row r="2685" spans="1:19" ht="13.5">
      <c r="A2685" s="701" t="s">
        <v>1128</v>
      </c>
      <c r="C2685" s="194"/>
      <c r="D2685" s="722" t="s">
        <v>667</v>
      </c>
      <c r="E2685" s="189"/>
      <c r="G2685" s="195"/>
      <c r="H2685" s="189"/>
      <c r="I2685" s="189"/>
      <c r="J2685" s="189"/>
      <c r="K2685" s="198"/>
      <c r="Q2685" s="672"/>
      <c r="R2685" s="672"/>
      <c r="S2685" s="672"/>
    </row>
    <row r="2686" spans="1:19" ht="38.25">
      <c r="A2686" s="701" t="s">
        <v>315</v>
      </c>
      <c r="B2686" t="s">
        <v>667</v>
      </c>
      <c r="C2686" s="188"/>
      <c r="D2686" s="699" t="s">
        <v>871</v>
      </c>
      <c r="E2686" s="189"/>
      <c r="G2686" s="190" t="s">
        <v>690</v>
      </c>
      <c r="H2686" s="189"/>
      <c r="I2686" s="191">
        <v>1</v>
      </c>
      <c r="J2686" s="192">
        <f>10.5/3.5</f>
        <v>3</v>
      </c>
      <c r="K2686" s="193">
        <f>I2686*J2686</f>
        <v>3</v>
      </c>
      <c r="M2686" s="205">
        <v>7.5</v>
      </c>
      <c r="N2686" t="s">
        <v>57</v>
      </c>
      <c r="O2686" s="205">
        <f>I2686*M2686</f>
        <v>7.5</v>
      </c>
      <c r="P2686" s="706">
        <f>O2686*J2686</f>
        <v>22.5</v>
      </c>
      <c r="Q2686" s="672"/>
      <c r="R2686" s="672"/>
      <c r="S2686" s="672"/>
    </row>
    <row r="2687" spans="1:19" ht="13.5">
      <c r="A2687" s="701" t="s">
        <v>315</v>
      </c>
      <c r="B2687" t="s">
        <v>667</v>
      </c>
      <c r="C2687" s="188"/>
      <c r="D2687" s="699" t="s">
        <v>694</v>
      </c>
      <c r="E2687" s="189"/>
      <c r="G2687" s="190" t="s">
        <v>695</v>
      </c>
      <c r="H2687" s="189"/>
      <c r="I2687" s="191">
        <v>0.03</v>
      </c>
      <c r="J2687" s="192">
        <v>100</v>
      </c>
      <c r="K2687" s="193">
        <f>I2687*J2687</f>
        <v>3</v>
      </c>
      <c r="M2687" s="205">
        <v>7.5</v>
      </c>
      <c r="N2687" t="s">
        <v>57</v>
      </c>
      <c r="O2687" s="205">
        <f>I2687*M2687</f>
        <v>0.22499999999999998</v>
      </c>
      <c r="P2687" s="706">
        <f>O2687*J2687</f>
        <v>22.499999999999996</v>
      </c>
      <c r="Q2687" s="672"/>
      <c r="R2687" s="672"/>
      <c r="S2687" s="672"/>
    </row>
    <row r="2688" spans="1:19" ht="13.5">
      <c r="A2688" s="701" t="s">
        <v>1128</v>
      </c>
      <c r="C2688" s="194"/>
      <c r="D2688" s="723"/>
      <c r="E2688" s="189"/>
      <c r="G2688" s="195"/>
      <c r="H2688" s="189"/>
      <c r="I2688" s="189"/>
      <c r="J2688" s="196"/>
      <c r="K2688" s="197">
        <f>SUM(K2686:K2687)</f>
        <v>6</v>
      </c>
      <c r="Q2688" s="672"/>
      <c r="R2688" s="672"/>
      <c r="S2688" s="672"/>
    </row>
    <row r="2689" spans="1:19" ht="13.5">
      <c r="A2689" s="701" t="s">
        <v>1128</v>
      </c>
      <c r="C2689" s="194"/>
      <c r="D2689" s="722" t="s">
        <v>662</v>
      </c>
      <c r="E2689" s="189"/>
      <c r="G2689" s="195"/>
      <c r="H2689" s="189"/>
      <c r="I2689" s="189"/>
      <c r="J2689" s="189"/>
      <c r="K2689" s="198"/>
      <c r="Q2689" s="672"/>
      <c r="R2689" s="672"/>
      <c r="S2689" s="672"/>
    </row>
    <row r="2690" spans="1:19" ht="25.5">
      <c r="A2690" s="701" t="s">
        <v>315</v>
      </c>
      <c r="B2690" t="s">
        <v>662</v>
      </c>
      <c r="C2690" s="188" t="s">
        <v>663</v>
      </c>
      <c r="D2690" s="699" t="s">
        <v>664</v>
      </c>
      <c r="E2690" s="189"/>
      <c r="G2690" s="190" t="s">
        <v>665</v>
      </c>
      <c r="H2690" s="189"/>
      <c r="I2690" s="191">
        <v>5</v>
      </c>
      <c r="J2690" s="192">
        <f>K2684</f>
        <v>10.676</v>
      </c>
      <c r="K2690" s="193">
        <f>I2690*J2690/100</f>
        <v>0.53380000000000005</v>
      </c>
      <c r="M2690" s="205">
        <v>7.5</v>
      </c>
      <c r="N2690" t="s">
        <v>57</v>
      </c>
      <c r="O2690" s="205">
        <f>I2690*M2690</f>
        <v>37.5</v>
      </c>
      <c r="P2690" s="706">
        <f>O2690*J2690/100</f>
        <v>4.0034999999999998</v>
      </c>
      <c r="Q2690" s="672"/>
      <c r="R2690" s="672"/>
      <c r="S2690" s="672"/>
    </row>
    <row r="2691" spans="1:19" ht="13.5">
      <c r="A2691" s="701" t="s">
        <v>315</v>
      </c>
      <c r="B2691" t="s">
        <v>662</v>
      </c>
      <c r="C2691" s="188"/>
      <c r="D2691" s="724" t="s">
        <v>869</v>
      </c>
      <c r="E2691" s="189"/>
      <c r="G2691" s="190" t="s">
        <v>666</v>
      </c>
      <c r="H2691" s="191">
        <v>1</v>
      </c>
      <c r="I2691" s="191">
        <f>H2691*8/H2678</f>
        <v>0.4</v>
      </c>
      <c r="J2691" s="192">
        <f>+J2674</f>
        <v>2</v>
      </c>
      <c r="K2691" s="193">
        <f>I2691*J2691</f>
        <v>0.8</v>
      </c>
      <c r="M2691" s="205">
        <v>7.5</v>
      </c>
      <c r="N2691" t="s">
        <v>57</v>
      </c>
      <c r="O2691" s="205">
        <f>I2691*M2691</f>
        <v>3</v>
      </c>
      <c r="P2691" s="706">
        <f>O2691*J2691</f>
        <v>6</v>
      </c>
      <c r="Q2691" s="672"/>
      <c r="R2691" s="672"/>
      <c r="S2691" s="672"/>
    </row>
    <row r="2692" spans="1:19" ht="14.25" thickBot="1">
      <c r="A2692" s="701" t="s">
        <v>1128</v>
      </c>
      <c r="C2692" s="199"/>
      <c r="D2692" s="725"/>
      <c r="E2692" s="200"/>
      <c r="F2692" s="201"/>
      <c r="G2692" s="206"/>
      <c r="H2692" s="200"/>
      <c r="I2692" s="200"/>
      <c r="J2692" s="202"/>
      <c r="K2692" s="203">
        <f>SUM(K2690:K2691)</f>
        <v>1.3338000000000001</v>
      </c>
      <c r="Q2692" s="672"/>
      <c r="R2692" s="672"/>
      <c r="S2692" s="672"/>
    </row>
    <row r="2693" spans="1:19" ht="13.5" thickBot="1">
      <c r="A2693" s="701" t="s">
        <v>1128</v>
      </c>
      <c r="Q2693" s="672"/>
      <c r="R2693" s="672"/>
      <c r="S2693" s="672"/>
    </row>
    <row r="2694" spans="1:19">
      <c r="A2694" s="701" t="s">
        <v>1128</v>
      </c>
      <c r="C2694" s="176" t="s">
        <v>645</v>
      </c>
      <c r="D2694" s="212" t="str">
        <f>+QPS!C205</f>
        <v>4.05.14</v>
      </c>
      <c r="E2694" s="2282" t="str">
        <f>+QPS!G205</f>
        <v>Suministro, montaje e instalación de detalle constructivo de soporte rack juction box
N° 000-265-5245-DET.S05C</v>
      </c>
      <c r="F2694" s="2282"/>
      <c r="G2694" s="2282"/>
      <c r="H2694" s="2282"/>
      <c r="I2694" s="2282"/>
      <c r="J2694" s="2282"/>
      <c r="K2694" s="2283"/>
      <c r="Q2694" s="672">
        <f>QPS!V205</f>
        <v>1228.9480800000001</v>
      </c>
      <c r="R2694" s="672">
        <f>SUM(P2694:P2708)</f>
        <v>1228.9480800000001</v>
      </c>
      <c r="S2694" s="672">
        <f>Q2694-R2694</f>
        <v>0</v>
      </c>
    </row>
    <row r="2695" spans="1:19">
      <c r="A2695" s="701" t="s">
        <v>1128</v>
      </c>
      <c r="C2695" s="181" t="s">
        <v>646</v>
      </c>
      <c r="D2695" s="720" t="s">
        <v>675</v>
      </c>
      <c r="E2695" s="207" t="s">
        <v>648</v>
      </c>
      <c r="F2695" s="208">
        <v>10</v>
      </c>
      <c r="G2695" s="207" t="s">
        <v>649</v>
      </c>
      <c r="H2695" s="209">
        <f>F2695</f>
        <v>10</v>
      </c>
      <c r="I2695" s="210"/>
      <c r="J2695" s="211" t="s">
        <v>676</v>
      </c>
      <c r="K2695" s="182">
        <f>+K2701+K2704+K2707</f>
        <v>1228.9480800000001</v>
      </c>
      <c r="Q2695" s="672"/>
      <c r="R2695" s="672"/>
      <c r="S2695" s="672"/>
    </row>
    <row r="2696" spans="1:19" ht="13.5" thickBot="1">
      <c r="A2696" s="701" t="s">
        <v>1128</v>
      </c>
      <c r="C2696" s="183" t="s">
        <v>651</v>
      </c>
      <c r="D2696" s="721" t="s">
        <v>652</v>
      </c>
      <c r="E2696" s="184"/>
      <c r="F2696" s="185"/>
      <c r="G2696" s="186" t="s">
        <v>44</v>
      </c>
      <c r="H2696" s="186" t="s">
        <v>653</v>
      </c>
      <c r="I2696" s="186" t="s">
        <v>39</v>
      </c>
      <c r="J2696" s="186" t="s">
        <v>654</v>
      </c>
      <c r="K2696" s="187" t="s">
        <v>655</v>
      </c>
      <c r="Q2696" s="672"/>
      <c r="R2696" s="672"/>
      <c r="S2696" s="672"/>
    </row>
    <row r="2697" spans="1:19" ht="13.5">
      <c r="A2697" s="701" t="s">
        <v>1128</v>
      </c>
      <c r="C2697" s="194"/>
      <c r="D2697" s="722" t="s">
        <v>656</v>
      </c>
      <c r="E2697" s="189"/>
      <c r="G2697" s="195"/>
      <c r="H2697" s="189"/>
      <c r="I2697" s="189"/>
      <c r="J2697" s="189"/>
      <c r="K2697" s="198"/>
      <c r="Q2697" s="672"/>
      <c r="R2697" s="672"/>
      <c r="S2697" s="672"/>
    </row>
    <row r="2698" spans="1:19" ht="13.5">
      <c r="A2698" s="702" t="s">
        <v>316</v>
      </c>
      <c r="B2698" t="s">
        <v>656</v>
      </c>
      <c r="C2698" s="188" t="s">
        <v>657</v>
      </c>
      <c r="D2698" s="699" t="s">
        <v>658</v>
      </c>
      <c r="E2698" s="189"/>
      <c r="G2698" s="190" t="s">
        <v>659</v>
      </c>
      <c r="H2698" s="191">
        <v>0.2</v>
      </c>
      <c r="I2698" s="191">
        <f>H2698*8/$F$2695</f>
        <v>0.16</v>
      </c>
      <c r="J2698" s="192">
        <v>10.51</v>
      </c>
      <c r="K2698" s="193">
        <f>I2698*J2698</f>
        <v>1.6816</v>
      </c>
      <c r="M2698" s="205">
        <v>1</v>
      </c>
      <c r="N2698" t="s">
        <v>414</v>
      </c>
      <c r="O2698" s="205">
        <f>I2698*M2698</f>
        <v>0.16</v>
      </c>
      <c r="P2698" s="706">
        <f>O2698*J2698</f>
        <v>1.6816</v>
      </c>
      <c r="Q2698" s="672"/>
      <c r="R2698" s="672"/>
      <c r="S2698" s="672"/>
    </row>
    <row r="2699" spans="1:19" ht="13.5">
      <c r="A2699" s="702" t="s">
        <v>316</v>
      </c>
      <c r="B2699" t="s">
        <v>656</v>
      </c>
      <c r="C2699" s="188"/>
      <c r="D2699" s="699" t="s">
        <v>668</v>
      </c>
      <c r="E2699" s="189"/>
      <c r="G2699" s="190" t="s">
        <v>659</v>
      </c>
      <c r="H2699" s="191">
        <v>2</v>
      </c>
      <c r="I2699" s="191">
        <f t="shared" ref="I2699:I2700" si="176">H2699*8/$F$2695</f>
        <v>1.6</v>
      </c>
      <c r="J2699" s="192">
        <v>9.3000000000000007</v>
      </c>
      <c r="K2699" s="193">
        <f>I2699*J2699</f>
        <v>14.880000000000003</v>
      </c>
      <c r="M2699" s="205">
        <v>1</v>
      </c>
      <c r="N2699" t="s">
        <v>414</v>
      </c>
      <c r="O2699" s="205">
        <f>I2699*M2699</f>
        <v>1.6</v>
      </c>
      <c r="P2699" s="706">
        <f>O2699*J2699</f>
        <v>14.880000000000003</v>
      </c>
      <c r="Q2699" s="672"/>
      <c r="R2699" s="672"/>
      <c r="S2699" s="672"/>
    </row>
    <row r="2700" spans="1:19" ht="13.5">
      <c r="A2700" s="702" t="s">
        <v>316</v>
      </c>
      <c r="B2700" t="s">
        <v>656</v>
      </c>
      <c r="C2700" s="188" t="s">
        <v>660</v>
      </c>
      <c r="D2700" s="699" t="s">
        <v>661</v>
      </c>
      <c r="E2700" s="189"/>
      <c r="G2700" s="190" t="s">
        <v>659</v>
      </c>
      <c r="H2700" s="191">
        <v>2</v>
      </c>
      <c r="I2700" s="191">
        <f t="shared" si="176"/>
        <v>1.6</v>
      </c>
      <c r="J2700" s="192">
        <v>6.88</v>
      </c>
      <c r="K2700" s="193">
        <f>I2700*J2700</f>
        <v>11.008000000000001</v>
      </c>
      <c r="M2700" s="205">
        <v>1</v>
      </c>
      <c r="N2700" t="s">
        <v>414</v>
      </c>
      <c r="O2700" s="205">
        <f>I2700*M2700</f>
        <v>1.6</v>
      </c>
      <c r="P2700" s="706">
        <f>O2700*J2700</f>
        <v>11.008000000000001</v>
      </c>
      <c r="Q2700" s="672"/>
      <c r="R2700" s="672"/>
      <c r="S2700" s="672"/>
    </row>
    <row r="2701" spans="1:19" ht="13.5">
      <c r="A2701" s="701" t="s">
        <v>1128</v>
      </c>
      <c r="C2701" s="194"/>
      <c r="D2701" s="723"/>
      <c r="E2701" s="189"/>
      <c r="G2701" s="195"/>
      <c r="H2701" s="189"/>
      <c r="I2701" s="189"/>
      <c r="J2701" s="196"/>
      <c r="K2701" s="197">
        <f>SUM(K2698:K2700)</f>
        <v>27.569600000000001</v>
      </c>
      <c r="Q2701" s="672"/>
      <c r="R2701" s="672"/>
      <c r="S2701" s="672"/>
    </row>
    <row r="2702" spans="1:19" ht="13.5">
      <c r="A2702" s="701" t="s">
        <v>1128</v>
      </c>
      <c r="C2702" s="194"/>
      <c r="D2702" s="722" t="s">
        <v>667</v>
      </c>
      <c r="E2702" s="189"/>
      <c r="G2702" s="195"/>
      <c r="H2702" s="189"/>
      <c r="I2702" s="189"/>
      <c r="J2702" s="189"/>
      <c r="K2702" s="198"/>
      <c r="Q2702" s="672"/>
      <c r="R2702" s="672"/>
      <c r="S2702" s="672"/>
    </row>
    <row r="2703" spans="1:19" ht="13.5">
      <c r="A2703" s="702" t="s">
        <v>316</v>
      </c>
      <c r="B2703" t="s">
        <v>667</v>
      </c>
      <c r="C2703" s="188"/>
      <c r="D2703" s="699" t="s">
        <v>1098</v>
      </c>
      <c r="E2703" s="189"/>
      <c r="G2703" s="190" t="s">
        <v>695</v>
      </c>
      <c r="H2703" s="189"/>
      <c r="I2703" s="191">
        <v>1</v>
      </c>
      <c r="J2703" s="192">
        <v>1200</v>
      </c>
      <c r="K2703" s="193">
        <f>I2703*J2703</f>
        <v>1200</v>
      </c>
      <c r="M2703" s="205">
        <v>1</v>
      </c>
      <c r="N2703" t="s">
        <v>414</v>
      </c>
      <c r="O2703" s="205">
        <f>I2703*M2703</f>
        <v>1</v>
      </c>
      <c r="P2703" s="706">
        <f>O2703*J2703</f>
        <v>1200</v>
      </c>
      <c r="Q2703" s="672"/>
      <c r="R2703" s="672"/>
      <c r="S2703" s="672"/>
    </row>
    <row r="2704" spans="1:19" ht="13.5">
      <c r="A2704" s="701" t="s">
        <v>1128</v>
      </c>
      <c r="C2704" s="194"/>
      <c r="D2704" s="723"/>
      <c r="E2704" s="189"/>
      <c r="G2704" s="195"/>
      <c r="H2704" s="189"/>
      <c r="I2704" s="189"/>
      <c r="J2704" s="196"/>
      <c r="K2704" s="197">
        <f>SUM(K2703:K2703)</f>
        <v>1200</v>
      </c>
      <c r="Q2704" s="672"/>
      <c r="R2704" s="672"/>
      <c r="S2704" s="672"/>
    </row>
    <row r="2705" spans="1:19" ht="13.5">
      <c r="A2705" s="701" t="s">
        <v>1128</v>
      </c>
      <c r="C2705" s="194"/>
      <c r="D2705" s="722" t="s">
        <v>662</v>
      </c>
      <c r="E2705" s="189"/>
      <c r="G2705" s="195"/>
      <c r="H2705" s="189"/>
      <c r="I2705" s="189"/>
      <c r="J2705" s="189"/>
      <c r="K2705" s="198"/>
      <c r="Q2705" s="672"/>
      <c r="R2705" s="672"/>
      <c r="S2705" s="672"/>
    </row>
    <row r="2706" spans="1:19" ht="25.5">
      <c r="A2706" s="702" t="s">
        <v>316</v>
      </c>
      <c r="B2706" t="s">
        <v>662</v>
      </c>
      <c r="C2706" s="188" t="s">
        <v>663</v>
      </c>
      <c r="D2706" s="699" t="s">
        <v>664</v>
      </c>
      <c r="E2706" s="189"/>
      <c r="G2706" s="190" t="s">
        <v>665</v>
      </c>
      <c r="H2706" s="189"/>
      <c r="I2706" s="191">
        <v>5</v>
      </c>
      <c r="J2706" s="192">
        <f>K2701</f>
        <v>27.569600000000001</v>
      </c>
      <c r="K2706" s="193">
        <f>I2706*J2706/100</f>
        <v>1.3784800000000001</v>
      </c>
      <c r="M2706" s="205">
        <v>1</v>
      </c>
      <c r="N2706" t="s">
        <v>414</v>
      </c>
      <c r="O2706" s="205">
        <f>I2706*M2706</f>
        <v>5</v>
      </c>
      <c r="P2706" s="706">
        <f>O2706*J2706/100</f>
        <v>1.3784800000000001</v>
      </c>
      <c r="Q2706" s="672"/>
      <c r="R2706" s="672"/>
      <c r="S2706" s="672"/>
    </row>
    <row r="2707" spans="1:19" ht="14.25" thickBot="1">
      <c r="A2707" s="701" t="s">
        <v>1128</v>
      </c>
      <c r="C2707" s="199"/>
      <c r="D2707" s="725"/>
      <c r="E2707" s="200"/>
      <c r="F2707" s="201"/>
      <c r="G2707" s="206"/>
      <c r="H2707" s="200"/>
      <c r="I2707" s="200"/>
      <c r="J2707" s="202"/>
      <c r="K2707" s="203">
        <f>SUM(K2706:K2706)</f>
        <v>1.3784800000000001</v>
      </c>
      <c r="Q2707" s="672"/>
      <c r="R2707" s="672"/>
      <c r="S2707" s="672"/>
    </row>
    <row r="2708" spans="1:19" ht="13.5" thickBot="1">
      <c r="A2708" s="701" t="s">
        <v>1128</v>
      </c>
      <c r="Q2708" s="672"/>
      <c r="R2708" s="672"/>
      <c r="S2708" s="672"/>
    </row>
    <row r="2709" spans="1:19">
      <c r="A2709" s="701" t="s">
        <v>1128</v>
      </c>
      <c r="C2709" s="176" t="s">
        <v>645</v>
      </c>
      <c r="D2709" s="212" t="str">
        <f>+QPS!C206</f>
        <v>4.05.15</v>
      </c>
      <c r="E2709" s="2282" t="str">
        <f>+QPS!G206</f>
        <v>Suministro, montaje e instalación de detalle constructivo de tubo conduit adosado a bandeja
N° 000-265-4317 -DET.T07A</v>
      </c>
      <c r="F2709" s="2282"/>
      <c r="G2709" s="2282"/>
      <c r="H2709" s="2282"/>
      <c r="I2709" s="2282"/>
      <c r="J2709" s="2282"/>
      <c r="K2709" s="2283"/>
      <c r="Q2709" s="672">
        <f>QPS!V206</f>
        <v>55.916180534196691</v>
      </c>
      <c r="R2709" s="672">
        <f>SUM(P2709:P2726)</f>
        <v>55.916180534196684</v>
      </c>
      <c r="S2709" s="672">
        <f>Q2709-R2709</f>
        <v>0</v>
      </c>
    </row>
    <row r="2710" spans="1:19">
      <c r="A2710" s="701" t="s">
        <v>1128</v>
      </c>
      <c r="C2710" s="181" t="s">
        <v>646</v>
      </c>
      <c r="D2710" s="720" t="s">
        <v>675</v>
      </c>
      <c r="E2710" s="207" t="s">
        <v>648</v>
      </c>
      <c r="F2710" s="208">
        <v>20</v>
      </c>
      <c r="G2710" s="207" t="s">
        <v>649</v>
      </c>
      <c r="H2710" s="209">
        <f>F2710</f>
        <v>20</v>
      </c>
      <c r="I2710" s="210"/>
      <c r="J2710" s="211" t="s">
        <v>676</v>
      </c>
      <c r="K2710" s="182">
        <f>+K2716+K2721+K2725</f>
        <v>11.183236106839338</v>
      </c>
      <c r="Q2710" s="672"/>
      <c r="R2710" s="672"/>
      <c r="S2710" s="672"/>
    </row>
    <row r="2711" spans="1:19" ht="13.5" thickBot="1">
      <c r="A2711" s="701" t="s">
        <v>1128</v>
      </c>
      <c r="C2711" s="183" t="s">
        <v>651</v>
      </c>
      <c r="D2711" s="721" t="s">
        <v>652</v>
      </c>
      <c r="E2711" s="184"/>
      <c r="F2711" s="185"/>
      <c r="G2711" s="186" t="s">
        <v>44</v>
      </c>
      <c r="H2711" s="186" t="s">
        <v>653</v>
      </c>
      <c r="I2711" s="186" t="s">
        <v>39</v>
      </c>
      <c r="J2711" s="186" t="s">
        <v>654</v>
      </c>
      <c r="K2711" s="187" t="s">
        <v>655</v>
      </c>
      <c r="Q2711" s="672"/>
      <c r="R2711" s="672"/>
      <c r="S2711" s="672"/>
    </row>
    <row r="2712" spans="1:19" ht="13.5">
      <c r="A2712" s="701" t="s">
        <v>1128</v>
      </c>
      <c r="C2712" s="194"/>
      <c r="D2712" s="722" t="s">
        <v>656</v>
      </c>
      <c r="E2712" s="189"/>
      <c r="G2712" s="195"/>
      <c r="H2712" s="189"/>
      <c r="I2712" s="189"/>
      <c r="J2712" s="189"/>
      <c r="K2712" s="198"/>
      <c r="Q2712" s="672"/>
      <c r="R2712" s="672"/>
      <c r="S2712" s="672"/>
    </row>
    <row r="2713" spans="1:19" ht="13.5">
      <c r="A2713" s="702" t="s">
        <v>317</v>
      </c>
      <c r="B2713" t="s">
        <v>656</v>
      </c>
      <c r="C2713" s="188" t="s">
        <v>657</v>
      </c>
      <c r="D2713" s="699" t="s">
        <v>658</v>
      </c>
      <c r="E2713" s="189"/>
      <c r="G2713" s="190" t="s">
        <v>659</v>
      </c>
      <c r="H2713" s="191">
        <v>0.1</v>
      </c>
      <c r="I2713" s="191">
        <f>H2713*8/$F$2710</f>
        <v>0.04</v>
      </c>
      <c r="J2713" s="192">
        <v>10.51</v>
      </c>
      <c r="K2713" s="193">
        <f>I2713*J2713</f>
        <v>0.4204</v>
      </c>
      <c r="M2713" s="205">
        <v>5</v>
      </c>
      <c r="N2713" t="s">
        <v>414</v>
      </c>
      <c r="O2713" s="205">
        <f>I2713*M2713</f>
        <v>0.2</v>
      </c>
      <c r="P2713" s="706">
        <f>O2713*J2713</f>
        <v>2.1019999999999999</v>
      </c>
      <c r="Q2713" s="672"/>
      <c r="R2713" s="672"/>
      <c r="S2713" s="672"/>
    </row>
    <row r="2714" spans="1:19" ht="13.5">
      <c r="A2714" s="702" t="s">
        <v>317</v>
      </c>
      <c r="B2714" t="s">
        <v>656</v>
      </c>
      <c r="C2714" s="188"/>
      <c r="D2714" s="699" t="s">
        <v>668</v>
      </c>
      <c r="E2714" s="189"/>
      <c r="G2714" s="190" t="s">
        <v>659</v>
      </c>
      <c r="H2714" s="191">
        <v>1</v>
      </c>
      <c r="I2714" s="191">
        <f>H2714*8/$F$2710</f>
        <v>0.4</v>
      </c>
      <c r="J2714" s="192">
        <v>9.3000000000000007</v>
      </c>
      <c r="K2714" s="193">
        <f>I2714*J2714</f>
        <v>3.7200000000000006</v>
      </c>
      <c r="M2714" s="205">
        <v>5</v>
      </c>
      <c r="N2714" t="s">
        <v>414</v>
      </c>
      <c r="O2714" s="205">
        <f>I2714*M2714</f>
        <v>2</v>
      </c>
      <c r="P2714" s="706">
        <f>O2714*J2714</f>
        <v>18.600000000000001</v>
      </c>
      <c r="Q2714" s="672"/>
      <c r="R2714" s="672"/>
      <c r="S2714" s="672"/>
    </row>
    <row r="2715" spans="1:19" ht="13.5">
      <c r="A2715" s="702" t="s">
        <v>317</v>
      </c>
      <c r="B2715" t="s">
        <v>656</v>
      </c>
      <c r="C2715" s="188" t="s">
        <v>660</v>
      </c>
      <c r="D2715" s="699" t="s">
        <v>661</v>
      </c>
      <c r="E2715" s="189"/>
      <c r="G2715" s="190" t="s">
        <v>659</v>
      </c>
      <c r="H2715" s="191">
        <v>1</v>
      </c>
      <c r="I2715" s="191">
        <f>H2715*8/$F$2710</f>
        <v>0.4</v>
      </c>
      <c r="J2715" s="192">
        <v>6.88</v>
      </c>
      <c r="K2715" s="193">
        <f>I2715*J2715</f>
        <v>2.7520000000000002</v>
      </c>
      <c r="M2715" s="205">
        <v>5</v>
      </c>
      <c r="N2715" t="s">
        <v>414</v>
      </c>
      <c r="O2715" s="205">
        <f>I2715*M2715</f>
        <v>2</v>
      </c>
      <c r="P2715" s="706">
        <f>O2715*J2715</f>
        <v>13.76</v>
      </c>
      <c r="Q2715" s="672"/>
      <c r="R2715" s="672"/>
      <c r="S2715" s="672"/>
    </row>
    <row r="2716" spans="1:19" ht="13.5">
      <c r="A2716" s="701" t="s">
        <v>1128</v>
      </c>
      <c r="C2716" s="194"/>
      <c r="D2716" s="723"/>
      <c r="E2716" s="189"/>
      <c r="G2716" s="195"/>
      <c r="H2716" s="189"/>
      <c r="I2716" s="189"/>
      <c r="J2716" s="196"/>
      <c r="K2716" s="197">
        <f>SUM(K2713:K2715)</f>
        <v>6.8924000000000003</v>
      </c>
      <c r="Q2716" s="672"/>
      <c r="R2716" s="672"/>
      <c r="S2716" s="672"/>
    </row>
    <row r="2717" spans="1:19" ht="13.5">
      <c r="A2717" s="701" t="s">
        <v>1128</v>
      </c>
      <c r="C2717" s="194"/>
      <c r="D2717" s="722" t="s">
        <v>667</v>
      </c>
      <c r="E2717" s="189"/>
      <c r="G2717" s="195"/>
      <c r="H2717" s="189"/>
      <c r="I2717" s="189"/>
      <c r="J2717" s="189"/>
      <c r="K2717" s="198"/>
      <c r="Q2717" s="672"/>
      <c r="R2717" s="672"/>
      <c r="S2717" s="672"/>
    </row>
    <row r="2718" spans="1:19" ht="13.5">
      <c r="A2718" s="702" t="s">
        <v>317</v>
      </c>
      <c r="B2718" t="s">
        <v>667</v>
      </c>
      <c r="C2718" s="188"/>
      <c r="D2718" s="699" t="s">
        <v>1074</v>
      </c>
      <c r="E2718" s="189"/>
      <c r="G2718" s="190" t="s">
        <v>690</v>
      </c>
      <c r="H2718" s="189"/>
      <c r="I2718" s="191">
        <v>1</v>
      </c>
      <c r="J2718" s="192">
        <f>4.5/3.53</f>
        <v>1.2747875354107649</v>
      </c>
      <c r="K2718" s="193">
        <f>I2718*J2718</f>
        <v>1.2747875354107649</v>
      </c>
      <c r="M2718" s="205">
        <v>5</v>
      </c>
      <c r="N2718" t="s">
        <v>414</v>
      </c>
      <c r="O2718" s="205">
        <f>I2718*M2718</f>
        <v>5</v>
      </c>
      <c r="P2718" s="706">
        <f>O2718*J2718</f>
        <v>6.3739376770538243</v>
      </c>
      <c r="Q2718" s="672"/>
      <c r="R2718" s="672"/>
      <c r="S2718" s="672"/>
    </row>
    <row r="2719" spans="1:19" ht="13.5">
      <c r="A2719" s="702" t="s">
        <v>317</v>
      </c>
      <c r="B2719" t="s">
        <v>667</v>
      </c>
      <c r="C2719" s="188"/>
      <c r="D2719" s="699" t="s">
        <v>1092</v>
      </c>
      <c r="E2719" s="189"/>
      <c r="G2719" s="190" t="s">
        <v>690</v>
      </c>
      <c r="H2719" s="189"/>
      <c r="I2719" s="191">
        <v>1</v>
      </c>
      <c r="J2719" s="192">
        <f>2/3.5</f>
        <v>0.5714285714285714</v>
      </c>
      <c r="K2719" s="193">
        <f>I2719*J2719</f>
        <v>0.5714285714285714</v>
      </c>
      <c r="M2719" s="205">
        <v>5</v>
      </c>
      <c r="N2719" t="s">
        <v>414</v>
      </c>
      <c r="O2719" s="205">
        <f>I2719*M2719</f>
        <v>5</v>
      </c>
      <c r="P2719" s="706">
        <f>O2719*J2719</f>
        <v>2.8571428571428568</v>
      </c>
      <c r="Q2719" s="672"/>
      <c r="R2719" s="672"/>
      <c r="S2719" s="672"/>
    </row>
    <row r="2720" spans="1:19" ht="13.5">
      <c r="A2720" s="702" t="s">
        <v>317</v>
      </c>
      <c r="B2720" t="s">
        <v>667</v>
      </c>
      <c r="C2720" s="188"/>
      <c r="D2720" s="699" t="s">
        <v>694</v>
      </c>
      <c r="E2720" s="189"/>
      <c r="G2720" s="190" t="s">
        <v>695</v>
      </c>
      <c r="H2720" s="189"/>
      <c r="I2720" s="191">
        <v>1.4999999999999999E-2</v>
      </c>
      <c r="J2720" s="192">
        <v>100</v>
      </c>
      <c r="K2720" s="193">
        <f>I2720*J2720</f>
        <v>1.5</v>
      </c>
      <c r="M2720" s="205">
        <v>5</v>
      </c>
      <c r="N2720" t="s">
        <v>414</v>
      </c>
      <c r="O2720" s="205">
        <f>I2720*M2720</f>
        <v>7.4999999999999997E-2</v>
      </c>
      <c r="P2720" s="706">
        <f>O2720*J2720</f>
        <v>7.5</v>
      </c>
      <c r="Q2720" s="672"/>
      <c r="R2720" s="672"/>
      <c r="S2720" s="672"/>
    </row>
    <row r="2721" spans="1:19" ht="13.5">
      <c r="A2721" s="701" t="s">
        <v>1128</v>
      </c>
      <c r="C2721" s="194"/>
      <c r="D2721" s="723"/>
      <c r="E2721" s="189"/>
      <c r="G2721" s="195"/>
      <c r="H2721" s="189"/>
      <c r="I2721" s="189"/>
      <c r="J2721" s="196"/>
      <c r="K2721" s="197">
        <f>SUM(K2718:K2720)</f>
        <v>3.3462161068393366</v>
      </c>
      <c r="Q2721" s="672"/>
      <c r="R2721" s="672"/>
      <c r="S2721" s="672"/>
    </row>
    <row r="2722" spans="1:19" ht="13.5">
      <c r="A2722" s="701" t="s">
        <v>1128</v>
      </c>
      <c r="C2722" s="194"/>
      <c r="D2722" s="722" t="s">
        <v>662</v>
      </c>
      <c r="E2722" s="189"/>
      <c r="G2722" s="195"/>
      <c r="H2722" s="189"/>
      <c r="I2722" s="189"/>
      <c r="J2722" s="189"/>
      <c r="K2722" s="198"/>
      <c r="Q2722" s="672"/>
      <c r="R2722" s="672"/>
      <c r="S2722" s="672"/>
    </row>
    <row r="2723" spans="1:19" ht="25.5">
      <c r="A2723" s="702" t="s">
        <v>317</v>
      </c>
      <c r="B2723" t="s">
        <v>662</v>
      </c>
      <c r="C2723" s="188" t="s">
        <v>663</v>
      </c>
      <c r="D2723" s="699" t="s">
        <v>664</v>
      </c>
      <c r="E2723" s="189"/>
      <c r="G2723" s="190" t="s">
        <v>665</v>
      </c>
      <c r="H2723" s="189"/>
      <c r="I2723" s="191">
        <v>5</v>
      </c>
      <c r="J2723" s="192">
        <f>K2716</f>
        <v>6.8924000000000003</v>
      </c>
      <c r="K2723" s="193">
        <f>I2723*J2723/100</f>
        <v>0.34462000000000004</v>
      </c>
      <c r="M2723" s="205">
        <v>5</v>
      </c>
      <c r="N2723" t="s">
        <v>414</v>
      </c>
      <c r="O2723" s="205">
        <f>I2723*M2723</f>
        <v>25</v>
      </c>
      <c r="P2723" s="706">
        <f>O2723*J2723/100</f>
        <v>1.7231000000000001</v>
      </c>
      <c r="Q2723" s="672"/>
      <c r="R2723" s="672"/>
      <c r="S2723" s="672"/>
    </row>
    <row r="2724" spans="1:19" ht="13.5">
      <c r="A2724" s="702" t="s">
        <v>317</v>
      </c>
      <c r="B2724" t="s">
        <v>662</v>
      </c>
      <c r="C2724" s="188"/>
      <c r="D2724" s="724" t="s">
        <v>846</v>
      </c>
      <c r="E2724" s="189"/>
      <c r="G2724" s="190" t="s">
        <v>666</v>
      </c>
      <c r="H2724" s="191">
        <v>1</v>
      </c>
      <c r="I2724" s="191">
        <f>H2724*8/H2710</f>
        <v>0.4</v>
      </c>
      <c r="J2724" s="192">
        <v>1.5</v>
      </c>
      <c r="K2724" s="193">
        <f>I2724*J2724</f>
        <v>0.60000000000000009</v>
      </c>
      <c r="M2724" s="205">
        <v>5</v>
      </c>
      <c r="N2724" t="s">
        <v>414</v>
      </c>
      <c r="O2724" s="205">
        <f>I2724*M2724</f>
        <v>2</v>
      </c>
      <c r="P2724" s="706">
        <f>O2724*J2724</f>
        <v>3</v>
      </c>
      <c r="Q2724" s="672"/>
      <c r="R2724" s="672"/>
      <c r="S2724" s="672"/>
    </row>
    <row r="2725" spans="1:19" ht="14.25" thickBot="1">
      <c r="A2725" s="701" t="s">
        <v>1128</v>
      </c>
      <c r="C2725" s="199"/>
      <c r="D2725" s="725"/>
      <c r="E2725" s="200"/>
      <c r="F2725" s="201"/>
      <c r="G2725" s="206"/>
      <c r="H2725" s="200"/>
      <c r="I2725" s="200"/>
      <c r="J2725" s="202"/>
      <c r="K2725" s="203">
        <f>SUM(K2723:K2724)</f>
        <v>0.94462000000000013</v>
      </c>
      <c r="Q2725" s="672"/>
      <c r="R2725" s="672"/>
      <c r="S2725" s="672"/>
    </row>
    <row r="2726" spans="1:19" ht="13.5" thickBot="1">
      <c r="A2726" s="701" t="s">
        <v>1128</v>
      </c>
      <c r="Q2726" s="672"/>
      <c r="R2726" s="672"/>
      <c r="S2726" s="672"/>
    </row>
    <row r="2727" spans="1:19">
      <c r="A2727" s="701" t="s">
        <v>1128</v>
      </c>
      <c r="C2727" s="176" t="s">
        <v>645</v>
      </c>
      <c r="D2727" s="212" t="str">
        <f>+QPS!C207</f>
        <v>4.05.16</v>
      </c>
      <c r="E2727" s="2282" t="str">
        <f>+QPS!G207</f>
        <v>Suministro, montaje e instalación de detalle constructivo de tubo conduit adosado a bandeja
N° 000-265-4317 -DET.T07B</v>
      </c>
      <c r="F2727" s="2282"/>
      <c r="G2727" s="2282"/>
      <c r="H2727" s="2282"/>
      <c r="I2727" s="2282"/>
      <c r="J2727" s="2282"/>
      <c r="K2727" s="2283"/>
      <c r="Q2727" s="672">
        <f>QPS!V207</f>
        <v>89.748658413597738</v>
      </c>
      <c r="R2727" s="672">
        <f>SUM(P2727:P2744)</f>
        <v>89.748658413597738</v>
      </c>
      <c r="S2727" s="672">
        <f>Q2727-R2727</f>
        <v>0</v>
      </c>
    </row>
    <row r="2728" spans="1:19">
      <c r="A2728" s="701" t="s">
        <v>1128</v>
      </c>
      <c r="C2728" s="181" t="s">
        <v>646</v>
      </c>
      <c r="D2728" s="720" t="s">
        <v>675</v>
      </c>
      <c r="E2728" s="207" t="s">
        <v>648</v>
      </c>
      <c r="F2728" s="208">
        <f>+F2710</f>
        <v>20</v>
      </c>
      <c r="G2728" s="207" t="s">
        <v>649</v>
      </c>
      <c r="H2728" s="209">
        <f>F2728</f>
        <v>20</v>
      </c>
      <c r="I2728" s="210"/>
      <c r="J2728" s="211" t="s">
        <v>676</v>
      </c>
      <c r="K2728" s="182">
        <f>+K2734+K2739+K2743</f>
        <v>12.821236916228248</v>
      </c>
      <c r="Q2728" s="672"/>
      <c r="R2728" s="672"/>
      <c r="S2728" s="672"/>
    </row>
    <row r="2729" spans="1:19" ht="13.5" thickBot="1">
      <c r="A2729" s="701" t="s">
        <v>1128</v>
      </c>
      <c r="C2729" s="183" t="s">
        <v>651</v>
      </c>
      <c r="D2729" s="721" t="s">
        <v>652</v>
      </c>
      <c r="E2729" s="184"/>
      <c r="F2729" s="185"/>
      <c r="G2729" s="186" t="s">
        <v>44</v>
      </c>
      <c r="H2729" s="186" t="s">
        <v>653</v>
      </c>
      <c r="I2729" s="186" t="s">
        <v>39</v>
      </c>
      <c r="J2729" s="186" t="s">
        <v>654</v>
      </c>
      <c r="K2729" s="187" t="s">
        <v>655</v>
      </c>
      <c r="Q2729" s="672"/>
      <c r="R2729" s="672"/>
      <c r="S2729" s="672"/>
    </row>
    <row r="2730" spans="1:19" ht="13.5">
      <c r="A2730" s="701" t="s">
        <v>1128</v>
      </c>
      <c r="C2730" s="194"/>
      <c r="D2730" s="722" t="s">
        <v>656</v>
      </c>
      <c r="E2730" s="189"/>
      <c r="G2730" s="195"/>
      <c r="H2730" s="189"/>
      <c r="I2730" s="189"/>
      <c r="J2730" s="189"/>
      <c r="K2730" s="198"/>
      <c r="Q2730" s="672"/>
      <c r="R2730" s="672"/>
      <c r="S2730" s="672"/>
    </row>
    <row r="2731" spans="1:19" ht="13.5">
      <c r="A2731" s="702" t="s">
        <v>318</v>
      </c>
      <c r="B2731" t="s">
        <v>656</v>
      </c>
      <c r="C2731" s="188" t="s">
        <v>657</v>
      </c>
      <c r="D2731" s="699" t="s">
        <v>658</v>
      </c>
      <c r="E2731" s="189"/>
      <c r="G2731" s="190" t="s">
        <v>659</v>
      </c>
      <c r="H2731" s="191">
        <v>0.1</v>
      </c>
      <c r="I2731" s="191">
        <f>H2731*8/$F$2728</f>
        <v>0.04</v>
      </c>
      <c r="J2731" s="192">
        <v>10.51</v>
      </c>
      <c r="K2731" s="193">
        <f>I2731*J2731</f>
        <v>0.4204</v>
      </c>
      <c r="M2731" s="205">
        <v>7</v>
      </c>
      <c r="N2731" t="s">
        <v>414</v>
      </c>
      <c r="O2731" s="205">
        <f>I2731*M2731</f>
        <v>0.28000000000000003</v>
      </c>
      <c r="P2731" s="706">
        <f>O2731*J2731</f>
        <v>2.9428000000000001</v>
      </c>
      <c r="Q2731" s="672"/>
      <c r="R2731" s="672"/>
      <c r="S2731" s="672"/>
    </row>
    <row r="2732" spans="1:19" ht="13.5">
      <c r="A2732" s="702" t="s">
        <v>318</v>
      </c>
      <c r="B2732" t="s">
        <v>656</v>
      </c>
      <c r="C2732" s="188"/>
      <c r="D2732" s="699" t="s">
        <v>668</v>
      </c>
      <c r="E2732" s="189"/>
      <c r="G2732" s="190" t="s">
        <v>659</v>
      </c>
      <c r="H2732" s="191">
        <v>1</v>
      </c>
      <c r="I2732" s="191">
        <f t="shared" ref="I2732:I2733" si="177">H2732*8/$F$2728</f>
        <v>0.4</v>
      </c>
      <c r="J2732" s="192">
        <v>9.3000000000000007</v>
      </c>
      <c r="K2732" s="193">
        <f>I2732*J2732</f>
        <v>3.7200000000000006</v>
      </c>
      <c r="M2732" s="205">
        <v>7</v>
      </c>
      <c r="N2732" t="s">
        <v>414</v>
      </c>
      <c r="O2732" s="205">
        <f>I2732*M2732</f>
        <v>2.8000000000000003</v>
      </c>
      <c r="P2732" s="706">
        <f>O2732*J2732</f>
        <v>26.040000000000003</v>
      </c>
      <c r="Q2732" s="672"/>
      <c r="R2732" s="672"/>
      <c r="S2732" s="672"/>
    </row>
    <row r="2733" spans="1:19" ht="13.5">
      <c r="A2733" s="702" t="s">
        <v>318</v>
      </c>
      <c r="B2733" t="s">
        <v>656</v>
      </c>
      <c r="C2733" s="188" t="s">
        <v>660</v>
      </c>
      <c r="D2733" s="699" t="s">
        <v>661</v>
      </c>
      <c r="E2733" s="189"/>
      <c r="G2733" s="190" t="s">
        <v>659</v>
      </c>
      <c r="H2733" s="191">
        <v>1</v>
      </c>
      <c r="I2733" s="191">
        <f t="shared" si="177"/>
        <v>0.4</v>
      </c>
      <c r="J2733" s="192">
        <v>6.88</v>
      </c>
      <c r="K2733" s="193">
        <f>I2733*J2733</f>
        <v>2.7520000000000002</v>
      </c>
      <c r="M2733" s="205">
        <v>7</v>
      </c>
      <c r="N2733" t="s">
        <v>414</v>
      </c>
      <c r="O2733" s="205">
        <f>I2733*M2733</f>
        <v>2.8000000000000003</v>
      </c>
      <c r="P2733" s="706">
        <f>O2733*J2733</f>
        <v>19.264000000000003</v>
      </c>
      <c r="Q2733" s="672"/>
      <c r="R2733" s="672"/>
      <c r="S2733" s="672"/>
    </row>
    <row r="2734" spans="1:19" ht="13.5">
      <c r="A2734" s="701" t="s">
        <v>1128</v>
      </c>
      <c r="C2734" s="194"/>
      <c r="D2734" s="723"/>
      <c r="E2734" s="189"/>
      <c r="G2734" s="195"/>
      <c r="H2734" s="189"/>
      <c r="I2734" s="189"/>
      <c r="J2734" s="196"/>
      <c r="K2734" s="197">
        <f>SUM(K2731:K2733)</f>
        <v>6.8924000000000003</v>
      </c>
      <c r="Q2734" s="672"/>
      <c r="R2734" s="672"/>
      <c r="S2734" s="672"/>
    </row>
    <row r="2735" spans="1:19" ht="13.5">
      <c r="A2735" s="701" t="s">
        <v>1128</v>
      </c>
      <c r="C2735" s="194"/>
      <c r="D2735" s="722" t="s">
        <v>667</v>
      </c>
      <c r="E2735" s="189"/>
      <c r="G2735" s="195"/>
      <c r="H2735" s="189"/>
      <c r="I2735" s="189"/>
      <c r="J2735" s="189"/>
      <c r="K2735" s="198"/>
      <c r="Q2735" s="672"/>
      <c r="R2735" s="672"/>
      <c r="S2735" s="672"/>
    </row>
    <row r="2736" spans="1:19" ht="13.5">
      <c r="A2736" s="702" t="s">
        <v>318</v>
      </c>
      <c r="B2736" t="s">
        <v>667</v>
      </c>
      <c r="C2736" s="188"/>
      <c r="D2736" s="699" t="s">
        <v>1093</v>
      </c>
      <c r="E2736" s="189"/>
      <c r="G2736" s="190" t="s">
        <v>690</v>
      </c>
      <c r="H2736" s="189"/>
      <c r="I2736" s="191">
        <v>1</v>
      </c>
      <c r="J2736" s="192">
        <f>6.5/3.53</f>
        <v>1.8413597733711049</v>
      </c>
      <c r="K2736" s="193">
        <f>I2736*J2736</f>
        <v>1.8413597733711049</v>
      </c>
      <c r="M2736" s="205">
        <v>7</v>
      </c>
      <c r="N2736" t="s">
        <v>414</v>
      </c>
      <c r="O2736" s="205">
        <f>I2736*M2736</f>
        <v>7</v>
      </c>
      <c r="P2736" s="706">
        <f>O2736*J2736</f>
        <v>12.889518413597735</v>
      </c>
      <c r="Q2736" s="672"/>
      <c r="R2736" s="672"/>
      <c r="S2736" s="672"/>
    </row>
    <row r="2737" spans="1:19" ht="13.5">
      <c r="A2737" s="702" t="s">
        <v>318</v>
      </c>
      <c r="B2737" t="s">
        <v>667</v>
      </c>
      <c r="C2737" s="188"/>
      <c r="D2737" s="699" t="s">
        <v>1094</v>
      </c>
      <c r="E2737" s="189"/>
      <c r="G2737" s="190" t="s">
        <v>690</v>
      </c>
      <c r="H2737" s="189"/>
      <c r="I2737" s="191">
        <v>1</v>
      </c>
      <c r="J2737" s="192">
        <f>4/3.5</f>
        <v>1.1428571428571428</v>
      </c>
      <c r="K2737" s="193">
        <f>I2737*J2737</f>
        <v>1.1428571428571428</v>
      </c>
      <c r="M2737" s="205">
        <v>7</v>
      </c>
      <c r="N2737" t="s">
        <v>414</v>
      </c>
      <c r="O2737" s="205">
        <f>I2737*M2737</f>
        <v>7</v>
      </c>
      <c r="P2737" s="706">
        <f>O2737*J2737</f>
        <v>8</v>
      </c>
      <c r="Q2737" s="672"/>
      <c r="R2737" s="672"/>
      <c r="S2737" s="672"/>
    </row>
    <row r="2738" spans="1:19" ht="13.5">
      <c r="A2738" s="702" t="s">
        <v>318</v>
      </c>
      <c r="B2738" t="s">
        <v>667</v>
      </c>
      <c r="C2738" s="188"/>
      <c r="D2738" s="699" t="s">
        <v>694</v>
      </c>
      <c r="E2738" s="189"/>
      <c r="G2738" s="190" t="s">
        <v>695</v>
      </c>
      <c r="H2738" s="189"/>
      <c r="I2738" s="191">
        <v>0.02</v>
      </c>
      <c r="J2738" s="192">
        <v>100</v>
      </c>
      <c r="K2738" s="193">
        <f>I2738*J2738</f>
        <v>2</v>
      </c>
      <c r="M2738" s="205">
        <v>7</v>
      </c>
      <c r="N2738" t="s">
        <v>414</v>
      </c>
      <c r="O2738" s="205">
        <f>I2738*M2738</f>
        <v>0.14000000000000001</v>
      </c>
      <c r="P2738" s="706">
        <f>O2738*J2738</f>
        <v>14.000000000000002</v>
      </c>
      <c r="Q2738" s="672"/>
      <c r="R2738" s="672"/>
      <c r="S2738" s="672"/>
    </row>
    <row r="2739" spans="1:19" ht="13.5">
      <c r="A2739" s="701" t="s">
        <v>1128</v>
      </c>
      <c r="C2739" s="194"/>
      <c r="D2739" s="723"/>
      <c r="E2739" s="189"/>
      <c r="G2739" s="195"/>
      <c r="H2739" s="189"/>
      <c r="I2739" s="189"/>
      <c r="J2739" s="196"/>
      <c r="K2739" s="197">
        <f>SUM(K2736:K2738)</f>
        <v>4.9842169162282479</v>
      </c>
      <c r="Q2739" s="672"/>
      <c r="R2739" s="672"/>
      <c r="S2739" s="672"/>
    </row>
    <row r="2740" spans="1:19" ht="13.5">
      <c r="A2740" s="701" t="s">
        <v>1128</v>
      </c>
      <c r="C2740" s="194"/>
      <c r="D2740" s="722" t="s">
        <v>662</v>
      </c>
      <c r="E2740" s="189"/>
      <c r="G2740" s="195"/>
      <c r="H2740" s="189"/>
      <c r="I2740" s="189"/>
      <c r="J2740" s="189"/>
      <c r="K2740" s="198"/>
      <c r="Q2740" s="672"/>
      <c r="R2740" s="672"/>
      <c r="S2740" s="672"/>
    </row>
    <row r="2741" spans="1:19" ht="25.5">
      <c r="A2741" s="702" t="s">
        <v>318</v>
      </c>
      <c r="B2741" t="s">
        <v>662</v>
      </c>
      <c r="C2741" s="188" t="s">
        <v>663</v>
      </c>
      <c r="D2741" s="699" t="s">
        <v>664</v>
      </c>
      <c r="E2741" s="189"/>
      <c r="G2741" s="190" t="s">
        <v>665</v>
      </c>
      <c r="H2741" s="189"/>
      <c r="I2741" s="191">
        <v>5</v>
      </c>
      <c r="J2741" s="192">
        <f>K2734</f>
        <v>6.8924000000000003</v>
      </c>
      <c r="K2741" s="193">
        <f>I2741*J2741/100</f>
        <v>0.34462000000000004</v>
      </c>
      <c r="M2741" s="205">
        <v>7</v>
      </c>
      <c r="N2741" t="s">
        <v>414</v>
      </c>
      <c r="O2741" s="205">
        <f>I2741*M2741</f>
        <v>35</v>
      </c>
      <c r="P2741" s="706">
        <f>O2741*J2741/100</f>
        <v>2.4123399999999999</v>
      </c>
      <c r="Q2741" s="672"/>
      <c r="R2741" s="672"/>
      <c r="S2741" s="672"/>
    </row>
    <row r="2742" spans="1:19" ht="13.5">
      <c r="A2742" s="702" t="s">
        <v>318</v>
      </c>
      <c r="B2742" t="s">
        <v>662</v>
      </c>
      <c r="C2742" s="188"/>
      <c r="D2742" s="724" t="str">
        <f>+D2724</f>
        <v>TALADRO</v>
      </c>
      <c r="E2742" s="189"/>
      <c r="G2742" s="190" t="s">
        <v>666</v>
      </c>
      <c r="H2742" s="191">
        <v>1</v>
      </c>
      <c r="I2742" s="191">
        <f>H2742*8/H2728</f>
        <v>0.4</v>
      </c>
      <c r="J2742" s="192">
        <f>+J2724</f>
        <v>1.5</v>
      </c>
      <c r="K2742" s="193">
        <f>I2742*J2742</f>
        <v>0.60000000000000009</v>
      </c>
      <c r="M2742" s="205">
        <v>7</v>
      </c>
      <c r="N2742" t="s">
        <v>414</v>
      </c>
      <c r="O2742" s="205">
        <f>I2742*M2742</f>
        <v>2.8000000000000003</v>
      </c>
      <c r="P2742" s="706">
        <f>O2742*J2742</f>
        <v>4.2</v>
      </c>
      <c r="Q2742" s="672"/>
      <c r="R2742" s="672"/>
      <c r="S2742" s="672"/>
    </row>
    <row r="2743" spans="1:19" ht="14.25" thickBot="1">
      <c r="A2743" s="701" t="s">
        <v>1128</v>
      </c>
      <c r="C2743" s="199"/>
      <c r="D2743" s="725"/>
      <c r="E2743" s="200"/>
      <c r="F2743" s="201"/>
      <c r="G2743" s="206"/>
      <c r="H2743" s="200"/>
      <c r="I2743" s="200"/>
      <c r="J2743" s="202"/>
      <c r="K2743" s="203">
        <f>SUM(K2741:K2742)</f>
        <v>0.94462000000000013</v>
      </c>
      <c r="Q2743" s="672"/>
      <c r="R2743" s="672"/>
      <c r="S2743" s="672"/>
    </row>
    <row r="2744" spans="1:19" ht="13.5" thickBot="1">
      <c r="A2744" s="701" t="s">
        <v>1128</v>
      </c>
      <c r="Q2744" s="672"/>
      <c r="R2744" s="672"/>
      <c r="S2744" s="672"/>
    </row>
    <row r="2745" spans="1:19">
      <c r="A2745" s="701" t="s">
        <v>1128</v>
      </c>
      <c r="C2745" s="176" t="s">
        <v>645</v>
      </c>
      <c r="D2745" s="212" t="str">
        <f>+QPS!C208</f>
        <v>4.05.17</v>
      </c>
      <c r="E2745" s="2282" t="str">
        <f>+QPS!G208</f>
        <v>Suministro, montaje e instalación de detalle constructivo de tubo conduit adosado a bandeja
N° 000-265-4317 -DET.T07E</v>
      </c>
      <c r="F2745" s="2282"/>
      <c r="G2745" s="2282"/>
      <c r="H2745" s="2282"/>
      <c r="I2745" s="2282"/>
      <c r="J2745" s="2282"/>
      <c r="K2745" s="2283"/>
      <c r="Q2745" s="672">
        <f>QPS!V208</f>
        <v>62.247230141643058</v>
      </c>
      <c r="R2745" s="672">
        <f>SUM(P2745:P2762)</f>
        <v>62.247230141643058</v>
      </c>
      <c r="S2745" s="672">
        <f>Q2745-R2745</f>
        <v>0</v>
      </c>
    </row>
    <row r="2746" spans="1:19">
      <c r="A2746" s="701" t="s">
        <v>1128</v>
      </c>
      <c r="C2746" s="181" t="s">
        <v>646</v>
      </c>
      <c r="D2746" s="720" t="s">
        <v>675</v>
      </c>
      <c r="E2746" s="207" t="s">
        <v>648</v>
      </c>
      <c r="F2746" s="208">
        <v>10</v>
      </c>
      <c r="G2746" s="207" t="s">
        <v>649</v>
      </c>
      <c r="H2746" s="209">
        <f>F2746</f>
        <v>10</v>
      </c>
      <c r="I2746" s="210"/>
      <c r="J2746" s="211" t="s">
        <v>676</v>
      </c>
      <c r="K2746" s="182">
        <f>+K2752+K2757+K2761</f>
        <v>31.123615070821529</v>
      </c>
      <c r="Q2746" s="672"/>
      <c r="R2746" s="672"/>
      <c r="S2746" s="672"/>
    </row>
    <row r="2747" spans="1:19" ht="13.5" thickBot="1">
      <c r="A2747" s="701" t="s">
        <v>1128</v>
      </c>
      <c r="C2747" s="183" t="s">
        <v>651</v>
      </c>
      <c r="D2747" s="721" t="s">
        <v>652</v>
      </c>
      <c r="E2747" s="184"/>
      <c r="F2747" s="185"/>
      <c r="G2747" s="186" t="s">
        <v>44</v>
      </c>
      <c r="H2747" s="186" t="s">
        <v>653</v>
      </c>
      <c r="I2747" s="186" t="s">
        <v>39</v>
      </c>
      <c r="J2747" s="186" t="s">
        <v>654</v>
      </c>
      <c r="K2747" s="187" t="s">
        <v>655</v>
      </c>
      <c r="Q2747" s="672"/>
      <c r="R2747" s="672"/>
      <c r="S2747" s="672"/>
    </row>
    <row r="2748" spans="1:19" ht="13.5">
      <c r="A2748" s="701" t="s">
        <v>1128</v>
      </c>
      <c r="C2748" s="194"/>
      <c r="D2748" s="722" t="s">
        <v>656</v>
      </c>
      <c r="E2748" s="189"/>
      <c r="G2748" s="195"/>
      <c r="H2748" s="189"/>
      <c r="I2748" s="189"/>
      <c r="J2748" s="189"/>
      <c r="K2748" s="198"/>
      <c r="Q2748" s="672"/>
      <c r="R2748" s="672"/>
      <c r="S2748" s="672"/>
    </row>
    <row r="2749" spans="1:19" ht="13.5">
      <c r="A2749" s="702" t="s">
        <v>319</v>
      </c>
      <c r="B2749" t="s">
        <v>656</v>
      </c>
      <c r="C2749" s="188" t="s">
        <v>657</v>
      </c>
      <c r="D2749" s="699" t="s">
        <v>658</v>
      </c>
      <c r="E2749" s="189"/>
      <c r="G2749" s="190" t="s">
        <v>659</v>
      </c>
      <c r="H2749" s="191">
        <v>0.1</v>
      </c>
      <c r="I2749" s="191">
        <f>H2749*8/$F$2746</f>
        <v>0.08</v>
      </c>
      <c r="J2749" s="192">
        <v>10.51</v>
      </c>
      <c r="K2749" s="193">
        <f>I2749*J2749</f>
        <v>0.84079999999999999</v>
      </c>
      <c r="M2749" s="205">
        <v>2</v>
      </c>
      <c r="N2749" t="s">
        <v>414</v>
      </c>
      <c r="O2749" s="205">
        <f>I2749*M2749</f>
        <v>0.16</v>
      </c>
      <c r="P2749" s="706">
        <f>O2749*J2749</f>
        <v>1.6816</v>
      </c>
      <c r="Q2749" s="672"/>
      <c r="R2749" s="672"/>
      <c r="S2749" s="672"/>
    </row>
    <row r="2750" spans="1:19" ht="13.5">
      <c r="A2750" s="702" t="s">
        <v>319</v>
      </c>
      <c r="B2750" t="s">
        <v>656</v>
      </c>
      <c r="C2750" s="188"/>
      <c r="D2750" s="699" t="s">
        <v>668</v>
      </c>
      <c r="E2750" s="189"/>
      <c r="G2750" s="190" t="s">
        <v>659</v>
      </c>
      <c r="H2750" s="191">
        <v>1</v>
      </c>
      <c r="I2750" s="191">
        <f t="shared" ref="I2750:I2751" si="178">H2750*8/$F$2746</f>
        <v>0.8</v>
      </c>
      <c r="J2750" s="192">
        <v>9.3000000000000007</v>
      </c>
      <c r="K2750" s="193">
        <f>I2750*J2750</f>
        <v>7.4400000000000013</v>
      </c>
      <c r="M2750" s="205">
        <v>2</v>
      </c>
      <c r="N2750" t="s">
        <v>414</v>
      </c>
      <c r="O2750" s="205">
        <f>I2750*M2750</f>
        <v>1.6</v>
      </c>
      <c r="P2750" s="706">
        <f>O2750*J2750</f>
        <v>14.880000000000003</v>
      </c>
      <c r="Q2750" s="672"/>
      <c r="R2750" s="672"/>
      <c r="S2750" s="672"/>
    </row>
    <row r="2751" spans="1:19" ht="13.5">
      <c r="A2751" s="702" t="s">
        <v>319</v>
      </c>
      <c r="B2751" t="s">
        <v>656</v>
      </c>
      <c r="C2751" s="188" t="s">
        <v>660</v>
      </c>
      <c r="D2751" s="699" t="s">
        <v>661</v>
      </c>
      <c r="E2751" s="189"/>
      <c r="G2751" s="190" t="s">
        <v>659</v>
      </c>
      <c r="H2751" s="191">
        <v>1</v>
      </c>
      <c r="I2751" s="191">
        <f t="shared" si="178"/>
        <v>0.8</v>
      </c>
      <c r="J2751" s="192">
        <v>6.88</v>
      </c>
      <c r="K2751" s="193">
        <f>I2751*J2751</f>
        <v>5.5040000000000004</v>
      </c>
      <c r="M2751" s="205">
        <v>2</v>
      </c>
      <c r="N2751" t="s">
        <v>414</v>
      </c>
      <c r="O2751" s="205">
        <f>I2751*M2751</f>
        <v>1.6</v>
      </c>
      <c r="P2751" s="706">
        <f>O2751*J2751</f>
        <v>11.008000000000001</v>
      </c>
      <c r="Q2751" s="672"/>
      <c r="R2751" s="672"/>
      <c r="S2751" s="672"/>
    </row>
    <row r="2752" spans="1:19" ht="13.5">
      <c r="A2752" s="701" t="s">
        <v>1128</v>
      </c>
      <c r="C2752" s="194"/>
      <c r="D2752" s="723"/>
      <c r="E2752" s="189"/>
      <c r="G2752" s="195"/>
      <c r="H2752" s="189"/>
      <c r="I2752" s="189"/>
      <c r="J2752" s="196"/>
      <c r="K2752" s="197">
        <f>SUM(K2749:K2751)</f>
        <v>13.784800000000001</v>
      </c>
      <c r="Q2752" s="672"/>
      <c r="R2752" s="672"/>
      <c r="S2752" s="672"/>
    </row>
    <row r="2753" spans="1:19" ht="13.5">
      <c r="A2753" s="701" t="s">
        <v>1128</v>
      </c>
      <c r="C2753" s="194"/>
      <c r="D2753" s="722" t="s">
        <v>667</v>
      </c>
      <c r="E2753" s="189"/>
      <c r="G2753" s="195"/>
      <c r="H2753" s="189"/>
      <c r="I2753" s="189"/>
      <c r="J2753" s="189"/>
      <c r="K2753" s="198"/>
      <c r="Q2753" s="672"/>
      <c r="R2753" s="672"/>
      <c r="S2753" s="672"/>
    </row>
    <row r="2754" spans="1:19" ht="13.5">
      <c r="A2754" s="702" t="s">
        <v>319</v>
      </c>
      <c r="B2754" t="s">
        <v>667</v>
      </c>
      <c r="C2754" s="188"/>
      <c r="D2754" s="699" t="s">
        <v>1095</v>
      </c>
      <c r="E2754" s="189"/>
      <c r="G2754" s="190" t="s">
        <v>690</v>
      </c>
      <c r="H2754" s="189"/>
      <c r="I2754" s="191">
        <v>1</v>
      </c>
      <c r="J2754" s="192">
        <f>9/3.53</f>
        <v>2.5495750708215299</v>
      </c>
      <c r="K2754" s="193">
        <f>I2754*J2754</f>
        <v>2.5495750708215299</v>
      </c>
      <c r="M2754" s="205">
        <v>2</v>
      </c>
      <c r="N2754" t="s">
        <v>414</v>
      </c>
      <c r="O2754" s="205">
        <f>I2754*M2754</f>
        <v>2</v>
      </c>
      <c r="P2754" s="706">
        <f>O2754*J2754</f>
        <v>5.0991501416430598</v>
      </c>
      <c r="Q2754" s="672"/>
      <c r="R2754" s="672"/>
      <c r="S2754" s="672"/>
    </row>
    <row r="2755" spans="1:19" ht="13.5">
      <c r="A2755" s="702" t="s">
        <v>319</v>
      </c>
      <c r="B2755" t="s">
        <v>667</v>
      </c>
      <c r="C2755" s="188"/>
      <c r="D2755" s="699" t="s">
        <v>1096</v>
      </c>
      <c r="E2755" s="189"/>
      <c r="G2755" s="190" t="s">
        <v>690</v>
      </c>
      <c r="H2755" s="189"/>
      <c r="I2755" s="191">
        <v>1</v>
      </c>
      <c r="J2755" s="192">
        <f>7/3.5</f>
        <v>2</v>
      </c>
      <c r="K2755" s="193">
        <f>I2755*J2755</f>
        <v>2</v>
      </c>
      <c r="M2755" s="205">
        <v>2</v>
      </c>
      <c r="N2755" t="s">
        <v>414</v>
      </c>
      <c r="O2755" s="205">
        <f>I2755*M2755</f>
        <v>2</v>
      </c>
      <c r="P2755" s="706">
        <f>O2755*J2755</f>
        <v>4</v>
      </c>
      <c r="Q2755" s="672"/>
      <c r="R2755" s="672"/>
      <c r="S2755" s="672"/>
    </row>
    <row r="2756" spans="1:19" ht="13.5">
      <c r="A2756" s="702" t="s">
        <v>319</v>
      </c>
      <c r="B2756" t="s">
        <v>667</v>
      </c>
      <c r="C2756" s="188"/>
      <c r="D2756" s="699" t="s">
        <v>694</v>
      </c>
      <c r="E2756" s="189"/>
      <c r="G2756" s="190" t="s">
        <v>695</v>
      </c>
      <c r="H2756" s="189"/>
      <c r="I2756" s="191">
        <v>2.5000000000000001E-2</v>
      </c>
      <c r="J2756" s="192">
        <v>100</v>
      </c>
      <c r="K2756" s="193">
        <f>I2756*J2756</f>
        <v>2.5</v>
      </c>
      <c r="M2756" s="205">
        <v>2</v>
      </c>
      <c r="N2756" t="s">
        <v>414</v>
      </c>
      <c r="O2756" s="205">
        <f>I2756*M2756</f>
        <v>0.05</v>
      </c>
      <c r="P2756" s="706">
        <f>O2756*J2756</f>
        <v>5</v>
      </c>
      <c r="Q2756" s="672"/>
      <c r="R2756" s="672"/>
      <c r="S2756" s="672"/>
    </row>
    <row r="2757" spans="1:19" ht="13.5">
      <c r="A2757" s="701" t="s">
        <v>1128</v>
      </c>
      <c r="C2757" s="194"/>
      <c r="D2757" s="723"/>
      <c r="E2757" s="189"/>
      <c r="G2757" s="195"/>
      <c r="H2757" s="189"/>
      <c r="I2757" s="189"/>
      <c r="J2757" s="196"/>
      <c r="K2757" s="197">
        <f>SUM(K2754:K2756)</f>
        <v>7.0495750708215299</v>
      </c>
      <c r="Q2757" s="672"/>
      <c r="R2757" s="672"/>
      <c r="S2757" s="672"/>
    </row>
    <row r="2758" spans="1:19" ht="13.5">
      <c r="A2758" s="701" t="s">
        <v>1128</v>
      </c>
      <c r="C2758" s="194"/>
      <c r="D2758" s="722" t="s">
        <v>662</v>
      </c>
      <c r="E2758" s="189"/>
      <c r="G2758" s="195"/>
      <c r="H2758" s="189"/>
      <c r="I2758" s="189"/>
      <c r="J2758" s="189"/>
      <c r="K2758" s="198"/>
      <c r="Q2758" s="672"/>
      <c r="R2758" s="672"/>
      <c r="S2758" s="672"/>
    </row>
    <row r="2759" spans="1:19" ht="25.5">
      <c r="A2759" s="702" t="s">
        <v>319</v>
      </c>
      <c r="B2759" t="s">
        <v>662</v>
      </c>
      <c r="C2759" s="188" t="s">
        <v>663</v>
      </c>
      <c r="D2759" s="699" t="s">
        <v>664</v>
      </c>
      <c r="E2759" s="189"/>
      <c r="G2759" s="190" t="s">
        <v>665</v>
      </c>
      <c r="H2759" s="189"/>
      <c r="I2759" s="191">
        <v>5</v>
      </c>
      <c r="J2759" s="192">
        <f>K2752</f>
        <v>13.784800000000001</v>
      </c>
      <c r="K2759" s="193">
        <f>I2759*J2759/100</f>
        <v>0.68924000000000007</v>
      </c>
      <c r="M2759" s="205">
        <v>2</v>
      </c>
      <c r="N2759" t="s">
        <v>414</v>
      </c>
      <c r="O2759" s="205">
        <f>I2759*M2759</f>
        <v>10</v>
      </c>
      <c r="P2759" s="706">
        <f>O2759*J2759/100</f>
        <v>1.3784800000000001</v>
      </c>
      <c r="Q2759" s="672"/>
      <c r="R2759" s="672"/>
      <c r="S2759" s="672"/>
    </row>
    <row r="2760" spans="1:19" ht="13.5">
      <c r="A2760" s="702" t="s">
        <v>319</v>
      </c>
      <c r="B2760" t="s">
        <v>662</v>
      </c>
      <c r="C2760" s="188"/>
      <c r="D2760" s="724" t="s">
        <v>1097</v>
      </c>
      <c r="E2760" s="189"/>
      <c r="G2760" s="190" t="s">
        <v>666</v>
      </c>
      <c r="H2760" s="191">
        <v>6</v>
      </c>
      <c r="I2760" s="191">
        <f>H2760*8/$H$2746</f>
        <v>4.8</v>
      </c>
      <c r="J2760" s="192">
        <v>2</v>
      </c>
      <c r="K2760" s="193">
        <f>I2760*J2760</f>
        <v>9.6</v>
      </c>
      <c r="M2760" s="205">
        <v>2</v>
      </c>
      <c r="N2760" t="s">
        <v>414</v>
      </c>
      <c r="O2760" s="205">
        <f>I2760*M2760</f>
        <v>9.6</v>
      </c>
      <c r="P2760" s="706">
        <f>O2760*J2760</f>
        <v>19.2</v>
      </c>
      <c r="Q2760" s="672"/>
      <c r="R2760" s="672"/>
      <c r="S2760" s="672"/>
    </row>
    <row r="2761" spans="1:19" ht="14.25" thickBot="1">
      <c r="A2761" s="701" t="s">
        <v>1128</v>
      </c>
      <c r="C2761" s="199"/>
      <c r="D2761" s="725"/>
      <c r="E2761" s="200"/>
      <c r="F2761" s="201"/>
      <c r="G2761" s="206"/>
      <c r="H2761" s="200"/>
      <c r="I2761" s="200"/>
      <c r="J2761" s="202"/>
      <c r="K2761" s="203">
        <f>SUM(K2759:K2760)</f>
        <v>10.289239999999999</v>
      </c>
      <c r="Q2761" s="672"/>
      <c r="R2761" s="672"/>
      <c r="S2761" s="672"/>
    </row>
    <row r="2762" spans="1:19" ht="13.5" thickBot="1">
      <c r="A2762" s="701" t="s">
        <v>1128</v>
      </c>
      <c r="Q2762" s="672"/>
      <c r="R2762" s="672"/>
      <c r="S2762" s="672"/>
    </row>
    <row r="2763" spans="1:19">
      <c r="A2763" s="701" t="s">
        <v>1128</v>
      </c>
      <c r="C2763" s="176" t="s">
        <v>645</v>
      </c>
      <c r="D2763" s="212" t="str">
        <f>+QPS!C209</f>
        <v>4.05.18</v>
      </c>
      <c r="E2763" s="2288" t="str">
        <f>+QPS!G209</f>
        <v>Suministro, montaje e instalación de detalle constructivo de Instalación del motor - Alimentador sobre el suelo
N° 000-265-5052 -DET.A52</v>
      </c>
      <c r="F2763" s="2288"/>
      <c r="G2763" s="2288"/>
      <c r="H2763" s="2288"/>
      <c r="I2763" s="2288"/>
      <c r="J2763" s="2288"/>
      <c r="K2763" s="2289"/>
      <c r="Q2763" s="672">
        <f>QPS!V209</f>
        <v>3215.9656000000004</v>
      </c>
      <c r="R2763" s="672">
        <f>SUM(P2763:P2782)</f>
        <v>3215.9656</v>
      </c>
      <c r="S2763" s="672">
        <f>Q2763-R2763</f>
        <v>0</v>
      </c>
    </row>
    <row r="2764" spans="1:19">
      <c r="A2764" s="701" t="s">
        <v>1128</v>
      </c>
      <c r="C2764" s="181" t="s">
        <v>646</v>
      </c>
      <c r="D2764" s="720" t="s">
        <v>675</v>
      </c>
      <c r="E2764" s="207" t="s">
        <v>648</v>
      </c>
      <c r="F2764" s="208">
        <v>0.5</v>
      </c>
      <c r="G2764" s="207" t="s">
        <v>649</v>
      </c>
      <c r="H2764" s="209">
        <f>F2764</f>
        <v>0.5</v>
      </c>
      <c r="I2764" s="210"/>
      <c r="J2764" s="211" t="s">
        <v>676</v>
      </c>
      <c r="K2764" s="182">
        <f>+K2770+K2778+K2781</f>
        <v>459.42365714285722</v>
      </c>
      <c r="Q2764" s="672"/>
      <c r="R2764" s="672"/>
      <c r="S2764" s="672"/>
    </row>
    <row r="2765" spans="1:19" ht="13.5" thickBot="1">
      <c r="A2765" s="701" t="s">
        <v>1128</v>
      </c>
      <c r="C2765" s="183" t="s">
        <v>651</v>
      </c>
      <c r="D2765" s="721" t="s">
        <v>652</v>
      </c>
      <c r="E2765" s="184"/>
      <c r="F2765" s="185"/>
      <c r="G2765" s="186" t="s">
        <v>44</v>
      </c>
      <c r="H2765" s="186" t="s">
        <v>653</v>
      </c>
      <c r="I2765" s="186" t="s">
        <v>39</v>
      </c>
      <c r="J2765" s="186" t="s">
        <v>654</v>
      </c>
      <c r="K2765" s="187" t="s">
        <v>655</v>
      </c>
      <c r="Q2765" s="672"/>
      <c r="R2765" s="672"/>
      <c r="S2765" s="672"/>
    </row>
    <row r="2766" spans="1:19" ht="13.5">
      <c r="A2766" s="701" t="s">
        <v>1128</v>
      </c>
      <c r="C2766" s="194"/>
      <c r="D2766" s="722" t="s">
        <v>656</v>
      </c>
      <c r="E2766" s="189"/>
      <c r="G2766" s="195"/>
      <c r="H2766" s="189"/>
      <c r="I2766" s="189"/>
      <c r="J2766" s="189"/>
      <c r="K2766" s="198"/>
      <c r="Q2766" s="672"/>
      <c r="R2766" s="672"/>
      <c r="S2766" s="672"/>
    </row>
    <row r="2767" spans="1:19" ht="13.5">
      <c r="A2767" s="702" t="s">
        <v>464</v>
      </c>
      <c r="B2767" t="s">
        <v>656</v>
      </c>
      <c r="C2767" s="188" t="s">
        <v>657</v>
      </c>
      <c r="D2767" s="699" t="s">
        <v>658</v>
      </c>
      <c r="E2767" s="189"/>
      <c r="G2767" s="190" t="s">
        <v>659</v>
      </c>
      <c r="H2767" s="191">
        <v>0.1</v>
      </c>
      <c r="I2767" s="191">
        <f>H2767*8/$F$2764</f>
        <v>1.6</v>
      </c>
      <c r="J2767" s="192">
        <v>10.51</v>
      </c>
      <c r="K2767" s="193">
        <f>I2767*J2767</f>
        <v>16.815999999999999</v>
      </c>
      <c r="M2767" s="205">
        <v>7</v>
      </c>
      <c r="N2767" t="s">
        <v>414</v>
      </c>
      <c r="O2767" s="205">
        <f>I2767*M2767</f>
        <v>11.200000000000001</v>
      </c>
      <c r="P2767" s="706">
        <f>O2767*J2767</f>
        <v>117.712</v>
      </c>
      <c r="Q2767" s="672"/>
      <c r="R2767" s="672"/>
      <c r="S2767" s="672"/>
    </row>
    <row r="2768" spans="1:19" ht="13.5">
      <c r="A2768" s="702" t="s">
        <v>464</v>
      </c>
      <c r="B2768" t="s">
        <v>656</v>
      </c>
      <c r="C2768" s="188"/>
      <c r="D2768" s="699" t="s">
        <v>668</v>
      </c>
      <c r="E2768" s="189"/>
      <c r="G2768" s="190" t="s">
        <v>659</v>
      </c>
      <c r="H2768" s="191">
        <v>1</v>
      </c>
      <c r="I2768" s="191">
        <f t="shared" ref="I2768:I2769" si="179">H2768*8/$F$2764</f>
        <v>16</v>
      </c>
      <c r="J2768" s="192">
        <v>9.3000000000000007</v>
      </c>
      <c r="K2768" s="193">
        <f>I2768*J2768</f>
        <v>148.80000000000001</v>
      </c>
      <c r="M2768" s="205">
        <v>7</v>
      </c>
      <c r="N2768" t="s">
        <v>414</v>
      </c>
      <c r="O2768" s="205">
        <f>I2768*M2768</f>
        <v>112</v>
      </c>
      <c r="P2768" s="706">
        <f>O2768*J2768</f>
        <v>1041.6000000000001</v>
      </c>
      <c r="Q2768" s="672"/>
      <c r="R2768" s="672"/>
      <c r="S2768" s="672"/>
    </row>
    <row r="2769" spans="1:19" ht="13.5">
      <c r="A2769" s="702" t="s">
        <v>464</v>
      </c>
      <c r="B2769" t="s">
        <v>656</v>
      </c>
      <c r="C2769" s="188" t="s">
        <v>660</v>
      </c>
      <c r="D2769" s="699" t="s">
        <v>661</v>
      </c>
      <c r="E2769" s="189"/>
      <c r="G2769" s="190" t="s">
        <v>659</v>
      </c>
      <c r="H2769" s="191">
        <v>1</v>
      </c>
      <c r="I2769" s="191">
        <f t="shared" si="179"/>
        <v>16</v>
      </c>
      <c r="J2769" s="192">
        <v>6.88</v>
      </c>
      <c r="K2769" s="193">
        <f>I2769*J2769</f>
        <v>110.08</v>
      </c>
      <c r="M2769" s="205">
        <v>7</v>
      </c>
      <c r="N2769" t="s">
        <v>414</v>
      </c>
      <c r="O2769" s="205">
        <f>I2769*M2769</f>
        <v>112</v>
      </c>
      <c r="P2769" s="706">
        <f>O2769*J2769</f>
        <v>770.56</v>
      </c>
      <c r="Q2769" s="672"/>
      <c r="R2769" s="672"/>
      <c r="S2769" s="672"/>
    </row>
    <row r="2770" spans="1:19" ht="13.5">
      <c r="A2770" s="701" t="s">
        <v>1128</v>
      </c>
      <c r="C2770" s="194"/>
      <c r="D2770" s="723"/>
      <c r="E2770" s="189"/>
      <c r="G2770" s="195"/>
      <c r="H2770" s="189"/>
      <c r="I2770" s="189"/>
      <c r="J2770" s="196"/>
      <c r="K2770" s="197">
        <f>SUM(K2767:K2769)</f>
        <v>275.69600000000003</v>
      </c>
      <c r="Q2770" s="672"/>
      <c r="R2770" s="672"/>
      <c r="S2770" s="672"/>
    </row>
    <row r="2771" spans="1:19" ht="13.5">
      <c r="A2771" s="701" t="s">
        <v>1128</v>
      </c>
      <c r="C2771" s="194"/>
      <c r="D2771" s="722" t="s">
        <v>667</v>
      </c>
      <c r="E2771" s="189"/>
      <c r="G2771" s="195"/>
      <c r="H2771" s="189"/>
      <c r="I2771" s="189"/>
      <c r="J2771" s="189"/>
      <c r="K2771" s="198"/>
      <c r="Q2771" s="672"/>
      <c r="R2771" s="672"/>
      <c r="S2771" s="672"/>
    </row>
    <row r="2772" spans="1:19" ht="25.5">
      <c r="A2772" s="702" t="s">
        <v>464</v>
      </c>
      <c r="B2772" t="s">
        <v>667</v>
      </c>
      <c r="C2772" s="188"/>
      <c r="D2772" s="699" t="s">
        <v>1099</v>
      </c>
      <c r="E2772" s="189"/>
      <c r="G2772" s="190" t="s">
        <v>690</v>
      </c>
      <c r="H2772" s="189"/>
      <c r="I2772" s="191">
        <v>2</v>
      </c>
      <c r="J2772" s="192">
        <f>20/3.5</f>
        <v>5.7142857142857144</v>
      </c>
      <c r="K2772" s="193">
        <f t="shared" ref="K2772:K2777" si="180">I2772*J2772</f>
        <v>11.428571428571429</v>
      </c>
      <c r="M2772" s="205">
        <v>7</v>
      </c>
      <c r="N2772" t="s">
        <v>414</v>
      </c>
      <c r="O2772" s="205">
        <f t="shared" ref="O2772:O2777" si="181">I2772*M2772</f>
        <v>14</v>
      </c>
      <c r="P2772" s="706">
        <f t="shared" ref="P2772:P2777" si="182">O2772*J2772</f>
        <v>80</v>
      </c>
      <c r="Q2772" s="672"/>
      <c r="R2772" s="672"/>
      <c r="S2772" s="672"/>
    </row>
    <row r="2773" spans="1:19" ht="13.5">
      <c r="A2773" s="702" t="s">
        <v>464</v>
      </c>
      <c r="B2773" t="s">
        <v>667</v>
      </c>
      <c r="C2773" s="188"/>
      <c r="D2773" s="699" t="s">
        <v>1100</v>
      </c>
      <c r="E2773" s="189"/>
      <c r="G2773" s="190" t="s">
        <v>690</v>
      </c>
      <c r="H2773" s="189"/>
      <c r="I2773" s="191">
        <v>1.8</v>
      </c>
      <c r="J2773" s="192">
        <f>11/3.5</f>
        <v>3.1428571428571428</v>
      </c>
      <c r="K2773" s="193">
        <f t="shared" si="180"/>
        <v>5.6571428571428575</v>
      </c>
      <c r="M2773" s="205">
        <v>7</v>
      </c>
      <c r="N2773" t="s">
        <v>414</v>
      </c>
      <c r="O2773" s="205">
        <f t="shared" si="181"/>
        <v>12.6</v>
      </c>
      <c r="P2773" s="706">
        <f t="shared" si="182"/>
        <v>39.6</v>
      </c>
      <c r="Q2773" s="672"/>
      <c r="R2773" s="672"/>
      <c r="S2773" s="672"/>
    </row>
    <row r="2774" spans="1:19" ht="13.5">
      <c r="A2774" s="702" t="s">
        <v>464</v>
      </c>
      <c r="B2774" t="s">
        <v>667</v>
      </c>
      <c r="C2774" s="188"/>
      <c r="D2774" s="699" t="s">
        <v>1104</v>
      </c>
      <c r="E2774" s="189"/>
      <c r="G2774" s="190"/>
      <c r="H2774" s="189"/>
      <c r="I2774" s="191">
        <v>0.2</v>
      </c>
      <c r="J2774" s="192">
        <f>55/3.5</f>
        <v>15.714285714285714</v>
      </c>
      <c r="K2774" s="193">
        <f t="shared" si="180"/>
        <v>3.1428571428571428</v>
      </c>
      <c r="M2774" s="205">
        <v>7</v>
      </c>
      <c r="N2774" t="s">
        <v>414</v>
      </c>
      <c r="O2774" s="205">
        <f t="shared" si="181"/>
        <v>1.4000000000000001</v>
      </c>
      <c r="P2774" s="706">
        <f t="shared" si="182"/>
        <v>22</v>
      </c>
      <c r="Q2774" s="672"/>
      <c r="R2774" s="672"/>
      <c r="S2774" s="672"/>
    </row>
    <row r="2775" spans="1:19" ht="25.5">
      <c r="A2775" s="702" t="s">
        <v>464</v>
      </c>
      <c r="B2775" t="s">
        <v>667</v>
      </c>
      <c r="C2775" s="188"/>
      <c r="D2775" s="699" t="s">
        <v>1101</v>
      </c>
      <c r="E2775" s="189"/>
      <c r="G2775" s="190" t="s">
        <v>690</v>
      </c>
      <c r="H2775" s="189"/>
      <c r="I2775" s="191">
        <v>3</v>
      </c>
      <c r="J2775" s="192">
        <f>160/3.5</f>
        <v>45.714285714285715</v>
      </c>
      <c r="K2775" s="193">
        <f t="shared" si="180"/>
        <v>137.14285714285714</v>
      </c>
      <c r="M2775" s="205">
        <v>7</v>
      </c>
      <c r="N2775" t="s">
        <v>414</v>
      </c>
      <c r="O2775" s="205">
        <f t="shared" si="181"/>
        <v>21</v>
      </c>
      <c r="P2775" s="706">
        <f t="shared" si="182"/>
        <v>960</v>
      </c>
      <c r="Q2775" s="672"/>
      <c r="R2775" s="672"/>
      <c r="S2775" s="672"/>
    </row>
    <row r="2776" spans="1:19" ht="25.5">
      <c r="A2776" s="702" t="s">
        <v>464</v>
      </c>
      <c r="B2776" t="s">
        <v>667</v>
      </c>
      <c r="C2776" s="188"/>
      <c r="D2776" s="699" t="s">
        <v>1102</v>
      </c>
      <c r="E2776" s="189"/>
      <c r="G2776" s="190" t="s">
        <v>690</v>
      </c>
      <c r="H2776" s="189"/>
      <c r="I2776" s="191">
        <v>2</v>
      </c>
      <c r="J2776" s="192">
        <f>5/3.5</f>
        <v>1.4285714285714286</v>
      </c>
      <c r="K2776" s="193">
        <f t="shared" si="180"/>
        <v>2.8571428571428572</v>
      </c>
      <c r="M2776" s="205">
        <v>7</v>
      </c>
      <c r="N2776" t="s">
        <v>414</v>
      </c>
      <c r="O2776" s="205">
        <f t="shared" si="181"/>
        <v>14</v>
      </c>
      <c r="P2776" s="706">
        <f t="shared" si="182"/>
        <v>20</v>
      </c>
      <c r="Q2776" s="672"/>
      <c r="R2776" s="672"/>
      <c r="S2776" s="672"/>
    </row>
    <row r="2777" spans="1:19" ht="38.25">
      <c r="A2777" s="702" t="s">
        <v>464</v>
      </c>
      <c r="B2777" t="s">
        <v>667</v>
      </c>
      <c r="C2777" s="188"/>
      <c r="D2777" s="699" t="s">
        <v>1103</v>
      </c>
      <c r="E2777" s="189"/>
      <c r="G2777" s="190" t="s">
        <v>690</v>
      </c>
      <c r="H2777" s="189"/>
      <c r="I2777" s="191">
        <v>2</v>
      </c>
      <c r="J2777" s="192">
        <f>17/3.5</f>
        <v>4.8571428571428568</v>
      </c>
      <c r="K2777" s="193">
        <f t="shared" si="180"/>
        <v>9.7142857142857135</v>
      </c>
      <c r="M2777" s="205">
        <v>7</v>
      </c>
      <c r="N2777" t="s">
        <v>414</v>
      </c>
      <c r="O2777" s="205">
        <f t="shared" si="181"/>
        <v>14</v>
      </c>
      <c r="P2777" s="706">
        <f t="shared" si="182"/>
        <v>68</v>
      </c>
      <c r="Q2777" s="672"/>
      <c r="R2777" s="672"/>
      <c r="S2777" s="672"/>
    </row>
    <row r="2778" spans="1:19" ht="13.5">
      <c r="A2778" s="701" t="s">
        <v>1128</v>
      </c>
      <c r="C2778" s="194"/>
      <c r="D2778" s="723"/>
      <c r="E2778" s="189"/>
      <c r="G2778" s="195"/>
      <c r="H2778" s="189"/>
      <c r="I2778" s="189"/>
      <c r="J2778" s="196"/>
      <c r="K2778" s="197">
        <f>SUM(K2772:K2777)</f>
        <v>169.94285714285715</v>
      </c>
      <c r="Q2778" s="672"/>
      <c r="R2778" s="672"/>
      <c r="S2778" s="672"/>
    </row>
    <row r="2779" spans="1:19" ht="13.5">
      <c r="A2779" s="701" t="s">
        <v>1128</v>
      </c>
      <c r="C2779" s="194"/>
      <c r="D2779" s="722" t="s">
        <v>662</v>
      </c>
      <c r="E2779" s="189"/>
      <c r="G2779" s="195"/>
      <c r="H2779" s="189"/>
      <c r="I2779" s="189"/>
      <c r="J2779" s="189"/>
      <c r="K2779" s="198"/>
      <c r="Q2779" s="672"/>
      <c r="R2779" s="672"/>
      <c r="S2779" s="672"/>
    </row>
    <row r="2780" spans="1:19" ht="25.5">
      <c r="A2780" s="702" t="s">
        <v>464</v>
      </c>
      <c r="B2780" t="s">
        <v>662</v>
      </c>
      <c r="C2780" s="188" t="s">
        <v>663</v>
      </c>
      <c r="D2780" s="699" t="s">
        <v>664</v>
      </c>
      <c r="E2780" s="189"/>
      <c r="G2780" s="190" t="s">
        <v>665</v>
      </c>
      <c r="H2780" s="189"/>
      <c r="I2780" s="191">
        <v>5</v>
      </c>
      <c r="J2780" s="192">
        <f>K2770</f>
        <v>275.69600000000003</v>
      </c>
      <c r="K2780" s="193">
        <f>I2780*J2780/100</f>
        <v>13.784800000000001</v>
      </c>
      <c r="M2780" s="205">
        <v>7</v>
      </c>
      <c r="N2780" t="s">
        <v>414</v>
      </c>
      <c r="O2780" s="205">
        <f>I2780*M2780</f>
        <v>35</v>
      </c>
      <c r="P2780" s="706">
        <f>O2780*J2780/100</f>
        <v>96.493600000000001</v>
      </c>
      <c r="Q2780" s="672"/>
      <c r="R2780" s="672"/>
      <c r="S2780" s="672"/>
    </row>
    <row r="2781" spans="1:19" ht="14.25" thickBot="1">
      <c r="A2781" s="701" t="s">
        <v>1128</v>
      </c>
      <c r="C2781" s="199"/>
      <c r="D2781" s="725"/>
      <c r="E2781" s="200"/>
      <c r="F2781" s="201"/>
      <c r="G2781" s="206"/>
      <c r="H2781" s="200"/>
      <c r="I2781" s="200"/>
      <c r="J2781" s="202"/>
      <c r="K2781" s="203">
        <f>SUM(K2780:K2780)</f>
        <v>13.784800000000001</v>
      </c>
      <c r="Q2781" s="672"/>
      <c r="R2781" s="672"/>
      <c r="S2781" s="672"/>
    </row>
    <row r="2782" spans="1:19" ht="13.5" thickBot="1">
      <c r="A2782" s="701" t="s">
        <v>1128</v>
      </c>
      <c r="Q2782" s="672"/>
      <c r="R2782" s="672"/>
      <c r="S2782" s="672"/>
    </row>
    <row r="2783" spans="1:19">
      <c r="A2783" s="701" t="s">
        <v>1128</v>
      </c>
      <c r="C2783" s="176" t="s">
        <v>645</v>
      </c>
      <c r="D2783" s="212" t="str">
        <f>+QPS!C210</f>
        <v>4.05.19</v>
      </c>
      <c r="E2783" s="2282" t="str">
        <f>+QPS!G210</f>
        <v>Suministro, montaje e instalación de detalle constructivo de Junction box
N° 000-265-5211 -DET. J01A</v>
      </c>
      <c r="F2783" s="2282"/>
      <c r="G2783" s="2282"/>
      <c r="H2783" s="2282"/>
      <c r="I2783" s="2282"/>
      <c r="J2783" s="2282"/>
      <c r="K2783" s="2283"/>
      <c r="Q2783" s="672">
        <f>QPS!V210</f>
        <v>4911.2384588235291</v>
      </c>
      <c r="R2783" s="672">
        <f>SUM(P2783:P2799)</f>
        <v>4911.23845882353</v>
      </c>
      <c r="S2783" s="672">
        <f>Q2783-R2783</f>
        <v>0</v>
      </c>
    </row>
    <row r="2784" spans="1:19">
      <c r="A2784" s="701" t="s">
        <v>1128</v>
      </c>
      <c r="C2784" s="181" t="s">
        <v>646</v>
      </c>
      <c r="D2784" s="720" t="s">
        <v>675</v>
      </c>
      <c r="E2784" s="207" t="s">
        <v>648</v>
      </c>
      <c r="F2784" s="208">
        <v>2</v>
      </c>
      <c r="G2784" s="207" t="s">
        <v>649</v>
      </c>
      <c r="H2784" s="209">
        <f>F2784</f>
        <v>2</v>
      </c>
      <c r="I2784" s="210"/>
      <c r="J2784" s="211" t="s">
        <v>676</v>
      </c>
      <c r="K2784" s="182">
        <f>+K2790+K2794+K2798</f>
        <v>701.60549411764703</v>
      </c>
      <c r="Q2784" s="672"/>
      <c r="R2784" s="672"/>
      <c r="S2784" s="672"/>
    </row>
    <row r="2785" spans="1:19" ht="13.5" thickBot="1">
      <c r="A2785" s="701" t="s">
        <v>1128</v>
      </c>
      <c r="C2785" s="183" t="s">
        <v>651</v>
      </c>
      <c r="D2785" s="721" t="s">
        <v>652</v>
      </c>
      <c r="E2785" s="184"/>
      <c r="F2785" s="185"/>
      <c r="G2785" s="186" t="s">
        <v>44</v>
      </c>
      <c r="H2785" s="186" t="s">
        <v>653</v>
      </c>
      <c r="I2785" s="186" t="s">
        <v>39</v>
      </c>
      <c r="J2785" s="186" t="s">
        <v>654</v>
      </c>
      <c r="K2785" s="187" t="s">
        <v>655</v>
      </c>
      <c r="Q2785" s="672"/>
      <c r="R2785" s="672"/>
      <c r="S2785" s="672"/>
    </row>
    <row r="2786" spans="1:19" ht="13.5">
      <c r="A2786" s="701" t="s">
        <v>1128</v>
      </c>
      <c r="C2786" s="194"/>
      <c r="D2786" s="722" t="s">
        <v>656</v>
      </c>
      <c r="E2786" s="189"/>
      <c r="G2786" s="195"/>
      <c r="H2786" s="189"/>
      <c r="I2786" s="189"/>
      <c r="J2786" s="189"/>
      <c r="K2786" s="198"/>
      <c r="Q2786" s="672"/>
      <c r="R2786" s="672"/>
      <c r="S2786" s="672"/>
    </row>
    <row r="2787" spans="1:19" ht="13.5">
      <c r="A2787" s="702" t="s">
        <v>465</v>
      </c>
      <c r="B2787" t="s">
        <v>656</v>
      </c>
      <c r="C2787" s="188" t="s">
        <v>657</v>
      </c>
      <c r="D2787" s="699" t="s">
        <v>658</v>
      </c>
      <c r="E2787" s="189"/>
      <c r="G2787" s="190" t="s">
        <v>659</v>
      </c>
      <c r="H2787" s="191">
        <v>0.1</v>
      </c>
      <c r="I2787" s="191">
        <f>H2787*8/$F$2784</f>
        <v>0.4</v>
      </c>
      <c r="J2787" s="192">
        <v>10.51</v>
      </c>
      <c r="K2787" s="193">
        <f>I2787*J2787</f>
        <v>4.2039999999999997</v>
      </c>
      <c r="M2787" s="205">
        <v>7</v>
      </c>
      <c r="N2787" t="s">
        <v>414</v>
      </c>
      <c r="O2787" s="205">
        <f>I2787*M2787</f>
        <v>2.8000000000000003</v>
      </c>
      <c r="P2787" s="706">
        <f>O2787*J2787</f>
        <v>29.428000000000001</v>
      </c>
      <c r="Q2787" s="672"/>
      <c r="R2787" s="672"/>
      <c r="S2787" s="672"/>
    </row>
    <row r="2788" spans="1:19" ht="13.5">
      <c r="A2788" s="702" t="s">
        <v>465</v>
      </c>
      <c r="B2788" t="s">
        <v>656</v>
      </c>
      <c r="C2788" s="188"/>
      <c r="D2788" s="699" t="s">
        <v>668</v>
      </c>
      <c r="E2788" s="189"/>
      <c r="G2788" s="190" t="s">
        <v>659</v>
      </c>
      <c r="H2788" s="191">
        <v>1</v>
      </c>
      <c r="I2788" s="191">
        <f>H2788*8/$F$2784</f>
        <v>4</v>
      </c>
      <c r="J2788" s="192">
        <v>9.3000000000000007</v>
      </c>
      <c r="K2788" s="193">
        <f>I2788*J2788</f>
        <v>37.200000000000003</v>
      </c>
      <c r="M2788" s="205">
        <v>7</v>
      </c>
      <c r="N2788" t="s">
        <v>414</v>
      </c>
      <c r="O2788" s="205">
        <f>I2788*M2788</f>
        <v>28</v>
      </c>
      <c r="P2788" s="706">
        <f>O2788*J2788</f>
        <v>260.40000000000003</v>
      </c>
      <c r="Q2788" s="672"/>
      <c r="R2788" s="672"/>
      <c r="S2788" s="672"/>
    </row>
    <row r="2789" spans="1:19" ht="13.5">
      <c r="A2789" s="702" t="s">
        <v>465</v>
      </c>
      <c r="B2789" t="s">
        <v>656</v>
      </c>
      <c r="C2789" s="188" t="s">
        <v>660</v>
      </c>
      <c r="D2789" s="699" t="s">
        <v>661</v>
      </c>
      <c r="E2789" s="189"/>
      <c r="G2789" s="190" t="s">
        <v>659</v>
      </c>
      <c r="H2789" s="191">
        <v>1</v>
      </c>
      <c r="I2789" s="191">
        <f>H2789*8/$F$2784</f>
        <v>4</v>
      </c>
      <c r="J2789" s="192">
        <v>6.88</v>
      </c>
      <c r="K2789" s="193">
        <f>I2789*J2789</f>
        <v>27.52</v>
      </c>
      <c r="M2789" s="205">
        <v>7</v>
      </c>
      <c r="N2789" t="s">
        <v>414</v>
      </c>
      <c r="O2789" s="205">
        <f>I2789*M2789</f>
        <v>28</v>
      </c>
      <c r="P2789" s="706">
        <f>O2789*J2789</f>
        <v>192.64</v>
      </c>
      <c r="Q2789" s="672"/>
      <c r="R2789" s="672"/>
      <c r="S2789" s="672"/>
    </row>
    <row r="2790" spans="1:19" ht="13.5">
      <c r="A2790" s="701" t="s">
        <v>1128</v>
      </c>
      <c r="C2790" s="194"/>
      <c r="D2790" s="723"/>
      <c r="E2790" s="189"/>
      <c r="G2790" s="195"/>
      <c r="H2790" s="189"/>
      <c r="I2790" s="189"/>
      <c r="J2790" s="196"/>
      <c r="K2790" s="197">
        <f>SUM(K2787:K2789)</f>
        <v>68.924000000000007</v>
      </c>
      <c r="Q2790" s="672"/>
      <c r="R2790" s="672"/>
      <c r="S2790" s="672"/>
    </row>
    <row r="2791" spans="1:19" ht="13.5">
      <c r="A2791" s="701" t="s">
        <v>1128</v>
      </c>
      <c r="C2791" s="194"/>
      <c r="D2791" s="722" t="s">
        <v>667</v>
      </c>
      <c r="E2791" s="189"/>
      <c r="G2791" s="195"/>
      <c r="H2791" s="189"/>
      <c r="I2791" s="189"/>
      <c r="J2791" s="189"/>
      <c r="K2791" s="198"/>
      <c r="Q2791" s="672"/>
      <c r="R2791" s="672"/>
      <c r="S2791" s="672"/>
    </row>
    <row r="2792" spans="1:19" ht="13.5">
      <c r="A2792" s="702" t="s">
        <v>465</v>
      </c>
      <c r="B2792" t="s">
        <v>667</v>
      </c>
      <c r="C2792" s="188"/>
      <c r="D2792" s="699" t="s">
        <v>1091</v>
      </c>
      <c r="E2792" s="189"/>
      <c r="G2792" s="190" t="s">
        <v>690</v>
      </c>
      <c r="H2792" s="189"/>
      <c r="I2792" s="191">
        <v>1</v>
      </c>
      <c r="J2792" s="192">
        <f>2000/3.4</f>
        <v>588.23529411764707</v>
      </c>
      <c r="K2792" s="193">
        <f>I2792*J2792</f>
        <v>588.23529411764707</v>
      </c>
      <c r="M2792" s="205">
        <v>7</v>
      </c>
      <c r="N2792" t="s">
        <v>414</v>
      </c>
      <c r="O2792" s="205">
        <f>I2792*M2792</f>
        <v>7</v>
      </c>
      <c r="P2792" s="706">
        <f>O2792*J2792</f>
        <v>4117.6470588235297</v>
      </c>
      <c r="Q2792" s="672"/>
      <c r="R2792" s="672"/>
      <c r="S2792" s="672"/>
    </row>
    <row r="2793" spans="1:19" ht="13.5">
      <c r="A2793" s="702" t="s">
        <v>465</v>
      </c>
      <c r="B2793" t="s">
        <v>667</v>
      </c>
      <c r="C2793" s="188"/>
      <c r="D2793" s="699" t="s">
        <v>694</v>
      </c>
      <c r="E2793" s="189"/>
      <c r="G2793" s="190" t="s">
        <v>695</v>
      </c>
      <c r="H2793" s="189"/>
      <c r="I2793" s="191">
        <v>0.35</v>
      </c>
      <c r="J2793" s="192">
        <v>100</v>
      </c>
      <c r="K2793" s="193">
        <f>I2793*J2793</f>
        <v>35</v>
      </c>
      <c r="M2793" s="205">
        <v>7</v>
      </c>
      <c r="N2793" t="s">
        <v>414</v>
      </c>
      <c r="O2793" s="205">
        <f>I2793*M2793</f>
        <v>2.4499999999999997</v>
      </c>
      <c r="P2793" s="706">
        <f>O2793*J2793</f>
        <v>244.99999999999997</v>
      </c>
      <c r="Q2793" s="672"/>
      <c r="R2793" s="672"/>
      <c r="S2793" s="672"/>
    </row>
    <row r="2794" spans="1:19" ht="13.5">
      <c r="A2794" s="701" t="s">
        <v>1128</v>
      </c>
      <c r="C2794" s="194"/>
      <c r="D2794" s="723"/>
      <c r="E2794" s="189"/>
      <c r="G2794" s="195"/>
      <c r="H2794" s="189"/>
      <c r="I2794" s="189"/>
      <c r="J2794" s="196"/>
      <c r="K2794" s="197">
        <f>SUM(K2792:K2793)</f>
        <v>623.23529411764707</v>
      </c>
      <c r="Q2794" s="672"/>
      <c r="R2794" s="672"/>
      <c r="S2794" s="672"/>
    </row>
    <row r="2795" spans="1:19" ht="13.5">
      <c r="A2795" s="701" t="s">
        <v>1128</v>
      </c>
      <c r="C2795" s="194"/>
      <c r="D2795" s="722" t="s">
        <v>662</v>
      </c>
      <c r="E2795" s="189"/>
      <c r="G2795" s="195"/>
      <c r="H2795" s="189"/>
      <c r="I2795" s="189"/>
      <c r="J2795" s="189"/>
      <c r="K2795" s="198"/>
      <c r="Q2795" s="672"/>
      <c r="R2795" s="672"/>
      <c r="S2795" s="672"/>
    </row>
    <row r="2796" spans="1:19" ht="25.5">
      <c r="A2796" s="702" t="s">
        <v>465</v>
      </c>
      <c r="B2796" t="s">
        <v>662</v>
      </c>
      <c r="C2796" s="188" t="s">
        <v>663</v>
      </c>
      <c r="D2796" s="699" t="s">
        <v>664</v>
      </c>
      <c r="E2796" s="189"/>
      <c r="G2796" s="190" t="s">
        <v>665</v>
      </c>
      <c r="H2796" s="189"/>
      <c r="I2796" s="191">
        <v>5</v>
      </c>
      <c r="J2796" s="192">
        <f>K2790</f>
        <v>68.924000000000007</v>
      </c>
      <c r="K2796" s="193">
        <f>I2796*J2796/100</f>
        <v>3.4462000000000002</v>
      </c>
      <c r="M2796" s="205">
        <v>7</v>
      </c>
      <c r="N2796" t="s">
        <v>414</v>
      </c>
      <c r="O2796" s="205">
        <f>I2796*M2796</f>
        <v>35</v>
      </c>
      <c r="P2796" s="706">
        <f>O2796*J2796/100</f>
        <v>24.1234</v>
      </c>
      <c r="Q2796" s="672"/>
      <c r="R2796" s="672"/>
      <c r="S2796" s="672"/>
    </row>
    <row r="2797" spans="1:19" ht="13.5">
      <c r="A2797" s="702" t="s">
        <v>465</v>
      </c>
      <c r="B2797" t="s">
        <v>662</v>
      </c>
      <c r="C2797" s="188"/>
      <c r="D2797" s="724" t="s">
        <v>846</v>
      </c>
      <c r="E2797" s="189"/>
      <c r="G2797" s="190" t="s">
        <v>666</v>
      </c>
      <c r="H2797" s="191">
        <v>1</v>
      </c>
      <c r="I2797" s="191">
        <f>H2797*8/H2784</f>
        <v>4</v>
      </c>
      <c r="J2797" s="192">
        <v>1.5</v>
      </c>
      <c r="K2797" s="193">
        <f>I2797*J2797</f>
        <v>6</v>
      </c>
      <c r="M2797" s="205">
        <v>7</v>
      </c>
      <c r="N2797" t="s">
        <v>414</v>
      </c>
      <c r="O2797" s="205">
        <f>I2797*M2797</f>
        <v>28</v>
      </c>
      <c r="P2797" s="706">
        <f>O2797*J2797</f>
        <v>42</v>
      </c>
      <c r="Q2797" s="672"/>
      <c r="R2797" s="672"/>
      <c r="S2797" s="672"/>
    </row>
    <row r="2798" spans="1:19" ht="14.25" thickBot="1">
      <c r="A2798" s="701" t="s">
        <v>1128</v>
      </c>
      <c r="C2798" s="199"/>
      <c r="D2798" s="725"/>
      <c r="E2798" s="200"/>
      <c r="F2798" s="201"/>
      <c r="G2798" s="206"/>
      <c r="H2798" s="200"/>
      <c r="I2798" s="200"/>
      <c r="J2798" s="202"/>
      <c r="K2798" s="203">
        <f>SUM(K2796:K2797)</f>
        <v>9.446200000000001</v>
      </c>
      <c r="Q2798" s="672"/>
      <c r="R2798" s="672"/>
      <c r="S2798" s="672"/>
    </row>
    <row r="2799" spans="1:19" ht="13.5" thickBot="1">
      <c r="A2799" s="701" t="s">
        <v>1128</v>
      </c>
      <c r="Q2799" s="672"/>
      <c r="R2799" s="672"/>
      <c r="S2799" s="672"/>
    </row>
    <row r="2800" spans="1:19">
      <c r="A2800" s="701" t="s">
        <v>1128</v>
      </c>
      <c r="C2800" s="176" t="s">
        <v>645</v>
      </c>
      <c r="D2800" s="212" t="str">
        <f>+QPS!C211</f>
        <v>4.05.20</v>
      </c>
      <c r="E2800" s="2288" t="str">
        <f>+QPS!G211</f>
        <v>Suministro, montaje e instalacion de  detalle constructivo
Tuberia adosada a estructura 
Plano: CRD-DWG-11760-6-33-4302 - DET. 1A</v>
      </c>
      <c r="F2800" s="2288"/>
      <c r="G2800" s="2288"/>
      <c r="H2800" s="2288"/>
      <c r="I2800" s="2288"/>
      <c r="J2800" s="2288"/>
      <c r="K2800" s="2289"/>
      <c r="Q2800" s="672">
        <f>QPS!V211</f>
        <v>1226.3963142857144</v>
      </c>
      <c r="R2800" s="672">
        <f>SUM(P2800:P2817)</f>
        <v>1226.3963142857142</v>
      </c>
      <c r="S2800" s="672">
        <f>Q2800-R2800</f>
        <v>0</v>
      </c>
    </row>
    <row r="2801" spans="1:19">
      <c r="A2801" s="701" t="s">
        <v>1128</v>
      </c>
      <c r="C2801" s="181" t="s">
        <v>646</v>
      </c>
      <c r="D2801" s="720" t="s">
        <v>675</v>
      </c>
      <c r="E2801" s="207" t="s">
        <v>648</v>
      </c>
      <c r="F2801" s="208">
        <v>10</v>
      </c>
      <c r="G2801" s="207" t="s">
        <v>649</v>
      </c>
      <c r="H2801" s="209">
        <f>F2801</f>
        <v>10</v>
      </c>
      <c r="I2801" s="210"/>
      <c r="J2801" s="211" t="s">
        <v>676</v>
      </c>
      <c r="K2801" s="182">
        <f>+K2807+K2812+K2816</f>
        <v>81.759754285714294</v>
      </c>
      <c r="Q2801" s="672"/>
      <c r="R2801" s="672"/>
      <c r="S2801" s="672"/>
    </row>
    <row r="2802" spans="1:19" ht="13.5" thickBot="1">
      <c r="A2802" s="701" t="s">
        <v>1128</v>
      </c>
      <c r="C2802" s="183" t="s">
        <v>651</v>
      </c>
      <c r="D2802" s="721" t="s">
        <v>652</v>
      </c>
      <c r="E2802" s="184"/>
      <c r="F2802" s="185"/>
      <c r="G2802" s="186" t="s">
        <v>44</v>
      </c>
      <c r="H2802" s="186" t="s">
        <v>653</v>
      </c>
      <c r="I2802" s="186" t="s">
        <v>39</v>
      </c>
      <c r="J2802" s="186" t="s">
        <v>654</v>
      </c>
      <c r="K2802" s="187" t="s">
        <v>655</v>
      </c>
      <c r="Q2802" s="672"/>
      <c r="R2802" s="672"/>
      <c r="S2802" s="672"/>
    </row>
    <row r="2803" spans="1:19" ht="13.5">
      <c r="A2803" s="701" t="s">
        <v>1128</v>
      </c>
      <c r="C2803" s="194"/>
      <c r="D2803" s="722" t="s">
        <v>656</v>
      </c>
      <c r="E2803" s="189"/>
      <c r="G2803" s="195"/>
      <c r="H2803" s="189"/>
      <c r="I2803" s="189"/>
      <c r="J2803" s="189"/>
      <c r="K2803" s="198"/>
      <c r="Q2803" s="672"/>
      <c r="R2803" s="672"/>
      <c r="S2803" s="672"/>
    </row>
    <row r="2804" spans="1:19" ht="13.5">
      <c r="A2804" s="702" t="s">
        <v>466</v>
      </c>
      <c r="B2804" t="s">
        <v>656</v>
      </c>
      <c r="C2804" s="188" t="s">
        <v>657</v>
      </c>
      <c r="D2804" s="699" t="s">
        <v>658</v>
      </c>
      <c r="E2804" s="189"/>
      <c r="G2804" s="190" t="s">
        <v>659</v>
      </c>
      <c r="H2804" s="191">
        <v>0.1</v>
      </c>
      <c r="I2804" s="191">
        <f>H2804*8/$F$2801</f>
        <v>0.08</v>
      </c>
      <c r="J2804" s="192">
        <v>10.51</v>
      </c>
      <c r="K2804" s="193">
        <f>I2804*J2804</f>
        <v>0.84079999999999999</v>
      </c>
      <c r="M2804" s="205">
        <v>15</v>
      </c>
      <c r="N2804" t="s">
        <v>414</v>
      </c>
      <c r="O2804" s="205">
        <f>I2804*M2804</f>
        <v>1.2</v>
      </c>
      <c r="P2804" s="706">
        <f>O2804*J2804</f>
        <v>12.612</v>
      </c>
      <c r="Q2804" s="672"/>
      <c r="R2804" s="672"/>
      <c r="S2804" s="672"/>
    </row>
    <row r="2805" spans="1:19" ht="13.5">
      <c r="A2805" s="702" t="s">
        <v>466</v>
      </c>
      <c r="B2805" t="s">
        <v>656</v>
      </c>
      <c r="C2805" s="188"/>
      <c r="D2805" s="699" t="s">
        <v>668</v>
      </c>
      <c r="E2805" s="189"/>
      <c r="G2805" s="190" t="s">
        <v>659</v>
      </c>
      <c r="H2805" s="191">
        <v>1</v>
      </c>
      <c r="I2805" s="191">
        <f t="shared" ref="I2805:I2806" si="183">H2805*8/$F$2801</f>
        <v>0.8</v>
      </c>
      <c r="J2805" s="192">
        <v>9.3000000000000007</v>
      </c>
      <c r="K2805" s="193">
        <f>I2805*J2805</f>
        <v>7.4400000000000013</v>
      </c>
      <c r="M2805" s="205">
        <v>15</v>
      </c>
      <c r="N2805" t="s">
        <v>414</v>
      </c>
      <c r="O2805" s="205">
        <f>I2805*M2805</f>
        <v>12</v>
      </c>
      <c r="P2805" s="706">
        <f>O2805*J2805</f>
        <v>111.60000000000001</v>
      </c>
      <c r="Q2805" s="672"/>
      <c r="R2805" s="672"/>
      <c r="S2805" s="672"/>
    </row>
    <row r="2806" spans="1:19" ht="13.5">
      <c r="A2806" s="702" t="s">
        <v>466</v>
      </c>
      <c r="B2806" t="s">
        <v>656</v>
      </c>
      <c r="C2806" s="188" t="s">
        <v>660</v>
      </c>
      <c r="D2806" s="699" t="s">
        <v>661</v>
      </c>
      <c r="E2806" s="189"/>
      <c r="G2806" s="190" t="s">
        <v>659</v>
      </c>
      <c r="H2806" s="191">
        <v>1</v>
      </c>
      <c r="I2806" s="191">
        <f t="shared" si="183"/>
        <v>0.8</v>
      </c>
      <c r="J2806" s="192">
        <v>6.88</v>
      </c>
      <c r="K2806" s="193">
        <f>I2806*J2806</f>
        <v>5.5040000000000004</v>
      </c>
      <c r="M2806" s="205">
        <v>15</v>
      </c>
      <c r="N2806" t="s">
        <v>414</v>
      </c>
      <c r="O2806" s="205">
        <f>I2806*M2806</f>
        <v>12</v>
      </c>
      <c r="P2806" s="706">
        <f>O2806*J2806</f>
        <v>82.56</v>
      </c>
      <c r="Q2806" s="672"/>
      <c r="R2806" s="672"/>
      <c r="S2806" s="672"/>
    </row>
    <row r="2807" spans="1:19" ht="13.5">
      <c r="A2807" s="701" t="s">
        <v>1128</v>
      </c>
      <c r="C2807" s="194"/>
      <c r="D2807" s="723"/>
      <c r="E2807" s="189"/>
      <c r="G2807" s="195"/>
      <c r="H2807" s="189"/>
      <c r="I2807" s="189"/>
      <c r="J2807" s="196"/>
      <c r="K2807" s="197">
        <f>SUM(K2804:K2806)</f>
        <v>13.784800000000001</v>
      </c>
      <c r="Q2807" s="672"/>
      <c r="R2807" s="672"/>
      <c r="S2807" s="672"/>
    </row>
    <row r="2808" spans="1:19" ht="13.5">
      <c r="A2808" s="701" t="s">
        <v>1128</v>
      </c>
      <c r="C2808" s="194"/>
      <c r="D2808" s="722" t="s">
        <v>667</v>
      </c>
      <c r="E2808" s="189"/>
      <c r="G2808" s="195"/>
      <c r="H2808" s="189"/>
      <c r="I2808" s="189"/>
      <c r="J2808" s="189"/>
      <c r="K2808" s="198"/>
      <c r="Q2808" s="672"/>
      <c r="R2808" s="672"/>
      <c r="S2808" s="672"/>
    </row>
    <row r="2809" spans="1:19" ht="25.5">
      <c r="A2809" s="702" t="s">
        <v>466</v>
      </c>
      <c r="B2809" t="s">
        <v>667</v>
      </c>
      <c r="C2809" s="188"/>
      <c r="D2809" s="699" t="s">
        <v>1052</v>
      </c>
      <c r="E2809" s="189"/>
      <c r="G2809" s="190" t="s">
        <v>690</v>
      </c>
      <c r="H2809" s="189"/>
      <c r="I2809" s="191">
        <v>1</v>
      </c>
      <c r="J2809" s="192">
        <v>35</v>
      </c>
      <c r="K2809" s="193">
        <f>I2809*J2809</f>
        <v>35</v>
      </c>
      <c r="M2809" s="205">
        <v>15</v>
      </c>
      <c r="N2809" t="s">
        <v>414</v>
      </c>
      <c r="O2809" s="205">
        <f>I2809*M2809</f>
        <v>15</v>
      </c>
      <c r="P2809" s="706">
        <f>O2809*J2809</f>
        <v>525</v>
      </c>
      <c r="Q2809" s="672"/>
      <c r="R2809" s="672"/>
      <c r="S2809" s="672"/>
    </row>
    <row r="2810" spans="1:19" ht="38.25">
      <c r="A2810" s="702" t="s">
        <v>466</v>
      </c>
      <c r="B2810" t="s">
        <v>667</v>
      </c>
      <c r="C2810" s="188"/>
      <c r="D2810" s="699" t="s">
        <v>1112</v>
      </c>
      <c r="E2810" s="189"/>
      <c r="G2810" s="190" t="s">
        <v>690</v>
      </c>
      <c r="H2810" s="189"/>
      <c r="I2810" s="191">
        <v>1</v>
      </c>
      <c r="J2810" s="192">
        <f>108/3.5</f>
        <v>30.857142857142858</v>
      </c>
      <c r="K2810" s="193">
        <f>I2810*J2810</f>
        <v>30.857142857142858</v>
      </c>
      <c r="M2810" s="205">
        <v>15</v>
      </c>
      <c r="N2810" t="s">
        <v>414</v>
      </c>
      <c r="O2810" s="205">
        <f>I2810*M2810</f>
        <v>15</v>
      </c>
      <c r="P2810" s="706">
        <f>O2810*J2810</f>
        <v>462.85714285714289</v>
      </c>
      <c r="Q2810" s="672"/>
      <c r="R2810" s="672"/>
      <c r="S2810" s="672"/>
    </row>
    <row r="2811" spans="1:19" ht="25.5">
      <c r="A2811" s="702" t="s">
        <v>466</v>
      </c>
      <c r="B2811" t="s">
        <v>667</v>
      </c>
      <c r="C2811" s="188"/>
      <c r="D2811" s="699" t="s">
        <v>1113</v>
      </c>
      <c r="E2811" s="189"/>
      <c r="G2811" s="190" t="s">
        <v>690</v>
      </c>
      <c r="H2811" s="189"/>
      <c r="I2811" s="191">
        <v>1</v>
      </c>
      <c r="J2811" s="192">
        <f>5/3.5</f>
        <v>1.4285714285714286</v>
      </c>
      <c r="K2811" s="193">
        <f>I2811*J2811</f>
        <v>1.4285714285714286</v>
      </c>
      <c r="M2811" s="205">
        <v>15</v>
      </c>
      <c r="N2811" t="s">
        <v>414</v>
      </c>
      <c r="O2811" s="205">
        <f>I2811*M2811</f>
        <v>15</v>
      </c>
      <c r="P2811" s="706">
        <f>O2811*J2811</f>
        <v>21.428571428571431</v>
      </c>
      <c r="Q2811" s="672"/>
      <c r="R2811" s="672"/>
      <c r="S2811" s="672"/>
    </row>
    <row r="2812" spans="1:19" ht="13.5">
      <c r="A2812" s="701" t="s">
        <v>1128</v>
      </c>
      <c r="C2812" s="194"/>
      <c r="D2812" s="723"/>
      <c r="E2812" s="189"/>
      <c r="G2812" s="195"/>
      <c r="H2812" s="189"/>
      <c r="I2812" s="189"/>
      <c r="J2812" s="196"/>
      <c r="K2812" s="197">
        <f>SUM(K2809:K2811)</f>
        <v>67.285714285714292</v>
      </c>
      <c r="Q2812" s="672"/>
      <c r="R2812" s="672"/>
      <c r="S2812" s="672"/>
    </row>
    <row r="2813" spans="1:19" ht="13.5">
      <c r="A2813" s="701" t="s">
        <v>1128</v>
      </c>
      <c r="C2813" s="194"/>
      <c r="D2813" s="722" t="s">
        <v>662</v>
      </c>
      <c r="E2813" s="189"/>
      <c r="G2813" s="195"/>
      <c r="H2813" s="189"/>
      <c r="I2813" s="189"/>
      <c r="J2813" s="189"/>
      <c r="K2813" s="198"/>
      <c r="Q2813" s="672"/>
      <c r="R2813" s="672"/>
      <c r="S2813" s="672"/>
    </row>
    <row r="2814" spans="1:19" ht="25.5">
      <c r="A2814" s="702" t="s">
        <v>466</v>
      </c>
      <c r="B2814" t="s">
        <v>662</v>
      </c>
      <c r="C2814" s="188" t="s">
        <v>663</v>
      </c>
      <c r="D2814" s="699" t="s">
        <v>664</v>
      </c>
      <c r="E2814" s="189"/>
      <c r="G2814" s="190" t="s">
        <v>665</v>
      </c>
      <c r="H2814" s="189"/>
      <c r="I2814" s="191">
        <v>5</v>
      </c>
      <c r="J2814" s="192">
        <f>K2807</f>
        <v>13.784800000000001</v>
      </c>
      <c r="K2814" s="193">
        <f>I2814*J2814/100</f>
        <v>0.68924000000000007</v>
      </c>
      <c r="M2814" s="205">
        <v>15</v>
      </c>
      <c r="N2814" t="s">
        <v>414</v>
      </c>
      <c r="O2814" s="205">
        <f>I2814*M2814</f>
        <v>75</v>
      </c>
      <c r="P2814" s="706">
        <f>O2814*J2814/100</f>
        <v>10.338600000000001</v>
      </c>
      <c r="Q2814" s="672"/>
      <c r="R2814" s="672"/>
      <c r="S2814" s="672"/>
    </row>
    <row r="2815" spans="1:19" ht="13.5">
      <c r="A2815" s="702" t="s">
        <v>466</v>
      </c>
      <c r="B2815" t="s">
        <v>662</v>
      </c>
      <c r="C2815" s="188"/>
      <c r="D2815" s="724" t="s">
        <v>846</v>
      </c>
      <c r="E2815" s="189"/>
      <c r="G2815" s="190" t="s">
        <v>666</v>
      </c>
      <c r="H2815" s="191">
        <v>1</v>
      </c>
      <c r="I2815" s="191">
        <f>H2815*8/H2801</f>
        <v>0.8</v>
      </c>
      <c r="J2815" s="192"/>
      <c r="K2815" s="193">
        <f>I2815*J2815</f>
        <v>0</v>
      </c>
      <c r="M2815" s="205">
        <v>15</v>
      </c>
      <c r="N2815" t="s">
        <v>414</v>
      </c>
      <c r="O2815" s="205">
        <f>I2815*M2815</f>
        <v>12</v>
      </c>
      <c r="Q2815" s="672"/>
      <c r="R2815" s="672"/>
      <c r="S2815" s="672"/>
    </row>
    <row r="2816" spans="1:19" ht="14.25" thickBot="1">
      <c r="A2816" s="701" t="s">
        <v>1128</v>
      </c>
      <c r="C2816" s="199"/>
      <c r="D2816" s="725"/>
      <c r="E2816" s="200"/>
      <c r="F2816" s="201"/>
      <c r="G2816" s="206"/>
      <c r="H2816" s="200"/>
      <c r="I2816" s="200"/>
      <c r="J2816" s="202"/>
      <c r="K2816" s="203">
        <f>SUM(K2814:K2815)</f>
        <v>0.68924000000000007</v>
      </c>
      <c r="Q2816" s="672"/>
      <c r="R2816" s="672"/>
      <c r="S2816" s="672"/>
    </row>
    <row r="2817" spans="1:19" ht="13.5" thickBot="1">
      <c r="A2817" s="701" t="s">
        <v>1128</v>
      </c>
      <c r="Q2817" s="672"/>
      <c r="R2817" s="672"/>
      <c r="S2817" s="672"/>
    </row>
    <row r="2818" spans="1:19">
      <c r="A2818" s="701" t="s">
        <v>1128</v>
      </c>
      <c r="C2818" s="176" t="s">
        <v>645</v>
      </c>
      <c r="D2818" s="212" t="str">
        <f>+QPS!C212</f>
        <v>4.05.21</v>
      </c>
      <c r="E2818" s="2286" t="str">
        <f>+QPS!G212</f>
        <v>Suministro, montaje e instalacion de  detalle constructivo
Tuberia adosada a estructura 
Plano: CRD-DWG-11760-6-33-4302 - DET. 1B</v>
      </c>
      <c r="F2818" s="2286"/>
      <c r="G2818" s="2286"/>
      <c r="H2818" s="2286"/>
      <c r="I2818" s="2286"/>
      <c r="J2818" s="2286"/>
      <c r="K2818" s="2287"/>
      <c r="Q2818" s="672">
        <f>QPS!V212</f>
        <v>673.51305714285718</v>
      </c>
      <c r="R2818" s="672">
        <f>SUM(P2818:P2835)</f>
        <v>673.51305714285718</v>
      </c>
      <c r="S2818" s="672">
        <f>Q2818-R2818</f>
        <v>0</v>
      </c>
    </row>
    <row r="2819" spans="1:19">
      <c r="A2819" s="701" t="s">
        <v>1128</v>
      </c>
      <c r="C2819" s="181" t="s">
        <v>646</v>
      </c>
      <c r="D2819" s="720" t="s">
        <v>675</v>
      </c>
      <c r="E2819" s="207" t="s">
        <v>648</v>
      </c>
      <c r="F2819" s="208">
        <f>+F2801</f>
        <v>10</v>
      </c>
      <c r="G2819" s="207" t="s">
        <v>649</v>
      </c>
      <c r="H2819" s="209">
        <f>F2819</f>
        <v>10</v>
      </c>
      <c r="I2819" s="210"/>
      <c r="J2819" s="211" t="s">
        <v>676</v>
      </c>
      <c r="K2819" s="182">
        <f>+K2825+K2830+K2834</f>
        <v>134.70261142857143</v>
      </c>
      <c r="Q2819" s="672"/>
      <c r="R2819" s="672"/>
      <c r="S2819" s="672"/>
    </row>
    <row r="2820" spans="1:19" ht="13.5" thickBot="1">
      <c r="A2820" s="701" t="s">
        <v>1128</v>
      </c>
      <c r="C2820" s="183" t="s">
        <v>651</v>
      </c>
      <c r="D2820" s="721" t="s">
        <v>652</v>
      </c>
      <c r="E2820" s="184"/>
      <c r="F2820" s="185"/>
      <c r="G2820" s="186" t="s">
        <v>44</v>
      </c>
      <c r="H2820" s="186" t="s">
        <v>653</v>
      </c>
      <c r="I2820" s="186" t="s">
        <v>39</v>
      </c>
      <c r="J2820" s="186" t="s">
        <v>654</v>
      </c>
      <c r="K2820" s="187" t="s">
        <v>655</v>
      </c>
      <c r="Q2820" s="672"/>
      <c r="R2820" s="672"/>
      <c r="S2820" s="672"/>
    </row>
    <row r="2821" spans="1:19" ht="13.5">
      <c r="A2821" s="701" t="s">
        <v>1128</v>
      </c>
      <c r="C2821" s="194"/>
      <c r="D2821" s="722" t="s">
        <v>656</v>
      </c>
      <c r="E2821" s="189"/>
      <c r="G2821" s="195"/>
      <c r="H2821" s="189"/>
      <c r="I2821" s="189"/>
      <c r="J2821" s="189"/>
      <c r="K2821" s="198"/>
      <c r="Q2821" s="672"/>
      <c r="R2821" s="672"/>
      <c r="S2821" s="672"/>
    </row>
    <row r="2822" spans="1:19" ht="13.5">
      <c r="A2822" s="702" t="s">
        <v>467</v>
      </c>
      <c r="B2822" t="s">
        <v>656</v>
      </c>
      <c r="C2822" s="188" t="s">
        <v>657</v>
      </c>
      <c r="D2822" s="699" t="s">
        <v>658</v>
      </c>
      <c r="E2822" s="189"/>
      <c r="G2822" s="190" t="s">
        <v>659</v>
      </c>
      <c r="H2822" s="191">
        <v>0.1</v>
      </c>
      <c r="I2822" s="191">
        <f>H2822*8/$F$2819</f>
        <v>0.08</v>
      </c>
      <c r="J2822" s="192">
        <v>10.51</v>
      </c>
      <c r="K2822" s="193">
        <f>I2822*J2822</f>
        <v>0.84079999999999999</v>
      </c>
      <c r="M2822" s="205">
        <v>5</v>
      </c>
      <c r="N2822" t="s">
        <v>414</v>
      </c>
      <c r="O2822" s="205">
        <f>I2822*M2822</f>
        <v>0.4</v>
      </c>
      <c r="P2822" s="706">
        <f>O2822*J2822</f>
        <v>4.2039999999999997</v>
      </c>
      <c r="Q2822" s="672"/>
      <c r="R2822" s="672"/>
      <c r="S2822" s="672"/>
    </row>
    <row r="2823" spans="1:19" ht="13.5">
      <c r="A2823" s="702" t="s">
        <v>467</v>
      </c>
      <c r="B2823" t="s">
        <v>656</v>
      </c>
      <c r="C2823" s="188"/>
      <c r="D2823" s="699" t="s">
        <v>668</v>
      </c>
      <c r="E2823" s="189"/>
      <c r="G2823" s="190" t="s">
        <v>659</v>
      </c>
      <c r="H2823" s="191">
        <v>1</v>
      </c>
      <c r="I2823" s="191">
        <f t="shared" ref="I2823:I2824" si="184">H2823*8/$F$2819</f>
        <v>0.8</v>
      </c>
      <c r="J2823" s="192">
        <v>9.3000000000000007</v>
      </c>
      <c r="K2823" s="193">
        <f>I2823*J2823</f>
        <v>7.4400000000000013</v>
      </c>
      <c r="M2823" s="205">
        <v>5</v>
      </c>
      <c r="N2823" t="s">
        <v>414</v>
      </c>
      <c r="O2823" s="205">
        <f>I2823*M2823</f>
        <v>4</v>
      </c>
      <c r="P2823" s="706">
        <f>O2823*J2823</f>
        <v>37.200000000000003</v>
      </c>
      <c r="Q2823" s="672"/>
      <c r="R2823" s="672"/>
      <c r="S2823" s="672"/>
    </row>
    <row r="2824" spans="1:19" ht="13.5">
      <c r="A2824" s="702" t="s">
        <v>467</v>
      </c>
      <c r="B2824" t="s">
        <v>656</v>
      </c>
      <c r="C2824" s="188" t="s">
        <v>660</v>
      </c>
      <c r="D2824" s="699" t="s">
        <v>661</v>
      </c>
      <c r="E2824" s="189"/>
      <c r="G2824" s="190" t="s">
        <v>659</v>
      </c>
      <c r="H2824" s="191">
        <v>1</v>
      </c>
      <c r="I2824" s="191">
        <f t="shared" si="184"/>
        <v>0.8</v>
      </c>
      <c r="J2824" s="192">
        <v>6.88</v>
      </c>
      <c r="K2824" s="193">
        <f>I2824*J2824</f>
        <v>5.5040000000000004</v>
      </c>
      <c r="M2824" s="205">
        <v>5</v>
      </c>
      <c r="N2824" t="s">
        <v>414</v>
      </c>
      <c r="O2824" s="205">
        <f>I2824*M2824</f>
        <v>4</v>
      </c>
      <c r="P2824" s="706">
        <f>O2824*J2824</f>
        <v>27.52</v>
      </c>
      <c r="Q2824" s="672"/>
      <c r="R2824" s="672"/>
      <c r="S2824" s="672"/>
    </row>
    <row r="2825" spans="1:19" ht="13.5">
      <c r="A2825" s="701" t="s">
        <v>1128</v>
      </c>
      <c r="C2825" s="194"/>
      <c r="D2825" s="723"/>
      <c r="E2825" s="189"/>
      <c r="G2825" s="195"/>
      <c r="H2825" s="189"/>
      <c r="I2825" s="189"/>
      <c r="J2825" s="196"/>
      <c r="K2825" s="197">
        <f>SUM(K2822:K2824)</f>
        <v>13.784800000000001</v>
      </c>
      <c r="Q2825" s="672"/>
      <c r="R2825" s="672"/>
      <c r="S2825" s="672"/>
    </row>
    <row r="2826" spans="1:19" ht="13.5">
      <c r="A2826" s="701" t="s">
        <v>1128</v>
      </c>
      <c r="C2826" s="194"/>
      <c r="D2826" s="722" t="s">
        <v>667</v>
      </c>
      <c r="E2826" s="189"/>
      <c r="G2826" s="195"/>
      <c r="H2826" s="189"/>
      <c r="I2826" s="189"/>
      <c r="J2826" s="189"/>
      <c r="K2826" s="198"/>
      <c r="Q2826" s="672"/>
      <c r="R2826" s="672"/>
      <c r="S2826" s="672"/>
    </row>
    <row r="2827" spans="1:19" ht="25.5">
      <c r="A2827" s="702" t="s">
        <v>467</v>
      </c>
      <c r="B2827" t="s">
        <v>667</v>
      </c>
      <c r="C2827" s="188"/>
      <c r="D2827" s="699" t="s">
        <v>1054</v>
      </c>
      <c r="E2827" s="189"/>
      <c r="G2827" s="190" t="s">
        <v>690</v>
      </c>
      <c r="H2827" s="189"/>
      <c r="I2827" s="191">
        <v>1</v>
      </c>
      <c r="J2827" s="192">
        <f>320/3.5</f>
        <v>91.428571428571431</v>
      </c>
      <c r="K2827" s="193">
        <f>I2827*J2827</f>
        <v>91.428571428571431</v>
      </c>
      <c r="M2827" s="205">
        <v>5</v>
      </c>
      <c r="N2827" t="s">
        <v>414</v>
      </c>
      <c r="O2827" s="205">
        <f>I2827*M2827</f>
        <v>5</v>
      </c>
      <c r="P2827" s="706">
        <f>O2827*J2827</f>
        <v>457.14285714285717</v>
      </c>
      <c r="Q2827" s="672"/>
      <c r="R2827" s="672"/>
      <c r="S2827" s="672"/>
    </row>
    <row r="2828" spans="1:19" ht="25.5">
      <c r="A2828" s="702" t="s">
        <v>467</v>
      </c>
      <c r="B2828" t="s">
        <v>667</v>
      </c>
      <c r="C2828" s="188"/>
      <c r="D2828" s="699" t="s">
        <v>1053</v>
      </c>
      <c r="E2828" s="189"/>
      <c r="G2828" s="190" t="s">
        <v>690</v>
      </c>
      <c r="H2828" s="189"/>
      <c r="I2828" s="191">
        <v>1</v>
      </c>
      <c r="J2828" s="192">
        <f>98/3.5</f>
        <v>28</v>
      </c>
      <c r="K2828" s="193">
        <f>I2828*J2828</f>
        <v>28</v>
      </c>
      <c r="M2828" s="205">
        <v>5</v>
      </c>
      <c r="N2828" t="s">
        <v>414</v>
      </c>
      <c r="O2828" s="205">
        <f>I2828*M2828</f>
        <v>5</v>
      </c>
      <c r="P2828" s="706">
        <f>O2828*J2828</f>
        <v>140</v>
      </c>
      <c r="Q2828" s="672"/>
      <c r="R2828" s="672"/>
      <c r="S2828" s="672"/>
    </row>
    <row r="2829" spans="1:19" ht="13.5">
      <c r="A2829" s="702" t="s">
        <v>467</v>
      </c>
      <c r="B2829" t="s">
        <v>667</v>
      </c>
      <c r="C2829" s="188"/>
      <c r="D2829" s="699" t="s">
        <v>1055</v>
      </c>
      <c r="E2829" s="189"/>
      <c r="G2829" s="190" t="s">
        <v>690</v>
      </c>
      <c r="H2829" s="189"/>
      <c r="I2829" s="191">
        <v>1</v>
      </c>
      <c r="J2829" s="192">
        <f>2.8/3.5</f>
        <v>0.79999999999999993</v>
      </c>
      <c r="K2829" s="193">
        <f>I2829*J2829</f>
        <v>0.79999999999999993</v>
      </c>
      <c r="M2829" s="205">
        <v>5</v>
      </c>
      <c r="N2829" t="s">
        <v>414</v>
      </c>
      <c r="O2829" s="205">
        <f>I2829*M2829</f>
        <v>5</v>
      </c>
      <c r="P2829" s="706">
        <f>O2829*J2829</f>
        <v>3.9999999999999996</v>
      </c>
      <c r="Q2829" s="672"/>
      <c r="R2829" s="672"/>
      <c r="S2829" s="672"/>
    </row>
    <row r="2830" spans="1:19" ht="13.5">
      <c r="A2830" s="701" t="s">
        <v>1128</v>
      </c>
      <c r="C2830" s="194"/>
      <c r="D2830" s="723"/>
      <c r="E2830" s="189"/>
      <c r="G2830" s="195"/>
      <c r="H2830" s="189"/>
      <c r="I2830" s="189"/>
      <c r="J2830" s="196"/>
      <c r="K2830" s="197">
        <f>SUM(K2827:K2829)</f>
        <v>120.22857142857143</v>
      </c>
      <c r="Q2830" s="672"/>
      <c r="R2830" s="672"/>
      <c r="S2830" s="672"/>
    </row>
    <row r="2831" spans="1:19" ht="13.5">
      <c r="A2831" s="701" t="s">
        <v>1128</v>
      </c>
      <c r="C2831" s="194"/>
      <c r="D2831" s="722" t="s">
        <v>662</v>
      </c>
      <c r="E2831" s="189"/>
      <c r="G2831" s="195"/>
      <c r="H2831" s="189"/>
      <c r="I2831" s="189"/>
      <c r="J2831" s="189"/>
      <c r="K2831" s="198"/>
      <c r="Q2831" s="672"/>
      <c r="R2831" s="672"/>
      <c r="S2831" s="672"/>
    </row>
    <row r="2832" spans="1:19" ht="25.5">
      <c r="A2832" s="702" t="s">
        <v>467</v>
      </c>
      <c r="B2832" t="s">
        <v>662</v>
      </c>
      <c r="C2832" s="188" t="s">
        <v>663</v>
      </c>
      <c r="D2832" s="699" t="s">
        <v>664</v>
      </c>
      <c r="E2832" s="189"/>
      <c r="G2832" s="190" t="s">
        <v>665</v>
      </c>
      <c r="H2832" s="189"/>
      <c r="I2832" s="191">
        <v>5</v>
      </c>
      <c r="J2832" s="192">
        <f>K2825</f>
        <v>13.784800000000001</v>
      </c>
      <c r="K2832" s="193">
        <f>I2832*J2832/100</f>
        <v>0.68924000000000007</v>
      </c>
      <c r="M2832" s="205">
        <v>5</v>
      </c>
      <c r="N2832" t="s">
        <v>414</v>
      </c>
      <c r="O2832" s="205">
        <f>I2832*M2832</f>
        <v>25</v>
      </c>
      <c r="P2832" s="706">
        <f>O2832*J2832/100</f>
        <v>3.4462000000000002</v>
      </c>
      <c r="Q2832" s="672"/>
      <c r="R2832" s="672"/>
      <c r="S2832" s="672"/>
    </row>
    <row r="2833" spans="1:19" ht="13.5">
      <c r="A2833" s="702" t="s">
        <v>467</v>
      </c>
      <c r="B2833" t="s">
        <v>662</v>
      </c>
      <c r="C2833" s="188"/>
      <c r="D2833" s="724" t="str">
        <f>+D2815</f>
        <v>TALADRO</v>
      </c>
      <c r="E2833" s="189"/>
      <c r="G2833" s="190" t="s">
        <v>666</v>
      </c>
      <c r="H2833" s="191">
        <v>1</v>
      </c>
      <c r="I2833" s="191">
        <f>H2833*8/H2819</f>
        <v>0.8</v>
      </c>
      <c r="J2833" s="192">
        <f>+J2815</f>
        <v>0</v>
      </c>
      <c r="K2833" s="193">
        <f>I2833*J2833</f>
        <v>0</v>
      </c>
      <c r="M2833" s="205">
        <v>5</v>
      </c>
      <c r="N2833" t="s">
        <v>414</v>
      </c>
      <c r="O2833" s="205">
        <f>I2833*M2833</f>
        <v>4</v>
      </c>
      <c r="P2833" s="706">
        <f>O2833*J2833</f>
        <v>0</v>
      </c>
      <c r="Q2833" s="672"/>
      <c r="R2833" s="672"/>
      <c r="S2833" s="672"/>
    </row>
    <row r="2834" spans="1:19" ht="14.25" thickBot="1">
      <c r="A2834" s="701" t="s">
        <v>1128</v>
      </c>
      <c r="C2834" s="199"/>
      <c r="D2834" s="725"/>
      <c r="E2834" s="200"/>
      <c r="F2834" s="201"/>
      <c r="G2834" s="206"/>
      <c r="H2834" s="200"/>
      <c r="I2834" s="200"/>
      <c r="J2834" s="202"/>
      <c r="K2834" s="203">
        <f>SUM(K2832:K2833)</f>
        <v>0.68924000000000007</v>
      </c>
      <c r="Q2834" s="672"/>
      <c r="R2834" s="672"/>
      <c r="S2834" s="672"/>
    </row>
    <row r="2835" spans="1:19" ht="13.5" thickBot="1">
      <c r="A2835" s="701" t="s">
        <v>1128</v>
      </c>
      <c r="Q2835" s="672"/>
      <c r="R2835" s="672"/>
      <c r="S2835" s="672"/>
    </row>
    <row r="2836" spans="1:19">
      <c r="A2836" s="701" t="s">
        <v>1128</v>
      </c>
      <c r="C2836" s="176" t="s">
        <v>645</v>
      </c>
      <c r="D2836" s="212" t="str">
        <f>+QPS!C213</f>
        <v>4.05.22</v>
      </c>
      <c r="E2836" s="2282" t="str">
        <f>+QPS!G213</f>
        <v>Suministro, montaje e instalacion de  detalle constructivo
Tuberia adosada a estructura 
Plano: CRD-DWG-11760-6-33-4302 - DET. 1C</v>
      </c>
      <c r="F2836" s="2282"/>
      <c r="G2836" s="2282"/>
      <c r="H2836" s="2282"/>
      <c r="I2836" s="2282"/>
      <c r="J2836" s="2282"/>
      <c r="K2836" s="2283"/>
      <c r="Q2836" s="672">
        <f>QPS!V213</f>
        <v>1033.9870971428572</v>
      </c>
      <c r="R2836" s="672">
        <f>SUM(P2836:P2853)</f>
        <v>1033.9870971428572</v>
      </c>
      <c r="S2836" s="672">
        <f>Q2836-R2836</f>
        <v>0</v>
      </c>
    </row>
    <row r="2837" spans="1:19">
      <c r="A2837" s="701" t="s">
        <v>1128</v>
      </c>
      <c r="C2837" s="181" t="s">
        <v>646</v>
      </c>
      <c r="D2837" s="720" t="s">
        <v>675</v>
      </c>
      <c r="E2837" s="207" t="s">
        <v>648</v>
      </c>
      <c r="F2837" s="208">
        <f>+F2819</f>
        <v>10</v>
      </c>
      <c r="G2837" s="207" t="s">
        <v>649</v>
      </c>
      <c r="H2837" s="209">
        <f>F2837</f>
        <v>10</v>
      </c>
      <c r="I2837" s="210"/>
      <c r="J2837" s="211" t="s">
        <v>676</v>
      </c>
      <c r="K2837" s="182">
        <f>+K2843+K2848+K2852</f>
        <v>172.33118285714286</v>
      </c>
      <c r="Q2837" s="672"/>
      <c r="R2837" s="672"/>
      <c r="S2837" s="672"/>
    </row>
    <row r="2838" spans="1:19" ht="13.5" thickBot="1">
      <c r="A2838" s="701" t="s">
        <v>1128</v>
      </c>
      <c r="C2838" s="183" t="s">
        <v>651</v>
      </c>
      <c r="D2838" s="721" t="s">
        <v>652</v>
      </c>
      <c r="E2838" s="184"/>
      <c r="F2838" s="185"/>
      <c r="G2838" s="186" t="s">
        <v>44</v>
      </c>
      <c r="H2838" s="186" t="s">
        <v>653</v>
      </c>
      <c r="I2838" s="186" t="s">
        <v>39</v>
      </c>
      <c r="J2838" s="186" t="s">
        <v>654</v>
      </c>
      <c r="K2838" s="187" t="s">
        <v>655</v>
      </c>
      <c r="Q2838" s="672"/>
      <c r="R2838" s="672"/>
      <c r="S2838" s="672"/>
    </row>
    <row r="2839" spans="1:19" ht="13.5">
      <c r="A2839" s="701" t="s">
        <v>1128</v>
      </c>
      <c r="C2839" s="194"/>
      <c r="D2839" s="722" t="s">
        <v>656</v>
      </c>
      <c r="E2839" s="189"/>
      <c r="G2839" s="195"/>
      <c r="H2839" s="189"/>
      <c r="I2839" s="189"/>
      <c r="J2839" s="189"/>
      <c r="K2839" s="198"/>
      <c r="Q2839" s="672"/>
      <c r="R2839" s="672"/>
      <c r="S2839" s="672"/>
    </row>
    <row r="2840" spans="1:19" ht="13.5">
      <c r="A2840" s="702" t="s">
        <v>472</v>
      </c>
      <c r="B2840" t="s">
        <v>656</v>
      </c>
      <c r="C2840" s="188" t="s">
        <v>657</v>
      </c>
      <c r="D2840" s="699" t="s">
        <v>658</v>
      </c>
      <c r="E2840" s="189"/>
      <c r="G2840" s="190" t="s">
        <v>659</v>
      </c>
      <c r="H2840" s="191">
        <v>0.1</v>
      </c>
      <c r="I2840" s="191">
        <f>H2840*8/$F$2837</f>
        <v>0.08</v>
      </c>
      <c r="J2840" s="192">
        <v>10.51</v>
      </c>
      <c r="K2840" s="193">
        <f>I2840*J2840</f>
        <v>0.84079999999999999</v>
      </c>
      <c r="M2840" s="205">
        <v>6</v>
      </c>
      <c r="N2840" t="s">
        <v>414</v>
      </c>
      <c r="O2840" s="205">
        <f>I2840*M2840</f>
        <v>0.48</v>
      </c>
      <c r="P2840" s="706">
        <f>O2840*J2840</f>
        <v>5.0447999999999995</v>
      </c>
      <c r="Q2840" s="672"/>
      <c r="R2840" s="672"/>
      <c r="S2840" s="672"/>
    </row>
    <row r="2841" spans="1:19" ht="13.5">
      <c r="A2841" s="702" t="s">
        <v>472</v>
      </c>
      <c r="B2841" t="s">
        <v>656</v>
      </c>
      <c r="C2841" s="188"/>
      <c r="D2841" s="699" t="s">
        <v>668</v>
      </c>
      <c r="E2841" s="189"/>
      <c r="G2841" s="190" t="s">
        <v>659</v>
      </c>
      <c r="H2841" s="191">
        <v>1</v>
      </c>
      <c r="I2841" s="191">
        <f t="shared" ref="I2841:I2842" si="185">H2841*8/$F$2837</f>
        <v>0.8</v>
      </c>
      <c r="J2841" s="192">
        <v>9.3000000000000007</v>
      </c>
      <c r="K2841" s="193">
        <f>I2841*J2841</f>
        <v>7.4400000000000013</v>
      </c>
      <c r="M2841" s="205">
        <v>6</v>
      </c>
      <c r="N2841" t="s">
        <v>414</v>
      </c>
      <c r="O2841" s="205">
        <f>I2841*M2841</f>
        <v>4.8000000000000007</v>
      </c>
      <c r="P2841" s="706">
        <f>O2841*J2841</f>
        <v>44.640000000000008</v>
      </c>
      <c r="Q2841" s="672"/>
      <c r="R2841" s="672"/>
      <c r="S2841" s="672"/>
    </row>
    <row r="2842" spans="1:19" ht="13.5">
      <c r="A2842" s="702" t="s">
        <v>472</v>
      </c>
      <c r="B2842" t="s">
        <v>656</v>
      </c>
      <c r="C2842" s="188" t="s">
        <v>660</v>
      </c>
      <c r="D2842" s="699" t="s">
        <v>661</v>
      </c>
      <c r="E2842" s="189"/>
      <c r="G2842" s="190" t="s">
        <v>659</v>
      </c>
      <c r="H2842" s="191">
        <v>1</v>
      </c>
      <c r="I2842" s="191">
        <f t="shared" si="185"/>
        <v>0.8</v>
      </c>
      <c r="J2842" s="192">
        <v>6.88</v>
      </c>
      <c r="K2842" s="193">
        <f>I2842*J2842</f>
        <v>5.5040000000000004</v>
      </c>
      <c r="M2842" s="205">
        <v>6</v>
      </c>
      <c r="N2842" t="s">
        <v>414</v>
      </c>
      <c r="O2842" s="205">
        <f>I2842*M2842</f>
        <v>4.8000000000000007</v>
      </c>
      <c r="P2842" s="706">
        <f>O2842*J2842</f>
        <v>33.024000000000001</v>
      </c>
      <c r="Q2842" s="672"/>
      <c r="R2842" s="672"/>
      <c r="S2842" s="672"/>
    </row>
    <row r="2843" spans="1:19" ht="13.5">
      <c r="A2843" s="701" t="s">
        <v>1128</v>
      </c>
      <c r="C2843" s="194"/>
      <c r="D2843" s="723"/>
      <c r="E2843" s="189"/>
      <c r="G2843" s="195"/>
      <c r="H2843" s="189"/>
      <c r="I2843" s="189"/>
      <c r="J2843" s="196"/>
      <c r="K2843" s="197">
        <f>SUM(K2840:K2842)</f>
        <v>13.784800000000001</v>
      </c>
      <c r="Q2843" s="672"/>
      <c r="R2843" s="672"/>
      <c r="S2843" s="672"/>
    </row>
    <row r="2844" spans="1:19" ht="13.5">
      <c r="A2844" s="701" t="s">
        <v>1128</v>
      </c>
      <c r="C2844" s="194"/>
      <c r="D2844" s="722" t="s">
        <v>667</v>
      </c>
      <c r="E2844" s="189"/>
      <c r="G2844" s="195"/>
      <c r="H2844" s="189"/>
      <c r="I2844" s="189"/>
      <c r="J2844" s="189"/>
      <c r="K2844" s="198"/>
      <c r="Q2844" s="672"/>
      <c r="R2844" s="672"/>
      <c r="S2844" s="672"/>
    </row>
    <row r="2845" spans="1:19" ht="25.5">
      <c r="A2845" s="702" t="s">
        <v>472</v>
      </c>
      <c r="B2845" t="s">
        <v>667</v>
      </c>
      <c r="C2845" s="188"/>
      <c r="D2845" s="699" t="s">
        <v>1056</v>
      </c>
      <c r="E2845" s="189"/>
      <c r="G2845" s="190" t="s">
        <v>690</v>
      </c>
      <c r="H2845" s="189"/>
      <c r="I2845" s="191">
        <v>1</v>
      </c>
      <c r="J2845" s="192">
        <f>450/3.5</f>
        <v>128.57142857142858</v>
      </c>
      <c r="K2845" s="193">
        <f>I2845*J2845</f>
        <v>128.57142857142858</v>
      </c>
      <c r="M2845" s="205">
        <v>6</v>
      </c>
      <c r="N2845" t="s">
        <v>414</v>
      </c>
      <c r="O2845" s="205">
        <f>I2845*M2845</f>
        <v>6</v>
      </c>
      <c r="P2845" s="706">
        <f>O2845*J2845</f>
        <v>771.42857142857156</v>
      </c>
      <c r="Q2845" s="672"/>
      <c r="R2845" s="672"/>
      <c r="S2845" s="672"/>
    </row>
    <row r="2846" spans="1:19" ht="25.5">
      <c r="A2846" s="702" t="s">
        <v>472</v>
      </c>
      <c r="B2846" t="s">
        <v>667</v>
      </c>
      <c r="C2846" s="188"/>
      <c r="D2846" s="699" t="s">
        <v>1053</v>
      </c>
      <c r="E2846" s="189"/>
      <c r="G2846" s="190" t="s">
        <v>690</v>
      </c>
      <c r="H2846" s="189"/>
      <c r="I2846" s="191">
        <v>1</v>
      </c>
      <c r="J2846" s="192">
        <f>98/3.5</f>
        <v>28</v>
      </c>
      <c r="K2846" s="193">
        <f>I2846*J2846</f>
        <v>28</v>
      </c>
      <c r="M2846" s="205">
        <v>6</v>
      </c>
      <c r="N2846" t="s">
        <v>414</v>
      </c>
      <c r="O2846" s="205">
        <f>I2846*M2846</f>
        <v>6</v>
      </c>
      <c r="P2846" s="706">
        <f>O2846*J2846</f>
        <v>168</v>
      </c>
      <c r="Q2846" s="672"/>
      <c r="R2846" s="672"/>
      <c r="S2846" s="672"/>
    </row>
    <row r="2847" spans="1:19" ht="25.5">
      <c r="A2847" s="702" t="s">
        <v>472</v>
      </c>
      <c r="B2847" t="s">
        <v>667</v>
      </c>
      <c r="C2847" s="188"/>
      <c r="D2847" s="699" t="s">
        <v>1057</v>
      </c>
      <c r="E2847" s="189"/>
      <c r="G2847" s="190" t="s">
        <v>690</v>
      </c>
      <c r="H2847" s="189"/>
      <c r="I2847" s="191">
        <v>1</v>
      </c>
      <c r="J2847" s="192">
        <f>4.5/3.5</f>
        <v>1.2857142857142858</v>
      </c>
      <c r="K2847" s="193">
        <f>I2847*J2847</f>
        <v>1.2857142857142858</v>
      </c>
      <c r="M2847" s="205">
        <v>6</v>
      </c>
      <c r="N2847" t="s">
        <v>414</v>
      </c>
      <c r="O2847" s="205">
        <f>I2847*M2847</f>
        <v>6</v>
      </c>
      <c r="P2847" s="706">
        <f>O2847*J2847</f>
        <v>7.7142857142857153</v>
      </c>
      <c r="Q2847" s="672"/>
      <c r="R2847" s="672"/>
      <c r="S2847" s="672"/>
    </row>
    <row r="2848" spans="1:19" ht="13.5">
      <c r="A2848" s="701" t="s">
        <v>1128</v>
      </c>
      <c r="C2848" s="194"/>
      <c r="D2848" s="723"/>
      <c r="E2848" s="189"/>
      <c r="G2848" s="195"/>
      <c r="H2848" s="189"/>
      <c r="I2848" s="189"/>
      <c r="J2848" s="196"/>
      <c r="K2848" s="197">
        <f>SUM(K2845:K2847)</f>
        <v>157.85714285714286</v>
      </c>
      <c r="Q2848" s="672"/>
      <c r="R2848" s="672"/>
      <c r="S2848" s="672"/>
    </row>
    <row r="2849" spans="1:20" ht="13.5">
      <c r="A2849" s="701" t="s">
        <v>1128</v>
      </c>
      <c r="C2849" s="194"/>
      <c r="D2849" s="722" t="s">
        <v>662</v>
      </c>
      <c r="E2849" s="189"/>
      <c r="G2849" s="195"/>
      <c r="H2849" s="189"/>
      <c r="I2849" s="189"/>
      <c r="J2849" s="189"/>
      <c r="K2849" s="198"/>
      <c r="Q2849" s="672"/>
      <c r="R2849" s="672"/>
      <c r="S2849" s="672"/>
    </row>
    <row r="2850" spans="1:20" ht="25.5">
      <c r="A2850" s="702" t="s">
        <v>472</v>
      </c>
      <c r="B2850" t="s">
        <v>662</v>
      </c>
      <c r="C2850" s="188" t="s">
        <v>663</v>
      </c>
      <c r="D2850" s="699" t="s">
        <v>664</v>
      </c>
      <c r="E2850" s="189"/>
      <c r="G2850" s="190" t="s">
        <v>665</v>
      </c>
      <c r="H2850" s="189"/>
      <c r="I2850" s="191">
        <v>5</v>
      </c>
      <c r="J2850" s="192">
        <f>K2843</f>
        <v>13.784800000000001</v>
      </c>
      <c r="K2850" s="193">
        <f>I2850*J2850/100</f>
        <v>0.68924000000000007</v>
      </c>
      <c r="M2850" s="205">
        <v>6</v>
      </c>
      <c r="N2850" t="s">
        <v>414</v>
      </c>
      <c r="O2850" s="205">
        <f>I2850*M2850</f>
        <v>30</v>
      </c>
      <c r="P2850" s="706">
        <f>O2850*J2850/100</f>
        <v>4.13544</v>
      </c>
      <c r="Q2850" s="672"/>
      <c r="R2850" s="672"/>
      <c r="S2850" s="672"/>
    </row>
    <row r="2851" spans="1:20" ht="13.5">
      <c r="A2851" s="702" t="s">
        <v>472</v>
      </c>
      <c r="B2851" t="s">
        <v>662</v>
      </c>
      <c r="C2851" s="188"/>
      <c r="D2851" s="724" t="str">
        <f>+D2833</f>
        <v>TALADRO</v>
      </c>
      <c r="E2851" s="189"/>
      <c r="G2851" s="190" t="s">
        <v>666</v>
      </c>
      <c r="H2851" s="191">
        <v>1</v>
      </c>
      <c r="I2851" s="191">
        <f>H2851*8/H2837</f>
        <v>0.8</v>
      </c>
      <c r="J2851" s="192">
        <f>+J2833</f>
        <v>0</v>
      </c>
      <c r="K2851" s="193">
        <f>I2851*J2851</f>
        <v>0</v>
      </c>
      <c r="M2851" s="205">
        <v>6</v>
      </c>
      <c r="N2851" t="s">
        <v>414</v>
      </c>
      <c r="O2851" s="205">
        <f>I2851*M2851</f>
        <v>4.8000000000000007</v>
      </c>
      <c r="P2851" s="706">
        <f>O2851*J2851</f>
        <v>0</v>
      </c>
      <c r="Q2851" s="672"/>
      <c r="R2851" s="672"/>
      <c r="S2851" s="672"/>
    </row>
    <row r="2852" spans="1:20" ht="14.25" thickBot="1">
      <c r="A2852" s="701" t="s">
        <v>1128</v>
      </c>
      <c r="C2852" s="199"/>
      <c r="D2852" s="725"/>
      <c r="E2852" s="200"/>
      <c r="F2852" s="201"/>
      <c r="G2852" s="206"/>
      <c r="H2852" s="200"/>
      <c r="I2852" s="200"/>
      <c r="J2852" s="202"/>
      <c r="K2852" s="203">
        <f>SUM(K2850:K2851)</f>
        <v>0.68924000000000007</v>
      </c>
      <c r="Q2852" s="672"/>
      <c r="R2852" s="672"/>
      <c r="S2852" s="672"/>
    </row>
    <row r="2853" spans="1:20" ht="13.5" thickBot="1">
      <c r="A2853" s="701" t="s">
        <v>1128</v>
      </c>
      <c r="Q2853" s="672"/>
      <c r="R2853" s="672"/>
      <c r="S2853" s="672"/>
    </row>
    <row r="2854" spans="1:20">
      <c r="A2854" s="701" t="s">
        <v>1128</v>
      </c>
      <c r="C2854" s="176" t="s">
        <v>645</v>
      </c>
      <c r="D2854" s="212" t="str">
        <f>+QPS!C215</f>
        <v>4.06.01</v>
      </c>
      <c r="E2854" s="2282" t="str">
        <f>+QPS!G215</f>
        <v>APOYO PARA PUESTA SERVICIO</v>
      </c>
      <c r="F2854" s="2282"/>
      <c r="G2854" s="2282"/>
      <c r="H2854" s="2282"/>
      <c r="I2854" s="2282"/>
      <c r="J2854" s="2282"/>
      <c r="K2854" s="2283"/>
      <c r="Q2854" s="672">
        <f>QPS!V215</f>
        <v>0</v>
      </c>
      <c r="R2854" s="672">
        <f>SUM(P2854:P2865)</f>
        <v>0</v>
      </c>
      <c r="T2854" s="734">
        <f>Q2854-R2854</f>
        <v>0</v>
      </c>
    </row>
    <row r="2855" spans="1:20">
      <c r="A2855" s="701" t="s">
        <v>1128</v>
      </c>
      <c r="C2855" s="181" t="s">
        <v>646</v>
      </c>
      <c r="D2855" s="720" t="s">
        <v>647</v>
      </c>
      <c r="E2855" s="207" t="s">
        <v>648</v>
      </c>
      <c r="F2855" s="208">
        <v>0.25</v>
      </c>
      <c r="G2855" s="207" t="s">
        <v>649</v>
      </c>
      <c r="H2855" s="209">
        <f>F2855</f>
        <v>0.25</v>
      </c>
      <c r="I2855" s="210"/>
      <c r="J2855" s="211" t="s">
        <v>650</v>
      </c>
      <c r="K2855" s="182">
        <f>+K2861+K2864</f>
        <v>891.44159999999999</v>
      </c>
      <c r="Q2855" s="672"/>
      <c r="R2855" s="672"/>
      <c r="S2855" s="672"/>
    </row>
    <row r="2856" spans="1:20" ht="13.5" thickBot="1">
      <c r="A2856" s="701" t="s">
        <v>1128</v>
      </c>
      <c r="C2856" s="183" t="s">
        <v>651</v>
      </c>
      <c r="D2856" s="721" t="s">
        <v>652</v>
      </c>
      <c r="E2856" s="184"/>
      <c r="F2856" s="185"/>
      <c r="G2856" s="186" t="s">
        <v>44</v>
      </c>
      <c r="H2856" s="186" t="s">
        <v>653</v>
      </c>
      <c r="I2856" s="186" t="s">
        <v>39</v>
      </c>
      <c r="J2856" s="186" t="s">
        <v>654</v>
      </c>
      <c r="K2856" s="187" t="s">
        <v>655</v>
      </c>
      <c r="Q2856" s="672"/>
      <c r="R2856" s="672"/>
      <c r="S2856" s="672"/>
    </row>
    <row r="2857" spans="1:20" ht="13.5">
      <c r="A2857" s="701" t="s">
        <v>1128</v>
      </c>
      <c r="C2857" s="194"/>
      <c r="D2857" s="722" t="s">
        <v>656</v>
      </c>
      <c r="E2857" s="189"/>
      <c r="G2857" s="195"/>
      <c r="H2857" s="189"/>
      <c r="I2857" s="189"/>
      <c r="J2857" s="189"/>
      <c r="K2857" s="198"/>
      <c r="Q2857" s="672"/>
      <c r="R2857" s="672"/>
      <c r="S2857" s="672"/>
    </row>
    <row r="2858" spans="1:20" ht="13.5">
      <c r="A2858" s="701" t="s">
        <v>533</v>
      </c>
      <c r="B2858" t="s">
        <v>656</v>
      </c>
      <c r="C2858" s="188" t="s">
        <v>657</v>
      </c>
      <c r="D2858" s="699" t="s">
        <v>658</v>
      </c>
      <c r="E2858" s="189"/>
      <c r="G2858" s="190" t="s">
        <v>659</v>
      </c>
      <c r="H2858" s="191">
        <v>0.1</v>
      </c>
      <c r="I2858" s="191">
        <f>H2858*8/$F$2855</f>
        <v>3.2</v>
      </c>
      <c r="J2858" s="192">
        <v>10.51</v>
      </c>
      <c r="K2858" s="193">
        <f>I2858*J2858</f>
        <v>33.631999999999998</v>
      </c>
      <c r="M2858" s="205">
        <v>0</v>
      </c>
      <c r="N2858" t="s">
        <v>52</v>
      </c>
      <c r="O2858" s="205">
        <f>I2858*M2858</f>
        <v>0</v>
      </c>
      <c r="Q2858" s="672"/>
      <c r="R2858" s="672"/>
      <c r="S2858" s="672"/>
      <c r="T2858" s="706">
        <f>O2858*J2858</f>
        <v>0</v>
      </c>
    </row>
    <row r="2859" spans="1:20" ht="13.5">
      <c r="A2859" s="701" t="s">
        <v>533</v>
      </c>
      <c r="B2859" t="s">
        <v>656</v>
      </c>
      <c r="C2859" s="188"/>
      <c r="D2859" s="699" t="s">
        <v>668</v>
      </c>
      <c r="E2859" s="189"/>
      <c r="G2859" s="190" t="s">
        <v>659</v>
      </c>
      <c r="H2859" s="191">
        <v>2</v>
      </c>
      <c r="I2859" s="191">
        <f t="shared" ref="I2859:I2860" si="186">H2859*8/$F$2855</f>
        <v>64</v>
      </c>
      <c r="J2859" s="192">
        <v>9.3000000000000007</v>
      </c>
      <c r="K2859" s="193">
        <f>I2859*J2859</f>
        <v>595.20000000000005</v>
      </c>
      <c r="M2859" s="205">
        <v>0</v>
      </c>
      <c r="N2859" t="s">
        <v>52</v>
      </c>
      <c r="O2859" s="205">
        <f>I2859*M2859</f>
        <v>0</v>
      </c>
      <c r="Q2859" s="672"/>
      <c r="R2859" s="672"/>
      <c r="S2859" s="672"/>
      <c r="T2859" s="706">
        <f>O2859*J2859</f>
        <v>0</v>
      </c>
    </row>
    <row r="2860" spans="1:20" ht="13.5">
      <c r="A2860" s="701" t="s">
        <v>533</v>
      </c>
      <c r="B2860" t="s">
        <v>656</v>
      </c>
      <c r="C2860" s="188" t="s">
        <v>660</v>
      </c>
      <c r="D2860" s="699" t="s">
        <v>661</v>
      </c>
      <c r="E2860" s="189"/>
      <c r="G2860" s="190" t="s">
        <v>659</v>
      </c>
      <c r="H2860" s="191">
        <v>1</v>
      </c>
      <c r="I2860" s="191">
        <f t="shared" si="186"/>
        <v>32</v>
      </c>
      <c r="J2860" s="192">
        <v>6.88</v>
      </c>
      <c r="K2860" s="193">
        <f>I2860*J2860</f>
        <v>220.16</v>
      </c>
      <c r="M2860" s="205">
        <v>0</v>
      </c>
      <c r="N2860" t="s">
        <v>52</v>
      </c>
      <c r="O2860" s="205">
        <f>I2860*M2860</f>
        <v>0</v>
      </c>
      <c r="Q2860" s="672"/>
      <c r="R2860" s="672"/>
      <c r="S2860" s="672"/>
      <c r="T2860" s="706">
        <f>O2860*J2860</f>
        <v>0</v>
      </c>
    </row>
    <row r="2861" spans="1:20" ht="13.5">
      <c r="A2861" s="701" t="s">
        <v>1128</v>
      </c>
      <c r="C2861" s="194"/>
      <c r="D2861" s="723"/>
      <c r="E2861" s="189"/>
      <c r="G2861" s="195"/>
      <c r="H2861" s="189"/>
      <c r="I2861" s="189"/>
      <c r="J2861" s="196"/>
      <c r="K2861" s="197">
        <f>SUM(K2858:K2860)</f>
        <v>848.99199999999996</v>
      </c>
      <c r="Q2861" s="672"/>
      <c r="R2861" s="672"/>
      <c r="S2861" s="672"/>
      <c r="T2861" s="706"/>
    </row>
    <row r="2862" spans="1:20" ht="13.5">
      <c r="A2862" s="701" t="s">
        <v>1128</v>
      </c>
      <c r="C2862" s="194"/>
      <c r="D2862" s="722" t="s">
        <v>662</v>
      </c>
      <c r="E2862" s="189"/>
      <c r="G2862" s="195"/>
      <c r="H2862" s="189"/>
      <c r="I2862" s="189"/>
      <c r="J2862" s="189"/>
      <c r="K2862" s="198"/>
      <c r="Q2862" s="672"/>
      <c r="R2862" s="672"/>
      <c r="S2862" s="672"/>
      <c r="T2862" s="706"/>
    </row>
    <row r="2863" spans="1:20" ht="25.5">
      <c r="A2863" s="701" t="s">
        <v>533</v>
      </c>
      <c r="B2863" t="s">
        <v>662</v>
      </c>
      <c r="C2863" s="188" t="s">
        <v>663</v>
      </c>
      <c r="D2863" s="699" t="s">
        <v>664</v>
      </c>
      <c r="E2863" s="189"/>
      <c r="G2863" s="190" t="s">
        <v>665</v>
      </c>
      <c r="H2863" s="189"/>
      <c r="I2863" s="191">
        <v>5</v>
      </c>
      <c r="J2863" s="192">
        <f>K2861</f>
        <v>848.99199999999996</v>
      </c>
      <c r="K2863" s="193">
        <f>I2863*J2863/100</f>
        <v>42.449600000000004</v>
      </c>
      <c r="M2863" s="205">
        <v>0</v>
      </c>
      <c r="N2863" t="s">
        <v>52</v>
      </c>
      <c r="O2863" s="205">
        <f>I2863*M2863</f>
        <v>0</v>
      </c>
      <c r="Q2863" s="672"/>
      <c r="R2863" s="672"/>
      <c r="S2863" s="672"/>
      <c r="T2863" s="706">
        <f>O2863*J2863/100</f>
        <v>0</v>
      </c>
    </row>
    <row r="2864" spans="1:20" ht="14.25" thickBot="1">
      <c r="A2864" s="701" t="s">
        <v>1128</v>
      </c>
      <c r="C2864" s="199"/>
      <c r="D2864" s="725"/>
      <c r="E2864" s="200"/>
      <c r="F2864" s="201"/>
      <c r="G2864" s="206"/>
      <c r="H2864" s="200"/>
      <c r="I2864" s="200"/>
      <c r="J2864" s="202"/>
      <c r="K2864" s="203">
        <f>SUM(K2863:K2863)</f>
        <v>42.449600000000004</v>
      </c>
      <c r="Q2864" s="672"/>
      <c r="R2864" s="672"/>
      <c r="S2864" s="672"/>
    </row>
    <row r="2865" spans="1:19" ht="13.5" thickBot="1">
      <c r="A2865" s="701" t="s">
        <v>1128</v>
      </c>
      <c r="Q2865" s="672"/>
      <c r="R2865" s="672"/>
      <c r="S2865" s="672"/>
    </row>
    <row r="2866" spans="1:19">
      <c r="A2866" s="701" t="s">
        <v>1128</v>
      </c>
      <c r="C2866" s="176" t="s">
        <v>645</v>
      </c>
      <c r="D2866" s="212" t="str">
        <f>+QPS!C216</f>
        <v>4.06.02</v>
      </c>
      <c r="E2866" s="2282" t="str">
        <f>+QPS!G216</f>
        <v>Supervisor</v>
      </c>
      <c r="F2866" s="2282"/>
      <c r="G2866" s="2282"/>
      <c r="H2866" s="2282"/>
      <c r="I2866" s="2282"/>
      <c r="J2866" s="2282"/>
      <c r="K2866" s="2283"/>
      <c r="Q2866" s="672">
        <f>QPS!V216</f>
        <v>0</v>
      </c>
      <c r="R2866" s="672">
        <f>SUM(P2866:P2872)</f>
        <v>0</v>
      </c>
      <c r="S2866" s="672">
        <f>Q2866-R2866</f>
        <v>0</v>
      </c>
    </row>
    <row r="2867" spans="1:19">
      <c r="A2867" s="701" t="s">
        <v>1128</v>
      </c>
      <c r="C2867" s="181" t="s">
        <v>646</v>
      </c>
      <c r="D2867" s="720" t="s">
        <v>647</v>
      </c>
      <c r="E2867" s="207" t="s">
        <v>648</v>
      </c>
      <c r="F2867" s="208">
        <v>1</v>
      </c>
      <c r="G2867" s="207" t="s">
        <v>649</v>
      </c>
      <c r="H2867" s="209">
        <f>F2867</f>
        <v>1</v>
      </c>
      <c r="I2867" s="210"/>
      <c r="J2867" s="211" t="s">
        <v>650</v>
      </c>
      <c r="K2867" s="182">
        <f>+K2871</f>
        <v>0</v>
      </c>
      <c r="Q2867" s="672"/>
      <c r="R2867" s="672"/>
      <c r="S2867" s="672"/>
    </row>
    <row r="2868" spans="1:19" ht="13.5" thickBot="1">
      <c r="A2868" s="701" t="s">
        <v>1128</v>
      </c>
      <c r="C2868" s="183" t="s">
        <v>651</v>
      </c>
      <c r="D2868" s="721" t="s">
        <v>652</v>
      </c>
      <c r="E2868" s="184"/>
      <c r="F2868" s="185"/>
      <c r="G2868" s="186" t="s">
        <v>44</v>
      </c>
      <c r="H2868" s="186" t="s">
        <v>653</v>
      </c>
      <c r="I2868" s="186" t="s">
        <v>39</v>
      </c>
      <c r="J2868" s="186" t="s">
        <v>654</v>
      </c>
      <c r="K2868" s="187" t="s">
        <v>655</v>
      </c>
      <c r="Q2868" s="672"/>
      <c r="R2868" s="672"/>
      <c r="S2868" s="672"/>
    </row>
    <row r="2869" spans="1:19" ht="13.5">
      <c r="A2869" s="701" t="s">
        <v>1128</v>
      </c>
      <c r="C2869" s="194"/>
      <c r="D2869" s="722" t="s">
        <v>656</v>
      </c>
      <c r="E2869" s="189"/>
      <c r="G2869" s="195"/>
      <c r="H2869" s="189"/>
      <c r="I2869" s="189"/>
      <c r="J2869" s="189"/>
      <c r="K2869" s="198"/>
      <c r="Q2869" s="672"/>
      <c r="R2869" s="672"/>
      <c r="S2869" s="672"/>
    </row>
    <row r="2870" spans="1:19" ht="13.5">
      <c r="A2870" s="701" t="s">
        <v>534</v>
      </c>
      <c r="B2870" t="s">
        <v>656</v>
      </c>
      <c r="C2870" s="188" t="s">
        <v>657</v>
      </c>
      <c r="D2870" s="699" t="s">
        <v>1058</v>
      </c>
      <c r="E2870" s="189"/>
      <c r="G2870" s="190" t="s">
        <v>659</v>
      </c>
      <c r="H2870" s="191">
        <v>1</v>
      </c>
      <c r="I2870" s="191">
        <f>H2870*8/$F$2867</f>
        <v>8</v>
      </c>
      <c r="J2870" s="223"/>
      <c r="K2870" s="193">
        <f>I2870*J2870</f>
        <v>0</v>
      </c>
      <c r="M2870" s="205">
        <v>1</v>
      </c>
      <c r="N2870" t="s">
        <v>52</v>
      </c>
      <c r="O2870" s="205">
        <f>I2870*M2870</f>
        <v>8</v>
      </c>
      <c r="Q2870" s="672"/>
      <c r="R2870" s="672"/>
      <c r="S2870" s="672"/>
    </row>
    <row r="2871" spans="1:19" ht="14.25" thickBot="1">
      <c r="A2871" s="701" t="s">
        <v>1128</v>
      </c>
      <c r="C2871" s="199"/>
      <c r="D2871" s="725"/>
      <c r="E2871" s="200"/>
      <c r="F2871" s="201"/>
      <c r="G2871" s="206"/>
      <c r="H2871" s="200"/>
      <c r="I2871" s="200"/>
      <c r="J2871" s="202"/>
      <c r="K2871" s="203">
        <f>SUM(K2870:K2870)</f>
        <v>0</v>
      </c>
      <c r="Q2871" s="672"/>
      <c r="R2871" s="672"/>
      <c r="S2871" s="672"/>
    </row>
    <row r="2872" spans="1:19" ht="13.5" thickBot="1">
      <c r="A2872" s="701" t="s">
        <v>1128</v>
      </c>
      <c r="Q2872" s="672"/>
      <c r="R2872" s="672"/>
      <c r="S2872" s="672"/>
    </row>
    <row r="2873" spans="1:19">
      <c r="A2873" s="701" t="s">
        <v>1128</v>
      </c>
      <c r="C2873" s="176" t="s">
        <v>645</v>
      </c>
      <c r="D2873" s="212" t="str">
        <f>+QPS!C217</f>
        <v>4.06.03</v>
      </c>
      <c r="E2873" s="2282" t="str">
        <f>+QPS!G217</f>
        <v>Operario</v>
      </c>
      <c r="F2873" s="2282"/>
      <c r="G2873" s="2282"/>
      <c r="H2873" s="2282"/>
      <c r="I2873" s="2282"/>
      <c r="J2873" s="2282"/>
      <c r="K2873" s="2283"/>
      <c r="Q2873" s="672">
        <f>QPS!V217</f>
        <v>0</v>
      </c>
      <c r="R2873" s="672">
        <f>SUM(P2873:P2879)</f>
        <v>0</v>
      </c>
      <c r="S2873" s="672">
        <f>Q2873-R2873</f>
        <v>0</v>
      </c>
    </row>
    <row r="2874" spans="1:19">
      <c r="A2874" s="701" t="s">
        <v>1128</v>
      </c>
      <c r="C2874" s="181" t="s">
        <v>646</v>
      </c>
      <c r="D2874" s="720" t="s">
        <v>647</v>
      </c>
      <c r="E2874" s="207" t="s">
        <v>648</v>
      </c>
      <c r="F2874" s="208">
        <v>1</v>
      </c>
      <c r="G2874" s="207" t="s">
        <v>649</v>
      </c>
      <c r="H2874" s="209">
        <f>F2874</f>
        <v>1</v>
      </c>
      <c r="I2874" s="210"/>
      <c r="J2874" s="211" t="s">
        <v>650</v>
      </c>
      <c r="K2874" s="182">
        <f>+K2878</f>
        <v>0</v>
      </c>
      <c r="Q2874" s="672"/>
      <c r="R2874" s="672"/>
      <c r="S2874" s="672"/>
    </row>
    <row r="2875" spans="1:19" ht="13.5" thickBot="1">
      <c r="A2875" s="701" t="s">
        <v>1128</v>
      </c>
      <c r="C2875" s="183" t="s">
        <v>651</v>
      </c>
      <c r="D2875" s="721" t="s">
        <v>652</v>
      </c>
      <c r="E2875" s="184"/>
      <c r="F2875" s="185"/>
      <c r="G2875" s="186" t="s">
        <v>44</v>
      </c>
      <c r="H2875" s="186" t="s">
        <v>653</v>
      </c>
      <c r="I2875" s="186" t="s">
        <v>39</v>
      </c>
      <c r="J2875" s="186" t="s">
        <v>654</v>
      </c>
      <c r="K2875" s="187" t="s">
        <v>655</v>
      </c>
      <c r="Q2875" s="672"/>
      <c r="R2875" s="672"/>
      <c r="S2875" s="672"/>
    </row>
    <row r="2876" spans="1:19" ht="13.5">
      <c r="A2876" s="701" t="s">
        <v>1128</v>
      </c>
      <c r="C2876" s="241"/>
      <c r="D2876" s="726" t="s">
        <v>656</v>
      </c>
      <c r="E2876" s="242"/>
      <c r="F2876" s="243"/>
      <c r="G2876" s="244"/>
      <c r="H2876" s="242"/>
      <c r="I2876" s="242"/>
      <c r="J2876" s="242"/>
      <c r="K2876" s="245"/>
      <c r="Q2876" s="672"/>
      <c r="R2876" s="672"/>
      <c r="S2876" s="672"/>
    </row>
    <row r="2877" spans="1:19" ht="13.5">
      <c r="A2877" s="701" t="s">
        <v>535</v>
      </c>
      <c r="B2877" t="s">
        <v>656</v>
      </c>
      <c r="C2877" s="188"/>
      <c r="D2877" s="699" t="s">
        <v>668</v>
      </c>
      <c r="E2877" s="189"/>
      <c r="G2877" s="190" t="s">
        <v>659</v>
      </c>
      <c r="H2877" s="191">
        <v>1</v>
      </c>
      <c r="I2877" s="191">
        <f>H2877*8/$F$2874</f>
        <v>8</v>
      </c>
      <c r="J2877" s="223"/>
      <c r="K2877" s="193">
        <f>I2877*J2877</f>
        <v>0</v>
      </c>
      <c r="M2877" s="205">
        <v>1</v>
      </c>
      <c r="N2877" t="s">
        <v>52</v>
      </c>
      <c r="O2877" s="205">
        <f>I2877*M2877</f>
        <v>8</v>
      </c>
      <c r="Q2877" s="672"/>
      <c r="R2877" s="672"/>
      <c r="S2877" s="672"/>
    </row>
    <row r="2878" spans="1:19" ht="14.25" thickBot="1">
      <c r="A2878" s="701" t="s">
        <v>1128</v>
      </c>
      <c r="C2878" s="199"/>
      <c r="D2878" s="725"/>
      <c r="E2878" s="200"/>
      <c r="F2878" s="201"/>
      <c r="G2878" s="206"/>
      <c r="H2878" s="200"/>
      <c r="I2878" s="200"/>
      <c r="J2878" s="202"/>
      <c r="K2878" s="203">
        <f>SUM(K2877:K2877)</f>
        <v>0</v>
      </c>
      <c r="Q2878" s="672"/>
      <c r="R2878" s="672"/>
      <c r="S2878" s="672"/>
    </row>
    <row r="2879" spans="1:19" ht="13.5" thickBot="1">
      <c r="A2879" s="701" t="s">
        <v>1128</v>
      </c>
      <c r="Q2879" s="672"/>
      <c r="R2879" s="672"/>
      <c r="S2879" s="672"/>
    </row>
    <row r="2880" spans="1:19">
      <c r="A2880" s="701" t="s">
        <v>1128</v>
      </c>
      <c r="C2880" s="176" t="s">
        <v>645</v>
      </c>
      <c r="D2880" s="212" t="str">
        <f>+QPS!C218</f>
        <v>4.06.04</v>
      </c>
      <c r="E2880" s="2282" t="str">
        <f>+QPS!G218</f>
        <v>Oficial</v>
      </c>
      <c r="F2880" s="2282"/>
      <c r="G2880" s="2282"/>
      <c r="H2880" s="2282"/>
      <c r="I2880" s="2282"/>
      <c r="J2880" s="2282"/>
      <c r="K2880" s="2283"/>
      <c r="Q2880" s="672">
        <f>QPS!V218</f>
        <v>0</v>
      </c>
      <c r="R2880" s="672">
        <f>SUM(P2880:P2886)</f>
        <v>0</v>
      </c>
      <c r="S2880" s="672">
        <f>Q2880-R2880</f>
        <v>0</v>
      </c>
    </row>
    <row r="2881" spans="1:19">
      <c r="A2881" s="701" t="s">
        <v>1128</v>
      </c>
      <c r="C2881" s="181" t="s">
        <v>646</v>
      </c>
      <c r="D2881" s="720" t="s">
        <v>647</v>
      </c>
      <c r="E2881" s="207" t="s">
        <v>648</v>
      </c>
      <c r="F2881" s="208">
        <v>1</v>
      </c>
      <c r="G2881" s="207" t="s">
        <v>649</v>
      </c>
      <c r="H2881" s="209">
        <f>F2881</f>
        <v>1</v>
      </c>
      <c r="I2881" s="210"/>
      <c r="J2881" s="211" t="s">
        <v>650</v>
      </c>
      <c r="K2881" s="182">
        <f>+K2885</f>
        <v>0</v>
      </c>
      <c r="Q2881" s="672"/>
      <c r="R2881" s="672"/>
      <c r="S2881" s="672"/>
    </row>
    <row r="2882" spans="1:19" ht="13.5" thickBot="1">
      <c r="A2882" s="701" t="s">
        <v>1128</v>
      </c>
      <c r="C2882" s="183" t="s">
        <v>651</v>
      </c>
      <c r="D2882" s="721" t="s">
        <v>652</v>
      </c>
      <c r="E2882" s="184"/>
      <c r="F2882" s="185"/>
      <c r="G2882" s="186" t="s">
        <v>44</v>
      </c>
      <c r="H2882" s="186" t="s">
        <v>653</v>
      </c>
      <c r="I2882" s="186" t="s">
        <v>39</v>
      </c>
      <c r="J2882" s="186" t="s">
        <v>654</v>
      </c>
      <c r="K2882" s="187" t="s">
        <v>655</v>
      </c>
      <c r="Q2882" s="672"/>
      <c r="R2882" s="672"/>
      <c r="S2882" s="672"/>
    </row>
    <row r="2883" spans="1:19" ht="13.5">
      <c r="A2883" s="701" t="s">
        <v>1128</v>
      </c>
      <c r="C2883" s="241"/>
      <c r="D2883" s="726" t="s">
        <v>656</v>
      </c>
      <c r="E2883" s="242"/>
      <c r="F2883" s="243"/>
      <c r="G2883" s="244"/>
      <c r="H2883" s="242"/>
      <c r="I2883" s="242"/>
      <c r="J2883" s="242"/>
      <c r="K2883" s="245"/>
      <c r="Q2883" s="672"/>
      <c r="R2883" s="672"/>
      <c r="S2883" s="672"/>
    </row>
    <row r="2884" spans="1:19" ht="13.5">
      <c r="A2884" s="701" t="s">
        <v>536</v>
      </c>
      <c r="B2884" t="s">
        <v>656</v>
      </c>
      <c r="C2884" s="188" t="s">
        <v>657</v>
      </c>
      <c r="D2884" s="699" t="s">
        <v>1059</v>
      </c>
      <c r="E2884" s="189"/>
      <c r="G2884" s="190" t="s">
        <v>659</v>
      </c>
      <c r="H2884" s="191">
        <v>1</v>
      </c>
      <c r="I2884" s="191">
        <f>H2884*8/$F$2881</f>
        <v>8</v>
      </c>
      <c r="J2884" s="223"/>
      <c r="K2884" s="193">
        <f>I2884*J2884</f>
        <v>0</v>
      </c>
      <c r="M2884" s="205">
        <v>1</v>
      </c>
      <c r="N2884" t="s">
        <v>52</v>
      </c>
      <c r="O2884" s="205">
        <f>I2884*M2884</f>
        <v>8</v>
      </c>
      <c r="Q2884" s="672"/>
      <c r="R2884" s="672"/>
      <c r="S2884" s="672"/>
    </row>
    <row r="2885" spans="1:19" ht="14.25" thickBot="1">
      <c r="A2885" s="701" t="s">
        <v>1128</v>
      </c>
      <c r="C2885" s="199"/>
      <c r="D2885" s="725"/>
      <c r="E2885" s="200"/>
      <c r="F2885" s="201"/>
      <c r="G2885" s="206"/>
      <c r="H2885" s="200"/>
      <c r="I2885" s="200"/>
      <c r="J2885" s="202"/>
      <c r="K2885" s="203">
        <f>SUM(K2884:K2884)</f>
        <v>0</v>
      </c>
      <c r="Q2885" s="672"/>
      <c r="R2885" s="672"/>
      <c r="S2885" s="672"/>
    </row>
    <row r="2886" spans="1:19" ht="13.5" thickBot="1">
      <c r="A2886" s="701" t="s">
        <v>1128</v>
      </c>
      <c r="Q2886" s="672"/>
      <c r="R2886" s="672"/>
      <c r="S2886" s="672"/>
    </row>
    <row r="2887" spans="1:19" ht="25.5" customHeight="1">
      <c r="A2887" s="701" t="s">
        <v>1128</v>
      </c>
      <c r="C2887" s="176" t="s">
        <v>645</v>
      </c>
      <c r="D2887" s="212" t="str">
        <f>+QPS!C221</f>
        <v>5.01.01</v>
      </c>
      <c r="E2887" s="2284" t="str">
        <f>+QPS!G221</f>
        <v>Identificación y desmontaje de instrumentos y válvulas de control existentes en área de dosificación de floculantes. Tags: FE/FIT-1715333/1715334/1715337/1715338/1715341/1715342/1715363/1715364/1715367/1715368/1715371/1715372,
LE/LIT-1715331/1715361 y FCV-1715334/1715338/1715342/1715364/1715368/1715372.</v>
      </c>
      <c r="F2887" s="2284"/>
      <c r="G2887" s="2284"/>
      <c r="H2887" s="2284"/>
      <c r="I2887" s="2284"/>
      <c r="J2887" s="2284"/>
      <c r="K2887" s="2285"/>
      <c r="Q2887" s="672">
        <f>QPS!V221</f>
        <v>909.67050967050966</v>
      </c>
      <c r="R2887" s="672">
        <f>SUM(P2887:P2898)</f>
        <v>909.67050967050966</v>
      </c>
      <c r="S2887" s="672">
        <f>Q2887-R2887</f>
        <v>0</v>
      </c>
    </row>
    <row r="2888" spans="1:19">
      <c r="A2888" s="701" t="s">
        <v>1128</v>
      </c>
      <c r="C2888" s="181" t="s">
        <v>646</v>
      </c>
      <c r="D2888" s="720" t="s">
        <v>647</v>
      </c>
      <c r="E2888" s="207" t="s">
        <v>648</v>
      </c>
      <c r="F2888" s="208">
        <v>0.33333299999999999</v>
      </c>
      <c r="G2888" s="207" t="s">
        <v>649</v>
      </c>
      <c r="H2888" s="209">
        <f>F2888</f>
        <v>0.33333299999999999</v>
      </c>
      <c r="I2888" s="210"/>
      <c r="J2888" s="211" t="s">
        <v>650</v>
      </c>
      <c r="K2888" s="182">
        <f>+K2894+K2897</f>
        <v>909.67050967050966</v>
      </c>
      <c r="Q2888" s="672"/>
      <c r="R2888" s="672"/>
      <c r="S2888" s="672"/>
    </row>
    <row r="2889" spans="1:19" ht="13.5" thickBot="1">
      <c r="A2889" s="701" t="s">
        <v>1128</v>
      </c>
      <c r="C2889" s="183" t="s">
        <v>651</v>
      </c>
      <c r="D2889" s="721" t="s">
        <v>652</v>
      </c>
      <c r="E2889" s="184"/>
      <c r="F2889" s="185"/>
      <c r="G2889" s="186" t="s">
        <v>44</v>
      </c>
      <c r="H2889" s="186" t="s">
        <v>653</v>
      </c>
      <c r="I2889" s="186" t="s">
        <v>39</v>
      </c>
      <c r="J2889" s="186" t="s">
        <v>654</v>
      </c>
      <c r="K2889" s="187" t="s">
        <v>655</v>
      </c>
      <c r="Q2889" s="672"/>
      <c r="R2889" s="672"/>
      <c r="S2889" s="672"/>
    </row>
    <row r="2890" spans="1:19" ht="13.5">
      <c r="A2890" s="701" t="s">
        <v>1128</v>
      </c>
      <c r="C2890" s="194"/>
      <c r="D2890" s="722" t="s">
        <v>656</v>
      </c>
      <c r="E2890" s="189"/>
      <c r="G2890" s="195"/>
      <c r="H2890" s="189"/>
      <c r="I2890" s="189"/>
      <c r="J2890" s="189"/>
      <c r="K2890" s="198"/>
      <c r="Q2890" s="672"/>
      <c r="R2890" s="672"/>
      <c r="S2890" s="672"/>
    </row>
    <row r="2891" spans="1:19" ht="13.5">
      <c r="A2891" s="702" t="s">
        <v>210</v>
      </c>
      <c r="B2891" t="s">
        <v>656</v>
      </c>
      <c r="C2891" s="188" t="s">
        <v>657</v>
      </c>
      <c r="D2891" s="699" t="s">
        <v>658</v>
      </c>
      <c r="E2891" s="189"/>
      <c r="G2891" s="190" t="s">
        <v>659</v>
      </c>
      <c r="H2891" s="191">
        <v>0.2</v>
      </c>
      <c r="I2891" s="191">
        <f>H2891*8/$F$2888</f>
        <v>4.8000048000048006</v>
      </c>
      <c r="J2891" s="192">
        <v>10.89</v>
      </c>
      <c r="K2891" s="193">
        <f>I2891*J2891</f>
        <v>52.272052272052278</v>
      </c>
      <c r="M2891" s="205">
        <v>1</v>
      </c>
      <c r="N2891" t="s">
        <v>52</v>
      </c>
      <c r="O2891" s="205">
        <f>I2891*M2891</f>
        <v>4.8000048000048006</v>
      </c>
      <c r="P2891" s="706">
        <f>O2891*J2891</f>
        <v>52.272052272052278</v>
      </c>
      <c r="Q2891" s="672"/>
      <c r="R2891" s="672"/>
      <c r="S2891" s="672"/>
    </row>
    <row r="2892" spans="1:19" ht="13.5">
      <c r="A2892" s="702" t="s">
        <v>210</v>
      </c>
      <c r="B2892" t="s">
        <v>656</v>
      </c>
      <c r="C2892" s="188"/>
      <c r="D2892" s="699" t="s">
        <v>668</v>
      </c>
      <c r="E2892" s="189"/>
      <c r="G2892" s="190" t="s">
        <v>659</v>
      </c>
      <c r="H2892" s="191">
        <v>2</v>
      </c>
      <c r="I2892" s="191">
        <f t="shared" ref="I2892:I2893" si="187">H2892*8/$F$2888</f>
        <v>48.000048000048004</v>
      </c>
      <c r="J2892" s="192">
        <v>10.08</v>
      </c>
      <c r="K2892" s="193">
        <f>I2892*J2892</f>
        <v>483.8404838404839</v>
      </c>
      <c r="M2892" s="205">
        <v>1</v>
      </c>
      <c r="N2892" t="s">
        <v>52</v>
      </c>
      <c r="O2892" s="205">
        <f>I2892*M2892</f>
        <v>48.000048000048004</v>
      </c>
      <c r="P2892" s="706">
        <f>O2892*J2892</f>
        <v>483.8404838404839</v>
      </c>
      <c r="Q2892" s="672"/>
      <c r="R2892" s="672"/>
      <c r="S2892" s="672"/>
    </row>
    <row r="2893" spans="1:19" ht="13.5">
      <c r="A2893" s="702" t="s">
        <v>210</v>
      </c>
      <c r="B2893" t="s">
        <v>656</v>
      </c>
      <c r="C2893" s="188" t="s">
        <v>660</v>
      </c>
      <c r="D2893" s="699" t="s">
        <v>661</v>
      </c>
      <c r="E2893" s="189"/>
      <c r="G2893" s="190" t="s">
        <v>659</v>
      </c>
      <c r="H2893" s="191">
        <v>2</v>
      </c>
      <c r="I2893" s="191">
        <f t="shared" si="187"/>
        <v>48.000048000048004</v>
      </c>
      <c r="J2893" s="192">
        <v>6.88</v>
      </c>
      <c r="K2893" s="193">
        <f>I2893*J2893</f>
        <v>330.24033024033025</v>
      </c>
      <c r="M2893" s="205">
        <v>1</v>
      </c>
      <c r="N2893" t="s">
        <v>52</v>
      </c>
      <c r="O2893" s="205">
        <f>I2893*M2893</f>
        <v>48.000048000048004</v>
      </c>
      <c r="P2893" s="706">
        <f>O2893*J2893</f>
        <v>330.24033024033025</v>
      </c>
      <c r="Q2893" s="672"/>
      <c r="R2893" s="672"/>
      <c r="S2893" s="672"/>
    </row>
    <row r="2894" spans="1:19" ht="13.5">
      <c r="A2894" s="701" t="s">
        <v>1128</v>
      </c>
      <c r="C2894" s="194"/>
      <c r="D2894" s="723"/>
      <c r="E2894" s="189"/>
      <c r="G2894" s="195"/>
      <c r="H2894" s="189"/>
      <c r="I2894" s="189"/>
      <c r="J2894" s="196"/>
      <c r="K2894" s="197">
        <f>SUM(K2891:K2893)</f>
        <v>866.35286635286639</v>
      </c>
      <c r="Q2894" s="672"/>
      <c r="R2894" s="672"/>
      <c r="S2894" s="672"/>
    </row>
    <row r="2895" spans="1:19" ht="13.5">
      <c r="A2895" s="701" t="s">
        <v>1128</v>
      </c>
      <c r="C2895" s="194"/>
      <c r="D2895" s="722" t="s">
        <v>662</v>
      </c>
      <c r="E2895" s="189"/>
      <c r="G2895" s="195"/>
      <c r="H2895" s="189"/>
      <c r="I2895" s="189"/>
      <c r="J2895" s="189"/>
      <c r="K2895" s="198"/>
      <c r="Q2895" s="672"/>
      <c r="R2895" s="672"/>
      <c r="S2895" s="672"/>
    </row>
    <row r="2896" spans="1:19" ht="25.5">
      <c r="A2896" s="702" t="s">
        <v>210</v>
      </c>
      <c r="B2896" t="s">
        <v>662</v>
      </c>
      <c r="C2896" s="188" t="s">
        <v>663</v>
      </c>
      <c r="D2896" s="699" t="s">
        <v>664</v>
      </c>
      <c r="E2896" s="189"/>
      <c r="G2896" s="190" t="s">
        <v>665</v>
      </c>
      <c r="H2896" s="189"/>
      <c r="I2896" s="191">
        <v>5</v>
      </c>
      <c r="J2896" s="192">
        <f>K2894</f>
        <v>866.35286635286639</v>
      </c>
      <c r="K2896" s="193">
        <f>I2896*J2896/100</f>
        <v>43.317643317643324</v>
      </c>
      <c r="M2896" s="205">
        <v>1</v>
      </c>
      <c r="N2896" t="s">
        <v>52</v>
      </c>
      <c r="O2896" s="205">
        <f>I2896*M2896</f>
        <v>5</v>
      </c>
      <c r="P2896" s="706">
        <f>O2896*J2896/100</f>
        <v>43.317643317643324</v>
      </c>
      <c r="Q2896" s="672"/>
      <c r="R2896" s="672"/>
      <c r="S2896" s="672"/>
    </row>
    <row r="2897" spans="1:19" ht="14.25" thickBot="1">
      <c r="A2897" s="701" t="s">
        <v>1128</v>
      </c>
      <c r="C2897" s="199"/>
      <c r="D2897" s="725"/>
      <c r="E2897" s="200"/>
      <c r="F2897" s="201"/>
      <c r="G2897" s="206"/>
      <c r="H2897" s="200"/>
      <c r="I2897" s="200"/>
      <c r="J2897" s="202"/>
      <c r="K2897" s="203">
        <f>SUM(K2896:K2896)</f>
        <v>43.317643317643324</v>
      </c>
      <c r="Q2897" s="672"/>
      <c r="R2897" s="672"/>
      <c r="S2897" s="672"/>
    </row>
    <row r="2898" spans="1:19" ht="13.5" thickBot="1">
      <c r="A2898" s="701" t="s">
        <v>1128</v>
      </c>
      <c r="Q2898" s="672"/>
      <c r="R2898" s="672"/>
      <c r="S2898" s="672"/>
    </row>
    <row r="2899" spans="1:19" ht="24" customHeight="1">
      <c r="A2899" s="701" t="s">
        <v>1128</v>
      </c>
      <c r="C2899" s="176" t="s">
        <v>645</v>
      </c>
      <c r="D2899" s="212" t="str">
        <f>+QPS!C223</f>
        <v>5.02.01</v>
      </c>
      <c r="E2899" s="2284" t="str">
        <f>+QPS!G223</f>
        <v>Identificación y evaluación de reutilización de cables de alimentación de instrumentos existentes en el area de dosificación, incluye pruebas de continuidad, resistencia y timbrado. (NOTA 2)</v>
      </c>
      <c r="F2899" s="2284"/>
      <c r="G2899" s="2284"/>
      <c r="H2899" s="2284"/>
      <c r="I2899" s="2284"/>
      <c r="J2899" s="2284"/>
      <c r="K2899" s="2285"/>
      <c r="Q2899" s="672">
        <f>QPS!V223</f>
        <v>694.0052571428572</v>
      </c>
      <c r="R2899" s="672">
        <f>SUM(P2899:P2916)</f>
        <v>694.0052571428572</v>
      </c>
      <c r="S2899" s="672">
        <f>Q2899-R2899</f>
        <v>0</v>
      </c>
    </row>
    <row r="2900" spans="1:19">
      <c r="A2900" s="701" t="s">
        <v>1128</v>
      </c>
      <c r="C2900" s="181" t="s">
        <v>646</v>
      </c>
      <c r="D2900" s="720" t="s">
        <v>647</v>
      </c>
      <c r="E2900" s="207" t="s">
        <v>648</v>
      </c>
      <c r="F2900" s="208">
        <v>0.5</v>
      </c>
      <c r="G2900" s="207" t="s">
        <v>649</v>
      </c>
      <c r="H2900" s="209">
        <f>F2900</f>
        <v>0.5</v>
      </c>
      <c r="I2900" s="210"/>
      <c r="J2900" s="211" t="s">
        <v>650</v>
      </c>
      <c r="K2900" s="182">
        <f>+K2906+K2909+K2915</f>
        <v>694.0052571428572</v>
      </c>
      <c r="Q2900" s="672"/>
      <c r="R2900" s="672"/>
      <c r="S2900" s="672"/>
    </row>
    <row r="2901" spans="1:19" ht="13.5" thickBot="1">
      <c r="A2901" s="701" t="s">
        <v>1128</v>
      </c>
      <c r="C2901" s="183" t="s">
        <v>651</v>
      </c>
      <c r="D2901" s="721" t="s">
        <v>652</v>
      </c>
      <c r="E2901" s="184"/>
      <c r="F2901" s="185"/>
      <c r="G2901" s="186" t="s">
        <v>44</v>
      </c>
      <c r="H2901" s="186" t="s">
        <v>653</v>
      </c>
      <c r="I2901" s="186" t="s">
        <v>39</v>
      </c>
      <c r="J2901" s="186" t="s">
        <v>654</v>
      </c>
      <c r="K2901" s="187" t="s">
        <v>655</v>
      </c>
      <c r="Q2901" s="672"/>
      <c r="R2901" s="672"/>
      <c r="S2901" s="672"/>
    </row>
    <row r="2902" spans="1:19" ht="13.5">
      <c r="A2902" s="701" t="s">
        <v>1128</v>
      </c>
      <c r="C2902" s="194"/>
      <c r="D2902" s="722" t="s">
        <v>656</v>
      </c>
      <c r="E2902" s="189"/>
      <c r="G2902" s="195"/>
      <c r="H2902" s="189"/>
      <c r="I2902" s="189"/>
      <c r="J2902" s="189"/>
      <c r="K2902" s="198"/>
      <c r="Q2902" s="672"/>
      <c r="R2902" s="672"/>
      <c r="S2902" s="672"/>
    </row>
    <row r="2903" spans="1:19" ht="13.5">
      <c r="A2903" s="701" t="s">
        <v>360</v>
      </c>
      <c r="B2903" t="s">
        <v>656</v>
      </c>
      <c r="C2903" s="188" t="s">
        <v>657</v>
      </c>
      <c r="D2903" s="699" t="s">
        <v>658</v>
      </c>
      <c r="E2903" s="189"/>
      <c r="G2903" s="190" t="s">
        <v>659</v>
      </c>
      <c r="H2903" s="191">
        <v>0.2</v>
      </c>
      <c r="I2903" s="191">
        <f>H2903*8/$F$2900</f>
        <v>3.2</v>
      </c>
      <c r="J2903" s="192">
        <v>10.89</v>
      </c>
      <c r="K2903" s="193">
        <f>I2903*J2903</f>
        <v>34.848000000000006</v>
      </c>
      <c r="M2903" s="205">
        <v>1</v>
      </c>
      <c r="N2903" t="s">
        <v>337</v>
      </c>
      <c r="O2903" s="205">
        <f>I2903*M2903</f>
        <v>3.2</v>
      </c>
      <c r="P2903" s="706">
        <f>O2903*J2903</f>
        <v>34.848000000000006</v>
      </c>
      <c r="Q2903" s="672"/>
      <c r="R2903" s="672"/>
      <c r="S2903" s="672"/>
    </row>
    <row r="2904" spans="1:19" ht="13.5">
      <c r="A2904" s="701" t="s">
        <v>360</v>
      </c>
      <c r="B2904" t="s">
        <v>656</v>
      </c>
      <c r="C2904" s="188"/>
      <c r="D2904" s="699" t="s">
        <v>668</v>
      </c>
      <c r="E2904" s="189"/>
      <c r="G2904" s="190" t="s">
        <v>659</v>
      </c>
      <c r="H2904" s="191">
        <v>2</v>
      </c>
      <c r="I2904" s="191">
        <f t="shared" ref="I2904:I2905" si="188">H2904*8/$F$2900</f>
        <v>32</v>
      </c>
      <c r="J2904" s="192">
        <v>10.08</v>
      </c>
      <c r="K2904" s="193">
        <f>I2904*J2904</f>
        <v>322.56</v>
      </c>
      <c r="M2904" s="205">
        <v>1</v>
      </c>
      <c r="N2904" t="s">
        <v>337</v>
      </c>
      <c r="O2904" s="205">
        <f>I2904*M2904</f>
        <v>32</v>
      </c>
      <c r="P2904" s="706">
        <f>O2904*J2904</f>
        <v>322.56</v>
      </c>
      <c r="Q2904" s="672"/>
      <c r="R2904" s="672"/>
      <c r="S2904" s="672"/>
    </row>
    <row r="2905" spans="1:19" ht="13.5">
      <c r="A2905" s="701" t="s">
        <v>360</v>
      </c>
      <c r="B2905" t="s">
        <v>656</v>
      </c>
      <c r="C2905" s="188" t="s">
        <v>660</v>
      </c>
      <c r="D2905" s="699" t="s">
        <v>661</v>
      </c>
      <c r="E2905" s="189"/>
      <c r="G2905" s="190" t="s">
        <v>659</v>
      </c>
      <c r="H2905" s="191">
        <v>1</v>
      </c>
      <c r="I2905" s="191">
        <f t="shared" si="188"/>
        <v>16</v>
      </c>
      <c r="J2905" s="192">
        <v>6.88</v>
      </c>
      <c r="K2905" s="193">
        <f>I2905*J2905</f>
        <v>110.08</v>
      </c>
      <c r="M2905" s="205">
        <v>1</v>
      </c>
      <c r="N2905" t="s">
        <v>337</v>
      </c>
      <c r="O2905" s="205">
        <f>I2905*M2905</f>
        <v>16</v>
      </c>
      <c r="P2905" s="706">
        <f>O2905*J2905</f>
        <v>110.08</v>
      </c>
      <c r="Q2905" s="672"/>
      <c r="R2905" s="672"/>
      <c r="S2905" s="672"/>
    </row>
    <row r="2906" spans="1:19" ht="13.5">
      <c r="A2906" s="701" t="s">
        <v>1128</v>
      </c>
      <c r="C2906" s="194"/>
      <c r="D2906" s="723"/>
      <c r="E2906" s="189"/>
      <c r="G2906" s="195"/>
      <c r="H2906" s="189"/>
      <c r="I2906" s="189"/>
      <c r="J2906" s="196"/>
      <c r="K2906" s="197">
        <f>SUM(K2903:K2905)</f>
        <v>467.488</v>
      </c>
      <c r="Q2906" s="672"/>
      <c r="R2906" s="672"/>
      <c r="S2906" s="672"/>
    </row>
    <row r="2907" spans="1:19" ht="13.5">
      <c r="A2907" s="701" t="s">
        <v>1128</v>
      </c>
      <c r="C2907" s="194"/>
      <c r="D2907" s="722" t="s">
        <v>667</v>
      </c>
      <c r="E2907" s="189"/>
      <c r="G2907" s="195"/>
      <c r="H2907" s="189"/>
      <c r="I2907" s="189"/>
      <c r="J2907" s="189"/>
      <c r="K2907" s="198"/>
      <c r="Q2907" s="672"/>
      <c r="R2907" s="672"/>
      <c r="S2907" s="672"/>
    </row>
    <row r="2908" spans="1:19" ht="13.5">
      <c r="A2908" s="701" t="s">
        <v>360</v>
      </c>
      <c r="B2908" t="s">
        <v>667</v>
      </c>
      <c r="C2908" s="188"/>
      <c r="D2908" s="699" t="s">
        <v>694</v>
      </c>
      <c r="E2908" s="189"/>
      <c r="G2908" s="190" t="s">
        <v>695</v>
      </c>
      <c r="H2908" s="189"/>
      <c r="I2908" s="191">
        <v>0.5</v>
      </c>
      <c r="J2908" s="192">
        <v>100</v>
      </c>
      <c r="K2908" s="193">
        <f>I2908*J2908</f>
        <v>50</v>
      </c>
      <c r="M2908" s="205">
        <v>1</v>
      </c>
      <c r="N2908" t="s">
        <v>337</v>
      </c>
      <c r="O2908" s="205">
        <f>I2908*M2908</f>
        <v>0.5</v>
      </c>
      <c r="P2908" s="706">
        <f>O2908*J2908</f>
        <v>50</v>
      </c>
      <c r="Q2908" s="672"/>
      <c r="R2908" s="672"/>
      <c r="S2908" s="672"/>
    </row>
    <row r="2909" spans="1:19" ht="13.5">
      <c r="A2909" s="701" t="s">
        <v>1128</v>
      </c>
      <c r="C2909" s="194"/>
      <c r="D2909" s="723"/>
      <c r="E2909" s="189"/>
      <c r="G2909" s="195"/>
      <c r="H2909" s="189"/>
      <c r="I2909" s="189"/>
      <c r="J2909" s="196"/>
      <c r="K2909" s="197">
        <f>SUM(K2908:K2908)</f>
        <v>50</v>
      </c>
      <c r="Q2909" s="672"/>
      <c r="R2909" s="672"/>
      <c r="S2909" s="672"/>
    </row>
    <row r="2910" spans="1:19" ht="13.5">
      <c r="A2910" s="701" t="s">
        <v>1128</v>
      </c>
      <c r="C2910" s="194"/>
      <c r="D2910" s="722" t="s">
        <v>662</v>
      </c>
      <c r="E2910" s="189"/>
      <c r="G2910" s="195"/>
      <c r="H2910" s="189"/>
      <c r="I2910" s="189"/>
      <c r="J2910" s="189"/>
      <c r="K2910" s="198"/>
      <c r="Q2910" s="672"/>
      <c r="R2910" s="672"/>
      <c r="S2910" s="672"/>
    </row>
    <row r="2911" spans="1:19" ht="25.5">
      <c r="A2911" s="701" t="s">
        <v>360</v>
      </c>
      <c r="B2911" t="s">
        <v>662</v>
      </c>
      <c r="C2911" s="188" t="s">
        <v>663</v>
      </c>
      <c r="D2911" s="699" t="s">
        <v>664</v>
      </c>
      <c r="E2911" s="189"/>
      <c r="G2911" s="190" t="s">
        <v>665</v>
      </c>
      <c r="H2911" s="189"/>
      <c r="I2911" s="191">
        <v>5</v>
      </c>
      <c r="J2911" s="192">
        <f>K2906</f>
        <v>467.488</v>
      </c>
      <c r="K2911" s="193">
        <f>I2911*J2911/100</f>
        <v>23.374400000000001</v>
      </c>
      <c r="M2911" s="205">
        <v>1</v>
      </c>
      <c r="N2911" t="s">
        <v>337</v>
      </c>
      <c r="O2911" s="205">
        <f>I2911*M2911</f>
        <v>5</v>
      </c>
      <c r="P2911" s="706">
        <f>O2911*J2911/100</f>
        <v>23.374400000000001</v>
      </c>
      <c r="Q2911" s="672"/>
      <c r="R2911" s="672"/>
      <c r="S2911" s="672"/>
    </row>
    <row r="2912" spans="1:19" ht="13.5">
      <c r="A2912" s="701" t="s">
        <v>360</v>
      </c>
      <c r="B2912" t="s">
        <v>662</v>
      </c>
      <c r="C2912" s="188"/>
      <c r="D2912" s="724" t="s">
        <v>831</v>
      </c>
      <c r="E2912" s="189"/>
      <c r="G2912" s="190" t="s">
        <v>666</v>
      </c>
      <c r="H2912" s="191">
        <v>1</v>
      </c>
      <c r="I2912" s="191">
        <f>H2912*8/$H$2900</f>
        <v>16</v>
      </c>
      <c r="J2912" s="192">
        <f>+J2399</f>
        <v>1.5</v>
      </c>
      <c r="K2912" s="193">
        <f>I2912*J2912</f>
        <v>24</v>
      </c>
      <c r="M2912" s="205">
        <v>1</v>
      </c>
      <c r="N2912" t="s">
        <v>337</v>
      </c>
      <c r="O2912" s="205">
        <f>I2912*M2912</f>
        <v>16</v>
      </c>
      <c r="P2912" s="706">
        <f>O2912*J2912</f>
        <v>24</v>
      </c>
      <c r="Q2912" s="672"/>
      <c r="R2912" s="672"/>
      <c r="S2912" s="672"/>
    </row>
    <row r="2913" spans="1:19" ht="13.5">
      <c r="A2913" s="701" t="s">
        <v>360</v>
      </c>
      <c r="B2913" t="s">
        <v>662</v>
      </c>
      <c r="C2913" s="188"/>
      <c r="D2913" s="724" t="s">
        <v>832</v>
      </c>
      <c r="E2913" s="189"/>
      <c r="G2913" s="190" t="s">
        <v>666</v>
      </c>
      <c r="H2913" s="191">
        <v>1</v>
      </c>
      <c r="I2913" s="191">
        <f t="shared" ref="I2913:I2914" si="189">H2913*8/$H$2900</f>
        <v>16</v>
      </c>
      <c r="J2913" s="192">
        <f>+J2467</f>
        <v>4.5</v>
      </c>
      <c r="K2913" s="193">
        <f>I2913*J2913</f>
        <v>72</v>
      </c>
      <c r="M2913" s="205">
        <v>1</v>
      </c>
      <c r="N2913" t="s">
        <v>337</v>
      </c>
      <c r="O2913" s="205">
        <f>I2913*M2913</f>
        <v>16</v>
      </c>
      <c r="P2913" s="706">
        <f>O2913*J2913</f>
        <v>72</v>
      </c>
      <c r="Q2913" s="672"/>
      <c r="R2913" s="672"/>
      <c r="S2913" s="672"/>
    </row>
    <row r="2914" spans="1:19" ht="13.5">
      <c r="A2914" s="701" t="s">
        <v>360</v>
      </c>
      <c r="B2914" t="s">
        <v>662</v>
      </c>
      <c r="C2914" s="188"/>
      <c r="D2914" s="724" t="s">
        <v>833</v>
      </c>
      <c r="E2914" s="189"/>
      <c r="G2914" s="190" t="s">
        <v>666</v>
      </c>
      <c r="H2914" s="191">
        <v>1</v>
      </c>
      <c r="I2914" s="191">
        <f t="shared" si="189"/>
        <v>16</v>
      </c>
      <c r="J2914" s="192">
        <f>100/8/3.5</f>
        <v>3.5714285714285716</v>
      </c>
      <c r="K2914" s="193">
        <f>I2914*J2914</f>
        <v>57.142857142857146</v>
      </c>
      <c r="M2914" s="205">
        <v>1</v>
      </c>
      <c r="N2914" t="s">
        <v>337</v>
      </c>
      <c r="O2914" s="205">
        <f>I2914*M2914</f>
        <v>16</v>
      </c>
      <c r="P2914" s="706">
        <f>O2914*J2914</f>
        <v>57.142857142857146</v>
      </c>
      <c r="Q2914" s="672"/>
      <c r="R2914" s="672"/>
      <c r="S2914" s="672"/>
    </row>
    <row r="2915" spans="1:19" ht="14.25" thickBot="1">
      <c r="A2915" s="701" t="s">
        <v>1128</v>
      </c>
      <c r="C2915" s="199"/>
      <c r="D2915" s="725"/>
      <c r="E2915" s="200"/>
      <c r="F2915" s="201"/>
      <c r="G2915" s="206"/>
      <c r="H2915" s="200"/>
      <c r="I2915" s="200"/>
      <c r="J2915" s="202"/>
      <c r="K2915" s="203">
        <f>SUM(K2911:K2914)</f>
        <v>176.51725714285715</v>
      </c>
      <c r="Q2915" s="672"/>
      <c r="R2915" s="672"/>
      <c r="S2915" s="672"/>
    </row>
    <row r="2916" spans="1:19" ht="13.5" thickBot="1">
      <c r="A2916" s="701" t="s">
        <v>1128</v>
      </c>
      <c r="Q2916" s="672"/>
      <c r="R2916" s="672"/>
      <c r="S2916" s="672"/>
    </row>
    <row r="2917" spans="1:19" ht="42.75" customHeight="1">
      <c r="A2917" s="701" t="s">
        <v>1128</v>
      </c>
      <c r="C2917" s="176" t="s">
        <v>645</v>
      </c>
      <c r="D2917" s="212" t="str">
        <f>+QPS!C224</f>
        <v>5.02.02</v>
      </c>
      <c r="E2917" s="2284" t="str">
        <f>+QPS!G224</f>
        <v>Identificación y evaluación de reutilización de cables de señal analógica de instrumentos y válvulas existentes en el area de dosificación, incluye pruebas de continuidad, resistencia y timbrado. (NOTA 3)</v>
      </c>
      <c r="F2917" s="2284"/>
      <c r="G2917" s="2284"/>
      <c r="H2917" s="2284"/>
      <c r="I2917" s="2284"/>
      <c r="J2917" s="2284"/>
      <c r="K2917" s="2285"/>
      <c r="Q2917" s="672">
        <f>QPS!V224</f>
        <v>694.0052571428572</v>
      </c>
      <c r="R2917" s="672">
        <f>SUM(P2917:P2934)</f>
        <v>694.0052571428572</v>
      </c>
      <c r="S2917" s="672">
        <f>Q2917-R2917</f>
        <v>0</v>
      </c>
    </row>
    <row r="2918" spans="1:19">
      <c r="A2918" s="701" t="s">
        <v>1128</v>
      </c>
      <c r="C2918" s="181" t="s">
        <v>646</v>
      </c>
      <c r="D2918" s="720" t="s">
        <v>647</v>
      </c>
      <c r="E2918" s="207" t="s">
        <v>648</v>
      </c>
      <c r="F2918" s="208">
        <v>0.5</v>
      </c>
      <c r="G2918" s="207" t="s">
        <v>649</v>
      </c>
      <c r="H2918" s="209">
        <f>F2918</f>
        <v>0.5</v>
      </c>
      <c r="I2918" s="210"/>
      <c r="J2918" s="211" t="s">
        <v>650</v>
      </c>
      <c r="K2918" s="182">
        <f>+K2924+K2927+K2933</f>
        <v>694.0052571428572</v>
      </c>
      <c r="Q2918" s="672"/>
      <c r="R2918" s="672"/>
      <c r="S2918" s="672"/>
    </row>
    <row r="2919" spans="1:19" ht="13.5" thickBot="1">
      <c r="A2919" s="701" t="s">
        <v>1128</v>
      </c>
      <c r="C2919" s="183" t="s">
        <v>651</v>
      </c>
      <c r="D2919" s="721" t="s">
        <v>652</v>
      </c>
      <c r="E2919" s="184"/>
      <c r="F2919" s="185"/>
      <c r="G2919" s="186" t="s">
        <v>44</v>
      </c>
      <c r="H2919" s="186" t="s">
        <v>653</v>
      </c>
      <c r="I2919" s="186" t="s">
        <v>39</v>
      </c>
      <c r="J2919" s="186" t="s">
        <v>654</v>
      </c>
      <c r="K2919" s="187" t="s">
        <v>655</v>
      </c>
      <c r="Q2919" s="672"/>
      <c r="R2919" s="672"/>
      <c r="S2919" s="672"/>
    </row>
    <row r="2920" spans="1:19" ht="13.5">
      <c r="A2920" s="701" t="s">
        <v>1128</v>
      </c>
      <c r="C2920" s="194"/>
      <c r="D2920" s="722" t="s">
        <v>656</v>
      </c>
      <c r="E2920" s="189"/>
      <c r="G2920" s="195"/>
      <c r="H2920" s="189"/>
      <c r="I2920" s="189"/>
      <c r="J2920" s="189"/>
      <c r="K2920" s="198"/>
      <c r="Q2920" s="672"/>
      <c r="R2920" s="672"/>
      <c r="S2920" s="672"/>
    </row>
    <row r="2921" spans="1:19" ht="13.5">
      <c r="A2921" s="701" t="s">
        <v>361</v>
      </c>
      <c r="B2921" t="s">
        <v>656</v>
      </c>
      <c r="C2921" s="188" t="s">
        <v>657</v>
      </c>
      <c r="D2921" s="699" t="s">
        <v>658</v>
      </c>
      <c r="E2921" s="189"/>
      <c r="G2921" s="190" t="s">
        <v>659</v>
      </c>
      <c r="H2921" s="191">
        <v>0.2</v>
      </c>
      <c r="I2921" s="191">
        <f>H2921*8/$F$2918</f>
        <v>3.2</v>
      </c>
      <c r="J2921" s="192">
        <v>10.89</v>
      </c>
      <c r="K2921" s="193">
        <f>I2921*J2921</f>
        <v>34.848000000000006</v>
      </c>
      <c r="M2921" s="205">
        <v>1</v>
      </c>
      <c r="N2921" t="s">
        <v>337</v>
      </c>
      <c r="O2921" s="205">
        <f>I2921*M2921</f>
        <v>3.2</v>
      </c>
      <c r="P2921" s="706">
        <f>O2921*J2921</f>
        <v>34.848000000000006</v>
      </c>
      <c r="Q2921" s="672"/>
      <c r="R2921" s="672"/>
      <c r="S2921" s="672"/>
    </row>
    <row r="2922" spans="1:19" ht="13.5">
      <c r="A2922" s="701" t="s">
        <v>361</v>
      </c>
      <c r="B2922" t="s">
        <v>656</v>
      </c>
      <c r="C2922" s="188"/>
      <c r="D2922" s="699" t="s">
        <v>668</v>
      </c>
      <c r="E2922" s="189"/>
      <c r="G2922" s="190" t="s">
        <v>659</v>
      </c>
      <c r="H2922" s="191">
        <v>2</v>
      </c>
      <c r="I2922" s="191">
        <f t="shared" ref="I2922:I2923" si="190">H2922*8/$F$2918</f>
        <v>32</v>
      </c>
      <c r="J2922" s="192">
        <v>10.08</v>
      </c>
      <c r="K2922" s="193">
        <f>I2922*J2922</f>
        <v>322.56</v>
      </c>
      <c r="M2922" s="205">
        <v>1</v>
      </c>
      <c r="N2922" t="s">
        <v>337</v>
      </c>
      <c r="O2922" s="205">
        <f>I2922*M2922</f>
        <v>32</v>
      </c>
      <c r="P2922" s="706">
        <f>O2922*J2922</f>
        <v>322.56</v>
      </c>
      <c r="Q2922" s="672"/>
      <c r="R2922" s="672"/>
      <c r="S2922" s="672"/>
    </row>
    <row r="2923" spans="1:19" ht="13.5">
      <c r="A2923" s="701" t="s">
        <v>361</v>
      </c>
      <c r="B2923" t="s">
        <v>656</v>
      </c>
      <c r="C2923" s="188" t="s">
        <v>660</v>
      </c>
      <c r="D2923" s="699" t="s">
        <v>661</v>
      </c>
      <c r="E2923" s="189"/>
      <c r="G2923" s="190" t="s">
        <v>659</v>
      </c>
      <c r="H2923" s="191">
        <v>1</v>
      </c>
      <c r="I2923" s="191">
        <f t="shared" si="190"/>
        <v>16</v>
      </c>
      <c r="J2923" s="192">
        <v>6.88</v>
      </c>
      <c r="K2923" s="193">
        <f>I2923*J2923</f>
        <v>110.08</v>
      </c>
      <c r="M2923" s="205">
        <v>1</v>
      </c>
      <c r="N2923" t="s">
        <v>337</v>
      </c>
      <c r="O2923" s="205">
        <f>I2923*M2923</f>
        <v>16</v>
      </c>
      <c r="P2923" s="706">
        <f>O2923*J2923</f>
        <v>110.08</v>
      </c>
      <c r="Q2923" s="672"/>
      <c r="R2923" s="672"/>
      <c r="S2923" s="672"/>
    </row>
    <row r="2924" spans="1:19" ht="13.5">
      <c r="A2924" s="701" t="s">
        <v>1128</v>
      </c>
      <c r="C2924" s="194"/>
      <c r="D2924" s="723"/>
      <c r="E2924" s="189"/>
      <c r="G2924" s="195"/>
      <c r="H2924" s="189"/>
      <c r="I2924" s="191"/>
      <c r="J2924" s="196"/>
      <c r="K2924" s="197">
        <f>SUM(K2921:K2923)</f>
        <v>467.488</v>
      </c>
      <c r="Q2924" s="672"/>
      <c r="R2924" s="672"/>
      <c r="S2924" s="672"/>
    </row>
    <row r="2925" spans="1:19" ht="13.5">
      <c r="A2925" s="701" t="s">
        <v>1128</v>
      </c>
      <c r="C2925" s="194"/>
      <c r="D2925" s="722" t="s">
        <v>667</v>
      </c>
      <c r="E2925" s="189"/>
      <c r="G2925" s="195"/>
      <c r="H2925" s="189"/>
      <c r="I2925" s="189"/>
      <c r="J2925" s="189"/>
      <c r="K2925" s="198"/>
      <c r="Q2925" s="672"/>
      <c r="R2925" s="672"/>
      <c r="S2925" s="672"/>
    </row>
    <row r="2926" spans="1:19" ht="13.5">
      <c r="A2926" s="701" t="s">
        <v>361</v>
      </c>
      <c r="B2926" t="s">
        <v>667</v>
      </c>
      <c r="C2926" s="188"/>
      <c r="D2926" s="699" t="s">
        <v>694</v>
      </c>
      <c r="E2926" s="189"/>
      <c r="G2926" s="190" t="s">
        <v>695</v>
      </c>
      <c r="H2926" s="189"/>
      <c r="I2926" s="191">
        <v>0.5</v>
      </c>
      <c r="J2926" s="192">
        <v>100</v>
      </c>
      <c r="K2926" s="193">
        <f>I2926*J2926</f>
        <v>50</v>
      </c>
      <c r="M2926" s="205">
        <v>1</v>
      </c>
      <c r="N2926" t="s">
        <v>337</v>
      </c>
      <c r="O2926" s="205">
        <f>I2926*M2926</f>
        <v>0.5</v>
      </c>
      <c r="P2926" s="706">
        <f>O2926*J2926</f>
        <v>50</v>
      </c>
      <c r="Q2926" s="672"/>
      <c r="R2926" s="672"/>
      <c r="S2926" s="672"/>
    </row>
    <row r="2927" spans="1:19" ht="13.5">
      <c r="A2927" s="701" t="s">
        <v>1128</v>
      </c>
      <c r="C2927" s="194"/>
      <c r="D2927" s="723"/>
      <c r="E2927" s="189"/>
      <c r="G2927" s="195"/>
      <c r="H2927" s="189"/>
      <c r="I2927" s="189"/>
      <c r="J2927" s="196"/>
      <c r="K2927" s="197">
        <f>SUM(K2926:K2926)</f>
        <v>50</v>
      </c>
      <c r="Q2927" s="672"/>
      <c r="R2927" s="672"/>
      <c r="S2927" s="672"/>
    </row>
    <row r="2928" spans="1:19" ht="13.5">
      <c r="A2928" s="701" t="s">
        <v>1128</v>
      </c>
      <c r="C2928" s="194"/>
      <c r="D2928" s="722" t="s">
        <v>662</v>
      </c>
      <c r="E2928" s="189"/>
      <c r="G2928" s="195"/>
      <c r="H2928" s="189"/>
      <c r="I2928" s="189"/>
      <c r="J2928" s="189"/>
      <c r="K2928" s="198"/>
      <c r="Q2928" s="672"/>
      <c r="R2928" s="672"/>
      <c r="S2928" s="672"/>
    </row>
    <row r="2929" spans="1:19" ht="25.5">
      <c r="A2929" s="701" t="s">
        <v>361</v>
      </c>
      <c r="B2929" t="s">
        <v>662</v>
      </c>
      <c r="C2929" s="188" t="s">
        <v>663</v>
      </c>
      <c r="D2929" s="699" t="s">
        <v>664</v>
      </c>
      <c r="E2929" s="189"/>
      <c r="G2929" s="190" t="s">
        <v>665</v>
      </c>
      <c r="H2929" s="189"/>
      <c r="I2929" s="191">
        <v>5</v>
      </c>
      <c r="J2929" s="192">
        <f>K2924</f>
        <v>467.488</v>
      </c>
      <c r="K2929" s="193">
        <f>I2929*J2929/100</f>
        <v>23.374400000000001</v>
      </c>
      <c r="M2929" s="205">
        <v>1</v>
      </c>
      <c r="N2929" t="s">
        <v>337</v>
      </c>
      <c r="O2929" s="205">
        <f>I2929*M2929</f>
        <v>5</v>
      </c>
      <c r="P2929" s="706">
        <f>O2929*J2929/100</f>
        <v>23.374400000000001</v>
      </c>
      <c r="Q2929" s="672"/>
      <c r="R2929" s="672"/>
      <c r="S2929" s="672"/>
    </row>
    <row r="2930" spans="1:19" ht="13.5">
      <c r="A2930" s="701" t="s">
        <v>361</v>
      </c>
      <c r="B2930" t="s">
        <v>662</v>
      </c>
      <c r="C2930" s="188"/>
      <c r="D2930" s="724" t="s">
        <v>831</v>
      </c>
      <c r="E2930" s="189"/>
      <c r="G2930" s="190" t="s">
        <v>666</v>
      </c>
      <c r="H2930" s="191">
        <v>1</v>
      </c>
      <c r="I2930" s="191">
        <f>H2930*8/$H$2918</f>
        <v>16</v>
      </c>
      <c r="J2930" s="192">
        <f>+J2912</f>
        <v>1.5</v>
      </c>
      <c r="K2930" s="193">
        <f>I2930*J2930</f>
        <v>24</v>
      </c>
      <c r="M2930" s="205">
        <v>1</v>
      </c>
      <c r="N2930" t="s">
        <v>337</v>
      </c>
      <c r="O2930" s="205">
        <f>I2930*M2930</f>
        <v>16</v>
      </c>
      <c r="P2930" s="706">
        <f>O2930*J2930</f>
        <v>24</v>
      </c>
      <c r="Q2930" s="672"/>
      <c r="R2930" s="672"/>
      <c r="S2930" s="672"/>
    </row>
    <row r="2931" spans="1:19" ht="13.5">
      <c r="A2931" s="701" t="s">
        <v>361</v>
      </c>
      <c r="B2931" t="s">
        <v>662</v>
      </c>
      <c r="C2931" s="188"/>
      <c r="D2931" s="724" t="s">
        <v>832</v>
      </c>
      <c r="E2931" s="189"/>
      <c r="G2931" s="190" t="s">
        <v>666</v>
      </c>
      <c r="H2931" s="191">
        <v>1</v>
      </c>
      <c r="I2931" s="191">
        <f t="shared" ref="I2931:I2932" si="191">H2931*8/$H$2918</f>
        <v>16</v>
      </c>
      <c r="J2931" s="192">
        <f>+J2913</f>
        <v>4.5</v>
      </c>
      <c r="K2931" s="193">
        <f>I2931*J2931</f>
        <v>72</v>
      </c>
      <c r="M2931" s="205">
        <v>1</v>
      </c>
      <c r="N2931" t="s">
        <v>337</v>
      </c>
      <c r="O2931" s="205">
        <f>I2931*M2931</f>
        <v>16</v>
      </c>
      <c r="P2931" s="706">
        <f>O2931*J2931</f>
        <v>72</v>
      </c>
      <c r="Q2931" s="672"/>
      <c r="R2931" s="672"/>
      <c r="S2931" s="672"/>
    </row>
    <row r="2932" spans="1:19" ht="13.5">
      <c r="A2932" s="701" t="s">
        <v>361</v>
      </c>
      <c r="B2932" t="s">
        <v>662</v>
      </c>
      <c r="C2932" s="188"/>
      <c r="D2932" s="724" t="s">
        <v>833</v>
      </c>
      <c r="E2932" s="189"/>
      <c r="G2932" s="190" t="s">
        <v>666</v>
      </c>
      <c r="H2932" s="191">
        <v>1</v>
      </c>
      <c r="I2932" s="191">
        <f t="shared" si="191"/>
        <v>16</v>
      </c>
      <c r="J2932" s="192">
        <f>+J2914</f>
        <v>3.5714285714285716</v>
      </c>
      <c r="K2932" s="193">
        <f>I2932*J2932</f>
        <v>57.142857142857146</v>
      </c>
      <c r="M2932" s="205">
        <v>1</v>
      </c>
      <c r="N2932" t="s">
        <v>337</v>
      </c>
      <c r="O2932" s="205">
        <f>I2932*M2932</f>
        <v>16</v>
      </c>
      <c r="P2932" s="706">
        <f>O2932*J2932</f>
        <v>57.142857142857146</v>
      </c>
      <c r="Q2932" s="672"/>
      <c r="R2932" s="672"/>
      <c r="S2932" s="672"/>
    </row>
    <row r="2933" spans="1:19" ht="14.25" thickBot="1">
      <c r="A2933" s="701" t="s">
        <v>1128</v>
      </c>
      <c r="C2933" s="199"/>
      <c r="D2933" s="725"/>
      <c r="E2933" s="200"/>
      <c r="F2933" s="201"/>
      <c r="G2933" s="206"/>
      <c r="H2933" s="200"/>
      <c r="I2933" s="200"/>
      <c r="J2933" s="202"/>
      <c r="K2933" s="203">
        <f>SUM(K2929:K2932)</f>
        <v>176.51725714285715</v>
      </c>
      <c r="Q2933" s="672"/>
      <c r="R2933" s="672"/>
      <c r="S2933" s="672"/>
    </row>
    <row r="2934" spans="1:19" ht="13.5" thickBot="1">
      <c r="A2934" s="701" t="s">
        <v>1128</v>
      </c>
      <c r="Q2934" s="672"/>
      <c r="R2934" s="672"/>
      <c r="S2934" s="672"/>
    </row>
    <row r="2935" spans="1:19">
      <c r="A2935" s="701" t="s">
        <v>1128</v>
      </c>
      <c r="C2935" s="176" t="s">
        <v>645</v>
      </c>
      <c r="D2935" s="212" t="str">
        <f>+QPS!C225</f>
        <v>5.02.03</v>
      </c>
      <c r="E2935" s="2282" t="str">
        <f>+QPS!G225</f>
        <v>Desmontaje de conductores existentes no validos para su reutilización (NOTAS 2 Y 3)</v>
      </c>
      <c r="F2935" s="2282"/>
      <c r="G2935" s="2282"/>
      <c r="H2935" s="2282"/>
      <c r="I2935" s="2282"/>
      <c r="J2935" s="2282"/>
      <c r="K2935" s="2283"/>
      <c r="Q2935" s="672">
        <f>QPS!V225</f>
        <v>1516.116</v>
      </c>
      <c r="R2935" s="672">
        <f>SUM(P2935:P2946)</f>
        <v>1516.116</v>
      </c>
      <c r="S2935" s="672">
        <f>Q2935-R2935</f>
        <v>0</v>
      </c>
    </row>
    <row r="2936" spans="1:19">
      <c r="A2936" s="701" t="s">
        <v>1128</v>
      </c>
      <c r="C2936" s="181" t="s">
        <v>646</v>
      </c>
      <c r="D2936" s="720" t="s">
        <v>647</v>
      </c>
      <c r="E2936" s="207" t="s">
        <v>648</v>
      </c>
      <c r="F2936" s="208">
        <v>0.2</v>
      </c>
      <c r="G2936" s="207" t="s">
        <v>649</v>
      </c>
      <c r="H2936" s="209">
        <f>F2936</f>
        <v>0.2</v>
      </c>
      <c r="I2936" s="210"/>
      <c r="J2936" s="211" t="s">
        <v>650</v>
      </c>
      <c r="K2936" s="182">
        <f>+K2942+K2945</f>
        <v>1516.116</v>
      </c>
      <c r="Q2936" s="672"/>
      <c r="R2936" s="672"/>
      <c r="S2936" s="672"/>
    </row>
    <row r="2937" spans="1:19" ht="13.5" thickBot="1">
      <c r="A2937" s="701" t="s">
        <v>1128</v>
      </c>
      <c r="C2937" s="183" t="s">
        <v>651</v>
      </c>
      <c r="D2937" s="721" t="s">
        <v>652</v>
      </c>
      <c r="E2937" s="184"/>
      <c r="F2937" s="185"/>
      <c r="G2937" s="186" t="s">
        <v>44</v>
      </c>
      <c r="H2937" s="186" t="s">
        <v>653</v>
      </c>
      <c r="I2937" s="186" t="s">
        <v>39</v>
      </c>
      <c r="J2937" s="186" t="s">
        <v>654</v>
      </c>
      <c r="K2937" s="187" t="s">
        <v>655</v>
      </c>
      <c r="Q2937" s="672"/>
      <c r="R2937" s="672"/>
      <c r="S2937" s="672"/>
    </row>
    <row r="2938" spans="1:19" ht="13.5">
      <c r="A2938" s="701" t="s">
        <v>1128</v>
      </c>
      <c r="C2938" s="194"/>
      <c r="D2938" s="722" t="s">
        <v>656</v>
      </c>
      <c r="E2938" s="189"/>
      <c r="G2938" s="195"/>
      <c r="H2938" s="189"/>
      <c r="I2938" s="189"/>
      <c r="J2938" s="189"/>
      <c r="K2938" s="198"/>
      <c r="Q2938" s="672"/>
      <c r="R2938" s="672"/>
      <c r="S2938" s="672"/>
    </row>
    <row r="2939" spans="1:19" ht="13.5">
      <c r="A2939" s="701" t="s">
        <v>362</v>
      </c>
      <c r="B2939" t="s">
        <v>656</v>
      </c>
      <c r="C2939" s="188" t="s">
        <v>657</v>
      </c>
      <c r="D2939" s="699" t="s">
        <v>658</v>
      </c>
      <c r="E2939" s="189"/>
      <c r="G2939" s="190" t="s">
        <v>659</v>
      </c>
      <c r="H2939" s="191">
        <v>0.2</v>
      </c>
      <c r="I2939" s="191">
        <f>H2939*8/$F$2936</f>
        <v>8</v>
      </c>
      <c r="J2939" s="192">
        <v>10.89</v>
      </c>
      <c r="K2939" s="193">
        <f>I2939*J2939</f>
        <v>87.12</v>
      </c>
      <c r="M2939" s="205">
        <v>1</v>
      </c>
      <c r="N2939" t="s">
        <v>337</v>
      </c>
      <c r="O2939" s="205">
        <f>I2939*M2939</f>
        <v>8</v>
      </c>
      <c r="P2939" s="706">
        <f>O2939*J2939</f>
        <v>87.12</v>
      </c>
      <c r="Q2939" s="672"/>
      <c r="R2939" s="672"/>
      <c r="S2939" s="672"/>
    </row>
    <row r="2940" spans="1:19" ht="13.5">
      <c r="A2940" s="701" t="s">
        <v>362</v>
      </c>
      <c r="B2940" t="s">
        <v>656</v>
      </c>
      <c r="C2940" s="188"/>
      <c r="D2940" s="699" t="s">
        <v>668</v>
      </c>
      <c r="E2940" s="189"/>
      <c r="G2940" s="190" t="s">
        <v>659</v>
      </c>
      <c r="H2940" s="191">
        <v>2</v>
      </c>
      <c r="I2940" s="191">
        <f t="shared" ref="I2940:I2941" si="192">H2940*8/$F$2936</f>
        <v>80</v>
      </c>
      <c r="J2940" s="192">
        <v>10.08</v>
      </c>
      <c r="K2940" s="193">
        <f>I2940*J2940</f>
        <v>806.4</v>
      </c>
      <c r="M2940" s="205">
        <v>1</v>
      </c>
      <c r="N2940" t="s">
        <v>337</v>
      </c>
      <c r="O2940" s="205">
        <f>I2940*M2940</f>
        <v>80</v>
      </c>
      <c r="P2940" s="706">
        <f>O2940*J2940</f>
        <v>806.4</v>
      </c>
      <c r="Q2940" s="672"/>
      <c r="R2940" s="672"/>
      <c r="S2940" s="672"/>
    </row>
    <row r="2941" spans="1:19" ht="13.5">
      <c r="A2941" s="701" t="s">
        <v>362</v>
      </c>
      <c r="B2941" t="s">
        <v>656</v>
      </c>
      <c r="C2941" s="188" t="s">
        <v>660</v>
      </c>
      <c r="D2941" s="699" t="s">
        <v>661</v>
      </c>
      <c r="E2941" s="189"/>
      <c r="G2941" s="190" t="s">
        <v>659</v>
      </c>
      <c r="H2941" s="191">
        <v>2</v>
      </c>
      <c r="I2941" s="191">
        <f t="shared" si="192"/>
        <v>80</v>
      </c>
      <c r="J2941" s="192">
        <v>6.88</v>
      </c>
      <c r="K2941" s="193">
        <f>I2941*J2941</f>
        <v>550.4</v>
      </c>
      <c r="M2941" s="205">
        <v>1</v>
      </c>
      <c r="N2941" t="s">
        <v>337</v>
      </c>
      <c r="O2941" s="205">
        <f>I2941*M2941</f>
        <v>80</v>
      </c>
      <c r="P2941" s="706">
        <f>O2941*J2941</f>
        <v>550.4</v>
      </c>
      <c r="Q2941" s="672"/>
      <c r="R2941" s="672"/>
      <c r="S2941" s="672"/>
    </row>
    <row r="2942" spans="1:19" ht="13.5">
      <c r="A2942" s="701" t="s">
        <v>1128</v>
      </c>
      <c r="C2942" s="194"/>
      <c r="D2942" s="723"/>
      <c r="E2942" s="189"/>
      <c r="G2942" s="195"/>
      <c r="H2942" s="189"/>
      <c r="I2942" s="189"/>
      <c r="J2942" s="196"/>
      <c r="K2942" s="197">
        <f>SUM(K2939:K2941)</f>
        <v>1443.92</v>
      </c>
      <c r="Q2942" s="672"/>
      <c r="R2942" s="672"/>
      <c r="S2942" s="672"/>
    </row>
    <row r="2943" spans="1:19" ht="13.5">
      <c r="A2943" s="701" t="s">
        <v>1128</v>
      </c>
      <c r="C2943" s="194"/>
      <c r="D2943" s="722" t="s">
        <v>662</v>
      </c>
      <c r="E2943" s="189"/>
      <c r="G2943" s="195"/>
      <c r="H2943" s="189"/>
      <c r="I2943" s="189"/>
      <c r="J2943" s="189"/>
      <c r="K2943" s="198"/>
      <c r="Q2943" s="672"/>
      <c r="R2943" s="672"/>
      <c r="S2943" s="672"/>
    </row>
    <row r="2944" spans="1:19" ht="25.5">
      <c r="A2944" s="701" t="s">
        <v>362</v>
      </c>
      <c r="B2944" t="s">
        <v>662</v>
      </c>
      <c r="C2944" s="188" t="s">
        <v>663</v>
      </c>
      <c r="D2944" s="699" t="s">
        <v>664</v>
      </c>
      <c r="E2944" s="189"/>
      <c r="G2944" s="190" t="s">
        <v>665</v>
      </c>
      <c r="H2944" s="189"/>
      <c r="I2944" s="191">
        <v>5</v>
      </c>
      <c r="J2944" s="192">
        <f>K2942</f>
        <v>1443.92</v>
      </c>
      <c r="K2944" s="193">
        <f>I2944*J2944/100</f>
        <v>72.195999999999998</v>
      </c>
      <c r="M2944" s="205">
        <v>1</v>
      </c>
      <c r="N2944" t="s">
        <v>337</v>
      </c>
      <c r="O2944" s="205">
        <f>I2944*M2944</f>
        <v>5</v>
      </c>
      <c r="P2944" s="706">
        <f>O2944*J2944/100</f>
        <v>72.195999999999998</v>
      </c>
      <c r="Q2944" s="672"/>
      <c r="R2944" s="672"/>
      <c r="S2944" s="672"/>
    </row>
    <row r="2945" spans="1:19" ht="14.25" thickBot="1">
      <c r="A2945" s="701" t="s">
        <v>1128</v>
      </c>
      <c r="C2945" s="199"/>
      <c r="D2945" s="725"/>
      <c r="E2945" s="200"/>
      <c r="F2945" s="201"/>
      <c r="G2945" s="206"/>
      <c r="H2945" s="200"/>
      <c r="I2945" s="200"/>
      <c r="J2945" s="202"/>
      <c r="K2945" s="203">
        <f>SUM(K2944:K2944)</f>
        <v>72.195999999999998</v>
      </c>
      <c r="Q2945" s="672"/>
      <c r="R2945" s="672"/>
      <c r="S2945" s="672"/>
    </row>
    <row r="2946" spans="1:19" ht="13.5" thickBot="1">
      <c r="A2946" s="701" t="s">
        <v>1128</v>
      </c>
      <c r="Q2946" s="672"/>
      <c r="R2946" s="672"/>
      <c r="S2946" s="672"/>
    </row>
    <row r="2947" spans="1:19" ht="27" customHeight="1">
      <c r="A2947" s="701" t="s">
        <v>1128</v>
      </c>
      <c r="C2947" s="176" t="s">
        <v>645</v>
      </c>
      <c r="D2947" s="212" t="str">
        <f>+QPS!C226</f>
        <v>5.02.04</v>
      </c>
      <c r="E2947" s="2284" t="str">
        <f>+QPS!G226</f>
        <v>Inspección y verificación de bandejas y bancos de ductos existentes para determinar su reutilización</v>
      </c>
      <c r="F2947" s="2284"/>
      <c r="G2947" s="2284"/>
      <c r="H2947" s="2284"/>
      <c r="I2947" s="2284"/>
      <c r="J2947" s="2284"/>
      <c r="K2947" s="2285"/>
      <c r="Q2947" s="672">
        <f>QPS!V226</f>
        <v>321.51840000000004</v>
      </c>
      <c r="R2947" s="672">
        <f>SUM(P2947:P2958)</f>
        <v>321.51840000000004</v>
      </c>
      <c r="S2947" s="672">
        <f>Q2947-R2947</f>
        <v>0</v>
      </c>
    </row>
    <row r="2948" spans="1:19">
      <c r="A2948" s="701" t="s">
        <v>1128</v>
      </c>
      <c r="C2948" s="181" t="s">
        <v>646</v>
      </c>
      <c r="D2948" s="720" t="s">
        <v>647</v>
      </c>
      <c r="E2948" s="207" t="s">
        <v>648</v>
      </c>
      <c r="F2948" s="208">
        <v>0.5</v>
      </c>
      <c r="G2948" s="207" t="s">
        <v>649</v>
      </c>
      <c r="H2948" s="209">
        <f>F2948</f>
        <v>0.5</v>
      </c>
      <c r="I2948" s="210"/>
      <c r="J2948" s="211" t="s">
        <v>650</v>
      </c>
      <c r="K2948" s="182">
        <f>+K2954+K2957</f>
        <v>321.51840000000004</v>
      </c>
      <c r="Q2948" s="672"/>
      <c r="R2948" s="672"/>
      <c r="S2948" s="672"/>
    </row>
    <row r="2949" spans="1:19" ht="13.5" thickBot="1">
      <c r="A2949" s="701" t="s">
        <v>1128</v>
      </c>
      <c r="C2949" s="183" t="s">
        <v>651</v>
      </c>
      <c r="D2949" s="721" t="s">
        <v>652</v>
      </c>
      <c r="E2949" s="184"/>
      <c r="F2949" s="185"/>
      <c r="G2949" s="186" t="s">
        <v>44</v>
      </c>
      <c r="H2949" s="186" t="s">
        <v>653</v>
      </c>
      <c r="I2949" s="186" t="s">
        <v>39</v>
      </c>
      <c r="J2949" s="186" t="s">
        <v>654</v>
      </c>
      <c r="K2949" s="187" t="s">
        <v>655</v>
      </c>
      <c r="Q2949" s="672"/>
      <c r="R2949" s="672"/>
      <c r="S2949" s="672"/>
    </row>
    <row r="2950" spans="1:19" ht="13.5">
      <c r="A2950" s="701" t="s">
        <v>1128</v>
      </c>
      <c r="C2950" s="194"/>
      <c r="D2950" s="722" t="s">
        <v>656</v>
      </c>
      <c r="E2950" s="189"/>
      <c r="G2950" s="195"/>
      <c r="H2950" s="189"/>
      <c r="I2950" s="189"/>
      <c r="J2950" s="189"/>
      <c r="K2950" s="198"/>
      <c r="Q2950" s="672"/>
      <c r="R2950" s="672"/>
      <c r="S2950" s="672"/>
    </row>
    <row r="2951" spans="1:19" ht="13.5">
      <c r="A2951" s="701" t="s">
        <v>363</v>
      </c>
      <c r="B2951" t="s">
        <v>656</v>
      </c>
      <c r="C2951" s="188" t="s">
        <v>657</v>
      </c>
      <c r="D2951" s="699" t="s">
        <v>658</v>
      </c>
      <c r="E2951" s="189"/>
      <c r="G2951" s="190" t="s">
        <v>659</v>
      </c>
      <c r="H2951" s="191">
        <v>0.2</v>
      </c>
      <c r="I2951" s="191">
        <f>H2951*8/$F$2948</f>
        <v>3.2</v>
      </c>
      <c r="J2951" s="192">
        <v>10.89</v>
      </c>
      <c r="K2951" s="193">
        <f>I2951*J2951</f>
        <v>34.848000000000006</v>
      </c>
      <c r="M2951" s="205">
        <v>1</v>
      </c>
      <c r="N2951" t="s">
        <v>337</v>
      </c>
      <c r="O2951" s="205">
        <f>I2951*M2951</f>
        <v>3.2</v>
      </c>
      <c r="P2951" s="706">
        <f>O2951*J2951</f>
        <v>34.848000000000006</v>
      </c>
      <c r="Q2951" s="672"/>
      <c r="R2951" s="672"/>
      <c r="S2951" s="672"/>
    </row>
    <row r="2952" spans="1:19" ht="13.5">
      <c r="A2952" s="701" t="s">
        <v>363</v>
      </c>
      <c r="B2952" t="s">
        <v>656</v>
      </c>
      <c r="C2952" s="188"/>
      <c r="D2952" s="699" t="s">
        <v>668</v>
      </c>
      <c r="E2952" s="189"/>
      <c r="G2952" s="190" t="s">
        <v>659</v>
      </c>
      <c r="H2952" s="191">
        <v>1</v>
      </c>
      <c r="I2952" s="191">
        <f t="shared" ref="I2952:I2953" si="193">H2952*8/$F$2948</f>
        <v>16</v>
      </c>
      <c r="J2952" s="192">
        <v>10.08</v>
      </c>
      <c r="K2952" s="193">
        <f>I2952*J2952</f>
        <v>161.28</v>
      </c>
      <c r="M2952" s="205">
        <v>1</v>
      </c>
      <c r="N2952" t="s">
        <v>337</v>
      </c>
      <c r="O2952" s="205">
        <f>I2952*M2952</f>
        <v>16</v>
      </c>
      <c r="P2952" s="706">
        <f>O2952*J2952</f>
        <v>161.28</v>
      </c>
      <c r="Q2952" s="672"/>
      <c r="R2952" s="672"/>
      <c r="S2952" s="672"/>
    </row>
    <row r="2953" spans="1:19" ht="13.5">
      <c r="A2953" s="701" t="s">
        <v>363</v>
      </c>
      <c r="B2953" t="s">
        <v>656</v>
      </c>
      <c r="C2953" s="188" t="s">
        <v>660</v>
      </c>
      <c r="D2953" s="699" t="s">
        <v>661</v>
      </c>
      <c r="E2953" s="189"/>
      <c r="G2953" s="190" t="s">
        <v>659</v>
      </c>
      <c r="H2953" s="191">
        <v>1</v>
      </c>
      <c r="I2953" s="191">
        <f t="shared" si="193"/>
        <v>16</v>
      </c>
      <c r="J2953" s="192">
        <v>6.88</v>
      </c>
      <c r="K2953" s="193">
        <f>I2953*J2953</f>
        <v>110.08</v>
      </c>
      <c r="M2953" s="205">
        <v>1</v>
      </c>
      <c r="N2953" t="s">
        <v>337</v>
      </c>
      <c r="O2953" s="205">
        <f>I2953*M2953</f>
        <v>16</v>
      </c>
      <c r="P2953" s="706">
        <f>O2953*J2953</f>
        <v>110.08</v>
      </c>
      <c r="Q2953" s="672"/>
      <c r="R2953" s="672"/>
      <c r="S2953" s="672"/>
    </row>
    <row r="2954" spans="1:19" ht="13.5">
      <c r="A2954" s="701" t="s">
        <v>1128</v>
      </c>
      <c r="C2954" s="194"/>
      <c r="D2954" s="723"/>
      <c r="E2954" s="189"/>
      <c r="G2954" s="195"/>
      <c r="H2954" s="189"/>
      <c r="I2954" s="189"/>
      <c r="J2954" s="196"/>
      <c r="K2954" s="197">
        <f>SUM(K2951:K2953)</f>
        <v>306.20800000000003</v>
      </c>
      <c r="Q2954" s="672"/>
      <c r="R2954" s="672"/>
      <c r="S2954" s="672"/>
    </row>
    <row r="2955" spans="1:19" ht="13.5">
      <c r="A2955" s="701" t="s">
        <v>1128</v>
      </c>
      <c r="C2955" s="194"/>
      <c r="D2955" s="722" t="s">
        <v>662</v>
      </c>
      <c r="E2955" s="189"/>
      <c r="G2955" s="195"/>
      <c r="H2955" s="189"/>
      <c r="I2955" s="189"/>
      <c r="J2955" s="189"/>
      <c r="K2955" s="198"/>
      <c r="Q2955" s="672"/>
      <c r="R2955" s="672"/>
      <c r="S2955" s="672"/>
    </row>
    <row r="2956" spans="1:19" ht="25.5">
      <c r="A2956" s="701" t="s">
        <v>363</v>
      </c>
      <c r="B2956" t="s">
        <v>662</v>
      </c>
      <c r="C2956" s="188" t="s">
        <v>663</v>
      </c>
      <c r="D2956" s="699" t="s">
        <v>664</v>
      </c>
      <c r="E2956" s="189"/>
      <c r="G2956" s="190" t="s">
        <v>665</v>
      </c>
      <c r="H2956" s="189"/>
      <c r="I2956" s="191">
        <v>5</v>
      </c>
      <c r="J2956" s="192">
        <f>K2954</f>
        <v>306.20800000000003</v>
      </c>
      <c r="K2956" s="193">
        <f>I2956*J2956/100</f>
        <v>15.310400000000001</v>
      </c>
      <c r="M2956" s="205">
        <v>1</v>
      </c>
      <c r="N2956" t="s">
        <v>337</v>
      </c>
      <c r="O2956" s="205">
        <f>I2956*M2956</f>
        <v>5</v>
      </c>
      <c r="P2956" s="706">
        <f>O2956*J2956/100</f>
        <v>15.310400000000001</v>
      </c>
      <c r="Q2956" s="672"/>
      <c r="R2956" s="672"/>
      <c r="S2956" s="672"/>
    </row>
    <row r="2957" spans="1:19" ht="14.25" thickBot="1">
      <c r="A2957" s="701" t="s">
        <v>1128</v>
      </c>
      <c r="C2957" s="199"/>
      <c r="D2957" s="725"/>
      <c r="E2957" s="200"/>
      <c r="F2957" s="201"/>
      <c r="G2957" s="206"/>
      <c r="H2957" s="200"/>
      <c r="I2957" s="200"/>
      <c r="J2957" s="202"/>
      <c r="K2957" s="203">
        <f>SUM(K2956:K2956)</f>
        <v>15.310400000000001</v>
      </c>
      <c r="Q2957" s="672"/>
      <c r="R2957" s="672"/>
      <c r="S2957" s="672"/>
    </row>
    <row r="2958" spans="1:19" ht="13.5" thickBot="1">
      <c r="A2958" s="701" t="s">
        <v>1128</v>
      </c>
      <c r="Q2958" s="672"/>
      <c r="R2958" s="672"/>
      <c r="S2958" s="672"/>
    </row>
    <row r="2959" spans="1:19" ht="44.25" customHeight="1">
      <c r="A2959" s="701" t="s">
        <v>1128</v>
      </c>
      <c r="C2959" s="176" t="s">
        <v>645</v>
      </c>
      <c r="D2959" s="212" t="str">
        <f>+QPS!C228</f>
        <v>5.03.01</v>
      </c>
      <c r="E2959" s="2284" t="str">
        <f>+QPS!G228</f>
        <v>Suministro, montaje, instalación y contrastación de indicador de presión (manometro) de tipo bourdon con sello de diafragma, tamaño de conexión a proceso de Ø 1/2" NPT Macho. Incluye accesorios de montaje y placa de intentificación. Tags: PI-17633001@007.</v>
      </c>
      <c r="F2959" s="2284"/>
      <c r="G2959" s="2284"/>
      <c r="H2959" s="2284"/>
      <c r="I2959" s="2284"/>
      <c r="J2959" s="2284"/>
      <c r="K2959" s="2285"/>
      <c r="Q2959" s="672">
        <f>QPS!V228</f>
        <v>1698.2812000000001</v>
      </c>
      <c r="R2959" s="672">
        <f>SUM(P2959:P2977)</f>
        <v>1698.2812000000001</v>
      </c>
      <c r="S2959" s="672">
        <f>Q2959-R2959</f>
        <v>0</v>
      </c>
    </row>
    <row r="2960" spans="1:19">
      <c r="A2960" s="701" t="s">
        <v>1128</v>
      </c>
      <c r="C2960" s="181" t="s">
        <v>646</v>
      </c>
      <c r="D2960" s="720" t="s">
        <v>675</v>
      </c>
      <c r="E2960" s="207" t="s">
        <v>648</v>
      </c>
      <c r="F2960" s="208">
        <v>2</v>
      </c>
      <c r="G2960" s="207" t="s">
        <v>649</v>
      </c>
      <c r="H2960" s="209">
        <f>F2960</f>
        <v>2</v>
      </c>
      <c r="I2960" s="210"/>
      <c r="J2960" s="211" t="s">
        <v>676</v>
      </c>
      <c r="K2960" s="182">
        <f>+K2966+K2970+K2973+K2976</f>
        <v>242.61160000000001</v>
      </c>
      <c r="Q2960" s="672"/>
      <c r="R2960" s="672"/>
      <c r="S2960" s="672"/>
    </row>
    <row r="2961" spans="1:19" ht="13.5" thickBot="1">
      <c r="A2961" s="701" t="s">
        <v>1128</v>
      </c>
      <c r="C2961" s="183" t="s">
        <v>651</v>
      </c>
      <c r="D2961" s="721" t="s">
        <v>652</v>
      </c>
      <c r="E2961" s="184"/>
      <c r="F2961" s="185"/>
      <c r="G2961" s="186" t="s">
        <v>44</v>
      </c>
      <c r="H2961" s="186" t="s">
        <v>653</v>
      </c>
      <c r="I2961" s="186" t="s">
        <v>39</v>
      </c>
      <c r="J2961" s="186" t="s">
        <v>654</v>
      </c>
      <c r="K2961" s="187" t="s">
        <v>655</v>
      </c>
      <c r="Q2961" s="672"/>
      <c r="R2961" s="672"/>
      <c r="S2961" s="672"/>
    </row>
    <row r="2962" spans="1:19" ht="13.5">
      <c r="A2962" s="701" t="s">
        <v>1128</v>
      </c>
      <c r="C2962" s="194"/>
      <c r="D2962" s="722" t="s">
        <v>656</v>
      </c>
      <c r="E2962" s="189"/>
      <c r="G2962" s="195"/>
      <c r="H2962" s="189"/>
      <c r="I2962" s="189"/>
      <c r="J2962" s="189"/>
      <c r="K2962" s="198"/>
      <c r="Q2962" s="672"/>
      <c r="R2962" s="672"/>
      <c r="S2962" s="672"/>
    </row>
    <row r="2963" spans="1:19" ht="13.5">
      <c r="A2963" s="701" t="s">
        <v>376</v>
      </c>
      <c r="B2963" t="s">
        <v>656</v>
      </c>
      <c r="C2963" s="188" t="s">
        <v>657</v>
      </c>
      <c r="D2963" s="699" t="s">
        <v>658</v>
      </c>
      <c r="E2963" s="189"/>
      <c r="G2963" s="190" t="s">
        <v>659</v>
      </c>
      <c r="H2963" s="191">
        <v>0.2</v>
      </c>
      <c r="I2963" s="191">
        <f>H2963*8/$F$2960</f>
        <v>0.8</v>
      </c>
      <c r="J2963" s="192">
        <v>10.89</v>
      </c>
      <c r="K2963" s="193">
        <f>I2963*J2963</f>
        <v>8.7120000000000015</v>
      </c>
      <c r="M2963" s="205">
        <v>7</v>
      </c>
      <c r="N2963" t="s">
        <v>414</v>
      </c>
      <c r="O2963" s="205">
        <f>I2963*M2963</f>
        <v>5.6000000000000005</v>
      </c>
      <c r="P2963" s="706">
        <f>O2963*J2963</f>
        <v>60.984000000000009</v>
      </c>
      <c r="Q2963" s="672"/>
      <c r="R2963" s="672"/>
      <c r="S2963" s="672"/>
    </row>
    <row r="2964" spans="1:19" ht="13.5">
      <c r="A2964" s="701" t="s">
        <v>376</v>
      </c>
      <c r="B2964" t="s">
        <v>656</v>
      </c>
      <c r="C2964" s="188"/>
      <c r="D2964" s="699" t="s">
        <v>668</v>
      </c>
      <c r="E2964" s="189"/>
      <c r="G2964" s="190" t="s">
        <v>659</v>
      </c>
      <c r="H2964" s="191">
        <v>2</v>
      </c>
      <c r="I2964" s="191">
        <f t="shared" ref="I2964:I2965" si="194">H2964*8/$F$2960</f>
        <v>8</v>
      </c>
      <c r="J2964" s="192">
        <v>10.08</v>
      </c>
      <c r="K2964" s="193">
        <f>I2964*J2964</f>
        <v>80.64</v>
      </c>
      <c r="M2964" s="205">
        <v>7</v>
      </c>
      <c r="N2964" t="s">
        <v>414</v>
      </c>
      <c r="O2964" s="205">
        <f>I2964*M2964</f>
        <v>56</v>
      </c>
      <c r="P2964" s="706">
        <f>O2964*J2964</f>
        <v>564.48</v>
      </c>
      <c r="Q2964" s="672"/>
      <c r="R2964" s="672"/>
      <c r="S2964" s="672"/>
    </row>
    <row r="2965" spans="1:19" ht="13.5">
      <c r="A2965" s="701" t="s">
        <v>376</v>
      </c>
      <c r="B2965" t="s">
        <v>656</v>
      </c>
      <c r="C2965" s="188" t="s">
        <v>660</v>
      </c>
      <c r="D2965" s="699" t="s">
        <v>661</v>
      </c>
      <c r="E2965" s="189"/>
      <c r="G2965" s="190" t="s">
        <v>659</v>
      </c>
      <c r="H2965" s="191">
        <v>2</v>
      </c>
      <c r="I2965" s="191">
        <f t="shared" si="194"/>
        <v>8</v>
      </c>
      <c r="J2965" s="192">
        <v>6.88</v>
      </c>
      <c r="K2965" s="193">
        <f>I2965*J2965</f>
        <v>55.04</v>
      </c>
      <c r="M2965" s="205">
        <v>7</v>
      </c>
      <c r="N2965" t="s">
        <v>414</v>
      </c>
      <c r="O2965" s="205">
        <f>I2965*M2965</f>
        <v>56</v>
      </c>
      <c r="P2965" s="706">
        <f>O2965*J2965</f>
        <v>385.28</v>
      </c>
      <c r="Q2965" s="672"/>
      <c r="R2965" s="672"/>
      <c r="S2965" s="672"/>
    </row>
    <row r="2966" spans="1:19" ht="13.5">
      <c r="A2966" s="701" t="s">
        <v>1128</v>
      </c>
      <c r="C2966" s="194"/>
      <c r="D2966" s="723"/>
      <c r="E2966" s="189"/>
      <c r="G2966" s="195"/>
      <c r="H2966" s="189"/>
      <c r="I2966" s="189"/>
      <c r="J2966" s="196"/>
      <c r="K2966" s="197">
        <f>SUM(K2963:K2965)</f>
        <v>144.392</v>
      </c>
      <c r="Q2966" s="672"/>
      <c r="R2966" s="672"/>
      <c r="S2966" s="672"/>
    </row>
    <row r="2967" spans="1:19" ht="13.5">
      <c r="A2967" s="701" t="s">
        <v>1128</v>
      </c>
      <c r="C2967" s="194"/>
      <c r="D2967" s="722" t="s">
        <v>667</v>
      </c>
      <c r="E2967" s="189"/>
      <c r="G2967" s="195"/>
      <c r="H2967" s="189"/>
      <c r="I2967" s="189"/>
      <c r="J2967" s="189"/>
      <c r="K2967" s="198"/>
      <c r="Q2967" s="672"/>
      <c r="R2967" s="672"/>
      <c r="S2967" s="672"/>
    </row>
    <row r="2968" spans="1:19" ht="25.5">
      <c r="A2968" s="701" t="s">
        <v>376</v>
      </c>
      <c r="B2968" t="s">
        <v>667</v>
      </c>
      <c r="C2968" s="233"/>
      <c r="D2968" s="727" t="s">
        <v>834</v>
      </c>
      <c r="E2968" s="234"/>
      <c r="F2968" s="235"/>
      <c r="G2968" s="236" t="s">
        <v>690</v>
      </c>
      <c r="H2968" s="234"/>
      <c r="I2968" s="237">
        <v>1</v>
      </c>
      <c r="J2968" s="238">
        <v>0</v>
      </c>
      <c r="K2968" s="239">
        <f>I2968*J2968</f>
        <v>0</v>
      </c>
      <c r="L2968" s="240" t="s">
        <v>756</v>
      </c>
      <c r="M2968" s="205">
        <v>7</v>
      </c>
      <c r="N2968" t="s">
        <v>414</v>
      </c>
      <c r="O2968" s="205">
        <f>I2968*M2968</f>
        <v>7</v>
      </c>
      <c r="P2968" s="706">
        <f>O2968*J2968</f>
        <v>0</v>
      </c>
      <c r="Q2968" s="672"/>
      <c r="R2968" s="672"/>
      <c r="S2968" s="672"/>
    </row>
    <row r="2969" spans="1:19" ht="13.5">
      <c r="A2969" s="701" t="s">
        <v>376</v>
      </c>
      <c r="B2969" t="s">
        <v>667</v>
      </c>
      <c r="C2969" s="188"/>
      <c r="D2969" s="699" t="s">
        <v>694</v>
      </c>
      <c r="E2969" s="189"/>
      <c r="G2969" s="190" t="s">
        <v>695</v>
      </c>
      <c r="H2969" s="189"/>
      <c r="I2969" s="191">
        <v>0.25</v>
      </c>
      <c r="J2969" s="192">
        <v>100</v>
      </c>
      <c r="K2969" s="193">
        <f>I2969*J2969</f>
        <v>25</v>
      </c>
      <c r="M2969" s="205">
        <v>7</v>
      </c>
      <c r="N2969" t="s">
        <v>414</v>
      </c>
      <c r="O2969" s="205">
        <f>I2969*M2969</f>
        <v>1.75</v>
      </c>
      <c r="P2969" s="706">
        <f>O2969*J2969</f>
        <v>175</v>
      </c>
      <c r="Q2969" s="672"/>
      <c r="R2969" s="672"/>
      <c r="S2969" s="672"/>
    </row>
    <row r="2970" spans="1:19" ht="13.5">
      <c r="A2970" s="701" t="s">
        <v>1128</v>
      </c>
      <c r="C2970" s="194"/>
      <c r="D2970" s="723"/>
      <c r="E2970" s="189"/>
      <c r="G2970" s="195"/>
      <c r="H2970" s="189"/>
      <c r="I2970" s="189"/>
      <c r="J2970" s="196"/>
      <c r="K2970" s="197">
        <f>SUM(K2968:K2969)</f>
        <v>25</v>
      </c>
      <c r="Q2970" s="672"/>
      <c r="R2970" s="672"/>
      <c r="S2970" s="672"/>
    </row>
    <row r="2971" spans="1:19" ht="13.5">
      <c r="A2971" s="701" t="s">
        <v>1128</v>
      </c>
      <c r="C2971" s="194"/>
      <c r="D2971" s="722" t="s">
        <v>662</v>
      </c>
      <c r="E2971" s="189"/>
      <c r="G2971" s="195"/>
      <c r="H2971" s="189"/>
      <c r="I2971" s="189"/>
      <c r="J2971" s="189"/>
      <c r="K2971" s="198"/>
      <c r="Q2971" s="672"/>
      <c r="R2971" s="672"/>
      <c r="S2971" s="672"/>
    </row>
    <row r="2972" spans="1:19" ht="25.5">
      <c r="A2972" s="701" t="s">
        <v>376</v>
      </c>
      <c r="B2972" t="s">
        <v>662</v>
      </c>
      <c r="C2972" s="188" t="s">
        <v>663</v>
      </c>
      <c r="D2972" s="699" t="s">
        <v>664</v>
      </c>
      <c r="E2972" s="189"/>
      <c r="G2972" s="190" t="s">
        <v>665</v>
      </c>
      <c r="H2972" s="189"/>
      <c r="I2972" s="191">
        <v>5</v>
      </c>
      <c r="J2972" s="192">
        <f>K2966</f>
        <v>144.392</v>
      </c>
      <c r="K2972" s="193">
        <f>I2972*J2972/100</f>
        <v>7.2196000000000007</v>
      </c>
      <c r="M2972" s="205">
        <v>7</v>
      </c>
      <c r="N2972" t="s">
        <v>414</v>
      </c>
      <c r="O2972" s="205">
        <f>I2972*M2972</f>
        <v>35</v>
      </c>
      <c r="P2972" s="706">
        <f>O2972*J2972/100</f>
        <v>50.537200000000006</v>
      </c>
      <c r="Q2972" s="672"/>
      <c r="R2972" s="672"/>
      <c r="S2972" s="672"/>
    </row>
    <row r="2973" spans="1:19" ht="13.5">
      <c r="A2973" s="701" t="s">
        <v>1128</v>
      </c>
      <c r="C2973" s="194"/>
      <c r="D2973" s="723"/>
      <c r="E2973" s="189"/>
      <c r="G2973" s="195"/>
      <c r="H2973" s="189"/>
      <c r="I2973" s="189"/>
      <c r="J2973" s="196"/>
      <c r="K2973" s="197">
        <f>SUM(K2972:K2972)</f>
        <v>7.2196000000000007</v>
      </c>
      <c r="Q2973" s="672"/>
      <c r="R2973" s="672"/>
      <c r="S2973" s="672"/>
    </row>
    <row r="2974" spans="1:19" ht="13.5">
      <c r="A2974" s="701" t="s">
        <v>1128</v>
      </c>
      <c r="C2974" s="194"/>
      <c r="D2974" s="722" t="s">
        <v>703</v>
      </c>
      <c r="E2974" s="189"/>
      <c r="G2974" s="195"/>
      <c r="H2974" s="189"/>
      <c r="I2974" s="189"/>
      <c r="J2974" s="189"/>
      <c r="K2974" s="198"/>
      <c r="Q2974" s="672"/>
      <c r="R2974" s="672"/>
      <c r="S2974" s="672"/>
    </row>
    <row r="2975" spans="1:19" ht="25.5">
      <c r="A2975" s="701" t="s">
        <v>376</v>
      </c>
      <c r="B2975" t="s">
        <v>703</v>
      </c>
      <c r="C2975" s="188"/>
      <c r="D2975" s="699" t="s">
        <v>835</v>
      </c>
      <c r="E2975" s="189"/>
      <c r="G2975" s="190" t="s">
        <v>690</v>
      </c>
      <c r="H2975" s="189"/>
      <c r="I2975" s="191">
        <v>1</v>
      </c>
      <c r="J2975" s="192">
        <f>60*1.1</f>
        <v>66</v>
      </c>
      <c r="K2975" s="193">
        <f>I2975*J2975</f>
        <v>66</v>
      </c>
      <c r="M2975" s="205">
        <v>7</v>
      </c>
      <c r="N2975" t="s">
        <v>414</v>
      </c>
      <c r="O2975" s="205">
        <f>I2975*M2975</f>
        <v>7</v>
      </c>
      <c r="P2975" s="706">
        <f>O2975*J2975</f>
        <v>462</v>
      </c>
      <c r="Q2975" s="672"/>
      <c r="R2975" s="672"/>
      <c r="S2975" s="672"/>
    </row>
    <row r="2976" spans="1:19" ht="14.25" thickBot="1">
      <c r="A2976" s="701" t="s">
        <v>1128</v>
      </c>
      <c r="C2976" s="199"/>
      <c r="D2976" s="725"/>
      <c r="E2976" s="200"/>
      <c r="F2976" s="201"/>
      <c r="G2976" s="206"/>
      <c r="H2976" s="200"/>
      <c r="I2976" s="200"/>
      <c r="J2976" s="202"/>
      <c r="K2976" s="203">
        <f>SUM(K2975:K2975)</f>
        <v>66</v>
      </c>
      <c r="Q2976" s="672"/>
      <c r="R2976" s="672"/>
      <c r="S2976" s="672"/>
    </row>
    <row r="2977" spans="1:19" ht="13.5" thickBot="1">
      <c r="A2977" s="701" t="s">
        <v>1128</v>
      </c>
      <c r="Q2977" s="672"/>
      <c r="R2977" s="672"/>
      <c r="S2977" s="672"/>
    </row>
    <row r="2978" spans="1:19" ht="54" customHeight="1">
      <c r="A2978" s="701" t="s">
        <v>1128</v>
      </c>
      <c r="C2978" s="176" t="s">
        <v>645</v>
      </c>
      <c r="D2978" s="212" t="str">
        <f>+QPS!C229</f>
        <v>5.03.02</v>
      </c>
      <c r="E2978" s="2284" t="str">
        <f>+QPS!G229</f>
        <v>Suministro, montaje, instalación y contrastación de sensor de flujo tipo electromagnético, conexión a proceso Ø1" brida CIase #150, cuerpo de acero al carbono, revestimiento interno de Tefzel / ETFE y electrodos de 316 SS. Incluye accesorios de montaje y placa de intentificación. Tag: FE-17633008.</v>
      </c>
      <c r="F2978" s="2284"/>
      <c r="G2978" s="2284"/>
      <c r="H2978" s="2284"/>
      <c r="I2978" s="2284"/>
      <c r="J2978" s="2284"/>
      <c r="K2978" s="2285"/>
      <c r="Q2978" s="672">
        <f>QPS!V229</f>
        <v>449.22320000000002</v>
      </c>
      <c r="R2978" s="672">
        <f>SUM(P2978:P2996)</f>
        <v>449.22320000000002</v>
      </c>
      <c r="S2978" s="672">
        <f>Q2978-R2978</f>
        <v>0</v>
      </c>
    </row>
    <row r="2979" spans="1:19">
      <c r="A2979" s="701" t="s">
        <v>1128</v>
      </c>
      <c r="C2979" s="181" t="s">
        <v>646</v>
      </c>
      <c r="D2979" s="720" t="s">
        <v>675</v>
      </c>
      <c r="E2979" s="207" t="s">
        <v>648</v>
      </c>
      <c r="F2979" s="208">
        <v>1</v>
      </c>
      <c r="G2979" s="207" t="s">
        <v>649</v>
      </c>
      <c r="H2979" s="209">
        <f>F2979</f>
        <v>1</v>
      </c>
      <c r="I2979" s="210"/>
      <c r="J2979" s="211" t="s">
        <v>676</v>
      </c>
      <c r="K2979" s="182">
        <f>+K2985+K2989+K2992+K2995</f>
        <v>449.22320000000002</v>
      </c>
      <c r="Q2979" s="672"/>
      <c r="R2979" s="672"/>
      <c r="S2979" s="672"/>
    </row>
    <row r="2980" spans="1:19" ht="13.5" thickBot="1">
      <c r="A2980" s="701" t="s">
        <v>1128</v>
      </c>
      <c r="C2980" s="183" t="s">
        <v>651</v>
      </c>
      <c r="D2980" s="721" t="s">
        <v>652</v>
      </c>
      <c r="E2980" s="184"/>
      <c r="F2980" s="185"/>
      <c r="G2980" s="186" t="s">
        <v>44</v>
      </c>
      <c r="H2980" s="186" t="s">
        <v>653</v>
      </c>
      <c r="I2980" s="186" t="s">
        <v>39</v>
      </c>
      <c r="J2980" s="186" t="s">
        <v>654</v>
      </c>
      <c r="K2980" s="187" t="s">
        <v>655</v>
      </c>
      <c r="Q2980" s="672"/>
      <c r="R2980" s="672"/>
      <c r="S2980" s="672"/>
    </row>
    <row r="2981" spans="1:19" ht="13.5">
      <c r="A2981" s="701" t="s">
        <v>1128</v>
      </c>
      <c r="C2981" s="194"/>
      <c r="D2981" s="722" t="s">
        <v>656</v>
      </c>
      <c r="E2981" s="189"/>
      <c r="G2981" s="195"/>
      <c r="H2981" s="189"/>
      <c r="I2981" s="189"/>
      <c r="J2981" s="189"/>
      <c r="K2981" s="198"/>
      <c r="Q2981" s="672"/>
      <c r="R2981" s="672"/>
      <c r="S2981" s="672"/>
    </row>
    <row r="2982" spans="1:19" ht="13.5">
      <c r="A2982" s="701" t="s">
        <v>377</v>
      </c>
      <c r="B2982" t="s">
        <v>656</v>
      </c>
      <c r="C2982" s="188" t="s">
        <v>657</v>
      </c>
      <c r="D2982" s="699" t="s">
        <v>658</v>
      </c>
      <c r="E2982" s="189"/>
      <c r="G2982" s="190" t="s">
        <v>659</v>
      </c>
      <c r="H2982" s="191">
        <v>0.2</v>
      </c>
      <c r="I2982" s="191">
        <f>H2982*8/$F$2979</f>
        <v>1.6</v>
      </c>
      <c r="J2982" s="192">
        <v>10.89</v>
      </c>
      <c r="K2982" s="193">
        <f>I2982*J2982</f>
        <v>17.424000000000003</v>
      </c>
      <c r="M2982" s="205">
        <v>1</v>
      </c>
      <c r="N2982" t="s">
        <v>414</v>
      </c>
      <c r="O2982" s="205">
        <f>I2982*M2982</f>
        <v>1.6</v>
      </c>
      <c r="P2982" s="706">
        <f>O2982*J2982</f>
        <v>17.424000000000003</v>
      </c>
      <c r="Q2982" s="672"/>
      <c r="R2982" s="672"/>
      <c r="S2982" s="672"/>
    </row>
    <row r="2983" spans="1:19" ht="13.5">
      <c r="A2983" s="701" t="s">
        <v>377</v>
      </c>
      <c r="B2983" t="s">
        <v>656</v>
      </c>
      <c r="C2983" s="188"/>
      <c r="D2983" s="699" t="s">
        <v>668</v>
      </c>
      <c r="E2983" s="189"/>
      <c r="G2983" s="190" t="s">
        <v>659</v>
      </c>
      <c r="H2983" s="191">
        <v>2</v>
      </c>
      <c r="I2983" s="191">
        <f t="shared" ref="I2983:I2984" si="195">H2983*8/$F$2979</f>
        <v>16</v>
      </c>
      <c r="J2983" s="192">
        <v>10.08</v>
      </c>
      <c r="K2983" s="193">
        <f>I2983*J2983</f>
        <v>161.28</v>
      </c>
      <c r="M2983" s="205">
        <v>1</v>
      </c>
      <c r="N2983" t="s">
        <v>414</v>
      </c>
      <c r="O2983" s="205">
        <f>I2983*M2983</f>
        <v>16</v>
      </c>
      <c r="P2983" s="706">
        <f>O2983*J2983</f>
        <v>161.28</v>
      </c>
      <c r="Q2983" s="672"/>
      <c r="R2983" s="672"/>
      <c r="S2983" s="672"/>
    </row>
    <row r="2984" spans="1:19" ht="13.5">
      <c r="A2984" s="701" t="s">
        <v>377</v>
      </c>
      <c r="B2984" t="s">
        <v>656</v>
      </c>
      <c r="C2984" s="188" t="s">
        <v>660</v>
      </c>
      <c r="D2984" s="699" t="s">
        <v>661</v>
      </c>
      <c r="E2984" s="189"/>
      <c r="G2984" s="190" t="s">
        <v>659</v>
      </c>
      <c r="H2984" s="191">
        <v>2</v>
      </c>
      <c r="I2984" s="191">
        <f t="shared" si="195"/>
        <v>16</v>
      </c>
      <c r="J2984" s="192">
        <v>6.88</v>
      </c>
      <c r="K2984" s="193">
        <f>I2984*J2984</f>
        <v>110.08</v>
      </c>
      <c r="M2984" s="205">
        <v>1</v>
      </c>
      <c r="N2984" t="s">
        <v>414</v>
      </c>
      <c r="O2984" s="205">
        <f>I2984*M2984</f>
        <v>16</v>
      </c>
      <c r="P2984" s="706">
        <f>O2984*J2984</f>
        <v>110.08</v>
      </c>
      <c r="Q2984" s="672"/>
      <c r="R2984" s="672"/>
      <c r="S2984" s="672"/>
    </row>
    <row r="2985" spans="1:19" ht="13.5">
      <c r="A2985" s="701" t="s">
        <v>1128</v>
      </c>
      <c r="C2985" s="194"/>
      <c r="D2985" s="723"/>
      <c r="E2985" s="189"/>
      <c r="G2985" s="195"/>
      <c r="H2985" s="189"/>
      <c r="I2985" s="189"/>
      <c r="J2985" s="196"/>
      <c r="K2985" s="197">
        <f>SUM(K2982:K2984)</f>
        <v>288.78399999999999</v>
      </c>
      <c r="Q2985" s="672"/>
      <c r="R2985" s="672"/>
      <c r="S2985" s="672"/>
    </row>
    <row r="2986" spans="1:19" ht="13.5">
      <c r="A2986" s="701" t="s">
        <v>1128</v>
      </c>
      <c r="C2986" s="194"/>
      <c r="D2986" s="722" t="s">
        <v>667</v>
      </c>
      <c r="E2986" s="189"/>
      <c r="G2986" s="195"/>
      <c r="H2986" s="189"/>
      <c r="I2986" s="189"/>
      <c r="J2986" s="189"/>
      <c r="K2986" s="198"/>
      <c r="Q2986" s="672"/>
      <c r="R2986" s="672"/>
      <c r="S2986" s="672"/>
    </row>
    <row r="2987" spans="1:19" ht="13.5">
      <c r="A2987" s="701" t="s">
        <v>377</v>
      </c>
      <c r="B2987" t="s">
        <v>667</v>
      </c>
      <c r="C2987" s="233"/>
      <c r="D2987" s="727" t="s">
        <v>838</v>
      </c>
      <c r="E2987" s="234"/>
      <c r="F2987" s="235"/>
      <c r="G2987" s="236" t="s">
        <v>690</v>
      </c>
      <c r="H2987" s="234"/>
      <c r="I2987" s="237">
        <v>1</v>
      </c>
      <c r="J2987" s="238">
        <v>0</v>
      </c>
      <c r="K2987" s="239">
        <f>I2987*J2987</f>
        <v>0</v>
      </c>
      <c r="L2987" s="240" t="s">
        <v>756</v>
      </c>
      <c r="M2987" s="205">
        <v>1</v>
      </c>
      <c r="N2987" t="s">
        <v>414</v>
      </c>
      <c r="O2987" s="205">
        <f>I2987*M2987</f>
        <v>1</v>
      </c>
      <c r="P2987" s="706">
        <f>O2987*J2987</f>
        <v>0</v>
      </c>
      <c r="Q2987" s="672"/>
      <c r="R2987" s="672"/>
      <c r="S2987" s="672"/>
    </row>
    <row r="2988" spans="1:19" ht="13.5">
      <c r="A2988" s="701" t="s">
        <v>377</v>
      </c>
      <c r="B2988" t="s">
        <v>667</v>
      </c>
      <c r="C2988" s="188"/>
      <c r="D2988" s="699" t="s">
        <v>694</v>
      </c>
      <c r="E2988" s="189"/>
      <c r="G2988" s="190" t="s">
        <v>695</v>
      </c>
      <c r="H2988" s="189"/>
      <c r="I2988" s="191">
        <v>0.25</v>
      </c>
      <c r="J2988" s="192">
        <v>100</v>
      </c>
      <c r="K2988" s="193">
        <f>I2988*J2988</f>
        <v>25</v>
      </c>
      <c r="M2988" s="205">
        <v>1</v>
      </c>
      <c r="N2988" t="s">
        <v>414</v>
      </c>
      <c r="O2988" s="205">
        <f>I2988*M2988</f>
        <v>0.25</v>
      </c>
      <c r="P2988" s="706">
        <f>O2988*J2988</f>
        <v>25</v>
      </c>
      <c r="Q2988" s="672"/>
      <c r="R2988" s="672"/>
      <c r="S2988" s="672"/>
    </row>
    <row r="2989" spans="1:19" ht="13.5">
      <c r="A2989" s="701" t="s">
        <v>1128</v>
      </c>
      <c r="C2989" s="194"/>
      <c r="D2989" s="723"/>
      <c r="E2989" s="189"/>
      <c r="G2989" s="195"/>
      <c r="H2989" s="189"/>
      <c r="I2989" s="189"/>
      <c r="J2989" s="196"/>
      <c r="K2989" s="197">
        <f>SUM(K2987:K2988)</f>
        <v>25</v>
      </c>
      <c r="Q2989" s="672"/>
      <c r="R2989" s="672"/>
      <c r="S2989" s="672"/>
    </row>
    <row r="2990" spans="1:19" ht="13.5">
      <c r="A2990" s="701" t="s">
        <v>1128</v>
      </c>
      <c r="C2990" s="194"/>
      <c r="D2990" s="722" t="s">
        <v>662</v>
      </c>
      <c r="E2990" s="189"/>
      <c r="G2990" s="195"/>
      <c r="H2990" s="189"/>
      <c r="I2990" s="189"/>
      <c r="J2990" s="189"/>
      <c r="K2990" s="198"/>
      <c r="Q2990" s="672"/>
      <c r="R2990" s="672"/>
      <c r="S2990" s="672"/>
    </row>
    <row r="2991" spans="1:19" ht="25.5">
      <c r="A2991" s="701" t="s">
        <v>377</v>
      </c>
      <c r="B2991" t="s">
        <v>662</v>
      </c>
      <c r="C2991" s="188" t="s">
        <v>663</v>
      </c>
      <c r="D2991" s="699" t="s">
        <v>664</v>
      </c>
      <c r="E2991" s="189"/>
      <c r="G2991" s="190" t="s">
        <v>665</v>
      </c>
      <c r="H2991" s="189"/>
      <c r="I2991" s="191">
        <v>5</v>
      </c>
      <c r="J2991" s="192">
        <f>K2985</f>
        <v>288.78399999999999</v>
      </c>
      <c r="K2991" s="193">
        <f>I2991*J2991/100</f>
        <v>14.439200000000001</v>
      </c>
      <c r="M2991" s="205">
        <v>1</v>
      </c>
      <c r="N2991" t="s">
        <v>414</v>
      </c>
      <c r="O2991" s="205">
        <f>I2991*M2991</f>
        <v>5</v>
      </c>
      <c r="P2991" s="706">
        <f>O2991*J2991/100</f>
        <v>14.439200000000001</v>
      </c>
      <c r="Q2991" s="672"/>
      <c r="R2991" s="672"/>
      <c r="S2991" s="672"/>
    </row>
    <row r="2992" spans="1:19" ht="13.5">
      <c r="A2992" s="701" t="s">
        <v>1128</v>
      </c>
      <c r="C2992" s="194"/>
      <c r="D2992" s="723"/>
      <c r="E2992" s="189"/>
      <c r="G2992" s="195"/>
      <c r="H2992" s="189"/>
      <c r="I2992" s="189"/>
      <c r="J2992" s="196"/>
      <c r="K2992" s="197">
        <f>SUM(K2991:K2991)</f>
        <v>14.439200000000001</v>
      </c>
      <c r="Q2992" s="672"/>
      <c r="R2992" s="672"/>
      <c r="S2992" s="672"/>
    </row>
    <row r="2993" spans="1:19" ht="13.5">
      <c r="A2993" s="701" t="s">
        <v>1128</v>
      </c>
      <c r="C2993" s="194"/>
      <c r="D2993" s="722" t="s">
        <v>703</v>
      </c>
      <c r="E2993" s="189"/>
      <c r="G2993" s="195"/>
      <c r="H2993" s="189"/>
      <c r="I2993" s="189"/>
      <c r="J2993" s="189"/>
      <c r="K2993" s="198"/>
      <c r="Q2993" s="672"/>
      <c r="R2993" s="672"/>
      <c r="S2993" s="672"/>
    </row>
    <row r="2994" spans="1:19" ht="25.5">
      <c r="A2994" s="701" t="s">
        <v>377</v>
      </c>
      <c r="B2994" t="s">
        <v>703</v>
      </c>
      <c r="C2994" s="188"/>
      <c r="D2994" s="699" t="s">
        <v>835</v>
      </c>
      <c r="E2994" s="189"/>
      <c r="G2994" s="190" t="s">
        <v>690</v>
      </c>
      <c r="H2994" s="189"/>
      <c r="I2994" s="191">
        <v>1</v>
      </c>
      <c r="J2994" s="192">
        <f>110*1.1</f>
        <v>121.00000000000001</v>
      </c>
      <c r="K2994" s="193">
        <f>I2994*J2994</f>
        <v>121.00000000000001</v>
      </c>
      <c r="M2994" s="205">
        <v>1</v>
      </c>
      <c r="N2994" t="s">
        <v>414</v>
      </c>
      <c r="O2994" s="205">
        <f>I2994*M2994</f>
        <v>1</v>
      </c>
      <c r="P2994" s="706">
        <f>O2994*J2994</f>
        <v>121.00000000000001</v>
      </c>
      <c r="Q2994" s="672"/>
      <c r="R2994" s="672"/>
      <c r="S2994" s="672"/>
    </row>
    <row r="2995" spans="1:19" ht="14.25" thickBot="1">
      <c r="A2995" s="701" t="s">
        <v>1128</v>
      </c>
      <c r="C2995" s="199"/>
      <c r="D2995" s="725"/>
      <c r="E2995" s="200"/>
      <c r="F2995" s="201"/>
      <c r="G2995" s="206"/>
      <c r="H2995" s="200"/>
      <c r="I2995" s="200"/>
      <c r="J2995" s="202"/>
      <c r="K2995" s="203">
        <f>SUM(K2994:K2994)</f>
        <v>121.00000000000001</v>
      </c>
      <c r="Q2995" s="672"/>
      <c r="R2995" s="672"/>
      <c r="S2995" s="672"/>
    </row>
    <row r="2996" spans="1:19" ht="13.5" thickBot="1">
      <c r="A2996" s="701" t="s">
        <v>1128</v>
      </c>
      <c r="Q2996" s="672"/>
      <c r="R2996" s="672"/>
      <c r="S2996" s="672"/>
    </row>
    <row r="2997" spans="1:19" ht="53.25" customHeight="1">
      <c r="A2997" s="701" t="s">
        <v>1128</v>
      </c>
      <c r="C2997" s="176" t="s">
        <v>645</v>
      </c>
      <c r="D2997" s="212" t="str">
        <f>+QPS!C230</f>
        <v>5.03.03</v>
      </c>
      <c r="E2997" s="2284" t="str">
        <f>+QPS!G230</f>
        <v>Suministro, montaje, instalación y contrastación de sensor de flujo tipo electromagnético, conexión a proceso Ø1/2" brida CIase #150, cuerpo de acero al carbono, revestimiento interno de Tefzel / ETFE y electrodos de 316 SS. Incluye accesorios de montaje y placa de intentificación. Tags: FE-176330010 y FE-17633012.</v>
      </c>
      <c r="F2997" s="2284"/>
      <c r="G2997" s="2284"/>
      <c r="H2997" s="2284"/>
      <c r="I2997" s="2284"/>
      <c r="J2997" s="2284"/>
      <c r="K2997" s="2285"/>
      <c r="Q2997" s="672">
        <f>QPS!V230</f>
        <v>898.44640000000004</v>
      </c>
      <c r="R2997" s="672">
        <f>SUM(P2997:P3015)</f>
        <v>898.44640000000004</v>
      </c>
      <c r="S2997" s="672">
        <f>Q2997-R2997</f>
        <v>0</v>
      </c>
    </row>
    <row r="2998" spans="1:19">
      <c r="A2998" s="701" t="s">
        <v>1128</v>
      </c>
      <c r="C2998" s="181" t="s">
        <v>646</v>
      </c>
      <c r="D2998" s="720" t="s">
        <v>675</v>
      </c>
      <c r="E2998" s="207" t="s">
        <v>648</v>
      </c>
      <c r="F2998" s="208">
        <v>1</v>
      </c>
      <c r="G2998" s="207" t="s">
        <v>649</v>
      </c>
      <c r="H2998" s="209">
        <f>F2998</f>
        <v>1</v>
      </c>
      <c r="I2998" s="210"/>
      <c r="J2998" s="211" t="s">
        <v>676</v>
      </c>
      <c r="K2998" s="182">
        <f>+K3004+K3008+K3011+K3014</f>
        <v>449.22320000000002</v>
      </c>
      <c r="Q2998" s="672"/>
      <c r="R2998" s="672"/>
      <c r="S2998" s="672"/>
    </row>
    <row r="2999" spans="1:19" ht="13.5" thickBot="1">
      <c r="A2999" s="701" t="s">
        <v>1128</v>
      </c>
      <c r="C2999" s="183" t="s">
        <v>651</v>
      </c>
      <c r="D2999" s="721" t="s">
        <v>652</v>
      </c>
      <c r="E2999" s="184"/>
      <c r="F2999" s="185"/>
      <c r="G2999" s="186" t="s">
        <v>44</v>
      </c>
      <c r="H2999" s="186" t="s">
        <v>653</v>
      </c>
      <c r="I2999" s="186" t="s">
        <v>39</v>
      </c>
      <c r="J2999" s="186" t="s">
        <v>654</v>
      </c>
      <c r="K2999" s="187" t="s">
        <v>655</v>
      </c>
      <c r="Q2999" s="672"/>
      <c r="R2999" s="672"/>
      <c r="S2999" s="672"/>
    </row>
    <row r="3000" spans="1:19" ht="13.5">
      <c r="A3000" s="701" t="s">
        <v>1128</v>
      </c>
      <c r="C3000" s="194"/>
      <c r="D3000" s="722" t="s">
        <v>656</v>
      </c>
      <c r="E3000" s="189"/>
      <c r="G3000" s="195"/>
      <c r="H3000" s="189"/>
      <c r="I3000" s="189"/>
      <c r="J3000" s="189"/>
      <c r="K3000" s="198"/>
      <c r="Q3000" s="672"/>
      <c r="R3000" s="672"/>
      <c r="S3000" s="672"/>
    </row>
    <row r="3001" spans="1:19" ht="13.5">
      <c r="A3001" s="701" t="s">
        <v>378</v>
      </c>
      <c r="B3001" t="s">
        <v>656</v>
      </c>
      <c r="C3001" s="188" t="s">
        <v>657</v>
      </c>
      <c r="D3001" s="699" t="s">
        <v>658</v>
      </c>
      <c r="E3001" s="189"/>
      <c r="G3001" s="190" t="s">
        <v>659</v>
      </c>
      <c r="H3001" s="191">
        <v>0.2</v>
      </c>
      <c r="I3001" s="191">
        <f>H3001*8/$F$2998</f>
        <v>1.6</v>
      </c>
      <c r="J3001" s="192">
        <v>10.89</v>
      </c>
      <c r="K3001" s="193">
        <f>I3001*J3001</f>
        <v>17.424000000000003</v>
      </c>
      <c r="M3001" s="205">
        <v>2</v>
      </c>
      <c r="N3001" t="s">
        <v>414</v>
      </c>
      <c r="O3001" s="205">
        <f>I3001*M3001</f>
        <v>3.2</v>
      </c>
      <c r="P3001" s="706">
        <f>O3001*J3001</f>
        <v>34.848000000000006</v>
      </c>
      <c r="Q3001" s="672"/>
      <c r="R3001" s="672"/>
      <c r="S3001" s="672"/>
    </row>
    <row r="3002" spans="1:19" ht="13.5">
      <c r="A3002" s="701" t="s">
        <v>378</v>
      </c>
      <c r="B3002" t="s">
        <v>656</v>
      </c>
      <c r="C3002" s="188"/>
      <c r="D3002" s="699" t="s">
        <v>668</v>
      </c>
      <c r="E3002" s="189"/>
      <c r="G3002" s="190" t="s">
        <v>659</v>
      </c>
      <c r="H3002" s="191">
        <v>2</v>
      </c>
      <c r="I3002" s="191">
        <f t="shared" ref="I3002:I3003" si="196">H3002*8/$F$2998</f>
        <v>16</v>
      </c>
      <c r="J3002" s="192">
        <v>10.08</v>
      </c>
      <c r="K3002" s="193">
        <f>I3002*J3002</f>
        <v>161.28</v>
      </c>
      <c r="M3002" s="205">
        <v>2</v>
      </c>
      <c r="N3002" t="s">
        <v>414</v>
      </c>
      <c r="O3002" s="205">
        <f>I3002*M3002</f>
        <v>32</v>
      </c>
      <c r="P3002" s="706">
        <f>O3002*J3002</f>
        <v>322.56</v>
      </c>
      <c r="Q3002" s="672"/>
      <c r="R3002" s="672"/>
      <c r="S3002" s="672"/>
    </row>
    <row r="3003" spans="1:19" ht="13.5">
      <c r="A3003" s="701" t="s">
        <v>378</v>
      </c>
      <c r="B3003" t="s">
        <v>656</v>
      </c>
      <c r="C3003" s="188" t="s">
        <v>660</v>
      </c>
      <c r="D3003" s="699" t="s">
        <v>661</v>
      </c>
      <c r="E3003" s="189"/>
      <c r="G3003" s="190" t="s">
        <v>659</v>
      </c>
      <c r="H3003" s="191">
        <v>2</v>
      </c>
      <c r="I3003" s="191">
        <f t="shared" si="196"/>
        <v>16</v>
      </c>
      <c r="J3003" s="192">
        <v>6.88</v>
      </c>
      <c r="K3003" s="193">
        <f>I3003*J3003</f>
        <v>110.08</v>
      </c>
      <c r="M3003" s="205">
        <v>2</v>
      </c>
      <c r="N3003" t="s">
        <v>414</v>
      </c>
      <c r="O3003" s="205">
        <f>I3003*M3003</f>
        <v>32</v>
      </c>
      <c r="P3003" s="706">
        <f>O3003*J3003</f>
        <v>220.16</v>
      </c>
      <c r="Q3003" s="672"/>
      <c r="R3003" s="672"/>
      <c r="S3003" s="672"/>
    </row>
    <row r="3004" spans="1:19" ht="13.5">
      <c r="A3004" s="701" t="s">
        <v>1128</v>
      </c>
      <c r="C3004" s="194"/>
      <c r="D3004" s="723"/>
      <c r="E3004" s="189"/>
      <c r="G3004" s="195"/>
      <c r="H3004" s="189"/>
      <c r="I3004" s="189"/>
      <c r="J3004" s="196"/>
      <c r="K3004" s="197">
        <f>SUM(K3001:K3003)</f>
        <v>288.78399999999999</v>
      </c>
      <c r="Q3004" s="672"/>
      <c r="R3004" s="672"/>
      <c r="S3004" s="672"/>
    </row>
    <row r="3005" spans="1:19" ht="13.5">
      <c r="A3005" s="701" t="s">
        <v>1128</v>
      </c>
      <c r="C3005" s="194"/>
      <c r="D3005" s="722" t="s">
        <v>667</v>
      </c>
      <c r="E3005" s="189"/>
      <c r="G3005" s="195"/>
      <c r="H3005" s="189"/>
      <c r="I3005" s="189"/>
      <c r="J3005" s="189"/>
      <c r="K3005" s="198"/>
      <c r="Q3005" s="672"/>
      <c r="R3005" s="672"/>
      <c r="S3005" s="672"/>
    </row>
    <row r="3006" spans="1:19" ht="13.5">
      <c r="A3006" s="701" t="s">
        <v>378</v>
      </c>
      <c r="B3006" t="s">
        <v>667</v>
      </c>
      <c r="C3006" s="233"/>
      <c r="D3006" s="727" t="s">
        <v>837</v>
      </c>
      <c r="E3006" s="234"/>
      <c r="F3006" s="235"/>
      <c r="G3006" s="236" t="s">
        <v>690</v>
      </c>
      <c r="H3006" s="234"/>
      <c r="I3006" s="237">
        <v>1</v>
      </c>
      <c r="J3006" s="238">
        <v>0</v>
      </c>
      <c r="K3006" s="239">
        <f>I3006*J3006</f>
        <v>0</v>
      </c>
      <c r="L3006" s="240" t="s">
        <v>756</v>
      </c>
      <c r="M3006" s="205">
        <v>2</v>
      </c>
      <c r="N3006" t="s">
        <v>414</v>
      </c>
      <c r="O3006" s="205">
        <f>I3006*M3006</f>
        <v>2</v>
      </c>
      <c r="P3006" s="706">
        <f>O3006*J3006</f>
        <v>0</v>
      </c>
      <c r="Q3006" s="672"/>
      <c r="R3006" s="672"/>
      <c r="S3006" s="672"/>
    </row>
    <row r="3007" spans="1:19" ht="13.5">
      <c r="A3007" s="701" t="s">
        <v>378</v>
      </c>
      <c r="B3007" t="s">
        <v>667</v>
      </c>
      <c r="C3007" s="188"/>
      <c r="D3007" s="699" t="s">
        <v>694</v>
      </c>
      <c r="E3007" s="189"/>
      <c r="G3007" s="190" t="s">
        <v>695</v>
      </c>
      <c r="H3007" s="189"/>
      <c r="I3007" s="191">
        <v>0.25</v>
      </c>
      <c r="J3007" s="192">
        <v>100</v>
      </c>
      <c r="K3007" s="193">
        <f>I3007*J3007</f>
        <v>25</v>
      </c>
      <c r="M3007" s="205">
        <v>2</v>
      </c>
      <c r="N3007" t="s">
        <v>414</v>
      </c>
      <c r="O3007" s="205">
        <f>I3007*M3007</f>
        <v>0.5</v>
      </c>
      <c r="P3007" s="706">
        <f>O3007*J3007</f>
        <v>50</v>
      </c>
      <c r="Q3007" s="672"/>
      <c r="R3007" s="672"/>
      <c r="S3007" s="672"/>
    </row>
    <row r="3008" spans="1:19" ht="13.5">
      <c r="A3008" s="701" t="s">
        <v>1128</v>
      </c>
      <c r="C3008" s="194"/>
      <c r="D3008" s="723"/>
      <c r="E3008" s="189"/>
      <c r="G3008" s="195"/>
      <c r="H3008" s="189"/>
      <c r="I3008" s="189"/>
      <c r="J3008" s="196"/>
      <c r="K3008" s="197">
        <f>SUM(K3006:K3007)</f>
        <v>25</v>
      </c>
      <c r="Q3008" s="672"/>
      <c r="R3008" s="672"/>
      <c r="S3008" s="672"/>
    </row>
    <row r="3009" spans="1:19" ht="13.5">
      <c r="A3009" s="701" t="s">
        <v>1128</v>
      </c>
      <c r="C3009" s="194"/>
      <c r="D3009" s="722" t="s">
        <v>662</v>
      </c>
      <c r="E3009" s="189"/>
      <c r="G3009" s="195"/>
      <c r="H3009" s="189"/>
      <c r="I3009" s="189"/>
      <c r="J3009" s="189"/>
      <c r="K3009" s="198"/>
      <c r="Q3009" s="672"/>
      <c r="R3009" s="672"/>
      <c r="S3009" s="672"/>
    </row>
    <row r="3010" spans="1:19" ht="25.5">
      <c r="A3010" s="701" t="s">
        <v>378</v>
      </c>
      <c r="B3010" t="s">
        <v>662</v>
      </c>
      <c r="C3010" s="188" t="s">
        <v>663</v>
      </c>
      <c r="D3010" s="699" t="s">
        <v>664</v>
      </c>
      <c r="E3010" s="189"/>
      <c r="G3010" s="190" t="s">
        <v>665</v>
      </c>
      <c r="H3010" s="189"/>
      <c r="I3010" s="191">
        <v>5</v>
      </c>
      <c r="J3010" s="192">
        <f>K3004</f>
        <v>288.78399999999999</v>
      </c>
      <c r="K3010" s="193">
        <f>I3010*J3010/100</f>
        <v>14.439200000000001</v>
      </c>
      <c r="M3010" s="205">
        <v>2</v>
      </c>
      <c r="N3010" t="s">
        <v>414</v>
      </c>
      <c r="O3010" s="205">
        <f>I3010*M3010</f>
        <v>10</v>
      </c>
      <c r="P3010" s="706">
        <f>O3010*J3010/100</f>
        <v>28.878400000000003</v>
      </c>
      <c r="Q3010" s="672"/>
      <c r="R3010" s="672"/>
      <c r="S3010" s="672"/>
    </row>
    <row r="3011" spans="1:19" ht="13.5">
      <c r="A3011" s="701" t="s">
        <v>1128</v>
      </c>
      <c r="C3011" s="194"/>
      <c r="D3011" s="723"/>
      <c r="E3011" s="189"/>
      <c r="G3011" s="195"/>
      <c r="H3011" s="189"/>
      <c r="I3011" s="189"/>
      <c r="J3011" s="196"/>
      <c r="K3011" s="197">
        <f>SUM(K3010:K3010)</f>
        <v>14.439200000000001</v>
      </c>
      <c r="Q3011" s="672"/>
      <c r="R3011" s="672"/>
      <c r="S3011" s="672"/>
    </row>
    <row r="3012" spans="1:19" ht="13.5">
      <c r="A3012" s="701" t="s">
        <v>1128</v>
      </c>
      <c r="C3012" s="194"/>
      <c r="D3012" s="722" t="s">
        <v>703</v>
      </c>
      <c r="E3012" s="189"/>
      <c r="G3012" s="195"/>
      <c r="H3012" s="189"/>
      <c r="I3012" s="189"/>
      <c r="J3012" s="189"/>
      <c r="K3012" s="198"/>
      <c r="Q3012" s="672"/>
      <c r="R3012" s="672"/>
      <c r="S3012" s="672"/>
    </row>
    <row r="3013" spans="1:19" ht="25.5">
      <c r="A3013" s="701" t="s">
        <v>378</v>
      </c>
      <c r="B3013" t="s">
        <v>703</v>
      </c>
      <c r="C3013" s="188"/>
      <c r="D3013" s="699" t="s">
        <v>835</v>
      </c>
      <c r="E3013" s="189"/>
      <c r="G3013" s="190" t="s">
        <v>690</v>
      </c>
      <c r="H3013" s="189"/>
      <c r="I3013" s="191">
        <v>1</v>
      </c>
      <c r="J3013" s="192">
        <f>110*1.1</f>
        <v>121.00000000000001</v>
      </c>
      <c r="K3013" s="193">
        <f>I3013*J3013</f>
        <v>121.00000000000001</v>
      </c>
      <c r="M3013" s="205">
        <v>2</v>
      </c>
      <c r="N3013" t="s">
        <v>414</v>
      </c>
      <c r="O3013" s="205">
        <f>I3013*M3013</f>
        <v>2</v>
      </c>
      <c r="P3013" s="706">
        <f>O3013*J3013</f>
        <v>242.00000000000003</v>
      </c>
      <c r="Q3013" s="672"/>
      <c r="R3013" s="672"/>
      <c r="S3013" s="672"/>
    </row>
    <row r="3014" spans="1:19" ht="14.25" thickBot="1">
      <c r="A3014" s="701" t="s">
        <v>1128</v>
      </c>
      <c r="C3014" s="199"/>
      <c r="D3014" s="725"/>
      <c r="E3014" s="200"/>
      <c r="F3014" s="201"/>
      <c r="G3014" s="206"/>
      <c r="H3014" s="200"/>
      <c r="I3014" s="200"/>
      <c r="J3014" s="202"/>
      <c r="K3014" s="203">
        <f>SUM(K3013:K3013)</f>
        <v>121.00000000000001</v>
      </c>
      <c r="Q3014" s="672"/>
      <c r="R3014" s="672"/>
      <c r="S3014" s="672"/>
    </row>
    <row r="3015" spans="1:19" ht="13.5" thickBot="1">
      <c r="A3015" s="701" t="s">
        <v>1128</v>
      </c>
      <c r="Q3015" s="672"/>
      <c r="R3015" s="672"/>
      <c r="S3015" s="672"/>
    </row>
    <row r="3016" spans="1:19" ht="57" customHeight="1">
      <c r="A3016" s="701" t="s">
        <v>1128</v>
      </c>
      <c r="C3016" s="176" t="s">
        <v>645</v>
      </c>
      <c r="D3016" s="212" t="str">
        <f>+QPS!C231</f>
        <v>5.03.04</v>
      </c>
      <c r="E3016" s="2284" t="str">
        <f>+QPS!G231</f>
        <v>Suministro, montaje, instalación y contrastación de sensor de flujo tipo electromagnético, conexión a proceso Ø1-1/2" brida CIase #150, cuerpo de acero inoxidable, revestimiento interno de Teflon / PTFE y electrodos de Hastelloy. Incluye accesorios de montaje y placa de intentificación. Tag: FE-17633009.</v>
      </c>
      <c r="F3016" s="2284"/>
      <c r="G3016" s="2284"/>
      <c r="H3016" s="2284"/>
      <c r="I3016" s="2284"/>
      <c r="J3016" s="2284"/>
      <c r="K3016" s="2285"/>
      <c r="Q3016" s="672">
        <f>QPS!V231</f>
        <v>449.22320000000002</v>
      </c>
      <c r="R3016" s="672">
        <f>SUM(P3016:P3034)</f>
        <v>449.22320000000002</v>
      </c>
      <c r="S3016" s="672">
        <f>Q3016-R3016</f>
        <v>0</v>
      </c>
    </row>
    <row r="3017" spans="1:19">
      <c r="A3017" s="701" t="s">
        <v>1128</v>
      </c>
      <c r="C3017" s="181" t="s">
        <v>646</v>
      </c>
      <c r="D3017" s="720" t="s">
        <v>675</v>
      </c>
      <c r="E3017" s="207" t="s">
        <v>648</v>
      </c>
      <c r="F3017" s="208">
        <v>1</v>
      </c>
      <c r="G3017" s="207" t="s">
        <v>649</v>
      </c>
      <c r="H3017" s="209">
        <f>F3017</f>
        <v>1</v>
      </c>
      <c r="I3017" s="210"/>
      <c r="J3017" s="211" t="s">
        <v>676</v>
      </c>
      <c r="K3017" s="182">
        <f>+K3023+K3027+K3030+K3033</f>
        <v>449.22320000000002</v>
      </c>
      <c r="Q3017" s="672"/>
      <c r="R3017" s="672"/>
      <c r="S3017" s="672"/>
    </row>
    <row r="3018" spans="1:19" ht="13.5" thickBot="1">
      <c r="A3018" s="701" t="s">
        <v>1128</v>
      </c>
      <c r="C3018" s="183" t="s">
        <v>651</v>
      </c>
      <c r="D3018" s="721" t="s">
        <v>652</v>
      </c>
      <c r="E3018" s="184"/>
      <c r="F3018" s="185"/>
      <c r="G3018" s="186" t="s">
        <v>44</v>
      </c>
      <c r="H3018" s="186" t="s">
        <v>653</v>
      </c>
      <c r="I3018" s="186" t="s">
        <v>39</v>
      </c>
      <c r="J3018" s="186" t="s">
        <v>654</v>
      </c>
      <c r="K3018" s="187" t="s">
        <v>655</v>
      </c>
      <c r="Q3018" s="672"/>
      <c r="R3018" s="672"/>
      <c r="S3018" s="672"/>
    </row>
    <row r="3019" spans="1:19" ht="13.5">
      <c r="A3019" s="701" t="s">
        <v>1128</v>
      </c>
      <c r="C3019" s="194"/>
      <c r="D3019" s="722" t="s">
        <v>656</v>
      </c>
      <c r="E3019" s="189"/>
      <c r="G3019" s="195"/>
      <c r="H3019" s="189"/>
      <c r="I3019" s="189"/>
      <c r="J3019" s="189"/>
      <c r="K3019" s="198"/>
      <c r="Q3019" s="672"/>
      <c r="R3019" s="672"/>
      <c r="S3019" s="672"/>
    </row>
    <row r="3020" spans="1:19" ht="13.5">
      <c r="A3020" s="701" t="s">
        <v>410</v>
      </c>
      <c r="B3020" t="s">
        <v>656</v>
      </c>
      <c r="C3020" s="188" t="s">
        <v>657</v>
      </c>
      <c r="D3020" s="699" t="s">
        <v>658</v>
      </c>
      <c r="E3020" s="189"/>
      <c r="G3020" s="190" t="s">
        <v>659</v>
      </c>
      <c r="H3020" s="191">
        <v>0.2</v>
      </c>
      <c r="I3020" s="191">
        <f>H3020*8/$F$3017</f>
        <v>1.6</v>
      </c>
      <c r="J3020" s="192">
        <v>10.89</v>
      </c>
      <c r="K3020" s="193">
        <f>I3020*J3020</f>
        <v>17.424000000000003</v>
      </c>
      <c r="M3020" s="205">
        <v>1</v>
      </c>
      <c r="N3020" t="s">
        <v>414</v>
      </c>
      <c r="O3020" s="205">
        <f>I3020*M3020</f>
        <v>1.6</v>
      </c>
      <c r="P3020" s="706">
        <f>O3020*J3020</f>
        <v>17.424000000000003</v>
      </c>
      <c r="Q3020" s="672"/>
      <c r="R3020" s="672"/>
      <c r="S3020" s="672"/>
    </row>
    <row r="3021" spans="1:19" ht="13.5">
      <c r="A3021" s="701" t="s">
        <v>410</v>
      </c>
      <c r="B3021" t="s">
        <v>656</v>
      </c>
      <c r="C3021" s="188"/>
      <c r="D3021" s="699" t="s">
        <v>668</v>
      </c>
      <c r="E3021" s="189"/>
      <c r="G3021" s="190" t="s">
        <v>659</v>
      </c>
      <c r="H3021" s="191">
        <v>2</v>
      </c>
      <c r="I3021" s="191">
        <f t="shared" ref="I3021:I3022" si="197">H3021*8/$F$3017</f>
        <v>16</v>
      </c>
      <c r="J3021" s="192">
        <v>10.08</v>
      </c>
      <c r="K3021" s="193">
        <f>I3021*J3021</f>
        <v>161.28</v>
      </c>
      <c r="M3021" s="205">
        <v>1</v>
      </c>
      <c r="N3021" t="s">
        <v>414</v>
      </c>
      <c r="O3021" s="205">
        <f>I3021*M3021</f>
        <v>16</v>
      </c>
      <c r="P3021" s="706">
        <f>O3021*J3021</f>
        <v>161.28</v>
      </c>
      <c r="Q3021" s="672"/>
      <c r="R3021" s="672"/>
      <c r="S3021" s="672"/>
    </row>
    <row r="3022" spans="1:19" ht="13.5">
      <c r="A3022" s="701" t="s">
        <v>410</v>
      </c>
      <c r="B3022" t="s">
        <v>656</v>
      </c>
      <c r="C3022" s="188" t="s">
        <v>660</v>
      </c>
      <c r="D3022" s="699" t="s">
        <v>661</v>
      </c>
      <c r="E3022" s="189"/>
      <c r="G3022" s="190" t="s">
        <v>659</v>
      </c>
      <c r="H3022" s="191">
        <v>2</v>
      </c>
      <c r="I3022" s="191">
        <f t="shared" si="197"/>
        <v>16</v>
      </c>
      <c r="J3022" s="192">
        <v>6.88</v>
      </c>
      <c r="K3022" s="193">
        <f>I3022*J3022</f>
        <v>110.08</v>
      </c>
      <c r="M3022" s="205">
        <v>1</v>
      </c>
      <c r="N3022" t="s">
        <v>414</v>
      </c>
      <c r="O3022" s="205">
        <f>I3022*M3022</f>
        <v>16</v>
      </c>
      <c r="P3022" s="706">
        <f>O3022*J3022</f>
        <v>110.08</v>
      </c>
      <c r="Q3022" s="672"/>
      <c r="R3022" s="672"/>
      <c r="S3022" s="672"/>
    </row>
    <row r="3023" spans="1:19" ht="13.5">
      <c r="A3023" s="701" t="s">
        <v>1128</v>
      </c>
      <c r="C3023" s="194"/>
      <c r="D3023" s="723"/>
      <c r="E3023" s="189"/>
      <c r="G3023" s="195"/>
      <c r="H3023" s="189"/>
      <c r="I3023" s="189"/>
      <c r="J3023" s="196"/>
      <c r="K3023" s="197">
        <f>SUM(K3020:K3022)</f>
        <v>288.78399999999999</v>
      </c>
      <c r="Q3023" s="672"/>
      <c r="R3023" s="672"/>
      <c r="S3023" s="672"/>
    </row>
    <row r="3024" spans="1:19" ht="13.5">
      <c r="A3024" s="701" t="s">
        <v>1128</v>
      </c>
      <c r="C3024" s="194"/>
      <c r="D3024" s="722" t="s">
        <v>667</v>
      </c>
      <c r="E3024" s="189"/>
      <c r="G3024" s="195"/>
      <c r="H3024" s="189"/>
      <c r="I3024" s="189"/>
      <c r="J3024" s="189"/>
      <c r="K3024" s="198"/>
      <c r="Q3024" s="672"/>
      <c r="R3024" s="672"/>
      <c r="S3024" s="672"/>
    </row>
    <row r="3025" spans="1:19" ht="13.5">
      <c r="A3025" s="701" t="s">
        <v>410</v>
      </c>
      <c r="B3025" t="s">
        <v>667</v>
      </c>
      <c r="C3025" s="233"/>
      <c r="D3025" s="727" t="s">
        <v>837</v>
      </c>
      <c r="E3025" s="234"/>
      <c r="F3025" s="235"/>
      <c r="G3025" s="236" t="s">
        <v>690</v>
      </c>
      <c r="H3025" s="234"/>
      <c r="I3025" s="237">
        <v>1</v>
      </c>
      <c r="J3025" s="238">
        <v>0</v>
      </c>
      <c r="K3025" s="239">
        <f>I3025*J3025</f>
        <v>0</v>
      </c>
      <c r="L3025" s="240" t="s">
        <v>756</v>
      </c>
      <c r="M3025" s="205">
        <v>1</v>
      </c>
      <c r="N3025" t="s">
        <v>414</v>
      </c>
      <c r="O3025" s="205">
        <f>I3025*M3025</f>
        <v>1</v>
      </c>
      <c r="P3025" s="706">
        <f>O3025*J3025</f>
        <v>0</v>
      </c>
      <c r="Q3025" s="672"/>
      <c r="R3025" s="672"/>
      <c r="S3025" s="672"/>
    </row>
    <row r="3026" spans="1:19" ht="13.5">
      <c r="A3026" s="701" t="s">
        <v>410</v>
      </c>
      <c r="B3026" t="s">
        <v>667</v>
      </c>
      <c r="C3026" s="188"/>
      <c r="D3026" s="699" t="s">
        <v>694</v>
      </c>
      <c r="E3026" s="189"/>
      <c r="G3026" s="190" t="s">
        <v>695</v>
      </c>
      <c r="H3026" s="189"/>
      <c r="I3026" s="191">
        <v>0.25</v>
      </c>
      <c r="J3026" s="192">
        <v>100</v>
      </c>
      <c r="K3026" s="193">
        <f>I3026*J3026</f>
        <v>25</v>
      </c>
      <c r="M3026" s="205">
        <v>1</v>
      </c>
      <c r="N3026" t="s">
        <v>414</v>
      </c>
      <c r="O3026" s="205">
        <f>I3026*M3026</f>
        <v>0.25</v>
      </c>
      <c r="P3026" s="706">
        <f>O3026*J3026</f>
        <v>25</v>
      </c>
      <c r="Q3026" s="672"/>
      <c r="R3026" s="672"/>
      <c r="S3026" s="672"/>
    </row>
    <row r="3027" spans="1:19" ht="13.5">
      <c r="A3027" s="701" t="s">
        <v>1128</v>
      </c>
      <c r="C3027" s="194"/>
      <c r="D3027" s="723"/>
      <c r="E3027" s="189"/>
      <c r="G3027" s="195"/>
      <c r="H3027" s="189"/>
      <c r="I3027" s="189"/>
      <c r="J3027" s="196"/>
      <c r="K3027" s="197">
        <f>SUM(K3025:K3026)</f>
        <v>25</v>
      </c>
      <c r="Q3027" s="672"/>
      <c r="R3027" s="672"/>
      <c r="S3027" s="672"/>
    </row>
    <row r="3028" spans="1:19" ht="13.5">
      <c r="A3028" s="701" t="s">
        <v>1128</v>
      </c>
      <c r="C3028" s="194"/>
      <c r="D3028" s="722" t="s">
        <v>662</v>
      </c>
      <c r="E3028" s="189"/>
      <c r="G3028" s="195"/>
      <c r="H3028" s="189"/>
      <c r="I3028" s="189"/>
      <c r="J3028" s="189"/>
      <c r="K3028" s="198"/>
      <c r="Q3028" s="672"/>
      <c r="R3028" s="672"/>
      <c r="S3028" s="672"/>
    </row>
    <row r="3029" spans="1:19" ht="25.5">
      <c r="A3029" s="701" t="s">
        <v>410</v>
      </c>
      <c r="B3029" t="s">
        <v>662</v>
      </c>
      <c r="C3029" s="188" t="s">
        <v>663</v>
      </c>
      <c r="D3029" s="699" t="s">
        <v>664</v>
      </c>
      <c r="E3029" s="189"/>
      <c r="G3029" s="190" t="s">
        <v>665</v>
      </c>
      <c r="H3029" s="189"/>
      <c r="I3029" s="191">
        <v>5</v>
      </c>
      <c r="J3029" s="192">
        <f>K3023</f>
        <v>288.78399999999999</v>
      </c>
      <c r="K3029" s="193">
        <f>I3029*J3029/100</f>
        <v>14.439200000000001</v>
      </c>
      <c r="M3029" s="205">
        <v>1</v>
      </c>
      <c r="N3029" t="s">
        <v>414</v>
      </c>
      <c r="O3029" s="205">
        <f>I3029*M3029</f>
        <v>5</v>
      </c>
      <c r="P3029" s="706">
        <f>O3029*J3029/100</f>
        <v>14.439200000000001</v>
      </c>
      <c r="Q3029" s="672"/>
      <c r="R3029" s="672"/>
      <c r="S3029" s="672"/>
    </row>
    <row r="3030" spans="1:19" ht="13.5">
      <c r="A3030" s="701" t="s">
        <v>1128</v>
      </c>
      <c r="C3030" s="194"/>
      <c r="D3030" s="723"/>
      <c r="E3030" s="189"/>
      <c r="G3030" s="195"/>
      <c r="H3030" s="189"/>
      <c r="I3030" s="189"/>
      <c r="J3030" s="196"/>
      <c r="K3030" s="197">
        <f>SUM(K3029:K3029)</f>
        <v>14.439200000000001</v>
      </c>
      <c r="Q3030" s="672"/>
      <c r="R3030" s="672"/>
      <c r="S3030" s="672"/>
    </row>
    <row r="3031" spans="1:19" ht="13.5">
      <c r="A3031" s="701" t="s">
        <v>1128</v>
      </c>
      <c r="C3031" s="194"/>
      <c r="D3031" s="722" t="s">
        <v>703</v>
      </c>
      <c r="E3031" s="189"/>
      <c r="G3031" s="195"/>
      <c r="H3031" s="189"/>
      <c r="I3031" s="189"/>
      <c r="J3031" s="189"/>
      <c r="K3031" s="198"/>
      <c r="Q3031" s="672"/>
      <c r="R3031" s="672"/>
      <c r="S3031" s="672"/>
    </row>
    <row r="3032" spans="1:19" ht="25.5">
      <c r="A3032" s="701" t="s">
        <v>410</v>
      </c>
      <c r="B3032" t="s">
        <v>703</v>
      </c>
      <c r="C3032" s="188"/>
      <c r="D3032" s="699" t="s">
        <v>835</v>
      </c>
      <c r="E3032" s="189"/>
      <c r="G3032" s="190" t="s">
        <v>690</v>
      </c>
      <c r="H3032" s="189"/>
      <c r="I3032" s="191">
        <v>1</v>
      </c>
      <c r="J3032" s="192">
        <f>110*1.1</f>
        <v>121.00000000000001</v>
      </c>
      <c r="K3032" s="193">
        <f>I3032*J3032</f>
        <v>121.00000000000001</v>
      </c>
      <c r="M3032" s="205">
        <v>1</v>
      </c>
      <c r="N3032" t="s">
        <v>414</v>
      </c>
      <c r="O3032" s="205">
        <f>I3032*M3032</f>
        <v>1</v>
      </c>
      <c r="P3032" s="706">
        <f>O3032*J3032</f>
        <v>121.00000000000001</v>
      </c>
      <c r="Q3032" s="672"/>
      <c r="R3032" s="672"/>
      <c r="S3032" s="672"/>
    </row>
    <row r="3033" spans="1:19" ht="14.25" thickBot="1">
      <c r="A3033" s="701" t="s">
        <v>1128</v>
      </c>
      <c r="C3033" s="199"/>
      <c r="D3033" s="725"/>
      <c r="E3033" s="200"/>
      <c r="F3033" s="201"/>
      <c r="G3033" s="206"/>
      <c r="H3033" s="200"/>
      <c r="I3033" s="200"/>
      <c r="J3033" s="202"/>
      <c r="K3033" s="203">
        <f>SUM(K3032:K3032)</f>
        <v>121.00000000000001</v>
      </c>
      <c r="Q3033" s="672"/>
      <c r="R3033" s="672"/>
      <c r="S3033" s="672"/>
    </row>
    <row r="3034" spans="1:19" ht="13.5" thickBot="1">
      <c r="A3034" s="701" t="s">
        <v>1128</v>
      </c>
      <c r="Q3034" s="672"/>
      <c r="R3034" s="672"/>
      <c r="S3034" s="672"/>
    </row>
    <row r="3035" spans="1:19" ht="56.25" customHeight="1">
      <c r="A3035" s="701" t="s">
        <v>1128</v>
      </c>
      <c r="C3035" s="176" t="s">
        <v>645</v>
      </c>
      <c r="D3035" s="212" t="str">
        <f>+QPS!C232</f>
        <v>5.03.05</v>
      </c>
      <c r="E3035" s="2284" t="str">
        <f>+QPS!G232</f>
        <v>Suministro, montaje, instalación y contrastación de sensor de flujo tipo electromagnético, conexión a proceso Ø1" brida CIase #150, cuerpo de acero inoxidable, revestimiento interno de Teflon / PTFE y electrodos de Hastelloy. Incluye accesorios de montaje y placa de intentificación. Tags: FE-176330011 y FE-17633013.</v>
      </c>
      <c r="F3035" s="2284"/>
      <c r="G3035" s="2284"/>
      <c r="H3035" s="2284"/>
      <c r="I3035" s="2284"/>
      <c r="J3035" s="2284"/>
      <c r="K3035" s="2285"/>
      <c r="Q3035" s="672">
        <f>QPS!V232</f>
        <v>898.44640000000004</v>
      </c>
      <c r="R3035" s="672">
        <f>SUM(P3035:P3053)</f>
        <v>898.44640000000004</v>
      </c>
      <c r="S3035" s="672">
        <f>Q3035-R3035</f>
        <v>0</v>
      </c>
    </row>
    <row r="3036" spans="1:19">
      <c r="A3036" s="701" t="s">
        <v>1128</v>
      </c>
      <c r="C3036" s="181" t="s">
        <v>646</v>
      </c>
      <c r="D3036" s="720" t="s">
        <v>675</v>
      </c>
      <c r="E3036" s="207" t="s">
        <v>648</v>
      </c>
      <c r="F3036" s="208">
        <v>1</v>
      </c>
      <c r="G3036" s="207" t="s">
        <v>649</v>
      </c>
      <c r="H3036" s="209">
        <f>F3036</f>
        <v>1</v>
      </c>
      <c r="I3036" s="210"/>
      <c r="J3036" s="211" t="s">
        <v>676</v>
      </c>
      <c r="K3036" s="182">
        <f>+K3042+K3046+K3049+K3052</f>
        <v>449.22320000000002</v>
      </c>
      <c r="Q3036" s="672"/>
      <c r="R3036" s="672"/>
      <c r="S3036" s="672"/>
    </row>
    <row r="3037" spans="1:19" ht="13.5" thickBot="1">
      <c r="A3037" s="701" t="s">
        <v>1128</v>
      </c>
      <c r="C3037" s="183" t="s">
        <v>651</v>
      </c>
      <c r="D3037" s="721" t="s">
        <v>652</v>
      </c>
      <c r="E3037" s="184"/>
      <c r="F3037" s="185"/>
      <c r="G3037" s="186" t="s">
        <v>44</v>
      </c>
      <c r="H3037" s="186" t="s">
        <v>653</v>
      </c>
      <c r="I3037" s="186" t="s">
        <v>39</v>
      </c>
      <c r="J3037" s="186" t="s">
        <v>654</v>
      </c>
      <c r="K3037" s="187" t="s">
        <v>655</v>
      </c>
      <c r="Q3037" s="672"/>
      <c r="R3037" s="672"/>
      <c r="S3037" s="672"/>
    </row>
    <row r="3038" spans="1:19" ht="13.5">
      <c r="A3038" s="701" t="s">
        <v>1128</v>
      </c>
      <c r="C3038" s="194"/>
      <c r="D3038" s="722" t="s">
        <v>656</v>
      </c>
      <c r="E3038" s="189"/>
      <c r="G3038" s="195"/>
      <c r="H3038" s="189"/>
      <c r="I3038" s="189"/>
      <c r="J3038" s="189"/>
      <c r="K3038" s="198"/>
      <c r="Q3038" s="672"/>
      <c r="R3038" s="672"/>
      <c r="S3038" s="672"/>
    </row>
    <row r="3039" spans="1:19" ht="13.5">
      <c r="A3039" s="701" t="s">
        <v>475</v>
      </c>
      <c r="B3039" t="s">
        <v>656</v>
      </c>
      <c r="C3039" s="188" t="s">
        <v>657</v>
      </c>
      <c r="D3039" s="699" t="s">
        <v>658</v>
      </c>
      <c r="E3039" s="189"/>
      <c r="G3039" s="190" t="s">
        <v>659</v>
      </c>
      <c r="H3039" s="191">
        <v>0.2</v>
      </c>
      <c r="I3039" s="191">
        <f>H3039*8/$F$3036</f>
        <v>1.6</v>
      </c>
      <c r="J3039" s="192">
        <v>10.89</v>
      </c>
      <c r="K3039" s="193">
        <f>I3039*J3039</f>
        <v>17.424000000000003</v>
      </c>
      <c r="M3039" s="205">
        <v>2</v>
      </c>
      <c r="N3039" t="s">
        <v>414</v>
      </c>
      <c r="O3039" s="205">
        <f>I3039*M3039</f>
        <v>3.2</v>
      </c>
      <c r="P3039" s="706">
        <f>O3039*J3039</f>
        <v>34.848000000000006</v>
      </c>
      <c r="Q3039" s="672"/>
      <c r="R3039" s="672"/>
      <c r="S3039" s="672"/>
    </row>
    <row r="3040" spans="1:19" ht="13.5">
      <c r="A3040" s="701" t="s">
        <v>475</v>
      </c>
      <c r="B3040" t="s">
        <v>656</v>
      </c>
      <c r="C3040" s="188"/>
      <c r="D3040" s="699" t="s">
        <v>668</v>
      </c>
      <c r="E3040" s="189"/>
      <c r="G3040" s="190" t="s">
        <v>659</v>
      </c>
      <c r="H3040" s="191">
        <v>2</v>
      </c>
      <c r="I3040" s="191">
        <f t="shared" ref="I3040:I3041" si="198">H3040*8/$F$3036</f>
        <v>16</v>
      </c>
      <c r="J3040" s="192">
        <v>10.08</v>
      </c>
      <c r="K3040" s="193">
        <f>I3040*J3040</f>
        <v>161.28</v>
      </c>
      <c r="M3040" s="205">
        <v>2</v>
      </c>
      <c r="N3040" t="s">
        <v>414</v>
      </c>
      <c r="O3040" s="205">
        <f>I3040*M3040</f>
        <v>32</v>
      </c>
      <c r="P3040" s="706">
        <f>O3040*J3040</f>
        <v>322.56</v>
      </c>
      <c r="Q3040" s="672"/>
      <c r="R3040" s="672"/>
      <c r="S3040" s="672"/>
    </row>
    <row r="3041" spans="1:19" ht="13.5">
      <c r="A3041" s="701" t="s">
        <v>475</v>
      </c>
      <c r="B3041" t="s">
        <v>656</v>
      </c>
      <c r="C3041" s="188" t="s">
        <v>660</v>
      </c>
      <c r="D3041" s="699" t="s">
        <v>661</v>
      </c>
      <c r="E3041" s="189"/>
      <c r="G3041" s="190" t="s">
        <v>659</v>
      </c>
      <c r="H3041" s="191">
        <v>2</v>
      </c>
      <c r="I3041" s="191">
        <f t="shared" si="198"/>
        <v>16</v>
      </c>
      <c r="J3041" s="192">
        <v>6.88</v>
      </c>
      <c r="K3041" s="193">
        <f>I3041*J3041</f>
        <v>110.08</v>
      </c>
      <c r="M3041" s="205">
        <v>2</v>
      </c>
      <c r="N3041" t="s">
        <v>414</v>
      </c>
      <c r="O3041" s="205">
        <f>I3041*M3041</f>
        <v>32</v>
      </c>
      <c r="P3041" s="706">
        <f>O3041*J3041</f>
        <v>220.16</v>
      </c>
      <c r="Q3041" s="672"/>
      <c r="R3041" s="672"/>
      <c r="S3041" s="672"/>
    </row>
    <row r="3042" spans="1:19" ht="13.5">
      <c r="A3042" s="701" t="s">
        <v>1128</v>
      </c>
      <c r="C3042" s="194"/>
      <c r="D3042" s="723"/>
      <c r="E3042" s="189"/>
      <c r="G3042" s="195"/>
      <c r="H3042" s="189"/>
      <c r="I3042" s="189"/>
      <c r="J3042" s="196"/>
      <c r="K3042" s="197">
        <f>SUM(K3039:K3041)</f>
        <v>288.78399999999999</v>
      </c>
      <c r="Q3042" s="672"/>
      <c r="R3042" s="672"/>
      <c r="S3042" s="672"/>
    </row>
    <row r="3043" spans="1:19" ht="13.5">
      <c r="A3043" s="701" t="s">
        <v>1128</v>
      </c>
      <c r="C3043" s="194"/>
      <c r="D3043" s="722" t="s">
        <v>667</v>
      </c>
      <c r="E3043" s="189"/>
      <c r="G3043" s="195"/>
      <c r="H3043" s="189"/>
      <c r="I3043" s="189"/>
      <c r="J3043" s="189"/>
      <c r="K3043" s="198"/>
      <c r="Q3043" s="672"/>
      <c r="R3043" s="672"/>
      <c r="S3043" s="672"/>
    </row>
    <row r="3044" spans="1:19" ht="13.5">
      <c r="A3044" s="701" t="s">
        <v>475</v>
      </c>
      <c r="B3044" t="s">
        <v>667</v>
      </c>
      <c r="C3044" s="233"/>
      <c r="D3044" s="727" t="s">
        <v>837</v>
      </c>
      <c r="E3044" s="234"/>
      <c r="F3044" s="235"/>
      <c r="G3044" s="236" t="s">
        <v>690</v>
      </c>
      <c r="H3044" s="234"/>
      <c r="I3044" s="237">
        <v>1</v>
      </c>
      <c r="J3044" s="238">
        <v>0</v>
      </c>
      <c r="K3044" s="239">
        <f>I3044*J3044</f>
        <v>0</v>
      </c>
      <c r="L3044" s="240" t="s">
        <v>756</v>
      </c>
      <c r="M3044" s="205">
        <v>2</v>
      </c>
      <c r="N3044" t="s">
        <v>414</v>
      </c>
      <c r="O3044" s="205">
        <f>I3044*M3044</f>
        <v>2</v>
      </c>
      <c r="P3044" s="706">
        <f>O3044*J3044</f>
        <v>0</v>
      </c>
      <c r="Q3044" s="672"/>
      <c r="R3044" s="672"/>
      <c r="S3044" s="672"/>
    </row>
    <row r="3045" spans="1:19" ht="13.5">
      <c r="A3045" s="701" t="s">
        <v>475</v>
      </c>
      <c r="B3045" t="s">
        <v>667</v>
      </c>
      <c r="C3045" s="188"/>
      <c r="D3045" s="699" t="s">
        <v>694</v>
      </c>
      <c r="E3045" s="189"/>
      <c r="G3045" s="190" t="s">
        <v>695</v>
      </c>
      <c r="H3045" s="189"/>
      <c r="I3045" s="191">
        <v>0.25</v>
      </c>
      <c r="J3045" s="192">
        <v>100</v>
      </c>
      <c r="K3045" s="193">
        <f>I3045*J3045</f>
        <v>25</v>
      </c>
      <c r="M3045" s="205">
        <v>2</v>
      </c>
      <c r="N3045" t="s">
        <v>414</v>
      </c>
      <c r="O3045" s="205">
        <f>I3045*M3045</f>
        <v>0.5</v>
      </c>
      <c r="P3045" s="706">
        <f>O3045*J3045</f>
        <v>50</v>
      </c>
      <c r="Q3045" s="672"/>
      <c r="R3045" s="672"/>
      <c r="S3045" s="672"/>
    </row>
    <row r="3046" spans="1:19" ht="13.5">
      <c r="A3046" s="701" t="s">
        <v>1128</v>
      </c>
      <c r="C3046" s="194"/>
      <c r="D3046" s="723"/>
      <c r="E3046" s="189"/>
      <c r="G3046" s="195"/>
      <c r="H3046" s="189"/>
      <c r="I3046" s="189"/>
      <c r="J3046" s="196"/>
      <c r="K3046" s="197">
        <f>SUM(K3044:K3045)</f>
        <v>25</v>
      </c>
      <c r="Q3046" s="672"/>
      <c r="R3046" s="672"/>
      <c r="S3046" s="672"/>
    </row>
    <row r="3047" spans="1:19" ht="13.5">
      <c r="A3047" s="701" t="s">
        <v>1128</v>
      </c>
      <c r="C3047" s="194"/>
      <c r="D3047" s="722" t="s">
        <v>662</v>
      </c>
      <c r="E3047" s="189"/>
      <c r="G3047" s="195"/>
      <c r="H3047" s="189"/>
      <c r="I3047" s="189"/>
      <c r="J3047" s="189"/>
      <c r="K3047" s="198"/>
      <c r="Q3047" s="672"/>
      <c r="R3047" s="672"/>
      <c r="S3047" s="672"/>
    </row>
    <row r="3048" spans="1:19" ht="25.5">
      <c r="A3048" s="701" t="s">
        <v>475</v>
      </c>
      <c r="B3048" t="s">
        <v>662</v>
      </c>
      <c r="C3048" s="188" t="s">
        <v>663</v>
      </c>
      <c r="D3048" s="699" t="s">
        <v>664</v>
      </c>
      <c r="E3048" s="189"/>
      <c r="G3048" s="190" t="s">
        <v>665</v>
      </c>
      <c r="H3048" s="189"/>
      <c r="I3048" s="191">
        <v>5</v>
      </c>
      <c r="J3048" s="192">
        <f>K3042</f>
        <v>288.78399999999999</v>
      </c>
      <c r="K3048" s="193">
        <f>I3048*J3048/100</f>
        <v>14.439200000000001</v>
      </c>
      <c r="M3048" s="205">
        <v>2</v>
      </c>
      <c r="N3048" t="s">
        <v>414</v>
      </c>
      <c r="O3048" s="205">
        <f>I3048*M3048</f>
        <v>10</v>
      </c>
      <c r="P3048" s="706">
        <f>O3048*J3048/100</f>
        <v>28.878400000000003</v>
      </c>
      <c r="Q3048" s="672"/>
      <c r="R3048" s="672"/>
      <c r="S3048" s="672"/>
    </row>
    <row r="3049" spans="1:19" ht="13.5">
      <c r="A3049" s="701" t="s">
        <v>1128</v>
      </c>
      <c r="C3049" s="194"/>
      <c r="D3049" s="723"/>
      <c r="E3049" s="189"/>
      <c r="G3049" s="195"/>
      <c r="H3049" s="189"/>
      <c r="I3049" s="189"/>
      <c r="J3049" s="196"/>
      <c r="K3049" s="197">
        <f>SUM(K3048:K3048)</f>
        <v>14.439200000000001</v>
      </c>
      <c r="Q3049" s="672"/>
      <c r="R3049" s="672"/>
      <c r="S3049" s="672"/>
    </row>
    <row r="3050" spans="1:19" ht="13.5">
      <c r="A3050" s="701" t="s">
        <v>1128</v>
      </c>
      <c r="C3050" s="194"/>
      <c r="D3050" s="722" t="s">
        <v>703</v>
      </c>
      <c r="E3050" s="189"/>
      <c r="G3050" s="195"/>
      <c r="H3050" s="189"/>
      <c r="I3050" s="189"/>
      <c r="J3050" s="189"/>
      <c r="K3050" s="198"/>
      <c r="Q3050" s="672"/>
      <c r="R3050" s="672"/>
      <c r="S3050" s="672"/>
    </row>
    <row r="3051" spans="1:19" ht="25.5">
      <c r="A3051" s="701" t="s">
        <v>475</v>
      </c>
      <c r="B3051" t="s">
        <v>703</v>
      </c>
      <c r="C3051" s="188"/>
      <c r="D3051" s="699" t="s">
        <v>835</v>
      </c>
      <c r="E3051" s="189"/>
      <c r="G3051" s="190" t="s">
        <v>690</v>
      </c>
      <c r="H3051" s="189"/>
      <c r="I3051" s="191">
        <v>1</v>
      </c>
      <c r="J3051" s="192">
        <f>110*1.1</f>
        <v>121.00000000000001</v>
      </c>
      <c r="K3051" s="193">
        <f>I3051*J3051</f>
        <v>121.00000000000001</v>
      </c>
      <c r="M3051" s="205">
        <v>2</v>
      </c>
      <c r="N3051" t="s">
        <v>414</v>
      </c>
      <c r="O3051" s="205">
        <f>I3051*M3051</f>
        <v>2</v>
      </c>
      <c r="P3051" s="706">
        <f>O3051*J3051</f>
        <v>242.00000000000003</v>
      </c>
      <c r="Q3051" s="672"/>
      <c r="R3051" s="672"/>
      <c r="S3051" s="672"/>
    </row>
    <row r="3052" spans="1:19" ht="14.25" thickBot="1">
      <c r="A3052" s="701" t="s">
        <v>1128</v>
      </c>
      <c r="C3052" s="199"/>
      <c r="D3052" s="725"/>
      <c r="E3052" s="200"/>
      <c r="F3052" s="201"/>
      <c r="G3052" s="206"/>
      <c r="H3052" s="200"/>
      <c r="I3052" s="200"/>
      <c r="J3052" s="202"/>
      <c r="K3052" s="203">
        <f>SUM(K3051:K3051)</f>
        <v>121.00000000000001</v>
      </c>
      <c r="Q3052" s="672"/>
      <c r="R3052" s="672"/>
      <c r="S3052" s="672"/>
    </row>
    <row r="3053" spans="1:19" ht="13.5" thickBot="1">
      <c r="A3053" s="701" t="s">
        <v>1128</v>
      </c>
      <c r="Q3053" s="672"/>
      <c r="R3053" s="672"/>
      <c r="S3053" s="672"/>
    </row>
    <row r="3054" spans="1:19" ht="42.75" customHeight="1">
      <c r="A3054" s="701" t="s">
        <v>1128</v>
      </c>
      <c r="C3054" s="176" t="s">
        <v>645</v>
      </c>
      <c r="D3054" s="212" t="str">
        <f>+QPS!C233</f>
        <v>5.03.06</v>
      </c>
      <c r="E3054" s="2284" t="str">
        <f>+QPS!G233</f>
        <v>Suministro, montaje, instalación y configuración de transmisor indicador de flujo tipo digital y programable, remoto a sensor, display con teclado, 4-20mA+HART. Incluye accesorios de montaje y placa de intentificación. Tags: FIT-17633008@013</v>
      </c>
      <c r="F3054" s="2284"/>
      <c r="G3054" s="2284"/>
      <c r="H3054" s="2284"/>
      <c r="I3054" s="2284"/>
      <c r="J3054" s="2284"/>
      <c r="K3054" s="2285"/>
      <c r="Q3054" s="672">
        <f>QPS!V233</f>
        <v>1059.6696000000002</v>
      </c>
      <c r="R3054" s="672">
        <f>SUM(P3054:P3069)</f>
        <v>1059.6696000000002</v>
      </c>
      <c r="S3054" s="672">
        <f>Q3054-R3054</f>
        <v>0</v>
      </c>
    </row>
    <row r="3055" spans="1:19">
      <c r="A3055" s="701" t="s">
        <v>1128</v>
      </c>
      <c r="C3055" s="181" t="s">
        <v>646</v>
      </c>
      <c r="D3055" s="720" t="s">
        <v>675</v>
      </c>
      <c r="E3055" s="207" t="s">
        <v>648</v>
      </c>
      <c r="F3055" s="208">
        <v>2</v>
      </c>
      <c r="G3055" s="207" t="s">
        <v>649</v>
      </c>
      <c r="H3055" s="209">
        <f>F3055</f>
        <v>2</v>
      </c>
      <c r="I3055" s="210"/>
      <c r="J3055" s="211" t="s">
        <v>676</v>
      </c>
      <c r="K3055" s="182">
        <f>+K3061+K3065+K3068</f>
        <v>176.61160000000001</v>
      </c>
      <c r="Q3055" s="672"/>
      <c r="R3055" s="672"/>
      <c r="S3055" s="672"/>
    </row>
    <row r="3056" spans="1:19" ht="13.5" thickBot="1">
      <c r="A3056" s="701" t="s">
        <v>1128</v>
      </c>
      <c r="C3056" s="183" t="s">
        <v>651</v>
      </c>
      <c r="D3056" s="721" t="s">
        <v>652</v>
      </c>
      <c r="E3056" s="184"/>
      <c r="F3056" s="185"/>
      <c r="G3056" s="186" t="s">
        <v>44</v>
      </c>
      <c r="H3056" s="186" t="s">
        <v>653</v>
      </c>
      <c r="I3056" s="186" t="s">
        <v>39</v>
      </c>
      <c r="J3056" s="186" t="s">
        <v>654</v>
      </c>
      <c r="K3056" s="187" t="s">
        <v>655</v>
      </c>
      <c r="Q3056" s="672"/>
      <c r="R3056" s="672"/>
      <c r="S3056" s="672"/>
    </row>
    <row r="3057" spans="1:19" ht="13.5">
      <c r="A3057" s="701" t="s">
        <v>1128</v>
      </c>
      <c r="C3057" s="241"/>
      <c r="D3057" s="726" t="s">
        <v>656</v>
      </c>
      <c r="E3057" s="242"/>
      <c r="F3057" s="243"/>
      <c r="G3057" s="244"/>
      <c r="H3057" s="242"/>
      <c r="I3057" s="242"/>
      <c r="J3057" s="242"/>
      <c r="K3057" s="245"/>
      <c r="Q3057" s="672"/>
      <c r="R3057" s="672"/>
      <c r="S3057" s="672"/>
    </row>
    <row r="3058" spans="1:19" ht="13.5">
      <c r="A3058" s="701" t="s">
        <v>476</v>
      </c>
      <c r="B3058" t="s">
        <v>656</v>
      </c>
      <c r="C3058" s="188" t="s">
        <v>657</v>
      </c>
      <c r="D3058" s="699" t="s">
        <v>658</v>
      </c>
      <c r="E3058" s="189"/>
      <c r="G3058" s="190" t="s">
        <v>659</v>
      </c>
      <c r="H3058" s="191">
        <v>0.2</v>
      </c>
      <c r="I3058" s="191">
        <f>H3058*8/$F$3055</f>
        <v>0.8</v>
      </c>
      <c r="J3058" s="192">
        <v>10.89</v>
      </c>
      <c r="K3058" s="193">
        <f>I3058*J3058</f>
        <v>8.7120000000000015</v>
      </c>
      <c r="M3058" s="205">
        <v>6</v>
      </c>
      <c r="N3058" t="s">
        <v>414</v>
      </c>
      <c r="O3058" s="205">
        <f>I3058*M3058</f>
        <v>4.8000000000000007</v>
      </c>
      <c r="P3058" s="706">
        <f>O3058*J3058</f>
        <v>52.272000000000013</v>
      </c>
      <c r="Q3058" s="672"/>
      <c r="R3058" s="672"/>
      <c r="S3058" s="672"/>
    </row>
    <row r="3059" spans="1:19" ht="13.5">
      <c r="A3059" s="701" t="s">
        <v>476</v>
      </c>
      <c r="B3059" t="s">
        <v>656</v>
      </c>
      <c r="C3059" s="188"/>
      <c r="D3059" s="699" t="s">
        <v>668</v>
      </c>
      <c r="E3059" s="189"/>
      <c r="G3059" s="190" t="s">
        <v>659</v>
      </c>
      <c r="H3059" s="191">
        <v>2</v>
      </c>
      <c r="I3059" s="191">
        <f t="shared" ref="I3059:I3060" si="199">H3059*8/$F$3055</f>
        <v>8</v>
      </c>
      <c r="J3059" s="192">
        <v>10.08</v>
      </c>
      <c r="K3059" s="193">
        <f>I3059*J3059</f>
        <v>80.64</v>
      </c>
      <c r="M3059" s="205">
        <v>6</v>
      </c>
      <c r="N3059" t="s">
        <v>414</v>
      </c>
      <c r="O3059" s="205">
        <f>I3059*M3059</f>
        <v>48</v>
      </c>
      <c r="P3059" s="706">
        <f>O3059*J3059</f>
        <v>483.84000000000003</v>
      </c>
      <c r="Q3059" s="672"/>
      <c r="R3059" s="672"/>
      <c r="S3059" s="672"/>
    </row>
    <row r="3060" spans="1:19" ht="13.5">
      <c r="A3060" s="701" t="s">
        <v>476</v>
      </c>
      <c r="B3060" t="s">
        <v>656</v>
      </c>
      <c r="C3060" s="188" t="s">
        <v>660</v>
      </c>
      <c r="D3060" s="699" t="s">
        <v>661</v>
      </c>
      <c r="E3060" s="189"/>
      <c r="G3060" s="190" t="s">
        <v>659</v>
      </c>
      <c r="H3060" s="191">
        <v>2</v>
      </c>
      <c r="I3060" s="191">
        <f t="shared" si="199"/>
        <v>8</v>
      </c>
      <c r="J3060" s="192">
        <v>6.88</v>
      </c>
      <c r="K3060" s="193">
        <f>I3060*J3060</f>
        <v>55.04</v>
      </c>
      <c r="M3060" s="205">
        <v>6</v>
      </c>
      <c r="N3060" t="s">
        <v>414</v>
      </c>
      <c r="O3060" s="205">
        <f>I3060*M3060</f>
        <v>48</v>
      </c>
      <c r="P3060" s="706">
        <f>O3060*J3060</f>
        <v>330.24</v>
      </c>
      <c r="Q3060" s="672"/>
      <c r="R3060" s="672"/>
      <c r="S3060" s="672"/>
    </row>
    <row r="3061" spans="1:19" ht="13.5">
      <c r="A3061" s="701" t="s">
        <v>1128</v>
      </c>
      <c r="C3061" s="194"/>
      <c r="D3061" s="723"/>
      <c r="E3061" s="189"/>
      <c r="G3061" s="195"/>
      <c r="H3061" s="189"/>
      <c r="I3061" s="189"/>
      <c r="J3061" s="196"/>
      <c r="K3061" s="197">
        <f>SUM(K3058:K3060)</f>
        <v>144.392</v>
      </c>
      <c r="Q3061" s="672"/>
      <c r="R3061" s="672"/>
      <c r="S3061" s="672"/>
    </row>
    <row r="3062" spans="1:19" ht="13.5">
      <c r="A3062" s="701" t="s">
        <v>1128</v>
      </c>
      <c r="C3062" s="194"/>
      <c r="D3062" s="722" t="s">
        <v>667</v>
      </c>
      <c r="E3062" s="189"/>
      <c r="G3062" s="195"/>
      <c r="H3062" s="189"/>
      <c r="I3062" s="189"/>
      <c r="J3062" s="189"/>
      <c r="K3062" s="198"/>
      <c r="Q3062" s="672"/>
      <c r="R3062" s="672"/>
      <c r="S3062" s="672"/>
    </row>
    <row r="3063" spans="1:19" ht="25.5">
      <c r="A3063" s="701" t="s">
        <v>476</v>
      </c>
      <c r="B3063" t="s">
        <v>667</v>
      </c>
      <c r="C3063" s="233"/>
      <c r="D3063" s="727" t="s">
        <v>839</v>
      </c>
      <c r="E3063" s="234"/>
      <c r="F3063" s="235"/>
      <c r="G3063" s="236" t="s">
        <v>690</v>
      </c>
      <c r="H3063" s="234"/>
      <c r="I3063" s="237">
        <v>1</v>
      </c>
      <c r="J3063" s="238">
        <v>0</v>
      </c>
      <c r="K3063" s="239">
        <f>I3063*J3063</f>
        <v>0</v>
      </c>
      <c r="L3063" s="240" t="s">
        <v>756</v>
      </c>
      <c r="M3063" s="205">
        <v>6</v>
      </c>
      <c r="N3063" t="s">
        <v>414</v>
      </c>
      <c r="O3063" s="205">
        <f>I3063*M3063</f>
        <v>6</v>
      </c>
      <c r="P3063" s="706">
        <f>O3063*J3063</f>
        <v>0</v>
      </c>
      <c r="Q3063" s="672"/>
      <c r="R3063" s="672"/>
      <c r="S3063" s="672"/>
    </row>
    <row r="3064" spans="1:19" ht="13.5">
      <c r="A3064" s="701" t="s">
        <v>476</v>
      </c>
      <c r="B3064" t="s">
        <v>667</v>
      </c>
      <c r="C3064" s="188"/>
      <c r="D3064" s="699" t="s">
        <v>694</v>
      </c>
      <c r="E3064" s="189"/>
      <c r="G3064" s="190" t="s">
        <v>695</v>
      </c>
      <c r="H3064" s="189"/>
      <c r="I3064" s="191">
        <v>0.25</v>
      </c>
      <c r="J3064" s="192">
        <v>100</v>
      </c>
      <c r="K3064" s="193">
        <f>I3064*J3064</f>
        <v>25</v>
      </c>
      <c r="M3064" s="205">
        <v>6</v>
      </c>
      <c r="N3064" t="s">
        <v>414</v>
      </c>
      <c r="O3064" s="205">
        <f>I3064*M3064</f>
        <v>1.5</v>
      </c>
      <c r="P3064" s="706">
        <f>O3064*J3064</f>
        <v>150</v>
      </c>
      <c r="Q3064" s="672"/>
      <c r="R3064" s="672"/>
      <c r="S3064" s="672"/>
    </row>
    <row r="3065" spans="1:19" ht="13.5">
      <c r="A3065" s="701" t="s">
        <v>1128</v>
      </c>
      <c r="C3065" s="194"/>
      <c r="D3065" s="723"/>
      <c r="E3065" s="189"/>
      <c r="G3065" s="195"/>
      <c r="H3065" s="189"/>
      <c r="I3065" s="189"/>
      <c r="J3065" s="196"/>
      <c r="K3065" s="197">
        <f>SUM(K3063:K3064)</f>
        <v>25</v>
      </c>
      <c r="Q3065" s="672"/>
      <c r="R3065" s="672"/>
      <c r="S3065" s="672"/>
    </row>
    <row r="3066" spans="1:19" ht="13.5">
      <c r="A3066" s="701" t="s">
        <v>1128</v>
      </c>
      <c r="C3066" s="194"/>
      <c r="D3066" s="722" t="s">
        <v>662</v>
      </c>
      <c r="E3066" s="189"/>
      <c r="G3066" s="195"/>
      <c r="H3066" s="189"/>
      <c r="I3066" s="189"/>
      <c r="J3066" s="189"/>
      <c r="K3066" s="198"/>
      <c r="Q3066" s="672"/>
      <c r="R3066" s="672"/>
      <c r="S3066" s="672"/>
    </row>
    <row r="3067" spans="1:19" ht="25.5">
      <c r="A3067" s="701" t="s">
        <v>476</v>
      </c>
      <c r="B3067" t="s">
        <v>662</v>
      </c>
      <c r="C3067" s="188" t="s">
        <v>663</v>
      </c>
      <c r="D3067" s="699" t="s">
        <v>664</v>
      </c>
      <c r="E3067" s="189"/>
      <c r="G3067" s="190" t="s">
        <v>665</v>
      </c>
      <c r="H3067" s="189"/>
      <c r="I3067" s="191">
        <v>5</v>
      </c>
      <c r="J3067" s="192">
        <f>K3061</f>
        <v>144.392</v>
      </c>
      <c r="K3067" s="193">
        <f>I3067*J3067/100</f>
        <v>7.2196000000000007</v>
      </c>
      <c r="M3067" s="205">
        <v>6</v>
      </c>
      <c r="N3067" t="s">
        <v>414</v>
      </c>
      <c r="O3067" s="205">
        <f>I3067*M3067</f>
        <v>30</v>
      </c>
      <c r="P3067" s="706">
        <f>O3067*J3067/100</f>
        <v>43.317599999999999</v>
      </c>
      <c r="Q3067" s="672"/>
      <c r="R3067" s="672"/>
      <c r="S3067" s="672"/>
    </row>
    <row r="3068" spans="1:19" ht="14.25" thickBot="1">
      <c r="A3068" s="701" t="s">
        <v>1128</v>
      </c>
      <c r="C3068" s="199"/>
      <c r="D3068" s="725"/>
      <c r="E3068" s="200"/>
      <c r="F3068" s="201"/>
      <c r="G3068" s="206"/>
      <c r="H3068" s="200"/>
      <c r="I3068" s="200"/>
      <c r="J3068" s="202"/>
      <c r="K3068" s="203">
        <f>SUM(K3067:K3067)</f>
        <v>7.2196000000000007</v>
      </c>
      <c r="Q3068" s="672"/>
      <c r="R3068" s="672"/>
      <c r="S3068" s="672"/>
    </row>
    <row r="3069" spans="1:19" ht="13.5" thickBot="1">
      <c r="A3069" s="701" t="s">
        <v>1128</v>
      </c>
      <c r="Q3069" s="672"/>
      <c r="R3069" s="672"/>
      <c r="S3069" s="672"/>
    </row>
    <row r="3070" spans="1:19" ht="42.75" customHeight="1">
      <c r="A3070" s="701" t="s">
        <v>1128</v>
      </c>
      <c r="C3070" s="176" t="s">
        <v>645</v>
      </c>
      <c r="D3070" s="212" t="str">
        <f>+QPS!C234</f>
        <v>5.03.07</v>
      </c>
      <c r="E3070" s="2284" t="str">
        <f>+QPS!G234</f>
        <v>Suministro, montaje, instalación y contrastación de sensor / transmisor de nivel tipo radar no contacto, antena encapsulada de PVDF, conexión a proceso Ø 1 - 1/2", 4-20mA+HART. Incluye accesorios de montaje y placa de intentificación. Tag: LE/LT-17633014 y LE/LT-17633015</v>
      </c>
      <c r="F3070" s="2284"/>
      <c r="G3070" s="2284"/>
      <c r="H3070" s="2284"/>
      <c r="I3070" s="2284"/>
      <c r="J3070" s="2284"/>
      <c r="K3070" s="2285"/>
      <c r="Q3070" s="672">
        <f>QPS!V234</f>
        <v>595.22320000000002</v>
      </c>
      <c r="R3070" s="672">
        <f>SUM(P3070:P3088)</f>
        <v>595.22320000000002</v>
      </c>
      <c r="S3070" s="672">
        <f>Q3070-R3070</f>
        <v>0</v>
      </c>
    </row>
    <row r="3071" spans="1:19">
      <c r="A3071" s="701" t="s">
        <v>1128</v>
      </c>
      <c r="C3071" s="181" t="s">
        <v>646</v>
      </c>
      <c r="D3071" s="720" t="s">
        <v>675</v>
      </c>
      <c r="E3071" s="207" t="s">
        <v>648</v>
      </c>
      <c r="F3071" s="208">
        <v>2</v>
      </c>
      <c r="G3071" s="207" t="s">
        <v>649</v>
      </c>
      <c r="H3071" s="209">
        <f>F3071</f>
        <v>2</v>
      </c>
      <c r="I3071" s="210"/>
      <c r="J3071" s="211" t="s">
        <v>676</v>
      </c>
      <c r="K3071" s="182">
        <f>+K3077+K3081+K3084+K3087</f>
        <v>297.61160000000001</v>
      </c>
      <c r="Q3071" s="672"/>
      <c r="R3071" s="672"/>
      <c r="S3071" s="672"/>
    </row>
    <row r="3072" spans="1:19" ht="13.5" thickBot="1">
      <c r="A3072" s="701" t="s">
        <v>1128</v>
      </c>
      <c r="C3072" s="183" t="s">
        <v>651</v>
      </c>
      <c r="D3072" s="721" t="s">
        <v>652</v>
      </c>
      <c r="E3072" s="184"/>
      <c r="F3072" s="185"/>
      <c r="G3072" s="186" t="s">
        <v>44</v>
      </c>
      <c r="H3072" s="186" t="s">
        <v>653</v>
      </c>
      <c r="I3072" s="186" t="s">
        <v>39</v>
      </c>
      <c r="J3072" s="186" t="s">
        <v>654</v>
      </c>
      <c r="K3072" s="187" t="s">
        <v>655</v>
      </c>
      <c r="Q3072" s="672"/>
      <c r="R3072" s="672"/>
      <c r="S3072" s="672"/>
    </row>
    <row r="3073" spans="1:19" ht="13.5">
      <c r="A3073" s="701" t="s">
        <v>1128</v>
      </c>
      <c r="C3073" s="194"/>
      <c r="D3073" s="722" t="s">
        <v>656</v>
      </c>
      <c r="E3073" s="189"/>
      <c r="G3073" s="195"/>
      <c r="H3073" s="189"/>
      <c r="I3073" s="189"/>
      <c r="J3073" s="189"/>
      <c r="K3073" s="198"/>
      <c r="Q3073" s="672"/>
      <c r="R3073" s="672"/>
      <c r="S3073" s="672"/>
    </row>
    <row r="3074" spans="1:19" ht="13.5">
      <c r="A3074" s="701" t="s">
        <v>477</v>
      </c>
      <c r="B3074" t="s">
        <v>656</v>
      </c>
      <c r="C3074" s="188" t="s">
        <v>657</v>
      </c>
      <c r="D3074" s="699" t="s">
        <v>658</v>
      </c>
      <c r="E3074" s="189"/>
      <c r="G3074" s="190" t="s">
        <v>659</v>
      </c>
      <c r="H3074" s="191">
        <v>0.2</v>
      </c>
      <c r="I3074" s="191">
        <f>H3074*8/$F$3071</f>
        <v>0.8</v>
      </c>
      <c r="J3074" s="192">
        <v>10.89</v>
      </c>
      <c r="K3074" s="193">
        <f>I3074*J3074</f>
        <v>8.7120000000000015</v>
      </c>
      <c r="M3074" s="205">
        <v>2</v>
      </c>
      <c r="N3074" t="s">
        <v>414</v>
      </c>
      <c r="O3074" s="205">
        <f>I3074*M3074</f>
        <v>1.6</v>
      </c>
      <c r="P3074" s="706">
        <f>O3074*J3074</f>
        <v>17.424000000000003</v>
      </c>
      <c r="Q3074" s="672"/>
      <c r="R3074" s="672"/>
      <c r="S3074" s="672"/>
    </row>
    <row r="3075" spans="1:19" ht="13.5">
      <c r="A3075" s="701" t="s">
        <v>477</v>
      </c>
      <c r="B3075" t="s">
        <v>656</v>
      </c>
      <c r="C3075" s="188"/>
      <c r="D3075" s="699" t="s">
        <v>668</v>
      </c>
      <c r="E3075" s="189"/>
      <c r="G3075" s="190" t="s">
        <v>659</v>
      </c>
      <c r="H3075" s="191">
        <v>2</v>
      </c>
      <c r="I3075" s="191">
        <f t="shared" ref="I3075:I3076" si="200">H3075*8/$F$3071</f>
        <v>8</v>
      </c>
      <c r="J3075" s="192">
        <v>10.08</v>
      </c>
      <c r="K3075" s="193">
        <f>I3075*J3075</f>
        <v>80.64</v>
      </c>
      <c r="M3075" s="205">
        <v>2</v>
      </c>
      <c r="N3075" t="s">
        <v>414</v>
      </c>
      <c r="O3075" s="205">
        <f>I3075*M3075</f>
        <v>16</v>
      </c>
      <c r="P3075" s="706">
        <f>O3075*J3075</f>
        <v>161.28</v>
      </c>
      <c r="Q3075" s="672"/>
      <c r="R3075" s="672"/>
      <c r="S3075" s="672"/>
    </row>
    <row r="3076" spans="1:19" ht="13.5">
      <c r="A3076" s="701" t="s">
        <v>477</v>
      </c>
      <c r="B3076" t="s">
        <v>656</v>
      </c>
      <c r="C3076" s="188" t="s">
        <v>660</v>
      </c>
      <c r="D3076" s="699" t="s">
        <v>661</v>
      </c>
      <c r="E3076" s="189"/>
      <c r="G3076" s="190" t="s">
        <v>659</v>
      </c>
      <c r="H3076" s="191">
        <v>2</v>
      </c>
      <c r="I3076" s="191">
        <f t="shared" si="200"/>
        <v>8</v>
      </c>
      <c r="J3076" s="192">
        <v>6.88</v>
      </c>
      <c r="K3076" s="193">
        <f>I3076*J3076</f>
        <v>55.04</v>
      </c>
      <c r="M3076" s="205">
        <v>2</v>
      </c>
      <c r="N3076" t="s">
        <v>414</v>
      </c>
      <c r="O3076" s="205">
        <f>I3076*M3076</f>
        <v>16</v>
      </c>
      <c r="P3076" s="706">
        <f>O3076*J3076</f>
        <v>110.08</v>
      </c>
      <c r="Q3076" s="672"/>
      <c r="R3076" s="672"/>
      <c r="S3076" s="672"/>
    </row>
    <row r="3077" spans="1:19" ht="13.5">
      <c r="A3077" s="701" t="s">
        <v>1128</v>
      </c>
      <c r="C3077" s="194"/>
      <c r="D3077" s="723"/>
      <c r="E3077" s="189"/>
      <c r="G3077" s="195"/>
      <c r="H3077" s="189"/>
      <c r="I3077" s="189"/>
      <c r="J3077" s="196"/>
      <c r="K3077" s="197">
        <f>SUM(K3074:K3076)</f>
        <v>144.392</v>
      </c>
      <c r="Q3077" s="672"/>
      <c r="R3077" s="672"/>
      <c r="S3077" s="672"/>
    </row>
    <row r="3078" spans="1:19" ht="13.5">
      <c r="A3078" s="701" t="s">
        <v>1128</v>
      </c>
      <c r="C3078" s="194"/>
      <c r="D3078" s="722" t="s">
        <v>667</v>
      </c>
      <c r="E3078" s="189"/>
      <c r="G3078" s="195"/>
      <c r="H3078" s="189"/>
      <c r="I3078" s="189"/>
      <c r="J3078" s="189"/>
      <c r="K3078" s="198"/>
      <c r="Q3078" s="672"/>
      <c r="R3078" s="672"/>
      <c r="S3078" s="672"/>
    </row>
    <row r="3079" spans="1:19" ht="25.5">
      <c r="A3079" s="701" t="s">
        <v>477</v>
      </c>
      <c r="B3079" t="s">
        <v>667</v>
      </c>
      <c r="C3079" s="233"/>
      <c r="D3079" s="727" t="s">
        <v>836</v>
      </c>
      <c r="E3079" s="234"/>
      <c r="F3079" s="235"/>
      <c r="G3079" s="236" t="s">
        <v>690</v>
      </c>
      <c r="H3079" s="234"/>
      <c r="I3079" s="237">
        <v>1</v>
      </c>
      <c r="J3079" s="238">
        <v>0</v>
      </c>
      <c r="K3079" s="239">
        <f>I3079*J3079</f>
        <v>0</v>
      </c>
      <c r="L3079" s="240" t="s">
        <v>756</v>
      </c>
      <c r="M3079" s="205">
        <v>2</v>
      </c>
      <c r="N3079" t="s">
        <v>414</v>
      </c>
      <c r="O3079" s="205">
        <f>I3079*M3079</f>
        <v>2</v>
      </c>
      <c r="P3079" s="706">
        <f>O3079*J3079</f>
        <v>0</v>
      </c>
      <c r="Q3079" s="672"/>
      <c r="R3079" s="672"/>
      <c r="S3079" s="672"/>
    </row>
    <row r="3080" spans="1:19" ht="13.5">
      <c r="A3080" s="701" t="s">
        <v>477</v>
      </c>
      <c r="B3080" t="s">
        <v>667</v>
      </c>
      <c r="C3080" s="188"/>
      <c r="D3080" s="699" t="s">
        <v>694</v>
      </c>
      <c r="E3080" s="189"/>
      <c r="G3080" s="190" t="s">
        <v>695</v>
      </c>
      <c r="H3080" s="189"/>
      <c r="I3080" s="191">
        <v>0.25</v>
      </c>
      <c r="J3080" s="192">
        <v>100</v>
      </c>
      <c r="K3080" s="193">
        <f>I3080*J3080</f>
        <v>25</v>
      </c>
      <c r="M3080" s="205">
        <v>2</v>
      </c>
      <c r="N3080" t="s">
        <v>414</v>
      </c>
      <c r="O3080" s="205">
        <f>I3080*M3080</f>
        <v>0.5</v>
      </c>
      <c r="P3080" s="706">
        <f>O3080*J3080</f>
        <v>50</v>
      </c>
      <c r="Q3080" s="672"/>
      <c r="R3080" s="672"/>
      <c r="S3080" s="672"/>
    </row>
    <row r="3081" spans="1:19" ht="13.5">
      <c r="A3081" s="701" t="s">
        <v>1128</v>
      </c>
      <c r="C3081" s="194"/>
      <c r="D3081" s="723"/>
      <c r="E3081" s="189"/>
      <c r="G3081" s="195"/>
      <c r="H3081" s="189"/>
      <c r="I3081" s="189"/>
      <c r="J3081" s="196"/>
      <c r="K3081" s="197">
        <f>SUM(K3079:K3080)</f>
        <v>25</v>
      </c>
      <c r="Q3081" s="672"/>
      <c r="R3081" s="672"/>
      <c r="S3081" s="672"/>
    </row>
    <row r="3082" spans="1:19" ht="13.5">
      <c r="A3082" s="701" t="s">
        <v>1128</v>
      </c>
      <c r="C3082" s="194"/>
      <c r="D3082" s="722" t="s">
        <v>662</v>
      </c>
      <c r="E3082" s="189"/>
      <c r="G3082" s="195"/>
      <c r="H3082" s="189"/>
      <c r="I3082" s="189"/>
      <c r="J3082" s="189"/>
      <c r="K3082" s="198"/>
      <c r="Q3082" s="672"/>
      <c r="R3082" s="672"/>
      <c r="S3082" s="672"/>
    </row>
    <row r="3083" spans="1:19" ht="25.5">
      <c r="A3083" s="701" t="s">
        <v>477</v>
      </c>
      <c r="B3083" t="s">
        <v>662</v>
      </c>
      <c r="C3083" s="188" t="s">
        <v>663</v>
      </c>
      <c r="D3083" s="699" t="s">
        <v>664</v>
      </c>
      <c r="E3083" s="189"/>
      <c r="G3083" s="190" t="s">
        <v>665</v>
      </c>
      <c r="H3083" s="189"/>
      <c r="I3083" s="191">
        <v>5</v>
      </c>
      <c r="J3083" s="192">
        <f>K3077</f>
        <v>144.392</v>
      </c>
      <c r="K3083" s="193">
        <f>I3083*J3083/100</f>
        <v>7.2196000000000007</v>
      </c>
      <c r="M3083" s="205">
        <v>2</v>
      </c>
      <c r="N3083" t="s">
        <v>414</v>
      </c>
      <c r="O3083" s="205">
        <f>I3083*M3083</f>
        <v>10</v>
      </c>
      <c r="P3083" s="706">
        <f>O3083*J3083/100</f>
        <v>14.439200000000001</v>
      </c>
      <c r="Q3083" s="672"/>
      <c r="R3083" s="672"/>
      <c r="S3083" s="672"/>
    </row>
    <row r="3084" spans="1:19" ht="13.5">
      <c r="A3084" s="701" t="s">
        <v>1128</v>
      </c>
      <c r="C3084" s="194"/>
      <c r="D3084" s="723"/>
      <c r="E3084" s="189"/>
      <c r="G3084" s="195"/>
      <c r="H3084" s="189"/>
      <c r="I3084" s="189"/>
      <c r="J3084" s="196"/>
      <c r="K3084" s="197">
        <f>SUM(K3083:K3083)</f>
        <v>7.2196000000000007</v>
      </c>
      <c r="Q3084" s="672"/>
      <c r="R3084" s="672"/>
      <c r="S3084" s="672"/>
    </row>
    <row r="3085" spans="1:19" ht="13.5">
      <c r="A3085" s="701" t="s">
        <v>1128</v>
      </c>
      <c r="C3085" s="194"/>
      <c r="D3085" s="722" t="s">
        <v>703</v>
      </c>
      <c r="E3085" s="189"/>
      <c r="G3085" s="195"/>
      <c r="H3085" s="189"/>
      <c r="I3085" s="189"/>
      <c r="J3085" s="189"/>
      <c r="K3085" s="198"/>
      <c r="Q3085" s="672"/>
      <c r="R3085" s="672"/>
      <c r="S3085" s="672"/>
    </row>
    <row r="3086" spans="1:19" ht="25.5">
      <c r="A3086" s="701" t="s">
        <v>477</v>
      </c>
      <c r="B3086" t="s">
        <v>703</v>
      </c>
      <c r="C3086" s="188"/>
      <c r="D3086" s="699" t="s">
        <v>835</v>
      </c>
      <c r="E3086" s="189"/>
      <c r="G3086" s="190" t="s">
        <v>690</v>
      </c>
      <c r="H3086" s="189"/>
      <c r="I3086" s="191">
        <v>1</v>
      </c>
      <c r="J3086" s="192">
        <f>110*1.1</f>
        <v>121.00000000000001</v>
      </c>
      <c r="K3086" s="193">
        <f>I3086*J3086</f>
        <v>121.00000000000001</v>
      </c>
      <c r="M3086" s="205">
        <v>2</v>
      </c>
      <c r="N3086" t="s">
        <v>414</v>
      </c>
      <c r="O3086" s="205">
        <f>I3086*M3086</f>
        <v>2</v>
      </c>
      <c r="P3086" s="706">
        <f>O3086*J3086</f>
        <v>242.00000000000003</v>
      </c>
      <c r="Q3086" s="672"/>
      <c r="R3086" s="672"/>
      <c r="S3086" s="672"/>
    </row>
    <row r="3087" spans="1:19" ht="14.25" thickBot="1">
      <c r="A3087" s="701" t="s">
        <v>1128</v>
      </c>
      <c r="C3087" s="199"/>
      <c r="D3087" s="725"/>
      <c r="E3087" s="200"/>
      <c r="F3087" s="201"/>
      <c r="G3087" s="206"/>
      <c r="H3087" s="200"/>
      <c r="I3087" s="200"/>
      <c r="J3087" s="202"/>
      <c r="K3087" s="203">
        <f>SUM(K3086:K3086)</f>
        <v>121.00000000000001</v>
      </c>
      <c r="Q3087" s="672"/>
      <c r="R3087" s="672"/>
      <c r="S3087" s="672"/>
    </row>
    <row r="3088" spans="1:19" ht="13.5" thickBot="1">
      <c r="A3088" s="701" t="s">
        <v>1128</v>
      </c>
      <c r="Q3088" s="672"/>
      <c r="R3088" s="672"/>
      <c r="S3088" s="672"/>
    </row>
    <row r="3089" spans="1:19" ht="42.75" customHeight="1">
      <c r="A3089" s="701" t="s">
        <v>1128</v>
      </c>
      <c r="C3089" s="176" t="s">
        <v>645</v>
      </c>
      <c r="D3089" s="212" t="str">
        <f>+QPS!C235</f>
        <v>5.03.08</v>
      </c>
      <c r="E3089" s="2284" t="str">
        <f>+QPS!G235</f>
        <v>Suministro, montaje, instalación y configuración de indicador de nivel digital y programable, remoto a sensor, display con teclado, alimentado desde transmisor. Incluye accesorios de montaje y placa de intentificación. Tag: LI-17633014 y LI-17633015</v>
      </c>
      <c r="F3089" s="2284"/>
      <c r="G3089" s="2284"/>
      <c r="H3089" s="2284"/>
      <c r="I3089" s="2284"/>
      <c r="J3089" s="2284"/>
      <c r="K3089" s="2285"/>
      <c r="Q3089" s="672">
        <f>QPS!V235</f>
        <v>353.22320000000002</v>
      </c>
      <c r="R3089" s="672">
        <f>SUM(P3089:P3104)</f>
        <v>353.22320000000002</v>
      </c>
      <c r="S3089" s="672">
        <f>Q3089-R3089</f>
        <v>0</v>
      </c>
    </row>
    <row r="3090" spans="1:19">
      <c r="A3090" s="701" t="s">
        <v>1128</v>
      </c>
      <c r="C3090" s="181" t="s">
        <v>646</v>
      </c>
      <c r="D3090" s="720" t="s">
        <v>675</v>
      </c>
      <c r="E3090" s="207" t="s">
        <v>648</v>
      </c>
      <c r="F3090" s="208">
        <v>2</v>
      </c>
      <c r="G3090" s="207" t="s">
        <v>649</v>
      </c>
      <c r="H3090" s="209">
        <f>F3090</f>
        <v>2</v>
      </c>
      <c r="I3090" s="210"/>
      <c r="J3090" s="211" t="s">
        <v>676</v>
      </c>
      <c r="K3090" s="182">
        <f>+K3096+K3100+K3103</f>
        <v>176.61160000000001</v>
      </c>
      <c r="Q3090" s="672"/>
      <c r="R3090" s="672"/>
      <c r="S3090" s="672"/>
    </row>
    <row r="3091" spans="1:19" ht="13.5" thickBot="1">
      <c r="A3091" s="701" t="s">
        <v>1128</v>
      </c>
      <c r="C3091" s="183" t="s">
        <v>651</v>
      </c>
      <c r="D3091" s="721" t="s">
        <v>652</v>
      </c>
      <c r="E3091" s="184"/>
      <c r="F3091" s="185"/>
      <c r="G3091" s="186" t="s">
        <v>44</v>
      </c>
      <c r="H3091" s="186" t="s">
        <v>653</v>
      </c>
      <c r="I3091" s="186" t="s">
        <v>39</v>
      </c>
      <c r="J3091" s="186" t="s">
        <v>654</v>
      </c>
      <c r="K3091" s="187" t="s">
        <v>655</v>
      </c>
      <c r="Q3091" s="672"/>
      <c r="R3091" s="672"/>
      <c r="S3091" s="672"/>
    </row>
    <row r="3092" spans="1:19" ht="13.5">
      <c r="A3092" s="701" t="s">
        <v>1128</v>
      </c>
      <c r="C3092" s="194"/>
      <c r="D3092" s="722" t="s">
        <v>656</v>
      </c>
      <c r="E3092" s="189"/>
      <c r="G3092" s="195"/>
      <c r="H3092" s="189"/>
      <c r="I3092" s="189"/>
      <c r="J3092" s="189"/>
      <c r="K3092" s="198"/>
      <c r="Q3092" s="672"/>
      <c r="R3092" s="672"/>
      <c r="S3092" s="672"/>
    </row>
    <row r="3093" spans="1:19" ht="13.5">
      <c r="A3093" s="701" t="s">
        <v>478</v>
      </c>
      <c r="B3093" t="s">
        <v>656</v>
      </c>
      <c r="C3093" s="188" t="s">
        <v>657</v>
      </c>
      <c r="D3093" s="699" t="s">
        <v>658</v>
      </c>
      <c r="E3093" s="189"/>
      <c r="G3093" s="190" t="s">
        <v>659</v>
      </c>
      <c r="H3093" s="191">
        <v>0.2</v>
      </c>
      <c r="I3093" s="191">
        <f>H3093*8/$F$3090</f>
        <v>0.8</v>
      </c>
      <c r="J3093" s="192">
        <v>10.89</v>
      </c>
      <c r="K3093" s="193">
        <f>I3093*J3093</f>
        <v>8.7120000000000015</v>
      </c>
      <c r="M3093" s="205">
        <v>2</v>
      </c>
      <c r="N3093" t="s">
        <v>414</v>
      </c>
      <c r="O3093" s="205">
        <f>I3093*M3093</f>
        <v>1.6</v>
      </c>
      <c r="P3093" s="706">
        <f>O3093*J3093</f>
        <v>17.424000000000003</v>
      </c>
      <c r="Q3093" s="672"/>
      <c r="R3093" s="672"/>
      <c r="S3093" s="672"/>
    </row>
    <row r="3094" spans="1:19" ht="13.5">
      <c r="A3094" s="701" t="s">
        <v>478</v>
      </c>
      <c r="B3094" t="s">
        <v>656</v>
      </c>
      <c r="C3094" s="188"/>
      <c r="D3094" s="699" t="s">
        <v>668</v>
      </c>
      <c r="E3094" s="189"/>
      <c r="G3094" s="190" t="s">
        <v>659</v>
      </c>
      <c r="H3094" s="191">
        <v>2</v>
      </c>
      <c r="I3094" s="191">
        <f t="shared" ref="I3094:I3095" si="201">H3094*8/$F$3090</f>
        <v>8</v>
      </c>
      <c r="J3094" s="192">
        <v>10.08</v>
      </c>
      <c r="K3094" s="193">
        <f>I3094*J3094</f>
        <v>80.64</v>
      </c>
      <c r="M3094" s="205">
        <v>2</v>
      </c>
      <c r="N3094" t="s">
        <v>414</v>
      </c>
      <c r="O3094" s="205">
        <f>I3094*M3094</f>
        <v>16</v>
      </c>
      <c r="P3094" s="706">
        <f>O3094*J3094</f>
        <v>161.28</v>
      </c>
      <c r="Q3094" s="672"/>
      <c r="R3094" s="672"/>
      <c r="S3094" s="672"/>
    </row>
    <row r="3095" spans="1:19" ht="13.5">
      <c r="A3095" s="701" t="s">
        <v>478</v>
      </c>
      <c r="B3095" t="s">
        <v>656</v>
      </c>
      <c r="C3095" s="188" t="s">
        <v>660</v>
      </c>
      <c r="D3095" s="699" t="s">
        <v>661</v>
      </c>
      <c r="E3095" s="189"/>
      <c r="G3095" s="190" t="s">
        <v>659</v>
      </c>
      <c r="H3095" s="191">
        <v>2</v>
      </c>
      <c r="I3095" s="191">
        <f t="shared" si="201"/>
        <v>8</v>
      </c>
      <c r="J3095" s="192">
        <v>6.88</v>
      </c>
      <c r="K3095" s="193">
        <f>I3095*J3095</f>
        <v>55.04</v>
      </c>
      <c r="M3095" s="205">
        <v>2</v>
      </c>
      <c r="N3095" t="s">
        <v>414</v>
      </c>
      <c r="O3095" s="205">
        <f>I3095*M3095</f>
        <v>16</v>
      </c>
      <c r="P3095" s="706">
        <f>O3095*J3095</f>
        <v>110.08</v>
      </c>
      <c r="Q3095" s="672"/>
      <c r="R3095" s="672"/>
      <c r="S3095" s="672"/>
    </row>
    <row r="3096" spans="1:19" ht="13.5">
      <c r="A3096" s="701" t="s">
        <v>1128</v>
      </c>
      <c r="C3096" s="194"/>
      <c r="D3096" s="723"/>
      <c r="E3096" s="189"/>
      <c r="G3096" s="195"/>
      <c r="H3096" s="189"/>
      <c r="I3096" s="189"/>
      <c r="J3096" s="196"/>
      <c r="K3096" s="197">
        <f>SUM(K3093:K3095)</f>
        <v>144.392</v>
      </c>
      <c r="Q3096" s="672"/>
      <c r="R3096" s="672"/>
      <c r="S3096" s="672"/>
    </row>
    <row r="3097" spans="1:19" ht="13.5">
      <c r="A3097" s="701" t="s">
        <v>1128</v>
      </c>
      <c r="C3097" s="194"/>
      <c r="D3097" s="722" t="s">
        <v>667</v>
      </c>
      <c r="E3097" s="189"/>
      <c r="G3097" s="195"/>
      <c r="H3097" s="189"/>
      <c r="I3097" s="189"/>
      <c r="J3097" s="189"/>
      <c r="K3097" s="198"/>
      <c r="Q3097" s="672"/>
      <c r="R3097" s="672"/>
      <c r="S3097" s="672"/>
    </row>
    <row r="3098" spans="1:19" ht="25.5">
      <c r="A3098" s="701" t="s">
        <v>478</v>
      </c>
      <c r="B3098" t="s">
        <v>667</v>
      </c>
      <c r="C3098" s="233"/>
      <c r="D3098" s="727" t="s">
        <v>840</v>
      </c>
      <c r="E3098" s="234"/>
      <c r="F3098" s="235"/>
      <c r="G3098" s="236" t="s">
        <v>690</v>
      </c>
      <c r="H3098" s="234"/>
      <c r="I3098" s="237">
        <v>1</v>
      </c>
      <c r="J3098" s="238">
        <v>0</v>
      </c>
      <c r="K3098" s="239">
        <f>I3098*J3098</f>
        <v>0</v>
      </c>
      <c r="L3098" s="240" t="s">
        <v>756</v>
      </c>
      <c r="M3098" s="205">
        <v>2</v>
      </c>
      <c r="N3098" t="s">
        <v>414</v>
      </c>
      <c r="O3098" s="205">
        <f>I3098*M3098</f>
        <v>2</v>
      </c>
      <c r="P3098" s="706">
        <f>O3098*J3098</f>
        <v>0</v>
      </c>
      <c r="Q3098" s="672"/>
      <c r="R3098" s="672"/>
      <c r="S3098" s="672"/>
    </row>
    <row r="3099" spans="1:19" ht="13.5">
      <c r="A3099" s="701" t="s">
        <v>478</v>
      </c>
      <c r="B3099" t="s">
        <v>667</v>
      </c>
      <c r="C3099" s="188"/>
      <c r="D3099" s="699" t="s">
        <v>694</v>
      </c>
      <c r="E3099" s="189"/>
      <c r="G3099" s="190" t="s">
        <v>695</v>
      </c>
      <c r="H3099" s="189"/>
      <c r="I3099" s="191">
        <v>0.25</v>
      </c>
      <c r="J3099" s="192">
        <v>100</v>
      </c>
      <c r="K3099" s="193">
        <f>I3099*J3099</f>
        <v>25</v>
      </c>
      <c r="M3099" s="205">
        <v>2</v>
      </c>
      <c r="N3099" t="s">
        <v>414</v>
      </c>
      <c r="O3099" s="205">
        <f>I3099*M3099</f>
        <v>0.5</v>
      </c>
      <c r="P3099" s="706">
        <f>O3099*J3099</f>
        <v>50</v>
      </c>
      <c r="Q3099" s="672"/>
      <c r="R3099" s="672"/>
      <c r="S3099" s="672"/>
    </row>
    <row r="3100" spans="1:19" ht="13.5">
      <c r="A3100" s="701" t="s">
        <v>1128</v>
      </c>
      <c r="C3100" s="194"/>
      <c r="D3100" s="723"/>
      <c r="E3100" s="189"/>
      <c r="G3100" s="195"/>
      <c r="H3100" s="189"/>
      <c r="I3100" s="189"/>
      <c r="J3100" s="196"/>
      <c r="K3100" s="197">
        <f>SUM(K3098:K3099)</f>
        <v>25</v>
      </c>
      <c r="Q3100" s="672"/>
      <c r="R3100" s="672"/>
      <c r="S3100" s="672"/>
    </row>
    <row r="3101" spans="1:19" ht="13.5">
      <c r="A3101" s="701" t="s">
        <v>1128</v>
      </c>
      <c r="C3101" s="194"/>
      <c r="D3101" s="722" t="s">
        <v>662</v>
      </c>
      <c r="E3101" s="189"/>
      <c r="G3101" s="195"/>
      <c r="H3101" s="189"/>
      <c r="I3101" s="189"/>
      <c r="J3101" s="189"/>
      <c r="K3101" s="198"/>
      <c r="Q3101" s="672"/>
      <c r="R3101" s="672"/>
      <c r="S3101" s="672"/>
    </row>
    <row r="3102" spans="1:19" ht="25.5">
      <c r="A3102" s="701" t="s">
        <v>478</v>
      </c>
      <c r="B3102" t="s">
        <v>662</v>
      </c>
      <c r="C3102" s="188" t="s">
        <v>663</v>
      </c>
      <c r="D3102" s="699" t="s">
        <v>664</v>
      </c>
      <c r="E3102" s="189"/>
      <c r="G3102" s="190" t="s">
        <v>665</v>
      </c>
      <c r="H3102" s="189"/>
      <c r="I3102" s="191">
        <v>5</v>
      </c>
      <c r="J3102" s="192">
        <f>K3096</f>
        <v>144.392</v>
      </c>
      <c r="K3102" s="193">
        <f>I3102*J3102/100</f>
        <v>7.2196000000000007</v>
      </c>
      <c r="M3102" s="205">
        <v>2</v>
      </c>
      <c r="N3102" t="s">
        <v>414</v>
      </c>
      <c r="O3102" s="205">
        <f>I3102*M3102</f>
        <v>10</v>
      </c>
      <c r="P3102" s="706">
        <f>O3102*J3102/100</f>
        <v>14.439200000000001</v>
      </c>
      <c r="Q3102" s="672"/>
      <c r="R3102" s="672"/>
      <c r="S3102" s="672"/>
    </row>
    <row r="3103" spans="1:19" ht="14.25" thickBot="1">
      <c r="A3103" s="701" t="s">
        <v>1128</v>
      </c>
      <c r="C3103" s="199"/>
      <c r="D3103" s="725"/>
      <c r="E3103" s="200"/>
      <c r="F3103" s="201"/>
      <c r="G3103" s="206"/>
      <c r="H3103" s="200"/>
      <c r="I3103" s="200"/>
      <c r="J3103" s="202"/>
      <c r="K3103" s="203">
        <f>SUM(K3102:K3102)</f>
        <v>7.2196000000000007</v>
      </c>
      <c r="Q3103" s="672"/>
      <c r="R3103" s="672"/>
      <c r="S3103" s="672"/>
    </row>
    <row r="3104" spans="1:19" ht="13.5" thickBot="1">
      <c r="A3104" s="701" t="s">
        <v>1128</v>
      </c>
      <c r="Q3104" s="672"/>
      <c r="R3104" s="672"/>
      <c r="S3104" s="672"/>
    </row>
    <row r="3105" spans="1:19" ht="28.5" customHeight="1">
      <c r="A3105" s="701" t="s">
        <v>1128</v>
      </c>
      <c r="C3105" s="176" t="s">
        <v>645</v>
      </c>
      <c r="D3105" s="212" t="str">
        <f>+QPS!C236</f>
        <v>5.03.09</v>
      </c>
      <c r="E3105" s="2284" t="str">
        <f>+QPS!G236</f>
        <v>Suministro, montaje e instalación de detalle constructivo para montaje de manómetro. Ver estandar MY 0000-7-00005</v>
      </c>
      <c r="F3105" s="2284"/>
      <c r="G3105" s="2284"/>
      <c r="H3105" s="2284"/>
      <c r="I3105" s="2284"/>
      <c r="J3105" s="2284"/>
      <c r="K3105" s="2285"/>
      <c r="Q3105" s="672">
        <f>QPS!V236</f>
        <v>1411.2812000000001</v>
      </c>
      <c r="R3105" s="672">
        <f>SUM(P3105:P3120)</f>
        <v>1411.2812000000001</v>
      </c>
      <c r="S3105" s="672">
        <f>Q3105-R3105</f>
        <v>0</v>
      </c>
    </row>
    <row r="3106" spans="1:19">
      <c r="A3106" s="701" t="s">
        <v>1128</v>
      </c>
      <c r="C3106" s="181" t="s">
        <v>646</v>
      </c>
      <c r="D3106" s="720" t="s">
        <v>675</v>
      </c>
      <c r="E3106" s="207" t="s">
        <v>648</v>
      </c>
      <c r="F3106" s="208">
        <v>1</v>
      </c>
      <c r="G3106" s="207" t="s">
        <v>649</v>
      </c>
      <c r="H3106" s="209">
        <f>F3106</f>
        <v>1</v>
      </c>
      <c r="I3106" s="210"/>
      <c r="J3106" s="211" t="s">
        <v>676</v>
      </c>
      <c r="K3106" s="182">
        <f>+K3112+K3115+K3119</f>
        <v>201.61160000000001</v>
      </c>
      <c r="Q3106" s="672"/>
      <c r="R3106" s="672"/>
      <c r="S3106" s="672"/>
    </row>
    <row r="3107" spans="1:19" ht="13.5" thickBot="1">
      <c r="A3107" s="701" t="s">
        <v>1128</v>
      </c>
      <c r="C3107" s="183" t="s">
        <v>651</v>
      </c>
      <c r="D3107" s="721" t="s">
        <v>652</v>
      </c>
      <c r="E3107" s="184"/>
      <c r="F3107" s="185"/>
      <c r="G3107" s="186" t="s">
        <v>44</v>
      </c>
      <c r="H3107" s="186" t="s">
        <v>653</v>
      </c>
      <c r="I3107" s="186" t="s">
        <v>39</v>
      </c>
      <c r="J3107" s="186" t="s">
        <v>654</v>
      </c>
      <c r="K3107" s="187" t="s">
        <v>655</v>
      </c>
      <c r="Q3107" s="672"/>
      <c r="R3107" s="672"/>
      <c r="S3107" s="672"/>
    </row>
    <row r="3108" spans="1:19" ht="13.5">
      <c r="A3108" s="701" t="s">
        <v>1128</v>
      </c>
      <c r="C3108" s="194"/>
      <c r="D3108" s="722" t="s">
        <v>656</v>
      </c>
      <c r="E3108" s="189"/>
      <c r="G3108" s="195"/>
      <c r="H3108" s="189"/>
      <c r="I3108" s="189"/>
      <c r="J3108" s="189"/>
      <c r="K3108" s="198"/>
      <c r="Q3108" s="672"/>
      <c r="R3108" s="672"/>
      <c r="S3108" s="672"/>
    </row>
    <row r="3109" spans="1:19" ht="13.5">
      <c r="A3109" s="701" t="s">
        <v>479</v>
      </c>
      <c r="B3109" t="s">
        <v>656</v>
      </c>
      <c r="C3109" s="188" t="s">
        <v>657</v>
      </c>
      <c r="D3109" s="699" t="s">
        <v>658</v>
      </c>
      <c r="E3109" s="189"/>
      <c r="G3109" s="190" t="s">
        <v>659</v>
      </c>
      <c r="H3109" s="191">
        <v>0.1</v>
      </c>
      <c r="I3109" s="191">
        <f>H3109*8/$F$3106</f>
        <v>0.8</v>
      </c>
      <c r="J3109" s="192">
        <v>10.89</v>
      </c>
      <c r="K3109" s="193">
        <f>I3109*J3109</f>
        <v>8.7120000000000015</v>
      </c>
      <c r="M3109" s="205">
        <v>7</v>
      </c>
      <c r="N3109" t="s">
        <v>414</v>
      </c>
      <c r="O3109" s="205">
        <f>I3109*M3109</f>
        <v>5.6000000000000005</v>
      </c>
      <c r="P3109" s="706">
        <f>O3109*J3109</f>
        <v>60.984000000000009</v>
      </c>
      <c r="Q3109" s="672"/>
      <c r="R3109" s="672"/>
      <c r="S3109" s="672"/>
    </row>
    <row r="3110" spans="1:19" ht="13.5">
      <c r="A3110" s="701" t="s">
        <v>479</v>
      </c>
      <c r="B3110" t="s">
        <v>656</v>
      </c>
      <c r="C3110" s="188"/>
      <c r="D3110" s="699" t="s">
        <v>668</v>
      </c>
      <c r="E3110" s="189"/>
      <c r="G3110" s="190" t="s">
        <v>659</v>
      </c>
      <c r="H3110" s="191">
        <v>1</v>
      </c>
      <c r="I3110" s="191">
        <f t="shared" ref="I3110:I3111" si="202">H3110*8/$F$3106</f>
        <v>8</v>
      </c>
      <c r="J3110" s="192">
        <v>10.08</v>
      </c>
      <c r="K3110" s="193">
        <f>I3110*J3110</f>
        <v>80.64</v>
      </c>
      <c r="M3110" s="205">
        <v>7</v>
      </c>
      <c r="N3110" t="s">
        <v>414</v>
      </c>
      <c r="O3110" s="205">
        <f>I3110*M3110</f>
        <v>56</v>
      </c>
      <c r="P3110" s="706">
        <f>O3110*J3110</f>
        <v>564.48</v>
      </c>
      <c r="Q3110" s="672"/>
      <c r="R3110" s="672"/>
      <c r="S3110" s="672"/>
    </row>
    <row r="3111" spans="1:19" ht="13.5">
      <c r="A3111" s="701" t="s">
        <v>479</v>
      </c>
      <c r="B3111" t="s">
        <v>656</v>
      </c>
      <c r="C3111" s="188" t="s">
        <v>660</v>
      </c>
      <c r="D3111" s="699" t="s">
        <v>661</v>
      </c>
      <c r="E3111" s="189"/>
      <c r="G3111" s="190" t="s">
        <v>659</v>
      </c>
      <c r="H3111" s="191">
        <v>1</v>
      </c>
      <c r="I3111" s="191">
        <f t="shared" si="202"/>
        <v>8</v>
      </c>
      <c r="J3111" s="192">
        <v>6.88</v>
      </c>
      <c r="K3111" s="193">
        <f>I3111*J3111</f>
        <v>55.04</v>
      </c>
      <c r="M3111" s="205">
        <v>7</v>
      </c>
      <c r="N3111" t="s">
        <v>414</v>
      </c>
      <c r="O3111" s="205">
        <f>I3111*M3111</f>
        <v>56</v>
      </c>
      <c r="P3111" s="706">
        <f>O3111*J3111</f>
        <v>385.28</v>
      </c>
      <c r="Q3111" s="672"/>
      <c r="R3111" s="672"/>
      <c r="S3111" s="672"/>
    </row>
    <row r="3112" spans="1:19" ht="13.5">
      <c r="A3112" s="701" t="s">
        <v>1128</v>
      </c>
      <c r="C3112" s="194"/>
      <c r="D3112" s="723"/>
      <c r="E3112" s="189"/>
      <c r="G3112" s="195"/>
      <c r="H3112" s="189"/>
      <c r="I3112" s="189"/>
      <c r="J3112" s="196"/>
      <c r="K3112" s="197">
        <f>SUM(K3109:K3111)</f>
        <v>144.392</v>
      </c>
      <c r="Q3112" s="672"/>
      <c r="R3112" s="672"/>
      <c r="S3112" s="672"/>
    </row>
    <row r="3113" spans="1:19" ht="13.5">
      <c r="A3113" s="701" t="s">
        <v>1128</v>
      </c>
      <c r="C3113" s="194"/>
      <c r="D3113" s="722" t="s">
        <v>667</v>
      </c>
      <c r="E3113" s="189"/>
      <c r="G3113" s="195"/>
      <c r="H3113" s="189"/>
      <c r="I3113" s="189"/>
      <c r="J3113" s="189"/>
      <c r="K3113" s="198"/>
      <c r="Q3113" s="672"/>
      <c r="R3113" s="672"/>
      <c r="S3113" s="672"/>
    </row>
    <row r="3114" spans="1:19" ht="13.5">
      <c r="A3114" s="701" t="s">
        <v>479</v>
      </c>
      <c r="B3114" t="s">
        <v>667</v>
      </c>
      <c r="C3114" s="188"/>
      <c r="D3114" s="699" t="s">
        <v>694</v>
      </c>
      <c r="E3114" s="189"/>
      <c r="G3114" s="190" t="s">
        <v>695</v>
      </c>
      <c r="H3114" s="189"/>
      <c r="I3114" s="191">
        <v>0.5</v>
      </c>
      <c r="J3114" s="192">
        <v>100</v>
      </c>
      <c r="K3114" s="193">
        <f>I3114*J3114</f>
        <v>50</v>
      </c>
      <c r="M3114" s="205">
        <v>7</v>
      </c>
      <c r="N3114" t="s">
        <v>414</v>
      </c>
      <c r="O3114" s="205">
        <f>I3114*M3114</f>
        <v>3.5</v>
      </c>
      <c r="P3114" s="706">
        <f>O3114*J3114</f>
        <v>350</v>
      </c>
      <c r="Q3114" s="672"/>
      <c r="R3114" s="672"/>
      <c r="S3114" s="672"/>
    </row>
    <row r="3115" spans="1:19" ht="13.5">
      <c r="A3115" s="701" t="s">
        <v>1128</v>
      </c>
      <c r="C3115" s="194"/>
      <c r="D3115" s="723"/>
      <c r="E3115" s="189"/>
      <c r="G3115" s="195"/>
      <c r="H3115" s="189"/>
      <c r="I3115" s="189"/>
      <c r="J3115" s="196"/>
      <c r="K3115" s="197">
        <f>SUM(K3114:K3114)</f>
        <v>50</v>
      </c>
      <c r="Q3115" s="672"/>
      <c r="R3115" s="672"/>
      <c r="S3115" s="672"/>
    </row>
    <row r="3116" spans="1:19" ht="13.5">
      <c r="A3116" s="701" t="s">
        <v>1128</v>
      </c>
      <c r="C3116" s="194"/>
      <c r="D3116" s="722" t="s">
        <v>662</v>
      </c>
      <c r="E3116" s="189"/>
      <c r="G3116" s="195"/>
      <c r="H3116" s="189"/>
      <c r="I3116" s="189"/>
      <c r="J3116" s="189"/>
      <c r="K3116" s="198"/>
      <c r="Q3116" s="672"/>
      <c r="R3116" s="672"/>
      <c r="S3116" s="672"/>
    </row>
    <row r="3117" spans="1:19" ht="25.5">
      <c r="A3117" s="701" t="s">
        <v>479</v>
      </c>
      <c r="B3117" t="s">
        <v>662</v>
      </c>
      <c r="C3117" s="188" t="s">
        <v>663</v>
      </c>
      <c r="D3117" s="699" t="s">
        <v>664</v>
      </c>
      <c r="E3117" s="189"/>
      <c r="G3117" s="190" t="s">
        <v>665</v>
      </c>
      <c r="H3117" s="189"/>
      <c r="I3117" s="191">
        <v>5</v>
      </c>
      <c r="J3117" s="192">
        <f>K3112</f>
        <v>144.392</v>
      </c>
      <c r="K3117" s="193">
        <f>I3117*J3117/100</f>
        <v>7.2196000000000007</v>
      </c>
      <c r="M3117" s="205">
        <v>7</v>
      </c>
      <c r="N3117" t="s">
        <v>414</v>
      </c>
      <c r="O3117" s="205">
        <f>I3117*M3117</f>
        <v>35</v>
      </c>
      <c r="P3117" s="706">
        <f>O3117*J3117/100</f>
        <v>50.537200000000006</v>
      </c>
      <c r="Q3117" s="672"/>
      <c r="R3117" s="672"/>
      <c r="S3117" s="672"/>
    </row>
    <row r="3118" spans="1:19" ht="13.5">
      <c r="A3118" s="701" t="s">
        <v>1128</v>
      </c>
      <c r="C3118" s="188"/>
      <c r="D3118" s="724"/>
      <c r="E3118" s="189"/>
      <c r="G3118" s="190" t="s">
        <v>666</v>
      </c>
      <c r="H3118" s="191">
        <v>1</v>
      </c>
      <c r="I3118" s="191">
        <f>H3118*8/H3106</f>
        <v>8</v>
      </c>
      <c r="J3118" s="192"/>
      <c r="K3118" s="193">
        <f>I3118*J3118</f>
        <v>0</v>
      </c>
      <c r="Q3118" s="672"/>
      <c r="R3118" s="672"/>
      <c r="S3118" s="672"/>
    </row>
    <row r="3119" spans="1:19" ht="14.25" thickBot="1">
      <c r="A3119" s="701" t="s">
        <v>1128</v>
      </c>
      <c r="C3119" s="199"/>
      <c r="D3119" s="725"/>
      <c r="E3119" s="200"/>
      <c r="F3119" s="201"/>
      <c r="G3119" s="206"/>
      <c r="H3119" s="200"/>
      <c r="I3119" s="200"/>
      <c r="J3119" s="202"/>
      <c r="K3119" s="203">
        <f>SUM(K3117:K3118)</f>
        <v>7.2196000000000007</v>
      </c>
      <c r="Q3119" s="672"/>
      <c r="R3119" s="672"/>
      <c r="S3119" s="672"/>
    </row>
    <row r="3120" spans="1:19" ht="13.5" thickBot="1">
      <c r="A3120" s="701" t="s">
        <v>1128</v>
      </c>
      <c r="Q3120" s="672"/>
      <c r="R3120" s="672"/>
      <c r="S3120" s="672"/>
    </row>
    <row r="3121" spans="1:19" ht="36.75" customHeight="1">
      <c r="A3121" s="701" t="s">
        <v>1128</v>
      </c>
      <c r="C3121" s="176" t="s">
        <v>645</v>
      </c>
      <c r="D3121" s="212" t="str">
        <f>+QPS!C237</f>
        <v>5.03.10</v>
      </c>
      <c r="E3121" s="2284" t="str">
        <f>+QPS!G237</f>
        <v>Suministro, montaje e instalación de detalle constructivo para montaje de sensor de flujo tipo magnetico. Ver estandar MY 0000-7-00001</v>
      </c>
      <c r="F3121" s="2284"/>
      <c r="G3121" s="2284"/>
      <c r="H3121" s="2284"/>
      <c r="I3121" s="2284"/>
      <c r="J3121" s="2284"/>
      <c r="K3121" s="2285"/>
      <c r="Q3121" s="672">
        <f>QPS!V237</f>
        <v>516.21963428571439</v>
      </c>
      <c r="R3121" s="672">
        <f>SUM(P3121:P3139)</f>
        <v>516.21963428571428</v>
      </c>
      <c r="S3121" s="672">
        <f>Q3121-R3121</f>
        <v>0</v>
      </c>
    </row>
    <row r="3122" spans="1:19">
      <c r="A3122" s="701" t="s">
        <v>1128</v>
      </c>
      <c r="C3122" s="181" t="s">
        <v>646</v>
      </c>
      <c r="D3122" s="720" t="s">
        <v>675</v>
      </c>
      <c r="E3122" s="207" t="s">
        <v>648</v>
      </c>
      <c r="F3122" s="208">
        <v>5</v>
      </c>
      <c r="G3122" s="207" t="s">
        <v>649</v>
      </c>
      <c r="H3122" s="209">
        <f>F3122</f>
        <v>5</v>
      </c>
      <c r="I3122" s="210"/>
      <c r="J3122" s="211" t="s">
        <v>676</v>
      </c>
      <c r="K3122" s="182">
        <f>+K3128+K3135+K3138</f>
        <v>86.036605714285727</v>
      </c>
      <c r="Q3122" s="672"/>
      <c r="R3122" s="672"/>
      <c r="S3122" s="672"/>
    </row>
    <row r="3123" spans="1:19" ht="13.5" thickBot="1">
      <c r="A3123" s="701" t="s">
        <v>1128</v>
      </c>
      <c r="C3123" s="183" t="s">
        <v>651</v>
      </c>
      <c r="D3123" s="721" t="s">
        <v>652</v>
      </c>
      <c r="E3123" s="184"/>
      <c r="F3123" s="185"/>
      <c r="G3123" s="186" t="s">
        <v>44</v>
      </c>
      <c r="H3123" s="186" t="s">
        <v>653</v>
      </c>
      <c r="I3123" s="186" t="s">
        <v>39</v>
      </c>
      <c r="J3123" s="186" t="s">
        <v>654</v>
      </c>
      <c r="K3123" s="187" t="s">
        <v>655</v>
      </c>
      <c r="Q3123" s="672"/>
      <c r="R3123" s="672"/>
      <c r="S3123" s="672"/>
    </row>
    <row r="3124" spans="1:19" ht="13.5">
      <c r="A3124" s="701" t="s">
        <v>1128</v>
      </c>
      <c r="C3124" s="194"/>
      <c r="D3124" s="722" t="s">
        <v>656</v>
      </c>
      <c r="E3124" s="189"/>
      <c r="G3124" s="195"/>
      <c r="H3124" s="189"/>
      <c r="I3124" s="189"/>
      <c r="J3124" s="189"/>
      <c r="K3124" s="198"/>
      <c r="Q3124" s="672"/>
      <c r="R3124" s="672"/>
      <c r="S3124" s="672"/>
    </row>
    <row r="3125" spans="1:19" ht="13.5">
      <c r="A3125" s="701" t="s">
        <v>480</v>
      </c>
      <c r="B3125" t="s">
        <v>656</v>
      </c>
      <c r="C3125" s="188" t="s">
        <v>657</v>
      </c>
      <c r="D3125" s="699" t="s">
        <v>658</v>
      </c>
      <c r="E3125" s="189"/>
      <c r="G3125" s="190" t="s">
        <v>659</v>
      </c>
      <c r="H3125" s="191">
        <v>0.1</v>
      </c>
      <c r="I3125" s="191">
        <f>H3125*8/$F$3122</f>
        <v>0.16</v>
      </c>
      <c r="J3125" s="192">
        <v>10.89</v>
      </c>
      <c r="K3125" s="193">
        <f>I3125*J3125</f>
        <v>1.7424000000000002</v>
      </c>
      <c r="M3125" s="205">
        <v>6</v>
      </c>
      <c r="N3125" t="s">
        <v>414</v>
      </c>
      <c r="O3125" s="205">
        <f>I3125*M3125</f>
        <v>0.96</v>
      </c>
      <c r="P3125" s="706">
        <f>O3125*J3125</f>
        <v>10.4544</v>
      </c>
      <c r="Q3125" s="672"/>
      <c r="R3125" s="672"/>
      <c r="S3125" s="672"/>
    </row>
    <row r="3126" spans="1:19" ht="13.5">
      <c r="A3126" s="701" t="s">
        <v>480</v>
      </c>
      <c r="B3126" t="s">
        <v>656</v>
      </c>
      <c r="C3126" s="188"/>
      <c r="D3126" s="699" t="s">
        <v>668</v>
      </c>
      <c r="E3126" s="189"/>
      <c r="G3126" s="190" t="s">
        <v>659</v>
      </c>
      <c r="H3126" s="191">
        <v>1</v>
      </c>
      <c r="I3126" s="191">
        <f t="shared" ref="I3126:I3127" si="203">H3126*8/$F$3122</f>
        <v>1.6</v>
      </c>
      <c r="J3126" s="192">
        <v>10.08</v>
      </c>
      <c r="K3126" s="193">
        <f>I3126*J3126</f>
        <v>16.128</v>
      </c>
      <c r="M3126" s="205">
        <v>6</v>
      </c>
      <c r="N3126" t="s">
        <v>414</v>
      </c>
      <c r="O3126" s="205">
        <f>I3126*M3126</f>
        <v>9.6000000000000014</v>
      </c>
      <c r="P3126" s="706">
        <f>O3126*J3126</f>
        <v>96.768000000000015</v>
      </c>
      <c r="Q3126" s="672"/>
      <c r="R3126" s="672"/>
      <c r="S3126" s="672"/>
    </row>
    <row r="3127" spans="1:19" ht="13.5">
      <c r="A3127" s="701" t="s">
        <v>480</v>
      </c>
      <c r="B3127" t="s">
        <v>656</v>
      </c>
      <c r="C3127" s="188" t="s">
        <v>660</v>
      </c>
      <c r="D3127" s="699" t="s">
        <v>661</v>
      </c>
      <c r="E3127" s="189"/>
      <c r="G3127" s="190" t="s">
        <v>659</v>
      </c>
      <c r="H3127" s="191">
        <v>1</v>
      </c>
      <c r="I3127" s="191">
        <f t="shared" si="203"/>
        <v>1.6</v>
      </c>
      <c r="J3127" s="192">
        <v>6.88</v>
      </c>
      <c r="K3127" s="193">
        <f>I3127*J3127</f>
        <v>11.008000000000001</v>
      </c>
      <c r="M3127" s="205">
        <v>6</v>
      </c>
      <c r="N3127" t="s">
        <v>414</v>
      </c>
      <c r="O3127" s="205">
        <f>I3127*M3127</f>
        <v>9.6000000000000014</v>
      </c>
      <c r="P3127" s="706">
        <f>O3127*J3127</f>
        <v>66.048000000000002</v>
      </c>
      <c r="Q3127" s="672"/>
      <c r="R3127" s="672"/>
      <c r="S3127" s="672"/>
    </row>
    <row r="3128" spans="1:19" ht="13.5">
      <c r="A3128" s="701" t="s">
        <v>1128</v>
      </c>
      <c r="C3128" s="194"/>
      <c r="D3128" s="723"/>
      <c r="E3128" s="189"/>
      <c r="G3128" s="195"/>
      <c r="H3128" s="189"/>
      <c r="I3128" s="189"/>
      <c r="J3128" s="196"/>
      <c r="K3128" s="197">
        <f>SUM(K3125:K3127)</f>
        <v>28.878399999999999</v>
      </c>
      <c r="Q3128" s="672"/>
      <c r="R3128" s="672"/>
      <c r="S3128" s="672"/>
    </row>
    <row r="3129" spans="1:19" ht="13.5">
      <c r="A3129" s="701" t="s">
        <v>1128</v>
      </c>
      <c r="C3129" s="194"/>
      <c r="D3129" s="722" t="s">
        <v>667</v>
      </c>
      <c r="E3129" s="189"/>
      <c r="G3129" s="195"/>
      <c r="H3129" s="189"/>
      <c r="I3129" s="189"/>
      <c r="J3129" s="189"/>
      <c r="K3129" s="198"/>
      <c r="Q3129" s="672"/>
      <c r="R3129" s="672"/>
      <c r="S3129" s="672"/>
    </row>
    <row r="3130" spans="1:19" ht="25.5">
      <c r="A3130" s="701" t="s">
        <v>480</v>
      </c>
      <c r="B3130" t="s">
        <v>667</v>
      </c>
      <c r="C3130" s="188"/>
      <c r="D3130" s="699" t="s">
        <v>1060</v>
      </c>
      <c r="E3130" s="189"/>
      <c r="G3130" s="190" t="s">
        <v>690</v>
      </c>
      <c r="H3130" s="189"/>
      <c r="I3130" s="191">
        <v>2</v>
      </c>
      <c r="J3130" s="192">
        <f>40/3.5</f>
        <v>11.428571428571429</v>
      </c>
      <c r="K3130" s="193">
        <f>I3130*J3130</f>
        <v>22.857142857142858</v>
      </c>
      <c r="M3130" s="205">
        <v>6</v>
      </c>
      <c r="N3130" t="s">
        <v>414</v>
      </c>
      <c r="O3130" s="205">
        <f>I3130*M3130</f>
        <v>12</v>
      </c>
      <c r="P3130" s="706">
        <f>O3130*J3130</f>
        <v>137.14285714285714</v>
      </c>
      <c r="Q3130" s="672"/>
      <c r="R3130" s="672"/>
      <c r="S3130" s="672"/>
    </row>
    <row r="3131" spans="1:19" ht="25.5">
      <c r="A3131" s="701" t="s">
        <v>480</v>
      </c>
      <c r="B3131" t="s">
        <v>667</v>
      </c>
      <c r="C3131" s="188"/>
      <c r="D3131" s="699" t="s">
        <v>1061</v>
      </c>
      <c r="E3131" s="189"/>
      <c r="G3131" s="190" t="s">
        <v>690</v>
      </c>
      <c r="H3131" s="189"/>
      <c r="I3131" s="191">
        <v>2</v>
      </c>
      <c r="J3131" s="192">
        <f>15/3.5</f>
        <v>4.2857142857142856</v>
      </c>
      <c r="K3131" s="193">
        <f>I3131*J3131</f>
        <v>8.5714285714285712</v>
      </c>
      <c r="M3131" s="205">
        <v>6</v>
      </c>
      <c r="N3131" t="s">
        <v>414</v>
      </c>
      <c r="O3131" s="205">
        <f>I3131*M3131</f>
        <v>12</v>
      </c>
      <c r="P3131" s="706">
        <f>O3131*J3131</f>
        <v>51.428571428571431</v>
      </c>
      <c r="Q3131" s="672"/>
      <c r="R3131" s="672"/>
      <c r="S3131" s="672"/>
    </row>
    <row r="3132" spans="1:19" ht="13.5">
      <c r="A3132" s="701" t="s">
        <v>480</v>
      </c>
      <c r="B3132" t="s">
        <v>667</v>
      </c>
      <c r="C3132" s="188"/>
      <c r="D3132" s="699" t="s">
        <v>1062</v>
      </c>
      <c r="E3132" s="189"/>
      <c r="G3132" s="190" t="s">
        <v>690</v>
      </c>
      <c r="H3132" s="189"/>
      <c r="I3132" s="191">
        <v>2</v>
      </c>
      <c r="J3132" s="192">
        <f>10/3.5</f>
        <v>2.8571428571428572</v>
      </c>
      <c r="K3132" s="193">
        <f>I3132*J3132</f>
        <v>5.7142857142857144</v>
      </c>
      <c r="M3132" s="205">
        <v>6</v>
      </c>
      <c r="N3132" t="s">
        <v>414</v>
      </c>
      <c r="O3132" s="205">
        <f>I3132*M3132</f>
        <v>12</v>
      </c>
      <c r="P3132" s="706">
        <f>O3132*J3132</f>
        <v>34.285714285714285</v>
      </c>
      <c r="Q3132" s="672"/>
      <c r="R3132" s="672"/>
      <c r="S3132" s="672"/>
    </row>
    <row r="3133" spans="1:19" ht="25.5">
      <c r="A3133" s="701" t="s">
        <v>480</v>
      </c>
      <c r="B3133" t="s">
        <v>667</v>
      </c>
      <c r="C3133" s="188"/>
      <c r="D3133" s="699" t="s">
        <v>1063</v>
      </c>
      <c r="E3133" s="189"/>
      <c r="G3133" s="190" t="s">
        <v>690</v>
      </c>
      <c r="H3133" s="189"/>
      <c r="I3133" s="191">
        <v>2</v>
      </c>
      <c r="J3133" s="192">
        <f>15/3.5</f>
        <v>4.2857142857142856</v>
      </c>
      <c r="K3133" s="193">
        <f>I3133*J3133</f>
        <v>8.5714285714285712</v>
      </c>
      <c r="M3133" s="205">
        <v>6</v>
      </c>
      <c r="N3133" t="s">
        <v>414</v>
      </c>
      <c r="O3133" s="205">
        <f>I3133*M3133</f>
        <v>12</v>
      </c>
      <c r="P3133" s="706">
        <f>O3133*J3133</f>
        <v>51.428571428571431</v>
      </c>
      <c r="Q3133" s="672"/>
      <c r="R3133" s="672"/>
      <c r="S3133" s="672"/>
    </row>
    <row r="3134" spans="1:19" ht="13.5">
      <c r="A3134" s="701" t="s">
        <v>480</v>
      </c>
      <c r="B3134" t="s">
        <v>667</v>
      </c>
      <c r="C3134" s="188"/>
      <c r="D3134" s="699" t="s">
        <v>694</v>
      </c>
      <c r="E3134" s="189"/>
      <c r="G3134" s="190" t="s">
        <v>695</v>
      </c>
      <c r="H3134" s="189"/>
      <c r="I3134" s="191">
        <v>0.1</v>
      </c>
      <c r="J3134" s="192">
        <v>100</v>
      </c>
      <c r="K3134" s="193">
        <f>I3134*J3134</f>
        <v>10</v>
      </c>
      <c r="M3134" s="205">
        <v>6</v>
      </c>
      <c r="N3134" t="s">
        <v>414</v>
      </c>
      <c r="O3134" s="205">
        <f>I3134*M3134</f>
        <v>0.60000000000000009</v>
      </c>
      <c r="P3134" s="706">
        <f>O3134*J3134</f>
        <v>60.000000000000007</v>
      </c>
      <c r="Q3134" s="672"/>
      <c r="R3134" s="672"/>
      <c r="S3134" s="672"/>
    </row>
    <row r="3135" spans="1:19" ht="13.5">
      <c r="A3135" s="701" t="s">
        <v>1128</v>
      </c>
      <c r="C3135" s="194"/>
      <c r="D3135" s="723"/>
      <c r="E3135" s="189"/>
      <c r="G3135" s="195"/>
      <c r="H3135" s="189"/>
      <c r="I3135" s="189"/>
      <c r="J3135" s="196"/>
      <c r="K3135" s="197">
        <f>SUM(K3130:K3134)</f>
        <v>55.714285714285715</v>
      </c>
      <c r="Q3135" s="672"/>
      <c r="R3135" s="672"/>
      <c r="S3135" s="672"/>
    </row>
    <row r="3136" spans="1:19" ht="13.5">
      <c r="A3136" s="701" t="s">
        <v>1128</v>
      </c>
      <c r="C3136" s="194"/>
      <c r="D3136" s="722" t="s">
        <v>662</v>
      </c>
      <c r="E3136" s="189"/>
      <c r="G3136" s="195"/>
      <c r="H3136" s="189"/>
      <c r="I3136" s="189"/>
      <c r="J3136" s="189"/>
      <c r="K3136" s="198"/>
      <c r="Q3136" s="672"/>
      <c r="R3136" s="672"/>
      <c r="S3136" s="672"/>
    </row>
    <row r="3137" spans="1:19" ht="25.5">
      <c r="A3137" s="701" t="s">
        <v>480</v>
      </c>
      <c r="B3137" t="s">
        <v>662</v>
      </c>
      <c r="C3137" s="188" t="s">
        <v>663</v>
      </c>
      <c r="D3137" s="699" t="s">
        <v>664</v>
      </c>
      <c r="E3137" s="189"/>
      <c r="G3137" s="190" t="s">
        <v>665</v>
      </c>
      <c r="H3137" s="189"/>
      <c r="I3137" s="191">
        <v>5</v>
      </c>
      <c r="J3137" s="192">
        <f>K3128</f>
        <v>28.878399999999999</v>
      </c>
      <c r="K3137" s="193">
        <f>I3137*J3137/100</f>
        <v>1.4439199999999999</v>
      </c>
      <c r="M3137" s="205">
        <v>6</v>
      </c>
      <c r="N3137" t="s">
        <v>414</v>
      </c>
      <c r="O3137" s="205">
        <f>I3137*M3137</f>
        <v>30</v>
      </c>
      <c r="P3137" s="706">
        <f>O3137*J3137/100</f>
        <v>8.6635200000000001</v>
      </c>
      <c r="Q3137" s="672"/>
      <c r="R3137" s="672"/>
      <c r="S3137" s="672"/>
    </row>
    <row r="3138" spans="1:19" ht="14.25" thickBot="1">
      <c r="A3138" s="701" t="s">
        <v>1128</v>
      </c>
      <c r="C3138" s="199"/>
      <c r="D3138" s="725"/>
      <c r="E3138" s="200"/>
      <c r="F3138" s="201"/>
      <c r="G3138" s="206"/>
      <c r="H3138" s="200"/>
      <c r="I3138" s="200"/>
      <c r="J3138" s="202"/>
      <c r="K3138" s="203">
        <f>SUM(K3137:K3137)</f>
        <v>1.4439199999999999</v>
      </c>
      <c r="Q3138" s="672"/>
      <c r="R3138" s="672"/>
      <c r="S3138" s="672"/>
    </row>
    <row r="3139" spans="1:19" ht="13.5" thickBot="1">
      <c r="A3139" s="701" t="s">
        <v>1128</v>
      </c>
      <c r="Q3139" s="672"/>
      <c r="R3139" s="672"/>
      <c r="S3139" s="672"/>
    </row>
    <row r="3140" spans="1:19" ht="34.5" customHeight="1">
      <c r="A3140" s="701" t="s">
        <v>1128</v>
      </c>
      <c r="C3140" s="176" t="s">
        <v>645</v>
      </c>
      <c r="D3140" s="212" t="str">
        <f>+QPS!C238</f>
        <v>5.03.11</v>
      </c>
      <c r="E3140" s="2284" t="str">
        <f>+QPS!G238</f>
        <v>Suministro, montaje e instalación de detalle constructivo para montaje de pedestal de soporte para tres transmisores. Ver estandar MY 0000-7-00025</v>
      </c>
      <c r="F3140" s="2284"/>
      <c r="G3140" s="2284"/>
      <c r="H3140" s="2284"/>
      <c r="I3140" s="2284"/>
      <c r="J3140" s="2284"/>
      <c r="K3140" s="2285"/>
      <c r="Q3140" s="672">
        <f>QPS!V238</f>
        <v>406.46758857142862</v>
      </c>
      <c r="R3140" s="672">
        <f>SUM(P3140:P3158)</f>
        <v>406.46758857142862</v>
      </c>
      <c r="S3140" s="672">
        <f>Q3140-R3140</f>
        <v>0</v>
      </c>
    </row>
    <row r="3141" spans="1:19">
      <c r="A3141" s="701" t="s">
        <v>1128</v>
      </c>
      <c r="C3141" s="181" t="s">
        <v>646</v>
      </c>
      <c r="D3141" s="720" t="s">
        <v>675</v>
      </c>
      <c r="E3141" s="207" t="s">
        <v>648</v>
      </c>
      <c r="F3141" s="208">
        <v>5</v>
      </c>
      <c r="G3141" s="207" t="s">
        <v>649</v>
      </c>
      <c r="H3141" s="209">
        <f>F3141</f>
        <v>5</v>
      </c>
      <c r="I3141" s="210"/>
      <c r="J3141" s="211" t="s">
        <v>676</v>
      </c>
      <c r="K3141" s="182">
        <f>+K3147+K3154+K3157</f>
        <v>203.23379428571431</v>
      </c>
      <c r="Q3141" s="672"/>
      <c r="R3141" s="672"/>
      <c r="S3141" s="672"/>
    </row>
    <row r="3142" spans="1:19" ht="13.5" thickBot="1">
      <c r="A3142" s="701" t="s">
        <v>1128</v>
      </c>
      <c r="C3142" s="183" t="s">
        <v>651</v>
      </c>
      <c r="D3142" s="721" t="s">
        <v>652</v>
      </c>
      <c r="E3142" s="184"/>
      <c r="F3142" s="185"/>
      <c r="G3142" s="186" t="s">
        <v>44</v>
      </c>
      <c r="H3142" s="186" t="s">
        <v>653</v>
      </c>
      <c r="I3142" s="186" t="s">
        <v>39</v>
      </c>
      <c r="J3142" s="186" t="s">
        <v>654</v>
      </c>
      <c r="K3142" s="187" t="s">
        <v>655</v>
      </c>
      <c r="Q3142" s="672"/>
      <c r="R3142" s="672"/>
      <c r="S3142" s="672"/>
    </row>
    <row r="3143" spans="1:19" ht="13.5">
      <c r="A3143" s="701" t="s">
        <v>1128</v>
      </c>
      <c r="C3143" s="194"/>
      <c r="D3143" s="722" t="s">
        <v>656</v>
      </c>
      <c r="E3143" s="189"/>
      <c r="G3143" s="195"/>
      <c r="H3143" s="189"/>
      <c r="I3143" s="189"/>
      <c r="J3143" s="189"/>
      <c r="K3143" s="198"/>
      <c r="Q3143" s="672"/>
      <c r="R3143" s="672"/>
      <c r="S3143" s="672"/>
    </row>
    <row r="3144" spans="1:19" ht="13.5">
      <c r="A3144" s="701" t="s">
        <v>481</v>
      </c>
      <c r="B3144" t="s">
        <v>656</v>
      </c>
      <c r="C3144" s="188" t="s">
        <v>657</v>
      </c>
      <c r="D3144" s="699" t="s">
        <v>658</v>
      </c>
      <c r="E3144" s="189"/>
      <c r="G3144" s="190" t="s">
        <v>659</v>
      </c>
      <c r="H3144" s="191">
        <v>0.1</v>
      </c>
      <c r="I3144" s="191">
        <f>H3144*8/$F$3141</f>
        <v>0.16</v>
      </c>
      <c r="J3144" s="192">
        <v>10.51</v>
      </c>
      <c r="K3144" s="193">
        <f>I3144*J3144</f>
        <v>1.6816</v>
      </c>
      <c r="M3144" s="205">
        <v>2</v>
      </c>
      <c r="N3144" t="s">
        <v>414</v>
      </c>
      <c r="O3144" s="205">
        <f>I3144*M3144</f>
        <v>0.32</v>
      </c>
      <c r="P3144" s="706">
        <f>O3144*J3144</f>
        <v>3.3632</v>
      </c>
      <c r="Q3144" s="672"/>
      <c r="R3144" s="672"/>
      <c r="S3144" s="672"/>
    </row>
    <row r="3145" spans="1:19" ht="13.5">
      <c r="A3145" s="701" t="s">
        <v>481</v>
      </c>
      <c r="B3145" t="s">
        <v>656</v>
      </c>
      <c r="C3145" s="188"/>
      <c r="D3145" s="699" t="s">
        <v>668</v>
      </c>
      <c r="E3145" s="189"/>
      <c r="G3145" s="190" t="s">
        <v>659</v>
      </c>
      <c r="H3145" s="191">
        <v>1</v>
      </c>
      <c r="I3145" s="191">
        <f t="shared" ref="I3145:I3146" si="204">H3145*8/$F$3141</f>
        <v>1.6</v>
      </c>
      <c r="J3145" s="192">
        <v>9.3000000000000007</v>
      </c>
      <c r="K3145" s="193">
        <f>I3145*J3145</f>
        <v>14.880000000000003</v>
      </c>
      <c r="M3145" s="205">
        <v>2</v>
      </c>
      <c r="N3145" t="s">
        <v>414</v>
      </c>
      <c r="O3145" s="205">
        <f>I3145*M3145</f>
        <v>3.2</v>
      </c>
      <c r="P3145" s="706">
        <f>O3145*J3145</f>
        <v>29.760000000000005</v>
      </c>
      <c r="Q3145" s="672"/>
      <c r="R3145" s="672"/>
      <c r="S3145" s="672"/>
    </row>
    <row r="3146" spans="1:19" ht="13.5">
      <c r="A3146" s="701" t="s">
        <v>481</v>
      </c>
      <c r="B3146" t="s">
        <v>656</v>
      </c>
      <c r="C3146" s="188" t="s">
        <v>660</v>
      </c>
      <c r="D3146" s="699" t="s">
        <v>661</v>
      </c>
      <c r="E3146" s="189"/>
      <c r="G3146" s="190" t="s">
        <v>659</v>
      </c>
      <c r="H3146" s="191">
        <v>1</v>
      </c>
      <c r="I3146" s="191">
        <f t="shared" si="204"/>
        <v>1.6</v>
      </c>
      <c r="J3146" s="192">
        <v>6.88</v>
      </c>
      <c r="K3146" s="193">
        <f>I3146*J3146</f>
        <v>11.008000000000001</v>
      </c>
      <c r="M3146" s="205">
        <v>2</v>
      </c>
      <c r="N3146" t="s">
        <v>414</v>
      </c>
      <c r="O3146" s="205">
        <f>I3146*M3146</f>
        <v>3.2</v>
      </c>
      <c r="P3146" s="706">
        <f>O3146*J3146</f>
        <v>22.016000000000002</v>
      </c>
      <c r="Q3146" s="672"/>
      <c r="R3146" s="672"/>
      <c r="S3146" s="672"/>
    </row>
    <row r="3147" spans="1:19" ht="13.5">
      <c r="A3147" s="701" t="s">
        <v>1128</v>
      </c>
      <c r="C3147" s="194"/>
      <c r="D3147" s="723"/>
      <c r="E3147" s="189"/>
      <c r="G3147" s="195"/>
      <c r="H3147" s="189"/>
      <c r="I3147" s="189"/>
      <c r="J3147" s="196"/>
      <c r="K3147" s="197">
        <f>SUM(K3144:K3146)</f>
        <v>27.569600000000001</v>
      </c>
      <c r="Q3147" s="672"/>
      <c r="R3147" s="672"/>
      <c r="S3147" s="672"/>
    </row>
    <row r="3148" spans="1:19" ht="13.5">
      <c r="A3148" s="701" t="s">
        <v>1128</v>
      </c>
      <c r="C3148" s="194"/>
      <c r="D3148" s="722" t="s">
        <v>667</v>
      </c>
      <c r="E3148" s="189"/>
      <c r="G3148" s="195"/>
      <c r="H3148" s="189"/>
      <c r="I3148" s="189"/>
      <c r="J3148" s="189"/>
      <c r="K3148" s="198"/>
      <c r="Q3148" s="672"/>
      <c r="R3148" s="672"/>
      <c r="S3148" s="672"/>
    </row>
    <row r="3149" spans="1:19" ht="25.5">
      <c r="A3149" s="701" t="s">
        <v>481</v>
      </c>
      <c r="B3149" t="s">
        <v>667</v>
      </c>
      <c r="C3149" s="188"/>
      <c r="D3149" s="699" t="s">
        <v>1064</v>
      </c>
      <c r="E3149" s="189"/>
      <c r="G3149" s="190" t="s">
        <v>690</v>
      </c>
      <c r="H3149" s="189"/>
      <c r="I3149" s="191">
        <v>1</v>
      </c>
      <c r="J3149" s="192">
        <f>50/3.5</f>
        <v>14.285714285714286</v>
      </c>
      <c r="K3149" s="193">
        <f>I3149*J3149</f>
        <v>14.285714285714286</v>
      </c>
      <c r="M3149" s="205">
        <v>2</v>
      </c>
      <c r="N3149" t="s">
        <v>414</v>
      </c>
      <c r="O3149" s="205">
        <f>I3149*M3149</f>
        <v>2</v>
      </c>
      <c r="P3149" s="706">
        <f>O3149*J3149</f>
        <v>28.571428571428573</v>
      </c>
      <c r="Q3149" s="672"/>
      <c r="R3149" s="672"/>
      <c r="S3149" s="672"/>
    </row>
    <row r="3150" spans="1:19" ht="25.5">
      <c r="A3150" s="701" t="s">
        <v>481</v>
      </c>
      <c r="B3150" t="s">
        <v>667</v>
      </c>
      <c r="C3150" s="188"/>
      <c r="D3150" s="699" t="s">
        <v>1065</v>
      </c>
      <c r="E3150" s="189"/>
      <c r="G3150" s="190" t="s">
        <v>690</v>
      </c>
      <c r="H3150" s="189"/>
      <c r="I3150" s="191">
        <v>1</v>
      </c>
      <c r="J3150" s="192">
        <f>50/3.5</f>
        <v>14.285714285714286</v>
      </c>
      <c r="K3150" s="193">
        <f>I3150*J3150</f>
        <v>14.285714285714286</v>
      </c>
      <c r="M3150" s="205">
        <v>2</v>
      </c>
      <c r="N3150" t="s">
        <v>414</v>
      </c>
      <c r="O3150" s="205">
        <f>I3150*M3150</f>
        <v>2</v>
      </c>
      <c r="P3150" s="706">
        <f>O3150*J3150</f>
        <v>28.571428571428573</v>
      </c>
      <c r="Q3150" s="672"/>
      <c r="R3150" s="672"/>
      <c r="S3150" s="672"/>
    </row>
    <row r="3151" spans="1:19" ht="25.5">
      <c r="A3151" s="701" t="s">
        <v>481</v>
      </c>
      <c r="B3151" t="s">
        <v>667</v>
      </c>
      <c r="C3151" s="188"/>
      <c r="D3151" s="699" t="s">
        <v>1066</v>
      </c>
      <c r="E3151" s="189"/>
      <c r="G3151" s="190" t="s">
        <v>690</v>
      </c>
      <c r="H3151" s="189"/>
      <c r="I3151" s="191">
        <v>1</v>
      </c>
      <c r="J3151" s="192">
        <f>15/3.5</f>
        <v>4.2857142857142856</v>
      </c>
      <c r="K3151" s="193">
        <f>I3151*J3151</f>
        <v>4.2857142857142856</v>
      </c>
      <c r="M3151" s="205">
        <v>2</v>
      </c>
      <c r="N3151" t="s">
        <v>414</v>
      </c>
      <c r="O3151" s="205">
        <f>I3151*M3151</f>
        <v>2</v>
      </c>
      <c r="P3151" s="706">
        <f>O3151*J3151</f>
        <v>8.5714285714285712</v>
      </c>
      <c r="Q3151" s="672"/>
      <c r="R3151" s="672"/>
      <c r="S3151" s="672"/>
    </row>
    <row r="3152" spans="1:19" ht="25.5">
      <c r="A3152" s="701" t="s">
        <v>481</v>
      </c>
      <c r="B3152" t="s">
        <v>667</v>
      </c>
      <c r="C3152" s="188"/>
      <c r="D3152" s="699" t="s">
        <v>1067</v>
      </c>
      <c r="E3152" s="189"/>
      <c r="G3152" s="190" t="s">
        <v>690</v>
      </c>
      <c r="H3152" s="189"/>
      <c r="I3152" s="191">
        <v>3</v>
      </c>
      <c r="J3152" s="192">
        <f>130/3.5</f>
        <v>37.142857142857146</v>
      </c>
      <c r="K3152" s="193">
        <f>I3152*J3152</f>
        <v>111.42857142857144</v>
      </c>
      <c r="M3152" s="205">
        <v>2</v>
      </c>
      <c r="N3152" t="s">
        <v>414</v>
      </c>
      <c r="O3152" s="205">
        <f>I3152*M3152</f>
        <v>6</v>
      </c>
      <c r="P3152" s="706">
        <f>O3152*J3152</f>
        <v>222.85714285714289</v>
      </c>
      <c r="Q3152" s="672"/>
      <c r="R3152" s="672"/>
      <c r="S3152" s="672"/>
    </row>
    <row r="3153" spans="1:19" ht="13.5">
      <c r="A3153" s="701" t="s">
        <v>481</v>
      </c>
      <c r="B3153" t="s">
        <v>667</v>
      </c>
      <c r="C3153" s="188"/>
      <c r="D3153" s="699" t="s">
        <v>694</v>
      </c>
      <c r="E3153" s="189"/>
      <c r="G3153" s="190" t="s">
        <v>695</v>
      </c>
      <c r="H3153" s="189"/>
      <c r="I3153" s="191">
        <v>0.3</v>
      </c>
      <c r="J3153" s="192">
        <v>100</v>
      </c>
      <c r="K3153" s="193">
        <f>I3153*J3153</f>
        <v>30</v>
      </c>
      <c r="M3153" s="205">
        <v>2</v>
      </c>
      <c r="N3153" t="s">
        <v>414</v>
      </c>
      <c r="O3153" s="205">
        <f>I3153*M3153</f>
        <v>0.6</v>
      </c>
      <c r="P3153" s="706">
        <f>O3153*J3153</f>
        <v>60</v>
      </c>
      <c r="Q3153" s="672"/>
      <c r="R3153" s="672"/>
      <c r="S3153" s="672"/>
    </row>
    <row r="3154" spans="1:19" ht="13.5">
      <c r="A3154" s="701" t="s">
        <v>1128</v>
      </c>
      <c r="C3154" s="194"/>
      <c r="D3154" s="723"/>
      <c r="E3154" s="189"/>
      <c r="G3154" s="195"/>
      <c r="H3154" s="189"/>
      <c r="I3154" s="189"/>
      <c r="J3154" s="196"/>
      <c r="K3154" s="197">
        <f>SUM(K3149:K3153)</f>
        <v>174.28571428571431</v>
      </c>
      <c r="Q3154" s="672"/>
      <c r="R3154" s="672"/>
      <c r="S3154" s="672"/>
    </row>
    <row r="3155" spans="1:19" ht="13.5">
      <c r="A3155" s="701" t="s">
        <v>1128</v>
      </c>
      <c r="C3155" s="194"/>
      <c r="D3155" s="722" t="s">
        <v>662</v>
      </c>
      <c r="E3155" s="189"/>
      <c r="G3155" s="195"/>
      <c r="H3155" s="189"/>
      <c r="I3155" s="189"/>
      <c r="J3155" s="189"/>
      <c r="K3155" s="198"/>
      <c r="Q3155" s="672"/>
      <c r="R3155" s="672"/>
      <c r="S3155" s="672"/>
    </row>
    <row r="3156" spans="1:19" ht="25.5">
      <c r="A3156" s="701" t="s">
        <v>481</v>
      </c>
      <c r="B3156" t="s">
        <v>662</v>
      </c>
      <c r="C3156" s="188" t="s">
        <v>663</v>
      </c>
      <c r="D3156" s="699" t="s">
        <v>664</v>
      </c>
      <c r="E3156" s="189"/>
      <c r="G3156" s="190" t="s">
        <v>665</v>
      </c>
      <c r="H3156" s="189"/>
      <c r="I3156" s="191">
        <v>5</v>
      </c>
      <c r="J3156" s="192">
        <f>K3147</f>
        <v>27.569600000000001</v>
      </c>
      <c r="K3156" s="193">
        <f>I3156*J3156/100</f>
        <v>1.3784800000000001</v>
      </c>
      <c r="M3156" s="205">
        <v>2</v>
      </c>
      <c r="N3156" t="s">
        <v>414</v>
      </c>
      <c r="O3156" s="205">
        <f>I3156*M3156</f>
        <v>10</v>
      </c>
      <c r="P3156" s="706">
        <f>O3156*J3156/100</f>
        <v>2.7569600000000003</v>
      </c>
      <c r="Q3156" s="672"/>
      <c r="R3156" s="672"/>
      <c r="S3156" s="672"/>
    </row>
    <row r="3157" spans="1:19" ht="14.25" thickBot="1">
      <c r="A3157" s="701" t="s">
        <v>1128</v>
      </c>
      <c r="C3157" s="199"/>
      <c r="D3157" s="725"/>
      <c r="E3157" s="200"/>
      <c r="F3157" s="201"/>
      <c r="G3157" s="206"/>
      <c r="H3157" s="200"/>
      <c r="I3157" s="200"/>
      <c r="J3157" s="202"/>
      <c r="K3157" s="203">
        <f>SUM(K3156:K3156)</f>
        <v>1.3784800000000001</v>
      </c>
      <c r="Q3157" s="672"/>
      <c r="R3157" s="672"/>
      <c r="S3157" s="672"/>
    </row>
    <row r="3158" spans="1:19" ht="13.5" thickBot="1">
      <c r="A3158" s="701" t="s">
        <v>1128</v>
      </c>
      <c r="Q3158" s="672"/>
      <c r="R3158" s="672"/>
      <c r="S3158" s="672"/>
    </row>
    <row r="3159" spans="1:19" ht="34.5" customHeight="1">
      <c r="A3159" s="701" t="s">
        <v>1128</v>
      </c>
      <c r="C3159" s="176" t="s">
        <v>645</v>
      </c>
      <c r="D3159" s="212" t="str">
        <f>+QPS!C239</f>
        <v>5.03.12</v>
      </c>
      <c r="E3159" s="2284" t="str">
        <f>+QPS!G239</f>
        <v>Suministro, montaje e instalación de detalle constructivo para montaje de transmisor indicador de flujo. Ver estandar MY 0000-7-00028</v>
      </c>
      <c r="F3159" s="2284"/>
      <c r="G3159" s="2284"/>
      <c r="H3159" s="2284"/>
      <c r="I3159" s="2284"/>
      <c r="J3159" s="2284"/>
      <c r="K3159" s="2285"/>
      <c r="L3159" s="2"/>
      <c r="Q3159" s="672">
        <f>QPS!V239</f>
        <v>1858.0522285714287</v>
      </c>
      <c r="R3159" s="672">
        <f>SUM(P3159:P3176)</f>
        <v>1858.0522285714285</v>
      </c>
      <c r="S3159" s="672">
        <f>Q3159-R3159</f>
        <v>0</v>
      </c>
    </row>
    <row r="3160" spans="1:19">
      <c r="A3160" s="701" t="s">
        <v>1128</v>
      </c>
      <c r="C3160" s="181" t="s">
        <v>646</v>
      </c>
      <c r="D3160" s="720" t="s">
        <v>675</v>
      </c>
      <c r="E3160" s="207" t="s">
        <v>648</v>
      </c>
      <c r="F3160" s="208">
        <v>3</v>
      </c>
      <c r="G3160" s="207" t="s">
        <v>649</v>
      </c>
      <c r="H3160" s="209">
        <f>F3160</f>
        <v>3</v>
      </c>
      <c r="I3160" s="210"/>
      <c r="J3160" s="211" t="s">
        <v>676</v>
      </c>
      <c r="K3160" s="182">
        <f>+K3166+K3172+K3175</f>
        <v>309.67537142857145</v>
      </c>
      <c r="Q3160" s="672"/>
      <c r="R3160" s="672"/>
      <c r="S3160" s="672"/>
    </row>
    <row r="3161" spans="1:19" ht="13.5" thickBot="1">
      <c r="A3161" s="701" t="s">
        <v>1128</v>
      </c>
      <c r="C3161" s="183" t="s">
        <v>651</v>
      </c>
      <c r="D3161" s="721" t="s">
        <v>652</v>
      </c>
      <c r="E3161" s="184"/>
      <c r="F3161" s="185"/>
      <c r="G3161" s="186" t="s">
        <v>44</v>
      </c>
      <c r="H3161" s="186" t="s">
        <v>653</v>
      </c>
      <c r="I3161" s="186" t="s">
        <v>39</v>
      </c>
      <c r="J3161" s="186" t="s">
        <v>654</v>
      </c>
      <c r="K3161" s="187" t="s">
        <v>655</v>
      </c>
      <c r="Q3161" s="672"/>
      <c r="R3161" s="672"/>
      <c r="S3161" s="672"/>
    </row>
    <row r="3162" spans="1:19" ht="13.5">
      <c r="A3162" s="701" t="s">
        <v>1128</v>
      </c>
      <c r="C3162" s="194"/>
      <c r="D3162" s="722" t="s">
        <v>656</v>
      </c>
      <c r="E3162" s="189"/>
      <c r="G3162" s="195"/>
      <c r="H3162" s="189"/>
      <c r="I3162" s="189"/>
      <c r="J3162" s="189"/>
      <c r="K3162" s="198"/>
      <c r="Q3162" s="672"/>
      <c r="R3162" s="672"/>
      <c r="S3162" s="672"/>
    </row>
    <row r="3163" spans="1:19" ht="13.5">
      <c r="A3163" s="701" t="s">
        <v>482</v>
      </c>
      <c r="B3163" t="s">
        <v>656</v>
      </c>
      <c r="C3163" s="188" t="s">
        <v>657</v>
      </c>
      <c r="D3163" s="699" t="s">
        <v>658</v>
      </c>
      <c r="E3163" s="189"/>
      <c r="G3163" s="190" t="s">
        <v>659</v>
      </c>
      <c r="H3163" s="191">
        <v>0.1</v>
      </c>
      <c r="I3163" s="191">
        <f>H3163*8/$F$3160</f>
        <v>0.26666666666666666</v>
      </c>
      <c r="J3163" s="192">
        <v>10.51</v>
      </c>
      <c r="K3163" s="193">
        <f>I3163*J3163</f>
        <v>2.8026666666666666</v>
      </c>
      <c r="M3163" s="205">
        <v>6</v>
      </c>
      <c r="N3163" t="s">
        <v>414</v>
      </c>
      <c r="O3163" s="205">
        <f>I3163*M3163</f>
        <v>1.6</v>
      </c>
      <c r="P3163" s="706">
        <f>O3163*J3163</f>
        <v>16.815999999999999</v>
      </c>
      <c r="Q3163" s="672"/>
      <c r="R3163" s="672"/>
      <c r="S3163" s="672"/>
    </row>
    <row r="3164" spans="1:19" ht="13.5">
      <c r="A3164" s="701" t="s">
        <v>482</v>
      </c>
      <c r="B3164" t="s">
        <v>656</v>
      </c>
      <c r="C3164" s="188"/>
      <c r="D3164" s="699" t="s">
        <v>668</v>
      </c>
      <c r="E3164" s="189"/>
      <c r="G3164" s="190" t="s">
        <v>659</v>
      </c>
      <c r="H3164" s="191">
        <v>1</v>
      </c>
      <c r="I3164" s="191">
        <f t="shared" ref="I3164:I3165" si="205">H3164*8/$F$3160</f>
        <v>2.6666666666666665</v>
      </c>
      <c r="J3164" s="192">
        <v>9.3000000000000007</v>
      </c>
      <c r="K3164" s="193">
        <f>I3164*J3164</f>
        <v>24.8</v>
      </c>
      <c r="M3164" s="205">
        <v>6</v>
      </c>
      <c r="N3164" t="s">
        <v>414</v>
      </c>
      <c r="O3164" s="205">
        <f>I3164*M3164</f>
        <v>16</v>
      </c>
      <c r="P3164" s="706">
        <f>O3164*J3164</f>
        <v>148.80000000000001</v>
      </c>
      <c r="Q3164" s="672"/>
      <c r="R3164" s="672"/>
      <c r="S3164" s="672"/>
    </row>
    <row r="3165" spans="1:19" ht="13.5">
      <c r="A3165" s="701" t="s">
        <v>482</v>
      </c>
      <c r="B3165" t="s">
        <v>656</v>
      </c>
      <c r="C3165" s="188" t="s">
        <v>660</v>
      </c>
      <c r="D3165" s="699" t="s">
        <v>661</v>
      </c>
      <c r="E3165" s="189"/>
      <c r="G3165" s="190" t="s">
        <v>659</v>
      </c>
      <c r="H3165" s="191">
        <v>1</v>
      </c>
      <c r="I3165" s="191">
        <f t="shared" si="205"/>
        <v>2.6666666666666665</v>
      </c>
      <c r="J3165" s="192">
        <v>6.88</v>
      </c>
      <c r="K3165" s="193">
        <f>I3165*J3165</f>
        <v>18.346666666666664</v>
      </c>
      <c r="M3165" s="205">
        <v>6</v>
      </c>
      <c r="N3165" t="s">
        <v>414</v>
      </c>
      <c r="O3165" s="205">
        <f>I3165*M3165</f>
        <v>16</v>
      </c>
      <c r="P3165" s="706">
        <f>O3165*J3165</f>
        <v>110.08</v>
      </c>
      <c r="Q3165" s="672"/>
      <c r="R3165" s="672"/>
      <c r="S3165" s="672"/>
    </row>
    <row r="3166" spans="1:19" ht="13.5">
      <c r="A3166" s="701" t="s">
        <v>1128</v>
      </c>
      <c r="C3166" s="194"/>
      <c r="D3166" s="723"/>
      <c r="E3166" s="189"/>
      <c r="G3166" s="195"/>
      <c r="H3166" s="189"/>
      <c r="I3166" s="189"/>
      <c r="J3166" s="196"/>
      <c r="K3166" s="197">
        <f>SUM(K3163:K3165)</f>
        <v>45.949333333333328</v>
      </c>
      <c r="Q3166" s="672"/>
      <c r="R3166" s="672"/>
      <c r="S3166" s="672"/>
    </row>
    <row r="3167" spans="1:19" ht="13.5">
      <c r="A3167" s="701" t="s">
        <v>1128</v>
      </c>
      <c r="C3167" s="194"/>
      <c r="D3167" s="722" t="s">
        <v>667</v>
      </c>
      <c r="E3167" s="189"/>
      <c r="G3167" s="195"/>
      <c r="H3167" s="189"/>
      <c r="I3167" s="189"/>
      <c r="J3167" s="189"/>
      <c r="K3167" s="198"/>
      <c r="Q3167" s="672"/>
      <c r="R3167" s="672"/>
      <c r="S3167" s="672"/>
    </row>
    <row r="3168" spans="1:19" ht="25.5">
      <c r="A3168" s="701" t="s">
        <v>482</v>
      </c>
      <c r="B3168" t="s">
        <v>667</v>
      </c>
      <c r="C3168" s="188"/>
      <c r="D3168" s="699" t="s">
        <v>1068</v>
      </c>
      <c r="E3168" s="189"/>
      <c r="G3168" s="190" t="s">
        <v>690</v>
      </c>
      <c r="H3168" s="189"/>
      <c r="I3168" s="191">
        <v>6</v>
      </c>
      <c r="J3168" s="192">
        <f>40/3.5</f>
        <v>11.428571428571429</v>
      </c>
      <c r="K3168" s="193">
        <f>I3168*J3168</f>
        <v>68.571428571428569</v>
      </c>
      <c r="M3168" s="205">
        <v>6</v>
      </c>
      <c r="N3168" t="s">
        <v>414</v>
      </c>
      <c r="O3168" s="205">
        <f>I3168*M3168</f>
        <v>36</v>
      </c>
      <c r="P3168" s="706">
        <f>O3168*J3168</f>
        <v>411.42857142857144</v>
      </c>
      <c r="Q3168" s="672"/>
      <c r="R3168" s="672"/>
      <c r="S3168" s="672"/>
    </row>
    <row r="3169" spans="1:19" ht="13.5">
      <c r="A3169" s="701" t="s">
        <v>482</v>
      </c>
      <c r="B3169" t="s">
        <v>667</v>
      </c>
      <c r="C3169" s="188"/>
      <c r="D3169" s="699" t="s">
        <v>1069</v>
      </c>
      <c r="E3169" s="189"/>
      <c r="G3169" s="190" t="s">
        <v>690</v>
      </c>
      <c r="H3169" s="189"/>
      <c r="I3169" s="191">
        <v>3</v>
      </c>
      <c r="J3169" s="192">
        <f>40/3.5</f>
        <v>11.428571428571429</v>
      </c>
      <c r="K3169" s="193">
        <f>I3169*J3169</f>
        <v>34.285714285714285</v>
      </c>
      <c r="M3169" s="205">
        <v>6</v>
      </c>
      <c r="N3169" t="s">
        <v>414</v>
      </c>
      <c r="O3169" s="205">
        <f>I3169*M3169</f>
        <v>18</v>
      </c>
      <c r="P3169" s="706">
        <f>O3169*J3169</f>
        <v>205.71428571428572</v>
      </c>
      <c r="Q3169" s="672"/>
      <c r="R3169" s="672"/>
      <c r="S3169" s="672"/>
    </row>
    <row r="3170" spans="1:19" ht="25.5">
      <c r="A3170" s="701" t="s">
        <v>482</v>
      </c>
      <c r="B3170" t="s">
        <v>667</v>
      </c>
      <c r="C3170" s="188"/>
      <c r="D3170" s="699" t="s">
        <v>1070</v>
      </c>
      <c r="E3170" s="189"/>
      <c r="G3170" s="190" t="s">
        <v>690</v>
      </c>
      <c r="H3170" s="189"/>
      <c r="I3170" s="191">
        <v>3</v>
      </c>
      <c r="J3170" s="192">
        <f>150/3.5</f>
        <v>42.857142857142854</v>
      </c>
      <c r="K3170" s="193">
        <f>I3170*J3170</f>
        <v>128.57142857142856</v>
      </c>
      <c r="M3170" s="205">
        <v>6</v>
      </c>
      <c r="N3170" t="s">
        <v>414</v>
      </c>
      <c r="O3170" s="205">
        <f>I3170*M3170</f>
        <v>18</v>
      </c>
      <c r="P3170" s="706">
        <f>O3170*J3170</f>
        <v>771.42857142857133</v>
      </c>
      <c r="Q3170" s="672"/>
      <c r="R3170" s="672"/>
      <c r="S3170" s="672"/>
    </row>
    <row r="3171" spans="1:19" ht="13.5">
      <c r="A3171" s="701" t="s">
        <v>482</v>
      </c>
      <c r="B3171" t="s">
        <v>667</v>
      </c>
      <c r="C3171" s="188"/>
      <c r="D3171" s="699" t="s">
        <v>694</v>
      </c>
      <c r="E3171" s="189"/>
      <c r="G3171" s="190" t="s">
        <v>695</v>
      </c>
      <c r="H3171" s="189"/>
      <c r="I3171" s="191">
        <v>0.3</v>
      </c>
      <c r="J3171" s="192">
        <v>100</v>
      </c>
      <c r="K3171" s="193">
        <f>I3171*J3171</f>
        <v>30</v>
      </c>
      <c r="M3171" s="205">
        <v>6</v>
      </c>
      <c r="N3171" t="s">
        <v>414</v>
      </c>
      <c r="O3171" s="205">
        <f>I3171*M3171</f>
        <v>1.7999999999999998</v>
      </c>
      <c r="P3171" s="706">
        <f>O3171*J3171</f>
        <v>179.99999999999997</v>
      </c>
      <c r="Q3171" s="672"/>
      <c r="R3171" s="672"/>
      <c r="S3171" s="672"/>
    </row>
    <row r="3172" spans="1:19" ht="13.5">
      <c r="A3172" s="701" t="s">
        <v>1128</v>
      </c>
      <c r="C3172" s="194"/>
      <c r="D3172" s="723"/>
      <c r="E3172" s="189"/>
      <c r="G3172" s="195"/>
      <c r="H3172" s="189"/>
      <c r="I3172" s="189"/>
      <c r="J3172" s="196"/>
      <c r="K3172" s="197">
        <f>SUM(K3168:K3171)</f>
        <v>261.42857142857144</v>
      </c>
      <c r="Q3172" s="672"/>
      <c r="R3172" s="672"/>
      <c r="S3172" s="672"/>
    </row>
    <row r="3173" spans="1:19" ht="13.5">
      <c r="A3173" s="701" t="s">
        <v>1128</v>
      </c>
      <c r="C3173" s="194"/>
      <c r="D3173" s="722" t="s">
        <v>662</v>
      </c>
      <c r="E3173" s="189"/>
      <c r="G3173" s="195"/>
      <c r="H3173" s="189"/>
      <c r="I3173" s="189"/>
      <c r="J3173" s="189"/>
      <c r="K3173" s="198"/>
      <c r="Q3173" s="672"/>
      <c r="R3173" s="672"/>
      <c r="S3173" s="672"/>
    </row>
    <row r="3174" spans="1:19" ht="25.5">
      <c r="A3174" s="701" t="s">
        <v>482</v>
      </c>
      <c r="B3174" t="s">
        <v>662</v>
      </c>
      <c r="C3174" s="188" t="s">
        <v>663</v>
      </c>
      <c r="D3174" s="699" t="s">
        <v>664</v>
      </c>
      <c r="E3174" s="189"/>
      <c r="G3174" s="190" t="s">
        <v>665</v>
      </c>
      <c r="H3174" s="189"/>
      <c r="I3174" s="191">
        <v>5</v>
      </c>
      <c r="J3174" s="192">
        <f>K3166</f>
        <v>45.949333333333328</v>
      </c>
      <c r="K3174" s="193">
        <f>I3174*J3174/100</f>
        <v>2.2974666666666663</v>
      </c>
      <c r="M3174" s="205">
        <v>6</v>
      </c>
      <c r="N3174" t="s">
        <v>414</v>
      </c>
      <c r="O3174" s="205">
        <f>I3174*M3174</f>
        <v>30</v>
      </c>
      <c r="P3174" s="706">
        <f>O3174*J3174/100</f>
        <v>13.784799999999997</v>
      </c>
      <c r="Q3174" s="672"/>
      <c r="R3174" s="672"/>
      <c r="S3174" s="672"/>
    </row>
    <row r="3175" spans="1:19" ht="14.25" thickBot="1">
      <c r="A3175" s="701" t="s">
        <v>1128</v>
      </c>
      <c r="C3175" s="199"/>
      <c r="D3175" s="725"/>
      <c r="E3175" s="200"/>
      <c r="F3175" s="201"/>
      <c r="G3175" s="206"/>
      <c r="H3175" s="200"/>
      <c r="I3175" s="200"/>
      <c r="J3175" s="202"/>
      <c r="K3175" s="203">
        <f>SUM(K3174:K3174)</f>
        <v>2.2974666666666663</v>
      </c>
      <c r="Q3175" s="672"/>
      <c r="R3175" s="672"/>
      <c r="S3175" s="672"/>
    </row>
    <row r="3176" spans="1:19" ht="13.5" thickBot="1">
      <c r="A3176" s="701" t="s">
        <v>1128</v>
      </c>
      <c r="Q3176" s="672"/>
      <c r="R3176" s="672"/>
      <c r="S3176" s="672"/>
    </row>
    <row r="3177" spans="1:19" ht="37.5" customHeight="1">
      <c r="A3177" s="701" t="s">
        <v>1128</v>
      </c>
      <c r="C3177" s="176" t="s">
        <v>645</v>
      </c>
      <c r="D3177" s="212" t="str">
        <f>+QPS!C240</f>
        <v>5.03.13</v>
      </c>
      <c r="E3177" s="2284" t="str">
        <f>+QPS!G240</f>
        <v>Suministro, montaje e instalación de detalle constructivo para montaje de sensor/transmisor de nivel tipo radar. Ver estandar MY 0000-7-00007</v>
      </c>
      <c r="F3177" s="2284"/>
      <c r="G3177" s="2284"/>
      <c r="H3177" s="2284"/>
      <c r="I3177" s="2284"/>
      <c r="J3177" s="2284"/>
      <c r="K3177" s="2285"/>
      <c r="Q3177" s="672">
        <f>QPS!V240</f>
        <v>368.49360000000001</v>
      </c>
      <c r="R3177" s="672">
        <f>SUM(P3177:P3198)</f>
        <v>368.49360000000007</v>
      </c>
      <c r="S3177" s="672">
        <f>Q3177-R3177</f>
        <v>0</v>
      </c>
    </row>
    <row r="3178" spans="1:19">
      <c r="A3178" s="701" t="s">
        <v>1128</v>
      </c>
      <c r="C3178" s="181" t="s">
        <v>646</v>
      </c>
      <c r="D3178" s="720" t="s">
        <v>675</v>
      </c>
      <c r="E3178" s="207" t="s">
        <v>648</v>
      </c>
      <c r="F3178" s="208">
        <v>3</v>
      </c>
      <c r="G3178" s="207" t="s">
        <v>649</v>
      </c>
      <c r="H3178" s="209">
        <f>F3178</f>
        <v>3</v>
      </c>
      <c r="I3178" s="210"/>
      <c r="J3178" s="211" t="s">
        <v>676</v>
      </c>
      <c r="K3178" s="182">
        <f>+K3184+K3193+K3197</f>
        <v>184.24680000000001</v>
      </c>
      <c r="Q3178" s="672"/>
      <c r="R3178" s="672"/>
      <c r="S3178" s="672"/>
    </row>
    <row r="3179" spans="1:19" ht="13.5" thickBot="1">
      <c r="A3179" s="701" t="s">
        <v>1128</v>
      </c>
      <c r="C3179" s="183" t="s">
        <v>651</v>
      </c>
      <c r="D3179" s="721" t="s">
        <v>652</v>
      </c>
      <c r="E3179" s="184"/>
      <c r="F3179" s="185"/>
      <c r="G3179" s="186" t="s">
        <v>44</v>
      </c>
      <c r="H3179" s="186" t="s">
        <v>653</v>
      </c>
      <c r="I3179" s="186" t="s">
        <v>39</v>
      </c>
      <c r="J3179" s="186" t="s">
        <v>654</v>
      </c>
      <c r="K3179" s="187" t="s">
        <v>655</v>
      </c>
      <c r="Q3179" s="672"/>
      <c r="R3179" s="672"/>
      <c r="S3179" s="672"/>
    </row>
    <row r="3180" spans="1:19" ht="13.5">
      <c r="A3180" s="701" t="s">
        <v>1128</v>
      </c>
      <c r="C3180" s="194"/>
      <c r="D3180" s="722" t="s">
        <v>656</v>
      </c>
      <c r="E3180" s="189"/>
      <c r="G3180" s="195"/>
      <c r="H3180" s="189"/>
      <c r="I3180" s="189"/>
      <c r="J3180" s="189"/>
      <c r="K3180" s="198"/>
      <c r="Q3180" s="672"/>
      <c r="R3180" s="672"/>
      <c r="S3180" s="672"/>
    </row>
    <row r="3181" spans="1:19" ht="13.5">
      <c r="A3181" s="701" t="s">
        <v>483</v>
      </c>
      <c r="B3181" t="s">
        <v>656</v>
      </c>
      <c r="C3181" s="188" t="s">
        <v>657</v>
      </c>
      <c r="D3181" s="699" t="s">
        <v>658</v>
      </c>
      <c r="E3181" s="189"/>
      <c r="G3181" s="190" t="s">
        <v>659</v>
      </c>
      <c r="H3181" s="191">
        <v>0.1</v>
      </c>
      <c r="I3181" s="191">
        <f>H3181*8/$F$3178</f>
        <v>0.26666666666666666</v>
      </c>
      <c r="J3181" s="192">
        <v>10.51</v>
      </c>
      <c r="K3181" s="193">
        <f>I3181*J3181</f>
        <v>2.8026666666666666</v>
      </c>
      <c r="M3181" s="205">
        <v>2</v>
      </c>
      <c r="N3181" t="s">
        <v>414</v>
      </c>
      <c r="O3181" s="205">
        <f>I3181*M3181</f>
        <v>0.53333333333333333</v>
      </c>
      <c r="P3181" s="706">
        <f>O3181*J3181</f>
        <v>5.6053333333333333</v>
      </c>
      <c r="Q3181" s="672"/>
      <c r="R3181" s="672"/>
      <c r="S3181" s="672"/>
    </row>
    <row r="3182" spans="1:19" ht="13.5">
      <c r="A3182" s="701" t="s">
        <v>483</v>
      </c>
      <c r="B3182" t="s">
        <v>656</v>
      </c>
      <c r="C3182" s="188"/>
      <c r="D3182" s="699" t="s">
        <v>668</v>
      </c>
      <c r="E3182" s="189"/>
      <c r="G3182" s="190" t="s">
        <v>659</v>
      </c>
      <c r="H3182" s="191">
        <v>1</v>
      </c>
      <c r="I3182" s="191">
        <f t="shared" ref="I3182:I3183" si="206">H3182*8/$F$3178</f>
        <v>2.6666666666666665</v>
      </c>
      <c r="J3182" s="192">
        <v>9.3000000000000007</v>
      </c>
      <c r="K3182" s="193">
        <f>I3182*J3182</f>
        <v>24.8</v>
      </c>
      <c r="M3182" s="205">
        <v>2</v>
      </c>
      <c r="N3182" t="s">
        <v>414</v>
      </c>
      <c r="O3182" s="205">
        <f>I3182*M3182</f>
        <v>5.333333333333333</v>
      </c>
      <c r="P3182" s="706">
        <f>O3182*J3182</f>
        <v>49.6</v>
      </c>
      <c r="Q3182" s="672"/>
      <c r="R3182" s="672"/>
      <c r="S3182" s="672"/>
    </row>
    <row r="3183" spans="1:19" ht="13.5">
      <c r="A3183" s="701" t="s">
        <v>483</v>
      </c>
      <c r="B3183" t="s">
        <v>656</v>
      </c>
      <c r="C3183" s="188" t="s">
        <v>660</v>
      </c>
      <c r="D3183" s="699" t="s">
        <v>661</v>
      </c>
      <c r="E3183" s="189"/>
      <c r="G3183" s="190" t="s">
        <v>659</v>
      </c>
      <c r="H3183" s="191">
        <v>1</v>
      </c>
      <c r="I3183" s="191">
        <f t="shared" si="206"/>
        <v>2.6666666666666665</v>
      </c>
      <c r="J3183" s="192">
        <v>6.88</v>
      </c>
      <c r="K3183" s="193">
        <f>I3183*J3183</f>
        <v>18.346666666666664</v>
      </c>
      <c r="M3183" s="205">
        <v>2</v>
      </c>
      <c r="N3183" t="s">
        <v>414</v>
      </c>
      <c r="O3183" s="205">
        <f>I3183*M3183</f>
        <v>5.333333333333333</v>
      </c>
      <c r="P3183" s="706">
        <f>O3183*J3183</f>
        <v>36.693333333333328</v>
      </c>
      <c r="Q3183" s="672"/>
      <c r="R3183" s="672"/>
      <c r="S3183" s="672"/>
    </row>
    <row r="3184" spans="1:19" ht="13.5">
      <c r="A3184" s="701" t="s">
        <v>1128</v>
      </c>
      <c r="C3184" s="194"/>
      <c r="D3184" s="723"/>
      <c r="E3184" s="189"/>
      <c r="G3184" s="195"/>
      <c r="H3184" s="189"/>
      <c r="I3184" s="189"/>
      <c r="J3184" s="196"/>
      <c r="K3184" s="197">
        <f>SUM(K3181:K3183)</f>
        <v>45.949333333333328</v>
      </c>
      <c r="Q3184" s="672"/>
      <c r="R3184" s="672"/>
      <c r="S3184" s="672"/>
    </row>
    <row r="3185" spans="1:19" ht="13.5">
      <c r="A3185" s="701" t="s">
        <v>1128</v>
      </c>
      <c r="C3185" s="194"/>
      <c r="D3185" s="722" t="s">
        <v>667</v>
      </c>
      <c r="E3185" s="189"/>
      <c r="G3185" s="195"/>
      <c r="H3185" s="189"/>
      <c r="I3185" s="189"/>
      <c r="J3185" s="189"/>
      <c r="K3185" s="198"/>
      <c r="Q3185" s="672"/>
      <c r="R3185" s="672"/>
      <c r="S3185" s="672"/>
    </row>
    <row r="3186" spans="1:19" ht="13.5">
      <c r="A3186" s="701" t="s">
        <v>483</v>
      </c>
      <c r="B3186" t="s">
        <v>667</v>
      </c>
      <c r="C3186" s="188"/>
      <c r="D3186" s="699" t="s">
        <v>1071</v>
      </c>
      <c r="E3186" s="189"/>
      <c r="G3186" s="190" t="s">
        <v>690</v>
      </c>
      <c r="H3186" s="189"/>
      <c r="I3186" s="191">
        <v>2</v>
      </c>
      <c r="J3186" s="192">
        <f>30/3.5</f>
        <v>8.5714285714285712</v>
      </c>
      <c r="K3186" s="193">
        <f t="shared" ref="K3186:K3192" si="207">I3186*J3186</f>
        <v>17.142857142857142</v>
      </c>
      <c r="M3186" s="205">
        <v>2</v>
      </c>
      <c r="N3186" t="s">
        <v>414</v>
      </c>
      <c r="O3186" s="205">
        <f t="shared" ref="O3186:O3192" si="208">I3186*M3186</f>
        <v>4</v>
      </c>
      <c r="P3186" s="706">
        <f t="shared" ref="P3186:P3192" si="209">O3186*J3186</f>
        <v>34.285714285714285</v>
      </c>
      <c r="Q3186" s="672"/>
      <c r="R3186" s="672"/>
      <c r="S3186" s="672"/>
    </row>
    <row r="3187" spans="1:19" ht="25.5">
      <c r="A3187" s="701" t="s">
        <v>483</v>
      </c>
      <c r="B3187" t="s">
        <v>667</v>
      </c>
      <c r="C3187" s="188"/>
      <c r="D3187" s="699" t="s">
        <v>1072</v>
      </c>
      <c r="E3187" s="189"/>
      <c r="G3187" s="190" t="s">
        <v>690</v>
      </c>
      <c r="H3187" s="189"/>
      <c r="I3187" s="191">
        <v>1</v>
      </c>
      <c r="J3187" s="192">
        <f>15/3.5</f>
        <v>4.2857142857142856</v>
      </c>
      <c r="K3187" s="193">
        <f t="shared" si="207"/>
        <v>4.2857142857142856</v>
      </c>
      <c r="M3187" s="205">
        <v>2</v>
      </c>
      <c r="N3187" t="s">
        <v>414</v>
      </c>
      <c r="O3187" s="205">
        <f t="shared" si="208"/>
        <v>2</v>
      </c>
      <c r="P3187" s="706">
        <f t="shared" si="209"/>
        <v>8.5714285714285712</v>
      </c>
      <c r="Q3187" s="672"/>
      <c r="R3187" s="672"/>
      <c r="S3187" s="672"/>
    </row>
    <row r="3188" spans="1:19" ht="25.5">
      <c r="A3188" s="701" t="s">
        <v>483</v>
      </c>
      <c r="B3188" t="s">
        <v>667</v>
      </c>
      <c r="C3188" s="188"/>
      <c r="D3188" s="699" t="s">
        <v>1073</v>
      </c>
      <c r="E3188" s="189"/>
      <c r="G3188" s="190" t="s">
        <v>690</v>
      </c>
      <c r="H3188" s="189"/>
      <c r="I3188" s="191">
        <v>2</v>
      </c>
      <c r="J3188" s="192">
        <f>40/3.5</f>
        <v>11.428571428571429</v>
      </c>
      <c r="K3188" s="193">
        <f t="shared" si="207"/>
        <v>22.857142857142858</v>
      </c>
      <c r="M3188" s="205">
        <v>2</v>
      </c>
      <c r="N3188" t="s">
        <v>414</v>
      </c>
      <c r="O3188" s="205">
        <f t="shared" si="208"/>
        <v>4</v>
      </c>
      <c r="P3188" s="706">
        <f t="shared" si="209"/>
        <v>45.714285714285715</v>
      </c>
      <c r="Q3188" s="672"/>
      <c r="R3188" s="672"/>
      <c r="S3188" s="672"/>
    </row>
    <row r="3189" spans="1:19" ht="13.5">
      <c r="A3189" s="701" t="s">
        <v>483</v>
      </c>
      <c r="B3189" t="s">
        <v>667</v>
      </c>
      <c r="C3189" s="188"/>
      <c r="D3189" s="699" t="s">
        <v>1074</v>
      </c>
      <c r="E3189" s="189"/>
      <c r="G3189" s="190" t="s">
        <v>690</v>
      </c>
      <c r="H3189" s="189"/>
      <c r="I3189" s="191">
        <v>2</v>
      </c>
      <c r="J3189" s="192">
        <f>23/3.5</f>
        <v>6.5714285714285712</v>
      </c>
      <c r="K3189" s="193">
        <f t="shared" si="207"/>
        <v>13.142857142857142</v>
      </c>
      <c r="M3189" s="205">
        <v>2</v>
      </c>
      <c r="N3189" t="s">
        <v>414</v>
      </c>
      <c r="O3189" s="205">
        <f t="shared" si="208"/>
        <v>4</v>
      </c>
      <c r="P3189" s="706">
        <f t="shared" si="209"/>
        <v>26.285714285714285</v>
      </c>
      <c r="Q3189" s="672"/>
      <c r="R3189" s="672"/>
      <c r="S3189" s="672"/>
    </row>
    <row r="3190" spans="1:19" ht="25.5">
      <c r="A3190" s="701" t="s">
        <v>483</v>
      </c>
      <c r="B3190" t="s">
        <v>667</v>
      </c>
      <c r="C3190" s="188"/>
      <c r="D3190" s="699" t="s">
        <v>1075</v>
      </c>
      <c r="E3190" s="189"/>
      <c r="G3190" s="190" t="s">
        <v>690</v>
      </c>
      <c r="H3190" s="189"/>
      <c r="I3190" s="191">
        <v>1</v>
      </c>
      <c r="J3190" s="192">
        <f>10/3.5</f>
        <v>2.8571428571428572</v>
      </c>
      <c r="K3190" s="193">
        <f t="shared" si="207"/>
        <v>2.8571428571428572</v>
      </c>
      <c r="M3190" s="205">
        <v>2</v>
      </c>
      <c r="N3190" t="s">
        <v>414</v>
      </c>
      <c r="O3190" s="205">
        <f t="shared" si="208"/>
        <v>2</v>
      </c>
      <c r="P3190" s="706">
        <f t="shared" si="209"/>
        <v>5.7142857142857144</v>
      </c>
      <c r="Q3190" s="672"/>
      <c r="R3190" s="672"/>
      <c r="S3190" s="672"/>
    </row>
    <row r="3191" spans="1:19" ht="25.5">
      <c r="A3191" s="701" t="s">
        <v>483</v>
      </c>
      <c r="B3191" t="s">
        <v>667</v>
      </c>
      <c r="C3191" s="188"/>
      <c r="D3191" s="699" t="s">
        <v>1076</v>
      </c>
      <c r="E3191" s="189"/>
      <c r="G3191" s="190" t="s">
        <v>690</v>
      </c>
      <c r="H3191" s="189"/>
      <c r="I3191" s="191">
        <v>3</v>
      </c>
      <c r="J3191" s="192">
        <f>65/3.5</f>
        <v>18.571428571428573</v>
      </c>
      <c r="K3191" s="193">
        <f t="shared" si="207"/>
        <v>55.714285714285722</v>
      </c>
      <c r="M3191" s="205">
        <v>2</v>
      </c>
      <c r="N3191" t="s">
        <v>414</v>
      </c>
      <c r="O3191" s="205">
        <f t="shared" si="208"/>
        <v>6</v>
      </c>
      <c r="P3191" s="706">
        <f t="shared" si="209"/>
        <v>111.42857142857144</v>
      </c>
      <c r="Q3191" s="672"/>
      <c r="R3191" s="672"/>
      <c r="S3191" s="672"/>
    </row>
    <row r="3192" spans="1:19" ht="13.5">
      <c r="A3192" s="701" t="s">
        <v>483</v>
      </c>
      <c r="B3192" t="s">
        <v>667</v>
      </c>
      <c r="C3192" s="188"/>
      <c r="D3192" s="699" t="s">
        <v>1077</v>
      </c>
      <c r="E3192" s="189"/>
      <c r="G3192" s="190" t="s">
        <v>998</v>
      </c>
      <c r="H3192" s="189"/>
      <c r="I3192" s="191">
        <v>0.2</v>
      </c>
      <c r="J3192" s="192">
        <v>100</v>
      </c>
      <c r="K3192" s="193">
        <f t="shared" si="207"/>
        <v>20</v>
      </c>
      <c r="M3192" s="205">
        <v>2</v>
      </c>
      <c r="N3192" t="s">
        <v>414</v>
      </c>
      <c r="O3192" s="205">
        <f t="shared" si="208"/>
        <v>0.4</v>
      </c>
      <c r="P3192" s="706">
        <f t="shared" si="209"/>
        <v>40</v>
      </c>
      <c r="Q3192" s="672"/>
      <c r="R3192" s="672"/>
      <c r="S3192" s="672"/>
    </row>
    <row r="3193" spans="1:19" ht="13.5">
      <c r="A3193" s="701" t="s">
        <v>1128</v>
      </c>
      <c r="C3193" s="194"/>
      <c r="D3193" s="723"/>
      <c r="E3193" s="189"/>
      <c r="G3193" s="195"/>
      <c r="H3193" s="189"/>
      <c r="I3193" s="189"/>
      <c r="J3193" s="196"/>
      <c r="K3193" s="197">
        <f>SUM(K3186:K3192)</f>
        <v>136</v>
      </c>
      <c r="Q3193" s="672"/>
      <c r="R3193" s="672"/>
      <c r="S3193" s="672"/>
    </row>
    <row r="3194" spans="1:19" ht="13.5">
      <c r="A3194" s="701" t="s">
        <v>1128</v>
      </c>
      <c r="C3194" s="194"/>
      <c r="D3194" s="722" t="s">
        <v>662</v>
      </c>
      <c r="E3194" s="189"/>
      <c r="G3194" s="195"/>
      <c r="H3194" s="189"/>
      <c r="I3194" s="189"/>
      <c r="J3194" s="189"/>
      <c r="K3194" s="198"/>
      <c r="Q3194" s="672"/>
      <c r="R3194" s="672"/>
      <c r="S3194" s="672"/>
    </row>
    <row r="3195" spans="1:19" ht="25.5">
      <c r="A3195" s="701" t="s">
        <v>483</v>
      </c>
      <c r="B3195" t="s">
        <v>662</v>
      </c>
      <c r="C3195" s="188" t="s">
        <v>663</v>
      </c>
      <c r="D3195" s="699" t="s">
        <v>664</v>
      </c>
      <c r="E3195" s="189"/>
      <c r="G3195" s="190" t="s">
        <v>665</v>
      </c>
      <c r="H3195" s="189"/>
      <c r="I3195" s="191">
        <v>5</v>
      </c>
      <c r="J3195" s="192">
        <f>K3184</f>
        <v>45.949333333333328</v>
      </c>
      <c r="K3195" s="193">
        <f>I3195*J3195/100</f>
        <v>2.2974666666666663</v>
      </c>
      <c r="M3195" s="205">
        <v>2</v>
      </c>
      <c r="N3195" t="s">
        <v>414</v>
      </c>
      <c r="O3195" s="205">
        <f>I3195*M3195</f>
        <v>10</v>
      </c>
      <c r="P3195" s="706">
        <f>O3195*J3195/100</f>
        <v>4.5949333333333326</v>
      </c>
      <c r="Q3195" s="672"/>
      <c r="R3195" s="672"/>
      <c r="S3195" s="672"/>
    </row>
    <row r="3196" spans="1:19" ht="13.5">
      <c r="A3196" s="701" t="s">
        <v>483</v>
      </c>
      <c r="B3196" t="s">
        <v>662</v>
      </c>
      <c r="C3196" s="188"/>
      <c r="D3196" s="724" t="s">
        <v>865</v>
      </c>
      <c r="E3196" s="189"/>
      <c r="G3196" s="190" t="s">
        <v>666</v>
      </c>
      <c r="H3196" s="191">
        <v>1</v>
      </c>
      <c r="I3196" s="191">
        <f>H3196*8/H3178</f>
        <v>2.6666666666666665</v>
      </c>
      <c r="J3196" s="192"/>
      <c r="K3196" s="193">
        <f>I3196*J3196</f>
        <v>0</v>
      </c>
      <c r="M3196" s="205">
        <v>2</v>
      </c>
      <c r="N3196" t="s">
        <v>414</v>
      </c>
      <c r="O3196" s="205">
        <f>I3196*M3196</f>
        <v>5.333333333333333</v>
      </c>
      <c r="Q3196" s="672"/>
      <c r="R3196" s="672"/>
      <c r="S3196" s="672"/>
    </row>
    <row r="3197" spans="1:19" ht="14.25" thickBot="1">
      <c r="A3197" s="701" t="s">
        <v>1128</v>
      </c>
      <c r="C3197" s="199"/>
      <c r="D3197" s="725"/>
      <c r="E3197" s="200"/>
      <c r="F3197" s="201"/>
      <c r="G3197" s="206"/>
      <c r="H3197" s="200"/>
      <c r="I3197" s="200"/>
      <c r="J3197" s="202"/>
      <c r="K3197" s="203">
        <f>SUM(K3195:K3196)</f>
        <v>2.2974666666666663</v>
      </c>
      <c r="Q3197" s="672"/>
      <c r="R3197" s="672"/>
      <c r="S3197" s="672"/>
    </row>
    <row r="3198" spans="1:19" ht="13.5" thickBot="1">
      <c r="A3198" s="701" t="s">
        <v>1128</v>
      </c>
      <c r="Q3198" s="672"/>
      <c r="R3198" s="672"/>
      <c r="S3198" s="672"/>
    </row>
    <row r="3199" spans="1:19" ht="33" customHeight="1">
      <c r="A3199" s="701" t="s">
        <v>1128</v>
      </c>
      <c r="C3199" s="176" t="s">
        <v>645</v>
      </c>
      <c r="D3199" s="212" t="str">
        <f>+QPS!C241</f>
        <v>5.03.14</v>
      </c>
      <c r="E3199" s="2284" t="str">
        <f>+QPS!G241</f>
        <v>Suministro, montaje e instalación de detalle constructivo para montaje de pedestal de soporte para indicador de nivel Ver estandar MY 0000-7-00024</v>
      </c>
      <c r="F3199" s="2284"/>
      <c r="G3199" s="2284"/>
      <c r="H3199" s="2284"/>
      <c r="I3199" s="2284"/>
      <c r="J3199" s="2284"/>
      <c r="K3199" s="2285"/>
      <c r="Q3199" s="672">
        <f>QPS!V241</f>
        <v>453.06502857142863</v>
      </c>
      <c r="R3199" s="672">
        <f>SUM(P3199:P3219)</f>
        <v>453.06502857142863</v>
      </c>
      <c r="S3199" s="672">
        <f>Q3199-R3199</f>
        <v>0</v>
      </c>
    </row>
    <row r="3200" spans="1:19">
      <c r="A3200" s="701" t="s">
        <v>1128</v>
      </c>
      <c r="C3200" s="181" t="s">
        <v>646</v>
      </c>
      <c r="D3200" s="720" t="s">
        <v>675</v>
      </c>
      <c r="E3200" s="207" t="s">
        <v>648</v>
      </c>
      <c r="F3200" s="208">
        <v>3</v>
      </c>
      <c r="G3200" s="207" t="s">
        <v>649</v>
      </c>
      <c r="H3200" s="209">
        <f>F3200</f>
        <v>3</v>
      </c>
      <c r="I3200" s="210"/>
      <c r="J3200" s="211" t="s">
        <v>676</v>
      </c>
      <c r="K3200" s="182">
        <f>+K3206+K3213+K3218</f>
        <v>226.53251428571431</v>
      </c>
      <c r="Q3200" s="672"/>
      <c r="R3200" s="672"/>
      <c r="S3200" s="672"/>
    </row>
    <row r="3201" spans="1:19" ht="13.5" thickBot="1">
      <c r="A3201" s="701" t="s">
        <v>1128</v>
      </c>
      <c r="C3201" s="183" t="s">
        <v>651</v>
      </c>
      <c r="D3201" s="721" t="s">
        <v>652</v>
      </c>
      <c r="E3201" s="184"/>
      <c r="F3201" s="185"/>
      <c r="G3201" s="186" t="s">
        <v>44</v>
      </c>
      <c r="H3201" s="186" t="s">
        <v>653</v>
      </c>
      <c r="I3201" s="186" t="s">
        <v>39</v>
      </c>
      <c r="J3201" s="186" t="s">
        <v>654</v>
      </c>
      <c r="K3201" s="187" t="s">
        <v>655</v>
      </c>
      <c r="Q3201" s="672"/>
      <c r="R3201" s="672"/>
      <c r="S3201" s="672"/>
    </row>
    <row r="3202" spans="1:19" ht="13.5">
      <c r="A3202" s="701" t="s">
        <v>1128</v>
      </c>
      <c r="C3202" s="194"/>
      <c r="D3202" s="722" t="s">
        <v>656</v>
      </c>
      <c r="E3202" s="189"/>
      <c r="G3202" s="195"/>
      <c r="H3202" s="189"/>
      <c r="I3202" s="189"/>
      <c r="J3202" s="189"/>
      <c r="K3202" s="198"/>
      <c r="Q3202" s="672"/>
      <c r="R3202" s="672"/>
      <c r="S3202" s="672"/>
    </row>
    <row r="3203" spans="1:19" ht="13.5">
      <c r="A3203" s="701" t="s">
        <v>484</v>
      </c>
      <c r="B3203" t="s">
        <v>656</v>
      </c>
      <c r="C3203" s="188" t="s">
        <v>657</v>
      </c>
      <c r="D3203" s="699" t="s">
        <v>658</v>
      </c>
      <c r="E3203" s="189"/>
      <c r="G3203" s="190" t="s">
        <v>659</v>
      </c>
      <c r="H3203" s="191">
        <v>0.1</v>
      </c>
      <c r="I3203" s="191">
        <f>H3203*8/$F$3200</f>
        <v>0.26666666666666666</v>
      </c>
      <c r="J3203" s="192">
        <v>10.51</v>
      </c>
      <c r="K3203" s="193">
        <f>I3203*J3203</f>
        <v>2.8026666666666666</v>
      </c>
      <c r="M3203" s="205">
        <v>2</v>
      </c>
      <c r="N3203" t="s">
        <v>414</v>
      </c>
      <c r="O3203" s="205">
        <f>I3203*M3203</f>
        <v>0.53333333333333333</v>
      </c>
      <c r="P3203" s="706">
        <f>O3203*J3203</f>
        <v>5.6053333333333333</v>
      </c>
      <c r="Q3203" s="672"/>
      <c r="R3203" s="672"/>
      <c r="S3203" s="672"/>
    </row>
    <row r="3204" spans="1:19" ht="13.5">
      <c r="A3204" s="701" t="s">
        <v>484</v>
      </c>
      <c r="B3204" t="s">
        <v>656</v>
      </c>
      <c r="C3204" s="188"/>
      <c r="D3204" s="699" t="s">
        <v>668</v>
      </c>
      <c r="E3204" s="189"/>
      <c r="G3204" s="190" t="s">
        <v>659</v>
      </c>
      <c r="H3204" s="191">
        <v>1</v>
      </c>
      <c r="I3204" s="191">
        <f t="shared" ref="I3204:I3205" si="210">H3204*8/$F$3200</f>
        <v>2.6666666666666665</v>
      </c>
      <c r="J3204" s="192">
        <v>9.3000000000000007</v>
      </c>
      <c r="K3204" s="193">
        <f>I3204*J3204</f>
        <v>24.8</v>
      </c>
      <c r="M3204" s="205">
        <v>2</v>
      </c>
      <c r="N3204" t="s">
        <v>414</v>
      </c>
      <c r="O3204" s="205">
        <f>I3204*M3204</f>
        <v>5.333333333333333</v>
      </c>
      <c r="P3204" s="706">
        <f>O3204*J3204</f>
        <v>49.6</v>
      </c>
      <c r="Q3204" s="672"/>
      <c r="R3204" s="672"/>
      <c r="S3204" s="672"/>
    </row>
    <row r="3205" spans="1:19" ht="13.5">
      <c r="A3205" s="701" t="s">
        <v>484</v>
      </c>
      <c r="B3205" t="s">
        <v>656</v>
      </c>
      <c r="C3205" s="188" t="s">
        <v>660</v>
      </c>
      <c r="D3205" s="699" t="s">
        <v>661</v>
      </c>
      <c r="E3205" s="189"/>
      <c r="G3205" s="190" t="s">
        <v>659</v>
      </c>
      <c r="H3205" s="191">
        <v>1</v>
      </c>
      <c r="I3205" s="191">
        <f t="shared" si="210"/>
        <v>2.6666666666666665</v>
      </c>
      <c r="J3205" s="192">
        <v>6.88</v>
      </c>
      <c r="K3205" s="193">
        <f>I3205*J3205</f>
        <v>18.346666666666664</v>
      </c>
      <c r="M3205" s="205">
        <v>2</v>
      </c>
      <c r="N3205" t="s">
        <v>414</v>
      </c>
      <c r="O3205" s="205">
        <f>I3205*M3205</f>
        <v>5.333333333333333</v>
      </c>
      <c r="P3205" s="706">
        <f>O3205*J3205</f>
        <v>36.693333333333328</v>
      </c>
      <c r="Q3205" s="672"/>
      <c r="R3205" s="672"/>
      <c r="S3205" s="672"/>
    </row>
    <row r="3206" spans="1:19" ht="13.5">
      <c r="A3206" s="701" t="s">
        <v>1128</v>
      </c>
      <c r="C3206" s="194"/>
      <c r="D3206" s="723"/>
      <c r="E3206" s="189"/>
      <c r="G3206" s="195"/>
      <c r="H3206" s="189"/>
      <c r="I3206" s="189"/>
      <c r="J3206" s="196"/>
      <c r="K3206" s="197">
        <f>SUM(K3203:K3205)</f>
        <v>45.949333333333328</v>
      </c>
      <c r="Q3206" s="672"/>
      <c r="R3206" s="672"/>
      <c r="S3206" s="672"/>
    </row>
    <row r="3207" spans="1:19" ht="13.5">
      <c r="A3207" s="701" t="s">
        <v>1128</v>
      </c>
      <c r="C3207" s="194"/>
      <c r="D3207" s="722" t="s">
        <v>667</v>
      </c>
      <c r="E3207" s="189"/>
      <c r="G3207" s="195"/>
      <c r="H3207" s="189"/>
      <c r="I3207" s="189"/>
      <c r="J3207" s="189"/>
      <c r="K3207" s="198"/>
      <c r="Q3207" s="672"/>
      <c r="R3207" s="672"/>
      <c r="S3207" s="672"/>
    </row>
    <row r="3208" spans="1:19" ht="25.5">
      <c r="A3208" s="701" t="s">
        <v>484</v>
      </c>
      <c r="B3208" t="s">
        <v>667</v>
      </c>
      <c r="C3208" s="188"/>
      <c r="D3208" s="699" t="s">
        <v>1064</v>
      </c>
      <c r="E3208" s="189"/>
      <c r="G3208" s="190" t="s">
        <v>690</v>
      </c>
      <c r="H3208" s="189"/>
      <c r="I3208" s="191">
        <v>1</v>
      </c>
      <c r="J3208" s="192">
        <f>50/3.5</f>
        <v>14.285714285714286</v>
      </c>
      <c r="K3208" s="193">
        <f>I3208*J3208</f>
        <v>14.285714285714286</v>
      </c>
      <c r="M3208" s="205">
        <v>2</v>
      </c>
      <c r="N3208" t="s">
        <v>414</v>
      </c>
      <c r="O3208" s="205">
        <f>I3208*M3208</f>
        <v>2</v>
      </c>
      <c r="P3208" s="706">
        <f>O3208*J3208</f>
        <v>28.571428571428573</v>
      </c>
      <c r="Q3208" s="672"/>
      <c r="R3208" s="672"/>
      <c r="S3208" s="672"/>
    </row>
    <row r="3209" spans="1:19" ht="25.5">
      <c r="A3209" s="701" t="s">
        <v>484</v>
      </c>
      <c r="B3209" t="s">
        <v>667</v>
      </c>
      <c r="C3209" s="188"/>
      <c r="D3209" s="699" t="s">
        <v>1065</v>
      </c>
      <c r="E3209" s="189"/>
      <c r="G3209" s="190" t="s">
        <v>690</v>
      </c>
      <c r="H3209" s="189"/>
      <c r="I3209" s="191">
        <v>1</v>
      </c>
      <c r="J3209" s="192">
        <f>50/3.5</f>
        <v>14.285714285714286</v>
      </c>
      <c r="K3209" s="193">
        <f>I3209*J3209</f>
        <v>14.285714285714286</v>
      </c>
      <c r="M3209" s="205">
        <v>2</v>
      </c>
      <c r="N3209" t="s">
        <v>414</v>
      </c>
      <c r="O3209" s="205">
        <f>I3209*M3209</f>
        <v>2</v>
      </c>
      <c r="P3209" s="706">
        <f>O3209*J3209</f>
        <v>28.571428571428573</v>
      </c>
      <c r="Q3209" s="672"/>
      <c r="R3209" s="672"/>
      <c r="S3209" s="672"/>
    </row>
    <row r="3210" spans="1:19" ht="25.5">
      <c r="A3210" s="701" t="s">
        <v>484</v>
      </c>
      <c r="B3210" t="s">
        <v>667</v>
      </c>
      <c r="C3210" s="188"/>
      <c r="D3210" s="699" t="s">
        <v>1066</v>
      </c>
      <c r="E3210" s="189"/>
      <c r="G3210" s="190" t="s">
        <v>690</v>
      </c>
      <c r="H3210" s="189"/>
      <c r="I3210" s="191">
        <v>1</v>
      </c>
      <c r="J3210" s="192">
        <f>15/3.5</f>
        <v>4.2857142857142856</v>
      </c>
      <c r="K3210" s="193">
        <f>I3210*J3210</f>
        <v>4.2857142857142856</v>
      </c>
      <c r="M3210" s="205">
        <v>2</v>
      </c>
      <c r="N3210" t="s">
        <v>414</v>
      </c>
      <c r="O3210" s="205">
        <f>I3210*M3210</f>
        <v>2</v>
      </c>
      <c r="P3210" s="706">
        <f>O3210*J3210</f>
        <v>8.5714285714285712</v>
      </c>
      <c r="Q3210" s="672"/>
      <c r="R3210" s="672"/>
      <c r="S3210" s="672"/>
    </row>
    <row r="3211" spans="1:19" ht="25.5">
      <c r="A3211" s="701" t="s">
        <v>484</v>
      </c>
      <c r="B3211" t="s">
        <v>667</v>
      </c>
      <c r="C3211" s="188"/>
      <c r="D3211" s="699" t="s">
        <v>1067</v>
      </c>
      <c r="E3211" s="189"/>
      <c r="G3211" s="190" t="s">
        <v>690</v>
      </c>
      <c r="H3211" s="189"/>
      <c r="I3211" s="191">
        <v>3</v>
      </c>
      <c r="J3211" s="192">
        <f>130/3.5</f>
        <v>37.142857142857146</v>
      </c>
      <c r="K3211" s="193">
        <f>I3211*J3211</f>
        <v>111.42857142857144</v>
      </c>
      <c r="M3211" s="205">
        <v>2</v>
      </c>
      <c r="N3211" t="s">
        <v>414</v>
      </c>
      <c r="O3211" s="205">
        <f>I3211*M3211</f>
        <v>6</v>
      </c>
      <c r="P3211" s="706">
        <f>O3211*J3211</f>
        <v>222.85714285714289</v>
      </c>
      <c r="Q3211" s="672"/>
      <c r="R3211" s="672"/>
      <c r="S3211" s="672"/>
    </row>
    <row r="3212" spans="1:19" ht="13.5">
      <c r="A3212" s="701" t="s">
        <v>484</v>
      </c>
      <c r="B3212" t="s">
        <v>667</v>
      </c>
      <c r="C3212" s="188"/>
      <c r="D3212" s="699" t="s">
        <v>694</v>
      </c>
      <c r="E3212" s="189"/>
      <c r="G3212" s="190" t="s">
        <v>695</v>
      </c>
      <c r="H3212" s="189"/>
      <c r="I3212" s="191">
        <v>0.3</v>
      </c>
      <c r="J3212" s="192">
        <v>100</v>
      </c>
      <c r="K3212" s="193">
        <f>I3212*J3212</f>
        <v>30</v>
      </c>
      <c r="M3212" s="205">
        <v>2</v>
      </c>
      <c r="N3212" t="s">
        <v>414</v>
      </c>
      <c r="O3212" s="205">
        <f>I3212*M3212</f>
        <v>0.6</v>
      </c>
      <c r="P3212" s="706">
        <f>O3212*J3212</f>
        <v>60</v>
      </c>
      <c r="Q3212" s="672"/>
      <c r="R3212" s="672"/>
      <c r="S3212" s="672"/>
    </row>
    <row r="3213" spans="1:19" ht="13.5">
      <c r="A3213" s="701" t="s">
        <v>1128</v>
      </c>
      <c r="C3213" s="194"/>
      <c r="D3213" s="723"/>
      <c r="E3213" s="189"/>
      <c r="G3213" s="195"/>
      <c r="H3213" s="189"/>
      <c r="I3213" s="189"/>
      <c r="J3213" s="196"/>
      <c r="K3213" s="197">
        <f>SUM(K3208:K3212)</f>
        <v>174.28571428571431</v>
      </c>
      <c r="Q3213" s="672"/>
      <c r="R3213" s="672"/>
      <c r="S3213" s="672"/>
    </row>
    <row r="3214" spans="1:19" ht="13.5">
      <c r="A3214" s="701" t="s">
        <v>1128</v>
      </c>
      <c r="C3214" s="194"/>
      <c r="D3214" s="722" t="s">
        <v>662</v>
      </c>
      <c r="E3214" s="189"/>
      <c r="G3214" s="195"/>
      <c r="H3214" s="189"/>
      <c r="I3214" s="189"/>
      <c r="J3214" s="189"/>
      <c r="K3214" s="198"/>
      <c r="Q3214" s="672"/>
      <c r="R3214" s="672"/>
      <c r="S3214" s="672"/>
    </row>
    <row r="3215" spans="1:19" ht="25.5">
      <c r="A3215" s="701" t="s">
        <v>484</v>
      </c>
      <c r="B3215" t="s">
        <v>662</v>
      </c>
      <c r="C3215" s="188" t="s">
        <v>663</v>
      </c>
      <c r="D3215" s="699" t="s">
        <v>664</v>
      </c>
      <c r="E3215" s="189"/>
      <c r="G3215" s="190" t="s">
        <v>665</v>
      </c>
      <c r="H3215" s="189"/>
      <c r="I3215" s="191">
        <v>5</v>
      </c>
      <c r="J3215" s="192">
        <f>K3206</f>
        <v>45.949333333333328</v>
      </c>
      <c r="K3215" s="193">
        <f>I3215*J3215/100</f>
        <v>2.2974666666666663</v>
      </c>
      <c r="M3215" s="205">
        <v>2</v>
      </c>
      <c r="N3215" t="s">
        <v>414</v>
      </c>
      <c r="O3215" s="205">
        <f>I3215*M3215</f>
        <v>10</v>
      </c>
      <c r="P3215" s="706">
        <f>O3215*J3215/100</f>
        <v>4.5949333333333326</v>
      </c>
      <c r="Q3215" s="672"/>
      <c r="R3215" s="672"/>
      <c r="S3215" s="672"/>
    </row>
    <row r="3216" spans="1:19" ht="13.5">
      <c r="A3216" s="701" t="s">
        <v>484</v>
      </c>
      <c r="B3216" t="s">
        <v>662</v>
      </c>
      <c r="C3216" s="188"/>
      <c r="D3216" s="724" t="s">
        <v>729</v>
      </c>
      <c r="E3216" s="189"/>
      <c r="G3216" s="190" t="s">
        <v>666</v>
      </c>
      <c r="H3216" s="191">
        <v>1</v>
      </c>
      <c r="I3216" s="191">
        <f>H3216*8/$H$3200</f>
        <v>2.6666666666666665</v>
      </c>
      <c r="J3216" s="192">
        <v>1.5</v>
      </c>
      <c r="K3216" s="193">
        <f>I3216*J3216</f>
        <v>4</v>
      </c>
      <c r="M3216" s="205">
        <v>2</v>
      </c>
      <c r="N3216" t="s">
        <v>414</v>
      </c>
      <c r="O3216" s="205">
        <f>I3216*M3216</f>
        <v>5.333333333333333</v>
      </c>
      <c r="P3216" s="706">
        <f>O3216*J3216</f>
        <v>8</v>
      </c>
      <c r="Q3216" s="672"/>
      <c r="R3216" s="672"/>
      <c r="S3216" s="672"/>
    </row>
    <row r="3217" spans="1:19" ht="13.5">
      <c r="A3217" s="701" t="s">
        <v>484</v>
      </c>
      <c r="B3217" t="s">
        <v>662</v>
      </c>
      <c r="C3217" s="188"/>
      <c r="D3217" s="724" t="s">
        <v>846</v>
      </c>
      <c r="E3217" s="189"/>
      <c r="G3217" s="190" t="s">
        <v>666</v>
      </c>
      <c r="H3217" s="191">
        <v>1</v>
      </c>
      <c r="I3217" s="191">
        <f>H3217*8/$H$3200</f>
        <v>2.6666666666666665</v>
      </c>
      <c r="J3217" s="192"/>
      <c r="K3217" s="193">
        <f>I3217*J3217</f>
        <v>0</v>
      </c>
      <c r="M3217" s="205">
        <v>2</v>
      </c>
      <c r="N3217" t="s">
        <v>414</v>
      </c>
      <c r="O3217" s="205">
        <f>I3217*M3217</f>
        <v>5.333333333333333</v>
      </c>
      <c r="Q3217" s="672"/>
      <c r="R3217" s="672"/>
      <c r="S3217" s="672"/>
    </row>
    <row r="3218" spans="1:19" ht="14.25" thickBot="1">
      <c r="A3218" s="701" t="s">
        <v>1128</v>
      </c>
      <c r="C3218" s="199"/>
      <c r="D3218" s="725"/>
      <c r="E3218" s="200"/>
      <c r="F3218" s="201"/>
      <c r="G3218" s="206"/>
      <c r="H3218" s="200"/>
      <c r="I3218" s="200"/>
      <c r="J3218" s="202"/>
      <c r="K3218" s="203">
        <f>SUM(K3215:K3217)</f>
        <v>6.2974666666666668</v>
      </c>
      <c r="Q3218" s="672"/>
      <c r="R3218" s="672"/>
      <c r="S3218" s="672"/>
    </row>
    <row r="3219" spans="1:19" ht="13.5" thickBot="1">
      <c r="A3219" s="701" t="s">
        <v>1128</v>
      </c>
      <c r="Q3219" s="672"/>
      <c r="R3219" s="672"/>
      <c r="S3219" s="672"/>
    </row>
    <row r="3220" spans="1:19" ht="55.5" customHeight="1">
      <c r="A3220" s="701" t="s">
        <v>1128</v>
      </c>
      <c r="C3220" s="176" t="s">
        <v>645</v>
      </c>
      <c r="D3220" s="212" t="str">
        <f>+QPS!C243</f>
        <v>5.04.01</v>
      </c>
      <c r="E3220" s="2284" t="str">
        <f>+QPS!G243</f>
        <v>Suministro, montaje, instalación y calibración de válvula de control de flujo, tipo globo con actuador neumático y posicionador inteligente, conexión a proceso Ø2" brida CIase #150, cuerpo de acero al carbono, 4-20mA+HART. Incluye set de aire, accesorios de montaje y placa de intentificación. Tag: FCV/FY-17633009</v>
      </c>
      <c r="F3220" s="2284"/>
      <c r="G3220" s="2284"/>
      <c r="H3220" s="2284"/>
      <c r="I3220" s="2284"/>
      <c r="J3220" s="2284"/>
      <c r="K3220" s="2285"/>
      <c r="Q3220" s="672">
        <f>QPS!V243</f>
        <v>392.6524</v>
      </c>
      <c r="R3220" s="672">
        <f>SUM(P3220:P3239)</f>
        <v>392.6524</v>
      </c>
      <c r="S3220" s="672">
        <f>Q3220-R3220</f>
        <v>0</v>
      </c>
    </row>
    <row r="3221" spans="1:19">
      <c r="A3221" s="701" t="s">
        <v>1128</v>
      </c>
      <c r="C3221" s="181" t="s">
        <v>646</v>
      </c>
      <c r="D3221" s="720" t="s">
        <v>675</v>
      </c>
      <c r="E3221" s="207" t="s">
        <v>648</v>
      </c>
      <c r="F3221" s="208">
        <v>1</v>
      </c>
      <c r="G3221" s="207" t="s">
        <v>649</v>
      </c>
      <c r="H3221" s="209">
        <f>F3221</f>
        <v>1</v>
      </c>
      <c r="I3221" s="210"/>
      <c r="J3221" s="211" t="s">
        <v>676</v>
      </c>
      <c r="K3221" s="182">
        <f>+K3227+K3231+K3235+K3238</f>
        <v>392.6524</v>
      </c>
      <c r="Q3221" s="672"/>
      <c r="R3221" s="672"/>
      <c r="S3221" s="672"/>
    </row>
    <row r="3222" spans="1:19" ht="13.5" thickBot="1">
      <c r="A3222" s="701" t="s">
        <v>1128</v>
      </c>
      <c r="C3222" s="183" t="s">
        <v>651</v>
      </c>
      <c r="D3222" s="721" t="s">
        <v>652</v>
      </c>
      <c r="E3222" s="184"/>
      <c r="F3222" s="185"/>
      <c r="G3222" s="186" t="s">
        <v>44</v>
      </c>
      <c r="H3222" s="186" t="s">
        <v>653</v>
      </c>
      <c r="I3222" s="186" t="s">
        <v>39</v>
      </c>
      <c r="J3222" s="186" t="s">
        <v>654</v>
      </c>
      <c r="K3222" s="187" t="s">
        <v>655</v>
      </c>
      <c r="Q3222" s="672"/>
      <c r="R3222" s="672"/>
      <c r="S3222" s="672"/>
    </row>
    <row r="3223" spans="1:19" ht="13.5">
      <c r="A3223" s="701" t="s">
        <v>1128</v>
      </c>
      <c r="C3223" s="194"/>
      <c r="D3223" s="722" t="s">
        <v>656</v>
      </c>
      <c r="E3223" s="189"/>
      <c r="G3223" s="195"/>
      <c r="H3223" s="189"/>
      <c r="I3223" s="189"/>
      <c r="J3223" s="189"/>
      <c r="K3223" s="198"/>
      <c r="Q3223" s="672"/>
      <c r="R3223" s="672"/>
      <c r="S3223" s="672"/>
    </row>
    <row r="3224" spans="1:19" ht="13.5">
      <c r="A3224" s="701" t="s">
        <v>382</v>
      </c>
      <c r="B3224" t="s">
        <v>656</v>
      </c>
      <c r="C3224" s="188" t="s">
        <v>657</v>
      </c>
      <c r="D3224" s="699" t="s">
        <v>658</v>
      </c>
      <c r="E3224" s="189"/>
      <c r="G3224" s="190" t="s">
        <v>659</v>
      </c>
      <c r="H3224" s="191">
        <v>0.1</v>
      </c>
      <c r="I3224" s="191">
        <f>H3224*8/$F$3221</f>
        <v>0.8</v>
      </c>
      <c r="J3224" s="192">
        <v>10.51</v>
      </c>
      <c r="K3224" s="193">
        <f>I3224*J3224</f>
        <v>8.4079999999999995</v>
      </c>
      <c r="M3224" s="205">
        <v>1</v>
      </c>
      <c r="N3224" t="s">
        <v>414</v>
      </c>
      <c r="O3224" s="205">
        <f>I3224*M3224</f>
        <v>0.8</v>
      </c>
      <c r="P3224" s="706">
        <f>O3224*J3224</f>
        <v>8.4079999999999995</v>
      </c>
      <c r="Q3224" s="672"/>
      <c r="R3224" s="672"/>
      <c r="S3224" s="672"/>
    </row>
    <row r="3225" spans="1:19" ht="13.5">
      <c r="A3225" s="701" t="s">
        <v>382</v>
      </c>
      <c r="B3225" t="s">
        <v>656</v>
      </c>
      <c r="C3225" s="188"/>
      <c r="D3225" s="699" t="s">
        <v>668</v>
      </c>
      <c r="E3225" s="189"/>
      <c r="G3225" s="190" t="s">
        <v>659</v>
      </c>
      <c r="H3225" s="191">
        <v>2</v>
      </c>
      <c r="I3225" s="191">
        <f t="shared" ref="I3225:I3226" si="211">H3225*8/$F$3221</f>
        <v>16</v>
      </c>
      <c r="J3225" s="192">
        <v>9.3000000000000007</v>
      </c>
      <c r="K3225" s="193">
        <f>I3225*J3225</f>
        <v>148.80000000000001</v>
      </c>
      <c r="M3225" s="205">
        <v>1</v>
      </c>
      <c r="N3225" t="s">
        <v>414</v>
      </c>
      <c r="O3225" s="205">
        <f>I3225*M3225</f>
        <v>16</v>
      </c>
      <c r="P3225" s="706">
        <f>O3225*J3225</f>
        <v>148.80000000000001</v>
      </c>
      <c r="Q3225" s="672"/>
      <c r="R3225" s="672"/>
      <c r="S3225" s="672"/>
    </row>
    <row r="3226" spans="1:19" ht="13.5">
      <c r="A3226" s="701" t="s">
        <v>382</v>
      </c>
      <c r="B3226" t="s">
        <v>656</v>
      </c>
      <c r="C3226" s="188" t="s">
        <v>660</v>
      </c>
      <c r="D3226" s="699" t="s">
        <v>661</v>
      </c>
      <c r="E3226" s="189"/>
      <c r="G3226" s="190" t="s">
        <v>659</v>
      </c>
      <c r="H3226" s="191">
        <v>2</v>
      </c>
      <c r="I3226" s="191">
        <f t="shared" si="211"/>
        <v>16</v>
      </c>
      <c r="J3226" s="192">
        <v>6.88</v>
      </c>
      <c r="K3226" s="193">
        <f>I3226*J3226</f>
        <v>110.08</v>
      </c>
      <c r="M3226" s="205">
        <v>1</v>
      </c>
      <c r="N3226" t="s">
        <v>414</v>
      </c>
      <c r="O3226" s="205">
        <f>I3226*M3226</f>
        <v>16</v>
      </c>
      <c r="P3226" s="706">
        <f>O3226*J3226</f>
        <v>110.08</v>
      </c>
      <c r="Q3226" s="672"/>
      <c r="R3226" s="672"/>
      <c r="S3226" s="672"/>
    </row>
    <row r="3227" spans="1:19" ht="13.5">
      <c r="A3227" s="701" t="s">
        <v>1128</v>
      </c>
      <c r="C3227" s="194"/>
      <c r="D3227" s="723"/>
      <c r="E3227" s="189"/>
      <c r="G3227" s="195"/>
      <c r="H3227" s="189"/>
      <c r="I3227" s="189"/>
      <c r="J3227" s="196"/>
      <c r="K3227" s="197">
        <f>SUM(K3224:K3226)</f>
        <v>267.28800000000001</v>
      </c>
      <c r="Q3227" s="672"/>
      <c r="R3227" s="672"/>
      <c r="S3227" s="672"/>
    </row>
    <row r="3228" spans="1:19" ht="13.5">
      <c r="A3228" s="701" t="s">
        <v>1128</v>
      </c>
      <c r="C3228" s="194"/>
      <c r="D3228" s="722" t="s">
        <v>667</v>
      </c>
      <c r="E3228" s="189"/>
      <c r="G3228" s="195"/>
      <c r="H3228" s="189"/>
      <c r="I3228" s="189"/>
      <c r="J3228" s="189"/>
      <c r="K3228" s="198"/>
      <c r="Q3228" s="672"/>
      <c r="R3228" s="672"/>
      <c r="S3228" s="672"/>
    </row>
    <row r="3229" spans="1:19" ht="25.5">
      <c r="A3229" s="701" t="s">
        <v>382</v>
      </c>
      <c r="B3229" t="s">
        <v>667</v>
      </c>
      <c r="C3229" s="233"/>
      <c r="D3229" s="727" t="s">
        <v>841</v>
      </c>
      <c r="E3229" s="234"/>
      <c r="F3229" s="235"/>
      <c r="G3229" s="236" t="s">
        <v>690</v>
      </c>
      <c r="H3229" s="234"/>
      <c r="I3229" s="237">
        <v>1</v>
      </c>
      <c r="J3229" s="238">
        <v>0</v>
      </c>
      <c r="K3229" s="239">
        <f>I3229*J3229</f>
        <v>0</v>
      </c>
      <c r="L3229" s="240" t="s">
        <v>756</v>
      </c>
      <c r="M3229" s="205">
        <v>1</v>
      </c>
      <c r="N3229" t="s">
        <v>414</v>
      </c>
      <c r="O3229" s="205">
        <f>I3229*M3229</f>
        <v>1</v>
      </c>
      <c r="P3229" s="706">
        <f>O3229*J3229</f>
        <v>0</v>
      </c>
      <c r="Q3229" s="672"/>
      <c r="R3229" s="672"/>
      <c r="S3229" s="672"/>
    </row>
    <row r="3230" spans="1:19" ht="25.5">
      <c r="A3230" s="701" t="s">
        <v>382</v>
      </c>
      <c r="B3230" t="s">
        <v>667</v>
      </c>
      <c r="C3230" s="188"/>
      <c r="D3230" s="699" t="s">
        <v>842</v>
      </c>
      <c r="E3230" s="189"/>
      <c r="G3230" s="190" t="s">
        <v>695</v>
      </c>
      <c r="H3230" s="189"/>
      <c r="I3230" s="191">
        <v>1</v>
      </c>
      <c r="J3230" s="192">
        <v>100</v>
      </c>
      <c r="K3230" s="193">
        <f>I3230*J3230</f>
        <v>100</v>
      </c>
      <c r="M3230" s="205">
        <v>1</v>
      </c>
      <c r="N3230" t="s">
        <v>414</v>
      </c>
      <c r="O3230" s="205">
        <f>I3230*M3230</f>
        <v>1</v>
      </c>
      <c r="P3230" s="706">
        <f>O3230*J3230</f>
        <v>100</v>
      </c>
      <c r="Q3230" s="672"/>
      <c r="R3230" s="672"/>
      <c r="S3230" s="672"/>
    </row>
    <row r="3231" spans="1:19" ht="13.5">
      <c r="A3231" s="701" t="s">
        <v>1128</v>
      </c>
      <c r="C3231" s="194"/>
      <c r="D3231" s="723"/>
      <c r="E3231" s="189"/>
      <c r="G3231" s="195"/>
      <c r="H3231" s="189"/>
      <c r="I3231" s="189"/>
      <c r="J3231" s="196"/>
      <c r="K3231" s="197">
        <f>SUM(K3229:K3230)</f>
        <v>100</v>
      </c>
      <c r="Q3231" s="672"/>
      <c r="R3231" s="672"/>
      <c r="S3231" s="672"/>
    </row>
    <row r="3232" spans="1:19" ht="13.5">
      <c r="A3232" s="701" t="s">
        <v>1128</v>
      </c>
      <c r="C3232" s="194"/>
      <c r="D3232" s="722" t="s">
        <v>662</v>
      </c>
      <c r="E3232" s="189"/>
      <c r="G3232" s="195"/>
      <c r="H3232" s="189"/>
      <c r="I3232" s="189"/>
      <c r="J3232" s="189"/>
      <c r="K3232" s="198"/>
      <c r="Q3232" s="672"/>
      <c r="R3232" s="672"/>
      <c r="S3232" s="672"/>
    </row>
    <row r="3233" spans="1:19" ht="25.5">
      <c r="A3233" s="701" t="s">
        <v>382</v>
      </c>
      <c r="B3233" t="s">
        <v>662</v>
      </c>
      <c r="C3233" s="188" t="s">
        <v>663</v>
      </c>
      <c r="D3233" s="699" t="s">
        <v>664</v>
      </c>
      <c r="E3233" s="189"/>
      <c r="G3233" s="190" t="s">
        <v>665</v>
      </c>
      <c r="H3233" s="189"/>
      <c r="I3233" s="191">
        <v>5</v>
      </c>
      <c r="J3233" s="192">
        <f>K3227</f>
        <v>267.28800000000001</v>
      </c>
      <c r="K3233" s="193">
        <f>I3233*J3233/100</f>
        <v>13.3644</v>
      </c>
      <c r="M3233" s="205">
        <v>1</v>
      </c>
      <c r="N3233" t="s">
        <v>414</v>
      </c>
      <c r="O3233" s="205">
        <f>I3233*M3233</f>
        <v>5</v>
      </c>
      <c r="P3233" s="706">
        <f>O3233*J3233/100</f>
        <v>13.3644</v>
      </c>
      <c r="Q3233" s="672"/>
      <c r="R3233" s="672"/>
      <c r="S3233" s="672"/>
    </row>
    <row r="3234" spans="1:19" ht="13.5">
      <c r="A3234" s="701" t="s">
        <v>382</v>
      </c>
      <c r="B3234" t="s">
        <v>662</v>
      </c>
      <c r="C3234" s="188"/>
      <c r="D3234" s="724" t="s">
        <v>831</v>
      </c>
      <c r="E3234" s="189"/>
      <c r="G3234" s="190" t="s">
        <v>666</v>
      </c>
      <c r="H3234" s="191">
        <v>1</v>
      </c>
      <c r="I3234" s="191">
        <f>H3234*8/$H$3221</f>
        <v>8</v>
      </c>
      <c r="J3234" s="192">
        <f>+J2930</f>
        <v>1.5</v>
      </c>
      <c r="K3234" s="193">
        <f>I3234*J3234</f>
        <v>12</v>
      </c>
      <c r="M3234" s="205">
        <v>1</v>
      </c>
      <c r="N3234" t="s">
        <v>414</v>
      </c>
      <c r="O3234" s="205">
        <f>I3234*M3234</f>
        <v>8</v>
      </c>
      <c r="P3234" s="706">
        <f>O3234*J3234</f>
        <v>12</v>
      </c>
      <c r="Q3234" s="672"/>
      <c r="R3234" s="672"/>
      <c r="S3234" s="672"/>
    </row>
    <row r="3235" spans="1:19" ht="13.5">
      <c r="A3235" s="701" t="s">
        <v>1128</v>
      </c>
      <c r="C3235" s="194"/>
      <c r="D3235" s="723"/>
      <c r="E3235" s="189"/>
      <c r="G3235" s="195"/>
      <c r="H3235" s="189"/>
      <c r="I3235" s="189"/>
      <c r="J3235" s="196"/>
      <c r="K3235" s="197">
        <f>SUM(K3233:K3234)</f>
        <v>25.3644</v>
      </c>
      <c r="Q3235" s="672"/>
      <c r="R3235" s="672"/>
      <c r="S3235" s="672"/>
    </row>
    <row r="3236" spans="1:19" ht="13.5">
      <c r="A3236" s="701" t="s">
        <v>1128</v>
      </c>
      <c r="C3236" s="194"/>
      <c r="D3236" s="722" t="s">
        <v>703</v>
      </c>
      <c r="E3236" s="189"/>
      <c r="G3236" s="195"/>
      <c r="H3236" s="189"/>
      <c r="I3236" s="189"/>
      <c r="J3236" s="189"/>
      <c r="K3236" s="198"/>
      <c r="Q3236" s="672"/>
      <c r="R3236" s="672"/>
      <c r="S3236" s="672"/>
    </row>
    <row r="3237" spans="1:19" ht="25.5">
      <c r="A3237" s="701" t="s">
        <v>382</v>
      </c>
      <c r="B3237" t="s">
        <v>703</v>
      </c>
      <c r="C3237" s="188"/>
      <c r="D3237" s="699" t="s">
        <v>843</v>
      </c>
      <c r="E3237" s="189"/>
      <c r="G3237" s="190" t="s">
        <v>690</v>
      </c>
      <c r="H3237" s="189"/>
      <c r="I3237" s="191">
        <v>1</v>
      </c>
      <c r="J3237" s="223"/>
      <c r="K3237" s="193">
        <f>I3237*J3237</f>
        <v>0</v>
      </c>
      <c r="M3237" s="205">
        <v>1</v>
      </c>
      <c r="N3237" t="s">
        <v>414</v>
      </c>
      <c r="O3237" s="205">
        <f>I3237*M3237</f>
        <v>1</v>
      </c>
      <c r="Q3237" s="672"/>
      <c r="R3237" s="672"/>
      <c r="S3237" s="672"/>
    </row>
    <row r="3238" spans="1:19" ht="14.25" thickBot="1">
      <c r="A3238" s="701" t="s">
        <v>1128</v>
      </c>
      <c r="C3238" s="199"/>
      <c r="D3238" s="725"/>
      <c r="E3238" s="200"/>
      <c r="F3238" s="201"/>
      <c r="G3238" s="206"/>
      <c r="H3238" s="200"/>
      <c r="I3238" s="200"/>
      <c r="J3238" s="202"/>
      <c r="K3238" s="203">
        <f>SUM(K3237:K3237)</f>
        <v>0</v>
      </c>
      <c r="Q3238" s="672"/>
      <c r="R3238" s="672"/>
      <c r="S3238" s="672"/>
    </row>
    <row r="3239" spans="1:19" ht="13.5" thickBot="1">
      <c r="A3239" s="701" t="s">
        <v>1128</v>
      </c>
      <c r="Q3239" s="672"/>
      <c r="R3239" s="672"/>
      <c r="S3239" s="672"/>
    </row>
    <row r="3240" spans="1:19" ht="53.25" customHeight="1">
      <c r="A3240" s="701" t="s">
        <v>1128</v>
      </c>
      <c r="C3240" s="176" t="s">
        <v>645</v>
      </c>
      <c r="D3240" s="212" t="str">
        <f>+QPS!C244</f>
        <v>5.04.02</v>
      </c>
      <c r="E3240" s="2284" t="str">
        <f>+QPS!G244</f>
        <v>Suministro, montaje, instalación y calibración de válvula de control de flujo, tipo globo con actuador neumático y posicionador inteligente, conexión a proceso 1-1/2" brida CIase #150, cuerpo de acero al carbono, 4-20mA+HART. Incluye set de aire, accesorios de montaje y placa de intentificación. Tags: FCV/FY-17633011 y FCV/FY-17633013</v>
      </c>
      <c r="F3240" s="2284"/>
      <c r="G3240" s="2284"/>
      <c r="H3240" s="2284"/>
      <c r="I3240" s="2284"/>
      <c r="J3240" s="2284"/>
      <c r="K3240" s="2285"/>
      <c r="Q3240" s="672">
        <f>QPS!V244</f>
        <v>785.3048</v>
      </c>
      <c r="R3240" s="672">
        <f>SUM(P3240:P3259)</f>
        <v>785.3048</v>
      </c>
      <c r="S3240" s="672">
        <f>Q3240-R3240</f>
        <v>0</v>
      </c>
    </row>
    <row r="3241" spans="1:19">
      <c r="A3241" s="701" t="s">
        <v>1128</v>
      </c>
      <c r="C3241" s="181" t="s">
        <v>646</v>
      </c>
      <c r="D3241" s="720" t="s">
        <v>675</v>
      </c>
      <c r="E3241" s="207" t="s">
        <v>648</v>
      </c>
      <c r="F3241" s="208">
        <v>1</v>
      </c>
      <c r="G3241" s="207" t="s">
        <v>649</v>
      </c>
      <c r="H3241" s="209">
        <f>F3241</f>
        <v>1</v>
      </c>
      <c r="I3241" s="210"/>
      <c r="J3241" s="211" t="s">
        <v>676</v>
      </c>
      <c r="K3241" s="182">
        <f>+K3247+K3251+K3255+K3258</f>
        <v>392.6524</v>
      </c>
      <c r="Q3241" s="672"/>
      <c r="R3241" s="672"/>
      <c r="S3241" s="672"/>
    </row>
    <row r="3242" spans="1:19" ht="13.5" thickBot="1">
      <c r="A3242" s="701" t="s">
        <v>1128</v>
      </c>
      <c r="C3242" s="183" t="s">
        <v>651</v>
      </c>
      <c r="D3242" s="721" t="s">
        <v>652</v>
      </c>
      <c r="E3242" s="184"/>
      <c r="F3242" s="185"/>
      <c r="G3242" s="186" t="s">
        <v>44</v>
      </c>
      <c r="H3242" s="186" t="s">
        <v>653</v>
      </c>
      <c r="I3242" s="186" t="s">
        <v>39</v>
      </c>
      <c r="J3242" s="186" t="s">
        <v>654</v>
      </c>
      <c r="K3242" s="187" t="s">
        <v>655</v>
      </c>
      <c r="Q3242" s="672"/>
      <c r="R3242" s="672"/>
      <c r="S3242" s="672"/>
    </row>
    <row r="3243" spans="1:19" ht="13.5">
      <c r="A3243" s="701" t="s">
        <v>1128</v>
      </c>
      <c r="C3243" s="194"/>
      <c r="D3243" s="722" t="s">
        <v>656</v>
      </c>
      <c r="E3243" s="189"/>
      <c r="G3243" s="195"/>
      <c r="H3243" s="189"/>
      <c r="I3243" s="189"/>
      <c r="J3243" s="189"/>
      <c r="K3243" s="198"/>
      <c r="Q3243" s="672"/>
      <c r="R3243" s="672"/>
      <c r="S3243" s="672"/>
    </row>
    <row r="3244" spans="1:19" ht="13.5">
      <c r="A3244" s="701" t="s">
        <v>383</v>
      </c>
      <c r="B3244" t="s">
        <v>656</v>
      </c>
      <c r="C3244" s="188" t="s">
        <v>657</v>
      </c>
      <c r="D3244" s="699" t="s">
        <v>658</v>
      </c>
      <c r="E3244" s="189"/>
      <c r="G3244" s="190" t="s">
        <v>659</v>
      </c>
      <c r="H3244" s="191">
        <v>0.1</v>
      </c>
      <c r="I3244" s="191">
        <f>H3244*8/$F$3241</f>
        <v>0.8</v>
      </c>
      <c r="J3244" s="192">
        <v>10.51</v>
      </c>
      <c r="K3244" s="193">
        <f>I3244*J3244</f>
        <v>8.4079999999999995</v>
      </c>
      <c r="M3244" s="205">
        <v>2</v>
      </c>
      <c r="N3244" t="s">
        <v>414</v>
      </c>
      <c r="O3244" s="205">
        <f>I3244*M3244</f>
        <v>1.6</v>
      </c>
      <c r="P3244" s="706">
        <f>O3244*J3244</f>
        <v>16.815999999999999</v>
      </c>
      <c r="Q3244" s="672"/>
      <c r="R3244" s="672"/>
      <c r="S3244" s="672"/>
    </row>
    <row r="3245" spans="1:19" ht="13.5">
      <c r="A3245" s="701" t="s">
        <v>383</v>
      </c>
      <c r="B3245" t="s">
        <v>656</v>
      </c>
      <c r="C3245" s="188"/>
      <c r="D3245" s="699" t="s">
        <v>668</v>
      </c>
      <c r="E3245" s="189"/>
      <c r="G3245" s="190" t="s">
        <v>659</v>
      </c>
      <c r="H3245" s="191">
        <v>2</v>
      </c>
      <c r="I3245" s="191">
        <f t="shared" ref="I3245:I3246" si="212">H3245*8/$F$3241</f>
        <v>16</v>
      </c>
      <c r="J3245" s="192">
        <v>9.3000000000000007</v>
      </c>
      <c r="K3245" s="193">
        <f>I3245*J3245</f>
        <v>148.80000000000001</v>
      </c>
      <c r="M3245" s="205">
        <v>2</v>
      </c>
      <c r="N3245" t="s">
        <v>414</v>
      </c>
      <c r="O3245" s="205">
        <f>I3245*M3245</f>
        <v>32</v>
      </c>
      <c r="P3245" s="706">
        <f>O3245*J3245</f>
        <v>297.60000000000002</v>
      </c>
      <c r="Q3245" s="672"/>
      <c r="R3245" s="672"/>
      <c r="S3245" s="672"/>
    </row>
    <row r="3246" spans="1:19" ht="13.5">
      <c r="A3246" s="701" t="s">
        <v>383</v>
      </c>
      <c r="B3246" t="s">
        <v>656</v>
      </c>
      <c r="C3246" s="188" t="s">
        <v>660</v>
      </c>
      <c r="D3246" s="699" t="s">
        <v>661</v>
      </c>
      <c r="E3246" s="189"/>
      <c r="G3246" s="190" t="s">
        <v>659</v>
      </c>
      <c r="H3246" s="191">
        <v>2</v>
      </c>
      <c r="I3246" s="191">
        <f t="shared" si="212"/>
        <v>16</v>
      </c>
      <c r="J3246" s="192">
        <v>6.88</v>
      </c>
      <c r="K3246" s="193">
        <f>I3246*J3246</f>
        <v>110.08</v>
      </c>
      <c r="M3246" s="205">
        <v>2</v>
      </c>
      <c r="N3246" t="s">
        <v>414</v>
      </c>
      <c r="O3246" s="205">
        <f>I3246*M3246</f>
        <v>32</v>
      </c>
      <c r="P3246" s="706">
        <f>O3246*J3246</f>
        <v>220.16</v>
      </c>
      <c r="Q3246" s="672"/>
      <c r="R3246" s="672"/>
      <c r="S3246" s="672"/>
    </row>
    <row r="3247" spans="1:19" ht="13.5">
      <c r="A3247" s="701" t="s">
        <v>1128</v>
      </c>
      <c r="C3247" s="194"/>
      <c r="D3247" s="723"/>
      <c r="E3247" s="189"/>
      <c r="G3247" s="195"/>
      <c r="H3247" s="189"/>
      <c r="I3247" s="189"/>
      <c r="J3247" s="196"/>
      <c r="K3247" s="197">
        <f>SUM(K3244:K3246)</f>
        <v>267.28800000000001</v>
      </c>
      <c r="Q3247" s="672"/>
      <c r="R3247" s="672"/>
      <c r="S3247" s="672"/>
    </row>
    <row r="3248" spans="1:19" ht="13.5">
      <c r="A3248" s="701" t="s">
        <v>1128</v>
      </c>
      <c r="C3248" s="194"/>
      <c r="D3248" s="722" t="s">
        <v>667</v>
      </c>
      <c r="E3248" s="189"/>
      <c r="G3248" s="195"/>
      <c r="H3248" s="189"/>
      <c r="I3248" s="189"/>
      <c r="J3248" s="189"/>
      <c r="K3248" s="198"/>
      <c r="Q3248" s="672"/>
      <c r="R3248" s="672"/>
      <c r="S3248" s="672"/>
    </row>
    <row r="3249" spans="1:19" ht="25.5">
      <c r="A3249" s="701" t="s">
        <v>383</v>
      </c>
      <c r="B3249" t="s">
        <v>667</v>
      </c>
      <c r="C3249" s="233"/>
      <c r="D3249" s="727" t="s">
        <v>841</v>
      </c>
      <c r="E3249" s="234"/>
      <c r="F3249" s="235"/>
      <c r="G3249" s="236" t="s">
        <v>690</v>
      </c>
      <c r="H3249" s="234"/>
      <c r="I3249" s="237">
        <v>1</v>
      </c>
      <c r="J3249" s="238">
        <v>0</v>
      </c>
      <c r="K3249" s="239">
        <f>I3249*J3249</f>
        <v>0</v>
      </c>
      <c r="L3249" s="240" t="s">
        <v>756</v>
      </c>
      <c r="M3249" s="205">
        <v>2</v>
      </c>
      <c r="N3249" t="s">
        <v>414</v>
      </c>
      <c r="O3249" s="205">
        <f>I3249*M3249</f>
        <v>2</v>
      </c>
      <c r="P3249" s="706">
        <f>O3249*J3249</f>
        <v>0</v>
      </c>
      <c r="Q3249" s="672"/>
      <c r="R3249" s="672"/>
      <c r="S3249" s="672"/>
    </row>
    <row r="3250" spans="1:19" ht="25.5">
      <c r="A3250" s="701" t="s">
        <v>383</v>
      </c>
      <c r="B3250" t="s">
        <v>667</v>
      </c>
      <c r="C3250" s="188"/>
      <c r="D3250" s="699" t="s">
        <v>842</v>
      </c>
      <c r="E3250" s="189"/>
      <c r="G3250" s="190" t="s">
        <v>695</v>
      </c>
      <c r="H3250" s="189"/>
      <c r="I3250" s="191">
        <v>1</v>
      </c>
      <c r="J3250" s="192">
        <v>100</v>
      </c>
      <c r="K3250" s="193">
        <f>I3250*J3250</f>
        <v>100</v>
      </c>
      <c r="M3250" s="205">
        <v>2</v>
      </c>
      <c r="N3250" t="s">
        <v>414</v>
      </c>
      <c r="O3250" s="205">
        <f>I3250*M3250</f>
        <v>2</v>
      </c>
      <c r="P3250" s="706">
        <f>O3250*J3250</f>
        <v>200</v>
      </c>
      <c r="Q3250" s="672"/>
      <c r="R3250" s="672"/>
      <c r="S3250" s="672"/>
    </row>
    <row r="3251" spans="1:19" ht="13.5">
      <c r="A3251" s="701" t="s">
        <v>1128</v>
      </c>
      <c r="C3251" s="194"/>
      <c r="D3251" s="723"/>
      <c r="E3251" s="189"/>
      <c r="G3251" s="195"/>
      <c r="H3251" s="189"/>
      <c r="I3251" s="189"/>
      <c r="J3251" s="196"/>
      <c r="K3251" s="197">
        <f>SUM(K3249:K3250)</f>
        <v>100</v>
      </c>
      <c r="Q3251" s="672"/>
      <c r="R3251" s="672"/>
      <c r="S3251" s="672"/>
    </row>
    <row r="3252" spans="1:19" ht="13.5">
      <c r="A3252" s="701" t="s">
        <v>1128</v>
      </c>
      <c r="C3252" s="194"/>
      <c r="D3252" s="722" t="s">
        <v>662</v>
      </c>
      <c r="E3252" s="189"/>
      <c r="G3252" s="195"/>
      <c r="H3252" s="189"/>
      <c r="I3252" s="189"/>
      <c r="J3252" s="189"/>
      <c r="K3252" s="198"/>
      <c r="Q3252" s="672"/>
      <c r="R3252" s="672"/>
      <c r="S3252" s="672"/>
    </row>
    <row r="3253" spans="1:19" ht="25.5">
      <c r="A3253" s="701" t="s">
        <v>383</v>
      </c>
      <c r="B3253" t="s">
        <v>662</v>
      </c>
      <c r="C3253" s="188" t="s">
        <v>663</v>
      </c>
      <c r="D3253" s="699" t="s">
        <v>664</v>
      </c>
      <c r="E3253" s="189"/>
      <c r="G3253" s="190" t="s">
        <v>665</v>
      </c>
      <c r="H3253" s="189"/>
      <c r="I3253" s="191">
        <v>5</v>
      </c>
      <c r="J3253" s="192">
        <f>K3247</f>
        <v>267.28800000000001</v>
      </c>
      <c r="K3253" s="193">
        <f>I3253*J3253/100</f>
        <v>13.3644</v>
      </c>
      <c r="M3253" s="205">
        <v>2</v>
      </c>
      <c r="N3253" t="s">
        <v>414</v>
      </c>
      <c r="O3253" s="205">
        <f>I3253*M3253</f>
        <v>10</v>
      </c>
      <c r="P3253" s="706">
        <f>O3253*J3253/100</f>
        <v>26.7288</v>
      </c>
      <c r="Q3253" s="672"/>
      <c r="R3253" s="672"/>
      <c r="S3253" s="672"/>
    </row>
    <row r="3254" spans="1:19" ht="13.5">
      <c r="A3254" s="701" t="s">
        <v>383</v>
      </c>
      <c r="B3254" t="s">
        <v>662</v>
      </c>
      <c r="C3254" s="188"/>
      <c r="D3254" s="724" t="s">
        <v>831</v>
      </c>
      <c r="E3254" s="189"/>
      <c r="G3254" s="190" t="s">
        <v>666</v>
      </c>
      <c r="H3254" s="191">
        <v>1</v>
      </c>
      <c r="I3254" s="191">
        <f>H3254*8/$H$3241</f>
        <v>8</v>
      </c>
      <c r="J3254" s="192">
        <f>+J3234</f>
        <v>1.5</v>
      </c>
      <c r="K3254" s="193">
        <f>I3254*J3254</f>
        <v>12</v>
      </c>
      <c r="M3254" s="205">
        <v>2</v>
      </c>
      <c r="N3254" t="s">
        <v>414</v>
      </c>
      <c r="O3254" s="205">
        <f>I3254*M3254</f>
        <v>16</v>
      </c>
      <c r="P3254" s="706">
        <f>O3254*J3254</f>
        <v>24</v>
      </c>
      <c r="Q3254" s="672"/>
      <c r="R3254" s="672"/>
      <c r="S3254" s="672"/>
    </row>
    <row r="3255" spans="1:19" ht="13.5">
      <c r="A3255" s="701" t="s">
        <v>1128</v>
      </c>
      <c r="C3255" s="194"/>
      <c r="D3255" s="723"/>
      <c r="E3255" s="189"/>
      <c r="G3255" s="195"/>
      <c r="H3255" s="189"/>
      <c r="I3255" s="189"/>
      <c r="J3255" s="196"/>
      <c r="K3255" s="197">
        <f>SUM(K3253:K3254)</f>
        <v>25.3644</v>
      </c>
      <c r="Q3255" s="672"/>
      <c r="R3255" s="672"/>
      <c r="S3255" s="672"/>
    </row>
    <row r="3256" spans="1:19" ht="13.5">
      <c r="A3256" s="701" t="s">
        <v>1128</v>
      </c>
      <c r="C3256" s="194"/>
      <c r="D3256" s="722" t="s">
        <v>703</v>
      </c>
      <c r="E3256" s="189"/>
      <c r="G3256" s="195"/>
      <c r="H3256" s="189"/>
      <c r="I3256" s="189"/>
      <c r="J3256" s="189"/>
      <c r="K3256" s="198"/>
      <c r="Q3256" s="672"/>
      <c r="R3256" s="672"/>
      <c r="S3256" s="672"/>
    </row>
    <row r="3257" spans="1:19" ht="25.5">
      <c r="A3257" s="701" t="s">
        <v>383</v>
      </c>
      <c r="B3257" t="s">
        <v>703</v>
      </c>
      <c r="C3257" s="188"/>
      <c r="D3257" s="699" t="s">
        <v>843</v>
      </c>
      <c r="E3257" s="189"/>
      <c r="G3257" s="190" t="s">
        <v>690</v>
      </c>
      <c r="H3257" s="189"/>
      <c r="I3257" s="191">
        <v>1</v>
      </c>
      <c r="J3257" s="223"/>
      <c r="K3257" s="193">
        <f>I3257*J3257</f>
        <v>0</v>
      </c>
      <c r="M3257" s="205">
        <v>2</v>
      </c>
      <c r="N3257" t="s">
        <v>414</v>
      </c>
      <c r="O3257" s="205">
        <f>I3257*M3257</f>
        <v>2</v>
      </c>
      <c r="Q3257" s="672"/>
      <c r="R3257" s="672"/>
      <c r="S3257" s="672"/>
    </row>
    <row r="3258" spans="1:19" ht="14.25" thickBot="1">
      <c r="A3258" s="701" t="s">
        <v>1128</v>
      </c>
      <c r="C3258" s="199"/>
      <c r="D3258" s="725"/>
      <c r="E3258" s="200"/>
      <c r="F3258" s="201"/>
      <c r="G3258" s="206"/>
      <c r="H3258" s="200"/>
      <c r="I3258" s="200"/>
      <c r="J3258" s="202"/>
      <c r="K3258" s="203">
        <f>SUM(K3257:K3257)</f>
        <v>0</v>
      </c>
      <c r="Q3258" s="672"/>
      <c r="R3258" s="672"/>
      <c r="S3258" s="672"/>
    </row>
    <row r="3259" spans="1:19" ht="13.5" thickBot="1">
      <c r="A3259" s="701" t="s">
        <v>1128</v>
      </c>
      <c r="Q3259" s="672"/>
      <c r="R3259" s="672"/>
      <c r="S3259" s="672"/>
    </row>
    <row r="3260" spans="1:19" ht="33.75" customHeight="1">
      <c r="A3260" s="701" t="s">
        <v>1128</v>
      </c>
      <c r="C3260" s="176" t="s">
        <v>645</v>
      </c>
      <c r="D3260" s="212" t="str">
        <f>+QPS!C245</f>
        <v>5.04.03</v>
      </c>
      <c r="E3260" s="2284" t="str">
        <f>+QPS!G245</f>
        <v>Suministro, montaje e instalación de detalle constructivo para montaje de válvulas de control. Ver estandar MY 0000-7-00016</v>
      </c>
      <c r="F3260" s="2284"/>
      <c r="G3260" s="2284"/>
      <c r="H3260" s="2284"/>
      <c r="I3260" s="2284"/>
      <c r="J3260" s="2284"/>
      <c r="K3260" s="2285"/>
      <c r="M3260" s="703"/>
      <c r="Q3260" s="672">
        <f>QPS!V245</f>
        <v>687.74040000000002</v>
      </c>
      <c r="R3260" s="672">
        <f>SUM(P3260:P3278)</f>
        <v>687.74039999999991</v>
      </c>
      <c r="S3260" s="672">
        <f>Q3260-R3260</f>
        <v>0</v>
      </c>
    </row>
    <row r="3261" spans="1:19">
      <c r="A3261" s="701" t="s">
        <v>1128</v>
      </c>
      <c r="C3261" s="181" t="s">
        <v>646</v>
      </c>
      <c r="D3261" s="720" t="s">
        <v>675</v>
      </c>
      <c r="E3261" s="207" t="s">
        <v>648</v>
      </c>
      <c r="F3261" s="208">
        <v>3</v>
      </c>
      <c r="G3261" s="207" t="s">
        <v>649</v>
      </c>
      <c r="H3261" s="209">
        <f>F3261</f>
        <v>3</v>
      </c>
      <c r="I3261" s="210"/>
      <c r="J3261" s="211" t="s">
        <v>676</v>
      </c>
      <c r="K3261" s="182">
        <f>+K3267+K3274+K3277</f>
        <v>229.24680000000001</v>
      </c>
      <c r="Q3261" s="672"/>
      <c r="R3261" s="672"/>
      <c r="S3261" s="672"/>
    </row>
    <row r="3262" spans="1:19" ht="13.5" thickBot="1">
      <c r="A3262" s="701" t="s">
        <v>1128</v>
      </c>
      <c r="C3262" s="183" t="s">
        <v>651</v>
      </c>
      <c r="D3262" s="721" t="s">
        <v>652</v>
      </c>
      <c r="E3262" s="184"/>
      <c r="F3262" s="185"/>
      <c r="G3262" s="186" t="s">
        <v>44</v>
      </c>
      <c r="H3262" s="186" t="s">
        <v>653</v>
      </c>
      <c r="I3262" s="186" t="s">
        <v>39</v>
      </c>
      <c r="J3262" s="186" t="s">
        <v>654</v>
      </c>
      <c r="K3262" s="187" t="s">
        <v>655</v>
      </c>
      <c r="Q3262" s="672"/>
      <c r="R3262" s="672"/>
      <c r="S3262" s="672"/>
    </row>
    <row r="3263" spans="1:19" ht="13.5">
      <c r="A3263" s="701" t="s">
        <v>1128</v>
      </c>
      <c r="C3263" s="194"/>
      <c r="D3263" s="722" t="s">
        <v>656</v>
      </c>
      <c r="E3263" s="189"/>
      <c r="G3263" s="195"/>
      <c r="H3263" s="189"/>
      <c r="I3263" s="189"/>
      <c r="J3263" s="189"/>
      <c r="K3263" s="198"/>
      <c r="Q3263" s="672"/>
      <c r="R3263" s="672"/>
      <c r="S3263" s="672"/>
    </row>
    <row r="3264" spans="1:19" ht="13.5">
      <c r="A3264" s="701" t="s">
        <v>385</v>
      </c>
      <c r="B3264" t="s">
        <v>656</v>
      </c>
      <c r="C3264" s="188" t="s">
        <v>657</v>
      </c>
      <c r="D3264" s="699" t="s">
        <v>658</v>
      </c>
      <c r="E3264" s="189"/>
      <c r="G3264" s="190" t="s">
        <v>659</v>
      </c>
      <c r="H3264" s="191">
        <v>0.1</v>
      </c>
      <c r="I3264" s="191">
        <f>H3264*8/$F$3261</f>
        <v>0.26666666666666666</v>
      </c>
      <c r="J3264" s="192">
        <v>10.51</v>
      </c>
      <c r="K3264" s="193">
        <f>I3264*J3264</f>
        <v>2.8026666666666666</v>
      </c>
      <c r="M3264" s="205">
        <v>3</v>
      </c>
      <c r="N3264" t="s">
        <v>414</v>
      </c>
      <c r="O3264" s="205">
        <f>I3264*M3264</f>
        <v>0.8</v>
      </c>
      <c r="P3264" s="706">
        <f>O3264*J3264</f>
        <v>8.4079999999999995</v>
      </c>
      <c r="Q3264" s="672"/>
      <c r="R3264" s="672"/>
      <c r="S3264" s="672"/>
    </row>
    <row r="3265" spans="1:19" ht="13.5">
      <c r="A3265" s="701" t="s">
        <v>385</v>
      </c>
      <c r="B3265" t="s">
        <v>656</v>
      </c>
      <c r="C3265" s="188"/>
      <c r="D3265" s="699" t="s">
        <v>668</v>
      </c>
      <c r="E3265" s="189"/>
      <c r="G3265" s="190" t="s">
        <v>659</v>
      </c>
      <c r="H3265" s="191">
        <v>1</v>
      </c>
      <c r="I3265" s="191">
        <f t="shared" ref="I3265:I3266" si="213">H3265*8/$F$3261</f>
        <v>2.6666666666666665</v>
      </c>
      <c r="J3265" s="192">
        <v>9.3000000000000007</v>
      </c>
      <c r="K3265" s="193">
        <f>I3265*J3265</f>
        <v>24.8</v>
      </c>
      <c r="M3265" s="205">
        <v>3</v>
      </c>
      <c r="N3265" t="s">
        <v>414</v>
      </c>
      <c r="O3265" s="205">
        <f>I3265*M3265</f>
        <v>8</v>
      </c>
      <c r="P3265" s="706">
        <f>O3265*J3265</f>
        <v>74.400000000000006</v>
      </c>
      <c r="Q3265" s="672"/>
      <c r="R3265" s="672"/>
      <c r="S3265" s="672"/>
    </row>
    <row r="3266" spans="1:19" ht="13.5">
      <c r="A3266" s="701" t="s">
        <v>385</v>
      </c>
      <c r="B3266" t="s">
        <v>656</v>
      </c>
      <c r="C3266" s="188" t="s">
        <v>660</v>
      </c>
      <c r="D3266" s="699" t="s">
        <v>661</v>
      </c>
      <c r="E3266" s="189"/>
      <c r="G3266" s="190" t="s">
        <v>659</v>
      </c>
      <c r="H3266" s="191">
        <v>1</v>
      </c>
      <c r="I3266" s="191">
        <f t="shared" si="213"/>
        <v>2.6666666666666665</v>
      </c>
      <c r="J3266" s="192">
        <v>6.88</v>
      </c>
      <c r="K3266" s="193">
        <f>I3266*J3266</f>
        <v>18.346666666666664</v>
      </c>
      <c r="M3266" s="205">
        <v>3</v>
      </c>
      <c r="N3266" t="s">
        <v>414</v>
      </c>
      <c r="O3266" s="205">
        <f>I3266*M3266</f>
        <v>8</v>
      </c>
      <c r="P3266" s="706">
        <f>O3266*J3266</f>
        <v>55.04</v>
      </c>
      <c r="Q3266" s="672"/>
      <c r="R3266" s="672"/>
      <c r="S3266" s="672"/>
    </row>
    <row r="3267" spans="1:19" ht="13.5">
      <c r="A3267" s="701" t="s">
        <v>1128</v>
      </c>
      <c r="C3267" s="194"/>
      <c r="D3267" s="723"/>
      <c r="E3267" s="189"/>
      <c r="G3267" s="195"/>
      <c r="H3267" s="189"/>
      <c r="I3267" s="189"/>
      <c r="J3267" s="196"/>
      <c r="K3267" s="197">
        <f>SUM(K3264:K3266)</f>
        <v>45.949333333333328</v>
      </c>
      <c r="Q3267" s="672"/>
      <c r="R3267" s="672"/>
      <c r="S3267" s="672"/>
    </row>
    <row r="3268" spans="1:19" ht="13.5">
      <c r="A3268" s="701" t="s">
        <v>1128</v>
      </c>
      <c r="C3268" s="194"/>
      <c r="D3268" s="722" t="s">
        <v>667</v>
      </c>
      <c r="E3268" s="189"/>
      <c r="G3268" s="195"/>
      <c r="H3268" s="189"/>
      <c r="I3268" s="189"/>
      <c r="J3268" s="189"/>
      <c r="K3268" s="198"/>
      <c r="Q3268" s="672"/>
      <c r="R3268" s="672"/>
      <c r="S3268" s="672"/>
    </row>
    <row r="3269" spans="1:19" ht="38.25">
      <c r="A3269" s="701" t="s">
        <v>385</v>
      </c>
      <c r="B3269" t="s">
        <v>667</v>
      </c>
      <c r="C3269" s="188"/>
      <c r="D3269" s="699" t="s">
        <v>1078</v>
      </c>
      <c r="E3269" s="189"/>
      <c r="G3269" s="190" t="s">
        <v>690</v>
      </c>
      <c r="H3269" s="189"/>
      <c r="I3269" s="191">
        <v>2</v>
      </c>
      <c r="J3269" s="192">
        <v>20</v>
      </c>
      <c r="K3269" s="193">
        <f>I3269*J3269</f>
        <v>40</v>
      </c>
      <c r="M3269" s="205">
        <v>3</v>
      </c>
      <c r="N3269" t="s">
        <v>414</v>
      </c>
      <c r="O3269" s="205">
        <f>I3269*M3269</f>
        <v>6</v>
      </c>
      <c r="P3269" s="706">
        <f>O3269*J3269</f>
        <v>120</v>
      </c>
      <c r="Q3269" s="672"/>
      <c r="R3269" s="672"/>
      <c r="S3269" s="672"/>
    </row>
    <row r="3270" spans="1:19" ht="25.5">
      <c r="A3270" s="701" t="s">
        <v>385</v>
      </c>
      <c r="B3270" t="s">
        <v>667</v>
      </c>
      <c r="C3270" s="188"/>
      <c r="D3270" s="699" t="s">
        <v>1073</v>
      </c>
      <c r="E3270" s="189"/>
      <c r="G3270" s="190" t="s">
        <v>690</v>
      </c>
      <c r="H3270" s="189"/>
      <c r="I3270" s="191">
        <v>2</v>
      </c>
      <c r="J3270" s="192">
        <v>23</v>
      </c>
      <c r="K3270" s="193">
        <f>I3270*J3270</f>
        <v>46</v>
      </c>
      <c r="M3270" s="205">
        <v>3</v>
      </c>
      <c r="N3270" t="s">
        <v>414</v>
      </c>
      <c r="O3270" s="205">
        <f>I3270*M3270</f>
        <v>6</v>
      </c>
      <c r="P3270" s="706">
        <f>O3270*J3270</f>
        <v>138</v>
      </c>
      <c r="Q3270" s="672"/>
      <c r="R3270" s="672"/>
      <c r="S3270" s="672"/>
    </row>
    <row r="3271" spans="1:19" ht="25.5">
      <c r="A3271" s="701" t="s">
        <v>385</v>
      </c>
      <c r="B3271" t="s">
        <v>667</v>
      </c>
      <c r="C3271" s="188"/>
      <c r="D3271" s="699" t="s">
        <v>1079</v>
      </c>
      <c r="E3271" s="189"/>
      <c r="G3271" s="190" t="s">
        <v>690</v>
      </c>
      <c r="H3271" s="189"/>
      <c r="I3271" s="191">
        <v>1</v>
      </c>
      <c r="J3271" s="192">
        <v>25</v>
      </c>
      <c r="K3271" s="193">
        <f>I3271*J3271</f>
        <v>25</v>
      </c>
      <c r="M3271" s="205">
        <v>3</v>
      </c>
      <c r="N3271" t="s">
        <v>414</v>
      </c>
      <c r="O3271" s="205">
        <f>I3271*M3271</f>
        <v>3</v>
      </c>
      <c r="P3271" s="706">
        <f>O3271*J3271</f>
        <v>75</v>
      </c>
      <c r="Q3271" s="672"/>
      <c r="R3271" s="672"/>
      <c r="S3271" s="672"/>
    </row>
    <row r="3272" spans="1:19" ht="13.5">
      <c r="A3272" s="701" t="s">
        <v>385</v>
      </c>
      <c r="B3272" t="s">
        <v>667</v>
      </c>
      <c r="C3272" s="188"/>
      <c r="D3272" s="699" t="s">
        <v>1080</v>
      </c>
      <c r="E3272" s="189"/>
      <c r="G3272" s="190" t="s">
        <v>690</v>
      </c>
      <c r="H3272" s="189"/>
      <c r="I3272" s="191">
        <v>1</v>
      </c>
      <c r="J3272" s="192">
        <v>50</v>
      </c>
      <c r="K3272" s="193">
        <f>I3272*J3272</f>
        <v>50</v>
      </c>
      <c r="M3272" s="205">
        <v>3</v>
      </c>
      <c r="N3272" t="s">
        <v>414</v>
      </c>
      <c r="O3272" s="205">
        <f>I3272*M3272</f>
        <v>3</v>
      </c>
      <c r="P3272" s="706">
        <f>O3272*J3272</f>
        <v>150</v>
      </c>
      <c r="Q3272" s="672"/>
      <c r="R3272" s="672"/>
      <c r="S3272" s="672"/>
    </row>
    <row r="3273" spans="1:19" ht="13.5">
      <c r="A3273" s="701" t="s">
        <v>385</v>
      </c>
      <c r="B3273" t="s">
        <v>667</v>
      </c>
      <c r="C3273" s="188"/>
      <c r="D3273" s="699" t="s">
        <v>694</v>
      </c>
      <c r="E3273" s="189"/>
      <c r="G3273" s="190" t="s">
        <v>695</v>
      </c>
      <c r="H3273" s="189"/>
      <c r="I3273" s="191">
        <v>0.2</v>
      </c>
      <c r="J3273" s="192">
        <v>100</v>
      </c>
      <c r="K3273" s="193">
        <f>I3273*J3273</f>
        <v>20</v>
      </c>
      <c r="M3273" s="205">
        <v>3</v>
      </c>
      <c r="N3273" t="s">
        <v>414</v>
      </c>
      <c r="O3273" s="205">
        <f>I3273*M3273</f>
        <v>0.60000000000000009</v>
      </c>
      <c r="P3273" s="706">
        <f>O3273*J3273</f>
        <v>60.000000000000007</v>
      </c>
      <c r="Q3273" s="672"/>
      <c r="R3273" s="672"/>
      <c r="S3273" s="672"/>
    </row>
    <row r="3274" spans="1:19" ht="13.5">
      <c r="A3274" s="701" t="s">
        <v>1128</v>
      </c>
      <c r="C3274" s="194"/>
      <c r="D3274" s="723"/>
      <c r="E3274" s="189"/>
      <c r="G3274" s="195"/>
      <c r="H3274" s="189"/>
      <c r="I3274" s="189"/>
      <c r="J3274" s="196"/>
      <c r="K3274" s="197">
        <f>SUM(K3269:K3273)</f>
        <v>181</v>
      </c>
      <c r="Q3274" s="672"/>
      <c r="R3274" s="672"/>
      <c r="S3274" s="672"/>
    </row>
    <row r="3275" spans="1:19" ht="13.5">
      <c r="A3275" s="701" t="s">
        <v>1128</v>
      </c>
      <c r="C3275" s="194"/>
      <c r="D3275" s="722" t="s">
        <v>662</v>
      </c>
      <c r="E3275" s="189"/>
      <c r="G3275" s="195"/>
      <c r="H3275" s="189"/>
      <c r="I3275" s="189"/>
      <c r="J3275" s="189"/>
      <c r="K3275" s="198"/>
      <c r="Q3275" s="672"/>
      <c r="R3275" s="672"/>
      <c r="S3275" s="672"/>
    </row>
    <row r="3276" spans="1:19" ht="25.5">
      <c r="A3276" s="701" t="s">
        <v>385</v>
      </c>
      <c r="B3276" t="s">
        <v>662</v>
      </c>
      <c r="C3276" s="188" t="s">
        <v>663</v>
      </c>
      <c r="D3276" s="699" t="s">
        <v>664</v>
      </c>
      <c r="E3276" s="189"/>
      <c r="G3276" s="190" t="s">
        <v>665</v>
      </c>
      <c r="H3276" s="189"/>
      <c r="I3276" s="191">
        <v>5</v>
      </c>
      <c r="J3276" s="192">
        <f>K3267</f>
        <v>45.949333333333328</v>
      </c>
      <c r="K3276" s="193">
        <f>I3276*J3276/100</f>
        <v>2.2974666666666663</v>
      </c>
      <c r="M3276" s="205">
        <v>3</v>
      </c>
      <c r="N3276" t="s">
        <v>414</v>
      </c>
      <c r="O3276" s="205">
        <f>I3276*M3276</f>
        <v>15</v>
      </c>
      <c r="P3276" s="706">
        <f>O3276*J3276/100</f>
        <v>6.8923999999999985</v>
      </c>
      <c r="Q3276" s="672"/>
      <c r="R3276" s="672"/>
      <c r="S3276" s="672"/>
    </row>
    <row r="3277" spans="1:19" ht="14.25" thickBot="1">
      <c r="A3277" s="701" t="s">
        <v>1128</v>
      </c>
      <c r="C3277" s="199"/>
      <c r="D3277" s="725"/>
      <c r="E3277" s="200"/>
      <c r="F3277" s="201"/>
      <c r="G3277" s="206"/>
      <c r="H3277" s="200"/>
      <c r="I3277" s="200"/>
      <c r="J3277" s="202"/>
      <c r="K3277" s="203">
        <f>SUM(K3276:K3276)</f>
        <v>2.2974666666666663</v>
      </c>
      <c r="Q3277" s="672"/>
      <c r="R3277" s="672"/>
      <c r="S3277" s="672"/>
    </row>
    <row r="3278" spans="1:19" ht="13.5" thickBot="1">
      <c r="A3278" s="701" t="s">
        <v>1128</v>
      </c>
      <c r="Q3278" s="672"/>
      <c r="R3278" s="672"/>
      <c r="S3278" s="672"/>
    </row>
    <row r="3279" spans="1:19" ht="29.25" customHeight="1">
      <c r="A3279" s="701" t="s">
        <v>1128</v>
      </c>
      <c r="C3279" s="176" t="s">
        <v>645</v>
      </c>
      <c r="D3279" s="212" t="str">
        <f>+QPS!C246</f>
        <v>5.04.04</v>
      </c>
      <c r="E3279" s="2284" t="str">
        <f>+QPS!G246</f>
        <v>Verificación y ampliación del tubing de aire para válvulas de control en el área de dosificación de floculantes.</v>
      </c>
      <c r="F3279" s="2284"/>
      <c r="G3279" s="2284"/>
      <c r="H3279" s="2284"/>
      <c r="I3279" s="2284"/>
      <c r="J3279" s="2284"/>
      <c r="K3279" s="2285"/>
      <c r="L3279" s="2"/>
      <c r="M3279" s="703"/>
      <c r="Q3279" s="672">
        <f>QPS!V246</f>
        <v>448.0522285714286</v>
      </c>
      <c r="R3279" s="672">
        <f>SUM(P3279:P3295)</f>
        <v>448.0522285714286</v>
      </c>
      <c r="S3279" s="672">
        <f>Q3279-R3279</f>
        <v>0</v>
      </c>
    </row>
    <row r="3280" spans="1:19">
      <c r="A3280" s="701" t="s">
        <v>1128</v>
      </c>
      <c r="C3280" s="181" t="s">
        <v>646</v>
      </c>
      <c r="D3280" s="720" t="s">
        <v>647</v>
      </c>
      <c r="E3280" s="207" t="s">
        <v>648</v>
      </c>
      <c r="F3280" s="208">
        <v>0.5</v>
      </c>
      <c r="G3280" s="207" t="s">
        <v>649</v>
      </c>
      <c r="H3280" s="209">
        <f>F3280</f>
        <v>0.5</v>
      </c>
      <c r="I3280" s="210"/>
      <c r="J3280" s="211" t="s">
        <v>650</v>
      </c>
      <c r="K3280" s="182">
        <f>+K3286+K3290+K3294</f>
        <v>448.0522285714286</v>
      </c>
      <c r="Q3280" s="672"/>
      <c r="R3280" s="672"/>
      <c r="S3280" s="672"/>
    </row>
    <row r="3281" spans="1:19" ht="13.5" thickBot="1">
      <c r="A3281" s="701" t="s">
        <v>1128</v>
      </c>
      <c r="C3281" s="183" t="s">
        <v>651</v>
      </c>
      <c r="D3281" s="721" t="s">
        <v>652</v>
      </c>
      <c r="E3281" s="184"/>
      <c r="F3281" s="185"/>
      <c r="G3281" s="186" t="s">
        <v>44</v>
      </c>
      <c r="H3281" s="186" t="s">
        <v>653</v>
      </c>
      <c r="I3281" s="186" t="s">
        <v>39</v>
      </c>
      <c r="J3281" s="186" t="s">
        <v>654</v>
      </c>
      <c r="K3281" s="187" t="s">
        <v>655</v>
      </c>
      <c r="Q3281" s="672"/>
      <c r="R3281" s="672"/>
      <c r="S3281" s="672"/>
    </row>
    <row r="3282" spans="1:19" ht="13.5">
      <c r="A3282" s="701" t="s">
        <v>1128</v>
      </c>
      <c r="C3282" s="194"/>
      <c r="D3282" s="722" t="s">
        <v>656</v>
      </c>
      <c r="E3282" s="189"/>
      <c r="G3282" s="195"/>
      <c r="H3282" s="189"/>
      <c r="I3282" s="189"/>
      <c r="J3282" s="189"/>
      <c r="K3282" s="198"/>
      <c r="Q3282" s="672"/>
      <c r="R3282" s="672"/>
      <c r="S3282" s="672"/>
    </row>
    <row r="3283" spans="1:19" ht="13.5">
      <c r="A3283" s="701" t="s">
        <v>485</v>
      </c>
      <c r="B3283" t="s">
        <v>656</v>
      </c>
      <c r="C3283" s="188" t="s">
        <v>657</v>
      </c>
      <c r="D3283" s="699" t="s">
        <v>658</v>
      </c>
      <c r="E3283" s="189"/>
      <c r="G3283" s="190" t="s">
        <v>659</v>
      </c>
      <c r="H3283" s="191">
        <v>0.1</v>
      </c>
      <c r="I3283" s="191">
        <f>H3283*8/$F$3280</f>
        <v>1.6</v>
      </c>
      <c r="J3283" s="192">
        <v>10.51</v>
      </c>
      <c r="K3283" s="193">
        <f>I3283*J3283</f>
        <v>16.815999999999999</v>
      </c>
      <c r="M3283" s="205">
        <v>1</v>
      </c>
      <c r="N3283" t="s">
        <v>337</v>
      </c>
      <c r="O3283" s="205">
        <f>I3283*M3283</f>
        <v>1.6</v>
      </c>
      <c r="P3283" s="706">
        <f>O3283*J3283</f>
        <v>16.815999999999999</v>
      </c>
      <c r="Q3283" s="672"/>
      <c r="R3283" s="672"/>
      <c r="S3283" s="672"/>
    </row>
    <row r="3284" spans="1:19" ht="13.5">
      <c r="A3284" s="701" t="s">
        <v>485</v>
      </c>
      <c r="B3284" t="s">
        <v>656</v>
      </c>
      <c r="C3284" s="188"/>
      <c r="D3284" s="699" t="s">
        <v>668</v>
      </c>
      <c r="E3284" s="189"/>
      <c r="G3284" s="190" t="s">
        <v>659</v>
      </c>
      <c r="H3284" s="191">
        <v>1</v>
      </c>
      <c r="I3284" s="191">
        <f t="shared" ref="I3284:I3285" si="214">H3284*8/$F$3280</f>
        <v>16</v>
      </c>
      <c r="J3284" s="192">
        <v>9.3000000000000007</v>
      </c>
      <c r="K3284" s="193">
        <f>I3284*J3284</f>
        <v>148.80000000000001</v>
      </c>
      <c r="M3284" s="205">
        <v>1</v>
      </c>
      <c r="N3284" t="s">
        <v>337</v>
      </c>
      <c r="O3284" s="205">
        <f>I3284*M3284</f>
        <v>16</v>
      </c>
      <c r="P3284" s="706">
        <f>O3284*J3284</f>
        <v>148.80000000000001</v>
      </c>
      <c r="Q3284" s="672"/>
      <c r="R3284" s="672"/>
      <c r="S3284" s="672"/>
    </row>
    <row r="3285" spans="1:19" ht="13.5">
      <c r="A3285" s="701" t="s">
        <v>485</v>
      </c>
      <c r="B3285" t="s">
        <v>656</v>
      </c>
      <c r="C3285" s="188" t="s">
        <v>660</v>
      </c>
      <c r="D3285" s="699" t="s">
        <v>661</v>
      </c>
      <c r="E3285" s="189"/>
      <c r="G3285" s="190" t="s">
        <v>659</v>
      </c>
      <c r="H3285" s="191">
        <v>1</v>
      </c>
      <c r="I3285" s="191">
        <f t="shared" si="214"/>
        <v>16</v>
      </c>
      <c r="J3285" s="192">
        <v>6.88</v>
      </c>
      <c r="K3285" s="193">
        <f>I3285*J3285</f>
        <v>110.08</v>
      </c>
      <c r="M3285" s="205">
        <v>1</v>
      </c>
      <c r="N3285" t="s">
        <v>337</v>
      </c>
      <c r="O3285" s="205">
        <f>I3285*M3285</f>
        <v>16</v>
      </c>
      <c r="P3285" s="706">
        <f>O3285*J3285</f>
        <v>110.08</v>
      </c>
      <c r="Q3285" s="672"/>
      <c r="R3285" s="672"/>
      <c r="S3285" s="672"/>
    </row>
    <row r="3286" spans="1:19" ht="13.5">
      <c r="A3286" s="701" t="s">
        <v>1128</v>
      </c>
      <c r="C3286" s="194"/>
      <c r="D3286" s="723"/>
      <c r="E3286" s="189"/>
      <c r="G3286" s="195"/>
      <c r="H3286" s="189"/>
      <c r="I3286" s="189"/>
      <c r="J3286" s="196"/>
      <c r="K3286" s="197">
        <f>SUM(K3283:K3285)</f>
        <v>275.69600000000003</v>
      </c>
      <c r="Q3286" s="672"/>
      <c r="R3286" s="672"/>
      <c r="S3286" s="672"/>
    </row>
    <row r="3287" spans="1:19" ht="13.5">
      <c r="A3287" s="701" t="s">
        <v>1128</v>
      </c>
      <c r="C3287" s="194"/>
      <c r="D3287" s="722" t="s">
        <v>667</v>
      </c>
      <c r="E3287" s="189"/>
      <c r="G3287" s="195"/>
      <c r="H3287" s="189"/>
      <c r="I3287" s="189"/>
      <c r="J3287" s="189"/>
      <c r="K3287" s="198"/>
      <c r="Q3287" s="672"/>
      <c r="R3287" s="672"/>
      <c r="S3287" s="672"/>
    </row>
    <row r="3288" spans="1:19" ht="13.5">
      <c r="A3288" s="701" t="s">
        <v>485</v>
      </c>
      <c r="B3288" t="s">
        <v>667</v>
      </c>
      <c r="C3288" s="188"/>
      <c r="D3288" s="699" t="s">
        <v>1089</v>
      </c>
      <c r="E3288" s="189"/>
      <c r="G3288" s="190" t="s">
        <v>690</v>
      </c>
      <c r="H3288" s="189"/>
      <c r="I3288" s="191">
        <v>1</v>
      </c>
      <c r="J3288" s="192">
        <f>450/3.5</f>
        <v>128.57142857142858</v>
      </c>
      <c r="K3288" s="193">
        <f>I3288*J3288</f>
        <v>128.57142857142858</v>
      </c>
      <c r="M3288" s="205">
        <v>1</v>
      </c>
      <c r="N3288" t="s">
        <v>337</v>
      </c>
      <c r="O3288" s="205">
        <f>I3288*M3288</f>
        <v>1</v>
      </c>
      <c r="P3288" s="706">
        <f>O3288*J3288</f>
        <v>128.57142857142858</v>
      </c>
      <c r="Q3288" s="672"/>
      <c r="R3288" s="672"/>
      <c r="S3288" s="672"/>
    </row>
    <row r="3289" spans="1:19" ht="25.5">
      <c r="A3289" s="701" t="s">
        <v>485</v>
      </c>
      <c r="B3289" t="s">
        <v>667</v>
      </c>
      <c r="C3289" s="188"/>
      <c r="D3289" s="699" t="s">
        <v>1090</v>
      </c>
      <c r="E3289" s="189"/>
      <c r="G3289" s="190" t="s">
        <v>695</v>
      </c>
      <c r="H3289" s="189"/>
      <c r="I3289" s="191">
        <v>0.3</v>
      </c>
      <c r="J3289" s="192">
        <v>100</v>
      </c>
      <c r="K3289" s="193">
        <f>I3289*J3289</f>
        <v>30</v>
      </c>
      <c r="M3289" s="205">
        <v>1</v>
      </c>
      <c r="N3289" t="s">
        <v>337</v>
      </c>
      <c r="O3289" s="205">
        <f>I3289*M3289</f>
        <v>0.3</v>
      </c>
      <c r="P3289" s="706">
        <f>O3289*J3289</f>
        <v>30</v>
      </c>
      <c r="Q3289" s="672"/>
      <c r="R3289" s="672"/>
      <c r="S3289" s="672"/>
    </row>
    <row r="3290" spans="1:19" ht="13.5">
      <c r="A3290" s="701" t="s">
        <v>1128</v>
      </c>
      <c r="C3290" s="194"/>
      <c r="D3290" s="723"/>
      <c r="E3290" s="189"/>
      <c r="G3290" s="195"/>
      <c r="H3290" s="189"/>
      <c r="I3290" s="189"/>
      <c r="J3290" s="196"/>
      <c r="K3290" s="197">
        <f>SUM(K3288:K3289)</f>
        <v>158.57142857142858</v>
      </c>
      <c r="Q3290" s="672"/>
      <c r="R3290" s="672"/>
      <c r="S3290" s="672"/>
    </row>
    <row r="3291" spans="1:19" ht="13.5">
      <c r="A3291" s="701" t="s">
        <v>1128</v>
      </c>
      <c r="C3291" s="194"/>
      <c r="D3291" s="722" t="s">
        <v>662</v>
      </c>
      <c r="E3291" s="189"/>
      <c r="G3291" s="195"/>
      <c r="H3291" s="189"/>
      <c r="I3291" s="189"/>
      <c r="J3291" s="189"/>
      <c r="K3291" s="198"/>
      <c r="Q3291" s="672"/>
      <c r="R3291" s="672"/>
      <c r="S3291" s="672"/>
    </row>
    <row r="3292" spans="1:19" ht="25.5">
      <c r="A3292" s="701" t="s">
        <v>485</v>
      </c>
      <c r="B3292" t="s">
        <v>662</v>
      </c>
      <c r="C3292" s="188" t="s">
        <v>663</v>
      </c>
      <c r="D3292" s="699" t="s">
        <v>664</v>
      </c>
      <c r="E3292" s="189"/>
      <c r="G3292" s="190" t="s">
        <v>665</v>
      </c>
      <c r="H3292" s="189"/>
      <c r="I3292" s="191">
        <v>5</v>
      </c>
      <c r="J3292" s="192">
        <f>K3286</f>
        <v>275.69600000000003</v>
      </c>
      <c r="K3292" s="193">
        <f>I3292*J3292/100</f>
        <v>13.784800000000001</v>
      </c>
      <c r="M3292" s="205">
        <v>1</v>
      </c>
      <c r="N3292" t="s">
        <v>337</v>
      </c>
      <c r="O3292" s="205">
        <f>I3292*M3292</f>
        <v>5</v>
      </c>
      <c r="P3292" s="706">
        <f>O3292*J3292/100</f>
        <v>13.784800000000001</v>
      </c>
      <c r="Q3292" s="672"/>
      <c r="R3292" s="672"/>
      <c r="S3292" s="672"/>
    </row>
    <row r="3293" spans="1:19" ht="13.5">
      <c r="A3293" s="701" t="s">
        <v>485</v>
      </c>
      <c r="B3293" t="s">
        <v>662</v>
      </c>
      <c r="C3293" s="188"/>
      <c r="D3293" s="724" t="s">
        <v>844</v>
      </c>
      <c r="E3293" s="189"/>
      <c r="G3293" s="190" t="s">
        <v>666</v>
      </c>
      <c r="H3293" s="191">
        <v>1</v>
      </c>
      <c r="I3293" s="191">
        <f>H3293*8/H3280</f>
        <v>16</v>
      </c>
      <c r="J3293" s="192"/>
      <c r="K3293" s="193">
        <f>I3293*J3293</f>
        <v>0</v>
      </c>
      <c r="M3293" s="205">
        <v>1</v>
      </c>
      <c r="N3293" t="s">
        <v>337</v>
      </c>
      <c r="O3293" s="205">
        <f>I3293*M3293</f>
        <v>16</v>
      </c>
      <c r="Q3293" s="672"/>
      <c r="R3293" s="672"/>
      <c r="S3293" s="672"/>
    </row>
    <row r="3294" spans="1:19" ht="14.25" thickBot="1">
      <c r="A3294" s="701" t="s">
        <v>1128</v>
      </c>
      <c r="C3294" s="199"/>
      <c r="D3294" s="725"/>
      <c r="E3294" s="200"/>
      <c r="F3294" s="201"/>
      <c r="G3294" s="206"/>
      <c r="H3294" s="200"/>
      <c r="I3294" s="200"/>
      <c r="J3294" s="202"/>
      <c r="K3294" s="203">
        <f>SUM(K3292:K3293)</f>
        <v>13.784800000000001</v>
      </c>
      <c r="Q3294" s="672"/>
      <c r="R3294" s="672"/>
      <c r="S3294" s="672"/>
    </row>
    <row r="3295" spans="1:19" ht="13.5" thickBot="1">
      <c r="A3295" s="701" t="s">
        <v>1128</v>
      </c>
      <c r="Q3295" s="672"/>
      <c r="R3295" s="672"/>
      <c r="S3295" s="672"/>
    </row>
    <row r="3296" spans="1:19" ht="31.5" customHeight="1">
      <c r="A3296" s="701" t="s">
        <v>1128</v>
      </c>
      <c r="C3296" s="176" t="s">
        <v>645</v>
      </c>
      <c r="D3296" s="212" t="str">
        <f>+QPS!C248</f>
        <v>5.05.01</v>
      </c>
      <c r="E3296" s="2284" t="str">
        <f>+QPS!G248</f>
        <v>Suministro, montaje e instalación de cable para alimentación tipo TC-XHHW-2, 600V, 90°C, conductores de cobre electrolítico recocido, clase B, aislamiento de polietileno reticulado (XLPE), cubierta externa de PVC. (NOTA 2)</v>
      </c>
      <c r="F3296" s="2284"/>
      <c r="G3296" s="2284"/>
      <c r="H3296" s="2284"/>
      <c r="I3296" s="2284"/>
      <c r="J3296" s="2284"/>
      <c r="K3296" s="2285"/>
      <c r="Q3296" s="672">
        <f>QPS!V248</f>
        <v>7677.3972000000003</v>
      </c>
      <c r="R3296" s="672">
        <f>SUM(P3296:P3311)</f>
        <v>7677.3972000000003</v>
      </c>
      <c r="S3296" s="672">
        <f>Q3296-R3296</f>
        <v>0</v>
      </c>
    </row>
    <row r="3297" spans="1:19">
      <c r="A3297" s="701" t="s">
        <v>1128</v>
      </c>
      <c r="C3297" s="181" t="s">
        <v>646</v>
      </c>
      <c r="D3297" s="720" t="s">
        <v>677</v>
      </c>
      <c r="E3297" s="207" t="s">
        <v>648</v>
      </c>
      <c r="F3297" s="208">
        <v>100</v>
      </c>
      <c r="G3297" s="207" t="s">
        <v>649</v>
      </c>
      <c r="H3297" s="209">
        <f>F3297</f>
        <v>100</v>
      </c>
      <c r="I3297" s="210"/>
      <c r="J3297" s="211" t="s">
        <v>678</v>
      </c>
      <c r="K3297" s="182">
        <f>+K3303+K3307+K3310</f>
        <v>4.5161160000000002</v>
      </c>
      <c r="Q3297" s="672"/>
      <c r="R3297" s="672"/>
      <c r="S3297" s="672"/>
    </row>
    <row r="3298" spans="1:19" ht="13.5" thickBot="1">
      <c r="A3298" s="701" t="s">
        <v>1128</v>
      </c>
      <c r="C3298" s="183" t="s">
        <v>651</v>
      </c>
      <c r="D3298" s="721" t="s">
        <v>652</v>
      </c>
      <c r="E3298" s="184"/>
      <c r="F3298" s="185"/>
      <c r="G3298" s="186" t="s">
        <v>44</v>
      </c>
      <c r="H3298" s="186" t="s">
        <v>653</v>
      </c>
      <c r="I3298" s="186" t="s">
        <v>39</v>
      </c>
      <c r="J3298" s="186" t="s">
        <v>654</v>
      </c>
      <c r="K3298" s="187" t="s">
        <v>655</v>
      </c>
      <c r="Q3298" s="672"/>
      <c r="R3298" s="672"/>
      <c r="S3298" s="672"/>
    </row>
    <row r="3299" spans="1:19" ht="13.5">
      <c r="A3299" s="701" t="s">
        <v>1128</v>
      </c>
      <c r="C3299" s="194"/>
      <c r="D3299" s="722" t="s">
        <v>656</v>
      </c>
      <c r="E3299" s="189"/>
      <c r="G3299" s="195"/>
      <c r="H3299" s="189"/>
      <c r="I3299" s="189"/>
      <c r="J3299" s="189"/>
      <c r="K3299" s="198"/>
      <c r="Q3299" s="672"/>
      <c r="R3299" s="672"/>
      <c r="S3299" s="672"/>
    </row>
    <row r="3300" spans="1:19" ht="13.5">
      <c r="A3300" s="701" t="s">
        <v>390</v>
      </c>
      <c r="B3300" t="s">
        <v>656</v>
      </c>
      <c r="C3300" s="188" t="s">
        <v>657</v>
      </c>
      <c r="D3300" s="699" t="s">
        <v>658</v>
      </c>
      <c r="E3300" s="189"/>
      <c r="G3300" s="190" t="s">
        <v>659</v>
      </c>
      <c r="H3300" s="191">
        <v>0.1</v>
      </c>
      <c r="I3300" s="191">
        <f>H3300*8/$F$3297</f>
        <v>8.0000000000000002E-3</v>
      </c>
      <c r="J3300" s="192">
        <v>10.89</v>
      </c>
      <c r="K3300" s="193">
        <f>I3300*J3300</f>
        <v>8.7120000000000003E-2</v>
      </c>
      <c r="M3300" s="205">
        <v>1700</v>
      </c>
      <c r="N3300" t="s">
        <v>57</v>
      </c>
      <c r="O3300" s="205">
        <f>I3300*M3300</f>
        <v>13.6</v>
      </c>
      <c r="P3300" s="706">
        <f>O3300*J3300</f>
        <v>148.10400000000001</v>
      </c>
      <c r="Q3300" s="672"/>
      <c r="R3300" s="672"/>
      <c r="S3300" s="672"/>
    </row>
    <row r="3301" spans="1:19" ht="13.5">
      <c r="A3301" s="701" t="s">
        <v>390</v>
      </c>
      <c r="B3301" t="s">
        <v>656</v>
      </c>
      <c r="C3301" s="188"/>
      <c r="D3301" s="699" t="s">
        <v>668</v>
      </c>
      <c r="E3301" s="189"/>
      <c r="G3301" s="190" t="s">
        <v>659</v>
      </c>
      <c r="H3301" s="191">
        <v>1</v>
      </c>
      <c r="I3301" s="191">
        <f t="shared" ref="I3301:I3302" si="215">H3301*8/$F$3297</f>
        <v>0.08</v>
      </c>
      <c r="J3301" s="192">
        <v>10.08</v>
      </c>
      <c r="K3301" s="193">
        <f>I3301*J3301</f>
        <v>0.80640000000000001</v>
      </c>
      <c r="M3301" s="205">
        <v>1700</v>
      </c>
      <c r="N3301" t="s">
        <v>57</v>
      </c>
      <c r="O3301" s="205">
        <f>I3301*M3301</f>
        <v>136</v>
      </c>
      <c r="P3301" s="706">
        <f>O3301*J3301</f>
        <v>1370.88</v>
      </c>
      <c r="Q3301" s="672"/>
      <c r="R3301" s="672"/>
      <c r="S3301" s="672"/>
    </row>
    <row r="3302" spans="1:19" ht="13.5">
      <c r="A3302" s="701" t="s">
        <v>390</v>
      </c>
      <c r="B3302" t="s">
        <v>656</v>
      </c>
      <c r="C3302" s="188" t="s">
        <v>660</v>
      </c>
      <c r="D3302" s="699" t="s">
        <v>661</v>
      </c>
      <c r="E3302" s="189"/>
      <c r="G3302" s="190" t="s">
        <v>659</v>
      </c>
      <c r="H3302" s="191">
        <v>1</v>
      </c>
      <c r="I3302" s="191">
        <f t="shared" si="215"/>
        <v>0.08</v>
      </c>
      <c r="J3302" s="192">
        <v>6.88</v>
      </c>
      <c r="K3302" s="193">
        <f>I3302*J3302</f>
        <v>0.5504</v>
      </c>
      <c r="M3302" s="205">
        <v>1700</v>
      </c>
      <c r="N3302" t="s">
        <v>57</v>
      </c>
      <c r="O3302" s="205">
        <f>I3302*M3302</f>
        <v>136</v>
      </c>
      <c r="P3302" s="706">
        <f>O3302*J3302</f>
        <v>935.68</v>
      </c>
      <c r="Q3302" s="672"/>
      <c r="R3302" s="672"/>
      <c r="S3302" s="672"/>
    </row>
    <row r="3303" spans="1:19" ht="13.5">
      <c r="A3303" s="701" t="s">
        <v>1128</v>
      </c>
      <c r="C3303" s="194"/>
      <c r="D3303" s="723"/>
      <c r="E3303" s="189"/>
      <c r="G3303" s="195"/>
      <c r="H3303" s="189"/>
      <c r="I3303" s="189"/>
      <c r="J3303" s="196"/>
      <c r="K3303" s="197">
        <f>SUM(K3300:K3302)</f>
        <v>1.4439199999999999</v>
      </c>
      <c r="Q3303" s="672"/>
      <c r="R3303" s="672"/>
      <c r="S3303" s="672"/>
    </row>
    <row r="3304" spans="1:19" ht="13.5">
      <c r="A3304" s="701" t="s">
        <v>1128</v>
      </c>
      <c r="C3304" s="194"/>
      <c r="D3304" s="722" t="s">
        <v>667</v>
      </c>
      <c r="E3304" s="189"/>
      <c r="G3304" s="195"/>
      <c r="H3304" s="189"/>
      <c r="I3304" s="189"/>
      <c r="J3304" s="189"/>
      <c r="K3304" s="198"/>
      <c r="Q3304" s="672"/>
      <c r="R3304" s="672"/>
      <c r="S3304" s="672"/>
    </row>
    <row r="3305" spans="1:19" ht="51">
      <c r="A3305" s="701" t="s">
        <v>390</v>
      </c>
      <c r="B3305" t="s">
        <v>667</v>
      </c>
      <c r="C3305" s="246"/>
      <c r="D3305" s="730" t="s">
        <v>1081</v>
      </c>
      <c r="E3305" s="247"/>
      <c r="F3305" s="248"/>
      <c r="G3305" s="249" t="s">
        <v>57</v>
      </c>
      <c r="H3305" s="247"/>
      <c r="I3305" s="250">
        <v>1.05</v>
      </c>
      <c r="J3305" s="251">
        <v>0</v>
      </c>
      <c r="K3305" s="252">
        <f>I3305*J3305</f>
        <v>0</v>
      </c>
      <c r="L3305" s="693" t="s">
        <v>756</v>
      </c>
      <c r="M3305" s="205">
        <v>1700</v>
      </c>
      <c r="N3305" t="s">
        <v>57</v>
      </c>
      <c r="O3305" s="205">
        <f>I3305*M3305</f>
        <v>1785</v>
      </c>
      <c r="P3305" s="706">
        <f>O3305*J3305</f>
        <v>0</v>
      </c>
      <c r="Q3305" s="672"/>
      <c r="R3305" s="672"/>
      <c r="S3305" s="672"/>
    </row>
    <row r="3306" spans="1:19" ht="13.5">
      <c r="A3306" s="701" t="s">
        <v>390</v>
      </c>
      <c r="B3306" t="s">
        <v>667</v>
      </c>
      <c r="C3306" s="188"/>
      <c r="D3306" s="699" t="s">
        <v>694</v>
      </c>
      <c r="E3306" s="189"/>
      <c r="G3306" s="190" t="s">
        <v>695</v>
      </c>
      <c r="H3306" s="189"/>
      <c r="I3306" s="191">
        <v>0.03</v>
      </c>
      <c r="J3306" s="192">
        <v>100</v>
      </c>
      <c r="K3306" s="193">
        <f>I3306*J3306</f>
        <v>3</v>
      </c>
      <c r="M3306" s="205">
        <v>1700</v>
      </c>
      <c r="N3306" t="s">
        <v>57</v>
      </c>
      <c r="O3306" s="205">
        <f>I3306*M3306</f>
        <v>51</v>
      </c>
      <c r="P3306" s="706">
        <f>O3306*J3306</f>
        <v>5100</v>
      </c>
      <c r="Q3306" s="672"/>
      <c r="R3306" s="672"/>
      <c r="S3306" s="672"/>
    </row>
    <row r="3307" spans="1:19" ht="13.5">
      <c r="A3307" s="701" t="s">
        <v>1128</v>
      </c>
      <c r="C3307" s="194"/>
      <c r="D3307" s="723"/>
      <c r="E3307" s="189"/>
      <c r="G3307" s="195"/>
      <c r="H3307" s="189"/>
      <c r="I3307" s="189"/>
      <c r="J3307" s="196"/>
      <c r="K3307" s="197">
        <f>SUM(K3305:K3306)</f>
        <v>3</v>
      </c>
      <c r="Q3307" s="672"/>
      <c r="R3307" s="672"/>
      <c r="S3307" s="672"/>
    </row>
    <row r="3308" spans="1:19" ht="13.5">
      <c r="A3308" s="701" t="s">
        <v>1128</v>
      </c>
      <c r="C3308" s="194"/>
      <c r="D3308" s="722" t="s">
        <v>662</v>
      </c>
      <c r="E3308" s="189"/>
      <c r="G3308" s="195"/>
      <c r="H3308" s="189"/>
      <c r="I3308" s="189"/>
      <c r="J3308" s="189"/>
      <c r="K3308" s="198"/>
      <c r="Q3308" s="672"/>
      <c r="R3308" s="672"/>
      <c r="S3308" s="672"/>
    </row>
    <row r="3309" spans="1:19" ht="25.5">
      <c r="A3309" s="701" t="s">
        <v>390</v>
      </c>
      <c r="B3309" t="s">
        <v>662</v>
      </c>
      <c r="C3309" s="188" t="s">
        <v>663</v>
      </c>
      <c r="D3309" s="699" t="s">
        <v>664</v>
      </c>
      <c r="E3309" s="189"/>
      <c r="G3309" s="190" t="s">
        <v>665</v>
      </c>
      <c r="H3309" s="189"/>
      <c r="I3309" s="191">
        <v>5</v>
      </c>
      <c r="J3309" s="192">
        <f>K3303</f>
        <v>1.4439199999999999</v>
      </c>
      <c r="K3309" s="193">
        <f>I3309*J3309/100</f>
        <v>7.2195999999999996E-2</v>
      </c>
      <c r="M3309" s="205">
        <v>1700</v>
      </c>
      <c r="N3309" t="s">
        <v>57</v>
      </c>
      <c r="O3309" s="205">
        <f>I3309*M3309</f>
        <v>8500</v>
      </c>
      <c r="P3309" s="706">
        <f>O3309*J3309/100</f>
        <v>122.7332</v>
      </c>
      <c r="Q3309" s="672"/>
      <c r="R3309" s="672"/>
      <c r="S3309" s="672"/>
    </row>
    <row r="3310" spans="1:19" ht="14.25" thickBot="1">
      <c r="A3310" s="701" t="s">
        <v>1128</v>
      </c>
      <c r="C3310" s="199"/>
      <c r="D3310" s="725"/>
      <c r="E3310" s="200"/>
      <c r="F3310" s="201"/>
      <c r="G3310" s="206"/>
      <c r="H3310" s="200"/>
      <c r="I3310" s="200"/>
      <c r="J3310" s="202"/>
      <c r="K3310" s="203">
        <f>SUM(K3309:K3309)</f>
        <v>7.2195999999999996E-2</v>
      </c>
      <c r="Q3310" s="672"/>
      <c r="R3310" s="672"/>
      <c r="S3310" s="672"/>
    </row>
    <row r="3311" spans="1:19" ht="13.5" thickBot="1">
      <c r="A3311" s="701" t="s">
        <v>1128</v>
      </c>
      <c r="Q3311" s="672"/>
      <c r="R3311" s="672"/>
      <c r="S3311" s="672"/>
    </row>
    <row r="3312" spans="1:19" ht="47.25" customHeight="1">
      <c r="A3312" s="701" t="s">
        <v>1128</v>
      </c>
      <c r="C3312" s="176" t="s">
        <v>645</v>
      </c>
      <c r="D3312" s="212" t="str">
        <f>+QPS!C249</f>
        <v>5.05.02</v>
      </c>
      <c r="E3312" s="2284" t="str">
        <f>+QPS!G249</f>
        <v>Suministro, montaje e instalación de cable para instrumentación tipo PLTC, ITC-OS, 105°C, conductores de cobre electrolítico recocido, clase B, aislamiento de PVC, pantalla de cinta aluminizada con Cable para drenaje, cubierta externa de PVC.</v>
      </c>
      <c r="F3312" s="2284"/>
      <c r="G3312" s="2284"/>
      <c r="H3312" s="2284"/>
      <c r="I3312" s="2284"/>
      <c r="J3312" s="2284"/>
      <c r="K3312" s="2285"/>
      <c r="Q3312" s="672">
        <f>QPS!V249</f>
        <v>6322.5624000000007</v>
      </c>
      <c r="R3312" s="672">
        <f>SUM(P3312:P3329)</f>
        <v>6322.5624000000007</v>
      </c>
      <c r="S3312" s="672">
        <f>Q3312-R3312</f>
        <v>0</v>
      </c>
    </row>
    <row r="3313" spans="1:19">
      <c r="A3313" s="701" t="s">
        <v>1128</v>
      </c>
      <c r="C3313" s="181" t="s">
        <v>646</v>
      </c>
      <c r="D3313" s="720" t="s">
        <v>677</v>
      </c>
      <c r="E3313" s="207" t="s">
        <v>648</v>
      </c>
      <c r="F3313" s="208">
        <f>+F3297</f>
        <v>100</v>
      </c>
      <c r="G3313" s="207" t="s">
        <v>649</v>
      </c>
      <c r="H3313" s="209">
        <f>F3313</f>
        <v>100</v>
      </c>
      <c r="I3313" s="210"/>
      <c r="J3313" s="211" t="s">
        <v>678</v>
      </c>
      <c r="K3313" s="182">
        <f>+K3319+K3324+K3328</f>
        <v>4.5161160000000002</v>
      </c>
      <c r="Q3313" s="672"/>
      <c r="R3313" s="672"/>
      <c r="S3313" s="672"/>
    </row>
    <row r="3314" spans="1:19" ht="13.5" thickBot="1">
      <c r="A3314" s="701" t="s">
        <v>1128</v>
      </c>
      <c r="C3314" s="183" t="s">
        <v>651</v>
      </c>
      <c r="D3314" s="721" t="s">
        <v>652</v>
      </c>
      <c r="E3314" s="184"/>
      <c r="F3314" s="185"/>
      <c r="G3314" s="186" t="s">
        <v>44</v>
      </c>
      <c r="H3314" s="186" t="s">
        <v>653</v>
      </c>
      <c r="I3314" s="186" t="s">
        <v>39</v>
      </c>
      <c r="J3314" s="186" t="s">
        <v>654</v>
      </c>
      <c r="K3314" s="187" t="s">
        <v>655</v>
      </c>
      <c r="Q3314" s="672"/>
      <c r="R3314" s="672"/>
      <c r="S3314" s="672"/>
    </row>
    <row r="3315" spans="1:19" ht="13.5">
      <c r="A3315" s="701" t="s">
        <v>1128</v>
      </c>
      <c r="C3315" s="194"/>
      <c r="D3315" s="722" t="s">
        <v>656</v>
      </c>
      <c r="E3315" s="189"/>
      <c r="G3315" s="195"/>
      <c r="H3315" s="189"/>
      <c r="I3315" s="189"/>
      <c r="J3315" s="189"/>
      <c r="K3315" s="198"/>
      <c r="Q3315" s="672"/>
      <c r="R3315" s="672"/>
      <c r="S3315" s="672"/>
    </row>
    <row r="3316" spans="1:19" ht="13.5">
      <c r="A3316" s="701" t="s">
        <v>391</v>
      </c>
      <c r="B3316" t="s">
        <v>656</v>
      </c>
      <c r="C3316" s="188" t="s">
        <v>657</v>
      </c>
      <c r="D3316" s="699" t="s">
        <v>658</v>
      </c>
      <c r="E3316" s="189"/>
      <c r="G3316" s="190" t="s">
        <v>659</v>
      </c>
      <c r="H3316" s="191">
        <v>0.1</v>
      </c>
      <c r="I3316" s="191">
        <f>H3316*8/$F$3313</f>
        <v>8.0000000000000002E-3</v>
      </c>
      <c r="J3316" s="192">
        <v>10.89</v>
      </c>
      <c r="K3316" s="193">
        <f>I3316*J3316</f>
        <v>8.7120000000000003E-2</v>
      </c>
      <c r="M3316" s="205">
        <v>1400</v>
      </c>
      <c r="N3316" t="s">
        <v>57</v>
      </c>
      <c r="O3316" s="205">
        <f>I3316*M3316</f>
        <v>11.200000000000001</v>
      </c>
      <c r="P3316" s="706">
        <f>O3316*J3316</f>
        <v>121.96800000000002</v>
      </c>
      <c r="Q3316" s="672"/>
      <c r="R3316" s="672"/>
      <c r="S3316" s="672"/>
    </row>
    <row r="3317" spans="1:19" ht="13.5">
      <c r="A3317" s="701" t="s">
        <v>391</v>
      </c>
      <c r="B3317" t="s">
        <v>656</v>
      </c>
      <c r="C3317" s="188"/>
      <c r="D3317" s="699" t="s">
        <v>668</v>
      </c>
      <c r="E3317" s="189"/>
      <c r="G3317" s="190" t="s">
        <v>659</v>
      </c>
      <c r="H3317" s="191">
        <v>1</v>
      </c>
      <c r="I3317" s="191">
        <f t="shared" ref="I3317:I3318" si="216">H3317*8/$F$3313</f>
        <v>0.08</v>
      </c>
      <c r="J3317" s="192">
        <v>10.08</v>
      </c>
      <c r="K3317" s="193">
        <f>I3317*J3317</f>
        <v>0.80640000000000001</v>
      </c>
      <c r="M3317" s="205">
        <v>1400</v>
      </c>
      <c r="N3317" t="s">
        <v>57</v>
      </c>
      <c r="O3317" s="205">
        <f>I3317*M3317</f>
        <v>112</v>
      </c>
      <c r="P3317" s="706">
        <f>O3317*J3317</f>
        <v>1128.96</v>
      </c>
      <c r="Q3317" s="672"/>
      <c r="R3317" s="672"/>
      <c r="S3317" s="672"/>
    </row>
    <row r="3318" spans="1:19" ht="13.5">
      <c r="A3318" s="701" t="s">
        <v>391</v>
      </c>
      <c r="B3318" t="s">
        <v>656</v>
      </c>
      <c r="C3318" s="188" t="s">
        <v>660</v>
      </c>
      <c r="D3318" s="699" t="s">
        <v>661</v>
      </c>
      <c r="E3318" s="189"/>
      <c r="G3318" s="190" t="s">
        <v>659</v>
      </c>
      <c r="H3318" s="191">
        <v>1</v>
      </c>
      <c r="I3318" s="191">
        <f t="shared" si="216"/>
        <v>0.08</v>
      </c>
      <c r="J3318" s="192">
        <v>6.88</v>
      </c>
      <c r="K3318" s="193">
        <f>I3318*J3318</f>
        <v>0.5504</v>
      </c>
      <c r="M3318" s="205">
        <v>1400</v>
      </c>
      <c r="N3318" t="s">
        <v>57</v>
      </c>
      <c r="O3318" s="205">
        <f>I3318*M3318</f>
        <v>112</v>
      </c>
      <c r="P3318" s="706">
        <f>O3318*J3318</f>
        <v>770.56</v>
      </c>
      <c r="Q3318" s="672"/>
      <c r="R3318" s="672"/>
      <c r="S3318" s="672"/>
    </row>
    <row r="3319" spans="1:19" ht="13.5">
      <c r="A3319" s="701" t="s">
        <v>1128</v>
      </c>
      <c r="C3319" s="194"/>
      <c r="D3319" s="723"/>
      <c r="E3319" s="189"/>
      <c r="G3319" s="195"/>
      <c r="H3319" s="189"/>
      <c r="I3319" s="189"/>
      <c r="J3319" s="196"/>
      <c r="K3319" s="197">
        <f>SUM(K3316:K3318)</f>
        <v>1.4439199999999999</v>
      </c>
      <c r="Q3319" s="672"/>
      <c r="R3319" s="672"/>
      <c r="S3319" s="672"/>
    </row>
    <row r="3320" spans="1:19" ht="13.5">
      <c r="A3320" s="701" t="s">
        <v>1128</v>
      </c>
      <c r="C3320" s="194"/>
      <c r="D3320" s="722" t="s">
        <v>667</v>
      </c>
      <c r="E3320" s="189"/>
      <c r="G3320" s="195"/>
      <c r="H3320" s="189"/>
      <c r="I3320" s="189"/>
      <c r="J3320" s="189"/>
      <c r="K3320" s="198"/>
      <c r="Q3320" s="672"/>
      <c r="R3320" s="672"/>
      <c r="S3320" s="672"/>
    </row>
    <row r="3321" spans="1:19" ht="25.5">
      <c r="A3321" s="701" t="s">
        <v>391</v>
      </c>
      <c r="B3321" t="s">
        <v>667</v>
      </c>
      <c r="C3321" s="246"/>
      <c r="D3321" s="730" t="s">
        <v>1082</v>
      </c>
      <c r="E3321" s="247"/>
      <c r="F3321" s="248"/>
      <c r="G3321" s="249" t="s">
        <v>92</v>
      </c>
      <c r="H3321" s="247"/>
      <c r="I3321" s="250">
        <v>1.05</v>
      </c>
      <c r="J3321" s="251">
        <v>0</v>
      </c>
      <c r="K3321" s="252">
        <f>I3321*J3321</f>
        <v>0</v>
      </c>
      <c r="L3321" s="693" t="s">
        <v>756</v>
      </c>
      <c r="M3321" s="205">
        <v>1400</v>
      </c>
      <c r="N3321" t="s">
        <v>57</v>
      </c>
      <c r="O3321" s="205">
        <f>I3321*M3321</f>
        <v>1470</v>
      </c>
      <c r="P3321" s="706">
        <f>O3321*J3321</f>
        <v>0</v>
      </c>
      <c r="Q3321" s="672"/>
      <c r="R3321" s="672"/>
      <c r="S3321" s="672"/>
    </row>
    <row r="3322" spans="1:19" ht="13.5">
      <c r="A3322" s="701" t="s">
        <v>391</v>
      </c>
      <c r="B3322" t="s">
        <v>667</v>
      </c>
      <c r="C3322" s="188"/>
      <c r="D3322" s="699" t="s">
        <v>694</v>
      </c>
      <c r="E3322" s="189"/>
      <c r="G3322" s="190" t="s">
        <v>695</v>
      </c>
      <c r="H3322" s="189"/>
      <c r="I3322" s="191">
        <v>0.03</v>
      </c>
      <c r="J3322" s="192">
        <v>100</v>
      </c>
      <c r="K3322" s="193">
        <f>I3322*J3322</f>
        <v>3</v>
      </c>
      <c r="M3322" s="205">
        <v>1400</v>
      </c>
      <c r="N3322" t="s">
        <v>57</v>
      </c>
      <c r="O3322" s="205">
        <f>I3322*M3322</f>
        <v>42</v>
      </c>
      <c r="P3322" s="706">
        <f>O3322*J3322</f>
        <v>4200</v>
      </c>
      <c r="Q3322" s="672"/>
      <c r="R3322" s="672"/>
      <c r="S3322" s="672"/>
    </row>
    <row r="3323" spans="1:19" ht="13.5">
      <c r="A3323" s="701" t="s">
        <v>1128</v>
      </c>
      <c r="C3323" s="188"/>
      <c r="D3323" s="699"/>
      <c r="E3323" s="189"/>
      <c r="G3323" s="190"/>
      <c r="H3323" s="189"/>
      <c r="I3323" s="191"/>
      <c r="J3323" s="192"/>
      <c r="K3323" s="193">
        <f>I3323*J3323</f>
        <v>0</v>
      </c>
      <c r="Q3323" s="672"/>
      <c r="R3323" s="672"/>
      <c r="S3323" s="672"/>
    </row>
    <row r="3324" spans="1:19" ht="13.5">
      <c r="A3324" s="701" t="s">
        <v>1128</v>
      </c>
      <c r="C3324" s="194"/>
      <c r="D3324" s="723"/>
      <c r="E3324" s="189"/>
      <c r="G3324" s="195"/>
      <c r="H3324" s="189"/>
      <c r="I3324" s="189"/>
      <c r="J3324" s="196"/>
      <c r="K3324" s="197">
        <f>SUM(K3321:K3323)</f>
        <v>3</v>
      </c>
      <c r="Q3324" s="672"/>
      <c r="R3324" s="672"/>
      <c r="S3324" s="672"/>
    </row>
    <row r="3325" spans="1:19" ht="13.5">
      <c r="A3325" s="701" t="s">
        <v>1128</v>
      </c>
      <c r="C3325" s="194"/>
      <c r="D3325" s="722" t="s">
        <v>662</v>
      </c>
      <c r="E3325" s="189"/>
      <c r="G3325" s="195"/>
      <c r="H3325" s="189"/>
      <c r="I3325" s="189"/>
      <c r="J3325" s="189"/>
      <c r="K3325" s="198"/>
      <c r="Q3325" s="672"/>
      <c r="R3325" s="672"/>
      <c r="S3325" s="672"/>
    </row>
    <row r="3326" spans="1:19" ht="25.5">
      <c r="A3326" s="701" t="s">
        <v>391</v>
      </c>
      <c r="B3326" t="s">
        <v>662</v>
      </c>
      <c r="C3326" s="188" t="s">
        <v>663</v>
      </c>
      <c r="D3326" s="699" t="s">
        <v>664</v>
      </c>
      <c r="E3326" s="189"/>
      <c r="G3326" s="190" t="s">
        <v>665</v>
      </c>
      <c r="H3326" s="189"/>
      <c r="I3326" s="191">
        <v>5</v>
      </c>
      <c r="J3326" s="192">
        <f>K3319</f>
        <v>1.4439199999999999</v>
      </c>
      <c r="K3326" s="193">
        <f>I3326*J3326/100</f>
        <v>7.2195999999999996E-2</v>
      </c>
      <c r="M3326" s="205">
        <v>1400</v>
      </c>
      <c r="N3326" t="s">
        <v>57</v>
      </c>
      <c r="O3326" s="205">
        <f>I3326*M3326</f>
        <v>7000</v>
      </c>
      <c r="P3326" s="706">
        <f>O3326*J3326/100</f>
        <v>101.07439999999998</v>
      </c>
      <c r="Q3326" s="672"/>
      <c r="R3326" s="672"/>
      <c r="S3326" s="672"/>
    </row>
    <row r="3327" spans="1:19" ht="13.5">
      <c r="A3327" s="701" t="s">
        <v>1128</v>
      </c>
      <c r="C3327" s="188"/>
      <c r="D3327" s="724"/>
      <c r="E3327" s="189"/>
      <c r="G3327" s="190" t="s">
        <v>666</v>
      </c>
      <c r="H3327" s="191">
        <v>1</v>
      </c>
      <c r="I3327" s="191">
        <f>H3327*8/H3313</f>
        <v>0.08</v>
      </c>
      <c r="J3327" s="192"/>
      <c r="K3327" s="193">
        <f>I3327*J3327</f>
        <v>0</v>
      </c>
      <c r="Q3327" s="672"/>
      <c r="R3327" s="672"/>
      <c r="S3327" s="672"/>
    </row>
    <row r="3328" spans="1:19" ht="14.25" thickBot="1">
      <c r="A3328" s="701" t="s">
        <v>1128</v>
      </c>
      <c r="C3328" s="199"/>
      <c r="D3328" s="725"/>
      <c r="E3328" s="200"/>
      <c r="F3328" s="201"/>
      <c r="G3328" s="206"/>
      <c r="H3328" s="200"/>
      <c r="I3328" s="200"/>
      <c r="J3328" s="202"/>
      <c r="K3328" s="203">
        <f>SUM(K3326:K3327)</f>
        <v>7.2195999999999996E-2</v>
      </c>
      <c r="Q3328" s="672"/>
      <c r="R3328" s="672"/>
      <c r="S3328" s="672"/>
    </row>
    <row r="3329" spans="1:19" ht="13.5" thickBot="1">
      <c r="A3329" s="701" t="s">
        <v>1128</v>
      </c>
      <c r="Q3329" s="672"/>
      <c r="R3329" s="672"/>
      <c r="S3329" s="672"/>
    </row>
    <row r="3330" spans="1:19" ht="56.25" customHeight="1">
      <c r="A3330" s="701" t="s">
        <v>1128</v>
      </c>
      <c r="C3330" s="176" t="s">
        <v>645</v>
      </c>
      <c r="D3330" s="212" t="str">
        <f>+QPS!C250</f>
        <v>5.05.03</v>
      </c>
      <c r="E3330" s="2284" t="str">
        <f>+QPS!G250</f>
        <v>Suministro, montaje e instalación de cable para instrumentación tipo PLTC, ITC-OS, 105°C, conductores de cobre electrolítico recocido, clase B, aislamiento de PVC, pantalla de cinta aluminizada con Cable para drenaje, cubierta externa de PVC. (NOTA 3)</v>
      </c>
      <c r="F3330" s="2284"/>
      <c r="G3330" s="2284"/>
      <c r="H3330" s="2284"/>
      <c r="I3330" s="2284"/>
      <c r="J3330" s="2284"/>
      <c r="K3330" s="2285"/>
      <c r="Q3330" s="672">
        <f>QPS!V250</f>
        <v>7677.3972000000003</v>
      </c>
      <c r="R3330" s="672">
        <f>SUM(P3330:P3345)</f>
        <v>7677.3972000000003</v>
      </c>
      <c r="S3330" s="672">
        <f>Q3330-R3330</f>
        <v>0</v>
      </c>
    </row>
    <row r="3331" spans="1:19">
      <c r="A3331" s="701" t="s">
        <v>1128</v>
      </c>
      <c r="C3331" s="181" t="s">
        <v>646</v>
      </c>
      <c r="D3331" s="720" t="s">
        <v>677</v>
      </c>
      <c r="E3331" s="207" t="s">
        <v>648</v>
      </c>
      <c r="F3331" s="208">
        <f>+F3313</f>
        <v>100</v>
      </c>
      <c r="G3331" s="207" t="s">
        <v>649</v>
      </c>
      <c r="H3331" s="209">
        <f>F3331</f>
        <v>100</v>
      </c>
      <c r="I3331" s="210"/>
      <c r="J3331" s="211" t="s">
        <v>678</v>
      </c>
      <c r="K3331" s="182">
        <f>+K3337+K3341+K3344</f>
        <v>4.5161160000000002</v>
      </c>
      <c r="Q3331" s="672"/>
      <c r="R3331" s="672"/>
      <c r="S3331" s="672"/>
    </row>
    <row r="3332" spans="1:19" ht="13.5" thickBot="1">
      <c r="A3332" s="701" t="s">
        <v>1128</v>
      </c>
      <c r="C3332" s="183" t="s">
        <v>651</v>
      </c>
      <c r="D3332" s="721" t="s">
        <v>652</v>
      </c>
      <c r="E3332" s="184"/>
      <c r="F3332" s="185"/>
      <c r="G3332" s="186" t="s">
        <v>44</v>
      </c>
      <c r="H3332" s="186" t="s">
        <v>653</v>
      </c>
      <c r="I3332" s="186" t="s">
        <v>39</v>
      </c>
      <c r="J3332" s="186" t="s">
        <v>654</v>
      </c>
      <c r="K3332" s="187" t="s">
        <v>655</v>
      </c>
      <c r="Q3332" s="672"/>
      <c r="R3332" s="672"/>
      <c r="S3332" s="672"/>
    </row>
    <row r="3333" spans="1:19" ht="13.5">
      <c r="A3333" s="701" t="s">
        <v>1128</v>
      </c>
      <c r="C3333" s="194"/>
      <c r="D3333" s="722" t="s">
        <v>656</v>
      </c>
      <c r="E3333" s="189"/>
      <c r="G3333" s="195"/>
      <c r="H3333" s="189"/>
      <c r="I3333" s="189"/>
      <c r="J3333" s="189"/>
      <c r="K3333" s="198"/>
      <c r="Q3333" s="672"/>
      <c r="R3333" s="672"/>
      <c r="S3333" s="672"/>
    </row>
    <row r="3334" spans="1:19" ht="13.5">
      <c r="A3334" s="701" t="s">
        <v>392</v>
      </c>
      <c r="B3334" t="s">
        <v>656</v>
      </c>
      <c r="C3334" s="188" t="s">
        <v>657</v>
      </c>
      <c r="D3334" s="699" t="s">
        <v>658</v>
      </c>
      <c r="E3334" s="189"/>
      <c r="G3334" s="190" t="s">
        <v>659</v>
      </c>
      <c r="H3334" s="191">
        <v>0.1</v>
      </c>
      <c r="I3334" s="191">
        <f>H3334*8/$F$3331</f>
        <v>8.0000000000000002E-3</v>
      </c>
      <c r="J3334" s="192">
        <v>10.89</v>
      </c>
      <c r="K3334" s="193">
        <f>I3334*J3334</f>
        <v>8.7120000000000003E-2</v>
      </c>
      <c r="M3334" s="205">
        <v>1700</v>
      </c>
      <c r="N3334" t="s">
        <v>57</v>
      </c>
      <c r="O3334" s="205">
        <f>I3334*M3334</f>
        <v>13.6</v>
      </c>
      <c r="P3334" s="706">
        <f>O3334*J3334</f>
        <v>148.10400000000001</v>
      </c>
      <c r="Q3334" s="672"/>
      <c r="R3334" s="672"/>
      <c r="S3334" s="672"/>
    </row>
    <row r="3335" spans="1:19" ht="13.5">
      <c r="A3335" s="701" t="s">
        <v>392</v>
      </c>
      <c r="B3335" t="s">
        <v>656</v>
      </c>
      <c r="C3335" s="188"/>
      <c r="D3335" s="699" t="s">
        <v>668</v>
      </c>
      <c r="E3335" s="189"/>
      <c r="G3335" s="190" t="s">
        <v>659</v>
      </c>
      <c r="H3335" s="191">
        <v>1</v>
      </c>
      <c r="I3335" s="191">
        <f t="shared" ref="I3335:I3336" si="217">H3335*8/$F$3331</f>
        <v>0.08</v>
      </c>
      <c r="J3335" s="192">
        <v>10.08</v>
      </c>
      <c r="K3335" s="193">
        <f>I3335*J3335</f>
        <v>0.80640000000000001</v>
      </c>
      <c r="M3335" s="205">
        <v>1700</v>
      </c>
      <c r="N3335" t="s">
        <v>57</v>
      </c>
      <c r="O3335" s="205">
        <f>I3335*M3335</f>
        <v>136</v>
      </c>
      <c r="P3335" s="706">
        <f>O3335*J3335</f>
        <v>1370.88</v>
      </c>
      <c r="Q3335" s="672"/>
      <c r="R3335" s="672"/>
      <c r="S3335" s="672"/>
    </row>
    <row r="3336" spans="1:19" ht="13.5">
      <c r="A3336" s="701" t="s">
        <v>392</v>
      </c>
      <c r="B3336" t="s">
        <v>656</v>
      </c>
      <c r="C3336" s="188" t="s">
        <v>660</v>
      </c>
      <c r="D3336" s="699" t="s">
        <v>661</v>
      </c>
      <c r="E3336" s="189"/>
      <c r="G3336" s="190" t="s">
        <v>659</v>
      </c>
      <c r="H3336" s="191">
        <v>1</v>
      </c>
      <c r="I3336" s="191">
        <f t="shared" si="217"/>
        <v>0.08</v>
      </c>
      <c r="J3336" s="192">
        <v>6.88</v>
      </c>
      <c r="K3336" s="193">
        <f>I3336*J3336</f>
        <v>0.5504</v>
      </c>
      <c r="M3336" s="205">
        <v>1700</v>
      </c>
      <c r="N3336" t="s">
        <v>57</v>
      </c>
      <c r="O3336" s="205">
        <f>I3336*M3336</f>
        <v>136</v>
      </c>
      <c r="P3336" s="706">
        <f>O3336*J3336</f>
        <v>935.68</v>
      </c>
      <c r="Q3336" s="672"/>
      <c r="R3336" s="672"/>
      <c r="S3336" s="672"/>
    </row>
    <row r="3337" spans="1:19" ht="13.5">
      <c r="A3337" s="701" t="s">
        <v>1128</v>
      </c>
      <c r="C3337" s="194"/>
      <c r="D3337" s="723"/>
      <c r="E3337" s="189"/>
      <c r="G3337" s="195"/>
      <c r="H3337" s="189"/>
      <c r="I3337" s="189"/>
      <c r="J3337" s="196"/>
      <c r="K3337" s="197">
        <f>SUM(K3334:K3336)</f>
        <v>1.4439199999999999</v>
      </c>
      <c r="Q3337" s="672"/>
      <c r="R3337" s="672"/>
      <c r="S3337" s="672"/>
    </row>
    <row r="3338" spans="1:19" ht="13.5">
      <c r="A3338" s="701" t="s">
        <v>1128</v>
      </c>
      <c r="C3338" s="194"/>
      <c r="D3338" s="722" t="s">
        <v>667</v>
      </c>
      <c r="E3338" s="189"/>
      <c r="G3338" s="195"/>
      <c r="H3338" s="189"/>
      <c r="I3338" s="189"/>
      <c r="J3338" s="189"/>
      <c r="K3338" s="198"/>
      <c r="Q3338" s="672"/>
      <c r="R3338" s="672"/>
      <c r="S3338" s="672"/>
    </row>
    <row r="3339" spans="1:19" ht="25.5">
      <c r="A3339" s="701" t="s">
        <v>392</v>
      </c>
      <c r="B3339" t="s">
        <v>667</v>
      </c>
      <c r="C3339" s="246"/>
      <c r="D3339" s="730" t="s">
        <v>1082</v>
      </c>
      <c r="E3339" s="247"/>
      <c r="F3339" s="248"/>
      <c r="G3339" s="249" t="s">
        <v>92</v>
      </c>
      <c r="H3339" s="247"/>
      <c r="I3339" s="250">
        <v>1.05</v>
      </c>
      <c r="J3339" s="251">
        <v>0</v>
      </c>
      <c r="K3339" s="252">
        <f>I3339*J3339</f>
        <v>0</v>
      </c>
      <c r="L3339" s="693" t="s">
        <v>756</v>
      </c>
      <c r="M3339" s="205">
        <v>1700</v>
      </c>
      <c r="N3339" t="s">
        <v>57</v>
      </c>
      <c r="O3339" s="205">
        <f>I3339*M3339</f>
        <v>1785</v>
      </c>
      <c r="P3339" s="706">
        <f>O3339*J3339</f>
        <v>0</v>
      </c>
      <c r="Q3339" s="672"/>
      <c r="R3339" s="672"/>
      <c r="S3339" s="672"/>
    </row>
    <row r="3340" spans="1:19" ht="13.5">
      <c r="A3340" s="701" t="s">
        <v>392</v>
      </c>
      <c r="B3340" t="s">
        <v>667</v>
      </c>
      <c r="C3340" s="188"/>
      <c r="D3340" s="699" t="s">
        <v>694</v>
      </c>
      <c r="E3340" s="189"/>
      <c r="G3340" s="190" t="s">
        <v>695</v>
      </c>
      <c r="H3340" s="189"/>
      <c r="I3340" s="191">
        <v>0.03</v>
      </c>
      <c r="J3340" s="192">
        <v>100</v>
      </c>
      <c r="K3340" s="193">
        <f>I3340*J3340</f>
        <v>3</v>
      </c>
      <c r="M3340" s="205">
        <v>1700</v>
      </c>
      <c r="N3340" t="s">
        <v>57</v>
      </c>
      <c r="O3340" s="205">
        <f>I3340*M3340</f>
        <v>51</v>
      </c>
      <c r="P3340" s="706">
        <f>O3340*J3340</f>
        <v>5100</v>
      </c>
      <c r="Q3340" s="672"/>
      <c r="R3340" s="672"/>
      <c r="S3340" s="672"/>
    </row>
    <row r="3341" spans="1:19" ht="13.5">
      <c r="A3341" s="701" t="s">
        <v>1128</v>
      </c>
      <c r="C3341" s="194"/>
      <c r="D3341" s="723"/>
      <c r="E3341" s="189"/>
      <c r="G3341" s="195"/>
      <c r="H3341" s="189"/>
      <c r="I3341" s="189"/>
      <c r="J3341" s="196"/>
      <c r="K3341" s="197">
        <f>SUM(K3339:K3340)</f>
        <v>3</v>
      </c>
      <c r="Q3341" s="672"/>
      <c r="R3341" s="672"/>
      <c r="S3341" s="672"/>
    </row>
    <row r="3342" spans="1:19" ht="13.5">
      <c r="A3342" s="701" t="s">
        <v>1128</v>
      </c>
      <c r="C3342" s="194"/>
      <c r="D3342" s="722" t="s">
        <v>662</v>
      </c>
      <c r="E3342" s="189"/>
      <c r="G3342" s="195"/>
      <c r="H3342" s="189"/>
      <c r="I3342" s="189"/>
      <c r="J3342" s="189"/>
      <c r="K3342" s="198"/>
      <c r="Q3342" s="672"/>
      <c r="R3342" s="672"/>
      <c r="S3342" s="672"/>
    </row>
    <row r="3343" spans="1:19" ht="25.5">
      <c r="A3343" s="701" t="s">
        <v>392</v>
      </c>
      <c r="B3343" t="s">
        <v>662</v>
      </c>
      <c r="C3343" s="188" t="s">
        <v>663</v>
      </c>
      <c r="D3343" s="699" t="s">
        <v>664</v>
      </c>
      <c r="E3343" s="189"/>
      <c r="G3343" s="190" t="s">
        <v>665</v>
      </c>
      <c r="H3343" s="189"/>
      <c r="I3343" s="191">
        <v>5</v>
      </c>
      <c r="J3343" s="192">
        <f>K3337</f>
        <v>1.4439199999999999</v>
      </c>
      <c r="K3343" s="193">
        <f>I3343*J3343/100</f>
        <v>7.2195999999999996E-2</v>
      </c>
      <c r="M3343" s="205">
        <v>1700</v>
      </c>
      <c r="N3343" t="s">
        <v>57</v>
      </c>
      <c r="O3343" s="205">
        <f>I3343*M3343</f>
        <v>8500</v>
      </c>
      <c r="P3343" s="706">
        <f>O3343*J3343/100</f>
        <v>122.7332</v>
      </c>
      <c r="Q3343" s="672"/>
      <c r="R3343" s="672"/>
      <c r="S3343" s="672"/>
    </row>
    <row r="3344" spans="1:19" ht="14.25" thickBot="1">
      <c r="A3344" s="701" t="s">
        <v>1128</v>
      </c>
      <c r="C3344" s="199"/>
      <c r="D3344" s="725"/>
      <c r="E3344" s="200"/>
      <c r="F3344" s="201"/>
      <c r="G3344" s="206"/>
      <c r="H3344" s="200"/>
      <c r="I3344" s="200"/>
      <c r="J3344" s="202"/>
      <c r="K3344" s="203">
        <f>SUM(K3343:K3343)</f>
        <v>7.2195999999999996E-2</v>
      </c>
      <c r="Q3344" s="672"/>
      <c r="R3344" s="672"/>
      <c r="S3344" s="672"/>
    </row>
    <row r="3345" spans="1:19" ht="13.5" thickBot="1">
      <c r="A3345" s="701" t="s">
        <v>1128</v>
      </c>
      <c r="Q3345" s="672"/>
      <c r="R3345" s="672"/>
      <c r="S3345" s="672"/>
    </row>
    <row r="3346" spans="1:19" ht="73.5" customHeight="1">
      <c r="A3346" s="701" t="s">
        <v>1128</v>
      </c>
      <c r="C3346" s="176" t="s">
        <v>645</v>
      </c>
      <c r="D3346" s="212" t="str">
        <f>+QPS!C251</f>
        <v>5.05.04</v>
      </c>
      <c r="E3346" s="2284" t="str">
        <f>+QPS!G251</f>
        <v>Suministro, montaje e instalación de cable de cable multipar para red DeviceNet. tipo ODVA Class 2 Thick, 75°,  dos pares trenzados, conductores de cobre estañado clase B, cable de drenaje de cobre estañado, aislamiento de PVC , blindaje por par de lamina metálica, blindaje exterior de malla de cobre estañado, cubierta externa de PVC, color gris, certificación CMG PLTC-ER.</v>
      </c>
      <c r="F3346" s="2284"/>
      <c r="G3346" s="2284"/>
      <c r="H3346" s="2284"/>
      <c r="I3346" s="2284"/>
      <c r="J3346" s="2284"/>
      <c r="K3346" s="2285"/>
      <c r="Q3346" s="672">
        <f>QPS!V251</f>
        <v>448.60736000000003</v>
      </c>
      <c r="R3346" s="672">
        <f>SUM(P3346:P3361)</f>
        <v>448.60736000000003</v>
      </c>
      <c r="S3346" s="672">
        <f>Q3346-R3346</f>
        <v>0</v>
      </c>
    </row>
    <row r="3347" spans="1:19">
      <c r="A3347" s="701" t="s">
        <v>1128</v>
      </c>
      <c r="C3347" s="181" t="s">
        <v>646</v>
      </c>
      <c r="D3347" s="720" t="s">
        <v>677</v>
      </c>
      <c r="E3347" s="207" t="s">
        <v>648</v>
      </c>
      <c r="F3347" s="208">
        <f>+F3331</f>
        <v>100</v>
      </c>
      <c r="G3347" s="207" t="s">
        <v>649</v>
      </c>
      <c r="H3347" s="209">
        <f>F3347</f>
        <v>100</v>
      </c>
      <c r="I3347" s="210"/>
      <c r="J3347" s="211" t="s">
        <v>678</v>
      </c>
      <c r="K3347" s="182">
        <f>+K3353+K3357+K3360</f>
        <v>5.6075920000000004</v>
      </c>
      <c r="Q3347" s="672"/>
      <c r="R3347" s="672"/>
      <c r="S3347" s="672"/>
    </row>
    <row r="3348" spans="1:19" ht="13.5" thickBot="1">
      <c r="A3348" s="701" t="s">
        <v>1128</v>
      </c>
      <c r="C3348" s="183" t="s">
        <v>651</v>
      </c>
      <c r="D3348" s="721" t="s">
        <v>652</v>
      </c>
      <c r="E3348" s="184"/>
      <c r="F3348" s="185"/>
      <c r="G3348" s="186" t="s">
        <v>44</v>
      </c>
      <c r="H3348" s="186" t="s">
        <v>653</v>
      </c>
      <c r="I3348" s="186" t="s">
        <v>39</v>
      </c>
      <c r="J3348" s="186" t="s">
        <v>654</v>
      </c>
      <c r="K3348" s="187" t="s">
        <v>655</v>
      </c>
      <c r="Q3348" s="672"/>
      <c r="R3348" s="672"/>
      <c r="S3348" s="672"/>
    </row>
    <row r="3349" spans="1:19" ht="13.5">
      <c r="A3349" s="701" t="s">
        <v>1128</v>
      </c>
      <c r="C3349" s="194"/>
      <c r="D3349" s="722" t="s">
        <v>656</v>
      </c>
      <c r="E3349" s="189"/>
      <c r="G3349" s="195"/>
      <c r="H3349" s="189"/>
      <c r="I3349" s="189"/>
      <c r="J3349" s="189"/>
      <c r="K3349" s="198"/>
      <c r="Q3349" s="672"/>
      <c r="R3349" s="672"/>
      <c r="S3349" s="672"/>
    </row>
    <row r="3350" spans="1:19" ht="13.5">
      <c r="A3350" s="701" t="s">
        <v>486</v>
      </c>
      <c r="B3350" t="s">
        <v>656</v>
      </c>
      <c r="C3350" s="188" t="s">
        <v>657</v>
      </c>
      <c r="D3350" s="699" t="s">
        <v>658</v>
      </c>
      <c r="E3350" s="189"/>
      <c r="G3350" s="190" t="s">
        <v>659</v>
      </c>
      <c r="H3350" s="191">
        <v>0.2</v>
      </c>
      <c r="I3350" s="191">
        <f>H3350*8/$F$3347</f>
        <v>1.6E-2</v>
      </c>
      <c r="J3350" s="192">
        <v>10.89</v>
      </c>
      <c r="K3350" s="193">
        <f>I3350*J3350</f>
        <v>0.17424000000000001</v>
      </c>
      <c r="M3350" s="205">
        <v>80</v>
      </c>
      <c r="N3350" t="s">
        <v>57</v>
      </c>
      <c r="O3350" s="205">
        <f>I3350*M3350</f>
        <v>1.28</v>
      </c>
      <c r="P3350" s="706">
        <f>O3350*J3350</f>
        <v>13.939200000000001</v>
      </c>
      <c r="Q3350" s="672"/>
      <c r="R3350" s="672"/>
      <c r="S3350" s="672"/>
    </row>
    <row r="3351" spans="1:19" ht="13.5">
      <c r="A3351" s="701" t="s">
        <v>486</v>
      </c>
      <c r="B3351" t="s">
        <v>656</v>
      </c>
      <c r="C3351" s="188"/>
      <c r="D3351" s="699" t="s">
        <v>668</v>
      </c>
      <c r="E3351" s="189"/>
      <c r="G3351" s="190" t="s">
        <v>659</v>
      </c>
      <c r="H3351" s="191">
        <v>1</v>
      </c>
      <c r="I3351" s="191">
        <f t="shared" ref="I3351:I3352" si="218">H3351*8/$F$3347</f>
        <v>0.08</v>
      </c>
      <c r="J3351" s="192">
        <v>10.08</v>
      </c>
      <c r="K3351" s="193">
        <f>I3351*J3351</f>
        <v>0.80640000000000001</v>
      </c>
      <c r="M3351" s="205">
        <v>80</v>
      </c>
      <c r="N3351" t="s">
        <v>57</v>
      </c>
      <c r="O3351" s="205">
        <f>I3351*M3351</f>
        <v>6.4</v>
      </c>
      <c r="P3351" s="706">
        <f>O3351*J3351</f>
        <v>64.512</v>
      </c>
      <c r="Q3351" s="672"/>
      <c r="R3351" s="672"/>
      <c r="S3351" s="672"/>
    </row>
    <row r="3352" spans="1:19" ht="13.5">
      <c r="A3352" s="701" t="s">
        <v>486</v>
      </c>
      <c r="B3352" t="s">
        <v>656</v>
      </c>
      <c r="C3352" s="188" t="s">
        <v>660</v>
      </c>
      <c r="D3352" s="699" t="s">
        <v>661</v>
      </c>
      <c r="E3352" s="189"/>
      <c r="G3352" s="190" t="s">
        <v>659</v>
      </c>
      <c r="H3352" s="191">
        <v>1</v>
      </c>
      <c r="I3352" s="191">
        <f t="shared" si="218"/>
        <v>0.08</v>
      </c>
      <c r="J3352" s="192">
        <v>6.88</v>
      </c>
      <c r="K3352" s="193">
        <f>I3352*J3352</f>
        <v>0.5504</v>
      </c>
      <c r="M3352" s="205">
        <v>80</v>
      </c>
      <c r="N3352" t="s">
        <v>57</v>
      </c>
      <c r="O3352" s="205">
        <f>I3352*M3352</f>
        <v>6.4</v>
      </c>
      <c r="P3352" s="706">
        <f>O3352*J3352</f>
        <v>44.032000000000004</v>
      </c>
      <c r="Q3352" s="672"/>
      <c r="R3352" s="672"/>
      <c r="S3352" s="672"/>
    </row>
    <row r="3353" spans="1:19" ht="13.5">
      <c r="A3353" s="701" t="s">
        <v>1128</v>
      </c>
      <c r="C3353" s="194"/>
      <c r="D3353" s="723"/>
      <c r="E3353" s="189"/>
      <c r="G3353" s="195"/>
      <c r="H3353" s="189"/>
      <c r="I3353" s="189"/>
      <c r="J3353" s="196"/>
      <c r="K3353" s="197">
        <f>SUM(K3350:K3352)</f>
        <v>1.53104</v>
      </c>
      <c r="Q3353" s="672"/>
      <c r="R3353" s="672"/>
      <c r="S3353" s="672"/>
    </row>
    <row r="3354" spans="1:19" ht="13.5">
      <c r="A3354" s="701" t="s">
        <v>1128</v>
      </c>
      <c r="C3354" s="194"/>
      <c r="D3354" s="722" t="s">
        <v>667</v>
      </c>
      <c r="E3354" s="189"/>
      <c r="G3354" s="195"/>
      <c r="H3354" s="189"/>
      <c r="I3354" s="189"/>
      <c r="J3354" s="189"/>
      <c r="K3354" s="198"/>
      <c r="Q3354" s="672"/>
      <c r="R3354" s="672"/>
      <c r="S3354" s="672"/>
    </row>
    <row r="3355" spans="1:19" ht="38.25">
      <c r="A3355" s="701" t="s">
        <v>486</v>
      </c>
      <c r="B3355" t="s">
        <v>667</v>
      </c>
      <c r="C3355" s="246"/>
      <c r="D3355" s="730" t="s">
        <v>1083</v>
      </c>
      <c r="E3355" s="247"/>
      <c r="F3355" s="248"/>
      <c r="G3355" s="249" t="s">
        <v>57</v>
      </c>
      <c r="H3355" s="247"/>
      <c r="I3355" s="250">
        <v>1.05</v>
      </c>
      <c r="J3355" s="251">
        <v>0</v>
      </c>
      <c r="K3355" s="252">
        <f>I3355*J3355</f>
        <v>0</v>
      </c>
      <c r="L3355" s="693" t="s">
        <v>756</v>
      </c>
      <c r="M3355" s="205">
        <v>80</v>
      </c>
      <c r="N3355" t="s">
        <v>57</v>
      </c>
      <c r="O3355" s="205">
        <f>I3355*M3355</f>
        <v>84</v>
      </c>
      <c r="P3355" s="706">
        <f>O3355*J3355</f>
        <v>0</v>
      </c>
      <c r="Q3355" s="672"/>
      <c r="R3355" s="672"/>
      <c r="S3355" s="672"/>
    </row>
    <row r="3356" spans="1:19" ht="13.5">
      <c r="A3356" s="701" t="s">
        <v>486</v>
      </c>
      <c r="B3356" t="s">
        <v>667</v>
      </c>
      <c r="C3356" s="188"/>
      <c r="D3356" s="699" t="s">
        <v>694</v>
      </c>
      <c r="E3356" s="189"/>
      <c r="G3356" s="190" t="s">
        <v>695</v>
      </c>
      <c r="H3356" s="189"/>
      <c r="I3356" s="191">
        <v>0.04</v>
      </c>
      <c r="J3356" s="192">
        <v>100</v>
      </c>
      <c r="K3356" s="193">
        <f>I3356*J3356</f>
        <v>4</v>
      </c>
      <c r="M3356" s="205">
        <v>80</v>
      </c>
      <c r="N3356" t="s">
        <v>57</v>
      </c>
      <c r="O3356" s="205">
        <f>I3356*M3356</f>
        <v>3.2</v>
      </c>
      <c r="P3356" s="706">
        <f>O3356*J3356</f>
        <v>320</v>
      </c>
      <c r="Q3356" s="672"/>
      <c r="R3356" s="672"/>
      <c r="S3356" s="672"/>
    </row>
    <row r="3357" spans="1:19" ht="13.5">
      <c r="A3357" s="701" t="s">
        <v>1128</v>
      </c>
      <c r="C3357" s="194"/>
      <c r="D3357" s="723"/>
      <c r="E3357" s="189"/>
      <c r="G3357" s="195"/>
      <c r="H3357" s="189"/>
      <c r="I3357" s="189"/>
      <c r="J3357" s="196"/>
      <c r="K3357" s="197">
        <f>SUM(K3355:K3356)</f>
        <v>4</v>
      </c>
      <c r="Q3357" s="672"/>
      <c r="R3357" s="672"/>
      <c r="S3357" s="672"/>
    </row>
    <row r="3358" spans="1:19" ht="13.5">
      <c r="A3358" s="701" t="s">
        <v>1128</v>
      </c>
      <c r="C3358" s="194"/>
      <c r="D3358" s="722" t="s">
        <v>662</v>
      </c>
      <c r="E3358" s="189"/>
      <c r="G3358" s="195"/>
      <c r="H3358" s="189"/>
      <c r="I3358" s="189"/>
      <c r="J3358" s="189"/>
      <c r="K3358" s="198"/>
      <c r="Q3358" s="672"/>
      <c r="R3358" s="672"/>
      <c r="S3358" s="672"/>
    </row>
    <row r="3359" spans="1:19" ht="25.5">
      <c r="A3359" s="701" t="s">
        <v>486</v>
      </c>
      <c r="B3359" t="s">
        <v>662</v>
      </c>
      <c r="C3359" s="188" t="s">
        <v>663</v>
      </c>
      <c r="D3359" s="699" t="s">
        <v>664</v>
      </c>
      <c r="E3359" s="189"/>
      <c r="G3359" s="190" t="s">
        <v>665</v>
      </c>
      <c r="H3359" s="189"/>
      <c r="I3359" s="191">
        <v>5</v>
      </c>
      <c r="J3359" s="192">
        <f>K3353</f>
        <v>1.53104</v>
      </c>
      <c r="K3359" s="193">
        <f>I3359*J3359/100</f>
        <v>7.6551999999999995E-2</v>
      </c>
      <c r="M3359" s="205">
        <v>80</v>
      </c>
      <c r="N3359" t="s">
        <v>57</v>
      </c>
      <c r="O3359" s="205">
        <f>I3359*M3359</f>
        <v>400</v>
      </c>
      <c r="P3359" s="706">
        <f>O3359*J3359/100</f>
        <v>6.1241599999999998</v>
      </c>
      <c r="Q3359" s="672"/>
      <c r="R3359" s="672"/>
      <c r="S3359" s="672"/>
    </row>
    <row r="3360" spans="1:19" ht="14.25" thickBot="1">
      <c r="A3360" s="701" t="s">
        <v>1128</v>
      </c>
      <c r="C3360" s="199"/>
      <c r="D3360" s="725"/>
      <c r="E3360" s="200"/>
      <c r="F3360" s="201"/>
      <c r="G3360" s="206"/>
      <c r="H3360" s="200"/>
      <c r="I3360" s="200"/>
      <c r="J3360" s="202"/>
      <c r="K3360" s="203">
        <f>SUM(K3359:K3359)</f>
        <v>7.6551999999999995E-2</v>
      </c>
      <c r="Q3360" s="672"/>
      <c r="R3360" s="672"/>
      <c r="S3360" s="672"/>
    </row>
    <row r="3361" spans="1:19" ht="13.5" thickBot="1">
      <c r="A3361" s="701" t="s">
        <v>1128</v>
      </c>
      <c r="Q3361" s="672"/>
      <c r="R3361" s="672"/>
      <c r="S3361" s="672"/>
    </row>
    <row r="3362" spans="1:19" ht="52.5" customHeight="1">
      <c r="A3362" s="701" t="s">
        <v>1128</v>
      </c>
      <c r="C3362" s="176" t="s">
        <v>645</v>
      </c>
      <c r="D3362" s="212" t="str">
        <f>+QPS!C252</f>
        <v>5.05.05</v>
      </c>
      <c r="E3362" s="2284" t="str">
        <f>+QPS!G252</f>
        <v>Suministro, montaje e instalación de accesorios ( empalmes, conectores terminales, conectores tipo tee, conectores hembra, conectores macho, terminales modulares, multiconectores, tapones, sellos, etiquetas) para conductores.</v>
      </c>
      <c r="F3362" s="2284"/>
      <c r="G3362" s="2284"/>
      <c r="H3362" s="2284"/>
      <c r="I3362" s="2284"/>
      <c r="J3362" s="2284"/>
      <c r="K3362" s="2285"/>
      <c r="Q3362" s="672">
        <f>QPS!V252</f>
        <v>1510.7440000000001</v>
      </c>
      <c r="R3362" s="672">
        <f>SUM(P3362:P3376)</f>
        <v>1510.7440000000001</v>
      </c>
      <c r="S3362" s="672">
        <f>Q3362-R3362</f>
        <v>0</v>
      </c>
    </row>
    <row r="3363" spans="1:19">
      <c r="A3363" s="701" t="s">
        <v>1128</v>
      </c>
      <c r="C3363" s="181" t="s">
        <v>646</v>
      </c>
      <c r="D3363" s="720" t="s">
        <v>647</v>
      </c>
      <c r="E3363" s="207" t="s">
        <v>648</v>
      </c>
      <c r="F3363" s="208">
        <v>0.15</v>
      </c>
      <c r="G3363" s="207" t="s">
        <v>649</v>
      </c>
      <c r="H3363" s="209">
        <f>F3363</f>
        <v>0.15</v>
      </c>
      <c r="I3363" s="210"/>
      <c r="J3363" s="211" t="s">
        <v>650</v>
      </c>
      <c r="K3363" s="182">
        <f>+K3369+K3372+K3375</f>
        <v>1510.7440000000001</v>
      </c>
      <c r="Q3363" s="672"/>
      <c r="R3363" s="672"/>
      <c r="S3363" s="672"/>
    </row>
    <row r="3364" spans="1:19" ht="13.5" thickBot="1">
      <c r="A3364" s="701" t="s">
        <v>1128</v>
      </c>
      <c r="C3364" s="183" t="s">
        <v>651</v>
      </c>
      <c r="D3364" s="721" t="s">
        <v>652</v>
      </c>
      <c r="E3364" s="184"/>
      <c r="F3364" s="185"/>
      <c r="G3364" s="186" t="s">
        <v>44</v>
      </c>
      <c r="H3364" s="186" t="s">
        <v>653</v>
      </c>
      <c r="I3364" s="186" t="s">
        <v>39</v>
      </c>
      <c r="J3364" s="186" t="s">
        <v>654</v>
      </c>
      <c r="K3364" s="187" t="s">
        <v>655</v>
      </c>
      <c r="Q3364" s="672"/>
      <c r="R3364" s="672"/>
      <c r="S3364" s="672"/>
    </row>
    <row r="3365" spans="1:19" ht="13.5">
      <c r="A3365" s="701" t="s">
        <v>1128</v>
      </c>
      <c r="C3365" s="194"/>
      <c r="D3365" s="722" t="s">
        <v>656</v>
      </c>
      <c r="E3365" s="189"/>
      <c r="G3365" s="195"/>
      <c r="H3365" s="189"/>
      <c r="I3365" s="189"/>
      <c r="J3365" s="189"/>
      <c r="K3365" s="198"/>
      <c r="Q3365" s="672"/>
      <c r="R3365" s="672"/>
      <c r="S3365" s="672"/>
    </row>
    <row r="3366" spans="1:19" ht="13.5">
      <c r="A3366" s="701" t="s">
        <v>487</v>
      </c>
      <c r="B3366" t="s">
        <v>656</v>
      </c>
      <c r="C3366" s="188" t="s">
        <v>657</v>
      </c>
      <c r="D3366" s="699" t="s">
        <v>658</v>
      </c>
      <c r="E3366" s="189"/>
      <c r="G3366" s="190" t="s">
        <v>659</v>
      </c>
      <c r="H3366" s="191">
        <v>0.1</v>
      </c>
      <c r="I3366" s="191">
        <f>H3366*8/$F$3363</f>
        <v>5.3333333333333339</v>
      </c>
      <c r="J3366" s="192">
        <v>10.89</v>
      </c>
      <c r="K3366" s="193">
        <f>I3366*J3366</f>
        <v>58.080000000000013</v>
      </c>
      <c r="M3366" s="205">
        <v>1</v>
      </c>
      <c r="N3366" t="s">
        <v>337</v>
      </c>
      <c r="O3366" s="205">
        <f>I3366*M3366</f>
        <v>5.3333333333333339</v>
      </c>
      <c r="P3366" s="706">
        <f>O3366*J3366</f>
        <v>58.080000000000013</v>
      </c>
      <c r="Q3366" s="672"/>
      <c r="R3366" s="672"/>
      <c r="S3366" s="672"/>
    </row>
    <row r="3367" spans="1:19" ht="13.5">
      <c r="A3367" s="701" t="s">
        <v>487</v>
      </c>
      <c r="B3367" t="s">
        <v>656</v>
      </c>
      <c r="C3367" s="188"/>
      <c r="D3367" s="699" t="s">
        <v>668</v>
      </c>
      <c r="E3367" s="189"/>
      <c r="G3367" s="190" t="s">
        <v>659</v>
      </c>
      <c r="H3367" s="191">
        <v>1</v>
      </c>
      <c r="I3367" s="191">
        <f t="shared" ref="I3367:I3368" si="219">H3367*8/$F$3363</f>
        <v>53.333333333333336</v>
      </c>
      <c r="J3367" s="192">
        <v>10.08</v>
      </c>
      <c r="K3367" s="193">
        <f>I3367*J3367</f>
        <v>537.6</v>
      </c>
      <c r="M3367" s="205">
        <v>1</v>
      </c>
      <c r="N3367" t="s">
        <v>337</v>
      </c>
      <c r="O3367" s="205">
        <f>I3367*M3367</f>
        <v>53.333333333333336</v>
      </c>
      <c r="P3367" s="706">
        <f>O3367*J3367</f>
        <v>537.6</v>
      </c>
      <c r="Q3367" s="672"/>
      <c r="R3367" s="672"/>
      <c r="S3367" s="672"/>
    </row>
    <row r="3368" spans="1:19" ht="13.5">
      <c r="A3368" s="701" t="s">
        <v>487</v>
      </c>
      <c r="B3368" t="s">
        <v>656</v>
      </c>
      <c r="C3368" s="188" t="s">
        <v>660</v>
      </c>
      <c r="D3368" s="699" t="s">
        <v>661</v>
      </c>
      <c r="E3368" s="189"/>
      <c r="G3368" s="190" t="s">
        <v>659</v>
      </c>
      <c r="H3368" s="191">
        <v>1</v>
      </c>
      <c r="I3368" s="191">
        <f t="shared" si="219"/>
        <v>53.333333333333336</v>
      </c>
      <c r="J3368" s="192">
        <v>6.88</v>
      </c>
      <c r="K3368" s="193">
        <f>I3368*J3368</f>
        <v>366.93333333333334</v>
      </c>
      <c r="M3368" s="205">
        <v>1</v>
      </c>
      <c r="N3368" t="s">
        <v>337</v>
      </c>
      <c r="O3368" s="205">
        <f>I3368*M3368</f>
        <v>53.333333333333336</v>
      </c>
      <c r="P3368" s="706">
        <f>O3368*J3368</f>
        <v>366.93333333333334</v>
      </c>
      <c r="Q3368" s="672"/>
      <c r="R3368" s="672"/>
      <c r="S3368" s="672"/>
    </row>
    <row r="3369" spans="1:19" ht="13.5">
      <c r="A3369" s="701" t="s">
        <v>1128</v>
      </c>
      <c r="C3369" s="194"/>
      <c r="D3369" s="723"/>
      <c r="E3369" s="189"/>
      <c r="G3369" s="195"/>
      <c r="H3369" s="189"/>
      <c r="I3369" s="189"/>
      <c r="J3369" s="196"/>
      <c r="K3369" s="197">
        <f>SUM(K3366:K3368)</f>
        <v>962.61333333333346</v>
      </c>
      <c r="Q3369" s="672"/>
      <c r="R3369" s="672"/>
      <c r="S3369" s="672"/>
    </row>
    <row r="3370" spans="1:19" ht="13.5">
      <c r="A3370" s="701" t="s">
        <v>1128</v>
      </c>
      <c r="C3370" s="194"/>
      <c r="D3370" s="722" t="s">
        <v>667</v>
      </c>
      <c r="E3370" s="189"/>
      <c r="G3370" s="195"/>
      <c r="H3370" s="189"/>
      <c r="I3370" s="189"/>
      <c r="J3370" s="189"/>
      <c r="K3370" s="198"/>
      <c r="Q3370" s="672"/>
      <c r="R3370" s="672"/>
      <c r="S3370" s="672"/>
    </row>
    <row r="3371" spans="1:19" ht="25.5">
      <c r="A3371" s="701" t="s">
        <v>487</v>
      </c>
      <c r="B3371" t="s">
        <v>667</v>
      </c>
      <c r="C3371" s="188"/>
      <c r="D3371" s="699" t="s">
        <v>1084</v>
      </c>
      <c r="E3371" s="189"/>
      <c r="G3371" s="190" t="s">
        <v>695</v>
      </c>
      <c r="H3371" s="189"/>
      <c r="I3371" s="191">
        <v>1</v>
      </c>
      <c r="J3371" s="192">
        <v>500</v>
      </c>
      <c r="K3371" s="193">
        <f>I3371*J3371</f>
        <v>500</v>
      </c>
      <c r="L3371" s="2"/>
      <c r="M3371" s="205">
        <v>1</v>
      </c>
      <c r="N3371" t="s">
        <v>337</v>
      </c>
      <c r="O3371" s="205">
        <f>I3371*M3371</f>
        <v>1</v>
      </c>
      <c r="P3371" s="706">
        <f>O3371*J3371</f>
        <v>500</v>
      </c>
      <c r="Q3371" s="672"/>
      <c r="R3371" s="672"/>
      <c r="S3371" s="672"/>
    </row>
    <row r="3372" spans="1:19" ht="13.5">
      <c r="A3372" s="701" t="s">
        <v>1128</v>
      </c>
      <c r="C3372" s="194"/>
      <c r="D3372" s="723"/>
      <c r="E3372" s="189"/>
      <c r="G3372" s="195"/>
      <c r="H3372" s="189"/>
      <c r="I3372" s="189"/>
      <c r="J3372" s="196"/>
      <c r="K3372" s="197">
        <f>SUM(K3371:K3371)</f>
        <v>500</v>
      </c>
      <c r="Q3372" s="672"/>
      <c r="R3372" s="672"/>
      <c r="S3372" s="672"/>
    </row>
    <row r="3373" spans="1:19" ht="13.5">
      <c r="A3373" s="701" t="s">
        <v>1128</v>
      </c>
      <c r="C3373" s="194"/>
      <c r="D3373" s="722" t="s">
        <v>662</v>
      </c>
      <c r="E3373" s="189"/>
      <c r="G3373" s="195"/>
      <c r="H3373" s="189"/>
      <c r="I3373" s="189"/>
      <c r="J3373" s="189"/>
      <c r="K3373" s="198"/>
      <c r="Q3373" s="672"/>
      <c r="R3373" s="672"/>
      <c r="S3373" s="672"/>
    </row>
    <row r="3374" spans="1:19" ht="25.5">
      <c r="A3374" s="701" t="s">
        <v>487</v>
      </c>
      <c r="B3374" t="s">
        <v>662</v>
      </c>
      <c r="C3374" s="188" t="s">
        <v>663</v>
      </c>
      <c r="D3374" s="699" t="s">
        <v>664</v>
      </c>
      <c r="E3374" s="189"/>
      <c r="G3374" s="190" t="s">
        <v>665</v>
      </c>
      <c r="H3374" s="189"/>
      <c r="I3374" s="191">
        <v>5</v>
      </c>
      <c r="J3374" s="192">
        <f>K3369</f>
        <v>962.61333333333346</v>
      </c>
      <c r="K3374" s="193">
        <f>I3374*J3374/100</f>
        <v>48.130666666666677</v>
      </c>
      <c r="M3374" s="205">
        <v>1</v>
      </c>
      <c r="N3374" t="s">
        <v>337</v>
      </c>
      <c r="O3374" s="205">
        <f>I3374*M3374</f>
        <v>5</v>
      </c>
      <c r="P3374" s="706">
        <f>O3374*J3374/100</f>
        <v>48.130666666666677</v>
      </c>
      <c r="Q3374" s="672"/>
      <c r="R3374" s="672"/>
      <c r="S3374" s="672"/>
    </row>
    <row r="3375" spans="1:19" ht="14.25" thickBot="1">
      <c r="A3375" s="701" t="s">
        <v>1128</v>
      </c>
      <c r="C3375" s="199"/>
      <c r="D3375" s="725"/>
      <c r="E3375" s="200"/>
      <c r="F3375" s="201"/>
      <c r="G3375" s="206"/>
      <c r="H3375" s="200"/>
      <c r="I3375" s="200"/>
      <c r="J3375" s="202"/>
      <c r="K3375" s="203">
        <f>SUM(K3374:K3374)</f>
        <v>48.130666666666677</v>
      </c>
      <c r="Q3375" s="672"/>
      <c r="R3375" s="672"/>
      <c r="S3375" s="672"/>
    </row>
    <row r="3376" spans="1:19" ht="13.5" thickBot="1">
      <c r="A3376" s="701" t="s">
        <v>1128</v>
      </c>
      <c r="Q3376" s="672"/>
      <c r="R3376" s="672"/>
      <c r="S3376" s="672"/>
    </row>
    <row r="3377" spans="1:19" ht="33" customHeight="1">
      <c r="A3377" s="701" t="s">
        <v>1128</v>
      </c>
      <c r="C3377" s="176" t="s">
        <v>645</v>
      </c>
      <c r="D3377" s="212" t="str">
        <f>+QPS!C253</f>
        <v>5.05.06</v>
      </c>
      <c r="E3377" s="2284" t="str">
        <f>+QPS!G253</f>
        <v>Suministro, montaje e instalación de tarjetas de comunicación para red DeviceNet, compatible con variadores de frecuencia de bomba de dosificaicón de floculantes existentes.</v>
      </c>
      <c r="F3377" s="2284"/>
      <c r="G3377" s="2284"/>
      <c r="H3377" s="2284"/>
      <c r="I3377" s="2284"/>
      <c r="J3377" s="2284"/>
      <c r="K3377" s="2285"/>
      <c r="Q3377" s="672">
        <f>QPS!V253</f>
        <v>176.61159999999998</v>
      </c>
      <c r="R3377" s="672">
        <f>SUM(P3377:P3393)</f>
        <v>176.61160000000001</v>
      </c>
      <c r="S3377" s="672">
        <f>Q3377-R3377</f>
        <v>0</v>
      </c>
    </row>
    <row r="3378" spans="1:19">
      <c r="A3378" s="701" t="s">
        <v>1128</v>
      </c>
      <c r="C3378" s="181" t="s">
        <v>646</v>
      </c>
      <c r="D3378" s="720" t="s">
        <v>675</v>
      </c>
      <c r="E3378" s="207" t="s">
        <v>648</v>
      </c>
      <c r="F3378" s="208">
        <v>5</v>
      </c>
      <c r="G3378" s="207" t="s">
        <v>649</v>
      </c>
      <c r="H3378" s="209">
        <f>F3378</f>
        <v>5</v>
      </c>
      <c r="I3378" s="210"/>
      <c r="J3378" s="211" t="s">
        <v>676</v>
      </c>
      <c r="K3378" s="182">
        <f>+K3384+K3388+K3392</f>
        <v>35.322319999999998</v>
      </c>
      <c r="Q3378" s="672"/>
      <c r="R3378" s="672"/>
      <c r="S3378" s="672"/>
    </row>
    <row r="3379" spans="1:19" ht="13.5" thickBot="1">
      <c r="A3379" s="701" t="s">
        <v>1128</v>
      </c>
      <c r="C3379" s="183" t="s">
        <v>651</v>
      </c>
      <c r="D3379" s="721" t="s">
        <v>652</v>
      </c>
      <c r="E3379" s="184"/>
      <c r="F3379" s="185"/>
      <c r="G3379" s="186" t="s">
        <v>44</v>
      </c>
      <c r="H3379" s="186" t="s">
        <v>653</v>
      </c>
      <c r="I3379" s="186" t="s">
        <v>39</v>
      </c>
      <c r="J3379" s="186" t="s">
        <v>654</v>
      </c>
      <c r="K3379" s="187" t="s">
        <v>655</v>
      </c>
      <c r="Q3379" s="672"/>
      <c r="R3379" s="672"/>
      <c r="S3379" s="672"/>
    </row>
    <row r="3380" spans="1:19" ht="13.5">
      <c r="A3380" s="701" t="s">
        <v>1128</v>
      </c>
      <c r="C3380" s="194"/>
      <c r="D3380" s="722" t="s">
        <v>656</v>
      </c>
      <c r="E3380" s="189"/>
      <c r="G3380" s="195"/>
      <c r="H3380" s="189"/>
      <c r="I3380" s="189"/>
      <c r="J3380" s="189"/>
      <c r="K3380" s="198"/>
      <c r="Q3380" s="672"/>
      <c r="R3380" s="672"/>
      <c r="S3380" s="672"/>
    </row>
    <row r="3381" spans="1:19" ht="13.5">
      <c r="A3381" s="701" t="s">
        <v>507</v>
      </c>
      <c r="B3381" t="s">
        <v>656</v>
      </c>
      <c r="C3381" s="188" t="s">
        <v>657</v>
      </c>
      <c r="D3381" s="699" t="s">
        <v>658</v>
      </c>
      <c r="E3381" s="189"/>
      <c r="G3381" s="190" t="s">
        <v>659</v>
      </c>
      <c r="H3381" s="191">
        <v>0.1</v>
      </c>
      <c r="I3381" s="191">
        <f>H3381*8/$F$3378</f>
        <v>0.16</v>
      </c>
      <c r="J3381" s="192">
        <v>10.89</v>
      </c>
      <c r="K3381" s="193">
        <f>I3381*J3381</f>
        <v>1.7424000000000002</v>
      </c>
      <c r="M3381" s="205">
        <v>5</v>
      </c>
      <c r="N3381" t="s">
        <v>414</v>
      </c>
      <c r="O3381" s="205">
        <f>I3381*M3381</f>
        <v>0.8</v>
      </c>
      <c r="P3381" s="706">
        <f>O3381*J3381</f>
        <v>8.7120000000000015</v>
      </c>
      <c r="Q3381" s="672"/>
      <c r="R3381" s="672"/>
      <c r="S3381" s="672"/>
    </row>
    <row r="3382" spans="1:19" ht="13.5">
      <c r="A3382" s="701" t="s">
        <v>507</v>
      </c>
      <c r="B3382" t="s">
        <v>656</v>
      </c>
      <c r="C3382" s="188"/>
      <c r="D3382" s="699" t="s">
        <v>668</v>
      </c>
      <c r="E3382" s="189"/>
      <c r="G3382" s="190" t="s">
        <v>659</v>
      </c>
      <c r="H3382" s="191">
        <v>1</v>
      </c>
      <c r="I3382" s="191">
        <f t="shared" ref="I3382:I3383" si="220">H3382*8/$F$3378</f>
        <v>1.6</v>
      </c>
      <c r="J3382" s="192">
        <v>10.08</v>
      </c>
      <c r="K3382" s="193">
        <f>I3382*J3382</f>
        <v>16.128</v>
      </c>
      <c r="M3382" s="205">
        <v>5</v>
      </c>
      <c r="N3382" t="s">
        <v>414</v>
      </c>
      <c r="O3382" s="205">
        <f>I3382*M3382</f>
        <v>8</v>
      </c>
      <c r="P3382" s="706">
        <f>O3382*J3382</f>
        <v>80.64</v>
      </c>
      <c r="Q3382" s="672"/>
      <c r="R3382" s="672"/>
      <c r="S3382" s="672"/>
    </row>
    <row r="3383" spans="1:19" ht="13.5">
      <c r="A3383" s="701" t="s">
        <v>507</v>
      </c>
      <c r="B3383" t="s">
        <v>656</v>
      </c>
      <c r="C3383" s="188" t="s">
        <v>660</v>
      </c>
      <c r="D3383" s="699" t="s">
        <v>661</v>
      </c>
      <c r="E3383" s="189"/>
      <c r="G3383" s="190" t="s">
        <v>659</v>
      </c>
      <c r="H3383" s="191">
        <v>1</v>
      </c>
      <c r="I3383" s="191">
        <f t="shared" si="220"/>
        <v>1.6</v>
      </c>
      <c r="J3383" s="192">
        <v>6.88</v>
      </c>
      <c r="K3383" s="193">
        <f>I3383*J3383</f>
        <v>11.008000000000001</v>
      </c>
      <c r="M3383" s="205">
        <v>5</v>
      </c>
      <c r="N3383" t="s">
        <v>414</v>
      </c>
      <c r="O3383" s="205">
        <f>I3383*M3383</f>
        <v>8</v>
      </c>
      <c r="P3383" s="706">
        <f>O3383*J3383</f>
        <v>55.04</v>
      </c>
      <c r="Q3383" s="672"/>
      <c r="R3383" s="672"/>
      <c r="S3383" s="672"/>
    </row>
    <row r="3384" spans="1:19" ht="13.5">
      <c r="A3384" s="701" t="s">
        <v>1128</v>
      </c>
      <c r="C3384" s="194"/>
      <c r="D3384" s="723"/>
      <c r="E3384" s="189"/>
      <c r="G3384" s="195"/>
      <c r="H3384" s="189"/>
      <c r="I3384" s="189"/>
      <c r="J3384" s="196"/>
      <c r="K3384" s="197">
        <f>SUM(K3381:K3383)</f>
        <v>28.878399999999999</v>
      </c>
      <c r="Q3384" s="672"/>
      <c r="R3384" s="672"/>
      <c r="S3384" s="672"/>
    </row>
    <row r="3385" spans="1:19" ht="13.5">
      <c r="A3385" s="701" t="s">
        <v>1128</v>
      </c>
      <c r="C3385" s="194"/>
      <c r="D3385" s="722" t="s">
        <v>667</v>
      </c>
      <c r="E3385" s="189"/>
      <c r="G3385" s="195"/>
      <c r="H3385" s="189"/>
      <c r="I3385" s="189"/>
      <c r="J3385" s="189"/>
      <c r="K3385" s="198"/>
      <c r="Q3385" s="672"/>
      <c r="R3385" s="672"/>
      <c r="S3385" s="672"/>
    </row>
    <row r="3386" spans="1:19" ht="25.5">
      <c r="A3386" s="701" t="s">
        <v>507</v>
      </c>
      <c r="B3386" t="s">
        <v>667</v>
      </c>
      <c r="C3386" s="246"/>
      <c r="D3386" s="730" t="s">
        <v>1085</v>
      </c>
      <c r="E3386" s="247"/>
      <c r="F3386" s="248"/>
      <c r="G3386" s="249" t="s">
        <v>690</v>
      </c>
      <c r="H3386" s="247"/>
      <c r="I3386" s="250">
        <v>1</v>
      </c>
      <c r="J3386" s="251">
        <v>0</v>
      </c>
      <c r="K3386" s="252">
        <f>I3386*J3386</f>
        <v>0</v>
      </c>
      <c r="L3386" s="253" t="s">
        <v>756</v>
      </c>
      <c r="M3386" s="205">
        <v>5</v>
      </c>
      <c r="N3386" t="s">
        <v>414</v>
      </c>
      <c r="O3386" s="205">
        <f>I3386*M3386</f>
        <v>5</v>
      </c>
      <c r="P3386" s="706">
        <f>O3386*J3386</f>
        <v>0</v>
      </c>
      <c r="Q3386" s="672"/>
      <c r="R3386" s="672"/>
      <c r="S3386" s="672"/>
    </row>
    <row r="3387" spans="1:19" ht="13.5">
      <c r="A3387" s="701" t="s">
        <v>507</v>
      </c>
      <c r="B3387" t="s">
        <v>667</v>
      </c>
      <c r="C3387" s="188"/>
      <c r="D3387" s="699" t="s">
        <v>694</v>
      </c>
      <c r="E3387" s="189"/>
      <c r="G3387" s="190"/>
      <c r="H3387" s="189"/>
      <c r="I3387" s="191">
        <v>0.05</v>
      </c>
      <c r="J3387" s="192">
        <v>100</v>
      </c>
      <c r="K3387" s="193">
        <f>I3387*J3387</f>
        <v>5</v>
      </c>
      <c r="M3387" s="205">
        <v>5</v>
      </c>
      <c r="N3387" t="s">
        <v>414</v>
      </c>
      <c r="O3387" s="205">
        <f>I3387*M3387</f>
        <v>0.25</v>
      </c>
      <c r="P3387" s="706">
        <f>O3387*J3387</f>
        <v>25</v>
      </c>
      <c r="Q3387" s="672"/>
      <c r="R3387" s="672"/>
      <c r="S3387" s="672"/>
    </row>
    <row r="3388" spans="1:19" ht="13.5">
      <c r="A3388" s="701" t="s">
        <v>1128</v>
      </c>
      <c r="C3388" s="194"/>
      <c r="D3388" s="723"/>
      <c r="E3388" s="189"/>
      <c r="G3388" s="195"/>
      <c r="H3388" s="189"/>
      <c r="I3388" s="189"/>
      <c r="J3388" s="196"/>
      <c r="K3388" s="197">
        <f>SUM(K3386:K3387)</f>
        <v>5</v>
      </c>
      <c r="Q3388" s="672"/>
      <c r="R3388" s="672"/>
      <c r="S3388" s="672"/>
    </row>
    <row r="3389" spans="1:19" ht="13.5">
      <c r="A3389" s="701" t="s">
        <v>1128</v>
      </c>
      <c r="C3389" s="194"/>
      <c r="D3389" s="722" t="s">
        <v>662</v>
      </c>
      <c r="E3389" s="189"/>
      <c r="G3389" s="195"/>
      <c r="H3389" s="189"/>
      <c r="I3389" s="189"/>
      <c r="J3389" s="189"/>
      <c r="K3389" s="198"/>
      <c r="Q3389" s="672"/>
      <c r="R3389" s="672"/>
      <c r="S3389" s="672"/>
    </row>
    <row r="3390" spans="1:19" ht="25.5">
      <c r="A3390" s="701" t="s">
        <v>507</v>
      </c>
      <c r="B3390" t="s">
        <v>662</v>
      </c>
      <c r="C3390" s="188" t="s">
        <v>663</v>
      </c>
      <c r="D3390" s="699" t="s">
        <v>664</v>
      </c>
      <c r="E3390" s="189"/>
      <c r="G3390" s="190" t="s">
        <v>665</v>
      </c>
      <c r="H3390" s="189"/>
      <c r="I3390" s="191">
        <v>5</v>
      </c>
      <c r="J3390" s="192">
        <f>K3384</f>
        <v>28.878399999999999</v>
      </c>
      <c r="K3390" s="193">
        <f>I3390*J3390/100</f>
        <v>1.4439199999999999</v>
      </c>
      <c r="M3390" s="205">
        <v>5</v>
      </c>
      <c r="N3390" t="s">
        <v>414</v>
      </c>
      <c r="O3390" s="205">
        <f>I3390*M3390</f>
        <v>25</v>
      </c>
      <c r="P3390" s="706">
        <f>O3390*J3390/100</f>
        <v>7.2196000000000007</v>
      </c>
      <c r="Q3390" s="672"/>
      <c r="R3390" s="672"/>
      <c r="S3390" s="672"/>
    </row>
    <row r="3391" spans="1:19" ht="13.5">
      <c r="A3391" s="701" t="s">
        <v>1128</v>
      </c>
      <c r="C3391" s="188"/>
      <c r="D3391" s="724"/>
      <c r="E3391" s="189"/>
      <c r="G3391" s="190" t="s">
        <v>666</v>
      </c>
      <c r="H3391" s="191">
        <v>1</v>
      </c>
      <c r="I3391" s="191">
        <f>H3391*8/H3378</f>
        <v>1.6</v>
      </c>
      <c r="J3391" s="192"/>
      <c r="K3391" s="193">
        <f>I3391*J3391</f>
        <v>0</v>
      </c>
      <c r="Q3391" s="672"/>
      <c r="R3391" s="672"/>
      <c r="S3391" s="672"/>
    </row>
    <row r="3392" spans="1:19" ht="14.25" thickBot="1">
      <c r="A3392" s="701" t="s">
        <v>1128</v>
      </c>
      <c r="C3392" s="199"/>
      <c r="D3392" s="725"/>
      <c r="E3392" s="200"/>
      <c r="F3392" s="201"/>
      <c r="G3392" s="206"/>
      <c r="H3392" s="200"/>
      <c r="I3392" s="200"/>
      <c r="J3392" s="202"/>
      <c r="K3392" s="203">
        <f>SUM(K3390:K3391)</f>
        <v>1.4439199999999999</v>
      </c>
      <c r="Q3392" s="672"/>
      <c r="R3392" s="672"/>
      <c r="S3392" s="672"/>
    </row>
    <row r="3393" spans="1:19" ht="13.5" thickBot="1">
      <c r="A3393" s="701" t="s">
        <v>1128</v>
      </c>
      <c r="Q3393" s="672"/>
      <c r="R3393" s="672"/>
      <c r="S3393" s="672"/>
    </row>
    <row r="3394" spans="1:19" ht="42.75" customHeight="1">
      <c r="A3394" s="701" t="s">
        <v>1128</v>
      </c>
      <c r="C3394" s="176" t="s">
        <v>645</v>
      </c>
      <c r="D3394" s="212" t="str">
        <f>+QPS!C255</f>
        <v>5.06.01</v>
      </c>
      <c r="E3394" s="2284" t="str">
        <f>+QPS!G255</f>
        <v>Suministro, montaje e instalación de tubo de acero galvanizado (RGS), con revestimiento de PVC, longitud 3m (10ft)</v>
      </c>
      <c r="F3394" s="2284"/>
      <c r="G3394" s="2284"/>
      <c r="H3394" s="2284"/>
      <c r="I3394" s="2284"/>
      <c r="J3394" s="2284"/>
      <c r="K3394" s="2285"/>
      <c r="Q3394" s="672">
        <f>QPS!V255</f>
        <v>1091.9487999999999</v>
      </c>
      <c r="R3394" s="672">
        <f>SUM(P3394:P3410)</f>
        <v>1091.9487999999999</v>
      </c>
      <c r="S3394" s="672">
        <f>Q3394-R3394</f>
        <v>0</v>
      </c>
    </row>
    <row r="3395" spans="1:19">
      <c r="A3395" s="701" t="s">
        <v>1128</v>
      </c>
      <c r="C3395" s="181" t="s">
        <v>646</v>
      </c>
      <c r="D3395" s="720" t="s">
        <v>675</v>
      </c>
      <c r="E3395" s="207" t="s">
        <v>648</v>
      </c>
      <c r="F3395" s="208">
        <v>15</v>
      </c>
      <c r="G3395" s="207" t="s">
        <v>649</v>
      </c>
      <c r="H3395" s="209">
        <f>F3395</f>
        <v>15</v>
      </c>
      <c r="I3395" s="210"/>
      <c r="J3395" s="211" t="s">
        <v>676</v>
      </c>
      <c r="K3395" s="182">
        <f>+K3401+K3405+K3409</f>
        <v>13.64936</v>
      </c>
      <c r="Q3395" s="672"/>
      <c r="R3395" s="672"/>
      <c r="S3395" s="672"/>
    </row>
    <row r="3396" spans="1:19" ht="13.5" thickBot="1">
      <c r="A3396" s="701" t="s">
        <v>1128</v>
      </c>
      <c r="C3396" s="183" t="s">
        <v>651</v>
      </c>
      <c r="D3396" s="721" t="s">
        <v>652</v>
      </c>
      <c r="E3396" s="184"/>
      <c r="F3396" s="185"/>
      <c r="G3396" s="186" t="s">
        <v>44</v>
      </c>
      <c r="H3396" s="186" t="s">
        <v>653</v>
      </c>
      <c r="I3396" s="186" t="s">
        <v>39</v>
      </c>
      <c r="J3396" s="186" t="s">
        <v>654</v>
      </c>
      <c r="K3396" s="187" t="s">
        <v>655</v>
      </c>
      <c r="Q3396" s="672"/>
      <c r="R3396" s="672"/>
      <c r="S3396" s="672"/>
    </row>
    <row r="3397" spans="1:19" ht="13.5">
      <c r="A3397" s="701" t="s">
        <v>1128</v>
      </c>
      <c r="C3397" s="194"/>
      <c r="D3397" s="722" t="s">
        <v>656</v>
      </c>
      <c r="E3397" s="189"/>
      <c r="G3397" s="195"/>
      <c r="H3397" s="189"/>
      <c r="I3397" s="189"/>
      <c r="J3397" s="189"/>
      <c r="K3397" s="198"/>
      <c r="Q3397" s="672"/>
      <c r="R3397" s="672"/>
      <c r="S3397" s="672"/>
    </row>
    <row r="3398" spans="1:19" ht="13.5">
      <c r="A3398" s="701" t="s">
        <v>396</v>
      </c>
      <c r="B3398" t="s">
        <v>656</v>
      </c>
      <c r="C3398" s="188" t="s">
        <v>657</v>
      </c>
      <c r="D3398" s="699" t="s">
        <v>658</v>
      </c>
      <c r="E3398" s="189"/>
      <c r="G3398" s="190" t="s">
        <v>659</v>
      </c>
      <c r="H3398" s="191">
        <v>0.1</v>
      </c>
      <c r="I3398" s="191">
        <f>H3398*8/$F$3395</f>
        <v>5.3333333333333337E-2</v>
      </c>
      <c r="J3398" s="192">
        <v>10.51</v>
      </c>
      <c r="K3398" s="193">
        <f>I3398*J3398</f>
        <v>0.56053333333333333</v>
      </c>
      <c r="M3398" s="205">
        <v>80</v>
      </c>
      <c r="N3398" t="s">
        <v>414</v>
      </c>
      <c r="O3398" s="205">
        <f>I3398*M3398</f>
        <v>4.2666666666666666</v>
      </c>
      <c r="P3398" s="706">
        <f>O3398*J3398</f>
        <v>44.842666666666666</v>
      </c>
      <c r="Q3398" s="672"/>
      <c r="R3398" s="672"/>
      <c r="S3398" s="672"/>
    </row>
    <row r="3399" spans="1:19" ht="13.5">
      <c r="A3399" s="701" t="s">
        <v>396</v>
      </c>
      <c r="B3399" t="s">
        <v>656</v>
      </c>
      <c r="C3399" s="188"/>
      <c r="D3399" s="699" t="s">
        <v>668</v>
      </c>
      <c r="E3399" s="189"/>
      <c r="G3399" s="190" t="s">
        <v>659</v>
      </c>
      <c r="H3399" s="191">
        <v>1</v>
      </c>
      <c r="I3399" s="191">
        <f t="shared" ref="I3399:I3400" si="221">H3399*8/$F$3395</f>
        <v>0.53333333333333333</v>
      </c>
      <c r="J3399" s="192">
        <v>9.3000000000000007</v>
      </c>
      <c r="K3399" s="193">
        <f>I3399*J3399</f>
        <v>4.96</v>
      </c>
      <c r="M3399" s="205">
        <v>80</v>
      </c>
      <c r="N3399" t="s">
        <v>414</v>
      </c>
      <c r="O3399" s="205">
        <f>I3399*M3399</f>
        <v>42.666666666666664</v>
      </c>
      <c r="P3399" s="706">
        <f>O3399*J3399</f>
        <v>396.8</v>
      </c>
      <c r="Q3399" s="672"/>
      <c r="R3399" s="672"/>
      <c r="S3399" s="672"/>
    </row>
    <row r="3400" spans="1:19" ht="13.5">
      <c r="A3400" s="701" t="s">
        <v>396</v>
      </c>
      <c r="B3400" t="s">
        <v>656</v>
      </c>
      <c r="C3400" s="188" t="s">
        <v>660</v>
      </c>
      <c r="D3400" s="699" t="s">
        <v>661</v>
      </c>
      <c r="E3400" s="189"/>
      <c r="G3400" s="190" t="s">
        <v>659</v>
      </c>
      <c r="H3400" s="191">
        <v>1</v>
      </c>
      <c r="I3400" s="191">
        <f t="shared" si="221"/>
        <v>0.53333333333333333</v>
      </c>
      <c r="J3400" s="192">
        <v>6.88</v>
      </c>
      <c r="K3400" s="193">
        <f>I3400*J3400</f>
        <v>3.6693333333333333</v>
      </c>
      <c r="M3400" s="205">
        <v>80</v>
      </c>
      <c r="N3400" t="s">
        <v>414</v>
      </c>
      <c r="O3400" s="205">
        <f>I3400*M3400</f>
        <v>42.666666666666664</v>
      </c>
      <c r="P3400" s="706">
        <f>O3400*J3400</f>
        <v>293.54666666666662</v>
      </c>
      <c r="Q3400" s="672"/>
      <c r="R3400" s="672"/>
      <c r="S3400" s="672"/>
    </row>
    <row r="3401" spans="1:19" ht="13.5">
      <c r="A3401" s="701" t="s">
        <v>1128</v>
      </c>
      <c r="C3401" s="194"/>
      <c r="D3401" s="723"/>
      <c r="E3401" s="189"/>
      <c r="G3401" s="195"/>
      <c r="H3401" s="189"/>
      <c r="I3401" s="189"/>
      <c r="J3401" s="196"/>
      <c r="K3401" s="197">
        <f>SUM(K3398:K3400)</f>
        <v>9.1898666666666671</v>
      </c>
      <c r="Q3401" s="672"/>
      <c r="R3401" s="672"/>
      <c r="S3401" s="672"/>
    </row>
    <row r="3402" spans="1:19" ht="13.5">
      <c r="A3402" s="701" t="s">
        <v>1128</v>
      </c>
      <c r="C3402" s="194"/>
      <c r="D3402" s="722" t="s">
        <v>667</v>
      </c>
      <c r="E3402" s="189"/>
      <c r="G3402" s="195"/>
      <c r="H3402" s="189"/>
      <c r="I3402" s="189"/>
      <c r="J3402" s="189"/>
      <c r="K3402" s="198"/>
      <c r="Q3402" s="672"/>
      <c r="R3402" s="672"/>
      <c r="S3402" s="672"/>
    </row>
    <row r="3403" spans="1:19" ht="38.25">
      <c r="A3403" s="701" t="s">
        <v>396</v>
      </c>
      <c r="B3403" t="s">
        <v>667</v>
      </c>
      <c r="C3403" s="246"/>
      <c r="D3403" s="730" t="s">
        <v>1086</v>
      </c>
      <c r="E3403" s="247"/>
      <c r="F3403" s="248"/>
      <c r="G3403" s="249" t="s">
        <v>57</v>
      </c>
      <c r="H3403" s="247"/>
      <c r="I3403" s="250">
        <v>1</v>
      </c>
      <c r="J3403" s="251"/>
      <c r="K3403" s="252">
        <f>I3403*J3403</f>
        <v>0</v>
      </c>
      <c r="L3403" s="253" t="s">
        <v>756</v>
      </c>
      <c r="M3403" s="205">
        <v>80</v>
      </c>
      <c r="N3403" t="s">
        <v>414</v>
      </c>
      <c r="O3403" s="205">
        <f>I3403*M3403</f>
        <v>80</v>
      </c>
      <c r="Q3403" s="672"/>
      <c r="R3403" s="672"/>
      <c r="S3403" s="672"/>
    </row>
    <row r="3404" spans="1:19" ht="13.5">
      <c r="A3404" s="701" t="s">
        <v>396</v>
      </c>
      <c r="B3404" t="s">
        <v>667</v>
      </c>
      <c r="C3404" s="188"/>
      <c r="D3404" s="699" t="s">
        <v>694</v>
      </c>
      <c r="E3404" s="189"/>
      <c r="G3404" s="190" t="s">
        <v>695</v>
      </c>
      <c r="H3404" s="189"/>
      <c r="I3404" s="191">
        <v>0.04</v>
      </c>
      <c r="J3404" s="192">
        <v>100</v>
      </c>
      <c r="K3404" s="193">
        <f>I3404*J3404</f>
        <v>4</v>
      </c>
      <c r="M3404" s="205">
        <v>80</v>
      </c>
      <c r="N3404" t="s">
        <v>414</v>
      </c>
      <c r="O3404" s="205">
        <f>I3404*M3404</f>
        <v>3.2</v>
      </c>
      <c r="P3404" s="706">
        <f>O3404*J3404</f>
        <v>320</v>
      </c>
      <c r="Q3404" s="672"/>
      <c r="R3404" s="672"/>
      <c r="S3404" s="672"/>
    </row>
    <row r="3405" spans="1:19" ht="13.5">
      <c r="A3405" s="701" t="s">
        <v>1128</v>
      </c>
      <c r="C3405" s="194"/>
      <c r="D3405" s="723"/>
      <c r="E3405" s="189"/>
      <c r="G3405" s="195"/>
      <c r="H3405" s="189"/>
      <c r="I3405" s="189"/>
      <c r="J3405" s="196"/>
      <c r="K3405" s="197">
        <f>SUM(K3403:K3404)</f>
        <v>4</v>
      </c>
      <c r="Q3405" s="672"/>
      <c r="R3405" s="672"/>
      <c r="S3405" s="672"/>
    </row>
    <row r="3406" spans="1:19" ht="13.5">
      <c r="A3406" s="701" t="s">
        <v>1128</v>
      </c>
      <c r="C3406" s="194"/>
      <c r="D3406" s="722" t="s">
        <v>662</v>
      </c>
      <c r="E3406" s="189"/>
      <c r="G3406" s="195"/>
      <c r="H3406" s="189"/>
      <c r="I3406" s="189"/>
      <c r="J3406" s="189"/>
      <c r="K3406" s="198"/>
      <c r="Q3406" s="672"/>
      <c r="R3406" s="672"/>
      <c r="S3406" s="672"/>
    </row>
    <row r="3407" spans="1:19" ht="25.5">
      <c r="A3407" s="701" t="s">
        <v>396</v>
      </c>
      <c r="B3407" t="s">
        <v>662</v>
      </c>
      <c r="C3407" s="188" t="s">
        <v>663</v>
      </c>
      <c r="D3407" s="699" t="s">
        <v>664</v>
      </c>
      <c r="E3407" s="189"/>
      <c r="G3407" s="190" t="s">
        <v>665</v>
      </c>
      <c r="H3407" s="189"/>
      <c r="I3407" s="191">
        <v>5</v>
      </c>
      <c r="J3407" s="192">
        <f>K3401</f>
        <v>9.1898666666666671</v>
      </c>
      <c r="K3407" s="193">
        <f>I3407*J3407/100</f>
        <v>0.45949333333333336</v>
      </c>
      <c r="M3407" s="205">
        <v>80</v>
      </c>
      <c r="N3407" t="s">
        <v>414</v>
      </c>
      <c r="O3407" s="205">
        <f>I3407*M3407</f>
        <v>400</v>
      </c>
      <c r="P3407" s="706">
        <f>O3407*J3407/100</f>
        <v>36.759466666666668</v>
      </c>
      <c r="Q3407" s="672"/>
      <c r="R3407" s="672"/>
      <c r="S3407" s="672"/>
    </row>
    <row r="3408" spans="1:19" ht="13.5">
      <c r="A3408" s="701" t="s">
        <v>1128</v>
      </c>
      <c r="C3408" s="188"/>
      <c r="D3408" s="724"/>
      <c r="E3408" s="189"/>
      <c r="G3408" s="190" t="s">
        <v>666</v>
      </c>
      <c r="H3408" s="191">
        <v>1</v>
      </c>
      <c r="I3408" s="191">
        <f>H3408*8/H3395</f>
        <v>0.53333333333333333</v>
      </c>
      <c r="J3408" s="192"/>
      <c r="K3408" s="193">
        <f>I3408*J3408</f>
        <v>0</v>
      </c>
      <c r="Q3408" s="672"/>
      <c r="R3408" s="672"/>
      <c r="S3408" s="672"/>
    </row>
    <row r="3409" spans="1:19" ht="14.25" thickBot="1">
      <c r="A3409" s="701" t="s">
        <v>1128</v>
      </c>
      <c r="C3409" s="199"/>
      <c r="D3409" s="725"/>
      <c r="E3409" s="200"/>
      <c r="F3409" s="201"/>
      <c r="G3409" s="206"/>
      <c r="H3409" s="200"/>
      <c r="I3409" s="200"/>
      <c r="J3409" s="202"/>
      <c r="K3409" s="203">
        <f>SUM(K3407:K3408)</f>
        <v>0.45949333333333336</v>
      </c>
      <c r="Q3409" s="672"/>
      <c r="R3409" s="672"/>
      <c r="S3409" s="672"/>
    </row>
    <row r="3410" spans="1:19" ht="13.5" thickBot="1">
      <c r="A3410" s="701" t="s">
        <v>1128</v>
      </c>
      <c r="Q3410" s="672"/>
      <c r="R3410" s="672"/>
      <c r="S3410" s="672"/>
    </row>
    <row r="3411" spans="1:19">
      <c r="A3411" s="701" t="s">
        <v>1128</v>
      </c>
      <c r="C3411" s="176" t="s">
        <v>645</v>
      </c>
      <c r="D3411" s="212" t="str">
        <f>+QPS!C256</f>
        <v>5.06.02</v>
      </c>
      <c r="E3411" s="2282" t="str">
        <f>+QPS!G256</f>
        <v>Suministro, montaje e instalación de tubería conduit flexible de acero recubierto C/PVC</v>
      </c>
      <c r="F3411" s="2282"/>
      <c r="G3411" s="2282"/>
      <c r="H3411" s="2282"/>
      <c r="I3411" s="2282"/>
      <c r="J3411" s="2282"/>
      <c r="K3411" s="2283"/>
      <c r="Q3411" s="672">
        <f>QPS!V256</f>
        <v>1136.7840000000001</v>
      </c>
      <c r="R3411" s="672">
        <f>SUM(P3411:P3427)</f>
        <v>1136.7839999999999</v>
      </c>
      <c r="S3411" s="672">
        <f>Q3411-R3411</f>
        <v>0</v>
      </c>
    </row>
    <row r="3412" spans="1:19">
      <c r="A3412" s="701" t="s">
        <v>1128</v>
      </c>
      <c r="C3412" s="181" t="s">
        <v>646</v>
      </c>
      <c r="D3412" s="720" t="s">
        <v>677</v>
      </c>
      <c r="E3412" s="207" t="s">
        <v>648</v>
      </c>
      <c r="F3412" s="208">
        <f>+F3395</f>
        <v>15</v>
      </c>
      <c r="G3412" s="207" t="s">
        <v>649</v>
      </c>
      <c r="H3412" s="209">
        <f>F3412</f>
        <v>15</v>
      </c>
      <c r="I3412" s="210"/>
      <c r="J3412" s="211" t="s">
        <v>678</v>
      </c>
      <c r="K3412" s="182">
        <f>+K3418+K3422+K3426</f>
        <v>18.946400000000001</v>
      </c>
      <c r="Q3412" s="672"/>
      <c r="R3412" s="672"/>
      <c r="S3412" s="672"/>
    </row>
    <row r="3413" spans="1:19" ht="13.5" thickBot="1">
      <c r="A3413" s="701" t="s">
        <v>1128</v>
      </c>
      <c r="C3413" s="183" t="s">
        <v>651</v>
      </c>
      <c r="D3413" s="721" t="s">
        <v>652</v>
      </c>
      <c r="E3413" s="184"/>
      <c r="F3413" s="185"/>
      <c r="G3413" s="186" t="s">
        <v>44</v>
      </c>
      <c r="H3413" s="186" t="s">
        <v>653</v>
      </c>
      <c r="I3413" s="186" t="s">
        <v>39</v>
      </c>
      <c r="J3413" s="186" t="s">
        <v>654</v>
      </c>
      <c r="K3413" s="187" t="s">
        <v>655</v>
      </c>
      <c r="Q3413" s="672"/>
      <c r="R3413" s="672"/>
      <c r="S3413" s="672"/>
    </row>
    <row r="3414" spans="1:19" ht="13.5">
      <c r="A3414" s="701" t="s">
        <v>1128</v>
      </c>
      <c r="C3414" s="194"/>
      <c r="D3414" s="722" t="s">
        <v>656</v>
      </c>
      <c r="E3414" s="189"/>
      <c r="G3414" s="195"/>
      <c r="H3414" s="189"/>
      <c r="I3414" s="189"/>
      <c r="J3414" s="189"/>
      <c r="K3414" s="198"/>
      <c r="Q3414" s="672"/>
      <c r="R3414" s="672"/>
      <c r="S3414" s="672"/>
    </row>
    <row r="3415" spans="1:19" ht="13.5">
      <c r="A3415" s="701" t="s">
        <v>397</v>
      </c>
      <c r="B3415" t="s">
        <v>656</v>
      </c>
      <c r="C3415" s="188" t="s">
        <v>657</v>
      </c>
      <c r="D3415" s="699" t="s">
        <v>658</v>
      </c>
      <c r="E3415" s="189"/>
      <c r="G3415" s="190" t="s">
        <v>659</v>
      </c>
      <c r="H3415" s="191">
        <v>1</v>
      </c>
      <c r="I3415" s="191">
        <f>H3415*8/$F$3412</f>
        <v>0.53333333333333333</v>
      </c>
      <c r="J3415" s="192">
        <v>10.51</v>
      </c>
      <c r="K3415" s="193">
        <f>I3415*J3415</f>
        <v>5.6053333333333333</v>
      </c>
      <c r="M3415" s="205">
        <v>60</v>
      </c>
      <c r="N3415" t="s">
        <v>57</v>
      </c>
      <c r="O3415" s="205">
        <f>I3415*M3415</f>
        <v>32</v>
      </c>
      <c r="P3415" s="706">
        <f>O3415*J3415</f>
        <v>336.32</v>
      </c>
      <c r="Q3415" s="672"/>
      <c r="R3415" s="672"/>
      <c r="S3415" s="672"/>
    </row>
    <row r="3416" spans="1:19" ht="13.5">
      <c r="A3416" s="701" t="s">
        <v>397</v>
      </c>
      <c r="B3416" t="s">
        <v>656</v>
      </c>
      <c r="C3416" s="188"/>
      <c r="D3416" s="699" t="s">
        <v>668</v>
      </c>
      <c r="E3416" s="189"/>
      <c r="G3416" s="190" t="s">
        <v>659</v>
      </c>
      <c r="H3416" s="191">
        <v>1</v>
      </c>
      <c r="I3416" s="191">
        <f t="shared" ref="I3416:I3417" si="222">H3416*8/$F$3412</f>
        <v>0.53333333333333333</v>
      </c>
      <c r="J3416" s="192">
        <v>9.3000000000000007</v>
      </c>
      <c r="K3416" s="193">
        <f>I3416*J3416</f>
        <v>4.96</v>
      </c>
      <c r="M3416" s="205">
        <v>60</v>
      </c>
      <c r="N3416" t="s">
        <v>57</v>
      </c>
      <c r="O3416" s="205">
        <f>I3416*M3416</f>
        <v>32</v>
      </c>
      <c r="P3416" s="706">
        <f>O3416*J3416</f>
        <v>297.60000000000002</v>
      </c>
      <c r="Q3416" s="672"/>
      <c r="R3416" s="672"/>
      <c r="S3416" s="672"/>
    </row>
    <row r="3417" spans="1:19" ht="13.5">
      <c r="A3417" s="701" t="s">
        <v>397</v>
      </c>
      <c r="B3417" t="s">
        <v>656</v>
      </c>
      <c r="C3417" s="188" t="s">
        <v>660</v>
      </c>
      <c r="D3417" s="699" t="s">
        <v>661</v>
      </c>
      <c r="E3417" s="189"/>
      <c r="G3417" s="190" t="s">
        <v>659</v>
      </c>
      <c r="H3417" s="191">
        <v>1</v>
      </c>
      <c r="I3417" s="191">
        <f t="shared" si="222"/>
        <v>0.53333333333333333</v>
      </c>
      <c r="J3417" s="192">
        <v>6.88</v>
      </c>
      <c r="K3417" s="193">
        <f>I3417*J3417</f>
        <v>3.6693333333333333</v>
      </c>
      <c r="M3417" s="205">
        <v>60</v>
      </c>
      <c r="N3417" t="s">
        <v>57</v>
      </c>
      <c r="O3417" s="205">
        <f>I3417*M3417</f>
        <v>32</v>
      </c>
      <c r="P3417" s="706">
        <f>O3417*J3417</f>
        <v>220.16</v>
      </c>
      <c r="Q3417" s="672"/>
      <c r="R3417" s="672"/>
      <c r="S3417" s="672"/>
    </row>
    <row r="3418" spans="1:19" ht="13.5">
      <c r="A3418" s="701" t="s">
        <v>1128</v>
      </c>
      <c r="C3418" s="194"/>
      <c r="D3418" s="723"/>
      <c r="E3418" s="189"/>
      <c r="G3418" s="195"/>
      <c r="H3418" s="189"/>
      <c r="I3418" s="189"/>
      <c r="J3418" s="196"/>
      <c r="K3418" s="197">
        <f>SUM(K3415:K3417)</f>
        <v>14.234666666666666</v>
      </c>
      <c r="Q3418" s="672"/>
      <c r="R3418" s="672"/>
      <c r="S3418" s="672"/>
    </row>
    <row r="3419" spans="1:19" ht="13.5">
      <c r="A3419" s="701" t="s">
        <v>1128</v>
      </c>
      <c r="C3419" s="194"/>
      <c r="D3419" s="722" t="s">
        <v>667</v>
      </c>
      <c r="E3419" s="189"/>
      <c r="G3419" s="195"/>
      <c r="H3419" s="189"/>
      <c r="I3419" s="189"/>
      <c r="J3419" s="189"/>
      <c r="K3419" s="198"/>
      <c r="Q3419" s="672"/>
      <c r="R3419" s="672"/>
      <c r="S3419" s="672"/>
    </row>
    <row r="3420" spans="1:19" ht="38.25">
      <c r="A3420" s="701" t="s">
        <v>397</v>
      </c>
      <c r="B3420" t="s">
        <v>667</v>
      </c>
      <c r="C3420" s="246"/>
      <c r="D3420" s="730" t="s">
        <v>1086</v>
      </c>
      <c r="E3420" s="247"/>
      <c r="F3420" s="248"/>
      <c r="G3420" s="249" t="s">
        <v>57</v>
      </c>
      <c r="H3420" s="247"/>
      <c r="I3420" s="250">
        <v>1</v>
      </c>
      <c r="J3420" s="251"/>
      <c r="K3420" s="252">
        <f>I3420*J3420</f>
        <v>0</v>
      </c>
      <c r="L3420" s="253" t="s">
        <v>756</v>
      </c>
      <c r="M3420" s="205">
        <v>60</v>
      </c>
      <c r="N3420" t="s">
        <v>57</v>
      </c>
      <c r="O3420" s="205">
        <f>I3420*M3420</f>
        <v>60</v>
      </c>
      <c r="Q3420" s="672"/>
      <c r="R3420" s="672"/>
      <c r="S3420" s="672"/>
    </row>
    <row r="3421" spans="1:19" ht="13.5">
      <c r="A3421" s="701" t="s">
        <v>397</v>
      </c>
      <c r="B3421" t="s">
        <v>667</v>
      </c>
      <c r="C3421" s="188"/>
      <c r="D3421" s="699" t="s">
        <v>694</v>
      </c>
      <c r="E3421" s="189"/>
      <c r="G3421" s="190" t="s">
        <v>695</v>
      </c>
      <c r="H3421" s="189"/>
      <c r="I3421" s="191">
        <v>0.04</v>
      </c>
      <c r="J3421" s="192">
        <v>100</v>
      </c>
      <c r="K3421" s="193">
        <f>I3421*J3421</f>
        <v>4</v>
      </c>
      <c r="M3421" s="205">
        <v>60</v>
      </c>
      <c r="N3421" t="s">
        <v>57</v>
      </c>
      <c r="O3421" s="205">
        <f>I3421*M3421</f>
        <v>2.4</v>
      </c>
      <c r="P3421" s="706">
        <f>O3421*J3421</f>
        <v>240</v>
      </c>
      <c r="Q3421" s="672"/>
      <c r="R3421" s="672"/>
      <c r="S3421" s="672"/>
    </row>
    <row r="3422" spans="1:19" ht="13.5">
      <c r="A3422" s="701" t="s">
        <v>1128</v>
      </c>
      <c r="C3422" s="194"/>
      <c r="D3422" s="723"/>
      <c r="E3422" s="189"/>
      <c r="G3422" s="195"/>
      <c r="H3422" s="189"/>
      <c r="I3422" s="189"/>
      <c r="J3422" s="196"/>
      <c r="K3422" s="197">
        <f>SUM(K3420:K3421)</f>
        <v>4</v>
      </c>
      <c r="Q3422" s="672"/>
      <c r="R3422" s="672"/>
      <c r="S3422" s="672"/>
    </row>
    <row r="3423" spans="1:19" ht="13.5">
      <c r="A3423" s="701" t="s">
        <v>1128</v>
      </c>
      <c r="C3423" s="194"/>
      <c r="D3423" s="722" t="s">
        <v>662</v>
      </c>
      <c r="E3423" s="189"/>
      <c r="G3423" s="195"/>
      <c r="H3423" s="189"/>
      <c r="I3423" s="189"/>
      <c r="J3423" s="189"/>
      <c r="K3423" s="198"/>
      <c r="Q3423" s="672"/>
      <c r="R3423" s="672"/>
      <c r="S3423" s="672"/>
    </row>
    <row r="3424" spans="1:19" ht="25.5">
      <c r="A3424" s="701" t="s">
        <v>397</v>
      </c>
      <c r="B3424" t="s">
        <v>662</v>
      </c>
      <c r="C3424" s="188" t="s">
        <v>663</v>
      </c>
      <c r="D3424" s="699" t="s">
        <v>664</v>
      </c>
      <c r="E3424" s="189"/>
      <c r="G3424" s="190" t="s">
        <v>665</v>
      </c>
      <c r="H3424" s="189"/>
      <c r="I3424" s="191">
        <v>5</v>
      </c>
      <c r="J3424" s="192">
        <f>K3418</f>
        <v>14.234666666666666</v>
      </c>
      <c r="K3424" s="193">
        <f>I3424*J3424/100</f>
        <v>0.71173333333333333</v>
      </c>
      <c r="M3424" s="205">
        <v>60</v>
      </c>
      <c r="N3424" t="s">
        <v>57</v>
      </c>
      <c r="O3424" s="205">
        <f>I3424*M3424</f>
        <v>300</v>
      </c>
      <c r="P3424" s="706">
        <f>O3424*J3424/100</f>
        <v>42.703999999999994</v>
      </c>
      <c r="Q3424" s="672"/>
      <c r="R3424" s="672"/>
      <c r="S3424" s="672"/>
    </row>
    <row r="3425" spans="1:19" ht="13.5">
      <c r="A3425" s="701" t="s">
        <v>1128</v>
      </c>
      <c r="C3425" s="188"/>
      <c r="D3425" s="724"/>
      <c r="E3425" s="189"/>
      <c r="G3425" s="190" t="s">
        <v>666</v>
      </c>
      <c r="H3425" s="191">
        <v>1</v>
      </c>
      <c r="I3425" s="191">
        <f>H3425*8/H3412</f>
        <v>0.53333333333333333</v>
      </c>
      <c r="J3425" s="192"/>
      <c r="K3425" s="193">
        <f>I3425*J3425</f>
        <v>0</v>
      </c>
      <c r="Q3425" s="672"/>
      <c r="R3425" s="672"/>
      <c r="S3425" s="672"/>
    </row>
    <row r="3426" spans="1:19" ht="14.25" thickBot="1">
      <c r="A3426" s="701" t="s">
        <v>1128</v>
      </c>
      <c r="C3426" s="199"/>
      <c r="D3426" s="725"/>
      <c r="E3426" s="200"/>
      <c r="F3426" s="201"/>
      <c r="G3426" s="206"/>
      <c r="H3426" s="200"/>
      <c r="I3426" s="200"/>
      <c r="J3426" s="202"/>
      <c r="K3426" s="203">
        <f>SUM(K3424:K3425)</f>
        <v>0.71173333333333333</v>
      </c>
      <c r="Q3426" s="672"/>
      <c r="R3426" s="672"/>
      <c r="S3426" s="672"/>
    </row>
    <row r="3427" spans="1:19" ht="13.5" thickBot="1">
      <c r="A3427" s="701" t="s">
        <v>1128</v>
      </c>
      <c r="Q3427" s="672"/>
      <c r="R3427" s="672"/>
      <c r="S3427" s="672"/>
    </row>
    <row r="3428" spans="1:19" ht="41.25" customHeight="1">
      <c r="A3428" s="701" t="s">
        <v>1128</v>
      </c>
      <c r="C3428" s="176" t="s">
        <v>645</v>
      </c>
      <c r="D3428" s="212" t="str">
        <f>+QPS!C257</f>
        <v>5.06.03</v>
      </c>
      <c r="E3428" s="2284" t="str">
        <f>+QPS!G257</f>
        <v>Suministro, montaje e instalación de accesorios (caja condulet, uniones, bushings, abrazaderas, soporteria, etc.) para conduits de acero galvanizado RGS, con certificación UL.</v>
      </c>
      <c r="F3428" s="2284"/>
      <c r="G3428" s="2284"/>
      <c r="H3428" s="2284"/>
      <c r="I3428" s="2284"/>
      <c r="J3428" s="2284"/>
      <c r="K3428" s="2285"/>
      <c r="Q3428" s="672">
        <f>QPS!V257</f>
        <v>453.39200000000005</v>
      </c>
      <c r="R3428" s="672">
        <f>SUM(P3428:P3444)</f>
        <v>453.39200000000005</v>
      </c>
      <c r="S3428" s="672">
        <f>Q3428-R3428</f>
        <v>0</v>
      </c>
    </row>
    <row r="3429" spans="1:19">
      <c r="A3429" s="701" t="s">
        <v>1128</v>
      </c>
      <c r="C3429" s="181" t="s">
        <v>646</v>
      </c>
      <c r="D3429" s="720" t="s">
        <v>647</v>
      </c>
      <c r="E3429" s="207" t="s">
        <v>648</v>
      </c>
      <c r="F3429" s="208">
        <v>0.2</v>
      </c>
      <c r="G3429" s="207" t="s">
        <v>649</v>
      </c>
      <c r="H3429" s="209">
        <f>F3429</f>
        <v>0.2</v>
      </c>
      <c r="I3429" s="210"/>
      <c r="J3429" s="211" t="s">
        <v>650</v>
      </c>
      <c r="K3429" s="182">
        <f>+K3435+K3439+K3443</f>
        <v>453.39200000000005</v>
      </c>
      <c r="Q3429" s="672"/>
      <c r="R3429" s="672"/>
      <c r="S3429" s="672"/>
    </row>
    <row r="3430" spans="1:19" ht="13.5" thickBot="1">
      <c r="A3430" s="701" t="s">
        <v>1128</v>
      </c>
      <c r="C3430" s="183" t="s">
        <v>651</v>
      </c>
      <c r="D3430" s="721" t="s">
        <v>652</v>
      </c>
      <c r="E3430" s="184"/>
      <c r="F3430" s="185"/>
      <c r="G3430" s="186" t="s">
        <v>44</v>
      </c>
      <c r="H3430" s="186" t="s">
        <v>653</v>
      </c>
      <c r="I3430" s="186" t="s">
        <v>39</v>
      </c>
      <c r="J3430" s="186" t="s">
        <v>654</v>
      </c>
      <c r="K3430" s="187" t="s">
        <v>655</v>
      </c>
      <c r="Q3430" s="672"/>
      <c r="R3430" s="672"/>
      <c r="S3430" s="672"/>
    </row>
    <row r="3431" spans="1:19" ht="13.5">
      <c r="A3431" s="701" t="s">
        <v>1128</v>
      </c>
      <c r="C3431" s="194"/>
      <c r="D3431" s="722" t="s">
        <v>656</v>
      </c>
      <c r="E3431" s="189"/>
      <c r="G3431" s="195"/>
      <c r="H3431" s="189"/>
      <c r="I3431" s="189"/>
      <c r="J3431" s="189"/>
      <c r="K3431" s="198"/>
      <c r="Q3431" s="672"/>
      <c r="R3431" s="672"/>
      <c r="S3431" s="672"/>
    </row>
    <row r="3432" spans="1:19" ht="13.5">
      <c r="A3432" s="701" t="s">
        <v>488</v>
      </c>
      <c r="B3432" t="s">
        <v>656</v>
      </c>
      <c r="C3432" s="188" t="s">
        <v>657</v>
      </c>
      <c r="D3432" s="699" t="s">
        <v>658</v>
      </c>
      <c r="E3432" s="189"/>
      <c r="G3432" s="190" t="s">
        <v>659</v>
      </c>
      <c r="H3432" s="191">
        <v>1</v>
      </c>
      <c r="I3432" s="191">
        <f>H3432*8/$F$16</f>
        <v>16</v>
      </c>
      <c r="J3432" s="192">
        <v>10.51</v>
      </c>
      <c r="K3432" s="193">
        <f>I3432*J3432</f>
        <v>168.16</v>
      </c>
      <c r="M3432" s="205">
        <v>1</v>
      </c>
      <c r="N3432" t="s">
        <v>337</v>
      </c>
      <c r="O3432" s="205">
        <f>I3432*M3432</f>
        <v>16</v>
      </c>
      <c r="P3432" s="706">
        <f>O3432*J3432</f>
        <v>168.16</v>
      </c>
      <c r="Q3432" s="672"/>
      <c r="R3432" s="672"/>
      <c r="S3432" s="672"/>
    </row>
    <row r="3433" spans="1:19" ht="13.5">
      <c r="A3433" s="701" t="s">
        <v>488</v>
      </c>
      <c r="B3433" t="s">
        <v>656</v>
      </c>
      <c r="C3433" s="188"/>
      <c r="D3433" s="699" t="s">
        <v>668</v>
      </c>
      <c r="E3433" s="189"/>
      <c r="G3433" s="190" t="s">
        <v>659</v>
      </c>
      <c r="H3433" s="191">
        <v>1</v>
      </c>
      <c r="I3433" s="191">
        <f t="shared" ref="I3433:I3434" si="223">H3433*8/$F$16</f>
        <v>16</v>
      </c>
      <c r="J3433" s="192">
        <v>9.3000000000000007</v>
      </c>
      <c r="K3433" s="193">
        <f>I3433*J3433</f>
        <v>148.80000000000001</v>
      </c>
      <c r="M3433" s="205">
        <v>1</v>
      </c>
      <c r="N3433" t="s">
        <v>337</v>
      </c>
      <c r="O3433" s="205">
        <f>I3433*M3433</f>
        <v>16</v>
      </c>
      <c r="P3433" s="706">
        <f>O3433*J3433</f>
        <v>148.80000000000001</v>
      </c>
      <c r="Q3433" s="672"/>
      <c r="R3433" s="672"/>
      <c r="S3433" s="672"/>
    </row>
    <row r="3434" spans="1:19" ht="13.5">
      <c r="A3434" s="701" t="s">
        <v>488</v>
      </c>
      <c r="B3434" t="s">
        <v>656</v>
      </c>
      <c r="C3434" s="188" t="s">
        <v>660</v>
      </c>
      <c r="D3434" s="699" t="s">
        <v>661</v>
      </c>
      <c r="E3434" s="189"/>
      <c r="G3434" s="190" t="s">
        <v>659</v>
      </c>
      <c r="H3434" s="191">
        <v>1</v>
      </c>
      <c r="I3434" s="191">
        <f t="shared" si="223"/>
        <v>16</v>
      </c>
      <c r="J3434" s="192">
        <v>6.88</v>
      </c>
      <c r="K3434" s="193">
        <f>I3434*J3434</f>
        <v>110.08</v>
      </c>
      <c r="M3434" s="205">
        <v>1</v>
      </c>
      <c r="N3434" t="s">
        <v>337</v>
      </c>
      <c r="O3434" s="205">
        <f>I3434*M3434</f>
        <v>16</v>
      </c>
      <c r="P3434" s="706">
        <f>O3434*J3434</f>
        <v>110.08</v>
      </c>
      <c r="Q3434" s="672"/>
      <c r="R3434" s="672"/>
      <c r="S3434" s="672"/>
    </row>
    <row r="3435" spans="1:19" ht="13.5">
      <c r="A3435" s="701" t="s">
        <v>1128</v>
      </c>
      <c r="C3435" s="194"/>
      <c r="D3435" s="723"/>
      <c r="E3435" s="189"/>
      <c r="G3435" s="195"/>
      <c r="H3435" s="189"/>
      <c r="I3435" s="189"/>
      <c r="J3435" s="196"/>
      <c r="K3435" s="197">
        <f>SUM(K3432:K3434)</f>
        <v>427.04</v>
      </c>
      <c r="Q3435" s="672"/>
      <c r="R3435" s="672"/>
      <c r="S3435" s="672"/>
    </row>
    <row r="3436" spans="1:19" ht="13.5">
      <c r="A3436" s="701" t="s">
        <v>1128</v>
      </c>
      <c r="C3436" s="194"/>
      <c r="D3436" s="722" t="s">
        <v>667</v>
      </c>
      <c r="E3436" s="189"/>
      <c r="G3436" s="195"/>
      <c r="H3436" s="189"/>
      <c r="I3436" s="189"/>
      <c r="J3436" s="189"/>
      <c r="K3436" s="198"/>
      <c r="Q3436" s="672"/>
      <c r="R3436" s="672"/>
      <c r="S3436" s="672"/>
    </row>
    <row r="3437" spans="1:19" ht="63.75">
      <c r="A3437" s="701" t="s">
        <v>488</v>
      </c>
      <c r="B3437" t="s">
        <v>667</v>
      </c>
      <c r="C3437" s="246"/>
      <c r="D3437" s="730" t="s">
        <v>1087</v>
      </c>
      <c r="E3437" s="247"/>
      <c r="F3437" s="248"/>
      <c r="G3437" s="249" t="s">
        <v>695</v>
      </c>
      <c r="H3437" s="247"/>
      <c r="I3437" s="250">
        <v>1</v>
      </c>
      <c r="J3437" s="251"/>
      <c r="K3437" s="252">
        <f>I3437*J3437</f>
        <v>0</v>
      </c>
      <c r="L3437" s="253" t="s">
        <v>756</v>
      </c>
      <c r="M3437" s="205">
        <v>1</v>
      </c>
      <c r="N3437" t="s">
        <v>337</v>
      </c>
      <c r="O3437" s="205">
        <f>I3437*M3437</f>
        <v>1</v>
      </c>
      <c r="Q3437" s="672"/>
      <c r="R3437" s="672"/>
      <c r="S3437" s="672"/>
    </row>
    <row r="3438" spans="1:19" ht="13.5">
      <c r="A3438" s="701" t="s">
        <v>488</v>
      </c>
      <c r="B3438" t="s">
        <v>667</v>
      </c>
      <c r="C3438" s="188"/>
      <c r="D3438" s="699" t="s">
        <v>694</v>
      </c>
      <c r="E3438" s="189"/>
      <c r="G3438" s="190" t="s">
        <v>695</v>
      </c>
      <c r="H3438" s="189"/>
      <c r="I3438" s="191">
        <v>0.05</v>
      </c>
      <c r="J3438" s="192">
        <v>100</v>
      </c>
      <c r="K3438" s="193">
        <f>I3438*J3438</f>
        <v>5</v>
      </c>
      <c r="M3438" s="205">
        <v>1</v>
      </c>
      <c r="N3438" t="s">
        <v>337</v>
      </c>
      <c r="O3438" s="205">
        <f>I3438*M3438</f>
        <v>0.05</v>
      </c>
      <c r="P3438" s="706">
        <f>O3438*J3438</f>
        <v>5</v>
      </c>
      <c r="Q3438" s="672"/>
      <c r="R3438" s="672"/>
      <c r="S3438" s="672"/>
    </row>
    <row r="3439" spans="1:19" ht="13.5">
      <c r="A3439" s="701" t="s">
        <v>1128</v>
      </c>
      <c r="C3439" s="194"/>
      <c r="D3439" s="723"/>
      <c r="E3439" s="189"/>
      <c r="G3439" s="195"/>
      <c r="H3439" s="189"/>
      <c r="I3439" s="189"/>
      <c r="J3439" s="196"/>
      <c r="K3439" s="197">
        <f>SUM(K3437:K3438)</f>
        <v>5</v>
      </c>
      <c r="Q3439" s="672"/>
      <c r="R3439" s="672"/>
      <c r="S3439" s="672"/>
    </row>
    <row r="3440" spans="1:19" ht="13.5">
      <c r="A3440" s="701" t="s">
        <v>1128</v>
      </c>
      <c r="C3440" s="194"/>
      <c r="D3440" s="722" t="s">
        <v>662</v>
      </c>
      <c r="E3440" s="189"/>
      <c r="G3440" s="195"/>
      <c r="H3440" s="189"/>
      <c r="I3440" s="189"/>
      <c r="J3440" s="189"/>
      <c r="K3440" s="198"/>
      <c r="Q3440" s="672"/>
      <c r="R3440" s="672"/>
      <c r="S3440" s="672"/>
    </row>
    <row r="3441" spans="1:19" ht="25.5">
      <c r="A3441" s="701" t="s">
        <v>488</v>
      </c>
      <c r="B3441" t="s">
        <v>662</v>
      </c>
      <c r="C3441" s="188" t="s">
        <v>663</v>
      </c>
      <c r="D3441" s="699" t="s">
        <v>664</v>
      </c>
      <c r="E3441" s="189"/>
      <c r="G3441" s="190" t="s">
        <v>665</v>
      </c>
      <c r="H3441" s="189"/>
      <c r="I3441" s="191">
        <v>5</v>
      </c>
      <c r="J3441" s="192">
        <f>K3435</f>
        <v>427.04</v>
      </c>
      <c r="K3441" s="193">
        <f>I3441*J3441/100</f>
        <v>21.352000000000004</v>
      </c>
      <c r="M3441" s="205">
        <v>1</v>
      </c>
      <c r="N3441" t="s">
        <v>337</v>
      </c>
      <c r="O3441" s="205">
        <f>I3441*M3441</f>
        <v>5</v>
      </c>
      <c r="P3441" s="706">
        <f>O3441*J3441/100</f>
        <v>21.352000000000004</v>
      </c>
      <c r="Q3441" s="672"/>
      <c r="R3441" s="672"/>
      <c r="S3441" s="672"/>
    </row>
    <row r="3442" spans="1:19" ht="13.5">
      <c r="A3442" s="701" t="s">
        <v>1128</v>
      </c>
      <c r="C3442" s="188"/>
      <c r="D3442" s="724"/>
      <c r="E3442" s="189"/>
      <c r="G3442" s="190" t="s">
        <v>666</v>
      </c>
      <c r="H3442" s="191">
        <v>1</v>
      </c>
      <c r="I3442" s="191">
        <f>H3442*8/H3429</f>
        <v>40</v>
      </c>
      <c r="J3442" s="192"/>
      <c r="K3442" s="193">
        <f>I3442*J3442</f>
        <v>0</v>
      </c>
      <c r="Q3442" s="672"/>
      <c r="R3442" s="672"/>
      <c r="S3442" s="672"/>
    </row>
    <row r="3443" spans="1:19" ht="14.25" thickBot="1">
      <c r="A3443" s="701" t="s">
        <v>1128</v>
      </c>
      <c r="C3443" s="199"/>
      <c r="D3443" s="725"/>
      <c r="E3443" s="200"/>
      <c r="F3443" s="201"/>
      <c r="G3443" s="206"/>
      <c r="H3443" s="200"/>
      <c r="I3443" s="200"/>
      <c r="J3443" s="202"/>
      <c r="K3443" s="203">
        <f>SUM(K3441:K3442)</f>
        <v>21.352000000000004</v>
      </c>
      <c r="Q3443" s="672"/>
      <c r="R3443" s="672"/>
      <c r="S3443" s="672"/>
    </row>
    <row r="3444" spans="1:19" ht="13.5" thickBot="1">
      <c r="A3444" s="701" t="s">
        <v>1128</v>
      </c>
      <c r="Q3444" s="672"/>
      <c r="R3444" s="672"/>
      <c r="S3444" s="672"/>
    </row>
    <row r="3445" spans="1:19" ht="57" customHeight="1">
      <c r="A3445" s="701" t="s">
        <v>1128</v>
      </c>
      <c r="C3445" s="176" t="s">
        <v>645</v>
      </c>
      <c r="D3445" s="212" t="str">
        <f>+QPS!C259</f>
        <v>5.07.01</v>
      </c>
      <c r="E3445" s="2284" t="str">
        <f>+QPS!G259</f>
        <v>Reconfiguración y programación del PLC existente según nueva lógica de control,para integrar instrumentos, válvulas de control, arrancadores y variadores de frecuencia. Incluye la implementación de nuevas rutinas de alarmas, secuencias de fallo y la configuración de la red de control DeviceNet, así como la verificación de transmisión y recepción de variables y señales.</v>
      </c>
      <c r="F3445" s="2284"/>
      <c r="G3445" s="2284"/>
      <c r="H3445" s="2284"/>
      <c r="I3445" s="2284"/>
      <c r="J3445" s="2284"/>
      <c r="K3445" s="2285"/>
      <c r="Q3445" s="672">
        <f>QPS!V259</f>
        <v>962.96309630963094</v>
      </c>
      <c r="R3445" s="672">
        <f>SUM(P3445:P3457)</f>
        <v>962.96309630963094</v>
      </c>
      <c r="S3445" s="672">
        <f>Q3445-R3445</f>
        <v>0</v>
      </c>
    </row>
    <row r="3446" spans="1:19">
      <c r="A3446" s="701" t="s">
        <v>1128</v>
      </c>
      <c r="C3446" s="181" t="s">
        <v>646</v>
      </c>
      <c r="D3446" s="720" t="s">
        <v>647</v>
      </c>
      <c r="E3446" s="207" t="s">
        <v>648</v>
      </c>
      <c r="F3446" s="208">
        <v>0.33329999999999999</v>
      </c>
      <c r="G3446" s="207" t="s">
        <v>649</v>
      </c>
      <c r="H3446" s="209">
        <f>F3446</f>
        <v>0.33329999999999999</v>
      </c>
      <c r="I3446" s="210"/>
      <c r="J3446" s="211" t="s">
        <v>650</v>
      </c>
      <c r="K3446" s="182">
        <f>+K3452+K3456</f>
        <v>962.96309630963094</v>
      </c>
      <c r="Q3446" s="672"/>
      <c r="R3446" s="672"/>
      <c r="S3446" s="672"/>
    </row>
    <row r="3447" spans="1:19" ht="13.5" thickBot="1">
      <c r="A3447" s="701" t="s">
        <v>1128</v>
      </c>
      <c r="C3447" s="183" t="s">
        <v>651</v>
      </c>
      <c r="D3447" s="721" t="s">
        <v>652</v>
      </c>
      <c r="E3447" s="184"/>
      <c r="F3447" s="185"/>
      <c r="G3447" s="186" t="s">
        <v>44</v>
      </c>
      <c r="H3447" s="186" t="s">
        <v>653</v>
      </c>
      <c r="I3447" s="186" t="s">
        <v>39</v>
      </c>
      <c r="J3447" s="186" t="s">
        <v>654</v>
      </c>
      <c r="K3447" s="187" t="s">
        <v>655</v>
      </c>
      <c r="Q3447" s="672"/>
      <c r="R3447" s="672"/>
      <c r="S3447" s="672"/>
    </row>
    <row r="3448" spans="1:19" ht="13.5">
      <c r="A3448" s="701" t="s">
        <v>1128</v>
      </c>
      <c r="C3448" s="194"/>
      <c r="D3448" s="722" t="s">
        <v>656</v>
      </c>
      <c r="E3448" s="189"/>
      <c r="G3448" s="195"/>
      <c r="H3448" s="189"/>
      <c r="I3448" s="189"/>
      <c r="J3448" s="189"/>
      <c r="K3448" s="198"/>
      <c r="Q3448" s="672"/>
      <c r="R3448" s="672"/>
      <c r="S3448" s="672"/>
    </row>
    <row r="3449" spans="1:19" ht="13.5">
      <c r="A3449" s="701" t="s">
        <v>489</v>
      </c>
      <c r="B3449" t="s">
        <v>656</v>
      </c>
      <c r="C3449" s="188" t="s">
        <v>657</v>
      </c>
      <c r="D3449" s="699" t="s">
        <v>658</v>
      </c>
      <c r="E3449" s="189"/>
      <c r="G3449" s="190" t="s">
        <v>659</v>
      </c>
      <c r="H3449" s="191">
        <v>0.1</v>
      </c>
      <c r="I3449" s="191">
        <f>H3449*8/$F$3446</f>
        <v>2.4002400240024007</v>
      </c>
      <c r="J3449" s="192">
        <v>10.89</v>
      </c>
      <c r="K3449" s="193">
        <f>I3449*J3449</f>
        <v>26.138613861386144</v>
      </c>
      <c r="M3449" s="205">
        <v>1</v>
      </c>
      <c r="N3449" t="s">
        <v>337</v>
      </c>
      <c r="O3449" s="205">
        <f>I3449*M3449</f>
        <v>2.4002400240024007</v>
      </c>
      <c r="P3449" s="706">
        <f>O3449*J3449</f>
        <v>26.138613861386144</v>
      </c>
      <c r="Q3449" s="672"/>
      <c r="R3449" s="672"/>
      <c r="S3449" s="672"/>
    </row>
    <row r="3450" spans="1:19" ht="13.5">
      <c r="A3450" s="701" t="s">
        <v>489</v>
      </c>
      <c r="B3450" t="s">
        <v>656</v>
      </c>
      <c r="C3450" s="188"/>
      <c r="D3450" s="699" t="s">
        <v>668</v>
      </c>
      <c r="E3450" s="189"/>
      <c r="G3450" s="190" t="s">
        <v>659</v>
      </c>
      <c r="H3450" s="191">
        <v>3</v>
      </c>
      <c r="I3450" s="191">
        <f t="shared" ref="I3450:I3451" si="224">H3450*8/$F$3446</f>
        <v>72.007200720072007</v>
      </c>
      <c r="J3450" s="192">
        <v>10.08</v>
      </c>
      <c r="K3450" s="193">
        <f>I3450*J3450</f>
        <v>725.83258325832583</v>
      </c>
      <c r="M3450" s="205">
        <v>1</v>
      </c>
      <c r="N3450" t="s">
        <v>337</v>
      </c>
      <c r="O3450" s="205">
        <f>I3450*M3450</f>
        <v>72.007200720072007</v>
      </c>
      <c r="P3450" s="706">
        <f>O3450*J3450</f>
        <v>725.83258325832583</v>
      </c>
      <c r="Q3450" s="672"/>
      <c r="R3450" s="672"/>
      <c r="S3450" s="672"/>
    </row>
    <row r="3451" spans="1:19" ht="13.5">
      <c r="A3451" s="701" t="s">
        <v>489</v>
      </c>
      <c r="B3451" t="s">
        <v>656</v>
      </c>
      <c r="C3451" s="188" t="s">
        <v>660</v>
      </c>
      <c r="D3451" s="699" t="s">
        <v>661</v>
      </c>
      <c r="E3451" s="189"/>
      <c r="G3451" s="190" t="s">
        <v>659</v>
      </c>
      <c r="H3451" s="191">
        <v>1</v>
      </c>
      <c r="I3451" s="191">
        <f t="shared" si="224"/>
        <v>24.002400240024002</v>
      </c>
      <c r="J3451" s="192">
        <v>6.88</v>
      </c>
      <c r="K3451" s="193">
        <f>I3451*J3451</f>
        <v>165.13651365136514</v>
      </c>
      <c r="M3451" s="205">
        <v>1</v>
      </c>
      <c r="N3451" t="s">
        <v>337</v>
      </c>
      <c r="O3451" s="205">
        <f>I3451*M3451</f>
        <v>24.002400240024002</v>
      </c>
      <c r="P3451" s="706">
        <f>O3451*J3451</f>
        <v>165.13651365136514</v>
      </c>
      <c r="Q3451" s="672"/>
      <c r="R3451" s="672"/>
      <c r="S3451" s="672"/>
    </row>
    <row r="3452" spans="1:19" ht="13.5">
      <c r="A3452" s="701" t="s">
        <v>1128</v>
      </c>
      <c r="C3452" s="194"/>
      <c r="D3452" s="723"/>
      <c r="E3452" s="189"/>
      <c r="G3452" s="195"/>
      <c r="H3452" s="189"/>
      <c r="I3452" s="189"/>
      <c r="J3452" s="196"/>
      <c r="K3452" s="197">
        <f>SUM(K3449:K3451)</f>
        <v>917.10771077107711</v>
      </c>
      <c r="Q3452" s="672"/>
      <c r="R3452" s="672"/>
      <c r="S3452" s="672"/>
    </row>
    <row r="3453" spans="1:19" ht="13.5">
      <c r="A3453" s="701" t="s">
        <v>1128</v>
      </c>
      <c r="C3453" s="194"/>
      <c r="D3453" s="722" t="s">
        <v>662</v>
      </c>
      <c r="E3453" s="189"/>
      <c r="G3453" s="195"/>
      <c r="H3453" s="189"/>
      <c r="I3453" s="189"/>
      <c r="J3453" s="189"/>
      <c r="K3453" s="198"/>
      <c r="Q3453" s="672"/>
      <c r="R3453" s="672"/>
      <c r="S3453" s="672"/>
    </row>
    <row r="3454" spans="1:19" ht="25.5">
      <c r="A3454" s="701" t="s">
        <v>489</v>
      </c>
      <c r="B3454" t="s">
        <v>662</v>
      </c>
      <c r="C3454" s="188" t="s">
        <v>663</v>
      </c>
      <c r="D3454" s="699" t="s">
        <v>664</v>
      </c>
      <c r="E3454" s="189"/>
      <c r="G3454" s="190" t="s">
        <v>665</v>
      </c>
      <c r="H3454" s="189"/>
      <c r="I3454" s="191">
        <v>5</v>
      </c>
      <c r="J3454" s="192">
        <f>K3452</f>
        <v>917.10771077107711</v>
      </c>
      <c r="K3454" s="193">
        <f>I3454*J3454/100</f>
        <v>45.855385538553854</v>
      </c>
      <c r="M3454" s="205">
        <v>1</v>
      </c>
      <c r="N3454" t="s">
        <v>337</v>
      </c>
      <c r="O3454" s="205">
        <f>I3454*M3454</f>
        <v>5</v>
      </c>
      <c r="P3454" s="706">
        <f>O3454*J3454/100</f>
        <v>45.855385538553854</v>
      </c>
      <c r="Q3454" s="672"/>
      <c r="R3454" s="672"/>
      <c r="S3454" s="672"/>
    </row>
    <row r="3455" spans="1:19" ht="13.5">
      <c r="A3455" s="701" t="s">
        <v>489</v>
      </c>
      <c r="B3455" t="s">
        <v>662</v>
      </c>
      <c r="C3455" s="188"/>
      <c r="D3455" s="724" t="s">
        <v>831</v>
      </c>
      <c r="E3455" s="189"/>
      <c r="G3455" s="190" t="s">
        <v>666</v>
      </c>
      <c r="H3455" s="191">
        <v>1</v>
      </c>
      <c r="I3455" s="191">
        <f>H3455*8/H3446</f>
        <v>24.002400240024002</v>
      </c>
      <c r="J3455" s="192"/>
      <c r="K3455" s="193">
        <f>I3455*J3455</f>
        <v>0</v>
      </c>
      <c r="M3455" s="205">
        <v>1</v>
      </c>
      <c r="N3455" t="s">
        <v>337</v>
      </c>
      <c r="O3455" s="205">
        <f>I3455*M3455</f>
        <v>24.002400240024002</v>
      </c>
      <c r="Q3455" s="672"/>
      <c r="R3455" s="672"/>
      <c r="S3455" s="672"/>
    </row>
    <row r="3456" spans="1:19" ht="14.25" thickBot="1">
      <c r="A3456" s="701" t="s">
        <v>1128</v>
      </c>
      <c r="C3456" s="199"/>
      <c r="D3456" s="725"/>
      <c r="E3456" s="200"/>
      <c r="F3456" s="201"/>
      <c r="G3456" s="206"/>
      <c r="H3456" s="200"/>
      <c r="I3456" s="200"/>
      <c r="J3456" s="202"/>
      <c r="K3456" s="203">
        <f>SUM(K3454:K3455)</f>
        <v>45.855385538553854</v>
      </c>
      <c r="Q3456" s="672"/>
      <c r="R3456" s="672"/>
      <c r="S3456" s="672"/>
    </row>
    <row r="3457" spans="1:20" ht="13.5" thickBot="1">
      <c r="A3457" s="701" t="s">
        <v>1128</v>
      </c>
      <c r="Q3457" s="672"/>
      <c r="R3457" s="672"/>
      <c r="S3457" s="672"/>
    </row>
    <row r="3458" spans="1:20" ht="56.25" customHeight="1">
      <c r="A3458" s="701" t="s">
        <v>1128</v>
      </c>
      <c r="C3458" s="176" t="s">
        <v>645</v>
      </c>
      <c r="D3458" s="212" t="str">
        <f>+QPS!C260</f>
        <v>5.07.02</v>
      </c>
      <c r="E3458" s="2284" t="str">
        <f>+QPS!G260</f>
        <v>Actualización y rediseño de interfaz SCADA según nuevas rutinas de alarmas, secuencias de fallo y el control de arranque/parada de arrancadores y VFDs desde la interfaz gráfica. Incluye pruebas de visualización de alarmas, variables de instrumentos y estados y variables de arrancadores y VFDs.</v>
      </c>
      <c r="F3458" s="2284"/>
      <c r="G3458" s="2284"/>
      <c r="H3458" s="2284"/>
      <c r="I3458" s="2284"/>
      <c r="J3458" s="2284"/>
      <c r="K3458" s="2285"/>
      <c r="Q3458" s="672">
        <f>QPS!V260</f>
        <v>641.91120000000001</v>
      </c>
      <c r="R3458" s="672">
        <f>SUM(P3458:P3470)</f>
        <v>641.91120000000001</v>
      </c>
      <c r="S3458" s="672">
        <f>Q3458-R3458</f>
        <v>0</v>
      </c>
    </row>
    <row r="3459" spans="1:20">
      <c r="A3459" s="701" t="s">
        <v>1128</v>
      </c>
      <c r="C3459" s="181" t="s">
        <v>646</v>
      </c>
      <c r="D3459" s="720" t="s">
        <v>647</v>
      </c>
      <c r="E3459" s="207" t="s">
        <v>648</v>
      </c>
      <c r="F3459" s="208">
        <v>0.33333000000000002</v>
      </c>
      <c r="G3459" s="207" t="s">
        <v>649</v>
      </c>
      <c r="H3459" s="209">
        <f>F3459</f>
        <v>0.33333000000000002</v>
      </c>
      <c r="I3459" s="210"/>
      <c r="J3459" s="211" t="s">
        <v>650</v>
      </c>
      <c r="K3459" s="182">
        <f>+K3465+K3469</f>
        <v>641.91120000000001</v>
      </c>
      <c r="Q3459" s="672"/>
      <c r="R3459" s="672"/>
      <c r="S3459" s="672"/>
    </row>
    <row r="3460" spans="1:20" ht="13.5" thickBot="1">
      <c r="A3460" s="701" t="s">
        <v>1128</v>
      </c>
      <c r="C3460" s="183" t="s">
        <v>651</v>
      </c>
      <c r="D3460" s="721" t="s">
        <v>652</v>
      </c>
      <c r="E3460" s="184"/>
      <c r="F3460" s="185"/>
      <c r="G3460" s="186" t="s">
        <v>44</v>
      </c>
      <c r="H3460" s="186" t="s">
        <v>653</v>
      </c>
      <c r="I3460" s="186" t="s">
        <v>39</v>
      </c>
      <c r="J3460" s="186" t="s">
        <v>654</v>
      </c>
      <c r="K3460" s="187" t="s">
        <v>655</v>
      </c>
      <c r="Q3460" s="672"/>
      <c r="R3460" s="672"/>
      <c r="S3460" s="672"/>
    </row>
    <row r="3461" spans="1:20" ht="13.5">
      <c r="A3461" s="701" t="s">
        <v>1128</v>
      </c>
      <c r="C3461" s="194"/>
      <c r="D3461" s="722" t="s">
        <v>656</v>
      </c>
      <c r="E3461" s="189"/>
      <c r="G3461" s="195"/>
      <c r="H3461" s="189"/>
      <c r="I3461" s="189"/>
      <c r="J3461" s="189"/>
      <c r="K3461" s="198"/>
      <c r="Q3461" s="672"/>
      <c r="R3461" s="672"/>
      <c r="S3461" s="672"/>
    </row>
    <row r="3462" spans="1:20" ht="13.5">
      <c r="A3462" s="701" t="s">
        <v>490</v>
      </c>
      <c r="B3462" t="s">
        <v>656</v>
      </c>
      <c r="C3462" s="188" t="s">
        <v>657</v>
      </c>
      <c r="D3462" s="699" t="s">
        <v>658</v>
      </c>
      <c r="E3462" s="189"/>
      <c r="G3462" s="190" t="s">
        <v>659</v>
      </c>
      <c r="H3462" s="191">
        <v>0.1</v>
      </c>
      <c r="I3462" s="191">
        <f>H3462*8/$F$16</f>
        <v>1.6</v>
      </c>
      <c r="J3462" s="192">
        <v>10.89</v>
      </c>
      <c r="K3462" s="193">
        <f>I3462*J3462</f>
        <v>17.424000000000003</v>
      </c>
      <c r="M3462" s="205">
        <v>1</v>
      </c>
      <c r="N3462" t="s">
        <v>337</v>
      </c>
      <c r="O3462" s="205">
        <f>I3462*M3462</f>
        <v>1.6</v>
      </c>
      <c r="P3462" s="706">
        <f>O3462*J3462</f>
        <v>17.424000000000003</v>
      </c>
      <c r="Q3462" s="672"/>
      <c r="R3462" s="672"/>
      <c r="S3462" s="672"/>
    </row>
    <row r="3463" spans="1:20" ht="13.5">
      <c r="A3463" s="701" t="s">
        <v>490</v>
      </c>
      <c r="B3463" t="s">
        <v>656</v>
      </c>
      <c r="C3463" s="188"/>
      <c r="D3463" s="699" t="s">
        <v>668</v>
      </c>
      <c r="E3463" s="189"/>
      <c r="G3463" s="190" t="s">
        <v>659</v>
      </c>
      <c r="H3463" s="191">
        <v>3</v>
      </c>
      <c r="I3463" s="191">
        <f t="shared" ref="I3463:I3464" si="225">H3463*8/$F$16</f>
        <v>48</v>
      </c>
      <c r="J3463" s="192">
        <v>10.08</v>
      </c>
      <c r="K3463" s="193">
        <f>I3463*J3463</f>
        <v>483.84000000000003</v>
      </c>
      <c r="M3463" s="205">
        <v>1</v>
      </c>
      <c r="N3463" t="s">
        <v>337</v>
      </c>
      <c r="O3463" s="205">
        <f>I3463*M3463</f>
        <v>48</v>
      </c>
      <c r="P3463" s="706">
        <f>O3463*J3463</f>
        <v>483.84000000000003</v>
      </c>
      <c r="Q3463" s="672"/>
      <c r="R3463" s="672"/>
      <c r="S3463" s="672"/>
    </row>
    <row r="3464" spans="1:20" ht="13.5">
      <c r="A3464" s="701" t="s">
        <v>490</v>
      </c>
      <c r="B3464" t="s">
        <v>656</v>
      </c>
      <c r="C3464" s="188" t="s">
        <v>660</v>
      </c>
      <c r="D3464" s="699" t="s">
        <v>661</v>
      </c>
      <c r="E3464" s="189"/>
      <c r="G3464" s="190" t="s">
        <v>659</v>
      </c>
      <c r="H3464" s="191">
        <v>1</v>
      </c>
      <c r="I3464" s="191">
        <f t="shared" si="225"/>
        <v>16</v>
      </c>
      <c r="J3464" s="192">
        <v>6.88</v>
      </c>
      <c r="K3464" s="193">
        <f>I3464*J3464</f>
        <v>110.08</v>
      </c>
      <c r="M3464" s="205">
        <v>1</v>
      </c>
      <c r="N3464" t="s">
        <v>337</v>
      </c>
      <c r="O3464" s="205">
        <f>I3464*M3464</f>
        <v>16</v>
      </c>
      <c r="P3464" s="706">
        <f>O3464*J3464</f>
        <v>110.08</v>
      </c>
      <c r="Q3464" s="672"/>
      <c r="R3464" s="672"/>
      <c r="S3464" s="672"/>
    </row>
    <row r="3465" spans="1:20" ht="13.5">
      <c r="A3465" s="701" t="s">
        <v>1128</v>
      </c>
      <c r="C3465" s="194"/>
      <c r="D3465" s="723"/>
      <c r="E3465" s="189"/>
      <c r="G3465" s="195"/>
      <c r="H3465" s="189"/>
      <c r="I3465" s="189"/>
      <c r="J3465" s="196"/>
      <c r="K3465" s="197">
        <f>SUM(K3462:K3464)</f>
        <v>611.34400000000005</v>
      </c>
      <c r="Q3465" s="672"/>
      <c r="R3465" s="672"/>
      <c r="S3465" s="672"/>
    </row>
    <row r="3466" spans="1:20" ht="13.5">
      <c r="A3466" s="701" t="s">
        <v>1128</v>
      </c>
      <c r="C3466" s="194"/>
      <c r="D3466" s="722" t="s">
        <v>662</v>
      </c>
      <c r="E3466" s="189"/>
      <c r="G3466" s="195"/>
      <c r="H3466" s="189"/>
      <c r="I3466" s="189"/>
      <c r="J3466" s="189"/>
      <c r="K3466" s="198"/>
      <c r="Q3466" s="672"/>
      <c r="R3466" s="672"/>
      <c r="S3466" s="672"/>
    </row>
    <row r="3467" spans="1:20" ht="25.5">
      <c r="A3467" s="701" t="s">
        <v>490</v>
      </c>
      <c r="B3467" t="s">
        <v>662</v>
      </c>
      <c r="C3467" s="188" t="s">
        <v>663</v>
      </c>
      <c r="D3467" s="699" t="s">
        <v>664</v>
      </c>
      <c r="E3467" s="189"/>
      <c r="G3467" s="190" t="s">
        <v>665</v>
      </c>
      <c r="H3467" s="189"/>
      <c r="I3467" s="191">
        <v>5</v>
      </c>
      <c r="J3467" s="192">
        <f>K3465</f>
        <v>611.34400000000005</v>
      </c>
      <c r="K3467" s="193">
        <f>I3467*J3467/100</f>
        <v>30.567200000000003</v>
      </c>
      <c r="M3467" s="205">
        <v>1</v>
      </c>
      <c r="N3467" t="s">
        <v>337</v>
      </c>
      <c r="O3467" s="205">
        <f>I3467*M3467</f>
        <v>5</v>
      </c>
      <c r="P3467" s="706">
        <f>O3467*J3467/100</f>
        <v>30.567200000000003</v>
      </c>
      <c r="Q3467" s="672"/>
      <c r="R3467" s="672"/>
      <c r="S3467" s="672"/>
    </row>
    <row r="3468" spans="1:20" ht="13.5">
      <c r="A3468" s="701" t="s">
        <v>490</v>
      </c>
      <c r="B3468" t="s">
        <v>662</v>
      </c>
      <c r="C3468" s="188"/>
      <c r="D3468" s="724" t="str">
        <f>+D3455</f>
        <v>MULTIMETRO</v>
      </c>
      <c r="E3468" s="189"/>
      <c r="G3468" s="190" t="s">
        <v>666</v>
      </c>
      <c r="H3468" s="191">
        <v>1</v>
      </c>
      <c r="I3468" s="191">
        <f>H3468*8/H3459</f>
        <v>24.000240002400023</v>
      </c>
      <c r="J3468" s="192">
        <f>+J3455</f>
        <v>0</v>
      </c>
      <c r="K3468" s="193">
        <f>I3468*J3468</f>
        <v>0</v>
      </c>
      <c r="M3468" s="205">
        <v>1</v>
      </c>
      <c r="N3468" t="s">
        <v>337</v>
      </c>
      <c r="O3468" s="205">
        <f>I3468*M3468</f>
        <v>24.000240002400023</v>
      </c>
      <c r="P3468" s="706">
        <f>O3468*J3468</f>
        <v>0</v>
      </c>
      <c r="Q3468" s="672"/>
      <c r="R3468" s="672"/>
      <c r="S3468" s="672"/>
    </row>
    <row r="3469" spans="1:20" ht="14.25" thickBot="1">
      <c r="A3469" s="701" t="s">
        <v>1128</v>
      </c>
      <c r="C3469" s="199"/>
      <c r="D3469" s="725"/>
      <c r="E3469" s="200"/>
      <c r="F3469" s="201"/>
      <c r="G3469" s="206"/>
      <c r="H3469" s="200"/>
      <c r="I3469" s="200"/>
      <c r="J3469" s="202"/>
      <c r="K3469" s="203">
        <f>SUM(K3467:K3468)</f>
        <v>30.567200000000003</v>
      </c>
      <c r="Q3469" s="672"/>
      <c r="R3469" s="672"/>
      <c r="S3469" s="672"/>
    </row>
    <row r="3470" spans="1:20" ht="13.5" thickBot="1">
      <c r="A3470" s="701" t="s">
        <v>1128</v>
      </c>
      <c r="Q3470" s="672"/>
      <c r="R3470" s="672"/>
      <c r="S3470" s="672"/>
    </row>
    <row r="3471" spans="1:20">
      <c r="A3471" s="701" t="s">
        <v>1128</v>
      </c>
      <c r="C3471" s="176" t="s">
        <v>645</v>
      </c>
      <c r="D3471" s="212">
        <f>+QPS!C261</f>
        <v>5.07</v>
      </c>
      <c r="E3471" s="2282" t="str">
        <f>+QPS!G261</f>
        <v>PRUEBAS</v>
      </c>
      <c r="F3471" s="2282"/>
      <c r="G3471" s="2282"/>
      <c r="H3471" s="2282"/>
      <c r="I3471" s="2282"/>
      <c r="J3471" s="2282"/>
      <c r="K3471" s="2283"/>
      <c r="Q3471" s="672">
        <f>QPS!V261</f>
        <v>0</v>
      </c>
      <c r="R3471" s="672">
        <f>SUM(P3471:P3483)</f>
        <v>0</v>
      </c>
      <c r="T3471" s="734">
        <f>Q3471-R3471</f>
        <v>0</v>
      </c>
    </row>
    <row r="3472" spans="1:20">
      <c r="A3472" s="701" t="s">
        <v>1128</v>
      </c>
      <c r="C3472" s="181" t="s">
        <v>646</v>
      </c>
      <c r="D3472" s="720" t="s">
        <v>647</v>
      </c>
      <c r="E3472" s="207" t="s">
        <v>648</v>
      </c>
      <c r="F3472" s="208">
        <v>0.5</v>
      </c>
      <c r="G3472" s="207" t="s">
        <v>649</v>
      </c>
      <c r="H3472" s="209">
        <f>F3472</f>
        <v>0.5</v>
      </c>
      <c r="I3472" s="210"/>
      <c r="J3472" s="211" t="s">
        <v>650</v>
      </c>
      <c r="K3472" s="182">
        <f>+K3478+K3482</f>
        <v>472.56719999999996</v>
      </c>
      <c r="Q3472" s="672"/>
      <c r="R3472" s="672"/>
      <c r="S3472" s="672"/>
    </row>
    <row r="3473" spans="1:20" ht="13.5" thickBot="1">
      <c r="A3473" s="701" t="s">
        <v>1128</v>
      </c>
      <c r="C3473" s="183" t="s">
        <v>651</v>
      </c>
      <c r="D3473" s="721" t="s">
        <v>652</v>
      </c>
      <c r="E3473" s="184"/>
      <c r="F3473" s="185"/>
      <c r="G3473" s="186" t="s">
        <v>44</v>
      </c>
      <c r="H3473" s="186" t="s">
        <v>653</v>
      </c>
      <c r="I3473" s="186" t="s">
        <v>39</v>
      </c>
      <c r="J3473" s="186" t="s">
        <v>654</v>
      </c>
      <c r="K3473" s="187" t="s">
        <v>655</v>
      </c>
      <c r="Q3473" s="672"/>
      <c r="R3473" s="672"/>
      <c r="S3473" s="672"/>
    </row>
    <row r="3474" spans="1:20" ht="13.5">
      <c r="A3474" s="701" t="s">
        <v>1128</v>
      </c>
      <c r="C3474" s="194"/>
      <c r="D3474" s="722" t="s">
        <v>656</v>
      </c>
      <c r="E3474" s="189"/>
      <c r="G3474" s="195"/>
      <c r="H3474" s="189"/>
      <c r="I3474" s="189"/>
      <c r="J3474" s="189"/>
      <c r="K3474" s="198"/>
      <c r="Q3474" s="672"/>
      <c r="R3474" s="672"/>
      <c r="S3474" s="672"/>
    </row>
    <row r="3475" spans="1:20" ht="13.5">
      <c r="A3475" s="701" t="s">
        <v>1147</v>
      </c>
      <c r="B3475" t="s">
        <v>656</v>
      </c>
      <c r="C3475" s="188" t="s">
        <v>657</v>
      </c>
      <c r="D3475" s="699" t="s">
        <v>658</v>
      </c>
      <c r="E3475" s="189"/>
      <c r="G3475" s="190" t="s">
        <v>659</v>
      </c>
      <c r="H3475" s="191">
        <v>0.1</v>
      </c>
      <c r="I3475" s="191">
        <f>H3475*8/$F$3472</f>
        <v>1.6</v>
      </c>
      <c r="J3475" s="192">
        <v>10.89</v>
      </c>
      <c r="K3475" s="193">
        <f>I3475*J3475</f>
        <v>17.424000000000003</v>
      </c>
      <c r="M3475" s="205">
        <v>0</v>
      </c>
      <c r="N3475" t="s">
        <v>337</v>
      </c>
      <c r="O3475" s="205">
        <f>I3475*M3475</f>
        <v>0</v>
      </c>
      <c r="Q3475" s="672"/>
      <c r="R3475" s="672"/>
      <c r="S3475" s="672"/>
      <c r="T3475" s="706">
        <f>O3475*J3475</f>
        <v>0</v>
      </c>
    </row>
    <row r="3476" spans="1:20" ht="13.5">
      <c r="A3476" s="701" t="s">
        <v>1147</v>
      </c>
      <c r="B3476" t="s">
        <v>656</v>
      </c>
      <c r="C3476" s="188"/>
      <c r="D3476" s="699" t="s">
        <v>668</v>
      </c>
      <c r="E3476" s="189"/>
      <c r="G3476" s="190" t="s">
        <v>659</v>
      </c>
      <c r="H3476" s="191">
        <v>2</v>
      </c>
      <c r="I3476" s="191">
        <f t="shared" ref="I3476:I3477" si="226">H3476*8/$F$3472</f>
        <v>32</v>
      </c>
      <c r="J3476" s="192">
        <v>10.08</v>
      </c>
      <c r="K3476" s="193">
        <f>I3476*J3476</f>
        <v>322.56</v>
      </c>
      <c r="M3476" s="205">
        <v>0</v>
      </c>
      <c r="N3476" t="s">
        <v>337</v>
      </c>
      <c r="O3476" s="205">
        <f>I3476*M3476</f>
        <v>0</v>
      </c>
      <c r="Q3476" s="672"/>
      <c r="R3476" s="672"/>
      <c r="S3476" s="672"/>
      <c r="T3476" s="706">
        <f>O3476*J3476</f>
        <v>0</v>
      </c>
    </row>
    <row r="3477" spans="1:20" ht="13.5">
      <c r="A3477" s="701" t="s">
        <v>1147</v>
      </c>
      <c r="B3477" t="s">
        <v>656</v>
      </c>
      <c r="C3477" s="188" t="s">
        <v>660</v>
      </c>
      <c r="D3477" s="699" t="s">
        <v>661</v>
      </c>
      <c r="E3477" s="189"/>
      <c r="G3477" s="190" t="s">
        <v>659</v>
      </c>
      <c r="H3477" s="191">
        <v>1</v>
      </c>
      <c r="I3477" s="191">
        <f t="shared" si="226"/>
        <v>16</v>
      </c>
      <c r="J3477" s="192">
        <v>6.88</v>
      </c>
      <c r="K3477" s="193">
        <f>I3477*J3477</f>
        <v>110.08</v>
      </c>
      <c r="M3477" s="205">
        <v>0</v>
      </c>
      <c r="N3477" t="s">
        <v>337</v>
      </c>
      <c r="O3477" s="205">
        <f>I3477*M3477</f>
        <v>0</v>
      </c>
      <c r="Q3477" s="672"/>
      <c r="R3477" s="672"/>
      <c r="S3477" s="672"/>
      <c r="T3477" s="706">
        <f>O3477*J3477</f>
        <v>0</v>
      </c>
    </row>
    <row r="3478" spans="1:20" ht="13.5">
      <c r="A3478" s="701" t="s">
        <v>1128</v>
      </c>
      <c r="C3478" s="194"/>
      <c r="D3478" s="723"/>
      <c r="E3478" s="189"/>
      <c r="G3478" s="195"/>
      <c r="H3478" s="189"/>
      <c r="I3478" s="189"/>
      <c r="J3478" s="196"/>
      <c r="K3478" s="197">
        <f>SUM(K3475:K3477)</f>
        <v>450.06399999999996</v>
      </c>
      <c r="Q3478" s="672"/>
      <c r="R3478" s="672"/>
      <c r="S3478" s="672"/>
      <c r="T3478" s="706"/>
    </row>
    <row r="3479" spans="1:20" ht="13.5">
      <c r="A3479" s="701" t="s">
        <v>1128</v>
      </c>
      <c r="C3479" s="194"/>
      <c r="D3479" s="722" t="s">
        <v>662</v>
      </c>
      <c r="E3479" s="189"/>
      <c r="G3479" s="195"/>
      <c r="H3479" s="189"/>
      <c r="I3479" s="189"/>
      <c r="J3479" s="189"/>
      <c r="K3479" s="198"/>
      <c r="Q3479" s="672"/>
      <c r="R3479" s="672"/>
      <c r="S3479" s="672"/>
      <c r="T3479" s="706"/>
    </row>
    <row r="3480" spans="1:20" ht="25.5">
      <c r="A3480" s="701" t="s">
        <v>1147</v>
      </c>
      <c r="B3480" t="s">
        <v>662</v>
      </c>
      <c r="C3480" s="188" t="s">
        <v>663</v>
      </c>
      <c r="D3480" s="699" t="s">
        <v>664</v>
      </c>
      <c r="E3480" s="189"/>
      <c r="G3480" s="190" t="s">
        <v>665</v>
      </c>
      <c r="H3480" s="189"/>
      <c r="I3480" s="191">
        <v>5</v>
      </c>
      <c r="J3480" s="192">
        <f>K3478</f>
        <v>450.06399999999996</v>
      </c>
      <c r="K3480" s="193">
        <f>I3480*J3480/100</f>
        <v>22.503199999999996</v>
      </c>
      <c r="M3480" s="205">
        <v>0</v>
      </c>
      <c r="N3480" t="s">
        <v>337</v>
      </c>
      <c r="O3480" s="205">
        <f>I3480*M3480</f>
        <v>0</v>
      </c>
      <c r="Q3480" s="672"/>
      <c r="R3480" s="672"/>
      <c r="S3480" s="672"/>
      <c r="T3480" s="706">
        <f>O3480*J3480/100</f>
        <v>0</v>
      </c>
    </row>
    <row r="3481" spans="1:20" ht="13.5">
      <c r="A3481" s="701" t="s">
        <v>1128</v>
      </c>
      <c r="C3481" s="188"/>
      <c r="D3481" s="724"/>
      <c r="E3481" s="189"/>
      <c r="G3481" s="190" t="s">
        <v>666</v>
      </c>
      <c r="H3481" s="191">
        <v>1</v>
      </c>
      <c r="I3481" s="191">
        <f>H3481*8/H3472</f>
        <v>16</v>
      </c>
      <c r="J3481" s="192"/>
      <c r="K3481" s="193">
        <f>I3481*J3481</f>
        <v>0</v>
      </c>
      <c r="Q3481" s="672"/>
      <c r="R3481" s="672"/>
      <c r="S3481" s="672"/>
    </row>
    <row r="3482" spans="1:20" ht="14.25" thickBot="1">
      <c r="A3482" s="701" t="s">
        <v>1128</v>
      </c>
      <c r="C3482" s="199"/>
      <c r="D3482" s="725"/>
      <c r="E3482" s="200"/>
      <c r="F3482" s="201"/>
      <c r="G3482" s="206"/>
      <c r="H3482" s="200"/>
      <c r="I3482" s="200"/>
      <c r="J3482" s="202"/>
      <c r="K3482" s="203">
        <f>SUM(K3480:K3481)</f>
        <v>22.503199999999996</v>
      </c>
      <c r="Q3482" s="672"/>
      <c r="R3482" s="672"/>
      <c r="S3482" s="672"/>
    </row>
    <row r="3483" spans="1:20" ht="13.5" thickBot="1">
      <c r="A3483" s="701" t="s">
        <v>1128</v>
      </c>
      <c r="Q3483" s="672"/>
      <c r="R3483" s="672"/>
      <c r="S3483" s="672"/>
    </row>
    <row r="3484" spans="1:20">
      <c r="A3484" s="701" t="s">
        <v>1128</v>
      </c>
      <c r="C3484" s="176" t="s">
        <v>645</v>
      </c>
      <c r="D3484" s="212">
        <f>+QPS!C262</f>
        <v>5.08</v>
      </c>
      <c r="E3484" s="2282" t="str">
        <f>+QPS!G262</f>
        <v>SOPORTE EN PUESTA DE SERVICIO</v>
      </c>
      <c r="F3484" s="2282"/>
      <c r="G3484" s="2282"/>
      <c r="H3484" s="2282"/>
      <c r="I3484" s="2282"/>
      <c r="J3484" s="2282"/>
      <c r="K3484" s="2283"/>
      <c r="Q3484" s="672">
        <f>QPS!V262</f>
        <v>0</v>
      </c>
      <c r="R3484" s="672">
        <f>SUM(P3484:P3714)</f>
        <v>0</v>
      </c>
      <c r="T3484" s="734">
        <f>Q3484-R3484</f>
        <v>0</v>
      </c>
    </row>
    <row r="3485" spans="1:20">
      <c r="A3485" s="701" t="s">
        <v>1128</v>
      </c>
      <c r="C3485" s="181" t="s">
        <v>646</v>
      </c>
      <c r="D3485" s="720" t="s">
        <v>647</v>
      </c>
      <c r="E3485" s="207" t="s">
        <v>648</v>
      </c>
      <c r="F3485" s="208">
        <v>1</v>
      </c>
      <c r="G3485" s="207" t="s">
        <v>649</v>
      </c>
      <c r="H3485" s="209">
        <f>F3485</f>
        <v>1</v>
      </c>
      <c r="I3485" s="210"/>
      <c r="J3485" s="211" t="s">
        <v>650</v>
      </c>
      <c r="K3485" s="182">
        <f>+K3491+3520</f>
        <v>3745.0320000000002</v>
      </c>
      <c r="Q3485" s="672"/>
      <c r="R3485" s="672"/>
      <c r="S3485" s="672"/>
    </row>
    <row r="3486" spans="1:20" ht="13.5" thickBot="1">
      <c r="A3486" s="701" t="s">
        <v>1128</v>
      </c>
      <c r="C3486" s="183" t="s">
        <v>651</v>
      </c>
      <c r="D3486" s="721" t="s">
        <v>652</v>
      </c>
      <c r="E3486" s="184"/>
      <c r="F3486" s="185"/>
      <c r="G3486" s="186" t="s">
        <v>44</v>
      </c>
      <c r="H3486" s="186" t="s">
        <v>653</v>
      </c>
      <c r="I3486" s="186" t="s">
        <v>39</v>
      </c>
      <c r="J3486" s="186" t="s">
        <v>654</v>
      </c>
      <c r="K3486" s="187" t="s">
        <v>655</v>
      </c>
      <c r="Q3486" s="672"/>
      <c r="R3486" s="672"/>
      <c r="S3486" s="672"/>
    </row>
    <row r="3487" spans="1:20" ht="13.5">
      <c r="A3487" s="701" t="s">
        <v>1128</v>
      </c>
      <c r="C3487" s="194"/>
      <c r="D3487" s="722" t="s">
        <v>656</v>
      </c>
      <c r="E3487" s="189"/>
      <c r="G3487" s="195"/>
      <c r="H3487" s="189"/>
      <c r="I3487" s="189"/>
      <c r="J3487" s="189"/>
      <c r="K3487" s="198"/>
      <c r="Q3487" s="672"/>
      <c r="R3487" s="672"/>
      <c r="S3487" s="672"/>
    </row>
    <row r="3488" spans="1:20" ht="13.5">
      <c r="A3488" s="701" t="s">
        <v>1148</v>
      </c>
      <c r="B3488" t="s">
        <v>656</v>
      </c>
      <c r="C3488" s="188" t="s">
        <v>657</v>
      </c>
      <c r="D3488" s="699" t="s">
        <v>658</v>
      </c>
      <c r="E3488" s="189"/>
      <c r="G3488" s="190" t="s">
        <v>659</v>
      </c>
      <c r="H3488" s="191">
        <v>0.1</v>
      </c>
      <c r="I3488" s="191">
        <f>H3488*8/$F$3485</f>
        <v>0.8</v>
      </c>
      <c r="J3488" s="192">
        <v>10.89</v>
      </c>
      <c r="K3488" s="193">
        <f>I3488*J3488</f>
        <v>8.7120000000000015</v>
      </c>
      <c r="M3488" s="205">
        <v>0</v>
      </c>
      <c r="N3488" t="s">
        <v>337</v>
      </c>
      <c r="O3488" s="205">
        <f>I3488*M3488</f>
        <v>0</v>
      </c>
      <c r="Q3488" s="672"/>
      <c r="R3488" s="672"/>
      <c r="S3488" s="672"/>
      <c r="T3488" s="706">
        <f>O3488*J3488</f>
        <v>0</v>
      </c>
    </row>
    <row r="3489" spans="1:20" ht="13.5">
      <c r="A3489" s="701" t="s">
        <v>1148</v>
      </c>
      <c r="B3489" t="s">
        <v>656</v>
      </c>
      <c r="C3489" s="188"/>
      <c r="D3489" s="699" t="s">
        <v>668</v>
      </c>
      <c r="E3489" s="189"/>
      <c r="G3489" s="190" t="s">
        <v>659</v>
      </c>
      <c r="H3489" s="191">
        <v>2</v>
      </c>
      <c r="I3489" s="191">
        <f t="shared" ref="I3489:I3490" si="227">H3489*8/$F$3485</f>
        <v>16</v>
      </c>
      <c r="J3489" s="192">
        <v>10.08</v>
      </c>
      <c r="K3489" s="193">
        <f>I3489*J3489</f>
        <v>161.28</v>
      </c>
      <c r="M3489" s="205">
        <v>0</v>
      </c>
      <c r="N3489" t="s">
        <v>337</v>
      </c>
      <c r="O3489" s="205">
        <f>I3489*M3489</f>
        <v>0</v>
      </c>
      <c r="Q3489" s="672"/>
      <c r="R3489" s="672"/>
      <c r="S3489" s="672"/>
      <c r="T3489" s="706">
        <f>O3489*J3489</f>
        <v>0</v>
      </c>
    </row>
    <row r="3490" spans="1:20" ht="13.5">
      <c r="A3490" s="701" t="s">
        <v>1148</v>
      </c>
      <c r="B3490" t="s">
        <v>656</v>
      </c>
      <c r="C3490" s="188" t="s">
        <v>660</v>
      </c>
      <c r="D3490" s="699" t="s">
        <v>661</v>
      </c>
      <c r="E3490" s="189"/>
      <c r="G3490" s="190" t="s">
        <v>659</v>
      </c>
      <c r="H3490" s="191">
        <v>1</v>
      </c>
      <c r="I3490" s="191">
        <f t="shared" si="227"/>
        <v>8</v>
      </c>
      <c r="J3490" s="192">
        <v>6.88</v>
      </c>
      <c r="K3490" s="193">
        <f>I3490*J3490</f>
        <v>55.04</v>
      </c>
      <c r="M3490" s="205">
        <v>0</v>
      </c>
      <c r="N3490" t="s">
        <v>337</v>
      </c>
      <c r="O3490" s="205">
        <f>I3490*M3490</f>
        <v>0</v>
      </c>
      <c r="Q3490" s="672"/>
      <c r="R3490" s="672"/>
      <c r="S3490" s="672"/>
      <c r="T3490" s="706">
        <f>O3490*J3490</f>
        <v>0</v>
      </c>
    </row>
    <row r="3491" spans="1:20" ht="13.5">
      <c r="A3491" s="701" t="s">
        <v>1128</v>
      </c>
      <c r="C3491" s="194"/>
      <c r="D3491" s="723"/>
      <c r="E3491" s="189"/>
      <c r="G3491" s="195"/>
      <c r="H3491" s="189"/>
      <c r="I3491" s="189"/>
      <c r="J3491" s="196"/>
      <c r="K3491" s="197">
        <f>SUM(K3488:K3490)</f>
        <v>225.03199999999998</v>
      </c>
      <c r="Q3491" s="672"/>
      <c r="R3491" s="672"/>
      <c r="S3491" s="672"/>
      <c r="T3491" s="706"/>
    </row>
    <row r="3492" spans="1:20" ht="13.5">
      <c r="A3492" s="701" t="s">
        <v>1128</v>
      </c>
      <c r="C3492" s="194"/>
      <c r="D3492" s="722" t="s">
        <v>662</v>
      </c>
      <c r="E3492" s="189"/>
      <c r="G3492" s="195"/>
      <c r="H3492" s="189"/>
      <c r="I3492" s="189"/>
      <c r="J3492" s="189"/>
      <c r="K3492" s="198"/>
      <c r="Q3492" s="672"/>
      <c r="R3492" s="672"/>
      <c r="S3492" s="672"/>
      <c r="T3492" s="706"/>
    </row>
    <row r="3493" spans="1:20" ht="25.5">
      <c r="A3493" s="701" t="s">
        <v>1148</v>
      </c>
      <c r="B3493" t="s">
        <v>662</v>
      </c>
      <c r="C3493" s="188" t="s">
        <v>663</v>
      </c>
      <c r="D3493" s="699" t="s">
        <v>664</v>
      </c>
      <c r="E3493" s="189"/>
      <c r="G3493" s="190" t="s">
        <v>665</v>
      </c>
      <c r="H3493" s="189"/>
      <c r="I3493" s="191">
        <v>5</v>
      </c>
      <c r="J3493" s="192">
        <f>K3491</f>
        <v>225.03199999999998</v>
      </c>
      <c r="K3493" s="193">
        <f>I3493*J3493/100</f>
        <v>11.251599999999998</v>
      </c>
      <c r="M3493" s="205">
        <v>0</v>
      </c>
      <c r="N3493" t="s">
        <v>337</v>
      </c>
      <c r="O3493" s="205">
        <f>I3493*M3493</f>
        <v>0</v>
      </c>
      <c r="Q3493" s="672"/>
      <c r="R3493" s="672"/>
      <c r="S3493" s="672"/>
      <c r="T3493" s="706">
        <f>O3493*J3493/100</f>
        <v>0</v>
      </c>
    </row>
    <row r="3494" spans="1:20" ht="13.5">
      <c r="A3494" s="701" t="s">
        <v>1128</v>
      </c>
      <c r="C3494" s="188"/>
      <c r="D3494" s="724"/>
      <c r="E3494" s="189"/>
      <c r="G3494" s="190" t="s">
        <v>666</v>
      </c>
      <c r="H3494" s="191">
        <v>1</v>
      </c>
      <c r="I3494" s="191">
        <f>H3494*8/H3485</f>
        <v>8</v>
      </c>
      <c r="J3494" s="192"/>
      <c r="K3494" s="193">
        <f>I3494*J3494</f>
        <v>0</v>
      </c>
      <c r="Q3494" s="672"/>
      <c r="R3494" s="672"/>
      <c r="S3494" s="672"/>
    </row>
    <row r="3495" spans="1:20" ht="14.25" thickBot="1">
      <c r="A3495" s="701" t="s">
        <v>1128</v>
      </c>
      <c r="C3495" s="199"/>
      <c r="D3495" s="725"/>
      <c r="E3495" s="200"/>
      <c r="F3495" s="201"/>
      <c r="G3495" s="206"/>
      <c r="H3495" s="200"/>
      <c r="I3495" s="200"/>
      <c r="J3495" s="202"/>
      <c r="K3495" s="203">
        <f>SUM(K3493:K3494)</f>
        <v>11.251599999999998</v>
      </c>
      <c r="Q3495" s="672"/>
      <c r="R3495" s="672"/>
      <c r="S3495" s="672"/>
    </row>
    <row r="3496" spans="1:20">
      <c r="Q3496" s="672"/>
      <c r="R3496" s="672"/>
      <c r="S3496" s="672"/>
    </row>
    <row r="3497" spans="1:20">
      <c r="O3497" s="814">
        <f>SUBTOTAL(9,O1:O3490)</f>
        <v>121698.56418396319</v>
      </c>
      <c r="Q3497" s="672"/>
      <c r="R3497" s="672"/>
      <c r="S3497" s="672"/>
    </row>
    <row r="3498" spans="1:20">
      <c r="Q3498" s="672"/>
      <c r="R3498" s="672"/>
      <c r="S3498" s="672"/>
    </row>
    <row r="3499" spans="1:20">
      <c r="D3499" s="731" t="s">
        <v>729</v>
      </c>
      <c r="E3499" s="707">
        <f>O165+O186+O207+O371+O388+O3216</f>
        <v>157.96778666666668</v>
      </c>
      <c r="F3499" s="708" t="s">
        <v>659</v>
      </c>
      <c r="G3499" s="709">
        <f>J165</f>
        <v>1.5</v>
      </c>
      <c r="H3499" s="710">
        <f t="shared" ref="H3499:H3509" si="228">E3499*G3499</f>
        <v>236.95168000000001</v>
      </c>
      <c r="I3499" s="715">
        <f>P165+P186+P207+P371+P388+P3216</f>
        <v>236.95168000000001</v>
      </c>
      <c r="Q3499" s="672"/>
      <c r="R3499" s="672"/>
      <c r="S3499" s="672"/>
    </row>
    <row r="3500" spans="1:20">
      <c r="D3500" s="731" t="s">
        <v>1097</v>
      </c>
      <c r="E3500" s="707">
        <f>O529+O549+O838+O859+O880+O901+O2760</f>
        <v>2338.88</v>
      </c>
      <c r="F3500" s="708" t="s">
        <v>659</v>
      </c>
      <c r="G3500" s="709">
        <f>J529</f>
        <v>2</v>
      </c>
      <c r="H3500" s="710">
        <f t="shared" si="228"/>
        <v>4677.76</v>
      </c>
      <c r="I3500" s="715">
        <f>P529+P549+P838+P859+P880+P901+P2760</f>
        <v>4677.76</v>
      </c>
      <c r="Q3500" s="672"/>
      <c r="R3500" s="672"/>
      <c r="S3500" s="672"/>
    </row>
    <row r="3501" spans="1:20" ht="25.5">
      <c r="D3501" s="731" t="s">
        <v>1108</v>
      </c>
      <c r="E3501" s="707">
        <f>O223</f>
        <v>83.332300000000004</v>
      </c>
      <c r="F3501" s="708" t="s">
        <v>659</v>
      </c>
      <c r="G3501" s="709">
        <f>J223</f>
        <v>1.25</v>
      </c>
      <c r="H3501" s="710">
        <f t="shared" si="228"/>
        <v>104.16537500000001</v>
      </c>
      <c r="I3501" s="715">
        <f>P223</f>
        <v>104.16537500000001</v>
      </c>
      <c r="Q3501" s="672"/>
      <c r="R3501" s="672"/>
      <c r="S3501" s="672"/>
    </row>
    <row r="3502" spans="1:20" ht="38.25">
      <c r="D3502" s="731" t="s">
        <v>754</v>
      </c>
      <c r="E3502" s="707">
        <f>O355</f>
        <v>32</v>
      </c>
      <c r="F3502" s="708" t="s">
        <v>659</v>
      </c>
      <c r="G3502" s="709">
        <f>J355</f>
        <v>3.5</v>
      </c>
      <c r="H3502" s="710">
        <f t="shared" si="228"/>
        <v>112</v>
      </c>
      <c r="I3502" s="715">
        <f>P355</f>
        <v>112</v>
      </c>
      <c r="Q3502" s="672"/>
      <c r="R3502" s="672"/>
      <c r="S3502" s="672"/>
    </row>
    <row r="3503" spans="1:20" ht="25.5">
      <c r="D3503" s="731" t="s">
        <v>686</v>
      </c>
      <c r="E3503" s="707">
        <f>O12</f>
        <v>40</v>
      </c>
      <c r="F3503" s="708" t="s">
        <v>659</v>
      </c>
      <c r="G3503" s="709">
        <f>J12</f>
        <v>35</v>
      </c>
      <c r="H3503" s="710">
        <f t="shared" si="228"/>
        <v>1400</v>
      </c>
      <c r="I3503" s="715">
        <f>P12</f>
        <v>1400</v>
      </c>
      <c r="Q3503" s="672"/>
      <c r="R3503" s="672"/>
      <c r="S3503" s="672"/>
    </row>
    <row r="3504" spans="1:20" ht="25.5">
      <c r="D3504" s="731" t="s">
        <v>685</v>
      </c>
      <c r="E3504" s="707">
        <f>O11</f>
        <v>40</v>
      </c>
      <c r="F3504" s="708" t="s">
        <v>659</v>
      </c>
      <c r="G3504" s="709">
        <f>J11</f>
        <v>95</v>
      </c>
      <c r="H3504" s="710">
        <f t="shared" si="228"/>
        <v>3800</v>
      </c>
      <c r="I3504" s="715">
        <f>P11</f>
        <v>3800</v>
      </c>
      <c r="Q3504" s="672"/>
      <c r="R3504" s="672"/>
      <c r="S3504" s="672"/>
    </row>
    <row r="3505" spans="4:19">
      <c r="D3505" s="731" t="s">
        <v>1149</v>
      </c>
      <c r="E3505" s="707">
        <f>O184+O205</f>
        <v>31.50112</v>
      </c>
      <c r="F3505" s="708" t="s">
        <v>659</v>
      </c>
      <c r="G3505" s="709">
        <f>J184</f>
        <v>2</v>
      </c>
      <c r="H3505" s="710">
        <f t="shared" si="228"/>
        <v>63.00224</v>
      </c>
      <c r="I3505" s="715">
        <f>P184+P205</f>
        <v>63.00224</v>
      </c>
      <c r="Q3505" s="672"/>
      <c r="R3505" s="672"/>
      <c r="S3505" s="672"/>
    </row>
    <row r="3506" spans="4:19">
      <c r="D3506" s="731" t="s">
        <v>844</v>
      </c>
      <c r="E3506" s="707">
        <f>O3293</f>
        <v>16</v>
      </c>
      <c r="F3506" s="708" t="s">
        <v>659</v>
      </c>
      <c r="G3506" s="709">
        <f>J3293</f>
        <v>0</v>
      </c>
      <c r="H3506" s="710">
        <f t="shared" si="228"/>
        <v>0</v>
      </c>
      <c r="I3506" s="715">
        <f>P3293</f>
        <v>0</v>
      </c>
      <c r="Q3506" s="672"/>
      <c r="R3506" s="672"/>
      <c r="S3506" s="672"/>
    </row>
    <row r="3507" spans="4:19">
      <c r="D3507" s="731" t="s">
        <v>760</v>
      </c>
      <c r="E3507" s="707">
        <f>O527+O548+O617+O637+O657+O677+O697+O717+O737+O757+O777+O797+O817+O837+O858+O879+O900+O921+O941+O961+O1046+O1066+O1086+O1106+O1222+O1243+O1264+O1285+O1305+O1325+O1345+O1365+O1385+O1405+O1425+O1445+O1465+O1485+O1505+O1525+O1545</f>
        <v>786.39809523809527</v>
      </c>
      <c r="F3507" s="708" t="s">
        <v>659</v>
      </c>
      <c r="G3507" s="709">
        <f>J527</f>
        <v>1.5</v>
      </c>
      <c r="H3507" s="710">
        <f t="shared" si="228"/>
        <v>1179.5971428571429</v>
      </c>
      <c r="I3507" s="715">
        <f>P527+P548+P617+P637+P657+P677+P697+P717+P737+P757+P777+P797+P817+P837+P858+P879+P900+P921+P941+P961+P1046+P1066+P1086+P1106+P1222+P1243+P1264+P1285+P1305+P1325+P1345+P1365+P1385+P1405+P1425+P1445+P1465+P1485+P1505+P1525+P1545</f>
        <v>1179.5971428571427</v>
      </c>
      <c r="Q3507" s="672"/>
      <c r="R3507" s="672"/>
      <c r="S3507" s="672"/>
    </row>
    <row r="3508" spans="4:19" ht="25.5">
      <c r="D3508" s="731" t="s">
        <v>1150</v>
      </c>
      <c r="E3508" s="707">
        <f>O131</f>
        <v>2.7249600000000003</v>
      </c>
      <c r="F3508" s="708" t="s">
        <v>659</v>
      </c>
      <c r="G3508" s="709">
        <f>J131</f>
        <v>1.5</v>
      </c>
      <c r="H3508" s="710">
        <f t="shared" si="228"/>
        <v>4.0874400000000009</v>
      </c>
      <c r="I3508" s="715">
        <f>P131</f>
        <v>4.0874400000000009</v>
      </c>
      <c r="Q3508" s="672"/>
      <c r="R3508" s="672"/>
      <c r="S3508" s="672"/>
    </row>
    <row r="3509" spans="4:19" ht="25.5">
      <c r="D3509" s="731" t="s">
        <v>833</v>
      </c>
      <c r="E3509" s="707">
        <f>O2914+O2932</f>
        <v>32</v>
      </c>
      <c r="F3509" s="708" t="s">
        <v>659</v>
      </c>
      <c r="G3509" s="709">
        <f>J2914</f>
        <v>3.5714285714285716</v>
      </c>
      <c r="H3509" s="710">
        <f t="shared" si="228"/>
        <v>114.28571428571429</v>
      </c>
      <c r="I3509" s="715">
        <f>P2914+P2932</f>
        <v>114.28571428571429</v>
      </c>
      <c r="Q3509" s="672"/>
      <c r="R3509" s="672"/>
      <c r="S3509" s="672"/>
    </row>
    <row r="3510" spans="4:19" ht="25.5">
      <c r="D3510" s="732" t="s">
        <v>664</v>
      </c>
      <c r="E3510" s="711"/>
      <c r="F3510" s="712"/>
      <c r="G3510" s="713"/>
      <c r="H3510" s="714">
        <f>P10+P28+P52+P70+P88+P112+P130+P147+P164+P183+P204+P222+P241+P258+P275+P292+P307+P323+P338+P354+P370+P387+P403+P420+P437+P454+P472+P489+P506+P526+P547+P566+P582+P598+P616+P636+P656+P676+P696+P716+P736+P756+P776+P796+P816+P836+P857+P878+P899+P920+P940+P960+P978+P995+P1011+P1027+P1045+P1065+P1085+P1105+P1123+P1139+P1155+P1171+P1187+P1203+P1221+P1242+P1263+P1284+P1304+P1324+P1344+P1364+P1384+P1404+P1424+P1444+P1464+P1484+P1504+P1524+P1544+P1564+P1583+P1602+P1621+P1639+P1655+P1672+P1688+P1704+P1722+P1739+P1755+P1771+P1787+P1803+P1818+P1833+P1851+P1864+P1879+P1894+P1909+P1924+P1939+P1954+P1969+P1984+P1999+P2014+P2028+P2042+P2056+P2070+P2084+P2098+P2112+P2126+P2140+P2154+P2166+P2178+P2190+P2202+P2215+P2227+P2240+P2253+P2266+P2279+P2292+P2305+P2318+P2331+P2343+P2360+P2378+P2397+P2415+P2432+P2449+P2466+P2483+P2500+P2517+P2534+P2551+P2568+P2585+P2602+P2620+P2638+P2656+P2673+P2690+P2706+P2723+P2741+P2759+P2780+P2796+P2814+P2832+P2850+T2863+P2896+P2911+P2929+P2944+P2956+P2972+P2991+P3010+P3029+P3048+P3067+P3083+P3102+P3117+P3137+P3156+P3174+P3195+P3215+P3233+P3253+P3276+P3292+P3309+P3326+P3343+P3359+P3374+P3390+P3407+P3424+P3441+P3454+P3467+T3480+T3493</f>
        <v>4398.1176866389105</v>
      </c>
      <c r="I3510" s="715">
        <f>P10+P28+P52+P70+P88+P112+P130+P147+P164+P183+P204+P222+P241+P258+P275+P292+P307+P323+P338+P354+P370+P387+P403+P420+P437+P454+P472+P489+P506+P526+P547+P566+P582+P598+P616+P636+P656+P676+P696+P716+P736+P756+P776+P796+P816+P836+P857+P878+P899+P920+P940+P960+P978+P995+P1011+P1027+P1045+P1065+P1085+P1105+P1123+P1139+P1155+P1171+P1187+P1203+P1221+P1242+P1263+P1284+P1304+P1324+P1344+P1364+P1384+P1404+P1424+P1444+P1464+P1484+P1504+P1524+P1544+P1564+P1583+P1602+P1621+P1639+P1655+P1672+P1688+P1704+P1722+P1739+P1755+P1771+P1787+P1803+P1818+P1833+P1851+P1864+P1879+P1894+P1909+P1924+P1939+P1954+P1969+P1984+P1999+P2014+P2028+P2042+P2056+P2070+P2084+P2098+P2112+P2126+P2140+P2154+P2166+P2178+P2190+P2202+P2215+P2227+P2240+P2253+P2266+P2279+P2292+P2305+P2318+P2331+P2343+P2360+P2378+P2397+P2415+P2432+P2449+P2466+P2483+P2500+P2517+P2534+P2551+P2568+P2585+P2602+P2620+P2638+P2656+P2673+P2690+P2706+P2723+P2741+P2759+P2780+P2796+P2814+P2832+P2850+T2863+P2896+P2911+P2929+P2944+P2956+P2972+P2991+P3010+P3029+P3048+P3067+P3083+P3102+P3117+P3137+P3156+P3174+P3195+P3215+P3233+P3253+P3276+P3292+P3309+P3326+P3343+P3359+P3374+P3390+P3407+P3424+P3441+P3454+P3467+T3480+T3493</f>
        <v>4398.1176866389105</v>
      </c>
      <c r="Q3510" s="672"/>
      <c r="R3510" s="672"/>
      <c r="S3510" s="672"/>
    </row>
    <row r="3511" spans="4:19" ht="25.5">
      <c r="D3511" s="731" t="s">
        <v>726</v>
      </c>
      <c r="E3511" s="707">
        <f>O185+O206+O528+O550+O618+O638+O658+O678+O698+O718+O738+O758+O778+O798+O818+O839+O860+O881+O902+O922+O942+O962+O1047+O1067+O1087+O1107+O1223+O1244+O1265+O1286+O1306+O1326+O1346+O1366+O1386+O1406+O1426+O1446+O1466+O1486+O1506+O1526+O1546+O1565+O1584+O1603+O1622+O1723+O1852</f>
        <v>864.29921523809526</v>
      </c>
      <c r="F3511" s="708" t="s">
        <v>659</v>
      </c>
      <c r="G3511" s="709">
        <f>J185</f>
        <v>5</v>
      </c>
      <c r="H3511" s="710">
        <f t="shared" ref="H3511:H3526" si="229">E3511*G3511</f>
        <v>4321.4960761904767</v>
      </c>
      <c r="I3511" s="715">
        <f>P185+P206+P528+P550+P618+P638+P658+P678+P698+P718+P738+P758+P778+P798+P818+P839+P860+P881+P902+P922+P942+P962+P1047+P1067+P1087+P1107+P1223+P1244+P1265+P1286+P1306+P1326+P1346+P1366+P1386+P1406+P1426+P1446+P1466+P1486+P1506+P1526+P1546+P1565+P1584+P1603+P1622+P1723+P1852</f>
        <v>4305.4960761904767</v>
      </c>
      <c r="Q3511" s="672"/>
      <c r="R3511" s="672"/>
      <c r="S3511" s="672"/>
    </row>
    <row r="3512" spans="4:19">
      <c r="D3512" s="731" t="s">
        <v>848</v>
      </c>
      <c r="E3512" s="707">
        <f>O1866+O1881+O1896+O1911+O1926+O1941+O1956+O1971+O1986+O2001+O2016+O2030+O2044+O2058+O2072+O2086+O2100+O2114+O2128+O2142+O2381+O2416+O2433+O2450+O2467+O2913+O2931</f>
        <v>478.46453333333341</v>
      </c>
      <c r="F3512" s="708" t="s">
        <v>659</v>
      </c>
      <c r="G3512" s="709">
        <f>J1866</f>
        <v>4.5</v>
      </c>
      <c r="H3512" s="710">
        <f t="shared" si="229"/>
        <v>2153.0904000000005</v>
      </c>
      <c r="I3512" s="715">
        <f>P1866+P1881+P1896+P1911+P1926+P1941+P1956+P1971+P1986+P2001+P2016+P2030+P2044+P2058+P2072+P2086+P2100+P2114+P2128+P2142+P2381+P2416+P2433+P2450+P2467+P2913+P2931</f>
        <v>2153.0904</v>
      </c>
      <c r="Q3512" s="672"/>
      <c r="R3512" s="672"/>
      <c r="S3512" s="672"/>
    </row>
    <row r="3513" spans="4:19">
      <c r="D3513" s="731" t="s">
        <v>753</v>
      </c>
      <c r="E3513" s="707">
        <f>O339</f>
        <v>16</v>
      </c>
      <c r="F3513" s="708" t="s">
        <v>659</v>
      </c>
      <c r="G3513" s="709">
        <f>J339</f>
        <v>3.5</v>
      </c>
      <c r="H3513" s="710">
        <f t="shared" si="229"/>
        <v>56</v>
      </c>
      <c r="I3513" s="715">
        <f>P339</f>
        <v>56</v>
      </c>
      <c r="Q3513" s="672"/>
      <c r="R3513" s="672"/>
      <c r="S3513" s="672"/>
    </row>
    <row r="3514" spans="4:19">
      <c r="D3514" s="731" t="s">
        <v>831</v>
      </c>
      <c r="E3514" s="707">
        <f>O1865+O1880+O1895+O1910+O1925+O1940+O1955+O1970+O1985+O2000+O2015+O2029+O2043+O2057+O2071+O2085+O2099+O2113+O2127+O2141+O2362+O2380+O2399+O2912+O2930+O3234+O3254+O3455+O3468</f>
        <v>465.85597357575739</v>
      </c>
      <c r="F3514" s="708" t="s">
        <v>659</v>
      </c>
      <c r="G3514" s="709">
        <f>J1865</f>
        <v>1.5</v>
      </c>
      <c r="H3514" s="710">
        <f t="shared" si="229"/>
        <v>698.78396036363608</v>
      </c>
      <c r="I3514" s="715">
        <f>P1865+P1880+P1895+P1910+P1925+P1940+P1955+P1970+P1985+P2000+P2015+P2029+P2043+P2057+P2071+P2085+P2099+P2113+P2127+P2141+P2362+P2380+P2399+P2912+P2930+P3234+P3254+P3455+P3468</f>
        <v>626.78</v>
      </c>
      <c r="Q3514" s="672"/>
      <c r="R3514" s="672"/>
      <c r="S3514" s="672"/>
    </row>
    <row r="3515" spans="4:19" ht="25.5">
      <c r="D3515" s="731" t="s">
        <v>692</v>
      </c>
      <c r="E3515" s="707">
        <f>O29</f>
        <v>16</v>
      </c>
      <c r="F3515" s="708" t="s">
        <v>659</v>
      </c>
      <c r="G3515" s="709">
        <f>J29</f>
        <v>0.8928571428571429</v>
      </c>
      <c r="H3515" s="710">
        <f t="shared" si="229"/>
        <v>14.285714285714286</v>
      </c>
      <c r="I3515" s="715">
        <f>P29</f>
        <v>14.285714285714286</v>
      </c>
      <c r="Q3515" s="672"/>
      <c r="R3515" s="672"/>
      <c r="S3515" s="672"/>
    </row>
    <row r="3516" spans="4:19" ht="25.5">
      <c r="D3516" s="731" t="s">
        <v>849</v>
      </c>
      <c r="E3516" s="707">
        <f>O1867+O1882+O1897+O1912+O1927+O1942+O1957+O1972+O1987+O2002</f>
        <v>93.333333333333357</v>
      </c>
      <c r="F3516" s="708" t="s">
        <v>659</v>
      </c>
      <c r="G3516" s="709">
        <f>J1867</f>
        <v>1.5</v>
      </c>
      <c r="H3516" s="710">
        <f t="shared" si="229"/>
        <v>140.00000000000003</v>
      </c>
      <c r="I3516" s="715">
        <f>P1867+P1882+P1897+P1912+P1927+P1942+P1957+P1972+P1987+P2002</f>
        <v>140</v>
      </c>
      <c r="Q3516" s="672"/>
      <c r="R3516" s="672"/>
      <c r="S3516" s="672"/>
    </row>
    <row r="3517" spans="4:19">
      <c r="D3517" s="731" t="s">
        <v>1110</v>
      </c>
      <c r="E3517" s="707">
        <f>O225</f>
        <v>83.332300000000004</v>
      </c>
      <c r="F3517" s="708" t="s">
        <v>659</v>
      </c>
      <c r="G3517" s="709">
        <f>J225</f>
        <v>1.5</v>
      </c>
      <c r="H3517" s="710">
        <f t="shared" si="229"/>
        <v>124.99845000000001</v>
      </c>
      <c r="I3517" s="715">
        <f>P225</f>
        <v>124.99845000000001</v>
      </c>
      <c r="Q3517" s="672"/>
      <c r="R3517" s="672"/>
      <c r="S3517" s="672"/>
    </row>
    <row r="3518" spans="4:19">
      <c r="D3518" s="731" t="s">
        <v>751</v>
      </c>
      <c r="E3518" s="707">
        <f>O53+O308</f>
        <v>25.928000000000001</v>
      </c>
      <c r="F3518" s="708" t="s">
        <v>659</v>
      </c>
      <c r="G3518" s="709">
        <f>J53</f>
        <v>2.7</v>
      </c>
      <c r="H3518" s="710">
        <f t="shared" si="229"/>
        <v>70.005600000000001</v>
      </c>
      <c r="I3518" s="715">
        <f>P53+P308</f>
        <v>70.005600000000001</v>
      </c>
      <c r="Q3518" s="672"/>
      <c r="R3518" s="672"/>
      <c r="S3518" s="672"/>
    </row>
    <row r="3519" spans="4:19">
      <c r="D3519" s="731" t="s">
        <v>705</v>
      </c>
      <c r="E3519" s="707">
        <f>O113</f>
        <v>3.1111111111111107</v>
      </c>
      <c r="F3519" s="708" t="s">
        <v>659</v>
      </c>
      <c r="G3519" s="709">
        <f>J113</f>
        <v>1.5</v>
      </c>
      <c r="H3519" s="710">
        <f t="shared" si="229"/>
        <v>4.6666666666666661</v>
      </c>
      <c r="I3519" s="715">
        <f>P113</f>
        <v>4.6666666666666661</v>
      </c>
      <c r="Q3519" s="672"/>
      <c r="R3519" s="672"/>
      <c r="S3519" s="672"/>
    </row>
    <row r="3520" spans="4:19">
      <c r="D3520" s="731" t="s">
        <v>846</v>
      </c>
      <c r="E3520" s="707">
        <f>O1224+O1245+O1266+O2604+O2622+O2640+O2724+O2742+O2797+O2815+O2833+O2851+O3196+O3217</f>
        <v>90.466666666666654</v>
      </c>
      <c r="F3520" s="708" t="s">
        <v>659</v>
      </c>
      <c r="G3520" s="709">
        <f>J1224</f>
        <v>0</v>
      </c>
      <c r="H3520" s="710">
        <f t="shared" si="229"/>
        <v>0</v>
      </c>
      <c r="I3520" s="715">
        <f>P1224+P1245+P1266+P2604+P2622+P2640+P2724+P2742+P2797+P2815+P2833+P2851+P3196+P3217</f>
        <v>69.599999999999994</v>
      </c>
      <c r="Q3520" s="672"/>
      <c r="R3520" s="672"/>
      <c r="S3520" s="672"/>
    </row>
    <row r="3521" spans="4:19" ht="25.5">
      <c r="D3521" s="731" t="s">
        <v>731</v>
      </c>
      <c r="E3521" s="707">
        <f>O242+O259+O276+O405+O422+O439+O456+O474+O491+O508+O2361+O2379+O2398+O2484+O2501+O2518+O2535</f>
        <v>287.4666666666667</v>
      </c>
      <c r="F3521" s="708" t="s">
        <v>659</v>
      </c>
      <c r="G3521" s="709">
        <f>J242</f>
        <v>1.2</v>
      </c>
      <c r="H3521" s="710">
        <f t="shared" si="229"/>
        <v>344.96000000000004</v>
      </c>
      <c r="I3521" s="715">
        <f>P242+P259+P276+P405+P422+P439+P456+P474+P491+P508+P2361+P2379+P2398+P2484+P2501+P2518+P2535</f>
        <v>580.16</v>
      </c>
      <c r="Q3521" s="672"/>
      <c r="R3521" s="672"/>
      <c r="S3521" s="672"/>
    </row>
    <row r="3522" spans="4:19">
      <c r="D3522" s="731" t="s">
        <v>1109</v>
      </c>
      <c r="E3522" s="707">
        <f>O224</f>
        <v>83.332300000000004</v>
      </c>
      <c r="F3522" s="708" t="s">
        <v>659</v>
      </c>
      <c r="G3522" s="709">
        <f>J224</f>
        <v>1.5</v>
      </c>
      <c r="H3522" s="710">
        <f t="shared" si="229"/>
        <v>124.99845000000001</v>
      </c>
      <c r="I3522" s="715">
        <f>P224</f>
        <v>124.99845000000001</v>
      </c>
      <c r="Q3522" s="672"/>
      <c r="R3522" s="672"/>
      <c r="S3522" s="672"/>
    </row>
    <row r="3523" spans="4:19">
      <c r="D3523" s="731" t="s">
        <v>755</v>
      </c>
      <c r="E3523" s="707">
        <f>O404+O421+O438+O455+O473+O490+O507</f>
        <v>56</v>
      </c>
      <c r="F3523" s="708" t="s">
        <v>659</v>
      </c>
      <c r="G3523" s="709">
        <f>J404</f>
        <v>2</v>
      </c>
      <c r="H3523" s="710">
        <f t="shared" si="229"/>
        <v>112</v>
      </c>
      <c r="I3523" s="715">
        <f>P404+P421+P438+P455+P473+P490+P507</f>
        <v>112</v>
      </c>
      <c r="Q3523" s="672"/>
      <c r="R3523" s="672"/>
      <c r="S3523" s="672"/>
    </row>
    <row r="3524" spans="4:19">
      <c r="D3524" s="731" t="s">
        <v>869</v>
      </c>
      <c r="E3524" s="707">
        <f>O2657+O2674+O2691</f>
        <v>8.4</v>
      </c>
      <c r="F3524" s="708" t="s">
        <v>659</v>
      </c>
      <c r="G3524" s="709">
        <f>J2657</f>
        <v>2</v>
      </c>
      <c r="H3524" s="710">
        <f t="shared" si="229"/>
        <v>16.8</v>
      </c>
      <c r="I3524" s="715">
        <f>P2657+P2674+P2691</f>
        <v>16.8</v>
      </c>
      <c r="Q3524" s="672"/>
      <c r="R3524" s="672"/>
      <c r="S3524" s="672"/>
    </row>
    <row r="3525" spans="4:19" ht="25.5">
      <c r="D3525" s="731" t="s">
        <v>1088</v>
      </c>
      <c r="E3525" s="707">
        <f>O2552+O2569+O2586+O2603+O2621+O2639</f>
        <v>78.206666666666678</v>
      </c>
      <c r="F3525" s="708" t="s">
        <v>659</v>
      </c>
      <c r="G3525" s="709">
        <f>J2552</f>
        <v>2</v>
      </c>
      <c r="H3525" s="710">
        <f t="shared" si="229"/>
        <v>156.41333333333336</v>
      </c>
      <c r="I3525" s="715">
        <f>P2552+P2569+P2586+P2603+P2621+P2639</f>
        <v>156.41333333333336</v>
      </c>
      <c r="Q3525" s="672"/>
      <c r="R3525" s="672"/>
      <c r="S3525" s="672"/>
    </row>
    <row r="3526" spans="4:19" ht="25.5">
      <c r="D3526" s="731" t="s">
        <v>714</v>
      </c>
      <c r="E3526" s="707">
        <f>O71+O89</f>
        <v>0.5212</v>
      </c>
      <c r="F3526" s="708" t="s">
        <v>659</v>
      </c>
      <c r="G3526" s="709">
        <f>J71</f>
        <v>2.5</v>
      </c>
      <c r="H3526" s="710">
        <f t="shared" si="229"/>
        <v>1.3029999999999999</v>
      </c>
      <c r="I3526" s="715">
        <f>P71+P89</f>
        <v>1.3029999999999999</v>
      </c>
      <c r="Q3526" s="672"/>
      <c r="R3526" s="672"/>
      <c r="S3526" s="672"/>
    </row>
    <row r="3527" spans="4:19">
      <c r="I3527" s="716">
        <f>SUM(I3499:I3526)</f>
        <v>24646.564969257954</v>
      </c>
      <c r="Q3527" s="672"/>
      <c r="R3527" s="672"/>
      <c r="S3527" s="672"/>
    </row>
    <row r="3528" spans="4:19">
      <c r="Q3528" s="672"/>
      <c r="R3528" s="672"/>
      <c r="S3528" s="672"/>
    </row>
    <row r="3529" spans="4:19">
      <c r="D3529" s="731" t="s">
        <v>661</v>
      </c>
      <c r="E3529" s="707">
        <f>O7+O20+O37+O46+O63+O81+O101+O122+O140+O157+O174+O195+O216+O234+O251+O268+O285+O301+O317+O332+O348+O364+O380+O397+O414+O431+O448+O465+O483+O500+O517+O538+O559+O575+O591+O608+O628+O648+O668+O688+O708+O728+O748+O768+O788+O808+O828+O849+O870+O891+O912+O932+O952+O971+O987+O1004+O1020+O1036+O1057+O1077+O1097+O1116+O1132+O1148+O1164+O1180+O1196+O1213+O1234+O1255+O1276+O1296+O1316+O1336+O1356+O1376+O1396+O1416+O1436+O1456+O1476+O1496+O1516+O1536+O1556+O1575+O1594+O1613+O1631+O1648+O1664+O1681+O1697+O1714+O1732+O1748+O1764+O1780+O1796+O1812+O1827+O1843+O1861+O1876+O1891+O1906+O1921+O1936+O1951+O1966+O1981+O1996+O2011+O2025+O2039+O2053+O2067+O2081+O2095+O2109+O2123+O2137+O2151+O2163+O2175+O2187+O2199+O2212+O2224+O2237+O2250+O2263+O2276+O2289+O2302+O2315+O2328+O2340+O2353+O2371+O2390+O2408+O2425+O2442+O2459+O2476+O2493+O2510+O2527+O2544+O2561+O2578+O2595+O2613+O2631+O2649+O2666+O2683+O2700+O2715+O2733+O2751+O2769+O2789+O2806+O2824+O2842+O2860+O2893+O2905+O2923+O2941+O2953+O2965+O2984+O3003+O3022+O3041+O3060+O3076+O3095+O3111+O3127+O3146+O3165+O3183+O3205+O3226+O3246+O3266+O3285+O3302+O3318+O3336+O3352+O3368+O3383+O3400+O3417+O3434+O3451+O3464+O3477+O3490</f>
        <v>4592.5767012559445</v>
      </c>
      <c r="F3529" s="708" t="s">
        <v>659</v>
      </c>
      <c r="G3529" s="709">
        <f>J7</f>
        <v>6.88</v>
      </c>
      <c r="H3529" s="710"/>
      <c r="I3529" s="715">
        <f>P7+P20+P37+P46+P63+P81+P101+P122+P140+P157+P174+P195+P216+P234+P251+P268+P285+P301+P317+P332+P348+P364+P380+P397+P414+P431+P448+P465+P483+P500+P517+P538+P559+P575+P591+P608+P628+P648+P668+P688+P708+P728+P748+P768+P788+P808+P828+P849+P870+P891+P912+P932+P952+P971+P987+P1004+P1020+P1036+P1057+P1077+P1097+P1116+P1132+P1148+P1164+P1180+P1196+P1213+P1234+P1255+P1276+P1296+P1316+P1336+P1356+P1376+P1396+P1416+P1436+P1456+P1476+P1496+P1516+P1536+P1556+P1575+P1594+P1613+P1631+P1648+P1664+P1681+P1697+P1714+P1732+P1748+P1764+P1780+P1796+P1812+P1827+P1843+P1861+P1876+P1891+P1906+P1921+P1936+P1951+P1966+P1981+P1996+P2011+P2025+P2039+P2053+P2067+P2081+P2095+P2109+P2123+P2137+P2151+P2163+P2175+P2187+P2199+P2212+P2224+P2237+P2250+P2263+P2276+P2289+P2302+P2315+P2328+P2340+P2353+P2371+P2390+P2408+P2425+P2442+P2459+P2476+P2493+P2510+P2527+P2544+P2561+P2578+P2595+P2613+P2631+P2649+P2666+P2683+P2700+P2715+P2733+P2751+P2769+P2789+P2806+P2824+P2842+T2860+P2893+P2905+P2923+P2941+P2953+P2965+P2984+P3003+P3022+P3041+P3060+P3076+P3095+P3111+P3127+P3146+P3165+P3183+P3205+P3226+P3246+P3266+P3285+P3302+P3318+P3336+P3352+P3368+P3383+P3400+P3417+P3434+P3451+P3464+T3477+T3490</f>
        <v>31349.247704640926</v>
      </c>
      <c r="Q3529" s="672"/>
      <c r="R3529" s="672"/>
      <c r="S3529" s="672"/>
    </row>
    <row r="3530" spans="4:19">
      <c r="D3530" s="731" t="s">
        <v>658</v>
      </c>
      <c r="E3530" s="707">
        <f>O6+O19+O36+O44+O60+O78+O99+O120+O138+O155+O172+O193+O214+O232+O249+O266+O283+O299+O315+O330+O346+O362+O378+O395+O412+O429+O446+O463+O481+O498+O515+O536+O557+O573+O589+O605+O625+O645+O665+O685+O705+O725+O745+O765+O785+O805+O825+O846+O867+O888+O909+O929+O949+O969+O985+O1002+O1018+O1034+O1054+O1074+O1094+O1114+O1130+O1146+O1162+O1178+O1194+O1210+O1231+O1252+O1273+O1293+O1313+O1333+O1353+O1373+O1393+O1413+O1433+O1453+O1473+O1493+O1513+O1533+O1553+O1572+O1591+O1610+O1629+O1646+O1662+O1679+O1695+O1711+O1730+O1746+O1762+O1778+O1794+O1810+O1825+O1840+O1859+O1874+O1889+O1904+O1919+O1934+O1949+O1964+O1979+O1994+O2009+O2023+O2037+O2051+O2065+O2079+O2093+O2107+O2121+O2135+O2149+O2161+O2173+O2185+O2197+O2210+O2222+O2235+O2248+O2261+O2274+O2287+O2300+O2313+O2326+O2338+O2351+O2369+O2388+O2440+O2457+O2474+O2491+O2508+O2525+O2542+O2559+O2576+O2593+O2611+O2629+O2647+O2664+O2681+O2698+O2713+O2731+O2749+O2767+O2787+O2804+O2822+O2840+O2858+O2891+O2903+O2921+O2939+O2951+O2963+O2982+O3001+O3020+O3039+O3058+O3074+O3093+O3109+O3125+O3144+O3163+O3181+O3203+O3224+O3244+O3264+O3283+O3300+O3316+O3334+O3350+O3366+O3381+O3398+O3415+O3432+O3449+O3462+O3475+O3488</f>
        <v>512.09445057003904</v>
      </c>
      <c r="F3530" s="708" t="s">
        <v>659</v>
      </c>
      <c r="G3530" s="709">
        <f>J6</f>
        <v>10.51</v>
      </c>
      <c r="H3530" s="710"/>
      <c r="I3530" s="715">
        <f>P6+P19+P36+P44+P60+P78+P99+P120+P138+P155+P172+P193+P214+P232+P249+P266+P283+P299+P315+P330+P346+P362+P378+P395+P412+P429+P446+P463+P481+P498+P515+P536+P557+P573+P589+P605+P625+P645+P665+P685+P705+P725+P745+P765+P785+P805+P825+P846+P867+P888+P909+P929+P949+P969+P985+P1002+P1018+P1034+P1054+P1074+P1094+P1114+P1130+P1146+P1162+P1178+P1194+P1210+P1231+P1252+P1273+P1293+P1313+P1333+P1353+P1373+P1393+P1413+P1433+P1453+P1473+P1493+P1513+P1533+P1553+P1572+P1591+P1610+P1629+P1646+P1662+P1679+P1695+P1711+P1730+P1746+P1762+P1778+P1794+P1810+P1825+P1840+P1859+P1874+P1889+P1904+P1919+P1934+P1949+P1964+P1979+P1994+P2009+P2023+P2037+P2051+P2065+P2079+P2093+P2107+P2121+P2135+P2149+P2161+P2173+P2185+P2197+P2210+P2222+P2235+P2248+P2261+P2274+P2287+P2300+P2313+P2326+P2338+P2351+P2369+P2388+P2440+P2457+P2474+P2491+P2508+P2525+P2542+P2559+P2576+P2593+P2611+P2629+P2647+P2664+P2681+P2698+P2713+P2731+P2749+P2767+P2787+P2804+P2822+P2840+T2858+P2891+P2903+P2921+P2939+P2951+P2963+P2982+P3001+P3020+P3039+P3058+P3074+P3093+P3109+P3125+P3144+P3163+P3181+P3203+P3224+P3244+P3264+P3283+P3300+P3316+P3334+P3350+P3366+P3381+P3398+P3415+P3432+P3449+P3462+T3475+T3488</f>
        <v>5449.9544725242295</v>
      </c>
      <c r="Q3530" s="672"/>
      <c r="R3530" s="672"/>
      <c r="S3530" s="672"/>
    </row>
    <row r="3531" spans="4:19" ht="25.5">
      <c r="D3531" s="731" t="s">
        <v>854</v>
      </c>
      <c r="E3531" s="707">
        <f>O2406+O2423</f>
        <v>10.855786666666669</v>
      </c>
      <c r="F3531" s="708" t="s">
        <v>659</v>
      </c>
      <c r="G3531" s="709">
        <f>J2406</f>
        <v>10.89</v>
      </c>
      <c r="H3531" s="710"/>
      <c r="I3531" s="715">
        <f>P2406+P2423</f>
        <v>118.21951680000004</v>
      </c>
      <c r="Q3531" s="672"/>
      <c r="R3531" s="672"/>
      <c r="S3531" s="672"/>
    </row>
    <row r="3532" spans="4:19">
      <c r="D3532" s="731" t="s">
        <v>696</v>
      </c>
      <c r="E3532" s="707">
        <f>O62+O80</f>
        <v>1.0424</v>
      </c>
      <c r="F3532" s="708" t="s">
        <v>659</v>
      </c>
      <c r="G3532" s="709">
        <f>J62</f>
        <v>7.54</v>
      </c>
      <c r="H3532" s="710"/>
      <c r="I3532" s="715">
        <f>P62+P80</f>
        <v>7.8596960000000005</v>
      </c>
      <c r="Q3532" s="672"/>
      <c r="R3532" s="672"/>
      <c r="S3532" s="672"/>
    </row>
    <row r="3533" spans="4:19">
      <c r="D3533" s="731" t="s">
        <v>1059</v>
      </c>
      <c r="E3533" s="707">
        <f>O2884</f>
        <v>8</v>
      </c>
      <c r="F3533" s="708" t="s">
        <v>659</v>
      </c>
      <c r="G3533" s="709">
        <f>J2884</f>
        <v>0</v>
      </c>
      <c r="H3533" s="710"/>
      <c r="I3533" s="715">
        <f>P2884</f>
        <v>0</v>
      </c>
      <c r="Q3533" s="672"/>
      <c r="R3533" s="672"/>
      <c r="S3533" s="672"/>
    </row>
    <row r="3534" spans="4:19">
      <c r="D3534" s="731" t="s">
        <v>668</v>
      </c>
      <c r="E3534" s="707">
        <f>O45+O61+O79+O100+O121+O139+O156+O173+O194+O215+O233+O250+O267+O284+O300+O316+O331+O347+O363+O379+O396+O413+O430+O447+O464+O482+O499+O516+O537+O558+O574+O590+O606+O626+O646+O666+O686+O706+O726+O746+O766+O786+O806+O826+O847+O868+O889+O910+O930+O950+O970+O986+O1003+O1019+O1035+O1055+O1075+O1095+O1115+O1131+O1147+O1163+O1179+O1195+O1211+O1232+O1253+O1274+O1294+O1314+O1334+O1354+O1374+O1394+O1414+O1434+O1454+O1474+O1494+O1514+O1534+O1554+O1573+O1592+O1611+O1630+O1647+O1663+O1680+O1696+O1712+O1731+O1747+O1763+O1779+O1795+O1811+O1826+O1841+O1860+O1875+O1890+O1905+O1920+O1935+O1950+O1965+O1980+O1995+O2010+O2024+O2038+O2052+O2066+O2080+O2094+O2108+O2122+O2136+O2150+O2162+O2174+O2186+O2198+O2211+O2223+O2236+O2249+O2262+O2275+O2288+O2301+O2314+O2327+O2339+O2352+O2370+O2389+O2441+O2458+O2475+O2492+O2509+O2526+O2543+O2560+O2577+O2594+O2612+O2630+O2648+O2665+O2682+O2699+O2714+O2732+O2750+O2768+O2788+O2805+O2823+O2841+O2859+O2877+O2892+O2904+O2922+O2940+O2952+O2964+O2983+O3002+O3021+O3040+O3059+O3075+O3094+O3110+O3126+O3145+O3164+O3182+O3204+O3225+O3245+O3265+O3284+O3301+O3317+O3335+O3351+O3367+O3382+O3399+O3416+O3433+O3450+O3463+O3476+O3489</f>
        <v>4128.1132350693242</v>
      </c>
      <c r="F3534" s="708" t="s">
        <v>659</v>
      </c>
      <c r="G3534" s="709">
        <f>J45</f>
        <v>9.3000000000000007</v>
      </c>
      <c r="H3534" s="710"/>
      <c r="I3534" s="715">
        <f>P45+P61+P79+P100+P121+P139+P156+P173+P194+P215+P233+P250+P267+P284+P300+P316+P331+P347+P363+P379+P396+P413+P430+P447+P464+P482+P499+P516+P537+P558+P574+P590+P606+P626+P646+P666+P686+P706+P726+P746+P766+P786+P806+P826+P847+P868+P889+P910+P930+P950+P970+P986+P1003+P1019+P1035+P1055+P1075+P1095+P1115+P1131+P1147+P1163+P1179+P1195+P1211+P1232+P1253+P1274+P1294+P1314+P1334+P1354+P1374+P1394+P1414+P1434+P1454+P1474+P1494+P1514+P1534+P1554+P1573+P1592+P1611+P1630+P1647+P1663+P1680+P1696+P1712+P1731+P1747+P1763+P1779+P1795+P1811+P1826+P1841+P1860+P1875+P1890+P1905+P1920+P1935+P1950+P1965+P1980+P1995+P2010+P2024+P2038+P2052+P2066+P2080+P2094+P2108+P2122+P2136+P2150+P2162+P2174+P2186+P2198+P2211+P2223+P2236+P2249+P2262+P2275+P2288+P2301+P2314+P2327+P2339+P2352+P2370+P2389+P2441+P2458+P2475+P2492+P2509+P2526+P2543+P2560+P2577+P2594+P2612+P2630+P2648+P2665+P2682+P2699+P2714+P2732+P2750+P2768+P2788+P2805+P2823+P2841+T2859+P2877+P2892+P2904+P2922+P2940+P2952+P2964+P2983+P3002+P3021+P3040+P3059+P3075+P3094+P3110+P3126+P3145+P3164+P3182+P3204+P3225+P3245+P3265+P3284+P3301+P3317+P3335+P3351+P3367+P3382+P3399+P3416+P3433+P3450+P3463+T3476+T3489</f>
        <v>39841.886980146424</v>
      </c>
      <c r="Q3534" s="672"/>
      <c r="R3534" s="672"/>
      <c r="S3534" s="672"/>
    </row>
    <row r="3535" spans="4:19" ht="25.5">
      <c r="D3535" s="731" t="s">
        <v>855</v>
      </c>
      <c r="E3535" s="707">
        <f>O2407+O2424</f>
        <v>108.55786666666667</v>
      </c>
      <c r="F3535" s="708" t="s">
        <v>659</v>
      </c>
      <c r="G3535" s="709">
        <f>J2407</f>
        <v>10.08</v>
      </c>
      <c r="H3535" s="710"/>
      <c r="I3535" s="715">
        <f>P2407+P2424</f>
        <v>1094.2632960000001</v>
      </c>
      <c r="Q3535" s="672"/>
      <c r="R3535" s="672"/>
      <c r="S3535" s="672"/>
    </row>
    <row r="3536" spans="4:19">
      <c r="D3536" s="731" t="s">
        <v>757</v>
      </c>
      <c r="E3536" s="707">
        <f>O518+O539+O607+O627+O647+O667+O687+O707+O727+O747+O767+O787+O807+O827+O848+O869+O890+O911+O931+O951+O1037+O1056+O1076+O1096+O1212+O1233+O1254+O1275+O1295+O1315+O1335+O1355+O1375+O1395+O1415+O1435+O1455+O1475+O1495+O1515+O1535+O1555+O1574+O1593+O1612+O1713+O1842</f>
        <v>841.28476190476204</v>
      </c>
      <c r="F3536" s="708" t="s">
        <v>659</v>
      </c>
      <c r="G3536" s="709">
        <f>J518</f>
        <v>12.53</v>
      </c>
      <c r="H3536" s="710"/>
      <c r="I3536" s="715">
        <f>P518+P539+P607+P627+P647+P667+P687+P707+P727+P747+P767+P787+P807+P827+P848+P869+P890+P911+P931+P951+P1037+P1056+P1076+P1096+P1212+P1233+P1254+P1275+P1295+P1315+P1335+P1355+P1375+P1395+P1415+P1435+P1455+P1475+P1495+P1515+P1535+P1555+P1574+P1593+P1612+P1713+P1842</f>
        <v>10337.898066666665</v>
      </c>
      <c r="Q3536" s="672"/>
      <c r="R3536" s="672"/>
      <c r="S3536" s="672"/>
    </row>
    <row r="3537" spans="4:19">
      <c r="D3537" s="731" t="s">
        <v>1058</v>
      </c>
      <c r="E3537" s="707">
        <f>O2870</f>
        <v>8</v>
      </c>
      <c r="F3537" s="708" t="s">
        <v>659</v>
      </c>
      <c r="G3537" s="709">
        <f>J2870</f>
        <v>0</v>
      </c>
      <c r="H3537" s="710"/>
      <c r="I3537" s="715">
        <f>P2870</f>
        <v>0</v>
      </c>
      <c r="Q3537" s="672"/>
      <c r="R3537" s="672"/>
      <c r="S3537" s="672"/>
    </row>
    <row r="3538" spans="4:19">
      <c r="E3538" s="717"/>
      <c r="F3538" s="718"/>
      <c r="G3538" s="719"/>
      <c r="I3538" s="716">
        <f>SUM(I3529:I3537)</f>
        <v>88199.329732778249</v>
      </c>
      <c r="Q3538" s="672"/>
      <c r="R3538" s="672"/>
      <c r="S3538" s="672"/>
    </row>
    <row r="3539" spans="4:19">
      <c r="Q3539" s="672"/>
      <c r="R3539" s="672"/>
      <c r="S3539" s="672"/>
    </row>
    <row r="3540" spans="4:19">
      <c r="D3540" s="731" t="s">
        <v>1094</v>
      </c>
      <c r="E3540" s="707">
        <f>O2737</f>
        <v>7</v>
      </c>
      <c r="F3540" s="708" t="s">
        <v>690</v>
      </c>
      <c r="G3540" s="709">
        <f>J2737</f>
        <v>1.1428571428571428</v>
      </c>
      <c r="H3540" s="710"/>
      <c r="I3540" s="715">
        <f>P2737</f>
        <v>8</v>
      </c>
      <c r="Q3540" s="672"/>
      <c r="R3540" s="672"/>
      <c r="S3540" s="672"/>
    </row>
    <row r="3541" spans="4:19" ht="25.5">
      <c r="D3541" s="731" t="s">
        <v>1057</v>
      </c>
      <c r="E3541" s="707">
        <f>O2847</f>
        <v>6</v>
      </c>
      <c r="F3541" s="708" t="s">
        <v>690</v>
      </c>
      <c r="G3541" s="709">
        <f>J2847</f>
        <v>1.2857142857142858</v>
      </c>
      <c r="H3541" s="710"/>
      <c r="I3541" s="715">
        <f>P2847</f>
        <v>7.7142857142857153</v>
      </c>
      <c r="Q3541" s="672"/>
      <c r="R3541" s="672"/>
      <c r="S3541" s="672"/>
    </row>
    <row r="3542" spans="4:19" ht="25.5">
      <c r="D3542" s="731" t="s">
        <v>1055</v>
      </c>
      <c r="E3542" s="707">
        <f>O2829</f>
        <v>5</v>
      </c>
      <c r="F3542" s="708" t="s">
        <v>690</v>
      </c>
      <c r="G3542" s="709">
        <f>J2829</f>
        <v>0.79999999999999993</v>
      </c>
      <c r="H3542" s="710"/>
      <c r="I3542" s="715">
        <f>P2829</f>
        <v>3.9999999999999996</v>
      </c>
      <c r="Q3542" s="672"/>
      <c r="R3542" s="672"/>
      <c r="S3542" s="672"/>
    </row>
    <row r="3543" spans="4:19" ht="25.5">
      <c r="D3543" s="731" t="s">
        <v>1113</v>
      </c>
      <c r="E3543" s="707">
        <f>O2811</f>
        <v>15</v>
      </c>
      <c r="F3543" s="708" t="s">
        <v>690</v>
      </c>
      <c r="G3543" s="709">
        <f>J2811</f>
        <v>1.4285714285714286</v>
      </c>
      <c r="H3543" s="710"/>
      <c r="I3543" s="715">
        <f>P2811</f>
        <v>21.428571428571431</v>
      </c>
      <c r="Q3543" s="672"/>
      <c r="R3543" s="672"/>
      <c r="S3543" s="672"/>
    </row>
    <row r="3544" spans="4:19">
      <c r="D3544" s="731" t="s">
        <v>1096</v>
      </c>
      <c r="E3544" s="707">
        <f>O2755</f>
        <v>2</v>
      </c>
      <c r="F3544" s="708" t="s">
        <v>690</v>
      </c>
      <c r="G3544" s="709">
        <f>J2755</f>
        <v>2</v>
      </c>
      <c r="H3544" s="710"/>
      <c r="I3544" s="715">
        <f>P2755</f>
        <v>4</v>
      </c>
      <c r="Q3544" s="672"/>
      <c r="R3544" s="672"/>
      <c r="S3544" s="672"/>
    </row>
    <row r="3545" spans="4:19">
      <c r="D3545" s="731" t="s">
        <v>1092</v>
      </c>
      <c r="E3545" s="707">
        <f>O2719</f>
        <v>5</v>
      </c>
      <c r="F3545" s="708" t="s">
        <v>690</v>
      </c>
      <c r="G3545" s="709">
        <f>J2719</f>
        <v>0.5714285714285714</v>
      </c>
      <c r="H3545" s="710"/>
      <c r="I3545" s="715">
        <f>P2719</f>
        <v>2.8571428571428568</v>
      </c>
      <c r="Q3545" s="672"/>
      <c r="R3545" s="672"/>
      <c r="S3545" s="672"/>
    </row>
    <row r="3546" spans="4:19" ht="38.25">
      <c r="D3546" s="731" t="s">
        <v>1084</v>
      </c>
      <c r="E3546" s="707">
        <f>O3371</f>
        <v>1</v>
      </c>
      <c r="F3546" s="708" t="s">
        <v>695</v>
      </c>
      <c r="G3546" s="709">
        <f>J3371</f>
        <v>500</v>
      </c>
      <c r="H3546" s="710"/>
      <c r="I3546" s="715">
        <f>P3371</f>
        <v>500</v>
      </c>
      <c r="Q3546" s="672"/>
      <c r="R3546" s="672"/>
      <c r="S3546" s="672"/>
    </row>
    <row r="3547" spans="4:19" ht="25.5">
      <c r="D3547" s="731" t="s">
        <v>842</v>
      </c>
      <c r="E3547" s="707">
        <f>O3230+O3250+O3289</f>
        <v>3.3</v>
      </c>
      <c r="F3547" s="708" t="s">
        <v>695</v>
      </c>
      <c r="G3547" s="709">
        <f>J3230</f>
        <v>100</v>
      </c>
      <c r="H3547" s="710"/>
      <c r="I3547" s="715">
        <f>P3230+P3250+P3289</f>
        <v>330</v>
      </c>
      <c r="Q3547" s="672"/>
      <c r="R3547" s="672"/>
      <c r="S3547" s="672"/>
    </row>
    <row r="3548" spans="4:19" ht="38.25">
      <c r="D3548" s="731" t="s">
        <v>715</v>
      </c>
      <c r="E3548" s="707">
        <f>O125</f>
        <v>89.412750000000003</v>
      </c>
      <c r="F3548" s="708" t="s">
        <v>359</v>
      </c>
      <c r="G3548" s="709">
        <f>J125</f>
        <v>1.5</v>
      </c>
      <c r="H3548" s="710"/>
      <c r="I3548" s="715">
        <f>P125</f>
        <v>134.119125</v>
      </c>
      <c r="Q3548" s="672"/>
      <c r="R3548" s="672"/>
      <c r="S3548" s="672"/>
    </row>
    <row r="3549" spans="4:19" ht="25.5">
      <c r="D3549" s="731" t="s">
        <v>721</v>
      </c>
      <c r="E3549" s="707">
        <f>O177+O198</f>
        <v>1033.6305000000002</v>
      </c>
      <c r="F3549" s="708" t="s">
        <v>722</v>
      </c>
      <c r="G3549" s="709">
        <f>J177</f>
        <v>2.85</v>
      </c>
      <c r="H3549" s="710"/>
      <c r="I3549" s="715">
        <f>P177+P198</f>
        <v>2945.8469250000003</v>
      </c>
      <c r="Q3549" s="672"/>
      <c r="R3549" s="672"/>
      <c r="S3549" s="672"/>
    </row>
    <row r="3550" spans="4:19" ht="38.25">
      <c r="D3550" s="731" t="s">
        <v>1067</v>
      </c>
      <c r="E3550" s="707">
        <f>O3152+O3211</f>
        <v>12</v>
      </c>
      <c r="F3550" s="708" t="s">
        <v>690</v>
      </c>
      <c r="G3550" s="709">
        <f>J3152</f>
        <v>37.142857142857146</v>
      </c>
      <c r="H3550" s="710"/>
      <c r="I3550" s="715">
        <f>P3152+P3211</f>
        <v>445.71428571428578</v>
      </c>
      <c r="Q3550" s="672"/>
      <c r="R3550" s="672"/>
      <c r="S3550" s="672"/>
    </row>
    <row r="3551" spans="4:19" ht="38.25">
      <c r="D3551" s="731" t="s">
        <v>1063</v>
      </c>
      <c r="E3551" s="707">
        <f>O3133</f>
        <v>12</v>
      </c>
      <c r="F3551" s="708" t="s">
        <v>690</v>
      </c>
      <c r="G3551" s="709">
        <f>J3133</f>
        <v>4.2857142857142856</v>
      </c>
      <c r="H3551" s="710"/>
      <c r="I3551" s="715">
        <f>P3133</f>
        <v>51.428571428571431</v>
      </c>
      <c r="Q3551" s="672"/>
      <c r="R3551" s="672"/>
      <c r="S3551" s="672"/>
    </row>
    <row r="3552" spans="4:19" ht="25.5">
      <c r="D3552" s="731" t="s">
        <v>717</v>
      </c>
      <c r="E3552" s="707">
        <f>O127</f>
        <v>2.5546500000000001</v>
      </c>
      <c r="F3552" s="708" t="s">
        <v>359</v>
      </c>
      <c r="G3552" s="709">
        <f>J127</f>
        <v>1.7</v>
      </c>
      <c r="H3552" s="710"/>
      <c r="I3552" s="715">
        <f>P127</f>
        <v>4.342905</v>
      </c>
      <c r="Q3552" s="672"/>
      <c r="R3552" s="672"/>
      <c r="S3552" s="672"/>
    </row>
    <row r="3553" spans="4:19" ht="25.5">
      <c r="D3553" s="731" t="s">
        <v>706</v>
      </c>
      <c r="E3553" s="707">
        <f>O104</f>
        <v>1.4000000000000001</v>
      </c>
      <c r="F3553" s="708" t="s">
        <v>359</v>
      </c>
      <c r="G3553" s="709">
        <f>J104</f>
        <v>1.7</v>
      </c>
      <c r="H3553" s="710"/>
      <c r="I3553" s="715">
        <f>P104</f>
        <v>2.3800000000000003</v>
      </c>
      <c r="Q3553" s="672"/>
      <c r="R3553" s="672"/>
      <c r="S3553" s="672"/>
    </row>
    <row r="3554" spans="4:19" ht="38.25">
      <c r="D3554" s="731" t="s">
        <v>1151</v>
      </c>
      <c r="E3554" s="707">
        <f>O288</f>
        <v>28</v>
      </c>
      <c r="F3554" s="708" t="s">
        <v>690</v>
      </c>
      <c r="G3554" s="709">
        <f>J288</f>
        <v>14.285714285714286</v>
      </c>
      <c r="H3554" s="710"/>
      <c r="I3554" s="715">
        <f>P288</f>
        <v>400</v>
      </c>
      <c r="Q3554" s="672"/>
      <c r="R3554" s="672"/>
      <c r="S3554" s="672"/>
    </row>
    <row r="3555" spans="4:19" ht="25.5">
      <c r="D3555" s="731" t="s">
        <v>720</v>
      </c>
      <c r="E3555" s="707">
        <f>O144</f>
        <v>3</v>
      </c>
      <c r="F3555" s="708" t="s">
        <v>1105</v>
      </c>
      <c r="G3555" s="709">
        <f>J144</f>
        <v>120</v>
      </c>
      <c r="H3555" s="710"/>
      <c r="I3555" s="715">
        <f>P144</f>
        <v>360</v>
      </c>
      <c r="Q3555" s="672"/>
      <c r="R3555" s="672"/>
      <c r="S3555" s="672"/>
    </row>
    <row r="3556" spans="4:19" ht="38.25">
      <c r="D3556" s="731" t="s">
        <v>1102</v>
      </c>
      <c r="E3556" s="707">
        <f>O2776</f>
        <v>14</v>
      </c>
      <c r="F3556" s="708" t="s">
        <v>690</v>
      </c>
      <c r="G3556" s="709">
        <f>J2776</f>
        <v>1.4285714285714286</v>
      </c>
      <c r="H3556" s="710"/>
      <c r="I3556" s="715">
        <f>P2776</f>
        <v>20</v>
      </c>
      <c r="Q3556" s="672"/>
      <c r="R3556" s="672"/>
      <c r="S3556" s="672"/>
    </row>
    <row r="3557" spans="4:19" ht="89.25">
      <c r="D3557" s="731" t="s">
        <v>1087</v>
      </c>
      <c r="E3557" s="707">
        <f>O3437</f>
        <v>1</v>
      </c>
      <c r="F3557" s="708" t="s">
        <v>695</v>
      </c>
      <c r="G3557" s="709">
        <f>J3437</f>
        <v>0</v>
      </c>
      <c r="H3557" s="710"/>
      <c r="I3557" s="715">
        <f>P3437</f>
        <v>0</v>
      </c>
      <c r="Q3557" s="672"/>
      <c r="R3557" s="672"/>
      <c r="S3557" s="672"/>
    </row>
    <row r="3558" spans="4:19" ht="38.25">
      <c r="D3558" s="731" t="s">
        <v>783</v>
      </c>
      <c r="E3558" s="707">
        <f>O990</f>
        <v>22</v>
      </c>
      <c r="F3558" s="708" t="s">
        <v>690</v>
      </c>
      <c r="G3558" s="709">
        <f>J990</f>
        <v>23.51</v>
      </c>
      <c r="H3558" s="710"/>
      <c r="I3558" s="715">
        <f>P990</f>
        <v>517.22</v>
      </c>
      <c r="Q3558" s="672"/>
      <c r="R3558" s="672"/>
      <c r="S3558" s="672"/>
    </row>
    <row r="3559" spans="4:19" ht="38.25">
      <c r="D3559" s="731" t="s">
        <v>784</v>
      </c>
      <c r="E3559" s="707">
        <f>O1007</f>
        <v>17</v>
      </c>
      <c r="F3559" s="708" t="s">
        <v>690</v>
      </c>
      <c r="G3559" s="709">
        <f>J1007</f>
        <v>25.5</v>
      </c>
      <c r="H3559" s="710"/>
      <c r="I3559" s="715">
        <f>P1007</f>
        <v>433.5</v>
      </c>
      <c r="Q3559" s="672"/>
      <c r="R3559" s="672"/>
      <c r="S3559" s="672"/>
    </row>
    <row r="3560" spans="4:19" ht="38.25">
      <c r="D3560" s="731" t="s">
        <v>785</v>
      </c>
      <c r="E3560" s="707">
        <f>O1023</f>
        <v>18</v>
      </c>
      <c r="F3560" s="708" t="s">
        <v>690</v>
      </c>
      <c r="G3560" s="709">
        <f>J1023</f>
        <v>29.7</v>
      </c>
      <c r="H3560" s="710"/>
      <c r="I3560" s="715">
        <f>P1023</f>
        <v>534.6</v>
      </c>
      <c r="Q3560" s="672"/>
      <c r="R3560" s="672"/>
      <c r="S3560" s="672"/>
    </row>
    <row r="3561" spans="4:19" ht="38.25">
      <c r="D3561" s="731" t="s">
        <v>782</v>
      </c>
      <c r="E3561" s="707">
        <f>O974</f>
        <v>21</v>
      </c>
      <c r="F3561" s="708" t="s">
        <v>690</v>
      </c>
      <c r="G3561" s="709">
        <f>J974</f>
        <v>15.25</v>
      </c>
      <c r="H3561" s="710"/>
      <c r="I3561" s="715">
        <f>P974</f>
        <v>320.25</v>
      </c>
      <c r="Q3561" s="672"/>
      <c r="R3561" s="672"/>
      <c r="S3561" s="672"/>
    </row>
    <row r="3562" spans="4:19" ht="38.25">
      <c r="D3562" s="731" t="s">
        <v>857</v>
      </c>
      <c r="E3562" s="707">
        <f>O2479</f>
        <v>4</v>
      </c>
      <c r="F3562" s="708" t="s">
        <v>690</v>
      </c>
      <c r="G3562" s="709">
        <f>J2479</f>
        <v>58.571428571428569</v>
      </c>
      <c r="H3562" s="710"/>
      <c r="I3562" s="715">
        <f>P2479</f>
        <v>234.28571428571428</v>
      </c>
      <c r="Q3562" s="672"/>
      <c r="R3562" s="672"/>
      <c r="S3562" s="672"/>
    </row>
    <row r="3563" spans="4:19" ht="25.5">
      <c r="D3563" s="731" t="s">
        <v>1093</v>
      </c>
      <c r="E3563" s="707">
        <f>O2736</f>
        <v>7</v>
      </c>
      <c r="F3563" s="708" t="s">
        <v>690</v>
      </c>
      <c r="G3563" s="709">
        <f>J2736</f>
        <v>1.8413597733711049</v>
      </c>
      <c r="H3563" s="710"/>
      <c r="I3563" s="715">
        <f>P2736</f>
        <v>12.889518413597735</v>
      </c>
      <c r="Q3563" s="672"/>
      <c r="R3563" s="672"/>
      <c r="S3563" s="672"/>
    </row>
    <row r="3564" spans="4:19" ht="25.5">
      <c r="D3564" s="731" t="s">
        <v>1095</v>
      </c>
      <c r="E3564" s="707">
        <f>O2754</f>
        <v>2</v>
      </c>
      <c r="F3564" s="708" t="s">
        <v>690</v>
      </c>
      <c r="G3564" s="709">
        <f>J2754</f>
        <v>2.5495750708215299</v>
      </c>
      <c r="H3564" s="710"/>
      <c r="I3564" s="715">
        <f>P2754</f>
        <v>5.0991501416430598</v>
      </c>
      <c r="Q3564" s="672"/>
      <c r="R3564" s="672"/>
      <c r="S3564" s="672"/>
    </row>
    <row r="3565" spans="4:19" ht="25.5">
      <c r="D3565" s="731" t="s">
        <v>1074</v>
      </c>
      <c r="E3565" s="707">
        <f>O2718+O3189</f>
        <v>9</v>
      </c>
      <c r="F3565" s="708" t="s">
        <v>690</v>
      </c>
      <c r="G3565" s="709">
        <f>J2718</f>
        <v>1.2747875354107649</v>
      </c>
      <c r="H3565" s="710"/>
      <c r="I3565" s="715">
        <f>P2718+P3189</f>
        <v>32.659651962768109</v>
      </c>
      <c r="Q3565" s="672"/>
      <c r="R3565" s="672"/>
      <c r="S3565" s="672"/>
    </row>
    <row r="3566" spans="4:19" ht="25.5">
      <c r="D3566" s="731" t="s">
        <v>1061</v>
      </c>
      <c r="E3566" s="707">
        <f>O3131</f>
        <v>12</v>
      </c>
      <c r="F3566" s="708" t="s">
        <v>690</v>
      </c>
      <c r="G3566" s="709">
        <f>J3131</f>
        <v>4.2857142857142856</v>
      </c>
      <c r="H3566" s="710"/>
      <c r="I3566" s="715">
        <f>P3131</f>
        <v>51.428571428571431</v>
      </c>
      <c r="Q3566" s="672"/>
      <c r="R3566" s="672"/>
      <c r="S3566" s="672"/>
    </row>
    <row r="3567" spans="4:19" ht="38.25">
      <c r="D3567" s="731" t="s">
        <v>761</v>
      </c>
      <c r="E3567" s="707">
        <f>O562</f>
        <v>10</v>
      </c>
      <c r="F3567" s="708" t="s">
        <v>690</v>
      </c>
      <c r="G3567" s="709">
        <f>J562</f>
        <v>0</v>
      </c>
      <c r="H3567" s="710"/>
      <c r="I3567" s="715">
        <f>P562</f>
        <v>0</v>
      </c>
      <c r="Q3567" s="672"/>
      <c r="R3567" s="672"/>
      <c r="S3567" s="672"/>
    </row>
    <row r="3568" spans="4:19" ht="38.25">
      <c r="D3568" s="731" t="s">
        <v>762</v>
      </c>
      <c r="E3568" s="707">
        <f>O578</f>
        <v>5</v>
      </c>
      <c r="F3568" s="708" t="s">
        <v>690</v>
      </c>
      <c r="G3568" s="709">
        <f>J578</f>
        <v>0</v>
      </c>
      <c r="H3568" s="710"/>
      <c r="I3568" s="715">
        <f>P578</f>
        <v>0</v>
      </c>
      <c r="Q3568" s="672"/>
      <c r="R3568" s="672"/>
      <c r="S3568" s="672"/>
    </row>
    <row r="3569" spans="4:19" ht="38.25">
      <c r="D3569" s="731" t="s">
        <v>1152</v>
      </c>
      <c r="E3569" s="707">
        <f>O2496</f>
        <v>1</v>
      </c>
      <c r="F3569" s="708" t="s">
        <v>690</v>
      </c>
      <c r="G3569" s="709">
        <f>J2496</f>
        <v>261.42857142857144</v>
      </c>
      <c r="H3569" s="710"/>
      <c r="I3569" s="715">
        <f>P2496</f>
        <v>261.42857142857144</v>
      </c>
      <c r="Q3569" s="672"/>
      <c r="R3569" s="672"/>
      <c r="S3569" s="672"/>
    </row>
    <row r="3570" spans="4:19" ht="51">
      <c r="D3570" s="731" t="s">
        <v>851</v>
      </c>
      <c r="E3570" s="707">
        <f>O2393</f>
        <v>7</v>
      </c>
      <c r="F3570" s="708" t="s">
        <v>690</v>
      </c>
      <c r="G3570" s="709">
        <f>J2393</f>
        <v>0</v>
      </c>
      <c r="H3570" s="710"/>
      <c r="I3570" s="715">
        <f>P2393</f>
        <v>0</v>
      </c>
      <c r="Q3570" s="672"/>
      <c r="R3570" s="672"/>
      <c r="S3570" s="672"/>
    </row>
    <row r="3571" spans="4:19" ht="51">
      <c r="D3571" s="731" t="s">
        <v>1103</v>
      </c>
      <c r="E3571" s="707">
        <f>O2777</f>
        <v>14</v>
      </c>
      <c r="F3571" s="708" t="s">
        <v>690</v>
      </c>
      <c r="G3571" s="709">
        <f>J2777</f>
        <v>4.8571428571428568</v>
      </c>
      <c r="H3571" s="710"/>
      <c r="I3571" s="715">
        <f>P2777</f>
        <v>68</v>
      </c>
      <c r="Q3571" s="672"/>
      <c r="R3571" s="672"/>
      <c r="S3571" s="672"/>
    </row>
    <row r="3572" spans="4:19" ht="25.5">
      <c r="D3572" s="731" t="s">
        <v>1079</v>
      </c>
      <c r="E3572" s="707">
        <f>O3271</f>
        <v>3</v>
      </c>
      <c r="F3572" s="708" t="s">
        <v>690</v>
      </c>
      <c r="G3572" s="709">
        <f>J3271</f>
        <v>25</v>
      </c>
      <c r="H3572" s="710"/>
      <c r="I3572" s="715">
        <f>P3271</f>
        <v>75</v>
      </c>
      <c r="Q3572" s="672"/>
      <c r="R3572" s="672"/>
      <c r="S3572" s="672"/>
    </row>
    <row r="3573" spans="4:19" ht="25.5">
      <c r="D3573" s="731" t="s">
        <v>1053</v>
      </c>
      <c r="E3573" s="707">
        <f>O2828+O2846</f>
        <v>11</v>
      </c>
      <c r="F3573" s="708" t="s">
        <v>690</v>
      </c>
      <c r="G3573" s="709">
        <f>J2828</f>
        <v>28</v>
      </c>
      <c r="H3573" s="710"/>
      <c r="I3573" s="715">
        <f>P2828+P2846</f>
        <v>308</v>
      </c>
      <c r="Q3573" s="672"/>
      <c r="R3573" s="672"/>
      <c r="S3573" s="672"/>
    </row>
    <row r="3574" spans="4:19" ht="51">
      <c r="D3574" s="731" t="s">
        <v>1112</v>
      </c>
      <c r="E3574" s="707">
        <f>O2810</f>
        <v>15</v>
      </c>
      <c r="F3574" s="708" t="s">
        <v>690</v>
      </c>
      <c r="G3574" s="709">
        <f>J2810</f>
        <v>30.857142857142858</v>
      </c>
      <c r="H3574" s="710"/>
      <c r="I3574" s="715">
        <f>P2810</f>
        <v>462.85714285714289</v>
      </c>
      <c r="Q3574" s="672"/>
      <c r="R3574" s="672"/>
      <c r="S3574" s="672"/>
    </row>
    <row r="3575" spans="4:19" ht="38.25">
      <c r="D3575" s="731" t="s">
        <v>817</v>
      </c>
      <c r="E3575" s="707">
        <f>O1634</f>
        <v>1</v>
      </c>
      <c r="F3575" s="708" t="s">
        <v>690</v>
      </c>
      <c r="G3575" s="709">
        <f>J1634</f>
        <v>15.714285714285714</v>
      </c>
      <c r="H3575" s="710"/>
      <c r="I3575" s="715">
        <f>P1634</f>
        <v>15.714285714285714</v>
      </c>
      <c r="Q3575" s="672"/>
      <c r="R3575" s="672"/>
      <c r="S3575" s="672"/>
    </row>
    <row r="3576" spans="4:19" ht="38.25">
      <c r="D3576" s="731" t="s">
        <v>763</v>
      </c>
      <c r="E3576" s="707">
        <f>O594</f>
        <v>2</v>
      </c>
      <c r="F3576" s="708" t="s">
        <v>690</v>
      </c>
      <c r="G3576" s="709">
        <f>J594</f>
        <v>0</v>
      </c>
      <c r="H3576" s="710"/>
      <c r="I3576" s="715">
        <f>P594</f>
        <v>0</v>
      </c>
      <c r="Q3576" s="672"/>
      <c r="R3576" s="672"/>
      <c r="S3576" s="672"/>
    </row>
    <row r="3577" spans="4:19" ht="25.5">
      <c r="D3577" s="731" t="s">
        <v>779</v>
      </c>
      <c r="E3577" s="707">
        <f>O915</f>
        <v>5</v>
      </c>
      <c r="F3577" s="708" t="s">
        <v>690</v>
      </c>
      <c r="G3577" s="709">
        <f>J915</f>
        <v>125</v>
      </c>
      <c r="H3577" s="710"/>
      <c r="I3577" s="715">
        <f>P915</f>
        <v>625</v>
      </c>
      <c r="Q3577" s="672"/>
      <c r="R3577" s="672"/>
      <c r="S3577" s="672"/>
    </row>
    <row r="3578" spans="4:19" ht="25.5">
      <c r="D3578" s="731" t="s">
        <v>780</v>
      </c>
      <c r="E3578" s="707">
        <f>O935</f>
        <v>5</v>
      </c>
      <c r="F3578" s="708" t="s">
        <v>690</v>
      </c>
      <c r="G3578" s="709">
        <f>J935</f>
        <v>140</v>
      </c>
      <c r="H3578" s="710"/>
      <c r="I3578" s="715">
        <f>P935</f>
        <v>700</v>
      </c>
      <c r="Q3578" s="672"/>
      <c r="R3578" s="672"/>
      <c r="S3578" s="672"/>
    </row>
    <row r="3579" spans="4:19" ht="25.5">
      <c r="D3579" s="731" t="s">
        <v>781</v>
      </c>
      <c r="E3579" s="707">
        <f>O955</f>
        <v>1</v>
      </c>
      <c r="F3579" s="708" t="s">
        <v>690</v>
      </c>
      <c r="G3579" s="709">
        <f>J955</f>
        <v>167</v>
      </c>
      <c r="H3579" s="710"/>
      <c r="I3579" s="715">
        <f>P955</f>
        <v>167</v>
      </c>
      <c r="Q3579" s="672"/>
      <c r="R3579" s="672"/>
      <c r="S3579" s="672"/>
    </row>
    <row r="3580" spans="4:19" ht="25.5">
      <c r="D3580" s="731" t="s">
        <v>707</v>
      </c>
      <c r="E3580" s="707">
        <f>O105</f>
        <v>1.75</v>
      </c>
      <c r="F3580" s="708" t="s">
        <v>359</v>
      </c>
      <c r="G3580" s="709">
        <f>J105</f>
        <v>1.7</v>
      </c>
      <c r="H3580" s="710"/>
      <c r="I3580" s="715">
        <f>P105</f>
        <v>2.9750000000000001</v>
      </c>
      <c r="Q3580" s="672"/>
      <c r="R3580" s="672"/>
      <c r="S3580" s="672"/>
    </row>
    <row r="3581" spans="4:19" ht="38.25">
      <c r="D3581" s="731" t="s">
        <v>701</v>
      </c>
      <c r="E3581" s="707">
        <f>O84</f>
        <v>0.94185000000000008</v>
      </c>
      <c r="F3581" s="708" t="s">
        <v>357</v>
      </c>
      <c r="G3581" s="709">
        <f>J84</f>
        <v>270</v>
      </c>
      <c r="H3581" s="710"/>
      <c r="I3581" s="715">
        <f>P84</f>
        <v>254.29950000000002</v>
      </c>
      <c r="Q3581" s="672"/>
      <c r="R3581" s="672"/>
      <c r="S3581" s="672"/>
    </row>
    <row r="3582" spans="4:19" ht="38.25">
      <c r="D3582" s="731" t="s">
        <v>697</v>
      </c>
      <c r="E3582" s="707">
        <f>O66</f>
        <v>8.4262500000000004E-2</v>
      </c>
      <c r="F3582" s="708" t="s">
        <v>357</v>
      </c>
      <c r="G3582" s="709">
        <f>J66</f>
        <v>220</v>
      </c>
      <c r="H3582" s="710"/>
      <c r="I3582" s="715">
        <f>P66</f>
        <v>18.537750000000003</v>
      </c>
      <c r="Q3582" s="672"/>
      <c r="R3582" s="672"/>
      <c r="S3582" s="672"/>
    </row>
    <row r="3583" spans="4:19" ht="25.5">
      <c r="D3583" s="731" t="s">
        <v>1060</v>
      </c>
      <c r="E3583" s="707">
        <f>O3130</f>
        <v>12</v>
      </c>
      <c r="F3583" s="708" t="s">
        <v>690</v>
      </c>
      <c r="G3583" s="709">
        <f>J3130</f>
        <v>11.428571428571429</v>
      </c>
      <c r="H3583" s="710"/>
      <c r="I3583" s="715">
        <f>P3130</f>
        <v>137.14285714285714</v>
      </c>
      <c r="Q3583" s="672"/>
      <c r="R3583" s="672"/>
      <c r="S3583" s="672"/>
    </row>
    <row r="3584" spans="4:19" ht="38.25">
      <c r="D3584" s="731" t="s">
        <v>1066</v>
      </c>
      <c r="E3584" s="707">
        <f>O3151+O3210</f>
        <v>4</v>
      </c>
      <c r="F3584" s="708" t="s">
        <v>690</v>
      </c>
      <c r="G3584" s="709">
        <f>J3151</f>
        <v>4.2857142857142856</v>
      </c>
      <c r="H3584" s="710"/>
      <c r="I3584" s="715">
        <f>P3151+P3210</f>
        <v>17.142857142857142</v>
      </c>
      <c r="Q3584" s="672"/>
      <c r="R3584" s="672"/>
      <c r="S3584" s="672"/>
    </row>
    <row r="3585" spans="4:19">
      <c r="D3585" s="731" t="s">
        <v>845</v>
      </c>
      <c r="E3585" s="707">
        <f>O367</f>
        <v>0.2</v>
      </c>
      <c r="F3585" s="708" t="s">
        <v>695</v>
      </c>
      <c r="G3585" s="709">
        <f>J367</f>
        <v>100</v>
      </c>
      <c r="H3585" s="710"/>
      <c r="I3585" s="715">
        <f>P367</f>
        <v>20</v>
      </c>
      <c r="Q3585" s="672"/>
      <c r="R3585" s="672"/>
      <c r="S3585" s="672"/>
    </row>
    <row r="3586" spans="4:19">
      <c r="D3586" s="731" t="s">
        <v>694</v>
      </c>
      <c r="E3586" s="707">
        <f>O49+O180+O201+O238+O255+O272+O289+O304+O320+O335+O351+O383+O400+O417+O434+O451+O468+O486+O503+O523+O544+O563+O579+O595+O613+O633+O653+O673+O693+O713+O733+O753+O773+O793+O813+O833+O854+O875+O896+O917+O937+O957+O975+O991+O1008+O1024+O1042+O1062+O1082+O1102+O1120+O1136+O1152+O1168+O1184+O1200+O1218+O1239+O1260+O1281+O1301+O1321+O1341+O1361+O1381+O1401+O1421+O1441+O1461+O1481+O1501+O1521+O1541+O1561+O1580+O1599+O1618+O1636+O1652+O1668+O1685+O1701+O1719+O1736+O1752+O1768+O1784+O1800+O1815+O1830+O1848+O2357+O2375+O2394+O2412+O2429+O2446+O2463+O2480+O2497+O2514+O2531+O2548+O2565+O2582+O2599+O2617+O2635+O2653+O2670+O2687+O2720+O2738+O2756+O2793+O2908+O2926+O2969+O2988+O3007+O3026+O3045+O3064+O3080+O3099+O3114+O3134+O3153+O3171+O3192+O3212+O3273+O3306+O3322+O3340+O3356+O3387+O3404+O3421+O3438</f>
        <v>370.14433333333324</v>
      </c>
      <c r="F3586" s="708" t="s">
        <v>695</v>
      </c>
      <c r="G3586" s="709">
        <f>J49</f>
        <v>100</v>
      </c>
      <c r="H3586" s="710"/>
      <c r="I3586" s="715">
        <f>P49+P180+P201+P238+P255+P272+P289+P304+P320+P335+P351+P383+P400+P417+P434+P451+P468+P486+P503+P523+P544+P563+P579+P595+P613+P633+P653+P673+P693+P713+P733+P753+P773+P793+P813+P833+P854+P875+P896+P917+P937+P957+P975+P991+P1008+P1024+P1042+P1062+P1082+P1102+P1120+P1136+P1152+P1168+P1184+P1200+P1218+P1239+P1260+P1281+P1301+P1321+P1341+P1361+P1381+P1401+P1421+P1441+P1461+P1481+P1501+P1521+P1541+P1561+P1580+P1599+P1618+P1636+P1652+P1668+P1685+P1701+P1719+P1736+P1752+P1768+P1784+P1800+P1815+P1830+P1848+P2357+P2375+P2394+P2412+P2429+P2446+P2463+P2480+P2497+P2514+P2531+P2548+P2565+P2582+P2599+P2617+P2635+P2653+P2670+P2687+P2720+P2738+P2756+P2793+P2908+P2926+P2969+P2988+P3007+P3026+P3045+P3064+P3080+P3099+P3114+P3134+P3153+P3171+P3192+P3212+P3273+P3306+P3322+P3340+P3356+P3387+P3404+P3421+P3438</f>
        <v>37014.433333333334</v>
      </c>
      <c r="Q3586" s="672"/>
      <c r="R3586" s="672"/>
      <c r="S3586" s="672"/>
    </row>
    <row r="3587" spans="4:19" ht="25.5">
      <c r="D3587" s="731" t="s">
        <v>1062</v>
      </c>
      <c r="E3587" s="707">
        <f>O3132</f>
        <v>12</v>
      </c>
      <c r="F3587" s="708" t="s">
        <v>690</v>
      </c>
      <c r="G3587" s="709">
        <f>J3132</f>
        <v>2.8571428571428572</v>
      </c>
      <c r="H3587" s="710"/>
      <c r="I3587" s="715">
        <f>P3132</f>
        <v>34.285714285714285</v>
      </c>
      <c r="Q3587" s="672"/>
      <c r="R3587" s="672"/>
      <c r="S3587" s="672"/>
    </row>
    <row r="3588" spans="4:19" ht="25.5">
      <c r="D3588" s="731" t="s">
        <v>1153</v>
      </c>
      <c r="E3588" s="707">
        <f>O161</f>
        <v>12.35</v>
      </c>
      <c r="F3588" s="708" t="s">
        <v>57</v>
      </c>
      <c r="G3588" s="709">
        <f>J161</f>
        <v>2.25</v>
      </c>
      <c r="H3588" s="710"/>
      <c r="I3588" s="715">
        <f>P161</f>
        <v>27.787499999999998</v>
      </c>
      <c r="Q3588" s="672"/>
      <c r="R3588" s="672"/>
      <c r="S3588" s="672"/>
    </row>
    <row r="3589" spans="4:19" ht="25.5">
      <c r="D3589" s="731" t="s">
        <v>1069</v>
      </c>
      <c r="E3589" s="707">
        <f>O3169</f>
        <v>18</v>
      </c>
      <c r="F3589" s="708" t="s">
        <v>690</v>
      </c>
      <c r="G3589" s="709">
        <f>J3169</f>
        <v>11.428571428571429</v>
      </c>
      <c r="H3589" s="710"/>
      <c r="I3589" s="715">
        <f>P3169</f>
        <v>205.71428571428572</v>
      </c>
      <c r="Q3589" s="672"/>
      <c r="R3589" s="672"/>
      <c r="S3589" s="672"/>
    </row>
    <row r="3590" spans="4:19" ht="38.25">
      <c r="D3590" s="731" t="s">
        <v>1101</v>
      </c>
      <c r="E3590" s="707">
        <f>O2775</f>
        <v>21</v>
      </c>
      <c r="F3590" s="708" t="s">
        <v>690</v>
      </c>
      <c r="G3590" s="709">
        <f>J2775</f>
        <v>45.714285714285715</v>
      </c>
      <c r="H3590" s="710"/>
      <c r="I3590" s="715">
        <f>P2775</f>
        <v>960</v>
      </c>
      <c r="Q3590" s="672"/>
      <c r="R3590" s="672"/>
      <c r="S3590" s="672"/>
    </row>
    <row r="3591" spans="4:19" ht="114.75">
      <c r="D3591" s="731" t="s">
        <v>853</v>
      </c>
      <c r="E3591" s="707">
        <f>O2411+O2428+O2445+O2462</f>
        <v>3949.5330000000004</v>
      </c>
      <c r="F3591" s="708" t="s">
        <v>57</v>
      </c>
      <c r="G3591" s="709">
        <f>J2411</f>
        <v>0</v>
      </c>
      <c r="H3591" s="710"/>
      <c r="I3591" s="715">
        <f>P2411+P2428+P2445+P2462</f>
        <v>0</v>
      </c>
      <c r="Q3591" s="672"/>
      <c r="R3591" s="672"/>
      <c r="S3591" s="672"/>
    </row>
    <row r="3592" spans="4:19" ht="51">
      <c r="D3592" s="731" t="s">
        <v>1154</v>
      </c>
      <c r="E3592" s="707">
        <f>O3355</f>
        <v>84</v>
      </c>
      <c r="F3592" s="708" t="s">
        <v>57</v>
      </c>
      <c r="G3592" s="709">
        <f>J3355</f>
        <v>0</v>
      </c>
      <c r="H3592" s="710"/>
      <c r="I3592" s="715">
        <f>P3355</f>
        <v>0</v>
      </c>
      <c r="Q3592" s="672"/>
      <c r="R3592" s="672"/>
      <c r="S3592" s="672"/>
    </row>
    <row r="3593" spans="4:19" ht="25.5">
      <c r="D3593" s="731" t="s">
        <v>1155</v>
      </c>
      <c r="E3593" s="707">
        <f>O2374</f>
        <v>7</v>
      </c>
      <c r="F3593" s="708" t="s">
        <v>690</v>
      </c>
      <c r="G3593" s="709">
        <f>J2374</f>
        <v>241.42857142857142</v>
      </c>
      <c r="H3593" s="710"/>
      <c r="I3593" s="715">
        <f>P2374</f>
        <v>1690</v>
      </c>
      <c r="Q3593" s="672"/>
      <c r="R3593" s="672"/>
      <c r="S3593" s="672"/>
    </row>
    <row r="3594" spans="4:19" ht="25.5">
      <c r="D3594" s="731" t="s">
        <v>1100</v>
      </c>
      <c r="E3594" s="707">
        <f>O2773</f>
        <v>12.6</v>
      </c>
      <c r="F3594" s="708" t="s">
        <v>690</v>
      </c>
      <c r="G3594" s="709">
        <f>J2773</f>
        <v>3.1428571428571428</v>
      </c>
      <c r="H3594" s="710"/>
      <c r="I3594" s="715">
        <f>P2773</f>
        <v>39.6</v>
      </c>
      <c r="Q3594" s="672"/>
      <c r="R3594" s="672"/>
      <c r="S3594" s="672"/>
    </row>
    <row r="3595" spans="4:19" ht="25.5">
      <c r="D3595" s="731" t="s">
        <v>1099</v>
      </c>
      <c r="E3595" s="707">
        <f>O2772</f>
        <v>14</v>
      </c>
      <c r="F3595" s="708" t="s">
        <v>690</v>
      </c>
      <c r="G3595" s="709">
        <f>J2772</f>
        <v>5.7142857142857144</v>
      </c>
      <c r="H3595" s="710"/>
      <c r="I3595" s="715">
        <f>P2772</f>
        <v>80</v>
      </c>
      <c r="Q3595" s="672"/>
      <c r="R3595" s="672"/>
      <c r="S3595" s="672"/>
    </row>
    <row r="3596" spans="4:19" ht="38.25">
      <c r="D3596" s="731" t="s">
        <v>1078</v>
      </c>
      <c r="E3596" s="707">
        <f>O3269</f>
        <v>6</v>
      </c>
      <c r="F3596" s="708" t="s">
        <v>690</v>
      </c>
      <c r="G3596" s="709">
        <f>J3269</f>
        <v>20</v>
      </c>
      <c r="H3596" s="710"/>
      <c r="I3596" s="715">
        <f>P3269</f>
        <v>120</v>
      </c>
      <c r="Q3596" s="672"/>
      <c r="R3596" s="672"/>
      <c r="S3596" s="672"/>
    </row>
    <row r="3597" spans="4:19" ht="25.5">
      <c r="D3597" s="731" t="s">
        <v>1068</v>
      </c>
      <c r="E3597" s="707">
        <f>O3168</f>
        <v>36</v>
      </c>
      <c r="F3597" s="708" t="s">
        <v>690</v>
      </c>
      <c r="G3597" s="709">
        <f>J3168</f>
        <v>11.428571428571429</v>
      </c>
      <c r="H3597" s="710"/>
      <c r="I3597" s="715">
        <f>P3168</f>
        <v>411.42857142857144</v>
      </c>
      <c r="Q3597" s="672"/>
      <c r="R3597" s="672"/>
      <c r="S3597" s="672"/>
    </row>
    <row r="3598" spans="4:19" ht="25.5">
      <c r="D3598" s="731" t="s">
        <v>1073</v>
      </c>
      <c r="E3598" s="707">
        <f>O3188+O3270</f>
        <v>10</v>
      </c>
      <c r="F3598" s="708" t="s">
        <v>690</v>
      </c>
      <c r="G3598" s="709">
        <f>J3188</f>
        <v>11.428571428571429</v>
      </c>
      <c r="H3598" s="710"/>
      <c r="I3598" s="715">
        <f>P3188+P3270</f>
        <v>183.71428571428572</v>
      </c>
      <c r="Q3598" s="672"/>
      <c r="R3598" s="672"/>
      <c r="S3598" s="672"/>
    </row>
    <row r="3599" spans="4:19" ht="25.5">
      <c r="D3599" s="731" t="s">
        <v>1075</v>
      </c>
      <c r="E3599" s="707">
        <f>O3190</f>
        <v>2</v>
      </c>
      <c r="F3599" s="708" t="s">
        <v>690</v>
      </c>
      <c r="G3599" s="709">
        <f>J3190</f>
        <v>2.8571428571428572</v>
      </c>
      <c r="H3599" s="710"/>
      <c r="I3599" s="715">
        <f>P3190</f>
        <v>5.7142857142857144</v>
      </c>
      <c r="Q3599" s="672"/>
      <c r="R3599" s="672"/>
      <c r="S3599" s="672"/>
    </row>
    <row r="3600" spans="4:19" ht="51">
      <c r="D3600" s="731" t="s">
        <v>850</v>
      </c>
      <c r="E3600" s="707">
        <f>O2356</f>
        <v>2</v>
      </c>
      <c r="F3600" s="708" t="s">
        <v>690</v>
      </c>
      <c r="G3600" s="709">
        <f>J2356</f>
        <v>0</v>
      </c>
      <c r="H3600" s="710"/>
      <c r="I3600" s="715">
        <f>P2356</f>
        <v>0</v>
      </c>
      <c r="Q3600" s="672"/>
      <c r="R3600" s="672"/>
      <c r="S3600" s="672"/>
    </row>
    <row r="3601" spans="4:19" ht="38.25">
      <c r="D3601" s="731" t="s">
        <v>864</v>
      </c>
      <c r="E3601" s="707">
        <f>O2598</f>
        <v>5</v>
      </c>
      <c r="F3601" s="708" t="s">
        <v>690</v>
      </c>
      <c r="G3601" s="709">
        <f>J2598</f>
        <v>10.257142857142856</v>
      </c>
      <c r="H3601" s="710"/>
      <c r="I3601" s="715">
        <f>P2598</f>
        <v>51.285714285714278</v>
      </c>
      <c r="Q3601" s="672"/>
      <c r="R3601" s="672"/>
      <c r="S3601" s="672"/>
    </row>
    <row r="3602" spans="4:19" ht="38.25">
      <c r="D3602" s="731" t="s">
        <v>866</v>
      </c>
      <c r="E3602" s="707">
        <f>O2616</f>
        <v>7</v>
      </c>
      <c r="F3602" s="708" t="s">
        <v>690</v>
      </c>
      <c r="G3602" s="709">
        <f>J2616</f>
        <v>6.7142857142857144</v>
      </c>
      <c r="H3602" s="710"/>
      <c r="I3602" s="715">
        <f>P2616</f>
        <v>47</v>
      </c>
      <c r="Q3602" s="672"/>
      <c r="R3602" s="672"/>
      <c r="S3602" s="672"/>
    </row>
    <row r="3603" spans="4:19" ht="38.25">
      <c r="D3603" s="731" t="s">
        <v>867</v>
      </c>
      <c r="E3603" s="707">
        <f>O2634</f>
        <v>5</v>
      </c>
      <c r="F3603" s="708" t="s">
        <v>690</v>
      </c>
      <c r="G3603" s="709">
        <f>J2634</f>
        <v>5.1428571428571432</v>
      </c>
      <c r="H3603" s="710"/>
      <c r="I3603" s="715">
        <f>P2634</f>
        <v>25.714285714285715</v>
      </c>
      <c r="Q3603" s="672"/>
      <c r="R3603" s="672"/>
      <c r="S3603" s="672"/>
    </row>
    <row r="3604" spans="4:19" ht="25.5">
      <c r="D3604" s="731" t="s">
        <v>1156</v>
      </c>
      <c r="E3604" s="707">
        <f>O2513</f>
        <v>1</v>
      </c>
      <c r="F3604" s="708" t="s">
        <v>690</v>
      </c>
      <c r="G3604" s="709">
        <f>J2513</f>
        <v>261.42857142857144</v>
      </c>
      <c r="H3604" s="710"/>
      <c r="I3604" s="715">
        <f>P2513</f>
        <v>261.42857142857144</v>
      </c>
      <c r="Q3604" s="672"/>
      <c r="R3604" s="672"/>
      <c r="S3604" s="672"/>
    </row>
    <row r="3605" spans="4:19" ht="25.5">
      <c r="D3605" s="731" t="s">
        <v>708</v>
      </c>
      <c r="E3605" s="707">
        <f>O106</f>
        <v>0.56000000000000005</v>
      </c>
      <c r="F3605" s="708" t="s">
        <v>709</v>
      </c>
      <c r="G3605" s="709">
        <f>J106</f>
        <v>35.229999999999997</v>
      </c>
      <c r="H3605" s="710"/>
      <c r="I3605" s="715">
        <f>P106</f>
        <v>19.7288</v>
      </c>
      <c r="Q3605" s="672"/>
      <c r="R3605" s="672"/>
      <c r="S3605" s="672"/>
    </row>
    <row r="3606" spans="4:19">
      <c r="D3606" s="731" t="s">
        <v>1098</v>
      </c>
      <c r="E3606" s="707">
        <f>O2703</f>
        <v>1</v>
      </c>
      <c r="F3606" s="708" t="s">
        <v>695</v>
      </c>
      <c r="G3606" s="709">
        <f>J2703</f>
        <v>1200</v>
      </c>
      <c r="H3606" s="710"/>
      <c r="I3606" s="715">
        <f>P2703</f>
        <v>1200</v>
      </c>
      <c r="Q3606" s="672"/>
      <c r="R3606" s="672"/>
      <c r="S3606" s="672"/>
    </row>
    <row r="3607" spans="4:19">
      <c r="D3607" s="731" t="s">
        <v>716</v>
      </c>
      <c r="E3607" s="707">
        <f>O126</f>
        <v>4.2577500000000006</v>
      </c>
      <c r="F3607" s="708" t="s">
        <v>690</v>
      </c>
      <c r="G3607" s="709">
        <f>J126</f>
        <v>2.2599999999999998</v>
      </c>
      <c r="H3607" s="710"/>
      <c r="I3607" s="715">
        <f>P126</f>
        <v>9.6225149999999999</v>
      </c>
      <c r="Q3607" s="672"/>
      <c r="R3607" s="672"/>
      <c r="S3607" s="672"/>
    </row>
    <row r="3608" spans="4:19">
      <c r="D3608" s="731" t="s">
        <v>713</v>
      </c>
      <c r="E3608" s="707">
        <f>O109</f>
        <v>0.35000000000000003</v>
      </c>
      <c r="F3608" s="708" t="s">
        <v>690</v>
      </c>
      <c r="G3608" s="709">
        <f>J109</f>
        <v>10.85</v>
      </c>
      <c r="H3608" s="710"/>
      <c r="I3608" s="715">
        <f>P109</f>
        <v>3.7975000000000003</v>
      </c>
      <c r="Q3608" s="672"/>
      <c r="R3608" s="672"/>
      <c r="S3608" s="672"/>
    </row>
    <row r="3609" spans="4:19" ht="38.25">
      <c r="D3609" s="731" t="s">
        <v>770</v>
      </c>
      <c r="E3609" s="707">
        <f>O731</f>
        <v>3</v>
      </c>
      <c r="F3609" s="708" t="s">
        <v>690</v>
      </c>
      <c r="G3609" s="709">
        <f>J731</f>
        <v>0</v>
      </c>
      <c r="H3609" s="710"/>
      <c r="I3609" s="715">
        <f>P731</f>
        <v>0</v>
      </c>
      <c r="Q3609" s="672"/>
      <c r="R3609" s="672"/>
      <c r="S3609" s="672"/>
    </row>
    <row r="3610" spans="4:19" ht="38.25">
      <c r="D3610" s="731" t="s">
        <v>771</v>
      </c>
      <c r="E3610" s="707">
        <f>O751</f>
        <v>4</v>
      </c>
      <c r="F3610" s="708" t="s">
        <v>690</v>
      </c>
      <c r="G3610" s="709">
        <f>J751</f>
        <v>0</v>
      </c>
      <c r="H3610" s="710"/>
      <c r="I3610" s="715">
        <f>P751</f>
        <v>0</v>
      </c>
      <c r="Q3610" s="672"/>
      <c r="R3610" s="672"/>
      <c r="S3610" s="672"/>
    </row>
    <row r="3611" spans="4:19" ht="38.25">
      <c r="D3611" s="731" t="s">
        <v>800</v>
      </c>
      <c r="E3611" s="707">
        <f>O1299</f>
        <v>38</v>
      </c>
      <c r="F3611" s="708" t="s">
        <v>690</v>
      </c>
      <c r="G3611" s="709">
        <f>J1299</f>
        <v>10.051428571428572</v>
      </c>
      <c r="H3611" s="710"/>
      <c r="I3611" s="715">
        <f>P1299</f>
        <v>381.95428571428573</v>
      </c>
      <c r="Q3611" s="672"/>
      <c r="R3611" s="672"/>
      <c r="S3611" s="672"/>
    </row>
    <row r="3612" spans="4:19" ht="38.25">
      <c r="D3612" s="731" t="s">
        <v>801</v>
      </c>
      <c r="E3612" s="707">
        <f>O1319</f>
        <v>27</v>
      </c>
      <c r="F3612" s="708" t="s">
        <v>690</v>
      </c>
      <c r="G3612" s="709">
        <f>J1319</f>
        <v>24.285714285714285</v>
      </c>
      <c r="H3612" s="710"/>
      <c r="I3612" s="715">
        <f>P1319</f>
        <v>655.71428571428567</v>
      </c>
      <c r="Q3612" s="672"/>
      <c r="R3612" s="672"/>
      <c r="S3612" s="672"/>
    </row>
    <row r="3613" spans="4:19" ht="38.25">
      <c r="D3613" s="731" t="s">
        <v>802</v>
      </c>
      <c r="E3613" s="707">
        <f>O1339</f>
        <v>64</v>
      </c>
      <c r="F3613" s="708" t="s">
        <v>690</v>
      </c>
      <c r="G3613" s="709">
        <f>J1339</f>
        <v>34.371428571428574</v>
      </c>
      <c r="H3613" s="710"/>
      <c r="I3613" s="715">
        <f>P1339</f>
        <v>2199.7714285714287</v>
      </c>
      <c r="Q3613" s="672"/>
      <c r="R3613" s="672"/>
      <c r="S3613" s="672"/>
    </row>
    <row r="3614" spans="4:19" ht="38.25">
      <c r="D3614" s="731" t="s">
        <v>799</v>
      </c>
      <c r="E3614" s="707">
        <f>O1279</f>
        <v>4</v>
      </c>
      <c r="F3614" s="708" t="s">
        <v>690</v>
      </c>
      <c r="G3614" s="709">
        <f>J1279</f>
        <v>5.1571428571428575</v>
      </c>
      <c r="H3614" s="710"/>
      <c r="I3614" s="715">
        <f>P1279</f>
        <v>20.62857142857143</v>
      </c>
      <c r="Q3614" s="672"/>
      <c r="R3614" s="672"/>
      <c r="S3614" s="672"/>
    </row>
    <row r="3615" spans="4:19" ht="38.25">
      <c r="D3615" s="731" t="s">
        <v>768</v>
      </c>
      <c r="E3615" s="707">
        <f>O691</f>
        <v>42</v>
      </c>
      <c r="F3615" s="708" t="s">
        <v>690</v>
      </c>
      <c r="G3615" s="709">
        <f>J691</f>
        <v>0</v>
      </c>
      <c r="H3615" s="710"/>
      <c r="I3615" s="715">
        <f>P691</f>
        <v>0</v>
      </c>
      <c r="Q3615" s="672"/>
      <c r="R3615" s="672"/>
      <c r="S3615" s="672"/>
    </row>
    <row r="3616" spans="4:19" ht="38.25">
      <c r="D3616" s="731" t="s">
        <v>769</v>
      </c>
      <c r="E3616" s="707">
        <f>O711</f>
        <v>6</v>
      </c>
      <c r="F3616" s="708" t="s">
        <v>690</v>
      </c>
      <c r="G3616" s="709">
        <f>J711</f>
        <v>0</v>
      </c>
      <c r="H3616" s="710"/>
      <c r="I3616" s="715">
        <f>P711</f>
        <v>0</v>
      </c>
      <c r="Q3616" s="672"/>
      <c r="R3616" s="672"/>
      <c r="S3616" s="672"/>
    </row>
    <row r="3617" spans="4:19">
      <c r="D3617" s="731" t="s">
        <v>689</v>
      </c>
      <c r="E3617" s="707">
        <f>O24</f>
        <v>50</v>
      </c>
      <c r="F3617" s="708" t="s">
        <v>690</v>
      </c>
      <c r="G3617" s="709">
        <f>J24</f>
        <v>1.2428571428571427</v>
      </c>
      <c r="H3617" s="710"/>
      <c r="I3617" s="715">
        <f>P24</f>
        <v>62.142857142857132</v>
      </c>
      <c r="Q3617" s="672"/>
      <c r="R3617" s="672"/>
      <c r="S3617" s="672"/>
    </row>
    <row r="3618" spans="4:19" ht="25.5">
      <c r="D3618" s="731" t="s">
        <v>766</v>
      </c>
      <c r="E3618" s="707">
        <f>O651</f>
        <v>3</v>
      </c>
      <c r="F3618" s="708" t="s">
        <v>690</v>
      </c>
      <c r="G3618" s="709">
        <f>J651</f>
        <v>0</v>
      </c>
      <c r="H3618" s="710"/>
      <c r="I3618" s="715">
        <f>P651</f>
        <v>0</v>
      </c>
      <c r="Q3618" s="672"/>
      <c r="R3618" s="672"/>
      <c r="S3618" s="672"/>
    </row>
    <row r="3619" spans="4:19" ht="25.5">
      <c r="D3619" s="731" t="s">
        <v>767</v>
      </c>
      <c r="E3619" s="707">
        <f>O671</f>
        <v>1</v>
      </c>
      <c r="F3619" s="708" t="s">
        <v>690</v>
      </c>
      <c r="G3619" s="709">
        <f>J671</f>
        <v>0</v>
      </c>
      <c r="H3619" s="710"/>
      <c r="I3619" s="715">
        <f>P671</f>
        <v>0</v>
      </c>
      <c r="Q3619" s="672"/>
      <c r="R3619" s="672"/>
      <c r="S3619" s="672"/>
    </row>
    <row r="3620" spans="4:19" ht="25.5">
      <c r="D3620" s="731" t="s">
        <v>764</v>
      </c>
      <c r="E3620" s="707">
        <f>O611</f>
        <v>27</v>
      </c>
      <c r="F3620" s="708" t="s">
        <v>690</v>
      </c>
      <c r="G3620" s="709">
        <f>J611</f>
        <v>0</v>
      </c>
      <c r="H3620" s="710"/>
      <c r="I3620" s="715">
        <f>P611</f>
        <v>0</v>
      </c>
      <c r="Q3620" s="672"/>
      <c r="R3620" s="672"/>
      <c r="S3620" s="672"/>
    </row>
    <row r="3621" spans="4:19" ht="25.5">
      <c r="D3621" s="731" t="s">
        <v>765</v>
      </c>
      <c r="E3621" s="707">
        <f>O631</f>
        <v>8</v>
      </c>
      <c r="F3621" s="708" t="s">
        <v>690</v>
      </c>
      <c r="G3621" s="709">
        <f>J631</f>
        <v>0</v>
      </c>
      <c r="H3621" s="710"/>
      <c r="I3621" s="715">
        <f>P631</f>
        <v>0</v>
      </c>
      <c r="Q3621" s="672"/>
      <c r="R3621" s="672"/>
      <c r="S3621" s="672"/>
    </row>
    <row r="3622" spans="4:19" ht="25.5">
      <c r="D3622" s="731" t="s">
        <v>828</v>
      </c>
      <c r="E3622" s="707">
        <f>O1846</f>
        <v>2</v>
      </c>
      <c r="F3622" s="708" t="s">
        <v>690</v>
      </c>
      <c r="G3622" s="709">
        <f>J1846</f>
        <v>10.857142857142858</v>
      </c>
      <c r="H3622" s="710"/>
      <c r="I3622" s="715">
        <f>P1846</f>
        <v>21.714285714285715</v>
      </c>
      <c r="Q3622" s="672"/>
      <c r="R3622" s="672"/>
      <c r="S3622" s="672"/>
    </row>
    <row r="3623" spans="4:19" ht="38.25">
      <c r="D3623" s="731" t="s">
        <v>787</v>
      </c>
      <c r="E3623" s="707">
        <f>O1060</f>
        <v>5</v>
      </c>
      <c r="F3623" s="708" t="s">
        <v>690</v>
      </c>
      <c r="G3623" s="709">
        <f>J1060</f>
        <v>31.428571428571427</v>
      </c>
      <c r="H3623" s="710"/>
      <c r="I3623" s="715">
        <f>P1060</f>
        <v>157.14285714285714</v>
      </c>
      <c r="Q3623" s="672"/>
      <c r="R3623" s="672"/>
      <c r="S3623" s="672"/>
    </row>
    <row r="3624" spans="4:19" ht="38.25">
      <c r="D3624" s="731" t="s">
        <v>788</v>
      </c>
      <c r="E3624" s="707">
        <f>O1080</f>
        <v>11</v>
      </c>
      <c r="F3624" s="708" t="s">
        <v>690</v>
      </c>
      <c r="G3624" s="709">
        <f>J1080</f>
        <v>42.857142857142854</v>
      </c>
      <c r="H3624" s="710"/>
      <c r="I3624" s="715">
        <f>P1080</f>
        <v>471.42857142857139</v>
      </c>
      <c r="Q3624" s="672"/>
      <c r="R3624" s="672"/>
      <c r="S3624" s="672"/>
    </row>
    <row r="3625" spans="4:19" ht="38.25">
      <c r="D3625" s="731" t="s">
        <v>789</v>
      </c>
      <c r="E3625" s="707">
        <f>O1100</f>
        <v>7</v>
      </c>
      <c r="F3625" s="708" t="s">
        <v>690</v>
      </c>
      <c r="G3625" s="709">
        <f>J1100</f>
        <v>51.428571428571431</v>
      </c>
      <c r="H3625" s="710"/>
      <c r="I3625" s="715">
        <f>P1100</f>
        <v>360</v>
      </c>
      <c r="Q3625" s="672"/>
      <c r="R3625" s="672"/>
      <c r="S3625" s="672"/>
    </row>
    <row r="3626" spans="4:19" ht="38.25">
      <c r="D3626" s="731" t="s">
        <v>786</v>
      </c>
      <c r="E3626" s="707">
        <f>O1040</f>
        <v>2</v>
      </c>
      <c r="F3626" s="708" t="s">
        <v>690</v>
      </c>
      <c r="G3626" s="709">
        <f>J1040</f>
        <v>25.714285714285715</v>
      </c>
      <c r="H3626" s="710"/>
      <c r="I3626" s="715">
        <f>P1040</f>
        <v>51.428571428571431</v>
      </c>
      <c r="Q3626" s="672"/>
      <c r="R3626" s="672"/>
      <c r="S3626" s="672"/>
    </row>
    <row r="3627" spans="4:19">
      <c r="D3627" s="731" t="s">
        <v>1080</v>
      </c>
      <c r="E3627" s="707">
        <f>O3272</f>
        <v>3</v>
      </c>
      <c r="F3627" s="708" t="s">
        <v>690</v>
      </c>
      <c r="G3627" s="709">
        <f>J3272</f>
        <v>50</v>
      </c>
      <c r="H3627" s="710"/>
      <c r="I3627" s="715">
        <f>P3272</f>
        <v>150</v>
      </c>
      <c r="Q3627" s="672"/>
      <c r="R3627" s="672"/>
      <c r="S3627" s="672"/>
    </row>
    <row r="3628" spans="4:19" ht="38.25">
      <c r="D3628" s="731" t="s">
        <v>791</v>
      </c>
      <c r="E3628" s="707">
        <f>O1135</f>
        <v>5</v>
      </c>
      <c r="F3628" s="708" t="s">
        <v>690</v>
      </c>
      <c r="G3628" s="709">
        <f>J1135</f>
        <v>20</v>
      </c>
      <c r="H3628" s="710"/>
      <c r="I3628" s="715">
        <f>P1135</f>
        <v>100</v>
      </c>
      <c r="Q3628" s="672"/>
      <c r="R3628" s="672"/>
      <c r="S3628" s="672"/>
    </row>
    <row r="3629" spans="4:19" ht="38.25">
      <c r="D3629" s="731" t="s">
        <v>792</v>
      </c>
      <c r="E3629" s="707">
        <f>O1151</f>
        <v>11</v>
      </c>
      <c r="F3629" s="708" t="s">
        <v>690</v>
      </c>
      <c r="G3629" s="709">
        <f>J1151</f>
        <v>25</v>
      </c>
      <c r="H3629" s="710"/>
      <c r="I3629" s="715">
        <f>P1151</f>
        <v>275</v>
      </c>
      <c r="Q3629" s="672"/>
      <c r="R3629" s="672"/>
      <c r="S3629" s="672"/>
    </row>
    <row r="3630" spans="4:19" ht="38.25">
      <c r="D3630" s="731" t="s">
        <v>793</v>
      </c>
      <c r="E3630" s="707">
        <f>O1167</f>
        <v>7</v>
      </c>
      <c r="F3630" s="708" t="s">
        <v>690</v>
      </c>
      <c r="G3630" s="709">
        <f>J1167</f>
        <v>28</v>
      </c>
      <c r="H3630" s="710"/>
      <c r="I3630" s="715">
        <f>P1167</f>
        <v>196</v>
      </c>
      <c r="Q3630" s="672"/>
      <c r="R3630" s="672"/>
      <c r="S3630" s="672"/>
    </row>
    <row r="3631" spans="4:19" ht="38.25">
      <c r="D3631" s="731" t="s">
        <v>794</v>
      </c>
      <c r="E3631" s="707">
        <f>O1183</f>
        <v>28</v>
      </c>
      <c r="F3631" s="708" t="s">
        <v>690</v>
      </c>
      <c r="G3631" s="709">
        <f>J1183</f>
        <v>35</v>
      </c>
      <c r="H3631" s="710"/>
      <c r="I3631" s="715">
        <f>P1183</f>
        <v>980</v>
      </c>
      <c r="Q3631" s="672"/>
      <c r="R3631" s="672"/>
      <c r="S3631" s="672"/>
    </row>
    <row r="3632" spans="4:19" ht="38.25">
      <c r="D3632" s="731" t="s">
        <v>795</v>
      </c>
      <c r="E3632" s="707">
        <f>O1199</f>
        <v>8</v>
      </c>
      <c r="F3632" s="708" t="s">
        <v>690</v>
      </c>
      <c r="G3632" s="709">
        <f>J1199</f>
        <v>60</v>
      </c>
      <c r="H3632" s="710"/>
      <c r="I3632" s="715">
        <f>P1199</f>
        <v>480</v>
      </c>
      <c r="Q3632" s="672"/>
      <c r="R3632" s="672"/>
      <c r="S3632" s="672"/>
    </row>
    <row r="3633" spans="4:19" ht="38.25">
      <c r="D3633" s="731" t="s">
        <v>790</v>
      </c>
      <c r="E3633" s="707">
        <f>O1119</f>
        <v>2</v>
      </c>
      <c r="F3633" s="708" t="s">
        <v>690</v>
      </c>
      <c r="G3633" s="709">
        <f>J1119</f>
        <v>15</v>
      </c>
      <c r="H3633" s="710"/>
      <c r="I3633" s="715">
        <f>P1119</f>
        <v>30</v>
      </c>
      <c r="Q3633" s="672"/>
      <c r="R3633" s="672"/>
      <c r="S3633" s="672"/>
    </row>
    <row r="3634" spans="4:19" ht="25.5">
      <c r="D3634" s="731" t="s">
        <v>840</v>
      </c>
      <c r="E3634" s="707">
        <f>O3098</f>
        <v>2</v>
      </c>
      <c r="F3634" s="708" t="s">
        <v>690</v>
      </c>
      <c r="G3634" s="709">
        <f>J3098</f>
        <v>0</v>
      </c>
      <c r="H3634" s="710"/>
      <c r="I3634" s="715">
        <f>P3098</f>
        <v>0</v>
      </c>
      <c r="Q3634" s="672"/>
      <c r="R3634" s="672"/>
      <c r="S3634" s="672"/>
    </row>
    <row r="3635" spans="4:19" ht="25.5">
      <c r="D3635" s="731" t="s">
        <v>834</v>
      </c>
      <c r="E3635" s="707">
        <f>O2968</f>
        <v>7</v>
      </c>
      <c r="F3635" s="708" t="s">
        <v>690</v>
      </c>
      <c r="G3635" s="709">
        <f>J2968</f>
        <v>0</v>
      </c>
      <c r="H3635" s="710"/>
      <c r="I3635" s="715">
        <f>P2968</f>
        <v>0</v>
      </c>
      <c r="Q3635" s="672"/>
      <c r="R3635" s="672"/>
      <c r="S3635" s="672"/>
    </row>
    <row r="3636" spans="4:19">
      <c r="D3636" s="731" t="s">
        <v>1091</v>
      </c>
      <c r="E3636" s="707">
        <f>O2792</f>
        <v>7</v>
      </c>
      <c r="F3636" s="708" t="s">
        <v>690</v>
      </c>
      <c r="G3636" s="709">
        <f>J2792</f>
        <v>588.23529411764707</v>
      </c>
      <c r="H3636" s="710"/>
      <c r="I3636" s="715">
        <f>P2792</f>
        <v>4117.6470588235297</v>
      </c>
      <c r="Q3636" s="672"/>
      <c r="R3636" s="672"/>
      <c r="S3636" s="672"/>
    </row>
    <row r="3637" spans="4:19">
      <c r="D3637" s="731" t="s">
        <v>710</v>
      </c>
      <c r="E3637" s="707">
        <f>O107</f>
        <v>21</v>
      </c>
      <c r="F3637" s="708" t="s">
        <v>711</v>
      </c>
      <c r="G3637" s="709">
        <f>J107</f>
        <v>1.8</v>
      </c>
      <c r="H3637" s="710"/>
      <c r="I3637" s="715">
        <f>P107</f>
        <v>37.800000000000004</v>
      </c>
      <c r="Q3637" s="672"/>
      <c r="R3637" s="672"/>
      <c r="S3637" s="672"/>
    </row>
    <row r="3638" spans="4:19" ht="38.25">
      <c r="D3638" s="731" t="s">
        <v>814</v>
      </c>
      <c r="E3638" s="707">
        <f>O1578</f>
        <v>12</v>
      </c>
      <c r="F3638" s="708" t="s">
        <v>690</v>
      </c>
      <c r="G3638" s="709">
        <f>J1578</f>
        <v>17.142857142857142</v>
      </c>
      <c r="H3638" s="710"/>
      <c r="I3638" s="715">
        <f>P1578</f>
        <v>205.71428571428572</v>
      </c>
      <c r="Q3638" s="672"/>
      <c r="R3638" s="672"/>
      <c r="S3638" s="672"/>
    </row>
    <row r="3639" spans="4:19" ht="38.25">
      <c r="D3639" s="731" t="s">
        <v>815</v>
      </c>
      <c r="E3639" s="707">
        <f>O1597</f>
        <v>10</v>
      </c>
      <c r="F3639" s="708" t="s">
        <v>690</v>
      </c>
      <c r="G3639" s="709">
        <f>J1597</f>
        <v>20</v>
      </c>
      <c r="H3639" s="710"/>
      <c r="I3639" s="715">
        <f>P1597</f>
        <v>200</v>
      </c>
      <c r="Q3639" s="672"/>
      <c r="R3639" s="672"/>
      <c r="S3639" s="672"/>
    </row>
    <row r="3640" spans="4:19" ht="38.25">
      <c r="D3640" s="731" t="s">
        <v>816</v>
      </c>
      <c r="E3640" s="707">
        <f>O1616</f>
        <v>4</v>
      </c>
      <c r="F3640" s="708" t="s">
        <v>690</v>
      </c>
      <c r="G3640" s="709">
        <f>J1616</f>
        <v>21.428571428571427</v>
      </c>
      <c r="H3640" s="710"/>
      <c r="I3640" s="715">
        <f>P1616</f>
        <v>85.714285714285708</v>
      </c>
      <c r="Q3640" s="672"/>
      <c r="R3640" s="672"/>
      <c r="S3640" s="672"/>
    </row>
    <row r="3641" spans="4:19" ht="38.25">
      <c r="D3641" s="731" t="s">
        <v>813</v>
      </c>
      <c r="E3641" s="707">
        <f>O1559</f>
        <v>25</v>
      </c>
      <c r="F3641" s="708" t="s">
        <v>690</v>
      </c>
      <c r="G3641" s="709">
        <f>J1559</f>
        <v>14.285714285714286</v>
      </c>
      <c r="H3641" s="710"/>
      <c r="I3641" s="715">
        <f>P1559</f>
        <v>357.14285714285717</v>
      </c>
      <c r="Q3641" s="672"/>
      <c r="R3641" s="672"/>
      <c r="S3641" s="672"/>
    </row>
    <row r="3642" spans="4:19" ht="25.5">
      <c r="D3642" s="731" t="s">
        <v>732</v>
      </c>
      <c r="E3642" s="707">
        <f>O237</f>
        <v>102</v>
      </c>
      <c r="F3642" s="708" t="s">
        <v>690</v>
      </c>
      <c r="G3642" s="709">
        <f>J237</f>
        <v>0.5714285714285714</v>
      </c>
      <c r="H3642" s="710"/>
      <c r="I3642" s="715">
        <f>P237</f>
        <v>58.285714285714285</v>
      </c>
      <c r="Q3642" s="672"/>
      <c r="R3642" s="672"/>
      <c r="S3642" s="672"/>
    </row>
    <row r="3643" spans="4:19" ht="38.25">
      <c r="D3643" s="731" t="s">
        <v>734</v>
      </c>
      <c r="E3643" s="707">
        <f>O271</f>
        <v>12</v>
      </c>
      <c r="F3643" s="708" t="s">
        <v>690</v>
      </c>
      <c r="G3643" s="709">
        <f>J271</f>
        <v>3.1428571428571428</v>
      </c>
      <c r="H3643" s="710"/>
      <c r="I3643" s="715">
        <f>P271</f>
        <v>37.714285714285715</v>
      </c>
      <c r="Q3643" s="672"/>
      <c r="R3643" s="672"/>
      <c r="S3643" s="672"/>
    </row>
    <row r="3644" spans="4:19" ht="38.25">
      <c r="D3644" s="731" t="s">
        <v>733</v>
      </c>
      <c r="E3644" s="707">
        <f>O254</f>
        <v>26</v>
      </c>
      <c r="F3644" s="708" t="s">
        <v>690</v>
      </c>
      <c r="G3644" s="709">
        <f>J254</f>
        <v>2.5714285714285716</v>
      </c>
      <c r="H3644" s="710"/>
      <c r="I3644" s="715">
        <f>P254</f>
        <v>66.857142857142861</v>
      </c>
      <c r="Q3644" s="672"/>
      <c r="R3644" s="672"/>
      <c r="S3644" s="672"/>
    </row>
    <row r="3645" spans="4:19" ht="25.5">
      <c r="D3645" s="731" t="s">
        <v>1104</v>
      </c>
      <c r="E3645" s="707">
        <f>O2774</f>
        <v>1.4000000000000001</v>
      </c>
      <c r="F3645" s="708"/>
      <c r="G3645" s="709">
        <f>J2774</f>
        <v>15.714285714285714</v>
      </c>
      <c r="H3645" s="710"/>
      <c r="I3645" s="715">
        <f>P2774</f>
        <v>22</v>
      </c>
      <c r="Q3645" s="672"/>
      <c r="R3645" s="672"/>
      <c r="S3645" s="672"/>
    </row>
    <row r="3646" spans="4:19">
      <c r="D3646" s="731" t="s">
        <v>723</v>
      </c>
      <c r="E3646" s="707">
        <f>O178+O199</f>
        <v>14.76615</v>
      </c>
      <c r="F3646" s="708" t="s">
        <v>724</v>
      </c>
      <c r="G3646" s="709">
        <f>J178</f>
        <v>50.7</v>
      </c>
      <c r="H3646" s="710"/>
      <c r="I3646" s="715">
        <f>P178+P199</f>
        <v>748.64380500000016</v>
      </c>
      <c r="Q3646" s="672"/>
      <c r="R3646" s="672"/>
      <c r="S3646" s="672"/>
    </row>
    <row r="3647" spans="4:19">
      <c r="D3647" s="731" t="s">
        <v>691</v>
      </c>
      <c r="E3647" s="707">
        <f>O25</f>
        <v>5</v>
      </c>
      <c r="F3647" s="708" t="s">
        <v>690</v>
      </c>
      <c r="G3647" s="709">
        <f>J25</f>
        <v>4.7714285714285714</v>
      </c>
      <c r="H3647" s="710"/>
      <c r="I3647" s="715">
        <f>P25</f>
        <v>23.857142857142858</v>
      </c>
      <c r="Q3647" s="672"/>
      <c r="R3647" s="672"/>
      <c r="S3647" s="672"/>
    </row>
    <row r="3648" spans="4:19" ht="38.25">
      <c r="D3648" s="731" t="s">
        <v>758</v>
      </c>
      <c r="E3648" s="707">
        <f>O521</f>
        <v>327.60000000000002</v>
      </c>
      <c r="F3648" s="708" t="s">
        <v>57</v>
      </c>
      <c r="G3648" s="709">
        <f>J521</f>
        <v>0</v>
      </c>
      <c r="H3648" s="710"/>
      <c r="I3648" s="715">
        <f>P521</f>
        <v>0</v>
      </c>
      <c r="Q3648" s="672"/>
      <c r="R3648" s="672"/>
      <c r="S3648" s="672"/>
    </row>
    <row r="3649" spans="4:19" ht="38.25">
      <c r="D3649" s="731" t="s">
        <v>759</v>
      </c>
      <c r="E3649" s="707">
        <f>O542</f>
        <v>24.675000000000001</v>
      </c>
      <c r="F3649" s="708" t="s">
        <v>57</v>
      </c>
      <c r="G3649" s="709">
        <f>J542</f>
        <v>0</v>
      </c>
      <c r="H3649" s="710"/>
      <c r="I3649" s="715">
        <f>P542</f>
        <v>0</v>
      </c>
      <c r="Q3649" s="672"/>
      <c r="R3649" s="672"/>
      <c r="S3649" s="672"/>
    </row>
    <row r="3650" spans="4:19" ht="25.5">
      <c r="D3650" s="731" t="s">
        <v>776</v>
      </c>
      <c r="E3650" s="707">
        <f>O852</f>
        <v>56.7</v>
      </c>
      <c r="F3650" s="708" t="s">
        <v>57</v>
      </c>
      <c r="G3650" s="709">
        <f>J852</f>
        <v>10.5</v>
      </c>
      <c r="H3650" s="710"/>
      <c r="I3650" s="715">
        <f>P852</f>
        <v>595.35</v>
      </c>
      <c r="Q3650" s="672"/>
      <c r="R3650" s="672"/>
      <c r="S3650" s="672"/>
    </row>
    <row r="3651" spans="4:19" ht="38.25">
      <c r="D3651" s="731" t="s">
        <v>777</v>
      </c>
      <c r="E3651" s="707">
        <f>O873</f>
        <v>44.1</v>
      </c>
      <c r="F3651" s="708" t="s">
        <v>57</v>
      </c>
      <c r="G3651" s="709">
        <f>J873</f>
        <v>15.5</v>
      </c>
      <c r="H3651" s="710"/>
      <c r="I3651" s="715">
        <f>P873</f>
        <v>683.55000000000007</v>
      </c>
      <c r="Q3651" s="672"/>
      <c r="R3651" s="672"/>
      <c r="S3651" s="672"/>
    </row>
    <row r="3652" spans="4:19" ht="25.5">
      <c r="D3652" s="731" t="s">
        <v>778</v>
      </c>
      <c r="E3652" s="707">
        <f>O894</f>
        <v>579.6</v>
      </c>
      <c r="F3652" s="708" t="s">
        <v>57</v>
      </c>
      <c r="G3652" s="709">
        <f>J894</f>
        <v>20.5</v>
      </c>
      <c r="H3652" s="710"/>
      <c r="I3652" s="715">
        <f>P894</f>
        <v>11881.800000000001</v>
      </c>
      <c r="Q3652" s="672"/>
      <c r="R3652" s="672"/>
      <c r="S3652" s="672"/>
    </row>
    <row r="3653" spans="4:19" ht="38.25">
      <c r="D3653" s="731" t="s">
        <v>775</v>
      </c>
      <c r="E3653" s="707">
        <f>O831</f>
        <v>6.3000000000000007</v>
      </c>
      <c r="F3653" s="708" t="s">
        <v>57</v>
      </c>
      <c r="G3653" s="709">
        <f>J831</f>
        <v>8.7010000000000005</v>
      </c>
      <c r="H3653" s="710"/>
      <c r="I3653" s="715">
        <f>P831</f>
        <v>54.816300000000012</v>
      </c>
      <c r="Q3653" s="672"/>
      <c r="R3653" s="672"/>
      <c r="S3653" s="672"/>
    </row>
    <row r="3654" spans="4:19" ht="25.5">
      <c r="D3654" s="731" t="s">
        <v>1064</v>
      </c>
      <c r="E3654" s="707">
        <f>O3149+O3208</f>
        <v>4</v>
      </c>
      <c r="F3654" s="708" t="s">
        <v>690</v>
      </c>
      <c r="G3654" s="709">
        <f>J3149</f>
        <v>14.285714285714286</v>
      </c>
      <c r="H3654" s="710"/>
      <c r="I3654" s="715">
        <f>P3149+P3208</f>
        <v>57.142857142857146</v>
      </c>
      <c r="Q3654" s="672"/>
      <c r="R3654" s="672"/>
      <c r="S3654" s="672"/>
    </row>
    <row r="3655" spans="4:19" ht="25.5">
      <c r="D3655" s="731" t="s">
        <v>1065</v>
      </c>
      <c r="E3655" s="707">
        <f>O3150+O3209</f>
        <v>4</v>
      </c>
      <c r="F3655" s="708" t="s">
        <v>690</v>
      </c>
      <c r="G3655" s="709">
        <f>J3150</f>
        <v>14.285714285714286</v>
      </c>
      <c r="H3655" s="710"/>
      <c r="I3655" s="715">
        <f>P3150+P3209</f>
        <v>57.142857142857146</v>
      </c>
      <c r="Q3655" s="672"/>
      <c r="R3655" s="672"/>
      <c r="S3655" s="672"/>
    </row>
    <row r="3656" spans="4:19" ht="76.5">
      <c r="D3656" s="731" t="s">
        <v>818</v>
      </c>
      <c r="E3656" s="707">
        <f>O1651</f>
        <v>1</v>
      </c>
      <c r="F3656" s="708" t="s">
        <v>690</v>
      </c>
      <c r="G3656" s="709">
        <f>J1651</f>
        <v>30</v>
      </c>
      <c r="H3656" s="710"/>
      <c r="I3656" s="715">
        <f>P1651</f>
        <v>30</v>
      </c>
      <c r="Q3656" s="672"/>
      <c r="R3656" s="672"/>
      <c r="S3656" s="672"/>
    </row>
    <row r="3657" spans="4:19" ht="76.5">
      <c r="D3657" s="731" t="s">
        <v>819</v>
      </c>
      <c r="E3657" s="707">
        <f>O1667</f>
        <v>1</v>
      </c>
      <c r="F3657" s="708" t="s">
        <v>690</v>
      </c>
      <c r="G3657" s="709">
        <f>J1667</f>
        <v>40</v>
      </c>
      <c r="H3657" s="710"/>
      <c r="I3657" s="715">
        <f>P1667</f>
        <v>40</v>
      </c>
      <c r="Q3657" s="672"/>
      <c r="R3657" s="672"/>
      <c r="S3657" s="672"/>
    </row>
    <row r="3658" spans="4:19" ht="76.5">
      <c r="D3658" s="731" t="s">
        <v>820</v>
      </c>
      <c r="E3658" s="707">
        <f>O1684</f>
        <v>1</v>
      </c>
      <c r="F3658" s="708" t="s">
        <v>690</v>
      </c>
      <c r="G3658" s="709">
        <f>J1684</f>
        <v>50</v>
      </c>
      <c r="H3658" s="710"/>
      <c r="I3658" s="715">
        <f>P1684</f>
        <v>50</v>
      </c>
      <c r="Q3658" s="672"/>
      <c r="R3658" s="672"/>
      <c r="S3658" s="672"/>
    </row>
    <row r="3659" spans="4:19" ht="38.25">
      <c r="D3659" s="731" t="s">
        <v>822</v>
      </c>
      <c r="E3659" s="707">
        <f>O1717</f>
        <v>3</v>
      </c>
      <c r="F3659" s="708" t="s">
        <v>690</v>
      </c>
      <c r="G3659" s="709">
        <f>J1717</f>
        <v>12.857142857142858</v>
      </c>
      <c r="H3659" s="710"/>
      <c r="I3659" s="715">
        <f>P1717</f>
        <v>38.571428571428569</v>
      </c>
      <c r="Q3659" s="672"/>
      <c r="R3659" s="672"/>
      <c r="S3659" s="672"/>
    </row>
    <row r="3660" spans="4:19" ht="38.25">
      <c r="D3660" s="731" t="s">
        <v>774</v>
      </c>
      <c r="E3660" s="707">
        <f>O811</f>
        <v>2</v>
      </c>
      <c r="F3660" s="708" t="s">
        <v>690</v>
      </c>
      <c r="G3660" s="709">
        <f>J811</f>
        <v>0</v>
      </c>
      <c r="H3660" s="710"/>
      <c r="I3660" s="715">
        <f>P811</f>
        <v>0</v>
      </c>
      <c r="Q3660" s="672"/>
      <c r="R3660" s="672"/>
      <c r="S3660" s="672"/>
    </row>
    <row r="3661" spans="4:19" ht="25.5">
      <c r="D3661" s="731" t="s">
        <v>860</v>
      </c>
      <c r="E3661" s="707">
        <f>O2530</f>
        <v>1</v>
      </c>
      <c r="F3661" s="708" t="s">
        <v>690</v>
      </c>
      <c r="G3661" s="709">
        <f>J2530</f>
        <v>313.71428571428572</v>
      </c>
      <c r="H3661" s="710"/>
      <c r="I3661" s="715">
        <f>P2530</f>
        <v>313.71428571428572</v>
      </c>
      <c r="Q3661" s="672"/>
      <c r="R3661" s="672"/>
      <c r="S3661" s="672"/>
    </row>
    <row r="3662" spans="4:19" ht="38.25">
      <c r="D3662" s="731" t="s">
        <v>1072</v>
      </c>
      <c r="E3662" s="707">
        <f>O3187</f>
        <v>2</v>
      </c>
      <c r="F3662" s="708" t="s">
        <v>690</v>
      </c>
      <c r="G3662" s="709">
        <f>J3187</f>
        <v>4.2857142857142856</v>
      </c>
      <c r="H3662" s="710"/>
      <c r="I3662" s="715">
        <f>P3187</f>
        <v>8.5714285714285712</v>
      </c>
      <c r="Q3662" s="672"/>
      <c r="R3662" s="672"/>
      <c r="S3662" s="672"/>
    </row>
    <row r="3663" spans="4:19">
      <c r="D3663" s="731" t="s">
        <v>698</v>
      </c>
      <c r="E3663" s="707">
        <f>O67+O85</f>
        <v>1.9545E-2</v>
      </c>
      <c r="F3663" s="708" t="s">
        <v>699</v>
      </c>
      <c r="G3663" s="709">
        <f>J67</f>
        <v>38.64</v>
      </c>
      <c r="H3663" s="710"/>
      <c r="I3663" s="715">
        <f>P67+P85</f>
        <v>0.75521880000000008</v>
      </c>
      <c r="Q3663" s="672"/>
      <c r="R3663" s="672"/>
      <c r="S3663" s="672"/>
    </row>
    <row r="3664" spans="4:19">
      <c r="D3664" s="731" t="s">
        <v>1157</v>
      </c>
      <c r="E3664" s="707">
        <f>O219</f>
        <v>260.41343749999999</v>
      </c>
      <c r="F3664" s="708" t="s">
        <v>722</v>
      </c>
      <c r="G3664" s="709">
        <f>J219</f>
        <v>1.4705882352941178</v>
      </c>
      <c r="H3664" s="710"/>
      <c r="I3664" s="715">
        <f>P219</f>
        <v>382.9609375</v>
      </c>
      <c r="Q3664" s="672"/>
      <c r="R3664" s="672"/>
      <c r="S3664" s="672"/>
    </row>
    <row r="3665" spans="4:19">
      <c r="D3665" s="731" t="s">
        <v>727</v>
      </c>
      <c r="E3665" s="707">
        <f>O160</f>
        <v>1.1399999999999999</v>
      </c>
      <c r="F3665" s="708" t="s">
        <v>709</v>
      </c>
      <c r="G3665" s="709">
        <f>J160</f>
        <v>100</v>
      </c>
      <c r="H3665" s="710"/>
      <c r="I3665" s="715">
        <f>P160</f>
        <v>113.99999999999999</v>
      </c>
      <c r="Q3665" s="672"/>
      <c r="R3665" s="672"/>
      <c r="S3665" s="672"/>
    </row>
    <row r="3666" spans="4:19" ht="25.5">
      <c r="D3666" s="731" t="s">
        <v>796</v>
      </c>
      <c r="E3666" s="707">
        <f>O1216</f>
        <v>7</v>
      </c>
      <c r="F3666" s="708" t="s">
        <v>690</v>
      </c>
      <c r="G3666" s="709">
        <f>J1216</f>
        <v>28.571428571428573</v>
      </c>
      <c r="H3666" s="710"/>
      <c r="I3666" s="715">
        <f>P1216</f>
        <v>200</v>
      </c>
      <c r="Q3666" s="672"/>
      <c r="R3666" s="672"/>
      <c r="S3666" s="672"/>
    </row>
    <row r="3667" spans="4:19" ht="25.5">
      <c r="D3667" s="731" t="s">
        <v>797</v>
      </c>
      <c r="E3667" s="707">
        <f>O1237</f>
        <v>5</v>
      </c>
      <c r="F3667" s="708" t="s">
        <v>690</v>
      </c>
      <c r="G3667" s="709">
        <f>J1237</f>
        <v>34.285714285714285</v>
      </c>
      <c r="H3667" s="710"/>
      <c r="I3667" s="715">
        <f>P1237</f>
        <v>171.42857142857142</v>
      </c>
      <c r="Q3667" s="672"/>
      <c r="R3667" s="672"/>
      <c r="S3667" s="672"/>
    </row>
    <row r="3668" spans="4:19" ht="25.5">
      <c r="D3668" s="731" t="s">
        <v>798</v>
      </c>
      <c r="E3668" s="707">
        <f>O1258</f>
        <v>3</v>
      </c>
      <c r="F3668" s="708" t="s">
        <v>690</v>
      </c>
      <c r="G3668" s="709">
        <f>J1258</f>
        <v>42.857142857142854</v>
      </c>
      <c r="H3668" s="710"/>
      <c r="I3668" s="715">
        <f>P1258</f>
        <v>128.57142857142856</v>
      </c>
      <c r="Q3668" s="672"/>
      <c r="R3668" s="672"/>
      <c r="S3668" s="672"/>
    </row>
    <row r="3669" spans="4:19">
      <c r="D3669" s="731" t="s">
        <v>730</v>
      </c>
      <c r="E3669" s="707">
        <f>O179+O200+O522+O543+O612+O632+O652+O672+O692+O712+O732+O752+O772+O792+O812+O832+O853+O874+O895+O916+O936+O956+O1041+O1061+O1081+O1101+O1217+O1238+O1259+O1280+O1300+O1320+O1340+O1360+O1380+O1400+O1420+O1440+O1460+O1480+O1500+O1520+O1540+O1560+O1579+O1598+O1617+O1718+O1847</f>
        <v>125.82340000000001</v>
      </c>
      <c r="F3669" s="708" t="s">
        <v>359</v>
      </c>
      <c r="G3669" s="709">
        <f>J179</f>
        <v>6.26</v>
      </c>
      <c r="H3669" s="710"/>
      <c r="I3669" s="715">
        <f>P179+P200+P522+P543+P612+P632+P652+P672+P692+P712+P732+P752+P772+P792+P812+P832+P853+P874+P895+P916+P936+P956+P1041+P1061+P1081+P1101+P1217+P1238+P1259+P1280+P1300+P1320+P1340+P1360+P1380+P1400+P1420+P1440+P1460+P1480+P1500+P1520+P1540+P1560+P1579+P1598+P1617+P1718+P1847</f>
        <v>787.6544839999998</v>
      </c>
      <c r="Q3669" s="672"/>
      <c r="R3669" s="672"/>
      <c r="S3669" s="672"/>
    </row>
    <row r="3670" spans="4:19" ht="51">
      <c r="D3670" s="731" t="s">
        <v>823</v>
      </c>
      <c r="E3670" s="707">
        <f>O1735</f>
        <v>16</v>
      </c>
      <c r="F3670" s="708" t="s">
        <v>690</v>
      </c>
      <c r="G3670" s="709">
        <f>J1735</f>
        <v>12.857142857142858</v>
      </c>
      <c r="H3670" s="710"/>
      <c r="I3670" s="715">
        <f>P1735</f>
        <v>205.71428571428572</v>
      </c>
      <c r="Q3670" s="672"/>
      <c r="R3670" s="672"/>
      <c r="S3670" s="672"/>
    </row>
    <row r="3671" spans="4:19" ht="51">
      <c r="D3671" s="731" t="s">
        <v>824</v>
      </c>
      <c r="E3671" s="707">
        <f>O1751</f>
        <v>24</v>
      </c>
      <c r="F3671" s="708" t="s">
        <v>690</v>
      </c>
      <c r="G3671" s="709">
        <f>J1751</f>
        <v>14.285714285714286</v>
      </c>
      <c r="H3671" s="710"/>
      <c r="I3671" s="715">
        <f>P1751</f>
        <v>342.85714285714289</v>
      </c>
      <c r="Q3671" s="672"/>
      <c r="R3671" s="672"/>
      <c r="S3671" s="672"/>
    </row>
    <row r="3672" spans="4:19" ht="51">
      <c r="D3672" s="731" t="s">
        <v>826</v>
      </c>
      <c r="E3672" s="707">
        <f>O1783</f>
        <v>16</v>
      </c>
      <c r="F3672" s="708" t="s">
        <v>690</v>
      </c>
      <c r="G3672" s="709">
        <f>J1783</f>
        <v>17.142857142857142</v>
      </c>
      <c r="H3672" s="710"/>
      <c r="I3672" s="715">
        <f>P1783</f>
        <v>274.28571428571428</v>
      </c>
      <c r="Q3672" s="672"/>
      <c r="R3672" s="672"/>
      <c r="S3672" s="672"/>
    </row>
    <row r="3673" spans="4:19" ht="51">
      <c r="D3673" s="731" t="s">
        <v>827</v>
      </c>
      <c r="E3673" s="707">
        <f>O1799</f>
        <v>24</v>
      </c>
      <c r="F3673" s="708" t="s">
        <v>690</v>
      </c>
      <c r="G3673" s="709">
        <f>J1799</f>
        <v>18.571428571428573</v>
      </c>
      <c r="H3673" s="710"/>
      <c r="I3673" s="715">
        <f>P1799</f>
        <v>445.71428571428578</v>
      </c>
      <c r="Q3673" s="672"/>
      <c r="R3673" s="672"/>
      <c r="S3673" s="672"/>
    </row>
    <row r="3674" spans="4:19" ht="51">
      <c r="D3674" s="731" t="s">
        <v>825</v>
      </c>
      <c r="E3674" s="707">
        <f>O1767</f>
        <v>52</v>
      </c>
      <c r="F3674" s="708" t="s">
        <v>690</v>
      </c>
      <c r="G3674" s="709">
        <f>J1767</f>
        <v>15.714285714285714</v>
      </c>
      <c r="H3674" s="710"/>
      <c r="I3674" s="715">
        <f>P1767</f>
        <v>817.14285714285711</v>
      </c>
      <c r="Q3674" s="672"/>
      <c r="R3674" s="672"/>
      <c r="S3674" s="672"/>
    </row>
    <row r="3675" spans="4:19" ht="38.25">
      <c r="D3675" s="731" t="s">
        <v>810</v>
      </c>
      <c r="E3675" s="707">
        <f>O1499</f>
        <v>4</v>
      </c>
      <c r="F3675" s="708" t="s">
        <v>690</v>
      </c>
      <c r="G3675" s="709">
        <f>J1499</f>
        <v>71.428571428571431</v>
      </c>
      <c r="H3675" s="710"/>
      <c r="I3675" s="715">
        <f>P1499</f>
        <v>285.71428571428572</v>
      </c>
      <c r="Q3675" s="672"/>
      <c r="R3675" s="672"/>
      <c r="S3675" s="672"/>
    </row>
    <row r="3676" spans="4:19" ht="38.25">
      <c r="D3676" s="731" t="s">
        <v>811</v>
      </c>
      <c r="E3676" s="707">
        <f>O1519</f>
        <v>6</v>
      </c>
      <c r="F3676" s="708" t="s">
        <v>690</v>
      </c>
      <c r="G3676" s="709">
        <f>J1519</f>
        <v>77.142857142857139</v>
      </c>
      <c r="H3676" s="710"/>
      <c r="I3676" s="715">
        <f>P1519</f>
        <v>462.85714285714283</v>
      </c>
      <c r="Q3676" s="672"/>
      <c r="R3676" s="672"/>
      <c r="S3676" s="672"/>
    </row>
    <row r="3677" spans="4:19" ht="38.25">
      <c r="D3677" s="731" t="s">
        <v>812</v>
      </c>
      <c r="E3677" s="707">
        <f>O1539</f>
        <v>4</v>
      </c>
      <c r="F3677" s="708" t="s">
        <v>690</v>
      </c>
      <c r="G3677" s="709">
        <f>J1539</f>
        <v>85.714285714285708</v>
      </c>
      <c r="H3677" s="710"/>
      <c r="I3677" s="715">
        <f>P1539</f>
        <v>342.85714285714283</v>
      </c>
      <c r="Q3677" s="672"/>
      <c r="R3677" s="672"/>
      <c r="S3677" s="672"/>
    </row>
    <row r="3678" spans="4:19" ht="25.5">
      <c r="D3678" s="731" t="s">
        <v>836</v>
      </c>
      <c r="E3678" s="707">
        <f>O3079</f>
        <v>2</v>
      </c>
      <c r="F3678" s="708" t="s">
        <v>690</v>
      </c>
      <c r="G3678" s="709">
        <f>J3079</f>
        <v>0</v>
      </c>
      <c r="H3678" s="710"/>
      <c r="I3678" s="715">
        <f>P3079</f>
        <v>0</v>
      </c>
      <c r="Q3678" s="672"/>
      <c r="R3678" s="672"/>
      <c r="S3678" s="672"/>
    </row>
    <row r="3679" spans="4:19" ht="25.5">
      <c r="D3679" s="731" t="s">
        <v>837</v>
      </c>
      <c r="E3679" s="707">
        <f>O3006+O3025+O3044</f>
        <v>5</v>
      </c>
      <c r="F3679" s="708" t="s">
        <v>690</v>
      </c>
      <c r="G3679" s="709">
        <f>J3006</f>
        <v>0</v>
      </c>
      <c r="H3679" s="710"/>
      <c r="I3679" s="715">
        <f>P3006+P3025+P3044</f>
        <v>0</v>
      </c>
      <c r="Q3679" s="672"/>
      <c r="R3679" s="672"/>
      <c r="S3679" s="672"/>
    </row>
    <row r="3680" spans="4:19" ht="25.5">
      <c r="D3680" s="731" t="s">
        <v>838</v>
      </c>
      <c r="E3680" s="707">
        <f>O2987</f>
        <v>1</v>
      </c>
      <c r="F3680" s="708" t="s">
        <v>690</v>
      </c>
      <c r="G3680" s="709">
        <f>J2987</f>
        <v>0</v>
      </c>
      <c r="H3680" s="710"/>
      <c r="I3680" s="715">
        <f>P2987</f>
        <v>0</v>
      </c>
      <c r="Q3680" s="672"/>
      <c r="R3680" s="672"/>
      <c r="S3680" s="672"/>
    </row>
    <row r="3681" spans="4:19" ht="25.5">
      <c r="D3681" s="731" t="s">
        <v>804</v>
      </c>
      <c r="E3681" s="707">
        <f>O1379</f>
        <v>16</v>
      </c>
      <c r="F3681" s="708" t="s">
        <v>690</v>
      </c>
      <c r="G3681" s="709">
        <f>J1379</f>
        <v>12.857142857142858</v>
      </c>
      <c r="H3681" s="710"/>
      <c r="I3681" s="715">
        <f>P1379</f>
        <v>205.71428571428572</v>
      </c>
      <c r="Q3681" s="672"/>
      <c r="R3681" s="672"/>
      <c r="S3681" s="672"/>
    </row>
    <row r="3682" spans="4:19" ht="25.5">
      <c r="D3682" s="731" t="s">
        <v>805</v>
      </c>
      <c r="E3682" s="707">
        <f>O1399</f>
        <v>10</v>
      </c>
      <c r="F3682" s="708" t="s">
        <v>690</v>
      </c>
      <c r="G3682" s="709">
        <f>J1399</f>
        <v>17.142857142857142</v>
      </c>
      <c r="H3682" s="710"/>
      <c r="I3682" s="715">
        <f>P1399</f>
        <v>171.42857142857142</v>
      </c>
      <c r="Q3682" s="672"/>
      <c r="R3682" s="672"/>
      <c r="S3682" s="672"/>
    </row>
    <row r="3683" spans="4:19" ht="25.5">
      <c r="D3683" s="731" t="s">
        <v>806</v>
      </c>
      <c r="E3683" s="707">
        <f>O1419</f>
        <v>9</v>
      </c>
      <c r="F3683" s="708" t="s">
        <v>690</v>
      </c>
      <c r="G3683" s="709">
        <f>J1419</f>
        <v>20</v>
      </c>
      <c r="H3683" s="710"/>
      <c r="I3683" s="715">
        <f>P1419</f>
        <v>180</v>
      </c>
      <c r="Q3683" s="672"/>
      <c r="R3683" s="672"/>
      <c r="S3683" s="672"/>
    </row>
    <row r="3684" spans="4:19" ht="25.5">
      <c r="D3684" s="731" t="s">
        <v>803</v>
      </c>
      <c r="E3684" s="707">
        <f>O1359</f>
        <v>4</v>
      </c>
      <c r="F3684" s="708" t="s">
        <v>690</v>
      </c>
      <c r="G3684" s="709">
        <f>J1359</f>
        <v>10</v>
      </c>
      <c r="H3684" s="710"/>
      <c r="I3684" s="715">
        <f>P1359</f>
        <v>40</v>
      </c>
      <c r="Q3684" s="672"/>
      <c r="R3684" s="672"/>
      <c r="S3684" s="672"/>
    </row>
    <row r="3685" spans="4:19" ht="25.5">
      <c r="D3685" s="731" t="s">
        <v>807</v>
      </c>
      <c r="E3685" s="707">
        <f>O1479</f>
        <v>6</v>
      </c>
      <c r="F3685" s="708" t="s">
        <v>690</v>
      </c>
      <c r="G3685" s="709">
        <f>J1479</f>
        <v>28.571428571428573</v>
      </c>
      <c r="H3685" s="710"/>
      <c r="I3685" s="715">
        <f>P1479</f>
        <v>171.42857142857144</v>
      </c>
      <c r="Q3685" s="672"/>
      <c r="R3685" s="672"/>
      <c r="S3685" s="672"/>
    </row>
    <row r="3686" spans="4:19" ht="25.5">
      <c r="D3686" s="731" t="s">
        <v>808</v>
      </c>
      <c r="E3686" s="707">
        <f>O1459</f>
        <v>8</v>
      </c>
      <c r="F3686" s="708" t="s">
        <v>690</v>
      </c>
      <c r="G3686" s="709">
        <f>J1459</f>
        <v>28.571428571428573</v>
      </c>
      <c r="H3686" s="710"/>
      <c r="I3686" s="715">
        <f>P1459</f>
        <v>228.57142857142858</v>
      </c>
      <c r="Q3686" s="672"/>
      <c r="R3686" s="672"/>
      <c r="S3686" s="672"/>
    </row>
    <row r="3687" spans="4:19" ht="25.5">
      <c r="D3687" s="731" t="s">
        <v>809</v>
      </c>
      <c r="E3687" s="707">
        <f>O1439</f>
        <v>2</v>
      </c>
      <c r="F3687" s="708" t="s">
        <v>690</v>
      </c>
      <c r="G3687" s="709">
        <f>J1439</f>
        <v>28.571428571428573</v>
      </c>
      <c r="H3687" s="710"/>
      <c r="I3687" s="715">
        <f>P1439</f>
        <v>57.142857142857146</v>
      </c>
      <c r="Q3687" s="672"/>
      <c r="R3687" s="672"/>
      <c r="S3687" s="672"/>
    </row>
    <row r="3688" spans="4:19" ht="25.5">
      <c r="D3688" s="731" t="s">
        <v>772</v>
      </c>
      <c r="E3688" s="707">
        <f>O771</f>
        <v>6</v>
      </c>
      <c r="F3688" s="708" t="s">
        <v>690</v>
      </c>
      <c r="G3688" s="709">
        <f>J771</f>
        <v>0</v>
      </c>
      <c r="H3688" s="710"/>
      <c r="I3688" s="715">
        <f>P771</f>
        <v>0</v>
      </c>
      <c r="Q3688" s="672"/>
      <c r="R3688" s="672"/>
      <c r="S3688" s="672"/>
    </row>
    <row r="3689" spans="4:19" ht="25.5">
      <c r="D3689" s="731" t="s">
        <v>773</v>
      </c>
      <c r="E3689" s="707">
        <f>O791</f>
        <v>2</v>
      </c>
      <c r="F3689" s="708" t="s">
        <v>690</v>
      </c>
      <c r="G3689" s="709">
        <f>J791</f>
        <v>0</v>
      </c>
      <c r="H3689" s="710"/>
      <c r="I3689" s="715">
        <f>P791</f>
        <v>0</v>
      </c>
      <c r="Q3689" s="672"/>
      <c r="R3689" s="672"/>
      <c r="S3689" s="672"/>
    </row>
    <row r="3690" spans="4:19" ht="25.5">
      <c r="D3690" s="731" t="s">
        <v>712</v>
      </c>
      <c r="E3690" s="707">
        <f>O108</f>
        <v>2.1</v>
      </c>
      <c r="F3690" s="708" t="s">
        <v>690</v>
      </c>
      <c r="G3690" s="709">
        <f>J108</f>
        <v>36.65</v>
      </c>
      <c r="H3690" s="710"/>
      <c r="I3690" s="715">
        <f>P108</f>
        <v>76.965000000000003</v>
      </c>
      <c r="Q3690" s="672"/>
      <c r="R3690" s="672"/>
      <c r="S3690" s="672"/>
    </row>
    <row r="3691" spans="4:19" ht="38.25">
      <c r="D3691" s="731" t="s">
        <v>1056</v>
      </c>
      <c r="E3691" s="707">
        <f>O2845</f>
        <v>6</v>
      </c>
      <c r="F3691" s="708" t="s">
        <v>690</v>
      </c>
      <c r="G3691" s="709">
        <f>J2845</f>
        <v>128.57142857142858</v>
      </c>
      <c r="H3691" s="710"/>
      <c r="I3691" s="715">
        <f>P2845</f>
        <v>771.42857142857156</v>
      </c>
      <c r="Q3691" s="672"/>
      <c r="R3691" s="672"/>
      <c r="S3691" s="672"/>
    </row>
    <row r="3692" spans="4:19" ht="38.25">
      <c r="D3692" s="731" t="s">
        <v>1054</v>
      </c>
      <c r="E3692" s="707">
        <f>O2827</f>
        <v>5</v>
      </c>
      <c r="F3692" s="708" t="s">
        <v>690</v>
      </c>
      <c r="G3692" s="709">
        <f>J2827</f>
        <v>91.428571428571431</v>
      </c>
      <c r="H3692" s="710"/>
      <c r="I3692" s="715">
        <f>P2827</f>
        <v>457.14285714285717</v>
      </c>
      <c r="Q3692" s="672"/>
      <c r="R3692" s="672"/>
      <c r="S3692" s="672"/>
    </row>
    <row r="3693" spans="4:19" ht="38.25">
      <c r="D3693" s="731" t="s">
        <v>1052</v>
      </c>
      <c r="E3693" s="707">
        <f>O2809</f>
        <v>15</v>
      </c>
      <c r="F3693" s="708" t="s">
        <v>690</v>
      </c>
      <c r="G3693" s="709">
        <f>J2809</f>
        <v>35</v>
      </c>
      <c r="H3693" s="710"/>
      <c r="I3693" s="715">
        <f>P2809</f>
        <v>525</v>
      </c>
      <c r="Q3693" s="672"/>
      <c r="R3693" s="672"/>
      <c r="S3693" s="672"/>
    </row>
    <row r="3694" spans="4:19">
      <c r="D3694" s="731" t="s">
        <v>1089</v>
      </c>
      <c r="E3694" s="707">
        <f>O3288</f>
        <v>1</v>
      </c>
      <c r="F3694" s="708" t="s">
        <v>690</v>
      </c>
      <c r="G3694" s="709">
        <f>J3288</f>
        <v>128.57142857142858</v>
      </c>
      <c r="H3694" s="710"/>
      <c r="I3694" s="715">
        <f>P3288</f>
        <v>128.57142857142858</v>
      </c>
      <c r="Q3694" s="672"/>
      <c r="R3694" s="672"/>
      <c r="S3694" s="672"/>
    </row>
    <row r="3695" spans="4:19" ht="25.5">
      <c r="D3695" s="731" t="s">
        <v>847</v>
      </c>
      <c r="E3695" s="707">
        <f>O1635</f>
        <v>0.5</v>
      </c>
      <c r="F3695" s="708" t="s">
        <v>690</v>
      </c>
      <c r="G3695" s="709">
        <f>J1635</f>
        <v>15.714285714285714</v>
      </c>
      <c r="H3695" s="710"/>
      <c r="I3695" s="715">
        <f>P1635</f>
        <v>7.8571428571428568</v>
      </c>
      <c r="Q3695" s="672"/>
      <c r="R3695" s="672"/>
      <c r="S3695" s="672"/>
    </row>
    <row r="3696" spans="4:19" ht="38.25">
      <c r="D3696" s="731" t="s">
        <v>1085</v>
      </c>
      <c r="E3696" s="707">
        <f>O3386</f>
        <v>5</v>
      </c>
      <c r="F3696" s="708" t="s">
        <v>690</v>
      </c>
      <c r="G3696" s="709">
        <f>J3386</f>
        <v>0</v>
      </c>
      <c r="H3696" s="710"/>
      <c r="I3696" s="715">
        <f>P3386</f>
        <v>0</v>
      </c>
      <c r="Q3696" s="672"/>
      <c r="R3696" s="672"/>
      <c r="S3696" s="672"/>
    </row>
    <row r="3697" spans="4:19" ht="38.25">
      <c r="D3697" s="731" t="s">
        <v>839</v>
      </c>
      <c r="E3697" s="707">
        <f>O3063</f>
        <v>6</v>
      </c>
      <c r="F3697" s="708" t="s">
        <v>690</v>
      </c>
      <c r="G3697" s="709">
        <f>J3063</f>
        <v>0</v>
      </c>
      <c r="H3697" s="710"/>
      <c r="I3697" s="715">
        <f>P3063</f>
        <v>0</v>
      </c>
      <c r="Q3697" s="672"/>
      <c r="R3697" s="672"/>
      <c r="S3697" s="672"/>
    </row>
    <row r="3698" spans="4:19" ht="51">
      <c r="D3698" s="731" t="s">
        <v>868</v>
      </c>
      <c r="E3698" s="707">
        <f>O2652</f>
        <v>3</v>
      </c>
      <c r="F3698" s="708" t="s">
        <v>690</v>
      </c>
      <c r="G3698" s="709">
        <f>J2652</f>
        <v>10.257142857142856</v>
      </c>
      <c r="H3698" s="710"/>
      <c r="I3698" s="715">
        <f>P2652</f>
        <v>30.771428571428569</v>
      </c>
      <c r="Q3698" s="672"/>
      <c r="R3698" s="672"/>
      <c r="S3698" s="672"/>
    </row>
    <row r="3699" spans="4:19" ht="51">
      <c r="D3699" s="731" t="s">
        <v>870</v>
      </c>
      <c r="E3699" s="707">
        <f>O2669</f>
        <v>10.5</v>
      </c>
      <c r="F3699" s="708" t="s">
        <v>690</v>
      </c>
      <c r="G3699" s="709">
        <f>J2669</f>
        <v>4.5142857142857142</v>
      </c>
      <c r="H3699" s="710"/>
      <c r="I3699" s="715">
        <f>P2669</f>
        <v>47.4</v>
      </c>
      <c r="Q3699" s="672"/>
      <c r="R3699" s="672"/>
      <c r="S3699" s="672"/>
    </row>
    <row r="3700" spans="4:19" ht="51">
      <c r="D3700" s="731" t="s">
        <v>871</v>
      </c>
      <c r="E3700" s="707">
        <f>O2686</f>
        <v>7.5</v>
      </c>
      <c r="F3700" s="708" t="s">
        <v>690</v>
      </c>
      <c r="G3700" s="709">
        <f>J2686</f>
        <v>3</v>
      </c>
      <c r="H3700" s="710"/>
      <c r="I3700" s="715">
        <f>P2686</f>
        <v>22.5</v>
      </c>
      <c r="Q3700" s="672"/>
      <c r="R3700" s="672"/>
      <c r="S3700" s="672"/>
    </row>
    <row r="3701" spans="4:19" ht="38.25">
      <c r="D3701" s="731" t="s">
        <v>1076</v>
      </c>
      <c r="E3701" s="707">
        <f>O3191</f>
        <v>6</v>
      </c>
      <c r="F3701" s="708" t="s">
        <v>690</v>
      </c>
      <c r="G3701" s="709">
        <f>J3191</f>
        <v>18.571428571428573</v>
      </c>
      <c r="H3701" s="710"/>
      <c r="I3701" s="715">
        <f>P3191</f>
        <v>111.42857142857144</v>
      </c>
      <c r="Q3701" s="672"/>
      <c r="R3701" s="672"/>
      <c r="S3701" s="672"/>
    </row>
    <row r="3702" spans="4:19" ht="51">
      <c r="D3702" s="731" t="s">
        <v>861</v>
      </c>
      <c r="E3702" s="707">
        <f>O2547</f>
        <v>134.53</v>
      </c>
      <c r="F3702" s="708" t="s">
        <v>690</v>
      </c>
      <c r="G3702" s="709">
        <f>J2547</f>
        <v>47.142857142857146</v>
      </c>
      <c r="H3702" s="710"/>
      <c r="I3702" s="715">
        <f>P2547</f>
        <v>6342.1285714285723</v>
      </c>
      <c r="Q3702" s="672"/>
      <c r="R3702" s="672"/>
      <c r="S3702" s="672"/>
    </row>
    <row r="3703" spans="4:19" ht="51">
      <c r="D3703" s="731" t="s">
        <v>863</v>
      </c>
      <c r="E3703" s="707">
        <f>O2581</f>
        <v>14.5566666666667</v>
      </c>
      <c r="F3703" s="708" t="s">
        <v>690</v>
      </c>
      <c r="G3703" s="709">
        <f>J2581</f>
        <v>18.571428571428573</v>
      </c>
      <c r="H3703" s="710"/>
      <c r="I3703" s="715">
        <f>P2581</f>
        <v>270.33809523809589</v>
      </c>
      <c r="Q3703" s="672"/>
      <c r="R3703" s="672"/>
      <c r="S3703" s="672"/>
    </row>
    <row r="3704" spans="4:19" ht="51">
      <c r="D3704" s="731" t="s">
        <v>862</v>
      </c>
      <c r="E3704" s="707">
        <f>O2564</f>
        <v>12.43</v>
      </c>
      <c r="F3704" s="708" t="s">
        <v>690</v>
      </c>
      <c r="G3704" s="709">
        <f>J2564</f>
        <v>30.428571428571427</v>
      </c>
      <c r="H3704" s="710"/>
      <c r="I3704" s="715">
        <f>P2564</f>
        <v>378.22714285714284</v>
      </c>
      <c r="Q3704" s="672"/>
      <c r="R3704" s="672"/>
      <c r="S3704" s="672"/>
    </row>
    <row r="3705" spans="4:19" ht="63.75">
      <c r="D3705" s="731" t="s">
        <v>1086</v>
      </c>
      <c r="E3705" s="707">
        <f>O3403+O3420</f>
        <v>140</v>
      </c>
      <c r="F3705" s="708" t="s">
        <v>57</v>
      </c>
      <c r="G3705" s="709">
        <f>J3403</f>
        <v>0</v>
      </c>
      <c r="H3705" s="710"/>
      <c r="I3705" s="715">
        <f>P3403+P3420</f>
        <v>0</v>
      </c>
      <c r="Q3705" s="672"/>
      <c r="R3705" s="672"/>
      <c r="S3705" s="672"/>
    </row>
    <row r="3706" spans="4:19" ht="25.5">
      <c r="D3706" s="731" t="s">
        <v>1070</v>
      </c>
      <c r="E3706" s="707">
        <f>O3170</f>
        <v>18</v>
      </c>
      <c r="F3706" s="708" t="s">
        <v>690</v>
      </c>
      <c r="G3706" s="709">
        <f>J3170</f>
        <v>42.857142857142854</v>
      </c>
      <c r="H3706" s="710"/>
      <c r="I3706" s="715">
        <f>P3170</f>
        <v>771.42857142857133</v>
      </c>
      <c r="Q3706" s="672"/>
      <c r="R3706" s="672"/>
      <c r="S3706" s="672"/>
    </row>
    <row r="3707" spans="4:19" ht="25.5">
      <c r="D3707" s="731" t="s">
        <v>1071</v>
      </c>
      <c r="E3707" s="707">
        <f>O3186</f>
        <v>4</v>
      </c>
      <c r="F3707" s="708" t="s">
        <v>690</v>
      </c>
      <c r="G3707" s="709">
        <f>J3186</f>
        <v>8.5714285714285712</v>
      </c>
      <c r="H3707" s="710"/>
      <c r="I3707" s="715">
        <f>P3186</f>
        <v>34.285714285714285</v>
      </c>
      <c r="Q3707" s="672"/>
      <c r="R3707" s="672"/>
      <c r="S3707" s="672"/>
    </row>
    <row r="3708" spans="4:19" ht="76.5">
      <c r="D3708" s="731" t="s">
        <v>821</v>
      </c>
      <c r="E3708" s="707">
        <f>O1700</f>
        <v>1</v>
      </c>
      <c r="F3708" s="708" t="s">
        <v>690</v>
      </c>
      <c r="G3708" s="709">
        <f>J1700</f>
        <v>51.428571428571431</v>
      </c>
      <c r="H3708" s="710"/>
      <c r="I3708" s="715">
        <f>P1700</f>
        <v>51.428571428571431</v>
      </c>
      <c r="Q3708" s="672"/>
      <c r="R3708" s="672"/>
      <c r="S3708" s="672"/>
    </row>
    <row r="3709" spans="4:19" ht="25.5">
      <c r="D3709" s="731" t="s">
        <v>1158</v>
      </c>
      <c r="E3709" s="707">
        <f>O143</f>
        <v>12</v>
      </c>
      <c r="F3709" s="708" t="s">
        <v>690</v>
      </c>
      <c r="G3709" s="709">
        <f>J143</f>
        <v>80</v>
      </c>
      <c r="H3709" s="710"/>
      <c r="I3709" s="715">
        <f>P143</f>
        <v>960</v>
      </c>
      <c r="Q3709" s="672"/>
      <c r="R3709" s="672"/>
      <c r="S3709" s="672"/>
    </row>
    <row r="3710" spans="4:19" ht="38.25">
      <c r="D3710" s="731" t="s">
        <v>841</v>
      </c>
      <c r="E3710" s="707">
        <f>O3229+O3249</f>
        <v>3</v>
      </c>
      <c r="F3710" s="708" t="s">
        <v>690</v>
      </c>
      <c r="G3710" s="709">
        <f>J3229</f>
        <v>0</v>
      </c>
      <c r="H3710" s="710"/>
      <c r="I3710" s="715">
        <f>P3229+P3249</f>
        <v>0</v>
      </c>
      <c r="Q3710" s="672"/>
      <c r="R3710" s="672"/>
      <c r="S3710" s="672"/>
    </row>
    <row r="3711" spans="4:19">
      <c r="D3711" s="731" t="s">
        <v>687</v>
      </c>
      <c r="E3711" s="707">
        <f>O23</f>
        <v>2</v>
      </c>
      <c r="F3711" s="708" t="s">
        <v>688</v>
      </c>
      <c r="G3711" s="709">
        <f>J23</f>
        <v>5.1142857142857139</v>
      </c>
      <c r="H3711" s="710"/>
      <c r="I3711" s="715">
        <f>P23</f>
        <v>10.228571428571428</v>
      </c>
      <c r="Q3711" s="672"/>
      <c r="R3711" s="672"/>
      <c r="S3711" s="672"/>
    </row>
    <row r="3712" spans="4:19" ht="76.5">
      <c r="D3712" s="731" t="s">
        <v>1081</v>
      </c>
      <c r="E3712" s="707">
        <f>O3305</f>
        <v>1785</v>
      </c>
      <c r="F3712" s="708" t="s">
        <v>57</v>
      </c>
      <c r="G3712" s="709">
        <f>J3305</f>
        <v>0</v>
      </c>
      <c r="H3712" s="710"/>
      <c r="I3712" s="715">
        <f>P3305</f>
        <v>0</v>
      </c>
      <c r="Q3712" s="672"/>
      <c r="R3712" s="672"/>
      <c r="S3712" s="672"/>
    </row>
    <row r="3713" spans="4:19" ht="38.25">
      <c r="D3713" s="731" t="s">
        <v>1159</v>
      </c>
      <c r="E3713" s="707">
        <f>O3321+O3339</f>
        <v>3255</v>
      </c>
      <c r="F3713" s="708" t="s">
        <v>92</v>
      </c>
      <c r="G3713" s="709">
        <f>J3321</f>
        <v>0</v>
      </c>
      <c r="H3713" s="710"/>
      <c r="I3713" s="715">
        <f>P3321+P3339</f>
        <v>0</v>
      </c>
      <c r="Q3713" s="672"/>
      <c r="R3713" s="672"/>
      <c r="S3713" s="672"/>
    </row>
    <row r="3714" spans="4:19">
      <c r="E3714" s="717"/>
      <c r="F3714" s="718"/>
      <c r="G3714" s="719"/>
      <c r="I3714" s="716">
        <f>SUM(I3540:I3713)</f>
        <v>96287.008644641537</v>
      </c>
      <c r="Q3714" s="672"/>
      <c r="R3714" s="672"/>
      <c r="S3714" s="672"/>
    </row>
  </sheetData>
  <autoFilter ref="A1:P3495" xr:uid="{E7C23AFF-C62C-4582-8529-06FFE31FEE04}"/>
  <mergeCells count="217">
    <mergeCell ref="D1667:F1667"/>
    <mergeCell ref="D1684:F1684"/>
    <mergeCell ref="D1700:F1700"/>
    <mergeCell ref="D1717:F1717"/>
    <mergeCell ref="D1735:F1735"/>
    <mergeCell ref="D1751:F1751"/>
    <mergeCell ref="D1767:F1767"/>
    <mergeCell ref="D1783:F1783"/>
    <mergeCell ref="D1799:F1799"/>
    <mergeCell ref="E1774:K1774"/>
    <mergeCell ref="E1790:K1790"/>
    <mergeCell ref="E2231:K2231"/>
    <mergeCell ref="E2244:K2244"/>
    <mergeCell ref="E2257:K2257"/>
    <mergeCell ref="E2270:K2270"/>
    <mergeCell ref="E2283:K2283"/>
    <mergeCell ref="E2296:K2296"/>
    <mergeCell ref="E2309:K2309"/>
    <mergeCell ref="E2322:K2322"/>
    <mergeCell ref="E2334:K2334"/>
    <mergeCell ref="E2047:K2047"/>
    <mergeCell ref="E2061:K2061"/>
    <mergeCell ref="E2145:K2145"/>
    <mergeCell ref="E2157:K2157"/>
    <mergeCell ref="E2169:K2169"/>
    <mergeCell ref="E2181:K2181"/>
    <mergeCell ref="E2193:K2193"/>
    <mergeCell ref="E2206:K2206"/>
    <mergeCell ref="E2218:K2218"/>
    <mergeCell ref="E15:K15"/>
    <mergeCell ref="E32:K32"/>
    <mergeCell ref="E40:K40"/>
    <mergeCell ref="E56:K56"/>
    <mergeCell ref="E74:K74"/>
    <mergeCell ref="E95:K95"/>
    <mergeCell ref="E2005:K2005"/>
    <mergeCell ref="E2019:K2019"/>
    <mergeCell ref="E2033:K2033"/>
    <mergeCell ref="E228:K228"/>
    <mergeCell ref="E245:K245"/>
    <mergeCell ref="E262:K262"/>
    <mergeCell ref="E279:K279"/>
    <mergeCell ref="E295:K295"/>
    <mergeCell ref="E311:K311"/>
    <mergeCell ref="E116:K116"/>
    <mergeCell ref="E134:K134"/>
    <mergeCell ref="E151:K151"/>
    <mergeCell ref="E168:K168"/>
    <mergeCell ref="E189:K189"/>
    <mergeCell ref="E210:K210"/>
    <mergeCell ref="E425:K425"/>
    <mergeCell ref="E442:K442"/>
    <mergeCell ref="E459:K459"/>
    <mergeCell ref="E477:K477"/>
    <mergeCell ref="E494:K494"/>
    <mergeCell ref="E511:K511"/>
    <mergeCell ref="E326:K326"/>
    <mergeCell ref="E342:K342"/>
    <mergeCell ref="E358:K358"/>
    <mergeCell ref="E374:K374"/>
    <mergeCell ref="E391:K391"/>
    <mergeCell ref="E408:K408"/>
    <mergeCell ref="E641:K641"/>
    <mergeCell ref="E661:K661"/>
    <mergeCell ref="E681:K681"/>
    <mergeCell ref="E701:K701"/>
    <mergeCell ref="E721:K721"/>
    <mergeCell ref="E741:K741"/>
    <mergeCell ref="E532:K532"/>
    <mergeCell ref="E553:K553"/>
    <mergeCell ref="E569:K569"/>
    <mergeCell ref="E585:K585"/>
    <mergeCell ref="E601:K601"/>
    <mergeCell ref="E621:K621"/>
    <mergeCell ref="E884:K884"/>
    <mergeCell ref="E905:K905"/>
    <mergeCell ref="E925:K925"/>
    <mergeCell ref="E945:K945"/>
    <mergeCell ref="E965:K965"/>
    <mergeCell ref="E981:K981"/>
    <mergeCell ref="E761:K761"/>
    <mergeCell ref="E781:K781"/>
    <mergeCell ref="E801:K801"/>
    <mergeCell ref="E821:K821"/>
    <mergeCell ref="E842:K842"/>
    <mergeCell ref="E863:K863"/>
    <mergeCell ref="E1110:K1110"/>
    <mergeCell ref="E1126:K1126"/>
    <mergeCell ref="E1142:K1142"/>
    <mergeCell ref="E1158:K1158"/>
    <mergeCell ref="E1174:K1174"/>
    <mergeCell ref="E1190:K1190"/>
    <mergeCell ref="E998:K998"/>
    <mergeCell ref="E1014:K1014"/>
    <mergeCell ref="E1030:K1030"/>
    <mergeCell ref="E1050:K1050"/>
    <mergeCell ref="E1070:K1070"/>
    <mergeCell ref="E1090:K1090"/>
    <mergeCell ref="E1329:K1329"/>
    <mergeCell ref="E1349:K1349"/>
    <mergeCell ref="E1369:K1369"/>
    <mergeCell ref="E1389:K1389"/>
    <mergeCell ref="E1409:K1409"/>
    <mergeCell ref="E1429:K1429"/>
    <mergeCell ref="E1206:K1206"/>
    <mergeCell ref="E1227:K1227"/>
    <mergeCell ref="E1248:K1248"/>
    <mergeCell ref="E1269:K1269"/>
    <mergeCell ref="E1289:K1289"/>
    <mergeCell ref="E1309:K1309"/>
    <mergeCell ref="E1568:K1568"/>
    <mergeCell ref="E1587:K1587"/>
    <mergeCell ref="E1606:K1606"/>
    <mergeCell ref="E1625:K1625"/>
    <mergeCell ref="E1642:K1642"/>
    <mergeCell ref="E1658:K1658"/>
    <mergeCell ref="E1449:K1449"/>
    <mergeCell ref="E1469:K1469"/>
    <mergeCell ref="E1489:K1489"/>
    <mergeCell ref="E1509:K1509"/>
    <mergeCell ref="E1529:K1529"/>
    <mergeCell ref="E1549:K1549"/>
    <mergeCell ref="D1651:F1651"/>
    <mergeCell ref="E1806:K1806"/>
    <mergeCell ref="E1821:K1821"/>
    <mergeCell ref="E1836:K1836"/>
    <mergeCell ref="E1855:K1855"/>
    <mergeCell ref="E1675:K1675"/>
    <mergeCell ref="E1691:K1691"/>
    <mergeCell ref="E1707:K1707"/>
    <mergeCell ref="E1726:K1726"/>
    <mergeCell ref="E1742:K1742"/>
    <mergeCell ref="E1758:K1758"/>
    <mergeCell ref="D1846:F1846"/>
    <mergeCell ref="E1960:K1960"/>
    <mergeCell ref="E1975:K1975"/>
    <mergeCell ref="E1990:K1990"/>
    <mergeCell ref="E1870:K1870"/>
    <mergeCell ref="E1885:K1885"/>
    <mergeCell ref="E1900:K1900"/>
    <mergeCell ref="E1915:K1915"/>
    <mergeCell ref="E1930:K1930"/>
    <mergeCell ref="E1945:K1945"/>
    <mergeCell ref="E2347:K2347"/>
    <mergeCell ref="E2365:K2365"/>
    <mergeCell ref="E2384:K2384"/>
    <mergeCell ref="E2402:K2402"/>
    <mergeCell ref="E2419:K2419"/>
    <mergeCell ref="E2436:K2436"/>
    <mergeCell ref="E2453:K2453"/>
    <mergeCell ref="E2470:K2470"/>
    <mergeCell ref="E2487:K2487"/>
    <mergeCell ref="E2504:K2504"/>
    <mergeCell ref="E2521:K2521"/>
    <mergeCell ref="E2538:K2538"/>
    <mergeCell ref="E2555:K2555"/>
    <mergeCell ref="E2572:K2572"/>
    <mergeCell ref="E2589:K2589"/>
    <mergeCell ref="E2607:K2607"/>
    <mergeCell ref="E2625:K2625"/>
    <mergeCell ref="E2643:K2643"/>
    <mergeCell ref="E2660:K2660"/>
    <mergeCell ref="E2677:K2677"/>
    <mergeCell ref="E2694:K2694"/>
    <mergeCell ref="E2709:K2709"/>
    <mergeCell ref="E2727:K2727"/>
    <mergeCell ref="E2745:K2745"/>
    <mergeCell ref="E2763:K2763"/>
    <mergeCell ref="E2783:K2783"/>
    <mergeCell ref="E2800:K2800"/>
    <mergeCell ref="E2818:K2818"/>
    <mergeCell ref="E2836:K2836"/>
    <mergeCell ref="E2854:K2854"/>
    <mergeCell ref="E2866:K2866"/>
    <mergeCell ref="E2873:K2873"/>
    <mergeCell ref="E2880:K2880"/>
    <mergeCell ref="E2887:K2887"/>
    <mergeCell ref="E2899:K2899"/>
    <mergeCell ref="E2917:K2917"/>
    <mergeCell ref="E3159:K3159"/>
    <mergeCell ref="E3177:K3177"/>
    <mergeCell ref="E3199:K3199"/>
    <mergeCell ref="E3220:K3220"/>
    <mergeCell ref="E3240:K3240"/>
    <mergeCell ref="E2935:K2935"/>
    <mergeCell ref="E2947:K2947"/>
    <mergeCell ref="E2959:K2959"/>
    <mergeCell ref="E2978:K2978"/>
    <mergeCell ref="E2997:K2997"/>
    <mergeCell ref="E3016:K3016"/>
    <mergeCell ref="E3035:K3035"/>
    <mergeCell ref="E3054:K3054"/>
    <mergeCell ref="E3070:K3070"/>
    <mergeCell ref="E3411:K3411"/>
    <mergeCell ref="E3428:K3428"/>
    <mergeCell ref="E3445:K3445"/>
    <mergeCell ref="E3458:K3458"/>
    <mergeCell ref="E3471:K3471"/>
    <mergeCell ref="E3484:K3484"/>
    <mergeCell ref="E2075:K2075"/>
    <mergeCell ref="E2089:K2089"/>
    <mergeCell ref="E2103:K2103"/>
    <mergeCell ref="E2117:K2117"/>
    <mergeCell ref="E2131:K2131"/>
    <mergeCell ref="E3260:K3260"/>
    <mergeCell ref="E3279:K3279"/>
    <mergeCell ref="E3296:K3296"/>
    <mergeCell ref="E3312:K3312"/>
    <mergeCell ref="E3330:K3330"/>
    <mergeCell ref="E3346:K3346"/>
    <mergeCell ref="E3362:K3362"/>
    <mergeCell ref="E3377:K3377"/>
    <mergeCell ref="E3394:K3394"/>
    <mergeCell ref="E3089:K3089"/>
    <mergeCell ref="E3105:K3105"/>
    <mergeCell ref="E3121:K3121"/>
    <mergeCell ref="E3140:K3140"/>
  </mergeCell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C1EDD-2BD4-4585-8EEE-CB8A114B651A}">
  <dimension ref="B1:AA90"/>
  <sheetViews>
    <sheetView workbookViewId="0"/>
  </sheetViews>
  <sheetFormatPr baseColWidth="10" defaultColWidth="11.5703125" defaultRowHeight="12.75"/>
  <cols>
    <col min="1" max="2" width="11.5703125" style="493"/>
    <col min="3" max="3" width="43.5703125" style="493" customWidth="1"/>
    <col min="4" max="5" width="11.5703125" style="493"/>
    <col min="6" max="6" width="13.42578125" style="493" customWidth="1"/>
    <col min="7" max="7" width="11.5703125" style="493"/>
    <col min="8" max="8" width="12.42578125" style="493" customWidth="1"/>
    <col min="9" max="9" width="11.5703125" style="493"/>
    <col min="10" max="10" width="15" style="493" customWidth="1"/>
    <col min="11" max="11" width="15.85546875" style="493" customWidth="1"/>
    <col min="12" max="16384" width="11.5703125" style="493"/>
  </cols>
  <sheetData>
    <row r="1" spans="2:12" ht="15.75" thickBot="1">
      <c r="B1" s="491"/>
      <c r="C1" s="491"/>
      <c r="D1" s="491"/>
      <c r="E1" s="491"/>
      <c r="F1" s="492"/>
      <c r="G1" s="492"/>
      <c r="H1" s="492"/>
      <c r="I1" s="492"/>
      <c r="J1" s="492"/>
      <c r="K1" s="491"/>
    </row>
    <row r="2" spans="2:12" ht="27" thickBot="1">
      <c r="B2" s="2300" t="s">
        <v>978</v>
      </c>
      <c r="C2" s="2301"/>
      <c r="D2" s="2301"/>
      <c r="E2" s="2301"/>
      <c r="F2" s="2301"/>
      <c r="G2" s="2301"/>
      <c r="H2" s="2301"/>
      <c r="I2" s="2301"/>
      <c r="J2" s="2301"/>
      <c r="K2" s="2302"/>
    </row>
    <row r="3" spans="2:12" ht="15">
      <c r="B3" s="494"/>
      <c r="C3" s="495"/>
      <c r="D3" s="495"/>
      <c r="E3" s="495"/>
      <c r="F3" s="496"/>
      <c r="G3" s="496"/>
      <c r="H3" s="497"/>
      <c r="I3" s="498"/>
      <c r="J3" s="498"/>
      <c r="K3" s="499"/>
    </row>
    <row r="4" spans="2:12" ht="15">
      <c r="B4" s="494"/>
      <c r="C4" s="495"/>
      <c r="D4" s="495"/>
      <c r="E4" s="495"/>
      <c r="F4" s="496"/>
      <c r="G4" s="496"/>
      <c r="H4" s="500"/>
      <c r="I4" s="496"/>
      <c r="J4" s="496"/>
      <c r="K4" s="501"/>
    </row>
    <row r="5" spans="2:12" ht="15.75">
      <c r="B5" s="502" t="s">
        <v>979</v>
      </c>
      <c r="C5" s="2303" t="s">
        <v>1040</v>
      </c>
      <c r="D5" s="2303"/>
      <c r="E5" s="2303"/>
      <c r="F5" s="503"/>
      <c r="G5" s="503"/>
      <c r="H5" s="504"/>
      <c r="I5" s="503"/>
      <c r="J5" s="492"/>
      <c r="K5" s="505"/>
    </row>
    <row r="6" spans="2:12" ht="15">
      <c r="B6" s="506"/>
      <c r="C6" s="491"/>
      <c r="D6" s="491"/>
      <c r="E6" s="491"/>
      <c r="F6" s="492"/>
      <c r="G6" s="492"/>
      <c r="H6" s="507"/>
      <c r="I6" s="492"/>
      <c r="J6" s="492"/>
      <c r="K6" s="505"/>
    </row>
    <row r="7" spans="2:12" ht="15">
      <c r="B7" s="508" t="s">
        <v>980</v>
      </c>
      <c r="C7" s="509">
        <v>45965</v>
      </c>
      <c r="D7" s="491"/>
      <c r="E7" s="491"/>
      <c r="F7" s="492"/>
      <c r="G7" s="492"/>
      <c r="H7" s="507"/>
      <c r="I7" s="492"/>
      <c r="J7" s="492"/>
      <c r="K7" s="505"/>
    </row>
    <row r="8" spans="2:12" ht="63.75" customHeight="1" thickBot="1">
      <c r="B8" s="494"/>
      <c r="C8" s="495"/>
      <c r="D8" s="495"/>
      <c r="E8" s="495"/>
      <c r="F8" s="496"/>
      <c r="G8" s="496"/>
      <c r="H8" s="510"/>
      <c r="I8" s="511"/>
      <c r="J8" s="511"/>
      <c r="K8" s="512"/>
    </row>
    <row r="9" spans="2:12" ht="15.75" thickBot="1">
      <c r="B9" s="513"/>
      <c r="C9" s="514"/>
      <c r="D9" s="514"/>
      <c r="E9" s="514"/>
      <c r="F9" s="515"/>
      <c r="G9" s="515"/>
      <c r="H9" s="516"/>
      <c r="I9" s="517"/>
      <c r="J9" s="518" t="s">
        <v>981</v>
      </c>
      <c r="K9" s="519">
        <f>+QPS!V263</f>
        <v>210563.03789667776</v>
      </c>
    </row>
    <row r="10" spans="2:12" ht="15.75" thickBot="1">
      <c r="B10" s="494"/>
      <c r="C10" s="495"/>
      <c r="D10" s="495"/>
      <c r="E10" s="495"/>
      <c r="F10" s="496"/>
      <c r="G10" s="496"/>
      <c r="H10" s="496"/>
      <c r="I10" s="496"/>
      <c r="J10" s="496"/>
      <c r="K10" s="501"/>
    </row>
    <row r="11" spans="2:12">
      <c r="B11" s="2304" t="s">
        <v>982</v>
      </c>
      <c r="C11" s="2305"/>
      <c r="D11" s="2304" t="s">
        <v>983</v>
      </c>
      <c r="E11" s="2305" t="s">
        <v>984</v>
      </c>
      <c r="F11" s="2308" t="s">
        <v>985</v>
      </c>
      <c r="G11" s="2295" t="s">
        <v>986</v>
      </c>
      <c r="H11" s="2308" t="s">
        <v>987</v>
      </c>
      <c r="I11" s="2310" t="s">
        <v>988</v>
      </c>
      <c r="J11" s="2310" t="s">
        <v>989</v>
      </c>
      <c r="K11" s="2295" t="s">
        <v>739</v>
      </c>
    </row>
    <row r="12" spans="2:12" ht="13.5" thickBot="1">
      <c r="B12" s="2306"/>
      <c r="C12" s="2307"/>
      <c r="D12" s="2306"/>
      <c r="E12" s="2307"/>
      <c r="F12" s="2309"/>
      <c r="G12" s="2296"/>
      <c r="H12" s="2309"/>
      <c r="I12" s="2311"/>
      <c r="J12" s="2311"/>
      <c r="K12" s="2296"/>
    </row>
    <row r="13" spans="2:12" ht="15">
      <c r="B13" s="494"/>
      <c r="C13" s="501"/>
      <c r="D13" s="495"/>
      <c r="E13" s="495"/>
      <c r="F13" s="500"/>
      <c r="G13" s="520"/>
      <c r="H13" s="496"/>
      <c r="I13" s="496"/>
      <c r="J13" s="496"/>
      <c r="K13" s="501"/>
    </row>
    <row r="14" spans="2:12">
      <c r="B14" s="521" t="s">
        <v>990</v>
      </c>
      <c r="C14" s="522"/>
      <c r="D14" s="523"/>
      <c r="E14" s="523"/>
      <c r="F14" s="524"/>
      <c r="G14" s="525"/>
      <c r="H14" s="526"/>
      <c r="I14" s="526"/>
      <c r="J14" s="526"/>
      <c r="K14" s="522"/>
      <c r="L14" s="527"/>
    </row>
    <row r="15" spans="2:12">
      <c r="B15" s="521"/>
      <c r="C15" s="528" t="s">
        <v>991</v>
      </c>
      <c r="D15" s="529" t="s">
        <v>992</v>
      </c>
      <c r="E15" s="530">
        <v>1</v>
      </c>
      <c r="F15" s="531" t="s">
        <v>993</v>
      </c>
      <c r="G15" s="532">
        <v>3.5</v>
      </c>
      <c r="H15" s="526">
        <v>5000</v>
      </c>
      <c r="I15" s="533">
        <v>0.1</v>
      </c>
      <c r="J15" s="526">
        <f t="shared" ref="J15:J20" si="0">I15*E15*H15</f>
        <v>500</v>
      </c>
      <c r="K15" s="525">
        <f t="shared" ref="K15:K20" si="1">J15*G15</f>
        <v>1750</v>
      </c>
      <c r="L15" s="527"/>
    </row>
    <row r="16" spans="2:12">
      <c r="B16" s="521"/>
      <c r="C16" s="522" t="s">
        <v>994</v>
      </c>
      <c r="D16" s="529" t="s">
        <v>992</v>
      </c>
      <c r="E16" s="530">
        <v>1</v>
      </c>
      <c r="F16" s="531" t="s">
        <v>993</v>
      </c>
      <c r="G16" s="532">
        <v>3.5</v>
      </c>
      <c r="H16" s="526">
        <v>2000</v>
      </c>
      <c r="I16" s="533">
        <v>0.2</v>
      </c>
      <c r="J16" s="526">
        <f t="shared" si="0"/>
        <v>400</v>
      </c>
      <c r="K16" s="525">
        <f t="shared" si="1"/>
        <v>1400</v>
      </c>
      <c r="L16" s="527"/>
    </row>
    <row r="17" spans="2:12">
      <c r="B17" s="521"/>
      <c r="C17" s="522" t="s">
        <v>995</v>
      </c>
      <c r="D17" s="529" t="s">
        <v>992</v>
      </c>
      <c r="E17" s="530">
        <v>1</v>
      </c>
      <c r="F17" s="531" t="s">
        <v>993</v>
      </c>
      <c r="G17" s="532">
        <v>3.5</v>
      </c>
      <c r="H17" s="526">
        <v>2000</v>
      </c>
      <c r="I17" s="533">
        <v>0.2</v>
      </c>
      <c r="J17" s="526">
        <f t="shared" si="0"/>
        <v>400</v>
      </c>
      <c r="K17" s="525">
        <f t="shared" si="1"/>
        <v>1400</v>
      </c>
      <c r="L17" s="527"/>
    </row>
    <row r="18" spans="2:12">
      <c r="B18" s="534"/>
      <c r="C18" s="522" t="s">
        <v>996</v>
      </c>
      <c r="D18" s="529" t="s">
        <v>414</v>
      </c>
      <c r="E18" s="530">
        <v>3</v>
      </c>
      <c r="F18" s="531" t="s">
        <v>993</v>
      </c>
      <c r="G18" s="532">
        <v>3.5</v>
      </c>
      <c r="H18" s="526">
        <v>50</v>
      </c>
      <c r="I18" s="533">
        <v>0.25</v>
      </c>
      <c r="J18" s="526">
        <f t="shared" si="0"/>
        <v>37.5</v>
      </c>
      <c r="K18" s="525">
        <f t="shared" si="1"/>
        <v>131.25</v>
      </c>
      <c r="L18" s="527"/>
    </row>
    <row r="19" spans="2:12">
      <c r="B19" s="534"/>
      <c r="C19" s="522" t="s">
        <v>997</v>
      </c>
      <c r="D19" s="529" t="s">
        <v>998</v>
      </c>
      <c r="E19" s="530">
        <v>1</v>
      </c>
      <c r="F19" s="531" t="s">
        <v>993</v>
      </c>
      <c r="G19" s="532">
        <v>3.5</v>
      </c>
      <c r="H19" s="526">
        <v>150</v>
      </c>
      <c r="I19" s="533">
        <v>0.25</v>
      </c>
      <c r="J19" s="526">
        <f t="shared" si="0"/>
        <v>37.5</v>
      </c>
      <c r="K19" s="525">
        <f t="shared" si="1"/>
        <v>131.25</v>
      </c>
      <c r="L19" s="527"/>
    </row>
    <row r="20" spans="2:12" ht="13.5" thickBot="1">
      <c r="B20" s="534"/>
      <c r="C20" s="522" t="s">
        <v>999</v>
      </c>
      <c r="D20" s="529" t="s">
        <v>414</v>
      </c>
      <c r="E20" s="530">
        <v>1</v>
      </c>
      <c r="F20" s="531" t="s">
        <v>993</v>
      </c>
      <c r="G20" s="532">
        <v>3.5</v>
      </c>
      <c r="H20" s="526">
        <v>250</v>
      </c>
      <c r="I20" s="533">
        <v>0.25</v>
      </c>
      <c r="J20" s="526">
        <f t="shared" si="0"/>
        <v>62.5</v>
      </c>
      <c r="K20" s="525">
        <f t="shared" si="1"/>
        <v>218.75</v>
      </c>
      <c r="L20" s="527"/>
    </row>
    <row r="21" spans="2:12" ht="14.25" thickTop="1" thickBot="1">
      <c r="B21" s="534"/>
      <c r="C21" s="522"/>
      <c r="D21" s="529"/>
      <c r="E21" s="530"/>
      <c r="F21" s="535"/>
      <c r="G21" s="536"/>
      <c r="H21" s="537"/>
      <c r="I21" s="526"/>
      <c r="J21" s="538" t="s">
        <v>1000</v>
      </c>
      <c r="K21" s="539">
        <f>SUM(K15:K20)</f>
        <v>5031.25</v>
      </c>
      <c r="L21" s="527"/>
    </row>
    <row r="22" spans="2:12">
      <c r="B22" s="540" t="s">
        <v>1001</v>
      </c>
      <c r="C22" s="541"/>
      <c r="D22" s="542"/>
      <c r="E22" s="543"/>
      <c r="F22" s="544"/>
      <c r="G22" s="545"/>
      <c r="H22" s="546"/>
      <c r="I22" s="547"/>
      <c r="J22" s="547"/>
      <c r="K22" s="541"/>
      <c r="L22" s="527"/>
    </row>
    <row r="23" spans="2:12">
      <c r="B23" s="534"/>
      <c r="C23" s="548" t="s">
        <v>1002</v>
      </c>
      <c r="D23" s="529" t="s">
        <v>992</v>
      </c>
      <c r="E23" s="530">
        <v>1</v>
      </c>
      <c r="F23" s="531" t="s">
        <v>993</v>
      </c>
      <c r="G23" s="532">
        <v>3.5</v>
      </c>
      <c r="H23" s="526">
        <v>2200</v>
      </c>
      <c r="I23" s="533">
        <v>0.25</v>
      </c>
      <c r="J23" s="526">
        <f>I23*E23*H23</f>
        <v>550</v>
      </c>
      <c r="K23" s="525">
        <f>J23*G23</f>
        <v>1925</v>
      </c>
      <c r="L23" s="527"/>
    </row>
    <row r="24" spans="2:12">
      <c r="B24" s="534"/>
      <c r="C24" s="548" t="s">
        <v>1003</v>
      </c>
      <c r="D24" s="529" t="s">
        <v>992</v>
      </c>
      <c r="E24" s="530">
        <v>1</v>
      </c>
      <c r="F24" s="531" t="s">
        <v>993</v>
      </c>
      <c r="G24" s="532">
        <v>3.5</v>
      </c>
      <c r="H24" s="526">
        <v>1200</v>
      </c>
      <c r="I24" s="533">
        <v>0.35</v>
      </c>
      <c r="J24" s="526">
        <f>I24*E24*H24</f>
        <v>420</v>
      </c>
      <c r="K24" s="525">
        <f>J24*G24</f>
        <v>1470</v>
      </c>
      <c r="L24" s="527"/>
    </row>
    <row r="25" spans="2:12">
      <c r="B25" s="534"/>
      <c r="C25" s="522" t="s">
        <v>1004</v>
      </c>
      <c r="D25" s="529" t="s">
        <v>992</v>
      </c>
      <c r="E25" s="530">
        <v>1</v>
      </c>
      <c r="F25" s="531" t="s">
        <v>993</v>
      </c>
      <c r="G25" s="532">
        <v>3.5</v>
      </c>
      <c r="H25" s="526">
        <v>950</v>
      </c>
      <c r="I25" s="533">
        <v>1</v>
      </c>
      <c r="J25" s="526">
        <f>I25*E25*H25</f>
        <v>950</v>
      </c>
      <c r="K25" s="525">
        <f>J25*G25</f>
        <v>3325</v>
      </c>
      <c r="L25" s="527"/>
    </row>
    <row r="26" spans="2:12" ht="13.5" thickBot="1">
      <c r="B26" s="534"/>
      <c r="C26" s="522" t="s">
        <v>996</v>
      </c>
      <c r="D26" s="529" t="s">
        <v>414</v>
      </c>
      <c r="E26" s="530">
        <v>2</v>
      </c>
      <c r="F26" s="531" t="s">
        <v>993</v>
      </c>
      <c r="G26" s="532">
        <v>3.5</v>
      </c>
      <c r="H26" s="526">
        <v>50</v>
      </c>
      <c r="I26" s="533">
        <v>0.2</v>
      </c>
      <c r="J26" s="526">
        <f>I26*E26*H26</f>
        <v>20</v>
      </c>
      <c r="K26" s="525">
        <f>J26*G26</f>
        <v>70</v>
      </c>
      <c r="L26" s="527"/>
    </row>
    <row r="27" spans="2:12" ht="14.25" thickTop="1" thickBot="1">
      <c r="B27" s="549"/>
      <c r="C27" s="550"/>
      <c r="D27" s="551"/>
      <c r="E27" s="552"/>
      <c r="F27" s="553"/>
      <c r="G27" s="554"/>
      <c r="H27" s="555"/>
      <c r="I27" s="555"/>
      <c r="J27" s="556" t="s">
        <v>1005</v>
      </c>
      <c r="K27" s="557">
        <f>SUM(K23:K26)</f>
        <v>6790</v>
      </c>
      <c r="L27" s="527"/>
    </row>
    <row r="28" spans="2:12">
      <c r="B28" s="521" t="s">
        <v>1006</v>
      </c>
      <c r="C28" s="522"/>
      <c r="D28" s="529"/>
      <c r="E28" s="530"/>
      <c r="F28" s="531"/>
      <c r="G28" s="532"/>
      <c r="H28" s="526"/>
      <c r="I28" s="526"/>
      <c r="J28" s="526"/>
      <c r="K28" s="522"/>
      <c r="L28" s="527"/>
    </row>
    <row r="29" spans="2:12">
      <c r="B29" s="521"/>
      <c r="C29" s="522" t="s">
        <v>1007</v>
      </c>
      <c r="D29" s="529" t="s">
        <v>992</v>
      </c>
      <c r="E29" s="530">
        <v>1</v>
      </c>
      <c r="F29" s="531" t="s">
        <v>993</v>
      </c>
      <c r="G29" s="532">
        <v>3.5</v>
      </c>
      <c r="H29" s="526">
        <v>4000</v>
      </c>
      <c r="I29" s="533">
        <v>0.3</v>
      </c>
      <c r="J29" s="526">
        <f>I29*E29*H29</f>
        <v>1200</v>
      </c>
      <c r="K29" s="525">
        <f>J29*G29</f>
        <v>4200</v>
      </c>
      <c r="L29" s="527"/>
    </row>
    <row r="30" spans="2:12">
      <c r="B30" s="521"/>
      <c r="C30" s="548" t="s">
        <v>1008</v>
      </c>
      <c r="D30" s="529" t="s">
        <v>992</v>
      </c>
      <c r="E30" s="530">
        <v>1</v>
      </c>
      <c r="F30" s="531" t="s">
        <v>993</v>
      </c>
      <c r="G30" s="532">
        <v>4</v>
      </c>
      <c r="H30" s="558">
        <v>3450</v>
      </c>
      <c r="I30" s="559">
        <v>1</v>
      </c>
      <c r="J30" s="526">
        <f t="shared" ref="J30:J44" si="2">I30*E30*H30</f>
        <v>3450</v>
      </c>
      <c r="K30" s="525">
        <f t="shared" ref="K30:K44" si="3">J30*G30</f>
        <v>13800</v>
      </c>
      <c r="L30" s="527"/>
    </row>
    <row r="31" spans="2:12">
      <c r="B31" s="521"/>
      <c r="C31" s="548" t="s">
        <v>1041</v>
      </c>
      <c r="D31" s="529" t="s">
        <v>992</v>
      </c>
      <c r="E31" s="560">
        <v>1</v>
      </c>
      <c r="F31" s="531" t="s">
        <v>993</v>
      </c>
      <c r="G31" s="532">
        <v>3.5</v>
      </c>
      <c r="H31" s="558">
        <v>3200</v>
      </c>
      <c r="I31" s="559">
        <v>1</v>
      </c>
      <c r="J31" s="526">
        <f t="shared" si="2"/>
        <v>3200</v>
      </c>
      <c r="K31" s="525">
        <f t="shared" si="3"/>
        <v>11200</v>
      </c>
      <c r="L31" s="527"/>
    </row>
    <row r="32" spans="2:12">
      <c r="B32" s="521"/>
      <c r="C32" s="548" t="s">
        <v>1042</v>
      </c>
      <c r="D32" s="529" t="s">
        <v>992</v>
      </c>
      <c r="E32" s="560">
        <v>1</v>
      </c>
      <c r="F32" s="531" t="s">
        <v>993</v>
      </c>
      <c r="G32" s="532">
        <v>3.5</v>
      </c>
      <c r="H32" s="558">
        <v>3200</v>
      </c>
      <c r="I32" s="559">
        <v>1</v>
      </c>
      <c r="J32" s="526">
        <f t="shared" ref="J32" si="4">I32*E32*H32</f>
        <v>3200</v>
      </c>
      <c r="K32" s="525">
        <f t="shared" ref="K32" si="5">J32*G32</f>
        <v>11200</v>
      </c>
      <c r="L32" s="527"/>
    </row>
    <row r="33" spans="2:27">
      <c r="B33" s="521"/>
      <c r="C33" s="548" t="s">
        <v>1009</v>
      </c>
      <c r="D33" s="529" t="s">
        <v>992</v>
      </c>
      <c r="E33" s="560">
        <v>1</v>
      </c>
      <c r="F33" s="531" t="s">
        <v>993</v>
      </c>
      <c r="G33" s="532">
        <v>3.5</v>
      </c>
      <c r="H33" s="558">
        <v>3200</v>
      </c>
      <c r="I33" s="559">
        <v>1</v>
      </c>
      <c r="J33" s="526">
        <f t="shared" si="2"/>
        <v>3200</v>
      </c>
      <c r="K33" s="525">
        <f t="shared" si="3"/>
        <v>11200</v>
      </c>
      <c r="L33" s="527"/>
    </row>
    <row r="34" spans="2:27">
      <c r="B34" s="521"/>
      <c r="C34" s="548" t="s">
        <v>1010</v>
      </c>
      <c r="D34" s="529" t="s">
        <v>992</v>
      </c>
      <c r="E34" s="560">
        <v>1</v>
      </c>
      <c r="F34" s="531" t="s">
        <v>993</v>
      </c>
      <c r="G34" s="532">
        <v>3.5</v>
      </c>
      <c r="H34" s="558">
        <v>3200</v>
      </c>
      <c r="I34" s="559">
        <v>1</v>
      </c>
      <c r="J34" s="526">
        <f t="shared" si="2"/>
        <v>3200</v>
      </c>
      <c r="K34" s="525">
        <f t="shared" si="3"/>
        <v>11200</v>
      </c>
      <c r="L34" s="527"/>
    </row>
    <row r="35" spans="2:27">
      <c r="B35" s="521"/>
      <c r="C35" s="548" t="s">
        <v>1011</v>
      </c>
      <c r="D35" s="529" t="s">
        <v>992</v>
      </c>
      <c r="E35" s="560">
        <v>1</v>
      </c>
      <c r="F35" s="531" t="s">
        <v>993</v>
      </c>
      <c r="G35" s="532">
        <v>3.5</v>
      </c>
      <c r="H35" s="558">
        <v>1550</v>
      </c>
      <c r="I35" s="559">
        <v>1</v>
      </c>
      <c r="J35" s="526">
        <f t="shared" si="2"/>
        <v>1550</v>
      </c>
      <c r="K35" s="525">
        <f t="shared" si="3"/>
        <v>5425</v>
      </c>
      <c r="L35" s="527"/>
    </row>
    <row r="36" spans="2:27">
      <c r="B36" s="521"/>
      <c r="C36" s="548" t="s">
        <v>1126</v>
      </c>
      <c r="D36" s="529" t="s">
        <v>992</v>
      </c>
      <c r="E36" s="560">
        <v>1</v>
      </c>
      <c r="F36" s="531" t="s">
        <v>993</v>
      </c>
      <c r="G36" s="532">
        <v>3.5</v>
      </c>
      <c r="H36" s="558">
        <v>1750</v>
      </c>
      <c r="I36" s="559">
        <v>1</v>
      </c>
      <c r="J36" s="526">
        <f t="shared" ref="J36" si="6">I36*E36*H36</f>
        <v>1750</v>
      </c>
      <c r="K36" s="525">
        <f t="shared" ref="K36" si="7">J36*G36</f>
        <v>6125</v>
      </c>
      <c r="L36" s="527"/>
    </row>
    <row r="37" spans="2:27">
      <c r="B37" s="521"/>
      <c r="C37" s="522" t="s">
        <v>1012</v>
      </c>
      <c r="D37" s="529" t="s">
        <v>414</v>
      </c>
      <c r="E37" s="530">
        <v>1</v>
      </c>
      <c r="F37" s="531" t="s">
        <v>993</v>
      </c>
      <c r="G37" s="532">
        <v>4</v>
      </c>
      <c r="H37" s="558">
        <v>1450</v>
      </c>
      <c r="I37" s="559">
        <v>1</v>
      </c>
      <c r="J37" s="526">
        <f t="shared" si="2"/>
        <v>1450</v>
      </c>
      <c r="K37" s="525">
        <f t="shared" si="3"/>
        <v>5800</v>
      </c>
      <c r="L37" s="527"/>
    </row>
    <row r="38" spans="2:27">
      <c r="B38" s="561"/>
      <c r="C38" s="562" t="s">
        <v>1013</v>
      </c>
      <c r="D38" s="563" t="s">
        <v>414</v>
      </c>
      <c r="E38" s="564">
        <v>1</v>
      </c>
      <c r="F38" s="565" t="s">
        <v>993</v>
      </c>
      <c r="G38" s="532">
        <v>3.5</v>
      </c>
      <c r="H38" s="558">
        <f>110*22+4*22*(3.75)</f>
        <v>2750</v>
      </c>
      <c r="I38" s="566">
        <v>1</v>
      </c>
      <c r="J38" s="567">
        <f t="shared" si="2"/>
        <v>2750</v>
      </c>
      <c r="K38" s="568">
        <f>J38*G38</f>
        <v>9625</v>
      </c>
      <c r="L38" s="527"/>
      <c r="W38" s="493" t="s">
        <v>1014</v>
      </c>
      <c r="X38" s="493" t="s">
        <v>1015</v>
      </c>
      <c r="Y38" s="569">
        <f>13.4*3</f>
        <v>40.200000000000003</v>
      </c>
      <c r="Z38" s="569">
        <f>Y38*30</f>
        <v>1206</v>
      </c>
      <c r="AA38" s="570">
        <f>Z38/3.42</f>
        <v>352.63157894736844</v>
      </c>
    </row>
    <row r="39" spans="2:27">
      <c r="B39" s="561"/>
      <c r="C39" s="562" t="s">
        <v>1106</v>
      </c>
      <c r="D39" s="563" t="s">
        <v>414</v>
      </c>
      <c r="E39" s="564">
        <v>1</v>
      </c>
      <c r="F39" s="565" t="s">
        <v>993</v>
      </c>
      <c r="G39" s="532">
        <v>3.5</v>
      </c>
      <c r="H39" s="558">
        <f>90*22+4*22*(3.75)</f>
        <v>2310</v>
      </c>
      <c r="I39" s="566">
        <v>1</v>
      </c>
      <c r="J39" s="567">
        <f t="shared" ref="J39" si="8">I39*E39*H39</f>
        <v>2310</v>
      </c>
      <c r="K39" s="568">
        <f>J39*G39</f>
        <v>8085</v>
      </c>
      <c r="L39" s="527"/>
      <c r="W39" s="493" t="s">
        <v>1014</v>
      </c>
      <c r="X39" s="493" t="s">
        <v>1015</v>
      </c>
      <c r="Y39" s="569">
        <f>13.4*3</f>
        <v>40.200000000000003</v>
      </c>
      <c r="Z39" s="569">
        <f>Y39*30</f>
        <v>1206</v>
      </c>
      <c r="AA39" s="570">
        <f>Z39/3.42</f>
        <v>352.63157894736844</v>
      </c>
    </row>
    <row r="40" spans="2:27">
      <c r="B40" s="521"/>
      <c r="C40" s="522" t="s">
        <v>1016</v>
      </c>
      <c r="D40" s="529" t="s">
        <v>414</v>
      </c>
      <c r="E40" s="530">
        <v>1</v>
      </c>
      <c r="F40" s="531" t="s">
        <v>993</v>
      </c>
      <c r="G40" s="532">
        <v>4</v>
      </c>
      <c r="H40" s="558">
        <v>1400</v>
      </c>
      <c r="I40" s="533">
        <v>1</v>
      </c>
      <c r="J40" s="526">
        <f t="shared" si="2"/>
        <v>1400</v>
      </c>
      <c r="K40" s="525">
        <f t="shared" si="3"/>
        <v>5600</v>
      </c>
      <c r="L40" s="527"/>
    </row>
    <row r="41" spans="2:27">
      <c r="B41" s="521"/>
      <c r="C41" s="548" t="s">
        <v>1114</v>
      </c>
      <c r="D41" s="529" t="s">
        <v>414</v>
      </c>
      <c r="E41" s="530">
        <v>2</v>
      </c>
      <c r="F41" s="531" t="s">
        <v>993</v>
      </c>
      <c r="G41" s="532">
        <v>3.5</v>
      </c>
      <c r="H41" s="558">
        <v>1450</v>
      </c>
      <c r="I41" s="533">
        <v>1</v>
      </c>
      <c r="J41" s="526">
        <f t="shared" si="2"/>
        <v>2900</v>
      </c>
      <c r="K41" s="525">
        <f t="shared" si="3"/>
        <v>10150</v>
      </c>
      <c r="L41" s="527"/>
    </row>
    <row r="42" spans="2:27">
      <c r="B42" s="521"/>
      <c r="C42" s="548" t="s">
        <v>1115</v>
      </c>
      <c r="D42" s="529" t="s">
        <v>414</v>
      </c>
      <c r="E42" s="530">
        <v>2</v>
      </c>
      <c r="F42" s="531" t="s">
        <v>993</v>
      </c>
      <c r="G42" s="532">
        <v>3.5</v>
      </c>
      <c r="H42" s="558">
        <v>1450</v>
      </c>
      <c r="I42" s="533">
        <v>1</v>
      </c>
      <c r="J42" s="526">
        <f t="shared" ref="J42" si="9">I42*E42*H42</f>
        <v>2900</v>
      </c>
      <c r="K42" s="525">
        <f t="shared" ref="K42" si="10">J42*G42</f>
        <v>10150</v>
      </c>
      <c r="L42" s="527"/>
    </row>
    <row r="43" spans="2:27">
      <c r="B43" s="521"/>
      <c r="C43" s="522" t="s">
        <v>997</v>
      </c>
      <c r="D43" s="529" t="s">
        <v>998</v>
      </c>
      <c r="E43" s="530">
        <v>1</v>
      </c>
      <c r="F43" s="531" t="s">
        <v>993</v>
      </c>
      <c r="G43" s="532">
        <v>3.5</v>
      </c>
      <c r="H43" s="558">
        <v>200</v>
      </c>
      <c r="I43" s="533">
        <v>1</v>
      </c>
      <c r="J43" s="526">
        <f t="shared" si="2"/>
        <v>200</v>
      </c>
      <c r="K43" s="525">
        <f t="shared" si="3"/>
        <v>700</v>
      </c>
      <c r="L43" s="527"/>
    </row>
    <row r="44" spans="2:27" ht="13.5" thickBot="1">
      <c r="B44" s="521"/>
      <c r="C44" s="522" t="s">
        <v>996</v>
      </c>
      <c r="D44" s="571" t="s">
        <v>998</v>
      </c>
      <c r="E44" s="530">
        <v>1</v>
      </c>
      <c r="F44" s="531" t="s">
        <v>993</v>
      </c>
      <c r="G44" s="532">
        <v>3.5</v>
      </c>
      <c r="H44" s="558">
        <v>200</v>
      </c>
      <c r="I44" s="559">
        <v>1</v>
      </c>
      <c r="J44" s="526">
        <f t="shared" si="2"/>
        <v>200</v>
      </c>
      <c r="K44" s="525">
        <f t="shared" si="3"/>
        <v>700</v>
      </c>
      <c r="L44" s="527"/>
    </row>
    <row r="45" spans="2:27" ht="14.25" thickTop="1" thickBot="1">
      <c r="B45" s="572"/>
      <c r="C45" s="573"/>
      <c r="D45" s="574"/>
      <c r="E45" s="575"/>
      <c r="F45" s="576"/>
      <c r="G45" s="577"/>
      <c r="H45" s="578"/>
      <c r="I45" s="578"/>
      <c r="J45" s="579" t="s">
        <v>1017</v>
      </c>
      <c r="K45" s="580">
        <f>SUM(K29:K44)</f>
        <v>125160</v>
      </c>
      <c r="L45" s="527"/>
    </row>
    <row r="46" spans="2:27">
      <c r="B46" s="581" t="s">
        <v>1018</v>
      </c>
      <c r="C46" s="582"/>
      <c r="D46" s="583"/>
      <c r="E46" s="584"/>
      <c r="F46" s="585"/>
      <c r="G46" s="586"/>
      <c r="H46" s="587"/>
      <c r="I46" s="587"/>
      <c r="J46" s="587"/>
      <c r="K46" s="582"/>
      <c r="L46" s="527"/>
    </row>
    <row r="47" spans="2:27">
      <c r="B47" s="588"/>
      <c r="C47" s="548" t="s">
        <v>1117</v>
      </c>
      <c r="D47" s="574" t="s">
        <v>992</v>
      </c>
      <c r="E47" s="575">
        <v>1</v>
      </c>
      <c r="F47" s="576" t="s">
        <v>993</v>
      </c>
      <c r="G47" s="532">
        <v>4</v>
      </c>
      <c r="H47" s="558">
        <f>+H29</f>
        <v>4000</v>
      </c>
      <c r="I47" s="559">
        <v>0.3</v>
      </c>
      <c r="J47" s="526">
        <f>I47*E47*H47</f>
        <v>1200</v>
      </c>
      <c r="K47" s="525">
        <f>J47*G47</f>
        <v>4800</v>
      </c>
      <c r="L47" s="527"/>
    </row>
    <row r="48" spans="2:27">
      <c r="B48" s="588"/>
      <c r="C48" s="548" t="s">
        <v>1116</v>
      </c>
      <c r="D48" s="574" t="s">
        <v>992</v>
      </c>
      <c r="E48" s="575">
        <v>1</v>
      </c>
      <c r="F48" s="576" t="s">
        <v>993</v>
      </c>
      <c r="G48" s="532">
        <v>4</v>
      </c>
      <c r="H48" s="558">
        <v>2750</v>
      </c>
      <c r="I48" s="559">
        <v>1</v>
      </c>
      <c r="J48" s="526">
        <f>I48*E48*H48</f>
        <v>2750</v>
      </c>
      <c r="K48" s="525">
        <f>J48*G48</f>
        <v>11000</v>
      </c>
      <c r="L48" s="527"/>
    </row>
    <row r="49" spans="2:12">
      <c r="B49" s="572"/>
      <c r="C49" s="522" t="s">
        <v>1019</v>
      </c>
      <c r="D49" s="574" t="s">
        <v>998</v>
      </c>
      <c r="E49" s="575">
        <v>1</v>
      </c>
      <c r="F49" s="576" t="s">
        <v>993</v>
      </c>
      <c r="G49" s="532">
        <v>3.5</v>
      </c>
      <c r="H49" s="558">
        <v>50</v>
      </c>
      <c r="I49" s="559">
        <v>1</v>
      </c>
      <c r="J49" s="526">
        <f>I49*E49*H49</f>
        <v>50</v>
      </c>
      <c r="K49" s="525">
        <f>J49*G49</f>
        <v>175</v>
      </c>
      <c r="L49" s="527"/>
    </row>
    <row r="50" spans="2:12">
      <c r="B50" s="572"/>
      <c r="C50" s="548" t="s">
        <v>1020</v>
      </c>
      <c r="D50" s="574" t="s">
        <v>414</v>
      </c>
      <c r="E50" s="575">
        <v>1</v>
      </c>
      <c r="F50" s="576" t="s">
        <v>993</v>
      </c>
      <c r="G50" s="532">
        <v>3.5</v>
      </c>
      <c r="H50" s="558">
        <v>50</v>
      </c>
      <c r="I50" s="559">
        <v>1</v>
      </c>
      <c r="J50" s="526">
        <f>I50*E50*H50</f>
        <v>50</v>
      </c>
      <c r="K50" s="525">
        <f>J50*G50</f>
        <v>175</v>
      </c>
      <c r="L50" s="527"/>
    </row>
    <row r="51" spans="2:12" ht="13.5" thickBot="1">
      <c r="B51" s="572"/>
      <c r="C51" s="522" t="s">
        <v>1021</v>
      </c>
      <c r="D51" s="574" t="s">
        <v>998</v>
      </c>
      <c r="E51" s="575">
        <v>1</v>
      </c>
      <c r="F51" s="576" t="s">
        <v>993</v>
      </c>
      <c r="G51" s="532">
        <v>3.5</v>
      </c>
      <c r="H51" s="558">
        <v>250</v>
      </c>
      <c r="I51" s="559">
        <v>1</v>
      </c>
      <c r="J51" s="526">
        <f>I51*E51*H51</f>
        <v>250</v>
      </c>
      <c r="K51" s="525">
        <f>J51*G51</f>
        <v>875</v>
      </c>
      <c r="L51" s="527"/>
    </row>
    <row r="52" spans="2:12" ht="14.25" thickTop="1" thickBot="1">
      <c r="B52" s="589"/>
      <c r="C52" s="590"/>
      <c r="D52" s="591"/>
      <c r="E52" s="592"/>
      <c r="F52" s="593"/>
      <c r="G52" s="594"/>
      <c r="H52" s="595"/>
      <c r="I52" s="596"/>
      <c r="J52" s="597" t="s">
        <v>1022</v>
      </c>
      <c r="K52" s="598">
        <f>SUM(K48:K51)</f>
        <v>12225</v>
      </c>
      <c r="L52" s="527"/>
    </row>
    <row r="53" spans="2:12">
      <c r="B53" s="599" t="s">
        <v>1023</v>
      </c>
      <c r="C53" s="573"/>
      <c r="D53" s="574"/>
      <c r="E53" s="575"/>
      <c r="F53" s="600"/>
      <c r="G53" s="577"/>
      <c r="H53" s="601"/>
      <c r="I53" s="578"/>
      <c r="J53" s="601"/>
      <c r="K53" s="602"/>
      <c r="L53" s="527"/>
    </row>
    <row r="54" spans="2:12">
      <c r="B54" s="599"/>
      <c r="C54" s="573" t="s">
        <v>1024</v>
      </c>
      <c r="D54" s="574" t="s">
        <v>998</v>
      </c>
      <c r="E54" s="575">
        <v>1</v>
      </c>
      <c r="F54" s="576" t="s">
        <v>993</v>
      </c>
      <c r="G54" s="532">
        <v>3.5</v>
      </c>
      <c r="H54" s="578">
        <v>1000</v>
      </c>
      <c r="I54" s="559">
        <v>1</v>
      </c>
      <c r="J54" s="526">
        <f>I54*E54*H54</f>
        <v>1000</v>
      </c>
      <c r="K54" s="525">
        <f>J54*G54</f>
        <v>3500</v>
      </c>
      <c r="L54" s="527"/>
    </row>
    <row r="55" spans="2:12" ht="13.5" thickBot="1">
      <c r="B55" s="599"/>
      <c r="C55" s="573" t="s">
        <v>1025</v>
      </c>
      <c r="D55" s="574" t="s">
        <v>998</v>
      </c>
      <c r="E55" s="575">
        <v>1</v>
      </c>
      <c r="F55" s="576" t="s">
        <v>993</v>
      </c>
      <c r="G55" s="532">
        <v>3.5</v>
      </c>
      <c r="H55" s="578">
        <v>1000</v>
      </c>
      <c r="I55" s="559">
        <v>1</v>
      </c>
      <c r="J55" s="526">
        <f>I55*E55*H55</f>
        <v>1000</v>
      </c>
      <c r="K55" s="525">
        <f>J55*G55</f>
        <v>3500</v>
      </c>
      <c r="L55" s="558"/>
    </row>
    <row r="56" spans="2:12" ht="14.25" thickTop="1" thickBot="1">
      <c r="B56" s="589"/>
      <c r="C56" s="590"/>
      <c r="D56" s="603"/>
      <c r="E56" s="603"/>
      <c r="F56" s="593"/>
      <c r="G56" s="604"/>
      <c r="H56" s="595"/>
      <c r="I56" s="596"/>
      <c r="J56" s="597" t="s">
        <v>1026</v>
      </c>
      <c r="K56" s="598">
        <f>SUM(K54:K55)</f>
        <v>7000</v>
      </c>
      <c r="L56" s="527"/>
    </row>
    <row r="57" spans="2:12">
      <c r="B57" s="599" t="s">
        <v>1027</v>
      </c>
      <c r="C57" s="573"/>
      <c r="D57" s="574"/>
      <c r="E57" s="575"/>
      <c r="F57" s="600"/>
      <c r="G57" s="577"/>
      <c r="H57" s="601"/>
      <c r="I57" s="578"/>
      <c r="J57" s="601"/>
      <c r="K57" s="602"/>
      <c r="L57" s="527"/>
    </row>
    <row r="58" spans="2:12">
      <c r="B58" s="599"/>
      <c r="C58" s="605" t="s">
        <v>1028</v>
      </c>
      <c r="D58" s="606" t="s">
        <v>414</v>
      </c>
      <c r="E58" s="607">
        <v>1</v>
      </c>
      <c r="F58" s="608" t="s">
        <v>993</v>
      </c>
      <c r="G58" s="532">
        <v>3.5</v>
      </c>
      <c r="H58" s="611">
        <v>94.5</v>
      </c>
      <c r="I58" s="609">
        <v>1</v>
      </c>
      <c r="J58" s="610">
        <f>I58*E58*H58</f>
        <v>94.5</v>
      </c>
      <c r="K58" s="568">
        <f>J58*G58</f>
        <v>330.75</v>
      </c>
      <c r="L58" s="527"/>
    </row>
    <row r="59" spans="2:12">
      <c r="B59" s="599"/>
      <c r="C59" s="605" t="s">
        <v>1029</v>
      </c>
      <c r="D59" s="606" t="s">
        <v>414</v>
      </c>
      <c r="E59" s="607">
        <v>1</v>
      </c>
      <c r="F59" s="608" t="s">
        <v>993</v>
      </c>
      <c r="G59" s="532">
        <v>4</v>
      </c>
      <c r="H59" s="611">
        <v>200</v>
      </c>
      <c r="I59" s="609">
        <v>1</v>
      </c>
      <c r="J59" s="610">
        <f>I59*E59*H59</f>
        <v>200</v>
      </c>
      <c r="K59" s="568">
        <f>J59*G59</f>
        <v>800</v>
      </c>
      <c r="L59" s="527"/>
    </row>
    <row r="60" spans="2:12">
      <c r="B60" s="599"/>
      <c r="C60" s="605" t="s">
        <v>1030</v>
      </c>
      <c r="D60" s="606" t="s">
        <v>414</v>
      </c>
      <c r="E60" s="607">
        <v>1</v>
      </c>
      <c r="F60" s="608" t="s">
        <v>993</v>
      </c>
      <c r="G60" s="532">
        <v>4</v>
      </c>
      <c r="H60" s="611">
        <v>200</v>
      </c>
      <c r="I60" s="609">
        <v>1</v>
      </c>
      <c r="J60" s="610">
        <f>I60*E60*H60</f>
        <v>200</v>
      </c>
      <c r="K60" s="568">
        <f>J60*G60</f>
        <v>800</v>
      </c>
      <c r="L60" s="527"/>
    </row>
    <row r="61" spans="2:12">
      <c r="B61" s="599"/>
      <c r="C61" s="605" t="s">
        <v>1031</v>
      </c>
      <c r="D61" s="606" t="s">
        <v>414</v>
      </c>
      <c r="E61" s="607">
        <v>1</v>
      </c>
      <c r="F61" s="608" t="s">
        <v>993</v>
      </c>
      <c r="G61" s="532">
        <v>4</v>
      </c>
      <c r="H61" s="611">
        <v>200</v>
      </c>
      <c r="I61" s="609">
        <v>1</v>
      </c>
      <c r="J61" s="610">
        <f>I61*E61*H61</f>
        <v>200</v>
      </c>
      <c r="K61" s="568">
        <f>J61*G61</f>
        <v>800</v>
      </c>
      <c r="L61" s="527"/>
    </row>
    <row r="62" spans="2:12">
      <c r="B62" s="599"/>
      <c r="C62" s="605" t="s">
        <v>1032</v>
      </c>
      <c r="D62" s="606" t="s">
        <v>414</v>
      </c>
      <c r="E62" s="607">
        <v>3</v>
      </c>
      <c r="F62" s="608" t="s">
        <v>993</v>
      </c>
      <c r="G62" s="532">
        <v>3.5</v>
      </c>
      <c r="H62" s="611">
        <v>150.65</v>
      </c>
      <c r="I62" s="609">
        <v>1</v>
      </c>
      <c r="J62" s="610">
        <f t="shared" ref="J62:J64" si="11">I62*E62*H62</f>
        <v>451.95000000000005</v>
      </c>
      <c r="K62" s="568">
        <f t="shared" ref="K62:K64" si="12">J62*G62</f>
        <v>1581.8250000000003</v>
      </c>
      <c r="L62" s="527"/>
    </row>
    <row r="63" spans="2:12">
      <c r="B63" s="599"/>
      <c r="C63" s="605" t="s">
        <v>1033</v>
      </c>
      <c r="D63" s="606" t="s">
        <v>414</v>
      </c>
      <c r="E63" s="607">
        <v>1</v>
      </c>
      <c r="F63" s="608" t="s">
        <v>993</v>
      </c>
      <c r="G63" s="532">
        <v>3.5</v>
      </c>
      <c r="H63" s="611">
        <v>147.02000000000001</v>
      </c>
      <c r="I63" s="609">
        <v>1</v>
      </c>
      <c r="J63" s="610">
        <f t="shared" si="11"/>
        <v>147.02000000000001</v>
      </c>
      <c r="K63" s="568">
        <f t="shared" si="12"/>
        <v>514.57000000000005</v>
      </c>
      <c r="L63" s="527"/>
    </row>
    <row r="64" spans="2:12" ht="13.5" thickBot="1">
      <c r="B64" s="599"/>
      <c r="C64" s="605" t="s">
        <v>1034</v>
      </c>
      <c r="D64" s="606" t="s">
        <v>414</v>
      </c>
      <c r="E64" s="607">
        <v>1</v>
      </c>
      <c r="F64" s="608" t="s">
        <v>993</v>
      </c>
      <c r="G64" s="532">
        <v>3.5</v>
      </c>
      <c r="H64" s="611">
        <v>880</v>
      </c>
      <c r="I64" s="609">
        <v>1</v>
      </c>
      <c r="J64" s="610">
        <f t="shared" si="11"/>
        <v>880</v>
      </c>
      <c r="K64" s="568">
        <f t="shared" si="12"/>
        <v>3080</v>
      </c>
      <c r="L64" s="527"/>
    </row>
    <row r="65" spans="2:12" ht="14.25" thickTop="1" thickBot="1">
      <c r="B65" s="589"/>
      <c r="C65" s="590"/>
      <c r="D65" s="603"/>
      <c r="E65" s="603"/>
      <c r="F65" s="593"/>
      <c r="G65" s="604"/>
      <c r="H65" s="595"/>
      <c r="I65" s="596"/>
      <c r="J65" s="597" t="s">
        <v>1026</v>
      </c>
      <c r="K65" s="598">
        <f>SUM(K58:K64)</f>
        <v>7907.1450000000004</v>
      </c>
      <c r="L65" s="527"/>
    </row>
    <row r="66" spans="2:12" ht="15">
      <c r="B66" s="495"/>
      <c r="C66" s="495"/>
      <c r="D66" s="495"/>
      <c r="E66" s="495"/>
      <c r="F66" s="612"/>
      <c r="G66" s="612"/>
      <c r="H66" s="612"/>
      <c r="I66" s="496"/>
      <c r="J66" s="612"/>
      <c r="K66" s="515"/>
    </row>
    <row r="67" spans="2:12" ht="15">
      <c r="B67" s="495"/>
      <c r="C67" s="495"/>
      <c r="D67" s="495"/>
      <c r="E67" s="495"/>
      <c r="F67" s="612"/>
      <c r="G67" s="612"/>
      <c r="H67" s="612"/>
      <c r="I67" s="496"/>
      <c r="J67" s="496"/>
      <c r="K67" s="495"/>
    </row>
    <row r="68" spans="2:12" ht="15">
      <c r="B68" s="495"/>
      <c r="C68" s="495"/>
      <c r="D68" s="495"/>
      <c r="E68" s="495"/>
      <c r="F68" s="612"/>
      <c r="G68" s="612"/>
      <c r="H68" s="612"/>
      <c r="I68" s="496"/>
      <c r="J68" s="496"/>
      <c r="K68" s="495"/>
    </row>
    <row r="69" spans="2:12" ht="15.75" thickBot="1">
      <c r="B69" s="495"/>
      <c r="C69" s="495"/>
      <c r="D69" s="495"/>
      <c r="E69" s="495"/>
      <c r="F69" s="612"/>
      <c r="G69" s="612"/>
      <c r="H69" s="612"/>
      <c r="I69" s="496"/>
      <c r="J69" s="496"/>
      <c r="K69" s="495"/>
    </row>
    <row r="70" spans="2:12" ht="18.75" thickBot="1">
      <c r="B70" s="2297" t="s">
        <v>1035</v>
      </c>
      <c r="C70" s="2298"/>
      <c r="D70" s="2298"/>
      <c r="E70" s="2298"/>
      <c r="F70" s="2298"/>
      <c r="G70" s="2299"/>
      <c r="H70" s="495"/>
      <c r="I70" s="496"/>
      <c r="J70" s="495"/>
      <c r="K70" s="495"/>
    </row>
    <row r="71" spans="2:12" ht="15">
      <c r="B71" s="494"/>
      <c r="C71" s="495"/>
      <c r="D71" s="495"/>
      <c r="E71" s="495"/>
      <c r="F71" s="612"/>
      <c r="G71" s="613"/>
      <c r="H71" s="495"/>
      <c r="I71" s="496"/>
      <c r="J71" s="495"/>
      <c r="K71" s="495"/>
    </row>
    <row r="72" spans="2:12">
      <c r="B72" s="513"/>
      <c r="C72" s="514"/>
      <c r="D72" s="514"/>
      <c r="E72" s="514"/>
      <c r="G72" s="614"/>
      <c r="H72" s="514"/>
      <c r="I72" s="515"/>
      <c r="J72" s="514"/>
      <c r="K72" s="514"/>
    </row>
    <row r="73" spans="2:12">
      <c r="B73" s="513" t="s">
        <v>990</v>
      </c>
      <c r="C73" s="514"/>
      <c r="D73" s="514"/>
      <c r="E73" s="612" t="s">
        <v>1036</v>
      </c>
      <c r="F73" s="515">
        <f>+K21</f>
        <v>5031.25</v>
      </c>
      <c r="G73" s="614"/>
      <c r="H73" s="514"/>
      <c r="I73" s="515"/>
      <c r="J73" s="514"/>
      <c r="K73" s="514"/>
    </row>
    <row r="74" spans="2:12">
      <c r="B74" s="513"/>
      <c r="C74" s="514"/>
      <c r="D74" s="514"/>
      <c r="E74" s="514"/>
      <c r="F74" s="515"/>
      <c r="G74" s="614"/>
      <c r="H74" s="514"/>
      <c r="I74" s="515"/>
      <c r="J74" s="514"/>
      <c r="K74" s="514"/>
    </row>
    <row r="75" spans="2:12">
      <c r="B75" s="513" t="s">
        <v>1001</v>
      </c>
      <c r="C75" s="514"/>
      <c r="D75" s="514"/>
      <c r="E75" s="612" t="s">
        <v>1036</v>
      </c>
      <c r="F75" s="515">
        <f>+K27</f>
        <v>6790</v>
      </c>
      <c r="G75" s="614"/>
      <c r="H75" s="514"/>
      <c r="I75" s="515"/>
      <c r="J75" s="514"/>
      <c r="K75" s="514"/>
    </row>
    <row r="76" spans="2:12">
      <c r="B76" s="513"/>
      <c r="C76" s="514"/>
      <c r="D76" s="514"/>
      <c r="E76" s="514"/>
      <c r="F76" s="515"/>
      <c r="G76" s="614"/>
      <c r="H76" s="514"/>
      <c r="I76" s="515"/>
      <c r="J76" s="514"/>
      <c r="K76" s="514"/>
    </row>
    <row r="77" spans="2:12">
      <c r="B77" s="513" t="s">
        <v>1006</v>
      </c>
      <c r="C77" s="514"/>
      <c r="D77" s="514"/>
      <c r="E77" s="612" t="s">
        <v>1036</v>
      </c>
      <c r="F77" s="515">
        <f>K45</f>
        <v>125160</v>
      </c>
      <c r="G77" s="614"/>
      <c r="H77" s="514"/>
      <c r="I77" s="515"/>
      <c r="J77" s="514"/>
      <c r="K77" s="514"/>
    </row>
    <row r="78" spans="2:12">
      <c r="B78" s="513"/>
      <c r="C78" s="514"/>
      <c r="D78" s="514"/>
      <c r="E78" s="514"/>
      <c r="F78" s="515"/>
      <c r="G78" s="614"/>
      <c r="H78" s="514"/>
      <c r="I78" s="515"/>
      <c r="J78" s="514"/>
      <c r="K78" s="514"/>
    </row>
    <row r="79" spans="2:12">
      <c r="B79" s="513" t="s">
        <v>1018</v>
      </c>
      <c r="C79" s="514"/>
      <c r="D79" s="514"/>
      <c r="E79" s="612" t="s">
        <v>1036</v>
      </c>
      <c r="F79" s="515">
        <f>+K52</f>
        <v>12225</v>
      </c>
      <c r="G79" s="614"/>
      <c r="H79" s="514"/>
      <c r="I79" s="515"/>
      <c r="J79" s="514"/>
      <c r="K79" s="514"/>
    </row>
    <row r="80" spans="2:12">
      <c r="B80" s="513"/>
      <c r="C80" s="514"/>
      <c r="D80" s="514"/>
      <c r="E80" s="514"/>
      <c r="F80" s="515"/>
      <c r="G80" s="614"/>
      <c r="H80" s="514"/>
      <c r="I80" s="515"/>
      <c r="J80" s="514"/>
      <c r="K80" s="514"/>
    </row>
    <row r="81" spans="2:11">
      <c r="B81" s="615" t="s">
        <v>1037</v>
      </c>
      <c r="C81" s="514"/>
      <c r="D81" s="514"/>
      <c r="E81" s="612" t="s">
        <v>1036</v>
      </c>
      <c r="F81" s="515">
        <f>+K56</f>
        <v>7000</v>
      </c>
      <c r="G81" s="614"/>
      <c r="H81" s="514"/>
      <c r="I81" s="515"/>
      <c r="J81" s="616"/>
      <c r="K81" s="514"/>
    </row>
    <row r="82" spans="2:11">
      <c r="B82" s="513"/>
      <c r="C82" s="514"/>
      <c r="D82" s="514"/>
      <c r="E82" s="514"/>
      <c r="F82" s="515"/>
      <c r="G82" s="614"/>
      <c r="H82" s="514"/>
      <c r="I82" s="515"/>
      <c r="J82" s="514"/>
      <c r="K82" s="514"/>
    </row>
    <row r="83" spans="2:11">
      <c r="B83" s="615" t="s">
        <v>1027</v>
      </c>
      <c r="C83" s="514"/>
      <c r="D83" s="514"/>
      <c r="E83" s="612" t="s">
        <v>1036</v>
      </c>
      <c r="F83" s="515">
        <f>K65</f>
        <v>7907.1450000000004</v>
      </c>
      <c r="G83" s="614"/>
      <c r="H83" s="514"/>
      <c r="I83" s="515"/>
      <c r="J83" s="616"/>
      <c r="K83" s="514"/>
    </row>
    <row r="84" spans="2:11" ht="13.5" thickBot="1">
      <c r="B84" s="617"/>
      <c r="C84" s="618"/>
      <c r="D84" s="618"/>
      <c r="E84" s="618"/>
      <c r="F84" s="619"/>
      <c r="G84" s="620"/>
      <c r="H84" s="514"/>
      <c r="I84" s="515"/>
      <c r="J84" s="514"/>
      <c r="K84" s="514"/>
    </row>
    <row r="85" spans="2:11" ht="13.5" thickBot="1">
      <c r="B85" s="514"/>
      <c r="C85" s="514"/>
      <c r="D85" s="514"/>
      <c r="E85" s="514"/>
      <c r="F85" s="515"/>
      <c r="G85" s="515"/>
      <c r="H85" s="515"/>
      <c r="I85" s="515"/>
      <c r="J85" s="616"/>
      <c r="K85" s="514"/>
    </row>
    <row r="86" spans="2:11" ht="16.5" thickBot="1">
      <c r="B86" s="621" t="s">
        <v>1038</v>
      </c>
      <c r="C86" s="622"/>
      <c r="D86" s="622"/>
      <c r="E86" s="623" t="s">
        <v>1036</v>
      </c>
      <c r="F86" s="624">
        <f>+F73+F75+F77+F79+F81+F83</f>
        <v>164113.39499999999</v>
      </c>
      <c r="G86" s="625"/>
      <c r="H86" s="626"/>
      <c r="I86" s="626"/>
      <c r="J86" s="626"/>
      <c r="K86" s="626"/>
    </row>
    <row r="87" spans="2:11" ht="15.75" thickBot="1">
      <c r="B87" s="495"/>
      <c r="C87" s="495"/>
      <c r="D87" s="495"/>
      <c r="E87" s="627"/>
      <c r="F87" s="496"/>
      <c r="G87" s="496"/>
      <c r="H87" s="495"/>
      <c r="I87" s="495"/>
      <c r="J87" s="496"/>
      <c r="K87" s="496"/>
    </row>
    <row r="88" spans="2:11" ht="16.5" thickBot="1">
      <c r="B88" s="628" t="s">
        <v>1039</v>
      </c>
      <c r="C88" s="629"/>
      <c r="D88" s="629"/>
      <c r="E88" s="629"/>
      <c r="F88" s="630">
        <f>+F86/K9</f>
        <v>0.77940267503420813</v>
      </c>
      <c r="G88" s="631" t="s">
        <v>934</v>
      </c>
      <c r="H88" s="492"/>
      <c r="I88" s="492"/>
      <c r="J88" s="492"/>
      <c r="K88" s="491"/>
    </row>
    <row r="90" spans="2:11">
      <c r="I90" s="632"/>
    </row>
  </sheetData>
  <mergeCells count="12">
    <mergeCell ref="K11:K12"/>
    <mergeCell ref="B70:G70"/>
    <mergeCell ref="B2:K2"/>
    <mergeCell ref="C5:E5"/>
    <mergeCell ref="B11:C12"/>
    <mergeCell ref="D11:D12"/>
    <mergeCell ref="E11:E12"/>
    <mergeCell ref="F11:F12"/>
    <mergeCell ref="G11:G12"/>
    <mergeCell ref="H11:H12"/>
    <mergeCell ref="I11:I12"/>
    <mergeCell ref="J11:J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686D5-61FC-4DBB-B69F-57AF5326E4CA}">
  <dimension ref="A3:R122"/>
  <sheetViews>
    <sheetView workbookViewId="0"/>
  </sheetViews>
  <sheetFormatPr baseColWidth="10" defaultRowHeight="15"/>
  <cols>
    <col min="1" max="1" width="7.7109375" style="255" customWidth="1"/>
    <col min="2" max="2" width="39.85546875" style="255" bestFit="1" customWidth="1"/>
    <col min="3" max="3" width="10.140625" style="255" customWidth="1"/>
    <col min="4" max="4" width="12.85546875" style="255" customWidth="1"/>
    <col min="5" max="5" width="18" style="255" customWidth="1"/>
    <col min="6" max="6" width="7.7109375" style="255" customWidth="1"/>
    <col min="7" max="7" width="39.85546875" style="255" bestFit="1" customWidth="1"/>
    <col min="8" max="9" width="10.140625" style="255" customWidth="1"/>
    <col min="10" max="10" width="15.140625" style="255" customWidth="1"/>
    <col min="11" max="11" width="7.7109375" style="255" customWidth="1"/>
    <col min="12" max="12" width="39.85546875" style="255" bestFit="1" customWidth="1"/>
    <col min="13" max="13" width="9.140625" style="255" bestFit="1" customWidth="1"/>
    <col min="14" max="14" width="9.7109375" style="255" bestFit="1" customWidth="1"/>
    <col min="15" max="15" width="17.42578125" style="255" customWidth="1"/>
    <col min="16" max="16" width="7.7109375" style="255" customWidth="1"/>
    <col min="17" max="16384" width="11.42578125" style="255"/>
  </cols>
  <sheetData>
    <row r="3" spans="2:15" ht="15.75" thickBot="1"/>
    <row r="4" spans="2:15" ht="22.5">
      <c r="B4" s="2330" t="s">
        <v>872</v>
      </c>
      <c r="C4" s="2331"/>
      <c r="D4" s="2331"/>
      <c r="E4" s="2331"/>
      <c r="F4" s="2331"/>
      <c r="G4" s="2331"/>
      <c r="H4" s="2331"/>
      <c r="I4" s="2331"/>
      <c r="J4" s="2331"/>
      <c r="K4" s="2331"/>
      <c r="L4" s="2331"/>
      <c r="M4" s="2331"/>
      <c r="N4" s="2331"/>
      <c r="O4" s="2332"/>
    </row>
    <row r="5" spans="2:15" ht="15.75" thickBot="1">
      <c r="B5" s="256"/>
      <c r="O5" s="257"/>
    </row>
    <row r="6" spans="2:15" ht="21.75" thickBot="1">
      <c r="B6" s="2333" t="s">
        <v>873</v>
      </c>
      <c r="C6" s="2334"/>
      <c r="D6" s="2334"/>
      <c r="E6" s="2335"/>
      <c r="G6" s="2333" t="s">
        <v>873</v>
      </c>
      <c r="H6" s="2334"/>
      <c r="I6" s="2334"/>
      <c r="J6" s="2335"/>
      <c r="L6" s="2333" t="s">
        <v>873</v>
      </c>
      <c r="M6" s="2334"/>
      <c r="N6" s="2334"/>
      <c r="O6" s="2335"/>
    </row>
    <row r="7" spans="2:15">
      <c r="B7" s="258" t="s">
        <v>873</v>
      </c>
      <c r="C7" s="259"/>
      <c r="D7" s="260"/>
      <c r="E7" s="261"/>
      <c r="G7" s="258" t="s">
        <v>873</v>
      </c>
      <c r="H7" s="259"/>
      <c r="I7" s="260"/>
      <c r="J7" s="261"/>
      <c r="L7" s="258" t="s">
        <v>873</v>
      </c>
      <c r="M7" s="259"/>
      <c r="N7" s="260"/>
      <c r="O7" s="261"/>
    </row>
    <row r="8" spans="2:15">
      <c r="B8" s="262" t="s">
        <v>874</v>
      </c>
      <c r="C8" s="2336" t="s">
        <v>668</v>
      </c>
      <c r="D8" s="2337"/>
      <c r="E8" s="2338"/>
      <c r="G8" s="262" t="s">
        <v>874</v>
      </c>
      <c r="H8" s="2336" t="s">
        <v>696</v>
      </c>
      <c r="I8" s="2337"/>
      <c r="J8" s="2338"/>
      <c r="L8" s="262" t="s">
        <v>874</v>
      </c>
      <c r="M8" s="2336" t="s">
        <v>661</v>
      </c>
      <c r="N8" s="2337"/>
      <c r="O8" s="2338"/>
    </row>
    <row r="9" spans="2:15" ht="15.75" thickBot="1">
      <c r="B9" s="263"/>
      <c r="C9" s="264" t="s">
        <v>875</v>
      </c>
      <c r="D9" s="265" t="s">
        <v>876</v>
      </c>
      <c r="E9" s="266"/>
      <c r="G9" s="263"/>
      <c r="H9" s="264" t="s">
        <v>875</v>
      </c>
      <c r="I9" s="265" t="s">
        <v>876</v>
      </c>
      <c r="J9" s="266"/>
      <c r="L9" s="263"/>
      <c r="M9" s="264" t="s">
        <v>875</v>
      </c>
      <c r="N9" s="265" t="s">
        <v>876</v>
      </c>
      <c r="O9" s="266"/>
    </row>
    <row r="10" spans="2:15">
      <c r="B10" s="262" t="s">
        <v>877</v>
      </c>
      <c r="C10" s="267" t="s">
        <v>878</v>
      </c>
      <c r="D10" s="268"/>
      <c r="E10" s="269">
        <v>89.3</v>
      </c>
      <c r="G10" s="262" t="s">
        <v>877</v>
      </c>
      <c r="H10" s="267" t="s">
        <v>878</v>
      </c>
      <c r="I10" s="268"/>
      <c r="J10" s="269">
        <v>69.75</v>
      </c>
      <c r="L10" s="262" t="s">
        <v>877</v>
      </c>
      <c r="M10" s="267" t="s">
        <v>878</v>
      </c>
      <c r="N10" s="268"/>
      <c r="O10" s="269">
        <v>62.8</v>
      </c>
    </row>
    <row r="11" spans="2:15">
      <c r="B11" s="270" t="s">
        <v>879</v>
      </c>
      <c r="C11" s="256"/>
      <c r="D11" s="271"/>
      <c r="E11" s="272"/>
      <c r="G11" s="270" t="s">
        <v>879</v>
      </c>
      <c r="H11" s="256"/>
      <c r="I11" s="271"/>
      <c r="J11" s="272"/>
      <c r="L11" s="270" t="s">
        <v>879</v>
      </c>
      <c r="M11" s="256"/>
      <c r="N11" s="271"/>
      <c r="O11" s="272"/>
    </row>
    <row r="12" spans="2:15">
      <c r="B12" s="270" t="s">
        <v>880</v>
      </c>
      <c r="C12" s="256" t="s">
        <v>881</v>
      </c>
      <c r="D12" s="273">
        <v>0.32</v>
      </c>
      <c r="E12" s="272">
        <f>D12*E10</f>
        <v>28.576000000000001</v>
      </c>
      <c r="G12" s="270" t="s">
        <v>880</v>
      </c>
      <c r="H12" s="256" t="s">
        <v>881</v>
      </c>
      <c r="I12" s="273">
        <v>0.3</v>
      </c>
      <c r="J12" s="272">
        <f>I12*J10</f>
        <v>20.925000000000001</v>
      </c>
      <c r="L12" s="270" t="s">
        <v>880</v>
      </c>
      <c r="M12" s="256" t="s">
        <v>881</v>
      </c>
      <c r="N12" s="273">
        <v>0.3</v>
      </c>
      <c r="O12" s="272">
        <f>N12*O10</f>
        <v>18.84</v>
      </c>
    </row>
    <row r="13" spans="2:15">
      <c r="B13" s="270" t="s">
        <v>882</v>
      </c>
      <c r="C13" s="256" t="s">
        <v>883</v>
      </c>
      <c r="D13" s="274">
        <v>0</v>
      </c>
      <c r="E13" s="272">
        <f t="shared" ref="E13:E18" si="0">D13</f>
        <v>0</v>
      </c>
      <c r="G13" s="270" t="s">
        <v>882</v>
      </c>
      <c r="H13" s="256" t="s">
        <v>883</v>
      </c>
      <c r="I13" s="274">
        <v>0</v>
      </c>
      <c r="J13" s="272">
        <f t="shared" ref="J13:J18" si="1">I13</f>
        <v>0</v>
      </c>
      <c r="L13" s="270" t="s">
        <v>882</v>
      </c>
      <c r="M13" s="256" t="s">
        <v>883</v>
      </c>
      <c r="N13" s="274">
        <v>0</v>
      </c>
      <c r="O13" s="272">
        <f t="shared" ref="O13:O18" si="2">N13</f>
        <v>0</v>
      </c>
    </row>
    <row r="14" spans="2:15">
      <c r="B14" s="270" t="s">
        <v>884</v>
      </c>
      <c r="C14" s="256" t="s">
        <v>885</v>
      </c>
      <c r="D14" s="274">
        <v>0</v>
      </c>
      <c r="E14" s="272">
        <f t="shared" si="0"/>
        <v>0</v>
      </c>
      <c r="G14" s="270" t="s">
        <v>884</v>
      </c>
      <c r="H14" s="256" t="s">
        <v>885</v>
      </c>
      <c r="I14" s="274">
        <v>0</v>
      </c>
      <c r="J14" s="272">
        <f t="shared" si="1"/>
        <v>0</v>
      </c>
      <c r="L14" s="270" t="s">
        <v>884</v>
      </c>
      <c r="M14" s="256" t="s">
        <v>885</v>
      </c>
      <c r="N14" s="274">
        <v>0</v>
      </c>
      <c r="O14" s="272">
        <f t="shared" si="2"/>
        <v>0</v>
      </c>
    </row>
    <row r="15" spans="2:15">
      <c r="B15" s="270" t="s">
        <v>886</v>
      </c>
      <c r="C15" s="256" t="s">
        <v>887</v>
      </c>
      <c r="D15" s="274">
        <v>2</v>
      </c>
      <c r="E15" s="272">
        <f t="shared" si="0"/>
        <v>2</v>
      </c>
      <c r="G15" s="270" t="s">
        <v>886</v>
      </c>
      <c r="H15" s="256" t="s">
        <v>887</v>
      </c>
      <c r="I15" s="274">
        <v>2</v>
      </c>
      <c r="J15" s="272">
        <f t="shared" si="1"/>
        <v>2</v>
      </c>
      <c r="L15" s="270" t="s">
        <v>886</v>
      </c>
      <c r="M15" s="256" t="s">
        <v>887</v>
      </c>
      <c r="N15" s="274">
        <v>2</v>
      </c>
      <c r="O15" s="272">
        <f t="shared" si="2"/>
        <v>2</v>
      </c>
    </row>
    <row r="16" spans="2:15">
      <c r="B16" s="270" t="s">
        <v>888</v>
      </c>
      <c r="C16" s="256" t="s">
        <v>885</v>
      </c>
      <c r="D16" s="274">
        <v>0</v>
      </c>
      <c r="E16" s="272">
        <f t="shared" si="0"/>
        <v>0</v>
      </c>
      <c r="G16" s="270" t="s">
        <v>888</v>
      </c>
      <c r="H16" s="256" t="s">
        <v>885</v>
      </c>
      <c r="I16" s="274">
        <v>0</v>
      </c>
      <c r="J16" s="272">
        <f t="shared" si="1"/>
        <v>0</v>
      </c>
      <c r="L16" s="270" t="s">
        <v>888</v>
      </c>
      <c r="M16" s="256" t="s">
        <v>885</v>
      </c>
      <c r="N16" s="274">
        <v>0</v>
      </c>
      <c r="O16" s="272">
        <f t="shared" si="2"/>
        <v>0</v>
      </c>
    </row>
    <row r="17" spans="2:15">
      <c r="B17" s="270" t="s">
        <v>889</v>
      </c>
      <c r="C17" s="256" t="s">
        <v>885</v>
      </c>
      <c r="D17" s="274">
        <v>0</v>
      </c>
      <c r="E17" s="272">
        <f t="shared" si="0"/>
        <v>0</v>
      </c>
      <c r="G17" s="270" t="s">
        <v>889</v>
      </c>
      <c r="H17" s="256" t="s">
        <v>885</v>
      </c>
      <c r="I17" s="274">
        <v>0</v>
      </c>
      <c r="J17" s="272">
        <f t="shared" si="1"/>
        <v>0</v>
      </c>
      <c r="L17" s="270" t="s">
        <v>889</v>
      </c>
      <c r="M17" s="256" t="s">
        <v>885</v>
      </c>
      <c r="N17" s="274">
        <v>0</v>
      </c>
      <c r="O17" s="272">
        <f t="shared" si="2"/>
        <v>0</v>
      </c>
    </row>
    <row r="18" spans="2:15">
      <c r="B18" s="270" t="s">
        <v>890</v>
      </c>
      <c r="C18" s="256" t="s">
        <v>891</v>
      </c>
      <c r="D18" s="274">
        <v>0</v>
      </c>
      <c r="E18" s="272">
        <f t="shared" si="0"/>
        <v>0</v>
      </c>
      <c r="G18" s="270" t="s">
        <v>890</v>
      </c>
      <c r="H18" s="256" t="s">
        <v>891</v>
      </c>
      <c r="I18" s="274">
        <v>0</v>
      </c>
      <c r="J18" s="272">
        <f t="shared" si="1"/>
        <v>0</v>
      </c>
      <c r="L18" s="270" t="s">
        <v>890</v>
      </c>
      <c r="M18" s="256" t="s">
        <v>891</v>
      </c>
      <c r="N18" s="274">
        <v>0</v>
      </c>
      <c r="O18" s="272">
        <f t="shared" si="2"/>
        <v>0</v>
      </c>
    </row>
    <row r="19" spans="2:15">
      <c r="B19" s="270" t="s">
        <v>892</v>
      </c>
      <c r="C19" s="256" t="s">
        <v>887</v>
      </c>
      <c r="D19" s="274">
        <v>8.6</v>
      </c>
      <c r="E19" s="272">
        <f>D19</f>
        <v>8.6</v>
      </c>
      <c r="G19" s="270" t="s">
        <v>892</v>
      </c>
      <c r="H19" s="256" t="s">
        <v>887</v>
      </c>
      <c r="I19" s="274">
        <v>8.6</v>
      </c>
      <c r="J19" s="272">
        <f>I19</f>
        <v>8.6</v>
      </c>
      <c r="L19" s="270" t="s">
        <v>892</v>
      </c>
      <c r="M19" s="256" t="s">
        <v>887</v>
      </c>
      <c r="N19" s="274">
        <v>8.6</v>
      </c>
      <c r="O19" s="272">
        <f>N19</f>
        <v>8.6</v>
      </c>
    </row>
    <row r="20" spans="2:15">
      <c r="B20" s="275"/>
      <c r="C20" s="276"/>
      <c r="D20" s="277"/>
      <c r="E20" s="278"/>
      <c r="G20" s="275"/>
      <c r="H20" s="276"/>
      <c r="I20" s="277"/>
      <c r="J20" s="278"/>
      <c r="L20" s="275"/>
      <c r="M20" s="276"/>
      <c r="N20" s="277"/>
      <c r="O20" s="278"/>
    </row>
    <row r="21" spans="2:15">
      <c r="B21" s="279" t="s">
        <v>893</v>
      </c>
      <c r="C21" s="280" t="s">
        <v>894</v>
      </c>
      <c r="D21" s="281"/>
      <c r="E21" s="282" t="s">
        <v>895</v>
      </c>
      <c r="G21" s="279" t="s">
        <v>893</v>
      </c>
      <c r="H21" s="280" t="s">
        <v>894</v>
      </c>
      <c r="I21" s="281"/>
      <c r="J21" s="282" t="s">
        <v>895</v>
      </c>
      <c r="L21" s="279" t="s">
        <v>893</v>
      </c>
      <c r="M21" s="280" t="s">
        <v>894</v>
      </c>
      <c r="N21" s="281"/>
      <c r="O21" s="282" t="s">
        <v>895</v>
      </c>
    </row>
    <row r="22" spans="2:15">
      <c r="B22" s="270" t="s">
        <v>896</v>
      </c>
      <c r="C22" s="256" t="s">
        <v>897</v>
      </c>
      <c r="D22" s="273">
        <v>1.2618</v>
      </c>
      <c r="E22" s="272">
        <f>D22*E10</f>
        <v>112.67874</v>
      </c>
      <c r="G22" s="270" t="s">
        <v>896</v>
      </c>
      <c r="H22" s="256" t="s">
        <v>897</v>
      </c>
      <c r="I22" s="273">
        <f>D22</f>
        <v>1.2618</v>
      </c>
      <c r="J22" s="272">
        <f>I22*J10</f>
        <v>88.010550000000009</v>
      </c>
      <c r="L22" s="270" t="s">
        <v>896</v>
      </c>
      <c r="M22" s="256" t="s">
        <v>897</v>
      </c>
      <c r="N22" s="273">
        <f>D22</f>
        <v>1.2618</v>
      </c>
      <c r="O22" s="272">
        <f>N22*O10</f>
        <v>79.241039999999998</v>
      </c>
    </row>
    <row r="23" spans="2:15">
      <c r="B23" s="270" t="s">
        <v>898</v>
      </c>
      <c r="C23" s="256" t="s">
        <v>899</v>
      </c>
      <c r="D23" s="273">
        <v>0.12</v>
      </c>
      <c r="E23" s="272">
        <f>D23*E12</f>
        <v>3.4291199999999997</v>
      </c>
      <c r="G23" s="270" t="s">
        <v>898</v>
      </c>
      <c r="H23" s="256" t="s">
        <v>899</v>
      </c>
      <c r="I23" s="273">
        <f>D23</f>
        <v>0.12</v>
      </c>
      <c r="J23" s="272">
        <f>I23*J12</f>
        <v>2.5110000000000001</v>
      </c>
      <c r="L23" s="270" t="s">
        <v>898</v>
      </c>
      <c r="M23" s="256" t="s">
        <v>899</v>
      </c>
      <c r="N23" s="273">
        <f>D23</f>
        <v>0.12</v>
      </c>
      <c r="O23" s="272">
        <f>N23*O12</f>
        <v>2.2607999999999997</v>
      </c>
    </row>
    <row r="24" spans="2:15">
      <c r="B24" s="275"/>
      <c r="C24" s="276"/>
      <c r="D24" s="277"/>
      <c r="E24" s="278"/>
      <c r="G24" s="275"/>
      <c r="H24" s="276"/>
      <c r="I24" s="277"/>
      <c r="J24" s="278"/>
      <c r="L24" s="275"/>
      <c r="M24" s="276"/>
      <c r="N24" s="277"/>
      <c r="O24" s="278"/>
    </row>
    <row r="25" spans="2:15">
      <c r="B25" s="283" t="s">
        <v>900</v>
      </c>
      <c r="C25" s="284"/>
      <c r="D25" s="285">
        <v>0.4</v>
      </c>
      <c r="E25" s="285">
        <f>D25</f>
        <v>0.4</v>
      </c>
      <c r="G25" s="283" t="s">
        <v>900</v>
      </c>
      <c r="H25" s="284"/>
      <c r="I25" s="285">
        <v>0.4</v>
      </c>
      <c r="J25" s="285">
        <f>I25</f>
        <v>0.4</v>
      </c>
      <c r="L25" s="283" t="s">
        <v>900</v>
      </c>
      <c r="M25" s="284"/>
      <c r="N25" s="285">
        <v>0.4</v>
      </c>
      <c r="O25" s="285">
        <f>N25</f>
        <v>0.4</v>
      </c>
    </row>
    <row r="26" spans="2:15">
      <c r="B26" s="270" t="s">
        <v>901</v>
      </c>
      <c r="C26" s="256"/>
      <c r="D26" s="274">
        <f>0.09*E10</f>
        <v>8.036999999999999</v>
      </c>
      <c r="E26" s="274">
        <f>D26</f>
        <v>8.036999999999999</v>
      </c>
      <c r="G26" s="270" t="s">
        <v>901</v>
      </c>
      <c r="H26" s="256"/>
      <c r="I26" s="274">
        <f>0.09*J10</f>
        <v>6.2774999999999999</v>
      </c>
      <c r="J26" s="274">
        <f>I26</f>
        <v>6.2774999999999999</v>
      </c>
      <c r="L26" s="270" t="s">
        <v>901</v>
      </c>
      <c r="M26" s="256"/>
      <c r="N26" s="274">
        <f>0.09*O10</f>
        <v>5.6519999999999992</v>
      </c>
      <c r="O26" s="274">
        <f>N26</f>
        <v>5.6519999999999992</v>
      </c>
    </row>
    <row r="27" spans="2:15">
      <c r="B27" s="275"/>
      <c r="C27" s="276"/>
      <c r="D27" s="277"/>
      <c r="E27" s="278"/>
      <c r="G27" s="275"/>
      <c r="H27" s="276"/>
      <c r="I27" s="277"/>
      <c r="J27" s="278"/>
      <c r="L27" s="275"/>
      <c r="M27" s="276"/>
      <c r="N27" s="277"/>
      <c r="O27" s="278"/>
    </row>
    <row r="28" spans="2:15">
      <c r="B28" s="270" t="s">
        <v>902</v>
      </c>
      <c r="C28" s="256"/>
      <c r="D28" s="271"/>
      <c r="E28" s="272">
        <f>SUM(E22:E27)+SUM(E10:E20)</f>
        <v>253.02086</v>
      </c>
      <c r="G28" s="270" t="s">
        <v>902</v>
      </c>
      <c r="H28" s="256"/>
      <c r="I28" s="271"/>
      <c r="J28" s="272">
        <f>SUM(J22:J27)+SUM(J10:J20)</f>
        <v>198.47405000000001</v>
      </c>
      <c r="L28" s="270" t="s">
        <v>902</v>
      </c>
      <c r="M28" s="256"/>
      <c r="N28" s="271"/>
      <c r="O28" s="272">
        <f>SUM(O22:O27)+SUM(O10:O20)</f>
        <v>179.79383999999999</v>
      </c>
    </row>
    <row r="29" spans="2:15" ht="15.75" thickBot="1">
      <c r="B29" s="286" t="s">
        <v>903</v>
      </c>
      <c r="C29" s="287"/>
      <c r="D29" s="288"/>
      <c r="E29" s="289">
        <f>ROUND(E28/8,2)</f>
        <v>31.63</v>
      </c>
      <c r="G29" s="286" t="s">
        <v>903</v>
      </c>
      <c r="H29" s="287"/>
      <c r="I29" s="288"/>
      <c r="J29" s="289">
        <f>ROUND(J28/8,2)</f>
        <v>24.81</v>
      </c>
      <c r="L29" s="286" t="s">
        <v>903</v>
      </c>
      <c r="M29" s="287"/>
      <c r="N29" s="288"/>
      <c r="O29" s="289">
        <f>ROUND(O28/8,2)</f>
        <v>22.47</v>
      </c>
    </row>
    <row r="30" spans="2:15">
      <c r="B30" s="256"/>
      <c r="O30" s="257"/>
    </row>
    <row r="31" spans="2:15" ht="15.75" thickBot="1">
      <c r="B31" s="256"/>
      <c r="O31" s="257"/>
    </row>
    <row r="32" spans="2:15" ht="16.5" thickBot="1">
      <c r="B32" s="2321" t="s">
        <v>904</v>
      </c>
      <c r="C32" s="2322"/>
      <c r="D32" s="2322"/>
      <c r="E32" s="2323"/>
      <c r="G32" s="2321" t="s">
        <v>904</v>
      </c>
      <c r="H32" s="2322"/>
      <c r="I32" s="2322"/>
      <c r="J32" s="2323"/>
      <c r="L32" s="2321" t="s">
        <v>904</v>
      </c>
      <c r="M32" s="2322"/>
      <c r="N32" s="2322"/>
      <c r="O32" s="2323"/>
    </row>
    <row r="33" spans="1:15" ht="15.75" thickTop="1">
      <c r="B33" s="290">
        <v>9</v>
      </c>
      <c r="C33" s="291" t="s">
        <v>905</v>
      </c>
      <c r="D33" s="292"/>
      <c r="E33" s="293">
        <f>SUM(E34:E37)/3</f>
        <v>40</v>
      </c>
      <c r="G33" s="290">
        <v>9</v>
      </c>
      <c r="H33" s="291" t="s">
        <v>905</v>
      </c>
      <c r="I33" s="292"/>
      <c r="J33" s="293">
        <f>SUM(J34:J37)</f>
        <v>120</v>
      </c>
      <c r="L33" s="290">
        <v>9</v>
      </c>
      <c r="M33" s="291" t="s">
        <v>905</v>
      </c>
      <c r="N33" s="292"/>
      <c r="O33" s="293">
        <f>SUM(O34:O37)</f>
        <v>120</v>
      </c>
    </row>
    <row r="34" spans="1:15">
      <c r="B34" s="294"/>
      <c r="C34" s="295" t="s">
        <v>906</v>
      </c>
      <c r="D34" s="296"/>
      <c r="E34" s="297">
        <v>120</v>
      </c>
      <c r="G34" s="294"/>
      <c r="H34" s="295" t="s">
        <v>907</v>
      </c>
      <c r="I34" s="296"/>
      <c r="J34" s="298">
        <f>E34</f>
        <v>120</v>
      </c>
      <c r="L34" s="294"/>
      <c r="M34" s="295" t="s">
        <v>907</v>
      </c>
      <c r="N34" s="296">
        <f t="shared" ref="N34:O36" si="3">D34</f>
        <v>0</v>
      </c>
      <c r="O34" s="298">
        <f t="shared" si="3"/>
        <v>120</v>
      </c>
    </row>
    <row r="35" spans="1:15">
      <c r="A35" s="299"/>
      <c r="B35" s="294"/>
      <c r="C35" s="295" t="s">
        <v>908</v>
      </c>
      <c r="D35" s="300"/>
      <c r="E35" s="301">
        <v>0</v>
      </c>
      <c r="F35" s="299"/>
      <c r="G35" s="294"/>
      <c r="H35" s="295" t="s">
        <v>909</v>
      </c>
      <c r="I35" s="300"/>
      <c r="J35" s="302">
        <f>E35</f>
        <v>0</v>
      </c>
      <c r="K35" s="299"/>
      <c r="L35" s="294"/>
      <c r="M35" s="295" t="s">
        <v>909</v>
      </c>
      <c r="N35" s="300">
        <f t="shared" si="3"/>
        <v>0</v>
      </c>
      <c r="O35" s="302">
        <f t="shared" si="3"/>
        <v>0</v>
      </c>
    </row>
    <row r="36" spans="1:15">
      <c r="B36" s="294"/>
      <c r="C36" s="295"/>
      <c r="D36" s="296"/>
      <c r="E36" s="298"/>
      <c r="G36" s="294"/>
      <c r="H36" s="295"/>
      <c r="I36" s="296"/>
      <c r="J36" s="298"/>
      <c r="L36" s="294"/>
      <c r="M36" s="295" t="s">
        <v>910</v>
      </c>
      <c r="N36" s="296">
        <f t="shared" si="3"/>
        <v>0</v>
      </c>
      <c r="O36" s="298">
        <f t="shared" si="3"/>
        <v>0</v>
      </c>
    </row>
    <row r="37" spans="1:15">
      <c r="B37" s="294"/>
      <c r="C37" s="295"/>
      <c r="D37" s="296"/>
      <c r="E37" s="298"/>
      <c r="G37" s="294"/>
      <c r="H37" s="295"/>
      <c r="I37" s="296"/>
      <c r="J37" s="298"/>
      <c r="L37" s="294"/>
      <c r="M37" s="295"/>
      <c r="N37" s="296"/>
      <c r="O37" s="298"/>
    </row>
    <row r="38" spans="1:15">
      <c r="B38" s="290">
        <v>10</v>
      </c>
      <c r="C38" s="291" t="s">
        <v>911</v>
      </c>
      <c r="D38" s="300"/>
      <c r="E38" s="303">
        <f>SUM(E39:E39)</f>
        <v>124</v>
      </c>
      <c r="G38" s="290">
        <v>10</v>
      </c>
      <c r="H38" s="291" t="s">
        <v>911</v>
      </c>
      <c r="I38" s="300"/>
      <c r="J38" s="303">
        <f>SUM(J39:J39)</f>
        <v>124</v>
      </c>
      <c r="L38" s="290">
        <v>10</v>
      </c>
      <c r="M38" s="291" t="s">
        <v>911</v>
      </c>
      <c r="N38" s="300"/>
      <c r="O38" s="303">
        <f>SUM(O39:O39)</f>
        <v>124</v>
      </c>
    </row>
    <row r="39" spans="1:15">
      <c r="B39" s="294"/>
      <c r="C39" s="2312" t="s">
        <v>912</v>
      </c>
      <c r="D39" s="2313"/>
      <c r="E39" s="298">
        <v>124</v>
      </c>
      <c r="G39" s="294"/>
      <c r="H39" s="304" t="s">
        <v>913</v>
      </c>
      <c r="I39" s="296">
        <v>1</v>
      </c>
      <c r="J39" s="298">
        <f>E39</f>
        <v>124</v>
      </c>
      <c r="L39" s="294"/>
      <c r="M39" s="304" t="s">
        <v>913</v>
      </c>
      <c r="N39" s="296">
        <v>1</v>
      </c>
      <c r="O39" s="298">
        <f>E39</f>
        <v>124</v>
      </c>
    </row>
    <row r="40" spans="1:15">
      <c r="B40" s="294"/>
      <c r="C40" s="305"/>
      <c r="D40" s="306"/>
      <c r="E40" s="298"/>
      <c r="G40" s="294"/>
      <c r="H40" s="304"/>
      <c r="I40" s="296"/>
      <c r="J40" s="298"/>
      <c r="L40" s="294"/>
      <c r="M40" s="304"/>
      <c r="N40" s="296"/>
      <c r="O40" s="298"/>
    </row>
    <row r="41" spans="1:15">
      <c r="B41" s="290">
        <v>11</v>
      </c>
      <c r="C41" s="291" t="s">
        <v>914</v>
      </c>
      <c r="D41" s="300"/>
      <c r="E41" s="303">
        <f>+E42</f>
        <v>462</v>
      </c>
      <c r="G41" s="290">
        <v>11</v>
      </c>
      <c r="H41" s="291" t="s">
        <v>914</v>
      </c>
      <c r="I41" s="300"/>
      <c r="J41" s="303">
        <f>+J42</f>
        <v>462</v>
      </c>
      <c r="L41" s="290">
        <v>11</v>
      </c>
      <c r="M41" s="291" t="s">
        <v>914</v>
      </c>
      <c r="N41" s="300"/>
      <c r="O41" s="303">
        <f>+O42</f>
        <v>462</v>
      </c>
    </row>
    <row r="42" spans="1:15">
      <c r="B42" s="294"/>
      <c r="C42" s="304" t="s">
        <v>915</v>
      </c>
      <c r="D42" s="296"/>
      <c r="E42" s="297">
        <f>22*21</f>
        <v>462</v>
      </c>
      <c r="G42" s="294"/>
      <c r="H42" s="304" t="s">
        <v>915</v>
      </c>
      <c r="I42" s="296"/>
      <c r="J42" s="298">
        <f>E42</f>
        <v>462</v>
      </c>
      <c r="L42" s="294"/>
      <c r="M42" s="304" t="s">
        <v>915</v>
      </c>
      <c r="N42" s="296"/>
      <c r="O42" s="298">
        <f>E42</f>
        <v>462</v>
      </c>
    </row>
    <row r="43" spans="1:15">
      <c r="B43" s="290">
        <v>12</v>
      </c>
      <c r="C43" s="291" t="s">
        <v>916</v>
      </c>
      <c r="D43" s="300"/>
      <c r="E43" s="303">
        <f>+E44</f>
        <v>0</v>
      </c>
      <c r="G43" s="290">
        <v>12</v>
      </c>
      <c r="H43" s="291" t="s">
        <v>916</v>
      </c>
      <c r="I43" s="300"/>
      <c r="J43" s="303">
        <f>+J44</f>
        <v>0</v>
      </c>
      <c r="L43" s="290">
        <v>12</v>
      </c>
      <c r="M43" s="291" t="s">
        <v>916</v>
      </c>
      <c r="N43" s="300"/>
      <c r="O43" s="303">
        <f>+O44</f>
        <v>0</v>
      </c>
    </row>
    <row r="44" spans="1:15">
      <c r="B44" s="290"/>
      <c r="C44" s="304" t="s">
        <v>917</v>
      </c>
      <c r="D44" s="307"/>
      <c r="E44" s="308">
        <v>0</v>
      </c>
      <c r="G44" s="290"/>
      <c r="H44" s="304" t="s">
        <v>917</v>
      </c>
      <c r="I44" s="307"/>
      <c r="J44" s="309">
        <f>E44</f>
        <v>0</v>
      </c>
      <c r="L44" s="290"/>
      <c r="M44" s="304" t="s">
        <v>917</v>
      </c>
      <c r="N44" s="307"/>
      <c r="O44" s="309">
        <f>E44</f>
        <v>0</v>
      </c>
    </row>
    <row r="45" spans="1:15">
      <c r="B45" s="290">
        <v>13</v>
      </c>
      <c r="C45" s="291" t="s">
        <v>918</v>
      </c>
      <c r="D45" s="300"/>
      <c r="E45" s="303">
        <f>SUM(E46:E48)</f>
        <v>60</v>
      </c>
      <c r="G45" s="290">
        <v>13</v>
      </c>
      <c r="H45" s="291" t="s">
        <v>918</v>
      </c>
      <c r="I45" s="300"/>
      <c r="J45" s="303">
        <f>SUM(J46:J48)</f>
        <v>60</v>
      </c>
      <c r="L45" s="290">
        <v>13</v>
      </c>
      <c r="M45" s="291" t="s">
        <v>918</v>
      </c>
      <c r="N45" s="300"/>
      <c r="O45" s="303">
        <f>SUM(O46:O48)</f>
        <v>60</v>
      </c>
    </row>
    <row r="46" spans="1:15">
      <c r="B46" s="290"/>
      <c r="C46" s="304" t="s">
        <v>919</v>
      </c>
      <c r="D46" s="296"/>
      <c r="E46" s="298">
        <v>60</v>
      </c>
      <c r="G46" s="290"/>
      <c r="H46" s="304" t="s">
        <v>920</v>
      </c>
      <c r="I46" s="296"/>
      <c r="J46" s="298">
        <f>E46</f>
        <v>60</v>
      </c>
      <c r="L46" s="290"/>
      <c r="M46" s="304" t="s">
        <v>920</v>
      </c>
      <c r="N46" s="296"/>
      <c r="O46" s="298">
        <f>E46</f>
        <v>60</v>
      </c>
    </row>
    <row r="47" spans="1:15">
      <c r="B47" s="290"/>
      <c r="C47" s="304"/>
      <c r="D47" s="296"/>
      <c r="E47" s="298"/>
      <c r="G47" s="290"/>
      <c r="H47" s="304"/>
      <c r="I47" s="296"/>
      <c r="J47" s="298"/>
      <c r="L47" s="290"/>
      <c r="M47" s="304"/>
      <c r="N47" s="296"/>
      <c r="O47" s="298"/>
    </row>
    <row r="48" spans="1:15">
      <c r="B48" s="290"/>
      <c r="C48" s="304" t="s">
        <v>921</v>
      </c>
      <c r="D48" s="300"/>
      <c r="E48" s="302">
        <v>0</v>
      </c>
      <c r="G48" s="294"/>
      <c r="H48" s="304" t="s">
        <v>921</v>
      </c>
      <c r="I48" s="300"/>
      <c r="J48" s="302">
        <f>E48</f>
        <v>0</v>
      </c>
      <c r="L48" s="294"/>
      <c r="M48" s="304" t="s">
        <v>921</v>
      </c>
      <c r="N48" s="300"/>
      <c r="O48" s="302">
        <f>E48</f>
        <v>0</v>
      </c>
    </row>
    <row r="49" spans="1:18">
      <c r="B49" s="290"/>
      <c r="C49" s="304"/>
      <c r="D49" s="310"/>
      <c r="E49" s="302"/>
      <c r="G49" s="294"/>
      <c r="H49" s="304"/>
      <c r="I49" s="310"/>
      <c r="J49" s="302"/>
      <c r="L49" s="294"/>
      <c r="M49" s="304"/>
      <c r="N49" s="310"/>
      <c r="O49" s="302"/>
    </row>
    <row r="50" spans="1:18">
      <c r="B50" s="290">
        <v>14</v>
      </c>
      <c r="C50" s="291" t="s">
        <v>922</v>
      </c>
      <c r="D50" s="310"/>
      <c r="E50" s="311">
        <v>200</v>
      </c>
      <c r="G50" s="290">
        <v>14</v>
      </c>
      <c r="H50" s="291" t="s">
        <v>922</v>
      </c>
      <c r="I50" s="310"/>
      <c r="J50" s="311">
        <v>150</v>
      </c>
      <c r="L50" s="290">
        <v>14</v>
      </c>
      <c r="M50" s="291" t="s">
        <v>922</v>
      </c>
      <c r="N50" s="310"/>
      <c r="O50" s="311">
        <v>100</v>
      </c>
    </row>
    <row r="51" spans="1:18">
      <c r="B51" s="312">
        <v>15</v>
      </c>
      <c r="C51" s="291"/>
      <c r="D51" s="310"/>
      <c r="E51" s="303"/>
      <c r="G51" s="312">
        <v>15</v>
      </c>
      <c r="H51" s="291"/>
      <c r="I51" s="310"/>
      <c r="J51" s="303"/>
      <c r="L51" s="312">
        <v>15</v>
      </c>
      <c r="M51" s="291"/>
      <c r="N51" s="310"/>
      <c r="O51" s="303"/>
    </row>
    <row r="52" spans="1:18" ht="15.75" thickBot="1">
      <c r="B52" s="2314" t="s">
        <v>923</v>
      </c>
      <c r="C52" s="2315"/>
      <c r="D52" s="313">
        <v>4</v>
      </c>
      <c r="E52" s="314">
        <f>+E45+E41+E38+E33+E43+E50</f>
        <v>886</v>
      </c>
      <c r="G52" s="2314" t="s">
        <v>923</v>
      </c>
      <c r="H52" s="2315"/>
      <c r="I52" s="313">
        <v>4</v>
      </c>
      <c r="J52" s="315">
        <f>+J45+J41+J38+J33+J43+J50</f>
        <v>916</v>
      </c>
      <c r="L52" s="2314" t="s">
        <v>923</v>
      </c>
      <c r="M52" s="2315"/>
      <c r="N52" s="313">
        <v>4</v>
      </c>
      <c r="O52" s="315">
        <f>+O45+O41+O38+O33+O43+O50</f>
        <v>866</v>
      </c>
    </row>
    <row r="53" spans="1:18" ht="15.75" thickBot="1">
      <c r="B53" s="316" t="s">
        <v>924</v>
      </c>
      <c r="C53" s="317"/>
      <c r="D53" s="318">
        <v>3.5</v>
      </c>
      <c r="E53" s="319"/>
      <c r="G53" s="2316" t="s">
        <v>924</v>
      </c>
      <c r="H53" s="2317"/>
      <c r="I53" s="318">
        <f>D53</f>
        <v>3.5</v>
      </c>
      <c r="J53" s="319"/>
      <c r="L53" s="2316" t="s">
        <v>924</v>
      </c>
      <c r="M53" s="2317"/>
      <c r="N53" s="318">
        <f>D53</f>
        <v>3.5</v>
      </c>
      <c r="O53" s="319"/>
    </row>
    <row r="54" spans="1:18">
      <c r="B54" s="256"/>
      <c r="D54" s="320"/>
      <c r="E54" s="321"/>
      <c r="G54" s="256"/>
      <c r="I54" s="320"/>
      <c r="J54" s="321"/>
      <c r="L54" s="256"/>
      <c r="N54" s="320"/>
      <c r="O54" s="321"/>
    </row>
    <row r="55" spans="1:18">
      <c r="B55" s="322" t="s">
        <v>925</v>
      </c>
      <c r="C55" s="323"/>
      <c r="D55" s="323"/>
      <c r="E55" s="324">
        <f>+E52+(E29*216)</f>
        <v>7718.08</v>
      </c>
      <c r="G55" s="322" t="s">
        <v>925</v>
      </c>
      <c r="H55" s="323"/>
      <c r="I55" s="323"/>
      <c r="J55" s="324">
        <f>+J52+(J29*216)</f>
        <v>6274.96</v>
      </c>
      <c r="L55" s="322" t="s">
        <v>925</v>
      </c>
      <c r="M55" s="323"/>
      <c r="N55" s="323"/>
      <c r="O55" s="324">
        <f>+O52+(O29*216)</f>
        <v>5719.5199999999995</v>
      </c>
    </row>
    <row r="56" spans="1:18">
      <c r="B56" s="325" t="s">
        <v>926</v>
      </c>
      <c r="C56" s="326"/>
      <c r="D56" s="327">
        <v>3.5</v>
      </c>
      <c r="E56" s="328">
        <f>+E55/D56</f>
        <v>2205.1657142857143</v>
      </c>
      <c r="G56" s="325" t="s">
        <v>926</v>
      </c>
      <c r="H56" s="326"/>
      <c r="I56" s="329">
        <f>+I53</f>
        <v>3.5</v>
      </c>
      <c r="J56" s="328">
        <f>+J55/I56</f>
        <v>1792.8457142857144</v>
      </c>
      <c r="L56" s="325" t="s">
        <v>926</v>
      </c>
      <c r="M56" s="326"/>
      <c r="N56" s="329">
        <f>+N53</f>
        <v>3.5</v>
      </c>
      <c r="O56" s="328">
        <f>+O55/N56</f>
        <v>1634.1485714285714</v>
      </c>
    </row>
    <row r="57" spans="1:18">
      <c r="B57" s="330" t="s">
        <v>927</v>
      </c>
      <c r="C57" s="331"/>
      <c r="D57" s="331"/>
      <c r="E57" s="332">
        <v>216</v>
      </c>
      <c r="G57" s="330" t="s">
        <v>927</v>
      </c>
      <c r="H57" s="331"/>
      <c r="I57" s="331"/>
      <c r="J57" s="332">
        <f>+E57</f>
        <v>216</v>
      </c>
      <c r="L57" s="330" t="s">
        <v>927</v>
      </c>
      <c r="M57" s="331"/>
      <c r="N57" s="331"/>
      <c r="O57" s="332">
        <f>+J57</f>
        <v>216</v>
      </c>
    </row>
    <row r="58" spans="1:18">
      <c r="B58" s="333" t="s">
        <v>928</v>
      </c>
      <c r="C58" s="334"/>
      <c r="D58" s="334"/>
      <c r="E58" s="335">
        <f>+E55/E57</f>
        <v>35.73185185185185</v>
      </c>
      <c r="G58" s="333" t="s">
        <v>928</v>
      </c>
      <c r="H58" s="334"/>
      <c r="I58" s="334"/>
      <c r="J58" s="335">
        <f>+J55/J57</f>
        <v>29.050740740740739</v>
      </c>
      <c r="L58" s="333" t="s">
        <v>928</v>
      </c>
      <c r="M58" s="334"/>
      <c r="N58" s="334"/>
      <c r="O58" s="335">
        <f>+O55/O57</f>
        <v>26.479259259259258</v>
      </c>
    </row>
    <row r="59" spans="1:18" ht="15.75" thickBot="1">
      <c r="B59" s="336" t="s">
        <v>929</v>
      </c>
      <c r="C59" s="337"/>
      <c r="D59" s="338">
        <f>+D53</f>
        <v>3.5</v>
      </c>
      <c r="E59" s="339">
        <f>ROUND(E58/D59,2)</f>
        <v>10.210000000000001</v>
      </c>
      <c r="G59" s="336" t="s">
        <v>929</v>
      </c>
      <c r="H59" s="337"/>
      <c r="I59" s="340">
        <f>+I53</f>
        <v>3.5</v>
      </c>
      <c r="J59" s="339">
        <f>ROUNDUP(J58/I59,2)</f>
        <v>8.31</v>
      </c>
      <c r="L59" s="336" t="s">
        <v>929</v>
      </c>
      <c r="M59" s="337"/>
      <c r="N59" s="340">
        <f>+N53</f>
        <v>3.5</v>
      </c>
      <c r="O59" s="339">
        <f>ROUNDUP(O58/N59,2)</f>
        <v>7.5699999999999994</v>
      </c>
    </row>
    <row r="60" spans="1:18">
      <c r="B60" s="256"/>
      <c r="O60" s="257"/>
    </row>
    <row r="61" spans="1:18" ht="15.75" thickBot="1">
      <c r="A61" s="341"/>
      <c r="B61" s="264"/>
      <c r="C61" s="341"/>
      <c r="D61" s="341"/>
      <c r="E61" s="342"/>
      <c r="F61" s="341"/>
      <c r="G61" s="341"/>
      <c r="H61" s="341"/>
      <c r="I61" s="341"/>
      <c r="J61" s="341"/>
      <c r="K61" s="341"/>
      <c r="L61" s="341"/>
      <c r="M61" s="341"/>
      <c r="N61" s="341"/>
      <c r="O61" s="343"/>
    </row>
    <row r="62" spans="1:18">
      <c r="E62" s="344"/>
    </row>
    <row r="63" spans="1:18" ht="15.75" thickBot="1">
      <c r="E63" s="345"/>
    </row>
    <row r="64" spans="1:18" customFormat="1" ht="22.5">
      <c r="E64" s="2324" t="s">
        <v>872</v>
      </c>
      <c r="F64" s="2325"/>
      <c r="G64" s="2325"/>
      <c r="H64" s="2325"/>
      <c r="I64" s="2325"/>
      <c r="J64" s="2325"/>
      <c r="K64" s="2325"/>
      <c r="L64" s="2325"/>
      <c r="M64" s="2325"/>
      <c r="N64" s="2325"/>
      <c r="O64" s="2325"/>
      <c r="P64" s="2325"/>
      <c r="Q64" s="2325"/>
      <c r="R64" s="2326"/>
    </row>
    <row r="65" spans="5:18" customFormat="1" ht="13.5" thickBot="1">
      <c r="E65" s="637"/>
      <c r="R65" s="638"/>
    </row>
    <row r="66" spans="5:18" customFormat="1" ht="21.75" thickBot="1">
      <c r="E66" s="2327" t="s">
        <v>873</v>
      </c>
      <c r="F66" s="2328"/>
      <c r="G66" s="2328"/>
      <c r="H66" s="2329"/>
      <c r="J66" s="2327" t="s">
        <v>873</v>
      </c>
      <c r="K66" s="2328"/>
      <c r="L66" s="2328"/>
      <c r="M66" s="2329"/>
      <c r="O66" s="2327" t="s">
        <v>873</v>
      </c>
      <c r="P66" s="2328"/>
      <c r="Q66" s="2328"/>
      <c r="R66" s="2329"/>
    </row>
    <row r="67" spans="5:18" customFormat="1" ht="12.75">
      <c r="E67" s="639" t="s">
        <v>873</v>
      </c>
      <c r="F67" s="640"/>
      <c r="G67" s="641"/>
      <c r="H67" s="642"/>
      <c r="J67" s="639" t="s">
        <v>873</v>
      </c>
      <c r="K67" s="640"/>
      <c r="L67" s="641"/>
      <c r="M67" s="642"/>
      <c r="O67" s="639" t="s">
        <v>873</v>
      </c>
      <c r="P67" s="640"/>
      <c r="Q67" s="641"/>
      <c r="R67" s="642"/>
    </row>
    <row r="68" spans="5:18" customFormat="1">
      <c r="E68" s="643" t="s">
        <v>874</v>
      </c>
      <c r="F68" s="2318" t="s">
        <v>855</v>
      </c>
      <c r="G68" s="2319"/>
      <c r="H68" s="2320"/>
      <c r="J68" s="643" t="s">
        <v>874</v>
      </c>
      <c r="K68" s="2318" t="s">
        <v>1050</v>
      </c>
      <c r="L68" s="2319"/>
      <c r="M68" s="2320"/>
      <c r="O68" s="643" t="s">
        <v>874</v>
      </c>
      <c r="P68" s="2318" t="s">
        <v>1051</v>
      </c>
      <c r="Q68" s="2319"/>
      <c r="R68" s="2320"/>
    </row>
    <row r="69" spans="5:18" customFormat="1" ht="13.5" thickBot="1">
      <c r="E69" s="644"/>
      <c r="F69" s="645" t="s">
        <v>875</v>
      </c>
      <c r="G69" s="646" t="s">
        <v>876</v>
      </c>
      <c r="H69" s="647"/>
      <c r="J69" s="644"/>
      <c r="K69" s="645" t="s">
        <v>875</v>
      </c>
      <c r="L69" s="646" t="s">
        <v>876</v>
      </c>
      <c r="M69" s="647"/>
      <c r="O69" s="644"/>
      <c r="P69" s="645" t="s">
        <v>875</v>
      </c>
      <c r="Q69" s="646" t="s">
        <v>876</v>
      </c>
      <c r="R69" s="647"/>
    </row>
    <row r="70" spans="5:18" customFormat="1">
      <c r="E70" s="643" t="s">
        <v>877</v>
      </c>
      <c r="F70" s="648" t="s">
        <v>878</v>
      </c>
      <c r="G70" s="649"/>
      <c r="H70" s="650">
        <v>89.3</v>
      </c>
      <c r="J70" s="643" t="s">
        <v>877</v>
      </c>
      <c r="K70" s="648" t="s">
        <v>878</v>
      </c>
      <c r="L70" s="649"/>
      <c r="M70" s="650">
        <v>69.75</v>
      </c>
      <c r="O70" s="643" t="s">
        <v>877</v>
      </c>
      <c r="P70" s="648" t="s">
        <v>878</v>
      </c>
      <c r="Q70" s="649"/>
      <c r="R70" s="650">
        <v>62.8</v>
      </c>
    </row>
    <row r="71" spans="5:18" customFormat="1" ht="12.75">
      <c r="E71" s="651" t="s">
        <v>879</v>
      </c>
      <c r="F71" s="637"/>
      <c r="G71" s="652"/>
      <c r="H71" s="653"/>
      <c r="J71" s="651" t="s">
        <v>879</v>
      </c>
      <c r="K71" s="637"/>
      <c r="L71" s="652"/>
      <c r="M71" s="653"/>
      <c r="O71" s="651" t="s">
        <v>879</v>
      </c>
      <c r="P71" s="637"/>
      <c r="Q71" s="652"/>
      <c r="R71" s="653"/>
    </row>
    <row r="72" spans="5:18" customFormat="1" ht="12.75">
      <c r="E72" s="651" t="s">
        <v>880</v>
      </c>
      <c r="F72" s="637" t="s">
        <v>881</v>
      </c>
      <c r="G72" s="273">
        <v>0.32</v>
      </c>
      <c r="H72" s="653">
        <f>G72*H70</f>
        <v>28.576000000000001</v>
      </c>
      <c r="J72" s="651" t="s">
        <v>880</v>
      </c>
      <c r="K72" s="637" t="s">
        <v>881</v>
      </c>
      <c r="L72" s="273">
        <v>0.3</v>
      </c>
      <c r="M72" s="653">
        <f>L72*M70</f>
        <v>20.925000000000001</v>
      </c>
      <c r="O72" s="651" t="s">
        <v>880</v>
      </c>
      <c r="P72" s="637" t="s">
        <v>881</v>
      </c>
      <c r="Q72" s="273">
        <v>0.3</v>
      </c>
      <c r="R72" s="653">
        <f>Q72*R70</f>
        <v>18.84</v>
      </c>
    </row>
    <row r="73" spans="5:18" customFormat="1" ht="12.75">
      <c r="E73" s="651" t="s">
        <v>882</v>
      </c>
      <c r="F73" s="637" t="s">
        <v>883</v>
      </c>
      <c r="G73" s="654">
        <v>0</v>
      </c>
      <c r="H73" s="653">
        <f t="shared" ref="H73:H78" si="4">G73</f>
        <v>0</v>
      </c>
      <c r="J73" s="651" t="s">
        <v>882</v>
      </c>
      <c r="K73" s="637" t="s">
        <v>883</v>
      </c>
      <c r="L73" s="654">
        <v>0</v>
      </c>
      <c r="M73" s="653">
        <f t="shared" ref="M73:M78" si="5">L73</f>
        <v>0</v>
      </c>
      <c r="O73" s="651" t="s">
        <v>882</v>
      </c>
      <c r="P73" s="637" t="s">
        <v>883</v>
      </c>
      <c r="Q73" s="654">
        <v>0</v>
      </c>
      <c r="R73" s="653">
        <f t="shared" ref="R73:R78" si="6">Q73</f>
        <v>0</v>
      </c>
    </row>
    <row r="74" spans="5:18" customFormat="1" ht="12.75">
      <c r="E74" s="651" t="s">
        <v>884</v>
      </c>
      <c r="F74" s="637" t="s">
        <v>885</v>
      </c>
      <c r="G74" s="654">
        <v>0</v>
      </c>
      <c r="H74" s="653">
        <f t="shared" si="4"/>
        <v>0</v>
      </c>
      <c r="J74" s="651" t="s">
        <v>884</v>
      </c>
      <c r="K74" s="637" t="s">
        <v>885</v>
      </c>
      <c r="L74" s="654">
        <v>0</v>
      </c>
      <c r="M74" s="653">
        <f t="shared" si="5"/>
        <v>0</v>
      </c>
      <c r="O74" s="651" t="s">
        <v>884</v>
      </c>
      <c r="P74" s="637" t="s">
        <v>885</v>
      </c>
      <c r="Q74" s="654">
        <v>0</v>
      </c>
      <c r="R74" s="653">
        <f t="shared" si="6"/>
        <v>0</v>
      </c>
    </row>
    <row r="75" spans="5:18" customFormat="1" ht="12.75">
      <c r="E75" s="651" t="s">
        <v>886</v>
      </c>
      <c r="F75" s="637" t="s">
        <v>887</v>
      </c>
      <c r="G75" s="654">
        <v>2</v>
      </c>
      <c r="H75" s="653">
        <f t="shared" si="4"/>
        <v>2</v>
      </c>
      <c r="J75" s="651" t="s">
        <v>886</v>
      </c>
      <c r="K75" s="637" t="s">
        <v>887</v>
      </c>
      <c r="L75" s="654">
        <v>2</v>
      </c>
      <c r="M75" s="653">
        <f t="shared" si="5"/>
        <v>2</v>
      </c>
      <c r="O75" s="651" t="s">
        <v>886</v>
      </c>
      <c r="P75" s="637" t="s">
        <v>887</v>
      </c>
      <c r="Q75" s="654">
        <v>2</v>
      </c>
      <c r="R75" s="653">
        <f t="shared" si="6"/>
        <v>2</v>
      </c>
    </row>
    <row r="76" spans="5:18" customFormat="1" ht="12.75">
      <c r="E76" s="651" t="s">
        <v>888</v>
      </c>
      <c r="F76" s="637" t="s">
        <v>885</v>
      </c>
      <c r="G76" s="654">
        <v>0</v>
      </c>
      <c r="H76" s="653">
        <f t="shared" si="4"/>
        <v>0</v>
      </c>
      <c r="J76" s="651" t="s">
        <v>888</v>
      </c>
      <c r="K76" s="637" t="s">
        <v>885</v>
      </c>
      <c r="L76" s="654">
        <v>0</v>
      </c>
      <c r="M76" s="653">
        <f t="shared" si="5"/>
        <v>0</v>
      </c>
      <c r="O76" s="651" t="s">
        <v>888</v>
      </c>
      <c r="P76" s="637" t="s">
        <v>885</v>
      </c>
      <c r="Q76" s="654">
        <v>0</v>
      </c>
      <c r="R76" s="653">
        <f t="shared" si="6"/>
        <v>0</v>
      </c>
    </row>
    <row r="77" spans="5:18" customFormat="1" ht="12.75">
      <c r="E77" s="651" t="s">
        <v>889</v>
      </c>
      <c r="F77" s="637" t="s">
        <v>885</v>
      </c>
      <c r="G77" s="654">
        <v>0</v>
      </c>
      <c r="H77" s="653">
        <f t="shared" si="4"/>
        <v>0</v>
      </c>
      <c r="J77" s="651" t="s">
        <v>889</v>
      </c>
      <c r="K77" s="637" t="s">
        <v>885</v>
      </c>
      <c r="L77" s="654">
        <v>0</v>
      </c>
      <c r="M77" s="653">
        <f t="shared" si="5"/>
        <v>0</v>
      </c>
      <c r="O77" s="651" t="s">
        <v>889</v>
      </c>
      <c r="P77" s="637" t="s">
        <v>885</v>
      </c>
      <c r="Q77" s="654">
        <v>0</v>
      </c>
      <c r="R77" s="653">
        <f t="shared" si="6"/>
        <v>0</v>
      </c>
    </row>
    <row r="78" spans="5:18" customFormat="1" ht="12.75">
      <c r="E78" s="651" t="s">
        <v>890</v>
      </c>
      <c r="F78" s="637" t="s">
        <v>891</v>
      </c>
      <c r="G78" s="654">
        <v>0</v>
      </c>
      <c r="H78" s="653">
        <f t="shared" si="4"/>
        <v>0</v>
      </c>
      <c r="J78" s="651" t="s">
        <v>890</v>
      </c>
      <c r="K78" s="637" t="s">
        <v>891</v>
      </c>
      <c r="L78" s="654">
        <v>0</v>
      </c>
      <c r="M78" s="653">
        <f t="shared" si="5"/>
        <v>0</v>
      </c>
      <c r="O78" s="651" t="s">
        <v>890</v>
      </c>
      <c r="P78" s="637" t="s">
        <v>891</v>
      </c>
      <c r="Q78" s="654">
        <v>0</v>
      </c>
      <c r="R78" s="653">
        <f t="shared" si="6"/>
        <v>0</v>
      </c>
    </row>
    <row r="79" spans="5:18" customFormat="1" ht="12.75">
      <c r="E79" s="651" t="s">
        <v>892</v>
      </c>
      <c r="F79" s="637" t="s">
        <v>887</v>
      </c>
      <c r="G79" s="654">
        <v>8.6</v>
      </c>
      <c r="H79" s="653">
        <f>G79</f>
        <v>8.6</v>
      </c>
      <c r="J79" s="651" t="s">
        <v>892</v>
      </c>
      <c r="K79" s="637" t="s">
        <v>887</v>
      </c>
      <c r="L79" s="654">
        <v>8.6</v>
      </c>
      <c r="M79" s="653">
        <f>L79</f>
        <v>8.6</v>
      </c>
      <c r="O79" s="651" t="s">
        <v>892</v>
      </c>
      <c r="P79" s="637" t="s">
        <v>887</v>
      </c>
      <c r="Q79" s="654">
        <v>8.6</v>
      </c>
      <c r="R79" s="653">
        <f>Q79</f>
        <v>8.6</v>
      </c>
    </row>
    <row r="80" spans="5:18" customFormat="1" ht="12.75">
      <c r="E80" s="655"/>
      <c r="F80" s="656"/>
      <c r="G80" s="657"/>
      <c r="H80" s="658"/>
      <c r="J80" s="655"/>
      <c r="K80" s="656"/>
      <c r="L80" s="657"/>
      <c r="M80" s="658"/>
      <c r="O80" s="655"/>
      <c r="P80" s="656"/>
      <c r="Q80" s="657"/>
      <c r="R80" s="658"/>
    </row>
    <row r="81" spans="5:18" customFormat="1" ht="12.75">
      <c r="E81" s="659" t="s">
        <v>893</v>
      </c>
      <c r="F81" s="660" t="s">
        <v>894</v>
      </c>
      <c r="G81" s="661"/>
      <c r="H81" s="662" t="s">
        <v>895</v>
      </c>
      <c r="J81" s="659" t="s">
        <v>893</v>
      </c>
      <c r="K81" s="660" t="s">
        <v>894</v>
      </c>
      <c r="L81" s="661"/>
      <c r="M81" s="662" t="s">
        <v>895</v>
      </c>
      <c r="O81" s="659" t="s">
        <v>893</v>
      </c>
      <c r="P81" s="660" t="s">
        <v>894</v>
      </c>
      <c r="Q81" s="661"/>
      <c r="R81" s="662" t="s">
        <v>895</v>
      </c>
    </row>
    <row r="82" spans="5:18" customFormat="1" ht="12.75">
      <c r="E82" s="651" t="s">
        <v>896</v>
      </c>
      <c r="F82" s="637" t="s">
        <v>897</v>
      </c>
      <c r="G82" s="273">
        <v>1.2618</v>
      </c>
      <c r="H82" s="653">
        <f>G82*H70</f>
        <v>112.67874</v>
      </c>
      <c r="J82" s="651" t="s">
        <v>896</v>
      </c>
      <c r="K82" s="637" t="s">
        <v>897</v>
      </c>
      <c r="L82" s="273">
        <f>G82</f>
        <v>1.2618</v>
      </c>
      <c r="M82" s="653">
        <f>L82*M70</f>
        <v>88.010550000000009</v>
      </c>
      <c r="O82" s="651" t="s">
        <v>896</v>
      </c>
      <c r="P82" s="637" t="s">
        <v>897</v>
      </c>
      <c r="Q82" s="273">
        <f>G82</f>
        <v>1.2618</v>
      </c>
      <c r="R82" s="653">
        <f>Q82*R70</f>
        <v>79.241039999999998</v>
      </c>
    </row>
    <row r="83" spans="5:18" customFormat="1" ht="12.75">
      <c r="E83" s="651" t="s">
        <v>898</v>
      </c>
      <c r="F83" s="637" t="s">
        <v>899</v>
      </c>
      <c r="G83" s="273">
        <v>0.12</v>
      </c>
      <c r="H83" s="653">
        <f>G83*H72</f>
        <v>3.4291199999999997</v>
      </c>
      <c r="J83" s="651" t="s">
        <v>898</v>
      </c>
      <c r="K83" s="637" t="s">
        <v>899</v>
      </c>
      <c r="L83" s="273">
        <f>G83</f>
        <v>0.12</v>
      </c>
      <c r="M83" s="653">
        <f>L83*M72</f>
        <v>2.5110000000000001</v>
      </c>
      <c r="O83" s="651" t="s">
        <v>898</v>
      </c>
      <c r="P83" s="637" t="s">
        <v>899</v>
      </c>
      <c r="Q83" s="273">
        <f>G83</f>
        <v>0.12</v>
      </c>
      <c r="R83" s="653">
        <f>Q83*R72</f>
        <v>2.2607999999999997</v>
      </c>
    </row>
    <row r="84" spans="5:18" customFormat="1" ht="12.75">
      <c r="E84" s="655"/>
      <c r="F84" s="656"/>
      <c r="G84" s="657"/>
      <c r="H84" s="658"/>
      <c r="J84" s="655"/>
      <c r="K84" s="656"/>
      <c r="L84" s="657"/>
      <c r="M84" s="658"/>
      <c r="O84" s="655"/>
      <c r="P84" s="656"/>
      <c r="Q84" s="657"/>
      <c r="R84" s="658"/>
    </row>
    <row r="85" spans="5:18" customFormat="1" ht="12.75">
      <c r="E85" s="663" t="s">
        <v>900</v>
      </c>
      <c r="F85" s="664"/>
      <c r="G85" s="665">
        <v>0.4</v>
      </c>
      <c r="H85" s="665">
        <f>G85</f>
        <v>0.4</v>
      </c>
      <c r="J85" s="663" t="s">
        <v>900</v>
      </c>
      <c r="K85" s="664"/>
      <c r="L85" s="665">
        <v>0.4</v>
      </c>
      <c r="M85" s="665">
        <f>L85</f>
        <v>0.4</v>
      </c>
      <c r="O85" s="663" t="s">
        <v>900</v>
      </c>
      <c r="P85" s="664"/>
      <c r="Q85" s="665">
        <v>0.4</v>
      </c>
      <c r="R85" s="665">
        <f>Q85</f>
        <v>0.4</v>
      </c>
    </row>
    <row r="86" spans="5:18" customFormat="1" ht="12.75">
      <c r="E86" s="651" t="s">
        <v>901</v>
      </c>
      <c r="F86" s="637"/>
      <c r="G86" s="654">
        <f>0.09*H70</f>
        <v>8.036999999999999</v>
      </c>
      <c r="H86" s="654">
        <f>G86</f>
        <v>8.036999999999999</v>
      </c>
      <c r="J86" s="651" t="s">
        <v>901</v>
      </c>
      <c r="K86" s="637"/>
      <c r="L86" s="654">
        <f>0.09*M70</f>
        <v>6.2774999999999999</v>
      </c>
      <c r="M86" s="654">
        <f>L86</f>
        <v>6.2774999999999999</v>
      </c>
      <c r="O86" s="651" t="s">
        <v>901</v>
      </c>
      <c r="P86" s="637"/>
      <c r="Q86" s="654">
        <f>0.09*R70</f>
        <v>5.6519999999999992</v>
      </c>
      <c r="R86" s="654">
        <f>Q86</f>
        <v>5.6519999999999992</v>
      </c>
    </row>
    <row r="87" spans="5:18" customFormat="1" ht="12.75">
      <c r="E87" s="655"/>
      <c r="F87" s="656"/>
      <c r="G87" s="657"/>
      <c r="H87" s="658"/>
      <c r="J87" s="655"/>
      <c r="K87" s="656"/>
      <c r="L87" s="657"/>
      <c r="M87" s="658"/>
      <c r="O87" s="655"/>
      <c r="P87" s="656"/>
      <c r="Q87" s="657"/>
      <c r="R87" s="658"/>
    </row>
    <row r="88" spans="5:18" customFormat="1" ht="12.75">
      <c r="E88" s="651" t="s">
        <v>902</v>
      </c>
      <c r="F88" s="637"/>
      <c r="G88" s="652"/>
      <c r="H88" s="653">
        <f>SUM(H82:H87)+SUM(H70:H80)</f>
        <v>253.02086</v>
      </c>
      <c r="J88" s="651" t="s">
        <v>902</v>
      </c>
      <c r="K88" s="637"/>
      <c r="L88" s="652"/>
      <c r="M88" s="653">
        <f>SUM(M82:M87)+SUM(M70:M80)</f>
        <v>198.47405000000001</v>
      </c>
      <c r="O88" s="651" t="s">
        <v>902</v>
      </c>
      <c r="P88" s="637"/>
      <c r="Q88" s="652"/>
      <c r="R88" s="653">
        <f>SUM(R82:R87)+SUM(R70:R80)</f>
        <v>179.79383999999999</v>
      </c>
    </row>
    <row r="89" spans="5:18" customFormat="1" ht="13.5" thickBot="1">
      <c r="E89" s="666" t="s">
        <v>903</v>
      </c>
      <c r="F89" s="667"/>
      <c r="G89" s="668"/>
      <c r="H89" s="669">
        <f>ROUND(H88/8,2)</f>
        <v>31.63</v>
      </c>
      <c r="J89" s="666" t="s">
        <v>903</v>
      </c>
      <c r="K89" s="667"/>
      <c r="L89" s="668"/>
      <c r="M89" s="669">
        <f>ROUND(M88/8,2)</f>
        <v>24.81</v>
      </c>
      <c r="O89" s="666" t="s">
        <v>903</v>
      </c>
      <c r="P89" s="667"/>
      <c r="Q89" s="668"/>
      <c r="R89" s="669">
        <f>ROUND(R88/8,2)</f>
        <v>22.47</v>
      </c>
    </row>
    <row r="90" spans="5:18" customFormat="1" ht="12.75">
      <c r="E90" s="637"/>
      <c r="R90" s="638"/>
    </row>
    <row r="91" spans="5:18" customFormat="1" ht="13.5" thickBot="1">
      <c r="E91" s="637"/>
      <c r="R91" s="638"/>
    </row>
    <row r="92" spans="5:18" customFormat="1" ht="16.5" thickBot="1">
      <c r="E92" s="2321" t="s">
        <v>904</v>
      </c>
      <c r="F92" s="2322"/>
      <c r="G92" s="2322"/>
      <c r="H92" s="2323"/>
      <c r="J92" s="2321" t="s">
        <v>904</v>
      </c>
      <c r="K92" s="2322"/>
      <c r="L92" s="2322"/>
      <c r="M92" s="2323"/>
      <c r="O92" s="2321" t="s">
        <v>904</v>
      </c>
      <c r="P92" s="2322"/>
      <c r="Q92" s="2322"/>
      <c r="R92" s="2323"/>
    </row>
    <row r="93" spans="5:18" customFormat="1" ht="15.75" thickTop="1">
      <c r="E93" s="290">
        <v>9</v>
      </c>
      <c r="F93" s="291" t="s">
        <v>905</v>
      </c>
      <c r="G93" s="292"/>
      <c r="H93" s="293">
        <f>SUM(H94:H97)/3</f>
        <v>40</v>
      </c>
      <c r="J93" s="290">
        <v>9</v>
      </c>
      <c r="K93" s="291" t="s">
        <v>905</v>
      </c>
      <c r="L93" s="292"/>
      <c r="M93" s="293">
        <f>SUM(M94:M97)</f>
        <v>120</v>
      </c>
      <c r="O93" s="290">
        <v>9</v>
      </c>
      <c r="P93" s="291" t="s">
        <v>905</v>
      </c>
      <c r="Q93" s="292"/>
      <c r="R93" s="293">
        <f>SUM(R94:R97)</f>
        <v>120</v>
      </c>
    </row>
    <row r="94" spans="5:18" customFormat="1" ht="14.25">
      <c r="E94" s="294"/>
      <c r="F94" s="670" t="s">
        <v>906</v>
      </c>
      <c r="G94" s="296"/>
      <c r="H94" s="297">
        <v>120</v>
      </c>
      <c r="J94" s="294"/>
      <c r="K94" s="670" t="s">
        <v>907</v>
      </c>
      <c r="L94" s="296"/>
      <c r="M94" s="298">
        <f>H94</f>
        <v>120</v>
      </c>
      <c r="O94" s="294"/>
      <c r="P94" s="670" t="s">
        <v>907</v>
      </c>
      <c r="Q94" s="296">
        <f t="shared" ref="Q94:R96" si="7">G94</f>
        <v>0</v>
      </c>
      <c r="R94" s="298">
        <f t="shared" si="7"/>
        <v>120</v>
      </c>
    </row>
    <row r="95" spans="5:18" customFormat="1">
      <c r="E95" s="294"/>
      <c r="F95" s="670" t="s">
        <v>908</v>
      </c>
      <c r="G95" s="300"/>
      <c r="H95" s="301">
        <v>0</v>
      </c>
      <c r="I95" s="671"/>
      <c r="J95" s="294"/>
      <c r="K95" s="670" t="s">
        <v>909</v>
      </c>
      <c r="L95" s="300"/>
      <c r="M95" s="302">
        <f>H95</f>
        <v>0</v>
      </c>
      <c r="N95" s="671"/>
      <c r="O95" s="294"/>
      <c r="P95" s="670" t="s">
        <v>909</v>
      </c>
      <c r="Q95" s="300">
        <f t="shared" si="7"/>
        <v>0</v>
      </c>
      <c r="R95" s="302">
        <f t="shared" si="7"/>
        <v>0</v>
      </c>
    </row>
    <row r="96" spans="5:18" customFormat="1" ht="14.25">
      <c r="E96" s="294"/>
      <c r="F96" s="670"/>
      <c r="G96" s="296"/>
      <c r="H96" s="298"/>
      <c r="J96" s="294"/>
      <c r="K96" s="670"/>
      <c r="L96" s="296"/>
      <c r="M96" s="298"/>
      <c r="O96" s="294"/>
      <c r="P96" s="670" t="s">
        <v>910</v>
      </c>
      <c r="Q96" s="296">
        <f t="shared" si="7"/>
        <v>0</v>
      </c>
      <c r="R96" s="298">
        <f t="shared" si="7"/>
        <v>0</v>
      </c>
    </row>
    <row r="97" spans="5:18" customFormat="1" ht="14.25">
      <c r="E97" s="294"/>
      <c r="F97" s="670"/>
      <c r="G97" s="296"/>
      <c r="H97" s="298"/>
      <c r="J97" s="294"/>
      <c r="K97" s="670"/>
      <c r="L97" s="296"/>
      <c r="M97" s="298"/>
      <c r="O97" s="294"/>
      <c r="P97" s="670"/>
      <c r="Q97" s="296"/>
      <c r="R97" s="298"/>
    </row>
    <row r="98" spans="5:18" customFormat="1">
      <c r="E98" s="290">
        <v>10</v>
      </c>
      <c r="F98" s="291" t="s">
        <v>911</v>
      </c>
      <c r="G98" s="300"/>
      <c r="H98" s="303">
        <f>SUM(H99:H99)</f>
        <v>399</v>
      </c>
      <c r="J98" s="290">
        <v>10</v>
      </c>
      <c r="K98" s="291" t="s">
        <v>911</v>
      </c>
      <c r="L98" s="300"/>
      <c r="M98" s="303">
        <f>SUM(M99:M99)</f>
        <v>173.09333333333333</v>
      </c>
      <c r="O98" s="290">
        <v>10</v>
      </c>
      <c r="P98" s="291" t="s">
        <v>911</v>
      </c>
      <c r="Q98" s="300"/>
      <c r="R98" s="303">
        <f>SUM(R99:R99)</f>
        <v>173.09333333333333</v>
      </c>
    </row>
    <row r="99" spans="5:18" customFormat="1" ht="14.25">
      <c r="E99" s="294"/>
      <c r="F99" s="2312" t="s">
        <v>912</v>
      </c>
      <c r="G99" s="2313"/>
      <c r="H99" s="298">
        <v>399</v>
      </c>
      <c r="J99" s="294"/>
      <c r="K99" s="304" t="s">
        <v>913</v>
      </c>
      <c r="L99" s="296">
        <v>1</v>
      </c>
      <c r="M99" s="298">
        <v>173.09333333333333</v>
      </c>
      <c r="O99" s="294"/>
      <c r="P99" s="304" t="s">
        <v>913</v>
      </c>
      <c r="Q99" s="296">
        <v>1</v>
      </c>
      <c r="R99" s="298">
        <v>173.09333333333333</v>
      </c>
    </row>
    <row r="100" spans="5:18" customFormat="1" ht="14.25">
      <c r="E100" s="294"/>
      <c r="F100" s="305"/>
      <c r="G100" s="306"/>
      <c r="H100" s="298"/>
      <c r="J100" s="294"/>
      <c r="K100" s="304"/>
      <c r="L100" s="296"/>
      <c r="M100" s="298"/>
      <c r="O100" s="294"/>
      <c r="P100" s="304"/>
      <c r="Q100" s="296"/>
      <c r="R100" s="298"/>
    </row>
    <row r="101" spans="5:18" customFormat="1">
      <c r="E101" s="290">
        <v>11</v>
      </c>
      <c r="F101" s="291" t="s">
        <v>914</v>
      </c>
      <c r="G101" s="300"/>
      <c r="H101" s="303">
        <f>+H102</f>
        <v>462</v>
      </c>
      <c r="J101" s="290">
        <v>11</v>
      </c>
      <c r="K101" s="291" t="s">
        <v>914</v>
      </c>
      <c r="L101" s="300"/>
      <c r="M101" s="303">
        <f>+M102</f>
        <v>462</v>
      </c>
      <c r="O101" s="290">
        <v>11</v>
      </c>
      <c r="P101" s="291" t="s">
        <v>914</v>
      </c>
      <c r="Q101" s="300"/>
      <c r="R101" s="303">
        <f>+R102</f>
        <v>462</v>
      </c>
    </row>
    <row r="102" spans="5:18" customFormat="1" ht="14.25">
      <c r="E102" s="294"/>
      <c r="F102" s="304" t="s">
        <v>915</v>
      </c>
      <c r="G102" s="296"/>
      <c r="H102" s="297">
        <f>+E42</f>
        <v>462</v>
      </c>
      <c r="J102" s="294"/>
      <c r="K102" s="304" t="s">
        <v>915</v>
      </c>
      <c r="L102" s="296"/>
      <c r="M102" s="298">
        <f>H102</f>
        <v>462</v>
      </c>
      <c r="O102" s="294"/>
      <c r="P102" s="304" t="s">
        <v>915</v>
      </c>
      <c r="Q102" s="296"/>
      <c r="R102" s="298">
        <f>H102</f>
        <v>462</v>
      </c>
    </row>
    <row r="103" spans="5:18" customFormat="1">
      <c r="E103" s="290">
        <v>12</v>
      </c>
      <c r="F103" s="291" t="s">
        <v>916</v>
      </c>
      <c r="G103" s="300"/>
      <c r="H103" s="303">
        <f>+H104</f>
        <v>0</v>
      </c>
      <c r="J103" s="290">
        <v>12</v>
      </c>
      <c r="K103" s="291" t="s">
        <v>916</v>
      </c>
      <c r="L103" s="300"/>
      <c r="M103" s="303">
        <f>+M104</f>
        <v>0</v>
      </c>
      <c r="O103" s="290">
        <v>12</v>
      </c>
      <c r="P103" s="291" t="s">
        <v>916</v>
      </c>
      <c r="Q103" s="300"/>
      <c r="R103" s="303">
        <f>+R104</f>
        <v>0</v>
      </c>
    </row>
    <row r="104" spans="5:18" customFormat="1">
      <c r="E104" s="290"/>
      <c r="F104" s="304" t="s">
        <v>917</v>
      </c>
      <c r="G104" s="307"/>
      <c r="H104" s="308">
        <v>0</v>
      </c>
      <c r="J104" s="290"/>
      <c r="K104" s="304" t="s">
        <v>917</v>
      </c>
      <c r="L104" s="307"/>
      <c r="M104" s="309">
        <f>H104</f>
        <v>0</v>
      </c>
      <c r="O104" s="290"/>
      <c r="P104" s="304" t="s">
        <v>917</v>
      </c>
      <c r="Q104" s="307"/>
      <c r="R104" s="309">
        <f>H104</f>
        <v>0</v>
      </c>
    </row>
    <row r="105" spans="5:18" customFormat="1">
      <c r="E105" s="290">
        <v>13</v>
      </c>
      <c r="F105" s="291" t="s">
        <v>918</v>
      </c>
      <c r="G105" s="300"/>
      <c r="H105" s="303">
        <f>SUM(H106:H108)</f>
        <v>371.66666666666669</v>
      </c>
      <c r="J105" s="290">
        <v>13</v>
      </c>
      <c r="K105" s="291" t="s">
        <v>918</v>
      </c>
      <c r="L105" s="300"/>
      <c r="M105" s="303">
        <f>SUM(M106:M108)</f>
        <v>371.66666666666669</v>
      </c>
      <c r="O105" s="290">
        <v>13</v>
      </c>
      <c r="P105" s="291" t="s">
        <v>918</v>
      </c>
      <c r="Q105" s="300"/>
      <c r="R105" s="303">
        <f>SUM(R106:R108)</f>
        <v>371.66666666666669</v>
      </c>
    </row>
    <row r="106" spans="5:18" customFormat="1">
      <c r="E106" s="290"/>
      <c r="F106" s="304" t="s">
        <v>919</v>
      </c>
      <c r="G106" s="296"/>
      <c r="H106" s="298">
        <v>20</v>
      </c>
      <c r="J106" s="290"/>
      <c r="K106" s="304" t="s">
        <v>920</v>
      </c>
      <c r="L106" s="296"/>
      <c r="M106" s="298">
        <f>H106</f>
        <v>20</v>
      </c>
      <c r="O106" s="290"/>
      <c r="P106" s="304" t="s">
        <v>920</v>
      </c>
      <c r="Q106" s="296"/>
      <c r="R106" s="298">
        <f>H106</f>
        <v>20</v>
      </c>
    </row>
    <row r="107" spans="5:18" customFormat="1">
      <c r="E107" s="290"/>
      <c r="F107" s="304"/>
      <c r="G107" s="296"/>
      <c r="H107" s="298"/>
      <c r="J107" s="290"/>
      <c r="K107" s="304"/>
      <c r="L107" s="296"/>
      <c r="M107" s="298"/>
      <c r="O107" s="290"/>
      <c r="P107" s="304"/>
      <c r="Q107" s="296"/>
      <c r="R107" s="298"/>
    </row>
    <row r="108" spans="5:18" customFormat="1">
      <c r="E108" s="290"/>
      <c r="F108" s="304" t="s">
        <v>921</v>
      </c>
      <c r="G108" s="300"/>
      <c r="H108" s="302">
        <v>351.66666666666669</v>
      </c>
      <c r="J108" s="294"/>
      <c r="K108" s="304" t="s">
        <v>921</v>
      </c>
      <c r="L108" s="300"/>
      <c r="M108" s="302">
        <f>H108</f>
        <v>351.66666666666669</v>
      </c>
      <c r="O108" s="294"/>
      <c r="P108" s="304" t="s">
        <v>921</v>
      </c>
      <c r="Q108" s="300"/>
      <c r="R108" s="302">
        <f>H108</f>
        <v>351.66666666666669</v>
      </c>
    </row>
    <row r="109" spans="5:18" customFormat="1">
      <c r="E109" s="290"/>
      <c r="F109" s="304"/>
      <c r="G109" s="310"/>
      <c r="H109" s="302"/>
      <c r="J109" s="294"/>
      <c r="K109" s="304"/>
      <c r="L109" s="310"/>
      <c r="M109" s="302"/>
      <c r="O109" s="294"/>
      <c r="P109" s="304"/>
      <c r="Q109" s="310"/>
      <c r="R109" s="302"/>
    </row>
    <row r="110" spans="5:18" customFormat="1">
      <c r="E110" s="290">
        <v>14</v>
      </c>
      <c r="F110" s="291" t="s">
        <v>922</v>
      </c>
      <c r="G110" s="310"/>
      <c r="H110" s="311">
        <v>250</v>
      </c>
      <c r="J110" s="290">
        <v>14</v>
      </c>
      <c r="K110" s="291" t="s">
        <v>922</v>
      </c>
      <c r="L110" s="310"/>
      <c r="M110" s="311">
        <v>200</v>
      </c>
      <c r="O110" s="290">
        <v>14</v>
      </c>
      <c r="P110" s="291" t="s">
        <v>922</v>
      </c>
      <c r="Q110" s="310"/>
      <c r="R110" s="311">
        <v>150</v>
      </c>
    </row>
    <row r="111" spans="5:18" customFormat="1">
      <c r="E111" s="312">
        <v>15</v>
      </c>
      <c r="F111" s="291"/>
      <c r="G111" s="310"/>
      <c r="H111" s="303"/>
      <c r="J111" s="312">
        <v>15</v>
      </c>
      <c r="K111" s="291"/>
      <c r="L111" s="310"/>
      <c r="M111" s="303"/>
      <c r="O111" s="312">
        <v>15</v>
      </c>
      <c r="P111" s="291"/>
      <c r="Q111" s="310"/>
      <c r="R111" s="303"/>
    </row>
    <row r="112" spans="5:18" customFormat="1" ht="15.75" thickBot="1">
      <c r="E112" s="2314" t="s">
        <v>923</v>
      </c>
      <c r="F112" s="2315"/>
      <c r="G112" s="313">
        <v>1</v>
      </c>
      <c r="H112" s="314">
        <f>+H105+H101+H98+H93+H103+H110</f>
        <v>1522.6666666666667</v>
      </c>
      <c r="J112" s="2314" t="s">
        <v>923</v>
      </c>
      <c r="K112" s="2315"/>
      <c r="L112" s="313">
        <v>1</v>
      </c>
      <c r="M112" s="315">
        <f>+M105+M101+M98+M93+M103+M110</f>
        <v>1326.7600000000002</v>
      </c>
      <c r="O112" s="2314" t="s">
        <v>923</v>
      </c>
      <c r="P112" s="2315"/>
      <c r="Q112" s="313">
        <v>1</v>
      </c>
      <c r="R112" s="315">
        <f>+R105+R101+R98+R93+R103+R110</f>
        <v>1276.7600000000002</v>
      </c>
    </row>
    <row r="113" spans="5:18" customFormat="1" ht="15.75" thickBot="1">
      <c r="E113" s="316" t="s">
        <v>924</v>
      </c>
      <c r="F113" s="317"/>
      <c r="G113" s="318">
        <v>3.5</v>
      </c>
      <c r="H113" s="319"/>
      <c r="J113" s="2316" t="s">
        <v>924</v>
      </c>
      <c r="K113" s="2317"/>
      <c r="L113" s="318">
        <f>G113</f>
        <v>3.5</v>
      </c>
      <c r="M113" s="319"/>
      <c r="O113" s="2316" t="s">
        <v>924</v>
      </c>
      <c r="P113" s="2317"/>
      <c r="Q113" s="318">
        <f>G113</f>
        <v>3.5</v>
      </c>
      <c r="R113" s="319"/>
    </row>
    <row r="114" spans="5:18" customFormat="1" ht="12.75">
      <c r="E114" s="637"/>
      <c r="G114" s="672"/>
      <c r="H114" s="673"/>
      <c r="J114" s="637"/>
      <c r="L114" s="672"/>
      <c r="M114" s="673"/>
      <c r="O114" s="637"/>
      <c r="Q114" s="672"/>
      <c r="R114" s="673"/>
    </row>
    <row r="115" spans="5:18" customFormat="1">
      <c r="E115" s="674" t="s">
        <v>925</v>
      </c>
      <c r="F115" s="675"/>
      <c r="G115" s="675"/>
      <c r="H115" s="676">
        <f>+H112+(H89*216)</f>
        <v>8354.746666666666</v>
      </c>
      <c r="J115" s="674" t="s">
        <v>925</v>
      </c>
      <c r="K115" s="675"/>
      <c r="L115" s="675"/>
      <c r="M115" s="676">
        <f>+M112+(M89*216)</f>
        <v>6685.72</v>
      </c>
      <c r="O115" s="674" t="s">
        <v>925</v>
      </c>
      <c r="P115" s="675"/>
      <c r="Q115" s="675"/>
      <c r="R115" s="676">
        <f>+R112+(R89*216)</f>
        <v>6130.28</v>
      </c>
    </row>
    <row r="116" spans="5:18" customFormat="1">
      <c r="E116" s="677" t="s">
        <v>926</v>
      </c>
      <c r="F116" s="678"/>
      <c r="G116" s="679">
        <f>+G113</f>
        <v>3.5</v>
      </c>
      <c r="H116" s="328">
        <f>+H115/G116</f>
        <v>2387.0704761904758</v>
      </c>
      <c r="J116" s="677" t="s">
        <v>926</v>
      </c>
      <c r="K116" s="678"/>
      <c r="L116" s="680">
        <f>+L113</f>
        <v>3.5</v>
      </c>
      <c r="M116" s="328">
        <f>+M115/L116</f>
        <v>1910.2057142857143</v>
      </c>
      <c r="O116" s="677" t="s">
        <v>926</v>
      </c>
      <c r="P116" s="678"/>
      <c r="Q116" s="680">
        <f>+Q113</f>
        <v>3.5</v>
      </c>
      <c r="R116" s="328">
        <f>+R115/Q116</f>
        <v>1751.5085714285713</v>
      </c>
    </row>
    <row r="117" spans="5:18" customFormat="1" ht="12.75">
      <c r="E117" s="681" t="s">
        <v>927</v>
      </c>
      <c r="F117" s="682"/>
      <c r="G117" s="682"/>
      <c r="H117" s="683">
        <v>216</v>
      </c>
      <c r="J117" s="681" t="s">
        <v>927</v>
      </c>
      <c r="K117" s="682"/>
      <c r="L117" s="682"/>
      <c r="M117" s="683">
        <f>+H117</f>
        <v>216</v>
      </c>
      <c r="O117" s="681" t="s">
        <v>927</v>
      </c>
      <c r="P117" s="682"/>
      <c r="Q117" s="682"/>
      <c r="R117" s="683">
        <f>+M117</f>
        <v>216</v>
      </c>
    </row>
    <row r="118" spans="5:18" customFormat="1">
      <c r="E118" s="684" t="s">
        <v>928</v>
      </c>
      <c r="F118" s="685"/>
      <c r="G118" s="685"/>
      <c r="H118" s="335">
        <f>+H115/H117</f>
        <v>38.679382716049382</v>
      </c>
      <c r="J118" s="684" t="s">
        <v>928</v>
      </c>
      <c r="K118" s="685"/>
      <c r="L118" s="685"/>
      <c r="M118" s="335">
        <f>+M115/M117</f>
        <v>30.95240740740741</v>
      </c>
      <c r="O118" s="684" t="s">
        <v>928</v>
      </c>
      <c r="P118" s="685"/>
      <c r="Q118" s="685"/>
      <c r="R118" s="335">
        <f>+R115/R117</f>
        <v>28.380925925925926</v>
      </c>
    </row>
    <row r="119" spans="5:18" customFormat="1" ht="15.75" thickBot="1">
      <c r="E119" s="686" t="s">
        <v>929</v>
      </c>
      <c r="F119" s="687"/>
      <c r="G119" s="688">
        <f>+G113</f>
        <v>3.5</v>
      </c>
      <c r="H119" s="689">
        <f>ROUND(H118/G119,2)</f>
        <v>11.05</v>
      </c>
      <c r="J119" s="686" t="s">
        <v>929</v>
      </c>
      <c r="K119" s="687"/>
      <c r="L119" s="690">
        <f>+L113</f>
        <v>3.5</v>
      </c>
      <c r="M119" s="689">
        <f>ROUNDUP(M118/L119,2)</f>
        <v>8.85</v>
      </c>
      <c r="O119" s="686" t="s">
        <v>929</v>
      </c>
      <c r="P119" s="687"/>
      <c r="Q119" s="690">
        <f>+Q113</f>
        <v>3.5</v>
      </c>
      <c r="R119" s="689">
        <f>ROUNDUP(R118/Q119,2)</f>
        <v>8.11</v>
      </c>
    </row>
    <row r="120" spans="5:18" customFormat="1" ht="12.75">
      <c r="E120" s="637"/>
      <c r="R120" s="638"/>
    </row>
    <row r="121" spans="5:18" customFormat="1" ht="13.5" thickBot="1">
      <c r="E121" s="645"/>
      <c r="F121" s="201"/>
      <c r="G121" s="201"/>
      <c r="H121" s="691"/>
      <c r="I121" s="201"/>
      <c r="J121" s="201"/>
      <c r="K121" s="201"/>
      <c r="L121" s="201"/>
      <c r="M121" s="201"/>
      <c r="N121" s="201"/>
      <c r="O121" s="201"/>
      <c r="P121" s="201"/>
      <c r="Q121" s="201"/>
      <c r="R121" s="692"/>
    </row>
    <row r="122" spans="5:18" customFormat="1" ht="12.75"/>
  </sheetData>
  <mergeCells count="32">
    <mergeCell ref="B4:O4"/>
    <mergeCell ref="B6:E6"/>
    <mergeCell ref="G6:J6"/>
    <mergeCell ref="L6:O6"/>
    <mergeCell ref="C8:E8"/>
    <mergeCell ref="H8:J8"/>
    <mergeCell ref="M8:O8"/>
    <mergeCell ref="B32:E32"/>
    <mergeCell ref="G32:J32"/>
    <mergeCell ref="L32:O32"/>
    <mergeCell ref="C39:D39"/>
    <mergeCell ref="B52:C52"/>
    <mergeCell ref="G52:H52"/>
    <mergeCell ref="L52:M52"/>
    <mergeCell ref="G53:H53"/>
    <mergeCell ref="L53:M53"/>
    <mergeCell ref="E64:R64"/>
    <mergeCell ref="E66:H66"/>
    <mergeCell ref="J66:M66"/>
    <mergeCell ref="O66:R66"/>
    <mergeCell ref="F68:H68"/>
    <mergeCell ref="K68:M68"/>
    <mergeCell ref="P68:R68"/>
    <mergeCell ref="E92:H92"/>
    <mergeCell ref="J92:M92"/>
    <mergeCell ref="O92:R92"/>
    <mergeCell ref="F99:G99"/>
    <mergeCell ref="E112:F112"/>
    <mergeCell ref="J112:K112"/>
    <mergeCell ref="O112:P112"/>
    <mergeCell ref="J113:K113"/>
    <mergeCell ref="O113:P113"/>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435EB-AB3A-4F75-AAAA-2C02773B4F31}">
  <dimension ref="A2:R132"/>
  <sheetViews>
    <sheetView workbookViewId="0"/>
  </sheetViews>
  <sheetFormatPr baseColWidth="10" defaultRowHeight="15"/>
  <cols>
    <col min="1" max="3" width="11.42578125" style="255"/>
    <col min="4" max="4" width="60.7109375" style="255" customWidth="1"/>
    <col min="5" max="5" width="11.42578125" style="255"/>
    <col min="6" max="6" width="19.42578125" style="255" customWidth="1"/>
    <col min="7" max="8" width="11.42578125" style="255"/>
    <col min="9" max="9" width="60.7109375" style="255" customWidth="1"/>
    <col min="10" max="10" width="11.42578125" style="255"/>
    <col min="11" max="11" width="18" style="255" customWidth="1"/>
    <col min="12" max="12" width="11.42578125" style="255"/>
    <col min="13" max="13" width="11.42578125" style="349"/>
    <col min="14" max="14" width="60.7109375" style="349" customWidth="1"/>
    <col min="15" max="15" width="11.42578125" style="349"/>
    <col min="16" max="16" width="18.7109375" style="349" customWidth="1"/>
    <col min="17" max="16384" width="11.42578125" style="255"/>
  </cols>
  <sheetData>
    <row r="2" spans="1:16" ht="15.75" thickBot="1">
      <c r="D2" s="346" t="s">
        <v>854</v>
      </c>
      <c r="E2" s="347" t="s">
        <v>930</v>
      </c>
      <c r="F2" s="348">
        <v>3.5</v>
      </c>
      <c r="I2" s="346" t="s">
        <v>658</v>
      </c>
      <c r="J2" s="347" t="s">
        <v>930</v>
      </c>
      <c r="K2" s="348">
        <v>3.5</v>
      </c>
      <c r="N2" s="350" t="s">
        <v>931</v>
      </c>
      <c r="O2" s="351" t="s">
        <v>930</v>
      </c>
      <c r="P2" s="352">
        <v>3.5</v>
      </c>
    </row>
    <row r="3" spans="1:16" ht="15.75">
      <c r="C3" s="353" t="s">
        <v>932</v>
      </c>
      <c r="D3" s="354" t="s">
        <v>933</v>
      </c>
      <c r="E3" s="355" t="s">
        <v>934</v>
      </c>
      <c r="F3" s="356"/>
      <c r="H3" s="353" t="s">
        <v>932</v>
      </c>
      <c r="I3" s="354" t="s">
        <v>933</v>
      </c>
      <c r="J3" s="355" t="s">
        <v>934</v>
      </c>
      <c r="K3" s="356"/>
      <c r="M3" s="353" t="s">
        <v>932</v>
      </c>
      <c r="N3" s="354" t="s">
        <v>933</v>
      </c>
      <c r="O3" s="355" t="s">
        <v>934</v>
      </c>
      <c r="P3" s="356"/>
    </row>
    <row r="4" spans="1:16" ht="16.5" thickBot="1">
      <c r="C4" s="2355" t="s">
        <v>935</v>
      </c>
      <c r="D4" s="2356"/>
      <c r="E4" s="2356"/>
      <c r="F4" s="2357"/>
      <c r="H4" s="2355" t="s">
        <v>935</v>
      </c>
      <c r="I4" s="2356"/>
      <c r="J4" s="2356"/>
      <c r="K4" s="2357"/>
      <c r="M4" s="2355" t="s">
        <v>935</v>
      </c>
      <c r="N4" s="2356"/>
      <c r="O4" s="2356"/>
      <c r="P4" s="2357"/>
    </row>
    <row r="5" spans="1:16" ht="15.75" thickTop="1">
      <c r="C5" s="290">
        <v>1</v>
      </c>
      <c r="D5" s="291" t="s">
        <v>936</v>
      </c>
      <c r="E5" s="357"/>
      <c r="F5" s="358">
        <f>+F6+F7</f>
        <v>4613</v>
      </c>
      <c r="H5" s="290">
        <v>1</v>
      </c>
      <c r="I5" s="291" t="s">
        <v>936</v>
      </c>
      <c r="J5" s="357"/>
      <c r="K5" s="358">
        <f>+K6+K7</f>
        <v>4613</v>
      </c>
      <c r="M5" s="290">
        <v>1</v>
      </c>
      <c r="N5" s="291" t="s">
        <v>936</v>
      </c>
      <c r="O5" s="357"/>
      <c r="P5" s="358">
        <f>+P6+P7</f>
        <v>5113</v>
      </c>
    </row>
    <row r="6" spans="1:16">
      <c r="C6" s="294"/>
      <c r="D6" s="304" t="s">
        <v>937</v>
      </c>
      <c r="E6" s="359" t="s">
        <v>26</v>
      </c>
      <c r="F6" s="360">
        <v>4500</v>
      </c>
      <c r="H6" s="294"/>
      <c r="I6" s="304" t="s">
        <v>937</v>
      </c>
      <c r="J6" s="359" t="s">
        <v>26</v>
      </c>
      <c r="K6" s="360">
        <v>4500</v>
      </c>
      <c r="M6" s="294"/>
      <c r="N6" s="304" t="s">
        <v>937</v>
      </c>
      <c r="O6" s="359" t="s">
        <v>26</v>
      </c>
      <c r="P6" s="361">
        <v>5000</v>
      </c>
    </row>
    <row r="7" spans="1:16">
      <c r="A7" s="362"/>
      <c r="C7" s="290"/>
      <c r="D7" s="304" t="s">
        <v>938</v>
      </c>
      <c r="E7" s="363" t="s">
        <v>26</v>
      </c>
      <c r="F7" s="364">
        <v>113</v>
      </c>
      <c r="H7" s="290"/>
      <c r="I7" s="304" t="s">
        <v>938</v>
      </c>
      <c r="J7" s="363" t="s">
        <v>26</v>
      </c>
      <c r="K7" s="364">
        <v>113</v>
      </c>
      <c r="M7" s="290"/>
      <c r="N7" s="304" t="s">
        <v>938</v>
      </c>
      <c r="O7" s="363" t="s">
        <v>26</v>
      </c>
      <c r="P7" s="364">
        <f>+K7</f>
        <v>113</v>
      </c>
    </row>
    <row r="8" spans="1:16">
      <c r="C8" s="365">
        <v>2</v>
      </c>
      <c r="D8" s="366" t="s">
        <v>939</v>
      </c>
      <c r="E8" s="367"/>
      <c r="F8" s="368">
        <f>SUM(F9:F11)</f>
        <v>599.69000000000005</v>
      </c>
      <c r="H8" s="365">
        <v>2</v>
      </c>
      <c r="I8" s="366" t="s">
        <v>939</v>
      </c>
      <c r="J8" s="367"/>
      <c r="K8" s="368">
        <f>SUM(K9:K11)</f>
        <v>599.69000000000005</v>
      </c>
      <c r="M8" s="365">
        <v>2</v>
      </c>
      <c r="N8" s="366" t="s">
        <v>939</v>
      </c>
      <c r="O8" s="367"/>
      <c r="P8" s="368">
        <f>SUM(P9:P11)</f>
        <v>664.68999999999994</v>
      </c>
    </row>
    <row r="9" spans="1:16">
      <c r="C9" s="294"/>
      <c r="D9" s="304" t="s">
        <v>940</v>
      </c>
      <c r="E9" s="369">
        <v>10</v>
      </c>
      <c r="F9" s="364">
        <f>+F5*$E9/100</f>
        <v>461.3</v>
      </c>
      <c r="H9" s="294"/>
      <c r="I9" s="304" t="s">
        <v>940</v>
      </c>
      <c r="J9" s="369">
        <v>10</v>
      </c>
      <c r="K9" s="364">
        <f>+K5*$E9/100</f>
        <v>461.3</v>
      </c>
      <c r="M9" s="294"/>
      <c r="N9" s="304" t="s">
        <v>940</v>
      </c>
      <c r="O9" s="369">
        <v>10</v>
      </c>
      <c r="P9" s="364">
        <f>+P5*$E9/100</f>
        <v>511.3</v>
      </c>
    </row>
    <row r="10" spans="1:16">
      <c r="C10" s="294"/>
      <c r="D10" s="304" t="s">
        <v>941</v>
      </c>
      <c r="E10" s="369">
        <v>1.23</v>
      </c>
      <c r="F10" s="364">
        <f>+F5*$E10/100</f>
        <v>56.739899999999999</v>
      </c>
      <c r="H10" s="294"/>
      <c r="I10" s="304" t="s">
        <v>941</v>
      </c>
      <c r="J10" s="369">
        <v>1.23</v>
      </c>
      <c r="K10" s="364">
        <f>+K5*$E10/100</f>
        <v>56.739899999999999</v>
      </c>
      <c r="M10" s="294"/>
      <c r="N10" s="304" t="s">
        <v>941</v>
      </c>
      <c r="O10" s="369">
        <v>1.23</v>
      </c>
      <c r="P10" s="364">
        <f>+P5*$E10/100</f>
        <v>62.889899999999997</v>
      </c>
    </row>
    <row r="11" spans="1:16">
      <c r="C11" s="294"/>
      <c r="D11" s="304" t="s">
        <v>942</v>
      </c>
      <c r="E11" s="370">
        <v>1.77</v>
      </c>
      <c r="F11" s="364">
        <f>+F5*$E11/100</f>
        <v>81.650100000000009</v>
      </c>
      <c r="H11" s="294"/>
      <c r="I11" s="304" t="s">
        <v>942</v>
      </c>
      <c r="J11" s="370">
        <v>1.77</v>
      </c>
      <c r="K11" s="364">
        <f>+K5*$E11/100</f>
        <v>81.650100000000009</v>
      </c>
      <c r="M11" s="294"/>
      <c r="N11" s="304" t="s">
        <v>942</v>
      </c>
      <c r="O11" s="370">
        <v>1.77</v>
      </c>
      <c r="P11" s="364">
        <f>+P5*$E11/100</f>
        <v>90.500100000000003</v>
      </c>
    </row>
    <row r="12" spans="1:16">
      <c r="C12" s="365">
        <v>3</v>
      </c>
      <c r="D12" s="366" t="s">
        <v>943</v>
      </c>
      <c r="E12" s="367"/>
      <c r="F12" s="368">
        <f>+F13</f>
        <v>487.9</v>
      </c>
      <c r="H12" s="365">
        <v>3</v>
      </c>
      <c r="I12" s="366" t="s">
        <v>943</v>
      </c>
      <c r="J12" s="367"/>
      <c r="K12" s="368">
        <f>+K13</f>
        <v>487.9</v>
      </c>
      <c r="M12" s="365">
        <v>3</v>
      </c>
      <c r="N12" s="366" t="s">
        <v>943</v>
      </c>
      <c r="O12" s="367"/>
      <c r="P12" s="368">
        <f>+P13</f>
        <v>575.4</v>
      </c>
    </row>
    <row r="13" spans="1:16">
      <c r="C13" s="294"/>
      <c r="D13" s="304" t="s">
        <v>944</v>
      </c>
      <c r="E13" s="370">
        <v>15</v>
      </c>
      <c r="F13" s="364">
        <f>IF(F5*14&gt;3650*7,(((F5*14)-(3650*7))/12)*$E13/100,0)</f>
        <v>487.9</v>
      </c>
      <c r="H13" s="294"/>
      <c r="I13" s="304" t="s">
        <v>944</v>
      </c>
      <c r="J13" s="370">
        <v>15</v>
      </c>
      <c r="K13" s="364">
        <f>IF(K5*14&gt;3650*7,(((K5*14)-(3650*7))/12)*$E13/100,0)</f>
        <v>487.9</v>
      </c>
      <c r="M13" s="294"/>
      <c r="N13" s="304" t="s">
        <v>944</v>
      </c>
      <c r="O13" s="370">
        <v>15</v>
      </c>
      <c r="P13" s="364">
        <f>IF(P5*14&gt;3650*7,(((P5*14)-(3650*7))/12)*$E13/100,0)</f>
        <v>575.4</v>
      </c>
    </row>
    <row r="14" spans="1:16">
      <c r="C14" s="2350" t="s">
        <v>945</v>
      </c>
      <c r="D14" s="2351"/>
      <c r="E14" s="371"/>
      <c r="F14" s="372">
        <f>+F5-F8-F12</f>
        <v>3525.41</v>
      </c>
      <c r="G14" s="345"/>
      <c r="H14" s="2350" t="s">
        <v>945</v>
      </c>
      <c r="I14" s="2351"/>
      <c r="J14" s="371"/>
      <c r="K14" s="372">
        <f>+K5-K8-K12</f>
        <v>3525.41</v>
      </c>
      <c r="L14" s="345"/>
      <c r="M14" s="2350" t="s">
        <v>945</v>
      </c>
      <c r="N14" s="2351"/>
      <c r="O14" s="371"/>
      <c r="P14" s="372">
        <f>+P5-P8-P12</f>
        <v>3872.9100000000003</v>
      </c>
    </row>
    <row r="15" spans="1:16">
      <c r="C15" s="290">
        <v>4</v>
      </c>
      <c r="D15" s="291" t="s">
        <v>946</v>
      </c>
      <c r="E15" s="367"/>
      <c r="F15" s="373">
        <f>+F16</f>
        <v>415.17</v>
      </c>
      <c r="H15" s="290">
        <v>4</v>
      </c>
      <c r="I15" s="291" t="s">
        <v>946</v>
      </c>
      <c r="J15" s="367"/>
      <c r="K15" s="373">
        <f>+K16</f>
        <v>415.17</v>
      </c>
      <c r="M15" s="290">
        <v>4</v>
      </c>
      <c r="N15" s="291" t="s">
        <v>946</v>
      </c>
      <c r="O15" s="367"/>
      <c r="P15" s="373">
        <f>+P16</f>
        <v>460.17</v>
      </c>
    </row>
    <row r="16" spans="1:16">
      <c r="C16" s="294"/>
      <c r="D16" s="304" t="s">
        <v>947</v>
      </c>
      <c r="E16" s="370">
        <v>9</v>
      </c>
      <c r="F16" s="364">
        <f>+F5*$E16/100</f>
        <v>415.17</v>
      </c>
      <c r="H16" s="294"/>
      <c r="I16" s="304" t="s">
        <v>947</v>
      </c>
      <c r="J16" s="370">
        <v>9</v>
      </c>
      <c r="K16" s="364">
        <f>+K5*$E16/100</f>
        <v>415.17</v>
      </c>
      <c r="M16" s="294"/>
      <c r="N16" s="304" t="s">
        <v>947</v>
      </c>
      <c r="O16" s="370">
        <v>9</v>
      </c>
      <c r="P16" s="364">
        <f>+P5*$E16/100</f>
        <v>460.17</v>
      </c>
    </row>
    <row r="17" spans="3:18">
      <c r="C17" s="365">
        <v>5</v>
      </c>
      <c r="D17" s="366" t="s">
        <v>948</v>
      </c>
      <c r="E17" s="374"/>
      <c r="F17" s="375">
        <f>SUM(F18:F19)</f>
        <v>64.581999999999994</v>
      </c>
      <c r="H17" s="365">
        <v>5</v>
      </c>
      <c r="I17" s="366" t="s">
        <v>948</v>
      </c>
      <c r="J17" s="374"/>
      <c r="K17" s="375">
        <f>SUM(K18:K19)</f>
        <v>64.581999999999994</v>
      </c>
      <c r="M17" s="365">
        <v>5</v>
      </c>
      <c r="N17" s="366" t="s">
        <v>948</v>
      </c>
      <c r="O17" s="374"/>
      <c r="P17" s="375">
        <f>SUM(P18:P19)</f>
        <v>71.581999999999994</v>
      </c>
    </row>
    <row r="18" spans="3:18">
      <c r="C18" s="294"/>
      <c r="D18" s="376" t="s">
        <v>949</v>
      </c>
      <c r="E18" s="369">
        <v>0.7</v>
      </c>
      <c r="F18" s="364">
        <f>+F5*$E18/100</f>
        <v>32.290999999999997</v>
      </c>
      <c r="H18" s="294"/>
      <c r="I18" s="376" t="s">
        <v>949</v>
      </c>
      <c r="J18" s="369">
        <v>0.7</v>
      </c>
      <c r="K18" s="364">
        <f>+K5*$E18/100</f>
        <v>32.290999999999997</v>
      </c>
      <c r="M18" s="294"/>
      <c r="N18" s="376" t="s">
        <v>949</v>
      </c>
      <c r="O18" s="369">
        <v>0.7</v>
      </c>
      <c r="P18" s="364">
        <f>+P5*$E18/100</f>
        <v>35.790999999999997</v>
      </c>
    </row>
    <row r="19" spans="3:18">
      <c r="C19" s="294"/>
      <c r="D19" s="376" t="s">
        <v>950</v>
      </c>
      <c r="E19" s="370">
        <v>0.7</v>
      </c>
      <c r="F19" s="364">
        <f>+F5*$E19/100</f>
        <v>32.290999999999997</v>
      </c>
      <c r="H19" s="294"/>
      <c r="I19" s="376" t="s">
        <v>950</v>
      </c>
      <c r="J19" s="370">
        <v>0.7</v>
      </c>
      <c r="K19" s="364">
        <f>+K5*$E19/100</f>
        <v>32.290999999999997</v>
      </c>
      <c r="M19" s="294"/>
      <c r="N19" s="376" t="s">
        <v>950</v>
      </c>
      <c r="O19" s="370">
        <v>0.7</v>
      </c>
      <c r="P19" s="364">
        <f>+P5*$E19/100</f>
        <v>35.790999999999997</v>
      </c>
    </row>
    <row r="20" spans="3:18">
      <c r="C20" s="2350" t="s">
        <v>951</v>
      </c>
      <c r="D20" s="2351"/>
      <c r="E20" s="371"/>
      <c r="F20" s="377">
        <f>+F15+F17</f>
        <v>479.75200000000001</v>
      </c>
      <c r="H20" s="2350" t="s">
        <v>951</v>
      </c>
      <c r="I20" s="2351"/>
      <c r="J20" s="371"/>
      <c r="K20" s="377">
        <f>+K15+K17</f>
        <v>479.75200000000001</v>
      </c>
      <c r="M20" s="2350" t="s">
        <v>951</v>
      </c>
      <c r="N20" s="2351"/>
      <c r="O20" s="371"/>
      <c r="P20" s="377">
        <f>+P15+P17</f>
        <v>531.75199999999995</v>
      </c>
    </row>
    <row r="21" spans="3:18" ht="16.5" thickBot="1">
      <c r="C21" s="2355" t="s">
        <v>952</v>
      </c>
      <c r="D21" s="2356"/>
      <c r="E21" s="2356"/>
      <c r="F21" s="2357"/>
      <c r="H21" s="2355" t="s">
        <v>952</v>
      </c>
      <c r="I21" s="2356"/>
      <c r="J21" s="2356"/>
      <c r="K21" s="2357"/>
      <c r="M21" s="2355" t="s">
        <v>952</v>
      </c>
      <c r="N21" s="2356"/>
      <c r="O21" s="2356"/>
      <c r="P21" s="2357"/>
    </row>
    <row r="22" spans="3:18" ht="15.75" thickTop="1">
      <c r="C22" s="290">
        <v>6</v>
      </c>
      <c r="D22" s="291" t="s">
        <v>953</v>
      </c>
      <c r="E22" s="357"/>
      <c r="F22" s="378">
        <f>SUM(F23:F26)</f>
        <v>1670.9311111111112</v>
      </c>
      <c r="H22" s="290">
        <v>6</v>
      </c>
      <c r="I22" s="291" t="s">
        <v>953</v>
      </c>
      <c r="J22" s="357"/>
      <c r="K22" s="378">
        <f>SUM(K23:K26)</f>
        <v>1670.9311111111112</v>
      </c>
      <c r="M22" s="290">
        <v>6</v>
      </c>
      <c r="N22" s="291" t="s">
        <v>953</v>
      </c>
      <c r="O22" s="357"/>
      <c r="P22" s="378">
        <f>SUM(P23:P26)</f>
        <v>1852.0422222222221</v>
      </c>
    </row>
    <row r="23" spans="3:18">
      <c r="C23" s="294"/>
      <c r="D23" s="376" t="s">
        <v>954</v>
      </c>
      <c r="E23" s="369"/>
      <c r="F23" s="364">
        <f>+F5/6</f>
        <v>768.83333333333337</v>
      </c>
      <c r="H23" s="294"/>
      <c r="I23" s="376" t="s">
        <v>954</v>
      </c>
      <c r="J23" s="369"/>
      <c r="K23" s="364">
        <f>+K5/6</f>
        <v>768.83333333333337</v>
      </c>
      <c r="M23" s="294"/>
      <c r="N23" s="376" t="s">
        <v>954</v>
      </c>
      <c r="O23" s="369"/>
      <c r="P23" s="364">
        <f>+P5/6</f>
        <v>852.16666666666663</v>
      </c>
    </row>
    <row r="24" spans="3:18">
      <c r="C24" s="294"/>
      <c r="D24" s="376" t="s">
        <v>955</v>
      </c>
      <c r="E24" s="369">
        <v>9</v>
      </c>
      <c r="F24" s="364">
        <f>+F23*$E24/100</f>
        <v>69.194999999999993</v>
      </c>
      <c r="H24" s="294"/>
      <c r="I24" s="376" t="s">
        <v>955</v>
      </c>
      <c r="J24" s="369">
        <v>9</v>
      </c>
      <c r="K24" s="364">
        <f>+K23*$E24/100</f>
        <v>69.194999999999993</v>
      </c>
      <c r="M24" s="294"/>
      <c r="N24" s="376" t="s">
        <v>955</v>
      </c>
      <c r="O24" s="369">
        <v>9</v>
      </c>
      <c r="P24" s="364">
        <f>+P23*$E24/100</f>
        <v>76.694999999999993</v>
      </c>
    </row>
    <row r="25" spans="3:18">
      <c r="C25" s="294"/>
      <c r="D25" s="304" t="s">
        <v>956</v>
      </c>
      <c r="E25" s="369"/>
      <c r="F25" s="364">
        <f>+F5/12</f>
        <v>384.41666666666669</v>
      </c>
      <c r="H25" s="294"/>
      <c r="I25" s="304" t="s">
        <v>956</v>
      </c>
      <c r="J25" s="369"/>
      <c r="K25" s="364">
        <f>+K5/12</f>
        <v>384.41666666666669</v>
      </c>
      <c r="M25" s="294"/>
      <c r="N25" s="304" t="s">
        <v>956</v>
      </c>
      <c r="O25" s="369"/>
      <c r="P25" s="364">
        <f>+P5/12</f>
        <v>426.08333333333331</v>
      </c>
    </row>
    <row r="26" spans="3:18">
      <c r="C26" s="379"/>
      <c r="D26" s="380" t="s">
        <v>957</v>
      </c>
      <c r="E26" s="370"/>
      <c r="F26" s="381">
        <f>+(F5+F23)/12</f>
        <v>448.48611111111109</v>
      </c>
      <c r="H26" s="379"/>
      <c r="I26" s="380" t="s">
        <v>957</v>
      </c>
      <c r="J26" s="370"/>
      <c r="K26" s="381">
        <f>+(K5+K23)/12</f>
        <v>448.48611111111109</v>
      </c>
      <c r="M26" s="379"/>
      <c r="N26" s="380" t="s">
        <v>957</v>
      </c>
      <c r="O26" s="370"/>
      <c r="P26" s="381">
        <f>+(P5+P23)/12</f>
        <v>497.09722222222223</v>
      </c>
    </row>
    <row r="27" spans="3:18">
      <c r="C27" s="290">
        <v>7</v>
      </c>
      <c r="D27" s="291" t="s">
        <v>939</v>
      </c>
      <c r="E27" s="367"/>
      <c r="F27" s="378">
        <f>SUM(F28:F30)</f>
        <v>49.974166666666669</v>
      </c>
      <c r="H27" s="290">
        <v>7</v>
      </c>
      <c r="I27" s="291" t="s">
        <v>939</v>
      </c>
      <c r="J27" s="367"/>
      <c r="K27" s="378">
        <f>SUM(K28:K30)</f>
        <v>49.974166666666669</v>
      </c>
      <c r="M27" s="290">
        <v>7</v>
      </c>
      <c r="N27" s="291" t="s">
        <v>939</v>
      </c>
      <c r="O27" s="367"/>
      <c r="P27" s="378">
        <f>SUM(P28:P30)</f>
        <v>55.390833333333326</v>
      </c>
    </row>
    <row r="28" spans="3:18">
      <c r="C28" s="294"/>
      <c r="D28" s="304" t="s">
        <v>940</v>
      </c>
      <c r="E28" s="369">
        <v>10</v>
      </c>
      <c r="F28" s="364">
        <f>SUM(F25)*$E28/100</f>
        <v>38.44166666666667</v>
      </c>
      <c r="H28" s="294"/>
      <c r="I28" s="304" t="s">
        <v>940</v>
      </c>
      <c r="J28" s="369">
        <v>10</v>
      </c>
      <c r="K28" s="364">
        <f>SUM(K25)*$E28/100</f>
        <v>38.44166666666667</v>
      </c>
      <c r="M28" s="294"/>
      <c r="N28" s="304" t="s">
        <v>940</v>
      </c>
      <c r="O28" s="369">
        <v>10</v>
      </c>
      <c r="P28" s="364">
        <f>SUM(P25)*$E28/100</f>
        <v>42.608333333333327</v>
      </c>
    </row>
    <row r="29" spans="3:18">
      <c r="C29" s="294"/>
      <c r="D29" s="304" t="s">
        <v>941</v>
      </c>
      <c r="E29" s="369">
        <v>1.23</v>
      </c>
      <c r="F29" s="364">
        <f>SUM(F25)*$E29/100</f>
        <v>4.7283250000000008</v>
      </c>
      <c r="H29" s="294"/>
      <c r="I29" s="304" t="s">
        <v>941</v>
      </c>
      <c r="J29" s="369">
        <v>1.23</v>
      </c>
      <c r="K29" s="364">
        <f>SUM(K25)*$E29/100</f>
        <v>4.7283250000000008</v>
      </c>
      <c r="M29" s="294"/>
      <c r="N29" s="304" t="s">
        <v>941</v>
      </c>
      <c r="O29" s="369">
        <v>1.23</v>
      </c>
      <c r="P29" s="364">
        <f>SUM(P25)*$E29/100</f>
        <v>5.2408250000000001</v>
      </c>
    </row>
    <row r="30" spans="3:18">
      <c r="C30" s="294"/>
      <c r="D30" s="304" t="s">
        <v>942</v>
      </c>
      <c r="E30" s="370">
        <v>1.77</v>
      </c>
      <c r="F30" s="364">
        <f>SUM(F25)*$E30/100</f>
        <v>6.8041749999999999</v>
      </c>
      <c r="H30" s="294"/>
      <c r="I30" s="304" t="s">
        <v>942</v>
      </c>
      <c r="J30" s="370">
        <v>1.77</v>
      </c>
      <c r="K30" s="364">
        <f>SUM(K25)*$E30/100</f>
        <v>6.8041749999999999</v>
      </c>
      <c r="M30" s="294"/>
      <c r="N30" s="304" t="s">
        <v>942</v>
      </c>
      <c r="O30" s="370">
        <v>1.77</v>
      </c>
      <c r="P30" s="364">
        <f>SUM(P25)*$E30/100</f>
        <v>7.5416750000000006</v>
      </c>
      <c r="R30" s="345"/>
    </row>
    <row r="31" spans="3:18">
      <c r="C31" s="2350" t="s">
        <v>958</v>
      </c>
      <c r="D31" s="2351"/>
      <c r="E31" s="371"/>
      <c r="F31" s="372">
        <f>+F22-F27</f>
        <v>1620.9569444444446</v>
      </c>
      <c r="H31" s="2350" t="s">
        <v>958</v>
      </c>
      <c r="I31" s="2351"/>
      <c r="J31" s="371"/>
      <c r="K31" s="372">
        <f>+K22-K27</f>
        <v>1620.9569444444446</v>
      </c>
      <c r="M31" s="2350" t="s">
        <v>958</v>
      </c>
      <c r="N31" s="2351"/>
      <c r="O31" s="371"/>
      <c r="P31" s="372">
        <f>+P22-P27</f>
        <v>1796.6513888888887</v>
      </c>
    </row>
    <row r="32" spans="3:18">
      <c r="C32" s="290">
        <v>8</v>
      </c>
      <c r="D32" s="291" t="s">
        <v>946</v>
      </c>
      <c r="E32" s="367"/>
      <c r="F32" s="373">
        <f>+F33</f>
        <v>34.597499999999997</v>
      </c>
      <c r="H32" s="290">
        <v>8</v>
      </c>
      <c r="I32" s="291" t="s">
        <v>946</v>
      </c>
      <c r="J32" s="367"/>
      <c r="K32" s="373">
        <f>+K33</f>
        <v>34.597499999999997</v>
      </c>
      <c r="M32" s="290">
        <v>8</v>
      </c>
      <c r="N32" s="291" t="s">
        <v>946</v>
      </c>
      <c r="O32" s="367"/>
      <c r="P32" s="373">
        <f>+P33</f>
        <v>38.347499999999997</v>
      </c>
    </row>
    <row r="33" spans="3:16">
      <c r="C33" s="294"/>
      <c r="D33" s="304" t="s">
        <v>959</v>
      </c>
      <c r="E33" s="370">
        <v>9</v>
      </c>
      <c r="F33" s="364">
        <f>+F25*$E33/100</f>
        <v>34.597499999999997</v>
      </c>
      <c r="H33" s="294"/>
      <c r="I33" s="304" t="s">
        <v>959</v>
      </c>
      <c r="J33" s="370">
        <v>9</v>
      </c>
      <c r="K33" s="364">
        <f>+K25*$E33/100</f>
        <v>34.597499999999997</v>
      </c>
      <c r="M33" s="294"/>
      <c r="N33" s="304" t="s">
        <v>959</v>
      </c>
      <c r="O33" s="370">
        <v>9</v>
      </c>
      <c r="P33" s="364">
        <f>+P25*$E33/100</f>
        <v>38.347499999999997</v>
      </c>
    </row>
    <row r="34" spans="3:16" ht="15.75" thickBot="1">
      <c r="C34" s="2353" t="s">
        <v>960</v>
      </c>
      <c r="D34" s="2354"/>
      <c r="E34" s="382"/>
      <c r="F34" s="383">
        <f>+F32</f>
        <v>34.597499999999997</v>
      </c>
      <c r="H34" s="2353" t="s">
        <v>960</v>
      </c>
      <c r="I34" s="2354"/>
      <c r="J34" s="382"/>
      <c r="K34" s="383">
        <f>+K32</f>
        <v>34.597499999999997</v>
      </c>
      <c r="M34" s="2353" t="s">
        <v>960</v>
      </c>
      <c r="N34" s="2354"/>
      <c r="O34" s="382"/>
      <c r="P34" s="383">
        <f>+P32</f>
        <v>38.347499999999997</v>
      </c>
    </row>
    <row r="35" spans="3:16" ht="15.75" thickBot="1">
      <c r="C35" s="256"/>
      <c r="E35" s="320"/>
      <c r="F35" s="384"/>
      <c r="H35" s="256"/>
      <c r="J35" s="320"/>
      <c r="K35" s="384"/>
      <c r="M35" s="385"/>
      <c r="O35" s="386"/>
      <c r="P35" s="387"/>
    </row>
    <row r="36" spans="3:16" ht="15.75" thickBot="1">
      <c r="C36" s="2344" t="s">
        <v>961</v>
      </c>
      <c r="D36" s="2345"/>
      <c r="E36" s="388"/>
      <c r="F36" s="389">
        <f>+F5+F20+F22+F34</f>
        <v>6798.2806111111113</v>
      </c>
      <c r="H36" s="2344" t="s">
        <v>961</v>
      </c>
      <c r="I36" s="2345"/>
      <c r="J36" s="388"/>
      <c r="K36" s="389">
        <f>+K5+K20+K22+K34</f>
        <v>6798.2806111111113</v>
      </c>
      <c r="M36" s="2344" t="s">
        <v>961</v>
      </c>
      <c r="N36" s="2345"/>
      <c r="O36" s="388"/>
      <c r="P36" s="389">
        <f>+P5+P20+P22+P34</f>
        <v>7535.1417222222226</v>
      </c>
    </row>
    <row r="37" spans="3:16" ht="15.75" thickBot="1">
      <c r="C37" s="390" t="s">
        <v>962</v>
      </c>
      <c r="D37" s="391"/>
      <c r="E37" s="392">
        <f>+F2</f>
        <v>3.5</v>
      </c>
      <c r="F37" s="393">
        <f>+F36/E37</f>
        <v>1942.365888888889</v>
      </c>
      <c r="H37" s="390" t="s">
        <v>962</v>
      </c>
      <c r="I37" s="391"/>
      <c r="J37" s="392">
        <f>+K2</f>
        <v>3.5</v>
      </c>
      <c r="K37" s="393">
        <f>+K36/J37</f>
        <v>1942.365888888889</v>
      </c>
      <c r="M37" s="394" t="s">
        <v>962</v>
      </c>
      <c r="N37" s="395"/>
      <c r="O37" s="396">
        <f>+P2</f>
        <v>3.5</v>
      </c>
      <c r="P37" s="397">
        <f>+P36/O37</f>
        <v>2152.897634920635</v>
      </c>
    </row>
    <row r="38" spans="3:16" ht="15.75" thickBot="1">
      <c r="C38" s="256"/>
      <c r="E38" s="320"/>
      <c r="F38" s="321"/>
      <c r="H38" s="256"/>
      <c r="J38" s="320"/>
      <c r="K38" s="321"/>
      <c r="M38" s="385"/>
      <c r="O38" s="386"/>
      <c r="P38" s="398"/>
    </row>
    <row r="39" spans="3:16" ht="15.75">
      <c r="C39" s="2346" t="s">
        <v>904</v>
      </c>
      <c r="D39" s="2347"/>
      <c r="E39" s="2347"/>
      <c r="F39" s="2348"/>
      <c r="H39" s="2346" t="s">
        <v>904</v>
      </c>
      <c r="I39" s="2347"/>
      <c r="J39" s="2347"/>
      <c r="K39" s="2348"/>
      <c r="M39" s="2346" t="s">
        <v>904</v>
      </c>
      <c r="N39" s="2347"/>
      <c r="O39" s="2347"/>
      <c r="P39" s="2348"/>
    </row>
    <row r="40" spans="3:16">
      <c r="C40" s="365">
        <v>9</v>
      </c>
      <c r="D40" s="291" t="s">
        <v>905</v>
      </c>
      <c r="E40" s="399"/>
      <c r="F40" s="400">
        <f>SUM(F41:F44)/3</f>
        <v>40</v>
      </c>
      <c r="H40" s="365">
        <v>9</v>
      </c>
      <c r="I40" s="291" t="s">
        <v>905</v>
      </c>
      <c r="J40" s="399"/>
      <c r="K40" s="400">
        <f>SUM(K41:K44)/3</f>
        <v>40</v>
      </c>
      <c r="M40" s="365">
        <v>9</v>
      </c>
      <c r="N40" s="291" t="s">
        <v>905</v>
      </c>
      <c r="O40" s="399"/>
      <c r="P40" s="400">
        <f>SUM(P41:P44)</f>
        <v>120</v>
      </c>
    </row>
    <row r="41" spans="3:16">
      <c r="C41" s="294"/>
      <c r="D41" s="295" t="s">
        <v>907</v>
      </c>
      <c r="E41" s="296"/>
      <c r="F41" s="298">
        <v>120</v>
      </c>
      <c r="H41" s="294"/>
      <c r="I41" s="295" t="s">
        <v>907</v>
      </c>
      <c r="J41" s="296"/>
      <c r="K41" s="298">
        <v>120</v>
      </c>
      <c r="M41" s="294"/>
      <c r="N41" s="401" t="s">
        <v>907</v>
      </c>
      <c r="O41" s="296"/>
      <c r="P41" s="402">
        <f>+K41</f>
        <v>120</v>
      </c>
    </row>
    <row r="42" spans="3:16">
      <c r="C42" s="294"/>
      <c r="D42" s="295" t="s">
        <v>909</v>
      </c>
      <c r="E42" s="296"/>
      <c r="F42" s="302">
        <v>0</v>
      </c>
      <c r="H42" s="294"/>
      <c r="I42" s="295" t="s">
        <v>909</v>
      </c>
      <c r="J42" s="296"/>
      <c r="K42" s="302">
        <v>0</v>
      </c>
      <c r="M42" s="294"/>
      <c r="N42" s="401" t="s">
        <v>909</v>
      </c>
      <c r="O42" s="296"/>
      <c r="P42" s="402">
        <f>+K42</f>
        <v>0</v>
      </c>
    </row>
    <row r="43" spans="3:16">
      <c r="C43" s="294"/>
      <c r="D43" s="295" t="s">
        <v>963</v>
      </c>
      <c r="E43" s="296"/>
      <c r="F43" s="298">
        <v>0</v>
      </c>
      <c r="H43" s="294"/>
      <c r="I43" s="295" t="s">
        <v>963</v>
      </c>
      <c r="J43" s="296"/>
      <c r="K43" s="298">
        <v>0</v>
      </c>
      <c r="M43" s="294"/>
      <c r="N43" s="401" t="s">
        <v>963</v>
      </c>
      <c r="O43" s="296"/>
      <c r="P43" s="402">
        <f>+K43</f>
        <v>0</v>
      </c>
    </row>
    <row r="44" spans="3:16">
      <c r="C44" s="294"/>
      <c r="D44" s="295"/>
      <c r="E44" s="296"/>
      <c r="F44" s="402"/>
      <c r="H44" s="294"/>
      <c r="I44" s="295"/>
      <c r="J44" s="296"/>
      <c r="K44" s="402"/>
      <c r="M44" s="294"/>
      <c r="N44" s="401"/>
      <c r="O44" s="296"/>
      <c r="P44" s="402"/>
    </row>
    <row r="45" spans="3:16">
      <c r="C45" s="290">
        <v>10</v>
      </c>
      <c r="D45" s="291" t="s">
        <v>911</v>
      </c>
      <c r="E45" s="300"/>
      <c r="F45" s="303">
        <f>SUM(F46:F46)</f>
        <v>389.29</v>
      </c>
      <c r="H45" s="290">
        <v>10</v>
      </c>
      <c r="I45" s="291" t="s">
        <v>911</v>
      </c>
      <c r="J45" s="300"/>
      <c r="K45" s="303">
        <f>SUM(K46:K46)</f>
        <v>114.54</v>
      </c>
      <c r="M45" s="290">
        <v>10</v>
      </c>
      <c r="N45" s="291" t="s">
        <v>911</v>
      </c>
      <c r="O45" s="300"/>
      <c r="P45" s="400">
        <f>SUM(P46:P46)</f>
        <v>411.74</v>
      </c>
    </row>
    <row r="46" spans="3:16">
      <c r="C46" s="294"/>
      <c r="D46" s="304" t="s">
        <v>913</v>
      </c>
      <c r="E46" s="296"/>
      <c r="F46" s="298">
        <v>389.29</v>
      </c>
      <c r="H46" s="294"/>
      <c r="I46" s="304" t="s">
        <v>964</v>
      </c>
      <c r="J46" s="296"/>
      <c r="K46" s="298">
        <v>114.54</v>
      </c>
      <c r="M46" s="294"/>
      <c r="N46" s="304" t="s">
        <v>965</v>
      </c>
      <c r="O46" s="296"/>
      <c r="P46" s="402">
        <v>411.74</v>
      </c>
    </row>
    <row r="47" spans="3:16">
      <c r="C47" s="290">
        <v>11</v>
      </c>
      <c r="D47" s="291" t="s">
        <v>914</v>
      </c>
      <c r="E47" s="300"/>
      <c r="F47" s="303">
        <f>+F48</f>
        <v>132</v>
      </c>
      <c r="H47" s="290">
        <v>11</v>
      </c>
      <c r="I47" s="291" t="s">
        <v>914</v>
      </c>
      <c r="J47" s="300"/>
      <c r="K47" s="303">
        <f>+K48</f>
        <v>132</v>
      </c>
      <c r="M47" s="290">
        <v>11</v>
      </c>
      <c r="N47" s="291" t="s">
        <v>914</v>
      </c>
      <c r="O47" s="300"/>
      <c r="P47" s="303">
        <f>+P48</f>
        <v>132</v>
      </c>
    </row>
    <row r="48" spans="3:16">
      <c r="C48" s="294"/>
      <c r="D48" s="304" t="s">
        <v>915</v>
      </c>
      <c r="E48" s="296"/>
      <c r="F48" s="298">
        <f>21*22/3.5</f>
        <v>132</v>
      </c>
      <c r="H48" s="294"/>
      <c r="I48" s="304" t="s">
        <v>915</v>
      </c>
      <c r="J48" s="296"/>
      <c r="K48" s="298">
        <f>21*22/3.5</f>
        <v>132</v>
      </c>
      <c r="M48" s="294"/>
      <c r="N48" s="304" t="s">
        <v>915</v>
      </c>
      <c r="O48" s="296"/>
      <c r="P48" s="298">
        <f>21*22/3.5</f>
        <v>132</v>
      </c>
    </row>
    <row r="49" spans="3:16">
      <c r="C49" s="290">
        <v>12</v>
      </c>
      <c r="D49" s="291" t="s">
        <v>916</v>
      </c>
      <c r="E49" s="403"/>
      <c r="F49" s="303">
        <f>+F50</f>
        <v>0</v>
      </c>
      <c r="H49" s="290">
        <v>12</v>
      </c>
      <c r="I49" s="291" t="s">
        <v>916</v>
      </c>
      <c r="J49" s="403"/>
      <c r="K49" s="303">
        <f>+K50</f>
        <v>0</v>
      </c>
      <c r="M49" s="290">
        <v>12</v>
      </c>
      <c r="N49" s="291" t="s">
        <v>916</v>
      </c>
      <c r="O49" s="403"/>
      <c r="P49" s="303">
        <f>+P50</f>
        <v>0</v>
      </c>
    </row>
    <row r="50" spans="3:16">
      <c r="C50" s="294"/>
      <c r="D50" s="304" t="s">
        <v>917</v>
      </c>
      <c r="E50" s="307"/>
      <c r="F50" s="309"/>
      <c r="H50" s="294"/>
      <c r="I50" s="304" t="s">
        <v>917</v>
      </c>
      <c r="J50" s="307"/>
      <c r="K50" s="309"/>
      <c r="M50" s="294"/>
      <c r="N50" s="304" t="s">
        <v>917</v>
      </c>
      <c r="O50" s="307"/>
      <c r="P50" s="309"/>
    </row>
    <row r="51" spans="3:16">
      <c r="C51" s="290">
        <v>13</v>
      </c>
      <c r="D51" s="291" t="s">
        <v>966</v>
      </c>
      <c r="E51" s="403"/>
      <c r="F51" s="303">
        <f>SUM(F52:F53)/3</f>
        <v>70</v>
      </c>
      <c r="H51" s="290">
        <v>13</v>
      </c>
      <c r="I51" s="291" t="s">
        <v>966</v>
      </c>
      <c r="J51" s="403"/>
      <c r="K51" s="303">
        <f>SUM(K52:K54)/3</f>
        <v>70</v>
      </c>
      <c r="M51" s="290">
        <v>13</v>
      </c>
      <c r="N51" s="291" t="s">
        <v>966</v>
      </c>
      <c r="O51" s="403"/>
      <c r="P51" s="400">
        <f>SUM(P52:P54)</f>
        <v>421.86</v>
      </c>
    </row>
    <row r="52" spans="3:16">
      <c r="C52" s="294"/>
      <c r="D52" s="304" t="s">
        <v>967</v>
      </c>
      <c r="E52" s="307"/>
      <c r="F52" s="298">
        <v>60</v>
      </c>
      <c r="H52" s="294"/>
      <c r="I52" s="304" t="s">
        <v>967</v>
      </c>
      <c r="J52" s="307"/>
      <c r="K52" s="298">
        <v>60</v>
      </c>
      <c r="M52" s="294"/>
      <c r="N52" s="304" t="s">
        <v>967</v>
      </c>
      <c r="O52" s="307"/>
      <c r="P52" s="402">
        <v>60</v>
      </c>
    </row>
    <row r="53" spans="3:16">
      <c r="C53" s="294"/>
      <c r="D53" s="304" t="s">
        <v>968</v>
      </c>
      <c r="E53" s="307"/>
      <c r="F53" s="302">
        <v>150</v>
      </c>
      <c r="H53" s="294"/>
      <c r="I53" s="304" t="s">
        <v>968</v>
      </c>
      <c r="J53" s="307"/>
      <c r="K53" s="302">
        <v>150</v>
      </c>
      <c r="M53" s="294"/>
      <c r="N53" s="304" t="s">
        <v>968</v>
      </c>
      <c r="O53" s="307"/>
      <c r="P53" s="302">
        <v>150</v>
      </c>
    </row>
    <row r="54" spans="3:16">
      <c r="C54" s="294"/>
      <c r="D54" s="304"/>
      <c r="E54" s="307"/>
      <c r="F54" s="402"/>
      <c r="H54" s="294"/>
      <c r="I54" s="304"/>
      <c r="J54" s="307"/>
      <c r="K54" s="402"/>
      <c r="M54" s="294"/>
      <c r="N54" s="304" t="s">
        <v>969</v>
      </c>
      <c r="O54" s="307"/>
      <c r="P54" s="402">
        <v>211.86</v>
      </c>
    </row>
    <row r="55" spans="3:16">
      <c r="C55" s="290">
        <v>14</v>
      </c>
      <c r="D55" s="291" t="s">
        <v>970</v>
      </c>
      <c r="E55" s="403"/>
      <c r="F55" s="404">
        <f>SUM(F56:F57)</f>
        <v>500</v>
      </c>
      <c r="H55" s="290">
        <v>14</v>
      </c>
      <c r="I55" s="291" t="s">
        <v>970</v>
      </c>
      <c r="J55" s="403"/>
      <c r="K55" s="404">
        <f>SUM(K56:K57)</f>
        <v>500</v>
      </c>
      <c r="M55" s="290">
        <v>14</v>
      </c>
      <c r="N55" s="291" t="s">
        <v>970</v>
      </c>
      <c r="O55" s="403"/>
      <c r="P55" s="404">
        <f>SUM(P56:P57)</f>
        <v>500</v>
      </c>
    </row>
    <row r="56" spans="3:16">
      <c r="C56" s="294"/>
      <c r="D56" s="304" t="s">
        <v>971</v>
      </c>
      <c r="E56" s="307"/>
      <c r="F56" s="405">
        <v>500</v>
      </c>
      <c r="H56" s="294"/>
      <c r="I56" s="304" t="s">
        <v>971</v>
      </c>
      <c r="J56" s="307"/>
      <c r="K56" s="405">
        <v>500</v>
      </c>
      <c r="M56" s="294"/>
      <c r="N56" s="304" t="s">
        <v>971</v>
      </c>
      <c r="O56" s="307"/>
      <c r="P56" s="405">
        <v>500</v>
      </c>
    </row>
    <row r="57" spans="3:16">
      <c r="C57" s="379"/>
      <c r="D57" s="304"/>
      <c r="E57" s="406"/>
      <c r="F57" s="402"/>
      <c r="H57" s="379"/>
      <c r="I57" s="304"/>
      <c r="J57" s="406"/>
      <c r="K57" s="402"/>
      <c r="M57" s="379"/>
      <c r="N57" s="304"/>
      <c r="O57" s="406"/>
      <c r="P57" s="402"/>
    </row>
    <row r="58" spans="3:16" ht="15.75" thickBot="1">
      <c r="C58" s="2339" t="s">
        <v>972</v>
      </c>
      <c r="D58" s="2340"/>
      <c r="E58" s="407"/>
      <c r="F58" s="408">
        <f>+F51+F47+F45+F40+F49+F55</f>
        <v>1131.29</v>
      </c>
      <c r="H58" s="2339" t="s">
        <v>972</v>
      </c>
      <c r="I58" s="2340"/>
      <c r="J58" s="407"/>
      <c r="K58" s="408">
        <f>+K51+K47+K45+K40+K49+K55</f>
        <v>856.54</v>
      </c>
      <c r="M58" s="2339" t="s">
        <v>972</v>
      </c>
      <c r="N58" s="2340"/>
      <c r="O58" s="407"/>
      <c r="P58" s="408">
        <f>+P51+P47+P45+P40+P49+P55</f>
        <v>1585.6</v>
      </c>
    </row>
    <row r="59" spans="3:16" ht="15.75" thickBot="1">
      <c r="C59" s="2342" t="s">
        <v>973</v>
      </c>
      <c r="D59" s="2343"/>
      <c r="E59" s="409">
        <f>+E37</f>
        <v>3.5</v>
      </c>
      <c r="F59" s="410">
        <f>+F58/E59</f>
        <v>323.22571428571428</v>
      </c>
      <c r="H59" s="2342" t="s">
        <v>973</v>
      </c>
      <c r="I59" s="2343"/>
      <c r="J59" s="409">
        <f>K2</f>
        <v>3.5</v>
      </c>
      <c r="K59" s="410">
        <f>+K58/J59</f>
        <v>244.72571428571428</v>
      </c>
      <c r="M59" s="2342" t="s">
        <v>973</v>
      </c>
      <c r="N59" s="2343"/>
      <c r="O59" s="409">
        <f>+P2</f>
        <v>3.5</v>
      </c>
      <c r="P59" s="410">
        <f>+P58/O59</f>
        <v>453.02857142857141</v>
      </c>
    </row>
    <row r="60" spans="3:16">
      <c r="C60" s="256"/>
      <c r="E60" s="320"/>
      <c r="F60" s="321"/>
      <c r="H60" s="256"/>
      <c r="J60" s="320"/>
      <c r="K60" s="321"/>
      <c r="M60" s="385"/>
      <c r="O60" s="386"/>
      <c r="P60" s="398"/>
    </row>
    <row r="61" spans="3:16">
      <c r="C61" s="322" t="s">
        <v>974</v>
      </c>
      <c r="D61" s="323"/>
      <c r="E61" s="323"/>
      <c r="F61" s="324">
        <f>+F58+F36</f>
        <v>7929.5706111111112</v>
      </c>
      <c r="H61" s="322" t="s">
        <v>974</v>
      </c>
      <c r="I61" s="323"/>
      <c r="J61" s="323"/>
      <c r="K61" s="324">
        <f>+K58+K36</f>
        <v>7654.8206111111112</v>
      </c>
      <c r="M61" s="411" t="s">
        <v>974</v>
      </c>
      <c r="N61" s="412"/>
      <c r="O61" s="412"/>
      <c r="P61" s="413">
        <f>+P58+P36</f>
        <v>9120.741722222223</v>
      </c>
    </row>
    <row r="62" spans="3:16">
      <c r="C62" s="322"/>
      <c r="D62" s="323"/>
      <c r="E62" s="414">
        <f>+E59</f>
        <v>3.5</v>
      </c>
      <c r="F62" s="415">
        <f>+F61/E62</f>
        <v>2265.5916031746033</v>
      </c>
      <c r="H62" s="322"/>
      <c r="I62" s="323"/>
      <c r="J62" s="414">
        <f>+J59</f>
        <v>3.5</v>
      </c>
      <c r="K62" s="415">
        <f>+K61/J62</f>
        <v>2187.0916031746033</v>
      </c>
      <c r="M62" s="411"/>
      <c r="N62" s="412"/>
      <c r="O62" s="416">
        <f>+O59</f>
        <v>3.5</v>
      </c>
      <c r="P62" s="417">
        <f>+P61/O62</f>
        <v>2605.9262063492065</v>
      </c>
    </row>
    <row r="63" spans="3:16">
      <c r="C63" s="330" t="s">
        <v>975</v>
      </c>
      <c r="D63" s="331"/>
      <c r="E63" s="331"/>
      <c r="F63" s="332">
        <v>208</v>
      </c>
      <c r="H63" s="330" t="s">
        <v>975</v>
      </c>
      <c r="I63" s="331"/>
      <c r="J63" s="331"/>
      <c r="K63" s="332">
        <v>208</v>
      </c>
      <c r="M63" s="418" t="s">
        <v>975</v>
      </c>
      <c r="N63" s="419"/>
      <c r="O63" s="419"/>
      <c r="P63" s="420">
        <v>208</v>
      </c>
    </row>
    <row r="64" spans="3:16">
      <c r="C64" s="421" t="s">
        <v>976</v>
      </c>
      <c r="D64" s="422"/>
      <c r="E64" s="422"/>
      <c r="F64" s="423">
        <f>+F61/F63</f>
        <v>38.122935630341878</v>
      </c>
      <c r="H64" s="421" t="s">
        <v>976</v>
      </c>
      <c r="I64" s="422"/>
      <c r="J64" s="422"/>
      <c r="K64" s="423">
        <f>+K61/K63</f>
        <v>36.802022168803418</v>
      </c>
      <c r="M64" s="424" t="s">
        <v>976</v>
      </c>
      <c r="N64" s="425"/>
      <c r="O64" s="425"/>
      <c r="P64" s="423">
        <f>+P61/P63</f>
        <v>43.849719818376073</v>
      </c>
    </row>
    <row r="65" spans="3:16" ht="15.75" thickBot="1">
      <c r="C65" s="426" t="s">
        <v>929</v>
      </c>
      <c r="D65" s="427"/>
      <c r="E65" s="428">
        <f>+E59</f>
        <v>3.5</v>
      </c>
      <c r="F65" s="429">
        <f>+F64/E65</f>
        <v>10.892267322954822</v>
      </c>
      <c r="H65" s="426" t="s">
        <v>929</v>
      </c>
      <c r="I65" s="427"/>
      <c r="J65" s="428">
        <f>+J59</f>
        <v>3.5</v>
      </c>
      <c r="K65" s="429">
        <f>+K64/J65</f>
        <v>10.514863476800977</v>
      </c>
      <c r="M65" s="430" t="s">
        <v>929</v>
      </c>
      <c r="N65" s="431"/>
      <c r="O65" s="432">
        <f>+O59</f>
        <v>3.5</v>
      </c>
      <c r="P65" s="433">
        <f>+P64/O65</f>
        <v>12.528491376678877</v>
      </c>
    </row>
    <row r="67" spans="3:16">
      <c r="C67" s="434" t="s">
        <v>977</v>
      </c>
      <c r="D67" s="434"/>
      <c r="E67" s="434"/>
      <c r="F67" s="434"/>
      <c r="G67" s="434"/>
      <c r="H67" s="434"/>
      <c r="I67" s="434"/>
      <c r="J67" s="434"/>
      <c r="K67" s="434"/>
      <c r="L67" s="434"/>
      <c r="M67" s="434"/>
      <c r="N67" s="434"/>
      <c r="O67" s="434"/>
      <c r="P67" s="434"/>
    </row>
    <row r="68" spans="3:16">
      <c r="D68" s="435"/>
    </row>
    <row r="69" spans="3:16" ht="15.75" thickBot="1">
      <c r="D69" s="346" t="s">
        <v>977</v>
      </c>
      <c r="E69" s="347" t="s">
        <v>930</v>
      </c>
      <c r="F69" s="348">
        <v>3.5</v>
      </c>
      <c r="I69" s="435"/>
      <c r="J69" s="436"/>
      <c r="K69" s="437"/>
      <c r="M69" s="255"/>
      <c r="N69" s="435"/>
      <c r="O69" s="436"/>
      <c r="P69" s="437"/>
    </row>
    <row r="70" spans="3:16" ht="15.75">
      <c r="C70" s="353" t="s">
        <v>932</v>
      </c>
      <c r="D70" s="354" t="s">
        <v>933</v>
      </c>
      <c r="E70" s="355" t="s">
        <v>934</v>
      </c>
      <c r="F70" s="356"/>
      <c r="H70" s="438"/>
      <c r="I70" s="439"/>
      <c r="J70" s="440"/>
      <c r="K70" s="441"/>
      <c r="M70" s="438"/>
      <c r="N70" s="439"/>
      <c r="O70" s="440"/>
      <c r="P70" s="441"/>
    </row>
    <row r="71" spans="3:16" ht="16.5" thickBot="1">
      <c r="C71" s="2355" t="s">
        <v>935</v>
      </c>
      <c r="D71" s="2356"/>
      <c r="E71" s="2356"/>
      <c r="F71" s="2357"/>
      <c r="H71" s="2349"/>
      <c r="I71" s="2349"/>
      <c r="J71" s="2349"/>
      <c r="K71" s="2349"/>
      <c r="M71" s="2349"/>
      <c r="N71" s="2349"/>
      <c r="O71" s="2349"/>
      <c r="P71" s="2349"/>
    </row>
    <row r="72" spans="3:16" ht="15.75" thickTop="1">
      <c r="C72" s="290">
        <v>1</v>
      </c>
      <c r="D72" s="291" t="s">
        <v>936</v>
      </c>
      <c r="E72" s="357"/>
      <c r="F72" s="358">
        <f>+F73+F74</f>
        <v>8102.5</v>
      </c>
      <c r="H72" s="442"/>
      <c r="I72" s="633" t="s">
        <v>1043</v>
      </c>
      <c r="J72" s="634">
        <v>10.51</v>
      </c>
      <c r="K72" s="445"/>
      <c r="M72" s="442"/>
      <c r="N72" s="443"/>
      <c r="O72" s="444"/>
      <c r="P72" s="445"/>
    </row>
    <row r="73" spans="3:16">
      <c r="C73" s="294"/>
      <c r="D73" s="304" t="s">
        <v>937</v>
      </c>
      <c r="E73" s="359" t="s">
        <v>26</v>
      </c>
      <c r="F73" s="360">
        <v>8000</v>
      </c>
      <c r="H73" s="446"/>
      <c r="I73" s="635" t="s">
        <v>1044</v>
      </c>
      <c r="J73" s="634">
        <v>10.89</v>
      </c>
      <c r="K73" s="448"/>
      <c r="M73" s="446"/>
      <c r="N73" s="447"/>
      <c r="O73" s="444"/>
      <c r="P73" s="448"/>
    </row>
    <row r="74" spans="3:16">
      <c r="C74" s="290"/>
      <c r="D74" s="304" t="s">
        <v>938</v>
      </c>
      <c r="E74" s="363" t="s">
        <v>26</v>
      </c>
      <c r="F74" s="364">
        <f>102.5</f>
        <v>102.5</v>
      </c>
      <c r="H74" s="442"/>
      <c r="I74" s="635" t="s">
        <v>1045</v>
      </c>
      <c r="J74" s="634">
        <v>9.3000000000000007</v>
      </c>
      <c r="K74" s="449"/>
      <c r="M74" s="442"/>
      <c r="N74" s="447"/>
      <c r="O74" s="444"/>
      <c r="P74" s="449"/>
    </row>
    <row r="75" spans="3:16">
      <c r="C75" s="365">
        <v>2</v>
      </c>
      <c r="D75" s="366" t="s">
        <v>939</v>
      </c>
      <c r="E75" s="367"/>
      <c r="F75" s="368">
        <f>SUM(F76:F78)</f>
        <v>1053.325</v>
      </c>
      <c r="H75" s="442"/>
      <c r="I75" s="633" t="s">
        <v>1046</v>
      </c>
      <c r="J75" s="634"/>
      <c r="K75" s="445"/>
      <c r="M75" s="442"/>
      <c r="N75" s="443"/>
      <c r="O75" s="444"/>
      <c r="P75" s="445"/>
    </row>
    <row r="76" spans="3:16">
      <c r="C76" s="294"/>
      <c r="D76" s="304" t="s">
        <v>940</v>
      </c>
      <c r="E76" s="369">
        <v>10</v>
      </c>
      <c r="F76" s="364">
        <f>+F72*$E76/100</f>
        <v>810.25</v>
      </c>
      <c r="H76" s="446"/>
      <c r="I76" s="635" t="s">
        <v>1047</v>
      </c>
      <c r="J76" s="636">
        <v>7.54</v>
      </c>
      <c r="K76" s="449"/>
      <c r="M76" s="446"/>
      <c r="N76" s="447"/>
      <c r="O76" s="450"/>
      <c r="P76" s="449"/>
    </row>
    <row r="77" spans="3:16">
      <c r="C77" s="294"/>
      <c r="D77" s="304" t="s">
        <v>941</v>
      </c>
      <c r="E77" s="369">
        <v>1.23</v>
      </c>
      <c r="F77" s="364">
        <f>+F72*$E77/100</f>
        <v>99.660750000000007</v>
      </c>
      <c r="H77" s="446"/>
      <c r="I77" s="635" t="s">
        <v>1048</v>
      </c>
      <c r="J77" s="636"/>
      <c r="K77" s="449"/>
      <c r="M77" s="446"/>
      <c r="N77" s="447"/>
      <c r="O77" s="450"/>
      <c r="P77" s="449"/>
    </row>
    <row r="78" spans="3:16">
      <c r="C78" s="294"/>
      <c r="D78" s="304" t="s">
        <v>942</v>
      </c>
      <c r="E78" s="370">
        <v>1.77</v>
      </c>
      <c r="F78" s="364">
        <f>+F72*$E78/100</f>
        <v>143.41424999999998</v>
      </c>
      <c r="H78" s="446"/>
      <c r="I78" s="635" t="s">
        <v>1049</v>
      </c>
      <c r="J78" s="636">
        <v>6.88</v>
      </c>
      <c r="K78" s="449"/>
      <c r="M78" s="446"/>
      <c r="N78" s="447"/>
      <c r="O78" s="450"/>
      <c r="P78" s="449"/>
    </row>
    <row r="79" spans="3:16">
      <c r="C79" s="365">
        <v>3</v>
      </c>
      <c r="D79" s="366" t="s">
        <v>943</v>
      </c>
      <c r="E79" s="367"/>
      <c r="F79" s="368">
        <f>+F80</f>
        <v>1098.5625</v>
      </c>
      <c r="H79" s="442"/>
      <c r="I79" s="443"/>
      <c r="J79" s="444"/>
      <c r="K79" s="445"/>
      <c r="M79" s="442"/>
      <c r="N79" s="443"/>
      <c r="O79" s="444"/>
      <c r="P79" s="445"/>
    </row>
    <row r="80" spans="3:16">
      <c r="C80" s="294"/>
      <c r="D80" s="304" t="s">
        <v>944</v>
      </c>
      <c r="E80" s="370">
        <v>15</v>
      </c>
      <c r="F80" s="364">
        <f>IF(F72*14&gt;3650*7,(((F72*14)-(3650*7))/12)*$E80/100,0)</f>
        <v>1098.5625</v>
      </c>
      <c r="H80" s="446"/>
      <c r="I80" s="447"/>
      <c r="J80" s="450"/>
      <c r="K80" s="449"/>
      <c r="M80" s="446"/>
      <c r="N80" s="447"/>
      <c r="O80" s="450"/>
      <c r="P80" s="449"/>
    </row>
    <row r="81" spans="3:16">
      <c r="C81" s="2350" t="s">
        <v>945</v>
      </c>
      <c r="D81" s="2351"/>
      <c r="E81" s="371"/>
      <c r="F81" s="372">
        <f>+F72-F75-F79</f>
        <v>5950.6125000000002</v>
      </c>
      <c r="H81" s="2352"/>
      <c r="I81" s="2352"/>
      <c r="J81" s="451"/>
      <c r="K81" s="452"/>
      <c r="M81" s="2352"/>
      <c r="N81" s="2352"/>
      <c r="O81" s="451"/>
      <c r="P81" s="452"/>
    </row>
    <row r="82" spans="3:16">
      <c r="C82" s="290">
        <v>4</v>
      </c>
      <c r="D82" s="291" t="s">
        <v>946</v>
      </c>
      <c r="E82" s="367"/>
      <c r="F82" s="373">
        <f>+F83</f>
        <v>729.22500000000002</v>
      </c>
      <c r="H82" s="442"/>
      <c r="I82" s="443"/>
      <c r="J82" s="444"/>
      <c r="K82" s="453"/>
      <c r="M82" s="442"/>
      <c r="N82" s="443"/>
      <c r="O82" s="444"/>
      <c r="P82" s="453"/>
    </row>
    <row r="83" spans="3:16">
      <c r="C83" s="294"/>
      <c r="D83" s="304" t="s">
        <v>947</v>
      </c>
      <c r="E83" s="370">
        <v>9</v>
      </c>
      <c r="F83" s="364">
        <f>+F72*$E83/100</f>
        <v>729.22500000000002</v>
      </c>
      <c r="H83" s="446"/>
      <c r="I83" s="447"/>
      <c r="J83" s="450"/>
      <c r="K83" s="449"/>
      <c r="M83" s="446"/>
      <c r="N83" s="447"/>
      <c r="O83" s="450"/>
      <c r="P83" s="449"/>
    </row>
    <row r="84" spans="3:16">
      <c r="C84" s="365">
        <v>5</v>
      </c>
      <c r="D84" s="366" t="s">
        <v>948</v>
      </c>
      <c r="E84" s="374"/>
      <c r="F84" s="375">
        <f>SUM(F85:F86)</f>
        <v>113.435</v>
      </c>
      <c r="H84" s="442"/>
      <c r="I84" s="443"/>
      <c r="J84" s="454"/>
      <c r="K84" s="455"/>
      <c r="M84" s="442"/>
      <c r="N84" s="443"/>
      <c r="O84" s="454"/>
      <c r="P84" s="455"/>
    </row>
    <row r="85" spans="3:16">
      <c r="C85" s="294"/>
      <c r="D85" s="376" t="s">
        <v>949</v>
      </c>
      <c r="E85" s="369">
        <v>0.7</v>
      </c>
      <c r="F85" s="364">
        <f>+F72*$E85/100</f>
        <v>56.717500000000001</v>
      </c>
      <c r="H85" s="446"/>
      <c r="I85" s="456"/>
      <c r="J85" s="450"/>
      <c r="K85" s="449"/>
      <c r="M85" s="446"/>
      <c r="N85" s="456"/>
      <c r="O85" s="450"/>
      <c r="P85" s="449"/>
    </row>
    <row r="86" spans="3:16">
      <c r="C86" s="294"/>
      <c r="D86" s="376" t="s">
        <v>950</v>
      </c>
      <c r="E86" s="370">
        <v>0.7</v>
      </c>
      <c r="F86" s="364">
        <f>+F72*$E86/100</f>
        <v>56.717500000000001</v>
      </c>
      <c r="H86" s="446"/>
      <c r="I86" s="456"/>
      <c r="J86" s="450"/>
      <c r="K86" s="449"/>
      <c r="M86" s="446"/>
      <c r="N86" s="456"/>
      <c r="O86" s="450"/>
      <c r="P86" s="449"/>
    </row>
    <row r="87" spans="3:16">
      <c r="C87" s="2350" t="s">
        <v>951</v>
      </c>
      <c r="D87" s="2351"/>
      <c r="E87" s="371"/>
      <c r="F87" s="377">
        <f>+F82+F84</f>
        <v>842.66000000000008</v>
      </c>
      <c r="H87" s="2352"/>
      <c r="I87" s="2352"/>
      <c r="J87" s="451"/>
      <c r="K87" s="457"/>
      <c r="M87" s="2352"/>
      <c r="N87" s="2352"/>
      <c r="O87" s="451"/>
      <c r="P87" s="457"/>
    </row>
    <row r="88" spans="3:16" ht="16.5" thickBot="1">
      <c r="C88" s="2355" t="s">
        <v>952</v>
      </c>
      <c r="D88" s="2356"/>
      <c r="E88" s="2356"/>
      <c r="F88" s="2357"/>
      <c r="H88" s="2349"/>
      <c r="I88" s="2349"/>
      <c r="J88" s="2349"/>
      <c r="K88" s="2349"/>
      <c r="M88" s="2349"/>
      <c r="N88" s="2349"/>
      <c r="O88" s="2349"/>
      <c r="P88" s="2349"/>
    </row>
    <row r="89" spans="3:16" ht="15.75" thickTop="1">
      <c r="C89" s="290">
        <v>6</v>
      </c>
      <c r="D89" s="291" t="s">
        <v>953</v>
      </c>
      <c r="E89" s="357"/>
      <c r="F89" s="378">
        <f>SUM(F90:F93)</f>
        <v>2934.9055555555556</v>
      </c>
      <c r="H89" s="442"/>
      <c r="I89" s="443"/>
      <c r="J89" s="444"/>
      <c r="K89" s="458"/>
      <c r="M89" s="442"/>
      <c r="N89" s="443"/>
      <c r="O89" s="444"/>
      <c r="P89" s="458"/>
    </row>
    <row r="90" spans="3:16">
      <c r="C90" s="294"/>
      <c r="D90" s="376" t="s">
        <v>954</v>
      </c>
      <c r="E90" s="369"/>
      <c r="F90" s="364">
        <f>+F72/6</f>
        <v>1350.4166666666667</v>
      </c>
      <c r="H90" s="446"/>
      <c r="I90" s="456"/>
      <c r="J90" s="450"/>
      <c r="K90" s="449"/>
      <c r="M90" s="446"/>
      <c r="N90" s="456"/>
      <c r="O90" s="450"/>
      <c r="P90" s="449"/>
    </row>
    <row r="91" spans="3:16">
      <c r="C91" s="294"/>
      <c r="D91" s="376" t="s">
        <v>955</v>
      </c>
      <c r="E91" s="369">
        <v>9</v>
      </c>
      <c r="F91" s="364">
        <f>+F90*$E91/100</f>
        <v>121.53749999999999</v>
      </c>
      <c r="H91" s="446"/>
      <c r="I91" s="456"/>
      <c r="J91" s="450"/>
      <c r="K91" s="449"/>
      <c r="M91" s="446"/>
      <c r="N91" s="456"/>
      <c r="O91" s="450"/>
      <c r="P91" s="449"/>
    </row>
    <row r="92" spans="3:16">
      <c r="C92" s="294"/>
      <c r="D92" s="304" t="s">
        <v>956</v>
      </c>
      <c r="E92" s="369"/>
      <c r="F92" s="364">
        <f>+F72/12</f>
        <v>675.20833333333337</v>
      </c>
      <c r="H92" s="446"/>
      <c r="I92" s="447"/>
      <c r="J92" s="450"/>
      <c r="K92" s="449"/>
      <c r="M92" s="446"/>
      <c r="N92" s="447"/>
      <c r="O92" s="450"/>
      <c r="P92" s="449"/>
    </row>
    <row r="93" spans="3:16">
      <c r="C93" s="379"/>
      <c r="D93" s="380" t="s">
        <v>957</v>
      </c>
      <c r="E93" s="370"/>
      <c r="F93" s="381">
        <f>+(F72+F90)/12</f>
        <v>787.74305555555554</v>
      </c>
      <c r="H93" s="446"/>
      <c r="I93" s="447"/>
      <c r="J93" s="450"/>
      <c r="K93" s="449"/>
      <c r="M93" s="446"/>
      <c r="N93" s="447"/>
      <c r="O93" s="450"/>
      <c r="P93" s="449"/>
    </row>
    <row r="94" spans="3:16">
      <c r="C94" s="290">
        <v>7</v>
      </c>
      <c r="D94" s="291" t="s">
        <v>939</v>
      </c>
      <c r="E94" s="367"/>
      <c r="F94" s="378">
        <f>SUM(F95:F97)</f>
        <v>87.777083333333351</v>
      </c>
      <c r="H94" s="442"/>
      <c r="I94" s="443"/>
      <c r="J94" s="444"/>
      <c r="K94" s="458"/>
      <c r="M94" s="442"/>
      <c r="N94" s="443"/>
      <c r="O94" s="444"/>
      <c r="P94" s="458"/>
    </row>
    <row r="95" spans="3:16">
      <c r="C95" s="294"/>
      <c r="D95" s="304" t="s">
        <v>940</v>
      </c>
      <c r="E95" s="369">
        <v>10</v>
      </c>
      <c r="F95" s="364">
        <f>SUM(F92)*$E95/100</f>
        <v>67.520833333333343</v>
      </c>
      <c r="H95" s="446"/>
      <c r="I95" s="447"/>
      <c r="J95" s="450"/>
      <c r="K95" s="449"/>
      <c r="M95" s="446"/>
      <c r="N95" s="447"/>
      <c r="O95" s="450"/>
      <c r="P95" s="449"/>
    </row>
    <row r="96" spans="3:16">
      <c r="C96" s="294"/>
      <c r="D96" s="304" t="s">
        <v>941</v>
      </c>
      <c r="E96" s="369">
        <v>1.23</v>
      </c>
      <c r="F96" s="364">
        <f>SUM(F92)*$E96/100</f>
        <v>8.3050625</v>
      </c>
      <c r="H96" s="446"/>
      <c r="I96" s="447"/>
      <c r="J96" s="450"/>
      <c r="K96" s="449"/>
      <c r="M96" s="446"/>
      <c r="N96" s="447"/>
      <c r="O96" s="450"/>
      <c r="P96" s="449"/>
    </row>
    <row r="97" spans="3:16">
      <c r="C97" s="294"/>
      <c r="D97" s="304" t="s">
        <v>942</v>
      </c>
      <c r="E97" s="370">
        <v>1.77</v>
      </c>
      <c r="F97" s="364">
        <f>SUM(F92)*$E97/100</f>
        <v>11.951187500000001</v>
      </c>
      <c r="H97" s="446"/>
      <c r="I97" s="447"/>
      <c r="J97" s="450"/>
      <c r="K97" s="449"/>
      <c r="M97" s="446"/>
      <c r="N97" s="447"/>
      <c r="O97" s="450"/>
      <c r="P97" s="449"/>
    </row>
    <row r="98" spans="3:16">
      <c r="C98" s="2350" t="s">
        <v>958</v>
      </c>
      <c r="D98" s="2351"/>
      <c r="E98" s="371"/>
      <c r="F98" s="372">
        <f>+F89-F94</f>
        <v>2847.1284722222222</v>
      </c>
      <c r="H98" s="2352"/>
      <c r="I98" s="2352"/>
      <c r="J98" s="451"/>
      <c r="K98" s="452"/>
      <c r="M98" s="2352"/>
      <c r="N98" s="2352"/>
      <c r="O98" s="451"/>
      <c r="P98" s="452"/>
    </row>
    <row r="99" spans="3:16">
      <c r="C99" s="290">
        <v>8</v>
      </c>
      <c r="D99" s="291" t="s">
        <v>946</v>
      </c>
      <c r="E99" s="367"/>
      <c r="F99" s="373">
        <f>+F100</f>
        <v>60.768749999999997</v>
      </c>
      <c r="H99" s="442"/>
      <c r="I99" s="443"/>
      <c r="J99" s="444"/>
      <c r="K99" s="453"/>
      <c r="M99" s="442"/>
      <c r="N99" s="443"/>
      <c r="O99" s="444"/>
      <c r="P99" s="453"/>
    </row>
    <row r="100" spans="3:16">
      <c r="C100" s="294"/>
      <c r="D100" s="304" t="s">
        <v>959</v>
      </c>
      <c r="E100" s="370">
        <v>9</v>
      </c>
      <c r="F100" s="364">
        <f>+F92*$E100/100</f>
        <v>60.768749999999997</v>
      </c>
      <c r="H100" s="446"/>
      <c r="I100" s="447"/>
      <c r="J100" s="450"/>
      <c r="K100" s="449"/>
      <c r="M100" s="446"/>
      <c r="N100" s="447"/>
      <c r="O100" s="450"/>
      <c r="P100" s="449"/>
    </row>
    <row r="101" spans="3:16" ht="15.75" thickBot="1">
      <c r="C101" s="2353" t="s">
        <v>960</v>
      </c>
      <c r="D101" s="2354"/>
      <c r="E101" s="382"/>
      <c r="F101" s="383">
        <f>+F99</f>
        <v>60.768749999999997</v>
      </c>
      <c r="H101" s="2352"/>
      <c r="I101" s="2352"/>
      <c r="J101" s="451"/>
      <c r="K101" s="457"/>
      <c r="M101" s="2352"/>
      <c r="N101" s="2352"/>
      <c r="O101" s="451"/>
      <c r="P101" s="457"/>
    </row>
    <row r="102" spans="3:16" ht="15.75" thickBot="1">
      <c r="C102" s="256"/>
      <c r="E102" s="320"/>
      <c r="F102" s="384"/>
      <c r="J102" s="320"/>
      <c r="K102" s="345"/>
      <c r="M102" s="255"/>
      <c r="N102" s="255"/>
      <c r="O102" s="320"/>
      <c r="P102" s="345"/>
    </row>
    <row r="103" spans="3:16" ht="15.75" thickBot="1">
      <c r="C103" s="2344" t="s">
        <v>961</v>
      </c>
      <c r="D103" s="2345"/>
      <c r="E103" s="388"/>
      <c r="F103" s="389">
        <f>+F72+F87+F89+F101</f>
        <v>11940.834305555554</v>
      </c>
      <c r="H103" s="2341"/>
      <c r="I103" s="2341"/>
      <c r="J103" s="459"/>
      <c r="K103" s="452"/>
      <c r="M103" s="2341"/>
      <c r="N103" s="2341"/>
      <c r="O103" s="459"/>
      <c r="P103" s="452"/>
    </row>
    <row r="104" spans="3:16" ht="15.75" thickBot="1">
      <c r="C104" s="390" t="s">
        <v>962</v>
      </c>
      <c r="D104" s="391"/>
      <c r="E104" s="392">
        <f>+F69</f>
        <v>3.5</v>
      </c>
      <c r="F104" s="393">
        <f>+F103/E104</f>
        <v>3411.6669444444442</v>
      </c>
      <c r="H104" s="460"/>
      <c r="I104" s="460"/>
      <c r="J104" s="461"/>
      <c r="K104" s="462"/>
      <c r="M104" s="460"/>
      <c r="N104" s="460"/>
      <c r="O104" s="461"/>
      <c r="P104" s="462"/>
    </row>
    <row r="105" spans="3:16" ht="15.75" thickBot="1">
      <c r="C105" s="256"/>
      <c r="E105" s="320"/>
      <c r="F105" s="321"/>
      <c r="J105" s="320"/>
      <c r="K105" s="320"/>
      <c r="M105" s="255"/>
      <c r="N105" s="255"/>
      <c r="O105" s="320"/>
      <c r="P105" s="320"/>
    </row>
    <row r="106" spans="3:16" ht="15.75">
      <c r="C106" s="2346" t="s">
        <v>904</v>
      </c>
      <c r="D106" s="2347"/>
      <c r="E106" s="2347"/>
      <c r="F106" s="2348"/>
      <c r="H106" s="2349"/>
      <c r="I106" s="2349"/>
      <c r="J106" s="2349"/>
      <c r="K106" s="2349"/>
      <c r="M106" s="2349"/>
      <c r="N106" s="2349"/>
      <c r="O106" s="2349"/>
      <c r="P106" s="2349"/>
    </row>
    <row r="107" spans="3:16">
      <c r="C107" s="365">
        <v>9</v>
      </c>
      <c r="D107" s="291" t="s">
        <v>905</v>
      </c>
      <c r="E107" s="399"/>
      <c r="F107" s="400">
        <f>SUM(F108:F111)</f>
        <v>260</v>
      </c>
      <c r="H107" s="442"/>
      <c r="I107" s="443"/>
      <c r="J107" s="463"/>
      <c r="K107" s="464"/>
      <c r="M107" s="442"/>
      <c r="N107" s="443"/>
      <c r="O107" s="463"/>
      <c r="P107" s="464"/>
    </row>
    <row r="108" spans="3:16">
      <c r="C108" s="294"/>
      <c r="D108" s="295" t="s">
        <v>907</v>
      </c>
      <c r="E108" s="296"/>
      <c r="F108" s="298">
        <v>130</v>
      </c>
      <c r="H108" s="446"/>
      <c r="I108" s="465"/>
      <c r="J108" s="466"/>
      <c r="K108" s="467"/>
      <c r="M108" s="446"/>
      <c r="N108" s="465"/>
      <c r="O108" s="466"/>
      <c r="P108" s="467"/>
    </row>
    <row r="109" spans="3:16">
      <c r="C109" s="294"/>
      <c r="D109" s="295" t="s">
        <v>909</v>
      </c>
      <c r="E109" s="296"/>
      <c r="F109" s="302">
        <v>130</v>
      </c>
      <c r="H109" s="446"/>
      <c r="I109" s="465"/>
      <c r="J109" s="466"/>
      <c r="K109" s="468"/>
      <c r="M109" s="446"/>
      <c r="N109" s="465"/>
      <c r="O109" s="466"/>
      <c r="P109" s="468"/>
    </row>
    <row r="110" spans="3:16">
      <c r="C110" s="294"/>
      <c r="D110" s="295" t="s">
        <v>963</v>
      </c>
      <c r="E110" s="296"/>
      <c r="F110" s="298">
        <v>0</v>
      </c>
      <c r="H110" s="446"/>
      <c r="I110" s="465"/>
      <c r="J110" s="466"/>
      <c r="K110" s="467"/>
      <c r="M110" s="446"/>
      <c r="N110" s="465"/>
      <c r="O110" s="466"/>
      <c r="P110" s="467"/>
    </row>
    <row r="111" spans="3:16">
      <c r="C111" s="294"/>
      <c r="D111" s="295"/>
      <c r="E111" s="296"/>
      <c r="F111" s="402"/>
      <c r="H111" s="446"/>
      <c r="I111" s="465"/>
      <c r="J111" s="466"/>
      <c r="K111" s="469"/>
      <c r="M111" s="446"/>
      <c r="N111" s="465"/>
      <c r="O111" s="466"/>
      <c r="P111" s="469"/>
    </row>
    <row r="112" spans="3:16">
      <c r="C112" s="290">
        <v>10</v>
      </c>
      <c r="D112" s="291" t="s">
        <v>911</v>
      </c>
      <c r="E112" s="300"/>
      <c r="F112" s="303">
        <f>SUM(F113:F113)</f>
        <v>86.83</v>
      </c>
      <c r="H112" s="442"/>
      <c r="I112" s="443"/>
      <c r="J112" s="466"/>
      <c r="K112" s="470"/>
      <c r="M112" s="442"/>
      <c r="N112" s="443"/>
      <c r="O112" s="466"/>
      <c r="P112" s="470"/>
    </row>
    <row r="113" spans="3:16">
      <c r="C113" s="294"/>
      <c r="D113" s="304" t="s">
        <v>913</v>
      </c>
      <c r="E113" s="296"/>
      <c r="F113" s="298">
        <v>86.83</v>
      </c>
      <c r="H113" s="446"/>
      <c r="I113" s="447"/>
      <c r="J113" s="466"/>
      <c r="K113" s="467"/>
      <c r="M113" s="446"/>
      <c r="N113" s="447"/>
      <c r="O113" s="466"/>
      <c r="P113" s="467"/>
    </row>
    <row r="114" spans="3:16">
      <c r="C114" s="290">
        <v>11</v>
      </c>
      <c r="D114" s="291" t="s">
        <v>914</v>
      </c>
      <c r="E114" s="300"/>
      <c r="F114" s="303">
        <f>+F115</f>
        <v>130.14084507042253</v>
      </c>
      <c r="H114" s="442"/>
      <c r="I114" s="443"/>
      <c r="J114" s="466"/>
      <c r="K114" s="470"/>
      <c r="M114" s="442"/>
      <c r="N114" s="443"/>
      <c r="O114" s="466"/>
      <c r="P114" s="470"/>
    </row>
    <row r="115" spans="3:16">
      <c r="C115" s="294"/>
      <c r="D115" s="304" t="s">
        <v>915</v>
      </c>
      <c r="E115" s="296"/>
      <c r="F115" s="298">
        <f>21*22/3.55</f>
        <v>130.14084507042253</v>
      </c>
      <c r="H115" s="446"/>
      <c r="I115" s="447"/>
      <c r="J115" s="466"/>
      <c r="K115" s="467"/>
      <c r="M115" s="446"/>
      <c r="N115" s="447"/>
      <c r="O115" s="466"/>
      <c r="P115" s="467"/>
    </row>
    <row r="116" spans="3:16">
      <c r="C116" s="290">
        <v>12</v>
      </c>
      <c r="D116" s="291" t="s">
        <v>916</v>
      </c>
      <c r="E116" s="403"/>
      <c r="F116" s="303">
        <f>+F117</f>
        <v>0</v>
      </c>
      <c r="H116" s="442"/>
      <c r="I116" s="443"/>
      <c r="J116" s="471"/>
      <c r="K116" s="470"/>
      <c r="M116" s="442"/>
      <c r="N116" s="443"/>
      <c r="O116" s="471"/>
      <c r="P116" s="470"/>
    </row>
    <row r="117" spans="3:16">
      <c r="C117" s="294"/>
      <c r="D117" s="304" t="s">
        <v>917</v>
      </c>
      <c r="E117" s="307"/>
      <c r="F117" s="309"/>
      <c r="H117" s="446"/>
      <c r="I117" s="447"/>
      <c r="J117" s="471"/>
      <c r="K117" s="472"/>
      <c r="M117" s="446"/>
      <c r="N117" s="447"/>
      <c r="O117" s="471"/>
      <c r="P117" s="472"/>
    </row>
    <row r="118" spans="3:16">
      <c r="C118" s="290">
        <v>13</v>
      </c>
      <c r="D118" s="291" t="s">
        <v>966</v>
      </c>
      <c r="E118" s="403"/>
      <c r="F118" s="303">
        <f>SUM(F119:F120)</f>
        <v>376.66666666666669</v>
      </c>
      <c r="H118" s="442"/>
      <c r="I118" s="443"/>
      <c r="J118" s="471"/>
      <c r="K118" s="470"/>
      <c r="M118" s="442"/>
      <c r="N118" s="443"/>
      <c r="O118" s="471"/>
      <c r="P118" s="470"/>
    </row>
    <row r="119" spans="3:16">
      <c r="C119" s="294"/>
      <c r="D119" s="304" t="s">
        <v>967</v>
      </c>
      <c r="E119" s="307"/>
      <c r="F119" s="298">
        <v>60</v>
      </c>
      <c r="H119" s="446"/>
      <c r="I119" s="447"/>
      <c r="J119" s="471"/>
      <c r="K119" s="467"/>
      <c r="M119" s="446"/>
      <c r="N119" s="447"/>
      <c r="O119" s="471"/>
      <c r="P119" s="467"/>
    </row>
    <row r="120" spans="3:16">
      <c r="C120" s="294"/>
      <c r="D120" s="304" t="s">
        <v>968</v>
      </c>
      <c r="E120" s="307"/>
      <c r="F120" s="302">
        <f>150+150+16.6666666666667</f>
        <v>316.66666666666669</v>
      </c>
      <c r="H120" s="446"/>
      <c r="I120" s="447"/>
      <c r="J120" s="471"/>
      <c r="K120" s="468"/>
      <c r="M120" s="446"/>
      <c r="N120" s="447"/>
      <c r="O120" s="471"/>
      <c r="P120" s="468"/>
    </row>
    <row r="121" spans="3:16">
      <c r="C121" s="294"/>
      <c r="D121" s="304"/>
      <c r="E121" s="307"/>
      <c r="F121" s="402"/>
      <c r="H121" s="446"/>
      <c r="I121" s="447"/>
      <c r="J121" s="471"/>
      <c r="K121" s="469"/>
      <c r="M121" s="446"/>
      <c r="N121" s="447"/>
      <c r="O121" s="471"/>
      <c r="P121" s="469"/>
    </row>
    <row r="122" spans="3:16">
      <c r="C122" s="290">
        <v>14</v>
      </c>
      <c r="D122" s="291" t="s">
        <v>970</v>
      </c>
      <c r="E122" s="403"/>
      <c r="F122" s="404">
        <f>SUM(F123:F124)</f>
        <v>0</v>
      </c>
      <c r="H122" s="442"/>
      <c r="I122" s="443"/>
      <c r="J122" s="471"/>
      <c r="K122" s="464"/>
      <c r="M122" s="442"/>
      <c r="N122" s="443"/>
      <c r="O122" s="471"/>
      <c r="P122" s="464"/>
    </row>
    <row r="123" spans="3:16">
      <c r="C123" s="294"/>
      <c r="D123" s="304" t="s">
        <v>971</v>
      </c>
      <c r="E123" s="307"/>
      <c r="F123" s="405"/>
      <c r="H123" s="446"/>
      <c r="I123" s="447"/>
      <c r="J123" s="471"/>
      <c r="K123" s="473"/>
      <c r="M123" s="446"/>
      <c r="N123" s="447"/>
      <c r="O123" s="471"/>
      <c r="P123" s="473"/>
    </row>
    <row r="124" spans="3:16">
      <c r="C124" s="379"/>
      <c r="D124" s="304"/>
      <c r="E124" s="406"/>
      <c r="F124" s="402"/>
      <c r="H124" s="446"/>
      <c r="I124" s="447"/>
      <c r="J124" s="471"/>
      <c r="K124" s="469"/>
      <c r="M124" s="446"/>
      <c r="N124" s="447"/>
      <c r="O124" s="471"/>
      <c r="P124" s="469"/>
    </row>
    <row r="125" spans="3:16" ht="15.75" thickBot="1">
      <c r="C125" s="2339" t="s">
        <v>972</v>
      </c>
      <c r="D125" s="2340"/>
      <c r="E125" s="407"/>
      <c r="F125" s="408">
        <f>+F118+F114+F112+F107+F116+F122</f>
        <v>853.6375117370892</v>
      </c>
      <c r="H125" s="2341"/>
      <c r="I125" s="2341"/>
      <c r="J125" s="474"/>
      <c r="K125" s="475"/>
      <c r="M125" s="2341"/>
      <c r="N125" s="2341"/>
      <c r="O125" s="474"/>
      <c r="P125" s="475"/>
    </row>
    <row r="126" spans="3:16" ht="15.75" thickBot="1">
      <c r="C126" s="2342" t="s">
        <v>973</v>
      </c>
      <c r="D126" s="2343"/>
      <c r="E126" s="409">
        <f>+E104</f>
        <v>3.5</v>
      </c>
      <c r="F126" s="410">
        <f>+F125/E126</f>
        <v>243.89643192488262</v>
      </c>
      <c r="H126" s="2341"/>
      <c r="I126" s="2341"/>
      <c r="J126" s="476"/>
      <c r="K126" s="477"/>
      <c r="M126" s="2341"/>
      <c r="N126" s="2341"/>
      <c r="O126" s="476"/>
      <c r="P126" s="477"/>
    </row>
    <row r="127" spans="3:16">
      <c r="C127" s="256"/>
      <c r="E127" s="320"/>
      <c r="F127" s="321"/>
      <c r="J127" s="320"/>
      <c r="K127" s="320"/>
      <c r="M127" s="255"/>
      <c r="N127" s="255"/>
      <c r="O127" s="320"/>
      <c r="P127" s="320"/>
    </row>
    <row r="128" spans="3:16">
      <c r="C128" s="322" t="s">
        <v>974</v>
      </c>
      <c r="D128" s="323"/>
      <c r="E128" s="323"/>
      <c r="F128" s="324">
        <f>+F125+F103</f>
        <v>12794.471817292644</v>
      </c>
      <c r="H128" s="478"/>
      <c r="I128" s="479"/>
      <c r="J128" s="479"/>
      <c r="K128" s="480"/>
      <c r="M128" s="478"/>
      <c r="N128" s="479"/>
      <c r="O128" s="479"/>
      <c r="P128" s="480"/>
    </row>
    <row r="129" spans="3:16">
      <c r="C129" s="322"/>
      <c r="D129" s="323"/>
      <c r="E129" s="414">
        <f>+E126</f>
        <v>3.5</v>
      </c>
      <c r="F129" s="415">
        <f>+F128/E129</f>
        <v>3655.5633763693268</v>
      </c>
      <c r="H129" s="478"/>
      <c r="I129" s="479"/>
      <c r="J129" s="481"/>
      <c r="K129" s="482"/>
      <c r="M129" s="478"/>
      <c r="N129" s="479"/>
      <c r="O129" s="481"/>
      <c r="P129" s="482"/>
    </row>
    <row r="130" spans="3:16">
      <c r="C130" s="330" t="s">
        <v>975</v>
      </c>
      <c r="D130" s="331"/>
      <c r="E130" s="331"/>
      <c r="F130" s="332">
        <v>208</v>
      </c>
      <c r="I130" s="483"/>
      <c r="J130" s="483"/>
      <c r="K130" s="484"/>
      <c r="M130" s="255"/>
      <c r="N130" s="483"/>
      <c r="O130" s="483"/>
      <c r="P130" s="484"/>
    </row>
    <row r="131" spans="3:16">
      <c r="C131" s="421" t="s">
        <v>976</v>
      </c>
      <c r="D131" s="422"/>
      <c r="E131" s="422"/>
      <c r="F131" s="423">
        <f>+F128/F130</f>
        <v>61.511883736983869</v>
      </c>
      <c r="H131" s="485"/>
      <c r="I131" s="486"/>
      <c r="J131" s="486"/>
      <c r="K131" s="487"/>
      <c r="M131" s="485"/>
      <c r="N131" s="486"/>
      <c r="O131" s="486"/>
      <c r="P131" s="487"/>
    </row>
    <row r="132" spans="3:16" ht="15.75" thickBot="1">
      <c r="C132" s="426" t="s">
        <v>929</v>
      </c>
      <c r="D132" s="427"/>
      <c r="E132" s="428">
        <f>+E126</f>
        <v>3.5</v>
      </c>
      <c r="F132" s="429">
        <f>+F131/E132</f>
        <v>17.574823924852534</v>
      </c>
      <c r="H132" s="485"/>
      <c r="I132" s="488"/>
      <c r="J132" s="489"/>
      <c r="K132" s="490"/>
      <c r="M132" s="485"/>
      <c r="N132" s="488"/>
      <c r="O132" s="489"/>
      <c r="P132" s="490"/>
    </row>
  </sheetData>
  <mergeCells count="60">
    <mergeCell ref="C4:F4"/>
    <mergeCell ref="H4:K4"/>
    <mergeCell ref="M4:P4"/>
    <mergeCell ref="C14:D14"/>
    <mergeCell ref="H14:I14"/>
    <mergeCell ref="M14:N14"/>
    <mergeCell ref="C20:D20"/>
    <mergeCell ref="H20:I20"/>
    <mergeCell ref="M20:N20"/>
    <mergeCell ref="C21:F21"/>
    <mergeCell ref="H21:K21"/>
    <mergeCell ref="M21:P21"/>
    <mergeCell ref="C31:D31"/>
    <mergeCell ref="H31:I31"/>
    <mergeCell ref="M31:N31"/>
    <mergeCell ref="C34:D34"/>
    <mergeCell ref="H34:I34"/>
    <mergeCell ref="M34:N34"/>
    <mergeCell ref="C36:D36"/>
    <mergeCell ref="H36:I36"/>
    <mergeCell ref="M36:N36"/>
    <mergeCell ref="C39:F39"/>
    <mergeCell ref="H39:K39"/>
    <mergeCell ref="M39:P39"/>
    <mergeCell ref="C58:D58"/>
    <mergeCell ref="H58:I58"/>
    <mergeCell ref="M58:N58"/>
    <mergeCell ref="C59:D59"/>
    <mergeCell ref="H59:I59"/>
    <mergeCell ref="M59:N59"/>
    <mergeCell ref="C71:F71"/>
    <mergeCell ref="H71:K71"/>
    <mergeCell ref="M71:P71"/>
    <mergeCell ref="C81:D81"/>
    <mergeCell ref="H81:I81"/>
    <mergeCell ref="M81:N81"/>
    <mergeCell ref="C87:D87"/>
    <mergeCell ref="H87:I87"/>
    <mergeCell ref="M87:N87"/>
    <mergeCell ref="C88:F88"/>
    <mergeCell ref="H88:K88"/>
    <mergeCell ref="M88:P88"/>
    <mergeCell ref="C98:D98"/>
    <mergeCell ref="H98:I98"/>
    <mergeCell ref="M98:N98"/>
    <mergeCell ref="C101:D101"/>
    <mergeCell ref="H101:I101"/>
    <mergeCell ref="M101:N101"/>
    <mergeCell ref="C103:D103"/>
    <mergeCell ref="H103:I103"/>
    <mergeCell ref="M103:N103"/>
    <mergeCell ref="C106:F106"/>
    <mergeCell ref="H106:K106"/>
    <mergeCell ref="M106:P106"/>
    <mergeCell ref="C125:D125"/>
    <mergeCell ref="H125:I125"/>
    <mergeCell ref="M125:N125"/>
    <mergeCell ref="C126:D126"/>
    <mergeCell ref="H126:I126"/>
    <mergeCell ref="M126:N126"/>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1BE3F-607D-472C-93A5-EDE0991DACEC}">
  <dimension ref="A1:AZ59"/>
  <sheetViews>
    <sheetView workbookViewId="0"/>
  </sheetViews>
  <sheetFormatPr baseColWidth="10" defaultColWidth="8.85546875" defaultRowHeight="12.75"/>
  <cols>
    <col min="1" max="6" width="2" customWidth="1"/>
    <col min="7" max="7" width="3.140625" customWidth="1"/>
    <col min="8" max="8" width="2" customWidth="1"/>
    <col min="9" max="9" width="5" customWidth="1"/>
    <col min="10" max="10" width="2.85546875" customWidth="1"/>
    <col min="11" max="53" width="2" customWidth="1"/>
  </cols>
  <sheetData>
    <row r="1" spans="1:46" ht="15">
      <c r="A1" s="50"/>
      <c r="B1" s="51"/>
      <c r="C1" s="51"/>
      <c r="D1" s="51"/>
      <c r="E1" s="51"/>
      <c r="F1" s="51"/>
      <c r="G1" s="51"/>
      <c r="H1" s="51"/>
      <c r="I1" s="51"/>
      <c r="J1" s="65"/>
      <c r="K1" s="2358" t="s">
        <v>72</v>
      </c>
      <c r="L1" s="2359"/>
      <c r="M1" s="2359"/>
      <c r="N1" s="2359"/>
      <c r="O1" s="2359"/>
      <c r="P1" s="2359"/>
      <c r="Q1" s="2359"/>
      <c r="R1" s="2359"/>
      <c r="S1" s="2359"/>
      <c r="T1" s="2359"/>
      <c r="U1" s="2359"/>
      <c r="V1" s="2359"/>
      <c r="W1" s="2359"/>
      <c r="X1" s="2359"/>
      <c r="Y1" s="2359"/>
      <c r="Z1" s="2359"/>
      <c r="AA1" s="2359"/>
      <c r="AB1" s="2359"/>
      <c r="AC1" s="2359"/>
      <c r="AD1" s="2359"/>
      <c r="AE1" s="2359"/>
      <c r="AF1" s="2359"/>
      <c r="AG1" s="2359"/>
      <c r="AH1" s="2359"/>
      <c r="AI1" s="2360"/>
      <c r="AJ1" s="2361"/>
      <c r="AK1" s="2361"/>
      <c r="AL1" s="2361"/>
      <c r="AM1" s="2361"/>
      <c r="AN1" s="2361"/>
      <c r="AO1" s="2361"/>
      <c r="AP1" s="2361"/>
      <c r="AQ1" s="2361"/>
      <c r="AR1" s="2362"/>
    </row>
    <row r="2" spans="1:46" ht="15">
      <c r="A2" s="52"/>
      <c r="B2" s="53"/>
      <c r="C2" s="53"/>
      <c r="D2" s="53"/>
      <c r="E2" s="53"/>
      <c r="F2" s="53"/>
      <c r="G2" s="53"/>
      <c r="H2" s="53"/>
      <c r="I2" s="53"/>
      <c r="J2" s="64"/>
      <c r="K2" s="2363" t="s">
        <v>73</v>
      </c>
      <c r="L2" s="2364"/>
      <c r="M2" s="2364"/>
      <c r="N2" s="2364"/>
      <c r="O2" s="2364"/>
      <c r="P2" s="2364"/>
      <c r="Q2" s="2364"/>
      <c r="R2" s="2364"/>
      <c r="S2" s="2364"/>
      <c r="T2" s="2364"/>
      <c r="U2" s="2364"/>
      <c r="V2" s="2364"/>
      <c r="W2" s="2364"/>
      <c r="X2" s="2364"/>
      <c r="Y2" s="2364"/>
      <c r="Z2" s="2364"/>
      <c r="AA2" s="2364"/>
      <c r="AB2" s="2364"/>
      <c r="AC2" s="2364"/>
      <c r="AD2" s="2364"/>
      <c r="AE2" s="2364"/>
      <c r="AF2" s="2364"/>
      <c r="AG2" s="2364"/>
      <c r="AH2" s="2364"/>
      <c r="AI2" s="2365"/>
      <c r="AJ2" s="2366" t="s">
        <v>74</v>
      </c>
      <c r="AK2" s="2366"/>
      <c r="AL2" s="2366"/>
      <c r="AM2" s="2366"/>
      <c r="AN2" s="2366"/>
      <c r="AO2" s="2366"/>
      <c r="AP2" s="2366"/>
      <c r="AQ2" s="2366"/>
      <c r="AR2" s="2367"/>
    </row>
    <row r="3" spans="1:46" ht="18.600000000000001" customHeight="1">
      <c r="A3" s="2368" t="s">
        <v>75</v>
      </c>
      <c r="B3" s="2369"/>
      <c r="C3" s="2369"/>
      <c r="D3" s="2369"/>
      <c r="E3" s="2369"/>
      <c r="F3" s="2369"/>
      <c r="G3" s="2369"/>
      <c r="H3" s="2369"/>
      <c r="I3" s="2369"/>
      <c r="J3" s="2370"/>
      <c r="K3" s="2374" t="s">
        <v>1</v>
      </c>
      <c r="L3" s="2375"/>
      <c r="M3" s="2375"/>
      <c r="N3" s="2375"/>
      <c r="O3" s="2375"/>
      <c r="P3" s="2375"/>
      <c r="Q3" s="2375"/>
      <c r="R3" s="2375"/>
      <c r="S3" s="2375"/>
      <c r="T3" s="2375"/>
      <c r="U3" s="2375"/>
      <c r="V3" s="2375"/>
      <c r="W3" s="2375"/>
      <c r="X3" s="2375"/>
      <c r="Y3" s="2375"/>
      <c r="Z3" s="2375"/>
      <c r="AA3" s="2375"/>
      <c r="AB3" s="2375"/>
      <c r="AC3" s="2375"/>
      <c r="AD3" s="2375"/>
      <c r="AE3" s="2375"/>
      <c r="AF3" s="2375"/>
      <c r="AG3" s="2375"/>
      <c r="AH3" s="2375"/>
      <c r="AI3" s="2376"/>
      <c r="AJ3" s="2366" t="s">
        <v>76</v>
      </c>
      <c r="AK3" s="2366"/>
      <c r="AL3" s="2366"/>
      <c r="AM3" s="2366"/>
      <c r="AN3" s="2366"/>
      <c r="AO3" s="2366"/>
      <c r="AP3" s="2366"/>
      <c r="AQ3" s="2366"/>
      <c r="AR3" s="2367"/>
    </row>
    <row r="4" spans="1:46" ht="15">
      <c r="A4" s="2371"/>
      <c r="B4" s="2372"/>
      <c r="C4" s="2372"/>
      <c r="D4" s="2372"/>
      <c r="E4" s="2372"/>
      <c r="F4" s="2372"/>
      <c r="G4" s="2372"/>
      <c r="H4" s="2372"/>
      <c r="I4" s="2372"/>
      <c r="J4" s="2373"/>
      <c r="K4" s="2377"/>
      <c r="L4" s="2378"/>
      <c r="M4" s="2378"/>
      <c r="N4" s="2378"/>
      <c r="O4" s="2378"/>
      <c r="P4" s="2378"/>
      <c r="Q4" s="2378"/>
      <c r="R4" s="2378"/>
      <c r="S4" s="2378"/>
      <c r="T4" s="2378"/>
      <c r="U4" s="2378"/>
      <c r="V4" s="2378"/>
      <c r="W4" s="2378"/>
      <c r="X4" s="2378"/>
      <c r="Y4" s="2378"/>
      <c r="Z4" s="2378"/>
      <c r="AA4" s="2378"/>
      <c r="AB4" s="2378"/>
      <c r="AC4" s="2378"/>
      <c r="AD4" s="2378"/>
      <c r="AE4" s="2378"/>
      <c r="AF4" s="2378"/>
      <c r="AG4" s="2378"/>
      <c r="AH4" s="2378"/>
      <c r="AI4" s="2379"/>
      <c r="AJ4" s="2380"/>
      <c r="AK4" s="2380"/>
      <c r="AL4" s="2380"/>
      <c r="AM4" s="2380"/>
      <c r="AN4" s="2380"/>
      <c r="AO4" s="2380"/>
      <c r="AP4" s="2380"/>
      <c r="AQ4" s="2380"/>
      <c r="AR4" s="2381"/>
    </row>
    <row r="5" spans="1:46" ht="15">
      <c r="A5" s="45"/>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row>
    <row r="6" spans="1:46" ht="15">
      <c r="A6" s="45"/>
      <c r="B6" s="2384"/>
      <c r="C6" s="2384"/>
      <c r="D6" s="2384"/>
      <c r="E6" s="2384"/>
      <c r="F6" s="2384"/>
      <c r="G6" s="2384"/>
      <c r="H6" s="2384"/>
      <c r="I6" s="2384"/>
      <c r="J6" s="2384"/>
      <c r="K6" s="2384"/>
      <c r="L6" s="2384"/>
      <c r="M6" s="2384"/>
      <c r="N6" s="2384"/>
      <c r="O6" s="2384"/>
      <c r="P6" s="2384"/>
      <c r="Q6" s="2384"/>
      <c r="R6" s="2384"/>
      <c r="S6" s="2384"/>
      <c r="T6" s="2384"/>
      <c r="U6" s="2384"/>
      <c r="V6" s="2384"/>
      <c r="W6" s="2384"/>
      <c r="X6" s="2384"/>
      <c r="Y6" s="2384"/>
      <c r="Z6" s="2384"/>
      <c r="AA6" s="2384"/>
      <c r="AB6" s="2384"/>
      <c r="AC6" s="2384"/>
      <c r="AD6" s="2384"/>
      <c r="AE6" s="2384"/>
      <c r="AF6" s="2384"/>
      <c r="AG6" s="2384"/>
      <c r="AH6" s="2384"/>
      <c r="AI6" s="2384"/>
      <c r="AJ6" s="2384"/>
      <c r="AK6" s="2384"/>
      <c r="AL6" s="2384"/>
      <c r="AM6" s="2384"/>
      <c r="AN6" s="2384"/>
      <c r="AO6" s="2384"/>
      <c r="AP6" s="2384"/>
      <c r="AQ6" s="2384"/>
      <c r="AR6" s="45"/>
    </row>
    <row r="7" spans="1:46" ht="25.15" customHeight="1">
      <c r="A7" s="45"/>
      <c r="B7" s="2385" t="s">
        <v>77</v>
      </c>
      <c r="C7" s="2385"/>
      <c r="D7" s="2385"/>
      <c r="E7" s="2385"/>
      <c r="F7" s="2385"/>
      <c r="G7" s="2385"/>
      <c r="H7" s="2385"/>
      <c r="I7" s="2385"/>
      <c r="J7" s="2385"/>
      <c r="K7" s="2385"/>
      <c r="L7" s="2385"/>
      <c r="M7" s="2385"/>
      <c r="N7" s="2385"/>
      <c r="O7" s="2385"/>
      <c r="P7" s="2385"/>
      <c r="Q7" s="2385"/>
      <c r="R7" s="2385"/>
      <c r="S7" s="2385"/>
      <c r="T7" s="2385"/>
      <c r="U7" s="2385"/>
      <c r="V7" s="2385"/>
      <c r="W7" s="2385"/>
      <c r="X7" s="2385"/>
      <c r="Y7" s="2385"/>
      <c r="Z7" s="2385"/>
      <c r="AA7" s="2385"/>
      <c r="AB7" s="2385"/>
      <c r="AC7" s="2385"/>
      <c r="AD7" s="2385"/>
      <c r="AE7" s="2385"/>
      <c r="AF7" s="2385"/>
      <c r="AG7" s="2385"/>
      <c r="AH7" s="2385"/>
      <c r="AI7" s="2385"/>
      <c r="AJ7" s="2385"/>
      <c r="AK7" s="2385"/>
      <c r="AL7" s="2385"/>
      <c r="AM7" s="2385"/>
      <c r="AN7" s="2385"/>
      <c r="AO7" s="2385"/>
      <c r="AP7" s="2385"/>
      <c r="AQ7" s="2385"/>
      <c r="AR7" s="45"/>
    </row>
    <row r="8" spans="1:46" ht="15">
      <c r="A8" s="45"/>
      <c r="B8" s="2384"/>
      <c r="C8" s="2384"/>
      <c r="D8" s="2384"/>
      <c r="E8" s="2384"/>
      <c r="F8" s="2384"/>
      <c r="G8" s="2384"/>
      <c r="H8" s="2384"/>
      <c r="I8" s="2384"/>
      <c r="J8" s="2384"/>
      <c r="K8" s="2384"/>
      <c r="L8" s="2384"/>
      <c r="M8" s="2384"/>
      <c r="N8" s="2384"/>
      <c r="O8" s="2384"/>
      <c r="P8" s="2384"/>
      <c r="Q8" s="2384"/>
      <c r="R8" s="2384"/>
      <c r="S8" s="2384"/>
      <c r="T8" s="2384"/>
      <c r="U8" s="2384"/>
      <c r="V8" s="2384"/>
      <c r="W8" s="2384"/>
      <c r="X8" s="2384"/>
      <c r="Y8" s="2384"/>
      <c r="Z8" s="2384"/>
      <c r="AA8" s="2384"/>
      <c r="AB8" s="2384"/>
      <c r="AC8" s="2384"/>
      <c r="AD8" s="2384"/>
      <c r="AE8" s="2384"/>
      <c r="AF8" s="2384"/>
      <c r="AG8" s="2384"/>
      <c r="AH8" s="2384"/>
      <c r="AI8" s="2384"/>
      <c r="AJ8" s="2384"/>
      <c r="AK8" s="2384"/>
      <c r="AL8" s="2384"/>
      <c r="AM8" s="2384"/>
      <c r="AN8" s="2384"/>
      <c r="AO8" s="2384"/>
      <c r="AP8" s="2384"/>
      <c r="AQ8" s="2384"/>
      <c r="AR8" s="45"/>
    </row>
    <row r="9" spans="1:46" ht="15">
      <c r="A9" s="45"/>
      <c r="B9" s="45"/>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row>
    <row r="10" spans="1:46" s="43" customFormat="1" ht="15" customHeight="1">
      <c r="A10" s="46"/>
      <c r="B10" s="2386" t="s">
        <v>78</v>
      </c>
      <c r="C10" s="2386"/>
      <c r="D10" s="2386"/>
      <c r="E10" s="2386"/>
      <c r="F10" s="2386"/>
      <c r="G10" s="2386"/>
      <c r="H10" s="2386"/>
      <c r="I10" s="2386"/>
      <c r="J10" s="2386"/>
      <c r="K10" s="2386"/>
      <c r="L10" s="2386"/>
      <c r="M10" s="2386"/>
      <c r="N10" s="2386"/>
      <c r="O10" s="2386"/>
      <c r="P10" s="2386"/>
      <c r="Q10" s="2386"/>
      <c r="R10" s="2386"/>
      <c r="S10" s="2386"/>
      <c r="T10" s="2386"/>
      <c r="U10" s="2386"/>
      <c r="V10" s="2386"/>
      <c r="W10" s="2386"/>
      <c r="X10" s="2386"/>
      <c r="Y10" s="2386"/>
      <c r="Z10" s="2386"/>
      <c r="AA10" s="2386"/>
      <c r="AB10" s="2386"/>
      <c r="AC10" s="2386"/>
      <c r="AD10" s="2386"/>
      <c r="AE10" s="2386"/>
      <c r="AF10" s="2386"/>
      <c r="AG10" s="2386"/>
      <c r="AH10" s="2386"/>
      <c r="AI10" s="2386"/>
      <c r="AJ10" s="2386"/>
      <c r="AK10" s="2386"/>
      <c r="AL10" s="2386"/>
      <c r="AM10" s="2386"/>
      <c r="AN10" s="2386"/>
      <c r="AO10" s="2386"/>
      <c r="AP10" s="2386"/>
      <c r="AQ10" s="2386"/>
      <c r="AR10" s="47"/>
      <c r="AS10" s="44"/>
      <c r="AT10" s="44"/>
    </row>
    <row r="11" spans="1:46" s="43" customFormat="1" ht="15" customHeight="1">
      <c r="A11" s="46"/>
      <c r="B11" s="2386"/>
      <c r="C11" s="2386"/>
      <c r="D11" s="2386"/>
      <c r="E11" s="2386"/>
      <c r="F11" s="2386"/>
      <c r="G11" s="2386"/>
      <c r="H11" s="2386"/>
      <c r="I11" s="2386"/>
      <c r="J11" s="2386"/>
      <c r="K11" s="2386"/>
      <c r="L11" s="2386"/>
      <c r="M11" s="2386"/>
      <c r="N11" s="2386"/>
      <c r="O11" s="2386"/>
      <c r="P11" s="2386"/>
      <c r="Q11" s="2386"/>
      <c r="R11" s="2386"/>
      <c r="S11" s="2386"/>
      <c r="T11" s="2386"/>
      <c r="U11" s="2386"/>
      <c r="V11" s="2386"/>
      <c r="W11" s="2386"/>
      <c r="X11" s="2386"/>
      <c r="Y11" s="2386"/>
      <c r="Z11" s="2386"/>
      <c r="AA11" s="2386"/>
      <c r="AB11" s="2386"/>
      <c r="AC11" s="2386"/>
      <c r="AD11" s="2386"/>
      <c r="AE11" s="2386"/>
      <c r="AF11" s="2386"/>
      <c r="AG11" s="2386"/>
      <c r="AH11" s="2386"/>
      <c r="AI11" s="2386"/>
      <c r="AJ11" s="2386"/>
      <c r="AK11" s="2386"/>
      <c r="AL11" s="2386"/>
      <c r="AM11" s="2386"/>
      <c r="AN11" s="2386"/>
      <c r="AO11" s="2386"/>
      <c r="AP11" s="2386"/>
      <c r="AQ11" s="2386"/>
      <c r="AR11" s="47"/>
      <c r="AS11" s="44"/>
      <c r="AT11" s="44"/>
    </row>
    <row r="12" spans="1:46" s="43" customFormat="1" ht="15" customHeight="1">
      <c r="A12" s="46"/>
      <c r="B12" s="48"/>
      <c r="C12" s="48"/>
      <c r="D12" s="48"/>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7"/>
      <c r="AS12" s="44"/>
      <c r="AT12" s="44"/>
    </row>
    <row r="13" spans="1:46" s="43" customFormat="1" ht="15" customHeight="1">
      <c r="A13" s="46"/>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7"/>
      <c r="AS13" s="44"/>
      <c r="AT13" s="44"/>
    </row>
    <row r="14" spans="1:46" ht="21.75">
      <c r="A14" s="45"/>
      <c r="B14" s="2387" t="s">
        <v>79</v>
      </c>
      <c r="C14" s="2387"/>
      <c r="D14" s="2387"/>
      <c r="E14" s="2387"/>
      <c r="F14" s="2387"/>
      <c r="G14" s="2387"/>
      <c r="H14" s="2387"/>
      <c r="I14" s="2387"/>
      <c r="J14" s="2387"/>
      <c r="K14" s="2387"/>
      <c r="L14" s="2387"/>
      <c r="M14" s="2387"/>
      <c r="N14" s="2387"/>
      <c r="O14" s="2387"/>
      <c r="P14" s="2387"/>
      <c r="Q14" s="2387"/>
      <c r="R14" s="2387"/>
      <c r="S14" s="2387"/>
      <c r="T14" s="2387"/>
      <c r="U14" s="2387"/>
      <c r="V14" s="2387"/>
      <c r="W14" s="2387"/>
      <c r="X14" s="2387"/>
      <c r="Y14" s="2387"/>
      <c r="Z14" s="2387"/>
      <c r="AA14" s="2387"/>
      <c r="AB14" s="2387"/>
      <c r="AC14" s="2387"/>
      <c r="AD14" s="2387"/>
      <c r="AE14" s="2387"/>
      <c r="AF14" s="2387"/>
      <c r="AG14" s="2387"/>
      <c r="AH14" s="2387"/>
      <c r="AI14" s="2387"/>
      <c r="AJ14" s="2387"/>
      <c r="AK14" s="2387"/>
      <c r="AL14" s="2387"/>
      <c r="AM14" s="2387"/>
      <c r="AN14" s="2387"/>
      <c r="AO14" s="2387"/>
      <c r="AP14" s="2387"/>
      <c r="AQ14" s="2387"/>
      <c r="AR14" s="45"/>
    </row>
    <row r="15" spans="1:46" ht="1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row>
    <row r="16" spans="1:46" ht="15">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row>
    <row r="17" spans="1:46" ht="17.45" customHeight="1">
      <c r="A17" s="45"/>
      <c r="B17" s="2388" t="s">
        <v>80</v>
      </c>
      <c r="C17" s="2387"/>
      <c r="D17" s="2387"/>
      <c r="E17" s="2387"/>
      <c r="F17" s="2387"/>
      <c r="G17" s="2387"/>
      <c r="H17" s="2387"/>
      <c r="I17" s="2387"/>
      <c r="J17" s="2387"/>
      <c r="K17" s="2387"/>
      <c r="L17" s="2387"/>
      <c r="M17" s="2387"/>
      <c r="N17" s="2387"/>
      <c r="O17" s="2387"/>
      <c r="P17" s="2387"/>
      <c r="Q17" s="2387"/>
      <c r="R17" s="2387"/>
      <c r="S17" s="2387"/>
      <c r="T17" s="2387"/>
      <c r="U17" s="2387"/>
      <c r="V17" s="2387"/>
      <c r="W17" s="2387"/>
      <c r="X17" s="2387"/>
      <c r="Y17" s="2387"/>
      <c r="Z17" s="2387"/>
      <c r="AA17" s="2387"/>
      <c r="AB17" s="2387"/>
      <c r="AC17" s="2387"/>
      <c r="AD17" s="2387"/>
      <c r="AE17" s="2387"/>
      <c r="AF17" s="2387"/>
      <c r="AG17" s="2387"/>
      <c r="AH17" s="2387"/>
      <c r="AI17" s="2387"/>
      <c r="AJ17" s="2387"/>
      <c r="AK17" s="2387"/>
      <c r="AL17" s="2387"/>
      <c r="AM17" s="2387"/>
      <c r="AN17" s="2387"/>
      <c r="AO17" s="2387"/>
      <c r="AP17" s="2387"/>
      <c r="AQ17" s="2387"/>
      <c r="AR17" s="45"/>
    </row>
    <row r="18" spans="1:46" ht="25.15" customHeight="1">
      <c r="A18" s="45"/>
      <c r="B18" s="2387"/>
      <c r="C18" s="2387"/>
      <c r="D18" s="2387"/>
      <c r="E18" s="2387"/>
      <c r="F18" s="2387"/>
      <c r="G18" s="2387"/>
      <c r="H18" s="2387"/>
      <c r="I18" s="2387"/>
      <c r="J18" s="2387"/>
      <c r="K18" s="2387"/>
      <c r="L18" s="2387"/>
      <c r="M18" s="2387"/>
      <c r="N18" s="2387"/>
      <c r="O18" s="2387"/>
      <c r="P18" s="2387"/>
      <c r="Q18" s="2387"/>
      <c r="R18" s="2387"/>
      <c r="S18" s="2387"/>
      <c r="T18" s="2387"/>
      <c r="U18" s="2387"/>
      <c r="V18" s="2387"/>
      <c r="W18" s="2387"/>
      <c r="X18" s="2387"/>
      <c r="Y18" s="2387"/>
      <c r="Z18" s="2387"/>
      <c r="AA18" s="2387"/>
      <c r="AB18" s="2387"/>
      <c r="AC18" s="2387"/>
      <c r="AD18" s="2387"/>
      <c r="AE18" s="2387"/>
      <c r="AF18" s="2387"/>
      <c r="AG18" s="2387"/>
      <c r="AH18" s="2387"/>
      <c r="AI18" s="2387"/>
      <c r="AJ18" s="2387"/>
      <c r="AK18" s="2387"/>
      <c r="AL18" s="2387"/>
      <c r="AM18" s="2387"/>
      <c r="AN18" s="2387"/>
      <c r="AO18" s="2387"/>
      <c r="AP18" s="2387"/>
      <c r="AQ18" s="2387"/>
      <c r="AR18" s="45"/>
    </row>
    <row r="19" spans="1:46" ht="15">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row>
    <row r="20" spans="1:46" ht="15">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row>
    <row r="21" spans="1:46" s="43" customFormat="1" ht="15" customHeight="1">
      <c r="A21" s="46"/>
      <c r="B21" s="2389" t="s">
        <v>81</v>
      </c>
      <c r="C21" s="2389"/>
      <c r="D21" s="2389"/>
      <c r="E21" s="2389"/>
      <c r="F21" s="2389"/>
      <c r="G21" s="2389"/>
      <c r="H21" s="2389"/>
      <c r="I21" s="2389"/>
      <c r="J21" s="2389"/>
      <c r="K21" s="2389"/>
      <c r="L21" s="2389"/>
      <c r="M21" s="2389"/>
      <c r="N21" s="2389"/>
      <c r="O21" s="2389"/>
      <c r="P21" s="2389"/>
      <c r="Q21" s="2389"/>
      <c r="R21" s="2389"/>
      <c r="S21" s="2389"/>
      <c r="T21" s="2389"/>
      <c r="U21" s="2389"/>
      <c r="V21" s="2389"/>
      <c r="W21" s="2389"/>
      <c r="X21" s="2389"/>
      <c r="Y21" s="2389"/>
      <c r="Z21" s="2389"/>
      <c r="AA21" s="2389"/>
      <c r="AB21" s="2389"/>
      <c r="AC21" s="2389"/>
      <c r="AD21" s="2389"/>
      <c r="AE21" s="2389"/>
      <c r="AF21" s="2389"/>
      <c r="AG21" s="2389"/>
      <c r="AH21" s="2389"/>
      <c r="AI21" s="2389"/>
      <c r="AJ21" s="2389"/>
      <c r="AK21" s="2389"/>
      <c r="AL21" s="2389"/>
      <c r="AM21" s="2389"/>
      <c r="AN21" s="2389"/>
      <c r="AO21" s="2389"/>
      <c r="AP21" s="2389"/>
      <c r="AQ21" s="2389"/>
      <c r="AR21" s="47"/>
      <c r="AS21" s="44"/>
      <c r="AT21" s="44"/>
    </row>
    <row r="22" spans="1:46" s="43" customFormat="1" ht="59.25" customHeight="1">
      <c r="A22" s="46"/>
      <c r="B22" s="2389"/>
      <c r="C22" s="2389"/>
      <c r="D22" s="2389"/>
      <c r="E22" s="2389"/>
      <c r="F22" s="2389"/>
      <c r="G22" s="2389"/>
      <c r="H22" s="2389"/>
      <c r="I22" s="2389"/>
      <c r="J22" s="2389"/>
      <c r="K22" s="2389"/>
      <c r="L22" s="2389"/>
      <c r="M22" s="2389"/>
      <c r="N22" s="2389"/>
      <c r="O22" s="2389"/>
      <c r="P22" s="2389"/>
      <c r="Q22" s="2389"/>
      <c r="R22" s="2389"/>
      <c r="S22" s="2389"/>
      <c r="T22" s="2389"/>
      <c r="U22" s="2389"/>
      <c r="V22" s="2389"/>
      <c r="W22" s="2389"/>
      <c r="X22" s="2389"/>
      <c r="Y22" s="2389"/>
      <c r="Z22" s="2389"/>
      <c r="AA22" s="2389"/>
      <c r="AB22" s="2389"/>
      <c r="AC22" s="2389"/>
      <c r="AD22" s="2389"/>
      <c r="AE22" s="2389"/>
      <c r="AF22" s="2389"/>
      <c r="AG22" s="2389"/>
      <c r="AH22" s="2389"/>
      <c r="AI22" s="2389"/>
      <c r="AJ22" s="2389"/>
      <c r="AK22" s="2389"/>
      <c r="AL22" s="2389"/>
      <c r="AM22" s="2389"/>
      <c r="AN22" s="2389"/>
      <c r="AO22" s="2389"/>
      <c r="AP22" s="2389"/>
      <c r="AQ22" s="2389"/>
      <c r="AR22" s="47"/>
      <c r="AS22" s="44"/>
      <c r="AT22" s="44"/>
    </row>
    <row r="23" spans="1:46" s="43" customFormat="1" ht="15" customHeight="1">
      <c r="A23" s="46"/>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7"/>
      <c r="AS23" s="44"/>
      <c r="AT23" s="44"/>
    </row>
    <row r="24" spans="1:46" s="43" customFormat="1" ht="15" customHeight="1">
      <c r="A24" s="46"/>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7"/>
      <c r="AS24" s="44"/>
      <c r="AT24" s="44"/>
    </row>
    <row r="25" spans="1:46" ht="21.75">
      <c r="A25" s="45"/>
      <c r="B25" s="2387" t="s">
        <v>82</v>
      </c>
      <c r="C25" s="2387"/>
      <c r="D25" s="2387"/>
      <c r="E25" s="2387"/>
      <c r="F25" s="2387"/>
      <c r="G25" s="2387"/>
      <c r="H25" s="2387"/>
      <c r="I25" s="2387"/>
      <c r="J25" s="2387"/>
      <c r="K25" s="2387"/>
      <c r="L25" s="2387"/>
      <c r="M25" s="2387"/>
      <c r="N25" s="2387"/>
      <c r="O25" s="2387"/>
      <c r="P25" s="2387"/>
      <c r="Q25" s="2387"/>
      <c r="R25" s="2387"/>
      <c r="S25" s="2387"/>
      <c r="T25" s="2387"/>
      <c r="U25" s="2387"/>
      <c r="V25" s="2387"/>
      <c r="W25" s="2387"/>
      <c r="X25" s="2387"/>
      <c r="Y25" s="2387"/>
      <c r="Z25" s="2387"/>
      <c r="AA25" s="2387"/>
      <c r="AB25" s="2387"/>
      <c r="AC25" s="2387"/>
      <c r="AD25" s="2387"/>
      <c r="AE25" s="2387"/>
      <c r="AF25" s="2387"/>
      <c r="AG25" s="2387"/>
      <c r="AH25" s="2387"/>
      <c r="AI25" s="2387"/>
      <c r="AJ25" s="2387"/>
      <c r="AK25" s="2387"/>
      <c r="AL25" s="2387"/>
      <c r="AM25" s="2387"/>
      <c r="AN25" s="2387"/>
      <c r="AO25" s="2387"/>
      <c r="AP25" s="2387"/>
      <c r="AQ25" s="2387"/>
      <c r="AR25" s="45"/>
    </row>
    <row r="26" spans="1:46" ht="15">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row>
    <row r="27" spans="1:46" ht="15">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row>
    <row r="28" spans="1:46" ht="15">
      <c r="A28" s="49"/>
      <c r="B28" s="2384" t="s">
        <v>2</v>
      </c>
      <c r="C28" s="2384"/>
      <c r="D28" s="2384"/>
      <c r="E28" s="2384"/>
      <c r="F28" s="2384"/>
      <c r="G28" s="2384"/>
      <c r="H28" s="2384"/>
      <c r="I28" s="2384"/>
      <c r="J28" s="2384"/>
      <c r="K28" s="2384"/>
      <c r="L28" s="2384"/>
      <c r="M28" s="2384"/>
      <c r="N28" s="2384"/>
      <c r="O28" s="2384"/>
      <c r="P28" s="2384"/>
      <c r="Q28" s="2384"/>
      <c r="R28" s="2384"/>
      <c r="S28" s="2384"/>
      <c r="T28" s="2384"/>
      <c r="U28" s="2384"/>
      <c r="V28" s="2384"/>
      <c r="W28" s="2384"/>
      <c r="X28" s="2384"/>
      <c r="Y28" s="2384"/>
      <c r="Z28" s="2384"/>
      <c r="AA28" s="2384"/>
      <c r="AB28" s="2384"/>
      <c r="AC28" s="2384"/>
      <c r="AD28" s="2384"/>
      <c r="AE28" s="2384"/>
      <c r="AF28" s="2384"/>
      <c r="AG28" s="2384"/>
      <c r="AH28" s="2384"/>
      <c r="AI28" s="2384"/>
      <c r="AJ28" s="2384"/>
      <c r="AK28" s="2384"/>
      <c r="AL28" s="2384"/>
      <c r="AM28" s="2384"/>
      <c r="AN28" s="2384"/>
      <c r="AO28" s="2384"/>
      <c r="AP28" s="2384"/>
      <c r="AQ28" s="2384"/>
      <c r="AR28" s="45"/>
    </row>
    <row r="29" spans="1:46" ht="21.75">
      <c r="A29" s="45"/>
      <c r="B29" s="2387" t="s">
        <v>3</v>
      </c>
      <c r="C29" s="2387"/>
      <c r="D29" s="2387"/>
      <c r="E29" s="2387"/>
      <c r="F29" s="2387"/>
      <c r="G29" s="2387"/>
      <c r="H29" s="2387"/>
      <c r="I29" s="2387"/>
      <c r="J29" s="2387"/>
      <c r="K29" s="2387"/>
      <c r="L29" s="2387"/>
      <c r="M29" s="2387"/>
      <c r="N29" s="2387"/>
      <c r="O29" s="2387"/>
      <c r="P29" s="2387"/>
      <c r="Q29" s="2387"/>
      <c r="R29" s="2387"/>
      <c r="S29" s="2387"/>
      <c r="T29" s="2387"/>
      <c r="U29" s="2387"/>
      <c r="V29" s="2387"/>
      <c r="W29" s="2387"/>
      <c r="X29" s="2387"/>
      <c r="Y29" s="2387"/>
      <c r="Z29" s="2387"/>
      <c r="AA29" s="2387"/>
      <c r="AB29" s="2387"/>
      <c r="AC29" s="2387"/>
      <c r="AD29" s="2387"/>
      <c r="AE29" s="2387"/>
      <c r="AF29" s="2387"/>
      <c r="AG29" s="2387"/>
      <c r="AH29" s="2387"/>
      <c r="AI29" s="2387"/>
      <c r="AJ29" s="2387"/>
      <c r="AK29" s="2387"/>
      <c r="AL29" s="2387"/>
      <c r="AM29" s="2387"/>
      <c r="AN29" s="2387"/>
      <c r="AO29" s="2387"/>
      <c r="AP29" s="2387"/>
      <c r="AQ29" s="2387"/>
      <c r="AR29" s="45"/>
    </row>
    <row r="30" spans="1:46" ht="15">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row>
    <row r="31" spans="1:46" ht="15">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row>
    <row r="32" spans="1:46" ht="15">
      <c r="A32" s="49"/>
      <c r="B32" s="2384" t="s">
        <v>4</v>
      </c>
      <c r="C32" s="2384"/>
      <c r="D32" s="2384"/>
      <c r="E32" s="2384"/>
      <c r="F32" s="2384"/>
      <c r="G32" s="2384"/>
      <c r="H32" s="2384"/>
      <c r="I32" s="2384"/>
      <c r="J32" s="2384"/>
      <c r="K32" s="2384"/>
      <c r="L32" s="2384"/>
      <c r="M32" s="2384"/>
      <c r="N32" s="2384"/>
      <c r="O32" s="2384"/>
      <c r="P32" s="2384"/>
      <c r="Q32" s="2384"/>
      <c r="R32" s="2384"/>
      <c r="S32" s="2384"/>
      <c r="T32" s="2384"/>
      <c r="U32" s="2384"/>
      <c r="V32" s="2384"/>
      <c r="W32" s="2384"/>
      <c r="X32" s="2384"/>
      <c r="Y32" s="2384"/>
      <c r="Z32" s="2384"/>
      <c r="AA32" s="2384"/>
      <c r="AB32" s="2384"/>
      <c r="AC32" s="2384"/>
      <c r="AD32" s="2384"/>
      <c r="AE32" s="2384"/>
      <c r="AF32" s="2384"/>
      <c r="AG32" s="2384"/>
      <c r="AH32" s="2384"/>
      <c r="AI32" s="2384"/>
      <c r="AJ32" s="2384"/>
      <c r="AK32" s="2384"/>
      <c r="AL32" s="2384"/>
      <c r="AM32" s="2384"/>
      <c r="AN32" s="2384"/>
      <c r="AO32" s="2384"/>
      <c r="AP32" s="2384"/>
      <c r="AQ32" s="2384"/>
      <c r="AR32" s="45"/>
    </row>
    <row r="33" spans="1:52" ht="15">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row>
    <row r="34" spans="1:52" ht="19.899999999999999" customHeight="1">
      <c r="A34" s="45"/>
      <c r="B34" s="45" t="s">
        <v>83</v>
      </c>
      <c r="C34" s="45"/>
      <c r="D34" s="45"/>
      <c r="E34" s="45"/>
      <c r="F34" s="45"/>
      <c r="G34" s="45"/>
      <c r="H34" s="45"/>
      <c r="I34" s="45"/>
      <c r="J34" s="45" t="s">
        <v>6</v>
      </c>
      <c r="K34" s="2382" t="s">
        <v>7</v>
      </c>
      <c r="L34" s="2382"/>
      <c r="M34" s="2382"/>
      <c r="N34" s="2382"/>
      <c r="O34" s="2382"/>
      <c r="P34" s="2382"/>
      <c r="Q34" s="2382"/>
      <c r="R34" s="2382"/>
      <c r="S34" s="2382"/>
      <c r="T34" s="2382"/>
      <c r="U34" s="2382"/>
      <c r="V34" s="2382"/>
      <c r="W34" s="2382"/>
      <c r="X34" s="2382"/>
      <c r="Y34" s="2382"/>
      <c r="Z34" s="2382"/>
      <c r="AA34" s="2382"/>
      <c r="AB34" s="2382"/>
      <c r="AC34" s="2382"/>
      <c r="AD34" s="2382"/>
      <c r="AE34" s="2382"/>
      <c r="AF34" s="2382"/>
      <c r="AG34" s="2382"/>
      <c r="AH34" s="2382"/>
      <c r="AI34" s="45"/>
      <c r="AJ34" s="45"/>
      <c r="AK34" s="2383"/>
      <c r="AL34" s="2383"/>
      <c r="AM34" s="2383"/>
      <c r="AN34" s="2383"/>
      <c r="AO34" s="2383"/>
      <c r="AP34" s="2383"/>
      <c r="AQ34" s="45"/>
      <c r="AR34" s="45"/>
    </row>
    <row r="35" spans="1:52" ht="30" customHeight="1">
      <c r="A35" s="45"/>
      <c r="B35" s="2392" t="s">
        <v>8</v>
      </c>
      <c r="C35" s="2392"/>
      <c r="D35" s="2392"/>
      <c r="E35" s="2392"/>
      <c r="F35" s="2392"/>
      <c r="G35" s="2392"/>
      <c r="H35" s="2392"/>
      <c r="I35" s="2392"/>
      <c r="J35" s="67" t="s">
        <v>6</v>
      </c>
      <c r="K35" s="2382" t="s">
        <v>9</v>
      </c>
      <c r="L35" s="2382"/>
      <c r="M35" s="2382"/>
      <c r="N35" s="2382"/>
      <c r="O35" s="2382"/>
      <c r="P35" s="2382"/>
      <c r="Q35" s="2382"/>
      <c r="R35" s="2382"/>
      <c r="S35" s="2382"/>
      <c r="T35" s="2382"/>
      <c r="U35" s="2382"/>
      <c r="V35" s="2382"/>
      <c r="W35" s="2382"/>
      <c r="X35" s="2382"/>
      <c r="Y35" s="2382"/>
      <c r="Z35" s="2382"/>
      <c r="AA35" s="2382"/>
      <c r="AB35" s="2382"/>
      <c r="AC35" s="2382"/>
      <c r="AD35" s="2382"/>
      <c r="AE35" s="2382"/>
      <c r="AF35" s="2382"/>
      <c r="AG35" s="2382"/>
      <c r="AH35" s="2382"/>
      <c r="AI35" s="45"/>
      <c r="AJ35" s="45"/>
      <c r="AK35" s="2383"/>
      <c r="AL35" s="2383"/>
      <c r="AM35" s="2383"/>
      <c r="AN35" s="2383"/>
      <c r="AO35" s="2383"/>
      <c r="AP35" s="2383"/>
      <c r="AQ35" s="45"/>
      <c r="AR35" s="45"/>
    </row>
    <row r="36" spans="1:52" ht="30" customHeight="1">
      <c r="A36" s="45"/>
      <c r="B36" s="2392" t="s">
        <v>84</v>
      </c>
      <c r="C36" s="2392"/>
      <c r="D36" s="2392"/>
      <c r="E36" s="2392"/>
      <c r="F36" s="2392"/>
      <c r="G36" s="2392"/>
      <c r="H36" s="2392"/>
      <c r="I36" s="2392"/>
      <c r="J36" s="67" t="s">
        <v>6</v>
      </c>
      <c r="K36" s="2382" t="s">
        <v>85</v>
      </c>
      <c r="L36" s="2382"/>
      <c r="M36" s="2382"/>
      <c r="N36" s="2382"/>
      <c r="O36" s="2382"/>
      <c r="P36" s="2382"/>
      <c r="Q36" s="2382"/>
      <c r="R36" s="2382"/>
      <c r="S36" s="2382"/>
      <c r="T36" s="2382"/>
      <c r="U36" s="2382"/>
      <c r="V36" s="2382"/>
      <c r="W36" s="2382"/>
      <c r="X36" s="2382"/>
      <c r="Y36" s="2382"/>
      <c r="Z36" s="2382"/>
      <c r="AA36" s="2382"/>
      <c r="AB36" s="2382"/>
      <c r="AC36" s="2382"/>
      <c r="AD36" s="2382"/>
      <c r="AE36" s="2382"/>
      <c r="AF36" s="2382"/>
      <c r="AG36" s="2382"/>
      <c r="AH36" s="2382"/>
      <c r="AI36" s="45"/>
      <c r="AJ36" s="45"/>
      <c r="AK36" s="2383"/>
      <c r="AL36" s="2383"/>
      <c r="AM36" s="2383"/>
      <c r="AN36" s="2383"/>
      <c r="AO36" s="2383"/>
      <c r="AP36" s="2383"/>
      <c r="AQ36" s="45"/>
      <c r="AR36" s="45"/>
    </row>
    <row r="37" spans="1:52" ht="15">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row>
    <row r="38" spans="1:52" ht="15">
      <c r="A38" s="2393" t="s">
        <v>10</v>
      </c>
      <c r="B38" s="2390"/>
      <c r="C38" s="2390"/>
      <c r="D38" s="2394"/>
      <c r="E38" s="2395" t="s">
        <v>11</v>
      </c>
      <c r="F38" s="2396"/>
      <c r="G38" s="2396"/>
      <c r="H38" s="2396"/>
      <c r="I38" s="2396"/>
      <c r="J38" s="2397"/>
      <c r="K38" s="2395" t="s">
        <v>86</v>
      </c>
      <c r="L38" s="2396"/>
      <c r="M38" s="2396"/>
      <c r="N38" s="2396"/>
      <c r="O38" s="2396"/>
      <c r="P38" s="2396"/>
      <c r="Q38" s="2396"/>
      <c r="R38" s="2396"/>
      <c r="S38" s="2396"/>
      <c r="T38" s="2396"/>
      <c r="U38" s="2396"/>
      <c r="V38" s="2396"/>
      <c r="W38" s="2396"/>
      <c r="X38" s="2396"/>
      <c r="Y38" s="2396"/>
      <c r="Z38" s="2396"/>
      <c r="AA38" s="2397"/>
      <c r="AB38" s="2395" t="s">
        <v>13</v>
      </c>
      <c r="AC38" s="2396"/>
      <c r="AD38" s="2396"/>
      <c r="AE38" s="2396"/>
      <c r="AF38" s="2397"/>
      <c r="AG38" s="2395" t="s">
        <v>14</v>
      </c>
      <c r="AH38" s="2396"/>
      <c r="AI38" s="2396"/>
      <c r="AJ38" s="2396"/>
      <c r="AK38" s="2397"/>
      <c r="AL38" s="2390" t="s">
        <v>15</v>
      </c>
      <c r="AM38" s="2390"/>
      <c r="AN38" s="2390"/>
      <c r="AO38" s="2390"/>
      <c r="AP38" s="2390"/>
      <c r="AQ38" s="2390"/>
      <c r="AR38" s="2391"/>
    </row>
    <row r="39" spans="1:52" ht="15">
      <c r="A39" s="2398" t="s">
        <v>16</v>
      </c>
      <c r="B39" s="2399"/>
      <c r="C39" s="2399"/>
      <c r="D39" s="2400"/>
      <c r="E39" s="2401" t="s">
        <v>17</v>
      </c>
      <c r="F39" s="2401"/>
      <c r="G39" s="2401"/>
      <c r="H39" s="2401"/>
      <c r="I39" s="2401"/>
      <c r="J39" s="2401"/>
      <c r="K39" s="2401" t="s">
        <v>87</v>
      </c>
      <c r="L39" s="2401"/>
      <c r="M39" s="2401"/>
      <c r="N39" s="2401"/>
      <c r="O39" s="2401"/>
      <c r="P39" s="2401"/>
      <c r="Q39" s="2401"/>
      <c r="R39" s="2401"/>
      <c r="S39" s="2401"/>
      <c r="T39" s="2401"/>
      <c r="U39" s="2401"/>
      <c r="V39" s="2401"/>
      <c r="W39" s="2401"/>
      <c r="X39" s="2401"/>
      <c r="Y39" s="2401"/>
      <c r="Z39" s="2401"/>
      <c r="AA39" s="2401"/>
      <c r="AB39" s="2402">
        <v>45575</v>
      </c>
      <c r="AC39" s="2403"/>
      <c r="AD39" s="2403"/>
      <c r="AE39" s="2403"/>
      <c r="AF39" s="2403"/>
      <c r="AG39" s="2401" t="s">
        <v>19</v>
      </c>
      <c r="AH39" s="2401"/>
      <c r="AI39" s="2401"/>
      <c r="AJ39" s="2401"/>
      <c r="AK39" s="2401"/>
      <c r="AL39" s="2398" t="s">
        <v>20</v>
      </c>
      <c r="AM39" s="2399"/>
      <c r="AN39" s="2399"/>
      <c r="AO39" s="2399"/>
      <c r="AP39" s="2399"/>
      <c r="AQ39" s="2399"/>
      <c r="AR39" s="2400"/>
    </row>
    <row r="40" spans="1:52" ht="15">
      <c r="A40" s="2398"/>
      <c r="B40" s="2399"/>
      <c r="C40" s="2399"/>
      <c r="D40" s="2400"/>
      <c r="E40" s="2401"/>
      <c r="F40" s="2401"/>
      <c r="G40" s="2401"/>
      <c r="H40" s="2401"/>
      <c r="I40" s="2401"/>
      <c r="J40" s="2401"/>
      <c r="K40" s="2401"/>
      <c r="L40" s="2401"/>
      <c r="M40" s="2401"/>
      <c r="N40" s="2401"/>
      <c r="O40" s="2401"/>
      <c r="P40" s="2401"/>
      <c r="Q40" s="2401"/>
      <c r="R40" s="2401"/>
      <c r="S40" s="2401"/>
      <c r="T40" s="2401"/>
      <c r="U40" s="2401"/>
      <c r="V40" s="2401"/>
      <c r="W40" s="2401"/>
      <c r="X40" s="2401"/>
      <c r="Y40" s="2401"/>
      <c r="Z40" s="2401"/>
      <c r="AA40" s="2401"/>
      <c r="AB40" s="2401"/>
      <c r="AC40" s="2401"/>
      <c r="AD40" s="2401"/>
      <c r="AE40" s="2401"/>
      <c r="AF40" s="2401"/>
      <c r="AG40" s="2401"/>
      <c r="AH40" s="2401"/>
      <c r="AI40" s="2401"/>
      <c r="AJ40" s="2401"/>
      <c r="AK40" s="2401"/>
      <c r="AL40" s="2398"/>
      <c r="AM40" s="2399"/>
      <c r="AN40" s="2399"/>
      <c r="AO40" s="2399"/>
      <c r="AP40" s="2399"/>
      <c r="AQ40" s="2399"/>
      <c r="AR40" s="2400"/>
      <c r="AZ40" s="2"/>
    </row>
    <row r="41" spans="1:52" ht="15">
      <c r="A41" s="2398"/>
      <c r="B41" s="2399"/>
      <c r="C41" s="2399"/>
      <c r="D41" s="2400"/>
      <c r="E41" s="2401"/>
      <c r="F41" s="2401"/>
      <c r="G41" s="2401"/>
      <c r="H41" s="2401"/>
      <c r="I41" s="2401"/>
      <c r="J41" s="2401"/>
      <c r="K41" s="2401"/>
      <c r="L41" s="2401"/>
      <c r="M41" s="2401"/>
      <c r="N41" s="2401"/>
      <c r="O41" s="2401"/>
      <c r="P41" s="2401"/>
      <c r="Q41" s="2401"/>
      <c r="R41" s="2401"/>
      <c r="S41" s="2401"/>
      <c r="T41" s="2401"/>
      <c r="U41" s="2401"/>
      <c r="V41" s="2401"/>
      <c r="W41" s="2401"/>
      <c r="X41" s="2401"/>
      <c r="Y41" s="2401"/>
      <c r="Z41" s="2401"/>
      <c r="AA41" s="2401"/>
      <c r="AB41" s="2401"/>
      <c r="AC41" s="2401"/>
      <c r="AD41" s="2401"/>
      <c r="AE41" s="2401"/>
      <c r="AF41" s="2401"/>
      <c r="AG41" s="2401"/>
      <c r="AH41" s="2401"/>
      <c r="AI41" s="2401"/>
      <c r="AJ41" s="2401"/>
      <c r="AK41" s="2401"/>
      <c r="AL41" s="2398"/>
      <c r="AM41" s="2399"/>
      <c r="AN41" s="2399"/>
      <c r="AO41" s="2399"/>
      <c r="AP41" s="2399"/>
      <c r="AQ41" s="2399"/>
      <c r="AR41" s="2400"/>
    </row>
    <row r="42" spans="1:52">
      <c r="A42" s="2404" t="s">
        <v>88</v>
      </c>
      <c r="B42" s="2405"/>
      <c r="C42" s="2405"/>
      <c r="D42" s="2405"/>
      <c r="E42" s="2405"/>
      <c r="F42" s="2405"/>
      <c r="G42" s="2405"/>
      <c r="H42" s="2405"/>
      <c r="I42" s="2405"/>
      <c r="J42" s="2405"/>
      <c r="K42" s="2405"/>
      <c r="L42" s="2405"/>
      <c r="M42" s="2405"/>
      <c r="N42" s="2405"/>
      <c r="O42" s="2405"/>
      <c r="P42" s="2405"/>
      <c r="Q42" s="2405"/>
      <c r="R42" s="2405"/>
      <c r="S42" s="2405"/>
      <c r="T42" s="2405"/>
      <c r="U42" s="2405"/>
      <c r="V42" s="2405"/>
      <c r="W42" s="2405"/>
      <c r="X42" s="2405"/>
      <c r="Y42" s="2405"/>
      <c r="Z42" s="2405"/>
      <c r="AA42" s="2405"/>
      <c r="AB42" s="2405"/>
      <c r="AC42" s="2405"/>
      <c r="AD42" s="2405"/>
      <c r="AE42" s="2405"/>
      <c r="AF42" s="2405"/>
      <c r="AG42" s="2405"/>
      <c r="AH42" s="2405"/>
      <c r="AI42" s="2405"/>
      <c r="AJ42" s="2405"/>
      <c r="AK42" s="2405"/>
      <c r="AL42" s="2405"/>
      <c r="AM42" s="2405"/>
      <c r="AN42" s="2405"/>
      <c r="AO42" s="2405"/>
      <c r="AP42" s="2405"/>
      <c r="AQ42" s="2405"/>
      <c r="AR42" s="2406"/>
    </row>
    <row r="43" spans="1:52">
      <c r="A43" s="2404"/>
      <c r="B43" s="2405"/>
      <c r="C43" s="2405"/>
      <c r="D43" s="2405"/>
      <c r="E43" s="2405"/>
      <c r="F43" s="2405"/>
      <c r="G43" s="2405"/>
      <c r="H43" s="2405"/>
      <c r="I43" s="2405"/>
      <c r="J43" s="2405"/>
      <c r="K43" s="2405"/>
      <c r="L43" s="2405"/>
      <c r="M43" s="2405"/>
      <c r="N43" s="2405"/>
      <c r="O43" s="2405"/>
      <c r="P43" s="2405"/>
      <c r="Q43" s="2405"/>
      <c r="R43" s="2405"/>
      <c r="S43" s="2405"/>
      <c r="T43" s="2405"/>
      <c r="U43" s="2405"/>
      <c r="V43" s="2405"/>
      <c r="W43" s="2405"/>
      <c r="X43" s="2405"/>
      <c r="Y43" s="2405"/>
      <c r="Z43" s="2405"/>
      <c r="AA43" s="2405"/>
      <c r="AB43" s="2405"/>
      <c r="AC43" s="2405"/>
      <c r="AD43" s="2405"/>
      <c r="AE43" s="2405"/>
      <c r="AF43" s="2405"/>
      <c r="AG43" s="2405"/>
      <c r="AH43" s="2405"/>
      <c r="AI43" s="2405"/>
      <c r="AJ43" s="2405"/>
      <c r="AK43" s="2405"/>
      <c r="AL43" s="2405"/>
      <c r="AM43" s="2405"/>
      <c r="AN43" s="2405"/>
      <c r="AO43" s="2405"/>
      <c r="AP43" s="2405"/>
      <c r="AQ43" s="2405"/>
      <c r="AR43" s="2406"/>
    </row>
    <row r="44" spans="1:52">
      <c r="A44" s="2404"/>
      <c r="B44" s="2405"/>
      <c r="C44" s="2405"/>
      <c r="D44" s="2405"/>
      <c r="E44" s="2405"/>
      <c r="F44" s="2405"/>
      <c r="G44" s="2405"/>
      <c r="H44" s="2405"/>
      <c r="I44" s="2405"/>
      <c r="J44" s="2405"/>
      <c r="K44" s="2405"/>
      <c r="L44" s="2405"/>
      <c r="M44" s="2405"/>
      <c r="N44" s="2405"/>
      <c r="O44" s="2405"/>
      <c r="P44" s="2405"/>
      <c r="Q44" s="2405"/>
      <c r="R44" s="2405"/>
      <c r="S44" s="2405"/>
      <c r="T44" s="2405"/>
      <c r="U44" s="2405"/>
      <c r="V44" s="2405"/>
      <c r="W44" s="2405"/>
      <c r="X44" s="2405"/>
      <c r="Y44" s="2405"/>
      <c r="Z44" s="2405"/>
      <c r="AA44" s="2405"/>
      <c r="AB44" s="2405"/>
      <c r="AC44" s="2405"/>
      <c r="AD44" s="2405"/>
      <c r="AE44" s="2405"/>
      <c r="AF44" s="2405"/>
      <c r="AG44" s="2405"/>
      <c r="AH44" s="2405"/>
      <c r="AI44" s="2405"/>
      <c r="AJ44" s="2405"/>
      <c r="AK44" s="2405"/>
      <c r="AL44" s="2405"/>
      <c r="AM44" s="2405"/>
      <c r="AN44" s="2405"/>
      <c r="AO44" s="2405"/>
      <c r="AP44" s="2405"/>
      <c r="AQ44" s="2405"/>
      <c r="AR44" s="2406"/>
    </row>
    <row r="45" spans="1:52">
      <c r="A45" s="2404"/>
      <c r="B45" s="2405"/>
      <c r="C45" s="2405"/>
      <c r="D45" s="2405"/>
      <c r="E45" s="2405"/>
      <c r="F45" s="2405"/>
      <c r="G45" s="2405"/>
      <c r="H45" s="2405"/>
      <c r="I45" s="2405"/>
      <c r="J45" s="2405"/>
      <c r="K45" s="2405"/>
      <c r="L45" s="2405"/>
      <c r="M45" s="2405"/>
      <c r="N45" s="2405"/>
      <c r="O45" s="2405"/>
      <c r="P45" s="2405"/>
      <c r="Q45" s="2405"/>
      <c r="R45" s="2405"/>
      <c r="S45" s="2405"/>
      <c r="T45" s="2405"/>
      <c r="U45" s="2405"/>
      <c r="V45" s="2405"/>
      <c r="W45" s="2405"/>
      <c r="X45" s="2405"/>
      <c r="Y45" s="2405"/>
      <c r="Z45" s="2405"/>
      <c r="AA45" s="2405"/>
      <c r="AB45" s="2405"/>
      <c r="AC45" s="2405"/>
      <c r="AD45" s="2405"/>
      <c r="AE45" s="2405"/>
      <c r="AF45" s="2405"/>
      <c r="AG45" s="2405"/>
      <c r="AH45" s="2405"/>
      <c r="AI45" s="2405"/>
      <c r="AJ45" s="2405"/>
      <c r="AK45" s="2405"/>
      <c r="AL45" s="2405"/>
      <c r="AM45" s="2405"/>
      <c r="AN45" s="2405"/>
      <c r="AO45" s="2405"/>
      <c r="AP45" s="2405"/>
      <c r="AQ45" s="2405"/>
      <c r="AR45" s="2406"/>
    </row>
    <row r="46" spans="1:52">
      <c r="A46" s="2404"/>
      <c r="B46" s="2405"/>
      <c r="C46" s="2405"/>
      <c r="D46" s="2405"/>
      <c r="E46" s="2405"/>
      <c r="F46" s="2405"/>
      <c r="G46" s="2405"/>
      <c r="H46" s="2405"/>
      <c r="I46" s="2405"/>
      <c r="J46" s="2405"/>
      <c r="K46" s="2405"/>
      <c r="L46" s="2405"/>
      <c r="M46" s="2405"/>
      <c r="N46" s="2405"/>
      <c r="O46" s="2405"/>
      <c r="P46" s="2405"/>
      <c r="Q46" s="2405"/>
      <c r="R46" s="2405"/>
      <c r="S46" s="2405"/>
      <c r="T46" s="2405"/>
      <c r="U46" s="2405"/>
      <c r="V46" s="2405"/>
      <c r="W46" s="2405"/>
      <c r="X46" s="2405"/>
      <c r="Y46" s="2405"/>
      <c r="Z46" s="2405"/>
      <c r="AA46" s="2405"/>
      <c r="AB46" s="2405"/>
      <c r="AC46" s="2405"/>
      <c r="AD46" s="2405"/>
      <c r="AE46" s="2405"/>
      <c r="AF46" s="2405"/>
      <c r="AG46" s="2405"/>
      <c r="AH46" s="2405"/>
      <c r="AI46" s="2405"/>
      <c r="AJ46" s="2405"/>
      <c r="AK46" s="2405"/>
      <c r="AL46" s="2405"/>
      <c r="AM46" s="2405"/>
      <c r="AN46" s="2405"/>
      <c r="AO46" s="2405"/>
      <c r="AP46" s="2405"/>
      <c r="AQ46" s="2405"/>
      <c r="AR46" s="2406"/>
    </row>
    <row r="59" spans="41:41">
      <c r="AO59" s="2"/>
    </row>
  </sheetData>
  <mergeCells count="53">
    <mergeCell ref="A42:AR46"/>
    <mergeCell ref="A41:D41"/>
    <mergeCell ref="E41:J41"/>
    <mergeCell ref="K41:AA41"/>
    <mergeCell ref="AB41:AF41"/>
    <mergeCell ref="AG41:AK41"/>
    <mergeCell ref="AL41:AR41"/>
    <mergeCell ref="AL40:AR40"/>
    <mergeCell ref="A39:D39"/>
    <mergeCell ref="E39:J39"/>
    <mergeCell ref="K39:AA39"/>
    <mergeCell ref="AB39:AF39"/>
    <mergeCell ref="AG39:AK39"/>
    <mergeCell ref="AL39:AR39"/>
    <mergeCell ref="A40:D40"/>
    <mergeCell ref="E40:J40"/>
    <mergeCell ref="K40:AA40"/>
    <mergeCell ref="AB40:AF40"/>
    <mergeCell ref="AG40:AK40"/>
    <mergeCell ref="AL38:AR38"/>
    <mergeCell ref="B35:I35"/>
    <mergeCell ref="K35:AH35"/>
    <mergeCell ref="AK35:AP35"/>
    <mergeCell ref="B36:I36"/>
    <mergeCell ref="K36:AH36"/>
    <mergeCell ref="AK36:AP36"/>
    <mergeCell ref="A38:D38"/>
    <mergeCell ref="E38:J38"/>
    <mergeCell ref="K38:AA38"/>
    <mergeCell ref="AB38:AF38"/>
    <mergeCell ref="AG38:AK38"/>
    <mergeCell ref="K34:AH34"/>
    <mergeCell ref="AK34:AP34"/>
    <mergeCell ref="B6:AQ6"/>
    <mergeCell ref="B7:AQ7"/>
    <mergeCell ref="B8:AQ8"/>
    <mergeCell ref="B10:AQ11"/>
    <mergeCell ref="B14:AQ14"/>
    <mergeCell ref="B17:AQ18"/>
    <mergeCell ref="B21:AQ22"/>
    <mergeCell ref="B25:AQ25"/>
    <mergeCell ref="B28:AQ28"/>
    <mergeCell ref="B29:AQ29"/>
    <mergeCell ref="B32:AQ32"/>
    <mergeCell ref="K1:AI1"/>
    <mergeCell ref="AJ1:AR1"/>
    <mergeCell ref="K2:AI2"/>
    <mergeCell ref="AJ2:AR2"/>
    <mergeCell ref="A3:J4"/>
    <mergeCell ref="K3:AI3"/>
    <mergeCell ref="AJ3:AR3"/>
    <mergeCell ref="K4:AI4"/>
    <mergeCell ref="AJ4:AR4"/>
  </mergeCells>
  <pageMargins left="0.78740157480314965" right="0.59055118110236227" top="0.78740157480314965" bottom="0.6692913385826772" header="0.31496062992125984" footer="0.59055118110236227"/>
  <pageSetup paperSize="9" scale="9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111"/>
  <sheetViews>
    <sheetView workbookViewId="0"/>
  </sheetViews>
  <sheetFormatPr baseColWidth="10" defaultColWidth="8.85546875" defaultRowHeight="15"/>
  <cols>
    <col min="1" max="1" width="55.85546875" customWidth="1"/>
    <col min="2" max="2" width="16.7109375" customWidth="1"/>
    <col min="4" max="4" width="9.140625" style="10" customWidth="1"/>
  </cols>
  <sheetData>
    <row r="2" spans="1:4">
      <c r="A2" s="11" t="s">
        <v>89</v>
      </c>
    </row>
    <row r="3" spans="1:4">
      <c r="A3" s="31" t="s">
        <v>90</v>
      </c>
    </row>
    <row r="4" spans="1:4">
      <c r="A4" s="12" t="s">
        <v>91</v>
      </c>
      <c r="B4" s="8">
        <v>6</v>
      </c>
      <c r="C4" s="13" t="s">
        <v>92</v>
      </c>
      <c r="D4" s="10">
        <v>20</v>
      </c>
    </row>
    <row r="5" spans="1:4">
      <c r="A5" s="32" t="s">
        <v>93</v>
      </c>
      <c r="B5" s="8"/>
      <c r="C5" s="13"/>
    </row>
    <row r="6" spans="1:4">
      <c r="A6" s="4" t="s">
        <v>94</v>
      </c>
      <c r="B6" s="8">
        <v>6</v>
      </c>
      <c r="C6" s="13" t="s">
        <v>95</v>
      </c>
      <c r="D6" s="10">
        <v>7</v>
      </c>
    </row>
    <row r="7" spans="1:4">
      <c r="A7" s="4" t="s">
        <v>96</v>
      </c>
      <c r="B7" s="8">
        <v>2</v>
      </c>
      <c r="C7" s="13" t="s">
        <v>95</v>
      </c>
      <c r="D7" s="10">
        <v>2</v>
      </c>
    </row>
    <row r="8" spans="1:4">
      <c r="A8" s="4" t="s">
        <v>94</v>
      </c>
      <c r="B8" s="8">
        <v>2</v>
      </c>
      <c r="C8" s="13" t="s">
        <v>95</v>
      </c>
      <c r="D8" s="10">
        <v>2</v>
      </c>
    </row>
    <row r="9" spans="1:4">
      <c r="A9" s="4" t="s">
        <v>97</v>
      </c>
      <c r="B9" s="8" t="s">
        <v>98</v>
      </c>
      <c r="C9" s="13" t="s">
        <v>95</v>
      </c>
      <c r="D9" s="10">
        <v>2</v>
      </c>
    </row>
    <row r="10" spans="1:4">
      <c r="A10" s="4" t="s">
        <v>99</v>
      </c>
      <c r="B10" s="8" t="s">
        <v>100</v>
      </c>
      <c r="C10" s="13" t="s">
        <v>95</v>
      </c>
      <c r="D10" s="10">
        <v>2</v>
      </c>
    </row>
    <row r="11" spans="1:4">
      <c r="A11" s="4" t="s">
        <v>101</v>
      </c>
      <c r="B11" s="8">
        <v>6</v>
      </c>
      <c r="C11" s="13" t="s">
        <v>95</v>
      </c>
      <c r="D11" s="10">
        <v>13</v>
      </c>
    </row>
    <row r="12" spans="1:4">
      <c r="A12" s="4" t="s">
        <v>102</v>
      </c>
      <c r="B12" s="8">
        <v>3</v>
      </c>
      <c r="C12" s="13" t="s">
        <v>95</v>
      </c>
      <c r="D12" s="10">
        <v>2</v>
      </c>
    </row>
    <row r="13" spans="1:4">
      <c r="A13" s="4" t="s">
        <v>103</v>
      </c>
      <c r="B13" s="8" t="s">
        <v>104</v>
      </c>
      <c r="C13" s="13" t="s">
        <v>95</v>
      </c>
      <c r="D13" s="10">
        <v>4</v>
      </c>
    </row>
    <row r="14" spans="1:4">
      <c r="A14" s="4" t="s">
        <v>103</v>
      </c>
      <c r="B14" s="8" t="s">
        <v>105</v>
      </c>
      <c r="C14" s="13" t="s">
        <v>95</v>
      </c>
      <c r="D14" s="10">
        <v>4</v>
      </c>
    </row>
    <row r="15" spans="1:4">
      <c r="A15" s="4" t="s">
        <v>106</v>
      </c>
      <c r="B15" s="8" t="s">
        <v>107</v>
      </c>
      <c r="C15" s="13" t="s">
        <v>95</v>
      </c>
      <c r="D15" s="10">
        <v>2</v>
      </c>
    </row>
    <row r="16" spans="1:4">
      <c r="A16" s="4" t="s">
        <v>108</v>
      </c>
      <c r="B16" s="8">
        <v>6</v>
      </c>
      <c r="C16" s="13" t="s">
        <v>95</v>
      </c>
      <c r="D16" s="10">
        <v>13</v>
      </c>
    </row>
    <row r="17" spans="1:4">
      <c r="A17" s="4" t="s">
        <v>109</v>
      </c>
      <c r="B17" s="8">
        <v>3</v>
      </c>
      <c r="C17" s="13" t="s">
        <v>95</v>
      </c>
      <c r="D17" s="10">
        <v>2</v>
      </c>
    </row>
    <row r="18" spans="1:4">
      <c r="A18" s="4" t="s">
        <v>110</v>
      </c>
      <c r="B18" s="8">
        <v>2</v>
      </c>
      <c r="C18" s="13" t="s">
        <v>95</v>
      </c>
      <c r="D18" s="10">
        <v>2</v>
      </c>
    </row>
    <row r="19" spans="1:4">
      <c r="A19" s="4" t="s">
        <v>111</v>
      </c>
      <c r="B19" s="8" t="s">
        <v>112</v>
      </c>
      <c r="C19" s="13" t="s">
        <v>95</v>
      </c>
      <c r="D19" s="10">
        <v>2</v>
      </c>
    </row>
    <row r="20" spans="1:4">
      <c r="A20" s="4" t="s">
        <v>113</v>
      </c>
      <c r="B20" s="8" t="s">
        <v>114</v>
      </c>
      <c r="C20" s="13" t="s">
        <v>95</v>
      </c>
      <c r="D20" s="10">
        <v>4</v>
      </c>
    </row>
    <row r="21" spans="1:4">
      <c r="A21" s="4" t="s">
        <v>113</v>
      </c>
      <c r="B21" s="8" t="s">
        <v>115</v>
      </c>
      <c r="C21" s="13" t="s">
        <v>95</v>
      </c>
      <c r="D21" s="10">
        <v>4</v>
      </c>
    </row>
    <row r="22" spans="1:4">
      <c r="A22" s="4" t="s">
        <v>113</v>
      </c>
      <c r="B22" s="8" t="s">
        <v>116</v>
      </c>
      <c r="C22" s="13" t="s">
        <v>95</v>
      </c>
      <c r="D22" s="10">
        <v>2</v>
      </c>
    </row>
    <row r="23" spans="1:4">
      <c r="A23" s="14" t="s">
        <v>117</v>
      </c>
      <c r="B23" s="8">
        <v>6</v>
      </c>
      <c r="C23" s="13" t="s">
        <v>95</v>
      </c>
      <c r="D23" s="10">
        <v>7</v>
      </c>
    </row>
    <row r="24" spans="1:4">
      <c r="A24" s="14" t="s">
        <v>118</v>
      </c>
      <c r="B24" s="8">
        <v>3</v>
      </c>
      <c r="C24" s="13" t="s">
        <v>95</v>
      </c>
      <c r="D24" s="10">
        <v>4</v>
      </c>
    </row>
    <row r="25" spans="1:4">
      <c r="A25" s="14" t="s">
        <v>118</v>
      </c>
      <c r="B25" s="8">
        <v>2</v>
      </c>
      <c r="C25" s="13" t="s">
        <v>95</v>
      </c>
      <c r="D25" s="10">
        <v>2</v>
      </c>
    </row>
    <row r="26" spans="1:4">
      <c r="A26" s="33" t="s">
        <v>119</v>
      </c>
      <c r="B26" s="8"/>
      <c r="C26" s="13"/>
    </row>
    <row r="27" spans="1:4">
      <c r="A27" s="14" t="s">
        <v>120</v>
      </c>
      <c r="B27" s="8">
        <v>6</v>
      </c>
      <c r="C27" s="13" t="s">
        <v>95</v>
      </c>
      <c r="D27" s="10">
        <v>4</v>
      </c>
    </row>
    <row r="28" spans="1:4">
      <c r="A28" s="14" t="s">
        <v>121</v>
      </c>
      <c r="B28" s="8">
        <v>6</v>
      </c>
      <c r="C28" s="13" t="s">
        <v>95</v>
      </c>
      <c r="D28" s="10">
        <v>6</v>
      </c>
    </row>
    <row r="29" spans="1:4">
      <c r="A29" s="15" t="s">
        <v>122</v>
      </c>
      <c r="B29" s="16">
        <v>0.5</v>
      </c>
      <c r="C29" s="13" t="s">
        <v>95</v>
      </c>
      <c r="D29" s="10">
        <v>4</v>
      </c>
    </row>
    <row r="30" spans="1:4">
      <c r="A30" s="15" t="s">
        <v>122</v>
      </c>
      <c r="B30" s="8">
        <v>1</v>
      </c>
      <c r="C30" s="13" t="s">
        <v>95</v>
      </c>
      <c r="D30" s="10">
        <v>4</v>
      </c>
    </row>
    <row r="31" spans="1:4">
      <c r="A31" s="5" t="s">
        <v>122</v>
      </c>
      <c r="B31" s="17" t="s">
        <v>123</v>
      </c>
      <c r="C31" s="13" t="s">
        <v>95</v>
      </c>
      <c r="D31" s="10">
        <v>2</v>
      </c>
    </row>
    <row r="32" spans="1:4">
      <c r="A32" s="15" t="s">
        <v>124</v>
      </c>
      <c r="B32" s="8">
        <v>3</v>
      </c>
      <c r="C32" s="13" t="s">
        <v>95</v>
      </c>
      <c r="D32" s="10">
        <v>2</v>
      </c>
    </row>
    <row r="33" spans="1:4">
      <c r="A33" s="33" t="s">
        <v>125</v>
      </c>
      <c r="B33" s="8"/>
      <c r="C33" s="13"/>
    </row>
    <row r="34" spans="1:4">
      <c r="A34" s="4" t="s">
        <v>126</v>
      </c>
      <c r="B34" s="8" t="s">
        <v>127</v>
      </c>
      <c r="C34" s="13" t="s">
        <v>95</v>
      </c>
      <c r="D34" s="10">
        <v>64</v>
      </c>
    </row>
    <row r="35" spans="1:4">
      <c r="A35" s="4" t="s">
        <v>126</v>
      </c>
      <c r="B35" s="8" t="s">
        <v>128</v>
      </c>
      <c r="C35" s="13" t="s">
        <v>95</v>
      </c>
      <c r="D35" s="10">
        <v>32</v>
      </c>
    </row>
    <row r="36" spans="1:4">
      <c r="A36" s="4" t="s">
        <v>129</v>
      </c>
      <c r="B36" s="9" t="s">
        <v>130</v>
      </c>
      <c r="C36" s="13" t="s">
        <v>95</v>
      </c>
      <c r="D36" s="10">
        <v>32</v>
      </c>
    </row>
    <row r="37" spans="1:4">
      <c r="A37" s="14" t="s">
        <v>131</v>
      </c>
      <c r="B37" s="18" t="s">
        <v>132</v>
      </c>
      <c r="C37" s="19" t="s">
        <v>95</v>
      </c>
      <c r="D37" s="10">
        <v>32</v>
      </c>
    </row>
    <row r="40" spans="1:4">
      <c r="A40" s="11" t="s">
        <v>133</v>
      </c>
    </row>
    <row r="41" spans="1:4">
      <c r="A41" s="31" t="s">
        <v>90</v>
      </c>
    </row>
    <row r="42" spans="1:4" ht="15.75">
      <c r="A42" s="20" t="s">
        <v>134</v>
      </c>
      <c r="B42" s="21">
        <v>3</v>
      </c>
      <c r="C42" s="22" t="s">
        <v>92</v>
      </c>
      <c r="D42" s="10">
        <v>30</v>
      </c>
    </row>
    <row r="43" spans="1:4">
      <c r="A43" s="20" t="s">
        <v>135</v>
      </c>
      <c r="B43" s="21">
        <v>6</v>
      </c>
      <c r="C43" s="22" t="s">
        <v>92</v>
      </c>
      <c r="D43" s="10">
        <v>2374</v>
      </c>
    </row>
    <row r="44" spans="1:4" ht="15.75">
      <c r="A44" s="20" t="s">
        <v>134</v>
      </c>
      <c r="B44" s="21">
        <v>6</v>
      </c>
      <c r="C44" s="22" t="s">
        <v>92</v>
      </c>
      <c r="D44" s="10">
        <v>32</v>
      </c>
    </row>
    <row r="45" spans="1:4">
      <c r="A45" s="25" t="s">
        <v>136</v>
      </c>
      <c r="B45" s="16" t="s">
        <v>137</v>
      </c>
      <c r="C45" s="13" t="s">
        <v>92</v>
      </c>
      <c r="D45" s="10">
        <v>24</v>
      </c>
    </row>
    <row r="46" spans="1:4" ht="15.75">
      <c r="A46" s="37" t="s">
        <v>93</v>
      </c>
      <c r="B46" s="8"/>
      <c r="C46" s="13"/>
    </row>
    <row r="47" spans="1:4">
      <c r="A47" s="6" t="s">
        <v>138</v>
      </c>
      <c r="B47" s="8">
        <v>6</v>
      </c>
      <c r="C47" s="13" t="s">
        <v>95</v>
      </c>
      <c r="D47" s="10">
        <v>19</v>
      </c>
    </row>
    <row r="48" spans="1:4">
      <c r="A48" s="6" t="s">
        <v>138</v>
      </c>
      <c r="B48" s="8">
        <v>4</v>
      </c>
      <c r="C48" s="13" t="s">
        <v>95</v>
      </c>
      <c r="D48" s="10">
        <v>2</v>
      </c>
    </row>
    <row r="49" spans="1:4">
      <c r="A49" s="6" t="s">
        <v>139</v>
      </c>
      <c r="B49" s="8">
        <v>3</v>
      </c>
      <c r="C49" s="13" t="s">
        <v>95</v>
      </c>
      <c r="D49" s="10">
        <v>4</v>
      </c>
    </row>
    <row r="50" spans="1:4">
      <c r="A50" s="6" t="s">
        <v>139</v>
      </c>
      <c r="B50" s="8">
        <v>6</v>
      </c>
      <c r="C50" s="13" t="s">
        <v>95</v>
      </c>
      <c r="D50" s="10">
        <v>10</v>
      </c>
    </row>
    <row r="51" spans="1:4">
      <c r="A51" s="6" t="s">
        <v>140</v>
      </c>
      <c r="B51" s="23">
        <v>6</v>
      </c>
      <c r="C51" s="13" t="s">
        <v>95</v>
      </c>
      <c r="D51" s="10">
        <v>12</v>
      </c>
    </row>
    <row r="52" spans="1:4">
      <c r="A52" s="6" t="s">
        <v>140</v>
      </c>
      <c r="B52" s="23">
        <v>4</v>
      </c>
      <c r="C52" s="13" t="s">
        <v>95</v>
      </c>
      <c r="D52" s="10">
        <v>2</v>
      </c>
    </row>
    <row r="53" spans="1:4">
      <c r="A53" s="6" t="s">
        <v>140</v>
      </c>
      <c r="B53" s="23">
        <v>3</v>
      </c>
      <c r="C53" s="13" t="s">
        <v>95</v>
      </c>
      <c r="D53" s="10">
        <v>1</v>
      </c>
    </row>
    <row r="54" spans="1:4">
      <c r="A54" s="6" t="s">
        <v>141</v>
      </c>
      <c r="B54" s="9">
        <v>6</v>
      </c>
      <c r="C54" s="13" t="s">
        <v>95</v>
      </c>
      <c r="D54" s="10">
        <v>12</v>
      </c>
    </row>
    <row r="55" spans="1:4">
      <c r="A55" s="6" t="s">
        <v>141</v>
      </c>
      <c r="B55" s="9">
        <v>4</v>
      </c>
      <c r="C55" s="13" t="s">
        <v>95</v>
      </c>
      <c r="D55" s="10">
        <v>2</v>
      </c>
    </row>
    <row r="56" spans="1:4">
      <c r="A56" s="6" t="s">
        <v>141</v>
      </c>
      <c r="B56" s="9">
        <v>3</v>
      </c>
      <c r="C56" s="13" t="s">
        <v>95</v>
      </c>
      <c r="D56" s="10">
        <v>1</v>
      </c>
    </row>
    <row r="57" spans="1:4">
      <c r="A57" s="6" t="s">
        <v>106</v>
      </c>
      <c r="B57" s="9" t="s">
        <v>104</v>
      </c>
      <c r="C57" s="13" t="s">
        <v>95</v>
      </c>
      <c r="D57" s="10">
        <v>10</v>
      </c>
    </row>
    <row r="58" spans="1:4">
      <c r="A58" s="6" t="s">
        <v>142</v>
      </c>
      <c r="B58" s="9" t="s">
        <v>143</v>
      </c>
      <c r="C58" s="13" t="s">
        <v>95</v>
      </c>
      <c r="D58" s="10">
        <v>5</v>
      </c>
    </row>
    <row r="59" spans="1:4">
      <c r="A59" s="6" t="s">
        <v>144</v>
      </c>
      <c r="B59" s="9">
        <v>6</v>
      </c>
      <c r="C59" s="13" t="s">
        <v>95</v>
      </c>
      <c r="D59" s="10">
        <v>9</v>
      </c>
    </row>
    <row r="60" spans="1:4" ht="15.75">
      <c r="A60" s="37" t="s">
        <v>119</v>
      </c>
      <c r="B60" s="23"/>
      <c r="C60" s="13"/>
    </row>
    <row r="61" spans="1:4">
      <c r="A61" s="4" t="s">
        <v>121</v>
      </c>
      <c r="B61" s="8">
        <v>4</v>
      </c>
      <c r="C61" s="13" t="s">
        <v>95</v>
      </c>
      <c r="D61" s="10">
        <v>2</v>
      </c>
    </row>
    <row r="62" spans="1:4">
      <c r="A62" s="4" t="s">
        <v>145</v>
      </c>
      <c r="B62" s="8">
        <v>1</v>
      </c>
      <c r="C62" s="13" t="s">
        <v>95</v>
      </c>
      <c r="D62" s="10">
        <v>5</v>
      </c>
    </row>
    <row r="63" spans="1:4">
      <c r="A63" s="14" t="s">
        <v>146</v>
      </c>
      <c r="B63" s="24">
        <v>1</v>
      </c>
      <c r="C63" s="13" t="s">
        <v>95</v>
      </c>
      <c r="D63" s="10">
        <v>3</v>
      </c>
    </row>
    <row r="64" spans="1:4">
      <c r="A64" s="6" t="s">
        <v>147</v>
      </c>
      <c r="B64" s="23">
        <v>1</v>
      </c>
      <c r="C64" s="13" t="s">
        <v>95</v>
      </c>
      <c r="D64" s="10">
        <v>2</v>
      </c>
    </row>
    <row r="65" spans="1:4" ht="15.75">
      <c r="A65" s="37" t="s">
        <v>125</v>
      </c>
      <c r="B65" s="23"/>
      <c r="C65" s="13"/>
    </row>
    <row r="66" spans="1:4">
      <c r="A66" s="6" t="s">
        <v>126</v>
      </c>
      <c r="B66" s="9" t="s">
        <v>148</v>
      </c>
      <c r="C66" s="13" t="s">
        <v>95</v>
      </c>
      <c r="D66" s="10">
        <v>8</v>
      </c>
    </row>
    <row r="67" spans="1:4">
      <c r="A67" s="6" t="s">
        <v>149</v>
      </c>
      <c r="B67" s="9" t="s">
        <v>150</v>
      </c>
      <c r="C67" s="13" t="s">
        <v>95</v>
      </c>
      <c r="D67" s="10">
        <v>72</v>
      </c>
    </row>
    <row r="68" spans="1:4">
      <c r="A68" s="6" t="s">
        <v>149</v>
      </c>
      <c r="B68" s="9" t="s">
        <v>151</v>
      </c>
      <c r="C68" s="13" t="s">
        <v>95</v>
      </c>
      <c r="D68" s="10">
        <v>4</v>
      </c>
    </row>
    <row r="69" spans="1:4">
      <c r="A69" s="6" t="s">
        <v>126</v>
      </c>
      <c r="B69" s="9" t="s">
        <v>152</v>
      </c>
      <c r="C69" s="13" t="s">
        <v>95</v>
      </c>
      <c r="D69" s="10">
        <v>8</v>
      </c>
    </row>
    <row r="73" spans="1:4">
      <c r="A73" s="11" t="s">
        <v>153</v>
      </c>
    </row>
    <row r="74" spans="1:4" ht="15.75" thickBot="1">
      <c r="A74" s="31" t="s">
        <v>90</v>
      </c>
    </row>
    <row r="75" spans="1:4" ht="15.75">
      <c r="A75" s="26" t="s">
        <v>154</v>
      </c>
      <c r="B75" s="27">
        <v>8</v>
      </c>
      <c r="C75" s="28" t="s">
        <v>92</v>
      </c>
      <c r="D75" s="10">
        <v>1828</v>
      </c>
    </row>
    <row r="76" spans="1:4" ht="15.75">
      <c r="A76" s="20" t="s">
        <v>155</v>
      </c>
      <c r="B76" s="21" t="s">
        <v>156</v>
      </c>
      <c r="C76" s="22" t="s">
        <v>92</v>
      </c>
      <c r="D76" s="10">
        <v>384</v>
      </c>
    </row>
    <row r="77" spans="1:4" ht="15.75">
      <c r="A77" s="20" t="s">
        <v>155</v>
      </c>
      <c r="B77" s="21">
        <v>6</v>
      </c>
      <c r="C77" s="22" t="s">
        <v>92</v>
      </c>
      <c r="D77" s="10">
        <v>416</v>
      </c>
    </row>
    <row r="78" spans="1:4">
      <c r="A78" s="25" t="s">
        <v>136</v>
      </c>
      <c r="B78" s="16" t="s">
        <v>137</v>
      </c>
      <c r="C78" s="13" t="s">
        <v>92</v>
      </c>
      <c r="D78" s="10">
        <v>20</v>
      </c>
    </row>
    <row r="79" spans="1:4" ht="15.75">
      <c r="A79" s="34" t="s">
        <v>93</v>
      </c>
      <c r="B79" s="21"/>
      <c r="C79" s="22"/>
    </row>
    <row r="80" spans="1:4">
      <c r="A80" s="6" t="s">
        <v>157</v>
      </c>
      <c r="B80" s="8">
        <v>8</v>
      </c>
      <c r="C80" s="13" t="s">
        <v>95</v>
      </c>
      <c r="D80" s="10">
        <v>9</v>
      </c>
    </row>
    <row r="81" spans="1:4">
      <c r="A81" s="6" t="s">
        <v>157</v>
      </c>
      <c r="B81" s="8">
        <v>6</v>
      </c>
      <c r="C81" s="13" t="s">
        <v>95</v>
      </c>
      <c r="D81" s="10">
        <v>2</v>
      </c>
    </row>
    <row r="82" spans="1:4">
      <c r="A82" s="6" t="s">
        <v>158</v>
      </c>
      <c r="B82" s="8">
        <v>8</v>
      </c>
      <c r="C82" s="13" t="s">
        <v>95</v>
      </c>
      <c r="D82" s="10">
        <v>10</v>
      </c>
    </row>
    <row r="83" spans="1:4">
      <c r="A83" s="6" t="s">
        <v>158</v>
      </c>
      <c r="B83" s="8">
        <v>6</v>
      </c>
      <c r="C83" s="13" t="s">
        <v>95</v>
      </c>
      <c r="D83" s="10">
        <v>2</v>
      </c>
    </row>
    <row r="84" spans="1:4">
      <c r="A84" s="20" t="s">
        <v>159</v>
      </c>
      <c r="B84" s="21">
        <v>8</v>
      </c>
      <c r="C84" s="22" t="s">
        <v>95</v>
      </c>
      <c r="D84" s="10">
        <v>2</v>
      </c>
    </row>
    <row r="85" spans="1:4">
      <c r="A85" s="20" t="s">
        <v>159</v>
      </c>
      <c r="B85" s="21">
        <v>6</v>
      </c>
      <c r="C85" s="22" t="s">
        <v>95</v>
      </c>
      <c r="D85" s="10">
        <v>7</v>
      </c>
    </row>
    <row r="86" spans="1:4">
      <c r="A86" s="20" t="s">
        <v>141</v>
      </c>
      <c r="B86" s="21">
        <v>8</v>
      </c>
      <c r="C86" s="29" t="s">
        <v>95</v>
      </c>
      <c r="D86" s="10">
        <v>2</v>
      </c>
    </row>
    <row r="87" spans="1:4">
      <c r="A87" s="20" t="s">
        <v>141</v>
      </c>
      <c r="B87" s="21">
        <v>6</v>
      </c>
      <c r="C87" s="29" t="s">
        <v>95</v>
      </c>
      <c r="D87" s="10">
        <v>7</v>
      </c>
    </row>
    <row r="88" spans="1:4">
      <c r="A88" s="7" t="s">
        <v>160</v>
      </c>
      <c r="B88" s="8" t="s">
        <v>161</v>
      </c>
      <c r="C88" s="13" t="s">
        <v>95</v>
      </c>
      <c r="D88" s="10">
        <v>4</v>
      </c>
    </row>
    <row r="89" spans="1:4">
      <c r="A89" s="6" t="s">
        <v>162</v>
      </c>
      <c r="B89" s="23" t="s">
        <v>161</v>
      </c>
      <c r="C89" s="13" t="s">
        <v>95</v>
      </c>
      <c r="D89" s="10">
        <v>1</v>
      </c>
    </row>
    <row r="90" spans="1:4">
      <c r="A90" s="6" t="s">
        <v>142</v>
      </c>
      <c r="B90" s="23" t="s">
        <v>163</v>
      </c>
      <c r="C90" s="13" t="s">
        <v>95</v>
      </c>
      <c r="D90" s="10">
        <v>4</v>
      </c>
    </row>
    <row r="91" spans="1:4">
      <c r="A91" s="6" t="s">
        <v>142</v>
      </c>
      <c r="B91" s="9" t="s">
        <v>143</v>
      </c>
      <c r="C91" s="13" t="s">
        <v>95</v>
      </c>
      <c r="D91" s="10">
        <v>1</v>
      </c>
    </row>
    <row r="92" spans="1:4">
      <c r="A92" s="6" t="s">
        <v>106</v>
      </c>
      <c r="B92" s="9" t="s">
        <v>104</v>
      </c>
      <c r="C92" s="13" t="s">
        <v>95</v>
      </c>
      <c r="D92" s="10">
        <v>10</v>
      </c>
    </row>
    <row r="93" spans="1:4" ht="15.75">
      <c r="A93" s="36" t="s">
        <v>119</v>
      </c>
      <c r="B93" s="35"/>
      <c r="C93" s="13"/>
    </row>
    <row r="94" spans="1:4">
      <c r="A94" s="7" t="s">
        <v>145</v>
      </c>
      <c r="B94" s="24">
        <v>1</v>
      </c>
      <c r="C94" s="13" t="s">
        <v>95</v>
      </c>
      <c r="D94" s="10">
        <v>5</v>
      </c>
    </row>
    <row r="95" spans="1:4">
      <c r="A95" s="6" t="s">
        <v>144</v>
      </c>
      <c r="B95" s="9">
        <v>8</v>
      </c>
      <c r="C95" s="13" t="s">
        <v>95</v>
      </c>
      <c r="D95" s="10">
        <v>1</v>
      </c>
    </row>
    <row r="96" spans="1:4">
      <c r="A96" s="6" t="s">
        <v>144</v>
      </c>
      <c r="B96" s="9">
        <v>6</v>
      </c>
      <c r="C96" s="13" t="s">
        <v>95</v>
      </c>
      <c r="D96" s="10">
        <v>6</v>
      </c>
    </row>
    <row r="97" spans="1:4">
      <c r="A97" s="7" t="s">
        <v>164</v>
      </c>
      <c r="B97" s="8">
        <v>1</v>
      </c>
      <c r="C97" s="13" t="s">
        <v>95</v>
      </c>
      <c r="D97" s="10">
        <v>1</v>
      </c>
    </row>
    <row r="98" spans="1:4" ht="15.75">
      <c r="A98" s="36" t="s">
        <v>125</v>
      </c>
      <c r="B98" s="8"/>
      <c r="C98" s="13"/>
    </row>
    <row r="99" spans="1:4">
      <c r="A99" s="6" t="s">
        <v>165</v>
      </c>
      <c r="B99" s="9" t="s">
        <v>166</v>
      </c>
      <c r="C99" s="13" t="s">
        <v>95</v>
      </c>
      <c r="D99" s="10">
        <v>40</v>
      </c>
    </row>
    <row r="100" spans="1:4">
      <c r="A100" s="25" t="s">
        <v>165</v>
      </c>
      <c r="B100" s="16" t="s">
        <v>167</v>
      </c>
      <c r="C100" s="13" t="s">
        <v>95</v>
      </c>
      <c r="D100" s="10">
        <v>24</v>
      </c>
    </row>
    <row r="103" spans="1:4">
      <c r="A103" s="11" t="s">
        <v>168</v>
      </c>
    </row>
    <row r="104" spans="1:4">
      <c r="A104" s="31" t="s">
        <v>90</v>
      </c>
    </row>
    <row r="105" spans="1:4">
      <c r="A105" s="30" t="s">
        <v>169</v>
      </c>
      <c r="B105" s="8">
        <v>3</v>
      </c>
      <c r="C105" s="13" t="s">
        <v>92</v>
      </c>
      <c r="D105" s="10">
        <v>1</v>
      </c>
    </row>
    <row r="106" spans="1:4">
      <c r="A106" s="38" t="s">
        <v>93</v>
      </c>
      <c r="B106" s="8"/>
      <c r="C106" s="13"/>
      <c r="D106" s="10">
        <v>0</v>
      </c>
    </row>
    <row r="107" spans="1:4">
      <c r="A107" s="6" t="s">
        <v>170</v>
      </c>
      <c r="B107" s="8">
        <v>3</v>
      </c>
      <c r="C107" s="13" t="s">
        <v>95</v>
      </c>
      <c r="D107" s="10">
        <v>1</v>
      </c>
    </row>
    <row r="108" spans="1:4">
      <c r="A108" s="38" t="s">
        <v>119</v>
      </c>
      <c r="B108" s="8"/>
      <c r="C108" s="13"/>
    </row>
    <row r="109" spans="1:4">
      <c r="A109" s="6" t="s">
        <v>171</v>
      </c>
      <c r="B109" s="8">
        <v>3</v>
      </c>
      <c r="C109" s="13" t="s">
        <v>95</v>
      </c>
      <c r="D109" s="10">
        <v>1</v>
      </c>
    </row>
    <row r="110" spans="1:4">
      <c r="A110" s="38" t="s">
        <v>125</v>
      </c>
      <c r="B110" s="8"/>
      <c r="C110" s="13"/>
    </row>
    <row r="111" spans="1:4">
      <c r="A111" s="7" t="s">
        <v>172</v>
      </c>
      <c r="B111" s="9" t="s">
        <v>173</v>
      </c>
      <c r="C111" s="13" t="s">
        <v>95</v>
      </c>
      <c r="D111" s="10">
        <v>8</v>
      </c>
    </row>
  </sheetData>
  <phoneticPr fontId="0" type="noConversion"/>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8DBA-76A2-4AA2-AB9E-01665BECB5CF}">
  <dimension ref="A1:U232"/>
  <sheetViews>
    <sheetView workbookViewId="0"/>
  </sheetViews>
  <sheetFormatPr baseColWidth="10" defaultRowHeight="12.75" outlineLevelCol="1"/>
  <cols>
    <col min="1" max="1" width="13.28515625" customWidth="1"/>
    <col min="2" max="2" width="49.5703125" style="700" customWidth="1"/>
    <col min="3" max="3" width="10.42578125" customWidth="1"/>
    <col min="4" max="4" width="15.28515625" customWidth="1"/>
    <col min="5" max="5" width="57.140625" style="700" customWidth="1"/>
    <col min="6" max="6" width="18.140625" style="700" customWidth="1"/>
    <col min="7" max="7" width="16.140625" style="700" customWidth="1"/>
    <col min="8" max="8" width="8.5703125" customWidth="1"/>
    <col min="9" max="9" width="14.28515625" customWidth="1"/>
    <col min="11" max="11" width="16.140625" customWidth="1"/>
    <col min="12" max="14" width="15.28515625" customWidth="1"/>
    <col min="16" max="16" width="36.140625" customWidth="1"/>
    <col min="17" max="17" width="18.140625" customWidth="1"/>
    <col min="20" max="21" width="11.42578125" outlineLevel="1"/>
  </cols>
  <sheetData>
    <row r="1" spans="1:21" ht="18">
      <c r="A1" s="735" t="s">
        <v>1358</v>
      </c>
    </row>
    <row r="2" spans="1:21">
      <c r="A2" s="779" t="s">
        <v>1359</v>
      </c>
    </row>
    <row r="3" spans="1:21">
      <c r="A3" s="780" t="s">
        <v>1360</v>
      </c>
    </row>
    <row r="4" spans="1:21">
      <c r="P4" s="809" t="s">
        <v>1379</v>
      </c>
      <c r="Q4" s="763"/>
    </row>
    <row r="5" spans="1:21">
      <c r="A5" s="781" t="s">
        <v>1167</v>
      </c>
      <c r="B5" s="807" t="s">
        <v>1361</v>
      </c>
      <c r="C5" s="781" t="s">
        <v>1362</v>
      </c>
      <c r="D5" s="782" t="s">
        <v>1363</v>
      </c>
      <c r="E5" s="805" t="s">
        <v>1364</v>
      </c>
      <c r="F5" s="805" t="s">
        <v>37</v>
      </c>
      <c r="G5" s="805" t="s">
        <v>38</v>
      </c>
      <c r="H5" s="782" t="s">
        <v>1365</v>
      </c>
      <c r="I5" s="782" t="s">
        <v>1366</v>
      </c>
      <c r="J5" s="783" t="s">
        <v>1367</v>
      </c>
      <c r="K5" s="784" t="s">
        <v>1368</v>
      </c>
      <c r="L5" s="784" t="s">
        <v>1369</v>
      </c>
      <c r="M5" s="784" t="s">
        <v>1370</v>
      </c>
      <c r="N5" s="785" t="s">
        <v>1371</v>
      </c>
      <c r="P5" s="763" t="s">
        <v>1380</v>
      </c>
      <c r="Q5" s="810">
        <f>SUM(QPS!$AB$15:$AB$262)</f>
        <v>10210.525202133414</v>
      </c>
      <c r="S5" s="797" t="s">
        <v>1417</v>
      </c>
      <c r="T5" t="s">
        <v>1390</v>
      </c>
      <c r="U5" t="s">
        <v>1391</v>
      </c>
    </row>
    <row r="6" spans="1:21">
      <c r="A6" s="801" t="s">
        <v>1175</v>
      </c>
      <c r="B6" s="806" t="str" cm="1">
        <f t="array" ref="B6">IF($C6="","",TRIM(INDEX(CRONOGRAMA!$D:$D,$C6)))</f>
        <v>KOM</v>
      </c>
      <c r="C6" s="801">
        <v>8</v>
      </c>
      <c r="D6" s="801"/>
      <c r="E6" s="806" t="str">
        <f>IF($D6="","",IFERROR(INDEX(QPS!$G:$G,MATCH($D6,QPS!$AE:$AE,0)),"NO EXISTE"))</f>
        <v/>
      </c>
      <c r="F6" s="806" t="str" cm="1">
        <f t="array" ref="F6">IF($D6="","",IFERROR(INDEX(QPS!$N:$N,SMALL(IF(QPS!$AE$15:$AE$262=$D6,ROW(QPS!$AE$15:$AE$262)),$S6)),""))</f>
        <v/>
      </c>
      <c r="G6" s="806" t="str" cm="1">
        <f t="array" ref="G6">IF($D6="","",IFERROR(INDEX(QPS!$O:$O,SMALL(IF(QPS!$AE$15:$AE$262=$D6,ROW(QPS!$AE$15:$AE$262)),$S6)),""))</f>
        <v/>
      </c>
      <c r="H6" s="801" t="str">
        <f>IF($D6="","",IFERROR(INDEX(QPS!$T:$T,MATCH($D6,QPS!$AE:$AE,0)),""))</f>
        <v/>
      </c>
      <c r="I6" s="802" t="str" cm="1">
        <f t="array" ref="I6">IF($D6="","",IFERROR(INDEX(QPS!$AB:$AB,SMALL(IF(QPS!$AE$15:$AE$262=$D6,ROW(QPS!$AE$15:$AE$262)),$S6)),0))</f>
        <v/>
      </c>
      <c r="J6" s="803" t="str">
        <f>IF($D6="","",1)</f>
        <v/>
      </c>
      <c r="K6" s="802" t="str">
        <f>IF($D6="","",N($I6)*N($J6))</f>
        <v/>
      </c>
      <c r="L6" s="804" t="str" cm="1">
        <f t="array" ref="L6">IF($D6="","",IFERROR(IF(INDEX(QPS!$AB:$AB,SMALL(IF(QPS!$AE$15:$AE$262=$D6,ROW(QPS!$AE$15:$AE$262)),$S6))=0,0,INDEX(QPS!$AH:$AH,SMALL(IF(QPS!$AE$15:$AE$262=$D6,ROW(QPS!$AE$15:$AE$262)),$S6))/INDEX(QPS!$AB:$AB,SMALL(IF(QPS!$AE$15:$AE$262=$D6,ROW(QPS!$AE$15:$AE$262)),$S6))),0))</f>
        <v/>
      </c>
      <c r="M6" s="802" t="str">
        <f>IF($D6="","",N($K6)*N($L6))</f>
        <v/>
      </c>
      <c r="N6" s="801" t="s">
        <v>1373</v>
      </c>
      <c r="P6" s="763" t="s">
        <v>1381</v>
      </c>
      <c r="Q6" s="810">
        <f>SUM($K$6:$K$232)</f>
        <v>9972.4303221334085</v>
      </c>
      <c r="S6" t="str">
        <f>IF($D6="","",COUNTIF($D$6:$D6,$D6))</f>
        <v/>
      </c>
      <c r="T6" t="s">
        <v>1175</v>
      </c>
      <c r="U6" t="s">
        <v>1392</v>
      </c>
    </row>
    <row r="7" spans="1:21">
      <c r="A7" s="801" t="s">
        <v>1177</v>
      </c>
      <c r="B7" s="806" t="str" cm="1">
        <f t="array" ref="B7">IF($C7="","",TRIM(INDEX(CRONOGRAMA!$D:$D,$C7)))</f>
        <v>GESTION DE RIESGOS</v>
      </c>
      <c r="C7" s="801">
        <v>9</v>
      </c>
      <c r="D7" s="801"/>
      <c r="E7" s="806" t="str">
        <f>IF($D7="","",IFERROR(INDEX(QPS!$G:$G,MATCH($D7,QPS!$AE:$AE,0)),"NO EXISTE"))</f>
        <v/>
      </c>
      <c r="F7" s="806" t="str" cm="1">
        <f t="array" ref="F7">IF($D7="","",IFERROR(INDEX(QPS!$N:$N,SMALL(IF(QPS!$AE$15:$AE$262=$D7,ROW(QPS!$AE$15:$AE$262)),$S7)),""))</f>
        <v/>
      </c>
      <c r="G7" s="806" t="str" cm="1">
        <f t="array" ref="G7">IF($D7="","",IFERROR(INDEX(QPS!$O:$O,SMALL(IF(QPS!$AE$15:$AE$262=$D7,ROW(QPS!$AE$15:$AE$262)),$S7)),""))</f>
        <v/>
      </c>
      <c r="H7" s="801" t="str">
        <f>IF($D7="","",IFERROR(INDEX(QPS!$T:$T,MATCH($D7,QPS!$AE:$AE,0)),""))</f>
        <v/>
      </c>
      <c r="I7" s="802" t="str" cm="1">
        <f t="array" ref="I7">IF($D7="","",IFERROR(INDEX(QPS!$AB:$AB,SMALL(IF(QPS!$AE$15:$AE$262=$D7,ROW(QPS!$AE$15:$AE$262)),$S7)),0))</f>
        <v/>
      </c>
      <c r="J7" s="803" t="str">
        <f t="shared" ref="J7:J70" si="0">IF($D7="","",1)</f>
        <v/>
      </c>
      <c r="K7" s="802" t="str">
        <f t="shared" ref="K7:K70" si="1">IF($D7="","",N($I7)*N($J7))</f>
        <v/>
      </c>
      <c r="L7" s="804" t="str" cm="1">
        <f t="array" ref="L7">IF($D7="","",IFERROR(IF(INDEX(QPS!$AB:$AB,SMALL(IF(QPS!$AE$15:$AE$262=$D7,ROW(QPS!$AE$15:$AE$262)),$S7))=0,0,INDEX(QPS!$AH:$AH,SMALL(IF(QPS!$AE$15:$AE$262=$D7,ROW(QPS!$AE$15:$AE$262)),$S7))/INDEX(QPS!$AB:$AB,SMALL(IF(QPS!$AE$15:$AE$262=$D7,ROW(QPS!$AE$15:$AE$262)),$S7))),0))</f>
        <v/>
      </c>
      <c r="M7" s="802" t="str">
        <f t="shared" ref="M7:M70" si="2">IF($D7="","",N($K7)*N($L7))</f>
        <v/>
      </c>
      <c r="N7" s="801" t="s">
        <v>1373</v>
      </c>
      <c r="P7" s="763" t="s">
        <v>1382</v>
      </c>
      <c r="Q7" s="811">
        <f>Q6-Q5</f>
        <v>-238.09488000000601</v>
      </c>
      <c r="S7" t="str">
        <f>IF($D7="","",COUNTIF($D$6:$D7,$D7))</f>
        <v/>
      </c>
      <c r="T7" t="s">
        <v>1177</v>
      </c>
      <c r="U7" t="s">
        <v>1129</v>
      </c>
    </row>
    <row r="8" spans="1:21">
      <c r="A8" s="801" t="s">
        <v>1179</v>
      </c>
      <c r="B8" s="806" t="str" cm="1">
        <f t="array" ref="B8">IF($C8="","",TRIM(INDEX(CRONOGRAMA!$D:$D,$C8)))</f>
        <v>PMAS</v>
      </c>
      <c r="C8" s="801">
        <v>10</v>
      </c>
      <c r="D8" s="801"/>
      <c r="E8" s="806" t="str">
        <f>IF($D8="","",IFERROR(INDEX(QPS!$G:$G,MATCH($D8,QPS!$AE:$AE,0)),"NO EXISTE"))</f>
        <v/>
      </c>
      <c r="F8" s="806" t="str" cm="1">
        <f t="array" ref="F8">IF($D8="","",IFERROR(INDEX(QPS!$N:$N,SMALL(IF(QPS!$AE$15:$AE$262=$D8,ROW(QPS!$AE$15:$AE$262)),$S8)),""))</f>
        <v/>
      </c>
      <c r="G8" s="806" t="str" cm="1">
        <f t="array" ref="G8">IF($D8="","",IFERROR(INDEX(QPS!$O:$O,SMALL(IF(QPS!$AE$15:$AE$262=$D8,ROW(QPS!$AE$15:$AE$262)),$S8)),""))</f>
        <v/>
      </c>
      <c r="H8" s="801" t="str">
        <f>IF($D8="","",IFERROR(INDEX(QPS!$T:$T,MATCH($D8,QPS!$AE:$AE,0)),""))</f>
        <v/>
      </c>
      <c r="I8" s="802" t="str" cm="1">
        <f t="array" ref="I8">IF($D8="","",IFERROR(INDEX(QPS!$AB:$AB,SMALL(IF(QPS!$AE$15:$AE$262=$D8,ROW(QPS!$AE$15:$AE$262)),$S8)),0))</f>
        <v/>
      </c>
      <c r="J8" s="803" t="str">
        <f t="shared" si="0"/>
        <v/>
      </c>
      <c r="K8" s="802" t="str">
        <f t="shared" si="1"/>
        <v/>
      </c>
      <c r="L8" s="804" t="str" cm="1">
        <f t="array" ref="L8">IF($D8="","",IFERROR(IF(INDEX(QPS!$AB:$AB,SMALL(IF(QPS!$AE$15:$AE$262=$D8,ROW(QPS!$AE$15:$AE$262)),$S8))=0,0,INDEX(QPS!$AH:$AH,SMALL(IF(QPS!$AE$15:$AE$262=$D8,ROW(QPS!$AE$15:$AE$262)),$S8))/INDEX(QPS!$AB:$AB,SMALL(IF(QPS!$AE$15:$AE$262=$D8,ROW(QPS!$AE$15:$AE$262)),$S8))),0))</f>
        <v/>
      </c>
      <c r="M8" s="802" t="str">
        <f t="shared" si="2"/>
        <v/>
      </c>
      <c r="N8" s="801" t="s">
        <v>1373</v>
      </c>
      <c r="P8" s="763" t="s">
        <v>1383</v>
      </c>
      <c r="Q8" s="812">
        <f>COUNTIF($D$6:$D$232,"?*")</f>
        <v>208</v>
      </c>
      <c r="S8" t="str">
        <f>IF($D8="","",COUNTIF($D$6:$D8,$D8))</f>
        <v/>
      </c>
      <c r="T8" t="s">
        <v>1179</v>
      </c>
      <c r="U8" t="s">
        <v>1130</v>
      </c>
    </row>
    <row r="9" spans="1:21">
      <c r="A9" s="801" t="s">
        <v>1181</v>
      </c>
      <c r="B9" s="806" t="str" cm="1">
        <f t="array" ref="B9">IF($C9="","",TRIM(INDEX(CRONOGRAMA!$D:$D,$C9)))</f>
        <v>FOTOCHECKS</v>
      </c>
      <c r="C9" s="801">
        <v>11</v>
      </c>
      <c r="D9" s="801"/>
      <c r="E9" s="806" t="str">
        <f>IF($D9="","",IFERROR(INDEX(QPS!$G:$G,MATCH($D9,QPS!$AE:$AE,0)),"NO EXISTE"))</f>
        <v/>
      </c>
      <c r="F9" s="806" t="str" cm="1">
        <f t="array" ref="F9">IF($D9="","",IFERROR(INDEX(QPS!$N:$N,SMALL(IF(QPS!$AE$15:$AE$262=$D9,ROW(QPS!$AE$15:$AE$262)),$S9)),""))</f>
        <v/>
      </c>
      <c r="G9" s="806" t="str" cm="1">
        <f t="array" ref="G9">IF($D9="","",IFERROR(INDEX(QPS!$O:$O,SMALL(IF(QPS!$AE$15:$AE$262=$D9,ROW(QPS!$AE$15:$AE$262)),$S9)),""))</f>
        <v/>
      </c>
      <c r="H9" s="801" t="str">
        <f>IF($D9="","",IFERROR(INDEX(QPS!$T:$T,MATCH($D9,QPS!$AE:$AE,0)),""))</f>
        <v/>
      </c>
      <c r="I9" s="802" t="str" cm="1">
        <f t="array" ref="I9">IF($D9="","",IFERROR(INDEX(QPS!$AB:$AB,SMALL(IF(QPS!$AE$15:$AE$262=$D9,ROW(QPS!$AE$15:$AE$262)),$S9)),0))</f>
        <v/>
      </c>
      <c r="J9" s="803" t="str">
        <f t="shared" si="0"/>
        <v/>
      </c>
      <c r="K9" s="802" t="str">
        <f t="shared" si="1"/>
        <v/>
      </c>
      <c r="L9" s="804" t="str" cm="1">
        <f t="array" ref="L9">IF($D9="","",IFERROR(IF(INDEX(QPS!$AB:$AB,SMALL(IF(QPS!$AE$15:$AE$262=$D9,ROW(QPS!$AE$15:$AE$262)),$S9))=0,0,INDEX(QPS!$AH:$AH,SMALL(IF(QPS!$AE$15:$AE$262=$D9,ROW(QPS!$AE$15:$AE$262)),$S9))/INDEX(QPS!$AB:$AB,SMALL(IF(QPS!$AE$15:$AE$262=$D9,ROW(QPS!$AE$15:$AE$262)),$S9))),0))</f>
        <v/>
      </c>
      <c r="M9" s="802" t="str">
        <f t="shared" si="2"/>
        <v/>
      </c>
      <c r="N9" s="801" t="s">
        <v>1373</v>
      </c>
      <c r="P9" s="763" t="s">
        <v>1384</v>
      </c>
      <c r="Q9" s="812">
        <f>COUNTIFS($A$6:$A$232,"?*",$D$6:$D$232,"")</f>
        <v>7</v>
      </c>
      <c r="S9" t="str">
        <f>IF($D9="","",COUNTIF($D$6:$D9,$D9))</f>
        <v/>
      </c>
      <c r="T9" t="s">
        <v>1181</v>
      </c>
      <c r="U9" t="s">
        <v>1131</v>
      </c>
    </row>
    <row r="10" spans="1:21" ht="24">
      <c r="A10" s="801" t="s">
        <v>1183</v>
      </c>
      <c r="B10" s="806" t="str" cm="1">
        <f t="array" ref="B10">IF($C10="","",TRIM(INDEX(CRONOGRAMA!$D:$D,$C10)))</f>
        <v>MOVILIZACION DE FACILIDADES, PERSONAL Y EQUIPOS E INDUCCION ESPECIFICA</v>
      </c>
      <c r="C10" s="801">
        <v>12</v>
      </c>
      <c r="D10" s="801" t="s">
        <v>1129</v>
      </c>
      <c r="E10" s="806" t="str">
        <f>IF($D10="","",IFERROR(INDEX(QPS!$G:$G,MATCH($D10,QPS!$AE:$AE,0)),"NO EXISTE"))</f>
        <v xml:space="preserve">Movilización y desmovilización </v>
      </c>
      <c r="F10" s="806" t="str" cm="1">
        <f t="array" ref="F10">IF($D10="","",IFERROR(INDEX(QPS!$N:$N,SMALL(IF(QPS!$AE$15:$AE$262=$D10,ROW(QPS!$AE$15:$AE$262)),$S10)),""))</f>
        <v>-</v>
      </c>
      <c r="G10" s="806" t="str" cm="1">
        <f t="array" ref="G10">IF($D10="","",IFERROR(INDEX(QPS!$O:$O,SMALL(IF(QPS!$AE$15:$AE$262=$D10,ROW(QPS!$AE$15:$AE$262)),$S10)),""))</f>
        <v>-</v>
      </c>
      <c r="H10" s="801" t="str">
        <f>IF($D10="","",IFERROR(INDEX(QPS!$T:$T,MATCH($D10,QPS!$AE:$AE,0)),""))</f>
        <v>Glb.</v>
      </c>
      <c r="I10" s="802" cm="1">
        <f t="array" ref="I10">IF($D10="","",IFERROR(INDEX(QPS!$AB:$AB,SMALL(IF(QPS!$AE$15:$AE$262=$D10,ROW(QPS!$AE$15:$AE$262)),$S10)),0))</f>
        <v>200</v>
      </c>
      <c r="J10" s="803">
        <f t="shared" si="0"/>
        <v>1</v>
      </c>
      <c r="K10" s="802">
        <f t="shared" si="1"/>
        <v>200</v>
      </c>
      <c r="L10" s="804" cm="1">
        <f t="array" ref="L10">IF($D10="","",IFERROR(IF(INDEX(QPS!$AB:$AB,SMALL(IF(QPS!$AE$15:$AE$262=$D10,ROW(QPS!$AE$15:$AE$262)),$S10))=0,0,INDEX(QPS!$AH:$AH,SMALL(IF(QPS!$AE$15:$AE$262=$D10,ROW(QPS!$AE$15:$AE$262)),$S10))/INDEX(QPS!$AB:$AB,SMALL(IF(QPS!$AE$15:$AE$262=$D10,ROW(QPS!$AE$15:$AE$262)),$S10))),0))</f>
        <v>0</v>
      </c>
      <c r="M10" s="802">
        <f t="shared" si="2"/>
        <v>0</v>
      </c>
      <c r="N10" s="801" t="s">
        <v>1374</v>
      </c>
      <c r="P10" s="763" t="s">
        <v>1385</v>
      </c>
      <c r="Q10" s="812">
        <f>COUNTIFS($A$6:$A$232,"",$D$6:$D$232,"?*")</f>
        <v>0</v>
      </c>
      <c r="S10">
        <f>IF($D10="","",COUNTIF($D$6:$D10,$D10))</f>
        <v>1</v>
      </c>
      <c r="T10" t="s">
        <v>1183</v>
      </c>
      <c r="U10" t="s">
        <v>1393</v>
      </c>
    </row>
    <row r="11" spans="1:21" ht="24">
      <c r="A11" s="801" t="s">
        <v>1183</v>
      </c>
      <c r="B11" s="806" t="str" cm="1">
        <f t="array" ref="B11">IF($C11="","",TRIM(INDEX(CRONOGRAMA!$D:$D,$C11)))</f>
        <v>MOVILIZACION DE FACILIDADES, PERSONAL Y EQUIPOS E INDUCCION ESPECIFICA</v>
      </c>
      <c r="C11" s="801">
        <v>12</v>
      </c>
      <c r="D11" s="801" t="s">
        <v>1130</v>
      </c>
      <c r="E11" s="806" t="str">
        <f>IF($D11="","",IFERROR(INDEX(QPS!$G:$G,MATCH($D11,QPS!$AE:$AE,0)),"NO EXISTE"))</f>
        <v>Trazo  y replanteo (preliminar y durante la obra)</v>
      </c>
      <c r="F11" s="806" t="str" cm="1">
        <f t="array" ref="F11">IF($D11="","",IFERROR(INDEX(QPS!$N:$N,SMALL(IF(QPS!$AE$15:$AE$262=$D11,ROW(QPS!$AE$15:$AE$262)),$S11)),""))</f>
        <v>-</v>
      </c>
      <c r="G11" s="806" t="str" cm="1">
        <f t="array" ref="G11">IF($D11="","",IFERROR(INDEX(QPS!$O:$O,SMALL(IF(QPS!$AE$15:$AE$262=$D11,ROW(QPS!$AE$15:$AE$262)),$S11)),""))</f>
        <v>-</v>
      </c>
      <c r="H11" s="801" t="str">
        <f>IF($D11="","",IFERROR(INDEX(QPS!$T:$T,MATCH($D11,QPS!$AE:$AE,0)),""))</f>
        <v>Glb.</v>
      </c>
      <c r="I11" s="802" cm="1">
        <f t="array" ref="I11">IF($D11="","",IFERROR(INDEX(QPS!$AB:$AB,SMALL(IF(QPS!$AE$15:$AE$262=$D11,ROW(QPS!$AE$15:$AE$262)),$S11)),0))</f>
        <v>48</v>
      </c>
      <c r="J11" s="803">
        <f t="shared" si="0"/>
        <v>1</v>
      </c>
      <c r="K11" s="802">
        <f t="shared" si="1"/>
        <v>48</v>
      </c>
      <c r="L11" s="804" cm="1">
        <f t="array" ref="L11">IF($D11="","",IFERROR(IF(INDEX(QPS!$AB:$AB,SMALL(IF(QPS!$AE$15:$AE$262=$D11,ROW(QPS!$AE$15:$AE$262)),$S11))=0,0,INDEX(QPS!$AH:$AH,SMALL(IF(QPS!$AE$15:$AE$262=$D11,ROW(QPS!$AE$15:$AE$262)),$S11))/INDEX(QPS!$AB:$AB,SMALL(IF(QPS!$AE$15:$AE$262=$D11,ROW(QPS!$AE$15:$AE$262)),$S11))),0))</f>
        <v>0</v>
      </c>
      <c r="M11" s="802">
        <f t="shared" si="2"/>
        <v>0</v>
      </c>
      <c r="N11" s="801" t="s">
        <v>1375</v>
      </c>
      <c r="P11" s="763" t="s">
        <v>1386</v>
      </c>
      <c r="Q11" s="811">
        <f>SUMIFS($K$6:$K$232,$A$6:$A$232,"",$D$6:$D$232,"?*")</f>
        <v>0</v>
      </c>
      <c r="S11">
        <f>IF($D11="","",COUNTIF($D$6:$D11,$D11))</f>
        <v>1</v>
      </c>
      <c r="T11" t="s">
        <v>1187</v>
      </c>
      <c r="U11" t="s">
        <v>1132</v>
      </c>
    </row>
    <row r="12" spans="1:21" ht="24">
      <c r="A12" s="801" t="s">
        <v>1183</v>
      </c>
      <c r="B12" s="806" t="str" cm="1">
        <f t="array" ref="B12">IF($C12="","",TRIM(INDEX(CRONOGRAMA!$D:$D,$C12)))</f>
        <v>MOVILIZACION DE FACILIDADES, PERSONAL Y EQUIPOS E INDUCCION ESPECIFICA</v>
      </c>
      <c r="C12" s="801">
        <v>12</v>
      </c>
      <c r="D12" s="801" t="s">
        <v>1131</v>
      </c>
      <c r="E12" s="806" t="str">
        <f>IF($D12="","",IFERROR(INDEX(QPS!$G:$G,MATCH($D12,QPS!$AE:$AE,0)),"NO EXISTE"))</f>
        <v>Limpieza del área de trabajo</v>
      </c>
      <c r="F12" s="806" t="str" cm="1">
        <f t="array" ref="F12">IF($D12="","",IFERROR(INDEX(QPS!$N:$N,SMALL(IF(QPS!$AE$15:$AE$262=$D12,ROW(QPS!$AE$15:$AE$262)),$S12)),""))</f>
        <v>-</v>
      </c>
      <c r="G12" s="806" t="str" cm="1">
        <f t="array" ref="G12">IF($D12="","",IFERROR(INDEX(QPS!$O:$O,SMALL(IF(QPS!$AE$15:$AE$262=$D12,ROW(QPS!$AE$15:$AE$262)),$S12)),""))</f>
        <v>-</v>
      </c>
      <c r="H12" s="801" t="str">
        <f>IF($D12="","",IFERROR(INDEX(QPS!$T:$T,MATCH($D12,QPS!$AE:$AE,0)),""))</f>
        <v>Glb.</v>
      </c>
      <c r="I12" s="802" cm="1">
        <f t="array" ref="I12">IF($D12="","",IFERROR(INDEX(QPS!$AB:$AB,SMALL(IF(QPS!$AE$15:$AE$262=$D12,ROW(QPS!$AE$15:$AE$262)),$S12)),0))</f>
        <v>33.6</v>
      </c>
      <c r="J12" s="803">
        <f t="shared" si="0"/>
        <v>1</v>
      </c>
      <c r="K12" s="802">
        <f t="shared" si="1"/>
        <v>33.6</v>
      </c>
      <c r="L12" s="804" cm="1">
        <f t="array" ref="L12">IF($D12="","",IFERROR(IF(INDEX(QPS!$AB:$AB,SMALL(IF(QPS!$AE$15:$AE$262=$D12,ROW(QPS!$AE$15:$AE$262)),$S12))=0,0,INDEX(QPS!$AH:$AH,SMALL(IF(QPS!$AE$15:$AE$262=$D12,ROW(QPS!$AE$15:$AE$262)),$S12))/INDEX(QPS!$AB:$AB,SMALL(IF(QPS!$AE$15:$AE$262=$D12,ROW(QPS!$AE$15:$AE$262)),$S12))),0))</f>
        <v>0</v>
      </c>
      <c r="M12" s="802">
        <f t="shared" si="2"/>
        <v>0</v>
      </c>
      <c r="N12" s="801" t="s">
        <v>1375</v>
      </c>
      <c r="P12" s="763" t="s">
        <v>1387</v>
      </c>
      <c r="Q12" s="799">
        <f>IF(Q6=0,0,SUM($M$6:$M$232)/Q6)</f>
        <v>0</v>
      </c>
      <c r="S12">
        <f>IF($D12="","",COUNTIF($D$6:$D12,$D12))</f>
        <v>1</v>
      </c>
      <c r="T12" t="s">
        <v>1189</v>
      </c>
      <c r="U12" t="s">
        <v>1394</v>
      </c>
    </row>
    <row r="13" spans="1:21">
      <c r="A13" s="801" t="s">
        <v>1187</v>
      </c>
      <c r="B13" s="806" t="str" cm="1">
        <f t="array" ref="B13">IF($C13="","",TRIM(INDEX(CRONOGRAMA!$D:$D,$C13)))</f>
        <v>DESMONTAJE DE TUBERIAS Y ACCESORIOS EXISTENTES</v>
      </c>
      <c r="C13" s="801">
        <v>15</v>
      </c>
      <c r="D13" s="801" t="s">
        <v>420</v>
      </c>
      <c r="E13" s="806" t="str">
        <f>IF($D13="","",IFERROR(INDEX(QPS!$G:$G,MATCH($D13,QPS!$AE:$AE,0)),"NO EXISTE"))</f>
        <v>Desmontaje y traslado de tuberías y accesorios existentes</v>
      </c>
      <c r="F13" s="806" t="str" cm="1">
        <f t="array" ref="F13">IF($D13="","",IFERROR(INDEX(QPS!$N:$N,SMALL(IF(QPS!$AE$15:$AE$262=$D13,ROW(QPS!$AE$15:$AE$262)),$S13)),""))</f>
        <v>-</v>
      </c>
      <c r="G13" s="806" t="str" cm="1">
        <f t="array" ref="G13">IF($D13="","",IFERROR(INDEX(QPS!$O:$O,SMALL(IF(QPS!$AE$15:$AE$262=$D13,ROW(QPS!$AE$15:$AE$262)),$S13)),""))</f>
        <v>-</v>
      </c>
      <c r="H13" s="801" t="str">
        <f>IF($D13="","",IFERROR(INDEX(QPS!$T:$T,MATCH($D13,QPS!$AE:$AE,0)),""))</f>
        <v>Glb.</v>
      </c>
      <c r="I13" s="802" cm="1">
        <f t="array" ref="I13">IF($D13="","",IFERROR(INDEX(QPS!$AB:$AB,SMALL(IF(QPS!$AE$15:$AE$262=$D13,ROW(QPS!$AE$15:$AE$262)),$S13)),0))</f>
        <v>112</v>
      </c>
      <c r="J13" s="803">
        <f t="shared" si="0"/>
        <v>1</v>
      </c>
      <c r="K13" s="802">
        <f t="shared" si="1"/>
        <v>112</v>
      </c>
      <c r="L13" s="804" cm="1">
        <f t="array" ref="L13">IF($D13="","",IFERROR(IF(INDEX(QPS!$AB:$AB,SMALL(IF(QPS!$AE$15:$AE$262=$D13,ROW(QPS!$AE$15:$AE$262)),$S13))=0,0,INDEX(QPS!$AH:$AH,SMALL(IF(QPS!$AE$15:$AE$262=$D13,ROW(QPS!$AE$15:$AE$262)),$S13))/INDEX(QPS!$AB:$AB,SMALL(IF(QPS!$AE$15:$AE$262=$D13,ROW(QPS!$AE$15:$AE$262)),$S13))),0))</f>
        <v>0</v>
      </c>
      <c r="M13" s="802">
        <f t="shared" si="2"/>
        <v>0</v>
      </c>
      <c r="N13" s="801" t="s">
        <v>1374</v>
      </c>
      <c r="S13">
        <f>IF($D13="","",COUNTIF($D$6:$D13,$D13))</f>
        <v>1</v>
      </c>
      <c r="T13" t="s">
        <v>1191</v>
      </c>
      <c r="U13" t="s">
        <v>1133</v>
      </c>
    </row>
    <row r="14" spans="1:21">
      <c r="A14" s="801" t="s">
        <v>1189</v>
      </c>
      <c r="B14" s="806" t="str" cm="1">
        <f t="array" ref="B14">IF($C14="","",TRIM(INDEX(CRONOGRAMA!$D:$D,$C14)))</f>
        <v>DESMONTAJE DE BOMBAS EXISTENTES</v>
      </c>
      <c r="C14" s="801">
        <v>16</v>
      </c>
      <c r="D14" s="801" t="s">
        <v>413</v>
      </c>
      <c r="E14" s="806" t="str">
        <f>IF($D14="","",IFERROR(INDEX(QPS!$G:$G,MATCH($D14,QPS!$AE:$AE,0)),"NO EXISTE"))</f>
        <v>Desmontaje y traslado de bombas existentes</v>
      </c>
      <c r="F14" s="806" t="str" cm="1">
        <f t="array" ref="F14">IF($D14="","",IFERROR(INDEX(QPS!$N:$N,SMALL(IF(QPS!$AE$15:$AE$262=$D14,ROW(QPS!$AE$15:$AE$262)),$S14)),""))</f>
        <v>-</v>
      </c>
      <c r="G14" s="806" t="str" cm="1">
        <f t="array" ref="G14">IF($D14="","",IFERROR(INDEX(QPS!$O:$O,SMALL(IF(QPS!$AE$15:$AE$262=$D14,ROW(QPS!$AE$15:$AE$262)),$S14)),""))</f>
        <v>-</v>
      </c>
      <c r="H14" s="801" t="str">
        <f>IF($D14="","",IFERROR(INDEX(QPS!$T:$T,MATCH($D14,QPS!$AE:$AE,0)),""))</f>
        <v>UND</v>
      </c>
      <c r="I14" s="802" cm="1">
        <f t="array" ref="I14">IF($D14="","",IFERROR(INDEX(QPS!$AB:$AB,SMALL(IF(QPS!$AE$15:$AE$262=$D14,ROW(QPS!$AE$15:$AE$262)),$S14)),0))</f>
        <v>198.4</v>
      </c>
      <c r="J14" s="803">
        <f t="shared" si="0"/>
        <v>1</v>
      </c>
      <c r="K14" s="802">
        <f t="shared" si="1"/>
        <v>198.4</v>
      </c>
      <c r="L14" s="804" cm="1">
        <f t="array" ref="L14">IF($D14="","",IFERROR(IF(INDEX(QPS!$AB:$AB,SMALL(IF(QPS!$AE$15:$AE$262=$D14,ROW(QPS!$AE$15:$AE$262)),$S14))=0,0,INDEX(QPS!$AH:$AH,SMALL(IF(QPS!$AE$15:$AE$262=$D14,ROW(QPS!$AE$15:$AE$262)),$S14))/INDEX(QPS!$AB:$AB,SMALL(IF(QPS!$AE$15:$AE$262=$D14,ROW(QPS!$AE$15:$AE$262)),$S14))),0))</f>
        <v>0</v>
      </c>
      <c r="M14" s="802">
        <f t="shared" si="2"/>
        <v>0</v>
      </c>
      <c r="N14" s="801" t="s">
        <v>1374</v>
      </c>
      <c r="S14">
        <f>IF($D14="","",COUNTIF($D$6:$D14,$D14))</f>
        <v>1</v>
      </c>
      <c r="T14" t="s">
        <v>1193</v>
      </c>
      <c r="U14" t="s">
        <v>1395</v>
      </c>
    </row>
    <row r="15" spans="1:21" ht="24">
      <c r="A15" s="801" t="s">
        <v>1191</v>
      </c>
      <c r="B15" s="806" t="str" cm="1">
        <f t="array" ref="B15">IF($C15="","",TRIM(INDEX(CRONOGRAMA!$D:$D,$C15)))</f>
        <v>DESMONTAJE DE CONDUCTORES Y CABLES DE CONTROL</v>
      </c>
      <c r="C15" s="801">
        <v>17</v>
      </c>
      <c r="D15" s="801" t="s">
        <v>286</v>
      </c>
      <c r="E15" s="806" t="str">
        <f>IF($D15="","",IFERROR(INDEX(QPS!$G:$G,MATCH($D15,QPS!$AE:$AE,0)),"NO EXISTE"))</f>
        <v>Desconexión y retiro de cable multiconductor
Tag de circuito: 1760PU15071-P01</v>
      </c>
      <c r="F15" s="806" t="str" cm="1">
        <f t="array" ref="F15">IF($D15="","",IFERROR(INDEX(QPS!$N:$N,SMALL(IF(QPS!$AE$15:$AE$262=$D15,ROW(QPS!$AE$15:$AE$262)),$S15)),""))</f>
        <v>1x3c-12 AWG + (T)</v>
      </c>
      <c r="G15" s="806" t="str" cm="1">
        <f t="array" ref="G15">IF($D15="","",IFERROR(INDEX(QPS!$O:$O,SMALL(IF(QPS!$AE$15:$AE$262=$D15,ROW(QPS!$AE$15:$AE$262)),$S15)),""))</f>
        <v>(Nota 1)</v>
      </c>
      <c r="H15" s="801" t="str">
        <f>IF($D15="","",IFERROR(INDEX(QPS!$T:$T,MATCH($D15,QPS!$AE:$AE,0)),""))</f>
        <v>m</v>
      </c>
      <c r="I15" s="802" cm="1">
        <f t="array" ref="I15">IF($D15="","",IFERROR(INDEX(QPS!$AB:$AB,SMALL(IF(QPS!$AE$15:$AE$262=$D15,ROW(QPS!$AE$15:$AE$262)),$S15)),0))</f>
        <v>59.519999999999996</v>
      </c>
      <c r="J15" s="803">
        <f t="shared" si="0"/>
        <v>1</v>
      </c>
      <c r="K15" s="802">
        <f t="shared" si="1"/>
        <v>59.519999999999996</v>
      </c>
      <c r="L15" s="804" cm="1">
        <f t="array" ref="L15">IF($D15="","",IFERROR(IF(INDEX(QPS!$AB:$AB,SMALL(IF(QPS!$AE$15:$AE$262=$D15,ROW(QPS!$AE$15:$AE$262)),$S15))=0,0,INDEX(QPS!$AH:$AH,SMALL(IF(QPS!$AE$15:$AE$262=$D15,ROW(QPS!$AE$15:$AE$262)),$S15))/INDEX(QPS!$AB:$AB,SMALL(IF(QPS!$AE$15:$AE$262=$D15,ROW(QPS!$AE$15:$AE$262)),$S15))),0))</f>
        <v>0</v>
      </c>
      <c r="M15" s="802">
        <f t="shared" si="2"/>
        <v>0</v>
      </c>
      <c r="N15" s="801" t="s">
        <v>1374</v>
      </c>
      <c r="S15">
        <f>IF($D15="","",COUNTIF($D$6:$D15,$D15))</f>
        <v>1</v>
      </c>
      <c r="T15" t="s">
        <v>1195</v>
      </c>
      <c r="U15" t="s">
        <v>1134</v>
      </c>
    </row>
    <row r="16" spans="1:21" ht="24">
      <c r="A16" s="801" t="s">
        <v>1191</v>
      </c>
      <c r="B16" s="806" t="str" cm="1">
        <f t="array" ref="B16">IF($C16="","",TRIM(INDEX(CRONOGRAMA!$D:$D,$C16)))</f>
        <v>DESMONTAJE DE CONDUCTORES Y CABLES DE CONTROL</v>
      </c>
      <c r="C16" s="801">
        <v>17</v>
      </c>
      <c r="D16" s="801" t="s">
        <v>206</v>
      </c>
      <c r="E16" s="806" t="str">
        <f>IF($D16="","",IFERROR(INDEX(QPS!$G:$G,MATCH($D16,QPS!$AE:$AE,0)),"NO EXISTE"))</f>
        <v>Desconexión y retiro de cable multiconductor
Tag ciruito: 1760PU15071-C01</v>
      </c>
      <c r="F16" s="806" t="str" cm="1">
        <f t="array" ref="F16">IF($D16="","",IFERROR(INDEX(QPS!$N:$N,SMALL(IF(QPS!$AE$15:$AE$262=$D16,ROW(QPS!$AE$15:$AE$262)),$S16)),""))</f>
        <v>1x7c-14 AWG + (T)</v>
      </c>
      <c r="G16" s="806" t="str" cm="1">
        <f t="array" ref="G16">IF($D16="","",IFERROR(INDEX(QPS!$O:$O,SMALL(IF(QPS!$AE$15:$AE$262=$D16,ROW(QPS!$AE$15:$AE$262)),$S16)),""))</f>
        <v>(Nota 1)</v>
      </c>
      <c r="H16" s="801" t="str">
        <f>IF($D16="","",IFERROR(INDEX(QPS!$T:$T,MATCH($D16,QPS!$AE:$AE,0)),""))</f>
        <v>m</v>
      </c>
      <c r="I16" s="802" cm="1">
        <f t="array" ref="I16">IF($D16="","",IFERROR(INDEX(QPS!$AB:$AB,SMALL(IF(QPS!$AE$15:$AE$262=$D16,ROW(QPS!$AE$15:$AE$262)),$S16)),0))</f>
        <v>56.296000000000006</v>
      </c>
      <c r="J16" s="803">
        <f t="shared" si="0"/>
        <v>1</v>
      </c>
      <c r="K16" s="802">
        <f t="shared" si="1"/>
        <v>56.296000000000006</v>
      </c>
      <c r="L16" s="804" cm="1">
        <f t="array" ref="L16">IF($D16="","",IFERROR(IF(INDEX(QPS!$AB:$AB,SMALL(IF(QPS!$AE$15:$AE$262=$D16,ROW(QPS!$AE$15:$AE$262)),$S16))=0,0,INDEX(QPS!$AH:$AH,SMALL(IF(QPS!$AE$15:$AE$262=$D16,ROW(QPS!$AE$15:$AE$262)),$S16))/INDEX(QPS!$AB:$AB,SMALL(IF(QPS!$AE$15:$AE$262=$D16,ROW(QPS!$AE$15:$AE$262)),$S16))),0))</f>
        <v>0</v>
      </c>
      <c r="M16" s="802">
        <f t="shared" si="2"/>
        <v>0</v>
      </c>
      <c r="N16" s="801" t="s">
        <v>1374</v>
      </c>
      <c r="S16">
        <f>IF($D16="","",COUNTIF($D$6:$D16,$D16))</f>
        <v>1</v>
      </c>
      <c r="T16" t="s">
        <v>1197</v>
      </c>
      <c r="U16" t="s">
        <v>1135</v>
      </c>
    </row>
    <row r="17" spans="1:21" ht="24">
      <c r="A17" s="801" t="s">
        <v>1191</v>
      </c>
      <c r="B17" s="806" t="str" cm="1">
        <f t="array" ref="B17">IF($C17="","",TRIM(INDEX(CRONOGRAMA!$D:$D,$C17)))</f>
        <v>DESMONTAJE DE CONDUCTORES Y CABLES DE CONTROL</v>
      </c>
      <c r="C17" s="801">
        <v>17</v>
      </c>
      <c r="D17" s="801" t="s">
        <v>207</v>
      </c>
      <c r="E17" s="806" t="str">
        <f>IF($D17="","",IFERROR(INDEX(QPS!$G:$G,MATCH($D17,QPS!$AE:$AE,0)),"NO EXISTE"))</f>
        <v>Desconexión y retiro de cable multiconductor
Tag ciruito: 1760PU15072-C01</v>
      </c>
      <c r="F17" s="806" t="str" cm="1">
        <f t="array" ref="F17">IF($D17="","",IFERROR(INDEX(QPS!$N:$N,SMALL(IF(QPS!$AE$15:$AE$262=$D17,ROW(QPS!$AE$15:$AE$262)),$S17)),""))</f>
        <v>1x7c-14 AWG + (T)</v>
      </c>
      <c r="G17" s="806" t="str" cm="1">
        <f t="array" ref="G17">IF($D17="","",IFERROR(INDEX(QPS!$O:$O,SMALL(IF(QPS!$AE$15:$AE$262=$D17,ROW(QPS!$AE$15:$AE$262)),$S17)),""))</f>
        <v>(Nota 1)</v>
      </c>
      <c r="H17" s="801" t="str">
        <f>IF($D17="","",IFERROR(INDEX(QPS!$T:$T,MATCH($D17,QPS!$AE:$AE,0)),""))</f>
        <v>m</v>
      </c>
      <c r="I17" s="802" cm="1">
        <f t="array" ref="I17">IF($D17="","",IFERROR(INDEX(QPS!$AB:$AB,SMALL(IF(QPS!$AE$15:$AE$262=$D17,ROW(QPS!$AE$15:$AE$262)),$S17)),0))</f>
        <v>56.287320000000001</v>
      </c>
      <c r="J17" s="803">
        <f t="shared" si="0"/>
        <v>1</v>
      </c>
      <c r="K17" s="802">
        <f t="shared" si="1"/>
        <v>56.287320000000001</v>
      </c>
      <c r="L17" s="804" cm="1">
        <f t="array" ref="L17">IF($D17="","",IFERROR(IF(INDEX(QPS!$AB:$AB,SMALL(IF(QPS!$AE$15:$AE$262=$D17,ROW(QPS!$AE$15:$AE$262)),$S17))=0,0,INDEX(QPS!$AH:$AH,SMALL(IF(QPS!$AE$15:$AE$262=$D17,ROW(QPS!$AE$15:$AE$262)),$S17))/INDEX(QPS!$AB:$AB,SMALL(IF(QPS!$AE$15:$AE$262=$D17,ROW(QPS!$AE$15:$AE$262)),$S17))),0))</f>
        <v>0</v>
      </c>
      <c r="M17" s="802">
        <f t="shared" si="2"/>
        <v>0</v>
      </c>
      <c r="N17" s="801" t="s">
        <v>1374</v>
      </c>
      <c r="S17">
        <f>IF($D17="","",COUNTIF($D$6:$D17,$D17))</f>
        <v>1</v>
      </c>
      <c r="T17" t="s">
        <v>1200</v>
      </c>
      <c r="U17" t="s">
        <v>1136</v>
      </c>
    </row>
    <row r="18" spans="1:21" ht="24">
      <c r="A18" s="801" t="s">
        <v>1191</v>
      </c>
      <c r="B18" s="806" t="str" cm="1">
        <f t="array" ref="B18">IF($C18="","",TRIM(INDEX(CRONOGRAMA!$D:$D,$C18)))</f>
        <v>DESMONTAJE DE CONDUCTORES Y CABLES DE CONTROL</v>
      </c>
      <c r="C18" s="801">
        <v>17</v>
      </c>
      <c r="D18" s="801" t="s">
        <v>208</v>
      </c>
      <c r="E18" s="806" t="str">
        <f>IF($D18="","",IFERROR(INDEX(QPS!$G:$G,MATCH($D18,QPS!$AE:$AE,0)),"NO EXISTE"))</f>
        <v>Desconexión y retiro de cable multiconductor
Tag ciruito: 1760PU15073-C01</v>
      </c>
      <c r="F18" s="806" t="str" cm="1">
        <f t="array" ref="F18">IF($D18="","",IFERROR(INDEX(QPS!$N:$N,SMALL(IF(QPS!$AE$15:$AE$262=$D18,ROW(QPS!$AE$15:$AE$262)),$S18)),""))</f>
        <v>1x7c-14 AWG + (T)</v>
      </c>
      <c r="G18" s="806" t="str" cm="1">
        <f t="array" ref="G18">IF($D18="","",IFERROR(INDEX(QPS!$O:$O,SMALL(IF(QPS!$AE$15:$AE$262=$D18,ROW(QPS!$AE$15:$AE$262)),$S18)),""))</f>
        <v>(Nota 1)</v>
      </c>
      <c r="H18" s="801" t="str">
        <f>IF($D18="","",IFERROR(INDEX(QPS!$T:$T,MATCH($D18,QPS!$AE:$AE,0)),""))</f>
        <v>m</v>
      </c>
      <c r="I18" s="802" cm="1">
        <f t="array" ref="I18">IF($D18="","",IFERROR(INDEX(QPS!$AB:$AB,SMALL(IF(QPS!$AE$15:$AE$262=$D18,ROW(QPS!$AE$15:$AE$262)),$S18)),0))</f>
        <v>56.287320000000001</v>
      </c>
      <c r="J18" s="803">
        <f t="shared" si="0"/>
        <v>1</v>
      </c>
      <c r="K18" s="802">
        <f t="shared" si="1"/>
        <v>56.287320000000001</v>
      </c>
      <c r="L18" s="804" cm="1">
        <f t="array" ref="L18">IF($D18="","",IFERROR(IF(INDEX(QPS!$AB:$AB,SMALL(IF(QPS!$AE$15:$AE$262=$D18,ROW(QPS!$AE$15:$AE$262)),$S18))=0,0,INDEX(QPS!$AH:$AH,SMALL(IF(QPS!$AE$15:$AE$262=$D18,ROW(QPS!$AE$15:$AE$262)),$S18))/INDEX(QPS!$AB:$AB,SMALL(IF(QPS!$AE$15:$AE$262=$D18,ROW(QPS!$AE$15:$AE$262)),$S18))),0))</f>
        <v>0</v>
      </c>
      <c r="M18" s="802">
        <f t="shared" si="2"/>
        <v>0</v>
      </c>
      <c r="N18" s="801" t="s">
        <v>1374</v>
      </c>
      <c r="S18">
        <f>IF($D18="","",COUNTIF($D$6:$D18,$D18))</f>
        <v>1</v>
      </c>
      <c r="T18" t="s">
        <v>1203</v>
      </c>
      <c r="U18" t="s">
        <v>1396</v>
      </c>
    </row>
    <row r="19" spans="1:21" ht="24">
      <c r="A19" s="801" t="s">
        <v>1191</v>
      </c>
      <c r="B19" s="806" t="str" cm="1">
        <f t="array" ref="B19">IF($C19="","",TRIM(INDEX(CRONOGRAMA!$D:$D,$C19)))</f>
        <v>DESMONTAJE DE CONDUCTORES Y CABLES DE CONTROL</v>
      </c>
      <c r="C19" s="801">
        <v>17</v>
      </c>
      <c r="D19" s="801" t="s">
        <v>209</v>
      </c>
      <c r="E19" s="806" t="str">
        <f>IF($D19="","",IFERROR(INDEX(QPS!$G:$G,MATCH($D19,QPS!$AE:$AE,0)),"NO EXISTE"))</f>
        <v>Desconexión y retiro de cable multiconductor
Tag ciruito: 1760PU15074-C01</v>
      </c>
      <c r="F19" s="806" t="str" cm="1">
        <f t="array" ref="F19">IF($D19="","",IFERROR(INDEX(QPS!$N:$N,SMALL(IF(QPS!$AE$15:$AE$262=$D19,ROW(QPS!$AE$15:$AE$262)),$S19)),""))</f>
        <v>1x7c-14 AWG + (T)</v>
      </c>
      <c r="G19" s="806" t="str" cm="1">
        <f t="array" ref="G19">IF($D19="","",IFERROR(INDEX(QPS!$O:$O,SMALL(IF(QPS!$AE$15:$AE$262=$D19,ROW(QPS!$AE$15:$AE$262)),$S19)),""))</f>
        <v>(Nota 1)</v>
      </c>
      <c r="H19" s="801" t="str">
        <f>IF($D19="","",IFERROR(INDEX(QPS!$T:$T,MATCH($D19,QPS!$AE:$AE,0)),""))</f>
        <v>m</v>
      </c>
      <c r="I19" s="802" cm="1">
        <f t="array" ref="I19">IF($D19="","",IFERROR(INDEX(QPS!$AB:$AB,SMALL(IF(QPS!$AE$15:$AE$262=$D19,ROW(QPS!$AE$15:$AE$262)),$S19)),0))</f>
        <v>56.287320000000001</v>
      </c>
      <c r="J19" s="803">
        <f t="shared" si="0"/>
        <v>1</v>
      </c>
      <c r="K19" s="802">
        <f t="shared" si="1"/>
        <v>56.287320000000001</v>
      </c>
      <c r="L19" s="804" cm="1">
        <f t="array" ref="L19">IF($D19="","",IFERROR(IF(INDEX(QPS!$AB:$AB,SMALL(IF(QPS!$AE$15:$AE$262=$D19,ROW(QPS!$AE$15:$AE$262)),$S19))=0,0,INDEX(QPS!$AH:$AH,SMALL(IF(QPS!$AE$15:$AE$262=$D19,ROW(QPS!$AE$15:$AE$262)),$S19))/INDEX(QPS!$AB:$AB,SMALL(IF(QPS!$AE$15:$AE$262=$D19,ROW(QPS!$AE$15:$AE$262)),$S19))),0))</f>
        <v>0</v>
      </c>
      <c r="M19" s="802">
        <f t="shared" si="2"/>
        <v>0</v>
      </c>
      <c r="N19" s="801" t="s">
        <v>1374</v>
      </c>
      <c r="S19">
        <f>IF($D19="","",COUNTIF($D$6:$D19,$D19))</f>
        <v>1</v>
      </c>
      <c r="T19" t="s">
        <v>1205</v>
      </c>
      <c r="U19" t="s">
        <v>1137</v>
      </c>
    </row>
    <row r="20" spans="1:21" ht="24">
      <c r="A20" s="801" t="s">
        <v>1191</v>
      </c>
      <c r="B20" s="806" t="str" cm="1">
        <f t="array" ref="B20">IF($C20="","",TRIM(INDEX(CRONOGRAMA!$D:$D,$C20)))</f>
        <v>DESMONTAJE DE CONDUCTORES Y CABLES DE CONTROL</v>
      </c>
      <c r="C20" s="801">
        <v>17</v>
      </c>
      <c r="D20" s="801" t="s">
        <v>362</v>
      </c>
      <c r="E20" s="806" t="str">
        <f>IF($D20="","",IFERROR(INDEX(QPS!$G:$G,MATCH($D20,QPS!$AE:$AE,0)),"NO EXISTE"))</f>
        <v>Desmontaje de conductores existentes no validos para su reutilización (NOTAS 2 Y 3)</v>
      </c>
      <c r="F20" s="806" t="str" cm="1">
        <f t="array" ref="F20">IF($D20="","",IFERROR(INDEX(QPS!$N:$N,SMALL(IF(QPS!$AE$15:$AE$262=$D20,ROW(QPS!$AE$15:$AE$262)),$S20)),""))</f>
        <v>-</v>
      </c>
      <c r="G20" s="806" t="str" cm="1">
        <f t="array" ref="G20">IF($D20="","",IFERROR(INDEX(QPS!$O:$O,SMALL(IF(QPS!$AE$15:$AE$262=$D20,ROW(QPS!$AE$15:$AE$262)),$S20)),""))</f>
        <v>-</v>
      </c>
      <c r="H20" s="801" t="str">
        <f>IF($D20="","",IFERROR(INDEX(QPS!$T:$T,MATCH($D20,QPS!$AE:$AE,0)),""))</f>
        <v>Gbl.</v>
      </c>
      <c r="I20" s="802" cm="1">
        <f t="array" ref="I20">IF($D20="","",IFERROR(INDEX(QPS!$AB:$AB,SMALL(IF(QPS!$AE$15:$AE$262=$D20,ROW(QPS!$AE$15:$AE$262)),$S20)),0))</f>
        <v>168</v>
      </c>
      <c r="J20" s="803">
        <f t="shared" si="0"/>
        <v>1</v>
      </c>
      <c r="K20" s="802">
        <f t="shared" si="1"/>
        <v>168</v>
      </c>
      <c r="L20" s="804" cm="1">
        <f t="array" ref="L20">IF($D20="","",IFERROR(IF(INDEX(QPS!$AB:$AB,SMALL(IF(QPS!$AE$15:$AE$262=$D20,ROW(QPS!$AE$15:$AE$262)),$S20))=0,0,INDEX(QPS!$AH:$AH,SMALL(IF(QPS!$AE$15:$AE$262=$D20,ROW(QPS!$AE$15:$AE$262)),$S20))/INDEX(QPS!$AB:$AB,SMALL(IF(QPS!$AE$15:$AE$262=$D20,ROW(QPS!$AE$15:$AE$262)),$S20))),0))</f>
        <v>0</v>
      </c>
      <c r="M20" s="802">
        <f t="shared" si="2"/>
        <v>0</v>
      </c>
      <c r="N20" s="801" t="s">
        <v>1375</v>
      </c>
      <c r="S20">
        <f>IF($D20="","",COUNTIF($D$6:$D20,$D20))</f>
        <v>1</v>
      </c>
      <c r="T20" t="s">
        <v>1207</v>
      </c>
      <c r="U20" t="s">
        <v>1138</v>
      </c>
    </row>
    <row r="21" spans="1:21" ht="72">
      <c r="A21" s="801" t="s">
        <v>1193</v>
      </c>
      <c r="B21" s="806" t="str" cm="1">
        <f t="array" ref="B21">IF($C21="","",TRIM(INDEX(CRONOGRAMA!$D:$D,$C21)))</f>
        <v>DESMONTAJE DE INSTRUMENTOS Y VALVULAS DE CONTROL</v>
      </c>
      <c r="C21" s="801">
        <v>18</v>
      </c>
      <c r="D21" s="801" t="s">
        <v>210</v>
      </c>
      <c r="E21" s="806" t="str">
        <f>IF($D21="","",IFERROR(INDEX(QPS!$G:$G,MATCH($D21,QPS!$AE:$AE,0)),"NO EXISTE"))</f>
        <v>Identificación y desmontaje de instrumentos y válvulas de control existentes en área de dosificación de floculantes. Tags: FE/FIT-1715333/1715334/1715337/1715338/1715341/1715342/1715363/1715364/1715367/1715368/1715371/1715372,
LE/LIT-1715331/1715361 y FCV-1715334/1715338/1715342/1715364/1715368/1715372.</v>
      </c>
      <c r="F21" s="806" t="str" cm="1">
        <f t="array" ref="F21">IF($D21="","",IFERROR(INDEX(QPS!$N:$N,SMALL(IF(QPS!$AE$15:$AE$262=$D21,ROW(QPS!$AE$15:$AE$262)),$S21)),""))</f>
        <v>-</v>
      </c>
      <c r="G21" s="806" t="str" cm="1">
        <f t="array" ref="G21">IF($D21="","",IFERROR(INDEX(QPS!$O:$O,SMALL(IF(QPS!$AE$15:$AE$262=$D21,ROW(QPS!$AE$15:$AE$262)),$S21)),""))</f>
        <v>-</v>
      </c>
      <c r="H21" s="801" t="str">
        <f>IF($D21="","",IFERROR(INDEX(QPS!$T:$T,MATCH($D21,QPS!$AE:$AE,0)),""))</f>
        <v>Glb.</v>
      </c>
      <c r="I21" s="802" cm="1">
        <f t="array" ref="I21">IF($D21="","",IFERROR(INDEX(QPS!$AB:$AB,SMALL(IF(QPS!$AE$15:$AE$262=$D21,ROW(QPS!$AE$15:$AE$262)),$S21)),0))</f>
        <v>100.80010080010081</v>
      </c>
      <c r="J21" s="803">
        <f t="shared" si="0"/>
        <v>1</v>
      </c>
      <c r="K21" s="802">
        <f t="shared" si="1"/>
        <v>100.80010080010081</v>
      </c>
      <c r="L21" s="804" cm="1">
        <f t="array" ref="L21">IF($D21="","",IFERROR(IF(INDEX(QPS!$AB:$AB,SMALL(IF(QPS!$AE$15:$AE$262=$D21,ROW(QPS!$AE$15:$AE$262)),$S21))=0,0,INDEX(QPS!$AH:$AH,SMALL(IF(QPS!$AE$15:$AE$262=$D21,ROW(QPS!$AE$15:$AE$262)),$S21))/INDEX(QPS!$AB:$AB,SMALL(IF(QPS!$AE$15:$AE$262=$D21,ROW(QPS!$AE$15:$AE$262)),$S21))),0))</f>
        <v>0</v>
      </c>
      <c r="M21" s="802">
        <f t="shared" si="2"/>
        <v>0</v>
      </c>
      <c r="N21" s="801" t="s">
        <v>1374</v>
      </c>
      <c r="S21">
        <f>IF($D21="","",COUNTIF($D$6:$D21,$D21))</f>
        <v>1</v>
      </c>
      <c r="T21" t="s">
        <v>1209</v>
      </c>
      <c r="U21" t="s">
        <v>1139</v>
      </c>
    </row>
    <row r="22" spans="1:21">
      <c r="A22" s="801" t="s">
        <v>1195</v>
      </c>
      <c r="B22" s="806" t="str" cm="1">
        <f t="array" ref="B22">IF($C22="","",TRIM(INDEX(CRONOGRAMA!$D:$D,$C22)))</f>
        <v>DEMOLICION DE BASES</v>
      </c>
      <c r="C22" s="801">
        <v>19</v>
      </c>
      <c r="D22" s="801" t="s">
        <v>1132</v>
      </c>
      <c r="E22" s="806" t="str">
        <f>IF($D22="","",IFERROR(INDEX(QPS!$G:$G,MATCH($D22,QPS!$AE:$AE,0)),"NO EXISTE"))</f>
        <v>Demolición de bases e = 50 cm</v>
      </c>
      <c r="F22" s="806" cm="1">
        <f t="array" ref="F22">IF($D22="","",IFERROR(INDEX(QPS!$N:$N,SMALL(IF(QPS!$AE$15:$AE$262=$D22,ROW(QPS!$AE$15:$AE$262)),$S22)),""))</f>
        <v>0</v>
      </c>
      <c r="G22" s="806" cm="1">
        <f t="array" ref="G22">IF($D22="","",IFERROR(INDEX(QPS!$O:$O,SMALL(IF(QPS!$AE$15:$AE$262=$D22,ROW(QPS!$AE$15:$AE$262)),$S22)),""))</f>
        <v>0</v>
      </c>
      <c r="H22" s="801" t="str">
        <f>IF($D22="","",IFERROR(INDEX(QPS!$T:$T,MATCH($D22,QPS!$AE:$AE,0)),""))</f>
        <v>m3</v>
      </c>
      <c r="I22" s="802" cm="1">
        <f t="array" ref="I22">IF($D22="","",IFERROR(INDEX(QPS!$AB:$AB,SMALL(IF(QPS!$AE$15:$AE$262=$D22,ROW(QPS!$AE$15:$AE$262)),$S22)),0))</f>
        <v>53.760000000000005</v>
      </c>
      <c r="J22" s="803">
        <f t="shared" si="0"/>
        <v>1</v>
      </c>
      <c r="K22" s="802">
        <f t="shared" si="1"/>
        <v>53.760000000000005</v>
      </c>
      <c r="L22" s="804" cm="1">
        <f t="array" ref="L22">IF($D22="","",IFERROR(IF(INDEX(QPS!$AB:$AB,SMALL(IF(QPS!$AE$15:$AE$262=$D22,ROW(QPS!$AE$15:$AE$262)),$S22))=0,0,INDEX(QPS!$AH:$AH,SMALL(IF(QPS!$AE$15:$AE$262=$D22,ROW(QPS!$AE$15:$AE$262)),$S22))/INDEX(QPS!$AB:$AB,SMALL(IF(QPS!$AE$15:$AE$262=$D22,ROW(QPS!$AE$15:$AE$262)),$S22))),0))</f>
        <v>0</v>
      </c>
      <c r="M22" s="802">
        <f t="shared" si="2"/>
        <v>0</v>
      </c>
      <c r="N22" s="801" t="s">
        <v>1374</v>
      </c>
      <c r="S22">
        <f>IF($D22="","",COUNTIF($D$6:$D22,$D22))</f>
        <v>1</v>
      </c>
      <c r="T22" t="s">
        <v>1211</v>
      </c>
      <c r="U22" t="s">
        <v>1140</v>
      </c>
    </row>
    <row r="23" spans="1:21" ht="24">
      <c r="A23" s="801" t="s">
        <v>1197</v>
      </c>
      <c r="B23" s="806" t="str" cm="1">
        <f t="array" ref="B23">IF($C23="","",TRIM(INDEX(CRONOGRAMA!$D:$D,$C23)))</f>
        <v>PICADO ESCARIFICADO Y LIMPIEZA SOBRE LOSA EXISTENTE</v>
      </c>
      <c r="C23" s="801">
        <v>20</v>
      </c>
      <c r="D23" s="801" t="s">
        <v>1146</v>
      </c>
      <c r="E23" s="806" t="str">
        <f>IF($D23="","",IFERROR(INDEX(QPS!$G:$G,MATCH($D23,QPS!$AE:$AE,0)),"NO EXISTE"))</f>
        <v>Picado, escarificado y limpieza sobre losa existente</v>
      </c>
      <c r="F23" s="806" cm="1">
        <f t="array" ref="F23">IF($D23="","",IFERROR(INDEX(QPS!$N:$N,SMALL(IF(QPS!$AE$15:$AE$262=$D23,ROW(QPS!$AE$15:$AE$262)),$S23)),""))</f>
        <v>0</v>
      </c>
      <c r="G23" s="806" cm="1">
        <f t="array" ref="G23">IF($D23="","",IFERROR(INDEX(QPS!$O:$O,SMALL(IF(QPS!$AE$15:$AE$262=$D23,ROW(QPS!$AE$15:$AE$262)),$S23)),""))</f>
        <v>0</v>
      </c>
      <c r="H23" s="801" t="str">
        <f>IF($D23="","",IFERROR(INDEX(QPS!$T:$T,MATCH($D23,QPS!$AE:$AE,0)),""))</f>
        <v>m2</v>
      </c>
      <c r="I23" s="802" cm="1">
        <f t="array" ref="I23">IF($D23="","",IFERROR(INDEX(QPS!$AB:$AB,SMALL(IF(QPS!$AE$15:$AE$262=$D23,ROW(QPS!$AE$15:$AE$262)),$S23)),0))</f>
        <v>0.68880000000000008</v>
      </c>
      <c r="J23" s="803">
        <f t="shared" si="0"/>
        <v>1</v>
      </c>
      <c r="K23" s="802">
        <f t="shared" si="1"/>
        <v>0.68880000000000008</v>
      </c>
      <c r="L23" s="804" cm="1">
        <f t="array" ref="L23">IF($D23="","",IFERROR(IF(INDEX(QPS!$AB:$AB,SMALL(IF(QPS!$AE$15:$AE$262=$D23,ROW(QPS!$AE$15:$AE$262)),$S23))=0,0,INDEX(QPS!$AH:$AH,SMALL(IF(QPS!$AE$15:$AE$262=$D23,ROW(QPS!$AE$15:$AE$262)),$S23))/INDEX(QPS!$AB:$AB,SMALL(IF(QPS!$AE$15:$AE$262=$D23,ROW(QPS!$AE$15:$AE$262)),$S23))),0))</f>
        <v>0</v>
      </c>
      <c r="M23" s="802">
        <f t="shared" si="2"/>
        <v>0</v>
      </c>
      <c r="N23" s="801" t="s">
        <v>1374</v>
      </c>
      <c r="S23">
        <f>IF($D23="","",COUNTIF($D$6:$D23,$D23))</f>
        <v>1</v>
      </c>
      <c r="T23" t="s">
        <v>1213</v>
      </c>
      <c r="U23" t="s">
        <v>1141</v>
      </c>
    </row>
    <row r="24" spans="1:21">
      <c r="A24" s="801" t="s">
        <v>1200</v>
      </c>
      <c r="B24" s="806" t="str" cm="1">
        <f t="array" ref="B24">IF($C24="","",TRIM(INDEX(CRONOGRAMA!$D:$D,$C24)))</f>
        <v>SOLADO DE CONCRETO F'C=100 KG/CM2</v>
      </c>
      <c r="C24" s="801">
        <v>22</v>
      </c>
      <c r="D24" s="801" t="s">
        <v>1133</v>
      </c>
      <c r="E24" s="806" t="str">
        <f>IF($D24="","",IFERROR(INDEX(QPS!$G:$G,MATCH($D24,QPS!$AE:$AE,0)),"NO EXISTE"))</f>
        <v>Concreto simple f'c=100 kg/cm2</v>
      </c>
      <c r="F24" s="806" cm="1">
        <f t="array" ref="F24">IF($D24="","",IFERROR(INDEX(QPS!$N:$N,SMALL(IF(QPS!$AE$15:$AE$262=$D24,ROW(QPS!$AE$15:$AE$262)),$S24)),""))</f>
        <v>0</v>
      </c>
      <c r="G24" s="806" cm="1">
        <f t="array" ref="G24">IF($D24="","",IFERROR(INDEX(QPS!$O:$O,SMALL(IF(QPS!$AE$15:$AE$262=$D24,ROW(QPS!$AE$15:$AE$262)),$S24)),""))</f>
        <v>0</v>
      </c>
      <c r="H24" s="801" t="str">
        <f>IF($D24="","",IFERROR(INDEX(QPS!$T:$T,MATCH($D24,QPS!$AE:$AE,0)),""))</f>
        <v>m3</v>
      </c>
      <c r="I24" s="802" cm="1">
        <f t="array" ref="I24">IF($D24="","",IFERROR(INDEX(QPS!$AB:$AB,SMALL(IF(QPS!$AE$15:$AE$262=$D24,ROW(QPS!$AE$15:$AE$262)),$S24)),0))</f>
        <v>0.35095999999999994</v>
      </c>
      <c r="J24" s="803">
        <f t="shared" si="0"/>
        <v>1</v>
      </c>
      <c r="K24" s="802">
        <f t="shared" si="1"/>
        <v>0.35095999999999994</v>
      </c>
      <c r="L24" s="804" cm="1">
        <f t="array" ref="L24">IF($D24="","",IFERROR(IF(INDEX(QPS!$AB:$AB,SMALL(IF(QPS!$AE$15:$AE$262=$D24,ROW(QPS!$AE$15:$AE$262)),$S24))=0,0,INDEX(QPS!$AH:$AH,SMALL(IF(QPS!$AE$15:$AE$262=$D24,ROW(QPS!$AE$15:$AE$262)),$S24))/INDEX(QPS!$AB:$AB,SMALL(IF(QPS!$AE$15:$AE$262=$D24,ROW(QPS!$AE$15:$AE$262)),$S24))),0))</f>
        <v>0</v>
      </c>
      <c r="M24" s="802">
        <f t="shared" si="2"/>
        <v>0</v>
      </c>
      <c r="N24" s="801" t="s">
        <v>1374</v>
      </c>
      <c r="S24">
        <f>IF($D24="","",COUNTIF($D$6:$D24,$D24))</f>
        <v>1</v>
      </c>
      <c r="T24" t="s">
        <v>1215</v>
      </c>
      <c r="U24" t="s">
        <v>1142</v>
      </c>
    </row>
    <row r="25" spans="1:21">
      <c r="A25" s="801" t="s">
        <v>1203</v>
      </c>
      <c r="B25" s="806" t="str" cm="1">
        <f t="array" ref="B25">IF($C25="","",TRIM(INDEX(CRONOGRAMA!$D:$D,$C25)))</f>
        <v>ACERO DE REFUERZO</v>
      </c>
      <c r="C25" s="801">
        <v>24</v>
      </c>
      <c r="D25" s="801" t="s">
        <v>1136</v>
      </c>
      <c r="E25" s="806" t="str">
        <f>IF($D25="","",IFERROR(INDEX(QPS!$G:$G,MATCH($D25,QPS!$AE:$AE,0)),"NO EXISTE"))</f>
        <v>Acero de Refuerzo (ASTM A-615 G 60, fy = 420 MPa)</v>
      </c>
      <c r="F25" s="806" cm="1">
        <f t="array" ref="F25">IF($D25="","",IFERROR(INDEX(QPS!$N:$N,SMALL(IF(QPS!$AE$15:$AE$262=$D25,ROW(QPS!$AE$15:$AE$262)),$S25)),""))</f>
        <v>0</v>
      </c>
      <c r="G25" s="806" cm="1">
        <f t="array" ref="G25">IF($D25="","",IFERROR(INDEX(QPS!$O:$O,SMALL(IF(QPS!$AE$15:$AE$262=$D25,ROW(QPS!$AE$15:$AE$262)),$S25)),""))</f>
        <v>0</v>
      </c>
      <c r="H25" s="801" t="str">
        <f>IF($D25="","",IFERROR(INDEX(QPS!$T:$T,MATCH($D25,QPS!$AE:$AE,0)),""))</f>
        <v>kg</v>
      </c>
      <c r="I25" s="802" cm="1">
        <f t="array" ref="I25">IF($D25="","",IFERROR(INDEX(QPS!$AB:$AB,SMALL(IF(QPS!$AE$15:$AE$262=$D25,ROW(QPS!$AE$15:$AE$262)),$S25)),0))</f>
        <v>5.9949120000000011</v>
      </c>
      <c r="J25" s="803">
        <f t="shared" si="0"/>
        <v>1</v>
      </c>
      <c r="K25" s="802">
        <f t="shared" si="1"/>
        <v>5.9949120000000011</v>
      </c>
      <c r="L25" s="804" cm="1">
        <f t="array" ref="L25">IF($D25="","",IFERROR(IF(INDEX(QPS!$AB:$AB,SMALL(IF(QPS!$AE$15:$AE$262=$D25,ROW(QPS!$AE$15:$AE$262)),$S25))=0,0,INDEX(QPS!$AH:$AH,SMALL(IF(QPS!$AE$15:$AE$262=$D25,ROW(QPS!$AE$15:$AE$262)),$S25))/INDEX(QPS!$AB:$AB,SMALL(IF(QPS!$AE$15:$AE$262=$D25,ROW(QPS!$AE$15:$AE$262)),$S25))),0))</f>
        <v>0</v>
      </c>
      <c r="M25" s="802">
        <f t="shared" si="2"/>
        <v>0</v>
      </c>
      <c r="N25" s="801" t="s">
        <v>1374</v>
      </c>
      <c r="S25">
        <f>IF($D25="","",COUNTIF($D$6:$D25,$D25))</f>
        <v>1</v>
      </c>
      <c r="T25" t="s">
        <v>1219</v>
      </c>
      <c r="U25" t="s">
        <v>1143</v>
      </c>
    </row>
    <row r="26" spans="1:21">
      <c r="A26" s="801" t="s">
        <v>1205</v>
      </c>
      <c r="B26" s="806" t="str" cm="1">
        <f t="array" ref="B26">IF($C26="","",TRIM(INDEX(CRONOGRAMA!$D:$D,$C26)))</f>
        <v>ENCOFRADO</v>
      </c>
      <c r="C26" s="801">
        <v>25</v>
      </c>
      <c r="D26" s="801" t="s">
        <v>1135</v>
      </c>
      <c r="E26" s="806" t="str">
        <f>IF($D26="","",IFERROR(INDEX(QPS!$G:$G,MATCH($D26,QPS!$AE:$AE,0)),"NO EXISTE"))</f>
        <v>Encofrado y desencofrado</v>
      </c>
      <c r="F26" s="806" cm="1">
        <f t="array" ref="F26">IF($D26="","",IFERROR(INDEX(QPS!$N:$N,SMALL(IF(QPS!$AE$15:$AE$262=$D26,ROW(QPS!$AE$15:$AE$262)),$S26)),""))</f>
        <v>0</v>
      </c>
      <c r="G26" s="806" cm="1">
        <f t="array" ref="G26">IF($D26="","",IFERROR(INDEX(QPS!$O:$O,SMALL(IF(QPS!$AE$15:$AE$262=$D26,ROW(QPS!$AE$15:$AE$262)),$S26)),""))</f>
        <v>0</v>
      </c>
      <c r="H26" s="801" t="str">
        <f>IF($D26="","",IFERROR(INDEX(QPS!$T:$T,MATCH($D26,QPS!$AE:$AE,0)),""))</f>
        <v>m2</v>
      </c>
      <c r="I26" s="802" cm="1">
        <f t="array" ref="I26">IF($D26="","",IFERROR(INDEX(QPS!$AB:$AB,SMALL(IF(QPS!$AE$15:$AE$262=$D26,ROW(QPS!$AE$15:$AE$262)),$S26)),0))</f>
        <v>6.8444444444444432</v>
      </c>
      <c r="J26" s="803">
        <f t="shared" si="0"/>
        <v>1</v>
      </c>
      <c r="K26" s="802">
        <f t="shared" si="1"/>
        <v>6.8444444444444432</v>
      </c>
      <c r="L26" s="804" cm="1">
        <f t="array" ref="L26">IF($D26="","",IFERROR(IF(INDEX(QPS!$AB:$AB,SMALL(IF(QPS!$AE$15:$AE$262=$D26,ROW(QPS!$AE$15:$AE$262)),$S26))=0,0,INDEX(QPS!$AH:$AH,SMALL(IF(QPS!$AE$15:$AE$262=$D26,ROW(QPS!$AE$15:$AE$262)),$S26))/INDEX(QPS!$AB:$AB,SMALL(IF(QPS!$AE$15:$AE$262=$D26,ROW(QPS!$AE$15:$AE$262)),$S26))),0))</f>
        <v>0</v>
      </c>
      <c r="M26" s="802">
        <f t="shared" si="2"/>
        <v>0</v>
      </c>
      <c r="N26" s="801" t="s">
        <v>1374</v>
      </c>
      <c r="S26">
        <f>IF($D26="","",COUNTIF($D$6:$D26,$D26))</f>
        <v>1</v>
      </c>
      <c r="T26" t="s">
        <v>1221</v>
      </c>
      <c r="U26" t="s">
        <v>1144</v>
      </c>
    </row>
    <row r="27" spans="1:21">
      <c r="A27" s="801" t="s">
        <v>1207</v>
      </c>
      <c r="B27" s="806" t="str" cm="1">
        <f t="array" ref="B27">IF($C27="","",TRIM(INDEX(CRONOGRAMA!$D:$D,$C27)))</f>
        <v>CONCRETO F'C=25MPa</v>
      </c>
      <c r="C27" s="801">
        <v>26</v>
      </c>
      <c r="D27" s="801" t="s">
        <v>1134</v>
      </c>
      <c r="E27" s="806" t="str">
        <f>IF($D27="","",IFERROR(INDEX(QPS!$G:$G,MATCH($D27,QPS!$AE:$AE,0)),"NO EXISTE"))</f>
        <v>Concreto f'c=25MPa, Cemento tipo HS</v>
      </c>
      <c r="F27" s="806" cm="1">
        <f t="array" ref="F27">IF($D27="","",IFERROR(INDEX(QPS!$N:$N,SMALL(IF(QPS!$AE$15:$AE$262=$D27,ROW(QPS!$AE$15:$AE$262)),$S27)),""))</f>
        <v>0</v>
      </c>
      <c r="G27" s="806" cm="1">
        <f t="array" ref="G27">IF($D27="","",IFERROR(INDEX(QPS!$O:$O,SMALL(IF(QPS!$AE$15:$AE$262=$D27,ROW(QPS!$AE$15:$AE$262)),$S27)),""))</f>
        <v>0</v>
      </c>
      <c r="H27" s="801" t="str">
        <f>IF($D27="","",IFERROR(INDEX(QPS!$T:$T,MATCH($D27,QPS!$AE:$AE,0)),""))</f>
        <v>m3</v>
      </c>
      <c r="I27" s="802" cm="1">
        <f t="array" ref="I27">IF($D27="","",IFERROR(INDEX(QPS!$AB:$AB,SMALL(IF(QPS!$AE$15:$AE$262=$D27,ROW(QPS!$AE$15:$AE$262)),$S27)),0))</f>
        <v>3.9228800000000001</v>
      </c>
      <c r="J27" s="803">
        <f t="shared" si="0"/>
        <v>1</v>
      </c>
      <c r="K27" s="802">
        <f t="shared" si="1"/>
        <v>3.9228800000000001</v>
      </c>
      <c r="L27" s="804" cm="1">
        <f t="array" ref="L27">IF($D27="","",IFERROR(IF(INDEX(QPS!$AB:$AB,SMALL(IF(QPS!$AE$15:$AE$262=$D27,ROW(QPS!$AE$15:$AE$262)),$S27))=0,0,INDEX(QPS!$AH:$AH,SMALL(IF(QPS!$AE$15:$AE$262=$D27,ROW(QPS!$AE$15:$AE$262)),$S27))/INDEX(QPS!$AB:$AB,SMALL(IF(QPS!$AE$15:$AE$262=$D27,ROW(QPS!$AE$15:$AE$262)),$S27))),0))</f>
        <v>0</v>
      </c>
      <c r="M27" s="802">
        <f t="shared" si="2"/>
        <v>0</v>
      </c>
      <c r="N27" s="801" t="s">
        <v>1374</v>
      </c>
      <c r="S27">
        <f>IF($D27="","",COUNTIF($D$6:$D27,$D27))</f>
        <v>1</v>
      </c>
      <c r="T27" t="s">
        <v>1223</v>
      </c>
      <c r="U27" t="s">
        <v>1145</v>
      </c>
    </row>
    <row r="28" spans="1:21" ht="36">
      <c r="A28" s="801" t="s">
        <v>1209</v>
      </c>
      <c r="B28" s="806" t="str" cm="1">
        <f t="array" ref="B28">IF($C28="","",TRIM(INDEX(CRONOGRAMA!$D:$D,$C28)))</f>
        <v>SUMNISTRO E INSTALACION DE PERNOS DE ANCLAJE</v>
      </c>
      <c r="C28" s="801">
        <v>27</v>
      </c>
      <c r="D28" s="801" t="s">
        <v>1137</v>
      </c>
      <c r="E28" s="806" t="str">
        <f>IF($D28="","",IFERROR(INDEX(QPS!$G:$G,MATCH($D28,QPS!$AE:$AE,0)),"NO EXISTE"))</f>
        <v>Varilla roscada tipo HAS o equivalente tecnico Ø 1" L=30cm, contratuerca y arandela, tipo de anclaje quimico adhesivo HIT-HY 200 o equivalente tecnico</v>
      </c>
      <c r="F28" s="806" cm="1">
        <f t="array" ref="F28">IF($D28="","",IFERROR(INDEX(QPS!$N:$N,SMALL(IF(QPS!$AE$15:$AE$262=$D28,ROW(QPS!$AE$15:$AE$262)),$S28)),""))</f>
        <v>0</v>
      </c>
      <c r="G28" s="806" cm="1">
        <f t="array" ref="G28">IF($D28="","",IFERROR(INDEX(QPS!$O:$O,SMALL(IF(QPS!$AE$15:$AE$262=$D28,ROW(QPS!$AE$15:$AE$262)),$S28)),""))</f>
        <v>0</v>
      </c>
      <c r="H28" s="801" t="str">
        <f>IF($D28="","",IFERROR(INDEX(QPS!$T:$T,MATCH($D28,QPS!$AE:$AE,0)),""))</f>
        <v>UND</v>
      </c>
      <c r="I28" s="802" cm="1">
        <f t="array" ref="I28">IF($D28="","",IFERROR(INDEX(QPS!$AB:$AB,SMALL(IF(QPS!$AE$15:$AE$262=$D28,ROW(QPS!$AE$15:$AE$262)),$S28)),0))</f>
        <v>10.080000000000002</v>
      </c>
      <c r="J28" s="803">
        <f t="shared" si="0"/>
        <v>1</v>
      </c>
      <c r="K28" s="802">
        <f t="shared" si="1"/>
        <v>10.080000000000002</v>
      </c>
      <c r="L28" s="804" cm="1">
        <f t="array" ref="L28">IF($D28="","",IFERROR(IF(INDEX(QPS!$AB:$AB,SMALL(IF(QPS!$AE$15:$AE$262=$D28,ROW(QPS!$AE$15:$AE$262)),$S28))=0,0,INDEX(QPS!$AH:$AH,SMALL(IF(QPS!$AE$15:$AE$262=$D28,ROW(QPS!$AE$15:$AE$262)),$S28))/INDEX(QPS!$AB:$AB,SMALL(IF(QPS!$AE$15:$AE$262=$D28,ROW(QPS!$AE$15:$AE$262)),$S28))),0))</f>
        <v>0</v>
      </c>
      <c r="M28" s="802">
        <f t="shared" si="2"/>
        <v>0</v>
      </c>
      <c r="N28" s="801" t="s">
        <v>1374</v>
      </c>
      <c r="S28">
        <f>IF($D28="","",COUNTIF($D$6:$D28,$D28))</f>
        <v>1</v>
      </c>
      <c r="T28" t="s">
        <v>1225</v>
      </c>
      <c r="U28" t="s">
        <v>1146</v>
      </c>
    </row>
    <row r="29" spans="1:21">
      <c r="A29" s="801" t="s">
        <v>1209</v>
      </c>
      <c r="B29" s="806" t="str" cm="1">
        <f t="array" ref="B29">IF($C29="","",TRIM(INDEX(CRONOGRAMA!$D:$D,$C29)))</f>
        <v>SUMNISTRO E INSTALACION DE PERNOS DE ANCLAJE</v>
      </c>
      <c r="C29" s="801">
        <v>27</v>
      </c>
      <c r="D29" s="801" t="s">
        <v>1142</v>
      </c>
      <c r="E29" s="806" t="str">
        <f>IF($D29="","",IFERROR(INDEX(QPS!$G:$G,MATCH($D29,QPS!$AE:$AE,0)),"NO EXISTE"))</f>
        <v>Perno de expansión 1/2"x3"</v>
      </c>
      <c r="F29" s="806" cm="1">
        <f t="array" ref="F29">IF($D29="","",IFERROR(INDEX(QPS!$N:$N,SMALL(IF(QPS!$AE$15:$AE$262=$D29,ROW(QPS!$AE$15:$AE$262)),$S29)),""))</f>
        <v>0</v>
      </c>
      <c r="G29" s="806" cm="1">
        <f t="array" ref="G29">IF($D29="","",IFERROR(INDEX(QPS!$O:$O,SMALL(IF(QPS!$AE$15:$AE$262=$D29,ROW(QPS!$AE$15:$AE$262)),$S29)),""))</f>
        <v>0</v>
      </c>
      <c r="H29" s="801" t="str">
        <f>IF($D29="","",IFERROR(INDEX(QPS!$T:$T,MATCH($D29,QPS!$AE:$AE,0)),""))</f>
        <v>UND</v>
      </c>
      <c r="I29" s="802" cm="1">
        <f t="array" ref="I29">IF($D29="","",IFERROR(INDEX(QPS!$AB:$AB,SMALL(IF(QPS!$AE$15:$AE$262=$D29,ROW(QPS!$AE$15:$AE$262)),$S29)),0))</f>
        <v>114.24</v>
      </c>
      <c r="J29" s="803">
        <f t="shared" si="0"/>
        <v>1</v>
      </c>
      <c r="K29" s="802">
        <f t="shared" si="1"/>
        <v>114.24</v>
      </c>
      <c r="L29" s="804" cm="1">
        <f t="array" ref="L29">IF($D29="","",IFERROR(IF(INDEX(QPS!$AB:$AB,SMALL(IF(QPS!$AE$15:$AE$262=$D29,ROW(QPS!$AE$15:$AE$262)),$S29))=0,0,INDEX(QPS!$AH:$AH,SMALL(IF(QPS!$AE$15:$AE$262=$D29,ROW(QPS!$AE$15:$AE$262)),$S29))/INDEX(QPS!$AB:$AB,SMALL(IF(QPS!$AE$15:$AE$262=$D29,ROW(QPS!$AE$15:$AE$262)),$S29))),0))</f>
        <v>0</v>
      </c>
      <c r="M29" s="802">
        <f t="shared" si="2"/>
        <v>0</v>
      </c>
      <c r="N29" s="801" t="s">
        <v>1375</v>
      </c>
      <c r="S29">
        <f>IF($D29="","",COUNTIF($D$6:$D29,$D29))</f>
        <v>1</v>
      </c>
      <c r="T29" t="s">
        <v>1227</v>
      </c>
      <c r="U29" t="s">
        <v>1397</v>
      </c>
    </row>
    <row r="30" spans="1:21">
      <c r="A30" s="801" t="s">
        <v>1209</v>
      </c>
      <c r="B30" s="806" t="str" cm="1">
        <f t="array" ref="B30">IF($C30="","",TRIM(INDEX(CRONOGRAMA!$D:$D,$C30)))</f>
        <v>SUMNISTRO E INSTALACION DE PERNOS DE ANCLAJE</v>
      </c>
      <c r="C30" s="801">
        <v>27</v>
      </c>
      <c r="D30" s="801" t="s">
        <v>1143</v>
      </c>
      <c r="E30" s="806" t="str">
        <f>IF($D30="","",IFERROR(INDEX(QPS!$G:$G,MATCH($D30,QPS!$AE:$AE,0)),"NO EXISTE"))</f>
        <v>Perno de expansión 5/8"x3"</v>
      </c>
      <c r="F30" s="806" cm="1">
        <f t="array" ref="F30">IF($D30="","",IFERROR(INDEX(QPS!$N:$N,SMALL(IF(QPS!$AE$15:$AE$262=$D30,ROW(QPS!$AE$15:$AE$262)),$S30)),""))</f>
        <v>0</v>
      </c>
      <c r="G30" s="806" cm="1">
        <f t="array" ref="G30">IF($D30="","",IFERROR(INDEX(QPS!$O:$O,SMALL(IF(QPS!$AE$15:$AE$262=$D30,ROW(QPS!$AE$15:$AE$262)),$S30)),""))</f>
        <v>0</v>
      </c>
      <c r="H30" s="801" t="str">
        <f>IF($D30="","",IFERROR(INDEX(QPS!$T:$T,MATCH($D30,QPS!$AE:$AE,0)),""))</f>
        <v>UND</v>
      </c>
      <c r="I30" s="802" cm="1">
        <f t="array" ref="I30">IF($D30="","",IFERROR(INDEX(QPS!$AB:$AB,SMALL(IF(QPS!$AE$15:$AE$262=$D30,ROW(QPS!$AE$15:$AE$262)),$S30)),0))</f>
        <v>29.12</v>
      </c>
      <c r="J30" s="803">
        <f t="shared" si="0"/>
        <v>1</v>
      </c>
      <c r="K30" s="802">
        <f t="shared" si="1"/>
        <v>29.12</v>
      </c>
      <c r="L30" s="804" cm="1">
        <f t="array" ref="L30">IF($D30="","",IFERROR(IF(INDEX(QPS!$AB:$AB,SMALL(IF(QPS!$AE$15:$AE$262=$D30,ROW(QPS!$AE$15:$AE$262)),$S30))=0,0,INDEX(QPS!$AH:$AH,SMALL(IF(QPS!$AE$15:$AE$262=$D30,ROW(QPS!$AE$15:$AE$262)),$S30))/INDEX(QPS!$AB:$AB,SMALL(IF(QPS!$AE$15:$AE$262=$D30,ROW(QPS!$AE$15:$AE$262)),$S30))),0))</f>
        <v>0</v>
      </c>
      <c r="M30" s="802">
        <f t="shared" si="2"/>
        <v>0</v>
      </c>
      <c r="N30" s="801" t="s">
        <v>1375</v>
      </c>
      <c r="S30">
        <f>IF($D30="","",COUNTIF($D$6:$D30,$D30))</f>
        <v>1</v>
      </c>
      <c r="T30" t="s">
        <v>1230</v>
      </c>
      <c r="U30" t="s">
        <v>195</v>
      </c>
    </row>
    <row r="31" spans="1:21">
      <c r="A31" s="801" t="s">
        <v>1209</v>
      </c>
      <c r="B31" s="806" t="str" cm="1">
        <f t="array" ref="B31">IF($C31="","",TRIM(INDEX(CRONOGRAMA!$D:$D,$C31)))</f>
        <v>SUMNISTRO E INSTALACION DE PERNOS DE ANCLAJE</v>
      </c>
      <c r="C31" s="801">
        <v>27</v>
      </c>
      <c r="D31" s="801" t="s">
        <v>1144</v>
      </c>
      <c r="E31" s="806" t="str">
        <f>IF($D31="","",IFERROR(INDEX(QPS!$G:$G,MATCH($D31,QPS!$AE:$AE,0)),"NO EXISTE"))</f>
        <v>Perno de expansión 3/4"x5"</v>
      </c>
      <c r="F31" s="806" cm="1">
        <f t="array" ref="F31">IF($D31="","",IFERROR(INDEX(QPS!$N:$N,SMALL(IF(QPS!$AE$15:$AE$262=$D31,ROW(QPS!$AE$15:$AE$262)),$S31)),""))</f>
        <v>0</v>
      </c>
      <c r="G31" s="806" cm="1">
        <f t="array" ref="G31">IF($D31="","",IFERROR(INDEX(QPS!$O:$O,SMALL(IF(QPS!$AE$15:$AE$262=$D31,ROW(QPS!$AE$15:$AE$262)),$S31)),""))</f>
        <v>0</v>
      </c>
      <c r="H31" s="801" t="str">
        <f>IF($D31="","",IFERROR(INDEX(QPS!$T:$T,MATCH($D31,QPS!$AE:$AE,0)),""))</f>
        <v>UND</v>
      </c>
      <c r="I31" s="802" cm="1">
        <f t="array" ref="I31">IF($D31="","",IFERROR(INDEX(QPS!$AB:$AB,SMALL(IF(QPS!$AE$15:$AE$262=$D31,ROW(QPS!$AE$15:$AE$262)),$S31)),0))</f>
        <v>13.440000000000001</v>
      </c>
      <c r="J31" s="803">
        <f t="shared" si="0"/>
        <v>1</v>
      </c>
      <c r="K31" s="802">
        <f t="shared" si="1"/>
        <v>13.440000000000001</v>
      </c>
      <c r="L31" s="804" cm="1">
        <f t="array" ref="L31">IF($D31="","",IFERROR(IF(INDEX(QPS!$AB:$AB,SMALL(IF(QPS!$AE$15:$AE$262=$D31,ROW(QPS!$AE$15:$AE$262)),$S31))=0,0,INDEX(QPS!$AH:$AH,SMALL(IF(QPS!$AE$15:$AE$262=$D31,ROW(QPS!$AE$15:$AE$262)),$S31))/INDEX(QPS!$AB:$AB,SMALL(IF(QPS!$AE$15:$AE$262=$D31,ROW(QPS!$AE$15:$AE$262)),$S31))),0))</f>
        <v>0</v>
      </c>
      <c r="M31" s="802">
        <f t="shared" si="2"/>
        <v>0</v>
      </c>
      <c r="N31" s="801" t="s">
        <v>1375</v>
      </c>
      <c r="S31">
        <f>IF($D31="","",COUNTIF($D$6:$D31,$D31))</f>
        <v>1</v>
      </c>
      <c r="T31" t="s">
        <v>1232</v>
      </c>
      <c r="U31" t="s">
        <v>196</v>
      </c>
    </row>
    <row r="32" spans="1:21" ht="24">
      <c r="A32" s="801" t="s">
        <v>1209</v>
      </c>
      <c r="B32" s="806" t="str" cm="1">
        <f t="array" ref="B32">IF($C32="","",TRIM(INDEX(CRONOGRAMA!$D:$D,$C32)))</f>
        <v>SUMNISTRO E INSTALACION DE PERNOS DE ANCLAJE</v>
      </c>
      <c r="C32" s="801">
        <v>27</v>
      </c>
      <c r="D32" s="801" t="s">
        <v>1145</v>
      </c>
      <c r="E32" s="806" t="str">
        <f>IF($D32="","",IFERROR(INDEX(QPS!$G:$G,MATCH($D32,QPS!$AE:$AE,0)),"NO EXISTE"))</f>
        <v>Pernos de anclaje embebido ASTM A36 Ø1/2" de 180 mm de los pedestales</v>
      </c>
      <c r="F32" s="806" cm="1">
        <f t="array" ref="F32">IF($D32="","",IFERROR(INDEX(QPS!$N:$N,SMALL(IF(QPS!$AE$15:$AE$262=$D32,ROW(QPS!$AE$15:$AE$262)),$S32)),""))</f>
        <v>0</v>
      </c>
      <c r="G32" s="806" cm="1">
        <f t="array" ref="G32">IF($D32="","",IFERROR(INDEX(QPS!$O:$O,SMALL(IF(QPS!$AE$15:$AE$262=$D32,ROW(QPS!$AE$15:$AE$262)),$S32)),""))</f>
        <v>0</v>
      </c>
      <c r="H32" s="801" t="str">
        <f>IF($D32="","",IFERROR(INDEX(QPS!$T:$T,MATCH($D32,QPS!$AE:$AE,0)),""))</f>
        <v>UND</v>
      </c>
      <c r="I32" s="802" cm="1">
        <f t="array" ref="I32">IF($D32="","",IFERROR(INDEX(QPS!$AB:$AB,SMALL(IF(QPS!$AE$15:$AE$262=$D32,ROW(QPS!$AE$15:$AE$262)),$S32)),0))</f>
        <v>47.040000000000006</v>
      </c>
      <c r="J32" s="803">
        <f t="shared" si="0"/>
        <v>1</v>
      </c>
      <c r="K32" s="802">
        <f t="shared" si="1"/>
        <v>47.040000000000006</v>
      </c>
      <c r="L32" s="804" cm="1">
        <f t="array" ref="L32">IF($D32="","",IFERROR(IF(INDEX(QPS!$AB:$AB,SMALL(IF(QPS!$AE$15:$AE$262=$D32,ROW(QPS!$AE$15:$AE$262)),$S32))=0,0,INDEX(QPS!$AH:$AH,SMALL(IF(QPS!$AE$15:$AE$262=$D32,ROW(QPS!$AE$15:$AE$262)),$S32))/INDEX(QPS!$AB:$AB,SMALL(IF(QPS!$AE$15:$AE$262=$D32,ROW(QPS!$AE$15:$AE$262)),$S32))),0))</f>
        <v>0</v>
      </c>
      <c r="M32" s="802">
        <f t="shared" si="2"/>
        <v>0</v>
      </c>
      <c r="N32" s="801" t="s">
        <v>1375</v>
      </c>
      <c r="S32">
        <f>IF($D32="","",COUNTIF($D$6:$D32,$D32))</f>
        <v>1</v>
      </c>
      <c r="T32" t="s">
        <v>1235</v>
      </c>
      <c r="U32" t="s">
        <v>197</v>
      </c>
    </row>
    <row r="33" spans="1:21">
      <c r="A33" s="801" t="s">
        <v>1211</v>
      </c>
      <c r="B33" s="806" t="str" cm="1">
        <f t="array" ref="B33">IF($C33="","",TRIM(INDEX(CRONOGRAMA!$D:$D,$C33)))</f>
        <v>SOPORTERÍA PARA TUBERIAS Y TABLEROS ELECTRICOS</v>
      </c>
      <c r="C33" s="801">
        <v>28</v>
      </c>
      <c r="D33" s="801" t="s">
        <v>1139</v>
      </c>
      <c r="E33" s="806" t="str">
        <f>IF($D33="","",IFERROR(INDEX(QPS!$G:$G,MATCH($D33,QPS!$AE:$AE,0)),"NO EXISTE"))</f>
        <v>Soporte metálico ASTM A36 para tuberías y tableros eléctricos</v>
      </c>
      <c r="F33" s="806" cm="1">
        <f t="array" ref="F33">IF($D33="","",IFERROR(INDEX(QPS!$N:$N,SMALL(IF(QPS!$AE$15:$AE$262=$D33,ROW(QPS!$AE$15:$AE$262)),$S33)),""))</f>
        <v>0</v>
      </c>
      <c r="G33" s="806" cm="1">
        <f t="array" ref="G33">IF($D33="","",IFERROR(INDEX(QPS!$O:$O,SMALL(IF(QPS!$AE$15:$AE$262=$D33,ROW(QPS!$AE$15:$AE$262)),$S33)),""))</f>
        <v>0</v>
      </c>
      <c r="H33" s="801" t="str">
        <f>IF($D33="","",IFERROR(INDEX(QPS!$T:$T,MATCH($D33,QPS!$AE:$AE,0)),""))</f>
        <v>kg</v>
      </c>
      <c r="I33" s="802" cm="1">
        <f t="array" ref="I33">IF($D33="","",IFERROR(INDEX(QPS!$AB:$AB,SMALL(IF(QPS!$AE$15:$AE$262=$D33,ROW(QPS!$AE$15:$AE$262)),$S33)),0))</f>
        <v>43.914528000000004</v>
      </c>
      <c r="J33" s="803">
        <f t="shared" si="0"/>
        <v>1</v>
      </c>
      <c r="K33" s="802">
        <f t="shared" si="1"/>
        <v>43.914528000000004</v>
      </c>
      <c r="L33" s="804" cm="1">
        <f t="array" ref="L33">IF($D33="","",IFERROR(IF(INDEX(QPS!$AB:$AB,SMALL(IF(QPS!$AE$15:$AE$262=$D33,ROW(QPS!$AE$15:$AE$262)),$S33))=0,0,INDEX(QPS!$AH:$AH,SMALL(IF(QPS!$AE$15:$AE$262=$D33,ROW(QPS!$AE$15:$AE$262)),$S33))/INDEX(QPS!$AB:$AB,SMALL(IF(QPS!$AE$15:$AE$262=$D33,ROW(QPS!$AE$15:$AE$262)),$S33))),0))</f>
        <v>0</v>
      </c>
      <c r="M33" s="802">
        <f t="shared" si="2"/>
        <v>0</v>
      </c>
      <c r="N33" s="801" t="s">
        <v>1374</v>
      </c>
      <c r="S33">
        <f>IF($D33="","",COUNTIF($D$6:$D33,$D33))</f>
        <v>1</v>
      </c>
      <c r="T33" t="s">
        <v>1237</v>
      </c>
      <c r="U33" t="s">
        <v>1398</v>
      </c>
    </row>
    <row r="34" spans="1:21">
      <c r="A34" s="801" t="s">
        <v>1211</v>
      </c>
      <c r="B34" s="806" t="str" cm="1">
        <f t="array" ref="B34">IF($C34="","",TRIM(INDEX(CRONOGRAMA!$D:$D,$C34)))</f>
        <v>SOPORTERÍA PARA TUBERIAS Y TABLEROS ELECTRICOS</v>
      </c>
      <c r="C34" s="801">
        <v>28</v>
      </c>
      <c r="D34" s="801" t="s">
        <v>1140</v>
      </c>
      <c r="E34" s="806" t="str">
        <f>IF($D34="","",IFERROR(INDEX(QPS!$G:$G,MATCH($D34,QPS!$AE:$AE,0)),"NO EXISTE"))</f>
        <v>Placa base para soportería de tuberías</v>
      </c>
      <c r="F34" s="806" cm="1">
        <f t="array" ref="F34">IF($D34="","",IFERROR(INDEX(QPS!$N:$N,SMALL(IF(QPS!$AE$15:$AE$262=$D34,ROW(QPS!$AE$15:$AE$262)),$S34)),""))</f>
        <v>0</v>
      </c>
      <c r="G34" s="806" cm="1">
        <f t="array" ref="G34">IF($D34="","",IFERROR(INDEX(QPS!$O:$O,SMALL(IF(QPS!$AE$15:$AE$262=$D34,ROW(QPS!$AE$15:$AE$262)),$S34)),""))</f>
        <v>0</v>
      </c>
      <c r="H34" s="801" t="str">
        <f>IF($D34="","",IFERROR(INDEX(QPS!$T:$T,MATCH($D34,QPS!$AE:$AE,0)),""))</f>
        <v>kg</v>
      </c>
      <c r="I34" s="802" cm="1">
        <f t="array" ref="I34">IF($D34="","",IFERROR(INDEX(QPS!$AB:$AB,SMALL(IF(QPS!$AE$15:$AE$262=$D34,ROW(QPS!$AE$15:$AE$262)),$S34)),0))</f>
        <v>22.237824000000003</v>
      </c>
      <c r="J34" s="803">
        <f t="shared" si="0"/>
        <v>1</v>
      </c>
      <c r="K34" s="802">
        <f t="shared" si="1"/>
        <v>22.237824000000003</v>
      </c>
      <c r="L34" s="804" cm="1">
        <f t="array" ref="L34">IF($D34="","",IFERROR(IF(INDEX(QPS!$AB:$AB,SMALL(IF(QPS!$AE$15:$AE$262=$D34,ROW(QPS!$AE$15:$AE$262)),$S34))=0,0,INDEX(QPS!$AH:$AH,SMALL(IF(QPS!$AE$15:$AE$262=$D34,ROW(QPS!$AE$15:$AE$262)),$S34))/INDEX(QPS!$AB:$AB,SMALL(IF(QPS!$AE$15:$AE$262=$D34,ROW(QPS!$AE$15:$AE$262)),$S34))),0))</f>
        <v>0</v>
      </c>
      <c r="M34" s="802">
        <f t="shared" si="2"/>
        <v>0</v>
      </c>
      <c r="N34" s="801" t="s">
        <v>1374</v>
      </c>
      <c r="S34">
        <f>IF($D34="","",COUNTIF($D$6:$D34,$D34))</f>
        <v>1</v>
      </c>
      <c r="T34" t="s">
        <v>1239</v>
      </c>
      <c r="U34" t="s">
        <v>413</v>
      </c>
    </row>
    <row r="35" spans="1:21" ht="24">
      <c r="A35" s="801" t="s">
        <v>1213</v>
      </c>
      <c r="B35" s="806" t="str" cm="1">
        <f t="array" ref="B35">IF($C35="","",TRIM(INDEX(CRONOGRAMA!$D:$D,$C35)))</f>
        <v>MORTERO DE NIVELACION (GROUT)</v>
      </c>
      <c r="C35" s="801">
        <v>29</v>
      </c>
      <c r="D35" s="801" t="s">
        <v>1141</v>
      </c>
      <c r="E35" s="806" t="str">
        <f>IF($D35="","",IFERROR(INDEX(QPS!$G:$G,MATCH($D35,QPS!$AE:$AE,0)),"NO EXISTE"))</f>
        <v>Mortero de nivelacion de cemento e=25 mm, De acuerdo Especificación técnica 000.215.03600_0</v>
      </c>
      <c r="F35" s="806" cm="1">
        <f t="array" ref="F35">IF($D35="","",IFERROR(INDEX(QPS!$N:$N,SMALL(IF(QPS!$AE$15:$AE$262=$D35,ROW(QPS!$AE$15:$AE$262)),$S35)),""))</f>
        <v>0</v>
      </c>
      <c r="G35" s="806" cm="1">
        <f t="array" ref="G35">IF($D35="","",IFERROR(INDEX(QPS!$O:$O,SMALL(IF(QPS!$AE$15:$AE$262=$D35,ROW(QPS!$AE$15:$AE$262)),$S35)),""))</f>
        <v>0</v>
      </c>
      <c r="H35" s="801" t="str">
        <f>IF($D35="","",IFERROR(INDEX(QPS!$T:$T,MATCH($D35,QPS!$AE:$AE,0)),""))</f>
        <v>Lt</v>
      </c>
      <c r="I35" s="802" cm="1">
        <f t="array" ref="I35">IF($D35="","",IFERROR(INDEX(QPS!$AB:$AB,SMALL(IF(QPS!$AE$15:$AE$262=$D35,ROW(QPS!$AE$15:$AE$262)),$S35)),0))</f>
        <v>174.99783000000002</v>
      </c>
      <c r="J35" s="803">
        <f t="shared" si="0"/>
        <v>1</v>
      </c>
      <c r="K35" s="802">
        <f t="shared" si="1"/>
        <v>174.99783000000002</v>
      </c>
      <c r="L35" s="804" cm="1">
        <f t="array" ref="L35">IF($D35="","",IFERROR(IF(INDEX(QPS!$AB:$AB,SMALL(IF(QPS!$AE$15:$AE$262=$D35,ROW(QPS!$AE$15:$AE$262)),$S35))=0,0,INDEX(QPS!$AH:$AH,SMALL(IF(QPS!$AE$15:$AE$262=$D35,ROW(QPS!$AE$15:$AE$262)),$S35))/INDEX(QPS!$AB:$AB,SMALL(IF(QPS!$AE$15:$AE$262=$D35,ROW(QPS!$AE$15:$AE$262)),$S35))),0))</f>
        <v>0</v>
      </c>
      <c r="M35" s="802">
        <f t="shared" si="2"/>
        <v>0</v>
      </c>
      <c r="N35" s="801" t="s">
        <v>1374</v>
      </c>
      <c r="S35">
        <f>IF($D35="","",COUNTIF($D$6:$D35,$D35))</f>
        <v>1</v>
      </c>
      <c r="T35" t="s">
        <v>1241</v>
      </c>
      <c r="U35" t="s">
        <v>1399</v>
      </c>
    </row>
    <row r="36" spans="1:21" ht="24">
      <c r="A36" s="801" t="s">
        <v>1215</v>
      </c>
      <c r="B36" s="806" t="str" cm="1">
        <f t="array" ref="B36">IF($C36="","",TRIM(INDEX(CRONOGRAMA!$D:$D,$C36)))</f>
        <v>JUNTAS DE EXPANSION</v>
      </c>
      <c r="C36" s="801">
        <v>30</v>
      </c>
      <c r="D36" s="801" t="s">
        <v>1138</v>
      </c>
      <c r="E36" s="806" t="str">
        <f>IF($D36="","",IFERROR(INDEX(QPS!$G:$G,MATCH($D36,QPS!$AE:$AE,0)),"NO EXISTE"))</f>
        <v>Juntas de expansión de acuerdo al plano estándar CRD-DWG-11760-1-33-4002</v>
      </c>
      <c r="F36" s="806" cm="1">
        <f t="array" ref="F36">IF($D36="","",IFERROR(INDEX(QPS!$N:$N,SMALL(IF(QPS!$AE$15:$AE$262=$D36,ROW(QPS!$AE$15:$AE$262)),$S36)),""))</f>
        <v>0</v>
      </c>
      <c r="G36" s="806" cm="1">
        <f t="array" ref="G36">IF($D36="","",IFERROR(INDEX(QPS!$O:$O,SMALL(IF(QPS!$AE$15:$AE$262=$D36,ROW(QPS!$AE$15:$AE$262)),$S36)),""))</f>
        <v>0</v>
      </c>
      <c r="H36" s="801" t="str">
        <f>IF($D36="","",IFERROR(INDEX(QPS!$T:$T,MATCH($D36,QPS!$AE:$AE,0)),""))</f>
        <v>m</v>
      </c>
      <c r="I36" s="802" cm="1">
        <f t="array" ref="I36">IF($D36="","",IFERROR(INDEX(QPS!$AB:$AB,SMALL(IF(QPS!$AE$15:$AE$262=$D36,ROW(QPS!$AE$15:$AE$262)),$S36)),0))</f>
        <v>7.98</v>
      </c>
      <c r="J36" s="803">
        <f t="shared" si="0"/>
        <v>1</v>
      </c>
      <c r="K36" s="802">
        <f t="shared" si="1"/>
        <v>7.98</v>
      </c>
      <c r="L36" s="804" cm="1">
        <f t="array" ref="L36">IF($D36="","",IFERROR(IF(INDEX(QPS!$AB:$AB,SMALL(IF(QPS!$AE$15:$AE$262=$D36,ROW(QPS!$AE$15:$AE$262)),$S36))=0,0,INDEX(QPS!$AH:$AH,SMALL(IF(QPS!$AE$15:$AE$262=$D36,ROW(QPS!$AE$15:$AE$262)),$S36))/INDEX(QPS!$AB:$AB,SMALL(IF(QPS!$AE$15:$AE$262=$D36,ROW(QPS!$AE$15:$AE$262)),$S36))),0))</f>
        <v>0</v>
      </c>
      <c r="M36" s="802">
        <f t="shared" si="2"/>
        <v>0</v>
      </c>
      <c r="N36" s="801" t="s">
        <v>1374</v>
      </c>
      <c r="S36">
        <f>IF($D36="","",COUNTIF($D$6:$D36,$D36))</f>
        <v>1</v>
      </c>
      <c r="T36" t="s">
        <v>1246</v>
      </c>
      <c r="U36" t="s">
        <v>420</v>
      </c>
    </row>
    <row r="37" spans="1:21">
      <c r="A37" s="801" t="s">
        <v>1219</v>
      </c>
      <c r="B37" s="806" t="str" cm="1">
        <f t="array" ref="B37">IF($C37="","",TRIM(INDEX(CRONOGRAMA!$D:$D,$C37)))</f>
        <v>Montaje e instalación de bomba 1760-PU-33101</v>
      </c>
      <c r="C37" s="801">
        <v>33</v>
      </c>
      <c r="D37" s="801" t="s">
        <v>177</v>
      </c>
      <c r="E37" s="806" t="str">
        <f>IF($D37="","",IFERROR(INDEX(QPS!$G:$G,MATCH($D37,QPS!$AE:$AE,0)),"NO EXISTE"))</f>
        <v>Montaje e instalación de bomba 1760-PU-33101</v>
      </c>
      <c r="F37" s="806" t="str" cm="1">
        <f t="array" ref="F37">IF($D37="","",IFERROR(INDEX(QPS!$N:$N,SMALL(IF(QPS!$AE$15:$AE$262=$D37,ROW(QPS!$AE$15:$AE$262)),$S37)),""))</f>
        <v>-</v>
      </c>
      <c r="G37" s="806" t="str" cm="1">
        <f t="array" ref="G37">IF($D37="","",IFERROR(INDEX(QPS!$O:$O,SMALL(IF(QPS!$AE$15:$AE$262=$D37,ROW(QPS!$AE$15:$AE$262)),$S37)),""))</f>
        <v>-</v>
      </c>
      <c r="H37" s="801" t="str">
        <f>IF($D37="","",IFERROR(INDEX(QPS!$T:$T,MATCH($D37,QPS!$AE:$AE,0)),""))</f>
        <v>UND</v>
      </c>
      <c r="I37" s="802" cm="1">
        <f t="array" ref="I37">IF($D37="","",IFERROR(INDEX(QPS!$AB:$AB,SMALL(IF(QPS!$AE$15:$AE$262=$D37,ROW(QPS!$AE$15:$AE$262)),$S37)),0))</f>
        <v>32.799999999999997</v>
      </c>
      <c r="J37" s="803">
        <f t="shared" si="0"/>
        <v>1</v>
      </c>
      <c r="K37" s="802">
        <f t="shared" si="1"/>
        <v>32.799999999999997</v>
      </c>
      <c r="L37" s="804" cm="1">
        <f t="array" ref="L37">IF($D37="","",IFERROR(IF(INDEX(QPS!$AB:$AB,SMALL(IF(QPS!$AE$15:$AE$262=$D37,ROW(QPS!$AE$15:$AE$262)),$S37))=0,0,INDEX(QPS!$AH:$AH,SMALL(IF(QPS!$AE$15:$AE$262=$D37,ROW(QPS!$AE$15:$AE$262)),$S37))/INDEX(QPS!$AB:$AB,SMALL(IF(QPS!$AE$15:$AE$262=$D37,ROW(QPS!$AE$15:$AE$262)),$S37))),0))</f>
        <v>0</v>
      </c>
      <c r="M37" s="802">
        <f t="shared" si="2"/>
        <v>0</v>
      </c>
      <c r="N37" s="801" t="s">
        <v>1374</v>
      </c>
      <c r="S37">
        <f>IF($D37="","",COUNTIF($D$6:$D37,$D37))</f>
        <v>1</v>
      </c>
      <c r="T37" t="s">
        <v>1248</v>
      </c>
      <c r="U37" t="s">
        <v>1400</v>
      </c>
    </row>
    <row r="38" spans="1:21">
      <c r="A38" s="801" t="s">
        <v>1221</v>
      </c>
      <c r="B38" s="806" t="str" cm="1">
        <f t="array" ref="B38">IF($C38="","",TRIM(INDEX(CRONOGRAMA!$D:$D,$C38)))</f>
        <v>Montaje e instalación de bomba 1760-PU-33102</v>
      </c>
      <c r="C38" s="801">
        <v>34</v>
      </c>
      <c r="D38" s="801" t="s">
        <v>178</v>
      </c>
      <c r="E38" s="806" t="str">
        <f>IF($D38="","",IFERROR(INDEX(QPS!$G:$G,MATCH($D38,QPS!$AE:$AE,0)),"NO EXISTE"))</f>
        <v>Montaje e instalación de bomba 1760-PU-33102</v>
      </c>
      <c r="F38" s="806" t="str" cm="1">
        <f t="array" ref="F38">IF($D38="","",IFERROR(INDEX(QPS!$N:$N,SMALL(IF(QPS!$AE$15:$AE$262=$D38,ROW(QPS!$AE$15:$AE$262)),$S38)),""))</f>
        <v>-</v>
      </c>
      <c r="G38" s="806" t="str" cm="1">
        <f t="array" ref="G38">IF($D38="","",IFERROR(INDEX(QPS!$O:$O,SMALL(IF(QPS!$AE$15:$AE$262=$D38,ROW(QPS!$AE$15:$AE$262)),$S38)),""))</f>
        <v>-</v>
      </c>
      <c r="H38" s="801" t="str">
        <f>IF($D38="","",IFERROR(INDEX(QPS!$T:$T,MATCH($D38,QPS!$AE:$AE,0)),""))</f>
        <v>UND</v>
      </c>
      <c r="I38" s="802" cm="1">
        <f t="array" ref="I38">IF($D38="","",IFERROR(INDEX(QPS!$AB:$AB,SMALL(IF(QPS!$AE$15:$AE$262=$D38,ROW(QPS!$AE$15:$AE$262)),$S38)),0))</f>
        <v>32.799999999999997</v>
      </c>
      <c r="J38" s="803">
        <f t="shared" si="0"/>
        <v>1</v>
      </c>
      <c r="K38" s="802">
        <f t="shared" si="1"/>
        <v>32.799999999999997</v>
      </c>
      <c r="L38" s="804" cm="1">
        <f t="array" ref="L38">IF($D38="","",IFERROR(IF(INDEX(QPS!$AB:$AB,SMALL(IF(QPS!$AE$15:$AE$262=$D38,ROW(QPS!$AE$15:$AE$262)),$S38))=0,0,INDEX(QPS!$AH:$AH,SMALL(IF(QPS!$AE$15:$AE$262=$D38,ROW(QPS!$AE$15:$AE$262)),$S38))/INDEX(QPS!$AB:$AB,SMALL(IF(QPS!$AE$15:$AE$262=$D38,ROW(QPS!$AE$15:$AE$262)),$S38))),0))</f>
        <v>0</v>
      </c>
      <c r="M38" s="802">
        <f t="shared" si="2"/>
        <v>0</v>
      </c>
      <c r="N38" s="801" t="s">
        <v>1374</v>
      </c>
      <c r="S38">
        <f>IF($D38="","",COUNTIF($D$6:$D38,$D38))</f>
        <v>1</v>
      </c>
      <c r="T38" t="s">
        <v>1251</v>
      </c>
      <c r="U38" t="s">
        <v>177</v>
      </c>
    </row>
    <row r="39" spans="1:21">
      <c r="A39" s="801" t="s">
        <v>1223</v>
      </c>
      <c r="B39" s="806" t="str" cm="1">
        <f t="array" ref="B39">IF($C39="","",TRIM(INDEX(CRONOGRAMA!$D:$D,$C39)))</f>
        <v>Montaje e instalación de bomba 1760-PU-33103</v>
      </c>
      <c r="C39" s="801">
        <v>35</v>
      </c>
      <c r="D39" s="801" t="s">
        <v>198</v>
      </c>
      <c r="E39" s="806" t="str">
        <f>IF($D39="","",IFERROR(INDEX(QPS!$G:$G,MATCH($D39,QPS!$AE:$AE,0)),"NO EXISTE"))</f>
        <v>Montaje e instalación de bomba 1760-PU-33103</v>
      </c>
      <c r="F39" s="806" t="str" cm="1">
        <f t="array" ref="F39">IF($D39="","",IFERROR(INDEX(QPS!$N:$N,SMALL(IF(QPS!$AE$15:$AE$262=$D39,ROW(QPS!$AE$15:$AE$262)),$S39)),""))</f>
        <v>-</v>
      </c>
      <c r="G39" s="806" t="str" cm="1">
        <f t="array" ref="G39">IF($D39="","",IFERROR(INDEX(QPS!$O:$O,SMALL(IF(QPS!$AE$15:$AE$262=$D39,ROW(QPS!$AE$15:$AE$262)),$S39)),""))</f>
        <v>-</v>
      </c>
      <c r="H39" s="801" t="str">
        <f>IF($D39="","",IFERROR(INDEX(QPS!$T:$T,MATCH($D39,QPS!$AE:$AE,0)),""))</f>
        <v>UND</v>
      </c>
      <c r="I39" s="802" cm="1">
        <f t="array" ref="I39">IF($D39="","",IFERROR(INDEX(QPS!$AB:$AB,SMALL(IF(QPS!$AE$15:$AE$262=$D39,ROW(QPS!$AE$15:$AE$262)),$S39)),0))</f>
        <v>32.799999999999997</v>
      </c>
      <c r="J39" s="803">
        <f t="shared" si="0"/>
        <v>1</v>
      </c>
      <c r="K39" s="802">
        <f t="shared" si="1"/>
        <v>32.799999999999997</v>
      </c>
      <c r="L39" s="804" cm="1">
        <f t="array" ref="L39">IF($D39="","",IFERROR(IF(INDEX(QPS!$AB:$AB,SMALL(IF(QPS!$AE$15:$AE$262=$D39,ROW(QPS!$AE$15:$AE$262)),$S39))=0,0,INDEX(QPS!$AH:$AH,SMALL(IF(QPS!$AE$15:$AE$262=$D39,ROW(QPS!$AE$15:$AE$262)),$S39))/INDEX(QPS!$AB:$AB,SMALL(IF(QPS!$AE$15:$AE$262=$D39,ROW(QPS!$AE$15:$AE$262)),$S39))),0))</f>
        <v>0</v>
      </c>
      <c r="M39" s="802">
        <f t="shared" si="2"/>
        <v>0</v>
      </c>
      <c r="N39" s="801" t="s">
        <v>1374</v>
      </c>
      <c r="S39">
        <f>IF($D39="","",COUNTIF($D$6:$D39,$D39))</f>
        <v>1</v>
      </c>
      <c r="T39" t="s">
        <v>1254</v>
      </c>
      <c r="U39" t="s">
        <v>178</v>
      </c>
    </row>
    <row r="40" spans="1:21">
      <c r="A40" s="801" t="s">
        <v>1225</v>
      </c>
      <c r="B40" s="806" t="str" cm="1">
        <f t="array" ref="B40">IF($C40="","",TRIM(INDEX(CRONOGRAMA!$D:$D,$C40)))</f>
        <v>Montaje e instalación de bomba 1760-PU-33104</v>
      </c>
      <c r="C40" s="801">
        <v>36</v>
      </c>
      <c r="D40" s="801" t="s">
        <v>199</v>
      </c>
      <c r="E40" s="806" t="str">
        <f>IF($D40="","",IFERROR(INDEX(QPS!$G:$G,MATCH($D40,QPS!$AE:$AE,0)),"NO EXISTE"))</f>
        <v>Montaje e instalación de bomba 1760-PU-33104</v>
      </c>
      <c r="F40" s="806" t="str" cm="1">
        <f t="array" ref="F40">IF($D40="","",IFERROR(INDEX(QPS!$N:$N,SMALL(IF(QPS!$AE$15:$AE$262=$D40,ROW(QPS!$AE$15:$AE$262)),$S40)),""))</f>
        <v>-</v>
      </c>
      <c r="G40" s="806" t="str" cm="1">
        <f t="array" ref="G40">IF($D40="","",IFERROR(INDEX(QPS!$O:$O,SMALL(IF(QPS!$AE$15:$AE$262=$D40,ROW(QPS!$AE$15:$AE$262)),$S40)),""))</f>
        <v>-</v>
      </c>
      <c r="H40" s="801" t="str">
        <f>IF($D40="","",IFERROR(INDEX(QPS!$T:$T,MATCH($D40,QPS!$AE:$AE,0)),""))</f>
        <v>UND</v>
      </c>
      <c r="I40" s="802" cm="1">
        <f t="array" ref="I40">IF($D40="","",IFERROR(INDEX(QPS!$AB:$AB,SMALL(IF(QPS!$AE$15:$AE$262=$D40,ROW(QPS!$AE$15:$AE$262)),$S40)),0))</f>
        <v>32.799999999999997</v>
      </c>
      <c r="J40" s="803">
        <f t="shared" si="0"/>
        <v>1</v>
      </c>
      <c r="K40" s="802">
        <f t="shared" si="1"/>
        <v>32.799999999999997</v>
      </c>
      <c r="L40" s="804" cm="1">
        <f t="array" ref="L40">IF($D40="","",IFERROR(IF(INDEX(QPS!$AB:$AB,SMALL(IF(QPS!$AE$15:$AE$262=$D40,ROW(QPS!$AE$15:$AE$262)),$S40))=0,0,INDEX(QPS!$AH:$AH,SMALL(IF(QPS!$AE$15:$AE$262=$D40,ROW(QPS!$AE$15:$AE$262)),$S40))/INDEX(QPS!$AB:$AB,SMALL(IF(QPS!$AE$15:$AE$262=$D40,ROW(QPS!$AE$15:$AE$262)),$S40))),0))</f>
        <v>0</v>
      </c>
      <c r="M40" s="802">
        <f t="shared" si="2"/>
        <v>0</v>
      </c>
      <c r="N40" s="801" t="s">
        <v>1374</v>
      </c>
      <c r="S40">
        <f>IF($D40="","",COUNTIF($D$6:$D40,$D40))</f>
        <v>1</v>
      </c>
      <c r="T40" t="s">
        <v>1256</v>
      </c>
      <c r="U40" t="s">
        <v>198</v>
      </c>
    </row>
    <row r="41" spans="1:21">
      <c r="A41" s="801" t="s">
        <v>1227</v>
      </c>
      <c r="B41" s="806" t="str" cm="1">
        <f t="array" ref="B41">IF($C41="","",TRIM(INDEX(CRONOGRAMA!$D:$D,$C41)))</f>
        <v>Montaje e instalación de bomba 1760-PU-33105</v>
      </c>
      <c r="C41" s="801">
        <v>37</v>
      </c>
      <c r="D41" s="801" t="s">
        <v>200</v>
      </c>
      <c r="E41" s="806" t="str">
        <f>IF($D41="","",IFERROR(INDEX(QPS!$G:$G,MATCH($D41,QPS!$AE:$AE,0)),"NO EXISTE"))</f>
        <v>Montaje e instalación de bomba 1760-PU-33105</v>
      </c>
      <c r="F41" s="806" t="str" cm="1">
        <f t="array" ref="F41">IF($D41="","",IFERROR(INDEX(QPS!$N:$N,SMALL(IF(QPS!$AE$15:$AE$262=$D41,ROW(QPS!$AE$15:$AE$262)),$S41)),""))</f>
        <v>-</v>
      </c>
      <c r="G41" s="806" t="str" cm="1">
        <f t="array" ref="G41">IF($D41="","",IFERROR(INDEX(QPS!$O:$O,SMALL(IF(QPS!$AE$15:$AE$262=$D41,ROW(QPS!$AE$15:$AE$262)),$S41)),""))</f>
        <v>-</v>
      </c>
      <c r="H41" s="801" t="str">
        <f>IF($D41="","",IFERROR(INDEX(QPS!$T:$T,MATCH($D41,QPS!$AE:$AE,0)),""))</f>
        <v>UND</v>
      </c>
      <c r="I41" s="802" cm="1">
        <f t="array" ref="I41">IF($D41="","",IFERROR(INDEX(QPS!$AB:$AB,SMALL(IF(QPS!$AE$15:$AE$262=$D41,ROW(QPS!$AE$15:$AE$262)),$S41)),0))</f>
        <v>32.799999999999997</v>
      </c>
      <c r="J41" s="803">
        <f t="shared" si="0"/>
        <v>1</v>
      </c>
      <c r="K41" s="802">
        <f t="shared" si="1"/>
        <v>32.799999999999997</v>
      </c>
      <c r="L41" s="804" cm="1">
        <f t="array" ref="L41">IF($D41="","",IFERROR(IF(INDEX(QPS!$AB:$AB,SMALL(IF(QPS!$AE$15:$AE$262=$D41,ROW(QPS!$AE$15:$AE$262)),$S41))=0,0,INDEX(QPS!$AH:$AH,SMALL(IF(QPS!$AE$15:$AE$262=$D41,ROW(QPS!$AE$15:$AE$262)),$S41))/INDEX(QPS!$AB:$AB,SMALL(IF(QPS!$AE$15:$AE$262=$D41,ROW(QPS!$AE$15:$AE$262)),$S41))),0))</f>
        <v>0</v>
      </c>
      <c r="M41" s="802">
        <f t="shared" si="2"/>
        <v>0</v>
      </c>
      <c r="N41" s="801" t="s">
        <v>1374</v>
      </c>
      <c r="S41">
        <f>IF($D41="","",COUNTIF($D$6:$D41,$D41))</f>
        <v>1</v>
      </c>
      <c r="T41" t="s">
        <v>1258</v>
      </c>
      <c r="U41" t="s">
        <v>199</v>
      </c>
    </row>
    <row r="42" spans="1:21">
      <c r="A42" s="801" t="s">
        <v>1230</v>
      </c>
      <c r="B42" s="806" t="str" cm="1">
        <f t="array" ref="B42">IF($C42="","",TRIM(INDEX(CRONOGRAMA!$D:$D,$C42)))</f>
        <v>Montaje e instalación de bomba 1760-PU-33001</v>
      </c>
      <c r="C42" s="801">
        <v>39</v>
      </c>
      <c r="D42" s="801" t="s">
        <v>179</v>
      </c>
      <c r="E42" s="806" t="str">
        <f>IF($D42="","",IFERROR(INDEX(QPS!$G:$G,MATCH($D42,QPS!$AE:$AE,0)),"NO EXISTE"))</f>
        <v>Montaje e instalación de bomba 1760-PU-33001</v>
      </c>
      <c r="F42" s="806" t="str" cm="1">
        <f t="array" ref="F42">IF($D42="","",IFERROR(INDEX(QPS!$N:$N,SMALL(IF(QPS!$AE$15:$AE$262=$D42,ROW(QPS!$AE$15:$AE$262)),$S42)),""))</f>
        <v>-</v>
      </c>
      <c r="G42" s="806" t="str" cm="1">
        <f t="array" ref="G42">IF($D42="","",IFERROR(INDEX(QPS!$O:$O,SMALL(IF(QPS!$AE$15:$AE$262=$D42,ROW(QPS!$AE$15:$AE$262)),$S42)),""))</f>
        <v>-</v>
      </c>
      <c r="H42" s="801" t="str">
        <f>IF($D42="","",IFERROR(INDEX(QPS!$T:$T,MATCH($D42,QPS!$AE:$AE,0)),""))</f>
        <v>UND</v>
      </c>
      <c r="I42" s="802" cm="1">
        <f t="array" ref="I42">IF($D42="","",IFERROR(INDEX(QPS!$AB:$AB,SMALL(IF(QPS!$AE$15:$AE$262=$D42,ROW(QPS!$AE$15:$AE$262)),$S42)),0))</f>
        <v>32.799999999999997</v>
      </c>
      <c r="J42" s="803">
        <f t="shared" si="0"/>
        <v>1</v>
      </c>
      <c r="K42" s="802">
        <f t="shared" si="1"/>
        <v>32.799999999999997</v>
      </c>
      <c r="L42" s="804" cm="1">
        <f t="array" ref="L42">IF($D42="","",IFERROR(IF(INDEX(QPS!$AB:$AB,SMALL(IF(QPS!$AE$15:$AE$262=$D42,ROW(QPS!$AE$15:$AE$262)),$S42))=0,0,INDEX(QPS!$AH:$AH,SMALL(IF(QPS!$AE$15:$AE$262=$D42,ROW(QPS!$AE$15:$AE$262)),$S42))/INDEX(QPS!$AB:$AB,SMALL(IF(QPS!$AE$15:$AE$262=$D42,ROW(QPS!$AE$15:$AE$262)),$S42))),0))</f>
        <v>0</v>
      </c>
      <c r="M42" s="802">
        <f t="shared" si="2"/>
        <v>0</v>
      </c>
      <c r="N42" s="801" t="s">
        <v>1374</v>
      </c>
      <c r="S42">
        <f>IF($D42="","",COUNTIF($D$6:$D42,$D42))</f>
        <v>1</v>
      </c>
      <c r="T42" t="s">
        <v>1260</v>
      </c>
      <c r="U42" t="s">
        <v>200</v>
      </c>
    </row>
    <row r="43" spans="1:21">
      <c r="A43" s="801" t="s">
        <v>1232</v>
      </c>
      <c r="B43" s="806" t="str" cm="1">
        <f t="array" ref="B43">IF($C43="","",TRIM(INDEX(CRONOGRAMA!$D:$D,$C43)))</f>
        <v>Montaje e instalación de bomba 1760-PU-33002</v>
      </c>
      <c r="C43" s="801">
        <v>40</v>
      </c>
      <c r="D43" s="801" t="s">
        <v>180</v>
      </c>
      <c r="E43" s="806" t="str">
        <f>IF($D43="","",IFERROR(INDEX(QPS!$G:$G,MATCH($D43,QPS!$AE:$AE,0)),"NO EXISTE"))</f>
        <v>Montaje e instalación de bomba 1760-PU-33002</v>
      </c>
      <c r="F43" s="806" t="str" cm="1">
        <f t="array" ref="F43">IF($D43="","",IFERROR(INDEX(QPS!$N:$N,SMALL(IF(QPS!$AE$15:$AE$262=$D43,ROW(QPS!$AE$15:$AE$262)),$S43)),""))</f>
        <v>-</v>
      </c>
      <c r="G43" s="806" t="str" cm="1">
        <f t="array" ref="G43">IF($D43="","",IFERROR(INDEX(QPS!$O:$O,SMALL(IF(QPS!$AE$15:$AE$262=$D43,ROW(QPS!$AE$15:$AE$262)),$S43)),""))</f>
        <v>-</v>
      </c>
      <c r="H43" s="801" t="str">
        <f>IF($D43="","",IFERROR(INDEX(QPS!$T:$T,MATCH($D43,QPS!$AE:$AE,0)),""))</f>
        <v>UND</v>
      </c>
      <c r="I43" s="802" cm="1">
        <f t="array" ref="I43">IF($D43="","",IFERROR(INDEX(QPS!$AB:$AB,SMALL(IF(QPS!$AE$15:$AE$262=$D43,ROW(QPS!$AE$15:$AE$262)),$S43)),0))</f>
        <v>32.799999999999997</v>
      </c>
      <c r="J43" s="803">
        <f t="shared" si="0"/>
        <v>1</v>
      </c>
      <c r="K43" s="802">
        <f t="shared" si="1"/>
        <v>32.799999999999997</v>
      </c>
      <c r="L43" s="804" cm="1">
        <f t="array" ref="L43">IF($D43="","",IFERROR(IF(INDEX(QPS!$AB:$AB,SMALL(IF(QPS!$AE$15:$AE$262=$D43,ROW(QPS!$AE$15:$AE$262)),$S43))=0,0,INDEX(QPS!$AH:$AH,SMALL(IF(QPS!$AE$15:$AE$262=$D43,ROW(QPS!$AE$15:$AE$262)),$S43))/INDEX(QPS!$AB:$AB,SMALL(IF(QPS!$AE$15:$AE$262=$D43,ROW(QPS!$AE$15:$AE$262)),$S43))),0))</f>
        <v>0</v>
      </c>
      <c r="M43" s="802">
        <f t="shared" si="2"/>
        <v>0</v>
      </c>
      <c r="N43" s="801" t="s">
        <v>1374</v>
      </c>
      <c r="S43">
        <f>IF($D43="","",COUNTIF($D$6:$D43,$D43))</f>
        <v>1</v>
      </c>
      <c r="T43" t="s">
        <v>1263</v>
      </c>
      <c r="U43" t="s">
        <v>1401</v>
      </c>
    </row>
    <row r="44" spans="1:21" ht="36">
      <c r="A44" s="801" t="s">
        <v>1235</v>
      </c>
      <c r="B44" s="806" t="str" cm="1">
        <f t="array" ref="B44">IF($C44="","",TRIM(INDEX(CRONOGRAMA!$D:$D,$C44)))</f>
        <v>LINEA DE SUCCION DE 4", 3", 1 1/2" Y 1" ENTRE TK-15029, TK-15028 Y LAS BOMBAS DE FLOCULANTE Y BOMBAS DE AGUA</v>
      </c>
      <c r="C44" s="801">
        <v>42</v>
      </c>
      <c r="D44" s="801"/>
      <c r="E44" s="806" t="str">
        <f>IF($D44="","",IFERROR(INDEX(QPS!$G:$G,MATCH($D44,QPS!$AE:$AE,0)),"NO EXISTE"))</f>
        <v/>
      </c>
      <c r="F44" s="806" t="str" cm="1">
        <f t="array" ref="F44">IF($D44="","",IFERROR(INDEX(QPS!$N:$N,SMALL(IF(QPS!$AE$15:$AE$262=$D44,ROW(QPS!$AE$15:$AE$262)),$S44)),""))</f>
        <v/>
      </c>
      <c r="G44" s="806" t="str" cm="1">
        <f t="array" ref="G44">IF($D44="","",IFERROR(INDEX(QPS!$O:$O,SMALL(IF(QPS!$AE$15:$AE$262=$D44,ROW(QPS!$AE$15:$AE$262)),$S44)),""))</f>
        <v/>
      </c>
      <c r="H44" s="801" t="str">
        <f>IF($D44="","",IFERROR(INDEX(QPS!$T:$T,MATCH($D44,QPS!$AE:$AE,0)),""))</f>
        <v/>
      </c>
      <c r="I44" s="802" t="str" cm="1">
        <f t="array" ref="I44">IF($D44="","",IFERROR(INDEX(QPS!$AB:$AB,SMALL(IF(QPS!$AE$15:$AE$262=$D44,ROW(QPS!$AE$15:$AE$262)),$S44)),0))</f>
        <v/>
      </c>
      <c r="J44" s="803" t="str">
        <f t="shared" si="0"/>
        <v/>
      </c>
      <c r="K44" s="802" t="str">
        <f t="shared" si="1"/>
        <v/>
      </c>
      <c r="L44" s="804" t="str" cm="1">
        <f t="array" ref="L44">IF($D44="","",IFERROR(IF(INDEX(QPS!$AB:$AB,SMALL(IF(QPS!$AE$15:$AE$262=$D44,ROW(QPS!$AE$15:$AE$262)),$S44))=0,0,INDEX(QPS!$AH:$AH,SMALL(IF(QPS!$AE$15:$AE$262=$D44,ROW(QPS!$AE$15:$AE$262)),$S44))/INDEX(QPS!$AB:$AB,SMALL(IF(QPS!$AE$15:$AE$262=$D44,ROW(QPS!$AE$15:$AE$262)),$S44))),0))</f>
        <v/>
      </c>
      <c r="M44" s="802" t="str">
        <f t="shared" si="2"/>
        <v/>
      </c>
      <c r="N44" s="801" t="s">
        <v>1373</v>
      </c>
      <c r="S44" t="str">
        <f>IF($D44="","",COUNTIF($D$6:$D44,$D44))</f>
        <v/>
      </c>
      <c r="T44" t="s">
        <v>1265</v>
      </c>
      <c r="U44" t="s">
        <v>179</v>
      </c>
    </row>
    <row r="45" spans="1:21" ht="36">
      <c r="A45" s="801" t="s">
        <v>1237</v>
      </c>
      <c r="B45" s="806" t="str" cm="1">
        <f t="array" ref="B45">IF($C45="","",TRIM(INDEX(CRONOGRAMA!$D:$D,$C45)))</f>
        <v>LINEA DE IMPULSION DE 2", 1", 1 1/2" DESDE BOMBAS DE FLOCULANTE Y DE AGUA HASTA MIXER DE CLARIFICADOR (1,2,3)</v>
      </c>
      <c r="C45" s="801">
        <v>43</v>
      </c>
      <c r="D45" s="801"/>
      <c r="E45" s="806" t="str">
        <f>IF($D45="","",IFERROR(INDEX(QPS!$G:$G,MATCH($D45,QPS!$AE:$AE,0)),"NO EXISTE"))</f>
        <v/>
      </c>
      <c r="F45" s="806" t="str" cm="1">
        <f t="array" ref="F45">IF($D45="","",IFERROR(INDEX(QPS!$N:$N,SMALL(IF(QPS!$AE$15:$AE$262=$D45,ROW(QPS!$AE$15:$AE$262)),$S45)),""))</f>
        <v/>
      </c>
      <c r="G45" s="806" t="str" cm="1">
        <f t="array" ref="G45">IF($D45="","",IFERROR(INDEX(QPS!$O:$O,SMALL(IF(QPS!$AE$15:$AE$262=$D45,ROW(QPS!$AE$15:$AE$262)),$S45)),""))</f>
        <v/>
      </c>
      <c r="H45" s="801" t="str">
        <f>IF($D45="","",IFERROR(INDEX(QPS!$T:$T,MATCH($D45,QPS!$AE:$AE,0)),""))</f>
        <v/>
      </c>
      <c r="I45" s="802" t="str" cm="1">
        <f t="array" ref="I45">IF($D45="","",IFERROR(INDEX(QPS!$AB:$AB,SMALL(IF(QPS!$AE$15:$AE$262=$D45,ROW(QPS!$AE$15:$AE$262)),$S45)),0))</f>
        <v/>
      </c>
      <c r="J45" s="803" t="str">
        <f t="shared" si="0"/>
        <v/>
      </c>
      <c r="K45" s="802" t="str">
        <f t="shared" si="1"/>
        <v/>
      </c>
      <c r="L45" s="804" t="str" cm="1">
        <f t="array" ref="L45">IF($D45="","",IFERROR(IF(INDEX(QPS!$AB:$AB,SMALL(IF(QPS!$AE$15:$AE$262=$D45,ROW(QPS!$AE$15:$AE$262)),$S45))=0,0,INDEX(QPS!$AH:$AH,SMALL(IF(QPS!$AE$15:$AE$262=$D45,ROW(QPS!$AE$15:$AE$262)),$S45))/INDEX(QPS!$AB:$AB,SMALL(IF(QPS!$AE$15:$AE$262=$D45,ROW(QPS!$AE$15:$AE$262)),$S45))),0))</f>
        <v/>
      </c>
      <c r="M45" s="802" t="str">
        <f t="shared" si="2"/>
        <v/>
      </c>
      <c r="N45" s="801" t="s">
        <v>1373</v>
      </c>
      <c r="S45" t="str">
        <f>IF($D45="","",COUNTIF($D$6:$D45,$D45))</f>
        <v/>
      </c>
      <c r="T45" t="s">
        <v>1267</v>
      </c>
      <c r="U45" t="s">
        <v>180</v>
      </c>
    </row>
    <row r="46" spans="1:21" ht="24">
      <c r="A46" s="801" t="s">
        <v>1239</v>
      </c>
      <c r="B46" s="806" t="str" cm="1">
        <f t="array" ref="B46">IF($C46="","",TRIM(INDEX(CRONOGRAMA!$D:$D,$C46)))</f>
        <v>LINEA DE IMPULSION DESDE MIXER CLARIFICADOR (1,2,3) HASTA CLARIFICADORES 1,2 Y 3</v>
      </c>
      <c r="C46" s="801">
        <v>44</v>
      </c>
      <c r="D46" s="801"/>
      <c r="E46" s="806" t="str">
        <f>IF($D46="","",IFERROR(INDEX(QPS!$G:$G,MATCH($D46,QPS!$AE:$AE,0)),"NO EXISTE"))</f>
        <v/>
      </c>
      <c r="F46" s="806" t="str" cm="1">
        <f t="array" ref="F46">IF($D46="","",IFERROR(INDEX(QPS!$N:$N,SMALL(IF(QPS!$AE$15:$AE$262=$D46,ROW(QPS!$AE$15:$AE$262)),$S46)),""))</f>
        <v/>
      </c>
      <c r="G46" s="806" t="str" cm="1">
        <f t="array" ref="G46">IF($D46="","",IFERROR(INDEX(QPS!$O:$O,SMALL(IF(QPS!$AE$15:$AE$262=$D46,ROW(QPS!$AE$15:$AE$262)),$S46)),""))</f>
        <v/>
      </c>
      <c r="H46" s="801" t="str">
        <f>IF($D46="","",IFERROR(INDEX(QPS!$T:$T,MATCH($D46,QPS!$AE:$AE,0)),""))</f>
        <v/>
      </c>
      <c r="I46" s="802" t="str" cm="1">
        <f t="array" ref="I46">IF($D46="","",IFERROR(INDEX(QPS!$AB:$AB,SMALL(IF(QPS!$AE$15:$AE$262=$D46,ROW(QPS!$AE$15:$AE$262)),$S46)),0))</f>
        <v/>
      </c>
      <c r="J46" s="803" t="str">
        <f t="shared" si="0"/>
        <v/>
      </c>
      <c r="K46" s="802" t="str">
        <f t="shared" si="1"/>
        <v/>
      </c>
      <c r="L46" s="804" t="str" cm="1">
        <f t="array" ref="L46">IF($D46="","",IFERROR(IF(INDEX(QPS!$AB:$AB,SMALL(IF(QPS!$AE$15:$AE$262=$D46,ROW(QPS!$AE$15:$AE$262)),$S46))=0,0,INDEX(QPS!$AH:$AH,SMALL(IF(QPS!$AE$15:$AE$262=$D46,ROW(QPS!$AE$15:$AE$262)),$S46))/INDEX(QPS!$AB:$AB,SMALL(IF(QPS!$AE$15:$AE$262=$D46,ROW(QPS!$AE$15:$AE$262)),$S46))),0))</f>
        <v/>
      </c>
      <c r="M46" s="802" t="str">
        <f t="shared" si="2"/>
        <v/>
      </c>
      <c r="N46" s="801" t="s">
        <v>1373</v>
      </c>
      <c r="S46" t="str">
        <f>IF($D46="","",COUNTIF($D$6:$D46,$D46))</f>
        <v/>
      </c>
      <c r="T46" t="s">
        <v>1269</v>
      </c>
      <c r="U46" t="s">
        <v>1402</v>
      </c>
    </row>
    <row r="47" spans="1:21">
      <c r="A47" s="801" t="s">
        <v>1241</v>
      </c>
      <c r="B47" s="806" t="str" cm="1">
        <f t="array" ref="B47">IF($C47="","",TRIM(INDEX(CRONOGRAMA!$D:$D,$C47)))</f>
        <v>TIE IN</v>
      </c>
      <c r="C47" s="801">
        <v>45</v>
      </c>
      <c r="D47" s="801" t="s">
        <v>449</v>
      </c>
      <c r="E47" s="806" t="str">
        <f>IF($D47="","",IFERROR(INDEX(QPS!$G:$G,MATCH($D47,QPS!$AE:$AE,0)),"NO EXISTE"))</f>
        <v>Aplicación de Tie-In M-001</v>
      </c>
      <c r="F47" s="806" t="str" cm="1">
        <f t="array" ref="F47">IF($D47="","",IFERROR(INDEX(QPS!$N:$N,SMALL(IF(QPS!$AE$15:$AE$262=$D47,ROW(QPS!$AE$15:$AE$262)),$S47)),""))</f>
        <v>-</v>
      </c>
      <c r="G47" s="806" t="str" cm="1">
        <f t="array" ref="G47">IF($D47="","",IFERROR(INDEX(QPS!$O:$O,SMALL(IF(QPS!$AE$15:$AE$262=$D47,ROW(QPS!$AE$15:$AE$262)),$S47)),""))</f>
        <v>-</v>
      </c>
      <c r="H47" s="801" t="str">
        <f>IF($D47="","",IFERROR(INDEX(QPS!$T:$T,MATCH($D47,QPS!$AE:$AE,0)),""))</f>
        <v>Glb.</v>
      </c>
      <c r="I47" s="802" cm="1">
        <f t="array" ref="I47">IF($D47="","",IFERROR(INDEX(QPS!$AB:$AB,SMALL(IF(QPS!$AE$15:$AE$262=$D47,ROW(QPS!$AE$15:$AE$262)),$S47)),0))</f>
        <v>112</v>
      </c>
      <c r="J47" s="803">
        <f t="shared" si="0"/>
        <v>1</v>
      </c>
      <c r="K47" s="802">
        <f t="shared" si="1"/>
        <v>112</v>
      </c>
      <c r="L47" s="804" cm="1">
        <f t="array" ref="L47">IF($D47="","",IFERROR(IF(INDEX(QPS!$AB:$AB,SMALL(IF(QPS!$AE$15:$AE$262=$D47,ROW(QPS!$AE$15:$AE$262)),$S47))=0,0,INDEX(QPS!$AH:$AH,SMALL(IF(QPS!$AE$15:$AE$262=$D47,ROW(QPS!$AE$15:$AE$262)),$S47))/INDEX(QPS!$AB:$AB,SMALL(IF(QPS!$AE$15:$AE$262=$D47,ROW(QPS!$AE$15:$AE$262)),$S47))),0))</f>
        <v>0</v>
      </c>
      <c r="M47" s="802">
        <f t="shared" si="2"/>
        <v>0</v>
      </c>
      <c r="N47" s="801" t="s">
        <v>1374</v>
      </c>
      <c r="S47">
        <f>IF($D47="","",COUNTIF($D$6:$D47,$D47))</f>
        <v>1</v>
      </c>
      <c r="T47" t="s">
        <v>1271</v>
      </c>
      <c r="U47" t="s">
        <v>442</v>
      </c>
    </row>
    <row r="48" spans="1:21">
      <c r="A48" s="801" t="s">
        <v>1241</v>
      </c>
      <c r="B48" s="806" t="str" cm="1">
        <f t="array" ref="B48">IF($C48="","",TRIM(INDEX(CRONOGRAMA!$D:$D,$C48)))</f>
        <v>TIE IN</v>
      </c>
      <c r="C48" s="801">
        <v>45</v>
      </c>
      <c r="D48" s="801" t="s">
        <v>450</v>
      </c>
      <c r="E48" s="806" t="str">
        <f>IF($D48="","",IFERROR(INDEX(QPS!$G:$G,MATCH($D48,QPS!$AE:$AE,0)),"NO EXISTE"))</f>
        <v>Aplicación de Tie-In M-002</v>
      </c>
      <c r="F48" s="806" t="str" cm="1">
        <f t="array" ref="F48">IF($D48="","",IFERROR(INDEX(QPS!$N:$N,SMALL(IF(QPS!$AE$15:$AE$262=$D48,ROW(QPS!$AE$15:$AE$262)),$S48)),""))</f>
        <v>-</v>
      </c>
      <c r="G48" s="806" t="str" cm="1">
        <f t="array" ref="G48">IF($D48="","",IFERROR(INDEX(QPS!$O:$O,SMALL(IF(QPS!$AE$15:$AE$262=$D48,ROW(QPS!$AE$15:$AE$262)),$S48)),""))</f>
        <v>-</v>
      </c>
      <c r="H48" s="801" t="str">
        <f>IF($D48="","",IFERROR(INDEX(QPS!$T:$T,MATCH($D48,QPS!$AE:$AE,0)),""))</f>
        <v>Glb.</v>
      </c>
      <c r="I48" s="802" cm="1">
        <f t="array" ref="I48">IF($D48="","",IFERROR(INDEX(QPS!$AB:$AB,SMALL(IF(QPS!$AE$15:$AE$262=$D48,ROW(QPS!$AE$15:$AE$262)),$S48)),0))</f>
        <v>112</v>
      </c>
      <c r="J48" s="803">
        <f t="shared" si="0"/>
        <v>1</v>
      </c>
      <c r="K48" s="802">
        <f t="shared" si="1"/>
        <v>112</v>
      </c>
      <c r="L48" s="804" cm="1">
        <f t="array" ref="L48">IF($D48="","",IFERROR(IF(INDEX(QPS!$AB:$AB,SMALL(IF(QPS!$AE$15:$AE$262=$D48,ROW(QPS!$AE$15:$AE$262)),$S48))=0,0,INDEX(QPS!$AH:$AH,SMALL(IF(QPS!$AE$15:$AE$262=$D48,ROW(QPS!$AE$15:$AE$262)),$S48))/INDEX(QPS!$AB:$AB,SMALL(IF(QPS!$AE$15:$AE$262=$D48,ROW(QPS!$AE$15:$AE$262)),$S48))),0))</f>
        <v>0</v>
      </c>
      <c r="M48" s="802">
        <f t="shared" si="2"/>
        <v>0</v>
      </c>
      <c r="N48" s="801" t="s">
        <v>1374</v>
      </c>
      <c r="S48">
        <f>IF($D48="","",COUNTIF($D$6:$D48,$D48))</f>
        <v>1</v>
      </c>
      <c r="T48" t="s">
        <v>1273</v>
      </c>
      <c r="U48" t="s">
        <v>443</v>
      </c>
    </row>
    <row r="49" spans="1:21">
      <c r="A49" s="801" t="s">
        <v>1241</v>
      </c>
      <c r="B49" s="806" t="str" cm="1">
        <f t="array" ref="B49">IF($C49="","",TRIM(INDEX(CRONOGRAMA!$D:$D,$C49)))</f>
        <v>TIE IN</v>
      </c>
      <c r="C49" s="801">
        <v>45</v>
      </c>
      <c r="D49" s="801" t="s">
        <v>451</v>
      </c>
      <c r="E49" s="806" t="str">
        <f>IF($D49="","",IFERROR(INDEX(QPS!$G:$G,MATCH($D49,QPS!$AE:$AE,0)),"NO EXISTE"))</f>
        <v>SUMINISTRO Y MONTAJE DE FLG SO 150# RF STL A105</v>
      </c>
      <c r="F49" s="806" t="str" cm="1">
        <f t="array" ref="F49">IF($D49="","",IFERROR(INDEX(QPS!$N:$N,SMALL(IF(QPS!$AE$15:$AE$262=$D49,ROW(QPS!$AE$15:$AE$262)),$S49)),""))</f>
        <v>4"</v>
      </c>
      <c r="G49" s="806" t="str" cm="1">
        <f t="array" ref="G49">IF($D49="","",IFERROR(INDEX(QPS!$O:$O,SMALL(IF(QPS!$AE$15:$AE$262=$D49,ROW(QPS!$AE$15:$AE$262)),$S49)),""))</f>
        <v>AA1B</v>
      </c>
      <c r="H49" s="801" t="str">
        <f>IF($D49="","",IFERROR(INDEX(QPS!$T:$T,MATCH($D49,QPS!$AE:$AE,0)),""))</f>
        <v>UND</v>
      </c>
      <c r="I49" s="802" cm="1">
        <f t="array" ref="I49">IF($D49="","",IFERROR(INDEX(QPS!$AB:$AB,SMALL(IF(QPS!$AE$15:$AE$262=$D49,ROW(QPS!$AE$15:$AE$262)),$S49)),0))</f>
        <v>9.9200000000000017</v>
      </c>
      <c r="J49" s="803">
        <f t="shared" si="0"/>
        <v>1</v>
      </c>
      <c r="K49" s="802">
        <f t="shared" si="1"/>
        <v>9.9200000000000017</v>
      </c>
      <c r="L49" s="804" cm="1">
        <f t="array" ref="L49">IF($D49="","",IFERROR(IF(INDEX(QPS!$AB:$AB,SMALL(IF(QPS!$AE$15:$AE$262=$D49,ROW(QPS!$AE$15:$AE$262)),$S49))=0,0,INDEX(QPS!$AH:$AH,SMALL(IF(QPS!$AE$15:$AE$262=$D49,ROW(QPS!$AE$15:$AE$262)),$S49))/INDEX(QPS!$AB:$AB,SMALL(IF(QPS!$AE$15:$AE$262=$D49,ROW(QPS!$AE$15:$AE$262)),$S49))),0))</f>
        <v>0</v>
      </c>
      <c r="M49" s="802">
        <f t="shared" si="2"/>
        <v>0</v>
      </c>
      <c r="N49" s="801" t="s">
        <v>1375</v>
      </c>
      <c r="S49">
        <f>IF($D49="","",COUNTIF($D$6:$D49,$D49))</f>
        <v>1</v>
      </c>
      <c r="T49" t="s">
        <v>1275</v>
      </c>
      <c r="U49" t="s">
        <v>444</v>
      </c>
    </row>
    <row r="50" spans="1:21" ht="24">
      <c r="A50" s="801" t="s">
        <v>1246</v>
      </c>
      <c r="B50" s="806" t="str" cm="1">
        <f t="array" ref="B50">IF($C50="","",TRIM(INDEX(CRONOGRAMA!$D:$D,$C50)))</f>
        <v>PRUEBAS DE VARIADORES DE FRECUENCIA</v>
      </c>
      <c r="C50" s="801">
        <v>49</v>
      </c>
      <c r="D50" s="801" t="s">
        <v>201</v>
      </c>
      <c r="E50" s="806" t="str">
        <f>IF($D50="","",IFERROR(INDEX(QPS!$G:$G,MATCH($D50,QPS!$AE:$AE,0)),"NO EXISTE"))</f>
        <v>Variador de frecuencia de 480V, 3F, 60Hz.
TAG: 1760-VF-15071</v>
      </c>
      <c r="F50" s="806" t="str" cm="1">
        <f t="array" ref="F50">IF($D50="","",IFERROR(INDEX(QPS!$N:$N,SMALL(IF(QPS!$AE$15:$AE$262=$D50,ROW(QPS!$AE$15:$AE$262)),$S50)),""))</f>
        <v>-</v>
      </c>
      <c r="G50" s="806" t="str" cm="1">
        <f t="array" ref="G50">IF($D50="","",IFERROR(INDEX(QPS!$O:$O,SMALL(IF(QPS!$AE$15:$AE$262=$D50,ROW(QPS!$AE$15:$AE$262)),$S50)),""))</f>
        <v>-</v>
      </c>
      <c r="H50" s="801" t="str">
        <f>IF($D50="","",IFERROR(INDEX(QPS!$T:$T,MATCH($D50,QPS!$AE:$AE,0)),""))</f>
        <v>UND</v>
      </c>
      <c r="I50" s="802" cm="1">
        <f t="array" ref="I50">IF($D50="","",IFERROR(INDEX(QPS!$AB:$AB,SMALL(IF(QPS!$AE$15:$AE$262=$D50,ROW(QPS!$AE$15:$AE$262)),$S50)),0))</f>
        <v>49.6</v>
      </c>
      <c r="J50" s="803">
        <f t="shared" si="0"/>
        <v>1</v>
      </c>
      <c r="K50" s="802">
        <f t="shared" si="1"/>
        <v>49.6</v>
      </c>
      <c r="L50" s="804" cm="1">
        <f t="array" ref="L50">IF($D50="","",IFERROR(IF(INDEX(QPS!$AB:$AB,SMALL(IF(QPS!$AE$15:$AE$262=$D50,ROW(QPS!$AE$15:$AE$262)),$S50))=0,0,INDEX(QPS!$AH:$AH,SMALL(IF(QPS!$AE$15:$AE$262=$D50,ROW(QPS!$AE$15:$AE$262)),$S50))/INDEX(QPS!$AB:$AB,SMALL(IF(QPS!$AE$15:$AE$262=$D50,ROW(QPS!$AE$15:$AE$262)),$S50))),0))</f>
        <v>0</v>
      </c>
      <c r="M50" s="802">
        <f t="shared" si="2"/>
        <v>0</v>
      </c>
      <c r="N50" s="801" t="s">
        <v>1374</v>
      </c>
      <c r="S50">
        <f>IF($D50="","",COUNTIF($D$6:$D50,$D50))</f>
        <v>1</v>
      </c>
      <c r="T50" t="s">
        <v>1278</v>
      </c>
      <c r="U50" t="s">
        <v>445</v>
      </c>
    </row>
    <row r="51" spans="1:21" ht="24">
      <c r="A51" s="801" t="s">
        <v>1246</v>
      </c>
      <c r="B51" s="806" t="str" cm="1">
        <f t="array" ref="B51">IF($C51="","",TRIM(INDEX(CRONOGRAMA!$D:$D,$C51)))</f>
        <v>PRUEBAS DE VARIADORES DE FRECUENCIA</v>
      </c>
      <c r="C51" s="801">
        <v>49</v>
      </c>
      <c r="D51" s="801" t="s">
        <v>202</v>
      </c>
      <c r="E51" s="806" t="str">
        <f>IF($D51="","",IFERROR(INDEX(QPS!$G:$G,MATCH($D51,QPS!$AE:$AE,0)),"NO EXISTE"))</f>
        <v>Variador de frecuencia de 480V, 3F, 60Hz.
TAG: 1760-VF-15072</v>
      </c>
      <c r="F51" s="806" t="str" cm="1">
        <f t="array" ref="F51">IF($D51="","",IFERROR(INDEX(QPS!$N:$N,SMALL(IF(QPS!$AE$15:$AE$262=$D51,ROW(QPS!$AE$15:$AE$262)),$S51)),""))</f>
        <v>-</v>
      </c>
      <c r="G51" s="806" t="str" cm="1">
        <f t="array" ref="G51">IF($D51="","",IFERROR(INDEX(QPS!$O:$O,SMALL(IF(QPS!$AE$15:$AE$262=$D51,ROW(QPS!$AE$15:$AE$262)),$S51)),""))</f>
        <v>-</v>
      </c>
      <c r="H51" s="801" t="str">
        <f>IF($D51="","",IFERROR(INDEX(QPS!$T:$T,MATCH($D51,QPS!$AE:$AE,0)),""))</f>
        <v>UND</v>
      </c>
      <c r="I51" s="802" cm="1">
        <f t="array" ref="I51">IF($D51="","",IFERROR(INDEX(QPS!$AB:$AB,SMALL(IF(QPS!$AE$15:$AE$262=$D51,ROW(QPS!$AE$15:$AE$262)),$S51)),0))</f>
        <v>109.12</v>
      </c>
      <c r="J51" s="803">
        <f t="shared" si="0"/>
        <v>1</v>
      </c>
      <c r="K51" s="802">
        <f t="shared" si="1"/>
        <v>109.12</v>
      </c>
      <c r="L51" s="804" cm="1">
        <f t="array" ref="L51">IF($D51="","",IFERROR(IF(INDEX(QPS!$AB:$AB,SMALL(IF(QPS!$AE$15:$AE$262=$D51,ROW(QPS!$AE$15:$AE$262)),$S51))=0,0,INDEX(QPS!$AH:$AH,SMALL(IF(QPS!$AE$15:$AE$262=$D51,ROW(QPS!$AE$15:$AE$262)),$S51))/INDEX(QPS!$AB:$AB,SMALL(IF(QPS!$AE$15:$AE$262=$D51,ROW(QPS!$AE$15:$AE$262)),$S51))),0))</f>
        <v>0</v>
      </c>
      <c r="M51" s="802">
        <f t="shared" si="2"/>
        <v>0</v>
      </c>
      <c r="N51" s="801" t="s">
        <v>1374</v>
      </c>
      <c r="S51">
        <f>IF($D51="","",COUNTIF($D$6:$D51,$D51))</f>
        <v>1</v>
      </c>
      <c r="T51" t="s">
        <v>1280</v>
      </c>
      <c r="U51" t="s">
        <v>446</v>
      </c>
    </row>
    <row r="52" spans="1:21" ht="24">
      <c r="A52" s="801" t="s">
        <v>1246</v>
      </c>
      <c r="B52" s="806" t="str" cm="1">
        <f t="array" ref="B52">IF($C52="","",TRIM(INDEX(CRONOGRAMA!$D:$D,$C52)))</f>
        <v>PRUEBAS DE VARIADORES DE FRECUENCIA</v>
      </c>
      <c r="C52" s="801">
        <v>49</v>
      </c>
      <c r="D52" s="801" t="s">
        <v>203</v>
      </c>
      <c r="E52" s="806" t="str">
        <f>IF($D52="","",IFERROR(INDEX(QPS!$G:$G,MATCH($D52,QPS!$AE:$AE,0)),"NO EXISTE"))</f>
        <v>Variador de frecuencia de 480V, 3F, 60Hz.
TAG: 1760-VF-15073</v>
      </c>
      <c r="F52" s="806" t="str" cm="1">
        <f t="array" ref="F52">IF($D52="","",IFERROR(INDEX(QPS!$N:$N,SMALL(IF(QPS!$AE$15:$AE$262=$D52,ROW(QPS!$AE$15:$AE$262)),$S52)),""))</f>
        <v>-</v>
      </c>
      <c r="G52" s="806" t="str" cm="1">
        <f t="array" ref="G52">IF($D52="","",IFERROR(INDEX(QPS!$O:$O,SMALL(IF(QPS!$AE$15:$AE$262=$D52,ROW(QPS!$AE$15:$AE$262)),$S52)),""))</f>
        <v>-</v>
      </c>
      <c r="H52" s="801" t="str">
        <f>IF($D52="","",IFERROR(INDEX(QPS!$T:$T,MATCH($D52,QPS!$AE:$AE,0)),""))</f>
        <v>UND</v>
      </c>
      <c r="I52" s="802" cm="1">
        <f t="array" ref="I52">IF($D52="","",IFERROR(INDEX(QPS!$AB:$AB,SMALL(IF(QPS!$AE$15:$AE$262=$D52,ROW(QPS!$AE$15:$AE$262)),$S52)),0))</f>
        <v>109.12</v>
      </c>
      <c r="J52" s="803">
        <f t="shared" si="0"/>
        <v>1</v>
      </c>
      <c r="K52" s="802">
        <f t="shared" si="1"/>
        <v>109.12</v>
      </c>
      <c r="L52" s="804" cm="1">
        <f t="array" ref="L52">IF($D52="","",IFERROR(IF(INDEX(QPS!$AB:$AB,SMALL(IF(QPS!$AE$15:$AE$262=$D52,ROW(QPS!$AE$15:$AE$262)),$S52))=0,0,INDEX(QPS!$AH:$AH,SMALL(IF(QPS!$AE$15:$AE$262=$D52,ROW(QPS!$AE$15:$AE$262)),$S52))/INDEX(QPS!$AB:$AB,SMALL(IF(QPS!$AE$15:$AE$262=$D52,ROW(QPS!$AE$15:$AE$262)),$S52))),0))</f>
        <v>0</v>
      </c>
      <c r="M52" s="802">
        <f t="shared" si="2"/>
        <v>0</v>
      </c>
      <c r="N52" s="801" t="s">
        <v>1374</v>
      </c>
      <c r="S52">
        <f>IF($D52="","",COUNTIF($D$6:$D52,$D52))</f>
        <v>1</v>
      </c>
      <c r="T52" t="s">
        <v>1282</v>
      </c>
      <c r="U52" t="s">
        <v>447</v>
      </c>
    </row>
    <row r="53" spans="1:21" ht="24">
      <c r="A53" s="801" t="s">
        <v>1246</v>
      </c>
      <c r="B53" s="806" t="str" cm="1">
        <f t="array" ref="B53">IF($C53="","",TRIM(INDEX(CRONOGRAMA!$D:$D,$C53)))</f>
        <v>PRUEBAS DE VARIADORES DE FRECUENCIA</v>
      </c>
      <c r="C53" s="801">
        <v>49</v>
      </c>
      <c r="D53" s="801" t="s">
        <v>204</v>
      </c>
      <c r="E53" s="806" t="str">
        <f>IF($D53="","",IFERROR(INDEX(QPS!$G:$G,MATCH($D53,QPS!$AE:$AE,0)),"NO EXISTE"))</f>
        <v>Variador de frecuencia de 480V, 3F, 60Hz.
TAG: 1760-VF-15074</v>
      </c>
      <c r="F53" s="806" t="str" cm="1">
        <f t="array" ref="F53">IF($D53="","",IFERROR(INDEX(QPS!$N:$N,SMALL(IF(QPS!$AE$15:$AE$262=$D53,ROW(QPS!$AE$15:$AE$262)),$S53)),""))</f>
        <v>-</v>
      </c>
      <c r="G53" s="806" t="str" cm="1">
        <f t="array" ref="G53">IF($D53="","",IFERROR(INDEX(QPS!$O:$O,SMALL(IF(QPS!$AE$15:$AE$262=$D53,ROW(QPS!$AE$15:$AE$262)),$S53)),""))</f>
        <v>-</v>
      </c>
      <c r="H53" s="801" t="str">
        <f>IF($D53="","",IFERROR(INDEX(QPS!$T:$T,MATCH($D53,QPS!$AE:$AE,0)),""))</f>
        <v>UND</v>
      </c>
      <c r="I53" s="802" cm="1">
        <f t="array" ref="I53">IF($D53="","",IFERROR(INDEX(QPS!$AB:$AB,SMALL(IF(QPS!$AE$15:$AE$262=$D53,ROW(QPS!$AE$15:$AE$262)),$S53)),0))</f>
        <v>109.12</v>
      </c>
      <c r="J53" s="803">
        <f t="shared" si="0"/>
        <v>1</v>
      </c>
      <c r="K53" s="802">
        <f t="shared" si="1"/>
        <v>109.12</v>
      </c>
      <c r="L53" s="804" cm="1">
        <f t="array" ref="L53">IF($D53="","",IFERROR(IF(INDEX(QPS!$AB:$AB,SMALL(IF(QPS!$AE$15:$AE$262=$D53,ROW(QPS!$AE$15:$AE$262)),$S53))=0,0,INDEX(QPS!$AH:$AH,SMALL(IF(QPS!$AE$15:$AE$262=$D53,ROW(QPS!$AE$15:$AE$262)),$S53))/INDEX(QPS!$AB:$AB,SMALL(IF(QPS!$AE$15:$AE$262=$D53,ROW(QPS!$AE$15:$AE$262)),$S53))),0))</f>
        <v>0</v>
      </c>
      <c r="M53" s="802">
        <f t="shared" si="2"/>
        <v>0</v>
      </c>
      <c r="N53" s="801" t="s">
        <v>1374</v>
      </c>
      <c r="S53">
        <f>IF($D53="","",COUNTIF($D$6:$D53,$D53))</f>
        <v>1</v>
      </c>
      <c r="T53" t="s">
        <v>1286</v>
      </c>
      <c r="U53" t="s">
        <v>448</v>
      </c>
    </row>
    <row r="54" spans="1:21" ht="24">
      <c r="A54" s="801" t="s">
        <v>1246</v>
      </c>
      <c r="B54" s="806" t="str" cm="1">
        <f t="array" ref="B54">IF($C54="","",TRIM(INDEX(CRONOGRAMA!$D:$D,$C54)))</f>
        <v>PRUEBAS DE VARIADORES DE FRECUENCIA</v>
      </c>
      <c r="C54" s="801">
        <v>49</v>
      </c>
      <c r="D54" s="801" t="s">
        <v>265</v>
      </c>
      <c r="E54" s="806" t="str">
        <f>IF($D54="","",IFERROR(INDEX(QPS!$G:$G,MATCH($D54,QPS!$AE:$AE,0)),"NO EXISTE"))</f>
        <v>Variador de frecuencia de 480V, 3F, 60Hz.
TAG: 1760-VF-15078</v>
      </c>
      <c r="F54" s="806" t="str" cm="1">
        <f t="array" ref="F54">IF($D54="","",IFERROR(INDEX(QPS!$N:$N,SMALL(IF(QPS!$AE$15:$AE$262=$D54,ROW(QPS!$AE$15:$AE$262)),$S54)),""))</f>
        <v>-</v>
      </c>
      <c r="G54" s="806" t="str" cm="1">
        <f t="array" ref="G54">IF($D54="","",IFERROR(INDEX(QPS!$O:$O,SMALL(IF(QPS!$AE$15:$AE$262=$D54,ROW(QPS!$AE$15:$AE$262)),$S54)),""))</f>
        <v>-</v>
      </c>
      <c r="H54" s="801" t="str">
        <f>IF($D54="","",IFERROR(INDEX(QPS!$T:$T,MATCH($D54,QPS!$AE:$AE,0)),""))</f>
        <v>UND</v>
      </c>
      <c r="I54" s="802" cm="1">
        <f t="array" ref="I54">IF($D54="","",IFERROR(INDEX(QPS!$AB:$AB,SMALL(IF(QPS!$AE$15:$AE$262=$D54,ROW(QPS!$AE$15:$AE$262)),$S54)),0))</f>
        <v>49.6</v>
      </c>
      <c r="J54" s="803">
        <f t="shared" si="0"/>
        <v>1</v>
      </c>
      <c r="K54" s="802">
        <f t="shared" si="1"/>
        <v>49.6</v>
      </c>
      <c r="L54" s="804" cm="1">
        <f t="array" ref="L54">IF($D54="","",IFERROR(IF(INDEX(QPS!$AB:$AB,SMALL(IF(QPS!$AE$15:$AE$262=$D54,ROW(QPS!$AE$15:$AE$262)),$S54))=0,0,INDEX(QPS!$AH:$AH,SMALL(IF(QPS!$AE$15:$AE$262=$D54,ROW(QPS!$AE$15:$AE$262)),$S54))/INDEX(QPS!$AB:$AB,SMALL(IF(QPS!$AE$15:$AE$262=$D54,ROW(QPS!$AE$15:$AE$262)),$S54))),0))</f>
        <v>0</v>
      </c>
      <c r="M54" s="802">
        <f t="shared" si="2"/>
        <v>0</v>
      </c>
      <c r="N54" s="801" t="s">
        <v>1374</v>
      </c>
      <c r="S54">
        <f>IF($D54="","",COUNTIF($D$6:$D54,$D54))</f>
        <v>1</v>
      </c>
      <c r="T54" t="s">
        <v>1288</v>
      </c>
      <c r="U54" t="s">
        <v>577</v>
      </c>
    </row>
    <row r="55" spans="1:21" ht="24">
      <c r="A55" s="801" t="s">
        <v>1248</v>
      </c>
      <c r="B55" s="806" t="str" cm="1">
        <f t="array" ref="B55">IF($C55="","",TRIM(INDEX(CRONOGRAMA!$D:$D,$C55)))</f>
        <v>PRUEBAS DE REACTORES DE CARGA PARA VARIADOR</v>
      </c>
      <c r="C55" s="801">
        <v>50</v>
      </c>
      <c r="D55" s="801" t="s">
        <v>266</v>
      </c>
      <c r="E55" s="806" t="str">
        <f>IF($D55="","",IFERROR(INDEX(QPS!$G:$G,MATCH($D55,QPS!$AE:$AE,0)),"NO EXISTE"))</f>
        <v>Reactor de carga para variador de velocidad 
TAG: 1760-XL-15071</v>
      </c>
      <c r="F55" s="806" t="str" cm="1">
        <f t="array" ref="F55">IF($D55="","",IFERROR(INDEX(QPS!$N:$N,SMALL(IF(QPS!$AE$15:$AE$262=$D55,ROW(QPS!$AE$15:$AE$262)),$S55)),""))</f>
        <v>-</v>
      </c>
      <c r="G55" s="806" t="str" cm="1">
        <f t="array" ref="G55">IF($D55="","",IFERROR(INDEX(QPS!$O:$O,SMALL(IF(QPS!$AE$15:$AE$262=$D55,ROW(QPS!$AE$15:$AE$262)),$S55)),""))</f>
        <v>-</v>
      </c>
      <c r="H55" s="801" t="str">
        <f>IF($D55="","",IFERROR(INDEX(QPS!$T:$T,MATCH($D55,QPS!$AE:$AE,0)),""))</f>
        <v>UND</v>
      </c>
      <c r="I55" s="802" cm="1">
        <f t="array" ref="I55">IF($D55="","",IFERROR(INDEX(QPS!$AB:$AB,SMALL(IF(QPS!$AE$15:$AE$262=$D55,ROW(QPS!$AE$15:$AE$262)),$S55)),0))</f>
        <v>5.6</v>
      </c>
      <c r="J55" s="803">
        <f t="shared" si="0"/>
        <v>1</v>
      </c>
      <c r="K55" s="802">
        <f t="shared" si="1"/>
        <v>5.6</v>
      </c>
      <c r="L55" s="804" cm="1">
        <f t="array" ref="L55">IF($D55="","",IFERROR(IF(INDEX(QPS!$AB:$AB,SMALL(IF(QPS!$AE$15:$AE$262=$D55,ROW(QPS!$AE$15:$AE$262)),$S55))=0,0,INDEX(QPS!$AH:$AH,SMALL(IF(QPS!$AE$15:$AE$262=$D55,ROW(QPS!$AE$15:$AE$262)),$S55))/INDEX(QPS!$AB:$AB,SMALL(IF(QPS!$AE$15:$AE$262=$D55,ROW(QPS!$AE$15:$AE$262)),$S55))),0))</f>
        <v>0</v>
      </c>
      <c r="M55" s="802">
        <f t="shared" si="2"/>
        <v>0</v>
      </c>
      <c r="N55" s="801" t="s">
        <v>1374</v>
      </c>
      <c r="S55">
        <f>IF($D55="","",COUNTIF($D$6:$D55,$D55))</f>
        <v>1</v>
      </c>
      <c r="T55" t="s">
        <v>1290</v>
      </c>
      <c r="U55" t="s">
        <v>578</v>
      </c>
    </row>
    <row r="56" spans="1:21" ht="24">
      <c r="A56" s="801" t="s">
        <v>1248</v>
      </c>
      <c r="B56" s="806" t="str" cm="1">
        <f t="array" ref="B56">IF($C56="","",TRIM(INDEX(CRONOGRAMA!$D:$D,$C56)))</f>
        <v>PRUEBAS DE REACTORES DE CARGA PARA VARIADOR</v>
      </c>
      <c r="C56" s="801">
        <v>50</v>
      </c>
      <c r="D56" s="801" t="s">
        <v>267</v>
      </c>
      <c r="E56" s="806" t="str">
        <f>IF($D56="","",IFERROR(INDEX(QPS!$G:$G,MATCH($D56,QPS!$AE:$AE,0)),"NO EXISTE"))</f>
        <v>Reactor de carga para variador de velocidad 
TAG: 1760-XL-15072</v>
      </c>
      <c r="F56" s="806" t="str" cm="1">
        <f t="array" ref="F56">IF($D56="","",IFERROR(INDEX(QPS!$N:$N,SMALL(IF(QPS!$AE$15:$AE$262=$D56,ROW(QPS!$AE$15:$AE$262)),$S56)),""))</f>
        <v>-</v>
      </c>
      <c r="G56" s="806" t="str" cm="1">
        <f t="array" ref="G56">IF($D56="","",IFERROR(INDEX(QPS!$O:$O,SMALL(IF(QPS!$AE$15:$AE$262=$D56,ROW(QPS!$AE$15:$AE$262)),$S56)),""))</f>
        <v>-</v>
      </c>
      <c r="H56" s="801" t="str">
        <f>IF($D56="","",IFERROR(INDEX(QPS!$T:$T,MATCH($D56,QPS!$AE:$AE,0)),""))</f>
        <v>UND</v>
      </c>
      <c r="I56" s="802" cm="1">
        <f t="array" ref="I56">IF($D56="","",IFERROR(INDEX(QPS!$AB:$AB,SMALL(IF(QPS!$AE$15:$AE$262=$D56,ROW(QPS!$AE$15:$AE$262)),$S56)),0))</f>
        <v>5.6</v>
      </c>
      <c r="J56" s="803">
        <f t="shared" si="0"/>
        <v>1</v>
      </c>
      <c r="K56" s="802">
        <f t="shared" si="1"/>
        <v>5.6</v>
      </c>
      <c r="L56" s="804" cm="1">
        <f t="array" ref="L56">IF($D56="","",IFERROR(IF(INDEX(QPS!$AB:$AB,SMALL(IF(QPS!$AE$15:$AE$262=$D56,ROW(QPS!$AE$15:$AE$262)),$S56))=0,0,INDEX(QPS!$AH:$AH,SMALL(IF(QPS!$AE$15:$AE$262=$D56,ROW(QPS!$AE$15:$AE$262)),$S56))/INDEX(QPS!$AB:$AB,SMALL(IF(QPS!$AE$15:$AE$262=$D56,ROW(QPS!$AE$15:$AE$262)),$S56))),0))</f>
        <v>0</v>
      </c>
      <c r="M56" s="802">
        <f t="shared" si="2"/>
        <v>0</v>
      </c>
      <c r="N56" s="801" t="s">
        <v>1374</v>
      </c>
      <c r="S56">
        <f>IF($D56="","",COUNTIF($D$6:$D56,$D56))</f>
        <v>1</v>
      </c>
      <c r="T56" t="s">
        <v>1293</v>
      </c>
      <c r="U56" t="s">
        <v>579</v>
      </c>
    </row>
    <row r="57" spans="1:21" ht="24">
      <c r="A57" s="801" t="s">
        <v>1248</v>
      </c>
      <c r="B57" s="806" t="str" cm="1">
        <f t="array" ref="B57">IF($C57="","",TRIM(INDEX(CRONOGRAMA!$D:$D,$C57)))</f>
        <v>PRUEBAS DE REACTORES DE CARGA PARA VARIADOR</v>
      </c>
      <c r="C57" s="801">
        <v>50</v>
      </c>
      <c r="D57" s="801" t="s">
        <v>268</v>
      </c>
      <c r="E57" s="806" t="str">
        <f>IF($D57="","",IFERROR(INDEX(QPS!$G:$G,MATCH($D57,QPS!$AE:$AE,0)),"NO EXISTE"))</f>
        <v>Reactor de carga para variador de velocidad 
TAG: 1760-XL-15073</v>
      </c>
      <c r="F57" s="806" t="str" cm="1">
        <f t="array" ref="F57">IF($D57="","",IFERROR(INDEX(QPS!$N:$N,SMALL(IF(QPS!$AE$15:$AE$262=$D57,ROW(QPS!$AE$15:$AE$262)),$S57)),""))</f>
        <v>-</v>
      </c>
      <c r="G57" s="806" t="str" cm="1">
        <f t="array" ref="G57">IF($D57="","",IFERROR(INDEX(QPS!$O:$O,SMALL(IF(QPS!$AE$15:$AE$262=$D57,ROW(QPS!$AE$15:$AE$262)),$S57)),""))</f>
        <v>-</v>
      </c>
      <c r="H57" s="801" t="str">
        <f>IF($D57="","",IFERROR(INDEX(QPS!$T:$T,MATCH($D57,QPS!$AE:$AE,0)),""))</f>
        <v>UND</v>
      </c>
      <c r="I57" s="802" cm="1">
        <f t="array" ref="I57">IF($D57="","",IFERROR(INDEX(QPS!$AB:$AB,SMALL(IF(QPS!$AE$15:$AE$262=$D57,ROW(QPS!$AE$15:$AE$262)),$S57)),0))</f>
        <v>5.6</v>
      </c>
      <c r="J57" s="803">
        <f t="shared" si="0"/>
        <v>1</v>
      </c>
      <c r="K57" s="802">
        <f t="shared" si="1"/>
        <v>5.6</v>
      </c>
      <c r="L57" s="804" cm="1">
        <f t="array" ref="L57">IF($D57="","",IFERROR(IF(INDEX(QPS!$AB:$AB,SMALL(IF(QPS!$AE$15:$AE$262=$D57,ROW(QPS!$AE$15:$AE$262)),$S57))=0,0,INDEX(QPS!$AH:$AH,SMALL(IF(QPS!$AE$15:$AE$262=$D57,ROW(QPS!$AE$15:$AE$262)),$S57))/INDEX(QPS!$AB:$AB,SMALL(IF(QPS!$AE$15:$AE$262=$D57,ROW(QPS!$AE$15:$AE$262)),$S57))),0))</f>
        <v>0</v>
      </c>
      <c r="M57" s="802">
        <f t="shared" si="2"/>
        <v>0</v>
      </c>
      <c r="N57" s="801" t="s">
        <v>1374</v>
      </c>
      <c r="S57">
        <f>IF($D57="","",COUNTIF($D$6:$D57,$D57))</f>
        <v>1</v>
      </c>
      <c r="T57" t="s">
        <v>1295</v>
      </c>
      <c r="U57" t="s">
        <v>580</v>
      </c>
    </row>
    <row r="58" spans="1:21" ht="24">
      <c r="A58" s="801" t="s">
        <v>1248</v>
      </c>
      <c r="B58" s="806" t="str" cm="1">
        <f t="array" ref="B58">IF($C58="","",TRIM(INDEX(CRONOGRAMA!$D:$D,$C58)))</f>
        <v>PRUEBAS DE REACTORES DE CARGA PARA VARIADOR</v>
      </c>
      <c r="C58" s="801">
        <v>50</v>
      </c>
      <c r="D58" s="801" t="s">
        <v>269</v>
      </c>
      <c r="E58" s="806" t="str">
        <f>IF($D58="","",IFERROR(INDEX(QPS!$G:$G,MATCH($D58,QPS!$AE:$AE,0)),"NO EXISTE"))</f>
        <v>Reactor de carga para variador de velocidad 
TAG: 1760-XL-15074</v>
      </c>
      <c r="F58" s="806" t="str" cm="1">
        <f t="array" ref="F58">IF($D58="","",IFERROR(INDEX(QPS!$N:$N,SMALL(IF(QPS!$AE$15:$AE$262=$D58,ROW(QPS!$AE$15:$AE$262)),$S58)),""))</f>
        <v>-</v>
      </c>
      <c r="G58" s="806" t="str" cm="1">
        <f t="array" ref="G58">IF($D58="","",IFERROR(INDEX(QPS!$O:$O,SMALL(IF(QPS!$AE$15:$AE$262=$D58,ROW(QPS!$AE$15:$AE$262)),$S58)),""))</f>
        <v>-</v>
      </c>
      <c r="H58" s="801" t="str">
        <f>IF($D58="","",IFERROR(INDEX(QPS!$T:$T,MATCH($D58,QPS!$AE:$AE,0)),""))</f>
        <v>UND</v>
      </c>
      <c r="I58" s="802" cm="1">
        <f t="array" ref="I58">IF($D58="","",IFERROR(INDEX(QPS!$AB:$AB,SMALL(IF(QPS!$AE$15:$AE$262=$D58,ROW(QPS!$AE$15:$AE$262)),$S58)),0))</f>
        <v>5.6</v>
      </c>
      <c r="J58" s="803">
        <f t="shared" si="0"/>
        <v>1</v>
      </c>
      <c r="K58" s="802">
        <f t="shared" si="1"/>
        <v>5.6</v>
      </c>
      <c r="L58" s="804" cm="1">
        <f t="array" ref="L58">IF($D58="","",IFERROR(IF(INDEX(QPS!$AB:$AB,SMALL(IF(QPS!$AE$15:$AE$262=$D58,ROW(QPS!$AE$15:$AE$262)),$S58))=0,0,INDEX(QPS!$AH:$AH,SMALL(IF(QPS!$AE$15:$AE$262=$D58,ROW(QPS!$AE$15:$AE$262)),$S58))/INDEX(QPS!$AB:$AB,SMALL(IF(QPS!$AE$15:$AE$262=$D58,ROW(QPS!$AE$15:$AE$262)),$S58))),0))</f>
        <v>0</v>
      </c>
      <c r="M58" s="802">
        <f t="shared" si="2"/>
        <v>0</v>
      </c>
      <c r="N58" s="801" t="s">
        <v>1374</v>
      </c>
      <c r="S58">
        <f>IF($D58="","",COUNTIF($D$6:$D58,$D58))</f>
        <v>1</v>
      </c>
      <c r="T58" t="s">
        <v>1297</v>
      </c>
      <c r="U58" t="s">
        <v>581</v>
      </c>
    </row>
    <row r="59" spans="1:21" ht="24">
      <c r="A59" s="801" t="s">
        <v>1248</v>
      </c>
      <c r="B59" s="806" t="str" cm="1">
        <f t="array" ref="B59">IF($C59="","",TRIM(INDEX(CRONOGRAMA!$D:$D,$C59)))</f>
        <v>PRUEBAS DE REACTORES DE CARGA PARA VARIADOR</v>
      </c>
      <c r="C59" s="801">
        <v>50</v>
      </c>
      <c r="D59" s="801" t="s">
        <v>270</v>
      </c>
      <c r="E59" s="806" t="str">
        <f>IF($D59="","",IFERROR(INDEX(QPS!$G:$G,MATCH($D59,QPS!$AE:$AE,0)),"NO EXISTE"))</f>
        <v>Reactor de carga para variador de velocidad 
TAG: 1760-XL-15078</v>
      </c>
      <c r="F59" s="806" t="str" cm="1">
        <f t="array" ref="F59">IF($D59="","",IFERROR(INDEX(QPS!$N:$N,SMALL(IF(QPS!$AE$15:$AE$262=$D59,ROW(QPS!$AE$15:$AE$262)),$S59)),""))</f>
        <v>-</v>
      </c>
      <c r="G59" s="806" t="str" cm="1">
        <f t="array" ref="G59">IF($D59="","",IFERROR(INDEX(QPS!$O:$O,SMALL(IF(QPS!$AE$15:$AE$262=$D59,ROW(QPS!$AE$15:$AE$262)),$S59)),""))</f>
        <v>-</v>
      </c>
      <c r="H59" s="801" t="str">
        <f>IF($D59="","",IFERROR(INDEX(QPS!$T:$T,MATCH($D59,QPS!$AE:$AE,0)),""))</f>
        <v>UND</v>
      </c>
      <c r="I59" s="802" cm="1">
        <f t="array" ref="I59">IF($D59="","",IFERROR(INDEX(QPS!$AB:$AB,SMALL(IF(QPS!$AE$15:$AE$262=$D59,ROW(QPS!$AE$15:$AE$262)),$S59)),0))</f>
        <v>5.6</v>
      </c>
      <c r="J59" s="803">
        <f t="shared" si="0"/>
        <v>1</v>
      </c>
      <c r="K59" s="802">
        <f t="shared" si="1"/>
        <v>5.6</v>
      </c>
      <c r="L59" s="804" cm="1">
        <f t="array" ref="L59">IF($D59="","",IFERROR(IF(INDEX(QPS!$AB:$AB,SMALL(IF(QPS!$AE$15:$AE$262=$D59,ROW(QPS!$AE$15:$AE$262)),$S59))=0,0,INDEX(QPS!$AH:$AH,SMALL(IF(QPS!$AE$15:$AE$262=$D59,ROW(QPS!$AE$15:$AE$262)),$S59))/INDEX(QPS!$AB:$AB,SMALL(IF(QPS!$AE$15:$AE$262=$D59,ROW(QPS!$AE$15:$AE$262)),$S59))),0))</f>
        <v>0</v>
      </c>
      <c r="M59" s="802">
        <f t="shared" si="2"/>
        <v>0</v>
      </c>
      <c r="N59" s="801" t="s">
        <v>1374</v>
      </c>
      <c r="S59">
        <f>IF($D59="","",COUNTIF($D$6:$D59,$D59))</f>
        <v>1</v>
      </c>
      <c r="T59" t="s">
        <v>1300</v>
      </c>
      <c r="U59" t="s">
        <v>582</v>
      </c>
    </row>
    <row r="60" spans="1:21" ht="24">
      <c r="A60" s="801" t="s">
        <v>1251</v>
      </c>
      <c r="B60" s="806" t="str" cm="1">
        <f t="array" ref="B60">IF($C60="","",TRIM(INDEX(CRONOGRAMA!$D:$D,$C60)))</f>
        <v>VERIFICACION DEL ESTADO DEL CABLE MULTICONDUCTOR</v>
      </c>
      <c r="C60" s="801">
        <v>52</v>
      </c>
      <c r="D60" s="801" t="s">
        <v>271</v>
      </c>
      <c r="E60" s="806" t="str">
        <f>IF($D60="","",IFERROR(INDEX(QPS!$G:$G,MATCH($D60,QPS!$AE:$AE,0)),"NO EXISTE"))</f>
        <v>Verificacion del estado de cable multiconductor
Tag ciruito: 1760PU15071-P01</v>
      </c>
      <c r="F60" s="806" t="str" cm="1">
        <f t="array" ref="F60">IF($D60="","",IFERROR(INDEX(QPS!$N:$N,SMALL(IF(QPS!$AE$15:$AE$262=$D60,ROW(QPS!$AE$15:$AE$262)),$S60)),""))</f>
        <v>1x3c-12 AWG + (T)</v>
      </c>
      <c r="G60" s="806" cm="1">
        <f t="array" ref="G60">IF($D60="","",IFERROR(INDEX(QPS!$O:$O,SMALL(IF(QPS!$AE$15:$AE$262=$D60,ROW(QPS!$AE$15:$AE$262)),$S60)),""))</f>
        <v>0</v>
      </c>
      <c r="H60" s="801" t="str">
        <f>IF($D60="","",IFERROR(INDEX(QPS!$T:$T,MATCH($D60,QPS!$AE:$AE,0)),""))</f>
        <v>m</v>
      </c>
      <c r="I60" s="802" cm="1">
        <f t="array" ref="I60">IF($D60="","",IFERROR(INDEX(QPS!$AB:$AB,SMALL(IF(QPS!$AE$15:$AE$262=$D60,ROW(QPS!$AE$15:$AE$262)),$S60)),0))</f>
        <v>26.882240000000003</v>
      </c>
      <c r="J60" s="803">
        <f t="shared" si="0"/>
        <v>1</v>
      </c>
      <c r="K60" s="802">
        <f t="shared" si="1"/>
        <v>26.882240000000003</v>
      </c>
      <c r="L60" s="804" cm="1">
        <f t="array" ref="L60">IF($D60="","",IFERROR(IF(INDEX(QPS!$AB:$AB,SMALL(IF(QPS!$AE$15:$AE$262=$D60,ROW(QPS!$AE$15:$AE$262)),$S60))=0,0,INDEX(QPS!$AH:$AH,SMALL(IF(QPS!$AE$15:$AE$262=$D60,ROW(QPS!$AE$15:$AE$262)),$S60))/INDEX(QPS!$AB:$AB,SMALL(IF(QPS!$AE$15:$AE$262=$D60,ROW(QPS!$AE$15:$AE$262)),$S60))),0))</f>
        <v>0</v>
      </c>
      <c r="M60" s="802">
        <f t="shared" si="2"/>
        <v>0</v>
      </c>
      <c r="N60" s="801" t="s">
        <v>1374</v>
      </c>
      <c r="S60">
        <f>IF($D60="","",COUNTIF($D$6:$D60,$D60))</f>
        <v>1</v>
      </c>
      <c r="T60" t="s">
        <v>1302</v>
      </c>
      <c r="U60" t="s">
        <v>583</v>
      </c>
    </row>
    <row r="61" spans="1:21" ht="24">
      <c r="A61" s="801" t="s">
        <v>1251</v>
      </c>
      <c r="B61" s="806" t="str" cm="1">
        <f t="array" ref="B61">IF($C61="","",TRIM(INDEX(CRONOGRAMA!$D:$D,$C61)))</f>
        <v>VERIFICACION DEL ESTADO DEL CABLE MULTICONDUCTOR</v>
      </c>
      <c r="C61" s="801">
        <v>52</v>
      </c>
      <c r="D61" s="801" t="s">
        <v>272</v>
      </c>
      <c r="E61" s="806" t="str">
        <f>IF($D61="","",IFERROR(INDEX(QPS!$G:$G,MATCH($D61,QPS!$AE:$AE,0)),"NO EXISTE"))</f>
        <v>Verificacion del estado de cable multiconductor
Tag ciruito: 1760PU15072-P01</v>
      </c>
      <c r="F61" s="806" t="str" cm="1">
        <f t="array" ref="F61">IF($D61="","",IFERROR(INDEX(QPS!$N:$N,SMALL(IF(QPS!$AE$15:$AE$262=$D61,ROW(QPS!$AE$15:$AE$262)),$S61)),""))</f>
        <v>1x3c-12 AWG + (T)</v>
      </c>
      <c r="G61" s="806" cm="1">
        <f t="array" ref="G61">IF($D61="","",IFERROR(INDEX(QPS!$O:$O,SMALL(IF(QPS!$AE$15:$AE$262=$D61,ROW(QPS!$AE$15:$AE$262)),$S61)),""))</f>
        <v>0</v>
      </c>
      <c r="H61" s="801" t="str">
        <f>IF($D61="","",IFERROR(INDEX(QPS!$T:$T,MATCH($D61,QPS!$AE:$AE,0)),""))</f>
        <v>m</v>
      </c>
      <c r="I61" s="802" cm="1">
        <f t="array" ref="I61">IF($D61="","",IFERROR(INDEX(QPS!$AB:$AB,SMALL(IF(QPS!$AE$15:$AE$262=$D61,ROW(QPS!$AE$15:$AE$262)),$S61)),0))</f>
        <v>26.882240000000003</v>
      </c>
      <c r="J61" s="803">
        <f t="shared" si="0"/>
        <v>1</v>
      </c>
      <c r="K61" s="802">
        <f t="shared" si="1"/>
        <v>26.882240000000003</v>
      </c>
      <c r="L61" s="804" cm="1">
        <f t="array" ref="L61">IF($D61="","",IFERROR(IF(INDEX(QPS!$AB:$AB,SMALL(IF(QPS!$AE$15:$AE$262=$D61,ROW(QPS!$AE$15:$AE$262)),$S61))=0,0,INDEX(QPS!$AH:$AH,SMALL(IF(QPS!$AE$15:$AE$262=$D61,ROW(QPS!$AE$15:$AE$262)),$S61))/INDEX(QPS!$AB:$AB,SMALL(IF(QPS!$AE$15:$AE$262=$D61,ROW(QPS!$AE$15:$AE$262)),$S61))),0))</f>
        <v>0</v>
      </c>
      <c r="M61" s="802">
        <f t="shared" si="2"/>
        <v>0</v>
      </c>
      <c r="N61" s="801" t="s">
        <v>1374</v>
      </c>
      <c r="S61">
        <f>IF($D61="","",COUNTIF($D$6:$D61,$D61))</f>
        <v>1</v>
      </c>
      <c r="T61" t="s">
        <v>1305</v>
      </c>
      <c r="U61" t="s">
        <v>584</v>
      </c>
    </row>
    <row r="62" spans="1:21" ht="24">
      <c r="A62" s="801" t="s">
        <v>1251</v>
      </c>
      <c r="B62" s="806" t="str" cm="1">
        <f t="array" ref="B62">IF($C62="","",TRIM(INDEX(CRONOGRAMA!$D:$D,$C62)))</f>
        <v>VERIFICACION DEL ESTADO DEL CABLE MULTICONDUCTOR</v>
      </c>
      <c r="C62" s="801">
        <v>52</v>
      </c>
      <c r="D62" s="801" t="s">
        <v>273</v>
      </c>
      <c r="E62" s="806" t="str">
        <f>IF($D62="","",IFERROR(INDEX(QPS!$G:$G,MATCH($D62,QPS!$AE:$AE,0)),"NO EXISTE"))</f>
        <v>Verificacion del estado de cable multiconductor
Tag ciruito: 1760PU15073-P01</v>
      </c>
      <c r="F62" s="806" t="str" cm="1">
        <f t="array" ref="F62">IF($D62="","",IFERROR(INDEX(QPS!$N:$N,SMALL(IF(QPS!$AE$15:$AE$262=$D62,ROW(QPS!$AE$15:$AE$262)),$S62)),""))</f>
        <v>1x3c-12 AWG + (T)</v>
      </c>
      <c r="G62" s="806" cm="1">
        <f t="array" ref="G62">IF($D62="","",IFERROR(INDEX(QPS!$O:$O,SMALL(IF(QPS!$AE$15:$AE$262=$D62,ROW(QPS!$AE$15:$AE$262)),$S62)),""))</f>
        <v>0</v>
      </c>
      <c r="H62" s="801" t="str">
        <f>IF($D62="","",IFERROR(INDEX(QPS!$T:$T,MATCH($D62,QPS!$AE:$AE,0)),""))</f>
        <v>m</v>
      </c>
      <c r="I62" s="802" cm="1">
        <f t="array" ref="I62">IF($D62="","",IFERROR(INDEX(QPS!$AB:$AB,SMALL(IF(QPS!$AE$15:$AE$262=$D62,ROW(QPS!$AE$15:$AE$262)),$S62)),0))</f>
        <v>26.882240000000003</v>
      </c>
      <c r="J62" s="803">
        <f t="shared" si="0"/>
        <v>1</v>
      </c>
      <c r="K62" s="802">
        <f t="shared" si="1"/>
        <v>26.882240000000003</v>
      </c>
      <c r="L62" s="804" cm="1">
        <f t="array" ref="L62">IF($D62="","",IFERROR(IF(INDEX(QPS!$AB:$AB,SMALL(IF(QPS!$AE$15:$AE$262=$D62,ROW(QPS!$AE$15:$AE$262)),$S62))=0,0,INDEX(QPS!$AH:$AH,SMALL(IF(QPS!$AE$15:$AE$262=$D62,ROW(QPS!$AE$15:$AE$262)),$S62))/INDEX(QPS!$AB:$AB,SMALL(IF(QPS!$AE$15:$AE$262=$D62,ROW(QPS!$AE$15:$AE$262)),$S62))),0))</f>
        <v>0</v>
      </c>
      <c r="M62" s="802">
        <f t="shared" si="2"/>
        <v>0</v>
      </c>
      <c r="N62" s="801" t="s">
        <v>1374</v>
      </c>
      <c r="S62">
        <f>IF($D62="","",COUNTIF($D$6:$D62,$D62))</f>
        <v>1</v>
      </c>
      <c r="T62" t="s">
        <v>1307</v>
      </c>
      <c r="U62" t="s">
        <v>585</v>
      </c>
    </row>
    <row r="63" spans="1:21" ht="24">
      <c r="A63" s="801" t="s">
        <v>1251</v>
      </c>
      <c r="B63" s="806" t="str" cm="1">
        <f t="array" ref="B63">IF($C63="","",TRIM(INDEX(CRONOGRAMA!$D:$D,$C63)))</f>
        <v>VERIFICACION DEL ESTADO DEL CABLE MULTICONDUCTOR</v>
      </c>
      <c r="C63" s="801">
        <v>52</v>
      </c>
      <c r="D63" s="801" t="s">
        <v>274</v>
      </c>
      <c r="E63" s="806" t="str">
        <f>IF($D63="","",IFERROR(INDEX(QPS!$G:$G,MATCH($D63,QPS!$AE:$AE,0)),"NO EXISTE"))</f>
        <v>Verificacion del estado de cable multiconductor
Tag ciruito: 1760PU15074-P01</v>
      </c>
      <c r="F63" s="806" t="str" cm="1">
        <f t="array" ref="F63">IF($D63="","",IFERROR(INDEX(QPS!$N:$N,SMALL(IF(QPS!$AE$15:$AE$262=$D63,ROW(QPS!$AE$15:$AE$262)),$S63)),""))</f>
        <v>1x3c-12 AWG + (T)</v>
      </c>
      <c r="G63" s="806" cm="1">
        <f t="array" ref="G63">IF($D63="","",IFERROR(INDEX(QPS!$O:$O,SMALL(IF(QPS!$AE$15:$AE$262=$D63,ROW(QPS!$AE$15:$AE$262)),$S63)),""))</f>
        <v>0</v>
      </c>
      <c r="H63" s="801" t="str">
        <f>IF($D63="","",IFERROR(INDEX(QPS!$T:$T,MATCH($D63,QPS!$AE:$AE,0)),""))</f>
        <v>m</v>
      </c>
      <c r="I63" s="802" cm="1">
        <f t="array" ref="I63">IF($D63="","",IFERROR(INDEX(QPS!$AB:$AB,SMALL(IF(QPS!$AE$15:$AE$262=$D63,ROW(QPS!$AE$15:$AE$262)),$S63)),0))</f>
        <v>26.882240000000003</v>
      </c>
      <c r="J63" s="803">
        <f t="shared" si="0"/>
        <v>1</v>
      </c>
      <c r="K63" s="802">
        <f t="shared" si="1"/>
        <v>26.882240000000003</v>
      </c>
      <c r="L63" s="804" cm="1">
        <f t="array" ref="L63">IF($D63="","",IFERROR(IF(INDEX(QPS!$AB:$AB,SMALL(IF(QPS!$AE$15:$AE$262=$D63,ROW(QPS!$AE$15:$AE$262)),$S63))=0,0,INDEX(QPS!$AH:$AH,SMALL(IF(QPS!$AE$15:$AE$262=$D63,ROW(QPS!$AE$15:$AE$262)),$S63))/INDEX(QPS!$AB:$AB,SMALL(IF(QPS!$AE$15:$AE$262=$D63,ROW(QPS!$AE$15:$AE$262)),$S63))),0))</f>
        <v>0</v>
      </c>
      <c r="M63" s="802">
        <f t="shared" si="2"/>
        <v>0</v>
      </c>
      <c r="N63" s="801" t="s">
        <v>1374</v>
      </c>
      <c r="S63">
        <f>IF($D63="","",COUNTIF($D$6:$D63,$D63))</f>
        <v>1</v>
      </c>
      <c r="T63" t="s">
        <v>1309</v>
      </c>
      <c r="U63" t="s">
        <v>586</v>
      </c>
    </row>
    <row r="64" spans="1:21" ht="24">
      <c r="A64" s="801" t="s">
        <v>1251</v>
      </c>
      <c r="B64" s="806" t="str" cm="1">
        <f t="array" ref="B64">IF($C64="","",TRIM(INDEX(CRONOGRAMA!$D:$D,$C64)))</f>
        <v>VERIFICACION DEL ESTADO DEL CABLE MULTICONDUCTOR</v>
      </c>
      <c r="C64" s="801">
        <v>52</v>
      </c>
      <c r="D64" s="801" t="s">
        <v>275</v>
      </c>
      <c r="E64" s="806" t="str">
        <f>IF($D64="","",IFERROR(INDEX(QPS!$G:$G,MATCH($D64,QPS!$AE:$AE,0)),"NO EXISTE"))</f>
        <v>Verificacion del estado de cable multiconductor
Tag ciruito: 1760PU15078-P01</v>
      </c>
      <c r="F64" s="806" t="str" cm="1">
        <f t="array" ref="F64">IF($D64="","",IFERROR(INDEX(QPS!$N:$N,SMALL(IF(QPS!$AE$15:$AE$262=$D64,ROW(QPS!$AE$15:$AE$262)),$S64)),""))</f>
        <v>1x3c-12 AWG + (T)</v>
      </c>
      <c r="G64" s="806" cm="1">
        <f t="array" ref="G64">IF($D64="","",IFERROR(INDEX(QPS!$O:$O,SMALL(IF(QPS!$AE$15:$AE$262=$D64,ROW(QPS!$AE$15:$AE$262)),$S64)),""))</f>
        <v>0</v>
      </c>
      <c r="H64" s="801" t="str">
        <f>IF($D64="","",IFERROR(INDEX(QPS!$T:$T,MATCH($D64,QPS!$AE:$AE,0)),""))</f>
        <v>m</v>
      </c>
      <c r="I64" s="802" cm="1">
        <f t="array" ref="I64">IF($D64="","",IFERROR(INDEX(QPS!$AB:$AB,SMALL(IF(QPS!$AE$15:$AE$262=$D64,ROW(QPS!$AE$15:$AE$262)),$S64)),0))</f>
        <v>26.882240000000003</v>
      </c>
      <c r="J64" s="803">
        <f t="shared" si="0"/>
        <v>1</v>
      </c>
      <c r="K64" s="802">
        <f t="shared" si="1"/>
        <v>26.882240000000003</v>
      </c>
      <c r="L64" s="804" cm="1">
        <f t="array" ref="L64">IF($D64="","",IFERROR(IF(INDEX(QPS!$AB:$AB,SMALL(IF(QPS!$AE$15:$AE$262=$D64,ROW(QPS!$AE$15:$AE$262)),$S64))=0,0,INDEX(QPS!$AH:$AH,SMALL(IF(QPS!$AE$15:$AE$262=$D64,ROW(QPS!$AE$15:$AE$262)),$S64))/INDEX(QPS!$AB:$AB,SMALL(IF(QPS!$AE$15:$AE$262=$D64,ROW(QPS!$AE$15:$AE$262)),$S64))),0))</f>
        <v>0</v>
      </c>
      <c r="M64" s="802">
        <f t="shared" si="2"/>
        <v>0</v>
      </c>
      <c r="N64" s="801" t="s">
        <v>1374</v>
      </c>
      <c r="S64">
        <f>IF($D64="","",COUNTIF($D$6:$D64,$D64))</f>
        <v>1</v>
      </c>
      <c r="T64" t="s">
        <v>1311</v>
      </c>
      <c r="U64" t="s">
        <v>587</v>
      </c>
    </row>
    <row r="65" spans="1:21" ht="24">
      <c r="A65" s="801" t="s">
        <v>1254</v>
      </c>
      <c r="B65" s="806" t="str" cm="1">
        <f t="array" ref="B65">IF($C65="","",TRIM(INDEX(CRONOGRAMA!$D:$D,$C65)))</f>
        <v>VERIFICACION DEL ESTADO DEL CABLE MULTICONDUCTOR</v>
      </c>
      <c r="C65" s="801">
        <v>54</v>
      </c>
      <c r="D65" s="801" t="s">
        <v>276</v>
      </c>
      <c r="E65" s="806" t="str">
        <f>IF($D65="","",IFERROR(INDEX(QPS!$G:$G,MATCH($D65,QPS!$AE:$AE,0)),"NO EXISTE"))</f>
        <v>Verificacion del estado del cable  multiconductor 
Tag ciruito: 1760PU15071-C01</v>
      </c>
      <c r="F65" s="806" t="str" cm="1">
        <f t="array" ref="F65">IF($D65="","",IFERROR(INDEX(QPS!$N:$N,SMALL(IF(QPS!$AE$15:$AE$262=$D65,ROW(QPS!$AE$15:$AE$262)),$S65)),""))</f>
        <v>1x7c-14 AWG + (T)</v>
      </c>
      <c r="G65" s="806" cm="1">
        <f t="array" ref="G65">IF($D65="","",IFERROR(INDEX(QPS!$O:$O,SMALL(IF(QPS!$AE$15:$AE$262=$D65,ROW(QPS!$AE$15:$AE$262)),$S65)),""))</f>
        <v>0</v>
      </c>
      <c r="H65" s="801" t="str">
        <f>IF($D65="","",IFERROR(INDEX(QPS!$T:$T,MATCH($D65,QPS!$AE:$AE,0)),""))</f>
        <v>m</v>
      </c>
      <c r="I65" s="802" cm="1">
        <f t="array" ref="I65">IF($D65="","",IFERROR(INDEX(QPS!$AB:$AB,SMALL(IF(QPS!$AE$15:$AE$262=$D65,ROW(QPS!$AE$15:$AE$262)),$S65)),0))</f>
        <v>25.416160000000005</v>
      </c>
      <c r="J65" s="803">
        <f t="shared" si="0"/>
        <v>1</v>
      </c>
      <c r="K65" s="802">
        <f t="shared" si="1"/>
        <v>25.416160000000005</v>
      </c>
      <c r="L65" s="804" cm="1">
        <f t="array" ref="L65">IF($D65="","",IFERROR(IF(INDEX(QPS!$AB:$AB,SMALL(IF(QPS!$AE$15:$AE$262=$D65,ROW(QPS!$AE$15:$AE$262)),$S65))=0,0,INDEX(QPS!$AH:$AH,SMALL(IF(QPS!$AE$15:$AE$262=$D65,ROW(QPS!$AE$15:$AE$262)),$S65))/INDEX(QPS!$AB:$AB,SMALL(IF(QPS!$AE$15:$AE$262=$D65,ROW(QPS!$AE$15:$AE$262)),$S65))),0))</f>
        <v>0</v>
      </c>
      <c r="M65" s="802">
        <f t="shared" si="2"/>
        <v>0</v>
      </c>
      <c r="N65" s="801" t="s">
        <v>1374</v>
      </c>
      <c r="S65">
        <f>IF($D65="","",COUNTIF($D$6:$D65,$D65))</f>
        <v>1</v>
      </c>
      <c r="T65" t="s">
        <v>1313</v>
      </c>
      <c r="U65" t="s">
        <v>588</v>
      </c>
    </row>
    <row r="66" spans="1:21" ht="24">
      <c r="A66" s="801" t="s">
        <v>1254</v>
      </c>
      <c r="B66" s="806" t="str" cm="1">
        <f t="array" ref="B66">IF($C66="","",TRIM(INDEX(CRONOGRAMA!$D:$D,$C66)))</f>
        <v>VERIFICACION DEL ESTADO DEL CABLE MULTICONDUCTOR</v>
      </c>
      <c r="C66" s="801">
        <v>54</v>
      </c>
      <c r="D66" s="801" t="s">
        <v>277</v>
      </c>
      <c r="E66" s="806" t="str">
        <f>IF($D66="","",IFERROR(INDEX(QPS!$G:$G,MATCH($D66,QPS!$AE:$AE,0)),"NO EXISTE"))</f>
        <v>Verificacion del estado del cable  multiconductor
Tag ciruito: 1760PU15072-C01</v>
      </c>
      <c r="F66" s="806" t="str" cm="1">
        <f t="array" ref="F66">IF($D66="","",IFERROR(INDEX(QPS!$N:$N,SMALL(IF(QPS!$AE$15:$AE$262=$D66,ROW(QPS!$AE$15:$AE$262)),$S66)),""))</f>
        <v>1x7c-14 AWG + (T)</v>
      </c>
      <c r="G66" s="806" cm="1">
        <f t="array" ref="G66">IF($D66="","",IFERROR(INDEX(QPS!$O:$O,SMALL(IF(QPS!$AE$15:$AE$262=$D66,ROW(QPS!$AE$15:$AE$262)),$S66)),""))</f>
        <v>0</v>
      </c>
      <c r="H66" s="801" t="str">
        <f>IF($D66="","",IFERROR(INDEX(QPS!$T:$T,MATCH($D66,QPS!$AE:$AE,0)),""))</f>
        <v>m</v>
      </c>
      <c r="I66" s="802" cm="1">
        <f t="array" ref="I66">IF($D66="","",IFERROR(INDEX(QPS!$AB:$AB,SMALL(IF(QPS!$AE$15:$AE$262=$D66,ROW(QPS!$AE$15:$AE$262)),$S66)),0))</f>
        <v>25.416160000000005</v>
      </c>
      <c r="J66" s="803">
        <f t="shared" si="0"/>
        <v>1</v>
      </c>
      <c r="K66" s="802">
        <f t="shared" si="1"/>
        <v>25.416160000000005</v>
      </c>
      <c r="L66" s="804" cm="1">
        <f t="array" ref="L66">IF($D66="","",IFERROR(IF(INDEX(QPS!$AB:$AB,SMALL(IF(QPS!$AE$15:$AE$262=$D66,ROW(QPS!$AE$15:$AE$262)),$S66))=0,0,INDEX(QPS!$AH:$AH,SMALL(IF(QPS!$AE$15:$AE$262=$D66,ROW(QPS!$AE$15:$AE$262)),$S66))/INDEX(QPS!$AB:$AB,SMALL(IF(QPS!$AE$15:$AE$262=$D66,ROW(QPS!$AE$15:$AE$262)),$S66))),0))</f>
        <v>0</v>
      </c>
      <c r="M66" s="802">
        <f t="shared" si="2"/>
        <v>0</v>
      </c>
      <c r="N66" s="801" t="s">
        <v>1374</v>
      </c>
      <c r="S66">
        <f>IF($D66="","",COUNTIF($D$6:$D66,$D66))</f>
        <v>1</v>
      </c>
      <c r="T66" t="s">
        <v>1315</v>
      </c>
      <c r="U66" t="s">
        <v>589</v>
      </c>
    </row>
    <row r="67" spans="1:21" ht="24">
      <c r="A67" s="801" t="s">
        <v>1254</v>
      </c>
      <c r="B67" s="806" t="str" cm="1">
        <f t="array" ref="B67">IF($C67="","",TRIM(INDEX(CRONOGRAMA!$D:$D,$C67)))</f>
        <v>VERIFICACION DEL ESTADO DEL CABLE MULTICONDUCTOR</v>
      </c>
      <c r="C67" s="801">
        <v>54</v>
      </c>
      <c r="D67" s="801" t="s">
        <v>278</v>
      </c>
      <c r="E67" s="806" t="str">
        <f>IF($D67="","",IFERROR(INDEX(QPS!$G:$G,MATCH($D67,QPS!$AE:$AE,0)),"NO EXISTE"))</f>
        <v>Verificacion del estado del cable  multiconductor 
Tag ciruito: 1760PU15073-C01</v>
      </c>
      <c r="F67" s="806" t="str" cm="1">
        <f t="array" ref="F67">IF($D67="","",IFERROR(INDEX(QPS!$N:$N,SMALL(IF(QPS!$AE$15:$AE$262=$D67,ROW(QPS!$AE$15:$AE$262)),$S67)),""))</f>
        <v>1x7c-14 AWG + (T)</v>
      </c>
      <c r="G67" s="806" cm="1">
        <f t="array" ref="G67">IF($D67="","",IFERROR(INDEX(QPS!$O:$O,SMALL(IF(QPS!$AE$15:$AE$262=$D67,ROW(QPS!$AE$15:$AE$262)),$S67)),""))</f>
        <v>0</v>
      </c>
      <c r="H67" s="801" t="str">
        <f>IF($D67="","",IFERROR(INDEX(QPS!$T:$T,MATCH($D67,QPS!$AE:$AE,0)),""))</f>
        <v>m</v>
      </c>
      <c r="I67" s="802" cm="1">
        <f t="array" ref="I67">IF($D67="","",IFERROR(INDEX(QPS!$AB:$AB,SMALL(IF(QPS!$AE$15:$AE$262=$D67,ROW(QPS!$AE$15:$AE$262)),$S67)),0))</f>
        <v>25.416160000000005</v>
      </c>
      <c r="J67" s="803">
        <f t="shared" si="0"/>
        <v>1</v>
      </c>
      <c r="K67" s="802">
        <f t="shared" si="1"/>
        <v>25.416160000000005</v>
      </c>
      <c r="L67" s="804" cm="1">
        <f t="array" ref="L67">IF($D67="","",IFERROR(IF(INDEX(QPS!$AB:$AB,SMALL(IF(QPS!$AE$15:$AE$262=$D67,ROW(QPS!$AE$15:$AE$262)),$S67))=0,0,INDEX(QPS!$AH:$AH,SMALL(IF(QPS!$AE$15:$AE$262=$D67,ROW(QPS!$AE$15:$AE$262)),$S67))/INDEX(QPS!$AB:$AB,SMALL(IF(QPS!$AE$15:$AE$262=$D67,ROW(QPS!$AE$15:$AE$262)),$S67))),0))</f>
        <v>0</v>
      </c>
      <c r="M67" s="802">
        <f t="shared" si="2"/>
        <v>0</v>
      </c>
      <c r="N67" s="801" t="s">
        <v>1374</v>
      </c>
      <c r="S67">
        <f>IF($D67="","",COUNTIF($D$6:$D67,$D67))</f>
        <v>1</v>
      </c>
      <c r="T67" t="s">
        <v>1317</v>
      </c>
      <c r="U67" t="s">
        <v>590</v>
      </c>
    </row>
    <row r="68" spans="1:21" ht="24">
      <c r="A68" s="801" t="s">
        <v>1254</v>
      </c>
      <c r="B68" s="806" t="str" cm="1">
        <f t="array" ref="B68">IF($C68="","",TRIM(INDEX(CRONOGRAMA!$D:$D,$C68)))</f>
        <v>VERIFICACION DEL ESTADO DEL CABLE MULTICONDUCTOR</v>
      </c>
      <c r="C68" s="801">
        <v>54</v>
      </c>
      <c r="D68" s="801" t="s">
        <v>279</v>
      </c>
      <c r="E68" s="806" t="str">
        <f>IF($D68="","",IFERROR(INDEX(QPS!$G:$G,MATCH($D68,QPS!$AE:$AE,0)),"NO EXISTE"))</f>
        <v>Verificacion del estado del cable  multiconductor
Tag ciruito: 1760PU15074-C01</v>
      </c>
      <c r="F68" s="806" t="str" cm="1">
        <f t="array" ref="F68">IF($D68="","",IFERROR(INDEX(QPS!$N:$N,SMALL(IF(QPS!$AE$15:$AE$262=$D68,ROW(QPS!$AE$15:$AE$262)),$S68)),""))</f>
        <v>1x7c-14 AWG + (T)</v>
      </c>
      <c r="G68" s="806" cm="1">
        <f t="array" ref="G68">IF($D68="","",IFERROR(INDEX(QPS!$O:$O,SMALL(IF(QPS!$AE$15:$AE$262=$D68,ROW(QPS!$AE$15:$AE$262)),$S68)),""))</f>
        <v>0</v>
      </c>
      <c r="H68" s="801" t="str">
        <f>IF($D68="","",IFERROR(INDEX(QPS!$T:$T,MATCH($D68,QPS!$AE:$AE,0)),""))</f>
        <v>m</v>
      </c>
      <c r="I68" s="802" cm="1">
        <f t="array" ref="I68">IF($D68="","",IFERROR(INDEX(QPS!$AB:$AB,SMALL(IF(QPS!$AE$15:$AE$262=$D68,ROW(QPS!$AE$15:$AE$262)),$S68)),0))</f>
        <v>25.416160000000005</v>
      </c>
      <c r="J68" s="803">
        <f t="shared" si="0"/>
        <v>1</v>
      </c>
      <c r="K68" s="802">
        <f t="shared" si="1"/>
        <v>25.416160000000005</v>
      </c>
      <c r="L68" s="804" cm="1">
        <f t="array" ref="L68">IF($D68="","",IFERROR(IF(INDEX(QPS!$AB:$AB,SMALL(IF(QPS!$AE$15:$AE$262=$D68,ROW(QPS!$AE$15:$AE$262)),$S68))=0,0,INDEX(QPS!$AH:$AH,SMALL(IF(QPS!$AE$15:$AE$262=$D68,ROW(QPS!$AE$15:$AE$262)),$S68))/INDEX(QPS!$AB:$AB,SMALL(IF(QPS!$AE$15:$AE$262=$D68,ROW(QPS!$AE$15:$AE$262)),$S68))),0))</f>
        <v>0</v>
      </c>
      <c r="M68" s="802">
        <f t="shared" si="2"/>
        <v>0</v>
      </c>
      <c r="N68" s="801" t="s">
        <v>1374</v>
      </c>
      <c r="S68">
        <f>IF($D68="","",COUNTIF($D$6:$D68,$D68))</f>
        <v>1</v>
      </c>
      <c r="T68" t="s">
        <v>1319</v>
      </c>
      <c r="U68" t="s">
        <v>591</v>
      </c>
    </row>
    <row r="69" spans="1:21" ht="24">
      <c r="A69" s="801" t="s">
        <v>1254</v>
      </c>
      <c r="B69" s="806" t="str" cm="1">
        <f t="array" ref="B69">IF($C69="","",TRIM(INDEX(CRONOGRAMA!$D:$D,$C69)))</f>
        <v>VERIFICACION DEL ESTADO DEL CABLE MULTICONDUCTOR</v>
      </c>
      <c r="C69" s="801">
        <v>54</v>
      </c>
      <c r="D69" s="801" t="s">
        <v>280</v>
      </c>
      <c r="E69" s="806" t="str">
        <f>IF($D69="","",IFERROR(INDEX(QPS!$G:$G,MATCH($D69,QPS!$AE:$AE,0)),"NO EXISTE"))</f>
        <v>Verificacion del estado del cable  multiconductor
Tag ciruito: 1760PU15078-C01</v>
      </c>
      <c r="F69" s="806" t="str" cm="1">
        <f t="array" ref="F69">IF($D69="","",IFERROR(INDEX(QPS!$N:$N,SMALL(IF(QPS!$AE$15:$AE$262=$D69,ROW(QPS!$AE$15:$AE$262)),$S69)),""))</f>
        <v>1x7c-14 AWG + (T)</v>
      </c>
      <c r="G69" s="806" cm="1">
        <f t="array" ref="G69">IF($D69="","",IFERROR(INDEX(QPS!$O:$O,SMALL(IF(QPS!$AE$15:$AE$262=$D69,ROW(QPS!$AE$15:$AE$262)),$S69)),""))</f>
        <v>0</v>
      </c>
      <c r="H69" s="801" t="str">
        <f>IF($D69="","",IFERROR(INDEX(QPS!$T:$T,MATCH($D69,QPS!$AE:$AE,0)),""))</f>
        <v>m</v>
      </c>
      <c r="I69" s="802" cm="1">
        <f t="array" ref="I69">IF($D69="","",IFERROR(INDEX(QPS!$AB:$AB,SMALL(IF(QPS!$AE$15:$AE$262=$D69,ROW(QPS!$AE$15:$AE$262)),$S69)),0))</f>
        <v>25.416160000000005</v>
      </c>
      <c r="J69" s="803">
        <f t="shared" si="0"/>
        <v>1</v>
      </c>
      <c r="K69" s="802">
        <f t="shared" si="1"/>
        <v>25.416160000000005</v>
      </c>
      <c r="L69" s="804" cm="1">
        <f t="array" ref="L69">IF($D69="","",IFERROR(IF(INDEX(QPS!$AB:$AB,SMALL(IF(QPS!$AE$15:$AE$262=$D69,ROW(QPS!$AE$15:$AE$262)),$S69))=0,0,INDEX(QPS!$AH:$AH,SMALL(IF(QPS!$AE$15:$AE$262=$D69,ROW(QPS!$AE$15:$AE$262)),$S69))/INDEX(QPS!$AB:$AB,SMALL(IF(QPS!$AE$15:$AE$262=$D69,ROW(QPS!$AE$15:$AE$262)),$S69))),0))</f>
        <v>0</v>
      </c>
      <c r="M69" s="802">
        <f t="shared" si="2"/>
        <v>0</v>
      </c>
      <c r="N69" s="801" t="s">
        <v>1374</v>
      </c>
      <c r="S69">
        <f>IF($D69="","",COUNTIF($D$6:$D69,$D69))</f>
        <v>1</v>
      </c>
      <c r="T69" t="s">
        <v>1322</v>
      </c>
      <c r="U69" t="s">
        <v>592</v>
      </c>
    </row>
    <row r="70" spans="1:21" ht="24">
      <c r="A70" s="801" t="s">
        <v>1256</v>
      </c>
      <c r="B70" s="806" t="str" cm="1">
        <f t="array" ref="B70">IF($C70="","",TRIM(INDEX(CRONOGRAMA!$D:$D,$C70)))</f>
        <v>Montaje e instalación de cubículo arrancador NEMA size 2m 480 V, 25HP, 3F, 60 Hz.</v>
      </c>
      <c r="C70" s="801">
        <v>56</v>
      </c>
      <c r="D70" s="801" t="s">
        <v>181</v>
      </c>
      <c r="E70" s="806" t="str">
        <f>IF($D70="","",IFERROR(INDEX(QPS!$G:$G,MATCH($D70,QPS!$AE:$AE,0)),"NO EXISTE"))</f>
        <v>Montaje e instalación de cubículo arrancador  NEMA size 2m  480 V, 25HP, 3F, 60 Hz.</v>
      </c>
      <c r="F70" s="806" t="str" cm="1">
        <f t="array" ref="F70">IF($D70="","",IFERROR(INDEX(QPS!$N:$N,SMALL(IF(QPS!$AE$15:$AE$262=$D70,ROW(QPS!$AE$15:$AE$262)),$S70)),""))</f>
        <v>Size 2</v>
      </c>
      <c r="G70" s="806" cm="1">
        <f t="array" ref="G70">IF($D70="","",IFERROR(INDEX(QPS!$O:$O,SMALL(IF(QPS!$AE$15:$AE$262=$D70,ROW(QPS!$AE$15:$AE$262)),$S70)),""))</f>
        <v>0</v>
      </c>
      <c r="H70" s="801" t="str">
        <f>IF($D70="","",IFERROR(INDEX(QPS!$T:$T,MATCH($D70,QPS!$AE:$AE,0)),""))</f>
        <v>UND</v>
      </c>
      <c r="I70" s="802" cm="1">
        <f t="array" ref="I70">IF($D70="","",IFERROR(INDEX(QPS!$AB:$AB,SMALL(IF(QPS!$AE$15:$AE$262=$D70,ROW(QPS!$AE$15:$AE$262)),$S70)),0))</f>
        <v>99.2</v>
      </c>
      <c r="J70" s="803">
        <f t="shared" si="0"/>
        <v>1</v>
      </c>
      <c r="K70" s="802">
        <f t="shared" si="1"/>
        <v>99.2</v>
      </c>
      <c r="L70" s="804" cm="1">
        <f t="array" ref="L70">IF($D70="","",IFERROR(IF(INDEX(QPS!$AB:$AB,SMALL(IF(QPS!$AE$15:$AE$262=$D70,ROW(QPS!$AE$15:$AE$262)),$S70))=0,0,INDEX(QPS!$AH:$AH,SMALL(IF(QPS!$AE$15:$AE$262=$D70,ROW(QPS!$AE$15:$AE$262)),$S70))/INDEX(QPS!$AB:$AB,SMALL(IF(QPS!$AE$15:$AE$262=$D70,ROW(QPS!$AE$15:$AE$262)),$S70))),0))</f>
        <v>0</v>
      </c>
      <c r="M70" s="802">
        <f t="shared" si="2"/>
        <v>0</v>
      </c>
      <c r="N70" s="801" t="s">
        <v>1374</v>
      </c>
      <c r="S70">
        <f>IF($D70="","",COUNTIF($D$6:$D70,$D70))</f>
        <v>1</v>
      </c>
      <c r="T70" t="s">
        <v>1324</v>
      </c>
      <c r="U70" t="s">
        <v>593</v>
      </c>
    </row>
    <row r="71" spans="1:21" ht="60">
      <c r="A71" s="801" t="s">
        <v>1258</v>
      </c>
      <c r="B71" s="806" t="str" cm="1">
        <f t="array" ref="B71">IF($C71="","",TRIM(INDEX(CRONOGRAMA!$D:$D,$C71)))</f>
        <v>Suministro, montaje e instalacion de caja de conexiones de 500x400x150 mm, NEMA 4</v>
      </c>
      <c r="C71" s="801">
        <v>57</v>
      </c>
      <c r="D71" s="801" t="s">
        <v>182</v>
      </c>
      <c r="E71" s="806" t="str">
        <f>IF($D71="","",IFERROR(INDEX(QPS!$G:$G,MATCH($D71,QPS!$AE:$AE,0)),"NO EXISTE"))</f>
        <v>Suministro, montaje e instalacion de caja de conexiones de 500x400x150 mm, NEMA 4, 100A, 3F, ANSI 61, uso exterior Incluye: 
- Kit de barras  de cobre de 100 A.
- Bornes de repartición aislante.
- Protección contra contactos directos</v>
      </c>
      <c r="F71" s="806" t="str" cm="1">
        <f t="array" ref="F71">IF($D71="","",IFERROR(INDEX(QPS!$N:$N,SMALL(IF(QPS!$AE$15:$AE$262=$D71,ROW(QPS!$AE$15:$AE$262)),$S71)),""))</f>
        <v>500x400x150 mm</v>
      </c>
      <c r="G71" s="806" cm="1">
        <f t="array" ref="G71">IF($D71="","",IFERROR(INDEX(QPS!$O:$O,SMALL(IF(QPS!$AE$15:$AE$262=$D71,ROW(QPS!$AE$15:$AE$262)),$S71)),""))</f>
        <v>0</v>
      </c>
      <c r="H71" s="801" t="str">
        <f>IF($D71="","",IFERROR(INDEX(QPS!$T:$T,MATCH($D71,QPS!$AE:$AE,0)),""))</f>
        <v>UND</v>
      </c>
      <c r="I71" s="802" cm="1">
        <f t="array" ref="I71">IF($D71="","",IFERROR(INDEX(QPS!$AB:$AB,SMALL(IF(QPS!$AE$15:$AE$262=$D71,ROW(QPS!$AE$15:$AE$262)),$S71)),0))</f>
        <v>117.6</v>
      </c>
      <c r="J71" s="803">
        <f t="shared" ref="J71:J134" si="3">IF($D71="","",1)</f>
        <v>1</v>
      </c>
      <c r="K71" s="802">
        <f t="shared" ref="K71:K134" si="4">IF($D71="","",N($I71)*N($J71))</f>
        <v>117.6</v>
      </c>
      <c r="L71" s="804" cm="1">
        <f t="array" ref="L71">IF($D71="","",IFERROR(IF(INDEX(QPS!$AB:$AB,SMALL(IF(QPS!$AE$15:$AE$262=$D71,ROW(QPS!$AE$15:$AE$262)),$S71))=0,0,INDEX(QPS!$AH:$AH,SMALL(IF(QPS!$AE$15:$AE$262=$D71,ROW(QPS!$AE$15:$AE$262)),$S71))/INDEX(QPS!$AB:$AB,SMALL(IF(QPS!$AE$15:$AE$262=$D71,ROW(QPS!$AE$15:$AE$262)),$S71))),0))</f>
        <v>0</v>
      </c>
      <c r="M71" s="802">
        <f t="shared" ref="M71:M134" si="5">IF($D71="","",N($K71)*N($L71))</f>
        <v>0</v>
      </c>
      <c r="N71" s="801" t="s">
        <v>1374</v>
      </c>
      <c r="S71">
        <f>IF($D71="","",COUNTIF($D$6:$D71,$D71))</f>
        <v>1</v>
      </c>
      <c r="T71" t="s">
        <v>1327</v>
      </c>
      <c r="U71" t="s">
        <v>594</v>
      </c>
    </row>
    <row r="72" spans="1:21" ht="144">
      <c r="A72" s="801" t="s">
        <v>1260</v>
      </c>
      <c r="B72" s="806" t="str" cm="1">
        <f t="array" ref="B72">IF($C72="","",TRIM(INDEX(CRONOGRAMA!$D:$D,$C72)))</f>
        <v>Suministro, montaje e instalacion de botonera de campo, NEMA 4</v>
      </c>
      <c r="C72" s="801">
        <v>58</v>
      </c>
      <c r="D72" s="801" t="s">
        <v>183</v>
      </c>
      <c r="E72" s="806" t="str">
        <f>IF($D72="","",IFERROR(INDEX(QPS!$G:$G,MATCH($D72,QPS!$AE:$AE,0)),"NO EXISTE"))</f>
        <v>Suministro, montaje e instalacion de botonera de campo, NEMA 4, con placa de identificación e ingreso de cables por la parte inferior. Cuenta con las siguientes botoneras: 
- Botonera de parada de emergencia, color rojo y cabeza redonda tipo hongo, un piloto LED y una botonera JOG). 
TAG: 1760-PU-33001-N
TAG: 1760-PU-33002-N
TAG: 1760-PU-33101-N
TAG: 1760-PU-33102-N
TAG: 1760-PU-33103-N
TAG: 1760-PU-33104-N
TAG: 1760-PU-33105-N</v>
      </c>
      <c r="F72" s="806" t="str" cm="1">
        <f t="array" ref="F72">IF($D72="","",IFERROR(INDEX(QPS!$N:$N,SMALL(IF(QPS!$AE$15:$AE$262=$D72,ROW(QPS!$AE$15:$AE$262)),$S72)),""))</f>
        <v>-</v>
      </c>
      <c r="G72" s="806" cm="1">
        <f t="array" ref="G72">IF($D72="","",IFERROR(INDEX(QPS!$O:$O,SMALL(IF(QPS!$AE$15:$AE$262=$D72,ROW(QPS!$AE$15:$AE$262)),$S72)),""))</f>
        <v>0</v>
      </c>
      <c r="H72" s="801" t="str">
        <f>IF($D72="","",IFERROR(INDEX(QPS!$T:$T,MATCH($D72,QPS!$AE:$AE,0)),""))</f>
        <v>UND</v>
      </c>
      <c r="I72" s="802" cm="1">
        <f t="array" ref="I72">IF($D72="","",IFERROR(INDEX(QPS!$AB:$AB,SMALL(IF(QPS!$AE$15:$AE$262=$D72,ROW(QPS!$AE$15:$AE$262)),$S72)),0))</f>
        <v>117.6</v>
      </c>
      <c r="J72" s="803">
        <f t="shared" si="3"/>
        <v>1</v>
      </c>
      <c r="K72" s="802">
        <f t="shared" si="4"/>
        <v>117.6</v>
      </c>
      <c r="L72" s="804" cm="1">
        <f t="array" ref="L72">IF($D72="","",IFERROR(IF(INDEX(QPS!$AB:$AB,SMALL(IF(QPS!$AE$15:$AE$262=$D72,ROW(QPS!$AE$15:$AE$262)),$S72))=0,0,INDEX(QPS!$AH:$AH,SMALL(IF(QPS!$AE$15:$AE$262=$D72,ROW(QPS!$AE$15:$AE$262)),$S72))/INDEX(QPS!$AB:$AB,SMALL(IF(QPS!$AE$15:$AE$262=$D72,ROW(QPS!$AE$15:$AE$262)),$S72))),0))</f>
        <v>0</v>
      </c>
      <c r="M72" s="802">
        <f t="shared" si="5"/>
        <v>0</v>
      </c>
      <c r="N72" s="801" t="s">
        <v>1374</v>
      </c>
      <c r="S72">
        <f>IF($D72="","",COUNTIF($D$6:$D72,$D72))</f>
        <v>1</v>
      </c>
      <c r="T72" t="s">
        <v>1329</v>
      </c>
      <c r="U72" t="s">
        <v>595</v>
      </c>
    </row>
    <row r="73" spans="1:21" ht="36">
      <c r="A73" s="801" t="s">
        <v>1263</v>
      </c>
      <c r="B73" s="806" t="str" cm="1">
        <f t="array" ref="B73">IF($C73="","",TRIM(INDEX(CRONOGRAMA!$D:$D,$C73)))</f>
        <v>INSTALACION DE RACK JUCTION BOX</v>
      </c>
      <c r="C73" s="801">
        <v>60</v>
      </c>
      <c r="D73" s="801" t="s">
        <v>316</v>
      </c>
      <c r="E73" s="806" t="str">
        <f>IF($D73="","",IFERROR(INDEX(QPS!$G:$G,MATCH($D73,QPS!$AE:$AE,0)),"NO EXISTE"))</f>
        <v>Suministro, montaje e instalación de detalle constructivo de soporte rack juction box
N° 000-265-5245-DET.S05C</v>
      </c>
      <c r="F73" s="806" t="str" cm="1">
        <f t="array" ref="F73">IF($D73="","",IFERROR(INDEX(QPS!$N:$N,SMALL(IF(QPS!$AE$15:$AE$262=$D73,ROW(QPS!$AE$15:$AE$262)),$S73)),""))</f>
        <v>DET. T07A</v>
      </c>
      <c r="G73" s="806" t="str" cm="1">
        <f t="array" ref="G73">IF($D73="","",IFERROR(INDEX(QPS!$O:$O,SMALL(IF(QPS!$AE$15:$AE$262=$D73,ROW(QPS!$AE$15:$AE$262)),$S73)),""))</f>
        <v>-</v>
      </c>
      <c r="H73" s="801" t="str">
        <f>IF($D73="","",IFERROR(INDEX(QPS!$T:$T,MATCH($D73,QPS!$AE:$AE,0)),""))</f>
        <v>UND</v>
      </c>
      <c r="I73" s="802" cm="1">
        <f t="array" ref="I73">IF($D73="","",IFERROR(INDEX(QPS!$AB:$AB,SMALL(IF(QPS!$AE$15:$AE$262=$D73,ROW(QPS!$AE$15:$AE$262)),$S73)),0))</f>
        <v>3.3600000000000003</v>
      </c>
      <c r="J73" s="803">
        <f t="shared" si="3"/>
        <v>1</v>
      </c>
      <c r="K73" s="802">
        <f t="shared" si="4"/>
        <v>3.3600000000000003</v>
      </c>
      <c r="L73" s="804" cm="1">
        <f t="array" ref="L73">IF($D73="","",IFERROR(IF(INDEX(QPS!$AB:$AB,SMALL(IF(QPS!$AE$15:$AE$262=$D73,ROW(QPS!$AE$15:$AE$262)),$S73))=0,0,INDEX(QPS!$AH:$AH,SMALL(IF(QPS!$AE$15:$AE$262=$D73,ROW(QPS!$AE$15:$AE$262)),$S73))/INDEX(QPS!$AB:$AB,SMALL(IF(QPS!$AE$15:$AE$262=$D73,ROW(QPS!$AE$15:$AE$262)),$S73))),0))</f>
        <v>0</v>
      </c>
      <c r="M73" s="802">
        <f t="shared" si="5"/>
        <v>0</v>
      </c>
      <c r="N73" s="801" t="s">
        <v>1374</v>
      </c>
      <c r="S73">
        <f>IF($D73="","",COUNTIF($D$6:$D73,$D73))</f>
        <v>1</v>
      </c>
      <c r="U73" t="s">
        <v>596</v>
      </c>
    </row>
    <row r="74" spans="1:21" ht="36">
      <c r="A74" s="801" t="s">
        <v>1263</v>
      </c>
      <c r="B74" s="806" t="str" cm="1">
        <f t="array" ref="B74">IF($C74="","",TRIM(INDEX(CRONOGRAMA!$D:$D,$C74)))</f>
        <v>INSTALACION DE RACK JUCTION BOX</v>
      </c>
      <c r="C74" s="801">
        <v>60</v>
      </c>
      <c r="D74" s="801" t="s">
        <v>465</v>
      </c>
      <c r="E74" s="806" t="str">
        <f>IF($D74="","",IFERROR(INDEX(QPS!$G:$G,MATCH($D74,QPS!$AE:$AE,0)),"NO EXISTE"))</f>
        <v>Suministro, montaje e instalación de detalle constructivo de Junction box
N° 000-265-5211 -DET. J01A</v>
      </c>
      <c r="F74" s="806" t="str" cm="1">
        <f t="array" ref="F74">IF($D74="","",IFERROR(INDEX(QPS!$N:$N,SMALL(IF(QPS!$AE$15:$AE$262=$D74,ROW(QPS!$AE$15:$AE$262)),$S74)),""))</f>
        <v>DET. J01A</v>
      </c>
      <c r="G74" s="806" t="str" cm="1">
        <f t="array" ref="G74">IF($D74="","",IFERROR(INDEX(QPS!$O:$O,SMALL(IF(QPS!$AE$15:$AE$262=$D74,ROW(QPS!$AE$15:$AE$262)),$S74)),""))</f>
        <v>-</v>
      </c>
      <c r="H74" s="801" t="str">
        <f>IF($D74="","",IFERROR(INDEX(QPS!$T:$T,MATCH($D74,QPS!$AE:$AE,0)),""))</f>
        <v>UND</v>
      </c>
      <c r="I74" s="802" cm="1">
        <f t="array" ref="I74">IF($D74="","",IFERROR(INDEX(QPS!$AB:$AB,SMALL(IF(QPS!$AE$15:$AE$262=$D74,ROW(QPS!$AE$15:$AE$262)),$S74)),0))</f>
        <v>58.8</v>
      </c>
      <c r="J74" s="803">
        <f t="shared" si="3"/>
        <v>1</v>
      </c>
      <c r="K74" s="802">
        <f t="shared" si="4"/>
        <v>58.8</v>
      </c>
      <c r="L74" s="804" cm="1">
        <f t="array" ref="L74">IF($D74="","",IFERROR(IF(INDEX(QPS!$AB:$AB,SMALL(IF(QPS!$AE$15:$AE$262=$D74,ROW(QPS!$AE$15:$AE$262)),$S74))=0,0,INDEX(QPS!$AH:$AH,SMALL(IF(QPS!$AE$15:$AE$262=$D74,ROW(QPS!$AE$15:$AE$262)),$S74))/INDEX(QPS!$AB:$AB,SMALL(IF(QPS!$AE$15:$AE$262=$D74,ROW(QPS!$AE$15:$AE$262)),$S74))),0))</f>
        <v>0</v>
      </c>
      <c r="M74" s="802">
        <f t="shared" si="5"/>
        <v>0</v>
      </c>
      <c r="N74" s="801" t="s">
        <v>1375</v>
      </c>
      <c r="S74">
        <f>IF($D74="","",COUNTIF($D$6:$D74,$D74))</f>
        <v>1</v>
      </c>
      <c r="U74" t="s">
        <v>597</v>
      </c>
    </row>
    <row r="75" spans="1:21" ht="36">
      <c r="A75" s="801" t="s">
        <v>1265</v>
      </c>
      <c r="B75" s="806" t="str" cm="1">
        <f t="array" ref="B75">IF($C75="","",TRIM(INDEX(CRONOGRAMA!$D:$D,$C75)))</f>
        <v>INSTALACION DE SOPORTERÍA ADOSADO A BANDEJA</v>
      </c>
      <c r="C75" s="801">
        <v>61</v>
      </c>
      <c r="D75" s="801" t="s">
        <v>317</v>
      </c>
      <c r="E75" s="806" t="str">
        <f>IF($D75="","",IFERROR(INDEX(QPS!$G:$G,MATCH($D75,QPS!$AE:$AE,0)),"NO EXISTE"))</f>
        <v>Suministro, montaje e instalación de detalle constructivo de tubo conduit adosado a bandeja
N° 000-265-4317 -DET.T07A</v>
      </c>
      <c r="F75" s="806" t="str" cm="1">
        <f t="array" ref="F75">IF($D75="","",IFERROR(INDEX(QPS!$N:$N,SMALL(IF(QPS!$AE$15:$AE$262=$D75,ROW(QPS!$AE$15:$AE$262)),$S75)),""))</f>
        <v>DET. T07A</v>
      </c>
      <c r="G75" s="806" t="str" cm="1">
        <f t="array" ref="G75">IF($D75="","",IFERROR(INDEX(QPS!$O:$O,SMALL(IF(QPS!$AE$15:$AE$262=$D75,ROW(QPS!$AE$15:$AE$262)),$S75)),""))</f>
        <v>-</v>
      </c>
      <c r="H75" s="801" t="str">
        <f>IF($D75="","",IFERROR(INDEX(QPS!$T:$T,MATCH($D75,QPS!$AE:$AE,0)),""))</f>
        <v>UND</v>
      </c>
      <c r="I75" s="802" cm="1">
        <f t="array" ref="I75">IF($D75="","",IFERROR(INDEX(QPS!$AB:$AB,SMALL(IF(QPS!$AE$15:$AE$262=$D75,ROW(QPS!$AE$15:$AE$262)),$S75)),0))</f>
        <v>4.2</v>
      </c>
      <c r="J75" s="803">
        <f t="shared" si="3"/>
        <v>1</v>
      </c>
      <c r="K75" s="802">
        <f t="shared" si="4"/>
        <v>4.2</v>
      </c>
      <c r="L75" s="804" cm="1">
        <f t="array" ref="L75">IF($D75="","",IFERROR(IF(INDEX(QPS!$AB:$AB,SMALL(IF(QPS!$AE$15:$AE$262=$D75,ROW(QPS!$AE$15:$AE$262)),$S75))=0,0,INDEX(QPS!$AH:$AH,SMALL(IF(QPS!$AE$15:$AE$262=$D75,ROW(QPS!$AE$15:$AE$262)),$S75))/INDEX(QPS!$AB:$AB,SMALL(IF(QPS!$AE$15:$AE$262=$D75,ROW(QPS!$AE$15:$AE$262)),$S75))),0))</f>
        <v>0</v>
      </c>
      <c r="M75" s="802">
        <f t="shared" si="5"/>
        <v>0</v>
      </c>
      <c r="N75" s="801" t="s">
        <v>1375</v>
      </c>
      <c r="S75">
        <f>IF($D75="","",COUNTIF($D$6:$D75,$D75))</f>
        <v>1</v>
      </c>
      <c r="U75" t="s">
        <v>598</v>
      </c>
    </row>
    <row r="76" spans="1:21" ht="36">
      <c r="A76" s="801" t="s">
        <v>1265</v>
      </c>
      <c r="B76" s="806" t="str" cm="1">
        <f t="array" ref="B76">IF($C76="","",TRIM(INDEX(CRONOGRAMA!$D:$D,$C76)))</f>
        <v>INSTALACION DE SOPORTERÍA ADOSADO A BANDEJA</v>
      </c>
      <c r="C76" s="801">
        <v>61</v>
      </c>
      <c r="D76" s="801" t="s">
        <v>318</v>
      </c>
      <c r="E76" s="806" t="str">
        <f>IF($D76="","",IFERROR(INDEX(QPS!$G:$G,MATCH($D76,QPS!$AE:$AE,0)),"NO EXISTE"))</f>
        <v>Suministro, montaje e instalación de detalle constructivo de tubo conduit adosado a bandeja
N° 000-265-4317 -DET.T07B</v>
      </c>
      <c r="F76" s="806" t="str" cm="1">
        <f t="array" ref="F76">IF($D76="","",IFERROR(INDEX(QPS!$N:$N,SMALL(IF(QPS!$AE$15:$AE$262=$D76,ROW(QPS!$AE$15:$AE$262)),$S76)),""))</f>
        <v>DET. T07B</v>
      </c>
      <c r="G76" s="806" t="str" cm="1">
        <f t="array" ref="G76">IF($D76="","",IFERROR(INDEX(QPS!$O:$O,SMALL(IF(QPS!$AE$15:$AE$262=$D76,ROW(QPS!$AE$15:$AE$262)),$S76)),""))</f>
        <v>-</v>
      </c>
      <c r="H76" s="801" t="str">
        <f>IF($D76="","",IFERROR(INDEX(QPS!$T:$T,MATCH($D76,QPS!$AE:$AE,0)),""))</f>
        <v>UND</v>
      </c>
      <c r="I76" s="802" cm="1">
        <f t="array" ref="I76">IF($D76="","",IFERROR(INDEX(QPS!$AB:$AB,SMALL(IF(QPS!$AE$15:$AE$262=$D76,ROW(QPS!$AE$15:$AE$262)),$S76)),0))</f>
        <v>5.8800000000000008</v>
      </c>
      <c r="J76" s="803">
        <f t="shared" si="3"/>
        <v>1</v>
      </c>
      <c r="K76" s="802">
        <f t="shared" si="4"/>
        <v>5.8800000000000008</v>
      </c>
      <c r="L76" s="804" cm="1">
        <f t="array" ref="L76">IF($D76="","",IFERROR(IF(INDEX(QPS!$AB:$AB,SMALL(IF(QPS!$AE$15:$AE$262=$D76,ROW(QPS!$AE$15:$AE$262)),$S76))=0,0,INDEX(QPS!$AH:$AH,SMALL(IF(QPS!$AE$15:$AE$262=$D76,ROW(QPS!$AE$15:$AE$262)),$S76))/INDEX(QPS!$AB:$AB,SMALL(IF(QPS!$AE$15:$AE$262=$D76,ROW(QPS!$AE$15:$AE$262)),$S76))),0))</f>
        <v>0</v>
      </c>
      <c r="M76" s="802">
        <f t="shared" si="5"/>
        <v>0</v>
      </c>
      <c r="N76" s="801" t="s">
        <v>1375</v>
      </c>
      <c r="S76">
        <f>IF($D76="","",COUNTIF($D$6:$D76,$D76))</f>
        <v>1</v>
      </c>
      <c r="U76" t="s">
        <v>599</v>
      </c>
    </row>
    <row r="77" spans="1:21" ht="36">
      <c r="A77" s="801" t="s">
        <v>1265</v>
      </c>
      <c r="B77" s="806" t="str" cm="1">
        <f t="array" ref="B77">IF($C77="","",TRIM(INDEX(CRONOGRAMA!$D:$D,$C77)))</f>
        <v>INSTALACION DE SOPORTERÍA ADOSADO A BANDEJA</v>
      </c>
      <c r="C77" s="801">
        <v>61</v>
      </c>
      <c r="D77" s="801" t="s">
        <v>319</v>
      </c>
      <c r="E77" s="806" t="str">
        <f>IF($D77="","",IFERROR(INDEX(QPS!$G:$G,MATCH($D77,QPS!$AE:$AE,0)),"NO EXISTE"))</f>
        <v>Suministro, montaje e instalación de detalle constructivo de tubo conduit adosado a bandeja
N° 000-265-4317 -DET.T07E</v>
      </c>
      <c r="F77" s="806" t="str" cm="1">
        <f t="array" ref="F77">IF($D77="","",IFERROR(INDEX(QPS!$N:$N,SMALL(IF(QPS!$AE$15:$AE$262=$D77,ROW(QPS!$AE$15:$AE$262)),$S77)),""))</f>
        <v>DET. T07E</v>
      </c>
      <c r="G77" s="806" t="str" cm="1">
        <f t="array" ref="G77">IF($D77="","",IFERROR(INDEX(QPS!$O:$O,SMALL(IF(QPS!$AE$15:$AE$262=$D77,ROW(QPS!$AE$15:$AE$262)),$S77)),""))</f>
        <v>-</v>
      </c>
      <c r="H77" s="801" t="str">
        <f>IF($D77="","",IFERROR(INDEX(QPS!$T:$T,MATCH($D77,QPS!$AE:$AE,0)),""))</f>
        <v>UND</v>
      </c>
      <c r="I77" s="802" cm="1">
        <f t="array" ref="I77">IF($D77="","",IFERROR(INDEX(QPS!$AB:$AB,SMALL(IF(QPS!$AE$15:$AE$262=$D77,ROW(QPS!$AE$15:$AE$262)),$S77)),0))</f>
        <v>3.3600000000000003</v>
      </c>
      <c r="J77" s="803">
        <f t="shared" si="3"/>
        <v>1</v>
      </c>
      <c r="K77" s="802">
        <f t="shared" si="4"/>
        <v>3.3600000000000003</v>
      </c>
      <c r="L77" s="804" cm="1">
        <f t="array" ref="L77">IF($D77="","",IFERROR(IF(INDEX(QPS!$AB:$AB,SMALL(IF(QPS!$AE$15:$AE$262=$D77,ROW(QPS!$AE$15:$AE$262)),$S77))=0,0,INDEX(QPS!$AH:$AH,SMALL(IF(QPS!$AE$15:$AE$262=$D77,ROW(QPS!$AE$15:$AE$262)),$S77))/INDEX(QPS!$AB:$AB,SMALL(IF(QPS!$AE$15:$AE$262=$D77,ROW(QPS!$AE$15:$AE$262)),$S77))),0))</f>
        <v>0</v>
      </c>
      <c r="M77" s="802">
        <f t="shared" si="5"/>
        <v>0</v>
      </c>
      <c r="N77" s="801" t="s">
        <v>1375</v>
      </c>
      <c r="S77">
        <f>IF($D77="","",COUNTIF($D$6:$D77,$D77))</f>
        <v>1</v>
      </c>
      <c r="U77" t="s">
        <v>600</v>
      </c>
    </row>
    <row r="78" spans="1:21" ht="36">
      <c r="A78" s="801" t="s">
        <v>1267</v>
      </c>
      <c r="B78" s="806" t="str" cm="1">
        <f t="array" ref="B78">IF($C78="","",TRIM(INDEX(CRONOGRAMA!$D:$D,$C78)))</f>
        <v>INSTALACION DE SOPORTERIA DET. 1, DET.2, DET.3</v>
      </c>
      <c r="C78" s="801">
        <v>62</v>
      </c>
      <c r="D78" s="801" t="s">
        <v>466</v>
      </c>
      <c r="E78" s="806" t="str">
        <f>IF($D78="","",IFERROR(INDEX(QPS!$G:$G,MATCH($D78,QPS!$AE:$AE,0)),"NO EXISTE"))</f>
        <v>Suministro, montaje e instalacion de  detalle constructivo
Tuberia adosada a estructura 
Plano: CRD-DWG-11760-6-33-4302 - DET. 1A</v>
      </c>
      <c r="F78" s="806" t="str" cm="1">
        <f t="array" ref="F78">IF($D78="","",IFERROR(INDEX(QPS!$N:$N,SMALL(IF(QPS!$AE$15:$AE$262=$D78,ROW(QPS!$AE$15:$AE$262)),$S78)),""))</f>
        <v>DET. 1A</v>
      </c>
      <c r="G78" s="806" t="str" cm="1">
        <f t="array" ref="G78">IF($D78="","",IFERROR(INDEX(QPS!$O:$O,SMALL(IF(QPS!$AE$15:$AE$262=$D78,ROW(QPS!$AE$15:$AE$262)),$S78)),""))</f>
        <v>-</v>
      </c>
      <c r="H78" s="801" t="str">
        <f>IF($D78="","",IFERROR(INDEX(QPS!$T:$T,MATCH($D78,QPS!$AE:$AE,0)),""))</f>
        <v>UND</v>
      </c>
      <c r="I78" s="802" cm="1">
        <f t="array" ref="I78">IF($D78="","",IFERROR(INDEX(QPS!$AB:$AB,SMALL(IF(QPS!$AE$15:$AE$262=$D78,ROW(QPS!$AE$15:$AE$262)),$S78)),0))</f>
        <v>25.2</v>
      </c>
      <c r="J78" s="803">
        <f t="shared" si="3"/>
        <v>1</v>
      </c>
      <c r="K78" s="802">
        <f t="shared" si="4"/>
        <v>25.2</v>
      </c>
      <c r="L78" s="804" cm="1">
        <f t="array" ref="L78">IF($D78="","",IFERROR(IF(INDEX(QPS!$AB:$AB,SMALL(IF(QPS!$AE$15:$AE$262=$D78,ROW(QPS!$AE$15:$AE$262)),$S78))=0,0,INDEX(QPS!$AH:$AH,SMALL(IF(QPS!$AE$15:$AE$262=$D78,ROW(QPS!$AE$15:$AE$262)),$S78))/INDEX(QPS!$AB:$AB,SMALL(IF(QPS!$AE$15:$AE$262=$D78,ROW(QPS!$AE$15:$AE$262)),$S78))),0))</f>
        <v>0</v>
      </c>
      <c r="M78" s="802">
        <f t="shared" si="5"/>
        <v>0</v>
      </c>
      <c r="N78" s="801" t="s">
        <v>1375</v>
      </c>
      <c r="S78">
        <f>IF($D78="","",COUNTIF($D$6:$D78,$D78))</f>
        <v>1</v>
      </c>
      <c r="U78" t="s">
        <v>601</v>
      </c>
    </row>
    <row r="79" spans="1:21" ht="36">
      <c r="A79" s="801" t="s">
        <v>1267</v>
      </c>
      <c r="B79" s="806" t="str" cm="1">
        <f t="array" ref="B79">IF($C79="","",TRIM(INDEX(CRONOGRAMA!$D:$D,$C79)))</f>
        <v>INSTALACION DE SOPORTERIA DET. 1, DET.2, DET.3</v>
      </c>
      <c r="C79" s="801">
        <v>62</v>
      </c>
      <c r="D79" s="801" t="s">
        <v>467</v>
      </c>
      <c r="E79" s="806" t="str">
        <f>IF($D79="","",IFERROR(INDEX(QPS!$G:$G,MATCH($D79,QPS!$AE:$AE,0)),"NO EXISTE"))</f>
        <v>Suministro, montaje e instalacion de  detalle constructivo
Tuberia adosada a estructura 
Plano: CRD-DWG-11760-6-33-4302 - DET. 1B</v>
      </c>
      <c r="F79" s="806" t="str" cm="1">
        <f t="array" ref="F79">IF($D79="","",IFERROR(INDEX(QPS!$N:$N,SMALL(IF(QPS!$AE$15:$AE$262=$D79,ROW(QPS!$AE$15:$AE$262)),$S79)),""))</f>
        <v>DET. 1B</v>
      </c>
      <c r="G79" s="806" t="str" cm="1">
        <f t="array" ref="G79">IF($D79="","",IFERROR(INDEX(QPS!$O:$O,SMALL(IF(QPS!$AE$15:$AE$262=$D79,ROW(QPS!$AE$15:$AE$262)),$S79)),""))</f>
        <v>-</v>
      </c>
      <c r="H79" s="801" t="str">
        <f>IF($D79="","",IFERROR(INDEX(QPS!$T:$T,MATCH($D79,QPS!$AE:$AE,0)),""))</f>
        <v>UND</v>
      </c>
      <c r="I79" s="802" cm="1">
        <f t="array" ref="I79">IF($D79="","",IFERROR(INDEX(QPS!$AB:$AB,SMALL(IF(QPS!$AE$15:$AE$262=$D79,ROW(QPS!$AE$15:$AE$262)),$S79)),0))</f>
        <v>8.4</v>
      </c>
      <c r="J79" s="803">
        <f t="shared" si="3"/>
        <v>1</v>
      </c>
      <c r="K79" s="802">
        <f t="shared" si="4"/>
        <v>8.4</v>
      </c>
      <c r="L79" s="804" cm="1">
        <f t="array" ref="L79">IF($D79="","",IFERROR(IF(INDEX(QPS!$AB:$AB,SMALL(IF(QPS!$AE$15:$AE$262=$D79,ROW(QPS!$AE$15:$AE$262)),$S79))=0,0,INDEX(QPS!$AH:$AH,SMALL(IF(QPS!$AE$15:$AE$262=$D79,ROW(QPS!$AE$15:$AE$262)),$S79))/INDEX(QPS!$AB:$AB,SMALL(IF(QPS!$AE$15:$AE$262=$D79,ROW(QPS!$AE$15:$AE$262)),$S79))),0))</f>
        <v>0</v>
      </c>
      <c r="M79" s="802">
        <f t="shared" si="5"/>
        <v>0</v>
      </c>
      <c r="N79" s="801" t="s">
        <v>1375</v>
      </c>
      <c r="S79">
        <f>IF($D79="","",COUNTIF($D$6:$D79,$D79))</f>
        <v>1</v>
      </c>
      <c r="U79" t="s">
        <v>602</v>
      </c>
    </row>
    <row r="80" spans="1:21" ht="36">
      <c r="A80" s="801" t="s">
        <v>1267</v>
      </c>
      <c r="B80" s="806" t="str" cm="1">
        <f t="array" ref="B80">IF($C80="","",TRIM(INDEX(CRONOGRAMA!$D:$D,$C80)))</f>
        <v>INSTALACION DE SOPORTERIA DET. 1, DET.2, DET.3</v>
      </c>
      <c r="C80" s="801">
        <v>62</v>
      </c>
      <c r="D80" s="801" t="s">
        <v>472</v>
      </c>
      <c r="E80" s="806" t="str">
        <f>IF($D80="","",IFERROR(INDEX(QPS!$G:$G,MATCH($D80,QPS!$AE:$AE,0)),"NO EXISTE"))</f>
        <v>Suministro, montaje e instalacion de  detalle constructivo
Tuberia adosada a estructura 
Plano: CRD-DWG-11760-6-33-4302 - DET. 1C</v>
      </c>
      <c r="F80" s="806" t="str" cm="1">
        <f t="array" ref="F80">IF($D80="","",IFERROR(INDEX(QPS!$N:$N,SMALL(IF(QPS!$AE$15:$AE$262=$D80,ROW(QPS!$AE$15:$AE$262)),$S80)),""))</f>
        <v>DET. 1C</v>
      </c>
      <c r="G80" s="806" t="str" cm="1">
        <f t="array" ref="G80">IF($D80="","",IFERROR(INDEX(QPS!$O:$O,SMALL(IF(QPS!$AE$15:$AE$262=$D80,ROW(QPS!$AE$15:$AE$262)),$S80)),""))</f>
        <v>-</v>
      </c>
      <c r="H80" s="801" t="str">
        <f>IF($D80="","",IFERROR(INDEX(QPS!$T:$T,MATCH($D80,QPS!$AE:$AE,0)),""))</f>
        <v>UND</v>
      </c>
      <c r="I80" s="802" cm="1">
        <f t="array" ref="I80">IF($D80="","",IFERROR(INDEX(QPS!$AB:$AB,SMALL(IF(QPS!$AE$15:$AE$262=$D80,ROW(QPS!$AE$15:$AE$262)),$S80)),0))</f>
        <v>10.080000000000002</v>
      </c>
      <c r="J80" s="803">
        <f t="shared" si="3"/>
        <v>1</v>
      </c>
      <c r="K80" s="802">
        <f t="shared" si="4"/>
        <v>10.080000000000002</v>
      </c>
      <c r="L80" s="804" cm="1">
        <f t="array" ref="L80">IF($D80="","",IFERROR(IF(INDEX(QPS!$AB:$AB,SMALL(IF(QPS!$AE$15:$AE$262=$D80,ROW(QPS!$AE$15:$AE$262)),$S80))=0,0,INDEX(QPS!$AH:$AH,SMALL(IF(QPS!$AE$15:$AE$262=$D80,ROW(QPS!$AE$15:$AE$262)),$S80))/INDEX(QPS!$AB:$AB,SMALL(IF(QPS!$AE$15:$AE$262=$D80,ROW(QPS!$AE$15:$AE$262)),$S80))),0))</f>
        <v>0</v>
      </c>
      <c r="M80" s="802">
        <f t="shared" si="5"/>
        <v>0</v>
      </c>
      <c r="N80" s="801" t="s">
        <v>1375</v>
      </c>
      <c r="S80">
        <f>IF($D80="","",COUNTIF($D$6:$D80,$D80))</f>
        <v>1</v>
      </c>
      <c r="U80" t="s">
        <v>603</v>
      </c>
    </row>
    <row r="81" spans="1:21" ht="72">
      <c r="A81" s="801" t="s">
        <v>1269</v>
      </c>
      <c r="B81" s="806" t="str" cm="1">
        <f t="array" ref="B81">IF($C81="","",TRIM(INDEX(CRONOGRAMA!$D:$D,$C81)))</f>
        <v>INSTALACION DE BANDEJA METALICA TIPO ESCALERILLA</v>
      </c>
      <c r="C81" s="801">
        <v>63</v>
      </c>
      <c r="D81" s="801" t="s">
        <v>294</v>
      </c>
      <c r="E81" s="806" t="str">
        <f>IF($D81="","",IFERROR(INDEX(QPS!$G:$G,MATCH($D81,QPS!$AE:$AE,0)),"NO EXISTE"))</f>
        <v>Suministro, montaje e instalacion de Bandeja metálica tipo escalerilla, fabricada según norma NEMA VE-1, clase 10C, acabado en galvanizado en caliente según norma ASTM A123. Dimensiones en mm (W x H x L), espesor 2.5 mm, incluye tapa a dos aguas y accesorios de sujeción, placas de empalme (eclisas) y pernos de unión</v>
      </c>
      <c r="F81" s="806" t="str" cm="1">
        <f t="array" ref="F81">IF($D81="","",IFERROR(INDEX(QPS!$N:$N,SMALL(IF(QPS!$AE$15:$AE$262=$D81,ROW(QPS!$AE$15:$AE$262)),$S81)),""))</f>
        <v>300x150x3000mm</v>
      </c>
      <c r="G81" s="806" t="str" cm="1">
        <f t="array" ref="G81">IF($D81="","",IFERROR(INDEX(QPS!$O:$O,SMALL(IF(QPS!$AE$15:$AE$262=$D81,ROW(QPS!$AE$15:$AE$262)),$S81)),""))</f>
        <v>-</v>
      </c>
      <c r="H81" s="801" t="str">
        <f>IF($D81="","",IFERROR(INDEX(QPS!$T:$T,MATCH($D81,QPS!$AE:$AE,0)),""))</f>
        <v>UND</v>
      </c>
      <c r="I81" s="802" cm="1">
        <f t="array" ref="I81">IF($D81="","",IFERROR(INDEX(QPS!$AB:$AB,SMALL(IF(QPS!$AE$15:$AE$262=$D81,ROW(QPS!$AE$15:$AE$262)),$S81)),0))</f>
        <v>16.8</v>
      </c>
      <c r="J81" s="803">
        <f t="shared" si="3"/>
        <v>1</v>
      </c>
      <c r="K81" s="802">
        <f t="shared" si="4"/>
        <v>16.8</v>
      </c>
      <c r="L81" s="804" cm="1">
        <f t="array" ref="L81">IF($D81="","",IFERROR(IF(INDEX(QPS!$AB:$AB,SMALL(IF(QPS!$AE$15:$AE$262=$D81,ROW(QPS!$AE$15:$AE$262)),$S81))=0,0,INDEX(QPS!$AH:$AH,SMALL(IF(QPS!$AE$15:$AE$262=$D81,ROW(QPS!$AE$15:$AE$262)),$S81))/INDEX(QPS!$AB:$AB,SMALL(IF(QPS!$AE$15:$AE$262=$D81,ROW(QPS!$AE$15:$AE$262)),$S81))),0))</f>
        <v>0</v>
      </c>
      <c r="M81" s="802">
        <f t="shared" si="5"/>
        <v>0</v>
      </c>
      <c r="N81" s="801" t="s">
        <v>1374</v>
      </c>
      <c r="S81">
        <f>IF($D81="","",COUNTIF($D$6:$D81,$D81))</f>
        <v>1</v>
      </c>
      <c r="U81" t="s">
        <v>604</v>
      </c>
    </row>
    <row r="82" spans="1:21" ht="72">
      <c r="A82" s="801" t="s">
        <v>1269</v>
      </c>
      <c r="B82" s="806" t="str" cm="1">
        <f t="array" ref="B82">IF($C82="","",TRIM(INDEX(CRONOGRAMA!$D:$D,$C82)))</f>
        <v>INSTALACION DE BANDEJA METALICA TIPO ESCALERILLA</v>
      </c>
      <c r="C82" s="801">
        <v>63</v>
      </c>
      <c r="D82" s="801" t="s">
        <v>304</v>
      </c>
      <c r="E82" s="806" t="str">
        <f>IF($D82="","",IFERROR(INDEX(QPS!$G:$G,MATCH($D82,QPS!$AE:$AE,0)),"NO EXISTE"))</f>
        <v xml:space="preserve">Suministro, montaje e instalacion de Bandeja Curva Horizontal tipo escalerilla 90°, fabricada según norma NEMA VE-1, clase 10C, acabado en galvanizado en caliente según norma ASTM A123. Dimensiones en mm (W x H),  espesor 2.5 mm, ángulo de 90° con radio interior de 300 mm incluye tapa a dos aguas y accesorios de sujeción, placas de empalme (eclisas) y pernos de unión. </v>
      </c>
      <c r="F82" s="806" t="str" cm="1">
        <f t="array" ref="F82">IF($D82="","",IFERROR(INDEX(QPS!$N:$N,SMALL(IF(QPS!$AE$15:$AE$262=$D82,ROW(QPS!$AE$15:$AE$262)),$S82)),""))</f>
        <v>300x150 mm</v>
      </c>
      <c r="G82" s="806" t="str" cm="1">
        <f t="array" ref="G82">IF($D82="","",IFERROR(INDEX(QPS!$O:$O,SMALL(IF(QPS!$AE$15:$AE$262=$D82,ROW(QPS!$AE$15:$AE$262)),$S82)),""))</f>
        <v>-</v>
      </c>
      <c r="H82" s="801" t="str">
        <f>IF($D82="","",IFERROR(INDEX(QPS!$T:$T,MATCH($D82,QPS!$AE:$AE,0)),""))</f>
        <v>UND</v>
      </c>
      <c r="I82" s="802" cm="1">
        <f t="array" ref="I82">IF($D82="","",IFERROR(INDEX(QPS!$AB:$AB,SMALL(IF(QPS!$AE$15:$AE$262=$D82,ROW(QPS!$AE$15:$AE$262)),$S82)),0))</f>
        <v>4.2</v>
      </c>
      <c r="J82" s="803">
        <f t="shared" si="3"/>
        <v>1</v>
      </c>
      <c r="K82" s="802">
        <f t="shared" si="4"/>
        <v>4.2</v>
      </c>
      <c r="L82" s="804" cm="1">
        <f t="array" ref="L82">IF($D82="","",IFERROR(IF(INDEX(QPS!$AB:$AB,SMALL(IF(QPS!$AE$15:$AE$262=$D82,ROW(QPS!$AE$15:$AE$262)),$S82))=0,0,INDEX(QPS!$AH:$AH,SMALL(IF(QPS!$AE$15:$AE$262=$D82,ROW(QPS!$AE$15:$AE$262)),$S82))/INDEX(QPS!$AB:$AB,SMALL(IF(QPS!$AE$15:$AE$262=$D82,ROW(QPS!$AE$15:$AE$262)),$S82))),0))</f>
        <v>0</v>
      </c>
      <c r="M82" s="802">
        <f t="shared" si="5"/>
        <v>0</v>
      </c>
      <c r="N82" s="801" t="s">
        <v>1374</v>
      </c>
      <c r="S82">
        <f>IF($D82="","",COUNTIF($D$6:$D82,$D82))</f>
        <v>1</v>
      </c>
      <c r="U82" t="s">
        <v>605</v>
      </c>
    </row>
    <row r="83" spans="1:21" ht="72">
      <c r="A83" s="801" t="s">
        <v>1269</v>
      </c>
      <c r="B83" s="806" t="str" cm="1">
        <f t="array" ref="B83">IF($C83="","",TRIM(INDEX(CRONOGRAMA!$D:$D,$C83)))</f>
        <v>INSTALACION DE BANDEJA METALICA TIPO ESCALERILLA</v>
      </c>
      <c r="C83" s="801">
        <v>63</v>
      </c>
      <c r="D83" s="801" t="s">
        <v>305</v>
      </c>
      <c r="E83" s="806" t="str">
        <f>IF($D83="","",IFERROR(INDEX(QPS!$G:$G,MATCH($D83,QPS!$AE:$AE,0)),"NO EXISTE"))</f>
        <v>Suministro, montaje e instalacion de Curva vertical exterior tipo escalerilla 90°, fabricada según norma NEMA VE-1, clase 10C, acabado en galvanizado en caliente según norma ASTM A123. Dimensiones en mm (W x H),  espesor 2.5 mm, ángulo de 90° con radio interior de 300 mm incluye tapa a dos aguas y accesorios de sujeción, placas de empalme (eclisas) y pernos de unión.</v>
      </c>
      <c r="F83" s="806" t="str" cm="1">
        <f t="array" ref="F83">IF($D83="","",IFERROR(INDEX(QPS!$N:$N,SMALL(IF(QPS!$AE$15:$AE$262=$D83,ROW(QPS!$AE$15:$AE$262)),$S83)),""))</f>
        <v>300x150 mm</v>
      </c>
      <c r="G83" s="806" t="str" cm="1">
        <f t="array" ref="G83">IF($D83="","",IFERROR(INDEX(QPS!$O:$O,SMALL(IF(QPS!$AE$15:$AE$262=$D83,ROW(QPS!$AE$15:$AE$262)),$S83)),""))</f>
        <v>-</v>
      </c>
      <c r="H83" s="801" t="str">
        <f>IF($D83="","",IFERROR(INDEX(QPS!$T:$T,MATCH($D83,QPS!$AE:$AE,0)),""))</f>
        <v>UND</v>
      </c>
      <c r="I83" s="802" cm="1">
        <f t="array" ref="I83">IF($D83="","",IFERROR(INDEX(QPS!$AB:$AB,SMALL(IF(QPS!$AE$15:$AE$262=$D83,ROW(QPS!$AE$15:$AE$262)),$S83)),0))</f>
        <v>4.2</v>
      </c>
      <c r="J83" s="803">
        <f t="shared" si="3"/>
        <v>1</v>
      </c>
      <c r="K83" s="802">
        <f t="shared" si="4"/>
        <v>4.2</v>
      </c>
      <c r="L83" s="804" cm="1">
        <f t="array" ref="L83">IF($D83="","",IFERROR(IF(INDEX(QPS!$AB:$AB,SMALL(IF(QPS!$AE$15:$AE$262=$D83,ROW(QPS!$AE$15:$AE$262)),$S83))=0,0,INDEX(QPS!$AH:$AH,SMALL(IF(QPS!$AE$15:$AE$262=$D83,ROW(QPS!$AE$15:$AE$262)),$S83))/INDEX(QPS!$AB:$AB,SMALL(IF(QPS!$AE$15:$AE$262=$D83,ROW(QPS!$AE$15:$AE$262)),$S83))),0))</f>
        <v>0</v>
      </c>
      <c r="M83" s="802">
        <f t="shared" si="5"/>
        <v>0</v>
      </c>
      <c r="N83" s="801" t="s">
        <v>1374</v>
      </c>
      <c r="S83">
        <f>IF($D83="","",COUNTIF($D$6:$D83,$D83))</f>
        <v>1</v>
      </c>
      <c r="U83" t="s">
        <v>606</v>
      </c>
    </row>
    <row r="84" spans="1:21" ht="72">
      <c r="A84" s="801" t="s">
        <v>1269</v>
      </c>
      <c r="B84" s="806" t="str" cm="1">
        <f t="array" ref="B84">IF($C84="","",TRIM(INDEX(CRONOGRAMA!$D:$D,$C84)))</f>
        <v>INSTALACION DE BANDEJA METALICA TIPO ESCALERILLA</v>
      </c>
      <c r="C84" s="801">
        <v>63</v>
      </c>
      <c r="D84" s="801" t="s">
        <v>306</v>
      </c>
      <c r="E84" s="806" t="str">
        <f>IF($D84="","",IFERROR(INDEX(QPS!$G:$G,MATCH($D84,QPS!$AE:$AE,0)),"NO EXISTE"))</f>
        <v>Suministro, montaje e instalacion de Reducción metálica tipo escalerilla, fabricada según norma NEMA VE-1, clase 10C, acabado en galvanizado en caliente según norma ASTM A123. Dimensiones en mm (W1 x W2 x H), espesor 2.5 mm, incluye tapa a dos aguas y accesorios de sujeción, placas de empalme (eclisas) y pernos de unión.</v>
      </c>
      <c r="F84" s="806" t="str" cm="1">
        <f t="array" ref="F84">IF($D84="","",IFERROR(INDEX(QPS!$N:$N,SMALL(IF(QPS!$AE$15:$AE$262=$D84,ROW(QPS!$AE$15:$AE$262)),$S84)),""))</f>
        <v>900x300x150 mm</v>
      </c>
      <c r="G84" s="806" t="str" cm="1">
        <f t="array" ref="G84">IF($D84="","",IFERROR(INDEX(QPS!$O:$O,SMALL(IF(QPS!$AE$15:$AE$262=$D84,ROW(QPS!$AE$15:$AE$262)),$S84)),""))</f>
        <v>-</v>
      </c>
      <c r="H84" s="801" t="str">
        <f>IF($D84="","",IFERROR(INDEX(QPS!$T:$T,MATCH($D84,QPS!$AE:$AE,0)),""))</f>
        <v>UND</v>
      </c>
      <c r="I84" s="802" cm="1">
        <f t="array" ref="I84">IF($D84="","",IFERROR(INDEX(QPS!$AB:$AB,SMALL(IF(QPS!$AE$15:$AE$262=$D84,ROW(QPS!$AE$15:$AE$262)),$S84)),0))</f>
        <v>1.6800000000000002</v>
      </c>
      <c r="J84" s="803">
        <f t="shared" si="3"/>
        <v>1</v>
      </c>
      <c r="K84" s="802">
        <f t="shared" si="4"/>
        <v>1.6800000000000002</v>
      </c>
      <c r="L84" s="804" cm="1">
        <f t="array" ref="L84">IF($D84="","",IFERROR(IF(INDEX(QPS!$AB:$AB,SMALL(IF(QPS!$AE$15:$AE$262=$D84,ROW(QPS!$AE$15:$AE$262)),$S84))=0,0,INDEX(QPS!$AH:$AH,SMALL(IF(QPS!$AE$15:$AE$262=$D84,ROW(QPS!$AE$15:$AE$262)),$S84))/INDEX(QPS!$AB:$AB,SMALL(IF(QPS!$AE$15:$AE$262=$D84,ROW(QPS!$AE$15:$AE$262)),$S84))),0))</f>
        <v>0</v>
      </c>
      <c r="M84" s="802">
        <f t="shared" si="5"/>
        <v>0</v>
      </c>
      <c r="N84" s="801" t="s">
        <v>1374</v>
      </c>
      <c r="S84">
        <f>IF($D84="","",COUNTIF($D$6:$D84,$D84))</f>
        <v>1</v>
      </c>
      <c r="U84" t="s">
        <v>607</v>
      </c>
    </row>
    <row r="85" spans="1:21" ht="24">
      <c r="A85" s="801" t="s">
        <v>1271</v>
      </c>
      <c r="B85" s="806" t="str" cm="1">
        <f t="array" ref="B85">IF($C85="","",TRIM(INDEX(CRONOGRAMA!$D:$D,$C85)))</f>
        <v>INSTALACION DE TUBERIA Y ACCESORIOS DE 1 1/2"</v>
      </c>
      <c r="C85" s="801">
        <v>64</v>
      </c>
      <c r="D85" s="801" t="s">
        <v>307</v>
      </c>
      <c r="E85" s="806" t="str">
        <f>IF($D85="","",IFERROR(INDEX(QPS!$G:$G,MATCH($D85,QPS!$AE:$AE,0)),"NO EXISTE"))</f>
        <v xml:space="preserve">Suministro, montaje e instalacion de Tubo de acero galvanizado (RGS),  longitud 3 m (10 ft) </v>
      </c>
      <c r="F85" s="806" t="str" cm="1">
        <f t="array" ref="F85">IF($D85="","",IFERROR(INDEX(QPS!$N:$N,SMALL(IF(QPS!$AE$15:$AE$262=$D85,ROW(QPS!$AE$15:$AE$262)),$S85)),""))</f>
        <v>Ø 1 1/2"</v>
      </c>
      <c r="G85" s="806" t="str" cm="1">
        <f t="array" ref="G85">IF($D85="","",IFERROR(INDEX(QPS!$O:$O,SMALL(IF(QPS!$AE$15:$AE$262=$D85,ROW(QPS!$AE$15:$AE$262)),$S85)),""))</f>
        <v>-</v>
      </c>
      <c r="H85" s="801" t="str">
        <f>IF($D85="","",IFERROR(INDEX(QPS!$T:$T,MATCH($D85,QPS!$AE:$AE,0)),""))</f>
        <v>UND</v>
      </c>
      <c r="I85" s="802" cm="1">
        <f t="array" ref="I85">IF($D85="","",IFERROR(INDEX(QPS!$AB:$AB,SMALL(IF(QPS!$AE$15:$AE$262=$D85,ROW(QPS!$AE$15:$AE$262)),$S85)),0))</f>
        <v>113.0052</v>
      </c>
      <c r="J85" s="803">
        <f t="shared" si="3"/>
        <v>1</v>
      </c>
      <c r="K85" s="802">
        <f t="shared" si="4"/>
        <v>113.0052</v>
      </c>
      <c r="L85" s="804" cm="1">
        <f t="array" ref="L85">IF($D85="","",IFERROR(IF(INDEX(QPS!$AB:$AB,SMALL(IF(QPS!$AE$15:$AE$262=$D85,ROW(QPS!$AE$15:$AE$262)),$S85))=0,0,INDEX(QPS!$AH:$AH,SMALL(IF(QPS!$AE$15:$AE$262=$D85,ROW(QPS!$AE$15:$AE$262)),$S85))/INDEX(QPS!$AB:$AB,SMALL(IF(QPS!$AE$15:$AE$262=$D85,ROW(QPS!$AE$15:$AE$262)),$S85))),0))</f>
        <v>0</v>
      </c>
      <c r="M85" s="802">
        <f t="shared" si="5"/>
        <v>0</v>
      </c>
      <c r="N85" s="801" t="s">
        <v>1376</v>
      </c>
      <c r="S85">
        <f>IF($D85="","",COUNTIF($D$6:$D85,$D85))</f>
        <v>1</v>
      </c>
      <c r="U85" t="s">
        <v>608</v>
      </c>
    </row>
    <row r="86" spans="1:21">
      <c r="A86" s="801" t="s">
        <v>1271</v>
      </c>
      <c r="B86" s="806" t="str" cm="1">
        <f t="array" ref="B86">IF($C86="","",TRIM(INDEX(CRONOGRAMA!$D:$D,$C86)))</f>
        <v>INSTALACION DE TUBERIA Y ACCESORIOS DE 1 1/2"</v>
      </c>
      <c r="C86" s="801">
        <v>64</v>
      </c>
      <c r="D86" s="801" t="s">
        <v>310</v>
      </c>
      <c r="E86" s="806" t="str">
        <f>IF($D86="","",IFERROR(INDEX(QPS!$G:$G,MATCH($D86,QPS!$AE:$AE,0)),"NO EXISTE"))</f>
        <v>Suministro, montaje e instalacion de Curva acero galvanizado (RGS)</v>
      </c>
      <c r="F86" s="806" t="str" cm="1">
        <f t="array" ref="F86">IF($D86="","",IFERROR(INDEX(QPS!$N:$N,SMALL(IF(QPS!$AE$15:$AE$262=$D86,ROW(QPS!$AE$15:$AE$262)),$S86)),""))</f>
        <v>Ø 1 1/2"</v>
      </c>
      <c r="G86" s="806" t="str" cm="1">
        <f t="array" ref="G86">IF($D86="","",IFERROR(INDEX(QPS!$O:$O,SMALL(IF(QPS!$AE$15:$AE$262=$D86,ROW(QPS!$AE$15:$AE$262)),$S86)),""))</f>
        <v>-</v>
      </c>
      <c r="H86" s="801" t="str">
        <f>IF($D86="","",IFERROR(INDEX(QPS!$T:$T,MATCH($D86,QPS!$AE:$AE,0)),""))</f>
        <v>UND</v>
      </c>
      <c r="I86" s="802" cm="1">
        <f t="array" ref="I86">IF($D86="","",IFERROR(INDEX(QPS!$AB:$AB,SMALL(IF(QPS!$AE$15:$AE$262=$D86,ROW(QPS!$AE$15:$AE$262)),$S86)),0))</f>
        <v>8.4</v>
      </c>
      <c r="J86" s="803">
        <f t="shared" si="3"/>
        <v>1</v>
      </c>
      <c r="K86" s="802">
        <f t="shared" si="4"/>
        <v>8.4</v>
      </c>
      <c r="L86" s="804" cm="1">
        <f t="array" ref="L86">IF($D86="","",IFERROR(IF(INDEX(QPS!$AB:$AB,SMALL(IF(QPS!$AE$15:$AE$262=$D86,ROW(QPS!$AE$15:$AE$262)),$S86))=0,0,INDEX(QPS!$AH:$AH,SMALL(IF(QPS!$AE$15:$AE$262=$D86,ROW(QPS!$AE$15:$AE$262)),$S86))/INDEX(QPS!$AB:$AB,SMALL(IF(QPS!$AE$15:$AE$262=$D86,ROW(QPS!$AE$15:$AE$262)),$S86))),0))</f>
        <v>0</v>
      </c>
      <c r="M86" s="802">
        <f t="shared" si="5"/>
        <v>0</v>
      </c>
      <c r="N86" s="801" t="s">
        <v>1376</v>
      </c>
      <c r="S86">
        <f>IF($D86="","",COUNTIF($D$6:$D86,$D86))</f>
        <v>1</v>
      </c>
      <c r="U86" t="s">
        <v>609</v>
      </c>
    </row>
    <row r="87" spans="1:21" ht="24">
      <c r="A87" s="801" t="s">
        <v>1273</v>
      </c>
      <c r="B87" s="806" t="str" cm="1">
        <f t="array" ref="B87">IF($C87="","",TRIM(INDEX(CRONOGRAMA!$D:$D,$C87)))</f>
        <v>INSTALACION DE TUBERIA Y ACCESORIOS DE 1"</v>
      </c>
      <c r="C87" s="801">
        <v>65</v>
      </c>
      <c r="D87" s="801" t="s">
        <v>308</v>
      </c>
      <c r="E87" s="806" t="str">
        <f>IF($D87="","",IFERROR(INDEX(QPS!$G:$G,MATCH($D87,QPS!$AE:$AE,0)),"NO EXISTE"))</f>
        <v xml:space="preserve">Suministro, montaje e instalacion de Tubo de acero galvanizado (RGS),  longitud 3 m (10 ft) </v>
      </c>
      <c r="F87" s="806" t="str" cm="1">
        <f t="array" ref="F87">IF($D87="","",IFERROR(INDEX(QPS!$N:$N,SMALL(IF(QPS!$AE$15:$AE$262=$D87,ROW(QPS!$AE$15:$AE$262)),$S87)),""))</f>
        <v>Ø 1"</v>
      </c>
      <c r="G87" s="806" t="str" cm="1">
        <f t="array" ref="G87">IF($D87="","",IFERROR(INDEX(QPS!$O:$O,SMALL(IF(QPS!$AE$15:$AE$262=$D87,ROW(QPS!$AE$15:$AE$262)),$S87)),""))</f>
        <v>-</v>
      </c>
      <c r="H87" s="801" t="str">
        <f>IF($D87="","",IFERROR(INDEX(QPS!$T:$T,MATCH($D87,QPS!$AE:$AE,0)),""))</f>
        <v>UND</v>
      </c>
      <c r="I87" s="802" cm="1">
        <f t="array" ref="I87">IF($D87="","",IFERROR(INDEX(QPS!$AB:$AB,SMALL(IF(QPS!$AE$15:$AE$262=$D87,ROW(QPS!$AE$15:$AE$262)),$S87)),0))</f>
        <v>10.441200000000002</v>
      </c>
      <c r="J87" s="803">
        <f t="shared" si="3"/>
        <v>1</v>
      </c>
      <c r="K87" s="802">
        <f t="shared" si="4"/>
        <v>10.441200000000002</v>
      </c>
      <c r="L87" s="804" cm="1">
        <f t="array" ref="L87">IF($D87="","",IFERROR(IF(INDEX(QPS!$AB:$AB,SMALL(IF(QPS!$AE$15:$AE$262=$D87,ROW(QPS!$AE$15:$AE$262)),$S87))=0,0,INDEX(QPS!$AH:$AH,SMALL(IF(QPS!$AE$15:$AE$262=$D87,ROW(QPS!$AE$15:$AE$262)),$S87))/INDEX(QPS!$AB:$AB,SMALL(IF(QPS!$AE$15:$AE$262=$D87,ROW(QPS!$AE$15:$AE$262)),$S87))),0))</f>
        <v>0</v>
      </c>
      <c r="M87" s="802">
        <f t="shared" si="5"/>
        <v>0</v>
      </c>
      <c r="N87" s="801" t="s">
        <v>1376</v>
      </c>
      <c r="S87">
        <f>IF($D87="","",COUNTIF($D$6:$D87,$D87))</f>
        <v>1</v>
      </c>
      <c r="U87" t="s">
        <v>610</v>
      </c>
    </row>
    <row r="88" spans="1:21">
      <c r="A88" s="801" t="s">
        <v>1273</v>
      </c>
      <c r="B88" s="806" t="str" cm="1">
        <f t="array" ref="B88">IF($C88="","",TRIM(INDEX(CRONOGRAMA!$D:$D,$C88)))</f>
        <v>INSTALACION DE TUBERIA Y ACCESORIOS DE 1"</v>
      </c>
      <c r="C88" s="801">
        <v>65</v>
      </c>
      <c r="D88" s="801" t="s">
        <v>311</v>
      </c>
      <c r="E88" s="806" t="str">
        <f>IF($D88="","",IFERROR(INDEX(QPS!$G:$G,MATCH($D88,QPS!$AE:$AE,0)),"NO EXISTE"))</f>
        <v>Suministro, montaje e instalacion de Curva acero galvanizado (RGS)</v>
      </c>
      <c r="F88" s="806" t="str" cm="1">
        <f t="array" ref="F88">IF($D88="","",IFERROR(INDEX(QPS!$N:$N,SMALL(IF(QPS!$AE$15:$AE$262=$D88,ROW(QPS!$AE$15:$AE$262)),$S88)),""))</f>
        <v>Ø 1"</v>
      </c>
      <c r="G88" s="806" t="str" cm="1">
        <f t="array" ref="G88">IF($D88="","",IFERROR(INDEX(QPS!$O:$O,SMALL(IF(QPS!$AE$15:$AE$262=$D88,ROW(QPS!$AE$15:$AE$262)),$S88)),""))</f>
        <v>-</v>
      </c>
      <c r="H88" s="801" t="str">
        <f>IF($D88="","",IFERROR(INDEX(QPS!$T:$T,MATCH($D88,QPS!$AE:$AE,0)),""))</f>
        <v>UND</v>
      </c>
      <c r="I88" s="802" cm="1">
        <f t="array" ref="I88">IF($D88="","",IFERROR(INDEX(QPS!$AB:$AB,SMALL(IF(QPS!$AE$15:$AE$262=$D88,ROW(QPS!$AE$15:$AE$262)),$S88)),0))</f>
        <v>11.760000000000002</v>
      </c>
      <c r="J88" s="803">
        <f t="shared" si="3"/>
        <v>1</v>
      </c>
      <c r="K88" s="802">
        <f t="shared" si="4"/>
        <v>11.760000000000002</v>
      </c>
      <c r="L88" s="804" cm="1">
        <f t="array" ref="L88">IF($D88="","",IFERROR(IF(INDEX(QPS!$AB:$AB,SMALL(IF(QPS!$AE$15:$AE$262=$D88,ROW(QPS!$AE$15:$AE$262)),$S88))=0,0,INDEX(QPS!$AH:$AH,SMALL(IF(QPS!$AE$15:$AE$262=$D88,ROW(QPS!$AE$15:$AE$262)),$S88))/INDEX(QPS!$AB:$AB,SMALL(IF(QPS!$AE$15:$AE$262=$D88,ROW(QPS!$AE$15:$AE$262)),$S88))),0))</f>
        <v>0</v>
      </c>
      <c r="M88" s="802">
        <f t="shared" si="5"/>
        <v>0</v>
      </c>
      <c r="N88" s="801" t="s">
        <v>1376</v>
      </c>
      <c r="S88">
        <f>IF($D88="","",COUNTIF($D$6:$D88,$D88))</f>
        <v>1</v>
      </c>
      <c r="U88" t="s">
        <v>611</v>
      </c>
    </row>
    <row r="89" spans="1:21" ht="24">
      <c r="A89" s="801" t="s">
        <v>1275</v>
      </c>
      <c r="B89" s="806" t="str" cm="1">
        <f t="array" ref="B89">IF($C89="","",TRIM(INDEX(CRONOGRAMA!$D:$D,$C89)))</f>
        <v>INSTALACION DE TUBERIA Y ACCESORIOS DE 3/4"</v>
      </c>
      <c r="C89" s="801">
        <v>66</v>
      </c>
      <c r="D89" s="801" t="s">
        <v>309</v>
      </c>
      <c r="E89" s="806" t="str">
        <f>IF($D89="","",IFERROR(INDEX(QPS!$G:$G,MATCH($D89,QPS!$AE:$AE,0)),"NO EXISTE"))</f>
        <v xml:space="preserve">Suministro, montaje e instalacion de Tubo de acero galvanizado (RGS),  longitud 3 m (10 ft) </v>
      </c>
      <c r="F89" s="806" t="str" cm="1">
        <f t="array" ref="F89">IF($D89="","",IFERROR(INDEX(QPS!$N:$N,SMALL(IF(QPS!$AE$15:$AE$262=$D89,ROW(QPS!$AE$15:$AE$262)),$S89)),""))</f>
        <v>Ø 3/4"</v>
      </c>
      <c r="G89" s="806" t="str" cm="1">
        <f t="array" ref="G89">IF($D89="","",IFERROR(INDEX(QPS!$O:$O,SMALL(IF(QPS!$AE$15:$AE$262=$D89,ROW(QPS!$AE$15:$AE$262)),$S89)),""))</f>
        <v>-</v>
      </c>
      <c r="H89" s="801" t="str">
        <f>IF($D89="","",IFERROR(INDEX(QPS!$T:$T,MATCH($D89,QPS!$AE:$AE,0)),""))</f>
        <v>UND</v>
      </c>
      <c r="I89" s="802" cm="1">
        <f t="array" ref="I89">IF($D89="","",IFERROR(INDEX(QPS!$AB:$AB,SMALL(IF(QPS!$AE$15:$AE$262=$D89,ROW(QPS!$AE$15:$AE$262)),$S89)),0))</f>
        <v>12.227600000000031</v>
      </c>
      <c r="J89" s="803">
        <f t="shared" si="3"/>
        <v>1</v>
      </c>
      <c r="K89" s="802">
        <f t="shared" si="4"/>
        <v>12.227600000000031</v>
      </c>
      <c r="L89" s="804" cm="1">
        <f t="array" ref="L89">IF($D89="","",IFERROR(IF(INDEX(QPS!$AB:$AB,SMALL(IF(QPS!$AE$15:$AE$262=$D89,ROW(QPS!$AE$15:$AE$262)),$S89))=0,0,INDEX(QPS!$AH:$AH,SMALL(IF(QPS!$AE$15:$AE$262=$D89,ROW(QPS!$AE$15:$AE$262)),$S89))/INDEX(QPS!$AB:$AB,SMALL(IF(QPS!$AE$15:$AE$262=$D89,ROW(QPS!$AE$15:$AE$262)),$S89))),0))</f>
        <v>0</v>
      </c>
      <c r="M89" s="802">
        <f t="shared" si="5"/>
        <v>0</v>
      </c>
      <c r="N89" s="801" t="s">
        <v>1376</v>
      </c>
      <c r="S89">
        <f>IF($D89="","",COUNTIF($D$6:$D89,$D89))</f>
        <v>1</v>
      </c>
      <c r="U89" t="s">
        <v>612</v>
      </c>
    </row>
    <row r="90" spans="1:21">
      <c r="A90" s="801" t="s">
        <v>1275</v>
      </c>
      <c r="B90" s="806" t="str" cm="1">
        <f t="array" ref="B90">IF($C90="","",TRIM(INDEX(CRONOGRAMA!$D:$D,$C90)))</f>
        <v>INSTALACION DE TUBERIA Y ACCESORIOS DE 3/4"</v>
      </c>
      <c r="C90" s="801">
        <v>66</v>
      </c>
      <c r="D90" s="801" t="s">
        <v>312</v>
      </c>
      <c r="E90" s="806" t="str">
        <f>IF($D90="","",IFERROR(INDEX(QPS!$G:$G,MATCH($D90,QPS!$AE:$AE,0)),"NO EXISTE"))</f>
        <v>Suministro, montaje e instalacion de Curva acero galvanizado (RGS)</v>
      </c>
      <c r="F90" s="806" t="str" cm="1">
        <f t="array" ref="F90">IF($D90="","",IFERROR(INDEX(QPS!$N:$N,SMALL(IF(QPS!$AE$15:$AE$262=$D90,ROW(QPS!$AE$15:$AE$262)),$S90)),""))</f>
        <v>Ø 3/4"</v>
      </c>
      <c r="G90" s="806" t="str" cm="1">
        <f t="array" ref="G90">IF($D90="","",IFERROR(INDEX(QPS!$O:$O,SMALL(IF(QPS!$AE$15:$AE$262=$D90,ROW(QPS!$AE$15:$AE$262)),$S90)),""))</f>
        <v>-</v>
      </c>
      <c r="H90" s="801" t="str">
        <f>IF($D90="","",IFERROR(INDEX(QPS!$T:$T,MATCH($D90,QPS!$AE:$AE,0)),""))</f>
        <v>UND</v>
      </c>
      <c r="I90" s="802" cm="1">
        <f t="array" ref="I90">IF($D90="","",IFERROR(INDEX(QPS!$AB:$AB,SMALL(IF(QPS!$AE$15:$AE$262=$D90,ROW(QPS!$AE$15:$AE$262)),$S90)),0))</f>
        <v>8.4</v>
      </c>
      <c r="J90" s="803">
        <f t="shared" si="3"/>
        <v>1</v>
      </c>
      <c r="K90" s="802">
        <f t="shared" si="4"/>
        <v>8.4</v>
      </c>
      <c r="L90" s="804" cm="1">
        <f t="array" ref="L90">IF($D90="","",IFERROR(IF(INDEX(QPS!$AB:$AB,SMALL(IF(QPS!$AE$15:$AE$262=$D90,ROW(QPS!$AE$15:$AE$262)),$S90))=0,0,INDEX(QPS!$AH:$AH,SMALL(IF(QPS!$AE$15:$AE$262=$D90,ROW(QPS!$AE$15:$AE$262)),$S90))/INDEX(QPS!$AB:$AB,SMALL(IF(QPS!$AE$15:$AE$262=$D90,ROW(QPS!$AE$15:$AE$262)),$S90))),0))</f>
        <v>0</v>
      </c>
      <c r="M90" s="802">
        <f t="shared" si="5"/>
        <v>0</v>
      </c>
      <c r="N90" s="801" t="s">
        <v>1376</v>
      </c>
      <c r="S90">
        <f>IF($D90="","",COUNTIF($D$6:$D90,$D90))</f>
        <v>1</v>
      </c>
      <c r="U90" t="s">
        <v>613</v>
      </c>
    </row>
    <row r="91" spans="1:21" ht="24">
      <c r="A91" s="801" t="s">
        <v>1275</v>
      </c>
      <c r="B91" s="806" t="str" cm="1">
        <f t="array" ref="B91">IF($C91="","",TRIM(INDEX(CRONOGRAMA!$D:$D,$C91)))</f>
        <v>INSTALACION DE TUBERIA Y ACCESORIOS DE 3/4"</v>
      </c>
      <c r="C91" s="801">
        <v>66</v>
      </c>
      <c r="D91" s="801" t="s">
        <v>313</v>
      </c>
      <c r="E91" s="806" t="str">
        <f>IF($D91="","",IFERROR(INDEX(QPS!$G:$G,MATCH($D91,QPS!$AE:$AE,0)),"NO EXISTE"))</f>
        <v>Suministro, montaje e instalacion de Tubería Conduit flexible, acero recubierto C/PVC</v>
      </c>
      <c r="F91" s="806" t="str" cm="1">
        <f t="array" ref="F91">IF($D91="","",IFERROR(INDEX(QPS!$N:$N,SMALL(IF(QPS!$AE$15:$AE$262=$D91,ROW(QPS!$AE$15:$AE$262)),$S91)),""))</f>
        <v>Ø 1 1/2"</v>
      </c>
      <c r="G91" s="806" t="str" cm="1">
        <f t="array" ref="G91">IF($D91="","",IFERROR(INDEX(QPS!$O:$O,SMALL(IF(QPS!$AE$15:$AE$262=$D91,ROW(QPS!$AE$15:$AE$262)),$S91)),""))</f>
        <v>-</v>
      </c>
      <c r="H91" s="801" t="str">
        <f>IF($D91="","",IFERROR(INDEX(QPS!$T:$T,MATCH($D91,QPS!$AE:$AE,0)),""))</f>
        <v>m</v>
      </c>
      <c r="I91" s="802" cm="1">
        <f t="array" ref="I91">IF($D91="","",IFERROR(INDEX(QPS!$AB:$AB,SMALL(IF(QPS!$AE$15:$AE$262=$D91,ROW(QPS!$AE$15:$AE$262)),$S91)),0))</f>
        <v>2.5200000000000005</v>
      </c>
      <c r="J91" s="803">
        <f t="shared" si="3"/>
        <v>1</v>
      </c>
      <c r="K91" s="802">
        <f t="shared" si="4"/>
        <v>2.5200000000000005</v>
      </c>
      <c r="L91" s="804" cm="1">
        <f t="array" ref="L91">IF($D91="","",IFERROR(IF(INDEX(QPS!$AB:$AB,SMALL(IF(QPS!$AE$15:$AE$262=$D91,ROW(QPS!$AE$15:$AE$262)),$S91))=0,0,INDEX(QPS!$AH:$AH,SMALL(IF(QPS!$AE$15:$AE$262=$D91,ROW(QPS!$AE$15:$AE$262)),$S91))/INDEX(QPS!$AB:$AB,SMALL(IF(QPS!$AE$15:$AE$262=$D91,ROW(QPS!$AE$15:$AE$262)),$S91))),0))</f>
        <v>0</v>
      </c>
      <c r="M91" s="802">
        <f t="shared" si="5"/>
        <v>0</v>
      </c>
      <c r="N91" s="801" t="s">
        <v>1376</v>
      </c>
      <c r="S91">
        <f>IF($D91="","",COUNTIF($D$6:$D91,$D91))</f>
        <v>1</v>
      </c>
      <c r="U91" t="s">
        <v>614</v>
      </c>
    </row>
    <row r="92" spans="1:21" ht="24">
      <c r="A92" s="801" t="s">
        <v>1275</v>
      </c>
      <c r="B92" s="806" t="str" cm="1">
        <f t="array" ref="B92">IF($C92="","",TRIM(INDEX(CRONOGRAMA!$D:$D,$C92)))</f>
        <v>INSTALACION DE TUBERIA Y ACCESORIOS DE 3/4"</v>
      </c>
      <c r="C92" s="801">
        <v>66</v>
      </c>
      <c r="D92" s="801" t="s">
        <v>314</v>
      </c>
      <c r="E92" s="806" t="str">
        <f>IF($D92="","",IFERROR(INDEX(QPS!$G:$G,MATCH($D92,QPS!$AE:$AE,0)),"NO EXISTE"))</f>
        <v>Suministro, montaje e instalacion de Tubería Conduit flexible, acero recubierto C/PVC</v>
      </c>
      <c r="F92" s="806" t="str" cm="1">
        <f t="array" ref="F92">IF($D92="","",IFERROR(INDEX(QPS!$N:$N,SMALL(IF(QPS!$AE$15:$AE$262=$D92,ROW(QPS!$AE$15:$AE$262)),$S92)),""))</f>
        <v>Ø 1"</v>
      </c>
      <c r="G92" s="806" t="str" cm="1">
        <f t="array" ref="G92">IF($D92="","",IFERROR(INDEX(QPS!$O:$O,SMALL(IF(QPS!$AE$15:$AE$262=$D92,ROW(QPS!$AE$15:$AE$262)),$S92)),""))</f>
        <v>-</v>
      </c>
      <c r="H92" s="801" t="str">
        <f>IF($D92="","",IFERROR(INDEX(QPS!$T:$T,MATCH($D92,QPS!$AE:$AE,0)),""))</f>
        <v>m</v>
      </c>
      <c r="I92" s="802" cm="1">
        <f t="array" ref="I92">IF($D92="","",IFERROR(INDEX(QPS!$AB:$AB,SMALL(IF(QPS!$AE$15:$AE$262=$D92,ROW(QPS!$AE$15:$AE$262)),$S92)),0))</f>
        <v>8.82</v>
      </c>
      <c r="J92" s="803">
        <f t="shared" si="3"/>
        <v>1</v>
      </c>
      <c r="K92" s="802">
        <f t="shared" si="4"/>
        <v>8.82</v>
      </c>
      <c r="L92" s="804" cm="1">
        <f t="array" ref="L92">IF($D92="","",IFERROR(IF(INDEX(QPS!$AB:$AB,SMALL(IF(QPS!$AE$15:$AE$262=$D92,ROW(QPS!$AE$15:$AE$262)),$S92))=0,0,INDEX(QPS!$AH:$AH,SMALL(IF(QPS!$AE$15:$AE$262=$D92,ROW(QPS!$AE$15:$AE$262)),$S92))/INDEX(QPS!$AB:$AB,SMALL(IF(QPS!$AE$15:$AE$262=$D92,ROW(QPS!$AE$15:$AE$262)),$S92))),0))</f>
        <v>0</v>
      </c>
      <c r="M92" s="802">
        <f t="shared" si="5"/>
        <v>0</v>
      </c>
      <c r="N92" s="801" t="s">
        <v>1376</v>
      </c>
      <c r="S92">
        <f>IF($D92="","",COUNTIF($D$6:$D92,$D92))</f>
        <v>1</v>
      </c>
      <c r="U92" t="s">
        <v>615</v>
      </c>
    </row>
    <row r="93" spans="1:21" ht="24">
      <c r="A93" s="801" t="s">
        <v>1275</v>
      </c>
      <c r="B93" s="806" t="str" cm="1">
        <f t="array" ref="B93">IF($C93="","",TRIM(INDEX(CRONOGRAMA!$D:$D,$C93)))</f>
        <v>INSTALACION DE TUBERIA Y ACCESORIOS DE 3/4"</v>
      </c>
      <c r="C93" s="801">
        <v>66</v>
      </c>
      <c r="D93" s="801" t="s">
        <v>315</v>
      </c>
      <c r="E93" s="806" t="str">
        <f>IF($D93="","",IFERROR(INDEX(QPS!$G:$G,MATCH($D93,QPS!$AE:$AE,0)),"NO EXISTE"))</f>
        <v>Suministro, montaje e instalacion de Tubería Conduit flexible, acero recubierto C/PVC</v>
      </c>
      <c r="F93" s="806" t="str" cm="1">
        <f t="array" ref="F93">IF($D93="","",IFERROR(INDEX(QPS!$N:$N,SMALL(IF(QPS!$AE$15:$AE$262=$D93,ROW(QPS!$AE$15:$AE$262)),$S93)),""))</f>
        <v>Ø 3/4"</v>
      </c>
      <c r="G93" s="806" t="str" cm="1">
        <f t="array" ref="G93">IF($D93="","",IFERROR(INDEX(QPS!$O:$O,SMALL(IF(QPS!$AE$15:$AE$262=$D93,ROW(QPS!$AE$15:$AE$262)),$S93)),""))</f>
        <v>-</v>
      </c>
      <c r="H93" s="801" t="str">
        <f>IF($D93="","",IFERROR(INDEX(QPS!$T:$T,MATCH($D93,QPS!$AE:$AE,0)),""))</f>
        <v>m</v>
      </c>
      <c r="I93" s="802" cm="1">
        <f t="array" ref="I93">IF($D93="","",IFERROR(INDEX(QPS!$AB:$AB,SMALL(IF(QPS!$AE$15:$AE$262=$D93,ROW(QPS!$AE$15:$AE$262)),$S93)),0))</f>
        <v>9</v>
      </c>
      <c r="J93" s="803">
        <f t="shared" si="3"/>
        <v>1</v>
      </c>
      <c r="K93" s="802">
        <f t="shared" si="4"/>
        <v>9</v>
      </c>
      <c r="L93" s="804" cm="1">
        <f t="array" ref="L93">IF($D93="","",IFERROR(IF(INDEX(QPS!$AB:$AB,SMALL(IF(QPS!$AE$15:$AE$262=$D93,ROW(QPS!$AE$15:$AE$262)),$S93))=0,0,INDEX(QPS!$AH:$AH,SMALL(IF(QPS!$AE$15:$AE$262=$D93,ROW(QPS!$AE$15:$AE$262)),$S93))/INDEX(QPS!$AB:$AB,SMALL(IF(QPS!$AE$15:$AE$262=$D93,ROW(QPS!$AE$15:$AE$262)),$S93))),0))</f>
        <v>0</v>
      </c>
      <c r="M93" s="802">
        <f t="shared" si="5"/>
        <v>0</v>
      </c>
      <c r="N93" s="801" t="s">
        <v>1376</v>
      </c>
      <c r="S93">
        <f>IF($D93="","",COUNTIF($D$6:$D93,$D93))</f>
        <v>1</v>
      </c>
      <c r="U93" t="s">
        <v>616</v>
      </c>
    </row>
    <row r="94" spans="1:21" ht="36">
      <c r="A94" s="801" t="s">
        <v>1278</v>
      </c>
      <c r="B94" s="806" t="str" cm="1">
        <f t="array" ref="B94">IF($C94="","",TRIM(INDEX(CRONOGRAMA!$D:$D,$C94)))</f>
        <v>Suministro, montaje e instalacion de Cable multiconducto 1x3c-4 AWG + (T)</v>
      </c>
      <c r="C94" s="801">
        <v>68</v>
      </c>
      <c r="D94" s="801" t="s">
        <v>296</v>
      </c>
      <c r="E94" s="806" t="str">
        <f>IF($D94="","",IFERROR(INDEX(QPS!$G:$G,MATCH($D94,QPS!$AE:$AE,0)),"NO EXISTE"))</f>
        <v>Suministro, montaje e instalacion de Cable multiconductor tipo XHHW-2, 600V, 90°C, conductor de cobre electrolítico recocido, clase B, aislamiento de polietileno reticulado (XLPE), cubierta externa de PVC.</v>
      </c>
      <c r="F94" s="806" t="str" cm="1">
        <f t="array" ref="F94">IF($D94="","",IFERROR(INDEX(QPS!$N:$N,SMALL(IF(QPS!$AE$15:$AE$262=$D94,ROW(QPS!$AE$15:$AE$262)),$S94)),""))</f>
        <v>1x3c-4 AWG + (T)</v>
      </c>
      <c r="G94" s="806" t="str" cm="1">
        <f t="array" ref="G94">IF($D94="","",IFERROR(INDEX(QPS!$O:$O,SMALL(IF(QPS!$AE$15:$AE$262=$D94,ROW(QPS!$AE$15:$AE$262)),$S94)),""))</f>
        <v>-</v>
      </c>
      <c r="H94" s="801" t="str">
        <f>IF($D94="","",IFERROR(INDEX(QPS!$T:$T,MATCH($D94,QPS!$AE:$AE,0)),""))</f>
        <v>m.</v>
      </c>
      <c r="I94" s="802" cm="1">
        <f t="array" ref="I94">IF($D94="","",IFERROR(INDEX(QPS!$AB:$AB,SMALL(IF(QPS!$AE$15:$AE$262=$D94,ROW(QPS!$AE$15:$AE$262)),$S94)),0))</f>
        <v>65.123520000000013</v>
      </c>
      <c r="J94" s="803">
        <f t="shared" si="3"/>
        <v>1</v>
      </c>
      <c r="K94" s="802">
        <f t="shared" si="4"/>
        <v>65.123520000000013</v>
      </c>
      <c r="L94" s="804" cm="1">
        <f t="array" ref="L94">IF($D94="","",IFERROR(IF(INDEX(QPS!$AB:$AB,SMALL(IF(QPS!$AE$15:$AE$262=$D94,ROW(QPS!$AE$15:$AE$262)),$S94))=0,0,INDEX(QPS!$AH:$AH,SMALL(IF(QPS!$AE$15:$AE$262=$D94,ROW(QPS!$AE$15:$AE$262)),$S94))/INDEX(QPS!$AB:$AB,SMALL(IF(QPS!$AE$15:$AE$262=$D94,ROW(QPS!$AE$15:$AE$262)),$S94))),0))</f>
        <v>0</v>
      </c>
      <c r="M94" s="802">
        <f t="shared" si="5"/>
        <v>0</v>
      </c>
      <c r="N94" s="801" t="s">
        <v>1376</v>
      </c>
      <c r="S94">
        <f>IF($D94="","",COUNTIF($D$6:$D94,$D94))</f>
        <v>1</v>
      </c>
      <c r="U94" t="s">
        <v>617</v>
      </c>
    </row>
    <row r="95" spans="1:21" ht="36">
      <c r="A95" s="801" t="s">
        <v>1280</v>
      </c>
      <c r="B95" s="806" t="str" cm="1">
        <f t="array" ref="B95">IF($C95="","",TRIM(INDEX(CRONOGRAMA!$D:$D,$C95)))</f>
        <v>Suministro, montaje e instalacion de Cable multiconductor 1x3c-12 AWG + (T)</v>
      </c>
      <c r="C95" s="801">
        <v>69</v>
      </c>
      <c r="D95" s="801" t="s">
        <v>297</v>
      </c>
      <c r="E95" s="806" t="str">
        <f>IF($D95="","",IFERROR(INDEX(QPS!$G:$G,MATCH($D95,QPS!$AE:$AE,0)),"NO EXISTE"))</f>
        <v>Suministro, montaje e instalacion de Cable multiconductor tipo XHHW-2, 600V, 90°C, conductor de cobre electrolítico recocido, clase B, aislamiento de polietileno reticulado (XLPE), cubierta externa de PVC.</v>
      </c>
      <c r="F95" s="806" t="str" cm="1">
        <f t="array" ref="F95">IF($D95="","",IFERROR(INDEX(QPS!$N:$N,SMALL(IF(QPS!$AE$15:$AE$262=$D95,ROW(QPS!$AE$15:$AE$262)),$S95)),""))</f>
        <v>1x3c-12 AWG + (T)</v>
      </c>
      <c r="G95" s="806" t="str" cm="1">
        <f t="array" ref="G95">IF($D95="","",IFERROR(INDEX(QPS!$O:$O,SMALL(IF(QPS!$AE$15:$AE$262=$D95,ROW(QPS!$AE$15:$AE$262)),$S95)),""))</f>
        <v>(nota 1)</v>
      </c>
      <c r="H95" s="801" t="str">
        <f>IF($D95="","",IFERROR(INDEX(QPS!$T:$T,MATCH($D95,QPS!$AE:$AE,0)),""))</f>
        <v>m.</v>
      </c>
      <c r="I95" s="802" cm="1">
        <f t="array" ref="I95">IF($D95="","",IFERROR(INDEX(QPS!$AB:$AB,SMALL(IF(QPS!$AE$15:$AE$262=$D95,ROW(QPS!$AE$15:$AE$262)),$S95)),0))</f>
        <v>162.84800000000001</v>
      </c>
      <c r="J95" s="803">
        <f t="shared" si="3"/>
        <v>1</v>
      </c>
      <c r="K95" s="802">
        <f t="shared" si="4"/>
        <v>162.84800000000001</v>
      </c>
      <c r="L95" s="804" cm="1">
        <f t="array" ref="L95">IF($D95="","",IFERROR(IF(INDEX(QPS!$AB:$AB,SMALL(IF(QPS!$AE$15:$AE$262=$D95,ROW(QPS!$AE$15:$AE$262)),$S95))=0,0,INDEX(QPS!$AH:$AH,SMALL(IF(QPS!$AE$15:$AE$262=$D95,ROW(QPS!$AE$15:$AE$262)),$S95))/INDEX(QPS!$AB:$AB,SMALL(IF(QPS!$AE$15:$AE$262=$D95,ROW(QPS!$AE$15:$AE$262)),$S95))),0))</f>
        <v>0</v>
      </c>
      <c r="M95" s="802">
        <f t="shared" si="5"/>
        <v>0</v>
      </c>
      <c r="N95" s="801" t="s">
        <v>1376</v>
      </c>
      <c r="S95">
        <f>IF($D95="","",COUNTIF($D$6:$D95,$D95))</f>
        <v>1</v>
      </c>
      <c r="U95" t="s">
        <v>618</v>
      </c>
    </row>
    <row r="96" spans="1:21" ht="36">
      <c r="A96" s="801" t="s">
        <v>1282</v>
      </c>
      <c r="B96" s="806" t="str" cm="1">
        <f t="array" ref="B96">IF($C96="","",TRIM(INDEX(CRONOGRAMA!$D:$D,$C96)))</f>
        <v>Suministro, montaje e instalacion de Cable multiconductor 1x7c-14 AWG</v>
      </c>
      <c r="C96" s="801">
        <v>70</v>
      </c>
      <c r="D96" s="801" t="s">
        <v>298</v>
      </c>
      <c r="E96" s="806" t="str">
        <f>IF($D96="","",IFERROR(INDEX(QPS!$G:$G,MATCH($D96,QPS!$AE:$AE,0)),"NO EXISTE"))</f>
        <v>Suministro, montaje e instalacion de Cable multiconductor tipo XHHW-2, 600V, 90°C, conductor de cobre electrolítico recocido, clase B, aislamiento de polietileno reticulado (XLPE), cubierta externa de PVC.</v>
      </c>
      <c r="F96" s="806" t="str" cm="1">
        <f t="array" ref="F96">IF($D96="","",IFERROR(INDEX(QPS!$N:$N,SMALL(IF(QPS!$AE$15:$AE$262=$D96,ROW(QPS!$AE$15:$AE$262)),$S96)),""))</f>
        <v>1x7c-14 AWG</v>
      </c>
      <c r="G96" s="806" t="str" cm="1">
        <f t="array" ref="G96">IF($D96="","",IFERROR(INDEX(QPS!$O:$O,SMALL(IF(QPS!$AE$15:$AE$262=$D96,ROW(QPS!$AE$15:$AE$262)),$S96)),""))</f>
        <v>-</v>
      </c>
      <c r="H96" s="801" t="str">
        <f>IF($D96="","",IFERROR(INDEX(QPS!$T:$T,MATCH($D96,QPS!$AE:$AE,0)),""))</f>
        <v>m.</v>
      </c>
      <c r="I96" s="802" cm="1">
        <f t="array" ref="I96">IF($D96="","",IFERROR(INDEX(QPS!$AB:$AB,SMALL(IF(QPS!$AE$15:$AE$262=$D96,ROW(QPS!$AE$15:$AE$262)),$S96)),0))</f>
        <v>58.24</v>
      </c>
      <c r="J96" s="803">
        <f t="shared" si="3"/>
        <v>1</v>
      </c>
      <c r="K96" s="802">
        <f t="shared" si="4"/>
        <v>58.24</v>
      </c>
      <c r="L96" s="804" cm="1">
        <f t="array" ref="L96">IF($D96="","",IFERROR(IF(INDEX(QPS!$AB:$AB,SMALL(IF(QPS!$AE$15:$AE$262=$D96,ROW(QPS!$AE$15:$AE$262)),$S96))=0,0,INDEX(QPS!$AH:$AH,SMALL(IF(QPS!$AE$15:$AE$262=$D96,ROW(QPS!$AE$15:$AE$262)),$S96))/INDEX(QPS!$AB:$AB,SMALL(IF(QPS!$AE$15:$AE$262=$D96,ROW(QPS!$AE$15:$AE$262)),$S96))),0))</f>
        <v>0</v>
      </c>
      <c r="M96" s="802">
        <f t="shared" si="5"/>
        <v>0</v>
      </c>
      <c r="N96" s="801" t="s">
        <v>1376</v>
      </c>
      <c r="S96">
        <f>IF($D96="","",COUNTIF($D$6:$D96,$D96))</f>
        <v>1</v>
      </c>
      <c r="U96" t="s">
        <v>619</v>
      </c>
    </row>
    <row r="97" spans="1:21" ht="36">
      <c r="A97" s="801" t="s">
        <v>1282</v>
      </c>
      <c r="B97" s="806" t="str" cm="1">
        <f t="array" ref="B97">IF($C97="","",TRIM(INDEX(CRONOGRAMA!$D:$D,$C97)))</f>
        <v>Suministro, montaje e instalacion de Cable multiconductor 1x7c-14 AWG</v>
      </c>
      <c r="C97" s="801">
        <v>70</v>
      </c>
      <c r="D97" s="801" t="s">
        <v>521</v>
      </c>
      <c r="E97" s="806" t="str">
        <f>IF($D97="","",IFERROR(INDEX(QPS!$G:$G,MATCH($D97,QPS!$AE:$AE,0)),"NO EXISTE"))</f>
        <v>Suministro, montaje e instalacion de Cable multiconductor tipo XHHW-2, 600V, 90°C, conductor de cobre electrolítico recocido, clase B, aislamiento de polietileno reticulado (XLPE), cubierta externa de PVC.</v>
      </c>
      <c r="F97" s="806" t="str" cm="1">
        <f t="array" ref="F97">IF($D97="","",IFERROR(INDEX(QPS!$N:$N,SMALL(IF(QPS!$AE$15:$AE$262=$D97,ROW(QPS!$AE$15:$AE$262)),$S97)),""))</f>
        <v>1x7c-14 AWG</v>
      </c>
      <c r="G97" s="806" t="str" cm="1">
        <f t="array" ref="G97">IF($D97="","",IFERROR(INDEX(QPS!$O:$O,SMALL(IF(QPS!$AE$15:$AE$262=$D97,ROW(QPS!$AE$15:$AE$262)),$S97)),""))</f>
        <v>(nota 1)</v>
      </c>
      <c r="H97" s="801" t="str">
        <f>IF($D97="","",IFERROR(INDEX(QPS!$T:$T,MATCH($D97,QPS!$AE:$AE,0)),""))</f>
        <v>m.</v>
      </c>
      <c r="I97" s="802" cm="1">
        <f t="array" ref="I97">IF($D97="","",IFERROR(INDEX(QPS!$AB:$AB,SMALL(IF(QPS!$AE$15:$AE$262=$D97,ROW(QPS!$AE$15:$AE$262)),$S97)),0))</f>
        <v>135.072</v>
      </c>
      <c r="J97" s="803">
        <f t="shared" si="3"/>
        <v>1</v>
      </c>
      <c r="K97" s="802">
        <f t="shared" si="4"/>
        <v>135.072</v>
      </c>
      <c r="L97" s="804" cm="1">
        <f t="array" ref="L97">IF($D97="","",IFERROR(IF(INDEX(QPS!$AB:$AB,SMALL(IF(QPS!$AE$15:$AE$262=$D97,ROW(QPS!$AE$15:$AE$262)),$S97))=0,0,INDEX(QPS!$AH:$AH,SMALL(IF(QPS!$AE$15:$AE$262=$D97,ROW(QPS!$AE$15:$AE$262)),$S97))/INDEX(QPS!$AB:$AB,SMALL(IF(QPS!$AE$15:$AE$262=$D97,ROW(QPS!$AE$15:$AE$262)),$S97))),0))</f>
        <v>0</v>
      </c>
      <c r="M97" s="802">
        <f t="shared" si="5"/>
        <v>0</v>
      </c>
      <c r="N97" s="801" t="s">
        <v>1376</v>
      </c>
      <c r="S97">
        <f>IF($D97="","",COUNTIF($D$6:$D97,$D97))</f>
        <v>1</v>
      </c>
      <c r="U97" t="s">
        <v>620</v>
      </c>
    </row>
    <row r="98" spans="1:21" ht="36">
      <c r="A98" s="801" t="s">
        <v>1286</v>
      </c>
      <c r="B98" s="806" t="str" cm="1">
        <f t="array" ref="B98">IF($C98="","",TRIM(INDEX(CRONOGRAMA!$D:$D,$C98)))</f>
        <v>IDENTIFICACION, EVALUACION DE REUTILIZACION DE CABLES DE ALIMENTACION DE INSTRUMENTOS EN AREA DOSIFICACION</v>
      </c>
      <c r="C98" s="801">
        <v>73</v>
      </c>
      <c r="D98" s="801" t="s">
        <v>360</v>
      </c>
      <c r="E98" s="806" t="str">
        <f>IF($D98="","",IFERROR(INDEX(QPS!$G:$G,MATCH($D98,QPS!$AE:$AE,0)),"NO EXISTE"))</f>
        <v>Identificación y evaluación de reutilización de cables de alimentación de instrumentos existentes en el area de dosificación, incluye pruebas de continuidad, resistencia y timbrado. (NOTA 2)</v>
      </c>
      <c r="F98" s="806" t="str" cm="1">
        <f t="array" ref="F98">IF($D98="","",IFERROR(INDEX(QPS!$N:$N,SMALL(IF(QPS!$AE$15:$AE$262=$D98,ROW(QPS!$AE$15:$AE$262)),$S98)),""))</f>
        <v>-</v>
      </c>
      <c r="G98" s="806" t="str" cm="1">
        <f t="array" ref="G98">IF($D98="","",IFERROR(INDEX(QPS!$O:$O,SMALL(IF(QPS!$AE$15:$AE$262=$D98,ROW(QPS!$AE$15:$AE$262)),$S98)),""))</f>
        <v>-</v>
      </c>
      <c r="H98" s="801" t="str">
        <f>IF($D98="","",IFERROR(INDEX(QPS!$T:$T,MATCH($D98,QPS!$AE:$AE,0)),""))</f>
        <v>Gbl.</v>
      </c>
      <c r="I98" s="802" cm="1">
        <f t="array" ref="I98">IF($D98="","",IFERROR(INDEX(QPS!$AB:$AB,SMALL(IF(QPS!$AE$15:$AE$262=$D98,ROW(QPS!$AE$15:$AE$262)),$S98)),0))</f>
        <v>51.2</v>
      </c>
      <c r="J98" s="803">
        <f t="shared" si="3"/>
        <v>1</v>
      </c>
      <c r="K98" s="802">
        <f t="shared" si="4"/>
        <v>51.2</v>
      </c>
      <c r="L98" s="804" cm="1">
        <f t="array" ref="L98">IF($D98="","",IFERROR(IF(INDEX(QPS!$AB:$AB,SMALL(IF(QPS!$AE$15:$AE$262=$D98,ROW(QPS!$AE$15:$AE$262)),$S98))=0,0,INDEX(QPS!$AH:$AH,SMALL(IF(QPS!$AE$15:$AE$262=$D98,ROW(QPS!$AE$15:$AE$262)),$S98))/INDEX(QPS!$AB:$AB,SMALL(IF(QPS!$AE$15:$AE$262=$D98,ROW(QPS!$AE$15:$AE$262)),$S98))),0))</f>
        <v>0</v>
      </c>
      <c r="M98" s="802">
        <f t="shared" si="5"/>
        <v>0</v>
      </c>
      <c r="N98" s="801" t="s">
        <v>1374</v>
      </c>
      <c r="S98">
        <f>IF($D98="","",COUNTIF($D$6:$D98,$D98))</f>
        <v>1</v>
      </c>
      <c r="U98" t="s">
        <v>621</v>
      </c>
    </row>
    <row r="99" spans="1:21" ht="48">
      <c r="A99" s="801" t="s">
        <v>1288</v>
      </c>
      <c r="B99" s="806" t="str" cm="1">
        <f t="array" ref="B99">IF($C99="","",TRIM(INDEX(CRONOGRAMA!$D:$D,$C99)))</f>
        <v>Identificación y evaluación de reutilización de cables de señal analógica instrumentos y válvulas existentes en dosificación</v>
      </c>
      <c r="C99" s="801">
        <v>74</v>
      </c>
      <c r="D99" s="801" t="s">
        <v>361</v>
      </c>
      <c r="E99" s="806" t="str">
        <f>IF($D99="","",IFERROR(INDEX(QPS!$G:$G,MATCH($D99,QPS!$AE:$AE,0)),"NO EXISTE"))</f>
        <v>Identificación y evaluación de reutilización de cables de señal analógica de instrumentos y válvulas existentes en el area de dosificación, incluye pruebas de continuidad, resistencia y timbrado. (NOTA 3)</v>
      </c>
      <c r="F99" s="806" t="str" cm="1">
        <f t="array" ref="F99">IF($D99="","",IFERROR(INDEX(QPS!$N:$N,SMALL(IF(QPS!$AE$15:$AE$262=$D99,ROW(QPS!$AE$15:$AE$262)),$S99)),""))</f>
        <v>-</v>
      </c>
      <c r="G99" s="806" t="str" cm="1">
        <f t="array" ref="G99">IF($D99="","",IFERROR(INDEX(QPS!$O:$O,SMALL(IF(QPS!$AE$15:$AE$262=$D99,ROW(QPS!$AE$15:$AE$262)),$S99)),""))</f>
        <v>-</v>
      </c>
      <c r="H99" s="801" t="str">
        <f>IF($D99="","",IFERROR(INDEX(QPS!$T:$T,MATCH($D99,QPS!$AE:$AE,0)),""))</f>
        <v>Gbl.</v>
      </c>
      <c r="I99" s="802" cm="1">
        <f t="array" ref="I99">IF($D99="","",IFERROR(INDEX(QPS!$AB:$AB,SMALL(IF(QPS!$AE$15:$AE$262=$D99,ROW(QPS!$AE$15:$AE$262)),$S99)),0))</f>
        <v>51.2</v>
      </c>
      <c r="J99" s="803">
        <f t="shared" si="3"/>
        <v>1</v>
      </c>
      <c r="K99" s="802">
        <f t="shared" si="4"/>
        <v>51.2</v>
      </c>
      <c r="L99" s="804" cm="1">
        <f t="array" ref="L99">IF($D99="","",IFERROR(IF(INDEX(QPS!$AB:$AB,SMALL(IF(QPS!$AE$15:$AE$262=$D99,ROW(QPS!$AE$15:$AE$262)),$S99))=0,0,INDEX(QPS!$AH:$AH,SMALL(IF(QPS!$AE$15:$AE$262=$D99,ROW(QPS!$AE$15:$AE$262)),$S99))/INDEX(QPS!$AB:$AB,SMALL(IF(QPS!$AE$15:$AE$262=$D99,ROW(QPS!$AE$15:$AE$262)),$S99))),0))</f>
        <v>0</v>
      </c>
      <c r="M99" s="802">
        <f t="shared" si="5"/>
        <v>0</v>
      </c>
      <c r="N99" s="801" t="s">
        <v>1374</v>
      </c>
      <c r="S99">
        <f>IF($D99="","",COUNTIF($D$6:$D99,$D99))</f>
        <v>1</v>
      </c>
      <c r="U99" t="s">
        <v>622</v>
      </c>
    </row>
    <row r="100" spans="1:21" ht="24">
      <c r="A100" s="801" t="s">
        <v>1290</v>
      </c>
      <c r="B100" s="806" t="str" cm="1">
        <f t="array" ref="B100">IF($C100="","",TRIM(INDEX(CRONOGRAMA!$D:$D,$C100)))</f>
        <v>Inspección y verificación de bandejas y bancos de ductos existentes para determinar su reutilización</v>
      </c>
      <c r="C100" s="801">
        <v>75</v>
      </c>
      <c r="D100" s="801" t="s">
        <v>363</v>
      </c>
      <c r="E100" s="806" t="str">
        <f>IF($D100="","",IFERROR(INDEX(QPS!$G:$G,MATCH($D100,QPS!$AE:$AE,0)),"NO EXISTE"))</f>
        <v>Inspección y verificación de bandejas y bancos de ductos existentes para determinar su reutilización</v>
      </c>
      <c r="F100" s="806" t="str" cm="1">
        <f t="array" ref="F100">IF($D100="","",IFERROR(INDEX(QPS!$N:$N,SMALL(IF(QPS!$AE$15:$AE$262=$D100,ROW(QPS!$AE$15:$AE$262)),$S100)),""))</f>
        <v>-</v>
      </c>
      <c r="G100" s="806" t="str" cm="1">
        <f t="array" ref="G100">IF($D100="","",IFERROR(INDEX(QPS!$O:$O,SMALL(IF(QPS!$AE$15:$AE$262=$D100,ROW(QPS!$AE$15:$AE$262)),$S100)),""))</f>
        <v>-</v>
      </c>
      <c r="H100" s="801" t="str">
        <f>IF($D100="","",IFERROR(INDEX(QPS!$T:$T,MATCH($D100,QPS!$AE:$AE,0)),""))</f>
        <v>Gbl.</v>
      </c>
      <c r="I100" s="802" cm="1">
        <f t="array" ref="I100">IF($D100="","",IFERROR(INDEX(QPS!$AB:$AB,SMALL(IF(QPS!$AE$15:$AE$262=$D100,ROW(QPS!$AE$15:$AE$262)),$S100)),0))</f>
        <v>35.200000000000003</v>
      </c>
      <c r="J100" s="803">
        <f t="shared" si="3"/>
        <v>1</v>
      </c>
      <c r="K100" s="802">
        <f t="shared" si="4"/>
        <v>35.200000000000003</v>
      </c>
      <c r="L100" s="804" cm="1">
        <f t="array" ref="L100">IF($D100="","",IFERROR(IF(INDEX(QPS!$AB:$AB,SMALL(IF(QPS!$AE$15:$AE$262=$D100,ROW(QPS!$AE$15:$AE$262)),$S100))=0,0,INDEX(QPS!$AH:$AH,SMALL(IF(QPS!$AE$15:$AE$262=$D100,ROW(QPS!$AE$15:$AE$262)),$S100))/INDEX(QPS!$AB:$AB,SMALL(IF(QPS!$AE$15:$AE$262=$D100,ROW(QPS!$AE$15:$AE$262)),$S100))),0))</f>
        <v>0</v>
      </c>
      <c r="M100" s="802">
        <f t="shared" si="5"/>
        <v>0</v>
      </c>
      <c r="N100" s="801" t="s">
        <v>1374</v>
      </c>
      <c r="S100">
        <f>IF($D100="","",COUNTIF($D$6:$D100,$D100))</f>
        <v>1</v>
      </c>
      <c r="U100" t="s">
        <v>623</v>
      </c>
    </row>
    <row r="101" spans="1:21" ht="48">
      <c r="A101" s="801" t="s">
        <v>1293</v>
      </c>
      <c r="B101" s="806" t="str" cm="1">
        <f t="array" ref="B101">IF($C101="","",TRIM(INDEX(CRONOGRAMA!$D:$D,$C101)))</f>
        <v>Suministro, montaje e instalación de cable para alimentación 3/C #14 AWG</v>
      </c>
      <c r="C101" s="801">
        <v>77</v>
      </c>
      <c r="D101" s="801" t="s">
        <v>390</v>
      </c>
      <c r="E101" s="806" t="str">
        <f>IF($D101="","",IFERROR(INDEX(QPS!$G:$G,MATCH($D101,QPS!$AE:$AE,0)),"NO EXISTE"))</f>
        <v>Suministro, montaje e instalación de cable para alimentación tipo TC-XHHW-2, 600V, 90°C, conductores de cobre electrolítico recocido, clase B, aislamiento de polietileno reticulado (XLPE), cubierta externa de PVC. (NOTA 2)</v>
      </c>
      <c r="F101" s="806" t="str" cm="1">
        <f t="array" ref="F101">IF($D101="","",IFERROR(INDEX(QPS!$N:$N,SMALL(IF(QPS!$AE$15:$AE$262=$D101,ROW(QPS!$AE$15:$AE$262)),$S101)),""))</f>
        <v>3/C #14 AWG</v>
      </c>
      <c r="G101" s="806" t="str" cm="1">
        <f t="array" ref="G101">IF($D101="","",IFERROR(INDEX(QPS!$O:$O,SMALL(IF(QPS!$AE$15:$AE$262=$D101,ROW(QPS!$AE$15:$AE$262)),$S101)),""))</f>
        <v>(NOTA 5)</v>
      </c>
      <c r="H101" s="801" t="str">
        <f>IF($D101="","",IFERROR(INDEX(QPS!$T:$T,MATCH($D101,QPS!$AE:$AE,0)),""))</f>
        <v>m</v>
      </c>
      <c r="I101" s="802" cm="1">
        <f t="array" ref="I101">IF($D101="","",IFERROR(INDEX(QPS!$AB:$AB,SMALL(IF(QPS!$AE$15:$AE$262=$D101,ROW(QPS!$AE$15:$AE$262)),$S101)),0))</f>
        <v>285.60000000000002</v>
      </c>
      <c r="J101" s="803">
        <f t="shared" si="3"/>
        <v>1</v>
      </c>
      <c r="K101" s="802">
        <f t="shared" si="4"/>
        <v>285.60000000000002</v>
      </c>
      <c r="L101" s="804" cm="1">
        <f t="array" ref="L101">IF($D101="","",IFERROR(IF(INDEX(QPS!$AB:$AB,SMALL(IF(QPS!$AE$15:$AE$262=$D101,ROW(QPS!$AE$15:$AE$262)),$S101))=0,0,INDEX(QPS!$AH:$AH,SMALL(IF(QPS!$AE$15:$AE$262=$D101,ROW(QPS!$AE$15:$AE$262)),$S101))/INDEX(QPS!$AB:$AB,SMALL(IF(QPS!$AE$15:$AE$262=$D101,ROW(QPS!$AE$15:$AE$262)),$S101))),0))</f>
        <v>0</v>
      </c>
      <c r="M101" s="802">
        <f t="shared" si="5"/>
        <v>0</v>
      </c>
      <c r="N101" s="801" t="s">
        <v>1374</v>
      </c>
      <c r="S101">
        <f>IF($D101="","",COUNTIF($D$6:$D101,$D101))</f>
        <v>1</v>
      </c>
      <c r="U101" t="s">
        <v>624</v>
      </c>
    </row>
    <row r="102" spans="1:21" ht="48">
      <c r="A102" s="801" t="s">
        <v>1295</v>
      </c>
      <c r="B102" s="806" t="str" cm="1">
        <f t="array" ref="B102">IF($C102="","",TRIM(INDEX(CRONOGRAMA!$D:$D,$C102)))</f>
        <v>Suministro, montaje e instalación de cable para instrumentación tipo PLTC 1P #16 AWG+SHLD</v>
      </c>
      <c r="C102" s="801">
        <v>78</v>
      </c>
      <c r="D102" s="801" t="s">
        <v>391</v>
      </c>
      <c r="E102" s="806" t="str">
        <f>IF($D102="","",IFERROR(INDEX(QPS!$G:$G,MATCH($D102,QPS!$AE:$AE,0)),"NO EXISTE"))</f>
        <v>Suministro, montaje e instalación de cable para instrumentación tipo PLTC, ITC-OS, 105°C, conductores de cobre electrolítico recocido, clase B, aislamiento de PVC, pantalla de cinta aluminizada con Cable para drenaje, cubierta externa de PVC.</v>
      </c>
      <c r="F102" s="806" t="str" cm="1">
        <f t="array" ref="F102">IF($D102="","",IFERROR(INDEX(QPS!$N:$N,SMALL(IF(QPS!$AE$15:$AE$262=$D102,ROW(QPS!$AE$15:$AE$262)),$S102)),""))</f>
        <v>1P #16 AWG+SHLD</v>
      </c>
      <c r="G102" s="806" t="str" cm="1">
        <f t="array" ref="G102">IF($D102="","",IFERROR(INDEX(QPS!$O:$O,SMALL(IF(QPS!$AE$15:$AE$262=$D102,ROW(QPS!$AE$15:$AE$262)),$S102)),""))</f>
        <v>-</v>
      </c>
      <c r="H102" s="801" t="str">
        <f>IF($D102="","",IFERROR(INDEX(QPS!$T:$T,MATCH($D102,QPS!$AE:$AE,0)),""))</f>
        <v>m</v>
      </c>
      <c r="I102" s="802" cm="1">
        <f t="array" ref="I102">IF($D102="","",IFERROR(INDEX(QPS!$AB:$AB,SMALL(IF(QPS!$AE$15:$AE$262=$D102,ROW(QPS!$AE$15:$AE$262)),$S102)),0))</f>
        <v>235.2</v>
      </c>
      <c r="J102" s="803">
        <f t="shared" si="3"/>
        <v>1</v>
      </c>
      <c r="K102" s="802">
        <f t="shared" si="4"/>
        <v>235.2</v>
      </c>
      <c r="L102" s="804" cm="1">
        <f t="array" ref="L102">IF($D102="","",IFERROR(IF(INDEX(QPS!$AB:$AB,SMALL(IF(QPS!$AE$15:$AE$262=$D102,ROW(QPS!$AE$15:$AE$262)),$S102))=0,0,INDEX(QPS!$AH:$AH,SMALL(IF(QPS!$AE$15:$AE$262=$D102,ROW(QPS!$AE$15:$AE$262)),$S102))/INDEX(QPS!$AB:$AB,SMALL(IF(QPS!$AE$15:$AE$262=$D102,ROW(QPS!$AE$15:$AE$262)),$S102))),0))</f>
        <v>0</v>
      </c>
      <c r="M102" s="802">
        <f t="shared" si="5"/>
        <v>0</v>
      </c>
      <c r="N102" s="801" t="s">
        <v>1374</v>
      </c>
      <c r="S102">
        <f>IF($D102="","",COUNTIF($D$6:$D102,$D102))</f>
        <v>1</v>
      </c>
      <c r="U102" t="s">
        <v>625</v>
      </c>
    </row>
    <row r="103" spans="1:21" ht="48">
      <c r="A103" s="801" t="s">
        <v>1295</v>
      </c>
      <c r="B103" s="806" t="str" cm="1">
        <f t="array" ref="B103">IF($C103="","",TRIM(INDEX(CRONOGRAMA!$D:$D,$C103)))</f>
        <v>Suministro, montaje e instalación de cable para instrumentación tipo PLTC 1P #16 AWG+SHLD</v>
      </c>
      <c r="C103" s="801">
        <v>78</v>
      </c>
      <c r="D103" s="801" t="s">
        <v>392</v>
      </c>
      <c r="E103" s="806" t="str">
        <f>IF($D103="","",IFERROR(INDEX(QPS!$G:$G,MATCH($D103,QPS!$AE:$AE,0)),"NO EXISTE"))</f>
        <v>Suministro, montaje e instalación de cable para instrumentación tipo PLTC, ITC-OS, 105°C, conductores de cobre electrolítico recocido, clase B, aislamiento de PVC, pantalla de cinta aluminizada con Cable para drenaje, cubierta externa de PVC. (NOTA 3)</v>
      </c>
      <c r="F103" s="806" t="str" cm="1">
        <f t="array" ref="F103">IF($D103="","",IFERROR(INDEX(QPS!$N:$N,SMALL(IF(QPS!$AE$15:$AE$262=$D103,ROW(QPS!$AE$15:$AE$262)),$S103)),""))</f>
        <v>1P #16 AWG+SHLD</v>
      </c>
      <c r="G103" s="806" t="str" cm="1">
        <f t="array" ref="G103">IF($D103="","",IFERROR(INDEX(QPS!$O:$O,SMALL(IF(QPS!$AE$15:$AE$262=$D103,ROW(QPS!$AE$15:$AE$262)),$S103)),""))</f>
        <v>(NOTA 5)</v>
      </c>
      <c r="H103" s="801" t="str">
        <f>IF($D103="","",IFERROR(INDEX(QPS!$T:$T,MATCH($D103,QPS!$AE:$AE,0)),""))</f>
        <v>m</v>
      </c>
      <c r="I103" s="802" cm="1">
        <f t="array" ref="I103">IF($D103="","",IFERROR(INDEX(QPS!$AB:$AB,SMALL(IF(QPS!$AE$15:$AE$262=$D103,ROW(QPS!$AE$15:$AE$262)),$S103)),0))</f>
        <v>285.60000000000002</v>
      </c>
      <c r="J103" s="803">
        <f t="shared" si="3"/>
        <v>1</v>
      </c>
      <c r="K103" s="802">
        <f t="shared" si="4"/>
        <v>285.60000000000002</v>
      </c>
      <c r="L103" s="804" cm="1">
        <f t="array" ref="L103">IF($D103="","",IFERROR(IF(INDEX(QPS!$AB:$AB,SMALL(IF(QPS!$AE$15:$AE$262=$D103,ROW(QPS!$AE$15:$AE$262)),$S103))=0,0,INDEX(QPS!$AH:$AH,SMALL(IF(QPS!$AE$15:$AE$262=$D103,ROW(QPS!$AE$15:$AE$262)),$S103))/INDEX(QPS!$AB:$AB,SMALL(IF(QPS!$AE$15:$AE$262=$D103,ROW(QPS!$AE$15:$AE$262)),$S103))),0))</f>
        <v>0</v>
      </c>
      <c r="M103" s="802">
        <f t="shared" si="5"/>
        <v>0</v>
      </c>
      <c r="N103" s="801" t="s">
        <v>1375</v>
      </c>
      <c r="S103">
        <f>IF($D103="","",COUNTIF($D$6:$D103,$D103))</f>
        <v>1</v>
      </c>
      <c r="U103" t="s">
        <v>626</v>
      </c>
    </row>
    <row r="104" spans="1:21" ht="72">
      <c r="A104" s="801" t="s">
        <v>1297</v>
      </c>
      <c r="B104" s="806" t="str" cm="1">
        <f t="array" ref="B104">IF($C104="","",TRIM(INDEX(CRONOGRAMA!$D:$D,$C104)))</f>
        <v>Suministro, montaje e instalación de cable multipar para red DeviceNet. tipo ODVA 2PR#15/#18 + SHLD</v>
      </c>
      <c r="C104" s="801">
        <v>79</v>
      </c>
      <c r="D104" s="801" t="s">
        <v>486</v>
      </c>
      <c r="E104" s="806" t="str">
        <f>IF($D104="","",IFERROR(INDEX(QPS!$G:$G,MATCH($D104,QPS!$AE:$AE,0)),"NO EXISTE"))</f>
        <v>Suministro, montaje e instalación de cable de cable multipar para red DeviceNet. tipo ODVA Class 2 Thick, 75°,  dos pares trenzados, conductores de cobre estañado clase B, cable de drenaje de cobre estañado, aislamiento de PVC , blindaje por par de lamina metálica, blindaje exterior de malla de cobre estañado, cubierta externa de PVC, color gris, certificación CMG PLTC-ER.</v>
      </c>
      <c r="F104" s="806" t="str" cm="1">
        <f t="array" ref="F104">IF($D104="","",IFERROR(INDEX(QPS!$N:$N,SMALL(IF(QPS!$AE$15:$AE$262=$D104,ROW(QPS!$AE$15:$AE$262)),$S104)),""))</f>
        <v>2PR#15/#18 + SHLD</v>
      </c>
      <c r="G104" s="806" t="str" cm="1">
        <f t="array" ref="G104">IF($D104="","",IFERROR(INDEX(QPS!$O:$O,SMALL(IF(QPS!$AE$15:$AE$262=$D104,ROW(QPS!$AE$15:$AE$262)),$S104)),""))</f>
        <v>-</v>
      </c>
      <c r="H104" s="801" t="str">
        <f>IF($D104="","",IFERROR(INDEX(QPS!$T:$T,MATCH($D104,QPS!$AE:$AE,0)),""))</f>
        <v>m</v>
      </c>
      <c r="I104" s="802" cm="1">
        <f t="array" ref="I104">IF($D104="","",IFERROR(INDEX(QPS!$AB:$AB,SMALL(IF(QPS!$AE$15:$AE$262=$D104,ROW(QPS!$AE$15:$AE$262)),$S104)),0))</f>
        <v>14.080000000000002</v>
      </c>
      <c r="J104" s="803">
        <f t="shared" si="3"/>
        <v>1</v>
      </c>
      <c r="K104" s="802">
        <f t="shared" si="4"/>
        <v>14.080000000000002</v>
      </c>
      <c r="L104" s="804" cm="1">
        <f t="array" ref="L104">IF($D104="","",IFERROR(IF(INDEX(QPS!$AB:$AB,SMALL(IF(QPS!$AE$15:$AE$262=$D104,ROW(QPS!$AE$15:$AE$262)),$S104))=0,0,INDEX(QPS!$AH:$AH,SMALL(IF(QPS!$AE$15:$AE$262=$D104,ROW(QPS!$AE$15:$AE$262)),$S104))/INDEX(QPS!$AB:$AB,SMALL(IF(QPS!$AE$15:$AE$262=$D104,ROW(QPS!$AE$15:$AE$262)),$S104))),0))</f>
        <v>0</v>
      </c>
      <c r="M104" s="802">
        <f t="shared" si="5"/>
        <v>0</v>
      </c>
      <c r="N104" s="801" t="s">
        <v>1374</v>
      </c>
      <c r="S104">
        <f>IF($D104="","",COUNTIF($D$6:$D104,$D104))</f>
        <v>1</v>
      </c>
      <c r="U104" t="s">
        <v>627</v>
      </c>
    </row>
    <row r="105" spans="1:21" ht="36">
      <c r="A105" s="801" t="s">
        <v>1297</v>
      </c>
      <c r="B105" s="806" t="str" cm="1">
        <f t="array" ref="B105">IF($C105="","",TRIM(INDEX(CRONOGRAMA!$D:$D,$C105)))</f>
        <v>Suministro, montaje e instalación de cable multipar para red DeviceNet. tipo ODVA 2PR#15/#18 + SHLD</v>
      </c>
      <c r="C105" s="801">
        <v>79</v>
      </c>
      <c r="D105" s="801" t="s">
        <v>507</v>
      </c>
      <c r="E105" s="806" t="str">
        <f>IF($D105="","",IFERROR(INDEX(QPS!$G:$G,MATCH($D105,QPS!$AE:$AE,0)),"NO EXISTE"))</f>
        <v>Suministro, montaje e instalación de tarjetas de comunicación para red DeviceNet, compatible con variadores de frecuencia de bomba de dosificaicón de floculantes existentes.</v>
      </c>
      <c r="F105" s="806" t="str" cm="1">
        <f t="array" ref="F105">IF($D105="","",IFERROR(INDEX(QPS!$N:$N,SMALL(IF(QPS!$AE$15:$AE$262=$D105,ROW(QPS!$AE$15:$AE$262)),$S105)),""))</f>
        <v>-</v>
      </c>
      <c r="G105" s="806" t="str" cm="1">
        <f t="array" ref="G105">IF($D105="","",IFERROR(INDEX(QPS!$O:$O,SMALL(IF(QPS!$AE$15:$AE$262=$D105,ROW(QPS!$AE$15:$AE$262)),$S105)),""))</f>
        <v>-</v>
      </c>
      <c r="H105" s="801" t="str">
        <f>IF($D105="","",IFERROR(INDEX(QPS!$T:$T,MATCH($D105,QPS!$AE:$AE,0)),""))</f>
        <v>UND</v>
      </c>
      <c r="I105" s="802" cm="1">
        <f t="array" ref="I105">IF($D105="","",IFERROR(INDEX(QPS!$AB:$AB,SMALL(IF(QPS!$AE$15:$AE$262=$D105,ROW(QPS!$AE$15:$AE$262)),$S105)),0))</f>
        <v>16.8</v>
      </c>
      <c r="J105" s="803">
        <f t="shared" si="3"/>
        <v>1</v>
      </c>
      <c r="K105" s="802">
        <f t="shared" si="4"/>
        <v>16.8</v>
      </c>
      <c r="L105" s="804" cm="1">
        <f t="array" ref="L105">IF($D105="","",IFERROR(IF(INDEX(QPS!$AB:$AB,SMALL(IF(QPS!$AE$15:$AE$262=$D105,ROW(QPS!$AE$15:$AE$262)),$S105))=0,0,INDEX(QPS!$AH:$AH,SMALL(IF(QPS!$AE$15:$AE$262=$D105,ROW(QPS!$AE$15:$AE$262)),$S105))/INDEX(QPS!$AB:$AB,SMALL(IF(QPS!$AE$15:$AE$262=$D105,ROW(QPS!$AE$15:$AE$262)),$S105))),0))</f>
        <v>0</v>
      </c>
      <c r="M105" s="802">
        <f t="shared" si="5"/>
        <v>0</v>
      </c>
      <c r="N105" s="801" t="s">
        <v>1375</v>
      </c>
      <c r="S105">
        <f>IF($D105="","",COUNTIF($D$6:$D105,$D105))</f>
        <v>1</v>
      </c>
      <c r="U105" t="s">
        <v>628</v>
      </c>
    </row>
    <row r="106" spans="1:21" ht="24">
      <c r="A106" s="801" t="s">
        <v>1300</v>
      </c>
      <c r="B106" s="806" t="str" cm="1">
        <f t="array" ref="B106">IF($C106="","",TRIM(INDEX(CRONOGRAMA!$D:$D,$C106)))</f>
        <v>Suministro, montaje e instalación de tubo de acero galvanizado (RGS) Ø 3/4"</v>
      </c>
      <c r="C106" s="801">
        <v>81</v>
      </c>
      <c r="D106" s="801" t="s">
        <v>396</v>
      </c>
      <c r="E106" s="806" t="str">
        <f>IF($D106="","",IFERROR(INDEX(QPS!$G:$G,MATCH($D106,QPS!$AE:$AE,0)),"NO EXISTE"))</f>
        <v>Suministro, montaje e instalación de tubo de acero galvanizado (RGS), con revestimiento de PVC, longitud 3m (10ft)</v>
      </c>
      <c r="F106" s="806" t="str" cm="1">
        <f t="array" ref="F106">IF($D106="","",IFERROR(INDEX(QPS!$N:$N,SMALL(IF(QPS!$AE$15:$AE$262=$D106,ROW(QPS!$AE$15:$AE$262)),$S106)),""))</f>
        <v>Ø 3/4"</v>
      </c>
      <c r="G106" s="806" t="str" cm="1">
        <f t="array" ref="G106">IF($D106="","",IFERROR(INDEX(QPS!$O:$O,SMALL(IF(QPS!$AE$15:$AE$262=$D106,ROW(QPS!$AE$15:$AE$262)),$S106)),""))</f>
        <v>-</v>
      </c>
      <c r="H106" s="801" t="str">
        <f>IF($D106="","",IFERROR(INDEX(QPS!$T:$T,MATCH($D106,QPS!$AE:$AE,0)),""))</f>
        <v>UND</v>
      </c>
      <c r="I106" s="802" cm="1">
        <f t="array" ref="I106">IF($D106="","",IFERROR(INDEX(QPS!$AB:$AB,SMALL(IF(QPS!$AE$15:$AE$262=$D106,ROW(QPS!$AE$15:$AE$262)),$S106)),0))</f>
        <v>89.6</v>
      </c>
      <c r="J106" s="803">
        <f t="shared" si="3"/>
        <v>1</v>
      </c>
      <c r="K106" s="802">
        <f t="shared" si="4"/>
        <v>89.6</v>
      </c>
      <c r="L106" s="804" cm="1">
        <f t="array" ref="L106">IF($D106="","",IFERROR(IF(INDEX(QPS!$AB:$AB,SMALL(IF(QPS!$AE$15:$AE$262=$D106,ROW(QPS!$AE$15:$AE$262)),$S106))=0,0,INDEX(QPS!$AH:$AH,SMALL(IF(QPS!$AE$15:$AE$262=$D106,ROW(QPS!$AE$15:$AE$262)),$S106))/INDEX(QPS!$AB:$AB,SMALL(IF(QPS!$AE$15:$AE$262=$D106,ROW(QPS!$AE$15:$AE$262)),$S106))),0))</f>
        <v>0</v>
      </c>
      <c r="M106" s="802">
        <f t="shared" si="5"/>
        <v>0</v>
      </c>
      <c r="N106" s="801" t="s">
        <v>1374</v>
      </c>
      <c r="S106">
        <f>IF($D106="","",COUNTIF($D$6:$D106,$D106))</f>
        <v>1</v>
      </c>
      <c r="U106" t="s">
        <v>629</v>
      </c>
    </row>
    <row r="107" spans="1:21" ht="24">
      <c r="A107" s="801" t="s">
        <v>1302</v>
      </c>
      <c r="B107" s="806" t="str" cm="1">
        <f t="array" ref="B107">IF($C107="","",TRIM(INDEX(CRONOGRAMA!$D:$D,$C107)))</f>
        <v>Suministro, montaje e instalación de tubería conduit flexible de acero recubierto C/PVC 3/4"</v>
      </c>
      <c r="C107" s="801">
        <v>82</v>
      </c>
      <c r="D107" s="801" t="s">
        <v>397</v>
      </c>
      <c r="E107" s="806" t="str">
        <f>IF($D107="","",IFERROR(INDEX(QPS!$G:$G,MATCH($D107,QPS!$AE:$AE,0)),"NO EXISTE"))</f>
        <v>Suministro, montaje e instalación de tubería conduit flexible de acero recubierto C/PVC</v>
      </c>
      <c r="F107" s="806" t="str" cm="1">
        <f t="array" ref="F107">IF($D107="","",IFERROR(INDEX(QPS!$N:$N,SMALL(IF(QPS!$AE$15:$AE$262=$D107,ROW(QPS!$AE$15:$AE$262)),$S107)),""))</f>
        <v>Ø 3/4"</v>
      </c>
      <c r="G107" s="806" t="str" cm="1">
        <f t="array" ref="G107">IF($D107="","",IFERROR(INDEX(QPS!$O:$O,SMALL(IF(QPS!$AE$15:$AE$262=$D107,ROW(QPS!$AE$15:$AE$262)),$S107)),""))</f>
        <v>-</v>
      </c>
      <c r="H107" s="801" t="str">
        <f>IF($D107="","",IFERROR(INDEX(QPS!$T:$T,MATCH($D107,QPS!$AE:$AE,0)),""))</f>
        <v>m</v>
      </c>
      <c r="I107" s="802" cm="1">
        <f t="array" ref="I107">IF($D107="","",IFERROR(INDEX(QPS!$AB:$AB,SMALL(IF(QPS!$AE$15:$AE$262=$D107,ROW(QPS!$AE$15:$AE$262)),$S107)),0))</f>
        <v>96</v>
      </c>
      <c r="J107" s="803">
        <f t="shared" si="3"/>
        <v>1</v>
      </c>
      <c r="K107" s="802">
        <f t="shared" si="4"/>
        <v>96</v>
      </c>
      <c r="L107" s="804" cm="1">
        <f t="array" ref="L107">IF($D107="","",IFERROR(IF(INDEX(QPS!$AB:$AB,SMALL(IF(QPS!$AE$15:$AE$262=$D107,ROW(QPS!$AE$15:$AE$262)),$S107))=0,0,INDEX(QPS!$AH:$AH,SMALL(IF(QPS!$AE$15:$AE$262=$D107,ROW(QPS!$AE$15:$AE$262)),$S107))/INDEX(QPS!$AB:$AB,SMALL(IF(QPS!$AE$15:$AE$262=$D107,ROW(QPS!$AE$15:$AE$262)),$S107))),0))</f>
        <v>0</v>
      </c>
      <c r="M107" s="802">
        <f t="shared" si="5"/>
        <v>0</v>
      </c>
      <c r="N107" s="801" t="s">
        <v>1374</v>
      </c>
      <c r="S107">
        <f>IF($D107="","",COUNTIF($D$6:$D107,$D107))</f>
        <v>1</v>
      </c>
      <c r="U107" t="s">
        <v>630</v>
      </c>
    </row>
    <row r="108" spans="1:21" ht="36">
      <c r="A108" s="801" t="s">
        <v>1302</v>
      </c>
      <c r="B108" s="806" t="str" cm="1">
        <f t="array" ref="B108">IF($C108="","",TRIM(INDEX(CRONOGRAMA!$D:$D,$C108)))</f>
        <v>Suministro, montaje e instalación de tubería conduit flexible de acero recubierto C/PVC 3/4"</v>
      </c>
      <c r="C108" s="801">
        <v>82</v>
      </c>
      <c r="D108" s="801" t="s">
        <v>488</v>
      </c>
      <c r="E108" s="806" t="str">
        <f>IF($D108="","",IFERROR(INDEX(QPS!$G:$G,MATCH($D108,QPS!$AE:$AE,0)),"NO EXISTE"))</f>
        <v>Suministro, montaje e instalación de accesorios (caja condulet, uniones, bushings, abrazaderas, soporteria, etc.) para conduits de acero galvanizado RGS, con certificación UL.</v>
      </c>
      <c r="F108" s="806" t="str" cm="1">
        <f t="array" ref="F108">IF($D108="","",IFERROR(INDEX(QPS!$N:$N,SMALL(IF(QPS!$AE$15:$AE$262=$D108,ROW(QPS!$AE$15:$AE$262)),$S108)),""))</f>
        <v>-</v>
      </c>
      <c r="G108" s="806" t="str" cm="1">
        <f t="array" ref="G108">IF($D108="","",IFERROR(INDEX(QPS!$O:$O,SMALL(IF(QPS!$AE$15:$AE$262=$D108,ROW(QPS!$AE$15:$AE$262)),$S108)),""))</f>
        <v>-</v>
      </c>
      <c r="H108" s="801" t="str">
        <f>IF($D108="","",IFERROR(INDEX(QPS!$T:$T,MATCH($D108,QPS!$AE:$AE,0)),""))</f>
        <v>Gbl.</v>
      </c>
      <c r="I108" s="802" cm="1">
        <f t="array" ref="I108">IF($D108="","",IFERROR(INDEX(QPS!$AB:$AB,SMALL(IF(QPS!$AE$15:$AE$262=$D108,ROW(QPS!$AE$15:$AE$262)),$S108)),0))</f>
        <v>48</v>
      </c>
      <c r="J108" s="803">
        <f t="shared" si="3"/>
        <v>1</v>
      </c>
      <c r="K108" s="802">
        <f t="shared" si="4"/>
        <v>48</v>
      </c>
      <c r="L108" s="804" cm="1">
        <f t="array" ref="L108">IF($D108="","",IFERROR(IF(INDEX(QPS!$AB:$AB,SMALL(IF(QPS!$AE$15:$AE$262=$D108,ROW(QPS!$AE$15:$AE$262)),$S108))=0,0,INDEX(QPS!$AH:$AH,SMALL(IF(QPS!$AE$15:$AE$262=$D108,ROW(QPS!$AE$15:$AE$262)),$S108))/INDEX(QPS!$AB:$AB,SMALL(IF(QPS!$AE$15:$AE$262=$D108,ROW(QPS!$AE$15:$AE$262)),$S108))),0))</f>
        <v>0</v>
      </c>
      <c r="M108" s="802">
        <f t="shared" si="5"/>
        <v>0</v>
      </c>
      <c r="N108" s="801" t="s">
        <v>1375</v>
      </c>
      <c r="S108">
        <f>IF($D108="","",COUNTIF($D$6:$D108,$D108))</f>
        <v>1</v>
      </c>
      <c r="U108" t="s">
        <v>631</v>
      </c>
    </row>
    <row r="109" spans="1:21" ht="24">
      <c r="A109" s="801" t="s">
        <v>1305</v>
      </c>
      <c r="B109" s="806" t="str" cm="1">
        <f t="array" ref="B109">IF($C109="","",TRIM(INDEX(CRONOGRAMA!$D:$D,$C109)))</f>
        <v>INSTALACION DE SOPORTERIA PARA EQUIPOS</v>
      </c>
      <c r="C109" s="801">
        <v>84</v>
      </c>
      <c r="D109" s="801" t="s">
        <v>479</v>
      </c>
      <c r="E109" s="806" t="str">
        <f>IF($D109="","",IFERROR(INDEX(QPS!$G:$G,MATCH($D109,QPS!$AE:$AE,0)),"NO EXISTE"))</f>
        <v>Suministro, montaje e instalación de detalle constructivo para montaje de manómetro. Ver estandar MY 0000-7-00005</v>
      </c>
      <c r="F109" s="806" t="str" cm="1">
        <f t="array" ref="F109">IF($D109="","",IFERROR(INDEX(QPS!$N:$N,SMALL(IF(QPS!$AE$15:$AE$262=$D109,ROW(QPS!$AE$15:$AE$262)),$S109)),""))</f>
        <v>-</v>
      </c>
      <c r="G109" s="806" t="str" cm="1">
        <f t="array" ref="G109">IF($D109="","",IFERROR(INDEX(QPS!$O:$O,SMALL(IF(QPS!$AE$15:$AE$262=$D109,ROW(QPS!$AE$15:$AE$262)),$S109)),""))</f>
        <v>-</v>
      </c>
      <c r="H109" s="801" t="str">
        <f>IF($D109="","",IFERROR(INDEX(QPS!$T:$T,MATCH($D109,QPS!$AE:$AE,0)),""))</f>
        <v>UND</v>
      </c>
      <c r="I109" s="802" cm="1">
        <f t="array" ref="I109">IF($D109="","",IFERROR(INDEX(QPS!$AB:$AB,SMALL(IF(QPS!$AE$15:$AE$262=$D109,ROW(QPS!$AE$15:$AE$262)),$S109)),0))</f>
        <v>117.6</v>
      </c>
      <c r="J109" s="803">
        <f t="shared" si="3"/>
        <v>1</v>
      </c>
      <c r="K109" s="802">
        <f t="shared" si="4"/>
        <v>117.6</v>
      </c>
      <c r="L109" s="804" cm="1">
        <f t="array" ref="L109">IF($D109="","",IFERROR(IF(INDEX(QPS!$AB:$AB,SMALL(IF(QPS!$AE$15:$AE$262=$D109,ROW(QPS!$AE$15:$AE$262)),$S109))=0,0,INDEX(QPS!$AH:$AH,SMALL(IF(QPS!$AE$15:$AE$262=$D109,ROW(QPS!$AE$15:$AE$262)),$S109))/INDEX(QPS!$AB:$AB,SMALL(IF(QPS!$AE$15:$AE$262=$D109,ROW(QPS!$AE$15:$AE$262)),$S109))),0))</f>
        <v>0</v>
      </c>
      <c r="M109" s="802">
        <f t="shared" si="5"/>
        <v>0</v>
      </c>
      <c r="N109" s="801" t="s">
        <v>1375</v>
      </c>
      <c r="S109">
        <f>IF($D109="","",COUNTIF($D$6:$D109,$D109))</f>
        <v>1</v>
      </c>
      <c r="U109" t="s">
        <v>632</v>
      </c>
    </row>
    <row r="110" spans="1:21" ht="24">
      <c r="A110" s="801" t="s">
        <v>1305</v>
      </c>
      <c r="B110" s="806" t="str" cm="1">
        <f t="array" ref="B110">IF($C110="","",TRIM(INDEX(CRONOGRAMA!$D:$D,$C110)))</f>
        <v>INSTALACION DE SOPORTERIA PARA EQUIPOS</v>
      </c>
      <c r="C110" s="801">
        <v>84</v>
      </c>
      <c r="D110" s="801" t="s">
        <v>480</v>
      </c>
      <c r="E110" s="806" t="str">
        <f>IF($D110="","",IFERROR(INDEX(QPS!$G:$G,MATCH($D110,QPS!$AE:$AE,0)),"NO EXISTE"))</f>
        <v>Suministro, montaje e instalación de detalle constructivo para montaje de sensor de flujo tipo magnetico. Ver estandar MY 0000-7-00001</v>
      </c>
      <c r="F110" s="806" t="str" cm="1">
        <f t="array" ref="F110">IF($D110="","",IFERROR(INDEX(QPS!$N:$N,SMALL(IF(QPS!$AE$15:$AE$262=$D110,ROW(QPS!$AE$15:$AE$262)),$S110)),""))</f>
        <v>-</v>
      </c>
      <c r="G110" s="806" t="str" cm="1">
        <f t="array" ref="G110">IF($D110="","",IFERROR(INDEX(QPS!$O:$O,SMALL(IF(QPS!$AE$15:$AE$262=$D110,ROW(QPS!$AE$15:$AE$262)),$S110)),""))</f>
        <v>-</v>
      </c>
      <c r="H110" s="801" t="str">
        <f>IF($D110="","",IFERROR(INDEX(QPS!$T:$T,MATCH($D110,QPS!$AE:$AE,0)),""))</f>
        <v>UND</v>
      </c>
      <c r="I110" s="802" cm="1">
        <f t="array" ref="I110">IF($D110="","",IFERROR(INDEX(QPS!$AB:$AB,SMALL(IF(QPS!$AE$15:$AE$262=$D110,ROW(QPS!$AE$15:$AE$262)),$S110)),0))</f>
        <v>20.160000000000004</v>
      </c>
      <c r="J110" s="803">
        <f t="shared" si="3"/>
        <v>1</v>
      </c>
      <c r="K110" s="802">
        <f t="shared" si="4"/>
        <v>20.160000000000004</v>
      </c>
      <c r="L110" s="804" cm="1">
        <f t="array" ref="L110">IF($D110="","",IFERROR(IF(INDEX(QPS!$AB:$AB,SMALL(IF(QPS!$AE$15:$AE$262=$D110,ROW(QPS!$AE$15:$AE$262)),$S110))=0,0,INDEX(QPS!$AH:$AH,SMALL(IF(QPS!$AE$15:$AE$262=$D110,ROW(QPS!$AE$15:$AE$262)),$S110))/INDEX(QPS!$AB:$AB,SMALL(IF(QPS!$AE$15:$AE$262=$D110,ROW(QPS!$AE$15:$AE$262)),$S110))),0))</f>
        <v>0</v>
      </c>
      <c r="M110" s="802">
        <f t="shared" si="5"/>
        <v>0</v>
      </c>
      <c r="N110" s="801" t="s">
        <v>1375</v>
      </c>
      <c r="S110">
        <f>IF($D110="","",COUNTIF($D$6:$D110,$D110))</f>
        <v>1</v>
      </c>
      <c r="U110" t="s">
        <v>633</v>
      </c>
    </row>
    <row r="111" spans="1:21" ht="36">
      <c r="A111" s="801" t="s">
        <v>1305</v>
      </c>
      <c r="B111" s="806" t="str" cm="1">
        <f t="array" ref="B111">IF($C111="","",TRIM(INDEX(CRONOGRAMA!$D:$D,$C111)))</f>
        <v>INSTALACION DE SOPORTERIA PARA EQUIPOS</v>
      </c>
      <c r="C111" s="801">
        <v>84</v>
      </c>
      <c r="D111" s="801" t="s">
        <v>481</v>
      </c>
      <c r="E111" s="806" t="str">
        <f>IF($D111="","",IFERROR(INDEX(QPS!$G:$G,MATCH($D111,QPS!$AE:$AE,0)),"NO EXISTE"))</f>
        <v>Suministro, montaje e instalación de detalle constructivo para montaje de pedestal de soporte para tres transmisores. Ver estandar MY 0000-7-00025</v>
      </c>
      <c r="F111" s="806" t="str" cm="1">
        <f t="array" ref="F111">IF($D111="","",IFERROR(INDEX(QPS!$N:$N,SMALL(IF(QPS!$AE$15:$AE$262=$D111,ROW(QPS!$AE$15:$AE$262)),$S111)),""))</f>
        <v>-</v>
      </c>
      <c r="G111" s="806" t="str" cm="1">
        <f t="array" ref="G111">IF($D111="","",IFERROR(INDEX(QPS!$O:$O,SMALL(IF(QPS!$AE$15:$AE$262=$D111,ROW(QPS!$AE$15:$AE$262)),$S111)),""))</f>
        <v>-</v>
      </c>
      <c r="H111" s="801" t="str">
        <f>IF($D111="","",IFERROR(INDEX(QPS!$T:$T,MATCH($D111,QPS!$AE:$AE,0)),""))</f>
        <v>UND</v>
      </c>
      <c r="I111" s="802" cm="1">
        <f t="array" ref="I111">IF($D111="","",IFERROR(INDEX(QPS!$AB:$AB,SMALL(IF(QPS!$AE$15:$AE$262=$D111,ROW(QPS!$AE$15:$AE$262)),$S111)),0))</f>
        <v>6.7200000000000006</v>
      </c>
      <c r="J111" s="803">
        <f t="shared" si="3"/>
        <v>1</v>
      </c>
      <c r="K111" s="802">
        <f t="shared" si="4"/>
        <v>6.7200000000000006</v>
      </c>
      <c r="L111" s="804" cm="1">
        <f t="array" ref="L111">IF($D111="","",IFERROR(IF(INDEX(QPS!$AB:$AB,SMALL(IF(QPS!$AE$15:$AE$262=$D111,ROW(QPS!$AE$15:$AE$262)),$S111))=0,0,INDEX(QPS!$AH:$AH,SMALL(IF(QPS!$AE$15:$AE$262=$D111,ROW(QPS!$AE$15:$AE$262)),$S111))/INDEX(QPS!$AB:$AB,SMALL(IF(QPS!$AE$15:$AE$262=$D111,ROW(QPS!$AE$15:$AE$262)),$S111))),0))</f>
        <v>0</v>
      </c>
      <c r="M111" s="802">
        <f t="shared" si="5"/>
        <v>0</v>
      </c>
      <c r="N111" s="801" t="s">
        <v>1375</v>
      </c>
      <c r="S111">
        <f>IF($D111="","",COUNTIF($D$6:$D111,$D111))</f>
        <v>1</v>
      </c>
      <c r="U111" t="s">
        <v>634</v>
      </c>
    </row>
    <row r="112" spans="1:21" ht="24">
      <c r="A112" s="801" t="s">
        <v>1305</v>
      </c>
      <c r="B112" s="806" t="str" cm="1">
        <f t="array" ref="B112">IF($C112="","",TRIM(INDEX(CRONOGRAMA!$D:$D,$C112)))</f>
        <v>INSTALACION DE SOPORTERIA PARA EQUIPOS</v>
      </c>
      <c r="C112" s="801">
        <v>84</v>
      </c>
      <c r="D112" s="801" t="s">
        <v>482</v>
      </c>
      <c r="E112" s="806" t="str">
        <f>IF($D112="","",IFERROR(INDEX(QPS!$G:$G,MATCH($D112,QPS!$AE:$AE,0)),"NO EXISTE"))</f>
        <v>Suministro, montaje e instalación de detalle constructivo para montaje de transmisor indicador de flujo. Ver estandar MY 0000-7-00028</v>
      </c>
      <c r="F112" s="806" t="str" cm="1">
        <f t="array" ref="F112">IF($D112="","",IFERROR(INDEX(QPS!$N:$N,SMALL(IF(QPS!$AE$15:$AE$262=$D112,ROW(QPS!$AE$15:$AE$262)),$S112)),""))</f>
        <v>-</v>
      </c>
      <c r="G112" s="806" t="str" cm="1">
        <f t="array" ref="G112">IF($D112="","",IFERROR(INDEX(QPS!$O:$O,SMALL(IF(QPS!$AE$15:$AE$262=$D112,ROW(QPS!$AE$15:$AE$262)),$S112)),""))</f>
        <v>-</v>
      </c>
      <c r="H112" s="801" t="str">
        <f>IF($D112="","",IFERROR(INDEX(QPS!$T:$T,MATCH($D112,QPS!$AE:$AE,0)),""))</f>
        <v>UND</v>
      </c>
      <c r="I112" s="802" cm="1">
        <f t="array" ref="I112">IF($D112="","",IFERROR(INDEX(QPS!$AB:$AB,SMALL(IF(QPS!$AE$15:$AE$262=$D112,ROW(QPS!$AE$15:$AE$262)),$S112)),0))</f>
        <v>33.6</v>
      </c>
      <c r="J112" s="803">
        <f t="shared" si="3"/>
        <v>1</v>
      </c>
      <c r="K112" s="802">
        <f t="shared" si="4"/>
        <v>33.6</v>
      </c>
      <c r="L112" s="804" cm="1">
        <f t="array" ref="L112">IF($D112="","",IFERROR(IF(INDEX(QPS!$AB:$AB,SMALL(IF(QPS!$AE$15:$AE$262=$D112,ROW(QPS!$AE$15:$AE$262)),$S112))=0,0,INDEX(QPS!$AH:$AH,SMALL(IF(QPS!$AE$15:$AE$262=$D112,ROW(QPS!$AE$15:$AE$262)),$S112))/INDEX(QPS!$AB:$AB,SMALL(IF(QPS!$AE$15:$AE$262=$D112,ROW(QPS!$AE$15:$AE$262)),$S112))),0))</f>
        <v>0</v>
      </c>
      <c r="M112" s="802">
        <f t="shared" si="5"/>
        <v>0</v>
      </c>
      <c r="N112" s="801" t="s">
        <v>1375</v>
      </c>
      <c r="S112">
        <f>IF($D112="","",COUNTIF($D$6:$D112,$D112))</f>
        <v>1</v>
      </c>
      <c r="U112" t="s">
        <v>635</v>
      </c>
    </row>
    <row r="113" spans="1:21" ht="36">
      <c r="A113" s="801" t="s">
        <v>1305</v>
      </c>
      <c r="B113" s="806" t="str" cm="1">
        <f t="array" ref="B113">IF($C113="","",TRIM(INDEX(CRONOGRAMA!$D:$D,$C113)))</f>
        <v>INSTALACION DE SOPORTERIA PARA EQUIPOS</v>
      </c>
      <c r="C113" s="801">
        <v>84</v>
      </c>
      <c r="D113" s="801" t="s">
        <v>483</v>
      </c>
      <c r="E113" s="806" t="str">
        <f>IF($D113="","",IFERROR(INDEX(QPS!$G:$G,MATCH($D113,QPS!$AE:$AE,0)),"NO EXISTE"))</f>
        <v>Suministro, montaje e instalación de detalle constructivo para montaje de sensor/transmisor de nivel tipo radar. Ver estandar MY 0000-7-00007</v>
      </c>
      <c r="F113" s="806" t="str" cm="1">
        <f t="array" ref="F113">IF($D113="","",IFERROR(INDEX(QPS!$N:$N,SMALL(IF(QPS!$AE$15:$AE$262=$D113,ROW(QPS!$AE$15:$AE$262)),$S113)),""))</f>
        <v>-</v>
      </c>
      <c r="G113" s="806" t="str" cm="1">
        <f t="array" ref="G113">IF($D113="","",IFERROR(INDEX(QPS!$O:$O,SMALL(IF(QPS!$AE$15:$AE$262=$D113,ROW(QPS!$AE$15:$AE$262)),$S113)),""))</f>
        <v>-</v>
      </c>
      <c r="H113" s="801" t="str">
        <f>IF($D113="","",IFERROR(INDEX(QPS!$T:$T,MATCH($D113,QPS!$AE:$AE,0)),""))</f>
        <v>UND</v>
      </c>
      <c r="I113" s="802" cm="1">
        <f t="array" ref="I113">IF($D113="","",IFERROR(INDEX(QPS!$AB:$AB,SMALL(IF(QPS!$AE$15:$AE$262=$D113,ROW(QPS!$AE$15:$AE$262)),$S113)),0))</f>
        <v>11.2</v>
      </c>
      <c r="J113" s="803">
        <f t="shared" si="3"/>
        <v>1</v>
      </c>
      <c r="K113" s="802">
        <f t="shared" si="4"/>
        <v>11.2</v>
      </c>
      <c r="L113" s="804" cm="1">
        <f t="array" ref="L113">IF($D113="","",IFERROR(IF(INDEX(QPS!$AB:$AB,SMALL(IF(QPS!$AE$15:$AE$262=$D113,ROW(QPS!$AE$15:$AE$262)),$S113))=0,0,INDEX(QPS!$AH:$AH,SMALL(IF(QPS!$AE$15:$AE$262=$D113,ROW(QPS!$AE$15:$AE$262)),$S113))/INDEX(QPS!$AB:$AB,SMALL(IF(QPS!$AE$15:$AE$262=$D113,ROW(QPS!$AE$15:$AE$262)),$S113))),0))</f>
        <v>0</v>
      </c>
      <c r="M113" s="802">
        <f t="shared" si="5"/>
        <v>0</v>
      </c>
      <c r="N113" s="801" t="s">
        <v>1375</v>
      </c>
      <c r="S113">
        <f>IF($D113="","",COUNTIF($D$6:$D113,$D113))</f>
        <v>1</v>
      </c>
      <c r="U113" t="s">
        <v>636</v>
      </c>
    </row>
    <row r="114" spans="1:21" ht="36">
      <c r="A114" s="801" t="s">
        <v>1305</v>
      </c>
      <c r="B114" s="806" t="str" cm="1">
        <f t="array" ref="B114">IF($C114="","",TRIM(INDEX(CRONOGRAMA!$D:$D,$C114)))</f>
        <v>INSTALACION DE SOPORTERIA PARA EQUIPOS</v>
      </c>
      <c r="C114" s="801">
        <v>84</v>
      </c>
      <c r="D114" s="801" t="s">
        <v>484</v>
      </c>
      <c r="E114" s="806" t="str">
        <f>IF($D114="","",IFERROR(INDEX(QPS!$G:$G,MATCH($D114,QPS!$AE:$AE,0)),"NO EXISTE"))</f>
        <v>Suministro, montaje e instalación de detalle constructivo para montaje de pedestal de soporte para indicador de nivel Ver estandar MY 0000-7-00024</v>
      </c>
      <c r="F114" s="806" t="str" cm="1">
        <f t="array" ref="F114">IF($D114="","",IFERROR(INDEX(QPS!$N:$N,SMALL(IF(QPS!$AE$15:$AE$262=$D114,ROW(QPS!$AE$15:$AE$262)),$S114)),""))</f>
        <v>-</v>
      </c>
      <c r="G114" s="806" t="str" cm="1">
        <f t="array" ref="G114">IF($D114="","",IFERROR(INDEX(QPS!$O:$O,SMALL(IF(QPS!$AE$15:$AE$262=$D114,ROW(QPS!$AE$15:$AE$262)),$S114)),""))</f>
        <v>-</v>
      </c>
      <c r="H114" s="801" t="str">
        <f>IF($D114="","",IFERROR(INDEX(QPS!$T:$T,MATCH($D114,QPS!$AE:$AE,0)),""))</f>
        <v>UND</v>
      </c>
      <c r="I114" s="802" cm="1">
        <f t="array" ref="I114">IF($D114="","",IFERROR(INDEX(QPS!$AB:$AB,SMALL(IF(QPS!$AE$15:$AE$262=$D114,ROW(QPS!$AE$15:$AE$262)),$S114)),0))</f>
        <v>11.2</v>
      </c>
      <c r="J114" s="803">
        <f t="shared" si="3"/>
        <v>1</v>
      </c>
      <c r="K114" s="802">
        <f t="shared" si="4"/>
        <v>11.2</v>
      </c>
      <c r="L114" s="804" cm="1">
        <f t="array" ref="L114">IF($D114="","",IFERROR(IF(INDEX(QPS!$AB:$AB,SMALL(IF(QPS!$AE$15:$AE$262=$D114,ROW(QPS!$AE$15:$AE$262)),$S114))=0,0,INDEX(QPS!$AH:$AH,SMALL(IF(QPS!$AE$15:$AE$262=$D114,ROW(QPS!$AE$15:$AE$262)),$S114))/INDEX(QPS!$AB:$AB,SMALL(IF(QPS!$AE$15:$AE$262=$D114,ROW(QPS!$AE$15:$AE$262)),$S114))),0))</f>
        <v>0</v>
      </c>
      <c r="M114" s="802">
        <f t="shared" si="5"/>
        <v>0</v>
      </c>
      <c r="N114" s="801" t="s">
        <v>1375</v>
      </c>
      <c r="S114">
        <f>IF($D114="","",COUNTIF($D$6:$D114,$D114))</f>
        <v>1</v>
      </c>
      <c r="U114" t="s">
        <v>637</v>
      </c>
    </row>
    <row r="115" spans="1:21" ht="48">
      <c r="A115" s="801" t="s">
        <v>1307</v>
      </c>
      <c r="B115" s="806" t="str" cm="1">
        <f t="array" ref="B115">IF($C115="","",TRIM(INDEX(CRONOGRAMA!$D:$D,$C115)))</f>
        <v>Suministro, montaje, instalación y contrastación de indicador de presión (manometro) Tags: PI-17633001@007.</v>
      </c>
      <c r="C115" s="801">
        <v>85</v>
      </c>
      <c r="D115" s="801" t="s">
        <v>376</v>
      </c>
      <c r="E115" s="806" t="str">
        <f>IF($D115="","",IFERROR(INDEX(QPS!$G:$G,MATCH($D115,QPS!$AE:$AE,0)),"NO EXISTE"))</f>
        <v>Suministro, montaje, instalación y contrastación de indicador de presión (manometro) de tipo bourdon con sello de diafragma, tamaño de conexión a proceso de Ø 1/2" NPT Macho. Incluye accesorios de montaje y placa de intentificación. Tags: PI-17633001@007.</v>
      </c>
      <c r="F115" s="806" t="str" cm="1">
        <f t="array" ref="F115">IF($D115="","",IFERROR(INDEX(QPS!$N:$N,SMALL(IF(QPS!$AE$15:$AE$262=$D115,ROW(QPS!$AE$15:$AE$262)),$S115)),""))</f>
        <v>-</v>
      </c>
      <c r="G115" s="806" t="str" cm="1">
        <f t="array" ref="G115">IF($D115="","",IFERROR(INDEX(QPS!$O:$O,SMALL(IF(QPS!$AE$15:$AE$262=$D115,ROW(QPS!$AE$15:$AE$262)),$S115)),""))</f>
        <v>-</v>
      </c>
      <c r="H115" s="801" t="str">
        <f>IF($D115="","",IFERROR(INDEX(QPS!$T:$T,MATCH($D115,QPS!$AE:$AE,0)),""))</f>
        <v>UND</v>
      </c>
      <c r="I115" s="802" cm="1">
        <f t="array" ref="I115">IF($D115="","",IFERROR(INDEX(QPS!$AB:$AB,SMALL(IF(QPS!$AE$15:$AE$262=$D115,ROW(QPS!$AE$15:$AE$262)),$S115)),0))</f>
        <v>117.6</v>
      </c>
      <c r="J115" s="803">
        <f t="shared" si="3"/>
        <v>1</v>
      </c>
      <c r="K115" s="802">
        <f t="shared" si="4"/>
        <v>117.6</v>
      </c>
      <c r="L115" s="804" cm="1">
        <f t="array" ref="L115">IF($D115="","",IFERROR(IF(INDEX(QPS!$AB:$AB,SMALL(IF(QPS!$AE$15:$AE$262=$D115,ROW(QPS!$AE$15:$AE$262)),$S115))=0,0,INDEX(QPS!$AH:$AH,SMALL(IF(QPS!$AE$15:$AE$262=$D115,ROW(QPS!$AE$15:$AE$262)),$S115))/INDEX(QPS!$AB:$AB,SMALL(IF(QPS!$AE$15:$AE$262=$D115,ROW(QPS!$AE$15:$AE$262)),$S115))),0))</f>
        <v>0</v>
      </c>
      <c r="M115" s="802">
        <f t="shared" si="5"/>
        <v>0</v>
      </c>
      <c r="N115" s="801" t="s">
        <v>1374</v>
      </c>
      <c r="S115">
        <f>IF($D115="","",COUNTIF($D$6:$D115,$D115))</f>
        <v>1</v>
      </c>
      <c r="U115" t="s">
        <v>638</v>
      </c>
    </row>
    <row r="116" spans="1:21" ht="60">
      <c r="A116" s="801" t="s">
        <v>1309</v>
      </c>
      <c r="B116" s="806" t="str" cm="1">
        <f t="array" ref="B116">IF($C116="","",TRIM(INDEX(CRONOGRAMA!$D:$D,$C116)))</f>
        <v>Sum, mont, inst y contrastación de sensor de flujo tipo electromagnético, conexión a proceso Ø1" Tag: FE-17633008</v>
      </c>
      <c r="C116" s="801">
        <v>86</v>
      </c>
      <c r="D116" s="801" t="s">
        <v>377</v>
      </c>
      <c r="E116" s="806" t="str">
        <f>IF($D116="","",IFERROR(INDEX(QPS!$G:$G,MATCH($D116,QPS!$AE:$AE,0)),"NO EXISTE"))</f>
        <v>Suministro, montaje, instalación y contrastación de sensor de flujo tipo electromagnético, conexión a proceso Ø1" brida CIase #150, cuerpo de acero al carbono, revestimiento interno de Tefzel / ETFE y electrodos de 316 SS. Incluye accesorios de montaje y placa de intentificación. Tag: FE-17633008.</v>
      </c>
      <c r="F116" s="806" t="str" cm="1">
        <f t="array" ref="F116">IF($D116="","",IFERROR(INDEX(QPS!$N:$N,SMALL(IF(QPS!$AE$15:$AE$262=$D116,ROW(QPS!$AE$15:$AE$262)),$S116)),""))</f>
        <v>-</v>
      </c>
      <c r="G116" s="806" t="str" cm="1">
        <f t="array" ref="G116">IF($D116="","",IFERROR(INDEX(QPS!$O:$O,SMALL(IF(QPS!$AE$15:$AE$262=$D116,ROW(QPS!$AE$15:$AE$262)),$S116)),""))</f>
        <v>-</v>
      </c>
      <c r="H116" s="801" t="str">
        <f>IF($D116="","",IFERROR(INDEX(QPS!$T:$T,MATCH($D116,QPS!$AE:$AE,0)),""))</f>
        <v>UND</v>
      </c>
      <c r="I116" s="802" cm="1">
        <f t="array" ref="I116">IF($D116="","",IFERROR(INDEX(QPS!$AB:$AB,SMALL(IF(QPS!$AE$15:$AE$262=$D116,ROW(QPS!$AE$15:$AE$262)),$S116)),0))</f>
        <v>33.6</v>
      </c>
      <c r="J116" s="803">
        <f t="shared" si="3"/>
        <v>1</v>
      </c>
      <c r="K116" s="802">
        <f t="shared" si="4"/>
        <v>33.6</v>
      </c>
      <c r="L116" s="804" cm="1">
        <f t="array" ref="L116">IF($D116="","",IFERROR(IF(INDEX(QPS!$AB:$AB,SMALL(IF(QPS!$AE$15:$AE$262=$D116,ROW(QPS!$AE$15:$AE$262)),$S116))=0,0,INDEX(QPS!$AH:$AH,SMALL(IF(QPS!$AE$15:$AE$262=$D116,ROW(QPS!$AE$15:$AE$262)),$S116))/INDEX(QPS!$AB:$AB,SMALL(IF(QPS!$AE$15:$AE$262=$D116,ROW(QPS!$AE$15:$AE$262)),$S116))),0))</f>
        <v>0</v>
      </c>
      <c r="M116" s="802">
        <f t="shared" si="5"/>
        <v>0</v>
      </c>
      <c r="N116" s="801" t="s">
        <v>1374</v>
      </c>
      <c r="S116">
        <f>IF($D116="","",COUNTIF($D$6:$D116,$D116))</f>
        <v>1</v>
      </c>
      <c r="U116" t="s">
        <v>1403</v>
      </c>
    </row>
    <row r="117" spans="1:21" ht="60">
      <c r="A117" s="801" t="s">
        <v>1311</v>
      </c>
      <c r="B117" s="806" t="str" cm="1">
        <f t="array" ref="B117">IF($C117="","",TRIM(INDEX(CRONOGRAMA!$D:$D,$C117)))</f>
        <v>Sum, mont, inst y contrastación de sensor flujo electromagnético, conexión Ø1-1/2" Tags: FE-176330010 y FE-17633012.</v>
      </c>
      <c r="C117" s="801">
        <v>87</v>
      </c>
      <c r="D117" s="801" t="s">
        <v>378</v>
      </c>
      <c r="E117" s="806" t="str">
        <f>IF($D117="","",IFERROR(INDEX(QPS!$G:$G,MATCH($D117,QPS!$AE:$AE,0)),"NO EXISTE"))</f>
        <v>Suministro, montaje, instalación y contrastación de sensor de flujo tipo electromagnético, conexión a proceso Ø1/2" brida CIase #150, cuerpo de acero al carbono, revestimiento interno de Tefzel / ETFE y electrodos de 316 SS. Incluye accesorios de montaje y placa de intentificación. Tags: FE-176330010 y FE-17633012.</v>
      </c>
      <c r="F117" s="806" t="str" cm="1">
        <f t="array" ref="F117">IF($D117="","",IFERROR(INDEX(QPS!$N:$N,SMALL(IF(QPS!$AE$15:$AE$262=$D117,ROW(QPS!$AE$15:$AE$262)),$S117)),""))</f>
        <v>-</v>
      </c>
      <c r="G117" s="806" t="str" cm="1">
        <f t="array" ref="G117">IF($D117="","",IFERROR(INDEX(QPS!$O:$O,SMALL(IF(QPS!$AE$15:$AE$262=$D117,ROW(QPS!$AE$15:$AE$262)),$S117)),""))</f>
        <v>-</v>
      </c>
      <c r="H117" s="801" t="str">
        <f>IF($D117="","",IFERROR(INDEX(QPS!$T:$T,MATCH($D117,QPS!$AE:$AE,0)),""))</f>
        <v>UND</v>
      </c>
      <c r="I117" s="802" cm="1">
        <f t="array" ref="I117">IF($D117="","",IFERROR(INDEX(QPS!$AB:$AB,SMALL(IF(QPS!$AE$15:$AE$262=$D117,ROW(QPS!$AE$15:$AE$262)),$S117)),0))</f>
        <v>67.2</v>
      </c>
      <c r="J117" s="803">
        <f t="shared" si="3"/>
        <v>1</v>
      </c>
      <c r="K117" s="802">
        <f t="shared" si="4"/>
        <v>67.2</v>
      </c>
      <c r="L117" s="804" cm="1">
        <f t="array" ref="L117">IF($D117="","",IFERROR(IF(INDEX(QPS!$AB:$AB,SMALL(IF(QPS!$AE$15:$AE$262=$D117,ROW(QPS!$AE$15:$AE$262)),$S117))=0,0,INDEX(QPS!$AH:$AH,SMALL(IF(QPS!$AE$15:$AE$262=$D117,ROW(QPS!$AE$15:$AE$262)),$S117))/INDEX(QPS!$AB:$AB,SMALL(IF(QPS!$AE$15:$AE$262=$D117,ROW(QPS!$AE$15:$AE$262)),$S117))),0))</f>
        <v>0</v>
      </c>
      <c r="M117" s="802">
        <f t="shared" si="5"/>
        <v>0</v>
      </c>
      <c r="N117" s="801" t="s">
        <v>1374</v>
      </c>
      <c r="S117">
        <f>IF($D117="","",COUNTIF($D$6:$D117,$D117))</f>
        <v>1</v>
      </c>
      <c r="U117" t="s">
        <v>449</v>
      </c>
    </row>
    <row r="118" spans="1:21" ht="60">
      <c r="A118" s="801" t="s">
        <v>1313</v>
      </c>
      <c r="B118" s="806" t="str" cm="1">
        <f t="array" ref="B118">IF($C118="","",TRIM(INDEX(CRONOGRAMA!$D:$D,$C118)))</f>
        <v>Sum, mont, inst y contrastación de sensor flujo electromagnético, conexión Ø1" Tag: FE-17633009.</v>
      </c>
      <c r="C118" s="801">
        <v>88</v>
      </c>
      <c r="D118" s="801" t="s">
        <v>410</v>
      </c>
      <c r="E118" s="806" t="str">
        <f>IF($D118="","",IFERROR(INDEX(QPS!$G:$G,MATCH($D118,QPS!$AE:$AE,0)),"NO EXISTE"))</f>
        <v>Suministro, montaje, instalación y contrastación de sensor de flujo tipo electromagnético, conexión a proceso Ø1-1/2" brida CIase #150, cuerpo de acero inoxidable, revestimiento interno de Teflon / PTFE y electrodos de Hastelloy. Incluye accesorios de montaje y placa de intentificación. Tag: FE-17633009.</v>
      </c>
      <c r="F118" s="806" t="str" cm="1">
        <f t="array" ref="F118">IF($D118="","",IFERROR(INDEX(QPS!$N:$N,SMALL(IF(QPS!$AE$15:$AE$262=$D118,ROW(QPS!$AE$15:$AE$262)),$S118)),""))</f>
        <v>-</v>
      </c>
      <c r="G118" s="806" t="str" cm="1">
        <f t="array" ref="G118">IF($D118="","",IFERROR(INDEX(QPS!$O:$O,SMALL(IF(QPS!$AE$15:$AE$262=$D118,ROW(QPS!$AE$15:$AE$262)),$S118)),""))</f>
        <v>-</v>
      </c>
      <c r="H118" s="801" t="str">
        <f>IF($D118="","",IFERROR(INDEX(QPS!$T:$T,MATCH($D118,QPS!$AE:$AE,0)),""))</f>
        <v>UND</v>
      </c>
      <c r="I118" s="802" cm="1">
        <f t="array" ref="I118">IF($D118="","",IFERROR(INDEX(QPS!$AB:$AB,SMALL(IF(QPS!$AE$15:$AE$262=$D118,ROW(QPS!$AE$15:$AE$262)),$S118)),0))</f>
        <v>33.6</v>
      </c>
      <c r="J118" s="803">
        <f t="shared" si="3"/>
        <v>1</v>
      </c>
      <c r="K118" s="802">
        <f t="shared" si="4"/>
        <v>33.6</v>
      </c>
      <c r="L118" s="804" cm="1">
        <f t="array" ref="L118">IF($D118="","",IFERROR(IF(INDEX(QPS!$AB:$AB,SMALL(IF(QPS!$AE$15:$AE$262=$D118,ROW(QPS!$AE$15:$AE$262)),$S118))=0,0,INDEX(QPS!$AH:$AH,SMALL(IF(QPS!$AE$15:$AE$262=$D118,ROW(QPS!$AE$15:$AE$262)),$S118))/INDEX(QPS!$AB:$AB,SMALL(IF(QPS!$AE$15:$AE$262=$D118,ROW(QPS!$AE$15:$AE$262)),$S118))),0))</f>
        <v>0</v>
      </c>
      <c r="M118" s="802">
        <f t="shared" si="5"/>
        <v>0</v>
      </c>
      <c r="N118" s="801" t="s">
        <v>1374</v>
      </c>
      <c r="S118">
        <f>IF($D118="","",COUNTIF($D$6:$D118,$D118))</f>
        <v>1</v>
      </c>
      <c r="U118" t="s">
        <v>450</v>
      </c>
    </row>
    <row r="119" spans="1:21" ht="60">
      <c r="A119" s="801" t="s">
        <v>1315</v>
      </c>
      <c r="B119" s="806" t="str" cm="1">
        <f t="array" ref="B119">IF($C119="","",TRIM(INDEX(CRONOGRAMA!$D:$D,$C119)))</f>
        <v>Suministro, montaje, instalación y configuración de transmisor indicador de flujo tipo digital Tags: FIT-17633008@013</v>
      </c>
      <c r="C119" s="801">
        <v>89</v>
      </c>
      <c r="D119" s="801" t="s">
        <v>475</v>
      </c>
      <c r="E119" s="806" t="str">
        <f>IF($D119="","",IFERROR(INDEX(QPS!$G:$G,MATCH($D119,QPS!$AE:$AE,0)),"NO EXISTE"))</f>
        <v>Suministro, montaje, instalación y contrastación de sensor de flujo tipo electromagnético, conexión a proceso Ø1" brida CIase #150, cuerpo de acero inoxidable, revestimiento interno de Teflon / PTFE y electrodos de Hastelloy. Incluye accesorios de montaje y placa de intentificación. Tags: FE-176330011 y FE-17633013.</v>
      </c>
      <c r="F119" s="806" t="str" cm="1">
        <f t="array" ref="F119">IF($D119="","",IFERROR(INDEX(QPS!$N:$N,SMALL(IF(QPS!$AE$15:$AE$262=$D119,ROW(QPS!$AE$15:$AE$262)),$S119)),""))</f>
        <v>-</v>
      </c>
      <c r="G119" s="806" t="str" cm="1">
        <f t="array" ref="G119">IF($D119="","",IFERROR(INDEX(QPS!$O:$O,SMALL(IF(QPS!$AE$15:$AE$262=$D119,ROW(QPS!$AE$15:$AE$262)),$S119)),""))</f>
        <v>-</v>
      </c>
      <c r="H119" s="801" t="str">
        <f>IF($D119="","",IFERROR(INDEX(QPS!$T:$T,MATCH($D119,QPS!$AE:$AE,0)),""))</f>
        <v>UND</v>
      </c>
      <c r="I119" s="802" cm="1">
        <f t="array" ref="I119">IF($D119="","",IFERROR(INDEX(QPS!$AB:$AB,SMALL(IF(QPS!$AE$15:$AE$262=$D119,ROW(QPS!$AE$15:$AE$262)),$S119)),0))</f>
        <v>67.2</v>
      </c>
      <c r="J119" s="803">
        <f t="shared" si="3"/>
        <v>1</v>
      </c>
      <c r="K119" s="802">
        <f t="shared" si="4"/>
        <v>67.2</v>
      </c>
      <c r="L119" s="804" cm="1">
        <f t="array" ref="L119">IF($D119="","",IFERROR(IF(INDEX(QPS!$AB:$AB,SMALL(IF(QPS!$AE$15:$AE$262=$D119,ROW(QPS!$AE$15:$AE$262)),$S119))=0,0,INDEX(QPS!$AH:$AH,SMALL(IF(QPS!$AE$15:$AE$262=$D119,ROW(QPS!$AE$15:$AE$262)),$S119))/INDEX(QPS!$AB:$AB,SMALL(IF(QPS!$AE$15:$AE$262=$D119,ROW(QPS!$AE$15:$AE$262)),$S119))),0))</f>
        <v>0</v>
      </c>
      <c r="M119" s="802">
        <f t="shared" si="5"/>
        <v>0</v>
      </c>
      <c r="N119" s="801" t="s">
        <v>1415</v>
      </c>
      <c r="S119">
        <f>IF($D119="","",COUNTIF($D$6:$D119,$D119))</f>
        <v>1</v>
      </c>
      <c r="U119" t="s">
        <v>451</v>
      </c>
    </row>
    <row r="120" spans="1:21" ht="48">
      <c r="A120" s="801" t="s">
        <v>1315</v>
      </c>
      <c r="B120" s="806" t="str" cm="1">
        <f t="array" ref="B120">IF($C120="","",TRIM(INDEX(CRONOGRAMA!$D:$D,$C120)))</f>
        <v>Suministro, montaje, instalación y configuración de transmisor indicador de flujo tipo digital Tags: FIT-17633008@013</v>
      </c>
      <c r="C120" s="801">
        <v>89</v>
      </c>
      <c r="D120" s="801" t="s">
        <v>476</v>
      </c>
      <c r="E120" s="806" t="str">
        <f>IF($D120="","",IFERROR(INDEX(QPS!$G:$G,MATCH($D120,QPS!$AE:$AE,0)),"NO EXISTE"))</f>
        <v>Suministro, montaje, instalación y configuración de transmisor indicador de flujo tipo digital y programable, remoto a sensor, display con teclado, 4-20mA+HART. Incluye accesorios de montaje y placa de intentificación. Tags: FIT-17633008@013</v>
      </c>
      <c r="F120" s="806" t="str" cm="1">
        <f t="array" ref="F120">IF($D120="","",IFERROR(INDEX(QPS!$N:$N,SMALL(IF(QPS!$AE$15:$AE$262=$D120,ROW(QPS!$AE$15:$AE$262)),$S120)),""))</f>
        <v>-</v>
      </c>
      <c r="G120" s="806" t="str" cm="1">
        <f t="array" ref="G120">IF($D120="","",IFERROR(INDEX(QPS!$O:$O,SMALL(IF(QPS!$AE$15:$AE$262=$D120,ROW(QPS!$AE$15:$AE$262)),$S120)),""))</f>
        <v>-</v>
      </c>
      <c r="H120" s="801" t="str">
        <f>IF($D120="","",IFERROR(INDEX(QPS!$T:$T,MATCH($D120,QPS!$AE:$AE,0)),""))</f>
        <v>UND</v>
      </c>
      <c r="I120" s="802" cm="1">
        <f t="array" ref="I120">IF($D120="","",IFERROR(INDEX(QPS!$AB:$AB,SMALL(IF(QPS!$AE$15:$AE$262=$D120,ROW(QPS!$AE$15:$AE$262)),$S120)),0))</f>
        <v>100.8</v>
      </c>
      <c r="J120" s="803">
        <f t="shared" si="3"/>
        <v>1</v>
      </c>
      <c r="K120" s="802">
        <f t="shared" si="4"/>
        <v>100.8</v>
      </c>
      <c r="L120" s="804" cm="1">
        <f t="array" ref="L120">IF($D120="","",IFERROR(IF(INDEX(QPS!$AB:$AB,SMALL(IF(QPS!$AE$15:$AE$262=$D120,ROW(QPS!$AE$15:$AE$262)),$S120))=0,0,INDEX(QPS!$AH:$AH,SMALL(IF(QPS!$AE$15:$AE$262=$D120,ROW(QPS!$AE$15:$AE$262)),$S120))/INDEX(QPS!$AB:$AB,SMALL(IF(QPS!$AE$15:$AE$262=$D120,ROW(QPS!$AE$15:$AE$262)),$S120))),0))</f>
        <v>0</v>
      </c>
      <c r="M120" s="802">
        <f t="shared" si="5"/>
        <v>0</v>
      </c>
      <c r="N120" s="801" t="s">
        <v>1374</v>
      </c>
      <c r="S120">
        <f>IF($D120="","",COUNTIF($D$6:$D120,$D120))</f>
        <v>1</v>
      </c>
      <c r="U120" t="s">
        <v>1404</v>
      </c>
    </row>
    <row r="121" spans="1:21" ht="60">
      <c r="A121" s="801" t="s">
        <v>1317</v>
      </c>
      <c r="B121" s="806" t="str" cm="1">
        <f t="array" ref="B121">IF($C121="","",TRIM(INDEX(CRONOGRAMA!$D:$D,$C121)))</f>
        <v>Suministro, montaje, instalación y contrastación de sensor / transmisor de nivel Tag: LE/LT-17633014 y LE/LT-17633015</v>
      </c>
      <c r="C121" s="801">
        <v>90</v>
      </c>
      <c r="D121" s="801" t="s">
        <v>477</v>
      </c>
      <c r="E121" s="806" t="str">
        <f>IF($D121="","",IFERROR(INDEX(QPS!$G:$G,MATCH($D121,QPS!$AE:$AE,0)),"NO EXISTE"))</f>
        <v>Suministro, montaje, instalación y contrastación de sensor / transmisor de nivel tipo radar no contacto, antena encapsulada de PVDF, conexión a proceso Ø 1 - 1/2", 4-20mA+HART. Incluye accesorios de montaje y placa de intentificación. Tag: LE/LT-17633014 y LE/LT-17633015</v>
      </c>
      <c r="F121" s="806" t="str" cm="1">
        <f t="array" ref="F121">IF($D121="","",IFERROR(INDEX(QPS!$N:$N,SMALL(IF(QPS!$AE$15:$AE$262=$D121,ROW(QPS!$AE$15:$AE$262)),$S121)),""))</f>
        <v>-</v>
      </c>
      <c r="G121" s="806" t="str" cm="1">
        <f t="array" ref="G121">IF($D121="","",IFERROR(INDEX(QPS!$O:$O,SMALL(IF(QPS!$AE$15:$AE$262=$D121,ROW(QPS!$AE$15:$AE$262)),$S121)),""))</f>
        <v>-</v>
      </c>
      <c r="H121" s="801" t="str">
        <f>IF($D121="","",IFERROR(INDEX(QPS!$T:$T,MATCH($D121,QPS!$AE:$AE,0)),""))</f>
        <v>UND</v>
      </c>
      <c r="I121" s="802" cm="1">
        <f t="array" ref="I121">IF($D121="","",IFERROR(INDEX(QPS!$AB:$AB,SMALL(IF(QPS!$AE$15:$AE$262=$D121,ROW(QPS!$AE$15:$AE$262)),$S121)),0))</f>
        <v>33.6</v>
      </c>
      <c r="J121" s="803">
        <f t="shared" si="3"/>
        <v>1</v>
      </c>
      <c r="K121" s="802">
        <f t="shared" si="4"/>
        <v>33.6</v>
      </c>
      <c r="L121" s="804" cm="1">
        <f t="array" ref="L121">IF($D121="","",IFERROR(IF(INDEX(QPS!$AB:$AB,SMALL(IF(QPS!$AE$15:$AE$262=$D121,ROW(QPS!$AE$15:$AE$262)),$S121))=0,0,INDEX(QPS!$AH:$AH,SMALL(IF(QPS!$AE$15:$AE$262=$D121,ROW(QPS!$AE$15:$AE$262)),$S121))/INDEX(QPS!$AB:$AB,SMALL(IF(QPS!$AE$15:$AE$262=$D121,ROW(QPS!$AE$15:$AE$262)),$S121))),0))</f>
        <v>0</v>
      </c>
      <c r="M121" s="802">
        <f t="shared" si="5"/>
        <v>0</v>
      </c>
      <c r="N121" s="801" t="s">
        <v>1374</v>
      </c>
      <c r="S121">
        <f>IF($D121="","",COUNTIF($D$6:$D121,$D121))</f>
        <v>1</v>
      </c>
      <c r="U121" t="s">
        <v>194</v>
      </c>
    </row>
    <row r="122" spans="1:21" ht="48">
      <c r="A122" s="801" t="s">
        <v>1319</v>
      </c>
      <c r="B122" s="806" t="str" cm="1">
        <f t="array" ref="B122">IF($C122="","",TRIM(INDEX(CRONOGRAMA!$D:$D,$C122)))</f>
        <v>Suministro, montaje, instalación y configuración de indicador de nivel digital Tag: LI-17633014 y LI-17633015</v>
      </c>
      <c r="C122" s="801">
        <v>91</v>
      </c>
      <c r="D122" s="801" t="s">
        <v>478</v>
      </c>
      <c r="E122" s="806" t="str">
        <f>IF($D122="","",IFERROR(INDEX(QPS!$G:$G,MATCH($D122,QPS!$AE:$AE,0)),"NO EXISTE"))</f>
        <v>Suministro, montaje, instalación y configuración de indicador de nivel digital y programable, remoto a sensor, display con teclado, alimentado desde transmisor. Incluye accesorios de montaje y placa de intentificación. Tag: LI-17633014 y LI-17633015</v>
      </c>
      <c r="F122" s="806" t="str" cm="1">
        <f t="array" ref="F122">IF($D122="","",IFERROR(INDEX(QPS!$N:$N,SMALL(IF(QPS!$AE$15:$AE$262=$D122,ROW(QPS!$AE$15:$AE$262)),$S122)),""))</f>
        <v>-</v>
      </c>
      <c r="G122" s="806" t="str" cm="1">
        <f t="array" ref="G122">IF($D122="","",IFERROR(INDEX(QPS!$O:$O,SMALL(IF(QPS!$AE$15:$AE$262=$D122,ROW(QPS!$AE$15:$AE$262)),$S122)),""))</f>
        <v>-</v>
      </c>
      <c r="H122" s="801" t="str">
        <f>IF($D122="","",IFERROR(INDEX(QPS!$T:$T,MATCH($D122,QPS!$AE:$AE,0)),""))</f>
        <v>UND</v>
      </c>
      <c r="I122" s="802" cm="1">
        <f t="array" ref="I122">IF($D122="","",IFERROR(INDEX(QPS!$AB:$AB,SMALL(IF(QPS!$AE$15:$AE$262=$D122,ROW(QPS!$AE$15:$AE$262)),$S122)),0))</f>
        <v>33.6</v>
      </c>
      <c r="J122" s="803">
        <f t="shared" si="3"/>
        <v>1</v>
      </c>
      <c r="K122" s="802">
        <f t="shared" si="4"/>
        <v>33.6</v>
      </c>
      <c r="L122" s="804" cm="1">
        <f t="array" ref="L122">IF($D122="","",IFERROR(IF(INDEX(QPS!$AB:$AB,SMALL(IF(QPS!$AE$15:$AE$262=$D122,ROW(QPS!$AE$15:$AE$262)),$S122))=0,0,INDEX(QPS!$AH:$AH,SMALL(IF(QPS!$AE$15:$AE$262=$D122,ROW(QPS!$AE$15:$AE$262)),$S122))/INDEX(QPS!$AB:$AB,SMALL(IF(QPS!$AE$15:$AE$262=$D122,ROW(QPS!$AE$15:$AE$262)),$S122))),0))</f>
        <v>0</v>
      </c>
      <c r="M122" s="802">
        <f t="shared" si="5"/>
        <v>0</v>
      </c>
      <c r="N122" s="801" t="s">
        <v>1374</v>
      </c>
      <c r="S122">
        <f>IF($D122="","",COUNTIF($D$6:$D122,$D122))</f>
        <v>1</v>
      </c>
      <c r="U122" t="s">
        <v>201</v>
      </c>
    </row>
    <row r="123" spans="1:21" ht="60">
      <c r="A123" s="801" t="s">
        <v>1322</v>
      </c>
      <c r="B123" s="806" t="str" cm="1">
        <f t="array" ref="B123">IF($C123="","",TRIM(INDEX(CRONOGRAMA!$D:$D,$C123)))</f>
        <v>Suministro, montaje, instalación y calibración de válvula de control de flujo, conexión Ø2" Tag: FCV/FY-17633009</v>
      </c>
      <c r="C123" s="801">
        <v>93</v>
      </c>
      <c r="D123" s="801" t="s">
        <v>382</v>
      </c>
      <c r="E123" s="806" t="str">
        <f>IF($D123="","",IFERROR(INDEX(QPS!$G:$G,MATCH($D123,QPS!$AE:$AE,0)),"NO EXISTE"))</f>
        <v>Suministro, montaje, instalación y calibración de válvula de control de flujo, tipo globo con actuador neumático y posicionador inteligente, conexión a proceso Ø2" brida CIase #150, cuerpo de acero al carbono, 4-20mA+HART. Incluye set de aire, accesorios de montaje y placa de intentificación. Tag: FCV/FY-17633009</v>
      </c>
      <c r="F123" s="806" t="str" cm="1">
        <f t="array" ref="F123">IF($D123="","",IFERROR(INDEX(QPS!$N:$N,SMALL(IF(QPS!$AE$15:$AE$262=$D123,ROW(QPS!$AE$15:$AE$262)),$S123)),""))</f>
        <v>Ø 2"</v>
      </c>
      <c r="G123" s="806" t="str" cm="1">
        <f t="array" ref="G123">IF($D123="","",IFERROR(INDEX(QPS!$O:$O,SMALL(IF(QPS!$AE$15:$AE$262=$D123,ROW(QPS!$AE$15:$AE$262)),$S123)),""))</f>
        <v>-</v>
      </c>
      <c r="H123" s="801" t="str">
        <f>IF($D123="","",IFERROR(INDEX(QPS!$T:$T,MATCH($D123,QPS!$AE:$AE,0)),""))</f>
        <v>UND</v>
      </c>
      <c r="I123" s="802" cm="1">
        <f t="array" ref="I123">IF($D123="","",IFERROR(INDEX(QPS!$AB:$AB,SMALL(IF(QPS!$AE$15:$AE$262=$D123,ROW(QPS!$AE$15:$AE$262)),$S123)),0))</f>
        <v>32.799999999999997</v>
      </c>
      <c r="J123" s="803">
        <f t="shared" si="3"/>
        <v>1</v>
      </c>
      <c r="K123" s="802">
        <f t="shared" si="4"/>
        <v>32.799999999999997</v>
      </c>
      <c r="L123" s="804" cm="1">
        <f t="array" ref="L123">IF($D123="","",IFERROR(IF(INDEX(QPS!$AB:$AB,SMALL(IF(QPS!$AE$15:$AE$262=$D123,ROW(QPS!$AE$15:$AE$262)),$S123))=0,0,INDEX(QPS!$AH:$AH,SMALL(IF(QPS!$AE$15:$AE$262=$D123,ROW(QPS!$AE$15:$AE$262)),$S123))/INDEX(QPS!$AB:$AB,SMALL(IF(QPS!$AE$15:$AE$262=$D123,ROW(QPS!$AE$15:$AE$262)),$S123))),0))</f>
        <v>0</v>
      </c>
      <c r="M123" s="802">
        <f t="shared" si="5"/>
        <v>0</v>
      </c>
      <c r="N123" s="801" t="s">
        <v>1374</v>
      </c>
      <c r="S123">
        <f>IF($D123="","",COUNTIF($D$6:$D123,$D123))</f>
        <v>1</v>
      </c>
      <c r="U123" t="s">
        <v>202</v>
      </c>
    </row>
    <row r="124" spans="1:21" ht="24">
      <c r="A124" s="801" t="s">
        <v>1322</v>
      </c>
      <c r="B124" s="806" t="str" cm="1">
        <f t="array" ref="B124">IF($C124="","",TRIM(INDEX(CRONOGRAMA!$D:$D,$C124)))</f>
        <v>Suministro, montaje, instalación y calibración de válvula de control de flujo, conexión Ø2" Tag: FCV/FY-17633009</v>
      </c>
      <c r="C124" s="801">
        <v>93</v>
      </c>
      <c r="D124" s="801" t="s">
        <v>385</v>
      </c>
      <c r="E124" s="806" t="str">
        <f>IF($D124="","",IFERROR(INDEX(QPS!$G:$G,MATCH($D124,QPS!$AE:$AE,0)),"NO EXISTE"))</f>
        <v>Suministro, montaje e instalación de detalle constructivo para montaje de válvulas de control. Ver estandar MY 0000-7-00016</v>
      </c>
      <c r="F124" s="806" t="str" cm="1">
        <f t="array" ref="F124">IF($D124="","",IFERROR(INDEX(QPS!$N:$N,SMALL(IF(QPS!$AE$15:$AE$262=$D124,ROW(QPS!$AE$15:$AE$262)),$S124)),""))</f>
        <v>-</v>
      </c>
      <c r="G124" s="806" t="str" cm="1">
        <f t="array" ref="G124">IF($D124="","",IFERROR(INDEX(QPS!$O:$O,SMALL(IF(QPS!$AE$15:$AE$262=$D124,ROW(QPS!$AE$15:$AE$262)),$S124)),""))</f>
        <v>-</v>
      </c>
      <c r="H124" s="801" t="str">
        <f>IF($D124="","",IFERROR(INDEX(QPS!$T:$T,MATCH($D124,QPS!$AE:$AE,0)),""))</f>
        <v>UND</v>
      </c>
      <c r="I124" s="802" cm="1">
        <f t="array" ref="I124">IF($D124="","",IFERROR(INDEX(QPS!$AB:$AB,SMALL(IF(QPS!$AE$15:$AE$262=$D124,ROW(QPS!$AE$15:$AE$262)),$S124)),0))</f>
        <v>16.8</v>
      </c>
      <c r="J124" s="803">
        <f t="shared" si="3"/>
        <v>1</v>
      </c>
      <c r="K124" s="802">
        <f t="shared" si="4"/>
        <v>16.8</v>
      </c>
      <c r="L124" s="804" cm="1">
        <f t="array" ref="L124">IF($D124="","",IFERROR(IF(INDEX(QPS!$AB:$AB,SMALL(IF(QPS!$AE$15:$AE$262=$D124,ROW(QPS!$AE$15:$AE$262)),$S124))=0,0,INDEX(QPS!$AH:$AH,SMALL(IF(QPS!$AE$15:$AE$262=$D124,ROW(QPS!$AE$15:$AE$262)),$S124))/INDEX(QPS!$AB:$AB,SMALL(IF(QPS!$AE$15:$AE$262=$D124,ROW(QPS!$AE$15:$AE$262)),$S124))),0))</f>
        <v>0</v>
      </c>
      <c r="M124" s="802">
        <f t="shared" si="5"/>
        <v>0</v>
      </c>
      <c r="N124" s="801" t="s">
        <v>1375</v>
      </c>
      <c r="S124">
        <f>IF($D124="","",COUNTIF($D$6:$D124,$D124))</f>
        <v>1</v>
      </c>
      <c r="U124" t="s">
        <v>203</v>
      </c>
    </row>
    <row r="125" spans="1:21" ht="60">
      <c r="A125" s="801" t="s">
        <v>1324</v>
      </c>
      <c r="B125" s="806" t="str" cm="1">
        <f t="array" ref="B125">IF($C125="","",TRIM(INDEX(CRONOGRAMA!$D:$D,$C125)))</f>
        <v>Sum, mont, inst y calibración de válvula de control de flujo, conexión 1-1/2", Tags: FCV/FY-17633011 y FCV/FY-17633013</v>
      </c>
      <c r="C125" s="801">
        <v>94</v>
      </c>
      <c r="D125" s="801" t="s">
        <v>383</v>
      </c>
      <c r="E125" s="806" t="str">
        <f>IF($D125="","",IFERROR(INDEX(QPS!$G:$G,MATCH($D125,QPS!$AE:$AE,0)),"NO EXISTE"))</f>
        <v>Suministro, montaje, instalación y calibración de válvula de control de flujo, tipo globo con actuador neumático y posicionador inteligente, conexión a proceso 1-1/2" brida CIase #150, cuerpo de acero al carbono, 4-20mA+HART. Incluye set de aire, accesorios de montaje y placa de intentificación. Tags: FCV/FY-17633011 y FCV/FY-17633013</v>
      </c>
      <c r="F125" s="806" t="str" cm="1">
        <f t="array" ref="F125">IF($D125="","",IFERROR(INDEX(QPS!$N:$N,SMALL(IF(QPS!$AE$15:$AE$262=$D125,ROW(QPS!$AE$15:$AE$262)),$S125)),""))</f>
        <v>Ø 1-1/2"</v>
      </c>
      <c r="G125" s="806" t="str" cm="1">
        <f t="array" ref="G125">IF($D125="","",IFERROR(INDEX(QPS!$O:$O,SMALL(IF(QPS!$AE$15:$AE$262=$D125,ROW(QPS!$AE$15:$AE$262)),$S125)),""))</f>
        <v>-</v>
      </c>
      <c r="H125" s="801" t="str">
        <f>IF($D125="","",IFERROR(INDEX(QPS!$T:$T,MATCH($D125,QPS!$AE:$AE,0)),""))</f>
        <v>UND</v>
      </c>
      <c r="I125" s="802" cm="1">
        <f t="array" ref="I125">IF($D125="","",IFERROR(INDEX(QPS!$AB:$AB,SMALL(IF(QPS!$AE$15:$AE$262=$D125,ROW(QPS!$AE$15:$AE$262)),$S125)),0))</f>
        <v>65.599999999999994</v>
      </c>
      <c r="J125" s="803">
        <f t="shared" si="3"/>
        <v>1</v>
      </c>
      <c r="K125" s="802">
        <f t="shared" si="4"/>
        <v>65.599999999999994</v>
      </c>
      <c r="L125" s="804" cm="1">
        <f t="array" ref="L125">IF($D125="","",IFERROR(IF(INDEX(QPS!$AB:$AB,SMALL(IF(QPS!$AE$15:$AE$262=$D125,ROW(QPS!$AE$15:$AE$262)),$S125))=0,0,INDEX(QPS!$AH:$AH,SMALL(IF(QPS!$AE$15:$AE$262=$D125,ROW(QPS!$AE$15:$AE$262)),$S125))/INDEX(QPS!$AB:$AB,SMALL(IF(QPS!$AE$15:$AE$262=$D125,ROW(QPS!$AE$15:$AE$262)),$S125))),0))</f>
        <v>0</v>
      </c>
      <c r="M125" s="802">
        <f t="shared" si="5"/>
        <v>0</v>
      </c>
      <c r="N125" s="801" t="s">
        <v>1374</v>
      </c>
      <c r="S125">
        <f>IF($D125="","",COUNTIF($D$6:$D125,$D125))</f>
        <v>1</v>
      </c>
      <c r="U125" t="s">
        <v>204</v>
      </c>
    </row>
    <row r="126" spans="1:21" ht="36">
      <c r="A126" s="801" t="s">
        <v>1324</v>
      </c>
      <c r="B126" s="806" t="str" cm="1">
        <f t="array" ref="B126">IF($C126="","",TRIM(INDEX(CRONOGRAMA!$D:$D,$C126)))</f>
        <v>Sum, mont, inst y calibración de válvula de control de flujo, conexión 1-1/2", Tags: FCV/FY-17633011 y FCV/FY-17633013</v>
      </c>
      <c r="C126" s="801">
        <v>94</v>
      </c>
      <c r="D126" s="801" t="s">
        <v>485</v>
      </c>
      <c r="E126" s="806" t="str">
        <f>IF($D126="","",IFERROR(INDEX(QPS!$G:$G,MATCH($D126,QPS!$AE:$AE,0)),"NO EXISTE"))</f>
        <v>Verificación y ampliación del tubing de aire para válvulas de control en el área de dosificación de floculantes.</v>
      </c>
      <c r="F126" s="806" t="str" cm="1">
        <f t="array" ref="F126">IF($D126="","",IFERROR(INDEX(QPS!$N:$N,SMALL(IF(QPS!$AE$15:$AE$262=$D126,ROW(QPS!$AE$15:$AE$262)),$S126)),""))</f>
        <v>-</v>
      </c>
      <c r="G126" s="806" t="str" cm="1">
        <f t="array" ref="G126">IF($D126="","",IFERROR(INDEX(QPS!$O:$O,SMALL(IF(QPS!$AE$15:$AE$262=$D126,ROW(QPS!$AE$15:$AE$262)),$S126)),""))</f>
        <v>-</v>
      </c>
      <c r="H126" s="801" t="str">
        <f>IF($D126="","",IFERROR(INDEX(QPS!$T:$T,MATCH($D126,QPS!$AE:$AE,0)),""))</f>
        <v>Gbl.</v>
      </c>
      <c r="I126" s="802" cm="1">
        <f t="array" ref="I126">IF($D126="","",IFERROR(INDEX(QPS!$AB:$AB,SMALL(IF(QPS!$AE$15:$AE$262=$D126,ROW(QPS!$AE$15:$AE$262)),$S126)),0))</f>
        <v>33.6</v>
      </c>
      <c r="J126" s="803">
        <f t="shared" si="3"/>
        <v>1</v>
      </c>
      <c r="K126" s="802">
        <f t="shared" si="4"/>
        <v>33.6</v>
      </c>
      <c r="L126" s="804" cm="1">
        <f t="array" ref="L126">IF($D126="","",IFERROR(IF(INDEX(QPS!$AB:$AB,SMALL(IF(QPS!$AE$15:$AE$262=$D126,ROW(QPS!$AE$15:$AE$262)),$S126))=0,0,INDEX(QPS!$AH:$AH,SMALL(IF(QPS!$AE$15:$AE$262=$D126,ROW(QPS!$AE$15:$AE$262)),$S126))/INDEX(QPS!$AB:$AB,SMALL(IF(QPS!$AE$15:$AE$262=$D126,ROW(QPS!$AE$15:$AE$262)),$S126))),0))</f>
        <v>0</v>
      </c>
      <c r="M126" s="802">
        <f t="shared" si="5"/>
        <v>0</v>
      </c>
      <c r="N126" s="801" t="s">
        <v>1375</v>
      </c>
      <c r="S126">
        <f>IF($D126="","",COUNTIF($D$6:$D126,$D126))</f>
        <v>1</v>
      </c>
      <c r="U126" t="s">
        <v>265</v>
      </c>
    </row>
    <row r="127" spans="1:21" ht="72">
      <c r="A127" s="801" t="s">
        <v>1327</v>
      </c>
      <c r="B127" s="806" t="str" cm="1">
        <f t="array" ref="B127">IF($C127="","",TRIM(INDEX(CRONOGRAMA!$D:$D,$C127)))</f>
        <v>Reconfiguración y programación del PLC existente según nueva lógica de control</v>
      </c>
      <c r="C127" s="801">
        <v>96</v>
      </c>
      <c r="D127" s="801" t="s">
        <v>489</v>
      </c>
      <c r="E127" s="806" t="str">
        <f>IF($D127="","",IFERROR(INDEX(QPS!$G:$G,MATCH($D127,QPS!$AE:$AE,0)),"NO EXISTE"))</f>
        <v>Reconfiguración y programación del PLC existente según nueva lógica de control,para integrar instrumentos, válvulas de control, arrancadores y variadores de frecuencia. Incluye la implementación de nuevas rutinas de alarmas, secuencias de fallo y la configuración de la red de control DeviceNet, así como la verificación de transmisión y recepción de variables y señales.</v>
      </c>
      <c r="F127" s="806" t="str" cm="1">
        <f t="array" ref="F127">IF($D127="","",IFERROR(INDEX(QPS!$N:$N,SMALL(IF(QPS!$AE$15:$AE$262=$D127,ROW(QPS!$AE$15:$AE$262)),$S127)),""))</f>
        <v>-</v>
      </c>
      <c r="G127" s="806" t="str" cm="1">
        <f t="array" ref="G127">IF($D127="","",IFERROR(INDEX(QPS!$O:$O,SMALL(IF(QPS!$AE$15:$AE$262=$D127,ROW(QPS!$AE$15:$AE$262)),$S127)),""))</f>
        <v>-</v>
      </c>
      <c r="H127" s="801" t="str">
        <f>IF($D127="","",IFERROR(INDEX(QPS!$T:$T,MATCH($D127,QPS!$AE:$AE,0)),""))</f>
        <v>Gbl.</v>
      </c>
      <c r="I127" s="802" cm="1">
        <f t="array" ref="I127">IF($D127="","",IFERROR(INDEX(QPS!$AB:$AB,SMALL(IF(QPS!$AE$15:$AE$262=$D127,ROW(QPS!$AE$15:$AE$262)),$S127)),0))</f>
        <v>98.409840984098409</v>
      </c>
      <c r="J127" s="803">
        <f t="shared" si="3"/>
        <v>1</v>
      </c>
      <c r="K127" s="802">
        <f t="shared" si="4"/>
        <v>98.409840984098409</v>
      </c>
      <c r="L127" s="804" cm="1">
        <f t="array" ref="L127">IF($D127="","",IFERROR(IF(INDEX(QPS!$AB:$AB,SMALL(IF(QPS!$AE$15:$AE$262=$D127,ROW(QPS!$AE$15:$AE$262)),$S127))=0,0,INDEX(QPS!$AH:$AH,SMALL(IF(QPS!$AE$15:$AE$262=$D127,ROW(QPS!$AE$15:$AE$262)),$S127))/INDEX(QPS!$AB:$AB,SMALL(IF(QPS!$AE$15:$AE$262=$D127,ROW(QPS!$AE$15:$AE$262)),$S127))),0))</f>
        <v>0</v>
      </c>
      <c r="M127" s="802">
        <f t="shared" si="5"/>
        <v>0</v>
      </c>
      <c r="N127" s="801" t="s">
        <v>1374</v>
      </c>
      <c r="S127">
        <f>IF($D127="","",COUNTIF($D$6:$D127,$D127))</f>
        <v>1</v>
      </c>
      <c r="U127" t="s">
        <v>266</v>
      </c>
    </row>
    <row r="128" spans="1:21" ht="60">
      <c r="A128" s="801" t="s">
        <v>1329</v>
      </c>
      <c r="B128" s="806" t="str" cm="1">
        <f t="array" ref="B128">IF($C128="","",TRIM(INDEX(CRONOGRAMA!$D:$D,$C128)))</f>
        <v>Actualización y rediseño de interfaz SCADA</v>
      </c>
      <c r="C128" s="801">
        <v>97</v>
      </c>
      <c r="D128" s="801" t="s">
        <v>490</v>
      </c>
      <c r="E128" s="806" t="str">
        <f>IF($D128="","",IFERROR(INDEX(QPS!$G:$G,MATCH($D128,QPS!$AE:$AE,0)),"NO EXISTE"))</f>
        <v>Actualización y rediseño de interfaz SCADA según nuevas rutinas de alarmas, secuencias de fallo y el control de arranque/parada de arrancadores y VFDs desde la interfaz gráfica. Incluye pruebas de visualización de alarmas, variables de instrumentos y estados y variables de arrancadores y VFDs.</v>
      </c>
      <c r="F128" s="806" t="str" cm="1">
        <f t="array" ref="F128">IF($D128="","",IFERROR(INDEX(QPS!$N:$N,SMALL(IF(QPS!$AE$15:$AE$262=$D128,ROW(QPS!$AE$15:$AE$262)),$S128)),""))</f>
        <v>-</v>
      </c>
      <c r="G128" s="806" t="str" cm="1">
        <f t="array" ref="G128">IF($D128="","",IFERROR(INDEX(QPS!$O:$O,SMALL(IF(QPS!$AE$15:$AE$262=$D128,ROW(QPS!$AE$15:$AE$262)),$S128)),""))</f>
        <v>-</v>
      </c>
      <c r="H128" s="801" t="str">
        <f>IF($D128="","",IFERROR(INDEX(QPS!$T:$T,MATCH($D128,QPS!$AE:$AE,0)),""))</f>
        <v>Gbl.</v>
      </c>
      <c r="I128" s="802" cm="1">
        <f t="array" ref="I128">IF($D128="","",IFERROR(INDEX(QPS!$AB:$AB,SMALL(IF(QPS!$AE$15:$AE$262=$D128,ROW(QPS!$AE$15:$AE$262)),$S128)),0))</f>
        <v>65.599999999999994</v>
      </c>
      <c r="J128" s="803">
        <f t="shared" si="3"/>
        <v>1</v>
      </c>
      <c r="K128" s="802">
        <f t="shared" si="4"/>
        <v>65.599999999999994</v>
      </c>
      <c r="L128" s="804" cm="1">
        <f t="array" ref="L128">IF($D128="","",IFERROR(IF(INDEX(QPS!$AB:$AB,SMALL(IF(QPS!$AE$15:$AE$262=$D128,ROW(QPS!$AE$15:$AE$262)),$S128))=0,0,INDEX(QPS!$AH:$AH,SMALL(IF(QPS!$AE$15:$AE$262=$D128,ROW(QPS!$AE$15:$AE$262)),$S128))/INDEX(QPS!$AB:$AB,SMALL(IF(QPS!$AE$15:$AE$262=$D128,ROW(QPS!$AE$15:$AE$262)),$S128))),0))</f>
        <v>0</v>
      </c>
      <c r="M128" s="802">
        <f t="shared" si="5"/>
        <v>0</v>
      </c>
      <c r="N128" s="801" t="s">
        <v>1374</v>
      </c>
      <c r="S128">
        <f>IF($D128="","",COUNTIF($D$6:$D128,$D128))</f>
        <v>1</v>
      </c>
      <c r="U128" t="s">
        <v>267</v>
      </c>
    </row>
    <row r="129" spans="1:21" ht="24">
      <c r="A129" s="801" t="s">
        <v>1239</v>
      </c>
      <c r="B129" s="806" t="str" cm="1">
        <f t="array" ref="B129">IF($C129="","",TRIM(INDEX(CRONOGRAMA!$D:$D,$C129)))</f>
        <v>LINEA DE IMPULSION DESDE MIXER CLARIFICADOR (1,2,3) HASTA CLARIFICADORES 1,2 Y 3</v>
      </c>
      <c r="C129" s="801">
        <v>44</v>
      </c>
      <c r="D129" s="801" t="s">
        <v>195</v>
      </c>
      <c r="E129" s="806" t="str">
        <f>IF($D129="","",IFERROR(INDEX(QPS!$G:$G,MATCH($D129,QPS!$AE:$AE,0)),"NO EXISTE"))</f>
        <v>Etiquetado de tuberías</v>
      </c>
      <c r="F129" s="806" t="str" cm="1">
        <f t="array" ref="F129">IF($D129="","",IFERROR(INDEX(QPS!$N:$N,SMALL(IF(QPS!$AE$15:$AE$262=$D129,ROW(QPS!$AE$15:$AE$262)),$S129)),""))</f>
        <v>-</v>
      </c>
      <c r="G129" s="806" t="str" cm="1">
        <f t="array" ref="G129">IF($D129="","",IFERROR(INDEX(QPS!$O:$O,SMALL(IF(QPS!$AE$15:$AE$262=$D129,ROW(QPS!$AE$15:$AE$262)),$S129)),""))</f>
        <v>-</v>
      </c>
      <c r="H129" s="801" t="str">
        <f>IF($D129="","",IFERROR(INDEX(QPS!$T:$T,MATCH($D129,QPS!$AE:$AE,0)),""))</f>
        <v>Glb.</v>
      </c>
      <c r="I129" s="802" cm="1">
        <f t="array" ref="I129">IF($D129="","",IFERROR(INDEX(QPS!$AB:$AB,SMALL(IF(QPS!$AE$15:$AE$262=$D129,ROW(QPS!$AE$15:$AE$262)),$S129)),0))</f>
        <v>168</v>
      </c>
      <c r="J129" s="803">
        <f t="shared" si="3"/>
        <v>1</v>
      </c>
      <c r="K129" s="802">
        <f t="shared" si="4"/>
        <v>168</v>
      </c>
      <c r="L129" s="804" cm="1">
        <f t="array" ref="L129">IF($D129="","",IFERROR(IF(INDEX(QPS!$AB:$AB,SMALL(IF(QPS!$AE$15:$AE$262=$D129,ROW(QPS!$AE$15:$AE$262)),$S129))=0,0,INDEX(QPS!$AH:$AH,SMALL(IF(QPS!$AE$15:$AE$262=$D129,ROW(QPS!$AE$15:$AE$262)),$S129))/INDEX(QPS!$AB:$AB,SMALL(IF(QPS!$AE$15:$AE$262=$D129,ROW(QPS!$AE$15:$AE$262)),$S129))),0))</f>
        <v>0</v>
      </c>
      <c r="M129" s="802">
        <f t="shared" si="5"/>
        <v>0</v>
      </c>
      <c r="N129" s="801" t="s">
        <v>1376</v>
      </c>
      <c r="S129">
        <f>IF($D129="","",COUNTIF($D$6:$D129,$D129))</f>
        <v>1</v>
      </c>
      <c r="U129" t="s">
        <v>268</v>
      </c>
    </row>
    <row r="130" spans="1:21" ht="24">
      <c r="A130" s="801" t="s">
        <v>1239</v>
      </c>
      <c r="B130" s="806" t="str" cm="1">
        <f t="array" ref="B130">IF($C130="","",TRIM(INDEX(CRONOGRAMA!$D:$D,$C130)))</f>
        <v>LINEA DE IMPULSION DESDE MIXER CLARIFICADOR (1,2,3) HASTA CLARIFICADORES 1,2 Y 3</v>
      </c>
      <c r="C130" s="801">
        <v>44</v>
      </c>
      <c r="D130" s="801" t="s">
        <v>196</v>
      </c>
      <c r="E130" s="806" t="str">
        <f>IF($D130="","",IFERROR(INDEX(QPS!$G:$G,MATCH($D130,QPS!$AE:$AE,0)),"NO EXISTE"))</f>
        <v>Limpieza con agua</v>
      </c>
      <c r="F130" s="806" t="str" cm="1">
        <f t="array" ref="F130">IF($D130="","",IFERROR(INDEX(QPS!$N:$N,SMALL(IF(QPS!$AE$15:$AE$262=$D130,ROW(QPS!$AE$15:$AE$262)),$S130)),""))</f>
        <v>-</v>
      </c>
      <c r="G130" s="806" t="str" cm="1">
        <f t="array" ref="G130">IF($D130="","",IFERROR(INDEX(QPS!$O:$O,SMALL(IF(QPS!$AE$15:$AE$262=$D130,ROW(QPS!$AE$15:$AE$262)),$S130)),""))</f>
        <v>-</v>
      </c>
      <c r="H130" s="801" t="str">
        <f>IF($D130="","",IFERROR(INDEX(QPS!$T:$T,MATCH($D130,QPS!$AE:$AE,0)),""))</f>
        <v>Glb.</v>
      </c>
      <c r="I130" s="802" cm="1">
        <f t="array" ref="I130">IF($D130="","",IFERROR(INDEX(QPS!$AB:$AB,SMALL(IF(QPS!$AE$15:$AE$262=$D130,ROW(QPS!$AE$15:$AE$262)),$S130)),0))</f>
        <v>33.6</v>
      </c>
      <c r="J130" s="803">
        <f t="shared" si="3"/>
        <v>1</v>
      </c>
      <c r="K130" s="802">
        <f t="shared" si="4"/>
        <v>33.6</v>
      </c>
      <c r="L130" s="804" cm="1">
        <f t="array" ref="L130">IF($D130="","",IFERROR(IF(INDEX(QPS!$AB:$AB,SMALL(IF(QPS!$AE$15:$AE$262=$D130,ROW(QPS!$AE$15:$AE$262)),$S130))=0,0,INDEX(QPS!$AH:$AH,SMALL(IF(QPS!$AE$15:$AE$262=$D130,ROW(QPS!$AE$15:$AE$262)),$S130))/INDEX(QPS!$AB:$AB,SMALL(IF(QPS!$AE$15:$AE$262=$D130,ROW(QPS!$AE$15:$AE$262)),$S130))),0))</f>
        <v>0</v>
      </c>
      <c r="M130" s="802">
        <f t="shared" si="5"/>
        <v>0</v>
      </c>
      <c r="N130" s="801" t="s">
        <v>1376</v>
      </c>
      <c r="S130">
        <f>IF($D130="","",COUNTIF($D$6:$D130,$D130))</f>
        <v>1</v>
      </c>
      <c r="U130" t="s">
        <v>269</v>
      </c>
    </row>
    <row r="131" spans="1:21" ht="24">
      <c r="A131" s="801" t="s">
        <v>1239</v>
      </c>
      <c r="B131" s="806" t="str" cm="1">
        <f t="array" ref="B131">IF($C131="","",TRIM(INDEX(CRONOGRAMA!$D:$D,$C131)))</f>
        <v>LINEA DE IMPULSION DESDE MIXER CLARIFICADOR (1,2,3) HASTA CLARIFICADORES 1,2 Y 3</v>
      </c>
      <c r="C131" s="801">
        <v>44</v>
      </c>
      <c r="D131" s="801" t="s">
        <v>197</v>
      </c>
      <c r="E131" s="806" t="str">
        <f>IF($D131="","",IFERROR(INDEX(QPS!$G:$G,MATCH($D131,QPS!$AE:$AE,0)),"NO EXISTE"))</f>
        <v>Pruebas de tuberías</v>
      </c>
      <c r="F131" s="806" t="str" cm="1">
        <f t="array" ref="F131">IF($D131="","",IFERROR(INDEX(QPS!$N:$N,SMALL(IF(QPS!$AE$15:$AE$262=$D131,ROW(QPS!$AE$15:$AE$262)),$S131)),""))</f>
        <v>-</v>
      </c>
      <c r="G131" s="806" t="str" cm="1">
        <f t="array" ref="G131">IF($D131="","",IFERROR(INDEX(QPS!$O:$O,SMALL(IF(QPS!$AE$15:$AE$262=$D131,ROW(QPS!$AE$15:$AE$262)),$S131)),""))</f>
        <v>-</v>
      </c>
      <c r="H131" s="801" t="str">
        <f>IF($D131="","",IFERROR(INDEX(QPS!$T:$T,MATCH($D131,QPS!$AE:$AE,0)),""))</f>
        <v>Glb.</v>
      </c>
      <c r="I131" s="802" cm="1">
        <f t="array" ref="I131">IF($D131="","",IFERROR(INDEX(QPS!$AB:$AB,SMALL(IF(QPS!$AE$15:$AE$262=$D131,ROW(QPS!$AE$15:$AE$262)),$S131)),0))</f>
        <v>67.2</v>
      </c>
      <c r="J131" s="803">
        <f t="shared" si="3"/>
        <v>1</v>
      </c>
      <c r="K131" s="802">
        <f t="shared" si="4"/>
        <v>67.2</v>
      </c>
      <c r="L131" s="804" cm="1">
        <f t="array" ref="L131">IF($D131="","",IFERROR(IF(INDEX(QPS!$AB:$AB,SMALL(IF(QPS!$AE$15:$AE$262=$D131,ROW(QPS!$AE$15:$AE$262)),$S131))=0,0,INDEX(QPS!$AH:$AH,SMALL(IF(QPS!$AE$15:$AE$262=$D131,ROW(QPS!$AE$15:$AE$262)),$S131))/INDEX(QPS!$AB:$AB,SMALL(IF(QPS!$AE$15:$AE$262=$D131,ROW(QPS!$AE$15:$AE$262)),$S131))),0))</f>
        <v>0</v>
      </c>
      <c r="M131" s="802">
        <f t="shared" si="5"/>
        <v>0</v>
      </c>
      <c r="N131" s="801" t="s">
        <v>1376</v>
      </c>
      <c r="S131">
        <f>IF($D131="","",COUNTIF($D$6:$D131,$D131))</f>
        <v>1</v>
      </c>
      <c r="U131" t="s">
        <v>270</v>
      </c>
    </row>
    <row r="132" spans="1:21" ht="36">
      <c r="A132" s="801" t="s">
        <v>1235</v>
      </c>
      <c r="B132" s="806" t="str" cm="1">
        <f t="array" ref="B132">IF($C132="","",TRIM(INDEX(CRONOGRAMA!$D:$D,$C132)))</f>
        <v>LINEA DE SUCCION DE 4", 3", 1 1/2" Y 1" ENTRE TK-15029, TK-15028 Y LAS BOMBAS DE FLOCULANTE Y BOMBAS DE AGUA</v>
      </c>
      <c r="C132" s="801">
        <v>42</v>
      </c>
      <c r="D132" s="801" t="s">
        <v>442</v>
      </c>
      <c r="E132" s="806" t="str">
        <f>IF($D132="","",IFERROR(INDEX(QPS!$G:$G,MATCH($D132,QPS!$AE:$AE,0)),"NO EXISTE"))</f>
        <v>MONTAJE DE PIPE STD WT ERW CS A53-B TYPE E</v>
      </c>
      <c r="F132" s="806" t="str" cm="1">
        <f t="array" ref="F132">IF($D132="","",IFERROR(INDEX(QPS!$N:$N,SMALL(IF(QPS!$AE$15:$AE$262=$D132,ROW(QPS!$AE$15:$AE$262)),$S132)),""))</f>
        <v>3"</v>
      </c>
      <c r="G132" s="806" t="str" cm="1">
        <f t="array" ref="G132">IF($D132="","",IFERROR(INDEX(QPS!$O:$O,SMALL(IF(QPS!$AE$15:$AE$262=$D132,ROW(QPS!$AE$15:$AE$262)),$S132)),""))</f>
        <v>AA1B</v>
      </c>
      <c r="H132" s="801" t="str">
        <f>IF($D132="","",IFERROR(INDEX(QPS!$T:$T,MATCH($D132,QPS!$AE:$AE,0)),""))</f>
        <v>m</v>
      </c>
      <c r="I132" s="802" cm="1">
        <f t="array" ref="I132">IF($D132="","",IFERROR(INDEX(QPS!$AB:$AB,SMALL(IF(QPS!$AE$15:$AE$262=$D132,ROW(QPS!$AE$15:$AE$262)),$S132)),0))</f>
        <v>515.84</v>
      </c>
      <c r="J132" s="803">
        <f t="shared" si="3"/>
        <v>1</v>
      </c>
      <c r="K132" s="802">
        <f t="shared" si="4"/>
        <v>515.84</v>
      </c>
      <c r="L132" s="804" cm="1">
        <f t="array" ref="L132">IF($D132="","",IFERROR(IF(INDEX(QPS!$AB:$AB,SMALL(IF(QPS!$AE$15:$AE$262=$D132,ROW(QPS!$AE$15:$AE$262)),$S132))=0,0,INDEX(QPS!$AH:$AH,SMALL(IF(QPS!$AE$15:$AE$262=$D132,ROW(QPS!$AE$15:$AE$262)),$S132))/INDEX(QPS!$AB:$AB,SMALL(IF(QPS!$AE$15:$AE$262=$D132,ROW(QPS!$AE$15:$AE$262)),$S132))),0))</f>
        <v>0</v>
      </c>
      <c r="M132" s="802">
        <f t="shared" si="5"/>
        <v>0</v>
      </c>
      <c r="N132" s="801" t="s">
        <v>1418</v>
      </c>
      <c r="S132">
        <f>IF($D132="","",COUNTIF($D$6:$D132,$D132))</f>
        <v>1</v>
      </c>
      <c r="U132" t="s">
        <v>242</v>
      </c>
    </row>
    <row r="133" spans="1:21" ht="36">
      <c r="A133" s="801" t="s">
        <v>1235</v>
      </c>
      <c r="B133" s="806" t="str" cm="1">
        <f t="array" ref="B133">IF($C133="","",TRIM(INDEX(CRONOGRAMA!$D:$D,$C133)))</f>
        <v>LINEA DE SUCCION DE 4", 3", 1 1/2" Y 1" ENTRE TK-15029, TK-15028 Y LAS BOMBAS DE FLOCULANTE Y BOMBAS DE AGUA</v>
      </c>
      <c r="C133" s="801">
        <v>42</v>
      </c>
      <c r="D133" s="801" t="s">
        <v>443</v>
      </c>
      <c r="E133" s="806" t="str">
        <f>IF($D133="","",IFERROR(INDEX(QPS!$G:$G,MATCH($D133,QPS!$AE:$AE,0)),"NO EXISTE"))</f>
        <v>MONTAJE DE PIPE STD WT ERW CS A53-B TYPE E</v>
      </c>
      <c r="F133" s="806" t="str" cm="1">
        <f t="array" ref="F133">IF($D133="","",IFERROR(INDEX(QPS!$N:$N,SMALL(IF(QPS!$AE$15:$AE$262=$D133,ROW(QPS!$AE$15:$AE$262)),$S133)),""))</f>
        <v>4"</v>
      </c>
      <c r="G133" s="806" t="str" cm="1">
        <f t="array" ref="G133">IF($D133="","",IFERROR(INDEX(QPS!$O:$O,SMALL(IF(QPS!$AE$15:$AE$262=$D133,ROW(QPS!$AE$15:$AE$262)),$S133)),""))</f>
        <v>AA1B</v>
      </c>
      <c r="H133" s="801" t="str">
        <f>IF($D133="","",IFERROR(INDEX(QPS!$T:$T,MATCH($D133,QPS!$AE:$AE,0)),""))</f>
        <v>m</v>
      </c>
      <c r="I133" s="802" cm="1">
        <f t="array" ref="I133">IF($D133="","",IFERROR(INDEX(QPS!$AB:$AB,SMALL(IF(QPS!$AE$15:$AE$262=$D133,ROW(QPS!$AE$15:$AE$262)),$S133)),0))</f>
        <v>72.849999999999994</v>
      </c>
      <c r="J133" s="803">
        <f t="shared" si="3"/>
        <v>1</v>
      </c>
      <c r="K133" s="802">
        <f t="shared" si="4"/>
        <v>72.849999999999994</v>
      </c>
      <c r="L133" s="804" cm="1">
        <f t="array" ref="L133">IF($D133="","",IFERROR(IF(INDEX(QPS!$AB:$AB,SMALL(IF(QPS!$AE$15:$AE$262=$D133,ROW(QPS!$AE$15:$AE$262)),$S133))=0,0,INDEX(QPS!$AH:$AH,SMALL(IF(QPS!$AE$15:$AE$262=$D133,ROW(QPS!$AE$15:$AE$262)),$S133))/INDEX(QPS!$AB:$AB,SMALL(IF(QPS!$AE$15:$AE$262=$D133,ROW(QPS!$AE$15:$AE$262)),$S133))),0))</f>
        <v>0</v>
      </c>
      <c r="M133" s="802">
        <f t="shared" si="5"/>
        <v>0</v>
      </c>
      <c r="N133" s="801" t="s">
        <v>1418</v>
      </c>
      <c r="S133">
        <f>IF($D133="","",COUNTIF($D$6:$D133,$D133))</f>
        <v>1</v>
      </c>
      <c r="U133" t="s">
        <v>271</v>
      </c>
    </row>
    <row r="134" spans="1:21" ht="36">
      <c r="A134" s="801" t="s">
        <v>1235</v>
      </c>
      <c r="B134" s="806" t="str" cm="1">
        <f t="array" ref="B134">IF($C134="","",TRIM(INDEX(CRONOGRAMA!$D:$D,$C134)))</f>
        <v>LINEA DE SUCCION DE 4", 3", 1 1/2" Y 1" ENTRE TK-15029, TK-15028 Y LAS BOMBAS DE FLOCULANTE Y BOMBAS DE AGUA</v>
      </c>
      <c r="C134" s="801">
        <v>42</v>
      </c>
      <c r="D134" s="801" t="s">
        <v>444</v>
      </c>
      <c r="E134" s="806" t="str">
        <f>IF($D134="","",IFERROR(INDEX(QPS!$G:$G,MATCH($D134,QPS!$AE:$AE,0)),"NO EXISTE"))</f>
        <v>MONTAJE DE BUTTERFLY 150# CI LUG BUNA-N HNDL OP</v>
      </c>
      <c r="F134" s="806" t="str" cm="1">
        <f t="array" ref="F134">IF($D134="","",IFERROR(INDEX(QPS!$N:$N,SMALL(IF(QPS!$AE$15:$AE$262=$D134,ROW(QPS!$AE$15:$AE$262)),$S134)),""))</f>
        <v>3"</v>
      </c>
      <c r="G134" s="806" t="str" cm="1">
        <f t="array" ref="G134">IF($D134="","",IFERROR(INDEX(QPS!$O:$O,SMALL(IF(QPS!$AE$15:$AE$262=$D134,ROW(QPS!$AE$15:$AE$262)),$S134)),""))</f>
        <v>AA1B</v>
      </c>
      <c r="H134" s="801" t="str">
        <f>IF($D134="","",IFERROR(INDEX(QPS!$T:$T,MATCH($D134,QPS!$AE:$AE,0)),""))</f>
        <v>UND</v>
      </c>
      <c r="I134" s="802" cm="1">
        <f t="array" ref="I134">IF($D134="","",IFERROR(INDEX(QPS!$AB:$AB,SMALL(IF(QPS!$AE$15:$AE$262=$D134,ROW(QPS!$AE$15:$AE$262)),$S134)),0))</f>
        <v>42</v>
      </c>
      <c r="J134" s="803">
        <f t="shared" si="3"/>
        <v>1</v>
      </c>
      <c r="K134" s="802">
        <f t="shared" si="4"/>
        <v>42</v>
      </c>
      <c r="L134" s="804" cm="1">
        <f t="array" ref="L134">IF($D134="","",IFERROR(IF(INDEX(QPS!$AB:$AB,SMALL(IF(QPS!$AE$15:$AE$262=$D134,ROW(QPS!$AE$15:$AE$262)),$S134))=0,0,INDEX(QPS!$AH:$AH,SMALL(IF(QPS!$AE$15:$AE$262=$D134,ROW(QPS!$AE$15:$AE$262)),$S134))/INDEX(QPS!$AB:$AB,SMALL(IF(QPS!$AE$15:$AE$262=$D134,ROW(QPS!$AE$15:$AE$262)),$S134))),0))</f>
        <v>0</v>
      </c>
      <c r="M134" s="802">
        <f t="shared" si="5"/>
        <v>0</v>
      </c>
      <c r="N134" s="801" t="s">
        <v>1418</v>
      </c>
      <c r="S134">
        <f>IF($D134="","",COUNTIF($D$6:$D134,$D134))</f>
        <v>1</v>
      </c>
      <c r="U134" t="s">
        <v>272</v>
      </c>
    </row>
    <row r="135" spans="1:21" ht="36">
      <c r="A135" s="801" t="s">
        <v>1235</v>
      </c>
      <c r="B135" s="806" t="str" cm="1">
        <f t="array" ref="B135">IF($C135="","",TRIM(INDEX(CRONOGRAMA!$D:$D,$C135)))</f>
        <v>LINEA DE SUCCION DE 4", 3", 1 1/2" Y 1" ENTRE TK-15029, TK-15028 Y LAS BOMBAS DE FLOCULANTE Y BOMBAS DE AGUA</v>
      </c>
      <c r="C135" s="801">
        <v>42</v>
      </c>
      <c r="D135" s="801" t="s">
        <v>445</v>
      </c>
      <c r="E135" s="806" t="str">
        <f>IF($D135="","",IFERROR(INDEX(QPS!$G:$G,MATCH($D135,QPS!$AE:$AE,0)),"NO EXISTE"))</f>
        <v>MONTAJE DE BUTTERFLY 150# CI LUG BUNA-N HNDL OP</v>
      </c>
      <c r="F135" s="806" t="str" cm="1">
        <f t="array" ref="F135">IF($D135="","",IFERROR(INDEX(QPS!$N:$N,SMALL(IF(QPS!$AE$15:$AE$262=$D135,ROW(QPS!$AE$15:$AE$262)),$S135)),""))</f>
        <v>4"</v>
      </c>
      <c r="G135" s="806" t="str" cm="1">
        <f t="array" ref="G135">IF($D135="","",IFERROR(INDEX(QPS!$O:$O,SMALL(IF(QPS!$AE$15:$AE$262=$D135,ROW(QPS!$AE$15:$AE$262)),$S135)),""))</f>
        <v>AA1B</v>
      </c>
      <c r="H135" s="801" t="str">
        <f>IF($D135="","",IFERROR(INDEX(QPS!$T:$T,MATCH($D135,QPS!$AE:$AE,0)),""))</f>
        <v>UND</v>
      </c>
      <c r="I135" s="802" cm="1">
        <f t="array" ref="I135">IF($D135="","",IFERROR(INDEX(QPS!$AB:$AB,SMALL(IF(QPS!$AE$15:$AE$262=$D135,ROW(QPS!$AE$15:$AE$262)),$S135)),0))</f>
        <v>21</v>
      </c>
      <c r="J135" s="803">
        <f t="shared" ref="J135:J198" si="6">IF($D135="","",1)</f>
        <v>1</v>
      </c>
      <c r="K135" s="802">
        <f t="shared" ref="K135:K198" si="7">IF($D135="","",N($I135)*N($J135))</f>
        <v>21</v>
      </c>
      <c r="L135" s="804" cm="1">
        <f t="array" ref="L135">IF($D135="","",IFERROR(IF(INDEX(QPS!$AB:$AB,SMALL(IF(QPS!$AE$15:$AE$262=$D135,ROW(QPS!$AE$15:$AE$262)),$S135))=0,0,INDEX(QPS!$AH:$AH,SMALL(IF(QPS!$AE$15:$AE$262=$D135,ROW(QPS!$AE$15:$AE$262)),$S135))/INDEX(QPS!$AB:$AB,SMALL(IF(QPS!$AE$15:$AE$262=$D135,ROW(QPS!$AE$15:$AE$262)),$S135))),0))</f>
        <v>0</v>
      </c>
      <c r="M135" s="802">
        <f t="shared" ref="M135:M198" si="8">IF($D135="","",N($K135)*N($L135))</f>
        <v>0</v>
      </c>
      <c r="N135" s="801" t="s">
        <v>1418</v>
      </c>
      <c r="S135">
        <f>IF($D135="","",COUNTIF($D$6:$D135,$D135))</f>
        <v>1</v>
      </c>
      <c r="U135" t="s">
        <v>273</v>
      </c>
    </row>
    <row r="136" spans="1:21" ht="36">
      <c r="A136" s="801" t="s">
        <v>1235</v>
      </c>
      <c r="B136" s="806" t="str" cm="1">
        <f t="array" ref="B136">IF($C136="","",TRIM(INDEX(CRONOGRAMA!$D:$D,$C136)))</f>
        <v>LINEA DE SUCCION DE 4", 3", 1 1/2" Y 1" ENTRE TK-15029, TK-15028 Y LAS BOMBAS DE FLOCULANTE Y BOMBAS DE AGUA</v>
      </c>
      <c r="C136" s="801">
        <v>42</v>
      </c>
      <c r="D136" s="801" t="s">
        <v>446</v>
      </c>
      <c r="E136" s="806" t="str">
        <f>IF($D136="","",IFERROR(INDEX(QPS!$G:$G,MATCH($D136,QPS!$AE:$AE,0)),"NO EXISTE"))</f>
        <v>MONTAJE DE CHECK 150# RF STL WAFER BUNA-N DUAL PLATE</v>
      </c>
      <c r="F136" s="806" t="str" cm="1">
        <f t="array" ref="F136">IF($D136="","",IFERROR(INDEX(QPS!$N:$N,SMALL(IF(QPS!$AE$15:$AE$262=$D136,ROW(QPS!$AE$15:$AE$262)),$S136)),""))</f>
        <v>3"</v>
      </c>
      <c r="G136" s="806" t="str" cm="1">
        <f t="array" ref="G136">IF($D136="","",IFERROR(INDEX(QPS!$O:$O,SMALL(IF(QPS!$AE$15:$AE$262=$D136,ROW(QPS!$AE$15:$AE$262)),$S136)),""))</f>
        <v>AA1B</v>
      </c>
      <c r="H136" s="801" t="str">
        <f>IF($D136="","",IFERROR(INDEX(QPS!$T:$T,MATCH($D136,QPS!$AE:$AE,0)),""))</f>
        <v>UND</v>
      </c>
      <c r="I136" s="802" cm="1">
        <f t="array" ref="I136">IF($D136="","",IFERROR(INDEX(QPS!$AB:$AB,SMALL(IF(QPS!$AE$15:$AE$262=$D136,ROW(QPS!$AE$15:$AE$262)),$S136)),0))</f>
        <v>5.6</v>
      </c>
      <c r="J136" s="803">
        <f t="shared" si="6"/>
        <v>1</v>
      </c>
      <c r="K136" s="802">
        <f t="shared" si="7"/>
        <v>5.6</v>
      </c>
      <c r="L136" s="804" cm="1">
        <f t="array" ref="L136">IF($D136="","",IFERROR(IF(INDEX(QPS!$AB:$AB,SMALL(IF(QPS!$AE$15:$AE$262=$D136,ROW(QPS!$AE$15:$AE$262)),$S136))=0,0,INDEX(QPS!$AH:$AH,SMALL(IF(QPS!$AE$15:$AE$262=$D136,ROW(QPS!$AE$15:$AE$262)),$S136))/INDEX(QPS!$AB:$AB,SMALL(IF(QPS!$AE$15:$AE$262=$D136,ROW(QPS!$AE$15:$AE$262)),$S136))),0))</f>
        <v>0</v>
      </c>
      <c r="M136" s="802">
        <f t="shared" si="8"/>
        <v>0</v>
      </c>
      <c r="N136" s="801" t="s">
        <v>1418</v>
      </c>
      <c r="S136">
        <f>IF($D136="","",COUNTIF($D$6:$D136,$D136))</f>
        <v>1</v>
      </c>
      <c r="U136" t="s">
        <v>274</v>
      </c>
    </row>
    <row r="137" spans="1:21" ht="36">
      <c r="A137" s="801" t="s">
        <v>1235</v>
      </c>
      <c r="B137" s="806" t="str" cm="1">
        <f t="array" ref="B137">IF($C137="","",TRIM(INDEX(CRONOGRAMA!$D:$D,$C137)))</f>
        <v>LINEA DE SUCCION DE 4", 3", 1 1/2" Y 1" ENTRE TK-15029, TK-15028 Y LAS BOMBAS DE FLOCULANTE Y BOMBAS DE AGUA</v>
      </c>
      <c r="C137" s="801">
        <v>42</v>
      </c>
      <c r="D137" s="801" t="s">
        <v>447</v>
      </c>
      <c r="E137" s="806" t="str">
        <f>IF($D137="","",IFERROR(INDEX(QPS!$G:$G,MATCH($D137,QPS!$AE:$AE,0)),"NO EXISTE"))</f>
        <v>MONTAJE DE FLG SO 150# RF STL A105</v>
      </c>
      <c r="F137" s="806" t="str" cm="1">
        <f t="array" ref="F137">IF($D137="","",IFERROR(INDEX(QPS!$N:$N,SMALL(IF(QPS!$AE$15:$AE$262=$D137,ROW(QPS!$AE$15:$AE$262)),$S137)),""))</f>
        <v>3"</v>
      </c>
      <c r="G137" s="806" t="str" cm="1">
        <f t="array" ref="G137">IF($D137="","",IFERROR(INDEX(QPS!$O:$O,SMALL(IF(QPS!$AE$15:$AE$262=$D137,ROW(QPS!$AE$15:$AE$262)),$S137)),""))</f>
        <v>AA1B</v>
      </c>
      <c r="H137" s="801" t="str">
        <f>IF($D137="","",IFERROR(INDEX(QPS!$T:$T,MATCH($D137,QPS!$AE:$AE,0)),""))</f>
        <v>UND</v>
      </c>
      <c r="I137" s="802" cm="1">
        <f t="array" ref="I137">IF($D137="","",IFERROR(INDEX(QPS!$AB:$AB,SMALL(IF(QPS!$AE$15:$AE$262=$D137,ROW(QPS!$AE$15:$AE$262)),$S137)),0))</f>
        <v>111.6</v>
      </c>
      <c r="J137" s="803">
        <f t="shared" si="6"/>
        <v>1</v>
      </c>
      <c r="K137" s="802">
        <f t="shared" si="7"/>
        <v>111.6</v>
      </c>
      <c r="L137" s="804" cm="1">
        <f t="array" ref="L137">IF($D137="","",IFERROR(IF(INDEX(QPS!$AB:$AB,SMALL(IF(QPS!$AE$15:$AE$262=$D137,ROW(QPS!$AE$15:$AE$262)),$S137))=0,0,INDEX(QPS!$AH:$AH,SMALL(IF(QPS!$AE$15:$AE$262=$D137,ROW(QPS!$AE$15:$AE$262)),$S137))/INDEX(QPS!$AB:$AB,SMALL(IF(QPS!$AE$15:$AE$262=$D137,ROW(QPS!$AE$15:$AE$262)),$S137))),0))</f>
        <v>0</v>
      </c>
      <c r="M137" s="802">
        <f t="shared" si="8"/>
        <v>0</v>
      </c>
      <c r="N137" s="801" t="s">
        <v>1418</v>
      </c>
      <c r="S137">
        <f>IF($D137="","",COUNTIF($D$6:$D137,$D137))</f>
        <v>1</v>
      </c>
      <c r="U137" t="s">
        <v>275</v>
      </c>
    </row>
    <row r="138" spans="1:21" ht="36">
      <c r="A138" s="801" t="s">
        <v>1235</v>
      </c>
      <c r="B138" s="806" t="str" cm="1">
        <f t="array" ref="B138">IF($C138="","",TRIM(INDEX(CRONOGRAMA!$D:$D,$C138)))</f>
        <v>LINEA DE SUCCION DE 4", 3", 1 1/2" Y 1" ENTRE TK-15029, TK-15028 Y LAS BOMBAS DE FLOCULANTE Y BOMBAS DE AGUA</v>
      </c>
      <c r="C138" s="801">
        <v>42</v>
      </c>
      <c r="D138" s="801" t="s">
        <v>448</v>
      </c>
      <c r="E138" s="806" t="str">
        <f>IF($D138="","",IFERROR(INDEX(QPS!$G:$G,MATCH($D138,QPS!$AE:$AE,0)),"NO EXISTE"))</f>
        <v>MONTAJE DE FLG SO 150# RF STL A105</v>
      </c>
      <c r="F138" s="806" t="str" cm="1">
        <f t="array" ref="F138">IF($D138="","",IFERROR(INDEX(QPS!$N:$N,SMALL(IF(QPS!$AE$15:$AE$262=$D138,ROW(QPS!$AE$15:$AE$262)),$S138)),""))</f>
        <v>4"</v>
      </c>
      <c r="G138" s="806" t="str" cm="1">
        <f t="array" ref="G138">IF($D138="","",IFERROR(INDEX(QPS!$O:$O,SMALL(IF(QPS!$AE$15:$AE$262=$D138,ROW(QPS!$AE$15:$AE$262)),$S138)),""))</f>
        <v>AA1B</v>
      </c>
      <c r="H138" s="801" t="str">
        <f>IF($D138="","",IFERROR(INDEX(QPS!$T:$T,MATCH($D138,QPS!$AE:$AE,0)),""))</f>
        <v>UND</v>
      </c>
      <c r="I138" s="802" cm="1">
        <f t="array" ref="I138">IF($D138="","",IFERROR(INDEX(QPS!$AB:$AB,SMALL(IF(QPS!$AE$15:$AE$262=$D138,ROW(QPS!$AE$15:$AE$262)),$S138)),0))</f>
        <v>33.066666666666663</v>
      </c>
      <c r="J138" s="803">
        <f t="shared" si="6"/>
        <v>1</v>
      </c>
      <c r="K138" s="802">
        <f t="shared" si="7"/>
        <v>33.066666666666663</v>
      </c>
      <c r="L138" s="804" cm="1">
        <f t="array" ref="L138">IF($D138="","",IFERROR(IF(INDEX(QPS!$AB:$AB,SMALL(IF(QPS!$AE$15:$AE$262=$D138,ROW(QPS!$AE$15:$AE$262)),$S138))=0,0,INDEX(QPS!$AH:$AH,SMALL(IF(QPS!$AE$15:$AE$262=$D138,ROW(QPS!$AE$15:$AE$262)),$S138))/INDEX(QPS!$AB:$AB,SMALL(IF(QPS!$AE$15:$AE$262=$D138,ROW(QPS!$AE$15:$AE$262)),$S138))),0))</f>
        <v>0</v>
      </c>
      <c r="M138" s="802">
        <f t="shared" si="8"/>
        <v>0</v>
      </c>
      <c r="N138" s="801" t="s">
        <v>1418</v>
      </c>
      <c r="S138">
        <f>IF($D138="","",COUNTIF($D$6:$D138,$D138))</f>
        <v>1</v>
      </c>
      <c r="U138" t="s">
        <v>243</v>
      </c>
    </row>
    <row r="139" spans="1:21" ht="36">
      <c r="A139" s="801" t="s">
        <v>1235</v>
      </c>
      <c r="B139" s="806" t="str" cm="1">
        <f t="array" ref="B139">IF($C139="","",TRIM(INDEX(CRONOGRAMA!$D:$D,$C139)))</f>
        <v>LINEA DE SUCCION DE 4", 3", 1 1/2" Y 1" ENTRE TK-15029, TK-15028 Y LAS BOMBAS DE FLOCULANTE Y BOMBAS DE AGUA</v>
      </c>
      <c r="C139" s="801">
        <v>42</v>
      </c>
      <c r="D139" s="801" t="s">
        <v>577</v>
      </c>
      <c r="E139" s="806" t="str">
        <f>IF($D139="","",IFERROR(INDEX(QPS!$G:$G,MATCH($D139,QPS!$AE:$AE,0)),"NO EXISTE"))</f>
        <v>MONTAJE DE FLG BLIND 150# RF STL A105</v>
      </c>
      <c r="F139" s="806" t="str" cm="1">
        <f t="array" ref="F139">IF($D139="","",IFERROR(INDEX(QPS!$N:$N,SMALL(IF(QPS!$AE$15:$AE$262=$D139,ROW(QPS!$AE$15:$AE$262)),$S139)),""))</f>
        <v>3"</v>
      </c>
      <c r="G139" s="806" t="str" cm="1">
        <f t="array" ref="G139">IF($D139="","",IFERROR(INDEX(QPS!$O:$O,SMALL(IF(QPS!$AE$15:$AE$262=$D139,ROW(QPS!$AE$15:$AE$262)),$S139)),""))</f>
        <v>AA1B</v>
      </c>
      <c r="H139" s="801" t="str">
        <f>IF($D139="","",IFERROR(INDEX(QPS!$T:$T,MATCH($D139,QPS!$AE:$AE,0)),""))</f>
        <v>UND</v>
      </c>
      <c r="I139" s="802" cm="1">
        <f t="array" ref="I139">IF($D139="","",IFERROR(INDEX(QPS!$AB:$AB,SMALL(IF(QPS!$AE$15:$AE$262=$D139,ROW(QPS!$AE$15:$AE$262)),$S139)),0))</f>
        <v>12.4</v>
      </c>
      <c r="J139" s="803">
        <f t="shared" si="6"/>
        <v>1</v>
      </c>
      <c r="K139" s="802">
        <f t="shared" si="7"/>
        <v>12.4</v>
      </c>
      <c r="L139" s="804" cm="1">
        <f t="array" ref="L139">IF($D139="","",IFERROR(IF(INDEX(QPS!$AB:$AB,SMALL(IF(QPS!$AE$15:$AE$262=$D139,ROW(QPS!$AE$15:$AE$262)),$S139))=0,0,INDEX(QPS!$AH:$AH,SMALL(IF(QPS!$AE$15:$AE$262=$D139,ROW(QPS!$AE$15:$AE$262)),$S139))/INDEX(QPS!$AB:$AB,SMALL(IF(QPS!$AE$15:$AE$262=$D139,ROW(QPS!$AE$15:$AE$262)),$S139))),0))</f>
        <v>0</v>
      </c>
      <c r="M139" s="802">
        <f t="shared" si="8"/>
        <v>0</v>
      </c>
      <c r="N139" s="801" t="s">
        <v>1418</v>
      </c>
      <c r="S139">
        <f>IF($D139="","",COUNTIF($D$6:$D139,$D139))</f>
        <v>1</v>
      </c>
      <c r="U139" t="s">
        <v>276</v>
      </c>
    </row>
    <row r="140" spans="1:21" ht="36">
      <c r="A140" s="801" t="s">
        <v>1235</v>
      </c>
      <c r="B140" s="806" t="str" cm="1">
        <f t="array" ref="B140">IF($C140="","",TRIM(INDEX(CRONOGRAMA!$D:$D,$C140)))</f>
        <v>LINEA DE SUCCION DE 4", 3", 1 1/2" Y 1" ENTRE TK-15029, TK-15028 Y LAS BOMBAS DE FLOCULANTE Y BOMBAS DE AGUA</v>
      </c>
      <c r="C140" s="801">
        <v>42</v>
      </c>
      <c r="D140" s="801" t="s">
        <v>578</v>
      </c>
      <c r="E140" s="806" t="str">
        <f>IF($D140="","",IFERROR(INDEX(QPS!$G:$G,MATCH($D140,QPS!$AE:$AE,0)),"NO EXISTE"))</f>
        <v>MONTAJE DE FLG BLIND 150# RF STL A105</v>
      </c>
      <c r="F140" s="806" t="str" cm="1">
        <f t="array" ref="F140">IF($D140="","",IFERROR(INDEX(QPS!$N:$N,SMALL(IF(QPS!$AE$15:$AE$262=$D140,ROW(QPS!$AE$15:$AE$262)),$S140)),""))</f>
        <v>4"</v>
      </c>
      <c r="G140" s="806" t="str" cm="1">
        <f t="array" ref="G140">IF($D140="","",IFERROR(INDEX(QPS!$O:$O,SMALL(IF(QPS!$AE$15:$AE$262=$D140,ROW(QPS!$AE$15:$AE$262)),$S140)),""))</f>
        <v>AA1B</v>
      </c>
      <c r="H140" s="801" t="str">
        <f>IF($D140="","",IFERROR(INDEX(QPS!$T:$T,MATCH($D140,QPS!$AE:$AE,0)),""))</f>
        <v>UND</v>
      </c>
      <c r="I140" s="802" cm="1">
        <f t="array" ref="I140">IF($D140="","",IFERROR(INDEX(QPS!$AB:$AB,SMALL(IF(QPS!$AE$15:$AE$262=$D140,ROW(QPS!$AE$15:$AE$262)),$S140)),0))</f>
        <v>4.1333333333333329</v>
      </c>
      <c r="J140" s="803">
        <f t="shared" si="6"/>
        <v>1</v>
      </c>
      <c r="K140" s="802">
        <f t="shared" si="7"/>
        <v>4.1333333333333329</v>
      </c>
      <c r="L140" s="804" cm="1">
        <f t="array" ref="L140">IF($D140="","",IFERROR(IF(INDEX(QPS!$AB:$AB,SMALL(IF(QPS!$AE$15:$AE$262=$D140,ROW(QPS!$AE$15:$AE$262)),$S140))=0,0,INDEX(QPS!$AH:$AH,SMALL(IF(QPS!$AE$15:$AE$262=$D140,ROW(QPS!$AE$15:$AE$262)),$S140))/INDEX(QPS!$AB:$AB,SMALL(IF(QPS!$AE$15:$AE$262=$D140,ROW(QPS!$AE$15:$AE$262)),$S140))),0))</f>
        <v>0</v>
      </c>
      <c r="M140" s="802">
        <f t="shared" si="8"/>
        <v>0</v>
      </c>
      <c r="N140" s="801" t="s">
        <v>1418</v>
      </c>
      <c r="S140">
        <f>IF($D140="","",COUNTIF($D$6:$D140,$D140))</f>
        <v>1</v>
      </c>
      <c r="U140" t="s">
        <v>277</v>
      </c>
    </row>
    <row r="141" spans="1:21" ht="36">
      <c r="A141" s="801" t="s">
        <v>1235</v>
      </c>
      <c r="B141" s="806" t="str" cm="1">
        <f t="array" ref="B141">IF($C141="","",TRIM(INDEX(CRONOGRAMA!$D:$D,$C141)))</f>
        <v>LINEA DE SUCCION DE 4", 3", 1 1/2" Y 1" ENTRE TK-15029, TK-15028 Y LAS BOMBAS DE FLOCULANTE Y BOMBAS DE AGUA</v>
      </c>
      <c r="C141" s="801">
        <v>42</v>
      </c>
      <c r="D141" s="801" t="s">
        <v>579</v>
      </c>
      <c r="E141" s="806" t="str">
        <f>IF($D141="","",IFERROR(INDEX(QPS!$G:$G,MATCH($D141,QPS!$AE:$AE,0)),"NO EXISTE"))</f>
        <v>MONTAJE DE ELL 90 DEG STD LR WT STL A234 WPB</v>
      </c>
      <c r="F141" s="806" t="str" cm="1">
        <f t="array" ref="F141">IF($D141="","",IFERROR(INDEX(QPS!$N:$N,SMALL(IF(QPS!$AE$15:$AE$262=$D141,ROW(QPS!$AE$15:$AE$262)),$S141)),""))</f>
        <v>3"</v>
      </c>
      <c r="G141" s="806" t="str" cm="1">
        <f t="array" ref="G141">IF($D141="","",IFERROR(INDEX(QPS!$O:$O,SMALL(IF(QPS!$AE$15:$AE$262=$D141,ROW(QPS!$AE$15:$AE$262)),$S141)),""))</f>
        <v>AA1B</v>
      </c>
      <c r="H141" s="801" t="str">
        <f>IF($D141="","",IFERROR(INDEX(QPS!$T:$T,MATCH($D141,QPS!$AE:$AE,0)),""))</f>
        <v>UND</v>
      </c>
      <c r="I141" s="802" cm="1">
        <f t="array" ref="I141">IF($D141="","",IFERROR(INDEX(QPS!$AB:$AB,SMALL(IF(QPS!$AE$15:$AE$262=$D141,ROW(QPS!$AE$15:$AE$262)),$S141)),0))</f>
        <v>148.80000000000001</v>
      </c>
      <c r="J141" s="803">
        <f t="shared" si="6"/>
        <v>1</v>
      </c>
      <c r="K141" s="802">
        <f t="shared" si="7"/>
        <v>148.80000000000001</v>
      </c>
      <c r="L141" s="804" cm="1">
        <f t="array" ref="L141">IF($D141="","",IFERROR(IF(INDEX(QPS!$AB:$AB,SMALL(IF(QPS!$AE$15:$AE$262=$D141,ROW(QPS!$AE$15:$AE$262)),$S141))=0,0,INDEX(QPS!$AH:$AH,SMALL(IF(QPS!$AE$15:$AE$262=$D141,ROW(QPS!$AE$15:$AE$262)),$S141))/INDEX(QPS!$AB:$AB,SMALL(IF(QPS!$AE$15:$AE$262=$D141,ROW(QPS!$AE$15:$AE$262)),$S141))),0))</f>
        <v>0</v>
      </c>
      <c r="M141" s="802">
        <f t="shared" si="8"/>
        <v>0</v>
      </c>
      <c r="N141" s="801" t="s">
        <v>1418</v>
      </c>
      <c r="S141">
        <f>IF($D141="","",COUNTIF($D$6:$D141,$D141))</f>
        <v>1</v>
      </c>
      <c r="U141" t="s">
        <v>278</v>
      </c>
    </row>
    <row r="142" spans="1:21" ht="36">
      <c r="A142" s="801" t="s">
        <v>1235</v>
      </c>
      <c r="B142" s="806" t="str" cm="1">
        <f t="array" ref="B142">IF($C142="","",TRIM(INDEX(CRONOGRAMA!$D:$D,$C142)))</f>
        <v>LINEA DE SUCCION DE 4", 3", 1 1/2" Y 1" ENTRE TK-15029, TK-15028 Y LAS BOMBAS DE FLOCULANTE Y BOMBAS DE AGUA</v>
      </c>
      <c r="C142" s="801">
        <v>42</v>
      </c>
      <c r="D142" s="801" t="s">
        <v>580</v>
      </c>
      <c r="E142" s="806" t="str">
        <f>IF($D142="","",IFERROR(INDEX(QPS!$G:$G,MATCH($D142,QPS!$AE:$AE,0)),"NO EXISTE"))</f>
        <v>MONTAJE DE ELL 90 DEG STD LR WT STL A234 WPB</v>
      </c>
      <c r="F142" s="806" t="str" cm="1">
        <f t="array" ref="F142">IF($D142="","",IFERROR(INDEX(QPS!$N:$N,SMALL(IF(QPS!$AE$15:$AE$262=$D142,ROW(QPS!$AE$15:$AE$262)),$S142)),""))</f>
        <v>4"</v>
      </c>
      <c r="G142" s="806" t="str" cm="1">
        <f t="array" ref="G142">IF($D142="","",IFERROR(INDEX(QPS!$O:$O,SMALL(IF(QPS!$AE$15:$AE$262=$D142,ROW(QPS!$AE$15:$AE$262)),$S142)),""))</f>
        <v>AA1B</v>
      </c>
      <c r="H142" s="801" t="str">
        <f>IF($D142="","",IFERROR(INDEX(QPS!$T:$T,MATCH($D142,QPS!$AE:$AE,0)),""))</f>
        <v>UND</v>
      </c>
      <c r="I142" s="802" cm="1">
        <f t="array" ref="I142">IF($D142="","",IFERROR(INDEX(QPS!$AB:$AB,SMALL(IF(QPS!$AE$15:$AE$262=$D142,ROW(QPS!$AE$15:$AE$262)),$S142)),0))</f>
        <v>21.257142857142856</v>
      </c>
      <c r="J142" s="803">
        <f t="shared" si="6"/>
        <v>1</v>
      </c>
      <c r="K142" s="802">
        <f t="shared" si="7"/>
        <v>21.257142857142856</v>
      </c>
      <c r="L142" s="804" cm="1">
        <f t="array" ref="L142">IF($D142="","",IFERROR(IF(INDEX(QPS!$AB:$AB,SMALL(IF(QPS!$AE$15:$AE$262=$D142,ROW(QPS!$AE$15:$AE$262)),$S142))=0,0,INDEX(QPS!$AH:$AH,SMALL(IF(QPS!$AE$15:$AE$262=$D142,ROW(QPS!$AE$15:$AE$262)),$S142))/INDEX(QPS!$AB:$AB,SMALL(IF(QPS!$AE$15:$AE$262=$D142,ROW(QPS!$AE$15:$AE$262)),$S142))),0))</f>
        <v>0</v>
      </c>
      <c r="M142" s="802">
        <f t="shared" si="8"/>
        <v>0</v>
      </c>
      <c r="N142" s="801" t="s">
        <v>1418</v>
      </c>
      <c r="S142">
        <f>IF($D142="","",COUNTIF($D$6:$D142,$D142))</f>
        <v>1</v>
      </c>
      <c r="U142" t="s">
        <v>279</v>
      </c>
    </row>
    <row r="143" spans="1:21" ht="36">
      <c r="A143" s="801" t="s">
        <v>1235</v>
      </c>
      <c r="B143" s="806" t="str" cm="1">
        <f t="array" ref="B143">IF($C143="","",TRIM(INDEX(CRONOGRAMA!$D:$D,$C143)))</f>
        <v>LINEA DE SUCCION DE 4", 3", 1 1/2" Y 1" ENTRE TK-15029, TK-15028 Y LAS BOMBAS DE FLOCULANTE Y BOMBAS DE AGUA</v>
      </c>
      <c r="C143" s="801">
        <v>42</v>
      </c>
      <c r="D143" s="801" t="s">
        <v>581</v>
      </c>
      <c r="E143" s="806" t="str">
        <f>IF($D143="","",IFERROR(INDEX(QPS!$G:$G,MATCH($D143,QPS!$AE:$AE,0)),"NO EXISTE"))</f>
        <v>MONTAJE DE ELL 45 DEG STD WT STL A234 WPB</v>
      </c>
      <c r="F143" s="806" t="str" cm="1">
        <f t="array" ref="F143">IF($D143="","",IFERROR(INDEX(QPS!$N:$N,SMALL(IF(QPS!$AE$15:$AE$262=$D143,ROW(QPS!$AE$15:$AE$262)),$S143)),""))</f>
        <v>3"</v>
      </c>
      <c r="G143" s="806" t="str" cm="1">
        <f t="array" ref="G143">IF($D143="","",IFERROR(INDEX(QPS!$O:$O,SMALL(IF(QPS!$AE$15:$AE$262=$D143,ROW(QPS!$AE$15:$AE$262)),$S143)),""))</f>
        <v>AA1B</v>
      </c>
      <c r="H143" s="801" t="str">
        <f>IF($D143="","",IFERROR(INDEX(QPS!$T:$T,MATCH($D143,QPS!$AE:$AE,0)),""))</f>
        <v>UND</v>
      </c>
      <c r="I143" s="802" cm="1">
        <f t="array" ref="I143">IF($D143="","",IFERROR(INDEX(QPS!$AB:$AB,SMALL(IF(QPS!$AE$15:$AE$262=$D143,ROW(QPS!$AE$15:$AE$262)),$S143)),0))</f>
        <v>12.4</v>
      </c>
      <c r="J143" s="803">
        <f t="shared" si="6"/>
        <v>1</v>
      </c>
      <c r="K143" s="802">
        <f t="shared" si="7"/>
        <v>12.4</v>
      </c>
      <c r="L143" s="804" cm="1">
        <f t="array" ref="L143">IF($D143="","",IFERROR(IF(INDEX(QPS!$AB:$AB,SMALL(IF(QPS!$AE$15:$AE$262=$D143,ROW(QPS!$AE$15:$AE$262)),$S143))=0,0,INDEX(QPS!$AH:$AH,SMALL(IF(QPS!$AE$15:$AE$262=$D143,ROW(QPS!$AE$15:$AE$262)),$S143))/INDEX(QPS!$AB:$AB,SMALL(IF(QPS!$AE$15:$AE$262=$D143,ROW(QPS!$AE$15:$AE$262)),$S143))),0))</f>
        <v>0</v>
      </c>
      <c r="M143" s="802">
        <f t="shared" si="8"/>
        <v>0</v>
      </c>
      <c r="N143" s="801" t="s">
        <v>1418</v>
      </c>
      <c r="S143">
        <f>IF($D143="","",COUNTIF($D$6:$D143,$D143))</f>
        <v>1</v>
      </c>
      <c r="U143" t="s">
        <v>280</v>
      </c>
    </row>
    <row r="144" spans="1:21" ht="36">
      <c r="A144" s="801" t="s">
        <v>1235</v>
      </c>
      <c r="B144" s="806" t="str" cm="1">
        <f t="array" ref="B144">IF($C144="","",TRIM(INDEX(CRONOGRAMA!$D:$D,$C144)))</f>
        <v>LINEA DE SUCCION DE 4", 3", 1 1/2" Y 1" ENTRE TK-15029, TK-15028 Y LAS BOMBAS DE FLOCULANTE Y BOMBAS DE AGUA</v>
      </c>
      <c r="C144" s="801">
        <v>42</v>
      </c>
      <c r="D144" s="801" t="s">
        <v>582</v>
      </c>
      <c r="E144" s="806" t="str">
        <f>IF($D144="","",IFERROR(INDEX(QPS!$G:$G,MATCH($D144,QPS!$AE:$AE,0)),"NO EXISTE"))</f>
        <v>MONTAJE DE ELL 45 DEG STD WT STL A234 WPB</v>
      </c>
      <c r="F144" s="806" t="str" cm="1">
        <f t="array" ref="F144">IF($D144="","",IFERROR(INDEX(QPS!$N:$N,SMALL(IF(QPS!$AE$15:$AE$262=$D144,ROW(QPS!$AE$15:$AE$262)),$S144)),""))</f>
        <v>4"</v>
      </c>
      <c r="G144" s="806" t="str" cm="1">
        <f t="array" ref="G144">IF($D144="","",IFERROR(INDEX(QPS!$O:$O,SMALL(IF(QPS!$AE$15:$AE$262=$D144,ROW(QPS!$AE$15:$AE$262)),$S144)),""))</f>
        <v>AA1B</v>
      </c>
      <c r="H144" s="801" t="str">
        <f>IF($D144="","",IFERROR(INDEX(QPS!$T:$T,MATCH($D144,QPS!$AE:$AE,0)),""))</f>
        <v>UND</v>
      </c>
      <c r="I144" s="802" cm="1">
        <f t="array" ref="I144">IF($D144="","",IFERROR(INDEX(QPS!$AB:$AB,SMALL(IF(QPS!$AE$15:$AE$262=$D144,ROW(QPS!$AE$15:$AE$262)),$S144)),0))</f>
        <v>16.533333333333331</v>
      </c>
      <c r="J144" s="803">
        <f t="shared" si="6"/>
        <v>1</v>
      </c>
      <c r="K144" s="802">
        <f t="shared" si="7"/>
        <v>16.533333333333331</v>
      </c>
      <c r="L144" s="804" cm="1">
        <f t="array" ref="L144">IF($D144="","",IFERROR(IF(INDEX(QPS!$AB:$AB,SMALL(IF(QPS!$AE$15:$AE$262=$D144,ROW(QPS!$AE$15:$AE$262)),$S144))=0,0,INDEX(QPS!$AH:$AH,SMALL(IF(QPS!$AE$15:$AE$262=$D144,ROW(QPS!$AE$15:$AE$262)),$S144))/INDEX(QPS!$AB:$AB,SMALL(IF(QPS!$AE$15:$AE$262=$D144,ROW(QPS!$AE$15:$AE$262)),$S144))),0))</f>
        <v>0</v>
      </c>
      <c r="M144" s="802">
        <f t="shared" si="8"/>
        <v>0</v>
      </c>
      <c r="N144" s="801" t="s">
        <v>1418</v>
      </c>
      <c r="S144">
        <f>IF($D144="","",COUNTIF($D$6:$D144,$D144))</f>
        <v>1</v>
      </c>
      <c r="U144" t="s">
        <v>1405</v>
      </c>
    </row>
    <row r="145" spans="1:21" ht="36">
      <c r="A145" s="801" t="s">
        <v>1235</v>
      </c>
      <c r="B145" s="806" t="str" cm="1">
        <f t="array" ref="B145">IF($C145="","",TRIM(INDEX(CRONOGRAMA!$D:$D,$C145)))</f>
        <v>LINEA DE SUCCION DE 4", 3", 1 1/2" Y 1" ENTRE TK-15029, TK-15028 Y LAS BOMBAS DE FLOCULANTE Y BOMBAS DE AGUA</v>
      </c>
      <c r="C145" s="801">
        <v>42</v>
      </c>
      <c r="D145" s="801" t="s">
        <v>583</v>
      </c>
      <c r="E145" s="806" t="str">
        <f>IF($D145="","",IFERROR(INDEX(QPS!$G:$G,MATCH($D145,QPS!$AE:$AE,0)),"NO EXISTE"))</f>
        <v>MONTAJE DE TEE STD WT STL A234 WPB</v>
      </c>
      <c r="F145" s="806" t="str" cm="1">
        <f t="array" ref="F145">IF($D145="","",IFERROR(INDEX(QPS!$N:$N,SMALL(IF(QPS!$AE$15:$AE$262=$D145,ROW(QPS!$AE$15:$AE$262)),$S145)),""))</f>
        <v>3"</v>
      </c>
      <c r="G145" s="806" t="str" cm="1">
        <f t="array" ref="G145">IF($D145="","",IFERROR(INDEX(QPS!$O:$O,SMALL(IF(QPS!$AE$15:$AE$262=$D145,ROW(QPS!$AE$15:$AE$262)),$S145)),""))</f>
        <v>AA1B</v>
      </c>
      <c r="H145" s="801" t="str">
        <f>IF($D145="","",IFERROR(INDEX(QPS!$T:$T,MATCH($D145,QPS!$AE:$AE,0)),""))</f>
        <v>UND</v>
      </c>
      <c r="I145" s="802" cm="1">
        <f t="array" ref="I145">IF($D145="","",IFERROR(INDEX(QPS!$AB:$AB,SMALL(IF(QPS!$AE$15:$AE$262=$D145,ROW(QPS!$AE$15:$AE$262)),$S145)),0))</f>
        <v>29.760000000000005</v>
      </c>
      <c r="J145" s="803">
        <f t="shared" si="6"/>
        <v>1</v>
      </c>
      <c r="K145" s="802">
        <f t="shared" si="7"/>
        <v>29.760000000000005</v>
      </c>
      <c r="L145" s="804" cm="1">
        <f t="array" ref="L145">IF($D145="","",IFERROR(IF(INDEX(QPS!$AB:$AB,SMALL(IF(QPS!$AE$15:$AE$262=$D145,ROW(QPS!$AE$15:$AE$262)),$S145))=0,0,INDEX(QPS!$AH:$AH,SMALL(IF(QPS!$AE$15:$AE$262=$D145,ROW(QPS!$AE$15:$AE$262)),$S145))/INDEX(QPS!$AB:$AB,SMALL(IF(QPS!$AE$15:$AE$262=$D145,ROW(QPS!$AE$15:$AE$262)),$S145))),0))</f>
        <v>0</v>
      </c>
      <c r="M145" s="802">
        <f t="shared" si="8"/>
        <v>0</v>
      </c>
      <c r="N145" s="801" t="s">
        <v>1418</v>
      </c>
      <c r="S145">
        <f>IF($D145="","",COUNTIF($D$6:$D145,$D145))</f>
        <v>1</v>
      </c>
      <c r="U145" t="s">
        <v>285</v>
      </c>
    </row>
    <row r="146" spans="1:21" ht="36">
      <c r="A146" s="801" t="s">
        <v>1235</v>
      </c>
      <c r="B146" s="806" t="str" cm="1">
        <f t="array" ref="B146">IF($C146="","",TRIM(INDEX(CRONOGRAMA!$D:$D,$C146)))</f>
        <v>LINEA DE SUCCION DE 4", 3", 1 1/2" Y 1" ENTRE TK-15029, TK-15028 Y LAS BOMBAS DE FLOCULANTE Y BOMBAS DE AGUA</v>
      </c>
      <c r="C146" s="801">
        <v>42</v>
      </c>
      <c r="D146" s="801" t="s">
        <v>584</v>
      </c>
      <c r="E146" s="806" t="str">
        <f>IF($D146="","",IFERROR(INDEX(QPS!$G:$G,MATCH($D146,QPS!$AE:$AE,0)),"NO EXISTE"))</f>
        <v>MONTAJE DE TEE STD WT STL A234 WPB</v>
      </c>
      <c r="F146" s="806" t="str" cm="1">
        <f t="array" ref="F146">IF($D146="","",IFERROR(INDEX(QPS!$N:$N,SMALL(IF(QPS!$AE$15:$AE$262=$D146,ROW(QPS!$AE$15:$AE$262)),$S146)),""))</f>
        <v>4"</v>
      </c>
      <c r="G146" s="806" t="str" cm="1">
        <f t="array" ref="G146">IF($D146="","",IFERROR(INDEX(QPS!$O:$O,SMALL(IF(QPS!$AE$15:$AE$262=$D146,ROW(QPS!$AE$15:$AE$262)),$S146)),""))</f>
        <v>AA1B</v>
      </c>
      <c r="H146" s="801" t="str">
        <f>IF($D146="","",IFERROR(INDEX(QPS!$T:$T,MATCH($D146,QPS!$AE:$AE,0)),""))</f>
        <v>UND</v>
      </c>
      <c r="I146" s="802" cm="1">
        <f t="array" ref="I146">IF($D146="","",IFERROR(INDEX(QPS!$AB:$AB,SMALL(IF(QPS!$AE$15:$AE$262=$D146,ROW(QPS!$AE$15:$AE$262)),$S146)),0))</f>
        <v>9.9200000000000017</v>
      </c>
      <c r="J146" s="803">
        <f t="shared" si="6"/>
        <v>1</v>
      </c>
      <c r="K146" s="802">
        <f t="shared" si="7"/>
        <v>9.9200000000000017</v>
      </c>
      <c r="L146" s="804" cm="1">
        <f t="array" ref="L146">IF($D146="","",IFERROR(IF(INDEX(QPS!$AB:$AB,SMALL(IF(QPS!$AE$15:$AE$262=$D146,ROW(QPS!$AE$15:$AE$262)),$S146))=0,0,INDEX(QPS!$AH:$AH,SMALL(IF(QPS!$AE$15:$AE$262=$D146,ROW(QPS!$AE$15:$AE$262)),$S146))/INDEX(QPS!$AB:$AB,SMALL(IF(QPS!$AE$15:$AE$262=$D146,ROW(QPS!$AE$15:$AE$262)),$S146))),0))</f>
        <v>0</v>
      </c>
      <c r="M146" s="802">
        <f t="shared" si="8"/>
        <v>0</v>
      </c>
      <c r="N146" s="801" t="s">
        <v>1418</v>
      </c>
      <c r="S146">
        <f>IF($D146="","",COUNTIF($D$6:$D146,$D146))</f>
        <v>1</v>
      </c>
      <c r="U146" t="s">
        <v>286</v>
      </c>
    </row>
    <row r="147" spans="1:21" ht="36">
      <c r="A147" s="801" t="s">
        <v>1235</v>
      </c>
      <c r="B147" s="806" t="str" cm="1">
        <f t="array" ref="B147">IF($C147="","",TRIM(INDEX(CRONOGRAMA!$D:$D,$C147)))</f>
        <v>LINEA DE SUCCION DE 4", 3", 1 1/2" Y 1" ENTRE TK-15029, TK-15028 Y LAS BOMBAS DE FLOCULANTE Y BOMBAS DE AGUA</v>
      </c>
      <c r="C147" s="801">
        <v>42</v>
      </c>
      <c r="D147" s="801" t="s">
        <v>585</v>
      </c>
      <c r="E147" s="806" t="str">
        <f>IF($D147="","",IFERROR(INDEX(QPS!$G:$G,MATCH($D147,QPS!$AE:$AE,0)),"NO EXISTE"))</f>
        <v>MONTAJE DE REDUCER ECC STD WT STL A234 WPB</v>
      </c>
      <c r="F147" s="806" t="str" cm="1">
        <f t="array" ref="F147">IF($D147="","",IFERROR(INDEX(QPS!$N:$N,SMALL(IF(QPS!$AE$15:$AE$262=$D147,ROW(QPS!$AE$15:$AE$262)),$S147)),""))</f>
        <v>4" x 3"</v>
      </c>
      <c r="G147" s="806" t="str" cm="1">
        <f t="array" ref="G147">IF($D147="","",IFERROR(INDEX(QPS!$O:$O,SMALL(IF(QPS!$AE$15:$AE$262=$D147,ROW(QPS!$AE$15:$AE$262)),$S147)),""))</f>
        <v>AA1B</v>
      </c>
      <c r="H147" s="801" t="str">
        <f>IF($D147="","",IFERROR(INDEX(QPS!$T:$T,MATCH($D147,QPS!$AE:$AE,0)),""))</f>
        <v>UND</v>
      </c>
      <c r="I147" s="802" cm="1">
        <f t="array" ref="I147">IF($D147="","",IFERROR(INDEX(QPS!$AB:$AB,SMALL(IF(QPS!$AE$15:$AE$262=$D147,ROW(QPS!$AE$15:$AE$262)),$S147)),0))</f>
        <v>8.2666666666666657</v>
      </c>
      <c r="J147" s="803">
        <f t="shared" si="6"/>
        <v>1</v>
      </c>
      <c r="K147" s="802">
        <f t="shared" si="7"/>
        <v>8.2666666666666657</v>
      </c>
      <c r="L147" s="804" cm="1">
        <f t="array" ref="L147">IF($D147="","",IFERROR(IF(INDEX(QPS!$AB:$AB,SMALL(IF(QPS!$AE$15:$AE$262=$D147,ROW(QPS!$AE$15:$AE$262)),$S147))=0,0,INDEX(QPS!$AH:$AH,SMALL(IF(QPS!$AE$15:$AE$262=$D147,ROW(QPS!$AE$15:$AE$262)),$S147))/INDEX(QPS!$AB:$AB,SMALL(IF(QPS!$AE$15:$AE$262=$D147,ROW(QPS!$AE$15:$AE$262)),$S147))),0))</f>
        <v>0</v>
      </c>
      <c r="M147" s="802">
        <f t="shared" si="8"/>
        <v>0</v>
      </c>
      <c r="N147" s="801" t="s">
        <v>1418</v>
      </c>
      <c r="S147">
        <f>IF($D147="","",COUNTIF($D$6:$D147,$D147))</f>
        <v>1</v>
      </c>
      <c r="U147" t="s">
        <v>205</v>
      </c>
    </row>
    <row r="148" spans="1:21" ht="24">
      <c r="A148" s="801" t="s">
        <v>1239</v>
      </c>
      <c r="B148" s="806" t="str" cm="1">
        <f t="array" ref="B148">IF($C148="","",TRIM(INDEX(CRONOGRAMA!$D:$D,$C148)))</f>
        <v>LINEA DE IMPULSION DESDE MIXER CLARIFICADOR (1,2,3) HASTA CLARIFICADORES 1,2 Y 3</v>
      </c>
      <c r="C148" s="801">
        <v>44</v>
      </c>
      <c r="D148" s="801" t="s">
        <v>586</v>
      </c>
      <c r="E148" s="806" t="str">
        <f>IF($D148="","",IFERROR(INDEX(QPS!$G:$G,MATCH($D148,QPS!$AE:$AE,0)),"NO EXISTE"))</f>
        <v>SUMINISTRO Y MONTAJE DE PIPE STD WT ERW CS A53-B TYPE E</v>
      </c>
      <c r="F148" s="806" t="str" cm="1">
        <f t="array" ref="F148">IF($D148="","",IFERROR(INDEX(QPS!$N:$N,SMALL(IF(QPS!$AE$15:$AE$262=$D148,ROW(QPS!$AE$15:$AE$262)),$S148)),""))</f>
        <v>½"</v>
      </c>
      <c r="G148" s="806" t="str" cm="1">
        <f t="array" ref="G148">IF($D148="","",IFERROR(INDEX(QPS!$O:$O,SMALL(IF(QPS!$AE$15:$AE$262=$D148,ROW(QPS!$AE$15:$AE$262)),$S148)),""))</f>
        <v>AA1B</v>
      </c>
      <c r="H148" s="801" t="str">
        <f>IF($D148="","",IFERROR(INDEX(QPS!$T:$T,MATCH($D148,QPS!$AE:$AE,0)),""))</f>
        <v>m</v>
      </c>
      <c r="I148" s="802" cm="1">
        <f t="array" ref="I148">IF($D148="","",IFERROR(INDEX(QPS!$AB:$AB,SMALL(IF(QPS!$AE$15:$AE$262=$D148,ROW(QPS!$AE$15:$AE$262)),$S148)),0))</f>
        <v>5.952</v>
      </c>
      <c r="J148" s="803">
        <f t="shared" si="6"/>
        <v>1</v>
      </c>
      <c r="K148" s="802">
        <f t="shared" si="7"/>
        <v>5.952</v>
      </c>
      <c r="L148" s="804" cm="1">
        <f t="array" ref="L148">IF($D148="","",IFERROR(IF(INDEX(QPS!$AB:$AB,SMALL(IF(QPS!$AE$15:$AE$262=$D148,ROW(QPS!$AE$15:$AE$262)),$S148))=0,0,INDEX(QPS!$AH:$AH,SMALL(IF(QPS!$AE$15:$AE$262=$D148,ROW(QPS!$AE$15:$AE$262)),$S148))/INDEX(QPS!$AB:$AB,SMALL(IF(QPS!$AE$15:$AE$262=$D148,ROW(QPS!$AE$15:$AE$262)),$S148))),0))</f>
        <v>0</v>
      </c>
      <c r="M148" s="802">
        <f t="shared" si="8"/>
        <v>0</v>
      </c>
      <c r="N148" s="801" t="s">
        <v>1376</v>
      </c>
      <c r="S148">
        <f>IF($D148="","",COUNTIF($D$6:$D148,$D148))</f>
        <v>1</v>
      </c>
      <c r="U148" t="s">
        <v>206</v>
      </c>
    </row>
    <row r="149" spans="1:21" ht="36">
      <c r="A149" s="801" t="s">
        <v>1237</v>
      </c>
      <c r="B149" s="806" t="str" cm="1">
        <f t="array" ref="B149">IF($C149="","",TRIM(INDEX(CRONOGRAMA!$D:$D,$C149)))</f>
        <v>LINEA DE IMPULSION DE 2", 1", 1 1/2" DESDE BOMBAS DE FLOCULANTE Y DE AGUA HASTA MIXER DE CLARIFICADOR (1,2,3)</v>
      </c>
      <c r="C149" s="801">
        <v>43</v>
      </c>
      <c r="D149" s="801" t="s">
        <v>587</v>
      </c>
      <c r="E149" s="806" t="str">
        <f>IF($D149="","",IFERROR(INDEX(QPS!$G:$G,MATCH($D149,QPS!$AE:$AE,0)),"NO EXISTE"))</f>
        <v>SUMINISTRO Y MONTAJE DE PIPE STD WT ERW CS A53-B TYPE E</v>
      </c>
      <c r="F149" s="806" t="str" cm="1">
        <f t="array" ref="F149">IF($D149="","",IFERROR(INDEX(QPS!$N:$N,SMALL(IF(QPS!$AE$15:$AE$262=$D149,ROW(QPS!$AE$15:$AE$262)),$S149)),""))</f>
        <v>1"</v>
      </c>
      <c r="G149" s="806" t="str" cm="1">
        <f t="array" ref="G149">IF($D149="","",IFERROR(INDEX(QPS!$O:$O,SMALL(IF(QPS!$AE$15:$AE$262=$D149,ROW(QPS!$AE$15:$AE$262)),$S149)),""))</f>
        <v>AA1B</v>
      </c>
      <c r="H149" s="801" t="str">
        <f>IF($D149="","",IFERROR(INDEX(QPS!$T:$T,MATCH($D149,QPS!$AE:$AE,0)),""))</f>
        <v>m</v>
      </c>
      <c r="I149" s="802" cm="1">
        <f t="array" ref="I149">IF($D149="","",IFERROR(INDEX(QPS!$AB:$AB,SMALL(IF(QPS!$AE$15:$AE$262=$D149,ROW(QPS!$AE$15:$AE$262)),$S149)),0))</f>
        <v>53.568000000000005</v>
      </c>
      <c r="J149" s="803">
        <f t="shared" si="6"/>
        <v>1</v>
      </c>
      <c r="K149" s="802">
        <f t="shared" si="7"/>
        <v>53.568000000000005</v>
      </c>
      <c r="L149" s="804" cm="1">
        <f t="array" ref="L149">IF($D149="","",IFERROR(IF(INDEX(QPS!$AB:$AB,SMALL(IF(QPS!$AE$15:$AE$262=$D149,ROW(QPS!$AE$15:$AE$262)),$S149))=0,0,INDEX(QPS!$AH:$AH,SMALL(IF(QPS!$AE$15:$AE$262=$D149,ROW(QPS!$AE$15:$AE$262)),$S149))/INDEX(QPS!$AB:$AB,SMALL(IF(QPS!$AE$15:$AE$262=$D149,ROW(QPS!$AE$15:$AE$262)),$S149))),0))</f>
        <v>0</v>
      </c>
      <c r="M149" s="802">
        <f t="shared" si="8"/>
        <v>0</v>
      </c>
      <c r="N149" s="801" t="s">
        <v>1376</v>
      </c>
      <c r="S149">
        <f>IF($D149="","",COUNTIF($D$6:$D149,$D149))</f>
        <v>1</v>
      </c>
      <c r="U149" t="s">
        <v>207</v>
      </c>
    </row>
    <row r="150" spans="1:21" ht="36">
      <c r="A150" s="801" t="s">
        <v>1237</v>
      </c>
      <c r="B150" s="806" t="str" cm="1">
        <f t="array" ref="B150">IF($C150="","",TRIM(INDEX(CRONOGRAMA!$D:$D,$C150)))</f>
        <v>LINEA DE IMPULSION DE 2", 1", 1 1/2" DESDE BOMBAS DE FLOCULANTE Y DE AGUA HASTA MIXER DE CLARIFICADOR (1,2,3)</v>
      </c>
      <c r="C150" s="801">
        <v>43</v>
      </c>
      <c r="D150" s="801" t="s">
        <v>588</v>
      </c>
      <c r="E150" s="806" t="str">
        <f>IF($D150="","",IFERROR(INDEX(QPS!$G:$G,MATCH($D150,QPS!$AE:$AE,0)),"NO EXISTE"))</f>
        <v>SUMINISTRO Y MONTAJE DE PIPE STD WT ERW CS A53-B TYPE E</v>
      </c>
      <c r="F150" s="806" t="str" cm="1">
        <f t="array" ref="F150">IF($D150="","",IFERROR(INDEX(QPS!$N:$N,SMALL(IF(QPS!$AE$15:$AE$262=$D150,ROW(QPS!$AE$15:$AE$262)),$S150)),""))</f>
        <v>1½"</v>
      </c>
      <c r="G150" s="806" t="str" cm="1">
        <f t="array" ref="G150">IF($D150="","",IFERROR(INDEX(QPS!$O:$O,SMALL(IF(QPS!$AE$15:$AE$262=$D150,ROW(QPS!$AE$15:$AE$262)),$S150)),""))</f>
        <v>AA1B</v>
      </c>
      <c r="H150" s="801" t="str">
        <f>IF($D150="","",IFERROR(INDEX(QPS!$T:$T,MATCH($D150,QPS!$AE:$AE,0)),""))</f>
        <v>m</v>
      </c>
      <c r="I150" s="802" cm="1">
        <f t="array" ref="I150">IF($D150="","",IFERROR(INDEX(QPS!$AB:$AB,SMALL(IF(QPS!$AE$15:$AE$262=$D150,ROW(QPS!$AE$15:$AE$262)),$S150)),0))</f>
        <v>41.663999999999994</v>
      </c>
      <c r="J150" s="803">
        <f t="shared" si="6"/>
        <v>1</v>
      </c>
      <c r="K150" s="802">
        <f t="shared" si="7"/>
        <v>41.663999999999994</v>
      </c>
      <c r="L150" s="804" cm="1">
        <f t="array" ref="L150">IF($D150="","",IFERROR(IF(INDEX(QPS!$AB:$AB,SMALL(IF(QPS!$AE$15:$AE$262=$D150,ROW(QPS!$AE$15:$AE$262)),$S150))=0,0,INDEX(QPS!$AH:$AH,SMALL(IF(QPS!$AE$15:$AE$262=$D150,ROW(QPS!$AE$15:$AE$262)),$S150))/INDEX(QPS!$AB:$AB,SMALL(IF(QPS!$AE$15:$AE$262=$D150,ROW(QPS!$AE$15:$AE$262)),$S150))),0))</f>
        <v>0</v>
      </c>
      <c r="M150" s="802">
        <f t="shared" si="8"/>
        <v>0</v>
      </c>
      <c r="N150" s="801" t="s">
        <v>1376</v>
      </c>
      <c r="S150">
        <f>IF($D150="","",COUNTIF($D$6:$D150,$D150))</f>
        <v>1</v>
      </c>
      <c r="U150" t="s">
        <v>208</v>
      </c>
    </row>
    <row r="151" spans="1:21" ht="36">
      <c r="A151" s="801" t="s">
        <v>1237</v>
      </c>
      <c r="B151" s="806" t="str" cm="1">
        <f t="array" ref="B151">IF($C151="","",TRIM(INDEX(CRONOGRAMA!$D:$D,$C151)))</f>
        <v>LINEA DE IMPULSION DE 2", 1", 1 1/2" DESDE BOMBAS DE FLOCULANTE Y DE AGUA HASTA MIXER DE CLARIFICADOR (1,2,3)</v>
      </c>
      <c r="C151" s="801">
        <v>43</v>
      </c>
      <c r="D151" s="801" t="s">
        <v>589</v>
      </c>
      <c r="E151" s="806" t="str">
        <f>IF($D151="","",IFERROR(INDEX(QPS!$G:$G,MATCH($D151,QPS!$AE:$AE,0)),"NO EXISTE"))</f>
        <v>SUMINISTRO Y MONTAJE DE PIPE STD WT ERW CS A53-B TYPE E</v>
      </c>
      <c r="F151" s="806" t="str" cm="1">
        <f t="array" ref="F151">IF($D151="","",IFERROR(INDEX(QPS!$N:$N,SMALL(IF(QPS!$AE$15:$AE$262=$D151,ROW(QPS!$AE$15:$AE$262)),$S151)),""))</f>
        <v>2"</v>
      </c>
      <c r="G151" s="806" t="str" cm="1">
        <f t="array" ref="G151">IF($D151="","",IFERROR(INDEX(QPS!$O:$O,SMALL(IF(QPS!$AE$15:$AE$262=$D151,ROW(QPS!$AE$15:$AE$262)),$S151)),""))</f>
        <v>AA1B</v>
      </c>
      <c r="H151" s="801" t="str">
        <f>IF($D151="","",IFERROR(INDEX(QPS!$T:$T,MATCH($D151,QPS!$AE:$AE,0)),""))</f>
        <v>m</v>
      </c>
      <c r="I151" s="802" cm="1">
        <f t="array" ref="I151">IF($D151="","",IFERROR(INDEX(QPS!$AB:$AB,SMALL(IF(QPS!$AE$15:$AE$262=$D151,ROW(QPS!$AE$15:$AE$262)),$S151)),0))</f>
        <v>547.58400000000006</v>
      </c>
      <c r="J151" s="803">
        <f t="shared" si="6"/>
        <v>1</v>
      </c>
      <c r="K151" s="802">
        <f t="shared" si="7"/>
        <v>547.58400000000006</v>
      </c>
      <c r="L151" s="804" cm="1">
        <f t="array" ref="L151">IF($D151="","",IFERROR(IF(INDEX(QPS!$AB:$AB,SMALL(IF(QPS!$AE$15:$AE$262=$D151,ROW(QPS!$AE$15:$AE$262)),$S151))=0,0,INDEX(QPS!$AH:$AH,SMALL(IF(QPS!$AE$15:$AE$262=$D151,ROW(QPS!$AE$15:$AE$262)),$S151))/INDEX(QPS!$AB:$AB,SMALL(IF(QPS!$AE$15:$AE$262=$D151,ROW(QPS!$AE$15:$AE$262)),$S151))),0))</f>
        <v>0</v>
      </c>
      <c r="M151" s="802">
        <f t="shared" si="8"/>
        <v>0</v>
      </c>
      <c r="N151" s="801" t="s">
        <v>1418</v>
      </c>
      <c r="S151">
        <f>IF($D151="","",COUNTIF($D$6:$D151,$D151))</f>
        <v>1</v>
      </c>
      <c r="U151" t="s">
        <v>209</v>
      </c>
    </row>
    <row r="152" spans="1:21" ht="36">
      <c r="A152" s="801" t="s">
        <v>1237</v>
      </c>
      <c r="B152" s="806" t="str" cm="1">
        <f t="array" ref="B152">IF($C152="","",TRIM(INDEX(CRONOGRAMA!$D:$D,$C152)))</f>
        <v>LINEA DE IMPULSION DE 2", 1", 1 1/2" DESDE BOMBAS DE FLOCULANTE Y DE AGUA HASTA MIXER DE CLARIFICADOR (1,2,3)</v>
      </c>
      <c r="C152" s="801">
        <v>43</v>
      </c>
      <c r="D152" s="801" t="s">
        <v>590</v>
      </c>
      <c r="E152" s="806" t="str">
        <f>IF($D152="","",IFERROR(INDEX(QPS!$G:$G,MATCH($D152,QPS!$AE:$AE,0)),"NO EXISTE"))</f>
        <v>SUMINISTRO Y MONTAJE DE CHECK 800# SW STL SWING</v>
      </c>
      <c r="F152" s="806" t="str" cm="1">
        <f t="array" ref="F152">IF($D152="","",IFERROR(INDEX(QPS!$N:$N,SMALL(IF(QPS!$AE$15:$AE$262=$D152,ROW(QPS!$AE$15:$AE$262)),$S152)),""))</f>
        <v>1"</v>
      </c>
      <c r="G152" s="806" t="str" cm="1">
        <f t="array" ref="G152">IF($D152="","",IFERROR(INDEX(QPS!$O:$O,SMALL(IF(QPS!$AE$15:$AE$262=$D152,ROW(QPS!$AE$15:$AE$262)),$S152)),""))</f>
        <v>AA1B</v>
      </c>
      <c r="H152" s="801" t="str">
        <f>IF($D152="","",IFERROR(INDEX(QPS!$T:$T,MATCH($D152,QPS!$AE:$AE,0)),""))</f>
        <v>UND</v>
      </c>
      <c r="I152" s="802" cm="1">
        <f t="array" ref="I152">IF($D152="","",IFERROR(INDEX(QPS!$AB:$AB,SMALL(IF(QPS!$AE$15:$AE$262=$D152,ROW(QPS!$AE$15:$AE$262)),$S152)),0))</f>
        <v>12.4</v>
      </c>
      <c r="J152" s="803">
        <f t="shared" si="6"/>
        <v>1</v>
      </c>
      <c r="K152" s="802">
        <f t="shared" si="7"/>
        <v>12.4</v>
      </c>
      <c r="L152" s="804" cm="1">
        <f t="array" ref="L152">IF($D152="","",IFERROR(IF(INDEX(QPS!$AB:$AB,SMALL(IF(QPS!$AE$15:$AE$262=$D152,ROW(QPS!$AE$15:$AE$262)),$S152))=0,0,INDEX(QPS!$AH:$AH,SMALL(IF(QPS!$AE$15:$AE$262=$D152,ROW(QPS!$AE$15:$AE$262)),$S152))/INDEX(QPS!$AB:$AB,SMALL(IF(QPS!$AE$15:$AE$262=$D152,ROW(QPS!$AE$15:$AE$262)),$S152))),0))</f>
        <v>0</v>
      </c>
      <c r="M152" s="802">
        <f t="shared" si="8"/>
        <v>0</v>
      </c>
      <c r="N152" s="801" t="s">
        <v>1376</v>
      </c>
      <c r="S152">
        <f>IF($D152="","",COUNTIF($D$6:$D152,$D152))</f>
        <v>1</v>
      </c>
      <c r="U152" t="s">
        <v>1406</v>
      </c>
    </row>
    <row r="153" spans="1:21" ht="36">
      <c r="A153" s="801" t="s">
        <v>1237</v>
      </c>
      <c r="B153" s="806" t="str" cm="1">
        <f t="array" ref="B153">IF($C153="","",TRIM(INDEX(CRONOGRAMA!$D:$D,$C153)))</f>
        <v>LINEA DE IMPULSION DE 2", 1", 1 1/2" DESDE BOMBAS DE FLOCULANTE Y DE AGUA HASTA MIXER DE CLARIFICADOR (1,2,3)</v>
      </c>
      <c r="C153" s="801">
        <v>43</v>
      </c>
      <c r="D153" s="801" t="s">
        <v>591</v>
      </c>
      <c r="E153" s="806" t="str">
        <f>IF($D153="","",IFERROR(INDEX(QPS!$G:$G,MATCH($D153,QPS!$AE:$AE,0)),"NO EXISTE"))</f>
        <v>SUMINISTRO Y MONTAJE DE CHECK 800# SW STL SWING</v>
      </c>
      <c r="F153" s="806" t="str" cm="1">
        <f t="array" ref="F153">IF($D153="","",IFERROR(INDEX(QPS!$N:$N,SMALL(IF(QPS!$AE$15:$AE$262=$D153,ROW(QPS!$AE$15:$AE$262)),$S153)),""))</f>
        <v>1½"</v>
      </c>
      <c r="G153" s="806" t="str" cm="1">
        <f t="array" ref="G153">IF($D153="","",IFERROR(INDEX(QPS!$O:$O,SMALL(IF(QPS!$AE$15:$AE$262=$D153,ROW(QPS!$AE$15:$AE$262)),$S153)),""))</f>
        <v>AA1B</v>
      </c>
      <c r="H153" s="801" t="str">
        <f>IF($D153="","",IFERROR(INDEX(QPS!$T:$T,MATCH($D153,QPS!$AE:$AE,0)),""))</f>
        <v>UND</v>
      </c>
      <c r="I153" s="802" cm="1">
        <f t="array" ref="I153">IF($D153="","",IFERROR(INDEX(QPS!$AB:$AB,SMALL(IF(QPS!$AE$15:$AE$262=$D153,ROW(QPS!$AE$15:$AE$262)),$S153)),0))</f>
        <v>12.4</v>
      </c>
      <c r="J153" s="803">
        <f t="shared" si="6"/>
        <v>1</v>
      </c>
      <c r="K153" s="802">
        <f t="shared" si="7"/>
        <v>12.4</v>
      </c>
      <c r="L153" s="804" cm="1">
        <f t="array" ref="L153">IF($D153="","",IFERROR(IF(INDEX(QPS!$AB:$AB,SMALL(IF(QPS!$AE$15:$AE$262=$D153,ROW(QPS!$AE$15:$AE$262)),$S153))=0,0,INDEX(QPS!$AH:$AH,SMALL(IF(QPS!$AE$15:$AE$262=$D153,ROW(QPS!$AE$15:$AE$262)),$S153))/INDEX(QPS!$AB:$AB,SMALL(IF(QPS!$AE$15:$AE$262=$D153,ROW(QPS!$AE$15:$AE$262)),$S153))),0))</f>
        <v>0</v>
      </c>
      <c r="M153" s="802">
        <f t="shared" si="8"/>
        <v>0</v>
      </c>
      <c r="N153" s="801" t="s">
        <v>1376</v>
      </c>
      <c r="S153">
        <f>IF($D153="","",COUNTIF($D$6:$D153,$D153))</f>
        <v>1</v>
      </c>
      <c r="U153" t="s">
        <v>181</v>
      </c>
    </row>
    <row r="154" spans="1:21" ht="36">
      <c r="A154" s="801" t="s">
        <v>1237</v>
      </c>
      <c r="B154" s="806" t="str" cm="1">
        <f t="array" ref="B154">IF($C154="","",TRIM(INDEX(CRONOGRAMA!$D:$D,$C154)))</f>
        <v>LINEA DE IMPULSION DE 2", 1", 1 1/2" DESDE BOMBAS DE FLOCULANTE Y DE AGUA HASTA MIXER DE CLARIFICADOR (1,2,3)</v>
      </c>
      <c r="C154" s="801">
        <v>43</v>
      </c>
      <c r="D154" s="801" t="s">
        <v>592</v>
      </c>
      <c r="E154" s="806" t="str">
        <f>IF($D154="","",IFERROR(INDEX(QPS!$G:$G,MATCH($D154,QPS!$AE:$AE,0)),"NO EXISTE"))</f>
        <v>SUMINISTRO Y MONTAJE DE CHECK 800# SW STL SWING</v>
      </c>
      <c r="F154" s="806" t="str" cm="1">
        <f t="array" ref="F154">IF($D154="","",IFERROR(INDEX(QPS!$N:$N,SMALL(IF(QPS!$AE$15:$AE$262=$D154,ROW(QPS!$AE$15:$AE$262)),$S154)),""))</f>
        <v>2"</v>
      </c>
      <c r="G154" s="806" t="str" cm="1">
        <f t="array" ref="G154">IF($D154="","",IFERROR(INDEX(QPS!$O:$O,SMALL(IF(QPS!$AE$15:$AE$262=$D154,ROW(QPS!$AE$15:$AE$262)),$S154)),""))</f>
        <v>AA1B</v>
      </c>
      <c r="H154" s="801" t="str">
        <f>IF($D154="","",IFERROR(INDEX(QPS!$T:$T,MATCH($D154,QPS!$AE:$AE,0)),""))</f>
        <v>UND</v>
      </c>
      <c r="I154" s="802" cm="1">
        <f t="array" ref="I154">IF($D154="","",IFERROR(INDEX(QPS!$AB:$AB,SMALL(IF(QPS!$AE$15:$AE$262=$D154,ROW(QPS!$AE$15:$AE$262)),$S154)),0))</f>
        <v>2.4800000000000004</v>
      </c>
      <c r="J154" s="803">
        <f t="shared" si="6"/>
        <v>1</v>
      </c>
      <c r="K154" s="802">
        <f t="shared" si="7"/>
        <v>2.4800000000000004</v>
      </c>
      <c r="L154" s="804" cm="1">
        <f t="array" ref="L154">IF($D154="","",IFERROR(IF(INDEX(QPS!$AB:$AB,SMALL(IF(QPS!$AE$15:$AE$262=$D154,ROW(QPS!$AE$15:$AE$262)),$S154))=0,0,INDEX(QPS!$AH:$AH,SMALL(IF(QPS!$AE$15:$AE$262=$D154,ROW(QPS!$AE$15:$AE$262)),$S154))/INDEX(QPS!$AB:$AB,SMALL(IF(QPS!$AE$15:$AE$262=$D154,ROW(QPS!$AE$15:$AE$262)),$S154))),0))</f>
        <v>0</v>
      </c>
      <c r="M154" s="802">
        <f t="shared" si="8"/>
        <v>0</v>
      </c>
      <c r="N154" s="801" t="s">
        <v>1418</v>
      </c>
      <c r="S154">
        <f>IF($D154="","",COUNTIF($D$6:$D154,$D154))</f>
        <v>1</v>
      </c>
      <c r="U154" t="s">
        <v>182</v>
      </c>
    </row>
    <row r="155" spans="1:21" ht="24">
      <c r="A155" s="801" t="s">
        <v>1239</v>
      </c>
      <c r="B155" s="806" t="str" cm="1">
        <f t="array" ref="B155">IF($C155="","",TRIM(INDEX(CRONOGRAMA!$D:$D,$C155)))</f>
        <v>LINEA DE IMPULSION DESDE MIXER CLARIFICADOR (1,2,3) HASTA CLARIFICADORES 1,2 Y 3</v>
      </c>
      <c r="C155" s="801">
        <v>44</v>
      </c>
      <c r="D155" s="801" t="s">
        <v>593</v>
      </c>
      <c r="E155" s="806" t="str">
        <f>IF($D155="","",IFERROR(INDEX(QPS!$G:$G,MATCH($D155,QPS!$AE:$AE,0)),"NO EXISTE"))</f>
        <v>SUMINISTRO Y MONTAJE DE BALL 300# SCRD STL CS/SS, HNDL OP</v>
      </c>
      <c r="F155" s="806" t="str" cm="1">
        <f t="array" ref="F155">IF($D155="","",IFERROR(INDEX(QPS!$N:$N,SMALL(IF(QPS!$AE$15:$AE$262=$D155,ROW(QPS!$AE$15:$AE$262)),$S155)),""))</f>
        <v>½"</v>
      </c>
      <c r="G155" s="806" t="str" cm="1">
        <f t="array" ref="G155">IF($D155="","",IFERROR(INDEX(QPS!$O:$O,SMALL(IF(QPS!$AE$15:$AE$262=$D155,ROW(QPS!$AE$15:$AE$262)),$S155)),""))</f>
        <v>AA1B</v>
      </c>
      <c r="H155" s="801" t="str">
        <f>IF($D155="","",IFERROR(INDEX(QPS!$T:$T,MATCH($D155,QPS!$AE:$AE,0)),""))</f>
        <v>UND</v>
      </c>
      <c r="I155" s="802" cm="1">
        <f t="array" ref="I155">IF($D155="","",IFERROR(INDEX(QPS!$AB:$AB,SMALL(IF(QPS!$AE$15:$AE$262=$D155,ROW(QPS!$AE$15:$AE$262)),$S155)),0))</f>
        <v>44.1</v>
      </c>
      <c r="J155" s="803">
        <f t="shared" si="6"/>
        <v>1</v>
      </c>
      <c r="K155" s="802">
        <f t="shared" si="7"/>
        <v>44.1</v>
      </c>
      <c r="L155" s="804" cm="1">
        <f t="array" ref="L155">IF($D155="","",IFERROR(IF(INDEX(QPS!$AB:$AB,SMALL(IF(QPS!$AE$15:$AE$262=$D155,ROW(QPS!$AE$15:$AE$262)),$S155))=0,0,INDEX(QPS!$AH:$AH,SMALL(IF(QPS!$AE$15:$AE$262=$D155,ROW(QPS!$AE$15:$AE$262)),$S155))/INDEX(QPS!$AB:$AB,SMALL(IF(QPS!$AE$15:$AE$262=$D155,ROW(QPS!$AE$15:$AE$262)),$S155))),0))</f>
        <v>0</v>
      </c>
      <c r="M155" s="802">
        <f t="shared" si="8"/>
        <v>0</v>
      </c>
      <c r="N155" s="801" t="s">
        <v>1376</v>
      </c>
      <c r="S155">
        <f>IF($D155="","",COUNTIF($D$6:$D155,$D155))</f>
        <v>1</v>
      </c>
      <c r="U155" t="s">
        <v>183</v>
      </c>
    </row>
    <row r="156" spans="1:21" ht="36">
      <c r="A156" s="801" t="s">
        <v>1237</v>
      </c>
      <c r="B156" s="806" t="str" cm="1">
        <f t="array" ref="B156">IF($C156="","",TRIM(INDEX(CRONOGRAMA!$D:$D,$C156)))</f>
        <v>LINEA DE IMPULSION DE 2", 1", 1 1/2" DESDE BOMBAS DE FLOCULANTE Y DE AGUA HASTA MIXER DE CLARIFICADOR (1,2,3)</v>
      </c>
      <c r="C156" s="801">
        <v>43</v>
      </c>
      <c r="D156" s="801" t="s">
        <v>594</v>
      </c>
      <c r="E156" s="806" t="str">
        <f>IF($D156="","",IFERROR(INDEX(QPS!$G:$G,MATCH($D156,QPS!$AE:$AE,0)),"NO EXISTE"))</f>
        <v>SUMINISTRO Y MONTAJE DE BALL 300# SCRD STL CS/SS, HNDL OP</v>
      </c>
      <c r="F156" s="806" t="str" cm="1">
        <f t="array" ref="F156">IF($D156="","",IFERROR(INDEX(QPS!$N:$N,SMALL(IF(QPS!$AE$15:$AE$262=$D156,ROW(QPS!$AE$15:$AE$262)),$S156)),""))</f>
        <v>1"</v>
      </c>
      <c r="G156" s="806" t="str" cm="1">
        <f t="array" ref="G156">IF($D156="","",IFERROR(INDEX(QPS!$O:$O,SMALL(IF(QPS!$AE$15:$AE$262=$D156,ROW(QPS!$AE$15:$AE$262)),$S156)),""))</f>
        <v>AA1B</v>
      </c>
      <c r="H156" s="801" t="str">
        <f>IF($D156="","",IFERROR(INDEX(QPS!$T:$T,MATCH($D156,QPS!$AE:$AE,0)),""))</f>
        <v>UND</v>
      </c>
      <c r="I156" s="802" cm="1">
        <f t="array" ref="I156">IF($D156="","",IFERROR(INDEX(QPS!$AB:$AB,SMALL(IF(QPS!$AE$15:$AE$262=$D156,ROW(QPS!$AE$15:$AE$262)),$S156)),0))</f>
        <v>46.2</v>
      </c>
      <c r="J156" s="803">
        <f t="shared" si="6"/>
        <v>1</v>
      </c>
      <c r="K156" s="802">
        <f t="shared" si="7"/>
        <v>46.2</v>
      </c>
      <c r="L156" s="804" cm="1">
        <f t="array" ref="L156">IF($D156="","",IFERROR(IF(INDEX(QPS!$AB:$AB,SMALL(IF(QPS!$AE$15:$AE$262=$D156,ROW(QPS!$AE$15:$AE$262)),$S156))=0,0,INDEX(QPS!$AH:$AH,SMALL(IF(QPS!$AE$15:$AE$262=$D156,ROW(QPS!$AE$15:$AE$262)),$S156))/INDEX(QPS!$AB:$AB,SMALL(IF(QPS!$AE$15:$AE$262=$D156,ROW(QPS!$AE$15:$AE$262)),$S156))),0))</f>
        <v>0</v>
      </c>
      <c r="M156" s="802">
        <f t="shared" si="8"/>
        <v>0</v>
      </c>
      <c r="N156" s="801" t="s">
        <v>1376</v>
      </c>
      <c r="S156">
        <f>IF($D156="","",COUNTIF($D$6:$D156,$D156))</f>
        <v>1</v>
      </c>
      <c r="U156" t="s">
        <v>1407</v>
      </c>
    </row>
    <row r="157" spans="1:21" ht="36">
      <c r="A157" s="801" t="s">
        <v>1237</v>
      </c>
      <c r="B157" s="806" t="str" cm="1">
        <f t="array" ref="B157">IF($C157="","",TRIM(INDEX(CRONOGRAMA!$D:$D,$C157)))</f>
        <v>LINEA DE IMPULSION DE 2", 1", 1 1/2" DESDE BOMBAS DE FLOCULANTE Y DE AGUA HASTA MIXER DE CLARIFICADOR (1,2,3)</v>
      </c>
      <c r="C157" s="801">
        <v>43</v>
      </c>
      <c r="D157" s="801" t="s">
        <v>595</v>
      </c>
      <c r="E157" s="806" t="str">
        <f>IF($D157="","",IFERROR(INDEX(QPS!$G:$G,MATCH($D157,QPS!$AE:$AE,0)),"NO EXISTE"))</f>
        <v>SUMINISTRO Y MONTAJE DE BALL 300# SCRD STL CS/SS, HNDL OP</v>
      </c>
      <c r="F157" s="806" t="str" cm="1">
        <f t="array" ref="F157">IF($D157="","",IFERROR(INDEX(QPS!$N:$N,SMALL(IF(QPS!$AE$15:$AE$262=$D157,ROW(QPS!$AE$15:$AE$262)),$S157)),""))</f>
        <v>1½"</v>
      </c>
      <c r="G157" s="806" t="str" cm="1">
        <f t="array" ref="G157">IF($D157="","",IFERROR(INDEX(QPS!$O:$O,SMALL(IF(QPS!$AE$15:$AE$262=$D157,ROW(QPS!$AE$15:$AE$262)),$S157)),""))</f>
        <v>AA1B</v>
      </c>
      <c r="H157" s="801" t="str">
        <f>IF($D157="","",IFERROR(INDEX(QPS!$T:$T,MATCH($D157,QPS!$AE:$AE,0)),""))</f>
        <v>UND</v>
      </c>
      <c r="I157" s="802" cm="1">
        <f t="array" ref="I157">IF($D157="","",IFERROR(INDEX(QPS!$AB:$AB,SMALL(IF(QPS!$AE$15:$AE$262=$D157,ROW(QPS!$AE$15:$AE$262)),$S157)),0))</f>
        <v>35.700000000000003</v>
      </c>
      <c r="J157" s="803">
        <f t="shared" si="6"/>
        <v>1</v>
      </c>
      <c r="K157" s="802">
        <f t="shared" si="7"/>
        <v>35.700000000000003</v>
      </c>
      <c r="L157" s="804" cm="1">
        <f t="array" ref="L157">IF($D157="","",IFERROR(IF(INDEX(QPS!$AB:$AB,SMALL(IF(QPS!$AE$15:$AE$262=$D157,ROW(QPS!$AE$15:$AE$262)),$S157))=0,0,INDEX(QPS!$AH:$AH,SMALL(IF(QPS!$AE$15:$AE$262=$D157,ROW(QPS!$AE$15:$AE$262)),$S157))/INDEX(QPS!$AB:$AB,SMALL(IF(QPS!$AE$15:$AE$262=$D157,ROW(QPS!$AE$15:$AE$262)),$S157))),0))</f>
        <v>0</v>
      </c>
      <c r="M157" s="802">
        <f t="shared" si="8"/>
        <v>0</v>
      </c>
      <c r="N157" s="801" t="s">
        <v>1376</v>
      </c>
      <c r="S157">
        <f>IF($D157="","",COUNTIF($D$6:$D157,$D157))</f>
        <v>1</v>
      </c>
      <c r="U157" t="s">
        <v>295</v>
      </c>
    </row>
    <row r="158" spans="1:21" ht="36">
      <c r="A158" s="801" t="s">
        <v>1237</v>
      </c>
      <c r="B158" s="806" t="str" cm="1">
        <f t="array" ref="B158">IF($C158="","",TRIM(INDEX(CRONOGRAMA!$D:$D,$C158)))</f>
        <v>LINEA DE IMPULSION DE 2", 1", 1 1/2" DESDE BOMBAS DE FLOCULANTE Y DE AGUA HASTA MIXER DE CLARIFICADOR (1,2,3)</v>
      </c>
      <c r="C158" s="801">
        <v>43</v>
      </c>
      <c r="D158" s="801" t="s">
        <v>596</v>
      </c>
      <c r="E158" s="806" t="str">
        <f>IF($D158="","",IFERROR(INDEX(QPS!$G:$G,MATCH($D158,QPS!$AE:$AE,0)),"NO EXISTE"))</f>
        <v>SUMINISTRO Y MONTAJE DE BALL 300# SCRD STL CS/SS, HNDL OP</v>
      </c>
      <c r="F158" s="806" t="str" cm="1">
        <f t="array" ref="F158">IF($D158="","",IFERROR(INDEX(QPS!$N:$N,SMALL(IF(QPS!$AE$15:$AE$262=$D158,ROW(QPS!$AE$15:$AE$262)),$S158)),""))</f>
        <v>2"</v>
      </c>
      <c r="G158" s="806" t="str" cm="1">
        <f t="array" ref="G158">IF($D158="","",IFERROR(INDEX(QPS!$O:$O,SMALL(IF(QPS!$AE$15:$AE$262=$D158,ROW(QPS!$AE$15:$AE$262)),$S158)),""))</f>
        <v>AA1B</v>
      </c>
      <c r="H158" s="801" t="str">
        <f>IF($D158="","",IFERROR(INDEX(QPS!$T:$T,MATCH($D158,QPS!$AE:$AE,0)),""))</f>
        <v>UND</v>
      </c>
      <c r="I158" s="802" cm="1">
        <f t="array" ref="I158">IF($D158="","",IFERROR(INDEX(QPS!$AB:$AB,SMALL(IF(QPS!$AE$15:$AE$262=$D158,ROW(QPS!$AE$15:$AE$262)),$S158)),0))</f>
        <v>37.799999999999997</v>
      </c>
      <c r="J158" s="803">
        <f t="shared" si="6"/>
        <v>1</v>
      </c>
      <c r="K158" s="802">
        <f t="shared" si="7"/>
        <v>37.799999999999997</v>
      </c>
      <c r="L158" s="804" cm="1">
        <f t="array" ref="L158">IF($D158="","",IFERROR(IF(INDEX(QPS!$AB:$AB,SMALL(IF(QPS!$AE$15:$AE$262=$D158,ROW(QPS!$AE$15:$AE$262)),$S158))=0,0,INDEX(QPS!$AH:$AH,SMALL(IF(QPS!$AE$15:$AE$262=$D158,ROW(QPS!$AE$15:$AE$262)),$S158))/INDEX(QPS!$AB:$AB,SMALL(IF(QPS!$AE$15:$AE$262=$D158,ROW(QPS!$AE$15:$AE$262)),$S158))),0))</f>
        <v>0</v>
      </c>
      <c r="M158" s="802">
        <f t="shared" si="8"/>
        <v>0</v>
      </c>
      <c r="N158" s="801" t="s">
        <v>1418</v>
      </c>
      <c r="S158">
        <f>IF($D158="","",COUNTIF($D$6:$D158,$D158))</f>
        <v>1</v>
      </c>
      <c r="U158" t="s">
        <v>296</v>
      </c>
    </row>
    <row r="159" spans="1:21" ht="24">
      <c r="A159" s="801" t="s">
        <v>1239</v>
      </c>
      <c r="B159" s="806" t="str" cm="1">
        <f t="array" ref="B159">IF($C159="","",TRIM(INDEX(CRONOGRAMA!$D:$D,$C159)))</f>
        <v>LINEA DE IMPULSION DESDE MIXER CLARIFICADOR (1,2,3) HASTA CLARIFICADORES 1,2 Y 3</v>
      </c>
      <c r="C159" s="801">
        <v>44</v>
      </c>
      <c r="D159" s="801" t="s">
        <v>597</v>
      </c>
      <c r="E159" s="806" t="str">
        <f>IF($D159="","",IFERROR(INDEX(QPS!$G:$G,MATCH($D159,QPS!$AE:$AE,0)),"NO EXISTE"))</f>
        <v>SUMINISTRO Y MONTAJE DE FLG SW CLASS 150 RF CS STD BORE A105</v>
      </c>
      <c r="F159" s="806" t="str" cm="1">
        <f t="array" ref="F159">IF($D159="","",IFERROR(INDEX(QPS!$N:$N,SMALL(IF(QPS!$AE$15:$AE$262=$D159,ROW(QPS!$AE$15:$AE$262)),$S159)),""))</f>
        <v>½"</v>
      </c>
      <c r="G159" s="806" t="str" cm="1">
        <f t="array" ref="G159">IF($D159="","",IFERROR(INDEX(QPS!$O:$O,SMALL(IF(QPS!$AE$15:$AE$262=$D159,ROW(QPS!$AE$15:$AE$262)),$S159)),""))</f>
        <v>AA1B</v>
      </c>
      <c r="H159" s="801" t="str">
        <f>IF($D159="","",IFERROR(INDEX(QPS!$T:$T,MATCH($D159,QPS!$AE:$AE,0)),""))</f>
        <v>UND</v>
      </c>
      <c r="I159" s="802" cm="1">
        <f t="array" ref="I159">IF($D159="","",IFERROR(INDEX(QPS!$AB:$AB,SMALL(IF(QPS!$AE$15:$AE$262=$D159,ROW(QPS!$AE$15:$AE$262)),$S159)),0))</f>
        <v>12.4</v>
      </c>
      <c r="J159" s="803">
        <f t="shared" si="6"/>
        <v>1</v>
      </c>
      <c r="K159" s="802">
        <f t="shared" si="7"/>
        <v>12.4</v>
      </c>
      <c r="L159" s="804" cm="1">
        <f t="array" ref="L159">IF($D159="","",IFERROR(IF(INDEX(QPS!$AB:$AB,SMALL(IF(QPS!$AE$15:$AE$262=$D159,ROW(QPS!$AE$15:$AE$262)),$S159))=0,0,INDEX(QPS!$AH:$AH,SMALL(IF(QPS!$AE$15:$AE$262=$D159,ROW(QPS!$AE$15:$AE$262)),$S159))/INDEX(QPS!$AB:$AB,SMALL(IF(QPS!$AE$15:$AE$262=$D159,ROW(QPS!$AE$15:$AE$262)),$S159))),0))</f>
        <v>0</v>
      </c>
      <c r="M159" s="802">
        <f t="shared" si="8"/>
        <v>0</v>
      </c>
      <c r="N159" s="801" t="s">
        <v>1376</v>
      </c>
      <c r="S159">
        <f>IF($D159="","",COUNTIF($D$6:$D159,$D159))</f>
        <v>1</v>
      </c>
      <c r="U159" t="s">
        <v>297</v>
      </c>
    </row>
    <row r="160" spans="1:21" ht="36">
      <c r="A160" s="801" t="s">
        <v>1237</v>
      </c>
      <c r="B160" s="806" t="str" cm="1">
        <f t="array" ref="B160">IF($C160="","",TRIM(INDEX(CRONOGRAMA!$D:$D,$C160)))</f>
        <v>LINEA DE IMPULSION DE 2", 1", 1 1/2" DESDE BOMBAS DE FLOCULANTE Y DE AGUA HASTA MIXER DE CLARIFICADOR (1,2,3)</v>
      </c>
      <c r="C160" s="801">
        <v>43</v>
      </c>
      <c r="D160" s="801" t="s">
        <v>598</v>
      </c>
      <c r="E160" s="806" t="str">
        <f>IF($D160="","",IFERROR(INDEX(QPS!$G:$G,MATCH($D160,QPS!$AE:$AE,0)),"NO EXISTE"))</f>
        <v>SUMINISTRO Y MONTAJE DE FLG SW CLASS 150 RF CS STD BORE A105</v>
      </c>
      <c r="F160" s="806" t="str" cm="1">
        <f t="array" ref="F160">IF($D160="","",IFERROR(INDEX(QPS!$N:$N,SMALL(IF(QPS!$AE$15:$AE$262=$D160,ROW(QPS!$AE$15:$AE$262)),$S160)),""))</f>
        <v>1"</v>
      </c>
      <c r="G160" s="806" t="str" cm="1">
        <f t="array" ref="G160">IF($D160="","",IFERROR(INDEX(QPS!$O:$O,SMALL(IF(QPS!$AE$15:$AE$262=$D160,ROW(QPS!$AE$15:$AE$262)),$S160)),""))</f>
        <v>AA1B</v>
      </c>
      <c r="H160" s="801" t="str">
        <f>IF($D160="","",IFERROR(INDEX(QPS!$T:$T,MATCH($D160,QPS!$AE:$AE,0)),""))</f>
        <v>UND</v>
      </c>
      <c r="I160" s="802" cm="1">
        <f t="array" ref="I160">IF($D160="","",IFERROR(INDEX(QPS!$AB:$AB,SMALL(IF(QPS!$AE$15:$AE$262=$D160,ROW(QPS!$AE$15:$AE$262)),$S160)),0))</f>
        <v>31</v>
      </c>
      <c r="J160" s="803">
        <f t="shared" si="6"/>
        <v>1</v>
      </c>
      <c r="K160" s="802">
        <f t="shared" si="7"/>
        <v>31</v>
      </c>
      <c r="L160" s="804" cm="1">
        <f t="array" ref="L160">IF($D160="","",IFERROR(IF(INDEX(QPS!$AB:$AB,SMALL(IF(QPS!$AE$15:$AE$262=$D160,ROW(QPS!$AE$15:$AE$262)),$S160))=0,0,INDEX(QPS!$AH:$AH,SMALL(IF(QPS!$AE$15:$AE$262=$D160,ROW(QPS!$AE$15:$AE$262)),$S160))/INDEX(QPS!$AB:$AB,SMALL(IF(QPS!$AE$15:$AE$262=$D160,ROW(QPS!$AE$15:$AE$262)),$S160))),0))</f>
        <v>0</v>
      </c>
      <c r="M160" s="802">
        <f t="shared" si="8"/>
        <v>0</v>
      </c>
      <c r="N160" s="801" t="s">
        <v>1376</v>
      </c>
      <c r="S160">
        <f>IF($D160="","",COUNTIF($D$6:$D160,$D160))</f>
        <v>1</v>
      </c>
      <c r="U160" t="s">
        <v>299</v>
      </c>
    </row>
    <row r="161" spans="1:21" ht="36">
      <c r="A161" s="801" t="s">
        <v>1237</v>
      </c>
      <c r="B161" s="806" t="str" cm="1">
        <f t="array" ref="B161">IF($C161="","",TRIM(INDEX(CRONOGRAMA!$D:$D,$C161)))</f>
        <v>LINEA DE IMPULSION DE 2", 1", 1 1/2" DESDE BOMBAS DE FLOCULANTE Y DE AGUA HASTA MIXER DE CLARIFICADOR (1,2,3)</v>
      </c>
      <c r="C161" s="801">
        <v>43</v>
      </c>
      <c r="D161" s="801" t="s">
        <v>599</v>
      </c>
      <c r="E161" s="806" t="str">
        <f>IF($D161="","",IFERROR(INDEX(QPS!$G:$G,MATCH($D161,QPS!$AE:$AE,0)),"NO EXISTE"))</f>
        <v>SUMINISTRO Y MONTAJE DE FLG SW CLASS 150 RF CS STD BORE A105</v>
      </c>
      <c r="F161" s="806" t="str" cm="1">
        <f t="array" ref="F161">IF($D161="","",IFERROR(INDEX(QPS!$N:$N,SMALL(IF(QPS!$AE$15:$AE$262=$D161,ROW(QPS!$AE$15:$AE$262)),$S161)),""))</f>
        <v>1½"</v>
      </c>
      <c r="G161" s="806" t="str" cm="1">
        <f t="array" ref="G161">IF($D161="","",IFERROR(INDEX(QPS!$O:$O,SMALL(IF(QPS!$AE$15:$AE$262=$D161,ROW(QPS!$AE$15:$AE$262)),$S161)),""))</f>
        <v>AA1B</v>
      </c>
      <c r="H161" s="801" t="str">
        <f>IF($D161="","",IFERROR(INDEX(QPS!$T:$T,MATCH($D161,QPS!$AE:$AE,0)),""))</f>
        <v>UND</v>
      </c>
      <c r="I161" s="802" cm="1">
        <f t="array" ref="I161">IF($D161="","",IFERROR(INDEX(QPS!$AB:$AB,SMALL(IF(QPS!$AE$15:$AE$262=$D161,ROW(QPS!$AE$15:$AE$262)),$S161)),0))</f>
        <v>68.2</v>
      </c>
      <c r="J161" s="803">
        <f t="shared" si="6"/>
        <v>1</v>
      </c>
      <c r="K161" s="802">
        <f t="shared" si="7"/>
        <v>68.2</v>
      </c>
      <c r="L161" s="804" cm="1">
        <f t="array" ref="L161">IF($D161="","",IFERROR(IF(INDEX(QPS!$AB:$AB,SMALL(IF(QPS!$AE$15:$AE$262=$D161,ROW(QPS!$AE$15:$AE$262)),$S161))=0,0,INDEX(QPS!$AH:$AH,SMALL(IF(QPS!$AE$15:$AE$262=$D161,ROW(QPS!$AE$15:$AE$262)),$S161))/INDEX(QPS!$AB:$AB,SMALL(IF(QPS!$AE$15:$AE$262=$D161,ROW(QPS!$AE$15:$AE$262)),$S161))),0))</f>
        <v>0</v>
      </c>
      <c r="M161" s="802">
        <f t="shared" si="8"/>
        <v>0</v>
      </c>
      <c r="N161" s="801" t="s">
        <v>1376</v>
      </c>
      <c r="S161">
        <f>IF($D161="","",COUNTIF($D$6:$D161,$D161))</f>
        <v>1</v>
      </c>
      <c r="U161" t="s">
        <v>298</v>
      </c>
    </row>
    <row r="162" spans="1:21" ht="36">
      <c r="A162" s="801" t="s">
        <v>1237</v>
      </c>
      <c r="B162" s="806" t="str" cm="1">
        <f t="array" ref="B162">IF($C162="","",TRIM(INDEX(CRONOGRAMA!$D:$D,$C162)))</f>
        <v>LINEA DE IMPULSION DE 2", 1", 1 1/2" DESDE BOMBAS DE FLOCULANTE Y DE AGUA HASTA MIXER DE CLARIFICADOR (1,2,3)</v>
      </c>
      <c r="C162" s="801">
        <v>43</v>
      </c>
      <c r="D162" s="801" t="s">
        <v>600</v>
      </c>
      <c r="E162" s="806" t="str">
        <f>IF($D162="","",IFERROR(INDEX(QPS!$G:$G,MATCH($D162,QPS!$AE:$AE,0)),"NO EXISTE"))</f>
        <v>SUMINISTRO Y MONTAJE DE FLG SW CLASS 150 RF CS STD BORE A105</v>
      </c>
      <c r="F162" s="806" t="str" cm="1">
        <f t="array" ref="F162">IF($D162="","",IFERROR(INDEX(QPS!$N:$N,SMALL(IF(QPS!$AE$15:$AE$262=$D162,ROW(QPS!$AE$15:$AE$262)),$S162)),""))</f>
        <v>2"</v>
      </c>
      <c r="G162" s="806" t="str" cm="1">
        <f t="array" ref="G162">IF($D162="","",IFERROR(INDEX(QPS!$O:$O,SMALL(IF(QPS!$AE$15:$AE$262=$D162,ROW(QPS!$AE$15:$AE$262)),$S162)),""))</f>
        <v>AA1B</v>
      </c>
      <c r="H162" s="801" t="str">
        <f>IF($D162="","",IFERROR(INDEX(QPS!$T:$T,MATCH($D162,QPS!$AE:$AE,0)),""))</f>
        <v>UND</v>
      </c>
      <c r="I162" s="802" cm="1">
        <f t="array" ref="I162">IF($D162="","",IFERROR(INDEX(QPS!$AB:$AB,SMALL(IF(QPS!$AE$15:$AE$262=$D162,ROW(QPS!$AE$15:$AE$262)),$S162)),0))</f>
        <v>57.86666666666666</v>
      </c>
      <c r="J162" s="803">
        <f t="shared" si="6"/>
        <v>1</v>
      </c>
      <c r="K162" s="802">
        <f t="shared" si="7"/>
        <v>57.86666666666666</v>
      </c>
      <c r="L162" s="804" cm="1">
        <f t="array" ref="L162">IF($D162="","",IFERROR(IF(INDEX(QPS!$AB:$AB,SMALL(IF(QPS!$AE$15:$AE$262=$D162,ROW(QPS!$AE$15:$AE$262)),$S162))=0,0,INDEX(QPS!$AH:$AH,SMALL(IF(QPS!$AE$15:$AE$262=$D162,ROW(QPS!$AE$15:$AE$262)),$S162))/INDEX(QPS!$AB:$AB,SMALL(IF(QPS!$AE$15:$AE$262=$D162,ROW(QPS!$AE$15:$AE$262)),$S162))),0))</f>
        <v>0</v>
      </c>
      <c r="M162" s="802">
        <f t="shared" si="8"/>
        <v>0</v>
      </c>
      <c r="N162" s="801" t="s">
        <v>1418</v>
      </c>
      <c r="S162">
        <f>IF($D162="","",COUNTIF($D$6:$D162,$D162))</f>
        <v>1</v>
      </c>
      <c r="U162" t="s">
        <v>521</v>
      </c>
    </row>
    <row r="163" spans="1:21" ht="24">
      <c r="A163" s="801" t="s">
        <v>1239</v>
      </c>
      <c r="B163" s="806" t="str" cm="1">
        <f t="array" ref="B163">IF($C163="","",TRIM(INDEX(CRONOGRAMA!$D:$D,$C163)))</f>
        <v>LINEA DE IMPULSION DESDE MIXER CLARIFICADOR (1,2,3) HASTA CLARIFICADORES 1,2 Y 3</v>
      </c>
      <c r="C163" s="801">
        <v>44</v>
      </c>
      <c r="D163" s="801" t="s">
        <v>601</v>
      </c>
      <c r="E163" s="806" t="str">
        <f>IF($D163="","",IFERROR(INDEX(QPS!$G:$G,MATCH($D163,QPS!$AE:$AE,0)),"NO EXISTE"))</f>
        <v>SUMINISTRO Y MONTAJE DE GASKET 150#NOM-ASB-RING PT AGT 1/8"THK</v>
      </c>
      <c r="F163" s="806" t="str" cm="1">
        <f t="array" ref="F163">IF($D163="","",IFERROR(INDEX(QPS!$N:$N,SMALL(IF(QPS!$AE$15:$AE$262=$D163,ROW(QPS!$AE$15:$AE$262)),$S163)),""))</f>
        <v>½"</v>
      </c>
      <c r="G163" s="806" t="str" cm="1">
        <f t="array" ref="G163">IF($D163="","",IFERROR(INDEX(QPS!$O:$O,SMALL(IF(QPS!$AE$15:$AE$262=$D163,ROW(QPS!$AE$15:$AE$262)),$S163)),""))</f>
        <v>AA1B</v>
      </c>
      <c r="H163" s="801" t="str">
        <f>IF($D163="","",IFERROR(INDEX(QPS!$T:$T,MATCH($D163,QPS!$AE:$AE,0)),""))</f>
        <v>UND</v>
      </c>
      <c r="I163" s="802" cm="1">
        <f t="array" ref="I163">IF($D163="","",IFERROR(INDEX(QPS!$AB:$AB,SMALL(IF(QPS!$AE$15:$AE$262=$D163,ROW(QPS!$AE$15:$AE$262)),$S163)),0))</f>
        <v>0.67199999999999993</v>
      </c>
      <c r="J163" s="803">
        <f t="shared" si="6"/>
        <v>1</v>
      </c>
      <c r="K163" s="802">
        <f t="shared" si="7"/>
        <v>0.67199999999999993</v>
      </c>
      <c r="L163" s="804" cm="1">
        <f t="array" ref="L163">IF($D163="","",IFERROR(IF(INDEX(QPS!$AB:$AB,SMALL(IF(QPS!$AE$15:$AE$262=$D163,ROW(QPS!$AE$15:$AE$262)),$S163))=0,0,INDEX(QPS!$AH:$AH,SMALL(IF(QPS!$AE$15:$AE$262=$D163,ROW(QPS!$AE$15:$AE$262)),$S163))/INDEX(QPS!$AB:$AB,SMALL(IF(QPS!$AE$15:$AE$262=$D163,ROW(QPS!$AE$15:$AE$262)),$S163))),0))</f>
        <v>0</v>
      </c>
      <c r="M163" s="802">
        <f t="shared" si="8"/>
        <v>0</v>
      </c>
      <c r="N163" s="801" t="s">
        <v>1376</v>
      </c>
      <c r="S163">
        <f>IF($D163="","",COUNTIF($D$6:$D163,$D163))</f>
        <v>1</v>
      </c>
      <c r="U163" t="s">
        <v>1408</v>
      </c>
    </row>
    <row r="164" spans="1:21" ht="36">
      <c r="A164" s="801" t="s">
        <v>1237</v>
      </c>
      <c r="B164" s="806" t="str" cm="1">
        <f t="array" ref="B164">IF($C164="","",TRIM(INDEX(CRONOGRAMA!$D:$D,$C164)))</f>
        <v>LINEA DE IMPULSION DE 2", 1", 1 1/2" DESDE BOMBAS DE FLOCULANTE Y DE AGUA HASTA MIXER DE CLARIFICADOR (1,2,3)</v>
      </c>
      <c r="C164" s="801">
        <v>43</v>
      </c>
      <c r="D164" s="801" t="s">
        <v>602</v>
      </c>
      <c r="E164" s="806" t="str">
        <f>IF($D164="","",IFERROR(INDEX(QPS!$G:$G,MATCH($D164,QPS!$AE:$AE,0)),"NO EXISTE"))</f>
        <v>SUMINISTRO Y MONTAJE DE GASKET 150#NOM-ASB-RING PT AGT 1/8"THK</v>
      </c>
      <c r="F164" s="806" t="str" cm="1">
        <f t="array" ref="F164">IF($D164="","",IFERROR(INDEX(QPS!$N:$N,SMALL(IF(QPS!$AE$15:$AE$262=$D164,ROW(QPS!$AE$15:$AE$262)),$S164)),""))</f>
        <v>1"</v>
      </c>
      <c r="G164" s="806" t="str" cm="1">
        <f t="array" ref="G164">IF($D164="","",IFERROR(INDEX(QPS!$O:$O,SMALL(IF(QPS!$AE$15:$AE$262=$D164,ROW(QPS!$AE$15:$AE$262)),$S164)),""))</f>
        <v>AA1B</v>
      </c>
      <c r="H164" s="801" t="str">
        <f>IF($D164="","",IFERROR(INDEX(QPS!$T:$T,MATCH($D164,QPS!$AE:$AE,0)),""))</f>
        <v>UND</v>
      </c>
      <c r="I164" s="802" cm="1">
        <f t="array" ref="I164">IF($D164="","",IFERROR(INDEX(QPS!$AB:$AB,SMALL(IF(QPS!$AE$15:$AE$262=$D164,ROW(QPS!$AE$15:$AE$262)),$S164)),0))</f>
        <v>1.6800000000000002</v>
      </c>
      <c r="J164" s="803">
        <f t="shared" si="6"/>
        <v>1</v>
      </c>
      <c r="K164" s="802">
        <f t="shared" si="7"/>
        <v>1.6800000000000002</v>
      </c>
      <c r="L164" s="804" cm="1">
        <f t="array" ref="L164">IF($D164="","",IFERROR(IF(INDEX(QPS!$AB:$AB,SMALL(IF(QPS!$AE$15:$AE$262=$D164,ROW(QPS!$AE$15:$AE$262)),$S164))=0,0,INDEX(QPS!$AH:$AH,SMALL(IF(QPS!$AE$15:$AE$262=$D164,ROW(QPS!$AE$15:$AE$262)),$S164))/INDEX(QPS!$AB:$AB,SMALL(IF(QPS!$AE$15:$AE$262=$D164,ROW(QPS!$AE$15:$AE$262)),$S164))),0))</f>
        <v>0</v>
      </c>
      <c r="M164" s="802">
        <f t="shared" si="8"/>
        <v>0</v>
      </c>
      <c r="N164" s="801" t="s">
        <v>1376</v>
      </c>
      <c r="S164">
        <f>IF($D164="","",COUNTIF($D$6:$D164,$D164))</f>
        <v>1</v>
      </c>
      <c r="U164" t="s">
        <v>294</v>
      </c>
    </row>
    <row r="165" spans="1:21" ht="36">
      <c r="A165" s="801" t="s">
        <v>1237</v>
      </c>
      <c r="B165" s="806" t="str" cm="1">
        <f t="array" ref="B165">IF($C165="","",TRIM(INDEX(CRONOGRAMA!$D:$D,$C165)))</f>
        <v>LINEA DE IMPULSION DE 2", 1", 1 1/2" DESDE BOMBAS DE FLOCULANTE Y DE AGUA HASTA MIXER DE CLARIFICADOR (1,2,3)</v>
      </c>
      <c r="C165" s="801">
        <v>43</v>
      </c>
      <c r="D165" s="801" t="s">
        <v>603</v>
      </c>
      <c r="E165" s="806" t="str">
        <f>IF($D165="","",IFERROR(INDEX(QPS!$G:$G,MATCH($D165,QPS!$AE:$AE,0)),"NO EXISTE"))</f>
        <v>SUMINISTRO Y MONTAJE DE GASKET 150#NOM-ASB-RING PT AGT 1/8"THK</v>
      </c>
      <c r="F165" s="806" t="str" cm="1">
        <f t="array" ref="F165">IF($D165="","",IFERROR(INDEX(QPS!$N:$N,SMALL(IF(QPS!$AE$15:$AE$262=$D165,ROW(QPS!$AE$15:$AE$262)),$S165)),""))</f>
        <v>1½"</v>
      </c>
      <c r="G165" s="806" t="str" cm="1">
        <f t="array" ref="G165">IF($D165="","",IFERROR(INDEX(QPS!$O:$O,SMALL(IF(QPS!$AE$15:$AE$262=$D165,ROW(QPS!$AE$15:$AE$262)),$S165)),""))</f>
        <v>AA1B</v>
      </c>
      <c r="H165" s="801" t="str">
        <f>IF($D165="","",IFERROR(INDEX(QPS!$T:$T,MATCH($D165,QPS!$AE:$AE,0)),""))</f>
        <v>UND</v>
      </c>
      <c r="I165" s="802" cm="1">
        <f t="array" ref="I165">IF($D165="","",IFERROR(INDEX(QPS!$AB:$AB,SMALL(IF(QPS!$AE$15:$AE$262=$D165,ROW(QPS!$AE$15:$AE$262)),$S165)),0))</f>
        <v>3.6959999999999997</v>
      </c>
      <c r="J165" s="803">
        <f t="shared" si="6"/>
        <v>1</v>
      </c>
      <c r="K165" s="802">
        <f t="shared" si="7"/>
        <v>3.6959999999999997</v>
      </c>
      <c r="L165" s="804" cm="1">
        <f t="array" ref="L165">IF($D165="","",IFERROR(IF(INDEX(QPS!$AB:$AB,SMALL(IF(QPS!$AE$15:$AE$262=$D165,ROW(QPS!$AE$15:$AE$262)),$S165))=0,0,INDEX(QPS!$AH:$AH,SMALL(IF(QPS!$AE$15:$AE$262=$D165,ROW(QPS!$AE$15:$AE$262)),$S165))/INDEX(QPS!$AB:$AB,SMALL(IF(QPS!$AE$15:$AE$262=$D165,ROW(QPS!$AE$15:$AE$262)),$S165))),0))</f>
        <v>0</v>
      </c>
      <c r="M165" s="802">
        <f t="shared" si="8"/>
        <v>0</v>
      </c>
      <c r="N165" s="801" t="s">
        <v>1376</v>
      </c>
      <c r="S165">
        <f>IF($D165="","",COUNTIF($D$6:$D165,$D165))</f>
        <v>1</v>
      </c>
      <c r="U165" t="s">
        <v>304</v>
      </c>
    </row>
    <row r="166" spans="1:21" ht="36">
      <c r="A166" s="801" t="s">
        <v>1237</v>
      </c>
      <c r="B166" s="806" t="str" cm="1">
        <f t="array" ref="B166">IF($C166="","",TRIM(INDEX(CRONOGRAMA!$D:$D,$C166)))</f>
        <v>LINEA DE IMPULSION DE 2", 1", 1 1/2" DESDE BOMBAS DE FLOCULANTE Y DE AGUA HASTA MIXER DE CLARIFICADOR (1,2,3)</v>
      </c>
      <c r="C166" s="801">
        <v>43</v>
      </c>
      <c r="D166" s="801" t="s">
        <v>604</v>
      </c>
      <c r="E166" s="806" t="str">
        <f>IF($D166="","",IFERROR(INDEX(QPS!$G:$G,MATCH($D166,QPS!$AE:$AE,0)),"NO EXISTE"))</f>
        <v>SUMINISTRO Y MONTAJE DE GASKET 150#NOM-ASB-RING PT AGT 1/8"THK</v>
      </c>
      <c r="F166" s="806" t="str" cm="1">
        <f t="array" ref="F166">IF($D166="","",IFERROR(INDEX(QPS!$N:$N,SMALL(IF(QPS!$AE$15:$AE$262=$D166,ROW(QPS!$AE$15:$AE$262)),$S166)),""))</f>
        <v>2"</v>
      </c>
      <c r="G166" s="806" t="str" cm="1">
        <f t="array" ref="G166">IF($D166="","",IFERROR(INDEX(QPS!$O:$O,SMALL(IF(QPS!$AE$15:$AE$262=$D166,ROW(QPS!$AE$15:$AE$262)),$S166)),""))</f>
        <v>AA1B</v>
      </c>
      <c r="H166" s="801" t="str">
        <f>IF($D166="","",IFERROR(INDEX(QPS!$T:$T,MATCH($D166,QPS!$AE:$AE,0)),""))</f>
        <v>UND</v>
      </c>
      <c r="I166" s="802" cm="1">
        <f t="array" ref="I166">IF($D166="","",IFERROR(INDEX(QPS!$AB:$AB,SMALL(IF(QPS!$AE$15:$AE$262=$D166,ROW(QPS!$AE$15:$AE$262)),$S166)),0))</f>
        <v>2.3520000000000003</v>
      </c>
      <c r="J166" s="803">
        <f t="shared" si="6"/>
        <v>1</v>
      </c>
      <c r="K166" s="802">
        <f t="shared" si="7"/>
        <v>2.3520000000000003</v>
      </c>
      <c r="L166" s="804" cm="1">
        <f t="array" ref="L166">IF($D166="","",IFERROR(IF(INDEX(QPS!$AB:$AB,SMALL(IF(QPS!$AE$15:$AE$262=$D166,ROW(QPS!$AE$15:$AE$262)),$S166))=0,0,INDEX(QPS!$AH:$AH,SMALL(IF(QPS!$AE$15:$AE$262=$D166,ROW(QPS!$AE$15:$AE$262)),$S166))/INDEX(QPS!$AB:$AB,SMALL(IF(QPS!$AE$15:$AE$262=$D166,ROW(QPS!$AE$15:$AE$262)),$S166))),0))</f>
        <v>0</v>
      </c>
      <c r="M166" s="802">
        <f t="shared" si="8"/>
        <v>0</v>
      </c>
      <c r="N166" s="801" t="s">
        <v>1418</v>
      </c>
      <c r="S166">
        <f>IF($D166="","",COUNTIF($D$6:$D166,$D166))</f>
        <v>1</v>
      </c>
      <c r="U166" t="s">
        <v>305</v>
      </c>
    </row>
    <row r="167" spans="1:21" ht="36">
      <c r="A167" s="801" t="s">
        <v>1235</v>
      </c>
      <c r="B167" s="806" t="str" cm="1">
        <f t="array" ref="B167">IF($C167="","",TRIM(INDEX(CRONOGRAMA!$D:$D,$C167)))</f>
        <v>LINEA DE SUCCION DE 4", 3", 1 1/2" Y 1" ENTRE TK-15029, TK-15028 Y LAS BOMBAS DE FLOCULANTE Y BOMBAS DE AGUA</v>
      </c>
      <c r="C167" s="801">
        <v>42</v>
      </c>
      <c r="D167" s="801" t="s">
        <v>605</v>
      </c>
      <c r="E167" s="806" t="str">
        <f>IF($D167="","",IFERROR(INDEX(QPS!$G:$G,MATCH($D167,QPS!$AE:$AE,0)),"NO EXISTE"))</f>
        <v>SUMINISTRO Y MONTAJE DE GASKET 150#NOM-ASB-RING PT AGT 1/8"THK</v>
      </c>
      <c r="F167" s="806" t="str" cm="1">
        <f t="array" ref="F167">IF($D167="","",IFERROR(INDEX(QPS!$N:$N,SMALL(IF(QPS!$AE$15:$AE$262=$D167,ROW(QPS!$AE$15:$AE$262)),$S167)),""))</f>
        <v>3"</v>
      </c>
      <c r="G167" s="806" t="str" cm="1">
        <f t="array" ref="G167">IF($D167="","",IFERROR(INDEX(QPS!$O:$O,SMALL(IF(QPS!$AE$15:$AE$262=$D167,ROW(QPS!$AE$15:$AE$262)),$S167)),""))</f>
        <v>AA1B</v>
      </c>
      <c r="H167" s="801" t="str">
        <f>IF($D167="","",IFERROR(INDEX(QPS!$T:$T,MATCH($D167,QPS!$AE:$AE,0)),""))</f>
        <v>UND</v>
      </c>
      <c r="I167" s="802" cm="1">
        <f t="array" ref="I167">IF($D167="","",IFERROR(INDEX(QPS!$AB:$AB,SMALL(IF(QPS!$AE$15:$AE$262=$D167,ROW(QPS!$AE$15:$AE$262)),$S167)),0))</f>
        <v>11.760000000000002</v>
      </c>
      <c r="J167" s="803">
        <f t="shared" si="6"/>
        <v>1</v>
      </c>
      <c r="K167" s="802">
        <f t="shared" si="7"/>
        <v>11.760000000000002</v>
      </c>
      <c r="L167" s="804" cm="1">
        <f t="array" ref="L167">IF($D167="","",IFERROR(IF(INDEX(QPS!$AB:$AB,SMALL(IF(QPS!$AE$15:$AE$262=$D167,ROW(QPS!$AE$15:$AE$262)),$S167))=0,0,INDEX(QPS!$AH:$AH,SMALL(IF(QPS!$AE$15:$AE$262=$D167,ROW(QPS!$AE$15:$AE$262)),$S167))/INDEX(QPS!$AB:$AB,SMALL(IF(QPS!$AE$15:$AE$262=$D167,ROW(QPS!$AE$15:$AE$262)),$S167))),0))</f>
        <v>0</v>
      </c>
      <c r="M167" s="802">
        <f t="shared" si="8"/>
        <v>0</v>
      </c>
      <c r="N167" s="801" t="s">
        <v>1418</v>
      </c>
      <c r="S167">
        <f>IF($D167="","",COUNTIF($D$6:$D167,$D167))</f>
        <v>1</v>
      </c>
      <c r="U167" t="s">
        <v>306</v>
      </c>
    </row>
    <row r="168" spans="1:21" ht="36">
      <c r="A168" s="801" t="s">
        <v>1235</v>
      </c>
      <c r="B168" s="806" t="str" cm="1">
        <f t="array" ref="B168">IF($C168="","",TRIM(INDEX(CRONOGRAMA!$D:$D,$C168)))</f>
        <v>LINEA DE SUCCION DE 4", 3", 1 1/2" Y 1" ENTRE TK-15029, TK-15028 Y LAS BOMBAS DE FLOCULANTE Y BOMBAS DE AGUA</v>
      </c>
      <c r="C168" s="801">
        <v>42</v>
      </c>
      <c r="D168" s="801" t="s">
        <v>606</v>
      </c>
      <c r="E168" s="806" t="str">
        <f>IF($D168="","",IFERROR(INDEX(QPS!$G:$G,MATCH($D168,QPS!$AE:$AE,0)),"NO EXISTE"))</f>
        <v>SUMINISTRO Y MONTAJE DE GASKET 150#NOM-ASB-RING PT AGT 1/8"THK</v>
      </c>
      <c r="F168" s="806" t="str" cm="1">
        <f t="array" ref="F168">IF($D168="","",IFERROR(INDEX(QPS!$N:$N,SMALL(IF(QPS!$AE$15:$AE$262=$D168,ROW(QPS!$AE$15:$AE$262)),$S168)),""))</f>
        <v>4"</v>
      </c>
      <c r="G168" s="806" t="str" cm="1">
        <f t="array" ref="G168">IF($D168="","",IFERROR(INDEX(QPS!$O:$O,SMALL(IF(QPS!$AE$15:$AE$262=$D168,ROW(QPS!$AE$15:$AE$262)),$S168)),""))</f>
        <v>AA1B</v>
      </c>
      <c r="H168" s="801" t="str">
        <f>IF($D168="","",IFERROR(INDEX(QPS!$T:$T,MATCH($D168,QPS!$AE:$AE,0)),""))</f>
        <v>UND</v>
      </c>
      <c r="I168" s="802" cm="1">
        <f t="array" ref="I168">IF($D168="","",IFERROR(INDEX(QPS!$AB:$AB,SMALL(IF(QPS!$AE$15:$AE$262=$D168,ROW(QPS!$AE$15:$AE$262)),$S168)),0))</f>
        <v>3.3600000000000003</v>
      </c>
      <c r="J168" s="803">
        <f t="shared" si="6"/>
        <v>1</v>
      </c>
      <c r="K168" s="802">
        <f t="shared" si="7"/>
        <v>3.3600000000000003</v>
      </c>
      <c r="L168" s="804" cm="1">
        <f t="array" ref="L168">IF($D168="","",IFERROR(IF(INDEX(QPS!$AB:$AB,SMALL(IF(QPS!$AE$15:$AE$262=$D168,ROW(QPS!$AE$15:$AE$262)),$S168))=0,0,INDEX(QPS!$AH:$AH,SMALL(IF(QPS!$AE$15:$AE$262=$D168,ROW(QPS!$AE$15:$AE$262)),$S168))/INDEX(QPS!$AB:$AB,SMALL(IF(QPS!$AE$15:$AE$262=$D168,ROW(QPS!$AE$15:$AE$262)),$S168))),0))</f>
        <v>0</v>
      </c>
      <c r="M168" s="802">
        <f t="shared" si="8"/>
        <v>0</v>
      </c>
      <c r="N168" s="801" t="s">
        <v>1418</v>
      </c>
      <c r="S168">
        <f>IF($D168="","",COUNTIF($D$6:$D168,$D168))</f>
        <v>1</v>
      </c>
      <c r="U168" t="s">
        <v>307</v>
      </c>
    </row>
    <row r="169" spans="1:21" ht="36">
      <c r="A169" s="801" t="s">
        <v>1237</v>
      </c>
      <c r="B169" s="806" t="str" cm="1">
        <f t="array" ref="B169">IF($C169="","",TRIM(INDEX(CRONOGRAMA!$D:$D,$C169)))</f>
        <v>LINEA DE IMPULSION DE 2", 1", 1 1/2" DESDE BOMBAS DE FLOCULANTE Y DE AGUA HASTA MIXER DE CLARIFICADOR (1,2,3)</v>
      </c>
      <c r="C169" s="801">
        <v>43</v>
      </c>
      <c r="D169" s="801" t="s">
        <v>607</v>
      </c>
      <c r="E169" s="806" t="str">
        <f>IF($D169="","",IFERROR(INDEX(QPS!$G:$G,MATCH($D169,QPS!$AE:$AE,0)),"NO EXISTE"))</f>
        <v>SUMINISTRO Y MONTAJE DE SOCKOLET 3000# STL A105</v>
      </c>
      <c r="F169" s="806" t="str" cm="1">
        <f t="array" ref="F169">IF($D169="","",IFERROR(INDEX(QPS!$N:$N,SMALL(IF(QPS!$AE$15:$AE$262=$D169,ROW(QPS!$AE$15:$AE$262)),$S169)),""))</f>
        <v>1"</v>
      </c>
      <c r="G169" s="806" t="str" cm="1">
        <f t="array" ref="G169">IF($D169="","",IFERROR(INDEX(QPS!$O:$O,SMALL(IF(QPS!$AE$15:$AE$262=$D169,ROW(QPS!$AE$15:$AE$262)),$S169)),""))</f>
        <v>AA1B</v>
      </c>
      <c r="H169" s="801" t="str">
        <f>IF($D169="","",IFERROR(INDEX(QPS!$T:$T,MATCH($D169,QPS!$AE:$AE,0)),""))</f>
        <v>UND</v>
      </c>
      <c r="I169" s="802" cm="1">
        <f t="array" ref="I169">IF($D169="","",IFERROR(INDEX(QPS!$AB:$AB,SMALL(IF(QPS!$AE$15:$AE$262=$D169,ROW(QPS!$AE$15:$AE$262)),$S169)),0))</f>
        <v>17.360000000000003</v>
      </c>
      <c r="J169" s="803">
        <f t="shared" si="6"/>
        <v>1</v>
      </c>
      <c r="K169" s="802">
        <f t="shared" si="7"/>
        <v>17.360000000000003</v>
      </c>
      <c r="L169" s="804" cm="1">
        <f t="array" ref="L169">IF($D169="","",IFERROR(IF(INDEX(QPS!$AB:$AB,SMALL(IF(QPS!$AE$15:$AE$262=$D169,ROW(QPS!$AE$15:$AE$262)),$S169))=0,0,INDEX(QPS!$AH:$AH,SMALL(IF(QPS!$AE$15:$AE$262=$D169,ROW(QPS!$AE$15:$AE$262)),$S169))/INDEX(QPS!$AB:$AB,SMALL(IF(QPS!$AE$15:$AE$262=$D169,ROW(QPS!$AE$15:$AE$262)),$S169))),0))</f>
        <v>0</v>
      </c>
      <c r="M169" s="802">
        <f t="shared" si="8"/>
        <v>0</v>
      </c>
      <c r="N169" s="801" t="s">
        <v>1376</v>
      </c>
      <c r="S169">
        <f>IF($D169="","",COUNTIF($D$6:$D169,$D169))</f>
        <v>1</v>
      </c>
      <c r="U169" t="s">
        <v>308</v>
      </c>
    </row>
    <row r="170" spans="1:21" ht="36">
      <c r="A170" s="801" t="s">
        <v>1237</v>
      </c>
      <c r="B170" s="806" t="str" cm="1">
        <f t="array" ref="B170">IF($C170="","",TRIM(INDEX(CRONOGRAMA!$D:$D,$C170)))</f>
        <v>LINEA DE IMPULSION DE 2", 1", 1 1/2" DESDE BOMBAS DE FLOCULANTE Y DE AGUA HASTA MIXER DE CLARIFICADOR (1,2,3)</v>
      </c>
      <c r="C170" s="801">
        <v>43</v>
      </c>
      <c r="D170" s="801" t="s">
        <v>608</v>
      </c>
      <c r="E170" s="806" t="str">
        <f>IF($D170="","",IFERROR(INDEX(QPS!$G:$G,MATCH($D170,QPS!$AE:$AE,0)),"NO EXISTE"))</f>
        <v>SUMINISTRO Y MONTAJE DE SOCKOLET 3000# STL A105</v>
      </c>
      <c r="F170" s="806" t="str" cm="1">
        <f t="array" ref="F170">IF($D170="","",IFERROR(INDEX(QPS!$N:$N,SMALL(IF(QPS!$AE$15:$AE$262=$D170,ROW(QPS!$AE$15:$AE$262)),$S170)),""))</f>
        <v>1½"</v>
      </c>
      <c r="G170" s="806" t="str" cm="1">
        <f t="array" ref="G170">IF($D170="","",IFERROR(INDEX(QPS!$O:$O,SMALL(IF(QPS!$AE$15:$AE$262=$D170,ROW(QPS!$AE$15:$AE$262)),$S170)),""))</f>
        <v>AA1B</v>
      </c>
      <c r="H170" s="801" t="str">
        <f>IF($D170="","",IFERROR(INDEX(QPS!$T:$T,MATCH($D170,QPS!$AE:$AE,0)),""))</f>
        <v>UND</v>
      </c>
      <c r="I170" s="802" cm="1">
        <f t="array" ref="I170">IF($D170="","",IFERROR(INDEX(QPS!$AB:$AB,SMALL(IF(QPS!$AE$15:$AE$262=$D170,ROW(QPS!$AE$15:$AE$262)),$S170)),0))</f>
        <v>12.4</v>
      </c>
      <c r="J170" s="803">
        <f t="shared" si="6"/>
        <v>1</v>
      </c>
      <c r="K170" s="802">
        <f t="shared" si="7"/>
        <v>12.4</v>
      </c>
      <c r="L170" s="804" cm="1">
        <f t="array" ref="L170">IF($D170="","",IFERROR(IF(INDEX(QPS!$AB:$AB,SMALL(IF(QPS!$AE$15:$AE$262=$D170,ROW(QPS!$AE$15:$AE$262)),$S170))=0,0,INDEX(QPS!$AH:$AH,SMALL(IF(QPS!$AE$15:$AE$262=$D170,ROW(QPS!$AE$15:$AE$262)),$S170))/INDEX(QPS!$AB:$AB,SMALL(IF(QPS!$AE$15:$AE$262=$D170,ROW(QPS!$AE$15:$AE$262)),$S170))),0))</f>
        <v>0</v>
      </c>
      <c r="M170" s="802">
        <f t="shared" si="8"/>
        <v>0</v>
      </c>
      <c r="N170" s="801" t="s">
        <v>1376</v>
      </c>
      <c r="S170">
        <f>IF($D170="","",COUNTIF($D$6:$D170,$D170))</f>
        <v>1</v>
      </c>
      <c r="U170" t="s">
        <v>309</v>
      </c>
    </row>
    <row r="171" spans="1:21" ht="36">
      <c r="A171" s="801" t="s">
        <v>1237</v>
      </c>
      <c r="B171" s="806" t="str" cm="1">
        <f t="array" ref="B171">IF($C171="","",TRIM(INDEX(CRONOGRAMA!$D:$D,$C171)))</f>
        <v>LINEA DE IMPULSION DE 2", 1", 1 1/2" DESDE BOMBAS DE FLOCULANTE Y DE AGUA HASTA MIXER DE CLARIFICADOR (1,2,3)</v>
      </c>
      <c r="C171" s="801">
        <v>43</v>
      </c>
      <c r="D171" s="801" t="s">
        <v>609</v>
      </c>
      <c r="E171" s="806" t="str">
        <f>IF($D171="","",IFERROR(INDEX(QPS!$G:$G,MATCH($D171,QPS!$AE:$AE,0)),"NO EXISTE"))</f>
        <v>SUMINISTRO Y MONTAJE DE SOCKOLET 3000# STL A105</v>
      </c>
      <c r="F171" s="806" t="str" cm="1">
        <f t="array" ref="F171">IF($D171="","",IFERROR(INDEX(QPS!$N:$N,SMALL(IF(QPS!$AE$15:$AE$262=$D171,ROW(QPS!$AE$15:$AE$262)),$S171)),""))</f>
        <v>2"</v>
      </c>
      <c r="G171" s="806" t="str" cm="1">
        <f t="array" ref="G171">IF($D171="","",IFERROR(INDEX(QPS!$O:$O,SMALL(IF(QPS!$AE$15:$AE$262=$D171,ROW(QPS!$AE$15:$AE$262)),$S171)),""))</f>
        <v>AA1B</v>
      </c>
      <c r="H171" s="801" t="str">
        <f>IF($D171="","",IFERROR(INDEX(QPS!$T:$T,MATCH($D171,QPS!$AE:$AE,0)),""))</f>
        <v>UND</v>
      </c>
      <c r="I171" s="802" cm="1">
        <f t="array" ref="I171">IF($D171="","",IFERROR(INDEX(QPS!$AB:$AB,SMALL(IF(QPS!$AE$15:$AE$262=$D171,ROW(QPS!$AE$15:$AE$262)),$S171)),0))</f>
        <v>9.3000000000000007</v>
      </c>
      <c r="J171" s="803">
        <f t="shared" si="6"/>
        <v>1</v>
      </c>
      <c r="K171" s="802">
        <f t="shared" si="7"/>
        <v>9.3000000000000007</v>
      </c>
      <c r="L171" s="804" cm="1">
        <f t="array" ref="L171">IF($D171="","",IFERROR(IF(INDEX(QPS!$AB:$AB,SMALL(IF(QPS!$AE$15:$AE$262=$D171,ROW(QPS!$AE$15:$AE$262)),$S171))=0,0,INDEX(QPS!$AH:$AH,SMALL(IF(QPS!$AE$15:$AE$262=$D171,ROW(QPS!$AE$15:$AE$262)),$S171))/INDEX(QPS!$AB:$AB,SMALL(IF(QPS!$AE$15:$AE$262=$D171,ROW(QPS!$AE$15:$AE$262)),$S171))),0))</f>
        <v>0</v>
      </c>
      <c r="M171" s="802">
        <f t="shared" si="8"/>
        <v>0</v>
      </c>
      <c r="N171" s="801" t="s">
        <v>1418</v>
      </c>
      <c r="S171">
        <f>IF($D171="","",COUNTIF($D$6:$D171,$D171))</f>
        <v>1</v>
      </c>
      <c r="U171" t="s">
        <v>310</v>
      </c>
    </row>
    <row r="172" spans="1:21" ht="24">
      <c r="A172" s="801" t="s">
        <v>1239</v>
      </c>
      <c r="B172" s="806" t="str" cm="1">
        <f t="array" ref="B172">IF($C172="","",TRIM(INDEX(CRONOGRAMA!$D:$D,$C172)))</f>
        <v>LINEA DE IMPULSION DESDE MIXER CLARIFICADOR (1,2,3) HASTA CLARIFICADORES 1,2 Y 3</v>
      </c>
      <c r="C172" s="801">
        <v>44</v>
      </c>
      <c r="D172" s="801" t="s">
        <v>610</v>
      </c>
      <c r="E172" s="806" t="str">
        <f>IF($D172="","",IFERROR(INDEX(QPS!$G:$G,MATCH($D172,QPS!$AE:$AE,0)),"NO EXISTE"))</f>
        <v>SUMINISTRO Y MONTAJE DE ELL 90 DEG 3000# SW STL A105</v>
      </c>
      <c r="F172" s="806" t="str" cm="1">
        <f t="array" ref="F172">IF($D172="","",IFERROR(INDEX(QPS!$N:$N,SMALL(IF(QPS!$AE$15:$AE$262=$D172,ROW(QPS!$AE$15:$AE$262)),$S172)),""))</f>
        <v>½"</v>
      </c>
      <c r="G172" s="806" t="str" cm="1">
        <f t="array" ref="G172">IF($D172="","",IFERROR(INDEX(QPS!$O:$O,SMALL(IF(QPS!$AE$15:$AE$262=$D172,ROW(QPS!$AE$15:$AE$262)),$S172)),""))</f>
        <v>AA1B</v>
      </c>
      <c r="H172" s="801" t="str">
        <f>IF($D172="","",IFERROR(INDEX(QPS!$T:$T,MATCH($D172,QPS!$AE:$AE,0)),""))</f>
        <v>UND</v>
      </c>
      <c r="I172" s="802" cm="1">
        <f t="array" ref="I172">IF($D172="","",IFERROR(INDEX(QPS!$AB:$AB,SMALL(IF(QPS!$AE$15:$AE$262=$D172,ROW(QPS!$AE$15:$AE$262)),$S172)),0))</f>
        <v>8.2666666666666657</v>
      </c>
      <c r="J172" s="803">
        <f t="shared" si="6"/>
        <v>1</v>
      </c>
      <c r="K172" s="802">
        <f t="shared" si="7"/>
        <v>8.2666666666666657</v>
      </c>
      <c r="L172" s="804" cm="1">
        <f t="array" ref="L172">IF($D172="","",IFERROR(IF(INDEX(QPS!$AB:$AB,SMALL(IF(QPS!$AE$15:$AE$262=$D172,ROW(QPS!$AE$15:$AE$262)),$S172))=0,0,INDEX(QPS!$AH:$AH,SMALL(IF(QPS!$AE$15:$AE$262=$D172,ROW(QPS!$AE$15:$AE$262)),$S172))/INDEX(QPS!$AB:$AB,SMALL(IF(QPS!$AE$15:$AE$262=$D172,ROW(QPS!$AE$15:$AE$262)),$S172))),0))</f>
        <v>0</v>
      </c>
      <c r="M172" s="802">
        <f t="shared" si="8"/>
        <v>0</v>
      </c>
      <c r="N172" s="801" t="s">
        <v>1376</v>
      </c>
      <c r="S172">
        <f>IF($D172="","",COUNTIF($D$6:$D172,$D172))</f>
        <v>1</v>
      </c>
      <c r="U172" t="s">
        <v>311</v>
      </c>
    </row>
    <row r="173" spans="1:21" ht="36">
      <c r="A173" s="801" t="s">
        <v>1237</v>
      </c>
      <c r="B173" s="806" t="str" cm="1">
        <f t="array" ref="B173">IF($C173="","",TRIM(INDEX(CRONOGRAMA!$D:$D,$C173)))</f>
        <v>LINEA DE IMPULSION DE 2", 1", 1 1/2" DESDE BOMBAS DE FLOCULANTE Y DE AGUA HASTA MIXER DE CLARIFICADOR (1,2,3)</v>
      </c>
      <c r="C173" s="801">
        <v>43</v>
      </c>
      <c r="D173" s="801" t="s">
        <v>611</v>
      </c>
      <c r="E173" s="806" t="str">
        <f>IF($D173="","",IFERROR(INDEX(QPS!$G:$G,MATCH($D173,QPS!$AE:$AE,0)),"NO EXISTE"))</f>
        <v>SUMINISTRO Y MONTAJE DE ELL 90 DEG 3000# SW STL A105</v>
      </c>
      <c r="F173" s="806" t="str" cm="1">
        <f t="array" ref="F173">IF($D173="","",IFERROR(INDEX(QPS!$N:$N,SMALL(IF(QPS!$AE$15:$AE$262=$D173,ROW(QPS!$AE$15:$AE$262)),$S173)),""))</f>
        <v>1"</v>
      </c>
      <c r="G173" s="806" t="str" cm="1">
        <f t="array" ref="G173">IF($D173="","",IFERROR(INDEX(QPS!$O:$O,SMALL(IF(QPS!$AE$15:$AE$262=$D173,ROW(QPS!$AE$15:$AE$262)),$S173)),""))</f>
        <v>AA1B</v>
      </c>
      <c r="H173" s="801" t="str">
        <f>IF($D173="","",IFERROR(INDEX(QPS!$T:$T,MATCH($D173,QPS!$AE:$AE,0)),""))</f>
        <v>UND</v>
      </c>
      <c r="I173" s="802" cm="1">
        <f t="array" ref="I173">IF($D173="","",IFERROR(INDEX(QPS!$AB:$AB,SMALL(IF(QPS!$AE$15:$AE$262=$D173,ROW(QPS!$AE$15:$AE$262)),$S173)),0))</f>
        <v>78.533333333333331</v>
      </c>
      <c r="J173" s="803">
        <f t="shared" si="6"/>
        <v>1</v>
      </c>
      <c r="K173" s="802">
        <f t="shared" si="7"/>
        <v>78.533333333333331</v>
      </c>
      <c r="L173" s="804" cm="1">
        <f t="array" ref="L173">IF($D173="","",IFERROR(IF(INDEX(QPS!$AB:$AB,SMALL(IF(QPS!$AE$15:$AE$262=$D173,ROW(QPS!$AE$15:$AE$262)),$S173))=0,0,INDEX(QPS!$AH:$AH,SMALL(IF(QPS!$AE$15:$AE$262=$D173,ROW(QPS!$AE$15:$AE$262)),$S173))/INDEX(QPS!$AB:$AB,SMALL(IF(QPS!$AE$15:$AE$262=$D173,ROW(QPS!$AE$15:$AE$262)),$S173))),0))</f>
        <v>0</v>
      </c>
      <c r="M173" s="802">
        <f t="shared" si="8"/>
        <v>0</v>
      </c>
      <c r="N173" s="801" t="s">
        <v>1376</v>
      </c>
      <c r="S173">
        <f>IF($D173="","",COUNTIF($D$6:$D173,$D173))</f>
        <v>1</v>
      </c>
      <c r="U173" t="s">
        <v>312</v>
      </c>
    </row>
    <row r="174" spans="1:21" ht="36">
      <c r="A174" s="801" t="s">
        <v>1237</v>
      </c>
      <c r="B174" s="806" t="str" cm="1">
        <f t="array" ref="B174">IF($C174="","",TRIM(INDEX(CRONOGRAMA!$D:$D,$C174)))</f>
        <v>LINEA DE IMPULSION DE 2", 1", 1 1/2" DESDE BOMBAS DE FLOCULANTE Y DE AGUA HASTA MIXER DE CLARIFICADOR (1,2,3)</v>
      </c>
      <c r="C174" s="801">
        <v>43</v>
      </c>
      <c r="D174" s="801" t="s">
        <v>612</v>
      </c>
      <c r="E174" s="806" t="str">
        <f>IF($D174="","",IFERROR(INDEX(QPS!$G:$G,MATCH($D174,QPS!$AE:$AE,0)),"NO EXISTE"))</f>
        <v>SUMINISTRO Y MONTAJE DE ELL 90 DEG 3000# SW STL A105</v>
      </c>
      <c r="F174" s="806" t="str" cm="1">
        <f t="array" ref="F174">IF($D174="","",IFERROR(INDEX(QPS!$N:$N,SMALL(IF(QPS!$AE$15:$AE$262=$D174,ROW(QPS!$AE$15:$AE$262)),$S174)),""))</f>
        <v>1½"</v>
      </c>
      <c r="G174" s="806" t="str" cm="1">
        <f t="array" ref="G174">IF($D174="","",IFERROR(INDEX(QPS!$O:$O,SMALL(IF(QPS!$AE$15:$AE$262=$D174,ROW(QPS!$AE$15:$AE$262)),$S174)),""))</f>
        <v>AA1B</v>
      </c>
      <c r="H174" s="801" t="str">
        <f>IF($D174="","",IFERROR(INDEX(QPS!$T:$T,MATCH($D174,QPS!$AE:$AE,0)),""))</f>
        <v>UND</v>
      </c>
      <c r="I174" s="802" cm="1">
        <f t="array" ref="I174">IF($D174="","",IFERROR(INDEX(QPS!$AB:$AB,SMALL(IF(QPS!$AE$15:$AE$262=$D174,ROW(QPS!$AE$15:$AE$262)),$S174)),0))</f>
        <v>66.960000000000008</v>
      </c>
      <c r="J174" s="803">
        <f t="shared" si="6"/>
        <v>1</v>
      </c>
      <c r="K174" s="802">
        <f t="shared" si="7"/>
        <v>66.960000000000008</v>
      </c>
      <c r="L174" s="804" cm="1">
        <f t="array" ref="L174">IF($D174="","",IFERROR(IF(INDEX(QPS!$AB:$AB,SMALL(IF(QPS!$AE$15:$AE$262=$D174,ROW(QPS!$AE$15:$AE$262)),$S174))=0,0,INDEX(QPS!$AH:$AH,SMALL(IF(QPS!$AE$15:$AE$262=$D174,ROW(QPS!$AE$15:$AE$262)),$S174))/INDEX(QPS!$AB:$AB,SMALL(IF(QPS!$AE$15:$AE$262=$D174,ROW(QPS!$AE$15:$AE$262)),$S174))),0))</f>
        <v>0</v>
      </c>
      <c r="M174" s="802">
        <f t="shared" si="8"/>
        <v>0</v>
      </c>
      <c r="N174" s="801" t="s">
        <v>1376</v>
      </c>
      <c r="S174">
        <f>IF($D174="","",COUNTIF($D$6:$D174,$D174))</f>
        <v>1</v>
      </c>
      <c r="U174" t="s">
        <v>313</v>
      </c>
    </row>
    <row r="175" spans="1:21" ht="36">
      <c r="A175" s="801" t="s">
        <v>1237</v>
      </c>
      <c r="B175" s="806" t="str" cm="1">
        <f t="array" ref="B175">IF($C175="","",TRIM(INDEX(CRONOGRAMA!$D:$D,$C175)))</f>
        <v>LINEA DE IMPULSION DE 2", 1", 1 1/2" DESDE BOMBAS DE FLOCULANTE Y DE AGUA HASTA MIXER DE CLARIFICADOR (1,2,3)</v>
      </c>
      <c r="C175" s="801">
        <v>43</v>
      </c>
      <c r="D175" s="801" t="s">
        <v>613</v>
      </c>
      <c r="E175" s="806" t="str">
        <f>IF($D175="","",IFERROR(INDEX(QPS!$G:$G,MATCH($D175,QPS!$AE:$AE,0)),"NO EXISTE"))</f>
        <v>SUMINISTRO Y MONTAJE DE ELL 90 DEG 3000# SW STL A105</v>
      </c>
      <c r="F175" s="806" t="str" cm="1">
        <f t="array" ref="F175">IF($D175="","",IFERROR(INDEX(QPS!$N:$N,SMALL(IF(QPS!$AE$15:$AE$262=$D175,ROW(QPS!$AE$15:$AE$262)),$S175)),""))</f>
        <v>2"</v>
      </c>
      <c r="G175" s="806" t="str" cm="1">
        <f t="array" ref="G175">IF($D175="","",IFERROR(INDEX(QPS!$O:$O,SMALL(IF(QPS!$AE$15:$AE$262=$D175,ROW(QPS!$AE$15:$AE$262)),$S175)),""))</f>
        <v>AA1B</v>
      </c>
      <c r="H175" s="801" t="str">
        <f>IF($D175="","",IFERROR(INDEX(QPS!$T:$T,MATCH($D175,QPS!$AE:$AE,0)),""))</f>
        <v>UND</v>
      </c>
      <c r="I175" s="802" cm="1">
        <f t="array" ref="I175">IF($D175="","",IFERROR(INDEX(QPS!$AB:$AB,SMALL(IF(QPS!$AE$15:$AE$262=$D175,ROW(QPS!$AE$15:$AE$262)),$S175)),0))</f>
        <v>158.72000000000003</v>
      </c>
      <c r="J175" s="803">
        <f t="shared" si="6"/>
        <v>1</v>
      </c>
      <c r="K175" s="802">
        <f t="shared" si="7"/>
        <v>158.72000000000003</v>
      </c>
      <c r="L175" s="804" cm="1">
        <f t="array" ref="L175">IF($D175="","",IFERROR(IF(INDEX(QPS!$AB:$AB,SMALL(IF(QPS!$AE$15:$AE$262=$D175,ROW(QPS!$AE$15:$AE$262)),$S175))=0,0,INDEX(QPS!$AH:$AH,SMALL(IF(QPS!$AE$15:$AE$262=$D175,ROW(QPS!$AE$15:$AE$262)),$S175))/INDEX(QPS!$AB:$AB,SMALL(IF(QPS!$AE$15:$AE$262=$D175,ROW(QPS!$AE$15:$AE$262)),$S175))),0))</f>
        <v>0</v>
      </c>
      <c r="M175" s="802">
        <f t="shared" si="8"/>
        <v>0</v>
      </c>
      <c r="N175" s="801" t="s">
        <v>1418</v>
      </c>
      <c r="S175">
        <f>IF($D175="","",COUNTIF($D$6:$D175,$D175))</f>
        <v>1</v>
      </c>
      <c r="U175" t="s">
        <v>314</v>
      </c>
    </row>
    <row r="176" spans="1:21" ht="24">
      <c r="A176" s="801" t="s">
        <v>1239</v>
      </c>
      <c r="B176" s="806" t="str" cm="1">
        <f t="array" ref="B176">IF($C176="","",TRIM(INDEX(CRONOGRAMA!$D:$D,$C176)))</f>
        <v>LINEA DE IMPULSION DESDE MIXER CLARIFICADOR (1,2,3) HASTA CLARIFICADORES 1,2 Y 3</v>
      </c>
      <c r="C176" s="801">
        <v>44</v>
      </c>
      <c r="D176" s="801" t="s">
        <v>614</v>
      </c>
      <c r="E176" s="806" t="str">
        <f>IF($D176="","",IFERROR(INDEX(QPS!$G:$G,MATCH($D176,QPS!$AE:$AE,0)),"NO EXISTE"))</f>
        <v>SUMINISTRO Y MONTAJE DE TEE 3000# SW STL A105</v>
      </c>
      <c r="F176" s="806" t="str" cm="1">
        <f t="array" ref="F176">IF($D176="","",IFERROR(INDEX(QPS!$N:$N,SMALL(IF(QPS!$AE$15:$AE$262=$D176,ROW(QPS!$AE$15:$AE$262)),$S176)),""))</f>
        <v>½"</v>
      </c>
      <c r="G176" s="806" t="str" cm="1">
        <f t="array" ref="G176">IF($D176="","",IFERROR(INDEX(QPS!$O:$O,SMALL(IF(QPS!$AE$15:$AE$262=$D176,ROW(QPS!$AE$15:$AE$262)),$S176)),""))</f>
        <v>AA1B</v>
      </c>
      <c r="H176" s="801" t="str">
        <f>IF($D176="","",IFERROR(INDEX(QPS!$T:$T,MATCH($D176,QPS!$AE:$AE,0)),""))</f>
        <v>UND</v>
      </c>
      <c r="I176" s="802" cm="1">
        <f t="array" ref="I176">IF($D176="","",IFERROR(INDEX(QPS!$AB:$AB,SMALL(IF(QPS!$AE$15:$AE$262=$D176,ROW(QPS!$AE$15:$AE$262)),$S176)),0))</f>
        <v>6.6133333333333333</v>
      </c>
      <c r="J176" s="803">
        <f t="shared" si="6"/>
        <v>1</v>
      </c>
      <c r="K176" s="802">
        <f t="shared" si="7"/>
        <v>6.6133333333333333</v>
      </c>
      <c r="L176" s="804" cm="1">
        <f t="array" ref="L176">IF($D176="","",IFERROR(IF(INDEX(QPS!$AB:$AB,SMALL(IF(QPS!$AE$15:$AE$262=$D176,ROW(QPS!$AE$15:$AE$262)),$S176))=0,0,INDEX(QPS!$AH:$AH,SMALL(IF(QPS!$AE$15:$AE$262=$D176,ROW(QPS!$AE$15:$AE$262)),$S176))/INDEX(QPS!$AB:$AB,SMALL(IF(QPS!$AE$15:$AE$262=$D176,ROW(QPS!$AE$15:$AE$262)),$S176))),0))</f>
        <v>0</v>
      </c>
      <c r="M176" s="802">
        <f t="shared" si="8"/>
        <v>0</v>
      </c>
      <c r="N176" s="801" t="s">
        <v>1376</v>
      </c>
      <c r="S176">
        <f>IF($D176="","",COUNTIF($D$6:$D176,$D176))</f>
        <v>1</v>
      </c>
      <c r="U176" t="s">
        <v>315</v>
      </c>
    </row>
    <row r="177" spans="1:21" ht="36">
      <c r="A177" s="801" t="s">
        <v>1237</v>
      </c>
      <c r="B177" s="806" t="str" cm="1">
        <f t="array" ref="B177">IF($C177="","",TRIM(INDEX(CRONOGRAMA!$D:$D,$C177)))</f>
        <v>LINEA DE IMPULSION DE 2", 1", 1 1/2" DESDE BOMBAS DE FLOCULANTE Y DE AGUA HASTA MIXER DE CLARIFICADOR (1,2,3)</v>
      </c>
      <c r="C177" s="801">
        <v>43</v>
      </c>
      <c r="D177" s="801" t="s">
        <v>615</v>
      </c>
      <c r="E177" s="806" t="str">
        <f>IF($D177="","",IFERROR(INDEX(QPS!$G:$G,MATCH($D177,QPS!$AE:$AE,0)),"NO EXISTE"))</f>
        <v>SUMINISTRO Y MONTAJE DE TEE 3000# SW STL A105</v>
      </c>
      <c r="F177" s="806" t="str" cm="1">
        <f t="array" ref="F177">IF($D177="","",IFERROR(INDEX(QPS!$N:$N,SMALL(IF(QPS!$AE$15:$AE$262=$D177,ROW(QPS!$AE$15:$AE$262)),$S177)),""))</f>
        <v>1"</v>
      </c>
      <c r="G177" s="806" t="str" cm="1">
        <f t="array" ref="G177">IF($D177="","",IFERROR(INDEX(QPS!$O:$O,SMALL(IF(QPS!$AE$15:$AE$262=$D177,ROW(QPS!$AE$15:$AE$262)),$S177)),""))</f>
        <v>AA1B</v>
      </c>
      <c r="H177" s="801" t="str">
        <f>IF($D177="","",IFERROR(INDEX(QPS!$T:$T,MATCH($D177,QPS!$AE:$AE,0)),""))</f>
        <v>UND</v>
      </c>
      <c r="I177" s="802" cm="1">
        <f t="array" ref="I177">IF($D177="","",IFERROR(INDEX(QPS!$AB:$AB,SMALL(IF(QPS!$AE$15:$AE$262=$D177,ROW(QPS!$AE$15:$AE$262)),$S177)),0))</f>
        <v>49.6</v>
      </c>
      <c r="J177" s="803">
        <f t="shared" si="6"/>
        <v>1</v>
      </c>
      <c r="K177" s="802">
        <f t="shared" si="7"/>
        <v>49.6</v>
      </c>
      <c r="L177" s="804" cm="1">
        <f t="array" ref="L177">IF($D177="","",IFERROR(IF(INDEX(QPS!$AB:$AB,SMALL(IF(QPS!$AE$15:$AE$262=$D177,ROW(QPS!$AE$15:$AE$262)),$S177))=0,0,INDEX(QPS!$AH:$AH,SMALL(IF(QPS!$AE$15:$AE$262=$D177,ROW(QPS!$AE$15:$AE$262)),$S177))/INDEX(QPS!$AB:$AB,SMALL(IF(QPS!$AE$15:$AE$262=$D177,ROW(QPS!$AE$15:$AE$262)),$S177))),0))</f>
        <v>0</v>
      </c>
      <c r="M177" s="802">
        <f t="shared" si="8"/>
        <v>0</v>
      </c>
      <c r="N177" s="801" t="s">
        <v>1376</v>
      </c>
      <c r="S177">
        <f>IF($D177="","",COUNTIF($D$6:$D177,$D177))</f>
        <v>1</v>
      </c>
      <c r="U177" t="s">
        <v>316</v>
      </c>
    </row>
    <row r="178" spans="1:21" ht="36">
      <c r="A178" s="801" t="s">
        <v>1237</v>
      </c>
      <c r="B178" s="806" t="str" cm="1">
        <f t="array" ref="B178">IF($C178="","",TRIM(INDEX(CRONOGRAMA!$D:$D,$C178)))</f>
        <v>LINEA DE IMPULSION DE 2", 1", 1 1/2" DESDE BOMBAS DE FLOCULANTE Y DE AGUA HASTA MIXER DE CLARIFICADOR (1,2,3)</v>
      </c>
      <c r="C178" s="801">
        <v>43</v>
      </c>
      <c r="D178" s="801" t="s">
        <v>616</v>
      </c>
      <c r="E178" s="806" t="str">
        <f>IF($D178="","",IFERROR(INDEX(QPS!$G:$G,MATCH($D178,QPS!$AE:$AE,0)),"NO EXISTE"))</f>
        <v>SUMINISTRO Y MONTAJE DE TEE 3000# SW STL A105</v>
      </c>
      <c r="F178" s="806" t="str" cm="1">
        <f t="array" ref="F178">IF($D178="","",IFERROR(INDEX(QPS!$N:$N,SMALL(IF(QPS!$AE$15:$AE$262=$D178,ROW(QPS!$AE$15:$AE$262)),$S178)),""))</f>
        <v>1½"</v>
      </c>
      <c r="G178" s="806" t="str" cm="1">
        <f t="array" ref="G178">IF($D178="","",IFERROR(INDEX(QPS!$O:$O,SMALL(IF(QPS!$AE$15:$AE$262=$D178,ROW(QPS!$AE$15:$AE$262)),$S178)),""))</f>
        <v>AA1B</v>
      </c>
      <c r="H178" s="801" t="str">
        <f>IF($D178="","",IFERROR(INDEX(QPS!$T:$T,MATCH($D178,QPS!$AE:$AE,0)),""))</f>
        <v>UND</v>
      </c>
      <c r="I178" s="802" cm="1">
        <f t="array" ref="I178">IF($D178="","",IFERROR(INDEX(QPS!$AB:$AB,SMALL(IF(QPS!$AE$15:$AE$262=$D178,ROW(QPS!$AE$15:$AE$262)),$S178)),0))</f>
        <v>35.428571428571423</v>
      </c>
      <c r="J178" s="803">
        <f t="shared" si="6"/>
        <v>1</v>
      </c>
      <c r="K178" s="802">
        <f t="shared" si="7"/>
        <v>35.428571428571423</v>
      </c>
      <c r="L178" s="804" cm="1">
        <f t="array" ref="L178">IF($D178="","",IFERROR(IF(INDEX(QPS!$AB:$AB,SMALL(IF(QPS!$AE$15:$AE$262=$D178,ROW(QPS!$AE$15:$AE$262)),$S178))=0,0,INDEX(QPS!$AH:$AH,SMALL(IF(QPS!$AE$15:$AE$262=$D178,ROW(QPS!$AE$15:$AE$262)),$S178))/INDEX(QPS!$AB:$AB,SMALL(IF(QPS!$AE$15:$AE$262=$D178,ROW(QPS!$AE$15:$AE$262)),$S178))),0))</f>
        <v>0</v>
      </c>
      <c r="M178" s="802">
        <f t="shared" si="8"/>
        <v>0</v>
      </c>
      <c r="N178" s="801" t="s">
        <v>1376</v>
      </c>
      <c r="S178">
        <f>IF($D178="","",COUNTIF($D$6:$D178,$D178))</f>
        <v>1</v>
      </c>
      <c r="U178" t="s">
        <v>317</v>
      </c>
    </row>
    <row r="179" spans="1:21" ht="36">
      <c r="A179" s="801" t="s">
        <v>1237</v>
      </c>
      <c r="B179" s="806" t="str" cm="1">
        <f t="array" ref="B179">IF($C179="","",TRIM(INDEX(CRONOGRAMA!$D:$D,$C179)))</f>
        <v>LINEA DE IMPULSION DE 2", 1", 1 1/2" DESDE BOMBAS DE FLOCULANTE Y DE AGUA HASTA MIXER DE CLARIFICADOR (1,2,3)</v>
      </c>
      <c r="C179" s="801">
        <v>43</v>
      </c>
      <c r="D179" s="801" t="s">
        <v>617</v>
      </c>
      <c r="E179" s="806" t="str">
        <f>IF($D179="","",IFERROR(INDEX(QPS!$G:$G,MATCH($D179,QPS!$AE:$AE,0)),"NO EXISTE"))</f>
        <v>SUMINISTRO Y MONTAJE DE TEE 3000# SW STL A105</v>
      </c>
      <c r="F179" s="806" t="str" cm="1">
        <f t="array" ref="F179">IF($D179="","",IFERROR(INDEX(QPS!$N:$N,SMALL(IF(QPS!$AE$15:$AE$262=$D179,ROW(QPS!$AE$15:$AE$262)),$S179)),""))</f>
        <v>2"</v>
      </c>
      <c r="G179" s="806" t="str" cm="1">
        <f t="array" ref="G179">IF($D179="","",IFERROR(INDEX(QPS!$O:$O,SMALL(IF(QPS!$AE$15:$AE$262=$D179,ROW(QPS!$AE$15:$AE$262)),$S179)),""))</f>
        <v>AA1B</v>
      </c>
      <c r="H179" s="801" t="str">
        <f>IF($D179="","",IFERROR(INDEX(QPS!$T:$T,MATCH($D179,QPS!$AE:$AE,0)),""))</f>
        <v>UND</v>
      </c>
      <c r="I179" s="802" cm="1">
        <f t="array" ref="I179">IF($D179="","",IFERROR(INDEX(QPS!$AB:$AB,SMALL(IF(QPS!$AE$15:$AE$262=$D179,ROW(QPS!$AE$15:$AE$262)),$S179)),0))</f>
        <v>31.885714285714283</v>
      </c>
      <c r="J179" s="803">
        <f t="shared" si="6"/>
        <v>1</v>
      </c>
      <c r="K179" s="802">
        <f t="shared" si="7"/>
        <v>31.885714285714283</v>
      </c>
      <c r="L179" s="804" cm="1">
        <f t="array" ref="L179">IF($D179="","",IFERROR(IF(INDEX(QPS!$AB:$AB,SMALL(IF(QPS!$AE$15:$AE$262=$D179,ROW(QPS!$AE$15:$AE$262)),$S179))=0,0,INDEX(QPS!$AH:$AH,SMALL(IF(QPS!$AE$15:$AE$262=$D179,ROW(QPS!$AE$15:$AE$262)),$S179))/INDEX(QPS!$AB:$AB,SMALL(IF(QPS!$AE$15:$AE$262=$D179,ROW(QPS!$AE$15:$AE$262)),$S179))),0))</f>
        <v>0</v>
      </c>
      <c r="M179" s="802">
        <f t="shared" si="8"/>
        <v>0</v>
      </c>
      <c r="N179" s="801" t="s">
        <v>1418</v>
      </c>
      <c r="S179">
        <f>IF($D179="","",COUNTIF($D$6:$D179,$D179))</f>
        <v>1</v>
      </c>
      <c r="U179" t="s">
        <v>318</v>
      </c>
    </row>
    <row r="180" spans="1:21" ht="36">
      <c r="A180" s="801" t="s">
        <v>1237</v>
      </c>
      <c r="B180" s="806" t="str" cm="1">
        <f t="array" ref="B180">IF($C180="","",TRIM(INDEX(CRONOGRAMA!$D:$D,$C180)))</f>
        <v>LINEA DE IMPULSION DE 2", 1", 1 1/2" DESDE BOMBAS DE FLOCULANTE Y DE AGUA HASTA MIXER DE CLARIFICADOR (1,2,3)</v>
      </c>
      <c r="C180" s="801">
        <v>43</v>
      </c>
      <c r="D180" s="801" t="s">
        <v>618</v>
      </c>
      <c r="E180" s="806" t="str">
        <f>IF($D180="","",IFERROR(INDEX(QPS!$G:$G,MATCH($D180,QPS!$AE:$AE,0)),"NO EXISTE"))</f>
        <v>SUMINISTRO Y MONTAJE DE TEE RED 3000# SW STL A105</v>
      </c>
      <c r="F180" s="806" t="str" cm="1">
        <f t="array" ref="F180">IF($D180="","",IFERROR(INDEX(QPS!$N:$N,SMALL(IF(QPS!$AE$15:$AE$262=$D180,ROW(QPS!$AE$15:$AE$262)),$S180)),""))</f>
        <v>2" x ½"</v>
      </c>
      <c r="G180" s="806" t="str" cm="1">
        <f t="array" ref="G180">IF($D180="","",IFERROR(INDEX(QPS!$O:$O,SMALL(IF(QPS!$AE$15:$AE$262=$D180,ROW(QPS!$AE$15:$AE$262)),$S180)),""))</f>
        <v>AA1B</v>
      </c>
      <c r="H180" s="801" t="str">
        <f>IF($D180="","",IFERROR(INDEX(QPS!$T:$T,MATCH($D180,QPS!$AE:$AE,0)),""))</f>
        <v>UND</v>
      </c>
      <c r="I180" s="802" cm="1">
        <f t="array" ref="I180">IF($D180="","",IFERROR(INDEX(QPS!$AB:$AB,SMALL(IF(QPS!$AE$15:$AE$262=$D180,ROW(QPS!$AE$15:$AE$262)),$S180)),0))</f>
        <v>8.2666666666666657</v>
      </c>
      <c r="J180" s="803">
        <f t="shared" si="6"/>
        <v>1</v>
      </c>
      <c r="K180" s="802">
        <f t="shared" si="7"/>
        <v>8.2666666666666657</v>
      </c>
      <c r="L180" s="804" cm="1">
        <f t="array" ref="L180">IF($D180="","",IFERROR(IF(INDEX(QPS!$AB:$AB,SMALL(IF(QPS!$AE$15:$AE$262=$D180,ROW(QPS!$AE$15:$AE$262)),$S180))=0,0,INDEX(QPS!$AH:$AH,SMALL(IF(QPS!$AE$15:$AE$262=$D180,ROW(QPS!$AE$15:$AE$262)),$S180))/INDEX(QPS!$AB:$AB,SMALL(IF(QPS!$AE$15:$AE$262=$D180,ROW(QPS!$AE$15:$AE$262)),$S180))),0))</f>
        <v>0</v>
      </c>
      <c r="M180" s="802">
        <f t="shared" si="8"/>
        <v>0</v>
      </c>
      <c r="N180" s="801" t="s">
        <v>1418</v>
      </c>
      <c r="S180">
        <f>IF($D180="","",COUNTIF($D$6:$D180,$D180))</f>
        <v>1</v>
      </c>
      <c r="U180" t="s">
        <v>319</v>
      </c>
    </row>
    <row r="181" spans="1:21" ht="36">
      <c r="A181" s="801" t="s">
        <v>1237</v>
      </c>
      <c r="B181" s="806" t="str" cm="1">
        <f t="array" ref="B181">IF($C181="","",TRIM(INDEX(CRONOGRAMA!$D:$D,$C181)))</f>
        <v>LINEA DE IMPULSION DE 2", 1", 1 1/2" DESDE BOMBAS DE FLOCULANTE Y DE AGUA HASTA MIXER DE CLARIFICADOR (1,2,3)</v>
      </c>
      <c r="C181" s="801">
        <v>43</v>
      </c>
      <c r="D181" s="801" t="s">
        <v>619</v>
      </c>
      <c r="E181" s="806" t="str">
        <f>IF($D181="","",IFERROR(INDEX(QPS!$G:$G,MATCH($D181,QPS!$AE:$AE,0)),"NO EXISTE"))</f>
        <v>SUMINISTRO Y MONTAJE DE TEE RED 3000# SW STL A105</v>
      </c>
      <c r="F181" s="806" t="str" cm="1">
        <f t="array" ref="F181">IF($D181="","",IFERROR(INDEX(QPS!$N:$N,SMALL(IF(QPS!$AE$15:$AE$262=$D181,ROW(QPS!$AE$15:$AE$262)),$S181)),""))</f>
        <v>1½" x ½"</v>
      </c>
      <c r="G181" s="806" t="str" cm="1">
        <f t="array" ref="G181">IF($D181="","",IFERROR(INDEX(QPS!$O:$O,SMALL(IF(QPS!$AE$15:$AE$262=$D181,ROW(QPS!$AE$15:$AE$262)),$S181)),""))</f>
        <v>AA1B</v>
      </c>
      <c r="H181" s="801" t="str">
        <f>IF($D181="","",IFERROR(INDEX(QPS!$T:$T,MATCH($D181,QPS!$AE:$AE,0)),""))</f>
        <v>UND</v>
      </c>
      <c r="I181" s="802" cm="1">
        <f t="array" ref="I181">IF($D181="","",IFERROR(INDEX(QPS!$AB:$AB,SMALL(IF(QPS!$AE$15:$AE$262=$D181,ROW(QPS!$AE$15:$AE$262)),$S181)),0))</f>
        <v>33.066666666666663</v>
      </c>
      <c r="J181" s="803">
        <f t="shared" si="6"/>
        <v>1</v>
      </c>
      <c r="K181" s="802">
        <f t="shared" si="7"/>
        <v>33.066666666666663</v>
      </c>
      <c r="L181" s="804" cm="1">
        <f t="array" ref="L181">IF($D181="","",IFERROR(IF(INDEX(QPS!$AB:$AB,SMALL(IF(QPS!$AE$15:$AE$262=$D181,ROW(QPS!$AE$15:$AE$262)),$S181))=0,0,INDEX(QPS!$AH:$AH,SMALL(IF(QPS!$AE$15:$AE$262=$D181,ROW(QPS!$AE$15:$AE$262)),$S181))/INDEX(QPS!$AB:$AB,SMALL(IF(QPS!$AE$15:$AE$262=$D181,ROW(QPS!$AE$15:$AE$262)),$S181))),0))</f>
        <v>0</v>
      </c>
      <c r="M181" s="802">
        <f t="shared" si="8"/>
        <v>0</v>
      </c>
      <c r="N181" s="801" t="s">
        <v>1376</v>
      </c>
      <c r="S181">
        <f>IF($D181="","",COUNTIF($D$6:$D181,$D181))</f>
        <v>1</v>
      </c>
      <c r="U181" t="s">
        <v>464</v>
      </c>
    </row>
    <row r="182" spans="1:21" ht="36">
      <c r="A182" s="801" t="s">
        <v>1237</v>
      </c>
      <c r="B182" s="806" t="str" cm="1">
        <f t="array" ref="B182">IF($C182="","",TRIM(INDEX(CRONOGRAMA!$D:$D,$C182)))</f>
        <v>LINEA DE IMPULSION DE 2", 1", 1 1/2" DESDE BOMBAS DE FLOCULANTE Y DE AGUA HASTA MIXER DE CLARIFICADOR (1,2,3)</v>
      </c>
      <c r="C182" s="801">
        <v>43</v>
      </c>
      <c r="D182" s="801" t="s">
        <v>620</v>
      </c>
      <c r="E182" s="806" t="str">
        <f>IF($D182="","",IFERROR(INDEX(QPS!$G:$G,MATCH($D182,QPS!$AE:$AE,0)),"NO EXISTE"))</f>
        <v>SUMINISTRO Y MONTAJE DE TEE RED 3000# SW STL A105</v>
      </c>
      <c r="F182" s="806" t="str" cm="1">
        <f t="array" ref="F182">IF($D182="","",IFERROR(INDEX(QPS!$N:$N,SMALL(IF(QPS!$AE$15:$AE$262=$D182,ROW(QPS!$AE$15:$AE$262)),$S182)),""))</f>
        <v>1" x ½"</v>
      </c>
      <c r="G182" s="806" t="str" cm="1">
        <f t="array" ref="G182">IF($D182="","",IFERROR(INDEX(QPS!$O:$O,SMALL(IF(QPS!$AE$15:$AE$262=$D182,ROW(QPS!$AE$15:$AE$262)),$S182)),""))</f>
        <v>AA1B</v>
      </c>
      <c r="H182" s="801" t="str">
        <f>IF($D182="","",IFERROR(INDEX(QPS!$T:$T,MATCH($D182,QPS!$AE:$AE,0)),""))</f>
        <v>UND</v>
      </c>
      <c r="I182" s="802" cm="1">
        <f t="array" ref="I182">IF($D182="","",IFERROR(INDEX(QPS!$AB:$AB,SMALL(IF(QPS!$AE$15:$AE$262=$D182,ROW(QPS!$AE$15:$AE$262)),$S182)),0))</f>
        <v>24.8</v>
      </c>
      <c r="J182" s="803">
        <f t="shared" si="6"/>
        <v>1</v>
      </c>
      <c r="K182" s="802">
        <f t="shared" si="7"/>
        <v>24.8</v>
      </c>
      <c r="L182" s="804" cm="1">
        <f t="array" ref="L182">IF($D182="","",IFERROR(IF(INDEX(QPS!$AB:$AB,SMALL(IF(QPS!$AE$15:$AE$262=$D182,ROW(QPS!$AE$15:$AE$262)),$S182))=0,0,INDEX(QPS!$AH:$AH,SMALL(IF(QPS!$AE$15:$AE$262=$D182,ROW(QPS!$AE$15:$AE$262)),$S182))/INDEX(QPS!$AB:$AB,SMALL(IF(QPS!$AE$15:$AE$262=$D182,ROW(QPS!$AE$15:$AE$262)),$S182))),0))</f>
        <v>0</v>
      </c>
      <c r="M182" s="802">
        <f t="shared" si="8"/>
        <v>0</v>
      </c>
      <c r="N182" s="801" t="s">
        <v>1376</v>
      </c>
      <c r="S182">
        <f>IF($D182="","",COUNTIF($D$6:$D182,$D182))</f>
        <v>1</v>
      </c>
      <c r="U182" t="s">
        <v>465</v>
      </c>
    </row>
    <row r="183" spans="1:21" ht="36">
      <c r="A183" s="801" t="s">
        <v>1237</v>
      </c>
      <c r="B183" s="806" t="str" cm="1">
        <f t="array" ref="B183">IF($C183="","",TRIM(INDEX(CRONOGRAMA!$D:$D,$C183)))</f>
        <v>LINEA DE IMPULSION DE 2", 1", 1 1/2" DESDE BOMBAS DE FLOCULANTE Y DE AGUA HASTA MIXER DE CLARIFICADOR (1,2,3)</v>
      </c>
      <c r="C183" s="801">
        <v>43</v>
      </c>
      <c r="D183" s="801" t="s">
        <v>621</v>
      </c>
      <c r="E183" s="806" t="str">
        <f>IF($D183="","",IFERROR(INDEX(QPS!$G:$G,MATCH($D183,QPS!$AE:$AE,0)),"NO EXISTE"))</f>
        <v>SUMINISTRO Y MONTAJE DE SWAGE CONC XS STL A234 WPB PBE</v>
      </c>
      <c r="F183" s="806" t="str" cm="1">
        <f t="array" ref="F183">IF($D183="","",IFERROR(INDEX(QPS!$N:$N,SMALL(IF(QPS!$AE$15:$AE$262=$D183,ROW(QPS!$AE$15:$AE$262)),$S183)),""))</f>
        <v>1" x ½"</v>
      </c>
      <c r="G183" s="806" t="str" cm="1">
        <f t="array" ref="G183">IF($D183="","",IFERROR(INDEX(QPS!$O:$O,SMALL(IF(QPS!$AE$15:$AE$262=$D183,ROW(QPS!$AE$15:$AE$262)),$S183)),""))</f>
        <v>AA1B</v>
      </c>
      <c r="H183" s="801" t="str">
        <f>IF($D183="","",IFERROR(INDEX(QPS!$T:$T,MATCH($D183,QPS!$AE:$AE,0)),""))</f>
        <v>UND</v>
      </c>
      <c r="I183" s="802" cm="1">
        <f t="array" ref="I183">IF($D183="","",IFERROR(INDEX(QPS!$AB:$AB,SMALL(IF(QPS!$AE$15:$AE$262=$D183,ROW(QPS!$AE$15:$AE$262)),$S183)),0))</f>
        <v>19.840000000000003</v>
      </c>
      <c r="J183" s="803">
        <f t="shared" si="6"/>
        <v>1</v>
      </c>
      <c r="K183" s="802">
        <f t="shared" si="7"/>
        <v>19.840000000000003</v>
      </c>
      <c r="L183" s="804" cm="1">
        <f t="array" ref="L183">IF($D183="","",IFERROR(IF(INDEX(QPS!$AB:$AB,SMALL(IF(QPS!$AE$15:$AE$262=$D183,ROW(QPS!$AE$15:$AE$262)),$S183))=0,0,INDEX(QPS!$AH:$AH,SMALL(IF(QPS!$AE$15:$AE$262=$D183,ROW(QPS!$AE$15:$AE$262)),$S183))/INDEX(QPS!$AB:$AB,SMALL(IF(QPS!$AE$15:$AE$262=$D183,ROW(QPS!$AE$15:$AE$262)),$S183))),0))</f>
        <v>0</v>
      </c>
      <c r="M183" s="802">
        <f t="shared" si="8"/>
        <v>0</v>
      </c>
      <c r="N183" s="801" t="s">
        <v>1376</v>
      </c>
      <c r="S183">
        <f>IF($D183="","",COUNTIF($D$6:$D183,$D183))</f>
        <v>1</v>
      </c>
      <c r="U183" t="s">
        <v>466</v>
      </c>
    </row>
    <row r="184" spans="1:21" ht="36">
      <c r="A184" s="801" t="s">
        <v>1237</v>
      </c>
      <c r="B184" s="806" t="str" cm="1">
        <f t="array" ref="B184">IF($C184="","",TRIM(INDEX(CRONOGRAMA!$D:$D,$C184)))</f>
        <v>LINEA DE IMPULSION DE 2", 1", 1 1/2" DESDE BOMBAS DE FLOCULANTE Y DE AGUA HASTA MIXER DE CLARIFICADOR (1,2,3)</v>
      </c>
      <c r="C184" s="801">
        <v>43</v>
      </c>
      <c r="D184" s="801" t="s">
        <v>622</v>
      </c>
      <c r="E184" s="806" t="str">
        <f>IF($D184="","",IFERROR(INDEX(QPS!$G:$G,MATCH($D184,QPS!$AE:$AE,0)),"NO EXISTE"))</f>
        <v>SUMINISTRO Y MONTAJE DE SWAGE CONC XS STL A234 WPB PBE</v>
      </c>
      <c r="F184" s="806" t="str" cm="1">
        <f t="array" ref="F184">IF($D184="","",IFERROR(INDEX(QPS!$N:$N,SMALL(IF(QPS!$AE$15:$AE$262=$D184,ROW(QPS!$AE$15:$AE$262)),$S184)),""))</f>
        <v>1½" x 1"</v>
      </c>
      <c r="G184" s="806" t="str" cm="1">
        <f t="array" ref="G184">IF($D184="","",IFERROR(INDEX(QPS!$O:$O,SMALL(IF(QPS!$AE$15:$AE$262=$D184,ROW(QPS!$AE$15:$AE$262)),$S184)),""))</f>
        <v>AA1B</v>
      </c>
      <c r="H184" s="801" t="str">
        <f>IF($D184="","",IFERROR(INDEX(QPS!$T:$T,MATCH($D184,QPS!$AE:$AE,0)),""))</f>
        <v>UND</v>
      </c>
      <c r="I184" s="802" cm="1">
        <f t="array" ref="I184">IF($D184="","",IFERROR(INDEX(QPS!$AB:$AB,SMALL(IF(QPS!$AE$15:$AE$262=$D184,ROW(QPS!$AE$15:$AE$262)),$S184)),0))</f>
        <v>29.760000000000005</v>
      </c>
      <c r="J184" s="803">
        <f t="shared" si="6"/>
        <v>1</v>
      </c>
      <c r="K184" s="802">
        <f t="shared" si="7"/>
        <v>29.760000000000005</v>
      </c>
      <c r="L184" s="804" cm="1">
        <f t="array" ref="L184">IF($D184="","",IFERROR(IF(INDEX(QPS!$AB:$AB,SMALL(IF(QPS!$AE$15:$AE$262=$D184,ROW(QPS!$AE$15:$AE$262)),$S184))=0,0,INDEX(QPS!$AH:$AH,SMALL(IF(QPS!$AE$15:$AE$262=$D184,ROW(QPS!$AE$15:$AE$262)),$S184))/INDEX(QPS!$AB:$AB,SMALL(IF(QPS!$AE$15:$AE$262=$D184,ROW(QPS!$AE$15:$AE$262)),$S184))),0))</f>
        <v>0</v>
      </c>
      <c r="M184" s="802">
        <f t="shared" si="8"/>
        <v>0</v>
      </c>
      <c r="N184" s="801" t="s">
        <v>1376</v>
      </c>
      <c r="S184">
        <f>IF($D184="","",COUNTIF($D$6:$D184,$D184))</f>
        <v>1</v>
      </c>
      <c r="U184" t="s">
        <v>467</v>
      </c>
    </row>
    <row r="185" spans="1:21" ht="36">
      <c r="A185" s="801" t="s">
        <v>1237</v>
      </c>
      <c r="B185" s="806" t="str" cm="1">
        <f t="array" ref="B185">IF($C185="","",TRIM(INDEX(CRONOGRAMA!$D:$D,$C185)))</f>
        <v>LINEA DE IMPULSION DE 2", 1", 1 1/2" DESDE BOMBAS DE FLOCULANTE Y DE AGUA HASTA MIXER DE CLARIFICADOR (1,2,3)</v>
      </c>
      <c r="C185" s="801">
        <v>43</v>
      </c>
      <c r="D185" s="801" t="s">
        <v>623</v>
      </c>
      <c r="E185" s="806" t="str">
        <f>IF($D185="","",IFERROR(INDEX(QPS!$G:$G,MATCH($D185,QPS!$AE:$AE,0)),"NO EXISTE"))</f>
        <v>SUMINISTRO Y MONTAJE DE SWAGE CONC XS STL A234 WPB PBE</v>
      </c>
      <c r="F185" s="806" t="str" cm="1">
        <f t="array" ref="F185">IF($D185="","",IFERROR(INDEX(QPS!$N:$N,SMALL(IF(QPS!$AE$15:$AE$262=$D185,ROW(QPS!$AE$15:$AE$262)),$S185)),""))</f>
        <v>2" x 1½"</v>
      </c>
      <c r="G185" s="806" t="str" cm="1">
        <f t="array" ref="G185">IF($D185="","",IFERROR(INDEX(QPS!$O:$O,SMALL(IF(QPS!$AE$15:$AE$262=$D185,ROW(QPS!$AE$15:$AE$262)),$S185)),""))</f>
        <v>AA1B</v>
      </c>
      <c r="H185" s="801" t="str">
        <f>IF($D185="","",IFERROR(INDEX(QPS!$T:$T,MATCH($D185,QPS!$AE:$AE,0)),""))</f>
        <v>UND</v>
      </c>
      <c r="I185" s="802" cm="1">
        <f t="array" ref="I185">IF($D185="","",IFERROR(INDEX(QPS!$AB:$AB,SMALL(IF(QPS!$AE$15:$AE$262=$D185,ROW(QPS!$AE$15:$AE$262)),$S185)),0))</f>
        <v>19.840000000000003</v>
      </c>
      <c r="J185" s="803">
        <f t="shared" si="6"/>
        <v>1</v>
      </c>
      <c r="K185" s="802">
        <f t="shared" si="7"/>
        <v>19.840000000000003</v>
      </c>
      <c r="L185" s="804" cm="1">
        <f t="array" ref="L185">IF($D185="","",IFERROR(IF(INDEX(QPS!$AB:$AB,SMALL(IF(QPS!$AE$15:$AE$262=$D185,ROW(QPS!$AE$15:$AE$262)),$S185))=0,0,INDEX(QPS!$AH:$AH,SMALL(IF(QPS!$AE$15:$AE$262=$D185,ROW(QPS!$AE$15:$AE$262)),$S185))/INDEX(QPS!$AB:$AB,SMALL(IF(QPS!$AE$15:$AE$262=$D185,ROW(QPS!$AE$15:$AE$262)),$S185))),0))</f>
        <v>0</v>
      </c>
      <c r="M185" s="802">
        <f t="shared" si="8"/>
        <v>0</v>
      </c>
      <c r="N185" s="801" t="s">
        <v>1418</v>
      </c>
      <c r="S185">
        <f>IF($D185="","",COUNTIF($D$6:$D185,$D185))</f>
        <v>1</v>
      </c>
      <c r="U185" t="s">
        <v>472</v>
      </c>
    </row>
    <row r="186" spans="1:21" ht="24">
      <c r="A186" s="801" t="s">
        <v>1239</v>
      </c>
      <c r="B186" s="806" t="str" cm="1">
        <f t="array" ref="B186">IF($C186="","",TRIM(INDEX(CRONOGRAMA!$D:$D,$C186)))</f>
        <v>LINEA DE IMPULSION DESDE MIXER CLARIFICADOR (1,2,3) HASTA CLARIFICADORES 1,2 Y 3</v>
      </c>
      <c r="C186" s="801">
        <v>44</v>
      </c>
      <c r="D186" s="801" t="s">
        <v>624</v>
      </c>
      <c r="E186" s="806" t="str">
        <f>IF($D186="","",IFERROR(INDEX(QPS!$G:$G,MATCH($D186,QPS!$AE:$AE,0)),"NO EXISTE"))</f>
        <v>SUMINISTRO Y MONTAJE DE NIPPLE XS STL A106-B TOE 3" LONG</v>
      </c>
      <c r="F186" s="806" t="str" cm="1">
        <f t="array" ref="F186">IF($D186="","",IFERROR(INDEX(QPS!$N:$N,SMALL(IF(QPS!$AE$15:$AE$262=$D186,ROW(QPS!$AE$15:$AE$262)),$S186)),""))</f>
        <v>½"</v>
      </c>
      <c r="G186" s="806" t="str" cm="1">
        <f t="array" ref="G186">IF($D186="","",IFERROR(INDEX(QPS!$O:$O,SMALL(IF(QPS!$AE$15:$AE$262=$D186,ROW(QPS!$AE$15:$AE$262)),$S186)),""))</f>
        <v>AA1B</v>
      </c>
      <c r="H186" s="801" t="str">
        <f>IF($D186="","",IFERROR(INDEX(QPS!$T:$T,MATCH($D186,QPS!$AE:$AE,0)),""))</f>
        <v>UND</v>
      </c>
      <c r="I186" s="802" cm="1">
        <f t="array" ref="I186">IF($D186="","",IFERROR(INDEX(QPS!$AB:$AB,SMALL(IF(QPS!$AE$15:$AE$262=$D186,ROW(QPS!$AE$15:$AE$262)),$S186)),0))</f>
        <v>62</v>
      </c>
      <c r="J186" s="803">
        <f t="shared" si="6"/>
        <v>1</v>
      </c>
      <c r="K186" s="802">
        <f t="shared" si="7"/>
        <v>62</v>
      </c>
      <c r="L186" s="804" cm="1">
        <f t="array" ref="L186">IF($D186="","",IFERROR(IF(INDEX(QPS!$AB:$AB,SMALL(IF(QPS!$AE$15:$AE$262=$D186,ROW(QPS!$AE$15:$AE$262)),$S186))=0,0,INDEX(QPS!$AH:$AH,SMALL(IF(QPS!$AE$15:$AE$262=$D186,ROW(QPS!$AE$15:$AE$262)),$S186))/INDEX(QPS!$AB:$AB,SMALL(IF(QPS!$AE$15:$AE$262=$D186,ROW(QPS!$AE$15:$AE$262)),$S186))),0))</f>
        <v>0</v>
      </c>
      <c r="M186" s="802">
        <f t="shared" si="8"/>
        <v>0</v>
      </c>
      <c r="N186" s="801" t="s">
        <v>1376</v>
      </c>
      <c r="S186">
        <f>IF($D186="","",COUNTIF($D$6:$D186,$D186))</f>
        <v>1</v>
      </c>
      <c r="U186" t="s">
        <v>1372</v>
      </c>
    </row>
    <row r="187" spans="1:21" ht="36">
      <c r="A187" s="801" t="s">
        <v>1237</v>
      </c>
      <c r="B187" s="806" t="str" cm="1">
        <f t="array" ref="B187">IF($C187="","",TRIM(INDEX(CRONOGRAMA!$D:$D,$C187)))</f>
        <v>LINEA DE IMPULSION DE 2", 1", 1 1/2" DESDE BOMBAS DE FLOCULANTE Y DE AGUA HASTA MIXER DE CLARIFICADOR (1,2,3)</v>
      </c>
      <c r="C187" s="801">
        <v>43</v>
      </c>
      <c r="D187" s="801" t="s">
        <v>625</v>
      </c>
      <c r="E187" s="806" t="str">
        <f>IF($D187="","",IFERROR(INDEX(QPS!$G:$G,MATCH($D187,QPS!$AE:$AE,0)),"NO EXISTE"))</f>
        <v>SUMINISTRO Y MONTAJE DE NIPPLE XS STL A106-B TOE 3" LONG</v>
      </c>
      <c r="F187" s="806" t="str" cm="1">
        <f t="array" ref="F187">IF($D187="","",IFERROR(INDEX(QPS!$N:$N,SMALL(IF(QPS!$AE$15:$AE$262=$D187,ROW(QPS!$AE$15:$AE$262)),$S187)),""))</f>
        <v>1"</v>
      </c>
      <c r="G187" s="806" t="str" cm="1">
        <f t="array" ref="G187">IF($D187="","",IFERROR(INDEX(QPS!$O:$O,SMALL(IF(QPS!$AE$15:$AE$262=$D187,ROW(QPS!$AE$15:$AE$262)),$S187)),""))</f>
        <v>AA1B</v>
      </c>
      <c r="H187" s="801" t="str">
        <f>IF($D187="","",IFERROR(INDEX(QPS!$T:$T,MATCH($D187,QPS!$AE:$AE,0)),""))</f>
        <v>UND</v>
      </c>
      <c r="I187" s="802" cm="1">
        <f t="array" ref="I187">IF($D187="","",IFERROR(INDEX(QPS!$AB:$AB,SMALL(IF(QPS!$AE$15:$AE$262=$D187,ROW(QPS!$AE$15:$AE$262)),$S187)),0))</f>
        <v>29.760000000000005</v>
      </c>
      <c r="J187" s="803">
        <f t="shared" si="6"/>
        <v>1</v>
      </c>
      <c r="K187" s="802">
        <f t="shared" si="7"/>
        <v>29.760000000000005</v>
      </c>
      <c r="L187" s="804" cm="1">
        <f t="array" ref="L187">IF($D187="","",IFERROR(IF(INDEX(QPS!$AB:$AB,SMALL(IF(QPS!$AE$15:$AE$262=$D187,ROW(QPS!$AE$15:$AE$262)),$S187))=0,0,INDEX(QPS!$AH:$AH,SMALL(IF(QPS!$AE$15:$AE$262=$D187,ROW(QPS!$AE$15:$AE$262)),$S187))/INDEX(QPS!$AB:$AB,SMALL(IF(QPS!$AE$15:$AE$262=$D187,ROW(QPS!$AE$15:$AE$262)),$S187))),0))</f>
        <v>0</v>
      </c>
      <c r="M187" s="802">
        <f t="shared" si="8"/>
        <v>0</v>
      </c>
      <c r="N187" s="801" t="s">
        <v>1376</v>
      </c>
      <c r="S187">
        <f>IF($D187="","",COUNTIF($D$6:$D187,$D187))</f>
        <v>1</v>
      </c>
      <c r="U187" t="s">
        <v>533</v>
      </c>
    </row>
    <row r="188" spans="1:21" ht="36">
      <c r="A188" s="801" t="s">
        <v>1237</v>
      </c>
      <c r="B188" s="806" t="str" cm="1">
        <f t="array" ref="B188">IF($C188="","",TRIM(INDEX(CRONOGRAMA!$D:$D,$C188)))</f>
        <v>LINEA DE IMPULSION DE 2", 1", 1 1/2" DESDE BOMBAS DE FLOCULANTE Y DE AGUA HASTA MIXER DE CLARIFICADOR (1,2,3)</v>
      </c>
      <c r="C188" s="801">
        <v>43</v>
      </c>
      <c r="D188" s="801" t="s">
        <v>626</v>
      </c>
      <c r="E188" s="806" t="str">
        <f>IF($D188="","",IFERROR(INDEX(QPS!$G:$G,MATCH($D188,QPS!$AE:$AE,0)),"NO EXISTE"))</f>
        <v>SUMINISTRO Y MONTAJE DE NIPPLE XS STL A106-B TOE 3" LONG</v>
      </c>
      <c r="F188" s="806" t="str" cm="1">
        <f t="array" ref="F188">IF($D188="","",IFERROR(INDEX(QPS!$N:$N,SMALL(IF(QPS!$AE$15:$AE$262=$D188,ROW(QPS!$AE$15:$AE$262)),$S188)),""))</f>
        <v>1½"</v>
      </c>
      <c r="G188" s="806" t="str" cm="1">
        <f t="array" ref="G188">IF($D188="","",IFERROR(INDEX(QPS!$O:$O,SMALL(IF(QPS!$AE$15:$AE$262=$D188,ROW(QPS!$AE$15:$AE$262)),$S188)),""))</f>
        <v>AA1B</v>
      </c>
      <c r="H188" s="801" t="str">
        <f>IF($D188="","",IFERROR(INDEX(QPS!$T:$T,MATCH($D188,QPS!$AE:$AE,0)),""))</f>
        <v>UND</v>
      </c>
      <c r="I188" s="802" cm="1">
        <f t="array" ref="I188">IF($D188="","",IFERROR(INDEX(QPS!$AB:$AB,SMALL(IF(QPS!$AE$15:$AE$262=$D188,ROW(QPS!$AE$15:$AE$262)),$S188)),0))</f>
        <v>24.8</v>
      </c>
      <c r="J188" s="803">
        <f t="shared" si="6"/>
        <v>1</v>
      </c>
      <c r="K188" s="802">
        <f t="shared" si="7"/>
        <v>24.8</v>
      </c>
      <c r="L188" s="804" cm="1">
        <f t="array" ref="L188">IF($D188="","",IFERROR(IF(INDEX(QPS!$AB:$AB,SMALL(IF(QPS!$AE$15:$AE$262=$D188,ROW(QPS!$AE$15:$AE$262)),$S188))=0,0,INDEX(QPS!$AH:$AH,SMALL(IF(QPS!$AE$15:$AE$262=$D188,ROW(QPS!$AE$15:$AE$262)),$S188))/INDEX(QPS!$AB:$AB,SMALL(IF(QPS!$AE$15:$AE$262=$D188,ROW(QPS!$AE$15:$AE$262)),$S188))),0))</f>
        <v>0</v>
      </c>
      <c r="M188" s="802">
        <f t="shared" si="8"/>
        <v>0</v>
      </c>
      <c r="N188" s="801" t="s">
        <v>1376</v>
      </c>
      <c r="S188">
        <f>IF($D188="","",COUNTIF($D$6:$D188,$D188))</f>
        <v>1</v>
      </c>
      <c r="U188" t="s">
        <v>534</v>
      </c>
    </row>
    <row r="189" spans="1:21" ht="36">
      <c r="A189" s="801" t="s">
        <v>1237</v>
      </c>
      <c r="B189" s="806" t="str" cm="1">
        <f t="array" ref="B189">IF($C189="","",TRIM(INDEX(CRONOGRAMA!$D:$D,$C189)))</f>
        <v>LINEA DE IMPULSION DE 2", 1", 1 1/2" DESDE BOMBAS DE FLOCULANTE Y DE AGUA HASTA MIXER DE CLARIFICADOR (1,2,3)</v>
      </c>
      <c r="C189" s="801">
        <v>43</v>
      </c>
      <c r="D189" s="801" t="s">
        <v>627</v>
      </c>
      <c r="E189" s="806" t="str">
        <f>IF($D189="","",IFERROR(INDEX(QPS!$G:$G,MATCH($D189,QPS!$AE:$AE,0)),"NO EXISTE"))</f>
        <v>SUMINISTRO Y MONTAJE DE NIPPLE XS STL A106-B TOE 3" LONG</v>
      </c>
      <c r="F189" s="806" t="str" cm="1">
        <f t="array" ref="F189">IF($D189="","",IFERROR(INDEX(QPS!$N:$N,SMALL(IF(QPS!$AE$15:$AE$262=$D189,ROW(QPS!$AE$15:$AE$262)),$S189)),""))</f>
        <v>2"</v>
      </c>
      <c r="G189" s="806" t="str" cm="1">
        <f t="array" ref="G189">IF($D189="","",IFERROR(INDEX(QPS!$O:$O,SMALL(IF(QPS!$AE$15:$AE$262=$D189,ROW(QPS!$AE$15:$AE$262)),$S189)),""))</f>
        <v>AA1B</v>
      </c>
      <c r="H189" s="801" t="str">
        <f>IF($D189="","",IFERROR(INDEX(QPS!$T:$T,MATCH($D189,QPS!$AE:$AE,0)),""))</f>
        <v>UND</v>
      </c>
      <c r="I189" s="802" cm="1">
        <f t="array" ref="I189">IF($D189="","",IFERROR(INDEX(QPS!$AB:$AB,SMALL(IF(QPS!$AE$15:$AE$262=$D189,ROW(QPS!$AE$15:$AE$262)),$S189)),0))</f>
        <v>9.9200000000000017</v>
      </c>
      <c r="J189" s="803">
        <f t="shared" si="6"/>
        <v>1</v>
      </c>
      <c r="K189" s="802">
        <f t="shared" si="7"/>
        <v>9.9200000000000017</v>
      </c>
      <c r="L189" s="804" cm="1">
        <f t="array" ref="L189">IF($D189="","",IFERROR(IF(INDEX(QPS!$AB:$AB,SMALL(IF(QPS!$AE$15:$AE$262=$D189,ROW(QPS!$AE$15:$AE$262)),$S189))=0,0,INDEX(QPS!$AH:$AH,SMALL(IF(QPS!$AE$15:$AE$262=$D189,ROW(QPS!$AE$15:$AE$262)),$S189))/INDEX(QPS!$AB:$AB,SMALL(IF(QPS!$AE$15:$AE$262=$D189,ROW(QPS!$AE$15:$AE$262)),$S189))),0))</f>
        <v>0</v>
      </c>
      <c r="M189" s="802">
        <f t="shared" si="8"/>
        <v>0</v>
      </c>
      <c r="N189" s="801" t="s">
        <v>1418</v>
      </c>
      <c r="S189">
        <f>IF($D189="","",COUNTIF($D$6:$D189,$D189))</f>
        <v>1</v>
      </c>
      <c r="U189" t="s">
        <v>535</v>
      </c>
    </row>
    <row r="190" spans="1:21" ht="36">
      <c r="A190" s="801" t="s">
        <v>1237</v>
      </c>
      <c r="B190" s="806" t="str" cm="1">
        <f t="array" ref="B190">IF($C190="","",TRIM(INDEX(CRONOGRAMA!$D:$D,$C190)))</f>
        <v>LINEA DE IMPULSION DE 2", 1", 1 1/2" DESDE BOMBAS DE FLOCULANTE Y DE AGUA HASTA MIXER DE CLARIFICADOR (1,2,3)</v>
      </c>
      <c r="C190" s="801">
        <v>43</v>
      </c>
      <c r="D190" s="801" t="s">
        <v>628</v>
      </c>
      <c r="E190" s="806" t="str">
        <f>IF($D190="","",IFERROR(INDEX(QPS!$G:$G,MATCH($D190,QPS!$AE:$AE,0)),"NO EXISTE"))</f>
        <v>SUMINISTRO Y MONTAJE DE CAP SCREW HEX HEAD CR-MO A193 GR B7 UNC</v>
      </c>
      <c r="F190" s="806" t="str" cm="1">
        <f t="array" ref="F190">IF($D190="","",IFERROR(INDEX(QPS!$N:$N,SMALL(IF(QPS!$AE$15:$AE$262=$D190,ROW(QPS!$AE$15:$AE$262)),$S190)),""))</f>
        <v>1"</v>
      </c>
      <c r="G190" s="806" t="str" cm="1">
        <f t="array" ref="G190">IF($D190="","",IFERROR(INDEX(QPS!$O:$O,SMALL(IF(QPS!$AE$15:$AE$262=$D190,ROW(QPS!$AE$15:$AE$262)),$S190)),""))</f>
        <v>AA1B</v>
      </c>
      <c r="H190" s="801" t="str">
        <f>IF($D190="","",IFERROR(INDEX(QPS!$T:$T,MATCH($D190,QPS!$AE:$AE,0)),""))</f>
        <v>UND</v>
      </c>
      <c r="I190" s="802" cm="1">
        <f t="array" ref="I190">IF($D190="","",IFERROR(INDEX(QPS!$AB:$AB,SMALL(IF(QPS!$AE$15:$AE$262=$D190,ROW(QPS!$AE$15:$AE$262)),$S190)),0))</f>
        <v>0.56000000000000005</v>
      </c>
      <c r="J190" s="803">
        <f t="shared" si="6"/>
        <v>1</v>
      </c>
      <c r="K190" s="802">
        <f t="shared" si="7"/>
        <v>0.56000000000000005</v>
      </c>
      <c r="L190" s="804" cm="1">
        <f t="array" ref="L190">IF($D190="","",IFERROR(IF(INDEX(QPS!$AB:$AB,SMALL(IF(QPS!$AE$15:$AE$262=$D190,ROW(QPS!$AE$15:$AE$262)),$S190))=0,0,INDEX(QPS!$AH:$AH,SMALL(IF(QPS!$AE$15:$AE$262=$D190,ROW(QPS!$AE$15:$AE$262)),$S190))/INDEX(QPS!$AB:$AB,SMALL(IF(QPS!$AE$15:$AE$262=$D190,ROW(QPS!$AE$15:$AE$262)),$S190))),0))</f>
        <v>0</v>
      </c>
      <c r="M190" s="802">
        <f t="shared" si="8"/>
        <v>0</v>
      </c>
      <c r="N190" s="801" t="s">
        <v>1376</v>
      </c>
      <c r="S190">
        <f>IF($D190="","",COUNTIF($D$6:$D190,$D190))</f>
        <v>1</v>
      </c>
      <c r="U190" t="s">
        <v>536</v>
      </c>
    </row>
    <row r="191" spans="1:21" ht="36">
      <c r="A191" s="801" t="s">
        <v>1237</v>
      </c>
      <c r="B191" s="806" t="str" cm="1">
        <f t="array" ref="B191">IF($C191="","",TRIM(INDEX(CRONOGRAMA!$D:$D,$C191)))</f>
        <v>LINEA DE IMPULSION DE 2", 1", 1 1/2" DESDE BOMBAS DE FLOCULANTE Y DE AGUA HASTA MIXER DE CLARIFICADOR (1,2,3)</v>
      </c>
      <c r="C191" s="801">
        <v>43</v>
      </c>
      <c r="D191" s="801" t="s">
        <v>629</v>
      </c>
      <c r="E191" s="806" t="str">
        <f>IF($D191="","",IFERROR(INDEX(QPS!$G:$G,MATCH($D191,QPS!$AE:$AE,0)),"NO EXISTE"))</f>
        <v>SUMINISTRO Y MONTAJE DE PRESSURE RELIEF VALVE, INLET ANSI 150# FF CS, OULTET ANSI 150# FF CS, 90°, SET POINT 42 PSIg, (NOTA 6)</v>
      </c>
      <c r="F191" s="806" t="str" cm="1">
        <f t="array" ref="F191">IF($D191="","",IFERROR(INDEX(QPS!$N:$N,SMALL(IF(QPS!$AE$15:$AE$262=$D191,ROW(QPS!$AE$15:$AE$262)),$S191)),""))</f>
        <v>1"</v>
      </c>
      <c r="G191" s="806" t="str" cm="1">
        <f t="array" ref="G191">IF($D191="","",IFERROR(INDEX(QPS!$O:$O,SMALL(IF(QPS!$AE$15:$AE$262=$D191,ROW(QPS!$AE$15:$AE$262)),$S191)),""))</f>
        <v>AA1B</v>
      </c>
      <c r="H191" s="801" t="str">
        <f>IF($D191="","",IFERROR(INDEX(QPS!$T:$T,MATCH($D191,QPS!$AE:$AE,0)),""))</f>
        <v>UND</v>
      </c>
      <c r="I191" s="802" cm="1">
        <f t="array" ref="I191">IF($D191="","",IFERROR(INDEX(QPS!$AB:$AB,SMALL(IF(QPS!$AE$15:$AE$262=$D191,ROW(QPS!$AE$15:$AE$262)),$S191)),0))</f>
        <v>3.3600000000000003</v>
      </c>
      <c r="J191" s="803">
        <f t="shared" si="6"/>
        <v>1</v>
      </c>
      <c r="K191" s="802">
        <f t="shared" si="7"/>
        <v>3.3600000000000003</v>
      </c>
      <c r="L191" s="804" cm="1">
        <f t="array" ref="L191">IF($D191="","",IFERROR(IF(INDEX(QPS!$AB:$AB,SMALL(IF(QPS!$AE$15:$AE$262=$D191,ROW(QPS!$AE$15:$AE$262)),$S191))=0,0,INDEX(QPS!$AH:$AH,SMALL(IF(QPS!$AE$15:$AE$262=$D191,ROW(QPS!$AE$15:$AE$262)),$S191))/INDEX(QPS!$AB:$AB,SMALL(IF(QPS!$AE$15:$AE$262=$D191,ROW(QPS!$AE$15:$AE$262)),$S191))),0))</f>
        <v>0</v>
      </c>
      <c r="M191" s="802">
        <f t="shared" si="8"/>
        <v>0</v>
      </c>
      <c r="N191" s="801" t="s">
        <v>1376</v>
      </c>
      <c r="S191">
        <f>IF($D191="","",COUNTIF($D$6:$D191,$D191))</f>
        <v>1</v>
      </c>
      <c r="U191" t="s">
        <v>1409</v>
      </c>
    </row>
    <row r="192" spans="1:21" ht="36">
      <c r="A192" s="801" t="s">
        <v>1237</v>
      </c>
      <c r="B192" s="806" t="str" cm="1">
        <f t="array" ref="B192">IF($C192="","",TRIM(INDEX(CRONOGRAMA!$D:$D,$C192)))</f>
        <v>LINEA DE IMPULSION DE 2", 1", 1 1/2" DESDE BOMBAS DE FLOCULANTE Y DE AGUA HASTA MIXER DE CLARIFICADOR (1,2,3)</v>
      </c>
      <c r="C192" s="801">
        <v>43</v>
      </c>
      <c r="D192" s="801" t="s">
        <v>630</v>
      </c>
      <c r="E192" s="806" t="str">
        <f>IF($D192="","",IFERROR(INDEX(QPS!$G:$G,MATCH($D192,QPS!$AE:$AE,0)),"NO EXISTE"))</f>
        <v>SUMINISTRO Y MONTAJE DE PRESSURE RELIEF VALVE, INLET ANSI 150# FF CS, OULTET ANSI 150# FF CS, 90°, SET POINT 55 PSIg, (NOTA 6)</v>
      </c>
      <c r="F192" s="806" t="str" cm="1">
        <f t="array" ref="F192">IF($D192="","",IFERROR(INDEX(QPS!$N:$N,SMALL(IF(QPS!$AE$15:$AE$262=$D192,ROW(QPS!$AE$15:$AE$262)),$S192)),""))</f>
        <v>1"</v>
      </c>
      <c r="G192" s="806" t="str" cm="1">
        <f t="array" ref="G192">IF($D192="","",IFERROR(INDEX(QPS!$O:$O,SMALL(IF(QPS!$AE$15:$AE$262=$D192,ROW(QPS!$AE$15:$AE$262)),$S192)),""))</f>
        <v>AA1B</v>
      </c>
      <c r="H192" s="801" t="str">
        <f>IF($D192="","",IFERROR(INDEX(QPS!$T:$T,MATCH($D192,QPS!$AE:$AE,0)),""))</f>
        <v>UND</v>
      </c>
      <c r="I192" s="802" cm="1">
        <f t="array" ref="I192">IF($D192="","",IFERROR(INDEX(QPS!$AB:$AB,SMALL(IF(QPS!$AE$15:$AE$262=$D192,ROW(QPS!$AE$15:$AE$262)),$S192)),0))</f>
        <v>32.159999999999997</v>
      </c>
      <c r="J192" s="803">
        <f t="shared" si="6"/>
        <v>1</v>
      </c>
      <c r="K192" s="802">
        <f t="shared" si="7"/>
        <v>32.159999999999997</v>
      </c>
      <c r="L192" s="804" cm="1">
        <f t="array" ref="L192">IF($D192="","",IFERROR(IF(INDEX(QPS!$AB:$AB,SMALL(IF(QPS!$AE$15:$AE$262=$D192,ROW(QPS!$AE$15:$AE$262)),$S192))=0,0,INDEX(QPS!$AH:$AH,SMALL(IF(QPS!$AE$15:$AE$262=$D192,ROW(QPS!$AE$15:$AE$262)),$S192))/INDEX(QPS!$AB:$AB,SMALL(IF(QPS!$AE$15:$AE$262=$D192,ROW(QPS!$AE$15:$AE$262)),$S192))),0))</f>
        <v>0</v>
      </c>
      <c r="M192" s="802">
        <f t="shared" si="8"/>
        <v>0</v>
      </c>
      <c r="N192" s="801" t="s">
        <v>1376</v>
      </c>
      <c r="S192">
        <f>IF($D192="","",COUNTIF($D$6:$D192,$D192))</f>
        <v>1</v>
      </c>
      <c r="U192" t="s">
        <v>210</v>
      </c>
    </row>
    <row r="193" spans="1:21" ht="36">
      <c r="A193" s="801" t="s">
        <v>1237</v>
      </c>
      <c r="B193" s="806" t="str" cm="1">
        <f t="array" ref="B193">IF($C193="","",TRIM(INDEX(CRONOGRAMA!$D:$D,$C193)))</f>
        <v>LINEA DE IMPULSION DE 2", 1", 1 1/2" DESDE BOMBAS DE FLOCULANTE Y DE AGUA HASTA MIXER DE CLARIFICADOR (1,2,3)</v>
      </c>
      <c r="C193" s="801">
        <v>43</v>
      </c>
      <c r="D193" s="801" t="s">
        <v>631</v>
      </c>
      <c r="E193" s="806" t="str">
        <f>IF($D193="","",IFERROR(INDEX(QPS!$G:$G,MATCH($D193,QPS!$AE:$AE,0)),"NO EXISTE"))</f>
        <v>SUMINISTRO Y MONTAJE DE PRESSURE RELIEF VALVE, INLET ANSI 150# FF CS, OULTET ANSI 150# FF CS, 90°, SET POINT 57 PSIg, (NOTA 6)</v>
      </c>
      <c r="F193" s="806" t="str" cm="1">
        <f t="array" ref="F193">IF($D193="","",IFERROR(INDEX(QPS!$N:$N,SMALL(IF(QPS!$AE$15:$AE$262=$D193,ROW(QPS!$AE$15:$AE$262)),$S193)),""))</f>
        <v>1"</v>
      </c>
      <c r="G193" s="806" t="str" cm="1">
        <f t="array" ref="G193">IF($D193="","",IFERROR(INDEX(QPS!$O:$O,SMALL(IF(QPS!$AE$15:$AE$262=$D193,ROW(QPS!$AE$15:$AE$262)),$S193)),""))</f>
        <v>AA1B</v>
      </c>
      <c r="H193" s="801" t="str">
        <f>IF($D193="","",IFERROR(INDEX(QPS!$T:$T,MATCH($D193,QPS!$AE:$AE,0)),""))</f>
        <v>UND</v>
      </c>
      <c r="I193" s="802" cm="1">
        <f t="array" ref="I193">IF($D193="","",IFERROR(INDEX(QPS!$AB:$AB,SMALL(IF(QPS!$AE$15:$AE$262=$D193,ROW(QPS!$AE$15:$AE$262)),$S193)),0))</f>
        <v>3.3600000000000003</v>
      </c>
      <c r="J193" s="803">
        <f t="shared" si="6"/>
        <v>1</v>
      </c>
      <c r="K193" s="802">
        <f t="shared" si="7"/>
        <v>3.3600000000000003</v>
      </c>
      <c r="L193" s="804" cm="1">
        <f t="array" ref="L193">IF($D193="","",IFERROR(IF(INDEX(QPS!$AB:$AB,SMALL(IF(QPS!$AE$15:$AE$262=$D193,ROW(QPS!$AE$15:$AE$262)),$S193))=0,0,INDEX(QPS!$AH:$AH,SMALL(IF(QPS!$AE$15:$AE$262=$D193,ROW(QPS!$AE$15:$AE$262)),$S193))/INDEX(QPS!$AB:$AB,SMALL(IF(QPS!$AE$15:$AE$262=$D193,ROW(QPS!$AE$15:$AE$262)),$S193))),0))</f>
        <v>0</v>
      </c>
      <c r="M193" s="802">
        <f t="shared" si="8"/>
        <v>0</v>
      </c>
      <c r="N193" s="801" t="s">
        <v>1376</v>
      </c>
      <c r="S193">
        <f>IF($D193="","",COUNTIF($D$6:$D193,$D193))</f>
        <v>1</v>
      </c>
      <c r="U193" t="s">
        <v>1410</v>
      </c>
    </row>
    <row r="194" spans="1:21" ht="36">
      <c r="A194" s="801" t="s">
        <v>1237</v>
      </c>
      <c r="B194" s="806" t="str" cm="1">
        <f t="array" ref="B194">IF($C194="","",TRIM(INDEX(CRONOGRAMA!$D:$D,$C194)))</f>
        <v>LINEA DE IMPULSION DE 2", 1", 1 1/2" DESDE BOMBAS DE FLOCULANTE Y DE AGUA HASTA MIXER DE CLARIFICADOR (1,2,3)</v>
      </c>
      <c r="C194" s="801">
        <v>43</v>
      </c>
      <c r="D194" s="801" t="s">
        <v>632</v>
      </c>
      <c r="E194" s="806" t="str">
        <f>IF($D194="","",IFERROR(INDEX(QPS!$G:$G,MATCH($D194,QPS!$AE:$AE,0)),"NO EXISTE"))</f>
        <v>SUMINISTRO Y MONTAJE DE VÁLVULA DE SEGURIDAD, INLET ANSI 150# FF CS, OULTET ANSI 150# FF CS, SET POINT 50 PSIg, (NOTA 6)</v>
      </c>
      <c r="F194" s="806" t="str" cm="1">
        <f t="array" ref="F194">IF($D194="","",IFERROR(INDEX(QPS!$N:$N,SMALL(IF(QPS!$AE$15:$AE$262=$D194,ROW(QPS!$AE$15:$AE$262)),$S194)),""))</f>
        <v>1"</v>
      </c>
      <c r="G194" s="806" t="str" cm="1">
        <f t="array" ref="G194">IF($D194="","",IFERROR(INDEX(QPS!$O:$O,SMALL(IF(QPS!$AE$15:$AE$262=$D194,ROW(QPS!$AE$15:$AE$262)),$S194)),""))</f>
        <v>AA1B</v>
      </c>
      <c r="H194" s="801" t="str">
        <f>IF($D194="","",IFERROR(INDEX(QPS!$T:$T,MATCH($D194,QPS!$AE:$AE,0)),""))</f>
        <v>UND</v>
      </c>
      <c r="I194" s="802" cm="1">
        <f t="array" ref="I194">IF($D194="","",IFERROR(INDEX(QPS!$AB:$AB,SMALL(IF(QPS!$AE$15:$AE$262=$D194,ROW(QPS!$AE$15:$AE$262)),$S194)),0))</f>
        <v>3.3600000000000003</v>
      </c>
      <c r="J194" s="803">
        <f t="shared" si="6"/>
        <v>1</v>
      </c>
      <c r="K194" s="802">
        <f t="shared" si="7"/>
        <v>3.3600000000000003</v>
      </c>
      <c r="L194" s="804" cm="1">
        <f t="array" ref="L194">IF($D194="","",IFERROR(IF(INDEX(QPS!$AB:$AB,SMALL(IF(QPS!$AE$15:$AE$262=$D194,ROW(QPS!$AE$15:$AE$262)),$S194))=0,0,INDEX(QPS!$AH:$AH,SMALL(IF(QPS!$AE$15:$AE$262=$D194,ROW(QPS!$AE$15:$AE$262)),$S194))/INDEX(QPS!$AB:$AB,SMALL(IF(QPS!$AE$15:$AE$262=$D194,ROW(QPS!$AE$15:$AE$262)),$S194))),0))</f>
        <v>0</v>
      </c>
      <c r="M194" s="802">
        <f t="shared" si="8"/>
        <v>0</v>
      </c>
      <c r="N194" s="801" t="s">
        <v>1376</v>
      </c>
      <c r="S194">
        <f>IF($D194="","",COUNTIF($D$6:$D194,$D194))</f>
        <v>1</v>
      </c>
      <c r="U194" t="s">
        <v>360</v>
      </c>
    </row>
    <row r="195" spans="1:21" ht="36">
      <c r="A195" s="801" t="s">
        <v>1235</v>
      </c>
      <c r="B195" s="806" t="str" cm="1">
        <f t="array" ref="B195">IF($C195="","",TRIM(INDEX(CRONOGRAMA!$D:$D,$C195)))</f>
        <v>LINEA DE SUCCION DE 4", 3", 1 1/2" Y 1" ENTRE TK-15029, TK-15028 Y LAS BOMBAS DE FLOCULANTE Y BOMBAS DE AGUA</v>
      </c>
      <c r="C195" s="801">
        <v>42</v>
      </c>
      <c r="D195" s="801" t="s">
        <v>633</v>
      </c>
      <c r="E195" s="806" t="str">
        <f>IF($D195="","",IFERROR(INDEX(QPS!$G:$G,MATCH($D195,QPS!$AE:$AE,0)),"NO EXISTE"))</f>
        <v>SUMINISTRO Y MONTAJE DE REDUCER ECC STD WT STL A234 WPB</v>
      </c>
      <c r="F195" s="806" t="str" cm="1">
        <f t="array" ref="F195">IF($D195="","",IFERROR(INDEX(QPS!$N:$N,SMALL(IF(QPS!$AE$15:$AE$262=$D195,ROW(QPS!$AE$15:$AE$262)),$S195)),""))</f>
        <v>3" x 2"</v>
      </c>
      <c r="G195" s="806" t="str" cm="1">
        <f t="array" ref="G195">IF($D195="","",IFERROR(INDEX(QPS!$O:$O,SMALL(IF(QPS!$AE$15:$AE$262=$D195,ROW(QPS!$AE$15:$AE$262)),$S195)),""))</f>
        <v>AA1B</v>
      </c>
      <c r="H195" s="801" t="str">
        <f>IF($D195="","",IFERROR(INDEX(QPS!$T:$T,MATCH($D195,QPS!$AE:$AE,0)),""))</f>
        <v>UND</v>
      </c>
      <c r="I195" s="802" cm="1">
        <f t="array" ref="I195">IF($D195="","",IFERROR(INDEX(QPS!$AB:$AB,SMALL(IF(QPS!$AE$15:$AE$262=$D195,ROW(QPS!$AE$15:$AE$262)),$S195)),0))</f>
        <v>18.600000000000001</v>
      </c>
      <c r="J195" s="803">
        <f t="shared" si="6"/>
        <v>1</v>
      </c>
      <c r="K195" s="802">
        <f t="shared" si="7"/>
        <v>18.600000000000001</v>
      </c>
      <c r="L195" s="804" cm="1">
        <f t="array" ref="L195">IF($D195="","",IFERROR(IF(INDEX(QPS!$AB:$AB,SMALL(IF(QPS!$AE$15:$AE$262=$D195,ROW(QPS!$AE$15:$AE$262)),$S195))=0,0,INDEX(QPS!$AH:$AH,SMALL(IF(QPS!$AE$15:$AE$262=$D195,ROW(QPS!$AE$15:$AE$262)),$S195))/INDEX(QPS!$AB:$AB,SMALL(IF(QPS!$AE$15:$AE$262=$D195,ROW(QPS!$AE$15:$AE$262)),$S195))),0))</f>
        <v>0</v>
      </c>
      <c r="M195" s="802">
        <f t="shared" si="8"/>
        <v>0</v>
      </c>
      <c r="N195" s="801" t="s">
        <v>1418</v>
      </c>
      <c r="S195">
        <f>IF($D195="","",COUNTIF($D$6:$D195,$D195))</f>
        <v>1</v>
      </c>
      <c r="U195" t="s">
        <v>361</v>
      </c>
    </row>
    <row r="196" spans="1:21" ht="24">
      <c r="A196" s="801" t="s">
        <v>1239</v>
      </c>
      <c r="B196" s="806" t="str" cm="1">
        <f t="array" ref="B196">IF($C196="","",TRIM(INDEX(CRONOGRAMA!$D:$D,$C196)))</f>
        <v>LINEA DE IMPULSION DESDE MIXER CLARIFICADOR (1,2,3) HASTA CLARIFICADORES 1,2 Y 3</v>
      </c>
      <c r="C196" s="801">
        <v>44</v>
      </c>
      <c r="D196" s="801" t="s">
        <v>634</v>
      </c>
      <c r="E196" s="806" t="str">
        <f>IF($D196="","",IFERROR(INDEX(QPS!$G:$G,MATCH($D196,QPS!$AE:$AE,0)),"NO EXISTE"))</f>
        <v>SUMINISTRO Y MONTAJE DE STUD-BOLT A193 GR B7 W/A 194 GR 2H NUTS</v>
      </c>
      <c r="F196" s="806" t="str" cm="1">
        <f t="array" ref="F196">IF($D196="","",IFERROR(INDEX(QPS!$N:$N,SMALL(IF(QPS!$AE$15:$AE$262=$D196,ROW(QPS!$AE$15:$AE$262)),$S196)),""))</f>
        <v>5/8" x 4 1/4"</v>
      </c>
      <c r="G196" s="806" t="str" cm="1">
        <f t="array" ref="G196">IF($D196="","",IFERROR(INDEX(QPS!$O:$O,SMALL(IF(QPS!$AE$15:$AE$262=$D196,ROW(QPS!$AE$15:$AE$262)),$S196)),""))</f>
        <v>AA1B</v>
      </c>
      <c r="H196" s="801" t="str">
        <f>IF($D196="","",IFERROR(INDEX(QPS!$T:$T,MATCH($D196,QPS!$AE:$AE,0)),""))</f>
        <v>UND</v>
      </c>
      <c r="I196" s="802" cm="1">
        <f t="array" ref="I196">IF($D196="","",IFERROR(INDEX(QPS!$AB:$AB,SMALL(IF(QPS!$AE$15:$AE$262=$D196,ROW(QPS!$AE$15:$AE$262)),$S196)),0))</f>
        <v>6.7200000000000006</v>
      </c>
      <c r="J196" s="803">
        <f t="shared" si="6"/>
        <v>1</v>
      </c>
      <c r="K196" s="802">
        <f t="shared" si="7"/>
        <v>6.7200000000000006</v>
      </c>
      <c r="L196" s="804" cm="1">
        <f t="array" ref="L196">IF($D196="","",IFERROR(IF(INDEX(QPS!$AB:$AB,SMALL(IF(QPS!$AE$15:$AE$262=$D196,ROW(QPS!$AE$15:$AE$262)),$S196))=0,0,INDEX(QPS!$AH:$AH,SMALL(IF(QPS!$AE$15:$AE$262=$D196,ROW(QPS!$AE$15:$AE$262)),$S196))/INDEX(QPS!$AB:$AB,SMALL(IF(QPS!$AE$15:$AE$262=$D196,ROW(QPS!$AE$15:$AE$262)),$S196))),0))</f>
        <v>0</v>
      </c>
      <c r="M196" s="802">
        <f t="shared" si="8"/>
        <v>0</v>
      </c>
      <c r="N196" s="801" t="s">
        <v>1376</v>
      </c>
      <c r="S196">
        <f>IF($D196="","",COUNTIF($D$6:$D196,$D196))</f>
        <v>1</v>
      </c>
      <c r="U196" t="s">
        <v>362</v>
      </c>
    </row>
    <row r="197" spans="1:21" ht="24">
      <c r="A197" s="801" t="s">
        <v>1239</v>
      </c>
      <c r="B197" s="806" t="str" cm="1">
        <f t="array" ref="B197">IF($C197="","",TRIM(INDEX(CRONOGRAMA!$D:$D,$C197)))</f>
        <v>LINEA DE IMPULSION DESDE MIXER CLARIFICADOR (1,2,3) HASTA CLARIFICADORES 1,2 Y 3</v>
      </c>
      <c r="C197" s="801">
        <v>44</v>
      </c>
      <c r="D197" s="801" t="s">
        <v>635</v>
      </c>
      <c r="E197" s="806" t="str">
        <f>IF($D197="","",IFERROR(INDEX(QPS!$G:$G,MATCH($D197,QPS!$AE:$AE,0)),"NO EXISTE"))</f>
        <v>SUMINISTRO Y MONTAJE DE STUD-BOLT A193 GR B7 W/A 194 GR 2H NUTS</v>
      </c>
      <c r="F197" s="806" t="str" cm="1">
        <f t="array" ref="F197">IF($D197="","",IFERROR(INDEX(QPS!$N:$N,SMALL(IF(QPS!$AE$15:$AE$262=$D197,ROW(QPS!$AE$15:$AE$262)),$S197)),""))</f>
        <v>5/8" x 4 3/4"</v>
      </c>
      <c r="G197" s="806" t="str" cm="1">
        <f t="array" ref="G197">IF($D197="","",IFERROR(INDEX(QPS!$O:$O,SMALL(IF(QPS!$AE$15:$AE$262=$D197,ROW(QPS!$AE$15:$AE$262)),$S197)),""))</f>
        <v>AA1B</v>
      </c>
      <c r="H197" s="801" t="str">
        <f>IF($D197="","",IFERROR(INDEX(QPS!$T:$T,MATCH($D197,QPS!$AE:$AE,0)),""))</f>
        <v>UND</v>
      </c>
      <c r="I197" s="802" cm="1">
        <f t="array" ref="I197">IF($D197="","",IFERROR(INDEX(QPS!$AB:$AB,SMALL(IF(QPS!$AE$15:$AE$262=$D197,ROW(QPS!$AE$15:$AE$262)),$S197)),0))</f>
        <v>10.080000000000002</v>
      </c>
      <c r="J197" s="803">
        <f t="shared" si="6"/>
        <v>1</v>
      </c>
      <c r="K197" s="802">
        <f t="shared" si="7"/>
        <v>10.080000000000002</v>
      </c>
      <c r="L197" s="804" cm="1">
        <f t="array" ref="L197">IF($D197="","",IFERROR(IF(INDEX(QPS!$AB:$AB,SMALL(IF(QPS!$AE$15:$AE$262=$D197,ROW(QPS!$AE$15:$AE$262)),$S197))=0,0,INDEX(QPS!$AH:$AH,SMALL(IF(QPS!$AE$15:$AE$262=$D197,ROW(QPS!$AE$15:$AE$262)),$S197))/INDEX(QPS!$AB:$AB,SMALL(IF(QPS!$AE$15:$AE$262=$D197,ROW(QPS!$AE$15:$AE$262)),$S197))),0))</f>
        <v>0</v>
      </c>
      <c r="M197" s="802">
        <f t="shared" si="8"/>
        <v>0</v>
      </c>
      <c r="N197" s="801" t="s">
        <v>1376</v>
      </c>
      <c r="S197">
        <f>IF($D197="","",COUNTIF($D$6:$D197,$D197))</f>
        <v>1</v>
      </c>
      <c r="U197" t="s">
        <v>363</v>
      </c>
    </row>
    <row r="198" spans="1:21" ht="24">
      <c r="A198" s="801" t="s">
        <v>1239</v>
      </c>
      <c r="B198" s="806" t="str" cm="1">
        <f t="array" ref="B198">IF($C198="","",TRIM(INDEX(CRONOGRAMA!$D:$D,$C198)))</f>
        <v>LINEA DE IMPULSION DESDE MIXER CLARIFICADOR (1,2,3) HASTA CLARIFICADORES 1,2 Y 3</v>
      </c>
      <c r="C198" s="801">
        <v>44</v>
      </c>
      <c r="D198" s="801" t="s">
        <v>636</v>
      </c>
      <c r="E198" s="806" t="str">
        <f>IF($D198="","",IFERROR(INDEX(QPS!$G:$G,MATCH($D198,QPS!$AE:$AE,0)),"NO EXISTE"))</f>
        <v>SUMINISTRO Y MONTAJE DE STUD-BOLT A193 GR B7 W/A 194 GR 2H NUTS</v>
      </c>
      <c r="F198" s="806" t="str" cm="1">
        <f t="array" ref="F198">IF($D198="","",IFERROR(INDEX(QPS!$N:$N,SMALL(IF(QPS!$AE$15:$AE$262=$D198,ROW(QPS!$AE$15:$AE$262)),$S198)),""))</f>
        <v>5/8" x 6 5/8"</v>
      </c>
      <c r="G198" s="806" t="str" cm="1">
        <f t="array" ref="G198">IF($D198="","",IFERROR(INDEX(QPS!$O:$O,SMALL(IF(QPS!$AE$15:$AE$262=$D198,ROW(QPS!$AE$15:$AE$262)),$S198)),""))</f>
        <v>AA1B</v>
      </c>
      <c r="H198" s="801" t="str">
        <f>IF($D198="","",IFERROR(INDEX(QPS!$T:$T,MATCH($D198,QPS!$AE:$AE,0)),""))</f>
        <v>UND</v>
      </c>
      <c r="I198" s="802" cm="1">
        <f t="array" ref="I198">IF($D198="","",IFERROR(INDEX(QPS!$AB:$AB,SMALL(IF(QPS!$AE$15:$AE$262=$D198,ROW(QPS!$AE$15:$AE$262)),$S198)),0))</f>
        <v>21.840000000000003</v>
      </c>
      <c r="J198" s="803">
        <f t="shared" si="6"/>
        <v>1</v>
      </c>
      <c r="K198" s="802">
        <f t="shared" si="7"/>
        <v>21.840000000000003</v>
      </c>
      <c r="L198" s="804" cm="1">
        <f t="array" ref="L198">IF($D198="","",IFERROR(IF(INDEX(QPS!$AB:$AB,SMALL(IF(QPS!$AE$15:$AE$262=$D198,ROW(QPS!$AE$15:$AE$262)),$S198))=0,0,INDEX(QPS!$AH:$AH,SMALL(IF(QPS!$AE$15:$AE$262=$D198,ROW(QPS!$AE$15:$AE$262)),$S198))/INDEX(QPS!$AB:$AB,SMALL(IF(QPS!$AE$15:$AE$262=$D198,ROW(QPS!$AE$15:$AE$262)),$S198))),0))</f>
        <v>0</v>
      </c>
      <c r="M198" s="802">
        <f t="shared" si="8"/>
        <v>0</v>
      </c>
      <c r="N198" s="801" t="s">
        <v>1376</v>
      </c>
      <c r="S198">
        <f>IF($D198="","",COUNTIF($D$6:$D198,$D198))</f>
        <v>1</v>
      </c>
      <c r="U198" t="s">
        <v>1411</v>
      </c>
    </row>
    <row r="199" spans="1:21" ht="24">
      <c r="A199" s="801" t="s">
        <v>1239</v>
      </c>
      <c r="B199" s="806" t="str" cm="1">
        <f t="array" ref="B199">IF($C199="","",TRIM(INDEX(CRONOGRAMA!$D:$D,$C199)))</f>
        <v>LINEA DE IMPULSION DESDE MIXER CLARIFICADOR (1,2,3) HASTA CLARIFICADORES 1,2 Y 3</v>
      </c>
      <c r="C199" s="801">
        <v>44</v>
      </c>
      <c r="D199" s="801" t="s">
        <v>637</v>
      </c>
      <c r="E199" s="806" t="str">
        <f>IF($D199="","",IFERROR(INDEX(QPS!$G:$G,MATCH($D199,QPS!$AE:$AE,0)),"NO EXISTE"))</f>
        <v>SUMINISTRO Y MONTAJE DE STUD-BOLT A193 GR B7 W/A 194 GR 2H NUTS</v>
      </c>
      <c r="F199" s="806" t="str" cm="1">
        <f t="array" ref="F199">IF($D199="","",IFERROR(INDEX(QPS!$N:$N,SMALL(IF(QPS!$AE$15:$AE$262=$D199,ROW(QPS!$AE$15:$AE$262)),$S199)),""))</f>
        <v>5/8" x 5 3/4"</v>
      </c>
      <c r="G199" s="806" t="str" cm="1">
        <f t="array" ref="G199">IF($D199="","",IFERROR(INDEX(QPS!$O:$O,SMALL(IF(QPS!$AE$15:$AE$262=$D199,ROW(QPS!$AE$15:$AE$262)),$S199)),""))</f>
        <v>AA1B</v>
      </c>
      <c r="H199" s="801" t="str">
        <f>IF($D199="","",IFERROR(INDEX(QPS!$T:$T,MATCH($D199,QPS!$AE:$AE,0)),""))</f>
        <v>UND</v>
      </c>
      <c r="I199" s="802" cm="1">
        <f t="array" ref="I199">IF($D199="","",IFERROR(INDEX(QPS!$AB:$AB,SMALL(IF(QPS!$AE$15:$AE$262=$D199,ROW(QPS!$AE$15:$AE$262)),$S199)),0))</f>
        <v>6.7200000000000006</v>
      </c>
      <c r="J199" s="803">
        <f t="shared" ref="J199:J232" si="9">IF($D199="","",1)</f>
        <v>1</v>
      </c>
      <c r="K199" s="802">
        <f t="shared" ref="K199:K232" si="10">IF($D199="","",N($I199)*N($J199))</f>
        <v>6.7200000000000006</v>
      </c>
      <c r="L199" s="804" cm="1">
        <f t="array" ref="L199">IF($D199="","",IFERROR(IF(INDEX(QPS!$AB:$AB,SMALL(IF(QPS!$AE$15:$AE$262=$D199,ROW(QPS!$AE$15:$AE$262)),$S199))=0,0,INDEX(QPS!$AH:$AH,SMALL(IF(QPS!$AE$15:$AE$262=$D199,ROW(QPS!$AE$15:$AE$262)),$S199))/INDEX(QPS!$AB:$AB,SMALL(IF(QPS!$AE$15:$AE$262=$D199,ROW(QPS!$AE$15:$AE$262)),$S199))),0))</f>
        <v>0</v>
      </c>
      <c r="M199" s="802">
        <f t="shared" ref="M199:M232" si="11">IF($D199="","",N($K199)*N($L199))</f>
        <v>0</v>
      </c>
      <c r="N199" s="801" t="s">
        <v>1376</v>
      </c>
      <c r="S199">
        <f>IF($D199="","",COUNTIF($D$6:$D199,$D199))</f>
        <v>1</v>
      </c>
      <c r="U199" t="s">
        <v>376</v>
      </c>
    </row>
    <row r="200" spans="1:21" ht="24">
      <c r="A200" s="801" t="s">
        <v>1239</v>
      </c>
      <c r="B200" s="806" t="str" cm="1">
        <f t="array" ref="B200">IF($C200="","",TRIM(INDEX(CRONOGRAMA!$D:$D,$C200)))</f>
        <v>LINEA DE IMPULSION DESDE MIXER CLARIFICADOR (1,2,3) HASTA CLARIFICADORES 1,2 Y 3</v>
      </c>
      <c r="C200" s="801">
        <v>44</v>
      </c>
      <c r="D200" s="801" t="s">
        <v>638</v>
      </c>
      <c r="E200" s="806" t="str">
        <f>IF($D200="","",IFERROR(INDEX(QPS!$G:$G,MATCH($D200,QPS!$AE:$AE,0)),"NO EXISTE"))</f>
        <v>SUMINISTRO Y MONTAJE DE STUD-BOLT A193 GR B7 W/A 194 GR 2H NUTS</v>
      </c>
      <c r="F200" s="806" t="str" cm="1">
        <f t="array" ref="F200">IF($D200="","",IFERROR(INDEX(QPS!$N:$N,SMALL(IF(QPS!$AE$15:$AE$262=$D200,ROW(QPS!$AE$15:$AE$262)),$S200)),""))</f>
        <v>5/8" x 6 3/4"</v>
      </c>
      <c r="G200" s="806" t="str" cm="1">
        <f t="array" ref="G200">IF($D200="","",IFERROR(INDEX(QPS!$O:$O,SMALL(IF(QPS!$AE$15:$AE$262=$D200,ROW(QPS!$AE$15:$AE$262)),$S200)),""))</f>
        <v>AA1B</v>
      </c>
      <c r="H200" s="801" t="str">
        <f>IF($D200="","",IFERROR(INDEX(QPS!$T:$T,MATCH($D200,QPS!$AE:$AE,0)),""))</f>
        <v>UND</v>
      </c>
      <c r="I200" s="802" cm="1">
        <f t="array" ref="I200">IF($D200="","",IFERROR(INDEX(QPS!$AB:$AB,SMALL(IF(QPS!$AE$15:$AE$262=$D200,ROW(QPS!$AE$15:$AE$262)),$S200)),0))</f>
        <v>10.080000000000002</v>
      </c>
      <c r="J200" s="803">
        <f t="shared" si="9"/>
        <v>1</v>
      </c>
      <c r="K200" s="802">
        <f t="shared" si="10"/>
        <v>10.080000000000002</v>
      </c>
      <c r="L200" s="804" cm="1">
        <f t="array" ref="L200">IF($D200="","",IFERROR(IF(INDEX(QPS!$AB:$AB,SMALL(IF(QPS!$AE$15:$AE$262=$D200,ROW(QPS!$AE$15:$AE$262)),$S200))=0,0,INDEX(QPS!$AH:$AH,SMALL(IF(QPS!$AE$15:$AE$262=$D200,ROW(QPS!$AE$15:$AE$262)),$S200))/INDEX(QPS!$AB:$AB,SMALL(IF(QPS!$AE$15:$AE$262=$D200,ROW(QPS!$AE$15:$AE$262)),$S200))),0))</f>
        <v>0</v>
      </c>
      <c r="M200" s="802">
        <f t="shared" si="11"/>
        <v>0</v>
      </c>
      <c r="N200" s="801" t="s">
        <v>1376</v>
      </c>
      <c r="S200">
        <f>IF($D200="","",COUNTIF($D$6:$D200,$D200))</f>
        <v>1</v>
      </c>
      <c r="U200" t="s">
        <v>377</v>
      </c>
    </row>
    <row r="201" spans="1:21" ht="24">
      <c r="A201" s="801" t="s">
        <v>1191</v>
      </c>
      <c r="B201" s="806" t="str" cm="1">
        <f t="array" ref="B201">IF($C201="","",TRIM(INDEX(CRONOGRAMA!$D:$D,$C201)))</f>
        <v>DESMONTAJE DE CONDUCTORES Y CABLES DE CONTROL</v>
      </c>
      <c r="C201" s="801">
        <v>17</v>
      </c>
      <c r="D201" s="801" t="s">
        <v>202</v>
      </c>
      <c r="E201" s="806" t="str">
        <f>IF($D201="","",IFERROR(INDEX(QPS!$G:$G,MATCH($D201,QPS!$AE:$AE,0)),"NO EXISTE"))</f>
        <v>Variador de frecuencia de 480V, 3F, 60Hz.
TAG: 1760-VF-15072</v>
      </c>
      <c r="F201" s="806" t="str" cm="1">
        <f t="array" ref="F201">IF($D201="","",IFERROR(INDEX(QPS!$N:$N,SMALL(IF(QPS!$AE$15:$AE$262=$D201,ROW(QPS!$AE$15:$AE$262)),$S201)),""))</f>
        <v/>
      </c>
      <c r="G201" s="806" t="str" cm="1">
        <f t="array" ref="G201">IF($D201="","",IFERROR(INDEX(QPS!$O:$O,SMALL(IF(QPS!$AE$15:$AE$262=$D201,ROW(QPS!$AE$15:$AE$262)),$S201)),""))</f>
        <v/>
      </c>
      <c r="H201" s="801" t="str">
        <f>IF($D201="","",IFERROR(INDEX(QPS!$T:$T,MATCH($D201,QPS!$AE:$AE,0)),""))</f>
        <v>UND</v>
      </c>
      <c r="I201" s="802" cm="1">
        <f t="array" ref="I201">IF($D201="","",IFERROR(INDEX(QPS!$AB:$AB,SMALL(IF(QPS!$AE$15:$AE$262=$D201,ROW(QPS!$AE$15:$AE$262)),$S201)),0))</f>
        <v>0</v>
      </c>
      <c r="J201" s="803">
        <f t="shared" si="9"/>
        <v>1</v>
      </c>
      <c r="K201" s="802">
        <f t="shared" si="10"/>
        <v>0</v>
      </c>
      <c r="L201" s="804" cm="1">
        <f t="array" ref="L201">IF($D201="","",IFERROR(IF(INDEX(QPS!$AB:$AB,SMALL(IF(QPS!$AE$15:$AE$262=$D201,ROW(QPS!$AE$15:$AE$262)),$S201))=0,0,INDEX(QPS!$AH:$AH,SMALL(IF(QPS!$AE$15:$AE$262=$D201,ROW(QPS!$AE$15:$AE$262)),$S201))/INDEX(QPS!$AB:$AB,SMALL(IF(QPS!$AE$15:$AE$262=$D201,ROW(QPS!$AE$15:$AE$262)),$S201))),0))</f>
        <v>0</v>
      </c>
      <c r="M201" s="802">
        <f t="shared" si="11"/>
        <v>0</v>
      </c>
      <c r="N201" s="801" t="s">
        <v>1415</v>
      </c>
      <c r="S201">
        <f>IF($D201="","",COUNTIF($D$6:$D201,$D201))</f>
        <v>2</v>
      </c>
      <c r="U201" t="s">
        <v>378</v>
      </c>
    </row>
    <row r="202" spans="1:21" ht="24">
      <c r="A202" s="801" t="s">
        <v>1191</v>
      </c>
      <c r="B202" s="806" t="str" cm="1">
        <f t="array" ref="B202">IF($C202="","",TRIM(INDEX(CRONOGRAMA!$D:$D,$C202)))</f>
        <v>DESMONTAJE DE CONDUCTORES Y CABLES DE CONTROL</v>
      </c>
      <c r="C202" s="801">
        <v>17</v>
      </c>
      <c r="D202" s="801" t="s">
        <v>203</v>
      </c>
      <c r="E202" s="806" t="str">
        <f>IF($D202="","",IFERROR(INDEX(QPS!$G:$G,MATCH($D202,QPS!$AE:$AE,0)),"NO EXISTE"))</f>
        <v>Variador de frecuencia de 480V, 3F, 60Hz.
TAG: 1760-VF-15073</v>
      </c>
      <c r="F202" s="806" t="str" cm="1">
        <f t="array" ref="F202">IF($D202="","",IFERROR(INDEX(QPS!$N:$N,SMALL(IF(QPS!$AE$15:$AE$262=$D202,ROW(QPS!$AE$15:$AE$262)),$S202)),""))</f>
        <v/>
      </c>
      <c r="G202" s="806" t="str" cm="1">
        <f t="array" ref="G202">IF($D202="","",IFERROR(INDEX(QPS!$O:$O,SMALL(IF(QPS!$AE$15:$AE$262=$D202,ROW(QPS!$AE$15:$AE$262)),$S202)),""))</f>
        <v/>
      </c>
      <c r="H202" s="801" t="str">
        <f>IF($D202="","",IFERROR(INDEX(QPS!$T:$T,MATCH($D202,QPS!$AE:$AE,0)),""))</f>
        <v>UND</v>
      </c>
      <c r="I202" s="802" cm="1">
        <f t="array" ref="I202">IF($D202="","",IFERROR(INDEX(QPS!$AB:$AB,SMALL(IF(QPS!$AE$15:$AE$262=$D202,ROW(QPS!$AE$15:$AE$262)),$S202)),0))</f>
        <v>0</v>
      </c>
      <c r="J202" s="803">
        <f t="shared" si="9"/>
        <v>1</v>
      </c>
      <c r="K202" s="802">
        <f t="shared" si="10"/>
        <v>0</v>
      </c>
      <c r="L202" s="804" cm="1">
        <f t="array" ref="L202">IF($D202="","",IFERROR(IF(INDEX(QPS!$AB:$AB,SMALL(IF(QPS!$AE$15:$AE$262=$D202,ROW(QPS!$AE$15:$AE$262)),$S202))=0,0,INDEX(QPS!$AH:$AH,SMALL(IF(QPS!$AE$15:$AE$262=$D202,ROW(QPS!$AE$15:$AE$262)),$S202))/INDEX(QPS!$AB:$AB,SMALL(IF(QPS!$AE$15:$AE$262=$D202,ROW(QPS!$AE$15:$AE$262)),$S202))),0))</f>
        <v>0</v>
      </c>
      <c r="M202" s="802">
        <f t="shared" si="11"/>
        <v>0</v>
      </c>
      <c r="N202" s="801" t="s">
        <v>1415</v>
      </c>
      <c r="S202">
        <f>IF($D202="","",COUNTIF($D$6:$D202,$D202))</f>
        <v>2</v>
      </c>
      <c r="U202" t="s">
        <v>410</v>
      </c>
    </row>
    <row r="203" spans="1:21" ht="24">
      <c r="A203" s="801" t="s">
        <v>1191</v>
      </c>
      <c r="B203" s="806" t="str" cm="1">
        <f t="array" ref="B203">IF($C203="","",TRIM(INDEX(CRONOGRAMA!$D:$D,$C203)))</f>
        <v>DESMONTAJE DE CONDUCTORES Y CABLES DE CONTROL</v>
      </c>
      <c r="C203" s="801">
        <v>17</v>
      </c>
      <c r="D203" s="801" t="s">
        <v>204</v>
      </c>
      <c r="E203" s="806" t="str">
        <f>IF($D203="","",IFERROR(INDEX(QPS!$G:$G,MATCH($D203,QPS!$AE:$AE,0)),"NO EXISTE"))</f>
        <v>Variador de frecuencia de 480V, 3F, 60Hz.
TAG: 1760-VF-15074</v>
      </c>
      <c r="F203" s="806" t="str" cm="1">
        <f t="array" ref="F203">IF($D203="","",IFERROR(INDEX(QPS!$N:$N,SMALL(IF(QPS!$AE$15:$AE$262=$D203,ROW(QPS!$AE$15:$AE$262)),$S203)),""))</f>
        <v/>
      </c>
      <c r="G203" s="806" t="str" cm="1">
        <f t="array" ref="G203">IF($D203="","",IFERROR(INDEX(QPS!$O:$O,SMALL(IF(QPS!$AE$15:$AE$262=$D203,ROW(QPS!$AE$15:$AE$262)),$S203)),""))</f>
        <v/>
      </c>
      <c r="H203" s="801" t="str">
        <f>IF($D203="","",IFERROR(INDEX(QPS!$T:$T,MATCH($D203,QPS!$AE:$AE,0)),""))</f>
        <v>UND</v>
      </c>
      <c r="I203" s="802" cm="1">
        <f t="array" ref="I203">IF($D203="","",IFERROR(INDEX(QPS!$AB:$AB,SMALL(IF(QPS!$AE$15:$AE$262=$D203,ROW(QPS!$AE$15:$AE$262)),$S203)),0))</f>
        <v>0</v>
      </c>
      <c r="J203" s="803">
        <f t="shared" si="9"/>
        <v>1</v>
      </c>
      <c r="K203" s="802">
        <f t="shared" si="10"/>
        <v>0</v>
      </c>
      <c r="L203" s="804" cm="1">
        <f t="array" ref="L203">IF($D203="","",IFERROR(IF(INDEX(QPS!$AB:$AB,SMALL(IF(QPS!$AE$15:$AE$262=$D203,ROW(QPS!$AE$15:$AE$262)),$S203))=0,0,INDEX(QPS!$AH:$AH,SMALL(IF(QPS!$AE$15:$AE$262=$D203,ROW(QPS!$AE$15:$AE$262)),$S203))/INDEX(QPS!$AB:$AB,SMALL(IF(QPS!$AE$15:$AE$262=$D203,ROW(QPS!$AE$15:$AE$262)),$S203))),0))</f>
        <v>0</v>
      </c>
      <c r="M203" s="802">
        <f t="shared" si="11"/>
        <v>0</v>
      </c>
      <c r="N203" s="801" t="s">
        <v>1415</v>
      </c>
      <c r="S203">
        <f>IF($D203="","",COUNTIF($D$6:$D203,$D203))</f>
        <v>2</v>
      </c>
      <c r="U203" t="s">
        <v>475</v>
      </c>
    </row>
    <row r="204" spans="1:21" ht="24">
      <c r="A204" s="801" t="s">
        <v>1191</v>
      </c>
      <c r="B204" s="806" t="str" cm="1">
        <f t="array" ref="B204">IF($C204="","",TRIM(INDEX(CRONOGRAMA!$D:$D,$C204)))</f>
        <v>DESMONTAJE DE CONDUCTORES Y CABLES DE CONTROL</v>
      </c>
      <c r="C204" s="801">
        <v>17</v>
      </c>
      <c r="D204" s="801" t="s">
        <v>201</v>
      </c>
      <c r="E204" s="806" t="str">
        <f>IF($D204="","",IFERROR(INDEX(QPS!$G:$G,MATCH($D204,QPS!$AE:$AE,0)),"NO EXISTE"))</f>
        <v>Variador de frecuencia de 480V, 3F, 60Hz.
TAG: 1760-VF-15071</v>
      </c>
      <c r="F204" s="806" t="str" cm="1">
        <f t="array" ref="F204">IF($D204="","",IFERROR(INDEX(QPS!$N:$N,SMALL(IF(QPS!$AE$15:$AE$262=$D204,ROW(QPS!$AE$15:$AE$262)),$S204)),""))</f>
        <v/>
      </c>
      <c r="G204" s="806" t="str" cm="1">
        <f t="array" ref="G204">IF($D204="","",IFERROR(INDEX(QPS!$O:$O,SMALL(IF(QPS!$AE$15:$AE$262=$D204,ROW(QPS!$AE$15:$AE$262)),$S204)),""))</f>
        <v/>
      </c>
      <c r="H204" s="801" t="str">
        <f>IF($D204="","",IFERROR(INDEX(QPS!$T:$T,MATCH($D204,QPS!$AE:$AE,0)),""))</f>
        <v>UND</v>
      </c>
      <c r="I204" s="802" cm="1">
        <f t="array" ref="I204">IF($D204="","",IFERROR(INDEX(QPS!$AB:$AB,SMALL(IF(QPS!$AE$15:$AE$262=$D204,ROW(QPS!$AE$15:$AE$262)),$S204)),0))</f>
        <v>0</v>
      </c>
      <c r="J204" s="803">
        <f t="shared" si="9"/>
        <v>1</v>
      </c>
      <c r="K204" s="802">
        <f t="shared" si="10"/>
        <v>0</v>
      </c>
      <c r="L204" s="804" cm="1">
        <f t="array" ref="L204">IF($D204="","",IFERROR(IF(INDEX(QPS!$AB:$AB,SMALL(IF(QPS!$AE$15:$AE$262=$D204,ROW(QPS!$AE$15:$AE$262)),$S204))=0,0,INDEX(QPS!$AH:$AH,SMALL(IF(QPS!$AE$15:$AE$262=$D204,ROW(QPS!$AE$15:$AE$262)),$S204))/INDEX(QPS!$AB:$AB,SMALL(IF(QPS!$AE$15:$AE$262=$D204,ROW(QPS!$AE$15:$AE$262)),$S204))),0))</f>
        <v>0</v>
      </c>
      <c r="M204" s="802">
        <f t="shared" si="11"/>
        <v>0</v>
      </c>
      <c r="N204" s="801" t="s">
        <v>1415</v>
      </c>
      <c r="S204">
        <f>IF($D204="","",COUNTIF($D$6:$D204,$D204))</f>
        <v>2</v>
      </c>
      <c r="U204" t="s">
        <v>476</v>
      </c>
    </row>
    <row r="205" spans="1:21" ht="24">
      <c r="A205" s="801" t="s">
        <v>1191</v>
      </c>
      <c r="B205" s="806" t="str" cm="1">
        <f t="array" ref="B205">IF($C205="","",TRIM(INDEX(CRONOGRAMA!$D:$D,$C205)))</f>
        <v>DESMONTAJE DE CONDUCTORES Y CABLES DE CONTROL</v>
      </c>
      <c r="C205" s="801">
        <v>17</v>
      </c>
      <c r="D205" s="801" t="s">
        <v>202</v>
      </c>
      <c r="E205" s="806" t="str">
        <f>IF($D205="","",IFERROR(INDEX(QPS!$G:$G,MATCH($D205,QPS!$AE:$AE,0)),"NO EXISTE"))</f>
        <v>Variador de frecuencia de 480V, 3F, 60Hz.
TAG: 1760-VF-15072</v>
      </c>
      <c r="F205" s="806" t="str" cm="1">
        <f t="array" ref="F205">IF($D205="","",IFERROR(INDEX(QPS!$N:$N,SMALL(IF(QPS!$AE$15:$AE$262=$D205,ROW(QPS!$AE$15:$AE$262)),$S205)),""))</f>
        <v/>
      </c>
      <c r="G205" s="806" t="str" cm="1">
        <f t="array" ref="G205">IF($D205="","",IFERROR(INDEX(QPS!$O:$O,SMALL(IF(QPS!$AE$15:$AE$262=$D205,ROW(QPS!$AE$15:$AE$262)),$S205)),""))</f>
        <v/>
      </c>
      <c r="H205" s="801" t="str">
        <f>IF($D205="","",IFERROR(INDEX(QPS!$T:$T,MATCH($D205,QPS!$AE:$AE,0)),""))</f>
        <v>UND</v>
      </c>
      <c r="I205" s="802" cm="1">
        <f t="array" ref="I205">IF($D205="","",IFERROR(INDEX(QPS!$AB:$AB,SMALL(IF(QPS!$AE$15:$AE$262=$D205,ROW(QPS!$AE$15:$AE$262)),$S205)),0))</f>
        <v>0</v>
      </c>
      <c r="J205" s="803">
        <f t="shared" si="9"/>
        <v>1</v>
      </c>
      <c r="K205" s="802">
        <f t="shared" si="10"/>
        <v>0</v>
      </c>
      <c r="L205" s="804" cm="1">
        <f t="array" ref="L205">IF($D205="","",IFERROR(IF(INDEX(QPS!$AB:$AB,SMALL(IF(QPS!$AE$15:$AE$262=$D205,ROW(QPS!$AE$15:$AE$262)),$S205))=0,0,INDEX(QPS!$AH:$AH,SMALL(IF(QPS!$AE$15:$AE$262=$D205,ROW(QPS!$AE$15:$AE$262)),$S205))/INDEX(QPS!$AB:$AB,SMALL(IF(QPS!$AE$15:$AE$262=$D205,ROW(QPS!$AE$15:$AE$262)),$S205))),0))</f>
        <v>0</v>
      </c>
      <c r="M205" s="802">
        <f t="shared" si="11"/>
        <v>0</v>
      </c>
      <c r="N205" s="801" t="s">
        <v>1415</v>
      </c>
      <c r="S205">
        <f>IF($D205="","",COUNTIF($D$6:$D205,$D205))</f>
        <v>3</v>
      </c>
      <c r="U205" t="s">
        <v>477</v>
      </c>
    </row>
    <row r="206" spans="1:21" ht="24">
      <c r="A206" s="801" t="s">
        <v>1191</v>
      </c>
      <c r="B206" s="806" t="str" cm="1">
        <f t="array" ref="B206">IF($C206="","",TRIM(INDEX(CRONOGRAMA!$D:$D,$C206)))</f>
        <v>DESMONTAJE DE CONDUCTORES Y CABLES DE CONTROL</v>
      </c>
      <c r="C206" s="801">
        <v>17</v>
      </c>
      <c r="D206" s="801" t="s">
        <v>203</v>
      </c>
      <c r="E206" s="806" t="str">
        <f>IF($D206="","",IFERROR(INDEX(QPS!$G:$G,MATCH($D206,QPS!$AE:$AE,0)),"NO EXISTE"))</f>
        <v>Variador de frecuencia de 480V, 3F, 60Hz.
TAG: 1760-VF-15073</v>
      </c>
      <c r="F206" s="806" t="str" cm="1">
        <f t="array" ref="F206">IF($D206="","",IFERROR(INDEX(QPS!$N:$N,SMALL(IF(QPS!$AE$15:$AE$262=$D206,ROW(QPS!$AE$15:$AE$262)),$S206)),""))</f>
        <v/>
      </c>
      <c r="G206" s="806" t="str" cm="1">
        <f t="array" ref="G206">IF($D206="","",IFERROR(INDEX(QPS!$O:$O,SMALL(IF(QPS!$AE$15:$AE$262=$D206,ROW(QPS!$AE$15:$AE$262)),$S206)),""))</f>
        <v/>
      </c>
      <c r="H206" s="801" t="str">
        <f>IF($D206="","",IFERROR(INDEX(QPS!$T:$T,MATCH($D206,QPS!$AE:$AE,0)),""))</f>
        <v>UND</v>
      </c>
      <c r="I206" s="802" cm="1">
        <f t="array" ref="I206">IF($D206="","",IFERROR(INDEX(QPS!$AB:$AB,SMALL(IF(QPS!$AE$15:$AE$262=$D206,ROW(QPS!$AE$15:$AE$262)),$S206)),0))</f>
        <v>0</v>
      </c>
      <c r="J206" s="803">
        <f t="shared" si="9"/>
        <v>1</v>
      </c>
      <c r="K206" s="802">
        <f t="shared" si="10"/>
        <v>0</v>
      </c>
      <c r="L206" s="804" cm="1">
        <f t="array" ref="L206">IF($D206="","",IFERROR(IF(INDEX(QPS!$AB:$AB,SMALL(IF(QPS!$AE$15:$AE$262=$D206,ROW(QPS!$AE$15:$AE$262)),$S206))=0,0,INDEX(QPS!$AH:$AH,SMALL(IF(QPS!$AE$15:$AE$262=$D206,ROW(QPS!$AE$15:$AE$262)),$S206))/INDEX(QPS!$AB:$AB,SMALL(IF(QPS!$AE$15:$AE$262=$D206,ROW(QPS!$AE$15:$AE$262)),$S206))),0))</f>
        <v>0</v>
      </c>
      <c r="M206" s="802">
        <f t="shared" si="11"/>
        <v>0</v>
      </c>
      <c r="N206" s="801" t="s">
        <v>1415</v>
      </c>
      <c r="S206">
        <f>IF($D206="","",COUNTIF($D$6:$D206,$D206))</f>
        <v>3</v>
      </c>
      <c r="U206" t="s">
        <v>478</v>
      </c>
    </row>
    <row r="207" spans="1:21" ht="24">
      <c r="A207" s="801" t="s">
        <v>1191</v>
      </c>
      <c r="B207" s="806" t="str" cm="1">
        <f t="array" ref="B207">IF($C207="","",TRIM(INDEX(CRONOGRAMA!$D:$D,$C207)))</f>
        <v>DESMONTAJE DE CONDUCTORES Y CABLES DE CONTROL</v>
      </c>
      <c r="C207" s="801">
        <v>17</v>
      </c>
      <c r="D207" s="801" t="s">
        <v>204</v>
      </c>
      <c r="E207" s="806" t="str">
        <f>IF($D207="","",IFERROR(INDEX(QPS!$G:$G,MATCH($D207,QPS!$AE:$AE,0)),"NO EXISTE"))</f>
        <v>Variador de frecuencia de 480V, 3F, 60Hz.
TAG: 1760-VF-15074</v>
      </c>
      <c r="F207" s="806" t="str" cm="1">
        <f t="array" ref="F207">IF($D207="","",IFERROR(INDEX(QPS!$N:$N,SMALL(IF(QPS!$AE$15:$AE$262=$D207,ROW(QPS!$AE$15:$AE$262)),$S207)),""))</f>
        <v/>
      </c>
      <c r="G207" s="806" t="str" cm="1">
        <f t="array" ref="G207">IF($D207="","",IFERROR(INDEX(QPS!$O:$O,SMALL(IF(QPS!$AE$15:$AE$262=$D207,ROW(QPS!$AE$15:$AE$262)),$S207)),""))</f>
        <v/>
      </c>
      <c r="H207" s="801" t="str">
        <f>IF($D207="","",IFERROR(INDEX(QPS!$T:$T,MATCH($D207,QPS!$AE:$AE,0)),""))</f>
        <v>UND</v>
      </c>
      <c r="I207" s="802" cm="1">
        <f t="array" ref="I207">IF($D207="","",IFERROR(INDEX(QPS!$AB:$AB,SMALL(IF(QPS!$AE$15:$AE$262=$D207,ROW(QPS!$AE$15:$AE$262)),$S207)),0))</f>
        <v>0</v>
      </c>
      <c r="J207" s="803">
        <f t="shared" si="9"/>
        <v>1</v>
      </c>
      <c r="K207" s="802">
        <f t="shared" si="10"/>
        <v>0</v>
      </c>
      <c r="L207" s="804" cm="1">
        <f t="array" ref="L207">IF($D207="","",IFERROR(IF(INDEX(QPS!$AB:$AB,SMALL(IF(QPS!$AE$15:$AE$262=$D207,ROW(QPS!$AE$15:$AE$262)),$S207))=0,0,INDEX(QPS!$AH:$AH,SMALL(IF(QPS!$AE$15:$AE$262=$D207,ROW(QPS!$AE$15:$AE$262)),$S207))/INDEX(QPS!$AB:$AB,SMALL(IF(QPS!$AE$15:$AE$262=$D207,ROW(QPS!$AE$15:$AE$262)),$S207))),0))</f>
        <v>0</v>
      </c>
      <c r="M207" s="802">
        <f t="shared" si="11"/>
        <v>0</v>
      </c>
      <c r="N207" s="801" t="s">
        <v>1415</v>
      </c>
      <c r="S207">
        <f>IF($D207="","",COUNTIF($D$6:$D207,$D207))</f>
        <v>3</v>
      </c>
      <c r="U207" t="s">
        <v>479</v>
      </c>
    </row>
    <row r="208" spans="1:21" ht="24">
      <c r="A208" s="801" t="s">
        <v>1191</v>
      </c>
      <c r="B208" s="806" t="str" cm="1">
        <f t="array" ref="B208">IF($C208="","",TRIM(INDEX(CRONOGRAMA!$D:$D,$C208)))</f>
        <v>DESMONTAJE DE CONDUCTORES Y CABLES DE CONTROL</v>
      </c>
      <c r="C208" s="801">
        <v>17</v>
      </c>
      <c r="D208" s="801" t="s">
        <v>206</v>
      </c>
      <c r="E208" s="806" t="str">
        <f>IF($D208="","",IFERROR(INDEX(QPS!$G:$G,MATCH($D208,QPS!$AE:$AE,0)),"NO EXISTE"))</f>
        <v>Desconexión y retiro de cable multiconductor
Tag ciruito: 1760PU15071-C01</v>
      </c>
      <c r="F208" s="806" t="str" cm="1">
        <f t="array" ref="F208">IF($D208="","",IFERROR(INDEX(QPS!$N:$N,SMALL(IF(QPS!$AE$15:$AE$262=$D208,ROW(QPS!$AE$15:$AE$262)),$S208)),""))</f>
        <v>1x7c-14 AWG + (T)</v>
      </c>
      <c r="G208" s="806" t="str" cm="1">
        <f t="array" ref="G208">IF($D208="","",IFERROR(INDEX(QPS!$O:$O,SMALL(IF(QPS!$AE$15:$AE$262=$D208,ROW(QPS!$AE$15:$AE$262)),$S208)),""))</f>
        <v>(Nota 1)</v>
      </c>
      <c r="H208" s="801" t="str">
        <f>IF($D208="","",IFERROR(INDEX(QPS!$T:$T,MATCH($D208,QPS!$AE:$AE,0)),""))</f>
        <v>m</v>
      </c>
      <c r="I208" s="802" cm="1">
        <f t="array" ref="I208">IF($D208="","",IFERROR(INDEX(QPS!$AB:$AB,SMALL(IF(QPS!$AE$15:$AE$262=$D208,ROW(QPS!$AE$15:$AE$262)),$S208)),0))</f>
        <v>56.296000000000006</v>
      </c>
      <c r="J208" s="803">
        <f t="shared" si="9"/>
        <v>1</v>
      </c>
      <c r="K208" s="802">
        <f t="shared" si="10"/>
        <v>56.296000000000006</v>
      </c>
      <c r="L208" s="804" cm="1">
        <f t="array" ref="L208">IF($D208="","",IFERROR(IF(INDEX(QPS!$AB:$AB,SMALL(IF(QPS!$AE$15:$AE$262=$D208,ROW(QPS!$AE$15:$AE$262)),$S208))=0,0,INDEX(QPS!$AH:$AH,SMALL(IF(QPS!$AE$15:$AE$262=$D208,ROW(QPS!$AE$15:$AE$262)),$S208))/INDEX(QPS!$AB:$AB,SMALL(IF(QPS!$AE$15:$AE$262=$D208,ROW(QPS!$AE$15:$AE$262)),$S208))),0))</f>
        <v>0</v>
      </c>
      <c r="M208" s="802">
        <f t="shared" si="11"/>
        <v>0</v>
      </c>
      <c r="N208" s="801" t="s">
        <v>1415</v>
      </c>
      <c r="S208">
        <f>IF($D208="","",COUNTIF($D$6:$D208,$D208))</f>
        <v>2</v>
      </c>
      <c r="U208" t="s">
        <v>480</v>
      </c>
    </row>
    <row r="209" spans="1:21" ht="24">
      <c r="A209" s="801" t="s">
        <v>1191</v>
      </c>
      <c r="B209" s="806" t="str" cm="1">
        <f t="array" ref="B209">IF($C209="","",TRIM(INDEX(CRONOGRAMA!$D:$D,$C209)))</f>
        <v>DESMONTAJE DE CONDUCTORES Y CABLES DE CONTROL</v>
      </c>
      <c r="C209" s="801">
        <v>17</v>
      </c>
      <c r="D209" s="801" t="s">
        <v>207</v>
      </c>
      <c r="E209" s="806" t="str">
        <f>IF($D209="","",IFERROR(INDEX(QPS!$G:$G,MATCH($D209,QPS!$AE:$AE,0)),"NO EXISTE"))</f>
        <v>Desconexión y retiro de cable multiconductor
Tag ciruito: 1760PU15072-C01</v>
      </c>
      <c r="F209" s="806" t="str" cm="1">
        <f t="array" ref="F209">IF($D209="","",IFERROR(INDEX(QPS!$N:$N,SMALL(IF(QPS!$AE$15:$AE$262=$D209,ROW(QPS!$AE$15:$AE$262)),$S209)),""))</f>
        <v>1x7c-14 AWG + (T)</v>
      </c>
      <c r="G209" s="806" cm="1">
        <f t="array" ref="G209">IF($D209="","",IFERROR(INDEX(QPS!$O:$O,SMALL(IF(QPS!$AE$15:$AE$262=$D209,ROW(QPS!$AE$15:$AE$262)),$S209)),""))</f>
        <v>0</v>
      </c>
      <c r="H209" s="801" t="str">
        <f>IF($D209="","",IFERROR(INDEX(QPS!$T:$T,MATCH($D209,QPS!$AE:$AE,0)),""))</f>
        <v>m</v>
      </c>
      <c r="I209" s="802" cm="1">
        <f t="array" ref="I209">IF($D209="","",IFERROR(INDEX(QPS!$AB:$AB,SMALL(IF(QPS!$AE$15:$AE$262=$D209,ROW(QPS!$AE$15:$AE$262)),$S209)),0))</f>
        <v>56.287320000000001</v>
      </c>
      <c r="J209" s="803">
        <f t="shared" si="9"/>
        <v>1</v>
      </c>
      <c r="K209" s="802">
        <f t="shared" si="10"/>
        <v>56.287320000000001</v>
      </c>
      <c r="L209" s="804" cm="1">
        <f t="array" ref="L209">IF($D209="","",IFERROR(IF(INDEX(QPS!$AB:$AB,SMALL(IF(QPS!$AE$15:$AE$262=$D209,ROW(QPS!$AE$15:$AE$262)),$S209))=0,0,INDEX(QPS!$AH:$AH,SMALL(IF(QPS!$AE$15:$AE$262=$D209,ROW(QPS!$AE$15:$AE$262)),$S209))/INDEX(QPS!$AB:$AB,SMALL(IF(QPS!$AE$15:$AE$262=$D209,ROW(QPS!$AE$15:$AE$262)),$S209))),0))</f>
        <v>0</v>
      </c>
      <c r="M209" s="802">
        <f t="shared" si="11"/>
        <v>0</v>
      </c>
      <c r="N209" s="801" t="s">
        <v>1415</v>
      </c>
      <c r="S209">
        <f>IF($D209="","",COUNTIF($D$6:$D209,$D209))</f>
        <v>2</v>
      </c>
      <c r="U209" t="s">
        <v>481</v>
      </c>
    </row>
    <row r="210" spans="1:21" ht="24">
      <c r="A210" s="801" t="s">
        <v>1191</v>
      </c>
      <c r="B210" s="806" t="str" cm="1">
        <f t="array" ref="B210">IF($C210="","",TRIM(INDEX(CRONOGRAMA!$D:$D,$C210)))</f>
        <v>DESMONTAJE DE CONDUCTORES Y CABLES DE CONTROL</v>
      </c>
      <c r="C210" s="801">
        <v>17</v>
      </c>
      <c r="D210" s="801" t="s">
        <v>208</v>
      </c>
      <c r="E210" s="806" t="str">
        <f>IF($D210="","",IFERROR(INDEX(QPS!$G:$G,MATCH($D210,QPS!$AE:$AE,0)),"NO EXISTE"))</f>
        <v>Desconexión y retiro de cable multiconductor
Tag ciruito: 1760PU15073-C01</v>
      </c>
      <c r="F210" s="806" t="str" cm="1">
        <f t="array" ref="F210">IF($D210="","",IFERROR(INDEX(QPS!$N:$N,SMALL(IF(QPS!$AE$15:$AE$262=$D210,ROW(QPS!$AE$15:$AE$262)),$S210)),""))</f>
        <v>1x7c-14 AWG + (T)</v>
      </c>
      <c r="G210" s="806" cm="1">
        <f t="array" ref="G210">IF($D210="","",IFERROR(INDEX(QPS!$O:$O,SMALL(IF(QPS!$AE$15:$AE$262=$D210,ROW(QPS!$AE$15:$AE$262)),$S210)),""))</f>
        <v>0</v>
      </c>
      <c r="H210" s="801" t="str">
        <f>IF($D210="","",IFERROR(INDEX(QPS!$T:$T,MATCH($D210,QPS!$AE:$AE,0)),""))</f>
        <v>m</v>
      </c>
      <c r="I210" s="802" cm="1">
        <f t="array" ref="I210">IF($D210="","",IFERROR(INDEX(QPS!$AB:$AB,SMALL(IF(QPS!$AE$15:$AE$262=$D210,ROW(QPS!$AE$15:$AE$262)),$S210)),0))</f>
        <v>56.287320000000001</v>
      </c>
      <c r="J210" s="803">
        <f t="shared" si="9"/>
        <v>1</v>
      </c>
      <c r="K210" s="802">
        <f t="shared" si="10"/>
        <v>56.287320000000001</v>
      </c>
      <c r="L210" s="804" cm="1">
        <f t="array" ref="L210">IF($D210="","",IFERROR(IF(INDEX(QPS!$AB:$AB,SMALL(IF(QPS!$AE$15:$AE$262=$D210,ROW(QPS!$AE$15:$AE$262)),$S210))=0,0,INDEX(QPS!$AH:$AH,SMALL(IF(QPS!$AE$15:$AE$262=$D210,ROW(QPS!$AE$15:$AE$262)),$S210))/INDEX(QPS!$AB:$AB,SMALL(IF(QPS!$AE$15:$AE$262=$D210,ROW(QPS!$AE$15:$AE$262)),$S210))),0))</f>
        <v>0</v>
      </c>
      <c r="M210" s="802">
        <f t="shared" si="11"/>
        <v>0</v>
      </c>
      <c r="N210" s="801" t="s">
        <v>1415</v>
      </c>
      <c r="S210">
        <f>IF($D210="","",COUNTIF($D$6:$D210,$D210))</f>
        <v>2</v>
      </c>
      <c r="U210" t="s">
        <v>482</v>
      </c>
    </row>
    <row r="211" spans="1:21" ht="24">
      <c r="A211" s="801" t="s">
        <v>1191</v>
      </c>
      <c r="B211" s="806" t="str" cm="1">
        <f t="array" ref="B211">IF($C211="","",TRIM(INDEX(CRONOGRAMA!$D:$D,$C211)))</f>
        <v>DESMONTAJE DE CONDUCTORES Y CABLES DE CONTROL</v>
      </c>
      <c r="C211" s="801">
        <v>17</v>
      </c>
      <c r="D211" s="801" t="s">
        <v>209</v>
      </c>
      <c r="E211" s="806" t="str">
        <f>IF($D211="","",IFERROR(INDEX(QPS!$G:$G,MATCH($D211,QPS!$AE:$AE,0)),"NO EXISTE"))</f>
        <v>Desconexión y retiro de cable multiconductor
Tag ciruito: 1760PU15074-C01</v>
      </c>
      <c r="F211" s="806" t="str" cm="1">
        <f t="array" ref="F211">IF($D211="","",IFERROR(INDEX(QPS!$N:$N,SMALL(IF(QPS!$AE$15:$AE$262=$D211,ROW(QPS!$AE$15:$AE$262)),$S211)),""))</f>
        <v>1x7c-14 AWG + (T)</v>
      </c>
      <c r="G211" s="806" cm="1">
        <f t="array" ref="G211">IF($D211="","",IFERROR(INDEX(QPS!$O:$O,SMALL(IF(QPS!$AE$15:$AE$262=$D211,ROW(QPS!$AE$15:$AE$262)),$S211)),""))</f>
        <v>0</v>
      </c>
      <c r="H211" s="801" t="str">
        <f>IF($D211="","",IFERROR(INDEX(QPS!$T:$T,MATCH($D211,QPS!$AE:$AE,0)),""))</f>
        <v>m</v>
      </c>
      <c r="I211" s="802" cm="1">
        <f t="array" ref="I211">IF($D211="","",IFERROR(INDEX(QPS!$AB:$AB,SMALL(IF(QPS!$AE$15:$AE$262=$D211,ROW(QPS!$AE$15:$AE$262)),$S211)),0))</f>
        <v>56.287320000000001</v>
      </c>
      <c r="J211" s="803">
        <f t="shared" si="9"/>
        <v>1</v>
      </c>
      <c r="K211" s="802">
        <f t="shared" si="10"/>
        <v>56.287320000000001</v>
      </c>
      <c r="L211" s="804" cm="1">
        <f t="array" ref="L211">IF($D211="","",IFERROR(IF(INDEX(QPS!$AB:$AB,SMALL(IF(QPS!$AE$15:$AE$262=$D211,ROW(QPS!$AE$15:$AE$262)),$S211))=0,0,INDEX(QPS!$AH:$AH,SMALL(IF(QPS!$AE$15:$AE$262=$D211,ROW(QPS!$AE$15:$AE$262)),$S211))/INDEX(QPS!$AB:$AB,SMALL(IF(QPS!$AE$15:$AE$262=$D211,ROW(QPS!$AE$15:$AE$262)),$S211))),0))</f>
        <v>0</v>
      </c>
      <c r="M211" s="802">
        <f t="shared" si="11"/>
        <v>0</v>
      </c>
      <c r="N211" s="801" t="s">
        <v>1415</v>
      </c>
      <c r="S211">
        <f>IF($D211="","",COUNTIF($D$6:$D211,$D211))</f>
        <v>2</v>
      </c>
      <c r="U211" t="s">
        <v>483</v>
      </c>
    </row>
    <row r="212" spans="1:21" ht="24">
      <c r="A212" s="801" t="s">
        <v>1239</v>
      </c>
      <c r="B212" s="806" t="str" cm="1">
        <f t="array" ref="B212">IF($C212="","",TRIM(INDEX(CRONOGRAMA!$D:$D,$C212)))</f>
        <v>LINEA DE IMPULSION DESDE MIXER CLARIFICADOR (1,2,3) HASTA CLARIFICADORES 1,2 Y 3</v>
      </c>
      <c r="C212" s="801">
        <v>44</v>
      </c>
      <c r="D212" s="801" t="s">
        <v>1148</v>
      </c>
      <c r="E212" s="806" t="str">
        <f>IF($D212="","",IFERROR(INDEX(QPS!$G:$G,MATCH($D212,QPS!$AE:$AE,0)),"NO EXISTE"))</f>
        <v>SOPORTE EN PUESTA DE SERVICIO</v>
      </c>
      <c r="F212" s="806" t="str" cm="1">
        <f t="array" ref="F212">IF($D212="","",IFERROR(INDEX(QPS!$N:$N,SMALL(IF(QPS!$AE$15:$AE$262=$D212,ROW(QPS!$AE$15:$AE$262)),$S212)),""))</f>
        <v>-</v>
      </c>
      <c r="G212" s="806" t="str" cm="1">
        <f t="array" ref="G212">IF($D212="","",IFERROR(INDEX(QPS!$O:$O,SMALL(IF(QPS!$AE$15:$AE$262=$D212,ROW(QPS!$AE$15:$AE$262)),$S212)),""))</f>
        <v>-</v>
      </c>
      <c r="H212" s="801" t="str">
        <f>IF($D212="","",IFERROR(INDEX(QPS!$T:$T,MATCH($D212,QPS!$AE:$AE,0)),""))</f>
        <v>Gbl.</v>
      </c>
      <c r="I212" s="802" cm="1">
        <f t="array" ref="I212">IF($D212="","",IFERROR(INDEX(QPS!$AB:$AB,SMALL(IF(QPS!$AE$15:$AE$262=$D212,ROW(QPS!$AE$15:$AE$262)),$S212)),0))</f>
        <v>0</v>
      </c>
      <c r="J212" s="803">
        <f t="shared" si="9"/>
        <v>1</v>
      </c>
      <c r="K212" s="802">
        <f t="shared" si="10"/>
        <v>0</v>
      </c>
      <c r="L212" s="804" cm="1">
        <f t="array" ref="L212">IF($D212="","",IFERROR(IF(INDEX(QPS!$AB:$AB,SMALL(IF(QPS!$AE$15:$AE$262=$D212,ROW(QPS!$AE$15:$AE$262)),$S212))=0,0,INDEX(QPS!$AH:$AH,SMALL(IF(QPS!$AE$15:$AE$262=$D212,ROW(QPS!$AE$15:$AE$262)),$S212))/INDEX(QPS!$AB:$AB,SMALL(IF(QPS!$AE$15:$AE$262=$D212,ROW(QPS!$AE$15:$AE$262)),$S212))),0))</f>
        <v>0</v>
      </c>
      <c r="M212" s="802">
        <f t="shared" si="11"/>
        <v>0</v>
      </c>
      <c r="N212" s="801" t="s">
        <v>1376</v>
      </c>
      <c r="S212">
        <f>IF($D212="","",COUNTIF($D$6:$D212,$D212))</f>
        <v>1</v>
      </c>
      <c r="U212" t="s">
        <v>484</v>
      </c>
    </row>
    <row r="213" spans="1:21" ht="36">
      <c r="A213" s="763" t="s">
        <v>1239</v>
      </c>
      <c r="B213" s="813" t="str" cm="1">
        <f t="array" ref="B213">IF($C213="","",TRIM(INDEX(CRONOGRAMA!$D:$D,$C213)))</f>
        <v>LINEA DE IMPULSION DESDE MIXER CLARIFICADOR (1,2,3) HASTA CLARIFICADORES 1,2 Y 3</v>
      </c>
      <c r="C213" s="763">
        <v>44</v>
      </c>
      <c r="D213" s="763" t="s">
        <v>464</v>
      </c>
      <c r="E213" s="813" t="str">
        <f>IF($D213="","",IFERROR(INDEX(QPS!$G:$G,MATCH($D213,QPS!$AE:$AE,0)),"NO EXISTE"))</f>
        <v>Suministro, montaje e instalación de detalle constructivo de Instalación del motor - Alimentador sobre el suelo
N° 000-265-5052 -DET.A52</v>
      </c>
      <c r="F213" s="813" t="str" cm="1">
        <f t="array" ref="F213">IF($D213="","",IFERROR(INDEX(QPS!$N:$N,SMALL(IF(QPS!$AE$15:$AE$262=$D213,ROW(QPS!$AE$15:$AE$262)),$S213)),""))</f>
        <v>DET. A52</v>
      </c>
      <c r="G213" s="813" t="str" cm="1">
        <f t="array" ref="G213">IF($D213="","",IFERROR(INDEX(QPS!$O:$O,SMALL(IF(QPS!$AE$15:$AE$262=$D213,ROW(QPS!$AE$15:$AE$262)),$S213)),""))</f>
        <v>-</v>
      </c>
      <c r="H213" s="763" t="str">
        <f>IF($D213="","",IFERROR(INDEX(QPS!$T:$T,MATCH($D213,QPS!$AE:$AE,0)),""))</f>
        <v>UND</v>
      </c>
      <c r="I213" s="763" cm="1">
        <f t="array" ref="I213">IF($D213="","",IFERROR(INDEX(QPS!$AB:$AB,SMALL(IF(QPS!$AE$15:$AE$262=$D213,ROW(QPS!$AE$15:$AE$262)),$S213)),0))</f>
        <v>235.2</v>
      </c>
      <c r="J213" s="763">
        <f t="shared" si="9"/>
        <v>1</v>
      </c>
      <c r="K213" s="763">
        <f t="shared" si="10"/>
        <v>235.2</v>
      </c>
      <c r="L213" s="763" cm="1">
        <f t="array" ref="L213">IF($D213="","",IFERROR(IF(INDEX(QPS!$AB:$AB,SMALL(IF(QPS!$AE$15:$AE$262=$D213,ROW(QPS!$AE$15:$AE$262)),$S213))=0,0,INDEX(QPS!$AH:$AH,SMALL(IF(QPS!$AE$15:$AE$262=$D213,ROW(QPS!$AE$15:$AE$262)),$S213))/INDEX(QPS!$AB:$AB,SMALL(IF(QPS!$AE$15:$AE$262=$D213,ROW(QPS!$AE$15:$AE$262)),$S213))),0))</f>
        <v>0</v>
      </c>
      <c r="M213" s="763">
        <f t="shared" si="11"/>
        <v>0</v>
      </c>
      <c r="N213" s="763" t="s">
        <v>1376</v>
      </c>
      <c r="S213">
        <f>IF($D213="","",COUNTIF($D$6:$D213,$D213))</f>
        <v>1</v>
      </c>
      <c r="U213" t="s">
        <v>1412</v>
      </c>
    </row>
    <row r="214" spans="1:21" ht="24">
      <c r="A214" s="763" t="s">
        <v>1239</v>
      </c>
      <c r="B214" s="813" t="str" cm="1">
        <f t="array" ref="B214">IF($C214="","",TRIM(INDEX(CRONOGRAMA!$D:$D,$C214)))</f>
        <v>LINEA DE IMPULSION DESDE MIXER CLARIFICADOR (1,2,3) HASTA CLARIFICADORES 1,2 Y 3</v>
      </c>
      <c r="C214" s="763">
        <v>44</v>
      </c>
      <c r="D214" s="763" t="s">
        <v>1372</v>
      </c>
      <c r="E214" s="813" t="str">
        <f>IF($D214="","",IFERROR(INDEX(QPS!$G:$G,MATCH($D214,QPS!$AE:$AE,0)),"NO EXISTE"))</f>
        <v>PRUEBAS Y PUESTA EN SERVICIO</v>
      </c>
      <c r="F214" s="813" t="str" cm="1">
        <f t="array" ref="F214">IF($D214="","",IFERROR(INDEX(QPS!$N:$N,SMALL(IF(QPS!$AE$15:$AE$262=$D214,ROW(QPS!$AE$15:$AE$262)),$S214)),""))</f>
        <v>-</v>
      </c>
      <c r="G214" s="813" t="str" cm="1">
        <f t="array" ref="G214">IF($D214="","",IFERROR(INDEX(QPS!$O:$O,SMALL(IF(QPS!$AE$15:$AE$262=$D214,ROW(QPS!$AE$15:$AE$262)),$S214)),""))</f>
        <v>-</v>
      </c>
      <c r="H214" s="763" t="str">
        <f>IF($D214="","",IFERROR(INDEX(QPS!$T:$T,MATCH($D214,QPS!$AE:$AE,0)),""))</f>
        <v>Glb.</v>
      </c>
      <c r="I214" s="763" cm="1">
        <f t="array" ref="I214">IF($D214="","",IFERROR(INDEX(QPS!$AB:$AB,SMALL(IF(QPS!$AE$15:$AE$262=$D214,ROW(QPS!$AE$15:$AE$262)),$S214)),0))</f>
        <v>0</v>
      </c>
      <c r="J214" s="763">
        <f t="shared" si="9"/>
        <v>1</v>
      </c>
      <c r="K214" s="763">
        <f t="shared" si="10"/>
        <v>0</v>
      </c>
      <c r="L214" s="763" cm="1">
        <f t="array" ref="L214">IF($D214="","",IFERROR(IF(INDEX(QPS!$AB:$AB,SMALL(IF(QPS!$AE$15:$AE$262=$D214,ROW(QPS!$AE$15:$AE$262)),$S214))=0,0,INDEX(QPS!$AH:$AH,SMALL(IF(QPS!$AE$15:$AE$262=$D214,ROW(QPS!$AE$15:$AE$262)),$S214))/INDEX(QPS!$AB:$AB,SMALL(IF(QPS!$AE$15:$AE$262=$D214,ROW(QPS!$AE$15:$AE$262)),$S214))),0))</f>
        <v>0</v>
      </c>
      <c r="M214" s="763">
        <f t="shared" si="11"/>
        <v>0</v>
      </c>
      <c r="N214" s="763" t="s">
        <v>1376</v>
      </c>
      <c r="S214">
        <f>IF($D214="","",COUNTIF($D$6:$D214,$D214))</f>
        <v>1</v>
      </c>
      <c r="U214" t="s">
        <v>382</v>
      </c>
    </row>
    <row r="215" spans="1:21" ht="24">
      <c r="A215" s="763" t="s">
        <v>1239</v>
      </c>
      <c r="B215" s="813" t="str" cm="1">
        <f t="array" ref="B215">IF($C215="","",TRIM(INDEX(CRONOGRAMA!$D:$D,$C215)))</f>
        <v>LINEA DE IMPULSION DESDE MIXER CLARIFICADOR (1,2,3) HASTA CLARIFICADORES 1,2 Y 3</v>
      </c>
      <c r="C215" s="763">
        <v>44</v>
      </c>
      <c r="D215" s="763" t="s">
        <v>533</v>
      </c>
      <c r="E215" s="813" t="str">
        <f>IF($D215="","",IFERROR(INDEX(QPS!$G:$G,MATCH($D215,QPS!$AE:$AE,0)),"NO EXISTE"))</f>
        <v>APOYO PARA PUESTA SERVICIO</v>
      </c>
      <c r="F215" s="813" t="str" cm="1">
        <f t="array" ref="F215">IF($D215="","",IFERROR(INDEX(QPS!$N:$N,SMALL(IF(QPS!$AE$15:$AE$262=$D215,ROW(QPS!$AE$15:$AE$262)),$S215)),""))</f>
        <v>-</v>
      </c>
      <c r="G215" s="813" t="str" cm="1">
        <f t="array" ref="G215">IF($D215="","",IFERROR(INDEX(QPS!$O:$O,SMALL(IF(QPS!$AE$15:$AE$262=$D215,ROW(QPS!$AE$15:$AE$262)),$S215)),""))</f>
        <v>-</v>
      </c>
      <c r="H215" s="763" t="str">
        <f>IF($D215="","",IFERROR(INDEX(QPS!$T:$T,MATCH($D215,QPS!$AE:$AE,0)),""))</f>
        <v>Glb.</v>
      </c>
      <c r="I215" s="763" cm="1">
        <f t="array" ref="I215">IF($D215="","",IFERROR(INDEX(QPS!$AB:$AB,SMALL(IF(QPS!$AE$15:$AE$262=$D215,ROW(QPS!$AE$15:$AE$262)),$S215)),0))</f>
        <v>0</v>
      </c>
      <c r="J215" s="763">
        <f t="shared" si="9"/>
        <v>1</v>
      </c>
      <c r="K215" s="763">
        <f t="shared" si="10"/>
        <v>0</v>
      </c>
      <c r="L215" s="763" cm="1">
        <f t="array" ref="L215">IF($D215="","",IFERROR(IF(INDEX(QPS!$AB:$AB,SMALL(IF(QPS!$AE$15:$AE$262=$D215,ROW(QPS!$AE$15:$AE$262)),$S215))=0,0,INDEX(QPS!$AH:$AH,SMALL(IF(QPS!$AE$15:$AE$262=$D215,ROW(QPS!$AE$15:$AE$262)),$S215))/INDEX(QPS!$AB:$AB,SMALL(IF(QPS!$AE$15:$AE$262=$D215,ROW(QPS!$AE$15:$AE$262)),$S215))),0))</f>
        <v>0</v>
      </c>
      <c r="M215" s="763">
        <f t="shared" si="11"/>
        <v>0</v>
      </c>
      <c r="N215" s="763" t="s">
        <v>1376</v>
      </c>
      <c r="S215">
        <f>IF($D215="","",COUNTIF($D$6:$D215,$D215))</f>
        <v>1</v>
      </c>
      <c r="U215" t="s">
        <v>383</v>
      </c>
    </row>
    <row r="216" spans="1:21" ht="24">
      <c r="A216" s="763" t="s">
        <v>1239</v>
      </c>
      <c r="B216" s="813" t="str" cm="1">
        <f t="array" ref="B216">IF($C216="","",TRIM(INDEX(CRONOGRAMA!$D:$D,$C216)))</f>
        <v>LINEA DE IMPULSION DESDE MIXER CLARIFICADOR (1,2,3) HASTA CLARIFICADORES 1,2 Y 3</v>
      </c>
      <c r="C216" s="763">
        <v>44</v>
      </c>
      <c r="D216" s="763" t="s">
        <v>534</v>
      </c>
      <c r="E216" s="813" t="str">
        <f>IF($D216="","",IFERROR(INDEX(QPS!$G:$G,MATCH($D216,QPS!$AE:$AE,0)),"NO EXISTE"))</f>
        <v>Supervisor</v>
      </c>
      <c r="F216" s="813" t="str" cm="1">
        <f t="array" ref="F216">IF($D216="","",IFERROR(INDEX(QPS!$N:$N,SMALL(IF(QPS!$AE$15:$AE$262=$D216,ROW(QPS!$AE$15:$AE$262)),$S216)),""))</f>
        <v>-</v>
      </c>
      <c r="G216" s="813" t="str" cm="1">
        <f t="array" ref="G216">IF($D216="","",IFERROR(INDEX(QPS!$O:$O,SMALL(IF(QPS!$AE$15:$AE$262=$D216,ROW(QPS!$AE$15:$AE$262)),$S216)),""))</f>
        <v>-</v>
      </c>
      <c r="H216" s="763" t="str">
        <f>IF($D216="","",IFERROR(INDEX(QPS!$T:$T,MATCH($D216,QPS!$AE:$AE,0)),""))</f>
        <v>Glb.</v>
      </c>
      <c r="I216" s="763" cm="1">
        <f t="array" ref="I216">IF($D216="","",IFERROR(INDEX(QPS!$AB:$AB,SMALL(IF(QPS!$AE$15:$AE$262=$D216,ROW(QPS!$AE$15:$AE$262)),$S216)),0))</f>
        <v>8</v>
      </c>
      <c r="J216" s="763">
        <f t="shared" si="9"/>
        <v>1</v>
      </c>
      <c r="K216" s="763">
        <f t="shared" si="10"/>
        <v>8</v>
      </c>
      <c r="L216" s="763" cm="1">
        <f t="array" ref="L216">IF($D216="","",IFERROR(IF(INDEX(QPS!$AB:$AB,SMALL(IF(QPS!$AE$15:$AE$262=$D216,ROW(QPS!$AE$15:$AE$262)),$S216))=0,0,INDEX(QPS!$AH:$AH,SMALL(IF(QPS!$AE$15:$AE$262=$D216,ROW(QPS!$AE$15:$AE$262)),$S216))/INDEX(QPS!$AB:$AB,SMALL(IF(QPS!$AE$15:$AE$262=$D216,ROW(QPS!$AE$15:$AE$262)),$S216))),0))</f>
        <v>0</v>
      </c>
      <c r="M216" s="763">
        <f t="shared" si="11"/>
        <v>0</v>
      </c>
      <c r="N216" s="763" t="s">
        <v>1376</v>
      </c>
      <c r="S216">
        <f>IF($D216="","",COUNTIF($D$6:$D216,$D216))</f>
        <v>1</v>
      </c>
      <c r="U216" t="s">
        <v>385</v>
      </c>
    </row>
    <row r="217" spans="1:21" ht="24">
      <c r="A217" s="763" t="s">
        <v>1239</v>
      </c>
      <c r="B217" s="813" t="str" cm="1">
        <f t="array" ref="B217">IF($C217="","",TRIM(INDEX(CRONOGRAMA!$D:$D,$C217)))</f>
        <v>LINEA DE IMPULSION DESDE MIXER CLARIFICADOR (1,2,3) HASTA CLARIFICADORES 1,2 Y 3</v>
      </c>
      <c r="C217" s="763">
        <v>44</v>
      </c>
      <c r="D217" s="763" t="s">
        <v>535</v>
      </c>
      <c r="E217" s="813" t="str">
        <f>IF($D217="","",IFERROR(INDEX(QPS!$G:$G,MATCH($D217,QPS!$AE:$AE,0)),"NO EXISTE"))</f>
        <v>Operario</v>
      </c>
      <c r="F217" s="813" t="str" cm="1">
        <f t="array" ref="F217">IF($D217="","",IFERROR(INDEX(QPS!$N:$N,SMALL(IF(QPS!$AE$15:$AE$262=$D217,ROW(QPS!$AE$15:$AE$262)),$S217)),""))</f>
        <v>-</v>
      </c>
      <c r="G217" s="813" t="str" cm="1">
        <f t="array" ref="G217">IF($D217="","",IFERROR(INDEX(QPS!$O:$O,SMALL(IF(QPS!$AE$15:$AE$262=$D217,ROW(QPS!$AE$15:$AE$262)),$S217)),""))</f>
        <v>-</v>
      </c>
      <c r="H217" s="763" t="str">
        <f>IF($D217="","",IFERROR(INDEX(QPS!$T:$T,MATCH($D217,QPS!$AE:$AE,0)),""))</f>
        <v>Glb.</v>
      </c>
      <c r="I217" s="763" cm="1">
        <f t="array" ref="I217">IF($D217="","",IFERROR(INDEX(QPS!$AB:$AB,SMALL(IF(QPS!$AE$15:$AE$262=$D217,ROW(QPS!$AE$15:$AE$262)),$S217)),0))</f>
        <v>8</v>
      </c>
      <c r="J217" s="763">
        <f t="shared" si="9"/>
        <v>1</v>
      </c>
      <c r="K217" s="763">
        <f t="shared" si="10"/>
        <v>8</v>
      </c>
      <c r="L217" s="763" cm="1">
        <f t="array" ref="L217">IF($D217="","",IFERROR(IF(INDEX(QPS!$AB:$AB,SMALL(IF(QPS!$AE$15:$AE$262=$D217,ROW(QPS!$AE$15:$AE$262)),$S217))=0,0,INDEX(QPS!$AH:$AH,SMALL(IF(QPS!$AE$15:$AE$262=$D217,ROW(QPS!$AE$15:$AE$262)),$S217))/INDEX(QPS!$AB:$AB,SMALL(IF(QPS!$AE$15:$AE$262=$D217,ROW(QPS!$AE$15:$AE$262)),$S217))),0))</f>
        <v>0</v>
      </c>
      <c r="M217" s="763">
        <f t="shared" si="11"/>
        <v>0</v>
      </c>
      <c r="N217" s="763" t="s">
        <v>1376</v>
      </c>
      <c r="S217">
        <f>IF($D217="","",COUNTIF($D$6:$D217,$D217))</f>
        <v>1</v>
      </c>
      <c r="U217" t="s">
        <v>485</v>
      </c>
    </row>
    <row r="218" spans="1:21" ht="24">
      <c r="A218" s="763" t="s">
        <v>1239</v>
      </c>
      <c r="B218" s="813" t="str" cm="1">
        <f t="array" ref="B218">IF($C218="","",TRIM(INDEX(CRONOGRAMA!$D:$D,$C218)))</f>
        <v>LINEA DE IMPULSION DESDE MIXER CLARIFICADOR (1,2,3) HASTA CLARIFICADORES 1,2 Y 3</v>
      </c>
      <c r="C218" s="763">
        <v>44</v>
      </c>
      <c r="D218" s="763" t="s">
        <v>536</v>
      </c>
      <c r="E218" s="813" t="str">
        <f>IF($D218="","",IFERROR(INDEX(QPS!$G:$G,MATCH($D218,QPS!$AE:$AE,0)),"NO EXISTE"))</f>
        <v>Oficial</v>
      </c>
      <c r="F218" s="813" t="str" cm="1">
        <f t="array" ref="F218">IF($D218="","",IFERROR(INDEX(QPS!$N:$N,SMALL(IF(QPS!$AE$15:$AE$262=$D218,ROW(QPS!$AE$15:$AE$262)),$S218)),""))</f>
        <v>-</v>
      </c>
      <c r="G218" s="813" t="str" cm="1">
        <f t="array" ref="G218">IF($D218="","",IFERROR(INDEX(QPS!$O:$O,SMALL(IF(QPS!$AE$15:$AE$262=$D218,ROW(QPS!$AE$15:$AE$262)),$S218)),""))</f>
        <v>-</v>
      </c>
      <c r="H218" s="763" t="str">
        <f>IF($D218="","",IFERROR(INDEX(QPS!$T:$T,MATCH($D218,QPS!$AE:$AE,0)),""))</f>
        <v>Glb.</v>
      </c>
      <c r="I218" s="763" cm="1">
        <f t="array" ref="I218">IF($D218="","",IFERROR(INDEX(QPS!$AB:$AB,SMALL(IF(QPS!$AE$15:$AE$262=$D218,ROW(QPS!$AE$15:$AE$262)),$S218)),0))</f>
        <v>8</v>
      </c>
      <c r="J218" s="763">
        <f t="shared" si="9"/>
        <v>1</v>
      </c>
      <c r="K218" s="763">
        <f t="shared" si="10"/>
        <v>8</v>
      </c>
      <c r="L218" s="763" cm="1">
        <f t="array" ref="L218">IF($D218="","",IFERROR(IF(INDEX(QPS!$AB:$AB,SMALL(IF(QPS!$AE$15:$AE$262=$D218,ROW(QPS!$AE$15:$AE$262)),$S218))=0,0,INDEX(QPS!$AH:$AH,SMALL(IF(QPS!$AE$15:$AE$262=$D218,ROW(QPS!$AE$15:$AE$262)),$S218))/INDEX(QPS!$AB:$AB,SMALL(IF(QPS!$AE$15:$AE$262=$D218,ROW(QPS!$AE$15:$AE$262)),$S218))),0))</f>
        <v>0</v>
      </c>
      <c r="M218" s="763">
        <f t="shared" si="11"/>
        <v>0</v>
      </c>
      <c r="N218" s="763" t="s">
        <v>1376</v>
      </c>
      <c r="S218">
        <f>IF($D218="","",COUNTIF($D$6:$D218,$D218))</f>
        <v>1</v>
      </c>
      <c r="U218" t="s">
        <v>1413</v>
      </c>
    </row>
    <row r="219" spans="1:21" ht="48">
      <c r="A219" s="763" t="s">
        <v>1239</v>
      </c>
      <c r="B219" s="813" t="str" cm="1">
        <f t="array" ref="B219">IF($C219="","",TRIM(INDEX(CRONOGRAMA!$D:$D,$C219)))</f>
        <v>LINEA DE IMPULSION DESDE MIXER CLARIFICADOR (1,2,3) HASTA CLARIFICADORES 1,2 Y 3</v>
      </c>
      <c r="C219" s="763">
        <v>44</v>
      </c>
      <c r="D219" s="763" t="s">
        <v>487</v>
      </c>
      <c r="E219" s="813" t="str">
        <f>IF($D219="","",IFERROR(INDEX(QPS!$G:$G,MATCH($D219,QPS!$AE:$AE,0)),"NO EXISTE"))</f>
        <v>Suministro, montaje e instalación de accesorios ( empalmes, conectores terminales, conectores tipo tee, conectores hembra, conectores macho, terminales modulares, multiconectores, tapones, sellos, etiquetas) para conductores.</v>
      </c>
      <c r="F219" s="813" t="str" cm="1">
        <f t="array" ref="F219">IF($D219="","",IFERROR(INDEX(QPS!$N:$N,SMALL(IF(QPS!$AE$15:$AE$262=$D219,ROW(QPS!$AE$15:$AE$262)),$S219)),""))</f>
        <v>-</v>
      </c>
      <c r="G219" s="813" t="str" cm="1">
        <f t="array" ref="G219">IF($D219="","",IFERROR(INDEX(QPS!$O:$O,SMALL(IF(QPS!$AE$15:$AE$262=$D219,ROW(QPS!$AE$15:$AE$262)),$S219)),""))</f>
        <v>-</v>
      </c>
      <c r="H219" s="763" t="str">
        <f>IF($D219="","",IFERROR(INDEX(QPS!$T:$T,MATCH($D219,QPS!$AE:$AE,0)),""))</f>
        <v>Gbl.</v>
      </c>
      <c r="I219" s="763" cm="1">
        <f t="array" ref="I219">IF($D219="","",IFERROR(INDEX(QPS!$AB:$AB,SMALL(IF(QPS!$AE$15:$AE$262=$D219,ROW(QPS!$AE$15:$AE$262)),$S219)),0))</f>
        <v>112</v>
      </c>
      <c r="J219" s="763">
        <f t="shared" si="9"/>
        <v>1</v>
      </c>
      <c r="K219" s="763">
        <f t="shared" si="10"/>
        <v>112</v>
      </c>
      <c r="L219" s="763" cm="1">
        <f t="array" ref="L219">IF($D219="","",IFERROR(IF(INDEX(QPS!$AB:$AB,SMALL(IF(QPS!$AE$15:$AE$262=$D219,ROW(QPS!$AE$15:$AE$262)),$S219))=0,0,INDEX(QPS!$AH:$AH,SMALL(IF(QPS!$AE$15:$AE$262=$D219,ROW(QPS!$AE$15:$AE$262)),$S219))/INDEX(QPS!$AB:$AB,SMALL(IF(QPS!$AE$15:$AE$262=$D219,ROW(QPS!$AE$15:$AE$262)),$S219))),0))</f>
        <v>0</v>
      </c>
      <c r="M219" s="763">
        <f t="shared" si="11"/>
        <v>0</v>
      </c>
      <c r="N219" s="763" t="s">
        <v>1376</v>
      </c>
      <c r="S219">
        <f>IF($D219="","",COUNTIF($D$6:$D219,$D219))</f>
        <v>1</v>
      </c>
      <c r="U219" t="s">
        <v>390</v>
      </c>
    </row>
    <row r="220" spans="1:21" ht="24">
      <c r="A220" s="763" t="s">
        <v>1239</v>
      </c>
      <c r="B220" s="813" t="str" cm="1">
        <f t="array" ref="B220">IF($C220="","",TRIM(INDEX(CRONOGRAMA!$D:$D,$C220)))</f>
        <v>LINEA DE IMPULSION DESDE MIXER CLARIFICADOR (1,2,3) HASTA CLARIFICADORES 1,2 Y 3</v>
      </c>
      <c r="C220" s="763">
        <v>44</v>
      </c>
      <c r="D220" s="763" t="s">
        <v>1147</v>
      </c>
      <c r="E220" s="813" t="str">
        <f>IF($D220="","",IFERROR(INDEX(QPS!$G:$G,MATCH($D220,QPS!$AE:$AE,0)),"NO EXISTE"))</f>
        <v>PROGRAMACIÓN DE PLC Y SCADA</v>
      </c>
      <c r="F220" s="813" cm="1">
        <f t="array" ref="F220">IF($D220="","",IFERROR(INDEX(QPS!$N:$N,SMALL(IF(QPS!$AE$15:$AE$262=$D220,ROW(QPS!$AE$15:$AE$262)),$S220)),""))</f>
        <v>0</v>
      </c>
      <c r="G220" s="813" cm="1">
        <f t="array" ref="G220">IF($D220="","",IFERROR(INDEX(QPS!$O:$O,SMALL(IF(QPS!$AE$15:$AE$262=$D220,ROW(QPS!$AE$15:$AE$262)),$S220)),""))</f>
        <v>0</v>
      </c>
      <c r="H220" s="763">
        <f>IF($D220="","",IFERROR(INDEX(QPS!$T:$T,MATCH($D220,QPS!$AE:$AE,0)),""))</f>
        <v>0</v>
      </c>
      <c r="I220" s="763" t="str" cm="1">
        <f t="array" ref="I220">IF($D220="","",IFERROR(INDEX(QPS!$AB:$AB,SMALL(IF(QPS!$AE$15:$AE$262=$D220,ROW(QPS!$AE$15:$AE$262)),$S220)),0))</f>
        <v/>
      </c>
      <c r="J220" s="763">
        <f t="shared" si="9"/>
        <v>1</v>
      </c>
      <c r="K220" s="763">
        <f t="shared" si="10"/>
        <v>0</v>
      </c>
      <c r="L220" s="763" cm="1">
        <f t="array" ref="L220">IF($D220="","",IFERROR(IF(INDEX(QPS!$AB:$AB,SMALL(IF(QPS!$AE$15:$AE$262=$D220,ROW(QPS!$AE$15:$AE$262)),$S220))=0,0,INDEX(QPS!$AH:$AH,SMALL(IF(QPS!$AE$15:$AE$262=$D220,ROW(QPS!$AE$15:$AE$262)),$S220))/INDEX(QPS!$AB:$AB,SMALL(IF(QPS!$AE$15:$AE$262=$D220,ROW(QPS!$AE$15:$AE$262)),$S220))),0))</f>
        <v>0</v>
      </c>
      <c r="M220" s="763">
        <f t="shared" si="11"/>
        <v>0</v>
      </c>
      <c r="N220" s="763" t="s">
        <v>1376</v>
      </c>
      <c r="S220">
        <f>IF($D220="","",COUNTIF($D$6:$D220,$D220))</f>
        <v>1</v>
      </c>
      <c r="U220" t="s">
        <v>391</v>
      </c>
    </row>
    <row r="221" spans="1:21">
      <c r="A221" s="763"/>
      <c r="B221" s="813" t="str" cm="1">
        <f t="array" ref="B221">IF($C221="","",TRIM(INDEX(CRONOGRAMA!$D:$D,$C221)))</f>
        <v/>
      </c>
      <c r="C221" s="763"/>
      <c r="D221" s="763"/>
      <c r="E221" s="813" t="str">
        <f>IF($D221="","",IFERROR(INDEX(QPS!$G:$G,MATCH($D221,QPS!$AE:$AE,0)),"NO EXISTE"))</f>
        <v/>
      </c>
      <c r="F221" s="813" t="str" cm="1">
        <f t="array" ref="F221">IF($D221="","",IFERROR(INDEX(QPS!$N:$N,SMALL(IF(QPS!$AE$15:$AE$262=$D221,ROW(QPS!$AE$15:$AE$262)),$S221)),""))</f>
        <v/>
      </c>
      <c r="G221" s="813" t="str" cm="1">
        <f t="array" ref="G221">IF($D221="","",IFERROR(INDEX(QPS!$O:$O,SMALL(IF(QPS!$AE$15:$AE$262=$D221,ROW(QPS!$AE$15:$AE$262)),$S221)),""))</f>
        <v/>
      </c>
      <c r="H221" s="763" t="str">
        <f>IF($D221="","",IFERROR(INDEX(QPS!$T:$T,MATCH($D221,QPS!$AE:$AE,0)),""))</f>
        <v/>
      </c>
      <c r="I221" s="763" t="str" cm="1">
        <f t="array" ref="I221">IF($D221="","",IFERROR(INDEX(QPS!$AB:$AB,SMALL(IF(QPS!$AE$15:$AE$262=$D221,ROW(QPS!$AE$15:$AE$262)),$S221)),0))</f>
        <v/>
      </c>
      <c r="J221" s="763" t="str">
        <f t="shared" si="9"/>
        <v/>
      </c>
      <c r="K221" s="763" t="str">
        <f t="shared" si="10"/>
        <v/>
      </c>
      <c r="L221" s="763" t="str" cm="1">
        <f t="array" ref="L221">IF($D221="","",IFERROR(IF(INDEX(QPS!$AB:$AB,SMALL(IF(QPS!$AE$15:$AE$262=$D221,ROW(QPS!$AE$15:$AE$262)),$S221))=0,0,INDEX(QPS!$AH:$AH,SMALL(IF(QPS!$AE$15:$AE$262=$D221,ROW(QPS!$AE$15:$AE$262)),$S221))/INDEX(QPS!$AB:$AB,SMALL(IF(QPS!$AE$15:$AE$262=$D221,ROW(QPS!$AE$15:$AE$262)),$S221))),0))</f>
        <v/>
      </c>
      <c r="M221" s="763" t="str">
        <f t="shared" si="11"/>
        <v/>
      </c>
      <c r="N221" s="763"/>
      <c r="S221" t="str">
        <f>IF($D221="","",COUNTIF($D$6:$D221,$D221))</f>
        <v/>
      </c>
      <c r="U221" t="s">
        <v>392</v>
      </c>
    </row>
    <row r="222" spans="1:21">
      <c r="A222" s="763"/>
      <c r="B222" s="813" t="str" cm="1">
        <f t="array" ref="B222">IF($C222="","",TRIM(INDEX(CRONOGRAMA!$D:$D,$C222)))</f>
        <v/>
      </c>
      <c r="C222" s="763"/>
      <c r="D222" s="763"/>
      <c r="E222" s="813" t="str">
        <f>IF($D222="","",IFERROR(INDEX(QPS!$G:$G,MATCH($D222,QPS!$AE:$AE,0)),"NO EXISTE"))</f>
        <v/>
      </c>
      <c r="F222" s="813" t="str" cm="1">
        <f t="array" ref="F222">IF($D222="","",IFERROR(INDEX(QPS!$N:$N,SMALL(IF(QPS!$AE$15:$AE$262=$D222,ROW(QPS!$AE$15:$AE$262)),$S222)),""))</f>
        <v/>
      </c>
      <c r="G222" s="813" t="str" cm="1">
        <f t="array" ref="G222">IF($D222="","",IFERROR(INDEX(QPS!$O:$O,SMALL(IF(QPS!$AE$15:$AE$262=$D222,ROW(QPS!$AE$15:$AE$262)),$S222)),""))</f>
        <v/>
      </c>
      <c r="H222" s="763" t="str">
        <f>IF($D222="","",IFERROR(INDEX(QPS!$T:$T,MATCH($D222,QPS!$AE:$AE,0)),""))</f>
        <v/>
      </c>
      <c r="I222" s="763" t="str" cm="1">
        <f t="array" ref="I222">IF($D222="","",IFERROR(INDEX(QPS!$AB:$AB,SMALL(IF(QPS!$AE$15:$AE$262=$D222,ROW(QPS!$AE$15:$AE$262)),$S222)),0))</f>
        <v/>
      </c>
      <c r="J222" s="763" t="str">
        <f t="shared" si="9"/>
        <v/>
      </c>
      <c r="K222" s="763" t="str">
        <f t="shared" si="10"/>
        <v/>
      </c>
      <c r="L222" s="763" t="str" cm="1">
        <f t="array" ref="L222">IF($D222="","",IFERROR(IF(INDEX(QPS!$AB:$AB,SMALL(IF(QPS!$AE$15:$AE$262=$D222,ROW(QPS!$AE$15:$AE$262)),$S222))=0,0,INDEX(QPS!$AH:$AH,SMALL(IF(QPS!$AE$15:$AE$262=$D222,ROW(QPS!$AE$15:$AE$262)),$S222))/INDEX(QPS!$AB:$AB,SMALL(IF(QPS!$AE$15:$AE$262=$D222,ROW(QPS!$AE$15:$AE$262)),$S222))),0))</f>
        <v/>
      </c>
      <c r="M222" s="763" t="str">
        <f t="shared" si="11"/>
        <v/>
      </c>
      <c r="N222" s="763"/>
      <c r="S222" t="str">
        <f>IF($D222="","",COUNTIF($D$6:$D222,$D222))</f>
        <v/>
      </c>
      <c r="U222" t="s">
        <v>486</v>
      </c>
    </row>
    <row r="223" spans="1:21">
      <c r="A223" s="763"/>
      <c r="B223" s="813" t="str" cm="1">
        <f t="array" ref="B223">IF($C223="","",TRIM(INDEX(CRONOGRAMA!$D:$D,$C223)))</f>
        <v/>
      </c>
      <c r="C223" s="763"/>
      <c r="D223" s="763"/>
      <c r="E223" s="813" t="str">
        <f>IF($D223="","",IFERROR(INDEX(QPS!$G:$G,MATCH($D223,QPS!$AE:$AE,0)),"NO EXISTE"))</f>
        <v/>
      </c>
      <c r="F223" s="813" t="str" cm="1">
        <f t="array" ref="F223">IF($D223="","",IFERROR(INDEX(QPS!$N:$N,SMALL(IF(QPS!$AE$15:$AE$262=$D223,ROW(QPS!$AE$15:$AE$262)),$S223)),""))</f>
        <v/>
      </c>
      <c r="G223" s="813" t="str" cm="1">
        <f t="array" ref="G223">IF($D223="","",IFERROR(INDEX(QPS!$O:$O,SMALL(IF(QPS!$AE$15:$AE$262=$D223,ROW(QPS!$AE$15:$AE$262)),$S223)),""))</f>
        <v/>
      </c>
      <c r="H223" s="763" t="str">
        <f>IF($D223="","",IFERROR(INDEX(QPS!$T:$T,MATCH($D223,QPS!$AE:$AE,0)),""))</f>
        <v/>
      </c>
      <c r="I223" s="763" t="str" cm="1">
        <f t="array" ref="I223">IF($D223="","",IFERROR(INDEX(QPS!$AB:$AB,SMALL(IF(QPS!$AE$15:$AE$262=$D223,ROW(QPS!$AE$15:$AE$262)),$S223)),0))</f>
        <v/>
      </c>
      <c r="J223" s="763" t="str">
        <f t="shared" si="9"/>
        <v/>
      </c>
      <c r="K223" s="763" t="str">
        <f t="shared" si="10"/>
        <v/>
      </c>
      <c r="L223" s="763" t="str" cm="1">
        <f t="array" ref="L223">IF($D223="","",IFERROR(IF(INDEX(QPS!$AB:$AB,SMALL(IF(QPS!$AE$15:$AE$262=$D223,ROW(QPS!$AE$15:$AE$262)),$S223))=0,0,INDEX(QPS!$AH:$AH,SMALL(IF(QPS!$AE$15:$AE$262=$D223,ROW(QPS!$AE$15:$AE$262)),$S223))/INDEX(QPS!$AB:$AB,SMALL(IF(QPS!$AE$15:$AE$262=$D223,ROW(QPS!$AE$15:$AE$262)),$S223))),0))</f>
        <v/>
      </c>
      <c r="M223" s="763" t="str">
        <f t="shared" si="11"/>
        <v/>
      </c>
      <c r="N223" s="763"/>
      <c r="S223" t="str">
        <f>IF($D223="","",COUNTIF($D$6:$D223,$D223))</f>
        <v/>
      </c>
      <c r="U223" t="s">
        <v>487</v>
      </c>
    </row>
    <row r="224" spans="1:21">
      <c r="A224" s="763"/>
      <c r="B224" s="813" t="str" cm="1">
        <f t="array" ref="B224">IF($C224="","",TRIM(INDEX(CRONOGRAMA!$D:$D,$C224)))</f>
        <v/>
      </c>
      <c r="C224" s="763"/>
      <c r="D224" s="763"/>
      <c r="E224" s="813" t="str">
        <f>IF($D224="","",IFERROR(INDEX(QPS!$G:$G,MATCH($D224,QPS!$AE:$AE,0)),"NO EXISTE"))</f>
        <v/>
      </c>
      <c r="F224" s="813" t="str" cm="1">
        <f t="array" ref="F224">IF($D224="","",IFERROR(INDEX(QPS!$N:$N,SMALL(IF(QPS!$AE$15:$AE$262=$D224,ROW(QPS!$AE$15:$AE$262)),$S224)),""))</f>
        <v/>
      </c>
      <c r="G224" s="813" t="str" cm="1">
        <f t="array" ref="G224">IF($D224="","",IFERROR(INDEX(QPS!$O:$O,SMALL(IF(QPS!$AE$15:$AE$262=$D224,ROW(QPS!$AE$15:$AE$262)),$S224)),""))</f>
        <v/>
      </c>
      <c r="H224" s="763" t="str">
        <f>IF($D224="","",IFERROR(INDEX(QPS!$T:$T,MATCH($D224,QPS!$AE:$AE,0)),""))</f>
        <v/>
      </c>
      <c r="I224" s="763" t="str" cm="1">
        <f t="array" ref="I224">IF($D224="","",IFERROR(INDEX(QPS!$AB:$AB,SMALL(IF(QPS!$AE$15:$AE$262=$D224,ROW(QPS!$AE$15:$AE$262)),$S224)),0))</f>
        <v/>
      </c>
      <c r="J224" s="763" t="str">
        <f t="shared" si="9"/>
        <v/>
      </c>
      <c r="K224" s="763" t="str">
        <f t="shared" si="10"/>
        <v/>
      </c>
      <c r="L224" s="763" t="str" cm="1">
        <f t="array" ref="L224">IF($D224="","",IFERROR(IF(INDEX(QPS!$AB:$AB,SMALL(IF(QPS!$AE$15:$AE$262=$D224,ROW(QPS!$AE$15:$AE$262)),$S224))=0,0,INDEX(QPS!$AH:$AH,SMALL(IF(QPS!$AE$15:$AE$262=$D224,ROW(QPS!$AE$15:$AE$262)),$S224))/INDEX(QPS!$AB:$AB,SMALL(IF(QPS!$AE$15:$AE$262=$D224,ROW(QPS!$AE$15:$AE$262)),$S224))),0))</f>
        <v/>
      </c>
      <c r="M224" s="763" t="str">
        <f t="shared" si="11"/>
        <v/>
      </c>
      <c r="N224" s="763"/>
      <c r="S224" t="str">
        <f>IF($D224="","",COUNTIF($D$6:$D224,$D224))</f>
        <v/>
      </c>
      <c r="U224" t="s">
        <v>507</v>
      </c>
    </row>
    <row r="225" spans="1:21">
      <c r="A225" s="763"/>
      <c r="B225" s="813" t="str" cm="1">
        <f t="array" ref="B225">IF($C225="","",TRIM(INDEX(CRONOGRAMA!$D:$D,$C225)))</f>
        <v/>
      </c>
      <c r="C225" s="763"/>
      <c r="D225" s="763"/>
      <c r="E225" s="813" t="str">
        <f>IF($D225="","",IFERROR(INDEX(QPS!$G:$G,MATCH($D225,QPS!$AE:$AE,0)),"NO EXISTE"))</f>
        <v/>
      </c>
      <c r="F225" s="813" t="str" cm="1">
        <f t="array" ref="F225">IF($D225="","",IFERROR(INDEX(QPS!$N:$N,SMALL(IF(QPS!$AE$15:$AE$262=$D225,ROW(QPS!$AE$15:$AE$262)),$S225)),""))</f>
        <v/>
      </c>
      <c r="G225" s="813" t="str" cm="1">
        <f t="array" ref="G225">IF($D225="","",IFERROR(INDEX(QPS!$O:$O,SMALL(IF(QPS!$AE$15:$AE$262=$D225,ROW(QPS!$AE$15:$AE$262)),$S225)),""))</f>
        <v/>
      </c>
      <c r="H225" s="763" t="str">
        <f>IF($D225="","",IFERROR(INDEX(QPS!$T:$T,MATCH($D225,QPS!$AE:$AE,0)),""))</f>
        <v/>
      </c>
      <c r="I225" s="763" t="str" cm="1">
        <f t="array" ref="I225">IF($D225="","",IFERROR(INDEX(QPS!$AB:$AB,SMALL(IF(QPS!$AE$15:$AE$262=$D225,ROW(QPS!$AE$15:$AE$262)),$S225)),0))</f>
        <v/>
      </c>
      <c r="J225" s="763" t="str">
        <f t="shared" si="9"/>
        <v/>
      </c>
      <c r="K225" s="763" t="str">
        <f t="shared" si="10"/>
        <v/>
      </c>
      <c r="L225" s="763" t="str" cm="1">
        <f t="array" ref="L225">IF($D225="","",IFERROR(IF(INDEX(QPS!$AB:$AB,SMALL(IF(QPS!$AE$15:$AE$262=$D225,ROW(QPS!$AE$15:$AE$262)),$S225))=0,0,INDEX(QPS!$AH:$AH,SMALL(IF(QPS!$AE$15:$AE$262=$D225,ROW(QPS!$AE$15:$AE$262)),$S225))/INDEX(QPS!$AB:$AB,SMALL(IF(QPS!$AE$15:$AE$262=$D225,ROW(QPS!$AE$15:$AE$262)),$S225))),0))</f>
        <v/>
      </c>
      <c r="M225" s="763" t="str">
        <f t="shared" si="11"/>
        <v/>
      </c>
      <c r="N225" s="763"/>
      <c r="S225" t="str">
        <f>IF($D225="","",COUNTIF($D$6:$D225,$D225))</f>
        <v/>
      </c>
      <c r="U225" t="s">
        <v>1414</v>
      </c>
    </row>
    <row r="226" spans="1:21">
      <c r="A226" s="763"/>
      <c r="B226" s="813" t="str" cm="1">
        <f t="array" ref="B226">IF($C226="","",TRIM(INDEX(CRONOGRAMA!$D:$D,$C226)))</f>
        <v/>
      </c>
      <c r="C226" s="763"/>
      <c r="D226" s="763"/>
      <c r="E226" s="813" t="str">
        <f>IF($D226="","",IFERROR(INDEX(QPS!$G:$G,MATCH($D226,QPS!$AE:$AE,0)),"NO EXISTE"))</f>
        <v/>
      </c>
      <c r="F226" s="813" t="str" cm="1">
        <f t="array" ref="F226">IF($D226="","",IFERROR(INDEX(QPS!$N:$N,SMALL(IF(QPS!$AE$15:$AE$262=$D226,ROW(QPS!$AE$15:$AE$262)),$S226)),""))</f>
        <v/>
      </c>
      <c r="G226" s="813" t="str" cm="1">
        <f t="array" ref="G226">IF($D226="","",IFERROR(INDEX(QPS!$O:$O,SMALL(IF(QPS!$AE$15:$AE$262=$D226,ROW(QPS!$AE$15:$AE$262)),$S226)),""))</f>
        <v/>
      </c>
      <c r="H226" s="763" t="str">
        <f>IF($D226="","",IFERROR(INDEX(QPS!$T:$T,MATCH($D226,QPS!$AE:$AE,0)),""))</f>
        <v/>
      </c>
      <c r="I226" s="763" t="str" cm="1">
        <f t="array" ref="I226">IF($D226="","",IFERROR(INDEX(QPS!$AB:$AB,SMALL(IF(QPS!$AE$15:$AE$262=$D226,ROW(QPS!$AE$15:$AE$262)),$S226)),0))</f>
        <v/>
      </c>
      <c r="J226" s="763" t="str">
        <f t="shared" si="9"/>
        <v/>
      </c>
      <c r="K226" s="763" t="str">
        <f t="shared" si="10"/>
        <v/>
      </c>
      <c r="L226" s="763" t="str" cm="1">
        <f t="array" ref="L226">IF($D226="","",IFERROR(IF(INDEX(QPS!$AB:$AB,SMALL(IF(QPS!$AE$15:$AE$262=$D226,ROW(QPS!$AE$15:$AE$262)),$S226))=0,0,INDEX(QPS!$AH:$AH,SMALL(IF(QPS!$AE$15:$AE$262=$D226,ROW(QPS!$AE$15:$AE$262)),$S226))/INDEX(QPS!$AB:$AB,SMALL(IF(QPS!$AE$15:$AE$262=$D226,ROW(QPS!$AE$15:$AE$262)),$S226))),0))</f>
        <v/>
      </c>
      <c r="M226" s="763" t="str">
        <f t="shared" si="11"/>
        <v/>
      </c>
      <c r="N226" s="763"/>
      <c r="S226" t="str">
        <f>IF($D226="","",COUNTIF($D$6:$D226,$D226))</f>
        <v/>
      </c>
      <c r="U226" t="s">
        <v>396</v>
      </c>
    </row>
    <row r="227" spans="1:21">
      <c r="A227" s="763"/>
      <c r="B227" s="813" t="str" cm="1">
        <f t="array" ref="B227">IF($C227="","",TRIM(INDEX(CRONOGRAMA!$D:$D,$C227)))</f>
        <v/>
      </c>
      <c r="C227" s="763"/>
      <c r="D227" s="763"/>
      <c r="E227" s="813" t="str">
        <f>IF($D227="","",IFERROR(INDEX(QPS!$G:$G,MATCH($D227,QPS!$AE:$AE,0)),"NO EXISTE"))</f>
        <v/>
      </c>
      <c r="F227" s="813" t="str" cm="1">
        <f t="array" ref="F227">IF($D227="","",IFERROR(INDEX(QPS!$N:$N,SMALL(IF(QPS!$AE$15:$AE$262=$D227,ROW(QPS!$AE$15:$AE$262)),$S227)),""))</f>
        <v/>
      </c>
      <c r="G227" s="813" t="str" cm="1">
        <f t="array" ref="G227">IF($D227="","",IFERROR(INDEX(QPS!$O:$O,SMALL(IF(QPS!$AE$15:$AE$262=$D227,ROW(QPS!$AE$15:$AE$262)),$S227)),""))</f>
        <v/>
      </c>
      <c r="H227" s="763" t="str">
        <f>IF($D227="","",IFERROR(INDEX(QPS!$T:$T,MATCH($D227,QPS!$AE:$AE,0)),""))</f>
        <v/>
      </c>
      <c r="I227" s="763" t="str" cm="1">
        <f t="array" ref="I227">IF($D227="","",IFERROR(INDEX(QPS!$AB:$AB,SMALL(IF(QPS!$AE$15:$AE$262=$D227,ROW(QPS!$AE$15:$AE$262)),$S227)),0))</f>
        <v/>
      </c>
      <c r="J227" s="763" t="str">
        <f t="shared" si="9"/>
        <v/>
      </c>
      <c r="K227" s="763" t="str">
        <f t="shared" si="10"/>
        <v/>
      </c>
      <c r="L227" s="763" t="str" cm="1">
        <f t="array" ref="L227">IF($D227="","",IFERROR(IF(INDEX(QPS!$AB:$AB,SMALL(IF(QPS!$AE$15:$AE$262=$D227,ROW(QPS!$AE$15:$AE$262)),$S227))=0,0,INDEX(QPS!$AH:$AH,SMALL(IF(QPS!$AE$15:$AE$262=$D227,ROW(QPS!$AE$15:$AE$262)),$S227))/INDEX(QPS!$AB:$AB,SMALL(IF(QPS!$AE$15:$AE$262=$D227,ROW(QPS!$AE$15:$AE$262)),$S227))),0))</f>
        <v/>
      </c>
      <c r="M227" s="763" t="str">
        <f t="shared" si="11"/>
        <v/>
      </c>
      <c r="N227" s="763"/>
      <c r="S227" t="str">
        <f>IF($D227="","",COUNTIF($D$6:$D227,$D227))</f>
        <v/>
      </c>
      <c r="U227" t="s">
        <v>397</v>
      </c>
    </row>
    <row r="228" spans="1:21">
      <c r="A228" s="763"/>
      <c r="B228" s="813" t="str" cm="1">
        <f t="array" ref="B228">IF($C228="","",TRIM(INDEX(CRONOGRAMA!$D:$D,$C228)))</f>
        <v/>
      </c>
      <c r="C228" s="763"/>
      <c r="D228" s="763"/>
      <c r="E228" s="813" t="str">
        <f>IF($D228="","",IFERROR(INDEX(QPS!$G:$G,MATCH($D228,QPS!$AE:$AE,0)),"NO EXISTE"))</f>
        <v/>
      </c>
      <c r="F228" s="813" t="str" cm="1">
        <f t="array" ref="F228">IF($D228="","",IFERROR(INDEX(QPS!$N:$N,SMALL(IF(QPS!$AE$15:$AE$262=$D228,ROW(QPS!$AE$15:$AE$262)),$S228)),""))</f>
        <v/>
      </c>
      <c r="G228" s="813" t="str" cm="1">
        <f t="array" ref="G228">IF($D228="","",IFERROR(INDEX(QPS!$O:$O,SMALL(IF(QPS!$AE$15:$AE$262=$D228,ROW(QPS!$AE$15:$AE$262)),$S228)),""))</f>
        <v/>
      </c>
      <c r="H228" s="763" t="str">
        <f>IF($D228="","",IFERROR(INDEX(QPS!$T:$T,MATCH($D228,QPS!$AE:$AE,0)),""))</f>
        <v/>
      </c>
      <c r="I228" s="763" t="str" cm="1">
        <f t="array" ref="I228">IF($D228="","",IFERROR(INDEX(QPS!$AB:$AB,SMALL(IF(QPS!$AE$15:$AE$262=$D228,ROW(QPS!$AE$15:$AE$262)),$S228)),0))</f>
        <v/>
      </c>
      <c r="J228" s="763" t="str">
        <f t="shared" si="9"/>
        <v/>
      </c>
      <c r="K228" s="763" t="str">
        <f t="shared" si="10"/>
        <v/>
      </c>
      <c r="L228" s="763" t="str" cm="1">
        <f t="array" ref="L228">IF($D228="","",IFERROR(IF(INDEX(QPS!$AB:$AB,SMALL(IF(QPS!$AE$15:$AE$262=$D228,ROW(QPS!$AE$15:$AE$262)),$S228))=0,0,INDEX(QPS!$AH:$AH,SMALL(IF(QPS!$AE$15:$AE$262=$D228,ROW(QPS!$AE$15:$AE$262)),$S228))/INDEX(QPS!$AB:$AB,SMALL(IF(QPS!$AE$15:$AE$262=$D228,ROW(QPS!$AE$15:$AE$262)),$S228))),0))</f>
        <v/>
      </c>
      <c r="M228" s="763" t="str">
        <f t="shared" si="11"/>
        <v/>
      </c>
      <c r="N228" s="763"/>
      <c r="S228" t="str">
        <f>IF($D228="","",COUNTIF($D$6:$D228,$D228))</f>
        <v/>
      </c>
      <c r="U228" t="s">
        <v>488</v>
      </c>
    </row>
    <row r="229" spans="1:21">
      <c r="A229" s="763"/>
      <c r="B229" s="813" t="str" cm="1">
        <f t="array" ref="B229">IF($C229="","",TRIM(INDEX(CRONOGRAMA!$D:$D,$C229)))</f>
        <v/>
      </c>
      <c r="C229" s="763"/>
      <c r="D229" s="763"/>
      <c r="E229" s="813" t="str">
        <f>IF($D229="","",IFERROR(INDEX(QPS!$G:$G,MATCH($D229,QPS!$AE:$AE,0)),"NO EXISTE"))</f>
        <v/>
      </c>
      <c r="F229" s="813" t="str" cm="1">
        <f t="array" ref="F229">IF($D229="","",IFERROR(INDEX(QPS!$N:$N,SMALL(IF(QPS!$AE$15:$AE$262=$D229,ROW(QPS!$AE$15:$AE$262)),$S229)),""))</f>
        <v/>
      </c>
      <c r="G229" s="813" t="str" cm="1">
        <f t="array" ref="G229">IF($D229="","",IFERROR(INDEX(QPS!$O:$O,SMALL(IF(QPS!$AE$15:$AE$262=$D229,ROW(QPS!$AE$15:$AE$262)),$S229)),""))</f>
        <v/>
      </c>
      <c r="H229" s="763" t="str">
        <f>IF($D229="","",IFERROR(INDEX(QPS!$T:$T,MATCH($D229,QPS!$AE:$AE,0)),""))</f>
        <v/>
      </c>
      <c r="I229" s="763" t="str" cm="1">
        <f t="array" ref="I229">IF($D229="","",IFERROR(INDEX(QPS!$AB:$AB,SMALL(IF(QPS!$AE$15:$AE$262=$D229,ROW(QPS!$AE$15:$AE$262)),$S229)),0))</f>
        <v/>
      </c>
      <c r="J229" s="763" t="str">
        <f t="shared" si="9"/>
        <v/>
      </c>
      <c r="K229" s="763" t="str">
        <f t="shared" si="10"/>
        <v/>
      </c>
      <c r="L229" s="763" t="str" cm="1">
        <f t="array" ref="L229">IF($D229="","",IFERROR(IF(INDEX(QPS!$AB:$AB,SMALL(IF(QPS!$AE$15:$AE$262=$D229,ROW(QPS!$AE$15:$AE$262)),$S229))=0,0,INDEX(QPS!$AH:$AH,SMALL(IF(QPS!$AE$15:$AE$262=$D229,ROW(QPS!$AE$15:$AE$262)),$S229))/INDEX(QPS!$AB:$AB,SMALL(IF(QPS!$AE$15:$AE$262=$D229,ROW(QPS!$AE$15:$AE$262)),$S229))),0))</f>
        <v/>
      </c>
      <c r="M229" s="763" t="str">
        <f t="shared" si="11"/>
        <v/>
      </c>
      <c r="N229" s="763"/>
      <c r="S229" t="str">
        <f>IF($D229="","",COUNTIF($D$6:$D229,$D229))</f>
        <v/>
      </c>
      <c r="U229" t="s">
        <v>1147</v>
      </c>
    </row>
    <row r="230" spans="1:21">
      <c r="A230" s="763"/>
      <c r="B230" s="813" t="str" cm="1">
        <f t="array" ref="B230">IF($C230="","",TRIM(INDEX(CRONOGRAMA!$D:$D,$C230)))</f>
        <v/>
      </c>
      <c r="C230" s="763"/>
      <c r="D230" s="763"/>
      <c r="E230" s="813" t="str">
        <f>IF($D230="","",IFERROR(INDEX(QPS!$G:$G,MATCH($D230,QPS!$AE:$AE,0)),"NO EXISTE"))</f>
        <v/>
      </c>
      <c r="F230" s="813" t="str" cm="1">
        <f t="array" ref="F230">IF($D230="","",IFERROR(INDEX(QPS!$N:$N,SMALL(IF(QPS!$AE$15:$AE$262=$D230,ROW(QPS!$AE$15:$AE$262)),$S230)),""))</f>
        <v/>
      </c>
      <c r="G230" s="813" t="str" cm="1">
        <f t="array" ref="G230">IF($D230="","",IFERROR(INDEX(QPS!$O:$O,SMALL(IF(QPS!$AE$15:$AE$262=$D230,ROW(QPS!$AE$15:$AE$262)),$S230)),""))</f>
        <v/>
      </c>
      <c r="H230" s="763" t="str">
        <f>IF($D230="","",IFERROR(INDEX(QPS!$T:$T,MATCH($D230,QPS!$AE:$AE,0)),""))</f>
        <v/>
      </c>
      <c r="I230" s="763" t="str" cm="1">
        <f t="array" ref="I230">IF($D230="","",IFERROR(INDEX(QPS!$AB:$AB,SMALL(IF(QPS!$AE$15:$AE$262=$D230,ROW(QPS!$AE$15:$AE$262)),$S230)),0))</f>
        <v/>
      </c>
      <c r="J230" s="763" t="str">
        <f t="shared" si="9"/>
        <v/>
      </c>
      <c r="K230" s="763" t="str">
        <f t="shared" si="10"/>
        <v/>
      </c>
      <c r="L230" s="763" t="str" cm="1">
        <f t="array" ref="L230">IF($D230="","",IFERROR(IF(INDEX(QPS!$AB:$AB,SMALL(IF(QPS!$AE$15:$AE$262=$D230,ROW(QPS!$AE$15:$AE$262)),$S230))=0,0,INDEX(QPS!$AH:$AH,SMALL(IF(QPS!$AE$15:$AE$262=$D230,ROW(QPS!$AE$15:$AE$262)),$S230))/INDEX(QPS!$AB:$AB,SMALL(IF(QPS!$AE$15:$AE$262=$D230,ROW(QPS!$AE$15:$AE$262)),$S230))),0))</f>
        <v/>
      </c>
      <c r="M230" s="763" t="str">
        <f t="shared" si="11"/>
        <v/>
      </c>
      <c r="N230" s="763"/>
      <c r="S230" t="str">
        <f>IF($D230="","",COUNTIF($D$6:$D230,$D230))</f>
        <v/>
      </c>
      <c r="U230" t="s">
        <v>489</v>
      </c>
    </row>
    <row r="231" spans="1:21">
      <c r="A231" s="763"/>
      <c r="B231" s="813" t="str" cm="1">
        <f t="array" ref="B231">IF($C231="","",TRIM(INDEX(CRONOGRAMA!$D:$D,$C231)))</f>
        <v/>
      </c>
      <c r="C231" s="763"/>
      <c r="D231" s="763"/>
      <c r="E231" s="813" t="str">
        <f>IF($D231="","",IFERROR(INDEX(QPS!$G:$G,MATCH($D231,QPS!$AE:$AE,0)),"NO EXISTE"))</f>
        <v/>
      </c>
      <c r="F231" s="813" t="str" cm="1">
        <f t="array" ref="F231">IF($D231="","",IFERROR(INDEX(QPS!$N:$N,SMALL(IF(QPS!$AE$15:$AE$262=$D231,ROW(QPS!$AE$15:$AE$262)),$S231)),""))</f>
        <v/>
      </c>
      <c r="G231" s="813" t="str" cm="1">
        <f t="array" ref="G231">IF($D231="","",IFERROR(INDEX(QPS!$O:$O,SMALL(IF(QPS!$AE$15:$AE$262=$D231,ROW(QPS!$AE$15:$AE$262)),$S231)),""))</f>
        <v/>
      </c>
      <c r="H231" s="763" t="str">
        <f>IF($D231="","",IFERROR(INDEX(QPS!$T:$T,MATCH($D231,QPS!$AE:$AE,0)),""))</f>
        <v/>
      </c>
      <c r="I231" s="763" t="str" cm="1">
        <f t="array" ref="I231">IF($D231="","",IFERROR(INDEX(QPS!$AB:$AB,SMALL(IF(QPS!$AE$15:$AE$262=$D231,ROW(QPS!$AE$15:$AE$262)),$S231)),0))</f>
        <v/>
      </c>
      <c r="J231" s="763" t="str">
        <f t="shared" si="9"/>
        <v/>
      </c>
      <c r="K231" s="763" t="str">
        <f t="shared" si="10"/>
        <v/>
      </c>
      <c r="L231" s="763" t="str" cm="1">
        <f t="array" ref="L231">IF($D231="","",IFERROR(IF(INDEX(QPS!$AB:$AB,SMALL(IF(QPS!$AE$15:$AE$262=$D231,ROW(QPS!$AE$15:$AE$262)),$S231))=0,0,INDEX(QPS!$AH:$AH,SMALL(IF(QPS!$AE$15:$AE$262=$D231,ROW(QPS!$AE$15:$AE$262)),$S231))/INDEX(QPS!$AB:$AB,SMALL(IF(QPS!$AE$15:$AE$262=$D231,ROW(QPS!$AE$15:$AE$262)),$S231))),0))</f>
        <v/>
      </c>
      <c r="M231" s="763" t="str">
        <f t="shared" si="11"/>
        <v/>
      </c>
      <c r="N231" s="763"/>
      <c r="S231" t="str">
        <f>IF($D231="","",COUNTIF($D$6:$D231,$D231))</f>
        <v/>
      </c>
      <c r="U231" t="s">
        <v>490</v>
      </c>
    </row>
    <row r="232" spans="1:21">
      <c r="A232" s="763"/>
      <c r="B232" s="813" t="str" cm="1">
        <f t="array" ref="B232">IF($C232="","",TRIM(INDEX(CRONOGRAMA!$D:$D,$C232)))</f>
        <v/>
      </c>
      <c r="C232" s="763"/>
      <c r="D232" s="763"/>
      <c r="E232" s="813" t="str">
        <f>IF($D232="","",IFERROR(INDEX(QPS!$G:$G,MATCH($D232,QPS!$AE:$AE,0)),"NO EXISTE"))</f>
        <v/>
      </c>
      <c r="F232" s="813" t="str" cm="1">
        <f t="array" ref="F232">IF($D232="","",IFERROR(INDEX(QPS!$N:$N,SMALL(IF(QPS!$AE$15:$AE$262=$D232,ROW(QPS!$AE$15:$AE$262)),$S232)),""))</f>
        <v/>
      </c>
      <c r="G232" s="813" t="str" cm="1">
        <f t="array" ref="G232">IF($D232="","",IFERROR(INDEX(QPS!$O:$O,SMALL(IF(QPS!$AE$15:$AE$262=$D232,ROW(QPS!$AE$15:$AE$262)),$S232)),""))</f>
        <v/>
      </c>
      <c r="H232" s="763" t="str">
        <f>IF($D232="","",IFERROR(INDEX(QPS!$T:$T,MATCH($D232,QPS!$AE:$AE,0)),""))</f>
        <v/>
      </c>
      <c r="I232" s="763" t="str" cm="1">
        <f t="array" ref="I232">IF($D232="","",IFERROR(INDEX(QPS!$AB:$AB,SMALL(IF(QPS!$AE$15:$AE$262=$D232,ROW(QPS!$AE$15:$AE$262)),$S232)),0))</f>
        <v/>
      </c>
      <c r="J232" s="763" t="str">
        <f t="shared" si="9"/>
        <v/>
      </c>
      <c r="K232" s="763" t="str">
        <f t="shared" si="10"/>
        <v/>
      </c>
      <c r="L232" s="763" t="str" cm="1">
        <f t="array" ref="L232">IF($D232="","",IFERROR(IF(INDEX(QPS!$AB:$AB,SMALL(IF(QPS!$AE$15:$AE$262=$D232,ROW(QPS!$AE$15:$AE$262)),$S232))=0,0,INDEX(QPS!$AH:$AH,SMALL(IF(QPS!$AE$15:$AE$262=$D232,ROW(QPS!$AE$15:$AE$262)),$S232))/INDEX(QPS!$AB:$AB,SMALL(IF(QPS!$AE$15:$AE$262=$D232,ROW(QPS!$AE$15:$AE$262)),$S232))),0))</f>
        <v/>
      </c>
      <c r="M232" s="763" t="str">
        <f t="shared" si="11"/>
        <v/>
      </c>
      <c r="N232" s="763"/>
      <c r="S232" t="str">
        <f>IF($D232="","",COUNTIF($D$6:$D232,$D232))</f>
        <v/>
      </c>
      <c r="U232" t="s">
        <v>1148</v>
      </c>
    </row>
  </sheetData>
  <conditionalFormatting sqref="A6:N212">
    <cfRule type="expression" dxfId="66" priority="1">
      <formula>$N6="Revisar"</formula>
    </cfRule>
    <cfRule type="expression" dxfId="65" priority="2">
      <formula>$N6="Sin asignar"</formula>
    </cfRule>
    <cfRule type="expression" dxfId="64" priority="3">
      <formula>$N6="Sin actividad"</formula>
    </cfRule>
    <cfRule type="expression" dxfId="63" priority="4">
      <formula>$N6="Confirmado"</formula>
    </cfRule>
  </conditionalFormatting>
  <conditionalFormatting sqref="A6:N232">
    <cfRule type="expression" dxfId="62" priority="5">
      <formula>$N6="Por diámetro"</formula>
    </cfRule>
  </conditionalFormatting>
  <dataValidations count="3">
    <dataValidation type="list" allowBlank="1" showInputMessage="1" showErrorMessage="1" sqref="A6:A232" xr:uid="{38C5A71A-696A-47E6-997E-F6CC9A072A9F}">
      <formula1>$T$6:$T$72</formula1>
    </dataValidation>
    <dataValidation type="list" allowBlank="1" showInputMessage="1" showErrorMessage="1" sqref="D6:D232" xr:uid="{42112FD7-CB4B-4081-A0AE-87F64A14E4E2}">
      <formula1>$U$6:$U$232</formula1>
    </dataValidation>
    <dataValidation type="list" allowBlank="1" showInputMessage="1" showErrorMessage="1" sqref="N6:N232" xr:uid="{EE6A9554-B3D2-4079-8B9C-93C85C15580D}">
      <formula1>"Alta,Media,Por diámetro,Revisar,Confirmado,Sin asignar,Sin actividad"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E277A-ED4D-408A-B7A3-4561B42DC36D}">
  <dimension ref="A1:AH113"/>
  <sheetViews>
    <sheetView workbookViewId="0"/>
  </sheetViews>
  <sheetFormatPr baseColWidth="10" defaultRowHeight="12.75" outlineLevelCol="1"/>
  <cols>
    <col min="1" max="1" width="5.7109375" customWidth="1"/>
    <col min="2" max="2" width="8.5703125" customWidth="1"/>
    <col min="3" max="3" width="12.42578125" customWidth="1"/>
    <col min="4" max="4" width="80" customWidth="1"/>
    <col min="5" max="5" width="13.28515625" customWidth="1"/>
    <col min="6" max="7" width="14.28515625" customWidth="1"/>
    <col min="9" max="27" width="7.42578125" customWidth="1"/>
    <col min="29" max="30" width="11.42578125" outlineLevel="1"/>
    <col min="31" max="34" width="13.28515625" customWidth="1"/>
  </cols>
  <sheetData>
    <row r="1" spans="1:34" ht="18">
      <c r="A1" s="735" t="s">
        <v>1163</v>
      </c>
      <c r="I1" s="733" t="s">
        <v>1348</v>
      </c>
    </row>
    <row r="2" spans="1:34">
      <c r="A2" s="736" t="s">
        <v>1164</v>
      </c>
      <c r="H2" s="766" t="s">
        <v>1346</v>
      </c>
      <c r="I2" s="766" t="s">
        <v>1347</v>
      </c>
    </row>
    <row r="3" spans="1:34">
      <c r="H3" s="764" t="s">
        <v>1344</v>
      </c>
      <c r="I3" s="767">
        <v>46204</v>
      </c>
      <c r="J3" s="767">
        <v>46211</v>
      </c>
      <c r="K3" s="767">
        <v>46218</v>
      </c>
      <c r="L3" s="767">
        <v>46225</v>
      </c>
      <c r="M3" s="767">
        <v>46232</v>
      </c>
      <c r="N3" s="767">
        <v>46239</v>
      </c>
      <c r="O3" s="767">
        <v>46246</v>
      </c>
      <c r="P3" s="767">
        <v>46253</v>
      </c>
      <c r="Q3" s="767">
        <v>46260</v>
      </c>
      <c r="R3" s="767">
        <v>46267</v>
      </c>
      <c r="S3" s="767">
        <v>46274</v>
      </c>
      <c r="T3" s="767">
        <v>46281</v>
      </c>
      <c r="U3" s="767">
        <v>46288</v>
      </c>
      <c r="V3" s="767">
        <v>46295</v>
      </c>
      <c r="W3" s="767">
        <v>46302</v>
      </c>
      <c r="X3" s="767">
        <v>46309</v>
      </c>
      <c r="Y3" s="767">
        <v>46316</v>
      </c>
      <c r="Z3" s="767">
        <v>46323</v>
      </c>
      <c r="AA3" s="767">
        <v>46330</v>
      </c>
    </row>
    <row r="4" spans="1:34" ht="25.5">
      <c r="A4" s="737" t="s">
        <v>1165</v>
      </c>
      <c r="B4" s="737" t="s">
        <v>1166</v>
      </c>
      <c r="C4" s="737" t="s">
        <v>1167</v>
      </c>
      <c r="D4" s="737" t="s">
        <v>1168</v>
      </c>
      <c r="E4" s="737" t="s">
        <v>1169</v>
      </c>
      <c r="F4" s="737" t="s">
        <v>1170</v>
      </c>
      <c r="G4" s="737" t="s">
        <v>1171</v>
      </c>
      <c r="H4" s="765" t="s">
        <v>1345</v>
      </c>
      <c r="I4" s="768" t="str">
        <f t="shared" ref="I4:AA4" si="0">"S"&amp;TEXT(INT((I$3-DATE(YEAR(I$3),1,1))/7)+1,"00")</f>
        <v>S26</v>
      </c>
      <c r="J4" s="768" t="str">
        <f t="shared" si="0"/>
        <v>S27</v>
      </c>
      <c r="K4" s="768" t="str">
        <f t="shared" si="0"/>
        <v>S28</v>
      </c>
      <c r="L4" s="768" t="str">
        <f t="shared" si="0"/>
        <v>S29</v>
      </c>
      <c r="M4" s="768" t="str">
        <f t="shared" si="0"/>
        <v>S30</v>
      </c>
      <c r="N4" s="768" t="str">
        <f t="shared" si="0"/>
        <v>S31</v>
      </c>
      <c r="O4" s="768" t="str">
        <f t="shared" si="0"/>
        <v>S32</v>
      </c>
      <c r="P4" s="768" t="str">
        <f t="shared" si="0"/>
        <v>S33</v>
      </c>
      <c r="Q4" s="768" t="str">
        <f t="shared" si="0"/>
        <v>S34</v>
      </c>
      <c r="R4" s="768" t="str">
        <f t="shared" si="0"/>
        <v>S35</v>
      </c>
      <c r="S4" s="768" t="str">
        <f t="shared" si="0"/>
        <v>S36</v>
      </c>
      <c r="T4" s="768" t="str">
        <f t="shared" si="0"/>
        <v>S37</v>
      </c>
      <c r="U4" s="768" t="str">
        <f t="shared" si="0"/>
        <v>S38</v>
      </c>
      <c r="V4" s="768" t="str">
        <f t="shared" si="0"/>
        <v>S39</v>
      </c>
      <c r="W4" s="768" t="str">
        <f t="shared" si="0"/>
        <v>S40</v>
      </c>
      <c r="X4" s="768" t="str">
        <f t="shared" si="0"/>
        <v>S41</v>
      </c>
      <c r="Y4" s="768" t="str">
        <f t="shared" si="0"/>
        <v>S42</v>
      </c>
      <c r="Z4" s="768" t="str">
        <f t="shared" si="0"/>
        <v>S43</v>
      </c>
      <c r="AA4" s="768" t="str">
        <f t="shared" si="0"/>
        <v>S44</v>
      </c>
      <c r="AC4" s="762" t="s">
        <v>1357</v>
      </c>
      <c r="AD4" s="797" t="s">
        <v>1389</v>
      </c>
      <c r="AE4" s="793" t="s">
        <v>1368</v>
      </c>
      <c r="AF4" s="794" t="s">
        <v>1370</v>
      </c>
      <c r="AG4" s="794" t="s">
        <v>1378</v>
      </c>
      <c r="AH4" s="795" t="s">
        <v>1388</v>
      </c>
    </row>
    <row r="5" spans="1:34" ht="14.25">
      <c r="A5" s="738">
        <v>1</v>
      </c>
      <c r="B5" s="738">
        <v>0</v>
      </c>
      <c r="C5" s="739"/>
      <c r="D5" s="739" t="s">
        <v>1172</v>
      </c>
      <c r="E5" s="740">
        <v>82</v>
      </c>
      <c r="F5" s="741">
        <v>46204</v>
      </c>
      <c r="G5" s="741">
        <v>46324</v>
      </c>
      <c r="I5" s="769">
        <f t="shared" ref="I5:R14" si="1">IF(AND($F5&lt;=I$3,$G5&gt;=I$3-6),IF($AC5=1,1,"█"),"")</f>
        <v>1</v>
      </c>
      <c r="J5" s="769">
        <f t="shared" si="1"/>
        <v>1</v>
      </c>
      <c r="K5" s="769">
        <f t="shared" si="1"/>
        <v>1</v>
      </c>
      <c r="L5" s="769">
        <f t="shared" si="1"/>
        <v>1</v>
      </c>
      <c r="M5" s="769">
        <f t="shared" si="1"/>
        <v>1</v>
      </c>
      <c r="N5" s="769">
        <f t="shared" si="1"/>
        <v>1</v>
      </c>
      <c r="O5" s="769">
        <f t="shared" si="1"/>
        <v>1</v>
      </c>
      <c r="P5" s="769">
        <f t="shared" si="1"/>
        <v>1</v>
      </c>
      <c r="Q5" s="769">
        <f t="shared" si="1"/>
        <v>1</v>
      </c>
      <c r="R5" s="769">
        <f t="shared" si="1"/>
        <v>1</v>
      </c>
      <c r="S5" s="769">
        <f t="shared" ref="S5:AA14" si="2">IF(AND($F5&lt;=S$3,$G5&gt;=S$3-6),IF($AC5=1,1,"█"),"")</f>
        <v>1</v>
      </c>
      <c r="T5" s="769">
        <f t="shared" si="2"/>
        <v>1</v>
      </c>
      <c r="U5" s="769">
        <f t="shared" si="2"/>
        <v>1</v>
      </c>
      <c r="V5" s="769">
        <f t="shared" si="2"/>
        <v>1</v>
      </c>
      <c r="W5" s="769">
        <f t="shared" si="2"/>
        <v>1</v>
      </c>
      <c r="X5" s="769">
        <f t="shared" si="2"/>
        <v>1</v>
      </c>
      <c r="Y5" s="769">
        <f t="shared" si="2"/>
        <v>1</v>
      </c>
      <c r="Z5" s="769">
        <f t="shared" si="2"/>
        <v>1</v>
      </c>
      <c r="AA5" s="769">
        <f t="shared" si="2"/>
        <v>1</v>
      </c>
      <c r="AC5">
        <f t="shared" ref="AC5:AC36" si="3">IF(N($B6)&gt;N($B5),1,0)</f>
        <v>1</v>
      </c>
      <c r="AD5" s="798" cm="1">
        <f t="array" ref="AD5">IF($B5="","",IFERROR(_xlfn.AGGREGATE(15,6,ROW($B6:$B$98)/(($B6:$B$98&lt;=$B5)*($B6:$B$98&lt;&gt;"")),1)-1,98))</f>
        <v>98</v>
      </c>
      <c r="AE5" s="796">
        <f>IF($B5="","",IF($C5&lt;&gt;"",SUMIF(MAPEO!$A:$A,$C5,MAPEO!$K:$K),SUMIFS(MAPEO!$K:$K,MAPEO!$C:$C,"&gt;"&amp;ROW(),MAPEO!$C:$C,"&lt;="&amp;$AD5)))</f>
        <v>9972.4303221334085</v>
      </c>
      <c r="AF5" s="796">
        <f>IF($B5="","",IF($C5&lt;&gt;"",SUMIF(MAPEO!$A:$A,$C5,MAPEO!$M:$M),SUMIFS(MAPEO!$M:$M,MAPEO!$C:$C,"&gt;"&amp;ROW(),MAPEO!$C:$C,"&lt;="&amp;$AD5)))</f>
        <v>0</v>
      </c>
      <c r="AG5" s="799">
        <f>IF($B5="","",IF(N($AE5)=0,"",N($AF5)/$AE5))</f>
        <v>0</v>
      </c>
      <c r="AH5" s="800" t="str">
        <f>IF($C5="","",COUNTIFS(MAPEO!$A:$A,$C5,MAPEO!$D:$D,"?*"))</f>
        <v/>
      </c>
    </row>
    <row r="6" spans="1:34" ht="14.25">
      <c r="A6" s="742">
        <v>2</v>
      </c>
      <c r="B6" s="742">
        <v>1</v>
      </c>
      <c r="C6" s="743"/>
      <c r="D6" s="743" t="s">
        <v>1173</v>
      </c>
      <c r="E6" s="744">
        <v>82</v>
      </c>
      <c r="F6" s="745">
        <v>46204</v>
      </c>
      <c r="G6" s="745">
        <v>46324</v>
      </c>
      <c r="I6" s="769">
        <f t="shared" si="1"/>
        <v>1</v>
      </c>
      <c r="J6" s="769">
        <f t="shared" si="1"/>
        <v>1</v>
      </c>
      <c r="K6" s="769">
        <f t="shared" si="1"/>
        <v>1</v>
      </c>
      <c r="L6" s="769">
        <f t="shared" si="1"/>
        <v>1</v>
      </c>
      <c r="M6" s="769">
        <f t="shared" si="1"/>
        <v>1</v>
      </c>
      <c r="N6" s="769">
        <f t="shared" si="1"/>
        <v>1</v>
      </c>
      <c r="O6" s="769">
        <f t="shared" si="1"/>
        <v>1</v>
      </c>
      <c r="P6" s="769">
        <f t="shared" si="1"/>
        <v>1</v>
      </c>
      <c r="Q6" s="769">
        <f t="shared" si="1"/>
        <v>1</v>
      </c>
      <c r="R6" s="769">
        <f t="shared" si="1"/>
        <v>1</v>
      </c>
      <c r="S6" s="769">
        <f t="shared" si="2"/>
        <v>1</v>
      </c>
      <c r="T6" s="769">
        <f t="shared" si="2"/>
        <v>1</v>
      </c>
      <c r="U6" s="769">
        <f t="shared" si="2"/>
        <v>1</v>
      </c>
      <c r="V6" s="769">
        <f t="shared" si="2"/>
        <v>1</v>
      </c>
      <c r="W6" s="769">
        <f t="shared" si="2"/>
        <v>1</v>
      </c>
      <c r="X6" s="769">
        <f t="shared" si="2"/>
        <v>1</v>
      </c>
      <c r="Y6" s="769">
        <f t="shared" si="2"/>
        <v>1</v>
      </c>
      <c r="Z6" s="769">
        <f t="shared" si="2"/>
        <v>1</v>
      </c>
      <c r="AA6" s="769">
        <f t="shared" si="2"/>
        <v>1</v>
      </c>
      <c r="AC6">
        <f t="shared" si="3"/>
        <v>1</v>
      </c>
      <c r="AD6" s="798" cm="1">
        <f t="array" ref="AD6">IF($B6="","",IFERROR(_xlfn.AGGREGATE(15,6,ROW($B7:$B$98)/(($B7:$B$98&lt;=$B6)*($B7:$B$98&lt;&gt;"")),1)-1,98))</f>
        <v>98</v>
      </c>
      <c r="AE6" s="796">
        <f>IF($B6="","",IF($C6&lt;&gt;"",SUMIF(MAPEO!$A:$A,$C6,MAPEO!$K:$K),SUMIFS(MAPEO!$K:$K,MAPEO!$C:$C,"&gt;"&amp;ROW(),MAPEO!$C:$C,"&lt;="&amp;$AD6)))</f>
        <v>9972.4303221334085</v>
      </c>
      <c r="AF6" s="796">
        <f>IF($B6="","",IF($C6&lt;&gt;"",SUMIF(MAPEO!$A:$A,$C6,MAPEO!$M:$M),SUMIFS(MAPEO!$M:$M,MAPEO!$C:$C,"&gt;"&amp;ROW(),MAPEO!$C:$C,"&lt;="&amp;$AD6)))</f>
        <v>0</v>
      </c>
      <c r="AG6" s="799">
        <f t="shared" ref="AG6:AG69" si="4">IF($B6="","",IF(N($AE6)=0,"",N($AF6)/$AE6))</f>
        <v>0</v>
      </c>
      <c r="AH6" s="800" t="str">
        <f>IF($C6="","",COUNTIFS(MAPEO!$A:$A,$C6,MAPEO!$D:$D,"?*"))</f>
        <v/>
      </c>
    </row>
    <row r="7" spans="1:34" ht="14.25">
      <c r="A7" s="746">
        <v>3</v>
      </c>
      <c r="B7" s="746">
        <v>2</v>
      </c>
      <c r="C7" s="747"/>
      <c r="D7" s="747" t="s">
        <v>1174</v>
      </c>
      <c r="E7" s="748">
        <v>18</v>
      </c>
      <c r="F7" s="749">
        <v>46204</v>
      </c>
      <c r="G7" s="749">
        <v>46227</v>
      </c>
      <c r="I7" s="769">
        <f t="shared" si="1"/>
        <v>1</v>
      </c>
      <c r="J7" s="769">
        <f t="shared" si="1"/>
        <v>1</v>
      </c>
      <c r="K7" s="769">
        <f t="shared" si="1"/>
        <v>1</v>
      </c>
      <c r="L7" s="769">
        <f t="shared" si="1"/>
        <v>1</v>
      </c>
      <c r="M7" s="769">
        <f t="shared" si="1"/>
        <v>1</v>
      </c>
      <c r="N7" s="769" t="str">
        <f t="shared" si="1"/>
        <v/>
      </c>
      <c r="O7" s="769" t="str">
        <f t="shared" si="1"/>
        <v/>
      </c>
      <c r="P7" s="769" t="str">
        <f t="shared" si="1"/>
        <v/>
      </c>
      <c r="Q7" s="769" t="str">
        <f t="shared" si="1"/>
        <v/>
      </c>
      <c r="R7" s="769" t="str">
        <f t="shared" si="1"/>
        <v/>
      </c>
      <c r="S7" s="769" t="str">
        <f t="shared" si="2"/>
        <v/>
      </c>
      <c r="T7" s="769" t="str">
        <f t="shared" si="2"/>
        <v/>
      </c>
      <c r="U7" s="769" t="str">
        <f t="shared" si="2"/>
        <v/>
      </c>
      <c r="V7" s="769" t="str">
        <f t="shared" si="2"/>
        <v/>
      </c>
      <c r="W7" s="769" t="str">
        <f t="shared" si="2"/>
        <v/>
      </c>
      <c r="X7" s="769" t="str">
        <f t="shared" si="2"/>
        <v/>
      </c>
      <c r="Y7" s="769" t="str">
        <f t="shared" si="2"/>
        <v/>
      </c>
      <c r="Z7" s="769" t="str">
        <f t="shared" si="2"/>
        <v/>
      </c>
      <c r="AA7" s="769" t="str">
        <f t="shared" si="2"/>
        <v/>
      </c>
      <c r="AC7">
        <f t="shared" si="3"/>
        <v>1</v>
      </c>
      <c r="AD7" s="798" cm="1">
        <f t="array" ref="AD7">IF($B7="","",IFERROR(_xlfn.AGGREGATE(15,6,ROW($B8:$B$98)/(($B8:$B$98&lt;=$B7)*($B8:$B$98&lt;&gt;"")),1)-1,98))</f>
        <v>12</v>
      </c>
      <c r="AE7" s="796">
        <f>IF($B7="","",IF($C7&lt;&gt;"",SUMIF(MAPEO!$A:$A,$C7,MAPEO!$K:$K),SUMIFS(MAPEO!$K:$K,MAPEO!$C:$C,"&gt;"&amp;ROW(),MAPEO!$C:$C,"&lt;="&amp;$AD7)))</f>
        <v>281.60000000000002</v>
      </c>
      <c r="AF7" s="796">
        <f>IF($B7="","",IF($C7&lt;&gt;"",SUMIF(MAPEO!$A:$A,$C7,MAPEO!$M:$M),SUMIFS(MAPEO!$M:$M,MAPEO!$C:$C,"&gt;"&amp;ROW(),MAPEO!$C:$C,"&lt;="&amp;$AD7)))</f>
        <v>0</v>
      </c>
      <c r="AG7" s="799">
        <f t="shared" si="4"/>
        <v>0</v>
      </c>
      <c r="AH7" s="800" t="str">
        <f>IF($C7="","",COUNTIFS(MAPEO!$A:$A,$C7,MAPEO!$D:$D,"?*"))</f>
        <v/>
      </c>
    </row>
    <row r="8" spans="1:34" ht="14.25">
      <c r="A8" s="750">
        <v>4</v>
      </c>
      <c r="B8" s="750">
        <v>4</v>
      </c>
      <c r="C8" s="751" t="s">
        <v>1175</v>
      </c>
      <c r="D8" s="751" t="s">
        <v>1176</v>
      </c>
      <c r="E8" s="752">
        <v>1</v>
      </c>
      <c r="F8" s="753">
        <v>46204</v>
      </c>
      <c r="G8" s="753">
        <v>46204</v>
      </c>
      <c r="I8" s="769" t="str">
        <f t="shared" si="1"/>
        <v>█</v>
      </c>
      <c r="J8" s="769" t="str">
        <f t="shared" si="1"/>
        <v/>
      </c>
      <c r="K8" s="769" t="str">
        <f t="shared" si="1"/>
        <v/>
      </c>
      <c r="L8" s="769" t="str">
        <f t="shared" si="1"/>
        <v/>
      </c>
      <c r="M8" s="769" t="str">
        <f t="shared" si="1"/>
        <v/>
      </c>
      <c r="N8" s="769" t="str">
        <f t="shared" si="1"/>
        <v/>
      </c>
      <c r="O8" s="769" t="str">
        <f t="shared" si="1"/>
        <v/>
      </c>
      <c r="P8" s="769" t="str">
        <f t="shared" si="1"/>
        <v/>
      </c>
      <c r="Q8" s="769" t="str">
        <f t="shared" si="1"/>
        <v/>
      </c>
      <c r="R8" s="769" t="str">
        <f t="shared" si="1"/>
        <v/>
      </c>
      <c r="S8" s="769" t="str">
        <f t="shared" si="2"/>
        <v/>
      </c>
      <c r="T8" s="769" t="str">
        <f t="shared" si="2"/>
        <v/>
      </c>
      <c r="U8" s="769" t="str">
        <f t="shared" si="2"/>
        <v/>
      </c>
      <c r="V8" s="769" t="str">
        <f t="shared" si="2"/>
        <v/>
      </c>
      <c r="W8" s="769" t="str">
        <f t="shared" si="2"/>
        <v/>
      </c>
      <c r="X8" s="769" t="str">
        <f t="shared" si="2"/>
        <v/>
      </c>
      <c r="Y8" s="769" t="str">
        <f t="shared" si="2"/>
        <v/>
      </c>
      <c r="Z8" s="769" t="str">
        <f t="shared" si="2"/>
        <v/>
      </c>
      <c r="AA8" s="769" t="str">
        <f t="shared" si="2"/>
        <v/>
      </c>
      <c r="AC8">
        <f t="shared" si="3"/>
        <v>0</v>
      </c>
      <c r="AD8" s="798" cm="1">
        <f t="array" ref="AD8">IF($B8="","",IFERROR(_xlfn.AGGREGATE(15,6,ROW($B9:$B$98)/(($B9:$B$98&lt;=$B8)*($B9:$B$98&lt;&gt;"")),1)-1,98))</f>
        <v>8</v>
      </c>
      <c r="AE8" s="796">
        <f>IF($B8="","",IF($C8&lt;&gt;"",SUMIF(MAPEO!$A:$A,$C8,MAPEO!$K:$K),SUMIFS(MAPEO!$K:$K,MAPEO!$C:$C,"&gt;"&amp;ROW(),MAPEO!$C:$C,"&lt;="&amp;$AD8)))</f>
        <v>0</v>
      </c>
      <c r="AF8" s="796">
        <f>IF($B8="","",IF($C8&lt;&gt;"",SUMIF(MAPEO!$A:$A,$C8,MAPEO!$M:$M),SUMIFS(MAPEO!$M:$M,MAPEO!$C:$C,"&gt;"&amp;ROW(),MAPEO!$C:$C,"&lt;="&amp;$AD8)))</f>
        <v>0</v>
      </c>
      <c r="AG8" s="799" t="str">
        <f t="shared" si="4"/>
        <v/>
      </c>
      <c r="AH8" s="800">
        <f>IF($C8="","",COUNTIFS(MAPEO!$A:$A,$C8,MAPEO!$D:$D,"?*"))</f>
        <v>0</v>
      </c>
    </row>
    <row r="9" spans="1:34" ht="14.25">
      <c r="A9" s="750">
        <v>5</v>
      </c>
      <c r="B9" s="750">
        <v>4</v>
      </c>
      <c r="C9" s="751" t="s">
        <v>1177</v>
      </c>
      <c r="D9" s="751" t="s">
        <v>1178</v>
      </c>
      <c r="E9" s="752">
        <v>6</v>
      </c>
      <c r="F9" s="753">
        <v>46205</v>
      </c>
      <c r="G9" s="753">
        <v>46212</v>
      </c>
      <c r="I9" s="769" t="str">
        <f t="shared" si="1"/>
        <v/>
      </c>
      <c r="J9" s="769" t="str">
        <f t="shared" si="1"/>
        <v>█</v>
      </c>
      <c r="K9" s="769" t="str">
        <f t="shared" si="1"/>
        <v>█</v>
      </c>
      <c r="L9" s="769" t="str">
        <f t="shared" si="1"/>
        <v/>
      </c>
      <c r="M9" s="769" t="str">
        <f t="shared" si="1"/>
        <v/>
      </c>
      <c r="N9" s="769" t="str">
        <f t="shared" si="1"/>
        <v/>
      </c>
      <c r="O9" s="769" t="str">
        <f t="shared" si="1"/>
        <v/>
      </c>
      <c r="P9" s="769" t="str">
        <f t="shared" si="1"/>
        <v/>
      </c>
      <c r="Q9" s="769" t="str">
        <f t="shared" si="1"/>
        <v/>
      </c>
      <c r="R9" s="769" t="str">
        <f t="shared" si="1"/>
        <v/>
      </c>
      <c r="S9" s="769" t="str">
        <f t="shared" si="2"/>
        <v/>
      </c>
      <c r="T9" s="769" t="str">
        <f t="shared" si="2"/>
        <v/>
      </c>
      <c r="U9" s="769" t="str">
        <f t="shared" si="2"/>
        <v/>
      </c>
      <c r="V9" s="769" t="str">
        <f t="shared" si="2"/>
        <v/>
      </c>
      <c r="W9" s="769" t="str">
        <f t="shared" si="2"/>
        <v/>
      </c>
      <c r="X9" s="769" t="str">
        <f t="shared" si="2"/>
        <v/>
      </c>
      <c r="Y9" s="769" t="str">
        <f t="shared" si="2"/>
        <v/>
      </c>
      <c r="Z9" s="769" t="str">
        <f t="shared" si="2"/>
        <v/>
      </c>
      <c r="AA9" s="769" t="str">
        <f t="shared" si="2"/>
        <v/>
      </c>
      <c r="AC9">
        <f t="shared" si="3"/>
        <v>0</v>
      </c>
      <c r="AD9" s="798" cm="1">
        <f t="array" ref="AD9">IF($B9="","",IFERROR(_xlfn.AGGREGATE(15,6,ROW($B10:$B$98)/(($B10:$B$98&lt;=$B9)*($B10:$B$98&lt;&gt;"")),1)-1,98))</f>
        <v>9</v>
      </c>
      <c r="AE9" s="796">
        <f>IF($B9="","",IF($C9&lt;&gt;"",SUMIF(MAPEO!$A:$A,$C9,MAPEO!$K:$K),SUMIFS(MAPEO!$K:$K,MAPEO!$C:$C,"&gt;"&amp;ROW(),MAPEO!$C:$C,"&lt;="&amp;$AD9)))</f>
        <v>0</v>
      </c>
      <c r="AF9" s="796">
        <f>IF($B9="","",IF($C9&lt;&gt;"",SUMIF(MAPEO!$A:$A,$C9,MAPEO!$M:$M),SUMIFS(MAPEO!$M:$M,MAPEO!$C:$C,"&gt;"&amp;ROW(),MAPEO!$C:$C,"&lt;="&amp;$AD9)))</f>
        <v>0</v>
      </c>
      <c r="AG9" s="799" t="str">
        <f t="shared" si="4"/>
        <v/>
      </c>
      <c r="AH9" s="800">
        <f>IF($C9="","",COUNTIFS(MAPEO!$A:$A,$C9,MAPEO!$D:$D,"?*"))</f>
        <v>0</v>
      </c>
    </row>
    <row r="10" spans="1:34" ht="14.25">
      <c r="A10" s="750">
        <v>6</v>
      </c>
      <c r="B10" s="750">
        <v>4</v>
      </c>
      <c r="C10" s="751" t="s">
        <v>1179</v>
      </c>
      <c r="D10" s="751" t="s">
        <v>1180</v>
      </c>
      <c r="E10" s="752">
        <v>6</v>
      </c>
      <c r="F10" s="753">
        <v>46205</v>
      </c>
      <c r="G10" s="753">
        <v>46212</v>
      </c>
      <c r="I10" s="769" t="str">
        <f t="shared" si="1"/>
        <v/>
      </c>
      <c r="J10" s="769" t="str">
        <f t="shared" si="1"/>
        <v>█</v>
      </c>
      <c r="K10" s="769" t="str">
        <f t="shared" si="1"/>
        <v>█</v>
      </c>
      <c r="L10" s="769" t="str">
        <f t="shared" si="1"/>
        <v/>
      </c>
      <c r="M10" s="769" t="str">
        <f t="shared" si="1"/>
        <v/>
      </c>
      <c r="N10" s="769" t="str">
        <f t="shared" si="1"/>
        <v/>
      </c>
      <c r="O10" s="769" t="str">
        <f t="shared" si="1"/>
        <v/>
      </c>
      <c r="P10" s="769" t="str">
        <f t="shared" si="1"/>
        <v/>
      </c>
      <c r="Q10" s="769" t="str">
        <f t="shared" si="1"/>
        <v/>
      </c>
      <c r="R10" s="769" t="str">
        <f t="shared" si="1"/>
        <v/>
      </c>
      <c r="S10" s="769" t="str">
        <f t="shared" si="2"/>
        <v/>
      </c>
      <c r="T10" s="769" t="str">
        <f t="shared" si="2"/>
        <v/>
      </c>
      <c r="U10" s="769" t="str">
        <f t="shared" si="2"/>
        <v/>
      </c>
      <c r="V10" s="769" t="str">
        <f t="shared" si="2"/>
        <v/>
      </c>
      <c r="W10" s="769" t="str">
        <f t="shared" si="2"/>
        <v/>
      </c>
      <c r="X10" s="769" t="str">
        <f t="shared" si="2"/>
        <v/>
      </c>
      <c r="Y10" s="769" t="str">
        <f t="shared" si="2"/>
        <v/>
      </c>
      <c r="Z10" s="769" t="str">
        <f t="shared" si="2"/>
        <v/>
      </c>
      <c r="AA10" s="769" t="str">
        <f t="shared" si="2"/>
        <v/>
      </c>
      <c r="AC10">
        <f t="shared" si="3"/>
        <v>0</v>
      </c>
      <c r="AD10" s="798" cm="1">
        <f t="array" ref="AD10">IF($B10="","",IFERROR(_xlfn.AGGREGATE(15,6,ROW($B11:$B$98)/(($B11:$B$98&lt;=$B10)*($B11:$B$98&lt;&gt;"")),1)-1,98))</f>
        <v>10</v>
      </c>
      <c r="AE10" s="796">
        <f>IF($B10="","",IF($C10&lt;&gt;"",SUMIF(MAPEO!$A:$A,$C10,MAPEO!$K:$K),SUMIFS(MAPEO!$K:$K,MAPEO!$C:$C,"&gt;"&amp;ROW(),MAPEO!$C:$C,"&lt;="&amp;$AD10)))</f>
        <v>0</v>
      </c>
      <c r="AF10" s="796">
        <f>IF($B10="","",IF($C10&lt;&gt;"",SUMIF(MAPEO!$A:$A,$C10,MAPEO!$M:$M),SUMIFS(MAPEO!$M:$M,MAPEO!$C:$C,"&gt;"&amp;ROW(),MAPEO!$C:$C,"&lt;="&amp;$AD10)))</f>
        <v>0</v>
      </c>
      <c r="AG10" s="799" t="str">
        <f t="shared" si="4"/>
        <v/>
      </c>
      <c r="AH10" s="800">
        <f>IF($C10="","",COUNTIFS(MAPEO!$A:$A,$C10,MAPEO!$D:$D,"?*"))</f>
        <v>0</v>
      </c>
    </row>
    <row r="11" spans="1:34" ht="14.25">
      <c r="A11" s="750">
        <v>7</v>
      </c>
      <c r="B11" s="750">
        <v>4</v>
      </c>
      <c r="C11" s="751" t="s">
        <v>1181</v>
      </c>
      <c r="D11" s="751" t="s">
        <v>1182</v>
      </c>
      <c r="E11" s="752">
        <v>12</v>
      </c>
      <c r="F11" s="753">
        <v>46205</v>
      </c>
      <c r="G11" s="753">
        <v>46220</v>
      </c>
      <c r="I11" s="769" t="str">
        <f t="shared" si="1"/>
        <v/>
      </c>
      <c r="J11" s="769" t="str">
        <f t="shared" si="1"/>
        <v>█</v>
      </c>
      <c r="K11" s="769" t="str">
        <f t="shared" si="1"/>
        <v>█</v>
      </c>
      <c r="L11" s="769" t="str">
        <f t="shared" si="1"/>
        <v>█</v>
      </c>
      <c r="M11" s="769" t="str">
        <f t="shared" si="1"/>
        <v/>
      </c>
      <c r="N11" s="769" t="str">
        <f t="shared" si="1"/>
        <v/>
      </c>
      <c r="O11" s="769" t="str">
        <f t="shared" si="1"/>
        <v/>
      </c>
      <c r="P11" s="769" t="str">
        <f t="shared" si="1"/>
        <v/>
      </c>
      <c r="Q11" s="769" t="str">
        <f t="shared" si="1"/>
        <v/>
      </c>
      <c r="R11" s="769" t="str">
        <f t="shared" si="1"/>
        <v/>
      </c>
      <c r="S11" s="769" t="str">
        <f t="shared" si="2"/>
        <v/>
      </c>
      <c r="T11" s="769" t="str">
        <f t="shared" si="2"/>
        <v/>
      </c>
      <c r="U11" s="769" t="str">
        <f t="shared" si="2"/>
        <v/>
      </c>
      <c r="V11" s="769" t="str">
        <f t="shared" si="2"/>
        <v/>
      </c>
      <c r="W11" s="769" t="str">
        <f t="shared" si="2"/>
        <v/>
      </c>
      <c r="X11" s="769" t="str">
        <f t="shared" si="2"/>
        <v/>
      </c>
      <c r="Y11" s="769" t="str">
        <f t="shared" si="2"/>
        <v/>
      </c>
      <c r="Z11" s="769" t="str">
        <f t="shared" si="2"/>
        <v/>
      </c>
      <c r="AA11" s="769" t="str">
        <f t="shared" si="2"/>
        <v/>
      </c>
      <c r="AC11">
        <f t="shared" si="3"/>
        <v>0</v>
      </c>
      <c r="AD11" s="798" cm="1">
        <f t="array" ref="AD11">IF($B11="","",IFERROR(_xlfn.AGGREGATE(15,6,ROW($B12:$B$98)/(($B12:$B$98&lt;=$B11)*($B12:$B$98&lt;&gt;"")),1)-1,98))</f>
        <v>11</v>
      </c>
      <c r="AE11" s="796">
        <f>IF($B11="","",IF($C11&lt;&gt;"",SUMIF(MAPEO!$A:$A,$C11,MAPEO!$K:$K),SUMIFS(MAPEO!$K:$K,MAPEO!$C:$C,"&gt;"&amp;ROW(),MAPEO!$C:$C,"&lt;="&amp;$AD11)))</f>
        <v>0</v>
      </c>
      <c r="AF11" s="796">
        <f>IF($B11="","",IF($C11&lt;&gt;"",SUMIF(MAPEO!$A:$A,$C11,MAPEO!$M:$M),SUMIFS(MAPEO!$M:$M,MAPEO!$C:$C,"&gt;"&amp;ROW(),MAPEO!$C:$C,"&lt;="&amp;$AD11)))</f>
        <v>0</v>
      </c>
      <c r="AG11" s="799" t="str">
        <f t="shared" si="4"/>
        <v/>
      </c>
      <c r="AH11" s="800">
        <f>IF($C11="","",COUNTIFS(MAPEO!$A:$A,$C11,MAPEO!$D:$D,"?*"))</f>
        <v>0</v>
      </c>
    </row>
    <row r="12" spans="1:34" ht="14.25">
      <c r="A12" s="750">
        <v>8</v>
      </c>
      <c r="B12" s="750">
        <v>4</v>
      </c>
      <c r="C12" s="751" t="s">
        <v>1183</v>
      </c>
      <c r="D12" s="751" t="s">
        <v>1184</v>
      </c>
      <c r="E12" s="752">
        <v>5</v>
      </c>
      <c r="F12" s="753">
        <v>46223</v>
      </c>
      <c r="G12" s="753">
        <v>46227</v>
      </c>
      <c r="I12" s="769" t="str">
        <f t="shared" si="1"/>
        <v/>
      </c>
      <c r="J12" s="769" t="str">
        <f t="shared" si="1"/>
        <v/>
      </c>
      <c r="K12" s="769" t="str">
        <f t="shared" si="1"/>
        <v/>
      </c>
      <c r="L12" s="769" t="str">
        <f t="shared" si="1"/>
        <v>█</v>
      </c>
      <c r="M12" s="769" t="str">
        <f t="shared" si="1"/>
        <v>█</v>
      </c>
      <c r="N12" s="769" t="str">
        <f t="shared" si="1"/>
        <v/>
      </c>
      <c r="O12" s="769" t="str">
        <f t="shared" si="1"/>
        <v/>
      </c>
      <c r="P12" s="769" t="str">
        <f t="shared" si="1"/>
        <v/>
      </c>
      <c r="Q12" s="769" t="str">
        <f t="shared" si="1"/>
        <v/>
      </c>
      <c r="R12" s="769" t="str">
        <f t="shared" si="1"/>
        <v/>
      </c>
      <c r="S12" s="769" t="str">
        <f t="shared" si="2"/>
        <v/>
      </c>
      <c r="T12" s="769" t="str">
        <f t="shared" si="2"/>
        <v/>
      </c>
      <c r="U12" s="769" t="str">
        <f t="shared" si="2"/>
        <v/>
      </c>
      <c r="V12" s="769" t="str">
        <f t="shared" si="2"/>
        <v/>
      </c>
      <c r="W12" s="769" t="str">
        <f t="shared" si="2"/>
        <v/>
      </c>
      <c r="X12" s="769" t="str">
        <f t="shared" si="2"/>
        <v/>
      </c>
      <c r="Y12" s="769" t="str">
        <f t="shared" si="2"/>
        <v/>
      </c>
      <c r="Z12" s="769" t="str">
        <f t="shared" si="2"/>
        <v/>
      </c>
      <c r="AA12" s="769" t="str">
        <f t="shared" si="2"/>
        <v/>
      </c>
      <c r="AC12">
        <f t="shared" si="3"/>
        <v>0</v>
      </c>
      <c r="AD12" s="798" cm="1">
        <f t="array" ref="AD12">IF($B12="","",IFERROR(_xlfn.AGGREGATE(15,6,ROW($B13:$B$98)/(($B13:$B$98&lt;=$B12)*($B13:$B$98&lt;&gt;"")),1)-1,98))</f>
        <v>12</v>
      </c>
      <c r="AE12" s="796">
        <f>IF($B12="","",IF($C12&lt;&gt;"",SUMIF(MAPEO!$A:$A,$C12,MAPEO!$K:$K),SUMIFS(MAPEO!$K:$K,MAPEO!$C:$C,"&gt;"&amp;ROW(),MAPEO!$C:$C,"&lt;="&amp;$AD12)))</f>
        <v>281.60000000000002</v>
      </c>
      <c r="AF12" s="796">
        <f>IF($B12="","",IF($C12&lt;&gt;"",SUMIF(MAPEO!$A:$A,$C12,MAPEO!$M:$M),SUMIFS(MAPEO!$M:$M,MAPEO!$C:$C,"&gt;"&amp;ROW(),MAPEO!$C:$C,"&lt;="&amp;$AD12)))</f>
        <v>0</v>
      </c>
      <c r="AG12" s="799">
        <f t="shared" si="4"/>
        <v>0</v>
      </c>
      <c r="AH12" s="800">
        <f>IF($C12="","",COUNTIFS(MAPEO!$A:$A,$C12,MAPEO!$D:$D,"?*"))</f>
        <v>3</v>
      </c>
    </row>
    <row r="13" spans="1:34" ht="14.25">
      <c r="A13" s="746">
        <v>9</v>
      </c>
      <c r="B13" s="746">
        <v>2</v>
      </c>
      <c r="C13" s="747"/>
      <c r="D13" s="747" t="s">
        <v>1185</v>
      </c>
      <c r="E13" s="748">
        <v>30</v>
      </c>
      <c r="F13" s="749">
        <v>46233</v>
      </c>
      <c r="G13" s="749">
        <v>46275</v>
      </c>
      <c r="I13" s="769" t="str">
        <f t="shared" si="1"/>
        <v/>
      </c>
      <c r="J13" s="769" t="str">
        <f t="shared" si="1"/>
        <v/>
      </c>
      <c r="K13" s="769" t="str">
        <f t="shared" si="1"/>
        <v/>
      </c>
      <c r="L13" s="769" t="str">
        <f t="shared" si="1"/>
        <v/>
      </c>
      <c r="M13" s="769" t="str">
        <f t="shared" si="1"/>
        <v/>
      </c>
      <c r="N13" s="769">
        <f t="shared" si="1"/>
        <v>1</v>
      </c>
      <c r="O13" s="769">
        <f t="shared" si="1"/>
        <v>1</v>
      </c>
      <c r="P13" s="769">
        <f t="shared" si="1"/>
        <v>1</v>
      </c>
      <c r="Q13" s="769">
        <f t="shared" si="1"/>
        <v>1</v>
      </c>
      <c r="R13" s="769">
        <f t="shared" si="1"/>
        <v>1</v>
      </c>
      <c r="S13" s="769">
        <f t="shared" si="2"/>
        <v>1</v>
      </c>
      <c r="T13" s="769">
        <f t="shared" si="2"/>
        <v>1</v>
      </c>
      <c r="U13" s="769" t="str">
        <f t="shared" si="2"/>
        <v/>
      </c>
      <c r="V13" s="769" t="str">
        <f t="shared" si="2"/>
        <v/>
      </c>
      <c r="W13" s="769" t="str">
        <f t="shared" si="2"/>
        <v/>
      </c>
      <c r="X13" s="769" t="str">
        <f t="shared" si="2"/>
        <v/>
      </c>
      <c r="Y13" s="769" t="str">
        <f t="shared" si="2"/>
        <v/>
      </c>
      <c r="Z13" s="769" t="str">
        <f t="shared" si="2"/>
        <v/>
      </c>
      <c r="AA13" s="769" t="str">
        <f t="shared" si="2"/>
        <v/>
      </c>
      <c r="AC13">
        <f t="shared" si="3"/>
        <v>1</v>
      </c>
      <c r="AD13" s="798" cm="1">
        <f t="array" ref="AD13">IF($B13="","",IFERROR(_xlfn.AGGREGATE(15,6,ROW($B14:$B$98)/(($B14:$B$98&lt;=$B13)*($B14:$B$98&lt;&gt;"")),1)-1,98))</f>
        <v>30</v>
      </c>
      <c r="AE13" s="796">
        <f>IF($B13="","",IF($C13&lt;&gt;"",SUMIF(MAPEO!$A:$A,$C13,MAPEO!$K:$K),SUMIFS(MAPEO!$K:$K,MAPEO!$C:$C,"&gt;"&amp;ROW(),MAPEO!$C:$C,"&lt;="&amp;$AD13)))</f>
        <v>1623.6481992445449</v>
      </c>
      <c r="AF13" s="796">
        <f>IF($B13="","",IF($C13&lt;&gt;"",SUMIF(MAPEO!$A:$A,$C13,MAPEO!$M:$M),SUMIFS(MAPEO!$M:$M,MAPEO!$C:$C,"&gt;"&amp;ROW(),MAPEO!$C:$C,"&lt;="&amp;$AD13)))</f>
        <v>0</v>
      </c>
      <c r="AG13" s="799">
        <f t="shared" si="4"/>
        <v>0</v>
      </c>
      <c r="AH13" s="800" t="str">
        <f>IF($C13="","",COUNTIFS(MAPEO!$A:$A,$C13,MAPEO!$D:$D,"?*"))</f>
        <v/>
      </c>
    </row>
    <row r="14" spans="1:34" ht="14.25">
      <c r="A14" s="754">
        <v>10</v>
      </c>
      <c r="B14" s="754">
        <v>3</v>
      </c>
      <c r="C14" s="755"/>
      <c r="D14" s="755" t="s">
        <v>1186</v>
      </c>
      <c r="E14" s="756">
        <v>10</v>
      </c>
      <c r="F14" s="757">
        <v>46233</v>
      </c>
      <c r="G14" s="757">
        <v>46247</v>
      </c>
      <c r="I14" s="769" t="str">
        <f t="shared" si="1"/>
        <v/>
      </c>
      <c r="J14" s="769" t="str">
        <f t="shared" si="1"/>
        <v/>
      </c>
      <c r="K14" s="769" t="str">
        <f t="shared" si="1"/>
        <v/>
      </c>
      <c r="L14" s="769" t="str">
        <f t="shared" si="1"/>
        <v/>
      </c>
      <c r="M14" s="769" t="str">
        <f t="shared" si="1"/>
        <v/>
      </c>
      <c r="N14" s="769">
        <f t="shared" si="1"/>
        <v>1</v>
      </c>
      <c r="O14" s="769">
        <f t="shared" si="1"/>
        <v>1</v>
      </c>
      <c r="P14" s="769">
        <f t="shared" si="1"/>
        <v>1</v>
      </c>
      <c r="Q14" s="769" t="str">
        <f t="shared" si="1"/>
        <v/>
      </c>
      <c r="R14" s="769" t="str">
        <f t="shared" si="1"/>
        <v/>
      </c>
      <c r="S14" s="769" t="str">
        <f t="shared" si="2"/>
        <v/>
      </c>
      <c r="T14" s="769" t="str">
        <f t="shared" si="2"/>
        <v/>
      </c>
      <c r="U14" s="769" t="str">
        <f t="shared" si="2"/>
        <v/>
      </c>
      <c r="V14" s="769" t="str">
        <f t="shared" si="2"/>
        <v/>
      </c>
      <c r="W14" s="769" t="str">
        <f t="shared" si="2"/>
        <v/>
      </c>
      <c r="X14" s="769" t="str">
        <f t="shared" si="2"/>
        <v/>
      </c>
      <c r="Y14" s="769" t="str">
        <f t="shared" si="2"/>
        <v/>
      </c>
      <c r="Z14" s="769" t="str">
        <f t="shared" si="2"/>
        <v/>
      </c>
      <c r="AA14" s="769" t="str">
        <f t="shared" si="2"/>
        <v/>
      </c>
      <c r="AC14">
        <f t="shared" si="3"/>
        <v>1</v>
      </c>
      <c r="AD14" s="798" cm="1">
        <f t="array" ref="AD14">IF($B14="","",IFERROR(_xlfn.AGGREGATE(15,6,ROW($B15:$B$98)/(($B15:$B$98&lt;=$B14)*($B15:$B$98&lt;&gt;"")),1)-1,98))</f>
        <v>20</v>
      </c>
      <c r="AE14" s="796">
        <f>IF($B14="","",IF($C14&lt;&gt;"",SUMIF(MAPEO!$A:$A,$C14,MAPEO!$K:$K),SUMIFS(MAPEO!$K:$K,MAPEO!$C:$C,"&gt;"&amp;ROW(),MAPEO!$C:$C,"&lt;="&amp;$AD14)))</f>
        <v>1143.4848208001006</v>
      </c>
      <c r="AF14" s="796">
        <f>IF($B14="","",IF($C14&lt;&gt;"",SUMIF(MAPEO!$A:$A,$C14,MAPEO!$M:$M),SUMIFS(MAPEO!$M:$M,MAPEO!$C:$C,"&gt;"&amp;ROW(),MAPEO!$C:$C,"&lt;="&amp;$AD14)))</f>
        <v>0</v>
      </c>
      <c r="AG14" s="799">
        <f t="shared" si="4"/>
        <v>0</v>
      </c>
      <c r="AH14" s="800" t="str">
        <f>IF($C14="","",COUNTIFS(MAPEO!$A:$A,$C14,MAPEO!$D:$D,"?*"))</f>
        <v/>
      </c>
    </row>
    <row r="15" spans="1:34" ht="14.25">
      <c r="A15" s="750">
        <v>11</v>
      </c>
      <c r="B15" s="750">
        <v>4</v>
      </c>
      <c r="C15" s="751" t="s">
        <v>1187</v>
      </c>
      <c r="D15" s="751" t="s">
        <v>1188</v>
      </c>
      <c r="E15" s="752">
        <v>2</v>
      </c>
      <c r="F15" s="753">
        <v>46233</v>
      </c>
      <c r="G15" s="753">
        <v>46234</v>
      </c>
      <c r="I15" s="769" t="str">
        <f t="shared" ref="I15:R24" si="5">IF(AND($F15&lt;=I$3,$G15&gt;=I$3-6),IF($AC15=1,1,"█"),"")</f>
        <v/>
      </c>
      <c r="J15" s="769" t="str">
        <f t="shared" si="5"/>
        <v/>
      </c>
      <c r="K15" s="769" t="str">
        <f t="shared" si="5"/>
        <v/>
      </c>
      <c r="L15" s="769" t="str">
        <f t="shared" si="5"/>
        <v/>
      </c>
      <c r="M15" s="769" t="str">
        <f t="shared" si="5"/>
        <v/>
      </c>
      <c r="N15" s="769" t="str">
        <f t="shared" si="5"/>
        <v>█</v>
      </c>
      <c r="O15" s="769" t="str">
        <f t="shared" si="5"/>
        <v/>
      </c>
      <c r="P15" s="769" t="str">
        <f t="shared" si="5"/>
        <v/>
      </c>
      <c r="Q15" s="769" t="str">
        <f t="shared" si="5"/>
        <v/>
      </c>
      <c r="R15" s="769" t="str">
        <f t="shared" si="5"/>
        <v/>
      </c>
      <c r="S15" s="769" t="str">
        <f t="shared" ref="S15:AA24" si="6">IF(AND($F15&lt;=S$3,$G15&gt;=S$3-6),IF($AC15=1,1,"█"),"")</f>
        <v/>
      </c>
      <c r="T15" s="769" t="str">
        <f t="shared" si="6"/>
        <v/>
      </c>
      <c r="U15" s="769" t="str">
        <f t="shared" si="6"/>
        <v/>
      </c>
      <c r="V15" s="769" t="str">
        <f t="shared" si="6"/>
        <v/>
      </c>
      <c r="W15" s="769" t="str">
        <f t="shared" si="6"/>
        <v/>
      </c>
      <c r="X15" s="769" t="str">
        <f t="shared" si="6"/>
        <v/>
      </c>
      <c r="Y15" s="769" t="str">
        <f t="shared" si="6"/>
        <v/>
      </c>
      <c r="Z15" s="769" t="str">
        <f t="shared" si="6"/>
        <v/>
      </c>
      <c r="AA15" s="769" t="str">
        <f t="shared" si="6"/>
        <v/>
      </c>
      <c r="AC15">
        <f t="shared" si="3"/>
        <v>0</v>
      </c>
      <c r="AD15" s="798" cm="1">
        <f t="array" ref="AD15">IF($B15="","",IFERROR(_xlfn.AGGREGATE(15,6,ROW($B16:$B$98)/(($B16:$B$98&lt;=$B15)*($B16:$B$98&lt;&gt;"")),1)-1,98))</f>
        <v>15</v>
      </c>
      <c r="AE15" s="796">
        <f>IF($B15="","",IF($C15&lt;&gt;"",SUMIF(MAPEO!$A:$A,$C15,MAPEO!$K:$K),SUMIFS(MAPEO!$K:$K,MAPEO!$C:$C,"&gt;"&amp;ROW(),MAPEO!$C:$C,"&lt;="&amp;$AD15)))</f>
        <v>112</v>
      </c>
      <c r="AF15" s="796">
        <f>IF($B15="","",IF($C15&lt;&gt;"",SUMIF(MAPEO!$A:$A,$C15,MAPEO!$M:$M),SUMIFS(MAPEO!$M:$M,MAPEO!$C:$C,"&gt;"&amp;ROW(),MAPEO!$C:$C,"&lt;="&amp;$AD15)))</f>
        <v>0</v>
      </c>
      <c r="AG15" s="799">
        <f t="shared" si="4"/>
        <v>0</v>
      </c>
      <c r="AH15" s="800">
        <f>IF($C15="","",COUNTIFS(MAPEO!$A:$A,$C15,MAPEO!$D:$D,"?*"))</f>
        <v>1</v>
      </c>
    </row>
    <row r="16" spans="1:34" ht="14.25">
      <c r="A16" s="750">
        <v>12</v>
      </c>
      <c r="B16" s="750">
        <v>4</v>
      </c>
      <c r="C16" s="751" t="s">
        <v>1189</v>
      </c>
      <c r="D16" s="751" t="s">
        <v>1190</v>
      </c>
      <c r="E16" s="752">
        <v>2</v>
      </c>
      <c r="F16" s="753">
        <v>46237</v>
      </c>
      <c r="G16" s="753">
        <v>46238</v>
      </c>
      <c r="I16" s="769" t="str">
        <f t="shared" si="5"/>
        <v/>
      </c>
      <c r="J16" s="769" t="str">
        <f t="shared" si="5"/>
        <v/>
      </c>
      <c r="K16" s="769" t="str">
        <f t="shared" si="5"/>
        <v/>
      </c>
      <c r="L16" s="769" t="str">
        <f t="shared" si="5"/>
        <v/>
      </c>
      <c r="M16" s="769" t="str">
        <f t="shared" si="5"/>
        <v/>
      </c>
      <c r="N16" s="769" t="str">
        <f t="shared" si="5"/>
        <v>█</v>
      </c>
      <c r="O16" s="769" t="str">
        <f t="shared" si="5"/>
        <v/>
      </c>
      <c r="P16" s="769" t="str">
        <f t="shared" si="5"/>
        <v/>
      </c>
      <c r="Q16" s="769" t="str">
        <f t="shared" si="5"/>
        <v/>
      </c>
      <c r="R16" s="769" t="str">
        <f t="shared" si="5"/>
        <v/>
      </c>
      <c r="S16" s="769" t="str">
        <f t="shared" si="6"/>
        <v/>
      </c>
      <c r="T16" s="769" t="str">
        <f t="shared" si="6"/>
        <v/>
      </c>
      <c r="U16" s="769" t="str">
        <f t="shared" si="6"/>
        <v/>
      </c>
      <c r="V16" s="769" t="str">
        <f t="shared" si="6"/>
        <v/>
      </c>
      <c r="W16" s="769" t="str">
        <f t="shared" si="6"/>
        <v/>
      </c>
      <c r="X16" s="769" t="str">
        <f t="shared" si="6"/>
        <v/>
      </c>
      <c r="Y16" s="769" t="str">
        <f t="shared" si="6"/>
        <v/>
      </c>
      <c r="Z16" s="769" t="str">
        <f t="shared" si="6"/>
        <v/>
      </c>
      <c r="AA16" s="769" t="str">
        <f t="shared" si="6"/>
        <v/>
      </c>
      <c r="AC16">
        <f t="shared" si="3"/>
        <v>0</v>
      </c>
      <c r="AD16" s="798" cm="1">
        <f t="array" ref="AD16">IF($B16="","",IFERROR(_xlfn.AGGREGATE(15,6,ROW($B17:$B$98)/(($B17:$B$98&lt;=$B16)*($B17:$B$98&lt;&gt;"")),1)-1,98))</f>
        <v>16</v>
      </c>
      <c r="AE16" s="796">
        <f>IF($B16="","",IF($C16&lt;&gt;"",SUMIF(MAPEO!$A:$A,$C16,MAPEO!$K:$K),SUMIFS(MAPEO!$K:$K,MAPEO!$C:$C,"&gt;"&amp;ROW(),MAPEO!$C:$C,"&lt;="&amp;$AD16)))</f>
        <v>198.4</v>
      </c>
      <c r="AF16" s="796">
        <f>IF($B16="","",IF($C16&lt;&gt;"",SUMIF(MAPEO!$A:$A,$C16,MAPEO!$M:$M),SUMIFS(MAPEO!$M:$M,MAPEO!$C:$C,"&gt;"&amp;ROW(),MAPEO!$C:$C,"&lt;="&amp;$AD16)))</f>
        <v>0</v>
      </c>
      <c r="AG16" s="799">
        <f t="shared" si="4"/>
        <v>0</v>
      </c>
      <c r="AH16" s="800">
        <f>IF($C16="","",COUNTIFS(MAPEO!$A:$A,$C16,MAPEO!$D:$D,"?*"))</f>
        <v>1</v>
      </c>
    </row>
    <row r="17" spans="1:34" ht="14.25">
      <c r="A17" s="750">
        <v>13</v>
      </c>
      <c r="B17" s="750">
        <v>4</v>
      </c>
      <c r="C17" s="751" t="s">
        <v>1191</v>
      </c>
      <c r="D17" s="751" t="s">
        <v>1192</v>
      </c>
      <c r="E17" s="752">
        <v>2</v>
      </c>
      <c r="F17" s="753">
        <v>46239</v>
      </c>
      <c r="G17" s="753">
        <v>46241</v>
      </c>
      <c r="I17" s="769" t="str">
        <f t="shared" si="5"/>
        <v/>
      </c>
      <c r="J17" s="769" t="str">
        <f t="shared" si="5"/>
        <v/>
      </c>
      <c r="K17" s="769" t="str">
        <f t="shared" si="5"/>
        <v/>
      </c>
      <c r="L17" s="769" t="str">
        <f t="shared" si="5"/>
        <v/>
      </c>
      <c r="M17" s="769" t="str">
        <f t="shared" si="5"/>
        <v/>
      </c>
      <c r="N17" s="769" t="str">
        <f t="shared" si="5"/>
        <v>█</v>
      </c>
      <c r="O17" s="769" t="str">
        <f t="shared" si="5"/>
        <v>█</v>
      </c>
      <c r="P17" s="769" t="str">
        <f t="shared" si="5"/>
        <v/>
      </c>
      <c r="Q17" s="769" t="str">
        <f t="shared" si="5"/>
        <v/>
      </c>
      <c r="R17" s="769" t="str">
        <f t="shared" si="5"/>
        <v/>
      </c>
      <c r="S17" s="769" t="str">
        <f t="shared" si="6"/>
        <v/>
      </c>
      <c r="T17" s="769" t="str">
        <f t="shared" si="6"/>
        <v/>
      </c>
      <c r="U17" s="769" t="str">
        <f t="shared" si="6"/>
        <v/>
      </c>
      <c r="V17" s="769" t="str">
        <f t="shared" si="6"/>
        <v/>
      </c>
      <c r="W17" s="769" t="str">
        <f t="shared" si="6"/>
        <v/>
      </c>
      <c r="X17" s="769" t="str">
        <f t="shared" si="6"/>
        <v/>
      </c>
      <c r="Y17" s="769" t="str">
        <f t="shared" si="6"/>
        <v/>
      </c>
      <c r="Z17" s="769" t="str">
        <f t="shared" si="6"/>
        <v/>
      </c>
      <c r="AA17" s="769" t="str">
        <f t="shared" si="6"/>
        <v/>
      </c>
      <c r="AC17">
        <f t="shared" si="3"/>
        <v>0</v>
      </c>
      <c r="AD17" s="798" cm="1">
        <f t="array" ref="AD17">IF($B17="","",IFERROR(_xlfn.AGGREGATE(15,6,ROW($B18:$B$98)/(($B18:$B$98&lt;=$B17)*($B18:$B$98&lt;&gt;"")),1)-1,98))</f>
        <v>17</v>
      </c>
      <c r="AE17" s="796">
        <f>IF($B17="","",IF($C17&lt;&gt;"",SUMIF(MAPEO!$A:$A,$C17,MAPEO!$K:$K),SUMIFS(MAPEO!$K:$K,MAPEO!$C:$C,"&gt;"&amp;ROW(),MAPEO!$C:$C,"&lt;="&amp;$AD17)))</f>
        <v>677.83591999999999</v>
      </c>
      <c r="AF17" s="796">
        <f>IF($B17="","",IF($C17&lt;&gt;"",SUMIF(MAPEO!$A:$A,$C17,MAPEO!$M:$M),SUMIFS(MAPEO!$M:$M,MAPEO!$C:$C,"&gt;"&amp;ROW(),MAPEO!$C:$C,"&lt;="&amp;$AD17)))</f>
        <v>0</v>
      </c>
      <c r="AG17" s="799">
        <f t="shared" si="4"/>
        <v>0</v>
      </c>
      <c r="AH17" s="800">
        <f>IF($C17="","",COUNTIFS(MAPEO!$A:$A,$C17,MAPEO!$D:$D,"?*"))</f>
        <v>17</v>
      </c>
    </row>
    <row r="18" spans="1:34" ht="14.25">
      <c r="A18" s="750">
        <v>14</v>
      </c>
      <c r="B18" s="750">
        <v>4</v>
      </c>
      <c r="C18" s="751" t="s">
        <v>1193</v>
      </c>
      <c r="D18" s="751" t="s">
        <v>1194</v>
      </c>
      <c r="E18" s="752">
        <v>1</v>
      </c>
      <c r="F18" s="753">
        <v>46244</v>
      </c>
      <c r="G18" s="753">
        <v>46244</v>
      </c>
      <c r="I18" s="769" t="str">
        <f t="shared" si="5"/>
        <v/>
      </c>
      <c r="J18" s="769" t="str">
        <f t="shared" si="5"/>
        <v/>
      </c>
      <c r="K18" s="769" t="str">
        <f t="shared" si="5"/>
        <v/>
      </c>
      <c r="L18" s="769" t="str">
        <f t="shared" si="5"/>
        <v/>
      </c>
      <c r="M18" s="769" t="str">
        <f t="shared" si="5"/>
        <v/>
      </c>
      <c r="N18" s="769" t="str">
        <f t="shared" si="5"/>
        <v/>
      </c>
      <c r="O18" s="769" t="str">
        <f t="shared" si="5"/>
        <v>█</v>
      </c>
      <c r="P18" s="769" t="str">
        <f t="shared" si="5"/>
        <v/>
      </c>
      <c r="Q18" s="769" t="str">
        <f t="shared" si="5"/>
        <v/>
      </c>
      <c r="R18" s="769" t="str">
        <f t="shared" si="5"/>
        <v/>
      </c>
      <c r="S18" s="769" t="str">
        <f t="shared" si="6"/>
        <v/>
      </c>
      <c r="T18" s="769" t="str">
        <f t="shared" si="6"/>
        <v/>
      </c>
      <c r="U18" s="769" t="str">
        <f t="shared" si="6"/>
        <v/>
      </c>
      <c r="V18" s="769" t="str">
        <f t="shared" si="6"/>
        <v/>
      </c>
      <c r="W18" s="769" t="str">
        <f t="shared" si="6"/>
        <v/>
      </c>
      <c r="X18" s="769" t="str">
        <f t="shared" si="6"/>
        <v/>
      </c>
      <c r="Y18" s="769" t="str">
        <f t="shared" si="6"/>
        <v/>
      </c>
      <c r="Z18" s="769" t="str">
        <f t="shared" si="6"/>
        <v/>
      </c>
      <c r="AA18" s="769" t="str">
        <f t="shared" si="6"/>
        <v/>
      </c>
      <c r="AC18">
        <f t="shared" si="3"/>
        <v>0</v>
      </c>
      <c r="AD18" s="798" cm="1">
        <f t="array" ref="AD18">IF($B18="","",IFERROR(_xlfn.AGGREGATE(15,6,ROW($B19:$B$98)/(($B19:$B$98&lt;=$B18)*($B19:$B$98&lt;&gt;"")),1)-1,98))</f>
        <v>18</v>
      </c>
      <c r="AE18" s="796">
        <f>IF($B18="","",IF($C18&lt;&gt;"",SUMIF(MAPEO!$A:$A,$C18,MAPEO!$K:$K),SUMIFS(MAPEO!$K:$K,MAPEO!$C:$C,"&gt;"&amp;ROW(),MAPEO!$C:$C,"&lt;="&amp;$AD18)))</f>
        <v>100.80010080010081</v>
      </c>
      <c r="AF18" s="796">
        <f>IF($B18="","",IF($C18&lt;&gt;"",SUMIF(MAPEO!$A:$A,$C18,MAPEO!$M:$M),SUMIFS(MAPEO!$M:$M,MAPEO!$C:$C,"&gt;"&amp;ROW(),MAPEO!$C:$C,"&lt;="&amp;$AD18)))</f>
        <v>0</v>
      </c>
      <c r="AG18" s="799">
        <f t="shared" si="4"/>
        <v>0</v>
      </c>
      <c r="AH18" s="800">
        <f>IF($C18="","",COUNTIFS(MAPEO!$A:$A,$C18,MAPEO!$D:$D,"?*"))</f>
        <v>1</v>
      </c>
    </row>
    <row r="19" spans="1:34" ht="14.25">
      <c r="A19" s="750">
        <v>15</v>
      </c>
      <c r="B19" s="750">
        <v>4</v>
      </c>
      <c r="C19" s="751" t="s">
        <v>1195</v>
      </c>
      <c r="D19" s="751" t="s">
        <v>1196</v>
      </c>
      <c r="E19" s="752">
        <v>2</v>
      </c>
      <c r="F19" s="753">
        <v>46245</v>
      </c>
      <c r="G19" s="753">
        <v>46246</v>
      </c>
      <c r="I19" s="769" t="str">
        <f t="shared" si="5"/>
        <v/>
      </c>
      <c r="J19" s="769" t="str">
        <f t="shared" si="5"/>
        <v/>
      </c>
      <c r="K19" s="769" t="str">
        <f t="shared" si="5"/>
        <v/>
      </c>
      <c r="L19" s="769" t="str">
        <f t="shared" si="5"/>
        <v/>
      </c>
      <c r="M19" s="769" t="str">
        <f t="shared" si="5"/>
        <v/>
      </c>
      <c r="N19" s="769" t="str">
        <f t="shared" si="5"/>
        <v/>
      </c>
      <c r="O19" s="769" t="str">
        <f t="shared" si="5"/>
        <v>█</v>
      </c>
      <c r="P19" s="769" t="str">
        <f t="shared" si="5"/>
        <v/>
      </c>
      <c r="Q19" s="769" t="str">
        <f t="shared" si="5"/>
        <v/>
      </c>
      <c r="R19" s="769" t="str">
        <f t="shared" si="5"/>
        <v/>
      </c>
      <c r="S19" s="769" t="str">
        <f t="shared" si="6"/>
        <v/>
      </c>
      <c r="T19" s="769" t="str">
        <f t="shared" si="6"/>
        <v/>
      </c>
      <c r="U19" s="769" t="str">
        <f t="shared" si="6"/>
        <v/>
      </c>
      <c r="V19" s="769" t="str">
        <f t="shared" si="6"/>
        <v/>
      </c>
      <c r="W19" s="769" t="str">
        <f t="shared" si="6"/>
        <v/>
      </c>
      <c r="X19" s="769" t="str">
        <f t="shared" si="6"/>
        <v/>
      </c>
      <c r="Y19" s="769" t="str">
        <f t="shared" si="6"/>
        <v/>
      </c>
      <c r="Z19" s="769" t="str">
        <f t="shared" si="6"/>
        <v/>
      </c>
      <c r="AA19" s="769" t="str">
        <f t="shared" si="6"/>
        <v/>
      </c>
      <c r="AC19">
        <f t="shared" si="3"/>
        <v>0</v>
      </c>
      <c r="AD19" s="798" cm="1">
        <f t="array" ref="AD19">IF($B19="","",IFERROR(_xlfn.AGGREGATE(15,6,ROW($B20:$B$98)/(($B20:$B$98&lt;=$B19)*($B20:$B$98&lt;&gt;"")),1)-1,98))</f>
        <v>19</v>
      </c>
      <c r="AE19" s="796">
        <f>IF($B19="","",IF($C19&lt;&gt;"",SUMIF(MAPEO!$A:$A,$C19,MAPEO!$K:$K),SUMIFS(MAPEO!$K:$K,MAPEO!$C:$C,"&gt;"&amp;ROW(),MAPEO!$C:$C,"&lt;="&amp;$AD19)))</f>
        <v>53.760000000000005</v>
      </c>
      <c r="AF19" s="796">
        <f>IF($B19="","",IF($C19&lt;&gt;"",SUMIF(MAPEO!$A:$A,$C19,MAPEO!$M:$M),SUMIFS(MAPEO!$M:$M,MAPEO!$C:$C,"&gt;"&amp;ROW(),MAPEO!$C:$C,"&lt;="&amp;$AD19)))</f>
        <v>0</v>
      </c>
      <c r="AG19" s="799">
        <f t="shared" si="4"/>
        <v>0</v>
      </c>
      <c r="AH19" s="800">
        <f>IF($C19="","",COUNTIFS(MAPEO!$A:$A,$C19,MAPEO!$D:$D,"?*"))</f>
        <v>1</v>
      </c>
    </row>
    <row r="20" spans="1:34" ht="14.25">
      <c r="A20" s="750">
        <v>16</v>
      </c>
      <c r="B20" s="750">
        <v>4</v>
      </c>
      <c r="C20" s="751" t="s">
        <v>1197</v>
      </c>
      <c r="D20" s="751" t="s">
        <v>1198</v>
      </c>
      <c r="E20" s="752">
        <v>1</v>
      </c>
      <c r="F20" s="753">
        <v>46247</v>
      </c>
      <c r="G20" s="753">
        <v>46247</v>
      </c>
      <c r="I20" s="769" t="str">
        <f t="shared" si="5"/>
        <v/>
      </c>
      <c r="J20" s="769" t="str">
        <f t="shared" si="5"/>
        <v/>
      </c>
      <c r="K20" s="769" t="str">
        <f t="shared" si="5"/>
        <v/>
      </c>
      <c r="L20" s="769" t="str">
        <f t="shared" si="5"/>
        <v/>
      </c>
      <c r="M20" s="769" t="str">
        <f t="shared" si="5"/>
        <v/>
      </c>
      <c r="N20" s="769" t="str">
        <f t="shared" si="5"/>
        <v/>
      </c>
      <c r="O20" s="769" t="str">
        <f t="shared" si="5"/>
        <v/>
      </c>
      <c r="P20" s="769" t="str">
        <f t="shared" si="5"/>
        <v>█</v>
      </c>
      <c r="Q20" s="769" t="str">
        <f t="shared" si="5"/>
        <v/>
      </c>
      <c r="R20" s="769" t="str">
        <f t="shared" si="5"/>
        <v/>
      </c>
      <c r="S20" s="769" t="str">
        <f t="shared" si="6"/>
        <v/>
      </c>
      <c r="T20" s="769" t="str">
        <f t="shared" si="6"/>
        <v/>
      </c>
      <c r="U20" s="769" t="str">
        <f t="shared" si="6"/>
        <v/>
      </c>
      <c r="V20" s="769" t="str">
        <f t="shared" si="6"/>
        <v/>
      </c>
      <c r="W20" s="769" t="str">
        <f t="shared" si="6"/>
        <v/>
      </c>
      <c r="X20" s="769" t="str">
        <f t="shared" si="6"/>
        <v/>
      </c>
      <c r="Y20" s="769" t="str">
        <f t="shared" si="6"/>
        <v/>
      </c>
      <c r="Z20" s="769" t="str">
        <f t="shared" si="6"/>
        <v/>
      </c>
      <c r="AA20" s="769" t="str">
        <f t="shared" si="6"/>
        <v/>
      </c>
      <c r="AC20">
        <f t="shared" si="3"/>
        <v>0</v>
      </c>
      <c r="AD20" s="798" cm="1">
        <f t="array" ref="AD20">IF($B20="","",IFERROR(_xlfn.AGGREGATE(15,6,ROW($B21:$B$98)/(($B21:$B$98&lt;=$B20)*($B21:$B$98&lt;&gt;"")),1)-1,98))</f>
        <v>20</v>
      </c>
      <c r="AE20" s="796">
        <f>IF($B20="","",IF($C20&lt;&gt;"",SUMIF(MAPEO!$A:$A,$C20,MAPEO!$K:$K),SUMIFS(MAPEO!$K:$K,MAPEO!$C:$C,"&gt;"&amp;ROW(),MAPEO!$C:$C,"&lt;="&amp;$AD20)))</f>
        <v>0.68880000000000008</v>
      </c>
      <c r="AF20" s="796">
        <f>IF($B20="","",IF($C20&lt;&gt;"",SUMIF(MAPEO!$A:$A,$C20,MAPEO!$M:$M),SUMIFS(MAPEO!$M:$M,MAPEO!$C:$C,"&gt;"&amp;ROW(),MAPEO!$C:$C,"&lt;="&amp;$AD20)))</f>
        <v>0</v>
      </c>
      <c r="AG20" s="799">
        <f t="shared" si="4"/>
        <v>0</v>
      </c>
      <c r="AH20" s="800">
        <f>IF($C20="","",COUNTIFS(MAPEO!$A:$A,$C20,MAPEO!$D:$D,"?*"))</f>
        <v>1</v>
      </c>
    </row>
    <row r="21" spans="1:34" ht="14.25">
      <c r="A21" s="754">
        <v>17</v>
      </c>
      <c r="B21" s="754">
        <v>3</v>
      </c>
      <c r="C21" s="755"/>
      <c r="D21" s="755" t="s">
        <v>1199</v>
      </c>
      <c r="E21" s="756">
        <v>1</v>
      </c>
      <c r="F21" s="757">
        <v>46247</v>
      </c>
      <c r="G21" s="757">
        <v>46247</v>
      </c>
      <c r="I21" s="769" t="str">
        <f t="shared" si="5"/>
        <v/>
      </c>
      <c r="J21" s="769" t="str">
        <f t="shared" si="5"/>
        <v/>
      </c>
      <c r="K21" s="769" t="str">
        <f t="shared" si="5"/>
        <v/>
      </c>
      <c r="L21" s="769" t="str">
        <f t="shared" si="5"/>
        <v/>
      </c>
      <c r="M21" s="769" t="str">
        <f t="shared" si="5"/>
        <v/>
      </c>
      <c r="N21" s="769" t="str">
        <f t="shared" si="5"/>
        <v/>
      </c>
      <c r="O21" s="769" t="str">
        <f t="shared" si="5"/>
        <v/>
      </c>
      <c r="P21" s="769">
        <f t="shared" si="5"/>
        <v>1</v>
      </c>
      <c r="Q21" s="769" t="str">
        <f t="shared" si="5"/>
        <v/>
      </c>
      <c r="R21" s="769" t="str">
        <f t="shared" si="5"/>
        <v/>
      </c>
      <c r="S21" s="769" t="str">
        <f t="shared" si="6"/>
        <v/>
      </c>
      <c r="T21" s="769" t="str">
        <f t="shared" si="6"/>
        <v/>
      </c>
      <c r="U21" s="769" t="str">
        <f t="shared" si="6"/>
        <v/>
      </c>
      <c r="V21" s="769" t="str">
        <f t="shared" si="6"/>
        <v/>
      </c>
      <c r="W21" s="769" t="str">
        <f t="shared" si="6"/>
        <v/>
      </c>
      <c r="X21" s="769" t="str">
        <f t="shared" si="6"/>
        <v/>
      </c>
      <c r="Y21" s="769" t="str">
        <f t="shared" si="6"/>
        <v/>
      </c>
      <c r="Z21" s="769" t="str">
        <f t="shared" si="6"/>
        <v/>
      </c>
      <c r="AA21" s="769" t="str">
        <f t="shared" si="6"/>
        <v/>
      </c>
      <c r="AC21">
        <f t="shared" si="3"/>
        <v>1</v>
      </c>
      <c r="AD21" s="798" cm="1">
        <f t="array" ref="AD21">IF($B21="","",IFERROR(_xlfn.AGGREGATE(15,6,ROW($B22:$B$98)/(($B22:$B$98&lt;=$B21)*($B22:$B$98&lt;&gt;"")),1)-1,98))</f>
        <v>22</v>
      </c>
      <c r="AE21" s="796">
        <f>IF($B21="","",IF($C21&lt;&gt;"",SUMIF(MAPEO!$A:$A,$C21,MAPEO!$K:$K),SUMIFS(MAPEO!$K:$K,MAPEO!$C:$C,"&gt;"&amp;ROW(),MAPEO!$C:$C,"&lt;="&amp;$AD21)))</f>
        <v>0.35095999999999994</v>
      </c>
      <c r="AF21" s="796">
        <f>IF($B21="","",IF($C21&lt;&gt;"",SUMIF(MAPEO!$A:$A,$C21,MAPEO!$M:$M),SUMIFS(MAPEO!$M:$M,MAPEO!$C:$C,"&gt;"&amp;ROW(),MAPEO!$C:$C,"&lt;="&amp;$AD21)))</f>
        <v>0</v>
      </c>
      <c r="AG21" s="799">
        <f t="shared" si="4"/>
        <v>0</v>
      </c>
      <c r="AH21" s="800" t="str">
        <f>IF($C21="","",COUNTIFS(MAPEO!$A:$A,$C21,MAPEO!$D:$D,"?*"))</f>
        <v/>
      </c>
    </row>
    <row r="22" spans="1:34" ht="14.25">
      <c r="A22" s="750">
        <v>18</v>
      </c>
      <c r="B22" s="750">
        <v>4</v>
      </c>
      <c r="C22" s="751" t="s">
        <v>1200</v>
      </c>
      <c r="D22" s="751" t="s">
        <v>1201</v>
      </c>
      <c r="E22" s="752">
        <v>1</v>
      </c>
      <c r="F22" s="753">
        <v>46247</v>
      </c>
      <c r="G22" s="753">
        <v>46247</v>
      </c>
      <c r="I22" s="769" t="str">
        <f t="shared" si="5"/>
        <v/>
      </c>
      <c r="J22" s="769" t="str">
        <f t="shared" si="5"/>
        <v/>
      </c>
      <c r="K22" s="769" t="str">
        <f t="shared" si="5"/>
        <v/>
      </c>
      <c r="L22" s="769" t="str">
        <f t="shared" si="5"/>
        <v/>
      </c>
      <c r="M22" s="769" t="str">
        <f t="shared" si="5"/>
        <v/>
      </c>
      <c r="N22" s="769" t="str">
        <f t="shared" si="5"/>
        <v/>
      </c>
      <c r="O22" s="769" t="str">
        <f t="shared" si="5"/>
        <v/>
      </c>
      <c r="P22" s="769" t="str">
        <f t="shared" si="5"/>
        <v>█</v>
      </c>
      <c r="Q22" s="769" t="str">
        <f t="shared" si="5"/>
        <v/>
      </c>
      <c r="R22" s="769" t="str">
        <f t="shared" si="5"/>
        <v/>
      </c>
      <c r="S22" s="769" t="str">
        <f t="shared" si="6"/>
        <v/>
      </c>
      <c r="T22" s="769" t="str">
        <f t="shared" si="6"/>
        <v/>
      </c>
      <c r="U22" s="769" t="str">
        <f t="shared" si="6"/>
        <v/>
      </c>
      <c r="V22" s="769" t="str">
        <f t="shared" si="6"/>
        <v/>
      </c>
      <c r="W22" s="769" t="str">
        <f t="shared" si="6"/>
        <v/>
      </c>
      <c r="X22" s="769" t="str">
        <f t="shared" si="6"/>
        <v/>
      </c>
      <c r="Y22" s="769" t="str">
        <f t="shared" si="6"/>
        <v/>
      </c>
      <c r="Z22" s="769" t="str">
        <f t="shared" si="6"/>
        <v/>
      </c>
      <c r="AA22" s="769" t="str">
        <f t="shared" si="6"/>
        <v/>
      </c>
      <c r="AC22">
        <f t="shared" si="3"/>
        <v>0</v>
      </c>
      <c r="AD22" s="798" cm="1">
        <f t="array" ref="AD22">IF($B22="","",IFERROR(_xlfn.AGGREGATE(15,6,ROW($B23:$B$98)/(($B23:$B$98&lt;=$B22)*($B23:$B$98&lt;&gt;"")),1)-1,98))</f>
        <v>22</v>
      </c>
      <c r="AE22" s="796">
        <f>IF($B22="","",IF($C22&lt;&gt;"",SUMIF(MAPEO!$A:$A,$C22,MAPEO!$K:$K),SUMIFS(MAPEO!$K:$K,MAPEO!$C:$C,"&gt;"&amp;ROW(),MAPEO!$C:$C,"&lt;="&amp;$AD22)))</f>
        <v>0.35095999999999994</v>
      </c>
      <c r="AF22" s="796">
        <f>IF($B22="","",IF($C22&lt;&gt;"",SUMIF(MAPEO!$A:$A,$C22,MAPEO!$M:$M),SUMIFS(MAPEO!$M:$M,MAPEO!$C:$C,"&gt;"&amp;ROW(),MAPEO!$C:$C,"&lt;="&amp;$AD22)))</f>
        <v>0</v>
      </c>
      <c r="AG22" s="799">
        <f t="shared" si="4"/>
        <v>0</v>
      </c>
      <c r="AH22" s="800">
        <f>IF($C22="","",COUNTIFS(MAPEO!$A:$A,$C22,MAPEO!$D:$D,"?*"))</f>
        <v>1</v>
      </c>
    </row>
    <row r="23" spans="1:34" ht="14.25">
      <c r="A23" s="754">
        <v>19</v>
      </c>
      <c r="B23" s="754">
        <v>3</v>
      </c>
      <c r="C23" s="755"/>
      <c r="D23" s="755" t="s">
        <v>1202</v>
      </c>
      <c r="E23" s="756">
        <v>20</v>
      </c>
      <c r="F23" s="757">
        <v>46248</v>
      </c>
      <c r="G23" s="757">
        <v>46275</v>
      </c>
      <c r="I23" s="769" t="str">
        <f t="shared" si="5"/>
        <v/>
      </c>
      <c r="J23" s="769" t="str">
        <f t="shared" si="5"/>
        <v/>
      </c>
      <c r="K23" s="769" t="str">
        <f t="shared" si="5"/>
        <v/>
      </c>
      <c r="L23" s="769" t="str">
        <f t="shared" si="5"/>
        <v/>
      </c>
      <c r="M23" s="769" t="str">
        <f t="shared" si="5"/>
        <v/>
      </c>
      <c r="N23" s="769" t="str">
        <f t="shared" si="5"/>
        <v/>
      </c>
      <c r="O23" s="769" t="str">
        <f t="shared" si="5"/>
        <v/>
      </c>
      <c r="P23" s="769">
        <f t="shared" si="5"/>
        <v>1</v>
      </c>
      <c r="Q23" s="769">
        <f t="shared" si="5"/>
        <v>1</v>
      </c>
      <c r="R23" s="769">
        <f t="shared" si="5"/>
        <v>1</v>
      </c>
      <c r="S23" s="769">
        <f t="shared" si="6"/>
        <v>1</v>
      </c>
      <c r="T23" s="769">
        <f t="shared" si="6"/>
        <v>1</v>
      </c>
      <c r="U23" s="769" t="str">
        <f t="shared" si="6"/>
        <v/>
      </c>
      <c r="V23" s="769" t="str">
        <f t="shared" si="6"/>
        <v/>
      </c>
      <c r="W23" s="769" t="str">
        <f t="shared" si="6"/>
        <v/>
      </c>
      <c r="X23" s="769" t="str">
        <f t="shared" si="6"/>
        <v/>
      </c>
      <c r="Y23" s="769" t="str">
        <f t="shared" si="6"/>
        <v/>
      </c>
      <c r="Z23" s="769" t="str">
        <f t="shared" si="6"/>
        <v/>
      </c>
      <c r="AA23" s="769" t="str">
        <f t="shared" si="6"/>
        <v/>
      </c>
      <c r="AC23">
        <f t="shared" si="3"/>
        <v>1</v>
      </c>
      <c r="AD23" s="798" cm="1">
        <f t="array" ref="AD23">IF($B23="","",IFERROR(_xlfn.AGGREGATE(15,6,ROW($B24:$B$98)/(($B24:$B$98&lt;=$B23)*($B24:$B$98&lt;&gt;"")),1)-1,98))</f>
        <v>30</v>
      </c>
      <c r="AE23" s="796">
        <f>IF($B23="","",IF($C23&lt;&gt;"",SUMIF(MAPEO!$A:$A,$C23,MAPEO!$K:$K),SUMIFS(MAPEO!$K:$K,MAPEO!$C:$C,"&gt;"&amp;ROW(),MAPEO!$C:$C,"&lt;="&amp;$AD23)))</f>
        <v>479.81241844444452</v>
      </c>
      <c r="AF23" s="796">
        <f>IF($B23="","",IF($C23&lt;&gt;"",SUMIF(MAPEO!$A:$A,$C23,MAPEO!$M:$M),SUMIFS(MAPEO!$M:$M,MAPEO!$C:$C,"&gt;"&amp;ROW(),MAPEO!$C:$C,"&lt;="&amp;$AD23)))</f>
        <v>0</v>
      </c>
      <c r="AG23" s="799">
        <f t="shared" si="4"/>
        <v>0</v>
      </c>
      <c r="AH23" s="800" t="str">
        <f>IF($C23="","",COUNTIFS(MAPEO!$A:$A,$C23,MAPEO!$D:$D,"?*"))</f>
        <v/>
      </c>
    </row>
    <row r="24" spans="1:34" ht="14.25">
      <c r="A24" s="750">
        <v>20</v>
      </c>
      <c r="B24" s="750">
        <v>4</v>
      </c>
      <c r="C24" s="751" t="s">
        <v>1203</v>
      </c>
      <c r="D24" s="751" t="s">
        <v>1204</v>
      </c>
      <c r="E24" s="752">
        <v>1</v>
      </c>
      <c r="F24" s="753">
        <v>46248</v>
      </c>
      <c r="G24" s="753">
        <v>46248</v>
      </c>
      <c r="I24" s="769" t="str">
        <f t="shared" si="5"/>
        <v/>
      </c>
      <c r="J24" s="769" t="str">
        <f t="shared" si="5"/>
        <v/>
      </c>
      <c r="K24" s="769" t="str">
        <f t="shared" si="5"/>
        <v/>
      </c>
      <c r="L24" s="769" t="str">
        <f t="shared" si="5"/>
        <v/>
      </c>
      <c r="M24" s="769" t="str">
        <f t="shared" si="5"/>
        <v/>
      </c>
      <c r="N24" s="769" t="str">
        <f t="shared" si="5"/>
        <v/>
      </c>
      <c r="O24" s="769" t="str">
        <f t="shared" si="5"/>
        <v/>
      </c>
      <c r="P24" s="769" t="str">
        <f t="shared" si="5"/>
        <v>█</v>
      </c>
      <c r="Q24" s="769" t="str">
        <f t="shared" si="5"/>
        <v/>
      </c>
      <c r="R24" s="769" t="str">
        <f t="shared" si="5"/>
        <v/>
      </c>
      <c r="S24" s="769" t="str">
        <f t="shared" si="6"/>
        <v/>
      </c>
      <c r="T24" s="769" t="str">
        <f t="shared" si="6"/>
        <v/>
      </c>
      <c r="U24" s="769" t="str">
        <f t="shared" si="6"/>
        <v/>
      </c>
      <c r="V24" s="769" t="str">
        <f t="shared" si="6"/>
        <v/>
      </c>
      <c r="W24" s="769" t="str">
        <f t="shared" si="6"/>
        <v/>
      </c>
      <c r="X24" s="769" t="str">
        <f t="shared" si="6"/>
        <v/>
      </c>
      <c r="Y24" s="769" t="str">
        <f t="shared" si="6"/>
        <v/>
      </c>
      <c r="Z24" s="769" t="str">
        <f t="shared" si="6"/>
        <v/>
      </c>
      <c r="AA24" s="769" t="str">
        <f t="shared" si="6"/>
        <v/>
      </c>
      <c r="AC24">
        <f t="shared" si="3"/>
        <v>0</v>
      </c>
      <c r="AD24" s="798" cm="1">
        <f t="array" ref="AD24">IF($B24="","",IFERROR(_xlfn.AGGREGATE(15,6,ROW($B25:$B$98)/(($B25:$B$98&lt;=$B24)*($B25:$B$98&lt;&gt;"")),1)-1,98))</f>
        <v>24</v>
      </c>
      <c r="AE24" s="796">
        <f>IF($B24="","",IF($C24&lt;&gt;"",SUMIF(MAPEO!$A:$A,$C24,MAPEO!$K:$K),SUMIFS(MAPEO!$K:$K,MAPEO!$C:$C,"&gt;"&amp;ROW(),MAPEO!$C:$C,"&lt;="&amp;$AD24)))</f>
        <v>5.9949120000000011</v>
      </c>
      <c r="AF24" s="796">
        <f>IF($B24="","",IF($C24&lt;&gt;"",SUMIF(MAPEO!$A:$A,$C24,MAPEO!$M:$M),SUMIFS(MAPEO!$M:$M,MAPEO!$C:$C,"&gt;"&amp;ROW(),MAPEO!$C:$C,"&lt;="&amp;$AD24)))</f>
        <v>0</v>
      </c>
      <c r="AG24" s="799">
        <f t="shared" si="4"/>
        <v>0</v>
      </c>
      <c r="AH24" s="800">
        <f>IF($C24="","",COUNTIFS(MAPEO!$A:$A,$C24,MAPEO!$D:$D,"?*"))</f>
        <v>1</v>
      </c>
    </row>
    <row r="25" spans="1:34" ht="14.25">
      <c r="A25" s="750">
        <v>21</v>
      </c>
      <c r="B25" s="750">
        <v>4</v>
      </c>
      <c r="C25" s="751" t="s">
        <v>1205</v>
      </c>
      <c r="D25" s="751" t="s">
        <v>1206</v>
      </c>
      <c r="E25" s="752">
        <v>2</v>
      </c>
      <c r="F25" s="753">
        <v>46251</v>
      </c>
      <c r="G25" s="753">
        <v>46252</v>
      </c>
      <c r="I25" s="769" t="str">
        <f t="shared" ref="I25:R34" si="7">IF(AND($F25&lt;=I$3,$G25&gt;=I$3-6),IF($AC25=1,1,"█"),"")</f>
        <v/>
      </c>
      <c r="J25" s="769" t="str">
        <f t="shared" si="7"/>
        <v/>
      </c>
      <c r="K25" s="769" t="str">
        <f t="shared" si="7"/>
        <v/>
      </c>
      <c r="L25" s="769" t="str">
        <f t="shared" si="7"/>
        <v/>
      </c>
      <c r="M25" s="769" t="str">
        <f t="shared" si="7"/>
        <v/>
      </c>
      <c r="N25" s="769" t="str">
        <f t="shared" si="7"/>
        <v/>
      </c>
      <c r="O25" s="769" t="str">
        <f t="shared" si="7"/>
        <v/>
      </c>
      <c r="P25" s="769" t="str">
        <f t="shared" si="7"/>
        <v>█</v>
      </c>
      <c r="Q25" s="769" t="str">
        <f t="shared" si="7"/>
        <v/>
      </c>
      <c r="R25" s="769" t="str">
        <f t="shared" si="7"/>
        <v/>
      </c>
      <c r="S25" s="769" t="str">
        <f t="shared" ref="S25:AA34" si="8">IF(AND($F25&lt;=S$3,$G25&gt;=S$3-6),IF($AC25=1,1,"█"),"")</f>
        <v/>
      </c>
      <c r="T25" s="769" t="str">
        <f t="shared" si="8"/>
        <v/>
      </c>
      <c r="U25" s="769" t="str">
        <f t="shared" si="8"/>
        <v/>
      </c>
      <c r="V25" s="769" t="str">
        <f t="shared" si="8"/>
        <v/>
      </c>
      <c r="W25" s="769" t="str">
        <f t="shared" si="8"/>
        <v/>
      </c>
      <c r="X25" s="769" t="str">
        <f t="shared" si="8"/>
        <v/>
      </c>
      <c r="Y25" s="769" t="str">
        <f t="shared" si="8"/>
        <v/>
      </c>
      <c r="Z25" s="769" t="str">
        <f t="shared" si="8"/>
        <v/>
      </c>
      <c r="AA25" s="769" t="str">
        <f t="shared" si="8"/>
        <v/>
      </c>
      <c r="AC25">
        <f t="shared" si="3"/>
        <v>0</v>
      </c>
      <c r="AD25" s="798" cm="1">
        <f t="array" ref="AD25">IF($B25="","",IFERROR(_xlfn.AGGREGATE(15,6,ROW($B26:$B$98)/(($B26:$B$98&lt;=$B25)*($B26:$B$98&lt;&gt;"")),1)-1,98))</f>
        <v>25</v>
      </c>
      <c r="AE25" s="796">
        <f>IF($B25="","",IF($C25&lt;&gt;"",SUMIF(MAPEO!$A:$A,$C25,MAPEO!$K:$K),SUMIFS(MAPEO!$K:$K,MAPEO!$C:$C,"&gt;"&amp;ROW(),MAPEO!$C:$C,"&lt;="&amp;$AD25)))</f>
        <v>6.8444444444444432</v>
      </c>
      <c r="AF25" s="796">
        <f>IF($B25="","",IF($C25&lt;&gt;"",SUMIF(MAPEO!$A:$A,$C25,MAPEO!$M:$M),SUMIFS(MAPEO!$M:$M,MAPEO!$C:$C,"&gt;"&amp;ROW(),MAPEO!$C:$C,"&lt;="&amp;$AD25)))</f>
        <v>0</v>
      </c>
      <c r="AG25" s="799">
        <f t="shared" si="4"/>
        <v>0</v>
      </c>
      <c r="AH25" s="800">
        <f>IF($C25="","",COUNTIFS(MAPEO!$A:$A,$C25,MAPEO!$D:$D,"?*"))</f>
        <v>1</v>
      </c>
    </row>
    <row r="26" spans="1:34" ht="14.25">
      <c r="A26" s="750">
        <v>22</v>
      </c>
      <c r="B26" s="750">
        <v>4</v>
      </c>
      <c r="C26" s="751" t="s">
        <v>1207</v>
      </c>
      <c r="D26" s="751" t="s">
        <v>1208</v>
      </c>
      <c r="E26" s="752">
        <v>2</v>
      </c>
      <c r="F26" s="753">
        <v>46253</v>
      </c>
      <c r="G26" s="753">
        <v>46254</v>
      </c>
      <c r="I26" s="769" t="str">
        <f t="shared" si="7"/>
        <v/>
      </c>
      <c r="J26" s="769" t="str">
        <f t="shared" si="7"/>
        <v/>
      </c>
      <c r="K26" s="769" t="str">
        <f t="shared" si="7"/>
        <v/>
      </c>
      <c r="L26" s="769" t="str">
        <f t="shared" si="7"/>
        <v/>
      </c>
      <c r="M26" s="769" t="str">
        <f t="shared" si="7"/>
        <v/>
      </c>
      <c r="N26" s="769" t="str">
        <f t="shared" si="7"/>
        <v/>
      </c>
      <c r="O26" s="769" t="str">
        <f t="shared" si="7"/>
        <v/>
      </c>
      <c r="P26" s="769" t="str">
        <f t="shared" si="7"/>
        <v>█</v>
      </c>
      <c r="Q26" s="769" t="str">
        <f t="shared" si="7"/>
        <v>█</v>
      </c>
      <c r="R26" s="769" t="str">
        <f t="shared" si="7"/>
        <v/>
      </c>
      <c r="S26" s="769" t="str">
        <f t="shared" si="8"/>
        <v/>
      </c>
      <c r="T26" s="769" t="str">
        <f t="shared" si="8"/>
        <v/>
      </c>
      <c r="U26" s="769" t="str">
        <f t="shared" si="8"/>
        <v/>
      </c>
      <c r="V26" s="769" t="str">
        <f t="shared" si="8"/>
        <v/>
      </c>
      <c r="W26" s="769" t="str">
        <f t="shared" si="8"/>
        <v/>
      </c>
      <c r="X26" s="769" t="str">
        <f t="shared" si="8"/>
        <v/>
      </c>
      <c r="Y26" s="769" t="str">
        <f t="shared" si="8"/>
        <v/>
      </c>
      <c r="Z26" s="769" t="str">
        <f t="shared" si="8"/>
        <v/>
      </c>
      <c r="AA26" s="769" t="str">
        <f t="shared" si="8"/>
        <v/>
      </c>
      <c r="AC26">
        <f t="shared" si="3"/>
        <v>0</v>
      </c>
      <c r="AD26" s="798" cm="1">
        <f t="array" ref="AD26">IF($B26="","",IFERROR(_xlfn.AGGREGATE(15,6,ROW($B27:$B$98)/(($B27:$B$98&lt;=$B26)*($B27:$B$98&lt;&gt;"")),1)-1,98))</f>
        <v>26</v>
      </c>
      <c r="AE26" s="796">
        <f>IF($B26="","",IF($C26&lt;&gt;"",SUMIF(MAPEO!$A:$A,$C26,MAPEO!$K:$K),SUMIFS(MAPEO!$K:$K,MAPEO!$C:$C,"&gt;"&amp;ROW(),MAPEO!$C:$C,"&lt;="&amp;$AD26)))</f>
        <v>3.9228800000000001</v>
      </c>
      <c r="AF26" s="796">
        <f>IF($B26="","",IF($C26&lt;&gt;"",SUMIF(MAPEO!$A:$A,$C26,MAPEO!$M:$M),SUMIFS(MAPEO!$M:$M,MAPEO!$C:$C,"&gt;"&amp;ROW(),MAPEO!$C:$C,"&lt;="&amp;$AD26)))</f>
        <v>0</v>
      </c>
      <c r="AG26" s="799">
        <f t="shared" si="4"/>
        <v>0</v>
      </c>
      <c r="AH26" s="800">
        <f>IF($C26="","",COUNTIFS(MAPEO!$A:$A,$C26,MAPEO!$D:$D,"?*"))</f>
        <v>1</v>
      </c>
    </row>
    <row r="27" spans="1:34" ht="14.25">
      <c r="A27" s="750">
        <v>23</v>
      </c>
      <c r="B27" s="750">
        <v>4</v>
      </c>
      <c r="C27" s="751" t="s">
        <v>1209</v>
      </c>
      <c r="D27" s="751" t="s">
        <v>1210</v>
      </c>
      <c r="E27" s="752">
        <v>7</v>
      </c>
      <c r="F27" s="753">
        <v>46255</v>
      </c>
      <c r="G27" s="753">
        <v>46265</v>
      </c>
      <c r="I27" s="769" t="str">
        <f t="shared" si="7"/>
        <v/>
      </c>
      <c r="J27" s="769" t="str">
        <f t="shared" si="7"/>
        <v/>
      </c>
      <c r="K27" s="769" t="str">
        <f t="shared" si="7"/>
        <v/>
      </c>
      <c r="L27" s="769" t="str">
        <f t="shared" si="7"/>
        <v/>
      </c>
      <c r="M27" s="769" t="str">
        <f t="shared" si="7"/>
        <v/>
      </c>
      <c r="N27" s="769" t="str">
        <f t="shared" si="7"/>
        <v/>
      </c>
      <c r="O27" s="769" t="str">
        <f t="shared" si="7"/>
        <v/>
      </c>
      <c r="P27" s="769" t="str">
        <f t="shared" si="7"/>
        <v/>
      </c>
      <c r="Q27" s="769" t="str">
        <f t="shared" si="7"/>
        <v>█</v>
      </c>
      <c r="R27" s="769" t="str">
        <f t="shared" si="7"/>
        <v>█</v>
      </c>
      <c r="S27" s="769" t="str">
        <f t="shared" si="8"/>
        <v/>
      </c>
      <c r="T27" s="769" t="str">
        <f t="shared" si="8"/>
        <v/>
      </c>
      <c r="U27" s="769" t="str">
        <f t="shared" si="8"/>
        <v/>
      </c>
      <c r="V27" s="769" t="str">
        <f t="shared" si="8"/>
        <v/>
      </c>
      <c r="W27" s="769" t="str">
        <f t="shared" si="8"/>
        <v/>
      </c>
      <c r="X27" s="769" t="str">
        <f t="shared" si="8"/>
        <v/>
      </c>
      <c r="Y27" s="769" t="str">
        <f t="shared" si="8"/>
        <v/>
      </c>
      <c r="Z27" s="769" t="str">
        <f t="shared" si="8"/>
        <v/>
      </c>
      <c r="AA27" s="769" t="str">
        <f t="shared" si="8"/>
        <v/>
      </c>
      <c r="AC27">
        <f t="shared" si="3"/>
        <v>0</v>
      </c>
      <c r="AD27" s="798" cm="1">
        <f t="array" ref="AD27">IF($B27="","",IFERROR(_xlfn.AGGREGATE(15,6,ROW($B28:$B$98)/(($B28:$B$98&lt;=$B27)*($B28:$B$98&lt;&gt;"")),1)-1,98))</f>
        <v>27</v>
      </c>
      <c r="AE27" s="796">
        <f>IF($B27="","",IF($C27&lt;&gt;"",SUMIF(MAPEO!$A:$A,$C27,MAPEO!$K:$K),SUMIFS(MAPEO!$K:$K,MAPEO!$C:$C,"&gt;"&amp;ROW(),MAPEO!$C:$C,"&lt;="&amp;$AD27)))</f>
        <v>213.92000000000002</v>
      </c>
      <c r="AF27" s="796">
        <f>IF($B27="","",IF($C27&lt;&gt;"",SUMIF(MAPEO!$A:$A,$C27,MAPEO!$M:$M),SUMIFS(MAPEO!$M:$M,MAPEO!$C:$C,"&gt;"&amp;ROW(),MAPEO!$C:$C,"&lt;="&amp;$AD27)))</f>
        <v>0</v>
      </c>
      <c r="AG27" s="799">
        <f t="shared" si="4"/>
        <v>0</v>
      </c>
      <c r="AH27" s="800">
        <f>IF($C27="","",COUNTIFS(MAPEO!$A:$A,$C27,MAPEO!$D:$D,"?*"))</f>
        <v>5</v>
      </c>
    </row>
    <row r="28" spans="1:34" ht="14.25">
      <c r="A28" s="750">
        <v>24</v>
      </c>
      <c r="B28" s="750">
        <v>4</v>
      </c>
      <c r="C28" s="751" t="s">
        <v>1211</v>
      </c>
      <c r="D28" s="751" t="s">
        <v>1212</v>
      </c>
      <c r="E28" s="752">
        <v>4</v>
      </c>
      <c r="F28" s="753">
        <v>46266</v>
      </c>
      <c r="G28" s="753">
        <v>46269</v>
      </c>
      <c r="I28" s="769" t="str">
        <f t="shared" si="7"/>
        <v/>
      </c>
      <c r="J28" s="769" t="str">
        <f t="shared" si="7"/>
        <v/>
      </c>
      <c r="K28" s="769" t="str">
        <f t="shared" si="7"/>
        <v/>
      </c>
      <c r="L28" s="769" t="str">
        <f t="shared" si="7"/>
        <v/>
      </c>
      <c r="M28" s="769" t="str">
        <f t="shared" si="7"/>
        <v/>
      </c>
      <c r="N28" s="769" t="str">
        <f t="shared" si="7"/>
        <v/>
      </c>
      <c r="O28" s="769" t="str">
        <f t="shared" si="7"/>
        <v/>
      </c>
      <c r="P28" s="769" t="str">
        <f t="shared" si="7"/>
        <v/>
      </c>
      <c r="Q28" s="769" t="str">
        <f t="shared" si="7"/>
        <v/>
      </c>
      <c r="R28" s="769" t="str">
        <f t="shared" si="7"/>
        <v>█</v>
      </c>
      <c r="S28" s="769" t="str">
        <f t="shared" si="8"/>
        <v>█</v>
      </c>
      <c r="T28" s="769" t="str">
        <f t="shared" si="8"/>
        <v/>
      </c>
      <c r="U28" s="769" t="str">
        <f t="shared" si="8"/>
        <v/>
      </c>
      <c r="V28" s="769" t="str">
        <f t="shared" si="8"/>
        <v/>
      </c>
      <c r="W28" s="769" t="str">
        <f t="shared" si="8"/>
        <v/>
      </c>
      <c r="X28" s="769" t="str">
        <f t="shared" si="8"/>
        <v/>
      </c>
      <c r="Y28" s="769" t="str">
        <f t="shared" si="8"/>
        <v/>
      </c>
      <c r="Z28" s="769" t="str">
        <f t="shared" si="8"/>
        <v/>
      </c>
      <c r="AA28" s="769" t="str">
        <f t="shared" si="8"/>
        <v/>
      </c>
      <c r="AC28">
        <f t="shared" si="3"/>
        <v>0</v>
      </c>
      <c r="AD28" s="798" cm="1">
        <f t="array" ref="AD28">IF($B28="","",IFERROR(_xlfn.AGGREGATE(15,6,ROW($B29:$B$98)/(($B29:$B$98&lt;=$B28)*($B29:$B$98&lt;&gt;"")),1)-1,98))</f>
        <v>28</v>
      </c>
      <c r="AE28" s="796">
        <f>IF($B28="","",IF($C28&lt;&gt;"",SUMIF(MAPEO!$A:$A,$C28,MAPEO!$K:$K),SUMIFS(MAPEO!$K:$K,MAPEO!$C:$C,"&gt;"&amp;ROW(),MAPEO!$C:$C,"&lt;="&amp;$AD28)))</f>
        <v>66.152352000000008</v>
      </c>
      <c r="AF28" s="796">
        <f>IF($B28="","",IF($C28&lt;&gt;"",SUMIF(MAPEO!$A:$A,$C28,MAPEO!$M:$M),SUMIFS(MAPEO!$M:$M,MAPEO!$C:$C,"&gt;"&amp;ROW(),MAPEO!$C:$C,"&lt;="&amp;$AD28)))</f>
        <v>0</v>
      </c>
      <c r="AG28" s="799">
        <f t="shared" si="4"/>
        <v>0</v>
      </c>
      <c r="AH28" s="800">
        <f>IF($C28="","",COUNTIFS(MAPEO!$A:$A,$C28,MAPEO!$D:$D,"?*"))</f>
        <v>2</v>
      </c>
    </row>
    <row r="29" spans="1:34" ht="14.25">
      <c r="A29" s="750">
        <v>25</v>
      </c>
      <c r="B29" s="750">
        <v>4</v>
      </c>
      <c r="C29" s="751" t="s">
        <v>1213</v>
      </c>
      <c r="D29" s="751" t="s">
        <v>1214</v>
      </c>
      <c r="E29" s="752">
        <v>2</v>
      </c>
      <c r="F29" s="753">
        <v>46272</v>
      </c>
      <c r="G29" s="753">
        <v>46273</v>
      </c>
      <c r="I29" s="769" t="str">
        <f t="shared" si="7"/>
        <v/>
      </c>
      <c r="J29" s="769" t="str">
        <f t="shared" si="7"/>
        <v/>
      </c>
      <c r="K29" s="769" t="str">
        <f t="shared" si="7"/>
        <v/>
      </c>
      <c r="L29" s="769" t="str">
        <f t="shared" si="7"/>
        <v/>
      </c>
      <c r="M29" s="769" t="str">
        <f t="shared" si="7"/>
        <v/>
      </c>
      <c r="N29" s="769" t="str">
        <f t="shared" si="7"/>
        <v/>
      </c>
      <c r="O29" s="769" t="str">
        <f t="shared" si="7"/>
        <v/>
      </c>
      <c r="P29" s="769" t="str">
        <f t="shared" si="7"/>
        <v/>
      </c>
      <c r="Q29" s="769" t="str">
        <f t="shared" si="7"/>
        <v/>
      </c>
      <c r="R29" s="769" t="str">
        <f t="shared" si="7"/>
        <v/>
      </c>
      <c r="S29" s="769" t="str">
        <f t="shared" si="8"/>
        <v>█</v>
      </c>
      <c r="T29" s="769" t="str">
        <f t="shared" si="8"/>
        <v/>
      </c>
      <c r="U29" s="769" t="str">
        <f t="shared" si="8"/>
        <v/>
      </c>
      <c r="V29" s="769" t="str">
        <f t="shared" si="8"/>
        <v/>
      </c>
      <c r="W29" s="769" t="str">
        <f t="shared" si="8"/>
        <v/>
      </c>
      <c r="X29" s="769" t="str">
        <f t="shared" si="8"/>
        <v/>
      </c>
      <c r="Y29" s="769" t="str">
        <f t="shared" si="8"/>
        <v/>
      </c>
      <c r="Z29" s="769" t="str">
        <f t="shared" si="8"/>
        <v/>
      </c>
      <c r="AA29" s="769" t="str">
        <f t="shared" si="8"/>
        <v/>
      </c>
      <c r="AC29">
        <f t="shared" si="3"/>
        <v>0</v>
      </c>
      <c r="AD29" s="798" cm="1">
        <f t="array" ref="AD29">IF($B29="","",IFERROR(_xlfn.AGGREGATE(15,6,ROW($B30:$B$98)/(($B30:$B$98&lt;=$B29)*($B30:$B$98&lt;&gt;"")),1)-1,98))</f>
        <v>29</v>
      </c>
      <c r="AE29" s="796">
        <f>IF($B29="","",IF($C29&lt;&gt;"",SUMIF(MAPEO!$A:$A,$C29,MAPEO!$K:$K),SUMIFS(MAPEO!$K:$K,MAPEO!$C:$C,"&gt;"&amp;ROW(),MAPEO!$C:$C,"&lt;="&amp;$AD29)))</f>
        <v>174.99783000000002</v>
      </c>
      <c r="AF29" s="796">
        <f>IF($B29="","",IF($C29&lt;&gt;"",SUMIF(MAPEO!$A:$A,$C29,MAPEO!$M:$M),SUMIFS(MAPEO!$M:$M,MAPEO!$C:$C,"&gt;"&amp;ROW(),MAPEO!$C:$C,"&lt;="&amp;$AD29)))</f>
        <v>0</v>
      </c>
      <c r="AG29" s="799">
        <f t="shared" si="4"/>
        <v>0</v>
      </c>
      <c r="AH29" s="800">
        <f>IF($C29="","",COUNTIFS(MAPEO!$A:$A,$C29,MAPEO!$D:$D,"?*"))</f>
        <v>1</v>
      </c>
    </row>
    <row r="30" spans="1:34" ht="14.25">
      <c r="A30" s="750">
        <v>26</v>
      </c>
      <c r="B30" s="750">
        <v>4</v>
      </c>
      <c r="C30" s="751" t="s">
        <v>1215</v>
      </c>
      <c r="D30" s="751" t="s">
        <v>1216</v>
      </c>
      <c r="E30" s="752">
        <v>2</v>
      </c>
      <c r="F30" s="753">
        <v>46274</v>
      </c>
      <c r="G30" s="753">
        <v>46275</v>
      </c>
      <c r="I30" s="769" t="str">
        <f t="shared" si="7"/>
        <v/>
      </c>
      <c r="J30" s="769" t="str">
        <f t="shared" si="7"/>
        <v/>
      </c>
      <c r="K30" s="769" t="str">
        <f t="shared" si="7"/>
        <v/>
      </c>
      <c r="L30" s="769" t="str">
        <f t="shared" si="7"/>
        <v/>
      </c>
      <c r="M30" s="769" t="str">
        <f t="shared" si="7"/>
        <v/>
      </c>
      <c r="N30" s="769" t="str">
        <f t="shared" si="7"/>
        <v/>
      </c>
      <c r="O30" s="769" t="str">
        <f t="shared" si="7"/>
        <v/>
      </c>
      <c r="P30" s="769" t="str">
        <f t="shared" si="7"/>
        <v/>
      </c>
      <c r="Q30" s="769" t="str">
        <f t="shared" si="7"/>
        <v/>
      </c>
      <c r="R30" s="769" t="str">
        <f t="shared" si="7"/>
        <v/>
      </c>
      <c r="S30" s="769" t="str">
        <f t="shared" si="8"/>
        <v>█</v>
      </c>
      <c r="T30" s="769" t="str">
        <f t="shared" si="8"/>
        <v>█</v>
      </c>
      <c r="U30" s="769" t="str">
        <f t="shared" si="8"/>
        <v/>
      </c>
      <c r="V30" s="769" t="str">
        <f t="shared" si="8"/>
        <v/>
      </c>
      <c r="W30" s="769" t="str">
        <f t="shared" si="8"/>
        <v/>
      </c>
      <c r="X30" s="769" t="str">
        <f t="shared" si="8"/>
        <v/>
      </c>
      <c r="Y30" s="769" t="str">
        <f t="shared" si="8"/>
        <v/>
      </c>
      <c r="Z30" s="769" t="str">
        <f t="shared" si="8"/>
        <v/>
      </c>
      <c r="AA30" s="769" t="str">
        <f t="shared" si="8"/>
        <v/>
      </c>
      <c r="AC30">
        <f t="shared" si="3"/>
        <v>0</v>
      </c>
      <c r="AD30" s="798" cm="1">
        <f t="array" ref="AD30">IF($B30="","",IFERROR(_xlfn.AGGREGATE(15,6,ROW($B31:$B$98)/(($B31:$B$98&lt;=$B30)*($B31:$B$98&lt;&gt;"")),1)-1,98))</f>
        <v>30</v>
      </c>
      <c r="AE30" s="796">
        <f>IF($B30="","",IF($C30&lt;&gt;"",SUMIF(MAPEO!$A:$A,$C30,MAPEO!$K:$K),SUMIFS(MAPEO!$K:$K,MAPEO!$C:$C,"&gt;"&amp;ROW(),MAPEO!$C:$C,"&lt;="&amp;$AD30)))</f>
        <v>7.98</v>
      </c>
      <c r="AF30" s="796">
        <f>IF($B30="","",IF($C30&lt;&gt;"",SUMIF(MAPEO!$A:$A,$C30,MAPEO!$M:$M),SUMIFS(MAPEO!$M:$M,MAPEO!$C:$C,"&gt;"&amp;ROW(),MAPEO!$C:$C,"&lt;="&amp;$AD30)))</f>
        <v>0</v>
      </c>
      <c r="AG30" s="799">
        <f t="shared" si="4"/>
        <v>0</v>
      </c>
      <c r="AH30" s="800">
        <f>IF($C30="","",COUNTIFS(MAPEO!$A:$A,$C30,MAPEO!$D:$D,"?*"))</f>
        <v>1</v>
      </c>
    </row>
    <row r="31" spans="1:34" ht="14.25">
      <c r="A31" s="746">
        <v>27</v>
      </c>
      <c r="B31" s="746">
        <v>2</v>
      </c>
      <c r="C31" s="747"/>
      <c r="D31" s="747" t="s">
        <v>1217</v>
      </c>
      <c r="E31" s="748">
        <v>27</v>
      </c>
      <c r="F31" s="749">
        <v>46255</v>
      </c>
      <c r="G31" s="749">
        <v>46293</v>
      </c>
      <c r="I31" s="769" t="str">
        <f t="shared" si="7"/>
        <v/>
      </c>
      <c r="J31" s="769" t="str">
        <f t="shared" si="7"/>
        <v/>
      </c>
      <c r="K31" s="769" t="str">
        <f t="shared" si="7"/>
        <v/>
      </c>
      <c r="L31" s="769" t="str">
        <f t="shared" si="7"/>
        <v/>
      </c>
      <c r="M31" s="769" t="str">
        <f t="shared" si="7"/>
        <v/>
      </c>
      <c r="N31" s="769" t="str">
        <f t="shared" si="7"/>
        <v/>
      </c>
      <c r="O31" s="769" t="str">
        <f t="shared" si="7"/>
        <v/>
      </c>
      <c r="P31" s="769" t="str">
        <f t="shared" si="7"/>
        <v/>
      </c>
      <c r="Q31" s="769">
        <f t="shared" si="7"/>
        <v>1</v>
      </c>
      <c r="R31" s="769">
        <f t="shared" si="7"/>
        <v>1</v>
      </c>
      <c r="S31" s="769">
        <f t="shared" si="8"/>
        <v>1</v>
      </c>
      <c r="T31" s="769">
        <f t="shared" si="8"/>
        <v>1</v>
      </c>
      <c r="U31" s="769">
        <f t="shared" si="8"/>
        <v>1</v>
      </c>
      <c r="V31" s="769">
        <f t="shared" si="8"/>
        <v>1</v>
      </c>
      <c r="W31" s="769" t="str">
        <f t="shared" si="8"/>
        <v/>
      </c>
      <c r="X31" s="769" t="str">
        <f t="shared" si="8"/>
        <v/>
      </c>
      <c r="Y31" s="769" t="str">
        <f t="shared" si="8"/>
        <v/>
      </c>
      <c r="Z31" s="769" t="str">
        <f t="shared" si="8"/>
        <v/>
      </c>
      <c r="AA31" s="769" t="str">
        <f t="shared" si="8"/>
        <v/>
      </c>
      <c r="AC31">
        <f t="shared" si="3"/>
        <v>1</v>
      </c>
      <c r="AD31" s="798" cm="1">
        <f t="array" ref="AD31">IF($B31="","",IFERROR(_xlfn.AGGREGATE(15,6,ROW($B32:$B$98)/(($B32:$B$98&lt;=$B31)*($B32:$B$98&lt;&gt;"")),1)-1,98))</f>
        <v>45</v>
      </c>
      <c r="AE31" s="796">
        <f>IF($B31="","",IF($C31&lt;&gt;"",SUMIF(MAPEO!$A:$A,$C31,MAPEO!$K:$K),SUMIFS(MAPEO!$K:$K,MAPEO!$C:$C,"&gt;"&amp;ROW(),MAPEO!$C:$C,"&lt;="&amp;$AD31)))</f>
        <v>4055.742761904763</v>
      </c>
      <c r="AF31" s="796">
        <f>IF($B31="","",IF($C31&lt;&gt;"",SUMIF(MAPEO!$A:$A,$C31,MAPEO!$M:$M),SUMIFS(MAPEO!$M:$M,MAPEO!$C:$C,"&gt;"&amp;ROW(),MAPEO!$C:$C,"&lt;="&amp;$AD31)))</f>
        <v>0</v>
      </c>
      <c r="AG31" s="799">
        <f t="shared" si="4"/>
        <v>0</v>
      </c>
      <c r="AH31" s="800" t="str">
        <f>IF($C31="","",COUNTIFS(MAPEO!$A:$A,$C31,MAPEO!$D:$D,"?*"))</f>
        <v/>
      </c>
    </row>
    <row r="32" spans="1:34" ht="14.25">
      <c r="A32" s="754">
        <v>28</v>
      </c>
      <c r="B32" s="754">
        <v>3</v>
      </c>
      <c r="C32" s="755"/>
      <c r="D32" s="755" t="s">
        <v>1218</v>
      </c>
      <c r="E32" s="756">
        <v>5</v>
      </c>
      <c r="F32" s="757">
        <v>46255</v>
      </c>
      <c r="G32" s="757">
        <v>46261</v>
      </c>
      <c r="I32" s="769" t="str">
        <f t="shared" si="7"/>
        <v/>
      </c>
      <c r="J32" s="769" t="str">
        <f t="shared" si="7"/>
        <v/>
      </c>
      <c r="K32" s="769" t="str">
        <f t="shared" si="7"/>
        <v/>
      </c>
      <c r="L32" s="769" t="str">
        <f t="shared" si="7"/>
        <v/>
      </c>
      <c r="M32" s="769" t="str">
        <f t="shared" si="7"/>
        <v/>
      </c>
      <c r="N32" s="769" t="str">
        <f t="shared" si="7"/>
        <v/>
      </c>
      <c r="O32" s="769" t="str">
        <f t="shared" si="7"/>
        <v/>
      </c>
      <c r="P32" s="769" t="str">
        <f t="shared" si="7"/>
        <v/>
      </c>
      <c r="Q32" s="769">
        <f t="shared" si="7"/>
        <v>1</v>
      </c>
      <c r="R32" s="769">
        <f t="shared" si="7"/>
        <v>1</v>
      </c>
      <c r="S32" s="769" t="str">
        <f t="shared" si="8"/>
        <v/>
      </c>
      <c r="T32" s="769" t="str">
        <f t="shared" si="8"/>
        <v/>
      </c>
      <c r="U32" s="769" t="str">
        <f t="shared" si="8"/>
        <v/>
      </c>
      <c r="V32" s="769" t="str">
        <f t="shared" si="8"/>
        <v/>
      </c>
      <c r="W32" s="769" t="str">
        <f t="shared" si="8"/>
        <v/>
      </c>
      <c r="X32" s="769" t="str">
        <f t="shared" si="8"/>
        <v/>
      </c>
      <c r="Y32" s="769" t="str">
        <f t="shared" si="8"/>
        <v/>
      </c>
      <c r="Z32" s="769" t="str">
        <f t="shared" si="8"/>
        <v/>
      </c>
      <c r="AA32" s="769" t="str">
        <f t="shared" si="8"/>
        <v/>
      </c>
      <c r="AC32">
        <f t="shared" si="3"/>
        <v>1</v>
      </c>
      <c r="AD32" s="798" cm="1">
        <f t="array" ref="AD32">IF($B32="","",IFERROR(_xlfn.AGGREGATE(15,6,ROW($B33:$B$98)/(($B33:$B$98&lt;=$B32)*($B33:$B$98&lt;&gt;"")),1)-1,98))</f>
        <v>37</v>
      </c>
      <c r="AE32" s="796">
        <f>IF($B32="","",IF($C32&lt;&gt;"",SUMIF(MAPEO!$A:$A,$C32,MAPEO!$K:$K),SUMIFS(MAPEO!$K:$K,MAPEO!$C:$C,"&gt;"&amp;ROW(),MAPEO!$C:$C,"&lt;="&amp;$AD32)))</f>
        <v>164</v>
      </c>
      <c r="AF32" s="796">
        <f>IF($B32="","",IF($C32&lt;&gt;"",SUMIF(MAPEO!$A:$A,$C32,MAPEO!$M:$M),SUMIFS(MAPEO!$M:$M,MAPEO!$C:$C,"&gt;"&amp;ROW(),MAPEO!$C:$C,"&lt;="&amp;$AD32)))</f>
        <v>0</v>
      </c>
      <c r="AG32" s="799">
        <f t="shared" si="4"/>
        <v>0</v>
      </c>
      <c r="AH32" s="800" t="str">
        <f>IF($C32="","",COUNTIFS(MAPEO!$A:$A,$C32,MAPEO!$D:$D,"?*"))</f>
        <v/>
      </c>
    </row>
    <row r="33" spans="1:34" ht="14.25">
      <c r="A33" s="750">
        <v>29</v>
      </c>
      <c r="B33" s="750">
        <v>4</v>
      </c>
      <c r="C33" s="751" t="s">
        <v>1219</v>
      </c>
      <c r="D33" s="751" t="s">
        <v>1220</v>
      </c>
      <c r="E33" s="752">
        <v>1</v>
      </c>
      <c r="F33" s="753">
        <v>46255</v>
      </c>
      <c r="G33" s="753">
        <v>46255</v>
      </c>
      <c r="I33" s="769" t="str">
        <f t="shared" si="7"/>
        <v/>
      </c>
      <c r="J33" s="769" t="str">
        <f t="shared" si="7"/>
        <v/>
      </c>
      <c r="K33" s="769" t="str">
        <f t="shared" si="7"/>
        <v/>
      </c>
      <c r="L33" s="769" t="str">
        <f t="shared" si="7"/>
        <v/>
      </c>
      <c r="M33" s="769" t="str">
        <f t="shared" si="7"/>
        <v/>
      </c>
      <c r="N33" s="769" t="str">
        <f t="shared" si="7"/>
        <v/>
      </c>
      <c r="O33" s="769" t="str">
        <f t="shared" si="7"/>
        <v/>
      </c>
      <c r="P33" s="769" t="str">
        <f t="shared" si="7"/>
        <v/>
      </c>
      <c r="Q33" s="769" t="str">
        <f t="shared" si="7"/>
        <v>█</v>
      </c>
      <c r="R33" s="769" t="str">
        <f t="shared" si="7"/>
        <v/>
      </c>
      <c r="S33" s="769" t="str">
        <f t="shared" si="8"/>
        <v/>
      </c>
      <c r="T33" s="769" t="str">
        <f t="shared" si="8"/>
        <v/>
      </c>
      <c r="U33" s="769" t="str">
        <f t="shared" si="8"/>
        <v/>
      </c>
      <c r="V33" s="769" t="str">
        <f t="shared" si="8"/>
        <v/>
      </c>
      <c r="W33" s="769" t="str">
        <f t="shared" si="8"/>
        <v/>
      </c>
      <c r="X33" s="769" t="str">
        <f t="shared" si="8"/>
        <v/>
      </c>
      <c r="Y33" s="769" t="str">
        <f t="shared" si="8"/>
        <v/>
      </c>
      <c r="Z33" s="769" t="str">
        <f t="shared" si="8"/>
        <v/>
      </c>
      <c r="AA33" s="769" t="str">
        <f t="shared" si="8"/>
        <v/>
      </c>
      <c r="AC33">
        <f t="shared" si="3"/>
        <v>0</v>
      </c>
      <c r="AD33" s="798" cm="1">
        <f t="array" ref="AD33">IF($B33="","",IFERROR(_xlfn.AGGREGATE(15,6,ROW($B34:$B$98)/(($B34:$B$98&lt;=$B33)*($B34:$B$98&lt;&gt;"")),1)-1,98))</f>
        <v>33</v>
      </c>
      <c r="AE33" s="796">
        <f>IF($B33="","",IF($C33&lt;&gt;"",SUMIF(MAPEO!$A:$A,$C33,MAPEO!$K:$K),SUMIFS(MAPEO!$K:$K,MAPEO!$C:$C,"&gt;"&amp;ROW(),MAPEO!$C:$C,"&lt;="&amp;$AD33)))</f>
        <v>32.799999999999997</v>
      </c>
      <c r="AF33" s="796">
        <f>IF($B33="","",IF($C33&lt;&gt;"",SUMIF(MAPEO!$A:$A,$C33,MAPEO!$M:$M),SUMIFS(MAPEO!$M:$M,MAPEO!$C:$C,"&gt;"&amp;ROW(),MAPEO!$C:$C,"&lt;="&amp;$AD33)))</f>
        <v>0</v>
      </c>
      <c r="AG33" s="799">
        <f t="shared" si="4"/>
        <v>0</v>
      </c>
      <c r="AH33" s="800">
        <f>IF($C33="","",COUNTIFS(MAPEO!$A:$A,$C33,MAPEO!$D:$D,"?*"))</f>
        <v>1</v>
      </c>
    </row>
    <row r="34" spans="1:34" ht="14.25">
      <c r="A34" s="750">
        <v>30</v>
      </c>
      <c r="B34" s="750">
        <v>4</v>
      </c>
      <c r="C34" s="751" t="s">
        <v>1221</v>
      </c>
      <c r="D34" s="751" t="s">
        <v>1222</v>
      </c>
      <c r="E34" s="752">
        <v>1</v>
      </c>
      <c r="F34" s="753">
        <v>46261</v>
      </c>
      <c r="G34" s="753">
        <v>46261</v>
      </c>
      <c r="I34" s="769" t="str">
        <f t="shared" si="7"/>
        <v/>
      </c>
      <c r="J34" s="769" t="str">
        <f t="shared" si="7"/>
        <v/>
      </c>
      <c r="K34" s="769" t="str">
        <f t="shared" si="7"/>
        <v/>
      </c>
      <c r="L34" s="769" t="str">
        <f t="shared" si="7"/>
        <v/>
      </c>
      <c r="M34" s="769" t="str">
        <f t="shared" si="7"/>
        <v/>
      </c>
      <c r="N34" s="769" t="str">
        <f t="shared" si="7"/>
        <v/>
      </c>
      <c r="O34" s="769" t="str">
        <f t="shared" si="7"/>
        <v/>
      </c>
      <c r="P34" s="769" t="str">
        <f t="shared" si="7"/>
        <v/>
      </c>
      <c r="Q34" s="769" t="str">
        <f t="shared" si="7"/>
        <v/>
      </c>
      <c r="R34" s="769" t="str">
        <f t="shared" si="7"/>
        <v>█</v>
      </c>
      <c r="S34" s="769" t="str">
        <f t="shared" si="8"/>
        <v/>
      </c>
      <c r="T34" s="769" t="str">
        <f t="shared" si="8"/>
        <v/>
      </c>
      <c r="U34" s="769" t="str">
        <f t="shared" si="8"/>
        <v/>
      </c>
      <c r="V34" s="769" t="str">
        <f t="shared" si="8"/>
        <v/>
      </c>
      <c r="W34" s="769" t="str">
        <f t="shared" si="8"/>
        <v/>
      </c>
      <c r="X34" s="769" t="str">
        <f t="shared" si="8"/>
        <v/>
      </c>
      <c r="Y34" s="769" t="str">
        <f t="shared" si="8"/>
        <v/>
      </c>
      <c r="Z34" s="769" t="str">
        <f t="shared" si="8"/>
        <v/>
      </c>
      <c r="AA34" s="769" t="str">
        <f t="shared" si="8"/>
        <v/>
      </c>
      <c r="AC34">
        <f t="shared" si="3"/>
        <v>0</v>
      </c>
      <c r="AD34" s="798" cm="1">
        <f t="array" ref="AD34">IF($B34="","",IFERROR(_xlfn.AGGREGATE(15,6,ROW($B35:$B$98)/(($B35:$B$98&lt;=$B34)*($B35:$B$98&lt;&gt;"")),1)-1,98))</f>
        <v>34</v>
      </c>
      <c r="AE34" s="796">
        <f>IF($B34="","",IF($C34&lt;&gt;"",SUMIF(MAPEO!$A:$A,$C34,MAPEO!$K:$K),SUMIFS(MAPEO!$K:$K,MAPEO!$C:$C,"&gt;"&amp;ROW(),MAPEO!$C:$C,"&lt;="&amp;$AD34)))</f>
        <v>32.799999999999997</v>
      </c>
      <c r="AF34" s="796">
        <f>IF($B34="","",IF($C34&lt;&gt;"",SUMIF(MAPEO!$A:$A,$C34,MAPEO!$M:$M),SUMIFS(MAPEO!$M:$M,MAPEO!$C:$C,"&gt;"&amp;ROW(),MAPEO!$C:$C,"&lt;="&amp;$AD34)))</f>
        <v>0</v>
      </c>
      <c r="AG34" s="799">
        <f t="shared" si="4"/>
        <v>0</v>
      </c>
      <c r="AH34" s="800">
        <f>IF($C34="","",COUNTIFS(MAPEO!$A:$A,$C34,MAPEO!$D:$D,"?*"))</f>
        <v>1</v>
      </c>
    </row>
    <row r="35" spans="1:34" ht="14.25">
      <c r="A35" s="750">
        <v>31</v>
      </c>
      <c r="B35" s="750">
        <v>4</v>
      </c>
      <c r="C35" s="751" t="s">
        <v>1223</v>
      </c>
      <c r="D35" s="751" t="s">
        <v>1224</v>
      </c>
      <c r="E35" s="752">
        <v>1</v>
      </c>
      <c r="F35" s="753">
        <v>46258</v>
      </c>
      <c r="G35" s="753">
        <v>46258</v>
      </c>
      <c r="I35" s="769" t="str">
        <f t="shared" ref="I35:R44" si="9">IF(AND($F35&lt;=I$3,$G35&gt;=I$3-6),IF($AC35=1,1,"█"),"")</f>
        <v/>
      </c>
      <c r="J35" s="769" t="str">
        <f t="shared" si="9"/>
        <v/>
      </c>
      <c r="K35" s="769" t="str">
        <f t="shared" si="9"/>
        <v/>
      </c>
      <c r="L35" s="769" t="str">
        <f t="shared" si="9"/>
        <v/>
      </c>
      <c r="M35" s="769" t="str">
        <f t="shared" si="9"/>
        <v/>
      </c>
      <c r="N35" s="769" t="str">
        <f t="shared" si="9"/>
        <v/>
      </c>
      <c r="O35" s="769" t="str">
        <f t="shared" si="9"/>
        <v/>
      </c>
      <c r="P35" s="769" t="str">
        <f t="shared" si="9"/>
        <v/>
      </c>
      <c r="Q35" s="769" t="str">
        <f t="shared" si="9"/>
        <v>█</v>
      </c>
      <c r="R35" s="769" t="str">
        <f t="shared" si="9"/>
        <v/>
      </c>
      <c r="S35" s="769" t="str">
        <f t="shared" ref="S35:AA44" si="10">IF(AND($F35&lt;=S$3,$G35&gt;=S$3-6),IF($AC35=1,1,"█"),"")</f>
        <v/>
      </c>
      <c r="T35" s="769" t="str">
        <f t="shared" si="10"/>
        <v/>
      </c>
      <c r="U35" s="769" t="str">
        <f t="shared" si="10"/>
        <v/>
      </c>
      <c r="V35" s="769" t="str">
        <f t="shared" si="10"/>
        <v/>
      </c>
      <c r="W35" s="769" t="str">
        <f t="shared" si="10"/>
        <v/>
      </c>
      <c r="X35" s="769" t="str">
        <f t="shared" si="10"/>
        <v/>
      </c>
      <c r="Y35" s="769" t="str">
        <f t="shared" si="10"/>
        <v/>
      </c>
      <c r="Z35" s="769" t="str">
        <f t="shared" si="10"/>
        <v/>
      </c>
      <c r="AA35" s="769" t="str">
        <f t="shared" si="10"/>
        <v/>
      </c>
      <c r="AC35">
        <f t="shared" si="3"/>
        <v>0</v>
      </c>
      <c r="AD35" s="798" cm="1">
        <f t="array" ref="AD35">IF($B35="","",IFERROR(_xlfn.AGGREGATE(15,6,ROW($B36:$B$98)/(($B36:$B$98&lt;=$B35)*($B36:$B$98&lt;&gt;"")),1)-1,98))</f>
        <v>35</v>
      </c>
      <c r="AE35" s="796">
        <f>IF($B35="","",IF($C35&lt;&gt;"",SUMIF(MAPEO!$A:$A,$C35,MAPEO!$K:$K),SUMIFS(MAPEO!$K:$K,MAPEO!$C:$C,"&gt;"&amp;ROW(),MAPEO!$C:$C,"&lt;="&amp;$AD35)))</f>
        <v>32.799999999999997</v>
      </c>
      <c r="AF35" s="796">
        <f>IF($B35="","",IF($C35&lt;&gt;"",SUMIF(MAPEO!$A:$A,$C35,MAPEO!$M:$M),SUMIFS(MAPEO!$M:$M,MAPEO!$C:$C,"&gt;"&amp;ROW(),MAPEO!$C:$C,"&lt;="&amp;$AD35)))</f>
        <v>0</v>
      </c>
      <c r="AG35" s="799">
        <f t="shared" si="4"/>
        <v>0</v>
      </c>
      <c r="AH35" s="800">
        <f>IF($C35="","",COUNTIFS(MAPEO!$A:$A,$C35,MAPEO!$D:$D,"?*"))</f>
        <v>1</v>
      </c>
    </row>
    <row r="36" spans="1:34" ht="14.25">
      <c r="A36" s="750">
        <v>32</v>
      </c>
      <c r="B36" s="750">
        <v>4</v>
      </c>
      <c r="C36" s="751" t="s">
        <v>1225</v>
      </c>
      <c r="D36" s="751" t="s">
        <v>1226</v>
      </c>
      <c r="E36" s="752">
        <v>1</v>
      </c>
      <c r="F36" s="753">
        <v>46259</v>
      </c>
      <c r="G36" s="753">
        <v>46259</v>
      </c>
      <c r="I36" s="769" t="str">
        <f t="shared" si="9"/>
        <v/>
      </c>
      <c r="J36" s="769" t="str">
        <f t="shared" si="9"/>
        <v/>
      </c>
      <c r="K36" s="769" t="str">
        <f t="shared" si="9"/>
        <v/>
      </c>
      <c r="L36" s="769" t="str">
        <f t="shared" si="9"/>
        <v/>
      </c>
      <c r="M36" s="769" t="str">
        <f t="shared" si="9"/>
        <v/>
      </c>
      <c r="N36" s="769" t="str">
        <f t="shared" si="9"/>
        <v/>
      </c>
      <c r="O36" s="769" t="str">
        <f t="shared" si="9"/>
        <v/>
      </c>
      <c r="P36" s="769" t="str">
        <f t="shared" si="9"/>
        <v/>
      </c>
      <c r="Q36" s="769" t="str">
        <f t="shared" si="9"/>
        <v>█</v>
      </c>
      <c r="R36" s="769" t="str">
        <f t="shared" si="9"/>
        <v/>
      </c>
      <c r="S36" s="769" t="str">
        <f t="shared" si="10"/>
        <v/>
      </c>
      <c r="T36" s="769" t="str">
        <f t="shared" si="10"/>
        <v/>
      </c>
      <c r="U36" s="769" t="str">
        <f t="shared" si="10"/>
        <v/>
      </c>
      <c r="V36" s="769" t="str">
        <f t="shared" si="10"/>
        <v/>
      </c>
      <c r="W36" s="769" t="str">
        <f t="shared" si="10"/>
        <v/>
      </c>
      <c r="X36" s="769" t="str">
        <f t="shared" si="10"/>
        <v/>
      </c>
      <c r="Y36" s="769" t="str">
        <f t="shared" si="10"/>
        <v/>
      </c>
      <c r="Z36" s="769" t="str">
        <f t="shared" si="10"/>
        <v/>
      </c>
      <c r="AA36" s="769" t="str">
        <f t="shared" si="10"/>
        <v/>
      </c>
      <c r="AC36">
        <f t="shared" si="3"/>
        <v>0</v>
      </c>
      <c r="AD36" s="798" cm="1">
        <f t="array" ref="AD36">IF($B36="","",IFERROR(_xlfn.AGGREGATE(15,6,ROW($B37:$B$98)/(($B37:$B$98&lt;=$B36)*($B37:$B$98&lt;&gt;"")),1)-1,98))</f>
        <v>36</v>
      </c>
      <c r="AE36" s="796">
        <f>IF($B36="","",IF($C36&lt;&gt;"",SUMIF(MAPEO!$A:$A,$C36,MAPEO!$K:$K),SUMIFS(MAPEO!$K:$K,MAPEO!$C:$C,"&gt;"&amp;ROW(),MAPEO!$C:$C,"&lt;="&amp;$AD36)))</f>
        <v>32.799999999999997</v>
      </c>
      <c r="AF36" s="796">
        <f>IF($B36="","",IF($C36&lt;&gt;"",SUMIF(MAPEO!$A:$A,$C36,MAPEO!$M:$M),SUMIFS(MAPEO!$M:$M,MAPEO!$C:$C,"&gt;"&amp;ROW(),MAPEO!$C:$C,"&lt;="&amp;$AD36)))</f>
        <v>0</v>
      </c>
      <c r="AG36" s="799">
        <f t="shared" si="4"/>
        <v>0</v>
      </c>
      <c r="AH36" s="800">
        <f>IF($C36="","",COUNTIFS(MAPEO!$A:$A,$C36,MAPEO!$D:$D,"?*"))</f>
        <v>1</v>
      </c>
    </row>
    <row r="37" spans="1:34" ht="14.25">
      <c r="A37" s="750">
        <v>33</v>
      </c>
      <c r="B37" s="750">
        <v>4</v>
      </c>
      <c r="C37" s="751" t="s">
        <v>1227</v>
      </c>
      <c r="D37" s="751" t="s">
        <v>1228</v>
      </c>
      <c r="E37" s="752">
        <v>1</v>
      </c>
      <c r="F37" s="753">
        <v>46260</v>
      </c>
      <c r="G37" s="753">
        <v>46260</v>
      </c>
      <c r="I37" s="769" t="str">
        <f t="shared" si="9"/>
        <v/>
      </c>
      <c r="J37" s="769" t="str">
        <f t="shared" si="9"/>
        <v/>
      </c>
      <c r="K37" s="769" t="str">
        <f t="shared" si="9"/>
        <v/>
      </c>
      <c r="L37" s="769" t="str">
        <f t="shared" si="9"/>
        <v/>
      </c>
      <c r="M37" s="769" t="str">
        <f t="shared" si="9"/>
        <v/>
      </c>
      <c r="N37" s="769" t="str">
        <f t="shared" si="9"/>
        <v/>
      </c>
      <c r="O37" s="769" t="str">
        <f t="shared" si="9"/>
        <v/>
      </c>
      <c r="P37" s="769" t="str">
        <f t="shared" si="9"/>
        <v/>
      </c>
      <c r="Q37" s="769" t="str">
        <f t="shared" si="9"/>
        <v>█</v>
      </c>
      <c r="R37" s="769" t="str">
        <f t="shared" si="9"/>
        <v/>
      </c>
      <c r="S37" s="769" t="str">
        <f t="shared" si="10"/>
        <v/>
      </c>
      <c r="T37" s="769" t="str">
        <f t="shared" si="10"/>
        <v/>
      </c>
      <c r="U37" s="769" t="str">
        <f t="shared" si="10"/>
        <v/>
      </c>
      <c r="V37" s="769" t="str">
        <f t="shared" si="10"/>
        <v/>
      </c>
      <c r="W37" s="769" t="str">
        <f t="shared" si="10"/>
        <v/>
      </c>
      <c r="X37" s="769" t="str">
        <f t="shared" si="10"/>
        <v/>
      </c>
      <c r="Y37" s="769" t="str">
        <f t="shared" si="10"/>
        <v/>
      </c>
      <c r="Z37" s="769" t="str">
        <f t="shared" si="10"/>
        <v/>
      </c>
      <c r="AA37" s="769" t="str">
        <f t="shared" si="10"/>
        <v/>
      </c>
      <c r="AC37">
        <f t="shared" ref="AC37:AC68" si="11">IF(N($B38)&gt;N($B37),1,0)</f>
        <v>0</v>
      </c>
      <c r="AD37" s="798" cm="1">
        <f t="array" ref="AD37">IF($B37="","",IFERROR(_xlfn.AGGREGATE(15,6,ROW($B38:$B$98)/(($B38:$B$98&lt;=$B37)*($B38:$B$98&lt;&gt;"")),1)-1,98))</f>
        <v>37</v>
      </c>
      <c r="AE37" s="796">
        <f>IF($B37="","",IF($C37&lt;&gt;"",SUMIF(MAPEO!$A:$A,$C37,MAPEO!$K:$K),SUMIFS(MAPEO!$K:$K,MAPEO!$C:$C,"&gt;"&amp;ROW(),MAPEO!$C:$C,"&lt;="&amp;$AD37)))</f>
        <v>32.799999999999997</v>
      </c>
      <c r="AF37" s="796">
        <f>IF($B37="","",IF($C37&lt;&gt;"",SUMIF(MAPEO!$A:$A,$C37,MAPEO!$M:$M),SUMIFS(MAPEO!$M:$M,MAPEO!$C:$C,"&gt;"&amp;ROW(),MAPEO!$C:$C,"&lt;="&amp;$AD37)))</f>
        <v>0</v>
      </c>
      <c r="AG37" s="799">
        <f t="shared" si="4"/>
        <v>0</v>
      </c>
      <c r="AH37" s="800">
        <f>IF($C37="","",COUNTIFS(MAPEO!$A:$A,$C37,MAPEO!$D:$D,"?*"))</f>
        <v>1</v>
      </c>
    </row>
    <row r="38" spans="1:34" ht="14.25">
      <c r="A38" s="754">
        <v>34</v>
      </c>
      <c r="B38" s="754">
        <v>3</v>
      </c>
      <c r="C38" s="755"/>
      <c r="D38" s="755" t="s">
        <v>1229</v>
      </c>
      <c r="E38" s="756">
        <v>2</v>
      </c>
      <c r="F38" s="757">
        <v>46262</v>
      </c>
      <c r="G38" s="757">
        <v>46265</v>
      </c>
      <c r="I38" s="769" t="str">
        <f t="shared" si="9"/>
        <v/>
      </c>
      <c r="J38" s="769" t="str">
        <f t="shared" si="9"/>
        <v/>
      </c>
      <c r="K38" s="769" t="str">
        <f t="shared" si="9"/>
        <v/>
      </c>
      <c r="L38" s="769" t="str">
        <f t="shared" si="9"/>
        <v/>
      </c>
      <c r="M38" s="769" t="str">
        <f t="shared" si="9"/>
        <v/>
      </c>
      <c r="N38" s="769" t="str">
        <f t="shared" si="9"/>
        <v/>
      </c>
      <c r="O38" s="769" t="str">
        <f t="shared" si="9"/>
        <v/>
      </c>
      <c r="P38" s="769" t="str">
        <f t="shared" si="9"/>
        <v/>
      </c>
      <c r="Q38" s="769" t="str">
        <f t="shared" si="9"/>
        <v/>
      </c>
      <c r="R38" s="769">
        <f t="shared" si="9"/>
        <v>1</v>
      </c>
      <c r="S38" s="769" t="str">
        <f t="shared" si="10"/>
        <v/>
      </c>
      <c r="T38" s="769" t="str">
        <f t="shared" si="10"/>
        <v/>
      </c>
      <c r="U38" s="769" t="str">
        <f t="shared" si="10"/>
        <v/>
      </c>
      <c r="V38" s="769" t="str">
        <f t="shared" si="10"/>
        <v/>
      </c>
      <c r="W38" s="769" t="str">
        <f t="shared" si="10"/>
        <v/>
      </c>
      <c r="X38" s="769" t="str">
        <f t="shared" si="10"/>
        <v/>
      </c>
      <c r="Y38" s="769" t="str">
        <f t="shared" si="10"/>
        <v/>
      </c>
      <c r="Z38" s="769" t="str">
        <f t="shared" si="10"/>
        <v/>
      </c>
      <c r="AA38" s="769" t="str">
        <f t="shared" si="10"/>
        <v/>
      </c>
      <c r="AC38">
        <f t="shared" si="11"/>
        <v>1</v>
      </c>
      <c r="AD38" s="798" cm="1">
        <f t="array" ref="AD38">IF($B38="","",IFERROR(_xlfn.AGGREGATE(15,6,ROW($B39:$B$98)/(($B39:$B$98&lt;=$B38)*($B39:$B$98&lt;&gt;"")),1)-1,98))</f>
        <v>40</v>
      </c>
      <c r="AE38" s="796">
        <f>IF($B38="","",IF($C38&lt;&gt;"",SUMIF(MAPEO!$A:$A,$C38,MAPEO!$K:$K),SUMIFS(MAPEO!$K:$K,MAPEO!$C:$C,"&gt;"&amp;ROW(),MAPEO!$C:$C,"&lt;="&amp;$AD38)))</f>
        <v>65.599999999999994</v>
      </c>
      <c r="AF38" s="796">
        <f>IF($B38="","",IF($C38&lt;&gt;"",SUMIF(MAPEO!$A:$A,$C38,MAPEO!$M:$M),SUMIFS(MAPEO!$M:$M,MAPEO!$C:$C,"&gt;"&amp;ROW(),MAPEO!$C:$C,"&lt;="&amp;$AD38)))</f>
        <v>0</v>
      </c>
      <c r="AG38" s="799">
        <f t="shared" si="4"/>
        <v>0</v>
      </c>
      <c r="AH38" s="800" t="str">
        <f>IF($C38="","",COUNTIFS(MAPEO!$A:$A,$C38,MAPEO!$D:$D,"?*"))</f>
        <v/>
      </c>
    </row>
    <row r="39" spans="1:34" ht="14.25">
      <c r="A39" s="750">
        <v>35</v>
      </c>
      <c r="B39" s="750">
        <v>4</v>
      </c>
      <c r="C39" s="751" t="s">
        <v>1230</v>
      </c>
      <c r="D39" s="751" t="s">
        <v>1231</v>
      </c>
      <c r="E39" s="752">
        <v>1</v>
      </c>
      <c r="F39" s="753">
        <v>46262</v>
      </c>
      <c r="G39" s="753">
        <v>46262</v>
      </c>
      <c r="I39" s="769" t="str">
        <f t="shared" si="9"/>
        <v/>
      </c>
      <c r="J39" s="769" t="str">
        <f t="shared" si="9"/>
        <v/>
      </c>
      <c r="K39" s="769" t="str">
        <f t="shared" si="9"/>
        <v/>
      </c>
      <c r="L39" s="769" t="str">
        <f t="shared" si="9"/>
        <v/>
      </c>
      <c r="M39" s="769" t="str">
        <f t="shared" si="9"/>
        <v/>
      </c>
      <c r="N39" s="769" t="str">
        <f t="shared" si="9"/>
        <v/>
      </c>
      <c r="O39" s="769" t="str">
        <f t="shared" si="9"/>
        <v/>
      </c>
      <c r="P39" s="769" t="str">
        <f t="shared" si="9"/>
        <v/>
      </c>
      <c r="Q39" s="769" t="str">
        <f t="shared" si="9"/>
        <v/>
      </c>
      <c r="R39" s="769" t="str">
        <f t="shared" si="9"/>
        <v>█</v>
      </c>
      <c r="S39" s="769" t="str">
        <f t="shared" si="10"/>
        <v/>
      </c>
      <c r="T39" s="769" t="str">
        <f t="shared" si="10"/>
        <v/>
      </c>
      <c r="U39" s="769" t="str">
        <f t="shared" si="10"/>
        <v/>
      </c>
      <c r="V39" s="769" t="str">
        <f t="shared" si="10"/>
        <v/>
      </c>
      <c r="W39" s="769" t="str">
        <f t="shared" si="10"/>
        <v/>
      </c>
      <c r="X39" s="769" t="str">
        <f t="shared" si="10"/>
        <v/>
      </c>
      <c r="Y39" s="769" t="str">
        <f t="shared" si="10"/>
        <v/>
      </c>
      <c r="Z39" s="769" t="str">
        <f t="shared" si="10"/>
        <v/>
      </c>
      <c r="AA39" s="769" t="str">
        <f t="shared" si="10"/>
        <v/>
      </c>
      <c r="AC39">
        <f t="shared" si="11"/>
        <v>0</v>
      </c>
      <c r="AD39" s="798" cm="1">
        <f t="array" ref="AD39">IF($B39="","",IFERROR(_xlfn.AGGREGATE(15,6,ROW($B40:$B$98)/(($B40:$B$98&lt;=$B39)*($B40:$B$98&lt;&gt;"")),1)-1,98))</f>
        <v>39</v>
      </c>
      <c r="AE39" s="796">
        <f>IF($B39="","",IF($C39&lt;&gt;"",SUMIF(MAPEO!$A:$A,$C39,MAPEO!$K:$K),SUMIFS(MAPEO!$K:$K,MAPEO!$C:$C,"&gt;"&amp;ROW(),MAPEO!$C:$C,"&lt;="&amp;$AD39)))</f>
        <v>32.799999999999997</v>
      </c>
      <c r="AF39" s="796">
        <f>IF($B39="","",IF($C39&lt;&gt;"",SUMIF(MAPEO!$A:$A,$C39,MAPEO!$M:$M),SUMIFS(MAPEO!$M:$M,MAPEO!$C:$C,"&gt;"&amp;ROW(),MAPEO!$C:$C,"&lt;="&amp;$AD39)))</f>
        <v>0</v>
      </c>
      <c r="AG39" s="799">
        <f t="shared" si="4"/>
        <v>0</v>
      </c>
      <c r="AH39" s="800">
        <f>IF($C39="","",COUNTIFS(MAPEO!$A:$A,$C39,MAPEO!$D:$D,"?*"))</f>
        <v>1</v>
      </c>
    </row>
    <row r="40" spans="1:34" ht="14.25">
      <c r="A40" s="750">
        <v>36</v>
      </c>
      <c r="B40" s="750">
        <v>4</v>
      </c>
      <c r="C40" s="751" t="s">
        <v>1232</v>
      </c>
      <c r="D40" s="751" t="s">
        <v>1233</v>
      </c>
      <c r="E40" s="752">
        <v>1</v>
      </c>
      <c r="F40" s="753">
        <v>46265</v>
      </c>
      <c r="G40" s="753">
        <v>46265</v>
      </c>
      <c r="I40" s="769" t="str">
        <f t="shared" si="9"/>
        <v/>
      </c>
      <c r="J40" s="769" t="str">
        <f t="shared" si="9"/>
        <v/>
      </c>
      <c r="K40" s="769" t="str">
        <f t="shared" si="9"/>
        <v/>
      </c>
      <c r="L40" s="769" t="str">
        <f t="shared" si="9"/>
        <v/>
      </c>
      <c r="M40" s="769" t="str">
        <f t="shared" si="9"/>
        <v/>
      </c>
      <c r="N40" s="769" t="str">
        <f t="shared" si="9"/>
        <v/>
      </c>
      <c r="O40" s="769" t="str">
        <f t="shared" si="9"/>
        <v/>
      </c>
      <c r="P40" s="769" t="str">
        <f t="shared" si="9"/>
        <v/>
      </c>
      <c r="Q40" s="769" t="str">
        <f t="shared" si="9"/>
        <v/>
      </c>
      <c r="R40" s="769" t="str">
        <f t="shared" si="9"/>
        <v>█</v>
      </c>
      <c r="S40" s="769" t="str">
        <f t="shared" si="10"/>
        <v/>
      </c>
      <c r="T40" s="769" t="str">
        <f t="shared" si="10"/>
        <v/>
      </c>
      <c r="U40" s="769" t="str">
        <f t="shared" si="10"/>
        <v/>
      </c>
      <c r="V40" s="769" t="str">
        <f t="shared" si="10"/>
        <v/>
      </c>
      <c r="W40" s="769" t="str">
        <f t="shared" si="10"/>
        <v/>
      </c>
      <c r="X40" s="769" t="str">
        <f t="shared" si="10"/>
        <v/>
      </c>
      <c r="Y40" s="769" t="str">
        <f t="shared" si="10"/>
        <v/>
      </c>
      <c r="Z40" s="769" t="str">
        <f t="shared" si="10"/>
        <v/>
      </c>
      <c r="AA40" s="769" t="str">
        <f t="shared" si="10"/>
        <v/>
      </c>
      <c r="AC40">
        <f t="shared" si="11"/>
        <v>0</v>
      </c>
      <c r="AD40" s="798" cm="1">
        <f t="array" ref="AD40">IF($B40="","",IFERROR(_xlfn.AGGREGATE(15,6,ROW($B41:$B$98)/(($B41:$B$98&lt;=$B40)*($B41:$B$98&lt;&gt;"")),1)-1,98))</f>
        <v>40</v>
      </c>
      <c r="AE40" s="796">
        <f>IF($B40="","",IF($C40&lt;&gt;"",SUMIF(MAPEO!$A:$A,$C40,MAPEO!$K:$K),SUMIFS(MAPEO!$K:$K,MAPEO!$C:$C,"&gt;"&amp;ROW(),MAPEO!$C:$C,"&lt;="&amp;$AD40)))</f>
        <v>32.799999999999997</v>
      </c>
      <c r="AF40" s="796">
        <f>IF($B40="","",IF($C40&lt;&gt;"",SUMIF(MAPEO!$A:$A,$C40,MAPEO!$M:$M),SUMIFS(MAPEO!$M:$M,MAPEO!$C:$C,"&gt;"&amp;ROW(),MAPEO!$C:$C,"&lt;="&amp;$AD40)))</f>
        <v>0</v>
      </c>
      <c r="AG40" s="799">
        <f t="shared" si="4"/>
        <v>0</v>
      </c>
      <c r="AH40" s="800">
        <f>IF($C40="","",COUNTIFS(MAPEO!$A:$A,$C40,MAPEO!$D:$D,"?*"))</f>
        <v>1</v>
      </c>
    </row>
    <row r="41" spans="1:34" ht="14.25">
      <c r="A41" s="754">
        <v>37</v>
      </c>
      <c r="B41" s="754">
        <v>3</v>
      </c>
      <c r="C41" s="755"/>
      <c r="D41" s="755" t="s">
        <v>1234</v>
      </c>
      <c r="E41" s="756">
        <v>12</v>
      </c>
      <c r="F41" s="757">
        <v>46276</v>
      </c>
      <c r="G41" s="757">
        <v>46293</v>
      </c>
      <c r="I41" s="769" t="str">
        <f t="shared" si="9"/>
        <v/>
      </c>
      <c r="J41" s="769" t="str">
        <f t="shared" si="9"/>
        <v/>
      </c>
      <c r="K41" s="769" t="str">
        <f t="shared" si="9"/>
        <v/>
      </c>
      <c r="L41" s="769" t="str">
        <f t="shared" si="9"/>
        <v/>
      </c>
      <c r="M41" s="769" t="str">
        <f t="shared" si="9"/>
        <v/>
      </c>
      <c r="N41" s="769" t="str">
        <f t="shared" si="9"/>
        <v/>
      </c>
      <c r="O41" s="769" t="str">
        <f t="shared" si="9"/>
        <v/>
      </c>
      <c r="P41" s="769" t="str">
        <f t="shared" si="9"/>
        <v/>
      </c>
      <c r="Q41" s="769" t="str">
        <f t="shared" si="9"/>
        <v/>
      </c>
      <c r="R41" s="769" t="str">
        <f t="shared" si="9"/>
        <v/>
      </c>
      <c r="S41" s="769" t="str">
        <f t="shared" si="10"/>
        <v/>
      </c>
      <c r="T41" s="769">
        <f t="shared" si="10"/>
        <v>1</v>
      </c>
      <c r="U41" s="769">
        <f t="shared" si="10"/>
        <v>1</v>
      </c>
      <c r="V41" s="769">
        <f t="shared" si="10"/>
        <v>1</v>
      </c>
      <c r="W41" s="769" t="str">
        <f t="shared" si="10"/>
        <v/>
      </c>
      <c r="X41" s="769" t="str">
        <f t="shared" si="10"/>
        <v/>
      </c>
      <c r="Y41" s="769" t="str">
        <f t="shared" si="10"/>
        <v/>
      </c>
      <c r="Z41" s="769" t="str">
        <f t="shared" si="10"/>
        <v/>
      </c>
      <c r="AA41" s="769" t="str">
        <f t="shared" si="10"/>
        <v/>
      </c>
      <c r="AC41">
        <f t="shared" si="11"/>
        <v>1</v>
      </c>
      <c r="AD41" s="798" cm="1">
        <f t="array" ref="AD41">IF($B41="","",IFERROR(_xlfn.AGGREGATE(15,6,ROW($B42:$B$98)/(($B42:$B$98&lt;=$B41)*($B42:$B$98&lt;&gt;"")),1)-1,98))</f>
        <v>45</v>
      </c>
      <c r="AE41" s="796">
        <f>IF($B41="","",IF($C41&lt;&gt;"",SUMIF(MAPEO!$A:$A,$C41,MAPEO!$K:$K),SUMIFS(MAPEO!$K:$K,MAPEO!$C:$C,"&gt;"&amp;ROW(),MAPEO!$C:$C,"&lt;="&amp;$AD41)))</f>
        <v>3826.1427619047636</v>
      </c>
      <c r="AF41" s="796">
        <f>IF($B41="","",IF($C41&lt;&gt;"",SUMIF(MAPEO!$A:$A,$C41,MAPEO!$M:$M),SUMIFS(MAPEO!$M:$M,MAPEO!$C:$C,"&gt;"&amp;ROW(),MAPEO!$C:$C,"&lt;="&amp;$AD41)))</f>
        <v>0</v>
      </c>
      <c r="AG41" s="799">
        <f t="shared" si="4"/>
        <v>0</v>
      </c>
      <c r="AH41" s="800" t="str">
        <f>IF($C41="","",COUNTIFS(MAPEO!$A:$A,$C41,MAPEO!$D:$D,"?*"))</f>
        <v/>
      </c>
    </row>
    <row r="42" spans="1:34" ht="14.25">
      <c r="A42" s="750">
        <v>38</v>
      </c>
      <c r="B42" s="750">
        <v>4</v>
      </c>
      <c r="C42" s="751" t="s">
        <v>1235</v>
      </c>
      <c r="D42" s="751" t="s">
        <v>1236</v>
      </c>
      <c r="E42" s="752">
        <v>3</v>
      </c>
      <c r="F42" s="753">
        <v>46276</v>
      </c>
      <c r="G42" s="753">
        <v>46280</v>
      </c>
      <c r="I42" s="769" t="str">
        <f t="shared" si="9"/>
        <v/>
      </c>
      <c r="J42" s="769" t="str">
        <f t="shared" si="9"/>
        <v/>
      </c>
      <c r="K42" s="769" t="str">
        <f t="shared" si="9"/>
        <v/>
      </c>
      <c r="L42" s="769" t="str">
        <f t="shared" si="9"/>
        <v/>
      </c>
      <c r="M42" s="769" t="str">
        <f t="shared" si="9"/>
        <v/>
      </c>
      <c r="N42" s="769" t="str">
        <f t="shared" si="9"/>
        <v/>
      </c>
      <c r="O42" s="769" t="str">
        <f t="shared" si="9"/>
        <v/>
      </c>
      <c r="P42" s="769" t="str">
        <f t="shared" si="9"/>
        <v/>
      </c>
      <c r="Q42" s="769" t="str">
        <f t="shared" si="9"/>
        <v/>
      </c>
      <c r="R42" s="769" t="str">
        <f t="shared" si="9"/>
        <v/>
      </c>
      <c r="S42" s="769" t="str">
        <f t="shared" si="10"/>
        <v/>
      </c>
      <c r="T42" s="769" t="str">
        <f t="shared" si="10"/>
        <v>█</v>
      </c>
      <c r="U42" s="769" t="str">
        <f t="shared" si="10"/>
        <v/>
      </c>
      <c r="V42" s="769" t="str">
        <f t="shared" si="10"/>
        <v/>
      </c>
      <c r="W42" s="769" t="str">
        <f t="shared" si="10"/>
        <v/>
      </c>
      <c r="X42" s="769" t="str">
        <f t="shared" si="10"/>
        <v/>
      </c>
      <c r="Y42" s="769" t="str">
        <f t="shared" si="10"/>
        <v/>
      </c>
      <c r="Z42" s="769" t="str">
        <f t="shared" si="10"/>
        <v/>
      </c>
      <c r="AA42" s="769" t="str">
        <f t="shared" si="10"/>
        <v/>
      </c>
      <c r="AC42">
        <f t="shared" si="11"/>
        <v>0</v>
      </c>
      <c r="AD42" s="798" cm="1">
        <f t="array" ref="AD42">IF($B42="","",IFERROR(_xlfn.AGGREGATE(15,6,ROW($B43:$B$98)/(($B43:$B$98&lt;=$B42)*($B43:$B$98&lt;&gt;"")),1)-1,98))</f>
        <v>42</v>
      </c>
      <c r="AE42" s="796">
        <f>IF($B42="","",IF($C42&lt;&gt;"",SUMIF(MAPEO!$A:$A,$C42,MAPEO!$K:$K),SUMIFS(MAPEO!$K:$K,MAPEO!$C:$C,"&gt;"&amp;ROW(),MAPEO!$C:$C,"&lt;="&amp;$AD42)))</f>
        <v>1099.1471428571426</v>
      </c>
      <c r="AF42" s="796">
        <f>IF($B42="","",IF($C42&lt;&gt;"",SUMIF(MAPEO!$A:$A,$C42,MAPEO!$M:$M),SUMIFS(MAPEO!$M:$M,MAPEO!$C:$C,"&gt;"&amp;ROW(),MAPEO!$C:$C,"&lt;="&amp;$AD42)))</f>
        <v>0</v>
      </c>
      <c r="AG42" s="799">
        <f t="shared" si="4"/>
        <v>0</v>
      </c>
      <c r="AH42" s="800">
        <f>IF($C42="","",COUNTIFS(MAPEO!$A:$A,$C42,MAPEO!$D:$D,"?*"))</f>
        <v>19</v>
      </c>
    </row>
    <row r="43" spans="1:34" ht="14.25">
      <c r="A43" s="750">
        <v>39</v>
      </c>
      <c r="B43" s="750">
        <v>4</v>
      </c>
      <c r="C43" s="751" t="s">
        <v>1237</v>
      </c>
      <c r="D43" s="751" t="s">
        <v>1238</v>
      </c>
      <c r="E43" s="752">
        <v>3</v>
      </c>
      <c r="F43" s="753">
        <v>46281</v>
      </c>
      <c r="G43" s="753">
        <v>46283</v>
      </c>
      <c r="I43" s="769" t="str">
        <f t="shared" si="9"/>
        <v/>
      </c>
      <c r="J43" s="769" t="str">
        <f t="shared" si="9"/>
        <v/>
      </c>
      <c r="K43" s="769" t="str">
        <f t="shared" si="9"/>
        <v/>
      </c>
      <c r="L43" s="769" t="str">
        <f t="shared" si="9"/>
        <v/>
      </c>
      <c r="M43" s="769" t="str">
        <f t="shared" si="9"/>
        <v/>
      </c>
      <c r="N43" s="769" t="str">
        <f t="shared" si="9"/>
        <v/>
      </c>
      <c r="O43" s="769" t="str">
        <f t="shared" si="9"/>
        <v/>
      </c>
      <c r="P43" s="769" t="str">
        <f t="shared" si="9"/>
        <v/>
      </c>
      <c r="Q43" s="769" t="str">
        <f t="shared" si="9"/>
        <v/>
      </c>
      <c r="R43" s="769" t="str">
        <f t="shared" si="9"/>
        <v/>
      </c>
      <c r="S43" s="769" t="str">
        <f t="shared" si="10"/>
        <v/>
      </c>
      <c r="T43" s="769" t="str">
        <f t="shared" si="10"/>
        <v>█</v>
      </c>
      <c r="U43" s="769" t="str">
        <f t="shared" si="10"/>
        <v>█</v>
      </c>
      <c r="V43" s="769" t="str">
        <f t="shared" si="10"/>
        <v/>
      </c>
      <c r="W43" s="769" t="str">
        <f t="shared" si="10"/>
        <v/>
      </c>
      <c r="X43" s="769" t="str">
        <f t="shared" si="10"/>
        <v/>
      </c>
      <c r="Y43" s="769" t="str">
        <f t="shared" si="10"/>
        <v/>
      </c>
      <c r="Z43" s="769" t="str">
        <f t="shared" si="10"/>
        <v/>
      </c>
      <c r="AA43" s="769" t="str">
        <f t="shared" si="10"/>
        <v/>
      </c>
      <c r="AC43">
        <f t="shared" si="11"/>
        <v>0</v>
      </c>
      <c r="AD43" s="798" cm="1">
        <f t="array" ref="AD43">IF($B43="","",IFERROR(_xlfn.AGGREGATE(15,6,ROW($B44:$B$98)/(($B44:$B$98&lt;=$B43)*($B44:$B$98&lt;&gt;"")),1)-1,98))</f>
        <v>43</v>
      </c>
      <c r="AE43" s="796">
        <f>IF($B43="","",IF($C43&lt;&gt;"",SUMIF(MAPEO!$A:$A,$C43,MAPEO!$K:$K),SUMIFS(MAPEO!$K:$K,MAPEO!$C:$C,"&gt;"&amp;ROW(),MAPEO!$C:$C,"&lt;="&amp;$AD43)))</f>
        <v>1657.6316190476184</v>
      </c>
      <c r="AF43" s="796">
        <f>IF($B43="","",IF($C43&lt;&gt;"",SUMIF(MAPEO!$A:$A,$C43,MAPEO!$M:$M),SUMIFS(MAPEO!$M:$M,MAPEO!$C:$C,"&gt;"&amp;ROW(),MAPEO!$C:$C,"&lt;="&amp;$AD43)))</f>
        <v>0</v>
      </c>
      <c r="AG43" s="799">
        <f t="shared" si="4"/>
        <v>0</v>
      </c>
      <c r="AH43" s="800">
        <f>IF($C43="","",COUNTIFS(MAPEO!$A:$A,$C43,MAPEO!$D:$D,"?*"))</f>
        <v>38</v>
      </c>
    </row>
    <row r="44" spans="1:34" ht="14.25">
      <c r="A44" s="750">
        <v>40</v>
      </c>
      <c r="B44" s="750">
        <v>4</v>
      </c>
      <c r="C44" s="751" t="s">
        <v>1239</v>
      </c>
      <c r="D44" s="751" t="s">
        <v>1240</v>
      </c>
      <c r="E44" s="752">
        <v>5</v>
      </c>
      <c r="F44" s="753">
        <v>46286</v>
      </c>
      <c r="G44" s="753">
        <v>46290</v>
      </c>
      <c r="I44" s="769" t="str">
        <f t="shared" si="9"/>
        <v/>
      </c>
      <c r="J44" s="769" t="str">
        <f t="shared" si="9"/>
        <v/>
      </c>
      <c r="K44" s="769" t="str">
        <f t="shared" si="9"/>
        <v/>
      </c>
      <c r="L44" s="769" t="str">
        <f t="shared" si="9"/>
        <v/>
      </c>
      <c r="M44" s="769" t="str">
        <f t="shared" si="9"/>
        <v/>
      </c>
      <c r="N44" s="769" t="str">
        <f t="shared" si="9"/>
        <v/>
      </c>
      <c r="O44" s="769" t="str">
        <f t="shared" si="9"/>
        <v/>
      </c>
      <c r="P44" s="769" t="str">
        <f t="shared" si="9"/>
        <v/>
      </c>
      <c r="Q44" s="769" t="str">
        <f t="shared" si="9"/>
        <v/>
      </c>
      <c r="R44" s="769" t="str">
        <f t="shared" si="9"/>
        <v/>
      </c>
      <c r="S44" s="769" t="str">
        <f t="shared" si="10"/>
        <v/>
      </c>
      <c r="T44" s="769" t="str">
        <f t="shared" si="10"/>
        <v/>
      </c>
      <c r="U44" s="769" t="str">
        <f t="shared" si="10"/>
        <v>█</v>
      </c>
      <c r="V44" s="769" t="str">
        <f t="shared" si="10"/>
        <v>█</v>
      </c>
      <c r="W44" s="769" t="str">
        <f t="shared" si="10"/>
        <v/>
      </c>
      <c r="X44" s="769" t="str">
        <f t="shared" si="10"/>
        <v/>
      </c>
      <c r="Y44" s="769" t="str">
        <f t="shared" si="10"/>
        <v/>
      </c>
      <c r="Z44" s="769" t="str">
        <f t="shared" si="10"/>
        <v/>
      </c>
      <c r="AA44" s="769" t="str">
        <f t="shared" si="10"/>
        <v/>
      </c>
      <c r="AC44">
        <f t="shared" si="11"/>
        <v>0</v>
      </c>
      <c r="AD44" s="798" cm="1">
        <f t="array" ref="AD44">IF($B44="","",IFERROR(_xlfn.AGGREGATE(15,6,ROW($B45:$B$98)/(($B45:$B$98&lt;=$B44)*($B45:$B$98&lt;&gt;"")),1)-1,98))</f>
        <v>44</v>
      </c>
      <c r="AE44" s="796">
        <f>IF($B44="","",IF($C44&lt;&gt;"",SUMIF(MAPEO!$A:$A,$C44,MAPEO!$K:$K),SUMIFS(MAPEO!$K:$K,MAPEO!$C:$C,"&gt;"&amp;ROW(),MAPEO!$C:$C,"&lt;="&amp;$AD44)))</f>
        <v>835.44400000000007</v>
      </c>
      <c r="AF44" s="796">
        <f>IF($B44="","",IF($C44&lt;&gt;"",SUMIF(MAPEO!$A:$A,$C44,MAPEO!$M:$M),SUMIFS(MAPEO!$M:$M,MAPEO!$C:$C,"&gt;"&amp;ROW(),MAPEO!$C:$C,"&lt;="&amp;$AD44)))</f>
        <v>0</v>
      </c>
      <c r="AG44" s="799">
        <f t="shared" si="4"/>
        <v>0</v>
      </c>
      <c r="AH44" s="800">
        <f>IF($C44="","",COUNTIFS(MAPEO!$A:$A,$C44,MAPEO!$D:$D,"?*"))</f>
        <v>24</v>
      </c>
    </row>
    <row r="45" spans="1:34" ht="14.25">
      <c r="A45" s="750">
        <v>41</v>
      </c>
      <c r="B45" s="750">
        <v>4</v>
      </c>
      <c r="C45" s="751" t="s">
        <v>1241</v>
      </c>
      <c r="D45" s="751" t="s">
        <v>1242</v>
      </c>
      <c r="E45" s="752">
        <v>1</v>
      </c>
      <c r="F45" s="753">
        <v>46293</v>
      </c>
      <c r="G45" s="753">
        <v>46293</v>
      </c>
      <c r="I45" s="769" t="str">
        <f t="shared" ref="I45:R54" si="12">IF(AND($F45&lt;=I$3,$G45&gt;=I$3-6),IF($AC45=1,1,"█"),"")</f>
        <v/>
      </c>
      <c r="J45" s="769" t="str">
        <f t="shared" si="12"/>
        <v/>
      </c>
      <c r="K45" s="769" t="str">
        <f t="shared" si="12"/>
        <v/>
      </c>
      <c r="L45" s="769" t="str">
        <f t="shared" si="12"/>
        <v/>
      </c>
      <c r="M45" s="769" t="str">
        <f t="shared" si="12"/>
        <v/>
      </c>
      <c r="N45" s="769" t="str">
        <f t="shared" si="12"/>
        <v/>
      </c>
      <c r="O45" s="769" t="str">
        <f t="shared" si="12"/>
        <v/>
      </c>
      <c r="P45" s="769" t="str">
        <f t="shared" si="12"/>
        <v/>
      </c>
      <c r="Q45" s="769" t="str">
        <f t="shared" si="12"/>
        <v/>
      </c>
      <c r="R45" s="769" t="str">
        <f t="shared" si="12"/>
        <v/>
      </c>
      <c r="S45" s="769" t="str">
        <f t="shared" ref="S45:AA54" si="13">IF(AND($F45&lt;=S$3,$G45&gt;=S$3-6),IF($AC45=1,1,"█"),"")</f>
        <v/>
      </c>
      <c r="T45" s="769" t="str">
        <f t="shared" si="13"/>
        <v/>
      </c>
      <c r="U45" s="769" t="str">
        <f t="shared" si="13"/>
        <v/>
      </c>
      <c r="V45" s="769" t="str">
        <f t="shared" si="13"/>
        <v>█</v>
      </c>
      <c r="W45" s="769" t="str">
        <f t="shared" si="13"/>
        <v/>
      </c>
      <c r="X45" s="769" t="str">
        <f t="shared" si="13"/>
        <v/>
      </c>
      <c r="Y45" s="769" t="str">
        <f t="shared" si="13"/>
        <v/>
      </c>
      <c r="Z45" s="769" t="str">
        <f t="shared" si="13"/>
        <v/>
      </c>
      <c r="AA45" s="769" t="str">
        <f t="shared" si="13"/>
        <v/>
      </c>
      <c r="AC45">
        <f t="shared" si="11"/>
        <v>0</v>
      </c>
      <c r="AD45" s="798" cm="1">
        <f t="array" ref="AD45">IF($B45="","",IFERROR(_xlfn.AGGREGATE(15,6,ROW($B46:$B$98)/(($B46:$B$98&lt;=$B45)*($B46:$B$98&lt;&gt;"")),1)-1,98))</f>
        <v>45</v>
      </c>
      <c r="AE45" s="796">
        <f>IF($B45="","",IF($C45&lt;&gt;"",SUMIF(MAPEO!$A:$A,$C45,MAPEO!$K:$K),SUMIFS(MAPEO!$K:$K,MAPEO!$C:$C,"&gt;"&amp;ROW(),MAPEO!$C:$C,"&lt;="&amp;$AD45)))</f>
        <v>233.92000000000002</v>
      </c>
      <c r="AF45" s="796">
        <f>IF($B45="","",IF($C45&lt;&gt;"",SUMIF(MAPEO!$A:$A,$C45,MAPEO!$M:$M),SUMIFS(MAPEO!$M:$M,MAPEO!$C:$C,"&gt;"&amp;ROW(),MAPEO!$C:$C,"&lt;="&amp;$AD45)))</f>
        <v>0</v>
      </c>
      <c r="AG45" s="799">
        <f t="shared" si="4"/>
        <v>0</v>
      </c>
      <c r="AH45" s="800">
        <f>IF($C45="","",COUNTIFS(MAPEO!$A:$A,$C45,MAPEO!$D:$D,"?*"))</f>
        <v>3</v>
      </c>
    </row>
    <row r="46" spans="1:34" ht="14.25">
      <c r="A46" s="746">
        <v>42</v>
      </c>
      <c r="B46" s="746">
        <v>2</v>
      </c>
      <c r="C46" s="747"/>
      <c r="D46" s="747" t="s">
        <v>1243</v>
      </c>
      <c r="E46" s="748">
        <v>28</v>
      </c>
      <c r="F46" s="749">
        <v>46237</v>
      </c>
      <c r="G46" s="749">
        <v>46275</v>
      </c>
      <c r="I46" s="769" t="str">
        <f t="shared" si="12"/>
        <v/>
      </c>
      <c r="J46" s="769" t="str">
        <f t="shared" si="12"/>
        <v/>
      </c>
      <c r="K46" s="769" t="str">
        <f t="shared" si="12"/>
        <v/>
      </c>
      <c r="L46" s="769" t="str">
        <f t="shared" si="12"/>
        <v/>
      </c>
      <c r="M46" s="769" t="str">
        <f t="shared" si="12"/>
        <v/>
      </c>
      <c r="N46" s="769">
        <f t="shared" si="12"/>
        <v>1</v>
      </c>
      <c r="O46" s="769">
        <f t="shared" si="12"/>
        <v>1</v>
      </c>
      <c r="P46" s="769">
        <f t="shared" si="12"/>
        <v>1</v>
      </c>
      <c r="Q46" s="769">
        <f t="shared" si="12"/>
        <v>1</v>
      </c>
      <c r="R46" s="769">
        <f t="shared" si="12"/>
        <v>1</v>
      </c>
      <c r="S46" s="769">
        <f t="shared" si="13"/>
        <v>1</v>
      </c>
      <c r="T46" s="769">
        <f t="shared" si="13"/>
        <v>1</v>
      </c>
      <c r="U46" s="769" t="str">
        <f t="shared" si="13"/>
        <v/>
      </c>
      <c r="V46" s="769" t="str">
        <f t="shared" si="13"/>
        <v/>
      </c>
      <c r="W46" s="769" t="str">
        <f t="shared" si="13"/>
        <v/>
      </c>
      <c r="X46" s="769" t="str">
        <f t="shared" si="13"/>
        <v/>
      </c>
      <c r="Y46" s="769" t="str">
        <f t="shared" si="13"/>
        <v/>
      </c>
      <c r="Z46" s="769" t="str">
        <f t="shared" si="13"/>
        <v/>
      </c>
      <c r="AA46" s="769" t="str">
        <f t="shared" si="13"/>
        <v/>
      </c>
      <c r="AC46">
        <f t="shared" si="11"/>
        <v>1</v>
      </c>
      <c r="AD46" s="798" cm="1">
        <f t="array" ref="AD46">IF($B46="","",IFERROR(_xlfn.AGGREGATE(15,6,ROW($B47:$B$98)/(($B47:$B$98&lt;=$B46)*($B47:$B$98&lt;&gt;"")),1)-1,98))</f>
        <v>70</v>
      </c>
      <c r="AE46" s="796">
        <f>IF($B46="","",IF($C46&lt;&gt;"",SUMIF(MAPEO!$A:$A,$C46,MAPEO!$K:$K),SUMIFS(MAPEO!$K:$K,MAPEO!$C:$C,"&gt;"&amp;ROW(),MAPEO!$C:$C,"&lt;="&amp;$AD46)))</f>
        <v>1802.4695200000006</v>
      </c>
      <c r="AF46" s="796">
        <f>IF($B46="","",IF($C46&lt;&gt;"",SUMIF(MAPEO!$A:$A,$C46,MAPEO!$M:$M),SUMIFS(MAPEO!$M:$M,MAPEO!$C:$C,"&gt;"&amp;ROW(),MAPEO!$C:$C,"&lt;="&amp;$AD46)))</f>
        <v>0</v>
      </c>
      <c r="AG46" s="799">
        <f t="shared" si="4"/>
        <v>0</v>
      </c>
      <c r="AH46" s="800" t="str">
        <f>IF($C46="","",COUNTIFS(MAPEO!$A:$A,$C46,MAPEO!$D:$D,"?*"))</f>
        <v/>
      </c>
    </row>
    <row r="47" spans="1:34" ht="14.25">
      <c r="A47" s="754">
        <v>43</v>
      </c>
      <c r="B47" s="754">
        <v>3</v>
      </c>
      <c r="C47" s="755"/>
      <c r="D47" s="755" t="s">
        <v>1244</v>
      </c>
      <c r="E47" s="756">
        <v>8</v>
      </c>
      <c r="F47" s="757">
        <v>46237</v>
      </c>
      <c r="G47" s="757">
        <v>46247</v>
      </c>
      <c r="I47" s="769" t="str">
        <f t="shared" si="12"/>
        <v/>
      </c>
      <c r="J47" s="769" t="str">
        <f t="shared" si="12"/>
        <v/>
      </c>
      <c r="K47" s="769" t="str">
        <f t="shared" si="12"/>
        <v/>
      </c>
      <c r="L47" s="769" t="str">
        <f t="shared" si="12"/>
        <v/>
      </c>
      <c r="M47" s="769" t="str">
        <f t="shared" si="12"/>
        <v/>
      </c>
      <c r="N47" s="769">
        <f t="shared" si="12"/>
        <v>1</v>
      </c>
      <c r="O47" s="769">
        <f t="shared" si="12"/>
        <v>1</v>
      </c>
      <c r="P47" s="769">
        <f t="shared" si="12"/>
        <v>1</v>
      </c>
      <c r="Q47" s="769" t="str">
        <f t="shared" si="12"/>
        <v/>
      </c>
      <c r="R47" s="769" t="str">
        <f t="shared" si="12"/>
        <v/>
      </c>
      <c r="S47" s="769" t="str">
        <f t="shared" si="13"/>
        <v/>
      </c>
      <c r="T47" s="769" t="str">
        <f t="shared" si="13"/>
        <v/>
      </c>
      <c r="U47" s="769" t="str">
        <f t="shared" si="13"/>
        <v/>
      </c>
      <c r="V47" s="769" t="str">
        <f t="shared" si="13"/>
        <v/>
      </c>
      <c r="W47" s="769" t="str">
        <f t="shared" si="13"/>
        <v/>
      </c>
      <c r="X47" s="769" t="str">
        <f t="shared" si="13"/>
        <v/>
      </c>
      <c r="Y47" s="769" t="str">
        <f t="shared" si="13"/>
        <v/>
      </c>
      <c r="Z47" s="769" t="str">
        <f t="shared" si="13"/>
        <v/>
      </c>
      <c r="AA47" s="769" t="str">
        <f t="shared" si="13"/>
        <v/>
      </c>
      <c r="AC47">
        <f t="shared" si="11"/>
        <v>1</v>
      </c>
      <c r="AD47" s="798" cm="1">
        <f t="array" ref="AD47">IF($B47="","",IFERROR(_xlfn.AGGREGATE(15,6,ROW($B48:$B$98)/(($B48:$B$98&lt;=$B47)*($B48:$B$98&lt;&gt;"")),1)-1,98))</f>
        <v>54</v>
      </c>
      <c r="AE47" s="796">
        <f>IF($B47="","",IF($C47&lt;&gt;"",SUMIF(MAPEO!$A:$A,$C47,MAPEO!$K:$K),SUMIFS(MAPEO!$K:$K,MAPEO!$C:$C,"&gt;"&amp;ROW(),MAPEO!$C:$C,"&lt;="&amp;$AD47)))</f>
        <v>716.05200000000025</v>
      </c>
      <c r="AF47" s="796">
        <f>IF($B47="","",IF($C47&lt;&gt;"",SUMIF(MAPEO!$A:$A,$C47,MAPEO!$M:$M),SUMIFS(MAPEO!$M:$M,MAPEO!$C:$C,"&gt;"&amp;ROW(),MAPEO!$C:$C,"&lt;="&amp;$AD47)))</f>
        <v>0</v>
      </c>
      <c r="AG47" s="799">
        <f t="shared" si="4"/>
        <v>0</v>
      </c>
      <c r="AH47" s="800" t="str">
        <f>IF($C47="","",COUNTIFS(MAPEO!$A:$A,$C47,MAPEO!$D:$D,"?*"))</f>
        <v/>
      </c>
    </row>
    <row r="48" spans="1:34" ht="14.25">
      <c r="A48" s="750">
        <v>44</v>
      </c>
      <c r="B48" s="750">
        <v>4</v>
      </c>
      <c r="C48" s="751"/>
      <c r="D48" s="751" t="s">
        <v>1245</v>
      </c>
      <c r="E48" s="752">
        <v>4</v>
      </c>
      <c r="F48" s="753">
        <v>46237</v>
      </c>
      <c r="G48" s="753">
        <v>46241</v>
      </c>
      <c r="I48" s="769" t="str">
        <f t="shared" si="12"/>
        <v/>
      </c>
      <c r="J48" s="769" t="str">
        <f t="shared" si="12"/>
        <v/>
      </c>
      <c r="K48" s="769" t="str">
        <f t="shared" si="12"/>
        <v/>
      </c>
      <c r="L48" s="769" t="str">
        <f t="shared" si="12"/>
        <v/>
      </c>
      <c r="M48" s="769" t="str">
        <f t="shared" si="12"/>
        <v/>
      </c>
      <c r="N48" s="769">
        <f t="shared" si="12"/>
        <v>1</v>
      </c>
      <c r="O48" s="769">
        <f t="shared" si="12"/>
        <v>1</v>
      </c>
      <c r="P48" s="769" t="str">
        <f t="shared" si="12"/>
        <v/>
      </c>
      <c r="Q48" s="769" t="str">
        <f t="shared" si="12"/>
        <v/>
      </c>
      <c r="R48" s="769" t="str">
        <f t="shared" si="12"/>
        <v/>
      </c>
      <c r="S48" s="769" t="str">
        <f t="shared" si="13"/>
        <v/>
      </c>
      <c r="T48" s="769" t="str">
        <f t="shared" si="13"/>
        <v/>
      </c>
      <c r="U48" s="769" t="str">
        <f t="shared" si="13"/>
        <v/>
      </c>
      <c r="V48" s="769" t="str">
        <f t="shared" si="13"/>
        <v/>
      </c>
      <c r="W48" s="769" t="str">
        <f t="shared" si="13"/>
        <v/>
      </c>
      <c r="X48" s="769" t="str">
        <f t="shared" si="13"/>
        <v/>
      </c>
      <c r="Y48" s="769" t="str">
        <f t="shared" si="13"/>
        <v/>
      </c>
      <c r="Z48" s="769" t="str">
        <f t="shared" si="13"/>
        <v/>
      </c>
      <c r="AA48" s="769" t="str">
        <f t="shared" si="13"/>
        <v/>
      </c>
      <c r="AC48">
        <f t="shared" si="11"/>
        <v>1</v>
      </c>
      <c r="AD48" s="798" cm="1">
        <f t="array" ref="AD48">IF($B48="","",IFERROR(_xlfn.AGGREGATE(15,6,ROW($B49:$B$98)/(($B49:$B$98&lt;=$B48)*($B49:$B$98&lt;&gt;"")),1)-1,98))</f>
        <v>50</v>
      </c>
      <c r="AE48" s="796">
        <f>IF($B48="","",IF($C48&lt;&gt;"",SUMIF(MAPEO!$A:$A,$C48,MAPEO!$K:$K),SUMIFS(MAPEO!$K:$K,MAPEO!$C:$C,"&gt;"&amp;ROW(),MAPEO!$C:$C,"&lt;="&amp;$AD48)))</f>
        <v>454.56000000000017</v>
      </c>
      <c r="AF48" s="796">
        <f>IF($B48="","",IF($C48&lt;&gt;"",SUMIF(MAPEO!$A:$A,$C48,MAPEO!$M:$M),SUMIFS(MAPEO!$M:$M,MAPEO!$C:$C,"&gt;"&amp;ROW(),MAPEO!$C:$C,"&lt;="&amp;$AD48)))</f>
        <v>0</v>
      </c>
      <c r="AG48" s="799">
        <f t="shared" si="4"/>
        <v>0</v>
      </c>
      <c r="AH48" s="800" t="str">
        <f>IF($C48="","",COUNTIFS(MAPEO!$A:$A,$C48,MAPEO!$D:$D,"?*"))</f>
        <v/>
      </c>
    </row>
    <row r="49" spans="1:34" ht="14.25">
      <c r="A49" s="758">
        <v>45</v>
      </c>
      <c r="B49" s="758">
        <v>5</v>
      </c>
      <c r="C49" s="759" t="s">
        <v>1246</v>
      </c>
      <c r="D49" s="759" t="s">
        <v>1247</v>
      </c>
      <c r="E49" s="760">
        <v>2</v>
      </c>
      <c r="F49" s="761">
        <v>46237</v>
      </c>
      <c r="G49" s="761">
        <v>46238</v>
      </c>
      <c r="I49" s="769" t="str">
        <f t="shared" si="12"/>
        <v/>
      </c>
      <c r="J49" s="769" t="str">
        <f t="shared" si="12"/>
        <v/>
      </c>
      <c r="K49" s="769" t="str">
        <f t="shared" si="12"/>
        <v/>
      </c>
      <c r="L49" s="769" t="str">
        <f t="shared" si="12"/>
        <v/>
      </c>
      <c r="M49" s="769" t="str">
        <f t="shared" si="12"/>
        <v/>
      </c>
      <c r="N49" s="769" t="str">
        <f t="shared" si="12"/>
        <v>█</v>
      </c>
      <c r="O49" s="769" t="str">
        <f t="shared" si="12"/>
        <v/>
      </c>
      <c r="P49" s="769" t="str">
        <f t="shared" si="12"/>
        <v/>
      </c>
      <c r="Q49" s="769" t="str">
        <f t="shared" si="12"/>
        <v/>
      </c>
      <c r="R49" s="769" t="str">
        <f t="shared" si="12"/>
        <v/>
      </c>
      <c r="S49" s="769" t="str">
        <f t="shared" si="13"/>
        <v/>
      </c>
      <c r="T49" s="769" t="str">
        <f t="shared" si="13"/>
        <v/>
      </c>
      <c r="U49" s="769" t="str">
        <f t="shared" si="13"/>
        <v/>
      </c>
      <c r="V49" s="769" t="str">
        <f t="shared" si="13"/>
        <v/>
      </c>
      <c r="W49" s="769" t="str">
        <f t="shared" si="13"/>
        <v/>
      </c>
      <c r="X49" s="769" t="str">
        <f t="shared" si="13"/>
        <v/>
      </c>
      <c r="Y49" s="769" t="str">
        <f t="shared" si="13"/>
        <v/>
      </c>
      <c r="Z49" s="769" t="str">
        <f t="shared" si="13"/>
        <v/>
      </c>
      <c r="AA49" s="769" t="str">
        <f t="shared" si="13"/>
        <v/>
      </c>
      <c r="AC49">
        <f t="shared" si="11"/>
        <v>0</v>
      </c>
      <c r="AD49" s="798" cm="1">
        <f t="array" ref="AD49">IF($B49="","",IFERROR(_xlfn.AGGREGATE(15,6,ROW($B50:$B$98)/(($B50:$B$98&lt;=$B49)*($B50:$B$98&lt;&gt;"")),1)-1,98))</f>
        <v>49</v>
      </c>
      <c r="AE49" s="796">
        <f>IF($B49="","",IF($C49&lt;&gt;"",SUMIF(MAPEO!$A:$A,$C49,MAPEO!$K:$K),SUMIFS(MAPEO!$K:$K,MAPEO!$C:$C,"&gt;"&amp;ROW(),MAPEO!$C:$C,"&lt;="&amp;$AD49)))</f>
        <v>426.56000000000006</v>
      </c>
      <c r="AF49" s="796">
        <f>IF($B49="","",IF($C49&lt;&gt;"",SUMIF(MAPEO!$A:$A,$C49,MAPEO!$M:$M),SUMIFS(MAPEO!$M:$M,MAPEO!$C:$C,"&gt;"&amp;ROW(),MAPEO!$C:$C,"&lt;="&amp;$AD49)))</f>
        <v>0</v>
      </c>
      <c r="AG49" s="799">
        <f t="shared" si="4"/>
        <v>0</v>
      </c>
      <c r="AH49" s="800">
        <f>IF($C49="","",COUNTIFS(MAPEO!$A:$A,$C49,MAPEO!$D:$D,"?*"))</f>
        <v>5</v>
      </c>
    </row>
    <row r="50" spans="1:34" ht="14.25">
      <c r="A50" s="758">
        <v>46</v>
      </c>
      <c r="B50" s="758">
        <v>5</v>
      </c>
      <c r="C50" s="759" t="s">
        <v>1248</v>
      </c>
      <c r="D50" s="759" t="s">
        <v>1249</v>
      </c>
      <c r="E50" s="760">
        <v>2</v>
      </c>
      <c r="F50" s="761">
        <v>46239</v>
      </c>
      <c r="G50" s="761">
        <v>46241</v>
      </c>
      <c r="I50" s="769" t="str">
        <f t="shared" si="12"/>
        <v/>
      </c>
      <c r="J50" s="769" t="str">
        <f t="shared" si="12"/>
        <v/>
      </c>
      <c r="K50" s="769" t="str">
        <f t="shared" si="12"/>
        <v/>
      </c>
      <c r="L50" s="769" t="str">
        <f t="shared" si="12"/>
        <v/>
      </c>
      <c r="M50" s="769" t="str">
        <f t="shared" si="12"/>
        <v/>
      </c>
      <c r="N50" s="769" t="str">
        <f t="shared" si="12"/>
        <v>█</v>
      </c>
      <c r="O50" s="769" t="str">
        <f t="shared" si="12"/>
        <v>█</v>
      </c>
      <c r="P50" s="769" t="str">
        <f t="shared" si="12"/>
        <v/>
      </c>
      <c r="Q50" s="769" t="str">
        <f t="shared" si="12"/>
        <v/>
      </c>
      <c r="R50" s="769" t="str">
        <f t="shared" si="12"/>
        <v/>
      </c>
      <c r="S50" s="769" t="str">
        <f t="shared" si="13"/>
        <v/>
      </c>
      <c r="T50" s="769" t="str">
        <f t="shared" si="13"/>
        <v/>
      </c>
      <c r="U50" s="769" t="str">
        <f t="shared" si="13"/>
        <v/>
      </c>
      <c r="V50" s="769" t="str">
        <f t="shared" si="13"/>
        <v/>
      </c>
      <c r="W50" s="769" t="str">
        <f t="shared" si="13"/>
        <v/>
      </c>
      <c r="X50" s="769" t="str">
        <f t="shared" si="13"/>
        <v/>
      </c>
      <c r="Y50" s="769" t="str">
        <f t="shared" si="13"/>
        <v/>
      </c>
      <c r="Z50" s="769" t="str">
        <f t="shared" si="13"/>
        <v/>
      </c>
      <c r="AA50" s="769" t="str">
        <f t="shared" si="13"/>
        <v/>
      </c>
      <c r="AC50">
        <f t="shared" si="11"/>
        <v>0</v>
      </c>
      <c r="AD50" s="798" cm="1">
        <f t="array" ref="AD50">IF($B50="","",IFERROR(_xlfn.AGGREGATE(15,6,ROW($B51:$B$98)/(($B51:$B$98&lt;=$B50)*($B51:$B$98&lt;&gt;"")),1)-1,98))</f>
        <v>50</v>
      </c>
      <c r="AE50" s="796">
        <f>IF($B50="","",IF($C50&lt;&gt;"",SUMIF(MAPEO!$A:$A,$C50,MAPEO!$K:$K),SUMIFS(MAPEO!$K:$K,MAPEO!$C:$C,"&gt;"&amp;ROW(),MAPEO!$C:$C,"&lt;="&amp;$AD50)))</f>
        <v>28</v>
      </c>
      <c r="AF50" s="796">
        <f>IF($B50="","",IF($C50&lt;&gt;"",SUMIF(MAPEO!$A:$A,$C50,MAPEO!$M:$M),SUMIFS(MAPEO!$M:$M,MAPEO!$C:$C,"&gt;"&amp;ROW(),MAPEO!$C:$C,"&lt;="&amp;$AD50)))</f>
        <v>0</v>
      </c>
      <c r="AG50" s="799">
        <f t="shared" si="4"/>
        <v>0</v>
      </c>
      <c r="AH50" s="800">
        <f>IF($C50="","",COUNTIFS(MAPEO!$A:$A,$C50,MAPEO!$D:$D,"?*"))</f>
        <v>5</v>
      </c>
    </row>
    <row r="51" spans="1:34" ht="14.25">
      <c r="A51" s="750">
        <v>47</v>
      </c>
      <c r="B51" s="750">
        <v>4</v>
      </c>
      <c r="C51" s="751"/>
      <c r="D51" s="751" t="s">
        <v>1250</v>
      </c>
      <c r="E51" s="752">
        <v>2</v>
      </c>
      <c r="F51" s="753">
        <v>46244</v>
      </c>
      <c r="G51" s="753">
        <v>46245</v>
      </c>
      <c r="I51" s="769" t="str">
        <f t="shared" si="12"/>
        <v/>
      </c>
      <c r="J51" s="769" t="str">
        <f t="shared" si="12"/>
        <v/>
      </c>
      <c r="K51" s="769" t="str">
        <f t="shared" si="12"/>
        <v/>
      </c>
      <c r="L51" s="769" t="str">
        <f t="shared" si="12"/>
        <v/>
      </c>
      <c r="M51" s="769" t="str">
        <f t="shared" si="12"/>
        <v/>
      </c>
      <c r="N51" s="769" t="str">
        <f t="shared" si="12"/>
        <v/>
      </c>
      <c r="O51" s="769">
        <f t="shared" si="12"/>
        <v>1</v>
      </c>
      <c r="P51" s="769" t="str">
        <f t="shared" si="12"/>
        <v/>
      </c>
      <c r="Q51" s="769" t="str">
        <f t="shared" si="12"/>
        <v/>
      </c>
      <c r="R51" s="769" t="str">
        <f t="shared" si="12"/>
        <v/>
      </c>
      <c r="S51" s="769" t="str">
        <f t="shared" si="13"/>
        <v/>
      </c>
      <c r="T51" s="769" t="str">
        <f t="shared" si="13"/>
        <v/>
      </c>
      <c r="U51" s="769" t="str">
        <f t="shared" si="13"/>
        <v/>
      </c>
      <c r="V51" s="769" t="str">
        <f t="shared" si="13"/>
        <v/>
      </c>
      <c r="W51" s="769" t="str">
        <f t="shared" si="13"/>
        <v/>
      </c>
      <c r="X51" s="769" t="str">
        <f t="shared" si="13"/>
        <v/>
      </c>
      <c r="Y51" s="769" t="str">
        <f t="shared" si="13"/>
        <v/>
      </c>
      <c r="Z51" s="769" t="str">
        <f t="shared" si="13"/>
        <v/>
      </c>
      <c r="AA51" s="769" t="str">
        <f t="shared" si="13"/>
        <v/>
      </c>
      <c r="AC51">
        <f t="shared" si="11"/>
        <v>1</v>
      </c>
      <c r="AD51" s="798" cm="1">
        <f t="array" ref="AD51">IF($B51="","",IFERROR(_xlfn.AGGREGATE(15,6,ROW($B52:$B$98)/(($B52:$B$98&lt;=$B51)*($B52:$B$98&lt;&gt;"")),1)-1,98))</f>
        <v>52</v>
      </c>
      <c r="AE51" s="796">
        <f>IF($B51="","",IF($C51&lt;&gt;"",SUMIF(MAPEO!$A:$A,$C51,MAPEO!$K:$K),SUMIFS(MAPEO!$K:$K,MAPEO!$C:$C,"&gt;"&amp;ROW(),MAPEO!$C:$C,"&lt;="&amp;$AD51)))</f>
        <v>134.41120000000001</v>
      </c>
      <c r="AF51" s="796">
        <f>IF($B51="","",IF($C51&lt;&gt;"",SUMIF(MAPEO!$A:$A,$C51,MAPEO!$M:$M),SUMIFS(MAPEO!$M:$M,MAPEO!$C:$C,"&gt;"&amp;ROW(),MAPEO!$C:$C,"&lt;="&amp;$AD51)))</f>
        <v>0</v>
      </c>
      <c r="AG51" s="799">
        <f t="shared" si="4"/>
        <v>0</v>
      </c>
      <c r="AH51" s="800" t="str">
        <f>IF($C51="","",COUNTIFS(MAPEO!$A:$A,$C51,MAPEO!$D:$D,"?*"))</f>
        <v/>
      </c>
    </row>
    <row r="52" spans="1:34" ht="14.25">
      <c r="A52" s="758">
        <v>48</v>
      </c>
      <c r="B52" s="758">
        <v>5</v>
      </c>
      <c r="C52" s="759" t="s">
        <v>1251</v>
      </c>
      <c r="D52" s="759" t="s">
        <v>1252</v>
      </c>
      <c r="E52" s="760">
        <v>2</v>
      </c>
      <c r="F52" s="761">
        <v>46244</v>
      </c>
      <c r="G52" s="761">
        <v>46245</v>
      </c>
      <c r="I52" s="769" t="str">
        <f t="shared" si="12"/>
        <v/>
      </c>
      <c r="J52" s="769" t="str">
        <f t="shared" si="12"/>
        <v/>
      </c>
      <c r="K52" s="769" t="str">
        <f t="shared" si="12"/>
        <v/>
      </c>
      <c r="L52" s="769" t="str">
        <f t="shared" si="12"/>
        <v/>
      </c>
      <c r="M52" s="769" t="str">
        <f t="shared" si="12"/>
        <v/>
      </c>
      <c r="N52" s="769" t="str">
        <f t="shared" si="12"/>
        <v/>
      </c>
      <c r="O52" s="769" t="str">
        <f t="shared" si="12"/>
        <v>█</v>
      </c>
      <c r="P52" s="769" t="str">
        <f t="shared" si="12"/>
        <v/>
      </c>
      <c r="Q52" s="769" t="str">
        <f t="shared" si="12"/>
        <v/>
      </c>
      <c r="R52" s="769" t="str">
        <f t="shared" si="12"/>
        <v/>
      </c>
      <c r="S52" s="769" t="str">
        <f t="shared" si="13"/>
        <v/>
      </c>
      <c r="T52" s="769" t="str">
        <f t="shared" si="13"/>
        <v/>
      </c>
      <c r="U52" s="769" t="str">
        <f t="shared" si="13"/>
        <v/>
      </c>
      <c r="V52" s="769" t="str">
        <f t="shared" si="13"/>
        <v/>
      </c>
      <c r="W52" s="769" t="str">
        <f t="shared" si="13"/>
        <v/>
      </c>
      <c r="X52" s="769" t="str">
        <f t="shared" si="13"/>
        <v/>
      </c>
      <c r="Y52" s="769" t="str">
        <f t="shared" si="13"/>
        <v/>
      </c>
      <c r="Z52" s="769" t="str">
        <f t="shared" si="13"/>
        <v/>
      </c>
      <c r="AA52" s="769" t="str">
        <f t="shared" si="13"/>
        <v/>
      </c>
      <c r="AC52">
        <f t="shared" si="11"/>
        <v>0</v>
      </c>
      <c r="AD52" s="798" cm="1">
        <f t="array" ref="AD52">IF($B52="","",IFERROR(_xlfn.AGGREGATE(15,6,ROW($B53:$B$98)/(($B53:$B$98&lt;=$B52)*($B53:$B$98&lt;&gt;"")),1)-1,98))</f>
        <v>52</v>
      </c>
      <c r="AE52" s="796">
        <f>IF($B52="","",IF($C52&lt;&gt;"",SUMIF(MAPEO!$A:$A,$C52,MAPEO!$K:$K),SUMIFS(MAPEO!$K:$K,MAPEO!$C:$C,"&gt;"&amp;ROW(),MAPEO!$C:$C,"&lt;="&amp;$AD52)))</f>
        <v>134.41120000000001</v>
      </c>
      <c r="AF52" s="796">
        <f>IF($B52="","",IF($C52&lt;&gt;"",SUMIF(MAPEO!$A:$A,$C52,MAPEO!$M:$M),SUMIFS(MAPEO!$M:$M,MAPEO!$C:$C,"&gt;"&amp;ROW(),MAPEO!$C:$C,"&lt;="&amp;$AD52)))</f>
        <v>0</v>
      </c>
      <c r="AG52" s="799">
        <f t="shared" si="4"/>
        <v>0</v>
      </c>
      <c r="AH52" s="800">
        <f>IF($C52="","",COUNTIFS(MAPEO!$A:$A,$C52,MAPEO!$D:$D,"?*"))</f>
        <v>5</v>
      </c>
    </row>
    <row r="53" spans="1:34" ht="14.25">
      <c r="A53" s="750">
        <v>49</v>
      </c>
      <c r="B53" s="750">
        <v>4</v>
      </c>
      <c r="C53" s="751"/>
      <c r="D53" s="751" t="s">
        <v>1253</v>
      </c>
      <c r="E53" s="752">
        <v>2</v>
      </c>
      <c r="F53" s="753">
        <v>46246</v>
      </c>
      <c r="G53" s="753">
        <v>46247</v>
      </c>
      <c r="I53" s="769" t="str">
        <f t="shared" si="12"/>
        <v/>
      </c>
      <c r="J53" s="769" t="str">
        <f t="shared" si="12"/>
        <v/>
      </c>
      <c r="K53" s="769" t="str">
        <f t="shared" si="12"/>
        <v/>
      </c>
      <c r="L53" s="769" t="str">
        <f t="shared" si="12"/>
        <v/>
      </c>
      <c r="M53" s="769" t="str">
        <f t="shared" si="12"/>
        <v/>
      </c>
      <c r="N53" s="769" t="str">
        <f t="shared" si="12"/>
        <v/>
      </c>
      <c r="O53" s="769">
        <f t="shared" si="12"/>
        <v>1</v>
      </c>
      <c r="P53" s="769">
        <f t="shared" si="12"/>
        <v>1</v>
      </c>
      <c r="Q53" s="769" t="str">
        <f t="shared" si="12"/>
        <v/>
      </c>
      <c r="R53" s="769" t="str">
        <f t="shared" si="12"/>
        <v/>
      </c>
      <c r="S53" s="769" t="str">
        <f t="shared" si="13"/>
        <v/>
      </c>
      <c r="T53" s="769" t="str">
        <f t="shared" si="13"/>
        <v/>
      </c>
      <c r="U53" s="769" t="str">
        <f t="shared" si="13"/>
        <v/>
      </c>
      <c r="V53" s="769" t="str">
        <f t="shared" si="13"/>
        <v/>
      </c>
      <c r="W53" s="769" t="str">
        <f t="shared" si="13"/>
        <v/>
      </c>
      <c r="X53" s="769" t="str">
        <f t="shared" si="13"/>
        <v/>
      </c>
      <c r="Y53" s="769" t="str">
        <f t="shared" si="13"/>
        <v/>
      </c>
      <c r="Z53" s="769" t="str">
        <f t="shared" si="13"/>
        <v/>
      </c>
      <c r="AA53" s="769" t="str">
        <f t="shared" si="13"/>
        <v/>
      </c>
      <c r="AC53">
        <f t="shared" si="11"/>
        <v>1</v>
      </c>
      <c r="AD53" s="798" cm="1">
        <f t="array" ref="AD53">IF($B53="","",IFERROR(_xlfn.AGGREGATE(15,6,ROW($B54:$B$98)/(($B54:$B$98&lt;=$B53)*($B54:$B$98&lt;&gt;"")),1)-1,98))</f>
        <v>54</v>
      </c>
      <c r="AE53" s="796">
        <f>IF($B53="","",IF($C53&lt;&gt;"",SUMIF(MAPEO!$A:$A,$C53,MAPEO!$K:$K),SUMIFS(MAPEO!$K:$K,MAPEO!$C:$C,"&gt;"&amp;ROW(),MAPEO!$C:$C,"&lt;="&amp;$AD53)))</f>
        <v>127.08080000000002</v>
      </c>
      <c r="AF53" s="796">
        <f>IF($B53="","",IF($C53&lt;&gt;"",SUMIF(MAPEO!$A:$A,$C53,MAPEO!$M:$M),SUMIFS(MAPEO!$M:$M,MAPEO!$C:$C,"&gt;"&amp;ROW(),MAPEO!$C:$C,"&lt;="&amp;$AD53)))</f>
        <v>0</v>
      </c>
      <c r="AG53" s="799">
        <f t="shared" si="4"/>
        <v>0</v>
      </c>
      <c r="AH53" s="800" t="str">
        <f>IF($C53="","",COUNTIFS(MAPEO!$A:$A,$C53,MAPEO!$D:$D,"?*"))</f>
        <v/>
      </c>
    </row>
    <row r="54" spans="1:34" ht="14.25">
      <c r="A54" s="758">
        <v>50</v>
      </c>
      <c r="B54" s="758">
        <v>5</v>
      </c>
      <c r="C54" s="759" t="s">
        <v>1254</v>
      </c>
      <c r="D54" s="759" t="s">
        <v>1252</v>
      </c>
      <c r="E54" s="760">
        <v>2</v>
      </c>
      <c r="F54" s="761">
        <v>46246</v>
      </c>
      <c r="G54" s="761">
        <v>46247</v>
      </c>
      <c r="I54" s="769" t="str">
        <f t="shared" si="12"/>
        <v/>
      </c>
      <c r="J54" s="769" t="str">
        <f t="shared" si="12"/>
        <v/>
      </c>
      <c r="K54" s="769" t="str">
        <f t="shared" si="12"/>
        <v/>
      </c>
      <c r="L54" s="769" t="str">
        <f t="shared" si="12"/>
        <v/>
      </c>
      <c r="M54" s="769" t="str">
        <f t="shared" si="12"/>
        <v/>
      </c>
      <c r="N54" s="769" t="str">
        <f t="shared" si="12"/>
        <v/>
      </c>
      <c r="O54" s="769" t="str">
        <f t="shared" si="12"/>
        <v>█</v>
      </c>
      <c r="P54" s="769" t="str">
        <f t="shared" si="12"/>
        <v>█</v>
      </c>
      <c r="Q54" s="769" t="str">
        <f t="shared" si="12"/>
        <v/>
      </c>
      <c r="R54" s="769" t="str">
        <f t="shared" si="12"/>
        <v/>
      </c>
      <c r="S54" s="769" t="str">
        <f t="shared" si="13"/>
        <v/>
      </c>
      <c r="T54" s="769" t="str">
        <f t="shared" si="13"/>
        <v/>
      </c>
      <c r="U54" s="769" t="str">
        <f t="shared" si="13"/>
        <v/>
      </c>
      <c r="V54" s="769" t="str">
        <f t="shared" si="13"/>
        <v/>
      </c>
      <c r="W54" s="769" t="str">
        <f t="shared" si="13"/>
        <v/>
      </c>
      <c r="X54" s="769" t="str">
        <f t="shared" si="13"/>
        <v/>
      </c>
      <c r="Y54" s="769" t="str">
        <f t="shared" si="13"/>
        <v/>
      </c>
      <c r="Z54" s="769" t="str">
        <f t="shared" si="13"/>
        <v/>
      </c>
      <c r="AA54" s="769" t="str">
        <f t="shared" si="13"/>
        <v/>
      </c>
      <c r="AC54">
        <f t="shared" si="11"/>
        <v>0</v>
      </c>
      <c r="AD54" s="798" cm="1">
        <f t="array" ref="AD54">IF($B54="","",IFERROR(_xlfn.AGGREGATE(15,6,ROW($B55:$B$98)/(($B55:$B$98&lt;=$B54)*($B55:$B$98&lt;&gt;"")),1)-1,98))</f>
        <v>54</v>
      </c>
      <c r="AE54" s="796">
        <f>IF($B54="","",IF($C54&lt;&gt;"",SUMIF(MAPEO!$A:$A,$C54,MAPEO!$K:$K),SUMIFS(MAPEO!$K:$K,MAPEO!$C:$C,"&gt;"&amp;ROW(),MAPEO!$C:$C,"&lt;="&amp;$AD54)))</f>
        <v>127.08080000000002</v>
      </c>
      <c r="AF54" s="796">
        <f>IF($B54="","",IF($C54&lt;&gt;"",SUMIF(MAPEO!$A:$A,$C54,MAPEO!$M:$M),SUMIFS(MAPEO!$M:$M,MAPEO!$C:$C,"&gt;"&amp;ROW(),MAPEO!$C:$C,"&lt;="&amp;$AD54)))</f>
        <v>0</v>
      </c>
      <c r="AG54" s="799">
        <f t="shared" si="4"/>
        <v>0</v>
      </c>
      <c r="AH54" s="800">
        <f>IF($C54="","",COUNTIFS(MAPEO!$A:$A,$C54,MAPEO!$D:$D,"?*"))</f>
        <v>5</v>
      </c>
    </row>
    <row r="55" spans="1:34" ht="14.25">
      <c r="A55" s="754">
        <v>51</v>
      </c>
      <c r="B55" s="754">
        <v>3</v>
      </c>
      <c r="C55" s="755"/>
      <c r="D55" s="755" t="s">
        <v>1255</v>
      </c>
      <c r="E55" s="756">
        <v>20</v>
      </c>
      <c r="F55" s="757">
        <v>46248</v>
      </c>
      <c r="G55" s="757">
        <v>46275</v>
      </c>
      <c r="I55" s="769" t="str">
        <f t="shared" ref="I55:R64" si="14">IF(AND($F55&lt;=I$3,$G55&gt;=I$3-6),IF($AC55=1,1,"█"),"")</f>
        <v/>
      </c>
      <c r="J55" s="769" t="str">
        <f t="shared" si="14"/>
        <v/>
      </c>
      <c r="K55" s="769" t="str">
        <f t="shared" si="14"/>
        <v/>
      </c>
      <c r="L55" s="769" t="str">
        <f t="shared" si="14"/>
        <v/>
      </c>
      <c r="M55" s="769" t="str">
        <f t="shared" si="14"/>
        <v/>
      </c>
      <c r="N55" s="769" t="str">
        <f t="shared" si="14"/>
        <v/>
      </c>
      <c r="O55" s="769" t="str">
        <f t="shared" si="14"/>
        <v/>
      </c>
      <c r="P55" s="769">
        <f t="shared" si="14"/>
        <v>1</v>
      </c>
      <c r="Q55" s="769">
        <f t="shared" si="14"/>
        <v>1</v>
      </c>
      <c r="R55" s="769">
        <f t="shared" si="14"/>
        <v>1</v>
      </c>
      <c r="S55" s="769">
        <f t="shared" ref="S55:AA64" si="15">IF(AND($F55&lt;=S$3,$G55&gt;=S$3-6),IF($AC55=1,1,"█"),"")</f>
        <v>1</v>
      </c>
      <c r="T55" s="769">
        <f t="shared" si="15"/>
        <v>1</v>
      </c>
      <c r="U55" s="769" t="str">
        <f t="shared" si="15"/>
        <v/>
      </c>
      <c r="V55" s="769" t="str">
        <f t="shared" si="15"/>
        <v/>
      </c>
      <c r="W55" s="769" t="str">
        <f t="shared" si="15"/>
        <v/>
      </c>
      <c r="X55" s="769" t="str">
        <f t="shared" si="15"/>
        <v/>
      </c>
      <c r="Y55" s="769" t="str">
        <f t="shared" si="15"/>
        <v/>
      </c>
      <c r="Z55" s="769" t="str">
        <f t="shared" si="15"/>
        <v/>
      </c>
      <c r="AA55" s="769" t="str">
        <f t="shared" si="15"/>
        <v/>
      </c>
      <c r="AC55">
        <f t="shared" si="11"/>
        <v>1</v>
      </c>
      <c r="AD55" s="798" cm="1">
        <f t="array" ref="AD55">IF($B55="","",IFERROR(_xlfn.AGGREGATE(15,6,ROW($B56:$B$98)/(($B56:$B$98&lt;=$B55)*($B56:$B$98&lt;&gt;"")),1)-1,98))</f>
        <v>58</v>
      </c>
      <c r="AE55" s="796">
        <f>IF($B55="","",IF($C55&lt;&gt;"",SUMIF(MAPEO!$A:$A,$C55,MAPEO!$K:$K),SUMIFS(MAPEO!$K:$K,MAPEO!$C:$C,"&gt;"&amp;ROW(),MAPEO!$C:$C,"&lt;="&amp;$AD55)))</f>
        <v>334.4</v>
      </c>
      <c r="AF55" s="796">
        <f>IF($B55="","",IF($C55&lt;&gt;"",SUMIF(MAPEO!$A:$A,$C55,MAPEO!$M:$M),SUMIFS(MAPEO!$M:$M,MAPEO!$C:$C,"&gt;"&amp;ROW(),MAPEO!$C:$C,"&lt;="&amp;$AD55)))</f>
        <v>0</v>
      </c>
      <c r="AG55" s="799">
        <f t="shared" si="4"/>
        <v>0</v>
      </c>
      <c r="AH55" s="800" t="str">
        <f>IF($C55="","",COUNTIFS(MAPEO!$A:$A,$C55,MAPEO!$D:$D,"?*"))</f>
        <v/>
      </c>
    </row>
    <row r="56" spans="1:34" ht="14.25">
      <c r="A56" s="750">
        <v>52</v>
      </c>
      <c r="B56" s="750">
        <v>4</v>
      </c>
      <c r="C56" s="751" t="s">
        <v>1256</v>
      </c>
      <c r="D56" s="751" t="s">
        <v>1257</v>
      </c>
      <c r="E56" s="752">
        <v>2</v>
      </c>
      <c r="F56" s="753">
        <v>46248</v>
      </c>
      <c r="G56" s="753">
        <v>46251</v>
      </c>
      <c r="I56" s="769" t="str">
        <f t="shared" si="14"/>
        <v/>
      </c>
      <c r="J56" s="769" t="str">
        <f t="shared" si="14"/>
        <v/>
      </c>
      <c r="K56" s="769" t="str">
        <f t="shared" si="14"/>
        <v/>
      </c>
      <c r="L56" s="769" t="str">
        <f t="shared" si="14"/>
        <v/>
      </c>
      <c r="M56" s="769" t="str">
        <f t="shared" si="14"/>
        <v/>
      </c>
      <c r="N56" s="769" t="str">
        <f t="shared" si="14"/>
        <v/>
      </c>
      <c r="O56" s="769" t="str">
        <f t="shared" si="14"/>
        <v/>
      </c>
      <c r="P56" s="769" t="str">
        <f t="shared" si="14"/>
        <v>█</v>
      </c>
      <c r="Q56" s="769" t="str">
        <f t="shared" si="14"/>
        <v/>
      </c>
      <c r="R56" s="769" t="str">
        <f t="shared" si="14"/>
        <v/>
      </c>
      <c r="S56" s="769" t="str">
        <f t="shared" si="15"/>
        <v/>
      </c>
      <c r="T56" s="769" t="str">
        <f t="shared" si="15"/>
        <v/>
      </c>
      <c r="U56" s="769" t="str">
        <f t="shared" si="15"/>
        <v/>
      </c>
      <c r="V56" s="769" t="str">
        <f t="shared" si="15"/>
        <v/>
      </c>
      <c r="W56" s="769" t="str">
        <f t="shared" si="15"/>
        <v/>
      </c>
      <c r="X56" s="769" t="str">
        <f t="shared" si="15"/>
        <v/>
      </c>
      <c r="Y56" s="769" t="str">
        <f t="shared" si="15"/>
        <v/>
      </c>
      <c r="Z56" s="769" t="str">
        <f t="shared" si="15"/>
        <v/>
      </c>
      <c r="AA56" s="769" t="str">
        <f t="shared" si="15"/>
        <v/>
      </c>
      <c r="AC56">
        <f t="shared" si="11"/>
        <v>0</v>
      </c>
      <c r="AD56" s="798" cm="1">
        <f t="array" ref="AD56">IF($B56="","",IFERROR(_xlfn.AGGREGATE(15,6,ROW($B57:$B$98)/(($B57:$B$98&lt;=$B56)*($B57:$B$98&lt;&gt;"")),1)-1,98))</f>
        <v>56</v>
      </c>
      <c r="AE56" s="796">
        <f>IF($B56="","",IF($C56&lt;&gt;"",SUMIF(MAPEO!$A:$A,$C56,MAPEO!$K:$K),SUMIFS(MAPEO!$K:$K,MAPEO!$C:$C,"&gt;"&amp;ROW(),MAPEO!$C:$C,"&lt;="&amp;$AD56)))</f>
        <v>99.2</v>
      </c>
      <c r="AF56" s="796">
        <f>IF($B56="","",IF($C56&lt;&gt;"",SUMIF(MAPEO!$A:$A,$C56,MAPEO!$M:$M),SUMIFS(MAPEO!$M:$M,MAPEO!$C:$C,"&gt;"&amp;ROW(),MAPEO!$C:$C,"&lt;="&amp;$AD56)))</f>
        <v>0</v>
      </c>
      <c r="AG56" s="799">
        <f t="shared" si="4"/>
        <v>0</v>
      </c>
      <c r="AH56" s="800">
        <f>IF($C56="","",COUNTIFS(MAPEO!$A:$A,$C56,MAPEO!$D:$D,"?*"))</f>
        <v>1</v>
      </c>
    </row>
    <row r="57" spans="1:34" ht="14.25">
      <c r="A57" s="750">
        <v>53</v>
      </c>
      <c r="B57" s="750">
        <v>4</v>
      </c>
      <c r="C57" s="751" t="s">
        <v>1258</v>
      </c>
      <c r="D57" s="751" t="s">
        <v>1259</v>
      </c>
      <c r="E57" s="752">
        <v>2</v>
      </c>
      <c r="F57" s="753">
        <v>46272</v>
      </c>
      <c r="G57" s="753">
        <v>46273</v>
      </c>
      <c r="I57" s="769" t="str">
        <f t="shared" si="14"/>
        <v/>
      </c>
      <c r="J57" s="769" t="str">
        <f t="shared" si="14"/>
        <v/>
      </c>
      <c r="K57" s="769" t="str">
        <f t="shared" si="14"/>
        <v/>
      </c>
      <c r="L57" s="769" t="str">
        <f t="shared" si="14"/>
        <v/>
      </c>
      <c r="M57" s="769" t="str">
        <f t="shared" si="14"/>
        <v/>
      </c>
      <c r="N57" s="769" t="str">
        <f t="shared" si="14"/>
        <v/>
      </c>
      <c r="O57" s="769" t="str">
        <f t="shared" si="14"/>
        <v/>
      </c>
      <c r="P57" s="769" t="str">
        <f t="shared" si="14"/>
        <v/>
      </c>
      <c r="Q57" s="769" t="str">
        <f t="shared" si="14"/>
        <v/>
      </c>
      <c r="R57" s="769" t="str">
        <f t="shared" si="14"/>
        <v/>
      </c>
      <c r="S57" s="769" t="str">
        <f t="shared" si="15"/>
        <v>█</v>
      </c>
      <c r="T57" s="769" t="str">
        <f t="shared" si="15"/>
        <v/>
      </c>
      <c r="U57" s="769" t="str">
        <f t="shared" si="15"/>
        <v/>
      </c>
      <c r="V57" s="769" t="str">
        <f t="shared" si="15"/>
        <v/>
      </c>
      <c r="W57" s="769" t="str">
        <f t="shared" si="15"/>
        <v/>
      </c>
      <c r="X57" s="769" t="str">
        <f t="shared" si="15"/>
        <v/>
      </c>
      <c r="Y57" s="769" t="str">
        <f t="shared" si="15"/>
        <v/>
      </c>
      <c r="Z57" s="769" t="str">
        <f t="shared" si="15"/>
        <v/>
      </c>
      <c r="AA57" s="769" t="str">
        <f t="shared" si="15"/>
        <v/>
      </c>
      <c r="AC57">
        <f t="shared" si="11"/>
        <v>0</v>
      </c>
      <c r="AD57" s="798" cm="1">
        <f t="array" ref="AD57">IF($B57="","",IFERROR(_xlfn.AGGREGATE(15,6,ROW($B58:$B$98)/(($B58:$B$98&lt;=$B57)*($B58:$B$98&lt;&gt;"")),1)-1,98))</f>
        <v>57</v>
      </c>
      <c r="AE57" s="796">
        <f>IF($B57="","",IF($C57&lt;&gt;"",SUMIF(MAPEO!$A:$A,$C57,MAPEO!$K:$K),SUMIFS(MAPEO!$K:$K,MAPEO!$C:$C,"&gt;"&amp;ROW(),MAPEO!$C:$C,"&lt;="&amp;$AD57)))</f>
        <v>117.6</v>
      </c>
      <c r="AF57" s="796">
        <f>IF($B57="","",IF($C57&lt;&gt;"",SUMIF(MAPEO!$A:$A,$C57,MAPEO!$M:$M),SUMIFS(MAPEO!$M:$M,MAPEO!$C:$C,"&gt;"&amp;ROW(),MAPEO!$C:$C,"&lt;="&amp;$AD57)))</f>
        <v>0</v>
      </c>
      <c r="AG57" s="799">
        <f t="shared" si="4"/>
        <v>0</v>
      </c>
      <c r="AH57" s="800">
        <f>IF($C57="","",COUNTIFS(MAPEO!$A:$A,$C57,MAPEO!$D:$D,"?*"))</f>
        <v>1</v>
      </c>
    </row>
    <row r="58" spans="1:34" ht="14.25">
      <c r="A58" s="750">
        <v>54</v>
      </c>
      <c r="B58" s="750">
        <v>4</v>
      </c>
      <c r="C58" s="751" t="s">
        <v>1260</v>
      </c>
      <c r="D58" s="751" t="s">
        <v>1261</v>
      </c>
      <c r="E58" s="752">
        <v>2</v>
      </c>
      <c r="F58" s="753">
        <v>46274</v>
      </c>
      <c r="G58" s="753">
        <v>46275</v>
      </c>
      <c r="I58" s="769" t="str">
        <f t="shared" si="14"/>
        <v/>
      </c>
      <c r="J58" s="769" t="str">
        <f t="shared" si="14"/>
        <v/>
      </c>
      <c r="K58" s="769" t="str">
        <f t="shared" si="14"/>
        <v/>
      </c>
      <c r="L58" s="769" t="str">
        <f t="shared" si="14"/>
        <v/>
      </c>
      <c r="M58" s="769" t="str">
        <f t="shared" si="14"/>
        <v/>
      </c>
      <c r="N58" s="769" t="str">
        <f t="shared" si="14"/>
        <v/>
      </c>
      <c r="O58" s="769" t="str">
        <f t="shared" si="14"/>
        <v/>
      </c>
      <c r="P58" s="769" t="str">
        <f t="shared" si="14"/>
        <v/>
      </c>
      <c r="Q58" s="769" t="str">
        <f t="shared" si="14"/>
        <v/>
      </c>
      <c r="R58" s="769" t="str">
        <f t="shared" si="14"/>
        <v/>
      </c>
      <c r="S58" s="769" t="str">
        <f t="shared" si="15"/>
        <v>█</v>
      </c>
      <c r="T58" s="769" t="str">
        <f t="shared" si="15"/>
        <v>█</v>
      </c>
      <c r="U58" s="769" t="str">
        <f t="shared" si="15"/>
        <v/>
      </c>
      <c r="V58" s="769" t="str">
        <f t="shared" si="15"/>
        <v/>
      </c>
      <c r="W58" s="769" t="str">
        <f t="shared" si="15"/>
        <v/>
      </c>
      <c r="X58" s="769" t="str">
        <f t="shared" si="15"/>
        <v/>
      </c>
      <c r="Y58" s="769" t="str">
        <f t="shared" si="15"/>
        <v/>
      </c>
      <c r="Z58" s="769" t="str">
        <f t="shared" si="15"/>
        <v/>
      </c>
      <c r="AA58" s="769" t="str">
        <f t="shared" si="15"/>
        <v/>
      </c>
      <c r="AC58">
        <f t="shared" si="11"/>
        <v>0</v>
      </c>
      <c r="AD58" s="798" cm="1">
        <f t="array" ref="AD58">IF($B58="","",IFERROR(_xlfn.AGGREGATE(15,6,ROW($B59:$B$98)/(($B59:$B$98&lt;=$B58)*($B59:$B$98&lt;&gt;"")),1)-1,98))</f>
        <v>58</v>
      </c>
      <c r="AE58" s="796">
        <f>IF($B58="","",IF($C58&lt;&gt;"",SUMIF(MAPEO!$A:$A,$C58,MAPEO!$K:$K),SUMIFS(MAPEO!$K:$K,MAPEO!$C:$C,"&gt;"&amp;ROW(),MAPEO!$C:$C,"&lt;="&amp;$AD58)))</f>
        <v>117.6</v>
      </c>
      <c r="AF58" s="796">
        <f>IF($B58="","",IF($C58&lt;&gt;"",SUMIF(MAPEO!$A:$A,$C58,MAPEO!$M:$M),SUMIFS(MAPEO!$M:$M,MAPEO!$C:$C,"&gt;"&amp;ROW(),MAPEO!$C:$C,"&lt;="&amp;$AD58)))</f>
        <v>0</v>
      </c>
      <c r="AG58" s="799">
        <f t="shared" si="4"/>
        <v>0</v>
      </c>
      <c r="AH58" s="800">
        <f>IF($C58="","",COUNTIFS(MAPEO!$A:$A,$C58,MAPEO!$D:$D,"?*"))</f>
        <v>1</v>
      </c>
    </row>
    <row r="59" spans="1:34" ht="14.25">
      <c r="A59" s="754">
        <v>55</v>
      </c>
      <c r="B59" s="754">
        <v>3</v>
      </c>
      <c r="C59" s="755"/>
      <c r="D59" s="755" t="s">
        <v>1262</v>
      </c>
      <c r="E59" s="756">
        <v>13</v>
      </c>
      <c r="F59" s="757">
        <v>46248</v>
      </c>
      <c r="G59" s="757">
        <v>46266</v>
      </c>
      <c r="I59" s="769" t="str">
        <f t="shared" si="14"/>
        <v/>
      </c>
      <c r="J59" s="769" t="str">
        <f t="shared" si="14"/>
        <v/>
      </c>
      <c r="K59" s="769" t="str">
        <f t="shared" si="14"/>
        <v/>
      </c>
      <c r="L59" s="769" t="str">
        <f t="shared" si="14"/>
        <v/>
      </c>
      <c r="M59" s="769" t="str">
        <f t="shared" si="14"/>
        <v/>
      </c>
      <c r="N59" s="769" t="str">
        <f t="shared" si="14"/>
        <v/>
      </c>
      <c r="O59" s="769" t="str">
        <f t="shared" si="14"/>
        <v/>
      </c>
      <c r="P59" s="769">
        <f t="shared" si="14"/>
        <v>1</v>
      </c>
      <c r="Q59" s="769">
        <f t="shared" si="14"/>
        <v>1</v>
      </c>
      <c r="R59" s="769">
        <f t="shared" si="14"/>
        <v>1</v>
      </c>
      <c r="S59" s="769" t="str">
        <f t="shared" si="15"/>
        <v/>
      </c>
      <c r="T59" s="769" t="str">
        <f t="shared" si="15"/>
        <v/>
      </c>
      <c r="U59" s="769" t="str">
        <f t="shared" si="15"/>
        <v/>
      </c>
      <c r="V59" s="769" t="str">
        <f t="shared" si="15"/>
        <v/>
      </c>
      <c r="W59" s="769" t="str">
        <f t="shared" si="15"/>
        <v/>
      </c>
      <c r="X59" s="769" t="str">
        <f t="shared" si="15"/>
        <v/>
      </c>
      <c r="Y59" s="769" t="str">
        <f t="shared" si="15"/>
        <v/>
      </c>
      <c r="Z59" s="769" t="str">
        <f t="shared" si="15"/>
        <v/>
      </c>
      <c r="AA59" s="769" t="str">
        <f t="shared" si="15"/>
        <v/>
      </c>
      <c r="AC59">
        <f t="shared" si="11"/>
        <v>1</v>
      </c>
      <c r="AD59" s="798" cm="1">
        <f t="array" ref="AD59">IF($B59="","",IFERROR(_xlfn.AGGREGATE(15,6,ROW($B60:$B$98)/(($B60:$B$98&lt;=$B59)*($B60:$B$98&lt;&gt;"")),1)-1,98))</f>
        <v>66</v>
      </c>
      <c r="AE59" s="796">
        <f>IF($B59="","",IF($C59&lt;&gt;"",SUMIF(MAPEO!$A:$A,$C59,MAPEO!$K:$K),SUMIFS(MAPEO!$K:$K,MAPEO!$C:$C,"&gt;"&amp;ROW(),MAPEO!$C:$C,"&lt;="&amp;$AD59)))</f>
        <v>330.73399999999998</v>
      </c>
      <c r="AF59" s="796">
        <f>IF($B59="","",IF($C59&lt;&gt;"",SUMIF(MAPEO!$A:$A,$C59,MAPEO!$M:$M),SUMIFS(MAPEO!$M:$M,MAPEO!$C:$C,"&gt;"&amp;ROW(),MAPEO!$C:$C,"&lt;="&amp;$AD59)))</f>
        <v>0</v>
      </c>
      <c r="AG59" s="799">
        <f t="shared" si="4"/>
        <v>0</v>
      </c>
      <c r="AH59" s="800" t="str">
        <f>IF($C59="","",COUNTIFS(MAPEO!$A:$A,$C59,MAPEO!$D:$D,"?*"))</f>
        <v/>
      </c>
    </row>
    <row r="60" spans="1:34" ht="14.25">
      <c r="A60" s="750">
        <v>56</v>
      </c>
      <c r="B60" s="750">
        <v>4</v>
      </c>
      <c r="C60" s="751" t="s">
        <v>1263</v>
      </c>
      <c r="D60" s="751" t="s">
        <v>1264</v>
      </c>
      <c r="E60" s="752">
        <v>1</v>
      </c>
      <c r="F60" s="753">
        <v>46248</v>
      </c>
      <c r="G60" s="753">
        <v>46248</v>
      </c>
      <c r="I60" s="769" t="str">
        <f t="shared" si="14"/>
        <v/>
      </c>
      <c r="J60" s="769" t="str">
        <f t="shared" si="14"/>
        <v/>
      </c>
      <c r="K60" s="769" t="str">
        <f t="shared" si="14"/>
        <v/>
      </c>
      <c r="L60" s="769" t="str">
        <f t="shared" si="14"/>
        <v/>
      </c>
      <c r="M60" s="769" t="str">
        <f t="shared" si="14"/>
        <v/>
      </c>
      <c r="N60" s="769" t="str">
        <f t="shared" si="14"/>
        <v/>
      </c>
      <c r="O60" s="769" t="str">
        <f t="shared" si="14"/>
        <v/>
      </c>
      <c r="P60" s="769" t="str">
        <f t="shared" si="14"/>
        <v>█</v>
      </c>
      <c r="Q60" s="769" t="str">
        <f t="shared" si="14"/>
        <v/>
      </c>
      <c r="R60" s="769" t="str">
        <f t="shared" si="14"/>
        <v/>
      </c>
      <c r="S60" s="769" t="str">
        <f t="shared" si="15"/>
        <v/>
      </c>
      <c r="T60" s="769" t="str">
        <f t="shared" si="15"/>
        <v/>
      </c>
      <c r="U60" s="769" t="str">
        <f t="shared" si="15"/>
        <v/>
      </c>
      <c r="V60" s="769" t="str">
        <f t="shared" si="15"/>
        <v/>
      </c>
      <c r="W60" s="769" t="str">
        <f t="shared" si="15"/>
        <v/>
      </c>
      <c r="X60" s="769" t="str">
        <f t="shared" si="15"/>
        <v/>
      </c>
      <c r="Y60" s="769" t="str">
        <f t="shared" si="15"/>
        <v/>
      </c>
      <c r="Z60" s="769" t="str">
        <f t="shared" si="15"/>
        <v/>
      </c>
      <c r="AA60" s="769" t="str">
        <f t="shared" si="15"/>
        <v/>
      </c>
      <c r="AC60">
        <f t="shared" si="11"/>
        <v>0</v>
      </c>
      <c r="AD60" s="798" cm="1">
        <f t="array" ref="AD60">IF($B60="","",IFERROR(_xlfn.AGGREGATE(15,6,ROW($B61:$B$98)/(($B61:$B$98&lt;=$B60)*($B61:$B$98&lt;&gt;"")),1)-1,98))</f>
        <v>60</v>
      </c>
      <c r="AE60" s="796">
        <f>IF($B60="","",IF($C60&lt;&gt;"",SUMIF(MAPEO!$A:$A,$C60,MAPEO!$K:$K),SUMIFS(MAPEO!$K:$K,MAPEO!$C:$C,"&gt;"&amp;ROW(),MAPEO!$C:$C,"&lt;="&amp;$AD60)))</f>
        <v>62.16</v>
      </c>
      <c r="AF60" s="796">
        <f>IF($B60="","",IF($C60&lt;&gt;"",SUMIF(MAPEO!$A:$A,$C60,MAPEO!$M:$M),SUMIFS(MAPEO!$M:$M,MAPEO!$C:$C,"&gt;"&amp;ROW(),MAPEO!$C:$C,"&lt;="&amp;$AD60)))</f>
        <v>0</v>
      </c>
      <c r="AG60" s="799">
        <f t="shared" si="4"/>
        <v>0</v>
      </c>
      <c r="AH60" s="800">
        <f>IF($C60="","",COUNTIFS(MAPEO!$A:$A,$C60,MAPEO!$D:$D,"?*"))</f>
        <v>2</v>
      </c>
    </row>
    <row r="61" spans="1:34" ht="14.25">
      <c r="A61" s="750">
        <v>57</v>
      </c>
      <c r="B61" s="750">
        <v>4</v>
      </c>
      <c r="C61" s="751" t="s">
        <v>1265</v>
      </c>
      <c r="D61" s="751" t="s">
        <v>1266</v>
      </c>
      <c r="E61" s="752">
        <v>2</v>
      </c>
      <c r="F61" s="753">
        <v>46248</v>
      </c>
      <c r="G61" s="753">
        <v>46251</v>
      </c>
      <c r="I61" s="769" t="str">
        <f t="shared" si="14"/>
        <v/>
      </c>
      <c r="J61" s="769" t="str">
        <f t="shared" si="14"/>
        <v/>
      </c>
      <c r="K61" s="769" t="str">
        <f t="shared" si="14"/>
        <v/>
      </c>
      <c r="L61" s="769" t="str">
        <f t="shared" si="14"/>
        <v/>
      </c>
      <c r="M61" s="769" t="str">
        <f t="shared" si="14"/>
        <v/>
      </c>
      <c r="N61" s="769" t="str">
        <f t="shared" si="14"/>
        <v/>
      </c>
      <c r="O61" s="769" t="str">
        <f t="shared" si="14"/>
        <v/>
      </c>
      <c r="P61" s="769" t="str">
        <f t="shared" si="14"/>
        <v>█</v>
      </c>
      <c r="Q61" s="769" t="str">
        <f t="shared" si="14"/>
        <v/>
      </c>
      <c r="R61" s="769" t="str">
        <f t="shared" si="14"/>
        <v/>
      </c>
      <c r="S61" s="769" t="str">
        <f t="shared" si="15"/>
        <v/>
      </c>
      <c r="T61" s="769" t="str">
        <f t="shared" si="15"/>
        <v/>
      </c>
      <c r="U61" s="769" t="str">
        <f t="shared" si="15"/>
        <v/>
      </c>
      <c r="V61" s="769" t="str">
        <f t="shared" si="15"/>
        <v/>
      </c>
      <c r="W61" s="769" t="str">
        <f t="shared" si="15"/>
        <v/>
      </c>
      <c r="X61" s="769" t="str">
        <f t="shared" si="15"/>
        <v/>
      </c>
      <c r="Y61" s="769" t="str">
        <f t="shared" si="15"/>
        <v/>
      </c>
      <c r="Z61" s="769" t="str">
        <f t="shared" si="15"/>
        <v/>
      </c>
      <c r="AA61" s="769" t="str">
        <f t="shared" si="15"/>
        <v/>
      </c>
      <c r="AC61">
        <f t="shared" si="11"/>
        <v>0</v>
      </c>
      <c r="AD61" s="798" cm="1">
        <f t="array" ref="AD61">IF($B61="","",IFERROR(_xlfn.AGGREGATE(15,6,ROW($B62:$B$98)/(($B62:$B$98&lt;=$B61)*($B62:$B$98&lt;&gt;"")),1)-1,98))</f>
        <v>61</v>
      </c>
      <c r="AE61" s="796">
        <f>IF($B61="","",IF($C61&lt;&gt;"",SUMIF(MAPEO!$A:$A,$C61,MAPEO!$K:$K),SUMIFS(MAPEO!$K:$K,MAPEO!$C:$C,"&gt;"&amp;ROW(),MAPEO!$C:$C,"&lt;="&amp;$AD61)))</f>
        <v>13.440000000000001</v>
      </c>
      <c r="AF61" s="796">
        <f>IF($B61="","",IF($C61&lt;&gt;"",SUMIF(MAPEO!$A:$A,$C61,MAPEO!$M:$M),SUMIFS(MAPEO!$M:$M,MAPEO!$C:$C,"&gt;"&amp;ROW(),MAPEO!$C:$C,"&lt;="&amp;$AD61)))</f>
        <v>0</v>
      </c>
      <c r="AG61" s="799">
        <f t="shared" si="4"/>
        <v>0</v>
      </c>
      <c r="AH61" s="800">
        <f>IF($C61="","",COUNTIFS(MAPEO!$A:$A,$C61,MAPEO!$D:$D,"?*"))</f>
        <v>3</v>
      </c>
    </row>
    <row r="62" spans="1:34" ht="14.25">
      <c r="A62" s="750">
        <v>58</v>
      </c>
      <c r="B62" s="750">
        <v>4</v>
      </c>
      <c r="C62" s="751" t="s">
        <v>1267</v>
      </c>
      <c r="D62" s="751" t="s">
        <v>1268</v>
      </c>
      <c r="E62" s="752">
        <v>2</v>
      </c>
      <c r="F62" s="753">
        <v>46252</v>
      </c>
      <c r="G62" s="753">
        <v>46253</v>
      </c>
      <c r="I62" s="769" t="str">
        <f t="shared" si="14"/>
        <v/>
      </c>
      <c r="J62" s="769" t="str">
        <f t="shared" si="14"/>
        <v/>
      </c>
      <c r="K62" s="769" t="str">
        <f t="shared" si="14"/>
        <v/>
      </c>
      <c r="L62" s="769" t="str">
        <f t="shared" si="14"/>
        <v/>
      </c>
      <c r="M62" s="769" t="str">
        <f t="shared" si="14"/>
        <v/>
      </c>
      <c r="N62" s="769" t="str">
        <f t="shared" si="14"/>
        <v/>
      </c>
      <c r="O62" s="769" t="str">
        <f t="shared" si="14"/>
        <v/>
      </c>
      <c r="P62" s="769" t="str">
        <f t="shared" si="14"/>
        <v>█</v>
      </c>
      <c r="Q62" s="769" t="str">
        <f t="shared" si="14"/>
        <v/>
      </c>
      <c r="R62" s="769" t="str">
        <f t="shared" si="14"/>
        <v/>
      </c>
      <c r="S62" s="769" t="str">
        <f t="shared" si="15"/>
        <v/>
      </c>
      <c r="T62" s="769" t="str">
        <f t="shared" si="15"/>
        <v/>
      </c>
      <c r="U62" s="769" t="str">
        <f t="shared" si="15"/>
        <v/>
      </c>
      <c r="V62" s="769" t="str">
        <f t="shared" si="15"/>
        <v/>
      </c>
      <c r="W62" s="769" t="str">
        <f t="shared" si="15"/>
        <v/>
      </c>
      <c r="X62" s="769" t="str">
        <f t="shared" si="15"/>
        <v/>
      </c>
      <c r="Y62" s="769" t="str">
        <f t="shared" si="15"/>
        <v/>
      </c>
      <c r="Z62" s="769" t="str">
        <f t="shared" si="15"/>
        <v/>
      </c>
      <c r="AA62" s="769" t="str">
        <f t="shared" si="15"/>
        <v/>
      </c>
      <c r="AC62">
        <f t="shared" si="11"/>
        <v>0</v>
      </c>
      <c r="AD62" s="798" cm="1">
        <f t="array" ref="AD62">IF($B62="","",IFERROR(_xlfn.AGGREGATE(15,6,ROW($B63:$B$98)/(($B63:$B$98&lt;=$B62)*($B63:$B$98&lt;&gt;"")),1)-1,98))</f>
        <v>62</v>
      </c>
      <c r="AE62" s="796">
        <f>IF($B62="","",IF($C62&lt;&gt;"",SUMIF(MAPEO!$A:$A,$C62,MAPEO!$K:$K),SUMIFS(MAPEO!$K:$K,MAPEO!$C:$C,"&gt;"&amp;ROW(),MAPEO!$C:$C,"&lt;="&amp;$AD62)))</f>
        <v>43.680000000000007</v>
      </c>
      <c r="AF62" s="796">
        <f>IF($B62="","",IF($C62&lt;&gt;"",SUMIF(MAPEO!$A:$A,$C62,MAPEO!$M:$M),SUMIFS(MAPEO!$M:$M,MAPEO!$C:$C,"&gt;"&amp;ROW(),MAPEO!$C:$C,"&lt;="&amp;$AD62)))</f>
        <v>0</v>
      </c>
      <c r="AG62" s="799">
        <f t="shared" si="4"/>
        <v>0</v>
      </c>
      <c r="AH62" s="800">
        <f>IF($C62="","",COUNTIFS(MAPEO!$A:$A,$C62,MAPEO!$D:$D,"?*"))</f>
        <v>3</v>
      </c>
    </row>
    <row r="63" spans="1:34" ht="14.25">
      <c r="A63" s="750">
        <v>59</v>
      </c>
      <c r="B63" s="750">
        <v>4</v>
      </c>
      <c r="C63" s="751" t="s">
        <v>1269</v>
      </c>
      <c r="D63" s="751" t="s">
        <v>1270</v>
      </c>
      <c r="E63" s="752">
        <v>2</v>
      </c>
      <c r="F63" s="753">
        <v>46252</v>
      </c>
      <c r="G63" s="753">
        <v>46253</v>
      </c>
      <c r="I63" s="769" t="str">
        <f t="shared" si="14"/>
        <v/>
      </c>
      <c r="J63" s="769" t="str">
        <f t="shared" si="14"/>
        <v/>
      </c>
      <c r="K63" s="769" t="str">
        <f t="shared" si="14"/>
        <v/>
      </c>
      <c r="L63" s="769" t="str">
        <f t="shared" si="14"/>
        <v/>
      </c>
      <c r="M63" s="769" t="str">
        <f t="shared" si="14"/>
        <v/>
      </c>
      <c r="N63" s="769" t="str">
        <f t="shared" si="14"/>
        <v/>
      </c>
      <c r="O63" s="769" t="str">
        <f t="shared" si="14"/>
        <v/>
      </c>
      <c r="P63" s="769" t="str">
        <f t="shared" si="14"/>
        <v>█</v>
      </c>
      <c r="Q63" s="769" t="str">
        <f t="shared" si="14"/>
        <v/>
      </c>
      <c r="R63" s="769" t="str">
        <f t="shared" si="14"/>
        <v/>
      </c>
      <c r="S63" s="769" t="str">
        <f t="shared" si="15"/>
        <v/>
      </c>
      <c r="T63" s="769" t="str">
        <f t="shared" si="15"/>
        <v/>
      </c>
      <c r="U63" s="769" t="str">
        <f t="shared" si="15"/>
        <v/>
      </c>
      <c r="V63" s="769" t="str">
        <f t="shared" si="15"/>
        <v/>
      </c>
      <c r="W63" s="769" t="str">
        <f t="shared" si="15"/>
        <v/>
      </c>
      <c r="X63" s="769" t="str">
        <f t="shared" si="15"/>
        <v/>
      </c>
      <c r="Y63" s="769" t="str">
        <f t="shared" si="15"/>
        <v/>
      </c>
      <c r="Z63" s="769" t="str">
        <f t="shared" si="15"/>
        <v/>
      </c>
      <c r="AA63" s="769" t="str">
        <f t="shared" si="15"/>
        <v/>
      </c>
      <c r="AC63">
        <f t="shared" si="11"/>
        <v>0</v>
      </c>
      <c r="AD63" s="798" cm="1">
        <f t="array" ref="AD63">IF($B63="","",IFERROR(_xlfn.AGGREGATE(15,6,ROW($B64:$B$98)/(($B64:$B$98&lt;=$B63)*($B64:$B$98&lt;&gt;"")),1)-1,98))</f>
        <v>63</v>
      </c>
      <c r="AE63" s="796">
        <f>IF($B63="","",IF($C63&lt;&gt;"",SUMIF(MAPEO!$A:$A,$C63,MAPEO!$K:$K),SUMIFS(MAPEO!$K:$K,MAPEO!$C:$C,"&gt;"&amp;ROW(),MAPEO!$C:$C,"&lt;="&amp;$AD63)))</f>
        <v>26.88</v>
      </c>
      <c r="AF63" s="796">
        <f>IF($B63="","",IF($C63&lt;&gt;"",SUMIF(MAPEO!$A:$A,$C63,MAPEO!$M:$M),SUMIFS(MAPEO!$M:$M,MAPEO!$C:$C,"&gt;"&amp;ROW(),MAPEO!$C:$C,"&lt;="&amp;$AD63)))</f>
        <v>0</v>
      </c>
      <c r="AG63" s="799">
        <f t="shared" si="4"/>
        <v>0</v>
      </c>
      <c r="AH63" s="800">
        <f>IF($C63="","",COUNTIFS(MAPEO!$A:$A,$C63,MAPEO!$D:$D,"?*"))</f>
        <v>4</v>
      </c>
    </row>
    <row r="64" spans="1:34" ht="14.25">
      <c r="A64" s="750">
        <v>60</v>
      </c>
      <c r="B64" s="750">
        <v>4</v>
      </c>
      <c r="C64" s="751" t="s">
        <v>1271</v>
      </c>
      <c r="D64" s="751" t="s">
        <v>1272</v>
      </c>
      <c r="E64" s="752">
        <v>5</v>
      </c>
      <c r="F64" s="753">
        <v>46254</v>
      </c>
      <c r="G64" s="753">
        <v>46260</v>
      </c>
      <c r="I64" s="769" t="str">
        <f t="shared" si="14"/>
        <v/>
      </c>
      <c r="J64" s="769" t="str">
        <f t="shared" si="14"/>
        <v/>
      </c>
      <c r="K64" s="769" t="str">
        <f t="shared" si="14"/>
        <v/>
      </c>
      <c r="L64" s="769" t="str">
        <f t="shared" si="14"/>
        <v/>
      </c>
      <c r="M64" s="769" t="str">
        <f t="shared" si="14"/>
        <v/>
      </c>
      <c r="N64" s="769" t="str">
        <f t="shared" si="14"/>
        <v/>
      </c>
      <c r="O64" s="769" t="str">
        <f t="shared" si="14"/>
        <v/>
      </c>
      <c r="P64" s="769" t="str">
        <f t="shared" si="14"/>
        <v/>
      </c>
      <c r="Q64" s="769" t="str">
        <f t="shared" si="14"/>
        <v>█</v>
      </c>
      <c r="R64" s="769" t="str">
        <f t="shared" si="14"/>
        <v/>
      </c>
      <c r="S64" s="769" t="str">
        <f t="shared" si="15"/>
        <v/>
      </c>
      <c r="T64" s="769" t="str">
        <f t="shared" si="15"/>
        <v/>
      </c>
      <c r="U64" s="769" t="str">
        <f t="shared" si="15"/>
        <v/>
      </c>
      <c r="V64" s="769" t="str">
        <f t="shared" si="15"/>
        <v/>
      </c>
      <c r="W64" s="769" t="str">
        <f t="shared" si="15"/>
        <v/>
      </c>
      <c r="X64" s="769" t="str">
        <f t="shared" si="15"/>
        <v/>
      </c>
      <c r="Y64" s="769" t="str">
        <f t="shared" si="15"/>
        <v/>
      </c>
      <c r="Z64" s="769" t="str">
        <f t="shared" si="15"/>
        <v/>
      </c>
      <c r="AA64" s="769" t="str">
        <f t="shared" si="15"/>
        <v/>
      </c>
      <c r="AC64">
        <f t="shared" si="11"/>
        <v>0</v>
      </c>
      <c r="AD64" s="798" cm="1">
        <f t="array" ref="AD64">IF($B64="","",IFERROR(_xlfn.AGGREGATE(15,6,ROW($B65:$B$98)/(($B65:$B$98&lt;=$B64)*($B65:$B$98&lt;&gt;"")),1)-1,98))</f>
        <v>64</v>
      </c>
      <c r="AE64" s="796">
        <f>IF($B64="","",IF($C64&lt;&gt;"",SUMIF(MAPEO!$A:$A,$C64,MAPEO!$K:$K),SUMIFS(MAPEO!$K:$K,MAPEO!$C:$C,"&gt;"&amp;ROW(),MAPEO!$C:$C,"&lt;="&amp;$AD64)))</f>
        <v>121.40520000000001</v>
      </c>
      <c r="AF64" s="796">
        <f>IF($B64="","",IF($C64&lt;&gt;"",SUMIF(MAPEO!$A:$A,$C64,MAPEO!$M:$M),SUMIFS(MAPEO!$M:$M,MAPEO!$C:$C,"&gt;"&amp;ROW(),MAPEO!$C:$C,"&lt;="&amp;$AD64)))</f>
        <v>0</v>
      </c>
      <c r="AG64" s="799">
        <f t="shared" si="4"/>
        <v>0</v>
      </c>
      <c r="AH64" s="800">
        <f>IF($C64="","",COUNTIFS(MAPEO!$A:$A,$C64,MAPEO!$D:$D,"?*"))</f>
        <v>2</v>
      </c>
    </row>
    <row r="65" spans="1:34" ht="14.25">
      <c r="A65" s="750">
        <v>61</v>
      </c>
      <c r="B65" s="750">
        <v>4</v>
      </c>
      <c r="C65" s="751" t="s">
        <v>1273</v>
      </c>
      <c r="D65" s="751" t="s">
        <v>1274</v>
      </c>
      <c r="E65" s="752">
        <v>2</v>
      </c>
      <c r="F65" s="753">
        <v>46261</v>
      </c>
      <c r="G65" s="753">
        <v>46262</v>
      </c>
      <c r="I65" s="769" t="str">
        <f t="shared" ref="I65:R74" si="16">IF(AND($F65&lt;=I$3,$G65&gt;=I$3-6),IF($AC65=1,1,"█"),"")</f>
        <v/>
      </c>
      <c r="J65" s="769" t="str">
        <f t="shared" si="16"/>
        <v/>
      </c>
      <c r="K65" s="769" t="str">
        <f t="shared" si="16"/>
        <v/>
      </c>
      <c r="L65" s="769" t="str">
        <f t="shared" si="16"/>
        <v/>
      </c>
      <c r="M65" s="769" t="str">
        <f t="shared" si="16"/>
        <v/>
      </c>
      <c r="N65" s="769" t="str">
        <f t="shared" si="16"/>
        <v/>
      </c>
      <c r="O65" s="769" t="str">
        <f t="shared" si="16"/>
        <v/>
      </c>
      <c r="P65" s="769" t="str">
        <f t="shared" si="16"/>
        <v/>
      </c>
      <c r="Q65" s="769" t="str">
        <f t="shared" si="16"/>
        <v/>
      </c>
      <c r="R65" s="769" t="str">
        <f t="shared" si="16"/>
        <v>█</v>
      </c>
      <c r="S65" s="769" t="str">
        <f t="shared" ref="S65:AA74" si="17">IF(AND($F65&lt;=S$3,$G65&gt;=S$3-6),IF($AC65=1,1,"█"),"")</f>
        <v/>
      </c>
      <c r="T65" s="769" t="str">
        <f t="shared" si="17"/>
        <v/>
      </c>
      <c r="U65" s="769" t="str">
        <f t="shared" si="17"/>
        <v/>
      </c>
      <c r="V65" s="769" t="str">
        <f t="shared" si="17"/>
        <v/>
      </c>
      <c r="W65" s="769" t="str">
        <f t="shared" si="17"/>
        <v/>
      </c>
      <c r="X65" s="769" t="str">
        <f t="shared" si="17"/>
        <v/>
      </c>
      <c r="Y65" s="769" t="str">
        <f t="shared" si="17"/>
        <v/>
      </c>
      <c r="Z65" s="769" t="str">
        <f t="shared" si="17"/>
        <v/>
      </c>
      <c r="AA65" s="769" t="str">
        <f t="shared" si="17"/>
        <v/>
      </c>
      <c r="AC65">
        <f t="shared" si="11"/>
        <v>0</v>
      </c>
      <c r="AD65" s="798" cm="1">
        <f t="array" ref="AD65">IF($B65="","",IFERROR(_xlfn.AGGREGATE(15,6,ROW($B66:$B$98)/(($B66:$B$98&lt;=$B65)*($B66:$B$98&lt;&gt;"")),1)-1,98))</f>
        <v>65</v>
      </c>
      <c r="AE65" s="796">
        <f>IF($B65="","",IF($C65&lt;&gt;"",SUMIF(MAPEO!$A:$A,$C65,MAPEO!$K:$K),SUMIFS(MAPEO!$K:$K,MAPEO!$C:$C,"&gt;"&amp;ROW(),MAPEO!$C:$C,"&lt;="&amp;$AD65)))</f>
        <v>22.201200000000004</v>
      </c>
      <c r="AF65" s="796">
        <f>IF($B65="","",IF($C65&lt;&gt;"",SUMIF(MAPEO!$A:$A,$C65,MAPEO!$M:$M),SUMIFS(MAPEO!$M:$M,MAPEO!$C:$C,"&gt;"&amp;ROW(),MAPEO!$C:$C,"&lt;="&amp;$AD65)))</f>
        <v>0</v>
      </c>
      <c r="AG65" s="799">
        <f t="shared" si="4"/>
        <v>0</v>
      </c>
      <c r="AH65" s="800">
        <f>IF($C65="","",COUNTIFS(MAPEO!$A:$A,$C65,MAPEO!$D:$D,"?*"))</f>
        <v>2</v>
      </c>
    </row>
    <row r="66" spans="1:34" ht="14.25">
      <c r="A66" s="750">
        <v>62</v>
      </c>
      <c r="B66" s="750">
        <v>4</v>
      </c>
      <c r="C66" s="751" t="s">
        <v>1275</v>
      </c>
      <c r="D66" s="751" t="s">
        <v>1276</v>
      </c>
      <c r="E66" s="752">
        <v>2</v>
      </c>
      <c r="F66" s="753">
        <v>46265</v>
      </c>
      <c r="G66" s="753">
        <v>46266</v>
      </c>
      <c r="I66" s="769" t="str">
        <f t="shared" si="16"/>
        <v/>
      </c>
      <c r="J66" s="769" t="str">
        <f t="shared" si="16"/>
        <v/>
      </c>
      <c r="K66" s="769" t="str">
        <f t="shared" si="16"/>
        <v/>
      </c>
      <c r="L66" s="769" t="str">
        <f t="shared" si="16"/>
        <v/>
      </c>
      <c r="M66" s="769" t="str">
        <f t="shared" si="16"/>
        <v/>
      </c>
      <c r="N66" s="769" t="str">
        <f t="shared" si="16"/>
        <v/>
      </c>
      <c r="O66" s="769" t="str">
        <f t="shared" si="16"/>
        <v/>
      </c>
      <c r="P66" s="769" t="str">
        <f t="shared" si="16"/>
        <v/>
      </c>
      <c r="Q66" s="769" t="str">
        <f t="shared" si="16"/>
        <v/>
      </c>
      <c r="R66" s="769" t="str">
        <f t="shared" si="16"/>
        <v>█</v>
      </c>
      <c r="S66" s="769" t="str">
        <f t="shared" si="17"/>
        <v/>
      </c>
      <c r="T66" s="769" t="str">
        <f t="shared" si="17"/>
        <v/>
      </c>
      <c r="U66" s="769" t="str">
        <f t="shared" si="17"/>
        <v/>
      </c>
      <c r="V66" s="769" t="str">
        <f t="shared" si="17"/>
        <v/>
      </c>
      <c r="W66" s="769" t="str">
        <f t="shared" si="17"/>
        <v/>
      </c>
      <c r="X66" s="769" t="str">
        <f t="shared" si="17"/>
        <v/>
      </c>
      <c r="Y66" s="769" t="str">
        <f t="shared" si="17"/>
        <v/>
      </c>
      <c r="Z66" s="769" t="str">
        <f t="shared" si="17"/>
        <v/>
      </c>
      <c r="AA66" s="769" t="str">
        <f t="shared" si="17"/>
        <v/>
      </c>
      <c r="AC66">
        <f t="shared" si="11"/>
        <v>0</v>
      </c>
      <c r="AD66" s="798" cm="1">
        <f t="array" ref="AD66">IF($B66="","",IFERROR(_xlfn.AGGREGATE(15,6,ROW($B67:$B$98)/(($B67:$B$98&lt;=$B66)*($B67:$B$98&lt;&gt;"")),1)-1,98))</f>
        <v>66</v>
      </c>
      <c r="AE66" s="796">
        <f>IF($B66="","",IF($C66&lt;&gt;"",SUMIF(MAPEO!$A:$A,$C66,MAPEO!$K:$K),SUMIFS(MAPEO!$K:$K,MAPEO!$C:$C,"&gt;"&amp;ROW(),MAPEO!$C:$C,"&lt;="&amp;$AD66)))</f>
        <v>40.967600000000033</v>
      </c>
      <c r="AF66" s="796">
        <f>IF($B66="","",IF($C66&lt;&gt;"",SUMIF(MAPEO!$A:$A,$C66,MAPEO!$M:$M),SUMIFS(MAPEO!$M:$M,MAPEO!$C:$C,"&gt;"&amp;ROW(),MAPEO!$C:$C,"&lt;="&amp;$AD66)))</f>
        <v>0</v>
      </c>
      <c r="AG66" s="799">
        <f t="shared" si="4"/>
        <v>0</v>
      </c>
      <c r="AH66" s="800">
        <f>IF($C66="","",COUNTIFS(MAPEO!$A:$A,$C66,MAPEO!$D:$D,"?*"))</f>
        <v>5</v>
      </c>
    </row>
    <row r="67" spans="1:34" ht="14.25">
      <c r="A67" s="754">
        <v>63</v>
      </c>
      <c r="B67" s="754">
        <v>3</v>
      </c>
      <c r="C67" s="755"/>
      <c r="D67" s="755" t="s">
        <v>1277</v>
      </c>
      <c r="E67" s="756">
        <v>3</v>
      </c>
      <c r="F67" s="757">
        <v>46267</v>
      </c>
      <c r="G67" s="757">
        <v>46269</v>
      </c>
      <c r="I67" s="769" t="str">
        <f t="shared" si="16"/>
        <v/>
      </c>
      <c r="J67" s="769" t="str">
        <f t="shared" si="16"/>
        <v/>
      </c>
      <c r="K67" s="769" t="str">
        <f t="shared" si="16"/>
        <v/>
      </c>
      <c r="L67" s="769" t="str">
        <f t="shared" si="16"/>
        <v/>
      </c>
      <c r="M67" s="769" t="str">
        <f t="shared" si="16"/>
        <v/>
      </c>
      <c r="N67" s="769" t="str">
        <f t="shared" si="16"/>
        <v/>
      </c>
      <c r="O67" s="769" t="str">
        <f t="shared" si="16"/>
        <v/>
      </c>
      <c r="P67" s="769" t="str">
        <f t="shared" si="16"/>
        <v/>
      </c>
      <c r="Q67" s="769" t="str">
        <f t="shared" si="16"/>
        <v/>
      </c>
      <c r="R67" s="769">
        <f t="shared" si="16"/>
        <v>1</v>
      </c>
      <c r="S67" s="769">
        <f t="shared" si="17"/>
        <v>1</v>
      </c>
      <c r="T67" s="769" t="str">
        <f t="shared" si="17"/>
        <v/>
      </c>
      <c r="U67" s="769" t="str">
        <f t="shared" si="17"/>
        <v/>
      </c>
      <c r="V67" s="769" t="str">
        <f t="shared" si="17"/>
        <v/>
      </c>
      <c r="W67" s="769" t="str">
        <f t="shared" si="17"/>
        <v/>
      </c>
      <c r="X67" s="769" t="str">
        <f t="shared" si="17"/>
        <v/>
      </c>
      <c r="Y67" s="769" t="str">
        <f t="shared" si="17"/>
        <v/>
      </c>
      <c r="Z67" s="769" t="str">
        <f t="shared" si="17"/>
        <v/>
      </c>
      <c r="AA67" s="769" t="str">
        <f t="shared" si="17"/>
        <v/>
      </c>
      <c r="AC67">
        <f t="shared" si="11"/>
        <v>1</v>
      </c>
      <c r="AD67" s="798" cm="1">
        <f t="array" ref="AD67">IF($B67="","",IFERROR(_xlfn.AGGREGATE(15,6,ROW($B68:$B$98)/(($B68:$B$98&lt;=$B67)*($B68:$B$98&lt;&gt;"")),1)-1,98))</f>
        <v>70</v>
      </c>
      <c r="AE67" s="796">
        <f>IF($B67="","",IF($C67&lt;&gt;"",SUMIF(MAPEO!$A:$A,$C67,MAPEO!$K:$K),SUMIFS(MAPEO!$K:$K,MAPEO!$C:$C,"&gt;"&amp;ROW(),MAPEO!$C:$C,"&lt;="&amp;$AD67)))</f>
        <v>421.28352000000001</v>
      </c>
      <c r="AF67" s="796">
        <f>IF($B67="","",IF($C67&lt;&gt;"",SUMIF(MAPEO!$A:$A,$C67,MAPEO!$M:$M),SUMIFS(MAPEO!$M:$M,MAPEO!$C:$C,"&gt;"&amp;ROW(),MAPEO!$C:$C,"&lt;="&amp;$AD67)))</f>
        <v>0</v>
      </c>
      <c r="AG67" s="799">
        <f t="shared" si="4"/>
        <v>0</v>
      </c>
      <c r="AH67" s="800" t="str">
        <f>IF($C67="","",COUNTIFS(MAPEO!$A:$A,$C67,MAPEO!$D:$D,"?*"))</f>
        <v/>
      </c>
    </row>
    <row r="68" spans="1:34" ht="14.25">
      <c r="A68" s="750">
        <v>64</v>
      </c>
      <c r="B68" s="750">
        <v>4</v>
      </c>
      <c r="C68" s="751" t="s">
        <v>1278</v>
      </c>
      <c r="D68" s="751" t="s">
        <v>1279</v>
      </c>
      <c r="E68" s="752">
        <v>3</v>
      </c>
      <c r="F68" s="753">
        <v>46267</v>
      </c>
      <c r="G68" s="753">
        <v>46269</v>
      </c>
      <c r="I68" s="769" t="str">
        <f t="shared" si="16"/>
        <v/>
      </c>
      <c r="J68" s="769" t="str">
        <f t="shared" si="16"/>
        <v/>
      </c>
      <c r="K68" s="769" t="str">
        <f t="shared" si="16"/>
        <v/>
      </c>
      <c r="L68" s="769" t="str">
        <f t="shared" si="16"/>
        <v/>
      </c>
      <c r="M68" s="769" t="str">
        <f t="shared" si="16"/>
        <v/>
      </c>
      <c r="N68" s="769" t="str">
        <f t="shared" si="16"/>
        <v/>
      </c>
      <c r="O68" s="769" t="str">
        <f t="shared" si="16"/>
        <v/>
      </c>
      <c r="P68" s="769" t="str">
        <f t="shared" si="16"/>
        <v/>
      </c>
      <c r="Q68" s="769" t="str">
        <f t="shared" si="16"/>
        <v/>
      </c>
      <c r="R68" s="769" t="str">
        <f t="shared" si="16"/>
        <v>█</v>
      </c>
      <c r="S68" s="769" t="str">
        <f t="shared" si="17"/>
        <v>█</v>
      </c>
      <c r="T68" s="769" t="str">
        <f t="shared" si="17"/>
        <v/>
      </c>
      <c r="U68" s="769" t="str">
        <f t="shared" si="17"/>
        <v/>
      </c>
      <c r="V68" s="769" t="str">
        <f t="shared" si="17"/>
        <v/>
      </c>
      <c r="W68" s="769" t="str">
        <f t="shared" si="17"/>
        <v/>
      </c>
      <c r="X68" s="769" t="str">
        <f t="shared" si="17"/>
        <v/>
      </c>
      <c r="Y68" s="769" t="str">
        <f t="shared" si="17"/>
        <v/>
      </c>
      <c r="Z68" s="769" t="str">
        <f t="shared" si="17"/>
        <v/>
      </c>
      <c r="AA68" s="769" t="str">
        <f t="shared" si="17"/>
        <v/>
      </c>
      <c r="AC68">
        <f t="shared" si="11"/>
        <v>0</v>
      </c>
      <c r="AD68" s="798" cm="1">
        <f t="array" ref="AD68">IF($B68="","",IFERROR(_xlfn.AGGREGATE(15,6,ROW($B69:$B$98)/(($B69:$B$98&lt;=$B68)*($B69:$B$98&lt;&gt;"")),1)-1,98))</f>
        <v>68</v>
      </c>
      <c r="AE68" s="796">
        <f>IF($B68="","",IF($C68&lt;&gt;"",SUMIF(MAPEO!$A:$A,$C68,MAPEO!$K:$K),SUMIFS(MAPEO!$K:$K,MAPEO!$C:$C,"&gt;"&amp;ROW(),MAPEO!$C:$C,"&lt;="&amp;$AD68)))</f>
        <v>65.123520000000013</v>
      </c>
      <c r="AF68" s="796">
        <f>IF($B68="","",IF($C68&lt;&gt;"",SUMIF(MAPEO!$A:$A,$C68,MAPEO!$M:$M),SUMIFS(MAPEO!$M:$M,MAPEO!$C:$C,"&gt;"&amp;ROW(),MAPEO!$C:$C,"&lt;="&amp;$AD68)))</f>
        <v>0</v>
      </c>
      <c r="AG68" s="799">
        <f t="shared" si="4"/>
        <v>0</v>
      </c>
      <c r="AH68" s="800">
        <f>IF($C68="","",COUNTIFS(MAPEO!$A:$A,$C68,MAPEO!$D:$D,"?*"))</f>
        <v>1</v>
      </c>
    </row>
    <row r="69" spans="1:34" ht="14.25">
      <c r="A69" s="750">
        <v>65</v>
      </c>
      <c r="B69" s="750">
        <v>4</v>
      </c>
      <c r="C69" s="751" t="s">
        <v>1280</v>
      </c>
      <c r="D69" s="751" t="s">
        <v>1281</v>
      </c>
      <c r="E69" s="752">
        <v>3</v>
      </c>
      <c r="F69" s="753">
        <v>46267</v>
      </c>
      <c r="G69" s="753">
        <v>46269</v>
      </c>
      <c r="I69" s="769" t="str">
        <f t="shared" si="16"/>
        <v/>
      </c>
      <c r="J69" s="769" t="str">
        <f t="shared" si="16"/>
        <v/>
      </c>
      <c r="K69" s="769" t="str">
        <f t="shared" si="16"/>
        <v/>
      </c>
      <c r="L69" s="769" t="str">
        <f t="shared" si="16"/>
        <v/>
      </c>
      <c r="M69" s="769" t="str">
        <f t="shared" si="16"/>
        <v/>
      </c>
      <c r="N69" s="769" t="str">
        <f t="shared" si="16"/>
        <v/>
      </c>
      <c r="O69" s="769" t="str">
        <f t="shared" si="16"/>
        <v/>
      </c>
      <c r="P69" s="769" t="str">
        <f t="shared" si="16"/>
        <v/>
      </c>
      <c r="Q69" s="769" t="str">
        <f t="shared" si="16"/>
        <v/>
      </c>
      <c r="R69" s="769" t="str">
        <f t="shared" si="16"/>
        <v>█</v>
      </c>
      <c r="S69" s="769" t="str">
        <f t="shared" si="17"/>
        <v>█</v>
      </c>
      <c r="T69" s="769" t="str">
        <f t="shared" si="17"/>
        <v/>
      </c>
      <c r="U69" s="769" t="str">
        <f t="shared" si="17"/>
        <v/>
      </c>
      <c r="V69" s="769" t="str">
        <f t="shared" si="17"/>
        <v/>
      </c>
      <c r="W69" s="769" t="str">
        <f t="shared" si="17"/>
        <v/>
      </c>
      <c r="X69" s="769" t="str">
        <f t="shared" si="17"/>
        <v/>
      </c>
      <c r="Y69" s="769" t="str">
        <f t="shared" si="17"/>
        <v/>
      </c>
      <c r="Z69" s="769" t="str">
        <f t="shared" si="17"/>
        <v/>
      </c>
      <c r="AA69" s="769" t="str">
        <f t="shared" si="17"/>
        <v/>
      </c>
      <c r="AC69">
        <f t="shared" ref="AC69:AC102" si="18">IF(N($B70)&gt;N($B69),1,0)</f>
        <v>0</v>
      </c>
      <c r="AD69" s="798" cm="1">
        <f t="array" ref="AD69">IF($B69="","",IFERROR(_xlfn.AGGREGATE(15,6,ROW($B70:$B$98)/(($B70:$B$98&lt;=$B69)*($B70:$B$98&lt;&gt;"")),1)-1,98))</f>
        <v>69</v>
      </c>
      <c r="AE69" s="796">
        <f>IF($B69="","",IF($C69&lt;&gt;"",SUMIF(MAPEO!$A:$A,$C69,MAPEO!$K:$K),SUMIFS(MAPEO!$K:$K,MAPEO!$C:$C,"&gt;"&amp;ROW(),MAPEO!$C:$C,"&lt;="&amp;$AD69)))</f>
        <v>162.84800000000001</v>
      </c>
      <c r="AF69" s="796">
        <f>IF($B69="","",IF($C69&lt;&gt;"",SUMIF(MAPEO!$A:$A,$C69,MAPEO!$M:$M),SUMIFS(MAPEO!$M:$M,MAPEO!$C:$C,"&gt;"&amp;ROW(),MAPEO!$C:$C,"&lt;="&amp;$AD69)))</f>
        <v>0</v>
      </c>
      <c r="AG69" s="799">
        <f t="shared" si="4"/>
        <v>0</v>
      </c>
      <c r="AH69" s="800">
        <f>IF($C69="","",COUNTIFS(MAPEO!$A:$A,$C69,MAPEO!$D:$D,"?*"))</f>
        <v>1</v>
      </c>
    </row>
    <row r="70" spans="1:34" ht="14.25">
      <c r="A70" s="750">
        <v>66</v>
      </c>
      <c r="B70" s="750">
        <v>4</v>
      </c>
      <c r="C70" s="751" t="s">
        <v>1282</v>
      </c>
      <c r="D70" s="751" t="s">
        <v>1283</v>
      </c>
      <c r="E70" s="752">
        <v>3</v>
      </c>
      <c r="F70" s="753">
        <v>46267</v>
      </c>
      <c r="G70" s="753">
        <v>46269</v>
      </c>
      <c r="I70" s="769" t="str">
        <f t="shared" si="16"/>
        <v/>
      </c>
      <c r="J70" s="769" t="str">
        <f t="shared" si="16"/>
        <v/>
      </c>
      <c r="K70" s="769" t="str">
        <f t="shared" si="16"/>
        <v/>
      </c>
      <c r="L70" s="769" t="str">
        <f t="shared" si="16"/>
        <v/>
      </c>
      <c r="M70" s="769" t="str">
        <f t="shared" si="16"/>
        <v/>
      </c>
      <c r="N70" s="769" t="str">
        <f t="shared" si="16"/>
        <v/>
      </c>
      <c r="O70" s="769" t="str">
        <f t="shared" si="16"/>
        <v/>
      </c>
      <c r="P70" s="769" t="str">
        <f t="shared" si="16"/>
        <v/>
      </c>
      <c r="Q70" s="769" t="str">
        <f t="shared" si="16"/>
        <v/>
      </c>
      <c r="R70" s="769" t="str">
        <f t="shared" si="16"/>
        <v>█</v>
      </c>
      <c r="S70" s="769" t="str">
        <f t="shared" si="17"/>
        <v>█</v>
      </c>
      <c r="T70" s="769" t="str">
        <f t="shared" si="17"/>
        <v/>
      </c>
      <c r="U70" s="769" t="str">
        <f t="shared" si="17"/>
        <v/>
      </c>
      <c r="V70" s="769" t="str">
        <f t="shared" si="17"/>
        <v/>
      </c>
      <c r="W70" s="769" t="str">
        <f t="shared" si="17"/>
        <v/>
      </c>
      <c r="X70" s="769" t="str">
        <f t="shared" si="17"/>
        <v/>
      </c>
      <c r="Y70" s="769" t="str">
        <f t="shared" si="17"/>
        <v/>
      </c>
      <c r="Z70" s="769" t="str">
        <f t="shared" si="17"/>
        <v/>
      </c>
      <c r="AA70" s="769" t="str">
        <f t="shared" si="17"/>
        <v/>
      </c>
      <c r="AC70">
        <f t="shared" si="18"/>
        <v>0</v>
      </c>
      <c r="AD70" s="798" cm="1">
        <f t="array" ref="AD70">IF($B70="","",IFERROR(_xlfn.AGGREGATE(15,6,ROW($B71:$B$98)/(($B71:$B$98&lt;=$B70)*($B71:$B$98&lt;&gt;"")),1)-1,98))</f>
        <v>70</v>
      </c>
      <c r="AE70" s="796">
        <f>IF($B70="","",IF($C70&lt;&gt;"",SUMIF(MAPEO!$A:$A,$C70,MAPEO!$K:$K),SUMIFS(MAPEO!$K:$K,MAPEO!$C:$C,"&gt;"&amp;ROW(),MAPEO!$C:$C,"&lt;="&amp;$AD70)))</f>
        <v>193.31200000000001</v>
      </c>
      <c r="AF70" s="796">
        <f>IF($B70="","",IF($C70&lt;&gt;"",SUMIF(MAPEO!$A:$A,$C70,MAPEO!$M:$M),SUMIFS(MAPEO!$M:$M,MAPEO!$C:$C,"&gt;"&amp;ROW(),MAPEO!$C:$C,"&lt;="&amp;$AD70)))</f>
        <v>0</v>
      </c>
      <c r="AG70" s="799">
        <f t="shared" ref="AG70:AG98" si="19">IF($B70="","",IF(N($AE70)=0,"",N($AF70)/$AE70))</f>
        <v>0</v>
      </c>
      <c r="AH70" s="800">
        <f>IF($C70="","",COUNTIFS(MAPEO!$A:$A,$C70,MAPEO!$D:$D,"?*"))</f>
        <v>2</v>
      </c>
    </row>
    <row r="71" spans="1:34" ht="14.25">
      <c r="A71" s="746">
        <v>67</v>
      </c>
      <c r="B71" s="746">
        <v>2</v>
      </c>
      <c r="C71" s="747"/>
      <c r="D71" s="747" t="s">
        <v>1284</v>
      </c>
      <c r="E71" s="748">
        <v>47</v>
      </c>
      <c r="F71" s="749">
        <v>46248</v>
      </c>
      <c r="G71" s="749">
        <v>46315</v>
      </c>
      <c r="I71" s="769" t="str">
        <f t="shared" si="16"/>
        <v/>
      </c>
      <c r="J71" s="769" t="str">
        <f t="shared" si="16"/>
        <v/>
      </c>
      <c r="K71" s="769" t="str">
        <f t="shared" si="16"/>
        <v/>
      </c>
      <c r="L71" s="769" t="str">
        <f t="shared" si="16"/>
        <v/>
      </c>
      <c r="M71" s="769" t="str">
        <f t="shared" si="16"/>
        <v/>
      </c>
      <c r="N71" s="769" t="str">
        <f t="shared" si="16"/>
        <v/>
      </c>
      <c r="O71" s="769" t="str">
        <f t="shared" si="16"/>
        <v/>
      </c>
      <c r="P71" s="769">
        <f t="shared" si="16"/>
        <v>1</v>
      </c>
      <c r="Q71" s="769">
        <f t="shared" si="16"/>
        <v>1</v>
      </c>
      <c r="R71" s="769">
        <f t="shared" si="16"/>
        <v>1</v>
      </c>
      <c r="S71" s="769">
        <f t="shared" si="17"/>
        <v>1</v>
      </c>
      <c r="T71" s="769">
        <f t="shared" si="17"/>
        <v>1</v>
      </c>
      <c r="U71" s="769">
        <f t="shared" si="17"/>
        <v>1</v>
      </c>
      <c r="V71" s="769">
        <f t="shared" si="17"/>
        <v>1</v>
      </c>
      <c r="W71" s="769">
        <f t="shared" si="17"/>
        <v>1</v>
      </c>
      <c r="X71" s="769">
        <f t="shared" si="17"/>
        <v>1</v>
      </c>
      <c r="Y71" s="769">
        <f t="shared" si="17"/>
        <v>1</v>
      </c>
      <c r="Z71" s="769" t="str">
        <f t="shared" si="17"/>
        <v/>
      </c>
      <c r="AA71" s="769" t="str">
        <f t="shared" si="17"/>
        <v/>
      </c>
      <c r="AC71">
        <f t="shared" si="18"/>
        <v>1</v>
      </c>
      <c r="AD71" s="798" cm="1">
        <f t="array" ref="AD71">IF($B71="","",IFERROR(_xlfn.AGGREGATE(15,6,ROW($B72:$B$98)/(($B72:$B$98&lt;=$B71)*($B72:$B$98&lt;&gt;"")),1)-1,98))</f>
        <v>97</v>
      </c>
      <c r="AE71" s="796">
        <f>IF($B71="","",IF($C71&lt;&gt;"",SUMIF(MAPEO!$A:$A,$C71,MAPEO!$K:$K),SUMIFS(MAPEO!$K:$K,MAPEO!$C:$C,"&gt;"&amp;ROW(),MAPEO!$C:$C,"&lt;="&amp;$AD71)))</f>
        <v>2208.9698409840976</v>
      </c>
      <c r="AF71" s="796">
        <f>IF($B71="","",IF($C71&lt;&gt;"",SUMIF(MAPEO!$A:$A,$C71,MAPEO!$M:$M),SUMIFS(MAPEO!$M:$M,MAPEO!$C:$C,"&gt;"&amp;ROW(),MAPEO!$C:$C,"&lt;="&amp;$AD71)))</f>
        <v>0</v>
      </c>
      <c r="AG71" s="799">
        <f t="shared" si="19"/>
        <v>0</v>
      </c>
      <c r="AH71" s="800" t="str">
        <f>IF($C71="","",COUNTIFS(MAPEO!$A:$A,$C71,MAPEO!$D:$D,"?*"))</f>
        <v/>
      </c>
    </row>
    <row r="72" spans="1:34" ht="14.25">
      <c r="A72" s="754">
        <v>68</v>
      </c>
      <c r="B72" s="754">
        <v>3</v>
      </c>
      <c r="C72" s="755"/>
      <c r="D72" s="755" t="s">
        <v>1285</v>
      </c>
      <c r="E72" s="756">
        <v>7</v>
      </c>
      <c r="F72" s="757">
        <v>46248</v>
      </c>
      <c r="G72" s="757">
        <v>46258</v>
      </c>
      <c r="I72" s="769" t="str">
        <f t="shared" si="16"/>
        <v/>
      </c>
      <c r="J72" s="769" t="str">
        <f t="shared" si="16"/>
        <v/>
      </c>
      <c r="K72" s="769" t="str">
        <f t="shared" si="16"/>
        <v/>
      </c>
      <c r="L72" s="769" t="str">
        <f t="shared" si="16"/>
        <v/>
      </c>
      <c r="M72" s="769" t="str">
        <f t="shared" si="16"/>
        <v/>
      </c>
      <c r="N72" s="769" t="str">
        <f t="shared" si="16"/>
        <v/>
      </c>
      <c r="O72" s="769" t="str">
        <f t="shared" si="16"/>
        <v/>
      </c>
      <c r="P72" s="769">
        <f t="shared" si="16"/>
        <v>1</v>
      </c>
      <c r="Q72" s="769">
        <f t="shared" si="16"/>
        <v>1</v>
      </c>
      <c r="R72" s="769" t="str">
        <f t="shared" si="16"/>
        <v/>
      </c>
      <c r="S72" s="769" t="str">
        <f t="shared" si="17"/>
        <v/>
      </c>
      <c r="T72" s="769" t="str">
        <f t="shared" si="17"/>
        <v/>
      </c>
      <c r="U72" s="769" t="str">
        <f t="shared" si="17"/>
        <v/>
      </c>
      <c r="V72" s="769" t="str">
        <f t="shared" si="17"/>
        <v/>
      </c>
      <c r="W72" s="769" t="str">
        <f t="shared" si="17"/>
        <v/>
      </c>
      <c r="X72" s="769" t="str">
        <f t="shared" si="17"/>
        <v/>
      </c>
      <c r="Y72" s="769" t="str">
        <f t="shared" si="17"/>
        <v/>
      </c>
      <c r="Z72" s="769" t="str">
        <f t="shared" si="17"/>
        <v/>
      </c>
      <c r="AA72" s="769" t="str">
        <f t="shared" si="17"/>
        <v/>
      </c>
      <c r="AC72">
        <f t="shared" si="18"/>
        <v>1</v>
      </c>
      <c r="AD72" s="798" cm="1">
        <f t="array" ref="AD72">IF($B72="","",IFERROR(_xlfn.AGGREGATE(15,6,ROW($B73:$B$98)/(($B73:$B$98&lt;=$B72)*($B73:$B$98&lt;&gt;"")),1)-1,98))</f>
        <v>75</v>
      </c>
      <c r="AE72" s="796">
        <f>IF($B72="","",IF($C72&lt;&gt;"",SUMIF(MAPEO!$A:$A,$C72,MAPEO!$K:$K),SUMIFS(MAPEO!$K:$K,MAPEO!$C:$C,"&gt;"&amp;ROW(),MAPEO!$C:$C,"&lt;="&amp;$AD72)))</f>
        <v>137.60000000000002</v>
      </c>
      <c r="AF72" s="796">
        <f>IF($B72="","",IF($C72&lt;&gt;"",SUMIF(MAPEO!$A:$A,$C72,MAPEO!$M:$M),SUMIFS(MAPEO!$M:$M,MAPEO!$C:$C,"&gt;"&amp;ROW(),MAPEO!$C:$C,"&lt;="&amp;$AD72)))</f>
        <v>0</v>
      </c>
      <c r="AG72" s="799">
        <f t="shared" si="19"/>
        <v>0</v>
      </c>
      <c r="AH72" s="800" t="str">
        <f>IF($C72="","",COUNTIFS(MAPEO!$A:$A,$C72,MAPEO!$D:$D,"?*"))</f>
        <v/>
      </c>
    </row>
    <row r="73" spans="1:34" ht="14.25">
      <c r="A73" s="750">
        <v>69</v>
      </c>
      <c r="B73" s="750">
        <v>4</v>
      </c>
      <c r="C73" s="751" t="s">
        <v>1286</v>
      </c>
      <c r="D73" s="751" t="s">
        <v>1287</v>
      </c>
      <c r="E73" s="752">
        <v>2</v>
      </c>
      <c r="F73" s="753">
        <v>46248</v>
      </c>
      <c r="G73" s="753">
        <v>46251</v>
      </c>
      <c r="I73" s="769" t="str">
        <f t="shared" si="16"/>
        <v/>
      </c>
      <c r="J73" s="769" t="str">
        <f t="shared" si="16"/>
        <v/>
      </c>
      <c r="K73" s="769" t="str">
        <f t="shared" si="16"/>
        <v/>
      </c>
      <c r="L73" s="769" t="str">
        <f t="shared" si="16"/>
        <v/>
      </c>
      <c r="M73" s="769" t="str">
        <f t="shared" si="16"/>
        <v/>
      </c>
      <c r="N73" s="769" t="str">
        <f t="shared" si="16"/>
        <v/>
      </c>
      <c r="O73" s="769" t="str">
        <f t="shared" si="16"/>
        <v/>
      </c>
      <c r="P73" s="769" t="str">
        <f t="shared" si="16"/>
        <v>█</v>
      </c>
      <c r="Q73" s="769" t="str">
        <f t="shared" si="16"/>
        <v/>
      </c>
      <c r="R73" s="769" t="str">
        <f t="shared" si="16"/>
        <v/>
      </c>
      <c r="S73" s="769" t="str">
        <f t="shared" si="17"/>
        <v/>
      </c>
      <c r="T73" s="769" t="str">
        <f t="shared" si="17"/>
        <v/>
      </c>
      <c r="U73" s="769" t="str">
        <f t="shared" si="17"/>
        <v/>
      </c>
      <c r="V73" s="769" t="str">
        <f t="shared" si="17"/>
        <v/>
      </c>
      <c r="W73" s="769" t="str">
        <f t="shared" si="17"/>
        <v/>
      </c>
      <c r="X73" s="769" t="str">
        <f t="shared" si="17"/>
        <v/>
      </c>
      <c r="Y73" s="769" t="str">
        <f t="shared" si="17"/>
        <v/>
      </c>
      <c r="Z73" s="769" t="str">
        <f t="shared" si="17"/>
        <v/>
      </c>
      <c r="AA73" s="769" t="str">
        <f t="shared" si="17"/>
        <v/>
      </c>
      <c r="AC73">
        <f t="shared" si="18"/>
        <v>0</v>
      </c>
      <c r="AD73" s="798" cm="1">
        <f t="array" ref="AD73">IF($B73="","",IFERROR(_xlfn.AGGREGATE(15,6,ROW($B74:$B$98)/(($B74:$B$98&lt;=$B73)*($B74:$B$98&lt;&gt;"")),1)-1,98))</f>
        <v>73</v>
      </c>
      <c r="AE73" s="796">
        <f>IF($B73="","",IF($C73&lt;&gt;"",SUMIF(MAPEO!$A:$A,$C73,MAPEO!$K:$K),SUMIFS(MAPEO!$K:$K,MAPEO!$C:$C,"&gt;"&amp;ROW(),MAPEO!$C:$C,"&lt;="&amp;$AD73)))</f>
        <v>51.2</v>
      </c>
      <c r="AF73" s="796">
        <f>IF($B73="","",IF($C73&lt;&gt;"",SUMIF(MAPEO!$A:$A,$C73,MAPEO!$M:$M),SUMIFS(MAPEO!$M:$M,MAPEO!$C:$C,"&gt;"&amp;ROW(),MAPEO!$C:$C,"&lt;="&amp;$AD73)))</f>
        <v>0</v>
      </c>
      <c r="AG73" s="799">
        <f t="shared" si="19"/>
        <v>0</v>
      </c>
      <c r="AH73" s="800">
        <f>IF($C73="","",COUNTIFS(MAPEO!$A:$A,$C73,MAPEO!$D:$D,"?*"))</f>
        <v>1</v>
      </c>
    </row>
    <row r="74" spans="1:34" ht="14.25">
      <c r="A74" s="750">
        <v>70</v>
      </c>
      <c r="B74" s="750">
        <v>4</v>
      </c>
      <c r="C74" s="751" t="s">
        <v>1288</v>
      </c>
      <c r="D74" s="751" t="s">
        <v>1289</v>
      </c>
      <c r="E74" s="752">
        <v>2</v>
      </c>
      <c r="F74" s="753">
        <v>46252</v>
      </c>
      <c r="G74" s="753">
        <v>46253</v>
      </c>
      <c r="I74" s="769" t="str">
        <f t="shared" si="16"/>
        <v/>
      </c>
      <c r="J74" s="769" t="str">
        <f t="shared" si="16"/>
        <v/>
      </c>
      <c r="K74" s="769" t="str">
        <f t="shared" si="16"/>
        <v/>
      </c>
      <c r="L74" s="769" t="str">
        <f t="shared" si="16"/>
        <v/>
      </c>
      <c r="M74" s="769" t="str">
        <f t="shared" si="16"/>
        <v/>
      </c>
      <c r="N74" s="769" t="str">
        <f t="shared" si="16"/>
        <v/>
      </c>
      <c r="O74" s="769" t="str">
        <f t="shared" si="16"/>
        <v/>
      </c>
      <c r="P74" s="769" t="str">
        <f t="shared" si="16"/>
        <v>█</v>
      </c>
      <c r="Q74" s="769" t="str">
        <f t="shared" si="16"/>
        <v/>
      </c>
      <c r="R74" s="769" t="str">
        <f t="shared" si="16"/>
        <v/>
      </c>
      <c r="S74" s="769" t="str">
        <f t="shared" si="17"/>
        <v/>
      </c>
      <c r="T74" s="769" t="str">
        <f t="shared" si="17"/>
        <v/>
      </c>
      <c r="U74" s="769" t="str">
        <f t="shared" si="17"/>
        <v/>
      </c>
      <c r="V74" s="769" t="str">
        <f t="shared" si="17"/>
        <v/>
      </c>
      <c r="W74" s="769" t="str">
        <f t="shared" si="17"/>
        <v/>
      </c>
      <c r="X74" s="769" t="str">
        <f t="shared" si="17"/>
        <v/>
      </c>
      <c r="Y74" s="769" t="str">
        <f t="shared" si="17"/>
        <v/>
      </c>
      <c r="Z74" s="769" t="str">
        <f t="shared" si="17"/>
        <v/>
      </c>
      <c r="AA74" s="769" t="str">
        <f t="shared" si="17"/>
        <v/>
      </c>
      <c r="AC74">
        <f t="shared" si="18"/>
        <v>0</v>
      </c>
      <c r="AD74" s="798" cm="1">
        <f t="array" ref="AD74">IF($B74="","",IFERROR(_xlfn.AGGREGATE(15,6,ROW($B75:$B$98)/(($B75:$B$98&lt;=$B74)*($B75:$B$98&lt;&gt;"")),1)-1,98))</f>
        <v>74</v>
      </c>
      <c r="AE74" s="796">
        <f>IF($B74="","",IF($C74&lt;&gt;"",SUMIF(MAPEO!$A:$A,$C74,MAPEO!$K:$K),SUMIFS(MAPEO!$K:$K,MAPEO!$C:$C,"&gt;"&amp;ROW(),MAPEO!$C:$C,"&lt;="&amp;$AD74)))</f>
        <v>51.2</v>
      </c>
      <c r="AF74" s="796">
        <f>IF($B74="","",IF($C74&lt;&gt;"",SUMIF(MAPEO!$A:$A,$C74,MAPEO!$M:$M),SUMIFS(MAPEO!$M:$M,MAPEO!$C:$C,"&gt;"&amp;ROW(),MAPEO!$C:$C,"&lt;="&amp;$AD74)))</f>
        <v>0</v>
      </c>
      <c r="AG74" s="799">
        <f t="shared" si="19"/>
        <v>0</v>
      </c>
      <c r="AH74" s="800">
        <f>IF($C74="","",COUNTIFS(MAPEO!$A:$A,$C74,MAPEO!$D:$D,"?*"))</f>
        <v>1</v>
      </c>
    </row>
    <row r="75" spans="1:34" ht="14.25">
      <c r="A75" s="750">
        <v>71</v>
      </c>
      <c r="B75" s="750">
        <v>4</v>
      </c>
      <c r="C75" s="751" t="s">
        <v>1290</v>
      </c>
      <c r="D75" s="751" t="s">
        <v>1291</v>
      </c>
      <c r="E75" s="752">
        <v>3</v>
      </c>
      <c r="F75" s="753">
        <v>46254</v>
      </c>
      <c r="G75" s="753">
        <v>46258</v>
      </c>
      <c r="I75" s="769" t="str">
        <f t="shared" ref="I75:R84" si="20">IF(AND($F75&lt;=I$3,$G75&gt;=I$3-6),IF($AC75=1,1,"█"),"")</f>
        <v/>
      </c>
      <c r="J75" s="769" t="str">
        <f t="shared" si="20"/>
        <v/>
      </c>
      <c r="K75" s="769" t="str">
        <f t="shared" si="20"/>
        <v/>
      </c>
      <c r="L75" s="769" t="str">
        <f t="shared" si="20"/>
        <v/>
      </c>
      <c r="M75" s="769" t="str">
        <f t="shared" si="20"/>
        <v/>
      </c>
      <c r="N75" s="769" t="str">
        <f t="shared" si="20"/>
        <v/>
      </c>
      <c r="O75" s="769" t="str">
        <f t="shared" si="20"/>
        <v/>
      </c>
      <c r="P75" s="769" t="str">
        <f t="shared" si="20"/>
        <v/>
      </c>
      <c r="Q75" s="769" t="str">
        <f t="shared" si="20"/>
        <v>█</v>
      </c>
      <c r="R75" s="769" t="str">
        <f t="shared" si="20"/>
        <v/>
      </c>
      <c r="S75" s="769" t="str">
        <f t="shared" ref="S75:AA84" si="21">IF(AND($F75&lt;=S$3,$G75&gt;=S$3-6),IF($AC75=1,1,"█"),"")</f>
        <v/>
      </c>
      <c r="T75" s="769" t="str">
        <f t="shared" si="21"/>
        <v/>
      </c>
      <c r="U75" s="769" t="str">
        <f t="shared" si="21"/>
        <v/>
      </c>
      <c r="V75" s="769" t="str">
        <f t="shared" si="21"/>
        <v/>
      </c>
      <c r="W75" s="769" t="str">
        <f t="shared" si="21"/>
        <v/>
      </c>
      <c r="X75" s="769" t="str">
        <f t="shared" si="21"/>
        <v/>
      </c>
      <c r="Y75" s="769" t="str">
        <f t="shared" si="21"/>
        <v/>
      </c>
      <c r="Z75" s="769" t="str">
        <f t="shared" si="21"/>
        <v/>
      </c>
      <c r="AA75" s="769" t="str">
        <f t="shared" si="21"/>
        <v/>
      </c>
      <c r="AC75">
        <f t="shared" si="18"/>
        <v>0</v>
      </c>
      <c r="AD75" s="798" cm="1">
        <f t="array" ref="AD75">IF($B75="","",IFERROR(_xlfn.AGGREGATE(15,6,ROW($B76:$B$98)/(($B76:$B$98&lt;=$B75)*($B76:$B$98&lt;&gt;"")),1)-1,98))</f>
        <v>75</v>
      </c>
      <c r="AE75" s="796">
        <f>IF($B75="","",IF($C75&lt;&gt;"",SUMIF(MAPEO!$A:$A,$C75,MAPEO!$K:$K),SUMIFS(MAPEO!$K:$K,MAPEO!$C:$C,"&gt;"&amp;ROW(),MAPEO!$C:$C,"&lt;="&amp;$AD75)))</f>
        <v>35.200000000000003</v>
      </c>
      <c r="AF75" s="796">
        <f>IF($B75="","",IF($C75&lt;&gt;"",SUMIF(MAPEO!$A:$A,$C75,MAPEO!$M:$M),SUMIFS(MAPEO!$M:$M,MAPEO!$C:$C,"&gt;"&amp;ROW(),MAPEO!$C:$C,"&lt;="&amp;$AD75)))</f>
        <v>0</v>
      </c>
      <c r="AG75" s="799">
        <f t="shared" si="19"/>
        <v>0</v>
      </c>
      <c r="AH75" s="800">
        <f>IF($C75="","",COUNTIFS(MAPEO!$A:$A,$C75,MAPEO!$D:$D,"?*"))</f>
        <v>1</v>
      </c>
    </row>
    <row r="76" spans="1:34" ht="14.25">
      <c r="A76" s="754">
        <v>72</v>
      </c>
      <c r="B76" s="754">
        <v>3</v>
      </c>
      <c r="C76" s="755"/>
      <c r="D76" s="755" t="s">
        <v>1292</v>
      </c>
      <c r="E76" s="756">
        <v>10</v>
      </c>
      <c r="F76" s="757">
        <v>46267</v>
      </c>
      <c r="G76" s="757">
        <v>46280</v>
      </c>
      <c r="I76" s="769" t="str">
        <f t="shared" si="20"/>
        <v/>
      </c>
      <c r="J76" s="769" t="str">
        <f t="shared" si="20"/>
        <v/>
      </c>
      <c r="K76" s="769" t="str">
        <f t="shared" si="20"/>
        <v/>
      </c>
      <c r="L76" s="769" t="str">
        <f t="shared" si="20"/>
        <v/>
      </c>
      <c r="M76" s="769" t="str">
        <f t="shared" si="20"/>
        <v/>
      </c>
      <c r="N76" s="769" t="str">
        <f t="shared" si="20"/>
        <v/>
      </c>
      <c r="O76" s="769" t="str">
        <f t="shared" si="20"/>
        <v/>
      </c>
      <c r="P76" s="769" t="str">
        <f t="shared" si="20"/>
        <v/>
      </c>
      <c r="Q76" s="769" t="str">
        <f t="shared" si="20"/>
        <v/>
      </c>
      <c r="R76" s="769">
        <f t="shared" si="20"/>
        <v>1</v>
      </c>
      <c r="S76" s="769">
        <f t="shared" si="21"/>
        <v>1</v>
      </c>
      <c r="T76" s="769">
        <f t="shared" si="21"/>
        <v>1</v>
      </c>
      <c r="U76" s="769" t="str">
        <f t="shared" si="21"/>
        <v/>
      </c>
      <c r="V76" s="769" t="str">
        <f t="shared" si="21"/>
        <v/>
      </c>
      <c r="W76" s="769" t="str">
        <f t="shared" si="21"/>
        <v/>
      </c>
      <c r="X76" s="769" t="str">
        <f t="shared" si="21"/>
        <v/>
      </c>
      <c r="Y76" s="769" t="str">
        <f t="shared" si="21"/>
        <v/>
      </c>
      <c r="Z76" s="769" t="str">
        <f t="shared" si="21"/>
        <v/>
      </c>
      <c r="AA76" s="769" t="str">
        <f t="shared" si="21"/>
        <v/>
      </c>
      <c r="AC76">
        <f t="shared" si="18"/>
        <v>1</v>
      </c>
      <c r="AD76" s="798" cm="1">
        <f t="array" ref="AD76">IF($B76="","",IFERROR(_xlfn.AGGREGATE(15,6,ROW($B77:$B$98)/(($B77:$B$98&lt;=$B76)*($B77:$B$98&lt;&gt;"")),1)-1,98))</f>
        <v>79</v>
      </c>
      <c r="AE76" s="796">
        <f>IF($B76="","",IF($C76&lt;&gt;"",SUMIF(MAPEO!$A:$A,$C76,MAPEO!$K:$K),SUMIFS(MAPEO!$K:$K,MAPEO!$C:$C,"&gt;"&amp;ROW(),MAPEO!$C:$C,"&lt;="&amp;$AD76)))</f>
        <v>837.28</v>
      </c>
      <c r="AF76" s="796">
        <f>IF($B76="","",IF($C76&lt;&gt;"",SUMIF(MAPEO!$A:$A,$C76,MAPEO!$M:$M),SUMIFS(MAPEO!$M:$M,MAPEO!$C:$C,"&gt;"&amp;ROW(),MAPEO!$C:$C,"&lt;="&amp;$AD76)))</f>
        <v>0</v>
      </c>
      <c r="AG76" s="799">
        <f t="shared" si="19"/>
        <v>0</v>
      </c>
      <c r="AH76" s="800" t="str">
        <f>IF($C76="","",COUNTIFS(MAPEO!$A:$A,$C76,MAPEO!$D:$D,"?*"))</f>
        <v/>
      </c>
    </row>
    <row r="77" spans="1:34" ht="14.25">
      <c r="A77" s="750">
        <v>73</v>
      </c>
      <c r="B77" s="750">
        <v>4</v>
      </c>
      <c r="C77" s="751" t="s">
        <v>1293</v>
      </c>
      <c r="D77" s="751" t="s">
        <v>1294</v>
      </c>
      <c r="E77" s="752">
        <v>4</v>
      </c>
      <c r="F77" s="753">
        <v>46267</v>
      </c>
      <c r="G77" s="753">
        <v>46272</v>
      </c>
      <c r="I77" s="769" t="str">
        <f t="shared" si="20"/>
        <v/>
      </c>
      <c r="J77" s="769" t="str">
        <f t="shared" si="20"/>
        <v/>
      </c>
      <c r="K77" s="769" t="str">
        <f t="shared" si="20"/>
        <v/>
      </c>
      <c r="L77" s="769" t="str">
        <f t="shared" si="20"/>
        <v/>
      </c>
      <c r="M77" s="769" t="str">
        <f t="shared" si="20"/>
        <v/>
      </c>
      <c r="N77" s="769" t="str">
        <f t="shared" si="20"/>
        <v/>
      </c>
      <c r="O77" s="769" t="str">
        <f t="shared" si="20"/>
        <v/>
      </c>
      <c r="P77" s="769" t="str">
        <f t="shared" si="20"/>
        <v/>
      </c>
      <c r="Q77" s="769" t="str">
        <f t="shared" si="20"/>
        <v/>
      </c>
      <c r="R77" s="769" t="str">
        <f t="shared" si="20"/>
        <v>█</v>
      </c>
      <c r="S77" s="769" t="str">
        <f t="shared" si="21"/>
        <v>█</v>
      </c>
      <c r="T77" s="769" t="str">
        <f t="shared" si="21"/>
        <v/>
      </c>
      <c r="U77" s="769" t="str">
        <f t="shared" si="21"/>
        <v/>
      </c>
      <c r="V77" s="769" t="str">
        <f t="shared" si="21"/>
        <v/>
      </c>
      <c r="W77" s="769" t="str">
        <f t="shared" si="21"/>
        <v/>
      </c>
      <c r="X77" s="769" t="str">
        <f t="shared" si="21"/>
        <v/>
      </c>
      <c r="Y77" s="769" t="str">
        <f t="shared" si="21"/>
        <v/>
      </c>
      <c r="Z77" s="769" t="str">
        <f t="shared" si="21"/>
        <v/>
      </c>
      <c r="AA77" s="769" t="str">
        <f t="shared" si="21"/>
        <v/>
      </c>
      <c r="AC77">
        <f t="shared" si="18"/>
        <v>0</v>
      </c>
      <c r="AD77" s="798" cm="1">
        <f t="array" ref="AD77">IF($B77="","",IFERROR(_xlfn.AGGREGATE(15,6,ROW($B78:$B$98)/(($B78:$B$98&lt;=$B77)*($B78:$B$98&lt;&gt;"")),1)-1,98))</f>
        <v>77</v>
      </c>
      <c r="AE77" s="796">
        <f>IF($B77="","",IF($C77&lt;&gt;"",SUMIF(MAPEO!$A:$A,$C77,MAPEO!$K:$K),SUMIFS(MAPEO!$K:$K,MAPEO!$C:$C,"&gt;"&amp;ROW(),MAPEO!$C:$C,"&lt;="&amp;$AD77)))</f>
        <v>285.60000000000002</v>
      </c>
      <c r="AF77" s="796">
        <f>IF($B77="","",IF($C77&lt;&gt;"",SUMIF(MAPEO!$A:$A,$C77,MAPEO!$M:$M),SUMIFS(MAPEO!$M:$M,MAPEO!$C:$C,"&gt;"&amp;ROW(),MAPEO!$C:$C,"&lt;="&amp;$AD77)))</f>
        <v>0</v>
      </c>
      <c r="AG77" s="799">
        <f t="shared" si="19"/>
        <v>0</v>
      </c>
      <c r="AH77" s="800">
        <f>IF($C77="","",COUNTIFS(MAPEO!$A:$A,$C77,MAPEO!$D:$D,"?*"))</f>
        <v>1</v>
      </c>
    </row>
    <row r="78" spans="1:34" ht="14.25">
      <c r="A78" s="750">
        <v>74</v>
      </c>
      <c r="B78" s="750">
        <v>4</v>
      </c>
      <c r="C78" s="751" t="s">
        <v>1295</v>
      </c>
      <c r="D78" s="751" t="s">
        <v>1296</v>
      </c>
      <c r="E78" s="752">
        <v>3</v>
      </c>
      <c r="F78" s="753">
        <v>46273</v>
      </c>
      <c r="G78" s="753">
        <v>46275</v>
      </c>
      <c r="I78" s="769" t="str">
        <f t="shared" si="20"/>
        <v/>
      </c>
      <c r="J78" s="769" t="str">
        <f t="shared" si="20"/>
        <v/>
      </c>
      <c r="K78" s="769" t="str">
        <f t="shared" si="20"/>
        <v/>
      </c>
      <c r="L78" s="769" t="str">
        <f t="shared" si="20"/>
        <v/>
      </c>
      <c r="M78" s="769" t="str">
        <f t="shared" si="20"/>
        <v/>
      </c>
      <c r="N78" s="769" t="str">
        <f t="shared" si="20"/>
        <v/>
      </c>
      <c r="O78" s="769" t="str">
        <f t="shared" si="20"/>
        <v/>
      </c>
      <c r="P78" s="769" t="str">
        <f t="shared" si="20"/>
        <v/>
      </c>
      <c r="Q78" s="769" t="str">
        <f t="shared" si="20"/>
        <v/>
      </c>
      <c r="R78" s="769" t="str">
        <f t="shared" si="20"/>
        <v/>
      </c>
      <c r="S78" s="769" t="str">
        <f t="shared" si="21"/>
        <v>█</v>
      </c>
      <c r="T78" s="769" t="str">
        <f t="shared" si="21"/>
        <v>█</v>
      </c>
      <c r="U78" s="769" t="str">
        <f t="shared" si="21"/>
        <v/>
      </c>
      <c r="V78" s="769" t="str">
        <f t="shared" si="21"/>
        <v/>
      </c>
      <c r="W78" s="769" t="str">
        <f t="shared" si="21"/>
        <v/>
      </c>
      <c r="X78" s="769" t="str">
        <f t="shared" si="21"/>
        <v/>
      </c>
      <c r="Y78" s="769" t="str">
        <f t="shared" si="21"/>
        <v/>
      </c>
      <c r="Z78" s="769" t="str">
        <f t="shared" si="21"/>
        <v/>
      </c>
      <c r="AA78" s="769" t="str">
        <f t="shared" si="21"/>
        <v/>
      </c>
      <c r="AC78">
        <f t="shared" si="18"/>
        <v>0</v>
      </c>
      <c r="AD78" s="798" cm="1">
        <f t="array" ref="AD78">IF($B78="","",IFERROR(_xlfn.AGGREGATE(15,6,ROW($B79:$B$98)/(($B79:$B$98&lt;=$B78)*($B79:$B$98&lt;&gt;"")),1)-1,98))</f>
        <v>78</v>
      </c>
      <c r="AE78" s="796">
        <f>IF($B78="","",IF($C78&lt;&gt;"",SUMIF(MAPEO!$A:$A,$C78,MAPEO!$K:$K),SUMIFS(MAPEO!$K:$K,MAPEO!$C:$C,"&gt;"&amp;ROW(),MAPEO!$C:$C,"&lt;="&amp;$AD78)))</f>
        <v>520.79999999999995</v>
      </c>
      <c r="AF78" s="796">
        <f>IF($B78="","",IF($C78&lt;&gt;"",SUMIF(MAPEO!$A:$A,$C78,MAPEO!$M:$M),SUMIFS(MAPEO!$M:$M,MAPEO!$C:$C,"&gt;"&amp;ROW(),MAPEO!$C:$C,"&lt;="&amp;$AD78)))</f>
        <v>0</v>
      </c>
      <c r="AG78" s="799">
        <f t="shared" si="19"/>
        <v>0</v>
      </c>
      <c r="AH78" s="800">
        <f>IF($C78="","",COUNTIFS(MAPEO!$A:$A,$C78,MAPEO!$D:$D,"?*"))</f>
        <v>2</v>
      </c>
    </row>
    <row r="79" spans="1:34" ht="14.25">
      <c r="A79" s="750">
        <v>75</v>
      </c>
      <c r="B79" s="750">
        <v>4</v>
      </c>
      <c r="C79" s="751" t="s">
        <v>1297</v>
      </c>
      <c r="D79" s="751" t="s">
        <v>1298</v>
      </c>
      <c r="E79" s="752">
        <v>3</v>
      </c>
      <c r="F79" s="753">
        <v>46276</v>
      </c>
      <c r="G79" s="753">
        <v>46280</v>
      </c>
      <c r="I79" s="769" t="str">
        <f t="shared" si="20"/>
        <v/>
      </c>
      <c r="J79" s="769" t="str">
        <f t="shared" si="20"/>
        <v/>
      </c>
      <c r="K79" s="769" t="str">
        <f t="shared" si="20"/>
        <v/>
      </c>
      <c r="L79" s="769" t="str">
        <f t="shared" si="20"/>
        <v/>
      </c>
      <c r="M79" s="769" t="str">
        <f t="shared" si="20"/>
        <v/>
      </c>
      <c r="N79" s="769" t="str">
        <f t="shared" si="20"/>
        <v/>
      </c>
      <c r="O79" s="769" t="str">
        <f t="shared" si="20"/>
        <v/>
      </c>
      <c r="P79" s="769" t="str">
        <f t="shared" si="20"/>
        <v/>
      </c>
      <c r="Q79" s="769" t="str">
        <f t="shared" si="20"/>
        <v/>
      </c>
      <c r="R79" s="769" t="str">
        <f t="shared" si="20"/>
        <v/>
      </c>
      <c r="S79" s="769" t="str">
        <f t="shared" si="21"/>
        <v/>
      </c>
      <c r="T79" s="769" t="str">
        <f t="shared" si="21"/>
        <v>█</v>
      </c>
      <c r="U79" s="769" t="str">
        <f t="shared" si="21"/>
        <v/>
      </c>
      <c r="V79" s="769" t="str">
        <f t="shared" si="21"/>
        <v/>
      </c>
      <c r="W79" s="769" t="str">
        <f t="shared" si="21"/>
        <v/>
      </c>
      <c r="X79" s="769" t="str">
        <f t="shared" si="21"/>
        <v/>
      </c>
      <c r="Y79" s="769" t="str">
        <f t="shared" si="21"/>
        <v/>
      </c>
      <c r="Z79" s="769" t="str">
        <f t="shared" si="21"/>
        <v/>
      </c>
      <c r="AA79" s="769" t="str">
        <f t="shared" si="21"/>
        <v/>
      </c>
      <c r="AC79">
        <f t="shared" si="18"/>
        <v>0</v>
      </c>
      <c r="AD79" s="798" cm="1">
        <f t="array" ref="AD79">IF($B79="","",IFERROR(_xlfn.AGGREGATE(15,6,ROW($B80:$B$98)/(($B80:$B$98&lt;=$B79)*($B80:$B$98&lt;&gt;"")),1)-1,98))</f>
        <v>79</v>
      </c>
      <c r="AE79" s="796">
        <f>IF($B79="","",IF($C79&lt;&gt;"",SUMIF(MAPEO!$A:$A,$C79,MAPEO!$K:$K),SUMIFS(MAPEO!$K:$K,MAPEO!$C:$C,"&gt;"&amp;ROW(),MAPEO!$C:$C,"&lt;="&amp;$AD79)))</f>
        <v>30.880000000000003</v>
      </c>
      <c r="AF79" s="796">
        <f>IF($B79="","",IF($C79&lt;&gt;"",SUMIF(MAPEO!$A:$A,$C79,MAPEO!$M:$M),SUMIFS(MAPEO!$M:$M,MAPEO!$C:$C,"&gt;"&amp;ROW(),MAPEO!$C:$C,"&lt;="&amp;$AD79)))</f>
        <v>0</v>
      </c>
      <c r="AG79" s="799">
        <f t="shared" si="19"/>
        <v>0</v>
      </c>
      <c r="AH79" s="800">
        <f>IF($C79="","",COUNTIFS(MAPEO!$A:$A,$C79,MAPEO!$D:$D,"?*"))</f>
        <v>2</v>
      </c>
    </row>
    <row r="80" spans="1:34" ht="14.25">
      <c r="A80" s="754">
        <v>76</v>
      </c>
      <c r="B80" s="754">
        <v>3</v>
      </c>
      <c r="C80" s="755"/>
      <c r="D80" s="755" t="s">
        <v>1299</v>
      </c>
      <c r="E80" s="756">
        <v>6</v>
      </c>
      <c r="F80" s="757">
        <v>46259</v>
      </c>
      <c r="G80" s="757">
        <v>46266</v>
      </c>
      <c r="I80" s="769" t="str">
        <f t="shared" si="20"/>
        <v/>
      </c>
      <c r="J80" s="769" t="str">
        <f t="shared" si="20"/>
        <v/>
      </c>
      <c r="K80" s="769" t="str">
        <f t="shared" si="20"/>
        <v/>
      </c>
      <c r="L80" s="769" t="str">
        <f t="shared" si="20"/>
        <v/>
      </c>
      <c r="M80" s="769" t="str">
        <f t="shared" si="20"/>
        <v/>
      </c>
      <c r="N80" s="769" t="str">
        <f t="shared" si="20"/>
        <v/>
      </c>
      <c r="O80" s="769" t="str">
        <f t="shared" si="20"/>
        <v/>
      </c>
      <c r="P80" s="769" t="str">
        <f t="shared" si="20"/>
        <v/>
      </c>
      <c r="Q80" s="769">
        <f t="shared" si="20"/>
        <v>1</v>
      </c>
      <c r="R80" s="769">
        <f t="shared" si="20"/>
        <v>1</v>
      </c>
      <c r="S80" s="769" t="str">
        <f t="shared" si="21"/>
        <v/>
      </c>
      <c r="T80" s="769" t="str">
        <f t="shared" si="21"/>
        <v/>
      </c>
      <c r="U80" s="769" t="str">
        <f t="shared" si="21"/>
        <v/>
      </c>
      <c r="V80" s="769" t="str">
        <f t="shared" si="21"/>
        <v/>
      </c>
      <c r="W80" s="769" t="str">
        <f t="shared" si="21"/>
        <v/>
      </c>
      <c r="X80" s="769" t="str">
        <f t="shared" si="21"/>
        <v/>
      </c>
      <c r="Y80" s="769" t="str">
        <f t="shared" si="21"/>
        <v/>
      </c>
      <c r="Z80" s="769" t="str">
        <f t="shared" si="21"/>
        <v/>
      </c>
      <c r="AA80" s="769" t="str">
        <f t="shared" si="21"/>
        <v/>
      </c>
      <c r="AC80">
        <f t="shared" si="18"/>
        <v>1</v>
      </c>
      <c r="AD80" s="798" cm="1">
        <f t="array" ref="AD80">IF($B80="","",IFERROR(_xlfn.AGGREGATE(15,6,ROW($B81:$B$98)/(($B81:$B$98&lt;=$B80)*($B81:$B$98&lt;&gt;"")),1)-1,98))</f>
        <v>82</v>
      </c>
      <c r="AE80" s="796">
        <f>IF($B80="","",IF($C80&lt;&gt;"",SUMIF(MAPEO!$A:$A,$C80,MAPEO!$K:$K),SUMIFS(MAPEO!$K:$K,MAPEO!$C:$C,"&gt;"&amp;ROW(),MAPEO!$C:$C,"&lt;="&amp;$AD80)))</f>
        <v>233.6</v>
      </c>
      <c r="AF80" s="796">
        <f>IF($B80="","",IF($C80&lt;&gt;"",SUMIF(MAPEO!$A:$A,$C80,MAPEO!$M:$M),SUMIFS(MAPEO!$M:$M,MAPEO!$C:$C,"&gt;"&amp;ROW(),MAPEO!$C:$C,"&lt;="&amp;$AD80)))</f>
        <v>0</v>
      </c>
      <c r="AG80" s="799">
        <f t="shared" si="19"/>
        <v>0</v>
      </c>
      <c r="AH80" s="800" t="str">
        <f>IF($C80="","",COUNTIFS(MAPEO!$A:$A,$C80,MAPEO!$D:$D,"?*"))</f>
        <v/>
      </c>
    </row>
    <row r="81" spans="1:34" ht="14.25">
      <c r="A81" s="750">
        <v>77</v>
      </c>
      <c r="B81" s="750">
        <v>4</v>
      </c>
      <c r="C81" s="751" t="s">
        <v>1300</v>
      </c>
      <c r="D81" s="751" t="s">
        <v>1301</v>
      </c>
      <c r="E81" s="752">
        <v>4</v>
      </c>
      <c r="F81" s="753">
        <v>46259</v>
      </c>
      <c r="G81" s="753">
        <v>46262</v>
      </c>
      <c r="I81" s="769" t="str">
        <f t="shared" si="20"/>
        <v/>
      </c>
      <c r="J81" s="769" t="str">
        <f t="shared" si="20"/>
        <v/>
      </c>
      <c r="K81" s="769" t="str">
        <f t="shared" si="20"/>
        <v/>
      </c>
      <c r="L81" s="769" t="str">
        <f t="shared" si="20"/>
        <v/>
      </c>
      <c r="M81" s="769" t="str">
        <f t="shared" si="20"/>
        <v/>
      </c>
      <c r="N81" s="769" t="str">
        <f t="shared" si="20"/>
        <v/>
      </c>
      <c r="O81" s="769" t="str">
        <f t="shared" si="20"/>
        <v/>
      </c>
      <c r="P81" s="769" t="str">
        <f t="shared" si="20"/>
        <v/>
      </c>
      <c r="Q81" s="769" t="str">
        <f t="shared" si="20"/>
        <v>█</v>
      </c>
      <c r="R81" s="769" t="str">
        <f t="shared" si="20"/>
        <v>█</v>
      </c>
      <c r="S81" s="769" t="str">
        <f t="shared" si="21"/>
        <v/>
      </c>
      <c r="T81" s="769" t="str">
        <f t="shared" si="21"/>
        <v/>
      </c>
      <c r="U81" s="769" t="str">
        <f t="shared" si="21"/>
        <v/>
      </c>
      <c r="V81" s="769" t="str">
        <f t="shared" si="21"/>
        <v/>
      </c>
      <c r="W81" s="769" t="str">
        <f t="shared" si="21"/>
        <v/>
      </c>
      <c r="X81" s="769" t="str">
        <f t="shared" si="21"/>
        <v/>
      </c>
      <c r="Y81" s="769" t="str">
        <f t="shared" si="21"/>
        <v/>
      </c>
      <c r="Z81" s="769" t="str">
        <f t="shared" si="21"/>
        <v/>
      </c>
      <c r="AA81" s="769" t="str">
        <f t="shared" si="21"/>
        <v/>
      </c>
      <c r="AC81">
        <f t="shared" si="18"/>
        <v>0</v>
      </c>
      <c r="AD81" s="798" cm="1">
        <f t="array" ref="AD81">IF($B81="","",IFERROR(_xlfn.AGGREGATE(15,6,ROW($B82:$B$98)/(($B82:$B$98&lt;=$B81)*($B82:$B$98&lt;&gt;"")),1)-1,98))</f>
        <v>81</v>
      </c>
      <c r="AE81" s="796">
        <f>IF($B81="","",IF($C81&lt;&gt;"",SUMIF(MAPEO!$A:$A,$C81,MAPEO!$K:$K),SUMIFS(MAPEO!$K:$K,MAPEO!$C:$C,"&gt;"&amp;ROW(),MAPEO!$C:$C,"&lt;="&amp;$AD81)))</f>
        <v>89.6</v>
      </c>
      <c r="AF81" s="796">
        <f>IF($B81="","",IF($C81&lt;&gt;"",SUMIF(MAPEO!$A:$A,$C81,MAPEO!$M:$M),SUMIFS(MAPEO!$M:$M,MAPEO!$C:$C,"&gt;"&amp;ROW(),MAPEO!$C:$C,"&lt;="&amp;$AD81)))</f>
        <v>0</v>
      </c>
      <c r="AG81" s="799">
        <f t="shared" si="19"/>
        <v>0</v>
      </c>
      <c r="AH81" s="800">
        <f>IF($C81="","",COUNTIFS(MAPEO!$A:$A,$C81,MAPEO!$D:$D,"?*"))</f>
        <v>1</v>
      </c>
    </row>
    <row r="82" spans="1:34" ht="14.25">
      <c r="A82" s="750">
        <v>78</v>
      </c>
      <c r="B82" s="750">
        <v>4</v>
      </c>
      <c r="C82" s="751" t="s">
        <v>1302</v>
      </c>
      <c r="D82" s="751" t="s">
        <v>1303</v>
      </c>
      <c r="E82" s="752">
        <v>2</v>
      </c>
      <c r="F82" s="753">
        <v>46265</v>
      </c>
      <c r="G82" s="753">
        <v>46266</v>
      </c>
      <c r="I82" s="769" t="str">
        <f t="shared" si="20"/>
        <v/>
      </c>
      <c r="J82" s="769" t="str">
        <f t="shared" si="20"/>
        <v/>
      </c>
      <c r="K82" s="769" t="str">
        <f t="shared" si="20"/>
        <v/>
      </c>
      <c r="L82" s="769" t="str">
        <f t="shared" si="20"/>
        <v/>
      </c>
      <c r="M82" s="769" t="str">
        <f t="shared" si="20"/>
        <v/>
      </c>
      <c r="N82" s="769" t="str">
        <f t="shared" si="20"/>
        <v/>
      </c>
      <c r="O82" s="769" t="str">
        <f t="shared" si="20"/>
        <v/>
      </c>
      <c r="P82" s="769" t="str">
        <f t="shared" si="20"/>
        <v/>
      </c>
      <c r="Q82" s="769" t="str">
        <f t="shared" si="20"/>
        <v/>
      </c>
      <c r="R82" s="769" t="str">
        <f t="shared" si="20"/>
        <v>█</v>
      </c>
      <c r="S82" s="769" t="str">
        <f t="shared" si="21"/>
        <v/>
      </c>
      <c r="T82" s="769" t="str">
        <f t="shared" si="21"/>
        <v/>
      </c>
      <c r="U82" s="769" t="str">
        <f t="shared" si="21"/>
        <v/>
      </c>
      <c r="V82" s="769" t="str">
        <f t="shared" si="21"/>
        <v/>
      </c>
      <c r="W82" s="769" t="str">
        <f t="shared" si="21"/>
        <v/>
      </c>
      <c r="X82" s="769" t="str">
        <f t="shared" si="21"/>
        <v/>
      </c>
      <c r="Y82" s="769" t="str">
        <f t="shared" si="21"/>
        <v/>
      </c>
      <c r="Z82" s="769" t="str">
        <f t="shared" si="21"/>
        <v/>
      </c>
      <c r="AA82" s="769" t="str">
        <f t="shared" si="21"/>
        <v/>
      </c>
      <c r="AC82">
        <f t="shared" si="18"/>
        <v>0</v>
      </c>
      <c r="AD82" s="798" cm="1">
        <f t="array" ref="AD82">IF($B82="","",IFERROR(_xlfn.AGGREGATE(15,6,ROW($B83:$B$98)/(($B83:$B$98&lt;=$B82)*($B83:$B$98&lt;&gt;"")),1)-1,98))</f>
        <v>82</v>
      </c>
      <c r="AE82" s="796">
        <f>IF($B82="","",IF($C82&lt;&gt;"",SUMIF(MAPEO!$A:$A,$C82,MAPEO!$K:$K),SUMIFS(MAPEO!$K:$K,MAPEO!$C:$C,"&gt;"&amp;ROW(),MAPEO!$C:$C,"&lt;="&amp;$AD82)))</f>
        <v>144</v>
      </c>
      <c r="AF82" s="796">
        <f>IF($B82="","",IF($C82&lt;&gt;"",SUMIF(MAPEO!$A:$A,$C82,MAPEO!$M:$M),SUMIFS(MAPEO!$M:$M,MAPEO!$C:$C,"&gt;"&amp;ROW(),MAPEO!$C:$C,"&lt;="&amp;$AD82)))</f>
        <v>0</v>
      </c>
      <c r="AG82" s="799">
        <f t="shared" si="19"/>
        <v>0</v>
      </c>
      <c r="AH82" s="800">
        <f>IF($C82="","",COUNTIFS(MAPEO!$A:$A,$C82,MAPEO!$D:$D,"?*"))</f>
        <v>2</v>
      </c>
    </row>
    <row r="83" spans="1:34" ht="14.25">
      <c r="A83" s="754">
        <v>79</v>
      </c>
      <c r="B83" s="754">
        <v>3</v>
      </c>
      <c r="C83" s="755"/>
      <c r="D83" s="755" t="s">
        <v>1304</v>
      </c>
      <c r="E83" s="756">
        <v>33</v>
      </c>
      <c r="F83" s="757">
        <v>46254</v>
      </c>
      <c r="G83" s="757">
        <v>46300</v>
      </c>
      <c r="I83" s="769" t="str">
        <f t="shared" si="20"/>
        <v/>
      </c>
      <c r="J83" s="769" t="str">
        <f t="shared" si="20"/>
        <v/>
      </c>
      <c r="K83" s="769" t="str">
        <f t="shared" si="20"/>
        <v/>
      </c>
      <c r="L83" s="769" t="str">
        <f t="shared" si="20"/>
        <v/>
      </c>
      <c r="M83" s="769" t="str">
        <f t="shared" si="20"/>
        <v/>
      </c>
      <c r="N83" s="769" t="str">
        <f t="shared" si="20"/>
        <v/>
      </c>
      <c r="O83" s="769" t="str">
        <f t="shared" si="20"/>
        <v/>
      </c>
      <c r="P83" s="769" t="str">
        <f t="shared" si="20"/>
        <v/>
      </c>
      <c r="Q83" s="769">
        <f t="shared" si="20"/>
        <v>1</v>
      </c>
      <c r="R83" s="769">
        <f t="shared" si="20"/>
        <v>1</v>
      </c>
      <c r="S83" s="769">
        <f t="shared" si="21"/>
        <v>1</v>
      </c>
      <c r="T83" s="769">
        <f t="shared" si="21"/>
        <v>1</v>
      </c>
      <c r="U83" s="769">
        <f t="shared" si="21"/>
        <v>1</v>
      </c>
      <c r="V83" s="769">
        <f t="shared" si="21"/>
        <v>1</v>
      </c>
      <c r="W83" s="769">
        <f t="shared" si="21"/>
        <v>1</v>
      </c>
      <c r="X83" s="769" t="str">
        <f t="shared" si="21"/>
        <v/>
      </c>
      <c r="Y83" s="769" t="str">
        <f t="shared" si="21"/>
        <v/>
      </c>
      <c r="Z83" s="769" t="str">
        <f t="shared" si="21"/>
        <v/>
      </c>
      <c r="AA83" s="769" t="str">
        <f t="shared" si="21"/>
        <v/>
      </c>
      <c r="AC83">
        <f t="shared" si="18"/>
        <v>1</v>
      </c>
      <c r="AD83" s="798" cm="1">
        <f t="array" ref="AD83">IF($B83="","",IFERROR(_xlfn.AGGREGATE(15,6,ROW($B84:$B$98)/(($B84:$B$98&lt;=$B83)*($B84:$B$98&lt;&gt;"")),1)-1,98))</f>
        <v>91</v>
      </c>
      <c r="AE83" s="796">
        <f>IF($B83="","",IF($C83&lt;&gt;"",SUMIF(MAPEO!$A:$A,$C83,MAPEO!$K:$K),SUMIFS(MAPEO!$K:$K,MAPEO!$C:$C,"&gt;"&amp;ROW(),MAPEO!$C:$C,"&lt;="&amp;$AD83)))</f>
        <v>687.68</v>
      </c>
      <c r="AF83" s="796">
        <f>IF($B83="","",IF($C83&lt;&gt;"",SUMIF(MAPEO!$A:$A,$C83,MAPEO!$M:$M),SUMIFS(MAPEO!$M:$M,MAPEO!$C:$C,"&gt;"&amp;ROW(),MAPEO!$C:$C,"&lt;="&amp;$AD83)))</f>
        <v>0</v>
      </c>
      <c r="AG83" s="799">
        <f t="shared" si="19"/>
        <v>0</v>
      </c>
      <c r="AH83" s="800" t="str">
        <f>IF($C83="","",COUNTIFS(MAPEO!$A:$A,$C83,MAPEO!$D:$D,"?*"))</f>
        <v/>
      </c>
    </row>
    <row r="84" spans="1:34" ht="14.25">
      <c r="A84" s="750">
        <v>80</v>
      </c>
      <c r="B84" s="750">
        <v>4</v>
      </c>
      <c r="C84" s="751" t="s">
        <v>1305</v>
      </c>
      <c r="D84" s="751" t="s">
        <v>1306</v>
      </c>
      <c r="E84" s="752">
        <v>2</v>
      </c>
      <c r="F84" s="753">
        <v>46254</v>
      </c>
      <c r="G84" s="753">
        <v>46255</v>
      </c>
      <c r="I84" s="769" t="str">
        <f t="shared" si="20"/>
        <v/>
      </c>
      <c r="J84" s="769" t="str">
        <f t="shared" si="20"/>
        <v/>
      </c>
      <c r="K84" s="769" t="str">
        <f t="shared" si="20"/>
        <v/>
      </c>
      <c r="L84" s="769" t="str">
        <f t="shared" si="20"/>
        <v/>
      </c>
      <c r="M84" s="769" t="str">
        <f t="shared" si="20"/>
        <v/>
      </c>
      <c r="N84" s="769" t="str">
        <f t="shared" si="20"/>
        <v/>
      </c>
      <c r="O84" s="769" t="str">
        <f t="shared" si="20"/>
        <v/>
      </c>
      <c r="P84" s="769" t="str">
        <f t="shared" si="20"/>
        <v/>
      </c>
      <c r="Q84" s="769" t="str">
        <f t="shared" si="20"/>
        <v>█</v>
      </c>
      <c r="R84" s="769" t="str">
        <f t="shared" si="20"/>
        <v/>
      </c>
      <c r="S84" s="769" t="str">
        <f t="shared" si="21"/>
        <v/>
      </c>
      <c r="T84" s="769" t="str">
        <f t="shared" si="21"/>
        <v/>
      </c>
      <c r="U84" s="769" t="str">
        <f t="shared" si="21"/>
        <v/>
      </c>
      <c r="V84" s="769" t="str">
        <f t="shared" si="21"/>
        <v/>
      </c>
      <c r="W84" s="769" t="str">
        <f t="shared" si="21"/>
        <v/>
      </c>
      <c r="X84" s="769" t="str">
        <f t="shared" si="21"/>
        <v/>
      </c>
      <c r="Y84" s="769" t="str">
        <f t="shared" si="21"/>
        <v/>
      </c>
      <c r="Z84" s="769" t="str">
        <f t="shared" si="21"/>
        <v/>
      </c>
      <c r="AA84" s="769" t="str">
        <f t="shared" si="21"/>
        <v/>
      </c>
      <c r="AC84">
        <f t="shared" si="18"/>
        <v>0</v>
      </c>
      <c r="AD84" s="798" cm="1">
        <f t="array" ref="AD84">IF($B84="","",IFERROR(_xlfn.AGGREGATE(15,6,ROW($B85:$B$98)/(($B85:$B$98&lt;=$B84)*($B85:$B$98&lt;&gt;"")),1)-1,98))</f>
        <v>84</v>
      </c>
      <c r="AE84" s="796">
        <f>IF($B84="","",IF($C84&lt;&gt;"",SUMIF(MAPEO!$A:$A,$C84,MAPEO!$K:$K),SUMIFS(MAPEO!$K:$K,MAPEO!$C:$C,"&gt;"&amp;ROW(),MAPEO!$C:$C,"&lt;="&amp;$AD84)))</f>
        <v>200.47999999999996</v>
      </c>
      <c r="AF84" s="796">
        <f>IF($B84="","",IF($C84&lt;&gt;"",SUMIF(MAPEO!$A:$A,$C84,MAPEO!$M:$M),SUMIFS(MAPEO!$M:$M,MAPEO!$C:$C,"&gt;"&amp;ROW(),MAPEO!$C:$C,"&lt;="&amp;$AD84)))</f>
        <v>0</v>
      </c>
      <c r="AG84" s="799">
        <f t="shared" si="19"/>
        <v>0</v>
      </c>
      <c r="AH84" s="800">
        <f>IF($C84="","",COUNTIFS(MAPEO!$A:$A,$C84,MAPEO!$D:$D,"?*"))</f>
        <v>6</v>
      </c>
    </row>
    <row r="85" spans="1:34" ht="14.25">
      <c r="A85" s="750">
        <v>81</v>
      </c>
      <c r="B85" s="750">
        <v>4</v>
      </c>
      <c r="C85" s="751" t="s">
        <v>1307</v>
      </c>
      <c r="D85" s="751" t="s">
        <v>1308</v>
      </c>
      <c r="E85" s="752">
        <v>2</v>
      </c>
      <c r="F85" s="753">
        <v>46281</v>
      </c>
      <c r="G85" s="753">
        <v>46282</v>
      </c>
      <c r="I85" s="769" t="str">
        <f t="shared" ref="I85:R94" si="22">IF(AND($F85&lt;=I$3,$G85&gt;=I$3-6),IF($AC85=1,1,"█"),"")</f>
        <v/>
      </c>
      <c r="J85" s="769" t="str">
        <f t="shared" si="22"/>
        <v/>
      </c>
      <c r="K85" s="769" t="str">
        <f t="shared" si="22"/>
        <v/>
      </c>
      <c r="L85" s="769" t="str">
        <f t="shared" si="22"/>
        <v/>
      </c>
      <c r="M85" s="769" t="str">
        <f t="shared" si="22"/>
        <v/>
      </c>
      <c r="N85" s="769" t="str">
        <f t="shared" si="22"/>
        <v/>
      </c>
      <c r="O85" s="769" t="str">
        <f t="shared" si="22"/>
        <v/>
      </c>
      <c r="P85" s="769" t="str">
        <f t="shared" si="22"/>
        <v/>
      </c>
      <c r="Q85" s="769" t="str">
        <f t="shared" si="22"/>
        <v/>
      </c>
      <c r="R85" s="769" t="str">
        <f t="shared" si="22"/>
        <v/>
      </c>
      <c r="S85" s="769" t="str">
        <f t="shared" ref="S85:AA94" si="23">IF(AND($F85&lt;=S$3,$G85&gt;=S$3-6),IF($AC85=1,1,"█"),"")</f>
        <v/>
      </c>
      <c r="T85" s="769" t="str">
        <f t="shared" si="23"/>
        <v>█</v>
      </c>
      <c r="U85" s="769" t="str">
        <f t="shared" si="23"/>
        <v>█</v>
      </c>
      <c r="V85" s="769" t="str">
        <f t="shared" si="23"/>
        <v/>
      </c>
      <c r="W85" s="769" t="str">
        <f t="shared" si="23"/>
        <v/>
      </c>
      <c r="X85" s="769" t="str">
        <f t="shared" si="23"/>
        <v/>
      </c>
      <c r="Y85" s="769" t="str">
        <f t="shared" si="23"/>
        <v/>
      </c>
      <c r="Z85" s="769" t="str">
        <f t="shared" si="23"/>
        <v/>
      </c>
      <c r="AA85" s="769" t="str">
        <f t="shared" si="23"/>
        <v/>
      </c>
      <c r="AC85">
        <f t="shared" si="18"/>
        <v>0</v>
      </c>
      <c r="AD85" s="798" cm="1">
        <f t="array" ref="AD85">IF($B85="","",IFERROR(_xlfn.AGGREGATE(15,6,ROW($B86:$B$98)/(($B86:$B$98&lt;=$B85)*($B86:$B$98&lt;&gt;"")),1)-1,98))</f>
        <v>85</v>
      </c>
      <c r="AE85" s="796">
        <f>IF($B85="","",IF($C85&lt;&gt;"",SUMIF(MAPEO!$A:$A,$C85,MAPEO!$K:$K),SUMIFS(MAPEO!$K:$K,MAPEO!$C:$C,"&gt;"&amp;ROW(),MAPEO!$C:$C,"&lt;="&amp;$AD85)))</f>
        <v>117.6</v>
      </c>
      <c r="AF85" s="796">
        <f>IF($B85="","",IF($C85&lt;&gt;"",SUMIF(MAPEO!$A:$A,$C85,MAPEO!$M:$M),SUMIFS(MAPEO!$M:$M,MAPEO!$C:$C,"&gt;"&amp;ROW(),MAPEO!$C:$C,"&lt;="&amp;$AD85)))</f>
        <v>0</v>
      </c>
      <c r="AG85" s="799">
        <f t="shared" si="19"/>
        <v>0</v>
      </c>
      <c r="AH85" s="800">
        <f>IF($C85="","",COUNTIFS(MAPEO!$A:$A,$C85,MAPEO!$D:$D,"?*"))</f>
        <v>1</v>
      </c>
    </row>
    <row r="86" spans="1:34" ht="14.25">
      <c r="A86" s="750">
        <v>82</v>
      </c>
      <c r="B86" s="750">
        <v>4</v>
      </c>
      <c r="C86" s="751" t="s">
        <v>1309</v>
      </c>
      <c r="D86" s="751" t="s">
        <v>1310</v>
      </c>
      <c r="E86" s="752">
        <v>2</v>
      </c>
      <c r="F86" s="753">
        <v>46283</v>
      </c>
      <c r="G86" s="753">
        <v>46286</v>
      </c>
      <c r="I86" s="769" t="str">
        <f t="shared" si="22"/>
        <v/>
      </c>
      <c r="J86" s="769" t="str">
        <f t="shared" si="22"/>
        <v/>
      </c>
      <c r="K86" s="769" t="str">
        <f t="shared" si="22"/>
        <v/>
      </c>
      <c r="L86" s="769" t="str">
        <f t="shared" si="22"/>
        <v/>
      </c>
      <c r="M86" s="769" t="str">
        <f t="shared" si="22"/>
        <v/>
      </c>
      <c r="N86" s="769" t="str">
        <f t="shared" si="22"/>
        <v/>
      </c>
      <c r="O86" s="769" t="str">
        <f t="shared" si="22"/>
        <v/>
      </c>
      <c r="P86" s="769" t="str">
        <f t="shared" si="22"/>
        <v/>
      </c>
      <c r="Q86" s="769" t="str">
        <f t="shared" si="22"/>
        <v/>
      </c>
      <c r="R86" s="769" t="str">
        <f t="shared" si="22"/>
        <v/>
      </c>
      <c r="S86" s="769" t="str">
        <f t="shared" si="23"/>
        <v/>
      </c>
      <c r="T86" s="769" t="str">
        <f t="shared" si="23"/>
        <v/>
      </c>
      <c r="U86" s="769" t="str">
        <f t="shared" si="23"/>
        <v>█</v>
      </c>
      <c r="V86" s="769" t="str">
        <f t="shared" si="23"/>
        <v/>
      </c>
      <c r="W86" s="769" t="str">
        <f t="shared" si="23"/>
        <v/>
      </c>
      <c r="X86" s="769" t="str">
        <f t="shared" si="23"/>
        <v/>
      </c>
      <c r="Y86" s="769" t="str">
        <f t="shared" si="23"/>
        <v/>
      </c>
      <c r="Z86" s="769" t="str">
        <f t="shared" si="23"/>
        <v/>
      </c>
      <c r="AA86" s="769" t="str">
        <f t="shared" si="23"/>
        <v/>
      </c>
      <c r="AC86">
        <f t="shared" si="18"/>
        <v>0</v>
      </c>
      <c r="AD86" s="798" cm="1">
        <f t="array" ref="AD86">IF($B86="","",IFERROR(_xlfn.AGGREGATE(15,6,ROW($B87:$B$98)/(($B87:$B$98&lt;=$B86)*($B87:$B$98&lt;&gt;"")),1)-1,98))</f>
        <v>86</v>
      </c>
      <c r="AE86" s="796">
        <f>IF($B86="","",IF($C86&lt;&gt;"",SUMIF(MAPEO!$A:$A,$C86,MAPEO!$K:$K),SUMIFS(MAPEO!$K:$K,MAPEO!$C:$C,"&gt;"&amp;ROW(),MAPEO!$C:$C,"&lt;="&amp;$AD86)))</f>
        <v>33.6</v>
      </c>
      <c r="AF86" s="796">
        <f>IF($B86="","",IF($C86&lt;&gt;"",SUMIF(MAPEO!$A:$A,$C86,MAPEO!$M:$M),SUMIFS(MAPEO!$M:$M,MAPEO!$C:$C,"&gt;"&amp;ROW(),MAPEO!$C:$C,"&lt;="&amp;$AD86)))</f>
        <v>0</v>
      </c>
      <c r="AG86" s="799">
        <f t="shared" si="19"/>
        <v>0</v>
      </c>
      <c r="AH86" s="800">
        <f>IF($C86="","",COUNTIFS(MAPEO!$A:$A,$C86,MAPEO!$D:$D,"?*"))</f>
        <v>1</v>
      </c>
    </row>
    <row r="87" spans="1:34" ht="14.25">
      <c r="A87" s="750">
        <v>83</v>
      </c>
      <c r="B87" s="750">
        <v>4</v>
      </c>
      <c r="C87" s="751" t="s">
        <v>1311</v>
      </c>
      <c r="D87" s="751" t="s">
        <v>1312</v>
      </c>
      <c r="E87" s="752">
        <v>2</v>
      </c>
      <c r="F87" s="753">
        <v>46287</v>
      </c>
      <c r="G87" s="753">
        <v>46288</v>
      </c>
      <c r="I87" s="769" t="str">
        <f t="shared" si="22"/>
        <v/>
      </c>
      <c r="J87" s="769" t="str">
        <f t="shared" si="22"/>
        <v/>
      </c>
      <c r="K87" s="769" t="str">
        <f t="shared" si="22"/>
        <v/>
      </c>
      <c r="L87" s="769" t="str">
        <f t="shared" si="22"/>
        <v/>
      </c>
      <c r="M87" s="769" t="str">
        <f t="shared" si="22"/>
        <v/>
      </c>
      <c r="N87" s="769" t="str">
        <f t="shared" si="22"/>
        <v/>
      </c>
      <c r="O87" s="769" t="str">
        <f t="shared" si="22"/>
        <v/>
      </c>
      <c r="P87" s="769" t="str">
        <f t="shared" si="22"/>
        <v/>
      </c>
      <c r="Q87" s="769" t="str">
        <f t="shared" si="22"/>
        <v/>
      </c>
      <c r="R87" s="769" t="str">
        <f t="shared" si="22"/>
        <v/>
      </c>
      <c r="S87" s="769" t="str">
        <f t="shared" si="23"/>
        <v/>
      </c>
      <c r="T87" s="769" t="str">
        <f t="shared" si="23"/>
        <v/>
      </c>
      <c r="U87" s="769" t="str">
        <f t="shared" si="23"/>
        <v>█</v>
      </c>
      <c r="V87" s="769" t="str">
        <f t="shared" si="23"/>
        <v/>
      </c>
      <c r="W87" s="769" t="str">
        <f t="shared" si="23"/>
        <v/>
      </c>
      <c r="X87" s="769" t="str">
        <f t="shared" si="23"/>
        <v/>
      </c>
      <c r="Y87" s="769" t="str">
        <f t="shared" si="23"/>
        <v/>
      </c>
      <c r="Z87" s="769" t="str">
        <f t="shared" si="23"/>
        <v/>
      </c>
      <c r="AA87" s="769" t="str">
        <f t="shared" si="23"/>
        <v/>
      </c>
      <c r="AC87">
        <f t="shared" si="18"/>
        <v>0</v>
      </c>
      <c r="AD87" s="798" cm="1">
        <f t="array" ref="AD87">IF($B87="","",IFERROR(_xlfn.AGGREGATE(15,6,ROW($B88:$B$98)/(($B88:$B$98&lt;=$B87)*($B88:$B$98&lt;&gt;"")),1)-1,98))</f>
        <v>87</v>
      </c>
      <c r="AE87" s="796">
        <f>IF($B87="","",IF($C87&lt;&gt;"",SUMIF(MAPEO!$A:$A,$C87,MAPEO!$K:$K),SUMIFS(MAPEO!$K:$K,MAPEO!$C:$C,"&gt;"&amp;ROW(),MAPEO!$C:$C,"&lt;="&amp;$AD87)))</f>
        <v>67.2</v>
      </c>
      <c r="AF87" s="796">
        <f>IF($B87="","",IF($C87&lt;&gt;"",SUMIF(MAPEO!$A:$A,$C87,MAPEO!$M:$M),SUMIFS(MAPEO!$M:$M,MAPEO!$C:$C,"&gt;"&amp;ROW(),MAPEO!$C:$C,"&lt;="&amp;$AD87)))</f>
        <v>0</v>
      </c>
      <c r="AG87" s="799">
        <f t="shared" si="19"/>
        <v>0</v>
      </c>
      <c r="AH87" s="800">
        <f>IF($C87="","",COUNTIFS(MAPEO!$A:$A,$C87,MAPEO!$D:$D,"?*"))</f>
        <v>1</v>
      </c>
    </row>
    <row r="88" spans="1:34" ht="14.25">
      <c r="A88" s="750">
        <v>84</v>
      </c>
      <c r="B88" s="750">
        <v>4</v>
      </c>
      <c r="C88" s="751" t="s">
        <v>1313</v>
      </c>
      <c r="D88" s="751" t="s">
        <v>1314</v>
      </c>
      <c r="E88" s="752">
        <v>2</v>
      </c>
      <c r="F88" s="753">
        <v>46289</v>
      </c>
      <c r="G88" s="753">
        <v>46290</v>
      </c>
      <c r="I88" s="769" t="str">
        <f t="shared" si="22"/>
        <v/>
      </c>
      <c r="J88" s="769" t="str">
        <f t="shared" si="22"/>
        <v/>
      </c>
      <c r="K88" s="769" t="str">
        <f t="shared" si="22"/>
        <v/>
      </c>
      <c r="L88" s="769" t="str">
        <f t="shared" si="22"/>
        <v/>
      </c>
      <c r="M88" s="769" t="str">
        <f t="shared" si="22"/>
        <v/>
      </c>
      <c r="N88" s="769" t="str">
        <f t="shared" si="22"/>
        <v/>
      </c>
      <c r="O88" s="769" t="str">
        <f t="shared" si="22"/>
        <v/>
      </c>
      <c r="P88" s="769" t="str">
        <f t="shared" si="22"/>
        <v/>
      </c>
      <c r="Q88" s="769" t="str">
        <f t="shared" si="22"/>
        <v/>
      </c>
      <c r="R88" s="769" t="str">
        <f t="shared" si="22"/>
        <v/>
      </c>
      <c r="S88" s="769" t="str">
        <f t="shared" si="23"/>
        <v/>
      </c>
      <c r="T88" s="769" t="str">
        <f t="shared" si="23"/>
        <v/>
      </c>
      <c r="U88" s="769" t="str">
        <f t="shared" si="23"/>
        <v/>
      </c>
      <c r="V88" s="769" t="str">
        <f t="shared" si="23"/>
        <v>█</v>
      </c>
      <c r="W88" s="769" t="str">
        <f t="shared" si="23"/>
        <v/>
      </c>
      <c r="X88" s="769" t="str">
        <f t="shared" si="23"/>
        <v/>
      </c>
      <c r="Y88" s="769" t="str">
        <f t="shared" si="23"/>
        <v/>
      </c>
      <c r="Z88" s="769" t="str">
        <f t="shared" si="23"/>
        <v/>
      </c>
      <c r="AA88" s="769" t="str">
        <f t="shared" si="23"/>
        <v/>
      </c>
      <c r="AC88">
        <f t="shared" si="18"/>
        <v>0</v>
      </c>
      <c r="AD88" s="798" cm="1">
        <f t="array" ref="AD88">IF($B88="","",IFERROR(_xlfn.AGGREGATE(15,6,ROW($B89:$B$98)/(($B89:$B$98&lt;=$B88)*($B89:$B$98&lt;&gt;"")),1)-1,98))</f>
        <v>88</v>
      </c>
      <c r="AE88" s="796">
        <f>IF($B88="","",IF($C88&lt;&gt;"",SUMIF(MAPEO!$A:$A,$C88,MAPEO!$K:$K),SUMIFS(MAPEO!$K:$K,MAPEO!$C:$C,"&gt;"&amp;ROW(),MAPEO!$C:$C,"&lt;="&amp;$AD88)))</f>
        <v>33.6</v>
      </c>
      <c r="AF88" s="796">
        <f>IF($B88="","",IF($C88&lt;&gt;"",SUMIF(MAPEO!$A:$A,$C88,MAPEO!$M:$M),SUMIFS(MAPEO!$M:$M,MAPEO!$C:$C,"&gt;"&amp;ROW(),MAPEO!$C:$C,"&lt;="&amp;$AD88)))</f>
        <v>0</v>
      </c>
      <c r="AG88" s="799">
        <f t="shared" si="19"/>
        <v>0</v>
      </c>
      <c r="AH88" s="800">
        <f>IF($C88="","",COUNTIFS(MAPEO!$A:$A,$C88,MAPEO!$D:$D,"?*"))</f>
        <v>1</v>
      </c>
    </row>
    <row r="89" spans="1:34" ht="14.25">
      <c r="A89" s="750">
        <v>85</v>
      </c>
      <c r="B89" s="750">
        <v>4</v>
      </c>
      <c r="C89" s="751" t="s">
        <v>1315</v>
      </c>
      <c r="D89" s="751" t="s">
        <v>1316</v>
      </c>
      <c r="E89" s="752">
        <v>2</v>
      </c>
      <c r="F89" s="753">
        <v>46293</v>
      </c>
      <c r="G89" s="753">
        <v>46294</v>
      </c>
      <c r="I89" s="769" t="str">
        <f t="shared" si="22"/>
        <v/>
      </c>
      <c r="J89" s="769" t="str">
        <f t="shared" si="22"/>
        <v/>
      </c>
      <c r="K89" s="769" t="str">
        <f t="shared" si="22"/>
        <v/>
      </c>
      <c r="L89" s="769" t="str">
        <f t="shared" si="22"/>
        <v/>
      </c>
      <c r="M89" s="769" t="str">
        <f t="shared" si="22"/>
        <v/>
      </c>
      <c r="N89" s="769" t="str">
        <f t="shared" si="22"/>
        <v/>
      </c>
      <c r="O89" s="769" t="str">
        <f t="shared" si="22"/>
        <v/>
      </c>
      <c r="P89" s="769" t="str">
        <f t="shared" si="22"/>
        <v/>
      </c>
      <c r="Q89" s="769" t="str">
        <f t="shared" si="22"/>
        <v/>
      </c>
      <c r="R89" s="769" t="str">
        <f t="shared" si="22"/>
        <v/>
      </c>
      <c r="S89" s="769" t="str">
        <f t="shared" si="23"/>
        <v/>
      </c>
      <c r="T89" s="769" t="str">
        <f t="shared" si="23"/>
        <v/>
      </c>
      <c r="U89" s="769" t="str">
        <f t="shared" si="23"/>
        <v/>
      </c>
      <c r="V89" s="769" t="str">
        <f t="shared" si="23"/>
        <v>█</v>
      </c>
      <c r="W89" s="769" t="str">
        <f t="shared" si="23"/>
        <v/>
      </c>
      <c r="X89" s="769" t="str">
        <f t="shared" si="23"/>
        <v/>
      </c>
      <c r="Y89" s="769" t="str">
        <f t="shared" si="23"/>
        <v/>
      </c>
      <c r="Z89" s="769" t="str">
        <f t="shared" si="23"/>
        <v/>
      </c>
      <c r="AA89" s="769" t="str">
        <f t="shared" si="23"/>
        <v/>
      </c>
      <c r="AC89">
        <f t="shared" si="18"/>
        <v>0</v>
      </c>
      <c r="AD89" s="798" cm="1">
        <f t="array" ref="AD89">IF($B89="","",IFERROR(_xlfn.AGGREGATE(15,6,ROW($B90:$B$98)/(($B90:$B$98&lt;=$B89)*($B90:$B$98&lt;&gt;"")),1)-1,98))</f>
        <v>89</v>
      </c>
      <c r="AE89" s="796">
        <f>IF($B89="","",IF($C89&lt;&gt;"",SUMIF(MAPEO!$A:$A,$C89,MAPEO!$K:$K),SUMIFS(MAPEO!$K:$K,MAPEO!$C:$C,"&gt;"&amp;ROW(),MAPEO!$C:$C,"&lt;="&amp;$AD89)))</f>
        <v>168</v>
      </c>
      <c r="AF89" s="796">
        <f>IF($B89="","",IF($C89&lt;&gt;"",SUMIF(MAPEO!$A:$A,$C89,MAPEO!$M:$M),SUMIFS(MAPEO!$M:$M,MAPEO!$C:$C,"&gt;"&amp;ROW(),MAPEO!$C:$C,"&lt;="&amp;$AD89)))</f>
        <v>0</v>
      </c>
      <c r="AG89" s="799">
        <f t="shared" si="19"/>
        <v>0</v>
      </c>
      <c r="AH89" s="800">
        <f>IF($C89="","",COUNTIFS(MAPEO!$A:$A,$C89,MAPEO!$D:$D,"?*"))</f>
        <v>2</v>
      </c>
    </row>
    <row r="90" spans="1:34" ht="14.25">
      <c r="A90" s="750">
        <v>86</v>
      </c>
      <c r="B90" s="750">
        <v>4</v>
      </c>
      <c r="C90" s="751" t="s">
        <v>1317</v>
      </c>
      <c r="D90" s="751" t="s">
        <v>1318</v>
      </c>
      <c r="E90" s="752">
        <v>2</v>
      </c>
      <c r="F90" s="753">
        <v>46295</v>
      </c>
      <c r="G90" s="753">
        <v>46296</v>
      </c>
      <c r="I90" s="769" t="str">
        <f t="shared" si="22"/>
        <v/>
      </c>
      <c r="J90" s="769" t="str">
        <f t="shared" si="22"/>
        <v/>
      </c>
      <c r="K90" s="769" t="str">
        <f t="shared" si="22"/>
        <v/>
      </c>
      <c r="L90" s="769" t="str">
        <f t="shared" si="22"/>
        <v/>
      </c>
      <c r="M90" s="769" t="str">
        <f t="shared" si="22"/>
        <v/>
      </c>
      <c r="N90" s="769" t="str">
        <f t="shared" si="22"/>
        <v/>
      </c>
      <c r="O90" s="769" t="str">
        <f t="shared" si="22"/>
        <v/>
      </c>
      <c r="P90" s="769" t="str">
        <f t="shared" si="22"/>
        <v/>
      </c>
      <c r="Q90" s="769" t="str">
        <f t="shared" si="22"/>
        <v/>
      </c>
      <c r="R90" s="769" t="str">
        <f t="shared" si="22"/>
        <v/>
      </c>
      <c r="S90" s="769" t="str">
        <f t="shared" si="23"/>
        <v/>
      </c>
      <c r="T90" s="769" t="str">
        <f t="shared" si="23"/>
        <v/>
      </c>
      <c r="U90" s="769" t="str">
        <f t="shared" si="23"/>
        <v/>
      </c>
      <c r="V90" s="769" t="str">
        <f t="shared" si="23"/>
        <v>█</v>
      </c>
      <c r="W90" s="769" t="str">
        <f t="shared" si="23"/>
        <v>█</v>
      </c>
      <c r="X90" s="769" t="str">
        <f t="shared" si="23"/>
        <v/>
      </c>
      <c r="Y90" s="769" t="str">
        <f t="shared" si="23"/>
        <v/>
      </c>
      <c r="Z90" s="769" t="str">
        <f t="shared" si="23"/>
        <v/>
      </c>
      <c r="AA90" s="769" t="str">
        <f t="shared" si="23"/>
        <v/>
      </c>
      <c r="AC90">
        <f t="shared" si="18"/>
        <v>0</v>
      </c>
      <c r="AD90" s="798" cm="1">
        <f t="array" ref="AD90">IF($B90="","",IFERROR(_xlfn.AGGREGATE(15,6,ROW($B91:$B$98)/(($B91:$B$98&lt;=$B90)*($B91:$B$98&lt;&gt;"")),1)-1,98))</f>
        <v>90</v>
      </c>
      <c r="AE90" s="796">
        <f>IF($B90="","",IF($C90&lt;&gt;"",SUMIF(MAPEO!$A:$A,$C90,MAPEO!$K:$K),SUMIFS(MAPEO!$K:$K,MAPEO!$C:$C,"&gt;"&amp;ROW(),MAPEO!$C:$C,"&lt;="&amp;$AD90)))</f>
        <v>33.6</v>
      </c>
      <c r="AF90" s="796">
        <f>IF($B90="","",IF($C90&lt;&gt;"",SUMIF(MAPEO!$A:$A,$C90,MAPEO!$M:$M),SUMIFS(MAPEO!$M:$M,MAPEO!$C:$C,"&gt;"&amp;ROW(),MAPEO!$C:$C,"&lt;="&amp;$AD90)))</f>
        <v>0</v>
      </c>
      <c r="AG90" s="799">
        <f t="shared" si="19"/>
        <v>0</v>
      </c>
      <c r="AH90" s="800">
        <f>IF($C90="","",COUNTIFS(MAPEO!$A:$A,$C90,MAPEO!$D:$D,"?*"))</f>
        <v>1</v>
      </c>
    </row>
    <row r="91" spans="1:34" ht="14.25">
      <c r="A91" s="750">
        <v>87</v>
      </c>
      <c r="B91" s="750">
        <v>4</v>
      </c>
      <c r="C91" s="751" t="s">
        <v>1319</v>
      </c>
      <c r="D91" s="751" t="s">
        <v>1320</v>
      </c>
      <c r="E91" s="752">
        <v>2</v>
      </c>
      <c r="F91" s="753">
        <v>46297</v>
      </c>
      <c r="G91" s="753">
        <v>46300</v>
      </c>
      <c r="I91" s="769" t="str">
        <f t="shared" si="22"/>
        <v/>
      </c>
      <c r="J91" s="769" t="str">
        <f t="shared" si="22"/>
        <v/>
      </c>
      <c r="K91" s="769" t="str">
        <f t="shared" si="22"/>
        <v/>
      </c>
      <c r="L91" s="769" t="str">
        <f t="shared" si="22"/>
        <v/>
      </c>
      <c r="M91" s="769" t="str">
        <f t="shared" si="22"/>
        <v/>
      </c>
      <c r="N91" s="769" t="str">
        <f t="shared" si="22"/>
        <v/>
      </c>
      <c r="O91" s="769" t="str">
        <f t="shared" si="22"/>
        <v/>
      </c>
      <c r="P91" s="769" t="str">
        <f t="shared" si="22"/>
        <v/>
      </c>
      <c r="Q91" s="769" t="str">
        <f t="shared" si="22"/>
        <v/>
      </c>
      <c r="R91" s="769" t="str">
        <f t="shared" si="22"/>
        <v/>
      </c>
      <c r="S91" s="769" t="str">
        <f t="shared" si="23"/>
        <v/>
      </c>
      <c r="T91" s="769" t="str">
        <f t="shared" si="23"/>
        <v/>
      </c>
      <c r="U91" s="769" t="str">
        <f t="shared" si="23"/>
        <v/>
      </c>
      <c r="V91" s="769" t="str">
        <f t="shared" si="23"/>
        <v/>
      </c>
      <c r="W91" s="769" t="str">
        <f t="shared" si="23"/>
        <v>█</v>
      </c>
      <c r="X91" s="769" t="str">
        <f t="shared" si="23"/>
        <v/>
      </c>
      <c r="Y91" s="769" t="str">
        <f t="shared" si="23"/>
        <v/>
      </c>
      <c r="Z91" s="769" t="str">
        <f t="shared" si="23"/>
        <v/>
      </c>
      <c r="AA91" s="769" t="str">
        <f t="shared" si="23"/>
        <v/>
      </c>
      <c r="AC91">
        <f t="shared" si="18"/>
        <v>0</v>
      </c>
      <c r="AD91" s="798" cm="1">
        <f t="array" ref="AD91">IF($B91="","",IFERROR(_xlfn.AGGREGATE(15,6,ROW($B92:$B$98)/(($B92:$B$98&lt;=$B91)*($B92:$B$98&lt;&gt;"")),1)-1,98))</f>
        <v>91</v>
      </c>
      <c r="AE91" s="796">
        <f>IF($B91="","",IF($C91&lt;&gt;"",SUMIF(MAPEO!$A:$A,$C91,MAPEO!$K:$K),SUMIFS(MAPEO!$K:$K,MAPEO!$C:$C,"&gt;"&amp;ROW(),MAPEO!$C:$C,"&lt;="&amp;$AD91)))</f>
        <v>33.6</v>
      </c>
      <c r="AF91" s="796">
        <f>IF($B91="","",IF($C91&lt;&gt;"",SUMIF(MAPEO!$A:$A,$C91,MAPEO!$M:$M),SUMIFS(MAPEO!$M:$M,MAPEO!$C:$C,"&gt;"&amp;ROW(),MAPEO!$C:$C,"&lt;="&amp;$AD91)))</f>
        <v>0</v>
      </c>
      <c r="AG91" s="799">
        <f t="shared" si="19"/>
        <v>0</v>
      </c>
      <c r="AH91" s="800">
        <f>IF($C91="","",COUNTIFS(MAPEO!$A:$A,$C91,MAPEO!$D:$D,"?*"))</f>
        <v>1</v>
      </c>
    </row>
    <row r="92" spans="1:34" ht="14.25">
      <c r="A92" s="754">
        <v>88</v>
      </c>
      <c r="B92" s="754">
        <v>3</v>
      </c>
      <c r="C92" s="755"/>
      <c r="D92" s="755" t="s">
        <v>1321</v>
      </c>
      <c r="E92" s="756">
        <v>4</v>
      </c>
      <c r="F92" s="757">
        <v>46301</v>
      </c>
      <c r="G92" s="757">
        <v>46307</v>
      </c>
      <c r="I92" s="769" t="str">
        <f t="shared" si="22"/>
        <v/>
      </c>
      <c r="J92" s="769" t="str">
        <f t="shared" si="22"/>
        <v/>
      </c>
      <c r="K92" s="769" t="str">
        <f t="shared" si="22"/>
        <v/>
      </c>
      <c r="L92" s="769" t="str">
        <f t="shared" si="22"/>
        <v/>
      </c>
      <c r="M92" s="769" t="str">
        <f t="shared" si="22"/>
        <v/>
      </c>
      <c r="N92" s="769" t="str">
        <f t="shared" si="22"/>
        <v/>
      </c>
      <c r="O92" s="769" t="str">
        <f t="shared" si="22"/>
        <v/>
      </c>
      <c r="P92" s="769" t="str">
        <f t="shared" si="22"/>
        <v/>
      </c>
      <c r="Q92" s="769" t="str">
        <f t="shared" si="22"/>
        <v/>
      </c>
      <c r="R92" s="769" t="str">
        <f t="shared" si="22"/>
        <v/>
      </c>
      <c r="S92" s="769" t="str">
        <f t="shared" si="23"/>
        <v/>
      </c>
      <c r="T92" s="769" t="str">
        <f t="shared" si="23"/>
        <v/>
      </c>
      <c r="U92" s="769" t="str">
        <f t="shared" si="23"/>
        <v/>
      </c>
      <c r="V92" s="769" t="str">
        <f t="shared" si="23"/>
        <v/>
      </c>
      <c r="W92" s="769">
        <f t="shared" si="23"/>
        <v>1</v>
      </c>
      <c r="X92" s="769">
        <f t="shared" si="23"/>
        <v>1</v>
      </c>
      <c r="Y92" s="769" t="str">
        <f t="shared" si="23"/>
        <v/>
      </c>
      <c r="Z92" s="769" t="str">
        <f t="shared" si="23"/>
        <v/>
      </c>
      <c r="AA92" s="769" t="str">
        <f t="shared" si="23"/>
        <v/>
      </c>
      <c r="AC92">
        <f t="shared" si="18"/>
        <v>1</v>
      </c>
      <c r="AD92" s="798" cm="1">
        <f t="array" ref="AD92">IF($B92="","",IFERROR(_xlfn.AGGREGATE(15,6,ROW($B93:$B$98)/(($B93:$B$98&lt;=$B92)*($B93:$B$98&lt;&gt;"")),1)-1,98))</f>
        <v>94</v>
      </c>
      <c r="AE92" s="796">
        <f>IF($B92="","",IF($C92&lt;&gt;"",SUMIF(MAPEO!$A:$A,$C92,MAPEO!$K:$K),SUMIFS(MAPEO!$K:$K,MAPEO!$C:$C,"&gt;"&amp;ROW(),MAPEO!$C:$C,"&lt;="&amp;$AD92)))</f>
        <v>148.79999999999998</v>
      </c>
      <c r="AF92" s="796">
        <f>IF($B92="","",IF($C92&lt;&gt;"",SUMIF(MAPEO!$A:$A,$C92,MAPEO!$M:$M),SUMIFS(MAPEO!$M:$M,MAPEO!$C:$C,"&gt;"&amp;ROW(),MAPEO!$C:$C,"&lt;="&amp;$AD92)))</f>
        <v>0</v>
      </c>
      <c r="AG92" s="799">
        <f t="shared" si="19"/>
        <v>0</v>
      </c>
      <c r="AH92" s="800" t="str">
        <f>IF($C92="","",COUNTIFS(MAPEO!$A:$A,$C92,MAPEO!$D:$D,"?*"))</f>
        <v/>
      </c>
    </row>
    <row r="93" spans="1:34" ht="14.25">
      <c r="A93" s="750">
        <v>89</v>
      </c>
      <c r="B93" s="750">
        <v>4</v>
      </c>
      <c r="C93" s="751" t="s">
        <v>1322</v>
      </c>
      <c r="D93" s="751" t="s">
        <v>1323</v>
      </c>
      <c r="E93" s="752">
        <v>2</v>
      </c>
      <c r="F93" s="753">
        <v>46301</v>
      </c>
      <c r="G93" s="753">
        <v>46302</v>
      </c>
      <c r="I93" s="769" t="str">
        <f t="shared" si="22"/>
        <v/>
      </c>
      <c r="J93" s="769" t="str">
        <f t="shared" si="22"/>
        <v/>
      </c>
      <c r="K93" s="769" t="str">
        <f t="shared" si="22"/>
        <v/>
      </c>
      <c r="L93" s="769" t="str">
        <f t="shared" si="22"/>
        <v/>
      </c>
      <c r="M93" s="769" t="str">
        <f t="shared" si="22"/>
        <v/>
      </c>
      <c r="N93" s="769" t="str">
        <f t="shared" si="22"/>
        <v/>
      </c>
      <c r="O93" s="769" t="str">
        <f t="shared" si="22"/>
        <v/>
      </c>
      <c r="P93" s="769" t="str">
        <f t="shared" si="22"/>
        <v/>
      </c>
      <c r="Q93" s="769" t="str">
        <f t="shared" si="22"/>
        <v/>
      </c>
      <c r="R93" s="769" t="str">
        <f t="shared" si="22"/>
        <v/>
      </c>
      <c r="S93" s="769" t="str">
        <f t="shared" si="23"/>
        <v/>
      </c>
      <c r="T93" s="769" t="str">
        <f t="shared" si="23"/>
        <v/>
      </c>
      <c r="U93" s="769" t="str">
        <f t="shared" si="23"/>
        <v/>
      </c>
      <c r="V93" s="769" t="str">
        <f t="shared" si="23"/>
        <v/>
      </c>
      <c r="W93" s="769" t="str">
        <f t="shared" si="23"/>
        <v>█</v>
      </c>
      <c r="X93" s="769" t="str">
        <f t="shared" si="23"/>
        <v/>
      </c>
      <c r="Y93" s="769" t="str">
        <f t="shared" si="23"/>
        <v/>
      </c>
      <c r="Z93" s="769" t="str">
        <f t="shared" si="23"/>
        <v/>
      </c>
      <c r="AA93" s="769" t="str">
        <f t="shared" si="23"/>
        <v/>
      </c>
      <c r="AC93">
        <f t="shared" si="18"/>
        <v>0</v>
      </c>
      <c r="AD93" s="798" cm="1">
        <f t="array" ref="AD93">IF($B93="","",IFERROR(_xlfn.AGGREGATE(15,6,ROW($B94:$B$98)/(($B94:$B$98&lt;=$B93)*($B94:$B$98&lt;&gt;"")),1)-1,98))</f>
        <v>93</v>
      </c>
      <c r="AE93" s="796">
        <f>IF($B93="","",IF($C93&lt;&gt;"",SUMIF(MAPEO!$A:$A,$C93,MAPEO!$K:$K),SUMIFS(MAPEO!$K:$K,MAPEO!$C:$C,"&gt;"&amp;ROW(),MAPEO!$C:$C,"&lt;="&amp;$AD93)))</f>
        <v>49.599999999999994</v>
      </c>
      <c r="AF93" s="796">
        <f>IF($B93="","",IF($C93&lt;&gt;"",SUMIF(MAPEO!$A:$A,$C93,MAPEO!$M:$M),SUMIFS(MAPEO!$M:$M,MAPEO!$C:$C,"&gt;"&amp;ROW(),MAPEO!$C:$C,"&lt;="&amp;$AD93)))</f>
        <v>0</v>
      </c>
      <c r="AG93" s="799">
        <f t="shared" si="19"/>
        <v>0</v>
      </c>
      <c r="AH93" s="800">
        <f>IF($C93="","",COUNTIFS(MAPEO!$A:$A,$C93,MAPEO!$D:$D,"?*"))</f>
        <v>2</v>
      </c>
    </row>
    <row r="94" spans="1:34" ht="14.25">
      <c r="A94" s="750">
        <v>90</v>
      </c>
      <c r="B94" s="750">
        <v>4</v>
      </c>
      <c r="C94" s="751" t="s">
        <v>1324</v>
      </c>
      <c r="D94" s="751" t="s">
        <v>1325</v>
      </c>
      <c r="E94" s="752">
        <v>2</v>
      </c>
      <c r="F94" s="753">
        <v>46304</v>
      </c>
      <c r="G94" s="753">
        <v>46307</v>
      </c>
      <c r="I94" s="769" t="str">
        <f t="shared" si="22"/>
        <v/>
      </c>
      <c r="J94" s="769" t="str">
        <f t="shared" si="22"/>
        <v/>
      </c>
      <c r="K94" s="769" t="str">
        <f t="shared" si="22"/>
        <v/>
      </c>
      <c r="L94" s="769" t="str">
        <f t="shared" si="22"/>
        <v/>
      </c>
      <c r="M94" s="769" t="str">
        <f t="shared" si="22"/>
        <v/>
      </c>
      <c r="N94" s="769" t="str">
        <f t="shared" si="22"/>
        <v/>
      </c>
      <c r="O94" s="769" t="str">
        <f t="shared" si="22"/>
        <v/>
      </c>
      <c r="P94" s="769" t="str">
        <f t="shared" si="22"/>
        <v/>
      </c>
      <c r="Q94" s="769" t="str">
        <f t="shared" si="22"/>
        <v/>
      </c>
      <c r="R94" s="769" t="str">
        <f t="shared" si="22"/>
        <v/>
      </c>
      <c r="S94" s="769" t="str">
        <f t="shared" si="23"/>
        <v/>
      </c>
      <c r="T94" s="769" t="str">
        <f t="shared" si="23"/>
        <v/>
      </c>
      <c r="U94" s="769" t="str">
        <f t="shared" si="23"/>
        <v/>
      </c>
      <c r="V94" s="769" t="str">
        <f t="shared" si="23"/>
        <v/>
      </c>
      <c r="W94" s="769" t="str">
        <f t="shared" si="23"/>
        <v/>
      </c>
      <c r="X94" s="769" t="str">
        <f t="shared" si="23"/>
        <v>█</v>
      </c>
      <c r="Y94" s="769" t="str">
        <f t="shared" si="23"/>
        <v/>
      </c>
      <c r="Z94" s="769" t="str">
        <f t="shared" si="23"/>
        <v/>
      </c>
      <c r="AA94" s="769" t="str">
        <f t="shared" si="23"/>
        <v/>
      </c>
      <c r="AC94">
        <f t="shared" si="18"/>
        <v>0</v>
      </c>
      <c r="AD94" s="798" cm="1">
        <f t="array" ref="AD94">IF($B94="","",IFERROR(_xlfn.AGGREGATE(15,6,ROW($B95:$B$98)/(($B95:$B$98&lt;=$B94)*($B95:$B$98&lt;&gt;"")),1)-1,98))</f>
        <v>94</v>
      </c>
      <c r="AE94" s="796">
        <f>IF($B94="","",IF($C94&lt;&gt;"",SUMIF(MAPEO!$A:$A,$C94,MAPEO!$K:$K),SUMIFS(MAPEO!$K:$K,MAPEO!$C:$C,"&gt;"&amp;ROW(),MAPEO!$C:$C,"&lt;="&amp;$AD94)))</f>
        <v>99.199999999999989</v>
      </c>
      <c r="AF94" s="796">
        <f>IF($B94="","",IF($C94&lt;&gt;"",SUMIF(MAPEO!$A:$A,$C94,MAPEO!$M:$M),SUMIFS(MAPEO!$M:$M,MAPEO!$C:$C,"&gt;"&amp;ROW(),MAPEO!$C:$C,"&lt;="&amp;$AD94)))</f>
        <v>0</v>
      </c>
      <c r="AG94" s="799">
        <f t="shared" si="19"/>
        <v>0</v>
      </c>
      <c r="AH94" s="800">
        <f>IF($C94="","",COUNTIFS(MAPEO!$A:$A,$C94,MAPEO!$D:$D,"?*"))</f>
        <v>2</v>
      </c>
    </row>
    <row r="95" spans="1:34" ht="14.25">
      <c r="A95" s="754">
        <v>91</v>
      </c>
      <c r="B95" s="754">
        <v>3</v>
      </c>
      <c r="C95" s="755"/>
      <c r="D95" s="755" t="s">
        <v>1326</v>
      </c>
      <c r="E95" s="756">
        <v>6</v>
      </c>
      <c r="F95" s="757">
        <v>46308</v>
      </c>
      <c r="G95" s="757">
        <v>46315</v>
      </c>
      <c r="I95" s="769" t="str">
        <f t="shared" ref="I95:R102" si="24">IF(AND($F95&lt;=I$3,$G95&gt;=I$3-6),IF($AC95=1,1,"█"),"")</f>
        <v/>
      </c>
      <c r="J95" s="769" t="str">
        <f t="shared" si="24"/>
        <v/>
      </c>
      <c r="K95" s="769" t="str">
        <f t="shared" si="24"/>
        <v/>
      </c>
      <c r="L95" s="769" t="str">
        <f t="shared" si="24"/>
        <v/>
      </c>
      <c r="M95" s="769" t="str">
        <f t="shared" si="24"/>
        <v/>
      </c>
      <c r="N95" s="769" t="str">
        <f t="shared" si="24"/>
        <v/>
      </c>
      <c r="O95" s="769" t="str">
        <f t="shared" si="24"/>
        <v/>
      </c>
      <c r="P95" s="769" t="str">
        <f t="shared" si="24"/>
        <v/>
      </c>
      <c r="Q95" s="769" t="str">
        <f t="shared" si="24"/>
        <v/>
      </c>
      <c r="R95" s="769" t="str">
        <f t="shared" si="24"/>
        <v/>
      </c>
      <c r="S95" s="769" t="str">
        <f t="shared" ref="S95:AA102" si="25">IF(AND($F95&lt;=S$3,$G95&gt;=S$3-6),IF($AC95=1,1,"█"),"")</f>
        <v/>
      </c>
      <c r="T95" s="769" t="str">
        <f t="shared" si="25"/>
        <v/>
      </c>
      <c r="U95" s="769" t="str">
        <f t="shared" si="25"/>
        <v/>
      </c>
      <c r="V95" s="769" t="str">
        <f t="shared" si="25"/>
        <v/>
      </c>
      <c r="W95" s="769" t="str">
        <f t="shared" si="25"/>
        <v/>
      </c>
      <c r="X95" s="769">
        <f t="shared" si="25"/>
        <v>1</v>
      </c>
      <c r="Y95" s="769">
        <f t="shared" si="25"/>
        <v>1</v>
      </c>
      <c r="Z95" s="769" t="str">
        <f t="shared" si="25"/>
        <v/>
      </c>
      <c r="AA95" s="769" t="str">
        <f t="shared" si="25"/>
        <v/>
      </c>
      <c r="AC95">
        <f t="shared" si="18"/>
        <v>1</v>
      </c>
      <c r="AD95" s="798" cm="1">
        <f t="array" ref="AD95">IF($B95="","",IFERROR(_xlfn.AGGREGATE(15,6,ROW($B96:$B$98)/(($B96:$B$98&lt;=$B95)*($B96:$B$98&lt;&gt;"")),1)-1,98))</f>
        <v>97</v>
      </c>
      <c r="AE95" s="796">
        <f>IF($B95="","",IF($C95&lt;&gt;"",SUMIF(MAPEO!$A:$A,$C95,MAPEO!$K:$K),SUMIFS(MAPEO!$K:$K,MAPEO!$C:$C,"&gt;"&amp;ROW(),MAPEO!$C:$C,"&lt;="&amp;$AD95)))</f>
        <v>164.00984098409839</v>
      </c>
      <c r="AF95" s="796">
        <f>IF($B95="","",IF($C95&lt;&gt;"",SUMIF(MAPEO!$A:$A,$C95,MAPEO!$M:$M),SUMIFS(MAPEO!$M:$M,MAPEO!$C:$C,"&gt;"&amp;ROW(),MAPEO!$C:$C,"&lt;="&amp;$AD95)))</f>
        <v>0</v>
      </c>
      <c r="AG95" s="799">
        <f t="shared" si="19"/>
        <v>0</v>
      </c>
      <c r="AH95" s="800" t="str">
        <f>IF($C95="","",COUNTIFS(MAPEO!$A:$A,$C95,MAPEO!$D:$D,"?*"))</f>
        <v/>
      </c>
    </row>
    <row r="96" spans="1:34" ht="14.25">
      <c r="A96" s="750">
        <v>92</v>
      </c>
      <c r="B96" s="750">
        <v>4</v>
      </c>
      <c r="C96" s="751" t="s">
        <v>1327</v>
      </c>
      <c r="D96" s="751" t="s">
        <v>1328</v>
      </c>
      <c r="E96" s="752">
        <v>3</v>
      </c>
      <c r="F96" s="753">
        <v>46308</v>
      </c>
      <c r="G96" s="753">
        <v>46310</v>
      </c>
      <c r="I96" s="769" t="str">
        <f t="shared" si="24"/>
        <v/>
      </c>
      <c r="J96" s="769" t="str">
        <f t="shared" si="24"/>
        <v/>
      </c>
      <c r="K96" s="769" t="str">
        <f t="shared" si="24"/>
        <v/>
      </c>
      <c r="L96" s="769" t="str">
        <f t="shared" si="24"/>
        <v/>
      </c>
      <c r="M96" s="769" t="str">
        <f t="shared" si="24"/>
        <v/>
      </c>
      <c r="N96" s="769" t="str">
        <f t="shared" si="24"/>
        <v/>
      </c>
      <c r="O96" s="769" t="str">
        <f t="shared" si="24"/>
        <v/>
      </c>
      <c r="P96" s="769" t="str">
        <f t="shared" si="24"/>
        <v/>
      </c>
      <c r="Q96" s="769" t="str">
        <f t="shared" si="24"/>
        <v/>
      </c>
      <c r="R96" s="769" t="str">
        <f t="shared" si="24"/>
        <v/>
      </c>
      <c r="S96" s="769" t="str">
        <f t="shared" si="25"/>
        <v/>
      </c>
      <c r="T96" s="769" t="str">
        <f t="shared" si="25"/>
        <v/>
      </c>
      <c r="U96" s="769" t="str">
        <f t="shared" si="25"/>
        <v/>
      </c>
      <c r="V96" s="769" t="str">
        <f t="shared" si="25"/>
        <v/>
      </c>
      <c r="W96" s="769" t="str">
        <f t="shared" si="25"/>
        <v/>
      </c>
      <c r="X96" s="769" t="str">
        <f t="shared" si="25"/>
        <v>█</v>
      </c>
      <c r="Y96" s="769" t="str">
        <f t="shared" si="25"/>
        <v>█</v>
      </c>
      <c r="Z96" s="769" t="str">
        <f t="shared" si="25"/>
        <v/>
      </c>
      <c r="AA96" s="769" t="str">
        <f t="shared" si="25"/>
        <v/>
      </c>
      <c r="AC96">
        <f t="shared" si="18"/>
        <v>0</v>
      </c>
      <c r="AD96" s="798" cm="1">
        <f t="array" ref="AD96">IF($B96="","",IFERROR(_xlfn.AGGREGATE(15,6,ROW($B97:$B$98)/(($B97:$B$98&lt;=$B96)*($B97:$B$98&lt;&gt;"")),1)-1,98))</f>
        <v>96</v>
      </c>
      <c r="AE96" s="796">
        <f>IF($B96="","",IF($C96&lt;&gt;"",SUMIF(MAPEO!$A:$A,$C96,MAPEO!$K:$K),SUMIFS(MAPEO!$K:$K,MAPEO!$C:$C,"&gt;"&amp;ROW(),MAPEO!$C:$C,"&lt;="&amp;$AD96)))</f>
        <v>98.409840984098409</v>
      </c>
      <c r="AF96" s="796">
        <f>IF($B96="","",IF($C96&lt;&gt;"",SUMIF(MAPEO!$A:$A,$C96,MAPEO!$M:$M),SUMIFS(MAPEO!$M:$M,MAPEO!$C:$C,"&gt;"&amp;ROW(),MAPEO!$C:$C,"&lt;="&amp;$AD96)))</f>
        <v>0</v>
      </c>
      <c r="AG96" s="799">
        <f t="shared" si="19"/>
        <v>0</v>
      </c>
      <c r="AH96" s="800">
        <f>IF($C96="","",COUNTIFS(MAPEO!$A:$A,$C96,MAPEO!$D:$D,"?*"))</f>
        <v>1</v>
      </c>
    </row>
    <row r="97" spans="1:34" ht="14.25">
      <c r="A97" s="750">
        <v>93</v>
      </c>
      <c r="B97" s="750">
        <v>4</v>
      </c>
      <c r="C97" s="751" t="s">
        <v>1329</v>
      </c>
      <c r="D97" s="751" t="s">
        <v>1330</v>
      </c>
      <c r="E97" s="752">
        <v>3</v>
      </c>
      <c r="F97" s="753">
        <v>46311</v>
      </c>
      <c r="G97" s="753">
        <v>46315</v>
      </c>
      <c r="I97" s="769" t="str">
        <f t="shared" si="24"/>
        <v/>
      </c>
      <c r="J97" s="769" t="str">
        <f t="shared" si="24"/>
        <v/>
      </c>
      <c r="K97" s="769" t="str">
        <f t="shared" si="24"/>
        <v/>
      </c>
      <c r="L97" s="769" t="str">
        <f t="shared" si="24"/>
        <v/>
      </c>
      <c r="M97" s="769" t="str">
        <f t="shared" si="24"/>
        <v/>
      </c>
      <c r="N97" s="769" t="str">
        <f t="shared" si="24"/>
        <v/>
      </c>
      <c r="O97" s="769" t="str">
        <f t="shared" si="24"/>
        <v/>
      </c>
      <c r="P97" s="769" t="str">
        <f t="shared" si="24"/>
        <v/>
      </c>
      <c r="Q97" s="769" t="str">
        <f t="shared" si="24"/>
        <v/>
      </c>
      <c r="R97" s="769" t="str">
        <f t="shared" si="24"/>
        <v/>
      </c>
      <c r="S97" s="769" t="str">
        <f t="shared" si="25"/>
        <v/>
      </c>
      <c r="T97" s="769" t="str">
        <f t="shared" si="25"/>
        <v/>
      </c>
      <c r="U97" s="769" t="str">
        <f t="shared" si="25"/>
        <v/>
      </c>
      <c r="V97" s="769" t="str">
        <f t="shared" si="25"/>
        <v/>
      </c>
      <c r="W97" s="769" t="str">
        <f t="shared" si="25"/>
        <v/>
      </c>
      <c r="X97" s="769" t="str">
        <f t="shared" si="25"/>
        <v/>
      </c>
      <c r="Y97" s="769" t="str">
        <f t="shared" si="25"/>
        <v>█</v>
      </c>
      <c r="Z97" s="769" t="str">
        <f t="shared" si="25"/>
        <v/>
      </c>
      <c r="AA97" s="769" t="str">
        <f t="shared" si="25"/>
        <v/>
      </c>
      <c r="AC97">
        <f t="shared" si="18"/>
        <v>0</v>
      </c>
      <c r="AD97" s="798" cm="1">
        <f t="array" ref="AD97">IF($B97="","",IFERROR(_xlfn.AGGREGATE(15,6,ROW($B98:$B$98)/(($B98:$B$98&lt;=$B97)*($B98:$B$98&lt;&gt;"")),1)-1,98))</f>
        <v>97</v>
      </c>
      <c r="AE97" s="796">
        <f>IF($B97="","",IF($C97&lt;&gt;"",SUMIF(MAPEO!$A:$A,$C97,MAPEO!$K:$K),SUMIFS(MAPEO!$K:$K,MAPEO!$C:$C,"&gt;"&amp;ROW(),MAPEO!$C:$C,"&lt;="&amp;$AD97)))</f>
        <v>65.599999999999994</v>
      </c>
      <c r="AF97" s="796">
        <f>IF($B97="","",IF($C97&lt;&gt;"",SUMIF(MAPEO!$A:$A,$C97,MAPEO!$M:$M),SUMIFS(MAPEO!$M:$M,MAPEO!$C:$C,"&gt;"&amp;ROW(),MAPEO!$C:$C,"&lt;="&amp;$AD97)))</f>
        <v>0</v>
      </c>
      <c r="AG97" s="799">
        <f t="shared" si="19"/>
        <v>0</v>
      </c>
      <c r="AH97" s="800">
        <f>IF($C97="","",COUNTIFS(MAPEO!$A:$A,$C97,MAPEO!$D:$D,"?*"))</f>
        <v>1</v>
      </c>
    </row>
    <row r="98" spans="1:34" ht="14.25">
      <c r="A98" s="746">
        <v>94</v>
      </c>
      <c r="B98" s="746">
        <v>2</v>
      </c>
      <c r="C98" s="747"/>
      <c r="D98" s="747" t="s">
        <v>1331</v>
      </c>
      <c r="E98" s="748">
        <v>7</v>
      </c>
      <c r="F98" s="749">
        <v>46316</v>
      </c>
      <c r="G98" s="749">
        <v>46324</v>
      </c>
      <c r="I98" s="769" t="str">
        <f t="shared" si="24"/>
        <v/>
      </c>
      <c r="J98" s="769" t="str">
        <f t="shared" si="24"/>
        <v/>
      </c>
      <c r="K98" s="769" t="str">
        <f t="shared" si="24"/>
        <v/>
      </c>
      <c r="L98" s="769" t="str">
        <f t="shared" si="24"/>
        <v/>
      </c>
      <c r="M98" s="769" t="str">
        <f t="shared" si="24"/>
        <v/>
      </c>
      <c r="N98" s="769" t="str">
        <f t="shared" si="24"/>
        <v/>
      </c>
      <c r="O98" s="769" t="str">
        <f t="shared" si="24"/>
        <v/>
      </c>
      <c r="P98" s="769" t="str">
        <f t="shared" si="24"/>
        <v/>
      </c>
      <c r="Q98" s="769" t="str">
        <f t="shared" si="24"/>
        <v/>
      </c>
      <c r="R98" s="769" t="str">
        <f t="shared" si="24"/>
        <v/>
      </c>
      <c r="S98" s="769" t="str">
        <f t="shared" si="25"/>
        <v/>
      </c>
      <c r="T98" s="769" t="str">
        <f t="shared" si="25"/>
        <v/>
      </c>
      <c r="U98" s="769" t="str">
        <f t="shared" si="25"/>
        <v/>
      </c>
      <c r="V98" s="769" t="str">
        <f t="shared" si="25"/>
        <v/>
      </c>
      <c r="W98" s="769" t="str">
        <f t="shared" si="25"/>
        <v/>
      </c>
      <c r="X98" s="769" t="str">
        <f t="shared" si="25"/>
        <v/>
      </c>
      <c r="Y98" s="769">
        <f t="shared" si="25"/>
        <v>1</v>
      </c>
      <c r="Z98" s="769">
        <f t="shared" si="25"/>
        <v>1</v>
      </c>
      <c r="AA98" s="769">
        <f t="shared" si="25"/>
        <v>1</v>
      </c>
      <c r="AC98">
        <f t="shared" si="18"/>
        <v>1</v>
      </c>
      <c r="AD98" s="798" cm="1">
        <f t="array" ref="AD98">IF($B98="","",IFERROR(_xlfn.AGGREGATE(15,6,ROW($B$98:$B99)/(($B$98:$B99&lt;=$B98)*($B$98:$B99&lt;&gt;"")),1)-1,98))</f>
        <v>97</v>
      </c>
      <c r="AE98" s="796">
        <f>IF($B98="","",IF($C98&lt;&gt;"",SUMIF(MAPEO!$A:$A,$C98,MAPEO!$K:$K),SUMIFS(MAPEO!$K:$K,MAPEO!$C:$C,"&gt;"&amp;ROW(),MAPEO!$C:$C,"&lt;="&amp;$AD98)))</f>
        <v>0</v>
      </c>
      <c r="AF98" s="796">
        <f>IF($B98="","",IF($C98&lt;&gt;"",SUMIF(MAPEO!$A:$A,$C98,MAPEO!$M:$M),SUMIFS(MAPEO!$M:$M,MAPEO!$C:$C,"&gt;"&amp;ROW(),MAPEO!$C:$C,"&lt;="&amp;$AD98)))</f>
        <v>0</v>
      </c>
      <c r="AG98" s="799" t="str">
        <f t="shared" si="19"/>
        <v/>
      </c>
      <c r="AH98" s="800" t="str">
        <f>IF($C98="","",COUNTIFS(MAPEO!$A:$A,$C98,MAPEO!$D:$D,"?*"))</f>
        <v/>
      </c>
    </row>
    <row r="99" spans="1:34" ht="14.25">
      <c r="A99" s="754">
        <v>95</v>
      </c>
      <c r="B99" s="754">
        <v>3</v>
      </c>
      <c r="C99" s="755" t="s">
        <v>1332</v>
      </c>
      <c r="D99" s="755" t="s">
        <v>1333</v>
      </c>
      <c r="E99" s="756">
        <v>1</v>
      </c>
      <c r="F99" s="757">
        <v>46316</v>
      </c>
      <c r="G99" s="757">
        <v>46316</v>
      </c>
      <c r="I99" s="769" t="str">
        <f t="shared" si="24"/>
        <v/>
      </c>
      <c r="J99" s="769" t="str">
        <f t="shared" si="24"/>
        <v/>
      </c>
      <c r="K99" s="769" t="str">
        <f t="shared" si="24"/>
        <v/>
      </c>
      <c r="L99" s="769" t="str">
        <f t="shared" si="24"/>
        <v/>
      </c>
      <c r="M99" s="769" t="str">
        <f t="shared" si="24"/>
        <v/>
      </c>
      <c r="N99" s="769" t="str">
        <f t="shared" si="24"/>
        <v/>
      </c>
      <c r="O99" s="769" t="str">
        <f t="shared" si="24"/>
        <v/>
      </c>
      <c r="P99" s="769" t="str">
        <f t="shared" si="24"/>
        <v/>
      </c>
      <c r="Q99" s="769" t="str">
        <f t="shared" si="24"/>
        <v/>
      </c>
      <c r="R99" s="769" t="str">
        <f t="shared" si="24"/>
        <v/>
      </c>
      <c r="S99" s="769" t="str">
        <f t="shared" si="25"/>
        <v/>
      </c>
      <c r="T99" s="769" t="str">
        <f t="shared" si="25"/>
        <v/>
      </c>
      <c r="U99" s="769" t="str">
        <f t="shared" si="25"/>
        <v/>
      </c>
      <c r="V99" s="769" t="str">
        <f t="shared" si="25"/>
        <v/>
      </c>
      <c r="W99" s="769" t="str">
        <f t="shared" si="25"/>
        <v/>
      </c>
      <c r="X99" s="769" t="str">
        <f t="shared" si="25"/>
        <v/>
      </c>
      <c r="Y99" s="769" t="str">
        <f t="shared" si="25"/>
        <v>█</v>
      </c>
      <c r="Z99" s="769" t="str">
        <f t="shared" si="25"/>
        <v/>
      </c>
      <c r="AA99" s="769" t="str">
        <f t="shared" si="25"/>
        <v/>
      </c>
      <c r="AC99">
        <f t="shared" si="18"/>
        <v>0</v>
      </c>
    </row>
    <row r="100" spans="1:34" ht="14.25">
      <c r="A100" s="754">
        <v>96</v>
      </c>
      <c r="B100" s="754">
        <v>3</v>
      </c>
      <c r="C100" s="755" t="s">
        <v>1334</v>
      </c>
      <c r="D100" s="755" t="s">
        <v>1335</v>
      </c>
      <c r="E100" s="756">
        <v>3</v>
      </c>
      <c r="F100" s="757">
        <v>46317</v>
      </c>
      <c r="G100" s="757">
        <v>46321</v>
      </c>
      <c r="I100" s="769" t="str">
        <f t="shared" si="24"/>
        <v/>
      </c>
      <c r="J100" s="769" t="str">
        <f t="shared" si="24"/>
        <v/>
      </c>
      <c r="K100" s="769" t="str">
        <f t="shared" si="24"/>
        <v/>
      </c>
      <c r="L100" s="769" t="str">
        <f t="shared" si="24"/>
        <v/>
      </c>
      <c r="M100" s="769" t="str">
        <f t="shared" si="24"/>
        <v/>
      </c>
      <c r="N100" s="769" t="str">
        <f t="shared" si="24"/>
        <v/>
      </c>
      <c r="O100" s="769" t="str">
        <f t="shared" si="24"/>
        <v/>
      </c>
      <c r="P100" s="769" t="str">
        <f t="shared" si="24"/>
        <v/>
      </c>
      <c r="Q100" s="769" t="str">
        <f t="shared" si="24"/>
        <v/>
      </c>
      <c r="R100" s="769" t="str">
        <f t="shared" si="24"/>
        <v/>
      </c>
      <c r="S100" s="769" t="str">
        <f t="shared" si="25"/>
        <v/>
      </c>
      <c r="T100" s="769" t="str">
        <f t="shared" si="25"/>
        <v/>
      </c>
      <c r="U100" s="769" t="str">
        <f t="shared" si="25"/>
        <v/>
      </c>
      <c r="V100" s="769" t="str">
        <f t="shared" si="25"/>
        <v/>
      </c>
      <c r="W100" s="769" t="str">
        <f t="shared" si="25"/>
        <v/>
      </c>
      <c r="X100" s="769" t="str">
        <f t="shared" si="25"/>
        <v/>
      </c>
      <c r="Y100" s="769" t="str">
        <f t="shared" si="25"/>
        <v/>
      </c>
      <c r="Z100" s="769" t="str">
        <f t="shared" si="25"/>
        <v>█</v>
      </c>
      <c r="AA100" s="769" t="str">
        <f t="shared" si="25"/>
        <v/>
      </c>
      <c r="AC100">
        <f t="shared" si="18"/>
        <v>0</v>
      </c>
    </row>
    <row r="101" spans="1:34" ht="14.25">
      <c r="A101" s="754">
        <v>97</v>
      </c>
      <c r="B101" s="754">
        <v>3</v>
      </c>
      <c r="C101" s="755" t="s">
        <v>1336</v>
      </c>
      <c r="D101" s="755" t="s">
        <v>1337</v>
      </c>
      <c r="E101" s="756">
        <v>2</v>
      </c>
      <c r="F101" s="757">
        <v>46322</v>
      </c>
      <c r="G101" s="757">
        <v>46323</v>
      </c>
      <c r="I101" s="769" t="str">
        <f t="shared" si="24"/>
        <v/>
      </c>
      <c r="J101" s="769" t="str">
        <f t="shared" si="24"/>
        <v/>
      </c>
      <c r="K101" s="769" t="str">
        <f t="shared" si="24"/>
        <v/>
      </c>
      <c r="L101" s="769" t="str">
        <f t="shared" si="24"/>
        <v/>
      </c>
      <c r="M101" s="769" t="str">
        <f t="shared" si="24"/>
        <v/>
      </c>
      <c r="N101" s="769" t="str">
        <f t="shared" si="24"/>
        <v/>
      </c>
      <c r="O101" s="769" t="str">
        <f t="shared" si="24"/>
        <v/>
      </c>
      <c r="P101" s="769" t="str">
        <f t="shared" si="24"/>
        <v/>
      </c>
      <c r="Q101" s="769" t="str">
        <f t="shared" si="24"/>
        <v/>
      </c>
      <c r="R101" s="769" t="str">
        <f t="shared" si="24"/>
        <v/>
      </c>
      <c r="S101" s="769" t="str">
        <f t="shared" si="25"/>
        <v/>
      </c>
      <c r="T101" s="769" t="str">
        <f t="shared" si="25"/>
        <v/>
      </c>
      <c r="U101" s="769" t="str">
        <f t="shared" si="25"/>
        <v/>
      </c>
      <c r="V101" s="769" t="str">
        <f t="shared" si="25"/>
        <v/>
      </c>
      <c r="W101" s="769" t="str">
        <f t="shared" si="25"/>
        <v/>
      </c>
      <c r="X101" s="769" t="str">
        <f t="shared" si="25"/>
        <v/>
      </c>
      <c r="Y101" s="769" t="str">
        <f t="shared" si="25"/>
        <v/>
      </c>
      <c r="Z101" s="769" t="str">
        <f t="shared" si="25"/>
        <v>█</v>
      </c>
      <c r="AA101" s="769" t="str">
        <f t="shared" si="25"/>
        <v/>
      </c>
      <c r="AC101">
        <f t="shared" si="18"/>
        <v>0</v>
      </c>
    </row>
    <row r="102" spans="1:34" ht="14.25">
      <c r="A102" s="754">
        <v>98</v>
      </c>
      <c r="B102" s="754">
        <v>3</v>
      </c>
      <c r="C102" s="755" t="s">
        <v>1338</v>
      </c>
      <c r="D102" s="755" t="s">
        <v>1339</v>
      </c>
      <c r="E102" s="756">
        <v>1</v>
      </c>
      <c r="F102" s="757">
        <v>46324</v>
      </c>
      <c r="G102" s="757">
        <v>46324</v>
      </c>
      <c r="I102" s="769" t="str">
        <f t="shared" si="24"/>
        <v/>
      </c>
      <c r="J102" s="769" t="str">
        <f t="shared" si="24"/>
        <v/>
      </c>
      <c r="K102" s="769" t="str">
        <f t="shared" si="24"/>
        <v/>
      </c>
      <c r="L102" s="769" t="str">
        <f t="shared" si="24"/>
        <v/>
      </c>
      <c r="M102" s="769" t="str">
        <f t="shared" si="24"/>
        <v/>
      </c>
      <c r="N102" s="769" t="str">
        <f t="shared" si="24"/>
        <v/>
      </c>
      <c r="O102" s="769" t="str">
        <f t="shared" si="24"/>
        <v/>
      </c>
      <c r="P102" s="769" t="str">
        <f t="shared" si="24"/>
        <v/>
      </c>
      <c r="Q102" s="769" t="str">
        <f t="shared" si="24"/>
        <v/>
      </c>
      <c r="R102" s="769" t="str">
        <f t="shared" si="24"/>
        <v/>
      </c>
      <c r="S102" s="769" t="str">
        <f t="shared" si="25"/>
        <v/>
      </c>
      <c r="T102" s="769" t="str">
        <f t="shared" si="25"/>
        <v/>
      </c>
      <c r="U102" s="769" t="str">
        <f t="shared" si="25"/>
        <v/>
      </c>
      <c r="V102" s="769" t="str">
        <f t="shared" si="25"/>
        <v/>
      </c>
      <c r="W102" s="769" t="str">
        <f t="shared" si="25"/>
        <v/>
      </c>
      <c r="X102" s="769" t="str">
        <f t="shared" si="25"/>
        <v/>
      </c>
      <c r="Y102" s="769" t="str">
        <f t="shared" si="25"/>
        <v/>
      </c>
      <c r="Z102" s="769" t="str">
        <f t="shared" si="25"/>
        <v/>
      </c>
      <c r="AA102" s="769" t="str">
        <f t="shared" si="25"/>
        <v>█</v>
      </c>
      <c r="AC102">
        <f t="shared" si="18"/>
        <v>0</v>
      </c>
    </row>
    <row r="105" spans="1:34">
      <c r="A105" s="733" t="s">
        <v>1349</v>
      </c>
    </row>
    <row r="106" spans="1:34">
      <c r="A106" t="s">
        <v>1340</v>
      </c>
      <c r="C106" s="770"/>
      <c r="D106" s="763" t="s">
        <v>1350</v>
      </c>
    </row>
    <row r="107" spans="1:34">
      <c r="A107" t="s">
        <v>1341</v>
      </c>
      <c r="C107" s="771"/>
      <c r="D107" s="763" t="s">
        <v>1350</v>
      </c>
    </row>
    <row r="108" spans="1:34">
      <c r="A108" t="s">
        <v>1342</v>
      </c>
      <c r="C108" s="772"/>
      <c r="D108" s="763" t="s">
        <v>1350</v>
      </c>
    </row>
    <row r="109" spans="1:34">
      <c r="A109" t="s">
        <v>1343</v>
      </c>
      <c r="C109" s="773"/>
      <c r="D109" s="763" t="s">
        <v>1350</v>
      </c>
    </row>
    <row r="110" spans="1:34">
      <c r="A110" t="s">
        <v>1351</v>
      </c>
      <c r="C110" s="774"/>
      <c r="D110" s="763" t="s">
        <v>1350</v>
      </c>
    </row>
    <row r="111" spans="1:34">
      <c r="A111" t="s">
        <v>1352</v>
      </c>
      <c r="C111" s="775" t="s">
        <v>1353</v>
      </c>
      <c r="D111" s="763" t="s">
        <v>1354</v>
      </c>
    </row>
    <row r="112" spans="1:34">
      <c r="A112" t="s">
        <v>1355</v>
      </c>
      <c r="C112" s="776" t="s">
        <v>1353</v>
      </c>
      <c r="D112" s="763" t="s">
        <v>1354</v>
      </c>
    </row>
    <row r="113" spans="1:4">
      <c r="A113" t="s">
        <v>1356</v>
      </c>
      <c r="C113" s="777" t="s">
        <v>1353</v>
      </c>
      <c r="D113" s="763" t="s">
        <v>1354</v>
      </c>
    </row>
  </sheetData>
  <conditionalFormatting sqref="I5:AA102">
    <cfRule type="expression" dxfId="61" priority="1">
      <formula>AND(I5=1,$B5=0)</formula>
    </cfRule>
    <cfRule type="expression" dxfId="60" priority="2">
      <formula>AND(I5=1,$B5=1)</formula>
    </cfRule>
    <cfRule type="expression" dxfId="59" priority="3">
      <formula>AND(I5=1,$B5=2)</formula>
    </cfRule>
    <cfRule type="expression" dxfId="58" priority="4">
      <formula>AND(I5=1,$B5=3)</formula>
    </cfRule>
    <cfRule type="expression" dxfId="57" priority="5">
      <formula>AND(I5=1,$B5=4)</formula>
    </cfRule>
    <cfRule type="expression" dxfId="56" priority="6">
      <formula>AND(I5="█",$B5=3)</formula>
    </cfRule>
    <cfRule type="expression" dxfId="55" priority="7">
      <formula>AND(I5="█",$B5=5)</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AF251-01C1-4ADC-9C22-C7D5800B731A}">
  <dimension ref="A1:AF113"/>
  <sheetViews>
    <sheetView workbookViewId="0"/>
  </sheetViews>
  <sheetFormatPr baseColWidth="10" defaultRowHeight="12.75" outlineLevelRow="1" outlineLevelCol="1"/>
  <cols>
    <col min="1" max="1" width="5.7109375" customWidth="1"/>
    <col min="2" max="2" width="10.42578125" customWidth="1"/>
    <col min="3" max="3" width="11.42578125" customWidth="1"/>
    <col min="4" max="4" width="57.140625" style="700" customWidth="1"/>
    <col min="5" max="7" width="10.42578125" customWidth="1"/>
    <col min="8" max="8" width="8.5703125" customWidth="1" outlineLevel="1"/>
    <col min="9" max="9" width="12.42578125" customWidth="1"/>
    <col min="10" max="10" width="9.5703125" customWidth="1"/>
    <col min="11" max="11" width="1.5703125" customWidth="1"/>
    <col min="12" max="28" width="7.28515625" customWidth="1"/>
    <col min="29" max="30" width="7.28515625" customWidth="1" outlineLevel="1"/>
    <col min="31" max="31" width="13.28515625" customWidth="1"/>
    <col min="32" max="32" width="13.28515625" customWidth="1" outlineLevel="1"/>
    <col min="33" max="34" width="13.28515625" customWidth="1"/>
  </cols>
  <sheetData>
    <row r="1" spans="1:32" ht="15.75">
      <c r="A1" s="815" t="s">
        <v>1419</v>
      </c>
    </row>
    <row r="2" spans="1:32">
      <c r="A2" s="779" t="s">
        <v>1420</v>
      </c>
      <c r="H2" s="766" t="s">
        <v>1346</v>
      </c>
      <c r="L2" s="733" t="s">
        <v>1424</v>
      </c>
    </row>
    <row r="3" spans="1:32">
      <c r="H3" s="764" t="s">
        <v>1344</v>
      </c>
      <c r="L3" s="820">
        <v>46204</v>
      </c>
      <c r="M3" s="820">
        <v>46211</v>
      </c>
      <c r="N3" s="820">
        <v>46218</v>
      </c>
      <c r="O3" s="820">
        <v>46225</v>
      </c>
      <c r="P3" s="820">
        <v>46232</v>
      </c>
      <c r="Q3" s="820">
        <v>46239</v>
      </c>
      <c r="R3" s="820">
        <v>46246</v>
      </c>
      <c r="S3" s="820">
        <v>46253</v>
      </c>
      <c r="T3" s="820">
        <v>46260</v>
      </c>
      <c r="U3" s="820">
        <v>46267</v>
      </c>
      <c r="V3" s="820">
        <v>46274</v>
      </c>
      <c r="W3" s="820">
        <v>46281</v>
      </c>
      <c r="X3" s="820">
        <v>46288</v>
      </c>
      <c r="Y3" s="820">
        <v>46295</v>
      </c>
      <c r="Z3" s="820">
        <v>46302</v>
      </c>
      <c r="AA3" s="820">
        <v>46309</v>
      </c>
      <c r="AB3" s="820">
        <v>46316</v>
      </c>
      <c r="AC3" s="820">
        <v>46323</v>
      </c>
      <c r="AD3" s="820">
        <v>46330</v>
      </c>
    </row>
    <row r="4" spans="1:32" ht="25.5">
      <c r="A4" s="737" t="s">
        <v>1165</v>
      </c>
      <c r="B4" s="737" t="s">
        <v>1166</v>
      </c>
      <c r="C4" s="737" t="s">
        <v>1167</v>
      </c>
      <c r="D4" s="737" t="s">
        <v>1168</v>
      </c>
      <c r="E4" s="737" t="s">
        <v>1169</v>
      </c>
      <c r="F4" s="737" t="s">
        <v>1170</v>
      </c>
      <c r="G4" s="737" t="s">
        <v>1171</v>
      </c>
      <c r="H4" s="818" t="s">
        <v>1423</v>
      </c>
      <c r="I4" s="816" t="s">
        <v>1421</v>
      </c>
      <c r="J4" s="817" t="s">
        <v>1422</v>
      </c>
      <c r="L4" s="821" t="str">
        <f t="shared" ref="L4:AD4" si="0">"S"&amp;TEXT(INT((L$3-DATE(YEAR(L$3),1,1))/7)+1,"00")</f>
        <v>S26</v>
      </c>
      <c r="M4" s="821" t="str">
        <f t="shared" si="0"/>
        <v>S27</v>
      </c>
      <c r="N4" s="821" t="str">
        <f t="shared" si="0"/>
        <v>S28</v>
      </c>
      <c r="O4" s="821" t="str">
        <f t="shared" si="0"/>
        <v>S29</v>
      </c>
      <c r="P4" s="821" t="str">
        <f t="shared" si="0"/>
        <v>S30</v>
      </c>
      <c r="Q4" s="821" t="str">
        <f t="shared" si="0"/>
        <v>S31</v>
      </c>
      <c r="R4" s="821" t="str">
        <f t="shared" si="0"/>
        <v>S32</v>
      </c>
      <c r="S4" s="821" t="str">
        <f t="shared" si="0"/>
        <v>S33</v>
      </c>
      <c r="T4" s="821" t="str">
        <f t="shared" si="0"/>
        <v>S34</v>
      </c>
      <c r="U4" s="821" t="str">
        <f t="shared" si="0"/>
        <v>S35</v>
      </c>
      <c r="V4" s="821" t="str">
        <f t="shared" si="0"/>
        <v>S36</v>
      </c>
      <c r="W4" s="821" t="str">
        <f t="shared" si="0"/>
        <v>S37</v>
      </c>
      <c r="X4" s="821" t="str">
        <f t="shared" si="0"/>
        <v>S38</v>
      </c>
      <c r="Y4" s="821" t="str">
        <f t="shared" si="0"/>
        <v>S39</v>
      </c>
      <c r="Z4" s="821" t="str">
        <f t="shared" si="0"/>
        <v>S40</v>
      </c>
      <c r="AA4" s="821" t="str">
        <f t="shared" si="0"/>
        <v>S41</v>
      </c>
      <c r="AB4" s="821" t="str">
        <f t="shared" si="0"/>
        <v>S42</v>
      </c>
      <c r="AC4" s="821" t="str">
        <f t="shared" si="0"/>
        <v>S43</v>
      </c>
      <c r="AD4" s="821" t="str">
        <f t="shared" si="0"/>
        <v>S44</v>
      </c>
      <c r="AF4" t="s">
        <v>1431</v>
      </c>
    </row>
    <row r="5" spans="1:32">
      <c r="A5" s="738">
        <v>1</v>
      </c>
      <c r="B5" s="738">
        <v>0</v>
      </c>
      <c r="C5" s="739"/>
      <c r="D5" s="841" t="s">
        <v>1172</v>
      </c>
      <c r="E5" s="740">
        <v>82</v>
      </c>
      <c r="F5" s="741">
        <v>46204</v>
      </c>
      <c r="G5" s="741">
        <v>46324</v>
      </c>
      <c r="H5" s="798" cm="1">
        <f t="array" ref="H5">IF($B5="","",IFERROR(_xlfn.AGGREGATE(15,6,ROW($B6:$B$98)/(($B6:$B$98&lt;=$B5)*($B6:$B$98&lt;&gt;"")),1)-1,98))</f>
        <v>98</v>
      </c>
      <c r="I5" s="819">
        <f>IF($B5="","",IF($C5&lt;&gt;"",SUMIF(MAPEO!$A:$A,$C5,MAPEO!$K:$K),SUMIFS(MAPEO!$K:$K,MAPEO!$C:$C,"&gt;"&amp;ROW(),MAPEO!$C:$C,"&lt;="&amp;$H5)))</f>
        <v>9972.4303221334085</v>
      </c>
      <c r="J5" s="796" t="str">
        <f>IF(OR($C5="",N($E5)=0,N($I5)=0),"",$I5/$E5)</f>
        <v/>
      </c>
      <c r="L5" s="822">
        <f>IF($B5="","",IF($C5&lt;&gt;"",IFERROR($I5*MAX(0,MIN($G5,L$3)-MAX($F5,L$3-6)+1)/($G5-$F5+1),""),SUMIFS(L$5:L$98,$C$5:$C$98,"?*",$AF$5:$AF$98,"&gt;"&amp;ROW(),$AF$5:$AF$98,"&lt;="&amp;$H5)))</f>
        <v>0</v>
      </c>
      <c r="M5" s="822">
        <f t="shared" ref="M5:AB20" si="1">IF($B5="","",IF($C5&lt;&gt;"",IFERROR($I5*MAX(0,MIN($G5,M$3)-MAX($F5,M$3-6)+1)/($G5-$F5+1),""),SUMIFS(M$5:M$98,$C$5:$C$98,"?*",$AF$5:$AF$98,"&gt;"&amp;ROW(),$AF$5:$AF$98,"&lt;="&amp;$H5)))</f>
        <v>0</v>
      </c>
      <c r="N5" s="822">
        <f t="shared" si="1"/>
        <v>0</v>
      </c>
      <c r="O5" s="822">
        <f t="shared" si="1"/>
        <v>168.96</v>
      </c>
      <c r="P5" s="822">
        <f t="shared" si="1"/>
        <v>112.64000000000001</v>
      </c>
      <c r="Q5" s="822">
        <f t="shared" si="1"/>
        <v>972.23864000000003</v>
      </c>
      <c r="R5" s="822">
        <f t="shared" si="1"/>
        <v>823.06898080010069</v>
      </c>
      <c r="S5" s="822">
        <f t="shared" si="1"/>
        <v>427.14095644444444</v>
      </c>
      <c r="T5" s="822">
        <f t="shared" si="1"/>
        <v>651.73027636363645</v>
      </c>
      <c r="U5" s="822">
        <f t="shared" si="1"/>
        <v>668.70917963636373</v>
      </c>
      <c r="V5" s="822">
        <f t="shared" si="1"/>
        <v>1254.5196860000001</v>
      </c>
      <c r="W5" s="822">
        <f t="shared" si="1"/>
        <v>1977.7610158730154</v>
      </c>
      <c r="X5" s="822">
        <f t="shared" si="1"/>
        <v>1765.9541460317455</v>
      </c>
      <c r="Y5" s="822">
        <f t="shared" si="1"/>
        <v>786.49760000000003</v>
      </c>
      <c r="Z5" s="822">
        <f t="shared" si="1"/>
        <v>100</v>
      </c>
      <c r="AA5" s="822">
        <f t="shared" si="1"/>
        <v>164.80656065606559</v>
      </c>
      <c r="AB5" s="822">
        <f t="shared" si="1"/>
        <v>98.403280328032793</v>
      </c>
      <c r="AC5" s="822">
        <f t="shared" ref="AC5:AD24" si="2">IF($B5="","",IF($C5&lt;&gt;"",IFERROR($I5*MAX(0,MIN($G5,AC$3)-MAX($F5,AC$3-6)+1)/($G5-$F5+1),""),SUMIFS(AC$5:AC$98,$C$5:$C$98,"?*",$AF$5:$AF$98,"&gt;"&amp;ROW(),$AF$5:$AF$98,"&lt;="&amp;$H5)))</f>
        <v>0</v>
      </c>
      <c r="AD5" s="822">
        <f t="shared" si="2"/>
        <v>0</v>
      </c>
      <c r="AF5" s="822">
        <f>ROW()</f>
        <v>5</v>
      </c>
    </row>
    <row r="6" spans="1:32">
      <c r="A6" s="742">
        <v>2</v>
      </c>
      <c r="B6" s="742">
        <v>1</v>
      </c>
      <c r="C6" s="743"/>
      <c r="D6" s="842" t="s">
        <v>1173</v>
      </c>
      <c r="E6" s="744">
        <v>82</v>
      </c>
      <c r="F6" s="745">
        <v>46204</v>
      </c>
      <c r="G6" s="745">
        <v>46324</v>
      </c>
      <c r="H6" s="798" cm="1">
        <f t="array" ref="H6">IF($B6="","",IFERROR(_xlfn.AGGREGATE(15,6,ROW($B7:$B$98)/(($B7:$B$98&lt;=$B6)*($B7:$B$98&lt;&gt;"")),1)-1,98))</f>
        <v>98</v>
      </c>
      <c r="I6" s="819">
        <f>IF($B6="","",IF($C6&lt;&gt;"",SUMIF(MAPEO!$A:$A,$C6,MAPEO!$K:$K),SUMIFS(MAPEO!$K:$K,MAPEO!$C:$C,"&gt;"&amp;ROW(),MAPEO!$C:$C,"&lt;="&amp;$H6)))</f>
        <v>9972.4303221334085</v>
      </c>
      <c r="J6" s="796" t="str">
        <f t="shared" ref="J6:J69" si="3">IF(OR($C6="",N($E6)=0,N($I6)=0),"",$I6/$E6)</f>
        <v/>
      </c>
      <c r="L6" s="822">
        <f t="shared" ref="L6:AA21" si="4">IF($B6="","",IF($C6&lt;&gt;"",IFERROR($I6*MAX(0,MIN($G6,L$3)-MAX($F6,L$3-6)+1)/($G6-$F6+1),""),SUMIFS(L$5:L$98,$C$5:$C$98,"?*",$AF$5:$AF$98,"&gt;"&amp;ROW(),$AF$5:$AF$98,"&lt;="&amp;$H6)))</f>
        <v>0</v>
      </c>
      <c r="M6" s="822">
        <f t="shared" si="1"/>
        <v>0</v>
      </c>
      <c r="N6" s="822">
        <f t="shared" si="1"/>
        <v>0</v>
      </c>
      <c r="O6" s="822">
        <f t="shared" si="1"/>
        <v>168.96</v>
      </c>
      <c r="P6" s="822">
        <f t="shared" si="1"/>
        <v>112.64000000000001</v>
      </c>
      <c r="Q6" s="822">
        <f t="shared" si="1"/>
        <v>972.23864000000003</v>
      </c>
      <c r="R6" s="822">
        <f t="shared" si="1"/>
        <v>823.06898080010069</v>
      </c>
      <c r="S6" s="822">
        <f t="shared" si="1"/>
        <v>427.14095644444444</v>
      </c>
      <c r="T6" s="822">
        <f t="shared" si="1"/>
        <v>651.73027636363645</v>
      </c>
      <c r="U6" s="822">
        <f t="shared" si="1"/>
        <v>668.70917963636373</v>
      </c>
      <c r="V6" s="822">
        <f t="shared" si="1"/>
        <v>1254.5196860000001</v>
      </c>
      <c r="W6" s="822">
        <f t="shared" si="1"/>
        <v>1977.7610158730154</v>
      </c>
      <c r="X6" s="822">
        <f t="shared" si="1"/>
        <v>1765.9541460317455</v>
      </c>
      <c r="Y6" s="822">
        <f t="shared" si="1"/>
        <v>786.49760000000003</v>
      </c>
      <c r="Z6" s="822">
        <f t="shared" si="1"/>
        <v>100</v>
      </c>
      <c r="AA6" s="822">
        <f t="shared" si="1"/>
        <v>164.80656065606559</v>
      </c>
      <c r="AB6" s="822">
        <f t="shared" si="1"/>
        <v>98.403280328032793</v>
      </c>
      <c r="AC6" s="822">
        <f t="shared" si="2"/>
        <v>0</v>
      </c>
      <c r="AD6" s="822">
        <f t="shared" si="2"/>
        <v>0</v>
      </c>
      <c r="AF6" s="822">
        <f>ROW()</f>
        <v>6</v>
      </c>
    </row>
    <row r="7" spans="1:32">
      <c r="A7" s="746">
        <v>3</v>
      </c>
      <c r="B7" s="746">
        <v>2</v>
      </c>
      <c r="C7" s="747"/>
      <c r="D7" s="843" t="s">
        <v>1174</v>
      </c>
      <c r="E7" s="748">
        <v>18</v>
      </c>
      <c r="F7" s="749">
        <v>46204</v>
      </c>
      <c r="G7" s="749">
        <v>46227</v>
      </c>
      <c r="H7" s="798" cm="1">
        <f t="array" ref="H7">IF($B7="","",IFERROR(_xlfn.AGGREGATE(15,6,ROW($B8:$B$98)/(($B8:$B$98&lt;=$B7)*($B8:$B$98&lt;&gt;"")),1)-1,98))</f>
        <v>12</v>
      </c>
      <c r="I7" s="819">
        <f>IF($B7="","",IF($C7&lt;&gt;"",SUMIF(MAPEO!$A:$A,$C7,MAPEO!$K:$K),SUMIFS(MAPEO!$K:$K,MAPEO!$C:$C,"&gt;"&amp;ROW(),MAPEO!$C:$C,"&lt;="&amp;$H7)))</f>
        <v>281.60000000000002</v>
      </c>
      <c r="J7" s="796" t="str">
        <f t="shared" si="3"/>
        <v/>
      </c>
      <c r="L7" s="822">
        <f t="shared" si="4"/>
        <v>0</v>
      </c>
      <c r="M7" s="822">
        <f t="shared" si="1"/>
        <v>0</v>
      </c>
      <c r="N7" s="822">
        <f t="shared" si="1"/>
        <v>0</v>
      </c>
      <c r="O7" s="822">
        <f t="shared" si="1"/>
        <v>168.96</v>
      </c>
      <c r="P7" s="822">
        <f t="shared" si="1"/>
        <v>112.64000000000001</v>
      </c>
      <c r="Q7" s="822">
        <f t="shared" si="1"/>
        <v>0</v>
      </c>
      <c r="R7" s="822">
        <f t="shared" si="1"/>
        <v>0</v>
      </c>
      <c r="S7" s="822">
        <f t="shared" si="1"/>
        <v>0</v>
      </c>
      <c r="T7" s="822">
        <f t="shared" si="1"/>
        <v>0</v>
      </c>
      <c r="U7" s="822">
        <f t="shared" si="1"/>
        <v>0</v>
      </c>
      <c r="V7" s="822">
        <f t="shared" si="1"/>
        <v>0</v>
      </c>
      <c r="W7" s="822">
        <f t="shared" si="1"/>
        <v>0</v>
      </c>
      <c r="X7" s="822">
        <f t="shared" si="1"/>
        <v>0</v>
      </c>
      <c r="Y7" s="822">
        <f t="shared" si="1"/>
        <v>0</v>
      </c>
      <c r="Z7" s="822">
        <f t="shared" si="1"/>
        <v>0</v>
      </c>
      <c r="AA7" s="822">
        <f t="shared" si="1"/>
        <v>0</v>
      </c>
      <c r="AB7" s="822">
        <f t="shared" si="1"/>
        <v>0</v>
      </c>
      <c r="AC7" s="822">
        <f t="shared" si="2"/>
        <v>0</v>
      </c>
      <c r="AD7" s="822">
        <f t="shared" si="2"/>
        <v>0</v>
      </c>
      <c r="AF7" s="822">
        <f>ROW()</f>
        <v>7</v>
      </c>
    </row>
    <row r="8" spans="1:32">
      <c r="A8" s="750">
        <v>4</v>
      </c>
      <c r="B8" s="750">
        <v>4</v>
      </c>
      <c r="C8" s="751" t="s">
        <v>1175</v>
      </c>
      <c r="D8" s="844" t="s">
        <v>1176</v>
      </c>
      <c r="E8" s="752">
        <v>1</v>
      </c>
      <c r="F8" s="753">
        <v>46204</v>
      </c>
      <c r="G8" s="753">
        <v>46204</v>
      </c>
      <c r="H8" s="798" cm="1">
        <f t="array" ref="H8">IF($B8="","",IFERROR(_xlfn.AGGREGATE(15,6,ROW($B9:$B$98)/(($B9:$B$98&lt;=$B8)*($B9:$B$98&lt;&gt;"")),1)-1,98))</f>
        <v>8</v>
      </c>
      <c r="I8" s="819">
        <f>IF($B8="","",IF($C8&lt;&gt;"",SUMIF(MAPEO!$A:$A,$C8,MAPEO!$K:$K),SUMIFS(MAPEO!$K:$K,MAPEO!$C:$C,"&gt;"&amp;ROW(),MAPEO!$C:$C,"&lt;="&amp;$H8)))</f>
        <v>0</v>
      </c>
      <c r="J8" s="796" t="str">
        <f t="shared" si="3"/>
        <v/>
      </c>
      <c r="L8" s="822">
        <f t="shared" si="4"/>
        <v>0</v>
      </c>
      <c r="M8" s="822">
        <f t="shared" si="1"/>
        <v>0</v>
      </c>
      <c r="N8" s="822">
        <f t="shared" si="1"/>
        <v>0</v>
      </c>
      <c r="O8" s="822">
        <f t="shared" si="1"/>
        <v>0</v>
      </c>
      <c r="P8" s="822">
        <f t="shared" si="1"/>
        <v>0</v>
      </c>
      <c r="Q8" s="822">
        <f t="shared" si="1"/>
        <v>0</v>
      </c>
      <c r="R8" s="822">
        <f t="shared" si="1"/>
        <v>0</v>
      </c>
      <c r="S8" s="822">
        <f t="shared" si="1"/>
        <v>0</v>
      </c>
      <c r="T8" s="822">
        <f t="shared" si="1"/>
        <v>0</v>
      </c>
      <c r="U8" s="822">
        <f t="shared" si="1"/>
        <v>0</v>
      </c>
      <c r="V8" s="822">
        <f t="shared" si="1"/>
        <v>0</v>
      </c>
      <c r="W8" s="822">
        <f t="shared" si="1"/>
        <v>0</v>
      </c>
      <c r="X8" s="822">
        <f t="shared" si="1"/>
        <v>0</v>
      </c>
      <c r="Y8" s="822">
        <f t="shared" si="1"/>
        <v>0</v>
      </c>
      <c r="Z8" s="822">
        <f t="shared" si="1"/>
        <v>0</v>
      </c>
      <c r="AA8" s="822">
        <f t="shared" si="1"/>
        <v>0</v>
      </c>
      <c r="AB8" s="822">
        <f t="shared" si="1"/>
        <v>0</v>
      </c>
      <c r="AC8" s="822">
        <f t="shared" si="2"/>
        <v>0</v>
      </c>
      <c r="AD8" s="822">
        <f t="shared" si="2"/>
        <v>0</v>
      </c>
      <c r="AF8" s="822">
        <f>ROW()</f>
        <v>8</v>
      </c>
    </row>
    <row r="9" spans="1:32">
      <c r="A9" s="750">
        <v>5</v>
      </c>
      <c r="B9" s="750">
        <v>4</v>
      </c>
      <c r="C9" s="751" t="s">
        <v>1177</v>
      </c>
      <c r="D9" s="844" t="s">
        <v>1178</v>
      </c>
      <c r="E9" s="752">
        <v>6</v>
      </c>
      <c r="F9" s="753">
        <v>46205</v>
      </c>
      <c r="G9" s="753">
        <v>46212</v>
      </c>
      <c r="H9" s="798" cm="1">
        <f t="array" ref="H9">IF($B9="","",IFERROR(_xlfn.AGGREGATE(15,6,ROW($B10:$B$98)/(($B10:$B$98&lt;=$B9)*($B10:$B$98&lt;&gt;"")),1)-1,98))</f>
        <v>9</v>
      </c>
      <c r="I9" s="819">
        <f>IF($B9="","",IF($C9&lt;&gt;"",SUMIF(MAPEO!$A:$A,$C9,MAPEO!$K:$K),SUMIFS(MAPEO!$K:$K,MAPEO!$C:$C,"&gt;"&amp;ROW(),MAPEO!$C:$C,"&lt;="&amp;$H9)))</f>
        <v>0</v>
      </c>
      <c r="J9" s="796" t="str">
        <f t="shared" si="3"/>
        <v/>
      </c>
      <c r="L9" s="822">
        <f t="shared" si="4"/>
        <v>0</v>
      </c>
      <c r="M9" s="822">
        <f t="shared" si="1"/>
        <v>0</v>
      </c>
      <c r="N9" s="822">
        <f t="shared" si="1"/>
        <v>0</v>
      </c>
      <c r="O9" s="822">
        <f t="shared" si="1"/>
        <v>0</v>
      </c>
      <c r="P9" s="822">
        <f t="shared" si="1"/>
        <v>0</v>
      </c>
      <c r="Q9" s="822">
        <f t="shared" si="1"/>
        <v>0</v>
      </c>
      <c r="R9" s="822">
        <f t="shared" si="1"/>
        <v>0</v>
      </c>
      <c r="S9" s="822">
        <f t="shared" si="1"/>
        <v>0</v>
      </c>
      <c r="T9" s="822">
        <f t="shared" si="1"/>
        <v>0</v>
      </c>
      <c r="U9" s="822">
        <f t="shared" si="1"/>
        <v>0</v>
      </c>
      <c r="V9" s="822">
        <f t="shared" si="1"/>
        <v>0</v>
      </c>
      <c r="W9" s="822">
        <f t="shared" si="1"/>
        <v>0</v>
      </c>
      <c r="X9" s="822">
        <f t="shared" si="1"/>
        <v>0</v>
      </c>
      <c r="Y9" s="822">
        <f t="shared" si="1"/>
        <v>0</v>
      </c>
      <c r="Z9" s="822">
        <f t="shared" si="1"/>
        <v>0</v>
      </c>
      <c r="AA9" s="822">
        <f t="shared" si="1"/>
        <v>0</v>
      </c>
      <c r="AB9" s="822">
        <f t="shared" si="1"/>
        <v>0</v>
      </c>
      <c r="AC9" s="822">
        <f t="shared" si="2"/>
        <v>0</v>
      </c>
      <c r="AD9" s="822">
        <f t="shared" si="2"/>
        <v>0</v>
      </c>
      <c r="AF9" s="822">
        <f>ROW()</f>
        <v>9</v>
      </c>
    </row>
    <row r="10" spans="1:32">
      <c r="A10" s="750">
        <v>6</v>
      </c>
      <c r="B10" s="750">
        <v>4</v>
      </c>
      <c r="C10" s="751" t="s">
        <v>1179</v>
      </c>
      <c r="D10" s="844" t="s">
        <v>1180</v>
      </c>
      <c r="E10" s="752">
        <v>6</v>
      </c>
      <c r="F10" s="753">
        <v>46205</v>
      </c>
      <c r="G10" s="753">
        <v>46212</v>
      </c>
      <c r="H10" s="798" cm="1">
        <f t="array" ref="H10">IF($B10="","",IFERROR(_xlfn.AGGREGATE(15,6,ROW($B11:$B$98)/(($B11:$B$98&lt;=$B10)*($B11:$B$98&lt;&gt;"")),1)-1,98))</f>
        <v>10</v>
      </c>
      <c r="I10" s="819">
        <f>IF($B10="","",IF($C10&lt;&gt;"",SUMIF(MAPEO!$A:$A,$C10,MAPEO!$K:$K),SUMIFS(MAPEO!$K:$K,MAPEO!$C:$C,"&gt;"&amp;ROW(),MAPEO!$C:$C,"&lt;="&amp;$H10)))</f>
        <v>0</v>
      </c>
      <c r="J10" s="796" t="str">
        <f t="shared" si="3"/>
        <v/>
      </c>
      <c r="L10" s="822">
        <f t="shared" si="4"/>
        <v>0</v>
      </c>
      <c r="M10" s="822">
        <f t="shared" si="1"/>
        <v>0</v>
      </c>
      <c r="N10" s="822">
        <f t="shared" si="1"/>
        <v>0</v>
      </c>
      <c r="O10" s="822">
        <f t="shared" si="1"/>
        <v>0</v>
      </c>
      <c r="P10" s="822">
        <f t="shared" si="1"/>
        <v>0</v>
      </c>
      <c r="Q10" s="822">
        <f t="shared" si="1"/>
        <v>0</v>
      </c>
      <c r="R10" s="822">
        <f t="shared" si="1"/>
        <v>0</v>
      </c>
      <c r="S10" s="822">
        <f t="shared" si="1"/>
        <v>0</v>
      </c>
      <c r="T10" s="822">
        <f t="shared" si="1"/>
        <v>0</v>
      </c>
      <c r="U10" s="822">
        <f t="shared" si="1"/>
        <v>0</v>
      </c>
      <c r="V10" s="822">
        <f t="shared" si="1"/>
        <v>0</v>
      </c>
      <c r="W10" s="822">
        <f t="shared" si="1"/>
        <v>0</v>
      </c>
      <c r="X10" s="822">
        <f t="shared" si="1"/>
        <v>0</v>
      </c>
      <c r="Y10" s="822">
        <f t="shared" si="1"/>
        <v>0</v>
      </c>
      <c r="Z10" s="822">
        <f t="shared" si="1"/>
        <v>0</v>
      </c>
      <c r="AA10" s="822">
        <f t="shared" si="1"/>
        <v>0</v>
      </c>
      <c r="AB10" s="822">
        <f t="shared" si="1"/>
        <v>0</v>
      </c>
      <c r="AC10" s="822">
        <f t="shared" si="2"/>
        <v>0</v>
      </c>
      <c r="AD10" s="822">
        <f t="shared" si="2"/>
        <v>0</v>
      </c>
      <c r="AF10" s="822">
        <f>ROW()</f>
        <v>10</v>
      </c>
    </row>
    <row r="11" spans="1:32">
      <c r="A11" s="750">
        <v>7</v>
      </c>
      <c r="B11" s="750">
        <v>4</v>
      </c>
      <c r="C11" s="751" t="s">
        <v>1181</v>
      </c>
      <c r="D11" s="844" t="s">
        <v>1182</v>
      </c>
      <c r="E11" s="752">
        <v>12</v>
      </c>
      <c r="F11" s="753">
        <v>46205</v>
      </c>
      <c r="G11" s="753">
        <v>46220</v>
      </c>
      <c r="H11" s="798" cm="1">
        <f t="array" ref="H11">IF($B11="","",IFERROR(_xlfn.AGGREGATE(15,6,ROW($B12:$B$98)/(($B12:$B$98&lt;=$B11)*($B12:$B$98&lt;&gt;"")),1)-1,98))</f>
        <v>11</v>
      </c>
      <c r="I11" s="819">
        <f>IF($B11="","",IF($C11&lt;&gt;"",SUMIF(MAPEO!$A:$A,$C11,MAPEO!$K:$K),SUMIFS(MAPEO!$K:$K,MAPEO!$C:$C,"&gt;"&amp;ROW(),MAPEO!$C:$C,"&lt;="&amp;$H11)))</f>
        <v>0</v>
      </c>
      <c r="J11" s="796" t="str">
        <f t="shared" si="3"/>
        <v/>
      </c>
      <c r="L11" s="822">
        <f t="shared" si="4"/>
        <v>0</v>
      </c>
      <c r="M11" s="822">
        <f t="shared" si="1"/>
        <v>0</v>
      </c>
      <c r="N11" s="822">
        <f t="shared" si="1"/>
        <v>0</v>
      </c>
      <c r="O11" s="822">
        <f t="shared" si="1"/>
        <v>0</v>
      </c>
      <c r="P11" s="822">
        <f t="shared" si="1"/>
        <v>0</v>
      </c>
      <c r="Q11" s="822">
        <f t="shared" si="1"/>
        <v>0</v>
      </c>
      <c r="R11" s="822">
        <f t="shared" si="1"/>
        <v>0</v>
      </c>
      <c r="S11" s="822">
        <f t="shared" si="1"/>
        <v>0</v>
      </c>
      <c r="T11" s="822">
        <f t="shared" si="1"/>
        <v>0</v>
      </c>
      <c r="U11" s="822">
        <f t="shared" si="1"/>
        <v>0</v>
      </c>
      <c r="V11" s="822">
        <f t="shared" si="1"/>
        <v>0</v>
      </c>
      <c r="W11" s="822">
        <f t="shared" si="1"/>
        <v>0</v>
      </c>
      <c r="X11" s="822">
        <f t="shared" si="1"/>
        <v>0</v>
      </c>
      <c r="Y11" s="822">
        <f t="shared" si="1"/>
        <v>0</v>
      </c>
      <c r="Z11" s="822">
        <f t="shared" si="1"/>
        <v>0</v>
      </c>
      <c r="AA11" s="822">
        <f t="shared" si="1"/>
        <v>0</v>
      </c>
      <c r="AB11" s="822">
        <f t="shared" si="1"/>
        <v>0</v>
      </c>
      <c r="AC11" s="822">
        <f t="shared" si="2"/>
        <v>0</v>
      </c>
      <c r="AD11" s="822">
        <f t="shared" si="2"/>
        <v>0</v>
      </c>
      <c r="AF11" s="822">
        <f>ROW()</f>
        <v>11</v>
      </c>
    </row>
    <row r="12" spans="1:32" ht="25.5">
      <c r="A12" s="750">
        <v>8</v>
      </c>
      <c r="B12" s="750">
        <v>4</v>
      </c>
      <c r="C12" s="751" t="s">
        <v>1183</v>
      </c>
      <c r="D12" s="844" t="s">
        <v>1184</v>
      </c>
      <c r="E12" s="752">
        <v>5</v>
      </c>
      <c r="F12" s="753">
        <v>46223</v>
      </c>
      <c r="G12" s="753">
        <v>46227</v>
      </c>
      <c r="H12" s="798" cm="1">
        <f t="array" ref="H12">IF($B12="","",IFERROR(_xlfn.AGGREGATE(15,6,ROW($B13:$B$98)/(($B13:$B$98&lt;=$B12)*($B13:$B$98&lt;&gt;"")),1)-1,98))</f>
        <v>12</v>
      </c>
      <c r="I12" s="819">
        <f>IF($B12="","",IF($C12&lt;&gt;"",SUMIF(MAPEO!$A:$A,$C12,MAPEO!$K:$K),SUMIFS(MAPEO!$K:$K,MAPEO!$C:$C,"&gt;"&amp;ROW(),MAPEO!$C:$C,"&lt;="&amp;$H12)))</f>
        <v>281.60000000000002</v>
      </c>
      <c r="J12" s="796">
        <f t="shared" si="3"/>
        <v>56.320000000000007</v>
      </c>
      <c r="L12" s="822">
        <f t="shared" si="4"/>
        <v>0</v>
      </c>
      <c r="M12" s="822">
        <f t="shared" si="1"/>
        <v>0</v>
      </c>
      <c r="N12" s="822">
        <f t="shared" si="1"/>
        <v>0</v>
      </c>
      <c r="O12" s="822">
        <f t="shared" si="1"/>
        <v>168.96</v>
      </c>
      <c r="P12" s="822">
        <f t="shared" si="1"/>
        <v>112.64000000000001</v>
      </c>
      <c r="Q12" s="822">
        <f t="shared" si="1"/>
        <v>0</v>
      </c>
      <c r="R12" s="822">
        <f t="shared" si="1"/>
        <v>0</v>
      </c>
      <c r="S12" s="822">
        <f t="shared" si="1"/>
        <v>0</v>
      </c>
      <c r="T12" s="822">
        <f t="shared" si="1"/>
        <v>0</v>
      </c>
      <c r="U12" s="822">
        <f t="shared" si="1"/>
        <v>0</v>
      </c>
      <c r="V12" s="822">
        <f t="shared" si="1"/>
        <v>0</v>
      </c>
      <c r="W12" s="822">
        <f t="shared" si="1"/>
        <v>0</v>
      </c>
      <c r="X12" s="822">
        <f t="shared" si="1"/>
        <v>0</v>
      </c>
      <c r="Y12" s="822">
        <f t="shared" si="1"/>
        <v>0</v>
      </c>
      <c r="Z12" s="822">
        <f t="shared" si="1"/>
        <v>0</v>
      </c>
      <c r="AA12" s="822">
        <f t="shared" si="1"/>
        <v>0</v>
      </c>
      <c r="AB12" s="822">
        <f t="shared" si="1"/>
        <v>0</v>
      </c>
      <c r="AC12" s="822">
        <f t="shared" si="2"/>
        <v>0</v>
      </c>
      <c r="AD12" s="822">
        <f t="shared" si="2"/>
        <v>0</v>
      </c>
      <c r="AF12" s="822">
        <f>ROW()</f>
        <v>12</v>
      </c>
    </row>
    <row r="13" spans="1:32">
      <c r="A13" s="746">
        <v>9</v>
      </c>
      <c r="B13" s="746">
        <v>2</v>
      </c>
      <c r="C13" s="747"/>
      <c r="D13" s="843" t="s">
        <v>1185</v>
      </c>
      <c r="E13" s="748">
        <v>30</v>
      </c>
      <c r="F13" s="749">
        <v>46233</v>
      </c>
      <c r="G13" s="749">
        <v>46275</v>
      </c>
      <c r="H13" s="798" cm="1">
        <f t="array" ref="H13">IF($B13="","",IFERROR(_xlfn.AGGREGATE(15,6,ROW($B14:$B$98)/(($B14:$B$98&lt;=$B13)*($B14:$B$98&lt;&gt;"")),1)-1,98))</f>
        <v>30</v>
      </c>
      <c r="I13" s="819">
        <f>IF($B13="","",IF($C13&lt;&gt;"",SUMIF(MAPEO!$A:$A,$C13,MAPEO!$K:$K),SUMIFS(MAPEO!$K:$K,MAPEO!$C:$C,"&gt;"&amp;ROW(),MAPEO!$C:$C,"&lt;="&amp;$H13)))</f>
        <v>1623.6481992445449</v>
      </c>
      <c r="J13" s="796" t="str">
        <f t="shared" si="3"/>
        <v/>
      </c>
      <c r="L13" s="822">
        <f t="shared" si="4"/>
        <v>0</v>
      </c>
      <c r="M13" s="822">
        <f t="shared" si="1"/>
        <v>0</v>
      </c>
      <c r="N13" s="822">
        <f t="shared" si="1"/>
        <v>0</v>
      </c>
      <c r="O13" s="822">
        <f t="shared" si="1"/>
        <v>0</v>
      </c>
      <c r="P13" s="822">
        <f t="shared" si="1"/>
        <v>0</v>
      </c>
      <c r="Q13" s="822">
        <f t="shared" si="1"/>
        <v>536.3453066666666</v>
      </c>
      <c r="R13" s="822">
        <f t="shared" si="1"/>
        <v>606.45071413343408</v>
      </c>
      <c r="S13" s="822">
        <f t="shared" si="1"/>
        <v>15.840556444444445</v>
      </c>
      <c r="T13" s="822">
        <f t="shared" si="1"/>
        <v>118.64507636363636</v>
      </c>
      <c r="U13" s="822">
        <f t="shared" si="1"/>
        <v>130.31253963636365</v>
      </c>
      <c r="V13" s="822">
        <f t="shared" si="1"/>
        <v>212.06400600000003</v>
      </c>
      <c r="W13" s="822">
        <f t="shared" si="1"/>
        <v>3.99</v>
      </c>
      <c r="X13" s="822">
        <f t="shared" si="1"/>
        <v>0</v>
      </c>
      <c r="Y13" s="822">
        <f t="shared" si="1"/>
        <v>0</v>
      </c>
      <c r="Z13" s="822">
        <f t="shared" si="1"/>
        <v>0</v>
      </c>
      <c r="AA13" s="822">
        <f t="shared" si="1"/>
        <v>0</v>
      </c>
      <c r="AB13" s="822">
        <f t="shared" si="1"/>
        <v>0</v>
      </c>
      <c r="AC13" s="822">
        <f t="shared" si="2"/>
        <v>0</v>
      </c>
      <c r="AD13" s="822">
        <f t="shared" si="2"/>
        <v>0</v>
      </c>
      <c r="AF13" s="822">
        <f>ROW()</f>
        <v>13</v>
      </c>
    </row>
    <row r="14" spans="1:32">
      <c r="A14" s="754">
        <v>10</v>
      </c>
      <c r="B14" s="754">
        <v>3</v>
      </c>
      <c r="C14" s="755"/>
      <c r="D14" s="845" t="s">
        <v>1186</v>
      </c>
      <c r="E14" s="756">
        <v>10</v>
      </c>
      <c r="F14" s="757">
        <v>46233</v>
      </c>
      <c r="G14" s="757">
        <v>46247</v>
      </c>
      <c r="H14" s="798" cm="1">
        <f t="array" ref="H14">IF($B14="","",IFERROR(_xlfn.AGGREGATE(15,6,ROW($B15:$B$98)/(($B15:$B$98&lt;=$B14)*($B15:$B$98&lt;&gt;"")),1)-1,98))</f>
        <v>20</v>
      </c>
      <c r="I14" s="819">
        <f>IF($B14="","",IF($C14&lt;&gt;"",SUMIF(MAPEO!$A:$A,$C14,MAPEO!$K:$K),SUMIFS(MAPEO!$K:$K,MAPEO!$C:$C,"&gt;"&amp;ROW(),MAPEO!$C:$C,"&lt;="&amp;$H14)))</f>
        <v>1143.4848208001006</v>
      </c>
      <c r="J14" s="796" t="str">
        <f t="shared" si="3"/>
        <v/>
      </c>
      <c r="L14" s="822">
        <f t="shared" si="4"/>
        <v>0</v>
      </c>
      <c r="M14" s="822">
        <f t="shared" si="1"/>
        <v>0</v>
      </c>
      <c r="N14" s="822">
        <f t="shared" si="1"/>
        <v>0</v>
      </c>
      <c r="O14" s="822">
        <f t="shared" si="1"/>
        <v>0</v>
      </c>
      <c r="P14" s="822">
        <f t="shared" si="1"/>
        <v>0</v>
      </c>
      <c r="Q14" s="822">
        <f t="shared" si="1"/>
        <v>536.3453066666666</v>
      </c>
      <c r="R14" s="822">
        <f t="shared" si="1"/>
        <v>606.45071413343408</v>
      </c>
      <c r="S14" s="822">
        <f t="shared" si="1"/>
        <v>0.68880000000000008</v>
      </c>
      <c r="T14" s="822">
        <f t="shared" si="1"/>
        <v>0</v>
      </c>
      <c r="U14" s="822">
        <f t="shared" si="1"/>
        <v>0</v>
      </c>
      <c r="V14" s="822">
        <f t="shared" si="1"/>
        <v>0</v>
      </c>
      <c r="W14" s="822">
        <f t="shared" si="1"/>
        <v>0</v>
      </c>
      <c r="X14" s="822">
        <f t="shared" si="1"/>
        <v>0</v>
      </c>
      <c r="Y14" s="822">
        <f t="shared" si="1"/>
        <v>0</v>
      </c>
      <c r="Z14" s="822">
        <f t="shared" si="1"/>
        <v>0</v>
      </c>
      <c r="AA14" s="822">
        <f t="shared" si="1"/>
        <v>0</v>
      </c>
      <c r="AB14" s="822">
        <f t="shared" si="1"/>
        <v>0</v>
      </c>
      <c r="AC14" s="822">
        <f t="shared" si="2"/>
        <v>0</v>
      </c>
      <c r="AD14" s="822">
        <f t="shared" si="2"/>
        <v>0</v>
      </c>
      <c r="AF14" s="822">
        <f>ROW()</f>
        <v>14</v>
      </c>
    </row>
    <row r="15" spans="1:32" ht="25.5">
      <c r="A15" s="750">
        <v>11</v>
      </c>
      <c r="B15" s="750">
        <v>4</v>
      </c>
      <c r="C15" s="751" t="s">
        <v>1187</v>
      </c>
      <c r="D15" s="844" t="s">
        <v>1188</v>
      </c>
      <c r="E15" s="752">
        <v>2</v>
      </c>
      <c r="F15" s="753">
        <v>46233</v>
      </c>
      <c r="G15" s="753">
        <v>46234</v>
      </c>
      <c r="H15" s="798" cm="1">
        <f t="array" ref="H15">IF($B15="","",IFERROR(_xlfn.AGGREGATE(15,6,ROW($B16:$B$98)/(($B16:$B$98&lt;=$B15)*($B16:$B$98&lt;&gt;"")),1)-1,98))</f>
        <v>15</v>
      </c>
      <c r="I15" s="819">
        <f>IF($B15="","",IF($C15&lt;&gt;"",SUMIF(MAPEO!$A:$A,$C15,MAPEO!$K:$K),SUMIFS(MAPEO!$K:$K,MAPEO!$C:$C,"&gt;"&amp;ROW(),MAPEO!$C:$C,"&lt;="&amp;$H15)))</f>
        <v>112</v>
      </c>
      <c r="J15" s="796">
        <f t="shared" si="3"/>
        <v>56</v>
      </c>
      <c r="L15" s="822">
        <f t="shared" si="4"/>
        <v>0</v>
      </c>
      <c r="M15" s="822">
        <f t="shared" si="1"/>
        <v>0</v>
      </c>
      <c r="N15" s="822">
        <f t="shared" si="1"/>
        <v>0</v>
      </c>
      <c r="O15" s="822">
        <f t="shared" si="1"/>
        <v>0</v>
      </c>
      <c r="P15" s="822">
        <f t="shared" si="1"/>
        <v>0</v>
      </c>
      <c r="Q15" s="822">
        <f t="shared" si="1"/>
        <v>112</v>
      </c>
      <c r="R15" s="822">
        <f t="shared" si="1"/>
        <v>0</v>
      </c>
      <c r="S15" s="822">
        <f t="shared" si="1"/>
        <v>0</v>
      </c>
      <c r="T15" s="822">
        <f t="shared" si="1"/>
        <v>0</v>
      </c>
      <c r="U15" s="822">
        <f t="shared" si="1"/>
        <v>0</v>
      </c>
      <c r="V15" s="822">
        <f t="shared" si="1"/>
        <v>0</v>
      </c>
      <c r="W15" s="822">
        <f t="shared" si="1"/>
        <v>0</v>
      </c>
      <c r="X15" s="822">
        <f t="shared" si="1"/>
        <v>0</v>
      </c>
      <c r="Y15" s="822">
        <f t="shared" si="1"/>
        <v>0</v>
      </c>
      <c r="Z15" s="822">
        <f t="shared" si="1"/>
        <v>0</v>
      </c>
      <c r="AA15" s="822">
        <f t="shared" si="1"/>
        <v>0</v>
      </c>
      <c r="AB15" s="822">
        <f t="shared" si="1"/>
        <v>0</v>
      </c>
      <c r="AC15" s="822">
        <f t="shared" si="2"/>
        <v>0</v>
      </c>
      <c r="AD15" s="822">
        <f t="shared" si="2"/>
        <v>0</v>
      </c>
      <c r="AF15" s="822">
        <f>ROW()</f>
        <v>15</v>
      </c>
    </row>
    <row r="16" spans="1:32">
      <c r="A16" s="750">
        <v>12</v>
      </c>
      <c r="B16" s="750">
        <v>4</v>
      </c>
      <c r="C16" s="751" t="s">
        <v>1189</v>
      </c>
      <c r="D16" s="844" t="s">
        <v>1190</v>
      </c>
      <c r="E16" s="752">
        <v>2</v>
      </c>
      <c r="F16" s="753">
        <v>46237</v>
      </c>
      <c r="G16" s="753">
        <v>46238</v>
      </c>
      <c r="H16" s="798" cm="1">
        <f t="array" ref="H16">IF($B16="","",IFERROR(_xlfn.AGGREGATE(15,6,ROW($B17:$B$98)/(($B17:$B$98&lt;=$B16)*($B17:$B$98&lt;&gt;"")),1)-1,98))</f>
        <v>16</v>
      </c>
      <c r="I16" s="819">
        <f>IF($B16="","",IF($C16&lt;&gt;"",SUMIF(MAPEO!$A:$A,$C16,MAPEO!$K:$K),SUMIFS(MAPEO!$K:$K,MAPEO!$C:$C,"&gt;"&amp;ROW(),MAPEO!$C:$C,"&lt;="&amp;$H16)))</f>
        <v>198.4</v>
      </c>
      <c r="J16" s="796">
        <f t="shared" si="3"/>
        <v>99.2</v>
      </c>
      <c r="L16" s="822">
        <f t="shared" si="4"/>
        <v>0</v>
      </c>
      <c r="M16" s="822">
        <f t="shared" si="1"/>
        <v>0</v>
      </c>
      <c r="N16" s="822">
        <f t="shared" si="1"/>
        <v>0</v>
      </c>
      <c r="O16" s="822">
        <f t="shared" si="1"/>
        <v>0</v>
      </c>
      <c r="P16" s="822">
        <f t="shared" si="1"/>
        <v>0</v>
      </c>
      <c r="Q16" s="822">
        <f t="shared" si="1"/>
        <v>198.4</v>
      </c>
      <c r="R16" s="822">
        <f t="shared" si="1"/>
        <v>0</v>
      </c>
      <c r="S16" s="822">
        <f t="shared" si="1"/>
        <v>0</v>
      </c>
      <c r="T16" s="822">
        <f t="shared" si="1"/>
        <v>0</v>
      </c>
      <c r="U16" s="822">
        <f t="shared" si="1"/>
        <v>0</v>
      </c>
      <c r="V16" s="822">
        <f t="shared" si="1"/>
        <v>0</v>
      </c>
      <c r="W16" s="822">
        <f t="shared" si="1"/>
        <v>0</v>
      </c>
      <c r="X16" s="822">
        <f t="shared" si="1"/>
        <v>0</v>
      </c>
      <c r="Y16" s="822">
        <f t="shared" si="1"/>
        <v>0</v>
      </c>
      <c r="Z16" s="822">
        <f t="shared" si="1"/>
        <v>0</v>
      </c>
      <c r="AA16" s="822">
        <f t="shared" si="1"/>
        <v>0</v>
      </c>
      <c r="AB16" s="822">
        <f t="shared" si="1"/>
        <v>0</v>
      </c>
      <c r="AC16" s="822">
        <f t="shared" si="2"/>
        <v>0</v>
      </c>
      <c r="AD16" s="822">
        <f t="shared" si="2"/>
        <v>0</v>
      </c>
      <c r="AF16" s="822">
        <f>ROW()</f>
        <v>16</v>
      </c>
    </row>
    <row r="17" spans="1:32" ht="25.5">
      <c r="A17" s="750">
        <v>13</v>
      </c>
      <c r="B17" s="750">
        <v>4</v>
      </c>
      <c r="C17" s="751" t="s">
        <v>1191</v>
      </c>
      <c r="D17" s="844" t="s">
        <v>1192</v>
      </c>
      <c r="E17" s="752">
        <v>2</v>
      </c>
      <c r="F17" s="753">
        <v>46239</v>
      </c>
      <c r="G17" s="753">
        <v>46241</v>
      </c>
      <c r="H17" s="798" cm="1">
        <f t="array" ref="H17">IF($B17="","",IFERROR(_xlfn.AGGREGATE(15,6,ROW($B18:$B$98)/(($B18:$B$98&lt;=$B17)*($B18:$B$98&lt;&gt;"")),1)-1,98))</f>
        <v>17</v>
      </c>
      <c r="I17" s="819">
        <f>IF($B17="","",IF($C17&lt;&gt;"",SUMIF(MAPEO!$A:$A,$C17,MAPEO!$K:$K),SUMIFS(MAPEO!$K:$K,MAPEO!$C:$C,"&gt;"&amp;ROW(),MAPEO!$C:$C,"&lt;="&amp;$H17)))</f>
        <v>677.83591999999999</v>
      </c>
      <c r="J17" s="796">
        <f t="shared" si="3"/>
        <v>338.91795999999999</v>
      </c>
      <c r="L17" s="822">
        <f t="shared" si="4"/>
        <v>0</v>
      </c>
      <c r="M17" s="822">
        <f t="shared" si="1"/>
        <v>0</v>
      </c>
      <c r="N17" s="822">
        <f t="shared" si="1"/>
        <v>0</v>
      </c>
      <c r="O17" s="822">
        <f t="shared" si="1"/>
        <v>0</v>
      </c>
      <c r="P17" s="822">
        <f t="shared" si="1"/>
        <v>0</v>
      </c>
      <c r="Q17" s="822">
        <f t="shared" si="1"/>
        <v>225.94530666666665</v>
      </c>
      <c r="R17" s="822">
        <f t="shared" si="1"/>
        <v>451.89061333333331</v>
      </c>
      <c r="S17" s="822">
        <f t="shared" si="1"/>
        <v>0</v>
      </c>
      <c r="T17" s="822">
        <f t="shared" si="1"/>
        <v>0</v>
      </c>
      <c r="U17" s="822">
        <f t="shared" si="1"/>
        <v>0</v>
      </c>
      <c r="V17" s="822">
        <f t="shared" si="1"/>
        <v>0</v>
      </c>
      <c r="W17" s="822">
        <f t="shared" si="1"/>
        <v>0</v>
      </c>
      <c r="X17" s="822">
        <f t="shared" si="1"/>
        <v>0</v>
      </c>
      <c r="Y17" s="822">
        <f t="shared" si="1"/>
        <v>0</v>
      </c>
      <c r="Z17" s="822">
        <f t="shared" si="1"/>
        <v>0</v>
      </c>
      <c r="AA17" s="822">
        <f t="shared" si="1"/>
        <v>0</v>
      </c>
      <c r="AB17" s="822">
        <f t="shared" si="1"/>
        <v>0</v>
      </c>
      <c r="AC17" s="822">
        <f t="shared" si="2"/>
        <v>0</v>
      </c>
      <c r="AD17" s="822">
        <f t="shared" si="2"/>
        <v>0</v>
      </c>
      <c r="AF17" s="822">
        <f>ROW()</f>
        <v>17</v>
      </c>
    </row>
    <row r="18" spans="1:32" ht="25.5">
      <c r="A18" s="750">
        <v>14</v>
      </c>
      <c r="B18" s="750">
        <v>4</v>
      </c>
      <c r="C18" s="751" t="s">
        <v>1193</v>
      </c>
      <c r="D18" s="844" t="s">
        <v>1194</v>
      </c>
      <c r="E18" s="752">
        <v>1</v>
      </c>
      <c r="F18" s="753">
        <v>46244</v>
      </c>
      <c r="G18" s="753">
        <v>46244</v>
      </c>
      <c r="H18" s="798" cm="1">
        <f t="array" ref="H18">IF($B18="","",IFERROR(_xlfn.AGGREGATE(15,6,ROW($B19:$B$98)/(($B19:$B$98&lt;=$B18)*($B19:$B$98&lt;&gt;"")),1)-1,98))</f>
        <v>18</v>
      </c>
      <c r="I18" s="819">
        <f>IF($B18="","",IF($C18&lt;&gt;"",SUMIF(MAPEO!$A:$A,$C18,MAPEO!$K:$K),SUMIFS(MAPEO!$K:$K,MAPEO!$C:$C,"&gt;"&amp;ROW(),MAPEO!$C:$C,"&lt;="&amp;$H18)))</f>
        <v>100.80010080010081</v>
      </c>
      <c r="J18" s="796">
        <f t="shared" si="3"/>
        <v>100.80010080010081</v>
      </c>
      <c r="L18" s="822">
        <f t="shared" si="4"/>
        <v>0</v>
      </c>
      <c r="M18" s="822">
        <f t="shared" si="1"/>
        <v>0</v>
      </c>
      <c r="N18" s="822">
        <f t="shared" si="1"/>
        <v>0</v>
      </c>
      <c r="O18" s="822">
        <f t="shared" si="1"/>
        <v>0</v>
      </c>
      <c r="P18" s="822">
        <f t="shared" si="1"/>
        <v>0</v>
      </c>
      <c r="Q18" s="822">
        <f t="shared" si="1"/>
        <v>0</v>
      </c>
      <c r="R18" s="822">
        <f t="shared" si="1"/>
        <v>100.80010080010081</v>
      </c>
      <c r="S18" s="822">
        <f t="shared" si="1"/>
        <v>0</v>
      </c>
      <c r="T18" s="822">
        <f t="shared" si="1"/>
        <v>0</v>
      </c>
      <c r="U18" s="822">
        <f t="shared" si="1"/>
        <v>0</v>
      </c>
      <c r="V18" s="822">
        <f t="shared" si="1"/>
        <v>0</v>
      </c>
      <c r="W18" s="822">
        <f t="shared" si="1"/>
        <v>0</v>
      </c>
      <c r="X18" s="822">
        <f t="shared" si="1"/>
        <v>0</v>
      </c>
      <c r="Y18" s="822">
        <f t="shared" si="1"/>
        <v>0</v>
      </c>
      <c r="Z18" s="822">
        <f t="shared" si="1"/>
        <v>0</v>
      </c>
      <c r="AA18" s="822">
        <f t="shared" si="1"/>
        <v>0</v>
      </c>
      <c r="AB18" s="822">
        <f t="shared" si="1"/>
        <v>0</v>
      </c>
      <c r="AC18" s="822">
        <f t="shared" si="2"/>
        <v>0</v>
      </c>
      <c r="AD18" s="822">
        <f t="shared" si="2"/>
        <v>0</v>
      </c>
      <c r="AF18" s="822">
        <f>ROW()</f>
        <v>18</v>
      </c>
    </row>
    <row r="19" spans="1:32">
      <c r="A19" s="750">
        <v>15</v>
      </c>
      <c r="B19" s="750">
        <v>4</v>
      </c>
      <c r="C19" s="751" t="s">
        <v>1195</v>
      </c>
      <c r="D19" s="844" t="s">
        <v>1196</v>
      </c>
      <c r="E19" s="752">
        <v>2</v>
      </c>
      <c r="F19" s="753">
        <v>46245</v>
      </c>
      <c r="G19" s="753">
        <v>46246</v>
      </c>
      <c r="H19" s="798" cm="1">
        <f t="array" ref="H19">IF($B19="","",IFERROR(_xlfn.AGGREGATE(15,6,ROW($B20:$B$98)/(($B20:$B$98&lt;=$B19)*($B20:$B$98&lt;&gt;"")),1)-1,98))</f>
        <v>19</v>
      </c>
      <c r="I19" s="819">
        <f>IF($B19="","",IF($C19&lt;&gt;"",SUMIF(MAPEO!$A:$A,$C19,MAPEO!$K:$K),SUMIFS(MAPEO!$K:$K,MAPEO!$C:$C,"&gt;"&amp;ROW(),MAPEO!$C:$C,"&lt;="&amp;$H19)))</f>
        <v>53.760000000000005</v>
      </c>
      <c r="J19" s="796">
        <f t="shared" si="3"/>
        <v>26.880000000000003</v>
      </c>
      <c r="L19" s="822">
        <f t="shared" si="4"/>
        <v>0</v>
      </c>
      <c r="M19" s="822">
        <f t="shared" si="1"/>
        <v>0</v>
      </c>
      <c r="N19" s="822">
        <f t="shared" si="1"/>
        <v>0</v>
      </c>
      <c r="O19" s="822">
        <f t="shared" si="1"/>
        <v>0</v>
      </c>
      <c r="P19" s="822">
        <f t="shared" si="1"/>
        <v>0</v>
      </c>
      <c r="Q19" s="822">
        <f t="shared" si="1"/>
        <v>0</v>
      </c>
      <c r="R19" s="822">
        <f t="shared" si="1"/>
        <v>53.760000000000005</v>
      </c>
      <c r="S19" s="822">
        <f t="shared" si="1"/>
        <v>0</v>
      </c>
      <c r="T19" s="822">
        <f t="shared" si="1"/>
        <v>0</v>
      </c>
      <c r="U19" s="822">
        <f t="shared" si="1"/>
        <v>0</v>
      </c>
      <c r="V19" s="822">
        <f t="shared" si="1"/>
        <v>0</v>
      </c>
      <c r="W19" s="822">
        <f t="shared" si="1"/>
        <v>0</v>
      </c>
      <c r="X19" s="822">
        <f t="shared" si="1"/>
        <v>0</v>
      </c>
      <c r="Y19" s="822">
        <f t="shared" si="1"/>
        <v>0</v>
      </c>
      <c r="Z19" s="822">
        <f t="shared" si="1"/>
        <v>0</v>
      </c>
      <c r="AA19" s="822">
        <f t="shared" si="1"/>
        <v>0</v>
      </c>
      <c r="AB19" s="822">
        <f t="shared" si="1"/>
        <v>0</v>
      </c>
      <c r="AC19" s="822">
        <f t="shared" si="2"/>
        <v>0</v>
      </c>
      <c r="AD19" s="822">
        <f t="shared" si="2"/>
        <v>0</v>
      </c>
      <c r="AF19" s="822">
        <f>ROW()</f>
        <v>19</v>
      </c>
    </row>
    <row r="20" spans="1:32" ht="25.5">
      <c r="A20" s="750">
        <v>16</v>
      </c>
      <c r="B20" s="750">
        <v>4</v>
      </c>
      <c r="C20" s="751" t="s">
        <v>1197</v>
      </c>
      <c r="D20" s="844" t="s">
        <v>1198</v>
      </c>
      <c r="E20" s="752">
        <v>1</v>
      </c>
      <c r="F20" s="753">
        <v>46247</v>
      </c>
      <c r="G20" s="753">
        <v>46247</v>
      </c>
      <c r="H20" s="798" cm="1">
        <f t="array" ref="H20">IF($B20="","",IFERROR(_xlfn.AGGREGATE(15,6,ROW($B21:$B$98)/(($B21:$B$98&lt;=$B20)*($B21:$B$98&lt;&gt;"")),1)-1,98))</f>
        <v>20</v>
      </c>
      <c r="I20" s="819">
        <f>IF($B20="","",IF($C20&lt;&gt;"",SUMIF(MAPEO!$A:$A,$C20,MAPEO!$K:$K),SUMIFS(MAPEO!$K:$K,MAPEO!$C:$C,"&gt;"&amp;ROW(),MAPEO!$C:$C,"&lt;="&amp;$H20)))</f>
        <v>0.68880000000000008</v>
      </c>
      <c r="J20" s="796">
        <f t="shared" si="3"/>
        <v>0.68880000000000008</v>
      </c>
      <c r="L20" s="822">
        <f t="shared" si="4"/>
        <v>0</v>
      </c>
      <c r="M20" s="822">
        <f t="shared" si="1"/>
        <v>0</v>
      </c>
      <c r="N20" s="822">
        <f t="shared" si="1"/>
        <v>0</v>
      </c>
      <c r="O20" s="822">
        <f t="shared" si="1"/>
        <v>0</v>
      </c>
      <c r="P20" s="822">
        <f t="shared" si="1"/>
        <v>0</v>
      </c>
      <c r="Q20" s="822">
        <f t="shared" si="1"/>
        <v>0</v>
      </c>
      <c r="R20" s="822">
        <f t="shared" si="1"/>
        <v>0</v>
      </c>
      <c r="S20" s="822">
        <f t="shared" si="1"/>
        <v>0.68880000000000008</v>
      </c>
      <c r="T20" s="822">
        <f t="shared" si="1"/>
        <v>0</v>
      </c>
      <c r="U20" s="822">
        <f t="shared" si="1"/>
        <v>0</v>
      </c>
      <c r="V20" s="822">
        <f t="shared" si="1"/>
        <v>0</v>
      </c>
      <c r="W20" s="822">
        <f t="shared" si="1"/>
        <v>0</v>
      </c>
      <c r="X20" s="822">
        <f t="shared" si="1"/>
        <v>0</v>
      </c>
      <c r="Y20" s="822">
        <f t="shared" si="1"/>
        <v>0</v>
      </c>
      <c r="Z20" s="822">
        <f t="shared" si="1"/>
        <v>0</v>
      </c>
      <c r="AA20" s="822">
        <f t="shared" si="1"/>
        <v>0</v>
      </c>
      <c r="AB20" s="822">
        <f t="shared" ref="AB20:AD39" si="5">IF($B20="","",IF($C20&lt;&gt;"",IFERROR($I20*MAX(0,MIN($G20,AB$3)-MAX($F20,AB$3-6)+1)/($G20-$F20+1),""),SUMIFS(AB$5:AB$98,$C$5:$C$98,"?*",$AF$5:$AF$98,"&gt;"&amp;ROW(),$AF$5:$AF$98,"&lt;="&amp;$H20)))</f>
        <v>0</v>
      </c>
      <c r="AC20" s="822">
        <f t="shared" si="2"/>
        <v>0</v>
      </c>
      <c r="AD20" s="822">
        <f t="shared" si="2"/>
        <v>0</v>
      </c>
      <c r="AF20" s="822">
        <f>ROW()</f>
        <v>20</v>
      </c>
    </row>
    <row r="21" spans="1:32">
      <c r="A21" s="754">
        <v>17</v>
      </c>
      <c r="B21" s="754">
        <v>3</v>
      </c>
      <c r="C21" s="755"/>
      <c r="D21" s="845" t="s">
        <v>1199</v>
      </c>
      <c r="E21" s="756">
        <v>1</v>
      </c>
      <c r="F21" s="757">
        <v>46247</v>
      </c>
      <c r="G21" s="757">
        <v>46247</v>
      </c>
      <c r="H21" s="798" cm="1">
        <f t="array" ref="H21">IF($B21="","",IFERROR(_xlfn.AGGREGATE(15,6,ROW($B22:$B$98)/(($B22:$B$98&lt;=$B21)*($B22:$B$98&lt;&gt;"")),1)-1,98))</f>
        <v>22</v>
      </c>
      <c r="I21" s="819">
        <f>IF($B21="","",IF($C21&lt;&gt;"",SUMIF(MAPEO!$A:$A,$C21,MAPEO!$K:$K),SUMIFS(MAPEO!$K:$K,MAPEO!$C:$C,"&gt;"&amp;ROW(),MAPEO!$C:$C,"&lt;="&amp;$H21)))</f>
        <v>0.35095999999999994</v>
      </c>
      <c r="J21" s="796" t="str">
        <f t="shared" si="3"/>
        <v/>
      </c>
      <c r="L21" s="822">
        <f t="shared" si="4"/>
        <v>0</v>
      </c>
      <c r="M21" s="822">
        <f t="shared" si="4"/>
        <v>0</v>
      </c>
      <c r="N21" s="822">
        <f t="shared" si="4"/>
        <v>0</v>
      </c>
      <c r="O21" s="822">
        <f t="shared" si="4"/>
        <v>0</v>
      </c>
      <c r="P21" s="822">
        <f t="shared" si="4"/>
        <v>0</v>
      </c>
      <c r="Q21" s="822">
        <f t="shared" si="4"/>
        <v>0</v>
      </c>
      <c r="R21" s="822">
        <f t="shared" si="4"/>
        <v>0</v>
      </c>
      <c r="S21" s="822">
        <f t="shared" si="4"/>
        <v>0.35095999999999994</v>
      </c>
      <c r="T21" s="822">
        <f t="shared" si="4"/>
        <v>0</v>
      </c>
      <c r="U21" s="822">
        <f t="shared" si="4"/>
        <v>0</v>
      </c>
      <c r="V21" s="822">
        <f t="shared" si="4"/>
        <v>0</v>
      </c>
      <c r="W21" s="822">
        <f t="shared" si="4"/>
        <v>0</v>
      </c>
      <c r="X21" s="822">
        <f t="shared" si="4"/>
        <v>0</v>
      </c>
      <c r="Y21" s="822">
        <f t="shared" si="4"/>
        <v>0</v>
      </c>
      <c r="Z21" s="822">
        <f t="shared" si="4"/>
        <v>0</v>
      </c>
      <c r="AA21" s="822">
        <f t="shared" si="4"/>
        <v>0</v>
      </c>
      <c r="AB21" s="822">
        <f t="shared" si="5"/>
        <v>0</v>
      </c>
      <c r="AC21" s="822">
        <f t="shared" si="2"/>
        <v>0</v>
      </c>
      <c r="AD21" s="822">
        <f t="shared" si="2"/>
        <v>0</v>
      </c>
      <c r="AF21" s="822">
        <f>ROW()</f>
        <v>21</v>
      </c>
    </row>
    <row r="22" spans="1:32">
      <c r="A22" s="750">
        <v>18</v>
      </c>
      <c r="B22" s="750">
        <v>4</v>
      </c>
      <c r="C22" s="751" t="s">
        <v>1200</v>
      </c>
      <c r="D22" s="844" t="s">
        <v>1201</v>
      </c>
      <c r="E22" s="752">
        <v>1</v>
      </c>
      <c r="F22" s="753">
        <v>46247</v>
      </c>
      <c r="G22" s="753">
        <v>46247</v>
      </c>
      <c r="H22" s="798" cm="1">
        <f t="array" ref="H22">IF($B22="","",IFERROR(_xlfn.AGGREGATE(15,6,ROW($B23:$B$98)/(($B23:$B$98&lt;=$B22)*($B23:$B$98&lt;&gt;"")),1)-1,98))</f>
        <v>22</v>
      </c>
      <c r="I22" s="819">
        <f>IF($B22="","",IF($C22&lt;&gt;"",SUMIF(MAPEO!$A:$A,$C22,MAPEO!$K:$K),SUMIFS(MAPEO!$K:$K,MAPEO!$C:$C,"&gt;"&amp;ROW(),MAPEO!$C:$C,"&lt;="&amp;$H22)))</f>
        <v>0.35095999999999994</v>
      </c>
      <c r="J22" s="796">
        <f t="shared" si="3"/>
        <v>0.35095999999999994</v>
      </c>
      <c r="L22" s="822">
        <f t="shared" ref="L22:AA37" si="6">IF($B22="","",IF($C22&lt;&gt;"",IFERROR($I22*MAX(0,MIN($G22,L$3)-MAX($F22,L$3-6)+1)/($G22-$F22+1),""),SUMIFS(L$5:L$98,$C$5:$C$98,"?*",$AF$5:$AF$98,"&gt;"&amp;ROW(),$AF$5:$AF$98,"&lt;="&amp;$H22)))</f>
        <v>0</v>
      </c>
      <c r="M22" s="822">
        <f t="shared" si="6"/>
        <v>0</v>
      </c>
      <c r="N22" s="822">
        <f t="shared" si="6"/>
        <v>0</v>
      </c>
      <c r="O22" s="822">
        <f t="shared" si="6"/>
        <v>0</v>
      </c>
      <c r="P22" s="822">
        <f t="shared" si="6"/>
        <v>0</v>
      </c>
      <c r="Q22" s="822">
        <f t="shared" si="6"/>
        <v>0</v>
      </c>
      <c r="R22" s="822">
        <f t="shared" si="6"/>
        <v>0</v>
      </c>
      <c r="S22" s="822">
        <f t="shared" si="6"/>
        <v>0.35095999999999994</v>
      </c>
      <c r="T22" s="822">
        <f t="shared" si="6"/>
        <v>0</v>
      </c>
      <c r="U22" s="822">
        <f t="shared" si="6"/>
        <v>0</v>
      </c>
      <c r="V22" s="822">
        <f t="shared" si="6"/>
        <v>0</v>
      </c>
      <c r="W22" s="822">
        <f t="shared" si="6"/>
        <v>0</v>
      </c>
      <c r="X22" s="822">
        <f t="shared" si="6"/>
        <v>0</v>
      </c>
      <c r="Y22" s="822">
        <f t="shared" si="6"/>
        <v>0</v>
      </c>
      <c r="Z22" s="822">
        <f t="shared" si="6"/>
        <v>0</v>
      </c>
      <c r="AA22" s="822">
        <f t="shared" si="6"/>
        <v>0</v>
      </c>
      <c r="AB22" s="822">
        <f t="shared" si="5"/>
        <v>0</v>
      </c>
      <c r="AC22" s="822">
        <f t="shared" si="2"/>
        <v>0</v>
      </c>
      <c r="AD22" s="822">
        <f t="shared" si="2"/>
        <v>0</v>
      </c>
      <c r="AF22" s="822">
        <f>ROW()</f>
        <v>22</v>
      </c>
    </row>
    <row r="23" spans="1:32">
      <c r="A23" s="754">
        <v>19</v>
      </c>
      <c r="B23" s="754">
        <v>3</v>
      </c>
      <c r="C23" s="755"/>
      <c r="D23" s="845" t="s">
        <v>1202</v>
      </c>
      <c r="E23" s="756">
        <v>20</v>
      </c>
      <c r="F23" s="757">
        <v>46248</v>
      </c>
      <c r="G23" s="757">
        <v>46275</v>
      </c>
      <c r="H23" s="798" cm="1">
        <f t="array" ref="H23">IF($B23="","",IFERROR(_xlfn.AGGREGATE(15,6,ROW($B24:$B$98)/(($B24:$B$98&lt;=$B23)*($B24:$B$98&lt;&gt;"")),1)-1,98))</f>
        <v>30</v>
      </c>
      <c r="I23" s="819">
        <f>IF($B23="","",IF($C23&lt;&gt;"",SUMIF(MAPEO!$A:$A,$C23,MAPEO!$K:$K),SUMIFS(MAPEO!$K:$K,MAPEO!$C:$C,"&gt;"&amp;ROW(),MAPEO!$C:$C,"&lt;="&amp;$H23)))</f>
        <v>479.81241844444452</v>
      </c>
      <c r="J23" s="796" t="str">
        <f t="shared" si="3"/>
        <v/>
      </c>
      <c r="L23" s="822">
        <f t="shared" si="6"/>
        <v>0</v>
      </c>
      <c r="M23" s="822">
        <f t="shared" si="6"/>
        <v>0</v>
      </c>
      <c r="N23" s="822">
        <f t="shared" si="6"/>
        <v>0</v>
      </c>
      <c r="O23" s="822">
        <f t="shared" si="6"/>
        <v>0</v>
      </c>
      <c r="P23" s="822">
        <f t="shared" si="6"/>
        <v>0</v>
      </c>
      <c r="Q23" s="822">
        <f t="shared" si="6"/>
        <v>0</v>
      </c>
      <c r="R23" s="822">
        <f t="shared" si="6"/>
        <v>0</v>
      </c>
      <c r="S23" s="822">
        <f t="shared" si="6"/>
        <v>14.800796444444444</v>
      </c>
      <c r="T23" s="822">
        <f t="shared" si="6"/>
        <v>118.64507636363636</v>
      </c>
      <c r="U23" s="822">
        <f t="shared" si="6"/>
        <v>130.31253963636365</v>
      </c>
      <c r="V23" s="822">
        <f t="shared" si="6"/>
        <v>212.06400600000003</v>
      </c>
      <c r="W23" s="822">
        <f t="shared" si="6"/>
        <v>3.99</v>
      </c>
      <c r="X23" s="822">
        <f t="shared" si="6"/>
        <v>0</v>
      </c>
      <c r="Y23" s="822">
        <f t="shared" si="6"/>
        <v>0</v>
      </c>
      <c r="Z23" s="822">
        <f t="shared" si="6"/>
        <v>0</v>
      </c>
      <c r="AA23" s="822">
        <f t="shared" si="6"/>
        <v>0</v>
      </c>
      <c r="AB23" s="822">
        <f t="shared" si="5"/>
        <v>0</v>
      </c>
      <c r="AC23" s="822">
        <f t="shared" si="2"/>
        <v>0</v>
      </c>
      <c r="AD23" s="822">
        <f t="shared" si="2"/>
        <v>0</v>
      </c>
      <c r="AF23" s="822">
        <f>ROW()</f>
        <v>23</v>
      </c>
    </row>
    <row r="24" spans="1:32">
      <c r="A24" s="750">
        <v>20</v>
      </c>
      <c r="B24" s="750">
        <v>4</v>
      </c>
      <c r="C24" s="751" t="s">
        <v>1203</v>
      </c>
      <c r="D24" s="844" t="s">
        <v>1204</v>
      </c>
      <c r="E24" s="752">
        <v>1</v>
      </c>
      <c r="F24" s="753">
        <v>46248</v>
      </c>
      <c r="G24" s="753">
        <v>46248</v>
      </c>
      <c r="H24" s="798" cm="1">
        <f t="array" ref="H24">IF($B24="","",IFERROR(_xlfn.AGGREGATE(15,6,ROW($B25:$B$98)/(($B25:$B$98&lt;=$B24)*($B25:$B$98&lt;&gt;"")),1)-1,98))</f>
        <v>24</v>
      </c>
      <c r="I24" s="819">
        <f>IF($B24="","",IF($C24&lt;&gt;"",SUMIF(MAPEO!$A:$A,$C24,MAPEO!$K:$K),SUMIFS(MAPEO!$K:$K,MAPEO!$C:$C,"&gt;"&amp;ROW(),MAPEO!$C:$C,"&lt;="&amp;$H24)))</f>
        <v>5.9949120000000011</v>
      </c>
      <c r="J24" s="796">
        <f t="shared" si="3"/>
        <v>5.9949120000000011</v>
      </c>
      <c r="L24" s="822">
        <f t="shared" si="6"/>
        <v>0</v>
      </c>
      <c r="M24" s="822">
        <f t="shared" si="6"/>
        <v>0</v>
      </c>
      <c r="N24" s="822">
        <f t="shared" si="6"/>
        <v>0</v>
      </c>
      <c r="O24" s="822">
        <f t="shared" si="6"/>
        <v>0</v>
      </c>
      <c r="P24" s="822">
        <f t="shared" si="6"/>
        <v>0</v>
      </c>
      <c r="Q24" s="822">
        <f t="shared" si="6"/>
        <v>0</v>
      </c>
      <c r="R24" s="822">
        <f t="shared" si="6"/>
        <v>0</v>
      </c>
      <c r="S24" s="822">
        <f t="shared" si="6"/>
        <v>5.9949120000000011</v>
      </c>
      <c r="T24" s="822">
        <f t="shared" si="6"/>
        <v>0</v>
      </c>
      <c r="U24" s="822">
        <f t="shared" si="6"/>
        <v>0</v>
      </c>
      <c r="V24" s="822">
        <f t="shared" si="6"/>
        <v>0</v>
      </c>
      <c r="W24" s="822">
        <f t="shared" si="6"/>
        <v>0</v>
      </c>
      <c r="X24" s="822">
        <f t="shared" si="6"/>
        <v>0</v>
      </c>
      <c r="Y24" s="822">
        <f t="shared" si="6"/>
        <v>0</v>
      </c>
      <c r="Z24" s="822">
        <f t="shared" si="6"/>
        <v>0</v>
      </c>
      <c r="AA24" s="822">
        <f t="shared" si="6"/>
        <v>0</v>
      </c>
      <c r="AB24" s="822">
        <f t="shared" si="5"/>
        <v>0</v>
      </c>
      <c r="AC24" s="822">
        <f t="shared" si="2"/>
        <v>0</v>
      </c>
      <c r="AD24" s="822">
        <f t="shared" si="2"/>
        <v>0</v>
      </c>
      <c r="AF24" s="822">
        <f>ROW()</f>
        <v>24</v>
      </c>
    </row>
    <row r="25" spans="1:32">
      <c r="A25" s="750">
        <v>21</v>
      </c>
      <c r="B25" s="750">
        <v>4</v>
      </c>
      <c r="C25" s="751" t="s">
        <v>1205</v>
      </c>
      <c r="D25" s="844" t="s">
        <v>1206</v>
      </c>
      <c r="E25" s="752">
        <v>2</v>
      </c>
      <c r="F25" s="753">
        <v>46251</v>
      </c>
      <c r="G25" s="753">
        <v>46252</v>
      </c>
      <c r="H25" s="798" cm="1">
        <f t="array" ref="H25">IF($B25="","",IFERROR(_xlfn.AGGREGATE(15,6,ROW($B26:$B$98)/(($B26:$B$98&lt;=$B25)*($B26:$B$98&lt;&gt;"")),1)-1,98))</f>
        <v>25</v>
      </c>
      <c r="I25" s="819">
        <f>IF($B25="","",IF($C25&lt;&gt;"",SUMIF(MAPEO!$A:$A,$C25,MAPEO!$K:$K),SUMIFS(MAPEO!$K:$K,MAPEO!$C:$C,"&gt;"&amp;ROW(),MAPEO!$C:$C,"&lt;="&amp;$H25)))</f>
        <v>6.8444444444444432</v>
      </c>
      <c r="J25" s="796">
        <f t="shared" si="3"/>
        <v>3.4222222222222216</v>
      </c>
      <c r="L25" s="822">
        <f t="shared" si="6"/>
        <v>0</v>
      </c>
      <c r="M25" s="822">
        <f t="shared" si="6"/>
        <v>0</v>
      </c>
      <c r="N25" s="822">
        <f t="shared" si="6"/>
        <v>0</v>
      </c>
      <c r="O25" s="822">
        <f t="shared" si="6"/>
        <v>0</v>
      </c>
      <c r="P25" s="822">
        <f t="shared" si="6"/>
        <v>0</v>
      </c>
      <c r="Q25" s="822">
        <f t="shared" si="6"/>
        <v>0</v>
      </c>
      <c r="R25" s="822">
        <f t="shared" si="6"/>
        <v>0</v>
      </c>
      <c r="S25" s="822">
        <f t="shared" si="6"/>
        <v>6.8444444444444432</v>
      </c>
      <c r="T25" s="822">
        <f t="shared" si="6"/>
        <v>0</v>
      </c>
      <c r="U25" s="822">
        <f t="shared" si="6"/>
        <v>0</v>
      </c>
      <c r="V25" s="822">
        <f t="shared" si="6"/>
        <v>0</v>
      </c>
      <c r="W25" s="822">
        <f t="shared" si="6"/>
        <v>0</v>
      </c>
      <c r="X25" s="822">
        <f t="shared" si="6"/>
        <v>0</v>
      </c>
      <c r="Y25" s="822">
        <f t="shared" si="6"/>
        <v>0</v>
      </c>
      <c r="Z25" s="822">
        <f t="shared" si="6"/>
        <v>0</v>
      </c>
      <c r="AA25" s="822">
        <f t="shared" si="6"/>
        <v>0</v>
      </c>
      <c r="AB25" s="822">
        <f t="shared" si="5"/>
        <v>0</v>
      </c>
      <c r="AC25" s="822">
        <f t="shared" si="5"/>
        <v>0</v>
      </c>
      <c r="AD25" s="822">
        <f t="shared" si="5"/>
        <v>0</v>
      </c>
      <c r="AF25" s="822">
        <f>ROW()</f>
        <v>25</v>
      </c>
    </row>
    <row r="26" spans="1:32">
      <c r="A26" s="750">
        <v>22</v>
      </c>
      <c r="B26" s="750">
        <v>4</v>
      </c>
      <c r="C26" s="751" t="s">
        <v>1207</v>
      </c>
      <c r="D26" s="844" t="s">
        <v>1208</v>
      </c>
      <c r="E26" s="752">
        <v>2</v>
      </c>
      <c r="F26" s="753">
        <v>46253</v>
      </c>
      <c r="G26" s="753">
        <v>46254</v>
      </c>
      <c r="H26" s="798" cm="1">
        <f t="array" ref="H26">IF($B26="","",IFERROR(_xlfn.AGGREGATE(15,6,ROW($B27:$B$98)/(($B27:$B$98&lt;=$B26)*($B27:$B$98&lt;&gt;"")),1)-1,98))</f>
        <v>26</v>
      </c>
      <c r="I26" s="819">
        <f>IF($B26="","",IF($C26&lt;&gt;"",SUMIF(MAPEO!$A:$A,$C26,MAPEO!$K:$K),SUMIFS(MAPEO!$K:$K,MAPEO!$C:$C,"&gt;"&amp;ROW(),MAPEO!$C:$C,"&lt;="&amp;$H26)))</f>
        <v>3.9228800000000001</v>
      </c>
      <c r="J26" s="796">
        <f t="shared" si="3"/>
        <v>1.9614400000000001</v>
      </c>
      <c r="L26" s="822">
        <f t="shared" si="6"/>
        <v>0</v>
      </c>
      <c r="M26" s="822">
        <f t="shared" si="6"/>
        <v>0</v>
      </c>
      <c r="N26" s="822">
        <f t="shared" si="6"/>
        <v>0</v>
      </c>
      <c r="O26" s="822">
        <f t="shared" si="6"/>
        <v>0</v>
      </c>
      <c r="P26" s="822">
        <f t="shared" si="6"/>
        <v>0</v>
      </c>
      <c r="Q26" s="822">
        <f t="shared" si="6"/>
        <v>0</v>
      </c>
      <c r="R26" s="822">
        <f t="shared" si="6"/>
        <v>0</v>
      </c>
      <c r="S26" s="822">
        <f t="shared" si="6"/>
        <v>1.9614400000000001</v>
      </c>
      <c r="T26" s="822">
        <f t="shared" si="6"/>
        <v>1.9614400000000001</v>
      </c>
      <c r="U26" s="822">
        <f t="shared" si="6"/>
        <v>0</v>
      </c>
      <c r="V26" s="822">
        <f t="shared" si="6"/>
        <v>0</v>
      </c>
      <c r="W26" s="822">
        <f t="shared" si="6"/>
        <v>0</v>
      </c>
      <c r="X26" s="822">
        <f t="shared" si="6"/>
        <v>0</v>
      </c>
      <c r="Y26" s="822">
        <f t="shared" si="6"/>
        <v>0</v>
      </c>
      <c r="Z26" s="822">
        <f t="shared" si="6"/>
        <v>0</v>
      </c>
      <c r="AA26" s="822">
        <f t="shared" si="6"/>
        <v>0</v>
      </c>
      <c r="AB26" s="822">
        <f t="shared" si="5"/>
        <v>0</v>
      </c>
      <c r="AC26" s="822">
        <f t="shared" si="5"/>
        <v>0</v>
      </c>
      <c r="AD26" s="822">
        <f t="shared" si="5"/>
        <v>0</v>
      </c>
      <c r="AF26" s="822">
        <f>ROW()</f>
        <v>26</v>
      </c>
    </row>
    <row r="27" spans="1:32" ht="25.5">
      <c r="A27" s="750">
        <v>23</v>
      </c>
      <c r="B27" s="750">
        <v>4</v>
      </c>
      <c r="C27" s="751" t="s">
        <v>1209</v>
      </c>
      <c r="D27" s="844" t="s">
        <v>1210</v>
      </c>
      <c r="E27" s="752">
        <v>7</v>
      </c>
      <c r="F27" s="753">
        <v>46255</v>
      </c>
      <c r="G27" s="753">
        <v>46265</v>
      </c>
      <c r="H27" s="798" cm="1">
        <f t="array" ref="H27">IF($B27="","",IFERROR(_xlfn.AGGREGATE(15,6,ROW($B28:$B$98)/(($B28:$B$98&lt;=$B27)*($B28:$B$98&lt;&gt;"")),1)-1,98))</f>
        <v>27</v>
      </c>
      <c r="I27" s="819">
        <f>IF($B27="","",IF($C27&lt;&gt;"",SUMIF(MAPEO!$A:$A,$C27,MAPEO!$K:$K),SUMIFS(MAPEO!$K:$K,MAPEO!$C:$C,"&gt;"&amp;ROW(),MAPEO!$C:$C,"&lt;="&amp;$H27)))</f>
        <v>213.92000000000002</v>
      </c>
      <c r="J27" s="796">
        <f t="shared" si="3"/>
        <v>30.560000000000002</v>
      </c>
      <c r="L27" s="822">
        <f t="shared" si="6"/>
        <v>0</v>
      </c>
      <c r="M27" s="822">
        <f t="shared" si="6"/>
        <v>0</v>
      </c>
      <c r="N27" s="822">
        <f t="shared" si="6"/>
        <v>0</v>
      </c>
      <c r="O27" s="822">
        <f t="shared" si="6"/>
        <v>0</v>
      </c>
      <c r="P27" s="822">
        <f t="shared" si="6"/>
        <v>0</v>
      </c>
      <c r="Q27" s="822">
        <f t="shared" si="6"/>
        <v>0</v>
      </c>
      <c r="R27" s="822">
        <f t="shared" si="6"/>
        <v>0</v>
      </c>
      <c r="S27" s="822">
        <f t="shared" si="6"/>
        <v>0</v>
      </c>
      <c r="T27" s="822">
        <f t="shared" si="6"/>
        <v>116.68363636363637</v>
      </c>
      <c r="U27" s="822">
        <f t="shared" si="6"/>
        <v>97.236363636363649</v>
      </c>
      <c r="V27" s="822">
        <f t="shared" si="6"/>
        <v>0</v>
      </c>
      <c r="W27" s="822">
        <f t="shared" si="6"/>
        <v>0</v>
      </c>
      <c r="X27" s="822">
        <f t="shared" si="6"/>
        <v>0</v>
      </c>
      <c r="Y27" s="822">
        <f t="shared" si="6"/>
        <v>0</v>
      </c>
      <c r="Z27" s="822">
        <f t="shared" si="6"/>
        <v>0</v>
      </c>
      <c r="AA27" s="822">
        <f t="shared" si="6"/>
        <v>0</v>
      </c>
      <c r="AB27" s="822">
        <f t="shared" si="5"/>
        <v>0</v>
      </c>
      <c r="AC27" s="822">
        <f t="shared" si="5"/>
        <v>0</v>
      </c>
      <c r="AD27" s="822">
        <f t="shared" si="5"/>
        <v>0</v>
      </c>
      <c r="AF27" s="822">
        <f>ROW()</f>
        <v>27</v>
      </c>
    </row>
    <row r="28" spans="1:32" ht="25.5">
      <c r="A28" s="750">
        <v>24</v>
      </c>
      <c r="B28" s="750">
        <v>4</v>
      </c>
      <c r="C28" s="751" t="s">
        <v>1211</v>
      </c>
      <c r="D28" s="844" t="s">
        <v>1212</v>
      </c>
      <c r="E28" s="752">
        <v>4</v>
      </c>
      <c r="F28" s="753">
        <v>46266</v>
      </c>
      <c r="G28" s="753">
        <v>46269</v>
      </c>
      <c r="H28" s="798" cm="1">
        <f t="array" ref="H28">IF($B28="","",IFERROR(_xlfn.AGGREGATE(15,6,ROW($B29:$B$98)/(($B29:$B$98&lt;=$B28)*($B29:$B$98&lt;&gt;"")),1)-1,98))</f>
        <v>28</v>
      </c>
      <c r="I28" s="819">
        <f>IF($B28="","",IF($C28&lt;&gt;"",SUMIF(MAPEO!$A:$A,$C28,MAPEO!$K:$K),SUMIFS(MAPEO!$K:$K,MAPEO!$C:$C,"&gt;"&amp;ROW(),MAPEO!$C:$C,"&lt;="&amp;$H28)))</f>
        <v>66.152352000000008</v>
      </c>
      <c r="J28" s="796">
        <f t="shared" si="3"/>
        <v>16.538088000000002</v>
      </c>
      <c r="L28" s="822">
        <f t="shared" si="6"/>
        <v>0</v>
      </c>
      <c r="M28" s="822">
        <f t="shared" si="6"/>
        <v>0</v>
      </c>
      <c r="N28" s="822">
        <f t="shared" si="6"/>
        <v>0</v>
      </c>
      <c r="O28" s="822">
        <f t="shared" si="6"/>
        <v>0</v>
      </c>
      <c r="P28" s="822">
        <f t="shared" si="6"/>
        <v>0</v>
      </c>
      <c r="Q28" s="822">
        <f t="shared" si="6"/>
        <v>0</v>
      </c>
      <c r="R28" s="822">
        <f t="shared" si="6"/>
        <v>0</v>
      </c>
      <c r="S28" s="822">
        <f t="shared" si="6"/>
        <v>0</v>
      </c>
      <c r="T28" s="822">
        <f t="shared" si="6"/>
        <v>0</v>
      </c>
      <c r="U28" s="822">
        <f t="shared" si="6"/>
        <v>33.076176000000004</v>
      </c>
      <c r="V28" s="822">
        <f t="shared" si="6"/>
        <v>33.076176000000004</v>
      </c>
      <c r="W28" s="822">
        <f t="shared" si="6"/>
        <v>0</v>
      </c>
      <c r="X28" s="822">
        <f t="shared" si="6"/>
        <v>0</v>
      </c>
      <c r="Y28" s="822">
        <f t="shared" si="6"/>
        <v>0</v>
      </c>
      <c r="Z28" s="822">
        <f t="shared" si="6"/>
        <v>0</v>
      </c>
      <c r="AA28" s="822">
        <f t="shared" si="6"/>
        <v>0</v>
      </c>
      <c r="AB28" s="822">
        <f t="shared" si="5"/>
        <v>0</v>
      </c>
      <c r="AC28" s="822">
        <f t="shared" si="5"/>
        <v>0</v>
      </c>
      <c r="AD28" s="822">
        <f t="shared" si="5"/>
        <v>0</v>
      </c>
      <c r="AF28" s="822">
        <f>ROW()</f>
        <v>28</v>
      </c>
    </row>
    <row r="29" spans="1:32">
      <c r="A29" s="750">
        <v>25</v>
      </c>
      <c r="B29" s="750">
        <v>4</v>
      </c>
      <c r="C29" s="751" t="s">
        <v>1213</v>
      </c>
      <c r="D29" s="844" t="s">
        <v>1214</v>
      </c>
      <c r="E29" s="752">
        <v>2</v>
      </c>
      <c r="F29" s="753">
        <v>46272</v>
      </c>
      <c r="G29" s="753">
        <v>46273</v>
      </c>
      <c r="H29" s="798" cm="1">
        <f t="array" ref="H29">IF($B29="","",IFERROR(_xlfn.AGGREGATE(15,6,ROW($B30:$B$98)/(($B30:$B$98&lt;=$B29)*($B30:$B$98&lt;&gt;"")),1)-1,98))</f>
        <v>29</v>
      </c>
      <c r="I29" s="819">
        <f>IF($B29="","",IF($C29&lt;&gt;"",SUMIF(MAPEO!$A:$A,$C29,MAPEO!$K:$K),SUMIFS(MAPEO!$K:$K,MAPEO!$C:$C,"&gt;"&amp;ROW(),MAPEO!$C:$C,"&lt;="&amp;$H29)))</f>
        <v>174.99783000000002</v>
      </c>
      <c r="J29" s="796">
        <f t="shared" si="3"/>
        <v>87.498915000000011</v>
      </c>
      <c r="L29" s="822">
        <f t="shared" si="6"/>
        <v>0</v>
      </c>
      <c r="M29" s="822">
        <f t="shared" si="6"/>
        <v>0</v>
      </c>
      <c r="N29" s="822">
        <f t="shared" si="6"/>
        <v>0</v>
      </c>
      <c r="O29" s="822">
        <f t="shared" si="6"/>
        <v>0</v>
      </c>
      <c r="P29" s="822">
        <f t="shared" si="6"/>
        <v>0</v>
      </c>
      <c r="Q29" s="822">
        <f t="shared" si="6"/>
        <v>0</v>
      </c>
      <c r="R29" s="822">
        <f t="shared" si="6"/>
        <v>0</v>
      </c>
      <c r="S29" s="822">
        <f t="shared" si="6"/>
        <v>0</v>
      </c>
      <c r="T29" s="822">
        <f t="shared" si="6"/>
        <v>0</v>
      </c>
      <c r="U29" s="822">
        <f t="shared" si="6"/>
        <v>0</v>
      </c>
      <c r="V29" s="822">
        <f t="shared" si="6"/>
        <v>174.99783000000002</v>
      </c>
      <c r="W29" s="822">
        <f t="shared" si="6"/>
        <v>0</v>
      </c>
      <c r="X29" s="822">
        <f t="shared" si="6"/>
        <v>0</v>
      </c>
      <c r="Y29" s="822">
        <f t="shared" si="6"/>
        <v>0</v>
      </c>
      <c r="Z29" s="822">
        <f t="shared" si="6"/>
        <v>0</v>
      </c>
      <c r="AA29" s="822">
        <f t="shared" si="6"/>
        <v>0</v>
      </c>
      <c r="AB29" s="822">
        <f t="shared" si="5"/>
        <v>0</v>
      </c>
      <c r="AC29" s="822">
        <f t="shared" si="5"/>
        <v>0</v>
      </c>
      <c r="AD29" s="822">
        <f t="shared" si="5"/>
        <v>0</v>
      </c>
      <c r="AF29" s="822">
        <f>ROW()</f>
        <v>29</v>
      </c>
    </row>
    <row r="30" spans="1:32">
      <c r="A30" s="750">
        <v>26</v>
      </c>
      <c r="B30" s="750">
        <v>4</v>
      </c>
      <c r="C30" s="751" t="s">
        <v>1215</v>
      </c>
      <c r="D30" s="844" t="s">
        <v>1216</v>
      </c>
      <c r="E30" s="752">
        <v>2</v>
      </c>
      <c r="F30" s="753">
        <v>46274</v>
      </c>
      <c r="G30" s="753">
        <v>46275</v>
      </c>
      <c r="H30" s="798" cm="1">
        <f t="array" ref="H30">IF($B30="","",IFERROR(_xlfn.AGGREGATE(15,6,ROW($B31:$B$98)/(($B31:$B$98&lt;=$B30)*($B31:$B$98&lt;&gt;"")),1)-1,98))</f>
        <v>30</v>
      </c>
      <c r="I30" s="819">
        <f>IF($B30="","",IF($C30&lt;&gt;"",SUMIF(MAPEO!$A:$A,$C30,MAPEO!$K:$K),SUMIFS(MAPEO!$K:$K,MAPEO!$C:$C,"&gt;"&amp;ROW(),MAPEO!$C:$C,"&lt;="&amp;$H30)))</f>
        <v>7.98</v>
      </c>
      <c r="J30" s="796">
        <f t="shared" si="3"/>
        <v>3.99</v>
      </c>
      <c r="L30" s="822">
        <f t="shared" si="6"/>
        <v>0</v>
      </c>
      <c r="M30" s="822">
        <f t="shared" si="6"/>
        <v>0</v>
      </c>
      <c r="N30" s="822">
        <f t="shared" si="6"/>
        <v>0</v>
      </c>
      <c r="O30" s="822">
        <f t="shared" si="6"/>
        <v>0</v>
      </c>
      <c r="P30" s="822">
        <f t="shared" si="6"/>
        <v>0</v>
      </c>
      <c r="Q30" s="822">
        <f t="shared" si="6"/>
        <v>0</v>
      </c>
      <c r="R30" s="822">
        <f t="shared" si="6"/>
        <v>0</v>
      </c>
      <c r="S30" s="822">
        <f t="shared" si="6"/>
        <v>0</v>
      </c>
      <c r="T30" s="822">
        <f t="shared" si="6"/>
        <v>0</v>
      </c>
      <c r="U30" s="822">
        <f t="shared" si="6"/>
        <v>0</v>
      </c>
      <c r="V30" s="822">
        <f t="shared" si="6"/>
        <v>3.99</v>
      </c>
      <c r="W30" s="822">
        <f t="shared" si="6"/>
        <v>3.99</v>
      </c>
      <c r="X30" s="822">
        <f t="shared" si="6"/>
        <v>0</v>
      </c>
      <c r="Y30" s="822">
        <f t="shared" si="6"/>
        <v>0</v>
      </c>
      <c r="Z30" s="822">
        <f t="shared" si="6"/>
        <v>0</v>
      </c>
      <c r="AA30" s="822">
        <f t="shared" si="6"/>
        <v>0</v>
      </c>
      <c r="AB30" s="822">
        <f t="shared" si="5"/>
        <v>0</v>
      </c>
      <c r="AC30" s="822">
        <f t="shared" si="5"/>
        <v>0</v>
      </c>
      <c r="AD30" s="822">
        <f t="shared" si="5"/>
        <v>0</v>
      </c>
      <c r="AF30" s="822">
        <f>ROW()</f>
        <v>30</v>
      </c>
    </row>
    <row r="31" spans="1:32">
      <c r="A31" s="746">
        <v>27</v>
      </c>
      <c r="B31" s="746">
        <v>2</v>
      </c>
      <c r="C31" s="747"/>
      <c r="D31" s="843" t="s">
        <v>1217</v>
      </c>
      <c r="E31" s="748">
        <v>27</v>
      </c>
      <c r="F31" s="749">
        <v>46255</v>
      </c>
      <c r="G31" s="749">
        <v>46293</v>
      </c>
      <c r="H31" s="798" cm="1">
        <f t="array" ref="H31">IF($B31="","",IFERROR(_xlfn.AGGREGATE(15,6,ROW($B32:$B$98)/(($B32:$B$98&lt;=$B31)*($B32:$B$98&lt;&gt;"")),1)-1,98))</f>
        <v>45</v>
      </c>
      <c r="I31" s="819">
        <f>IF($B31="","",IF($C31&lt;&gt;"",SUMIF(MAPEO!$A:$A,$C31,MAPEO!$K:$K),SUMIFS(MAPEO!$K:$K,MAPEO!$C:$C,"&gt;"&amp;ROW(),MAPEO!$C:$C,"&lt;="&amp;$H31)))</f>
        <v>4055.742761904763</v>
      </c>
      <c r="J31" s="796" t="str">
        <f t="shared" si="3"/>
        <v/>
      </c>
      <c r="L31" s="822">
        <f t="shared" si="6"/>
        <v>0</v>
      </c>
      <c r="M31" s="822">
        <f t="shared" si="6"/>
        <v>0</v>
      </c>
      <c r="N31" s="822">
        <f t="shared" si="6"/>
        <v>0</v>
      </c>
      <c r="O31" s="822">
        <f t="shared" si="6"/>
        <v>0</v>
      </c>
      <c r="P31" s="822">
        <f t="shared" si="6"/>
        <v>0</v>
      </c>
      <c r="Q31" s="822">
        <f t="shared" si="6"/>
        <v>0</v>
      </c>
      <c r="R31" s="822">
        <f t="shared" si="6"/>
        <v>0</v>
      </c>
      <c r="S31" s="822">
        <f t="shared" si="6"/>
        <v>0</v>
      </c>
      <c r="T31" s="822">
        <f t="shared" si="6"/>
        <v>131.19999999999999</v>
      </c>
      <c r="U31" s="822">
        <f t="shared" si="6"/>
        <v>98.399999999999991</v>
      </c>
      <c r="V31" s="822">
        <f t="shared" si="6"/>
        <v>0</v>
      </c>
      <c r="W31" s="822">
        <f t="shared" si="6"/>
        <v>1651.6910158730154</v>
      </c>
      <c r="X31" s="822">
        <f t="shared" si="6"/>
        <v>1606.3541460317456</v>
      </c>
      <c r="Y31" s="822">
        <f t="shared" si="6"/>
        <v>568.09760000000006</v>
      </c>
      <c r="Z31" s="822">
        <f t="shared" si="6"/>
        <v>0</v>
      </c>
      <c r="AA31" s="822">
        <f t="shared" si="6"/>
        <v>0</v>
      </c>
      <c r="AB31" s="822">
        <f t="shared" si="5"/>
        <v>0</v>
      </c>
      <c r="AC31" s="822">
        <f t="shared" si="5"/>
        <v>0</v>
      </c>
      <c r="AD31" s="822">
        <f t="shared" si="5"/>
        <v>0</v>
      </c>
      <c r="AF31" s="822">
        <f>ROW()</f>
        <v>31</v>
      </c>
    </row>
    <row r="32" spans="1:32" ht="25.5">
      <c r="A32" s="754">
        <v>28</v>
      </c>
      <c r="B32" s="754">
        <v>3</v>
      </c>
      <c r="C32" s="755"/>
      <c r="D32" s="845" t="s">
        <v>1218</v>
      </c>
      <c r="E32" s="756">
        <v>5</v>
      </c>
      <c r="F32" s="757">
        <v>46255</v>
      </c>
      <c r="G32" s="757">
        <v>46261</v>
      </c>
      <c r="H32" s="798" cm="1">
        <f t="array" ref="H32">IF($B32="","",IFERROR(_xlfn.AGGREGATE(15,6,ROW($B33:$B$98)/(($B33:$B$98&lt;=$B32)*($B33:$B$98&lt;&gt;"")),1)-1,98))</f>
        <v>37</v>
      </c>
      <c r="I32" s="819">
        <f>IF($B32="","",IF($C32&lt;&gt;"",SUMIF(MAPEO!$A:$A,$C32,MAPEO!$K:$K),SUMIFS(MAPEO!$K:$K,MAPEO!$C:$C,"&gt;"&amp;ROW(),MAPEO!$C:$C,"&lt;="&amp;$H32)))</f>
        <v>164</v>
      </c>
      <c r="J32" s="796" t="str">
        <f t="shared" si="3"/>
        <v/>
      </c>
      <c r="L32" s="822">
        <f t="shared" si="6"/>
        <v>0</v>
      </c>
      <c r="M32" s="822">
        <f t="shared" si="6"/>
        <v>0</v>
      </c>
      <c r="N32" s="822">
        <f t="shared" si="6"/>
        <v>0</v>
      </c>
      <c r="O32" s="822">
        <f t="shared" si="6"/>
        <v>0</v>
      </c>
      <c r="P32" s="822">
        <f t="shared" si="6"/>
        <v>0</v>
      </c>
      <c r="Q32" s="822">
        <f t="shared" si="6"/>
        <v>0</v>
      </c>
      <c r="R32" s="822">
        <f t="shared" si="6"/>
        <v>0</v>
      </c>
      <c r="S32" s="822">
        <f t="shared" si="6"/>
        <v>0</v>
      </c>
      <c r="T32" s="822">
        <f t="shared" si="6"/>
        <v>131.19999999999999</v>
      </c>
      <c r="U32" s="822">
        <f t="shared" si="6"/>
        <v>32.799999999999997</v>
      </c>
      <c r="V32" s="822">
        <f t="shared" si="6"/>
        <v>0</v>
      </c>
      <c r="W32" s="822">
        <f t="shared" si="6"/>
        <v>0</v>
      </c>
      <c r="X32" s="822">
        <f t="shared" si="6"/>
        <v>0</v>
      </c>
      <c r="Y32" s="822">
        <f t="shared" si="6"/>
        <v>0</v>
      </c>
      <c r="Z32" s="822">
        <f t="shared" si="6"/>
        <v>0</v>
      </c>
      <c r="AA32" s="822">
        <f t="shared" si="6"/>
        <v>0</v>
      </c>
      <c r="AB32" s="822">
        <f t="shared" si="5"/>
        <v>0</v>
      </c>
      <c r="AC32" s="822">
        <f t="shared" si="5"/>
        <v>0</v>
      </c>
      <c r="AD32" s="822">
        <f t="shared" si="5"/>
        <v>0</v>
      </c>
      <c r="AF32" s="822">
        <f>ROW()</f>
        <v>32</v>
      </c>
    </row>
    <row r="33" spans="1:32">
      <c r="A33" s="750">
        <v>29</v>
      </c>
      <c r="B33" s="750">
        <v>4</v>
      </c>
      <c r="C33" s="751" t="s">
        <v>1219</v>
      </c>
      <c r="D33" s="844" t="s">
        <v>1220</v>
      </c>
      <c r="E33" s="752">
        <v>1</v>
      </c>
      <c r="F33" s="753">
        <v>46255</v>
      </c>
      <c r="G33" s="753">
        <v>46255</v>
      </c>
      <c r="H33" s="798" cm="1">
        <f t="array" ref="H33">IF($B33="","",IFERROR(_xlfn.AGGREGATE(15,6,ROW($B34:$B$98)/(($B34:$B$98&lt;=$B33)*($B34:$B$98&lt;&gt;"")),1)-1,98))</f>
        <v>33</v>
      </c>
      <c r="I33" s="819">
        <f>IF($B33="","",IF($C33&lt;&gt;"",SUMIF(MAPEO!$A:$A,$C33,MAPEO!$K:$K),SUMIFS(MAPEO!$K:$K,MAPEO!$C:$C,"&gt;"&amp;ROW(),MAPEO!$C:$C,"&lt;="&amp;$H33)))</f>
        <v>32.799999999999997</v>
      </c>
      <c r="J33" s="796">
        <f t="shared" si="3"/>
        <v>32.799999999999997</v>
      </c>
      <c r="L33" s="822">
        <f t="shared" si="6"/>
        <v>0</v>
      </c>
      <c r="M33" s="822">
        <f t="shared" si="6"/>
        <v>0</v>
      </c>
      <c r="N33" s="822">
        <f t="shared" si="6"/>
        <v>0</v>
      </c>
      <c r="O33" s="822">
        <f t="shared" si="6"/>
        <v>0</v>
      </c>
      <c r="P33" s="822">
        <f t="shared" si="6"/>
        <v>0</v>
      </c>
      <c r="Q33" s="822">
        <f t="shared" si="6"/>
        <v>0</v>
      </c>
      <c r="R33" s="822">
        <f t="shared" si="6"/>
        <v>0</v>
      </c>
      <c r="S33" s="822">
        <f t="shared" si="6"/>
        <v>0</v>
      </c>
      <c r="T33" s="822">
        <f t="shared" si="6"/>
        <v>32.799999999999997</v>
      </c>
      <c r="U33" s="822">
        <f t="shared" si="6"/>
        <v>0</v>
      </c>
      <c r="V33" s="822">
        <f t="shared" si="6"/>
        <v>0</v>
      </c>
      <c r="W33" s="822">
        <f t="shared" si="6"/>
        <v>0</v>
      </c>
      <c r="X33" s="822">
        <f t="shared" si="6"/>
        <v>0</v>
      </c>
      <c r="Y33" s="822">
        <f t="shared" si="6"/>
        <v>0</v>
      </c>
      <c r="Z33" s="822">
        <f t="shared" si="6"/>
        <v>0</v>
      </c>
      <c r="AA33" s="822">
        <f t="shared" si="6"/>
        <v>0</v>
      </c>
      <c r="AB33" s="822">
        <f t="shared" si="5"/>
        <v>0</v>
      </c>
      <c r="AC33" s="822">
        <f t="shared" si="5"/>
        <v>0</v>
      </c>
      <c r="AD33" s="822">
        <f t="shared" si="5"/>
        <v>0</v>
      </c>
      <c r="AF33" s="822">
        <f>ROW()</f>
        <v>33</v>
      </c>
    </row>
    <row r="34" spans="1:32">
      <c r="A34" s="750">
        <v>30</v>
      </c>
      <c r="B34" s="750">
        <v>4</v>
      </c>
      <c r="C34" s="751" t="s">
        <v>1221</v>
      </c>
      <c r="D34" s="844" t="s">
        <v>1222</v>
      </c>
      <c r="E34" s="752">
        <v>1</v>
      </c>
      <c r="F34" s="753">
        <v>46261</v>
      </c>
      <c r="G34" s="753">
        <v>46261</v>
      </c>
      <c r="H34" s="798" cm="1">
        <f t="array" ref="H34">IF($B34="","",IFERROR(_xlfn.AGGREGATE(15,6,ROW($B35:$B$98)/(($B35:$B$98&lt;=$B34)*($B35:$B$98&lt;&gt;"")),1)-1,98))</f>
        <v>34</v>
      </c>
      <c r="I34" s="819">
        <f>IF($B34="","",IF($C34&lt;&gt;"",SUMIF(MAPEO!$A:$A,$C34,MAPEO!$K:$K),SUMIFS(MAPEO!$K:$K,MAPEO!$C:$C,"&gt;"&amp;ROW(),MAPEO!$C:$C,"&lt;="&amp;$H34)))</f>
        <v>32.799999999999997</v>
      </c>
      <c r="J34" s="796">
        <f t="shared" si="3"/>
        <v>32.799999999999997</v>
      </c>
      <c r="L34" s="822">
        <f t="shared" si="6"/>
        <v>0</v>
      </c>
      <c r="M34" s="822">
        <f t="shared" si="6"/>
        <v>0</v>
      </c>
      <c r="N34" s="822">
        <f t="shared" si="6"/>
        <v>0</v>
      </c>
      <c r="O34" s="822">
        <f t="shared" si="6"/>
        <v>0</v>
      </c>
      <c r="P34" s="822">
        <f t="shared" si="6"/>
        <v>0</v>
      </c>
      <c r="Q34" s="822">
        <f t="shared" si="6"/>
        <v>0</v>
      </c>
      <c r="R34" s="822">
        <f t="shared" si="6"/>
        <v>0</v>
      </c>
      <c r="S34" s="822">
        <f t="shared" si="6"/>
        <v>0</v>
      </c>
      <c r="T34" s="822">
        <f t="shared" si="6"/>
        <v>0</v>
      </c>
      <c r="U34" s="822">
        <f t="shared" si="6"/>
        <v>32.799999999999997</v>
      </c>
      <c r="V34" s="822">
        <f t="shared" si="6"/>
        <v>0</v>
      </c>
      <c r="W34" s="822">
        <f t="shared" si="6"/>
        <v>0</v>
      </c>
      <c r="X34" s="822">
        <f t="shared" si="6"/>
        <v>0</v>
      </c>
      <c r="Y34" s="822">
        <f t="shared" si="6"/>
        <v>0</v>
      </c>
      <c r="Z34" s="822">
        <f t="shared" si="6"/>
        <v>0</v>
      </c>
      <c r="AA34" s="822">
        <f t="shared" si="6"/>
        <v>0</v>
      </c>
      <c r="AB34" s="822">
        <f t="shared" si="5"/>
        <v>0</v>
      </c>
      <c r="AC34" s="822">
        <f t="shared" si="5"/>
        <v>0</v>
      </c>
      <c r="AD34" s="822">
        <f t="shared" si="5"/>
        <v>0</v>
      </c>
      <c r="AF34" s="822">
        <f>ROW()</f>
        <v>34</v>
      </c>
    </row>
    <row r="35" spans="1:32">
      <c r="A35" s="750">
        <v>31</v>
      </c>
      <c r="B35" s="750">
        <v>4</v>
      </c>
      <c r="C35" s="751" t="s">
        <v>1223</v>
      </c>
      <c r="D35" s="844" t="s">
        <v>1224</v>
      </c>
      <c r="E35" s="752">
        <v>1</v>
      </c>
      <c r="F35" s="753">
        <v>46258</v>
      </c>
      <c r="G35" s="753">
        <v>46258</v>
      </c>
      <c r="H35" s="798" cm="1">
        <f t="array" ref="H35">IF($B35="","",IFERROR(_xlfn.AGGREGATE(15,6,ROW($B36:$B$98)/(($B36:$B$98&lt;=$B35)*($B36:$B$98&lt;&gt;"")),1)-1,98))</f>
        <v>35</v>
      </c>
      <c r="I35" s="819">
        <f>IF($B35="","",IF($C35&lt;&gt;"",SUMIF(MAPEO!$A:$A,$C35,MAPEO!$K:$K),SUMIFS(MAPEO!$K:$K,MAPEO!$C:$C,"&gt;"&amp;ROW(),MAPEO!$C:$C,"&lt;="&amp;$H35)))</f>
        <v>32.799999999999997</v>
      </c>
      <c r="J35" s="796">
        <f t="shared" si="3"/>
        <v>32.799999999999997</v>
      </c>
      <c r="L35" s="822">
        <f t="shared" si="6"/>
        <v>0</v>
      </c>
      <c r="M35" s="822">
        <f t="shared" si="6"/>
        <v>0</v>
      </c>
      <c r="N35" s="822">
        <f t="shared" si="6"/>
        <v>0</v>
      </c>
      <c r="O35" s="822">
        <f t="shared" si="6"/>
        <v>0</v>
      </c>
      <c r="P35" s="822">
        <f t="shared" si="6"/>
        <v>0</v>
      </c>
      <c r="Q35" s="822">
        <f t="shared" si="6"/>
        <v>0</v>
      </c>
      <c r="R35" s="822">
        <f t="shared" si="6"/>
        <v>0</v>
      </c>
      <c r="S35" s="822">
        <f t="shared" si="6"/>
        <v>0</v>
      </c>
      <c r="T35" s="822">
        <f t="shared" si="6"/>
        <v>32.799999999999997</v>
      </c>
      <c r="U35" s="822">
        <f t="shared" si="6"/>
        <v>0</v>
      </c>
      <c r="V35" s="822">
        <f t="shared" si="6"/>
        <v>0</v>
      </c>
      <c r="W35" s="822">
        <f t="shared" si="6"/>
        <v>0</v>
      </c>
      <c r="X35" s="822">
        <f t="shared" si="6"/>
        <v>0</v>
      </c>
      <c r="Y35" s="822">
        <f t="shared" si="6"/>
        <v>0</v>
      </c>
      <c r="Z35" s="822">
        <f t="shared" si="6"/>
        <v>0</v>
      </c>
      <c r="AA35" s="822">
        <f t="shared" si="6"/>
        <v>0</v>
      </c>
      <c r="AB35" s="822">
        <f t="shared" si="5"/>
        <v>0</v>
      </c>
      <c r="AC35" s="822">
        <f t="shared" si="5"/>
        <v>0</v>
      </c>
      <c r="AD35" s="822">
        <f t="shared" si="5"/>
        <v>0</v>
      </c>
      <c r="AF35" s="822">
        <f>ROW()</f>
        <v>35</v>
      </c>
    </row>
    <row r="36" spans="1:32">
      <c r="A36" s="750">
        <v>32</v>
      </c>
      <c r="B36" s="750">
        <v>4</v>
      </c>
      <c r="C36" s="751" t="s">
        <v>1225</v>
      </c>
      <c r="D36" s="844" t="s">
        <v>1226</v>
      </c>
      <c r="E36" s="752">
        <v>1</v>
      </c>
      <c r="F36" s="753">
        <v>46259</v>
      </c>
      <c r="G36" s="753">
        <v>46259</v>
      </c>
      <c r="H36" s="798" cm="1">
        <f t="array" ref="H36">IF($B36="","",IFERROR(_xlfn.AGGREGATE(15,6,ROW($B37:$B$98)/(($B37:$B$98&lt;=$B36)*($B37:$B$98&lt;&gt;"")),1)-1,98))</f>
        <v>36</v>
      </c>
      <c r="I36" s="819">
        <f>IF($B36="","",IF($C36&lt;&gt;"",SUMIF(MAPEO!$A:$A,$C36,MAPEO!$K:$K),SUMIFS(MAPEO!$K:$K,MAPEO!$C:$C,"&gt;"&amp;ROW(),MAPEO!$C:$C,"&lt;="&amp;$H36)))</f>
        <v>32.799999999999997</v>
      </c>
      <c r="J36" s="796">
        <f t="shared" si="3"/>
        <v>32.799999999999997</v>
      </c>
      <c r="L36" s="822">
        <f t="shared" si="6"/>
        <v>0</v>
      </c>
      <c r="M36" s="822">
        <f t="shared" si="6"/>
        <v>0</v>
      </c>
      <c r="N36" s="822">
        <f t="shared" si="6"/>
        <v>0</v>
      </c>
      <c r="O36" s="822">
        <f t="shared" si="6"/>
        <v>0</v>
      </c>
      <c r="P36" s="822">
        <f t="shared" si="6"/>
        <v>0</v>
      </c>
      <c r="Q36" s="822">
        <f t="shared" si="6"/>
        <v>0</v>
      </c>
      <c r="R36" s="822">
        <f t="shared" si="6"/>
        <v>0</v>
      </c>
      <c r="S36" s="822">
        <f t="shared" si="6"/>
        <v>0</v>
      </c>
      <c r="T36" s="822">
        <f t="shared" si="6"/>
        <v>32.799999999999997</v>
      </c>
      <c r="U36" s="822">
        <f t="shared" si="6"/>
        <v>0</v>
      </c>
      <c r="V36" s="822">
        <f t="shared" si="6"/>
        <v>0</v>
      </c>
      <c r="W36" s="822">
        <f t="shared" si="6"/>
        <v>0</v>
      </c>
      <c r="X36" s="822">
        <f t="shared" si="6"/>
        <v>0</v>
      </c>
      <c r="Y36" s="822">
        <f t="shared" si="6"/>
        <v>0</v>
      </c>
      <c r="Z36" s="822">
        <f t="shared" si="6"/>
        <v>0</v>
      </c>
      <c r="AA36" s="822">
        <f t="shared" si="6"/>
        <v>0</v>
      </c>
      <c r="AB36" s="822">
        <f t="shared" si="5"/>
        <v>0</v>
      </c>
      <c r="AC36" s="822">
        <f t="shared" si="5"/>
        <v>0</v>
      </c>
      <c r="AD36" s="822">
        <f t="shared" si="5"/>
        <v>0</v>
      </c>
      <c r="AF36" s="822">
        <f>ROW()</f>
        <v>36</v>
      </c>
    </row>
    <row r="37" spans="1:32">
      <c r="A37" s="750">
        <v>33</v>
      </c>
      <c r="B37" s="750">
        <v>4</v>
      </c>
      <c r="C37" s="751" t="s">
        <v>1227</v>
      </c>
      <c r="D37" s="844" t="s">
        <v>1228</v>
      </c>
      <c r="E37" s="752">
        <v>1</v>
      </c>
      <c r="F37" s="753">
        <v>46260</v>
      </c>
      <c r="G37" s="753">
        <v>46260</v>
      </c>
      <c r="H37" s="798" cm="1">
        <f t="array" ref="H37">IF($B37="","",IFERROR(_xlfn.AGGREGATE(15,6,ROW($B38:$B$98)/(($B38:$B$98&lt;=$B37)*($B38:$B$98&lt;&gt;"")),1)-1,98))</f>
        <v>37</v>
      </c>
      <c r="I37" s="819">
        <f>IF($B37="","",IF($C37&lt;&gt;"",SUMIF(MAPEO!$A:$A,$C37,MAPEO!$K:$K),SUMIFS(MAPEO!$K:$K,MAPEO!$C:$C,"&gt;"&amp;ROW(),MAPEO!$C:$C,"&lt;="&amp;$H37)))</f>
        <v>32.799999999999997</v>
      </c>
      <c r="J37" s="796">
        <f t="shared" si="3"/>
        <v>32.799999999999997</v>
      </c>
      <c r="L37" s="822">
        <f t="shared" si="6"/>
        <v>0</v>
      </c>
      <c r="M37" s="822">
        <f t="shared" si="6"/>
        <v>0</v>
      </c>
      <c r="N37" s="822">
        <f t="shared" si="6"/>
        <v>0</v>
      </c>
      <c r="O37" s="822">
        <f t="shared" si="6"/>
        <v>0</v>
      </c>
      <c r="P37" s="822">
        <f t="shared" si="6"/>
        <v>0</v>
      </c>
      <c r="Q37" s="822">
        <f t="shared" si="6"/>
        <v>0</v>
      </c>
      <c r="R37" s="822">
        <f t="shared" si="6"/>
        <v>0</v>
      </c>
      <c r="S37" s="822">
        <f t="shared" si="6"/>
        <v>0</v>
      </c>
      <c r="T37" s="822">
        <f t="shared" si="6"/>
        <v>32.799999999999997</v>
      </c>
      <c r="U37" s="822">
        <f t="shared" si="6"/>
        <v>0</v>
      </c>
      <c r="V37" s="822">
        <f t="shared" si="6"/>
        <v>0</v>
      </c>
      <c r="W37" s="822">
        <f t="shared" si="6"/>
        <v>0</v>
      </c>
      <c r="X37" s="822">
        <f t="shared" si="6"/>
        <v>0</v>
      </c>
      <c r="Y37" s="822">
        <f t="shared" si="6"/>
        <v>0</v>
      </c>
      <c r="Z37" s="822">
        <f t="shared" si="6"/>
        <v>0</v>
      </c>
      <c r="AA37" s="822">
        <f t="shared" ref="AA37:AD56" si="7">IF($B37="","",IF($C37&lt;&gt;"",IFERROR($I37*MAX(0,MIN($G37,AA$3)-MAX($F37,AA$3-6)+1)/($G37-$F37+1),""),SUMIFS(AA$5:AA$98,$C$5:$C$98,"?*",$AF$5:$AF$98,"&gt;"&amp;ROW(),$AF$5:$AF$98,"&lt;="&amp;$H37)))</f>
        <v>0</v>
      </c>
      <c r="AB37" s="822">
        <f t="shared" si="5"/>
        <v>0</v>
      </c>
      <c r="AC37" s="822">
        <f t="shared" si="5"/>
        <v>0</v>
      </c>
      <c r="AD37" s="822">
        <f t="shared" si="5"/>
        <v>0</v>
      </c>
      <c r="AF37" s="822">
        <f>ROW()</f>
        <v>37</v>
      </c>
    </row>
    <row r="38" spans="1:32">
      <c r="A38" s="754">
        <v>34</v>
      </c>
      <c r="B38" s="754">
        <v>3</v>
      </c>
      <c r="C38" s="755"/>
      <c r="D38" s="845" t="s">
        <v>1229</v>
      </c>
      <c r="E38" s="756">
        <v>2</v>
      </c>
      <c r="F38" s="757">
        <v>46262</v>
      </c>
      <c r="G38" s="757">
        <v>46265</v>
      </c>
      <c r="H38" s="798" cm="1">
        <f t="array" ref="H38">IF($B38="","",IFERROR(_xlfn.AGGREGATE(15,6,ROW($B39:$B$98)/(($B39:$B$98&lt;=$B38)*($B39:$B$98&lt;&gt;"")),1)-1,98))</f>
        <v>40</v>
      </c>
      <c r="I38" s="819">
        <f>IF($B38="","",IF($C38&lt;&gt;"",SUMIF(MAPEO!$A:$A,$C38,MAPEO!$K:$K),SUMIFS(MAPEO!$K:$K,MAPEO!$C:$C,"&gt;"&amp;ROW(),MAPEO!$C:$C,"&lt;="&amp;$H38)))</f>
        <v>65.599999999999994</v>
      </c>
      <c r="J38" s="796" t="str">
        <f t="shared" si="3"/>
        <v/>
      </c>
      <c r="L38" s="822">
        <f t="shared" ref="L38:Z53" si="8">IF($B38="","",IF($C38&lt;&gt;"",IFERROR($I38*MAX(0,MIN($G38,L$3)-MAX($F38,L$3-6)+1)/($G38-$F38+1),""),SUMIFS(L$5:L$98,$C$5:$C$98,"?*",$AF$5:$AF$98,"&gt;"&amp;ROW(),$AF$5:$AF$98,"&lt;="&amp;$H38)))</f>
        <v>0</v>
      </c>
      <c r="M38" s="822">
        <f t="shared" si="8"/>
        <v>0</v>
      </c>
      <c r="N38" s="822">
        <f t="shared" si="8"/>
        <v>0</v>
      </c>
      <c r="O38" s="822">
        <f t="shared" si="8"/>
        <v>0</v>
      </c>
      <c r="P38" s="822">
        <f t="shared" si="8"/>
        <v>0</v>
      </c>
      <c r="Q38" s="822">
        <f t="shared" si="8"/>
        <v>0</v>
      </c>
      <c r="R38" s="822">
        <f t="shared" si="8"/>
        <v>0</v>
      </c>
      <c r="S38" s="822">
        <f t="shared" si="8"/>
        <v>0</v>
      </c>
      <c r="T38" s="822">
        <f t="shared" si="8"/>
        <v>0</v>
      </c>
      <c r="U38" s="822">
        <f t="shared" si="8"/>
        <v>65.599999999999994</v>
      </c>
      <c r="V38" s="822">
        <f t="shared" si="8"/>
        <v>0</v>
      </c>
      <c r="W38" s="822">
        <f t="shared" si="8"/>
        <v>0</v>
      </c>
      <c r="X38" s="822">
        <f t="shared" si="8"/>
        <v>0</v>
      </c>
      <c r="Y38" s="822">
        <f t="shared" si="8"/>
        <v>0</v>
      </c>
      <c r="Z38" s="822">
        <f t="shared" si="8"/>
        <v>0</v>
      </c>
      <c r="AA38" s="822">
        <f t="shared" si="7"/>
        <v>0</v>
      </c>
      <c r="AB38" s="822">
        <f t="shared" si="5"/>
        <v>0</v>
      </c>
      <c r="AC38" s="822">
        <f t="shared" si="5"/>
        <v>0</v>
      </c>
      <c r="AD38" s="822">
        <f t="shared" si="5"/>
        <v>0</v>
      </c>
      <c r="AF38" s="822">
        <f>ROW()</f>
        <v>38</v>
      </c>
    </row>
    <row r="39" spans="1:32">
      <c r="A39" s="750">
        <v>35</v>
      </c>
      <c r="B39" s="750">
        <v>4</v>
      </c>
      <c r="C39" s="751" t="s">
        <v>1230</v>
      </c>
      <c r="D39" s="844" t="s">
        <v>1231</v>
      </c>
      <c r="E39" s="752">
        <v>1</v>
      </c>
      <c r="F39" s="753">
        <v>46262</v>
      </c>
      <c r="G39" s="753">
        <v>46262</v>
      </c>
      <c r="H39" s="798" cm="1">
        <f t="array" ref="H39">IF($B39="","",IFERROR(_xlfn.AGGREGATE(15,6,ROW($B40:$B$98)/(($B40:$B$98&lt;=$B39)*($B40:$B$98&lt;&gt;"")),1)-1,98))</f>
        <v>39</v>
      </c>
      <c r="I39" s="819">
        <f>IF($B39="","",IF($C39&lt;&gt;"",SUMIF(MAPEO!$A:$A,$C39,MAPEO!$K:$K),SUMIFS(MAPEO!$K:$K,MAPEO!$C:$C,"&gt;"&amp;ROW(),MAPEO!$C:$C,"&lt;="&amp;$H39)))</f>
        <v>32.799999999999997</v>
      </c>
      <c r="J39" s="796">
        <f t="shared" si="3"/>
        <v>32.799999999999997</v>
      </c>
      <c r="L39" s="822">
        <f t="shared" si="8"/>
        <v>0</v>
      </c>
      <c r="M39" s="822">
        <f t="shared" si="8"/>
        <v>0</v>
      </c>
      <c r="N39" s="822">
        <f t="shared" si="8"/>
        <v>0</v>
      </c>
      <c r="O39" s="822">
        <f t="shared" si="8"/>
        <v>0</v>
      </c>
      <c r="P39" s="822">
        <f t="shared" si="8"/>
        <v>0</v>
      </c>
      <c r="Q39" s="822">
        <f t="shared" si="8"/>
        <v>0</v>
      </c>
      <c r="R39" s="822">
        <f t="shared" si="8"/>
        <v>0</v>
      </c>
      <c r="S39" s="822">
        <f t="shared" si="8"/>
        <v>0</v>
      </c>
      <c r="T39" s="822">
        <f t="shared" si="8"/>
        <v>0</v>
      </c>
      <c r="U39" s="822">
        <f t="shared" si="8"/>
        <v>32.799999999999997</v>
      </c>
      <c r="V39" s="822">
        <f t="shared" si="8"/>
        <v>0</v>
      </c>
      <c r="W39" s="822">
        <f t="shared" si="8"/>
        <v>0</v>
      </c>
      <c r="X39" s="822">
        <f t="shared" si="8"/>
        <v>0</v>
      </c>
      <c r="Y39" s="822">
        <f t="shared" si="8"/>
        <v>0</v>
      </c>
      <c r="Z39" s="822">
        <f t="shared" si="8"/>
        <v>0</v>
      </c>
      <c r="AA39" s="822">
        <f t="shared" si="7"/>
        <v>0</v>
      </c>
      <c r="AB39" s="822">
        <f t="shared" si="5"/>
        <v>0</v>
      </c>
      <c r="AC39" s="822">
        <f t="shared" si="5"/>
        <v>0</v>
      </c>
      <c r="AD39" s="822">
        <f t="shared" si="5"/>
        <v>0</v>
      </c>
      <c r="AF39" s="822">
        <f>ROW()</f>
        <v>39</v>
      </c>
    </row>
    <row r="40" spans="1:32">
      <c r="A40" s="750">
        <v>36</v>
      </c>
      <c r="B40" s="750">
        <v>4</v>
      </c>
      <c r="C40" s="751" t="s">
        <v>1232</v>
      </c>
      <c r="D40" s="844" t="s">
        <v>1233</v>
      </c>
      <c r="E40" s="752">
        <v>1</v>
      </c>
      <c r="F40" s="753">
        <v>46265</v>
      </c>
      <c r="G40" s="753">
        <v>46265</v>
      </c>
      <c r="H40" s="798" cm="1">
        <f t="array" ref="H40">IF($B40="","",IFERROR(_xlfn.AGGREGATE(15,6,ROW($B41:$B$98)/(($B41:$B$98&lt;=$B40)*($B41:$B$98&lt;&gt;"")),1)-1,98))</f>
        <v>40</v>
      </c>
      <c r="I40" s="819">
        <f>IF($B40="","",IF($C40&lt;&gt;"",SUMIF(MAPEO!$A:$A,$C40,MAPEO!$K:$K),SUMIFS(MAPEO!$K:$K,MAPEO!$C:$C,"&gt;"&amp;ROW(),MAPEO!$C:$C,"&lt;="&amp;$H40)))</f>
        <v>32.799999999999997</v>
      </c>
      <c r="J40" s="796">
        <f t="shared" si="3"/>
        <v>32.799999999999997</v>
      </c>
      <c r="L40" s="822">
        <f t="shared" si="8"/>
        <v>0</v>
      </c>
      <c r="M40" s="822">
        <f t="shared" si="8"/>
        <v>0</v>
      </c>
      <c r="N40" s="822">
        <f t="shared" si="8"/>
        <v>0</v>
      </c>
      <c r="O40" s="822">
        <f t="shared" si="8"/>
        <v>0</v>
      </c>
      <c r="P40" s="822">
        <f t="shared" si="8"/>
        <v>0</v>
      </c>
      <c r="Q40" s="822">
        <f t="shared" si="8"/>
        <v>0</v>
      </c>
      <c r="R40" s="822">
        <f t="shared" si="8"/>
        <v>0</v>
      </c>
      <c r="S40" s="822">
        <f t="shared" si="8"/>
        <v>0</v>
      </c>
      <c r="T40" s="822">
        <f t="shared" si="8"/>
        <v>0</v>
      </c>
      <c r="U40" s="822">
        <f t="shared" si="8"/>
        <v>32.799999999999997</v>
      </c>
      <c r="V40" s="822">
        <f t="shared" si="8"/>
        <v>0</v>
      </c>
      <c r="W40" s="822">
        <f t="shared" si="8"/>
        <v>0</v>
      </c>
      <c r="X40" s="822">
        <f t="shared" si="8"/>
        <v>0</v>
      </c>
      <c r="Y40" s="822">
        <f t="shared" si="8"/>
        <v>0</v>
      </c>
      <c r="Z40" s="822">
        <f t="shared" si="8"/>
        <v>0</v>
      </c>
      <c r="AA40" s="822">
        <f t="shared" si="7"/>
        <v>0</v>
      </c>
      <c r="AB40" s="822">
        <f t="shared" si="7"/>
        <v>0</v>
      </c>
      <c r="AC40" s="822">
        <f t="shared" si="7"/>
        <v>0</v>
      </c>
      <c r="AD40" s="822">
        <f t="shared" si="7"/>
        <v>0</v>
      </c>
      <c r="AF40" s="822">
        <f>ROW()</f>
        <v>40</v>
      </c>
    </row>
    <row r="41" spans="1:32" ht="25.5">
      <c r="A41" s="754">
        <v>37</v>
      </c>
      <c r="B41" s="754">
        <v>3</v>
      </c>
      <c r="C41" s="755"/>
      <c r="D41" s="845" t="s">
        <v>1234</v>
      </c>
      <c r="E41" s="756">
        <v>12</v>
      </c>
      <c r="F41" s="757">
        <v>46276</v>
      </c>
      <c r="G41" s="757">
        <v>46293</v>
      </c>
      <c r="H41" s="798" cm="1">
        <f t="array" ref="H41">IF($B41="","",IFERROR(_xlfn.AGGREGATE(15,6,ROW($B42:$B$98)/(($B42:$B$98&lt;=$B41)*($B42:$B$98&lt;&gt;"")),1)-1,98))</f>
        <v>45</v>
      </c>
      <c r="I41" s="819">
        <f>IF($B41="","",IF($C41&lt;&gt;"",SUMIF(MAPEO!$A:$A,$C41,MAPEO!$K:$K),SUMIFS(MAPEO!$K:$K,MAPEO!$C:$C,"&gt;"&amp;ROW(),MAPEO!$C:$C,"&lt;="&amp;$H41)))</f>
        <v>3826.1427619047636</v>
      </c>
      <c r="J41" s="796" t="str">
        <f t="shared" si="3"/>
        <v/>
      </c>
      <c r="L41" s="822">
        <f t="shared" si="8"/>
        <v>0</v>
      </c>
      <c r="M41" s="822">
        <f t="shared" si="8"/>
        <v>0</v>
      </c>
      <c r="N41" s="822">
        <f t="shared" si="8"/>
        <v>0</v>
      </c>
      <c r="O41" s="822">
        <f t="shared" si="8"/>
        <v>0</v>
      </c>
      <c r="P41" s="822">
        <f t="shared" si="8"/>
        <v>0</v>
      </c>
      <c r="Q41" s="822">
        <f t="shared" si="8"/>
        <v>0</v>
      </c>
      <c r="R41" s="822">
        <f t="shared" si="8"/>
        <v>0</v>
      </c>
      <c r="S41" s="822">
        <f t="shared" si="8"/>
        <v>0</v>
      </c>
      <c r="T41" s="822">
        <f t="shared" si="8"/>
        <v>0</v>
      </c>
      <c r="U41" s="822">
        <f t="shared" si="8"/>
        <v>0</v>
      </c>
      <c r="V41" s="822">
        <f t="shared" si="8"/>
        <v>0</v>
      </c>
      <c r="W41" s="822">
        <f t="shared" si="8"/>
        <v>1651.6910158730154</v>
      </c>
      <c r="X41" s="822">
        <f t="shared" si="8"/>
        <v>1606.3541460317456</v>
      </c>
      <c r="Y41" s="822">
        <f t="shared" si="8"/>
        <v>568.09760000000006</v>
      </c>
      <c r="Z41" s="822">
        <f t="shared" si="8"/>
        <v>0</v>
      </c>
      <c r="AA41" s="822">
        <f t="shared" si="7"/>
        <v>0</v>
      </c>
      <c r="AB41" s="822">
        <f t="shared" si="7"/>
        <v>0</v>
      </c>
      <c r="AC41" s="822">
        <f t="shared" si="7"/>
        <v>0</v>
      </c>
      <c r="AD41" s="822">
        <f t="shared" si="7"/>
        <v>0</v>
      </c>
      <c r="AF41" s="822">
        <f>ROW()</f>
        <v>41</v>
      </c>
    </row>
    <row r="42" spans="1:32" ht="38.25">
      <c r="A42" s="750">
        <v>38</v>
      </c>
      <c r="B42" s="750">
        <v>4</v>
      </c>
      <c r="C42" s="751" t="s">
        <v>1235</v>
      </c>
      <c r="D42" s="844" t="s">
        <v>1236</v>
      </c>
      <c r="E42" s="752">
        <v>3</v>
      </c>
      <c r="F42" s="753">
        <v>46276</v>
      </c>
      <c r="G42" s="753">
        <v>46280</v>
      </c>
      <c r="H42" s="798" cm="1">
        <f t="array" ref="H42">IF($B42="","",IFERROR(_xlfn.AGGREGATE(15,6,ROW($B43:$B$98)/(($B43:$B$98&lt;=$B42)*($B43:$B$98&lt;&gt;"")),1)-1,98))</f>
        <v>42</v>
      </c>
      <c r="I42" s="819">
        <f>IF($B42="","",IF($C42&lt;&gt;"",SUMIF(MAPEO!$A:$A,$C42,MAPEO!$K:$K),SUMIFS(MAPEO!$K:$K,MAPEO!$C:$C,"&gt;"&amp;ROW(),MAPEO!$C:$C,"&lt;="&amp;$H42)))</f>
        <v>1099.1471428571426</v>
      </c>
      <c r="J42" s="796">
        <f t="shared" si="3"/>
        <v>366.38238095238086</v>
      </c>
      <c r="L42" s="822">
        <f t="shared" si="8"/>
        <v>0</v>
      </c>
      <c r="M42" s="822">
        <f t="shared" si="8"/>
        <v>0</v>
      </c>
      <c r="N42" s="822">
        <f t="shared" si="8"/>
        <v>0</v>
      </c>
      <c r="O42" s="822">
        <f t="shared" si="8"/>
        <v>0</v>
      </c>
      <c r="P42" s="822">
        <f t="shared" si="8"/>
        <v>0</v>
      </c>
      <c r="Q42" s="822">
        <f t="shared" si="8"/>
        <v>0</v>
      </c>
      <c r="R42" s="822">
        <f t="shared" si="8"/>
        <v>0</v>
      </c>
      <c r="S42" s="822">
        <f t="shared" si="8"/>
        <v>0</v>
      </c>
      <c r="T42" s="822">
        <f t="shared" si="8"/>
        <v>0</v>
      </c>
      <c r="U42" s="822">
        <f t="shared" si="8"/>
        <v>0</v>
      </c>
      <c r="V42" s="822">
        <f t="shared" si="8"/>
        <v>0</v>
      </c>
      <c r="W42" s="822">
        <f t="shared" si="8"/>
        <v>1099.1471428571426</v>
      </c>
      <c r="X42" s="822">
        <f t="shared" si="8"/>
        <v>0</v>
      </c>
      <c r="Y42" s="822">
        <f t="shared" si="8"/>
        <v>0</v>
      </c>
      <c r="Z42" s="822">
        <f t="shared" si="8"/>
        <v>0</v>
      </c>
      <c r="AA42" s="822">
        <f t="shared" si="7"/>
        <v>0</v>
      </c>
      <c r="AB42" s="822">
        <f t="shared" si="7"/>
        <v>0</v>
      </c>
      <c r="AC42" s="822">
        <f t="shared" si="7"/>
        <v>0</v>
      </c>
      <c r="AD42" s="822">
        <f t="shared" si="7"/>
        <v>0</v>
      </c>
      <c r="AF42" s="822">
        <f>ROW()</f>
        <v>42</v>
      </c>
    </row>
    <row r="43" spans="1:32" ht="38.25">
      <c r="A43" s="750">
        <v>39</v>
      </c>
      <c r="B43" s="750">
        <v>4</v>
      </c>
      <c r="C43" s="751" t="s">
        <v>1237</v>
      </c>
      <c r="D43" s="844" t="s">
        <v>1238</v>
      </c>
      <c r="E43" s="752">
        <v>3</v>
      </c>
      <c r="F43" s="753">
        <v>46281</v>
      </c>
      <c r="G43" s="753">
        <v>46283</v>
      </c>
      <c r="H43" s="798" cm="1">
        <f t="array" ref="H43">IF($B43="","",IFERROR(_xlfn.AGGREGATE(15,6,ROW($B44:$B$98)/(($B44:$B$98&lt;=$B43)*($B44:$B$98&lt;&gt;"")),1)-1,98))</f>
        <v>43</v>
      </c>
      <c r="I43" s="819">
        <f>IF($B43="","",IF($C43&lt;&gt;"",SUMIF(MAPEO!$A:$A,$C43,MAPEO!$K:$K),SUMIFS(MAPEO!$K:$K,MAPEO!$C:$C,"&gt;"&amp;ROW(),MAPEO!$C:$C,"&lt;="&amp;$H43)))</f>
        <v>1657.6316190476184</v>
      </c>
      <c r="J43" s="796">
        <f t="shared" si="3"/>
        <v>552.5438730158728</v>
      </c>
      <c r="L43" s="822">
        <f t="shared" si="8"/>
        <v>0</v>
      </c>
      <c r="M43" s="822">
        <f t="shared" si="8"/>
        <v>0</v>
      </c>
      <c r="N43" s="822">
        <f t="shared" si="8"/>
        <v>0</v>
      </c>
      <c r="O43" s="822">
        <f t="shared" si="8"/>
        <v>0</v>
      </c>
      <c r="P43" s="822">
        <f t="shared" si="8"/>
        <v>0</v>
      </c>
      <c r="Q43" s="822">
        <f t="shared" si="8"/>
        <v>0</v>
      </c>
      <c r="R43" s="822">
        <f t="shared" si="8"/>
        <v>0</v>
      </c>
      <c r="S43" s="822">
        <f t="shared" si="8"/>
        <v>0</v>
      </c>
      <c r="T43" s="822">
        <f t="shared" si="8"/>
        <v>0</v>
      </c>
      <c r="U43" s="822">
        <f t="shared" si="8"/>
        <v>0</v>
      </c>
      <c r="V43" s="822">
        <f t="shared" si="8"/>
        <v>0</v>
      </c>
      <c r="W43" s="822">
        <f t="shared" si="8"/>
        <v>552.5438730158728</v>
      </c>
      <c r="X43" s="822">
        <f t="shared" si="8"/>
        <v>1105.0877460317456</v>
      </c>
      <c r="Y43" s="822">
        <f t="shared" si="8"/>
        <v>0</v>
      </c>
      <c r="Z43" s="822">
        <f t="shared" si="8"/>
        <v>0</v>
      </c>
      <c r="AA43" s="822">
        <f t="shared" si="7"/>
        <v>0</v>
      </c>
      <c r="AB43" s="822">
        <f t="shared" si="7"/>
        <v>0</v>
      </c>
      <c r="AC43" s="822">
        <f t="shared" si="7"/>
        <v>0</v>
      </c>
      <c r="AD43" s="822">
        <f t="shared" si="7"/>
        <v>0</v>
      </c>
      <c r="AF43" s="822">
        <f>ROW()</f>
        <v>43</v>
      </c>
    </row>
    <row r="44" spans="1:32" ht="25.5">
      <c r="A44" s="750">
        <v>40</v>
      </c>
      <c r="B44" s="750">
        <v>4</v>
      </c>
      <c r="C44" s="751" t="s">
        <v>1239</v>
      </c>
      <c r="D44" s="844" t="s">
        <v>1240</v>
      </c>
      <c r="E44" s="752">
        <v>5</v>
      </c>
      <c r="F44" s="753">
        <v>46286</v>
      </c>
      <c r="G44" s="753">
        <v>46290</v>
      </c>
      <c r="H44" s="798" cm="1">
        <f t="array" ref="H44">IF($B44="","",IFERROR(_xlfn.AGGREGATE(15,6,ROW($B45:$B$98)/(($B45:$B$98&lt;=$B44)*($B45:$B$98&lt;&gt;"")),1)-1,98))</f>
        <v>44</v>
      </c>
      <c r="I44" s="819">
        <f>IF($B44="","",IF($C44&lt;&gt;"",SUMIF(MAPEO!$A:$A,$C44,MAPEO!$K:$K),SUMIFS(MAPEO!$K:$K,MAPEO!$C:$C,"&gt;"&amp;ROW(),MAPEO!$C:$C,"&lt;="&amp;$H44)))</f>
        <v>835.44400000000007</v>
      </c>
      <c r="J44" s="796">
        <f t="shared" si="3"/>
        <v>167.08880000000002</v>
      </c>
      <c r="L44" s="822">
        <f t="shared" si="8"/>
        <v>0</v>
      </c>
      <c r="M44" s="822">
        <f t="shared" si="8"/>
        <v>0</v>
      </c>
      <c r="N44" s="822">
        <f t="shared" si="8"/>
        <v>0</v>
      </c>
      <c r="O44" s="822">
        <f t="shared" si="8"/>
        <v>0</v>
      </c>
      <c r="P44" s="822">
        <f t="shared" si="8"/>
        <v>0</v>
      </c>
      <c r="Q44" s="822">
        <f t="shared" si="8"/>
        <v>0</v>
      </c>
      <c r="R44" s="822">
        <f t="shared" si="8"/>
        <v>0</v>
      </c>
      <c r="S44" s="822">
        <f t="shared" si="8"/>
        <v>0</v>
      </c>
      <c r="T44" s="822">
        <f t="shared" si="8"/>
        <v>0</v>
      </c>
      <c r="U44" s="822">
        <f t="shared" si="8"/>
        <v>0</v>
      </c>
      <c r="V44" s="822">
        <f t="shared" si="8"/>
        <v>0</v>
      </c>
      <c r="W44" s="822">
        <f t="shared" si="8"/>
        <v>0</v>
      </c>
      <c r="X44" s="822">
        <f t="shared" si="8"/>
        <v>501.26640000000009</v>
      </c>
      <c r="Y44" s="822">
        <f t="shared" si="8"/>
        <v>334.17760000000004</v>
      </c>
      <c r="Z44" s="822">
        <f t="shared" si="8"/>
        <v>0</v>
      </c>
      <c r="AA44" s="822">
        <f t="shared" si="7"/>
        <v>0</v>
      </c>
      <c r="AB44" s="822">
        <f t="shared" si="7"/>
        <v>0</v>
      </c>
      <c r="AC44" s="822">
        <f t="shared" si="7"/>
        <v>0</v>
      </c>
      <c r="AD44" s="822">
        <f t="shared" si="7"/>
        <v>0</v>
      </c>
      <c r="AF44" s="822">
        <f>ROW()</f>
        <v>44</v>
      </c>
    </row>
    <row r="45" spans="1:32">
      <c r="A45" s="750">
        <v>41</v>
      </c>
      <c r="B45" s="750">
        <v>4</v>
      </c>
      <c r="C45" s="751" t="s">
        <v>1241</v>
      </c>
      <c r="D45" s="844" t="s">
        <v>1242</v>
      </c>
      <c r="E45" s="752">
        <v>1</v>
      </c>
      <c r="F45" s="753">
        <v>46293</v>
      </c>
      <c r="G45" s="753">
        <v>46293</v>
      </c>
      <c r="H45" s="798" cm="1">
        <f t="array" ref="H45">IF($B45="","",IFERROR(_xlfn.AGGREGATE(15,6,ROW($B46:$B$98)/(($B46:$B$98&lt;=$B45)*($B46:$B$98&lt;&gt;"")),1)-1,98))</f>
        <v>45</v>
      </c>
      <c r="I45" s="819">
        <f>IF($B45="","",IF($C45&lt;&gt;"",SUMIF(MAPEO!$A:$A,$C45,MAPEO!$K:$K),SUMIFS(MAPEO!$K:$K,MAPEO!$C:$C,"&gt;"&amp;ROW(),MAPEO!$C:$C,"&lt;="&amp;$H45)))</f>
        <v>233.92000000000002</v>
      </c>
      <c r="J45" s="796">
        <f t="shared" si="3"/>
        <v>233.92000000000002</v>
      </c>
      <c r="L45" s="822">
        <f t="shared" si="8"/>
        <v>0</v>
      </c>
      <c r="M45" s="822">
        <f t="shared" si="8"/>
        <v>0</v>
      </c>
      <c r="N45" s="822">
        <f t="shared" si="8"/>
        <v>0</v>
      </c>
      <c r="O45" s="822">
        <f t="shared" si="8"/>
        <v>0</v>
      </c>
      <c r="P45" s="822">
        <f t="shared" si="8"/>
        <v>0</v>
      </c>
      <c r="Q45" s="822">
        <f t="shared" si="8"/>
        <v>0</v>
      </c>
      <c r="R45" s="822">
        <f t="shared" si="8"/>
        <v>0</v>
      </c>
      <c r="S45" s="822">
        <f t="shared" si="8"/>
        <v>0</v>
      </c>
      <c r="T45" s="822">
        <f t="shared" si="8"/>
        <v>0</v>
      </c>
      <c r="U45" s="822">
        <f t="shared" si="8"/>
        <v>0</v>
      </c>
      <c r="V45" s="822">
        <f t="shared" si="8"/>
        <v>0</v>
      </c>
      <c r="W45" s="822">
        <f t="shared" si="8"/>
        <v>0</v>
      </c>
      <c r="X45" s="822">
        <f t="shared" si="8"/>
        <v>0</v>
      </c>
      <c r="Y45" s="822">
        <f t="shared" si="8"/>
        <v>233.92000000000002</v>
      </c>
      <c r="Z45" s="822">
        <f t="shared" si="8"/>
        <v>0</v>
      </c>
      <c r="AA45" s="822">
        <f t="shared" si="7"/>
        <v>0</v>
      </c>
      <c r="AB45" s="822">
        <f t="shared" si="7"/>
        <v>0</v>
      </c>
      <c r="AC45" s="822">
        <f t="shared" si="7"/>
        <v>0</v>
      </c>
      <c r="AD45" s="822">
        <f t="shared" si="7"/>
        <v>0</v>
      </c>
      <c r="AF45" s="822">
        <f>ROW()</f>
        <v>45</v>
      </c>
    </row>
    <row r="46" spans="1:32">
      <c r="A46" s="746">
        <v>42</v>
      </c>
      <c r="B46" s="746">
        <v>2</v>
      </c>
      <c r="C46" s="747"/>
      <c r="D46" s="843" t="s">
        <v>1243</v>
      </c>
      <c r="E46" s="748">
        <v>28</v>
      </c>
      <c r="F46" s="749">
        <v>46237</v>
      </c>
      <c r="G46" s="749">
        <v>46275</v>
      </c>
      <c r="H46" s="798" cm="1">
        <f t="array" ref="H46">IF($B46="","",IFERROR(_xlfn.AGGREGATE(15,6,ROW($B47:$B$98)/(($B47:$B$98&lt;=$B46)*($B47:$B$98&lt;&gt;"")),1)-1,98))</f>
        <v>70</v>
      </c>
      <c r="I46" s="819">
        <f>IF($B46="","",IF($C46&lt;&gt;"",SUMIF(MAPEO!$A:$A,$C46,MAPEO!$K:$K),SUMIFS(MAPEO!$K:$K,MAPEO!$C:$C,"&gt;"&amp;ROW(),MAPEO!$C:$C,"&lt;="&amp;$H46)))</f>
        <v>1802.4695200000006</v>
      </c>
      <c r="J46" s="796" t="str">
        <f t="shared" si="3"/>
        <v/>
      </c>
      <c r="L46" s="822">
        <f t="shared" si="8"/>
        <v>0</v>
      </c>
      <c r="M46" s="822">
        <f t="shared" si="8"/>
        <v>0</v>
      </c>
      <c r="N46" s="822">
        <f t="shared" si="8"/>
        <v>0</v>
      </c>
      <c r="O46" s="822">
        <f t="shared" si="8"/>
        <v>0</v>
      </c>
      <c r="P46" s="822">
        <f t="shared" si="8"/>
        <v>0</v>
      </c>
      <c r="Q46" s="822">
        <f t="shared" si="8"/>
        <v>435.89333333333337</v>
      </c>
      <c r="R46" s="822">
        <f t="shared" si="8"/>
        <v>216.61826666666667</v>
      </c>
      <c r="S46" s="822">
        <f t="shared" si="8"/>
        <v>308.90039999999999</v>
      </c>
      <c r="T46" s="822">
        <f t="shared" si="8"/>
        <v>121.40520000000001</v>
      </c>
      <c r="U46" s="822">
        <f t="shared" si="8"/>
        <v>203.59664000000004</v>
      </c>
      <c r="V46" s="822">
        <f t="shared" si="8"/>
        <v>457.25567999999998</v>
      </c>
      <c r="W46" s="822">
        <f t="shared" si="8"/>
        <v>58.8</v>
      </c>
      <c r="X46" s="822">
        <f t="shared" si="8"/>
        <v>0</v>
      </c>
      <c r="Y46" s="822">
        <f t="shared" si="8"/>
        <v>0</v>
      </c>
      <c r="Z46" s="822">
        <f t="shared" si="8"/>
        <v>0</v>
      </c>
      <c r="AA46" s="822">
        <f t="shared" si="7"/>
        <v>0</v>
      </c>
      <c r="AB46" s="822">
        <f t="shared" si="7"/>
        <v>0</v>
      </c>
      <c r="AC46" s="822">
        <f t="shared" si="7"/>
        <v>0</v>
      </c>
      <c r="AD46" s="822">
        <f t="shared" si="7"/>
        <v>0</v>
      </c>
      <c r="AF46" s="822">
        <f>ROW()</f>
        <v>46</v>
      </c>
    </row>
    <row r="47" spans="1:32" ht="25.5">
      <c r="A47" s="754">
        <v>43</v>
      </c>
      <c r="B47" s="754">
        <v>3</v>
      </c>
      <c r="C47" s="755"/>
      <c r="D47" s="845" t="s">
        <v>1244</v>
      </c>
      <c r="E47" s="756">
        <v>8</v>
      </c>
      <c r="F47" s="757">
        <v>46237</v>
      </c>
      <c r="G47" s="757">
        <v>46247</v>
      </c>
      <c r="H47" s="798" cm="1">
        <f t="array" ref="H47">IF($B47="","",IFERROR(_xlfn.AGGREGATE(15,6,ROW($B48:$B$98)/(($B48:$B$98&lt;=$B47)*($B48:$B$98&lt;&gt;"")),1)-1,98))</f>
        <v>54</v>
      </c>
      <c r="I47" s="819">
        <f>IF($B47="","",IF($C47&lt;&gt;"",SUMIF(MAPEO!$A:$A,$C47,MAPEO!$K:$K),SUMIFS(MAPEO!$K:$K,MAPEO!$C:$C,"&gt;"&amp;ROW(),MAPEO!$C:$C,"&lt;="&amp;$H47)))</f>
        <v>716.05200000000025</v>
      </c>
      <c r="J47" s="796" t="str">
        <f t="shared" si="3"/>
        <v/>
      </c>
      <c r="L47" s="822">
        <f t="shared" si="8"/>
        <v>0</v>
      </c>
      <c r="M47" s="822">
        <f t="shared" si="8"/>
        <v>0</v>
      </c>
      <c r="N47" s="822">
        <f t="shared" si="8"/>
        <v>0</v>
      </c>
      <c r="O47" s="822">
        <f t="shared" si="8"/>
        <v>0</v>
      </c>
      <c r="P47" s="822">
        <f t="shared" si="8"/>
        <v>0</v>
      </c>
      <c r="Q47" s="822">
        <f t="shared" si="8"/>
        <v>435.89333333333337</v>
      </c>
      <c r="R47" s="822">
        <f t="shared" si="8"/>
        <v>216.61826666666667</v>
      </c>
      <c r="S47" s="822">
        <f t="shared" si="8"/>
        <v>63.540400000000012</v>
      </c>
      <c r="T47" s="822">
        <f t="shared" si="8"/>
        <v>0</v>
      </c>
      <c r="U47" s="822">
        <f t="shared" si="8"/>
        <v>0</v>
      </c>
      <c r="V47" s="822">
        <f t="shared" si="8"/>
        <v>0</v>
      </c>
      <c r="W47" s="822">
        <f t="shared" si="8"/>
        <v>0</v>
      </c>
      <c r="X47" s="822">
        <f t="shared" si="8"/>
        <v>0</v>
      </c>
      <c r="Y47" s="822">
        <f t="shared" si="8"/>
        <v>0</v>
      </c>
      <c r="Z47" s="822">
        <f t="shared" si="8"/>
        <v>0</v>
      </c>
      <c r="AA47" s="822">
        <f t="shared" si="7"/>
        <v>0</v>
      </c>
      <c r="AB47" s="822">
        <f t="shared" si="7"/>
        <v>0</v>
      </c>
      <c r="AC47" s="822">
        <f t="shared" si="7"/>
        <v>0</v>
      </c>
      <c r="AD47" s="822">
        <f t="shared" si="7"/>
        <v>0</v>
      </c>
      <c r="AF47" s="822">
        <f>ROW()</f>
        <v>47</v>
      </c>
    </row>
    <row r="48" spans="1:32">
      <c r="A48" s="750">
        <v>44</v>
      </c>
      <c r="B48" s="750">
        <v>4</v>
      </c>
      <c r="C48" s="751"/>
      <c r="D48" s="844" t="s">
        <v>1245</v>
      </c>
      <c r="E48" s="752">
        <v>4</v>
      </c>
      <c r="F48" s="753">
        <v>46237</v>
      </c>
      <c r="G48" s="753">
        <v>46241</v>
      </c>
      <c r="H48" s="798" cm="1">
        <f t="array" ref="H48">IF($B48="","",IFERROR(_xlfn.AGGREGATE(15,6,ROW($B49:$B$98)/(($B49:$B$98&lt;=$B48)*($B49:$B$98&lt;&gt;"")),1)-1,98))</f>
        <v>50</v>
      </c>
      <c r="I48" s="819">
        <f>IF($B48="","",IF($C48&lt;&gt;"",SUMIF(MAPEO!$A:$A,$C48,MAPEO!$K:$K),SUMIFS(MAPEO!$K:$K,MAPEO!$C:$C,"&gt;"&amp;ROW(),MAPEO!$C:$C,"&lt;="&amp;$H48)))</f>
        <v>454.56000000000017</v>
      </c>
      <c r="J48" s="796" t="str">
        <f t="shared" si="3"/>
        <v/>
      </c>
      <c r="L48" s="822">
        <f t="shared" si="8"/>
        <v>0</v>
      </c>
      <c r="M48" s="822">
        <f t="shared" si="8"/>
        <v>0</v>
      </c>
      <c r="N48" s="822">
        <f t="shared" si="8"/>
        <v>0</v>
      </c>
      <c r="O48" s="822">
        <f t="shared" si="8"/>
        <v>0</v>
      </c>
      <c r="P48" s="822">
        <f t="shared" si="8"/>
        <v>0</v>
      </c>
      <c r="Q48" s="822">
        <f t="shared" si="8"/>
        <v>435.89333333333337</v>
      </c>
      <c r="R48" s="822">
        <f t="shared" si="8"/>
        <v>18.666666666666668</v>
      </c>
      <c r="S48" s="822">
        <f t="shared" si="8"/>
        <v>0</v>
      </c>
      <c r="T48" s="822">
        <f t="shared" si="8"/>
        <v>0</v>
      </c>
      <c r="U48" s="822">
        <f t="shared" si="8"/>
        <v>0</v>
      </c>
      <c r="V48" s="822">
        <f t="shared" si="8"/>
        <v>0</v>
      </c>
      <c r="W48" s="822">
        <f t="shared" si="8"/>
        <v>0</v>
      </c>
      <c r="X48" s="822">
        <f t="shared" si="8"/>
        <v>0</v>
      </c>
      <c r="Y48" s="822">
        <f t="shared" si="8"/>
        <v>0</v>
      </c>
      <c r="Z48" s="822">
        <f t="shared" si="8"/>
        <v>0</v>
      </c>
      <c r="AA48" s="822">
        <f t="shared" si="7"/>
        <v>0</v>
      </c>
      <c r="AB48" s="822">
        <f t="shared" si="7"/>
        <v>0</v>
      </c>
      <c r="AC48" s="822">
        <f t="shared" si="7"/>
        <v>0</v>
      </c>
      <c r="AD48" s="822">
        <f t="shared" si="7"/>
        <v>0</v>
      </c>
      <c r="AF48" s="822">
        <f>ROW()</f>
        <v>48</v>
      </c>
    </row>
    <row r="49" spans="1:32">
      <c r="A49" s="758">
        <v>45</v>
      </c>
      <c r="B49" s="758">
        <v>5</v>
      </c>
      <c r="C49" s="759" t="s">
        <v>1246</v>
      </c>
      <c r="D49" s="846" t="s">
        <v>1247</v>
      </c>
      <c r="E49" s="760">
        <v>2</v>
      </c>
      <c r="F49" s="761">
        <v>46237</v>
      </c>
      <c r="G49" s="761">
        <v>46238</v>
      </c>
      <c r="H49" s="798" cm="1">
        <f t="array" ref="H49">IF($B49="","",IFERROR(_xlfn.AGGREGATE(15,6,ROW($B50:$B$98)/(($B50:$B$98&lt;=$B49)*($B50:$B$98&lt;&gt;"")),1)-1,98))</f>
        <v>49</v>
      </c>
      <c r="I49" s="819">
        <f>IF($B49="","",IF($C49&lt;&gt;"",SUMIF(MAPEO!$A:$A,$C49,MAPEO!$K:$K),SUMIFS(MAPEO!$K:$K,MAPEO!$C:$C,"&gt;"&amp;ROW(),MAPEO!$C:$C,"&lt;="&amp;$H49)))</f>
        <v>426.56000000000006</v>
      </c>
      <c r="J49" s="796">
        <f t="shared" si="3"/>
        <v>213.28000000000003</v>
      </c>
      <c r="L49" s="822">
        <f t="shared" si="8"/>
        <v>0</v>
      </c>
      <c r="M49" s="822">
        <f t="shared" si="8"/>
        <v>0</v>
      </c>
      <c r="N49" s="822">
        <f t="shared" si="8"/>
        <v>0</v>
      </c>
      <c r="O49" s="822">
        <f t="shared" si="8"/>
        <v>0</v>
      </c>
      <c r="P49" s="822">
        <f t="shared" si="8"/>
        <v>0</v>
      </c>
      <c r="Q49" s="822">
        <f t="shared" si="8"/>
        <v>426.56000000000006</v>
      </c>
      <c r="R49" s="822">
        <f t="shared" si="8"/>
        <v>0</v>
      </c>
      <c r="S49" s="822">
        <f t="shared" si="8"/>
        <v>0</v>
      </c>
      <c r="T49" s="822">
        <f t="shared" si="8"/>
        <v>0</v>
      </c>
      <c r="U49" s="822">
        <f t="shared" si="8"/>
        <v>0</v>
      </c>
      <c r="V49" s="822">
        <f t="shared" si="8"/>
        <v>0</v>
      </c>
      <c r="W49" s="822">
        <f t="shared" si="8"/>
        <v>0</v>
      </c>
      <c r="X49" s="822">
        <f t="shared" si="8"/>
        <v>0</v>
      </c>
      <c r="Y49" s="822">
        <f t="shared" si="8"/>
        <v>0</v>
      </c>
      <c r="Z49" s="822">
        <f t="shared" si="8"/>
        <v>0</v>
      </c>
      <c r="AA49" s="822">
        <f t="shared" si="7"/>
        <v>0</v>
      </c>
      <c r="AB49" s="822">
        <f t="shared" si="7"/>
        <v>0</v>
      </c>
      <c r="AC49" s="822">
        <f t="shared" si="7"/>
        <v>0</v>
      </c>
      <c r="AD49" s="822">
        <f t="shared" si="7"/>
        <v>0</v>
      </c>
      <c r="AF49" s="822">
        <f>ROW()</f>
        <v>49</v>
      </c>
    </row>
    <row r="50" spans="1:32" ht="25.5">
      <c r="A50" s="758">
        <v>46</v>
      </c>
      <c r="B50" s="758">
        <v>5</v>
      </c>
      <c r="C50" s="759" t="s">
        <v>1248</v>
      </c>
      <c r="D50" s="846" t="s">
        <v>1249</v>
      </c>
      <c r="E50" s="760">
        <v>2</v>
      </c>
      <c r="F50" s="761">
        <v>46239</v>
      </c>
      <c r="G50" s="761">
        <v>46241</v>
      </c>
      <c r="H50" s="798" cm="1">
        <f t="array" ref="H50">IF($B50="","",IFERROR(_xlfn.AGGREGATE(15,6,ROW($B51:$B$98)/(($B51:$B$98&lt;=$B50)*($B51:$B$98&lt;&gt;"")),1)-1,98))</f>
        <v>50</v>
      </c>
      <c r="I50" s="819">
        <f>IF($B50="","",IF($C50&lt;&gt;"",SUMIF(MAPEO!$A:$A,$C50,MAPEO!$K:$K),SUMIFS(MAPEO!$K:$K,MAPEO!$C:$C,"&gt;"&amp;ROW(),MAPEO!$C:$C,"&lt;="&amp;$H50)))</f>
        <v>28</v>
      </c>
      <c r="J50" s="796">
        <f t="shared" si="3"/>
        <v>14</v>
      </c>
      <c r="L50" s="822">
        <f t="shared" si="8"/>
        <v>0</v>
      </c>
      <c r="M50" s="822">
        <f t="shared" si="8"/>
        <v>0</v>
      </c>
      <c r="N50" s="822">
        <f t="shared" si="8"/>
        <v>0</v>
      </c>
      <c r="O50" s="822">
        <f t="shared" si="8"/>
        <v>0</v>
      </c>
      <c r="P50" s="822">
        <f t="shared" si="8"/>
        <v>0</v>
      </c>
      <c r="Q50" s="822">
        <f t="shared" si="8"/>
        <v>9.3333333333333339</v>
      </c>
      <c r="R50" s="822">
        <f t="shared" si="8"/>
        <v>18.666666666666668</v>
      </c>
      <c r="S50" s="822">
        <f t="shared" si="8"/>
        <v>0</v>
      </c>
      <c r="T50" s="822">
        <f t="shared" si="8"/>
        <v>0</v>
      </c>
      <c r="U50" s="822">
        <f t="shared" si="8"/>
        <v>0</v>
      </c>
      <c r="V50" s="822">
        <f t="shared" si="8"/>
        <v>0</v>
      </c>
      <c r="W50" s="822">
        <f t="shared" si="8"/>
        <v>0</v>
      </c>
      <c r="X50" s="822">
        <f t="shared" si="8"/>
        <v>0</v>
      </c>
      <c r="Y50" s="822">
        <f t="shared" si="8"/>
        <v>0</v>
      </c>
      <c r="Z50" s="822">
        <f t="shared" si="8"/>
        <v>0</v>
      </c>
      <c r="AA50" s="822">
        <f t="shared" si="7"/>
        <v>0</v>
      </c>
      <c r="AB50" s="822">
        <f t="shared" si="7"/>
        <v>0</v>
      </c>
      <c r="AC50" s="822">
        <f t="shared" si="7"/>
        <v>0</v>
      </c>
      <c r="AD50" s="822">
        <f t="shared" si="7"/>
        <v>0</v>
      </c>
      <c r="AF50" s="822">
        <f>ROW()</f>
        <v>50</v>
      </c>
    </row>
    <row r="51" spans="1:32">
      <c r="A51" s="750">
        <v>47</v>
      </c>
      <c r="B51" s="750">
        <v>4</v>
      </c>
      <c r="C51" s="751"/>
      <c r="D51" s="844" t="s">
        <v>1250</v>
      </c>
      <c r="E51" s="752">
        <v>2</v>
      </c>
      <c r="F51" s="753">
        <v>46244</v>
      </c>
      <c r="G51" s="753">
        <v>46245</v>
      </c>
      <c r="H51" s="798" cm="1">
        <f t="array" ref="H51">IF($B51="","",IFERROR(_xlfn.AGGREGATE(15,6,ROW($B52:$B$98)/(($B52:$B$98&lt;=$B51)*($B52:$B$98&lt;&gt;"")),1)-1,98))</f>
        <v>52</v>
      </c>
      <c r="I51" s="819">
        <f>IF($B51="","",IF($C51&lt;&gt;"",SUMIF(MAPEO!$A:$A,$C51,MAPEO!$K:$K),SUMIFS(MAPEO!$K:$K,MAPEO!$C:$C,"&gt;"&amp;ROW(),MAPEO!$C:$C,"&lt;="&amp;$H51)))</f>
        <v>134.41120000000001</v>
      </c>
      <c r="J51" s="796" t="str">
        <f t="shared" si="3"/>
        <v/>
      </c>
      <c r="L51" s="822">
        <f t="shared" si="8"/>
        <v>0</v>
      </c>
      <c r="M51" s="822">
        <f t="shared" si="8"/>
        <v>0</v>
      </c>
      <c r="N51" s="822">
        <f t="shared" si="8"/>
        <v>0</v>
      </c>
      <c r="O51" s="822">
        <f t="shared" si="8"/>
        <v>0</v>
      </c>
      <c r="P51" s="822">
        <f t="shared" si="8"/>
        <v>0</v>
      </c>
      <c r="Q51" s="822">
        <f t="shared" si="8"/>
        <v>0</v>
      </c>
      <c r="R51" s="822">
        <f t="shared" si="8"/>
        <v>134.41120000000001</v>
      </c>
      <c r="S51" s="822">
        <f t="shared" si="8"/>
        <v>0</v>
      </c>
      <c r="T51" s="822">
        <f t="shared" si="8"/>
        <v>0</v>
      </c>
      <c r="U51" s="822">
        <f t="shared" si="8"/>
        <v>0</v>
      </c>
      <c r="V51" s="822">
        <f t="shared" si="8"/>
        <v>0</v>
      </c>
      <c r="W51" s="822">
        <f t="shared" si="8"/>
        <v>0</v>
      </c>
      <c r="X51" s="822">
        <f t="shared" si="8"/>
        <v>0</v>
      </c>
      <c r="Y51" s="822">
        <f t="shared" si="8"/>
        <v>0</v>
      </c>
      <c r="Z51" s="822">
        <f t="shared" si="8"/>
        <v>0</v>
      </c>
      <c r="AA51" s="822">
        <f t="shared" si="7"/>
        <v>0</v>
      </c>
      <c r="AB51" s="822">
        <f t="shared" si="7"/>
        <v>0</v>
      </c>
      <c r="AC51" s="822">
        <f t="shared" si="7"/>
        <v>0</v>
      </c>
      <c r="AD51" s="822">
        <f t="shared" si="7"/>
        <v>0</v>
      </c>
      <c r="AF51" s="822">
        <f>ROW()</f>
        <v>51</v>
      </c>
    </row>
    <row r="52" spans="1:32" ht="25.5">
      <c r="A52" s="758">
        <v>48</v>
      </c>
      <c r="B52" s="758">
        <v>5</v>
      </c>
      <c r="C52" s="759" t="s">
        <v>1251</v>
      </c>
      <c r="D52" s="846" t="s">
        <v>1252</v>
      </c>
      <c r="E52" s="760">
        <v>2</v>
      </c>
      <c r="F52" s="761">
        <v>46244</v>
      </c>
      <c r="G52" s="761">
        <v>46245</v>
      </c>
      <c r="H52" s="798" cm="1">
        <f t="array" ref="H52">IF($B52="","",IFERROR(_xlfn.AGGREGATE(15,6,ROW($B53:$B$98)/(($B53:$B$98&lt;=$B52)*($B53:$B$98&lt;&gt;"")),1)-1,98))</f>
        <v>52</v>
      </c>
      <c r="I52" s="819">
        <f>IF($B52="","",IF($C52&lt;&gt;"",SUMIF(MAPEO!$A:$A,$C52,MAPEO!$K:$K),SUMIFS(MAPEO!$K:$K,MAPEO!$C:$C,"&gt;"&amp;ROW(),MAPEO!$C:$C,"&lt;="&amp;$H52)))</f>
        <v>134.41120000000001</v>
      </c>
      <c r="J52" s="796">
        <f t="shared" si="3"/>
        <v>67.205600000000004</v>
      </c>
      <c r="L52" s="822">
        <f t="shared" si="8"/>
        <v>0</v>
      </c>
      <c r="M52" s="822">
        <f t="shared" si="8"/>
        <v>0</v>
      </c>
      <c r="N52" s="822">
        <f t="shared" si="8"/>
        <v>0</v>
      </c>
      <c r="O52" s="822">
        <f t="shared" si="8"/>
        <v>0</v>
      </c>
      <c r="P52" s="822">
        <f t="shared" si="8"/>
        <v>0</v>
      </c>
      <c r="Q52" s="822">
        <f t="shared" si="8"/>
        <v>0</v>
      </c>
      <c r="R52" s="822">
        <f t="shared" si="8"/>
        <v>134.41120000000001</v>
      </c>
      <c r="S52" s="822">
        <f t="shared" si="8"/>
        <v>0</v>
      </c>
      <c r="T52" s="822">
        <f t="shared" si="8"/>
        <v>0</v>
      </c>
      <c r="U52" s="822">
        <f t="shared" si="8"/>
        <v>0</v>
      </c>
      <c r="V52" s="822">
        <f t="shared" si="8"/>
        <v>0</v>
      </c>
      <c r="W52" s="822">
        <f t="shared" si="8"/>
        <v>0</v>
      </c>
      <c r="X52" s="822">
        <f t="shared" si="8"/>
        <v>0</v>
      </c>
      <c r="Y52" s="822">
        <f t="shared" si="8"/>
        <v>0</v>
      </c>
      <c r="Z52" s="822">
        <f t="shared" si="8"/>
        <v>0</v>
      </c>
      <c r="AA52" s="822">
        <f t="shared" si="7"/>
        <v>0</v>
      </c>
      <c r="AB52" s="822">
        <f t="shared" si="7"/>
        <v>0</v>
      </c>
      <c r="AC52" s="822">
        <f t="shared" si="7"/>
        <v>0</v>
      </c>
      <c r="AD52" s="822">
        <f t="shared" si="7"/>
        <v>0</v>
      </c>
      <c r="AF52" s="822">
        <f>ROW()</f>
        <v>52</v>
      </c>
    </row>
    <row r="53" spans="1:32">
      <c r="A53" s="750">
        <v>49</v>
      </c>
      <c r="B53" s="750">
        <v>4</v>
      </c>
      <c r="C53" s="751"/>
      <c r="D53" s="844" t="s">
        <v>1253</v>
      </c>
      <c r="E53" s="752">
        <v>2</v>
      </c>
      <c r="F53" s="753">
        <v>46246</v>
      </c>
      <c r="G53" s="753">
        <v>46247</v>
      </c>
      <c r="H53" s="798" cm="1">
        <f t="array" ref="H53">IF($B53="","",IFERROR(_xlfn.AGGREGATE(15,6,ROW($B54:$B$98)/(($B54:$B$98&lt;=$B53)*($B54:$B$98&lt;&gt;"")),1)-1,98))</f>
        <v>54</v>
      </c>
      <c r="I53" s="819">
        <f>IF($B53="","",IF($C53&lt;&gt;"",SUMIF(MAPEO!$A:$A,$C53,MAPEO!$K:$K),SUMIFS(MAPEO!$K:$K,MAPEO!$C:$C,"&gt;"&amp;ROW(),MAPEO!$C:$C,"&lt;="&amp;$H53)))</f>
        <v>127.08080000000002</v>
      </c>
      <c r="J53" s="796" t="str">
        <f t="shared" si="3"/>
        <v/>
      </c>
      <c r="L53" s="822">
        <f t="shared" si="8"/>
        <v>0</v>
      </c>
      <c r="M53" s="822">
        <f t="shared" si="8"/>
        <v>0</v>
      </c>
      <c r="N53" s="822">
        <f t="shared" si="8"/>
        <v>0</v>
      </c>
      <c r="O53" s="822">
        <f t="shared" si="8"/>
        <v>0</v>
      </c>
      <c r="P53" s="822">
        <f t="shared" si="8"/>
        <v>0</v>
      </c>
      <c r="Q53" s="822">
        <f t="shared" si="8"/>
        <v>0</v>
      </c>
      <c r="R53" s="822">
        <f t="shared" si="8"/>
        <v>63.540400000000012</v>
      </c>
      <c r="S53" s="822">
        <f t="shared" si="8"/>
        <v>63.540400000000012</v>
      </c>
      <c r="T53" s="822">
        <f t="shared" si="8"/>
        <v>0</v>
      </c>
      <c r="U53" s="822">
        <f t="shared" si="8"/>
        <v>0</v>
      </c>
      <c r="V53" s="822">
        <f t="shared" si="8"/>
        <v>0</v>
      </c>
      <c r="W53" s="822">
        <f t="shared" si="8"/>
        <v>0</v>
      </c>
      <c r="X53" s="822">
        <f t="shared" si="8"/>
        <v>0</v>
      </c>
      <c r="Y53" s="822">
        <f t="shared" si="8"/>
        <v>0</v>
      </c>
      <c r="Z53" s="822">
        <f t="shared" si="8"/>
        <v>0</v>
      </c>
      <c r="AA53" s="822">
        <f t="shared" si="7"/>
        <v>0</v>
      </c>
      <c r="AB53" s="822">
        <f t="shared" si="7"/>
        <v>0</v>
      </c>
      <c r="AC53" s="822">
        <f t="shared" si="7"/>
        <v>0</v>
      </c>
      <c r="AD53" s="822">
        <f t="shared" si="7"/>
        <v>0</v>
      </c>
      <c r="AF53" s="822">
        <f>ROW()</f>
        <v>53</v>
      </c>
    </row>
    <row r="54" spans="1:32" ht="25.5">
      <c r="A54" s="758">
        <v>50</v>
      </c>
      <c r="B54" s="758">
        <v>5</v>
      </c>
      <c r="C54" s="759" t="s">
        <v>1254</v>
      </c>
      <c r="D54" s="846" t="s">
        <v>1252</v>
      </c>
      <c r="E54" s="760">
        <v>2</v>
      </c>
      <c r="F54" s="761">
        <v>46246</v>
      </c>
      <c r="G54" s="761">
        <v>46247</v>
      </c>
      <c r="H54" s="798" cm="1">
        <f t="array" ref="H54">IF($B54="","",IFERROR(_xlfn.AGGREGATE(15,6,ROW($B55:$B$98)/(($B55:$B$98&lt;=$B54)*($B55:$B$98&lt;&gt;"")),1)-1,98))</f>
        <v>54</v>
      </c>
      <c r="I54" s="819">
        <f>IF($B54="","",IF($C54&lt;&gt;"",SUMIF(MAPEO!$A:$A,$C54,MAPEO!$K:$K),SUMIFS(MAPEO!$K:$K,MAPEO!$C:$C,"&gt;"&amp;ROW(),MAPEO!$C:$C,"&lt;="&amp;$H54)))</f>
        <v>127.08080000000002</v>
      </c>
      <c r="J54" s="796">
        <f t="shared" si="3"/>
        <v>63.540400000000012</v>
      </c>
      <c r="L54" s="822">
        <f t="shared" ref="L54:AA69" si="9">IF($B54="","",IF($C54&lt;&gt;"",IFERROR($I54*MAX(0,MIN($G54,L$3)-MAX($F54,L$3-6)+1)/($G54-$F54+1),""),SUMIFS(L$5:L$98,$C$5:$C$98,"?*",$AF$5:$AF$98,"&gt;"&amp;ROW(),$AF$5:$AF$98,"&lt;="&amp;$H54)))</f>
        <v>0</v>
      </c>
      <c r="M54" s="822">
        <f t="shared" si="9"/>
        <v>0</v>
      </c>
      <c r="N54" s="822">
        <f t="shared" si="9"/>
        <v>0</v>
      </c>
      <c r="O54" s="822">
        <f t="shared" si="9"/>
        <v>0</v>
      </c>
      <c r="P54" s="822">
        <f t="shared" si="9"/>
        <v>0</v>
      </c>
      <c r="Q54" s="822">
        <f t="shared" si="9"/>
        <v>0</v>
      </c>
      <c r="R54" s="822">
        <f t="shared" si="9"/>
        <v>63.540400000000012</v>
      </c>
      <c r="S54" s="822">
        <f t="shared" si="9"/>
        <v>63.540400000000012</v>
      </c>
      <c r="T54" s="822">
        <f t="shared" si="9"/>
        <v>0</v>
      </c>
      <c r="U54" s="822">
        <f t="shared" si="9"/>
        <v>0</v>
      </c>
      <c r="V54" s="822">
        <f t="shared" si="9"/>
        <v>0</v>
      </c>
      <c r="W54" s="822">
        <f t="shared" si="9"/>
        <v>0</v>
      </c>
      <c r="X54" s="822">
        <f t="shared" si="9"/>
        <v>0</v>
      </c>
      <c r="Y54" s="822">
        <f t="shared" si="9"/>
        <v>0</v>
      </c>
      <c r="Z54" s="822">
        <f t="shared" si="9"/>
        <v>0</v>
      </c>
      <c r="AA54" s="822">
        <f t="shared" si="7"/>
        <v>0</v>
      </c>
      <c r="AB54" s="822">
        <f t="shared" si="7"/>
        <v>0</v>
      </c>
      <c r="AC54" s="822">
        <f t="shared" si="7"/>
        <v>0</v>
      </c>
      <c r="AD54" s="822">
        <f t="shared" si="7"/>
        <v>0</v>
      </c>
      <c r="AF54" s="822">
        <f>ROW()</f>
        <v>54</v>
      </c>
    </row>
    <row r="55" spans="1:32" ht="25.5">
      <c r="A55" s="754">
        <v>51</v>
      </c>
      <c r="B55" s="754">
        <v>3</v>
      </c>
      <c r="C55" s="755"/>
      <c r="D55" s="845" t="s">
        <v>1255</v>
      </c>
      <c r="E55" s="756">
        <v>20</v>
      </c>
      <c r="F55" s="757">
        <v>46248</v>
      </c>
      <c r="G55" s="757">
        <v>46275</v>
      </c>
      <c r="H55" s="798" cm="1">
        <f t="array" ref="H55">IF($B55="","",IFERROR(_xlfn.AGGREGATE(15,6,ROW($B56:$B$98)/(($B56:$B$98&lt;=$B55)*($B56:$B$98&lt;&gt;"")),1)-1,98))</f>
        <v>58</v>
      </c>
      <c r="I55" s="819">
        <f>IF($B55="","",IF($C55&lt;&gt;"",SUMIF(MAPEO!$A:$A,$C55,MAPEO!$K:$K),SUMIFS(MAPEO!$K:$K,MAPEO!$C:$C,"&gt;"&amp;ROW(),MAPEO!$C:$C,"&lt;="&amp;$H55)))</f>
        <v>334.4</v>
      </c>
      <c r="J55" s="796" t="str">
        <f t="shared" si="3"/>
        <v/>
      </c>
      <c r="L55" s="822">
        <f t="shared" si="9"/>
        <v>0</v>
      </c>
      <c r="M55" s="822">
        <f t="shared" si="9"/>
        <v>0</v>
      </c>
      <c r="N55" s="822">
        <f t="shared" si="9"/>
        <v>0</v>
      </c>
      <c r="O55" s="822">
        <f t="shared" si="9"/>
        <v>0</v>
      </c>
      <c r="P55" s="822">
        <f t="shared" si="9"/>
        <v>0</v>
      </c>
      <c r="Q55" s="822">
        <f t="shared" si="9"/>
        <v>0</v>
      </c>
      <c r="R55" s="822">
        <f t="shared" si="9"/>
        <v>0</v>
      </c>
      <c r="S55" s="822">
        <f t="shared" si="9"/>
        <v>99.2</v>
      </c>
      <c r="T55" s="822">
        <f t="shared" si="9"/>
        <v>0</v>
      </c>
      <c r="U55" s="822">
        <f t="shared" si="9"/>
        <v>0</v>
      </c>
      <c r="V55" s="822">
        <f t="shared" si="9"/>
        <v>176.39999999999998</v>
      </c>
      <c r="W55" s="822">
        <f t="shared" si="9"/>
        <v>58.8</v>
      </c>
      <c r="X55" s="822">
        <f t="shared" si="9"/>
        <v>0</v>
      </c>
      <c r="Y55" s="822">
        <f t="shared" si="9"/>
        <v>0</v>
      </c>
      <c r="Z55" s="822">
        <f t="shared" si="9"/>
        <v>0</v>
      </c>
      <c r="AA55" s="822">
        <f t="shared" si="7"/>
        <v>0</v>
      </c>
      <c r="AB55" s="822">
        <f t="shared" si="7"/>
        <v>0</v>
      </c>
      <c r="AC55" s="822">
        <f t="shared" si="7"/>
        <v>0</v>
      </c>
      <c r="AD55" s="822">
        <f t="shared" si="7"/>
        <v>0</v>
      </c>
      <c r="AF55" s="822">
        <f>ROW()</f>
        <v>55</v>
      </c>
    </row>
    <row r="56" spans="1:32" ht="25.5">
      <c r="A56" s="750">
        <v>52</v>
      </c>
      <c r="B56" s="750">
        <v>4</v>
      </c>
      <c r="C56" s="751" t="s">
        <v>1256</v>
      </c>
      <c r="D56" s="844" t="s">
        <v>1257</v>
      </c>
      <c r="E56" s="752">
        <v>2</v>
      </c>
      <c r="F56" s="753">
        <v>46248</v>
      </c>
      <c r="G56" s="753">
        <v>46251</v>
      </c>
      <c r="H56" s="798" cm="1">
        <f t="array" ref="H56">IF($B56="","",IFERROR(_xlfn.AGGREGATE(15,6,ROW($B57:$B$98)/(($B57:$B$98&lt;=$B56)*($B57:$B$98&lt;&gt;"")),1)-1,98))</f>
        <v>56</v>
      </c>
      <c r="I56" s="819">
        <f>IF($B56="","",IF($C56&lt;&gt;"",SUMIF(MAPEO!$A:$A,$C56,MAPEO!$K:$K),SUMIFS(MAPEO!$K:$K,MAPEO!$C:$C,"&gt;"&amp;ROW(),MAPEO!$C:$C,"&lt;="&amp;$H56)))</f>
        <v>99.2</v>
      </c>
      <c r="J56" s="796">
        <f t="shared" si="3"/>
        <v>49.6</v>
      </c>
      <c r="L56" s="822">
        <f t="shared" si="9"/>
        <v>0</v>
      </c>
      <c r="M56" s="822">
        <f t="shared" si="9"/>
        <v>0</v>
      </c>
      <c r="N56" s="822">
        <f t="shared" si="9"/>
        <v>0</v>
      </c>
      <c r="O56" s="822">
        <f t="shared" si="9"/>
        <v>0</v>
      </c>
      <c r="P56" s="822">
        <f t="shared" si="9"/>
        <v>0</v>
      </c>
      <c r="Q56" s="822">
        <f t="shared" si="9"/>
        <v>0</v>
      </c>
      <c r="R56" s="822">
        <f t="shared" si="9"/>
        <v>0</v>
      </c>
      <c r="S56" s="822">
        <f t="shared" si="9"/>
        <v>99.2</v>
      </c>
      <c r="T56" s="822">
        <f t="shared" si="9"/>
        <v>0</v>
      </c>
      <c r="U56" s="822">
        <f t="shared" si="9"/>
        <v>0</v>
      </c>
      <c r="V56" s="822">
        <f t="shared" si="9"/>
        <v>0</v>
      </c>
      <c r="W56" s="822">
        <f t="shared" si="9"/>
        <v>0</v>
      </c>
      <c r="X56" s="822">
        <f t="shared" si="9"/>
        <v>0</v>
      </c>
      <c r="Y56" s="822">
        <f t="shared" si="9"/>
        <v>0</v>
      </c>
      <c r="Z56" s="822">
        <f t="shared" si="9"/>
        <v>0</v>
      </c>
      <c r="AA56" s="822">
        <f t="shared" si="7"/>
        <v>0</v>
      </c>
      <c r="AB56" s="822">
        <f t="shared" si="7"/>
        <v>0</v>
      </c>
      <c r="AC56" s="822">
        <f t="shared" si="7"/>
        <v>0</v>
      </c>
      <c r="AD56" s="822">
        <f t="shared" si="7"/>
        <v>0</v>
      </c>
      <c r="AF56" s="822">
        <f>ROW()</f>
        <v>56</v>
      </c>
    </row>
    <row r="57" spans="1:32" ht="25.5">
      <c r="A57" s="750">
        <v>53</v>
      </c>
      <c r="B57" s="750">
        <v>4</v>
      </c>
      <c r="C57" s="751" t="s">
        <v>1258</v>
      </c>
      <c r="D57" s="844" t="s">
        <v>1259</v>
      </c>
      <c r="E57" s="752">
        <v>2</v>
      </c>
      <c r="F57" s="753">
        <v>46272</v>
      </c>
      <c r="G57" s="753">
        <v>46273</v>
      </c>
      <c r="H57" s="798" cm="1">
        <f t="array" ref="H57">IF($B57="","",IFERROR(_xlfn.AGGREGATE(15,6,ROW($B58:$B$98)/(($B58:$B$98&lt;=$B57)*($B58:$B$98&lt;&gt;"")),1)-1,98))</f>
        <v>57</v>
      </c>
      <c r="I57" s="819">
        <f>IF($B57="","",IF($C57&lt;&gt;"",SUMIF(MAPEO!$A:$A,$C57,MAPEO!$K:$K),SUMIFS(MAPEO!$K:$K,MAPEO!$C:$C,"&gt;"&amp;ROW(),MAPEO!$C:$C,"&lt;="&amp;$H57)))</f>
        <v>117.6</v>
      </c>
      <c r="J57" s="796">
        <f t="shared" si="3"/>
        <v>58.8</v>
      </c>
      <c r="L57" s="822">
        <f t="shared" si="9"/>
        <v>0</v>
      </c>
      <c r="M57" s="822">
        <f t="shared" si="9"/>
        <v>0</v>
      </c>
      <c r="N57" s="822">
        <f t="shared" si="9"/>
        <v>0</v>
      </c>
      <c r="O57" s="822">
        <f t="shared" si="9"/>
        <v>0</v>
      </c>
      <c r="P57" s="822">
        <f t="shared" si="9"/>
        <v>0</v>
      </c>
      <c r="Q57" s="822">
        <f t="shared" si="9"/>
        <v>0</v>
      </c>
      <c r="R57" s="822">
        <f t="shared" si="9"/>
        <v>0</v>
      </c>
      <c r="S57" s="822">
        <f t="shared" si="9"/>
        <v>0</v>
      </c>
      <c r="T57" s="822">
        <f t="shared" si="9"/>
        <v>0</v>
      </c>
      <c r="U57" s="822">
        <f t="shared" si="9"/>
        <v>0</v>
      </c>
      <c r="V57" s="822">
        <f t="shared" si="9"/>
        <v>117.6</v>
      </c>
      <c r="W57" s="822">
        <f t="shared" si="9"/>
        <v>0</v>
      </c>
      <c r="X57" s="822">
        <f t="shared" si="9"/>
        <v>0</v>
      </c>
      <c r="Y57" s="822">
        <f t="shared" si="9"/>
        <v>0</v>
      </c>
      <c r="Z57" s="822">
        <f t="shared" si="9"/>
        <v>0</v>
      </c>
      <c r="AA57" s="822">
        <f t="shared" si="9"/>
        <v>0</v>
      </c>
      <c r="AB57" s="822">
        <f t="shared" ref="AB57:AD76" si="10">IF($B57="","",IF($C57&lt;&gt;"",IFERROR($I57*MAX(0,MIN($G57,AB$3)-MAX($F57,AB$3-6)+1)/($G57-$F57+1),""),SUMIFS(AB$5:AB$98,$C$5:$C$98,"?*",$AF$5:$AF$98,"&gt;"&amp;ROW(),$AF$5:$AF$98,"&lt;="&amp;$H57)))</f>
        <v>0</v>
      </c>
      <c r="AC57" s="822">
        <f t="shared" si="10"/>
        <v>0</v>
      </c>
      <c r="AD57" s="822">
        <f t="shared" si="10"/>
        <v>0</v>
      </c>
      <c r="AF57" s="822">
        <f>ROW()</f>
        <v>57</v>
      </c>
    </row>
    <row r="58" spans="1:32" ht="25.5">
      <c r="A58" s="750">
        <v>54</v>
      </c>
      <c r="B58" s="750">
        <v>4</v>
      </c>
      <c r="C58" s="751" t="s">
        <v>1260</v>
      </c>
      <c r="D58" s="844" t="s">
        <v>1261</v>
      </c>
      <c r="E58" s="752">
        <v>2</v>
      </c>
      <c r="F58" s="753">
        <v>46274</v>
      </c>
      <c r="G58" s="753">
        <v>46275</v>
      </c>
      <c r="H58" s="798" cm="1">
        <f t="array" ref="H58">IF($B58="","",IFERROR(_xlfn.AGGREGATE(15,6,ROW($B59:$B$98)/(($B59:$B$98&lt;=$B58)*($B59:$B$98&lt;&gt;"")),1)-1,98))</f>
        <v>58</v>
      </c>
      <c r="I58" s="819">
        <f>IF($B58="","",IF($C58&lt;&gt;"",SUMIF(MAPEO!$A:$A,$C58,MAPEO!$K:$K),SUMIFS(MAPEO!$K:$K,MAPEO!$C:$C,"&gt;"&amp;ROW(),MAPEO!$C:$C,"&lt;="&amp;$H58)))</f>
        <v>117.6</v>
      </c>
      <c r="J58" s="796">
        <f t="shared" si="3"/>
        <v>58.8</v>
      </c>
      <c r="L58" s="822">
        <f t="shared" si="9"/>
        <v>0</v>
      </c>
      <c r="M58" s="822">
        <f t="shared" si="9"/>
        <v>0</v>
      </c>
      <c r="N58" s="822">
        <f t="shared" si="9"/>
        <v>0</v>
      </c>
      <c r="O58" s="822">
        <f t="shared" si="9"/>
        <v>0</v>
      </c>
      <c r="P58" s="822">
        <f t="shared" si="9"/>
        <v>0</v>
      </c>
      <c r="Q58" s="822">
        <f t="shared" si="9"/>
        <v>0</v>
      </c>
      <c r="R58" s="822">
        <f t="shared" si="9"/>
        <v>0</v>
      </c>
      <c r="S58" s="822">
        <f t="shared" si="9"/>
        <v>0</v>
      </c>
      <c r="T58" s="822">
        <f t="shared" si="9"/>
        <v>0</v>
      </c>
      <c r="U58" s="822">
        <f t="shared" si="9"/>
        <v>0</v>
      </c>
      <c r="V58" s="822">
        <f t="shared" si="9"/>
        <v>58.8</v>
      </c>
      <c r="W58" s="822">
        <f t="shared" si="9"/>
        <v>58.8</v>
      </c>
      <c r="X58" s="822">
        <f t="shared" si="9"/>
        <v>0</v>
      </c>
      <c r="Y58" s="822">
        <f t="shared" si="9"/>
        <v>0</v>
      </c>
      <c r="Z58" s="822">
        <f t="shared" si="9"/>
        <v>0</v>
      </c>
      <c r="AA58" s="822">
        <f t="shared" si="9"/>
        <v>0</v>
      </c>
      <c r="AB58" s="822">
        <f t="shared" si="10"/>
        <v>0</v>
      </c>
      <c r="AC58" s="822">
        <f t="shared" si="10"/>
        <v>0</v>
      </c>
      <c r="AD58" s="822">
        <f t="shared" si="10"/>
        <v>0</v>
      </c>
      <c r="AF58" s="822">
        <f>ROW()</f>
        <v>58</v>
      </c>
    </row>
    <row r="59" spans="1:32">
      <c r="A59" s="754">
        <v>55</v>
      </c>
      <c r="B59" s="754">
        <v>3</v>
      </c>
      <c r="C59" s="755"/>
      <c r="D59" s="845" t="s">
        <v>1262</v>
      </c>
      <c r="E59" s="756">
        <v>13</v>
      </c>
      <c r="F59" s="757">
        <v>46248</v>
      </c>
      <c r="G59" s="757">
        <v>46266</v>
      </c>
      <c r="H59" s="798" cm="1">
        <f t="array" ref="H59">IF($B59="","",IFERROR(_xlfn.AGGREGATE(15,6,ROW($B60:$B$98)/(($B60:$B$98&lt;=$B59)*($B60:$B$98&lt;&gt;"")),1)-1,98))</f>
        <v>66</v>
      </c>
      <c r="I59" s="819">
        <f>IF($B59="","",IF($C59&lt;&gt;"",SUMIF(MAPEO!$A:$A,$C59,MAPEO!$K:$K),SUMIFS(MAPEO!$K:$K,MAPEO!$C:$C,"&gt;"&amp;ROW(),MAPEO!$C:$C,"&lt;="&amp;$H59)))</f>
        <v>330.73399999999998</v>
      </c>
      <c r="J59" s="796" t="str">
        <f t="shared" si="3"/>
        <v/>
      </c>
      <c r="L59" s="822">
        <f t="shared" si="9"/>
        <v>0</v>
      </c>
      <c r="M59" s="822">
        <f t="shared" si="9"/>
        <v>0</v>
      </c>
      <c r="N59" s="822">
        <f t="shared" si="9"/>
        <v>0</v>
      </c>
      <c r="O59" s="822">
        <f t="shared" si="9"/>
        <v>0</v>
      </c>
      <c r="P59" s="822">
        <f t="shared" si="9"/>
        <v>0</v>
      </c>
      <c r="Q59" s="822">
        <f t="shared" si="9"/>
        <v>0</v>
      </c>
      <c r="R59" s="822">
        <f t="shared" si="9"/>
        <v>0</v>
      </c>
      <c r="S59" s="822">
        <f t="shared" si="9"/>
        <v>146.16</v>
      </c>
      <c r="T59" s="822">
        <f t="shared" si="9"/>
        <v>121.40520000000001</v>
      </c>
      <c r="U59" s="822">
        <f t="shared" si="9"/>
        <v>63.168800000000033</v>
      </c>
      <c r="V59" s="822">
        <f t="shared" si="9"/>
        <v>0</v>
      </c>
      <c r="W59" s="822">
        <f t="shared" si="9"/>
        <v>0</v>
      </c>
      <c r="X59" s="822">
        <f t="shared" si="9"/>
        <v>0</v>
      </c>
      <c r="Y59" s="822">
        <f t="shared" si="9"/>
        <v>0</v>
      </c>
      <c r="Z59" s="822">
        <f t="shared" si="9"/>
        <v>0</v>
      </c>
      <c r="AA59" s="822">
        <f t="shared" si="9"/>
        <v>0</v>
      </c>
      <c r="AB59" s="822">
        <f t="shared" si="10"/>
        <v>0</v>
      </c>
      <c r="AC59" s="822">
        <f t="shared" si="10"/>
        <v>0</v>
      </c>
      <c r="AD59" s="822">
        <f t="shared" si="10"/>
        <v>0</v>
      </c>
      <c r="AF59" s="822">
        <f>ROW()</f>
        <v>59</v>
      </c>
    </row>
    <row r="60" spans="1:32">
      <c r="A60" s="750">
        <v>56</v>
      </c>
      <c r="B60" s="750">
        <v>4</v>
      </c>
      <c r="C60" s="751" t="s">
        <v>1263</v>
      </c>
      <c r="D60" s="844" t="s">
        <v>1264</v>
      </c>
      <c r="E60" s="752">
        <v>1</v>
      </c>
      <c r="F60" s="753">
        <v>46248</v>
      </c>
      <c r="G60" s="753">
        <v>46248</v>
      </c>
      <c r="H60" s="798" cm="1">
        <f t="array" ref="H60">IF($B60="","",IFERROR(_xlfn.AGGREGATE(15,6,ROW($B61:$B$98)/(($B61:$B$98&lt;=$B60)*($B61:$B$98&lt;&gt;"")),1)-1,98))</f>
        <v>60</v>
      </c>
      <c r="I60" s="819">
        <f>IF($B60="","",IF($C60&lt;&gt;"",SUMIF(MAPEO!$A:$A,$C60,MAPEO!$K:$K),SUMIFS(MAPEO!$K:$K,MAPEO!$C:$C,"&gt;"&amp;ROW(),MAPEO!$C:$C,"&lt;="&amp;$H60)))</f>
        <v>62.16</v>
      </c>
      <c r="J60" s="796">
        <f t="shared" si="3"/>
        <v>62.16</v>
      </c>
      <c r="L60" s="822">
        <f t="shared" si="9"/>
        <v>0</v>
      </c>
      <c r="M60" s="822">
        <f t="shared" si="9"/>
        <v>0</v>
      </c>
      <c r="N60" s="822">
        <f t="shared" si="9"/>
        <v>0</v>
      </c>
      <c r="O60" s="822">
        <f t="shared" si="9"/>
        <v>0</v>
      </c>
      <c r="P60" s="822">
        <f t="shared" si="9"/>
        <v>0</v>
      </c>
      <c r="Q60" s="822">
        <f t="shared" si="9"/>
        <v>0</v>
      </c>
      <c r="R60" s="822">
        <f t="shared" si="9"/>
        <v>0</v>
      </c>
      <c r="S60" s="822">
        <f t="shared" si="9"/>
        <v>62.16</v>
      </c>
      <c r="T60" s="822">
        <f t="shared" si="9"/>
        <v>0</v>
      </c>
      <c r="U60" s="822">
        <f t="shared" si="9"/>
        <v>0</v>
      </c>
      <c r="V60" s="822">
        <f t="shared" si="9"/>
        <v>0</v>
      </c>
      <c r="W60" s="822">
        <f t="shared" si="9"/>
        <v>0</v>
      </c>
      <c r="X60" s="822">
        <f t="shared" si="9"/>
        <v>0</v>
      </c>
      <c r="Y60" s="822">
        <f t="shared" si="9"/>
        <v>0</v>
      </c>
      <c r="Z60" s="822">
        <f t="shared" si="9"/>
        <v>0</v>
      </c>
      <c r="AA60" s="822">
        <f t="shared" si="9"/>
        <v>0</v>
      </c>
      <c r="AB60" s="822">
        <f t="shared" si="10"/>
        <v>0</v>
      </c>
      <c r="AC60" s="822">
        <f t="shared" si="10"/>
        <v>0</v>
      </c>
      <c r="AD60" s="822">
        <f t="shared" si="10"/>
        <v>0</v>
      </c>
      <c r="AF60" s="822">
        <f>ROW()</f>
        <v>60</v>
      </c>
    </row>
    <row r="61" spans="1:32" ht="25.5">
      <c r="A61" s="750">
        <v>57</v>
      </c>
      <c r="B61" s="750">
        <v>4</v>
      </c>
      <c r="C61" s="751" t="s">
        <v>1265</v>
      </c>
      <c r="D61" s="844" t="s">
        <v>1266</v>
      </c>
      <c r="E61" s="752">
        <v>2</v>
      </c>
      <c r="F61" s="753">
        <v>46248</v>
      </c>
      <c r="G61" s="753">
        <v>46251</v>
      </c>
      <c r="H61" s="798" cm="1">
        <f t="array" ref="H61">IF($B61="","",IFERROR(_xlfn.AGGREGATE(15,6,ROW($B62:$B$98)/(($B62:$B$98&lt;=$B61)*($B62:$B$98&lt;&gt;"")),1)-1,98))</f>
        <v>61</v>
      </c>
      <c r="I61" s="819">
        <f>IF($B61="","",IF($C61&lt;&gt;"",SUMIF(MAPEO!$A:$A,$C61,MAPEO!$K:$K),SUMIFS(MAPEO!$K:$K,MAPEO!$C:$C,"&gt;"&amp;ROW(),MAPEO!$C:$C,"&lt;="&amp;$H61)))</f>
        <v>13.440000000000001</v>
      </c>
      <c r="J61" s="796">
        <f t="shared" si="3"/>
        <v>6.7200000000000006</v>
      </c>
      <c r="L61" s="822">
        <f t="shared" si="9"/>
        <v>0</v>
      </c>
      <c r="M61" s="822">
        <f t="shared" si="9"/>
        <v>0</v>
      </c>
      <c r="N61" s="822">
        <f t="shared" si="9"/>
        <v>0</v>
      </c>
      <c r="O61" s="822">
        <f t="shared" si="9"/>
        <v>0</v>
      </c>
      <c r="P61" s="822">
        <f t="shared" si="9"/>
        <v>0</v>
      </c>
      <c r="Q61" s="822">
        <f t="shared" si="9"/>
        <v>0</v>
      </c>
      <c r="R61" s="822">
        <f t="shared" si="9"/>
        <v>0</v>
      </c>
      <c r="S61" s="822">
        <f t="shared" si="9"/>
        <v>13.440000000000001</v>
      </c>
      <c r="T61" s="822">
        <f t="shared" si="9"/>
        <v>0</v>
      </c>
      <c r="U61" s="822">
        <f t="shared" si="9"/>
        <v>0</v>
      </c>
      <c r="V61" s="822">
        <f t="shared" si="9"/>
        <v>0</v>
      </c>
      <c r="W61" s="822">
        <f t="shared" si="9"/>
        <v>0</v>
      </c>
      <c r="X61" s="822">
        <f t="shared" si="9"/>
        <v>0</v>
      </c>
      <c r="Y61" s="822">
        <f t="shared" si="9"/>
        <v>0</v>
      </c>
      <c r="Z61" s="822">
        <f t="shared" si="9"/>
        <v>0</v>
      </c>
      <c r="AA61" s="822">
        <f t="shared" si="9"/>
        <v>0</v>
      </c>
      <c r="AB61" s="822">
        <f t="shared" si="10"/>
        <v>0</v>
      </c>
      <c r="AC61" s="822">
        <f t="shared" si="10"/>
        <v>0</v>
      </c>
      <c r="AD61" s="822">
        <f t="shared" si="10"/>
        <v>0</v>
      </c>
      <c r="AF61" s="822">
        <f>ROW()</f>
        <v>61</v>
      </c>
    </row>
    <row r="62" spans="1:32">
      <c r="A62" s="750">
        <v>58</v>
      </c>
      <c r="B62" s="750">
        <v>4</v>
      </c>
      <c r="C62" s="751" t="s">
        <v>1267</v>
      </c>
      <c r="D62" s="844" t="s">
        <v>1268</v>
      </c>
      <c r="E62" s="752">
        <v>2</v>
      </c>
      <c r="F62" s="753">
        <v>46252</v>
      </c>
      <c r="G62" s="753">
        <v>46253</v>
      </c>
      <c r="H62" s="798" cm="1">
        <f t="array" ref="H62">IF($B62="","",IFERROR(_xlfn.AGGREGATE(15,6,ROW($B63:$B$98)/(($B63:$B$98&lt;=$B62)*($B63:$B$98&lt;&gt;"")),1)-1,98))</f>
        <v>62</v>
      </c>
      <c r="I62" s="819">
        <f>IF($B62="","",IF($C62&lt;&gt;"",SUMIF(MAPEO!$A:$A,$C62,MAPEO!$K:$K),SUMIFS(MAPEO!$K:$K,MAPEO!$C:$C,"&gt;"&amp;ROW(),MAPEO!$C:$C,"&lt;="&amp;$H62)))</f>
        <v>43.680000000000007</v>
      </c>
      <c r="J62" s="796">
        <f t="shared" si="3"/>
        <v>21.840000000000003</v>
      </c>
      <c r="L62" s="822">
        <f t="shared" si="9"/>
        <v>0</v>
      </c>
      <c r="M62" s="822">
        <f t="shared" si="9"/>
        <v>0</v>
      </c>
      <c r="N62" s="822">
        <f t="shared" si="9"/>
        <v>0</v>
      </c>
      <c r="O62" s="822">
        <f t="shared" si="9"/>
        <v>0</v>
      </c>
      <c r="P62" s="822">
        <f t="shared" si="9"/>
        <v>0</v>
      </c>
      <c r="Q62" s="822">
        <f t="shared" si="9"/>
        <v>0</v>
      </c>
      <c r="R62" s="822">
        <f t="shared" si="9"/>
        <v>0</v>
      </c>
      <c r="S62" s="822">
        <f t="shared" si="9"/>
        <v>43.680000000000007</v>
      </c>
      <c r="T62" s="822">
        <f t="shared" si="9"/>
        <v>0</v>
      </c>
      <c r="U62" s="822">
        <f t="shared" si="9"/>
        <v>0</v>
      </c>
      <c r="V62" s="822">
        <f t="shared" si="9"/>
        <v>0</v>
      </c>
      <c r="W62" s="822">
        <f t="shared" si="9"/>
        <v>0</v>
      </c>
      <c r="X62" s="822">
        <f t="shared" si="9"/>
        <v>0</v>
      </c>
      <c r="Y62" s="822">
        <f t="shared" si="9"/>
        <v>0</v>
      </c>
      <c r="Z62" s="822">
        <f t="shared" si="9"/>
        <v>0</v>
      </c>
      <c r="AA62" s="822">
        <f t="shared" si="9"/>
        <v>0</v>
      </c>
      <c r="AB62" s="822">
        <f t="shared" si="10"/>
        <v>0</v>
      </c>
      <c r="AC62" s="822">
        <f t="shared" si="10"/>
        <v>0</v>
      </c>
      <c r="AD62" s="822">
        <f t="shared" si="10"/>
        <v>0</v>
      </c>
      <c r="AF62" s="822">
        <f>ROW()</f>
        <v>62</v>
      </c>
    </row>
    <row r="63" spans="1:32" ht="25.5">
      <c r="A63" s="750">
        <v>59</v>
      </c>
      <c r="B63" s="750">
        <v>4</v>
      </c>
      <c r="C63" s="751" t="s">
        <v>1269</v>
      </c>
      <c r="D63" s="844" t="s">
        <v>1270</v>
      </c>
      <c r="E63" s="752">
        <v>2</v>
      </c>
      <c r="F63" s="753">
        <v>46252</v>
      </c>
      <c r="G63" s="753">
        <v>46253</v>
      </c>
      <c r="H63" s="798" cm="1">
        <f t="array" ref="H63">IF($B63="","",IFERROR(_xlfn.AGGREGATE(15,6,ROW($B64:$B$98)/(($B64:$B$98&lt;=$B63)*($B64:$B$98&lt;&gt;"")),1)-1,98))</f>
        <v>63</v>
      </c>
      <c r="I63" s="819">
        <f>IF($B63="","",IF($C63&lt;&gt;"",SUMIF(MAPEO!$A:$A,$C63,MAPEO!$K:$K),SUMIFS(MAPEO!$K:$K,MAPEO!$C:$C,"&gt;"&amp;ROW(),MAPEO!$C:$C,"&lt;="&amp;$H63)))</f>
        <v>26.88</v>
      </c>
      <c r="J63" s="796">
        <f t="shared" si="3"/>
        <v>13.44</v>
      </c>
      <c r="L63" s="822">
        <f t="shared" si="9"/>
        <v>0</v>
      </c>
      <c r="M63" s="822">
        <f t="shared" si="9"/>
        <v>0</v>
      </c>
      <c r="N63" s="822">
        <f t="shared" si="9"/>
        <v>0</v>
      </c>
      <c r="O63" s="822">
        <f t="shared" si="9"/>
        <v>0</v>
      </c>
      <c r="P63" s="822">
        <f t="shared" si="9"/>
        <v>0</v>
      </c>
      <c r="Q63" s="822">
        <f t="shared" si="9"/>
        <v>0</v>
      </c>
      <c r="R63" s="822">
        <f t="shared" si="9"/>
        <v>0</v>
      </c>
      <c r="S63" s="822">
        <f t="shared" si="9"/>
        <v>26.88</v>
      </c>
      <c r="T63" s="822">
        <f t="shared" si="9"/>
        <v>0</v>
      </c>
      <c r="U63" s="822">
        <f t="shared" si="9"/>
        <v>0</v>
      </c>
      <c r="V63" s="822">
        <f t="shared" si="9"/>
        <v>0</v>
      </c>
      <c r="W63" s="822">
        <f t="shared" si="9"/>
        <v>0</v>
      </c>
      <c r="X63" s="822">
        <f t="shared" si="9"/>
        <v>0</v>
      </c>
      <c r="Y63" s="822">
        <f t="shared" si="9"/>
        <v>0</v>
      </c>
      <c r="Z63" s="822">
        <f t="shared" si="9"/>
        <v>0</v>
      </c>
      <c r="AA63" s="822">
        <f t="shared" si="9"/>
        <v>0</v>
      </c>
      <c r="AB63" s="822">
        <f t="shared" si="10"/>
        <v>0</v>
      </c>
      <c r="AC63" s="822">
        <f t="shared" si="10"/>
        <v>0</v>
      </c>
      <c r="AD63" s="822">
        <f t="shared" si="10"/>
        <v>0</v>
      </c>
      <c r="AF63" s="822">
        <f>ROW()</f>
        <v>63</v>
      </c>
    </row>
    <row r="64" spans="1:32">
      <c r="A64" s="750">
        <v>60</v>
      </c>
      <c r="B64" s="750">
        <v>4</v>
      </c>
      <c r="C64" s="751" t="s">
        <v>1271</v>
      </c>
      <c r="D64" s="844" t="s">
        <v>1272</v>
      </c>
      <c r="E64" s="752">
        <v>5</v>
      </c>
      <c r="F64" s="753">
        <v>46254</v>
      </c>
      <c r="G64" s="753">
        <v>46260</v>
      </c>
      <c r="H64" s="798" cm="1">
        <f t="array" ref="H64">IF($B64="","",IFERROR(_xlfn.AGGREGATE(15,6,ROW($B65:$B$98)/(($B65:$B$98&lt;=$B64)*($B65:$B$98&lt;&gt;"")),1)-1,98))</f>
        <v>64</v>
      </c>
      <c r="I64" s="819">
        <f>IF($B64="","",IF($C64&lt;&gt;"",SUMIF(MAPEO!$A:$A,$C64,MAPEO!$K:$K),SUMIFS(MAPEO!$K:$K,MAPEO!$C:$C,"&gt;"&amp;ROW(),MAPEO!$C:$C,"&lt;="&amp;$H64)))</f>
        <v>121.40520000000001</v>
      </c>
      <c r="J64" s="796">
        <f t="shared" si="3"/>
        <v>24.281040000000001</v>
      </c>
      <c r="L64" s="822">
        <f t="shared" si="9"/>
        <v>0</v>
      </c>
      <c r="M64" s="822">
        <f t="shared" si="9"/>
        <v>0</v>
      </c>
      <c r="N64" s="822">
        <f t="shared" si="9"/>
        <v>0</v>
      </c>
      <c r="O64" s="822">
        <f t="shared" si="9"/>
        <v>0</v>
      </c>
      <c r="P64" s="822">
        <f t="shared" si="9"/>
        <v>0</v>
      </c>
      <c r="Q64" s="822">
        <f t="shared" si="9"/>
        <v>0</v>
      </c>
      <c r="R64" s="822">
        <f t="shared" si="9"/>
        <v>0</v>
      </c>
      <c r="S64" s="822">
        <f t="shared" si="9"/>
        <v>0</v>
      </c>
      <c r="T64" s="822">
        <f t="shared" si="9"/>
        <v>121.40520000000001</v>
      </c>
      <c r="U64" s="822">
        <f t="shared" si="9"/>
        <v>0</v>
      </c>
      <c r="V64" s="822">
        <f t="shared" si="9"/>
        <v>0</v>
      </c>
      <c r="W64" s="822">
        <f t="shared" si="9"/>
        <v>0</v>
      </c>
      <c r="X64" s="822">
        <f t="shared" si="9"/>
        <v>0</v>
      </c>
      <c r="Y64" s="822">
        <f t="shared" si="9"/>
        <v>0</v>
      </c>
      <c r="Z64" s="822">
        <f t="shared" si="9"/>
        <v>0</v>
      </c>
      <c r="AA64" s="822">
        <f t="shared" si="9"/>
        <v>0</v>
      </c>
      <c r="AB64" s="822">
        <f t="shared" si="10"/>
        <v>0</v>
      </c>
      <c r="AC64" s="822">
        <f t="shared" si="10"/>
        <v>0</v>
      </c>
      <c r="AD64" s="822">
        <f t="shared" si="10"/>
        <v>0</v>
      </c>
      <c r="AF64" s="822">
        <f>ROW()</f>
        <v>64</v>
      </c>
    </row>
    <row r="65" spans="1:32">
      <c r="A65" s="750">
        <v>61</v>
      </c>
      <c r="B65" s="750">
        <v>4</v>
      </c>
      <c r="C65" s="751" t="s">
        <v>1273</v>
      </c>
      <c r="D65" s="844" t="s">
        <v>1274</v>
      </c>
      <c r="E65" s="752">
        <v>2</v>
      </c>
      <c r="F65" s="753">
        <v>46261</v>
      </c>
      <c r="G65" s="753">
        <v>46262</v>
      </c>
      <c r="H65" s="798" cm="1">
        <f t="array" ref="H65">IF($B65="","",IFERROR(_xlfn.AGGREGATE(15,6,ROW($B66:$B$98)/(($B66:$B$98&lt;=$B65)*($B66:$B$98&lt;&gt;"")),1)-1,98))</f>
        <v>65</v>
      </c>
      <c r="I65" s="819">
        <f>IF($B65="","",IF($C65&lt;&gt;"",SUMIF(MAPEO!$A:$A,$C65,MAPEO!$K:$K),SUMIFS(MAPEO!$K:$K,MAPEO!$C:$C,"&gt;"&amp;ROW(),MAPEO!$C:$C,"&lt;="&amp;$H65)))</f>
        <v>22.201200000000004</v>
      </c>
      <c r="J65" s="796">
        <f t="shared" si="3"/>
        <v>11.100600000000002</v>
      </c>
      <c r="L65" s="822">
        <f t="shared" si="9"/>
        <v>0</v>
      </c>
      <c r="M65" s="822">
        <f t="shared" si="9"/>
        <v>0</v>
      </c>
      <c r="N65" s="822">
        <f t="shared" si="9"/>
        <v>0</v>
      </c>
      <c r="O65" s="822">
        <f t="shared" si="9"/>
        <v>0</v>
      </c>
      <c r="P65" s="822">
        <f t="shared" si="9"/>
        <v>0</v>
      </c>
      <c r="Q65" s="822">
        <f t="shared" si="9"/>
        <v>0</v>
      </c>
      <c r="R65" s="822">
        <f t="shared" si="9"/>
        <v>0</v>
      </c>
      <c r="S65" s="822">
        <f t="shared" si="9"/>
        <v>0</v>
      </c>
      <c r="T65" s="822">
        <f t="shared" si="9"/>
        <v>0</v>
      </c>
      <c r="U65" s="822">
        <f t="shared" si="9"/>
        <v>22.201200000000004</v>
      </c>
      <c r="V65" s="822">
        <f t="shared" si="9"/>
        <v>0</v>
      </c>
      <c r="W65" s="822">
        <f t="shared" si="9"/>
        <v>0</v>
      </c>
      <c r="X65" s="822">
        <f t="shared" si="9"/>
        <v>0</v>
      </c>
      <c r="Y65" s="822">
        <f t="shared" si="9"/>
        <v>0</v>
      </c>
      <c r="Z65" s="822">
        <f t="shared" si="9"/>
        <v>0</v>
      </c>
      <c r="AA65" s="822">
        <f t="shared" si="9"/>
        <v>0</v>
      </c>
      <c r="AB65" s="822">
        <f t="shared" si="10"/>
        <v>0</v>
      </c>
      <c r="AC65" s="822">
        <f t="shared" si="10"/>
        <v>0</v>
      </c>
      <c r="AD65" s="822">
        <f t="shared" si="10"/>
        <v>0</v>
      </c>
      <c r="AF65" s="822">
        <f>ROW()</f>
        <v>65</v>
      </c>
    </row>
    <row r="66" spans="1:32">
      <c r="A66" s="750">
        <v>62</v>
      </c>
      <c r="B66" s="750">
        <v>4</v>
      </c>
      <c r="C66" s="751" t="s">
        <v>1275</v>
      </c>
      <c r="D66" s="844" t="s">
        <v>1276</v>
      </c>
      <c r="E66" s="752">
        <v>2</v>
      </c>
      <c r="F66" s="753">
        <v>46265</v>
      </c>
      <c r="G66" s="753">
        <v>46266</v>
      </c>
      <c r="H66" s="798" cm="1">
        <f t="array" ref="H66">IF($B66="","",IFERROR(_xlfn.AGGREGATE(15,6,ROW($B67:$B$98)/(($B67:$B$98&lt;=$B66)*($B67:$B$98&lt;&gt;"")),1)-1,98))</f>
        <v>66</v>
      </c>
      <c r="I66" s="819">
        <f>IF($B66="","",IF($C66&lt;&gt;"",SUMIF(MAPEO!$A:$A,$C66,MAPEO!$K:$K),SUMIFS(MAPEO!$K:$K,MAPEO!$C:$C,"&gt;"&amp;ROW(),MAPEO!$C:$C,"&lt;="&amp;$H66)))</f>
        <v>40.967600000000033</v>
      </c>
      <c r="J66" s="796">
        <f t="shared" si="3"/>
        <v>20.483800000000016</v>
      </c>
      <c r="L66" s="822">
        <f t="shared" si="9"/>
        <v>0</v>
      </c>
      <c r="M66" s="822">
        <f t="shared" si="9"/>
        <v>0</v>
      </c>
      <c r="N66" s="822">
        <f t="shared" si="9"/>
        <v>0</v>
      </c>
      <c r="O66" s="822">
        <f t="shared" si="9"/>
        <v>0</v>
      </c>
      <c r="P66" s="822">
        <f t="shared" si="9"/>
        <v>0</v>
      </c>
      <c r="Q66" s="822">
        <f t="shared" si="9"/>
        <v>0</v>
      </c>
      <c r="R66" s="822">
        <f t="shared" si="9"/>
        <v>0</v>
      </c>
      <c r="S66" s="822">
        <f t="shared" si="9"/>
        <v>0</v>
      </c>
      <c r="T66" s="822">
        <f t="shared" si="9"/>
        <v>0</v>
      </c>
      <c r="U66" s="822">
        <f t="shared" si="9"/>
        <v>40.967600000000033</v>
      </c>
      <c r="V66" s="822">
        <f t="shared" si="9"/>
        <v>0</v>
      </c>
      <c r="W66" s="822">
        <f t="shared" si="9"/>
        <v>0</v>
      </c>
      <c r="X66" s="822">
        <f t="shared" si="9"/>
        <v>0</v>
      </c>
      <c r="Y66" s="822">
        <f t="shared" si="9"/>
        <v>0</v>
      </c>
      <c r="Z66" s="822">
        <f t="shared" si="9"/>
        <v>0</v>
      </c>
      <c r="AA66" s="822">
        <f t="shared" si="9"/>
        <v>0</v>
      </c>
      <c r="AB66" s="822">
        <f t="shared" si="10"/>
        <v>0</v>
      </c>
      <c r="AC66" s="822">
        <f t="shared" si="10"/>
        <v>0</v>
      </c>
      <c r="AD66" s="822">
        <f t="shared" si="10"/>
        <v>0</v>
      </c>
      <c r="AF66" s="822">
        <f>ROW()</f>
        <v>66</v>
      </c>
    </row>
    <row r="67" spans="1:32" ht="25.5">
      <c r="A67" s="754">
        <v>63</v>
      </c>
      <c r="B67" s="754">
        <v>3</v>
      </c>
      <c r="C67" s="755"/>
      <c r="D67" s="845" t="s">
        <v>1277</v>
      </c>
      <c r="E67" s="756">
        <v>3</v>
      </c>
      <c r="F67" s="757">
        <v>46267</v>
      </c>
      <c r="G67" s="757">
        <v>46269</v>
      </c>
      <c r="H67" s="798" cm="1">
        <f t="array" ref="H67">IF($B67="","",IFERROR(_xlfn.AGGREGATE(15,6,ROW($B68:$B$98)/(($B68:$B$98&lt;=$B67)*($B68:$B$98&lt;&gt;"")),1)-1,98))</f>
        <v>70</v>
      </c>
      <c r="I67" s="819">
        <f>IF($B67="","",IF($C67&lt;&gt;"",SUMIF(MAPEO!$A:$A,$C67,MAPEO!$K:$K),SUMIFS(MAPEO!$K:$K,MAPEO!$C:$C,"&gt;"&amp;ROW(),MAPEO!$C:$C,"&lt;="&amp;$H67)))</f>
        <v>421.28352000000001</v>
      </c>
      <c r="J67" s="796" t="str">
        <f t="shared" si="3"/>
        <v/>
      </c>
      <c r="L67" s="822">
        <f t="shared" si="9"/>
        <v>0</v>
      </c>
      <c r="M67" s="822">
        <f t="shared" si="9"/>
        <v>0</v>
      </c>
      <c r="N67" s="822">
        <f t="shared" si="9"/>
        <v>0</v>
      </c>
      <c r="O67" s="822">
        <f t="shared" si="9"/>
        <v>0</v>
      </c>
      <c r="P67" s="822">
        <f t="shared" si="9"/>
        <v>0</v>
      </c>
      <c r="Q67" s="822">
        <f t="shared" si="9"/>
        <v>0</v>
      </c>
      <c r="R67" s="822">
        <f t="shared" si="9"/>
        <v>0</v>
      </c>
      <c r="S67" s="822">
        <f t="shared" si="9"/>
        <v>0</v>
      </c>
      <c r="T67" s="822">
        <f t="shared" si="9"/>
        <v>0</v>
      </c>
      <c r="U67" s="822">
        <f t="shared" si="9"/>
        <v>140.42784</v>
      </c>
      <c r="V67" s="822">
        <f t="shared" si="9"/>
        <v>280.85568000000001</v>
      </c>
      <c r="W67" s="822">
        <f t="shared" si="9"/>
        <v>0</v>
      </c>
      <c r="X67" s="822">
        <f t="shared" si="9"/>
        <v>0</v>
      </c>
      <c r="Y67" s="822">
        <f t="shared" si="9"/>
        <v>0</v>
      </c>
      <c r="Z67" s="822">
        <f t="shared" si="9"/>
        <v>0</v>
      </c>
      <c r="AA67" s="822">
        <f t="shared" si="9"/>
        <v>0</v>
      </c>
      <c r="AB67" s="822">
        <f t="shared" si="10"/>
        <v>0</v>
      </c>
      <c r="AC67" s="822">
        <f t="shared" si="10"/>
        <v>0</v>
      </c>
      <c r="AD67" s="822">
        <f t="shared" si="10"/>
        <v>0</v>
      </c>
      <c r="AF67" s="822">
        <f>ROW()</f>
        <v>67</v>
      </c>
    </row>
    <row r="68" spans="1:32" ht="25.5">
      <c r="A68" s="750">
        <v>64</v>
      </c>
      <c r="B68" s="750">
        <v>4</v>
      </c>
      <c r="C68" s="751" t="s">
        <v>1278</v>
      </c>
      <c r="D68" s="844" t="s">
        <v>1279</v>
      </c>
      <c r="E68" s="752">
        <v>3</v>
      </c>
      <c r="F68" s="753">
        <v>46267</v>
      </c>
      <c r="G68" s="753">
        <v>46269</v>
      </c>
      <c r="H68" s="798" cm="1">
        <f t="array" ref="H68">IF($B68="","",IFERROR(_xlfn.AGGREGATE(15,6,ROW($B69:$B$98)/(($B69:$B$98&lt;=$B68)*($B69:$B$98&lt;&gt;"")),1)-1,98))</f>
        <v>68</v>
      </c>
      <c r="I68" s="819">
        <f>IF($B68="","",IF($C68&lt;&gt;"",SUMIF(MAPEO!$A:$A,$C68,MAPEO!$K:$K),SUMIFS(MAPEO!$K:$K,MAPEO!$C:$C,"&gt;"&amp;ROW(),MAPEO!$C:$C,"&lt;="&amp;$H68)))</f>
        <v>65.123520000000013</v>
      </c>
      <c r="J68" s="796">
        <f t="shared" si="3"/>
        <v>21.707840000000004</v>
      </c>
      <c r="L68" s="822">
        <f t="shared" si="9"/>
        <v>0</v>
      </c>
      <c r="M68" s="822">
        <f t="shared" si="9"/>
        <v>0</v>
      </c>
      <c r="N68" s="822">
        <f t="shared" si="9"/>
        <v>0</v>
      </c>
      <c r="O68" s="822">
        <f t="shared" si="9"/>
        <v>0</v>
      </c>
      <c r="P68" s="822">
        <f t="shared" si="9"/>
        <v>0</v>
      </c>
      <c r="Q68" s="822">
        <f t="shared" si="9"/>
        <v>0</v>
      </c>
      <c r="R68" s="822">
        <f t="shared" si="9"/>
        <v>0</v>
      </c>
      <c r="S68" s="822">
        <f t="shared" si="9"/>
        <v>0</v>
      </c>
      <c r="T68" s="822">
        <f t="shared" si="9"/>
        <v>0</v>
      </c>
      <c r="U68" s="822">
        <f t="shared" si="9"/>
        <v>21.707840000000004</v>
      </c>
      <c r="V68" s="822">
        <f t="shared" si="9"/>
        <v>43.415680000000009</v>
      </c>
      <c r="W68" s="822">
        <f t="shared" si="9"/>
        <v>0</v>
      </c>
      <c r="X68" s="822">
        <f t="shared" si="9"/>
        <v>0</v>
      </c>
      <c r="Y68" s="822">
        <f t="shared" si="9"/>
        <v>0</v>
      </c>
      <c r="Z68" s="822">
        <f t="shared" si="9"/>
        <v>0</v>
      </c>
      <c r="AA68" s="822">
        <f t="shared" si="9"/>
        <v>0</v>
      </c>
      <c r="AB68" s="822">
        <f t="shared" si="10"/>
        <v>0</v>
      </c>
      <c r="AC68" s="822">
        <f t="shared" si="10"/>
        <v>0</v>
      </c>
      <c r="AD68" s="822">
        <f t="shared" si="10"/>
        <v>0</v>
      </c>
      <c r="AF68" s="822">
        <f>ROW()</f>
        <v>68</v>
      </c>
    </row>
    <row r="69" spans="1:32" ht="25.5">
      <c r="A69" s="750">
        <v>65</v>
      </c>
      <c r="B69" s="750">
        <v>4</v>
      </c>
      <c r="C69" s="751" t="s">
        <v>1280</v>
      </c>
      <c r="D69" s="844" t="s">
        <v>1281</v>
      </c>
      <c r="E69" s="752">
        <v>3</v>
      </c>
      <c r="F69" s="753">
        <v>46267</v>
      </c>
      <c r="G69" s="753">
        <v>46269</v>
      </c>
      <c r="H69" s="798" cm="1">
        <f t="array" ref="H69">IF($B69="","",IFERROR(_xlfn.AGGREGATE(15,6,ROW($B70:$B$98)/(($B70:$B$98&lt;=$B69)*($B70:$B$98&lt;&gt;"")),1)-1,98))</f>
        <v>69</v>
      </c>
      <c r="I69" s="819">
        <f>IF($B69="","",IF($C69&lt;&gt;"",SUMIF(MAPEO!$A:$A,$C69,MAPEO!$K:$K),SUMIFS(MAPEO!$K:$K,MAPEO!$C:$C,"&gt;"&amp;ROW(),MAPEO!$C:$C,"&lt;="&amp;$H69)))</f>
        <v>162.84800000000001</v>
      </c>
      <c r="J69" s="796">
        <f t="shared" si="3"/>
        <v>54.282666666666671</v>
      </c>
      <c r="L69" s="822">
        <f t="shared" si="9"/>
        <v>0</v>
      </c>
      <c r="M69" s="822">
        <f t="shared" si="9"/>
        <v>0</v>
      </c>
      <c r="N69" s="822">
        <f t="shared" si="9"/>
        <v>0</v>
      </c>
      <c r="O69" s="822">
        <f t="shared" si="9"/>
        <v>0</v>
      </c>
      <c r="P69" s="822">
        <f t="shared" si="9"/>
        <v>0</v>
      </c>
      <c r="Q69" s="822">
        <f t="shared" si="9"/>
        <v>0</v>
      </c>
      <c r="R69" s="822">
        <f t="shared" si="9"/>
        <v>0</v>
      </c>
      <c r="S69" s="822">
        <f t="shared" si="9"/>
        <v>0</v>
      </c>
      <c r="T69" s="822">
        <f t="shared" si="9"/>
        <v>0</v>
      </c>
      <c r="U69" s="822">
        <f t="shared" si="9"/>
        <v>54.282666666666671</v>
      </c>
      <c r="V69" s="822">
        <f t="shared" si="9"/>
        <v>108.56533333333334</v>
      </c>
      <c r="W69" s="822">
        <f t="shared" si="9"/>
        <v>0</v>
      </c>
      <c r="X69" s="822">
        <f t="shared" si="9"/>
        <v>0</v>
      </c>
      <c r="Y69" s="822">
        <f t="shared" si="9"/>
        <v>0</v>
      </c>
      <c r="Z69" s="822">
        <f t="shared" si="9"/>
        <v>0</v>
      </c>
      <c r="AA69" s="822">
        <f t="shared" si="9"/>
        <v>0</v>
      </c>
      <c r="AB69" s="822">
        <f t="shared" si="10"/>
        <v>0</v>
      </c>
      <c r="AC69" s="822">
        <f t="shared" si="10"/>
        <v>0</v>
      </c>
      <c r="AD69" s="822">
        <f t="shared" si="10"/>
        <v>0</v>
      </c>
      <c r="AF69" s="822">
        <f>ROW()</f>
        <v>69</v>
      </c>
    </row>
    <row r="70" spans="1:32" ht="25.5">
      <c r="A70" s="750">
        <v>66</v>
      </c>
      <c r="B70" s="750">
        <v>4</v>
      </c>
      <c r="C70" s="751" t="s">
        <v>1282</v>
      </c>
      <c r="D70" s="844" t="s">
        <v>1283</v>
      </c>
      <c r="E70" s="752">
        <v>3</v>
      </c>
      <c r="F70" s="753">
        <v>46267</v>
      </c>
      <c r="G70" s="753">
        <v>46269</v>
      </c>
      <c r="H70" s="798" cm="1">
        <f t="array" ref="H70">IF($B70="","",IFERROR(_xlfn.AGGREGATE(15,6,ROW($B71:$B$98)/(($B71:$B$98&lt;=$B70)*($B71:$B$98&lt;&gt;"")),1)-1,98))</f>
        <v>70</v>
      </c>
      <c r="I70" s="819">
        <f>IF($B70="","",IF($C70&lt;&gt;"",SUMIF(MAPEO!$A:$A,$C70,MAPEO!$K:$K),SUMIFS(MAPEO!$K:$K,MAPEO!$C:$C,"&gt;"&amp;ROW(),MAPEO!$C:$C,"&lt;="&amp;$H70)))</f>
        <v>193.31200000000001</v>
      </c>
      <c r="J70" s="796">
        <f t="shared" ref="J70:J98" si="11">IF(OR($C70="",N($E70)=0,N($I70)=0),"",$I70/$E70)</f>
        <v>64.437333333333342</v>
      </c>
      <c r="L70" s="822">
        <f t="shared" ref="L70:AA85" si="12">IF($B70="","",IF($C70&lt;&gt;"",IFERROR($I70*MAX(0,MIN($G70,L$3)-MAX($F70,L$3-6)+1)/($G70-$F70+1),""),SUMIFS(L$5:L$98,$C$5:$C$98,"?*",$AF$5:$AF$98,"&gt;"&amp;ROW(),$AF$5:$AF$98,"&lt;="&amp;$H70)))</f>
        <v>0</v>
      </c>
      <c r="M70" s="822">
        <f t="shared" si="12"/>
        <v>0</v>
      </c>
      <c r="N70" s="822">
        <f t="shared" si="12"/>
        <v>0</v>
      </c>
      <c r="O70" s="822">
        <f t="shared" si="12"/>
        <v>0</v>
      </c>
      <c r="P70" s="822">
        <f t="shared" si="12"/>
        <v>0</v>
      </c>
      <c r="Q70" s="822">
        <f t="shared" si="12"/>
        <v>0</v>
      </c>
      <c r="R70" s="822">
        <f t="shared" si="12"/>
        <v>0</v>
      </c>
      <c r="S70" s="822">
        <f t="shared" si="12"/>
        <v>0</v>
      </c>
      <c r="T70" s="822">
        <f t="shared" si="12"/>
        <v>0</v>
      </c>
      <c r="U70" s="822">
        <f t="shared" si="12"/>
        <v>64.437333333333342</v>
      </c>
      <c r="V70" s="822">
        <f t="shared" si="12"/>
        <v>128.87466666666668</v>
      </c>
      <c r="W70" s="822">
        <f t="shared" si="12"/>
        <v>0</v>
      </c>
      <c r="X70" s="822">
        <f t="shared" si="12"/>
        <v>0</v>
      </c>
      <c r="Y70" s="822">
        <f t="shared" si="12"/>
        <v>0</v>
      </c>
      <c r="Z70" s="822">
        <f t="shared" si="12"/>
        <v>0</v>
      </c>
      <c r="AA70" s="822">
        <f t="shared" si="12"/>
        <v>0</v>
      </c>
      <c r="AB70" s="822">
        <f t="shared" si="10"/>
        <v>0</v>
      </c>
      <c r="AC70" s="822">
        <f t="shared" si="10"/>
        <v>0</v>
      </c>
      <c r="AD70" s="822">
        <f t="shared" si="10"/>
        <v>0</v>
      </c>
      <c r="AF70" s="822">
        <f>ROW()</f>
        <v>70</v>
      </c>
    </row>
    <row r="71" spans="1:32">
      <c r="A71" s="746">
        <v>67</v>
      </c>
      <c r="B71" s="746">
        <v>2</v>
      </c>
      <c r="C71" s="747"/>
      <c r="D71" s="843" t="s">
        <v>1284</v>
      </c>
      <c r="E71" s="748">
        <v>47</v>
      </c>
      <c r="F71" s="749">
        <v>46248</v>
      </c>
      <c r="G71" s="749">
        <v>46315</v>
      </c>
      <c r="H71" s="798" cm="1">
        <f t="array" ref="H71">IF($B71="","",IFERROR(_xlfn.AGGREGATE(15,6,ROW($B72:$B$98)/(($B72:$B$98&lt;=$B71)*($B72:$B$98&lt;&gt;"")),1)-1,98))</f>
        <v>97</v>
      </c>
      <c r="I71" s="819">
        <f>IF($B71="","",IF($C71&lt;&gt;"",SUMIF(MAPEO!$A:$A,$C71,MAPEO!$K:$K),SUMIFS(MAPEO!$K:$K,MAPEO!$C:$C,"&gt;"&amp;ROW(),MAPEO!$C:$C,"&lt;="&amp;$H71)))</f>
        <v>2208.9698409840976</v>
      </c>
      <c r="J71" s="796" t="str">
        <f t="shared" si="11"/>
        <v/>
      </c>
      <c r="L71" s="822">
        <f t="shared" si="12"/>
        <v>0</v>
      </c>
      <c r="M71" s="822">
        <f t="shared" si="12"/>
        <v>0</v>
      </c>
      <c r="N71" s="822">
        <f t="shared" si="12"/>
        <v>0</v>
      </c>
      <c r="O71" s="822">
        <f t="shared" si="12"/>
        <v>0</v>
      </c>
      <c r="P71" s="822">
        <f t="shared" si="12"/>
        <v>0</v>
      </c>
      <c r="Q71" s="822">
        <f t="shared" si="12"/>
        <v>0</v>
      </c>
      <c r="R71" s="822">
        <f t="shared" si="12"/>
        <v>0</v>
      </c>
      <c r="S71" s="822">
        <f t="shared" si="12"/>
        <v>102.4</v>
      </c>
      <c r="T71" s="822">
        <f t="shared" si="12"/>
        <v>280.47999999999996</v>
      </c>
      <c r="U71" s="822">
        <f t="shared" si="12"/>
        <v>236.4</v>
      </c>
      <c r="V71" s="822">
        <f t="shared" si="12"/>
        <v>585.20000000000005</v>
      </c>
      <c r="W71" s="822">
        <f t="shared" si="12"/>
        <v>263.27999999999997</v>
      </c>
      <c r="X71" s="822">
        <f t="shared" si="12"/>
        <v>159.60000000000002</v>
      </c>
      <c r="Y71" s="822">
        <f t="shared" si="12"/>
        <v>218.4</v>
      </c>
      <c r="Z71" s="822">
        <f t="shared" si="12"/>
        <v>100</v>
      </c>
      <c r="AA71" s="822">
        <f t="shared" si="12"/>
        <v>164.80656065606559</v>
      </c>
      <c r="AB71" s="822">
        <f t="shared" si="10"/>
        <v>98.403280328032793</v>
      </c>
      <c r="AC71" s="822">
        <f t="shared" si="10"/>
        <v>0</v>
      </c>
      <c r="AD71" s="822">
        <f t="shared" si="10"/>
        <v>0</v>
      </c>
      <c r="AF71" s="822">
        <f>ROW()</f>
        <v>71</v>
      </c>
    </row>
    <row r="72" spans="1:32" ht="25.5">
      <c r="A72" s="754">
        <v>68</v>
      </c>
      <c r="B72" s="754">
        <v>3</v>
      </c>
      <c r="C72" s="755"/>
      <c r="D72" s="845" t="s">
        <v>1285</v>
      </c>
      <c r="E72" s="756">
        <v>7</v>
      </c>
      <c r="F72" s="757">
        <v>46248</v>
      </c>
      <c r="G72" s="757">
        <v>46258</v>
      </c>
      <c r="H72" s="798" cm="1">
        <f t="array" ref="H72">IF($B72="","",IFERROR(_xlfn.AGGREGATE(15,6,ROW($B73:$B$98)/(($B73:$B$98&lt;=$B72)*($B73:$B$98&lt;&gt;"")),1)-1,98))</f>
        <v>75</v>
      </c>
      <c r="I72" s="819">
        <f>IF($B72="","",IF($C72&lt;&gt;"",SUMIF(MAPEO!$A:$A,$C72,MAPEO!$K:$K),SUMIFS(MAPEO!$K:$K,MAPEO!$C:$C,"&gt;"&amp;ROW(),MAPEO!$C:$C,"&lt;="&amp;$H72)))</f>
        <v>137.60000000000002</v>
      </c>
      <c r="J72" s="796" t="str">
        <f t="shared" si="11"/>
        <v/>
      </c>
      <c r="L72" s="822">
        <f t="shared" si="12"/>
        <v>0</v>
      </c>
      <c r="M72" s="822">
        <f t="shared" si="12"/>
        <v>0</v>
      </c>
      <c r="N72" s="822">
        <f t="shared" si="12"/>
        <v>0</v>
      </c>
      <c r="O72" s="822">
        <f t="shared" si="12"/>
        <v>0</v>
      </c>
      <c r="P72" s="822">
        <f t="shared" si="12"/>
        <v>0</v>
      </c>
      <c r="Q72" s="822">
        <f t="shared" si="12"/>
        <v>0</v>
      </c>
      <c r="R72" s="822">
        <f t="shared" si="12"/>
        <v>0</v>
      </c>
      <c r="S72" s="822">
        <f t="shared" si="12"/>
        <v>102.4</v>
      </c>
      <c r="T72" s="822">
        <f t="shared" si="12"/>
        <v>35.200000000000003</v>
      </c>
      <c r="U72" s="822">
        <f t="shared" si="12"/>
        <v>0</v>
      </c>
      <c r="V72" s="822">
        <f t="shared" si="12"/>
        <v>0</v>
      </c>
      <c r="W72" s="822">
        <f t="shared" si="12"/>
        <v>0</v>
      </c>
      <c r="X72" s="822">
        <f t="shared" si="12"/>
        <v>0</v>
      </c>
      <c r="Y72" s="822">
        <f t="shared" si="12"/>
        <v>0</v>
      </c>
      <c r="Z72" s="822">
        <f t="shared" si="12"/>
        <v>0</v>
      </c>
      <c r="AA72" s="822">
        <f t="shared" si="12"/>
        <v>0</v>
      </c>
      <c r="AB72" s="822">
        <f t="shared" si="10"/>
        <v>0</v>
      </c>
      <c r="AC72" s="822">
        <f t="shared" si="10"/>
        <v>0</v>
      </c>
      <c r="AD72" s="822">
        <f t="shared" si="10"/>
        <v>0</v>
      </c>
      <c r="AF72" s="822">
        <f>ROW()</f>
        <v>72</v>
      </c>
    </row>
    <row r="73" spans="1:32" ht="38.25">
      <c r="A73" s="750">
        <v>69</v>
      </c>
      <c r="B73" s="750">
        <v>4</v>
      </c>
      <c r="C73" s="751" t="s">
        <v>1286</v>
      </c>
      <c r="D73" s="844" t="s">
        <v>1287</v>
      </c>
      <c r="E73" s="752">
        <v>2</v>
      </c>
      <c r="F73" s="753">
        <v>46248</v>
      </c>
      <c r="G73" s="753">
        <v>46251</v>
      </c>
      <c r="H73" s="798" cm="1">
        <f t="array" ref="H73">IF($B73="","",IFERROR(_xlfn.AGGREGATE(15,6,ROW($B74:$B$98)/(($B74:$B$98&lt;=$B73)*($B74:$B$98&lt;&gt;"")),1)-1,98))</f>
        <v>73</v>
      </c>
      <c r="I73" s="819">
        <f>IF($B73="","",IF($C73&lt;&gt;"",SUMIF(MAPEO!$A:$A,$C73,MAPEO!$K:$K),SUMIFS(MAPEO!$K:$K,MAPEO!$C:$C,"&gt;"&amp;ROW(),MAPEO!$C:$C,"&lt;="&amp;$H73)))</f>
        <v>51.2</v>
      </c>
      <c r="J73" s="796">
        <f t="shared" si="11"/>
        <v>25.6</v>
      </c>
      <c r="L73" s="822">
        <f t="shared" si="12"/>
        <v>0</v>
      </c>
      <c r="M73" s="822">
        <f t="shared" si="12"/>
        <v>0</v>
      </c>
      <c r="N73" s="822">
        <f t="shared" si="12"/>
        <v>0</v>
      </c>
      <c r="O73" s="822">
        <f t="shared" si="12"/>
        <v>0</v>
      </c>
      <c r="P73" s="822">
        <f t="shared" si="12"/>
        <v>0</v>
      </c>
      <c r="Q73" s="822">
        <f t="shared" si="12"/>
        <v>0</v>
      </c>
      <c r="R73" s="822">
        <f t="shared" si="12"/>
        <v>0</v>
      </c>
      <c r="S73" s="822">
        <f t="shared" si="12"/>
        <v>51.2</v>
      </c>
      <c r="T73" s="822">
        <f t="shared" si="12"/>
        <v>0</v>
      </c>
      <c r="U73" s="822">
        <f t="shared" si="12"/>
        <v>0</v>
      </c>
      <c r="V73" s="822">
        <f t="shared" si="12"/>
        <v>0</v>
      </c>
      <c r="W73" s="822">
        <f t="shared" si="12"/>
        <v>0</v>
      </c>
      <c r="X73" s="822">
        <f t="shared" si="12"/>
        <v>0</v>
      </c>
      <c r="Y73" s="822">
        <f t="shared" si="12"/>
        <v>0</v>
      </c>
      <c r="Z73" s="822">
        <f t="shared" si="12"/>
        <v>0</v>
      </c>
      <c r="AA73" s="822">
        <f t="shared" si="12"/>
        <v>0</v>
      </c>
      <c r="AB73" s="822">
        <f t="shared" si="10"/>
        <v>0</v>
      </c>
      <c r="AC73" s="822">
        <f t="shared" si="10"/>
        <v>0</v>
      </c>
      <c r="AD73" s="822">
        <f t="shared" si="10"/>
        <v>0</v>
      </c>
      <c r="AF73" s="822">
        <f>ROW()</f>
        <v>73</v>
      </c>
    </row>
    <row r="74" spans="1:32" ht="25.5">
      <c r="A74" s="750">
        <v>70</v>
      </c>
      <c r="B74" s="750">
        <v>4</v>
      </c>
      <c r="C74" s="751" t="s">
        <v>1288</v>
      </c>
      <c r="D74" s="844" t="s">
        <v>1289</v>
      </c>
      <c r="E74" s="752">
        <v>2</v>
      </c>
      <c r="F74" s="753">
        <v>46252</v>
      </c>
      <c r="G74" s="753">
        <v>46253</v>
      </c>
      <c r="H74" s="798" cm="1">
        <f t="array" ref="H74">IF($B74="","",IFERROR(_xlfn.AGGREGATE(15,6,ROW($B75:$B$98)/(($B75:$B$98&lt;=$B74)*($B75:$B$98&lt;&gt;"")),1)-1,98))</f>
        <v>74</v>
      </c>
      <c r="I74" s="819">
        <f>IF($B74="","",IF($C74&lt;&gt;"",SUMIF(MAPEO!$A:$A,$C74,MAPEO!$K:$K),SUMIFS(MAPEO!$K:$K,MAPEO!$C:$C,"&gt;"&amp;ROW(),MAPEO!$C:$C,"&lt;="&amp;$H74)))</f>
        <v>51.2</v>
      </c>
      <c r="J74" s="796">
        <f t="shared" si="11"/>
        <v>25.6</v>
      </c>
      <c r="L74" s="822">
        <f t="shared" si="12"/>
        <v>0</v>
      </c>
      <c r="M74" s="822">
        <f t="shared" si="12"/>
        <v>0</v>
      </c>
      <c r="N74" s="822">
        <f t="shared" si="12"/>
        <v>0</v>
      </c>
      <c r="O74" s="822">
        <f t="shared" si="12"/>
        <v>0</v>
      </c>
      <c r="P74" s="822">
        <f t="shared" si="12"/>
        <v>0</v>
      </c>
      <c r="Q74" s="822">
        <f t="shared" si="12"/>
        <v>0</v>
      </c>
      <c r="R74" s="822">
        <f t="shared" si="12"/>
        <v>0</v>
      </c>
      <c r="S74" s="822">
        <f t="shared" si="12"/>
        <v>51.2</v>
      </c>
      <c r="T74" s="822">
        <f t="shared" si="12"/>
        <v>0</v>
      </c>
      <c r="U74" s="822">
        <f t="shared" si="12"/>
        <v>0</v>
      </c>
      <c r="V74" s="822">
        <f t="shared" si="12"/>
        <v>0</v>
      </c>
      <c r="W74" s="822">
        <f t="shared" si="12"/>
        <v>0</v>
      </c>
      <c r="X74" s="822">
        <f t="shared" si="12"/>
        <v>0</v>
      </c>
      <c r="Y74" s="822">
        <f t="shared" si="12"/>
        <v>0</v>
      </c>
      <c r="Z74" s="822">
        <f t="shared" si="12"/>
        <v>0</v>
      </c>
      <c r="AA74" s="822">
        <f t="shared" si="12"/>
        <v>0</v>
      </c>
      <c r="AB74" s="822">
        <f t="shared" si="10"/>
        <v>0</v>
      </c>
      <c r="AC74" s="822">
        <f t="shared" si="10"/>
        <v>0</v>
      </c>
      <c r="AD74" s="822">
        <f t="shared" si="10"/>
        <v>0</v>
      </c>
      <c r="AF74" s="822">
        <f>ROW()</f>
        <v>74</v>
      </c>
    </row>
    <row r="75" spans="1:32" ht="25.5">
      <c r="A75" s="750">
        <v>71</v>
      </c>
      <c r="B75" s="750">
        <v>4</v>
      </c>
      <c r="C75" s="751" t="s">
        <v>1290</v>
      </c>
      <c r="D75" s="844" t="s">
        <v>1291</v>
      </c>
      <c r="E75" s="752">
        <v>3</v>
      </c>
      <c r="F75" s="753">
        <v>46254</v>
      </c>
      <c r="G75" s="753">
        <v>46258</v>
      </c>
      <c r="H75" s="798" cm="1">
        <f t="array" ref="H75">IF($B75="","",IFERROR(_xlfn.AGGREGATE(15,6,ROW($B76:$B$98)/(($B76:$B$98&lt;=$B75)*($B76:$B$98&lt;&gt;"")),1)-1,98))</f>
        <v>75</v>
      </c>
      <c r="I75" s="819">
        <f>IF($B75="","",IF($C75&lt;&gt;"",SUMIF(MAPEO!$A:$A,$C75,MAPEO!$K:$K),SUMIFS(MAPEO!$K:$K,MAPEO!$C:$C,"&gt;"&amp;ROW(),MAPEO!$C:$C,"&lt;="&amp;$H75)))</f>
        <v>35.200000000000003</v>
      </c>
      <c r="J75" s="796">
        <f t="shared" si="11"/>
        <v>11.733333333333334</v>
      </c>
      <c r="L75" s="822">
        <f t="shared" si="12"/>
        <v>0</v>
      </c>
      <c r="M75" s="822">
        <f t="shared" si="12"/>
        <v>0</v>
      </c>
      <c r="N75" s="822">
        <f t="shared" si="12"/>
        <v>0</v>
      </c>
      <c r="O75" s="822">
        <f t="shared" si="12"/>
        <v>0</v>
      </c>
      <c r="P75" s="822">
        <f t="shared" si="12"/>
        <v>0</v>
      </c>
      <c r="Q75" s="822">
        <f t="shared" si="12"/>
        <v>0</v>
      </c>
      <c r="R75" s="822">
        <f t="shared" si="12"/>
        <v>0</v>
      </c>
      <c r="S75" s="822">
        <f t="shared" si="12"/>
        <v>0</v>
      </c>
      <c r="T75" s="822">
        <f t="shared" si="12"/>
        <v>35.200000000000003</v>
      </c>
      <c r="U75" s="822">
        <f t="shared" si="12"/>
        <v>0</v>
      </c>
      <c r="V75" s="822">
        <f t="shared" si="12"/>
        <v>0</v>
      </c>
      <c r="W75" s="822">
        <f t="shared" si="12"/>
        <v>0</v>
      </c>
      <c r="X75" s="822">
        <f t="shared" si="12"/>
        <v>0</v>
      </c>
      <c r="Y75" s="822">
        <f t="shared" si="12"/>
        <v>0</v>
      </c>
      <c r="Z75" s="822">
        <f t="shared" si="12"/>
        <v>0</v>
      </c>
      <c r="AA75" s="822">
        <f t="shared" si="12"/>
        <v>0</v>
      </c>
      <c r="AB75" s="822">
        <f t="shared" si="10"/>
        <v>0</v>
      </c>
      <c r="AC75" s="822">
        <f t="shared" si="10"/>
        <v>0</v>
      </c>
      <c r="AD75" s="822">
        <f t="shared" si="10"/>
        <v>0</v>
      </c>
      <c r="AF75" s="822">
        <f>ROW()</f>
        <v>75</v>
      </c>
    </row>
    <row r="76" spans="1:32">
      <c r="A76" s="754">
        <v>72</v>
      </c>
      <c r="B76" s="754">
        <v>3</v>
      </c>
      <c r="C76" s="755"/>
      <c r="D76" s="845" t="s">
        <v>1292</v>
      </c>
      <c r="E76" s="756">
        <v>10</v>
      </c>
      <c r="F76" s="757">
        <v>46267</v>
      </c>
      <c r="G76" s="757">
        <v>46280</v>
      </c>
      <c r="H76" s="798" cm="1">
        <f t="array" ref="H76">IF($B76="","",IFERROR(_xlfn.AGGREGATE(15,6,ROW($B77:$B$98)/(($B77:$B$98&lt;=$B76)*($B77:$B$98&lt;&gt;"")),1)-1,98))</f>
        <v>79</v>
      </c>
      <c r="I76" s="819">
        <f>IF($B76="","",IF($C76&lt;&gt;"",SUMIF(MAPEO!$A:$A,$C76,MAPEO!$K:$K),SUMIFS(MAPEO!$K:$K,MAPEO!$C:$C,"&gt;"&amp;ROW(),MAPEO!$C:$C,"&lt;="&amp;$H76)))</f>
        <v>837.28</v>
      </c>
      <c r="J76" s="796" t="str">
        <f t="shared" si="11"/>
        <v/>
      </c>
      <c r="L76" s="822">
        <f t="shared" si="12"/>
        <v>0</v>
      </c>
      <c r="M76" s="822">
        <f t="shared" si="12"/>
        <v>0</v>
      </c>
      <c r="N76" s="822">
        <f t="shared" si="12"/>
        <v>0</v>
      </c>
      <c r="O76" s="822">
        <f t="shared" si="12"/>
        <v>0</v>
      </c>
      <c r="P76" s="822">
        <f t="shared" si="12"/>
        <v>0</v>
      </c>
      <c r="Q76" s="822">
        <f t="shared" si="12"/>
        <v>0</v>
      </c>
      <c r="R76" s="822">
        <f t="shared" si="12"/>
        <v>0</v>
      </c>
      <c r="S76" s="822">
        <f t="shared" si="12"/>
        <v>0</v>
      </c>
      <c r="T76" s="822">
        <f t="shared" si="12"/>
        <v>0</v>
      </c>
      <c r="U76" s="822">
        <f t="shared" si="12"/>
        <v>47.6</v>
      </c>
      <c r="V76" s="822">
        <f t="shared" si="12"/>
        <v>585.20000000000005</v>
      </c>
      <c r="W76" s="822">
        <f t="shared" si="12"/>
        <v>204.48</v>
      </c>
      <c r="X76" s="822">
        <f t="shared" si="12"/>
        <v>0</v>
      </c>
      <c r="Y76" s="822">
        <f t="shared" si="12"/>
        <v>0</v>
      </c>
      <c r="Z76" s="822">
        <f t="shared" si="12"/>
        <v>0</v>
      </c>
      <c r="AA76" s="822">
        <f t="shared" si="12"/>
        <v>0</v>
      </c>
      <c r="AB76" s="822">
        <f t="shared" si="10"/>
        <v>0</v>
      </c>
      <c r="AC76" s="822">
        <f t="shared" si="10"/>
        <v>0</v>
      </c>
      <c r="AD76" s="822">
        <f t="shared" si="10"/>
        <v>0</v>
      </c>
      <c r="AF76" s="822">
        <f>ROW()</f>
        <v>76</v>
      </c>
    </row>
    <row r="77" spans="1:32" ht="25.5">
      <c r="A77" s="750">
        <v>73</v>
      </c>
      <c r="B77" s="750">
        <v>4</v>
      </c>
      <c r="C77" s="751" t="s">
        <v>1293</v>
      </c>
      <c r="D77" s="844" t="s">
        <v>1294</v>
      </c>
      <c r="E77" s="752">
        <v>4</v>
      </c>
      <c r="F77" s="753">
        <v>46267</v>
      </c>
      <c r="G77" s="753">
        <v>46272</v>
      </c>
      <c r="H77" s="798" cm="1">
        <f t="array" ref="H77">IF($B77="","",IFERROR(_xlfn.AGGREGATE(15,6,ROW($B78:$B$98)/(($B78:$B$98&lt;=$B77)*($B78:$B$98&lt;&gt;"")),1)-1,98))</f>
        <v>77</v>
      </c>
      <c r="I77" s="819">
        <f>IF($B77="","",IF($C77&lt;&gt;"",SUMIF(MAPEO!$A:$A,$C77,MAPEO!$K:$K),SUMIFS(MAPEO!$K:$K,MAPEO!$C:$C,"&gt;"&amp;ROW(),MAPEO!$C:$C,"&lt;="&amp;$H77)))</f>
        <v>285.60000000000002</v>
      </c>
      <c r="J77" s="796">
        <f t="shared" si="11"/>
        <v>71.400000000000006</v>
      </c>
      <c r="L77" s="822">
        <f t="shared" si="12"/>
        <v>0</v>
      </c>
      <c r="M77" s="822">
        <f t="shared" si="12"/>
        <v>0</v>
      </c>
      <c r="N77" s="822">
        <f t="shared" si="12"/>
        <v>0</v>
      </c>
      <c r="O77" s="822">
        <f t="shared" si="12"/>
        <v>0</v>
      </c>
      <c r="P77" s="822">
        <f t="shared" si="12"/>
        <v>0</v>
      </c>
      <c r="Q77" s="822">
        <f t="shared" si="12"/>
        <v>0</v>
      </c>
      <c r="R77" s="822">
        <f t="shared" si="12"/>
        <v>0</v>
      </c>
      <c r="S77" s="822">
        <f t="shared" si="12"/>
        <v>0</v>
      </c>
      <c r="T77" s="822">
        <f t="shared" si="12"/>
        <v>0</v>
      </c>
      <c r="U77" s="822">
        <f t="shared" si="12"/>
        <v>47.6</v>
      </c>
      <c r="V77" s="822">
        <f t="shared" si="12"/>
        <v>238</v>
      </c>
      <c r="W77" s="822">
        <f t="shared" si="12"/>
        <v>0</v>
      </c>
      <c r="X77" s="822">
        <f t="shared" si="12"/>
        <v>0</v>
      </c>
      <c r="Y77" s="822">
        <f t="shared" si="12"/>
        <v>0</v>
      </c>
      <c r="Z77" s="822">
        <f t="shared" si="12"/>
        <v>0</v>
      </c>
      <c r="AA77" s="822">
        <f t="shared" si="12"/>
        <v>0</v>
      </c>
      <c r="AB77" s="822">
        <f t="shared" ref="AB77:AD98" si="13">IF($B77="","",IF($C77&lt;&gt;"",IFERROR($I77*MAX(0,MIN($G77,AB$3)-MAX($F77,AB$3-6)+1)/($G77-$F77+1),""),SUMIFS(AB$5:AB$98,$C$5:$C$98,"?*",$AF$5:$AF$98,"&gt;"&amp;ROW(),$AF$5:$AF$98,"&lt;="&amp;$H77)))</f>
        <v>0</v>
      </c>
      <c r="AC77" s="822">
        <f t="shared" si="13"/>
        <v>0</v>
      </c>
      <c r="AD77" s="822">
        <f t="shared" si="13"/>
        <v>0</v>
      </c>
      <c r="AF77" s="822">
        <f>ROW()</f>
        <v>77</v>
      </c>
    </row>
    <row r="78" spans="1:32" ht="25.5">
      <c r="A78" s="750">
        <v>74</v>
      </c>
      <c r="B78" s="750">
        <v>4</v>
      </c>
      <c r="C78" s="751" t="s">
        <v>1295</v>
      </c>
      <c r="D78" s="844" t="s">
        <v>1296</v>
      </c>
      <c r="E78" s="752">
        <v>3</v>
      </c>
      <c r="F78" s="753">
        <v>46273</v>
      </c>
      <c r="G78" s="753">
        <v>46275</v>
      </c>
      <c r="H78" s="798" cm="1">
        <f t="array" ref="H78">IF($B78="","",IFERROR(_xlfn.AGGREGATE(15,6,ROW($B79:$B$98)/(($B79:$B$98&lt;=$B78)*($B79:$B$98&lt;&gt;"")),1)-1,98))</f>
        <v>78</v>
      </c>
      <c r="I78" s="819">
        <f>IF($B78="","",IF($C78&lt;&gt;"",SUMIF(MAPEO!$A:$A,$C78,MAPEO!$K:$K),SUMIFS(MAPEO!$K:$K,MAPEO!$C:$C,"&gt;"&amp;ROW(),MAPEO!$C:$C,"&lt;="&amp;$H78)))</f>
        <v>520.79999999999995</v>
      </c>
      <c r="J78" s="796">
        <f t="shared" si="11"/>
        <v>173.6</v>
      </c>
      <c r="L78" s="822">
        <f t="shared" si="12"/>
        <v>0</v>
      </c>
      <c r="M78" s="822">
        <f t="shared" si="12"/>
        <v>0</v>
      </c>
      <c r="N78" s="822">
        <f t="shared" si="12"/>
        <v>0</v>
      </c>
      <c r="O78" s="822">
        <f t="shared" si="12"/>
        <v>0</v>
      </c>
      <c r="P78" s="822">
        <f t="shared" si="12"/>
        <v>0</v>
      </c>
      <c r="Q78" s="822">
        <f t="shared" si="12"/>
        <v>0</v>
      </c>
      <c r="R78" s="822">
        <f t="shared" si="12"/>
        <v>0</v>
      </c>
      <c r="S78" s="822">
        <f t="shared" si="12"/>
        <v>0</v>
      </c>
      <c r="T78" s="822">
        <f t="shared" si="12"/>
        <v>0</v>
      </c>
      <c r="U78" s="822">
        <f t="shared" si="12"/>
        <v>0</v>
      </c>
      <c r="V78" s="822">
        <f t="shared" si="12"/>
        <v>347.2</v>
      </c>
      <c r="W78" s="822">
        <f t="shared" si="12"/>
        <v>173.6</v>
      </c>
      <c r="X78" s="822">
        <f t="shared" si="12"/>
        <v>0</v>
      </c>
      <c r="Y78" s="822">
        <f t="shared" si="12"/>
        <v>0</v>
      </c>
      <c r="Z78" s="822">
        <f t="shared" si="12"/>
        <v>0</v>
      </c>
      <c r="AA78" s="822">
        <f t="shared" si="12"/>
        <v>0</v>
      </c>
      <c r="AB78" s="822">
        <f t="shared" si="13"/>
        <v>0</v>
      </c>
      <c r="AC78" s="822">
        <f t="shared" si="13"/>
        <v>0</v>
      </c>
      <c r="AD78" s="822">
        <f t="shared" si="13"/>
        <v>0</v>
      </c>
      <c r="AF78" s="822">
        <f>ROW()</f>
        <v>78</v>
      </c>
    </row>
    <row r="79" spans="1:32" ht="25.5">
      <c r="A79" s="750">
        <v>75</v>
      </c>
      <c r="B79" s="750">
        <v>4</v>
      </c>
      <c r="C79" s="751" t="s">
        <v>1297</v>
      </c>
      <c r="D79" s="844" t="s">
        <v>1298</v>
      </c>
      <c r="E79" s="752">
        <v>3</v>
      </c>
      <c r="F79" s="753">
        <v>46276</v>
      </c>
      <c r="G79" s="753">
        <v>46280</v>
      </c>
      <c r="H79" s="798" cm="1">
        <f t="array" ref="H79">IF($B79="","",IFERROR(_xlfn.AGGREGATE(15,6,ROW($B80:$B$98)/(($B80:$B$98&lt;=$B79)*($B80:$B$98&lt;&gt;"")),1)-1,98))</f>
        <v>79</v>
      </c>
      <c r="I79" s="819">
        <f>IF($B79="","",IF($C79&lt;&gt;"",SUMIF(MAPEO!$A:$A,$C79,MAPEO!$K:$K),SUMIFS(MAPEO!$K:$K,MAPEO!$C:$C,"&gt;"&amp;ROW(),MAPEO!$C:$C,"&lt;="&amp;$H79)))</f>
        <v>30.880000000000003</v>
      </c>
      <c r="J79" s="796">
        <f t="shared" si="11"/>
        <v>10.293333333333335</v>
      </c>
      <c r="L79" s="822">
        <f t="shared" si="12"/>
        <v>0</v>
      </c>
      <c r="M79" s="822">
        <f t="shared" si="12"/>
        <v>0</v>
      </c>
      <c r="N79" s="822">
        <f t="shared" si="12"/>
        <v>0</v>
      </c>
      <c r="O79" s="822">
        <f t="shared" si="12"/>
        <v>0</v>
      </c>
      <c r="P79" s="822">
        <f t="shared" si="12"/>
        <v>0</v>
      </c>
      <c r="Q79" s="822">
        <f t="shared" si="12"/>
        <v>0</v>
      </c>
      <c r="R79" s="822">
        <f t="shared" si="12"/>
        <v>0</v>
      </c>
      <c r="S79" s="822">
        <f t="shared" si="12"/>
        <v>0</v>
      </c>
      <c r="T79" s="822">
        <f t="shared" si="12"/>
        <v>0</v>
      </c>
      <c r="U79" s="822">
        <f t="shared" si="12"/>
        <v>0</v>
      </c>
      <c r="V79" s="822">
        <f t="shared" si="12"/>
        <v>0</v>
      </c>
      <c r="W79" s="822">
        <f t="shared" si="12"/>
        <v>30.880000000000003</v>
      </c>
      <c r="X79" s="822">
        <f t="shared" si="12"/>
        <v>0</v>
      </c>
      <c r="Y79" s="822">
        <f t="shared" si="12"/>
        <v>0</v>
      </c>
      <c r="Z79" s="822">
        <f t="shared" si="12"/>
        <v>0</v>
      </c>
      <c r="AA79" s="822">
        <f t="shared" si="12"/>
        <v>0</v>
      </c>
      <c r="AB79" s="822">
        <f t="shared" si="13"/>
        <v>0</v>
      </c>
      <c r="AC79" s="822">
        <f t="shared" si="13"/>
        <v>0</v>
      </c>
      <c r="AD79" s="822">
        <f t="shared" si="13"/>
        <v>0</v>
      </c>
      <c r="AF79" s="822">
        <f>ROW()</f>
        <v>79</v>
      </c>
    </row>
    <row r="80" spans="1:32">
      <c r="A80" s="754">
        <v>76</v>
      </c>
      <c r="B80" s="754">
        <v>3</v>
      </c>
      <c r="C80" s="755"/>
      <c r="D80" s="845" t="s">
        <v>1299</v>
      </c>
      <c r="E80" s="756">
        <v>6</v>
      </c>
      <c r="F80" s="757">
        <v>46259</v>
      </c>
      <c r="G80" s="757">
        <v>46266</v>
      </c>
      <c r="H80" s="798" cm="1">
        <f t="array" ref="H80">IF($B80="","",IFERROR(_xlfn.AGGREGATE(15,6,ROW($B81:$B$98)/(($B81:$B$98&lt;=$B80)*($B81:$B$98&lt;&gt;"")),1)-1,98))</f>
        <v>82</v>
      </c>
      <c r="I80" s="819">
        <f>IF($B80="","",IF($C80&lt;&gt;"",SUMIF(MAPEO!$A:$A,$C80,MAPEO!$K:$K),SUMIFS(MAPEO!$K:$K,MAPEO!$C:$C,"&gt;"&amp;ROW(),MAPEO!$C:$C,"&lt;="&amp;$H80)))</f>
        <v>233.6</v>
      </c>
      <c r="J80" s="796" t="str">
        <f t="shared" si="11"/>
        <v/>
      </c>
      <c r="L80" s="822">
        <f t="shared" si="12"/>
        <v>0</v>
      </c>
      <c r="M80" s="822">
        <f t="shared" si="12"/>
        <v>0</v>
      </c>
      <c r="N80" s="822">
        <f t="shared" si="12"/>
        <v>0</v>
      </c>
      <c r="O80" s="822">
        <f t="shared" si="12"/>
        <v>0</v>
      </c>
      <c r="P80" s="822">
        <f t="shared" si="12"/>
        <v>0</v>
      </c>
      <c r="Q80" s="822">
        <f t="shared" si="12"/>
        <v>0</v>
      </c>
      <c r="R80" s="822">
        <f t="shared" si="12"/>
        <v>0</v>
      </c>
      <c r="S80" s="822">
        <f t="shared" si="12"/>
        <v>0</v>
      </c>
      <c r="T80" s="822">
        <f t="shared" si="12"/>
        <v>44.8</v>
      </c>
      <c r="U80" s="822">
        <f t="shared" si="12"/>
        <v>188.8</v>
      </c>
      <c r="V80" s="822">
        <f t="shared" si="12"/>
        <v>0</v>
      </c>
      <c r="W80" s="822">
        <f t="shared" si="12"/>
        <v>0</v>
      </c>
      <c r="X80" s="822">
        <f t="shared" si="12"/>
        <v>0</v>
      </c>
      <c r="Y80" s="822">
        <f t="shared" si="12"/>
        <v>0</v>
      </c>
      <c r="Z80" s="822">
        <f t="shared" si="12"/>
        <v>0</v>
      </c>
      <c r="AA80" s="822">
        <f t="shared" si="12"/>
        <v>0</v>
      </c>
      <c r="AB80" s="822">
        <f t="shared" si="13"/>
        <v>0</v>
      </c>
      <c r="AC80" s="822">
        <f t="shared" si="13"/>
        <v>0</v>
      </c>
      <c r="AD80" s="822">
        <f t="shared" si="13"/>
        <v>0</v>
      </c>
      <c r="AF80" s="822">
        <f>ROW()</f>
        <v>80</v>
      </c>
    </row>
    <row r="81" spans="1:32" ht="25.5">
      <c r="A81" s="750">
        <v>77</v>
      </c>
      <c r="B81" s="750">
        <v>4</v>
      </c>
      <c r="C81" s="751" t="s">
        <v>1300</v>
      </c>
      <c r="D81" s="844" t="s">
        <v>1301</v>
      </c>
      <c r="E81" s="752">
        <v>4</v>
      </c>
      <c r="F81" s="753">
        <v>46259</v>
      </c>
      <c r="G81" s="753">
        <v>46262</v>
      </c>
      <c r="H81" s="798" cm="1">
        <f t="array" ref="H81">IF($B81="","",IFERROR(_xlfn.AGGREGATE(15,6,ROW($B82:$B$98)/(($B82:$B$98&lt;=$B81)*($B82:$B$98&lt;&gt;"")),1)-1,98))</f>
        <v>81</v>
      </c>
      <c r="I81" s="819">
        <f>IF($B81="","",IF($C81&lt;&gt;"",SUMIF(MAPEO!$A:$A,$C81,MAPEO!$K:$K),SUMIFS(MAPEO!$K:$K,MAPEO!$C:$C,"&gt;"&amp;ROW(),MAPEO!$C:$C,"&lt;="&amp;$H81)))</f>
        <v>89.6</v>
      </c>
      <c r="J81" s="796">
        <f t="shared" si="11"/>
        <v>22.4</v>
      </c>
      <c r="L81" s="822">
        <f t="shared" si="12"/>
        <v>0</v>
      </c>
      <c r="M81" s="822">
        <f t="shared" si="12"/>
        <v>0</v>
      </c>
      <c r="N81" s="822">
        <f t="shared" si="12"/>
        <v>0</v>
      </c>
      <c r="O81" s="822">
        <f t="shared" si="12"/>
        <v>0</v>
      </c>
      <c r="P81" s="822">
        <f t="shared" si="12"/>
        <v>0</v>
      </c>
      <c r="Q81" s="822">
        <f t="shared" si="12"/>
        <v>0</v>
      </c>
      <c r="R81" s="822">
        <f t="shared" si="12"/>
        <v>0</v>
      </c>
      <c r="S81" s="822">
        <f t="shared" si="12"/>
        <v>0</v>
      </c>
      <c r="T81" s="822">
        <f t="shared" si="12"/>
        <v>44.8</v>
      </c>
      <c r="U81" s="822">
        <f t="shared" si="12"/>
        <v>44.8</v>
      </c>
      <c r="V81" s="822">
        <f t="shared" si="12"/>
        <v>0</v>
      </c>
      <c r="W81" s="822">
        <f t="shared" si="12"/>
        <v>0</v>
      </c>
      <c r="X81" s="822">
        <f t="shared" si="12"/>
        <v>0</v>
      </c>
      <c r="Y81" s="822">
        <f t="shared" si="12"/>
        <v>0</v>
      </c>
      <c r="Z81" s="822">
        <f t="shared" si="12"/>
        <v>0</v>
      </c>
      <c r="AA81" s="822">
        <f t="shared" si="12"/>
        <v>0</v>
      </c>
      <c r="AB81" s="822">
        <f t="shared" si="13"/>
        <v>0</v>
      </c>
      <c r="AC81" s="822">
        <f t="shared" si="13"/>
        <v>0</v>
      </c>
      <c r="AD81" s="822">
        <f t="shared" si="13"/>
        <v>0</v>
      </c>
      <c r="AF81" s="822">
        <f>ROW()</f>
        <v>81</v>
      </c>
    </row>
    <row r="82" spans="1:32" ht="25.5">
      <c r="A82" s="750">
        <v>78</v>
      </c>
      <c r="B82" s="750">
        <v>4</v>
      </c>
      <c r="C82" s="751" t="s">
        <v>1302</v>
      </c>
      <c r="D82" s="844" t="s">
        <v>1303</v>
      </c>
      <c r="E82" s="752">
        <v>2</v>
      </c>
      <c r="F82" s="753">
        <v>46265</v>
      </c>
      <c r="G82" s="753">
        <v>46266</v>
      </c>
      <c r="H82" s="798" cm="1">
        <f t="array" ref="H82">IF($B82="","",IFERROR(_xlfn.AGGREGATE(15,6,ROW($B83:$B$98)/(($B83:$B$98&lt;=$B82)*($B83:$B$98&lt;&gt;"")),1)-1,98))</f>
        <v>82</v>
      </c>
      <c r="I82" s="819">
        <f>IF($B82="","",IF($C82&lt;&gt;"",SUMIF(MAPEO!$A:$A,$C82,MAPEO!$K:$K),SUMIFS(MAPEO!$K:$K,MAPEO!$C:$C,"&gt;"&amp;ROW(),MAPEO!$C:$C,"&lt;="&amp;$H82)))</f>
        <v>144</v>
      </c>
      <c r="J82" s="796">
        <f t="shared" si="11"/>
        <v>72</v>
      </c>
      <c r="L82" s="822">
        <f t="shared" si="12"/>
        <v>0</v>
      </c>
      <c r="M82" s="822">
        <f t="shared" si="12"/>
        <v>0</v>
      </c>
      <c r="N82" s="822">
        <f t="shared" si="12"/>
        <v>0</v>
      </c>
      <c r="O82" s="822">
        <f t="shared" si="12"/>
        <v>0</v>
      </c>
      <c r="P82" s="822">
        <f t="shared" si="12"/>
        <v>0</v>
      </c>
      <c r="Q82" s="822">
        <f t="shared" si="12"/>
        <v>0</v>
      </c>
      <c r="R82" s="822">
        <f t="shared" si="12"/>
        <v>0</v>
      </c>
      <c r="S82" s="822">
        <f t="shared" si="12"/>
        <v>0</v>
      </c>
      <c r="T82" s="822">
        <f t="shared" si="12"/>
        <v>0</v>
      </c>
      <c r="U82" s="822">
        <f t="shared" si="12"/>
        <v>144</v>
      </c>
      <c r="V82" s="822">
        <f t="shared" si="12"/>
        <v>0</v>
      </c>
      <c r="W82" s="822">
        <f t="shared" si="12"/>
        <v>0</v>
      </c>
      <c r="X82" s="822">
        <f t="shared" si="12"/>
        <v>0</v>
      </c>
      <c r="Y82" s="822">
        <f t="shared" si="12"/>
        <v>0</v>
      </c>
      <c r="Z82" s="822">
        <f t="shared" si="12"/>
        <v>0</v>
      </c>
      <c r="AA82" s="822">
        <f t="shared" si="12"/>
        <v>0</v>
      </c>
      <c r="AB82" s="822">
        <f t="shared" si="13"/>
        <v>0</v>
      </c>
      <c r="AC82" s="822">
        <f t="shared" si="13"/>
        <v>0</v>
      </c>
      <c r="AD82" s="822">
        <f t="shared" si="13"/>
        <v>0</v>
      </c>
      <c r="AF82" s="822">
        <f>ROW()</f>
        <v>82</v>
      </c>
    </row>
    <row r="83" spans="1:32">
      <c r="A83" s="754">
        <v>79</v>
      </c>
      <c r="B83" s="754">
        <v>3</v>
      </c>
      <c r="C83" s="755"/>
      <c r="D83" s="845" t="s">
        <v>1304</v>
      </c>
      <c r="E83" s="756">
        <v>33</v>
      </c>
      <c r="F83" s="757">
        <v>46254</v>
      </c>
      <c r="G83" s="757">
        <v>46300</v>
      </c>
      <c r="H83" s="798" cm="1">
        <f t="array" ref="H83">IF($B83="","",IFERROR(_xlfn.AGGREGATE(15,6,ROW($B84:$B$98)/(($B84:$B$98&lt;=$B83)*($B84:$B$98&lt;&gt;"")),1)-1,98))</f>
        <v>91</v>
      </c>
      <c r="I83" s="819">
        <f>IF($B83="","",IF($C83&lt;&gt;"",SUMIF(MAPEO!$A:$A,$C83,MAPEO!$K:$K),SUMIFS(MAPEO!$K:$K,MAPEO!$C:$C,"&gt;"&amp;ROW(),MAPEO!$C:$C,"&lt;="&amp;$H83)))</f>
        <v>687.68</v>
      </c>
      <c r="J83" s="796" t="str">
        <f t="shared" si="11"/>
        <v/>
      </c>
      <c r="L83" s="822">
        <f t="shared" si="12"/>
        <v>0</v>
      </c>
      <c r="M83" s="822">
        <f t="shared" si="12"/>
        <v>0</v>
      </c>
      <c r="N83" s="822">
        <f t="shared" si="12"/>
        <v>0</v>
      </c>
      <c r="O83" s="822">
        <f t="shared" si="12"/>
        <v>0</v>
      </c>
      <c r="P83" s="822">
        <f t="shared" si="12"/>
        <v>0</v>
      </c>
      <c r="Q83" s="822">
        <f t="shared" si="12"/>
        <v>0</v>
      </c>
      <c r="R83" s="822">
        <f t="shared" si="12"/>
        <v>0</v>
      </c>
      <c r="S83" s="822">
        <f t="shared" si="12"/>
        <v>0</v>
      </c>
      <c r="T83" s="822">
        <f t="shared" si="12"/>
        <v>200.47999999999996</v>
      </c>
      <c r="U83" s="822">
        <f t="shared" si="12"/>
        <v>0</v>
      </c>
      <c r="V83" s="822">
        <f t="shared" si="12"/>
        <v>0</v>
      </c>
      <c r="W83" s="822">
        <f t="shared" si="12"/>
        <v>58.8</v>
      </c>
      <c r="X83" s="822">
        <f t="shared" si="12"/>
        <v>159.60000000000002</v>
      </c>
      <c r="Y83" s="822">
        <f t="shared" si="12"/>
        <v>218.4</v>
      </c>
      <c r="Z83" s="822">
        <f t="shared" si="12"/>
        <v>50.400000000000006</v>
      </c>
      <c r="AA83" s="822">
        <f t="shared" si="12"/>
        <v>0</v>
      </c>
      <c r="AB83" s="822">
        <f t="shared" si="13"/>
        <v>0</v>
      </c>
      <c r="AC83" s="822">
        <f t="shared" si="13"/>
        <v>0</v>
      </c>
      <c r="AD83" s="822">
        <f t="shared" si="13"/>
        <v>0</v>
      </c>
      <c r="AF83" s="822">
        <f>ROW()</f>
        <v>83</v>
      </c>
    </row>
    <row r="84" spans="1:32">
      <c r="A84" s="750">
        <v>80</v>
      </c>
      <c r="B84" s="750">
        <v>4</v>
      </c>
      <c r="C84" s="751" t="s">
        <v>1305</v>
      </c>
      <c r="D84" s="844" t="s">
        <v>1306</v>
      </c>
      <c r="E84" s="752">
        <v>2</v>
      </c>
      <c r="F84" s="753">
        <v>46254</v>
      </c>
      <c r="G84" s="753">
        <v>46255</v>
      </c>
      <c r="H84" s="798" cm="1">
        <f t="array" ref="H84">IF($B84="","",IFERROR(_xlfn.AGGREGATE(15,6,ROW($B85:$B$98)/(($B85:$B$98&lt;=$B84)*($B85:$B$98&lt;&gt;"")),1)-1,98))</f>
        <v>84</v>
      </c>
      <c r="I84" s="819">
        <f>IF($B84="","",IF($C84&lt;&gt;"",SUMIF(MAPEO!$A:$A,$C84,MAPEO!$K:$K),SUMIFS(MAPEO!$K:$K,MAPEO!$C:$C,"&gt;"&amp;ROW(),MAPEO!$C:$C,"&lt;="&amp;$H84)))</f>
        <v>200.47999999999996</v>
      </c>
      <c r="J84" s="796">
        <f t="shared" si="11"/>
        <v>100.23999999999998</v>
      </c>
      <c r="L84" s="822">
        <f t="shared" si="12"/>
        <v>0</v>
      </c>
      <c r="M84" s="822">
        <f t="shared" si="12"/>
        <v>0</v>
      </c>
      <c r="N84" s="822">
        <f t="shared" si="12"/>
        <v>0</v>
      </c>
      <c r="O84" s="822">
        <f t="shared" si="12"/>
        <v>0</v>
      </c>
      <c r="P84" s="822">
        <f t="shared" si="12"/>
        <v>0</v>
      </c>
      <c r="Q84" s="822">
        <f t="shared" si="12"/>
        <v>0</v>
      </c>
      <c r="R84" s="822">
        <f t="shared" si="12"/>
        <v>0</v>
      </c>
      <c r="S84" s="822">
        <f t="shared" si="12"/>
        <v>0</v>
      </c>
      <c r="T84" s="822">
        <f t="shared" si="12"/>
        <v>200.47999999999996</v>
      </c>
      <c r="U84" s="822">
        <f t="shared" si="12"/>
        <v>0</v>
      </c>
      <c r="V84" s="822">
        <f t="shared" si="12"/>
        <v>0</v>
      </c>
      <c r="W84" s="822">
        <f t="shared" si="12"/>
        <v>0</v>
      </c>
      <c r="X84" s="822">
        <f t="shared" si="12"/>
        <v>0</v>
      </c>
      <c r="Y84" s="822">
        <f t="shared" si="12"/>
        <v>0</v>
      </c>
      <c r="Z84" s="822">
        <f t="shared" si="12"/>
        <v>0</v>
      </c>
      <c r="AA84" s="822">
        <f t="shared" si="12"/>
        <v>0</v>
      </c>
      <c r="AB84" s="822">
        <f t="shared" si="13"/>
        <v>0</v>
      </c>
      <c r="AC84" s="822">
        <f t="shared" si="13"/>
        <v>0</v>
      </c>
      <c r="AD84" s="822">
        <f t="shared" si="13"/>
        <v>0</v>
      </c>
      <c r="AF84" s="822">
        <f>ROW()</f>
        <v>84</v>
      </c>
    </row>
    <row r="85" spans="1:32" ht="25.5">
      <c r="A85" s="750">
        <v>81</v>
      </c>
      <c r="B85" s="750">
        <v>4</v>
      </c>
      <c r="C85" s="751" t="s">
        <v>1307</v>
      </c>
      <c r="D85" s="844" t="s">
        <v>1308</v>
      </c>
      <c r="E85" s="752">
        <v>2</v>
      </c>
      <c r="F85" s="753">
        <v>46281</v>
      </c>
      <c r="G85" s="753">
        <v>46282</v>
      </c>
      <c r="H85" s="798" cm="1">
        <f t="array" ref="H85">IF($B85="","",IFERROR(_xlfn.AGGREGATE(15,6,ROW($B86:$B$98)/(($B86:$B$98&lt;=$B85)*($B86:$B$98&lt;&gt;"")),1)-1,98))</f>
        <v>85</v>
      </c>
      <c r="I85" s="819">
        <f>IF($B85="","",IF($C85&lt;&gt;"",SUMIF(MAPEO!$A:$A,$C85,MAPEO!$K:$K),SUMIFS(MAPEO!$K:$K,MAPEO!$C:$C,"&gt;"&amp;ROW(),MAPEO!$C:$C,"&lt;="&amp;$H85)))</f>
        <v>117.6</v>
      </c>
      <c r="J85" s="796">
        <f t="shared" si="11"/>
        <v>58.8</v>
      </c>
      <c r="L85" s="822">
        <f t="shared" si="12"/>
        <v>0</v>
      </c>
      <c r="M85" s="822">
        <f t="shared" si="12"/>
        <v>0</v>
      </c>
      <c r="N85" s="822">
        <f t="shared" si="12"/>
        <v>0</v>
      </c>
      <c r="O85" s="822">
        <f t="shared" si="12"/>
        <v>0</v>
      </c>
      <c r="P85" s="822">
        <f t="shared" si="12"/>
        <v>0</v>
      </c>
      <c r="Q85" s="822">
        <f t="shared" si="12"/>
        <v>0</v>
      </c>
      <c r="R85" s="822">
        <f t="shared" si="12"/>
        <v>0</v>
      </c>
      <c r="S85" s="822">
        <f t="shared" si="12"/>
        <v>0</v>
      </c>
      <c r="T85" s="822">
        <f t="shared" si="12"/>
        <v>0</v>
      </c>
      <c r="U85" s="822">
        <f t="shared" si="12"/>
        <v>0</v>
      </c>
      <c r="V85" s="822">
        <f t="shared" si="12"/>
        <v>0</v>
      </c>
      <c r="W85" s="822">
        <f t="shared" si="12"/>
        <v>58.8</v>
      </c>
      <c r="X85" s="822">
        <f t="shared" si="12"/>
        <v>58.8</v>
      </c>
      <c r="Y85" s="822">
        <f t="shared" si="12"/>
        <v>0</v>
      </c>
      <c r="Z85" s="822">
        <f t="shared" si="12"/>
        <v>0</v>
      </c>
      <c r="AA85" s="822">
        <f t="shared" ref="AA85:AA98" si="14">IF($B85="","",IF($C85&lt;&gt;"",IFERROR($I85*MAX(0,MIN($G85,AA$3)-MAX($F85,AA$3-6)+1)/($G85-$F85+1),""),SUMIFS(AA$5:AA$98,$C$5:$C$98,"?*",$AF$5:$AF$98,"&gt;"&amp;ROW(),$AF$5:$AF$98,"&lt;="&amp;$H85)))</f>
        <v>0</v>
      </c>
      <c r="AB85" s="822">
        <f t="shared" si="13"/>
        <v>0</v>
      </c>
      <c r="AC85" s="822">
        <f t="shared" si="13"/>
        <v>0</v>
      </c>
      <c r="AD85" s="822">
        <f t="shared" si="13"/>
        <v>0</v>
      </c>
      <c r="AF85" s="822">
        <f>ROW()</f>
        <v>85</v>
      </c>
    </row>
    <row r="86" spans="1:32" ht="25.5">
      <c r="A86" s="750">
        <v>82</v>
      </c>
      <c r="B86" s="750">
        <v>4</v>
      </c>
      <c r="C86" s="751" t="s">
        <v>1309</v>
      </c>
      <c r="D86" s="844" t="s">
        <v>1310</v>
      </c>
      <c r="E86" s="752">
        <v>2</v>
      </c>
      <c r="F86" s="753">
        <v>46283</v>
      </c>
      <c r="G86" s="753">
        <v>46286</v>
      </c>
      <c r="H86" s="798" cm="1">
        <f t="array" ref="H86">IF($B86="","",IFERROR(_xlfn.AGGREGATE(15,6,ROW($B87:$B$98)/(($B87:$B$98&lt;=$B86)*($B87:$B$98&lt;&gt;"")),1)-1,98))</f>
        <v>86</v>
      </c>
      <c r="I86" s="819">
        <f>IF($B86="","",IF($C86&lt;&gt;"",SUMIF(MAPEO!$A:$A,$C86,MAPEO!$K:$K),SUMIFS(MAPEO!$K:$K,MAPEO!$C:$C,"&gt;"&amp;ROW(),MAPEO!$C:$C,"&lt;="&amp;$H86)))</f>
        <v>33.6</v>
      </c>
      <c r="J86" s="796">
        <f t="shared" si="11"/>
        <v>16.8</v>
      </c>
      <c r="L86" s="822">
        <f t="shared" ref="L86:Z98" si="15">IF($B86="","",IF($C86&lt;&gt;"",IFERROR($I86*MAX(0,MIN($G86,L$3)-MAX($F86,L$3-6)+1)/($G86-$F86+1),""),SUMIFS(L$5:L$98,$C$5:$C$98,"?*",$AF$5:$AF$98,"&gt;"&amp;ROW(),$AF$5:$AF$98,"&lt;="&amp;$H86)))</f>
        <v>0</v>
      </c>
      <c r="M86" s="822">
        <f t="shared" si="15"/>
        <v>0</v>
      </c>
      <c r="N86" s="822">
        <f t="shared" si="15"/>
        <v>0</v>
      </c>
      <c r="O86" s="822">
        <f t="shared" si="15"/>
        <v>0</v>
      </c>
      <c r="P86" s="822">
        <f t="shared" si="15"/>
        <v>0</v>
      </c>
      <c r="Q86" s="822">
        <f t="shared" si="15"/>
        <v>0</v>
      </c>
      <c r="R86" s="822">
        <f t="shared" si="15"/>
        <v>0</v>
      </c>
      <c r="S86" s="822">
        <f t="shared" si="15"/>
        <v>0</v>
      </c>
      <c r="T86" s="822">
        <f t="shared" si="15"/>
        <v>0</v>
      </c>
      <c r="U86" s="822">
        <f t="shared" si="15"/>
        <v>0</v>
      </c>
      <c r="V86" s="822">
        <f t="shared" si="15"/>
        <v>0</v>
      </c>
      <c r="W86" s="822">
        <f t="shared" si="15"/>
        <v>0</v>
      </c>
      <c r="X86" s="822">
        <f t="shared" si="15"/>
        <v>33.6</v>
      </c>
      <c r="Y86" s="822">
        <f t="shared" si="15"/>
        <v>0</v>
      </c>
      <c r="Z86" s="822">
        <f t="shared" si="15"/>
        <v>0</v>
      </c>
      <c r="AA86" s="822">
        <f t="shared" si="14"/>
        <v>0</v>
      </c>
      <c r="AB86" s="822">
        <f t="shared" si="13"/>
        <v>0</v>
      </c>
      <c r="AC86" s="822">
        <f t="shared" si="13"/>
        <v>0</v>
      </c>
      <c r="AD86" s="822">
        <f t="shared" si="13"/>
        <v>0</v>
      </c>
      <c r="AF86" s="822">
        <f>ROW()</f>
        <v>86</v>
      </c>
    </row>
    <row r="87" spans="1:32" ht="38.25">
      <c r="A87" s="750">
        <v>83</v>
      </c>
      <c r="B87" s="750">
        <v>4</v>
      </c>
      <c r="C87" s="751" t="s">
        <v>1311</v>
      </c>
      <c r="D87" s="844" t="s">
        <v>1312</v>
      </c>
      <c r="E87" s="752">
        <v>2</v>
      </c>
      <c r="F87" s="753">
        <v>46287</v>
      </c>
      <c r="G87" s="753">
        <v>46288</v>
      </c>
      <c r="H87" s="798" cm="1">
        <f t="array" ref="H87">IF($B87="","",IFERROR(_xlfn.AGGREGATE(15,6,ROW($B88:$B$98)/(($B88:$B$98&lt;=$B87)*($B88:$B$98&lt;&gt;"")),1)-1,98))</f>
        <v>87</v>
      </c>
      <c r="I87" s="819">
        <f>IF($B87="","",IF($C87&lt;&gt;"",SUMIF(MAPEO!$A:$A,$C87,MAPEO!$K:$K),SUMIFS(MAPEO!$K:$K,MAPEO!$C:$C,"&gt;"&amp;ROW(),MAPEO!$C:$C,"&lt;="&amp;$H87)))</f>
        <v>67.2</v>
      </c>
      <c r="J87" s="796">
        <f t="shared" si="11"/>
        <v>33.6</v>
      </c>
      <c r="L87" s="822">
        <f t="shared" si="15"/>
        <v>0</v>
      </c>
      <c r="M87" s="822">
        <f t="shared" si="15"/>
        <v>0</v>
      </c>
      <c r="N87" s="822">
        <f t="shared" si="15"/>
        <v>0</v>
      </c>
      <c r="O87" s="822">
        <f t="shared" si="15"/>
        <v>0</v>
      </c>
      <c r="P87" s="822">
        <f t="shared" si="15"/>
        <v>0</v>
      </c>
      <c r="Q87" s="822">
        <f t="shared" si="15"/>
        <v>0</v>
      </c>
      <c r="R87" s="822">
        <f t="shared" si="15"/>
        <v>0</v>
      </c>
      <c r="S87" s="822">
        <f t="shared" si="15"/>
        <v>0</v>
      </c>
      <c r="T87" s="822">
        <f t="shared" si="15"/>
        <v>0</v>
      </c>
      <c r="U87" s="822">
        <f t="shared" si="15"/>
        <v>0</v>
      </c>
      <c r="V87" s="822">
        <f t="shared" si="15"/>
        <v>0</v>
      </c>
      <c r="W87" s="822">
        <f t="shared" si="15"/>
        <v>0</v>
      </c>
      <c r="X87" s="822">
        <f t="shared" si="15"/>
        <v>67.2</v>
      </c>
      <c r="Y87" s="822">
        <f t="shared" si="15"/>
        <v>0</v>
      </c>
      <c r="Z87" s="822">
        <f t="shared" si="15"/>
        <v>0</v>
      </c>
      <c r="AA87" s="822">
        <f t="shared" si="14"/>
        <v>0</v>
      </c>
      <c r="AB87" s="822">
        <f t="shared" si="13"/>
        <v>0</v>
      </c>
      <c r="AC87" s="822">
        <f t="shared" si="13"/>
        <v>0</v>
      </c>
      <c r="AD87" s="822">
        <f t="shared" si="13"/>
        <v>0</v>
      </c>
      <c r="AF87" s="822">
        <f>ROW()</f>
        <v>87</v>
      </c>
    </row>
    <row r="88" spans="1:32" ht="25.5">
      <c r="A88" s="750">
        <v>84</v>
      </c>
      <c r="B88" s="750">
        <v>4</v>
      </c>
      <c r="C88" s="751" t="s">
        <v>1313</v>
      </c>
      <c r="D88" s="844" t="s">
        <v>1314</v>
      </c>
      <c r="E88" s="752">
        <v>2</v>
      </c>
      <c r="F88" s="753">
        <v>46289</v>
      </c>
      <c r="G88" s="753">
        <v>46290</v>
      </c>
      <c r="H88" s="798" cm="1">
        <f t="array" ref="H88">IF($B88="","",IFERROR(_xlfn.AGGREGATE(15,6,ROW($B89:$B$98)/(($B89:$B$98&lt;=$B88)*($B89:$B$98&lt;&gt;"")),1)-1,98))</f>
        <v>88</v>
      </c>
      <c r="I88" s="819">
        <f>IF($B88="","",IF($C88&lt;&gt;"",SUMIF(MAPEO!$A:$A,$C88,MAPEO!$K:$K),SUMIFS(MAPEO!$K:$K,MAPEO!$C:$C,"&gt;"&amp;ROW(),MAPEO!$C:$C,"&lt;="&amp;$H88)))</f>
        <v>33.6</v>
      </c>
      <c r="J88" s="796">
        <f t="shared" si="11"/>
        <v>16.8</v>
      </c>
      <c r="L88" s="822">
        <f t="shared" si="15"/>
        <v>0</v>
      </c>
      <c r="M88" s="822">
        <f t="shared" si="15"/>
        <v>0</v>
      </c>
      <c r="N88" s="822">
        <f t="shared" si="15"/>
        <v>0</v>
      </c>
      <c r="O88" s="822">
        <f t="shared" si="15"/>
        <v>0</v>
      </c>
      <c r="P88" s="822">
        <f t="shared" si="15"/>
        <v>0</v>
      </c>
      <c r="Q88" s="822">
        <f t="shared" si="15"/>
        <v>0</v>
      </c>
      <c r="R88" s="822">
        <f t="shared" si="15"/>
        <v>0</v>
      </c>
      <c r="S88" s="822">
        <f t="shared" si="15"/>
        <v>0</v>
      </c>
      <c r="T88" s="822">
        <f t="shared" si="15"/>
        <v>0</v>
      </c>
      <c r="U88" s="822">
        <f t="shared" si="15"/>
        <v>0</v>
      </c>
      <c r="V88" s="822">
        <f t="shared" si="15"/>
        <v>0</v>
      </c>
      <c r="W88" s="822">
        <f t="shared" si="15"/>
        <v>0</v>
      </c>
      <c r="X88" s="822">
        <f t="shared" si="15"/>
        <v>0</v>
      </c>
      <c r="Y88" s="822">
        <f t="shared" si="15"/>
        <v>33.6</v>
      </c>
      <c r="Z88" s="822">
        <f t="shared" si="15"/>
        <v>0</v>
      </c>
      <c r="AA88" s="822">
        <f t="shared" si="14"/>
        <v>0</v>
      </c>
      <c r="AB88" s="822">
        <f t="shared" si="13"/>
        <v>0</v>
      </c>
      <c r="AC88" s="822">
        <f t="shared" si="13"/>
        <v>0</v>
      </c>
      <c r="AD88" s="822">
        <f t="shared" si="13"/>
        <v>0</v>
      </c>
      <c r="AF88" s="822">
        <f>ROW()</f>
        <v>88</v>
      </c>
    </row>
    <row r="89" spans="1:32" ht="25.5">
      <c r="A89" s="750">
        <v>85</v>
      </c>
      <c r="B89" s="750">
        <v>4</v>
      </c>
      <c r="C89" s="751" t="s">
        <v>1315</v>
      </c>
      <c r="D89" s="844" t="s">
        <v>1316</v>
      </c>
      <c r="E89" s="752">
        <v>2</v>
      </c>
      <c r="F89" s="753">
        <v>46293</v>
      </c>
      <c r="G89" s="753">
        <v>46294</v>
      </c>
      <c r="H89" s="798" cm="1">
        <f t="array" ref="H89">IF($B89="","",IFERROR(_xlfn.AGGREGATE(15,6,ROW($B90:$B$98)/(($B90:$B$98&lt;=$B89)*($B90:$B$98&lt;&gt;"")),1)-1,98))</f>
        <v>89</v>
      </c>
      <c r="I89" s="819">
        <f>IF($B89="","",IF($C89&lt;&gt;"",SUMIF(MAPEO!$A:$A,$C89,MAPEO!$K:$K),SUMIFS(MAPEO!$K:$K,MAPEO!$C:$C,"&gt;"&amp;ROW(),MAPEO!$C:$C,"&lt;="&amp;$H89)))</f>
        <v>168</v>
      </c>
      <c r="J89" s="796">
        <f t="shared" si="11"/>
        <v>84</v>
      </c>
      <c r="L89" s="822">
        <f t="shared" si="15"/>
        <v>0</v>
      </c>
      <c r="M89" s="822">
        <f t="shared" si="15"/>
        <v>0</v>
      </c>
      <c r="N89" s="822">
        <f t="shared" si="15"/>
        <v>0</v>
      </c>
      <c r="O89" s="822">
        <f t="shared" si="15"/>
        <v>0</v>
      </c>
      <c r="P89" s="822">
        <f t="shared" si="15"/>
        <v>0</v>
      </c>
      <c r="Q89" s="822">
        <f t="shared" si="15"/>
        <v>0</v>
      </c>
      <c r="R89" s="822">
        <f t="shared" si="15"/>
        <v>0</v>
      </c>
      <c r="S89" s="822">
        <f t="shared" si="15"/>
        <v>0</v>
      </c>
      <c r="T89" s="822">
        <f t="shared" si="15"/>
        <v>0</v>
      </c>
      <c r="U89" s="822">
        <f t="shared" si="15"/>
        <v>0</v>
      </c>
      <c r="V89" s="822">
        <f t="shared" si="15"/>
        <v>0</v>
      </c>
      <c r="W89" s="822">
        <f t="shared" si="15"/>
        <v>0</v>
      </c>
      <c r="X89" s="822">
        <f t="shared" si="15"/>
        <v>0</v>
      </c>
      <c r="Y89" s="822">
        <f t="shared" si="15"/>
        <v>168</v>
      </c>
      <c r="Z89" s="822">
        <f t="shared" si="15"/>
        <v>0</v>
      </c>
      <c r="AA89" s="822">
        <f t="shared" si="14"/>
        <v>0</v>
      </c>
      <c r="AB89" s="822">
        <f t="shared" si="13"/>
        <v>0</v>
      </c>
      <c r="AC89" s="822">
        <f t="shared" si="13"/>
        <v>0</v>
      </c>
      <c r="AD89" s="822">
        <f t="shared" si="13"/>
        <v>0</v>
      </c>
      <c r="AF89" s="822">
        <f>ROW()</f>
        <v>89</v>
      </c>
    </row>
    <row r="90" spans="1:32" ht="38.25">
      <c r="A90" s="750">
        <v>86</v>
      </c>
      <c r="B90" s="750">
        <v>4</v>
      </c>
      <c r="C90" s="751" t="s">
        <v>1317</v>
      </c>
      <c r="D90" s="844" t="s">
        <v>1318</v>
      </c>
      <c r="E90" s="752">
        <v>2</v>
      </c>
      <c r="F90" s="753">
        <v>46295</v>
      </c>
      <c r="G90" s="753">
        <v>46296</v>
      </c>
      <c r="H90" s="798" cm="1">
        <f t="array" ref="H90">IF($B90="","",IFERROR(_xlfn.AGGREGATE(15,6,ROW($B91:$B$98)/(($B91:$B$98&lt;=$B90)*($B91:$B$98&lt;&gt;"")),1)-1,98))</f>
        <v>90</v>
      </c>
      <c r="I90" s="819">
        <f>IF($B90="","",IF($C90&lt;&gt;"",SUMIF(MAPEO!$A:$A,$C90,MAPEO!$K:$K),SUMIFS(MAPEO!$K:$K,MAPEO!$C:$C,"&gt;"&amp;ROW(),MAPEO!$C:$C,"&lt;="&amp;$H90)))</f>
        <v>33.6</v>
      </c>
      <c r="J90" s="796">
        <f t="shared" si="11"/>
        <v>16.8</v>
      </c>
      <c r="L90" s="822">
        <f t="shared" si="15"/>
        <v>0</v>
      </c>
      <c r="M90" s="822">
        <f t="shared" si="15"/>
        <v>0</v>
      </c>
      <c r="N90" s="822">
        <f t="shared" si="15"/>
        <v>0</v>
      </c>
      <c r="O90" s="822">
        <f t="shared" si="15"/>
        <v>0</v>
      </c>
      <c r="P90" s="822">
        <f t="shared" si="15"/>
        <v>0</v>
      </c>
      <c r="Q90" s="822">
        <f t="shared" si="15"/>
        <v>0</v>
      </c>
      <c r="R90" s="822">
        <f t="shared" si="15"/>
        <v>0</v>
      </c>
      <c r="S90" s="822">
        <f t="shared" si="15"/>
        <v>0</v>
      </c>
      <c r="T90" s="822">
        <f t="shared" si="15"/>
        <v>0</v>
      </c>
      <c r="U90" s="822">
        <f t="shared" si="15"/>
        <v>0</v>
      </c>
      <c r="V90" s="822">
        <f t="shared" si="15"/>
        <v>0</v>
      </c>
      <c r="W90" s="822">
        <f t="shared" si="15"/>
        <v>0</v>
      </c>
      <c r="X90" s="822">
        <f t="shared" si="15"/>
        <v>0</v>
      </c>
      <c r="Y90" s="822">
        <f t="shared" si="15"/>
        <v>16.8</v>
      </c>
      <c r="Z90" s="822">
        <f t="shared" si="15"/>
        <v>16.8</v>
      </c>
      <c r="AA90" s="822">
        <f t="shared" si="14"/>
        <v>0</v>
      </c>
      <c r="AB90" s="822">
        <f t="shared" si="13"/>
        <v>0</v>
      </c>
      <c r="AC90" s="822">
        <f t="shared" si="13"/>
        <v>0</v>
      </c>
      <c r="AD90" s="822">
        <f t="shared" si="13"/>
        <v>0</v>
      </c>
      <c r="AF90" s="822">
        <f>ROW()</f>
        <v>90</v>
      </c>
    </row>
    <row r="91" spans="1:32" ht="25.5">
      <c r="A91" s="750">
        <v>87</v>
      </c>
      <c r="B91" s="750">
        <v>4</v>
      </c>
      <c r="C91" s="751" t="s">
        <v>1319</v>
      </c>
      <c r="D91" s="844" t="s">
        <v>1320</v>
      </c>
      <c r="E91" s="752">
        <v>2</v>
      </c>
      <c r="F91" s="753">
        <v>46297</v>
      </c>
      <c r="G91" s="753">
        <v>46300</v>
      </c>
      <c r="H91" s="798" cm="1">
        <f t="array" ref="H91">IF($B91="","",IFERROR(_xlfn.AGGREGATE(15,6,ROW($B92:$B$98)/(($B92:$B$98&lt;=$B91)*($B92:$B$98&lt;&gt;"")),1)-1,98))</f>
        <v>91</v>
      </c>
      <c r="I91" s="819">
        <f>IF($B91="","",IF($C91&lt;&gt;"",SUMIF(MAPEO!$A:$A,$C91,MAPEO!$K:$K),SUMIFS(MAPEO!$K:$K,MAPEO!$C:$C,"&gt;"&amp;ROW(),MAPEO!$C:$C,"&lt;="&amp;$H91)))</f>
        <v>33.6</v>
      </c>
      <c r="J91" s="796">
        <f t="shared" si="11"/>
        <v>16.8</v>
      </c>
      <c r="L91" s="822">
        <f t="shared" si="15"/>
        <v>0</v>
      </c>
      <c r="M91" s="822">
        <f t="shared" si="15"/>
        <v>0</v>
      </c>
      <c r="N91" s="822">
        <f t="shared" si="15"/>
        <v>0</v>
      </c>
      <c r="O91" s="822">
        <f t="shared" si="15"/>
        <v>0</v>
      </c>
      <c r="P91" s="822">
        <f t="shared" si="15"/>
        <v>0</v>
      </c>
      <c r="Q91" s="822">
        <f t="shared" si="15"/>
        <v>0</v>
      </c>
      <c r="R91" s="822">
        <f t="shared" si="15"/>
        <v>0</v>
      </c>
      <c r="S91" s="822">
        <f t="shared" si="15"/>
        <v>0</v>
      </c>
      <c r="T91" s="822">
        <f t="shared" si="15"/>
        <v>0</v>
      </c>
      <c r="U91" s="822">
        <f t="shared" si="15"/>
        <v>0</v>
      </c>
      <c r="V91" s="822">
        <f t="shared" si="15"/>
        <v>0</v>
      </c>
      <c r="W91" s="822">
        <f t="shared" si="15"/>
        <v>0</v>
      </c>
      <c r="X91" s="822">
        <f t="shared" si="15"/>
        <v>0</v>
      </c>
      <c r="Y91" s="822">
        <f t="shared" si="15"/>
        <v>0</v>
      </c>
      <c r="Z91" s="822">
        <f t="shared" si="15"/>
        <v>33.6</v>
      </c>
      <c r="AA91" s="822">
        <f t="shared" si="14"/>
        <v>0</v>
      </c>
      <c r="AB91" s="822">
        <f t="shared" si="13"/>
        <v>0</v>
      </c>
      <c r="AC91" s="822">
        <f t="shared" si="13"/>
        <v>0</v>
      </c>
      <c r="AD91" s="822">
        <f t="shared" si="13"/>
        <v>0</v>
      </c>
      <c r="AF91" s="822">
        <f>ROW()</f>
        <v>91</v>
      </c>
    </row>
    <row r="92" spans="1:32">
      <c r="A92" s="754">
        <v>88</v>
      </c>
      <c r="B92" s="754">
        <v>3</v>
      </c>
      <c r="C92" s="755"/>
      <c r="D92" s="845" t="s">
        <v>1321</v>
      </c>
      <c r="E92" s="756">
        <v>4</v>
      </c>
      <c r="F92" s="757">
        <v>46301</v>
      </c>
      <c r="G92" s="757">
        <v>46307</v>
      </c>
      <c r="H92" s="798" cm="1">
        <f t="array" ref="H92">IF($B92="","",IFERROR(_xlfn.AGGREGATE(15,6,ROW($B93:$B$98)/(($B93:$B$98&lt;=$B92)*($B93:$B$98&lt;&gt;"")),1)-1,98))</f>
        <v>94</v>
      </c>
      <c r="I92" s="819">
        <f>IF($B92="","",IF($C92&lt;&gt;"",SUMIF(MAPEO!$A:$A,$C92,MAPEO!$K:$K),SUMIFS(MAPEO!$K:$K,MAPEO!$C:$C,"&gt;"&amp;ROW(),MAPEO!$C:$C,"&lt;="&amp;$H92)))</f>
        <v>148.79999999999998</v>
      </c>
      <c r="J92" s="796" t="str">
        <f t="shared" si="11"/>
        <v/>
      </c>
      <c r="L92" s="822">
        <f t="shared" si="15"/>
        <v>0</v>
      </c>
      <c r="M92" s="822">
        <f t="shared" si="15"/>
        <v>0</v>
      </c>
      <c r="N92" s="822">
        <f t="shared" si="15"/>
        <v>0</v>
      </c>
      <c r="O92" s="822">
        <f t="shared" si="15"/>
        <v>0</v>
      </c>
      <c r="P92" s="822">
        <f t="shared" si="15"/>
        <v>0</v>
      </c>
      <c r="Q92" s="822">
        <f t="shared" si="15"/>
        <v>0</v>
      </c>
      <c r="R92" s="822">
        <f t="shared" si="15"/>
        <v>0</v>
      </c>
      <c r="S92" s="822">
        <f t="shared" si="15"/>
        <v>0</v>
      </c>
      <c r="T92" s="822">
        <f t="shared" si="15"/>
        <v>0</v>
      </c>
      <c r="U92" s="822">
        <f t="shared" si="15"/>
        <v>0</v>
      </c>
      <c r="V92" s="822">
        <f t="shared" si="15"/>
        <v>0</v>
      </c>
      <c r="W92" s="822">
        <f t="shared" si="15"/>
        <v>0</v>
      </c>
      <c r="X92" s="822">
        <f t="shared" si="15"/>
        <v>0</v>
      </c>
      <c r="Y92" s="822">
        <f t="shared" si="15"/>
        <v>0</v>
      </c>
      <c r="Z92" s="822">
        <f t="shared" si="15"/>
        <v>49.599999999999994</v>
      </c>
      <c r="AA92" s="822">
        <f t="shared" si="14"/>
        <v>99.199999999999989</v>
      </c>
      <c r="AB92" s="822">
        <f t="shared" si="13"/>
        <v>0</v>
      </c>
      <c r="AC92" s="822">
        <f t="shared" si="13"/>
        <v>0</v>
      </c>
      <c r="AD92" s="822">
        <f t="shared" si="13"/>
        <v>0</v>
      </c>
      <c r="AF92" s="822">
        <f>ROW()</f>
        <v>92</v>
      </c>
    </row>
    <row r="93" spans="1:32" ht="25.5">
      <c r="A93" s="750">
        <v>89</v>
      </c>
      <c r="B93" s="750">
        <v>4</v>
      </c>
      <c r="C93" s="751" t="s">
        <v>1322</v>
      </c>
      <c r="D93" s="844" t="s">
        <v>1323</v>
      </c>
      <c r="E93" s="752">
        <v>2</v>
      </c>
      <c r="F93" s="753">
        <v>46301</v>
      </c>
      <c r="G93" s="753">
        <v>46302</v>
      </c>
      <c r="H93" s="798" cm="1">
        <f t="array" ref="H93">IF($B93="","",IFERROR(_xlfn.AGGREGATE(15,6,ROW($B94:$B$98)/(($B94:$B$98&lt;=$B93)*($B94:$B$98&lt;&gt;"")),1)-1,98))</f>
        <v>93</v>
      </c>
      <c r="I93" s="819">
        <f>IF($B93="","",IF($C93&lt;&gt;"",SUMIF(MAPEO!$A:$A,$C93,MAPEO!$K:$K),SUMIFS(MAPEO!$K:$K,MAPEO!$C:$C,"&gt;"&amp;ROW(),MAPEO!$C:$C,"&lt;="&amp;$H93)))</f>
        <v>49.599999999999994</v>
      </c>
      <c r="J93" s="796">
        <f t="shared" si="11"/>
        <v>24.799999999999997</v>
      </c>
      <c r="L93" s="822">
        <f t="shared" si="15"/>
        <v>0</v>
      </c>
      <c r="M93" s="822">
        <f t="shared" si="15"/>
        <v>0</v>
      </c>
      <c r="N93" s="822">
        <f t="shared" si="15"/>
        <v>0</v>
      </c>
      <c r="O93" s="822">
        <f t="shared" si="15"/>
        <v>0</v>
      </c>
      <c r="P93" s="822">
        <f t="shared" si="15"/>
        <v>0</v>
      </c>
      <c r="Q93" s="822">
        <f t="shared" si="15"/>
        <v>0</v>
      </c>
      <c r="R93" s="822">
        <f t="shared" si="15"/>
        <v>0</v>
      </c>
      <c r="S93" s="822">
        <f t="shared" si="15"/>
        <v>0</v>
      </c>
      <c r="T93" s="822">
        <f t="shared" si="15"/>
        <v>0</v>
      </c>
      <c r="U93" s="822">
        <f t="shared" si="15"/>
        <v>0</v>
      </c>
      <c r="V93" s="822">
        <f t="shared" si="15"/>
        <v>0</v>
      </c>
      <c r="W93" s="822">
        <f t="shared" si="15"/>
        <v>0</v>
      </c>
      <c r="X93" s="822">
        <f t="shared" si="15"/>
        <v>0</v>
      </c>
      <c r="Y93" s="822">
        <f t="shared" si="15"/>
        <v>0</v>
      </c>
      <c r="Z93" s="822">
        <f t="shared" si="15"/>
        <v>49.599999999999994</v>
      </c>
      <c r="AA93" s="822">
        <f t="shared" si="14"/>
        <v>0</v>
      </c>
      <c r="AB93" s="822">
        <f t="shared" si="13"/>
        <v>0</v>
      </c>
      <c r="AC93" s="822">
        <f t="shared" si="13"/>
        <v>0</v>
      </c>
      <c r="AD93" s="822">
        <f t="shared" si="13"/>
        <v>0</v>
      </c>
      <c r="AF93" s="822">
        <f>ROW()</f>
        <v>93</v>
      </c>
    </row>
    <row r="94" spans="1:32" ht="38.25">
      <c r="A94" s="750">
        <v>90</v>
      </c>
      <c r="B94" s="750">
        <v>4</v>
      </c>
      <c r="C94" s="751" t="s">
        <v>1324</v>
      </c>
      <c r="D94" s="844" t="s">
        <v>1325</v>
      </c>
      <c r="E94" s="752">
        <v>2</v>
      </c>
      <c r="F94" s="753">
        <v>46304</v>
      </c>
      <c r="G94" s="753">
        <v>46307</v>
      </c>
      <c r="H94" s="798" cm="1">
        <f t="array" ref="H94">IF($B94="","",IFERROR(_xlfn.AGGREGATE(15,6,ROW($B95:$B$98)/(($B95:$B$98&lt;=$B94)*($B95:$B$98&lt;&gt;"")),1)-1,98))</f>
        <v>94</v>
      </c>
      <c r="I94" s="819">
        <f>IF($B94="","",IF($C94&lt;&gt;"",SUMIF(MAPEO!$A:$A,$C94,MAPEO!$K:$K),SUMIFS(MAPEO!$K:$K,MAPEO!$C:$C,"&gt;"&amp;ROW(),MAPEO!$C:$C,"&lt;="&amp;$H94)))</f>
        <v>99.199999999999989</v>
      </c>
      <c r="J94" s="796">
        <f t="shared" si="11"/>
        <v>49.599999999999994</v>
      </c>
      <c r="L94" s="822">
        <f t="shared" si="15"/>
        <v>0</v>
      </c>
      <c r="M94" s="822">
        <f t="shared" si="15"/>
        <v>0</v>
      </c>
      <c r="N94" s="822">
        <f t="shared" si="15"/>
        <v>0</v>
      </c>
      <c r="O94" s="822">
        <f t="shared" si="15"/>
        <v>0</v>
      </c>
      <c r="P94" s="822">
        <f t="shared" si="15"/>
        <v>0</v>
      </c>
      <c r="Q94" s="822">
        <f t="shared" si="15"/>
        <v>0</v>
      </c>
      <c r="R94" s="822">
        <f t="shared" si="15"/>
        <v>0</v>
      </c>
      <c r="S94" s="822">
        <f t="shared" si="15"/>
        <v>0</v>
      </c>
      <c r="T94" s="822">
        <f t="shared" si="15"/>
        <v>0</v>
      </c>
      <c r="U94" s="822">
        <f t="shared" si="15"/>
        <v>0</v>
      </c>
      <c r="V94" s="822">
        <f t="shared" si="15"/>
        <v>0</v>
      </c>
      <c r="W94" s="822">
        <f t="shared" si="15"/>
        <v>0</v>
      </c>
      <c r="X94" s="822">
        <f t="shared" si="15"/>
        <v>0</v>
      </c>
      <c r="Y94" s="822">
        <f t="shared" si="15"/>
        <v>0</v>
      </c>
      <c r="Z94" s="822">
        <f t="shared" si="15"/>
        <v>0</v>
      </c>
      <c r="AA94" s="822">
        <f t="shared" si="14"/>
        <v>99.199999999999989</v>
      </c>
      <c r="AB94" s="822">
        <f t="shared" si="13"/>
        <v>0</v>
      </c>
      <c r="AC94" s="822">
        <f t="shared" si="13"/>
        <v>0</v>
      </c>
      <c r="AD94" s="822">
        <f t="shared" si="13"/>
        <v>0</v>
      </c>
      <c r="AF94" s="822">
        <f>ROW()</f>
        <v>94</v>
      </c>
    </row>
    <row r="95" spans="1:32">
      <c r="A95" s="754">
        <v>91</v>
      </c>
      <c r="B95" s="754">
        <v>3</v>
      </c>
      <c r="C95" s="755"/>
      <c r="D95" s="845" t="s">
        <v>1326</v>
      </c>
      <c r="E95" s="756">
        <v>6</v>
      </c>
      <c r="F95" s="757">
        <v>46308</v>
      </c>
      <c r="G95" s="757">
        <v>46315</v>
      </c>
      <c r="H95" s="798" cm="1">
        <f t="array" ref="H95">IF($B95="","",IFERROR(_xlfn.AGGREGATE(15,6,ROW($B96:$B$98)/(($B96:$B$98&lt;=$B95)*($B96:$B$98&lt;&gt;"")),1)-1,98))</f>
        <v>97</v>
      </c>
      <c r="I95" s="819">
        <f>IF($B95="","",IF($C95&lt;&gt;"",SUMIF(MAPEO!$A:$A,$C95,MAPEO!$K:$K),SUMIFS(MAPEO!$K:$K,MAPEO!$C:$C,"&gt;"&amp;ROW(),MAPEO!$C:$C,"&lt;="&amp;$H95)))</f>
        <v>164.00984098409839</v>
      </c>
      <c r="J95" s="796" t="str">
        <f t="shared" si="11"/>
        <v/>
      </c>
      <c r="L95" s="822">
        <f t="shared" si="15"/>
        <v>0</v>
      </c>
      <c r="M95" s="822">
        <f t="shared" si="15"/>
        <v>0</v>
      </c>
      <c r="N95" s="822">
        <f t="shared" si="15"/>
        <v>0</v>
      </c>
      <c r="O95" s="822">
        <f t="shared" si="15"/>
        <v>0</v>
      </c>
      <c r="P95" s="822">
        <f t="shared" si="15"/>
        <v>0</v>
      </c>
      <c r="Q95" s="822">
        <f t="shared" si="15"/>
        <v>0</v>
      </c>
      <c r="R95" s="822">
        <f t="shared" si="15"/>
        <v>0</v>
      </c>
      <c r="S95" s="822">
        <f t="shared" si="15"/>
        <v>0</v>
      </c>
      <c r="T95" s="822">
        <f t="shared" si="15"/>
        <v>0</v>
      </c>
      <c r="U95" s="822">
        <f t="shared" si="15"/>
        <v>0</v>
      </c>
      <c r="V95" s="822">
        <f t="shared" si="15"/>
        <v>0</v>
      </c>
      <c r="W95" s="822">
        <f t="shared" si="15"/>
        <v>0</v>
      </c>
      <c r="X95" s="822">
        <f t="shared" si="15"/>
        <v>0</v>
      </c>
      <c r="Y95" s="822">
        <f t="shared" si="15"/>
        <v>0</v>
      </c>
      <c r="Z95" s="822">
        <f t="shared" si="15"/>
        <v>0</v>
      </c>
      <c r="AA95" s="822">
        <f t="shared" si="14"/>
        <v>65.606560656065611</v>
      </c>
      <c r="AB95" s="822">
        <f t="shared" si="13"/>
        <v>98.403280328032793</v>
      </c>
      <c r="AC95" s="822">
        <f t="shared" si="13"/>
        <v>0</v>
      </c>
      <c r="AD95" s="822">
        <f t="shared" si="13"/>
        <v>0</v>
      </c>
      <c r="AF95" s="822">
        <f>ROW()</f>
        <v>95</v>
      </c>
    </row>
    <row r="96" spans="1:32" ht="25.5">
      <c r="A96" s="750">
        <v>92</v>
      </c>
      <c r="B96" s="750">
        <v>4</v>
      </c>
      <c r="C96" s="751" t="s">
        <v>1327</v>
      </c>
      <c r="D96" s="844" t="s">
        <v>1328</v>
      </c>
      <c r="E96" s="752">
        <v>3</v>
      </c>
      <c r="F96" s="753">
        <v>46308</v>
      </c>
      <c r="G96" s="753">
        <v>46310</v>
      </c>
      <c r="H96" s="798" cm="1">
        <f t="array" ref="H96">IF($B96="","",IFERROR(_xlfn.AGGREGATE(15,6,ROW($B97:$B$98)/(($B97:$B$98&lt;=$B96)*($B97:$B$98&lt;&gt;"")),1)-1,98))</f>
        <v>96</v>
      </c>
      <c r="I96" s="819">
        <f>IF($B96="","",IF($C96&lt;&gt;"",SUMIF(MAPEO!$A:$A,$C96,MAPEO!$K:$K),SUMIFS(MAPEO!$K:$K,MAPEO!$C:$C,"&gt;"&amp;ROW(),MAPEO!$C:$C,"&lt;="&amp;$H96)))</f>
        <v>98.409840984098409</v>
      </c>
      <c r="J96" s="796">
        <f t="shared" si="11"/>
        <v>32.803280328032805</v>
      </c>
      <c r="L96" s="822">
        <f t="shared" si="15"/>
        <v>0</v>
      </c>
      <c r="M96" s="822">
        <f t="shared" si="15"/>
        <v>0</v>
      </c>
      <c r="N96" s="822">
        <f t="shared" si="15"/>
        <v>0</v>
      </c>
      <c r="O96" s="822">
        <f t="shared" si="15"/>
        <v>0</v>
      </c>
      <c r="P96" s="822">
        <f t="shared" si="15"/>
        <v>0</v>
      </c>
      <c r="Q96" s="822">
        <f t="shared" si="15"/>
        <v>0</v>
      </c>
      <c r="R96" s="822">
        <f t="shared" si="15"/>
        <v>0</v>
      </c>
      <c r="S96" s="822">
        <f t="shared" si="15"/>
        <v>0</v>
      </c>
      <c r="T96" s="822">
        <f t="shared" si="15"/>
        <v>0</v>
      </c>
      <c r="U96" s="822">
        <f t="shared" si="15"/>
        <v>0</v>
      </c>
      <c r="V96" s="822">
        <f t="shared" si="15"/>
        <v>0</v>
      </c>
      <c r="W96" s="822">
        <f t="shared" si="15"/>
        <v>0</v>
      </c>
      <c r="X96" s="822">
        <f t="shared" si="15"/>
        <v>0</v>
      </c>
      <c r="Y96" s="822">
        <f t="shared" si="15"/>
        <v>0</v>
      </c>
      <c r="Z96" s="822">
        <f t="shared" si="15"/>
        <v>0</v>
      </c>
      <c r="AA96" s="822">
        <f t="shared" si="14"/>
        <v>65.606560656065611</v>
      </c>
      <c r="AB96" s="822">
        <f t="shared" si="13"/>
        <v>32.803280328032805</v>
      </c>
      <c r="AC96" s="822">
        <f t="shared" si="13"/>
        <v>0</v>
      </c>
      <c r="AD96" s="822">
        <f t="shared" si="13"/>
        <v>0</v>
      </c>
      <c r="AF96" s="822">
        <f>ROW()</f>
        <v>96</v>
      </c>
    </row>
    <row r="97" spans="1:32">
      <c r="A97" s="750">
        <v>93</v>
      </c>
      <c r="B97" s="750">
        <v>4</v>
      </c>
      <c r="C97" s="751" t="s">
        <v>1329</v>
      </c>
      <c r="D97" s="844" t="s">
        <v>1330</v>
      </c>
      <c r="E97" s="752">
        <v>3</v>
      </c>
      <c r="F97" s="753">
        <v>46311</v>
      </c>
      <c r="G97" s="753">
        <v>46315</v>
      </c>
      <c r="H97" s="798" cm="1">
        <f t="array" ref="H97">IF($B97="","",IFERROR(_xlfn.AGGREGATE(15,6,ROW($B98:$B$98)/(($B98:$B$98&lt;=$B97)*($B98:$B$98&lt;&gt;"")),1)-1,98))</f>
        <v>97</v>
      </c>
      <c r="I97" s="819">
        <f>IF($B97="","",IF($C97&lt;&gt;"",SUMIF(MAPEO!$A:$A,$C97,MAPEO!$K:$K),SUMIFS(MAPEO!$K:$K,MAPEO!$C:$C,"&gt;"&amp;ROW(),MAPEO!$C:$C,"&lt;="&amp;$H97)))</f>
        <v>65.599999999999994</v>
      </c>
      <c r="J97" s="796">
        <f t="shared" si="11"/>
        <v>21.866666666666664</v>
      </c>
      <c r="L97" s="822">
        <f t="shared" si="15"/>
        <v>0</v>
      </c>
      <c r="M97" s="822">
        <f t="shared" si="15"/>
        <v>0</v>
      </c>
      <c r="N97" s="822">
        <f t="shared" si="15"/>
        <v>0</v>
      </c>
      <c r="O97" s="822">
        <f t="shared" si="15"/>
        <v>0</v>
      </c>
      <c r="P97" s="822">
        <f t="shared" si="15"/>
        <v>0</v>
      </c>
      <c r="Q97" s="822">
        <f t="shared" si="15"/>
        <v>0</v>
      </c>
      <c r="R97" s="822">
        <f t="shared" si="15"/>
        <v>0</v>
      </c>
      <c r="S97" s="822">
        <f t="shared" si="15"/>
        <v>0</v>
      </c>
      <c r="T97" s="822">
        <f t="shared" si="15"/>
        <v>0</v>
      </c>
      <c r="U97" s="822">
        <f t="shared" si="15"/>
        <v>0</v>
      </c>
      <c r="V97" s="822">
        <f t="shared" si="15"/>
        <v>0</v>
      </c>
      <c r="W97" s="822">
        <f t="shared" si="15"/>
        <v>0</v>
      </c>
      <c r="X97" s="822">
        <f t="shared" si="15"/>
        <v>0</v>
      </c>
      <c r="Y97" s="822">
        <f t="shared" si="15"/>
        <v>0</v>
      </c>
      <c r="Z97" s="822">
        <f t="shared" si="15"/>
        <v>0</v>
      </c>
      <c r="AA97" s="822">
        <f t="shared" si="14"/>
        <v>0</v>
      </c>
      <c r="AB97" s="822">
        <f t="shared" si="13"/>
        <v>65.599999999999994</v>
      </c>
      <c r="AC97" s="822">
        <f t="shared" si="13"/>
        <v>0</v>
      </c>
      <c r="AD97" s="822">
        <f t="shared" si="13"/>
        <v>0</v>
      </c>
      <c r="AF97" s="822">
        <f>ROW()</f>
        <v>97</v>
      </c>
    </row>
    <row r="98" spans="1:32">
      <c r="A98" s="746">
        <v>94</v>
      </c>
      <c r="B98" s="746">
        <v>2</v>
      </c>
      <c r="C98" s="747"/>
      <c r="D98" s="843" t="s">
        <v>1331</v>
      </c>
      <c r="E98" s="748">
        <v>7</v>
      </c>
      <c r="F98" s="749">
        <v>46316</v>
      </c>
      <c r="G98" s="749">
        <v>46324</v>
      </c>
      <c r="H98" s="798" cm="1">
        <f t="array" ref="H98">IF($B98="","",IFERROR(_xlfn.AGGREGATE(15,6,ROW($B$98:$B99)/(($B$98:$B99&lt;=$B98)*($B$98:$B99&lt;&gt;"")),1)-1,98))</f>
        <v>97</v>
      </c>
      <c r="I98" s="819">
        <f>IF($B98="","",IF($C98&lt;&gt;"",SUMIF(MAPEO!$A:$A,$C98,MAPEO!$K:$K),SUMIFS(MAPEO!$K:$K,MAPEO!$C:$C,"&gt;"&amp;ROW(),MAPEO!$C:$C,"&lt;="&amp;$H98)))</f>
        <v>0</v>
      </c>
      <c r="J98" s="796" t="str">
        <f t="shared" si="11"/>
        <v/>
      </c>
      <c r="L98" s="822">
        <f t="shared" si="15"/>
        <v>0</v>
      </c>
      <c r="M98" s="822">
        <f t="shared" si="15"/>
        <v>0</v>
      </c>
      <c r="N98" s="822">
        <f t="shared" si="15"/>
        <v>0</v>
      </c>
      <c r="O98" s="822">
        <f t="shared" si="15"/>
        <v>0</v>
      </c>
      <c r="P98" s="822">
        <f t="shared" si="15"/>
        <v>0</v>
      </c>
      <c r="Q98" s="822">
        <f t="shared" si="15"/>
        <v>0</v>
      </c>
      <c r="R98" s="822">
        <f t="shared" si="15"/>
        <v>0</v>
      </c>
      <c r="S98" s="822">
        <f t="shared" si="15"/>
        <v>0</v>
      </c>
      <c r="T98" s="822">
        <f t="shared" si="15"/>
        <v>0</v>
      </c>
      <c r="U98" s="822">
        <f t="shared" si="15"/>
        <v>0</v>
      </c>
      <c r="V98" s="822">
        <f t="shared" si="15"/>
        <v>0</v>
      </c>
      <c r="W98" s="822">
        <f t="shared" si="15"/>
        <v>0</v>
      </c>
      <c r="X98" s="822">
        <f t="shared" si="15"/>
        <v>0</v>
      </c>
      <c r="Y98" s="822">
        <f t="shared" si="15"/>
        <v>0</v>
      </c>
      <c r="Z98" s="822">
        <f t="shared" si="15"/>
        <v>0</v>
      </c>
      <c r="AA98" s="822">
        <f t="shared" si="14"/>
        <v>0</v>
      </c>
      <c r="AB98" s="822">
        <f t="shared" si="13"/>
        <v>0</v>
      </c>
      <c r="AC98" s="822">
        <f t="shared" si="13"/>
        <v>0</v>
      </c>
      <c r="AD98" s="822">
        <f t="shared" si="13"/>
        <v>0</v>
      </c>
      <c r="AF98" s="822">
        <f>ROW()</f>
        <v>98</v>
      </c>
    </row>
    <row r="99" spans="1:32">
      <c r="A99" s="754">
        <v>95</v>
      </c>
      <c r="B99" s="754">
        <v>3</v>
      </c>
      <c r="C99" s="755" t="s">
        <v>1332</v>
      </c>
      <c r="D99" s="845" t="s">
        <v>1333</v>
      </c>
      <c r="E99" s="756">
        <v>1</v>
      </c>
      <c r="F99" s="757">
        <v>46316</v>
      </c>
      <c r="G99" s="757">
        <v>46316</v>
      </c>
    </row>
    <row r="100" spans="1:32">
      <c r="A100" s="754">
        <v>96</v>
      </c>
      <c r="B100" s="754">
        <v>3</v>
      </c>
      <c r="C100" s="755" t="s">
        <v>1334</v>
      </c>
      <c r="D100" s="847" t="s">
        <v>1425</v>
      </c>
      <c r="E100" s="824">
        <v>3</v>
      </c>
      <c r="F100" s="825">
        <v>46317</v>
      </c>
      <c r="G100" s="825">
        <v>46321</v>
      </c>
      <c r="H100" s="826"/>
      <c r="I100" s="827">
        <f>SUM(L100:AD100)</f>
        <v>9972.4303221334048</v>
      </c>
      <c r="J100" s="826"/>
      <c r="K100" s="826"/>
      <c r="L100" s="828">
        <f>SUMIF($C$5:$C$98,"?*",L$5:L$98)</f>
        <v>0</v>
      </c>
      <c r="M100" s="829">
        <f t="shared" ref="M100:AD100" si="16">SUMIF($C$5:$C$98,"?*",M$5:M$98)</f>
        <v>0</v>
      </c>
      <c r="N100" s="829">
        <f t="shared" si="16"/>
        <v>0</v>
      </c>
      <c r="O100" s="829">
        <f t="shared" si="16"/>
        <v>168.96</v>
      </c>
      <c r="P100" s="829">
        <f t="shared" si="16"/>
        <v>112.64000000000001</v>
      </c>
      <c r="Q100" s="829">
        <f t="shared" si="16"/>
        <v>972.23864000000003</v>
      </c>
      <c r="R100" s="829">
        <f t="shared" si="16"/>
        <v>823.06898080010069</v>
      </c>
      <c r="S100" s="829">
        <f t="shared" si="16"/>
        <v>427.14095644444444</v>
      </c>
      <c r="T100" s="829">
        <f t="shared" si="16"/>
        <v>651.73027636363645</v>
      </c>
      <c r="U100" s="829">
        <f t="shared" si="16"/>
        <v>668.70917963636373</v>
      </c>
      <c r="V100" s="829">
        <f t="shared" si="16"/>
        <v>1254.5196860000001</v>
      </c>
      <c r="W100" s="829">
        <f t="shared" si="16"/>
        <v>1977.7610158730154</v>
      </c>
      <c r="X100" s="829">
        <f t="shared" si="16"/>
        <v>1765.9541460317455</v>
      </c>
      <c r="Y100" s="829">
        <f t="shared" si="16"/>
        <v>786.49760000000003</v>
      </c>
      <c r="Z100" s="829">
        <f t="shared" si="16"/>
        <v>100</v>
      </c>
      <c r="AA100" s="829">
        <f t="shared" si="16"/>
        <v>164.80656065606559</v>
      </c>
      <c r="AB100" s="829">
        <f t="shared" si="16"/>
        <v>98.403280328032793</v>
      </c>
      <c r="AC100" s="829">
        <f t="shared" si="16"/>
        <v>0</v>
      </c>
      <c r="AD100" s="829">
        <f t="shared" si="16"/>
        <v>0</v>
      </c>
    </row>
    <row r="101" spans="1:32">
      <c r="A101" s="754">
        <v>97</v>
      </c>
      <c r="B101" s="754">
        <v>3</v>
      </c>
      <c r="C101" s="755" t="s">
        <v>1336</v>
      </c>
      <c r="D101" s="848" t="s">
        <v>1426</v>
      </c>
      <c r="E101" s="830">
        <v>2</v>
      </c>
      <c r="F101" s="831">
        <v>46322</v>
      </c>
      <c r="G101" s="831">
        <v>46323</v>
      </c>
      <c r="H101" s="832"/>
      <c r="I101" s="833">
        <f>$I$5</f>
        <v>9972.4303221334085</v>
      </c>
      <c r="J101" s="832"/>
      <c r="K101" s="832"/>
      <c r="L101" s="834">
        <f>L100</f>
        <v>0</v>
      </c>
      <c r="M101" s="834">
        <f>L101+M100</f>
        <v>0</v>
      </c>
      <c r="N101" s="834">
        <f t="shared" ref="N101:AD101" si="17">M101+N100</f>
        <v>0</v>
      </c>
      <c r="O101" s="834">
        <f t="shared" si="17"/>
        <v>168.96</v>
      </c>
      <c r="P101" s="834">
        <f t="shared" si="17"/>
        <v>281.60000000000002</v>
      </c>
      <c r="Q101" s="834">
        <f t="shared" si="17"/>
        <v>1253.8386399999999</v>
      </c>
      <c r="R101" s="834">
        <f t="shared" si="17"/>
        <v>2076.9076208001006</v>
      </c>
      <c r="S101" s="834">
        <f t="shared" si="17"/>
        <v>2504.048577244545</v>
      </c>
      <c r="T101" s="834">
        <f t="shared" si="17"/>
        <v>3155.7788536081816</v>
      </c>
      <c r="U101" s="834">
        <f t="shared" si="17"/>
        <v>3824.4880332445455</v>
      </c>
      <c r="V101" s="834">
        <f t="shared" si="17"/>
        <v>5079.007719244546</v>
      </c>
      <c r="W101" s="834">
        <f t="shared" si="17"/>
        <v>7056.7687351175609</v>
      </c>
      <c r="X101" s="834">
        <f t="shared" si="17"/>
        <v>8822.722881149306</v>
      </c>
      <c r="Y101" s="834">
        <f t="shared" si="17"/>
        <v>9609.2204811493066</v>
      </c>
      <c r="Z101" s="834">
        <f t="shared" si="17"/>
        <v>9709.2204811493066</v>
      </c>
      <c r="AA101" s="834">
        <f t="shared" si="17"/>
        <v>9874.0270418053715</v>
      </c>
      <c r="AB101" s="834">
        <f t="shared" si="17"/>
        <v>9972.4303221334048</v>
      </c>
      <c r="AC101" s="834">
        <f t="shared" si="17"/>
        <v>9972.4303221334048</v>
      </c>
      <c r="AD101" s="834">
        <f t="shared" si="17"/>
        <v>9972.4303221334048</v>
      </c>
    </row>
    <row r="102" spans="1:32">
      <c r="A102" s="754">
        <v>98</v>
      </c>
      <c r="B102" s="754">
        <v>3</v>
      </c>
      <c r="C102" s="755" t="s">
        <v>1338</v>
      </c>
      <c r="D102" s="849" t="s">
        <v>1427</v>
      </c>
      <c r="E102" s="835">
        <v>1</v>
      </c>
      <c r="F102" s="836">
        <v>46324</v>
      </c>
      <c r="G102" s="836">
        <v>46324</v>
      </c>
      <c r="H102" s="837"/>
      <c r="I102" s="837"/>
      <c r="J102" s="837"/>
      <c r="K102" s="837"/>
      <c r="L102" s="840">
        <f>IF($I$5=0,0,L101/$I$5)</f>
        <v>0</v>
      </c>
      <c r="M102" s="840">
        <f t="shared" ref="M102:AD102" si="18">IF($I$5=0,0,M101/$I$5)</f>
        <v>0</v>
      </c>
      <c r="N102" s="840">
        <f t="shared" si="18"/>
        <v>0</v>
      </c>
      <c r="O102" s="840">
        <f t="shared" si="18"/>
        <v>1.694271050708673E-2</v>
      </c>
      <c r="P102" s="840">
        <f t="shared" si="18"/>
        <v>2.8237850845144553E-2</v>
      </c>
      <c r="Q102" s="840">
        <f t="shared" si="18"/>
        <v>0.12573049893536539</v>
      </c>
      <c r="R102" s="840">
        <f t="shared" si="18"/>
        <v>0.20826494181568636</v>
      </c>
      <c r="S102" s="840">
        <f t="shared" si="18"/>
        <v>0.25109712440776943</v>
      </c>
      <c r="T102" s="840">
        <f t="shared" si="18"/>
        <v>0.31645032872318568</v>
      </c>
      <c r="U102" s="840">
        <f t="shared" si="18"/>
        <v>0.38350611733593643</v>
      </c>
      <c r="V102" s="840">
        <f t="shared" si="18"/>
        <v>0.50930490915257565</v>
      </c>
      <c r="W102" s="840">
        <f t="shared" si="18"/>
        <v>0.70762778050756059</v>
      </c>
      <c r="X102" s="840">
        <f t="shared" si="18"/>
        <v>0.8847114089699506</v>
      </c>
      <c r="Y102" s="840">
        <f t="shared" si="18"/>
        <v>0.96357860328409894</v>
      </c>
      <c r="Z102" s="840">
        <f t="shared" si="18"/>
        <v>0.97360624918081218</v>
      </c>
      <c r="AA102" s="840">
        <f t="shared" si="18"/>
        <v>0.99013246749795436</v>
      </c>
      <c r="AB102" s="840">
        <f t="shared" si="18"/>
        <v>0.99999999999999967</v>
      </c>
      <c r="AC102" s="840">
        <f t="shared" si="18"/>
        <v>0.99999999999999967</v>
      </c>
      <c r="AD102" s="840">
        <f t="shared" si="18"/>
        <v>0.99999999999999967</v>
      </c>
    </row>
    <row r="103" spans="1:32">
      <c r="D103" s="850" t="s">
        <v>1428</v>
      </c>
      <c r="E103" s="838"/>
      <c r="F103" s="838"/>
      <c r="G103" s="838"/>
      <c r="H103" s="838"/>
      <c r="I103" s="838"/>
      <c r="J103" s="838"/>
      <c r="K103" s="838"/>
      <c r="L103" s="839">
        <f>IF($I$5=0,0,L100/$I$5)</f>
        <v>0</v>
      </c>
      <c r="M103" s="839">
        <f t="shared" ref="M103:AD103" si="19">IF($I$5=0,0,M100/$I$5)</f>
        <v>0</v>
      </c>
      <c r="N103" s="839">
        <f t="shared" si="19"/>
        <v>0</v>
      </c>
      <c r="O103" s="839">
        <f t="shared" si="19"/>
        <v>1.694271050708673E-2</v>
      </c>
      <c r="P103" s="839">
        <f t="shared" si="19"/>
        <v>1.1295140338057822E-2</v>
      </c>
      <c r="Q103" s="839">
        <f t="shared" si="19"/>
        <v>9.7492648090220846E-2</v>
      </c>
      <c r="R103" s="839">
        <f t="shared" si="19"/>
        <v>8.2534442880320968E-2</v>
      </c>
      <c r="S103" s="839">
        <f t="shared" si="19"/>
        <v>4.2832182592083122E-2</v>
      </c>
      <c r="T103" s="839">
        <f t="shared" si="19"/>
        <v>6.5353204315416205E-2</v>
      </c>
      <c r="U103" s="839">
        <f t="shared" si="19"/>
        <v>6.7055788612750758E-2</v>
      </c>
      <c r="V103" s="839">
        <f t="shared" si="19"/>
        <v>0.12579879181663911</v>
      </c>
      <c r="W103" s="839">
        <f t="shared" si="19"/>
        <v>0.19832287135498497</v>
      </c>
      <c r="X103" s="839">
        <f t="shared" si="19"/>
        <v>0.17708362846239006</v>
      </c>
      <c r="Y103" s="839">
        <f t="shared" si="19"/>
        <v>7.8867194314148292E-2</v>
      </c>
      <c r="Z103" s="839">
        <f t="shared" si="19"/>
        <v>1.0027645896713263E-2</v>
      </c>
      <c r="AA103" s="839">
        <f t="shared" si="19"/>
        <v>1.6526218317142218E-2</v>
      </c>
      <c r="AB103" s="839">
        <f t="shared" si="19"/>
        <v>9.8675325020452301E-3</v>
      </c>
      <c r="AC103" s="839">
        <f t="shared" si="19"/>
        <v>0</v>
      </c>
      <c r="AD103" s="839">
        <f t="shared" si="19"/>
        <v>0</v>
      </c>
    </row>
    <row r="105" spans="1:32">
      <c r="A105" s="733" t="s">
        <v>1349</v>
      </c>
    </row>
    <row r="106" spans="1:32" outlineLevel="1">
      <c r="A106" t="s">
        <v>1340</v>
      </c>
      <c r="C106" s="770"/>
      <c r="K106" t="s">
        <v>1345</v>
      </c>
      <c r="L106" t="str">
        <f t="shared" ref="L106:AD106" si="20">L$4</f>
        <v>S26</v>
      </c>
      <c r="M106" t="str">
        <f t="shared" si="20"/>
        <v>S27</v>
      </c>
      <c r="N106" t="str">
        <f t="shared" si="20"/>
        <v>S28</v>
      </c>
      <c r="O106" t="str">
        <f t="shared" si="20"/>
        <v>S29</v>
      </c>
      <c r="P106" t="str">
        <f t="shared" si="20"/>
        <v>S30</v>
      </c>
      <c r="Q106" t="str">
        <f t="shared" si="20"/>
        <v>S31</v>
      </c>
      <c r="R106" t="str">
        <f t="shared" si="20"/>
        <v>S32</v>
      </c>
      <c r="S106" t="str">
        <f t="shared" si="20"/>
        <v>S33</v>
      </c>
      <c r="T106" t="str">
        <f t="shared" si="20"/>
        <v>S34</v>
      </c>
      <c r="U106" t="str">
        <f t="shared" si="20"/>
        <v>S35</v>
      </c>
      <c r="V106" t="str">
        <f t="shared" si="20"/>
        <v>S36</v>
      </c>
      <c r="W106" t="str">
        <f t="shared" si="20"/>
        <v>S37</v>
      </c>
      <c r="X106" t="str">
        <f t="shared" si="20"/>
        <v>S38</v>
      </c>
      <c r="Y106" t="str">
        <f t="shared" si="20"/>
        <v>S39</v>
      </c>
      <c r="Z106" t="str">
        <f t="shared" si="20"/>
        <v>S40</v>
      </c>
      <c r="AA106" t="str">
        <f t="shared" si="20"/>
        <v>S41</v>
      </c>
      <c r="AB106" t="str">
        <f t="shared" si="20"/>
        <v>S42</v>
      </c>
      <c r="AC106" t="str">
        <f t="shared" si="20"/>
        <v>S43</v>
      </c>
      <c r="AD106" t="str">
        <f t="shared" si="20"/>
        <v>S44</v>
      </c>
    </row>
    <row r="107" spans="1:32" outlineLevel="1">
      <c r="A107" t="s">
        <v>1341</v>
      </c>
      <c r="C107" s="771"/>
      <c r="K107" t="s">
        <v>1429</v>
      </c>
      <c r="L107" s="823">
        <f t="shared" ref="L107:AD107" si="21">L$100</f>
        <v>0</v>
      </c>
      <c r="M107" s="823">
        <f t="shared" si="21"/>
        <v>0</v>
      </c>
      <c r="N107" s="823">
        <f t="shared" si="21"/>
        <v>0</v>
      </c>
      <c r="O107" s="823">
        <f t="shared" si="21"/>
        <v>168.96</v>
      </c>
      <c r="P107" s="823">
        <f t="shared" si="21"/>
        <v>112.64000000000001</v>
      </c>
      <c r="Q107" s="823">
        <f t="shared" si="21"/>
        <v>972.23864000000003</v>
      </c>
      <c r="R107" s="823">
        <f t="shared" si="21"/>
        <v>823.06898080010069</v>
      </c>
      <c r="S107" s="823">
        <f t="shared" si="21"/>
        <v>427.14095644444444</v>
      </c>
      <c r="T107" s="823">
        <f t="shared" si="21"/>
        <v>651.73027636363645</v>
      </c>
      <c r="U107" s="823">
        <f t="shared" si="21"/>
        <v>668.70917963636373</v>
      </c>
      <c r="V107" s="823">
        <f t="shared" si="21"/>
        <v>1254.5196860000001</v>
      </c>
      <c r="W107" s="823">
        <f t="shared" si="21"/>
        <v>1977.7610158730154</v>
      </c>
      <c r="X107" s="823">
        <f t="shared" si="21"/>
        <v>1765.9541460317455</v>
      </c>
      <c r="Y107" s="823">
        <f t="shared" si="21"/>
        <v>786.49760000000003</v>
      </c>
      <c r="Z107" s="823">
        <f t="shared" si="21"/>
        <v>100</v>
      </c>
      <c r="AA107" s="823">
        <f t="shared" si="21"/>
        <v>164.80656065606559</v>
      </c>
      <c r="AB107" s="823">
        <f t="shared" si="21"/>
        <v>98.403280328032793</v>
      </c>
      <c r="AC107" s="823">
        <f t="shared" si="21"/>
        <v>0</v>
      </c>
      <c r="AD107" s="823">
        <f t="shared" si="21"/>
        <v>0</v>
      </c>
    </row>
    <row r="108" spans="1:32" outlineLevel="1">
      <c r="A108" t="s">
        <v>1342</v>
      </c>
      <c r="C108" s="772"/>
      <c r="K108" t="s">
        <v>1430</v>
      </c>
      <c r="L108" s="786">
        <f t="shared" ref="L108:AD108" si="22">L$102</f>
        <v>0</v>
      </c>
      <c r="M108" s="786">
        <f t="shared" si="22"/>
        <v>0</v>
      </c>
      <c r="N108" s="786">
        <f t="shared" si="22"/>
        <v>0</v>
      </c>
      <c r="O108" s="786">
        <f t="shared" si="22"/>
        <v>1.694271050708673E-2</v>
      </c>
      <c r="P108" s="786">
        <f t="shared" si="22"/>
        <v>2.8237850845144553E-2</v>
      </c>
      <c r="Q108" s="786">
        <f t="shared" si="22"/>
        <v>0.12573049893536539</v>
      </c>
      <c r="R108" s="786">
        <f t="shared" si="22"/>
        <v>0.20826494181568636</v>
      </c>
      <c r="S108" s="786">
        <f t="shared" si="22"/>
        <v>0.25109712440776943</v>
      </c>
      <c r="T108" s="786">
        <f t="shared" si="22"/>
        <v>0.31645032872318568</v>
      </c>
      <c r="U108" s="786">
        <f t="shared" si="22"/>
        <v>0.38350611733593643</v>
      </c>
      <c r="V108" s="786">
        <f t="shared" si="22"/>
        <v>0.50930490915257565</v>
      </c>
      <c r="W108" s="786">
        <f t="shared" si="22"/>
        <v>0.70762778050756059</v>
      </c>
      <c r="X108" s="786">
        <f t="shared" si="22"/>
        <v>0.8847114089699506</v>
      </c>
      <c r="Y108" s="786">
        <f t="shared" si="22"/>
        <v>0.96357860328409894</v>
      </c>
      <c r="Z108" s="786">
        <f t="shared" si="22"/>
        <v>0.97360624918081218</v>
      </c>
      <c r="AA108" s="786">
        <f t="shared" si="22"/>
        <v>0.99013246749795436</v>
      </c>
      <c r="AB108" s="786">
        <f t="shared" si="22"/>
        <v>0.99999999999999967</v>
      </c>
      <c r="AC108" s="786">
        <f t="shared" si="22"/>
        <v>0.99999999999999967</v>
      </c>
      <c r="AD108" s="786">
        <f t="shared" si="22"/>
        <v>0.99999999999999967</v>
      </c>
    </row>
    <row r="109" spans="1:32">
      <c r="A109" t="s">
        <v>1343</v>
      </c>
      <c r="C109" s="773"/>
      <c r="D109" s="813" t="s">
        <v>1350</v>
      </c>
    </row>
    <row r="110" spans="1:32">
      <c r="A110" t="s">
        <v>1351</v>
      </c>
      <c r="C110" s="774"/>
      <c r="D110" s="813" t="s">
        <v>1350</v>
      </c>
    </row>
    <row r="111" spans="1:32">
      <c r="A111" t="s">
        <v>1352</v>
      </c>
      <c r="C111" s="775" t="s">
        <v>1353</v>
      </c>
      <c r="D111" s="813" t="s">
        <v>1354</v>
      </c>
    </row>
    <row r="112" spans="1:32">
      <c r="A112" t="s">
        <v>1355</v>
      </c>
      <c r="C112" s="776" t="s">
        <v>1353</v>
      </c>
      <c r="D112" s="813" t="s">
        <v>1354</v>
      </c>
    </row>
    <row r="113" spans="1:4">
      <c r="A113" t="s">
        <v>1356</v>
      </c>
      <c r="C113" s="777" t="s">
        <v>1353</v>
      </c>
      <c r="D113" s="813" t="s">
        <v>1354</v>
      </c>
    </row>
  </sheetData>
  <conditionalFormatting sqref="A5:AD98">
    <cfRule type="expression" dxfId="54" priority="4">
      <formula>$C5=""</formula>
    </cfRule>
  </conditionalFormatting>
  <conditionalFormatting sqref="L5:AD98">
    <cfRule type="colorScale" priority="3">
      <colorScale>
        <cfvo type="min"/>
        <cfvo type="percentile" val="50"/>
        <cfvo type="max"/>
        <color rgb="FFFFF2CC"/>
        <color rgb="FFF4B183"/>
        <color rgb="FFC55A11"/>
      </colorScale>
    </cfRule>
  </conditionalFormatting>
  <conditionalFormatting sqref="L102:AD102">
    <cfRule type="dataBar" priority="2">
      <dataBar>
        <cfvo type="min"/>
        <cfvo type="max"/>
        <color rgb="FFFFC000"/>
      </dataBar>
      <extLst>
        <ext xmlns:x14="http://schemas.microsoft.com/office/spreadsheetml/2009/9/main" uri="{B025F937-C7B1-47D3-B67F-A62EFF666E3E}">
          <x14:id>{7EC464B5-B567-4FDC-ACF6-4CC9E5ABC3B3}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EC464B5-B567-4FDC-ACF6-4CC9E5ABC3B3}">
            <x14:dataBar minLength="0" maxLength="100" direction="leftToRight" negativeBarColorSameAsPositive="1" axisPosition="none">
              <x14:cfvo type="min"/>
              <x14:cfvo type="max"/>
            </x14:dataBar>
          </x14:cfRule>
          <xm:sqref>L102:AD102</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D131-09CA-45C7-BC96-A6D0E4EE4386}">
  <dimension ref="A1:L249"/>
  <sheetViews>
    <sheetView workbookViewId="0"/>
  </sheetViews>
  <sheetFormatPr baseColWidth="10" defaultRowHeight="12.75"/>
  <cols>
    <col min="1" max="1" width="14.28515625" bestFit="1" customWidth="1"/>
    <col min="2" max="2" width="9.28515625" bestFit="1" customWidth="1"/>
    <col min="3" max="3" width="57.85546875" customWidth="1"/>
    <col min="4" max="4" width="17.28515625" bestFit="1" customWidth="1"/>
    <col min="5" max="5" width="11.28515625" bestFit="1" customWidth="1"/>
    <col min="6" max="6" width="8.140625" bestFit="1" customWidth="1"/>
    <col min="7" max="7" width="6.5703125" bestFit="1" customWidth="1"/>
    <col min="8" max="8" width="13" bestFit="1" customWidth="1"/>
    <col min="9" max="9" width="10.5703125" bestFit="1" customWidth="1"/>
    <col min="10" max="10" width="5.42578125" bestFit="1" customWidth="1"/>
    <col min="11" max="11" width="14.7109375" bestFit="1" customWidth="1"/>
    <col min="12" max="12" width="13.28515625" bestFit="1" customWidth="1"/>
  </cols>
  <sheetData>
    <row r="1" spans="1:12">
      <c r="A1" s="899" t="s">
        <v>33</v>
      </c>
      <c r="B1" s="899" t="s">
        <v>34</v>
      </c>
      <c r="C1" s="899" t="s">
        <v>1455</v>
      </c>
      <c r="D1" s="899" t="s">
        <v>1454</v>
      </c>
      <c r="E1" s="899" t="s">
        <v>1447</v>
      </c>
      <c r="F1" s="899" t="s">
        <v>39</v>
      </c>
      <c r="G1" s="899" t="s">
        <v>44</v>
      </c>
      <c r="H1" s="899" t="s">
        <v>1456</v>
      </c>
      <c r="I1" s="899" t="s">
        <v>46</v>
      </c>
      <c r="J1" s="899" t="s">
        <v>1457</v>
      </c>
      <c r="K1" s="899" t="s">
        <v>1438</v>
      </c>
      <c r="L1" s="899" t="s">
        <v>1439</v>
      </c>
    </row>
    <row r="2" spans="1:12">
      <c r="A2" s="763">
        <f>IF(QPS!$G15="","",IF(QPS!B15="","",QPS!B15))</f>
        <v>8.1</v>
      </c>
      <c r="B2" s="900">
        <f>IF(QPS!$G15="","",IF(QPS!C15="","",QPS!C15))</f>
        <v>1.01</v>
      </c>
      <c r="C2" s="903" t="str">
        <f>IF(QPS!$G15="","",IF(QPS!P15="","",QPS!P15))</f>
        <v>TRABAJOS PRELIMINARES</v>
      </c>
      <c r="D2" s="763" t="str">
        <f>IF(QPS!$G15="","",IF(QPS!Q15="","",QPS!Q15))</f>
        <v>En alcance</v>
      </c>
      <c r="E2" s="763" t="str">
        <f>IF(QPS!$G15="","",IF(QPS!R15="","",QPS!R15))</f>
        <v>Civil</v>
      </c>
      <c r="F2" s="810" t="str">
        <f>IF(QPS!$G15="","",IF(QPS!S15="","",QPS!S15))</f>
        <v/>
      </c>
      <c r="G2" s="763" t="str">
        <f>IF(QPS!$G15="","",IF(QPS!T15="","",QPS!T15))</f>
        <v/>
      </c>
      <c r="H2" s="904" t="str">
        <f>IF(QPS!$G15="","",IF(QPS!U15="","",QPS!U15))</f>
        <v/>
      </c>
      <c r="I2" s="904" t="str">
        <f>IF(QPS!$G15="","",IF(QPS!V15="","",QPS!V15))</f>
        <v/>
      </c>
      <c r="J2" s="901" t="str">
        <f>IF(QPS!$G15="","",IF(QPS!AB15="","",QPS!AB15))</f>
        <v/>
      </c>
      <c r="K2" s="902" t="str">
        <f>IF(QPS!$G15="","",IF(QPS!AC15="","",QPS!AC15))</f>
        <v/>
      </c>
      <c r="L2" s="902" t="str">
        <f>IF(QPS!$G15="","",IF(QPS!AD15="","",QPS!AD15))</f>
        <v/>
      </c>
    </row>
    <row r="3" spans="1:12">
      <c r="A3" s="763" t="str">
        <f>IF(QPS!$G16="","",IF(QPS!B16="","",QPS!B16))</f>
        <v>8.1.1</v>
      </c>
      <c r="B3" s="900">
        <f>IF(QPS!$G16="","",IF(QPS!C16="","",QPS!C16))</f>
        <v>1.0101</v>
      </c>
      <c r="C3" s="903" t="str">
        <f>IF(QPS!$G16="","",IF(QPS!P16="","",QPS!P16))</f>
        <v>Movilización y desmovilización</v>
      </c>
      <c r="D3" s="763" t="str">
        <f>IF(QPS!$G16="","",IF(QPS!Q16="","",QPS!Q16))</f>
        <v>En alcance</v>
      </c>
      <c r="E3" s="763" t="str">
        <f>IF(QPS!$G16="","",IF(QPS!R16="","",QPS!R16))</f>
        <v>Civil</v>
      </c>
      <c r="F3" s="810">
        <f>IF(QPS!$G16="","",IF(QPS!S16="","",QPS!S16))</f>
        <v>1</v>
      </c>
      <c r="G3" s="763" t="str">
        <f>IF(QPS!$G16="","",IF(QPS!T16="","",QPS!T16))</f>
        <v>Glb.</v>
      </c>
      <c r="H3" s="904">
        <f>IF(QPS!$G16="","",IF(QPS!U16="","",QPS!U16))</f>
        <v>6797.2599999999993</v>
      </c>
      <c r="I3" s="904">
        <f>IF(QPS!$G16="","",IF(QPS!V16="","",QPS!V16))</f>
        <v>6797.2599999999993</v>
      </c>
      <c r="J3" s="901">
        <f>IF(QPS!$G16="","",IF(QPS!AB16="","",QPS!AB16))</f>
        <v>200</v>
      </c>
      <c r="K3" s="902">
        <f>IF(QPS!$G16="","",IF(QPS!AC16="","",QPS!AC16))</f>
        <v>0.2</v>
      </c>
      <c r="L3" s="902">
        <f>IF(QPS!$G16="","",IF(QPS!AD16="","",QPS!AD16))</f>
        <v>5</v>
      </c>
    </row>
    <row r="4" spans="1:12">
      <c r="A4" s="763" t="str">
        <f>IF(QPS!$G17="","",IF(QPS!B17="","",QPS!B17))</f>
        <v>8.1.2</v>
      </c>
      <c r="B4" s="900">
        <f>IF(QPS!$G17="","",IF(QPS!C17="","",QPS!C17))</f>
        <v>1.0102</v>
      </c>
      <c r="C4" s="903" t="str">
        <f>IF(QPS!$G17="","",IF(QPS!P17="","",QPS!P17))</f>
        <v>Trazo y replanteo (preliminar y durante la obra)</v>
      </c>
      <c r="D4" s="763" t="str">
        <f>IF(QPS!$G17="","",IF(QPS!Q17="","",QPS!Q17))</f>
        <v>En alcance</v>
      </c>
      <c r="E4" s="763" t="str">
        <f>IF(QPS!$G17="","",IF(QPS!R17="","",QPS!R17))</f>
        <v>Civil</v>
      </c>
      <c r="F4" s="810">
        <f>IF(QPS!$G17="","",IF(QPS!S17="","",QPS!S17))</f>
        <v>1</v>
      </c>
      <c r="G4" s="763" t="str">
        <f>IF(QPS!$G17="","",IF(QPS!T17="","",QPS!T17))</f>
        <v>Glb.</v>
      </c>
      <c r="H4" s="904">
        <f>IF(QPS!$G17="","",IF(QPS!U17="","",QPS!U17))</f>
        <v>518.25028571428572</v>
      </c>
      <c r="I4" s="904">
        <f>IF(QPS!$G17="","",IF(QPS!V17="","",QPS!V17))</f>
        <v>518.25028571428572</v>
      </c>
      <c r="J4" s="901">
        <f>IF(QPS!$G17="","",IF(QPS!AB17="","",QPS!AB17))</f>
        <v>48</v>
      </c>
      <c r="K4" s="902">
        <f>IF(QPS!$G17="","",IF(QPS!AC17="","",QPS!AC17))</f>
        <v>0.5</v>
      </c>
      <c r="L4" s="902">
        <f>IF(QPS!$G17="","",IF(QPS!AD17="","",QPS!AD17))</f>
        <v>2</v>
      </c>
    </row>
    <row r="5" spans="1:12">
      <c r="A5" s="763" t="str">
        <f>IF(QPS!$G18="","",IF(QPS!B18="","",QPS!B18))</f>
        <v>8.1.3</v>
      </c>
      <c r="B5" s="900">
        <f>IF(QPS!$G18="","",IF(QPS!C18="","",QPS!C18))</f>
        <v>1.0103</v>
      </c>
      <c r="C5" s="903" t="str">
        <f>IF(QPS!$G18="","",IF(QPS!P18="","",QPS!P18))</f>
        <v>Limpieza del área de trabajo</v>
      </c>
      <c r="D5" s="763" t="str">
        <f>IF(QPS!$G18="","",IF(QPS!Q18="","",QPS!Q18))</f>
        <v>En alcance</v>
      </c>
      <c r="E5" s="763" t="str">
        <f>IF(QPS!$G18="","",IF(QPS!R18="","",QPS!R18))</f>
        <v>Civil</v>
      </c>
      <c r="F5" s="810">
        <f>IF(QPS!$G18="","",IF(QPS!S18="","",QPS!S18))</f>
        <v>1</v>
      </c>
      <c r="G5" s="763" t="str">
        <f>IF(QPS!$G18="","",IF(QPS!T18="","",QPS!T18))</f>
        <v>Glb.</v>
      </c>
      <c r="H5" s="904">
        <f>IF(QPS!$G18="","",IF(QPS!U18="","",QPS!U18))</f>
        <v>236.976</v>
      </c>
      <c r="I5" s="904">
        <f>IF(QPS!$G18="","",IF(QPS!V18="","",QPS!V18))</f>
        <v>236.976</v>
      </c>
      <c r="J5" s="901">
        <f>IF(QPS!$G18="","",IF(QPS!AB18="","",QPS!AB18))</f>
        <v>33.6</v>
      </c>
      <c r="K5" s="902">
        <f>IF(QPS!$G18="","",IF(QPS!AC18="","",QPS!AC18))</f>
        <v>1</v>
      </c>
      <c r="L5" s="902">
        <f>IF(QPS!$G18="","",IF(QPS!AD18="","",QPS!AD18))</f>
        <v>1</v>
      </c>
    </row>
    <row r="6" spans="1:12">
      <c r="A6" s="763" t="str">
        <f>IF(QPS!$G19="","",IF(QPS!B19="","",QPS!B19))</f>
        <v/>
      </c>
      <c r="B6" s="900" t="str">
        <f>IF(QPS!$G19="","",IF(QPS!C19="","",QPS!C19))</f>
        <v/>
      </c>
      <c r="C6" s="903" t="str">
        <f>IF(QPS!$G19="","",IF(QPS!P19="","",QPS!P19))</f>
        <v/>
      </c>
      <c r="D6" s="763" t="str">
        <f>IF(QPS!$G19="","",IF(QPS!Q19="","",QPS!Q19))</f>
        <v/>
      </c>
      <c r="E6" s="763" t="str">
        <f>IF(QPS!$G19="","",IF(QPS!R19="","",QPS!R19))</f>
        <v/>
      </c>
      <c r="F6" s="810" t="str">
        <f>IF(QPS!$G19="","",IF(QPS!S19="","",QPS!S19))</f>
        <v/>
      </c>
      <c r="G6" s="763" t="str">
        <f>IF(QPS!$G19="","",IF(QPS!T19="","",QPS!T19))</f>
        <v/>
      </c>
      <c r="H6" s="904" t="str">
        <f>IF(QPS!$G19="","",IF(QPS!U19="","",QPS!U19))</f>
        <v/>
      </c>
      <c r="I6" s="904" t="str">
        <f>IF(QPS!$G19="","",IF(QPS!V19="","",QPS!V19))</f>
        <v/>
      </c>
      <c r="J6" s="901" t="str">
        <f>IF(QPS!$G19="","",IF(QPS!AB19="","",QPS!AB19))</f>
        <v/>
      </c>
      <c r="K6" s="902" t="str">
        <f>IF(QPS!$G19="","",IF(QPS!AC19="","",QPS!AC19))</f>
        <v/>
      </c>
      <c r="L6" s="902" t="str">
        <f>IF(QPS!$G19="","",IF(QPS!AD19="","",QPS!AD19))</f>
        <v/>
      </c>
    </row>
    <row r="7" spans="1:12">
      <c r="A7" s="763" t="str">
        <f>IF(QPS!$G20="","",IF(QPS!B20="","",QPS!B20))</f>
        <v>8.2.1</v>
      </c>
      <c r="B7" s="900">
        <f>IF(QPS!$G20="","",IF(QPS!C20="","",QPS!C20))</f>
        <v>2.0099999999999998</v>
      </c>
      <c r="C7" s="903" t="str">
        <f>IF(QPS!$G20="","",IF(QPS!P20="","",QPS!P20))</f>
        <v>DEMOLICIÓN</v>
      </c>
      <c r="D7" s="763" t="str">
        <f>IF(QPS!$G20="","",IF(QPS!Q20="","",QPS!Q20))</f>
        <v>En alcance</v>
      </c>
      <c r="E7" s="763" t="str">
        <f>IF(QPS!$G20="","",IF(QPS!R20="","",QPS!R20))</f>
        <v>Civil</v>
      </c>
      <c r="F7" s="810" t="str">
        <f>IF(QPS!$G20="","",IF(QPS!S20="","",QPS!S20))</f>
        <v/>
      </c>
      <c r="G7" s="763" t="str">
        <f>IF(QPS!$G20="","",IF(QPS!T20="","",QPS!T20))</f>
        <v> </v>
      </c>
      <c r="H7" s="904" t="str">
        <f>IF(QPS!$G20="","",IF(QPS!U20="","",QPS!U20))</f>
        <v/>
      </c>
      <c r="I7" s="904" t="str">
        <f>IF(QPS!$G20="","",IF(QPS!V20="","",QPS!V20))</f>
        <v/>
      </c>
      <c r="J7" s="901" t="str">
        <f>IF(QPS!$G20="","",IF(QPS!AB20="","",QPS!AB20))</f>
        <v/>
      </c>
      <c r="K7" s="902" t="str">
        <f>IF(QPS!$G20="","",IF(QPS!AC20="","",QPS!AC20))</f>
        <v/>
      </c>
      <c r="L7" s="902" t="str">
        <f>IF(QPS!$G20="","",IF(QPS!AD20="","",QPS!AD20))</f>
        <v/>
      </c>
    </row>
    <row r="8" spans="1:12">
      <c r="A8" s="763" t="str">
        <f>IF(QPS!$G21="","",IF(QPS!B21="","",QPS!B21))</f>
        <v>8.2.1</v>
      </c>
      <c r="B8" s="900">
        <f>IF(QPS!$G21="","",IF(QPS!C21="","",QPS!C21))</f>
        <v>2.0101</v>
      </c>
      <c r="C8" s="903" t="str">
        <f>IF(QPS!$G21="","",IF(QPS!P21="","",QPS!P21))</f>
        <v>Demolición de bases e = 50 cm</v>
      </c>
      <c r="D8" s="763" t="str">
        <f>IF(QPS!$G21="","",IF(QPS!Q21="","",QPS!Q21))</f>
        <v>En alcance</v>
      </c>
      <c r="E8" s="763" t="str">
        <f>IF(QPS!$G21="","",IF(QPS!R21="","",QPS!R21))</f>
        <v>Civil</v>
      </c>
      <c r="F8" s="810">
        <f>IF(QPS!$G21="","",IF(QPS!S21="","",QPS!S21))</f>
        <v>1.28</v>
      </c>
      <c r="G8" s="763" t="str">
        <f>IF(QPS!$G21="","",IF(QPS!T21="","",QPS!T21))</f>
        <v>m3</v>
      </c>
      <c r="H8" s="904">
        <f>IF(QPS!$G21="","",IF(QPS!U21="","",QPS!U21))</f>
        <v>420.851</v>
      </c>
      <c r="I8" s="904">
        <f>IF(QPS!$G21="","",IF(QPS!V21="","",QPS!V21))</f>
        <v>538.68928000000005</v>
      </c>
      <c r="J8" s="901">
        <f>IF(QPS!$G21="","",IF(QPS!AB21="","",QPS!AB21))</f>
        <v>53.760000000000005</v>
      </c>
      <c r="K8" s="902">
        <f>IF(QPS!$G21="","",IF(QPS!AC21="","",QPS!AC21))</f>
        <v>0.4</v>
      </c>
      <c r="L8" s="902">
        <f>IF(QPS!$G21="","",IF(QPS!AD21="","",QPS!AD21))</f>
        <v>3.1999999999999997</v>
      </c>
    </row>
    <row r="9" spans="1:12">
      <c r="A9" s="763" t="str">
        <f>IF(QPS!$G22="","",IF(QPS!B22="","",QPS!B22))</f>
        <v>8.2.2</v>
      </c>
      <c r="B9" s="900">
        <f>IF(QPS!$G22="","",IF(QPS!C22="","",QPS!C22))</f>
        <v>2.02</v>
      </c>
      <c r="C9" s="903" t="str">
        <f>IF(QPS!$G22="","",IF(QPS!P22="","",QPS!P22))</f>
        <v>CONCRETO SIMPLE</v>
      </c>
      <c r="D9" s="763" t="str">
        <f>IF(QPS!$G22="","",IF(QPS!Q22="","",QPS!Q22))</f>
        <v>En alcance</v>
      </c>
      <c r="E9" s="763" t="str">
        <f>IF(QPS!$G22="","",IF(QPS!R22="","",QPS!R22))</f>
        <v>Civil</v>
      </c>
      <c r="F9" s="810" t="str">
        <f>IF(QPS!$G22="","",IF(QPS!S22="","",QPS!S22))</f>
        <v/>
      </c>
      <c r="G9" s="763" t="str">
        <f>IF(QPS!$G22="","",IF(QPS!T22="","",QPS!T22))</f>
        <v> </v>
      </c>
      <c r="H9" s="904" t="str">
        <f>IF(QPS!$G22="","",IF(QPS!U22="","",QPS!U22))</f>
        <v/>
      </c>
      <c r="I9" s="904" t="str">
        <f>IF(QPS!$G22="","",IF(QPS!V22="","",QPS!V22))</f>
        <v/>
      </c>
      <c r="J9" s="901" t="str">
        <f>IF(QPS!$G22="","",IF(QPS!AB22="","",QPS!AB22))</f>
        <v/>
      </c>
      <c r="K9" s="902" t="str">
        <f>IF(QPS!$G22="","",IF(QPS!AC22="","",QPS!AC22))</f>
        <v/>
      </c>
      <c r="L9" s="902" t="str">
        <f>IF(QPS!$G22="","",IF(QPS!AD22="","",QPS!AD22))</f>
        <v/>
      </c>
    </row>
    <row r="10" spans="1:12">
      <c r="A10" s="763" t="str">
        <f>IF(QPS!$G23="","",IF(QPS!B23="","",QPS!B23))</f>
        <v>8.2.2</v>
      </c>
      <c r="B10" s="900">
        <f>IF(QPS!$G23="","",IF(QPS!C23="","",QPS!C23))</f>
        <v>2.0201000000000002</v>
      </c>
      <c r="C10" s="903" t="str">
        <f>IF(QPS!$G23="","",IF(QPS!P23="","",QPS!P23))</f>
        <v>Concreto simple f'c=100 kg/cm2</v>
      </c>
      <c r="D10" s="763" t="str">
        <f>IF(QPS!$G23="","",IF(QPS!Q23="","",QPS!Q23))</f>
        <v>En alcance</v>
      </c>
      <c r="E10" s="763" t="str">
        <f>IF(QPS!$G23="","",IF(QPS!R23="","",QPS!R23))</f>
        <v>Civil</v>
      </c>
      <c r="F10" s="810">
        <f>IF(QPS!$G23="","",IF(QPS!S23="","",QPS!S23))</f>
        <v>8.0250000000000002E-2</v>
      </c>
      <c r="G10" s="763" t="str">
        <f>IF(QPS!$G23="","",IF(QPS!T23="","",QPS!T23))</f>
        <v>m3</v>
      </c>
      <c r="H10" s="904">
        <f>IF(QPS!$G23="","",IF(QPS!U23="","",QPS!U23))</f>
        <v>268.55525333333333</v>
      </c>
      <c r="I10" s="904">
        <f>IF(QPS!$G23="","",IF(QPS!V23="","",QPS!V23))</f>
        <v>21.551559080000001</v>
      </c>
      <c r="J10" s="901">
        <f>IF(QPS!$G23="","",IF(QPS!AB23="","",QPS!AB23))</f>
        <v>0.35095999999999994</v>
      </c>
      <c r="K10" s="902">
        <f>IF(QPS!$G23="","",IF(QPS!AC23="","",QPS!AC23))</f>
        <v>15</v>
      </c>
      <c r="L10" s="902">
        <f>IF(QPS!$G23="","",IF(QPS!AD23="","",QPS!AD23))</f>
        <v>5.3499999999999997E-3</v>
      </c>
    </row>
    <row r="11" spans="1:12">
      <c r="A11" s="763" t="str">
        <f>IF(QPS!$G24="","",IF(QPS!B24="","",QPS!B24))</f>
        <v>8.2.3</v>
      </c>
      <c r="B11" s="900">
        <f>IF(QPS!$G24="","",IF(QPS!C24="","",QPS!C24))</f>
        <v>2.0299999999999998</v>
      </c>
      <c r="C11" s="903" t="str">
        <f>IF(QPS!$G24="","",IF(QPS!P24="","",QPS!P24))</f>
        <v>CONCRETO ARMADO</v>
      </c>
      <c r="D11" s="763" t="str">
        <f>IF(QPS!$G24="","",IF(QPS!Q24="","",QPS!Q24))</f>
        <v>En alcance</v>
      </c>
      <c r="E11" s="763" t="str">
        <f>IF(QPS!$G24="","",IF(QPS!R24="","",QPS!R24))</f>
        <v>Civil</v>
      </c>
      <c r="F11" s="810" t="str">
        <f>IF(QPS!$G24="","",IF(QPS!S24="","",QPS!S24))</f>
        <v/>
      </c>
      <c r="G11" s="763" t="str">
        <f>IF(QPS!$G24="","",IF(QPS!T24="","",QPS!T24))</f>
        <v/>
      </c>
      <c r="H11" s="904" t="str">
        <f>IF(QPS!$G24="","",IF(QPS!U24="","",QPS!U24))</f>
        <v/>
      </c>
      <c r="I11" s="904" t="str">
        <f>IF(QPS!$G24="","",IF(QPS!V24="","",QPS!V24))</f>
        <v/>
      </c>
      <c r="J11" s="901" t="str">
        <f>IF(QPS!$G24="","",IF(QPS!AB24="","",QPS!AB24))</f>
        <v/>
      </c>
      <c r="K11" s="902" t="str">
        <f>IF(QPS!$G24="","",IF(QPS!AC24="","",QPS!AC24))</f>
        <v/>
      </c>
      <c r="L11" s="902" t="str">
        <f>IF(QPS!$G24="","",IF(QPS!AD24="","",QPS!AD24))</f>
        <v/>
      </c>
    </row>
    <row r="12" spans="1:12">
      <c r="A12" s="763" t="str">
        <f>IF(QPS!$G25="","",IF(QPS!B25="","",QPS!B25))</f>
        <v>8.2.3</v>
      </c>
      <c r="B12" s="900">
        <f>IF(QPS!$G25="","",IF(QPS!C25="","",QPS!C25))</f>
        <v>2.0301</v>
      </c>
      <c r="C12" s="903" t="str">
        <f>IF(QPS!$G25="","",IF(QPS!P25="","",QPS!P25))</f>
        <v>Concreto f'c=25MPa, Cemento tipo HS</v>
      </c>
      <c r="D12" s="763" t="str">
        <f>IF(QPS!$G25="","",IF(QPS!Q25="","",QPS!Q25))</f>
        <v>En alcance</v>
      </c>
      <c r="E12" s="763" t="str">
        <f>IF(QPS!$G25="","",IF(QPS!R25="","",QPS!R25))</f>
        <v>Civil</v>
      </c>
      <c r="F12" s="810">
        <f>IF(QPS!$G25="","",IF(QPS!S25="","",QPS!S25))</f>
        <v>0.89700000000000002</v>
      </c>
      <c r="G12" s="763" t="str">
        <f>IF(QPS!$G25="","",IF(QPS!T25="","",QPS!T25))</f>
        <v>m3</v>
      </c>
      <c r="H12" s="904">
        <f>IF(QPS!$G25="","",IF(QPS!U25="","",QPS!U25))</f>
        <v>321.2052533333333</v>
      </c>
      <c r="I12" s="904">
        <f>IF(QPS!$G25="","",IF(QPS!V25="","",QPS!V25))</f>
        <v>288.12111224</v>
      </c>
      <c r="J12" s="901">
        <f>IF(QPS!$G25="","",IF(QPS!AB25="","",QPS!AB25))</f>
        <v>3.9228800000000001</v>
      </c>
      <c r="K12" s="902">
        <f>IF(QPS!$G25="","",IF(QPS!AC25="","",QPS!AC25))</f>
        <v>15</v>
      </c>
      <c r="L12" s="902">
        <f>IF(QPS!$G25="","",IF(QPS!AD25="","",QPS!AD25))</f>
        <v>5.9799999999999999E-2</v>
      </c>
    </row>
    <row r="13" spans="1:12">
      <c r="A13" s="763" t="str">
        <f>IF(QPS!$G26="","",IF(QPS!B26="","",QPS!B26))</f>
        <v>8.2.3</v>
      </c>
      <c r="B13" s="900">
        <f>IF(QPS!$G26="","",IF(QPS!C26="","",QPS!C26))</f>
        <v>2.0302000000000002</v>
      </c>
      <c r="C13" s="903" t="str">
        <f>IF(QPS!$G26="","",IF(QPS!P26="","",QPS!P26))</f>
        <v>Encofrado y desencofrado</v>
      </c>
      <c r="D13" s="763" t="str">
        <f>IF(QPS!$G26="","",IF(QPS!Q26="","",QPS!Q26))</f>
        <v>En alcance</v>
      </c>
      <c r="E13" s="763" t="str">
        <f>IF(QPS!$G26="","",IF(QPS!R26="","",QPS!R26))</f>
        <v>Civil</v>
      </c>
      <c r="F13" s="810">
        <f>IF(QPS!$G26="","",IF(QPS!S26="","",QPS!S26))</f>
        <v>7</v>
      </c>
      <c r="G13" s="763" t="str">
        <f>IF(QPS!$G26="","",IF(QPS!T26="","",QPS!T26))</f>
        <v>m2</v>
      </c>
      <c r="H13" s="904">
        <f>IF(QPS!$G26="","",IF(QPS!U26="","",QPS!U26))</f>
        <v>29.719166666666666</v>
      </c>
      <c r="I13" s="904">
        <f>IF(QPS!$G26="","",IF(QPS!V26="","",QPS!V26))</f>
        <v>208.03416666666666</v>
      </c>
      <c r="J13" s="901">
        <f>IF(QPS!$G26="","",IF(QPS!AB26="","",QPS!AB26))</f>
        <v>6.8444444444444432</v>
      </c>
      <c r="K13" s="902">
        <f>IF(QPS!$G26="","",IF(QPS!AC26="","",QPS!AC26))</f>
        <v>18</v>
      </c>
      <c r="L13" s="902">
        <f>IF(QPS!$G26="","",IF(QPS!AD26="","",QPS!AD26))</f>
        <v>0.3888888888888889</v>
      </c>
    </row>
    <row r="14" spans="1:12">
      <c r="A14" s="763" t="str">
        <f>IF(QPS!$G27="","",IF(QPS!B27="","",QPS!B27))</f>
        <v>8.2.3</v>
      </c>
      <c r="B14" s="900">
        <f>IF(QPS!$G27="","",IF(QPS!C27="","",QPS!C27))</f>
        <v>2.0303000000000004</v>
      </c>
      <c r="C14" s="903" t="str">
        <f>IF(QPS!$G27="","",IF(QPS!P27="","",QPS!P27))</f>
        <v>Acero de Refuerzo (ASTM A-615 G 60, fy = 420 MPa)</v>
      </c>
      <c r="D14" s="763" t="str">
        <f>IF(QPS!$G27="","",IF(QPS!Q27="","",QPS!Q27))</f>
        <v>En alcance</v>
      </c>
      <c r="E14" s="763" t="str">
        <f>IF(QPS!$G27="","",IF(QPS!R27="","",QPS!R27))</f>
        <v>Civil</v>
      </c>
      <c r="F14" s="810">
        <f>IF(QPS!$G27="","",IF(QPS!S27="","",QPS!S27))</f>
        <v>85.155000000000001</v>
      </c>
      <c r="G14" s="763" t="str">
        <f>IF(QPS!$G27="","",IF(QPS!T27="","",QPS!T27))</f>
        <v>kg</v>
      </c>
      <c r="H14" s="904">
        <f>IF(QPS!$G27="","",IF(QPS!U27="","",QPS!U27))</f>
        <v>2.4012752000000002</v>
      </c>
      <c r="I14" s="904">
        <f>IF(QPS!$G27="","",IF(QPS!V27="","",QPS!V27))</f>
        <v>204.48058965600001</v>
      </c>
      <c r="J14" s="901">
        <f>IF(QPS!$G27="","",IF(QPS!AB27="","",QPS!AB27))</f>
        <v>5.9949120000000011</v>
      </c>
      <c r="K14" s="902">
        <f>IF(QPS!$G27="","",IF(QPS!AC27="","",QPS!AC27))</f>
        <v>250</v>
      </c>
      <c r="L14" s="902">
        <f>IF(QPS!$G27="","",IF(QPS!AD27="","",QPS!AD27))</f>
        <v>0.34061999999999998</v>
      </c>
    </row>
    <row r="15" spans="1:12">
      <c r="A15" s="763" t="str">
        <f>IF(QPS!$G28="","",IF(QPS!B28="","",QPS!B28))</f>
        <v>8.2.4</v>
      </c>
      <c r="B15" s="900">
        <f>IF(QPS!$G28="","",IF(QPS!C28="","",QPS!C28))</f>
        <v>2.04</v>
      </c>
      <c r="C15" s="903" t="str">
        <f>IF(QPS!$G28="","",IF(QPS!P28="","",QPS!P28))</f>
        <v>OTROS</v>
      </c>
      <c r="D15" s="763" t="str">
        <f>IF(QPS!$G28="","",IF(QPS!Q28="","",QPS!Q28))</f>
        <v>En alcance</v>
      </c>
      <c r="E15" s="763" t="str">
        <f>IF(QPS!$G28="","",IF(QPS!R28="","",QPS!R28))</f>
        <v>Civil</v>
      </c>
      <c r="F15" s="810" t="str">
        <f>IF(QPS!$G28="","",IF(QPS!S28="","",QPS!S28))</f>
        <v/>
      </c>
      <c r="G15" s="763" t="str">
        <f>IF(QPS!$G28="","",IF(QPS!T28="","",QPS!T28))</f>
        <v/>
      </c>
      <c r="H15" s="904" t="str">
        <f>IF(QPS!$G28="","",IF(QPS!U28="","",QPS!U28))</f>
        <v/>
      </c>
      <c r="I15" s="904" t="str">
        <f>IF(QPS!$G28="","",IF(QPS!V28="","",QPS!V28))</f>
        <v/>
      </c>
      <c r="J15" s="901" t="str">
        <f>IF(QPS!$G28="","",IF(QPS!AB28="","",QPS!AB28))</f>
        <v/>
      </c>
      <c r="K15" s="902" t="str">
        <f>IF(QPS!$G28="","",IF(QPS!AC28="","",QPS!AC28))</f>
        <v/>
      </c>
      <c r="L15" s="902" t="str">
        <f>IF(QPS!$G28="","",IF(QPS!AD28="","",QPS!AD28))</f>
        <v/>
      </c>
    </row>
    <row r="16" spans="1:12">
      <c r="A16" s="763" t="str">
        <f>IF(QPS!$G29="","",IF(QPS!B29="","",QPS!B29))</f>
        <v>8.2.4</v>
      </c>
      <c r="B16" s="900">
        <f>IF(QPS!$G29="","",IF(QPS!C29="","",QPS!C29))</f>
        <v>2.0401000000000002</v>
      </c>
      <c r="C16" s="903" t="str">
        <f>IF(QPS!$G29="","",IF(QPS!P29="","",QPS!P29))</f>
        <v>Varilla roscada tipo HAS o equivalente tecnico Ø 1" L=30cm, contratuerca y arandela, tipo de anclaje quimico adhesivo HIT-HY 200 o equivalente tecnico</v>
      </c>
      <c r="D16" s="763" t="str">
        <f>IF(QPS!$G29="","",IF(QPS!Q29="","",QPS!Q29))</f>
        <v>En alcance</v>
      </c>
      <c r="E16" s="763" t="str">
        <f>IF(QPS!$G29="","",IF(QPS!R29="","",QPS!R29))</f>
        <v>Civil</v>
      </c>
      <c r="F16" s="810">
        <f>IF(QPS!$G29="","",IF(QPS!S29="","",QPS!S29))</f>
        <v>12</v>
      </c>
      <c r="G16" s="763" t="str">
        <f>IF(QPS!$G29="","",IF(QPS!T29="","",QPS!T29))</f>
        <v>UND</v>
      </c>
      <c r="H16" s="904">
        <f>IF(QPS!$G29="","",IF(QPS!U29="","",QPS!U29))</f>
        <v>117.23702</v>
      </c>
      <c r="I16" s="904">
        <f>IF(QPS!$G29="","",IF(QPS!V29="","",QPS!V29))</f>
        <v>1406.8442399999999</v>
      </c>
      <c r="J16" s="901">
        <f>IF(QPS!$G29="","",IF(QPS!AB29="","",QPS!AB29))</f>
        <v>10.080000000000002</v>
      </c>
      <c r="K16" s="902">
        <f>IF(QPS!$G29="","",IF(QPS!AC29="","",QPS!AC29))</f>
        <v>20</v>
      </c>
      <c r="L16" s="902">
        <f>IF(QPS!$G29="","",IF(QPS!AD29="","",QPS!AD29))</f>
        <v>0.6</v>
      </c>
    </row>
    <row r="17" spans="1:12">
      <c r="A17" s="763" t="str">
        <f>IF(QPS!$G30="","",IF(QPS!B30="","",QPS!B30))</f>
        <v>8.2.4</v>
      </c>
      <c r="B17" s="900">
        <f>IF(QPS!$G30="","",IF(QPS!C30="","",QPS!C30))</f>
        <v>2.0402000000000005</v>
      </c>
      <c r="C17" s="903" t="str">
        <f>IF(QPS!$G30="","",IF(QPS!P30="","",QPS!P30))</f>
        <v>Juntas de expansión de acuerdo al plano estándar CRD-DWG-11760-1-33-4002</v>
      </c>
      <c r="D17" s="763" t="str">
        <f>IF(QPS!$G30="","",IF(QPS!Q30="","",QPS!Q30))</f>
        <v>En alcance</v>
      </c>
      <c r="E17" s="763" t="str">
        <f>IF(QPS!$G30="","",IF(QPS!R30="","",QPS!R30))</f>
        <v>Civil</v>
      </c>
      <c r="F17" s="810">
        <f>IF(QPS!$G30="","",IF(QPS!S30="","",QPS!S30))</f>
        <v>9.5</v>
      </c>
      <c r="G17" s="763" t="str">
        <f>IF(QPS!$G30="","",IF(QPS!T30="","",QPS!T30))</f>
        <v>m</v>
      </c>
      <c r="H17" s="904">
        <f>IF(QPS!$G30="","",IF(QPS!U30="","",QPS!U30))</f>
        <v>22.76202</v>
      </c>
      <c r="I17" s="904">
        <f>IF(QPS!$G30="","",IF(QPS!V30="","",QPS!V30))</f>
        <v>216.23919000000001</v>
      </c>
      <c r="J17" s="901">
        <f>IF(QPS!$G30="","",IF(QPS!AB30="","",QPS!AB30))</f>
        <v>7.98</v>
      </c>
      <c r="K17" s="902">
        <f>IF(QPS!$G30="","",IF(QPS!AC30="","",QPS!AC30))</f>
        <v>20</v>
      </c>
      <c r="L17" s="902">
        <f>IF(QPS!$G30="","",IF(QPS!AD30="","",QPS!AD30))</f>
        <v>0.47499999999999998</v>
      </c>
    </row>
    <row r="18" spans="1:12">
      <c r="A18" s="763" t="str">
        <f>IF(QPS!$G31="","",IF(QPS!B31="","",QPS!B31))</f>
        <v>8.2.4</v>
      </c>
      <c r="B18" s="900">
        <f>IF(QPS!$G31="","",IF(QPS!C31="","",QPS!C31))</f>
        <v>2.0403000000000007</v>
      </c>
      <c r="C18" s="903" t="str">
        <f>IF(QPS!$G31="","",IF(QPS!P31="","",QPS!P31))</f>
        <v>Soporte metálico ASTM A36 para tuberías y tableros eléctricos</v>
      </c>
      <c r="D18" s="763" t="str">
        <f>IF(QPS!$G31="","",IF(QPS!Q31="","",QPS!Q31))</f>
        <v>En alcance</v>
      </c>
      <c r="E18" s="763" t="str">
        <f>IF(QPS!$G31="","",IF(QPS!R31="","",QPS!R31))</f>
        <v>Civil</v>
      </c>
      <c r="F18" s="810">
        <f>IF(QPS!$G31="","",IF(QPS!S31="","",QPS!S31))</f>
        <v>653.49</v>
      </c>
      <c r="G18" s="763" t="str">
        <f>IF(QPS!$G31="","",IF(QPS!T31="","",QPS!T31))</f>
        <v>kg</v>
      </c>
      <c r="H18" s="904">
        <f>IF(QPS!$G31="","",IF(QPS!U31="","",QPS!U31))</f>
        <v>6.8543615999999998</v>
      </c>
      <c r="I18" s="904">
        <f>IF(QPS!$G31="","",IF(QPS!V31="","",QPS!V31))</f>
        <v>4479.2567619840001</v>
      </c>
      <c r="J18" s="901">
        <f>IF(QPS!$G31="","",IF(QPS!AB31="","",QPS!AB31))</f>
        <v>43.914528000000004</v>
      </c>
      <c r="K18" s="902">
        <f>IF(QPS!$G31="","",IF(QPS!AC31="","",QPS!AC31))</f>
        <v>250</v>
      </c>
      <c r="L18" s="902">
        <f>IF(QPS!$G31="","",IF(QPS!AD31="","",QPS!AD31))</f>
        <v>2.6139600000000001</v>
      </c>
    </row>
    <row r="19" spans="1:12">
      <c r="A19" s="763" t="str">
        <f>IF(QPS!$G32="","",IF(QPS!B32="","",QPS!B32))</f>
        <v>8.2.4</v>
      </c>
      <c r="B19" s="900">
        <f>IF(QPS!$G32="","",IF(QPS!C32="","",QPS!C32))</f>
        <v>2.0404000000000009</v>
      </c>
      <c r="C19" s="903" t="str">
        <f>IF(QPS!$G32="","",IF(QPS!P32="","",QPS!P32))</f>
        <v>Placa base para soportería de tuberías</v>
      </c>
      <c r="D19" s="763" t="str">
        <f>IF(QPS!$G32="","",IF(QPS!Q32="","",QPS!Q32))</f>
        <v>En alcance</v>
      </c>
      <c r="E19" s="763" t="str">
        <f>IF(QPS!$G32="","",IF(QPS!R32="","",QPS!R32))</f>
        <v>Civil</v>
      </c>
      <c r="F19" s="810">
        <f>IF(QPS!$G32="","",IF(QPS!S32="","",QPS!S32))</f>
        <v>330.92</v>
      </c>
      <c r="G19" s="763" t="str">
        <f>IF(QPS!$G32="","",IF(QPS!T32="","",QPS!T32))</f>
        <v>kg</v>
      </c>
      <c r="H19" s="904">
        <f>IF(QPS!$G32="","",IF(QPS!U32="","",QPS!U32))</f>
        <v>6.8543615999999998</v>
      </c>
      <c r="I19" s="904">
        <f>IF(QPS!$G32="","",IF(QPS!V32="","",QPS!V32))</f>
        <v>2268.2453406720001</v>
      </c>
      <c r="J19" s="901">
        <f>IF(QPS!$G32="","",IF(QPS!AB32="","",QPS!AB32))</f>
        <v>22.237824000000003</v>
      </c>
      <c r="K19" s="902">
        <f>IF(QPS!$G32="","",IF(QPS!AC32="","",QPS!AC32))</f>
        <v>250</v>
      </c>
      <c r="L19" s="902">
        <f>IF(QPS!$G32="","",IF(QPS!AD32="","",QPS!AD32))</f>
        <v>1.32368</v>
      </c>
    </row>
    <row r="20" spans="1:12">
      <c r="A20" s="763" t="str">
        <f>IF(QPS!$G33="","",IF(QPS!B33="","",QPS!B33))</f>
        <v>8.2.4</v>
      </c>
      <c r="B20" s="900">
        <f>IF(QPS!$G33="","",IF(QPS!C33="","",QPS!C33))</f>
        <v>2.0405000000000011</v>
      </c>
      <c r="C20" s="903" t="str">
        <f>IF(QPS!$G33="","",IF(QPS!P33="","",QPS!P33))</f>
        <v>Mortero de nivelacion de cemento e=25 mm, De acuerdo Especificación técnica 000.215.03600_0</v>
      </c>
      <c r="D20" s="763" t="str">
        <f>IF(QPS!$G33="","",IF(QPS!Q33="","",QPS!Q33))</f>
        <v>En alcance</v>
      </c>
      <c r="E20" s="763" t="str">
        <f>IF(QPS!$G33="","",IF(QPS!R33="","",QPS!R33))</f>
        <v>Civil</v>
      </c>
      <c r="F20" s="810">
        <f>IF(QPS!$G33="","",IF(QPS!S33="","",QPS!S33))</f>
        <v>104.16537500000001</v>
      </c>
      <c r="G20" s="763" t="str">
        <f>IF(QPS!$G33="","",IF(QPS!T33="","",QPS!T33))</f>
        <v>Lt</v>
      </c>
      <c r="H20" s="904">
        <f>IF(QPS!$G33="","",IF(QPS!U33="","",QPS!U33))</f>
        <v>21.550510588235294</v>
      </c>
      <c r="I20" s="904">
        <f>IF(QPS!$G33="","",IF(QPS!V33="","",QPS!V33))</f>
        <v>2244.8170168650004</v>
      </c>
      <c r="J20" s="901">
        <f>IF(QPS!$G33="","",IF(QPS!AB33="","",QPS!AB33))</f>
        <v>174.99783000000002</v>
      </c>
      <c r="K20" s="902">
        <f>IF(QPS!$G33="","",IF(QPS!AC33="","",QPS!AC33))</f>
        <v>10</v>
      </c>
      <c r="L20" s="902">
        <f>IF(QPS!$G33="","",IF(QPS!AD33="","",QPS!AD33))</f>
        <v>10.4165375</v>
      </c>
    </row>
    <row r="21" spans="1:12">
      <c r="A21" s="763" t="str">
        <f>IF(QPS!$G34="","",IF(QPS!B34="","",QPS!B34))</f>
        <v>8.2.4</v>
      </c>
      <c r="B21" s="900">
        <f>IF(QPS!$G34="","",IF(QPS!C34="","",QPS!C34))</f>
        <v>2.0406000000000013</v>
      </c>
      <c r="C21" s="903" t="str">
        <f>IF(QPS!$G34="","",IF(QPS!P34="","",QPS!P34))</f>
        <v>Perno de expansión 1/2"x3"</v>
      </c>
      <c r="D21" s="763" t="str">
        <f>IF(QPS!$G34="","",IF(QPS!Q34="","",QPS!Q34))</f>
        <v>En alcance</v>
      </c>
      <c r="E21" s="763" t="str">
        <f>IF(QPS!$G34="","",IF(QPS!R34="","",QPS!R34))</f>
        <v>Civil</v>
      </c>
      <c r="F21" s="810">
        <f>IF(QPS!$G34="","",IF(QPS!S34="","",QPS!S34))</f>
        <v>102</v>
      </c>
      <c r="G21" s="763" t="str">
        <f>IF(QPS!$G34="","",IF(QPS!T34="","",QPS!T34))</f>
        <v>UND</v>
      </c>
      <c r="H21" s="904">
        <f>IF(QPS!$G34="","",IF(QPS!U34="","",QPS!U34))</f>
        <v>11.860788571428571</v>
      </c>
      <c r="I21" s="904">
        <f>IF(QPS!$G34="","",IF(QPS!V34="","",QPS!V34))</f>
        <v>1209.8004342857143</v>
      </c>
      <c r="J21" s="901">
        <f>IF(QPS!$G34="","",IF(QPS!AB34="","",QPS!AB34))</f>
        <v>114.24</v>
      </c>
      <c r="K21" s="902">
        <f>IF(QPS!$G34="","",IF(QPS!AC34="","",QPS!AC34))</f>
        <v>15</v>
      </c>
      <c r="L21" s="902">
        <f>IF(QPS!$G34="","",IF(QPS!AD34="","",QPS!AD34))</f>
        <v>6.8</v>
      </c>
    </row>
    <row r="22" spans="1:12">
      <c r="A22" s="763" t="str">
        <f>IF(QPS!$G35="","",IF(QPS!B35="","",QPS!B35))</f>
        <v>8.2.4</v>
      </c>
      <c r="B22" s="900">
        <f>IF(QPS!$G35="","",IF(QPS!C35="","",QPS!C35))</f>
        <v>2.0407000000000015</v>
      </c>
      <c r="C22" s="903" t="str">
        <f>IF(QPS!$G35="","",IF(QPS!P35="","",QPS!P35))</f>
        <v>Perno de expansión 5/8"x3"</v>
      </c>
      <c r="D22" s="763" t="str">
        <f>IF(QPS!$G35="","",IF(QPS!Q35="","",QPS!Q35))</f>
        <v>En alcance</v>
      </c>
      <c r="E22" s="763" t="str">
        <f>IF(QPS!$G35="","",IF(QPS!R35="","",QPS!R35))</f>
        <v>Civil</v>
      </c>
      <c r="F22" s="810">
        <f>IF(QPS!$G35="","",IF(QPS!S35="","",QPS!S35))</f>
        <v>26</v>
      </c>
      <c r="G22" s="763" t="str">
        <f>IF(QPS!$G35="","",IF(QPS!T35="","",QPS!T35))</f>
        <v>UND</v>
      </c>
      <c r="H22" s="904">
        <f>IF(QPS!$G35="","",IF(QPS!U35="","",QPS!U35))</f>
        <v>13.860788571428571</v>
      </c>
      <c r="I22" s="904">
        <f>IF(QPS!$G35="","",IF(QPS!V35="","",QPS!V35))</f>
        <v>360.38050285714286</v>
      </c>
      <c r="J22" s="901">
        <f>IF(QPS!$G35="","",IF(QPS!AB35="","",QPS!AB35))</f>
        <v>29.12</v>
      </c>
      <c r="K22" s="902">
        <f>IF(QPS!$G35="","",IF(QPS!AC35="","",QPS!AC35))</f>
        <v>15</v>
      </c>
      <c r="L22" s="902">
        <f>IF(QPS!$G35="","",IF(QPS!AD35="","",QPS!AD35))</f>
        <v>1.7333333333333334</v>
      </c>
    </row>
    <row r="23" spans="1:12">
      <c r="A23" s="763" t="str">
        <f>IF(QPS!$G36="","",IF(QPS!B36="","",QPS!B36))</f>
        <v>8.2.4</v>
      </c>
      <c r="B23" s="900">
        <f>IF(QPS!$G36="","",IF(QPS!C36="","",QPS!C36))</f>
        <v>2.0408000000000017</v>
      </c>
      <c r="C23" s="903" t="str">
        <f>IF(QPS!$G36="","",IF(QPS!P36="","",QPS!P36))</f>
        <v>Perno de expansión 3/4"x5"</v>
      </c>
      <c r="D23" s="763" t="str">
        <f>IF(QPS!$G36="","",IF(QPS!Q36="","",QPS!Q36))</f>
        <v>En alcance</v>
      </c>
      <c r="E23" s="763" t="str">
        <f>IF(QPS!$G36="","",IF(QPS!R36="","",QPS!R36))</f>
        <v>Civil</v>
      </c>
      <c r="F23" s="810">
        <f>IF(QPS!$G36="","",IF(QPS!S36="","",QPS!S36))</f>
        <v>12</v>
      </c>
      <c r="G23" s="763" t="str">
        <f>IF(QPS!$G36="","",IF(QPS!T36="","",QPS!T36))</f>
        <v>UND</v>
      </c>
      <c r="H23" s="904">
        <f>IF(QPS!$G36="","",IF(QPS!U36="","",QPS!U36))</f>
        <v>14.432217142857143</v>
      </c>
      <c r="I23" s="904">
        <f>IF(QPS!$G36="","",IF(QPS!V36="","",QPS!V36))</f>
        <v>173.18660571428572</v>
      </c>
      <c r="J23" s="901">
        <f>IF(QPS!$G36="","",IF(QPS!AB36="","",QPS!AB36))</f>
        <v>13.440000000000001</v>
      </c>
      <c r="K23" s="902">
        <f>IF(QPS!$G36="","",IF(QPS!AC36="","",QPS!AC36))</f>
        <v>15</v>
      </c>
      <c r="L23" s="902">
        <f>IF(QPS!$G36="","",IF(QPS!AD36="","",QPS!AD36))</f>
        <v>0.8</v>
      </c>
    </row>
    <row r="24" spans="1:12">
      <c r="A24" s="763" t="str">
        <f>IF(QPS!$G37="","",IF(QPS!B37="","",QPS!B37))</f>
        <v>8.2.4</v>
      </c>
      <c r="B24" s="900">
        <f>IF(QPS!$G37="","",IF(QPS!C37="","",QPS!C37))</f>
        <v>2.0409000000000019</v>
      </c>
      <c r="C24" s="903" t="str">
        <f>IF(QPS!$G37="","",IF(QPS!P37="","",QPS!P37))</f>
        <v>Pernos de anclaje embebido ASTM A36 Ø1/2" de 180 mm de los pedestales</v>
      </c>
      <c r="D24" s="763" t="str">
        <f>IF(QPS!$G37="","",IF(QPS!Q37="","",QPS!Q37))</f>
        <v>En alcance</v>
      </c>
      <c r="E24" s="763" t="str">
        <f>IF(QPS!$G37="","",IF(QPS!R37="","",QPS!R37))</f>
        <v>Civil</v>
      </c>
      <c r="F24" s="810">
        <f>IF(QPS!$G37="","",IF(QPS!S37="","",QPS!S37))</f>
        <v>28</v>
      </c>
      <c r="G24" s="763" t="str">
        <f>IF(QPS!$G37="","",IF(QPS!T37="","",QPS!T37))</f>
        <v>UND</v>
      </c>
      <c r="H24" s="904">
        <f>IF(QPS!$G37="","",IF(QPS!U37="","",QPS!U37))</f>
        <v>29.75975428571429</v>
      </c>
      <c r="I24" s="904">
        <f>IF(QPS!$G37="","",IF(QPS!V37="","",QPS!V37))</f>
        <v>833.27312000000018</v>
      </c>
      <c r="J24" s="901">
        <f>IF(QPS!$G37="","",IF(QPS!AB37="","",QPS!AB37))</f>
        <v>47.040000000000006</v>
      </c>
      <c r="K24" s="902">
        <f>IF(QPS!$G37="","",IF(QPS!AC37="","",QPS!AC37))</f>
        <v>10</v>
      </c>
      <c r="L24" s="902">
        <f>IF(QPS!$G37="","",IF(QPS!AD37="","",QPS!AD37))</f>
        <v>2.8</v>
      </c>
    </row>
    <row r="25" spans="1:12">
      <c r="A25" s="763" t="str">
        <f>IF(QPS!$G38="","",IF(QPS!B38="","",QPS!B38))</f>
        <v>8.2.4</v>
      </c>
      <c r="B25" s="900">
        <f>IF(QPS!$G38="","",IF(QPS!C38="","",QPS!C38))</f>
        <v>2.0410000000000021</v>
      </c>
      <c r="C25" s="903" t="str">
        <f>IF(QPS!$G38="","",IF(QPS!P38="","",QPS!P38))</f>
        <v>Picado, escarificado y limpieza sobre losa existente</v>
      </c>
      <c r="D25" s="763" t="str">
        <f>IF(QPS!$G38="","",IF(QPS!Q38="","",QPS!Q38))</f>
        <v>En alcance</v>
      </c>
      <c r="E25" s="763" t="str">
        <f>IF(QPS!$G38="","",IF(QPS!R38="","",QPS!R38))</f>
        <v>Civil</v>
      </c>
      <c r="F25" s="810">
        <f>IF(QPS!$G38="","",IF(QPS!S38="","",QPS!S38))</f>
        <v>0.61499999999999999</v>
      </c>
      <c r="G25" s="763" t="str">
        <f>IF(QPS!$G38="","",IF(QPS!T38="","",QPS!T38))</f>
        <v>m2</v>
      </c>
      <c r="H25" s="904">
        <f>IF(QPS!$G38="","",IF(QPS!U38="","",QPS!U38))</f>
        <v>13.089360000000001</v>
      </c>
      <c r="I25" s="904">
        <f>IF(QPS!$G38="","",IF(QPS!V38="","",QPS!V38))</f>
        <v>8.049956400000001</v>
      </c>
      <c r="J25" s="901">
        <f>IF(QPS!$G38="","",IF(QPS!AB38="","",QPS!AB38))</f>
        <v>0.68880000000000008</v>
      </c>
      <c r="K25" s="902">
        <f>IF(QPS!$G38="","",IF(QPS!AC38="","",QPS!AC38))</f>
        <v>15</v>
      </c>
      <c r="L25" s="902">
        <f>IF(QPS!$G38="","",IF(QPS!AD38="","",QPS!AD38))</f>
        <v>4.1000000000000002E-2</v>
      </c>
    </row>
    <row r="26" spans="1:12">
      <c r="A26" s="763" t="str">
        <f>IF(QPS!$G39="","",IF(QPS!B39="","",QPS!B39))</f>
        <v/>
      </c>
      <c r="B26" s="900" t="str">
        <f>IF(QPS!$G39="","",IF(QPS!C39="","",QPS!C39))</f>
        <v/>
      </c>
      <c r="C26" s="903" t="str">
        <f>IF(QPS!$G39="","",IF(QPS!P39="","",QPS!P39))</f>
        <v/>
      </c>
      <c r="D26" s="763" t="str">
        <f>IF(QPS!$G39="","",IF(QPS!Q39="","",QPS!Q39))</f>
        <v/>
      </c>
      <c r="E26" s="763" t="str">
        <f>IF(QPS!$G39="","",IF(QPS!R39="","",QPS!R39))</f>
        <v/>
      </c>
      <c r="F26" s="810" t="str">
        <f>IF(QPS!$G39="","",IF(QPS!S39="","",QPS!S39))</f>
        <v/>
      </c>
      <c r="G26" s="763" t="str">
        <f>IF(QPS!$G39="","",IF(QPS!T39="","",QPS!T39))</f>
        <v/>
      </c>
      <c r="H26" s="904" t="str">
        <f>IF(QPS!$G39="","",IF(QPS!U39="","",QPS!U39))</f>
        <v/>
      </c>
      <c r="I26" s="904" t="str">
        <f>IF(QPS!$G39="","",IF(QPS!V39="","",QPS!V39))</f>
        <v/>
      </c>
      <c r="J26" s="901" t="str">
        <f>IF(QPS!$G39="","",IF(QPS!AB39="","",QPS!AB39))</f>
        <v/>
      </c>
      <c r="K26" s="902" t="str">
        <f>IF(QPS!$G39="","",IF(QPS!AC39="","",QPS!AC39))</f>
        <v/>
      </c>
      <c r="L26" s="902" t="str">
        <f>IF(QPS!$G39="","",IF(QPS!AD39="","",QPS!AD39))</f>
        <v/>
      </c>
    </row>
    <row r="27" spans="1:12">
      <c r="A27" s="763" t="str">
        <f>IF(QPS!$G40="","",IF(QPS!B40="","",QPS!B40))</f>
        <v>8.3.1</v>
      </c>
      <c r="B27" s="900">
        <f>IF(QPS!$G40="","",IF(QPS!C40="","",QPS!C40))</f>
        <v>3.01</v>
      </c>
      <c r="C27" s="903" t="str">
        <f>IF(QPS!$G40="","",IF(QPS!P40="","",QPS!P40))</f>
        <v>GENERALES</v>
      </c>
      <c r="D27" s="763" t="str">
        <f>IF(QPS!$G40="","",IF(QPS!Q40="","",QPS!Q40))</f>
        <v>En alcance</v>
      </c>
      <c r="E27" s="763" t="str">
        <f>IF(QPS!$G40="","",IF(QPS!R40="","",QPS!R40))</f>
        <v>Mecanica</v>
      </c>
      <c r="F27" s="810" t="str">
        <f>IF(QPS!$G40="","",IF(QPS!S40="","",QPS!S40))</f>
        <v/>
      </c>
      <c r="G27" s="763" t="str">
        <f>IF(QPS!$G40="","",IF(QPS!T40="","",QPS!T40))</f>
        <v/>
      </c>
      <c r="H27" s="904" t="str">
        <f>IF(QPS!$G40="","",IF(QPS!U40="","",QPS!U40))</f>
        <v/>
      </c>
      <c r="I27" s="904" t="str">
        <f>IF(QPS!$G40="","",IF(QPS!V40="","",QPS!V40))</f>
        <v/>
      </c>
      <c r="J27" s="901" t="str">
        <f>IF(QPS!$G40="","",IF(QPS!AB40="","",QPS!AB40))</f>
        <v/>
      </c>
      <c r="K27" s="902" t="str">
        <f>IF(QPS!$G40="","",IF(QPS!AC40="","",QPS!AC40))</f>
        <v/>
      </c>
      <c r="L27" s="902" t="str">
        <f>IF(QPS!$G40="","",IF(QPS!AD40="","",QPS!AD40))</f>
        <v/>
      </c>
    </row>
    <row r="28" spans="1:12">
      <c r="A28" s="763" t="str">
        <f>IF(QPS!$G41="","",IF(QPS!B41="","",QPS!B41))</f>
        <v>8.3.1</v>
      </c>
      <c r="B28" s="900" t="str">
        <f>IF(QPS!$G41="","",IF(QPS!C41="","",QPS!C41))</f>
        <v>3.01.01</v>
      </c>
      <c r="C28" s="903" t="str">
        <f>IF(QPS!$G41="","",IF(QPS!P41="","",QPS!P41))</f>
        <v>Etiquetado de tuberías</v>
      </c>
      <c r="D28" s="763" t="str">
        <f>IF(QPS!$G41="","",IF(QPS!Q41="","",QPS!Q41))</f>
        <v>En alcance</v>
      </c>
      <c r="E28" s="763" t="str">
        <f>IF(QPS!$G41="","",IF(QPS!R41="","",QPS!R41))</f>
        <v>Mecanica</v>
      </c>
      <c r="F28" s="810">
        <f>IF(QPS!$G41="","",IF(QPS!S41="","",QPS!S41))</f>
        <v>1</v>
      </c>
      <c r="G28" s="763" t="str">
        <f>IF(QPS!$G41="","",IF(QPS!T41="","",QPS!T41))</f>
        <v>Glb.</v>
      </c>
      <c r="H28" s="904">
        <f>IF(QPS!$G41="","",IF(QPS!U41="","",QPS!U41))</f>
        <v>2447.404</v>
      </c>
      <c r="I28" s="904">
        <f>IF(QPS!$G41="","",IF(QPS!V41="","",QPS!V41))</f>
        <v>2447.404</v>
      </c>
      <c r="J28" s="901">
        <f>IF(QPS!$G41="","",IF(QPS!AB41="","",QPS!AB41))</f>
        <v>168</v>
      </c>
      <c r="K28" s="902">
        <f>IF(QPS!$G41="","",IF(QPS!AC41="","",QPS!AC41))</f>
        <v>0.1</v>
      </c>
      <c r="L28" s="902">
        <f>IF(QPS!$G41="","",IF(QPS!AD41="","",QPS!AD41))</f>
        <v>10</v>
      </c>
    </row>
    <row r="29" spans="1:12">
      <c r="A29" s="763" t="str">
        <f>IF(QPS!$G42="","",IF(QPS!B42="","",QPS!B42))</f>
        <v>8.3.1.2</v>
      </c>
      <c r="B29" s="900" t="str">
        <f>IF(QPS!$G42="","",IF(QPS!C42="","",QPS!C42))</f>
        <v>3.01.02</v>
      </c>
      <c r="C29" s="903" t="str">
        <f>IF(QPS!$G42="","",IF(QPS!P42="","",QPS!P42))</f>
        <v>Limpieza con agua</v>
      </c>
      <c r="D29" s="763" t="str">
        <f>IF(QPS!$G42="","",IF(QPS!Q42="","",QPS!Q42))</f>
        <v>En alcance</v>
      </c>
      <c r="E29" s="763" t="str">
        <f>IF(QPS!$G42="","",IF(QPS!R42="","",QPS!R42))</f>
        <v>Mecanica</v>
      </c>
      <c r="F29" s="810">
        <f>IF(QPS!$G42="","",IF(QPS!S42="","",QPS!S42))</f>
        <v>1</v>
      </c>
      <c r="G29" s="763" t="str">
        <f>IF(QPS!$G42="","",IF(QPS!T42="","",QPS!T42))</f>
        <v>Glb.</v>
      </c>
      <c r="H29" s="904">
        <f>IF(QPS!$G42="","",IF(QPS!U42="","",QPS!U42))</f>
        <v>545.48080000000004</v>
      </c>
      <c r="I29" s="904">
        <f>IF(QPS!$G42="","",IF(QPS!V42="","",QPS!V42))</f>
        <v>545.48080000000004</v>
      </c>
      <c r="J29" s="901">
        <f>IF(QPS!$G42="","",IF(QPS!AB42="","",QPS!AB42))</f>
        <v>33.6</v>
      </c>
      <c r="K29" s="902">
        <f>IF(QPS!$G42="","",IF(QPS!AC42="","",QPS!AC42))</f>
        <v>0.5</v>
      </c>
      <c r="L29" s="902">
        <f>IF(QPS!$G42="","",IF(QPS!AD42="","",QPS!AD42))</f>
        <v>2</v>
      </c>
    </row>
    <row r="30" spans="1:12">
      <c r="A30" s="763" t="str">
        <f>IF(QPS!$G43="","",IF(QPS!B43="","",QPS!B43))</f>
        <v>8.3.1.3</v>
      </c>
      <c r="B30" s="900" t="str">
        <f>IF(QPS!$G43="","",IF(QPS!C43="","",QPS!C43))</f>
        <v>3.01.03</v>
      </c>
      <c r="C30" s="903" t="str">
        <f>IF(QPS!$G43="","",IF(QPS!P43="","",QPS!P43))</f>
        <v>Pruebas de tuberías</v>
      </c>
      <c r="D30" s="763" t="str">
        <f>IF(QPS!$G43="","",IF(QPS!Q43="","",QPS!Q43))</f>
        <v>En alcance</v>
      </c>
      <c r="E30" s="763" t="str">
        <f>IF(QPS!$G43="","",IF(QPS!R43="","",QPS!R43))</f>
        <v>Mecanica</v>
      </c>
      <c r="F30" s="810">
        <f>IF(QPS!$G43="","",IF(QPS!S43="","",QPS!S43))</f>
        <v>1</v>
      </c>
      <c r="G30" s="763" t="str">
        <f>IF(QPS!$G43="","",IF(QPS!T43="","",QPS!T43))</f>
        <v>Glb.</v>
      </c>
      <c r="H30" s="904">
        <f>IF(QPS!$G43="","",IF(QPS!U43="","",QPS!U43))</f>
        <v>890.96160000000009</v>
      </c>
      <c r="I30" s="904">
        <f>IF(QPS!$G43="","",IF(QPS!V43="","",QPS!V43))</f>
        <v>890.96160000000009</v>
      </c>
      <c r="J30" s="901">
        <f>IF(QPS!$G43="","",IF(QPS!AB43="","",QPS!AB43))</f>
        <v>67.2</v>
      </c>
      <c r="K30" s="902">
        <f>IF(QPS!$G43="","",IF(QPS!AC43="","",QPS!AC43))</f>
        <v>0.25</v>
      </c>
      <c r="L30" s="902">
        <f>IF(QPS!$G43="","",IF(QPS!AD43="","",QPS!AD43))</f>
        <v>4</v>
      </c>
    </row>
    <row r="31" spans="1:12">
      <c r="A31" s="763" t="str">
        <f>IF(QPS!$G44="","",IF(QPS!B44="","",QPS!B44))</f>
        <v>8.3.2</v>
      </c>
      <c r="B31" s="900">
        <f>IF(QPS!$G44="","",IF(QPS!C44="","",QPS!C44))</f>
        <v>3.0199999999999996</v>
      </c>
      <c r="C31" s="903" t="str">
        <f>IF(QPS!$G44="","",IF(QPS!P44="","",QPS!P44))</f>
        <v>Acero de Refuerzo (ASTM A-615 G 60, fy = 420 MPa)</v>
      </c>
      <c r="D31" s="763" t="str">
        <f>IF(QPS!$G44="","",IF(QPS!Q44="","",QPS!Q44))</f>
        <v>En alcance</v>
      </c>
      <c r="E31" s="763" t="str">
        <f>IF(QPS!$G44="","",IF(QPS!R44="","",QPS!R44))</f>
        <v>Mecanica</v>
      </c>
      <c r="F31" s="810" t="str">
        <f>IF(QPS!$G44="","",IF(QPS!S44="","",QPS!S44))</f>
        <v/>
      </c>
      <c r="G31" s="763" t="str">
        <f>IF(QPS!$G44="","",IF(QPS!T44="","",QPS!T44))</f>
        <v/>
      </c>
      <c r="H31" s="904" t="str">
        <f>IF(QPS!$G44="","",IF(QPS!U44="","",QPS!U44))</f>
        <v/>
      </c>
      <c r="I31" s="904" t="str">
        <f>IF(QPS!$G44="","",IF(QPS!V44="","",QPS!V44))</f>
        <v/>
      </c>
      <c r="J31" s="901" t="str">
        <f>IF(QPS!$G44="","",IF(QPS!AB44="","",QPS!AB44))</f>
        <v/>
      </c>
      <c r="K31" s="902" t="str">
        <f>IF(QPS!$G44="","",IF(QPS!AC44="","",QPS!AC44))</f>
        <v/>
      </c>
      <c r="L31" s="902" t="str">
        <f>IF(QPS!$G44="","",IF(QPS!AD44="","",QPS!AD44))</f>
        <v/>
      </c>
    </row>
    <row r="32" spans="1:12">
      <c r="A32" s="763" t="str">
        <f>IF(QPS!$G45="","",IF(QPS!B45="","",QPS!B45))</f>
        <v>8.3.2</v>
      </c>
      <c r="B32" s="900" t="str">
        <f>IF(QPS!$G45="","",IF(QPS!C45="","",QPS!C45))</f>
        <v>3.02.01</v>
      </c>
      <c r="C32" s="903" t="str">
        <f>IF(QPS!$G45="","",IF(QPS!P45="","",QPS!P45))</f>
        <v>Desmontaje y traslado de bombas existentes</v>
      </c>
      <c r="D32" s="763" t="str">
        <f>IF(QPS!$G45="","",IF(QPS!Q45="","",QPS!Q45))</f>
        <v>En alcance</v>
      </c>
      <c r="E32" s="763" t="str">
        <f>IF(QPS!$G45="","",IF(QPS!R45="","",QPS!R45))</f>
        <v>Mecanica</v>
      </c>
      <c r="F32" s="810">
        <f>IF(QPS!$G45="","",IF(QPS!S45="","",QPS!S45))</f>
        <v>4</v>
      </c>
      <c r="G32" s="763" t="str">
        <f>IF(QPS!$G45="","",IF(QPS!T45="","",QPS!T45))</f>
        <v>UND</v>
      </c>
      <c r="H32" s="904">
        <f>IF(QPS!$G45="","",IF(QPS!U45="","",QPS!U45))</f>
        <v>434.06479999999999</v>
      </c>
      <c r="I32" s="904">
        <f>IF(QPS!$G45="","",IF(QPS!V45="","",QPS!V45))</f>
        <v>1736.2592</v>
      </c>
      <c r="J32" s="901">
        <f>IF(QPS!$G45="","",IF(QPS!AB45="","",QPS!AB45))</f>
        <v>198.4</v>
      </c>
      <c r="K32" s="902">
        <f>IF(QPS!$G45="","",IF(QPS!AC45="","",QPS!AC45))</f>
        <v>0.5</v>
      </c>
      <c r="L32" s="902">
        <f>IF(QPS!$G45="","",IF(QPS!AD45="","",QPS!AD45))</f>
        <v>8</v>
      </c>
    </row>
    <row r="33" spans="1:12">
      <c r="A33" s="763" t="str">
        <f>IF(QPS!$G46="","",IF(QPS!B46="","",QPS!B46))</f>
        <v>8.3.3</v>
      </c>
      <c r="B33" s="900">
        <f>IF(QPS!$G46="","",IF(QPS!C46="","",QPS!C46))</f>
        <v>3.03</v>
      </c>
      <c r="C33" s="903" t="str">
        <f>IF(QPS!$G46="","",IF(QPS!P46="","",QPS!P46))</f>
        <v>DESMONTAJE DE TUBERÍAS Y ACCESORIOS EXISTENTES</v>
      </c>
      <c r="D33" s="763" t="str">
        <f>IF(QPS!$G46="","",IF(QPS!Q46="","",QPS!Q46))</f>
        <v>En alcance</v>
      </c>
      <c r="E33" s="763" t="str">
        <f>IF(QPS!$G46="","",IF(QPS!R46="","",QPS!R46))</f>
        <v>Mecanica</v>
      </c>
      <c r="F33" s="810" t="str">
        <f>IF(QPS!$G46="","",IF(QPS!S46="","",QPS!S46))</f>
        <v/>
      </c>
      <c r="G33" s="763" t="str">
        <f>IF(QPS!$G46="","",IF(QPS!T46="","",QPS!T46))</f>
        <v/>
      </c>
      <c r="H33" s="904" t="str">
        <f>IF(QPS!$G46="","",IF(QPS!U46="","",QPS!U46))</f>
        <v/>
      </c>
      <c r="I33" s="904" t="str">
        <f>IF(QPS!$G46="","",IF(QPS!V46="","",QPS!V46))</f>
        <v/>
      </c>
      <c r="J33" s="901" t="str">
        <f>IF(QPS!$G46="","",IF(QPS!AB46="","",QPS!AB46))</f>
        <v/>
      </c>
      <c r="K33" s="902" t="str">
        <f>IF(QPS!$G46="","",IF(QPS!AC46="","",QPS!AC46))</f>
        <v/>
      </c>
      <c r="L33" s="902" t="str">
        <f>IF(QPS!$G46="","",IF(QPS!AD46="","",QPS!AD46))</f>
        <v/>
      </c>
    </row>
    <row r="34" spans="1:12">
      <c r="A34" s="763" t="str">
        <f>IF(QPS!$G47="","",IF(QPS!B47="","",QPS!B47))</f>
        <v>8.3.3</v>
      </c>
      <c r="B34" s="900" t="str">
        <f>IF(QPS!$G47="","",IF(QPS!C47="","",QPS!C47))</f>
        <v>3.03.01</v>
      </c>
      <c r="C34" s="903" t="str">
        <f>IF(QPS!$G47="","",IF(QPS!P47="","",QPS!P47))</f>
        <v>Desmontaje y traslado de tuberías y accesorios existentes</v>
      </c>
      <c r="D34" s="763" t="str">
        <f>IF(QPS!$G47="","",IF(QPS!Q47="","",QPS!Q47))</f>
        <v>En alcance</v>
      </c>
      <c r="E34" s="763" t="str">
        <f>IF(QPS!$G47="","",IF(QPS!R47="","",QPS!R47))</f>
        <v>Mecanica</v>
      </c>
      <c r="F34" s="810">
        <f>IF(QPS!$G47="","",IF(QPS!S47="","",QPS!S47))</f>
        <v>1</v>
      </c>
      <c r="G34" s="763" t="str">
        <f>IF(QPS!$G47="","",IF(QPS!T47="","",QPS!T47))</f>
        <v>Glb.</v>
      </c>
      <c r="H34" s="904">
        <f>IF(QPS!$G47="","",IF(QPS!U47="","",QPS!U47))</f>
        <v>1074.9359999999999</v>
      </c>
      <c r="I34" s="904">
        <f>IF(QPS!$G47="","",IF(QPS!V47="","",QPS!V47))</f>
        <v>1074.9359999999999</v>
      </c>
      <c r="J34" s="901">
        <f>IF(QPS!$G47="","",IF(QPS!AB47="","",QPS!AB47))</f>
        <v>112</v>
      </c>
      <c r="K34" s="902">
        <f>IF(QPS!$G47="","",IF(QPS!AC47="","",QPS!AC47))</f>
        <v>0.15</v>
      </c>
      <c r="L34" s="902">
        <f>IF(QPS!$G47="","",IF(QPS!AD47="","",QPS!AD47))</f>
        <v>6.666666666666667</v>
      </c>
    </row>
    <row r="35" spans="1:12">
      <c r="A35" s="763" t="str">
        <f>IF(QPS!$G48="","",IF(QPS!B48="","",QPS!B48))</f>
        <v>8.3.4</v>
      </c>
      <c r="B35" s="900">
        <f>IF(QPS!$G48="","",IF(QPS!C48="","",QPS!C48))</f>
        <v>3.04</v>
      </c>
      <c r="C35" s="903" t="str">
        <f>IF(QPS!$G48="","",IF(QPS!P48="","",QPS!P48))</f>
        <v>MONTAJE E INSTALACIÓN DE BOMBAS DE DOSIFICACIÓN DE FLOCULANTE</v>
      </c>
      <c r="D35" s="763" t="str">
        <f>IF(QPS!$G48="","",IF(QPS!Q48="","",QPS!Q48))</f>
        <v>En alcance</v>
      </c>
      <c r="E35" s="763" t="str">
        <f>IF(QPS!$G48="","",IF(QPS!R48="","",QPS!R48))</f>
        <v>Mecanica</v>
      </c>
      <c r="F35" s="810" t="str">
        <f>IF(QPS!$G48="","",IF(QPS!S48="","",QPS!S48))</f>
        <v/>
      </c>
      <c r="G35" s="763" t="str">
        <f>IF(QPS!$G48="","",IF(QPS!T48="","",QPS!T48))</f>
        <v/>
      </c>
      <c r="H35" s="904" t="str">
        <f>IF(QPS!$G48="","",IF(QPS!U48="","",QPS!U48))</f>
        <v/>
      </c>
      <c r="I35" s="904" t="str">
        <f>IF(QPS!$G48="","",IF(QPS!V48="","",QPS!V48))</f>
        <v/>
      </c>
      <c r="J35" s="901" t="str">
        <f>IF(QPS!$G48="","",IF(QPS!AB48="","",QPS!AB48))</f>
        <v/>
      </c>
      <c r="K35" s="902" t="str">
        <f>IF(QPS!$G48="","",IF(QPS!AC48="","",QPS!AC48))</f>
        <v/>
      </c>
      <c r="L35" s="902" t="str">
        <f>IF(QPS!$G48="","",IF(QPS!AD48="","",QPS!AD48))</f>
        <v/>
      </c>
    </row>
    <row r="36" spans="1:12">
      <c r="A36" s="763" t="str">
        <f>IF(QPS!$G49="","",IF(QPS!B49="","",QPS!B49))</f>
        <v>8.3.4</v>
      </c>
      <c r="B36" s="900" t="str">
        <f>IF(QPS!$G49="","",IF(QPS!C49="","",QPS!C49))</f>
        <v>3.04.01</v>
      </c>
      <c r="C36" s="903" t="str">
        <f>IF(QPS!$G49="","",IF(QPS!P49="","",QPS!P49))</f>
        <v>Montaje e instalación de bomba 1760-PU-33101 - Suministro MY</v>
      </c>
      <c r="D36" s="763" t="str">
        <f>IF(QPS!$G49="","",IF(QPS!Q49="","",QPS!Q49))</f>
        <v>En alcance</v>
      </c>
      <c r="E36" s="763" t="str">
        <f>IF(QPS!$G49="","",IF(QPS!R49="","",QPS!R49))</f>
        <v>Mecanica</v>
      </c>
      <c r="F36" s="810">
        <f>IF(QPS!$G49="","",IF(QPS!S49="","",QPS!S49))</f>
        <v>1</v>
      </c>
      <c r="G36" s="763" t="str">
        <f>IF(QPS!$G49="","",IF(QPS!T49="","",QPS!T49))</f>
        <v>UND</v>
      </c>
      <c r="H36" s="904">
        <f>IF(QPS!$G49="","",IF(QPS!U49="","",QPS!U49))</f>
        <v>356.25240000000002</v>
      </c>
      <c r="I36" s="904">
        <f>IF(QPS!$G49="","",IF(QPS!V49="","",QPS!V49))</f>
        <v>356.25240000000002</v>
      </c>
      <c r="J36" s="901">
        <f>IF(QPS!$G49="","",IF(QPS!AB49="","",QPS!AB49))</f>
        <v>32.799999999999997</v>
      </c>
      <c r="K36" s="902">
        <f>IF(QPS!$G49="","",IF(QPS!AC49="","",QPS!AC49))</f>
        <v>1</v>
      </c>
      <c r="L36" s="902">
        <f>IF(QPS!$G49="","",IF(QPS!AD49="","",QPS!AD49))</f>
        <v>1</v>
      </c>
    </row>
    <row r="37" spans="1:12">
      <c r="A37" s="763" t="str">
        <f>IF(QPS!$G50="","",IF(QPS!B50="","",QPS!B50))</f>
        <v>8.3.4</v>
      </c>
      <c r="B37" s="900" t="str">
        <f>IF(QPS!$G50="","",IF(QPS!C50="","",QPS!C50))</f>
        <v>3.04.02</v>
      </c>
      <c r="C37" s="903" t="str">
        <f>IF(QPS!$G50="","",IF(QPS!P50="","",QPS!P50))</f>
        <v>Montaje e instalación de bomba 1760-PU-33102 - Suministro MY</v>
      </c>
      <c r="D37" s="763" t="str">
        <f>IF(QPS!$G50="","",IF(QPS!Q50="","",QPS!Q50))</f>
        <v>En alcance</v>
      </c>
      <c r="E37" s="763" t="str">
        <f>IF(QPS!$G50="","",IF(QPS!R50="","",QPS!R50))</f>
        <v>Mecanica</v>
      </c>
      <c r="F37" s="810">
        <f>IF(QPS!$G50="","",IF(QPS!S50="","",QPS!S50))</f>
        <v>1</v>
      </c>
      <c r="G37" s="763" t="str">
        <f>IF(QPS!$G50="","",IF(QPS!T50="","",QPS!T50))</f>
        <v>UND</v>
      </c>
      <c r="H37" s="904">
        <f>IF(QPS!$G50="","",IF(QPS!U50="","",QPS!U50))</f>
        <v>356.25240000000002</v>
      </c>
      <c r="I37" s="904">
        <f>IF(QPS!$G50="","",IF(QPS!V50="","",QPS!V50))</f>
        <v>356.25240000000002</v>
      </c>
      <c r="J37" s="901">
        <f>IF(QPS!$G50="","",IF(QPS!AB50="","",QPS!AB50))</f>
        <v>32.799999999999997</v>
      </c>
      <c r="K37" s="902">
        <f>IF(QPS!$G50="","",IF(QPS!AC50="","",QPS!AC50))</f>
        <v>1</v>
      </c>
      <c r="L37" s="902">
        <f>IF(QPS!$G50="","",IF(QPS!AD50="","",QPS!AD50))</f>
        <v>1</v>
      </c>
    </row>
    <row r="38" spans="1:12">
      <c r="A38" s="763" t="str">
        <f>IF(QPS!$G51="","",IF(QPS!B51="","",QPS!B51))</f>
        <v>8.3.4</v>
      </c>
      <c r="B38" s="900" t="str">
        <f>IF(QPS!$G51="","",IF(QPS!C51="","",QPS!C51))</f>
        <v>3.04.03</v>
      </c>
      <c r="C38" s="903" t="str">
        <f>IF(QPS!$G51="","",IF(QPS!P51="","",QPS!P51))</f>
        <v>Montaje e instalación de bomba 1760-PU-33103 - Suministro MY</v>
      </c>
      <c r="D38" s="763" t="str">
        <f>IF(QPS!$G51="","",IF(QPS!Q51="","",QPS!Q51))</f>
        <v>En alcance</v>
      </c>
      <c r="E38" s="763" t="str">
        <f>IF(QPS!$G51="","",IF(QPS!R51="","",QPS!R51))</f>
        <v>Mecanica</v>
      </c>
      <c r="F38" s="810">
        <f>IF(QPS!$G51="","",IF(QPS!S51="","",QPS!S51))</f>
        <v>1</v>
      </c>
      <c r="G38" s="763" t="str">
        <f>IF(QPS!$G51="","",IF(QPS!T51="","",QPS!T51))</f>
        <v>UND</v>
      </c>
      <c r="H38" s="904">
        <f>IF(QPS!$G51="","",IF(QPS!U51="","",QPS!U51))</f>
        <v>356.25240000000002</v>
      </c>
      <c r="I38" s="904">
        <f>IF(QPS!$G51="","",IF(QPS!V51="","",QPS!V51))</f>
        <v>356.25240000000002</v>
      </c>
      <c r="J38" s="901">
        <f>IF(QPS!$G51="","",IF(QPS!AB51="","",QPS!AB51))</f>
        <v>32.799999999999997</v>
      </c>
      <c r="K38" s="902">
        <f>IF(QPS!$G51="","",IF(QPS!AC51="","",QPS!AC51))</f>
        <v>1</v>
      </c>
      <c r="L38" s="902">
        <f>IF(QPS!$G51="","",IF(QPS!AD51="","",QPS!AD51))</f>
        <v>1</v>
      </c>
    </row>
    <row r="39" spans="1:12">
      <c r="A39" s="763" t="str">
        <f>IF(QPS!$G52="","",IF(QPS!B52="","",QPS!B52))</f>
        <v>8.3.4</v>
      </c>
      <c r="B39" s="900" t="str">
        <f>IF(QPS!$G52="","",IF(QPS!C52="","",QPS!C52))</f>
        <v>3.04.04</v>
      </c>
      <c r="C39" s="903" t="str">
        <f>IF(QPS!$G52="","",IF(QPS!P52="","",QPS!P52))</f>
        <v>Montaje e instalación de bomba 1760-PU-33104 - Suministro MY</v>
      </c>
      <c r="D39" s="763" t="str">
        <f>IF(QPS!$G52="","",IF(QPS!Q52="","",QPS!Q52))</f>
        <v>En alcance</v>
      </c>
      <c r="E39" s="763" t="str">
        <f>IF(QPS!$G52="","",IF(QPS!R52="","",QPS!R52))</f>
        <v>Mecanica</v>
      </c>
      <c r="F39" s="810">
        <f>IF(QPS!$G52="","",IF(QPS!S52="","",QPS!S52))</f>
        <v>1</v>
      </c>
      <c r="G39" s="763" t="str">
        <f>IF(QPS!$G52="","",IF(QPS!T52="","",QPS!T52))</f>
        <v>UND</v>
      </c>
      <c r="H39" s="904">
        <f>IF(QPS!$G52="","",IF(QPS!U52="","",QPS!U52))</f>
        <v>356.25240000000002</v>
      </c>
      <c r="I39" s="904">
        <f>IF(QPS!$G52="","",IF(QPS!V52="","",QPS!V52))</f>
        <v>356.25240000000002</v>
      </c>
      <c r="J39" s="901">
        <f>IF(QPS!$G52="","",IF(QPS!AB52="","",QPS!AB52))</f>
        <v>32.799999999999997</v>
      </c>
      <c r="K39" s="902">
        <f>IF(QPS!$G52="","",IF(QPS!AC52="","",QPS!AC52))</f>
        <v>1</v>
      </c>
      <c r="L39" s="902">
        <f>IF(QPS!$G52="","",IF(QPS!AD52="","",QPS!AD52))</f>
        <v>1</v>
      </c>
    </row>
    <row r="40" spans="1:12">
      <c r="A40" s="763" t="str">
        <f>IF(QPS!$G53="","",IF(QPS!B53="","",QPS!B53))</f>
        <v>8.3.4</v>
      </c>
      <c r="B40" s="900" t="str">
        <f>IF(QPS!$G53="","",IF(QPS!C53="","",QPS!C53))</f>
        <v>3.04.05</v>
      </c>
      <c r="C40" s="903" t="str">
        <f>IF(QPS!$G53="","",IF(QPS!P53="","",QPS!P53))</f>
        <v>Montaje e instalación de bomba 1760-PU-33105 - Suministro MY</v>
      </c>
      <c r="D40" s="763" t="str">
        <f>IF(QPS!$G53="","",IF(QPS!Q53="","",QPS!Q53))</f>
        <v>En alcance</v>
      </c>
      <c r="E40" s="763" t="str">
        <f>IF(QPS!$G53="","",IF(QPS!R53="","",QPS!R53))</f>
        <v>Mecanica</v>
      </c>
      <c r="F40" s="810">
        <f>IF(QPS!$G53="","",IF(QPS!S53="","",QPS!S53))</f>
        <v>1</v>
      </c>
      <c r="G40" s="763" t="str">
        <f>IF(QPS!$G53="","",IF(QPS!T53="","",QPS!T53))</f>
        <v>UND</v>
      </c>
      <c r="H40" s="904">
        <f>IF(QPS!$G53="","",IF(QPS!U53="","",QPS!U53))</f>
        <v>356.25240000000002</v>
      </c>
      <c r="I40" s="904">
        <f>IF(QPS!$G53="","",IF(QPS!V53="","",QPS!V53))</f>
        <v>356.25240000000002</v>
      </c>
      <c r="J40" s="901">
        <f>IF(QPS!$G53="","",IF(QPS!AB53="","",QPS!AB53))</f>
        <v>32.799999999999997</v>
      </c>
      <c r="K40" s="902">
        <f>IF(QPS!$G53="","",IF(QPS!AC53="","",QPS!AC53))</f>
        <v>1</v>
      </c>
      <c r="L40" s="902">
        <f>IF(QPS!$G53="","",IF(QPS!AD53="","",QPS!AD53))</f>
        <v>1</v>
      </c>
    </row>
    <row r="41" spans="1:12">
      <c r="A41" s="763" t="str">
        <f>IF(QPS!$G54="","",IF(QPS!B54="","",QPS!B54))</f>
        <v>8.3.5</v>
      </c>
      <c r="B41" s="900">
        <f>IF(QPS!$G54="","",IF(QPS!C54="","",QPS!C54))</f>
        <v>3.05</v>
      </c>
      <c r="C41" s="903" t="str">
        <f>IF(QPS!$G54="","",IF(QPS!P54="","",QPS!P54))</f>
        <v>MONTAJE E INSTALACIÓN DE BOMBAS PARA AGUA DE DILUCIÓN</v>
      </c>
      <c r="D41" s="763" t="str">
        <f>IF(QPS!$G54="","",IF(QPS!Q54="","",QPS!Q54))</f>
        <v>En alcance</v>
      </c>
      <c r="E41" s="763" t="str">
        <f>IF(QPS!$G54="","",IF(QPS!R54="","",QPS!R54))</f>
        <v>Mecanica</v>
      </c>
      <c r="F41" s="810" t="str">
        <f>IF(QPS!$G54="","",IF(QPS!S54="","",QPS!S54))</f>
        <v/>
      </c>
      <c r="G41" s="763" t="str">
        <f>IF(QPS!$G54="","",IF(QPS!T54="","",QPS!T54))</f>
        <v/>
      </c>
      <c r="H41" s="904" t="str">
        <f>IF(QPS!$G54="","",IF(QPS!U54="","",QPS!U54))</f>
        <v/>
      </c>
      <c r="I41" s="904">
        <f>IF(QPS!$G54="","",IF(QPS!V54="","",QPS!V54))</f>
        <v>0</v>
      </c>
      <c r="J41" s="901" t="str">
        <f>IF(QPS!$G54="","",IF(QPS!AB54="","",QPS!AB54))</f>
        <v/>
      </c>
      <c r="K41" s="902" t="str">
        <f>IF(QPS!$G54="","",IF(QPS!AC54="","",QPS!AC54))</f>
        <v/>
      </c>
      <c r="L41" s="902" t="str">
        <f>IF(QPS!$G54="","",IF(QPS!AD54="","",QPS!AD54))</f>
        <v/>
      </c>
    </row>
    <row r="42" spans="1:12">
      <c r="A42" s="763" t="str">
        <f>IF(QPS!$G55="","",IF(QPS!B55="","",QPS!B55))</f>
        <v>8.3.5</v>
      </c>
      <c r="B42" s="900" t="str">
        <f>IF(QPS!$G55="","",IF(QPS!C55="","",QPS!C55))</f>
        <v>3.05.01</v>
      </c>
      <c r="C42" s="903" t="str">
        <f>IF(QPS!$G55="","",IF(QPS!P55="","",QPS!P55))</f>
        <v>Montaje e instalación de bomba 1760-PU-33001 - Suministro MY</v>
      </c>
      <c r="D42" s="763" t="str">
        <f>IF(QPS!$G55="","",IF(QPS!Q55="","",QPS!Q55))</f>
        <v>En alcance</v>
      </c>
      <c r="E42" s="763" t="str">
        <f>IF(QPS!$G55="","",IF(QPS!R55="","",QPS!R55))</f>
        <v>Mecanica</v>
      </c>
      <c r="F42" s="810">
        <f>IF(QPS!$G55="","",IF(QPS!S55="","",QPS!S55))</f>
        <v>1</v>
      </c>
      <c r="G42" s="763" t="str">
        <f>IF(QPS!$G55="","",IF(QPS!T55="","",QPS!T55))</f>
        <v>UND</v>
      </c>
      <c r="H42" s="904">
        <f>IF(QPS!$G55="","",IF(QPS!U55="","",QPS!U55))</f>
        <v>356.25240000000002</v>
      </c>
      <c r="I42" s="904">
        <f>IF(QPS!$G55="","",IF(QPS!V55="","",QPS!V55))</f>
        <v>356.25240000000002</v>
      </c>
      <c r="J42" s="901">
        <f>IF(QPS!$G55="","",IF(QPS!AB55="","",QPS!AB55))</f>
        <v>32.799999999999997</v>
      </c>
      <c r="K42" s="902">
        <f>IF(QPS!$G55="","",IF(QPS!AC55="","",QPS!AC55))</f>
        <v>1</v>
      </c>
      <c r="L42" s="902">
        <f>IF(QPS!$G55="","",IF(QPS!AD55="","",QPS!AD55))</f>
        <v>1</v>
      </c>
    </row>
    <row r="43" spans="1:12">
      <c r="A43" s="763" t="str">
        <f>IF(QPS!$G56="","",IF(QPS!B56="","",QPS!B56))</f>
        <v>8.3.5</v>
      </c>
      <c r="B43" s="900" t="str">
        <f>IF(QPS!$G56="","",IF(QPS!C56="","",QPS!C56))</f>
        <v>3.05.02</v>
      </c>
      <c r="C43" s="903" t="str">
        <f>IF(QPS!$G56="","",IF(QPS!P56="","",QPS!P56))</f>
        <v>Montaje e instalación de bomba 1760-PU-33002 - Suministro MY</v>
      </c>
      <c r="D43" s="763" t="str">
        <f>IF(QPS!$G56="","",IF(QPS!Q56="","",QPS!Q56))</f>
        <v>En alcance</v>
      </c>
      <c r="E43" s="763" t="str">
        <f>IF(QPS!$G56="","",IF(QPS!R56="","",QPS!R56))</f>
        <v>Mecanica</v>
      </c>
      <c r="F43" s="810">
        <f>IF(QPS!$G56="","",IF(QPS!S56="","",QPS!S56))</f>
        <v>1</v>
      </c>
      <c r="G43" s="763" t="str">
        <f>IF(QPS!$G56="","",IF(QPS!T56="","",QPS!T56))</f>
        <v>UND</v>
      </c>
      <c r="H43" s="904">
        <f>IF(QPS!$G56="","",IF(QPS!U56="","",QPS!U56))</f>
        <v>356.25240000000002</v>
      </c>
      <c r="I43" s="904">
        <f>IF(QPS!$G56="","",IF(QPS!V56="","",QPS!V56))</f>
        <v>356.25240000000002</v>
      </c>
      <c r="J43" s="901">
        <f>IF(QPS!$G56="","",IF(QPS!AB56="","",QPS!AB56))</f>
        <v>32.799999999999997</v>
      </c>
      <c r="K43" s="902">
        <f>IF(QPS!$G56="","",IF(QPS!AC56="","",QPS!AC56))</f>
        <v>1</v>
      </c>
      <c r="L43" s="902">
        <f>IF(QPS!$G56="","",IF(QPS!AD56="","",QPS!AD56))</f>
        <v>1</v>
      </c>
    </row>
    <row r="44" spans="1:12">
      <c r="A44" s="763" t="str">
        <f>IF(QPS!$G57="","",IF(QPS!B57="","",QPS!B57))</f>
        <v>8.3.6</v>
      </c>
      <c r="B44" s="900">
        <f>IF(QPS!$G57="","",IF(QPS!C57="","",QPS!C57))</f>
        <v>3.06</v>
      </c>
      <c r="C44" s="903" t="str">
        <f>IF(QPS!$G57="","",IF(QPS!P57="","",QPS!P57))</f>
        <v>MONTAJE DE TUBERÍAS Y ACCESORIOS - SISTEMA DE FLOCULANTE Y DILUCIÓN</v>
      </c>
      <c r="D44" s="763" t="str">
        <f>IF(QPS!$G57="","",IF(QPS!Q57="","",QPS!Q57))</f>
        <v>En alcance</v>
      </c>
      <c r="E44" s="763" t="str">
        <f>IF(QPS!$G57="","",IF(QPS!R57="","",QPS!R57))</f>
        <v>Mecanica</v>
      </c>
      <c r="F44" s="810" t="str">
        <f>IF(QPS!$G57="","",IF(QPS!S57="","",QPS!S57))</f>
        <v/>
      </c>
      <c r="G44" s="763" t="str">
        <f>IF(QPS!$G57="","",IF(QPS!T57="","",QPS!T57))</f>
        <v/>
      </c>
      <c r="H44" s="904" t="str">
        <f>IF(QPS!$G57="","",IF(QPS!U57="","",QPS!U57))</f>
        <v/>
      </c>
      <c r="I44" s="904" t="str">
        <f>IF(QPS!$G57="","",IF(QPS!V57="","",QPS!V57))</f>
        <v/>
      </c>
      <c r="J44" s="901" t="str">
        <f>IF(QPS!$G57="","",IF(QPS!AB57="","",QPS!AB57))</f>
        <v/>
      </c>
      <c r="K44" s="902" t="str">
        <f>IF(QPS!$G57="","",IF(QPS!AC57="","",QPS!AC57))</f>
        <v/>
      </c>
      <c r="L44" s="902" t="str">
        <f>IF(QPS!$G57="","",IF(QPS!AD57="","",QPS!AD57))</f>
        <v/>
      </c>
    </row>
    <row r="45" spans="1:12">
      <c r="A45" s="763" t="str">
        <f>IF(QPS!$G58="","",IF(QPS!B58="","",QPS!B58))</f>
        <v/>
      </c>
      <c r="B45" s="900" t="str">
        <f>IF(QPS!$G58="","",IF(QPS!C58="","",QPS!C58))</f>
        <v/>
      </c>
      <c r="C45" s="903" t="str">
        <f>IF(QPS!$G58="","",IF(QPS!P58="","",QPS!P58))</f>
        <v/>
      </c>
      <c r="D45" s="763" t="str">
        <f>IF(QPS!$G58="","",IF(QPS!Q58="","",QPS!Q58))</f>
        <v/>
      </c>
      <c r="E45" s="763" t="str">
        <f>IF(QPS!$G58="","",IF(QPS!R58="","",QPS!R58))</f>
        <v/>
      </c>
      <c r="F45" s="810" t="str">
        <f>IF(QPS!$G58="","",IF(QPS!S58="","",QPS!S58))</f>
        <v/>
      </c>
      <c r="G45" s="763" t="str">
        <f>IF(QPS!$G58="","",IF(QPS!T58="","",QPS!T58))</f>
        <v/>
      </c>
      <c r="H45" s="904" t="str">
        <f>IF(QPS!$G58="","",IF(QPS!U58="","",QPS!U58))</f>
        <v/>
      </c>
      <c r="I45" s="904" t="str">
        <f>IF(QPS!$G58="","",IF(QPS!V58="","",QPS!V58))</f>
        <v/>
      </c>
      <c r="J45" s="901" t="str">
        <f>IF(QPS!$G58="","",IF(QPS!AB58="","",QPS!AB58))</f>
        <v/>
      </c>
      <c r="K45" s="902" t="str">
        <f>IF(QPS!$G58="","",IF(QPS!AC58="","",QPS!AC58))</f>
        <v/>
      </c>
      <c r="L45" s="902" t="str">
        <f>IF(QPS!$G58="","",IF(QPS!AD58="","",QPS!AD58))</f>
        <v/>
      </c>
    </row>
    <row r="46" spans="1:12">
      <c r="A46" s="763" t="str">
        <f>IF(QPS!$G59="","",IF(QPS!B59="","",QPS!B59))</f>
        <v>8.3.6</v>
      </c>
      <c r="B46" s="900" t="str">
        <f>IF(QPS!$G59="","",IF(QPS!C59="","",QPS!C59))</f>
        <v>3.06.01</v>
      </c>
      <c r="C46" s="903" t="str">
        <f>IF(QPS!$G59="","",IF(QPS!P59="","",QPS!P59))</f>
        <v>MONTAJE DE PIPE STD WT ERW CS A53-B TYPE E - 3" - AA1B - Suministro MY</v>
      </c>
      <c r="D46" s="763" t="str">
        <f>IF(QPS!$G59="","",IF(QPS!Q59="","",QPS!Q59))</f>
        <v>En alcance</v>
      </c>
      <c r="E46" s="763" t="str">
        <f>IF(QPS!$G59="","",IF(QPS!R59="","",QPS!R59))</f>
        <v>Mecanica</v>
      </c>
      <c r="F46" s="810">
        <f>IF(QPS!$G59="","",IF(QPS!S59="","",QPS!S59))</f>
        <v>312</v>
      </c>
      <c r="G46" s="763" t="str">
        <f>IF(QPS!$G59="","",IF(QPS!T59="","",QPS!T59))</f>
        <v>m</v>
      </c>
      <c r="H46" s="904">
        <f>IF(QPS!$G59="","",IF(QPS!U59="","",QPS!U59))</f>
        <v>28.220626666666668</v>
      </c>
      <c r="I46" s="904">
        <f>IF(QPS!$G59="","",IF(QPS!V59="","",QPS!V59))</f>
        <v>8804.8355200000005</v>
      </c>
      <c r="J46" s="901">
        <f>IF(QPS!$G59="","",IF(QPS!AB59="","",QPS!AB59))</f>
        <v>515.84</v>
      </c>
      <c r="K46" s="902">
        <f>IF(QPS!$G59="","",IF(QPS!AC59="","",QPS!AC59))</f>
        <v>15</v>
      </c>
      <c r="L46" s="902">
        <f>IF(QPS!$G59="","",IF(QPS!AD59="","",QPS!AD59))</f>
        <v>20.8</v>
      </c>
    </row>
    <row r="47" spans="1:12">
      <c r="A47" s="763" t="str">
        <f>IF(QPS!$G60="","",IF(QPS!B60="","",QPS!B60))</f>
        <v>8.3.6</v>
      </c>
      <c r="B47" s="900" t="str">
        <f>IF(QPS!$G60="","",IF(QPS!C60="","",QPS!C60))</f>
        <v>3.06.02</v>
      </c>
      <c r="C47" s="903" t="str">
        <f>IF(QPS!$G60="","",IF(QPS!P60="","",QPS!P60))</f>
        <v>MONTAJE DE PIPE STD WT ERW CS A53-B TYPE E - 4" - AA1B - Suministro MY</v>
      </c>
      <c r="D47" s="763" t="str">
        <f>IF(QPS!$G60="","",IF(QPS!Q60="","",QPS!Q60))</f>
        <v>En alcance</v>
      </c>
      <c r="E47" s="763" t="str">
        <f>IF(QPS!$G60="","",IF(QPS!R60="","",QPS!R60))</f>
        <v>Mecanica</v>
      </c>
      <c r="F47" s="810">
        <f>IF(QPS!$G60="","",IF(QPS!S60="","",QPS!S60))</f>
        <v>23.5</v>
      </c>
      <c r="G47" s="763" t="str">
        <f>IF(QPS!$G60="","",IF(QPS!T60="","",QPS!T60))</f>
        <v>m</v>
      </c>
      <c r="H47" s="904">
        <f>IF(QPS!$G60="","",IF(QPS!U60="","",QPS!U60))</f>
        <v>42.803516666666667</v>
      </c>
      <c r="I47" s="904">
        <f>IF(QPS!$G60="","",IF(QPS!V60="","",QPS!V60))</f>
        <v>1005.8826416666667</v>
      </c>
      <c r="J47" s="901">
        <f>IF(QPS!$G60="","",IF(QPS!AB60="","",QPS!AB60))</f>
        <v>72.849999999999994</v>
      </c>
      <c r="K47" s="902">
        <f>IF(QPS!$G60="","",IF(QPS!AC60="","",QPS!AC60))</f>
        <v>8</v>
      </c>
      <c r="L47" s="902">
        <f>IF(QPS!$G60="","",IF(QPS!AD60="","",QPS!AD60))</f>
        <v>2.9375</v>
      </c>
    </row>
    <row r="48" spans="1:12">
      <c r="A48" s="763" t="str">
        <f>IF(QPS!$G61="","",IF(QPS!B61="","",QPS!B61))</f>
        <v>8.3.6</v>
      </c>
      <c r="B48" s="900" t="str">
        <f>IF(QPS!$G61="","",IF(QPS!C61="","",QPS!C61))</f>
        <v>3.06.03</v>
      </c>
      <c r="C48" s="903" t="str">
        <f>IF(QPS!$G61="","",IF(QPS!P61="","",QPS!P61))</f>
        <v>MONTAJE DE BUTTERFLY 150# CI LUG BUNA-N HNDL OP - 3" - AA1B - Suministro MY</v>
      </c>
      <c r="D48" s="763" t="str">
        <f>IF(QPS!$G61="","",IF(QPS!Q61="","",QPS!Q61))</f>
        <v>En alcance</v>
      </c>
      <c r="E48" s="763" t="str">
        <f>IF(QPS!$G61="","",IF(QPS!R61="","",QPS!R61))</f>
        <v>Mecanica</v>
      </c>
      <c r="F48" s="810">
        <f>IF(QPS!$G61="","",IF(QPS!S61="","",QPS!S61))</f>
        <v>10</v>
      </c>
      <c r="G48" s="763" t="str">
        <f>IF(QPS!$G61="","",IF(QPS!T61="","",QPS!T61))</f>
        <v>UND</v>
      </c>
      <c r="H48" s="904">
        <f>IF(QPS!$G61="","",IF(QPS!U61="","",QPS!U61))</f>
        <v>39.185100000000006</v>
      </c>
      <c r="I48" s="904">
        <f>IF(QPS!$G61="","",IF(QPS!V61="","",QPS!V61))</f>
        <v>391.85100000000006</v>
      </c>
      <c r="J48" s="901">
        <f>IF(QPS!$G61="","",IF(QPS!AB61="","",QPS!AB61))</f>
        <v>42</v>
      </c>
      <c r="K48" s="902">
        <f>IF(QPS!$G61="","",IF(QPS!AC61="","",QPS!AC61))</f>
        <v>4</v>
      </c>
      <c r="L48" s="902">
        <f>IF(QPS!$G61="","",IF(QPS!AD61="","",QPS!AD61))</f>
        <v>2.5</v>
      </c>
    </row>
    <row r="49" spans="1:12">
      <c r="A49" s="763" t="str">
        <f>IF(QPS!$G62="","",IF(QPS!B62="","",QPS!B62))</f>
        <v>8.3.6</v>
      </c>
      <c r="B49" s="900" t="str">
        <f>IF(QPS!$G62="","",IF(QPS!C62="","",QPS!C62))</f>
        <v>3.06.04</v>
      </c>
      <c r="C49" s="903" t="str">
        <f>IF(QPS!$G62="","",IF(QPS!P62="","",QPS!P62))</f>
        <v>MONTAJE DE BUTTERFLY 150# CI LUG BUNA-N HNDL OP - 4" - AA1B - Suministro MY</v>
      </c>
      <c r="D49" s="763" t="str">
        <f>IF(QPS!$G62="","",IF(QPS!Q62="","",QPS!Q62))</f>
        <v>En alcance</v>
      </c>
      <c r="E49" s="763" t="str">
        <f>IF(QPS!$G62="","",IF(QPS!R62="","",QPS!R62))</f>
        <v>Mecanica</v>
      </c>
      <c r="F49" s="810">
        <f>IF(QPS!$G62="","",IF(QPS!S62="","",QPS!S62))</f>
        <v>5</v>
      </c>
      <c r="G49" s="763" t="str">
        <f>IF(QPS!$G62="","",IF(QPS!T62="","",QPS!T62))</f>
        <v>UND</v>
      </c>
      <c r="H49" s="904">
        <f>IF(QPS!$G62="","",IF(QPS!U62="","",QPS!U62))</f>
        <v>39.185100000000006</v>
      </c>
      <c r="I49" s="904">
        <f>IF(QPS!$G62="","",IF(QPS!V62="","",QPS!V62))</f>
        <v>195.92550000000003</v>
      </c>
      <c r="J49" s="901">
        <f>IF(QPS!$G62="","",IF(QPS!AB62="","",QPS!AB62))</f>
        <v>21</v>
      </c>
      <c r="K49" s="902">
        <f>IF(QPS!$G62="","",IF(QPS!AC62="","",QPS!AC62))</f>
        <v>4</v>
      </c>
      <c r="L49" s="902">
        <f>IF(QPS!$G62="","",IF(QPS!AD62="","",QPS!AD62))</f>
        <v>1.25</v>
      </c>
    </row>
    <row r="50" spans="1:12">
      <c r="A50" s="763" t="str">
        <f>IF(QPS!$G63="","",IF(QPS!B63="","",QPS!B63))</f>
        <v>8.3.6</v>
      </c>
      <c r="B50" s="900" t="str">
        <f>IF(QPS!$G63="","",IF(QPS!C63="","",QPS!C63))</f>
        <v>3.06.05</v>
      </c>
      <c r="C50" s="903" t="str">
        <f>IF(QPS!$G63="","",IF(QPS!P63="","",QPS!P63))</f>
        <v>MONTAJE DE CHECK 150# RF STL WAFER BUNA-N DUAL PLATE - 3" - AA1B - Suministro MY</v>
      </c>
      <c r="D50" s="763" t="str">
        <f>IF(QPS!$G63="","",IF(QPS!Q63="","",QPS!Q63))</f>
        <v>En alcance</v>
      </c>
      <c r="E50" s="763" t="str">
        <f>IF(QPS!$G63="","",IF(QPS!R63="","",QPS!R63))</f>
        <v>Mecanica</v>
      </c>
      <c r="F50" s="810">
        <f>IF(QPS!$G63="","",IF(QPS!S63="","",QPS!S63))</f>
        <v>2</v>
      </c>
      <c r="G50" s="763" t="str">
        <f>IF(QPS!$G63="","",IF(QPS!T63="","",QPS!T63))</f>
        <v>UND</v>
      </c>
      <c r="H50" s="904">
        <f>IF(QPS!$G63="","",IF(QPS!U63="","",QPS!U63))</f>
        <v>27.123399999999997</v>
      </c>
      <c r="I50" s="904">
        <f>IF(QPS!$G63="","",IF(QPS!V63="","",QPS!V63))</f>
        <v>54.246799999999993</v>
      </c>
      <c r="J50" s="901">
        <f>IF(QPS!$G63="","",IF(QPS!AB63="","",QPS!AB63))</f>
        <v>5.6</v>
      </c>
      <c r="K50" s="902">
        <f>IF(QPS!$G63="","",IF(QPS!AC63="","",QPS!AC63))</f>
        <v>6</v>
      </c>
      <c r="L50" s="902">
        <f>IF(QPS!$G63="","",IF(QPS!AD63="","",QPS!AD63))</f>
        <v>0.33333333333333331</v>
      </c>
    </row>
    <row r="51" spans="1:12">
      <c r="A51" s="763" t="str">
        <f>IF(QPS!$G64="","",IF(QPS!B64="","",QPS!B64))</f>
        <v>8.3.6</v>
      </c>
      <c r="B51" s="900" t="str">
        <f>IF(QPS!$G64="","",IF(QPS!C64="","",QPS!C64))</f>
        <v>3.06.06</v>
      </c>
      <c r="C51" s="903" t="str">
        <f>IF(QPS!$G64="","",IF(QPS!P64="","",QPS!P64))</f>
        <v>MONTAJE DE FLG SO 150# RF STL A105 - 3" - AA1B - Suministro MY</v>
      </c>
      <c r="D51" s="763" t="str">
        <f>IF(QPS!$G64="","",IF(QPS!Q64="","",QPS!Q64))</f>
        <v>En alcance</v>
      </c>
      <c r="E51" s="763" t="str">
        <f>IF(QPS!$G64="","",IF(QPS!R64="","",QPS!R64))</f>
        <v>Mecanica</v>
      </c>
      <c r="F51" s="810">
        <f>IF(QPS!$G64="","",IF(QPS!S64="","",QPS!S64))</f>
        <v>27</v>
      </c>
      <c r="G51" s="763" t="str">
        <f>IF(QPS!$G64="","",IF(QPS!T64="","",QPS!T64))</f>
        <v>UND</v>
      </c>
      <c r="H51" s="904">
        <f>IF(QPS!$G64="","",IF(QPS!U64="","",QPS!U64))</f>
        <v>36.165666666666667</v>
      </c>
      <c r="I51" s="904">
        <f>IF(QPS!$G64="","",IF(QPS!V64="","",QPS!V64))</f>
        <v>976.47299999999996</v>
      </c>
      <c r="J51" s="901">
        <f>IF(QPS!$G64="","",IF(QPS!AB64="","",QPS!AB64))</f>
        <v>111.6</v>
      </c>
      <c r="K51" s="902">
        <f>IF(QPS!$G64="","",IF(QPS!AC64="","",QPS!AC64))</f>
        <v>6</v>
      </c>
      <c r="L51" s="902">
        <f>IF(QPS!$G64="","",IF(QPS!AD64="","",QPS!AD64))</f>
        <v>4.5</v>
      </c>
    </row>
    <row r="52" spans="1:12">
      <c r="A52" s="763" t="str">
        <f>IF(QPS!$G65="","",IF(QPS!B65="","",QPS!B65))</f>
        <v>8.3.6</v>
      </c>
      <c r="B52" s="900" t="str">
        <f>IF(QPS!$G65="","",IF(QPS!C65="","",QPS!C65))</f>
        <v>3.06.07</v>
      </c>
      <c r="C52" s="903" t="str">
        <f>IF(QPS!$G65="","",IF(QPS!P65="","",QPS!P65))</f>
        <v>MONTAJE DE FLG SO 150# RF STL A105 - 4" - AA1B - Suministro MY</v>
      </c>
      <c r="D52" s="763" t="str">
        <f>IF(QPS!$G65="","",IF(QPS!Q65="","",QPS!Q65))</f>
        <v>En alcance</v>
      </c>
      <c r="E52" s="763" t="str">
        <f>IF(QPS!$G65="","",IF(QPS!R65="","",QPS!R65))</f>
        <v>Mecanica</v>
      </c>
      <c r="F52" s="810">
        <f>IF(QPS!$G65="","",IF(QPS!S65="","",QPS!S65))</f>
        <v>8</v>
      </c>
      <c r="G52" s="763" t="str">
        <f>IF(QPS!$G65="","",IF(QPS!T65="","",QPS!T65))</f>
        <v>UND</v>
      </c>
      <c r="H52" s="904">
        <f>IF(QPS!$G65="","",IF(QPS!U65="","",QPS!U65))</f>
        <v>53.832866666666661</v>
      </c>
      <c r="I52" s="904">
        <f>IF(QPS!$G65="","",IF(QPS!V65="","",QPS!V65))</f>
        <v>430.66293333333329</v>
      </c>
      <c r="J52" s="901">
        <f>IF(QPS!$G65="","",IF(QPS!AB65="","",QPS!AB65))</f>
        <v>33.066666666666663</v>
      </c>
      <c r="K52" s="902">
        <f>IF(QPS!$G65="","",IF(QPS!AC65="","",QPS!AC65))</f>
        <v>6</v>
      </c>
      <c r="L52" s="902">
        <f>IF(QPS!$G65="","",IF(QPS!AD65="","",QPS!AD65))</f>
        <v>1.3333333333333333</v>
      </c>
    </row>
    <row r="53" spans="1:12">
      <c r="A53" s="763" t="str">
        <f>IF(QPS!$G66="","",IF(QPS!B66="","",QPS!B66))</f>
        <v>8.3.6</v>
      </c>
      <c r="B53" s="900" t="str">
        <f>IF(QPS!$G66="","",IF(QPS!C66="","",QPS!C66))</f>
        <v>3.06.08</v>
      </c>
      <c r="C53" s="903" t="str">
        <f>IF(QPS!$G66="","",IF(QPS!P66="","",QPS!P66))</f>
        <v>MONTAJE DE FLG BLIND 150# RF STL A105 - 3" - AA1B - Suministro MY</v>
      </c>
      <c r="D53" s="763" t="str">
        <f>IF(QPS!$G66="","",IF(QPS!Q66="","",QPS!Q66))</f>
        <v>En alcance</v>
      </c>
      <c r="E53" s="763" t="str">
        <f>IF(QPS!$G66="","",IF(QPS!R66="","",QPS!R66))</f>
        <v>Mecanica</v>
      </c>
      <c r="F53" s="810">
        <f>IF(QPS!$G66="","",IF(QPS!S66="","",QPS!S66))</f>
        <v>3</v>
      </c>
      <c r="G53" s="763" t="str">
        <f>IF(QPS!$G66="","",IF(QPS!T66="","",QPS!T66))</f>
        <v>UND</v>
      </c>
      <c r="H53" s="904">
        <f>IF(QPS!$G66="","",IF(QPS!U66="","",QPS!U66))</f>
        <v>53.707666666666654</v>
      </c>
      <c r="I53" s="904">
        <f>IF(QPS!$G66="","",IF(QPS!V66="","",QPS!V66))</f>
        <v>161.12299999999996</v>
      </c>
      <c r="J53" s="901">
        <f>IF(QPS!$G66="","",IF(QPS!AB66="","",QPS!AB66))</f>
        <v>12.4</v>
      </c>
      <c r="K53" s="902">
        <f>IF(QPS!$G66="","",IF(QPS!AC66="","",QPS!AC66))</f>
        <v>6</v>
      </c>
      <c r="L53" s="902">
        <f>IF(QPS!$G66="","",IF(QPS!AD66="","",QPS!AD66))</f>
        <v>0.5</v>
      </c>
    </row>
    <row r="54" spans="1:12">
      <c r="A54" s="763" t="str">
        <f>IF(QPS!$G67="","",IF(QPS!B67="","",QPS!B67))</f>
        <v>8.3.6</v>
      </c>
      <c r="B54" s="900" t="str">
        <f>IF(QPS!$G67="","",IF(QPS!C67="","",QPS!C67))</f>
        <v>3.06.09</v>
      </c>
      <c r="C54" s="903" t="str">
        <f>IF(QPS!$G67="","",IF(QPS!P67="","",QPS!P67))</f>
        <v>MONTAJE DE FLG BLIND 150# RF STL A105 - 4" - AA1B - Suministro MY</v>
      </c>
      <c r="D54" s="763" t="str">
        <f>IF(QPS!$G67="","",IF(QPS!Q67="","",QPS!Q67))</f>
        <v>En alcance</v>
      </c>
      <c r="E54" s="763" t="str">
        <f>IF(QPS!$G67="","",IF(QPS!R67="","",QPS!R67))</f>
        <v>Mecanica</v>
      </c>
      <c r="F54" s="810">
        <f>IF(QPS!$G67="","",IF(QPS!S67="","",QPS!S67))</f>
        <v>1</v>
      </c>
      <c r="G54" s="763" t="str">
        <f>IF(QPS!$G67="","",IF(QPS!T67="","",QPS!T67))</f>
        <v>UND</v>
      </c>
      <c r="H54" s="904">
        <f>IF(QPS!$G67="","",IF(QPS!U67="","",QPS!U67))</f>
        <v>53.832866666666661</v>
      </c>
      <c r="I54" s="904">
        <f>IF(QPS!$G67="","",IF(QPS!V67="","",QPS!V67))</f>
        <v>53.832866666666661</v>
      </c>
      <c r="J54" s="901">
        <f>IF(QPS!$G67="","",IF(QPS!AB67="","",QPS!AB67))</f>
        <v>4.1333333333333329</v>
      </c>
      <c r="K54" s="902">
        <f>IF(QPS!$G67="","",IF(QPS!AC67="","",QPS!AC67))</f>
        <v>6</v>
      </c>
      <c r="L54" s="902">
        <f>IF(QPS!$G67="","",IF(QPS!AD67="","",QPS!AD67))</f>
        <v>0.16666666666666666</v>
      </c>
    </row>
    <row r="55" spans="1:12">
      <c r="A55" s="763" t="str">
        <f>IF(QPS!$G68="","",IF(QPS!B68="","",QPS!B68))</f>
        <v>8.3.6</v>
      </c>
      <c r="B55" s="900" t="str">
        <f>IF(QPS!$G68="","",IF(QPS!C68="","",QPS!C68))</f>
        <v>3.06.10</v>
      </c>
      <c r="C55" s="903" t="str">
        <f>IF(QPS!$G68="","",IF(QPS!P68="","",QPS!P68))</f>
        <v>MONTAJE DE ELL 90 DEG STD LR WT STL A234 WPB - 3" - AA1B - Suministro MY</v>
      </c>
      <c r="D55" s="763" t="str">
        <f>IF(QPS!$G68="","",IF(QPS!Q68="","",QPS!Q68))</f>
        <v>En alcance</v>
      </c>
      <c r="E55" s="763" t="str">
        <f>IF(QPS!$G68="","",IF(QPS!R68="","",QPS!R68))</f>
        <v>Mecanica</v>
      </c>
      <c r="F55" s="810">
        <f>IF(QPS!$G68="","",IF(QPS!S68="","",QPS!S68))</f>
        <v>42</v>
      </c>
      <c r="G55" s="763" t="str">
        <f>IF(QPS!$G68="","",IF(QPS!T68="","",QPS!T68))</f>
        <v>UND</v>
      </c>
      <c r="H55" s="904">
        <f>IF(QPS!$G68="","",IF(QPS!U68="","",QPS!U68))</f>
        <v>45.579971428571426</v>
      </c>
      <c r="I55" s="904">
        <f>IF(QPS!$G68="","",IF(QPS!V68="","",QPS!V68))</f>
        <v>1914.3588</v>
      </c>
      <c r="J55" s="901">
        <f>IF(QPS!$G68="","",IF(QPS!AB68="","",QPS!AB68))</f>
        <v>148.80000000000001</v>
      </c>
      <c r="K55" s="902">
        <f>IF(QPS!$G68="","",IF(QPS!AC68="","",QPS!AC68))</f>
        <v>7</v>
      </c>
      <c r="L55" s="902">
        <f>IF(QPS!$G68="","",IF(QPS!AD68="","",QPS!AD68))</f>
        <v>6</v>
      </c>
    </row>
    <row r="56" spans="1:12">
      <c r="A56" s="763" t="str">
        <f>IF(QPS!$G69="","",IF(QPS!B69="","",QPS!B69))</f>
        <v>8.3.6</v>
      </c>
      <c r="B56" s="900" t="str">
        <f>IF(QPS!$G69="","",IF(QPS!C69="","",QPS!C69))</f>
        <v>3.06.11</v>
      </c>
      <c r="C56" s="903" t="str">
        <f>IF(QPS!$G69="","",IF(QPS!P69="","",QPS!P69))</f>
        <v>MONTAJE DE ELL 90 DEG STD LR WT STL A234 WPB - 4" - AA1B - Suministro MY</v>
      </c>
      <c r="D56" s="763" t="str">
        <f>IF(QPS!$G69="","",IF(QPS!Q69="","",QPS!Q69))</f>
        <v>En alcance</v>
      </c>
      <c r="E56" s="763" t="str">
        <f>IF(QPS!$G69="","",IF(QPS!R69="","",QPS!R69))</f>
        <v>Mecanica</v>
      </c>
      <c r="F56" s="810">
        <f>IF(QPS!$G69="","",IF(QPS!S69="","",QPS!S69))</f>
        <v>6</v>
      </c>
      <c r="G56" s="763" t="str">
        <f>IF(QPS!$G69="","",IF(QPS!T69="","",QPS!T69))</f>
        <v>UND</v>
      </c>
      <c r="H56" s="904">
        <f>IF(QPS!$G69="","",IF(QPS!U69="","",QPS!U69))</f>
        <v>45.767771428571422</v>
      </c>
      <c r="I56" s="904">
        <f>IF(QPS!$G69="","",IF(QPS!V69="","",QPS!V69))</f>
        <v>274.60662857142853</v>
      </c>
      <c r="J56" s="901">
        <f>IF(QPS!$G69="","",IF(QPS!AB69="","",QPS!AB69))</f>
        <v>21.257142857142856</v>
      </c>
      <c r="K56" s="902">
        <f>IF(QPS!$G69="","",IF(QPS!AC69="","",QPS!AC69))</f>
        <v>7</v>
      </c>
      <c r="L56" s="902">
        <f>IF(QPS!$G69="","",IF(QPS!AD69="","",QPS!AD69))</f>
        <v>0.8571428571428571</v>
      </c>
    </row>
    <row r="57" spans="1:12">
      <c r="A57" s="763" t="str">
        <f>IF(QPS!$G70="","",IF(QPS!B70="","",QPS!B70))</f>
        <v>8.3.6</v>
      </c>
      <c r="B57" s="900" t="str">
        <f>IF(QPS!$G70="","",IF(QPS!C70="","",QPS!C70))</f>
        <v>3.06.12</v>
      </c>
      <c r="C57" s="903" t="str">
        <f>IF(QPS!$G70="","",IF(QPS!P70="","",QPS!P70))</f>
        <v>MONTAJE DE ELL 45 DEG STD WT STL A234 WPB - 3" - AA1B - Suministro MY</v>
      </c>
      <c r="D57" s="763" t="str">
        <f>IF(QPS!$G70="","",IF(QPS!Q70="","",QPS!Q70))</f>
        <v>En alcance</v>
      </c>
      <c r="E57" s="763" t="str">
        <f>IF(QPS!$G70="","",IF(QPS!R70="","",QPS!R70))</f>
        <v>Mecanica</v>
      </c>
      <c r="F57" s="810">
        <f>IF(QPS!$G70="","",IF(QPS!S70="","",QPS!S70))</f>
        <v>3</v>
      </c>
      <c r="G57" s="763" t="str">
        <f>IF(QPS!$G70="","",IF(QPS!T70="","",QPS!T70))</f>
        <v>UND</v>
      </c>
      <c r="H57" s="904">
        <f>IF(QPS!$G70="","",IF(QPS!U70="","",QPS!U70))</f>
        <v>52.958066666666653</v>
      </c>
      <c r="I57" s="904">
        <f>IF(QPS!$G70="","",IF(QPS!V70="","",QPS!V70))</f>
        <v>158.87419999999997</v>
      </c>
      <c r="J57" s="901">
        <f>IF(QPS!$G70="","",IF(QPS!AB70="","",QPS!AB70))</f>
        <v>12.4</v>
      </c>
      <c r="K57" s="902">
        <f>IF(QPS!$G70="","",IF(QPS!AC70="","",QPS!AC70))</f>
        <v>6</v>
      </c>
      <c r="L57" s="902">
        <f>IF(QPS!$G70="","",IF(QPS!AD70="","",QPS!AD70))</f>
        <v>0.5</v>
      </c>
    </row>
    <row r="58" spans="1:12">
      <c r="A58" s="763" t="str">
        <f>IF(QPS!$G71="","",IF(QPS!B71="","",QPS!B71))</f>
        <v>8.3.6</v>
      </c>
      <c r="B58" s="900" t="str">
        <f>IF(QPS!$G71="","",IF(QPS!C71="","",QPS!C71))</f>
        <v>3.06.13</v>
      </c>
      <c r="C58" s="903" t="str">
        <f>IF(QPS!$G71="","",IF(QPS!P71="","",QPS!P71))</f>
        <v>MONTAJE DE ELL 45 DEG STD WT STL A234 WPB - 4" - AA1B - Suministro MY</v>
      </c>
      <c r="D58" s="763" t="str">
        <f>IF(QPS!$G71="","",IF(QPS!Q71="","",QPS!Q71))</f>
        <v>En alcance</v>
      </c>
      <c r="E58" s="763" t="str">
        <f>IF(QPS!$G71="","",IF(QPS!R71="","",QPS!R71))</f>
        <v>Mecanica</v>
      </c>
      <c r="F58" s="810">
        <f>IF(QPS!$G71="","",IF(QPS!S71="","",QPS!S71))</f>
        <v>4</v>
      </c>
      <c r="G58" s="763" t="str">
        <f>IF(QPS!$G71="","",IF(QPS!T71="","",QPS!T71))</f>
        <v>UND</v>
      </c>
      <c r="H58" s="904">
        <f>IF(QPS!$G71="","",IF(QPS!U71="","",QPS!U71))</f>
        <v>53.08326666666666</v>
      </c>
      <c r="I58" s="904">
        <f>IF(QPS!$G71="","",IF(QPS!V71="","",QPS!V71))</f>
        <v>212.33306666666664</v>
      </c>
      <c r="J58" s="901">
        <f>IF(QPS!$G71="","",IF(QPS!AB71="","",QPS!AB71))</f>
        <v>16.533333333333331</v>
      </c>
      <c r="K58" s="902">
        <f>IF(QPS!$G71="","",IF(QPS!AC71="","",QPS!AC71))</f>
        <v>6</v>
      </c>
      <c r="L58" s="902">
        <f>IF(QPS!$G71="","",IF(QPS!AD71="","",QPS!AD71))</f>
        <v>0.66666666666666663</v>
      </c>
    </row>
    <row r="59" spans="1:12">
      <c r="A59" s="763" t="str">
        <f>IF(QPS!$G72="","",IF(QPS!B72="","",QPS!B72))</f>
        <v>8.3.6</v>
      </c>
      <c r="B59" s="900" t="str">
        <f>IF(QPS!$G72="","",IF(QPS!C72="","",QPS!C72))</f>
        <v>3.06.14</v>
      </c>
      <c r="C59" s="903" t="str">
        <f>IF(QPS!$G72="","",IF(QPS!P72="","",QPS!P72))</f>
        <v>MONTAJE DE TEE STD WT STL A234 WPB - 3" - AA1B - Suministro MY</v>
      </c>
      <c r="D59" s="763" t="str">
        <f>IF(QPS!$G72="","",IF(QPS!Q72="","",QPS!Q72))</f>
        <v>En alcance</v>
      </c>
      <c r="E59" s="763" t="str">
        <f>IF(QPS!$G72="","",IF(QPS!R72="","",QPS!R72))</f>
        <v>Mecanica</v>
      </c>
      <c r="F59" s="810">
        <f>IF(QPS!$G72="","",IF(QPS!S72="","",QPS!S72))</f>
        <v>6</v>
      </c>
      <c r="G59" s="763" t="str">
        <f>IF(QPS!$G72="","",IF(QPS!T72="","",QPS!T72))</f>
        <v>UND</v>
      </c>
      <c r="H59" s="904">
        <f>IF(QPS!$G72="","",IF(QPS!U72="","",QPS!U72))</f>
        <v>64.525280000000009</v>
      </c>
      <c r="I59" s="904">
        <f>IF(QPS!$G72="","",IF(QPS!V72="","",QPS!V72))</f>
        <v>387.15168000000006</v>
      </c>
      <c r="J59" s="901">
        <f>IF(QPS!$G72="","",IF(QPS!AB72="","",QPS!AB72))</f>
        <v>29.760000000000005</v>
      </c>
      <c r="K59" s="902">
        <f>IF(QPS!$G72="","",IF(QPS!AC72="","",QPS!AC72))</f>
        <v>5</v>
      </c>
      <c r="L59" s="902">
        <f>IF(QPS!$G72="","",IF(QPS!AD72="","",QPS!AD72))</f>
        <v>1.2</v>
      </c>
    </row>
    <row r="60" spans="1:12">
      <c r="A60" s="763" t="str">
        <f>IF(QPS!$G73="","",IF(QPS!B73="","",QPS!B73))</f>
        <v>8.3.6</v>
      </c>
      <c r="B60" s="900" t="str">
        <f>IF(QPS!$G73="","",IF(QPS!C73="","",QPS!C73))</f>
        <v>3.06.15</v>
      </c>
      <c r="C60" s="903" t="str">
        <f>IF(QPS!$G73="","",IF(QPS!P73="","",QPS!P73))</f>
        <v>MONTAJE DE TEE STD WT STL A234 WPB - 4" - AA1B - Suministro MY</v>
      </c>
      <c r="D60" s="763" t="str">
        <f>IF(QPS!$G73="","",IF(QPS!Q73="","",QPS!Q73))</f>
        <v>En alcance</v>
      </c>
      <c r="E60" s="763" t="str">
        <f>IF(QPS!$G73="","",IF(QPS!R73="","",QPS!R73))</f>
        <v>Mecanica</v>
      </c>
      <c r="F60" s="810">
        <f>IF(QPS!$G73="","",IF(QPS!S73="","",QPS!S73))</f>
        <v>2</v>
      </c>
      <c r="G60" s="763" t="str">
        <f>IF(QPS!$G73="","",IF(QPS!T73="","",QPS!T73))</f>
        <v>UND</v>
      </c>
      <c r="H60" s="904">
        <f>IF(QPS!$G73="","",IF(QPS!U73="","",QPS!U73))</f>
        <v>64.775680000000008</v>
      </c>
      <c r="I60" s="904">
        <f>IF(QPS!$G73="","",IF(QPS!V73="","",QPS!V73))</f>
        <v>129.55136000000002</v>
      </c>
      <c r="J60" s="901">
        <f>IF(QPS!$G73="","",IF(QPS!AB73="","",QPS!AB73))</f>
        <v>9.9200000000000017</v>
      </c>
      <c r="K60" s="902">
        <f>IF(QPS!$G73="","",IF(QPS!AC73="","",QPS!AC73))</f>
        <v>5</v>
      </c>
      <c r="L60" s="902">
        <f>IF(QPS!$G73="","",IF(QPS!AD73="","",QPS!AD73))</f>
        <v>0.4</v>
      </c>
    </row>
    <row r="61" spans="1:12">
      <c r="A61" s="763" t="str">
        <f>IF(QPS!$G74="","",IF(QPS!B74="","",QPS!B74))</f>
        <v>8.3.6</v>
      </c>
      <c r="B61" s="900" t="str">
        <f>IF(QPS!$G74="","",IF(QPS!C74="","",QPS!C74))</f>
        <v>3.06.16</v>
      </c>
      <c r="C61" s="903" t="str">
        <f>IF(QPS!$G74="","",IF(QPS!P74="","",QPS!P74))</f>
        <v>MONTAJE DE REDUCER ECC STD WT STL A234 WPB - 4" x 3" - AA1B - Suministro MY</v>
      </c>
      <c r="D61" s="763" t="str">
        <f>IF(QPS!$G74="","",IF(QPS!Q74="","",QPS!Q74))</f>
        <v>En alcance</v>
      </c>
      <c r="E61" s="763" t="str">
        <f>IF(QPS!$G74="","",IF(QPS!R74="","",QPS!R74))</f>
        <v>Mecanica</v>
      </c>
      <c r="F61" s="810">
        <f>IF(QPS!$G74="","",IF(QPS!S74="","",QPS!S74))</f>
        <v>2</v>
      </c>
      <c r="G61" s="763" t="str">
        <f>IF(QPS!$G74="","",IF(QPS!T74="","",QPS!T74))</f>
        <v>UND</v>
      </c>
      <c r="H61" s="904">
        <f>IF(QPS!$G74="","",IF(QPS!U74="","",QPS!U74))</f>
        <v>53.958066666666653</v>
      </c>
      <c r="I61" s="904">
        <f>IF(QPS!$G74="","",IF(QPS!V74="","",QPS!V74))</f>
        <v>107.91613333333331</v>
      </c>
      <c r="J61" s="901">
        <f>IF(QPS!$G74="","",IF(QPS!AB74="","",QPS!AB74))</f>
        <v>8.2666666666666657</v>
      </c>
      <c r="K61" s="902">
        <f>IF(QPS!$G74="","",IF(QPS!AC74="","",QPS!AC74))</f>
        <v>6</v>
      </c>
      <c r="L61" s="902">
        <f>IF(QPS!$G74="","",IF(QPS!AD74="","",QPS!AD74))</f>
        <v>0.33333333333333331</v>
      </c>
    </row>
    <row r="62" spans="1:12">
      <c r="A62" s="763" t="str">
        <f>IF(QPS!$G75="","",IF(QPS!B75="","",QPS!B75))</f>
        <v/>
      </c>
      <c r="B62" s="900" t="str">
        <f>IF(QPS!$G75="","",IF(QPS!C75="","",QPS!C75))</f>
        <v/>
      </c>
      <c r="C62" s="903" t="str">
        <f>IF(QPS!$G75="","",IF(QPS!P75="","",QPS!P75))</f>
        <v/>
      </c>
      <c r="D62" s="763" t="str">
        <f>IF(QPS!$G75="","",IF(QPS!Q75="","",QPS!Q75))</f>
        <v/>
      </c>
      <c r="E62" s="763" t="str">
        <f>IF(QPS!$G75="","",IF(QPS!R75="","",QPS!R75))</f>
        <v/>
      </c>
      <c r="F62" s="810" t="str">
        <f>IF(QPS!$G75="","",IF(QPS!S75="","",QPS!S75))</f>
        <v/>
      </c>
      <c r="G62" s="763" t="str">
        <f>IF(QPS!$G75="","",IF(QPS!T75="","",QPS!T75))</f>
        <v/>
      </c>
      <c r="H62" s="904" t="str">
        <f>IF(QPS!$G75="","",IF(QPS!U75="","",QPS!U75))</f>
        <v/>
      </c>
      <c r="I62" s="904" t="str">
        <f>IF(QPS!$G75="","",IF(QPS!V75="","",QPS!V75))</f>
        <v/>
      </c>
      <c r="J62" s="901" t="str">
        <f>IF(QPS!$G75="","",IF(QPS!AB75="","",QPS!AB75))</f>
        <v/>
      </c>
      <c r="K62" s="902" t="str">
        <f>IF(QPS!$G75="","",IF(QPS!AC75="","",QPS!AC75))</f>
        <v/>
      </c>
      <c r="L62" s="902" t="str">
        <f>IF(QPS!$G75="","",IF(QPS!AD75="","",QPS!AD75))</f>
        <v/>
      </c>
    </row>
    <row r="63" spans="1:12">
      <c r="A63" s="763" t="str">
        <f>IF(QPS!$G76="","",IF(QPS!B76="","",QPS!B76))</f>
        <v>8.3.6</v>
      </c>
      <c r="B63" s="900" t="str">
        <f>IF(QPS!$G76="","",IF(QPS!C76="","",QPS!C76))</f>
        <v>3.06.17</v>
      </c>
      <c r="C63" s="903" t="str">
        <f>IF(QPS!$G76="","",IF(QPS!P76="","",QPS!P76))</f>
        <v>SUMINISTRO Y MONTAJE DE PIPE STD WT ERW CS A53-B TYPE E - ½" - AA1B - Suministro Contratista</v>
      </c>
      <c r="D63" s="763" t="str">
        <f>IF(QPS!$G76="","",IF(QPS!Q76="","",QPS!Q76))</f>
        <v>En alcance</v>
      </c>
      <c r="E63" s="763" t="str">
        <f>IF(QPS!$G76="","",IF(QPS!R76="","",QPS!R76))</f>
        <v>Mecanica</v>
      </c>
      <c r="F63" s="810">
        <f>IF(QPS!$G76="","",IF(QPS!S76="","",QPS!S76))</f>
        <v>6</v>
      </c>
      <c r="G63" s="763" t="str">
        <f>IF(QPS!$G76="","",IF(QPS!T76="","",QPS!T76))</f>
        <v>m</v>
      </c>
      <c r="H63" s="904">
        <f>IF(QPS!$G76="","",IF(QPS!U76="","",QPS!U76))</f>
        <v>34.717532666666671</v>
      </c>
      <c r="I63" s="904">
        <f>IF(QPS!$G76="","",IF(QPS!V76="","",QPS!V76))</f>
        <v>208.30519600000002</v>
      </c>
      <c r="J63" s="901">
        <f>IF(QPS!$G76="","",IF(QPS!AB76="","",QPS!AB76))</f>
        <v>5.952</v>
      </c>
      <c r="K63" s="902">
        <f>IF(QPS!$G76="","",IF(QPS!AC76="","",QPS!AC76))</f>
        <v>25</v>
      </c>
      <c r="L63" s="902">
        <f>IF(QPS!$G76="","",IF(QPS!AD76="","",QPS!AD76))</f>
        <v>0.24</v>
      </c>
    </row>
    <row r="64" spans="1:12">
      <c r="A64" s="763" t="str">
        <f>IF(QPS!$G77="","",IF(QPS!B77="","",QPS!B77))</f>
        <v>8.3.6</v>
      </c>
      <c r="B64" s="900" t="str">
        <f>IF(QPS!$G77="","",IF(QPS!C77="","",QPS!C77))</f>
        <v>3.06.18</v>
      </c>
      <c r="C64" s="903" t="str">
        <f>IF(QPS!$G77="","",IF(QPS!P77="","",QPS!P77))</f>
        <v>SUMINISTRO Y MONTAJE DE PIPE STD WT ERW CS A53-B TYPE E - 1" - AA1B - Suministro Contratista</v>
      </c>
      <c r="D64" s="763" t="str">
        <f>IF(QPS!$G77="","",IF(QPS!Q77="","",QPS!Q77))</f>
        <v>En alcance</v>
      </c>
      <c r="E64" s="763" t="str">
        <f>IF(QPS!$G77="","",IF(QPS!R77="","",QPS!R77))</f>
        <v>Mecanica</v>
      </c>
      <c r="F64" s="810">
        <f>IF(QPS!$G77="","",IF(QPS!S77="","",QPS!S77))</f>
        <v>54</v>
      </c>
      <c r="G64" s="763" t="str">
        <f>IF(QPS!$G77="","",IF(QPS!T77="","",QPS!T77))</f>
        <v>m</v>
      </c>
      <c r="H64" s="904">
        <f>IF(QPS!$G77="","",IF(QPS!U77="","",QPS!U77))</f>
        <v>30.038596000000002</v>
      </c>
      <c r="I64" s="904">
        <f>IF(QPS!$G77="","",IF(QPS!V77="","",QPS!V77))</f>
        <v>1622.0841840000001</v>
      </c>
      <c r="J64" s="901">
        <f>IF(QPS!$G77="","",IF(QPS!AB77="","",QPS!AB77))</f>
        <v>53.568000000000005</v>
      </c>
      <c r="K64" s="902">
        <f>IF(QPS!$G77="","",IF(QPS!AC77="","",QPS!AC77))</f>
        <v>25</v>
      </c>
      <c r="L64" s="902">
        <f>IF(QPS!$G77="","",IF(QPS!AD77="","",QPS!AD77))</f>
        <v>2.16</v>
      </c>
    </row>
    <row r="65" spans="1:12">
      <c r="A65" s="763" t="str">
        <f>IF(QPS!$G78="","",IF(QPS!B78="","",QPS!B78))</f>
        <v>8.3.6</v>
      </c>
      <c r="B65" s="900" t="str">
        <f>IF(QPS!$G78="","",IF(QPS!C78="","",QPS!C78))</f>
        <v>3.06.19</v>
      </c>
      <c r="C65" s="903" t="str">
        <f>IF(QPS!$G78="","",IF(QPS!P78="","",QPS!P78))</f>
        <v>SUMINISTRO Y MONTAJE DE PIPE STD WT ERW CS A53-B TYPE E - 1½" - AA1B - Suministro Contratista</v>
      </c>
      <c r="D65" s="763" t="str">
        <f>IF(QPS!$G78="","",IF(QPS!Q78="","",QPS!Q78))</f>
        <v>En alcance</v>
      </c>
      <c r="E65" s="763" t="str">
        <f>IF(QPS!$G78="","",IF(QPS!R78="","",QPS!R78))</f>
        <v>Mecanica</v>
      </c>
      <c r="F65" s="810">
        <f>IF(QPS!$G78="","",IF(QPS!S78="","",QPS!S78))</f>
        <v>42</v>
      </c>
      <c r="G65" s="763" t="str">
        <f>IF(QPS!$G78="","",IF(QPS!T78="","",QPS!T78))</f>
        <v>m</v>
      </c>
      <c r="H65" s="904">
        <f>IF(QPS!$G78="","",IF(QPS!U78="","",QPS!U78))</f>
        <v>35.632896000000002</v>
      </c>
      <c r="I65" s="904">
        <f>IF(QPS!$G78="","",IF(QPS!V78="","",QPS!V78))</f>
        <v>1496.5816320000001</v>
      </c>
      <c r="J65" s="901">
        <f>IF(QPS!$G78="","",IF(QPS!AB78="","",QPS!AB78))</f>
        <v>41.663999999999994</v>
      </c>
      <c r="K65" s="902">
        <f>IF(QPS!$G78="","",IF(QPS!AC78="","",QPS!AC78))</f>
        <v>25</v>
      </c>
      <c r="L65" s="902">
        <f>IF(QPS!$G78="","",IF(QPS!AD78="","",QPS!AD78))</f>
        <v>1.68</v>
      </c>
    </row>
    <row r="66" spans="1:12">
      <c r="A66" s="763" t="str">
        <f>IF(QPS!$G79="","",IF(QPS!B79="","",QPS!B79))</f>
        <v>8.3.6</v>
      </c>
      <c r="B66" s="900" t="str">
        <f>IF(QPS!$G79="","",IF(QPS!C79="","",QPS!C79))</f>
        <v>3.06.20</v>
      </c>
      <c r="C66" s="903" t="str">
        <f>IF(QPS!$G79="","",IF(QPS!P79="","",QPS!P79))</f>
        <v>SUMINISTRO Y MONTAJE DE PIPE STD WT ERW CS A53-B TYPE E - 2" - AA1B - Suministro Contratista</v>
      </c>
      <c r="D66" s="763" t="str">
        <f>IF(QPS!$G79="","",IF(QPS!Q79="","",QPS!Q79))</f>
        <v>En alcance</v>
      </c>
      <c r="E66" s="763" t="str">
        <f>IF(QPS!$G79="","",IF(QPS!R79="","",QPS!R79))</f>
        <v>Mecanica</v>
      </c>
      <c r="F66" s="810">
        <f>IF(QPS!$G79="","",IF(QPS!S79="","",QPS!S79))</f>
        <v>552</v>
      </c>
      <c r="G66" s="763" t="str">
        <f>IF(QPS!$G79="","",IF(QPS!T79="","",QPS!T79))</f>
        <v>m</v>
      </c>
      <c r="H66" s="904">
        <f>IF(QPS!$G79="","",IF(QPS!U79="","",QPS!U79))</f>
        <v>40.569896</v>
      </c>
      <c r="I66" s="904">
        <f>IF(QPS!$G79="","",IF(QPS!V79="","",QPS!V79))</f>
        <v>22394.582591999999</v>
      </c>
      <c r="J66" s="901">
        <f>IF(QPS!$G79="","",IF(QPS!AB79="","",QPS!AB79))</f>
        <v>547.58400000000006</v>
      </c>
      <c r="K66" s="902">
        <f>IF(QPS!$G79="","",IF(QPS!AC79="","",QPS!AC79))</f>
        <v>25</v>
      </c>
      <c r="L66" s="902">
        <f>IF(QPS!$G79="","",IF(QPS!AD79="","",QPS!AD79))</f>
        <v>22.08</v>
      </c>
    </row>
    <row r="67" spans="1:12">
      <c r="A67" s="763" t="str">
        <f>IF(QPS!$G80="","",IF(QPS!B80="","",QPS!B80))</f>
        <v>8.3.6</v>
      </c>
      <c r="B67" s="900" t="str">
        <f>IF(QPS!$G80="","",IF(QPS!C80="","",QPS!C80))</f>
        <v>3.06.21</v>
      </c>
      <c r="C67" s="903" t="str">
        <f>IF(QPS!$G80="","",IF(QPS!P80="","",QPS!P80))</f>
        <v>SUMINISTRO Y MONTAJE DE CHECK 800# SW STL SWING - 1" - AA1B - Suministro Contratista</v>
      </c>
      <c r="D67" s="763" t="str">
        <f>IF(QPS!$G80="","",IF(QPS!Q80="","",QPS!Q80))</f>
        <v>En alcance</v>
      </c>
      <c r="E67" s="763" t="str">
        <f>IF(QPS!$G80="","",IF(QPS!R80="","",QPS!R80))</f>
        <v>Mecanica</v>
      </c>
      <c r="F67" s="810">
        <f>IF(QPS!$G80="","",IF(QPS!S80="","",QPS!S80))</f>
        <v>5</v>
      </c>
      <c r="G67" s="763" t="str">
        <f>IF(QPS!$G80="","",IF(QPS!T80="","",QPS!T80))</f>
        <v>UND</v>
      </c>
      <c r="H67" s="904">
        <f>IF(QPS!$G80="","",IF(QPS!U80="","",QPS!U80))</f>
        <v>160.51223999999999</v>
      </c>
      <c r="I67" s="904">
        <f>IF(QPS!$G80="","",IF(QPS!V80="","",QPS!V80))</f>
        <v>802.56119999999999</v>
      </c>
      <c r="J67" s="901">
        <f>IF(QPS!$G80="","",IF(QPS!AB80="","",QPS!AB80))</f>
        <v>12.4</v>
      </c>
      <c r="K67" s="902">
        <f>IF(QPS!$G80="","",IF(QPS!AC80="","",QPS!AC80))</f>
        <v>10</v>
      </c>
      <c r="L67" s="902">
        <f>IF(QPS!$G80="","",IF(QPS!AD80="","",QPS!AD80))</f>
        <v>0.5</v>
      </c>
    </row>
    <row r="68" spans="1:12">
      <c r="A68" s="763" t="str">
        <f>IF(QPS!$G81="","",IF(QPS!B81="","",QPS!B81))</f>
        <v>8.3.6</v>
      </c>
      <c r="B68" s="900" t="str">
        <f>IF(QPS!$G81="","",IF(QPS!C81="","",QPS!C81))</f>
        <v>3.06.22</v>
      </c>
      <c r="C68" s="903" t="str">
        <f>IF(QPS!$G81="","",IF(QPS!P81="","",QPS!P81))</f>
        <v>SUMINISTRO Y MONTAJE DE CHECK 800# SW STL SWING - 1½" - AA1B - Suministro Contratista</v>
      </c>
      <c r="D68" s="763" t="str">
        <f>IF(QPS!$G81="","",IF(QPS!Q81="","",QPS!Q81))</f>
        <v>En alcance</v>
      </c>
      <c r="E68" s="763" t="str">
        <f>IF(QPS!$G81="","",IF(QPS!R81="","",QPS!R81))</f>
        <v>Mecanica</v>
      </c>
      <c r="F68" s="810">
        <f>IF(QPS!$G81="","",IF(QPS!S81="","",QPS!S81))</f>
        <v>5</v>
      </c>
      <c r="G68" s="763" t="str">
        <f>IF(QPS!$G81="","",IF(QPS!T81="","",QPS!T81))</f>
        <v>UND</v>
      </c>
      <c r="H68" s="904">
        <f>IF(QPS!$G81="","",IF(QPS!U81="","",QPS!U81))</f>
        <v>175.63744</v>
      </c>
      <c r="I68" s="904">
        <f>IF(QPS!$G81="","",IF(QPS!V81="","",QPS!V81))</f>
        <v>878.18719999999996</v>
      </c>
      <c r="J68" s="901">
        <f>IF(QPS!$G81="","",IF(QPS!AB81="","",QPS!AB81))</f>
        <v>12.4</v>
      </c>
      <c r="K68" s="902">
        <f>IF(QPS!$G81="","",IF(QPS!AC81="","",QPS!AC81))</f>
        <v>10</v>
      </c>
      <c r="L68" s="902">
        <f>IF(QPS!$G81="","",IF(QPS!AD81="","",QPS!AD81))</f>
        <v>0.5</v>
      </c>
    </row>
    <row r="69" spans="1:12">
      <c r="A69" s="763" t="str">
        <f>IF(QPS!$G82="","",IF(QPS!B82="","",QPS!B82))</f>
        <v>8.3.6</v>
      </c>
      <c r="B69" s="900" t="str">
        <f>IF(QPS!$G82="","",IF(QPS!C82="","",QPS!C82))</f>
        <v>3.06.23</v>
      </c>
      <c r="C69" s="903" t="str">
        <f>IF(QPS!$G82="","",IF(QPS!P82="","",QPS!P82))</f>
        <v>SUMINISTRO Y MONTAJE DE CHECK 800# SW STL SWING - 2" - AA1B - Suministro Contratista</v>
      </c>
      <c r="D69" s="763" t="str">
        <f>IF(QPS!$G82="","",IF(QPS!Q82="","",QPS!Q82))</f>
        <v>En alcance</v>
      </c>
      <c r="E69" s="763" t="str">
        <f>IF(QPS!$G82="","",IF(QPS!R82="","",QPS!R82))</f>
        <v>Mecanica</v>
      </c>
      <c r="F69" s="810">
        <f>IF(QPS!$G82="","",IF(QPS!S82="","",QPS!S82))</f>
        <v>1</v>
      </c>
      <c r="G69" s="763" t="str">
        <f>IF(QPS!$G82="","",IF(QPS!T82="","",QPS!T82))</f>
        <v>UND</v>
      </c>
      <c r="H69" s="904">
        <f>IF(QPS!$G82="","",IF(QPS!U82="","",QPS!U82))</f>
        <v>202.76264</v>
      </c>
      <c r="I69" s="904">
        <f>IF(QPS!$G82="","",IF(QPS!V82="","",QPS!V82))</f>
        <v>202.76264</v>
      </c>
      <c r="J69" s="901">
        <f>IF(QPS!$G82="","",IF(QPS!AB82="","",QPS!AB82))</f>
        <v>2.4800000000000004</v>
      </c>
      <c r="K69" s="902">
        <f>IF(QPS!$G82="","",IF(QPS!AC82="","",QPS!AC82))</f>
        <v>10</v>
      </c>
      <c r="L69" s="902">
        <f>IF(QPS!$G82="","",IF(QPS!AD82="","",QPS!AD82))</f>
        <v>0.1</v>
      </c>
    </row>
    <row r="70" spans="1:12">
      <c r="A70" s="763" t="str">
        <f>IF(QPS!$G83="","",IF(QPS!B83="","",QPS!B83))</f>
        <v>8.3.6</v>
      </c>
      <c r="B70" s="900" t="str">
        <f>IF(QPS!$G83="","",IF(QPS!C83="","",QPS!C83))</f>
        <v>3.06.24</v>
      </c>
      <c r="C70" s="903" t="str">
        <f>IF(QPS!$G83="","",IF(QPS!P83="","",QPS!P83))</f>
        <v>SUMINISTRO Y MONTAJE DE BALL 300# SCRD STL CS/SS, HNDL OP - ½" - AA1B - Suministro Contratista</v>
      </c>
      <c r="D70" s="763" t="str">
        <f>IF(QPS!$G83="","",IF(QPS!Q83="","",QPS!Q83))</f>
        <v>En alcance</v>
      </c>
      <c r="E70" s="763" t="str">
        <f>IF(QPS!$G83="","",IF(QPS!R83="","",QPS!R83))</f>
        <v>Mecanica</v>
      </c>
      <c r="F70" s="810">
        <f>IF(QPS!$G83="","",IF(QPS!S83="","",QPS!S83))</f>
        <v>21</v>
      </c>
      <c r="G70" s="763" t="str">
        <f>IF(QPS!$G83="","",IF(QPS!T83="","",QPS!T83))</f>
        <v>UND</v>
      </c>
      <c r="H70" s="904">
        <f>IF(QPS!$G83="","",IF(QPS!U83="","",QPS!U83))</f>
        <v>38.342550000000003</v>
      </c>
      <c r="I70" s="904">
        <f>IF(QPS!$G83="","",IF(QPS!V83="","",QPS!V83))</f>
        <v>805.19355000000007</v>
      </c>
      <c r="J70" s="901">
        <f>IF(QPS!$G83="","",IF(QPS!AB83="","",QPS!AB83))</f>
        <v>44.1</v>
      </c>
      <c r="K70" s="902">
        <f>IF(QPS!$G83="","",IF(QPS!AC83="","",QPS!AC83))</f>
        <v>8</v>
      </c>
      <c r="L70" s="902">
        <f>IF(QPS!$G83="","",IF(QPS!AD83="","",QPS!AD83))</f>
        <v>2.625</v>
      </c>
    </row>
    <row r="71" spans="1:12">
      <c r="A71" s="763" t="str">
        <f>IF(QPS!$G84="","",IF(QPS!B84="","",QPS!B84))</f>
        <v>8.3.6</v>
      </c>
      <c r="B71" s="900" t="str">
        <f>IF(QPS!$G84="","",IF(QPS!C84="","",QPS!C84))</f>
        <v>3.06.25</v>
      </c>
      <c r="C71" s="903" t="str">
        <f>IF(QPS!$G84="","",IF(QPS!P84="","",QPS!P84))</f>
        <v>SUMINISTRO Y MONTAJE DE BALL 300# SCRD STL CS/SS, HNDL OP - 1" - AA1B - Suministro Contratista</v>
      </c>
      <c r="D71" s="763" t="str">
        <f>IF(QPS!$G84="","",IF(QPS!Q84="","",QPS!Q84))</f>
        <v>En alcance</v>
      </c>
      <c r="E71" s="763" t="str">
        <f>IF(QPS!$G84="","",IF(QPS!R84="","",QPS!R84))</f>
        <v>Mecanica</v>
      </c>
      <c r="F71" s="810">
        <f>IF(QPS!$G84="","",IF(QPS!S84="","",QPS!S84))</f>
        <v>22</v>
      </c>
      <c r="G71" s="763" t="str">
        <f>IF(QPS!$G84="","",IF(QPS!T84="","",QPS!T84))</f>
        <v>UND</v>
      </c>
      <c r="H71" s="904">
        <f>IF(QPS!$G84="","",IF(QPS!U84="","",QPS!U84))</f>
        <v>46.602550000000001</v>
      </c>
      <c r="I71" s="904">
        <f>IF(QPS!$G84="","",IF(QPS!V84="","",QPS!V84))</f>
        <v>1025.2561000000001</v>
      </c>
      <c r="J71" s="901">
        <f>IF(QPS!$G84="","",IF(QPS!AB84="","",QPS!AB84))</f>
        <v>46.2</v>
      </c>
      <c r="K71" s="902">
        <f>IF(QPS!$G84="","",IF(QPS!AC84="","",QPS!AC84))</f>
        <v>8</v>
      </c>
      <c r="L71" s="902">
        <f>IF(QPS!$G84="","",IF(QPS!AD84="","",QPS!AD84))</f>
        <v>2.75</v>
      </c>
    </row>
    <row r="72" spans="1:12">
      <c r="A72" s="763" t="str">
        <f>IF(QPS!$G85="","",IF(QPS!B85="","",QPS!B85))</f>
        <v>8.3.6</v>
      </c>
      <c r="B72" s="900" t="str">
        <f>IF(QPS!$G85="","",IF(QPS!C85="","",QPS!C85))</f>
        <v>3.06.26</v>
      </c>
      <c r="C72" s="903" t="str">
        <f>IF(QPS!$G85="","",IF(QPS!P85="","",QPS!P85))</f>
        <v>SUMINISTRO Y MONTAJE DE BALL 300# SCRD STL CS/SS, HNDL OP - 1½" - AA1B - Suministro Contratista</v>
      </c>
      <c r="D72" s="763" t="str">
        <f>IF(QPS!$G85="","",IF(QPS!Q85="","",QPS!Q85))</f>
        <v>En alcance</v>
      </c>
      <c r="E72" s="763" t="str">
        <f>IF(QPS!$G85="","",IF(QPS!R85="","",QPS!R85))</f>
        <v>Mecanica</v>
      </c>
      <c r="F72" s="810">
        <f>IF(QPS!$G85="","",IF(QPS!S85="","",QPS!S85))</f>
        <v>17</v>
      </c>
      <c r="G72" s="763" t="str">
        <f>IF(QPS!$G85="","",IF(QPS!T85="","",QPS!T85))</f>
        <v>UND</v>
      </c>
      <c r="H72" s="904">
        <f>IF(QPS!$G85="","",IF(QPS!U85="","",QPS!U85))</f>
        <v>48.592550000000003</v>
      </c>
      <c r="I72" s="904">
        <f>IF(QPS!$G85="","",IF(QPS!V85="","",QPS!V85))</f>
        <v>826.07335</v>
      </c>
      <c r="J72" s="901">
        <f>IF(QPS!$G85="","",IF(QPS!AB85="","",QPS!AB85))</f>
        <v>35.700000000000003</v>
      </c>
      <c r="K72" s="902">
        <f>IF(QPS!$G85="","",IF(QPS!AC85="","",QPS!AC85))</f>
        <v>8</v>
      </c>
      <c r="L72" s="902">
        <f>IF(QPS!$G85="","",IF(QPS!AD85="","",QPS!AD85))</f>
        <v>2.125</v>
      </c>
    </row>
    <row r="73" spans="1:12">
      <c r="A73" s="763" t="str">
        <f>IF(QPS!$G86="","",IF(QPS!B86="","",QPS!B86))</f>
        <v>8.3.6</v>
      </c>
      <c r="B73" s="900" t="str">
        <f>IF(QPS!$G86="","",IF(QPS!C86="","",QPS!C86))</f>
        <v>3.06.27</v>
      </c>
      <c r="C73" s="903" t="str">
        <f>IF(QPS!$G86="","",IF(QPS!P86="","",QPS!P86))</f>
        <v>SUMINISTRO Y MONTAJE DE BALL 300# SCRD STL CS/SS, HNDL OP - 2" - AA1B - Suministro Contratista</v>
      </c>
      <c r="D73" s="763" t="str">
        <f>IF(QPS!$G86="","",IF(QPS!Q86="","",QPS!Q86))</f>
        <v>En alcance</v>
      </c>
      <c r="E73" s="763" t="str">
        <f>IF(QPS!$G86="","",IF(QPS!R86="","",QPS!R86))</f>
        <v>Mecanica</v>
      </c>
      <c r="F73" s="810">
        <f>IF(QPS!$G86="","",IF(QPS!S86="","",QPS!S86))</f>
        <v>18</v>
      </c>
      <c r="G73" s="763" t="str">
        <f>IF(QPS!$G86="","",IF(QPS!T86="","",QPS!T86))</f>
        <v>UND</v>
      </c>
      <c r="H73" s="904">
        <f>IF(QPS!$G86="","",IF(QPS!U86="","",QPS!U86))</f>
        <v>52.792550000000006</v>
      </c>
      <c r="I73" s="904">
        <f>IF(QPS!$G86="","",IF(QPS!V86="","",QPS!V86))</f>
        <v>950.2659000000001</v>
      </c>
      <c r="J73" s="901">
        <f>IF(QPS!$G86="","",IF(QPS!AB86="","",QPS!AB86))</f>
        <v>37.799999999999997</v>
      </c>
      <c r="K73" s="902">
        <f>IF(QPS!$G86="","",IF(QPS!AC86="","",QPS!AC86))</f>
        <v>8</v>
      </c>
      <c r="L73" s="902">
        <f>IF(QPS!$G86="","",IF(QPS!AD86="","",QPS!AD86))</f>
        <v>2.25</v>
      </c>
    </row>
    <row r="74" spans="1:12">
      <c r="A74" s="763" t="str">
        <f>IF(QPS!$G87="","",IF(QPS!B87="","",QPS!B87))</f>
        <v>8.3.6</v>
      </c>
      <c r="B74" s="900" t="str">
        <f>IF(QPS!$G87="","",IF(QPS!C87="","",QPS!C87))</f>
        <v>3.06.28</v>
      </c>
      <c r="C74" s="903" t="str">
        <f>IF(QPS!$G87="","",IF(QPS!P87="","",QPS!P87))</f>
        <v>SUMINISTRO Y MONTAJE DE FLG SW CLASS 150 RF CS STD BORE A105 - ½" - AA1B - Suministro Contratista</v>
      </c>
      <c r="D74" s="763" t="str">
        <f>IF(QPS!$G87="","",IF(QPS!Q87="","",QPS!Q87))</f>
        <v>En alcance</v>
      </c>
      <c r="E74" s="763" t="str">
        <f>IF(QPS!$G87="","",IF(QPS!R87="","",QPS!R87))</f>
        <v>Mecanica</v>
      </c>
      <c r="F74" s="810">
        <f>IF(QPS!$G87="","",IF(QPS!S87="","",QPS!S87))</f>
        <v>2</v>
      </c>
      <c r="G74" s="763" t="str">
        <f>IF(QPS!$G87="","",IF(QPS!T87="","",QPS!T87))</f>
        <v>UND</v>
      </c>
      <c r="H74" s="904">
        <f>IF(QPS!$G87="","",IF(QPS!U87="","",QPS!U87))</f>
        <v>106.83838571428572</v>
      </c>
      <c r="I74" s="904">
        <f>IF(QPS!$G87="","",IF(QPS!V87="","",QPS!V87))</f>
        <v>213.67677142857144</v>
      </c>
      <c r="J74" s="901">
        <f>IF(QPS!$G87="","",IF(QPS!AB87="","",QPS!AB87))</f>
        <v>12.4</v>
      </c>
      <c r="K74" s="902">
        <f>IF(QPS!$G87="","",IF(QPS!AC87="","",QPS!AC87))</f>
        <v>4</v>
      </c>
      <c r="L74" s="902">
        <f>IF(QPS!$G87="","",IF(QPS!AD87="","",QPS!AD87))</f>
        <v>0.5</v>
      </c>
    </row>
    <row r="75" spans="1:12">
      <c r="A75" s="763" t="str">
        <f>IF(QPS!$G88="","",IF(QPS!B88="","",QPS!B88))</f>
        <v>8.3.6</v>
      </c>
      <c r="B75" s="900" t="str">
        <f>IF(QPS!$G88="","",IF(QPS!C88="","",QPS!C88))</f>
        <v>3.06.29</v>
      </c>
      <c r="C75" s="903" t="str">
        <f>IF(QPS!$G88="","",IF(QPS!P88="","",QPS!P88))</f>
        <v>SUMINISTRO Y MONTAJE DE FLG SW CLASS 150 RF CS STD BORE A105 - 1" - AA1B - Suministro Contratista</v>
      </c>
      <c r="D75" s="763" t="str">
        <f>IF(QPS!$G88="","",IF(QPS!Q88="","",QPS!Q88))</f>
        <v>En alcance</v>
      </c>
      <c r="E75" s="763" t="str">
        <f>IF(QPS!$G88="","",IF(QPS!R88="","",QPS!R88))</f>
        <v>Mecanica</v>
      </c>
      <c r="F75" s="810">
        <f>IF(QPS!$G88="","",IF(QPS!S88="","",QPS!S88))</f>
        <v>5</v>
      </c>
      <c r="G75" s="763" t="str">
        <f>IF(QPS!$G88="","",IF(QPS!T88="","",QPS!T88))</f>
        <v>UND</v>
      </c>
      <c r="H75" s="904">
        <f>IF(QPS!$G88="","",IF(QPS!U88="","",QPS!U88))</f>
        <v>112.67787142857142</v>
      </c>
      <c r="I75" s="904">
        <f>IF(QPS!$G88="","",IF(QPS!V88="","",QPS!V88))</f>
        <v>563.38935714285708</v>
      </c>
      <c r="J75" s="901">
        <f>IF(QPS!$G88="","",IF(QPS!AB88="","",QPS!AB88))</f>
        <v>31</v>
      </c>
      <c r="K75" s="902">
        <f>IF(QPS!$G88="","",IF(QPS!AC88="","",QPS!AC88))</f>
        <v>4</v>
      </c>
      <c r="L75" s="902">
        <f>IF(QPS!$G88="","",IF(QPS!AD88="","",QPS!AD88))</f>
        <v>1.25</v>
      </c>
    </row>
    <row r="76" spans="1:12">
      <c r="A76" s="763" t="str">
        <f>IF(QPS!$G89="","",IF(QPS!B89="","",QPS!B89))</f>
        <v>8.3.6</v>
      </c>
      <c r="B76" s="900" t="str">
        <f>IF(QPS!$G89="","",IF(QPS!C89="","",QPS!C89))</f>
        <v>3.06.30</v>
      </c>
      <c r="C76" s="903" t="str">
        <f>IF(QPS!$G89="","",IF(QPS!P89="","",QPS!P89))</f>
        <v>SUMINISTRO Y MONTAJE DE FLG SW CLASS 150 RF CS STD BORE A105 - 1½" - AA1B - Suministro Contratista</v>
      </c>
      <c r="D76" s="763" t="str">
        <f>IF(QPS!$G89="","",IF(QPS!Q89="","",QPS!Q89))</f>
        <v>En alcance</v>
      </c>
      <c r="E76" s="763" t="str">
        <f>IF(QPS!$G89="","",IF(QPS!R89="","",QPS!R89))</f>
        <v>Mecanica</v>
      </c>
      <c r="F76" s="810">
        <f>IF(QPS!$G89="","",IF(QPS!S89="","",QPS!S89))</f>
        <v>11</v>
      </c>
      <c r="G76" s="763" t="str">
        <f>IF(QPS!$G89="","",IF(QPS!T89="","",QPS!T89))</f>
        <v>UND</v>
      </c>
      <c r="H76" s="904">
        <f>IF(QPS!$G89="","",IF(QPS!U89="","",QPS!U89))</f>
        <v>124.23164285714284</v>
      </c>
      <c r="I76" s="904">
        <f>IF(QPS!$G89="","",IF(QPS!V89="","",QPS!V89))</f>
        <v>1366.5480714285713</v>
      </c>
      <c r="J76" s="901">
        <f>IF(QPS!$G89="","",IF(QPS!AB89="","",QPS!AB89))</f>
        <v>68.2</v>
      </c>
      <c r="K76" s="902">
        <f>IF(QPS!$G89="","",IF(QPS!AC89="","",QPS!AC89))</f>
        <v>4</v>
      </c>
      <c r="L76" s="902">
        <f>IF(QPS!$G89="","",IF(QPS!AD89="","",QPS!AD89))</f>
        <v>2.75</v>
      </c>
    </row>
    <row r="77" spans="1:12">
      <c r="A77" s="763" t="str">
        <f>IF(QPS!$G90="","",IF(QPS!B90="","",QPS!B90))</f>
        <v>8.3.6</v>
      </c>
      <c r="B77" s="900" t="str">
        <f>IF(QPS!$G90="","",IF(QPS!C90="","",QPS!C90))</f>
        <v>3.06.31</v>
      </c>
      <c r="C77" s="903" t="str">
        <f>IF(QPS!$G90="","",IF(QPS!P90="","",QPS!P90))</f>
        <v>SUMINISTRO Y MONTAJE DE FLG SW CLASS 150 RF CS STD BORE A105 - 2" - AA1B - Suministro Contratista</v>
      </c>
      <c r="D77" s="763" t="str">
        <f>IF(QPS!$G90="","",IF(QPS!Q90="","",QPS!Q90))</f>
        <v>En alcance</v>
      </c>
      <c r="E77" s="763" t="str">
        <f>IF(QPS!$G90="","",IF(QPS!R90="","",QPS!R90))</f>
        <v>Mecanica</v>
      </c>
      <c r="F77" s="810">
        <f>IF(QPS!$G90="","",IF(QPS!S90="","",QPS!S90))</f>
        <v>7</v>
      </c>
      <c r="G77" s="763" t="str">
        <f>IF(QPS!$G90="","",IF(QPS!T90="","",QPS!T90))</f>
        <v>UND</v>
      </c>
      <c r="H77" s="904">
        <f>IF(QPS!$G90="","",IF(QPS!U90="","",QPS!U90))</f>
        <v>158.09430476190477</v>
      </c>
      <c r="I77" s="904">
        <f>IF(QPS!$G90="","",IF(QPS!V90="","",QPS!V90))</f>
        <v>1106.6601333333333</v>
      </c>
      <c r="J77" s="901">
        <f>IF(QPS!$G90="","",IF(QPS!AB90="","",QPS!AB90))</f>
        <v>57.86666666666666</v>
      </c>
      <c r="K77" s="902">
        <f>IF(QPS!$G90="","",IF(QPS!AC90="","",QPS!AC90))</f>
        <v>3</v>
      </c>
      <c r="L77" s="902">
        <f>IF(QPS!$G90="","",IF(QPS!AD90="","",QPS!AD90))</f>
        <v>2.3333333333333335</v>
      </c>
    </row>
    <row r="78" spans="1:12">
      <c r="A78" s="763" t="str">
        <f>IF(QPS!$G91="","",IF(QPS!B91="","",QPS!B91))</f>
        <v>8.3.6</v>
      </c>
      <c r="B78" s="900" t="str">
        <f>IF(QPS!$G91="","",IF(QPS!C91="","",QPS!C91))</f>
        <v>3.06.32</v>
      </c>
      <c r="C78" s="903" t="str">
        <f>IF(QPS!$G91="","",IF(QPS!P91="","",QPS!P91))</f>
        <v>SUMINISTRO Y MONTAJE DE GASKET 150#NOM-ASB-RING PT AGT 1/8"THK - ½" - AA1B - Suministro Contratista</v>
      </c>
      <c r="D78" s="763" t="str">
        <f>IF(QPS!$G91="","",IF(QPS!Q91="","",QPS!Q91))</f>
        <v>En alcance</v>
      </c>
      <c r="E78" s="763" t="str">
        <f>IF(QPS!$G91="","",IF(QPS!R91="","",QPS!R91))</f>
        <v>Mecanica</v>
      </c>
      <c r="F78" s="810">
        <f>IF(QPS!$G91="","",IF(QPS!S91="","",QPS!S91))</f>
        <v>2</v>
      </c>
      <c r="G78" s="763" t="str">
        <f>IF(QPS!$G91="","",IF(QPS!T91="","",QPS!T91))</f>
        <v>UND</v>
      </c>
      <c r="H78" s="904">
        <f>IF(QPS!$G91="","",IF(QPS!U91="","",QPS!U91))</f>
        <v>19.394808000000001</v>
      </c>
      <c r="I78" s="904">
        <f>IF(QPS!$G91="","",IF(QPS!V91="","",QPS!V91))</f>
        <v>38.789616000000002</v>
      </c>
      <c r="J78" s="901">
        <f>IF(QPS!$G91="","",IF(QPS!AB91="","",QPS!AB91))</f>
        <v>0.67199999999999993</v>
      </c>
      <c r="K78" s="902">
        <f>IF(QPS!$G91="","",IF(QPS!AC91="","",QPS!AC91))</f>
        <v>50</v>
      </c>
      <c r="L78" s="902">
        <f>IF(QPS!$G91="","",IF(QPS!AD91="","",QPS!AD91))</f>
        <v>0.04</v>
      </c>
    </row>
    <row r="79" spans="1:12">
      <c r="A79" s="763" t="str">
        <f>IF(QPS!$G92="","",IF(QPS!B92="","",QPS!B92))</f>
        <v>8.3.6</v>
      </c>
      <c r="B79" s="900" t="str">
        <f>IF(QPS!$G92="","",IF(QPS!C92="","",QPS!C92))</f>
        <v>3.06.33</v>
      </c>
      <c r="C79" s="903" t="str">
        <f>IF(QPS!$G92="","",IF(QPS!P92="","",QPS!P92))</f>
        <v>SUMINISTRO Y MONTAJE DE GASKET 150#NOM-ASB-RING PT AGT 1/8"THK - 1" - AA1B - Suministro Contratista</v>
      </c>
      <c r="D79" s="763" t="str">
        <f>IF(QPS!$G92="","",IF(QPS!Q92="","",QPS!Q92))</f>
        <v>En alcance</v>
      </c>
      <c r="E79" s="763" t="str">
        <f>IF(QPS!$G92="","",IF(QPS!R92="","",QPS!R92))</f>
        <v>Mecanica</v>
      </c>
      <c r="F79" s="810">
        <f>IF(QPS!$G92="","",IF(QPS!S92="","",QPS!S92))</f>
        <v>5</v>
      </c>
      <c r="G79" s="763" t="str">
        <f>IF(QPS!$G92="","",IF(QPS!T92="","",QPS!T92))</f>
        <v>UND</v>
      </c>
      <c r="H79" s="904">
        <f>IF(QPS!$G92="","",IF(QPS!U92="","",QPS!U92))</f>
        <v>24.394808000000001</v>
      </c>
      <c r="I79" s="904">
        <f>IF(QPS!$G92="","",IF(QPS!V92="","",QPS!V92))</f>
        <v>121.97404</v>
      </c>
      <c r="J79" s="901">
        <f>IF(QPS!$G92="","",IF(QPS!AB92="","",QPS!AB92))</f>
        <v>1.6800000000000002</v>
      </c>
      <c r="K79" s="902">
        <f>IF(QPS!$G92="","",IF(QPS!AC92="","",QPS!AC92))</f>
        <v>50</v>
      </c>
      <c r="L79" s="902">
        <f>IF(QPS!$G92="","",IF(QPS!AD92="","",QPS!AD92))</f>
        <v>0.1</v>
      </c>
    </row>
    <row r="80" spans="1:12">
      <c r="A80" s="763" t="str">
        <f>IF(QPS!$G93="","",IF(QPS!B93="","",QPS!B93))</f>
        <v>8.3.6</v>
      </c>
      <c r="B80" s="900" t="str">
        <f>IF(QPS!$G93="","",IF(QPS!C93="","",QPS!C93))</f>
        <v>3.06.34</v>
      </c>
      <c r="C80" s="903" t="str">
        <f>IF(QPS!$G93="","",IF(QPS!P93="","",QPS!P93))</f>
        <v>SUMINISTRO Y MONTAJE DE GASKET 150#NOM-ASB-RING PT AGT 1/8"THK - 1½" - AA1B - Suministro Contratista</v>
      </c>
      <c r="D80" s="763" t="str">
        <f>IF(QPS!$G93="","",IF(QPS!Q93="","",QPS!Q93))</f>
        <v>En alcance</v>
      </c>
      <c r="E80" s="763" t="str">
        <f>IF(QPS!$G93="","",IF(QPS!R93="","",QPS!R93))</f>
        <v>Mecanica</v>
      </c>
      <c r="F80" s="810">
        <f>IF(QPS!$G93="","",IF(QPS!S93="","",QPS!S93))</f>
        <v>11</v>
      </c>
      <c r="G80" s="763" t="str">
        <f>IF(QPS!$G93="","",IF(QPS!T93="","",QPS!T93))</f>
        <v>UND</v>
      </c>
      <c r="H80" s="904">
        <f>IF(QPS!$G93="","",IF(QPS!U93="","",QPS!U93))</f>
        <v>29.394808000000001</v>
      </c>
      <c r="I80" s="904">
        <f>IF(QPS!$G93="","",IF(QPS!V93="","",QPS!V93))</f>
        <v>323.34288800000002</v>
      </c>
      <c r="J80" s="901">
        <f>IF(QPS!$G93="","",IF(QPS!AB93="","",QPS!AB93))</f>
        <v>3.6959999999999997</v>
      </c>
      <c r="K80" s="902">
        <f>IF(QPS!$G93="","",IF(QPS!AC93="","",QPS!AC93))</f>
        <v>50</v>
      </c>
      <c r="L80" s="902">
        <f>IF(QPS!$G93="","",IF(QPS!AD93="","",QPS!AD93))</f>
        <v>0.22</v>
      </c>
    </row>
    <row r="81" spans="1:12">
      <c r="A81" s="763" t="str">
        <f>IF(QPS!$G94="","",IF(QPS!B94="","",QPS!B94))</f>
        <v>8.3.6</v>
      </c>
      <c r="B81" s="900" t="str">
        <f>IF(QPS!$G94="","",IF(QPS!C94="","",QPS!C94))</f>
        <v>3.06.35</v>
      </c>
      <c r="C81" s="903" t="str">
        <f>IF(QPS!$G94="","",IF(QPS!P94="","",QPS!P94))</f>
        <v>SUMINISTRO Y MONTAJE DE GASKET 150#NOM-ASB-RING PT AGT 1/8"THK - 2" - AA1B - Suministro Contratista</v>
      </c>
      <c r="D81" s="763" t="str">
        <f>IF(QPS!$G94="","",IF(QPS!Q94="","",QPS!Q94))</f>
        <v>En alcance</v>
      </c>
      <c r="E81" s="763" t="str">
        <f>IF(QPS!$G94="","",IF(QPS!R94="","",QPS!R94))</f>
        <v>Mecanica</v>
      </c>
      <c r="F81" s="810">
        <f>IF(QPS!$G94="","",IF(QPS!S94="","",QPS!S94))</f>
        <v>7</v>
      </c>
      <c r="G81" s="763" t="str">
        <f>IF(QPS!$G94="","",IF(QPS!T94="","",QPS!T94))</f>
        <v>UND</v>
      </c>
      <c r="H81" s="904">
        <f>IF(QPS!$G94="","",IF(QPS!U94="","",QPS!U94))</f>
        <v>32.394807999999998</v>
      </c>
      <c r="I81" s="904">
        <f>IF(QPS!$G94="","",IF(QPS!V94="","",QPS!V94))</f>
        <v>226.76365599999997</v>
      </c>
      <c r="J81" s="901">
        <f>IF(QPS!$G94="","",IF(QPS!AB94="","",QPS!AB94))</f>
        <v>2.3520000000000003</v>
      </c>
      <c r="K81" s="902">
        <f>IF(QPS!$G94="","",IF(QPS!AC94="","",QPS!AC94))</f>
        <v>50</v>
      </c>
      <c r="L81" s="902">
        <f>IF(QPS!$G94="","",IF(QPS!AD94="","",QPS!AD94))</f>
        <v>0.14000000000000001</v>
      </c>
    </row>
    <row r="82" spans="1:12">
      <c r="A82" s="763" t="str">
        <f>IF(QPS!$G95="","",IF(QPS!B95="","",QPS!B95))</f>
        <v>8.3.6</v>
      </c>
      <c r="B82" s="900" t="str">
        <f>IF(QPS!$G95="","",IF(QPS!C95="","",QPS!C95))</f>
        <v>3.06.36</v>
      </c>
      <c r="C82" s="903" t="str">
        <f>IF(QPS!$G95="","",IF(QPS!P95="","",QPS!P95))</f>
        <v>SUMINISTRO Y MONTAJE DE GASKET 150#NOM-ASB-RING PT AGT 1/8"THK - 3" - AA1B - Suministro Contratista</v>
      </c>
      <c r="D82" s="763" t="str">
        <f>IF(QPS!$G95="","",IF(QPS!Q95="","",QPS!Q95))</f>
        <v>En alcance</v>
      </c>
      <c r="E82" s="763" t="str">
        <f>IF(QPS!$G95="","",IF(QPS!R95="","",QPS!R95))</f>
        <v>Mecanica</v>
      </c>
      <c r="F82" s="810">
        <f>IF(QPS!$G95="","",IF(QPS!S95="","",QPS!S95))</f>
        <v>28</v>
      </c>
      <c r="G82" s="763" t="str">
        <f>IF(QPS!$G95="","",IF(QPS!T95="","",QPS!T95))</f>
        <v>UND</v>
      </c>
      <c r="H82" s="904">
        <f>IF(QPS!$G95="","",IF(QPS!U95="","",QPS!U95))</f>
        <v>40.118510000000001</v>
      </c>
      <c r="I82" s="904">
        <f>IF(QPS!$G95="","",IF(QPS!V95="","",QPS!V95))</f>
        <v>1123.31828</v>
      </c>
      <c r="J82" s="901">
        <f>IF(QPS!$G95="","",IF(QPS!AB95="","",QPS!AB95))</f>
        <v>11.760000000000002</v>
      </c>
      <c r="K82" s="902">
        <f>IF(QPS!$G95="","",IF(QPS!AC95="","",QPS!AC95))</f>
        <v>40</v>
      </c>
      <c r="L82" s="902">
        <f>IF(QPS!$G95="","",IF(QPS!AD95="","",QPS!AD95))</f>
        <v>0.7</v>
      </c>
    </row>
    <row r="83" spans="1:12">
      <c r="A83" s="763" t="str">
        <f>IF(QPS!$G96="","",IF(QPS!B96="","",QPS!B96))</f>
        <v>8.3.6</v>
      </c>
      <c r="B83" s="900" t="str">
        <f>IF(QPS!$G96="","",IF(QPS!C96="","",QPS!C96))</f>
        <v>3.06.37</v>
      </c>
      <c r="C83" s="903" t="str">
        <f>IF(QPS!$G96="","",IF(QPS!P96="","",QPS!P96))</f>
        <v>SUMINISTRO Y MONTAJE DE GASKET 150#NOM-ASB-RING PT AGT 1/8"THK - 4" - AA1B - Suministro Contratista</v>
      </c>
      <c r="D83" s="763" t="str">
        <f>IF(QPS!$G96="","",IF(QPS!Q96="","",QPS!Q96))</f>
        <v>En alcance</v>
      </c>
      <c r="E83" s="763" t="str">
        <f>IF(QPS!$G96="","",IF(QPS!R96="","",QPS!R96))</f>
        <v>Mecanica</v>
      </c>
      <c r="F83" s="810">
        <f>IF(QPS!$G96="","",IF(QPS!S96="","",QPS!S96))</f>
        <v>8</v>
      </c>
      <c r="G83" s="763" t="str">
        <f>IF(QPS!$G96="","",IF(QPS!T96="","",QPS!T96))</f>
        <v>UND</v>
      </c>
      <c r="H83" s="904">
        <f>IF(QPS!$G96="","",IF(QPS!U96="","",QPS!U96))</f>
        <v>65.118510000000001</v>
      </c>
      <c r="I83" s="904">
        <f>IF(QPS!$G96="","",IF(QPS!V96="","",QPS!V96))</f>
        <v>520.94808</v>
      </c>
      <c r="J83" s="901">
        <f>IF(QPS!$G96="","",IF(QPS!AB96="","",QPS!AB96))</f>
        <v>3.3600000000000003</v>
      </c>
      <c r="K83" s="902">
        <f>IF(QPS!$G96="","",IF(QPS!AC96="","",QPS!AC96))</f>
        <v>40</v>
      </c>
      <c r="L83" s="902">
        <f>IF(QPS!$G96="","",IF(QPS!AD96="","",QPS!AD96))</f>
        <v>0.2</v>
      </c>
    </row>
    <row r="84" spans="1:12">
      <c r="A84" s="763" t="str">
        <f>IF(QPS!$G97="","",IF(QPS!B97="","",QPS!B97))</f>
        <v>8.3.6</v>
      </c>
      <c r="B84" s="900" t="str">
        <f>IF(QPS!$G97="","",IF(QPS!C97="","",QPS!C97))</f>
        <v>3.06.38</v>
      </c>
      <c r="C84" s="903" t="str">
        <f>IF(QPS!$G97="","",IF(QPS!P97="","",QPS!P97))</f>
        <v>SUMINISTRO Y MONTAJE DE SOCKOLET 3000# STL A105 - 1" - AA1B - Suministro Contratista</v>
      </c>
      <c r="D84" s="763" t="str">
        <f>IF(QPS!$G97="","",IF(QPS!Q97="","",QPS!Q97))</f>
        <v>En alcance</v>
      </c>
      <c r="E84" s="763" t="str">
        <f>IF(QPS!$G97="","",IF(QPS!R97="","",QPS!R97))</f>
        <v>Mecanica</v>
      </c>
      <c r="F84" s="810">
        <f>IF(QPS!$G97="","",IF(QPS!S97="","",QPS!S97))</f>
        <v>7</v>
      </c>
      <c r="G84" s="763" t="str">
        <f>IF(QPS!$G97="","",IF(QPS!T97="","",QPS!T97))</f>
        <v>UND</v>
      </c>
      <c r="H84" s="904">
        <f>IF(QPS!$G97="","",IF(QPS!U97="","",QPS!U97))</f>
        <v>62.70966857142858</v>
      </c>
      <c r="I84" s="904">
        <f>IF(QPS!$G97="","",IF(QPS!V97="","",QPS!V97))</f>
        <v>438.96768000000009</v>
      </c>
      <c r="J84" s="901">
        <f>IF(QPS!$G97="","",IF(QPS!AB97="","",QPS!AB97))</f>
        <v>17.360000000000003</v>
      </c>
      <c r="K84" s="902">
        <f>IF(QPS!$G97="","",IF(QPS!AC97="","",QPS!AC97))</f>
        <v>10</v>
      </c>
      <c r="L84" s="902">
        <f>IF(QPS!$G97="","",IF(QPS!AD97="","",QPS!AD97))</f>
        <v>0.7</v>
      </c>
    </row>
    <row r="85" spans="1:12">
      <c r="A85" s="763" t="str">
        <f>IF(QPS!$G98="","",IF(QPS!B98="","",QPS!B98))</f>
        <v>8.3.6</v>
      </c>
      <c r="B85" s="900" t="str">
        <f>IF(QPS!$G98="","",IF(QPS!C98="","",QPS!C98))</f>
        <v>3.06.39</v>
      </c>
      <c r="C85" s="903" t="str">
        <f>IF(QPS!$G98="","",IF(QPS!P98="","",QPS!P98))</f>
        <v>SUMINISTRO Y MONTAJE DE SOCKOLET 3000# STL A105 - 1½" - AA1B - Suministro Contratista</v>
      </c>
      <c r="D85" s="763" t="str">
        <f>IF(QPS!$G98="","",IF(QPS!Q98="","",QPS!Q98))</f>
        <v>En alcance</v>
      </c>
      <c r="E85" s="763" t="str">
        <f>IF(QPS!$G98="","",IF(QPS!R98="","",QPS!R98))</f>
        <v>Mecanica</v>
      </c>
      <c r="F85" s="810">
        <f>IF(QPS!$G98="","",IF(QPS!S98="","",QPS!S98))</f>
        <v>5</v>
      </c>
      <c r="G85" s="763" t="str">
        <f>IF(QPS!$G98="","",IF(QPS!T98="","",QPS!T98))</f>
        <v>UND</v>
      </c>
      <c r="H85" s="904">
        <f>IF(QPS!$G98="","",IF(QPS!U98="","",QPS!U98))</f>
        <v>68.611754285714284</v>
      </c>
      <c r="I85" s="904">
        <f>IF(QPS!$G98="","",IF(QPS!V98="","",QPS!V98))</f>
        <v>343.05877142857139</v>
      </c>
      <c r="J85" s="901">
        <f>IF(QPS!$G98="","",IF(QPS!AB98="","",QPS!AB98))</f>
        <v>12.4</v>
      </c>
      <c r="K85" s="902">
        <f>IF(QPS!$G98="","",IF(QPS!AC98="","",QPS!AC98))</f>
        <v>10</v>
      </c>
      <c r="L85" s="902">
        <f>IF(QPS!$G98="","",IF(QPS!AD98="","",QPS!AD98))</f>
        <v>0.5</v>
      </c>
    </row>
    <row r="86" spans="1:12">
      <c r="A86" s="763" t="str">
        <f>IF(QPS!$G99="","",IF(QPS!B99="","",QPS!B99))</f>
        <v>8.3.6</v>
      </c>
      <c r="B86" s="900" t="str">
        <f>IF(QPS!$G99="","",IF(QPS!C99="","",QPS!C99))</f>
        <v>3.06.40</v>
      </c>
      <c r="C86" s="903" t="str">
        <f>IF(QPS!$G99="","",IF(QPS!P99="","",QPS!P99))</f>
        <v>SUMINISTRO Y MONTAJE DE SOCKOLET 3000# STL A105 - 2" - AA1B - Suministro Contratista</v>
      </c>
      <c r="D86" s="763" t="str">
        <f>IF(QPS!$G99="","",IF(QPS!Q99="","",QPS!Q99))</f>
        <v>En alcance</v>
      </c>
      <c r="E86" s="763" t="str">
        <f>IF(QPS!$G99="","",IF(QPS!R99="","",QPS!R99))</f>
        <v>Mecanica</v>
      </c>
      <c r="F86" s="810">
        <f>IF(QPS!$G99="","",IF(QPS!S99="","",QPS!S99))</f>
        <v>3</v>
      </c>
      <c r="G86" s="763" t="str">
        <f>IF(QPS!$G99="","",IF(QPS!T99="","",QPS!T99))</f>
        <v>UND</v>
      </c>
      <c r="H86" s="904">
        <f>IF(QPS!$G99="","",IF(QPS!U99="","",QPS!U99))</f>
        <v>84.98339285714286</v>
      </c>
      <c r="I86" s="904">
        <f>IF(QPS!$G99="","",IF(QPS!V99="","",QPS!V99))</f>
        <v>254.95017857142858</v>
      </c>
      <c r="J86" s="901">
        <f>IF(QPS!$G99="","",IF(QPS!AB99="","",QPS!AB99))</f>
        <v>9.3000000000000007</v>
      </c>
      <c r="K86" s="902">
        <f>IF(QPS!$G99="","",IF(QPS!AC99="","",QPS!AC99))</f>
        <v>8</v>
      </c>
      <c r="L86" s="902">
        <f>IF(QPS!$G99="","",IF(QPS!AD99="","",QPS!AD99))</f>
        <v>0.375</v>
      </c>
    </row>
    <row r="87" spans="1:12">
      <c r="A87" s="763" t="str">
        <f>IF(QPS!$G100="","",IF(QPS!B100="","",QPS!B100))</f>
        <v>8.3.6</v>
      </c>
      <c r="B87" s="900" t="str">
        <f>IF(QPS!$G100="","",IF(QPS!C100="","",QPS!C100))</f>
        <v>3.06.41</v>
      </c>
      <c r="C87" s="903" t="str">
        <f>IF(QPS!$G100="","",IF(QPS!P100="","",QPS!P100))</f>
        <v>SUMINISTRO Y MONTAJE DE ELL 90 DEG 3000# SW STL A105 - ½" - AA1B - Suministro Contratista</v>
      </c>
      <c r="D87" s="763" t="str">
        <f>IF(QPS!$G100="","",IF(QPS!Q100="","",QPS!Q100))</f>
        <v>En alcance</v>
      </c>
      <c r="E87" s="763" t="str">
        <f>IF(QPS!$G100="","",IF(QPS!R100="","",QPS!R100))</f>
        <v>Mecanica</v>
      </c>
      <c r="F87" s="810">
        <f>IF(QPS!$G100="","",IF(QPS!S100="","",QPS!S100))</f>
        <v>4</v>
      </c>
      <c r="G87" s="763" t="str">
        <f>IF(QPS!$G100="","",IF(QPS!T100="","",QPS!T100))</f>
        <v>UND</v>
      </c>
      <c r="H87" s="904">
        <f>IF(QPS!$G100="","",IF(QPS!U100="","",QPS!U100))</f>
        <v>34.26217619047619</v>
      </c>
      <c r="I87" s="904">
        <f>IF(QPS!$G100="","",IF(QPS!V100="","",QPS!V100))</f>
        <v>137.04870476190476</v>
      </c>
      <c r="J87" s="901">
        <f>IF(QPS!$G100="","",IF(QPS!AB100="","",QPS!AB100))</f>
        <v>8.2666666666666657</v>
      </c>
      <c r="K87" s="902">
        <f>IF(QPS!$G100="","",IF(QPS!AC100="","",QPS!AC100))</f>
        <v>12</v>
      </c>
      <c r="L87" s="902">
        <f>IF(QPS!$G100="","",IF(QPS!AD100="","",QPS!AD100))</f>
        <v>0.33333333333333331</v>
      </c>
    </row>
    <row r="88" spans="1:12">
      <c r="A88" s="763" t="str">
        <f>IF(QPS!$G101="","",IF(QPS!B101="","",QPS!B101))</f>
        <v>8.3.6</v>
      </c>
      <c r="B88" s="900" t="str">
        <f>IF(QPS!$G101="","",IF(QPS!C101="","",QPS!C101))</f>
        <v>3.06.42</v>
      </c>
      <c r="C88" s="903" t="str">
        <f>IF(QPS!$G101="","",IF(QPS!P101="","",QPS!P101))</f>
        <v>SUMINISTRO Y MONTAJE DE ELL 90 DEG 3000# SW STL A105 - 1" - AA1B - Suministro Contratista</v>
      </c>
      <c r="D88" s="763" t="str">
        <f>IF(QPS!$G101="","",IF(QPS!Q101="","",QPS!Q101))</f>
        <v>En alcance</v>
      </c>
      <c r="E88" s="763" t="str">
        <f>IF(QPS!$G101="","",IF(QPS!R101="","",QPS!R101))</f>
        <v>Mecanica</v>
      </c>
      <c r="F88" s="810">
        <f>IF(QPS!$G101="","",IF(QPS!S101="","",QPS!S101))</f>
        <v>38</v>
      </c>
      <c r="G88" s="763" t="str">
        <f>IF(QPS!$G101="","",IF(QPS!T101="","",QPS!T101))</f>
        <v>UND</v>
      </c>
      <c r="H88" s="904">
        <f>IF(QPS!$G101="","",IF(QPS!U101="","",QPS!U101))</f>
        <v>39.281661904761904</v>
      </c>
      <c r="I88" s="904">
        <f>IF(QPS!$G101="","",IF(QPS!V101="","",QPS!V101))</f>
        <v>1492.7031523809524</v>
      </c>
      <c r="J88" s="901">
        <f>IF(QPS!$G101="","",IF(QPS!AB101="","",QPS!AB101))</f>
        <v>78.533333333333331</v>
      </c>
      <c r="K88" s="902">
        <f>IF(QPS!$G101="","",IF(QPS!AC101="","",QPS!AC101))</f>
        <v>12</v>
      </c>
      <c r="L88" s="902">
        <f>IF(QPS!$G101="","",IF(QPS!AD101="","",QPS!AD101))</f>
        <v>3.1666666666666665</v>
      </c>
    </row>
    <row r="89" spans="1:12">
      <c r="A89" s="763" t="str">
        <f>IF(QPS!$G102="","",IF(QPS!B102="","",QPS!B102))</f>
        <v>8.3.6</v>
      </c>
      <c r="B89" s="900" t="str">
        <f>IF(QPS!$G102="","",IF(QPS!C102="","",QPS!C102))</f>
        <v>3.06.43</v>
      </c>
      <c r="C89" s="903" t="str">
        <f>IF(QPS!$G102="","",IF(QPS!P102="","",QPS!P102))</f>
        <v>SUMINISTRO Y MONTAJE DE ELL 90 DEG 3000# SW STL A105 - 1½" - AA1B - Suministro Contratista</v>
      </c>
      <c r="D89" s="763" t="str">
        <f>IF(QPS!$G102="","",IF(QPS!Q102="","",QPS!Q102))</f>
        <v>En alcance</v>
      </c>
      <c r="E89" s="763" t="str">
        <f>IF(QPS!$G102="","",IF(QPS!R102="","",QPS!R102))</f>
        <v>Mecanica</v>
      </c>
      <c r="F89" s="810">
        <f>IF(QPS!$G102="","",IF(QPS!S102="","",QPS!S102))</f>
        <v>27</v>
      </c>
      <c r="G89" s="763" t="str">
        <f>IF(QPS!$G102="","",IF(QPS!T102="","",QPS!T102))</f>
        <v>UND</v>
      </c>
      <c r="H89" s="904">
        <f>IF(QPS!$G102="","",IF(QPS!U102="","",QPS!U102))</f>
        <v>58.674354285714287</v>
      </c>
      <c r="I89" s="904">
        <f>IF(QPS!$G102="","",IF(QPS!V102="","",QPS!V102))</f>
        <v>1584.2075657142857</v>
      </c>
      <c r="J89" s="901">
        <f>IF(QPS!$G102="","",IF(QPS!AB102="","",QPS!AB102))</f>
        <v>66.960000000000008</v>
      </c>
      <c r="K89" s="902">
        <f>IF(QPS!$G102="","",IF(QPS!AC102="","",QPS!AC102))</f>
        <v>10</v>
      </c>
      <c r="L89" s="902">
        <f>IF(QPS!$G102="","",IF(QPS!AD102="","",QPS!AD102))</f>
        <v>2.7</v>
      </c>
    </row>
    <row r="90" spans="1:12">
      <c r="A90" s="763" t="str">
        <f>IF(QPS!$G103="","",IF(QPS!B103="","",QPS!B103))</f>
        <v>8.3.6</v>
      </c>
      <c r="B90" s="900" t="str">
        <f>IF(QPS!$G103="","",IF(QPS!C103="","",QPS!C103))</f>
        <v>3.06.44</v>
      </c>
      <c r="C90" s="903" t="str">
        <f>IF(QPS!$G103="","",IF(QPS!P103="","",QPS!P103))</f>
        <v>SUMINISTRO Y MONTAJE DE ELL 90 DEG 3000# SW STL A105 - 2" - AA1B - Suministro Contratista</v>
      </c>
      <c r="D90" s="763" t="str">
        <f>IF(QPS!$G103="","",IF(QPS!Q103="","",QPS!Q103))</f>
        <v>En alcance</v>
      </c>
      <c r="E90" s="763" t="str">
        <f>IF(QPS!$G103="","",IF(QPS!R103="","",QPS!R103))</f>
        <v>Mecanica</v>
      </c>
      <c r="F90" s="810">
        <f>IF(QPS!$G103="","",IF(QPS!S103="","",QPS!S103))</f>
        <v>64</v>
      </c>
      <c r="G90" s="763" t="str">
        <f>IF(QPS!$G103="","",IF(QPS!T103="","",QPS!T103))</f>
        <v>UND</v>
      </c>
      <c r="H90" s="904">
        <f>IF(QPS!$G103="","",IF(QPS!U103="","",QPS!U103))</f>
        <v>68.885268571428568</v>
      </c>
      <c r="I90" s="904">
        <f>IF(QPS!$G103="","",IF(QPS!V103="","",QPS!V103))</f>
        <v>4408.6571885714284</v>
      </c>
      <c r="J90" s="901">
        <f>IF(QPS!$G103="","",IF(QPS!AB103="","",QPS!AB103))</f>
        <v>158.72000000000003</v>
      </c>
      <c r="K90" s="902">
        <f>IF(QPS!$G103="","",IF(QPS!AC103="","",QPS!AC103))</f>
        <v>10</v>
      </c>
      <c r="L90" s="902">
        <f>IF(QPS!$G103="","",IF(QPS!AD103="","",QPS!AD103))</f>
        <v>6.4</v>
      </c>
    </row>
    <row r="91" spans="1:12">
      <c r="A91" s="763" t="str">
        <f>IF(QPS!$G104="","",IF(QPS!B104="","",QPS!B104))</f>
        <v>8.3.6</v>
      </c>
      <c r="B91" s="900" t="str">
        <f>IF(QPS!$G104="","",IF(QPS!C104="","",QPS!C104))</f>
        <v>3.06.45</v>
      </c>
      <c r="C91" s="903" t="str">
        <f>IF(QPS!$G104="","",IF(QPS!P104="","",QPS!P104))</f>
        <v>SUMINISTRO Y MONTAJE DE TEE 3000# SW STL A105 - ½" - AA1B - Suministro Contratista</v>
      </c>
      <c r="D91" s="763" t="str">
        <f>IF(QPS!$G104="","",IF(QPS!Q104="","",QPS!Q104))</f>
        <v>En alcance</v>
      </c>
      <c r="E91" s="763" t="str">
        <f>IF(QPS!$G104="","",IF(QPS!R104="","",QPS!R104))</f>
        <v>Mecanica</v>
      </c>
      <c r="F91" s="810">
        <f>IF(QPS!$G104="","",IF(QPS!S104="","",QPS!S104))</f>
        <v>4</v>
      </c>
      <c r="G91" s="763" t="str">
        <f>IF(QPS!$G104="","",IF(QPS!T104="","",QPS!T104))</f>
        <v>UND</v>
      </c>
      <c r="H91" s="904">
        <f>IF(QPS!$G104="","",IF(QPS!U104="","",QPS!U104))</f>
        <v>34.071826666666666</v>
      </c>
      <c r="I91" s="904">
        <f>IF(QPS!$G104="","",IF(QPS!V104="","",QPS!V104))</f>
        <v>136.28730666666667</v>
      </c>
      <c r="J91" s="901">
        <f>IF(QPS!$G104="","",IF(QPS!AB104="","",QPS!AB104))</f>
        <v>6.6133333333333333</v>
      </c>
      <c r="K91" s="902">
        <f>IF(QPS!$G104="","",IF(QPS!AC104="","",QPS!AC104))</f>
        <v>15</v>
      </c>
      <c r="L91" s="902">
        <f>IF(QPS!$G104="","",IF(QPS!AD104="","",QPS!AD104))</f>
        <v>0.26666666666666666</v>
      </c>
    </row>
    <row r="92" spans="1:12">
      <c r="A92" s="763" t="str">
        <f>IF(QPS!$G105="","",IF(QPS!B105="","",QPS!B105))</f>
        <v>8.3.6</v>
      </c>
      <c r="B92" s="900" t="str">
        <f>IF(QPS!$G105="","",IF(QPS!C105="","",QPS!C105))</f>
        <v>3.06.46</v>
      </c>
      <c r="C92" s="903" t="str">
        <f>IF(QPS!$G105="","",IF(QPS!P105="","",QPS!P105))</f>
        <v>SUMINISTRO Y MONTAJE DE TEE 3000# SW STL A105 - 1" - AA1B - Suministro Contratista</v>
      </c>
      <c r="D92" s="763" t="str">
        <f>IF(QPS!$G105="","",IF(QPS!Q105="","",QPS!Q105))</f>
        <v>En alcance</v>
      </c>
      <c r="E92" s="763" t="str">
        <f>IF(QPS!$G105="","",IF(QPS!R105="","",QPS!R105))</f>
        <v>Mecanica</v>
      </c>
      <c r="F92" s="810">
        <f>IF(QPS!$G105="","",IF(QPS!S105="","",QPS!S105))</f>
        <v>16</v>
      </c>
      <c r="G92" s="763" t="str">
        <f>IF(QPS!$G105="","",IF(QPS!T105="","",QPS!T105))</f>
        <v>UND</v>
      </c>
      <c r="H92" s="904">
        <f>IF(QPS!$G105="","",IF(QPS!U105="","",QPS!U105))</f>
        <v>54.670392857142858</v>
      </c>
      <c r="I92" s="904">
        <f>IF(QPS!$G105="","",IF(QPS!V105="","",QPS!V105))</f>
        <v>874.72628571428572</v>
      </c>
      <c r="J92" s="901">
        <f>IF(QPS!$G105="","",IF(QPS!AB105="","",QPS!AB105))</f>
        <v>49.6</v>
      </c>
      <c r="K92" s="902">
        <f>IF(QPS!$G105="","",IF(QPS!AC105="","",QPS!AC105))</f>
        <v>8</v>
      </c>
      <c r="L92" s="902">
        <f>IF(QPS!$G105="","",IF(QPS!AD105="","",QPS!AD105))</f>
        <v>2</v>
      </c>
    </row>
    <row r="93" spans="1:12">
      <c r="A93" s="763" t="str">
        <f>IF(QPS!$G106="","",IF(QPS!B106="","",QPS!B106))</f>
        <v>8.3.6</v>
      </c>
      <c r="B93" s="900" t="str">
        <f>IF(QPS!$G106="","",IF(QPS!C106="","",QPS!C106))</f>
        <v>3.06.47</v>
      </c>
      <c r="C93" s="903" t="str">
        <f>IF(QPS!$G106="","",IF(QPS!P106="","",QPS!P106))</f>
        <v>SUMINISTRO Y MONTAJE DE TEE 3000# SW STL A105 - 1½" - AA1B - Suministro Contratista</v>
      </c>
      <c r="D93" s="763" t="str">
        <f>IF(QPS!$G106="","",IF(QPS!Q106="","",QPS!Q106))</f>
        <v>En alcance</v>
      </c>
      <c r="E93" s="763" t="str">
        <f>IF(QPS!$G106="","",IF(QPS!R106="","",QPS!R106))</f>
        <v>Mecanica</v>
      </c>
      <c r="F93" s="810">
        <f>IF(QPS!$G106="","",IF(QPS!S106="","",QPS!S106))</f>
        <v>10</v>
      </c>
      <c r="G93" s="763" t="str">
        <f>IF(QPS!$G106="","",IF(QPS!T106="","",QPS!T106))</f>
        <v>UND</v>
      </c>
      <c r="H93" s="904">
        <f>IF(QPS!$G106="","",IF(QPS!U106="","",QPS!U106))</f>
        <v>64.474028571428562</v>
      </c>
      <c r="I93" s="904">
        <f>IF(QPS!$G106="","",IF(QPS!V106="","",QPS!V106))</f>
        <v>644.74028571428562</v>
      </c>
      <c r="J93" s="901">
        <f>IF(QPS!$G106="","",IF(QPS!AB106="","",QPS!AB106))</f>
        <v>35.428571428571423</v>
      </c>
      <c r="K93" s="902">
        <f>IF(QPS!$G106="","",IF(QPS!AC106="","",QPS!AC106))</f>
        <v>7</v>
      </c>
      <c r="L93" s="902">
        <f>IF(QPS!$G106="","",IF(QPS!AD106="","",QPS!AD106))</f>
        <v>1.4285714285714286</v>
      </c>
    </row>
    <row r="94" spans="1:12">
      <c r="A94" s="763" t="str">
        <f>IF(QPS!$G107="","",IF(QPS!B107="","",QPS!B107))</f>
        <v>8.3.6</v>
      </c>
      <c r="B94" s="900" t="str">
        <f>IF(QPS!$G107="","",IF(QPS!C107="","",QPS!C107))</f>
        <v>3.06.48</v>
      </c>
      <c r="C94" s="903" t="str">
        <f>IF(QPS!$G107="","",IF(QPS!P107="","",QPS!P107))</f>
        <v>SUMINISTRO Y MONTAJE DE TEE 3000# SW STL A105 - 2" - AA1B - Suministro Contratista</v>
      </c>
      <c r="D94" s="763" t="str">
        <f>IF(QPS!$G107="","",IF(QPS!Q107="","",QPS!Q107))</f>
        <v>En alcance</v>
      </c>
      <c r="E94" s="763" t="str">
        <f>IF(QPS!$G107="","",IF(QPS!R107="","",QPS!R107))</f>
        <v>Mecanica</v>
      </c>
      <c r="F94" s="810">
        <f>IF(QPS!$G107="","",IF(QPS!S107="","",QPS!S107))</f>
        <v>9</v>
      </c>
      <c r="G94" s="763" t="str">
        <f>IF(QPS!$G107="","",IF(QPS!T107="","",QPS!T107))</f>
        <v>UND</v>
      </c>
      <c r="H94" s="904">
        <f>IF(QPS!$G107="","",IF(QPS!U107="","",QPS!U107))</f>
        <v>67.45637142857143</v>
      </c>
      <c r="I94" s="904">
        <f>IF(QPS!$G107="","",IF(QPS!V107="","",QPS!V107))</f>
        <v>607.10734285714284</v>
      </c>
      <c r="J94" s="901">
        <f>IF(QPS!$G107="","",IF(QPS!AB107="","",QPS!AB107))</f>
        <v>31.885714285714283</v>
      </c>
      <c r="K94" s="902">
        <f>IF(QPS!$G107="","",IF(QPS!AC107="","",QPS!AC107))</f>
        <v>7</v>
      </c>
      <c r="L94" s="902">
        <f>IF(QPS!$G107="","",IF(QPS!AD107="","",QPS!AD107))</f>
        <v>1.2857142857142858</v>
      </c>
    </row>
    <row r="95" spans="1:12">
      <c r="A95" s="763" t="str">
        <f>IF(QPS!$G108="","",IF(QPS!B108="","",QPS!B108))</f>
        <v>8.3.6</v>
      </c>
      <c r="B95" s="900" t="str">
        <f>IF(QPS!$G108="","",IF(QPS!C108="","",QPS!C108))</f>
        <v>3.06.49</v>
      </c>
      <c r="C95" s="903" t="str">
        <f>IF(QPS!$G108="","",IF(QPS!P108="","",QPS!P108))</f>
        <v>SUMINISTRO Y MONTAJE DE TEE RED 3000# SW STL A105 - 2" x ½" - AA1B - Suministro Contratista</v>
      </c>
      <c r="D95" s="763" t="str">
        <f>IF(QPS!$G108="","",IF(QPS!Q108="","",QPS!Q108))</f>
        <v>En alcance</v>
      </c>
      <c r="E95" s="763" t="str">
        <f>IF(QPS!$G108="","",IF(QPS!R108="","",QPS!R108))</f>
        <v>Mecanica</v>
      </c>
      <c r="F95" s="810">
        <f>IF(QPS!$G108="","",IF(QPS!S108="","",QPS!S108))</f>
        <v>2</v>
      </c>
      <c r="G95" s="763" t="str">
        <f>IF(QPS!$G108="","",IF(QPS!T108="","",QPS!T108))</f>
        <v>UND</v>
      </c>
      <c r="H95" s="904">
        <f>IF(QPS!$G108="","",IF(QPS!U108="","",QPS!U108))</f>
        <v>83.781495238095232</v>
      </c>
      <c r="I95" s="904">
        <f>IF(QPS!$G108="","",IF(QPS!V108="","",QPS!V108))</f>
        <v>167.56299047619046</v>
      </c>
      <c r="J95" s="901">
        <f>IF(QPS!$G108="","",IF(QPS!AB108="","",QPS!AB108))</f>
        <v>8.2666666666666657</v>
      </c>
      <c r="K95" s="902">
        <f>IF(QPS!$G108="","",IF(QPS!AC108="","",QPS!AC108))</f>
        <v>6</v>
      </c>
      <c r="L95" s="902">
        <f>IF(QPS!$G108="","",IF(QPS!AD108="","",QPS!AD108))</f>
        <v>0.33333333333333331</v>
      </c>
    </row>
    <row r="96" spans="1:12">
      <c r="A96" s="763" t="str">
        <f>IF(QPS!$G109="","",IF(QPS!B109="","",QPS!B109))</f>
        <v>8.3.6</v>
      </c>
      <c r="B96" s="900" t="str">
        <f>IF(QPS!$G109="","",IF(QPS!C109="","",QPS!C109))</f>
        <v>3.06.50</v>
      </c>
      <c r="C96" s="903" t="str">
        <f>IF(QPS!$G109="","",IF(QPS!P109="","",QPS!P109))</f>
        <v>SUMINISTRO Y MONTAJE DE TEE RED 3000# SW STL A105 - 1½" x ½" - AA1B - Suministro Contratista</v>
      </c>
      <c r="D96" s="763" t="str">
        <f>IF(QPS!$G109="","",IF(QPS!Q109="","",QPS!Q109))</f>
        <v>En alcance</v>
      </c>
      <c r="E96" s="763" t="str">
        <f>IF(QPS!$G109="","",IF(QPS!R109="","",QPS!R109))</f>
        <v>Mecanica</v>
      </c>
      <c r="F96" s="810">
        <f>IF(QPS!$G109="","",IF(QPS!S109="","",QPS!S109))</f>
        <v>8</v>
      </c>
      <c r="G96" s="763" t="str">
        <f>IF(QPS!$G109="","",IF(QPS!T109="","",QPS!T109))</f>
        <v>UND</v>
      </c>
      <c r="H96" s="904">
        <f>IF(QPS!$G109="","",IF(QPS!U109="","",QPS!U109))</f>
        <v>83.468495238095244</v>
      </c>
      <c r="I96" s="904">
        <f>IF(QPS!$G109="","",IF(QPS!V109="","",QPS!V109))</f>
        <v>667.74796190476195</v>
      </c>
      <c r="J96" s="901">
        <f>IF(QPS!$G109="","",IF(QPS!AB109="","",QPS!AB109))</f>
        <v>33.066666666666663</v>
      </c>
      <c r="K96" s="902">
        <f>IF(QPS!$G109="","",IF(QPS!AC109="","",QPS!AC109))</f>
        <v>6</v>
      </c>
      <c r="L96" s="902">
        <f>IF(QPS!$G109="","",IF(QPS!AD109="","",QPS!AD109))</f>
        <v>1.3333333333333333</v>
      </c>
    </row>
    <row r="97" spans="1:12">
      <c r="A97" s="763" t="str">
        <f>IF(QPS!$G110="","",IF(QPS!B110="","",QPS!B110))</f>
        <v>8.3.6</v>
      </c>
      <c r="B97" s="900" t="str">
        <f>IF(QPS!$G110="","",IF(QPS!C110="","",QPS!C110))</f>
        <v>3.06.51</v>
      </c>
      <c r="C97" s="903" t="str">
        <f>IF(QPS!$G110="","",IF(QPS!P110="","",QPS!P110))</f>
        <v>SUMINISTRO Y MONTAJE DE TEE RED 3000# SW STL A105 - 1" x ½" - AA1B - Suministro Contratista</v>
      </c>
      <c r="D97" s="763" t="str">
        <f>IF(QPS!$G110="","",IF(QPS!Q110="","",QPS!Q110))</f>
        <v>En alcance</v>
      </c>
      <c r="E97" s="763" t="str">
        <f>IF(QPS!$G110="","",IF(QPS!R110="","",QPS!R110))</f>
        <v>Mecanica</v>
      </c>
      <c r="F97" s="810">
        <f>IF(QPS!$G110="","",IF(QPS!S110="","",QPS!S110))</f>
        <v>6</v>
      </c>
      <c r="G97" s="763" t="str">
        <f>IF(QPS!$G110="","",IF(QPS!T110="","",QPS!T110))</f>
        <v>UND</v>
      </c>
      <c r="H97" s="904">
        <f>IF(QPS!$G110="","",IF(QPS!U110="","",QPS!U110))</f>
        <v>83.155495238095227</v>
      </c>
      <c r="I97" s="904">
        <f>IF(QPS!$G110="","",IF(QPS!V110="","",QPS!V110))</f>
        <v>498.93297142857136</v>
      </c>
      <c r="J97" s="901">
        <f>IF(QPS!$G110="","",IF(QPS!AB110="","",QPS!AB110))</f>
        <v>24.8</v>
      </c>
      <c r="K97" s="902">
        <f>IF(QPS!$G110="","",IF(QPS!AC110="","",QPS!AC110))</f>
        <v>6</v>
      </c>
      <c r="L97" s="902">
        <f>IF(QPS!$G110="","",IF(QPS!AD110="","",QPS!AD110))</f>
        <v>1</v>
      </c>
    </row>
    <row r="98" spans="1:12">
      <c r="A98" s="763" t="str">
        <f>IF(QPS!$G111="","",IF(QPS!B111="","",QPS!B111))</f>
        <v>8.3.6</v>
      </c>
      <c r="B98" s="900" t="str">
        <f>IF(QPS!$G111="","",IF(QPS!C111="","",QPS!C111))</f>
        <v>3.06.52</v>
      </c>
      <c r="C98" s="903" t="str">
        <f>IF(QPS!$G111="","",IF(QPS!P111="","",QPS!P111))</f>
        <v>SUMINISTRO Y MONTAJE DE SWAGE CONC XS STL A234 WPB PBE - 1" x ½" - AA1B - Suministro Contratista</v>
      </c>
      <c r="D98" s="763" t="str">
        <f>IF(QPS!$G111="","",IF(QPS!Q111="","",QPS!Q111))</f>
        <v>En alcance</v>
      </c>
      <c r="E98" s="763" t="str">
        <f>IF(QPS!$G111="","",IF(QPS!R111="","",QPS!R111))</f>
        <v>Mecanica</v>
      </c>
      <c r="F98" s="810">
        <f>IF(QPS!$G111="","",IF(QPS!S111="","",QPS!S111))</f>
        <v>4</v>
      </c>
      <c r="G98" s="763" t="str">
        <f>IF(QPS!$G111="","",IF(QPS!T111="","",QPS!T111))</f>
        <v>UND</v>
      </c>
      <c r="H98" s="904">
        <f>IF(QPS!$G111="","",IF(QPS!U111="","",QPS!U111))</f>
        <v>135.76605142857142</v>
      </c>
      <c r="I98" s="904">
        <f>IF(QPS!$G111="","",IF(QPS!V111="","",QPS!V111))</f>
        <v>543.06420571428566</v>
      </c>
      <c r="J98" s="901">
        <f>IF(QPS!$G111="","",IF(QPS!AB111="","",QPS!AB111))</f>
        <v>19.840000000000003</v>
      </c>
      <c r="K98" s="902">
        <f>IF(QPS!$G111="","",IF(QPS!AC111="","",QPS!AC111))</f>
        <v>5</v>
      </c>
      <c r="L98" s="902">
        <f>IF(QPS!$G111="","",IF(QPS!AD111="","",QPS!AD111))</f>
        <v>0.8</v>
      </c>
    </row>
    <row r="99" spans="1:12">
      <c r="A99" s="763" t="str">
        <f>IF(QPS!$G112="","",IF(QPS!B112="","",QPS!B112))</f>
        <v>8.3.6</v>
      </c>
      <c r="B99" s="900" t="str">
        <f>IF(QPS!$G112="","",IF(QPS!C112="","",QPS!C112))</f>
        <v>3.06.53</v>
      </c>
      <c r="C99" s="903" t="str">
        <f>IF(QPS!$G112="","",IF(QPS!P112="","",QPS!P112))</f>
        <v>SUMINISTRO Y MONTAJE DE SWAGE CONC XS STL A234 WPB PBE - 1½" x 1" - AA1B - Suministro Contratista</v>
      </c>
      <c r="D99" s="763" t="str">
        <f>IF(QPS!$G112="","",IF(QPS!Q112="","",QPS!Q112))</f>
        <v>En alcance</v>
      </c>
      <c r="E99" s="763" t="str">
        <f>IF(QPS!$G112="","",IF(QPS!R112="","",QPS!R112))</f>
        <v>Mecanica</v>
      </c>
      <c r="F99" s="810">
        <f>IF(QPS!$G112="","",IF(QPS!S112="","",QPS!S112))</f>
        <v>6</v>
      </c>
      <c r="G99" s="763" t="str">
        <f>IF(QPS!$G112="","",IF(QPS!T112="","",QPS!T112))</f>
        <v>UND</v>
      </c>
      <c r="H99" s="904">
        <f>IF(QPS!$G112="","",IF(QPS!U112="","",QPS!U112))</f>
        <v>141.79333714285713</v>
      </c>
      <c r="I99" s="904">
        <f>IF(QPS!$G112="","",IF(QPS!V112="","",QPS!V112))</f>
        <v>850.76002285714276</v>
      </c>
      <c r="J99" s="901">
        <f>IF(QPS!$G112="","",IF(QPS!AB112="","",QPS!AB112))</f>
        <v>29.760000000000005</v>
      </c>
      <c r="K99" s="902">
        <f>IF(QPS!$G112="","",IF(QPS!AC112="","",QPS!AC112))</f>
        <v>5</v>
      </c>
      <c r="L99" s="902">
        <f>IF(QPS!$G112="","",IF(QPS!AD112="","",QPS!AD112))</f>
        <v>1.2</v>
      </c>
    </row>
    <row r="100" spans="1:12">
      <c r="A100" s="763" t="str">
        <f>IF(QPS!$G113="","",IF(QPS!B113="","",QPS!B113))</f>
        <v>8.3.6</v>
      </c>
      <c r="B100" s="900" t="str">
        <f>IF(QPS!$G113="","",IF(QPS!C113="","",QPS!C113))</f>
        <v>3.06.54</v>
      </c>
      <c r="C100" s="903" t="str">
        <f>IF(QPS!$G113="","",IF(QPS!P113="","",QPS!P113))</f>
        <v>SUMINISTRO Y MONTAJE DE SWAGE CONC XS STL A234 WPB PBE - 2" x 1½" - AA1B - Suministro Contratista</v>
      </c>
      <c r="D100" s="763" t="str">
        <f>IF(QPS!$G113="","",IF(QPS!Q113="","",QPS!Q113))</f>
        <v>En alcance</v>
      </c>
      <c r="E100" s="763" t="str">
        <f>IF(QPS!$G113="","",IF(QPS!R113="","",QPS!R113))</f>
        <v>Mecanica</v>
      </c>
      <c r="F100" s="810">
        <f>IF(QPS!$G113="","",IF(QPS!S113="","",QPS!S113))</f>
        <v>4</v>
      </c>
      <c r="G100" s="763" t="str">
        <f>IF(QPS!$G113="","",IF(QPS!T113="","",QPS!T113))</f>
        <v>UND</v>
      </c>
      <c r="H100" s="904">
        <f>IF(QPS!$G113="","",IF(QPS!U113="","",QPS!U113))</f>
        <v>150.6777657142857</v>
      </c>
      <c r="I100" s="904">
        <f>IF(QPS!$G113="","",IF(QPS!V113="","",QPS!V113))</f>
        <v>602.71106285714279</v>
      </c>
      <c r="J100" s="901">
        <f>IF(QPS!$G113="","",IF(QPS!AB113="","",QPS!AB113))</f>
        <v>19.840000000000003</v>
      </c>
      <c r="K100" s="902">
        <f>IF(QPS!$G113="","",IF(QPS!AC113="","",QPS!AC113))</f>
        <v>5</v>
      </c>
      <c r="L100" s="902">
        <f>IF(QPS!$G113="","",IF(QPS!AD113="","",QPS!AD113))</f>
        <v>0.8</v>
      </c>
    </row>
    <row r="101" spans="1:12">
      <c r="A101" s="763" t="str">
        <f>IF(QPS!$G114="","",IF(QPS!B114="","",QPS!B114))</f>
        <v>8.3.6</v>
      </c>
      <c r="B101" s="900" t="str">
        <f>IF(QPS!$G114="","",IF(QPS!C114="","",QPS!C114))</f>
        <v>3.06.55</v>
      </c>
      <c r="C101" s="903" t="str">
        <f>IF(QPS!$G114="","",IF(QPS!P114="","",QPS!P114))</f>
        <v>SUMINISTRO Y MONTAJE DE NIPPLE XS STL A106-B TOE 3" LONG - ½" - AA1B - Suministro Contratista</v>
      </c>
      <c r="D101" s="763" t="str">
        <f>IF(QPS!$G114="","",IF(QPS!Q114="","",QPS!Q114))</f>
        <v>En alcance</v>
      </c>
      <c r="E101" s="763" t="str">
        <f>IF(QPS!$G114="","",IF(QPS!R114="","",QPS!R114))</f>
        <v>Mecanica</v>
      </c>
      <c r="F101" s="810">
        <f>IF(QPS!$G114="","",IF(QPS!S114="","",QPS!S114))</f>
        <v>25</v>
      </c>
      <c r="G101" s="763" t="str">
        <f>IF(QPS!$G114="","",IF(QPS!T114="","",QPS!T114))</f>
        <v>UND</v>
      </c>
      <c r="H101" s="904">
        <f>IF(QPS!$G114="","",IF(QPS!U114="","",QPS!U114))</f>
        <v>46.91095428571429</v>
      </c>
      <c r="I101" s="904">
        <f>IF(QPS!$G114="","",IF(QPS!V114="","",QPS!V114))</f>
        <v>1172.7738571428572</v>
      </c>
      <c r="J101" s="901">
        <f>IF(QPS!$G114="","",IF(QPS!AB114="","",QPS!AB114))</f>
        <v>62</v>
      </c>
      <c r="K101" s="902">
        <f>IF(QPS!$G114="","",IF(QPS!AC114="","",QPS!AC114))</f>
        <v>10</v>
      </c>
      <c r="L101" s="902">
        <f>IF(QPS!$G114="","",IF(QPS!AD114="","",QPS!AD114))</f>
        <v>2.5</v>
      </c>
    </row>
    <row r="102" spans="1:12">
      <c r="A102" s="763" t="str">
        <f>IF(QPS!$G115="","",IF(QPS!B115="","",QPS!B115))</f>
        <v>8.3.6</v>
      </c>
      <c r="B102" s="900" t="str">
        <f>IF(QPS!$G115="","",IF(QPS!C115="","",QPS!C115))</f>
        <v>3.06.56</v>
      </c>
      <c r="C102" s="903" t="str">
        <f>IF(QPS!$G115="","",IF(QPS!P115="","",QPS!P115))</f>
        <v>SUMINISTRO Y MONTAJE DE NIPPLE XS STL A106-B TOE 3" LONG - 1" - AA1B - Suministro Contratista</v>
      </c>
      <c r="D102" s="763" t="str">
        <f>IF(QPS!$G115="","",IF(QPS!Q115="","",QPS!Q115))</f>
        <v>En alcance</v>
      </c>
      <c r="E102" s="763" t="str">
        <f>IF(QPS!$G115="","",IF(QPS!R115="","",QPS!R115))</f>
        <v>Mecanica</v>
      </c>
      <c r="F102" s="810">
        <f>IF(QPS!$G115="","",IF(QPS!S115="","",QPS!S115))</f>
        <v>12</v>
      </c>
      <c r="G102" s="763" t="str">
        <f>IF(QPS!$G115="","",IF(QPS!T115="","",QPS!T115))</f>
        <v>UND</v>
      </c>
      <c r="H102" s="904">
        <f>IF(QPS!$G115="","",IF(QPS!U115="","",QPS!U115))</f>
        <v>49.768097142857151</v>
      </c>
      <c r="I102" s="904">
        <f>IF(QPS!$G115="","",IF(QPS!V115="","",QPS!V115))</f>
        <v>597.21716571428578</v>
      </c>
      <c r="J102" s="901">
        <f>IF(QPS!$G115="","",IF(QPS!AB115="","",QPS!AB115))</f>
        <v>29.760000000000005</v>
      </c>
      <c r="K102" s="902">
        <f>IF(QPS!$G115="","",IF(QPS!AC115="","",QPS!AC115))</f>
        <v>10</v>
      </c>
      <c r="L102" s="902">
        <f>IF(QPS!$G115="","",IF(QPS!AD115="","",QPS!AD115))</f>
        <v>1.2</v>
      </c>
    </row>
    <row r="103" spans="1:12">
      <c r="A103" s="763" t="str">
        <f>IF(QPS!$G116="","",IF(QPS!B116="","",QPS!B116))</f>
        <v>8.3.6</v>
      </c>
      <c r="B103" s="900" t="str">
        <f>IF(QPS!$G116="","",IF(QPS!C116="","",QPS!C116))</f>
        <v>3.06.57</v>
      </c>
      <c r="C103" s="903" t="str">
        <f>IF(QPS!$G116="","",IF(QPS!P116="","",QPS!P116))</f>
        <v>SUMINISTRO Y MONTAJE DE NIPPLE XS STL A106-B TOE 3" LONG - 1½" - AA1B - Suministro Contratista</v>
      </c>
      <c r="D103" s="763" t="str">
        <f>IF(QPS!$G116="","",IF(QPS!Q116="","",QPS!Q116))</f>
        <v>En alcance</v>
      </c>
      <c r="E103" s="763" t="str">
        <f>IF(QPS!$G116="","",IF(QPS!R116="","",QPS!R116))</f>
        <v>Mecanica</v>
      </c>
      <c r="F103" s="810">
        <f>IF(QPS!$G116="","",IF(QPS!S116="","",QPS!S116))</f>
        <v>10</v>
      </c>
      <c r="G103" s="763" t="str">
        <f>IF(QPS!$G116="","",IF(QPS!T116="","",QPS!T116))</f>
        <v>UND</v>
      </c>
      <c r="H103" s="904">
        <f>IF(QPS!$G116="","",IF(QPS!U116="","",QPS!U116))</f>
        <v>52.750440000000005</v>
      </c>
      <c r="I103" s="904">
        <f>IF(QPS!$G116="","",IF(QPS!V116="","",QPS!V116))</f>
        <v>527.50440000000003</v>
      </c>
      <c r="J103" s="901">
        <f>IF(QPS!$G116="","",IF(QPS!AB116="","",QPS!AB116))</f>
        <v>24.8</v>
      </c>
      <c r="K103" s="902">
        <f>IF(QPS!$G116="","",IF(QPS!AC116="","",QPS!AC116))</f>
        <v>10</v>
      </c>
      <c r="L103" s="902">
        <f>IF(QPS!$G116="","",IF(QPS!AD116="","",QPS!AD116))</f>
        <v>1</v>
      </c>
    </row>
    <row r="104" spans="1:12">
      <c r="A104" s="763" t="str">
        <f>IF(QPS!$G117="","",IF(QPS!B117="","",QPS!B117))</f>
        <v>8.3.6</v>
      </c>
      <c r="B104" s="900" t="str">
        <f>IF(QPS!$G117="","",IF(QPS!C117="","",QPS!C117))</f>
        <v>3.06.58</v>
      </c>
      <c r="C104" s="903" t="str">
        <f>IF(QPS!$G117="","",IF(QPS!P117="","",QPS!P117))</f>
        <v>SUMINISTRO Y MONTAJE DE NIPPLE XS STL A106-B TOE 3" LONG - 2" - AA1B - Suministro Contratista</v>
      </c>
      <c r="D104" s="763" t="str">
        <f>IF(QPS!$G117="","",IF(QPS!Q117="","",QPS!Q117))</f>
        <v>En alcance</v>
      </c>
      <c r="E104" s="763" t="str">
        <f>IF(QPS!$G117="","",IF(QPS!R117="","",QPS!R117))</f>
        <v>Mecanica</v>
      </c>
      <c r="F104" s="810">
        <f>IF(QPS!$G117="","",IF(QPS!S117="","",QPS!S117))</f>
        <v>4</v>
      </c>
      <c r="G104" s="763" t="str">
        <f>IF(QPS!$G117="","",IF(QPS!T117="","",QPS!T117))</f>
        <v>UND</v>
      </c>
      <c r="H104" s="904">
        <f>IF(QPS!$G117="","",IF(QPS!U117="","",QPS!U117))</f>
        <v>54.304211428571428</v>
      </c>
      <c r="I104" s="904">
        <f>IF(QPS!$G117="","",IF(QPS!V117="","",QPS!V117))</f>
        <v>217.21684571428571</v>
      </c>
      <c r="J104" s="901">
        <f>IF(QPS!$G117="","",IF(QPS!AB117="","",QPS!AB117))</f>
        <v>9.9200000000000017</v>
      </c>
      <c r="K104" s="902">
        <f>IF(QPS!$G117="","",IF(QPS!AC117="","",QPS!AC117))</f>
        <v>10</v>
      </c>
      <c r="L104" s="902">
        <f>IF(QPS!$G117="","",IF(QPS!AD117="","",QPS!AD117))</f>
        <v>0.4</v>
      </c>
    </row>
    <row r="105" spans="1:12">
      <c r="A105" s="763" t="str">
        <f>IF(QPS!$G118="","",IF(QPS!B118="","",QPS!B118))</f>
        <v>8.3.6</v>
      </c>
      <c r="B105" s="900" t="str">
        <f>IF(QPS!$G118="","",IF(QPS!C118="","",QPS!C118))</f>
        <v>3.06.59</v>
      </c>
      <c r="C105" s="903" t="str">
        <f>IF(QPS!$G118="","",IF(QPS!P118="","",QPS!P118))</f>
        <v>SUMINISTRO Y MONTAJE DE CAP SCREW HEX HEAD CR-MO A193 GR B7 UNC - 1" - AA1B - Suministro Contratista</v>
      </c>
      <c r="D105" s="763" t="str">
        <f>IF(QPS!$G118="","",IF(QPS!Q118="","",QPS!Q118))</f>
        <v>En alcance</v>
      </c>
      <c r="E105" s="763" t="str">
        <f>IF(QPS!$G118="","",IF(QPS!R118="","",QPS!R118))</f>
        <v>Mecanica</v>
      </c>
      <c r="F105" s="810">
        <f>IF(QPS!$G118="","",IF(QPS!S118="","",QPS!S118))</f>
        <v>1</v>
      </c>
      <c r="G105" s="763" t="str">
        <f>IF(QPS!$G118="","",IF(QPS!T118="","",QPS!T118))</f>
        <v>UND</v>
      </c>
      <c r="H105" s="904">
        <f>IF(QPS!$G118="","",IF(QPS!U118="","",QPS!U118))</f>
        <v>31.39610857142857</v>
      </c>
      <c r="I105" s="904">
        <f>IF(QPS!$G118="","",IF(QPS!V118="","",QPS!V118))</f>
        <v>31.39610857142857</v>
      </c>
      <c r="J105" s="901">
        <f>IF(QPS!$G118="","",IF(QPS!AB118="","",QPS!AB118))</f>
        <v>0.56000000000000005</v>
      </c>
      <c r="K105" s="902">
        <f>IF(QPS!$G118="","",IF(QPS!AC118="","",QPS!AC118))</f>
        <v>30</v>
      </c>
      <c r="L105" s="902">
        <f>IF(QPS!$G118="","",IF(QPS!AD118="","",QPS!AD118))</f>
        <v>3.3333333333333333E-2</v>
      </c>
    </row>
    <row r="106" spans="1:12">
      <c r="A106" s="763" t="str">
        <f>IF(QPS!$G119="","",IF(QPS!B119="","",QPS!B119))</f>
        <v>8.3.6</v>
      </c>
      <c r="B106" s="900" t="str">
        <f>IF(QPS!$G119="","",IF(QPS!C119="","",QPS!C119))</f>
        <v>3.06.60</v>
      </c>
      <c r="C106" s="903" t="str">
        <f>IF(QPS!$G119="","",IF(QPS!P119="","",QPS!P119))</f>
        <v>SUMINISTRO Y MONTAJE DE PRESSURE RELIEF VALVE, INLET ANSI 150# FF CS, OULTET ANSI 150# FF CS, 90°, SET POINT 42 PSIg, (NOTA 6) - 1" - AA1B - Suministro Contratista</v>
      </c>
      <c r="D106" s="763" t="str">
        <f>IF(QPS!$G119="","",IF(QPS!Q119="","",QPS!Q119))</f>
        <v>En alcance</v>
      </c>
      <c r="E106" s="763" t="str">
        <f>IF(QPS!$G119="","",IF(QPS!R119="","",QPS!R119))</f>
        <v>Mecanica</v>
      </c>
      <c r="F106" s="810">
        <f>IF(QPS!$G119="","",IF(QPS!S119="","",QPS!S119))</f>
        <v>1</v>
      </c>
      <c r="G106" s="763" t="str">
        <f>IF(QPS!$G119="","",IF(QPS!T119="","",QPS!T119))</f>
        <v>UND</v>
      </c>
      <c r="H106" s="904">
        <f>IF(QPS!$G119="","",IF(QPS!U119="","",QPS!U119))</f>
        <v>68.948080000000004</v>
      </c>
      <c r="I106" s="904">
        <f>IF(QPS!$G119="","",IF(QPS!V119="","",QPS!V119))</f>
        <v>68.948080000000004</v>
      </c>
      <c r="J106" s="901">
        <f>IF(QPS!$G119="","",IF(QPS!AB119="","",QPS!AB119))</f>
        <v>3.3600000000000003</v>
      </c>
      <c r="K106" s="902">
        <f>IF(QPS!$G119="","",IF(QPS!AC119="","",QPS!AC119))</f>
        <v>5</v>
      </c>
      <c r="L106" s="902">
        <f>IF(QPS!$G119="","",IF(QPS!AD119="","",QPS!AD119))</f>
        <v>0.2</v>
      </c>
    </row>
    <row r="107" spans="1:12">
      <c r="A107" s="763" t="str">
        <f>IF(QPS!$G120="","",IF(QPS!B120="","",QPS!B120))</f>
        <v>8.3.6</v>
      </c>
      <c r="B107" s="900" t="str">
        <f>IF(QPS!$G120="","",IF(QPS!C120="","",QPS!C120))</f>
        <v>3.06.61</v>
      </c>
      <c r="C107" s="903" t="str">
        <f>IF(QPS!$G120="","",IF(QPS!P120="","",QPS!P120))</f>
        <v>SUMINISTRO Y MONTAJE DE PRESSURE RELIEF VALVE, INLET ANSI 150# FF CS, OULTET ANSI 150# FF CS, 90°, SET POINT 55 PSIg, (NOTA 6) - 1" - AA1B - Suministro Contratista</v>
      </c>
      <c r="D107" s="763" t="str">
        <f>IF(QPS!$G120="","",IF(QPS!Q120="","",QPS!Q120))</f>
        <v>En alcance</v>
      </c>
      <c r="E107" s="763" t="str">
        <f>IF(QPS!$G120="","",IF(QPS!R120="","",QPS!R120))</f>
        <v>Mecanica</v>
      </c>
      <c r="F107" s="810">
        <f>IF(QPS!$G120="","",IF(QPS!S120="","",QPS!S120))</f>
        <v>1</v>
      </c>
      <c r="G107" s="763" t="str">
        <f>IF(QPS!$G120="","",IF(QPS!T120="","",QPS!T120))</f>
        <v>UND</v>
      </c>
      <c r="H107" s="904">
        <f>IF(QPS!$G120="","",IF(QPS!U120="","",QPS!U120))</f>
        <v>323.58967999999999</v>
      </c>
      <c r="I107" s="904">
        <f>IF(QPS!$G120="","",IF(QPS!V120="","",QPS!V120))</f>
        <v>323.58967999999999</v>
      </c>
      <c r="J107" s="901">
        <f>IF(QPS!$G120="","",IF(QPS!AB120="","",QPS!AB120))</f>
        <v>32.159999999999997</v>
      </c>
      <c r="K107" s="902">
        <f>IF(QPS!$G120="","",IF(QPS!AC120="","",QPS!AC120))</f>
        <v>5</v>
      </c>
      <c r="L107" s="902">
        <f>IF(QPS!$G120="","",IF(QPS!AD120="","",QPS!AD120))</f>
        <v>0.2</v>
      </c>
    </row>
    <row r="108" spans="1:12">
      <c r="A108" s="763" t="str">
        <f>IF(QPS!$G121="","",IF(QPS!B121="","",QPS!B121))</f>
        <v>8.3.6</v>
      </c>
      <c r="B108" s="900" t="str">
        <f>IF(QPS!$G121="","",IF(QPS!C121="","",QPS!C121))</f>
        <v>3.06.62</v>
      </c>
      <c r="C108" s="903" t="str">
        <f>IF(QPS!$G121="","",IF(QPS!P121="","",QPS!P121))</f>
        <v>SUMINISTRO Y MONTAJE DE PRESSURE RELIEF VALVE, INLET ANSI 150# FF CS, OULTET ANSI 150# FF CS, 90°, SET POINT 57 PSIg, (NOTA 6) - 1" - AA1B - Suministro Contratista</v>
      </c>
      <c r="D108" s="763" t="str">
        <f>IF(QPS!$G121="","",IF(QPS!Q121="","",QPS!Q121))</f>
        <v>En alcance</v>
      </c>
      <c r="E108" s="763" t="str">
        <f>IF(QPS!$G121="","",IF(QPS!R121="","",QPS!R121))</f>
        <v>Mecanica</v>
      </c>
      <c r="F108" s="810">
        <f>IF(QPS!$G121="","",IF(QPS!S121="","",QPS!S121))</f>
        <v>1</v>
      </c>
      <c r="G108" s="763" t="str">
        <f>IF(QPS!$G121="","",IF(QPS!T121="","",QPS!T121))</f>
        <v>UND</v>
      </c>
      <c r="H108" s="904">
        <f>IF(QPS!$G121="","",IF(QPS!U121="","",QPS!U121))</f>
        <v>88.948080000000004</v>
      </c>
      <c r="I108" s="904">
        <f>IF(QPS!$G121="","",IF(QPS!V121="","",QPS!V121))</f>
        <v>88.948080000000004</v>
      </c>
      <c r="J108" s="901">
        <f>IF(QPS!$G121="","",IF(QPS!AB121="","",QPS!AB121))</f>
        <v>3.3600000000000003</v>
      </c>
      <c r="K108" s="902">
        <f>IF(QPS!$G121="","",IF(QPS!AC121="","",QPS!AC121))</f>
        <v>5</v>
      </c>
      <c r="L108" s="902">
        <f>IF(QPS!$G121="","",IF(QPS!AD121="","",QPS!AD121))</f>
        <v>0.2</v>
      </c>
    </row>
    <row r="109" spans="1:12">
      <c r="A109" s="763" t="str">
        <f>IF(QPS!$G122="","",IF(QPS!B122="","",QPS!B122))</f>
        <v>8.3.6</v>
      </c>
      <c r="B109" s="900" t="str">
        <f>IF(QPS!$G122="","",IF(QPS!C122="","",QPS!C122))</f>
        <v>3.06.63</v>
      </c>
      <c r="C109" s="903" t="str">
        <f>IF(QPS!$G122="","",IF(QPS!P122="","",QPS!P122))</f>
        <v>SUMINISTRO Y MONTAJE DE VÁLVULA DE SEGURIDAD, INLET ANSI 150# FF CS, OULTET ANSI 150# FF CS, SET POINT 50 PSIg, (NOTA 6) - 1" - AA1B - Suministro Contratista</v>
      </c>
      <c r="D109" s="763" t="str">
        <f>IF(QPS!$G122="","",IF(QPS!Q122="","",QPS!Q122))</f>
        <v>En alcance</v>
      </c>
      <c r="E109" s="763" t="str">
        <f>IF(QPS!$G122="","",IF(QPS!R122="","",QPS!R122))</f>
        <v>Mecanica</v>
      </c>
      <c r="F109" s="810">
        <f>IF(QPS!$G122="","",IF(QPS!S122="","",QPS!S122))</f>
        <v>1</v>
      </c>
      <c r="G109" s="763" t="str">
        <f>IF(QPS!$G122="","",IF(QPS!T122="","",QPS!T122))</f>
        <v>UND</v>
      </c>
      <c r="H109" s="904">
        <f>IF(QPS!$G122="","",IF(QPS!U122="","",QPS!U122))</f>
        <v>90.376651428571421</v>
      </c>
      <c r="I109" s="904">
        <f>IF(QPS!$G122="","",IF(QPS!V122="","",QPS!V122))</f>
        <v>90.376651428571421</v>
      </c>
      <c r="J109" s="901">
        <f>IF(QPS!$G122="","",IF(QPS!AB122="","",QPS!AB122))</f>
        <v>3.3600000000000003</v>
      </c>
      <c r="K109" s="902">
        <f>IF(QPS!$G122="","",IF(QPS!AC122="","",QPS!AC122))</f>
        <v>5</v>
      </c>
      <c r="L109" s="902">
        <f>IF(QPS!$G122="","",IF(QPS!AD122="","",QPS!AD122))</f>
        <v>0.2</v>
      </c>
    </row>
    <row r="110" spans="1:12">
      <c r="A110" s="763" t="str">
        <f>IF(QPS!$G123="","",IF(QPS!B123="","",QPS!B123))</f>
        <v>8.3.6</v>
      </c>
      <c r="B110" s="900" t="str">
        <f>IF(QPS!$G123="","",IF(QPS!C123="","",QPS!C123))</f>
        <v>3.06.64</v>
      </c>
      <c r="C110" s="903" t="str">
        <f>IF(QPS!$G123="","",IF(QPS!P123="","",QPS!P123))</f>
        <v>SUMINISTRO Y MONTAJE DE REDUCER ECC STD WT STL A234 WPB - 3" x 2" - AA1B - Suministro Contratista</v>
      </c>
      <c r="D110" s="763" t="str">
        <f>IF(QPS!$G123="","",IF(QPS!Q123="","",QPS!Q123))</f>
        <v>En alcance</v>
      </c>
      <c r="E110" s="763" t="str">
        <f>IF(QPS!$G123="","",IF(QPS!R123="","",QPS!R123))</f>
        <v>Mecanica</v>
      </c>
      <c r="F110" s="810">
        <f>IF(QPS!$G123="","",IF(QPS!S123="","",QPS!S123))</f>
        <v>3</v>
      </c>
      <c r="G110" s="763" t="str">
        <f>IF(QPS!$G123="","",IF(QPS!T123="","",QPS!T123))</f>
        <v>UND</v>
      </c>
      <c r="H110" s="904">
        <f>IF(QPS!$G123="","",IF(QPS!U123="","",QPS!U123))</f>
        <v>84.233242857142855</v>
      </c>
      <c r="I110" s="904">
        <f>IF(QPS!$G123="","",IF(QPS!V123="","",QPS!V123))</f>
        <v>252.69972857142858</v>
      </c>
      <c r="J110" s="901">
        <f>IF(QPS!$G123="","",IF(QPS!AB123="","",QPS!AB123))</f>
        <v>18.600000000000001</v>
      </c>
      <c r="K110" s="902">
        <f>IF(QPS!$G123="","",IF(QPS!AC123="","",QPS!AC123))</f>
        <v>4</v>
      </c>
      <c r="L110" s="902">
        <f>IF(QPS!$G123="","",IF(QPS!AD123="","",QPS!AD123))</f>
        <v>0.75</v>
      </c>
    </row>
    <row r="111" spans="1:12">
      <c r="A111" s="763" t="str">
        <f>IF(QPS!$G124="","",IF(QPS!B124="","",QPS!B124))</f>
        <v>8.3.6</v>
      </c>
      <c r="B111" s="900" t="str">
        <f>IF(QPS!$G124="","",IF(QPS!C124="","",QPS!C124))</f>
        <v>3.06.65</v>
      </c>
      <c r="C111" s="903" t="str">
        <f>IF(QPS!$G124="","",IF(QPS!P124="","",QPS!P124))</f>
        <v>SUMINISTRO Y MONTAJE DE STUD-BOLT A193 GR B7 W/A 194 GR 2H NUTS - 5/8" x 4 1/4" - AA1B - Suministro Contratista</v>
      </c>
      <c r="D111" s="763" t="str">
        <f>IF(QPS!$G124="","",IF(QPS!Q124="","",QPS!Q124))</f>
        <v>En alcance</v>
      </c>
      <c r="E111" s="763" t="str">
        <f>IF(QPS!$G124="","",IF(QPS!R124="","",QPS!R124))</f>
        <v>Mecanica</v>
      </c>
      <c r="F111" s="810">
        <f>IF(QPS!$G124="","",IF(QPS!S124="","",QPS!S124))</f>
        <v>16</v>
      </c>
      <c r="G111" s="763" t="str">
        <f>IF(QPS!$G124="","",IF(QPS!T124="","",QPS!T124))</f>
        <v>UND</v>
      </c>
      <c r="H111" s="904">
        <f>IF(QPS!$G124="","",IF(QPS!U124="","",QPS!U124))</f>
        <v>21.475652857142858</v>
      </c>
      <c r="I111" s="904">
        <f>IF(QPS!$G124="","",IF(QPS!V124="","",QPS!V124))</f>
        <v>343.61044571428573</v>
      </c>
      <c r="J111" s="901">
        <f>IF(QPS!$G124="","",IF(QPS!AB124="","",QPS!AB124))</f>
        <v>6.7200000000000006</v>
      </c>
      <c r="K111" s="902">
        <f>IF(QPS!$G124="","",IF(QPS!AC124="","",QPS!AC124))</f>
        <v>40</v>
      </c>
      <c r="L111" s="902">
        <f>IF(QPS!$G124="","",IF(QPS!AD124="","",QPS!AD124))</f>
        <v>0.4</v>
      </c>
    </row>
    <row r="112" spans="1:12">
      <c r="A112" s="763" t="str">
        <f>IF(QPS!$G125="","",IF(QPS!B125="","",QPS!B125))</f>
        <v>8.3.6</v>
      </c>
      <c r="B112" s="900" t="str">
        <f>IF(QPS!$G125="","",IF(QPS!C125="","",QPS!C125))</f>
        <v>3.06.66</v>
      </c>
      <c r="C112" s="903" t="str">
        <f>IF(QPS!$G125="","",IF(QPS!P125="","",QPS!P125))</f>
        <v>SUMINISTRO Y MONTAJE DE STUD-BOLT A193 GR B7 W/A 194 GR 2H NUTS - 5/8" x 4 3/4" - AA1B - Suministro Contratista</v>
      </c>
      <c r="D112" s="763" t="str">
        <f>IF(QPS!$G125="","",IF(QPS!Q125="","",QPS!Q125))</f>
        <v>En alcance</v>
      </c>
      <c r="E112" s="763" t="str">
        <f>IF(QPS!$G125="","",IF(QPS!R125="","",QPS!R125))</f>
        <v>Mecanica</v>
      </c>
      <c r="F112" s="810">
        <f>IF(QPS!$G125="","",IF(QPS!S125="","",QPS!S125))</f>
        <v>24</v>
      </c>
      <c r="G112" s="763" t="str">
        <f>IF(QPS!$G125="","",IF(QPS!T125="","",QPS!T125))</f>
        <v>UND</v>
      </c>
      <c r="H112" s="904">
        <f>IF(QPS!$G125="","",IF(QPS!U125="","",QPS!U125))</f>
        <v>22.904224285714285</v>
      </c>
      <c r="I112" s="904">
        <f>IF(QPS!$G125="","",IF(QPS!V125="","",QPS!V125))</f>
        <v>549.70138285714279</v>
      </c>
      <c r="J112" s="901">
        <f>IF(QPS!$G125="","",IF(QPS!AB125="","",QPS!AB125))</f>
        <v>10.080000000000002</v>
      </c>
      <c r="K112" s="902">
        <f>IF(QPS!$G125="","",IF(QPS!AC125="","",QPS!AC125))</f>
        <v>40</v>
      </c>
      <c r="L112" s="902">
        <f>IF(QPS!$G125="","",IF(QPS!AD125="","",QPS!AD125))</f>
        <v>0.6</v>
      </c>
    </row>
    <row r="113" spans="1:12">
      <c r="A113" s="763" t="str">
        <f>IF(QPS!$G126="","",IF(QPS!B126="","",QPS!B126))</f>
        <v>8.3.6</v>
      </c>
      <c r="B113" s="900" t="str">
        <f>IF(QPS!$G126="","",IF(QPS!C126="","",QPS!C126))</f>
        <v>3.06.67</v>
      </c>
      <c r="C113" s="903" t="str">
        <f>IF(QPS!$G126="","",IF(QPS!P126="","",QPS!P126))</f>
        <v>SUMINISTRO Y MONTAJE DE STUD-BOLT A193 GR B7 W/A 194 GR 2H NUTS - 5/8" x 6 5/8" - AA1B - Suministro Contratista</v>
      </c>
      <c r="D113" s="763" t="str">
        <f>IF(QPS!$G126="","",IF(QPS!Q126="","",QPS!Q126))</f>
        <v>En alcance</v>
      </c>
      <c r="E113" s="763" t="str">
        <f>IF(QPS!$G126="","",IF(QPS!R126="","",QPS!R126))</f>
        <v>Mecanica</v>
      </c>
      <c r="F113" s="810">
        <f>IF(QPS!$G126="","",IF(QPS!S126="","",QPS!S126))</f>
        <v>52</v>
      </c>
      <c r="G113" s="763" t="str">
        <f>IF(QPS!$G126="","",IF(QPS!T126="","",QPS!T126))</f>
        <v>UND</v>
      </c>
      <c r="H113" s="904">
        <f>IF(QPS!$G126="","",IF(QPS!U126="","",QPS!U126))</f>
        <v>24.332795714285716</v>
      </c>
      <c r="I113" s="904">
        <f>IF(QPS!$G126="","",IF(QPS!V126="","",QPS!V126))</f>
        <v>1265.3053771428572</v>
      </c>
      <c r="J113" s="901">
        <f>IF(QPS!$G126="","",IF(QPS!AB126="","",QPS!AB126))</f>
        <v>21.840000000000003</v>
      </c>
      <c r="K113" s="902">
        <f>IF(QPS!$G126="","",IF(QPS!AC126="","",QPS!AC126))</f>
        <v>40</v>
      </c>
      <c r="L113" s="902">
        <f>IF(QPS!$G126="","",IF(QPS!AD126="","",QPS!AD126))</f>
        <v>1.3</v>
      </c>
    </row>
    <row r="114" spans="1:12">
      <c r="A114" s="763" t="str">
        <f>IF(QPS!$G127="","",IF(QPS!B127="","",QPS!B127))</f>
        <v>8.3.6</v>
      </c>
      <c r="B114" s="900" t="str">
        <f>IF(QPS!$G127="","",IF(QPS!C127="","",QPS!C127))</f>
        <v>3.06.68</v>
      </c>
      <c r="C114" s="903" t="str">
        <f>IF(QPS!$G127="","",IF(QPS!P127="","",QPS!P127))</f>
        <v>SUMINISTRO Y MONTAJE DE STUD-BOLT A193 GR B7 W/A 194 GR 2H NUTS - 5/8" x 5 3/4" - AA1B - Suministro Contratista</v>
      </c>
      <c r="D114" s="763" t="str">
        <f>IF(QPS!$G127="","",IF(QPS!Q127="","",QPS!Q127))</f>
        <v>En alcance</v>
      </c>
      <c r="E114" s="763" t="str">
        <f>IF(QPS!$G127="","",IF(QPS!R127="","",QPS!R127))</f>
        <v>Mecanica</v>
      </c>
      <c r="F114" s="810">
        <f>IF(QPS!$G127="","",IF(QPS!S127="","",QPS!S127))</f>
        <v>16</v>
      </c>
      <c r="G114" s="763" t="str">
        <f>IF(QPS!$G127="","",IF(QPS!T127="","",QPS!T127))</f>
        <v>UND</v>
      </c>
      <c r="H114" s="904">
        <f>IF(QPS!$G127="","",IF(QPS!U127="","",QPS!U127))</f>
        <v>25.761367142857143</v>
      </c>
      <c r="I114" s="904">
        <f>IF(QPS!$G127="","",IF(QPS!V127="","",QPS!V127))</f>
        <v>412.18187428571429</v>
      </c>
      <c r="J114" s="901">
        <f>IF(QPS!$G127="","",IF(QPS!AB127="","",QPS!AB127))</f>
        <v>6.7200000000000006</v>
      </c>
      <c r="K114" s="902">
        <f>IF(QPS!$G127="","",IF(QPS!AC127="","",QPS!AC127))</f>
        <v>40</v>
      </c>
      <c r="L114" s="902">
        <f>IF(QPS!$G127="","",IF(QPS!AD127="","",QPS!AD127))</f>
        <v>0.4</v>
      </c>
    </row>
    <row r="115" spans="1:12">
      <c r="A115" s="763" t="str">
        <f>IF(QPS!$G128="","",IF(QPS!B128="","",QPS!B128))</f>
        <v>8.3.6</v>
      </c>
      <c r="B115" s="900" t="str">
        <f>IF(QPS!$G128="","",IF(QPS!C128="","",QPS!C128))</f>
        <v>3.06.69</v>
      </c>
      <c r="C115" s="903" t="str">
        <f>IF(QPS!$G128="","",IF(QPS!P128="","",QPS!P128))</f>
        <v>SUMINISTRO Y MONTAJE DE STUD-BOLT A193 GR B7 W/A 194 GR 2H NUTS - 5/8" x 6 3/4" - AA1B - Suministro Contratista</v>
      </c>
      <c r="D115" s="763" t="str">
        <f>IF(QPS!$G128="","",IF(QPS!Q128="","",QPS!Q128))</f>
        <v>En alcance</v>
      </c>
      <c r="E115" s="763" t="str">
        <f>IF(QPS!$G128="","",IF(QPS!R128="","",QPS!R128))</f>
        <v>Mecanica</v>
      </c>
      <c r="F115" s="810">
        <f>IF(QPS!$G128="","",IF(QPS!S128="","",QPS!S128))</f>
        <v>24</v>
      </c>
      <c r="G115" s="763" t="str">
        <f>IF(QPS!$G128="","",IF(QPS!T128="","",QPS!T128))</f>
        <v>UND</v>
      </c>
      <c r="H115" s="904">
        <f>IF(QPS!$G128="","",IF(QPS!U128="","",QPS!U128))</f>
        <v>27.189938571428574</v>
      </c>
      <c r="I115" s="904">
        <f>IF(QPS!$G128="","",IF(QPS!V128="","",QPS!V128))</f>
        <v>652.55852571428579</v>
      </c>
      <c r="J115" s="901">
        <f>IF(QPS!$G128="","",IF(QPS!AB128="","",QPS!AB128))</f>
        <v>10.080000000000002</v>
      </c>
      <c r="K115" s="902">
        <f>IF(QPS!$G128="","",IF(QPS!AC128="","",QPS!AC128))</f>
        <v>40</v>
      </c>
      <c r="L115" s="902">
        <f>IF(QPS!$G128="","",IF(QPS!AD128="","",QPS!AD128))</f>
        <v>0.6</v>
      </c>
    </row>
    <row r="116" spans="1:12">
      <c r="A116" s="763" t="str">
        <f>IF(QPS!$G129="","",IF(QPS!B129="","",QPS!B129))</f>
        <v>8.3.7</v>
      </c>
      <c r="B116" s="900">
        <f>IF(QPS!$G129="","",IF(QPS!C129="","",QPS!C129))</f>
        <v>3.07</v>
      </c>
      <c r="C116" s="903" t="str">
        <f>IF(QPS!$G129="","",IF(QPS!P129="","",QPS!P129))</f>
        <v>TIE-IN MECÁNICO - TANQUES DE ALMACENAMIENTO DE FLOCULANTE</v>
      </c>
      <c r="D116" s="763" t="str">
        <f>IF(QPS!$G129="","",IF(QPS!Q129="","",QPS!Q129))</f>
        <v>En alcance</v>
      </c>
      <c r="E116" s="763" t="str">
        <f>IF(QPS!$G129="","",IF(QPS!R129="","",QPS!R129))</f>
        <v>Mecanica</v>
      </c>
      <c r="F116" s="810" t="str">
        <f>IF(QPS!$G129="","",IF(QPS!S129="","",QPS!S129))</f>
        <v/>
      </c>
      <c r="G116" s="763" t="str">
        <f>IF(QPS!$G129="","",IF(QPS!T129="","",QPS!T129))</f>
        <v/>
      </c>
      <c r="H116" s="904" t="str">
        <f>IF(QPS!$G129="","",IF(QPS!U129="","",QPS!U129))</f>
        <v/>
      </c>
      <c r="I116" s="904" t="str">
        <f>IF(QPS!$G129="","",IF(QPS!V129="","",QPS!V129))</f>
        <v/>
      </c>
      <c r="J116" s="901" t="str">
        <f>IF(QPS!$G129="","",IF(QPS!AB129="","",QPS!AB129))</f>
        <v/>
      </c>
      <c r="K116" s="902" t="str">
        <f>IF(QPS!$G129="","",IF(QPS!AC129="","",QPS!AC129))</f>
        <v/>
      </c>
      <c r="L116" s="902" t="str">
        <f>IF(QPS!$G129="","",IF(QPS!AD129="","",QPS!AD129))</f>
        <v/>
      </c>
    </row>
    <row r="117" spans="1:12">
      <c r="A117" s="763" t="str">
        <f>IF(QPS!$G130="","",IF(QPS!B130="","",QPS!B130))</f>
        <v>8.3.7</v>
      </c>
      <c r="B117" s="900" t="str">
        <f>IF(QPS!$G130="","",IF(QPS!C130="","",QPS!C130))</f>
        <v>3.07.01</v>
      </c>
      <c r="C117" s="903" t="str">
        <f>IF(QPS!$G130="","",IF(QPS!P130="","",QPS!P130))</f>
        <v>Aplicación de Tie-In M-001</v>
      </c>
      <c r="D117" s="763" t="str">
        <f>IF(QPS!$G130="","",IF(QPS!Q130="","",QPS!Q130))</f>
        <v>En alcance</v>
      </c>
      <c r="E117" s="763" t="str">
        <f>IF(QPS!$G130="","",IF(QPS!R130="","",QPS!R130))</f>
        <v>Mecanica</v>
      </c>
      <c r="F117" s="810">
        <f>IF(QPS!$G130="","",IF(QPS!S130="","",QPS!S130))</f>
        <v>1</v>
      </c>
      <c r="G117" s="763" t="str">
        <f>IF(QPS!$G130="","",IF(QPS!T130="","",QPS!T130))</f>
        <v>Glb.</v>
      </c>
      <c r="H117" s="904">
        <f>IF(QPS!$G130="","",IF(QPS!U130="","",QPS!U130))</f>
        <v>1092.0400000000002</v>
      </c>
      <c r="I117" s="904">
        <f>IF(QPS!$G130="","",IF(QPS!V130="","",QPS!V130))</f>
        <v>1092.0400000000002</v>
      </c>
      <c r="J117" s="901">
        <f>IF(QPS!$G130="","",IF(QPS!AB130="","",QPS!AB130))</f>
        <v>112</v>
      </c>
      <c r="K117" s="902">
        <f>IF(QPS!$G130="","",IF(QPS!AC130="","",QPS!AC130))</f>
        <v>0.5</v>
      </c>
      <c r="L117" s="902">
        <f>IF(QPS!$G130="","",IF(QPS!AD130="","",QPS!AD130))</f>
        <v>2</v>
      </c>
    </row>
    <row r="118" spans="1:12">
      <c r="A118" s="763" t="str">
        <f>IF(QPS!$G131="","",IF(QPS!B131="","",QPS!B131))</f>
        <v>8.3.7</v>
      </c>
      <c r="B118" s="900" t="str">
        <f>IF(QPS!$G131="","",IF(QPS!C131="","",QPS!C131))</f>
        <v>3.07.02</v>
      </c>
      <c r="C118" s="903" t="str">
        <f>IF(QPS!$G131="","",IF(QPS!P131="","",QPS!P131))</f>
        <v>Aplicación de Tie-In M-002</v>
      </c>
      <c r="D118" s="763" t="str">
        <f>IF(QPS!$G131="","",IF(QPS!Q131="","",QPS!Q131))</f>
        <v>En alcance</v>
      </c>
      <c r="E118" s="763" t="str">
        <f>IF(QPS!$G131="","",IF(QPS!R131="","",QPS!R131))</f>
        <v>Mecanica</v>
      </c>
      <c r="F118" s="810">
        <f>IF(QPS!$G131="","",IF(QPS!S131="","",QPS!S131))</f>
        <v>1</v>
      </c>
      <c r="G118" s="763" t="str">
        <f>IF(QPS!$G131="","",IF(QPS!T131="","",QPS!T131))</f>
        <v>Glb.</v>
      </c>
      <c r="H118" s="904">
        <f>IF(QPS!$G131="","",IF(QPS!U131="","",QPS!U131))</f>
        <v>1092.0400000000002</v>
      </c>
      <c r="I118" s="904">
        <f>IF(QPS!$G131="","",IF(QPS!V131="","",QPS!V131))</f>
        <v>1092.0400000000002</v>
      </c>
      <c r="J118" s="901">
        <f>IF(QPS!$G131="","",IF(QPS!AB131="","",QPS!AB131))</f>
        <v>112</v>
      </c>
      <c r="K118" s="902">
        <f>IF(QPS!$G131="","",IF(QPS!AC131="","",QPS!AC131))</f>
        <v>0.5</v>
      </c>
      <c r="L118" s="902">
        <f>IF(QPS!$G131="","",IF(QPS!AD131="","",QPS!AD131))</f>
        <v>2</v>
      </c>
    </row>
    <row r="119" spans="1:12">
      <c r="A119" s="763" t="str">
        <f>IF(QPS!$G132="","",IF(QPS!B132="","",QPS!B132))</f>
        <v>8.3.7</v>
      </c>
      <c r="B119" s="900" t="str">
        <f>IF(QPS!$G132="","",IF(QPS!C132="","",QPS!C132))</f>
        <v>3.07.03</v>
      </c>
      <c r="C119" s="903" t="str">
        <f>IF(QPS!$G132="","",IF(QPS!P132="","",QPS!P132))</f>
        <v>SUMINISTRO Y MONTAJE DE FLG SO 150# RF STL A105 - 4" - AA1B</v>
      </c>
      <c r="D119" s="763" t="str">
        <f>IF(QPS!$G132="","",IF(QPS!Q132="","",QPS!Q132))</f>
        <v>En alcance</v>
      </c>
      <c r="E119" s="763" t="str">
        <f>IF(QPS!$G132="","",IF(QPS!R132="","",QPS!R132))</f>
        <v>Mecanica</v>
      </c>
      <c r="F119" s="810">
        <f>IF(QPS!$G132="","",IF(QPS!S132="","",QPS!S132))</f>
        <v>2</v>
      </c>
      <c r="G119" s="763" t="str">
        <f>IF(QPS!$G132="","",IF(QPS!T132="","",QPS!T132))</f>
        <v>UND</v>
      </c>
      <c r="H119" s="904">
        <f>IF(QPS!$G132="","",IF(QPS!U132="","",QPS!U132))</f>
        <v>65.42062285714286</v>
      </c>
      <c r="I119" s="904">
        <f>IF(QPS!$G132="","",IF(QPS!V132="","",QPS!V132))</f>
        <v>130.84124571428572</v>
      </c>
      <c r="J119" s="901">
        <f>IF(QPS!$G132="","",IF(QPS!AB132="","",QPS!AB132))</f>
        <v>9.9200000000000017</v>
      </c>
      <c r="K119" s="902">
        <f>IF(QPS!$G132="","",IF(QPS!AC132="","",QPS!AC132))</f>
        <v>5</v>
      </c>
      <c r="L119" s="902">
        <f>IF(QPS!$G132="","",IF(QPS!AD132="","",QPS!AD132))</f>
        <v>0.4</v>
      </c>
    </row>
    <row r="120" spans="1:12">
      <c r="A120" s="763" t="str">
        <f>IF(QPS!$G133="","",IF(QPS!B133="","",QPS!B133))</f>
        <v/>
      </c>
      <c r="B120" s="900" t="str">
        <f>IF(QPS!$G133="","",IF(QPS!C133="","",QPS!C133))</f>
        <v/>
      </c>
      <c r="C120" s="903" t="str">
        <f>IF(QPS!$G133="","",IF(QPS!P133="","",QPS!P133))</f>
        <v/>
      </c>
      <c r="D120" s="763" t="str">
        <f>IF(QPS!$G133="","",IF(QPS!Q133="","",QPS!Q133))</f>
        <v/>
      </c>
      <c r="E120" s="763" t="str">
        <f>IF(QPS!$G133="","",IF(QPS!R133="","",QPS!R133))</f>
        <v/>
      </c>
      <c r="F120" s="810" t="str">
        <f>IF(QPS!$G133="","",IF(QPS!S133="","",QPS!S133))</f>
        <v/>
      </c>
      <c r="G120" s="763" t="str">
        <f>IF(QPS!$G133="","",IF(QPS!T133="","",QPS!T133))</f>
        <v/>
      </c>
      <c r="H120" s="904" t="str">
        <f>IF(QPS!$G133="","",IF(QPS!U133="","",QPS!U133))</f>
        <v/>
      </c>
      <c r="I120" s="904" t="str">
        <f>IF(QPS!$G133="","",IF(QPS!V133="","",QPS!V133))</f>
        <v/>
      </c>
      <c r="J120" s="901" t="str">
        <f>IF(QPS!$G133="","",IF(QPS!AB133="","",QPS!AB133))</f>
        <v/>
      </c>
      <c r="K120" s="902" t="str">
        <f>IF(QPS!$G133="","",IF(QPS!AC133="","",QPS!AC133))</f>
        <v/>
      </c>
      <c r="L120" s="902" t="str">
        <f>IF(QPS!$G133="","",IF(QPS!AD133="","",QPS!AD133))</f>
        <v/>
      </c>
    </row>
    <row r="121" spans="1:12">
      <c r="A121" s="763" t="str">
        <f>IF(QPS!$G134="","",IF(QPS!B134="","",QPS!B134))</f>
        <v>8.4.1</v>
      </c>
      <c r="B121" s="900">
        <f>IF(QPS!$G134="","",IF(QPS!C134="","",QPS!C134))</f>
        <v>4.01</v>
      </c>
      <c r="C121" s="903" t="str">
        <f>IF(QPS!$G134="","",IF(QPS!P134="","",QPS!P134))</f>
        <v>PRUEBAS DE ESTADO PARA EQUIPOS ELÉCTRICOS Y CONDUCTORES</v>
      </c>
      <c r="D121" s="763" t="str">
        <f>IF(QPS!$G134="","",IF(QPS!Q134="","",QPS!Q134))</f>
        <v>Retirada del alcance</v>
      </c>
      <c r="E121" s="763" t="str">
        <f>IF(QPS!$G134="","",IF(QPS!R134="","",QPS!R134))</f>
        <v>Electrica</v>
      </c>
      <c r="F121" s="810" t="str">
        <f>IF(QPS!$G134="","",IF(QPS!S134="","",QPS!S134))</f>
        <v/>
      </c>
      <c r="G121" s="763" t="str">
        <f>IF(QPS!$G134="","",IF(QPS!T134="","",QPS!T134))</f>
        <v/>
      </c>
      <c r="H121" s="904" t="str">
        <f>IF(QPS!$G134="","",IF(QPS!U134="","",QPS!U134))</f>
        <v/>
      </c>
      <c r="I121" s="904" t="str">
        <f>IF(QPS!$G134="","",IF(QPS!V134="","",QPS!V134))</f>
        <v/>
      </c>
      <c r="J121" s="901" t="str">
        <f>IF(QPS!$G134="","",IF(QPS!AB134="","",QPS!AB134))</f>
        <v/>
      </c>
      <c r="K121" s="902" t="str">
        <f>IF(QPS!$G134="","",IF(QPS!AC134="","",QPS!AC134))</f>
        <v/>
      </c>
      <c r="L121" s="902" t="str">
        <f>IF(QPS!$G134="","",IF(QPS!AD134="","",QPS!AD134))</f>
        <v/>
      </c>
    </row>
    <row r="122" spans="1:12">
      <c r="A122" s="763" t="str">
        <f>IF(QPS!$G135="","",IF(QPS!B135="","",QPS!B135))</f>
        <v>8.4.1</v>
      </c>
      <c r="B122" s="900" t="str">
        <f>IF(QPS!$G135="","",IF(QPS!C135="","",QPS!C135))</f>
        <v>4.01.01</v>
      </c>
      <c r="C122" s="903" t="str">
        <f>IF(QPS!$G135="","",IF(QPS!P135="","",QPS!P135))</f>
        <v>Equipos Eléctricos</v>
      </c>
      <c r="D122" s="763" t="str">
        <f>IF(QPS!$G135="","",IF(QPS!Q135="","",QPS!Q135))</f>
        <v>Retirada del alcance</v>
      </c>
      <c r="E122" s="763" t="str">
        <f>IF(QPS!$G135="","",IF(QPS!R135="","",QPS!R135))</f>
        <v>Electrica</v>
      </c>
      <c r="F122" s="810" t="str">
        <f>IF(QPS!$G135="","",IF(QPS!S135="","",QPS!S135))</f>
        <v/>
      </c>
      <c r="G122" s="763" t="str">
        <f>IF(QPS!$G135="","",IF(QPS!T135="","",QPS!T135))</f>
        <v/>
      </c>
      <c r="H122" s="904" t="str">
        <f>IF(QPS!$G135="","",IF(QPS!U135="","",QPS!U135))</f>
        <v/>
      </c>
      <c r="I122" s="904" t="str">
        <f>IF(QPS!$G135="","",IF(QPS!V135="","",QPS!V135))</f>
        <v/>
      </c>
      <c r="J122" s="901" t="str">
        <f>IF(QPS!$G135="","",IF(QPS!AB135="","",QPS!AB135))</f>
        <v/>
      </c>
      <c r="K122" s="902" t="str">
        <f>IF(QPS!$G135="","",IF(QPS!AC135="","",QPS!AC135))</f>
        <v/>
      </c>
      <c r="L122" s="902" t="str">
        <f>IF(QPS!$G135="","",IF(QPS!AD135="","",QPS!AD135))</f>
        <v/>
      </c>
    </row>
    <row r="123" spans="1:12">
      <c r="A123" s="763" t="str">
        <f>IF(QPS!$G136="","",IF(QPS!B136="","",QPS!B136))</f>
        <v>8.4.1</v>
      </c>
      <c r="B123" s="900" t="str">
        <f>IF(QPS!$G136="","",IF(QPS!C136="","",QPS!C136))</f>
        <v>4.01.01.01</v>
      </c>
      <c r="C123" s="903" t="str">
        <f>IF(QPS!$G136="","",IF(QPS!P136="","",QPS!P136))</f>
        <v>Variador de frecuencia de 480V, 3F, 60Hz.
TAG: 1760-VF-15071</v>
      </c>
      <c r="D123" s="763" t="str">
        <f>IF(QPS!$G136="","",IF(QPS!Q136="","",QPS!Q136))</f>
        <v>Retirada del alcance</v>
      </c>
      <c r="E123" s="763" t="str">
        <f>IF(QPS!$G136="","",IF(QPS!R136="","",QPS!R136))</f>
        <v>Electrica</v>
      </c>
      <c r="F123" s="810">
        <f>IF(QPS!$G136="","",IF(QPS!S136="","",QPS!S136))</f>
        <v>1</v>
      </c>
      <c r="G123" s="763" t="str">
        <f>IF(QPS!$G136="","",IF(QPS!T136="","",QPS!T136))</f>
        <v>UND</v>
      </c>
      <c r="H123" s="904">
        <f>IF(QPS!$G136="","",IF(QPS!U136="","",QPS!U136))</f>
        <v>592.56719999999996</v>
      </c>
      <c r="I123" s="904">
        <f>IF(QPS!$G136="","",IF(QPS!V136="","",QPS!V136))</f>
        <v>592.56719999999996</v>
      </c>
      <c r="J123" s="901">
        <f>IF(QPS!$G136="","",IF(QPS!AB136="","",QPS!AB136))</f>
        <v>49.6</v>
      </c>
      <c r="K123" s="902">
        <f>IF(QPS!$G136="","",IF(QPS!AC136="","",QPS!AC136))</f>
        <v>0.5</v>
      </c>
      <c r="L123" s="902">
        <f>IF(QPS!$G136="","",IF(QPS!AD136="","",QPS!AD136))</f>
        <v>2</v>
      </c>
    </row>
    <row r="124" spans="1:12">
      <c r="A124" s="763" t="str">
        <f>IF(QPS!$G137="","",IF(QPS!B137="","",QPS!B137))</f>
        <v>8.4.1</v>
      </c>
      <c r="B124" s="900" t="str">
        <f>IF(QPS!$G137="","",IF(QPS!C137="","",QPS!C137))</f>
        <v>4.01.01.02</v>
      </c>
      <c r="C124" s="903" t="str">
        <f>IF(QPS!$G137="","",IF(QPS!P137="","",QPS!P137))</f>
        <v>Variador de frecuencia de 480V, 3F, 60Hz.
TAG: 1760-VF-15072</v>
      </c>
      <c r="D124" s="763" t="str">
        <f>IF(QPS!$G137="","",IF(QPS!Q137="","",QPS!Q137))</f>
        <v>Retirada del alcance</v>
      </c>
      <c r="E124" s="763" t="str">
        <f>IF(QPS!$G137="","",IF(QPS!R137="","",QPS!R137))</f>
        <v>Electrica</v>
      </c>
      <c r="F124" s="810">
        <f>IF(QPS!$G137="","",IF(QPS!S137="","",QPS!S137))</f>
        <v>1</v>
      </c>
      <c r="G124" s="763" t="str">
        <f>IF(QPS!$G137="","",IF(QPS!T137="","",QPS!T137))</f>
        <v>UND</v>
      </c>
      <c r="H124" s="904">
        <f>IF(QPS!$G137="","",IF(QPS!U137="","",QPS!U137))</f>
        <v>592.56719999999996</v>
      </c>
      <c r="I124" s="904">
        <f>IF(QPS!$G137="","",IF(QPS!V137="","",QPS!V137))</f>
        <v>592.56719999999996</v>
      </c>
      <c r="J124" s="901">
        <f>IF(QPS!$G137="","",IF(QPS!AB137="","",QPS!AB137))</f>
        <v>109.12</v>
      </c>
      <c r="K124" s="902">
        <f>IF(QPS!$G137="","",IF(QPS!AC137="","",QPS!AC137))</f>
        <v>0.5</v>
      </c>
      <c r="L124" s="902">
        <f>IF(QPS!$G137="","",IF(QPS!AD137="","",QPS!AD137))</f>
        <v>2</v>
      </c>
    </row>
    <row r="125" spans="1:12">
      <c r="A125" s="763" t="str">
        <f>IF(QPS!$G138="","",IF(QPS!B138="","",QPS!B138))</f>
        <v>8.4.1</v>
      </c>
      <c r="B125" s="900" t="str">
        <f>IF(QPS!$G138="","",IF(QPS!C138="","",QPS!C138))</f>
        <v>4.01.01.03</v>
      </c>
      <c r="C125" s="903" t="str">
        <f>IF(QPS!$G138="","",IF(QPS!P138="","",QPS!P138))</f>
        <v>Variador de frecuencia de 480V, 3F, 60Hz.
TAG: 1760-VF-15073</v>
      </c>
      <c r="D125" s="763" t="str">
        <f>IF(QPS!$G138="","",IF(QPS!Q138="","",QPS!Q138))</f>
        <v>Retirada del alcance</v>
      </c>
      <c r="E125" s="763" t="str">
        <f>IF(QPS!$G138="","",IF(QPS!R138="","",QPS!R138))</f>
        <v>Electrica</v>
      </c>
      <c r="F125" s="810">
        <f>IF(QPS!$G138="","",IF(QPS!S138="","",QPS!S138))</f>
        <v>1</v>
      </c>
      <c r="G125" s="763" t="str">
        <f>IF(QPS!$G138="","",IF(QPS!T138="","",QPS!T138))</f>
        <v>UND</v>
      </c>
      <c r="H125" s="904">
        <f>IF(QPS!$G138="","",IF(QPS!U138="","",QPS!U138))</f>
        <v>592.56719999999996</v>
      </c>
      <c r="I125" s="904">
        <f>IF(QPS!$G138="","",IF(QPS!V138="","",QPS!V138))</f>
        <v>592.56719999999996</v>
      </c>
      <c r="J125" s="901">
        <f>IF(QPS!$G138="","",IF(QPS!AB138="","",QPS!AB138))</f>
        <v>109.12</v>
      </c>
      <c r="K125" s="902">
        <f>IF(QPS!$G138="","",IF(QPS!AC138="","",QPS!AC138))</f>
        <v>0.5</v>
      </c>
      <c r="L125" s="902">
        <f>IF(QPS!$G138="","",IF(QPS!AD138="","",QPS!AD138))</f>
        <v>2</v>
      </c>
    </row>
    <row r="126" spans="1:12">
      <c r="A126" s="763" t="str">
        <f>IF(QPS!$G139="","",IF(QPS!B139="","",QPS!B139))</f>
        <v>8.4.1</v>
      </c>
      <c r="B126" s="900" t="str">
        <f>IF(QPS!$G139="","",IF(QPS!C139="","",QPS!C139))</f>
        <v>4.01.01.04</v>
      </c>
      <c r="C126" s="903" t="str">
        <f>IF(QPS!$G139="","",IF(QPS!P139="","",QPS!P139))</f>
        <v>Variador de frecuencia de 480V, 3F, 60Hz.
TAG: 1760-VF-15074</v>
      </c>
      <c r="D126" s="763" t="str">
        <f>IF(QPS!$G139="","",IF(QPS!Q139="","",QPS!Q139))</f>
        <v>Retirada del alcance</v>
      </c>
      <c r="E126" s="763" t="str">
        <f>IF(QPS!$G139="","",IF(QPS!R139="","",QPS!R139))</f>
        <v>Electrica</v>
      </c>
      <c r="F126" s="810">
        <f>IF(QPS!$G139="","",IF(QPS!S139="","",QPS!S139))</f>
        <v>1</v>
      </c>
      <c r="G126" s="763" t="str">
        <f>IF(QPS!$G139="","",IF(QPS!T139="","",QPS!T139))</f>
        <v>UND</v>
      </c>
      <c r="H126" s="904">
        <f>IF(QPS!$G139="","",IF(QPS!U139="","",QPS!U139))</f>
        <v>592.56719999999996</v>
      </c>
      <c r="I126" s="904">
        <f>IF(QPS!$G139="","",IF(QPS!V139="","",QPS!V139))</f>
        <v>592.56719999999996</v>
      </c>
      <c r="J126" s="901">
        <f>IF(QPS!$G139="","",IF(QPS!AB139="","",QPS!AB139))</f>
        <v>109.12</v>
      </c>
      <c r="K126" s="902">
        <f>IF(QPS!$G139="","",IF(QPS!AC139="","",QPS!AC139))</f>
        <v>0.5</v>
      </c>
      <c r="L126" s="902">
        <f>IF(QPS!$G139="","",IF(QPS!AD139="","",QPS!AD139))</f>
        <v>2</v>
      </c>
    </row>
    <row r="127" spans="1:12">
      <c r="A127" s="763" t="str">
        <f>IF(QPS!$G140="","",IF(QPS!B140="","",QPS!B140))</f>
        <v>8.4.1</v>
      </c>
      <c r="B127" s="900" t="str">
        <f>IF(QPS!$G140="","",IF(QPS!C140="","",QPS!C140))</f>
        <v>4.01.01.05</v>
      </c>
      <c r="C127" s="903" t="str">
        <f>IF(QPS!$G140="","",IF(QPS!P140="","",QPS!P140))</f>
        <v>Variador de frecuencia de 480V, 3F, 60Hz.
TAG: 1760-VF-15078</v>
      </c>
      <c r="D127" s="763" t="str">
        <f>IF(QPS!$G140="","",IF(QPS!Q140="","",QPS!Q140))</f>
        <v>Retirada del alcance</v>
      </c>
      <c r="E127" s="763" t="str">
        <f>IF(QPS!$G140="","",IF(QPS!R140="","",QPS!R140))</f>
        <v>Electrica</v>
      </c>
      <c r="F127" s="810">
        <f>IF(QPS!$G140="","",IF(QPS!S140="","",QPS!S140))</f>
        <v>1</v>
      </c>
      <c r="G127" s="763" t="str">
        <f>IF(QPS!$G140="","",IF(QPS!T140="","",QPS!T140))</f>
        <v>UND</v>
      </c>
      <c r="H127" s="904">
        <f>IF(QPS!$G140="","",IF(QPS!U140="","",QPS!U140))</f>
        <v>592.56719999999996</v>
      </c>
      <c r="I127" s="904">
        <f>IF(QPS!$G140="","",IF(QPS!V140="","",QPS!V140))</f>
        <v>592.56719999999996</v>
      </c>
      <c r="J127" s="901">
        <f>IF(QPS!$G140="","",IF(QPS!AB140="","",QPS!AB140))</f>
        <v>49.6</v>
      </c>
      <c r="K127" s="902">
        <f>IF(QPS!$G140="","",IF(QPS!AC140="","",QPS!AC140))</f>
        <v>0.5</v>
      </c>
      <c r="L127" s="902">
        <f>IF(QPS!$G140="","",IF(QPS!AD140="","",QPS!AD140))</f>
        <v>2</v>
      </c>
    </row>
    <row r="128" spans="1:12">
      <c r="A128" s="763" t="str">
        <f>IF(QPS!$G141="","",IF(QPS!B141="","",QPS!B141))</f>
        <v>8.4.1</v>
      </c>
      <c r="B128" s="900" t="str">
        <f>IF(QPS!$G141="","",IF(QPS!C141="","",QPS!C141))</f>
        <v>4.01.01.06</v>
      </c>
      <c r="C128" s="903" t="str">
        <f>IF(QPS!$G141="","",IF(QPS!P141="","",QPS!P141))</f>
        <v>Reactor de carga para variador de velocidad 
TAG: 1760-XL-15071</v>
      </c>
      <c r="D128" s="763" t="str">
        <f>IF(QPS!$G141="","",IF(QPS!Q141="","",QPS!Q141))</f>
        <v>Retirada del alcance</v>
      </c>
      <c r="E128" s="763" t="str">
        <f>IF(QPS!$G141="","",IF(QPS!R141="","",QPS!R141))</f>
        <v>Electrica</v>
      </c>
      <c r="F128" s="810">
        <f>IF(QPS!$G141="","",IF(QPS!S141="","",QPS!S141))</f>
        <v>1</v>
      </c>
      <c r="G128" s="763" t="str">
        <f>IF(QPS!$G141="","",IF(QPS!T141="","",QPS!T141))</f>
        <v>UND</v>
      </c>
      <c r="H128" s="904">
        <f>IF(QPS!$G141="","",IF(QPS!U141="","",QPS!U141))</f>
        <v>70.537199999999999</v>
      </c>
      <c r="I128" s="904">
        <f>IF(QPS!$G141="","",IF(QPS!V141="","",QPS!V141))</f>
        <v>70.537199999999999</v>
      </c>
      <c r="J128" s="901">
        <f>IF(QPS!$G141="","",IF(QPS!AB141="","",QPS!AB141))</f>
        <v>5.6</v>
      </c>
      <c r="K128" s="902">
        <f>IF(QPS!$G141="","",IF(QPS!AC141="","",QPS!AC141))</f>
        <v>3</v>
      </c>
      <c r="L128" s="902">
        <f>IF(QPS!$G141="","",IF(QPS!AD141="","",QPS!AD141))</f>
        <v>0.33333333333333331</v>
      </c>
    </row>
    <row r="129" spans="1:12">
      <c r="A129" s="763" t="str">
        <f>IF(QPS!$G142="","",IF(QPS!B142="","",QPS!B142))</f>
        <v>8.4.1</v>
      </c>
      <c r="B129" s="900" t="str">
        <f>IF(QPS!$G142="","",IF(QPS!C142="","",QPS!C142))</f>
        <v>4.01.01.07</v>
      </c>
      <c r="C129" s="903" t="str">
        <f>IF(QPS!$G142="","",IF(QPS!P142="","",QPS!P142))</f>
        <v>Reactor de carga para variador de velocidad 
TAG: 1760-XL-15072</v>
      </c>
      <c r="D129" s="763" t="str">
        <f>IF(QPS!$G142="","",IF(QPS!Q142="","",QPS!Q142))</f>
        <v>Retirada del alcance</v>
      </c>
      <c r="E129" s="763" t="str">
        <f>IF(QPS!$G142="","",IF(QPS!R142="","",QPS!R142))</f>
        <v>Electrica</v>
      </c>
      <c r="F129" s="810">
        <f>IF(QPS!$G142="","",IF(QPS!S142="","",QPS!S142))</f>
        <v>1</v>
      </c>
      <c r="G129" s="763" t="str">
        <f>IF(QPS!$G142="","",IF(QPS!T142="","",QPS!T142))</f>
        <v>UND</v>
      </c>
      <c r="H129" s="904">
        <f>IF(QPS!$G142="","",IF(QPS!U142="","",QPS!U142))</f>
        <v>70.537199999999999</v>
      </c>
      <c r="I129" s="904">
        <f>IF(QPS!$G142="","",IF(QPS!V142="","",QPS!V142))</f>
        <v>70.537199999999999</v>
      </c>
      <c r="J129" s="901">
        <f>IF(QPS!$G142="","",IF(QPS!AB142="","",QPS!AB142))</f>
        <v>5.6</v>
      </c>
      <c r="K129" s="902">
        <f>IF(QPS!$G142="","",IF(QPS!AC142="","",QPS!AC142))</f>
        <v>3</v>
      </c>
      <c r="L129" s="902">
        <f>IF(QPS!$G142="","",IF(QPS!AD142="","",QPS!AD142))</f>
        <v>0.33333333333333331</v>
      </c>
    </row>
    <row r="130" spans="1:12">
      <c r="A130" s="763" t="str">
        <f>IF(QPS!$G143="","",IF(QPS!B143="","",QPS!B143))</f>
        <v>8.4.1</v>
      </c>
      <c r="B130" s="900" t="str">
        <f>IF(QPS!$G143="","",IF(QPS!C143="","",QPS!C143))</f>
        <v>4.01.01.08</v>
      </c>
      <c r="C130" s="903" t="str">
        <f>IF(QPS!$G143="","",IF(QPS!P143="","",QPS!P143))</f>
        <v>Reactor de carga para variador de velocidad 
TAG: 1760-XL-15073</v>
      </c>
      <c r="D130" s="763" t="str">
        <f>IF(QPS!$G143="","",IF(QPS!Q143="","",QPS!Q143))</f>
        <v>Retirada del alcance</v>
      </c>
      <c r="E130" s="763" t="str">
        <f>IF(QPS!$G143="","",IF(QPS!R143="","",QPS!R143))</f>
        <v>Electrica</v>
      </c>
      <c r="F130" s="810">
        <f>IF(QPS!$G143="","",IF(QPS!S143="","",QPS!S143))</f>
        <v>1</v>
      </c>
      <c r="G130" s="763" t="str">
        <f>IF(QPS!$G143="","",IF(QPS!T143="","",QPS!T143))</f>
        <v>UND</v>
      </c>
      <c r="H130" s="904">
        <f>IF(QPS!$G143="","",IF(QPS!U143="","",QPS!U143))</f>
        <v>70.537199999999999</v>
      </c>
      <c r="I130" s="904">
        <f>IF(QPS!$G143="","",IF(QPS!V143="","",QPS!V143))</f>
        <v>70.537199999999999</v>
      </c>
      <c r="J130" s="901">
        <f>IF(QPS!$G143="","",IF(QPS!AB143="","",QPS!AB143))</f>
        <v>5.6</v>
      </c>
      <c r="K130" s="902">
        <f>IF(QPS!$G143="","",IF(QPS!AC143="","",QPS!AC143))</f>
        <v>3</v>
      </c>
      <c r="L130" s="902">
        <f>IF(QPS!$G143="","",IF(QPS!AD143="","",QPS!AD143))</f>
        <v>0.33333333333333331</v>
      </c>
    </row>
    <row r="131" spans="1:12">
      <c r="A131" s="763" t="str">
        <f>IF(QPS!$G144="","",IF(QPS!B144="","",QPS!B144))</f>
        <v>8.4.1</v>
      </c>
      <c r="B131" s="900" t="str">
        <f>IF(QPS!$G144="","",IF(QPS!C144="","",QPS!C144))</f>
        <v>4.01.01.09</v>
      </c>
      <c r="C131" s="903" t="str">
        <f>IF(QPS!$G144="","",IF(QPS!P144="","",QPS!P144))</f>
        <v>Reactor de carga para variador de velocidad 
TAG: 1760-XL-15074</v>
      </c>
      <c r="D131" s="763" t="str">
        <f>IF(QPS!$G144="","",IF(QPS!Q144="","",QPS!Q144))</f>
        <v>Retirada del alcance</v>
      </c>
      <c r="E131" s="763" t="str">
        <f>IF(QPS!$G144="","",IF(QPS!R144="","",QPS!R144))</f>
        <v>Electrica</v>
      </c>
      <c r="F131" s="810">
        <f>IF(QPS!$G144="","",IF(QPS!S144="","",QPS!S144))</f>
        <v>1</v>
      </c>
      <c r="G131" s="763" t="str">
        <f>IF(QPS!$G144="","",IF(QPS!T144="","",QPS!T144))</f>
        <v>UND</v>
      </c>
      <c r="H131" s="904">
        <f>IF(QPS!$G144="","",IF(QPS!U144="","",QPS!U144))</f>
        <v>70.537199999999999</v>
      </c>
      <c r="I131" s="904">
        <f>IF(QPS!$G144="","",IF(QPS!V144="","",QPS!V144))</f>
        <v>70.537199999999999</v>
      </c>
      <c r="J131" s="901">
        <f>IF(QPS!$G144="","",IF(QPS!AB144="","",QPS!AB144))</f>
        <v>5.6</v>
      </c>
      <c r="K131" s="902">
        <f>IF(QPS!$G144="","",IF(QPS!AC144="","",QPS!AC144))</f>
        <v>3</v>
      </c>
      <c r="L131" s="902">
        <f>IF(QPS!$G144="","",IF(QPS!AD144="","",QPS!AD144))</f>
        <v>0.33333333333333331</v>
      </c>
    </row>
    <row r="132" spans="1:12">
      <c r="A132" s="763" t="str">
        <f>IF(QPS!$G145="","",IF(QPS!B145="","",QPS!B145))</f>
        <v>8.4.1</v>
      </c>
      <c r="B132" s="900" t="str">
        <f>IF(QPS!$G145="","",IF(QPS!C145="","",QPS!C145))</f>
        <v>4.01.01.10</v>
      </c>
      <c r="C132" s="903" t="str">
        <f>IF(QPS!$G145="","",IF(QPS!P145="","",QPS!P145))</f>
        <v>Reactor de carga para variador de velocidad 
TAG: 1760-XL-15078</v>
      </c>
      <c r="D132" s="763" t="str">
        <f>IF(QPS!$G145="","",IF(QPS!Q145="","",QPS!Q145))</f>
        <v>Retirada del alcance</v>
      </c>
      <c r="E132" s="763" t="str">
        <f>IF(QPS!$G145="","",IF(QPS!R145="","",QPS!R145))</f>
        <v>Electrica</v>
      </c>
      <c r="F132" s="810">
        <f>IF(QPS!$G145="","",IF(QPS!S145="","",QPS!S145))</f>
        <v>1</v>
      </c>
      <c r="G132" s="763" t="str">
        <f>IF(QPS!$G145="","",IF(QPS!T145="","",QPS!T145))</f>
        <v>UND</v>
      </c>
      <c r="H132" s="904">
        <f>IF(QPS!$G145="","",IF(QPS!U145="","",QPS!U145))</f>
        <v>70.537199999999999</v>
      </c>
      <c r="I132" s="904">
        <f>IF(QPS!$G145="","",IF(QPS!V145="","",QPS!V145))</f>
        <v>70.537199999999999</v>
      </c>
      <c r="J132" s="901">
        <f>IF(QPS!$G145="","",IF(QPS!AB145="","",QPS!AB145))</f>
        <v>5.6</v>
      </c>
      <c r="K132" s="902">
        <f>IF(QPS!$G145="","",IF(QPS!AC145="","",QPS!AC145))</f>
        <v>3</v>
      </c>
      <c r="L132" s="902">
        <f>IF(QPS!$G145="","",IF(QPS!AD145="","",QPS!AD145))</f>
        <v>0.33333333333333331</v>
      </c>
    </row>
    <row r="133" spans="1:12">
      <c r="A133" s="763" t="str">
        <f>IF(QPS!$G146="","",IF(QPS!B146="","",QPS!B146))</f>
        <v>8.4.1</v>
      </c>
      <c r="B133" s="900" t="str">
        <f>IF(QPS!$G146="","",IF(QPS!C146="","",QPS!C146))</f>
        <v>4.01.02</v>
      </c>
      <c r="C133" s="903" t="str">
        <f>IF(QPS!$G146="","",IF(QPS!P146="","",QPS!P146))</f>
        <v>Conductores de baja tensión (incluye megado)</v>
      </c>
      <c r="D133" s="763" t="str">
        <f>IF(QPS!$G146="","",IF(QPS!Q146="","",QPS!Q146))</f>
        <v>Retirada del alcance</v>
      </c>
      <c r="E133" s="763" t="str">
        <f>IF(QPS!$G146="","",IF(QPS!R146="","",QPS!R146))</f>
        <v>Electrica</v>
      </c>
      <c r="F133" s="810" t="str">
        <f>IF(QPS!$G146="","",IF(QPS!S146="","",QPS!S146))</f>
        <v/>
      </c>
      <c r="G133" s="763" t="str">
        <f>IF(QPS!$G146="","",IF(QPS!T146="","",QPS!T146))</f>
        <v/>
      </c>
      <c r="H133" s="904" t="str">
        <f>IF(QPS!$G146="","",IF(QPS!U146="","",QPS!U146))</f>
        <v/>
      </c>
      <c r="I133" s="904" t="str">
        <f>IF(QPS!$G146="","",IF(QPS!V146="","",QPS!V146))</f>
        <v/>
      </c>
      <c r="J133" s="901" t="str">
        <f>IF(QPS!$G146="","",IF(QPS!AB146="","",QPS!AB146))</f>
        <v/>
      </c>
      <c r="K133" s="902" t="str">
        <f>IF(QPS!$G146="","",IF(QPS!AC146="","",QPS!AC146))</f>
        <v/>
      </c>
      <c r="L133" s="902" t="str">
        <f>IF(QPS!$G146="","",IF(QPS!AD146="","",QPS!AD146))</f>
        <v/>
      </c>
    </row>
    <row r="134" spans="1:12">
      <c r="A134" s="763" t="str">
        <f>IF(QPS!$G147="","",IF(QPS!B147="","",QPS!B147))</f>
        <v>8.4.1</v>
      </c>
      <c r="B134" s="900" t="str">
        <f>IF(QPS!$G147="","",IF(QPS!C147="","",QPS!C147))</f>
        <v>4.01.02.01</v>
      </c>
      <c r="C134" s="903" t="str">
        <f>IF(QPS!$G147="","",IF(QPS!P147="","",QPS!P147))</f>
        <v>Verificacion del estado de cable multiconductor
Tag ciruito: 1760PU15071-P01 - 1x3c-12 AWG + (T)</v>
      </c>
      <c r="D134" s="763" t="str">
        <f>IF(QPS!$G147="","",IF(QPS!Q147="","",QPS!Q147))</f>
        <v>Retirada del alcance</v>
      </c>
      <c r="E134" s="763" t="str">
        <f>IF(QPS!$G147="","",IF(QPS!R147="","",QPS!R147))</f>
        <v>Electrica</v>
      </c>
      <c r="F134" s="810">
        <f>IF(QPS!$G147="","",IF(QPS!S147="","",QPS!S147))</f>
        <v>240.02000000000004</v>
      </c>
      <c r="G134" s="763" t="str">
        <f>IF(QPS!$G147="","",IF(QPS!T147="","",QPS!T147))</f>
        <v>m</v>
      </c>
      <c r="H134" s="904">
        <f>IF(QPS!$G147="","",IF(QPS!U147="","",QPS!U147))</f>
        <v>1.3307440000000001</v>
      </c>
      <c r="I134" s="904">
        <f>IF(QPS!$G147="","",IF(QPS!V147="","",QPS!V147))</f>
        <v>319.40517488000006</v>
      </c>
      <c r="J134" s="901">
        <f>IF(QPS!$G147="","",IF(QPS!AB147="","",QPS!AB147))</f>
        <v>26.882240000000003</v>
      </c>
      <c r="K134" s="902">
        <f>IF(QPS!$G147="","",IF(QPS!AC147="","",QPS!AC147))</f>
        <v>150</v>
      </c>
      <c r="L134" s="902">
        <f>IF(QPS!$G147="","",IF(QPS!AD147="","",QPS!AD147))</f>
        <v>1.6001333333333336</v>
      </c>
    </row>
    <row r="135" spans="1:12">
      <c r="A135" s="763" t="str">
        <f>IF(QPS!$G148="","",IF(QPS!B148="","",QPS!B148))</f>
        <v>8.4.1</v>
      </c>
      <c r="B135" s="900" t="str">
        <f>IF(QPS!$G148="","",IF(QPS!C148="","",QPS!C148))</f>
        <v>4.01.02.02</v>
      </c>
      <c r="C135" s="903" t="str">
        <f>IF(QPS!$G148="","",IF(QPS!P148="","",QPS!P148))</f>
        <v>Verificacion del estado de cable multiconductor
Tag ciruito: 1760PU15072-P01 - 1x3c-12 AWG + (T)</v>
      </c>
      <c r="D135" s="763" t="str">
        <f>IF(QPS!$G148="","",IF(QPS!Q148="","",QPS!Q148))</f>
        <v>Retirada del alcance</v>
      </c>
      <c r="E135" s="763" t="str">
        <f>IF(QPS!$G148="","",IF(QPS!R148="","",QPS!R148))</f>
        <v>Electrica</v>
      </c>
      <c r="F135" s="810">
        <f>IF(QPS!$G148="","",IF(QPS!S148="","",QPS!S148))</f>
        <v>240.02000000000004</v>
      </c>
      <c r="G135" s="763" t="str">
        <f>IF(QPS!$G148="","",IF(QPS!T148="","",QPS!T148))</f>
        <v>m</v>
      </c>
      <c r="H135" s="904">
        <f>IF(QPS!$G148="","",IF(QPS!U148="","",QPS!U148))</f>
        <v>1.3307440000000001</v>
      </c>
      <c r="I135" s="904">
        <f>IF(QPS!$G148="","",IF(QPS!V148="","",QPS!V148))</f>
        <v>319.40517488000006</v>
      </c>
      <c r="J135" s="901">
        <f>IF(QPS!$G148="","",IF(QPS!AB148="","",QPS!AB148))</f>
        <v>26.882240000000003</v>
      </c>
      <c r="K135" s="902">
        <f>IF(QPS!$G148="","",IF(QPS!AC148="","",QPS!AC148))</f>
        <v>150</v>
      </c>
      <c r="L135" s="902">
        <f>IF(QPS!$G148="","",IF(QPS!AD148="","",QPS!AD148))</f>
        <v>1.6001333333333336</v>
      </c>
    </row>
    <row r="136" spans="1:12">
      <c r="A136" s="763" t="str">
        <f>IF(QPS!$G149="","",IF(QPS!B149="","",QPS!B149))</f>
        <v>8.4.1</v>
      </c>
      <c r="B136" s="900" t="str">
        <f>IF(QPS!$G149="","",IF(QPS!C149="","",QPS!C149))</f>
        <v>4.01.02.03</v>
      </c>
      <c r="C136" s="903" t="str">
        <f>IF(QPS!$G149="","",IF(QPS!P149="","",QPS!P149))</f>
        <v>Verificacion del estado de cable multiconductor
Tag ciruito: 1760PU15073-P01 - 1x3c-12 AWG + (T)</v>
      </c>
      <c r="D136" s="763" t="str">
        <f>IF(QPS!$G149="","",IF(QPS!Q149="","",QPS!Q149))</f>
        <v>Retirada del alcance</v>
      </c>
      <c r="E136" s="763" t="str">
        <f>IF(QPS!$G149="","",IF(QPS!R149="","",QPS!R149))</f>
        <v>Electrica</v>
      </c>
      <c r="F136" s="810">
        <f>IF(QPS!$G149="","",IF(QPS!S149="","",QPS!S149))</f>
        <v>240.02000000000004</v>
      </c>
      <c r="G136" s="763" t="str">
        <f>IF(QPS!$G149="","",IF(QPS!T149="","",QPS!T149))</f>
        <v>m</v>
      </c>
      <c r="H136" s="904">
        <f>IF(QPS!$G149="","",IF(QPS!U149="","",QPS!U149))</f>
        <v>1.3307440000000001</v>
      </c>
      <c r="I136" s="904">
        <f>IF(QPS!$G149="","",IF(QPS!V149="","",QPS!V149))</f>
        <v>319.40517488000006</v>
      </c>
      <c r="J136" s="901">
        <f>IF(QPS!$G149="","",IF(QPS!AB149="","",QPS!AB149))</f>
        <v>26.882240000000003</v>
      </c>
      <c r="K136" s="902">
        <f>IF(QPS!$G149="","",IF(QPS!AC149="","",QPS!AC149))</f>
        <v>150</v>
      </c>
      <c r="L136" s="902">
        <f>IF(QPS!$G149="","",IF(QPS!AD149="","",QPS!AD149))</f>
        <v>1.6001333333333336</v>
      </c>
    </row>
    <row r="137" spans="1:12">
      <c r="A137" s="763" t="str">
        <f>IF(QPS!$G150="","",IF(QPS!B150="","",QPS!B150))</f>
        <v>8.4.1</v>
      </c>
      <c r="B137" s="900" t="str">
        <f>IF(QPS!$G150="","",IF(QPS!C150="","",QPS!C150))</f>
        <v>4.01.02.04</v>
      </c>
      <c r="C137" s="903" t="str">
        <f>IF(QPS!$G150="","",IF(QPS!P150="","",QPS!P150))</f>
        <v>Verificacion del estado de cable multiconductor
Tag ciruito: 1760PU15074-P01 - 1x3c-12 AWG + (T)</v>
      </c>
      <c r="D137" s="763" t="str">
        <f>IF(QPS!$G150="","",IF(QPS!Q150="","",QPS!Q150))</f>
        <v>Retirada del alcance</v>
      </c>
      <c r="E137" s="763" t="str">
        <f>IF(QPS!$G150="","",IF(QPS!R150="","",QPS!R150))</f>
        <v>Electrica</v>
      </c>
      <c r="F137" s="810">
        <f>IF(QPS!$G150="","",IF(QPS!S150="","",QPS!S150))</f>
        <v>240.02000000000004</v>
      </c>
      <c r="G137" s="763" t="str">
        <f>IF(QPS!$G150="","",IF(QPS!T150="","",QPS!T150))</f>
        <v>m</v>
      </c>
      <c r="H137" s="904">
        <f>IF(QPS!$G150="","",IF(QPS!U150="","",QPS!U150))</f>
        <v>1.3307440000000001</v>
      </c>
      <c r="I137" s="904">
        <f>IF(QPS!$G150="","",IF(QPS!V150="","",QPS!V150))</f>
        <v>319.40517488000006</v>
      </c>
      <c r="J137" s="901">
        <f>IF(QPS!$G150="","",IF(QPS!AB150="","",QPS!AB150))</f>
        <v>26.882240000000003</v>
      </c>
      <c r="K137" s="902">
        <f>IF(QPS!$G150="","",IF(QPS!AC150="","",QPS!AC150))</f>
        <v>150</v>
      </c>
      <c r="L137" s="902">
        <f>IF(QPS!$G150="","",IF(QPS!AD150="","",QPS!AD150))</f>
        <v>1.6001333333333336</v>
      </c>
    </row>
    <row r="138" spans="1:12">
      <c r="A138" s="763" t="str">
        <f>IF(QPS!$G151="","",IF(QPS!B151="","",QPS!B151))</f>
        <v>8.4.1</v>
      </c>
      <c r="B138" s="900" t="str">
        <f>IF(QPS!$G151="","",IF(QPS!C151="","",QPS!C151))</f>
        <v>4.01.02.05</v>
      </c>
      <c r="C138" s="903" t="str">
        <f>IF(QPS!$G151="","",IF(QPS!P151="","",QPS!P151))</f>
        <v>Verificacion del estado de cable multiconductor
Tag ciruito: 1760PU15078-P01 - 1x3c-12 AWG + (T)</v>
      </c>
      <c r="D138" s="763" t="str">
        <f>IF(QPS!$G151="","",IF(QPS!Q151="","",QPS!Q151))</f>
        <v>Retirada del alcance</v>
      </c>
      <c r="E138" s="763" t="str">
        <f>IF(QPS!$G151="","",IF(QPS!R151="","",QPS!R151))</f>
        <v>Electrica</v>
      </c>
      <c r="F138" s="810">
        <f>IF(QPS!$G151="","",IF(QPS!S151="","",QPS!S151))</f>
        <v>240.02000000000004</v>
      </c>
      <c r="G138" s="763" t="str">
        <f>IF(QPS!$G151="","",IF(QPS!T151="","",QPS!T151))</f>
        <v>m</v>
      </c>
      <c r="H138" s="904">
        <f>IF(QPS!$G151="","",IF(QPS!U151="","",QPS!U151))</f>
        <v>1.3307440000000001</v>
      </c>
      <c r="I138" s="904">
        <f>IF(QPS!$G151="","",IF(QPS!V151="","",QPS!V151))</f>
        <v>319.40517488000006</v>
      </c>
      <c r="J138" s="901">
        <f>IF(QPS!$G151="","",IF(QPS!AB151="","",QPS!AB151))</f>
        <v>26.882240000000003</v>
      </c>
      <c r="K138" s="902">
        <f>IF(QPS!$G151="","",IF(QPS!AC151="","",QPS!AC151))</f>
        <v>150</v>
      </c>
      <c r="L138" s="902">
        <f>IF(QPS!$G151="","",IF(QPS!AD151="","",QPS!AD151))</f>
        <v>1.6001333333333336</v>
      </c>
    </row>
    <row r="139" spans="1:12">
      <c r="A139" s="763" t="str">
        <f>IF(QPS!$G152="","",IF(QPS!B152="","",QPS!B152))</f>
        <v>8.4.1</v>
      </c>
      <c r="B139" s="900" t="str">
        <f>IF(QPS!$G152="","",IF(QPS!C152="","",QPS!C152))</f>
        <v>4.01.03</v>
      </c>
      <c r="C139" s="903" t="str">
        <f>IF(QPS!$G152="","",IF(QPS!P152="","",QPS!P152))</f>
        <v>Conductores de control</v>
      </c>
      <c r="D139" s="763" t="str">
        <f>IF(QPS!$G152="","",IF(QPS!Q152="","",QPS!Q152))</f>
        <v>Retirada del alcance</v>
      </c>
      <c r="E139" s="763" t="str">
        <f>IF(QPS!$G152="","",IF(QPS!R152="","",QPS!R152))</f>
        <v>Electrica</v>
      </c>
      <c r="F139" s="810" t="str">
        <f>IF(QPS!$G152="","",IF(QPS!S152="","",QPS!S152))</f>
        <v/>
      </c>
      <c r="G139" s="763" t="str">
        <f>IF(QPS!$G152="","",IF(QPS!T152="","",QPS!T152))</f>
        <v/>
      </c>
      <c r="H139" s="904" t="str">
        <f>IF(QPS!$G152="","",IF(QPS!U152="","",QPS!U152))</f>
        <v/>
      </c>
      <c r="I139" s="904" t="str">
        <f>IF(QPS!$G152="","",IF(QPS!V152="","",QPS!V152))</f>
        <v/>
      </c>
      <c r="J139" s="901" t="str">
        <f>IF(QPS!$G152="","",IF(QPS!AB152="","",QPS!AB152))</f>
        <v/>
      </c>
      <c r="K139" s="902" t="str">
        <f>IF(QPS!$G152="","",IF(QPS!AC152="","",QPS!AC152))</f>
        <v/>
      </c>
      <c r="L139" s="902" t="str">
        <f>IF(QPS!$G152="","",IF(QPS!AD152="","",QPS!AD152))</f>
        <v/>
      </c>
    </row>
    <row r="140" spans="1:12">
      <c r="A140" s="763" t="str">
        <f>IF(QPS!$G153="","",IF(QPS!B153="","",QPS!B153))</f>
        <v>8.4.1</v>
      </c>
      <c r="B140" s="900" t="str">
        <f>IF(QPS!$G153="","",IF(QPS!C153="","",QPS!C153))</f>
        <v>4.01.03.01</v>
      </c>
      <c r="C140" s="903" t="str">
        <f>IF(QPS!$G153="","",IF(QPS!P153="","",QPS!P153))</f>
        <v>Verificacion del estado del cable multiconductor 
Tag ciruito: 1760PU15071-C01 - 1x7c-14 AWG + (T)</v>
      </c>
      <c r="D140" s="763" t="str">
        <f>IF(QPS!$G153="","",IF(QPS!Q153="","",QPS!Q153))</f>
        <v>Retirada del alcance</v>
      </c>
      <c r="E140" s="763" t="str">
        <f>IF(QPS!$G153="","",IF(QPS!R153="","",QPS!R153))</f>
        <v>Electrica</v>
      </c>
      <c r="F140" s="810">
        <f>IF(QPS!$G153="","",IF(QPS!S153="","",QPS!S153))</f>
        <v>226.93</v>
      </c>
      <c r="G140" s="763" t="str">
        <f>IF(QPS!$G153="","",IF(QPS!T153="","",QPS!T153))</f>
        <v>m</v>
      </c>
      <c r="H140" s="904">
        <f>IF(QPS!$G153="","",IF(QPS!U153="","",QPS!U153))</f>
        <v>1.3307440000000001</v>
      </c>
      <c r="I140" s="904">
        <f>IF(QPS!$G153="","",IF(QPS!V153="","",QPS!V153))</f>
        <v>301.98573592000002</v>
      </c>
      <c r="J140" s="901">
        <f>IF(QPS!$G153="","",IF(QPS!AB153="","",QPS!AB153))</f>
        <v>25.416160000000005</v>
      </c>
      <c r="K140" s="902">
        <f>IF(QPS!$G153="","",IF(QPS!AC153="","",QPS!AC153))</f>
        <v>150</v>
      </c>
      <c r="L140" s="902">
        <f>IF(QPS!$G153="","",IF(QPS!AD153="","",QPS!AD153))</f>
        <v>1.5128666666666668</v>
      </c>
    </row>
    <row r="141" spans="1:12">
      <c r="A141" s="763" t="str">
        <f>IF(QPS!$G154="","",IF(QPS!B154="","",QPS!B154))</f>
        <v>8.4.1</v>
      </c>
      <c r="B141" s="900" t="str">
        <f>IF(QPS!$G154="","",IF(QPS!C154="","",QPS!C154))</f>
        <v>4.01.03.02</v>
      </c>
      <c r="C141" s="903" t="str">
        <f>IF(QPS!$G154="","",IF(QPS!P154="","",QPS!P154))</f>
        <v>Verificacion del estado del cable multiconductor
Tag ciruito: 1760PU15072-C01 - 1x7c-14 AWG + (T)</v>
      </c>
      <c r="D141" s="763" t="str">
        <f>IF(QPS!$G154="","",IF(QPS!Q154="","",QPS!Q154))</f>
        <v>Retirada del alcance</v>
      </c>
      <c r="E141" s="763" t="str">
        <f>IF(QPS!$G154="","",IF(QPS!R154="","",QPS!R154))</f>
        <v>Electrica</v>
      </c>
      <c r="F141" s="810">
        <f>IF(QPS!$G154="","",IF(QPS!S154="","",QPS!S154))</f>
        <v>226.93</v>
      </c>
      <c r="G141" s="763" t="str">
        <f>IF(QPS!$G154="","",IF(QPS!T154="","",QPS!T154))</f>
        <v>m</v>
      </c>
      <c r="H141" s="904">
        <f>IF(QPS!$G154="","",IF(QPS!U154="","",QPS!U154))</f>
        <v>1.3307440000000001</v>
      </c>
      <c r="I141" s="904">
        <f>IF(QPS!$G154="","",IF(QPS!V154="","",QPS!V154))</f>
        <v>301.98573592000002</v>
      </c>
      <c r="J141" s="901">
        <f>IF(QPS!$G154="","",IF(QPS!AB154="","",QPS!AB154))</f>
        <v>25.416160000000005</v>
      </c>
      <c r="K141" s="902">
        <f>IF(QPS!$G154="","",IF(QPS!AC154="","",QPS!AC154))</f>
        <v>150</v>
      </c>
      <c r="L141" s="902">
        <f>IF(QPS!$G154="","",IF(QPS!AD154="","",QPS!AD154))</f>
        <v>1.5128666666666668</v>
      </c>
    </row>
    <row r="142" spans="1:12">
      <c r="A142" s="763" t="str">
        <f>IF(QPS!$G155="","",IF(QPS!B155="","",QPS!B155))</f>
        <v>8.4.1</v>
      </c>
      <c r="B142" s="900" t="str">
        <f>IF(QPS!$G155="","",IF(QPS!C155="","",QPS!C155))</f>
        <v>4.01.03.03</v>
      </c>
      <c r="C142" s="903" t="str">
        <f>IF(QPS!$G155="","",IF(QPS!P155="","",QPS!P155))</f>
        <v>Verificacion del estado del cable multiconductor 
Tag ciruito: 1760PU15073-C01 - 1x7c-14 AWG + (T)</v>
      </c>
      <c r="D142" s="763" t="str">
        <f>IF(QPS!$G155="","",IF(QPS!Q155="","",QPS!Q155))</f>
        <v>Retirada del alcance</v>
      </c>
      <c r="E142" s="763" t="str">
        <f>IF(QPS!$G155="","",IF(QPS!R155="","",QPS!R155))</f>
        <v>Electrica</v>
      </c>
      <c r="F142" s="810">
        <f>IF(QPS!$G155="","",IF(QPS!S155="","",QPS!S155))</f>
        <v>226.93</v>
      </c>
      <c r="G142" s="763" t="str">
        <f>IF(QPS!$G155="","",IF(QPS!T155="","",QPS!T155))</f>
        <v>m</v>
      </c>
      <c r="H142" s="904">
        <f>IF(QPS!$G155="","",IF(QPS!U155="","",QPS!U155))</f>
        <v>1.3307440000000001</v>
      </c>
      <c r="I142" s="904">
        <f>IF(QPS!$G155="","",IF(QPS!V155="","",QPS!V155))</f>
        <v>301.98573592000002</v>
      </c>
      <c r="J142" s="901">
        <f>IF(QPS!$G155="","",IF(QPS!AB155="","",QPS!AB155))</f>
        <v>25.416160000000005</v>
      </c>
      <c r="K142" s="902">
        <f>IF(QPS!$G155="","",IF(QPS!AC155="","",QPS!AC155))</f>
        <v>150</v>
      </c>
      <c r="L142" s="902">
        <f>IF(QPS!$G155="","",IF(QPS!AD155="","",QPS!AD155))</f>
        <v>1.5128666666666668</v>
      </c>
    </row>
    <row r="143" spans="1:12">
      <c r="A143" s="763" t="str">
        <f>IF(QPS!$G156="","",IF(QPS!B156="","",QPS!B156))</f>
        <v>8.4.1</v>
      </c>
      <c r="B143" s="900" t="str">
        <f>IF(QPS!$G156="","",IF(QPS!C156="","",QPS!C156))</f>
        <v>4.01.03.04</v>
      </c>
      <c r="C143" s="903" t="str">
        <f>IF(QPS!$G156="","",IF(QPS!P156="","",QPS!P156))</f>
        <v>Verificacion del estado del cable multiconductor
Tag ciruito: 1760PU15074-C01 - 1x7c-14 AWG + (T)</v>
      </c>
      <c r="D143" s="763" t="str">
        <f>IF(QPS!$G156="","",IF(QPS!Q156="","",QPS!Q156))</f>
        <v>Retirada del alcance</v>
      </c>
      <c r="E143" s="763" t="str">
        <f>IF(QPS!$G156="","",IF(QPS!R156="","",QPS!R156))</f>
        <v>Electrica</v>
      </c>
      <c r="F143" s="810">
        <f>IF(QPS!$G156="","",IF(QPS!S156="","",QPS!S156))</f>
        <v>226.93</v>
      </c>
      <c r="G143" s="763" t="str">
        <f>IF(QPS!$G156="","",IF(QPS!T156="","",QPS!T156))</f>
        <v>m</v>
      </c>
      <c r="H143" s="904">
        <f>IF(QPS!$G156="","",IF(QPS!U156="","",QPS!U156))</f>
        <v>1.3307440000000001</v>
      </c>
      <c r="I143" s="904">
        <f>IF(QPS!$G156="","",IF(QPS!V156="","",QPS!V156))</f>
        <v>301.98573592000002</v>
      </c>
      <c r="J143" s="901">
        <f>IF(QPS!$G156="","",IF(QPS!AB156="","",QPS!AB156))</f>
        <v>25.416160000000005</v>
      </c>
      <c r="K143" s="902">
        <f>IF(QPS!$G156="","",IF(QPS!AC156="","",QPS!AC156))</f>
        <v>150</v>
      </c>
      <c r="L143" s="902">
        <f>IF(QPS!$G156="","",IF(QPS!AD156="","",QPS!AD156))</f>
        <v>1.5128666666666668</v>
      </c>
    </row>
    <row r="144" spans="1:12">
      <c r="A144" s="763" t="str">
        <f>IF(QPS!$G157="","",IF(QPS!B157="","",QPS!B157))</f>
        <v>8.4.1</v>
      </c>
      <c r="B144" s="900" t="str">
        <f>IF(QPS!$G157="","",IF(QPS!C157="","",QPS!C157))</f>
        <v>4.01.03.05</v>
      </c>
      <c r="C144" s="903" t="str">
        <f>IF(QPS!$G157="","",IF(QPS!P157="","",QPS!P157))</f>
        <v>Verificacion del estado del cable multiconductor
Tag ciruito: 1760PU15078-C01 - 1x7c-14 AWG + (T)</v>
      </c>
      <c r="D144" s="763" t="str">
        <f>IF(QPS!$G157="","",IF(QPS!Q157="","",QPS!Q157))</f>
        <v>Retirada del alcance</v>
      </c>
      <c r="E144" s="763" t="str">
        <f>IF(QPS!$G157="","",IF(QPS!R157="","",QPS!R157))</f>
        <v>Electrica</v>
      </c>
      <c r="F144" s="810">
        <f>IF(QPS!$G157="","",IF(QPS!S157="","",QPS!S157))</f>
        <v>226.93</v>
      </c>
      <c r="G144" s="763" t="str">
        <f>IF(QPS!$G157="","",IF(QPS!T157="","",QPS!T157))</f>
        <v>m</v>
      </c>
      <c r="H144" s="904">
        <f>IF(QPS!$G157="","",IF(QPS!U157="","",QPS!U157))</f>
        <v>1.3307440000000001</v>
      </c>
      <c r="I144" s="904">
        <f>IF(QPS!$G157="","",IF(QPS!V157="","",QPS!V157))</f>
        <v>301.98573592000002</v>
      </c>
      <c r="J144" s="901">
        <f>IF(QPS!$G157="","",IF(QPS!AB157="","",QPS!AB157))</f>
        <v>25.416160000000005</v>
      </c>
      <c r="K144" s="902">
        <f>IF(QPS!$G157="","",IF(QPS!AC157="","",QPS!AC157))</f>
        <v>150</v>
      </c>
      <c r="L144" s="902">
        <f>IF(QPS!$G157="","",IF(QPS!AD157="","",QPS!AD157))</f>
        <v>1.5128666666666668</v>
      </c>
    </row>
    <row r="145" spans="1:12">
      <c r="A145" s="763" t="str">
        <f>IF(QPS!$G158="","",IF(QPS!B158="","",QPS!B158))</f>
        <v>8.4.2</v>
      </c>
      <c r="B145" s="900">
        <f>IF(QPS!$G158="","",IF(QPS!C158="","",QPS!C158))</f>
        <v>4.0199999999999996</v>
      </c>
      <c r="C145" s="903" t="str">
        <f>IF(QPS!$G158="","",IF(QPS!P158="","",QPS!P158))</f>
        <v>DESMONTAJE DE CONDUCTORES</v>
      </c>
      <c r="D145" s="763" t="str">
        <f>IF(QPS!$G158="","",IF(QPS!Q158="","",QPS!Q158))</f>
        <v>Retirada del alcance</v>
      </c>
      <c r="E145" s="763" t="str">
        <f>IF(QPS!$G158="","",IF(QPS!R158="","",QPS!R158))</f>
        <v>Electrica</v>
      </c>
      <c r="F145" s="810" t="str">
        <f>IF(QPS!$G158="","",IF(QPS!S158="","",QPS!S158))</f>
        <v/>
      </c>
      <c r="G145" s="763" t="str">
        <f>IF(QPS!$G158="","",IF(QPS!T158="","",QPS!T158))</f>
        <v/>
      </c>
      <c r="H145" s="904" t="str">
        <f>IF(QPS!$G158="","",IF(QPS!U158="","",QPS!U158))</f>
        <v/>
      </c>
      <c r="I145" s="904" t="str">
        <f>IF(QPS!$G158="","",IF(QPS!V158="","",QPS!V158))</f>
        <v/>
      </c>
      <c r="J145" s="901" t="str">
        <f>IF(QPS!$G158="","",IF(QPS!AB158="","",QPS!AB158))</f>
        <v/>
      </c>
      <c r="K145" s="902" t="str">
        <f>IF(QPS!$G158="","",IF(QPS!AC158="","",QPS!AC158))</f>
        <v/>
      </c>
      <c r="L145" s="902" t="str">
        <f>IF(QPS!$G158="","",IF(QPS!AD158="","",QPS!AD158))</f>
        <v/>
      </c>
    </row>
    <row r="146" spans="1:12">
      <c r="A146" s="763" t="str">
        <f>IF(QPS!$G159="","",IF(QPS!B159="","",QPS!B159))</f>
        <v>8.4.2</v>
      </c>
      <c r="B146" s="900" t="str">
        <f>IF(QPS!$G159="","",IF(QPS!C159="","",QPS!C159))</f>
        <v>4.02.01</v>
      </c>
      <c r="C146" s="903" t="str">
        <f>IF(QPS!$G159="","",IF(QPS!P159="","",QPS!P159))</f>
        <v>Conductores de baja tensión</v>
      </c>
      <c r="D146" s="763" t="str">
        <f>IF(QPS!$G159="","",IF(QPS!Q159="","",QPS!Q159))</f>
        <v>Retirada del alcance</v>
      </c>
      <c r="E146" s="763" t="str">
        <f>IF(QPS!$G159="","",IF(QPS!R159="","",QPS!R159))</f>
        <v>Electrica</v>
      </c>
      <c r="F146" s="810" t="str">
        <f>IF(QPS!$G159="","",IF(QPS!S159="","",QPS!S159))</f>
        <v/>
      </c>
      <c r="G146" s="763" t="str">
        <f>IF(QPS!$G159="","",IF(QPS!T159="","",QPS!T159))</f>
        <v/>
      </c>
      <c r="H146" s="904" t="str">
        <f>IF(QPS!$G159="","",IF(QPS!U159="","",QPS!U159))</f>
        <v/>
      </c>
      <c r="I146" s="904" t="str">
        <f>IF(QPS!$G159="","",IF(QPS!V159="","",QPS!V159))</f>
        <v/>
      </c>
      <c r="J146" s="901" t="str">
        <f>IF(QPS!$G159="","",IF(QPS!AB159="","",QPS!AB159))</f>
        <v/>
      </c>
      <c r="K146" s="902" t="str">
        <f>IF(QPS!$G159="","",IF(QPS!AC159="","",QPS!AC159))</f>
        <v/>
      </c>
      <c r="L146" s="902" t="str">
        <f>IF(QPS!$G159="","",IF(QPS!AD159="","",QPS!AD159))</f>
        <v/>
      </c>
    </row>
    <row r="147" spans="1:12">
      <c r="A147" s="763" t="str">
        <f>IF(QPS!$G160="","",IF(QPS!B160="","",QPS!B160))</f>
        <v>8.4.2</v>
      </c>
      <c r="B147" s="900" t="str">
        <f>IF(QPS!$G160="","",IF(QPS!C160="","",QPS!C160))</f>
        <v>4.02.01.01</v>
      </c>
      <c r="C147" s="903" t="str">
        <f>IF(QPS!$G160="","",IF(QPS!P160="","",QPS!P160))</f>
        <v>Desconexión y retiro de cable multiconductor
Tag de circuito: 1760PU15071-P01 - 1x3c-12 AWG + (T) - (Nota 1)</v>
      </c>
      <c r="D147" s="763" t="str">
        <f>IF(QPS!$G160="","",IF(QPS!Q160="","",QPS!Q160))</f>
        <v>Retirada del alcance</v>
      </c>
      <c r="E147" s="763" t="str">
        <f>IF(QPS!$G160="","",IF(QPS!R160="","",QPS!R160))</f>
        <v>Electrica</v>
      </c>
      <c r="F147" s="810">
        <f>IF(QPS!$G160="","",IF(QPS!S160="","",QPS!S160))</f>
        <v>240</v>
      </c>
      <c r="G147" s="763" t="str">
        <f>IF(QPS!$G160="","",IF(QPS!T160="","",QPS!T160))</f>
        <v>m</v>
      </c>
      <c r="H147" s="904">
        <f>IF(QPS!$G160="","",IF(QPS!U160="","",QPS!U160))</f>
        <v>2.094036</v>
      </c>
      <c r="I147" s="904">
        <f>IF(QPS!$G160="","",IF(QPS!V160="","",QPS!V160))</f>
        <v>502.56864000000002</v>
      </c>
      <c r="J147" s="901">
        <f>IF(QPS!$G160="","",IF(QPS!AB160="","",QPS!AB160))</f>
        <v>59.519999999999996</v>
      </c>
      <c r="K147" s="902">
        <f>IF(QPS!$G160="","",IF(QPS!AC160="","",QPS!AC160))</f>
        <v>100</v>
      </c>
      <c r="L147" s="902">
        <f>IF(QPS!$G160="","",IF(QPS!AD160="","",QPS!AD160))</f>
        <v>2.4</v>
      </c>
    </row>
    <row r="148" spans="1:12">
      <c r="A148" s="763" t="str">
        <f>IF(QPS!$G161="","",IF(QPS!B161="","",QPS!B161))</f>
        <v>8.4.2</v>
      </c>
      <c r="B148" s="900" t="str">
        <f>IF(QPS!$G161="","",IF(QPS!C161="","",QPS!C161))</f>
        <v>4.02.01.02</v>
      </c>
      <c r="C148" s="903" t="str">
        <f>IF(QPS!$G161="","",IF(QPS!P161="","",QPS!P161))</f>
        <v>Desconexión y retiro de cable multiconductor
Tag de circuito: 1760PU15072-P01 - 1x3c-12 AWG + (T) - (Nota 1)</v>
      </c>
      <c r="D148" s="763" t="str">
        <f>IF(QPS!$G161="","",IF(QPS!Q161="","",QPS!Q161))</f>
        <v>Retirada del alcance</v>
      </c>
      <c r="E148" s="763" t="str">
        <f>IF(QPS!$G161="","",IF(QPS!R161="","",QPS!R161))</f>
        <v>Electrica</v>
      </c>
      <c r="F148" s="810">
        <f>IF(QPS!$G161="","",IF(QPS!S161="","",QPS!S161))</f>
        <v>240</v>
      </c>
      <c r="G148" s="763" t="str">
        <f>IF(QPS!$G161="","",IF(QPS!T161="","",QPS!T161))</f>
        <v>m</v>
      </c>
      <c r="H148" s="904">
        <f>IF(QPS!$G161="","",IF(QPS!U161="","",QPS!U161))</f>
        <v>2.094036</v>
      </c>
      <c r="I148" s="904">
        <f>IF(QPS!$G161="","",IF(QPS!V161="","",QPS!V161))</f>
        <v>502.56864000000002</v>
      </c>
      <c r="J148" s="901">
        <f>IF(QPS!$G161="","",IF(QPS!AB161="","",QPS!AB161))</f>
        <v>0</v>
      </c>
      <c r="K148" s="902">
        <f>IF(QPS!$G161="","",IF(QPS!AC161="","",QPS!AC161))</f>
        <v>100</v>
      </c>
      <c r="L148" s="902">
        <f>IF(QPS!$G161="","",IF(QPS!AD161="","",QPS!AD161))</f>
        <v>2.4</v>
      </c>
    </row>
    <row r="149" spans="1:12">
      <c r="A149" s="763" t="str">
        <f>IF(QPS!$G162="","",IF(QPS!B162="","",QPS!B162))</f>
        <v>8.4.2</v>
      </c>
      <c r="B149" s="900" t="str">
        <f>IF(QPS!$G162="","",IF(QPS!C162="","",QPS!C162))</f>
        <v>4.02.01.03</v>
      </c>
      <c r="C149" s="903" t="str">
        <f>IF(QPS!$G162="","",IF(QPS!P162="","",QPS!P162))</f>
        <v>Desconexión y retiro de cable multiconductor
Tag de circuito: 1760PU15073-P01 - 1x3c-12 AWG + (T) - (Nota 1)</v>
      </c>
      <c r="D149" s="763" t="str">
        <f>IF(QPS!$G162="","",IF(QPS!Q162="","",QPS!Q162))</f>
        <v>Retirada del alcance</v>
      </c>
      <c r="E149" s="763" t="str">
        <f>IF(QPS!$G162="","",IF(QPS!R162="","",QPS!R162))</f>
        <v>Electrica</v>
      </c>
      <c r="F149" s="810">
        <f>IF(QPS!$G162="","",IF(QPS!S162="","",QPS!S162))</f>
        <v>240</v>
      </c>
      <c r="G149" s="763" t="str">
        <f>IF(QPS!$G162="","",IF(QPS!T162="","",QPS!T162))</f>
        <v>m</v>
      </c>
      <c r="H149" s="904">
        <f>IF(QPS!$G162="","",IF(QPS!U162="","",QPS!U162))</f>
        <v>2.094036</v>
      </c>
      <c r="I149" s="904">
        <f>IF(QPS!$G162="","",IF(QPS!V162="","",QPS!V162))</f>
        <v>502.56864000000002</v>
      </c>
      <c r="J149" s="901">
        <f>IF(QPS!$G162="","",IF(QPS!AB162="","",QPS!AB162))</f>
        <v>0</v>
      </c>
      <c r="K149" s="902">
        <f>IF(QPS!$G162="","",IF(QPS!AC162="","",QPS!AC162))</f>
        <v>100</v>
      </c>
      <c r="L149" s="902">
        <f>IF(QPS!$G162="","",IF(QPS!AD162="","",QPS!AD162))</f>
        <v>2.4</v>
      </c>
    </row>
    <row r="150" spans="1:12">
      <c r="A150" s="763" t="str">
        <f>IF(QPS!$G163="","",IF(QPS!B163="","",QPS!B163))</f>
        <v>8.4.2</v>
      </c>
      <c r="B150" s="900" t="str">
        <f>IF(QPS!$G163="","",IF(QPS!C163="","",QPS!C163))</f>
        <v>4.02.01.04</v>
      </c>
      <c r="C150" s="903" t="str">
        <f>IF(QPS!$G163="","",IF(QPS!P163="","",QPS!P163))</f>
        <v>Desconexión y retiro de cable multiconductor
Tag de circuito: 1760PU15074-P01 - 1x3c-12 AWG + (T) - (Nota 1)</v>
      </c>
      <c r="D150" s="763" t="str">
        <f>IF(QPS!$G163="","",IF(QPS!Q163="","",QPS!Q163))</f>
        <v>Retirada del alcance</v>
      </c>
      <c r="E150" s="763" t="str">
        <f>IF(QPS!$G163="","",IF(QPS!R163="","",QPS!R163))</f>
        <v>Electrica</v>
      </c>
      <c r="F150" s="810">
        <f>IF(QPS!$G163="","",IF(QPS!S163="","",QPS!S163))</f>
        <v>240</v>
      </c>
      <c r="G150" s="763" t="str">
        <f>IF(QPS!$G163="","",IF(QPS!T163="","",QPS!T163))</f>
        <v>m</v>
      </c>
      <c r="H150" s="904">
        <f>IF(QPS!$G163="","",IF(QPS!U163="","",QPS!U163))</f>
        <v>2.094036</v>
      </c>
      <c r="I150" s="904">
        <f>IF(QPS!$G163="","",IF(QPS!V163="","",QPS!V163))</f>
        <v>502.56864000000002</v>
      </c>
      <c r="J150" s="901">
        <f>IF(QPS!$G163="","",IF(QPS!AB163="","",QPS!AB163))</f>
        <v>0</v>
      </c>
      <c r="K150" s="902">
        <f>IF(QPS!$G163="","",IF(QPS!AC163="","",QPS!AC163))</f>
        <v>100</v>
      </c>
      <c r="L150" s="902">
        <f>IF(QPS!$G163="","",IF(QPS!AD163="","",QPS!AD163))</f>
        <v>2.4</v>
      </c>
    </row>
    <row r="151" spans="1:12">
      <c r="A151" s="763" t="str">
        <f>IF(QPS!$G164="","",IF(QPS!B164="","",QPS!B164))</f>
        <v>8.4.2</v>
      </c>
      <c r="B151" s="900" t="str">
        <f>IF(QPS!$G164="","",IF(QPS!C164="","",QPS!C164))</f>
        <v>4.02.01.05</v>
      </c>
      <c r="C151" s="903" t="str">
        <f>IF(QPS!$G164="","",IF(QPS!P164="","",QPS!P164))</f>
        <v>Desconexión y retiro de cable multiconductor
Tag de circuito: 1760PU15078-P01 - 1x3c-12 AWG + (T) - (Nota 1)</v>
      </c>
      <c r="D151" s="763" t="str">
        <f>IF(QPS!$G164="","",IF(QPS!Q164="","",QPS!Q164))</f>
        <v>Retirada del alcance</v>
      </c>
      <c r="E151" s="763" t="str">
        <f>IF(QPS!$G164="","",IF(QPS!R164="","",QPS!R164))</f>
        <v>Electrica</v>
      </c>
      <c r="F151" s="810">
        <f>IF(QPS!$G164="","",IF(QPS!S164="","",QPS!S164))</f>
        <v>240</v>
      </c>
      <c r="G151" s="763" t="str">
        <f>IF(QPS!$G164="","",IF(QPS!T164="","",QPS!T164))</f>
        <v>m</v>
      </c>
      <c r="H151" s="904">
        <f>IF(QPS!$G164="","",IF(QPS!U164="","",QPS!U164))</f>
        <v>2.094036</v>
      </c>
      <c r="I151" s="904">
        <f>IF(QPS!$G164="","",IF(QPS!V164="","",QPS!V164))</f>
        <v>502.56864000000002</v>
      </c>
      <c r="J151" s="901">
        <f>IF(QPS!$G164="","",IF(QPS!AB164="","",QPS!AB164))</f>
        <v>59.519999999999996</v>
      </c>
      <c r="K151" s="902">
        <f>IF(QPS!$G164="","",IF(QPS!AC164="","",QPS!AC164))</f>
        <v>100</v>
      </c>
      <c r="L151" s="902">
        <f>IF(QPS!$G164="","",IF(QPS!AD164="","",QPS!AD164))</f>
        <v>2.4</v>
      </c>
    </row>
    <row r="152" spans="1:12">
      <c r="A152" s="763" t="str">
        <f>IF(QPS!$G165="","",IF(QPS!B165="","",QPS!B165))</f>
        <v>8.4.2</v>
      </c>
      <c r="B152" s="900" t="str">
        <f>IF(QPS!$G165="","",IF(QPS!C165="","",QPS!C165))</f>
        <v>4.02.01.06</v>
      </c>
      <c r="C152" s="903" t="str">
        <f>IF(QPS!$G165="","",IF(QPS!P165="","",QPS!P165))</f>
        <v>Desconexión y retiro de cable multiconductor
Tag de circuito: 1760PU15079-P01 - 1x3c-12 AWG + (T)</v>
      </c>
      <c r="D152" s="763" t="str">
        <f>IF(QPS!$G165="","",IF(QPS!Q165="","",QPS!Q165))</f>
        <v>Retirada del alcance</v>
      </c>
      <c r="E152" s="763" t="str">
        <f>IF(QPS!$G165="","",IF(QPS!R165="","",QPS!R165))</f>
        <v>Electrica</v>
      </c>
      <c r="F152" s="810">
        <f>IF(QPS!$G165="","",IF(QPS!S165="","",QPS!S165))</f>
        <v>240.02000000000004</v>
      </c>
      <c r="G152" s="763" t="str">
        <f>IF(QPS!$G165="","",IF(QPS!T165="","",QPS!T165))</f>
        <v>m</v>
      </c>
      <c r="H152" s="904">
        <f>IF(QPS!$G165="","",IF(QPS!U165="","",QPS!U165))</f>
        <v>2.094036</v>
      </c>
      <c r="I152" s="904">
        <f>IF(QPS!$G165="","",IF(QPS!V165="","",QPS!V165))</f>
        <v>502.61052072000007</v>
      </c>
      <c r="J152" s="901">
        <f>IF(QPS!$G165="","",IF(QPS!AB165="","",QPS!AB165))</f>
        <v>59.524960000000007</v>
      </c>
      <c r="K152" s="902">
        <f>IF(QPS!$G165="","",IF(QPS!AC165="","",QPS!AC165))</f>
        <v>100</v>
      </c>
      <c r="L152" s="902">
        <f>IF(QPS!$G165="","",IF(QPS!AD165="","",QPS!AD165))</f>
        <v>2.4002000000000003</v>
      </c>
    </row>
    <row r="153" spans="1:12">
      <c r="A153" s="763" t="str">
        <f>IF(QPS!$G166="","",IF(QPS!B166="","",QPS!B166))</f>
        <v>8.4.2</v>
      </c>
      <c r="B153" s="900" t="str">
        <f>IF(QPS!$G166="","",IF(QPS!C166="","",QPS!C166))</f>
        <v>4.02.01.07</v>
      </c>
      <c r="C153" s="903" t="str">
        <f>IF(QPS!$G166="","",IF(QPS!P166="","",QPS!P166))</f>
        <v>Desconexión y retiro de cable multiconductor
Tag de circuito: 1760PU15080-P01 - 1x3c-12 AWG + (T)</v>
      </c>
      <c r="D153" s="763" t="str">
        <f>IF(QPS!$G166="","",IF(QPS!Q166="","",QPS!Q166))</f>
        <v>Retirada del alcance</v>
      </c>
      <c r="E153" s="763" t="str">
        <f>IF(QPS!$G166="","",IF(QPS!R166="","",QPS!R166))</f>
        <v>Electrica</v>
      </c>
      <c r="F153" s="810">
        <f>IF(QPS!$G166="","",IF(QPS!S166="","",QPS!S166))</f>
        <v>240.02000000000004</v>
      </c>
      <c r="G153" s="763" t="str">
        <f>IF(QPS!$G166="","",IF(QPS!T166="","",QPS!T166))</f>
        <v>m</v>
      </c>
      <c r="H153" s="904">
        <f>IF(QPS!$G166="","",IF(QPS!U166="","",QPS!U166))</f>
        <v>2.094036</v>
      </c>
      <c r="I153" s="904">
        <f>IF(QPS!$G166="","",IF(QPS!V166="","",QPS!V166))</f>
        <v>502.61052072000007</v>
      </c>
      <c r="J153" s="901">
        <f>IF(QPS!$G166="","",IF(QPS!AB166="","",QPS!AB166))</f>
        <v>59.524960000000007</v>
      </c>
      <c r="K153" s="902">
        <f>IF(QPS!$G166="","",IF(QPS!AC166="","",QPS!AC166))</f>
        <v>100</v>
      </c>
      <c r="L153" s="902">
        <f>IF(QPS!$G166="","",IF(QPS!AD166="","",QPS!AD166))</f>
        <v>2.4002000000000003</v>
      </c>
    </row>
    <row r="154" spans="1:12">
      <c r="A154" s="763" t="str">
        <f>IF(QPS!$G167="","",IF(QPS!B167="","",QPS!B167))</f>
        <v>8.4.2</v>
      </c>
      <c r="B154" s="900" t="str">
        <f>IF(QPS!$G167="","",IF(QPS!C167="","",QPS!C167))</f>
        <v>4.02.01.08</v>
      </c>
      <c r="C154" s="903" t="str">
        <f>IF(QPS!$G167="","",IF(QPS!P167="","",QPS!P167))</f>
        <v>Desconexión y retiro de cable multiconductor
Tag de circuito: 1760PU15081-P01 - 1x3c-12 AWG + (T)</v>
      </c>
      <c r="D154" s="763" t="str">
        <f>IF(QPS!$G167="","",IF(QPS!Q167="","",QPS!Q167))</f>
        <v>Retirada del alcance</v>
      </c>
      <c r="E154" s="763" t="str">
        <f>IF(QPS!$G167="","",IF(QPS!R167="","",QPS!R167))</f>
        <v>Electrica</v>
      </c>
      <c r="F154" s="810">
        <f>IF(QPS!$G167="","",IF(QPS!S167="","",QPS!S167))</f>
        <v>240.02000000000004</v>
      </c>
      <c r="G154" s="763" t="str">
        <f>IF(QPS!$G167="","",IF(QPS!T167="","",QPS!T167))</f>
        <v>m</v>
      </c>
      <c r="H154" s="904">
        <f>IF(QPS!$G167="","",IF(QPS!U167="","",QPS!U167))</f>
        <v>2.094036</v>
      </c>
      <c r="I154" s="904">
        <f>IF(QPS!$G167="","",IF(QPS!V167="","",QPS!V167))</f>
        <v>502.61052072000007</v>
      </c>
      <c r="J154" s="901">
        <f>IF(QPS!$G167="","",IF(QPS!AB167="","",QPS!AB167))</f>
        <v>59.524960000000007</v>
      </c>
      <c r="K154" s="902">
        <f>IF(QPS!$G167="","",IF(QPS!AC167="","",QPS!AC167))</f>
        <v>100</v>
      </c>
      <c r="L154" s="902">
        <f>IF(QPS!$G167="","",IF(QPS!AD167="","",QPS!AD167))</f>
        <v>2.4002000000000003</v>
      </c>
    </row>
    <row r="155" spans="1:12">
      <c r="A155" s="763" t="str">
        <f>IF(QPS!$G168="","",IF(QPS!B168="","",QPS!B168))</f>
        <v>8.4.2</v>
      </c>
      <c r="B155" s="900" t="str">
        <f>IF(QPS!$G168="","",IF(QPS!C168="","",QPS!C168))</f>
        <v>4.02.02</v>
      </c>
      <c r="C155" s="903" t="str">
        <f>IF(QPS!$G168="","",IF(QPS!P168="","",QPS!P168))</f>
        <v>Conductores de control</v>
      </c>
      <c r="D155" s="763" t="str">
        <f>IF(QPS!$G168="","",IF(QPS!Q168="","",QPS!Q168))</f>
        <v>Retirada del alcance</v>
      </c>
      <c r="E155" s="763" t="str">
        <f>IF(QPS!$G168="","",IF(QPS!R168="","",QPS!R168))</f>
        <v>Electrica</v>
      </c>
      <c r="F155" s="810" t="str">
        <f>IF(QPS!$G168="","",IF(QPS!S168="","",QPS!S168))</f>
        <v/>
      </c>
      <c r="G155" s="763" t="str">
        <f>IF(QPS!$G168="","",IF(QPS!T168="","",QPS!T168))</f>
        <v/>
      </c>
      <c r="H155" s="904" t="str">
        <f>IF(QPS!$G168="","",IF(QPS!U168="","",QPS!U168))</f>
        <v/>
      </c>
      <c r="I155" s="904" t="str">
        <f>IF(QPS!$G168="","",IF(QPS!V168="","",QPS!V168))</f>
        <v/>
      </c>
      <c r="J155" s="901" t="str">
        <f>IF(QPS!$G168="","",IF(QPS!AB168="","",QPS!AB168))</f>
        <v/>
      </c>
      <c r="K155" s="902" t="str">
        <f>IF(QPS!$G168="","",IF(QPS!AC168="","",QPS!AC168))</f>
        <v/>
      </c>
      <c r="L155" s="902" t="str">
        <f>IF(QPS!$G168="","",IF(QPS!AD168="","",QPS!AD168))</f>
        <v/>
      </c>
    </row>
    <row r="156" spans="1:12">
      <c r="A156" s="763" t="str">
        <f>IF(QPS!$G169="","",IF(QPS!B169="","",QPS!B169))</f>
        <v>8.4.2</v>
      </c>
      <c r="B156" s="900" t="str">
        <f>IF(QPS!$G169="","",IF(QPS!C169="","",QPS!C169))</f>
        <v>4.02.02.01</v>
      </c>
      <c r="C156" s="903" t="str">
        <f>IF(QPS!$G169="","",IF(QPS!P169="","",QPS!P169))</f>
        <v>Desconexión y retiro de cable multiconductor
Tag ciruito: 1760PU15071-C01 - 1x7c-14 AWG + (T) - (Nota 1)</v>
      </c>
      <c r="D156" s="763" t="str">
        <f>IF(QPS!$G169="","",IF(QPS!Q169="","",QPS!Q169))</f>
        <v>Retirada del alcance</v>
      </c>
      <c r="E156" s="763" t="str">
        <f>IF(QPS!$G169="","",IF(QPS!R169="","",QPS!R169))</f>
        <v>Electrica</v>
      </c>
      <c r="F156" s="810">
        <f>IF(QPS!$G169="","",IF(QPS!S169="","",QPS!S169))</f>
        <v>227</v>
      </c>
      <c r="G156" s="763" t="str">
        <f>IF(QPS!$G169="","",IF(QPS!T169="","",QPS!T169))</f>
        <v>m</v>
      </c>
      <c r="H156" s="904">
        <f>IF(QPS!$G169="","",IF(QPS!U169="","",QPS!U169))</f>
        <v>2.094036</v>
      </c>
      <c r="I156" s="904">
        <f>IF(QPS!$G169="","",IF(QPS!V169="","",QPS!V169))</f>
        <v>475.34617200000002</v>
      </c>
      <c r="J156" s="901">
        <f>IF(QPS!$G169="","",IF(QPS!AB169="","",QPS!AB169))</f>
        <v>56.296000000000006</v>
      </c>
      <c r="K156" s="902">
        <f>IF(QPS!$G169="","",IF(QPS!AC169="","",QPS!AC169))</f>
        <v>100</v>
      </c>
      <c r="L156" s="902">
        <f>IF(QPS!$G169="","",IF(QPS!AD169="","",QPS!AD169))</f>
        <v>2.27</v>
      </c>
    </row>
    <row r="157" spans="1:12">
      <c r="A157" s="763" t="str">
        <f>IF(QPS!$G170="","",IF(QPS!B170="","",QPS!B170))</f>
        <v>8.4.2</v>
      </c>
      <c r="B157" s="900" t="str">
        <f>IF(QPS!$G170="","",IF(QPS!C170="","",QPS!C170))</f>
        <v>4.02.02.02</v>
      </c>
      <c r="C157" s="903" t="str">
        <f>IF(QPS!$G170="","",IF(QPS!P170="","",QPS!P170))</f>
        <v>Desconexión y retiro de cable multiconductor
Tag ciruito: 1760PU15072-C01 - 1x7c-14 AWG + (T) - (Nota 1)</v>
      </c>
      <c r="D157" s="763" t="str">
        <f>IF(QPS!$G170="","",IF(QPS!Q170="","",QPS!Q170))</f>
        <v>Retirada del alcance</v>
      </c>
      <c r="E157" s="763" t="str">
        <f>IF(QPS!$G170="","",IF(QPS!R170="","",QPS!R170))</f>
        <v>Electrica</v>
      </c>
      <c r="F157" s="810">
        <f>IF(QPS!$G170="","",IF(QPS!S170="","",QPS!S170))</f>
        <v>227</v>
      </c>
      <c r="G157" s="763" t="str">
        <f>IF(QPS!$G170="","",IF(QPS!T170="","",QPS!T170))</f>
        <v>m</v>
      </c>
      <c r="H157" s="904">
        <f>IF(QPS!$G170="","",IF(QPS!U170="","",QPS!U170))</f>
        <v>2.094036</v>
      </c>
      <c r="I157" s="904">
        <f>IF(QPS!$G170="","",IF(QPS!V170="","",QPS!V170))</f>
        <v>475.34617200000002</v>
      </c>
      <c r="J157" s="901">
        <f>IF(QPS!$G170="","",IF(QPS!AB170="","",QPS!AB170))</f>
        <v>56.287320000000001</v>
      </c>
      <c r="K157" s="902">
        <f>IF(QPS!$G170="","",IF(QPS!AC170="","",QPS!AC170))</f>
        <v>100</v>
      </c>
      <c r="L157" s="902">
        <f>IF(QPS!$G170="","",IF(QPS!AD170="","",QPS!AD170))</f>
        <v>2.27</v>
      </c>
    </row>
    <row r="158" spans="1:12">
      <c r="A158" s="763" t="str">
        <f>IF(QPS!$G171="","",IF(QPS!B171="","",QPS!B171))</f>
        <v>8.4.2</v>
      </c>
      <c r="B158" s="900" t="str">
        <f>IF(QPS!$G171="","",IF(QPS!C171="","",QPS!C171))</f>
        <v>4.02.02.03</v>
      </c>
      <c r="C158" s="903" t="str">
        <f>IF(QPS!$G171="","",IF(QPS!P171="","",QPS!P171))</f>
        <v>Desconexión y retiro de cable multiconductor
Tag ciruito: 1760PU15073-C01 - 1x7c-14 AWG + (T) - (Nota 1)</v>
      </c>
      <c r="D158" s="763" t="str">
        <f>IF(QPS!$G171="","",IF(QPS!Q171="","",QPS!Q171))</f>
        <v>Retirada del alcance</v>
      </c>
      <c r="E158" s="763" t="str">
        <f>IF(QPS!$G171="","",IF(QPS!R171="","",QPS!R171))</f>
        <v>Electrica</v>
      </c>
      <c r="F158" s="810">
        <f>IF(QPS!$G171="","",IF(QPS!S171="","",QPS!S171))</f>
        <v>227</v>
      </c>
      <c r="G158" s="763" t="str">
        <f>IF(QPS!$G171="","",IF(QPS!T171="","",QPS!T171))</f>
        <v>m</v>
      </c>
      <c r="H158" s="904">
        <f>IF(QPS!$G171="","",IF(QPS!U171="","",QPS!U171))</f>
        <v>2.094036</v>
      </c>
      <c r="I158" s="904">
        <f>IF(QPS!$G171="","",IF(QPS!V171="","",QPS!V171))</f>
        <v>475.34617200000002</v>
      </c>
      <c r="J158" s="901">
        <f>IF(QPS!$G171="","",IF(QPS!AB171="","",QPS!AB171))</f>
        <v>56.287320000000001</v>
      </c>
      <c r="K158" s="902">
        <f>IF(QPS!$G171="","",IF(QPS!AC171="","",QPS!AC171))</f>
        <v>100</v>
      </c>
      <c r="L158" s="902">
        <f>IF(QPS!$G171="","",IF(QPS!AD171="","",QPS!AD171))</f>
        <v>2.27</v>
      </c>
    </row>
    <row r="159" spans="1:12">
      <c r="A159" s="763" t="str">
        <f>IF(QPS!$G172="","",IF(QPS!B172="","",QPS!B172))</f>
        <v>8.4.2</v>
      </c>
      <c r="B159" s="900" t="str">
        <f>IF(QPS!$G172="","",IF(QPS!C172="","",QPS!C172))</f>
        <v>4.02.02.04</v>
      </c>
      <c r="C159" s="903" t="str">
        <f>IF(QPS!$G172="","",IF(QPS!P172="","",QPS!P172))</f>
        <v>Desconexión y retiro de cable multiconductor
Tag ciruito: 1760PU15074-C01 - 1x7c-14 AWG + (T) - (Nota 1)</v>
      </c>
      <c r="D159" s="763" t="str">
        <f>IF(QPS!$G172="","",IF(QPS!Q172="","",QPS!Q172))</f>
        <v>Retirada del alcance</v>
      </c>
      <c r="E159" s="763" t="str">
        <f>IF(QPS!$G172="","",IF(QPS!R172="","",QPS!R172))</f>
        <v>Electrica</v>
      </c>
      <c r="F159" s="810">
        <f>IF(QPS!$G172="","",IF(QPS!S172="","",QPS!S172))</f>
        <v>227</v>
      </c>
      <c r="G159" s="763" t="str">
        <f>IF(QPS!$G172="","",IF(QPS!T172="","",QPS!T172))</f>
        <v>m</v>
      </c>
      <c r="H159" s="904">
        <f>IF(QPS!$G172="","",IF(QPS!U172="","",QPS!U172))</f>
        <v>2.094036</v>
      </c>
      <c r="I159" s="904">
        <f>IF(QPS!$G172="","",IF(QPS!V172="","",QPS!V172))</f>
        <v>475.34617200000002</v>
      </c>
      <c r="J159" s="901">
        <f>IF(QPS!$G172="","",IF(QPS!AB172="","",QPS!AB172))</f>
        <v>56.287320000000001</v>
      </c>
      <c r="K159" s="902">
        <f>IF(QPS!$G172="","",IF(QPS!AC172="","",QPS!AC172))</f>
        <v>100</v>
      </c>
      <c r="L159" s="902">
        <f>IF(QPS!$G172="","",IF(QPS!AD172="","",QPS!AD172))</f>
        <v>2.27</v>
      </c>
    </row>
    <row r="160" spans="1:12">
      <c r="A160" s="763" t="str">
        <f>IF(QPS!$G173="","",IF(QPS!B173="","",QPS!B173))</f>
        <v>8.4.2</v>
      </c>
      <c r="B160" s="900" t="str">
        <f>IF(QPS!$G173="","",IF(QPS!C173="","",QPS!C173))</f>
        <v>4.02.02.01</v>
      </c>
      <c r="C160" s="903" t="str">
        <f>IF(QPS!$G173="","",IF(QPS!P173="","",QPS!P173))</f>
        <v>Desconexión y retiro de cable multiconductor
Tag ciruito: 1760PU15078-C01 - 1x7c-14 AWG + (T) - (Nota 1)</v>
      </c>
      <c r="D160" s="763" t="str">
        <f>IF(QPS!$G173="","",IF(QPS!Q173="","",QPS!Q173))</f>
        <v>Retirada del alcance</v>
      </c>
      <c r="E160" s="763" t="str">
        <f>IF(QPS!$G173="","",IF(QPS!R173="","",QPS!R173))</f>
        <v>Electrica</v>
      </c>
      <c r="F160" s="810">
        <f>IF(QPS!$G173="","",IF(QPS!S173="","",QPS!S173))</f>
        <v>227</v>
      </c>
      <c r="G160" s="763" t="str">
        <f>IF(QPS!$G173="","",IF(QPS!T173="","",QPS!T173))</f>
        <v>m</v>
      </c>
      <c r="H160" s="904">
        <f>IF(QPS!$G173="","",IF(QPS!U173="","",QPS!U173))</f>
        <v>2.094036</v>
      </c>
      <c r="I160" s="904">
        <f>IF(QPS!$G173="","",IF(QPS!V173="","",QPS!V173))</f>
        <v>475.34617200000002</v>
      </c>
      <c r="J160" s="901">
        <f>IF(QPS!$G173="","",IF(QPS!AB173="","",QPS!AB173))</f>
        <v>56.296000000000006</v>
      </c>
      <c r="K160" s="902">
        <f>IF(QPS!$G173="","",IF(QPS!AC173="","",QPS!AC173))</f>
        <v>100</v>
      </c>
      <c r="L160" s="902">
        <f>IF(QPS!$G173="","",IF(QPS!AD173="","",QPS!AD173))</f>
        <v>2.27</v>
      </c>
    </row>
    <row r="161" spans="1:12">
      <c r="A161" s="763" t="str">
        <f>IF(QPS!$G174="","",IF(QPS!B174="","",QPS!B174))</f>
        <v>8.4.2</v>
      </c>
      <c r="B161" s="900" t="str">
        <f>IF(QPS!$G174="","",IF(QPS!C174="","",QPS!C174))</f>
        <v>4.02.02.02</v>
      </c>
      <c r="C161" s="903" t="str">
        <f>IF(QPS!$G174="","",IF(QPS!P174="","",QPS!P174))</f>
        <v>Desconexión y retiro de cable multiconductor
Tag ciruito: 1760PU15079-C01 - 1x7c-14 AWG + (T)</v>
      </c>
      <c r="D161" s="763" t="str">
        <f>IF(QPS!$G174="","",IF(QPS!Q174="","",QPS!Q174))</f>
        <v>Retirada del alcance</v>
      </c>
      <c r="E161" s="763" t="str">
        <f>IF(QPS!$G174="","",IF(QPS!R174="","",QPS!R174))</f>
        <v>Electrica</v>
      </c>
      <c r="F161" s="810">
        <f>IF(QPS!$G174="","",IF(QPS!S174="","",QPS!S174))</f>
        <v>226.93</v>
      </c>
      <c r="G161" s="763" t="str">
        <f>IF(QPS!$G174="","",IF(QPS!T174="","",QPS!T174))</f>
        <v>m</v>
      </c>
      <c r="H161" s="904">
        <f>IF(QPS!$G174="","",IF(QPS!U174="","",QPS!U174))</f>
        <v>2.094036</v>
      </c>
      <c r="I161" s="904">
        <f>IF(QPS!$G174="","",IF(QPS!V174="","",QPS!V174))</f>
        <v>475.19958948000004</v>
      </c>
      <c r="J161" s="901">
        <f>IF(QPS!$G174="","",IF(QPS!AB174="","",QPS!AB174))</f>
        <v>56.287320000000001</v>
      </c>
      <c r="K161" s="902">
        <f>IF(QPS!$G174="","",IF(QPS!AC174="","",QPS!AC174))</f>
        <v>100</v>
      </c>
      <c r="L161" s="902">
        <f>IF(QPS!$G174="","",IF(QPS!AD174="","",QPS!AD174))</f>
        <v>2.2692999999999999</v>
      </c>
    </row>
    <row r="162" spans="1:12">
      <c r="A162" s="763" t="str">
        <f>IF(QPS!$G175="","",IF(QPS!B175="","",QPS!B175))</f>
        <v>8.4.2</v>
      </c>
      <c r="B162" s="900" t="str">
        <f>IF(QPS!$G175="","",IF(QPS!C175="","",QPS!C175))</f>
        <v>4.02.02.03</v>
      </c>
      <c r="C162" s="903" t="str">
        <f>IF(QPS!$G175="","",IF(QPS!P175="","",QPS!P175))</f>
        <v>Desconexión y retiro de cable multiconductor
Tag ciruito: 1760PU15080-C01 - 1x7c-14 AWG + (T)</v>
      </c>
      <c r="D162" s="763" t="str">
        <f>IF(QPS!$G175="","",IF(QPS!Q175="","",QPS!Q175))</f>
        <v>Retirada del alcance</v>
      </c>
      <c r="E162" s="763" t="str">
        <f>IF(QPS!$G175="","",IF(QPS!R175="","",QPS!R175))</f>
        <v>Electrica</v>
      </c>
      <c r="F162" s="810">
        <f>IF(QPS!$G175="","",IF(QPS!S175="","",QPS!S175))</f>
        <v>226.93</v>
      </c>
      <c r="G162" s="763" t="str">
        <f>IF(QPS!$G175="","",IF(QPS!T175="","",QPS!T175))</f>
        <v>m</v>
      </c>
      <c r="H162" s="904">
        <f>IF(QPS!$G175="","",IF(QPS!U175="","",QPS!U175))</f>
        <v>2.094036</v>
      </c>
      <c r="I162" s="904">
        <f>IF(QPS!$G175="","",IF(QPS!V175="","",QPS!V175))</f>
        <v>475.19958948000004</v>
      </c>
      <c r="J162" s="901">
        <f>IF(QPS!$G175="","",IF(QPS!AB175="","",QPS!AB175))</f>
        <v>56.287320000000001</v>
      </c>
      <c r="K162" s="902">
        <f>IF(QPS!$G175="","",IF(QPS!AC175="","",QPS!AC175))</f>
        <v>100</v>
      </c>
      <c r="L162" s="902">
        <f>IF(QPS!$G175="","",IF(QPS!AD175="","",QPS!AD175))</f>
        <v>2.2692999999999999</v>
      </c>
    </row>
    <row r="163" spans="1:12">
      <c r="A163" s="763" t="str">
        <f>IF(QPS!$G176="","",IF(QPS!B176="","",QPS!B176))</f>
        <v>8.4.2</v>
      </c>
      <c r="B163" s="900" t="str">
        <f>IF(QPS!$G176="","",IF(QPS!C176="","",QPS!C176))</f>
        <v>4.02.02.04</v>
      </c>
      <c r="C163" s="903" t="str">
        <f>IF(QPS!$G176="","",IF(QPS!P176="","",QPS!P176))</f>
        <v>Desconexión y retiro de cable multiconductor
Tag ciruito: 1760PU15081-C01 - 1x7c-14 AWG + (T)</v>
      </c>
      <c r="D163" s="763" t="str">
        <f>IF(QPS!$G176="","",IF(QPS!Q176="","",QPS!Q176))</f>
        <v>Retirada del alcance</v>
      </c>
      <c r="E163" s="763" t="str">
        <f>IF(QPS!$G176="","",IF(QPS!R176="","",QPS!R176))</f>
        <v>Electrica</v>
      </c>
      <c r="F163" s="810">
        <f>IF(QPS!$G176="","",IF(QPS!S176="","",QPS!S176))</f>
        <v>226.93</v>
      </c>
      <c r="G163" s="763" t="str">
        <f>IF(QPS!$G176="","",IF(QPS!T176="","",QPS!T176))</f>
        <v>m</v>
      </c>
      <c r="H163" s="904">
        <f>IF(QPS!$G176="","",IF(QPS!U176="","",QPS!U176))</f>
        <v>2.094036</v>
      </c>
      <c r="I163" s="904">
        <f>IF(QPS!$G176="","",IF(QPS!V176="","",QPS!V176))</f>
        <v>475.19958948000004</v>
      </c>
      <c r="J163" s="901">
        <f>IF(QPS!$G176="","",IF(QPS!AB176="","",QPS!AB176))</f>
        <v>56.287320000000001</v>
      </c>
      <c r="K163" s="902">
        <f>IF(QPS!$G176="","",IF(QPS!AC176="","",QPS!AC176))</f>
        <v>100</v>
      </c>
      <c r="L163" s="902">
        <f>IF(QPS!$G176="","",IF(QPS!AD176="","",QPS!AD176))</f>
        <v>2.2692999999999999</v>
      </c>
    </row>
    <row r="164" spans="1:12">
      <c r="A164" s="763" t="str">
        <f>IF(QPS!$G177="","",IF(QPS!B177="","",QPS!B177))</f>
        <v>8.4.3</v>
      </c>
      <c r="B164" s="900">
        <f>IF(QPS!$G177="","",IF(QPS!C177="","",QPS!C177))</f>
        <v>4.03</v>
      </c>
      <c r="C164" s="903" t="str">
        <f>IF(QPS!$G177="","",IF(QPS!P177="","",QPS!P177))</f>
        <v>MODIFICACIÓN E INSTALACIÓN DE EQUIPOS ELECTRICOS</v>
      </c>
      <c r="D164" s="763" t="str">
        <f>IF(QPS!$G177="","",IF(QPS!Q177="","",QPS!Q177))</f>
        <v>En alcance</v>
      </c>
      <c r="E164" s="763" t="str">
        <f>IF(QPS!$G177="","",IF(QPS!R177="","",QPS!R177))</f>
        <v>Electrica</v>
      </c>
      <c r="F164" s="810" t="str">
        <f>IF(QPS!$G177="","",IF(QPS!S177="","",QPS!S177))</f>
        <v/>
      </c>
      <c r="G164" s="763" t="str">
        <f>IF(QPS!$G177="","",IF(QPS!T177="","",QPS!T177))</f>
        <v/>
      </c>
      <c r="H164" s="904" t="str">
        <f>IF(QPS!$G177="","",IF(QPS!U177="","",QPS!U177))</f>
        <v/>
      </c>
      <c r="I164" s="904" t="str">
        <f>IF(QPS!$G177="","",IF(QPS!V177="","",QPS!V177))</f>
        <v/>
      </c>
      <c r="J164" s="901" t="str">
        <f>IF(QPS!$G177="","",IF(QPS!AB177="","",QPS!AB177))</f>
        <v/>
      </c>
      <c r="K164" s="902" t="str">
        <f>IF(QPS!$G177="","",IF(QPS!AC177="","",QPS!AC177))</f>
        <v/>
      </c>
      <c r="L164" s="902" t="str">
        <f>IF(QPS!$G177="","",IF(QPS!AD177="","",QPS!AD177))</f>
        <v/>
      </c>
    </row>
    <row r="165" spans="1:12">
      <c r="A165" s="763" t="str">
        <f>IF(QPS!$G178="","",IF(QPS!B178="","",QPS!B178))</f>
        <v>8.4.3</v>
      </c>
      <c r="B165" s="900" t="str">
        <f>IF(QPS!$G178="","",IF(QPS!C178="","",QPS!C178))</f>
        <v>4.03.01</v>
      </c>
      <c r="C165" s="903" t="str">
        <f>IF(QPS!$G178="","",IF(QPS!P178="","",QPS!P178))</f>
        <v>Montaje e instalación de cubículo arrancador NEMA size 2m 480 V, 25HP, 3F, 60 Hz. - Size 2</v>
      </c>
      <c r="D165" s="763" t="str">
        <f>IF(QPS!$G178="","",IF(QPS!Q178="","",QPS!Q178))</f>
        <v>En alcance</v>
      </c>
      <c r="E165" s="763" t="str">
        <f>IF(QPS!$G178="","",IF(QPS!R178="","",QPS!R178))</f>
        <v>Electrica</v>
      </c>
      <c r="F165" s="810">
        <f>IF(QPS!$G178="","",IF(QPS!S178="","",QPS!S178))</f>
        <v>2</v>
      </c>
      <c r="G165" s="763" t="str">
        <f>IF(QPS!$G178="","",IF(QPS!T178="","",QPS!T178))</f>
        <v>UND</v>
      </c>
      <c r="H165" s="904">
        <f>IF(QPS!$G178="","",IF(QPS!U178="","",QPS!U178))</f>
        <v>639.7672</v>
      </c>
      <c r="I165" s="904">
        <f>IF(QPS!$G178="","",IF(QPS!V178="","",QPS!V178))</f>
        <v>1279.5344</v>
      </c>
      <c r="J165" s="901">
        <f>IF(QPS!$G178="","",IF(QPS!AB178="","",QPS!AB178))</f>
        <v>99.2</v>
      </c>
      <c r="K165" s="902">
        <f>IF(QPS!$G178="","",IF(QPS!AC178="","",QPS!AC178))</f>
        <v>0.5</v>
      </c>
      <c r="L165" s="902">
        <f>IF(QPS!$G178="","",IF(QPS!AD178="","",QPS!AD178))</f>
        <v>4</v>
      </c>
    </row>
    <row r="166" spans="1:12">
      <c r="A166" s="763" t="str">
        <f>IF(QPS!$G179="","",IF(QPS!B179="","",QPS!B179))</f>
        <v>8.4.3</v>
      </c>
      <c r="B166" s="900" t="str">
        <f>IF(QPS!$G179="","",IF(QPS!C179="","",QPS!C179))</f>
        <v>4.03.02</v>
      </c>
      <c r="C166" s="903" t="str">
        <f>IF(QPS!$G179="","",IF(QPS!P179="","",QPS!P179))</f>
        <v>Suministro, montaje e instalacion de caja de conexiones de 500x400x150 mm, NEMA 4, 100A, 3F, ANSI 61, uso exterior Incluye: 
- Kit de barras de cobre de 100 A.
- Bornes de repartición aislante.
- Protección contra contactos directos - 500x400x150 mm</v>
      </c>
      <c r="D166" s="763" t="str">
        <f>IF(QPS!$G179="","",IF(QPS!Q179="","",QPS!Q179))</f>
        <v>En alcance</v>
      </c>
      <c r="E166" s="763" t="str">
        <f>IF(QPS!$G179="","",IF(QPS!R179="","",QPS!R179))</f>
        <v>Electrica</v>
      </c>
      <c r="F166" s="810">
        <f>IF(QPS!$G179="","",IF(QPS!S179="","",QPS!S179))</f>
        <v>7</v>
      </c>
      <c r="G166" s="763" t="str">
        <f>IF(QPS!$G179="","",IF(QPS!T179="","",QPS!T179))</f>
        <v>UND</v>
      </c>
      <c r="H166" s="904">
        <f>IF(QPS!$G179="","",IF(QPS!U179="","",QPS!U179))</f>
        <v>454.64017142857136</v>
      </c>
      <c r="I166" s="904">
        <f>IF(QPS!$G179="","",IF(QPS!V179="","",QPS!V179))</f>
        <v>3182.4811999999997</v>
      </c>
      <c r="J166" s="901">
        <f>IF(QPS!$G179="","",IF(QPS!AB179="","",QPS!AB179))</f>
        <v>117.6</v>
      </c>
      <c r="K166" s="902">
        <f>IF(QPS!$G179="","",IF(QPS!AC179="","",QPS!AC179))</f>
        <v>1</v>
      </c>
      <c r="L166" s="902">
        <f>IF(QPS!$G179="","",IF(QPS!AD179="","",QPS!AD179))</f>
        <v>7</v>
      </c>
    </row>
    <row r="167" spans="1:12" ht="144">
      <c r="A167" s="763" t="str">
        <f>IF(QPS!$G180="","",IF(QPS!B180="","",QPS!B180))</f>
        <v>8.4.3</v>
      </c>
      <c r="B167" s="900" t="str">
        <f>IF(QPS!$G180="","",IF(QPS!C180="","",QPS!C180))</f>
        <v>4.03.03</v>
      </c>
      <c r="C167" s="1002" t="str">
        <f>IF(QPS!$G180="","",IF(QPS!P180="","",QPS!P180))</f>
        <v>Suministro, montaje e instalacion de botonera de campo, NEMA 4, con placa de identificación e ingreso de cables por la parte inferior. Cuenta con las siguientes botoneras: 
- Botonera de parada de emergencia, color rojo y cabeza redonda tipo hongo, un piloto LED y una botonera JOG). 
TAG: 1760-PU-33001-N
TAG: 1760-PU-33002-N
TAG: 1760-PU-33101-N
TAG: 1760-PU-33102-N
TAG: 1760-PU-33103-N
TAG: 1760-PU-33104-N
TAG: 1760-PU-33105-N</v>
      </c>
      <c r="D167" s="763" t="str">
        <f>IF(QPS!$G180="","",IF(QPS!Q180="","",QPS!Q180))</f>
        <v>En alcance</v>
      </c>
      <c r="E167" s="763" t="str">
        <f>IF(QPS!$G180="","",IF(QPS!R180="","",QPS!R180))</f>
        <v>Electrica</v>
      </c>
      <c r="F167" s="810">
        <f>IF(QPS!$G180="","",IF(QPS!S180="","",QPS!S180))</f>
        <v>7</v>
      </c>
      <c r="G167" s="763" t="str">
        <f>IF(QPS!$G180="","",IF(QPS!T180="","",QPS!T180))</f>
        <v>UND</v>
      </c>
      <c r="H167" s="904">
        <f>IF(QPS!$G180="","",IF(QPS!U180="","",QPS!U180))</f>
        <v>215.2116</v>
      </c>
      <c r="I167" s="904">
        <f>IF(QPS!$G180="","",IF(QPS!V180="","",QPS!V180))</f>
        <v>1506.4811999999999</v>
      </c>
      <c r="J167" s="901">
        <f>IF(QPS!$G180="","",IF(QPS!AB180="","",QPS!AB180))</f>
        <v>117.6</v>
      </c>
      <c r="K167" s="902">
        <f>IF(QPS!$G180="","",IF(QPS!AC180="","",QPS!AC180))</f>
        <v>1</v>
      </c>
      <c r="L167" s="902">
        <f>IF(QPS!$G180="","",IF(QPS!AD180="","",QPS!AD180))</f>
        <v>7</v>
      </c>
    </row>
    <row r="168" spans="1:12">
      <c r="A168" s="763" t="str">
        <f>IF(QPS!$G181="","",IF(QPS!B181="","",QPS!B181))</f>
        <v/>
      </c>
      <c r="B168" s="900" t="str">
        <f>IF(QPS!$G181="","",IF(QPS!C181="","",QPS!C181))</f>
        <v/>
      </c>
      <c r="C168" s="903" t="str">
        <f>IF(QPS!$G181="","",IF(QPS!P181="","",QPS!P181))</f>
        <v>Viga de acero tipo "H", W4" x 13 lb/pie, e = 7.112 mm, altura = 3.3 m</v>
      </c>
      <c r="D168" s="763" t="str">
        <f>IF(QPS!$G181="","",IF(QPS!Q181="","",QPS!Q181))</f>
        <v>En alcance</v>
      </c>
      <c r="E168" s="763" t="str">
        <f>IF(QPS!$G181="","",IF(QPS!R181="","",QPS!R181))</f>
        <v>Electrica</v>
      </c>
      <c r="F168" s="810">
        <f>IF(QPS!$G181="","",IF(QPS!S181="","",QPS!S181))</f>
        <v>1</v>
      </c>
      <c r="G168" s="763" t="str">
        <f>IF(QPS!$G181="","",IF(QPS!T181="","",QPS!T181))</f>
        <v>UND</v>
      </c>
      <c r="H168" s="904" t="str">
        <f>IF(QPS!$G181="","",IF(QPS!U181="","",QPS!U181))</f>
        <v/>
      </c>
      <c r="I168" s="904">
        <f>IF(QPS!$G181="","",IF(QPS!V181="","",QPS!V181))</f>
        <v>0</v>
      </c>
      <c r="J168" s="901">
        <f>IF(QPS!$G181="","",IF(QPS!AB181="","",QPS!AB181))</f>
        <v>0</v>
      </c>
      <c r="K168" s="902" t="str">
        <f>IF(QPS!$G181="","",IF(QPS!AC181="","",QPS!AC181))</f>
        <v/>
      </c>
      <c r="L168" s="902" t="str">
        <f>IF(QPS!$G181="","",IF(QPS!AD181="","",QPS!AD181))</f>
        <v/>
      </c>
    </row>
    <row r="169" spans="1:12">
      <c r="A169" s="763" t="str">
        <f>IF(QPS!$G182="","",IF(QPS!B182="","",QPS!B182))</f>
        <v/>
      </c>
      <c r="B169" s="900" t="str">
        <f>IF(QPS!$G182="","",IF(QPS!C182="","",QPS!C182))</f>
        <v/>
      </c>
      <c r="C169" s="903" t="str">
        <f>IF(QPS!$G182="","",IF(QPS!P182="","",QPS!P182))</f>
        <v>Viga de acero tipo "H", W4" x 13 lb/pie, e = 7.112 mm, altura = 1.7 m</v>
      </c>
      <c r="D169" s="763" t="str">
        <f>IF(QPS!$G182="","",IF(QPS!Q182="","",QPS!Q182))</f>
        <v>En alcance</v>
      </c>
      <c r="E169" s="763" t="str">
        <f>IF(QPS!$G182="","",IF(QPS!R182="","",QPS!R182))</f>
        <v>Electrica</v>
      </c>
      <c r="F169" s="810">
        <f>IF(QPS!$G182="","",IF(QPS!S182="","",QPS!S182))</f>
        <v>2</v>
      </c>
      <c r="G169" s="763" t="str">
        <f>IF(QPS!$G182="","",IF(QPS!T182="","",QPS!T182))</f>
        <v>UND</v>
      </c>
      <c r="H169" s="904" t="str">
        <f>IF(QPS!$G182="","",IF(QPS!U182="","",QPS!U182))</f>
        <v/>
      </c>
      <c r="I169" s="904">
        <f>IF(QPS!$G182="","",IF(QPS!V182="","",QPS!V182))</f>
        <v>0</v>
      </c>
      <c r="J169" s="901">
        <f>IF(QPS!$G182="","",IF(QPS!AB182="","",QPS!AB182))</f>
        <v>0</v>
      </c>
      <c r="K169" s="902" t="str">
        <f>IF(QPS!$G182="","",IF(QPS!AC182="","",QPS!AC182))</f>
        <v/>
      </c>
      <c r="L169" s="902" t="str">
        <f>IF(QPS!$G182="","",IF(QPS!AD182="","",QPS!AD182))</f>
        <v/>
      </c>
    </row>
    <row r="170" spans="1:12">
      <c r="A170" s="763" t="str">
        <f>IF(QPS!$G183="","",IF(QPS!B183="","",QPS!B183))</f>
        <v/>
      </c>
      <c r="B170" s="900" t="str">
        <f>IF(QPS!$G183="","",IF(QPS!C183="","",QPS!C183))</f>
        <v/>
      </c>
      <c r="C170" s="903" t="str">
        <f>IF(QPS!$G183="","",IF(QPS!P183="","",QPS!P183))</f>
        <v>Suministro, montaje e instalación de base de concreto para soporte de tableros y bandeja. Sección B, Plano: CRD-DWG-11760-6-33-4302</v>
      </c>
      <c r="D170" s="763" t="str">
        <f>IF(QPS!$G183="","",IF(QPS!Q183="","",QPS!Q183))</f>
        <v>En alcance</v>
      </c>
      <c r="E170" s="763" t="str">
        <f>IF(QPS!$G183="","",IF(QPS!R183="","",QPS!R183))</f>
        <v>Electrica</v>
      </c>
      <c r="F170" s="810">
        <f>IF(QPS!$G183="","",IF(QPS!S183="","",QPS!S183))</f>
        <v>1</v>
      </c>
      <c r="G170" s="763" t="str">
        <f>IF(QPS!$G183="","",IF(QPS!T183="","",QPS!T183))</f>
        <v>Glb.</v>
      </c>
      <c r="H170" s="904" t="str">
        <f>IF(QPS!$G183="","",IF(QPS!U183="","",QPS!U183))</f>
        <v/>
      </c>
      <c r="I170" s="904">
        <f>IF(QPS!$G183="","",IF(QPS!V183="","",QPS!V183))</f>
        <v>0</v>
      </c>
      <c r="J170" s="901">
        <f>IF(QPS!$G183="","",IF(QPS!AB183="","",QPS!AB183))</f>
        <v>0</v>
      </c>
      <c r="K170" s="902" t="str">
        <f>IF(QPS!$G183="","",IF(QPS!AC183="","",QPS!AC183))</f>
        <v/>
      </c>
      <c r="L170" s="902" t="str">
        <f>IF(QPS!$G183="","",IF(QPS!AD183="","",QPS!AD183))</f>
        <v/>
      </c>
    </row>
    <row r="171" spans="1:12">
      <c r="A171" s="763" t="str">
        <f>IF(QPS!$G184="","",IF(QPS!B184="","",QPS!B184))</f>
        <v>8.4.4</v>
      </c>
      <c r="B171" s="900">
        <f>IF(QPS!$G184="","",IF(QPS!C184="","",QPS!C184))</f>
        <v>4.04</v>
      </c>
      <c r="C171" s="903" t="str">
        <f>IF(QPS!$G184="","",IF(QPS!P184="","",QPS!P184))</f>
        <v>CONDUCTORES ( INCLUYE TENDIDO, CONEXIONADO, MARCADO Y MEGADO)</v>
      </c>
      <c r="D171" s="763" t="str">
        <f>IF(QPS!$G184="","",IF(QPS!Q184="","",QPS!Q184))</f>
        <v>En alcance</v>
      </c>
      <c r="E171" s="763" t="str">
        <f>IF(QPS!$G184="","",IF(QPS!R184="","",QPS!R184))</f>
        <v>Electrica</v>
      </c>
      <c r="F171" s="810" t="str">
        <f>IF(QPS!$G184="","",IF(QPS!S184="","",QPS!S184))</f>
        <v/>
      </c>
      <c r="G171" s="763" t="str">
        <f>IF(QPS!$G184="","",IF(QPS!T184="","",QPS!T184))</f>
        <v/>
      </c>
      <c r="H171" s="904" t="str">
        <f>IF(QPS!$G184="","",IF(QPS!U184="","",QPS!U184))</f>
        <v/>
      </c>
      <c r="I171" s="904" t="str">
        <f>IF(QPS!$G184="","",IF(QPS!V184="","",QPS!V184))</f>
        <v/>
      </c>
      <c r="J171" s="901" t="str">
        <f>IF(QPS!$G184="","",IF(QPS!AB184="","",QPS!AB184))</f>
        <v/>
      </c>
      <c r="K171" s="902" t="str">
        <f>IF(QPS!$G184="","",IF(QPS!AC184="","",QPS!AC184))</f>
        <v/>
      </c>
      <c r="L171" s="902" t="str">
        <f>IF(QPS!$G184="","",IF(QPS!AD184="","",QPS!AD184))</f>
        <v/>
      </c>
    </row>
    <row r="172" spans="1:12">
      <c r="A172" s="763" t="str">
        <f>IF(QPS!$G185="","",IF(QPS!B185="","",QPS!B185))</f>
        <v>8.4.4</v>
      </c>
      <c r="B172" s="900" t="str">
        <f>IF(QPS!$G185="","",IF(QPS!C185="","",QPS!C185))</f>
        <v>4.04.01</v>
      </c>
      <c r="C172" s="903" t="str">
        <f>IF(QPS!$G185="","",IF(QPS!P185="","",QPS!P185))</f>
        <v>Conductores de baja tensión</v>
      </c>
      <c r="D172" s="763" t="str">
        <f>IF(QPS!$G185="","",IF(QPS!Q185="","",QPS!Q185))</f>
        <v>En alcance</v>
      </c>
      <c r="E172" s="763" t="str">
        <f>IF(QPS!$G185="","",IF(QPS!R185="","",QPS!R185))</f>
        <v>Electrica</v>
      </c>
      <c r="F172" s="810" t="str">
        <f>IF(QPS!$G185="","",IF(QPS!S185="","",QPS!S185))</f>
        <v/>
      </c>
      <c r="G172" s="763" t="str">
        <f>IF(QPS!$G185="","",IF(QPS!T185="","",QPS!T185))</f>
        <v/>
      </c>
      <c r="H172" s="904" t="str">
        <f>IF(QPS!$G185="","",IF(QPS!U185="","",QPS!U185))</f>
        <v/>
      </c>
      <c r="I172" s="904" t="str">
        <f>IF(QPS!$G185="","",IF(QPS!V185="","",QPS!V185))</f>
        <v/>
      </c>
      <c r="J172" s="901" t="str">
        <f>IF(QPS!$G185="","",IF(QPS!AB185="","",QPS!AB185))</f>
        <v/>
      </c>
      <c r="K172" s="902" t="str">
        <f>IF(QPS!$G185="","",IF(QPS!AC185="","",QPS!AC185))</f>
        <v/>
      </c>
      <c r="L172" s="902" t="str">
        <f>IF(QPS!$G185="","",IF(QPS!AD185="","",QPS!AD185))</f>
        <v/>
      </c>
    </row>
    <row r="173" spans="1:12">
      <c r="A173" s="763" t="str">
        <f>IF(QPS!$G186="","",IF(QPS!B186="","",QPS!B186))</f>
        <v>8.4.4</v>
      </c>
      <c r="B173" s="900" t="str">
        <f>IF(QPS!$G186="","",IF(QPS!C186="","",QPS!C186))</f>
        <v>4.04.01.01</v>
      </c>
      <c r="C173" s="903" t="str">
        <f>IF(QPS!$G186="","",IF(QPS!P186="","",QPS!P186))</f>
        <v>Suministro, montaje e instalacion de Cable multiconductor tipo XHHW-2, 600V, 90°C, conductor de cobre electrolítico recocido, clase B, aislamiento de polietileno reticulado (XLPE), cubierta externa de PVC. - 1x3c-4 AWG + (T)</v>
      </c>
      <c r="D173" s="763" t="str">
        <f>IF(QPS!$G186="","",IF(QPS!Q186="","",QPS!Q186))</f>
        <v>En alcance</v>
      </c>
      <c r="E173" s="763" t="str">
        <f>IF(QPS!$G186="","",IF(QPS!R186="","",QPS!R186))</f>
        <v>Electrica</v>
      </c>
      <c r="F173" s="810">
        <f>IF(QPS!$G186="","",IF(QPS!S186="","",QPS!S186))</f>
        <v>581.46</v>
      </c>
      <c r="G173" s="763" t="str">
        <f>IF(QPS!$G186="","",IF(QPS!T186="","",QPS!T186))</f>
        <v>m.</v>
      </c>
      <c r="H173" s="904">
        <f>IF(QPS!$G186="","",IF(QPS!U186="","",QPS!U186))</f>
        <v>3.7507440000000001</v>
      </c>
      <c r="I173" s="904">
        <f>IF(QPS!$G186="","",IF(QPS!V186="","",QPS!V186))</f>
        <v>2180.9076062400004</v>
      </c>
      <c r="J173" s="901">
        <f>IF(QPS!$G186="","",IF(QPS!AB186="","",QPS!AB186))</f>
        <v>65.123520000000013</v>
      </c>
      <c r="K173" s="902">
        <f>IF(QPS!$G186="","",IF(QPS!AC186="","",QPS!AC186))</f>
        <v>150</v>
      </c>
      <c r="L173" s="902">
        <f>IF(QPS!$G186="","",IF(QPS!AD186="","",QPS!AD186))</f>
        <v>3.8764000000000003</v>
      </c>
    </row>
    <row r="174" spans="1:12">
      <c r="A174" s="763" t="str">
        <f>IF(QPS!$G187="","",IF(QPS!B187="","",QPS!B187))</f>
        <v>8.4.4</v>
      </c>
      <c r="B174" s="900" t="str">
        <f>IF(QPS!$G187="","",IF(QPS!C187="","",QPS!C187))</f>
        <v>4.04.01.02</v>
      </c>
      <c r="C174" s="903" t="str">
        <f>IF(QPS!$G187="","",IF(QPS!P187="","",QPS!P187))</f>
        <v>Suministro, montaje e instalacion de Cable multiconductor tipo XHHW-2, 600V, 90°C, conductor de cobre electrolítico recocido, clase B, aislamiento de polietileno reticulado (XLPE), cubierta externa de PVC. - 1x3c-12 AWG + (T) - (nota 1)</v>
      </c>
      <c r="D174" s="763" t="str">
        <f>IF(QPS!$G187="","",IF(QPS!Q187="","",QPS!Q187))</f>
        <v>En alcance</v>
      </c>
      <c r="E174" s="763" t="str">
        <f>IF(QPS!$G187="","",IF(QPS!R187="","",QPS!R187))</f>
        <v>Electrica</v>
      </c>
      <c r="F174" s="810">
        <f>IF(QPS!$G187="","",IF(QPS!S187="","",QPS!S187))</f>
        <v>1454</v>
      </c>
      <c r="G174" s="763" t="str">
        <f>IF(QPS!$G187="","",IF(QPS!T187="","",QPS!T187))</f>
        <v>m.</v>
      </c>
      <c r="H174" s="904">
        <f>IF(QPS!$G187="","",IF(QPS!U187="","",QPS!U187))</f>
        <v>3.7507440000000001</v>
      </c>
      <c r="I174" s="904">
        <f>IF(QPS!$G187="","",IF(QPS!V187="","",QPS!V187))</f>
        <v>5453.581776</v>
      </c>
      <c r="J174" s="901">
        <f>IF(QPS!$G187="","",IF(QPS!AB187="","",QPS!AB187))</f>
        <v>162.84800000000001</v>
      </c>
      <c r="K174" s="902">
        <f>IF(QPS!$G187="","",IF(QPS!AC187="","",QPS!AC187))</f>
        <v>150</v>
      </c>
      <c r="L174" s="902">
        <f>IF(QPS!$G187="","",IF(QPS!AD187="","",QPS!AD187))</f>
        <v>9.6933333333333334</v>
      </c>
    </row>
    <row r="175" spans="1:12">
      <c r="A175" s="763" t="str">
        <f>IF(QPS!$G188="","",IF(QPS!B188="","",QPS!B188))</f>
        <v>8.4.4</v>
      </c>
      <c r="B175" s="900" t="str">
        <f>IF(QPS!$G188="","",IF(QPS!C188="","",QPS!C188))</f>
        <v>4.04.02</v>
      </c>
      <c r="C175" s="903" t="str">
        <f>IF(QPS!$G188="","",IF(QPS!P188="","",QPS!P188))</f>
        <v>Conductores de baja tensión</v>
      </c>
      <c r="D175" s="763" t="str">
        <f>IF(QPS!$G188="","",IF(QPS!Q188="","",QPS!Q188))</f>
        <v>En alcance</v>
      </c>
      <c r="E175" s="763" t="str">
        <f>IF(QPS!$G188="","",IF(QPS!R188="","",QPS!R188))</f>
        <v>Electrica</v>
      </c>
      <c r="F175" s="810" t="str">
        <f>IF(QPS!$G188="","",IF(QPS!S188="","",QPS!S188))</f>
        <v/>
      </c>
      <c r="G175" s="763" t="str">
        <f>IF(QPS!$G188="","",IF(QPS!T188="","",QPS!T188))</f>
        <v/>
      </c>
      <c r="H175" s="904" t="str">
        <f>IF(QPS!$G188="","",IF(QPS!U188="","",QPS!U188))</f>
        <v/>
      </c>
      <c r="I175" s="904" t="str">
        <f>IF(QPS!$G188="","",IF(QPS!V188="","",QPS!V188))</f>
        <v/>
      </c>
      <c r="J175" s="901" t="str">
        <f>IF(QPS!$G188="","",IF(QPS!AB188="","",QPS!AB188))</f>
        <v/>
      </c>
      <c r="K175" s="902" t="str">
        <f>IF(QPS!$G188="","",IF(QPS!AC188="","",QPS!AC188))</f>
        <v/>
      </c>
      <c r="L175" s="902" t="str">
        <f>IF(QPS!$G188="","",IF(QPS!AD188="","",QPS!AD188))</f>
        <v/>
      </c>
    </row>
    <row r="176" spans="1:12">
      <c r="A176" s="763" t="str">
        <f>IF(QPS!$G189="","",IF(QPS!B189="","",QPS!B189))</f>
        <v>8.4.4</v>
      </c>
      <c r="B176" s="900" t="str">
        <f>IF(QPS!$G189="","",IF(QPS!C189="","",QPS!C189))</f>
        <v>4.04.02.01</v>
      </c>
      <c r="C176" s="903" t="str">
        <f>IF(QPS!$G189="","",IF(QPS!P189="","",QPS!P189))</f>
        <v>Suministro, montaje e instalacion de Cable multiconductor tipo XHHW-2, 600V, 90°C, conductor de cobre electrolítico recocido, clase B, aislamiento de polietileno reticulado (XLPE), cubierta externa de PVC. - 1x7c-14 AWG</v>
      </c>
      <c r="D176" s="763" t="str">
        <f>IF(QPS!$G189="","",IF(QPS!Q189="","",QPS!Q189))</f>
        <v>En alcance</v>
      </c>
      <c r="E176" s="763" t="str">
        <f>IF(QPS!$G189="","",IF(QPS!R189="","",QPS!R189))</f>
        <v>Electrica</v>
      </c>
      <c r="F176" s="810">
        <f>IF(QPS!$G189="","",IF(QPS!S189="","",QPS!S189))</f>
        <v>520</v>
      </c>
      <c r="G176" s="763" t="str">
        <f>IF(QPS!$G189="","",IF(QPS!T189="","",QPS!T189))</f>
        <v>m.</v>
      </c>
      <c r="H176" s="904">
        <f>IF(QPS!$G189="","",IF(QPS!U189="","",QPS!U189))</f>
        <v>3.7507440000000001</v>
      </c>
      <c r="I176" s="904">
        <f>IF(QPS!$G189="","",IF(QPS!V189="","",QPS!V189))</f>
        <v>1950.38688</v>
      </c>
      <c r="J176" s="901">
        <f>IF(QPS!$G189="","",IF(QPS!AB189="","",QPS!AB189))</f>
        <v>58.24</v>
      </c>
      <c r="K176" s="902">
        <f>IF(QPS!$G189="","",IF(QPS!AC189="","",QPS!AC189))</f>
        <v>150</v>
      </c>
      <c r="L176" s="902">
        <f>IF(QPS!$G189="","",IF(QPS!AD189="","",QPS!AD189))</f>
        <v>3.4666666666666668</v>
      </c>
    </row>
    <row r="177" spans="1:12">
      <c r="A177" s="763" t="str">
        <f>IF(QPS!$G190="","",IF(QPS!B190="","",QPS!B190))</f>
        <v>8.4.4</v>
      </c>
      <c r="B177" s="900" t="str">
        <f>IF(QPS!$G190="","",IF(QPS!C190="","",QPS!C190))</f>
        <v>4.04.02.02</v>
      </c>
      <c r="C177" s="903" t="str">
        <f>IF(QPS!$G190="","",IF(QPS!P190="","",QPS!P190))</f>
        <v>Suministro, montaje e instalacion de Cable multiconductor tipo XHHW-2, 600V, 90°C, conductor de cobre electrolítico recocido, clase B, aislamiento de polietileno reticulado (XLPE), cubierta externa de PVC. - 1x7c-14 AWG - (nota 1)</v>
      </c>
      <c r="D177" s="763" t="str">
        <f>IF(QPS!$G190="","",IF(QPS!Q190="","",QPS!Q190))</f>
        <v>En alcance</v>
      </c>
      <c r="E177" s="763" t="str">
        <f>IF(QPS!$G190="","",IF(QPS!R190="","",QPS!R190))</f>
        <v>Electrica</v>
      </c>
      <c r="F177" s="810">
        <f>IF(QPS!$G190="","",IF(QPS!S190="","",QPS!S190))</f>
        <v>1206</v>
      </c>
      <c r="G177" s="763" t="str">
        <f>IF(QPS!$G190="","",IF(QPS!T190="","",QPS!T190))</f>
        <v>m.</v>
      </c>
      <c r="H177" s="904">
        <f>IF(QPS!$G190="","",IF(QPS!U190="","",QPS!U190))</f>
        <v>3.7507440000000001</v>
      </c>
      <c r="I177" s="904">
        <f>IF(QPS!$G190="","",IF(QPS!V190="","",QPS!V190))</f>
        <v>4523.3972640000002</v>
      </c>
      <c r="J177" s="901">
        <f>IF(QPS!$G190="","",IF(QPS!AB190="","",QPS!AB190))</f>
        <v>135.072</v>
      </c>
      <c r="K177" s="902">
        <f>IF(QPS!$G190="","",IF(QPS!AC190="","",QPS!AC190))</f>
        <v>150</v>
      </c>
      <c r="L177" s="902">
        <f>IF(QPS!$G190="","",IF(QPS!AD190="","",QPS!AD190))</f>
        <v>8.0399999999999991</v>
      </c>
    </row>
    <row r="178" spans="1:12">
      <c r="A178" s="763" t="str">
        <f>IF(QPS!$G191="","",IF(QPS!B191="","",QPS!B191))</f>
        <v>8.4.5</v>
      </c>
      <c r="B178" s="900">
        <f>IF(QPS!$G191="","",IF(QPS!C191="","",QPS!C191))</f>
        <v>4.05</v>
      </c>
      <c r="C178" s="903" t="str">
        <f>IF(QPS!$G191="","",IF(QPS!P191="","",QPS!P191))</f>
        <v>SISTEMA DE CANALIZACIÓN</v>
      </c>
      <c r="D178" s="763" t="str">
        <f>IF(QPS!$G191="","",IF(QPS!Q191="","",QPS!Q191))</f>
        <v>En alcance</v>
      </c>
      <c r="E178" s="763" t="str">
        <f>IF(QPS!$G191="","",IF(QPS!R191="","",QPS!R191))</f>
        <v>Electrica</v>
      </c>
      <c r="F178" s="810" t="str">
        <f>IF(QPS!$G191="","",IF(QPS!S191="","",QPS!S191))</f>
        <v/>
      </c>
      <c r="G178" s="763" t="str">
        <f>IF(QPS!$G191="","",IF(QPS!T191="","",QPS!T191))</f>
        <v/>
      </c>
      <c r="H178" s="904" t="str">
        <f>IF(QPS!$G191="","",IF(QPS!U191="","",QPS!U191))</f>
        <v/>
      </c>
      <c r="I178" s="904" t="str">
        <f>IF(QPS!$G191="","",IF(QPS!V191="","",QPS!V191))</f>
        <v/>
      </c>
      <c r="J178" s="901" t="str">
        <f>IF(QPS!$G191="","",IF(QPS!AB191="","",QPS!AB191))</f>
        <v/>
      </c>
      <c r="K178" s="902" t="str">
        <f>IF(QPS!$G191="","",IF(QPS!AC191="","",QPS!AC191))</f>
        <v/>
      </c>
      <c r="L178" s="902" t="str">
        <f>IF(QPS!$G191="","",IF(QPS!AD191="","",QPS!AD191))</f>
        <v/>
      </c>
    </row>
    <row r="179" spans="1:12">
      <c r="A179" s="763" t="str">
        <f>IF(QPS!$G192="","",IF(QPS!B192="","",QPS!B192))</f>
        <v>8.4.5</v>
      </c>
      <c r="B179" s="900" t="str">
        <f>IF(QPS!$G192="","",IF(QPS!C192="","",QPS!C192))</f>
        <v>4.05.01</v>
      </c>
      <c r="C179" s="903" t="str">
        <f>IF(QPS!$G192="","",IF(QPS!P192="","",QPS!P192))</f>
        <v>Suministro, montaje e instalacion de Bandeja metálica tipo escalerilla, fabricada según norma NEMA VE-1, clase 10C, acabado en galvanizado en caliente según norma ASTM A123. Dimensiones en mm (W x H x L), espesor 2.5 mm, incluye tapa a dos aguas y accesorios de sujeción, placas de empalme (eclisas) y pernos de unión</v>
      </c>
      <c r="D179" s="763" t="str">
        <f>IF(QPS!$G192="","",IF(QPS!Q192="","",QPS!Q192))</f>
        <v>En alcance</v>
      </c>
      <c r="E179" s="763" t="str">
        <f>IF(QPS!$G192="","",IF(QPS!R192="","",QPS!R192))</f>
        <v>Electrica</v>
      </c>
      <c r="F179" s="810">
        <f>IF(QPS!$G192="","",IF(QPS!S192="","",QPS!S192))</f>
        <v>4</v>
      </c>
      <c r="G179" s="763" t="str">
        <f>IF(QPS!$G192="","",IF(QPS!T192="","",QPS!T192))</f>
        <v>UND</v>
      </c>
      <c r="H179" s="904">
        <f>IF(QPS!$G192="","",IF(QPS!U192="","",QPS!U192))</f>
        <v>111.87432857142856</v>
      </c>
      <c r="I179" s="904">
        <f>IF(QPS!$G192="","",IF(QPS!V192="","",QPS!V192))</f>
        <v>447.49731428571425</v>
      </c>
      <c r="J179" s="901">
        <f>IF(QPS!$G192="","",IF(QPS!AB192="","",QPS!AB192))</f>
        <v>16.8</v>
      </c>
      <c r="K179" s="902">
        <f>IF(QPS!$G192="","",IF(QPS!AC192="","",QPS!AC192))</f>
        <v>4</v>
      </c>
      <c r="L179" s="902">
        <f>IF(QPS!$G192="","",IF(QPS!AD192="","",QPS!AD192))</f>
        <v>1</v>
      </c>
    </row>
    <row r="180" spans="1:12">
      <c r="A180" s="763" t="str">
        <f>IF(QPS!$G193="","",IF(QPS!B193="","",QPS!B193))</f>
        <v>8.4.5</v>
      </c>
      <c r="B180" s="900" t="str">
        <f>IF(QPS!$G193="","",IF(QPS!C193="","",QPS!C193))</f>
        <v>4.05.02</v>
      </c>
      <c r="C180" s="903" t="str">
        <f>IF(QPS!$G193="","",IF(QPS!P193="","",QPS!P193))</f>
        <v xml:space="preserve">Suministro, montaje e instalacion de Bandeja Curva Horizontal tipo escalerilla 90°, fabricada según norma NEMA VE-1, clase 10C, acabado en galvanizado en caliente según norma ASTM A123. Dimensiones en mm (W x H),  espesor 2.5 mm, ángulo de 90° con radio interior de 300 mm incluye tapa a dos aguas y accesorios de sujeción, placas de empalme (eclisas) y pernos de unión. </v>
      </c>
      <c r="D180" s="763" t="str">
        <f>IF(QPS!$G193="","",IF(QPS!Q193="","",QPS!Q193))</f>
        <v>En alcance</v>
      </c>
      <c r="E180" s="763" t="str">
        <f>IF(QPS!$G193="","",IF(QPS!R193="","",QPS!R193))</f>
        <v>Electrica</v>
      </c>
      <c r="F180" s="810">
        <f>IF(QPS!$G193="","",IF(QPS!S193="","",QPS!S193))</f>
        <v>1</v>
      </c>
      <c r="G180" s="763" t="str">
        <f>IF(QPS!$G193="","",IF(QPS!T193="","",QPS!T193))</f>
        <v>UND</v>
      </c>
      <c r="H180" s="904">
        <f>IF(QPS!$G193="","",IF(QPS!U193="","",QPS!U193))</f>
        <v>314.73147142857147</v>
      </c>
      <c r="I180" s="904">
        <f>IF(QPS!$G193="","",IF(QPS!V193="","",QPS!V193))</f>
        <v>314.73147142857147</v>
      </c>
      <c r="J180" s="901">
        <f>IF(QPS!$G193="","",IF(QPS!AB193="","",QPS!AB193))</f>
        <v>4.2</v>
      </c>
      <c r="K180" s="902">
        <f>IF(QPS!$G193="","",IF(QPS!AC193="","",QPS!AC193))</f>
        <v>4</v>
      </c>
      <c r="L180" s="902">
        <f>IF(QPS!$G193="","",IF(QPS!AD193="","",QPS!AD193))</f>
        <v>0.25</v>
      </c>
    </row>
    <row r="181" spans="1:12">
      <c r="A181" s="763" t="str">
        <f>IF(QPS!$G194="","",IF(QPS!B194="","",QPS!B194))</f>
        <v>8.4.5</v>
      </c>
      <c r="B181" s="900" t="str">
        <f>IF(QPS!$G194="","",IF(QPS!C194="","",QPS!C194))</f>
        <v>4.05.03</v>
      </c>
      <c r="C181" s="903" t="str">
        <f>IF(QPS!$G194="","",IF(QPS!P194="","",QPS!P194))</f>
        <v>Suministro, montaje e instalacion de Curva vertical exterior tipo escalerilla 90°, fabricada según norma NEMA VE-1, clase 10C, acabado en galvanizado en caliente según norma ASTM A123. Dimensiones en mm (W x H),  espesor 2.5 mm, ángulo de 90° con radio interior de 300 mm incluye tapa a dos aguas y accesorios de sujeción, placas de empalme (eclisas) y pernos de unión.</v>
      </c>
      <c r="D181" s="763" t="str">
        <f>IF(QPS!$G194="","",IF(QPS!Q194="","",QPS!Q194))</f>
        <v>En alcance</v>
      </c>
      <c r="E181" s="763" t="str">
        <f>IF(QPS!$G194="","",IF(QPS!R194="","",QPS!R194))</f>
        <v>Electrica</v>
      </c>
      <c r="F181" s="810">
        <f>IF(QPS!$G194="","",IF(QPS!S194="","",QPS!S194))</f>
        <v>1</v>
      </c>
      <c r="G181" s="763" t="str">
        <f>IF(QPS!$G194="","",IF(QPS!T194="","",QPS!T194))</f>
        <v>UND</v>
      </c>
      <c r="H181" s="904">
        <f>IF(QPS!$G194="","",IF(QPS!U194="","",QPS!U194))</f>
        <v>314.73147142857147</v>
      </c>
      <c r="I181" s="904">
        <f>IF(QPS!$G194="","",IF(QPS!V194="","",QPS!V194))</f>
        <v>314.73147142857147</v>
      </c>
      <c r="J181" s="901">
        <f>IF(QPS!$G194="","",IF(QPS!AB194="","",QPS!AB194))</f>
        <v>4.2</v>
      </c>
      <c r="K181" s="902">
        <f>IF(QPS!$G194="","",IF(QPS!AC194="","",QPS!AC194))</f>
        <v>4</v>
      </c>
      <c r="L181" s="902">
        <f>IF(QPS!$G194="","",IF(QPS!AD194="","",QPS!AD194))</f>
        <v>0.25</v>
      </c>
    </row>
    <row r="182" spans="1:12">
      <c r="A182" s="763" t="str">
        <f>IF(QPS!$G195="","",IF(QPS!B195="","",QPS!B195))</f>
        <v>8.4.5</v>
      </c>
      <c r="B182" s="900" t="str">
        <f>IF(QPS!$G195="","",IF(QPS!C195="","",QPS!C195))</f>
        <v>4.05.04</v>
      </c>
      <c r="C182" s="903" t="str">
        <f>IF(QPS!$G195="","",IF(QPS!P195="","",QPS!P195))</f>
        <v>Suministro, montaje e instalacion de Reducción metálica tipo escalerilla, fabricada según norma NEMA VE-1, clase 10C, acabado en galvanizado en caliente según norma ASTM A123. Dimensiones en mm (W1 x W2 x H), espesor 2.5 mm, incluye tapa a dos aguas y accesorios de sujeción, placas de empalme (eclisas) y pernos de unión.</v>
      </c>
      <c r="D182" s="763" t="str">
        <f>IF(QPS!$G195="","",IF(QPS!Q195="","",QPS!Q195))</f>
        <v>En alcance</v>
      </c>
      <c r="E182" s="763" t="str">
        <f>IF(QPS!$G195="","",IF(QPS!R195="","",QPS!R195))</f>
        <v>Electrica</v>
      </c>
      <c r="F182" s="810">
        <f>IF(QPS!$G195="","",IF(QPS!S195="","",QPS!S195))</f>
        <v>1</v>
      </c>
      <c r="G182" s="763" t="str">
        <f>IF(QPS!$G195="","",IF(QPS!T195="","",QPS!T195))</f>
        <v>UND</v>
      </c>
      <c r="H182" s="904">
        <f>IF(QPS!$G195="","",IF(QPS!U195="","",QPS!U195))</f>
        <v>341.03544571428569</v>
      </c>
      <c r="I182" s="904">
        <f>IF(QPS!$G195="","",IF(QPS!V195="","",QPS!V195))</f>
        <v>341.03544571428569</v>
      </c>
      <c r="J182" s="901">
        <f>IF(QPS!$G195="","",IF(QPS!AB195="","",QPS!AB195))</f>
        <v>1.6800000000000002</v>
      </c>
      <c r="K182" s="902">
        <f>IF(QPS!$G195="","",IF(QPS!AC195="","",QPS!AC195))</f>
        <v>10</v>
      </c>
      <c r="L182" s="902">
        <f>IF(QPS!$G195="","",IF(QPS!AD195="","",QPS!AD195))</f>
        <v>0.1</v>
      </c>
    </row>
    <row r="183" spans="1:12">
      <c r="A183" s="763" t="str">
        <f>IF(QPS!$G196="","",IF(QPS!B196="","",QPS!B196))</f>
        <v>8.4.5</v>
      </c>
      <c r="B183" s="900" t="str">
        <f>IF(QPS!$G196="","",IF(QPS!C196="","",QPS!C196))</f>
        <v>4.05.05</v>
      </c>
      <c r="C183" s="903" t="str">
        <f>IF(QPS!$G196="","",IF(QPS!P196="","",QPS!P196))</f>
        <v xml:space="preserve">Suministro, montaje e instalacion de Tubo de acero galvanizado (RGS),  longitud 3 m (10 ft) </v>
      </c>
      <c r="D183" s="763" t="str">
        <f>IF(QPS!$G196="","",IF(QPS!Q196="","",QPS!Q196))</f>
        <v>En alcance</v>
      </c>
      <c r="E183" s="763" t="str">
        <f>IF(QPS!$G196="","",IF(QPS!R196="","",QPS!R196))</f>
        <v>Electrica</v>
      </c>
      <c r="F183" s="810">
        <f>IF(QPS!$G196="","",IF(QPS!S196="","",QPS!S196))</f>
        <v>134.53</v>
      </c>
      <c r="G183" s="763" t="str">
        <f>IF(QPS!$G196="","",IF(QPS!T196="","",QPS!T196))</f>
        <v>UND</v>
      </c>
      <c r="H183" s="904">
        <f>IF(QPS!$G196="","",IF(QPS!U196="","",QPS!U196))</f>
        <v>60.179877142857151</v>
      </c>
      <c r="I183" s="904">
        <f>IF(QPS!$G196="","",IF(QPS!V196="","",QPS!V196))</f>
        <v>8095.9988720285728</v>
      </c>
      <c r="J183" s="901">
        <f>IF(QPS!$G196="","",IF(QPS!AB196="","",QPS!AB196))</f>
        <v>113.0052</v>
      </c>
      <c r="K183" s="902">
        <f>IF(QPS!$G196="","",IF(QPS!AC196="","",QPS!AC196))</f>
        <v>20</v>
      </c>
      <c r="L183" s="902">
        <f>IF(QPS!$G196="","",IF(QPS!AD196="","",QPS!AD196))</f>
        <v>6.7264999999999997</v>
      </c>
    </row>
    <row r="184" spans="1:12">
      <c r="A184" s="763" t="str">
        <f>IF(QPS!$G197="","",IF(QPS!B197="","",QPS!B197))</f>
        <v>8.4.5</v>
      </c>
      <c r="B184" s="900" t="str">
        <f>IF(QPS!$G197="","",IF(QPS!C197="","",QPS!C197))</f>
        <v>4.05.06</v>
      </c>
      <c r="C184" s="903" t="str">
        <f>IF(QPS!$G197="","",IF(QPS!P197="","",QPS!P197))</f>
        <v xml:space="preserve">Suministro, montaje e instalacion de Tubo de acero galvanizado (RGS),  longitud 3 m (10 ft) </v>
      </c>
      <c r="D184" s="763" t="str">
        <f>IF(QPS!$G197="","",IF(QPS!Q197="","",QPS!Q197))</f>
        <v>En alcance</v>
      </c>
      <c r="E184" s="763" t="str">
        <f>IF(QPS!$G197="","",IF(QPS!R197="","",QPS!R197))</f>
        <v>Electrica</v>
      </c>
      <c r="F184" s="810">
        <f>IF(QPS!$G197="","",IF(QPS!S197="","",QPS!S197))</f>
        <v>12.430000000000001</v>
      </c>
      <c r="G184" s="763" t="str">
        <f>IF(QPS!$G197="","",IF(QPS!T197="","",QPS!T197))</f>
        <v>UND</v>
      </c>
      <c r="H184" s="904">
        <f>IF(QPS!$G197="","",IF(QPS!U197="","",QPS!U197))</f>
        <v>43.465591428571436</v>
      </c>
      <c r="I184" s="904">
        <f>IF(QPS!$G197="","",IF(QPS!V197="","",QPS!V197))</f>
        <v>540.27730145714304</v>
      </c>
      <c r="J184" s="901">
        <f>IF(QPS!$G197="","",IF(QPS!AB197="","",QPS!AB197))</f>
        <v>10.441200000000002</v>
      </c>
      <c r="K184" s="902">
        <f>IF(QPS!$G197="","",IF(QPS!AC197="","",QPS!AC197))</f>
        <v>20</v>
      </c>
      <c r="L184" s="902">
        <f>IF(QPS!$G197="","",IF(QPS!AD197="","",QPS!AD197))</f>
        <v>0.62150000000000005</v>
      </c>
    </row>
    <row r="185" spans="1:12">
      <c r="A185" s="763" t="str">
        <f>IF(QPS!$G198="","",IF(QPS!B198="","",QPS!B198))</f>
        <v>8.4.5</v>
      </c>
      <c r="B185" s="900" t="str">
        <f>IF(QPS!$G198="","",IF(QPS!C198="","",QPS!C198))</f>
        <v>4.05.07</v>
      </c>
      <c r="C185" s="903" t="str">
        <f>IF(QPS!$G198="","",IF(QPS!P198="","",QPS!P198))</f>
        <v xml:space="preserve">Suministro, montaje e instalacion de Tubo de acero galvanizado (RGS),  longitud 3 m (10 ft) </v>
      </c>
      <c r="D185" s="763" t="str">
        <f>IF(QPS!$G198="","",IF(QPS!Q198="","",QPS!Q198))</f>
        <v>En alcance</v>
      </c>
      <c r="E185" s="763" t="str">
        <f>IF(QPS!$G198="","",IF(QPS!R198="","",QPS!R198))</f>
        <v>Electrica</v>
      </c>
      <c r="F185" s="810">
        <f>IF(QPS!$G198="","",IF(QPS!S198="","",QPS!S198))</f>
        <v>14.55666666666667</v>
      </c>
      <c r="G185" s="763" t="str">
        <f>IF(QPS!$G198="","",IF(QPS!T198="","",QPS!T198))</f>
        <v>UND</v>
      </c>
      <c r="H185" s="904">
        <f>IF(QPS!$G198="","",IF(QPS!U198="","",QPS!U198))</f>
        <v>31.608448571428571</v>
      </c>
      <c r="I185" s="904">
        <f>IF(QPS!$G198="","",IF(QPS!V198="","",QPS!V198))</f>
        <v>460.113649704762</v>
      </c>
      <c r="J185" s="901">
        <f>IF(QPS!$G198="","",IF(QPS!AB198="","",QPS!AB198))</f>
        <v>12.227600000000031</v>
      </c>
      <c r="K185" s="902">
        <f>IF(QPS!$G198="","",IF(QPS!AC198="","",QPS!AC198))</f>
        <v>20</v>
      </c>
      <c r="L185" s="902">
        <f>IF(QPS!$G198="","",IF(QPS!AD198="","",QPS!AD198))</f>
        <v>0.72783333333333355</v>
      </c>
    </row>
    <row r="186" spans="1:12">
      <c r="A186" s="763" t="str">
        <f>IF(QPS!$G199="","",IF(QPS!B199="","",QPS!B199))</f>
        <v>8.4.5</v>
      </c>
      <c r="B186" s="900" t="str">
        <f>IF(QPS!$G199="","",IF(QPS!C199="","",QPS!C199))</f>
        <v>4.05.08</v>
      </c>
      <c r="C186" s="903" t="str">
        <f>IF(QPS!$G199="","",IF(QPS!P199="","",QPS!P199))</f>
        <v>Suministro, montaje e instalacion de Curva acero galvanizado (RGS)</v>
      </c>
      <c r="D186" s="763" t="str">
        <f>IF(QPS!$G199="","",IF(QPS!Q199="","",QPS!Q199))</f>
        <v>En alcance</v>
      </c>
      <c r="E186" s="763" t="str">
        <f>IF(QPS!$G199="","",IF(QPS!R199="","",QPS!R199))</f>
        <v>Electrica</v>
      </c>
      <c r="F186" s="810">
        <f>IF(QPS!$G199="","",IF(QPS!S199="","",QPS!S199))</f>
        <v>5</v>
      </c>
      <c r="G186" s="763" t="str">
        <f>IF(QPS!$G199="","",IF(QPS!T199="","",QPS!T199))</f>
        <v>UND</v>
      </c>
      <c r="H186" s="904">
        <f>IF(QPS!$G199="","",IF(QPS!U199="","",QPS!U199))</f>
        <v>30.031182857142859</v>
      </c>
      <c r="I186" s="904">
        <f>IF(QPS!$G199="","",IF(QPS!V199="","",QPS!V199))</f>
        <v>150.15591428571429</v>
      </c>
      <c r="J186" s="901">
        <f>IF(QPS!$G199="","",IF(QPS!AB199="","",QPS!AB199))</f>
        <v>8.4</v>
      </c>
      <c r="K186" s="902">
        <f>IF(QPS!$G199="","",IF(QPS!AC199="","",QPS!AC199))</f>
        <v>10</v>
      </c>
      <c r="L186" s="902">
        <f>IF(QPS!$G199="","",IF(QPS!AD199="","",QPS!AD199))</f>
        <v>0.5</v>
      </c>
    </row>
    <row r="187" spans="1:12">
      <c r="A187" s="763" t="str">
        <f>IF(QPS!$G200="","",IF(QPS!B200="","",QPS!B200))</f>
        <v>8.4.5</v>
      </c>
      <c r="B187" s="900" t="str">
        <f>IF(QPS!$G200="","",IF(QPS!C200="","",QPS!C200))</f>
        <v>4.05.09</v>
      </c>
      <c r="C187" s="903" t="str">
        <f>IF(QPS!$G200="","",IF(QPS!P200="","",QPS!P200))</f>
        <v>Suministro, montaje e instalacion de Curva acero galvanizado (RGS)</v>
      </c>
      <c r="D187" s="763" t="str">
        <f>IF(QPS!$G200="","",IF(QPS!Q200="","",QPS!Q200))</f>
        <v>En alcance</v>
      </c>
      <c r="E187" s="763" t="str">
        <f>IF(QPS!$G200="","",IF(QPS!R200="","",QPS!R200))</f>
        <v>Electrica</v>
      </c>
      <c r="F187" s="810">
        <f>IF(QPS!$G200="","",IF(QPS!S200="","",QPS!S200))</f>
        <v>7</v>
      </c>
      <c r="G187" s="763" t="str">
        <f>IF(QPS!$G200="","",IF(QPS!T200="","",QPS!T200))</f>
        <v>UND</v>
      </c>
      <c r="H187" s="904">
        <f>IF(QPS!$G200="","",IF(QPS!U200="","",QPS!U200))</f>
        <v>26.488325714285715</v>
      </c>
      <c r="I187" s="904">
        <f>IF(QPS!$G200="","",IF(QPS!V200="","",QPS!V200))</f>
        <v>185.41828000000001</v>
      </c>
      <c r="J187" s="901">
        <f>IF(QPS!$G200="","",IF(QPS!AB200="","",QPS!AB200))</f>
        <v>11.760000000000002</v>
      </c>
      <c r="K187" s="902">
        <f>IF(QPS!$G200="","",IF(QPS!AC200="","",QPS!AC200))</f>
        <v>10</v>
      </c>
      <c r="L187" s="902">
        <f>IF(QPS!$G200="","",IF(QPS!AD200="","",QPS!AD200))</f>
        <v>0.7</v>
      </c>
    </row>
    <row r="188" spans="1:12">
      <c r="A188" s="763" t="str">
        <f>IF(QPS!$G201="","",IF(QPS!B201="","",QPS!B201))</f>
        <v>8.4.5</v>
      </c>
      <c r="B188" s="900" t="str">
        <f>IF(QPS!$G201="","",IF(QPS!C201="","",QPS!C201))</f>
        <v>4.05.10</v>
      </c>
      <c r="C188" s="903" t="str">
        <f>IF(QPS!$G201="","",IF(QPS!P201="","",QPS!P201))</f>
        <v>Suministro, montaje e instalacion de Curva acero galvanizado (RGS)</v>
      </c>
      <c r="D188" s="763" t="str">
        <f>IF(QPS!$G201="","",IF(QPS!Q201="","",QPS!Q201))</f>
        <v>En alcance</v>
      </c>
      <c r="E188" s="763" t="str">
        <f>IF(QPS!$G201="","",IF(QPS!R201="","",QPS!R201))</f>
        <v>Electrica</v>
      </c>
      <c r="F188" s="810">
        <f>IF(QPS!$G201="","",IF(QPS!S201="","",QPS!S201))</f>
        <v>5</v>
      </c>
      <c r="G188" s="763" t="str">
        <f>IF(QPS!$G201="","",IF(QPS!T201="","",QPS!T201))</f>
        <v>UND</v>
      </c>
      <c r="H188" s="904">
        <f>IF(QPS!$G201="","",IF(QPS!U201="","",QPS!U201))</f>
        <v>24.916897142857145</v>
      </c>
      <c r="I188" s="904">
        <f>IF(QPS!$G201="","",IF(QPS!V201="","",QPS!V201))</f>
        <v>124.58448571428573</v>
      </c>
      <c r="J188" s="901">
        <f>IF(QPS!$G201="","",IF(QPS!AB201="","",QPS!AB201))</f>
        <v>8.4</v>
      </c>
      <c r="K188" s="902">
        <f>IF(QPS!$G201="","",IF(QPS!AC201="","",QPS!AC201))</f>
        <v>10</v>
      </c>
      <c r="L188" s="902">
        <f>IF(QPS!$G201="","",IF(QPS!AD201="","",QPS!AD201))</f>
        <v>0.5</v>
      </c>
    </row>
    <row r="189" spans="1:12">
      <c r="A189" s="763" t="str">
        <f>IF(QPS!$G202="","",IF(QPS!B202="","",QPS!B202))</f>
        <v>8.4.5</v>
      </c>
      <c r="B189" s="900" t="str">
        <f>IF(QPS!$G202="","",IF(QPS!C202="","",QPS!C202))</f>
        <v>4.05.11</v>
      </c>
      <c r="C189" s="903" t="str">
        <f>IF(QPS!$G202="","",IF(QPS!P202="","",QPS!P202))</f>
        <v>Suministro, montaje e instalacion de Tubería Conduit flexible, acero recubierto C/PVC</v>
      </c>
      <c r="D189" s="763" t="str">
        <f>IF(QPS!$G202="","",IF(QPS!Q202="","",QPS!Q202))</f>
        <v>En alcance</v>
      </c>
      <c r="E189" s="763" t="str">
        <f>IF(QPS!$G202="","",IF(QPS!R202="","",QPS!R202))</f>
        <v>Electrica</v>
      </c>
      <c r="F189" s="810">
        <f>IF(QPS!$G202="","",IF(QPS!S202="","",QPS!S202))</f>
        <v>3</v>
      </c>
      <c r="G189" s="763" t="str">
        <f>IF(QPS!$G202="","",IF(QPS!T202="","",QPS!T202))</f>
        <v>m</v>
      </c>
      <c r="H189" s="904">
        <f>IF(QPS!$G202="","",IF(QPS!U202="","",QPS!U202))</f>
        <v>21.294162857142855</v>
      </c>
      <c r="I189" s="904">
        <f>IF(QPS!$G202="","",IF(QPS!V202="","",QPS!V202))</f>
        <v>63.882488571428567</v>
      </c>
      <c r="J189" s="901">
        <f>IF(QPS!$G202="","",IF(QPS!AB202="","",QPS!AB202))</f>
        <v>2.5200000000000005</v>
      </c>
      <c r="K189" s="902">
        <f>IF(QPS!$G202="","",IF(QPS!AC202="","",QPS!AC202))</f>
        <v>20</v>
      </c>
      <c r="L189" s="902">
        <f>IF(QPS!$G202="","",IF(QPS!AD202="","",QPS!AD202))</f>
        <v>0.15</v>
      </c>
    </row>
    <row r="190" spans="1:12">
      <c r="A190" s="763" t="str">
        <f>IF(QPS!$G203="","",IF(QPS!B203="","",QPS!B203))</f>
        <v>8.4.5</v>
      </c>
      <c r="B190" s="900" t="str">
        <f>IF(QPS!$G203="","",IF(QPS!C203="","",QPS!C203))</f>
        <v>4.05.12</v>
      </c>
      <c r="C190" s="903" t="str">
        <f>IF(QPS!$G203="","",IF(QPS!P203="","",QPS!P203))</f>
        <v>Suministro, montaje e instalacion de Tubería Conduit flexible, acero recubierto C/PVC</v>
      </c>
      <c r="D190" s="763" t="str">
        <f>IF(QPS!$G203="","",IF(QPS!Q203="","",QPS!Q203))</f>
        <v>En alcance</v>
      </c>
      <c r="E190" s="763" t="str">
        <f>IF(QPS!$G203="","",IF(QPS!R203="","",QPS!R203))</f>
        <v>Electrica</v>
      </c>
      <c r="F190" s="810">
        <f>IF(QPS!$G203="","",IF(QPS!S203="","",QPS!S203))</f>
        <v>10.5</v>
      </c>
      <c r="G190" s="763" t="str">
        <f>IF(QPS!$G203="","",IF(QPS!T203="","",QPS!T203))</f>
        <v>m</v>
      </c>
      <c r="H190" s="904">
        <f>IF(QPS!$G203="","",IF(QPS!U203="","",QPS!U203))</f>
        <v>15.551305714285714</v>
      </c>
      <c r="I190" s="904">
        <f>IF(QPS!$G203="","",IF(QPS!V203="","",QPS!V203))</f>
        <v>163.28871000000001</v>
      </c>
      <c r="J190" s="901">
        <f>IF(QPS!$G203="","",IF(QPS!AB203="","",QPS!AB203))</f>
        <v>8.82</v>
      </c>
      <c r="K190" s="902">
        <f>IF(QPS!$G203="","",IF(QPS!AC203="","",QPS!AC203))</f>
        <v>20</v>
      </c>
      <c r="L190" s="902">
        <f>IF(QPS!$G203="","",IF(QPS!AD203="","",QPS!AD203))</f>
        <v>0.52500000000000002</v>
      </c>
    </row>
    <row r="191" spans="1:12">
      <c r="A191" s="763" t="str">
        <f>IF(QPS!$G204="","",IF(QPS!B204="","",QPS!B204))</f>
        <v>8.4.5</v>
      </c>
      <c r="B191" s="900" t="str">
        <f>IF(QPS!$G204="","",IF(QPS!C204="","",QPS!C204))</f>
        <v>4.05.13</v>
      </c>
      <c r="C191" s="903" t="str">
        <f>IF(QPS!$G204="","",IF(QPS!P204="","",QPS!P204))</f>
        <v>Suministro, montaje e instalacion de Tubería Conduit flexible, acero recubierto C/PVC</v>
      </c>
      <c r="D191" s="763" t="str">
        <f>IF(QPS!$G204="","",IF(QPS!Q204="","",QPS!Q204))</f>
        <v>En alcance</v>
      </c>
      <c r="E191" s="763" t="str">
        <f>IF(QPS!$G204="","",IF(QPS!R204="","",QPS!R204))</f>
        <v>Electrica</v>
      </c>
      <c r="F191" s="810">
        <f>IF(QPS!$G204="","",IF(QPS!S204="","",QPS!S204))</f>
        <v>7.5</v>
      </c>
      <c r="G191" s="763" t="str">
        <f>IF(QPS!$G204="","",IF(QPS!T204="","",QPS!T204))</f>
        <v>m</v>
      </c>
      <c r="H191" s="904">
        <f>IF(QPS!$G204="","",IF(QPS!U204="","",QPS!U204))</f>
        <v>18.009800000000002</v>
      </c>
      <c r="I191" s="904">
        <f>IF(QPS!$G204="","",IF(QPS!V204="","",QPS!V204))</f>
        <v>135.07350000000002</v>
      </c>
      <c r="J191" s="901">
        <f>IF(QPS!$G204="","",IF(QPS!AB204="","",QPS!AB204))</f>
        <v>9</v>
      </c>
      <c r="K191" s="902">
        <f>IF(QPS!$G204="","",IF(QPS!AC204="","",QPS!AC204))</f>
        <v>20</v>
      </c>
      <c r="L191" s="902">
        <f>IF(QPS!$G204="","",IF(QPS!AD204="","",QPS!AD204))</f>
        <v>0.375</v>
      </c>
    </row>
    <row r="192" spans="1:12">
      <c r="A192" s="763" t="str">
        <f>IF(QPS!$G205="","",IF(QPS!B205="","",QPS!B205))</f>
        <v>8.4.5</v>
      </c>
      <c r="B192" s="900" t="str">
        <f>IF(QPS!$G205="","",IF(QPS!C205="","",QPS!C205))</f>
        <v>4.05.14</v>
      </c>
      <c r="C192" s="903" t="str">
        <f>IF(QPS!$G205="","",IF(QPS!P205="","",QPS!P205))</f>
        <v>Suministro, montaje e instalación de detalle constructivo de soporte rack juction box
N° 000-265-5245-DET.S05C</v>
      </c>
      <c r="D192" s="763" t="str">
        <f>IF(QPS!$G205="","",IF(QPS!Q205="","",QPS!Q205))</f>
        <v>En alcance</v>
      </c>
      <c r="E192" s="763" t="str">
        <f>IF(QPS!$G205="","",IF(QPS!R205="","",QPS!R205))</f>
        <v>Electrica</v>
      </c>
      <c r="F192" s="810">
        <f>IF(QPS!$G205="","",IF(QPS!S205="","",QPS!S205))</f>
        <v>1</v>
      </c>
      <c r="G192" s="763" t="str">
        <f>IF(QPS!$G205="","",IF(QPS!T205="","",QPS!T205))</f>
        <v>UND</v>
      </c>
      <c r="H192" s="904">
        <f>IF(QPS!$G205="","",IF(QPS!U205="","",QPS!U205))</f>
        <v>1228.9480800000001</v>
      </c>
      <c r="I192" s="904">
        <f>IF(QPS!$G205="","",IF(QPS!V205="","",QPS!V205))</f>
        <v>1228.9480800000001</v>
      </c>
      <c r="J192" s="901">
        <f>IF(QPS!$G205="","",IF(QPS!AB205="","",QPS!AB205))</f>
        <v>3.3600000000000003</v>
      </c>
      <c r="K192" s="902">
        <f>IF(QPS!$G205="","",IF(QPS!AC205="","",QPS!AC205))</f>
        <v>10</v>
      </c>
      <c r="L192" s="902">
        <f>IF(QPS!$G205="","",IF(QPS!AD205="","",QPS!AD205))</f>
        <v>0.1</v>
      </c>
    </row>
    <row r="193" spans="1:12">
      <c r="A193" s="763" t="str">
        <f>IF(QPS!$G206="","",IF(QPS!B206="","",QPS!B206))</f>
        <v>8.4.5</v>
      </c>
      <c r="B193" s="900" t="str">
        <f>IF(QPS!$G206="","",IF(QPS!C206="","",QPS!C206))</f>
        <v>4.05.15</v>
      </c>
      <c r="C193" s="903" t="str">
        <f>IF(QPS!$G206="","",IF(QPS!P206="","",QPS!P206))</f>
        <v>Suministro, montaje e instalación de detalle constructivo de tubo conduit adosado a bandeja
N° 000-265-4317 -DET.T07A</v>
      </c>
      <c r="D193" s="763" t="str">
        <f>IF(QPS!$G206="","",IF(QPS!Q206="","",QPS!Q206))</f>
        <v>En alcance</v>
      </c>
      <c r="E193" s="763" t="str">
        <f>IF(QPS!$G206="","",IF(QPS!R206="","",QPS!R206))</f>
        <v>Electrica</v>
      </c>
      <c r="F193" s="810">
        <f>IF(QPS!$G206="","",IF(QPS!S206="","",QPS!S206))</f>
        <v>5</v>
      </c>
      <c r="G193" s="763" t="str">
        <f>IF(QPS!$G206="","",IF(QPS!T206="","",QPS!T206))</f>
        <v>UND</v>
      </c>
      <c r="H193" s="904">
        <f>IF(QPS!$G206="","",IF(QPS!U206="","",QPS!U206))</f>
        <v>11.183236106839338</v>
      </c>
      <c r="I193" s="904">
        <f>IF(QPS!$G206="","",IF(QPS!V206="","",QPS!V206))</f>
        <v>55.916180534196691</v>
      </c>
      <c r="J193" s="901">
        <f>IF(QPS!$G206="","",IF(QPS!AB206="","",QPS!AB206))</f>
        <v>4.2</v>
      </c>
      <c r="K193" s="902">
        <f>IF(QPS!$G206="","",IF(QPS!AC206="","",QPS!AC206))</f>
        <v>20</v>
      </c>
      <c r="L193" s="902">
        <f>IF(QPS!$G206="","",IF(QPS!AD206="","",QPS!AD206))</f>
        <v>0.25</v>
      </c>
    </row>
    <row r="194" spans="1:12">
      <c r="A194" s="763" t="str">
        <f>IF(QPS!$G207="","",IF(QPS!B207="","",QPS!B207))</f>
        <v>8.4.5</v>
      </c>
      <c r="B194" s="900" t="str">
        <f>IF(QPS!$G207="","",IF(QPS!C207="","",QPS!C207))</f>
        <v>4.05.16</v>
      </c>
      <c r="C194" s="903" t="str">
        <f>IF(QPS!$G207="","",IF(QPS!P207="","",QPS!P207))</f>
        <v>Suministro, montaje e instalación de detalle constructivo de tubo conduit adosado a bandeja
N° 000-265-4317 -DET.T07B</v>
      </c>
      <c r="D194" s="763" t="str">
        <f>IF(QPS!$G207="","",IF(QPS!Q207="","",QPS!Q207))</f>
        <v>En alcance</v>
      </c>
      <c r="E194" s="763" t="str">
        <f>IF(QPS!$G207="","",IF(QPS!R207="","",QPS!R207))</f>
        <v>Electrica</v>
      </c>
      <c r="F194" s="810">
        <f>IF(QPS!$G207="","",IF(QPS!S207="","",QPS!S207))</f>
        <v>7</v>
      </c>
      <c r="G194" s="763" t="str">
        <f>IF(QPS!$G207="","",IF(QPS!T207="","",QPS!T207))</f>
        <v>UND</v>
      </c>
      <c r="H194" s="904">
        <f>IF(QPS!$G207="","",IF(QPS!U207="","",QPS!U207))</f>
        <v>12.821236916228248</v>
      </c>
      <c r="I194" s="904">
        <f>IF(QPS!$G207="","",IF(QPS!V207="","",QPS!V207))</f>
        <v>89.748658413597738</v>
      </c>
      <c r="J194" s="901">
        <f>IF(QPS!$G207="","",IF(QPS!AB207="","",QPS!AB207))</f>
        <v>5.8800000000000008</v>
      </c>
      <c r="K194" s="902">
        <f>IF(QPS!$G207="","",IF(QPS!AC207="","",QPS!AC207))</f>
        <v>20</v>
      </c>
      <c r="L194" s="902">
        <f>IF(QPS!$G207="","",IF(QPS!AD207="","",QPS!AD207))</f>
        <v>0.35</v>
      </c>
    </row>
    <row r="195" spans="1:12">
      <c r="A195" s="763" t="str">
        <f>IF(QPS!$G208="","",IF(QPS!B208="","",QPS!B208))</f>
        <v>8.4.5</v>
      </c>
      <c r="B195" s="900" t="str">
        <f>IF(QPS!$G208="","",IF(QPS!C208="","",QPS!C208))</f>
        <v>4.05.17</v>
      </c>
      <c r="C195" s="903" t="str">
        <f>IF(QPS!$G208="","",IF(QPS!P208="","",QPS!P208))</f>
        <v>Suministro, montaje e instalación de detalle constructivo de tubo conduit adosado a bandeja
N° 000-265-4317 -DET.T07E</v>
      </c>
      <c r="D195" s="763" t="str">
        <f>IF(QPS!$G208="","",IF(QPS!Q208="","",QPS!Q208))</f>
        <v>En alcance</v>
      </c>
      <c r="E195" s="763" t="str">
        <f>IF(QPS!$G208="","",IF(QPS!R208="","",QPS!R208))</f>
        <v>Electrica</v>
      </c>
      <c r="F195" s="810">
        <f>IF(QPS!$G208="","",IF(QPS!S208="","",QPS!S208))</f>
        <v>2</v>
      </c>
      <c r="G195" s="763" t="str">
        <f>IF(QPS!$G208="","",IF(QPS!T208="","",QPS!T208))</f>
        <v>UND</v>
      </c>
      <c r="H195" s="904">
        <f>IF(QPS!$G208="","",IF(QPS!U208="","",QPS!U208))</f>
        <v>31.123615070821529</v>
      </c>
      <c r="I195" s="904">
        <f>IF(QPS!$G208="","",IF(QPS!V208="","",QPS!V208))</f>
        <v>62.247230141643058</v>
      </c>
      <c r="J195" s="901">
        <f>IF(QPS!$G208="","",IF(QPS!AB208="","",QPS!AB208))</f>
        <v>3.3600000000000003</v>
      </c>
      <c r="K195" s="902">
        <f>IF(QPS!$G208="","",IF(QPS!AC208="","",QPS!AC208))</f>
        <v>10</v>
      </c>
      <c r="L195" s="902">
        <f>IF(QPS!$G208="","",IF(QPS!AD208="","",QPS!AD208))</f>
        <v>0.2</v>
      </c>
    </row>
    <row r="196" spans="1:12">
      <c r="A196" s="763" t="str">
        <f>IF(QPS!$G209="","",IF(QPS!B209="","",QPS!B209))</f>
        <v>8.4.5</v>
      </c>
      <c r="B196" s="900" t="str">
        <f>IF(QPS!$G209="","",IF(QPS!C209="","",QPS!C209))</f>
        <v>4.05.18</v>
      </c>
      <c r="C196" s="903" t="str">
        <f>IF(QPS!$G209="","",IF(QPS!P209="","",QPS!P209))</f>
        <v>Suministro, montaje e instalación de detalle constructivo de Instalación del motor - Alimentador sobre el suelo
N° 000-265-5052 -DET.A52</v>
      </c>
      <c r="D196" s="763" t="str">
        <f>IF(QPS!$G209="","",IF(QPS!Q209="","",QPS!Q209))</f>
        <v>En alcance</v>
      </c>
      <c r="E196" s="763" t="str">
        <f>IF(QPS!$G209="","",IF(QPS!R209="","",QPS!R209))</f>
        <v>Electrica</v>
      </c>
      <c r="F196" s="810">
        <f>IF(QPS!$G209="","",IF(QPS!S209="","",QPS!S209))</f>
        <v>7</v>
      </c>
      <c r="G196" s="763" t="str">
        <f>IF(QPS!$G209="","",IF(QPS!T209="","",QPS!T209))</f>
        <v>UND</v>
      </c>
      <c r="H196" s="904">
        <f>IF(QPS!$G209="","",IF(QPS!U209="","",QPS!U209))</f>
        <v>459.42365714285722</v>
      </c>
      <c r="I196" s="904">
        <f>IF(QPS!$G209="","",IF(QPS!V209="","",QPS!V209))</f>
        <v>3215.9656000000004</v>
      </c>
      <c r="J196" s="901">
        <f>IF(QPS!$G209="","",IF(QPS!AB209="","",QPS!AB209))</f>
        <v>235.2</v>
      </c>
      <c r="K196" s="902">
        <f>IF(QPS!$G209="","",IF(QPS!AC209="","",QPS!AC209))</f>
        <v>0.5</v>
      </c>
      <c r="L196" s="902">
        <f>IF(QPS!$G209="","",IF(QPS!AD209="","",QPS!AD209))</f>
        <v>14</v>
      </c>
    </row>
    <row r="197" spans="1:12">
      <c r="A197" s="763" t="str">
        <f>IF(QPS!$G210="","",IF(QPS!B210="","",QPS!B210))</f>
        <v>8.4.5</v>
      </c>
      <c r="B197" s="900" t="str">
        <f>IF(QPS!$G210="","",IF(QPS!C210="","",QPS!C210))</f>
        <v>4.05.19</v>
      </c>
      <c r="C197" s="903" t="str">
        <f>IF(QPS!$G210="","",IF(QPS!P210="","",QPS!P210))</f>
        <v>Suministro, montaje e instalación de detalle constructivo de Junction box
N° 000-265-5211 -DET. J01A</v>
      </c>
      <c r="D197" s="763" t="str">
        <f>IF(QPS!$G210="","",IF(QPS!Q210="","",QPS!Q210))</f>
        <v>En alcance</v>
      </c>
      <c r="E197" s="763" t="str">
        <f>IF(QPS!$G210="","",IF(QPS!R210="","",QPS!R210))</f>
        <v>Electrica</v>
      </c>
      <c r="F197" s="810">
        <f>IF(QPS!$G210="","",IF(QPS!S210="","",QPS!S210))</f>
        <v>7</v>
      </c>
      <c r="G197" s="763" t="str">
        <f>IF(QPS!$G210="","",IF(QPS!T210="","",QPS!T210))</f>
        <v>UND</v>
      </c>
      <c r="H197" s="904">
        <f>IF(QPS!$G210="","",IF(QPS!U210="","",QPS!U210))</f>
        <v>701.60549411764703</v>
      </c>
      <c r="I197" s="904">
        <f>IF(QPS!$G210="","",IF(QPS!V210="","",QPS!V210))</f>
        <v>4911.2384588235291</v>
      </c>
      <c r="J197" s="901">
        <f>IF(QPS!$G210="","",IF(QPS!AB210="","",QPS!AB210))</f>
        <v>58.8</v>
      </c>
      <c r="K197" s="902">
        <f>IF(QPS!$G210="","",IF(QPS!AC210="","",QPS!AC210))</f>
        <v>2</v>
      </c>
      <c r="L197" s="902">
        <f>IF(QPS!$G210="","",IF(QPS!AD210="","",QPS!AD210))</f>
        <v>3.5</v>
      </c>
    </row>
    <row r="198" spans="1:12">
      <c r="A198" s="763" t="str">
        <f>IF(QPS!$G211="","",IF(QPS!B211="","",QPS!B211))</f>
        <v>8.4.5</v>
      </c>
      <c r="B198" s="900" t="str">
        <f>IF(QPS!$G211="","",IF(QPS!C211="","",QPS!C211))</f>
        <v>4.05.20</v>
      </c>
      <c r="C198" s="903" t="str">
        <f>IF(QPS!$G211="","",IF(QPS!P211="","",QPS!P211))</f>
        <v>Suministro, montaje e instalacion de  detalle constructivo
Tuberia adosada a estructura 
Plano: CRD-DWG-11760-6-33-4302 - DET. 1A</v>
      </c>
      <c r="D198" s="763" t="str">
        <f>IF(QPS!$G211="","",IF(QPS!Q211="","",QPS!Q211))</f>
        <v>En alcance</v>
      </c>
      <c r="E198" s="763" t="str">
        <f>IF(QPS!$G211="","",IF(QPS!R211="","",QPS!R211))</f>
        <v>Electrica</v>
      </c>
      <c r="F198" s="810">
        <f>IF(QPS!$G211="","",IF(QPS!S211="","",QPS!S211))</f>
        <v>15</v>
      </c>
      <c r="G198" s="763" t="str">
        <f>IF(QPS!$G211="","",IF(QPS!T211="","",QPS!T211))</f>
        <v>UND</v>
      </c>
      <c r="H198" s="904">
        <f>IF(QPS!$G211="","",IF(QPS!U211="","",QPS!U211))</f>
        <v>81.759754285714294</v>
      </c>
      <c r="I198" s="904">
        <f>IF(QPS!$G211="","",IF(QPS!V211="","",QPS!V211))</f>
        <v>1226.3963142857144</v>
      </c>
      <c r="J198" s="901">
        <f>IF(QPS!$G211="","",IF(QPS!AB211="","",QPS!AB211))</f>
        <v>25.2</v>
      </c>
      <c r="K198" s="902">
        <f>IF(QPS!$G211="","",IF(QPS!AC211="","",QPS!AC211))</f>
        <v>10</v>
      </c>
      <c r="L198" s="902">
        <f>IF(QPS!$G211="","",IF(QPS!AD211="","",QPS!AD211))</f>
        <v>1.5</v>
      </c>
    </row>
    <row r="199" spans="1:12">
      <c r="A199" s="763" t="str">
        <f>IF(QPS!$G212="","",IF(QPS!B212="","",QPS!B212))</f>
        <v>8.4.5</v>
      </c>
      <c r="B199" s="900" t="str">
        <f>IF(QPS!$G212="","",IF(QPS!C212="","",QPS!C212))</f>
        <v>4.05.21</v>
      </c>
      <c r="C199" s="903" t="str">
        <f>IF(QPS!$G212="","",IF(QPS!P212="","",QPS!P212))</f>
        <v>Suministro, montaje e instalacion de  detalle constructivo
Tuberia adosada a estructura 
Plano: CRD-DWG-11760-6-33-4302 - DET. 1B</v>
      </c>
      <c r="D199" s="763" t="str">
        <f>IF(QPS!$G212="","",IF(QPS!Q212="","",QPS!Q212))</f>
        <v>En alcance</v>
      </c>
      <c r="E199" s="763" t="str">
        <f>IF(QPS!$G212="","",IF(QPS!R212="","",QPS!R212))</f>
        <v>Electrica</v>
      </c>
      <c r="F199" s="810">
        <f>IF(QPS!$G212="","",IF(QPS!S212="","",QPS!S212))</f>
        <v>5</v>
      </c>
      <c r="G199" s="763" t="str">
        <f>IF(QPS!$G212="","",IF(QPS!T212="","",QPS!T212))</f>
        <v>UND</v>
      </c>
      <c r="H199" s="904">
        <f>IF(QPS!$G212="","",IF(QPS!U212="","",QPS!U212))</f>
        <v>134.70261142857143</v>
      </c>
      <c r="I199" s="904">
        <f>IF(QPS!$G212="","",IF(QPS!V212="","",QPS!V212))</f>
        <v>673.51305714285718</v>
      </c>
      <c r="J199" s="901">
        <f>IF(QPS!$G212="","",IF(QPS!AB212="","",QPS!AB212))</f>
        <v>8.4</v>
      </c>
      <c r="K199" s="902">
        <f>IF(QPS!$G212="","",IF(QPS!AC212="","",QPS!AC212))</f>
        <v>10</v>
      </c>
      <c r="L199" s="902">
        <f>IF(QPS!$G212="","",IF(QPS!AD212="","",QPS!AD212))</f>
        <v>0.5</v>
      </c>
    </row>
    <row r="200" spans="1:12">
      <c r="A200" s="763" t="str">
        <f>IF(QPS!$G213="","",IF(QPS!B213="","",QPS!B213))</f>
        <v>8.4.5</v>
      </c>
      <c r="B200" s="900" t="str">
        <f>IF(QPS!$G213="","",IF(QPS!C213="","",QPS!C213))</f>
        <v>4.05.22</v>
      </c>
      <c r="C200" s="903" t="str">
        <f>IF(QPS!$G213="","",IF(QPS!P213="","",QPS!P213))</f>
        <v>Suministro, montaje e instalacion de  detalle constructivo
Tuberia adosada a estructura 
Plano: CRD-DWG-11760-6-33-4302 - DET. 1C</v>
      </c>
      <c r="D200" s="763" t="str">
        <f>IF(QPS!$G213="","",IF(QPS!Q213="","",QPS!Q213))</f>
        <v>En alcance</v>
      </c>
      <c r="E200" s="763" t="str">
        <f>IF(QPS!$G213="","",IF(QPS!R213="","",QPS!R213))</f>
        <v>Electrica</v>
      </c>
      <c r="F200" s="810">
        <f>IF(QPS!$G213="","",IF(QPS!S213="","",QPS!S213))</f>
        <v>6</v>
      </c>
      <c r="G200" s="763" t="str">
        <f>IF(QPS!$G213="","",IF(QPS!T213="","",QPS!T213))</f>
        <v>UND</v>
      </c>
      <c r="H200" s="904">
        <f>IF(QPS!$G213="","",IF(QPS!U213="","",QPS!U213))</f>
        <v>172.33118285714286</v>
      </c>
      <c r="I200" s="904">
        <f>IF(QPS!$G213="","",IF(QPS!V213="","",QPS!V213))</f>
        <v>1033.9870971428572</v>
      </c>
      <c r="J200" s="901">
        <f>IF(QPS!$G213="","",IF(QPS!AB213="","",QPS!AB213))</f>
        <v>10.080000000000002</v>
      </c>
      <c r="K200" s="902">
        <f>IF(QPS!$G213="","",IF(QPS!AC213="","",QPS!AC213))</f>
        <v>10</v>
      </c>
      <c r="L200" s="902">
        <f>IF(QPS!$G213="","",IF(QPS!AD213="","",QPS!AD213))</f>
        <v>0.6</v>
      </c>
    </row>
    <row r="201" spans="1:12">
      <c r="A201" s="763" t="str">
        <f>IF(QPS!$G214="","",IF(QPS!B214="","",QPS!B214))</f>
        <v>8.4.6</v>
      </c>
      <c r="B201" s="900">
        <f>IF(QPS!$G214="","",IF(QPS!C214="","",QPS!C214))</f>
        <v>4.0599999999999996</v>
      </c>
      <c r="C201" s="903" t="str">
        <f>IF(QPS!$G214="","",IF(QPS!P214="","",QPS!P214))</f>
        <v>PRUEBAS Y PUESTA EN SERVICIO</v>
      </c>
      <c r="D201" s="763" t="str">
        <f>IF(QPS!$G214="","",IF(QPS!Q214="","",QPS!Q214))</f>
        <v>En alcance</v>
      </c>
      <c r="E201" s="763" t="str">
        <f>IF(QPS!$G214="","",IF(QPS!R214="","",QPS!R214))</f>
        <v>Electrica</v>
      </c>
      <c r="F201" s="810">
        <f>IF(QPS!$G214="","",IF(QPS!S214="","",QPS!S214))</f>
        <v>1</v>
      </c>
      <c r="G201" s="763" t="str">
        <f>IF(QPS!$G214="","",IF(QPS!T214="","",QPS!T214))</f>
        <v>Glb.</v>
      </c>
      <c r="H201" s="904" t="str">
        <f>IF(QPS!$G214="","",IF(QPS!U214="","",QPS!U214))</f>
        <v/>
      </c>
      <c r="I201" s="904" t="str">
        <f>IF(QPS!$G214="","",IF(QPS!V214="","",QPS!V214))</f>
        <v/>
      </c>
      <c r="J201" s="901">
        <f>IF(QPS!$G214="","",IF(QPS!AB214="","",QPS!AB214))</f>
        <v>0</v>
      </c>
      <c r="K201" s="902" t="str">
        <f>IF(QPS!$G214="","",IF(QPS!AC214="","",QPS!AC214))</f>
        <v/>
      </c>
      <c r="L201" s="902" t="str">
        <f>IF(QPS!$G214="","",IF(QPS!AD214="","",QPS!AD214))</f>
        <v/>
      </c>
    </row>
    <row r="202" spans="1:12">
      <c r="A202" s="763" t="str">
        <f>IF(QPS!$G215="","",IF(QPS!B215="","",QPS!B215))</f>
        <v>8.4.6</v>
      </c>
      <c r="B202" s="900" t="str">
        <f>IF(QPS!$G215="","",IF(QPS!C215="","",QPS!C215))</f>
        <v>4.06.01</v>
      </c>
      <c r="C202" s="903" t="str">
        <f>IF(QPS!$G215="","",IF(QPS!P215="","",QPS!P215))</f>
        <v>APOYO PARA PUESTA SERVICIO</v>
      </c>
      <c r="D202" s="763" t="str">
        <f>IF(QPS!$G215="","",IF(QPS!Q215="","",QPS!Q215))</f>
        <v>En alcance</v>
      </c>
      <c r="E202" s="763" t="str">
        <f>IF(QPS!$G215="","",IF(QPS!R215="","",QPS!R215))</f>
        <v>Electrica</v>
      </c>
      <c r="F202" s="810">
        <f>IF(QPS!$G215="","",IF(QPS!S215="","",QPS!S215))</f>
        <v>1</v>
      </c>
      <c r="G202" s="763" t="str">
        <f>IF(QPS!$G215="","",IF(QPS!T215="","",QPS!T215))</f>
        <v>Glb.</v>
      </c>
      <c r="H202" s="904">
        <f>IF(QPS!$G215="","",IF(QPS!U215="","",QPS!U215))</f>
        <v>0</v>
      </c>
      <c r="I202" s="904">
        <f>IF(QPS!$G215="","",IF(QPS!V215="","",QPS!V215))</f>
        <v>0</v>
      </c>
      <c r="J202" s="901">
        <f>IF(QPS!$G215="","",IF(QPS!AB215="","",QPS!AB215))</f>
        <v>0</v>
      </c>
      <c r="K202" s="902">
        <f>IF(QPS!$G215="","",IF(QPS!AC215="","",QPS!AC215))</f>
        <v>0.25</v>
      </c>
      <c r="L202" s="902">
        <f>IF(QPS!$G215="","",IF(QPS!AD215="","",QPS!AD215))</f>
        <v>4</v>
      </c>
    </row>
    <row r="203" spans="1:12">
      <c r="A203" s="763" t="str">
        <f>IF(QPS!$G216="","",IF(QPS!B216="","",QPS!B216))</f>
        <v>8.4.6</v>
      </c>
      <c r="B203" s="900" t="str">
        <f>IF(QPS!$G216="","",IF(QPS!C216="","",QPS!C216))</f>
        <v>4.06.02</v>
      </c>
      <c r="C203" s="903" t="str">
        <f>IF(QPS!$G216="","",IF(QPS!P216="","",QPS!P216))</f>
        <v>Supervisor</v>
      </c>
      <c r="D203" s="763" t="str">
        <f>IF(QPS!$G216="","",IF(QPS!Q216="","",QPS!Q216))</f>
        <v>En alcance</v>
      </c>
      <c r="E203" s="763" t="str">
        <f>IF(QPS!$G216="","",IF(QPS!R216="","",QPS!R216))</f>
        <v>Electrica</v>
      </c>
      <c r="F203" s="810">
        <f>IF(QPS!$G216="","",IF(QPS!S216="","",QPS!S216))</f>
        <v>1</v>
      </c>
      <c r="G203" s="763" t="str">
        <f>IF(QPS!$G216="","",IF(QPS!T216="","",QPS!T216))</f>
        <v>Glb.</v>
      </c>
      <c r="H203" s="904">
        <f>IF(QPS!$G216="","",IF(QPS!U216="","",QPS!U216))</f>
        <v>0</v>
      </c>
      <c r="I203" s="904">
        <f>IF(QPS!$G216="","",IF(QPS!V216="","",QPS!V216))</f>
        <v>0</v>
      </c>
      <c r="J203" s="901">
        <f>IF(QPS!$G216="","",IF(QPS!AB216="","",QPS!AB216))</f>
        <v>8</v>
      </c>
      <c r="K203" s="902">
        <f>IF(QPS!$G216="","",IF(QPS!AC216="","",QPS!AC216))</f>
        <v>1</v>
      </c>
      <c r="L203" s="902">
        <f>IF(QPS!$G216="","",IF(QPS!AD216="","",QPS!AD216))</f>
        <v>1</v>
      </c>
    </row>
    <row r="204" spans="1:12">
      <c r="A204" s="763" t="str">
        <f>IF(QPS!$G217="","",IF(QPS!B217="","",QPS!B217))</f>
        <v>8.4.6</v>
      </c>
      <c r="B204" s="900" t="str">
        <f>IF(QPS!$G217="","",IF(QPS!C217="","",QPS!C217))</f>
        <v>4.06.03</v>
      </c>
      <c r="C204" s="903" t="str">
        <f>IF(QPS!$G217="","",IF(QPS!P217="","",QPS!P217))</f>
        <v>Operario</v>
      </c>
      <c r="D204" s="763" t="str">
        <f>IF(QPS!$G217="","",IF(QPS!Q217="","",QPS!Q217))</f>
        <v>En alcance</v>
      </c>
      <c r="E204" s="763" t="str">
        <f>IF(QPS!$G217="","",IF(QPS!R217="","",QPS!R217))</f>
        <v>Electrica</v>
      </c>
      <c r="F204" s="810">
        <f>IF(QPS!$G217="","",IF(QPS!S217="","",QPS!S217))</f>
        <v>1</v>
      </c>
      <c r="G204" s="763" t="str">
        <f>IF(QPS!$G217="","",IF(QPS!T217="","",QPS!T217))</f>
        <v>Glb.</v>
      </c>
      <c r="H204" s="904">
        <f>IF(QPS!$G217="","",IF(QPS!U217="","",QPS!U217))</f>
        <v>0</v>
      </c>
      <c r="I204" s="904">
        <f>IF(QPS!$G217="","",IF(QPS!V217="","",QPS!V217))</f>
        <v>0</v>
      </c>
      <c r="J204" s="901">
        <f>IF(QPS!$G217="","",IF(QPS!AB217="","",QPS!AB217))</f>
        <v>8</v>
      </c>
      <c r="K204" s="902">
        <f>IF(QPS!$G217="","",IF(QPS!AC217="","",QPS!AC217))</f>
        <v>1</v>
      </c>
      <c r="L204" s="902">
        <f>IF(QPS!$G217="","",IF(QPS!AD217="","",QPS!AD217))</f>
        <v>1</v>
      </c>
    </row>
    <row r="205" spans="1:12">
      <c r="A205" s="763" t="str">
        <f>IF(QPS!$G218="","",IF(QPS!B218="","",QPS!B218))</f>
        <v>8.4.6</v>
      </c>
      <c r="B205" s="900" t="str">
        <f>IF(QPS!$G218="","",IF(QPS!C218="","",QPS!C218))</f>
        <v>4.06.04</v>
      </c>
      <c r="C205" s="903" t="str">
        <f>IF(QPS!$G218="","",IF(QPS!P218="","",QPS!P218))</f>
        <v>Oficial</v>
      </c>
      <c r="D205" s="763" t="str">
        <f>IF(QPS!$G218="","",IF(QPS!Q218="","",QPS!Q218))</f>
        <v>En alcance</v>
      </c>
      <c r="E205" s="763" t="str">
        <f>IF(QPS!$G218="","",IF(QPS!R218="","",QPS!R218))</f>
        <v>Electrica</v>
      </c>
      <c r="F205" s="810">
        <f>IF(QPS!$G218="","",IF(QPS!S218="","",QPS!S218))</f>
        <v>1</v>
      </c>
      <c r="G205" s="763" t="str">
        <f>IF(QPS!$G218="","",IF(QPS!T218="","",QPS!T218))</f>
        <v>Glb.</v>
      </c>
      <c r="H205" s="904">
        <f>IF(QPS!$G218="","",IF(QPS!U218="","",QPS!U218))</f>
        <v>0</v>
      </c>
      <c r="I205" s="904">
        <f>IF(QPS!$G218="","",IF(QPS!V218="","",QPS!V218))</f>
        <v>0</v>
      </c>
      <c r="J205" s="901">
        <f>IF(QPS!$G218="","",IF(QPS!AB218="","",QPS!AB218))</f>
        <v>8</v>
      </c>
      <c r="K205" s="902">
        <f>IF(QPS!$G218="","",IF(QPS!AC218="","",QPS!AC218))</f>
        <v>1</v>
      </c>
      <c r="L205" s="902">
        <f>IF(QPS!$G218="","",IF(QPS!AD218="","",QPS!AD218))</f>
        <v>1</v>
      </c>
    </row>
    <row r="206" spans="1:12">
      <c r="A206" s="763" t="str">
        <f>IF(QPS!$G219="","",IF(QPS!B219="","",QPS!B219))</f>
        <v/>
      </c>
      <c r="B206" s="900" t="str">
        <f>IF(QPS!$G219="","",IF(QPS!C219="","",QPS!C219))</f>
        <v/>
      </c>
      <c r="C206" s="903" t="str">
        <f>IF(QPS!$G219="","",IF(QPS!P219="","",QPS!P219))</f>
        <v/>
      </c>
      <c r="D206" s="763" t="str">
        <f>IF(QPS!$G219="","",IF(QPS!Q219="","",QPS!Q219))</f>
        <v/>
      </c>
      <c r="E206" s="763" t="str">
        <f>IF(QPS!$G219="","",IF(QPS!R219="","",QPS!R219))</f>
        <v/>
      </c>
      <c r="F206" s="810" t="str">
        <f>IF(QPS!$G219="","",IF(QPS!S219="","",QPS!S219))</f>
        <v/>
      </c>
      <c r="G206" s="763" t="str">
        <f>IF(QPS!$G219="","",IF(QPS!T219="","",QPS!T219))</f>
        <v/>
      </c>
      <c r="H206" s="904" t="str">
        <f>IF(QPS!$G219="","",IF(QPS!U219="","",QPS!U219))</f>
        <v/>
      </c>
      <c r="I206" s="904" t="str">
        <f>IF(QPS!$G219="","",IF(QPS!V219="","",QPS!V219))</f>
        <v/>
      </c>
      <c r="J206" s="901" t="str">
        <f>IF(QPS!$G219="","",IF(QPS!AB219="","",QPS!AB219))</f>
        <v/>
      </c>
      <c r="K206" s="902" t="str">
        <f>IF(QPS!$G219="","",IF(QPS!AC219="","",QPS!AC219))</f>
        <v/>
      </c>
      <c r="L206" s="902" t="str">
        <f>IF(QPS!$G219="","",IF(QPS!AD219="","",QPS!AD219))</f>
        <v/>
      </c>
    </row>
    <row r="207" spans="1:12">
      <c r="A207" s="763" t="str">
        <f>IF(QPS!$G220="","",IF(QPS!B220="","",QPS!B220))</f>
        <v>8.5.1</v>
      </c>
      <c r="B207" s="900">
        <f>IF(QPS!$G220="","",IF(QPS!C220="","",QPS!C220))</f>
        <v>5.01</v>
      </c>
      <c r="C207" s="903" t="str">
        <f>IF(QPS!$G220="","",IF(QPS!P220="","",QPS!P220))</f>
        <v>DESMONTAJE DE INSTRUMENTOS Y VÁLVULAS DE CONTROL</v>
      </c>
      <c r="D207" s="763" t="str">
        <f>IF(QPS!$G220="","",IF(QPS!Q220="","",QPS!Q220))</f>
        <v>En alcance</v>
      </c>
      <c r="E207" s="763" t="str">
        <f>IF(QPS!$G220="","",IF(QPS!R220="","",QPS!R220))</f>
        <v>Electrica</v>
      </c>
      <c r="F207" s="810" t="str">
        <f>IF(QPS!$G220="","",IF(QPS!S220="","",QPS!S220))</f>
        <v/>
      </c>
      <c r="G207" s="763" t="str">
        <f>IF(QPS!$G220="","",IF(QPS!T220="","",QPS!T220))</f>
        <v/>
      </c>
      <c r="H207" s="904" t="str">
        <f>IF(QPS!$G220="","",IF(QPS!U220="","",QPS!U220))</f>
        <v/>
      </c>
      <c r="I207" s="904" t="str">
        <f>IF(QPS!$G220="","",IF(QPS!V220="","",QPS!V220))</f>
        <v/>
      </c>
      <c r="J207" s="901" t="str">
        <f>IF(QPS!$G220="","",IF(QPS!AB220="","",QPS!AB220))</f>
        <v/>
      </c>
      <c r="K207" s="902" t="str">
        <f>IF(QPS!$G220="","",IF(QPS!AC220="","",QPS!AC220))</f>
        <v/>
      </c>
      <c r="L207" s="902" t="str">
        <f>IF(QPS!$G220="","",IF(QPS!AD220="","",QPS!AD220))</f>
        <v/>
      </c>
    </row>
    <row r="208" spans="1:12">
      <c r="A208" s="763" t="str">
        <f>IF(QPS!$G221="","",IF(QPS!B221="","",QPS!B221))</f>
        <v>8.5.1</v>
      </c>
      <c r="B208" s="900" t="str">
        <f>IF(QPS!$G221="","",IF(QPS!C221="","",QPS!C221))</f>
        <v>5.01.01</v>
      </c>
      <c r="C208" s="903" t="str">
        <f>IF(QPS!$G221="","",IF(QPS!P221="","",QPS!P221))</f>
        <v>Identificación y desmontaje de instrumentos y válvulas de control existentes en área de dosificación de floculantes. Tags: FE/FIT-1715333/1715334/1715337/1715338/1715341/1715342/1715363/1715364/1715367/1715368/1715371/1715372,
LE/LIT-1715331/1715361 y FCV-1715334/1715338/1715342/1715364/1715368/1715372.</v>
      </c>
      <c r="D208" s="763" t="str">
        <f>IF(QPS!$G221="","",IF(QPS!Q221="","",QPS!Q221))</f>
        <v>En alcance</v>
      </c>
      <c r="E208" s="763" t="str">
        <f>IF(QPS!$G221="","",IF(QPS!R221="","",QPS!R221))</f>
        <v>Electrica</v>
      </c>
      <c r="F208" s="810">
        <f>IF(QPS!$G221="","",IF(QPS!S221="","",QPS!S221))</f>
        <v>1</v>
      </c>
      <c r="G208" s="763" t="str">
        <f>IF(QPS!$G221="","",IF(QPS!T221="","",QPS!T221))</f>
        <v>Glb.</v>
      </c>
      <c r="H208" s="904">
        <f>IF(QPS!$G221="","",IF(QPS!U221="","",QPS!U221))</f>
        <v>909.67050967050966</v>
      </c>
      <c r="I208" s="904">
        <f>IF(QPS!$G221="","",IF(QPS!V221="","",QPS!V221))</f>
        <v>909.67050967050966</v>
      </c>
      <c r="J208" s="901">
        <f>IF(QPS!$G221="","",IF(QPS!AB221="","",QPS!AB221))</f>
        <v>100.80010080010081</v>
      </c>
      <c r="K208" s="902">
        <f>IF(QPS!$G221="","",IF(QPS!AC221="","",QPS!AC221))</f>
        <v>0.33333299999999999</v>
      </c>
      <c r="L208" s="902">
        <f>IF(QPS!$G221="","",IF(QPS!AD221="","",QPS!AD221))</f>
        <v>3.0000030000030002</v>
      </c>
    </row>
    <row r="209" spans="1:12">
      <c r="A209" s="763" t="str">
        <f>IF(QPS!$G222="","",IF(QPS!B222="","",QPS!B222))</f>
        <v>8.5.2</v>
      </c>
      <c r="B209" s="900">
        <f>IF(QPS!$G222="","",IF(QPS!C222="","",QPS!C222))</f>
        <v>5.0199999999999996</v>
      </c>
      <c r="C209" s="903" t="str">
        <f>IF(QPS!$G222="","",IF(QPS!P222="","",QPS!P222))</f>
        <v>EVALUACIÓN DE CONDUCTORES Y CANALIZACIONES EXISTENTES</v>
      </c>
      <c r="D209" s="763" t="str">
        <f>IF(QPS!$G222="","",IF(QPS!Q222="","",QPS!Q222))</f>
        <v>En alcance</v>
      </c>
      <c r="E209" s="763" t="str">
        <f>IF(QPS!$G222="","",IF(QPS!R222="","",QPS!R222))</f>
        <v>Electrica</v>
      </c>
      <c r="F209" s="810" t="str">
        <f>IF(QPS!$G222="","",IF(QPS!S222="","",QPS!S222))</f>
        <v/>
      </c>
      <c r="G209" s="763" t="str">
        <f>IF(QPS!$G222="","",IF(QPS!T222="","",QPS!T222))</f>
        <v/>
      </c>
      <c r="H209" s="904" t="str">
        <f>IF(QPS!$G222="","",IF(QPS!U222="","",QPS!U222))</f>
        <v/>
      </c>
      <c r="I209" s="904" t="str">
        <f>IF(QPS!$G222="","",IF(QPS!V222="","",QPS!V222))</f>
        <v/>
      </c>
      <c r="J209" s="901" t="str">
        <f>IF(QPS!$G222="","",IF(QPS!AB222="","",QPS!AB222))</f>
        <v/>
      </c>
      <c r="K209" s="902" t="str">
        <f>IF(QPS!$G222="","",IF(QPS!AC222="","",QPS!AC222))</f>
        <v/>
      </c>
      <c r="L209" s="902" t="str">
        <f>IF(QPS!$G222="","",IF(QPS!AD222="","",QPS!AD222))</f>
        <v/>
      </c>
    </row>
    <row r="210" spans="1:12">
      <c r="A210" s="763" t="str">
        <f>IF(QPS!$G223="","",IF(QPS!B223="","",QPS!B223))</f>
        <v>8.5.2</v>
      </c>
      <c r="B210" s="900" t="str">
        <f>IF(QPS!$G223="","",IF(QPS!C223="","",QPS!C223))</f>
        <v>5.02.01</v>
      </c>
      <c r="C210" s="903" t="str">
        <f>IF(QPS!$G223="","",IF(QPS!P223="","",QPS!P223))</f>
        <v>Identificación y evaluación de reutilización de cables de alimentación de instrumentos existentes en el area de dosificación, incluye pruebas de continuidad, resistencia y timbrado. (NOTA 2)</v>
      </c>
      <c r="D210" s="763" t="str">
        <f>IF(QPS!$G223="","",IF(QPS!Q223="","",QPS!Q223))</f>
        <v>En alcance</v>
      </c>
      <c r="E210" s="763" t="str">
        <f>IF(QPS!$G223="","",IF(QPS!R223="","",QPS!R223))</f>
        <v>Electrica</v>
      </c>
      <c r="F210" s="810">
        <f>IF(QPS!$G223="","",IF(QPS!S223="","",QPS!S223))</f>
        <v>1</v>
      </c>
      <c r="G210" s="763" t="str">
        <f>IF(QPS!$G223="","",IF(QPS!T223="","",QPS!T223))</f>
        <v>Gbl.</v>
      </c>
      <c r="H210" s="904">
        <f>IF(QPS!$G223="","",IF(QPS!U223="","",QPS!U223))</f>
        <v>694.0052571428572</v>
      </c>
      <c r="I210" s="904">
        <f>IF(QPS!$G223="","",IF(QPS!V223="","",QPS!V223))</f>
        <v>694.0052571428572</v>
      </c>
      <c r="J210" s="901">
        <f>IF(QPS!$G223="","",IF(QPS!AB223="","",QPS!AB223))</f>
        <v>51.2</v>
      </c>
      <c r="K210" s="902">
        <f>IF(QPS!$G223="","",IF(QPS!AC223="","",QPS!AC223))</f>
        <v>0.5</v>
      </c>
      <c r="L210" s="902">
        <f>IF(QPS!$G223="","",IF(QPS!AD223="","",QPS!AD223))</f>
        <v>2</v>
      </c>
    </row>
    <row r="211" spans="1:12">
      <c r="A211" s="763" t="str">
        <f>IF(QPS!$G224="","",IF(QPS!B224="","",QPS!B224))</f>
        <v>8.5.2</v>
      </c>
      <c r="B211" s="900" t="str">
        <f>IF(QPS!$G224="","",IF(QPS!C224="","",QPS!C224))</f>
        <v>5.02.02</v>
      </c>
      <c r="C211" s="903" t="str">
        <f>IF(QPS!$G224="","",IF(QPS!P224="","",QPS!P224))</f>
        <v>Identificación y evaluación de reutilización de cables de señal analógica de instrumentos y válvulas existentes en el area de dosificación, incluye pruebas de continuidad, resistencia y timbrado. (NOTA 3)</v>
      </c>
      <c r="D211" s="763" t="str">
        <f>IF(QPS!$G224="","",IF(QPS!Q224="","",QPS!Q224))</f>
        <v>En alcance</v>
      </c>
      <c r="E211" s="763" t="str">
        <f>IF(QPS!$G224="","",IF(QPS!R224="","",QPS!R224))</f>
        <v>Electrica</v>
      </c>
      <c r="F211" s="810">
        <f>IF(QPS!$G224="","",IF(QPS!S224="","",QPS!S224))</f>
        <v>1</v>
      </c>
      <c r="G211" s="763" t="str">
        <f>IF(QPS!$G224="","",IF(QPS!T224="","",QPS!T224))</f>
        <v>Gbl.</v>
      </c>
      <c r="H211" s="904">
        <f>IF(QPS!$G224="","",IF(QPS!U224="","",QPS!U224))</f>
        <v>694.0052571428572</v>
      </c>
      <c r="I211" s="904">
        <f>IF(QPS!$G224="","",IF(QPS!V224="","",QPS!V224))</f>
        <v>694.0052571428572</v>
      </c>
      <c r="J211" s="901">
        <f>IF(QPS!$G224="","",IF(QPS!AB224="","",QPS!AB224))</f>
        <v>51.2</v>
      </c>
      <c r="K211" s="902">
        <f>IF(QPS!$G224="","",IF(QPS!AC224="","",QPS!AC224))</f>
        <v>0.5</v>
      </c>
      <c r="L211" s="902">
        <f>IF(QPS!$G224="","",IF(QPS!AD224="","",QPS!AD224))</f>
        <v>2</v>
      </c>
    </row>
    <row r="212" spans="1:12">
      <c r="A212" s="763" t="str">
        <f>IF(QPS!$G225="","",IF(QPS!B225="","",QPS!B225))</f>
        <v>8.5.2</v>
      </c>
      <c r="B212" s="900" t="str">
        <f>IF(QPS!$G225="","",IF(QPS!C225="","",QPS!C225))</f>
        <v>5.02.03</v>
      </c>
      <c r="C212" s="903" t="str">
        <f>IF(QPS!$G225="","",IF(QPS!P225="","",QPS!P225))</f>
        <v>Desmontaje de conductores existentes no validos para su reutilización (NOTAS 2 Y 3)</v>
      </c>
      <c r="D212" s="763" t="str">
        <f>IF(QPS!$G225="","",IF(QPS!Q225="","",QPS!Q225))</f>
        <v>En alcance</v>
      </c>
      <c r="E212" s="763" t="str">
        <f>IF(QPS!$G225="","",IF(QPS!R225="","",QPS!R225))</f>
        <v>Electrica</v>
      </c>
      <c r="F212" s="810">
        <f>IF(QPS!$G225="","",IF(QPS!S225="","",QPS!S225))</f>
        <v>1</v>
      </c>
      <c r="G212" s="763" t="str">
        <f>IF(QPS!$G225="","",IF(QPS!T225="","",QPS!T225))</f>
        <v>Gbl.</v>
      </c>
      <c r="H212" s="904">
        <f>IF(QPS!$G225="","",IF(QPS!U225="","",QPS!U225))</f>
        <v>1516.116</v>
      </c>
      <c r="I212" s="904">
        <f>IF(QPS!$G225="","",IF(QPS!V225="","",QPS!V225))</f>
        <v>1516.116</v>
      </c>
      <c r="J212" s="901">
        <f>IF(QPS!$G225="","",IF(QPS!AB225="","",QPS!AB225))</f>
        <v>168</v>
      </c>
      <c r="K212" s="902">
        <f>IF(QPS!$G225="","",IF(QPS!AC225="","",QPS!AC225))</f>
        <v>0.2</v>
      </c>
      <c r="L212" s="902">
        <f>IF(QPS!$G225="","",IF(QPS!AD225="","",QPS!AD225))</f>
        <v>5</v>
      </c>
    </row>
    <row r="213" spans="1:12">
      <c r="A213" s="763" t="str">
        <f>IF(QPS!$G226="","",IF(QPS!B226="","",QPS!B226))</f>
        <v>8.5.2</v>
      </c>
      <c r="B213" s="900" t="str">
        <f>IF(QPS!$G226="","",IF(QPS!C226="","",QPS!C226))</f>
        <v>5.02.04</v>
      </c>
      <c r="C213" s="903" t="str">
        <f>IF(QPS!$G226="","",IF(QPS!P226="","",QPS!P226))</f>
        <v>Inspección y verificación de bandejas y bancos de ductos existentes para determinar su reutilización</v>
      </c>
      <c r="D213" s="763" t="str">
        <f>IF(QPS!$G226="","",IF(QPS!Q226="","",QPS!Q226))</f>
        <v>En alcance</v>
      </c>
      <c r="E213" s="763" t="str">
        <f>IF(QPS!$G226="","",IF(QPS!R226="","",QPS!R226))</f>
        <v>Electrica</v>
      </c>
      <c r="F213" s="810">
        <f>IF(QPS!$G226="","",IF(QPS!S226="","",QPS!S226))</f>
        <v>1</v>
      </c>
      <c r="G213" s="763" t="str">
        <f>IF(QPS!$G226="","",IF(QPS!T226="","",QPS!T226))</f>
        <v>Gbl.</v>
      </c>
      <c r="H213" s="904">
        <f>IF(QPS!$G226="","",IF(QPS!U226="","",QPS!U226))</f>
        <v>321.51840000000004</v>
      </c>
      <c r="I213" s="904">
        <f>IF(QPS!$G226="","",IF(QPS!V226="","",QPS!V226))</f>
        <v>321.51840000000004</v>
      </c>
      <c r="J213" s="901">
        <f>IF(QPS!$G226="","",IF(QPS!AB226="","",QPS!AB226))</f>
        <v>35.200000000000003</v>
      </c>
      <c r="K213" s="902">
        <f>IF(QPS!$G226="","",IF(QPS!AC226="","",QPS!AC226))</f>
        <v>0.5</v>
      </c>
      <c r="L213" s="902">
        <f>IF(QPS!$G226="","",IF(QPS!AD226="","",QPS!AD226))</f>
        <v>2</v>
      </c>
    </row>
    <row r="214" spans="1:12">
      <c r="A214" s="763" t="str">
        <f>IF(QPS!$G227="","",IF(QPS!B227="","",QPS!B227))</f>
        <v>8.5.3</v>
      </c>
      <c r="B214" s="900">
        <f>IF(QPS!$G227="","",IF(QPS!C227="","",QPS!C227))</f>
        <v>5.03</v>
      </c>
      <c r="C214" s="903" t="str">
        <f>IF(QPS!$G227="","",IF(QPS!P227="","",QPS!P227))</f>
        <v>INSTRUMENTOS</v>
      </c>
      <c r="D214" s="763" t="str">
        <f>IF(QPS!$G227="","",IF(QPS!Q227="","",QPS!Q227))</f>
        <v>En alcance</v>
      </c>
      <c r="E214" s="763" t="str">
        <f>IF(QPS!$G227="","",IF(QPS!R227="","",QPS!R227))</f>
        <v>Electrica</v>
      </c>
      <c r="F214" s="810" t="str">
        <f>IF(QPS!$G227="","",IF(QPS!S227="","",QPS!S227))</f>
        <v/>
      </c>
      <c r="G214" s="763" t="str">
        <f>IF(QPS!$G227="","",IF(QPS!T227="","",QPS!T227))</f>
        <v/>
      </c>
      <c r="H214" s="904" t="str">
        <f>IF(QPS!$G227="","",IF(QPS!U227="","",QPS!U227))</f>
        <v/>
      </c>
      <c r="I214" s="904" t="str">
        <f>IF(QPS!$G227="","",IF(QPS!V227="","",QPS!V227))</f>
        <v/>
      </c>
      <c r="J214" s="901" t="str">
        <f>IF(QPS!$G227="","",IF(QPS!AB227="","",QPS!AB227))</f>
        <v/>
      </c>
      <c r="K214" s="902" t="str">
        <f>IF(QPS!$G227="","",IF(QPS!AC227="","",QPS!AC227))</f>
        <v/>
      </c>
      <c r="L214" s="902" t="str">
        <f>IF(QPS!$G227="","",IF(QPS!AD227="","",QPS!AD227))</f>
        <v/>
      </c>
    </row>
    <row r="215" spans="1:12">
      <c r="A215" s="763" t="str">
        <f>IF(QPS!$G228="","",IF(QPS!B228="","",QPS!B228))</f>
        <v>8.5.3</v>
      </c>
      <c r="B215" s="900" t="str">
        <f>IF(QPS!$G228="","",IF(QPS!C228="","",QPS!C228))</f>
        <v>5.03.01</v>
      </c>
      <c r="C215" s="903" t="str">
        <f>IF(QPS!$G228="","",IF(QPS!P228="","",QPS!P228))</f>
        <v>Suministro, montaje, instalación y contrastación de indicador de presión (manometro) de tipo bourdon con sello de diafragma, tamaño de conexión a proceso de Ø 1/2" NPT Macho. Incluye accesorios de montaje y placa de intentificación. Tags: PI-17633001@007.</v>
      </c>
      <c r="D215" s="763" t="str">
        <f>IF(QPS!$G228="","",IF(QPS!Q228="","",QPS!Q228))</f>
        <v>En alcance</v>
      </c>
      <c r="E215" s="763" t="str">
        <f>IF(QPS!$G228="","",IF(QPS!R228="","",QPS!R228))</f>
        <v>Electrica</v>
      </c>
      <c r="F215" s="810">
        <f>IF(QPS!$G228="","",IF(QPS!S228="","",QPS!S228))</f>
        <v>7</v>
      </c>
      <c r="G215" s="763" t="str">
        <f>IF(QPS!$G228="","",IF(QPS!T228="","",QPS!T228))</f>
        <v>UND</v>
      </c>
      <c r="H215" s="904">
        <f>IF(QPS!$G228="","",IF(QPS!U228="","",QPS!U228))</f>
        <v>242.61160000000001</v>
      </c>
      <c r="I215" s="904">
        <f>IF(QPS!$G228="","",IF(QPS!V228="","",QPS!V228))</f>
        <v>1698.2812000000001</v>
      </c>
      <c r="J215" s="901">
        <f>IF(QPS!$G228="","",IF(QPS!AB228="","",QPS!AB228))</f>
        <v>117.6</v>
      </c>
      <c r="K215" s="902">
        <f>IF(QPS!$G228="","",IF(QPS!AC228="","",QPS!AC228))</f>
        <v>2</v>
      </c>
      <c r="L215" s="902">
        <f>IF(QPS!$G228="","",IF(QPS!AD228="","",QPS!AD228))</f>
        <v>3.5</v>
      </c>
    </row>
    <row r="216" spans="1:12">
      <c r="A216" s="763" t="str">
        <f>IF(QPS!$G229="","",IF(QPS!B229="","",QPS!B229))</f>
        <v>8.5.3</v>
      </c>
      <c r="B216" s="900" t="str">
        <f>IF(QPS!$G229="","",IF(QPS!C229="","",QPS!C229))</f>
        <v>5.03.02</v>
      </c>
      <c r="C216" s="903" t="str">
        <f>IF(QPS!$G229="","",IF(QPS!P229="","",QPS!P229))</f>
        <v>Suministro, montaje, instalación y contrastación de sensor de flujo tipo electromagnético, conexión a proceso Ø1" brida CIase #150, cuerpo de acero al carbono, revestimiento interno de Tefzel / ETFE y electrodos de 316 SS. Incluye accesorios de montaje y placa de intentificación. Tag: FE-17633008.</v>
      </c>
      <c r="D216" s="763" t="str">
        <f>IF(QPS!$G229="","",IF(QPS!Q229="","",QPS!Q229))</f>
        <v>En alcance</v>
      </c>
      <c r="E216" s="763" t="str">
        <f>IF(QPS!$G229="","",IF(QPS!R229="","",QPS!R229))</f>
        <v>Electrica</v>
      </c>
      <c r="F216" s="810">
        <f>IF(QPS!$G229="","",IF(QPS!S229="","",QPS!S229))</f>
        <v>1</v>
      </c>
      <c r="G216" s="763" t="str">
        <f>IF(QPS!$G229="","",IF(QPS!T229="","",QPS!T229))</f>
        <v>UND</v>
      </c>
      <c r="H216" s="904">
        <f>IF(QPS!$G229="","",IF(QPS!U229="","",QPS!U229))</f>
        <v>449.22320000000002</v>
      </c>
      <c r="I216" s="904">
        <f>IF(QPS!$G229="","",IF(QPS!V229="","",QPS!V229))</f>
        <v>449.22320000000002</v>
      </c>
      <c r="J216" s="901">
        <f>IF(QPS!$G229="","",IF(QPS!AB229="","",QPS!AB229))</f>
        <v>33.6</v>
      </c>
      <c r="K216" s="902">
        <f>IF(QPS!$G229="","",IF(QPS!AC229="","",QPS!AC229))</f>
        <v>1</v>
      </c>
      <c r="L216" s="902">
        <f>IF(QPS!$G229="","",IF(QPS!AD229="","",QPS!AD229))</f>
        <v>1</v>
      </c>
    </row>
    <row r="217" spans="1:12">
      <c r="A217" s="763" t="str">
        <f>IF(QPS!$G230="","",IF(QPS!B230="","",QPS!B230))</f>
        <v>8.5.3</v>
      </c>
      <c r="B217" s="900" t="str">
        <f>IF(QPS!$G230="","",IF(QPS!C230="","",QPS!C230))</f>
        <v>5.03.03</v>
      </c>
      <c r="C217" s="903" t="str">
        <f>IF(QPS!$G230="","",IF(QPS!P230="","",QPS!P230))</f>
        <v>Suministro, montaje, instalación y contrastación de sensor de flujo tipo electromagnético, conexión a proceso Ø1/2" brida CIase #150, cuerpo de acero al carbono, revestimiento interno de Tefzel / ETFE y electrodos de 316 SS. Incluye accesorios de montaje y placa de intentificación. Tags: FE-176330010 y FE-17633012.</v>
      </c>
      <c r="D217" s="763" t="str">
        <f>IF(QPS!$G230="","",IF(QPS!Q230="","",QPS!Q230))</f>
        <v>En alcance</v>
      </c>
      <c r="E217" s="763" t="str">
        <f>IF(QPS!$G230="","",IF(QPS!R230="","",QPS!R230))</f>
        <v>Electrica</v>
      </c>
      <c r="F217" s="810">
        <f>IF(QPS!$G230="","",IF(QPS!S230="","",QPS!S230))</f>
        <v>2</v>
      </c>
      <c r="G217" s="763" t="str">
        <f>IF(QPS!$G230="","",IF(QPS!T230="","",QPS!T230))</f>
        <v>UND</v>
      </c>
      <c r="H217" s="904">
        <f>IF(QPS!$G230="","",IF(QPS!U230="","",QPS!U230))</f>
        <v>449.22320000000002</v>
      </c>
      <c r="I217" s="904">
        <f>IF(QPS!$G230="","",IF(QPS!V230="","",QPS!V230))</f>
        <v>898.44640000000004</v>
      </c>
      <c r="J217" s="901">
        <f>IF(QPS!$G230="","",IF(QPS!AB230="","",QPS!AB230))</f>
        <v>67.2</v>
      </c>
      <c r="K217" s="902">
        <f>IF(QPS!$G230="","",IF(QPS!AC230="","",QPS!AC230))</f>
        <v>1</v>
      </c>
      <c r="L217" s="902">
        <f>IF(QPS!$G230="","",IF(QPS!AD230="","",QPS!AD230))</f>
        <v>2</v>
      </c>
    </row>
    <row r="218" spans="1:12">
      <c r="A218" s="763" t="str">
        <f>IF(QPS!$G231="","",IF(QPS!B231="","",QPS!B231))</f>
        <v>8.5.3</v>
      </c>
      <c r="B218" s="900" t="str">
        <f>IF(QPS!$G231="","",IF(QPS!C231="","",QPS!C231))</f>
        <v>5.03.04</v>
      </c>
      <c r="C218" s="903" t="str">
        <f>IF(QPS!$G231="","",IF(QPS!P231="","",QPS!P231))</f>
        <v>Suministro, montaje, instalación y contrastación de sensor de flujo tipo electromagnético, conexión a proceso Ø1-1/2" brida CIase #150, cuerpo de acero inoxidable, revestimiento interno de Teflon / PTFE y electrodos de Hastelloy. Incluye accesorios de montaje y placa de intentificación. Tag: FE-17633009.</v>
      </c>
      <c r="D218" s="763" t="str">
        <f>IF(QPS!$G231="","",IF(QPS!Q231="","",QPS!Q231))</f>
        <v>En alcance</v>
      </c>
      <c r="E218" s="763" t="str">
        <f>IF(QPS!$G231="","",IF(QPS!R231="","",QPS!R231))</f>
        <v>Electrica</v>
      </c>
      <c r="F218" s="810">
        <f>IF(QPS!$G231="","",IF(QPS!S231="","",QPS!S231))</f>
        <v>1</v>
      </c>
      <c r="G218" s="763" t="str">
        <f>IF(QPS!$G231="","",IF(QPS!T231="","",QPS!T231))</f>
        <v>UND</v>
      </c>
      <c r="H218" s="904">
        <f>IF(QPS!$G231="","",IF(QPS!U231="","",QPS!U231))</f>
        <v>449.22320000000002</v>
      </c>
      <c r="I218" s="904">
        <f>IF(QPS!$G231="","",IF(QPS!V231="","",QPS!V231))</f>
        <v>449.22320000000002</v>
      </c>
      <c r="J218" s="901">
        <f>IF(QPS!$G231="","",IF(QPS!AB231="","",QPS!AB231))</f>
        <v>33.6</v>
      </c>
      <c r="K218" s="902">
        <f>IF(QPS!$G231="","",IF(QPS!AC231="","",QPS!AC231))</f>
        <v>1</v>
      </c>
      <c r="L218" s="902">
        <f>IF(QPS!$G231="","",IF(QPS!AD231="","",QPS!AD231))</f>
        <v>1</v>
      </c>
    </row>
    <row r="219" spans="1:12">
      <c r="A219" s="763" t="str">
        <f>IF(QPS!$G232="","",IF(QPS!B232="","",QPS!B232))</f>
        <v>8.5.3</v>
      </c>
      <c r="B219" s="900" t="str">
        <f>IF(QPS!$G232="","",IF(QPS!C232="","",QPS!C232))</f>
        <v>5.03.05</v>
      </c>
      <c r="C219" s="903" t="str">
        <f>IF(QPS!$G232="","",IF(QPS!P232="","",QPS!P232))</f>
        <v>Suministro, montaje, instalación y contrastación de sensor de flujo tipo electromagnético, conexión a proceso Ø1" brida CIase #150, cuerpo de acero inoxidable, revestimiento interno de Teflon / PTFE y electrodos de Hastelloy. Incluye accesorios de montaje y placa de intentificación. Tags: FE-176330011 y FE-17633013.</v>
      </c>
      <c r="D219" s="763" t="str">
        <f>IF(QPS!$G232="","",IF(QPS!Q232="","",QPS!Q232))</f>
        <v>En alcance</v>
      </c>
      <c r="E219" s="763" t="str">
        <f>IF(QPS!$G232="","",IF(QPS!R232="","",QPS!R232))</f>
        <v>Electrica</v>
      </c>
      <c r="F219" s="810">
        <f>IF(QPS!$G232="","",IF(QPS!S232="","",QPS!S232))</f>
        <v>2</v>
      </c>
      <c r="G219" s="763" t="str">
        <f>IF(QPS!$G232="","",IF(QPS!T232="","",QPS!T232))</f>
        <v>UND</v>
      </c>
      <c r="H219" s="904">
        <f>IF(QPS!$G232="","",IF(QPS!U232="","",QPS!U232))</f>
        <v>449.22320000000002</v>
      </c>
      <c r="I219" s="904">
        <f>IF(QPS!$G232="","",IF(QPS!V232="","",QPS!V232))</f>
        <v>898.44640000000004</v>
      </c>
      <c r="J219" s="901">
        <f>IF(QPS!$G232="","",IF(QPS!AB232="","",QPS!AB232))</f>
        <v>67.2</v>
      </c>
      <c r="K219" s="902">
        <f>IF(QPS!$G232="","",IF(QPS!AC232="","",QPS!AC232))</f>
        <v>1</v>
      </c>
      <c r="L219" s="902">
        <f>IF(QPS!$G232="","",IF(QPS!AD232="","",QPS!AD232))</f>
        <v>2</v>
      </c>
    </row>
    <row r="220" spans="1:12">
      <c r="A220" s="763" t="str">
        <f>IF(QPS!$G233="","",IF(QPS!B233="","",QPS!B233))</f>
        <v>8.5.3</v>
      </c>
      <c r="B220" s="900" t="str">
        <f>IF(QPS!$G233="","",IF(QPS!C233="","",QPS!C233))</f>
        <v>5.03.06</v>
      </c>
      <c r="C220" s="903" t="str">
        <f>IF(QPS!$G233="","",IF(QPS!P233="","",QPS!P233))</f>
        <v>Suministro, montaje, instalación y configuración de transmisor indicador de flujo tipo digital y programable, remoto a sensor, display con teclado, 4-20mA+HART. Incluye accesorios de montaje y placa de intentificación. Tags: FIT-17633008@013</v>
      </c>
      <c r="D220" s="763" t="str">
        <f>IF(QPS!$G233="","",IF(QPS!Q233="","",QPS!Q233))</f>
        <v>En alcance</v>
      </c>
      <c r="E220" s="763" t="str">
        <f>IF(QPS!$G233="","",IF(QPS!R233="","",QPS!R233))</f>
        <v>Electrica</v>
      </c>
      <c r="F220" s="810">
        <f>IF(QPS!$G233="","",IF(QPS!S233="","",QPS!S233))</f>
        <v>6</v>
      </c>
      <c r="G220" s="763" t="str">
        <f>IF(QPS!$G233="","",IF(QPS!T233="","",QPS!T233))</f>
        <v>UND</v>
      </c>
      <c r="H220" s="904">
        <f>IF(QPS!$G233="","",IF(QPS!U233="","",QPS!U233))</f>
        <v>176.61160000000001</v>
      </c>
      <c r="I220" s="904">
        <f>IF(QPS!$G233="","",IF(QPS!V233="","",QPS!V233))</f>
        <v>1059.6696000000002</v>
      </c>
      <c r="J220" s="901">
        <f>IF(QPS!$G233="","",IF(QPS!AB233="","",QPS!AB233))</f>
        <v>100.8</v>
      </c>
      <c r="K220" s="902">
        <f>IF(QPS!$G233="","",IF(QPS!AC233="","",QPS!AC233))</f>
        <v>2</v>
      </c>
      <c r="L220" s="902">
        <f>IF(QPS!$G233="","",IF(QPS!AD233="","",QPS!AD233))</f>
        <v>3</v>
      </c>
    </row>
    <row r="221" spans="1:12">
      <c r="A221" s="763" t="str">
        <f>IF(QPS!$G234="","",IF(QPS!B234="","",QPS!B234))</f>
        <v>8.5.3</v>
      </c>
      <c r="B221" s="900" t="str">
        <f>IF(QPS!$G234="","",IF(QPS!C234="","",QPS!C234))</f>
        <v>5.03.07</v>
      </c>
      <c r="C221" s="903" t="str">
        <f>IF(QPS!$G234="","",IF(QPS!P234="","",QPS!P234))</f>
        <v>Suministro, montaje, instalación y contrastación de sensor / transmisor de nivel tipo radar no contacto, antena encapsulada de PVDF, conexión a proceso Ø 1 - 1/2", 4-20mA+HART. Incluye accesorios de montaje y placa de intentificación. Tag: LE/LT-17633014 y LE/LT-17633015</v>
      </c>
      <c r="D221" s="763" t="str">
        <f>IF(QPS!$G234="","",IF(QPS!Q234="","",QPS!Q234))</f>
        <v>En alcance</v>
      </c>
      <c r="E221" s="763" t="str">
        <f>IF(QPS!$G234="","",IF(QPS!R234="","",QPS!R234))</f>
        <v>Electrica</v>
      </c>
      <c r="F221" s="810">
        <f>IF(QPS!$G234="","",IF(QPS!S234="","",QPS!S234))</f>
        <v>2</v>
      </c>
      <c r="G221" s="763" t="str">
        <f>IF(QPS!$G234="","",IF(QPS!T234="","",QPS!T234))</f>
        <v>UND</v>
      </c>
      <c r="H221" s="904">
        <f>IF(QPS!$G234="","",IF(QPS!U234="","",QPS!U234))</f>
        <v>297.61160000000001</v>
      </c>
      <c r="I221" s="904">
        <f>IF(QPS!$G234="","",IF(QPS!V234="","",QPS!V234))</f>
        <v>595.22320000000002</v>
      </c>
      <c r="J221" s="901">
        <f>IF(QPS!$G234="","",IF(QPS!AB234="","",QPS!AB234))</f>
        <v>33.6</v>
      </c>
      <c r="K221" s="902">
        <f>IF(QPS!$G234="","",IF(QPS!AC234="","",QPS!AC234))</f>
        <v>2</v>
      </c>
      <c r="L221" s="902">
        <f>IF(QPS!$G234="","",IF(QPS!AD234="","",QPS!AD234))</f>
        <v>1</v>
      </c>
    </row>
    <row r="222" spans="1:12">
      <c r="A222" s="763" t="str">
        <f>IF(QPS!$G235="","",IF(QPS!B235="","",QPS!B235))</f>
        <v>8.5.3</v>
      </c>
      <c r="B222" s="900" t="str">
        <f>IF(QPS!$G235="","",IF(QPS!C235="","",QPS!C235))</f>
        <v>5.03.08</v>
      </c>
      <c r="C222" s="903" t="str">
        <f>IF(QPS!$G235="","",IF(QPS!P235="","",QPS!P235))</f>
        <v>Suministro, montaje, instalación y configuración de indicador de nivel digital y programable, remoto a sensor, display con teclado, alimentado desde transmisor. Incluye accesorios de montaje y placa de intentificación. Tag: LI-17633014 y LI-17633015</v>
      </c>
      <c r="D222" s="763" t="str">
        <f>IF(QPS!$G235="","",IF(QPS!Q235="","",QPS!Q235))</f>
        <v>En alcance</v>
      </c>
      <c r="E222" s="763" t="str">
        <f>IF(QPS!$G235="","",IF(QPS!R235="","",QPS!R235))</f>
        <v>Electrica</v>
      </c>
      <c r="F222" s="810">
        <f>IF(QPS!$G235="","",IF(QPS!S235="","",QPS!S235))</f>
        <v>2</v>
      </c>
      <c r="G222" s="763" t="str">
        <f>IF(QPS!$G235="","",IF(QPS!T235="","",QPS!T235))</f>
        <v>UND</v>
      </c>
      <c r="H222" s="904">
        <f>IF(QPS!$G235="","",IF(QPS!U235="","",QPS!U235))</f>
        <v>176.61160000000001</v>
      </c>
      <c r="I222" s="904">
        <f>IF(QPS!$G235="","",IF(QPS!V235="","",QPS!V235))</f>
        <v>353.22320000000002</v>
      </c>
      <c r="J222" s="901">
        <f>IF(QPS!$G235="","",IF(QPS!AB235="","",QPS!AB235))</f>
        <v>33.6</v>
      </c>
      <c r="K222" s="902">
        <f>IF(QPS!$G235="","",IF(QPS!AC235="","",QPS!AC235))</f>
        <v>2</v>
      </c>
      <c r="L222" s="902">
        <f>IF(QPS!$G235="","",IF(QPS!AD235="","",QPS!AD235))</f>
        <v>1</v>
      </c>
    </row>
    <row r="223" spans="1:12">
      <c r="A223" s="763" t="str">
        <f>IF(QPS!$G236="","",IF(QPS!B236="","",QPS!B236))</f>
        <v>8.5.3</v>
      </c>
      <c r="B223" s="900" t="str">
        <f>IF(QPS!$G236="","",IF(QPS!C236="","",QPS!C236))</f>
        <v>5.03.09</v>
      </c>
      <c r="C223" s="903" t="str">
        <f>IF(QPS!$G236="","",IF(QPS!P236="","",QPS!P236))</f>
        <v>Suministro, montaje e instalación de detalle constructivo para montaje de manómetro. Ver estandar MY 0000-7-00005</v>
      </c>
      <c r="D223" s="763" t="str">
        <f>IF(QPS!$G236="","",IF(QPS!Q236="","",QPS!Q236))</f>
        <v>En alcance</v>
      </c>
      <c r="E223" s="763" t="str">
        <f>IF(QPS!$G236="","",IF(QPS!R236="","",QPS!R236))</f>
        <v>Electrica</v>
      </c>
      <c r="F223" s="810">
        <f>IF(QPS!$G236="","",IF(QPS!S236="","",QPS!S236))</f>
        <v>7</v>
      </c>
      <c r="G223" s="763" t="str">
        <f>IF(QPS!$G236="","",IF(QPS!T236="","",QPS!T236))</f>
        <v>UND</v>
      </c>
      <c r="H223" s="904">
        <f>IF(QPS!$G236="","",IF(QPS!U236="","",QPS!U236))</f>
        <v>201.61160000000001</v>
      </c>
      <c r="I223" s="904">
        <f>IF(QPS!$G236="","",IF(QPS!V236="","",QPS!V236))</f>
        <v>1411.2812000000001</v>
      </c>
      <c r="J223" s="901">
        <f>IF(QPS!$G236="","",IF(QPS!AB236="","",QPS!AB236))</f>
        <v>117.6</v>
      </c>
      <c r="K223" s="902">
        <f>IF(QPS!$G236="","",IF(QPS!AC236="","",QPS!AC236))</f>
        <v>1</v>
      </c>
      <c r="L223" s="902">
        <f>IF(QPS!$G236="","",IF(QPS!AD236="","",QPS!AD236))</f>
        <v>7</v>
      </c>
    </row>
    <row r="224" spans="1:12">
      <c r="A224" s="763" t="str">
        <f>IF(QPS!$G237="","",IF(QPS!B237="","",QPS!B237))</f>
        <v>8.5.3</v>
      </c>
      <c r="B224" s="900" t="str">
        <f>IF(QPS!$G237="","",IF(QPS!C237="","",QPS!C237))</f>
        <v>5.03.10</v>
      </c>
      <c r="C224" s="903" t="str">
        <f>IF(QPS!$G237="","",IF(QPS!P237="","",QPS!P237))</f>
        <v>Suministro, montaje e instalación de detalle constructivo para montaje de sensor de flujo tipo magnetico. Ver estandar MY 0000-7-00001</v>
      </c>
      <c r="D224" s="763" t="str">
        <f>IF(QPS!$G237="","",IF(QPS!Q237="","",QPS!Q237))</f>
        <v>En alcance</v>
      </c>
      <c r="E224" s="763" t="str">
        <f>IF(QPS!$G237="","",IF(QPS!R237="","",QPS!R237))</f>
        <v>Electrica</v>
      </c>
      <c r="F224" s="810">
        <f>IF(QPS!$G237="","",IF(QPS!S237="","",QPS!S237))</f>
        <v>6</v>
      </c>
      <c r="G224" s="763" t="str">
        <f>IF(QPS!$G237="","",IF(QPS!T237="","",QPS!T237))</f>
        <v>UND</v>
      </c>
      <c r="H224" s="904">
        <f>IF(QPS!$G237="","",IF(QPS!U237="","",QPS!U237))</f>
        <v>86.036605714285727</v>
      </c>
      <c r="I224" s="904">
        <f>IF(QPS!$G237="","",IF(QPS!V237="","",QPS!V237))</f>
        <v>516.21963428571439</v>
      </c>
      <c r="J224" s="901">
        <f>IF(QPS!$G237="","",IF(QPS!AB237="","",QPS!AB237))</f>
        <v>20.160000000000004</v>
      </c>
      <c r="K224" s="902">
        <f>IF(QPS!$G237="","",IF(QPS!AC237="","",QPS!AC237))</f>
        <v>5</v>
      </c>
      <c r="L224" s="902">
        <f>IF(QPS!$G237="","",IF(QPS!AD237="","",QPS!AD237))</f>
        <v>1.2</v>
      </c>
    </row>
    <row r="225" spans="1:12">
      <c r="A225" s="763" t="str">
        <f>IF(QPS!$G238="","",IF(QPS!B238="","",QPS!B238))</f>
        <v>8.5.3</v>
      </c>
      <c r="B225" s="900" t="str">
        <f>IF(QPS!$G238="","",IF(QPS!C238="","",QPS!C238))</f>
        <v>5.03.11</v>
      </c>
      <c r="C225" s="903" t="str">
        <f>IF(QPS!$G238="","",IF(QPS!P238="","",QPS!P238))</f>
        <v>Suministro, montaje e instalación de detalle constructivo para montaje de pedestal de soporte para tres transmisores. Ver estandar MY 0000-7-00025</v>
      </c>
      <c r="D225" s="763" t="str">
        <f>IF(QPS!$G238="","",IF(QPS!Q238="","",QPS!Q238))</f>
        <v>En alcance</v>
      </c>
      <c r="E225" s="763" t="str">
        <f>IF(QPS!$G238="","",IF(QPS!R238="","",QPS!R238))</f>
        <v>Electrica</v>
      </c>
      <c r="F225" s="810">
        <f>IF(QPS!$G238="","",IF(QPS!S238="","",QPS!S238))</f>
        <v>2</v>
      </c>
      <c r="G225" s="763" t="str">
        <f>IF(QPS!$G238="","",IF(QPS!T238="","",QPS!T238))</f>
        <v>UND</v>
      </c>
      <c r="H225" s="904">
        <f>IF(QPS!$G238="","",IF(QPS!U238="","",QPS!U238))</f>
        <v>203.23379428571431</v>
      </c>
      <c r="I225" s="904">
        <f>IF(QPS!$G238="","",IF(QPS!V238="","",QPS!V238))</f>
        <v>406.46758857142862</v>
      </c>
      <c r="J225" s="901">
        <f>IF(QPS!$G238="","",IF(QPS!AB238="","",QPS!AB238))</f>
        <v>6.7200000000000006</v>
      </c>
      <c r="K225" s="902">
        <f>IF(QPS!$G238="","",IF(QPS!AC238="","",QPS!AC238))</f>
        <v>5</v>
      </c>
      <c r="L225" s="902">
        <f>IF(QPS!$G238="","",IF(QPS!AD238="","",QPS!AD238))</f>
        <v>0.4</v>
      </c>
    </row>
    <row r="226" spans="1:12">
      <c r="A226" s="763" t="str">
        <f>IF(QPS!$G239="","",IF(QPS!B239="","",QPS!B239))</f>
        <v>8.5.3</v>
      </c>
      <c r="B226" s="900" t="str">
        <f>IF(QPS!$G239="","",IF(QPS!C239="","",QPS!C239))</f>
        <v>5.03.12</v>
      </c>
      <c r="C226" s="903" t="str">
        <f>IF(QPS!$G239="","",IF(QPS!P239="","",QPS!P239))</f>
        <v>Suministro, montaje e instalación de detalle constructivo para montaje de transmisor indicador de flujo. Ver estandar MY 0000-7-00028</v>
      </c>
      <c r="D226" s="763" t="str">
        <f>IF(QPS!$G239="","",IF(QPS!Q239="","",QPS!Q239))</f>
        <v>En alcance</v>
      </c>
      <c r="E226" s="763" t="str">
        <f>IF(QPS!$G239="","",IF(QPS!R239="","",QPS!R239))</f>
        <v>Electrica</v>
      </c>
      <c r="F226" s="810">
        <f>IF(QPS!$G239="","",IF(QPS!S239="","",QPS!S239))</f>
        <v>6</v>
      </c>
      <c r="G226" s="763" t="str">
        <f>IF(QPS!$G239="","",IF(QPS!T239="","",QPS!T239))</f>
        <v>UND</v>
      </c>
      <c r="H226" s="904">
        <f>IF(QPS!$G239="","",IF(QPS!U239="","",QPS!U239))</f>
        <v>309.67537142857145</v>
      </c>
      <c r="I226" s="904">
        <f>IF(QPS!$G239="","",IF(QPS!V239="","",QPS!V239))</f>
        <v>1858.0522285714287</v>
      </c>
      <c r="J226" s="901">
        <f>IF(QPS!$G239="","",IF(QPS!AB239="","",QPS!AB239))</f>
        <v>33.6</v>
      </c>
      <c r="K226" s="902">
        <f>IF(QPS!$G239="","",IF(QPS!AC239="","",QPS!AC239))</f>
        <v>3</v>
      </c>
      <c r="L226" s="902">
        <f>IF(QPS!$G239="","",IF(QPS!AD239="","",QPS!AD239))</f>
        <v>2</v>
      </c>
    </row>
    <row r="227" spans="1:12">
      <c r="A227" s="763" t="str">
        <f>IF(QPS!$G240="","",IF(QPS!B240="","",QPS!B240))</f>
        <v>8.5.3</v>
      </c>
      <c r="B227" s="900" t="str">
        <f>IF(QPS!$G240="","",IF(QPS!C240="","",QPS!C240))</f>
        <v>5.03.13</v>
      </c>
      <c r="C227" s="903" t="str">
        <f>IF(QPS!$G240="","",IF(QPS!P240="","",QPS!P240))</f>
        <v>Suministro, montaje e instalación de detalle constructivo para montaje de sensor/transmisor de nivel tipo radar. Ver estandar MY 0000-7-00007</v>
      </c>
      <c r="D227" s="763" t="str">
        <f>IF(QPS!$G240="","",IF(QPS!Q240="","",QPS!Q240))</f>
        <v>En alcance</v>
      </c>
      <c r="E227" s="763" t="str">
        <f>IF(QPS!$G240="","",IF(QPS!R240="","",QPS!R240))</f>
        <v>Electrica</v>
      </c>
      <c r="F227" s="810">
        <f>IF(QPS!$G240="","",IF(QPS!S240="","",QPS!S240))</f>
        <v>2</v>
      </c>
      <c r="G227" s="763" t="str">
        <f>IF(QPS!$G240="","",IF(QPS!T240="","",QPS!T240))</f>
        <v>UND</v>
      </c>
      <c r="H227" s="904">
        <f>IF(QPS!$G240="","",IF(QPS!U240="","",QPS!U240))</f>
        <v>184.24680000000001</v>
      </c>
      <c r="I227" s="904">
        <f>IF(QPS!$G240="","",IF(QPS!V240="","",QPS!V240))</f>
        <v>368.49360000000001</v>
      </c>
      <c r="J227" s="901">
        <f>IF(QPS!$G240="","",IF(QPS!AB240="","",QPS!AB240))</f>
        <v>11.2</v>
      </c>
      <c r="K227" s="902">
        <f>IF(QPS!$G240="","",IF(QPS!AC240="","",QPS!AC240))</f>
        <v>3</v>
      </c>
      <c r="L227" s="902">
        <f>IF(QPS!$G240="","",IF(QPS!AD240="","",QPS!AD240))</f>
        <v>0.66666666666666663</v>
      </c>
    </row>
    <row r="228" spans="1:12">
      <c r="A228" s="763" t="str">
        <f>IF(QPS!$G241="","",IF(QPS!B241="","",QPS!B241))</f>
        <v>8.5.3</v>
      </c>
      <c r="B228" s="900" t="str">
        <f>IF(QPS!$G241="","",IF(QPS!C241="","",QPS!C241))</f>
        <v>5.03.14</v>
      </c>
      <c r="C228" s="903" t="str">
        <f>IF(QPS!$G241="","",IF(QPS!P241="","",QPS!P241))</f>
        <v>Suministro, montaje e instalación de detalle constructivo para montaje de pedestal de soporte para indicador de nivel Ver estandar MY 0000-7-00024</v>
      </c>
      <c r="D228" s="763" t="str">
        <f>IF(QPS!$G241="","",IF(QPS!Q241="","",QPS!Q241))</f>
        <v>En alcance</v>
      </c>
      <c r="E228" s="763" t="str">
        <f>IF(QPS!$G241="","",IF(QPS!R241="","",QPS!R241))</f>
        <v>Electrica</v>
      </c>
      <c r="F228" s="810">
        <f>IF(QPS!$G241="","",IF(QPS!S241="","",QPS!S241))</f>
        <v>2</v>
      </c>
      <c r="G228" s="763" t="str">
        <f>IF(QPS!$G241="","",IF(QPS!T241="","",QPS!T241))</f>
        <v>UND</v>
      </c>
      <c r="H228" s="904">
        <f>IF(QPS!$G241="","",IF(QPS!U241="","",QPS!U241))</f>
        <v>226.53251428571431</v>
      </c>
      <c r="I228" s="904">
        <f>IF(QPS!$G241="","",IF(QPS!V241="","",QPS!V241))</f>
        <v>453.06502857142863</v>
      </c>
      <c r="J228" s="901">
        <f>IF(QPS!$G241="","",IF(QPS!AB241="","",QPS!AB241))</f>
        <v>11.2</v>
      </c>
      <c r="K228" s="902">
        <f>IF(QPS!$G241="","",IF(QPS!AC241="","",QPS!AC241))</f>
        <v>3</v>
      </c>
      <c r="L228" s="902">
        <f>IF(QPS!$G241="","",IF(QPS!AD241="","",QPS!AD241))</f>
        <v>0.66666666666666663</v>
      </c>
    </row>
    <row r="229" spans="1:12">
      <c r="A229" s="763" t="str">
        <f>IF(QPS!$G242="","",IF(QPS!B242="","",QPS!B242))</f>
        <v>8.5.4</v>
      </c>
      <c r="B229" s="900">
        <f>IF(QPS!$G242="","",IF(QPS!C242="","",QPS!C242))</f>
        <v>5.04</v>
      </c>
      <c r="C229" s="903" t="str">
        <f>IF(QPS!$G242="","",IF(QPS!P242="","",QPS!P242))</f>
        <v>VÁLVULAS DE CONTROL</v>
      </c>
      <c r="D229" s="763" t="str">
        <f>IF(QPS!$G242="","",IF(QPS!Q242="","",QPS!Q242))</f>
        <v>En alcance</v>
      </c>
      <c r="E229" s="763" t="str">
        <f>IF(QPS!$G242="","",IF(QPS!R242="","",QPS!R242))</f>
        <v>Electrica</v>
      </c>
      <c r="F229" s="810" t="str">
        <f>IF(QPS!$G242="","",IF(QPS!S242="","",QPS!S242))</f>
        <v/>
      </c>
      <c r="G229" s="763" t="str">
        <f>IF(QPS!$G242="","",IF(QPS!T242="","",QPS!T242))</f>
        <v/>
      </c>
      <c r="H229" s="904" t="str">
        <f>IF(QPS!$G242="","",IF(QPS!U242="","",QPS!U242))</f>
        <v/>
      </c>
      <c r="I229" s="904" t="str">
        <f>IF(QPS!$G242="","",IF(QPS!V242="","",QPS!V242))</f>
        <v/>
      </c>
      <c r="J229" s="901" t="str">
        <f>IF(QPS!$G242="","",IF(QPS!AB242="","",QPS!AB242))</f>
        <v/>
      </c>
      <c r="K229" s="902" t="str">
        <f>IF(QPS!$G242="","",IF(QPS!AC242="","",QPS!AC242))</f>
        <v/>
      </c>
      <c r="L229" s="902" t="str">
        <f>IF(QPS!$G242="","",IF(QPS!AD242="","",QPS!AD242))</f>
        <v/>
      </c>
    </row>
    <row r="230" spans="1:12">
      <c r="A230" s="763" t="str">
        <f>IF(QPS!$G243="","",IF(QPS!B243="","",QPS!B243))</f>
        <v>8.5.4</v>
      </c>
      <c r="B230" s="900" t="str">
        <f>IF(QPS!$G243="","",IF(QPS!C243="","",QPS!C243))</f>
        <v>5.04.01</v>
      </c>
      <c r="C230" s="903" t="str">
        <f>IF(QPS!$G243="","",IF(QPS!P243="","",QPS!P243))</f>
        <v>Suministro, montaje, instalación y calibración de válvula de control de flujo, tipo globo con actuador neumático y posicionador inteligente, conexión a proceso Ø2" brida CIase #150, cuerpo de acero al carbono, 4-20mA+HART. Incluye set de aire, accesorios de montaje y placa de intentificación. Tag: FCV/FY-17633009 - Ø 2"</v>
      </c>
      <c r="D230" s="763" t="str">
        <f>IF(QPS!$G243="","",IF(QPS!Q243="","",QPS!Q243))</f>
        <v>En alcance</v>
      </c>
      <c r="E230" s="763" t="str">
        <f>IF(QPS!$G243="","",IF(QPS!R243="","",QPS!R243))</f>
        <v>Electrica</v>
      </c>
      <c r="F230" s="810">
        <f>IF(QPS!$G243="","",IF(QPS!S243="","",QPS!S243))</f>
        <v>1</v>
      </c>
      <c r="G230" s="763" t="str">
        <f>IF(QPS!$G243="","",IF(QPS!T243="","",QPS!T243))</f>
        <v>UND</v>
      </c>
      <c r="H230" s="904">
        <f>IF(QPS!$G243="","",IF(QPS!U243="","",QPS!U243))</f>
        <v>392.6524</v>
      </c>
      <c r="I230" s="904">
        <f>IF(QPS!$G243="","",IF(QPS!V243="","",QPS!V243))</f>
        <v>392.6524</v>
      </c>
      <c r="J230" s="901">
        <f>IF(QPS!$G243="","",IF(QPS!AB243="","",QPS!AB243))</f>
        <v>32.799999999999997</v>
      </c>
      <c r="K230" s="902">
        <f>IF(QPS!$G243="","",IF(QPS!AC243="","",QPS!AC243))</f>
        <v>1</v>
      </c>
      <c r="L230" s="902">
        <f>IF(QPS!$G243="","",IF(QPS!AD243="","",QPS!AD243))</f>
        <v>1</v>
      </c>
    </row>
    <row r="231" spans="1:12">
      <c r="A231" s="763" t="str">
        <f>IF(QPS!$G244="","",IF(QPS!B244="","",QPS!B244))</f>
        <v>8.5.4</v>
      </c>
      <c r="B231" s="900" t="str">
        <f>IF(QPS!$G244="","",IF(QPS!C244="","",QPS!C244))</f>
        <v>5.04.02</v>
      </c>
      <c r="C231" s="903" t="str">
        <f>IF(QPS!$G244="","",IF(QPS!P244="","",QPS!P244))</f>
        <v>Suministro, montaje, instalación y calibración de válvula de control de flujo, tipo globo con actuador neumático y posicionador inteligente, conexión a proceso 1-1/2" brida CIase #150, cuerpo de acero al carbono, 4-20mA+HART. Incluye set de aire, accesorios de montaje y placa de intentificación. Tags: FCV/FY-17633011 y FCV/FY-17633013 - Ø 1-1/2"</v>
      </c>
      <c r="D231" s="763" t="str">
        <f>IF(QPS!$G244="","",IF(QPS!Q244="","",QPS!Q244))</f>
        <v>En alcance</v>
      </c>
      <c r="E231" s="763" t="str">
        <f>IF(QPS!$G244="","",IF(QPS!R244="","",QPS!R244))</f>
        <v>Electrica</v>
      </c>
      <c r="F231" s="810">
        <f>IF(QPS!$G244="","",IF(QPS!S244="","",QPS!S244))</f>
        <v>2</v>
      </c>
      <c r="G231" s="763" t="str">
        <f>IF(QPS!$G244="","",IF(QPS!T244="","",QPS!T244))</f>
        <v>UND</v>
      </c>
      <c r="H231" s="904">
        <f>IF(QPS!$G244="","",IF(QPS!U244="","",QPS!U244))</f>
        <v>392.6524</v>
      </c>
      <c r="I231" s="904">
        <f>IF(QPS!$G244="","",IF(QPS!V244="","",QPS!V244))</f>
        <v>785.3048</v>
      </c>
      <c r="J231" s="901">
        <f>IF(QPS!$G244="","",IF(QPS!AB244="","",QPS!AB244))</f>
        <v>65.599999999999994</v>
      </c>
      <c r="K231" s="902">
        <f>IF(QPS!$G244="","",IF(QPS!AC244="","",QPS!AC244))</f>
        <v>1</v>
      </c>
      <c r="L231" s="902">
        <f>IF(QPS!$G244="","",IF(QPS!AD244="","",QPS!AD244))</f>
        <v>2</v>
      </c>
    </row>
    <row r="232" spans="1:12">
      <c r="A232" s="763" t="str">
        <f>IF(QPS!$G245="","",IF(QPS!B245="","",QPS!B245))</f>
        <v>8.5.4</v>
      </c>
      <c r="B232" s="900" t="str">
        <f>IF(QPS!$G245="","",IF(QPS!C245="","",QPS!C245))</f>
        <v>5.04.03</v>
      </c>
      <c r="C232" s="903" t="str">
        <f>IF(QPS!$G245="","",IF(QPS!P245="","",QPS!P245))</f>
        <v>Suministro, montaje e instalación de detalle constructivo para montaje de válvulas de control. Ver estandar MY 0000-7-00016</v>
      </c>
      <c r="D232" s="763" t="str">
        <f>IF(QPS!$G245="","",IF(QPS!Q245="","",QPS!Q245))</f>
        <v>En alcance</v>
      </c>
      <c r="E232" s="763" t="str">
        <f>IF(QPS!$G245="","",IF(QPS!R245="","",QPS!R245))</f>
        <v>Electrica</v>
      </c>
      <c r="F232" s="810">
        <f>IF(QPS!$G245="","",IF(QPS!S245="","",QPS!S245))</f>
        <v>3</v>
      </c>
      <c r="G232" s="763" t="str">
        <f>IF(QPS!$G245="","",IF(QPS!T245="","",QPS!T245))</f>
        <v>UND</v>
      </c>
      <c r="H232" s="904">
        <f>IF(QPS!$G245="","",IF(QPS!U245="","",QPS!U245))</f>
        <v>229.24680000000001</v>
      </c>
      <c r="I232" s="904">
        <f>IF(QPS!$G245="","",IF(QPS!V245="","",QPS!V245))</f>
        <v>687.74040000000002</v>
      </c>
      <c r="J232" s="901">
        <f>IF(QPS!$G245="","",IF(QPS!AB245="","",QPS!AB245))</f>
        <v>16.8</v>
      </c>
      <c r="K232" s="902">
        <f>IF(QPS!$G245="","",IF(QPS!AC245="","",QPS!AC245))</f>
        <v>3</v>
      </c>
      <c r="L232" s="902">
        <f>IF(QPS!$G245="","",IF(QPS!AD245="","",QPS!AD245))</f>
        <v>1</v>
      </c>
    </row>
    <row r="233" spans="1:12">
      <c r="A233" s="763" t="str">
        <f>IF(QPS!$G246="","",IF(QPS!B246="","",QPS!B246))</f>
        <v>8.5.4</v>
      </c>
      <c r="B233" s="900" t="str">
        <f>IF(QPS!$G246="","",IF(QPS!C246="","",QPS!C246))</f>
        <v>5.04.04</v>
      </c>
      <c r="C233" s="903" t="str">
        <f>IF(QPS!$G246="","",IF(QPS!P246="","",QPS!P246))</f>
        <v>Verificación y ampliación del tubing de aire para válvulas de control en el área de dosificación de floculantes.</v>
      </c>
      <c r="D233" s="763" t="str">
        <f>IF(QPS!$G246="","",IF(QPS!Q246="","",QPS!Q246))</f>
        <v>En alcance</v>
      </c>
      <c r="E233" s="763" t="str">
        <f>IF(QPS!$G246="","",IF(QPS!R246="","",QPS!R246))</f>
        <v>Electrica</v>
      </c>
      <c r="F233" s="810">
        <f>IF(QPS!$G246="","",IF(QPS!S246="","",QPS!S246))</f>
        <v>1</v>
      </c>
      <c r="G233" s="763" t="str">
        <f>IF(QPS!$G246="","",IF(QPS!T246="","",QPS!T246))</f>
        <v>Gbl.</v>
      </c>
      <c r="H233" s="904">
        <f>IF(QPS!$G246="","",IF(QPS!U246="","",QPS!U246))</f>
        <v>448.0522285714286</v>
      </c>
      <c r="I233" s="904">
        <f>IF(QPS!$G246="","",IF(QPS!V246="","",QPS!V246))</f>
        <v>448.0522285714286</v>
      </c>
      <c r="J233" s="901">
        <f>IF(QPS!$G246="","",IF(QPS!AB246="","",QPS!AB246))</f>
        <v>33.6</v>
      </c>
      <c r="K233" s="902">
        <f>IF(QPS!$G246="","",IF(QPS!AC246="","",QPS!AC246))</f>
        <v>0.5</v>
      </c>
      <c r="L233" s="902">
        <f>IF(QPS!$G246="","",IF(QPS!AD246="","",QPS!AD246))</f>
        <v>2</v>
      </c>
    </row>
    <row r="234" spans="1:12">
      <c r="A234" s="763" t="str">
        <f>IF(QPS!$G247="","",IF(QPS!B247="","",QPS!B247))</f>
        <v>8.5.5</v>
      </c>
      <c r="B234" s="900">
        <f>IF(QPS!$G247="","",IF(QPS!C247="","",QPS!C247))</f>
        <v>5.05</v>
      </c>
      <c r="C234" s="903" t="str">
        <f>IF(QPS!$G247="","",IF(QPS!P247="","",QPS!P247))</f>
        <v>CONDUCTORES</v>
      </c>
      <c r="D234" s="763" t="str">
        <f>IF(QPS!$G247="","",IF(QPS!Q247="","",QPS!Q247))</f>
        <v>En alcance</v>
      </c>
      <c r="E234" s="763" t="str">
        <f>IF(QPS!$G247="","",IF(QPS!R247="","",QPS!R247))</f>
        <v>Electrica</v>
      </c>
      <c r="F234" s="810" t="str">
        <f>IF(QPS!$G247="","",IF(QPS!S247="","",QPS!S247))</f>
        <v/>
      </c>
      <c r="G234" s="763" t="str">
        <f>IF(QPS!$G247="","",IF(QPS!T247="","",QPS!T247))</f>
        <v/>
      </c>
      <c r="H234" s="904" t="str">
        <f>IF(QPS!$G247="","",IF(QPS!U247="","",QPS!U247))</f>
        <v/>
      </c>
      <c r="I234" s="904" t="str">
        <f>IF(QPS!$G247="","",IF(QPS!V247="","",QPS!V247))</f>
        <v/>
      </c>
      <c r="J234" s="901" t="str">
        <f>IF(QPS!$G247="","",IF(QPS!AB247="","",QPS!AB247))</f>
        <v/>
      </c>
      <c r="K234" s="902" t="str">
        <f>IF(QPS!$G247="","",IF(QPS!AC247="","",QPS!AC247))</f>
        <v/>
      </c>
      <c r="L234" s="902" t="str">
        <f>IF(QPS!$G247="","",IF(QPS!AD247="","",QPS!AD247))</f>
        <v/>
      </c>
    </row>
    <row r="235" spans="1:12">
      <c r="A235" s="763" t="str">
        <f>IF(QPS!$G248="","",IF(QPS!B248="","",QPS!B248))</f>
        <v>8.5.5</v>
      </c>
      <c r="B235" s="900" t="str">
        <f>IF(QPS!$G248="","",IF(QPS!C248="","",QPS!C248))</f>
        <v>5.05.01</v>
      </c>
      <c r="C235" s="903" t="str">
        <f>IF(QPS!$G248="","",IF(QPS!P248="","",QPS!P248))</f>
        <v>Suministro, montaje e instalación de cable para alimentación tipo TC-XHHW-2, 600V, 90°C, conductores de cobre electrolítico recocido, clase B, aislamiento de polietileno reticulado (XLPE), cubierta externa de PVC. (NOTA 2) - 3/C #14 AWG - (NOTA 5)</v>
      </c>
      <c r="D235" s="763" t="str">
        <f>IF(QPS!$G248="","",IF(QPS!Q248="","",QPS!Q248))</f>
        <v>En alcance</v>
      </c>
      <c r="E235" s="763" t="str">
        <f>IF(QPS!$G248="","",IF(QPS!R248="","",QPS!R248))</f>
        <v>Electrica</v>
      </c>
      <c r="F235" s="810">
        <f>IF(QPS!$G248="","",IF(QPS!S248="","",QPS!S248))</f>
        <v>1700</v>
      </c>
      <c r="G235" s="763" t="str">
        <f>IF(QPS!$G248="","",IF(QPS!T248="","",QPS!T248))</f>
        <v>m</v>
      </c>
      <c r="H235" s="904">
        <f>IF(QPS!$G248="","",IF(QPS!U248="","",QPS!U248))</f>
        <v>4.5161160000000002</v>
      </c>
      <c r="I235" s="904">
        <f>IF(QPS!$G248="","",IF(QPS!V248="","",QPS!V248))</f>
        <v>7677.3972000000003</v>
      </c>
      <c r="J235" s="901">
        <f>IF(QPS!$G248="","",IF(QPS!AB248="","",QPS!AB248))</f>
        <v>285.60000000000002</v>
      </c>
      <c r="K235" s="902">
        <f>IF(QPS!$G248="","",IF(QPS!AC248="","",QPS!AC248))</f>
        <v>100</v>
      </c>
      <c r="L235" s="902">
        <f>IF(QPS!$G248="","",IF(QPS!AD248="","",QPS!AD248))</f>
        <v>17</v>
      </c>
    </row>
    <row r="236" spans="1:12">
      <c r="A236" s="763" t="str">
        <f>IF(QPS!$G249="","",IF(QPS!B249="","",QPS!B249))</f>
        <v>8.5.5</v>
      </c>
      <c r="B236" s="900" t="str">
        <f>IF(QPS!$G249="","",IF(QPS!C249="","",QPS!C249))</f>
        <v>5.05.02</v>
      </c>
      <c r="C236" s="903" t="str">
        <f>IF(QPS!$G249="","",IF(QPS!P249="","",QPS!P249))</f>
        <v>Suministro, montaje e instalación de cable para instrumentación tipo PLTC, ITC-OS, 105°C, conductores de cobre electrolítico recocido, clase B, aislamiento de PVC, pantalla de cinta aluminizada con Cable para drenaje, cubierta externa de PVC. - 1P #16 AWG+SHLD</v>
      </c>
      <c r="D236" s="763" t="str">
        <f>IF(QPS!$G249="","",IF(QPS!Q249="","",QPS!Q249))</f>
        <v>En alcance</v>
      </c>
      <c r="E236" s="763" t="str">
        <f>IF(QPS!$G249="","",IF(QPS!R249="","",QPS!R249))</f>
        <v>Electrica</v>
      </c>
      <c r="F236" s="810">
        <f>IF(QPS!$G249="","",IF(QPS!S249="","",QPS!S249))</f>
        <v>1400</v>
      </c>
      <c r="G236" s="763" t="str">
        <f>IF(QPS!$G249="","",IF(QPS!T249="","",QPS!T249))</f>
        <v>m</v>
      </c>
      <c r="H236" s="904">
        <f>IF(QPS!$G249="","",IF(QPS!U249="","",QPS!U249))</f>
        <v>4.5161160000000002</v>
      </c>
      <c r="I236" s="904">
        <f>IF(QPS!$G249="","",IF(QPS!V249="","",QPS!V249))</f>
        <v>6322.5624000000007</v>
      </c>
      <c r="J236" s="901">
        <f>IF(QPS!$G249="","",IF(QPS!AB249="","",QPS!AB249))</f>
        <v>235.2</v>
      </c>
      <c r="K236" s="902">
        <f>IF(QPS!$G249="","",IF(QPS!AC249="","",QPS!AC249))</f>
        <v>100</v>
      </c>
      <c r="L236" s="902">
        <f>IF(QPS!$G249="","",IF(QPS!AD249="","",QPS!AD249))</f>
        <v>14</v>
      </c>
    </row>
    <row r="237" spans="1:12">
      <c r="A237" s="763" t="str">
        <f>IF(QPS!$G250="","",IF(QPS!B250="","",QPS!B250))</f>
        <v>8.5.5</v>
      </c>
      <c r="B237" s="900" t="str">
        <f>IF(QPS!$G250="","",IF(QPS!C250="","",QPS!C250))</f>
        <v>5.05.03</v>
      </c>
      <c r="C237" s="903" t="str">
        <f>IF(QPS!$G250="","",IF(QPS!P250="","",QPS!P250))</f>
        <v>Suministro, montaje e instalación de cable para instrumentación tipo PLTC, ITC-OS, 105°C, conductores de cobre electrolítico recocido, clase B, aislamiento de PVC, pantalla de cinta aluminizada con Cable para drenaje, cubierta externa de PVC. (NOTA 3) - 1P #16 AWG+SHLD - (NOTA 5)</v>
      </c>
      <c r="D237" s="763" t="str">
        <f>IF(QPS!$G250="","",IF(QPS!Q250="","",QPS!Q250))</f>
        <v>En alcance</v>
      </c>
      <c r="E237" s="763" t="str">
        <f>IF(QPS!$G250="","",IF(QPS!R250="","",QPS!R250))</f>
        <v>Electrica</v>
      </c>
      <c r="F237" s="810">
        <f>IF(QPS!$G250="","",IF(QPS!S250="","",QPS!S250))</f>
        <v>1700</v>
      </c>
      <c r="G237" s="763" t="str">
        <f>IF(QPS!$G250="","",IF(QPS!T250="","",QPS!T250))</f>
        <v>m</v>
      </c>
      <c r="H237" s="904">
        <f>IF(QPS!$G250="","",IF(QPS!U250="","",QPS!U250))</f>
        <v>4.5161160000000002</v>
      </c>
      <c r="I237" s="904">
        <f>IF(QPS!$G250="","",IF(QPS!V250="","",QPS!V250))</f>
        <v>7677.3972000000003</v>
      </c>
      <c r="J237" s="901">
        <f>IF(QPS!$G250="","",IF(QPS!AB250="","",QPS!AB250))</f>
        <v>285.60000000000002</v>
      </c>
      <c r="K237" s="902">
        <f>IF(QPS!$G250="","",IF(QPS!AC250="","",QPS!AC250))</f>
        <v>100</v>
      </c>
      <c r="L237" s="902">
        <f>IF(QPS!$G250="","",IF(QPS!AD250="","",QPS!AD250))</f>
        <v>17</v>
      </c>
    </row>
    <row r="238" spans="1:12">
      <c r="A238" s="763" t="str">
        <f>IF(QPS!$G251="","",IF(QPS!B251="","",QPS!B251))</f>
        <v>8.5.5</v>
      </c>
      <c r="B238" s="900" t="str">
        <f>IF(QPS!$G251="","",IF(QPS!C251="","",QPS!C251))</f>
        <v>5.05.04</v>
      </c>
      <c r="C238" s="903" t="str">
        <f>IF(QPS!$G251="","",IF(QPS!P251="","",QPS!P251))</f>
        <v>Suministro, montaje e instalación de cable de cable multipar para red DeviceNet. tipo ODVA Class 2 Thick, 75°, dos pares trenzados, conductores de cobre estañado clase B, cable de drenaje de cobre estañado, aislamiento de PVC , blindaje por par de lamina metálica, blindaje exterior de malla de cobre estañado, cubierta externa de PVC, color gris, certificación CMG PLTC-ER. - 2PR#15/#18 + SHLD</v>
      </c>
      <c r="D238" s="763" t="str">
        <f>IF(QPS!$G251="","",IF(QPS!Q251="","",QPS!Q251))</f>
        <v>En alcance</v>
      </c>
      <c r="E238" s="763" t="str">
        <f>IF(QPS!$G251="","",IF(QPS!R251="","",QPS!R251))</f>
        <v>Electrica</v>
      </c>
      <c r="F238" s="810">
        <f>IF(QPS!$G251="","",IF(QPS!S251="","",QPS!S251))</f>
        <v>80</v>
      </c>
      <c r="G238" s="763" t="str">
        <f>IF(QPS!$G251="","",IF(QPS!T251="","",QPS!T251))</f>
        <v>m</v>
      </c>
      <c r="H238" s="904">
        <f>IF(QPS!$G251="","",IF(QPS!U251="","",QPS!U251))</f>
        <v>5.6075920000000004</v>
      </c>
      <c r="I238" s="904">
        <f>IF(QPS!$G251="","",IF(QPS!V251="","",QPS!V251))</f>
        <v>448.60736000000003</v>
      </c>
      <c r="J238" s="901">
        <f>IF(QPS!$G251="","",IF(QPS!AB251="","",QPS!AB251))</f>
        <v>14.080000000000002</v>
      </c>
      <c r="K238" s="902">
        <f>IF(QPS!$G251="","",IF(QPS!AC251="","",QPS!AC251))</f>
        <v>100</v>
      </c>
      <c r="L238" s="902">
        <f>IF(QPS!$G251="","",IF(QPS!AD251="","",QPS!AD251))</f>
        <v>0.8</v>
      </c>
    </row>
    <row r="239" spans="1:12">
      <c r="A239" s="763" t="str">
        <f>IF(QPS!$G252="","",IF(QPS!B252="","",QPS!B252))</f>
        <v>8.5.5</v>
      </c>
      <c r="B239" s="900" t="str">
        <f>IF(QPS!$G252="","",IF(QPS!C252="","",QPS!C252))</f>
        <v>5.05.05</v>
      </c>
      <c r="C239" s="903" t="str">
        <f>IF(QPS!$G252="","",IF(QPS!P252="","",QPS!P252))</f>
        <v>Suministro, montaje e instalación de accesorios ( empalmes, conectores terminales, conectores tipo tee, conectores hembra, conectores macho, terminales modulares, multiconectores, tapones, sellos, etiquetas) para conductores.</v>
      </c>
      <c r="D239" s="763" t="str">
        <f>IF(QPS!$G252="","",IF(QPS!Q252="","",QPS!Q252))</f>
        <v>En alcance</v>
      </c>
      <c r="E239" s="763" t="str">
        <f>IF(QPS!$G252="","",IF(QPS!R252="","",QPS!R252))</f>
        <v>Electrica</v>
      </c>
      <c r="F239" s="810">
        <f>IF(QPS!$G252="","",IF(QPS!S252="","",QPS!S252))</f>
        <v>1</v>
      </c>
      <c r="G239" s="763" t="str">
        <f>IF(QPS!$G252="","",IF(QPS!T252="","",QPS!T252))</f>
        <v>Gbl.</v>
      </c>
      <c r="H239" s="904">
        <f>IF(QPS!$G252="","",IF(QPS!U252="","",QPS!U252))</f>
        <v>1510.7440000000001</v>
      </c>
      <c r="I239" s="904">
        <f>IF(QPS!$G252="","",IF(QPS!V252="","",QPS!V252))</f>
        <v>1510.7440000000001</v>
      </c>
      <c r="J239" s="901">
        <f>IF(QPS!$G252="","",IF(QPS!AB252="","",QPS!AB252))</f>
        <v>112</v>
      </c>
      <c r="K239" s="902">
        <f>IF(QPS!$G252="","",IF(QPS!AC252="","",QPS!AC252))</f>
        <v>0.15</v>
      </c>
      <c r="L239" s="902">
        <f>IF(QPS!$G252="","",IF(QPS!AD252="","",QPS!AD252))</f>
        <v>6.666666666666667</v>
      </c>
    </row>
    <row r="240" spans="1:12">
      <c r="A240" s="763" t="str">
        <f>IF(QPS!$G253="","",IF(QPS!B253="","",QPS!B253))</f>
        <v>8.5.5</v>
      </c>
      <c r="B240" s="900" t="str">
        <f>IF(QPS!$G253="","",IF(QPS!C253="","",QPS!C253))</f>
        <v>5.05.06</v>
      </c>
      <c r="C240" s="903" t="str">
        <f>IF(QPS!$G253="","",IF(QPS!P253="","",QPS!P253))</f>
        <v>Suministro, montaje e instalación de tarjetas de comunicación para red DeviceNet, compatible con variadores de frecuencia de bomba de dosificaicón de floculantes existentes.</v>
      </c>
      <c r="D240" s="763" t="str">
        <f>IF(QPS!$G253="","",IF(QPS!Q253="","",QPS!Q253))</f>
        <v>En alcance</v>
      </c>
      <c r="E240" s="763" t="str">
        <f>IF(QPS!$G253="","",IF(QPS!R253="","",QPS!R253))</f>
        <v>Electrica</v>
      </c>
      <c r="F240" s="810">
        <f>IF(QPS!$G253="","",IF(QPS!S253="","",QPS!S253))</f>
        <v>5</v>
      </c>
      <c r="G240" s="763" t="str">
        <f>IF(QPS!$G253="","",IF(QPS!T253="","",QPS!T253))</f>
        <v>UND</v>
      </c>
      <c r="H240" s="904">
        <f>IF(QPS!$G253="","",IF(QPS!U253="","",QPS!U253))</f>
        <v>35.322319999999998</v>
      </c>
      <c r="I240" s="904">
        <f>IF(QPS!$G253="","",IF(QPS!V253="","",QPS!V253))</f>
        <v>176.61159999999998</v>
      </c>
      <c r="J240" s="901">
        <f>IF(QPS!$G253="","",IF(QPS!AB253="","",QPS!AB253))</f>
        <v>16.8</v>
      </c>
      <c r="K240" s="902">
        <f>IF(QPS!$G253="","",IF(QPS!AC253="","",QPS!AC253))</f>
        <v>5</v>
      </c>
      <c r="L240" s="902">
        <f>IF(QPS!$G253="","",IF(QPS!AD253="","",QPS!AD253))</f>
        <v>1</v>
      </c>
    </row>
    <row r="241" spans="1:12">
      <c r="A241" s="763" t="str">
        <f>IF(QPS!$G254="","",IF(QPS!B254="","",QPS!B254))</f>
        <v>8.5.6</v>
      </c>
      <c r="B241" s="900">
        <f>IF(QPS!$G254="","",IF(QPS!C254="","",QPS!C254))</f>
        <v>5.0599999999999996</v>
      </c>
      <c r="C241" s="903" t="str">
        <f>IF(QPS!$G254="","",IF(QPS!P254="","",QPS!P254))</f>
        <v>CANALIZACIONES</v>
      </c>
      <c r="D241" s="763" t="str">
        <f>IF(QPS!$G254="","",IF(QPS!Q254="","",QPS!Q254))</f>
        <v>En alcance</v>
      </c>
      <c r="E241" s="763" t="str">
        <f>IF(QPS!$G254="","",IF(QPS!R254="","",QPS!R254))</f>
        <v>Electrica</v>
      </c>
      <c r="F241" s="810" t="str">
        <f>IF(QPS!$G254="","",IF(QPS!S254="","",QPS!S254))</f>
        <v/>
      </c>
      <c r="G241" s="763" t="str">
        <f>IF(QPS!$G254="","",IF(QPS!T254="","",QPS!T254))</f>
        <v/>
      </c>
      <c r="H241" s="904" t="str">
        <f>IF(QPS!$G254="","",IF(QPS!U254="","",QPS!U254))</f>
        <v/>
      </c>
      <c r="I241" s="904" t="str">
        <f>IF(QPS!$G254="","",IF(QPS!V254="","",QPS!V254))</f>
        <v/>
      </c>
      <c r="J241" s="901" t="str">
        <f>IF(QPS!$G254="","",IF(QPS!AB254="","",QPS!AB254))</f>
        <v/>
      </c>
      <c r="K241" s="902" t="str">
        <f>IF(QPS!$G254="","",IF(QPS!AC254="","",QPS!AC254))</f>
        <v/>
      </c>
      <c r="L241" s="902" t="str">
        <f>IF(QPS!$G254="","",IF(QPS!AD254="","",QPS!AD254))</f>
        <v/>
      </c>
    </row>
    <row r="242" spans="1:12">
      <c r="A242" s="763" t="str">
        <f>IF(QPS!$G255="","",IF(QPS!B255="","",QPS!B255))</f>
        <v>8.5.6</v>
      </c>
      <c r="B242" s="900" t="str">
        <f>IF(QPS!$G255="","",IF(QPS!C255="","",QPS!C255))</f>
        <v>5.06.01</v>
      </c>
      <c r="C242" s="903" t="str">
        <f>IF(QPS!$G255="","",IF(QPS!P255="","",QPS!P255))</f>
        <v>Suministro, montaje e instalación de tubo de acero galvanizado (RGS), con revestimiento de PVC, longitud 3m (10ft) - Ø 3/4"</v>
      </c>
      <c r="D242" s="763" t="str">
        <f>IF(QPS!$G255="","",IF(QPS!Q255="","",QPS!Q255))</f>
        <v>En alcance</v>
      </c>
      <c r="E242" s="763" t="str">
        <f>IF(QPS!$G255="","",IF(QPS!R255="","",QPS!R255))</f>
        <v>Electrica</v>
      </c>
      <c r="F242" s="810">
        <f>IF(QPS!$G255="","",IF(QPS!S255="","",QPS!S255))</f>
        <v>80</v>
      </c>
      <c r="G242" s="763" t="str">
        <f>IF(QPS!$G255="","",IF(QPS!T255="","",QPS!T255))</f>
        <v>UND</v>
      </c>
      <c r="H242" s="904">
        <f>IF(QPS!$G255="","",IF(QPS!U255="","",QPS!U255))</f>
        <v>13.64936</v>
      </c>
      <c r="I242" s="904">
        <f>IF(QPS!$G255="","",IF(QPS!V255="","",QPS!V255))</f>
        <v>1091.9487999999999</v>
      </c>
      <c r="J242" s="901">
        <f>IF(QPS!$G255="","",IF(QPS!AB255="","",QPS!AB255))</f>
        <v>89.6</v>
      </c>
      <c r="K242" s="902">
        <f>IF(QPS!$G255="","",IF(QPS!AC255="","",QPS!AC255))</f>
        <v>15</v>
      </c>
      <c r="L242" s="902">
        <f>IF(QPS!$G255="","",IF(QPS!AD255="","",QPS!AD255))</f>
        <v>5.333333333333333</v>
      </c>
    </row>
    <row r="243" spans="1:12">
      <c r="A243" s="763" t="str">
        <f>IF(QPS!$G256="","",IF(QPS!B256="","",QPS!B256))</f>
        <v>8.5.6</v>
      </c>
      <c r="B243" s="900" t="str">
        <f>IF(QPS!$G256="","",IF(QPS!C256="","",QPS!C256))</f>
        <v>5.06.02</v>
      </c>
      <c r="C243" s="903" t="str">
        <f>IF(QPS!$G256="","",IF(QPS!P256="","",QPS!P256))</f>
        <v>Suministro, montaje e instalación de tubería conduit flexible de acero recubierto C/PVC - Ø 3/4"</v>
      </c>
      <c r="D243" s="763" t="str">
        <f>IF(QPS!$G256="","",IF(QPS!Q256="","",QPS!Q256))</f>
        <v>En alcance</v>
      </c>
      <c r="E243" s="763" t="str">
        <f>IF(QPS!$G256="","",IF(QPS!R256="","",QPS!R256))</f>
        <v>Electrica</v>
      </c>
      <c r="F243" s="810">
        <f>IF(QPS!$G256="","",IF(QPS!S256="","",QPS!S256))</f>
        <v>60</v>
      </c>
      <c r="G243" s="763" t="str">
        <f>IF(QPS!$G256="","",IF(QPS!T256="","",QPS!T256))</f>
        <v>m</v>
      </c>
      <c r="H243" s="904">
        <f>IF(QPS!$G256="","",IF(QPS!U256="","",QPS!U256))</f>
        <v>18.946400000000001</v>
      </c>
      <c r="I243" s="904">
        <f>IF(QPS!$G256="","",IF(QPS!V256="","",QPS!V256))</f>
        <v>1136.7840000000001</v>
      </c>
      <c r="J243" s="901">
        <f>IF(QPS!$G256="","",IF(QPS!AB256="","",QPS!AB256))</f>
        <v>96</v>
      </c>
      <c r="K243" s="902">
        <f>IF(QPS!$G256="","",IF(QPS!AC256="","",QPS!AC256))</f>
        <v>15</v>
      </c>
      <c r="L243" s="902">
        <f>IF(QPS!$G256="","",IF(QPS!AD256="","",QPS!AD256))</f>
        <v>4</v>
      </c>
    </row>
    <row r="244" spans="1:12">
      <c r="A244" s="763" t="str">
        <f>IF(QPS!$G257="","",IF(QPS!B257="","",QPS!B257))</f>
        <v>8.5.6</v>
      </c>
      <c r="B244" s="900" t="str">
        <f>IF(QPS!$G257="","",IF(QPS!C257="","",QPS!C257))</f>
        <v>5.06.03</v>
      </c>
      <c r="C244" s="903" t="str">
        <f>IF(QPS!$G257="","",IF(QPS!P257="","",QPS!P257))</f>
        <v>Suministro, montaje e instalación de accesorios (caja condulet, uniones, bushings, abrazaderas, soporteria, etc.) para conduits de acero galvanizado RGS, con certificación UL.</v>
      </c>
      <c r="D244" s="763" t="str">
        <f>IF(QPS!$G257="","",IF(QPS!Q257="","",QPS!Q257))</f>
        <v>En alcance</v>
      </c>
      <c r="E244" s="763" t="str">
        <f>IF(QPS!$G257="","",IF(QPS!R257="","",QPS!R257))</f>
        <v>Electrica</v>
      </c>
      <c r="F244" s="810">
        <f>IF(QPS!$G257="","",IF(QPS!S257="","",QPS!S257))</f>
        <v>1</v>
      </c>
      <c r="G244" s="763" t="str">
        <f>IF(QPS!$G257="","",IF(QPS!T257="","",QPS!T257))</f>
        <v>Gbl.</v>
      </c>
      <c r="H244" s="904">
        <f>IF(QPS!$G257="","",IF(QPS!U257="","",QPS!U257))</f>
        <v>453.39200000000005</v>
      </c>
      <c r="I244" s="904">
        <f>IF(QPS!$G257="","",IF(QPS!V257="","",QPS!V257))</f>
        <v>453.39200000000005</v>
      </c>
      <c r="J244" s="901">
        <f>IF(QPS!$G257="","",IF(QPS!AB257="","",QPS!AB257))</f>
        <v>48</v>
      </c>
      <c r="K244" s="902">
        <f>IF(QPS!$G257="","",IF(QPS!AC257="","",QPS!AC257))</f>
        <v>0.2</v>
      </c>
      <c r="L244" s="902">
        <f>IF(QPS!$G257="","",IF(QPS!AD257="","",QPS!AD257))</f>
        <v>5</v>
      </c>
    </row>
    <row r="245" spans="1:12">
      <c r="A245" s="763" t="str">
        <f>IF(QPS!$G258="","",IF(QPS!B258="","",QPS!B258))</f>
        <v>8.5.7</v>
      </c>
      <c r="B245" s="900">
        <f>IF(QPS!$G258="","",IF(QPS!C258="","",QPS!C258))</f>
        <v>5.07</v>
      </c>
      <c r="C245" s="903" t="str">
        <f>IF(QPS!$G258="","",IF(QPS!P258="","",QPS!P258))</f>
        <v>PROGRAMACIÓN DE PLC Y SCADA</v>
      </c>
      <c r="D245" s="763" t="str">
        <f>IF(QPS!$G258="","",IF(QPS!Q258="","",QPS!Q258))</f>
        <v>En alcance</v>
      </c>
      <c r="E245" s="763" t="str">
        <f>IF(QPS!$G258="","",IF(QPS!R258="","",QPS!R258))</f>
        <v>Electrica</v>
      </c>
      <c r="F245" s="810" t="str">
        <f>IF(QPS!$G258="","",IF(QPS!S258="","",QPS!S258))</f>
        <v/>
      </c>
      <c r="G245" s="763" t="str">
        <f>IF(QPS!$G258="","",IF(QPS!T258="","",QPS!T258))</f>
        <v/>
      </c>
      <c r="H245" s="904" t="str">
        <f>IF(QPS!$G258="","",IF(QPS!U258="","",QPS!U258))</f>
        <v/>
      </c>
      <c r="I245" s="904" t="str">
        <f>IF(QPS!$G258="","",IF(QPS!V258="","",QPS!V258))</f>
        <v/>
      </c>
      <c r="J245" s="901" t="str">
        <f>IF(QPS!$G258="","",IF(QPS!AB258="","",QPS!AB258))</f>
        <v/>
      </c>
      <c r="K245" s="902" t="str">
        <f>IF(QPS!$G258="","",IF(QPS!AC258="","",QPS!AC258))</f>
        <v/>
      </c>
      <c r="L245" s="902" t="str">
        <f>IF(QPS!$G258="","",IF(QPS!AD258="","",QPS!AD258))</f>
        <v/>
      </c>
    </row>
    <row r="246" spans="1:12">
      <c r="A246" s="763" t="str">
        <f>IF(QPS!$G259="","",IF(QPS!B259="","",QPS!B259))</f>
        <v>8.5.7</v>
      </c>
      <c r="B246" s="900" t="str">
        <f>IF(QPS!$G259="","",IF(QPS!C259="","",QPS!C259))</f>
        <v>5.07.01</v>
      </c>
      <c r="C246" s="903" t="str">
        <f>IF(QPS!$G259="","",IF(QPS!P259="","",QPS!P259))</f>
        <v>Reconfiguración y programación del PLC existente según nueva lógica de control,para integrar instrumentos, válvulas de control, arrancadores y variadores de frecuencia. Incluye la implementación de nuevas rutinas de alarmas, secuencias de fallo y la configuración de la red de control DeviceNet, así como la verificación de transmisión y recepción de variables y señales.</v>
      </c>
      <c r="D246" s="763" t="str">
        <f>IF(QPS!$G259="","",IF(QPS!Q259="","",QPS!Q259))</f>
        <v>En alcance</v>
      </c>
      <c r="E246" s="763" t="str">
        <f>IF(QPS!$G259="","",IF(QPS!R259="","",QPS!R259))</f>
        <v>Electrica</v>
      </c>
      <c r="F246" s="810">
        <f>IF(QPS!$G259="","",IF(QPS!S259="","",QPS!S259))</f>
        <v>1</v>
      </c>
      <c r="G246" s="763" t="str">
        <f>IF(QPS!$G259="","",IF(QPS!T259="","",QPS!T259))</f>
        <v>Gbl.</v>
      </c>
      <c r="H246" s="904">
        <f>IF(QPS!$G259="","",IF(QPS!U259="","",QPS!U259))</f>
        <v>962.96309630963094</v>
      </c>
      <c r="I246" s="904">
        <f>IF(QPS!$G259="","",IF(QPS!V259="","",QPS!V259))</f>
        <v>962.96309630963094</v>
      </c>
      <c r="J246" s="901">
        <f>IF(QPS!$G259="","",IF(QPS!AB259="","",QPS!AB259))</f>
        <v>98.409840984098409</v>
      </c>
      <c r="K246" s="902">
        <f>IF(QPS!$G259="","",IF(QPS!AC259="","",QPS!AC259))</f>
        <v>0.33329999999999999</v>
      </c>
      <c r="L246" s="902">
        <f>IF(QPS!$G259="","",IF(QPS!AD259="","",QPS!AD259))</f>
        <v>3.0003000300030003</v>
      </c>
    </row>
    <row r="247" spans="1:12">
      <c r="A247" s="763" t="str">
        <f>IF(QPS!$G260="","",IF(QPS!B260="","",QPS!B260))</f>
        <v>8.5.7</v>
      </c>
      <c r="B247" s="900" t="str">
        <f>IF(QPS!$G260="","",IF(QPS!C260="","",QPS!C260))</f>
        <v>5.07.02</v>
      </c>
      <c r="C247" s="903" t="str">
        <f>IF(QPS!$G260="","",IF(QPS!P260="","",QPS!P260))</f>
        <v>Actualización y rediseño de interfaz SCADA según nuevas rutinas de alarmas, secuencias de fallo y el control de arranque/parada de arrancadores y VFDs desde la interfaz gráfica. Incluye pruebas de visualización de alarmas, variables de instrumentos y estados y variables de arrancadores y VFDs.</v>
      </c>
      <c r="D247" s="763" t="str">
        <f>IF(QPS!$G260="","",IF(QPS!Q260="","",QPS!Q260))</f>
        <v>En alcance</v>
      </c>
      <c r="E247" s="763" t="str">
        <f>IF(QPS!$G260="","",IF(QPS!R260="","",QPS!R260))</f>
        <v>Electrica</v>
      </c>
      <c r="F247" s="810">
        <f>IF(QPS!$G260="","",IF(QPS!S260="","",QPS!S260))</f>
        <v>1</v>
      </c>
      <c r="G247" s="763" t="str">
        <f>IF(QPS!$G260="","",IF(QPS!T260="","",QPS!T260))</f>
        <v>Gbl.</v>
      </c>
      <c r="H247" s="904">
        <f>IF(QPS!$G260="","",IF(QPS!U260="","",QPS!U260))</f>
        <v>641.91120000000001</v>
      </c>
      <c r="I247" s="904">
        <f>IF(QPS!$G260="","",IF(QPS!V260="","",QPS!V260))</f>
        <v>641.91120000000001</v>
      </c>
      <c r="J247" s="901">
        <f>IF(QPS!$G260="","",IF(QPS!AB260="","",QPS!AB260))</f>
        <v>65.599999999999994</v>
      </c>
      <c r="K247" s="902">
        <f>IF(QPS!$G260="","",IF(QPS!AC260="","",QPS!AC260))</f>
        <v>0.33333000000000002</v>
      </c>
      <c r="L247" s="902">
        <f>IF(QPS!$G260="","",IF(QPS!AD260="","",QPS!AD260))</f>
        <v>3.0000300003000029</v>
      </c>
    </row>
    <row r="248" spans="1:12">
      <c r="A248" s="763" t="str">
        <f>IF(QPS!$G261="","",IF(QPS!B261="","",QPS!B261))</f>
        <v>8.5.8</v>
      </c>
      <c r="B248" s="900">
        <f>IF(QPS!$G261="","",IF(QPS!C261="","",QPS!C261))</f>
        <v>5.07</v>
      </c>
      <c r="C248" s="903" t="str">
        <f>IF(QPS!$G261="","",IF(QPS!P261="","",QPS!P261))</f>
        <v>PRUEBAS</v>
      </c>
      <c r="D248" s="763" t="str">
        <f>IF(QPS!$G261="","",IF(QPS!Q261="","",QPS!Q261))</f>
        <v>En alcance</v>
      </c>
      <c r="E248" s="763" t="str">
        <f>IF(QPS!$G261="","",IF(QPS!R261="","",QPS!R261))</f>
        <v>Electrica</v>
      </c>
      <c r="F248" s="810">
        <f>IF(QPS!$G261="","",IF(QPS!S261="","",QPS!S261))</f>
        <v>1</v>
      </c>
      <c r="G248" s="763" t="str">
        <f>IF(QPS!$G261="","",IF(QPS!T261="","",QPS!T261))</f>
        <v>Gbl.</v>
      </c>
      <c r="H248" s="904" t="str">
        <f>IF(QPS!$G261="","",IF(QPS!U261="","",QPS!U261))</f>
        <v/>
      </c>
      <c r="I248" s="904">
        <f>IF(QPS!$G261="","",IF(QPS!V261="","",QPS!V261))</f>
        <v>0</v>
      </c>
      <c r="J248" s="901">
        <f>IF(QPS!$G261="","",IF(QPS!AB261="","",QPS!AB261))</f>
        <v>0</v>
      </c>
      <c r="K248" s="902">
        <f>IF(QPS!$G261="","",IF(QPS!AC261="","",QPS!AC261))</f>
        <v>0.5</v>
      </c>
      <c r="L248" s="902">
        <f>IF(QPS!$G261="","",IF(QPS!AD261="","",QPS!AD261))</f>
        <v>2</v>
      </c>
    </row>
    <row r="249" spans="1:12">
      <c r="A249" s="763" t="str">
        <f>IF(QPS!$G262="","",IF(QPS!B262="","",QPS!B262))</f>
        <v>8.5.9</v>
      </c>
      <c r="B249" s="900">
        <f>IF(QPS!$G262="","",IF(QPS!C262="","",QPS!C262))</f>
        <v>5.08</v>
      </c>
      <c r="C249" s="903" t="str">
        <f>IF(QPS!$G262="","",IF(QPS!P262="","",QPS!P262))</f>
        <v>SOPORTE EN PUESTA DE SERVICIO</v>
      </c>
      <c r="D249" s="763" t="str">
        <f>IF(QPS!$G262="","",IF(QPS!Q262="","",QPS!Q262))</f>
        <v>En alcance</v>
      </c>
      <c r="E249" s="763" t="str">
        <f>IF(QPS!$G262="","",IF(QPS!R262="","",QPS!R262))</f>
        <v>Electrica</v>
      </c>
      <c r="F249" s="810">
        <f>IF(QPS!$G262="","",IF(QPS!S262="","",QPS!S262))</f>
        <v>1</v>
      </c>
      <c r="G249" s="763" t="str">
        <f>IF(QPS!$G262="","",IF(QPS!T262="","",QPS!T262))</f>
        <v>Gbl.</v>
      </c>
      <c r="H249" s="904" t="str">
        <f>IF(QPS!$G262="","",IF(QPS!U262="","",QPS!U262))</f>
        <v/>
      </c>
      <c r="I249" s="904">
        <f>IF(QPS!$G262="","",IF(QPS!V262="","",QPS!V262))</f>
        <v>0</v>
      </c>
      <c r="J249" s="901">
        <f>IF(QPS!$G262="","",IF(QPS!AB262="","",QPS!AB262))</f>
        <v>0</v>
      </c>
      <c r="K249" s="902">
        <f>IF(QPS!$G262="","",IF(QPS!AC262="","",QPS!AC262))</f>
        <v>1</v>
      </c>
      <c r="L249" s="902">
        <f>IF(QPS!$G262="","",IF(QPS!AD262="","",QPS!AD262))</f>
        <v>1</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5E07D-D95C-47FF-972F-25103412263B}">
  <dimension ref="A1:L203"/>
  <sheetViews>
    <sheetView workbookViewId="0"/>
  </sheetViews>
  <sheetFormatPr baseColWidth="10" defaultRowHeight="12.75"/>
  <cols>
    <col min="1" max="1" width="9.85546875" customWidth="1"/>
    <col min="2" max="2" width="57.140625" customWidth="1"/>
    <col min="3" max="3" width="17.5703125" customWidth="1"/>
    <col min="4" max="5" width="10.42578125" customWidth="1"/>
    <col min="6" max="6" width="13.28515625" customWidth="1"/>
    <col min="7" max="7" width="15.28515625" customWidth="1"/>
    <col min="8" max="8" width="9.5703125" customWidth="1"/>
    <col min="11" max="11" width="8.5703125" customWidth="1"/>
    <col min="12" max="12" width="9.5703125" customWidth="1"/>
  </cols>
  <sheetData>
    <row r="1" spans="1:12" ht="18.75">
      <c r="A1" s="906" t="s">
        <v>1458</v>
      </c>
    </row>
    <row r="2" spans="1:12" ht="13.5">
      <c r="A2" s="907" t="s">
        <v>1459</v>
      </c>
    </row>
    <row r="4" spans="1:12" ht="18">
      <c r="A4" s="905" t="s">
        <v>34</v>
      </c>
      <c r="B4" s="905" t="s">
        <v>1460</v>
      </c>
      <c r="C4" s="905" t="s">
        <v>1447</v>
      </c>
      <c r="D4" s="905" t="s">
        <v>39</v>
      </c>
      <c r="E4" s="905" t="s">
        <v>1461</v>
      </c>
      <c r="F4" s="905" t="s">
        <v>1462</v>
      </c>
      <c r="G4" s="905" t="s">
        <v>46</v>
      </c>
      <c r="H4" s="905" t="s">
        <v>659</v>
      </c>
      <c r="I4" s="905" t="s">
        <v>1438</v>
      </c>
      <c r="J4" s="905" t="s">
        <v>1439</v>
      </c>
      <c r="K4" s="905" t="s">
        <v>1463</v>
      </c>
      <c r="L4" s="905" t="s">
        <v>1475</v>
      </c>
    </row>
    <row r="5" spans="1:12">
      <c r="A5" s="908">
        <f>IF(QPS!C15="","",QPS!C15)</f>
        <v>1.01</v>
      </c>
      <c r="B5" s="909" t="str">
        <f>IF(QPS!P15="","",QPS!P15)</f>
        <v>TRABAJOS PRELIMINARES</v>
      </c>
      <c r="C5" s="910" t="str">
        <f>IF(QPS!R15="","",QPS!R15)</f>
        <v>Civil</v>
      </c>
      <c r="D5" s="911" t="str">
        <f>IF(QPS!S15="","",QPS!S15)</f>
        <v/>
      </c>
      <c r="E5" s="910" t="str">
        <f>IF(QPS!T15="","",QPS!T15)</f>
        <v/>
      </c>
      <c r="F5" s="912" t="str">
        <f>IF(QPS!U15="","",QPS!U15)</f>
        <v/>
      </c>
      <c r="G5" s="912" t="str">
        <f>IF(QPS!V15="","",QPS!V15)</f>
        <v/>
      </c>
      <c r="H5" s="911" t="str">
        <f>IF(QPS!AB15="","",QPS!AB15)</f>
        <v/>
      </c>
      <c r="I5" s="911" t="str">
        <f>IF(QPS!AC15="","",QPS!AC15)</f>
        <v/>
      </c>
      <c r="J5" s="913" t="str">
        <f>IF(QPS!AD15="","",QPS!AD15)</f>
        <v/>
      </c>
      <c r="K5" s="914">
        <v>15</v>
      </c>
    </row>
    <row r="6" spans="1:12">
      <c r="A6" s="988">
        <f>IF(QPS!C16="","",QPS!C16)</f>
        <v>1.0101</v>
      </c>
      <c r="B6" s="989" t="str">
        <f>IF(QPS!P16="","",QPS!P16)</f>
        <v>Movilización y desmovilización</v>
      </c>
      <c r="C6" s="990" t="str">
        <f>IF(QPS!R16="","",QPS!R16)</f>
        <v>Civil</v>
      </c>
      <c r="D6" s="991">
        <f>IF(QPS!S16="","",QPS!S16)</f>
        <v>1</v>
      </c>
      <c r="E6" s="990" t="str">
        <f>IF(QPS!T16="","",QPS!T16)</f>
        <v>Glb.</v>
      </c>
      <c r="F6" s="992">
        <f>IF(QPS!U16="","",QPS!U16)</f>
        <v>6797.2599999999993</v>
      </c>
      <c r="G6" s="992">
        <f>IF(QPS!V16="","",QPS!V16)</f>
        <v>6797.2599999999993</v>
      </c>
      <c r="H6" s="991">
        <f>IF(QPS!AB16="","",QPS!AB16)</f>
        <v>200</v>
      </c>
      <c r="I6" s="991">
        <f>IF(QPS!AC16="","",QPS!AC16)</f>
        <v>0.2</v>
      </c>
      <c r="J6" s="993">
        <f>IF(QPS!AD16="","",QPS!AD16)</f>
        <v>5</v>
      </c>
      <c r="K6" s="994">
        <v>16</v>
      </c>
      <c r="L6" s="995" t="s">
        <v>1483</v>
      </c>
    </row>
    <row r="7" spans="1:12">
      <c r="A7" s="988">
        <f>IF(QPS!C17="","",QPS!C17)</f>
        <v>1.0102</v>
      </c>
      <c r="B7" s="989" t="str">
        <f>IF(QPS!P17="","",QPS!P17)</f>
        <v>Trazo y replanteo (preliminar y durante la obra)</v>
      </c>
      <c r="C7" s="990" t="str">
        <f>IF(QPS!R17="","",QPS!R17)</f>
        <v>Civil</v>
      </c>
      <c r="D7" s="991">
        <f>IF(QPS!S17="","",QPS!S17)</f>
        <v>1</v>
      </c>
      <c r="E7" s="990" t="str">
        <f>IF(QPS!T17="","",QPS!T17)</f>
        <v>Glb.</v>
      </c>
      <c r="F7" s="992">
        <f>IF(QPS!U17="","",QPS!U17)</f>
        <v>518.25028571428572</v>
      </c>
      <c r="G7" s="992">
        <f>IF(QPS!V17="","",QPS!V17)</f>
        <v>518.25028571428572</v>
      </c>
      <c r="H7" s="991">
        <f>IF(QPS!AB17="","",QPS!AB17)</f>
        <v>48</v>
      </c>
      <c r="I7" s="991">
        <f>IF(QPS!AC17="","",QPS!AC17)</f>
        <v>0.5</v>
      </c>
      <c r="J7" s="993">
        <f>IF(QPS!AD17="","",QPS!AD17)</f>
        <v>2</v>
      </c>
      <c r="K7" s="994">
        <v>17</v>
      </c>
      <c r="L7" s="995"/>
    </row>
    <row r="8" spans="1:12">
      <c r="A8" s="988">
        <f>IF(QPS!C18="","",QPS!C18)</f>
        <v>1.0103</v>
      </c>
      <c r="B8" s="989" t="str">
        <f>IF(QPS!P18="","",QPS!P18)</f>
        <v>Limpieza del área de trabajo</v>
      </c>
      <c r="C8" s="990" t="str">
        <f>IF(QPS!R18="","",QPS!R18)</f>
        <v>Civil</v>
      </c>
      <c r="D8" s="991">
        <f>IF(QPS!S18="","",QPS!S18)</f>
        <v>1</v>
      </c>
      <c r="E8" s="990" t="str">
        <f>IF(QPS!T18="","",QPS!T18)</f>
        <v>Glb.</v>
      </c>
      <c r="F8" s="992">
        <f>IF(QPS!U18="","",QPS!U18)</f>
        <v>236.976</v>
      </c>
      <c r="G8" s="992">
        <f>IF(QPS!V18="","",QPS!V18)</f>
        <v>236.976</v>
      </c>
      <c r="H8" s="991">
        <f>IF(QPS!AB18="","",QPS!AB18)</f>
        <v>33.6</v>
      </c>
      <c r="I8" s="991">
        <f>IF(QPS!AC18="","",QPS!AC18)</f>
        <v>1</v>
      </c>
      <c r="J8" s="993">
        <f>IF(QPS!AD18="","",QPS!AD18)</f>
        <v>1</v>
      </c>
      <c r="K8" s="994">
        <v>18</v>
      </c>
      <c r="L8" s="995"/>
    </row>
    <row r="9" spans="1:12">
      <c r="A9" s="922">
        <f>IF(QPS!C20="","",QPS!C20)</f>
        <v>2.0099999999999998</v>
      </c>
      <c r="B9" s="923" t="str">
        <f>IF(QPS!P20="","",QPS!P20)</f>
        <v>DEMOLICIÓN</v>
      </c>
      <c r="C9" s="924" t="str">
        <f>IF(QPS!R20="","",QPS!R20)</f>
        <v>Civil</v>
      </c>
      <c r="D9" s="925" t="str">
        <f>IF(QPS!S20="","",QPS!S20)</f>
        <v/>
      </c>
      <c r="E9" s="924" t="str">
        <f>IF(QPS!T20="","",QPS!T20)</f>
        <v> </v>
      </c>
      <c r="F9" s="926" t="str">
        <f>IF(QPS!U20="","",QPS!U20)</f>
        <v/>
      </c>
      <c r="G9" s="926" t="str">
        <f>IF(QPS!V20="","",QPS!V20)</f>
        <v/>
      </c>
      <c r="H9" s="925" t="str">
        <f>IF(QPS!AB20="","",QPS!AB20)</f>
        <v/>
      </c>
      <c r="I9" s="925" t="str">
        <f>IF(QPS!AC20="","",QPS!AC20)</f>
        <v/>
      </c>
      <c r="J9" s="927" t="str">
        <f>IF(QPS!AD20="","",QPS!AD20)</f>
        <v/>
      </c>
      <c r="K9" s="928">
        <v>20</v>
      </c>
    </row>
    <row r="10" spans="1:12">
      <c r="A10" s="915">
        <f>IF(QPS!C21="","",QPS!C21)</f>
        <v>2.0101</v>
      </c>
      <c r="B10" s="916" t="str">
        <f>IF(QPS!P21="","",QPS!P21)</f>
        <v>Demolición de bases e = 50 cm</v>
      </c>
      <c r="C10" s="917" t="str">
        <f>IF(QPS!R21="","",QPS!R21)</f>
        <v>Civil</v>
      </c>
      <c r="D10" s="918">
        <f>IF(QPS!S21="","",QPS!S21)</f>
        <v>1.28</v>
      </c>
      <c r="E10" s="917" t="str">
        <f>IF(QPS!T21="","",QPS!T21)</f>
        <v>m3</v>
      </c>
      <c r="F10" s="919">
        <f>IF(QPS!U21="","",QPS!U21)</f>
        <v>420.851</v>
      </c>
      <c r="G10" s="919">
        <f>IF(QPS!V21="","",QPS!V21)</f>
        <v>538.68928000000005</v>
      </c>
      <c r="H10" s="918">
        <f>IF(QPS!AB21="","",QPS!AB21)</f>
        <v>53.760000000000005</v>
      </c>
      <c r="I10" s="918">
        <f>IF(QPS!AC21="","",QPS!AC21)</f>
        <v>0.4</v>
      </c>
      <c r="J10" s="920">
        <f>IF(QPS!AD21="","",QPS!AD21)</f>
        <v>3.1999999999999997</v>
      </c>
      <c r="K10" s="921">
        <v>21</v>
      </c>
    </row>
    <row r="11" spans="1:12">
      <c r="A11" s="922">
        <f>IF(QPS!C22="","",QPS!C22)</f>
        <v>2.02</v>
      </c>
      <c r="B11" s="923" t="str">
        <f>IF(QPS!P22="","",QPS!P22)</f>
        <v>CONCRETO SIMPLE</v>
      </c>
      <c r="C11" s="924" t="str">
        <f>IF(QPS!R22="","",QPS!R22)</f>
        <v>Civil</v>
      </c>
      <c r="D11" s="925" t="str">
        <f>IF(QPS!S22="","",QPS!S22)</f>
        <v/>
      </c>
      <c r="E11" s="924" t="str">
        <f>IF(QPS!T22="","",QPS!T22)</f>
        <v> </v>
      </c>
      <c r="F11" s="926" t="str">
        <f>IF(QPS!U22="","",QPS!U22)</f>
        <v/>
      </c>
      <c r="G11" s="926" t="str">
        <f>IF(QPS!V22="","",QPS!V22)</f>
        <v/>
      </c>
      <c r="H11" s="925" t="str">
        <f>IF(QPS!AB22="","",QPS!AB22)</f>
        <v/>
      </c>
      <c r="I11" s="925" t="str">
        <f>IF(QPS!AC22="","",QPS!AC22)</f>
        <v/>
      </c>
      <c r="J11" s="927" t="str">
        <f>IF(QPS!AD22="","",QPS!AD22)</f>
        <v/>
      </c>
      <c r="K11" s="928">
        <v>22</v>
      </c>
    </row>
    <row r="12" spans="1:12">
      <c r="A12" s="915">
        <f>IF(QPS!C23="","",QPS!C23)</f>
        <v>2.0201000000000002</v>
      </c>
      <c r="B12" s="916" t="str">
        <f>IF(QPS!P23="","",QPS!P23)</f>
        <v>Concreto simple f'c=100 kg/cm2</v>
      </c>
      <c r="C12" s="917" t="str">
        <f>IF(QPS!R23="","",QPS!R23)</f>
        <v>Civil</v>
      </c>
      <c r="D12" s="918">
        <f>IF(QPS!S23="","",QPS!S23)</f>
        <v>8.0250000000000002E-2</v>
      </c>
      <c r="E12" s="917" t="str">
        <f>IF(QPS!T23="","",QPS!T23)</f>
        <v>m3</v>
      </c>
      <c r="F12" s="919">
        <f>IF(QPS!U23="","",QPS!U23)</f>
        <v>268.55525333333333</v>
      </c>
      <c r="G12" s="919">
        <f>IF(QPS!V23="","",QPS!V23)</f>
        <v>21.551559080000001</v>
      </c>
      <c r="H12" s="918">
        <f>IF(QPS!AB23="","",QPS!AB23)</f>
        <v>0.35095999999999994</v>
      </c>
      <c r="I12" s="918">
        <f>IF(QPS!AC23="","",QPS!AC23)</f>
        <v>15</v>
      </c>
      <c r="J12" s="920">
        <f>IF(QPS!AD23="","",QPS!AD23)</f>
        <v>5.3499999999999997E-3</v>
      </c>
      <c r="K12" s="921">
        <v>23</v>
      </c>
    </row>
    <row r="13" spans="1:12">
      <c r="A13" s="922">
        <f>IF(QPS!C24="","",QPS!C24)</f>
        <v>2.0299999999999998</v>
      </c>
      <c r="B13" s="923" t="str">
        <f>IF(QPS!P24="","",QPS!P24)</f>
        <v>CONCRETO ARMADO</v>
      </c>
      <c r="C13" s="924" t="str">
        <f>IF(QPS!R24="","",QPS!R24)</f>
        <v>Civil</v>
      </c>
      <c r="D13" s="925" t="str">
        <f>IF(QPS!S24="","",QPS!S24)</f>
        <v/>
      </c>
      <c r="E13" s="924" t="str">
        <f>IF(QPS!T24="","",QPS!T24)</f>
        <v/>
      </c>
      <c r="F13" s="926" t="str">
        <f>IF(QPS!U24="","",QPS!U24)</f>
        <v/>
      </c>
      <c r="G13" s="926" t="str">
        <f>IF(QPS!V24="","",QPS!V24)</f>
        <v/>
      </c>
      <c r="H13" s="925" t="str">
        <f>IF(QPS!AB24="","",QPS!AB24)</f>
        <v/>
      </c>
      <c r="I13" s="925" t="str">
        <f>IF(QPS!AC24="","",QPS!AC24)</f>
        <v/>
      </c>
      <c r="J13" s="927" t="str">
        <f>IF(QPS!AD24="","",QPS!AD24)</f>
        <v/>
      </c>
      <c r="K13" s="928">
        <v>24</v>
      </c>
    </row>
    <row r="14" spans="1:12">
      <c r="A14" s="915">
        <f>IF(QPS!C25="","",QPS!C25)</f>
        <v>2.0301</v>
      </c>
      <c r="B14" s="916" t="str">
        <f>IF(QPS!P25="","",QPS!P25)</f>
        <v>Concreto f'c=25MPa, Cemento tipo HS</v>
      </c>
      <c r="C14" s="917" t="str">
        <f>IF(QPS!R25="","",QPS!R25)</f>
        <v>Civil</v>
      </c>
      <c r="D14" s="918">
        <f>IF(QPS!S25="","",QPS!S25)</f>
        <v>0.89700000000000002</v>
      </c>
      <c r="E14" s="917" t="str">
        <f>IF(QPS!T25="","",QPS!T25)</f>
        <v>m3</v>
      </c>
      <c r="F14" s="919">
        <f>IF(QPS!U25="","",QPS!U25)</f>
        <v>321.2052533333333</v>
      </c>
      <c r="G14" s="919">
        <f>IF(QPS!V25="","",QPS!V25)</f>
        <v>288.12111224</v>
      </c>
      <c r="H14" s="918">
        <f>IF(QPS!AB25="","",QPS!AB25)</f>
        <v>3.9228800000000001</v>
      </c>
      <c r="I14" s="918">
        <f>IF(QPS!AC25="","",QPS!AC25)</f>
        <v>15</v>
      </c>
      <c r="J14" s="920">
        <f>IF(QPS!AD25="","",QPS!AD25)</f>
        <v>5.9799999999999999E-2</v>
      </c>
      <c r="K14" s="921">
        <v>25</v>
      </c>
    </row>
    <row r="15" spans="1:12">
      <c r="A15" s="915">
        <f>IF(QPS!C26="","",QPS!C26)</f>
        <v>2.0302000000000002</v>
      </c>
      <c r="B15" s="916" t="str">
        <f>IF(QPS!P26="","",QPS!P26)</f>
        <v>Encofrado y desencofrado</v>
      </c>
      <c r="C15" s="917" t="str">
        <f>IF(QPS!R26="","",QPS!R26)</f>
        <v>Civil</v>
      </c>
      <c r="D15" s="918">
        <f>IF(QPS!S26="","",QPS!S26)</f>
        <v>7</v>
      </c>
      <c r="E15" s="917" t="str">
        <f>IF(QPS!T26="","",QPS!T26)</f>
        <v>m2</v>
      </c>
      <c r="F15" s="919">
        <f>IF(QPS!U26="","",QPS!U26)</f>
        <v>29.719166666666666</v>
      </c>
      <c r="G15" s="919">
        <f>IF(QPS!V26="","",QPS!V26)</f>
        <v>208.03416666666666</v>
      </c>
      <c r="H15" s="918">
        <f>IF(QPS!AB26="","",QPS!AB26)</f>
        <v>6.8444444444444432</v>
      </c>
      <c r="I15" s="918">
        <f>IF(QPS!AC26="","",QPS!AC26)</f>
        <v>18</v>
      </c>
      <c r="J15" s="920">
        <f>IF(QPS!AD26="","",QPS!AD26)</f>
        <v>0.3888888888888889</v>
      </c>
      <c r="K15" s="921">
        <v>26</v>
      </c>
    </row>
    <row r="16" spans="1:12">
      <c r="A16" s="915">
        <f>IF(QPS!C27="","",QPS!C27)</f>
        <v>2.0303000000000004</v>
      </c>
      <c r="B16" s="916" t="str">
        <f>IF(QPS!P27="","",QPS!P27)</f>
        <v>Acero de Refuerzo (ASTM A-615 G 60, fy = 420 MPa)</v>
      </c>
      <c r="C16" s="917" t="str">
        <f>IF(QPS!R27="","",QPS!R27)</f>
        <v>Civil</v>
      </c>
      <c r="D16" s="918">
        <f>IF(QPS!S27="","",QPS!S27)</f>
        <v>85.155000000000001</v>
      </c>
      <c r="E16" s="917" t="str">
        <f>IF(QPS!T27="","",QPS!T27)</f>
        <v>kg</v>
      </c>
      <c r="F16" s="919">
        <f>IF(QPS!U27="","",QPS!U27)</f>
        <v>2.4012752000000002</v>
      </c>
      <c r="G16" s="919">
        <f>IF(QPS!V27="","",QPS!V27)</f>
        <v>204.48058965600001</v>
      </c>
      <c r="H16" s="918">
        <f>IF(QPS!AB27="","",QPS!AB27)</f>
        <v>5.9949120000000011</v>
      </c>
      <c r="I16" s="918">
        <f>IF(QPS!AC27="","",QPS!AC27)</f>
        <v>250</v>
      </c>
      <c r="J16" s="920">
        <f>IF(QPS!AD27="","",QPS!AD27)</f>
        <v>0.34061999999999998</v>
      </c>
      <c r="K16" s="921">
        <v>27</v>
      </c>
    </row>
    <row r="17" spans="1:11">
      <c r="A17" s="922">
        <f>IF(QPS!C28="","",QPS!C28)</f>
        <v>2.04</v>
      </c>
      <c r="B17" s="923" t="str">
        <f>IF(QPS!P28="","",QPS!P28)</f>
        <v>OTROS</v>
      </c>
      <c r="C17" s="924" t="str">
        <f>IF(QPS!R28="","",QPS!R28)</f>
        <v>Civil</v>
      </c>
      <c r="D17" s="925" t="str">
        <f>IF(QPS!S28="","",QPS!S28)</f>
        <v/>
      </c>
      <c r="E17" s="924" t="str">
        <f>IF(QPS!T28="","",QPS!T28)</f>
        <v/>
      </c>
      <c r="F17" s="926" t="str">
        <f>IF(QPS!U28="","",QPS!U28)</f>
        <v/>
      </c>
      <c r="G17" s="926" t="str">
        <f>IF(QPS!V28="","",QPS!V28)</f>
        <v/>
      </c>
      <c r="H17" s="925" t="str">
        <f>IF(QPS!AB28="","",QPS!AB28)</f>
        <v/>
      </c>
      <c r="I17" s="925" t="str">
        <f>IF(QPS!AC28="","",QPS!AC28)</f>
        <v/>
      </c>
      <c r="J17" s="927" t="str">
        <f>IF(QPS!AD28="","",QPS!AD28)</f>
        <v/>
      </c>
      <c r="K17" s="928">
        <v>28</v>
      </c>
    </row>
    <row r="18" spans="1:11" ht="18">
      <c r="A18" s="915">
        <f>IF(QPS!C29="","",QPS!C29)</f>
        <v>2.0401000000000002</v>
      </c>
      <c r="B18" s="916" t="str">
        <f>IF(QPS!P29="","",QPS!P29)</f>
        <v>Varilla roscada tipo HAS o equivalente tecnico Ø 1" L=30cm, contratuerca y arandela, tipo de anclaje quimico adhesivo HIT-HY 200 o equivalente tecnico</v>
      </c>
      <c r="C18" s="917" t="str">
        <f>IF(QPS!R29="","",QPS!R29)</f>
        <v>Civil</v>
      </c>
      <c r="D18" s="918">
        <f>IF(QPS!S29="","",QPS!S29)</f>
        <v>12</v>
      </c>
      <c r="E18" s="917" t="str">
        <f>IF(QPS!T29="","",QPS!T29)</f>
        <v>UND</v>
      </c>
      <c r="F18" s="919">
        <f>IF(QPS!U29="","",QPS!U29)</f>
        <v>117.23702</v>
      </c>
      <c r="G18" s="919">
        <f>IF(QPS!V29="","",QPS!V29)</f>
        <v>1406.8442399999999</v>
      </c>
      <c r="H18" s="918">
        <f>IF(QPS!AB29="","",QPS!AB29)</f>
        <v>10.080000000000002</v>
      </c>
      <c r="I18" s="918">
        <f>IF(QPS!AC29="","",QPS!AC29)</f>
        <v>20</v>
      </c>
      <c r="J18" s="920">
        <f>IF(QPS!AD29="","",QPS!AD29)</f>
        <v>0.6</v>
      </c>
      <c r="K18" s="921">
        <v>29</v>
      </c>
    </row>
    <row r="19" spans="1:11">
      <c r="A19" s="915">
        <f>IF(QPS!C30="","",QPS!C30)</f>
        <v>2.0402000000000005</v>
      </c>
      <c r="B19" s="916" t="str">
        <f>IF(QPS!P30="","",QPS!P30)</f>
        <v>Juntas de expansión de acuerdo al plano estándar CRD-DWG-11760-1-33-4002</v>
      </c>
      <c r="C19" s="917" t="str">
        <f>IF(QPS!R30="","",QPS!R30)</f>
        <v>Civil</v>
      </c>
      <c r="D19" s="918">
        <f>IF(QPS!S30="","",QPS!S30)</f>
        <v>9.5</v>
      </c>
      <c r="E19" s="917" t="str">
        <f>IF(QPS!T30="","",QPS!T30)</f>
        <v>m</v>
      </c>
      <c r="F19" s="919">
        <f>IF(QPS!U30="","",QPS!U30)</f>
        <v>22.76202</v>
      </c>
      <c r="G19" s="919">
        <f>IF(QPS!V30="","",QPS!V30)</f>
        <v>216.23919000000001</v>
      </c>
      <c r="H19" s="918">
        <f>IF(QPS!AB30="","",QPS!AB30)</f>
        <v>7.98</v>
      </c>
      <c r="I19" s="918">
        <f>IF(QPS!AC30="","",QPS!AC30)</f>
        <v>20</v>
      </c>
      <c r="J19" s="920">
        <f>IF(QPS!AD30="","",QPS!AD30)</f>
        <v>0.47499999999999998</v>
      </c>
      <c r="K19" s="921">
        <v>30</v>
      </c>
    </row>
    <row r="20" spans="1:11">
      <c r="A20" s="915">
        <f>IF(QPS!C31="","",QPS!C31)</f>
        <v>2.0403000000000007</v>
      </c>
      <c r="B20" s="916" t="str">
        <f>IF(QPS!P31="","",QPS!P31)</f>
        <v>Soporte metálico ASTM A36 para tuberías y tableros eléctricos</v>
      </c>
      <c r="C20" s="917" t="str">
        <f>IF(QPS!R31="","",QPS!R31)</f>
        <v>Civil</v>
      </c>
      <c r="D20" s="918">
        <f>IF(QPS!S31="","",QPS!S31)</f>
        <v>653.49</v>
      </c>
      <c r="E20" s="917" t="str">
        <f>IF(QPS!T31="","",QPS!T31)</f>
        <v>kg</v>
      </c>
      <c r="F20" s="919">
        <f>IF(QPS!U31="","",QPS!U31)</f>
        <v>6.8543615999999998</v>
      </c>
      <c r="G20" s="919">
        <f>IF(QPS!V31="","",QPS!V31)</f>
        <v>4479.2567619840001</v>
      </c>
      <c r="H20" s="918">
        <f>IF(QPS!AB31="","",QPS!AB31)</f>
        <v>43.914528000000004</v>
      </c>
      <c r="I20" s="918">
        <f>IF(QPS!AC31="","",QPS!AC31)</f>
        <v>250</v>
      </c>
      <c r="J20" s="920">
        <f>IF(QPS!AD31="","",QPS!AD31)</f>
        <v>2.6139600000000001</v>
      </c>
      <c r="K20" s="921">
        <v>31</v>
      </c>
    </row>
    <row r="21" spans="1:11">
      <c r="A21" s="915">
        <f>IF(QPS!C32="","",QPS!C32)</f>
        <v>2.0404000000000009</v>
      </c>
      <c r="B21" s="916" t="str">
        <f>IF(QPS!P32="","",QPS!P32)</f>
        <v>Placa base para soportería de tuberías</v>
      </c>
      <c r="C21" s="917" t="str">
        <f>IF(QPS!R32="","",QPS!R32)</f>
        <v>Civil</v>
      </c>
      <c r="D21" s="918">
        <f>IF(QPS!S32="","",QPS!S32)</f>
        <v>330.92</v>
      </c>
      <c r="E21" s="917" t="str">
        <f>IF(QPS!T32="","",QPS!T32)</f>
        <v>kg</v>
      </c>
      <c r="F21" s="919">
        <f>IF(QPS!U32="","",QPS!U32)</f>
        <v>6.8543615999999998</v>
      </c>
      <c r="G21" s="919">
        <f>IF(QPS!V32="","",QPS!V32)</f>
        <v>2268.2453406720001</v>
      </c>
      <c r="H21" s="918">
        <f>IF(QPS!AB32="","",QPS!AB32)</f>
        <v>22.237824000000003</v>
      </c>
      <c r="I21" s="918">
        <f>IF(QPS!AC32="","",QPS!AC32)</f>
        <v>250</v>
      </c>
      <c r="J21" s="920">
        <f>IF(QPS!AD32="","",QPS!AD32)</f>
        <v>1.32368</v>
      </c>
      <c r="K21" s="921">
        <v>32</v>
      </c>
    </row>
    <row r="22" spans="1:11" ht="18">
      <c r="A22" s="915">
        <f>IF(QPS!C33="","",QPS!C33)</f>
        <v>2.0405000000000011</v>
      </c>
      <c r="B22" s="916" t="str">
        <f>IF(QPS!P33="","",QPS!P33)</f>
        <v>Mortero de nivelacion de cemento e=25 mm, De acuerdo Especificación técnica 000.215.03600_0</v>
      </c>
      <c r="C22" s="917" t="str">
        <f>IF(QPS!R33="","",QPS!R33)</f>
        <v>Civil</v>
      </c>
      <c r="D22" s="918">
        <f>IF(QPS!S33="","",QPS!S33)</f>
        <v>104.16537500000001</v>
      </c>
      <c r="E22" s="917" t="str">
        <f>IF(QPS!T33="","",QPS!T33)</f>
        <v>Lt</v>
      </c>
      <c r="F22" s="919">
        <f>IF(QPS!U33="","",QPS!U33)</f>
        <v>21.550510588235294</v>
      </c>
      <c r="G22" s="919">
        <f>IF(QPS!V33="","",QPS!V33)</f>
        <v>2244.8170168650004</v>
      </c>
      <c r="H22" s="918">
        <f>IF(QPS!AB33="","",QPS!AB33)</f>
        <v>174.99783000000002</v>
      </c>
      <c r="I22" s="918">
        <f>IF(QPS!AC33="","",QPS!AC33)</f>
        <v>10</v>
      </c>
      <c r="J22" s="920">
        <f>IF(QPS!AD33="","",QPS!AD33)</f>
        <v>10.4165375</v>
      </c>
      <c r="K22" s="921">
        <v>33</v>
      </c>
    </row>
    <row r="23" spans="1:11">
      <c r="A23" s="915">
        <f>IF(QPS!C34="","",QPS!C34)</f>
        <v>2.0406000000000013</v>
      </c>
      <c r="B23" s="916" t="str">
        <f>IF(QPS!P34="","",QPS!P34)</f>
        <v>Perno de expansión 1/2"x3"</v>
      </c>
      <c r="C23" s="917" t="str">
        <f>IF(QPS!R34="","",QPS!R34)</f>
        <v>Civil</v>
      </c>
      <c r="D23" s="918">
        <f>IF(QPS!S34="","",QPS!S34)</f>
        <v>102</v>
      </c>
      <c r="E23" s="917" t="str">
        <f>IF(QPS!T34="","",QPS!T34)</f>
        <v>UND</v>
      </c>
      <c r="F23" s="919">
        <f>IF(QPS!U34="","",QPS!U34)</f>
        <v>11.860788571428571</v>
      </c>
      <c r="G23" s="919">
        <f>IF(QPS!V34="","",QPS!V34)</f>
        <v>1209.8004342857143</v>
      </c>
      <c r="H23" s="918">
        <f>IF(QPS!AB34="","",QPS!AB34)</f>
        <v>114.24</v>
      </c>
      <c r="I23" s="918">
        <f>IF(QPS!AC34="","",QPS!AC34)</f>
        <v>15</v>
      </c>
      <c r="J23" s="920">
        <f>IF(QPS!AD34="","",QPS!AD34)</f>
        <v>6.8</v>
      </c>
      <c r="K23" s="921">
        <v>34</v>
      </c>
    </row>
    <row r="24" spans="1:11">
      <c r="A24" s="915">
        <f>IF(QPS!C35="","",QPS!C35)</f>
        <v>2.0407000000000015</v>
      </c>
      <c r="B24" s="916" t="str">
        <f>IF(QPS!P35="","",QPS!P35)</f>
        <v>Perno de expansión 5/8"x3"</v>
      </c>
      <c r="C24" s="917" t="str">
        <f>IF(QPS!R35="","",QPS!R35)</f>
        <v>Civil</v>
      </c>
      <c r="D24" s="918">
        <f>IF(QPS!S35="","",QPS!S35)</f>
        <v>26</v>
      </c>
      <c r="E24" s="917" t="str">
        <f>IF(QPS!T35="","",QPS!T35)</f>
        <v>UND</v>
      </c>
      <c r="F24" s="919">
        <f>IF(QPS!U35="","",QPS!U35)</f>
        <v>13.860788571428571</v>
      </c>
      <c r="G24" s="919">
        <f>IF(QPS!V35="","",QPS!V35)</f>
        <v>360.38050285714286</v>
      </c>
      <c r="H24" s="918">
        <f>IF(QPS!AB35="","",QPS!AB35)</f>
        <v>29.12</v>
      </c>
      <c r="I24" s="918">
        <f>IF(QPS!AC35="","",QPS!AC35)</f>
        <v>15</v>
      </c>
      <c r="J24" s="920">
        <f>IF(QPS!AD35="","",QPS!AD35)</f>
        <v>1.7333333333333334</v>
      </c>
      <c r="K24" s="921">
        <v>35</v>
      </c>
    </row>
    <row r="25" spans="1:11">
      <c r="A25" s="915">
        <f>IF(QPS!C36="","",QPS!C36)</f>
        <v>2.0408000000000017</v>
      </c>
      <c r="B25" s="916" t="str">
        <f>IF(QPS!P36="","",QPS!P36)</f>
        <v>Perno de expansión 3/4"x5"</v>
      </c>
      <c r="C25" s="917" t="str">
        <f>IF(QPS!R36="","",QPS!R36)</f>
        <v>Civil</v>
      </c>
      <c r="D25" s="918">
        <f>IF(QPS!S36="","",QPS!S36)</f>
        <v>12</v>
      </c>
      <c r="E25" s="917" t="str">
        <f>IF(QPS!T36="","",QPS!T36)</f>
        <v>UND</v>
      </c>
      <c r="F25" s="919">
        <f>IF(QPS!U36="","",QPS!U36)</f>
        <v>14.432217142857143</v>
      </c>
      <c r="G25" s="919">
        <f>IF(QPS!V36="","",QPS!V36)</f>
        <v>173.18660571428572</v>
      </c>
      <c r="H25" s="918">
        <f>IF(QPS!AB36="","",QPS!AB36)</f>
        <v>13.440000000000001</v>
      </c>
      <c r="I25" s="918">
        <f>IF(QPS!AC36="","",QPS!AC36)</f>
        <v>15</v>
      </c>
      <c r="J25" s="920">
        <f>IF(QPS!AD36="","",QPS!AD36)</f>
        <v>0.8</v>
      </c>
      <c r="K25" s="921">
        <v>36</v>
      </c>
    </row>
    <row r="26" spans="1:11">
      <c r="A26" s="915">
        <f>IF(QPS!C37="","",QPS!C37)</f>
        <v>2.0409000000000019</v>
      </c>
      <c r="B26" s="916" t="str">
        <f>IF(QPS!P37="","",QPS!P37)</f>
        <v>Pernos de anclaje embebido ASTM A36 Ø1/2" de 180 mm de los pedestales</v>
      </c>
      <c r="C26" s="917" t="str">
        <f>IF(QPS!R37="","",QPS!R37)</f>
        <v>Civil</v>
      </c>
      <c r="D26" s="918">
        <f>IF(QPS!S37="","",QPS!S37)</f>
        <v>28</v>
      </c>
      <c r="E26" s="917" t="str">
        <f>IF(QPS!T37="","",QPS!T37)</f>
        <v>UND</v>
      </c>
      <c r="F26" s="919">
        <f>IF(QPS!U37="","",QPS!U37)</f>
        <v>29.75975428571429</v>
      </c>
      <c r="G26" s="919">
        <f>IF(QPS!V37="","",QPS!V37)</f>
        <v>833.27312000000018</v>
      </c>
      <c r="H26" s="918">
        <f>IF(QPS!AB37="","",QPS!AB37)</f>
        <v>47.040000000000006</v>
      </c>
      <c r="I26" s="918">
        <f>IF(QPS!AC37="","",QPS!AC37)</f>
        <v>10</v>
      </c>
      <c r="J26" s="920">
        <f>IF(QPS!AD37="","",QPS!AD37)</f>
        <v>2.8</v>
      </c>
      <c r="K26" s="921">
        <v>37</v>
      </c>
    </row>
    <row r="27" spans="1:11">
      <c r="A27" s="915">
        <f>IF(QPS!C38="","",QPS!C38)</f>
        <v>2.0410000000000021</v>
      </c>
      <c r="B27" s="916" t="str">
        <f>IF(QPS!P38="","",QPS!P38)</f>
        <v>Picado, escarificado y limpieza sobre losa existente</v>
      </c>
      <c r="C27" s="917" t="str">
        <f>IF(QPS!R38="","",QPS!R38)</f>
        <v>Civil</v>
      </c>
      <c r="D27" s="918">
        <f>IF(QPS!S38="","",QPS!S38)</f>
        <v>0.61499999999999999</v>
      </c>
      <c r="E27" s="917" t="str">
        <f>IF(QPS!T38="","",QPS!T38)</f>
        <v>m2</v>
      </c>
      <c r="F27" s="919">
        <f>IF(QPS!U38="","",QPS!U38)</f>
        <v>13.089360000000001</v>
      </c>
      <c r="G27" s="919">
        <f>IF(QPS!V38="","",QPS!V38)</f>
        <v>8.049956400000001</v>
      </c>
      <c r="H27" s="918">
        <f>IF(QPS!AB38="","",QPS!AB38)</f>
        <v>0.68880000000000008</v>
      </c>
      <c r="I27" s="918">
        <f>IF(QPS!AC38="","",QPS!AC38)</f>
        <v>15</v>
      </c>
      <c r="J27" s="920">
        <f>IF(QPS!AD38="","",QPS!AD38)</f>
        <v>4.1000000000000002E-2</v>
      </c>
      <c r="K27" s="921">
        <v>38</v>
      </c>
    </row>
    <row r="28" spans="1:11">
      <c r="A28" s="922">
        <f>IF(QPS!C40="","",QPS!C40)</f>
        <v>3.01</v>
      </c>
      <c r="B28" s="923" t="str">
        <f>IF(QPS!P40="","",QPS!P40)</f>
        <v>GENERALES</v>
      </c>
      <c r="C28" s="924" t="str">
        <f>IF(QPS!R40="","",QPS!R40)</f>
        <v>Mecanica</v>
      </c>
      <c r="D28" s="925" t="str">
        <f>IF(QPS!S40="","",QPS!S40)</f>
        <v/>
      </c>
      <c r="E28" s="924" t="str">
        <f>IF(QPS!T40="","",QPS!T40)</f>
        <v/>
      </c>
      <c r="F28" s="926" t="str">
        <f>IF(QPS!U40="","",QPS!U40)</f>
        <v/>
      </c>
      <c r="G28" s="926" t="str">
        <f>IF(QPS!V40="","",QPS!V40)</f>
        <v/>
      </c>
      <c r="H28" s="925" t="str">
        <f>IF(QPS!AB40="","",QPS!AB40)</f>
        <v/>
      </c>
      <c r="I28" s="925" t="str">
        <f>IF(QPS!AC40="","",QPS!AC40)</f>
        <v/>
      </c>
      <c r="J28" s="927" t="str">
        <f>IF(QPS!AD40="","",QPS!AD40)</f>
        <v/>
      </c>
      <c r="K28" s="928">
        <v>40</v>
      </c>
    </row>
    <row r="29" spans="1:11">
      <c r="A29" s="915" t="str">
        <f>IF(QPS!C41="","",QPS!C41)</f>
        <v>3.01.01</v>
      </c>
      <c r="B29" s="916" t="str">
        <f>IF(QPS!P41="","",QPS!P41)</f>
        <v>Etiquetado de tuberías</v>
      </c>
      <c r="C29" s="917" t="str">
        <f>IF(QPS!R41="","",QPS!R41)</f>
        <v>Mecanica</v>
      </c>
      <c r="D29" s="918">
        <f>IF(QPS!S41="","",QPS!S41)</f>
        <v>1</v>
      </c>
      <c r="E29" s="917" t="str">
        <f>IF(QPS!T41="","",QPS!T41)</f>
        <v>Glb.</v>
      </c>
      <c r="F29" s="919">
        <f>IF(QPS!U41="","",QPS!U41)</f>
        <v>2447.404</v>
      </c>
      <c r="G29" s="919">
        <f>IF(QPS!V41="","",QPS!V41)</f>
        <v>2447.404</v>
      </c>
      <c r="H29" s="918">
        <f>IF(QPS!AB41="","",QPS!AB41)</f>
        <v>168</v>
      </c>
      <c r="I29" s="918">
        <f>IF(QPS!AC41="","",QPS!AC41)</f>
        <v>0.1</v>
      </c>
      <c r="J29" s="920">
        <f>IF(QPS!AD41="","",QPS!AD41)</f>
        <v>10</v>
      </c>
      <c r="K29" s="921">
        <v>41</v>
      </c>
    </row>
    <row r="30" spans="1:11">
      <c r="A30" s="915" t="str">
        <f>IF(QPS!C42="","",QPS!C42)</f>
        <v>3.01.02</v>
      </c>
      <c r="B30" s="916" t="str">
        <f>IF(QPS!P42="","",QPS!P42)</f>
        <v>Limpieza con agua</v>
      </c>
      <c r="C30" s="917" t="str">
        <f>IF(QPS!R42="","",QPS!R42)</f>
        <v>Mecanica</v>
      </c>
      <c r="D30" s="918">
        <f>IF(QPS!S42="","",QPS!S42)</f>
        <v>1</v>
      </c>
      <c r="E30" s="917" t="str">
        <f>IF(QPS!T42="","",QPS!T42)</f>
        <v>Glb.</v>
      </c>
      <c r="F30" s="919">
        <f>IF(QPS!U42="","",QPS!U42)</f>
        <v>545.48080000000004</v>
      </c>
      <c r="G30" s="919">
        <f>IF(QPS!V42="","",QPS!V42)</f>
        <v>545.48080000000004</v>
      </c>
      <c r="H30" s="918">
        <f>IF(QPS!AB42="","",QPS!AB42)</f>
        <v>33.6</v>
      </c>
      <c r="I30" s="918">
        <f>IF(QPS!AC42="","",QPS!AC42)</f>
        <v>0.5</v>
      </c>
      <c r="J30" s="920">
        <f>IF(QPS!AD42="","",QPS!AD42)</f>
        <v>2</v>
      </c>
      <c r="K30" s="921">
        <v>42</v>
      </c>
    </row>
    <row r="31" spans="1:11">
      <c r="A31" s="915" t="str">
        <f>IF(QPS!C43="","",QPS!C43)</f>
        <v>3.01.03</v>
      </c>
      <c r="B31" s="916" t="str">
        <f>IF(QPS!P43="","",QPS!P43)</f>
        <v>Pruebas de tuberías</v>
      </c>
      <c r="C31" s="917" t="str">
        <f>IF(QPS!R43="","",QPS!R43)</f>
        <v>Mecanica</v>
      </c>
      <c r="D31" s="918">
        <f>IF(QPS!S43="","",QPS!S43)</f>
        <v>1</v>
      </c>
      <c r="E31" s="917" t="str">
        <f>IF(QPS!T43="","",QPS!T43)</f>
        <v>Glb.</v>
      </c>
      <c r="F31" s="919">
        <f>IF(QPS!U43="","",QPS!U43)</f>
        <v>890.96160000000009</v>
      </c>
      <c r="G31" s="919">
        <f>IF(QPS!V43="","",QPS!V43)</f>
        <v>890.96160000000009</v>
      </c>
      <c r="H31" s="918">
        <f>IF(QPS!AB43="","",QPS!AB43)</f>
        <v>67.2</v>
      </c>
      <c r="I31" s="918">
        <f>IF(QPS!AC43="","",QPS!AC43)</f>
        <v>0.25</v>
      </c>
      <c r="J31" s="920">
        <f>IF(QPS!AD43="","",QPS!AD43)</f>
        <v>4</v>
      </c>
      <c r="K31" s="921">
        <v>43</v>
      </c>
    </row>
    <row r="32" spans="1:11">
      <c r="A32" s="922">
        <f>IF(QPS!C44="","",QPS!C44)</f>
        <v>3.0199999999999996</v>
      </c>
      <c r="B32" s="923" t="str">
        <f>IF(QPS!P44="","",QPS!P44)</f>
        <v>Acero de Refuerzo (ASTM A-615 G 60, fy = 420 MPa)</v>
      </c>
      <c r="C32" s="924" t="str">
        <f>IF(QPS!R44="","",QPS!R44)</f>
        <v>Mecanica</v>
      </c>
      <c r="D32" s="925" t="str">
        <f>IF(QPS!S44="","",QPS!S44)</f>
        <v/>
      </c>
      <c r="E32" s="924" t="str">
        <f>IF(QPS!T44="","",QPS!T44)</f>
        <v/>
      </c>
      <c r="F32" s="926" t="str">
        <f>IF(QPS!U44="","",QPS!U44)</f>
        <v/>
      </c>
      <c r="G32" s="926" t="str">
        <f>IF(QPS!V44="","",QPS!V44)</f>
        <v/>
      </c>
      <c r="H32" s="925" t="str">
        <f>IF(QPS!AB44="","",QPS!AB44)</f>
        <v/>
      </c>
      <c r="I32" s="925" t="str">
        <f>IF(QPS!AC44="","",QPS!AC44)</f>
        <v/>
      </c>
      <c r="J32" s="927" t="str">
        <f>IF(QPS!AD44="","",QPS!AD44)</f>
        <v/>
      </c>
      <c r="K32" s="928">
        <v>44</v>
      </c>
    </row>
    <row r="33" spans="1:12">
      <c r="A33" s="915" t="str">
        <f>IF(QPS!C45="","",QPS!C45)</f>
        <v>3.02.01</v>
      </c>
      <c r="B33" s="916" t="str">
        <f>IF(QPS!P45="","",QPS!P45)</f>
        <v>Desmontaje y traslado de bombas existentes</v>
      </c>
      <c r="C33" s="917" t="str">
        <f>IF(QPS!R45="","",QPS!R45)</f>
        <v>Mecanica</v>
      </c>
      <c r="D33" s="918">
        <f>IF(QPS!S45="","",QPS!S45)</f>
        <v>4</v>
      </c>
      <c r="E33" s="917" t="str">
        <f>IF(QPS!T45="","",QPS!T45)</f>
        <v>UND</v>
      </c>
      <c r="F33" s="919">
        <f>IF(QPS!U45="","",QPS!U45)</f>
        <v>434.06479999999999</v>
      </c>
      <c r="G33" s="919">
        <f>IF(QPS!V45="","",QPS!V45)</f>
        <v>1736.2592</v>
      </c>
      <c r="H33" s="918">
        <f>IF(QPS!AB45="","",QPS!AB45)</f>
        <v>198.4</v>
      </c>
      <c r="I33" s="918">
        <f>IF(QPS!AC45="","",QPS!AC45)</f>
        <v>0.5</v>
      </c>
      <c r="J33" s="920">
        <f>IF(QPS!AD45="","",QPS!AD45)</f>
        <v>8</v>
      </c>
      <c r="K33" s="921">
        <v>45</v>
      </c>
    </row>
    <row r="34" spans="1:12">
      <c r="A34" s="922">
        <f>IF(QPS!C46="","",QPS!C46)</f>
        <v>3.03</v>
      </c>
      <c r="B34" s="923" t="str">
        <f>IF(QPS!P46="","",QPS!P46)</f>
        <v>DESMONTAJE DE TUBERÍAS Y ACCESORIOS EXISTENTES</v>
      </c>
      <c r="C34" s="924" t="str">
        <f>IF(QPS!R46="","",QPS!R46)</f>
        <v>Mecanica</v>
      </c>
      <c r="D34" s="925" t="str">
        <f>IF(QPS!S46="","",QPS!S46)</f>
        <v/>
      </c>
      <c r="E34" s="924" t="str">
        <f>IF(QPS!T46="","",QPS!T46)</f>
        <v/>
      </c>
      <c r="F34" s="926" t="str">
        <f>IF(QPS!U46="","",QPS!U46)</f>
        <v/>
      </c>
      <c r="G34" s="926" t="str">
        <f>IF(QPS!V46="","",QPS!V46)</f>
        <v/>
      </c>
      <c r="H34" s="925" t="str">
        <f>IF(QPS!AB46="","",QPS!AB46)</f>
        <v/>
      </c>
      <c r="I34" s="925" t="str">
        <f>IF(QPS!AC46="","",QPS!AC46)</f>
        <v/>
      </c>
      <c r="J34" s="927" t="str">
        <f>IF(QPS!AD46="","",QPS!AD46)</f>
        <v/>
      </c>
      <c r="K34" s="928">
        <v>46</v>
      </c>
    </row>
    <row r="35" spans="1:12">
      <c r="A35" s="915" t="str">
        <f>IF(QPS!C47="","",QPS!C47)</f>
        <v>3.03.01</v>
      </c>
      <c r="B35" s="916" t="str">
        <f>IF(QPS!P47="","",QPS!P47)</f>
        <v>Desmontaje y traslado de tuberías y accesorios existentes</v>
      </c>
      <c r="C35" s="917" t="str">
        <f>IF(QPS!R47="","",QPS!R47)</f>
        <v>Mecanica</v>
      </c>
      <c r="D35" s="918">
        <f>IF(QPS!S47="","",QPS!S47)</f>
        <v>1</v>
      </c>
      <c r="E35" s="917" t="str">
        <f>IF(QPS!T47="","",QPS!T47)</f>
        <v>Glb.</v>
      </c>
      <c r="F35" s="919">
        <f>IF(QPS!U47="","",QPS!U47)</f>
        <v>1074.9359999999999</v>
      </c>
      <c r="G35" s="919">
        <f>IF(QPS!V47="","",QPS!V47)</f>
        <v>1074.9359999999999</v>
      </c>
      <c r="H35" s="918">
        <f>IF(QPS!AB47="","",QPS!AB47)</f>
        <v>112</v>
      </c>
      <c r="I35" s="918">
        <f>IF(QPS!AC47="","",QPS!AC47)</f>
        <v>0.15</v>
      </c>
      <c r="J35" s="920">
        <f>IF(QPS!AD47="","",QPS!AD47)</f>
        <v>6.666666666666667</v>
      </c>
      <c r="K35" s="921">
        <v>47</v>
      </c>
    </row>
    <row r="36" spans="1:12" ht="18">
      <c r="A36" s="922">
        <f>IF(QPS!C48="","",QPS!C48)</f>
        <v>3.04</v>
      </c>
      <c r="B36" s="923" t="str">
        <f>IF(QPS!P48="","",QPS!P48)</f>
        <v>MONTAJE E INSTALACIÓN DE BOMBAS DE DOSIFICACIÓN DE FLOCULANTE</v>
      </c>
      <c r="C36" s="924" t="str">
        <f>IF(QPS!R48="","",QPS!R48)</f>
        <v>Mecanica</v>
      </c>
      <c r="D36" s="925" t="str">
        <f>IF(QPS!S48="","",QPS!S48)</f>
        <v/>
      </c>
      <c r="E36" s="924" t="str">
        <f>IF(QPS!T48="","",QPS!T48)</f>
        <v/>
      </c>
      <c r="F36" s="926" t="str">
        <f>IF(QPS!U48="","",QPS!U48)</f>
        <v/>
      </c>
      <c r="G36" s="926" t="str">
        <f>IF(QPS!V48="","",QPS!V48)</f>
        <v/>
      </c>
      <c r="H36" s="925" t="str">
        <f>IF(QPS!AB48="","",QPS!AB48)</f>
        <v/>
      </c>
      <c r="I36" s="925" t="str">
        <f>IF(QPS!AC48="","",QPS!AC48)</f>
        <v/>
      </c>
      <c r="J36" s="927" t="str">
        <f>IF(QPS!AD48="","",QPS!AD48)</f>
        <v/>
      </c>
      <c r="K36" s="928">
        <v>48</v>
      </c>
    </row>
    <row r="37" spans="1:12">
      <c r="A37" s="915" t="str">
        <f>IF(QPS!C49="","",QPS!C49)</f>
        <v>3.04.01</v>
      </c>
      <c r="B37" s="916" t="str">
        <f>IF(QPS!P49="","",QPS!P49)</f>
        <v>Montaje e instalación de bomba 1760-PU-33101 - Suministro MY</v>
      </c>
      <c r="C37" s="917" t="str">
        <f>IF(QPS!R49="","",QPS!R49)</f>
        <v>Mecanica</v>
      </c>
      <c r="D37" s="918">
        <f>IF(QPS!S49="","",QPS!S49)</f>
        <v>1</v>
      </c>
      <c r="E37" s="917" t="str">
        <f>IF(QPS!T49="","",QPS!T49)</f>
        <v>UND</v>
      </c>
      <c r="F37" s="919">
        <f>IF(QPS!U49="","",QPS!U49)</f>
        <v>356.25240000000002</v>
      </c>
      <c r="G37" s="919">
        <f>IF(QPS!V49="","",QPS!V49)</f>
        <v>356.25240000000002</v>
      </c>
      <c r="H37" s="918">
        <f>IF(QPS!AB49="","",QPS!AB49)</f>
        <v>32.799999999999997</v>
      </c>
      <c r="I37" s="918">
        <f>IF(QPS!AC49="","",QPS!AC49)</f>
        <v>1</v>
      </c>
      <c r="J37" s="920">
        <f>IF(QPS!AD49="","",QPS!AD49)</f>
        <v>1</v>
      </c>
      <c r="K37" s="921">
        <v>49</v>
      </c>
    </row>
    <row r="38" spans="1:12">
      <c r="A38" s="915" t="str">
        <f>IF(QPS!C50="","",QPS!C50)</f>
        <v>3.04.02</v>
      </c>
      <c r="B38" s="916" t="str">
        <f>IF(QPS!P50="","",QPS!P50)</f>
        <v>Montaje e instalación de bomba 1760-PU-33102 - Suministro MY</v>
      </c>
      <c r="C38" s="917" t="str">
        <f>IF(QPS!R50="","",QPS!R50)</f>
        <v>Mecanica</v>
      </c>
      <c r="D38" s="918">
        <f>IF(QPS!S50="","",QPS!S50)</f>
        <v>1</v>
      </c>
      <c r="E38" s="917" t="str">
        <f>IF(QPS!T50="","",QPS!T50)</f>
        <v>UND</v>
      </c>
      <c r="F38" s="919">
        <f>IF(QPS!U50="","",QPS!U50)</f>
        <v>356.25240000000002</v>
      </c>
      <c r="G38" s="919">
        <f>IF(QPS!V50="","",QPS!V50)</f>
        <v>356.25240000000002</v>
      </c>
      <c r="H38" s="918">
        <f>IF(QPS!AB50="","",QPS!AB50)</f>
        <v>32.799999999999997</v>
      </c>
      <c r="I38" s="918">
        <f>IF(QPS!AC50="","",QPS!AC50)</f>
        <v>1</v>
      </c>
      <c r="J38" s="920">
        <f>IF(QPS!AD50="","",QPS!AD50)</f>
        <v>1</v>
      </c>
      <c r="K38" s="921">
        <v>50</v>
      </c>
    </row>
    <row r="39" spans="1:12">
      <c r="A39" s="915" t="str">
        <f>IF(QPS!C51="","",QPS!C51)</f>
        <v>3.04.03</v>
      </c>
      <c r="B39" s="916" t="str">
        <f>IF(QPS!P51="","",QPS!P51)</f>
        <v>Montaje e instalación de bomba 1760-PU-33103 - Suministro MY</v>
      </c>
      <c r="C39" s="917" t="str">
        <f>IF(QPS!R51="","",QPS!R51)</f>
        <v>Mecanica</v>
      </c>
      <c r="D39" s="918">
        <f>IF(QPS!S51="","",QPS!S51)</f>
        <v>1</v>
      </c>
      <c r="E39" s="917" t="str">
        <f>IF(QPS!T51="","",QPS!T51)</f>
        <v>UND</v>
      </c>
      <c r="F39" s="919">
        <f>IF(QPS!U51="","",QPS!U51)</f>
        <v>356.25240000000002</v>
      </c>
      <c r="G39" s="919">
        <f>IF(QPS!V51="","",QPS!V51)</f>
        <v>356.25240000000002</v>
      </c>
      <c r="H39" s="918">
        <f>IF(QPS!AB51="","",QPS!AB51)</f>
        <v>32.799999999999997</v>
      </c>
      <c r="I39" s="918">
        <f>IF(QPS!AC51="","",QPS!AC51)</f>
        <v>1</v>
      </c>
      <c r="J39" s="920">
        <f>IF(QPS!AD51="","",QPS!AD51)</f>
        <v>1</v>
      </c>
      <c r="K39" s="921">
        <v>51</v>
      </c>
    </row>
    <row r="40" spans="1:12">
      <c r="A40" s="915" t="str">
        <f>IF(QPS!C52="","",QPS!C52)</f>
        <v>3.04.04</v>
      </c>
      <c r="B40" s="916" t="str">
        <f>IF(QPS!P52="","",QPS!P52)</f>
        <v>Montaje e instalación de bomba 1760-PU-33104 - Suministro MY</v>
      </c>
      <c r="C40" s="917" t="str">
        <f>IF(QPS!R52="","",QPS!R52)</f>
        <v>Mecanica</v>
      </c>
      <c r="D40" s="918">
        <f>IF(QPS!S52="","",QPS!S52)</f>
        <v>1</v>
      </c>
      <c r="E40" s="917" t="str">
        <f>IF(QPS!T52="","",QPS!T52)</f>
        <v>UND</v>
      </c>
      <c r="F40" s="919">
        <f>IF(QPS!U52="","",QPS!U52)</f>
        <v>356.25240000000002</v>
      </c>
      <c r="G40" s="919">
        <f>IF(QPS!V52="","",QPS!V52)</f>
        <v>356.25240000000002</v>
      </c>
      <c r="H40" s="918">
        <f>IF(QPS!AB52="","",QPS!AB52)</f>
        <v>32.799999999999997</v>
      </c>
      <c r="I40" s="918">
        <f>IF(QPS!AC52="","",QPS!AC52)</f>
        <v>1</v>
      </c>
      <c r="J40" s="920">
        <f>IF(QPS!AD52="","",QPS!AD52)</f>
        <v>1</v>
      </c>
      <c r="K40" s="921">
        <v>52</v>
      </c>
    </row>
    <row r="41" spans="1:12">
      <c r="A41" s="915" t="str">
        <f>IF(QPS!C53="","",QPS!C53)</f>
        <v>3.04.05</v>
      </c>
      <c r="B41" s="916" t="str">
        <f>IF(QPS!P53="","",QPS!P53)</f>
        <v>Montaje e instalación de bomba 1760-PU-33105 - Suministro MY</v>
      </c>
      <c r="C41" s="917" t="str">
        <f>IF(QPS!R53="","",QPS!R53)</f>
        <v>Mecanica</v>
      </c>
      <c r="D41" s="918">
        <f>IF(QPS!S53="","",QPS!S53)</f>
        <v>1</v>
      </c>
      <c r="E41" s="917" t="str">
        <f>IF(QPS!T53="","",QPS!T53)</f>
        <v>UND</v>
      </c>
      <c r="F41" s="919">
        <f>IF(QPS!U53="","",QPS!U53)</f>
        <v>356.25240000000002</v>
      </c>
      <c r="G41" s="919">
        <f>IF(QPS!V53="","",QPS!V53)</f>
        <v>356.25240000000002</v>
      </c>
      <c r="H41" s="918">
        <f>IF(QPS!AB53="","",QPS!AB53)</f>
        <v>32.799999999999997</v>
      </c>
      <c r="I41" s="918">
        <f>IF(QPS!AC53="","",QPS!AC53)</f>
        <v>1</v>
      </c>
      <c r="J41" s="920">
        <f>IF(QPS!AD53="","",QPS!AD53)</f>
        <v>1</v>
      </c>
      <c r="K41" s="921">
        <v>53</v>
      </c>
    </row>
    <row r="42" spans="1:12">
      <c r="A42" s="922">
        <f>IF(QPS!C54="","",QPS!C54)</f>
        <v>3.05</v>
      </c>
      <c r="B42" s="923" t="str">
        <f>IF(QPS!P54="","",QPS!P54)</f>
        <v>MONTAJE E INSTALACIÓN DE BOMBAS PARA AGUA DE DILUCIÓN</v>
      </c>
      <c r="C42" s="924" t="str">
        <f>IF(QPS!R54="","",QPS!R54)</f>
        <v>Mecanica</v>
      </c>
      <c r="D42" s="925" t="str">
        <f>IF(QPS!S54="","",QPS!S54)</f>
        <v/>
      </c>
      <c r="E42" s="924" t="str">
        <f>IF(QPS!T54="","",QPS!T54)</f>
        <v/>
      </c>
      <c r="F42" s="926" t="str">
        <f>IF(QPS!U54="","",QPS!U54)</f>
        <v/>
      </c>
      <c r="G42" s="926">
        <f>IF(QPS!V54="","",QPS!V54)</f>
        <v>0</v>
      </c>
      <c r="H42" s="925" t="str">
        <f>IF(QPS!AB54="","",QPS!AB54)</f>
        <v/>
      </c>
      <c r="I42" s="925" t="str">
        <f>IF(QPS!AC54="","",QPS!AC54)</f>
        <v/>
      </c>
      <c r="J42" s="927" t="str">
        <f>IF(QPS!AD54="","",QPS!AD54)</f>
        <v/>
      </c>
      <c r="K42" s="928">
        <v>54</v>
      </c>
    </row>
    <row r="43" spans="1:12">
      <c r="A43" s="915" t="str">
        <f>IF(QPS!C55="","",QPS!C55)</f>
        <v>3.05.01</v>
      </c>
      <c r="B43" s="916" t="str">
        <f>IF(QPS!P55="","",QPS!P55)</f>
        <v>Montaje e instalación de bomba 1760-PU-33001 - Suministro MY</v>
      </c>
      <c r="C43" s="917" t="str">
        <f>IF(QPS!R55="","",QPS!R55)</f>
        <v>Mecanica</v>
      </c>
      <c r="D43" s="918">
        <f>IF(QPS!S55="","",QPS!S55)</f>
        <v>1</v>
      </c>
      <c r="E43" s="917" t="str">
        <f>IF(QPS!T55="","",QPS!T55)</f>
        <v>UND</v>
      </c>
      <c r="F43" s="919">
        <f>IF(QPS!U55="","",QPS!U55)</f>
        <v>356.25240000000002</v>
      </c>
      <c r="G43" s="919">
        <f>IF(QPS!V55="","",QPS!V55)</f>
        <v>356.25240000000002</v>
      </c>
      <c r="H43" s="918">
        <f>IF(QPS!AB55="","",QPS!AB55)</f>
        <v>32.799999999999997</v>
      </c>
      <c r="I43" s="918">
        <f>IF(QPS!AC55="","",QPS!AC55)</f>
        <v>1</v>
      </c>
      <c r="J43" s="920">
        <f>IF(QPS!AD55="","",QPS!AD55)</f>
        <v>1</v>
      </c>
      <c r="K43" s="921">
        <v>55</v>
      </c>
    </row>
    <row r="44" spans="1:12">
      <c r="A44" s="915" t="str">
        <f>IF(QPS!C56="","",QPS!C56)</f>
        <v>3.05.02</v>
      </c>
      <c r="B44" s="916" t="str">
        <f>IF(QPS!P56="","",QPS!P56)</f>
        <v>Montaje e instalación de bomba 1760-PU-33002 - Suministro MY</v>
      </c>
      <c r="C44" s="917" t="str">
        <f>IF(QPS!R56="","",QPS!R56)</f>
        <v>Mecanica</v>
      </c>
      <c r="D44" s="918">
        <f>IF(QPS!S56="","",QPS!S56)</f>
        <v>1</v>
      </c>
      <c r="E44" s="917" t="str">
        <f>IF(QPS!T56="","",QPS!T56)</f>
        <v>UND</v>
      </c>
      <c r="F44" s="919">
        <f>IF(QPS!U56="","",QPS!U56)</f>
        <v>356.25240000000002</v>
      </c>
      <c r="G44" s="919">
        <f>IF(QPS!V56="","",QPS!V56)</f>
        <v>356.25240000000002</v>
      </c>
      <c r="H44" s="918">
        <f>IF(QPS!AB56="","",QPS!AB56)</f>
        <v>32.799999999999997</v>
      </c>
      <c r="I44" s="918">
        <f>IF(QPS!AC56="","",QPS!AC56)</f>
        <v>1</v>
      </c>
      <c r="J44" s="920">
        <f>IF(QPS!AD56="","",QPS!AD56)</f>
        <v>1</v>
      </c>
      <c r="K44" s="921">
        <v>56</v>
      </c>
    </row>
    <row r="45" spans="1:12" ht="18">
      <c r="A45" s="922">
        <f>IF(QPS!C57="","",QPS!C57)</f>
        <v>3.06</v>
      </c>
      <c r="B45" s="923" t="str">
        <f>IF(QPS!P57="","",QPS!P57)</f>
        <v>MONTAJE DE TUBERÍAS Y ACCESORIOS - SISTEMA DE FLOCULANTE Y DILUCIÓN</v>
      </c>
      <c r="C45" s="924" t="str">
        <f>IF(QPS!R57="","",QPS!R57)</f>
        <v>Mecanica</v>
      </c>
      <c r="D45" s="925" t="str">
        <f>IF(QPS!S57="","",QPS!S57)</f>
        <v/>
      </c>
      <c r="E45" s="924" t="str">
        <f>IF(QPS!T57="","",QPS!T57)</f>
        <v/>
      </c>
      <c r="F45" s="926" t="str">
        <f>IF(QPS!U57="","",QPS!U57)</f>
        <v/>
      </c>
      <c r="G45" s="926" t="str">
        <f>IF(QPS!V57="","",QPS!V57)</f>
        <v/>
      </c>
      <c r="H45" s="925" t="str">
        <f>IF(QPS!AB57="","",QPS!AB57)</f>
        <v/>
      </c>
      <c r="I45" s="925" t="str">
        <f>IF(QPS!AC57="","",QPS!AC57)</f>
        <v/>
      </c>
      <c r="J45" s="927" t="str">
        <f>IF(QPS!AD57="","",QPS!AD57)</f>
        <v/>
      </c>
      <c r="K45" s="928">
        <v>57</v>
      </c>
    </row>
    <row r="46" spans="1:12">
      <c r="A46" s="929" t="str">
        <f>IF(QPS!C59="","",QPS!C59)</f>
        <v>3.06.01</v>
      </c>
      <c r="B46" s="930" t="str">
        <f>IF(QPS!P59="","",QPS!P59)</f>
        <v>MONTAJE DE PIPE STD WT ERW CS A53-B TYPE E - 3" - AA1B - Suministro MY</v>
      </c>
      <c r="C46" s="931" t="str">
        <f>IF(QPS!R59="","",QPS!R59)</f>
        <v>Mecanica</v>
      </c>
      <c r="D46" s="932">
        <f>IF(QPS!S59="","",QPS!S59)</f>
        <v>312</v>
      </c>
      <c r="E46" s="931" t="str">
        <f>IF(QPS!T59="","",QPS!T59)</f>
        <v>m</v>
      </c>
      <c r="F46" s="933">
        <f>IF(QPS!U59="","",QPS!U59)</f>
        <v>28.220626666666668</v>
      </c>
      <c r="G46" s="933">
        <f>IF(QPS!V59="","",QPS!V59)</f>
        <v>8804.8355200000005</v>
      </c>
      <c r="H46" s="932">
        <f>IF(QPS!AB59="","",QPS!AB59)</f>
        <v>515.84</v>
      </c>
      <c r="I46" s="932">
        <f>IF(QPS!AC59="","",QPS!AC59)</f>
        <v>15</v>
      </c>
      <c r="J46" s="934">
        <f>IF(QPS!AD59="","",QPS!AD59)</f>
        <v>20.8</v>
      </c>
      <c r="K46" s="965">
        <v>59</v>
      </c>
      <c r="L46" s="966" t="s">
        <v>1477</v>
      </c>
    </row>
    <row r="47" spans="1:12">
      <c r="A47" s="935" t="str">
        <f>IF(QPS!C60="","",QPS!C60)</f>
        <v>3.06.02</v>
      </c>
      <c r="B47" s="936" t="str">
        <f>IF(QPS!P60="","",QPS!P60)</f>
        <v>MONTAJE DE PIPE STD WT ERW CS A53-B TYPE E - 4" - AA1B - Suministro MY</v>
      </c>
      <c r="C47" s="937" t="str">
        <f>IF(QPS!R60="","",QPS!R60)</f>
        <v>Mecanica</v>
      </c>
      <c r="D47" s="938">
        <f>IF(QPS!S60="","",QPS!S60)</f>
        <v>23.5</v>
      </c>
      <c r="E47" s="937" t="str">
        <f>IF(QPS!T60="","",QPS!T60)</f>
        <v>m</v>
      </c>
      <c r="F47" s="939">
        <f>IF(QPS!U60="","",QPS!U60)</f>
        <v>42.803516666666667</v>
      </c>
      <c r="G47" s="939">
        <f>IF(QPS!V60="","",QPS!V60)</f>
        <v>1005.8826416666667</v>
      </c>
      <c r="H47" s="938">
        <f>IF(QPS!AB60="","",QPS!AB60)</f>
        <v>72.849999999999994</v>
      </c>
      <c r="I47" s="938">
        <f>IF(QPS!AC60="","",QPS!AC60)</f>
        <v>8</v>
      </c>
      <c r="J47" s="940">
        <f>IF(QPS!AD60="","",QPS!AD60)</f>
        <v>2.9375</v>
      </c>
      <c r="K47" s="967">
        <v>60</v>
      </c>
      <c r="L47" s="968" t="s">
        <v>1478</v>
      </c>
    </row>
    <row r="48" spans="1:12">
      <c r="A48" s="929" t="str">
        <f>IF(QPS!C61="","",QPS!C61)</f>
        <v>3.06.03</v>
      </c>
      <c r="B48" s="930" t="str">
        <f>IF(QPS!P61="","",QPS!P61)</f>
        <v>MONTAJE DE BUTTERFLY 150# CI LUG BUNA-N HNDL OP - 3" - AA1B - Suministro MY</v>
      </c>
      <c r="C48" s="931" t="str">
        <f>IF(QPS!R61="","",QPS!R61)</f>
        <v>Mecanica</v>
      </c>
      <c r="D48" s="932">
        <f>IF(QPS!S61="","",QPS!S61)</f>
        <v>10</v>
      </c>
      <c r="E48" s="931" t="str">
        <f>IF(QPS!T61="","",QPS!T61)</f>
        <v>UND</v>
      </c>
      <c r="F48" s="933">
        <f>IF(QPS!U61="","",QPS!U61)</f>
        <v>39.185100000000006</v>
      </c>
      <c r="G48" s="933">
        <f>IF(QPS!V61="","",QPS!V61)</f>
        <v>391.85100000000006</v>
      </c>
      <c r="H48" s="932">
        <f>IF(QPS!AB61="","",QPS!AB61)</f>
        <v>42</v>
      </c>
      <c r="I48" s="932">
        <f>IF(QPS!AC61="","",QPS!AC61)</f>
        <v>4</v>
      </c>
      <c r="J48" s="934">
        <f>IF(QPS!AD61="","",QPS!AD61)</f>
        <v>2.5</v>
      </c>
      <c r="K48" s="965">
        <v>61</v>
      </c>
      <c r="L48" s="966" t="s">
        <v>1477</v>
      </c>
    </row>
    <row r="49" spans="1:12">
      <c r="A49" s="935" t="str">
        <f>IF(QPS!C62="","",QPS!C62)</f>
        <v>3.06.04</v>
      </c>
      <c r="B49" s="936" t="str">
        <f>IF(QPS!P62="","",QPS!P62)</f>
        <v>MONTAJE DE BUTTERFLY 150# CI LUG BUNA-N HNDL OP - 4" - AA1B - Suministro MY</v>
      </c>
      <c r="C49" s="937" t="str">
        <f>IF(QPS!R62="","",QPS!R62)</f>
        <v>Mecanica</v>
      </c>
      <c r="D49" s="938">
        <f>IF(QPS!S62="","",QPS!S62)</f>
        <v>5</v>
      </c>
      <c r="E49" s="937" t="str">
        <f>IF(QPS!T62="","",QPS!T62)</f>
        <v>UND</v>
      </c>
      <c r="F49" s="939">
        <f>IF(QPS!U62="","",QPS!U62)</f>
        <v>39.185100000000006</v>
      </c>
      <c r="G49" s="939">
        <f>IF(QPS!V62="","",QPS!V62)</f>
        <v>195.92550000000003</v>
      </c>
      <c r="H49" s="938">
        <f>IF(QPS!AB62="","",QPS!AB62)</f>
        <v>21</v>
      </c>
      <c r="I49" s="938">
        <f>IF(QPS!AC62="","",QPS!AC62)</f>
        <v>4</v>
      </c>
      <c r="J49" s="940">
        <f>IF(QPS!AD62="","",QPS!AD62)</f>
        <v>1.25</v>
      </c>
      <c r="K49" s="967">
        <v>62</v>
      </c>
      <c r="L49" s="968" t="s">
        <v>1478</v>
      </c>
    </row>
    <row r="50" spans="1:12" ht="18">
      <c r="A50" s="929" t="str">
        <f>IF(QPS!C63="","",QPS!C63)</f>
        <v>3.06.05</v>
      </c>
      <c r="B50" s="930" t="str">
        <f>IF(QPS!P63="","",QPS!P63)</f>
        <v>MONTAJE DE CHECK 150# RF STL WAFER BUNA-N DUAL PLATE - 3" - AA1B - Suministro MY</v>
      </c>
      <c r="C50" s="931" t="str">
        <f>IF(QPS!R63="","",QPS!R63)</f>
        <v>Mecanica</v>
      </c>
      <c r="D50" s="932">
        <f>IF(QPS!S63="","",QPS!S63)</f>
        <v>2</v>
      </c>
      <c r="E50" s="931" t="str">
        <f>IF(QPS!T63="","",QPS!T63)</f>
        <v>UND</v>
      </c>
      <c r="F50" s="933">
        <f>IF(QPS!U63="","",QPS!U63)</f>
        <v>27.123399999999997</v>
      </c>
      <c r="G50" s="933">
        <f>IF(QPS!V63="","",QPS!V63)</f>
        <v>54.246799999999993</v>
      </c>
      <c r="H50" s="932">
        <f>IF(QPS!AB63="","",QPS!AB63)</f>
        <v>5.6</v>
      </c>
      <c r="I50" s="932">
        <f>IF(QPS!AC63="","",QPS!AC63)</f>
        <v>6</v>
      </c>
      <c r="J50" s="934">
        <f>IF(QPS!AD63="","",QPS!AD63)</f>
        <v>0.33333333333333331</v>
      </c>
      <c r="K50" s="965">
        <v>63</v>
      </c>
      <c r="L50" s="966" t="s">
        <v>1477</v>
      </c>
    </row>
    <row r="51" spans="1:12">
      <c r="A51" s="929" t="str">
        <f>IF(QPS!C64="","",QPS!C64)</f>
        <v>3.06.06</v>
      </c>
      <c r="B51" s="930" t="str">
        <f>IF(QPS!P64="","",QPS!P64)</f>
        <v>MONTAJE DE FLG SO 150# RF STL A105 - 3" - AA1B - Suministro MY</v>
      </c>
      <c r="C51" s="931" t="str">
        <f>IF(QPS!R64="","",QPS!R64)</f>
        <v>Mecanica</v>
      </c>
      <c r="D51" s="932">
        <f>IF(QPS!S64="","",QPS!S64)</f>
        <v>27</v>
      </c>
      <c r="E51" s="931" t="str">
        <f>IF(QPS!T64="","",QPS!T64)</f>
        <v>UND</v>
      </c>
      <c r="F51" s="933">
        <f>IF(QPS!U64="","",QPS!U64)</f>
        <v>36.165666666666667</v>
      </c>
      <c r="G51" s="933">
        <f>IF(QPS!V64="","",QPS!V64)</f>
        <v>976.47299999999996</v>
      </c>
      <c r="H51" s="932">
        <f>IF(QPS!AB64="","",QPS!AB64)</f>
        <v>111.6</v>
      </c>
      <c r="I51" s="932">
        <f>IF(QPS!AC64="","",QPS!AC64)</f>
        <v>6</v>
      </c>
      <c r="J51" s="934">
        <f>IF(QPS!AD64="","",QPS!AD64)</f>
        <v>4.5</v>
      </c>
      <c r="K51" s="965">
        <v>64</v>
      </c>
      <c r="L51" s="966" t="s">
        <v>1477</v>
      </c>
    </row>
    <row r="52" spans="1:12">
      <c r="A52" s="935" t="str">
        <f>IF(QPS!C65="","",QPS!C65)</f>
        <v>3.06.07</v>
      </c>
      <c r="B52" s="936" t="str">
        <f>IF(QPS!P65="","",QPS!P65)</f>
        <v>MONTAJE DE FLG SO 150# RF STL A105 - 4" - AA1B - Suministro MY</v>
      </c>
      <c r="C52" s="937" t="str">
        <f>IF(QPS!R65="","",QPS!R65)</f>
        <v>Mecanica</v>
      </c>
      <c r="D52" s="938">
        <f>IF(QPS!S65="","",QPS!S65)</f>
        <v>8</v>
      </c>
      <c r="E52" s="937" t="str">
        <f>IF(QPS!T65="","",QPS!T65)</f>
        <v>UND</v>
      </c>
      <c r="F52" s="939">
        <f>IF(QPS!U65="","",QPS!U65)</f>
        <v>53.832866666666661</v>
      </c>
      <c r="G52" s="939">
        <f>IF(QPS!V65="","",QPS!V65)</f>
        <v>430.66293333333329</v>
      </c>
      <c r="H52" s="938">
        <f>IF(QPS!AB65="","",QPS!AB65)</f>
        <v>33.066666666666663</v>
      </c>
      <c r="I52" s="938">
        <f>IF(QPS!AC65="","",QPS!AC65)</f>
        <v>6</v>
      </c>
      <c r="J52" s="940">
        <f>IF(QPS!AD65="","",QPS!AD65)</f>
        <v>1.3333333333333333</v>
      </c>
      <c r="K52" s="967">
        <v>65</v>
      </c>
      <c r="L52" s="968" t="s">
        <v>1478</v>
      </c>
    </row>
    <row r="53" spans="1:12">
      <c r="A53" s="929" t="str">
        <f>IF(QPS!C66="","",QPS!C66)</f>
        <v>3.06.08</v>
      </c>
      <c r="B53" s="930" t="str">
        <f>IF(QPS!P66="","",QPS!P66)</f>
        <v>MONTAJE DE FLG BLIND 150# RF STL A105 - 3" - AA1B - Suministro MY</v>
      </c>
      <c r="C53" s="931" t="str">
        <f>IF(QPS!R66="","",QPS!R66)</f>
        <v>Mecanica</v>
      </c>
      <c r="D53" s="932">
        <f>IF(QPS!S66="","",QPS!S66)</f>
        <v>3</v>
      </c>
      <c r="E53" s="931" t="str">
        <f>IF(QPS!T66="","",QPS!T66)</f>
        <v>UND</v>
      </c>
      <c r="F53" s="933">
        <f>IF(QPS!U66="","",QPS!U66)</f>
        <v>53.707666666666654</v>
      </c>
      <c r="G53" s="933">
        <f>IF(QPS!V66="","",QPS!V66)</f>
        <v>161.12299999999996</v>
      </c>
      <c r="H53" s="932">
        <f>IF(QPS!AB66="","",QPS!AB66)</f>
        <v>12.4</v>
      </c>
      <c r="I53" s="932">
        <f>IF(QPS!AC66="","",QPS!AC66)</f>
        <v>6</v>
      </c>
      <c r="J53" s="934">
        <f>IF(QPS!AD66="","",QPS!AD66)</f>
        <v>0.5</v>
      </c>
      <c r="K53" s="965">
        <v>66</v>
      </c>
      <c r="L53" s="966" t="s">
        <v>1477</v>
      </c>
    </row>
    <row r="54" spans="1:12">
      <c r="A54" s="935" t="str">
        <f>IF(QPS!C67="","",QPS!C67)</f>
        <v>3.06.09</v>
      </c>
      <c r="B54" s="936" t="str">
        <f>IF(QPS!P67="","",QPS!P67)</f>
        <v>MONTAJE DE FLG BLIND 150# RF STL A105 - 4" - AA1B - Suministro MY</v>
      </c>
      <c r="C54" s="937" t="str">
        <f>IF(QPS!R67="","",QPS!R67)</f>
        <v>Mecanica</v>
      </c>
      <c r="D54" s="938">
        <f>IF(QPS!S67="","",QPS!S67)</f>
        <v>1</v>
      </c>
      <c r="E54" s="937" t="str">
        <f>IF(QPS!T67="","",QPS!T67)</f>
        <v>UND</v>
      </c>
      <c r="F54" s="939">
        <f>IF(QPS!U67="","",QPS!U67)</f>
        <v>53.832866666666661</v>
      </c>
      <c r="G54" s="939">
        <f>IF(QPS!V67="","",QPS!V67)</f>
        <v>53.832866666666661</v>
      </c>
      <c r="H54" s="938">
        <f>IF(QPS!AB67="","",QPS!AB67)</f>
        <v>4.1333333333333329</v>
      </c>
      <c r="I54" s="938">
        <f>IF(QPS!AC67="","",QPS!AC67)</f>
        <v>6</v>
      </c>
      <c r="J54" s="940">
        <f>IF(QPS!AD67="","",QPS!AD67)</f>
        <v>0.16666666666666666</v>
      </c>
      <c r="K54" s="967">
        <v>67</v>
      </c>
      <c r="L54" s="968" t="s">
        <v>1478</v>
      </c>
    </row>
    <row r="55" spans="1:12">
      <c r="A55" s="929" t="str">
        <f>IF(QPS!C68="","",QPS!C68)</f>
        <v>3.06.10</v>
      </c>
      <c r="B55" s="930" t="str">
        <f>IF(QPS!P68="","",QPS!P68)</f>
        <v>MONTAJE DE ELL 90 DEG STD LR WT STL A234 WPB - 3" - AA1B - Suministro MY</v>
      </c>
      <c r="C55" s="931" t="str">
        <f>IF(QPS!R68="","",QPS!R68)</f>
        <v>Mecanica</v>
      </c>
      <c r="D55" s="932">
        <f>IF(QPS!S68="","",QPS!S68)</f>
        <v>42</v>
      </c>
      <c r="E55" s="931" t="str">
        <f>IF(QPS!T68="","",QPS!T68)</f>
        <v>UND</v>
      </c>
      <c r="F55" s="933">
        <f>IF(QPS!U68="","",QPS!U68)</f>
        <v>45.579971428571426</v>
      </c>
      <c r="G55" s="933">
        <f>IF(QPS!V68="","",QPS!V68)</f>
        <v>1914.3588</v>
      </c>
      <c r="H55" s="932">
        <f>IF(QPS!AB68="","",QPS!AB68)</f>
        <v>148.80000000000001</v>
      </c>
      <c r="I55" s="932">
        <f>IF(QPS!AC68="","",QPS!AC68)</f>
        <v>7</v>
      </c>
      <c r="J55" s="934">
        <f>IF(QPS!AD68="","",QPS!AD68)</f>
        <v>6</v>
      </c>
      <c r="K55" s="965">
        <v>68</v>
      </c>
      <c r="L55" s="966" t="s">
        <v>1477</v>
      </c>
    </row>
    <row r="56" spans="1:12">
      <c r="A56" s="935" t="str">
        <f>IF(QPS!C69="","",QPS!C69)</f>
        <v>3.06.11</v>
      </c>
      <c r="B56" s="936" t="str">
        <f>IF(QPS!P69="","",QPS!P69)</f>
        <v>MONTAJE DE ELL 90 DEG STD LR WT STL A234 WPB - 4" - AA1B - Suministro MY</v>
      </c>
      <c r="C56" s="937" t="str">
        <f>IF(QPS!R69="","",QPS!R69)</f>
        <v>Mecanica</v>
      </c>
      <c r="D56" s="938">
        <f>IF(QPS!S69="","",QPS!S69)</f>
        <v>6</v>
      </c>
      <c r="E56" s="937" t="str">
        <f>IF(QPS!T69="","",QPS!T69)</f>
        <v>UND</v>
      </c>
      <c r="F56" s="939">
        <f>IF(QPS!U69="","",QPS!U69)</f>
        <v>45.767771428571422</v>
      </c>
      <c r="G56" s="939">
        <f>IF(QPS!V69="","",QPS!V69)</f>
        <v>274.60662857142853</v>
      </c>
      <c r="H56" s="938">
        <f>IF(QPS!AB69="","",QPS!AB69)</f>
        <v>21.257142857142856</v>
      </c>
      <c r="I56" s="938">
        <f>IF(QPS!AC69="","",QPS!AC69)</f>
        <v>7</v>
      </c>
      <c r="J56" s="940">
        <f>IF(QPS!AD69="","",QPS!AD69)</f>
        <v>0.8571428571428571</v>
      </c>
      <c r="K56" s="967">
        <v>69</v>
      </c>
      <c r="L56" s="968" t="s">
        <v>1478</v>
      </c>
    </row>
    <row r="57" spans="1:12">
      <c r="A57" s="929" t="str">
        <f>IF(QPS!C70="","",QPS!C70)</f>
        <v>3.06.12</v>
      </c>
      <c r="B57" s="930" t="str">
        <f>IF(QPS!P70="","",QPS!P70)</f>
        <v>MONTAJE DE ELL 45 DEG STD WT STL A234 WPB - 3" - AA1B - Suministro MY</v>
      </c>
      <c r="C57" s="931" t="str">
        <f>IF(QPS!R70="","",QPS!R70)</f>
        <v>Mecanica</v>
      </c>
      <c r="D57" s="932">
        <f>IF(QPS!S70="","",QPS!S70)</f>
        <v>3</v>
      </c>
      <c r="E57" s="931" t="str">
        <f>IF(QPS!T70="","",QPS!T70)</f>
        <v>UND</v>
      </c>
      <c r="F57" s="933">
        <f>IF(QPS!U70="","",QPS!U70)</f>
        <v>52.958066666666653</v>
      </c>
      <c r="G57" s="933">
        <f>IF(QPS!V70="","",QPS!V70)</f>
        <v>158.87419999999997</v>
      </c>
      <c r="H57" s="932">
        <f>IF(QPS!AB70="","",QPS!AB70)</f>
        <v>12.4</v>
      </c>
      <c r="I57" s="932">
        <f>IF(QPS!AC70="","",QPS!AC70)</f>
        <v>6</v>
      </c>
      <c r="J57" s="934">
        <f>IF(QPS!AD70="","",QPS!AD70)</f>
        <v>0.5</v>
      </c>
      <c r="K57" s="965">
        <v>70</v>
      </c>
      <c r="L57" s="966" t="s">
        <v>1477</v>
      </c>
    </row>
    <row r="58" spans="1:12">
      <c r="A58" s="935" t="str">
        <f>IF(QPS!C71="","",QPS!C71)</f>
        <v>3.06.13</v>
      </c>
      <c r="B58" s="936" t="str">
        <f>IF(QPS!P71="","",QPS!P71)</f>
        <v>MONTAJE DE ELL 45 DEG STD WT STL A234 WPB - 4" - AA1B - Suministro MY</v>
      </c>
      <c r="C58" s="937" t="str">
        <f>IF(QPS!R71="","",QPS!R71)</f>
        <v>Mecanica</v>
      </c>
      <c r="D58" s="938">
        <f>IF(QPS!S71="","",QPS!S71)</f>
        <v>4</v>
      </c>
      <c r="E58" s="937" t="str">
        <f>IF(QPS!T71="","",QPS!T71)</f>
        <v>UND</v>
      </c>
      <c r="F58" s="939">
        <f>IF(QPS!U71="","",QPS!U71)</f>
        <v>53.08326666666666</v>
      </c>
      <c r="G58" s="939">
        <f>IF(QPS!V71="","",QPS!V71)</f>
        <v>212.33306666666664</v>
      </c>
      <c r="H58" s="938">
        <f>IF(QPS!AB71="","",QPS!AB71)</f>
        <v>16.533333333333331</v>
      </c>
      <c r="I58" s="938">
        <f>IF(QPS!AC71="","",QPS!AC71)</f>
        <v>6</v>
      </c>
      <c r="J58" s="940">
        <f>IF(QPS!AD71="","",QPS!AD71)</f>
        <v>0.66666666666666663</v>
      </c>
      <c r="K58" s="967">
        <v>71</v>
      </c>
      <c r="L58" s="968" t="s">
        <v>1478</v>
      </c>
    </row>
    <row r="59" spans="1:12">
      <c r="A59" s="929" t="str">
        <f>IF(QPS!C72="","",QPS!C72)</f>
        <v>3.06.14</v>
      </c>
      <c r="B59" s="930" t="str">
        <f>IF(QPS!P72="","",QPS!P72)</f>
        <v>MONTAJE DE TEE STD WT STL A234 WPB - 3" - AA1B - Suministro MY</v>
      </c>
      <c r="C59" s="931" t="str">
        <f>IF(QPS!R72="","",QPS!R72)</f>
        <v>Mecanica</v>
      </c>
      <c r="D59" s="932">
        <f>IF(QPS!S72="","",QPS!S72)</f>
        <v>6</v>
      </c>
      <c r="E59" s="931" t="str">
        <f>IF(QPS!T72="","",QPS!T72)</f>
        <v>UND</v>
      </c>
      <c r="F59" s="933">
        <f>IF(QPS!U72="","",QPS!U72)</f>
        <v>64.525280000000009</v>
      </c>
      <c r="G59" s="933">
        <f>IF(QPS!V72="","",QPS!V72)</f>
        <v>387.15168000000006</v>
      </c>
      <c r="H59" s="932">
        <f>IF(QPS!AB72="","",QPS!AB72)</f>
        <v>29.760000000000005</v>
      </c>
      <c r="I59" s="932">
        <f>IF(QPS!AC72="","",QPS!AC72)</f>
        <v>5</v>
      </c>
      <c r="J59" s="934">
        <f>IF(QPS!AD72="","",QPS!AD72)</f>
        <v>1.2</v>
      </c>
      <c r="K59" s="965">
        <v>72</v>
      </c>
      <c r="L59" s="966" t="s">
        <v>1477</v>
      </c>
    </row>
    <row r="60" spans="1:12">
      <c r="A60" s="935" t="str">
        <f>IF(QPS!C73="","",QPS!C73)</f>
        <v>3.06.15</v>
      </c>
      <c r="B60" s="936" t="str">
        <f>IF(QPS!P73="","",QPS!P73)</f>
        <v>MONTAJE DE TEE STD WT STL A234 WPB - 4" - AA1B - Suministro MY</v>
      </c>
      <c r="C60" s="937" t="str">
        <f>IF(QPS!R73="","",QPS!R73)</f>
        <v>Mecanica</v>
      </c>
      <c r="D60" s="938">
        <f>IF(QPS!S73="","",QPS!S73)</f>
        <v>2</v>
      </c>
      <c r="E60" s="937" t="str">
        <f>IF(QPS!T73="","",QPS!T73)</f>
        <v>UND</v>
      </c>
      <c r="F60" s="939">
        <f>IF(QPS!U73="","",QPS!U73)</f>
        <v>64.775680000000008</v>
      </c>
      <c r="G60" s="939">
        <f>IF(QPS!V73="","",QPS!V73)</f>
        <v>129.55136000000002</v>
      </c>
      <c r="H60" s="938">
        <f>IF(QPS!AB73="","",QPS!AB73)</f>
        <v>9.9200000000000017</v>
      </c>
      <c r="I60" s="938">
        <f>IF(QPS!AC73="","",QPS!AC73)</f>
        <v>5</v>
      </c>
      <c r="J60" s="940">
        <f>IF(QPS!AD73="","",QPS!AD73)</f>
        <v>0.4</v>
      </c>
      <c r="K60" s="967">
        <v>73</v>
      </c>
      <c r="L60" s="968" t="s">
        <v>1478</v>
      </c>
    </row>
    <row r="61" spans="1:12">
      <c r="A61" s="935" t="str">
        <f>IF(QPS!C74="","",QPS!C74)</f>
        <v>3.06.16</v>
      </c>
      <c r="B61" s="936" t="str">
        <f>IF(QPS!P74="","",QPS!P74)</f>
        <v>MONTAJE DE REDUCER ECC STD WT STL A234 WPB - 4" x 3" - AA1B - Suministro MY</v>
      </c>
      <c r="C61" s="937" t="str">
        <f>IF(QPS!R74="","",QPS!R74)</f>
        <v>Mecanica</v>
      </c>
      <c r="D61" s="938">
        <f>IF(QPS!S74="","",QPS!S74)</f>
        <v>2</v>
      </c>
      <c r="E61" s="937" t="str">
        <f>IF(QPS!T74="","",QPS!T74)</f>
        <v>UND</v>
      </c>
      <c r="F61" s="939">
        <f>IF(QPS!U74="","",QPS!U74)</f>
        <v>53.958066666666653</v>
      </c>
      <c r="G61" s="939">
        <f>IF(QPS!V74="","",QPS!V74)</f>
        <v>107.91613333333331</v>
      </c>
      <c r="H61" s="938">
        <f>IF(QPS!AB74="","",QPS!AB74)</f>
        <v>8.2666666666666657</v>
      </c>
      <c r="I61" s="938">
        <f>IF(QPS!AC74="","",QPS!AC74)</f>
        <v>6</v>
      </c>
      <c r="J61" s="940">
        <f>IF(QPS!AD74="","",QPS!AD74)</f>
        <v>0.33333333333333331</v>
      </c>
      <c r="K61" s="967">
        <v>74</v>
      </c>
      <c r="L61" s="968" t="s">
        <v>1478</v>
      </c>
    </row>
    <row r="62" spans="1:12" ht="18">
      <c r="A62" s="941" t="str">
        <f>IF(QPS!C76="","",QPS!C76)</f>
        <v>3.06.17</v>
      </c>
      <c r="B62" s="942" t="str">
        <f>IF(QPS!P76="","",QPS!P76)</f>
        <v>SUMINISTRO Y MONTAJE DE PIPE STD WT ERW CS A53-B TYPE E - ½" - AA1B - Suministro Contratista</v>
      </c>
      <c r="C62" s="943" t="str">
        <f>IF(QPS!R76="","",QPS!R76)</f>
        <v>Mecanica</v>
      </c>
      <c r="D62" s="944">
        <f>IF(QPS!S76="","",QPS!S76)</f>
        <v>6</v>
      </c>
      <c r="E62" s="943" t="str">
        <f>IF(QPS!T76="","",QPS!T76)</f>
        <v>m</v>
      </c>
      <c r="F62" s="945">
        <f>IF(QPS!U76="","",QPS!U76)</f>
        <v>34.717532666666671</v>
      </c>
      <c r="G62" s="945">
        <f>IF(QPS!V76="","",QPS!V76)</f>
        <v>208.30519600000002</v>
      </c>
      <c r="H62" s="944">
        <f>IF(QPS!AB76="","",QPS!AB76)</f>
        <v>5.952</v>
      </c>
      <c r="I62" s="944">
        <f>IF(QPS!AC76="","",QPS!AC76)</f>
        <v>25</v>
      </c>
      <c r="J62" s="946">
        <f>IF(QPS!AD76="","",QPS!AD76)</f>
        <v>0.24</v>
      </c>
      <c r="K62" s="969">
        <v>76</v>
      </c>
      <c r="L62" s="970" t="s">
        <v>1479</v>
      </c>
    </row>
    <row r="63" spans="1:12" ht="18">
      <c r="A63" s="947" t="str">
        <f>IF(QPS!C77="","",QPS!C77)</f>
        <v>3.06.18</v>
      </c>
      <c r="B63" s="948" t="str">
        <f>IF(QPS!P77="","",QPS!P77)</f>
        <v>SUMINISTRO Y MONTAJE DE PIPE STD WT ERW CS A53-B TYPE E - 1" - AA1B - Suministro Contratista</v>
      </c>
      <c r="C63" s="949" t="str">
        <f>IF(QPS!R77="","",QPS!R77)</f>
        <v>Mecanica</v>
      </c>
      <c r="D63" s="950">
        <f>IF(QPS!S77="","",QPS!S77)</f>
        <v>54</v>
      </c>
      <c r="E63" s="949" t="str">
        <f>IF(QPS!T77="","",QPS!T77)</f>
        <v>m</v>
      </c>
      <c r="F63" s="951">
        <f>IF(QPS!U77="","",QPS!U77)</f>
        <v>30.038596000000002</v>
      </c>
      <c r="G63" s="951">
        <f>IF(QPS!V77="","",QPS!V77)</f>
        <v>1622.0841840000001</v>
      </c>
      <c r="H63" s="950">
        <f>IF(QPS!AB77="","",QPS!AB77)</f>
        <v>53.568000000000005</v>
      </c>
      <c r="I63" s="950">
        <f>IF(QPS!AC77="","",QPS!AC77)</f>
        <v>25</v>
      </c>
      <c r="J63" s="952">
        <f>IF(QPS!AD77="","",QPS!AD77)</f>
        <v>2.16</v>
      </c>
      <c r="K63" s="971">
        <v>77</v>
      </c>
      <c r="L63" s="972" t="s">
        <v>1480</v>
      </c>
    </row>
    <row r="64" spans="1:12" ht="18">
      <c r="A64" s="953" t="str">
        <f>IF(QPS!C78="","",QPS!C78)</f>
        <v>3.06.19</v>
      </c>
      <c r="B64" s="954" t="str">
        <f>IF(QPS!P78="","",QPS!P78)</f>
        <v>SUMINISTRO Y MONTAJE DE PIPE STD WT ERW CS A53-B TYPE E - 1½" - AA1B - Suministro Contratista</v>
      </c>
      <c r="C64" s="955" t="str">
        <f>IF(QPS!R78="","",QPS!R78)</f>
        <v>Mecanica</v>
      </c>
      <c r="D64" s="956">
        <f>IF(QPS!S78="","",QPS!S78)</f>
        <v>42</v>
      </c>
      <c r="E64" s="955" t="str">
        <f>IF(QPS!T78="","",QPS!T78)</f>
        <v>m</v>
      </c>
      <c r="F64" s="957">
        <f>IF(QPS!U78="","",QPS!U78)</f>
        <v>35.632896000000002</v>
      </c>
      <c r="G64" s="957">
        <f>IF(QPS!V78="","",QPS!V78)</f>
        <v>1496.5816320000001</v>
      </c>
      <c r="H64" s="956">
        <f>IF(QPS!AB78="","",QPS!AB78)</f>
        <v>41.663999999999994</v>
      </c>
      <c r="I64" s="956">
        <f>IF(QPS!AC78="","",QPS!AC78)</f>
        <v>25</v>
      </c>
      <c r="J64" s="958">
        <f>IF(QPS!AD78="","",QPS!AD78)</f>
        <v>1.68</v>
      </c>
      <c r="K64" s="973">
        <v>78</v>
      </c>
      <c r="L64" s="974" t="s">
        <v>1481</v>
      </c>
    </row>
    <row r="65" spans="1:12" ht="18">
      <c r="A65" s="959" t="str">
        <f>IF(QPS!C79="","",QPS!C79)</f>
        <v>3.06.20</v>
      </c>
      <c r="B65" s="960" t="str">
        <f>IF(QPS!P79="","",QPS!P79)</f>
        <v>SUMINISTRO Y MONTAJE DE PIPE STD WT ERW CS A53-B TYPE E - 2" - AA1B - Suministro Contratista</v>
      </c>
      <c r="C65" s="961" t="str">
        <f>IF(QPS!R79="","",QPS!R79)</f>
        <v>Mecanica</v>
      </c>
      <c r="D65" s="962">
        <f>IF(QPS!S79="","",QPS!S79)</f>
        <v>552</v>
      </c>
      <c r="E65" s="961" t="str">
        <f>IF(QPS!T79="","",QPS!T79)</f>
        <v>m</v>
      </c>
      <c r="F65" s="963">
        <f>IF(QPS!U79="","",QPS!U79)</f>
        <v>40.569896</v>
      </c>
      <c r="G65" s="963">
        <f>IF(QPS!V79="","",QPS!V79)</f>
        <v>22394.582591999999</v>
      </c>
      <c r="H65" s="962">
        <f>IF(QPS!AB79="","",QPS!AB79)</f>
        <v>547.58400000000006</v>
      </c>
      <c r="I65" s="962">
        <f>IF(QPS!AC79="","",QPS!AC79)</f>
        <v>25</v>
      </c>
      <c r="J65" s="964">
        <f>IF(QPS!AD79="","",QPS!AD79)</f>
        <v>22.08</v>
      </c>
      <c r="K65" s="975">
        <v>79</v>
      </c>
      <c r="L65" s="976" t="s">
        <v>1482</v>
      </c>
    </row>
    <row r="66" spans="1:12" ht="18">
      <c r="A66" s="947" t="str">
        <f>IF(QPS!C80="","",QPS!C80)</f>
        <v>3.06.21</v>
      </c>
      <c r="B66" s="948" t="str">
        <f>IF(QPS!P80="","",QPS!P80)</f>
        <v>SUMINISTRO Y MONTAJE DE CHECK 800# SW STL SWING - 1" - AA1B - Suministro Contratista</v>
      </c>
      <c r="C66" s="949" t="str">
        <f>IF(QPS!R80="","",QPS!R80)</f>
        <v>Mecanica</v>
      </c>
      <c r="D66" s="950">
        <f>IF(QPS!S80="","",QPS!S80)</f>
        <v>5</v>
      </c>
      <c r="E66" s="949" t="str">
        <f>IF(QPS!T80="","",QPS!T80)</f>
        <v>UND</v>
      </c>
      <c r="F66" s="951">
        <f>IF(QPS!U80="","",QPS!U80)</f>
        <v>160.51223999999999</v>
      </c>
      <c r="G66" s="951">
        <f>IF(QPS!V80="","",QPS!V80)</f>
        <v>802.56119999999999</v>
      </c>
      <c r="H66" s="950">
        <f>IF(QPS!AB80="","",QPS!AB80)</f>
        <v>12.4</v>
      </c>
      <c r="I66" s="950">
        <f>IF(QPS!AC80="","",QPS!AC80)</f>
        <v>10</v>
      </c>
      <c r="J66" s="952">
        <f>IF(QPS!AD80="","",QPS!AD80)</f>
        <v>0.5</v>
      </c>
      <c r="K66" s="971">
        <v>80</v>
      </c>
      <c r="L66" s="972" t="s">
        <v>1480</v>
      </c>
    </row>
    <row r="67" spans="1:12" ht="18">
      <c r="A67" s="953" t="str">
        <f>IF(QPS!C81="","",QPS!C81)</f>
        <v>3.06.22</v>
      </c>
      <c r="B67" s="954" t="str">
        <f>IF(QPS!P81="","",QPS!P81)</f>
        <v>SUMINISTRO Y MONTAJE DE CHECK 800# SW STL SWING - 1½" - AA1B - Suministro Contratista</v>
      </c>
      <c r="C67" s="955" t="str">
        <f>IF(QPS!R81="","",QPS!R81)</f>
        <v>Mecanica</v>
      </c>
      <c r="D67" s="956">
        <f>IF(QPS!S81="","",QPS!S81)</f>
        <v>5</v>
      </c>
      <c r="E67" s="955" t="str">
        <f>IF(QPS!T81="","",QPS!T81)</f>
        <v>UND</v>
      </c>
      <c r="F67" s="957">
        <f>IF(QPS!U81="","",QPS!U81)</f>
        <v>175.63744</v>
      </c>
      <c r="G67" s="957">
        <f>IF(QPS!V81="","",QPS!V81)</f>
        <v>878.18719999999996</v>
      </c>
      <c r="H67" s="956">
        <f>IF(QPS!AB81="","",QPS!AB81)</f>
        <v>12.4</v>
      </c>
      <c r="I67" s="956">
        <f>IF(QPS!AC81="","",QPS!AC81)</f>
        <v>10</v>
      </c>
      <c r="J67" s="958">
        <f>IF(QPS!AD81="","",QPS!AD81)</f>
        <v>0.5</v>
      </c>
      <c r="K67" s="973">
        <v>81</v>
      </c>
      <c r="L67" s="974" t="s">
        <v>1481</v>
      </c>
    </row>
    <row r="68" spans="1:12" ht="18">
      <c r="A68" s="959" t="str">
        <f>IF(QPS!C82="","",QPS!C82)</f>
        <v>3.06.23</v>
      </c>
      <c r="B68" s="960" t="str">
        <f>IF(QPS!P82="","",QPS!P82)</f>
        <v>SUMINISTRO Y MONTAJE DE CHECK 800# SW STL SWING - 2" - AA1B - Suministro Contratista</v>
      </c>
      <c r="C68" s="961" t="str">
        <f>IF(QPS!R82="","",QPS!R82)</f>
        <v>Mecanica</v>
      </c>
      <c r="D68" s="962">
        <f>IF(QPS!S82="","",QPS!S82)</f>
        <v>1</v>
      </c>
      <c r="E68" s="961" t="str">
        <f>IF(QPS!T82="","",QPS!T82)</f>
        <v>UND</v>
      </c>
      <c r="F68" s="963">
        <f>IF(QPS!U82="","",QPS!U82)</f>
        <v>202.76264</v>
      </c>
      <c r="G68" s="963">
        <f>IF(QPS!V82="","",QPS!V82)</f>
        <v>202.76264</v>
      </c>
      <c r="H68" s="962">
        <f>IF(QPS!AB82="","",QPS!AB82)</f>
        <v>2.4800000000000004</v>
      </c>
      <c r="I68" s="962">
        <f>IF(QPS!AC82="","",QPS!AC82)</f>
        <v>10</v>
      </c>
      <c r="J68" s="964">
        <f>IF(QPS!AD82="","",QPS!AD82)</f>
        <v>0.1</v>
      </c>
      <c r="K68" s="975">
        <v>82</v>
      </c>
      <c r="L68" s="976" t="s">
        <v>1482</v>
      </c>
    </row>
    <row r="69" spans="1:12" ht="18">
      <c r="A69" s="941" t="str">
        <f>IF(QPS!C83="","",QPS!C83)</f>
        <v>3.06.24</v>
      </c>
      <c r="B69" s="942" t="str">
        <f>IF(QPS!P83="","",QPS!P83)</f>
        <v>SUMINISTRO Y MONTAJE DE BALL 300# SCRD STL CS/SS, HNDL OP - ½" - AA1B - Suministro Contratista</v>
      </c>
      <c r="C69" s="943" t="str">
        <f>IF(QPS!R83="","",QPS!R83)</f>
        <v>Mecanica</v>
      </c>
      <c r="D69" s="944">
        <f>IF(QPS!S83="","",QPS!S83)</f>
        <v>21</v>
      </c>
      <c r="E69" s="943" t="str">
        <f>IF(QPS!T83="","",QPS!T83)</f>
        <v>UND</v>
      </c>
      <c r="F69" s="945">
        <f>IF(QPS!U83="","",QPS!U83)</f>
        <v>38.342550000000003</v>
      </c>
      <c r="G69" s="945">
        <f>IF(QPS!V83="","",QPS!V83)</f>
        <v>805.19355000000007</v>
      </c>
      <c r="H69" s="944">
        <f>IF(QPS!AB83="","",QPS!AB83)</f>
        <v>44.1</v>
      </c>
      <c r="I69" s="944">
        <f>IF(QPS!AC83="","",QPS!AC83)</f>
        <v>8</v>
      </c>
      <c r="J69" s="946">
        <f>IF(QPS!AD83="","",QPS!AD83)</f>
        <v>2.625</v>
      </c>
      <c r="K69" s="969">
        <v>83</v>
      </c>
      <c r="L69" s="970" t="s">
        <v>1479</v>
      </c>
    </row>
    <row r="70" spans="1:12" ht="18">
      <c r="A70" s="947" t="str">
        <f>IF(QPS!C84="","",QPS!C84)</f>
        <v>3.06.25</v>
      </c>
      <c r="B70" s="948" t="str">
        <f>IF(QPS!P84="","",QPS!P84)</f>
        <v>SUMINISTRO Y MONTAJE DE BALL 300# SCRD STL CS/SS, HNDL OP - 1" - AA1B - Suministro Contratista</v>
      </c>
      <c r="C70" s="949" t="str">
        <f>IF(QPS!R84="","",QPS!R84)</f>
        <v>Mecanica</v>
      </c>
      <c r="D70" s="950">
        <f>IF(QPS!S84="","",QPS!S84)</f>
        <v>22</v>
      </c>
      <c r="E70" s="949" t="str">
        <f>IF(QPS!T84="","",QPS!T84)</f>
        <v>UND</v>
      </c>
      <c r="F70" s="951">
        <f>IF(QPS!U84="","",QPS!U84)</f>
        <v>46.602550000000001</v>
      </c>
      <c r="G70" s="951">
        <f>IF(QPS!V84="","",QPS!V84)</f>
        <v>1025.2561000000001</v>
      </c>
      <c r="H70" s="950">
        <f>IF(QPS!AB84="","",QPS!AB84)</f>
        <v>46.2</v>
      </c>
      <c r="I70" s="950">
        <f>IF(QPS!AC84="","",QPS!AC84)</f>
        <v>8</v>
      </c>
      <c r="J70" s="952">
        <f>IF(QPS!AD84="","",QPS!AD84)</f>
        <v>2.75</v>
      </c>
      <c r="K70" s="971">
        <v>84</v>
      </c>
      <c r="L70" s="972" t="s">
        <v>1480</v>
      </c>
    </row>
    <row r="71" spans="1:12" ht="18">
      <c r="A71" s="953" t="str">
        <f>IF(QPS!C85="","",QPS!C85)</f>
        <v>3.06.26</v>
      </c>
      <c r="B71" s="954" t="str">
        <f>IF(QPS!P85="","",QPS!P85)</f>
        <v>SUMINISTRO Y MONTAJE DE BALL 300# SCRD STL CS/SS, HNDL OP - 1½" - AA1B - Suministro Contratista</v>
      </c>
      <c r="C71" s="955" t="str">
        <f>IF(QPS!R85="","",QPS!R85)</f>
        <v>Mecanica</v>
      </c>
      <c r="D71" s="956">
        <f>IF(QPS!S85="","",QPS!S85)</f>
        <v>17</v>
      </c>
      <c r="E71" s="955" t="str">
        <f>IF(QPS!T85="","",QPS!T85)</f>
        <v>UND</v>
      </c>
      <c r="F71" s="957">
        <f>IF(QPS!U85="","",QPS!U85)</f>
        <v>48.592550000000003</v>
      </c>
      <c r="G71" s="957">
        <f>IF(QPS!V85="","",QPS!V85)</f>
        <v>826.07335</v>
      </c>
      <c r="H71" s="956">
        <f>IF(QPS!AB85="","",QPS!AB85)</f>
        <v>35.700000000000003</v>
      </c>
      <c r="I71" s="956">
        <f>IF(QPS!AC85="","",QPS!AC85)</f>
        <v>8</v>
      </c>
      <c r="J71" s="958">
        <f>IF(QPS!AD85="","",QPS!AD85)</f>
        <v>2.125</v>
      </c>
      <c r="K71" s="973">
        <v>85</v>
      </c>
      <c r="L71" s="974" t="s">
        <v>1481</v>
      </c>
    </row>
    <row r="72" spans="1:12" ht="18">
      <c r="A72" s="959" t="str">
        <f>IF(QPS!C86="","",QPS!C86)</f>
        <v>3.06.27</v>
      </c>
      <c r="B72" s="960" t="str">
        <f>IF(QPS!P86="","",QPS!P86)</f>
        <v>SUMINISTRO Y MONTAJE DE BALL 300# SCRD STL CS/SS, HNDL OP - 2" - AA1B - Suministro Contratista</v>
      </c>
      <c r="C72" s="961" t="str">
        <f>IF(QPS!R86="","",QPS!R86)</f>
        <v>Mecanica</v>
      </c>
      <c r="D72" s="962">
        <f>IF(QPS!S86="","",QPS!S86)</f>
        <v>18</v>
      </c>
      <c r="E72" s="961" t="str">
        <f>IF(QPS!T86="","",QPS!T86)</f>
        <v>UND</v>
      </c>
      <c r="F72" s="963">
        <f>IF(QPS!U86="","",QPS!U86)</f>
        <v>52.792550000000006</v>
      </c>
      <c r="G72" s="963">
        <f>IF(QPS!V86="","",QPS!V86)</f>
        <v>950.2659000000001</v>
      </c>
      <c r="H72" s="962">
        <f>IF(QPS!AB86="","",QPS!AB86)</f>
        <v>37.799999999999997</v>
      </c>
      <c r="I72" s="962">
        <f>IF(QPS!AC86="","",QPS!AC86)</f>
        <v>8</v>
      </c>
      <c r="J72" s="964">
        <f>IF(QPS!AD86="","",QPS!AD86)</f>
        <v>2.25</v>
      </c>
      <c r="K72" s="975">
        <v>86</v>
      </c>
      <c r="L72" s="976" t="s">
        <v>1482</v>
      </c>
    </row>
    <row r="73" spans="1:12" ht="18">
      <c r="A73" s="941" t="str">
        <f>IF(QPS!C87="","",QPS!C87)</f>
        <v>3.06.28</v>
      </c>
      <c r="B73" s="942" t="str">
        <f>IF(QPS!P87="","",QPS!P87)</f>
        <v>SUMINISTRO Y MONTAJE DE FLG SW CLASS 150 RF CS STD BORE A105 - ½" - AA1B - Suministro Contratista</v>
      </c>
      <c r="C73" s="943" t="str">
        <f>IF(QPS!R87="","",QPS!R87)</f>
        <v>Mecanica</v>
      </c>
      <c r="D73" s="944">
        <f>IF(QPS!S87="","",QPS!S87)</f>
        <v>2</v>
      </c>
      <c r="E73" s="943" t="str">
        <f>IF(QPS!T87="","",QPS!T87)</f>
        <v>UND</v>
      </c>
      <c r="F73" s="945">
        <f>IF(QPS!U87="","",QPS!U87)</f>
        <v>106.83838571428572</v>
      </c>
      <c r="G73" s="945">
        <f>IF(QPS!V87="","",QPS!V87)</f>
        <v>213.67677142857144</v>
      </c>
      <c r="H73" s="944">
        <f>IF(QPS!AB87="","",QPS!AB87)</f>
        <v>12.4</v>
      </c>
      <c r="I73" s="944">
        <f>IF(QPS!AC87="","",QPS!AC87)</f>
        <v>4</v>
      </c>
      <c r="J73" s="946">
        <f>IF(QPS!AD87="","",QPS!AD87)</f>
        <v>0.5</v>
      </c>
      <c r="K73" s="969">
        <v>87</v>
      </c>
      <c r="L73" s="970" t="s">
        <v>1479</v>
      </c>
    </row>
    <row r="74" spans="1:12" ht="18">
      <c r="A74" s="947" t="str">
        <f>IF(QPS!C88="","",QPS!C88)</f>
        <v>3.06.29</v>
      </c>
      <c r="B74" s="948" t="str">
        <f>IF(QPS!P88="","",QPS!P88)</f>
        <v>SUMINISTRO Y MONTAJE DE FLG SW CLASS 150 RF CS STD BORE A105 - 1" - AA1B - Suministro Contratista</v>
      </c>
      <c r="C74" s="949" t="str">
        <f>IF(QPS!R88="","",QPS!R88)</f>
        <v>Mecanica</v>
      </c>
      <c r="D74" s="950">
        <f>IF(QPS!S88="","",QPS!S88)</f>
        <v>5</v>
      </c>
      <c r="E74" s="949" t="str">
        <f>IF(QPS!T88="","",QPS!T88)</f>
        <v>UND</v>
      </c>
      <c r="F74" s="951">
        <f>IF(QPS!U88="","",QPS!U88)</f>
        <v>112.67787142857142</v>
      </c>
      <c r="G74" s="951">
        <f>IF(QPS!V88="","",QPS!V88)</f>
        <v>563.38935714285708</v>
      </c>
      <c r="H74" s="950">
        <f>IF(QPS!AB88="","",QPS!AB88)</f>
        <v>31</v>
      </c>
      <c r="I74" s="950">
        <f>IF(QPS!AC88="","",QPS!AC88)</f>
        <v>4</v>
      </c>
      <c r="J74" s="952">
        <f>IF(QPS!AD88="","",QPS!AD88)</f>
        <v>1.25</v>
      </c>
      <c r="K74" s="971">
        <v>88</v>
      </c>
      <c r="L74" s="972" t="s">
        <v>1480</v>
      </c>
    </row>
    <row r="75" spans="1:12" ht="18">
      <c r="A75" s="953" t="str">
        <f>IF(QPS!C89="","",QPS!C89)</f>
        <v>3.06.30</v>
      </c>
      <c r="B75" s="954" t="str">
        <f>IF(QPS!P89="","",QPS!P89)</f>
        <v>SUMINISTRO Y MONTAJE DE FLG SW CLASS 150 RF CS STD BORE A105 - 1½" - AA1B - Suministro Contratista</v>
      </c>
      <c r="C75" s="955" t="str">
        <f>IF(QPS!R89="","",QPS!R89)</f>
        <v>Mecanica</v>
      </c>
      <c r="D75" s="956">
        <f>IF(QPS!S89="","",QPS!S89)</f>
        <v>11</v>
      </c>
      <c r="E75" s="955" t="str">
        <f>IF(QPS!T89="","",QPS!T89)</f>
        <v>UND</v>
      </c>
      <c r="F75" s="957">
        <f>IF(QPS!U89="","",QPS!U89)</f>
        <v>124.23164285714284</v>
      </c>
      <c r="G75" s="957">
        <f>IF(QPS!V89="","",QPS!V89)</f>
        <v>1366.5480714285713</v>
      </c>
      <c r="H75" s="956">
        <f>IF(QPS!AB89="","",QPS!AB89)</f>
        <v>68.2</v>
      </c>
      <c r="I75" s="956">
        <f>IF(QPS!AC89="","",QPS!AC89)</f>
        <v>4</v>
      </c>
      <c r="J75" s="958">
        <f>IF(QPS!AD89="","",QPS!AD89)</f>
        <v>2.75</v>
      </c>
      <c r="K75" s="973">
        <v>89</v>
      </c>
      <c r="L75" s="974" t="s">
        <v>1481</v>
      </c>
    </row>
    <row r="76" spans="1:12" ht="18">
      <c r="A76" s="959" t="str">
        <f>IF(QPS!C90="","",QPS!C90)</f>
        <v>3.06.31</v>
      </c>
      <c r="B76" s="960" t="str">
        <f>IF(QPS!P90="","",QPS!P90)</f>
        <v>SUMINISTRO Y MONTAJE DE FLG SW CLASS 150 RF CS STD BORE A105 - 2" - AA1B - Suministro Contratista</v>
      </c>
      <c r="C76" s="961" t="str">
        <f>IF(QPS!R90="","",QPS!R90)</f>
        <v>Mecanica</v>
      </c>
      <c r="D76" s="962">
        <f>IF(QPS!S90="","",QPS!S90)</f>
        <v>7</v>
      </c>
      <c r="E76" s="961" t="str">
        <f>IF(QPS!T90="","",QPS!T90)</f>
        <v>UND</v>
      </c>
      <c r="F76" s="963">
        <f>IF(QPS!U90="","",QPS!U90)</f>
        <v>158.09430476190477</v>
      </c>
      <c r="G76" s="963">
        <f>IF(QPS!V90="","",QPS!V90)</f>
        <v>1106.6601333333333</v>
      </c>
      <c r="H76" s="962">
        <f>IF(QPS!AB90="","",QPS!AB90)</f>
        <v>57.86666666666666</v>
      </c>
      <c r="I76" s="962">
        <f>IF(QPS!AC90="","",QPS!AC90)</f>
        <v>3</v>
      </c>
      <c r="J76" s="964">
        <f>IF(QPS!AD90="","",QPS!AD90)</f>
        <v>2.3333333333333335</v>
      </c>
      <c r="K76" s="975">
        <v>90</v>
      </c>
      <c r="L76" s="976" t="s">
        <v>1482</v>
      </c>
    </row>
    <row r="77" spans="1:12" ht="18">
      <c r="A77" s="941" t="str">
        <f>IF(QPS!C91="","",QPS!C91)</f>
        <v>3.06.32</v>
      </c>
      <c r="B77" s="942" t="str">
        <f>IF(QPS!P91="","",QPS!P91)</f>
        <v>SUMINISTRO Y MONTAJE DE GASKET 150#NOM-ASB-RING PT AGT 1/8"THK - ½" - AA1B - Suministro Contratista</v>
      </c>
      <c r="C77" s="943" t="str">
        <f>IF(QPS!R91="","",QPS!R91)</f>
        <v>Mecanica</v>
      </c>
      <c r="D77" s="944">
        <f>IF(QPS!S91="","",QPS!S91)</f>
        <v>2</v>
      </c>
      <c r="E77" s="943" t="str">
        <f>IF(QPS!T91="","",QPS!T91)</f>
        <v>UND</v>
      </c>
      <c r="F77" s="945">
        <f>IF(QPS!U91="","",QPS!U91)</f>
        <v>19.394808000000001</v>
      </c>
      <c r="G77" s="945">
        <f>IF(QPS!V91="","",QPS!V91)</f>
        <v>38.789616000000002</v>
      </c>
      <c r="H77" s="944">
        <f>IF(QPS!AB91="","",QPS!AB91)</f>
        <v>0.67199999999999993</v>
      </c>
      <c r="I77" s="944">
        <f>IF(QPS!AC91="","",QPS!AC91)</f>
        <v>50</v>
      </c>
      <c r="J77" s="946">
        <f>IF(QPS!AD91="","",QPS!AD91)</f>
        <v>0.04</v>
      </c>
      <c r="K77" s="969">
        <v>91</v>
      </c>
      <c r="L77" s="970" t="s">
        <v>1479</v>
      </c>
    </row>
    <row r="78" spans="1:12" ht="18">
      <c r="A78" s="947" t="str">
        <f>IF(QPS!C92="","",QPS!C92)</f>
        <v>3.06.33</v>
      </c>
      <c r="B78" s="948" t="str">
        <f>IF(QPS!P92="","",QPS!P92)</f>
        <v>SUMINISTRO Y MONTAJE DE GASKET 150#NOM-ASB-RING PT AGT 1/8"THK - 1" - AA1B - Suministro Contratista</v>
      </c>
      <c r="C78" s="949" t="str">
        <f>IF(QPS!R92="","",QPS!R92)</f>
        <v>Mecanica</v>
      </c>
      <c r="D78" s="950">
        <f>IF(QPS!S92="","",QPS!S92)</f>
        <v>5</v>
      </c>
      <c r="E78" s="949" t="str">
        <f>IF(QPS!T92="","",QPS!T92)</f>
        <v>UND</v>
      </c>
      <c r="F78" s="951">
        <f>IF(QPS!U92="","",QPS!U92)</f>
        <v>24.394808000000001</v>
      </c>
      <c r="G78" s="951">
        <f>IF(QPS!V92="","",QPS!V92)</f>
        <v>121.97404</v>
      </c>
      <c r="H78" s="950">
        <f>IF(QPS!AB92="","",QPS!AB92)</f>
        <v>1.6800000000000002</v>
      </c>
      <c r="I78" s="950">
        <f>IF(QPS!AC92="","",QPS!AC92)</f>
        <v>50</v>
      </c>
      <c r="J78" s="952">
        <f>IF(QPS!AD92="","",QPS!AD92)</f>
        <v>0.1</v>
      </c>
      <c r="K78" s="971">
        <v>92</v>
      </c>
      <c r="L78" s="972" t="s">
        <v>1480</v>
      </c>
    </row>
    <row r="79" spans="1:12" ht="18">
      <c r="A79" s="953" t="str">
        <f>IF(QPS!C93="","",QPS!C93)</f>
        <v>3.06.34</v>
      </c>
      <c r="B79" s="954" t="str">
        <f>IF(QPS!P93="","",QPS!P93)</f>
        <v>SUMINISTRO Y MONTAJE DE GASKET 150#NOM-ASB-RING PT AGT 1/8"THK - 1½" - AA1B - Suministro Contratista</v>
      </c>
      <c r="C79" s="955" t="str">
        <f>IF(QPS!R93="","",QPS!R93)</f>
        <v>Mecanica</v>
      </c>
      <c r="D79" s="956">
        <f>IF(QPS!S93="","",QPS!S93)</f>
        <v>11</v>
      </c>
      <c r="E79" s="955" t="str">
        <f>IF(QPS!T93="","",QPS!T93)</f>
        <v>UND</v>
      </c>
      <c r="F79" s="957">
        <f>IF(QPS!U93="","",QPS!U93)</f>
        <v>29.394808000000001</v>
      </c>
      <c r="G79" s="957">
        <f>IF(QPS!V93="","",QPS!V93)</f>
        <v>323.34288800000002</v>
      </c>
      <c r="H79" s="956">
        <f>IF(QPS!AB93="","",QPS!AB93)</f>
        <v>3.6959999999999997</v>
      </c>
      <c r="I79" s="956">
        <f>IF(QPS!AC93="","",QPS!AC93)</f>
        <v>50</v>
      </c>
      <c r="J79" s="958">
        <f>IF(QPS!AD93="","",QPS!AD93)</f>
        <v>0.22</v>
      </c>
      <c r="K79" s="973">
        <v>93</v>
      </c>
      <c r="L79" s="974" t="s">
        <v>1481</v>
      </c>
    </row>
    <row r="80" spans="1:12" ht="18">
      <c r="A80" s="959" t="str">
        <f>IF(QPS!C94="","",QPS!C94)</f>
        <v>3.06.35</v>
      </c>
      <c r="B80" s="960" t="str">
        <f>IF(QPS!P94="","",QPS!P94)</f>
        <v>SUMINISTRO Y MONTAJE DE GASKET 150#NOM-ASB-RING PT AGT 1/8"THK - 2" - AA1B - Suministro Contratista</v>
      </c>
      <c r="C80" s="961" t="str">
        <f>IF(QPS!R94="","",QPS!R94)</f>
        <v>Mecanica</v>
      </c>
      <c r="D80" s="962">
        <f>IF(QPS!S94="","",QPS!S94)</f>
        <v>7</v>
      </c>
      <c r="E80" s="961" t="str">
        <f>IF(QPS!T94="","",QPS!T94)</f>
        <v>UND</v>
      </c>
      <c r="F80" s="963">
        <f>IF(QPS!U94="","",QPS!U94)</f>
        <v>32.394807999999998</v>
      </c>
      <c r="G80" s="963">
        <f>IF(QPS!V94="","",QPS!V94)</f>
        <v>226.76365599999997</v>
      </c>
      <c r="H80" s="962">
        <f>IF(QPS!AB94="","",QPS!AB94)</f>
        <v>2.3520000000000003</v>
      </c>
      <c r="I80" s="962">
        <f>IF(QPS!AC94="","",QPS!AC94)</f>
        <v>50</v>
      </c>
      <c r="J80" s="964">
        <f>IF(QPS!AD94="","",QPS!AD94)</f>
        <v>0.14000000000000001</v>
      </c>
      <c r="K80" s="975">
        <v>94</v>
      </c>
      <c r="L80" s="976" t="s">
        <v>1482</v>
      </c>
    </row>
    <row r="81" spans="1:12" ht="18">
      <c r="A81" s="929" t="str">
        <f>IF(QPS!C95="","",QPS!C95)</f>
        <v>3.06.36</v>
      </c>
      <c r="B81" s="930" t="str">
        <f>IF(QPS!P95="","",QPS!P95)</f>
        <v>SUMINISTRO Y MONTAJE DE GASKET 150#NOM-ASB-RING PT AGT 1/8"THK - 3" - AA1B - Suministro Contratista</v>
      </c>
      <c r="C81" s="931" t="str">
        <f>IF(QPS!R95="","",QPS!R95)</f>
        <v>Mecanica</v>
      </c>
      <c r="D81" s="932">
        <f>IF(QPS!S95="","",QPS!S95)</f>
        <v>28</v>
      </c>
      <c r="E81" s="931" t="str">
        <f>IF(QPS!T95="","",QPS!T95)</f>
        <v>UND</v>
      </c>
      <c r="F81" s="933">
        <f>IF(QPS!U95="","",QPS!U95)</f>
        <v>40.118510000000001</v>
      </c>
      <c r="G81" s="933">
        <f>IF(QPS!V95="","",QPS!V95)</f>
        <v>1123.31828</v>
      </c>
      <c r="H81" s="932">
        <f>IF(QPS!AB95="","",QPS!AB95)</f>
        <v>11.760000000000002</v>
      </c>
      <c r="I81" s="932">
        <f>IF(QPS!AC95="","",QPS!AC95)</f>
        <v>40</v>
      </c>
      <c r="J81" s="934">
        <f>IF(QPS!AD95="","",QPS!AD95)</f>
        <v>0.7</v>
      </c>
      <c r="K81" s="965">
        <v>95</v>
      </c>
      <c r="L81" s="966" t="s">
        <v>1477</v>
      </c>
    </row>
    <row r="82" spans="1:12" ht="18">
      <c r="A82" s="935" t="str">
        <f>IF(QPS!C96="","",QPS!C96)</f>
        <v>3.06.37</v>
      </c>
      <c r="B82" s="936" t="str">
        <f>IF(QPS!P96="","",QPS!P96)</f>
        <v>SUMINISTRO Y MONTAJE DE GASKET 150#NOM-ASB-RING PT AGT 1/8"THK - 4" - AA1B - Suministro Contratista</v>
      </c>
      <c r="C82" s="937" t="str">
        <f>IF(QPS!R96="","",QPS!R96)</f>
        <v>Mecanica</v>
      </c>
      <c r="D82" s="938">
        <f>IF(QPS!S96="","",QPS!S96)</f>
        <v>8</v>
      </c>
      <c r="E82" s="937" t="str">
        <f>IF(QPS!T96="","",QPS!T96)</f>
        <v>UND</v>
      </c>
      <c r="F82" s="939">
        <f>IF(QPS!U96="","",QPS!U96)</f>
        <v>65.118510000000001</v>
      </c>
      <c r="G82" s="939">
        <f>IF(QPS!V96="","",QPS!V96)</f>
        <v>520.94808</v>
      </c>
      <c r="H82" s="938">
        <f>IF(QPS!AB96="","",QPS!AB96)</f>
        <v>3.3600000000000003</v>
      </c>
      <c r="I82" s="938">
        <f>IF(QPS!AC96="","",QPS!AC96)</f>
        <v>40</v>
      </c>
      <c r="J82" s="940">
        <f>IF(QPS!AD96="","",QPS!AD96)</f>
        <v>0.2</v>
      </c>
      <c r="K82" s="967">
        <v>96</v>
      </c>
      <c r="L82" s="968" t="s">
        <v>1478</v>
      </c>
    </row>
    <row r="83" spans="1:12" ht="18">
      <c r="A83" s="947" t="str">
        <f>IF(QPS!C97="","",QPS!C97)</f>
        <v>3.06.38</v>
      </c>
      <c r="B83" s="948" t="str">
        <f>IF(QPS!P97="","",QPS!P97)</f>
        <v>SUMINISTRO Y MONTAJE DE SOCKOLET 3000# STL A105 - 1" - AA1B - Suministro Contratista</v>
      </c>
      <c r="C83" s="949" t="str">
        <f>IF(QPS!R97="","",QPS!R97)</f>
        <v>Mecanica</v>
      </c>
      <c r="D83" s="950">
        <f>IF(QPS!S97="","",QPS!S97)</f>
        <v>7</v>
      </c>
      <c r="E83" s="949" t="str">
        <f>IF(QPS!T97="","",QPS!T97)</f>
        <v>UND</v>
      </c>
      <c r="F83" s="951">
        <f>IF(QPS!U97="","",QPS!U97)</f>
        <v>62.70966857142858</v>
      </c>
      <c r="G83" s="951">
        <f>IF(QPS!V97="","",QPS!V97)</f>
        <v>438.96768000000009</v>
      </c>
      <c r="H83" s="950">
        <f>IF(QPS!AB97="","",QPS!AB97)</f>
        <v>17.360000000000003</v>
      </c>
      <c r="I83" s="950">
        <f>IF(QPS!AC97="","",QPS!AC97)</f>
        <v>10</v>
      </c>
      <c r="J83" s="952">
        <f>IF(QPS!AD97="","",QPS!AD97)</f>
        <v>0.7</v>
      </c>
      <c r="K83" s="971">
        <v>97</v>
      </c>
      <c r="L83" s="972" t="s">
        <v>1480</v>
      </c>
    </row>
    <row r="84" spans="1:12" ht="18">
      <c r="A84" s="953" t="str">
        <f>IF(QPS!C98="","",QPS!C98)</f>
        <v>3.06.39</v>
      </c>
      <c r="B84" s="954" t="str">
        <f>IF(QPS!P98="","",QPS!P98)</f>
        <v>SUMINISTRO Y MONTAJE DE SOCKOLET 3000# STL A105 - 1½" - AA1B - Suministro Contratista</v>
      </c>
      <c r="C84" s="955" t="str">
        <f>IF(QPS!R98="","",QPS!R98)</f>
        <v>Mecanica</v>
      </c>
      <c r="D84" s="956">
        <f>IF(QPS!S98="","",QPS!S98)</f>
        <v>5</v>
      </c>
      <c r="E84" s="955" t="str">
        <f>IF(QPS!T98="","",QPS!T98)</f>
        <v>UND</v>
      </c>
      <c r="F84" s="957">
        <f>IF(QPS!U98="","",QPS!U98)</f>
        <v>68.611754285714284</v>
      </c>
      <c r="G84" s="957">
        <f>IF(QPS!V98="","",QPS!V98)</f>
        <v>343.05877142857139</v>
      </c>
      <c r="H84" s="956">
        <f>IF(QPS!AB98="","",QPS!AB98)</f>
        <v>12.4</v>
      </c>
      <c r="I84" s="956">
        <f>IF(QPS!AC98="","",QPS!AC98)</f>
        <v>10</v>
      </c>
      <c r="J84" s="958">
        <f>IF(QPS!AD98="","",QPS!AD98)</f>
        <v>0.5</v>
      </c>
      <c r="K84" s="973">
        <v>98</v>
      </c>
      <c r="L84" s="974" t="s">
        <v>1481</v>
      </c>
    </row>
    <row r="85" spans="1:12" ht="18">
      <c r="A85" s="959" t="str">
        <f>IF(QPS!C99="","",QPS!C99)</f>
        <v>3.06.40</v>
      </c>
      <c r="B85" s="960" t="str">
        <f>IF(QPS!P99="","",QPS!P99)</f>
        <v>SUMINISTRO Y MONTAJE DE SOCKOLET 3000# STL A105 - 2" - AA1B - Suministro Contratista</v>
      </c>
      <c r="C85" s="961" t="str">
        <f>IF(QPS!R99="","",QPS!R99)</f>
        <v>Mecanica</v>
      </c>
      <c r="D85" s="962">
        <f>IF(QPS!S99="","",QPS!S99)</f>
        <v>3</v>
      </c>
      <c r="E85" s="961" t="str">
        <f>IF(QPS!T99="","",QPS!T99)</f>
        <v>UND</v>
      </c>
      <c r="F85" s="963">
        <f>IF(QPS!U99="","",QPS!U99)</f>
        <v>84.98339285714286</v>
      </c>
      <c r="G85" s="963">
        <f>IF(QPS!V99="","",QPS!V99)</f>
        <v>254.95017857142858</v>
      </c>
      <c r="H85" s="962">
        <f>IF(QPS!AB99="","",QPS!AB99)</f>
        <v>9.3000000000000007</v>
      </c>
      <c r="I85" s="962">
        <f>IF(QPS!AC99="","",QPS!AC99)</f>
        <v>8</v>
      </c>
      <c r="J85" s="964">
        <f>IF(QPS!AD99="","",QPS!AD99)</f>
        <v>0.375</v>
      </c>
      <c r="K85" s="975">
        <v>99</v>
      </c>
      <c r="L85" s="976" t="s">
        <v>1482</v>
      </c>
    </row>
    <row r="86" spans="1:12" ht="18">
      <c r="A86" s="941" t="str">
        <f>IF(QPS!C100="","",QPS!C100)</f>
        <v>3.06.41</v>
      </c>
      <c r="B86" s="942" t="str">
        <f>IF(QPS!P100="","",QPS!P100)</f>
        <v>SUMINISTRO Y MONTAJE DE ELL 90 DEG 3000# SW STL A105 - ½" - AA1B - Suministro Contratista</v>
      </c>
      <c r="C86" s="943" t="str">
        <f>IF(QPS!R100="","",QPS!R100)</f>
        <v>Mecanica</v>
      </c>
      <c r="D86" s="944">
        <f>IF(QPS!S100="","",QPS!S100)</f>
        <v>4</v>
      </c>
      <c r="E86" s="943" t="str">
        <f>IF(QPS!T100="","",QPS!T100)</f>
        <v>UND</v>
      </c>
      <c r="F86" s="945">
        <f>IF(QPS!U100="","",QPS!U100)</f>
        <v>34.26217619047619</v>
      </c>
      <c r="G86" s="945">
        <f>IF(QPS!V100="","",QPS!V100)</f>
        <v>137.04870476190476</v>
      </c>
      <c r="H86" s="944">
        <f>IF(QPS!AB100="","",QPS!AB100)</f>
        <v>8.2666666666666657</v>
      </c>
      <c r="I86" s="944">
        <f>IF(QPS!AC100="","",QPS!AC100)</f>
        <v>12</v>
      </c>
      <c r="J86" s="946">
        <f>IF(QPS!AD100="","",QPS!AD100)</f>
        <v>0.33333333333333331</v>
      </c>
      <c r="K86" s="969">
        <v>100</v>
      </c>
      <c r="L86" s="970" t="s">
        <v>1479</v>
      </c>
    </row>
    <row r="87" spans="1:12" ht="18">
      <c r="A87" s="947" t="str">
        <f>IF(QPS!C101="","",QPS!C101)</f>
        <v>3.06.42</v>
      </c>
      <c r="B87" s="948" t="str">
        <f>IF(QPS!P101="","",QPS!P101)</f>
        <v>SUMINISTRO Y MONTAJE DE ELL 90 DEG 3000# SW STL A105 - 1" - AA1B - Suministro Contratista</v>
      </c>
      <c r="C87" s="949" t="str">
        <f>IF(QPS!R101="","",QPS!R101)</f>
        <v>Mecanica</v>
      </c>
      <c r="D87" s="950">
        <f>IF(QPS!S101="","",QPS!S101)</f>
        <v>38</v>
      </c>
      <c r="E87" s="949" t="str">
        <f>IF(QPS!T101="","",QPS!T101)</f>
        <v>UND</v>
      </c>
      <c r="F87" s="951">
        <f>IF(QPS!U101="","",QPS!U101)</f>
        <v>39.281661904761904</v>
      </c>
      <c r="G87" s="951">
        <f>IF(QPS!V101="","",QPS!V101)</f>
        <v>1492.7031523809524</v>
      </c>
      <c r="H87" s="950">
        <f>IF(QPS!AB101="","",QPS!AB101)</f>
        <v>78.533333333333331</v>
      </c>
      <c r="I87" s="950">
        <f>IF(QPS!AC101="","",QPS!AC101)</f>
        <v>12</v>
      </c>
      <c r="J87" s="952">
        <f>IF(QPS!AD101="","",QPS!AD101)</f>
        <v>3.1666666666666665</v>
      </c>
      <c r="K87" s="971">
        <v>101</v>
      </c>
      <c r="L87" s="972" t="s">
        <v>1480</v>
      </c>
    </row>
    <row r="88" spans="1:12" ht="18">
      <c r="A88" s="953" t="str">
        <f>IF(QPS!C102="","",QPS!C102)</f>
        <v>3.06.43</v>
      </c>
      <c r="B88" s="954" t="str">
        <f>IF(QPS!P102="","",QPS!P102)</f>
        <v>SUMINISTRO Y MONTAJE DE ELL 90 DEG 3000# SW STL A105 - 1½" - AA1B - Suministro Contratista</v>
      </c>
      <c r="C88" s="955" t="str">
        <f>IF(QPS!R102="","",QPS!R102)</f>
        <v>Mecanica</v>
      </c>
      <c r="D88" s="956">
        <f>IF(QPS!S102="","",QPS!S102)</f>
        <v>27</v>
      </c>
      <c r="E88" s="955" t="str">
        <f>IF(QPS!T102="","",QPS!T102)</f>
        <v>UND</v>
      </c>
      <c r="F88" s="957">
        <f>IF(QPS!U102="","",QPS!U102)</f>
        <v>58.674354285714287</v>
      </c>
      <c r="G88" s="957">
        <f>IF(QPS!V102="","",QPS!V102)</f>
        <v>1584.2075657142857</v>
      </c>
      <c r="H88" s="956">
        <f>IF(QPS!AB102="","",QPS!AB102)</f>
        <v>66.960000000000008</v>
      </c>
      <c r="I88" s="956">
        <f>IF(QPS!AC102="","",QPS!AC102)</f>
        <v>10</v>
      </c>
      <c r="J88" s="958">
        <f>IF(QPS!AD102="","",QPS!AD102)</f>
        <v>2.7</v>
      </c>
      <c r="K88" s="973">
        <v>102</v>
      </c>
      <c r="L88" s="974" t="s">
        <v>1481</v>
      </c>
    </row>
    <row r="89" spans="1:12" ht="18">
      <c r="A89" s="959" t="str">
        <f>IF(QPS!C103="","",QPS!C103)</f>
        <v>3.06.44</v>
      </c>
      <c r="B89" s="960" t="str">
        <f>IF(QPS!P103="","",QPS!P103)</f>
        <v>SUMINISTRO Y MONTAJE DE ELL 90 DEG 3000# SW STL A105 - 2" - AA1B - Suministro Contratista</v>
      </c>
      <c r="C89" s="961" t="str">
        <f>IF(QPS!R103="","",QPS!R103)</f>
        <v>Mecanica</v>
      </c>
      <c r="D89" s="962">
        <f>IF(QPS!S103="","",QPS!S103)</f>
        <v>64</v>
      </c>
      <c r="E89" s="961" t="str">
        <f>IF(QPS!T103="","",QPS!T103)</f>
        <v>UND</v>
      </c>
      <c r="F89" s="963">
        <f>IF(QPS!U103="","",QPS!U103)</f>
        <v>68.885268571428568</v>
      </c>
      <c r="G89" s="963">
        <f>IF(QPS!V103="","",QPS!V103)</f>
        <v>4408.6571885714284</v>
      </c>
      <c r="H89" s="962">
        <f>IF(QPS!AB103="","",QPS!AB103)</f>
        <v>158.72000000000003</v>
      </c>
      <c r="I89" s="962">
        <f>IF(QPS!AC103="","",QPS!AC103)</f>
        <v>10</v>
      </c>
      <c r="J89" s="964">
        <f>IF(QPS!AD103="","",QPS!AD103)</f>
        <v>6.4</v>
      </c>
      <c r="K89" s="975">
        <v>103</v>
      </c>
      <c r="L89" s="976" t="s">
        <v>1482</v>
      </c>
    </row>
    <row r="90" spans="1:12">
      <c r="A90" s="941" t="str">
        <f>IF(QPS!C104="","",QPS!C104)</f>
        <v>3.06.45</v>
      </c>
      <c r="B90" s="942" t="str">
        <f>IF(QPS!P104="","",QPS!P104)</f>
        <v>SUMINISTRO Y MONTAJE DE TEE 3000# SW STL A105 - ½" - AA1B - Suministro Contratista</v>
      </c>
      <c r="C90" s="943" t="str">
        <f>IF(QPS!R104="","",QPS!R104)</f>
        <v>Mecanica</v>
      </c>
      <c r="D90" s="944">
        <f>IF(QPS!S104="","",QPS!S104)</f>
        <v>4</v>
      </c>
      <c r="E90" s="943" t="str">
        <f>IF(QPS!T104="","",QPS!T104)</f>
        <v>UND</v>
      </c>
      <c r="F90" s="945">
        <f>IF(QPS!U104="","",QPS!U104)</f>
        <v>34.071826666666666</v>
      </c>
      <c r="G90" s="945">
        <f>IF(QPS!V104="","",QPS!V104)</f>
        <v>136.28730666666667</v>
      </c>
      <c r="H90" s="944">
        <f>IF(QPS!AB104="","",QPS!AB104)</f>
        <v>6.6133333333333333</v>
      </c>
      <c r="I90" s="944">
        <f>IF(QPS!AC104="","",QPS!AC104)</f>
        <v>15</v>
      </c>
      <c r="J90" s="946">
        <f>IF(QPS!AD104="","",QPS!AD104)</f>
        <v>0.26666666666666666</v>
      </c>
      <c r="K90" s="969">
        <v>104</v>
      </c>
      <c r="L90" s="970" t="s">
        <v>1479</v>
      </c>
    </row>
    <row r="91" spans="1:12">
      <c r="A91" s="947" t="str">
        <f>IF(QPS!C105="","",QPS!C105)</f>
        <v>3.06.46</v>
      </c>
      <c r="B91" s="948" t="str">
        <f>IF(QPS!P105="","",QPS!P105)</f>
        <v>SUMINISTRO Y MONTAJE DE TEE 3000# SW STL A105 - 1" - AA1B - Suministro Contratista</v>
      </c>
      <c r="C91" s="949" t="str">
        <f>IF(QPS!R105="","",QPS!R105)</f>
        <v>Mecanica</v>
      </c>
      <c r="D91" s="950">
        <f>IF(QPS!S105="","",QPS!S105)</f>
        <v>16</v>
      </c>
      <c r="E91" s="949" t="str">
        <f>IF(QPS!T105="","",QPS!T105)</f>
        <v>UND</v>
      </c>
      <c r="F91" s="951">
        <f>IF(QPS!U105="","",QPS!U105)</f>
        <v>54.670392857142858</v>
      </c>
      <c r="G91" s="951">
        <f>IF(QPS!V105="","",QPS!V105)</f>
        <v>874.72628571428572</v>
      </c>
      <c r="H91" s="950">
        <f>IF(QPS!AB105="","",QPS!AB105)</f>
        <v>49.6</v>
      </c>
      <c r="I91" s="950">
        <f>IF(QPS!AC105="","",QPS!AC105)</f>
        <v>8</v>
      </c>
      <c r="J91" s="952">
        <f>IF(QPS!AD105="","",QPS!AD105)</f>
        <v>2</v>
      </c>
      <c r="K91" s="971">
        <v>105</v>
      </c>
      <c r="L91" s="972" t="s">
        <v>1480</v>
      </c>
    </row>
    <row r="92" spans="1:12" ht="18">
      <c r="A92" s="953" t="str">
        <f>IF(QPS!C106="","",QPS!C106)</f>
        <v>3.06.47</v>
      </c>
      <c r="B92" s="954" t="str">
        <f>IF(QPS!P106="","",QPS!P106)</f>
        <v>SUMINISTRO Y MONTAJE DE TEE 3000# SW STL A105 - 1½" - AA1B - Suministro Contratista</v>
      </c>
      <c r="C92" s="955" t="str">
        <f>IF(QPS!R106="","",QPS!R106)</f>
        <v>Mecanica</v>
      </c>
      <c r="D92" s="956">
        <f>IF(QPS!S106="","",QPS!S106)</f>
        <v>10</v>
      </c>
      <c r="E92" s="955" t="str">
        <f>IF(QPS!T106="","",QPS!T106)</f>
        <v>UND</v>
      </c>
      <c r="F92" s="957">
        <f>IF(QPS!U106="","",QPS!U106)</f>
        <v>64.474028571428562</v>
      </c>
      <c r="G92" s="957">
        <f>IF(QPS!V106="","",QPS!V106)</f>
        <v>644.74028571428562</v>
      </c>
      <c r="H92" s="956">
        <f>IF(QPS!AB106="","",QPS!AB106)</f>
        <v>35.428571428571423</v>
      </c>
      <c r="I92" s="956">
        <f>IF(QPS!AC106="","",QPS!AC106)</f>
        <v>7</v>
      </c>
      <c r="J92" s="958">
        <f>IF(QPS!AD106="","",QPS!AD106)</f>
        <v>1.4285714285714286</v>
      </c>
      <c r="K92" s="973">
        <v>106</v>
      </c>
      <c r="L92" s="974" t="s">
        <v>1481</v>
      </c>
    </row>
    <row r="93" spans="1:12">
      <c r="A93" s="959" t="str">
        <f>IF(QPS!C107="","",QPS!C107)</f>
        <v>3.06.48</v>
      </c>
      <c r="B93" s="960" t="str">
        <f>IF(QPS!P107="","",QPS!P107)</f>
        <v>SUMINISTRO Y MONTAJE DE TEE 3000# SW STL A105 - 2" - AA1B - Suministro Contratista</v>
      </c>
      <c r="C93" s="961" t="str">
        <f>IF(QPS!R107="","",QPS!R107)</f>
        <v>Mecanica</v>
      </c>
      <c r="D93" s="962">
        <f>IF(QPS!S107="","",QPS!S107)</f>
        <v>9</v>
      </c>
      <c r="E93" s="961" t="str">
        <f>IF(QPS!T107="","",QPS!T107)</f>
        <v>UND</v>
      </c>
      <c r="F93" s="963">
        <f>IF(QPS!U107="","",QPS!U107)</f>
        <v>67.45637142857143</v>
      </c>
      <c r="G93" s="963">
        <f>IF(QPS!V107="","",QPS!V107)</f>
        <v>607.10734285714284</v>
      </c>
      <c r="H93" s="962">
        <f>IF(QPS!AB107="","",QPS!AB107)</f>
        <v>31.885714285714283</v>
      </c>
      <c r="I93" s="962">
        <f>IF(QPS!AC107="","",QPS!AC107)</f>
        <v>7</v>
      </c>
      <c r="J93" s="964">
        <f>IF(QPS!AD107="","",QPS!AD107)</f>
        <v>1.2857142857142858</v>
      </c>
      <c r="K93" s="975">
        <v>107</v>
      </c>
      <c r="L93" s="976" t="s">
        <v>1482</v>
      </c>
    </row>
    <row r="94" spans="1:12" ht="18">
      <c r="A94" s="959" t="str">
        <f>IF(QPS!C108="","",QPS!C108)</f>
        <v>3.06.49</v>
      </c>
      <c r="B94" s="960" t="str">
        <f>IF(QPS!P108="","",QPS!P108)</f>
        <v>SUMINISTRO Y MONTAJE DE TEE RED 3000# SW STL A105 - 2" x ½" - AA1B - Suministro Contratista</v>
      </c>
      <c r="C94" s="961" t="str">
        <f>IF(QPS!R108="","",QPS!R108)</f>
        <v>Mecanica</v>
      </c>
      <c r="D94" s="962">
        <f>IF(QPS!S108="","",QPS!S108)</f>
        <v>2</v>
      </c>
      <c r="E94" s="961" t="str">
        <f>IF(QPS!T108="","",QPS!T108)</f>
        <v>UND</v>
      </c>
      <c r="F94" s="963">
        <f>IF(QPS!U108="","",QPS!U108)</f>
        <v>83.781495238095232</v>
      </c>
      <c r="G94" s="963">
        <f>IF(QPS!V108="","",QPS!V108)</f>
        <v>167.56299047619046</v>
      </c>
      <c r="H94" s="962">
        <f>IF(QPS!AB108="","",QPS!AB108)</f>
        <v>8.2666666666666657</v>
      </c>
      <c r="I94" s="962">
        <f>IF(QPS!AC108="","",QPS!AC108)</f>
        <v>6</v>
      </c>
      <c r="J94" s="964">
        <f>IF(QPS!AD108="","",QPS!AD108)</f>
        <v>0.33333333333333331</v>
      </c>
      <c r="K94" s="975">
        <v>108</v>
      </c>
      <c r="L94" s="976" t="s">
        <v>1482</v>
      </c>
    </row>
    <row r="95" spans="1:12" ht="18">
      <c r="A95" s="953" t="str">
        <f>IF(QPS!C109="","",QPS!C109)</f>
        <v>3.06.50</v>
      </c>
      <c r="B95" s="954" t="str">
        <f>IF(QPS!P109="","",QPS!P109)</f>
        <v>SUMINISTRO Y MONTAJE DE TEE RED 3000# SW STL A105 - 1½" x ½" - AA1B - Suministro Contratista</v>
      </c>
      <c r="C95" s="955" t="str">
        <f>IF(QPS!R109="","",QPS!R109)</f>
        <v>Mecanica</v>
      </c>
      <c r="D95" s="956">
        <f>IF(QPS!S109="","",QPS!S109)</f>
        <v>8</v>
      </c>
      <c r="E95" s="955" t="str">
        <f>IF(QPS!T109="","",QPS!T109)</f>
        <v>UND</v>
      </c>
      <c r="F95" s="957">
        <f>IF(QPS!U109="","",QPS!U109)</f>
        <v>83.468495238095244</v>
      </c>
      <c r="G95" s="957">
        <f>IF(QPS!V109="","",QPS!V109)</f>
        <v>667.74796190476195</v>
      </c>
      <c r="H95" s="956">
        <f>IF(QPS!AB109="","",QPS!AB109)</f>
        <v>33.066666666666663</v>
      </c>
      <c r="I95" s="956">
        <f>IF(QPS!AC109="","",QPS!AC109)</f>
        <v>6</v>
      </c>
      <c r="J95" s="958">
        <f>IF(QPS!AD109="","",QPS!AD109)</f>
        <v>1.3333333333333333</v>
      </c>
      <c r="K95" s="973">
        <v>109</v>
      </c>
      <c r="L95" s="974" t="s">
        <v>1481</v>
      </c>
    </row>
    <row r="96" spans="1:12" ht="18">
      <c r="A96" s="947" t="str">
        <f>IF(QPS!C110="","",QPS!C110)</f>
        <v>3.06.51</v>
      </c>
      <c r="B96" s="948" t="str">
        <f>IF(QPS!P110="","",QPS!P110)</f>
        <v>SUMINISTRO Y MONTAJE DE TEE RED 3000# SW STL A105 - 1" x ½" - AA1B - Suministro Contratista</v>
      </c>
      <c r="C96" s="949" t="str">
        <f>IF(QPS!R110="","",QPS!R110)</f>
        <v>Mecanica</v>
      </c>
      <c r="D96" s="950">
        <f>IF(QPS!S110="","",QPS!S110)</f>
        <v>6</v>
      </c>
      <c r="E96" s="949" t="str">
        <f>IF(QPS!T110="","",QPS!T110)</f>
        <v>UND</v>
      </c>
      <c r="F96" s="951">
        <f>IF(QPS!U110="","",QPS!U110)</f>
        <v>83.155495238095227</v>
      </c>
      <c r="G96" s="951">
        <f>IF(QPS!V110="","",QPS!V110)</f>
        <v>498.93297142857136</v>
      </c>
      <c r="H96" s="950">
        <f>IF(QPS!AB110="","",QPS!AB110)</f>
        <v>24.8</v>
      </c>
      <c r="I96" s="950">
        <f>IF(QPS!AC110="","",QPS!AC110)</f>
        <v>6</v>
      </c>
      <c r="J96" s="952">
        <f>IF(QPS!AD110="","",QPS!AD110)</f>
        <v>1</v>
      </c>
      <c r="K96" s="971">
        <v>110</v>
      </c>
      <c r="L96" s="972" t="s">
        <v>1480</v>
      </c>
    </row>
    <row r="97" spans="1:12" ht="18">
      <c r="A97" s="947" t="str">
        <f>IF(QPS!C111="","",QPS!C111)</f>
        <v>3.06.52</v>
      </c>
      <c r="B97" s="948" t="str">
        <f>IF(QPS!P111="","",QPS!P111)</f>
        <v>SUMINISTRO Y MONTAJE DE SWAGE CONC XS STL A234 WPB PBE - 1" x ½" - AA1B - Suministro Contratista</v>
      </c>
      <c r="C97" s="949" t="str">
        <f>IF(QPS!R111="","",QPS!R111)</f>
        <v>Mecanica</v>
      </c>
      <c r="D97" s="950">
        <f>IF(QPS!S111="","",QPS!S111)</f>
        <v>4</v>
      </c>
      <c r="E97" s="949" t="str">
        <f>IF(QPS!T111="","",QPS!T111)</f>
        <v>UND</v>
      </c>
      <c r="F97" s="951">
        <f>IF(QPS!U111="","",QPS!U111)</f>
        <v>135.76605142857142</v>
      </c>
      <c r="G97" s="951">
        <f>IF(QPS!V111="","",QPS!V111)</f>
        <v>543.06420571428566</v>
      </c>
      <c r="H97" s="950">
        <f>IF(QPS!AB111="","",QPS!AB111)</f>
        <v>19.840000000000003</v>
      </c>
      <c r="I97" s="950">
        <f>IF(QPS!AC111="","",QPS!AC111)</f>
        <v>5</v>
      </c>
      <c r="J97" s="952">
        <f>IF(QPS!AD111="","",QPS!AD111)</f>
        <v>0.8</v>
      </c>
      <c r="K97" s="971">
        <v>111</v>
      </c>
      <c r="L97" s="972" t="s">
        <v>1480</v>
      </c>
    </row>
    <row r="98" spans="1:12" ht="18">
      <c r="A98" s="953" t="str">
        <f>IF(QPS!C112="","",QPS!C112)</f>
        <v>3.06.53</v>
      </c>
      <c r="B98" s="954" t="str">
        <f>IF(QPS!P112="","",QPS!P112)</f>
        <v>SUMINISTRO Y MONTAJE DE SWAGE CONC XS STL A234 WPB PBE - 1½" x 1" - AA1B - Suministro Contratista</v>
      </c>
      <c r="C98" s="955" t="str">
        <f>IF(QPS!R112="","",QPS!R112)</f>
        <v>Mecanica</v>
      </c>
      <c r="D98" s="956">
        <f>IF(QPS!S112="","",QPS!S112)</f>
        <v>6</v>
      </c>
      <c r="E98" s="955" t="str">
        <f>IF(QPS!T112="","",QPS!T112)</f>
        <v>UND</v>
      </c>
      <c r="F98" s="957">
        <f>IF(QPS!U112="","",QPS!U112)</f>
        <v>141.79333714285713</v>
      </c>
      <c r="G98" s="957">
        <f>IF(QPS!V112="","",QPS!V112)</f>
        <v>850.76002285714276</v>
      </c>
      <c r="H98" s="956">
        <f>IF(QPS!AB112="","",QPS!AB112)</f>
        <v>29.760000000000005</v>
      </c>
      <c r="I98" s="956">
        <f>IF(QPS!AC112="","",QPS!AC112)</f>
        <v>5</v>
      </c>
      <c r="J98" s="958">
        <f>IF(QPS!AD112="","",QPS!AD112)</f>
        <v>1.2</v>
      </c>
      <c r="K98" s="973">
        <v>112</v>
      </c>
      <c r="L98" s="974" t="s">
        <v>1481</v>
      </c>
    </row>
    <row r="99" spans="1:12" ht="18">
      <c r="A99" s="959" t="str">
        <f>IF(QPS!C113="","",QPS!C113)</f>
        <v>3.06.54</v>
      </c>
      <c r="B99" s="960" t="str">
        <f>IF(QPS!P113="","",QPS!P113)</f>
        <v>SUMINISTRO Y MONTAJE DE SWAGE CONC XS STL A234 WPB PBE - 2" x 1½" - AA1B - Suministro Contratista</v>
      </c>
      <c r="C99" s="961" t="str">
        <f>IF(QPS!R113="","",QPS!R113)</f>
        <v>Mecanica</v>
      </c>
      <c r="D99" s="962">
        <f>IF(QPS!S113="","",QPS!S113)</f>
        <v>4</v>
      </c>
      <c r="E99" s="961" t="str">
        <f>IF(QPS!T113="","",QPS!T113)</f>
        <v>UND</v>
      </c>
      <c r="F99" s="963">
        <f>IF(QPS!U113="","",QPS!U113)</f>
        <v>150.6777657142857</v>
      </c>
      <c r="G99" s="963">
        <f>IF(QPS!V113="","",QPS!V113)</f>
        <v>602.71106285714279</v>
      </c>
      <c r="H99" s="962">
        <f>IF(QPS!AB113="","",QPS!AB113)</f>
        <v>19.840000000000003</v>
      </c>
      <c r="I99" s="962">
        <f>IF(QPS!AC113="","",QPS!AC113)</f>
        <v>5</v>
      </c>
      <c r="J99" s="964">
        <f>IF(QPS!AD113="","",QPS!AD113)</f>
        <v>0.8</v>
      </c>
      <c r="K99" s="975">
        <v>113</v>
      </c>
      <c r="L99" s="976" t="s">
        <v>1482</v>
      </c>
    </row>
    <row r="100" spans="1:12" ht="18">
      <c r="A100" s="941" t="str">
        <f>IF(QPS!C114="","",QPS!C114)</f>
        <v>3.06.55</v>
      </c>
      <c r="B100" s="942" t="str">
        <f>IF(QPS!P114="","",QPS!P114)</f>
        <v>SUMINISTRO Y MONTAJE DE NIPPLE XS STL A106-B TOE 3" LONG - ½" - AA1B - Suministro Contratista</v>
      </c>
      <c r="C100" s="943" t="str">
        <f>IF(QPS!R114="","",QPS!R114)</f>
        <v>Mecanica</v>
      </c>
      <c r="D100" s="944">
        <f>IF(QPS!S114="","",QPS!S114)</f>
        <v>25</v>
      </c>
      <c r="E100" s="943" t="str">
        <f>IF(QPS!T114="","",QPS!T114)</f>
        <v>UND</v>
      </c>
      <c r="F100" s="945">
        <f>IF(QPS!U114="","",QPS!U114)</f>
        <v>46.91095428571429</v>
      </c>
      <c r="G100" s="945">
        <f>IF(QPS!V114="","",QPS!V114)</f>
        <v>1172.7738571428572</v>
      </c>
      <c r="H100" s="944">
        <f>IF(QPS!AB114="","",QPS!AB114)</f>
        <v>62</v>
      </c>
      <c r="I100" s="944">
        <f>IF(QPS!AC114="","",QPS!AC114)</f>
        <v>10</v>
      </c>
      <c r="J100" s="946">
        <f>IF(QPS!AD114="","",QPS!AD114)</f>
        <v>2.5</v>
      </c>
      <c r="K100" s="969">
        <v>114</v>
      </c>
      <c r="L100" s="970" t="s">
        <v>1479</v>
      </c>
    </row>
    <row r="101" spans="1:12" ht="18">
      <c r="A101" s="947" t="str">
        <f>IF(QPS!C115="","",QPS!C115)</f>
        <v>3.06.56</v>
      </c>
      <c r="B101" s="948" t="str">
        <f>IF(QPS!P115="","",QPS!P115)</f>
        <v>SUMINISTRO Y MONTAJE DE NIPPLE XS STL A106-B TOE 3" LONG - 1" - AA1B - Suministro Contratista</v>
      </c>
      <c r="C101" s="949" t="str">
        <f>IF(QPS!R115="","",QPS!R115)</f>
        <v>Mecanica</v>
      </c>
      <c r="D101" s="950">
        <f>IF(QPS!S115="","",QPS!S115)</f>
        <v>12</v>
      </c>
      <c r="E101" s="949" t="str">
        <f>IF(QPS!T115="","",QPS!T115)</f>
        <v>UND</v>
      </c>
      <c r="F101" s="951">
        <f>IF(QPS!U115="","",QPS!U115)</f>
        <v>49.768097142857151</v>
      </c>
      <c r="G101" s="951">
        <f>IF(QPS!V115="","",QPS!V115)</f>
        <v>597.21716571428578</v>
      </c>
      <c r="H101" s="950">
        <f>IF(QPS!AB115="","",QPS!AB115)</f>
        <v>29.760000000000005</v>
      </c>
      <c r="I101" s="950">
        <f>IF(QPS!AC115="","",QPS!AC115)</f>
        <v>10</v>
      </c>
      <c r="J101" s="952">
        <f>IF(QPS!AD115="","",QPS!AD115)</f>
        <v>1.2</v>
      </c>
      <c r="K101" s="971">
        <v>115</v>
      </c>
      <c r="L101" s="972" t="s">
        <v>1480</v>
      </c>
    </row>
    <row r="102" spans="1:12" ht="18">
      <c r="A102" s="953" t="str">
        <f>IF(QPS!C116="","",QPS!C116)</f>
        <v>3.06.57</v>
      </c>
      <c r="B102" s="954" t="str">
        <f>IF(QPS!P116="","",QPS!P116)</f>
        <v>SUMINISTRO Y MONTAJE DE NIPPLE XS STL A106-B TOE 3" LONG - 1½" - AA1B - Suministro Contratista</v>
      </c>
      <c r="C102" s="955" t="str">
        <f>IF(QPS!R116="","",QPS!R116)</f>
        <v>Mecanica</v>
      </c>
      <c r="D102" s="956">
        <f>IF(QPS!S116="","",QPS!S116)</f>
        <v>10</v>
      </c>
      <c r="E102" s="955" t="str">
        <f>IF(QPS!T116="","",QPS!T116)</f>
        <v>UND</v>
      </c>
      <c r="F102" s="957">
        <f>IF(QPS!U116="","",QPS!U116)</f>
        <v>52.750440000000005</v>
      </c>
      <c r="G102" s="957">
        <f>IF(QPS!V116="","",QPS!V116)</f>
        <v>527.50440000000003</v>
      </c>
      <c r="H102" s="956">
        <f>IF(QPS!AB116="","",QPS!AB116)</f>
        <v>24.8</v>
      </c>
      <c r="I102" s="956">
        <f>IF(QPS!AC116="","",QPS!AC116)</f>
        <v>10</v>
      </c>
      <c r="J102" s="958">
        <f>IF(QPS!AD116="","",QPS!AD116)</f>
        <v>1</v>
      </c>
      <c r="K102" s="973">
        <v>116</v>
      </c>
      <c r="L102" s="974" t="s">
        <v>1481</v>
      </c>
    </row>
    <row r="103" spans="1:12" ht="18">
      <c r="A103" s="959" t="str">
        <f>IF(QPS!C117="","",QPS!C117)</f>
        <v>3.06.58</v>
      </c>
      <c r="B103" s="960" t="str">
        <f>IF(QPS!P117="","",QPS!P117)</f>
        <v>SUMINISTRO Y MONTAJE DE NIPPLE XS STL A106-B TOE 3" LONG - 2" - AA1B - Suministro Contratista</v>
      </c>
      <c r="C103" s="961" t="str">
        <f>IF(QPS!R117="","",QPS!R117)</f>
        <v>Mecanica</v>
      </c>
      <c r="D103" s="962">
        <f>IF(QPS!S117="","",QPS!S117)</f>
        <v>4</v>
      </c>
      <c r="E103" s="961" t="str">
        <f>IF(QPS!T117="","",QPS!T117)</f>
        <v>UND</v>
      </c>
      <c r="F103" s="963">
        <f>IF(QPS!U117="","",QPS!U117)</f>
        <v>54.304211428571428</v>
      </c>
      <c r="G103" s="963">
        <f>IF(QPS!V117="","",QPS!V117)</f>
        <v>217.21684571428571</v>
      </c>
      <c r="H103" s="962">
        <f>IF(QPS!AB117="","",QPS!AB117)</f>
        <v>9.9200000000000017</v>
      </c>
      <c r="I103" s="962">
        <f>IF(QPS!AC117="","",QPS!AC117)</f>
        <v>10</v>
      </c>
      <c r="J103" s="964">
        <f>IF(QPS!AD117="","",QPS!AD117)</f>
        <v>0.4</v>
      </c>
      <c r="K103" s="975">
        <v>117</v>
      </c>
      <c r="L103" s="976" t="s">
        <v>1482</v>
      </c>
    </row>
    <row r="104" spans="1:12" ht="18">
      <c r="A104" s="947" t="str">
        <f>IF(QPS!C118="","",QPS!C118)</f>
        <v>3.06.59</v>
      </c>
      <c r="B104" s="948" t="str">
        <f>IF(QPS!P118="","",QPS!P118)</f>
        <v>SUMINISTRO Y MONTAJE DE CAP SCREW HEX HEAD CR-MO A193 GR B7 UNC - 1" - AA1B - Suministro Contratista</v>
      </c>
      <c r="C104" s="949" t="str">
        <f>IF(QPS!R118="","",QPS!R118)</f>
        <v>Mecanica</v>
      </c>
      <c r="D104" s="950">
        <f>IF(QPS!S118="","",QPS!S118)</f>
        <v>1</v>
      </c>
      <c r="E104" s="949" t="str">
        <f>IF(QPS!T118="","",QPS!T118)</f>
        <v>UND</v>
      </c>
      <c r="F104" s="951">
        <f>IF(QPS!U118="","",QPS!U118)</f>
        <v>31.39610857142857</v>
      </c>
      <c r="G104" s="951">
        <f>IF(QPS!V118="","",QPS!V118)</f>
        <v>31.39610857142857</v>
      </c>
      <c r="H104" s="950">
        <f>IF(QPS!AB118="","",QPS!AB118)</f>
        <v>0.56000000000000005</v>
      </c>
      <c r="I104" s="950">
        <f>IF(QPS!AC118="","",QPS!AC118)</f>
        <v>30</v>
      </c>
      <c r="J104" s="952">
        <f>IF(QPS!AD118="","",QPS!AD118)</f>
        <v>3.3333333333333333E-2</v>
      </c>
      <c r="K104" s="971">
        <v>118</v>
      </c>
      <c r="L104" s="972" t="s">
        <v>1480</v>
      </c>
    </row>
    <row r="105" spans="1:12" ht="27">
      <c r="A105" s="947" t="str">
        <f>IF(QPS!C119="","",QPS!C119)</f>
        <v>3.06.60</v>
      </c>
      <c r="B105" s="948" t="str">
        <f>IF(QPS!P119="","",QPS!P119)</f>
        <v>SUMINISTRO Y MONTAJE DE PRESSURE RELIEF VALVE, INLET ANSI 150# FF CS, OULTET ANSI 150# FF CS, 90°, SET POINT 42 PSIg, (NOTA 6) - 1" - AA1B - Suministro Contratista</v>
      </c>
      <c r="C105" s="949" t="str">
        <f>IF(QPS!R119="","",QPS!R119)</f>
        <v>Mecanica</v>
      </c>
      <c r="D105" s="950">
        <f>IF(QPS!S119="","",QPS!S119)</f>
        <v>1</v>
      </c>
      <c r="E105" s="949" t="str">
        <f>IF(QPS!T119="","",QPS!T119)</f>
        <v>UND</v>
      </c>
      <c r="F105" s="951">
        <f>IF(QPS!U119="","",QPS!U119)</f>
        <v>68.948080000000004</v>
      </c>
      <c r="G105" s="951">
        <f>IF(QPS!V119="","",QPS!V119)</f>
        <v>68.948080000000004</v>
      </c>
      <c r="H105" s="950">
        <f>IF(QPS!AB119="","",QPS!AB119)</f>
        <v>3.3600000000000003</v>
      </c>
      <c r="I105" s="950">
        <f>IF(QPS!AC119="","",QPS!AC119)</f>
        <v>5</v>
      </c>
      <c r="J105" s="952">
        <f>IF(QPS!AD119="","",QPS!AD119)</f>
        <v>0.2</v>
      </c>
      <c r="K105" s="971">
        <v>119</v>
      </c>
      <c r="L105" s="972" t="s">
        <v>1480</v>
      </c>
    </row>
    <row r="106" spans="1:12" ht="27">
      <c r="A106" s="947" t="str">
        <f>IF(QPS!C120="","",QPS!C120)</f>
        <v>3.06.61</v>
      </c>
      <c r="B106" s="948" t="str">
        <f>IF(QPS!P120="","",QPS!P120)</f>
        <v>SUMINISTRO Y MONTAJE DE PRESSURE RELIEF VALVE, INLET ANSI 150# FF CS, OULTET ANSI 150# FF CS, 90°, SET POINT 55 PSIg, (NOTA 6) - 1" - AA1B - Suministro Contratista</v>
      </c>
      <c r="C106" s="949" t="str">
        <f>IF(QPS!R120="","",QPS!R120)</f>
        <v>Mecanica</v>
      </c>
      <c r="D106" s="950">
        <f>IF(QPS!S120="","",QPS!S120)</f>
        <v>1</v>
      </c>
      <c r="E106" s="949" t="str">
        <f>IF(QPS!T120="","",QPS!T120)</f>
        <v>UND</v>
      </c>
      <c r="F106" s="951">
        <f>IF(QPS!U120="","",QPS!U120)</f>
        <v>323.58967999999999</v>
      </c>
      <c r="G106" s="951">
        <f>IF(QPS!V120="","",QPS!V120)</f>
        <v>323.58967999999999</v>
      </c>
      <c r="H106" s="950">
        <f>IF(QPS!AB120="","",QPS!AB120)</f>
        <v>32.159999999999997</v>
      </c>
      <c r="I106" s="950">
        <f>IF(QPS!AC120="","",QPS!AC120)</f>
        <v>5</v>
      </c>
      <c r="J106" s="952">
        <f>IF(QPS!AD120="","",QPS!AD120)</f>
        <v>0.2</v>
      </c>
      <c r="K106" s="971">
        <v>120</v>
      </c>
      <c r="L106" s="972" t="s">
        <v>1480</v>
      </c>
    </row>
    <row r="107" spans="1:12" ht="27">
      <c r="A107" s="947" t="str">
        <f>IF(QPS!C121="","",QPS!C121)</f>
        <v>3.06.62</v>
      </c>
      <c r="B107" s="948" t="str">
        <f>IF(QPS!P121="","",QPS!P121)</f>
        <v>SUMINISTRO Y MONTAJE DE PRESSURE RELIEF VALVE, INLET ANSI 150# FF CS, OULTET ANSI 150# FF CS, 90°, SET POINT 57 PSIg, (NOTA 6) - 1" - AA1B - Suministro Contratista</v>
      </c>
      <c r="C107" s="949" t="str">
        <f>IF(QPS!R121="","",QPS!R121)</f>
        <v>Mecanica</v>
      </c>
      <c r="D107" s="950">
        <f>IF(QPS!S121="","",QPS!S121)</f>
        <v>1</v>
      </c>
      <c r="E107" s="949" t="str">
        <f>IF(QPS!T121="","",QPS!T121)</f>
        <v>UND</v>
      </c>
      <c r="F107" s="951">
        <f>IF(QPS!U121="","",QPS!U121)</f>
        <v>88.948080000000004</v>
      </c>
      <c r="G107" s="951">
        <f>IF(QPS!V121="","",QPS!V121)</f>
        <v>88.948080000000004</v>
      </c>
      <c r="H107" s="950">
        <f>IF(QPS!AB121="","",QPS!AB121)</f>
        <v>3.3600000000000003</v>
      </c>
      <c r="I107" s="950">
        <f>IF(QPS!AC121="","",QPS!AC121)</f>
        <v>5</v>
      </c>
      <c r="J107" s="952">
        <f>IF(QPS!AD121="","",QPS!AD121)</f>
        <v>0.2</v>
      </c>
      <c r="K107" s="971">
        <v>121</v>
      </c>
      <c r="L107" s="972" t="s">
        <v>1480</v>
      </c>
    </row>
    <row r="108" spans="1:12" ht="27">
      <c r="A108" s="947" t="str">
        <f>IF(QPS!C122="","",QPS!C122)</f>
        <v>3.06.63</v>
      </c>
      <c r="B108" s="948" t="str">
        <f>IF(QPS!P122="","",QPS!P122)</f>
        <v>SUMINISTRO Y MONTAJE DE VÁLVULA DE SEGURIDAD, INLET ANSI 150# FF CS, OULTET ANSI 150# FF CS, SET POINT 50 PSIg, (NOTA 6) - 1" - AA1B - Suministro Contratista</v>
      </c>
      <c r="C108" s="949" t="str">
        <f>IF(QPS!R122="","",QPS!R122)</f>
        <v>Mecanica</v>
      </c>
      <c r="D108" s="950">
        <f>IF(QPS!S122="","",QPS!S122)</f>
        <v>1</v>
      </c>
      <c r="E108" s="949" t="str">
        <f>IF(QPS!T122="","",QPS!T122)</f>
        <v>UND</v>
      </c>
      <c r="F108" s="951">
        <f>IF(QPS!U122="","",QPS!U122)</f>
        <v>90.376651428571421</v>
      </c>
      <c r="G108" s="951">
        <f>IF(QPS!V122="","",QPS!V122)</f>
        <v>90.376651428571421</v>
      </c>
      <c r="H108" s="950">
        <f>IF(QPS!AB122="","",QPS!AB122)</f>
        <v>3.3600000000000003</v>
      </c>
      <c r="I108" s="950">
        <f>IF(QPS!AC122="","",QPS!AC122)</f>
        <v>5</v>
      </c>
      <c r="J108" s="952">
        <f>IF(QPS!AD122="","",QPS!AD122)</f>
        <v>0.2</v>
      </c>
      <c r="K108" s="971">
        <v>122</v>
      </c>
      <c r="L108" s="972" t="s">
        <v>1480</v>
      </c>
    </row>
    <row r="109" spans="1:12" ht="18">
      <c r="A109" s="929" t="str">
        <f>IF(QPS!C123="","",QPS!C123)</f>
        <v>3.06.64</v>
      </c>
      <c r="B109" s="930" t="str">
        <f>IF(QPS!P123="","",QPS!P123)</f>
        <v>SUMINISTRO Y MONTAJE DE REDUCER ECC STD WT STL A234 WPB - 3" x 2" - AA1B - Suministro Contratista</v>
      </c>
      <c r="C109" s="931" t="str">
        <f>IF(QPS!R123="","",QPS!R123)</f>
        <v>Mecanica</v>
      </c>
      <c r="D109" s="932">
        <f>IF(QPS!S123="","",QPS!S123)</f>
        <v>3</v>
      </c>
      <c r="E109" s="931" t="str">
        <f>IF(QPS!T123="","",QPS!T123)</f>
        <v>UND</v>
      </c>
      <c r="F109" s="933">
        <f>IF(QPS!U123="","",QPS!U123)</f>
        <v>84.233242857142855</v>
      </c>
      <c r="G109" s="933">
        <f>IF(QPS!V123="","",QPS!V123)</f>
        <v>252.69972857142858</v>
      </c>
      <c r="H109" s="932">
        <f>IF(QPS!AB123="","",QPS!AB123)</f>
        <v>18.600000000000001</v>
      </c>
      <c r="I109" s="932">
        <f>IF(QPS!AC123="","",QPS!AC123)</f>
        <v>4</v>
      </c>
      <c r="J109" s="934">
        <f>IF(QPS!AD123="","",QPS!AD123)</f>
        <v>0.75</v>
      </c>
      <c r="K109" s="965">
        <v>123</v>
      </c>
      <c r="L109" s="966" t="s">
        <v>1477</v>
      </c>
    </row>
    <row r="110" spans="1:12" ht="18">
      <c r="A110" s="929" t="str">
        <f>IF(QPS!C124="","",QPS!C124)</f>
        <v>3.06.65</v>
      </c>
      <c r="B110" s="930" t="str">
        <f>IF(QPS!P124="","",QPS!P124)</f>
        <v>SUMINISTRO Y MONTAJE DE STUD-BOLT A193 GR B7 W/A 194 GR 2H NUTS - 5/8" x 4 1/4" - AA1B - Suministro Contratista</v>
      </c>
      <c r="C110" s="931" t="str">
        <f>IF(QPS!R124="","",QPS!R124)</f>
        <v>Mecanica</v>
      </c>
      <c r="D110" s="932">
        <f>IF(QPS!S124="","",QPS!S124)</f>
        <v>16</v>
      </c>
      <c r="E110" s="931" t="str">
        <f>IF(QPS!T124="","",QPS!T124)</f>
        <v>UND</v>
      </c>
      <c r="F110" s="933">
        <f>IF(QPS!U124="","",QPS!U124)</f>
        <v>21.475652857142858</v>
      </c>
      <c r="G110" s="933">
        <f>IF(QPS!V124="","",QPS!V124)</f>
        <v>343.61044571428573</v>
      </c>
      <c r="H110" s="932">
        <f>IF(QPS!AB124="","",QPS!AB124)</f>
        <v>6.7200000000000006</v>
      </c>
      <c r="I110" s="932">
        <f>IF(QPS!AC124="","",QPS!AC124)</f>
        <v>40</v>
      </c>
      <c r="J110" s="934">
        <f>IF(QPS!AD124="","",QPS!AD124)</f>
        <v>0.4</v>
      </c>
      <c r="K110" s="965">
        <v>124</v>
      </c>
      <c r="L110" s="966" t="s">
        <v>1477</v>
      </c>
    </row>
    <row r="111" spans="1:12" ht="18">
      <c r="A111" s="929" t="str">
        <f>IF(QPS!C125="","",QPS!C125)</f>
        <v>3.06.66</v>
      </c>
      <c r="B111" s="930" t="str">
        <f>IF(QPS!P125="","",QPS!P125)</f>
        <v>SUMINISTRO Y MONTAJE DE STUD-BOLT A193 GR B7 W/A 194 GR 2H NUTS - 5/8" x 4 3/4" - AA1B - Suministro Contratista</v>
      </c>
      <c r="C111" s="931" t="str">
        <f>IF(QPS!R125="","",QPS!R125)</f>
        <v>Mecanica</v>
      </c>
      <c r="D111" s="932">
        <f>IF(QPS!S125="","",QPS!S125)</f>
        <v>24</v>
      </c>
      <c r="E111" s="931" t="str">
        <f>IF(QPS!T125="","",QPS!T125)</f>
        <v>UND</v>
      </c>
      <c r="F111" s="933">
        <f>IF(QPS!U125="","",QPS!U125)</f>
        <v>22.904224285714285</v>
      </c>
      <c r="G111" s="933">
        <f>IF(QPS!V125="","",QPS!V125)</f>
        <v>549.70138285714279</v>
      </c>
      <c r="H111" s="932">
        <f>IF(QPS!AB125="","",QPS!AB125)</f>
        <v>10.080000000000002</v>
      </c>
      <c r="I111" s="932">
        <f>IF(QPS!AC125="","",QPS!AC125)</f>
        <v>40</v>
      </c>
      <c r="J111" s="934">
        <f>IF(QPS!AD125="","",QPS!AD125)</f>
        <v>0.6</v>
      </c>
      <c r="K111" s="965">
        <v>125</v>
      </c>
      <c r="L111" s="966" t="s">
        <v>1477</v>
      </c>
    </row>
    <row r="112" spans="1:12" ht="18">
      <c r="A112" s="929" t="str">
        <f>IF(QPS!C126="","",QPS!C126)</f>
        <v>3.06.67</v>
      </c>
      <c r="B112" s="930" t="str">
        <f>IF(QPS!P126="","",QPS!P126)</f>
        <v>SUMINISTRO Y MONTAJE DE STUD-BOLT A193 GR B7 W/A 194 GR 2H NUTS - 5/8" x 6 5/8" - AA1B - Suministro Contratista</v>
      </c>
      <c r="C112" s="931" t="str">
        <f>IF(QPS!R126="","",QPS!R126)</f>
        <v>Mecanica</v>
      </c>
      <c r="D112" s="932">
        <f>IF(QPS!S126="","",QPS!S126)</f>
        <v>52</v>
      </c>
      <c r="E112" s="931" t="str">
        <f>IF(QPS!T126="","",QPS!T126)</f>
        <v>UND</v>
      </c>
      <c r="F112" s="933">
        <f>IF(QPS!U126="","",QPS!U126)</f>
        <v>24.332795714285716</v>
      </c>
      <c r="G112" s="933">
        <f>IF(QPS!V126="","",QPS!V126)</f>
        <v>1265.3053771428572</v>
      </c>
      <c r="H112" s="932">
        <f>IF(QPS!AB126="","",QPS!AB126)</f>
        <v>21.840000000000003</v>
      </c>
      <c r="I112" s="932">
        <f>IF(QPS!AC126="","",QPS!AC126)</f>
        <v>40</v>
      </c>
      <c r="J112" s="934">
        <f>IF(QPS!AD126="","",QPS!AD126)</f>
        <v>1.3</v>
      </c>
      <c r="K112" s="965">
        <v>126</v>
      </c>
      <c r="L112" s="966" t="s">
        <v>1477</v>
      </c>
    </row>
    <row r="113" spans="1:12" ht="18">
      <c r="A113" s="929" t="str">
        <f>IF(QPS!C127="","",QPS!C127)</f>
        <v>3.06.68</v>
      </c>
      <c r="B113" s="930" t="str">
        <f>IF(QPS!P127="","",QPS!P127)</f>
        <v>SUMINISTRO Y MONTAJE DE STUD-BOLT A193 GR B7 W/A 194 GR 2H NUTS - 5/8" x 5 3/4" - AA1B - Suministro Contratista</v>
      </c>
      <c r="C113" s="931" t="str">
        <f>IF(QPS!R127="","",QPS!R127)</f>
        <v>Mecanica</v>
      </c>
      <c r="D113" s="932">
        <f>IF(QPS!S127="","",QPS!S127)</f>
        <v>16</v>
      </c>
      <c r="E113" s="931" t="str">
        <f>IF(QPS!T127="","",QPS!T127)</f>
        <v>UND</v>
      </c>
      <c r="F113" s="933">
        <f>IF(QPS!U127="","",QPS!U127)</f>
        <v>25.761367142857143</v>
      </c>
      <c r="G113" s="933">
        <f>IF(QPS!V127="","",QPS!V127)</f>
        <v>412.18187428571429</v>
      </c>
      <c r="H113" s="932">
        <f>IF(QPS!AB127="","",QPS!AB127)</f>
        <v>6.7200000000000006</v>
      </c>
      <c r="I113" s="932">
        <f>IF(QPS!AC127="","",QPS!AC127)</f>
        <v>40</v>
      </c>
      <c r="J113" s="934">
        <f>IF(QPS!AD127="","",QPS!AD127)</f>
        <v>0.4</v>
      </c>
      <c r="K113" s="965">
        <v>127</v>
      </c>
      <c r="L113" s="966" t="s">
        <v>1477</v>
      </c>
    </row>
    <row r="114" spans="1:12" ht="18">
      <c r="A114" s="929" t="str">
        <f>IF(QPS!C128="","",QPS!C128)</f>
        <v>3.06.69</v>
      </c>
      <c r="B114" s="930" t="str">
        <f>IF(QPS!P128="","",QPS!P128)</f>
        <v>SUMINISTRO Y MONTAJE DE STUD-BOLT A193 GR B7 W/A 194 GR 2H NUTS - 5/8" x 6 3/4" - AA1B - Suministro Contratista</v>
      </c>
      <c r="C114" s="931" t="str">
        <f>IF(QPS!R128="","",QPS!R128)</f>
        <v>Mecanica</v>
      </c>
      <c r="D114" s="932">
        <f>IF(QPS!S128="","",QPS!S128)</f>
        <v>24</v>
      </c>
      <c r="E114" s="931" t="str">
        <f>IF(QPS!T128="","",QPS!T128)</f>
        <v>UND</v>
      </c>
      <c r="F114" s="933">
        <f>IF(QPS!U128="","",QPS!U128)</f>
        <v>27.189938571428574</v>
      </c>
      <c r="G114" s="933">
        <f>IF(QPS!V128="","",QPS!V128)</f>
        <v>652.55852571428579</v>
      </c>
      <c r="H114" s="932">
        <f>IF(QPS!AB128="","",QPS!AB128)</f>
        <v>10.080000000000002</v>
      </c>
      <c r="I114" s="932">
        <f>IF(QPS!AC128="","",QPS!AC128)</f>
        <v>40</v>
      </c>
      <c r="J114" s="934">
        <f>IF(QPS!AD128="","",QPS!AD128)</f>
        <v>0.6</v>
      </c>
      <c r="K114" s="965">
        <v>128</v>
      </c>
      <c r="L114" s="966" t="s">
        <v>1477</v>
      </c>
    </row>
    <row r="115" spans="1:12">
      <c r="A115" s="922">
        <f>IF(QPS!C129="","",QPS!C129)</f>
        <v>3.07</v>
      </c>
      <c r="B115" s="923" t="str">
        <f>IF(QPS!P129="","",QPS!P129)</f>
        <v>TIE-IN MECÁNICO - TANQUES DE ALMACENAMIENTO DE FLOCULANTE</v>
      </c>
      <c r="C115" s="924" t="str">
        <f>IF(QPS!R129="","",QPS!R129)</f>
        <v>Mecanica</v>
      </c>
      <c r="D115" s="925" t="str">
        <f>IF(QPS!S129="","",QPS!S129)</f>
        <v/>
      </c>
      <c r="E115" s="924" t="str">
        <f>IF(QPS!T129="","",QPS!T129)</f>
        <v/>
      </c>
      <c r="F115" s="926" t="str">
        <f>IF(QPS!U129="","",QPS!U129)</f>
        <v/>
      </c>
      <c r="G115" s="926" t="str">
        <f>IF(QPS!V129="","",QPS!V129)</f>
        <v/>
      </c>
      <c r="H115" s="925" t="str">
        <f>IF(QPS!AB129="","",QPS!AB129)</f>
        <v/>
      </c>
      <c r="I115" s="925" t="str">
        <f>IF(QPS!AC129="","",QPS!AC129)</f>
        <v/>
      </c>
      <c r="J115" s="927" t="str">
        <f>IF(QPS!AD129="","",QPS!AD129)</f>
        <v/>
      </c>
      <c r="K115" s="928">
        <v>129</v>
      </c>
    </row>
    <row r="116" spans="1:12">
      <c r="A116" s="915" t="str">
        <f>IF(QPS!C130="","",QPS!C130)</f>
        <v>3.07.01</v>
      </c>
      <c r="B116" s="916" t="str">
        <f>IF(QPS!P130="","",QPS!P130)</f>
        <v>Aplicación de Tie-In M-001</v>
      </c>
      <c r="C116" s="917" t="str">
        <f>IF(QPS!R130="","",QPS!R130)</f>
        <v>Mecanica</v>
      </c>
      <c r="D116" s="918">
        <f>IF(QPS!S130="","",QPS!S130)</f>
        <v>1</v>
      </c>
      <c r="E116" s="917" t="str">
        <f>IF(QPS!T130="","",QPS!T130)</f>
        <v>Glb.</v>
      </c>
      <c r="F116" s="919">
        <f>IF(QPS!U130="","",QPS!U130)</f>
        <v>1092.0400000000002</v>
      </c>
      <c r="G116" s="919">
        <f>IF(QPS!V130="","",QPS!V130)</f>
        <v>1092.0400000000002</v>
      </c>
      <c r="H116" s="918">
        <f>IF(QPS!AB130="","",QPS!AB130)</f>
        <v>112</v>
      </c>
      <c r="I116" s="918">
        <f>IF(QPS!AC130="","",QPS!AC130)</f>
        <v>0.5</v>
      </c>
      <c r="J116" s="920">
        <f>IF(QPS!AD130="","",QPS!AD130)</f>
        <v>2</v>
      </c>
      <c r="K116" s="921">
        <v>130</v>
      </c>
    </row>
    <row r="117" spans="1:12">
      <c r="A117" s="915" t="str">
        <f>IF(QPS!C131="","",QPS!C131)</f>
        <v>3.07.02</v>
      </c>
      <c r="B117" s="916" t="str">
        <f>IF(QPS!P131="","",QPS!P131)</f>
        <v>Aplicación de Tie-In M-002</v>
      </c>
      <c r="C117" s="917" t="str">
        <f>IF(QPS!R131="","",QPS!R131)</f>
        <v>Mecanica</v>
      </c>
      <c r="D117" s="918">
        <f>IF(QPS!S131="","",QPS!S131)</f>
        <v>1</v>
      </c>
      <c r="E117" s="917" t="str">
        <f>IF(QPS!T131="","",QPS!T131)</f>
        <v>Glb.</v>
      </c>
      <c r="F117" s="919">
        <f>IF(QPS!U131="","",QPS!U131)</f>
        <v>1092.0400000000002</v>
      </c>
      <c r="G117" s="919">
        <f>IF(QPS!V131="","",QPS!V131)</f>
        <v>1092.0400000000002</v>
      </c>
      <c r="H117" s="918">
        <f>IF(QPS!AB131="","",QPS!AB131)</f>
        <v>112</v>
      </c>
      <c r="I117" s="918">
        <f>IF(QPS!AC131="","",QPS!AC131)</f>
        <v>0.5</v>
      </c>
      <c r="J117" s="920">
        <f>IF(QPS!AD131="","",QPS!AD131)</f>
        <v>2</v>
      </c>
      <c r="K117" s="921">
        <v>131</v>
      </c>
    </row>
    <row r="118" spans="1:12">
      <c r="A118" s="915" t="str">
        <f>IF(QPS!C132="","",QPS!C132)</f>
        <v>3.07.03</v>
      </c>
      <c r="B118" s="916" t="str">
        <f>IF(QPS!P132="","",QPS!P132)</f>
        <v>SUMINISTRO Y MONTAJE DE FLG SO 150# RF STL A105 - 4" - AA1B</v>
      </c>
      <c r="C118" s="917" t="str">
        <f>IF(QPS!R132="","",QPS!R132)</f>
        <v>Mecanica</v>
      </c>
      <c r="D118" s="918">
        <f>IF(QPS!S132="","",QPS!S132)</f>
        <v>2</v>
      </c>
      <c r="E118" s="917" t="str">
        <f>IF(QPS!T132="","",QPS!T132)</f>
        <v>UND</v>
      </c>
      <c r="F118" s="919">
        <f>IF(QPS!U132="","",QPS!U132)</f>
        <v>65.42062285714286</v>
      </c>
      <c r="G118" s="919">
        <f>IF(QPS!V132="","",QPS!V132)</f>
        <v>130.84124571428572</v>
      </c>
      <c r="H118" s="918">
        <f>IF(QPS!AB132="","",QPS!AB132)</f>
        <v>9.9200000000000017</v>
      </c>
      <c r="I118" s="918">
        <f>IF(QPS!AC132="","",QPS!AC132)</f>
        <v>5</v>
      </c>
      <c r="J118" s="920">
        <f>IF(QPS!AD132="","",QPS!AD132)</f>
        <v>0.4</v>
      </c>
      <c r="K118" s="921">
        <v>132</v>
      </c>
    </row>
    <row r="119" spans="1:12">
      <c r="A119" s="922">
        <f>IF(QPS!C177="","",QPS!C177)</f>
        <v>4.03</v>
      </c>
      <c r="B119" s="923" t="str">
        <f>IF(QPS!P177="","",QPS!P177)</f>
        <v>MODIFICACIÓN E INSTALACIÓN DE EQUIPOS ELECTRICOS</v>
      </c>
      <c r="C119" s="924" t="str">
        <f>IF(QPS!R177="","",QPS!R177)</f>
        <v>Electrica</v>
      </c>
      <c r="D119" s="925" t="str">
        <f>IF(QPS!S177="","",QPS!S177)</f>
        <v/>
      </c>
      <c r="E119" s="924" t="str">
        <f>IF(QPS!T177="","",QPS!T177)</f>
        <v/>
      </c>
      <c r="F119" s="926" t="str">
        <f>IF(QPS!U177="","",QPS!U177)</f>
        <v/>
      </c>
      <c r="G119" s="926" t="str">
        <f>IF(QPS!V177="","",QPS!V177)</f>
        <v/>
      </c>
      <c r="H119" s="925" t="str">
        <f>IF(QPS!AB177="","",QPS!AB177)</f>
        <v/>
      </c>
      <c r="I119" s="925" t="str">
        <f>IF(QPS!AC177="","",QPS!AC177)</f>
        <v/>
      </c>
      <c r="J119" s="927" t="str">
        <f>IF(QPS!AD177="","",QPS!AD177)</f>
        <v/>
      </c>
      <c r="K119" s="928">
        <v>177</v>
      </c>
    </row>
    <row r="120" spans="1:12">
      <c r="A120" s="915" t="str">
        <f>IF(QPS!C178="","",QPS!C178)</f>
        <v>4.03.01</v>
      </c>
      <c r="B120" s="916" t="str">
        <f>IF(QPS!P178="","",QPS!P178)</f>
        <v>Montaje e instalación de cubículo arrancador NEMA size 2m 480 V, 25HP, 3F, 60 Hz. - Size 2</v>
      </c>
      <c r="C120" s="917" t="str">
        <f>IF(QPS!R178="","",QPS!R178)</f>
        <v>Electrica</v>
      </c>
      <c r="D120" s="918">
        <f>IF(QPS!S178="","",QPS!S178)</f>
        <v>2</v>
      </c>
      <c r="E120" s="917" t="str">
        <f>IF(QPS!T178="","",QPS!T178)</f>
        <v>UND</v>
      </c>
      <c r="F120" s="919">
        <f>IF(QPS!U178="","",QPS!U178)</f>
        <v>639.7672</v>
      </c>
      <c r="G120" s="919">
        <f>IF(QPS!V178="","",QPS!V178)</f>
        <v>1279.5344</v>
      </c>
      <c r="H120" s="918">
        <f>IF(QPS!AB178="","",QPS!AB178)</f>
        <v>99.2</v>
      </c>
      <c r="I120" s="918">
        <f>IF(QPS!AC178="","",QPS!AC178)</f>
        <v>0.5</v>
      </c>
      <c r="J120" s="920">
        <f>IF(QPS!AD178="","",QPS!AD178)</f>
        <v>4</v>
      </c>
      <c r="K120" s="921">
        <v>178</v>
      </c>
    </row>
    <row r="121" spans="1:12" ht="45">
      <c r="A121" s="915" t="str">
        <f>IF(QPS!C179="","",QPS!C179)</f>
        <v>4.03.02</v>
      </c>
      <c r="B121" s="916" t="str">
        <f>IF(QPS!P179="","",QPS!P179)</f>
        <v>Suministro, montaje e instalacion de caja de conexiones de 500x400x150 mm, NEMA 4, 100A, 3F, ANSI 61, uso exterior Incluye: 
- Kit de barras de cobre de 100 A.
- Bornes de repartición aislante.
- Protección contra contactos directos - 500x400x150 mm</v>
      </c>
      <c r="C121" s="917" t="str">
        <f>IF(QPS!R179="","",QPS!R179)</f>
        <v>Electrica</v>
      </c>
      <c r="D121" s="918">
        <f>IF(QPS!S179="","",QPS!S179)</f>
        <v>7</v>
      </c>
      <c r="E121" s="917" t="str">
        <f>IF(QPS!T179="","",QPS!T179)</f>
        <v>UND</v>
      </c>
      <c r="F121" s="919">
        <f>IF(QPS!U179="","",QPS!U179)</f>
        <v>454.64017142857136</v>
      </c>
      <c r="G121" s="919">
        <f>IF(QPS!V179="","",QPS!V179)</f>
        <v>3182.4811999999997</v>
      </c>
      <c r="H121" s="918">
        <f>IF(QPS!AB179="","",QPS!AB179)</f>
        <v>117.6</v>
      </c>
      <c r="I121" s="918">
        <f>IF(QPS!AC179="","",QPS!AC179)</f>
        <v>1</v>
      </c>
      <c r="J121" s="920">
        <f>IF(QPS!AD179="","",QPS!AD179)</f>
        <v>7</v>
      </c>
      <c r="K121" s="921">
        <v>179</v>
      </c>
    </row>
    <row r="122" spans="1:12" ht="99">
      <c r="A122" s="915" t="str">
        <f>IF(QPS!C180="","",QPS!C180)</f>
        <v>4.03.03</v>
      </c>
      <c r="B122" s="916" t="str">
        <f>IF(QPS!P180="","",QPS!P180)</f>
        <v>Suministro, montaje e instalacion de botonera de campo, NEMA 4, con placa de identificación e ingreso de cables por la parte inferior. Cuenta con las siguientes botoneras: 
- Botonera de parada de emergencia, color rojo y cabeza redonda tipo hongo, un piloto LED y una botonera JOG). 
TAG: 1760-PU-33001-N
TAG: 1760-PU-33002-N
TAG: 1760-PU-33101-N
TAG: 1760-PU-33102-N
TAG: 1760-PU-33103-N
TAG: 1760-PU-33104-N
TAG: 1760-PU-33105-N</v>
      </c>
      <c r="C122" s="917" t="str">
        <f>IF(QPS!R180="","",QPS!R180)</f>
        <v>Electrica</v>
      </c>
      <c r="D122" s="918">
        <f>IF(QPS!S180="","",QPS!S180)</f>
        <v>7</v>
      </c>
      <c r="E122" s="917" t="str">
        <f>IF(QPS!T180="","",QPS!T180)</f>
        <v>UND</v>
      </c>
      <c r="F122" s="919">
        <f>IF(QPS!U180="","",QPS!U180)</f>
        <v>215.2116</v>
      </c>
      <c r="G122" s="919">
        <f>IF(QPS!V180="","",QPS!V180)</f>
        <v>1506.4811999999999</v>
      </c>
      <c r="H122" s="918">
        <f>IF(QPS!AB180="","",QPS!AB180)</f>
        <v>117.6</v>
      </c>
      <c r="I122" s="918">
        <f>IF(QPS!AC180="","",QPS!AC180)</f>
        <v>1</v>
      </c>
      <c r="J122" s="920">
        <f>IF(QPS!AD180="","",QPS!AD180)</f>
        <v>7</v>
      </c>
      <c r="K122" s="921">
        <v>180</v>
      </c>
    </row>
    <row r="123" spans="1:12">
      <c r="A123" s="915" t="str">
        <f>IF(QPS!C181="","",QPS!C181)</f>
        <v/>
      </c>
      <c r="B123" s="916" t="str">
        <f>IF(QPS!P181="","",QPS!P181)</f>
        <v>Viga de acero tipo "H", W4" x 13 lb/pie, e = 7.112 mm, altura = 3.3 m</v>
      </c>
      <c r="C123" s="917" t="str">
        <f>IF(QPS!R181="","",QPS!R181)</f>
        <v>Electrica</v>
      </c>
      <c r="D123" s="918">
        <f>IF(QPS!S181="","",QPS!S181)</f>
        <v>1</v>
      </c>
      <c r="E123" s="917" t="str">
        <f>IF(QPS!T181="","",QPS!T181)</f>
        <v>UND</v>
      </c>
      <c r="F123" s="919" t="str">
        <f>IF(QPS!U181="","",QPS!U181)</f>
        <v/>
      </c>
      <c r="G123" s="919">
        <f>IF(QPS!V181="","",QPS!V181)</f>
        <v>0</v>
      </c>
      <c r="H123" s="918">
        <f>IF(QPS!AB181="","",QPS!AB181)</f>
        <v>0</v>
      </c>
      <c r="I123" s="918" t="str">
        <f>IF(QPS!AC181="","",QPS!AC181)</f>
        <v/>
      </c>
      <c r="J123" s="920" t="str">
        <f>IF(QPS!AD181="","",QPS!AD181)</f>
        <v/>
      </c>
      <c r="K123" s="921">
        <v>181</v>
      </c>
    </row>
    <row r="124" spans="1:12">
      <c r="A124" s="915" t="str">
        <f>IF(QPS!C182="","",QPS!C182)</f>
        <v/>
      </c>
      <c r="B124" s="916" t="str">
        <f>IF(QPS!P182="","",QPS!P182)</f>
        <v>Viga de acero tipo "H", W4" x 13 lb/pie, e = 7.112 mm, altura = 1.7 m</v>
      </c>
      <c r="C124" s="917" t="str">
        <f>IF(QPS!R182="","",QPS!R182)</f>
        <v>Electrica</v>
      </c>
      <c r="D124" s="918">
        <f>IF(QPS!S182="","",QPS!S182)</f>
        <v>2</v>
      </c>
      <c r="E124" s="917" t="str">
        <f>IF(QPS!T182="","",QPS!T182)</f>
        <v>UND</v>
      </c>
      <c r="F124" s="919" t="str">
        <f>IF(QPS!U182="","",QPS!U182)</f>
        <v/>
      </c>
      <c r="G124" s="919">
        <f>IF(QPS!V182="","",QPS!V182)</f>
        <v>0</v>
      </c>
      <c r="H124" s="918">
        <f>IF(QPS!AB182="","",QPS!AB182)</f>
        <v>0</v>
      </c>
      <c r="I124" s="918" t="str">
        <f>IF(QPS!AC182="","",QPS!AC182)</f>
        <v/>
      </c>
      <c r="J124" s="920" t="str">
        <f>IF(QPS!AD182="","",QPS!AD182)</f>
        <v/>
      </c>
      <c r="K124" s="921">
        <v>182</v>
      </c>
    </row>
    <row r="125" spans="1:12" ht="18">
      <c r="A125" s="915" t="str">
        <f>IF(QPS!C183="","",QPS!C183)</f>
        <v/>
      </c>
      <c r="B125" s="916" t="str">
        <f>IF(QPS!P183="","",QPS!P183)</f>
        <v>Suministro, montaje e instalación de base de concreto para soporte de tableros y bandeja. Sección B, Plano: CRD-DWG-11760-6-33-4302</v>
      </c>
      <c r="C125" s="917" t="str">
        <f>IF(QPS!R183="","",QPS!R183)</f>
        <v>Electrica</v>
      </c>
      <c r="D125" s="918">
        <f>IF(QPS!S183="","",QPS!S183)</f>
        <v>1</v>
      </c>
      <c r="E125" s="917" t="str">
        <f>IF(QPS!T183="","",QPS!T183)</f>
        <v>Glb.</v>
      </c>
      <c r="F125" s="919" t="str">
        <f>IF(QPS!U183="","",QPS!U183)</f>
        <v/>
      </c>
      <c r="G125" s="919">
        <f>IF(QPS!V183="","",QPS!V183)</f>
        <v>0</v>
      </c>
      <c r="H125" s="918">
        <f>IF(QPS!AB183="","",QPS!AB183)</f>
        <v>0</v>
      </c>
      <c r="I125" s="918" t="str">
        <f>IF(QPS!AC183="","",QPS!AC183)</f>
        <v/>
      </c>
      <c r="J125" s="920" t="str">
        <f>IF(QPS!AD183="","",QPS!AD183)</f>
        <v/>
      </c>
      <c r="K125" s="921">
        <v>183</v>
      </c>
    </row>
    <row r="126" spans="1:12" ht="18">
      <c r="A126" s="922">
        <f>IF(QPS!C184="","",QPS!C184)</f>
        <v>4.04</v>
      </c>
      <c r="B126" s="923" t="str">
        <f>IF(QPS!P184="","",QPS!P184)</f>
        <v>CONDUCTORES ( INCLUYE TENDIDO, CONEXIONADO, MARCADO Y MEGADO)</v>
      </c>
      <c r="C126" s="924" t="str">
        <f>IF(QPS!R184="","",QPS!R184)</f>
        <v>Electrica</v>
      </c>
      <c r="D126" s="925" t="str">
        <f>IF(QPS!S184="","",QPS!S184)</f>
        <v/>
      </c>
      <c r="E126" s="924" t="str">
        <f>IF(QPS!T184="","",QPS!T184)</f>
        <v/>
      </c>
      <c r="F126" s="926" t="str">
        <f>IF(QPS!U184="","",QPS!U184)</f>
        <v/>
      </c>
      <c r="G126" s="926" t="str">
        <f>IF(QPS!V184="","",QPS!V184)</f>
        <v/>
      </c>
      <c r="H126" s="925" t="str">
        <f>IF(QPS!AB184="","",QPS!AB184)</f>
        <v/>
      </c>
      <c r="I126" s="925" t="str">
        <f>IF(QPS!AC184="","",QPS!AC184)</f>
        <v/>
      </c>
      <c r="J126" s="927" t="str">
        <f>IF(QPS!AD184="","",QPS!AD184)</f>
        <v/>
      </c>
      <c r="K126" s="928">
        <v>184</v>
      </c>
    </row>
    <row r="127" spans="1:12">
      <c r="A127" s="922" t="str">
        <f>IF(QPS!C185="","",QPS!C185)</f>
        <v>4.04.01</v>
      </c>
      <c r="B127" s="923" t="str">
        <f>IF(QPS!P185="","",QPS!P185)</f>
        <v>Conductores de baja tensión</v>
      </c>
      <c r="C127" s="924" t="str">
        <f>IF(QPS!R185="","",QPS!R185)</f>
        <v>Electrica</v>
      </c>
      <c r="D127" s="925" t="str">
        <f>IF(QPS!S185="","",QPS!S185)</f>
        <v/>
      </c>
      <c r="E127" s="924" t="str">
        <f>IF(QPS!T185="","",QPS!T185)</f>
        <v/>
      </c>
      <c r="F127" s="926" t="str">
        <f>IF(QPS!U185="","",QPS!U185)</f>
        <v/>
      </c>
      <c r="G127" s="926" t="str">
        <f>IF(QPS!V185="","",QPS!V185)</f>
        <v/>
      </c>
      <c r="H127" s="925" t="str">
        <f>IF(QPS!AB185="","",QPS!AB185)</f>
        <v/>
      </c>
      <c r="I127" s="925" t="str">
        <f>IF(QPS!AC185="","",QPS!AC185)</f>
        <v/>
      </c>
      <c r="J127" s="927" t="str">
        <f>IF(QPS!AD185="","",QPS!AD185)</f>
        <v/>
      </c>
      <c r="K127" s="928">
        <v>185</v>
      </c>
    </row>
    <row r="128" spans="1:12" ht="27">
      <c r="A128" s="915" t="str">
        <f>IF(QPS!C186="","",QPS!C186)</f>
        <v>4.04.01.01</v>
      </c>
      <c r="B128" s="916" t="str">
        <f>IF(QPS!P186="","",QPS!P186)</f>
        <v>Suministro, montaje e instalacion de Cable multiconductor tipo XHHW-2, 600V, 90°C, conductor de cobre electrolítico recocido, clase B, aislamiento de polietileno reticulado (XLPE), cubierta externa de PVC. - 1x3c-4 AWG + (T)</v>
      </c>
      <c r="C128" s="917" t="str">
        <f>IF(QPS!R186="","",QPS!R186)</f>
        <v>Electrica</v>
      </c>
      <c r="D128" s="918">
        <f>IF(QPS!S186="","",QPS!S186)</f>
        <v>581.46</v>
      </c>
      <c r="E128" s="917" t="str">
        <f>IF(QPS!T186="","",QPS!T186)</f>
        <v>m.</v>
      </c>
      <c r="F128" s="919">
        <f>IF(QPS!U186="","",QPS!U186)</f>
        <v>3.7507440000000001</v>
      </c>
      <c r="G128" s="919">
        <f>IF(QPS!V186="","",QPS!V186)</f>
        <v>2180.9076062400004</v>
      </c>
      <c r="H128" s="918">
        <f>IF(QPS!AB186="","",QPS!AB186)</f>
        <v>65.123520000000013</v>
      </c>
      <c r="I128" s="918">
        <f>IF(QPS!AC186="","",QPS!AC186)</f>
        <v>150</v>
      </c>
      <c r="J128" s="920">
        <f>IF(QPS!AD186="","",QPS!AD186)</f>
        <v>3.8764000000000003</v>
      </c>
      <c r="K128" s="921">
        <v>186</v>
      </c>
    </row>
    <row r="129" spans="1:11" ht="27">
      <c r="A129" s="915" t="str">
        <f>IF(QPS!C187="","",QPS!C187)</f>
        <v>4.04.01.02</v>
      </c>
      <c r="B129" s="916" t="str">
        <f>IF(QPS!P187="","",QPS!P187)</f>
        <v>Suministro, montaje e instalacion de Cable multiconductor tipo XHHW-2, 600V, 90°C, conductor de cobre electrolítico recocido, clase B, aislamiento de polietileno reticulado (XLPE), cubierta externa de PVC. - 1x3c-12 AWG + (T) - (nota 1)</v>
      </c>
      <c r="C129" s="917" t="str">
        <f>IF(QPS!R187="","",QPS!R187)</f>
        <v>Electrica</v>
      </c>
      <c r="D129" s="918">
        <f>IF(QPS!S187="","",QPS!S187)</f>
        <v>1454</v>
      </c>
      <c r="E129" s="917" t="str">
        <f>IF(QPS!T187="","",QPS!T187)</f>
        <v>m.</v>
      </c>
      <c r="F129" s="919">
        <f>IF(QPS!U187="","",QPS!U187)</f>
        <v>3.7507440000000001</v>
      </c>
      <c r="G129" s="919">
        <f>IF(QPS!V187="","",QPS!V187)</f>
        <v>5453.581776</v>
      </c>
      <c r="H129" s="918">
        <f>IF(QPS!AB187="","",QPS!AB187)</f>
        <v>162.84800000000001</v>
      </c>
      <c r="I129" s="918">
        <f>IF(QPS!AC187="","",QPS!AC187)</f>
        <v>150</v>
      </c>
      <c r="J129" s="920">
        <f>IF(QPS!AD187="","",QPS!AD187)</f>
        <v>9.6933333333333334</v>
      </c>
      <c r="K129" s="921">
        <v>187</v>
      </c>
    </row>
    <row r="130" spans="1:11">
      <c r="A130" s="922" t="str">
        <f>IF(QPS!C188="","",QPS!C188)</f>
        <v>4.04.02</v>
      </c>
      <c r="B130" s="923" t="str">
        <f>IF(QPS!P188="","",QPS!P188)</f>
        <v>Conductores de baja tensión</v>
      </c>
      <c r="C130" s="924" t="str">
        <f>IF(QPS!R188="","",QPS!R188)</f>
        <v>Electrica</v>
      </c>
      <c r="D130" s="925" t="str">
        <f>IF(QPS!S188="","",QPS!S188)</f>
        <v/>
      </c>
      <c r="E130" s="924" t="str">
        <f>IF(QPS!T188="","",QPS!T188)</f>
        <v/>
      </c>
      <c r="F130" s="926" t="str">
        <f>IF(QPS!U188="","",QPS!U188)</f>
        <v/>
      </c>
      <c r="G130" s="926" t="str">
        <f>IF(QPS!V188="","",QPS!V188)</f>
        <v/>
      </c>
      <c r="H130" s="925" t="str">
        <f>IF(QPS!AB188="","",QPS!AB188)</f>
        <v/>
      </c>
      <c r="I130" s="925" t="str">
        <f>IF(QPS!AC188="","",QPS!AC188)</f>
        <v/>
      </c>
      <c r="J130" s="927" t="str">
        <f>IF(QPS!AD188="","",QPS!AD188)</f>
        <v/>
      </c>
      <c r="K130" s="928">
        <v>188</v>
      </c>
    </row>
    <row r="131" spans="1:11" ht="27">
      <c r="A131" s="915" t="str">
        <f>IF(QPS!C189="","",QPS!C189)</f>
        <v>4.04.02.01</v>
      </c>
      <c r="B131" s="916" t="str">
        <f>IF(QPS!P189="","",QPS!P189)</f>
        <v>Suministro, montaje e instalacion de Cable multiconductor tipo XHHW-2, 600V, 90°C, conductor de cobre electrolítico recocido, clase B, aislamiento de polietileno reticulado (XLPE), cubierta externa de PVC. - 1x7c-14 AWG</v>
      </c>
      <c r="C131" s="917" t="str">
        <f>IF(QPS!R189="","",QPS!R189)</f>
        <v>Electrica</v>
      </c>
      <c r="D131" s="918">
        <f>IF(QPS!S189="","",QPS!S189)</f>
        <v>520</v>
      </c>
      <c r="E131" s="917" t="str">
        <f>IF(QPS!T189="","",QPS!T189)</f>
        <v>m.</v>
      </c>
      <c r="F131" s="919">
        <f>IF(QPS!U189="","",QPS!U189)</f>
        <v>3.7507440000000001</v>
      </c>
      <c r="G131" s="919">
        <f>IF(QPS!V189="","",QPS!V189)</f>
        <v>1950.38688</v>
      </c>
      <c r="H131" s="918">
        <f>IF(QPS!AB189="","",QPS!AB189)</f>
        <v>58.24</v>
      </c>
      <c r="I131" s="918">
        <f>IF(QPS!AC189="","",QPS!AC189)</f>
        <v>150</v>
      </c>
      <c r="J131" s="920">
        <f>IF(QPS!AD189="","",QPS!AD189)</f>
        <v>3.4666666666666668</v>
      </c>
      <c r="K131" s="921">
        <v>189</v>
      </c>
    </row>
    <row r="132" spans="1:11" ht="27">
      <c r="A132" s="915" t="str">
        <f>IF(QPS!C190="","",QPS!C190)</f>
        <v>4.04.02.02</v>
      </c>
      <c r="B132" s="916" t="str">
        <f>IF(QPS!P190="","",QPS!P190)</f>
        <v>Suministro, montaje e instalacion de Cable multiconductor tipo XHHW-2, 600V, 90°C, conductor de cobre electrolítico recocido, clase B, aislamiento de polietileno reticulado (XLPE), cubierta externa de PVC. - 1x7c-14 AWG - (nota 1)</v>
      </c>
      <c r="C132" s="917" t="str">
        <f>IF(QPS!R190="","",QPS!R190)</f>
        <v>Electrica</v>
      </c>
      <c r="D132" s="918">
        <f>IF(QPS!S190="","",QPS!S190)</f>
        <v>1206</v>
      </c>
      <c r="E132" s="917" t="str">
        <f>IF(QPS!T190="","",QPS!T190)</f>
        <v>m.</v>
      </c>
      <c r="F132" s="919">
        <f>IF(QPS!U190="","",QPS!U190)</f>
        <v>3.7507440000000001</v>
      </c>
      <c r="G132" s="919">
        <f>IF(QPS!V190="","",QPS!V190)</f>
        <v>4523.3972640000002</v>
      </c>
      <c r="H132" s="918">
        <f>IF(QPS!AB190="","",QPS!AB190)</f>
        <v>135.072</v>
      </c>
      <c r="I132" s="918">
        <f>IF(QPS!AC190="","",QPS!AC190)</f>
        <v>150</v>
      </c>
      <c r="J132" s="920">
        <f>IF(QPS!AD190="","",QPS!AD190)</f>
        <v>8.0399999999999991</v>
      </c>
      <c r="K132" s="921">
        <v>190</v>
      </c>
    </row>
    <row r="133" spans="1:11">
      <c r="A133" s="922">
        <f>IF(QPS!C191="","",QPS!C191)</f>
        <v>4.05</v>
      </c>
      <c r="B133" s="923" t="str">
        <f>IF(QPS!P191="","",QPS!P191)</f>
        <v>SISTEMA DE CANALIZACIÓN</v>
      </c>
      <c r="C133" s="924" t="s">
        <v>1476</v>
      </c>
      <c r="D133" s="925" t="str">
        <f>IF(QPS!S191="","",QPS!S191)</f>
        <v/>
      </c>
      <c r="E133" s="924" t="str">
        <f>IF(QPS!T191="","",QPS!T191)</f>
        <v/>
      </c>
      <c r="F133" s="926" t="str">
        <f>IF(QPS!U191="","",QPS!U191)</f>
        <v/>
      </c>
      <c r="G133" s="926" t="str">
        <f>IF(QPS!V191="","",QPS!V191)</f>
        <v/>
      </c>
      <c r="H133" s="925" t="str">
        <f>IF(QPS!AB191="","",QPS!AB191)</f>
        <v/>
      </c>
      <c r="I133" s="925" t="str">
        <f>IF(QPS!AC191="","",QPS!AC191)</f>
        <v/>
      </c>
      <c r="J133" s="927" t="str">
        <f>IF(QPS!AD191="","",QPS!AD191)</f>
        <v/>
      </c>
      <c r="K133" s="928">
        <v>191</v>
      </c>
    </row>
    <row r="134" spans="1:11" ht="36">
      <c r="A134" s="915" t="str">
        <f>IF(QPS!C192="","",QPS!C192)</f>
        <v>4.05.01</v>
      </c>
      <c r="B134" s="916" t="str">
        <f>IF(QPS!P192="","",QPS!P192)</f>
        <v>Suministro, montaje e instalacion de Bandeja metálica tipo escalerilla, fabricada según norma NEMA VE-1, clase 10C, acabado en galvanizado en caliente según norma ASTM A123. Dimensiones en mm (W x H x L), espesor 2.5 mm, incluye tapa a dos aguas y accesorios de sujeción, placas de empalme (eclisas) y pernos de unión</v>
      </c>
      <c r="C134" s="917" t="s">
        <v>1476</v>
      </c>
      <c r="D134" s="918">
        <f>IF(QPS!S192="","",QPS!S192)</f>
        <v>4</v>
      </c>
      <c r="E134" s="917" t="str">
        <f>IF(QPS!T192="","",QPS!T192)</f>
        <v>UND</v>
      </c>
      <c r="F134" s="919">
        <f>IF(QPS!U192="","",QPS!U192)</f>
        <v>111.87432857142856</v>
      </c>
      <c r="G134" s="919">
        <f>IF(QPS!V192="","",QPS!V192)</f>
        <v>447.49731428571425</v>
      </c>
      <c r="H134" s="918">
        <f>IF(QPS!AB192="","",QPS!AB192)</f>
        <v>16.8</v>
      </c>
      <c r="I134" s="918">
        <f>IF(QPS!AC192="","",QPS!AC192)</f>
        <v>4</v>
      </c>
      <c r="J134" s="920">
        <f>IF(QPS!AD192="","",QPS!AD192)</f>
        <v>1</v>
      </c>
      <c r="K134" s="921">
        <v>192</v>
      </c>
    </row>
    <row r="135" spans="1:11" ht="45">
      <c r="A135" s="915" t="str">
        <f>IF(QPS!C193="","",QPS!C193)</f>
        <v>4.05.02</v>
      </c>
      <c r="B135" s="916" t="str">
        <f>IF(QPS!P193="","",QPS!P193)</f>
        <v xml:space="preserve">Suministro, montaje e instalacion de Bandeja Curva Horizontal tipo escalerilla 90°, fabricada según norma NEMA VE-1, clase 10C, acabado en galvanizado en caliente según norma ASTM A123. Dimensiones en mm (W x H),  espesor 2.5 mm, ángulo de 90° con radio interior de 300 mm incluye tapa a dos aguas y accesorios de sujeción, placas de empalme (eclisas) y pernos de unión. </v>
      </c>
      <c r="C135" s="917" t="s">
        <v>1476</v>
      </c>
      <c r="D135" s="918">
        <f>IF(QPS!S193="","",QPS!S193)</f>
        <v>1</v>
      </c>
      <c r="E135" s="917" t="str">
        <f>IF(QPS!T193="","",QPS!T193)</f>
        <v>UND</v>
      </c>
      <c r="F135" s="919">
        <f>IF(QPS!U193="","",QPS!U193)</f>
        <v>314.73147142857147</v>
      </c>
      <c r="G135" s="919">
        <f>IF(QPS!V193="","",QPS!V193)</f>
        <v>314.73147142857147</v>
      </c>
      <c r="H135" s="918">
        <f>IF(QPS!AB193="","",QPS!AB193)</f>
        <v>4.2</v>
      </c>
      <c r="I135" s="918">
        <f>IF(QPS!AC193="","",QPS!AC193)</f>
        <v>4</v>
      </c>
      <c r="J135" s="920">
        <f>IF(QPS!AD193="","",QPS!AD193)</f>
        <v>0.25</v>
      </c>
      <c r="K135" s="921">
        <v>193</v>
      </c>
    </row>
    <row r="136" spans="1:11" ht="45">
      <c r="A136" s="915" t="str">
        <f>IF(QPS!C194="","",QPS!C194)</f>
        <v>4.05.03</v>
      </c>
      <c r="B136" s="916" t="str">
        <f>IF(QPS!P194="","",QPS!P194)</f>
        <v>Suministro, montaje e instalacion de Curva vertical exterior tipo escalerilla 90°, fabricada según norma NEMA VE-1, clase 10C, acabado en galvanizado en caliente según norma ASTM A123. Dimensiones en mm (W x H),  espesor 2.5 mm, ángulo de 90° con radio interior de 300 mm incluye tapa a dos aguas y accesorios de sujeción, placas de empalme (eclisas) y pernos de unión.</v>
      </c>
      <c r="C136" s="917" t="s">
        <v>1476</v>
      </c>
      <c r="D136" s="918">
        <f>IF(QPS!S194="","",QPS!S194)</f>
        <v>1</v>
      </c>
      <c r="E136" s="917" t="str">
        <f>IF(QPS!T194="","",QPS!T194)</f>
        <v>UND</v>
      </c>
      <c r="F136" s="919">
        <f>IF(QPS!U194="","",QPS!U194)</f>
        <v>314.73147142857147</v>
      </c>
      <c r="G136" s="919">
        <f>IF(QPS!V194="","",QPS!V194)</f>
        <v>314.73147142857147</v>
      </c>
      <c r="H136" s="918">
        <f>IF(QPS!AB194="","",QPS!AB194)</f>
        <v>4.2</v>
      </c>
      <c r="I136" s="918">
        <f>IF(QPS!AC194="","",QPS!AC194)</f>
        <v>4</v>
      </c>
      <c r="J136" s="920">
        <f>IF(QPS!AD194="","",QPS!AD194)</f>
        <v>0.25</v>
      </c>
      <c r="K136" s="921">
        <v>194</v>
      </c>
    </row>
    <row r="137" spans="1:11" ht="36">
      <c r="A137" s="915" t="str">
        <f>IF(QPS!C195="","",QPS!C195)</f>
        <v>4.05.04</v>
      </c>
      <c r="B137" s="916" t="str">
        <f>IF(QPS!P195="","",QPS!P195)</f>
        <v>Suministro, montaje e instalacion de Reducción metálica tipo escalerilla, fabricada según norma NEMA VE-1, clase 10C, acabado en galvanizado en caliente según norma ASTM A123. Dimensiones en mm (W1 x W2 x H), espesor 2.5 mm, incluye tapa a dos aguas y accesorios de sujeción, placas de empalme (eclisas) y pernos de unión.</v>
      </c>
      <c r="C137" s="917" t="s">
        <v>1476</v>
      </c>
      <c r="D137" s="918">
        <f>IF(QPS!S195="","",QPS!S195)</f>
        <v>1</v>
      </c>
      <c r="E137" s="917" t="str">
        <f>IF(QPS!T195="","",QPS!T195)</f>
        <v>UND</v>
      </c>
      <c r="F137" s="919">
        <f>IF(QPS!U195="","",QPS!U195)</f>
        <v>341.03544571428569</v>
      </c>
      <c r="G137" s="919">
        <f>IF(QPS!V195="","",QPS!V195)</f>
        <v>341.03544571428569</v>
      </c>
      <c r="H137" s="918">
        <f>IF(QPS!AB195="","",QPS!AB195)</f>
        <v>1.6800000000000002</v>
      </c>
      <c r="I137" s="918">
        <f>IF(QPS!AC195="","",QPS!AC195)</f>
        <v>10</v>
      </c>
      <c r="J137" s="920">
        <f>IF(QPS!AD195="","",QPS!AD195)</f>
        <v>0.1</v>
      </c>
      <c r="K137" s="921">
        <v>195</v>
      </c>
    </row>
    <row r="138" spans="1:11">
      <c r="A138" s="915" t="str">
        <f>IF(QPS!C196="","",QPS!C196)</f>
        <v>4.05.05</v>
      </c>
      <c r="B138" s="916" t="str">
        <f>IF(QPS!P196="","",QPS!P196)</f>
        <v xml:space="preserve">Suministro, montaje e instalacion de Tubo de acero galvanizado (RGS),  longitud 3 m (10 ft) </v>
      </c>
      <c r="C138" s="917" t="s">
        <v>1476</v>
      </c>
      <c r="D138" s="918">
        <f>IF(QPS!S196="","",QPS!S196)</f>
        <v>134.53</v>
      </c>
      <c r="E138" s="917" t="str">
        <f>IF(QPS!T196="","",QPS!T196)</f>
        <v>UND</v>
      </c>
      <c r="F138" s="919">
        <f>IF(QPS!U196="","",QPS!U196)</f>
        <v>60.179877142857151</v>
      </c>
      <c r="G138" s="919">
        <f>IF(QPS!V196="","",QPS!V196)</f>
        <v>8095.9988720285728</v>
      </c>
      <c r="H138" s="918">
        <f>IF(QPS!AB196="","",QPS!AB196)</f>
        <v>113.0052</v>
      </c>
      <c r="I138" s="918">
        <f>IF(QPS!AC196="","",QPS!AC196)</f>
        <v>20</v>
      </c>
      <c r="J138" s="920">
        <f>IF(QPS!AD196="","",QPS!AD196)</f>
        <v>6.7264999999999997</v>
      </c>
      <c r="K138" s="921">
        <v>196</v>
      </c>
    </row>
    <row r="139" spans="1:11">
      <c r="A139" s="915" t="str">
        <f>IF(QPS!C197="","",QPS!C197)</f>
        <v>4.05.06</v>
      </c>
      <c r="B139" s="916" t="str">
        <f>IF(QPS!P197="","",QPS!P197)</f>
        <v xml:space="preserve">Suministro, montaje e instalacion de Tubo de acero galvanizado (RGS),  longitud 3 m (10 ft) </v>
      </c>
      <c r="C139" s="917" t="s">
        <v>1476</v>
      </c>
      <c r="D139" s="918">
        <f>IF(QPS!S197="","",QPS!S197)</f>
        <v>12.430000000000001</v>
      </c>
      <c r="E139" s="917" t="str">
        <f>IF(QPS!T197="","",QPS!T197)</f>
        <v>UND</v>
      </c>
      <c r="F139" s="919">
        <f>IF(QPS!U197="","",QPS!U197)</f>
        <v>43.465591428571436</v>
      </c>
      <c r="G139" s="919">
        <f>IF(QPS!V197="","",QPS!V197)</f>
        <v>540.27730145714304</v>
      </c>
      <c r="H139" s="918">
        <f>IF(QPS!AB197="","",QPS!AB197)</f>
        <v>10.441200000000002</v>
      </c>
      <c r="I139" s="918">
        <f>IF(QPS!AC197="","",QPS!AC197)</f>
        <v>20</v>
      </c>
      <c r="J139" s="920">
        <f>IF(QPS!AD197="","",QPS!AD197)</f>
        <v>0.62150000000000005</v>
      </c>
      <c r="K139" s="921">
        <v>197</v>
      </c>
    </row>
    <row r="140" spans="1:11">
      <c r="A140" s="915" t="str">
        <f>IF(QPS!C198="","",QPS!C198)</f>
        <v>4.05.07</v>
      </c>
      <c r="B140" s="916" t="str">
        <f>IF(QPS!P198="","",QPS!P198)</f>
        <v xml:space="preserve">Suministro, montaje e instalacion de Tubo de acero galvanizado (RGS),  longitud 3 m (10 ft) </v>
      </c>
      <c r="C140" s="917" t="s">
        <v>1476</v>
      </c>
      <c r="D140" s="918">
        <f>IF(QPS!S198="","",QPS!S198)</f>
        <v>14.55666666666667</v>
      </c>
      <c r="E140" s="917" t="str">
        <f>IF(QPS!T198="","",QPS!T198)</f>
        <v>UND</v>
      </c>
      <c r="F140" s="919">
        <f>IF(QPS!U198="","",QPS!U198)</f>
        <v>31.608448571428571</v>
      </c>
      <c r="G140" s="919">
        <f>IF(QPS!V198="","",QPS!V198)</f>
        <v>460.113649704762</v>
      </c>
      <c r="H140" s="918">
        <f>IF(QPS!AB198="","",QPS!AB198)</f>
        <v>12.227600000000031</v>
      </c>
      <c r="I140" s="918">
        <f>IF(QPS!AC198="","",QPS!AC198)</f>
        <v>20</v>
      </c>
      <c r="J140" s="920">
        <f>IF(QPS!AD198="","",QPS!AD198)</f>
        <v>0.72783333333333355</v>
      </c>
      <c r="K140" s="921">
        <v>198</v>
      </c>
    </row>
    <row r="141" spans="1:11">
      <c r="A141" s="915" t="str">
        <f>IF(QPS!C199="","",QPS!C199)</f>
        <v>4.05.08</v>
      </c>
      <c r="B141" s="916" t="str">
        <f>IF(QPS!P199="","",QPS!P199)</f>
        <v>Suministro, montaje e instalacion de Curva acero galvanizado (RGS)</v>
      </c>
      <c r="C141" s="917" t="s">
        <v>1476</v>
      </c>
      <c r="D141" s="918">
        <f>IF(QPS!S199="","",QPS!S199)</f>
        <v>5</v>
      </c>
      <c r="E141" s="917" t="str">
        <f>IF(QPS!T199="","",QPS!T199)</f>
        <v>UND</v>
      </c>
      <c r="F141" s="919">
        <f>IF(QPS!U199="","",QPS!U199)</f>
        <v>30.031182857142859</v>
      </c>
      <c r="G141" s="919">
        <f>IF(QPS!V199="","",QPS!V199)</f>
        <v>150.15591428571429</v>
      </c>
      <c r="H141" s="918">
        <f>IF(QPS!AB199="","",QPS!AB199)</f>
        <v>8.4</v>
      </c>
      <c r="I141" s="918">
        <f>IF(QPS!AC199="","",QPS!AC199)</f>
        <v>10</v>
      </c>
      <c r="J141" s="920">
        <f>IF(QPS!AD199="","",QPS!AD199)</f>
        <v>0.5</v>
      </c>
      <c r="K141" s="921">
        <v>199</v>
      </c>
    </row>
    <row r="142" spans="1:11">
      <c r="A142" s="915" t="str">
        <f>IF(QPS!C200="","",QPS!C200)</f>
        <v>4.05.09</v>
      </c>
      <c r="B142" s="916" t="str">
        <f>IF(QPS!P200="","",QPS!P200)</f>
        <v>Suministro, montaje e instalacion de Curva acero galvanizado (RGS)</v>
      </c>
      <c r="C142" s="917" t="s">
        <v>1476</v>
      </c>
      <c r="D142" s="918">
        <f>IF(QPS!S200="","",QPS!S200)</f>
        <v>7</v>
      </c>
      <c r="E142" s="917" t="str">
        <f>IF(QPS!T200="","",QPS!T200)</f>
        <v>UND</v>
      </c>
      <c r="F142" s="919">
        <f>IF(QPS!U200="","",QPS!U200)</f>
        <v>26.488325714285715</v>
      </c>
      <c r="G142" s="919">
        <f>IF(QPS!V200="","",QPS!V200)</f>
        <v>185.41828000000001</v>
      </c>
      <c r="H142" s="918">
        <f>IF(QPS!AB200="","",QPS!AB200)</f>
        <v>11.760000000000002</v>
      </c>
      <c r="I142" s="918">
        <f>IF(QPS!AC200="","",QPS!AC200)</f>
        <v>10</v>
      </c>
      <c r="J142" s="920">
        <f>IF(QPS!AD200="","",QPS!AD200)</f>
        <v>0.7</v>
      </c>
      <c r="K142" s="921">
        <v>200</v>
      </c>
    </row>
    <row r="143" spans="1:11">
      <c r="A143" s="915" t="str">
        <f>IF(QPS!C201="","",QPS!C201)</f>
        <v>4.05.10</v>
      </c>
      <c r="B143" s="916" t="str">
        <f>IF(QPS!P201="","",QPS!P201)</f>
        <v>Suministro, montaje e instalacion de Curva acero galvanizado (RGS)</v>
      </c>
      <c r="C143" s="917" t="s">
        <v>1476</v>
      </c>
      <c r="D143" s="918">
        <f>IF(QPS!S201="","",QPS!S201)</f>
        <v>5</v>
      </c>
      <c r="E143" s="917" t="str">
        <f>IF(QPS!T201="","",QPS!T201)</f>
        <v>UND</v>
      </c>
      <c r="F143" s="919">
        <f>IF(QPS!U201="","",QPS!U201)</f>
        <v>24.916897142857145</v>
      </c>
      <c r="G143" s="919">
        <f>IF(QPS!V201="","",QPS!V201)</f>
        <v>124.58448571428573</v>
      </c>
      <c r="H143" s="918">
        <f>IF(QPS!AB201="","",QPS!AB201)</f>
        <v>8.4</v>
      </c>
      <c r="I143" s="918">
        <f>IF(QPS!AC201="","",QPS!AC201)</f>
        <v>10</v>
      </c>
      <c r="J143" s="920">
        <f>IF(QPS!AD201="","",QPS!AD201)</f>
        <v>0.5</v>
      </c>
      <c r="K143" s="921">
        <v>201</v>
      </c>
    </row>
    <row r="144" spans="1:11">
      <c r="A144" s="915" t="str">
        <f>IF(QPS!C202="","",QPS!C202)</f>
        <v>4.05.11</v>
      </c>
      <c r="B144" s="916" t="str">
        <f>IF(QPS!P202="","",QPS!P202)</f>
        <v>Suministro, montaje e instalacion de Tubería Conduit flexible, acero recubierto C/PVC</v>
      </c>
      <c r="C144" s="917" t="s">
        <v>1476</v>
      </c>
      <c r="D144" s="918">
        <f>IF(QPS!S202="","",QPS!S202)</f>
        <v>3</v>
      </c>
      <c r="E144" s="917" t="str">
        <f>IF(QPS!T202="","",QPS!T202)</f>
        <v>m</v>
      </c>
      <c r="F144" s="919">
        <f>IF(QPS!U202="","",QPS!U202)</f>
        <v>21.294162857142855</v>
      </c>
      <c r="G144" s="919">
        <f>IF(QPS!V202="","",QPS!V202)</f>
        <v>63.882488571428567</v>
      </c>
      <c r="H144" s="918">
        <f>IF(QPS!AB202="","",QPS!AB202)</f>
        <v>2.5200000000000005</v>
      </c>
      <c r="I144" s="918">
        <f>IF(QPS!AC202="","",QPS!AC202)</f>
        <v>20</v>
      </c>
      <c r="J144" s="920">
        <f>IF(QPS!AD202="","",QPS!AD202)</f>
        <v>0.15</v>
      </c>
      <c r="K144" s="921">
        <v>202</v>
      </c>
    </row>
    <row r="145" spans="1:11">
      <c r="A145" s="915" t="str">
        <f>IF(QPS!C203="","",QPS!C203)</f>
        <v>4.05.12</v>
      </c>
      <c r="B145" s="916" t="str">
        <f>IF(QPS!P203="","",QPS!P203)</f>
        <v>Suministro, montaje e instalacion de Tubería Conduit flexible, acero recubierto C/PVC</v>
      </c>
      <c r="C145" s="917" t="s">
        <v>1476</v>
      </c>
      <c r="D145" s="918">
        <f>IF(QPS!S203="","",QPS!S203)</f>
        <v>10.5</v>
      </c>
      <c r="E145" s="917" t="str">
        <f>IF(QPS!T203="","",QPS!T203)</f>
        <v>m</v>
      </c>
      <c r="F145" s="919">
        <f>IF(QPS!U203="","",QPS!U203)</f>
        <v>15.551305714285714</v>
      </c>
      <c r="G145" s="919">
        <f>IF(QPS!V203="","",QPS!V203)</f>
        <v>163.28871000000001</v>
      </c>
      <c r="H145" s="918">
        <f>IF(QPS!AB203="","",QPS!AB203)</f>
        <v>8.82</v>
      </c>
      <c r="I145" s="918">
        <f>IF(QPS!AC203="","",QPS!AC203)</f>
        <v>20</v>
      </c>
      <c r="J145" s="920">
        <f>IF(QPS!AD203="","",QPS!AD203)</f>
        <v>0.52500000000000002</v>
      </c>
      <c r="K145" s="921">
        <v>203</v>
      </c>
    </row>
    <row r="146" spans="1:11">
      <c r="A146" s="915" t="str">
        <f>IF(QPS!C204="","",QPS!C204)</f>
        <v>4.05.13</v>
      </c>
      <c r="B146" s="916" t="str">
        <f>IF(QPS!P204="","",QPS!P204)</f>
        <v>Suministro, montaje e instalacion de Tubería Conduit flexible, acero recubierto C/PVC</v>
      </c>
      <c r="C146" s="917" t="s">
        <v>1476</v>
      </c>
      <c r="D146" s="918">
        <f>IF(QPS!S204="","",QPS!S204)</f>
        <v>7.5</v>
      </c>
      <c r="E146" s="917" t="str">
        <f>IF(QPS!T204="","",QPS!T204)</f>
        <v>m</v>
      </c>
      <c r="F146" s="919">
        <f>IF(QPS!U204="","",QPS!U204)</f>
        <v>18.009800000000002</v>
      </c>
      <c r="G146" s="919">
        <f>IF(QPS!V204="","",QPS!V204)</f>
        <v>135.07350000000002</v>
      </c>
      <c r="H146" s="918">
        <f>IF(QPS!AB204="","",QPS!AB204)</f>
        <v>9</v>
      </c>
      <c r="I146" s="918">
        <f>IF(QPS!AC204="","",QPS!AC204)</f>
        <v>20</v>
      </c>
      <c r="J146" s="920">
        <f>IF(QPS!AD204="","",QPS!AD204)</f>
        <v>0.375</v>
      </c>
      <c r="K146" s="921">
        <v>204</v>
      </c>
    </row>
    <row r="147" spans="1:11" ht="18">
      <c r="A147" s="915" t="str">
        <f>IF(QPS!C205="","",QPS!C205)</f>
        <v>4.05.14</v>
      </c>
      <c r="B147" s="916" t="str">
        <f>IF(QPS!P205="","",QPS!P205)</f>
        <v>Suministro, montaje e instalación de detalle constructivo de soporte rack juction box
N° 000-265-5245-DET.S05C</v>
      </c>
      <c r="C147" s="917" t="s">
        <v>1476</v>
      </c>
      <c r="D147" s="918">
        <f>IF(QPS!S205="","",QPS!S205)</f>
        <v>1</v>
      </c>
      <c r="E147" s="917" t="str">
        <f>IF(QPS!T205="","",QPS!T205)</f>
        <v>UND</v>
      </c>
      <c r="F147" s="919">
        <f>IF(QPS!U205="","",QPS!U205)</f>
        <v>1228.9480800000001</v>
      </c>
      <c r="G147" s="919">
        <f>IF(QPS!V205="","",QPS!V205)</f>
        <v>1228.9480800000001</v>
      </c>
      <c r="H147" s="918">
        <f>IF(QPS!AB205="","",QPS!AB205)</f>
        <v>3.3600000000000003</v>
      </c>
      <c r="I147" s="918">
        <f>IF(QPS!AC205="","",QPS!AC205)</f>
        <v>10</v>
      </c>
      <c r="J147" s="920">
        <f>IF(QPS!AD205="","",QPS!AD205)</f>
        <v>0.1</v>
      </c>
      <c r="K147" s="921">
        <v>205</v>
      </c>
    </row>
    <row r="148" spans="1:11" ht="18">
      <c r="A148" s="915" t="str">
        <f>IF(QPS!C206="","",QPS!C206)</f>
        <v>4.05.15</v>
      </c>
      <c r="B148" s="916" t="str">
        <f>IF(QPS!P206="","",QPS!P206)</f>
        <v>Suministro, montaje e instalación de detalle constructivo de tubo conduit adosado a bandeja
N° 000-265-4317 -DET.T07A</v>
      </c>
      <c r="C148" s="917" t="s">
        <v>1476</v>
      </c>
      <c r="D148" s="918">
        <f>IF(QPS!S206="","",QPS!S206)</f>
        <v>5</v>
      </c>
      <c r="E148" s="917" t="str">
        <f>IF(QPS!T206="","",QPS!T206)</f>
        <v>UND</v>
      </c>
      <c r="F148" s="919">
        <f>IF(QPS!U206="","",QPS!U206)</f>
        <v>11.183236106839338</v>
      </c>
      <c r="G148" s="919">
        <f>IF(QPS!V206="","",QPS!V206)</f>
        <v>55.916180534196691</v>
      </c>
      <c r="H148" s="918">
        <f>IF(QPS!AB206="","",QPS!AB206)</f>
        <v>4.2</v>
      </c>
      <c r="I148" s="918">
        <f>IF(QPS!AC206="","",QPS!AC206)</f>
        <v>20</v>
      </c>
      <c r="J148" s="920">
        <f>IF(QPS!AD206="","",QPS!AD206)</f>
        <v>0.25</v>
      </c>
      <c r="K148" s="921">
        <v>206</v>
      </c>
    </row>
    <row r="149" spans="1:11" ht="18">
      <c r="A149" s="915" t="str">
        <f>IF(QPS!C207="","",QPS!C207)</f>
        <v>4.05.16</v>
      </c>
      <c r="B149" s="916" t="str">
        <f>IF(QPS!P207="","",QPS!P207)</f>
        <v>Suministro, montaje e instalación de detalle constructivo de tubo conduit adosado a bandeja
N° 000-265-4317 -DET.T07B</v>
      </c>
      <c r="C149" s="917" t="s">
        <v>1476</v>
      </c>
      <c r="D149" s="918">
        <f>IF(QPS!S207="","",QPS!S207)</f>
        <v>7</v>
      </c>
      <c r="E149" s="917" t="str">
        <f>IF(QPS!T207="","",QPS!T207)</f>
        <v>UND</v>
      </c>
      <c r="F149" s="919">
        <f>IF(QPS!U207="","",QPS!U207)</f>
        <v>12.821236916228248</v>
      </c>
      <c r="G149" s="919">
        <f>IF(QPS!V207="","",QPS!V207)</f>
        <v>89.748658413597738</v>
      </c>
      <c r="H149" s="918">
        <f>IF(QPS!AB207="","",QPS!AB207)</f>
        <v>5.8800000000000008</v>
      </c>
      <c r="I149" s="918">
        <f>IF(QPS!AC207="","",QPS!AC207)</f>
        <v>20</v>
      </c>
      <c r="J149" s="920">
        <f>IF(QPS!AD207="","",QPS!AD207)</f>
        <v>0.35</v>
      </c>
      <c r="K149" s="921">
        <v>207</v>
      </c>
    </row>
    <row r="150" spans="1:11" ht="18">
      <c r="A150" s="915" t="str">
        <f>IF(QPS!C208="","",QPS!C208)</f>
        <v>4.05.17</v>
      </c>
      <c r="B150" s="916" t="str">
        <f>IF(QPS!P208="","",QPS!P208)</f>
        <v>Suministro, montaje e instalación de detalle constructivo de tubo conduit adosado a bandeja
N° 000-265-4317 -DET.T07E</v>
      </c>
      <c r="C150" s="917" t="s">
        <v>1476</v>
      </c>
      <c r="D150" s="918">
        <f>IF(QPS!S208="","",QPS!S208)</f>
        <v>2</v>
      </c>
      <c r="E150" s="917" t="str">
        <f>IF(QPS!T208="","",QPS!T208)</f>
        <v>UND</v>
      </c>
      <c r="F150" s="919">
        <f>IF(QPS!U208="","",QPS!U208)</f>
        <v>31.123615070821529</v>
      </c>
      <c r="G150" s="919">
        <f>IF(QPS!V208="","",QPS!V208)</f>
        <v>62.247230141643058</v>
      </c>
      <c r="H150" s="918">
        <f>IF(QPS!AB208="","",QPS!AB208)</f>
        <v>3.3600000000000003</v>
      </c>
      <c r="I150" s="918">
        <f>IF(QPS!AC208="","",QPS!AC208)</f>
        <v>10</v>
      </c>
      <c r="J150" s="920">
        <f>IF(QPS!AD208="","",QPS!AD208)</f>
        <v>0.2</v>
      </c>
      <c r="K150" s="921">
        <v>208</v>
      </c>
    </row>
    <row r="151" spans="1:11" ht="27">
      <c r="A151" s="915" t="str">
        <f>IF(QPS!C209="","",QPS!C209)</f>
        <v>4.05.18</v>
      </c>
      <c r="B151" s="916" t="str">
        <f>IF(QPS!P209="","",QPS!P209)</f>
        <v>Suministro, montaje e instalación de detalle constructivo de Instalación del motor - Alimentador sobre el suelo
N° 000-265-5052 -DET.A52</v>
      </c>
      <c r="C151" s="917" t="s">
        <v>1476</v>
      </c>
      <c r="D151" s="918">
        <f>IF(QPS!S209="","",QPS!S209)</f>
        <v>7</v>
      </c>
      <c r="E151" s="917" t="str">
        <f>IF(QPS!T209="","",QPS!T209)</f>
        <v>UND</v>
      </c>
      <c r="F151" s="919">
        <f>IF(QPS!U209="","",QPS!U209)</f>
        <v>459.42365714285722</v>
      </c>
      <c r="G151" s="919">
        <f>IF(QPS!V209="","",QPS!V209)</f>
        <v>3215.9656000000004</v>
      </c>
      <c r="H151" s="918">
        <f>IF(QPS!AB209="","",QPS!AB209)</f>
        <v>235.2</v>
      </c>
      <c r="I151" s="918">
        <f>IF(QPS!AC209="","",QPS!AC209)</f>
        <v>0.5</v>
      </c>
      <c r="J151" s="920">
        <f>IF(QPS!AD209="","",QPS!AD209)</f>
        <v>14</v>
      </c>
      <c r="K151" s="921">
        <v>209</v>
      </c>
    </row>
    <row r="152" spans="1:11" ht="18">
      <c r="A152" s="915" t="str">
        <f>IF(QPS!C210="","",QPS!C210)</f>
        <v>4.05.19</v>
      </c>
      <c r="B152" s="916" t="str">
        <f>IF(QPS!P210="","",QPS!P210)</f>
        <v>Suministro, montaje e instalación de detalle constructivo de Junction box
N° 000-265-5211 -DET. J01A</v>
      </c>
      <c r="C152" s="917" t="s">
        <v>1476</v>
      </c>
      <c r="D152" s="918">
        <f>IF(QPS!S210="","",QPS!S210)</f>
        <v>7</v>
      </c>
      <c r="E152" s="917" t="str">
        <f>IF(QPS!T210="","",QPS!T210)</f>
        <v>UND</v>
      </c>
      <c r="F152" s="919">
        <f>IF(QPS!U210="","",QPS!U210)</f>
        <v>701.60549411764703</v>
      </c>
      <c r="G152" s="919">
        <f>IF(QPS!V210="","",QPS!V210)</f>
        <v>4911.2384588235291</v>
      </c>
      <c r="H152" s="918">
        <f>IF(QPS!AB210="","",QPS!AB210)</f>
        <v>58.8</v>
      </c>
      <c r="I152" s="918">
        <f>IF(QPS!AC210="","",QPS!AC210)</f>
        <v>2</v>
      </c>
      <c r="J152" s="920">
        <f>IF(QPS!AD210="","",QPS!AD210)</f>
        <v>3.5</v>
      </c>
      <c r="K152" s="921">
        <v>210</v>
      </c>
    </row>
    <row r="153" spans="1:11" ht="27">
      <c r="A153" s="915" t="str">
        <f>IF(QPS!C211="","",QPS!C211)</f>
        <v>4.05.20</v>
      </c>
      <c r="B153" s="916" t="str">
        <f>IF(QPS!P211="","",QPS!P211)</f>
        <v>Suministro, montaje e instalacion de  detalle constructivo
Tuberia adosada a estructura 
Plano: CRD-DWG-11760-6-33-4302 - DET. 1A</v>
      </c>
      <c r="C153" s="917" t="s">
        <v>1476</v>
      </c>
      <c r="D153" s="918">
        <f>IF(QPS!S211="","",QPS!S211)</f>
        <v>15</v>
      </c>
      <c r="E153" s="917" t="str">
        <f>IF(QPS!T211="","",QPS!T211)</f>
        <v>UND</v>
      </c>
      <c r="F153" s="919">
        <f>IF(QPS!U211="","",QPS!U211)</f>
        <v>81.759754285714294</v>
      </c>
      <c r="G153" s="919">
        <f>IF(QPS!V211="","",QPS!V211)</f>
        <v>1226.3963142857144</v>
      </c>
      <c r="H153" s="918">
        <f>IF(QPS!AB211="","",QPS!AB211)</f>
        <v>25.2</v>
      </c>
      <c r="I153" s="918">
        <f>IF(QPS!AC211="","",QPS!AC211)</f>
        <v>10</v>
      </c>
      <c r="J153" s="920">
        <f>IF(QPS!AD211="","",QPS!AD211)</f>
        <v>1.5</v>
      </c>
      <c r="K153" s="921">
        <v>211</v>
      </c>
    </row>
    <row r="154" spans="1:11" ht="27">
      <c r="A154" s="915" t="str">
        <f>IF(QPS!C212="","",QPS!C212)</f>
        <v>4.05.21</v>
      </c>
      <c r="B154" s="916" t="str">
        <f>IF(QPS!P212="","",QPS!P212)</f>
        <v>Suministro, montaje e instalacion de  detalle constructivo
Tuberia adosada a estructura 
Plano: CRD-DWG-11760-6-33-4302 - DET. 1B</v>
      </c>
      <c r="C154" s="917" t="s">
        <v>1476</v>
      </c>
      <c r="D154" s="918">
        <f>IF(QPS!S212="","",QPS!S212)</f>
        <v>5</v>
      </c>
      <c r="E154" s="917" t="str">
        <f>IF(QPS!T212="","",QPS!T212)</f>
        <v>UND</v>
      </c>
      <c r="F154" s="919">
        <f>IF(QPS!U212="","",QPS!U212)</f>
        <v>134.70261142857143</v>
      </c>
      <c r="G154" s="919">
        <f>IF(QPS!V212="","",QPS!V212)</f>
        <v>673.51305714285718</v>
      </c>
      <c r="H154" s="918">
        <f>IF(QPS!AB212="","",QPS!AB212)</f>
        <v>8.4</v>
      </c>
      <c r="I154" s="918">
        <f>IF(QPS!AC212="","",QPS!AC212)</f>
        <v>10</v>
      </c>
      <c r="J154" s="920">
        <f>IF(QPS!AD212="","",QPS!AD212)</f>
        <v>0.5</v>
      </c>
      <c r="K154" s="921">
        <v>212</v>
      </c>
    </row>
    <row r="155" spans="1:11" ht="27">
      <c r="A155" s="915" t="str">
        <f>IF(QPS!C213="","",QPS!C213)</f>
        <v>4.05.22</v>
      </c>
      <c r="B155" s="916" t="str">
        <f>IF(QPS!P213="","",QPS!P213)</f>
        <v>Suministro, montaje e instalacion de  detalle constructivo
Tuberia adosada a estructura 
Plano: CRD-DWG-11760-6-33-4302 - DET. 1C</v>
      </c>
      <c r="C155" s="917" t="s">
        <v>1476</v>
      </c>
      <c r="D155" s="918">
        <f>IF(QPS!S213="","",QPS!S213)</f>
        <v>6</v>
      </c>
      <c r="E155" s="917" t="str">
        <f>IF(QPS!T213="","",QPS!T213)</f>
        <v>UND</v>
      </c>
      <c r="F155" s="919">
        <f>IF(QPS!U213="","",QPS!U213)</f>
        <v>172.33118285714286</v>
      </c>
      <c r="G155" s="919">
        <f>IF(QPS!V213="","",QPS!V213)</f>
        <v>1033.9870971428572</v>
      </c>
      <c r="H155" s="918">
        <f>IF(QPS!AB213="","",QPS!AB213)</f>
        <v>10.080000000000002</v>
      </c>
      <c r="I155" s="918">
        <f>IF(QPS!AC213="","",QPS!AC213)</f>
        <v>10</v>
      </c>
      <c r="J155" s="920">
        <f>IF(QPS!AD213="","",QPS!AD213)</f>
        <v>0.6</v>
      </c>
      <c r="K155" s="921">
        <v>213</v>
      </c>
    </row>
    <row r="156" spans="1:11">
      <c r="A156" s="922">
        <f>IF(QPS!C214="","",QPS!C214)</f>
        <v>4.0599999999999996</v>
      </c>
      <c r="B156" s="923" t="str">
        <f>IF(QPS!P214="","",QPS!P214)</f>
        <v>PRUEBAS Y PUESTA EN SERVICIO</v>
      </c>
      <c r="C156" s="917" t="s">
        <v>1476</v>
      </c>
      <c r="D156" s="925"/>
      <c r="E156" s="924"/>
      <c r="F156" s="926" t="str">
        <f>IF(QPS!U214="","",QPS!U214)</f>
        <v/>
      </c>
      <c r="G156" s="926" t="str">
        <f>IF(QPS!V214="","",QPS!V214)</f>
        <v/>
      </c>
      <c r="H156" s="925">
        <f>IF(QPS!AB214="","",QPS!AB214)</f>
        <v>0</v>
      </c>
      <c r="I156" s="925" t="str">
        <f>IF(QPS!AC214="","",QPS!AC214)</f>
        <v/>
      </c>
      <c r="J156" s="927" t="str">
        <f>IF(QPS!AD214="","",QPS!AD214)</f>
        <v/>
      </c>
      <c r="K156" s="928">
        <v>214</v>
      </c>
    </row>
    <row r="157" spans="1:11">
      <c r="A157" s="915" t="str">
        <f>IF(QPS!C215="","",QPS!C215)</f>
        <v>4.06.01</v>
      </c>
      <c r="B157" s="916" t="str">
        <f>IF(QPS!P215="","",QPS!P215)</f>
        <v>APOYO PARA PUESTA SERVICIO</v>
      </c>
      <c r="C157" s="917" t="s">
        <v>1476</v>
      </c>
      <c r="D157" s="918">
        <f>IF(QPS!S215="","",QPS!S215)</f>
        <v>1</v>
      </c>
      <c r="E157" s="917" t="str">
        <f>IF(QPS!T215="","",QPS!T215)</f>
        <v>Glb.</v>
      </c>
      <c r="F157" s="919">
        <f>IF(QPS!U215="","",QPS!U215)</f>
        <v>0</v>
      </c>
      <c r="G157" s="919">
        <f>IF(QPS!V215="","",QPS!V215)</f>
        <v>0</v>
      </c>
      <c r="H157" s="918">
        <f>IF(QPS!AB215="","",QPS!AB215)</f>
        <v>0</v>
      </c>
      <c r="I157" s="918">
        <f>IF(QPS!AC215="","",QPS!AC215)</f>
        <v>0.25</v>
      </c>
      <c r="J157" s="920">
        <f>IF(QPS!AD215="","",QPS!AD215)</f>
        <v>4</v>
      </c>
      <c r="K157" s="921">
        <v>215</v>
      </c>
    </row>
    <row r="158" spans="1:11">
      <c r="A158" s="915" t="str">
        <f>IF(QPS!C216="","",QPS!C216)</f>
        <v>4.06.02</v>
      </c>
      <c r="B158" s="916" t="str">
        <f>IF(QPS!P216="","",QPS!P216)</f>
        <v>Supervisor</v>
      </c>
      <c r="C158" s="917" t="s">
        <v>1476</v>
      </c>
      <c r="D158" s="918">
        <f>IF(QPS!S216="","",QPS!S216)</f>
        <v>1</v>
      </c>
      <c r="E158" s="917" t="str">
        <f>IF(QPS!T216="","",QPS!T216)</f>
        <v>Glb.</v>
      </c>
      <c r="F158" s="919">
        <f>IF(QPS!U216="","",QPS!U216)</f>
        <v>0</v>
      </c>
      <c r="G158" s="919">
        <f>IF(QPS!V216="","",QPS!V216)</f>
        <v>0</v>
      </c>
      <c r="H158" s="918">
        <f>IF(QPS!AB216="","",QPS!AB216)</f>
        <v>8</v>
      </c>
      <c r="I158" s="918">
        <f>IF(QPS!AC216="","",QPS!AC216)</f>
        <v>1</v>
      </c>
      <c r="J158" s="920">
        <f>IF(QPS!AD216="","",QPS!AD216)</f>
        <v>1</v>
      </c>
      <c r="K158" s="921">
        <v>216</v>
      </c>
    </row>
    <row r="159" spans="1:11">
      <c r="A159" s="915" t="str">
        <f>IF(QPS!C217="","",QPS!C217)</f>
        <v>4.06.03</v>
      </c>
      <c r="B159" s="916" t="str">
        <f>IF(QPS!P217="","",QPS!P217)</f>
        <v>Operario</v>
      </c>
      <c r="C159" s="917" t="s">
        <v>1476</v>
      </c>
      <c r="D159" s="918">
        <f>IF(QPS!S217="","",QPS!S217)</f>
        <v>1</v>
      </c>
      <c r="E159" s="917" t="str">
        <f>IF(QPS!T217="","",QPS!T217)</f>
        <v>Glb.</v>
      </c>
      <c r="F159" s="919">
        <f>IF(QPS!U217="","",QPS!U217)</f>
        <v>0</v>
      </c>
      <c r="G159" s="919">
        <f>IF(QPS!V217="","",QPS!V217)</f>
        <v>0</v>
      </c>
      <c r="H159" s="918">
        <f>IF(QPS!AB217="","",QPS!AB217)</f>
        <v>8</v>
      </c>
      <c r="I159" s="918">
        <f>IF(QPS!AC217="","",QPS!AC217)</f>
        <v>1</v>
      </c>
      <c r="J159" s="920">
        <f>IF(QPS!AD217="","",QPS!AD217)</f>
        <v>1</v>
      </c>
      <c r="K159" s="921">
        <v>217</v>
      </c>
    </row>
    <row r="160" spans="1:11">
      <c r="A160" s="915" t="str">
        <f>IF(QPS!C218="","",QPS!C218)</f>
        <v>4.06.04</v>
      </c>
      <c r="B160" s="916" t="str">
        <f>IF(QPS!P218="","",QPS!P218)</f>
        <v>Oficial</v>
      </c>
      <c r="C160" s="917" t="s">
        <v>1476</v>
      </c>
      <c r="D160" s="918">
        <f>IF(QPS!S218="","",QPS!S218)</f>
        <v>1</v>
      </c>
      <c r="E160" s="917" t="str">
        <f>IF(QPS!T218="","",QPS!T218)</f>
        <v>Glb.</v>
      </c>
      <c r="F160" s="919">
        <f>IF(QPS!U218="","",QPS!U218)</f>
        <v>0</v>
      </c>
      <c r="G160" s="919">
        <f>IF(QPS!V218="","",QPS!V218)</f>
        <v>0</v>
      </c>
      <c r="H160" s="918">
        <f>IF(QPS!AB218="","",QPS!AB218)</f>
        <v>8</v>
      </c>
      <c r="I160" s="918">
        <f>IF(QPS!AC218="","",QPS!AC218)</f>
        <v>1</v>
      </c>
      <c r="J160" s="920">
        <f>IF(QPS!AD218="","",QPS!AD218)</f>
        <v>1</v>
      </c>
      <c r="K160" s="921">
        <v>218</v>
      </c>
    </row>
    <row r="161" spans="1:11">
      <c r="A161" s="922">
        <f>IF(QPS!C220="","",QPS!C220)</f>
        <v>5.01</v>
      </c>
      <c r="B161" s="923" t="str">
        <f>IF(QPS!P220="","",QPS!P220)</f>
        <v>DESMONTAJE DE INSTRUMENTOS Y VÁLVULAS DE CONTROL</v>
      </c>
      <c r="C161" s="924" t="str">
        <f>IF(QPS!R220="","",QPS!R220)</f>
        <v>Electrica</v>
      </c>
      <c r="D161" s="925" t="str">
        <f>IF(QPS!S220="","",QPS!S220)</f>
        <v/>
      </c>
      <c r="E161" s="924" t="str">
        <f>IF(QPS!T220="","",QPS!T220)</f>
        <v/>
      </c>
      <c r="F161" s="926" t="str">
        <f>IF(QPS!U220="","",QPS!U220)</f>
        <v/>
      </c>
      <c r="G161" s="926" t="str">
        <f>IF(QPS!V220="","",QPS!V220)</f>
        <v/>
      </c>
      <c r="H161" s="925" t="str">
        <f>IF(QPS!AB220="","",QPS!AB220)</f>
        <v/>
      </c>
      <c r="I161" s="925" t="str">
        <f>IF(QPS!AC220="","",QPS!AC220)</f>
        <v/>
      </c>
      <c r="J161" s="927" t="str">
        <f>IF(QPS!AD220="","",QPS!AD220)</f>
        <v/>
      </c>
      <c r="K161" s="928">
        <v>220</v>
      </c>
    </row>
    <row r="162" spans="1:11" ht="45">
      <c r="A162" s="915" t="str">
        <f>IF(QPS!C221="","",QPS!C221)</f>
        <v>5.01.01</v>
      </c>
      <c r="B162" s="916" t="str">
        <f>IF(QPS!P221="","",QPS!P221)</f>
        <v>Identificación y desmontaje de instrumentos y válvulas de control existentes en área de dosificación de floculantes. Tags: FE/FIT-1715333/1715334/1715337/1715338/1715341/1715342/1715363/1715364/1715367/1715368/1715371/1715372,
LE/LIT-1715331/1715361 y FCV-1715334/1715338/1715342/1715364/1715368/1715372.</v>
      </c>
      <c r="C162" s="917" t="str">
        <f>IF(QPS!R221="","",QPS!R221)</f>
        <v>Electrica</v>
      </c>
      <c r="D162" s="918">
        <f>IF(QPS!S221="","",QPS!S221)</f>
        <v>1</v>
      </c>
      <c r="E162" s="917" t="str">
        <f>IF(QPS!T221="","",QPS!T221)</f>
        <v>Glb.</v>
      </c>
      <c r="F162" s="919">
        <f>IF(QPS!U221="","",QPS!U221)</f>
        <v>909.67050967050966</v>
      </c>
      <c r="G162" s="919">
        <f>IF(QPS!V221="","",QPS!V221)</f>
        <v>909.67050967050966</v>
      </c>
      <c r="H162" s="918">
        <f>IF(QPS!AB221="","",QPS!AB221)</f>
        <v>100.80010080010081</v>
      </c>
      <c r="I162" s="918">
        <f>IF(QPS!AC221="","",QPS!AC221)</f>
        <v>0.33333299999999999</v>
      </c>
      <c r="J162" s="920">
        <f>IF(QPS!AD221="","",QPS!AD221)</f>
        <v>3.0000030000030002</v>
      </c>
      <c r="K162" s="921">
        <v>221</v>
      </c>
    </row>
    <row r="163" spans="1:11">
      <c r="A163" s="922">
        <f>IF(QPS!C222="","",QPS!C222)</f>
        <v>5.0199999999999996</v>
      </c>
      <c r="B163" s="923" t="str">
        <f>IF(QPS!P222="","",QPS!P222)</f>
        <v>EVALUACIÓN DE CONDUCTORES Y CANALIZACIONES EXISTENTES</v>
      </c>
      <c r="C163" s="924" t="str">
        <f>IF(QPS!R222="","",QPS!R222)</f>
        <v>Electrica</v>
      </c>
      <c r="D163" s="925" t="str">
        <f>IF(QPS!S222="","",QPS!S222)</f>
        <v/>
      </c>
      <c r="E163" s="924" t="str">
        <f>IF(QPS!T222="","",QPS!T222)</f>
        <v/>
      </c>
      <c r="F163" s="926" t="str">
        <f>IF(QPS!U222="","",QPS!U222)</f>
        <v/>
      </c>
      <c r="G163" s="926" t="str">
        <f>IF(QPS!V222="","",QPS!V222)</f>
        <v/>
      </c>
      <c r="H163" s="925" t="str">
        <f>IF(QPS!AB222="","",QPS!AB222)</f>
        <v/>
      </c>
      <c r="I163" s="925" t="str">
        <f>IF(QPS!AC222="","",QPS!AC222)</f>
        <v/>
      </c>
      <c r="J163" s="927" t="str">
        <f>IF(QPS!AD222="","",QPS!AD222)</f>
        <v/>
      </c>
      <c r="K163" s="928">
        <v>222</v>
      </c>
    </row>
    <row r="164" spans="1:11" ht="27">
      <c r="A164" s="915" t="str">
        <f>IF(QPS!C223="","",QPS!C223)</f>
        <v>5.02.01</v>
      </c>
      <c r="B164" s="916" t="str">
        <f>IF(QPS!P223="","",QPS!P223)</f>
        <v>Identificación y evaluación de reutilización de cables de alimentación de instrumentos existentes en el area de dosificación, incluye pruebas de continuidad, resistencia y timbrado. (NOTA 2)</v>
      </c>
      <c r="C164" s="917" t="str">
        <f>IF(QPS!R223="","",QPS!R223)</f>
        <v>Electrica</v>
      </c>
      <c r="D164" s="918">
        <f>IF(QPS!S223="","",QPS!S223)</f>
        <v>1</v>
      </c>
      <c r="E164" s="917" t="str">
        <f>IF(QPS!T223="","",QPS!T223)</f>
        <v>Gbl.</v>
      </c>
      <c r="F164" s="919">
        <f>IF(QPS!U223="","",QPS!U223)</f>
        <v>694.0052571428572</v>
      </c>
      <c r="G164" s="919">
        <f>IF(QPS!V223="","",QPS!V223)</f>
        <v>694.0052571428572</v>
      </c>
      <c r="H164" s="918">
        <f>IF(QPS!AB223="","",QPS!AB223)</f>
        <v>51.2</v>
      </c>
      <c r="I164" s="918">
        <f>IF(QPS!AC223="","",QPS!AC223)</f>
        <v>0.5</v>
      </c>
      <c r="J164" s="920">
        <f>IF(QPS!AD223="","",QPS!AD223)</f>
        <v>2</v>
      </c>
      <c r="K164" s="921">
        <v>223</v>
      </c>
    </row>
    <row r="165" spans="1:11" ht="27">
      <c r="A165" s="915" t="str">
        <f>IF(QPS!C224="","",QPS!C224)</f>
        <v>5.02.02</v>
      </c>
      <c r="B165" s="916" t="str">
        <f>IF(QPS!P224="","",QPS!P224)</f>
        <v>Identificación y evaluación de reutilización de cables de señal analógica de instrumentos y válvulas existentes en el area de dosificación, incluye pruebas de continuidad, resistencia y timbrado. (NOTA 3)</v>
      </c>
      <c r="C165" s="917" t="str">
        <f>IF(QPS!R224="","",QPS!R224)</f>
        <v>Electrica</v>
      </c>
      <c r="D165" s="918">
        <f>IF(QPS!S224="","",QPS!S224)</f>
        <v>1</v>
      </c>
      <c r="E165" s="917" t="str">
        <f>IF(QPS!T224="","",QPS!T224)</f>
        <v>Gbl.</v>
      </c>
      <c r="F165" s="919">
        <f>IF(QPS!U224="","",QPS!U224)</f>
        <v>694.0052571428572</v>
      </c>
      <c r="G165" s="919">
        <f>IF(QPS!V224="","",QPS!V224)</f>
        <v>694.0052571428572</v>
      </c>
      <c r="H165" s="918">
        <f>IF(QPS!AB224="","",QPS!AB224)</f>
        <v>51.2</v>
      </c>
      <c r="I165" s="918">
        <f>IF(QPS!AC224="","",QPS!AC224)</f>
        <v>0.5</v>
      </c>
      <c r="J165" s="920">
        <f>IF(QPS!AD224="","",QPS!AD224)</f>
        <v>2</v>
      </c>
      <c r="K165" s="921">
        <v>224</v>
      </c>
    </row>
    <row r="166" spans="1:11">
      <c r="A166" s="915" t="str">
        <f>IF(QPS!C225="","",QPS!C225)</f>
        <v>5.02.03</v>
      </c>
      <c r="B166" s="916" t="str">
        <f>IF(QPS!P225="","",QPS!P225)</f>
        <v>Desmontaje de conductores existentes no validos para su reutilización (NOTAS 2 Y 3)</v>
      </c>
      <c r="C166" s="917" t="str">
        <f>IF(QPS!R225="","",QPS!R225)</f>
        <v>Electrica</v>
      </c>
      <c r="D166" s="918">
        <f>IF(QPS!S225="","",QPS!S225)</f>
        <v>1</v>
      </c>
      <c r="E166" s="917" t="str">
        <f>IF(QPS!T225="","",QPS!T225)</f>
        <v>Gbl.</v>
      </c>
      <c r="F166" s="919">
        <f>IF(QPS!U225="","",QPS!U225)</f>
        <v>1516.116</v>
      </c>
      <c r="G166" s="919">
        <f>IF(QPS!V225="","",QPS!V225)</f>
        <v>1516.116</v>
      </c>
      <c r="H166" s="918">
        <f>IF(QPS!AB225="","",QPS!AB225)</f>
        <v>168</v>
      </c>
      <c r="I166" s="918">
        <f>IF(QPS!AC225="","",QPS!AC225)</f>
        <v>0.2</v>
      </c>
      <c r="J166" s="920">
        <f>IF(QPS!AD225="","",QPS!AD225)</f>
        <v>5</v>
      </c>
      <c r="K166" s="921">
        <v>225</v>
      </c>
    </row>
    <row r="167" spans="1:11" ht="18">
      <c r="A167" s="915" t="str">
        <f>IF(QPS!C226="","",QPS!C226)</f>
        <v>5.02.04</v>
      </c>
      <c r="B167" s="916" t="str">
        <f>IF(QPS!P226="","",QPS!P226)</f>
        <v>Inspección y verificación de bandejas y bancos de ductos existentes para determinar su reutilización</v>
      </c>
      <c r="C167" s="917" t="str">
        <f>IF(QPS!R226="","",QPS!R226)</f>
        <v>Electrica</v>
      </c>
      <c r="D167" s="918">
        <f>IF(QPS!S226="","",QPS!S226)</f>
        <v>1</v>
      </c>
      <c r="E167" s="917" t="str">
        <f>IF(QPS!T226="","",QPS!T226)</f>
        <v>Gbl.</v>
      </c>
      <c r="F167" s="919">
        <f>IF(QPS!U226="","",QPS!U226)</f>
        <v>321.51840000000004</v>
      </c>
      <c r="G167" s="919">
        <f>IF(QPS!V226="","",QPS!V226)</f>
        <v>321.51840000000004</v>
      </c>
      <c r="H167" s="918">
        <f>IF(QPS!AB226="","",QPS!AB226)</f>
        <v>35.200000000000003</v>
      </c>
      <c r="I167" s="918">
        <f>IF(QPS!AC226="","",QPS!AC226)</f>
        <v>0.5</v>
      </c>
      <c r="J167" s="920">
        <f>IF(QPS!AD226="","",QPS!AD226)</f>
        <v>2</v>
      </c>
      <c r="K167" s="921">
        <v>226</v>
      </c>
    </row>
    <row r="168" spans="1:11">
      <c r="A168" s="922">
        <f>IF(QPS!C227="","",QPS!C227)</f>
        <v>5.03</v>
      </c>
      <c r="B168" s="923" t="str">
        <f>IF(QPS!P227="","",QPS!P227)</f>
        <v>INSTRUMENTOS</v>
      </c>
      <c r="C168" s="924" t="str">
        <f>IF(QPS!R227="","",QPS!R227)</f>
        <v>Electrica</v>
      </c>
      <c r="D168" s="925" t="str">
        <f>IF(QPS!S227="","",QPS!S227)</f>
        <v/>
      </c>
      <c r="E168" s="924" t="str">
        <f>IF(QPS!T227="","",QPS!T227)</f>
        <v/>
      </c>
      <c r="F168" s="926" t="str">
        <f>IF(QPS!U227="","",QPS!U227)</f>
        <v/>
      </c>
      <c r="G168" s="926" t="str">
        <f>IF(QPS!V227="","",QPS!V227)</f>
        <v/>
      </c>
      <c r="H168" s="925" t="str">
        <f>IF(QPS!AB227="","",QPS!AB227)</f>
        <v/>
      </c>
      <c r="I168" s="925" t="str">
        <f>IF(QPS!AC227="","",QPS!AC227)</f>
        <v/>
      </c>
      <c r="J168" s="927" t="str">
        <f>IF(QPS!AD227="","",QPS!AD227)</f>
        <v/>
      </c>
      <c r="K168" s="928">
        <v>227</v>
      </c>
    </row>
    <row r="169" spans="1:11" ht="27">
      <c r="A169" s="915" t="str">
        <f>IF(QPS!C228="","",QPS!C228)</f>
        <v>5.03.01</v>
      </c>
      <c r="B169" s="916" t="str">
        <f>IF(QPS!P228="","",QPS!P228)</f>
        <v>Suministro, montaje, instalación y contrastación de indicador de presión (manometro) de tipo bourdon con sello de diafragma, tamaño de conexión a proceso de Ø 1/2" NPT Macho. Incluye accesorios de montaje y placa de intentificación. Tags: PI-17633001@007.</v>
      </c>
      <c r="C169" s="917" t="str">
        <f>IF(QPS!R228="","",QPS!R228)</f>
        <v>Electrica</v>
      </c>
      <c r="D169" s="918">
        <f>IF(QPS!S228="","",QPS!S228)</f>
        <v>7</v>
      </c>
      <c r="E169" s="917" t="str">
        <f>IF(QPS!T228="","",QPS!T228)</f>
        <v>UND</v>
      </c>
      <c r="F169" s="919">
        <f>IF(QPS!U228="","",QPS!U228)</f>
        <v>242.61160000000001</v>
      </c>
      <c r="G169" s="919">
        <f>IF(QPS!V228="","",QPS!V228)</f>
        <v>1698.2812000000001</v>
      </c>
      <c r="H169" s="918">
        <f>IF(QPS!AB228="","",QPS!AB228)</f>
        <v>117.6</v>
      </c>
      <c r="I169" s="918">
        <f>IF(QPS!AC228="","",QPS!AC228)</f>
        <v>2</v>
      </c>
      <c r="J169" s="920">
        <f>IF(QPS!AD228="","",QPS!AD228)</f>
        <v>3.5</v>
      </c>
      <c r="K169" s="921">
        <v>228</v>
      </c>
    </row>
    <row r="170" spans="1:11" ht="36">
      <c r="A170" s="915" t="str">
        <f>IF(QPS!C229="","",QPS!C229)</f>
        <v>5.03.02</v>
      </c>
      <c r="B170" s="916" t="str">
        <f>IF(QPS!P229="","",QPS!P229)</f>
        <v>Suministro, montaje, instalación y contrastación de sensor de flujo tipo electromagnético, conexión a proceso Ø1" brida CIase #150, cuerpo de acero al carbono, revestimiento interno de Tefzel / ETFE y electrodos de 316 SS. Incluye accesorios de montaje y placa de intentificación. Tag: FE-17633008.</v>
      </c>
      <c r="C170" s="917" t="str">
        <f>IF(QPS!R229="","",QPS!R229)</f>
        <v>Electrica</v>
      </c>
      <c r="D170" s="918">
        <f>IF(QPS!S229="","",QPS!S229)</f>
        <v>1</v>
      </c>
      <c r="E170" s="917" t="str">
        <f>IF(QPS!T229="","",QPS!T229)</f>
        <v>UND</v>
      </c>
      <c r="F170" s="919">
        <f>IF(QPS!U229="","",QPS!U229)</f>
        <v>449.22320000000002</v>
      </c>
      <c r="G170" s="919">
        <f>IF(QPS!V229="","",QPS!V229)</f>
        <v>449.22320000000002</v>
      </c>
      <c r="H170" s="918">
        <f>IF(QPS!AB229="","",QPS!AB229)</f>
        <v>33.6</v>
      </c>
      <c r="I170" s="918">
        <f>IF(QPS!AC229="","",QPS!AC229)</f>
        <v>1</v>
      </c>
      <c r="J170" s="920">
        <f>IF(QPS!AD229="","",QPS!AD229)</f>
        <v>1</v>
      </c>
      <c r="K170" s="921">
        <v>229</v>
      </c>
    </row>
    <row r="171" spans="1:11" ht="36">
      <c r="A171" s="915" t="str">
        <f>IF(QPS!C230="","",QPS!C230)</f>
        <v>5.03.03</v>
      </c>
      <c r="B171" s="916" t="str">
        <f>IF(QPS!P230="","",QPS!P230)</f>
        <v>Suministro, montaje, instalación y contrastación de sensor de flujo tipo electromagnético, conexión a proceso Ø1/2" brida CIase #150, cuerpo de acero al carbono, revestimiento interno de Tefzel / ETFE y electrodos de 316 SS. Incluye accesorios de montaje y placa de intentificación. Tags: FE-176330010 y FE-17633012.</v>
      </c>
      <c r="C171" s="917" t="str">
        <f>IF(QPS!R230="","",QPS!R230)</f>
        <v>Electrica</v>
      </c>
      <c r="D171" s="918">
        <f>IF(QPS!S230="","",QPS!S230)</f>
        <v>2</v>
      </c>
      <c r="E171" s="917" t="str">
        <f>IF(QPS!T230="","",QPS!T230)</f>
        <v>UND</v>
      </c>
      <c r="F171" s="919">
        <f>IF(QPS!U230="","",QPS!U230)</f>
        <v>449.22320000000002</v>
      </c>
      <c r="G171" s="919">
        <f>IF(QPS!V230="","",QPS!V230)</f>
        <v>898.44640000000004</v>
      </c>
      <c r="H171" s="918">
        <f>IF(QPS!AB230="","",QPS!AB230)</f>
        <v>67.2</v>
      </c>
      <c r="I171" s="918">
        <f>IF(QPS!AC230="","",QPS!AC230)</f>
        <v>1</v>
      </c>
      <c r="J171" s="920">
        <f>IF(QPS!AD230="","",QPS!AD230)</f>
        <v>2</v>
      </c>
      <c r="K171" s="921">
        <v>230</v>
      </c>
    </row>
    <row r="172" spans="1:11" ht="36">
      <c r="A172" s="915" t="str">
        <f>IF(QPS!C231="","",QPS!C231)</f>
        <v>5.03.04</v>
      </c>
      <c r="B172" s="916" t="str">
        <f>IF(QPS!P231="","",QPS!P231)</f>
        <v>Suministro, montaje, instalación y contrastación de sensor de flujo tipo electromagnético, conexión a proceso Ø1-1/2" brida CIase #150, cuerpo de acero inoxidable, revestimiento interno de Teflon / PTFE y electrodos de Hastelloy. Incluye accesorios de montaje y placa de intentificación. Tag: FE-17633009.</v>
      </c>
      <c r="C172" s="917" t="str">
        <f>IF(QPS!R231="","",QPS!R231)</f>
        <v>Electrica</v>
      </c>
      <c r="D172" s="918">
        <f>IF(QPS!S231="","",QPS!S231)</f>
        <v>1</v>
      </c>
      <c r="E172" s="917" t="str">
        <f>IF(QPS!T231="","",QPS!T231)</f>
        <v>UND</v>
      </c>
      <c r="F172" s="919">
        <f>IF(QPS!U231="","",QPS!U231)</f>
        <v>449.22320000000002</v>
      </c>
      <c r="G172" s="919">
        <f>IF(QPS!V231="","",QPS!V231)</f>
        <v>449.22320000000002</v>
      </c>
      <c r="H172" s="918">
        <f>IF(QPS!AB231="","",QPS!AB231)</f>
        <v>33.6</v>
      </c>
      <c r="I172" s="918">
        <f>IF(QPS!AC231="","",QPS!AC231)</f>
        <v>1</v>
      </c>
      <c r="J172" s="920">
        <f>IF(QPS!AD231="","",QPS!AD231)</f>
        <v>1</v>
      </c>
      <c r="K172" s="921">
        <v>231</v>
      </c>
    </row>
    <row r="173" spans="1:11" ht="36">
      <c r="A173" s="915" t="str">
        <f>IF(QPS!C232="","",QPS!C232)</f>
        <v>5.03.05</v>
      </c>
      <c r="B173" s="916" t="str">
        <f>IF(QPS!P232="","",QPS!P232)</f>
        <v>Suministro, montaje, instalación y contrastación de sensor de flujo tipo electromagnético, conexión a proceso Ø1" brida CIase #150, cuerpo de acero inoxidable, revestimiento interno de Teflon / PTFE y electrodos de Hastelloy. Incluye accesorios de montaje y placa de intentificación. Tags: FE-176330011 y FE-17633013.</v>
      </c>
      <c r="C173" s="917" t="str">
        <f>IF(QPS!R232="","",QPS!R232)</f>
        <v>Electrica</v>
      </c>
      <c r="D173" s="918">
        <f>IF(QPS!S232="","",QPS!S232)</f>
        <v>2</v>
      </c>
      <c r="E173" s="917" t="str">
        <f>IF(QPS!T232="","",QPS!T232)</f>
        <v>UND</v>
      </c>
      <c r="F173" s="919">
        <f>IF(QPS!U232="","",QPS!U232)</f>
        <v>449.22320000000002</v>
      </c>
      <c r="G173" s="919">
        <f>IF(QPS!V232="","",QPS!V232)</f>
        <v>898.44640000000004</v>
      </c>
      <c r="H173" s="918">
        <f>IF(QPS!AB232="","",QPS!AB232)</f>
        <v>67.2</v>
      </c>
      <c r="I173" s="918">
        <f>IF(QPS!AC232="","",QPS!AC232)</f>
        <v>1</v>
      </c>
      <c r="J173" s="920">
        <f>IF(QPS!AD232="","",QPS!AD232)</f>
        <v>2</v>
      </c>
      <c r="K173" s="921">
        <v>232</v>
      </c>
    </row>
    <row r="174" spans="1:11" ht="27">
      <c r="A174" s="915" t="str">
        <f>IF(QPS!C233="","",QPS!C233)</f>
        <v>5.03.06</v>
      </c>
      <c r="B174" s="916" t="str">
        <f>IF(QPS!P233="","",QPS!P233)</f>
        <v>Suministro, montaje, instalación y configuración de transmisor indicador de flujo tipo digital y programable, remoto a sensor, display con teclado, 4-20mA+HART. Incluye accesorios de montaje y placa de intentificación. Tags: FIT-17633008@013</v>
      </c>
      <c r="C174" s="917" t="str">
        <f>IF(QPS!R233="","",QPS!R233)</f>
        <v>Electrica</v>
      </c>
      <c r="D174" s="918">
        <f>IF(QPS!S233="","",QPS!S233)</f>
        <v>6</v>
      </c>
      <c r="E174" s="917" t="str">
        <f>IF(QPS!T233="","",QPS!T233)</f>
        <v>UND</v>
      </c>
      <c r="F174" s="919">
        <f>IF(QPS!U233="","",QPS!U233)</f>
        <v>176.61160000000001</v>
      </c>
      <c r="G174" s="919">
        <f>IF(QPS!V233="","",QPS!V233)</f>
        <v>1059.6696000000002</v>
      </c>
      <c r="H174" s="918">
        <f>IF(QPS!AB233="","",QPS!AB233)</f>
        <v>100.8</v>
      </c>
      <c r="I174" s="918">
        <f>IF(QPS!AC233="","",QPS!AC233)</f>
        <v>2</v>
      </c>
      <c r="J174" s="920">
        <f>IF(QPS!AD233="","",QPS!AD233)</f>
        <v>3</v>
      </c>
      <c r="K174" s="921">
        <v>233</v>
      </c>
    </row>
    <row r="175" spans="1:11" ht="27">
      <c r="A175" s="915" t="str">
        <f>IF(QPS!C234="","",QPS!C234)</f>
        <v>5.03.07</v>
      </c>
      <c r="B175" s="916" t="str">
        <f>IF(QPS!P234="","",QPS!P234)</f>
        <v>Suministro, montaje, instalación y contrastación de sensor / transmisor de nivel tipo radar no contacto, antena encapsulada de PVDF, conexión a proceso Ø 1 - 1/2", 4-20mA+HART. Incluye accesorios de montaje y placa de intentificación. Tag: LE/LT-17633014 y LE/LT-17633015</v>
      </c>
      <c r="C175" s="917" t="str">
        <f>IF(QPS!R234="","",QPS!R234)</f>
        <v>Electrica</v>
      </c>
      <c r="D175" s="918">
        <f>IF(QPS!S234="","",QPS!S234)</f>
        <v>2</v>
      </c>
      <c r="E175" s="917" t="str">
        <f>IF(QPS!T234="","",QPS!T234)</f>
        <v>UND</v>
      </c>
      <c r="F175" s="919">
        <f>IF(QPS!U234="","",QPS!U234)</f>
        <v>297.61160000000001</v>
      </c>
      <c r="G175" s="919">
        <f>IF(QPS!V234="","",QPS!V234)</f>
        <v>595.22320000000002</v>
      </c>
      <c r="H175" s="918">
        <f>IF(QPS!AB234="","",QPS!AB234)</f>
        <v>33.6</v>
      </c>
      <c r="I175" s="918">
        <f>IF(QPS!AC234="","",QPS!AC234)</f>
        <v>2</v>
      </c>
      <c r="J175" s="920">
        <f>IF(QPS!AD234="","",QPS!AD234)</f>
        <v>1</v>
      </c>
      <c r="K175" s="921">
        <v>234</v>
      </c>
    </row>
    <row r="176" spans="1:11" ht="27">
      <c r="A176" s="915" t="str">
        <f>IF(QPS!C235="","",QPS!C235)</f>
        <v>5.03.08</v>
      </c>
      <c r="B176" s="916" t="str">
        <f>IF(QPS!P235="","",QPS!P235)</f>
        <v>Suministro, montaje, instalación y configuración de indicador de nivel digital y programable, remoto a sensor, display con teclado, alimentado desde transmisor. Incluye accesorios de montaje y placa de intentificación. Tag: LI-17633014 y LI-17633015</v>
      </c>
      <c r="C176" s="917" t="str">
        <f>IF(QPS!R235="","",QPS!R235)</f>
        <v>Electrica</v>
      </c>
      <c r="D176" s="918">
        <f>IF(QPS!S235="","",QPS!S235)</f>
        <v>2</v>
      </c>
      <c r="E176" s="917" t="str">
        <f>IF(QPS!T235="","",QPS!T235)</f>
        <v>UND</v>
      </c>
      <c r="F176" s="919">
        <f>IF(QPS!U235="","",QPS!U235)</f>
        <v>176.61160000000001</v>
      </c>
      <c r="G176" s="919">
        <f>IF(QPS!V235="","",QPS!V235)</f>
        <v>353.22320000000002</v>
      </c>
      <c r="H176" s="918">
        <f>IF(QPS!AB235="","",QPS!AB235)</f>
        <v>33.6</v>
      </c>
      <c r="I176" s="918">
        <f>IF(QPS!AC235="","",QPS!AC235)</f>
        <v>2</v>
      </c>
      <c r="J176" s="920">
        <f>IF(QPS!AD235="","",QPS!AD235)</f>
        <v>1</v>
      </c>
      <c r="K176" s="921">
        <v>235</v>
      </c>
    </row>
    <row r="177" spans="1:11" ht="18">
      <c r="A177" s="915" t="str">
        <f>IF(QPS!C236="","",QPS!C236)</f>
        <v>5.03.09</v>
      </c>
      <c r="B177" s="916" t="str">
        <f>IF(QPS!P236="","",QPS!P236)</f>
        <v>Suministro, montaje e instalación de detalle constructivo para montaje de manómetro. Ver estandar MY 0000-7-00005</v>
      </c>
      <c r="C177" s="917" t="str">
        <f>IF(QPS!R236="","",QPS!R236)</f>
        <v>Electrica</v>
      </c>
      <c r="D177" s="918">
        <f>IF(QPS!S236="","",QPS!S236)</f>
        <v>7</v>
      </c>
      <c r="E177" s="917" t="str">
        <f>IF(QPS!T236="","",QPS!T236)</f>
        <v>UND</v>
      </c>
      <c r="F177" s="919">
        <f>IF(QPS!U236="","",QPS!U236)</f>
        <v>201.61160000000001</v>
      </c>
      <c r="G177" s="919">
        <f>IF(QPS!V236="","",QPS!V236)</f>
        <v>1411.2812000000001</v>
      </c>
      <c r="H177" s="918">
        <f>IF(QPS!AB236="","",QPS!AB236)</f>
        <v>117.6</v>
      </c>
      <c r="I177" s="918">
        <f>IF(QPS!AC236="","",QPS!AC236)</f>
        <v>1</v>
      </c>
      <c r="J177" s="920">
        <f>IF(QPS!AD236="","",QPS!AD236)</f>
        <v>7</v>
      </c>
      <c r="K177" s="921">
        <v>236</v>
      </c>
    </row>
    <row r="178" spans="1:11" ht="18">
      <c r="A178" s="915" t="str">
        <f>IF(QPS!C237="","",QPS!C237)</f>
        <v>5.03.10</v>
      </c>
      <c r="B178" s="916" t="str">
        <f>IF(QPS!P237="","",QPS!P237)</f>
        <v>Suministro, montaje e instalación de detalle constructivo para montaje de sensor de flujo tipo magnetico. Ver estandar MY 0000-7-00001</v>
      </c>
      <c r="C178" s="917" t="str">
        <f>IF(QPS!R237="","",QPS!R237)</f>
        <v>Electrica</v>
      </c>
      <c r="D178" s="918">
        <f>IF(QPS!S237="","",QPS!S237)</f>
        <v>6</v>
      </c>
      <c r="E178" s="917" t="str">
        <f>IF(QPS!T237="","",QPS!T237)</f>
        <v>UND</v>
      </c>
      <c r="F178" s="919">
        <f>IF(QPS!U237="","",QPS!U237)</f>
        <v>86.036605714285727</v>
      </c>
      <c r="G178" s="919">
        <f>IF(QPS!V237="","",QPS!V237)</f>
        <v>516.21963428571439</v>
      </c>
      <c r="H178" s="918">
        <f>IF(QPS!AB237="","",QPS!AB237)</f>
        <v>20.160000000000004</v>
      </c>
      <c r="I178" s="918">
        <f>IF(QPS!AC237="","",QPS!AC237)</f>
        <v>5</v>
      </c>
      <c r="J178" s="920">
        <f>IF(QPS!AD237="","",QPS!AD237)</f>
        <v>1.2</v>
      </c>
      <c r="K178" s="921">
        <v>237</v>
      </c>
    </row>
    <row r="179" spans="1:11" ht="18">
      <c r="A179" s="915" t="str">
        <f>IF(QPS!C238="","",QPS!C238)</f>
        <v>5.03.11</v>
      </c>
      <c r="B179" s="916" t="str">
        <f>IF(QPS!P238="","",QPS!P238)</f>
        <v>Suministro, montaje e instalación de detalle constructivo para montaje de pedestal de soporte para tres transmisores. Ver estandar MY 0000-7-00025</v>
      </c>
      <c r="C179" s="917" t="str">
        <f>IF(QPS!R238="","",QPS!R238)</f>
        <v>Electrica</v>
      </c>
      <c r="D179" s="918">
        <f>IF(QPS!S238="","",QPS!S238)</f>
        <v>2</v>
      </c>
      <c r="E179" s="917" t="str">
        <f>IF(QPS!T238="","",QPS!T238)</f>
        <v>UND</v>
      </c>
      <c r="F179" s="919">
        <f>IF(QPS!U238="","",QPS!U238)</f>
        <v>203.23379428571431</v>
      </c>
      <c r="G179" s="919">
        <f>IF(QPS!V238="","",QPS!V238)</f>
        <v>406.46758857142862</v>
      </c>
      <c r="H179" s="918">
        <f>IF(QPS!AB238="","",QPS!AB238)</f>
        <v>6.7200000000000006</v>
      </c>
      <c r="I179" s="918">
        <f>IF(QPS!AC238="","",QPS!AC238)</f>
        <v>5</v>
      </c>
      <c r="J179" s="920">
        <f>IF(QPS!AD238="","",QPS!AD238)</f>
        <v>0.4</v>
      </c>
      <c r="K179" s="921">
        <v>238</v>
      </c>
    </row>
    <row r="180" spans="1:11" ht="18">
      <c r="A180" s="915" t="str">
        <f>IF(QPS!C239="","",QPS!C239)</f>
        <v>5.03.12</v>
      </c>
      <c r="B180" s="916" t="str">
        <f>IF(QPS!P239="","",QPS!P239)</f>
        <v>Suministro, montaje e instalación de detalle constructivo para montaje de transmisor indicador de flujo. Ver estandar MY 0000-7-00028</v>
      </c>
      <c r="C180" s="917" t="str">
        <f>IF(QPS!R239="","",QPS!R239)</f>
        <v>Electrica</v>
      </c>
      <c r="D180" s="918">
        <f>IF(QPS!S239="","",QPS!S239)</f>
        <v>6</v>
      </c>
      <c r="E180" s="917" t="str">
        <f>IF(QPS!T239="","",QPS!T239)</f>
        <v>UND</v>
      </c>
      <c r="F180" s="919">
        <f>IF(QPS!U239="","",QPS!U239)</f>
        <v>309.67537142857145</v>
      </c>
      <c r="G180" s="919">
        <f>IF(QPS!V239="","",QPS!V239)</f>
        <v>1858.0522285714287</v>
      </c>
      <c r="H180" s="918">
        <f>IF(QPS!AB239="","",QPS!AB239)</f>
        <v>33.6</v>
      </c>
      <c r="I180" s="918">
        <f>IF(QPS!AC239="","",QPS!AC239)</f>
        <v>3</v>
      </c>
      <c r="J180" s="920">
        <f>IF(QPS!AD239="","",QPS!AD239)</f>
        <v>2</v>
      </c>
      <c r="K180" s="921">
        <v>239</v>
      </c>
    </row>
    <row r="181" spans="1:11" ht="18">
      <c r="A181" s="915" t="str">
        <f>IF(QPS!C240="","",QPS!C240)</f>
        <v>5.03.13</v>
      </c>
      <c r="B181" s="916" t="str">
        <f>IF(QPS!P240="","",QPS!P240)</f>
        <v>Suministro, montaje e instalación de detalle constructivo para montaje de sensor/transmisor de nivel tipo radar. Ver estandar MY 0000-7-00007</v>
      </c>
      <c r="C181" s="917" t="str">
        <f>IF(QPS!R240="","",QPS!R240)</f>
        <v>Electrica</v>
      </c>
      <c r="D181" s="918">
        <f>IF(QPS!S240="","",QPS!S240)</f>
        <v>2</v>
      </c>
      <c r="E181" s="917" t="str">
        <f>IF(QPS!T240="","",QPS!T240)</f>
        <v>UND</v>
      </c>
      <c r="F181" s="919">
        <f>IF(QPS!U240="","",QPS!U240)</f>
        <v>184.24680000000001</v>
      </c>
      <c r="G181" s="919">
        <f>IF(QPS!V240="","",QPS!V240)</f>
        <v>368.49360000000001</v>
      </c>
      <c r="H181" s="918">
        <f>IF(QPS!AB240="","",QPS!AB240)</f>
        <v>11.2</v>
      </c>
      <c r="I181" s="918">
        <f>IF(QPS!AC240="","",QPS!AC240)</f>
        <v>3</v>
      </c>
      <c r="J181" s="920">
        <f>IF(QPS!AD240="","",QPS!AD240)</f>
        <v>0.66666666666666663</v>
      </c>
      <c r="K181" s="921">
        <v>240</v>
      </c>
    </row>
    <row r="182" spans="1:11" ht="18">
      <c r="A182" s="915" t="str">
        <f>IF(QPS!C241="","",QPS!C241)</f>
        <v>5.03.14</v>
      </c>
      <c r="B182" s="916" t="str">
        <f>IF(QPS!P241="","",QPS!P241)</f>
        <v>Suministro, montaje e instalación de detalle constructivo para montaje de pedestal de soporte para indicador de nivel Ver estandar MY 0000-7-00024</v>
      </c>
      <c r="C182" s="917" t="str">
        <f>IF(QPS!R241="","",QPS!R241)</f>
        <v>Electrica</v>
      </c>
      <c r="D182" s="918">
        <f>IF(QPS!S241="","",QPS!S241)</f>
        <v>2</v>
      </c>
      <c r="E182" s="917" t="str">
        <f>IF(QPS!T241="","",QPS!T241)</f>
        <v>UND</v>
      </c>
      <c r="F182" s="919">
        <f>IF(QPS!U241="","",QPS!U241)</f>
        <v>226.53251428571431</v>
      </c>
      <c r="G182" s="919">
        <f>IF(QPS!V241="","",QPS!V241)</f>
        <v>453.06502857142863</v>
      </c>
      <c r="H182" s="918">
        <f>IF(QPS!AB241="","",QPS!AB241)</f>
        <v>11.2</v>
      </c>
      <c r="I182" s="918">
        <f>IF(QPS!AC241="","",QPS!AC241)</f>
        <v>3</v>
      </c>
      <c r="J182" s="920">
        <f>IF(QPS!AD241="","",QPS!AD241)</f>
        <v>0.66666666666666663</v>
      </c>
      <c r="K182" s="921">
        <v>241</v>
      </c>
    </row>
    <row r="183" spans="1:11">
      <c r="A183" s="922">
        <f>IF(QPS!C242="","",QPS!C242)</f>
        <v>5.04</v>
      </c>
      <c r="B183" s="923" t="str">
        <f>IF(QPS!P242="","",QPS!P242)</f>
        <v>VÁLVULAS DE CONTROL</v>
      </c>
      <c r="C183" s="924" t="str">
        <f>IF(QPS!R242="","",QPS!R242)</f>
        <v>Electrica</v>
      </c>
      <c r="D183" s="925" t="str">
        <f>IF(QPS!S242="","",QPS!S242)</f>
        <v/>
      </c>
      <c r="E183" s="924" t="str">
        <f>IF(QPS!T242="","",QPS!T242)</f>
        <v/>
      </c>
      <c r="F183" s="926" t="str">
        <f>IF(QPS!U242="","",QPS!U242)</f>
        <v/>
      </c>
      <c r="G183" s="926" t="str">
        <f>IF(QPS!V242="","",QPS!V242)</f>
        <v/>
      </c>
      <c r="H183" s="925" t="str">
        <f>IF(QPS!AB242="","",QPS!AB242)</f>
        <v/>
      </c>
      <c r="I183" s="925" t="str">
        <f>IF(QPS!AC242="","",QPS!AC242)</f>
        <v/>
      </c>
      <c r="J183" s="927" t="str">
        <f>IF(QPS!AD242="","",QPS!AD242)</f>
        <v/>
      </c>
      <c r="K183" s="928">
        <v>242</v>
      </c>
    </row>
    <row r="184" spans="1:11" ht="36">
      <c r="A184" s="915" t="str">
        <f>IF(QPS!C243="","",QPS!C243)</f>
        <v>5.04.01</v>
      </c>
      <c r="B184" s="916" t="str">
        <f>IF(QPS!P243="","",QPS!P243)</f>
        <v>Suministro, montaje, instalación y calibración de válvula de control de flujo, tipo globo con actuador neumático y posicionador inteligente, conexión a proceso Ø2" brida CIase #150, cuerpo de acero al carbono, 4-20mA+HART. Incluye set de aire, accesorios de montaje y placa de intentificación. Tag: FCV/FY-17633009 - Ø 2"</v>
      </c>
      <c r="C184" s="917" t="str">
        <f>IF(QPS!R243="","",QPS!R243)</f>
        <v>Electrica</v>
      </c>
      <c r="D184" s="918">
        <f>IF(QPS!S243="","",QPS!S243)</f>
        <v>1</v>
      </c>
      <c r="E184" s="917" t="str">
        <f>IF(QPS!T243="","",QPS!T243)</f>
        <v>UND</v>
      </c>
      <c r="F184" s="919">
        <f>IF(QPS!U243="","",QPS!U243)</f>
        <v>392.6524</v>
      </c>
      <c r="G184" s="919">
        <f>IF(QPS!V243="","",QPS!V243)</f>
        <v>392.6524</v>
      </c>
      <c r="H184" s="918">
        <f>IF(QPS!AB243="","",QPS!AB243)</f>
        <v>32.799999999999997</v>
      </c>
      <c r="I184" s="918">
        <f>IF(QPS!AC243="","",QPS!AC243)</f>
        <v>1</v>
      </c>
      <c r="J184" s="920">
        <f>IF(QPS!AD243="","",QPS!AD243)</f>
        <v>1</v>
      </c>
      <c r="K184" s="921">
        <v>243</v>
      </c>
    </row>
    <row r="185" spans="1:11" ht="36">
      <c r="A185" s="915" t="str">
        <f>IF(QPS!C244="","",QPS!C244)</f>
        <v>5.04.02</v>
      </c>
      <c r="B185" s="916" t="str">
        <f>IF(QPS!P244="","",QPS!P244)</f>
        <v>Suministro, montaje, instalación y calibración de válvula de control de flujo, tipo globo con actuador neumático y posicionador inteligente, conexión a proceso 1-1/2" brida CIase #150, cuerpo de acero al carbono, 4-20mA+HART. Incluye set de aire, accesorios de montaje y placa de intentificación. Tags: FCV/FY-17633011 y FCV/FY-17633013 - Ø 1-1/2"</v>
      </c>
      <c r="C185" s="917" t="str">
        <f>IF(QPS!R244="","",QPS!R244)</f>
        <v>Electrica</v>
      </c>
      <c r="D185" s="918">
        <f>IF(QPS!S244="","",QPS!S244)</f>
        <v>2</v>
      </c>
      <c r="E185" s="917" t="str">
        <f>IF(QPS!T244="","",QPS!T244)</f>
        <v>UND</v>
      </c>
      <c r="F185" s="919">
        <f>IF(QPS!U244="","",QPS!U244)</f>
        <v>392.6524</v>
      </c>
      <c r="G185" s="919">
        <f>IF(QPS!V244="","",QPS!V244)</f>
        <v>785.3048</v>
      </c>
      <c r="H185" s="918">
        <f>IF(QPS!AB244="","",QPS!AB244)</f>
        <v>65.599999999999994</v>
      </c>
      <c r="I185" s="918">
        <f>IF(QPS!AC244="","",QPS!AC244)</f>
        <v>1</v>
      </c>
      <c r="J185" s="920">
        <f>IF(QPS!AD244="","",QPS!AD244)</f>
        <v>2</v>
      </c>
      <c r="K185" s="921">
        <v>244</v>
      </c>
    </row>
    <row r="186" spans="1:11" ht="18">
      <c r="A186" s="915" t="str">
        <f>IF(QPS!C245="","",QPS!C245)</f>
        <v>5.04.03</v>
      </c>
      <c r="B186" s="916" t="str">
        <f>IF(QPS!P245="","",QPS!P245)</f>
        <v>Suministro, montaje e instalación de detalle constructivo para montaje de válvulas de control. Ver estandar MY 0000-7-00016</v>
      </c>
      <c r="C186" s="917" t="str">
        <f>IF(QPS!R245="","",QPS!R245)</f>
        <v>Electrica</v>
      </c>
      <c r="D186" s="918">
        <f>IF(QPS!S245="","",QPS!S245)</f>
        <v>3</v>
      </c>
      <c r="E186" s="917" t="str">
        <f>IF(QPS!T245="","",QPS!T245)</f>
        <v>UND</v>
      </c>
      <c r="F186" s="919">
        <f>IF(QPS!U245="","",QPS!U245)</f>
        <v>229.24680000000001</v>
      </c>
      <c r="G186" s="919">
        <f>IF(QPS!V245="","",QPS!V245)</f>
        <v>687.74040000000002</v>
      </c>
      <c r="H186" s="918">
        <f>IF(QPS!AB245="","",QPS!AB245)</f>
        <v>16.8</v>
      </c>
      <c r="I186" s="918">
        <f>IF(QPS!AC245="","",QPS!AC245)</f>
        <v>3</v>
      </c>
      <c r="J186" s="920">
        <f>IF(QPS!AD245="","",QPS!AD245)</f>
        <v>1</v>
      </c>
      <c r="K186" s="921">
        <v>245</v>
      </c>
    </row>
    <row r="187" spans="1:11" ht="18">
      <c r="A187" s="915" t="str">
        <f>IF(QPS!C246="","",QPS!C246)</f>
        <v>5.04.04</v>
      </c>
      <c r="B187" s="916" t="str">
        <f>IF(QPS!P246="","",QPS!P246)</f>
        <v>Verificación y ampliación del tubing de aire para válvulas de control en el área de dosificación de floculantes.</v>
      </c>
      <c r="C187" s="917" t="str">
        <f>IF(QPS!R246="","",QPS!R246)</f>
        <v>Electrica</v>
      </c>
      <c r="D187" s="918">
        <f>IF(QPS!S246="","",QPS!S246)</f>
        <v>1</v>
      </c>
      <c r="E187" s="917" t="str">
        <f>IF(QPS!T246="","",QPS!T246)</f>
        <v>Gbl.</v>
      </c>
      <c r="F187" s="919">
        <f>IF(QPS!U246="","",QPS!U246)</f>
        <v>448.0522285714286</v>
      </c>
      <c r="G187" s="919">
        <f>IF(QPS!V246="","",QPS!V246)</f>
        <v>448.0522285714286</v>
      </c>
      <c r="H187" s="918">
        <f>IF(QPS!AB246="","",QPS!AB246)</f>
        <v>33.6</v>
      </c>
      <c r="I187" s="918">
        <f>IF(QPS!AC246="","",QPS!AC246)</f>
        <v>0.5</v>
      </c>
      <c r="J187" s="920">
        <f>IF(QPS!AD246="","",QPS!AD246)</f>
        <v>2</v>
      </c>
      <c r="K187" s="921">
        <v>246</v>
      </c>
    </row>
    <row r="188" spans="1:11">
      <c r="A188" s="922">
        <f>IF(QPS!C247="","",QPS!C247)</f>
        <v>5.05</v>
      </c>
      <c r="B188" s="923" t="str">
        <f>IF(QPS!P247="","",QPS!P247)</f>
        <v>CONDUCTORES</v>
      </c>
      <c r="C188" s="924" t="str">
        <f>IF(QPS!R247="","",QPS!R247)</f>
        <v>Electrica</v>
      </c>
      <c r="D188" s="925" t="str">
        <f>IF(QPS!S247="","",QPS!S247)</f>
        <v/>
      </c>
      <c r="E188" s="924" t="str">
        <f>IF(QPS!T247="","",QPS!T247)</f>
        <v/>
      </c>
      <c r="F188" s="926" t="str">
        <f>IF(QPS!U247="","",QPS!U247)</f>
        <v/>
      </c>
      <c r="G188" s="926" t="str">
        <f>IF(QPS!V247="","",QPS!V247)</f>
        <v/>
      </c>
      <c r="H188" s="925" t="str">
        <f>IF(QPS!AB247="","",QPS!AB247)</f>
        <v/>
      </c>
      <c r="I188" s="925" t="str">
        <f>IF(QPS!AC247="","",QPS!AC247)</f>
        <v/>
      </c>
      <c r="J188" s="927" t="str">
        <f>IF(QPS!AD247="","",QPS!AD247)</f>
        <v/>
      </c>
      <c r="K188" s="928">
        <v>247</v>
      </c>
    </row>
    <row r="189" spans="1:11" ht="27">
      <c r="A189" s="915" t="str">
        <f>IF(QPS!C248="","",QPS!C248)</f>
        <v>5.05.01</v>
      </c>
      <c r="B189" s="916" t="str">
        <f>IF(QPS!P248="","",QPS!P248)</f>
        <v>Suministro, montaje e instalación de cable para alimentación tipo TC-XHHW-2, 600V, 90°C, conductores de cobre electrolítico recocido, clase B, aislamiento de polietileno reticulado (XLPE), cubierta externa de PVC. (NOTA 2) - 3/C #14 AWG - (NOTA 5)</v>
      </c>
      <c r="C189" s="917" t="str">
        <f>IF(QPS!R248="","",QPS!R248)</f>
        <v>Electrica</v>
      </c>
      <c r="D189" s="918">
        <f>IF(QPS!S248="","",QPS!S248)</f>
        <v>1700</v>
      </c>
      <c r="E189" s="917" t="str">
        <f>IF(QPS!T248="","",QPS!T248)</f>
        <v>m</v>
      </c>
      <c r="F189" s="919">
        <f>IF(QPS!U248="","",QPS!U248)</f>
        <v>4.5161160000000002</v>
      </c>
      <c r="G189" s="919">
        <f>IF(QPS!V248="","",QPS!V248)</f>
        <v>7677.3972000000003</v>
      </c>
      <c r="H189" s="918">
        <f>IF(QPS!AB248="","",QPS!AB248)</f>
        <v>285.60000000000002</v>
      </c>
      <c r="I189" s="918">
        <f>IF(QPS!AC248="","",QPS!AC248)</f>
        <v>100</v>
      </c>
      <c r="J189" s="920">
        <f>IF(QPS!AD248="","",QPS!AD248)</f>
        <v>17</v>
      </c>
      <c r="K189" s="921">
        <v>248</v>
      </c>
    </row>
    <row r="190" spans="1:11" ht="27">
      <c r="A190" s="915" t="str">
        <f>IF(QPS!C249="","",QPS!C249)</f>
        <v>5.05.02</v>
      </c>
      <c r="B190" s="916" t="str">
        <f>IF(QPS!P249="","",QPS!P249)</f>
        <v>Suministro, montaje e instalación de cable para instrumentación tipo PLTC, ITC-OS, 105°C, conductores de cobre electrolítico recocido, clase B, aislamiento de PVC, pantalla de cinta aluminizada con Cable para drenaje, cubierta externa de PVC. - 1P #16 AWG+SHLD</v>
      </c>
      <c r="C190" s="917" t="str">
        <f>IF(QPS!R249="","",QPS!R249)</f>
        <v>Electrica</v>
      </c>
      <c r="D190" s="918">
        <f>IF(QPS!S249="","",QPS!S249)</f>
        <v>1400</v>
      </c>
      <c r="E190" s="917" t="str">
        <f>IF(QPS!T249="","",QPS!T249)</f>
        <v>m</v>
      </c>
      <c r="F190" s="919">
        <f>IF(QPS!U249="","",QPS!U249)</f>
        <v>4.5161160000000002</v>
      </c>
      <c r="G190" s="919">
        <f>IF(QPS!V249="","",QPS!V249)</f>
        <v>6322.5624000000007</v>
      </c>
      <c r="H190" s="918">
        <f>IF(QPS!AB249="","",QPS!AB249)</f>
        <v>235.2</v>
      </c>
      <c r="I190" s="918">
        <f>IF(QPS!AC249="","",QPS!AC249)</f>
        <v>100</v>
      </c>
      <c r="J190" s="920">
        <f>IF(QPS!AD249="","",QPS!AD249)</f>
        <v>14</v>
      </c>
      <c r="K190" s="921">
        <v>249</v>
      </c>
    </row>
    <row r="191" spans="1:11" ht="36">
      <c r="A191" s="915" t="str">
        <f>IF(QPS!C250="","",QPS!C250)</f>
        <v>5.05.03</v>
      </c>
      <c r="B191" s="916" t="str">
        <f>IF(QPS!P250="","",QPS!P250)</f>
        <v>Suministro, montaje e instalación de cable para instrumentación tipo PLTC, ITC-OS, 105°C, conductores de cobre electrolítico recocido, clase B, aislamiento de PVC, pantalla de cinta aluminizada con Cable para drenaje, cubierta externa de PVC. (NOTA 3) - 1P #16 AWG+SHLD - (NOTA 5)</v>
      </c>
      <c r="C191" s="917" t="str">
        <f>IF(QPS!R250="","",QPS!R250)</f>
        <v>Electrica</v>
      </c>
      <c r="D191" s="918">
        <f>IF(QPS!S250="","",QPS!S250)</f>
        <v>1700</v>
      </c>
      <c r="E191" s="917" t="str">
        <f>IF(QPS!T250="","",QPS!T250)</f>
        <v>m</v>
      </c>
      <c r="F191" s="919">
        <f>IF(QPS!U250="","",QPS!U250)</f>
        <v>4.5161160000000002</v>
      </c>
      <c r="G191" s="919">
        <f>IF(QPS!V250="","",QPS!V250)</f>
        <v>7677.3972000000003</v>
      </c>
      <c r="H191" s="918">
        <f>IF(QPS!AB250="","",QPS!AB250)</f>
        <v>285.60000000000002</v>
      </c>
      <c r="I191" s="918">
        <f>IF(QPS!AC250="","",QPS!AC250)</f>
        <v>100</v>
      </c>
      <c r="J191" s="920">
        <f>IF(QPS!AD250="","",QPS!AD250)</f>
        <v>17</v>
      </c>
      <c r="K191" s="921">
        <v>250</v>
      </c>
    </row>
    <row r="192" spans="1:11" ht="45">
      <c r="A192" s="915" t="str">
        <f>IF(QPS!C251="","",QPS!C251)</f>
        <v>5.05.04</v>
      </c>
      <c r="B192" s="916" t="str">
        <f>IF(QPS!P251="","",QPS!P251)</f>
        <v>Suministro, montaje e instalación de cable de cable multipar para red DeviceNet. tipo ODVA Class 2 Thick, 75°, dos pares trenzados, conductores de cobre estañado clase B, cable de drenaje de cobre estañado, aislamiento de PVC , blindaje por par de lamina metálica, blindaje exterior de malla de cobre estañado, cubierta externa de PVC, color gris, certificación CMG PLTC-ER. - 2PR#15/#18 + SHLD</v>
      </c>
      <c r="C192" s="917" t="str">
        <f>IF(QPS!R251="","",QPS!R251)</f>
        <v>Electrica</v>
      </c>
      <c r="D192" s="918">
        <f>IF(QPS!S251="","",QPS!S251)</f>
        <v>80</v>
      </c>
      <c r="E192" s="917" t="str">
        <f>IF(QPS!T251="","",QPS!T251)</f>
        <v>m</v>
      </c>
      <c r="F192" s="919">
        <f>IF(QPS!U251="","",QPS!U251)</f>
        <v>5.6075920000000004</v>
      </c>
      <c r="G192" s="919">
        <f>IF(QPS!V251="","",QPS!V251)</f>
        <v>448.60736000000003</v>
      </c>
      <c r="H192" s="918">
        <f>IF(QPS!AB251="","",QPS!AB251)</f>
        <v>14.080000000000002</v>
      </c>
      <c r="I192" s="918">
        <f>IF(QPS!AC251="","",QPS!AC251)</f>
        <v>100</v>
      </c>
      <c r="J192" s="920">
        <f>IF(QPS!AD251="","",QPS!AD251)</f>
        <v>0.8</v>
      </c>
      <c r="K192" s="921">
        <v>251</v>
      </c>
    </row>
    <row r="193" spans="1:11" ht="27">
      <c r="A193" s="915" t="str">
        <f>IF(QPS!C252="","",QPS!C252)</f>
        <v>5.05.05</v>
      </c>
      <c r="B193" s="916" t="str">
        <f>IF(QPS!P252="","",QPS!P252)</f>
        <v>Suministro, montaje e instalación de accesorios ( empalmes, conectores terminales, conectores tipo tee, conectores hembra, conectores macho, terminales modulares, multiconectores, tapones, sellos, etiquetas) para conductores.</v>
      </c>
      <c r="C193" s="917" t="str">
        <f>IF(QPS!R252="","",QPS!R252)</f>
        <v>Electrica</v>
      </c>
      <c r="D193" s="918">
        <f>IF(QPS!S252="","",QPS!S252)</f>
        <v>1</v>
      </c>
      <c r="E193" s="917" t="str">
        <f>IF(QPS!T252="","",QPS!T252)</f>
        <v>Gbl.</v>
      </c>
      <c r="F193" s="919">
        <f>IF(QPS!U252="","",QPS!U252)</f>
        <v>1510.7440000000001</v>
      </c>
      <c r="G193" s="919">
        <f>IF(QPS!V252="","",QPS!V252)</f>
        <v>1510.7440000000001</v>
      </c>
      <c r="H193" s="918">
        <f>IF(QPS!AB252="","",QPS!AB252)</f>
        <v>112</v>
      </c>
      <c r="I193" s="918">
        <f>IF(QPS!AC252="","",QPS!AC252)</f>
        <v>0.15</v>
      </c>
      <c r="J193" s="920">
        <f>IF(QPS!AD252="","",QPS!AD252)</f>
        <v>6.666666666666667</v>
      </c>
      <c r="K193" s="921">
        <v>252</v>
      </c>
    </row>
    <row r="194" spans="1:11" ht="18">
      <c r="A194" s="915" t="str">
        <f>IF(QPS!C253="","",QPS!C253)</f>
        <v>5.05.06</v>
      </c>
      <c r="B194" s="916" t="str">
        <f>IF(QPS!P253="","",QPS!P253)</f>
        <v>Suministro, montaje e instalación de tarjetas de comunicación para red DeviceNet, compatible con variadores de frecuencia de bomba de dosificaicón de floculantes existentes.</v>
      </c>
      <c r="C194" s="917" t="str">
        <f>IF(QPS!R253="","",QPS!R253)</f>
        <v>Electrica</v>
      </c>
      <c r="D194" s="918">
        <f>IF(QPS!S253="","",QPS!S253)</f>
        <v>5</v>
      </c>
      <c r="E194" s="917" t="str">
        <f>IF(QPS!T253="","",QPS!T253)</f>
        <v>UND</v>
      </c>
      <c r="F194" s="919">
        <f>IF(QPS!U253="","",QPS!U253)</f>
        <v>35.322319999999998</v>
      </c>
      <c r="G194" s="919">
        <f>IF(QPS!V253="","",QPS!V253)</f>
        <v>176.61159999999998</v>
      </c>
      <c r="H194" s="918">
        <f>IF(QPS!AB253="","",QPS!AB253)</f>
        <v>16.8</v>
      </c>
      <c r="I194" s="918">
        <f>IF(QPS!AC253="","",QPS!AC253)</f>
        <v>5</v>
      </c>
      <c r="J194" s="920">
        <f>IF(QPS!AD253="","",QPS!AD253)</f>
        <v>1</v>
      </c>
      <c r="K194" s="921">
        <v>253</v>
      </c>
    </row>
    <row r="195" spans="1:11">
      <c r="A195" s="922">
        <f>IF(QPS!C254="","",QPS!C254)</f>
        <v>5.0599999999999996</v>
      </c>
      <c r="B195" s="923" t="str">
        <f>IF(QPS!P254="","",QPS!P254)</f>
        <v>CANALIZACIONES</v>
      </c>
      <c r="C195" s="924" t="str">
        <f>IF(QPS!R254="","",QPS!R254)</f>
        <v>Electrica</v>
      </c>
      <c r="D195" s="925" t="str">
        <f>IF(QPS!S254="","",QPS!S254)</f>
        <v/>
      </c>
      <c r="E195" s="924" t="str">
        <f>IF(QPS!T254="","",QPS!T254)</f>
        <v/>
      </c>
      <c r="F195" s="926" t="str">
        <f>IF(QPS!U254="","",QPS!U254)</f>
        <v/>
      </c>
      <c r="G195" s="926" t="str">
        <f>IF(QPS!V254="","",QPS!V254)</f>
        <v/>
      </c>
      <c r="H195" s="925" t="str">
        <f>IF(QPS!AB254="","",QPS!AB254)</f>
        <v/>
      </c>
      <c r="I195" s="925" t="str">
        <f>IF(QPS!AC254="","",QPS!AC254)</f>
        <v/>
      </c>
      <c r="J195" s="927" t="str">
        <f>IF(QPS!AD254="","",QPS!AD254)</f>
        <v/>
      </c>
      <c r="K195" s="928">
        <v>254</v>
      </c>
    </row>
    <row r="196" spans="1:11" ht="18">
      <c r="A196" s="915" t="str">
        <f>IF(QPS!C255="","",QPS!C255)</f>
        <v>5.06.01</v>
      </c>
      <c r="B196" s="916" t="str">
        <f>IF(QPS!P255="","",QPS!P255)</f>
        <v>Suministro, montaje e instalación de tubo de acero galvanizado (RGS), con revestimiento de PVC, longitud 3m (10ft) - Ø 3/4"</v>
      </c>
      <c r="C196" s="917" t="str">
        <f>IF(QPS!R255="","",QPS!R255)</f>
        <v>Electrica</v>
      </c>
      <c r="D196" s="918">
        <f>IF(QPS!S255="","",QPS!S255)</f>
        <v>80</v>
      </c>
      <c r="E196" s="917" t="str">
        <f>IF(QPS!T255="","",QPS!T255)</f>
        <v>UND</v>
      </c>
      <c r="F196" s="919">
        <f>IF(QPS!U255="","",QPS!U255)</f>
        <v>13.64936</v>
      </c>
      <c r="G196" s="919">
        <f>IF(QPS!V255="","",QPS!V255)</f>
        <v>1091.9487999999999</v>
      </c>
      <c r="H196" s="918">
        <f>IF(QPS!AB255="","",QPS!AB255)</f>
        <v>89.6</v>
      </c>
      <c r="I196" s="918">
        <f>IF(QPS!AC255="","",QPS!AC255)</f>
        <v>15</v>
      </c>
      <c r="J196" s="920">
        <f>IF(QPS!AD255="","",QPS!AD255)</f>
        <v>5.333333333333333</v>
      </c>
      <c r="K196" s="921">
        <v>255</v>
      </c>
    </row>
    <row r="197" spans="1:11" ht="18">
      <c r="A197" s="915" t="str">
        <f>IF(QPS!C256="","",QPS!C256)</f>
        <v>5.06.02</v>
      </c>
      <c r="B197" s="916" t="str">
        <f>IF(QPS!P256="","",QPS!P256)</f>
        <v>Suministro, montaje e instalación de tubería conduit flexible de acero recubierto C/PVC - Ø 3/4"</v>
      </c>
      <c r="C197" s="917" t="str">
        <f>IF(QPS!R256="","",QPS!R256)</f>
        <v>Electrica</v>
      </c>
      <c r="D197" s="918">
        <f>IF(QPS!S256="","",QPS!S256)</f>
        <v>60</v>
      </c>
      <c r="E197" s="917" t="str">
        <f>IF(QPS!T256="","",QPS!T256)</f>
        <v>m</v>
      </c>
      <c r="F197" s="919">
        <f>IF(QPS!U256="","",QPS!U256)</f>
        <v>18.946400000000001</v>
      </c>
      <c r="G197" s="919">
        <f>IF(QPS!V256="","",QPS!V256)</f>
        <v>1136.7840000000001</v>
      </c>
      <c r="H197" s="918">
        <f>IF(QPS!AB256="","",QPS!AB256)</f>
        <v>96</v>
      </c>
      <c r="I197" s="918">
        <f>IF(QPS!AC256="","",QPS!AC256)</f>
        <v>15</v>
      </c>
      <c r="J197" s="920">
        <f>IF(QPS!AD256="","",QPS!AD256)</f>
        <v>4</v>
      </c>
      <c r="K197" s="921">
        <v>256</v>
      </c>
    </row>
    <row r="198" spans="1:11" ht="18">
      <c r="A198" s="915" t="str">
        <f>IF(QPS!C257="","",QPS!C257)</f>
        <v>5.06.03</v>
      </c>
      <c r="B198" s="916" t="str">
        <f>IF(QPS!P257="","",QPS!P257)</f>
        <v>Suministro, montaje e instalación de accesorios (caja condulet, uniones, bushings, abrazaderas, soporteria, etc.) para conduits de acero galvanizado RGS, con certificación UL.</v>
      </c>
      <c r="C198" s="917" t="str">
        <f>IF(QPS!R257="","",QPS!R257)</f>
        <v>Electrica</v>
      </c>
      <c r="D198" s="918">
        <f>IF(QPS!S257="","",QPS!S257)</f>
        <v>1</v>
      </c>
      <c r="E198" s="917" t="str">
        <f>IF(QPS!T257="","",QPS!T257)</f>
        <v>Gbl.</v>
      </c>
      <c r="F198" s="919">
        <f>IF(QPS!U257="","",QPS!U257)</f>
        <v>453.39200000000005</v>
      </c>
      <c r="G198" s="919">
        <f>IF(QPS!V257="","",QPS!V257)</f>
        <v>453.39200000000005</v>
      </c>
      <c r="H198" s="918">
        <f>IF(QPS!AB257="","",QPS!AB257)</f>
        <v>48</v>
      </c>
      <c r="I198" s="918">
        <f>IF(QPS!AC257="","",QPS!AC257)</f>
        <v>0.2</v>
      </c>
      <c r="J198" s="920">
        <f>IF(QPS!AD257="","",QPS!AD257)</f>
        <v>5</v>
      </c>
      <c r="K198" s="921">
        <v>257</v>
      </c>
    </row>
    <row r="199" spans="1:11">
      <c r="A199" s="922">
        <f>IF(QPS!C258="","",QPS!C258)</f>
        <v>5.07</v>
      </c>
      <c r="B199" s="923" t="str">
        <f>IF(QPS!P258="","",QPS!P258)</f>
        <v>PROGRAMACIÓN DE PLC Y SCADA</v>
      </c>
      <c r="C199" s="924" t="str">
        <f>IF(QPS!R258="","",QPS!R258)</f>
        <v>Electrica</v>
      </c>
      <c r="D199" s="925" t="str">
        <f>IF(QPS!S258="","",QPS!S258)</f>
        <v/>
      </c>
      <c r="E199" s="924" t="str">
        <f>IF(QPS!T258="","",QPS!T258)</f>
        <v/>
      </c>
      <c r="F199" s="926" t="str">
        <f>IF(QPS!U258="","",QPS!U258)</f>
        <v/>
      </c>
      <c r="G199" s="926" t="str">
        <f>IF(QPS!V258="","",QPS!V258)</f>
        <v/>
      </c>
      <c r="H199" s="925" t="str">
        <f>IF(QPS!AB258="","",QPS!AB258)</f>
        <v/>
      </c>
      <c r="I199" s="925" t="str">
        <f>IF(QPS!AC258="","",QPS!AC258)</f>
        <v/>
      </c>
      <c r="J199" s="927" t="str">
        <f>IF(QPS!AD258="","",QPS!AD258)</f>
        <v/>
      </c>
      <c r="K199" s="928">
        <v>258</v>
      </c>
    </row>
    <row r="200" spans="1:11" ht="45">
      <c r="A200" s="915" t="str">
        <f>IF(QPS!C259="","",QPS!C259)</f>
        <v>5.07.01</v>
      </c>
      <c r="B200" s="916" t="str">
        <f>IF(QPS!P259="","",QPS!P259)</f>
        <v>Reconfiguración y programación del PLC existente según nueva lógica de control,para integrar instrumentos, válvulas de control, arrancadores y variadores de frecuencia. Incluye la implementación de nuevas rutinas de alarmas, secuencias de fallo y la configuración de la red de control DeviceNet, así como la verificación de transmisión y recepción de variables y señales.</v>
      </c>
      <c r="C200" s="917" t="str">
        <f>IF(QPS!R259="","",QPS!R259)</f>
        <v>Electrica</v>
      </c>
      <c r="D200" s="918">
        <f>IF(QPS!S259="","",QPS!S259)</f>
        <v>1</v>
      </c>
      <c r="E200" s="917" t="str">
        <f>IF(QPS!T259="","",QPS!T259)</f>
        <v>Gbl.</v>
      </c>
      <c r="F200" s="919">
        <f>IF(QPS!U259="","",QPS!U259)</f>
        <v>962.96309630963094</v>
      </c>
      <c r="G200" s="919">
        <f>IF(QPS!V259="","",QPS!V259)</f>
        <v>962.96309630963094</v>
      </c>
      <c r="H200" s="918">
        <f>IF(QPS!AB259="","",QPS!AB259)</f>
        <v>98.409840984098409</v>
      </c>
      <c r="I200" s="918">
        <f>IF(QPS!AC259="","",QPS!AC259)</f>
        <v>0.33329999999999999</v>
      </c>
      <c r="J200" s="920">
        <f>IF(QPS!AD259="","",QPS!AD259)</f>
        <v>3.0003000300030003</v>
      </c>
      <c r="K200" s="921">
        <v>259</v>
      </c>
    </row>
    <row r="201" spans="1:11" ht="36">
      <c r="A201" s="915" t="str">
        <f>IF(QPS!C260="","",QPS!C260)</f>
        <v>5.07.02</v>
      </c>
      <c r="B201" s="916" t="str">
        <f>IF(QPS!P260="","",QPS!P260)</f>
        <v>Actualización y rediseño de interfaz SCADA según nuevas rutinas de alarmas, secuencias de fallo y el control de arranque/parada de arrancadores y VFDs desde la interfaz gráfica. Incluye pruebas de visualización de alarmas, variables de instrumentos y estados y variables de arrancadores y VFDs.</v>
      </c>
      <c r="C201" s="917" t="str">
        <f>IF(QPS!R260="","",QPS!R260)</f>
        <v>Electrica</v>
      </c>
      <c r="D201" s="918">
        <f>IF(QPS!S260="","",QPS!S260)</f>
        <v>1</v>
      </c>
      <c r="E201" s="917" t="str">
        <f>IF(QPS!T260="","",QPS!T260)</f>
        <v>Gbl.</v>
      </c>
      <c r="F201" s="919">
        <f>IF(QPS!U260="","",QPS!U260)</f>
        <v>641.91120000000001</v>
      </c>
      <c r="G201" s="919">
        <f>IF(QPS!V260="","",QPS!V260)</f>
        <v>641.91120000000001</v>
      </c>
      <c r="H201" s="918">
        <f>IF(QPS!AB260="","",QPS!AB260)</f>
        <v>65.599999999999994</v>
      </c>
      <c r="I201" s="918">
        <f>IF(QPS!AC260="","",QPS!AC260)</f>
        <v>0.33333000000000002</v>
      </c>
      <c r="J201" s="920">
        <f>IF(QPS!AD260="","",QPS!AD260)</f>
        <v>3.0000300003000029</v>
      </c>
      <c r="K201" s="921">
        <v>260</v>
      </c>
    </row>
    <row r="202" spans="1:11">
      <c r="A202" s="922">
        <f>IF(QPS!C261="","",QPS!C261)</f>
        <v>5.07</v>
      </c>
      <c r="B202" s="923" t="str">
        <f>IF(QPS!P261="","",QPS!P261)</f>
        <v>PRUEBAS</v>
      </c>
      <c r="C202" s="924" t="str">
        <f>IF(QPS!R261="","",QPS!R261)</f>
        <v>Electrica</v>
      </c>
      <c r="D202" s="925">
        <f>IF(QPS!S261="","",QPS!S261)</f>
        <v>1</v>
      </c>
      <c r="E202" s="924" t="str">
        <f>IF(QPS!T261="","",QPS!T261)</f>
        <v>Gbl.</v>
      </c>
      <c r="F202" s="926" t="str">
        <f>IF(QPS!U261="","",QPS!U261)</f>
        <v/>
      </c>
      <c r="G202" s="926">
        <f>IF(QPS!V261="","",QPS!V261)</f>
        <v>0</v>
      </c>
      <c r="H202" s="925">
        <f>IF(QPS!AB261="","",QPS!AB261)</f>
        <v>0</v>
      </c>
      <c r="I202" s="925">
        <f>IF(QPS!AC261="","",QPS!AC261)</f>
        <v>0.5</v>
      </c>
      <c r="J202" s="927">
        <f>IF(QPS!AD261="","",QPS!AD261)</f>
        <v>2</v>
      </c>
      <c r="K202" s="928">
        <v>261</v>
      </c>
    </row>
    <row r="203" spans="1:11">
      <c r="A203" s="977">
        <f>IF(QPS!C262="","",QPS!C262)</f>
        <v>5.08</v>
      </c>
      <c r="B203" s="978" t="str">
        <f>IF(QPS!P262="","",QPS!P262)</f>
        <v>SOPORTE EN PUESTA DE SERVICIO</v>
      </c>
      <c r="C203" s="979" t="str">
        <f>IF(QPS!R262="","",QPS!R262)</f>
        <v>Electrica</v>
      </c>
      <c r="D203" s="980">
        <f>IF(QPS!S262="","",QPS!S262)</f>
        <v>1</v>
      </c>
      <c r="E203" s="979" t="str">
        <f>IF(QPS!T262="","",QPS!T262)</f>
        <v>Gbl.</v>
      </c>
      <c r="F203" s="981" t="str">
        <f>IF(QPS!U262="","",QPS!U262)</f>
        <v/>
      </c>
      <c r="G203" s="981">
        <f>IF(QPS!V262="","",QPS!V262)</f>
        <v>0</v>
      </c>
      <c r="H203" s="980">
        <f>IF(QPS!AB262="","",QPS!AB262)</f>
        <v>0</v>
      </c>
      <c r="I203" s="980">
        <f>IF(QPS!AC262="","",QPS!AC262)</f>
        <v>1</v>
      </c>
      <c r="J203" s="982">
        <f>IF(QPS!AD262="","",QPS!AD262)</f>
        <v>1</v>
      </c>
      <c r="K203" s="983">
        <v>262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E5AF7-6444-47FD-A757-DE8E15DF191F}">
  <dimension ref="A2:N148"/>
  <sheetViews>
    <sheetView workbookViewId="0"/>
  </sheetViews>
  <sheetFormatPr baseColWidth="10" defaultRowHeight="12.75"/>
  <cols>
    <col min="1" max="1" width="9.85546875" customWidth="1"/>
    <col min="2" max="2" width="57.140625" customWidth="1"/>
    <col min="3" max="3" width="13.28515625" customWidth="1"/>
    <col min="4" max="5" width="10.42578125" customWidth="1"/>
    <col min="6" max="6" width="13.28515625" customWidth="1"/>
    <col min="7" max="7" width="15.28515625" customWidth="1"/>
    <col min="8" max="8" width="9.5703125" customWidth="1"/>
    <col min="11" max="11" width="8.5703125" customWidth="1"/>
    <col min="12" max="12" width="9.5703125" customWidth="1"/>
  </cols>
  <sheetData>
    <row r="2" spans="1:14" ht="17.100000000000001" customHeight="1">
      <c r="A2" s="905" t="s">
        <v>34</v>
      </c>
      <c r="B2" s="905" t="s">
        <v>1460</v>
      </c>
      <c r="C2" s="905" t="s">
        <v>1447</v>
      </c>
      <c r="D2" s="905" t="s">
        <v>39</v>
      </c>
      <c r="E2" s="905" t="s">
        <v>1461</v>
      </c>
      <c r="F2" s="905" t="s">
        <v>1462</v>
      </c>
      <c r="G2" s="905" t="s">
        <v>46</v>
      </c>
      <c r="H2" s="905" t="s">
        <v>659</v>
      </c>
      <c r="I2" s="905" t="s">
        <v>1438</v>
      </c>
      <c r="J2" s="905" t="s">
        <v>1439</v>
      </c>
      <c r="K2" s="905" t="s">
        <v>1463</v>
      </c>
      <c r="L2" s="905" t="s">
        <v>1475</v>
      </c>
      <c r="M2" s="2641"/>
      <c r="N2" s="2641"/>
    </row>
    <row r="3" spans="1:14" ht="17.100000000000001" customHeight="1">
      <c r="A3" s="2642">
        <f>IF(QPS!C15="","",QPS!C15)</f>
        <v>1.01</v>
      </c>
      <c r="B3" s="2643" t="str">
        <f>IF(QPS!P15="","",QPS!P15)</f>
        <v>TRABAJOS PRELIMINARES</v>
      </c>
      <c r="C3" s="2643" t="str">
        <f>IF(QPS!R15="","",QPS!R15)</f>
        <v>Civil</v>
      </c>
      <c r="D3" s="2644" t="str">
        <f>IF(QPS!S15="","",QPS!S15)</f>
        <v/>
      </c>
      <c r="E3" s="2643" t="str">
        <f>IF(QPS!T15="","",QPS!T15)</f>
        <v/>
      </c>
      <c r="F3" s="2645" t="str">
        <f>IF(QPS!U15="","",QPS!U15)</f>
        <v/>
      </c>
      <c r="G3" s="2645" t="str">
        <f>IF(QPS!V15="","",QPS!V15)</f>
        <v/>
      </c>
      <c r="H3" s="2644" t="str">
        <f>IF(QPS!AB15="","",QPS!AB15)</f>
        <v/>
      </c>
      <c r="I3" s="2644" t="str">
        <f>IF(QPS!AC15="","",QPS!AC15)</f>
        <v/>
      </c>
      <c r="J3" s="2646" t="str">
        <f>IF(QPS!AD15="","",QPS!AD15)</f>
        <v/>
      </c>
      <c r="K3" s="2647">
        <v>15</v>
      </c>
      <c r="L3" s="2648"/>
      <c r="M3" s="2641"/>
      <c r="N3" s="2641"/>
    </row>
    <row r="4" spans="1:14" ht="17.100000000000001" customHeight="1">
      <c r="A4" s="2642"/>
      <c r="B4" s="2649" t="s">
        <v>1512</v>
      </c>
      <c r="C4" s="2643"/>
      <c r="D4" s="2644"/>
      <c r="E4" s="2643"/>
      <c r="F4" s="2645"/>
      <c r="G4" s="2650"/>
      <c r="H4" s="2644"/>
      <c r="I4" s="2644"/>
      <c r="J4" s="2646"/>
      <c r="K4" s="2647"/>
      <c r="L4" s="2648"/>
      <c r="M4" s="2651" t="s">
        <v>1663</v>
      </c>
      <c r="N4" s="2641"/>
    </row>
    <row r="5" spans="1:14" ht="17.100000000000001" customHeight="1">
      <c r="A5" s="2642"/>
      <c r="B5" s="2649" t="s">
        <v>1514</v>
      </c>
      <c r="C5" s="2643"/>
      <c r="D5" s="2644"/>
      <c r="E5" s="2643"/>
      <c r="F5" s="2645"/>
      <c r="G5" s="2650"/>
      <c r="H5" s="2644"/>
      <c r="I5" s="2644"/>
      <c r="J5" s="2646"/>
      <c r="K5" s="2647"/>
      <c r="L5" s="2648"/>
      <c r="M5" s="2651" t="s">
        <v>1663</v>
      </c>
      <c r="N5" s="2641"/>
    </row>
    <row r="6" spans="1:14" ht="17.100000000000001" customHeight="1">
      <c r="A6" s="2642"/>
      <c r="B6" s="2649" t="s">
        <v>1515</v>
      </c>
      <c r="C6" s="2643"/>
      <c r="D6" s="2644"/>
      <c r="E6" s="2643"/>
      <c r="F6" s="2645"/>
      <c r="G6" s="2650"/>
      <c r="H6" s="2644"/>
      <c r="I6" s="2644"/>
      <c r="J6" s="2646"/>
      <c r="K6" s="2647"/>
      <c r="L6" s="2648"/>
      <c r="M6" s="2651" t="s">
        <v>1663</v>
      </c>
      <c r="N6" s="2641"/>
    </row>
    <row r="7" spans="1:14" ht="17.100000000000001" customHeight="1">
      <c r="A7" s="2642"/>
      <c r="B7" s="2649" t="s">
        <v>1531</v>
      </c>
      <c r="C7" s="2643"/>
      <c r="D7" s="2644"/>
      <c r="E7" s="2643"/>
      <c r="F7" s="2645"/>
      <c r="G7" s="2650"/>
      <c r="H7" s="2644"/>
      <c r="I7" s="2644"/>
      <c r="J7" s="2646"/>
      <c r="K7" s="2647"/>
      <c r="L7" s="2648"/>
      <c r="M7" s="2651" t="s">
        <v>1663</v>
      </c>
      <c r="N7" s="2641"/>
    </row>
    <row r="8" spans="1:14" ht="17.100000000000001" customHeight="1">
      <c r="A8" s="2642"/>
      <c r="B8" s="2649" t="s">
        <v>1532</v>
      </c>
      <c r="C8" s="2643" t="str">
        <f>IF(QPS!R16="","",QPS!R16)</f>
        <v>Civil</v>
      </c>
      <c r="D8" s="2644">
        <f>IF(QPS!S16="","",QPS!S16)/2</f>
        <v>0.5</v>
      </c>
      <c r="E8" s="2643" t="str">
        <f>IF(QPS!T16="","",QPS!T16)</f>
        <v>Glb.</v>
      </c>
      <c r="F8" s="2645">
        <f>IF(QPS!U16="","",QPS!U16)/2</f>
        <v>3398.6299999999997</v>
      </c>
      <c r="G8" s="2645">
        <f>IF(QPS!V16="","",QPS!V16)/2</f>
        <v>3398.6299999999997</v>
      </c>
      <c r="H8" s="2644">
        <f>IF(QPS!AB16="","",QPS!AB16)/2</f>
        <v>100</v>
      </c>
      <c r="I8" s="2644">
        <f>IF(QPS!AC16="","",QPS!AC16)</f>
        <v>0.2</v>
      </c>
      <c r="J8" s="2646">
        <f>IF(QPS!AD16="","",QPS!AD16)/2</f>
        <v>2.5</v>
      </c>
      <c r="K8" s="2647">
        <v>16</v>
      </c>
      <c r="L8" s="2648" t="s">
        <v>1483</v>
      </c>
      <c r="M8" s="2641"/>
      <c r="N8" s="2641">
        <v>3398.63</v>
      </c>
    </row>
    <row r="9" spans="1:14" ht="17.100000000000001" customHeight="1">
      <c r="A9" s="2642"/>
      <c r="B9" s="2649" t="s">
        <v>1656</v>
      </c>
      <c r="C9" s="2643" t="str">
        <f>IF(QPS!R17="","",QPS!R17)</f>
        <v>Civil</v>
      </c>
      <c r="D9" s="2644">
        <f>IF(QPS!S17="","",QPS!S17)</f>
        <v>1</v>
      </c>
      <c r="E9" s="2643" t="str">
        <f>IF(QPS!T17="","",QPS!T17)</f>
        <v>Glb.</v>
      </c>
      <c r="F9" s="2645">
        <f>IF(QPS!U17="","",QPS!U17)</f>
        <v>518.25028571428572</v>
      </c>
      <c r="G9" s="2645">
        <f>IF(QPS!V17="","",QPS!V17)</f>
        <v>518.25028571428572</v>
      </c>
      <c r="H9" s="2644">
        <f>IF(QPS!AB17="","",QPS!AB17)</f>
        <v>48</v>
      </c>
      <c r="I9" s="2644">
        <f>IF(QPS!AC17="","",QPS!AC17)</f>
        <v>0.5</v>
      </c>
      <c r="J9" s="2646">
        <f>IF(QPS!AD17="","",QPS!AD17)</f>
        <v>2</v>
      </c>
      <c r="K9" s="2647">
        <v>17</v>
      </c>
      <c r="L9" s="2648"/>
      <c r="M9" s="2641"/>
      <c r="N9" s="2641"/>
    </row>
    <row r="10" spans="1:14" ht="17.100000000000001" customHeight="1">
      <c r="A10" s="2642"/>
      <c r="B10" s="2649" t="s">
        <v>1657</v>
      </c>
      <c r="C10" s="2643" t="str">
        <f>IF(QPS!R18="","",QPS!R18)</f>
        <v>Civil</v>
      </c>
      <c r="D10" s="2644">
        <f>IF(QPS!S18="","",QPS!S18)</f>
        <v>1</v>
      </c>
      <c r="E10" s="2643" t="str">
        <f>IF(QPS!T18="","",QPS!T18)</f>
        <v>Glb.</v>
      </c>
      <c r="F10" s="2645">
        <f>IF(QPS!U18="","",QPS!U18)</f>
        <v>236.976</v>
      </c>
      <c r="G10" s="2645">
        <f>IF(QPS!V18="","",QPS!V18)</f>
        <v>236.976</v>
      </c>
      <c r="H10" s="2644">
        <f>IF(QPS!AB18="","",QPS!AB18)</f>
        <v>33.6</v>
      </c>
      <c r="I10" s="2644">
        <f>IF(QPS!AC18="","",QPS!AC18)</f>
        <v>1</v>
      </c>
      <c r="J10" s="2646">
        <f>IF(QPS!AD18="","",QPS!AD18)</f>
        <v>1</v>
      </c>
      <c r="K10" s="2647">
        <v>18</v>
      </c>
      <c r="L10" s="2648"/>
      <c r="M10" s="2641"/>
      <c r="N10" s="2641"/>
    </row>
    <row r="11" spans="1:14" ht="17.100000000000001" customHeight="1">
      <c r="A11" s="2652">
        <f>IF(QPS!C20="","",QPS!C20)</f>
        <v>2.0099999999999998</v>
      </c>
      <c r="B11" s="2653" t="str">
        <f>IF(QPS!P20="","",QPS!P20)</f>
        <v>DEMOLICIÓN</v>
      </c>
      <c r="C11" s="2653" t="str">
        <f>IF(QPS!R20="","",QPS!R20)</f>
        <v>Civil</v>
      </c>
      <c r="D11" s="2654" t="str">
        <f>IF(QPS!S20="","",QPS!S20)</f>
        <v/>
      </c>
      <c r="E11" s="2653" t="str">
        <f>IF(QPS!T20="","",QPS!T20)</f>
        <v> </v>
      </c>
      <c r="F11" s="2655" t="str">
        <f>IF(QPS!U20="","",QPS!U20)</f>
        <v/>
      </c>
      <c r="G11" s="2655" t="str">
        <f>IF(QPS!V20="","",QPS!V20)</f>
        <v/>
      </c>
      <c r="H11" s="2654" t="str">
        <f>IF(QPS!AB20="","",QPS!AB20)</f>
        <v/>
      </c>
      <c r="I11" s="2654" t="str">
        <f>IF(QPS!AC20="","",QPS!AC20)</f>
        <v/>
      </c>
      <c r="J11" s="2656" t="str">
        <f>IF(QPS!AD20="","",QPS!AD20)</f>
        <v/>
      </c>
      <c r="K11" s="2657">
        <v>20</v>
      </c>
      <c r="L11" s="2658"/>
      <c r="M11" s="2641"/>
      <c r="N11" s="2641"/>
    </row>
    <row r="12" spans="1:14" ht="17.100000000000001" customHeight="1">
      <c r="A12" s="2659">
        <f>IF(QPS!C21="","",QPS!C21)</f>
        <v>2.0101</v>
      </c>
      <c r="B12" s="2649" t="str">
        <f>IF(QPS!P21="","",QPS!P21)</f>
        <v>Demolición de bases e = 50 cm</v>
      </c>
      <c r="C12" s="2649" t="str">
        <f>IF(QPS!R21="","",QPS!R21)</f>
        <v>Civil</v>
      </c>
      <c r="D12" s="2660">
        <f>IF(QPS!S21="","",QPS!S21)</f>
        <v>1.28</v>
      </c>
      <c r="E12" s="2649" t="str">
        <f>IF(QPS!T21="","",QPS!T21)</f>
        <v>m3</v>
      </c>
      <c r="F12" s="2661">
        <f>IF(QPS!U21="","",QPS!U21)</f>
        <v>420.851</v>
      </c>
      <c r="G12" s="2661">
        <f>IF(QPS!V21="","",QPS!V21)</f>
        <v>538.68928000000005</v>
      </c>
      <c r="H12" s="2660">
        <f>IF(QPS!AB21="","",QPS!AB21)</f>
        <v>53.760000000000005</v>
      </c>
      <c r="I12" s="2660">
        <f>IF(QPS!AC21="","",QPS!AC21)</f>
        <v>0.4</v>
      </c>
      <c r="J12" s="2662">
        <f>IF(QPS!AD21="","",QPS!AD21)</f>
        <v>3.1999999999999997</v>
      </c>
      <c r="K12" s="2663">
        <v>21</v>
      </c>
      <c r="L12" s="2664"/>
      <c r="M12" s="2641"/>
      <c r="N12" s="2641"/>
    </row>
    <row r="13" spans="1:14" ht="17.100000000000001" customHeight="1">
      <c r="A13" s="2652">
        <f>IF(QPS!C22="","",QPS!C22)</f>
        <v>2.02</v>
      </c>
      <c r="B13" s="2653" t="str">
        <f>IF(QPS!P22="","",QPS!P22)</f>
        <v>CONCRETO SIMPLE</v>
      </c>
      <c r="C13" s="2653" t="str">
        <f>IF(QPS!R22="","",QPS!R22)</f>
        <v>Civil</v>
      </c>
      <c r="D13" s="2654" t="str">
        <f>IF(QPS!S22="","",QPS!S22)</f>
        <v/>
      </c>
      <c r="E13" s="2653" t="str">
        <f>IF(QPS!T22="","",QPS!T22)</f>
        <v> </v>
      </c>
      <c r="F13" s="2655" t="str">
        <f>IF(QPS!U22="","",QPS!U22)</f>
        <v/>
      </c>
      <c r="G13" s="2655" t="str">
        <f>IF(QPS!V22="","",QPS!V22)</f>
        <v/>
      </c>
      <c r="H13" s="2654" t="str">
        <f>IF(QPS!AB22="","",QPS!AB22)</f>
        <v/>
      </c>
      <c r="I13" s="2654" t="str">
        <f>IF(QPS!AC22="","",QPS!AC22)</f>
        <v/>
      </c>
      <c r="J13" s="2656" t="str">
        <f>IF(QPS!AD22="","",QPS!AD22)</f>
        <v/>
      </c>
      <c r="K13" s="2657">
        <v>22</v>
      </c>
      <c r="L13" s="2658"/>
      <c r="M13" s="2641"/>
      <c r="N13" s="2641"/>
    </row>
    <row r="14" spans="1:14" ht="17.100000000000001" customHeight="1">
      <c r="A14" s="2659">
        <f>IF(QPS!C23="","",QPS!C23)</f>
        <v>2.0201000000000002</v>
      </c>
      <c r="B14" s="2649" t="str">
        <f>IF(QPS!P23="","",QPS!P23)</f>
        <v>Concreto simple f'c=100 kg/cm2</v>
      </c>
      <c r="C14" s="2649" t="str">
        <f>IF(QPS!R23="","",QPS!R23)</f>
        <v>Civil</v>
      </c>
      <c r="D14" s="2660">
        <f>IF(QPS!S23="","",QPS!S23)</f>
        <v>8.0250000000000002E-2</v>
      </c>
      <c r="E14" s="2649" t="str">
        <f>IF(QPS!T23="","",QPS!T23)</f>
        <v>m3</v>
      </c>
      <c r="F14" s="2661">
        <f>IF(QPS!U23="","",QPS!U23)</f>
        <v>268.55525333333333</v>
      </c>
      <c r="G14" s="2661">
        <f>IF(QPS!V23="","",QPS!V23)</f>
        <v>21.551559080000001</v>
      </c>
      <c r="H14" s="2660">
        <f>IF(QPS!AB23="","",QPS!AB23)</f>
        <v>0.35095999999999994</v>
      </c>
      <c r="I14" s="2660">
        <f>IF(QPS!AC23="","",QPS!AC23)</f>
        <v>15</v>
      </c>
      <c r="J14" s="2662">
        <f>IF(QPS!AD23="","",QPS!AD23)</f>
        <v>5.3499999999999997E-3</v>
      </c>
      <c r="K14" s="2663">
        <v>23</v>
      </c>
      <c r="L14" s="2664"/>
      <c r="M14" s="2641"/>
      <c r="N14" s="2641"/>
    </row>
    <row r="15" spans="1:14" ht="17.100000000000001" customHeight="1">
      <c r="A15" s="2652">
        <f>IF(QPS!C24="","",QPS!C24)</f>
        <v>2.0299999999999998</v>
      </c>
      <c r="B15" s="2653" t="str">
        <f>IF(QPS!P24="","",QPS!P24)</f>
        <v>CONCRETO ARMADO</v>
      </c>
      <c r="C15" s="2653" t="str">
        <f>IF(QPS!R24="","",QPS!R24)</f>
        <v>Civil</v>
      </c>
      <c r="D15" s="2654" t="str">
        <f>IF(QPS!S24="","",QPS!S24)</f>
        <v/>
      </c>
      <c r="E15" s="2653" t="str">
        <f>IF(QPS!T24="","",QPS!T24)</f>
        <v/>
      </c>
      <c r="F15" s="2655" t="str">
        <f>IF(QPS!U24="","",QPS!U24)</f>
        <v/>
      </c>
      <c r="G15" s="2655" t="str">
        <f>IF(QPS!V24="","",QPS!V24)</f>
        <v/>
      </c>
      <c r="H15" s="2654" t="str">
        <f>IF(QPS!AB24="","",QPS!AB24)</f>
        <v/>
      </c>
      <c r="I15" s="2654" t="str">
        <f>IF(QPS!AC24="","",QPS!AC24)</f>
        <v/>
      </c>
      <c r="J15" s="2656" t="str">
        <f>IF(QPS!AD24="","",QPS!AD24)</f>
        <v/>
      </c>
      <c r="K15" s="2657">
        <v>24</v>
      </c>
      <c r="L15" s="2658"/>
      <c r="M15" s="2641"/>
      <c r="N15" s="2641"/>
    </row>
    <row r="16" spans="1:14" ht="17.100000000000001" customHeight="1">
      <c r="A16" s="2659">
        <f>IF(QPS!C25="","",QPS!C25)</f>
        <v>2.0301</v>
      </c>
      <c r="B16" s="2649" t="str">
        <f>IF(QPS!P25="","",QPS!P25)</f>
        <v>Concreto f'c=25MPa, Cemento tipo HS</v>
      </c>
      <c r="C16" s="2649" t="str">
        <f>IF(QPS!R25="","",QPS!R25)</f>
        <v>Civil</v>
      </c>
      <c r="D16" s="2660">
        <f>IF(QPS!S25="","",QPS!S25)</f>
        <v>0.89700000000000002</v>
      </c>
      <c r="E16" s="2649" t="str">
        <f>IF(QPS!T25="","",QPS!T25)</f>
        <v>m3</v>
      </c>
      <c r="F16" s="2661">
        <f>IF(QPS!U25="","",QPS!U25)</f>
        <v>321.2052533333333</v>
      </c>
      <c r="G16" s="2661">
        <f>IF(QPS!V25="","",QPS!V25)</f>
        <v>288.12111224</v>
      </c>
      <c r="H16" s="2660">
        <f>IF(QPS!AB25="","",QPS!AB25)</f>
        <v>3.9228800000000001</v>
      </c>
      <c r="I16" s="2660">
        <f>IF(QPS!AC25="","",QPS!AC25)</f>
        <v>15</v>
      </c>
      <c r="J16" s="2662">
        <f>IF(QPS!AD25="","",QPS!AD25)</f>
        <v>5.9799999999999999E-2</v>
      </c>
      <c r="K16" s="2663">
        <v>25</v>
      </c>
      <c r="L16" s="2664"/>
      <c r="M16" s="2641"/>
      <c r="N16" s="2641"/>
    </row>
    <row r="17" spans="1:14" ht="17.100000000000001" customHeight="1">
      <c r="A17" s="2659">
        <f>IF(QPS!C26="","",QPS!C26)</f>
        <v>2.0302000000000002</v>
      </c>
      <c r="B17" s="2649" t="str">
        <f>IF(QPS!P26="","",QPS!P26)</f>
        <v>Encofrado y desencofrado</v>
      </c>
      <c r="C17" s="2649" t="str">
        <f>IF(QPS!R26="","",QPS!R26)</f>
        <v>Civil</v>
      </c>
      <c r="D17" s="2660">
        <f>IF(QPS!S26="","",QPS!S26)</f>
        <v>7</v>
      </c>
      <c r="E17" s="2649" t="str">
        <f>IF(QPS!T26="","",QPS!T26)</f>
        <v>m2</v>
      </c>
      <c r="F17" s="2661">
        <f>IF(QPS!U26="","",QPS!U26)</f>
        <v>29.719166666666666</v>
      </c>
      <c r="G17" s="2661">
        <f>IF(QPS!V26="","",QPS!V26)</f>
        <v>208.03416666666666</v>
      </c>
      <c r="H17" s="2660">
        <f>IF(QPS!AB26="","",QPS!AB26)</f>
        <v>6.8444444444444432</v>
      </c>
      <c r="I17" s="2660">
        <f>IF(QPS!AC26="","",QPS!AC26)</f>
        <v>18</v>
      </c>
      <c r="J17" s="2662">
        <f>IF(QPS!AD26="","",QPS!AD26)</f>
        <v>0.3888888888888889</v>
      </c>
      <c r="K17" s="2663">
        <v>26</v>
      </c>
      <c r="L17" s="2664"/>
      <c r="M17" s="2641"/>
      <c r="N17" s="2641"/>
    </row>
    <row r="18" spans="1:14" ht="17.100000000000001" customHeight="1">
      <c r="A18" s="2659">
        <f>IF(QPS!C27="","",QPS!C27)</f>
        <v>2.0303000000000004</v>
      </c>
      <c r="B18" s="2649" t="str">
        <f>IF(QPS!P27="","",QPS!P27)</f>
        <v>Acero de Refuerzo (ASTM A-615 G 60, fy = 420 MPa)</v>
      </c>
      <c r="C18" s="2649" t="str">
        <f>IF(QPS!R27="","",QPS!R27)</f>
        <v>Civil</v>
      </c>
      <c r="D18" s="2660">
        <f>IF(QPS!S27="","",QPS!S27)</f>
        <v>85.155000000000001</v>
      </c>
      <c r="E18" s="2649" t="str">
        <f>IF(QPS!T27="","",QPS!T27)</f>
        <v>kg</v>
      </c>
      <c r="F18" s="2661">
        <f>IF(QPS!U27="","",QPS!U27)</f>
        <v>2.4012752000000002</v>
      </c>
      <c r="G18" s="2661">
        <f>IF(QPS!V27="","",QPS!V27)</f>
        <v>204.48058965600001</v>
      </c>
      <c r="H18" s="2660">
        <f>IF(QPS!AB27="","",QPS!AB27)</f>
        <v>5.9949120000000011</v>
      </c>
      <c r="I18" s="2660">
        <f>IF(QPS!AC27="","",QPS!AC27)</f>
        <v>250</v>
      </c>
      <c r="J18" s="2662">
        <f>IF(QPS!AD27="","",QPS!AD27)</f>
        <v>0.34061999999999998</v>
      </c>
      <c r="K18" s="2663">
        <v>27</v>
      </c>
      <c r="L18" s="2664"/>
      <c r="M18" s="2641"/>
      <c r="N18" s="2641"/>
    </row>
    <row r="19" spans="1:14" ht="17.100000000000001" customHeight="1">
      <c r="A19" s="2652">
        <f>IF(QPS!C28="","",QPS!C28)</f>
        <v>2.04</v>
      </c>
      <c r="B19" s="2653" t="str">
        <f>IF(QPS!P28="","",QPS!P28)</f>
        <v>OTROS</v>
      </c>
      <c r="C19" s="2653" t="str">
        <f>IF(QPS!R28="","",QPS!R28)</f>
        <v>Civil</v>
      </c>
      <c r="D19" s="2654" t="str">
        <f>IF(QPS!S28="","",QPS!S28)</f>
        <v/>
      </c>
      <c r="E19" s="2653" t="str">
        <f>IF(QPS!T28="","",QPS!T28)</f>
        <v/>
      </c>
      <c r="F19" s="2655" t="str">
        <f>IF(QPS!U28="","",QPS!U28)</f>
        <v/>
      </c>
      <c r="G19" s="2655" t="str">
        <f>IF(QPS!V28="","",QPS!V28)</f>
        <v/>
      </c>
      <c r="H19" s="2654" t="str">
        <f>IF(QPS!AB28="","",QPS!AB28)</f>
        <v/>
      </c>
      <c r="I19" s="2654" t="str">
        <f>IF(QPS!AC28="","",QPS!AC28)</f>
        <v/>
      </c>
      <c r="J19" s="2656" t="str">
        <f>IF(QPS!AD28="","",QPS!AD28)</f>
        <v/>
      </c>
      <c r="K19" s="2657">
        <v>28</v>
      </c>
      <c r="L19" s="2658"/>
      <c r="M19" s="2641"/>
      <c r="N19" s="2641"/>
    </row>
    <row r="20" spans="1:14" ht="29.1" customHeight="1">
      <c r="A20" s="2659">
        <f>IF(QPS!C29="","",QPS!C29)</f>
        <v>2.0401000000000002</v>
      </c>
      <c r="B20" s="2649" t="str">
        <f>IF(QPS!P29="","",QPS!P29)</f>
        <v>Varilla roscada tipo HAS o equivalente tecnico Ø 1" L=30cm, contratuerca y arandela, tipo de anclaje quimico adhesivo HIT-HY 200 o equivalente tecnico</v>
      </c>
      <c r="C20" s="2649" t="str">
        <f>IF(QPS!R29="","",QPS!R29)</f>
        <v>Civil</v>
      </c>
      <c r="D20" s="2660">
        <f>IF(QPS!S29="","",QPS!S29)</f>
        <v>12</v>
      </c>
      <c r="E20" s="2649" t="str">
        <f>IF(QPS!T29="","",QPS!T29)</f>
        <v>UND</v>
      </c>
      <c r="F20" s="2661">
        <f>IF(QPS!U29="","",QPS!U29)</f>
        <v>117.23702</v>
      </c>
      <c r="G20" s="2661">
        <f>IF(QPS!V29="","",QPS!V29)</f>
        <v>1406.8442399999999</v>
      </c>
      <c r="H20" s="2660">
        <f>IF(QPS!AB29="","",QPS!AB29)</f>
        <v>10.080000000000002</v>
      </c>
      <c r="I20" s="2660">
        <f>IF(QPS!AC29="","",QPS!AC29)</f>
        <v>20</v>
      </c>
      <c r="J20" s="2662">
        <f>IF(QPS!AD29="","",QPS!AD29)</f>
        <v>0.6</v>
      </c>
      <c r="K20" s="2663">
        <v>29</v>
      </c>
      <c r="L20" s="2664"/>
      <c r="M20" s="2641"/>
      <c r="N20" s="2641"/>
    </row>
    <row r="21" spans="1:14" ht="17.100000000000001" customHeight="1">
      <c r="A21" s="2659">
        <f>IF(QPS!C30="","",QPS!C30)</f>
        <v>2.0402000000000005</v>
      </c>
      <c r="B21" s="2649" t="str">
        <f>IF(QPS!P30="","",QPS!P30)</f>
        <v>Juntas de expansión de acuerdo al plano estándar CRD-DWG-11760-1-33-4002</v>
      </c>
      <c r="C21" s="2649" t="str">
        <f>IF(QPS!R30="","",QPS!R30)</f>
        <v>Civil</v>
      </c>
      <c r="D21" s="2660">
        <f>IF(QPS!S30="","",QPS!S30)</f>
        <v>9.5</v>
      </c>
      <c r="E21" s="2649" t="str">
        <f>IF(QPS!T30="","",QPS!T30)</f>
        <v>m</v>
      </c>
      <c r="F21" s="2661">
        <f>IF(QPS!U30="","",QPS!U30)</f>
        <v>22.76202</v>
      </c>
      <c r="G21" s="2661">
        <f>IF(QPS!V30="","",QPS!V30)</f>
        <v>216.23919000000001</v>
      </c>
      <c r="H21" s="2660">
        <f>IF(QPS!AB30="","",QPS!AB30)</f>
        <v>7.98</v>
      </c>
      <c r="I21" s="2660">
        <f>IF(QPS!AC30="","",QPS!AC30)</f>
        <v>20</v>
      </c>
      <c r="J21" s="2662">
        <f>IF(QPS!AD30="","",QPS!AD30)</f>
        <v>0.47499999999999998</v>
      </c>
      <c r="K21" s="2663">
        <v>30</v>
      </c>
      <c r="L21" s="2664"/>
      <c r="M21" s="2641"/>
      <c r="N21" s="2641"/>
    </row>
    <row r="22" spans="1:14" ht="17.100000000000001" customHeight="1">
      <c r="A22" s="2659">
        <f>IF(QPS!C31="","",QPS!C31)</f>
        <v>2.0403000000000007</v>
      </c>
      <c r="B22" s="2649" t="str">
        <f>IF(QPS!P31="","",QPS!P31)</f>
        <v>Soporte metálico ASTM A36 para tuberías y tableros eléctricos</v>
      </c>
      <c r="C22" s="2649" t="str">
        <f>IF(QPS!R31="","",QPS!R31)</f>
        <v>Civil</v>
      </c>
      <c r="D22" s="2660">
        <f>IF(QPS!S31="","",QPS!S31)</f>
        <v>653.49</v>
      </c>
      <c r="E22" s="2649" t="str">
        <f>IF(QPS!T31="","",QPS!T31)</f>
        <v>kg</v>
      </c>
      <c r="F22" s="2661">
        <f>IF(QPS!U31="","",QPS!U31)</f>
        <v>6.8543615999999998</v>
      </c>
      <c r="G22" s="2661">
        <f>IF(QPS!V31="","",QPS!V31)</f>
        <v>4479.2567619840001</v>
      </c>
      <c r="H22" s="2660">
        <f>IF(QPS!AB31="","",QPS!AB31)</f>
        <v>43.914528000000004</v>
      </c>
      <c r="I22" s="2660">
        <f>IF(QPS!AC31="","",QPS!AC31)</f>
        <v>250</v>
      </c>
      <c r="J22" s="2662">
        <f>IF(QPS!AD31="","",QPS!AD31)</f>
        <v>2.6139600000000001</v>
      </c>
      <c r="K22" s="2663">
        <v>31</v>
      </c>
      <c r="L22" s="2664"/>
      <c r="M22" s="2641"/>
      <c r="N22" s="2641"/>
    </row>
    <row r="23" spans="1:14" ht="17.100000000000001" customHeight="1">
      <c r="A23" s="2659">
        <f>IF(QPS!C32="","",QPS!C32)</f>
        <v>2.0404000000000009</v>
      </c>
      <c r="B23" s="2649" t="str">
        <f>IF(QPS!P32="","",QPS!P32)</f>
        <v>Placa base para soportería de tuberías</v>
      </c>
      <c r="C23" s="2649" t="str">
        <f>IF(QPS!R32="","",QPS!R32)</f>
        <v>Civil</v>
      </c>
      <c r="D23" s="2660">
        <f>IF(QPS!S32="","",QPS!S32)</f>
        <v>330.92</v>
      </c>
      <c r="E23" s="2649" t="str">
        <f>IF(QPS!T32="","",QPS!T32)</f>
        <v>kg</v>
      </c>
      <c r="F23" s="2661">
        <f>IF(QPS!U32="","",QPS!U32)</f>
        <v>6.8543615999999998</v>
      </c>
      <c r="G23" s="2661">
        <f>IF(QPS!V32="","",QPS!V32)</f>
        <v>2268.2453406720001</v>
      </c>
      <c r="H23" s="2660">
        <f>IF(QPS!AB32="","",QPS!AB32)</f>
        <v>22.237824000000003</v>
      </c>
      <c r="I23" s="2660">
        <f>IF(QPS!AC32="","",QPS!AC32)</f>
        <v>250</v>
      </c>
      <c r="J23" s="2662">
        <f>IF(QPS!AD32="","",QPS!AD32)</f>
        <v>1.32368</v>
      </c>
      <c r="K23" s="2663">
        <v>32</v>
      </c>
      <c r="L23" s="2664"/>
      <c r="M23" s="2641"/>
      <c r="N23" s="2641"/>
    </row>
    <row r="24" spans="1:14" ht="29.1" customHeight="1">
      <c r="A24" s="2659">
        <f>IF(QPS!C33="","",QPS!C33)</f>
        <v>2.0405000000000011</v>
      </c>
      <c r="B24" s="2649" t="str">
        <f>IF(QPS!P33="","",QPS!P33)</f>
        <v>Mortero de nivelacion de cemento e=25 mm, De acuerdo Especificación técnica 000.215.03600_0</v>
      </c>
      <c r="C24" s="2649" t="str">
        <f>IF(QPS!R33="","",QPS!R33)</f>
        <v>Civil</v>
      </c>
      <c r="D24" s="2660">
        <f>IF(QPS!S33="","",QPS!S33)</f>
        <v>104.16537500000001</v>
      </c>
      <c r="E24" s="2649" t="str">
        <f>IF(QPS!T33="","",QPS!T33)</f>
        <v>Lt</v>
      </c>
      <c r="F24" s="2661">
        <f>IF(QPS!U33="","",QPS!U33)</f>
        <v>21.550510588235294</v>
      </c>
      <c r="G24" s="2661">
        <f>IF(QPS!V33="","",QPS!V33)</f>
        <v>2244.8170168650004</v>
      </c>
      <c r="H24" s="2660">
        <f>IF(QPS!AB33="","",QPS!AB33)</f>
        <v>174.99783000000002</v>
      </c>
      <c r="I24" s="2660">
        <f>IF(QPS!AC33="","",QPS!AC33)</f>
        <v>10</v>
      </c>
      <c r="J24" s="2662">
        <f>IF(QPS!AD33="","",QPS!AD33)</f>
        <v>10.4165375</v>
      </c>
      <c r="K24" s="2663">
        <v>33</v>
      </c>
      <c r="L24" s="2664"/>
      <c r="M24" s="2641"/>
      <c r="N24" s="2641"/>
    </row>
    <row r="25" spans="1:14" ht="17.100000000000001" customHeight="1">
      <c r="A25" s="2659">
        <f>IF(QPS!C34="","",QPS!C34)</f>
        <v>2.0406000000000013</v>
      </c>
      <c r="B25" s="2649" t="str">
        <f>IF(QPS!P34="","",QPS!P34)</f>
        <v>Perno de expansión 1/2"x3"</v>
      </c>
      <c r="C25" s="2649" t="str">
        <f>IF(QPS!R34="","",QPS!R34)</f>
        <v>Civil</v>
      </c>
      <c r="D25" s="2660">
        <f>IF(QPS!S34="","",QPS!S34)</f>
        <v>102</v>
      </c>
      <c r="E25" s="2649" t="str">
        <f>IF(QPS!T34="","",QPS!T34)</f>
        <v>UND</v>
      </c>
      <c r="F25" s="2661">
        <f>IF(QPS!U34="","",QPS!U34)</f>
        <v>11.860788571428571</v>
      </c>
      <c r="G25" s="2661">
        <f>IF(QPS!V34="","",QPS!V34)</f>
        <v>1209.8004342857143</v>
      </c>
      <c r="H25" s="2660">
        <f>IF(QPS!AB34="","",QPS!AB34)</f>
        <v>114.24</v>
      </c>
      <c r="I25" s="2660">
        <f>IF(QPS!AC34="","",QPS!AC34)</f>
        <v>15</v>
      </c>
      <c r="J25" s="2662">
        <f>IF(QPS!AD34="","",QPS!AD34)</f>
        <v>6.8</v>
      </c>
      <c r="K25" s="2663">
        <v>34</v>
      </c>
      <c r="L25" s="2664"/>
      <c r="M25" s="2641"/>
      <c r="N25" s="2641"/>
    </row>
    <row r="26" spans="1:14" ht="17.100000000000001" customHeight="1">
      <c r="A26" s="2659">
        <f>IF(QPS!C35="","",QPS!C35)</f>
        <v>2.0407000000000015</v>
      </c>
      <c r="B26" s="2649" t="str">
        <f>IF(QPS!P35="","",QPS!P35)</f>
        <v>Perno de expansión 5/8"x3"</v>
      </c>
      <c r="C26" s="2649" t="str">
        <f>IF(QPS!R35="","",QPS!R35)</f>
        <v>Civil</v>
      </c>
      <c r="D26" s="2660">
        <f>IF(QPS!S35="","",QPS!S35)</f>
        <v>26</v>
      </c>
      <c r="E26" s="2649" t="str">
        <f>IF(QPS!T35="","",QPS!T35)</f>
        <v>UND</v>
      </c>
      <c r="F26" s="2661">
        <f>IF(QPS!U35="","",QPS!U35)</f>
        <v>13.860788571428571</v>
      </c>
      <c r="G26" s="2661">
        <f>IF(QPS!V35="","",QPS!V35)</f>
        <v>360.38050285714286</v>
      </c>
      <c r="H26" s="2660">
        <f>IF(QPS!AB35="","",QPS!AB35)</f>
        <v>29.12</v>
      </c>
      <c r="I26" s="2660">
        <f>IF(QPS!AC35="","",QPS!AC35)</f>
        <v>15</v>
      </c>
      <c r="J26" s="2662">
        <f>IF(QPS!AD35="","",QPS!AD35)</f>
        <v>1.7333333333333334</v>
      </c>
      <c r="K26" s="2663">
        <v>35</v>
      </c>
      <c r="L26" s="2664"/>
      <c r="M26" s="2641"/>
      <c r="N26" s="2641"/>
    </row>
    <row r="27" spans="1:14" ht="17.100000000000001" customHeight="1">
      <c r="A27" s="2659">
        <f>IF(QPS!C36="","",QPS!C36)</f>
        <v>2.0408000000000017</v>
      </c>
      <c r="B27" s="2649" t="str">
        <f>IF(QPS!P36="","",QPS!P36)</f>
        <v>Perno de expansión 3/4"x5"</v>
      </c>
      <c r="C27" s="2649" t="str">
        <f>IF(QPS!R36="","",QPS!R36)</f>
        <v>Civil</v>
      </c>
      <c r="D27" s="2660">
        <f>IF(QPS!S36="","",QPS!S36)</f>
        <v>12</v>
      </c>
      <c r="E27" s="2649" t="str">
        <f>IF(QPS!T36="","",QPS!T36)</f>
        <v>UND</v>
      </c>
      <c r="F27" s="2661">
        <f>IF(QPS!U36="","",QPS!U36)</f>
        <v>14.432217142857143</v>
      </c>
      <c r="G27" s="2661">
        <f>IF(QPS!V36="","",QPS!V36)</f>
        <v>173.18660571428572</v>
      </c>
      <c r="H27" s="2660">
        <f>IF(QPS!AB36="","",QPS!AB36)</f>
        <v>13.440000000000001</v>
      </c>
      <c r="I27" s="2660">
        <f>IF(QPS!AC36="","",QPS!AC36)</f>
        <v>15</v>
      </c>
      <c r="J27" s="2662">
        <f>IF(QPS!AD36="","",QPS!AD36)</f>
        <v>0.8</v>
      </c>
      <c r="K27" s="2663">
        <v>36</v>
      </c>
      <c r="L27" s="2664"/>
      <c r="M27" s="2641"/>
      <c r="N27" s="2641"/>
    </row>
    <row r="28" spans="1:14" ht="17.100000000000001" customHeight="1">
      <c r="A28" s="2659">
        <f>IF(QPS!C37="","",QPS!C37)</f>
        <v>2.0409000000000019</v>
      </c>
      <c r="B28" s="2649" t="str">
        <f>IF(QPS!P37="","",QPS!P37)</f>
        <v>Pernos de anclaje embebido ASTM A36 Ø1/2" de 180 mm de los pedestales</v>
      </c>
      <c r="C28" s="2649" t="str">
        <f>IF(QPS!R37="","",QPS!R37)</f>
        <v>Civil</v>
      </c>
      <c r="D28" s="2660">
        <f>IF(QPS!S37="","",QPS!S37)</f>
        <v>28</v>
      </c>
      <c r="E28" s="2649" t="str">
        <f>IF(QPS!T37="","",QPS!T37)</f>
        <v>UND</v>
      </c>
      <c r="F28" s="2661">
        <f>IF(QPS!U37="","",QPS!U37)</f>
        <v>29.75975428571429</v>
      </c>
      <c r="G28" s="2661">
        <f>IF(QPS!V37="","",QPS!V37)</f>
        <v>833.27312000000018</v>
      </c>
      <c r="H28" s="2660">
        <f>IF(QPS!AB37="","",QPS!AB37)</f>
        <v>47.040000000000006</v>
      </c>
      <c r="I28" s="2660">
        <f>IF(QPS!AC37="","",QPS!AC37)</f>
        <v>10</v>
      </c>
      <c r="J28" s="2662">
        <f>IF(QPS!AD37="","",QPS!AD37)</f>
        <v>2.8</v>
      </c>
      <c r="K28" s="2663">
        <v>37</v>
      </c>
      <c r="L28" s="2664"/>
      <c r="M28" s="2641"/>
      <c r="N28" s="2641"/>
    </row>
    <row r="29" spans="1:14" ht="17.100000000000001" customHeight="1">
      <c r="A29" s="2659">
        <f>IF(QPS!C38="","",QPS!C38)</f>
        <v>2.0410000000000021</v>
      </c>
      <c r="B29" s="2649" t="str">
        <f>IF(QPS!P38="","",QPS!P38)</f>
        <v>Picado, escarificado y limpieza sobre losa existente</v>
      </c>
      <c r="C29" s="2649" t="str">
        <f>IF(QPS!R38="","",QPS!R38)</f>
        <v>Civil</v>
      </c>
      <c r="D29" s="2660">
        <f>IF(QPS!S38="","",QPS!S38)</f>
        <v>0.61499999999999999</v>
      </c>
      <c r="E29" s="2649" t="str">
        <f>IF(QPS!T38="","",QPS!T38)</f>
        <v>m2</v>
      </c>
      <c r="F29" s="2661">
        <f>IF(QPS!U38="","",QPS!U38)</f>
        <v>13.089360000000001</v>
      </c>
      <c r="G29" s="2661">
        <f>IF(QPS!V38="","",QPS!V38)</f>
        <v>8.049956400000001</v>
      </c>
      <c r="H29" s="2660">
        <f>IF(QPS!AB38="","",QPS!AB38)</f>
        <v>0.68880000000000008</v>
      </c>
      <c r="I29" s="2660">
        <f>IF(QPS!AC38="","",QPS!AC38)</f>
        <v>15</v>
      </c>
      <c r="J29" s="2662">
        <f>IF(QPS!AD38="","",QPS!AD38)</f>
        <v>4.1000000000000002E-2</v>
      </c>
      <c r="K29" s="2663">
        <v>38</v>
      </c>
      <c r="L29" s="2664"/>
      <c r="M29" s="2641"/>
      <c r="N29" s="2641"/>
    </row>
    <row r="30" spans="1:14" ht="17.100000000000001" customHeight="1">
      <c r="A30" s="2652">
        <f>IF(QPS!C40="","",QPS!C40)</f>
        <v>3.01</v>
      </c>
      <c r="B30" s="2653" t="str">
        <f>IF(QPS!P40="","",QPS!P40)</f>
        <v>GENERALES</v>
      </c>
      <c r="C30" s="2653" t="str">
        <f>IF(QPS!R40="","",QPS!R40)</f>
        <v>Mecanica</v>
      </c>
      <c r="D30" s="2654" t="str">
        <f>IF(QPS!S40="","",QPS!S40)</f>
        <v/>
      </c>
      <c r="E30" s="2653" t="str">
        <f>IF(QPS!T40="","",QPS!T40)</f>
        <v/>
      </c>
      <c r="F30" s="2655" t="str">
        <f>IF(QPS!U40="","",QPS!U40)</f>
        <v/>
      </c>
      <c r="G30" s="2655" t="str">
        <f>IF(QPS!V40="","",QPS!V40)</f>
        <v/>
      </c>
      <c r="H30" s="2654" t="str">
        <f>IF(QPS!AB40="","",QPS!AB40)</f>
        <v/>
      </c>
      <c r="I30" s="2654" t="str">
        <f>IF(QPS!AC40="","",QPS!AC40)</f>
        <v/>
      </c>
      <c r="J30" s="2656" t="str">
        <f>IF(QPS!AD40="","",QPS!AD40)</f>
        <v/>
      </c>
      <c r="K30" s="2657">
        <v>40</v>
      </c>
      <c r="L30" s="2658"/>
      <c r="M30" s="2641"/>
      <c r="N30" s="2641"/>
    </row>
    <row r="31" spans="1:14" ht="17.100000000000001" customHeight="1">
      <c r="A31" s="2659" t="str">
        <f>IF(QPS!C41="","",QPS!C41)</f>
        <v>3.01.01</v>
      </c>
      <c r="B31" s="2649" t="str">
        <f>IF(QPS!P41="","",QPS!P41)</f>
        <v>Etiquetado de tuberías</v>
      </c>
      <c r="C31" s="2649" t="str">
        <f>IF(QPS!R41="","",QPS!R41)</f>
        <v>Mecanica</v>
      </c>
      <c r="D31" s="2660">
        <f>IF(QPS!S41="","",QPS!S41)</f>
        <v>1</v>
      </c>
      <c r="E31" s="2649" t="str">
        <f>IF(QPS!T41="","",QPS!T41)</f>
        <v>Glb.</v>
      </c>
      <c r="F31" s="2661">
        <f>IF(QPS!U41="","",QPS!U41)</f>
        <v>2447.404</v>
      </c>
      <c r="G31" s="2661">
        <f>IF(QPS!V41="","",QPS!V41)</f>
        <v>2447.404</v>
      </c>
      <c r="H31" s="2660">
        <f>IF(QPS!AB41="","",QPS!AB41)</f>
        <v>168</v>
      </c>
      <c r="I31" s="2660">
        <f>IF(QPS!AC41="","",QPS!AC41)</f>
        <v>0.1</v>
      </c>
      <c r="J31" s="2662">
        <f>IF(QPS!AD41="","",QPS!AD41)</f>
        <v>10</v>
      </c>
      <c r="K31" s="2663">
        <v>41</v>
      </c>
      <c r="L31" s="2664"/>
      <c r="M31" s="2641"/>
      <c r="N31" s="2641"/>
    </row>
    <row r="32" spans="1:14" ht="17.100000000000001" customHeight="1">
      <c r="A32" s="2659" t="str">
        <f>IF(QPS!C42="","",QPS!C42)</f>
        <v>3.01.02</v>
      </c>
      <c r="B32" s="2649" t="str">
        <f>IF(QPS!P42="","",QPS!P42)</f>
        <v>Limpieza con agua</v>
      </c>
      <c r="C32" s="2649" t="str">
        <f>IF(QPS!R42="","",QPS!R42)</f>
        <v>Mecanica</v>
      </c>
      <c r="D32" s="2660">
        <f>IF(QPS!S42="","",QPS!S42)</f>
        <v>1</v>
      </c>
      <c r="E32" s="2649" t="str">
        <f>IF(QPS!T42="","",QPS!T42)</f>
        <v>Glb.</v>
      </c>
      <c r="F32" s="2661">
        <f>IF(QPS!U42="","",QPS!U42)</f>
        <v>545.48080000000004</v>
      </c>
      <c r="G32" s="2661">
        <f>IF(QPS!V42="","",QPS!V42)</f>
        <v>545.48080000000004</v>
      </c>
      <c r="H32" s="2660">
        <f>IF(QPS!AB42="","",QPS!AB42)</f>
        <v>33.6</v>
      </c>
      <c r="I32" s="2660">
        <f>IF(QPS!AC42="","",QPS!AC42)</f>
        <v>0.5</v>
      </c>
      <c r="J32" s="2662">
        <f>IF(QPS!AD42="","",QPS!AD42)</f>
        <v>2</v>
      </c>
      <c r="K32" s="2663">
        <v>42</v>
      </c>
      <c r="L32" s="2664"/>
      <c r="M32" s="2641"/>
      <c r="N32" s="2641"/>
    </row>
    <row r="33" spans="1:14" ht="17.100000000000001" customHeight="1">
      <c r="A33" s="2659" t="str">
        <f>IF(QPS!C43="","",QPS!C43)</f>
        <v>3.01.03</v>
      </c>
      <c r="B33" s="2649" t="str">
        <f>IF(QPS!P43="","",QPS!P43)</f>
        <v>Pruebas de tuberías</v>
      </c>
      <c r="C33" s="2649" t="str">
        <f>IF(QPS!R43="","",QPS!R43)</f>
        <v>Mecanica</v>
      </c>
      <c r="D33" s="2660">
        <f>IF(QPS!S43="","",QPS!S43)</f>
        <v>1</v>
      </c>
      <c r="E33" s="2649" t="str">
        <f>IF(QPS!T43="","",QPS!T43)</f>
        <v>Glb.</v>
      </c>
      <c r="F33" s="2661">
        <f>IF(QPS!U43="","",QPS!U43)</f>
        <v>890.96160000000009</v>
      </c>
      <c r="G33" s="2661">
        <f>IF(QPS!V43="","",QPS!V43)</f>
        <v>890.96160000000009</v>
      </c>
      <c r="H33" s="2660">
        <f>IF(QPS!AB43="","",QPS!AB43)</f>
        <v>67.2</v>
      </c>
      <c r="I33" s="2660">
        <f>IF(QPS!AC43="","",QPS!AC43)</f>
        <v>0.25</v>
      </c>
      <c r="J33" s="2662">
        <f>IF(QPS!AD43="","",QPS!AD43)</f>
        <v>4</v>
      </c>
      <c r="K33" s="2663">
        <v>43</v>
      </c>
      <c r="L33" s="2664"/>
      <c r="M33" s="2641"/>
      <c r="N33" s="2641"/>
    </row>
    <row r="34" spans="1:14" ht="17.100000000000001" customHeight="1">
      <c r="A34" s="2652">
        <f>IF(QPS!C44="","",QPS!C44)</f>
        <v>3.0199999999999996</v>
      </c>
      <c r="B34" s="2653" t="str">
        <f>IF(QPS!P44="","",QPS!P44)</f>
        <v>Acero de Refuerzo (ASTM A-615 G 60, fy = 420 MPa)</v>
      </c>
      <c r="C34" s="2653" t="str">
        <f>IF(QPS!R44="","",QPS!R44)</f>
        <v>Mecanica</v>
      </c>
      <c r="D34" s="2654" t="str">
        <f>IF(QPS!S44="","",QPS!S44)</f>
        <v/>
      </c>
      <c r="E34" s="2653" t="str">
        <f>IF(QPS!T44="","",QPS!T44)</f>
        <v/>
      </c>
      <c r="F34" s="2655" t="str">
        <f>IF(QPS!U44="","",QPS!U44)</f>
        <v/>
      </c>
      <c r="G34" s="2655" t="str">
        <f>IF(QPS!V44="","",QPS!V44)</f>
        <v/>
      </c>
      <c r="H34" s="2654" t="str">
        <f>IF(QPS!AB44="","",QPS!AB44)</f>
        <v/>
      </c>
      <c r="I34" s="2654" t="str">
        <f>IF(QPS!AC44="","",QPS!AC44)</f>
        <v/>
      </c>
      <c r="J34" s="2656" t="str">
        <f>IF(QPS!AD44="","",QPS!AD44)</f>
        <v/>
      </c>
      <c r="K34" s="2657">
        <v>44</v>
      </c>
      <c r="L34" s="2658"/>
      <c r="M34" s="2641"/>
      <c r="N34" s="2641"/>
    </row>
    <row r="35" spans="1:14" ht="17.100000000000001" customHeight="1">
      <c r="A35" s="2659" t="str">
        <f>IF(QPS!C45="","",QPS!C45)</f>
        <v>3.02.01</v>
      </c>
      <c r="B35" s="2649" t="str">
        <f>IF(QPS!P45="","",QPS!P45)</f>
        <v>Desmontaje y traslado de bombas existentes</v>
      </c>
      <c r="C35" s="2649" t="str">
        <f>IF(QPS!R45="","",QPS!R45)</f>
        <v>Mecanica</v>
      </c>
      <c r="D35" s="2660">
        <f>IF(QPS!S45="","",QPS!S45)</f>
        <v>4</v>
      </c>
      <c r="E35" s="2649" t="str">
        <f>IF(QPS!T45="","",QPS!T45)</f>
        <v>UND</v>
      </c>
      <c r="F35" s="2661">
        <f>IF(QPS!U45="","",QPS!U45)</f>
        <v>434.06479999999999</v>
      </c>
      <c r="G35" s="2661">
        <f>IF(QPS!V45="","",QPS!V45)</f>
        <v>1736.2592</v>
      </c>
      <c r="H35" s="2660">
        <f>IF(QPS!AB45="","",QPS!AB45)</f>
        <v>198.4</v>
      </c>
      <c r="I35" s="2660">
        <f>IF(QPS!AC45="","",QPS!AC45)</f>
        <v>0.5</v>
      </c>
      <c r="J35" s="2662">
        <f>IF(QPS!AD45="","",QPS!AD45)</f>
        <v>8</v>
      </c>
      <c r="K35" s="2663">
        <v>45</v>
      </c>
      <c r="L35" s="2664"/>
      <c r="M35" s="2641"/>
      <c r="N35" s="2641"/>
    </row>
    <row r="36" spans="1:14" ht="17.100000000000001" customHeight="1">
      <c r="A36" s="2652">
        <f>IF(QPS!C46="","",QPS!C46)</f>
        <v>3.03</v>
      </c>
      <c r="B36" s="2653" t="str">
        <f>IF(QPS!P46="","",QPS!P46)</f>
        <v>DESMONTAJE DE TUBERÍAS Y ACCESORIOS EXISTENTES</v>
      </c>
      <c r="C36" s="2653" t="str">
        <f>IF(QPS!R46="","",QPS!R46)</f>
        <v>Mecanica</v>
      </c>
      <c r="D36" s="2654" t="str">
        <f>IF(QPS!S46="","",QPS!S46)</f>
        <v/>
      </c>
      <c r="E36" s="2653" t="str">
        <f>IF(QPS!T46="","",QPS!T46)</f>
        <v/>
      </c>
      <c r="F36" s="2655" t="str">
        <f>IF(QPS!U46="","",QPS!U46)</f>
        <v/>
      </c>
      <c r="G36" s="2655" t="str">
        <f>IF(QPS!V46="","",QPS!V46)</f>
        <v/>
      </c>
      <c r="H36" s="2654" t="str">
        <f>IF(QPS!AB46="","",QPS!AB46)</f>
        <v/>
      </c>
      <c r="I36" s="2654" t="str">
        <f>IF(QPS!AC46="","",QPS!AC46)</f>
        <v/>
      </c>
      <c r="J36" s="2656" t="str">
        <f>IF(QPS!AD46="","",QPS!AD46)</f>
        <v/>
      </c>
      <c r="K36" s="2657">
        <v>46</v>
      </c>
      <c r="L36" s="2658"/>
      <c r="M36" s="2641"/>
      <c r="N36" s="2641"/>
    </row>
    <row r="37" spans="1:14" ht="17.100000000000001" customHeight="1">
      <c r="A37" s="2659" t="str">
        <f>IF(QPS!C47="","",QPS!C47)</f>
        <v>3.03.01</v>
      </c>
      <c r="B37" s="2649" t="str">
        <f>IF(QPS!P47="","",QPS!P47)</f>
        <v>Desmontaje y traslado de tuberías y accesorios existentes</v>
      </c>
      <c r="C37" s="2649" t="str">
        <f>IF(QPS!R47="","",QPS!R47)</f>
        <v>Mecanica</v>
      </c>
      <c r="D37" s="2660">
        <f>IF(QPS!S47="","",QPS!S47)</f>
        <v>1</v>
      </c>
      <c r="E37" s="2649" t="str">
        <f>IF(QPS!T47="","",QPS!T47)</f>
        <v>Glb.</v>
      </c>
      <c r="F37" s="2661">
        <f>IF(QPS!U47="","",QPS!U47)</f>
        <v>1074.9359999999999</v>
      </c>
      <c r="G37" s="2661">
        <f>IF(QPS!V47="","",QPS!V47)</f>
        <v>1074.9359999999999</v>
      </c>
      <c r="H37" s="2660">
        <f>IF(QPS!AB47="","",QPS!AB47)</f>
        <v>112</v>
      </c>
      <c r="I37" s="2660">
        <f>IF(QPS!AC47="","",QPS!AC47)</f>
        <v>0.15</v>
      </c>
      <c r="J37" s="2662">
        <f>IF(QPS!AD47="","",QPS!AD47)</f>
        <v>6.666666666666667</v>
      </c>
      <c r="K37" s="2663">
        <v>47</v>
      </c>
      <c r="L37" s="2664"/>
      <c r="M37" s="2641"/>
      <c r="N37" s="2641"/>
    </row>
    <row r="38" spans="1:14" ht="29.1" customHeight="1">
      <c r="A38" s="2652">
        <f>IF(QPS!C48="","",QPS!C48)</f>
        <v>3.04</v>
      </c>
      <c r="B38" s="2653" t="str">
        <f>IF(QPS!P48="","",QPS!P48)</f>
        <v>MONTAJE E INSTALACIÓN DE BOMBAS DE DOSIFICACIÓN DE FLOCULANTE</v>
      </c>
      <c r="C38" s="2653" t="str">
        <f>IF(QPS!R48="","",QPS!R48)</f>
        <v>Mecanica</v>
      </c>
      <c r="D38" s="2654" t="str">
        <f>IF(QPS!S48="","",QPS!S48)</f>
        <v/>
      </c>
      <c r="E38" s="2653" t="str">
        <f>IF(QPS!T48="","",QPS!T48)</f>
        <v/>
      </c>
      <c r="F38" s="2655" t="str">
        <f>IF(QPS!U48="","",QPS!U48)</f>
        <v/>
      </c>
      <c r="G38" s="2655" t="str">
        <f>IF(QPS!V48="","",QPS!V48)</f>
        <v/>
      </c>
      <c r="H38" s="2654" t="str">
        <f>IF(QPS!AB48="","",QPS!AB48)</f>
        <v/>
      </c>
      <c r="I38" s="2654" t="str">
        <f>IF(QPS!AC48="","",QPS!AC48)</f>
        <v/>
      </c>
      <c r="J38" s="2656" t="str">
        <f>IF(QPS!AD48="","",QPS!AD48)</f>
        <v/>
      </c>
      <c r="K38" s="2657">
        <v>48</v>
      </c>
      <c r="L38" s="2658"/>
      <c r="M38" s="2641"/>
      <c r="N38" s="2641"/>
    </row>
    <row r="39" spans="1:14" ht="17.100000000000001" customHeight="1">
      <c r="A39" s="2659" t="str">
        <f>IF(QPS!C49="","",QPS!C49)</f>
        <v>3.04.01</v>
      </c>
      <c r="B39" s="2649" t="str">
        <f>IF(QPS!P49="","",QPS!P49)</f>
        <v>Montaje e instalación de bomba 1760-PU-33101 - Suministro MY</v>
      </c>
      <c r="C39" s="2649" t="str">
        <f>IF(QPS!R49="","",QPS!R49)</f>
        <v>Mecanica</v>
      </c>
      <c r="D39" s="2660">
        <f>IF(QPS!S49="","",QPS!S49)</f>
        <v>1</v>
      </c>
      <c r="E39" s="2649" t="str">
        <f>IF(QPS!T49="","",QPS!T49)</f>
        <v>UND</v>
      </c>
      <c r="F39" s="2661">
        <f>IF(QPS!U49="","",QPS!U49)</f>
        <v>356.25240000000002</v>
      </c>
      <c r="G39" s="2661">
        <f>IF(QPS!V49="","",QPS!V49)</f>
        <v>356.25240000000002</v>
      </c>
      <c r="H39" s="2660">
        <f>IF(QPS!AB49="","",QPS!AB49)</f>
        <v>32.799999999999997</v>
      </c>
      <c r="I39" s="2660">
        <f>IF(QPS!AC49="","",QPS!AC49)</f>
        <v>1</v>
      </c>
      <c r="J39" s="2662">
        <f>IF(QPS!AD49="","",QPS!AD49)</f>
        <v>1</v>
      </c>
      <c r="K39" s="2663">
        <v>49</v>
      </c>
      <c r="L39" s="2664"/>
      <c r="M39" s="2641"/>
      <c r="N39" s="2641"/>
    </row>
    <row r="40" spans="1:14" ht="17.100000000000001" customHeight="1">
      <c r="A40" s="2659" t="str">
        <f>IF(QPS!C50="","",QPS!C50)</f>
        <v>3.04.02</v>
      </c>
      <c r="B40" s="2649" t="str">
        <f>IF(QPS!P50="","",QPS!P50)</f>
        <v>Montaje e instalación de bomba 1760-PU-33102 - Suministro MY</v>
      </c>
      <c r="C40" s="2649" t="str">
        <f>IF(QPS!R50="","",QPS!R50)</f>
        <v>Mecanica</v>
      </c>
      <c r="D40" s="2660">
        <f>IF(QPS!S50="","",QPS!S50)</f>
        <v>1</v>
      </c>
      <c r="E40" s="2649" t="str">
        <f>IF(QPS!T50="","",QPS!T50)</f>
        <v>UND</v>
      </c>
      <c r="F40" s="2661">
        <f>IF(QPS!U50="","",QPS!U50)</f>
        <v>356.25240000000002</v>
      </c>
      <c r="G40" s="2661">
        <f>IF(QPS!V50="","",QPS!V50)</f>
        <v>356.25240000000002</v>
      </c>
      <c r="H40" s="2660">
        <f>IF(QPS!AB50="","",QPS!AB50)</f>
        <v>32.799999999999997</v>
      </c>
      <c r="I40" s="2660">
        <f>IF(QPS!AC50="","",QPS!AC50)</f>
        <v>1</v>
      </c>
      <c r="J40" s="2662">
        <f>IF(QPS!AD50="","",QPS!AD50)</f>
        <v>1</v>
      </c>
      <c r="K40" s="2663">
        <v>50</v>
      </c>
      <c r="L40" s="2664"/>
      <c r="M40" s="2641"/>
      <c r="N40" s="2641"/>
    </row>
    <row r="41" spans="1:14" ht="17.100000000000001" customHeight="1">
      <c r="A41" s="2659" t="str">
        <f>IF(QPS!C51="","",QPS!C51)</f>
        <v>3.04.03</v>
      </c>
      <c r="B41" s="2649" t="str">
        <f>IF(QPS!P51="","",QPS!P51)</f>
        <v>Montaje e instalación de bomba 1760-PU-33103 - Suministro MY</v>
      </c>
      <c r="C41" s="2649" t="str">
        <f>IF(QPS!R51="","",QPS!R51)</f>
        <v>Mecanica</v>
      </c>
      <c r="D41" s="2660">
        <f>IF(QPS!S51="","",QPS!S51)</f>
        <v>1</v>
      </c>
      <c r="E41" s="2649" t="str">
        <f>IF(QPS!T51="","",QPS!T51)</f>
        <v>UND</v>
      </c>
      <c r="F41" s="2661">
        <f>IF(QPS!U51="","",QPS!U51)</f>
        <v>356.25240000000002</v>
      </c>
      <c r="G41" s="2661">
        <f>IF(QPS!V51="","",QPS!V51)</f>
        <v>356.25240000000002</v>
      </c>
      <c r="H41" s="2660">
        <f>IF(QPS!AB51="","",QPS!AB51)</f>
        <v>32.799999999999997</v>
      </c>
      <c r="I41" s="2660">
        <f>IF(QPS!AC51="","",QPS!AC51)</f>
        <v>1</v>
      </c>
      <c r="J41" s="2662">
        <f>IF(QPS!AD51="","",QPS!AD51)</f>
        <v>1</v>
      </c>
      <c r="K41" s="2663">
        <v>51</v>
      </c>
      <c r="L41" s="2664"/>
      <c r="M41" s="2641"/>
      <c r="N41" s="2641"/>
    </row>
    <row r="42" spans="1:14" ht="17.100000000000001" customHeight="1">
      <c r="A42" s="2659" t="str">
        <f>IF(QPS!C52="","",QPS!C52)</f>
        <v>3.04.04</v>
      </c>
      <c r="B42" s="2649" t="str">
        <f>IF(QPS!P52="","",QPS!P52)</f>
        <v>Montaje e instalación de bomba 1760-PU-33104 - Suministro MY</v>
      </c>
      <c r="C42" s="2649" t="str">
        <f>IF(QPS!R52="","",QPS!R52)</f>
        <v>Mecanica</v>
      </c>
      <c r="D42" s="2660">
        <f>IF(QPS!S52="","",QPS!S52)</f>
        <v>1</v>
      </c>
      <c r="E42" s="2649" t="str">
        <f>IF(QPS!T52="","",QPS!T52)</f>
        <v>UND</v>
      </c>
      <c r="F42" s="2661">
        <f>IF(QPS!U52="","",QPS!U52)</f>
        <v>356.25240000000002</v>
      </c>
      <c r="G42" s="2661">
        <f>IF(QPS!V52="","",QPS!V52)</f>
        <v>356.25240000000002</v>
      </c>
      <c r="H42" s="2660">
        <f>IF(QPS!AB52="","",QPS!AB52)</f>
        <v>32.799999999999997</v>
      </c>
      <c r="I42" s="2660">
        <f>IF(QPS!AC52="","",QPS!AC52)</f>
        <v>1</v>
      </c>
      <c r="J42" s="2662">
        <f>IF(QPS!AD52="","",QPS!AD52)</f>
        <v>1</v>
      </c>
      <c r="K42" s="2663">
        <v>52</v>
      </c>
      <c r="L42" s="2664"/>
      <c r="M42" s="2641"/>
      <c r="N42" s="2641"/>
    </row>
    <row r="43" spans="1:14" ht="17.100000000000001" customHeight="1">
      <c r="A43" s="2659" t="str">
        <f>IF(QPS!C53="","",QPS!C53)</f>
        <v>3.04.05</v>
      </c>
      <c r="B43" s="2649" t="str">
        <f>IF(QPS!P53="","",QPS!P53)</f>
        <v>Montaje e instalación de bomba 1760-PU-33105 - Suministro MY</v>
      </c>
      <c r="C43" s="2649" t="str">
        <f>IF(QPS!R53="","",QPS!R53)</f>
        <v>Mecanica</v>
      </c>
      <c r="D43" s="2660">
        <f>IF(QPS!S53="","",QPS!S53)</f>
        <v>1</v>
      </c>
      <c r="E43" s="2649" t="str">
        <f>IF(QPS!T53="","",QPS!T53)</f>
        <v>UND</v>
      </c>
      <c r="F43" s="2661">
        <f>IF(QPS!U53="","",QPS!U53)</f>
        <v>356.25240000000002</v>
      </c>
      <c r="G43" s="2661">
        <f>IF(QPS!V53="","",QPS!V53)</f>
        <v>356.25240000000002</v>
      </c>
      <c r="H43" s="2660">
        <f>IF(QPS!AB53="","",QPS!AB53)</f>
        <v>32.799999999999997</v>
      </c>
      <c r="I43" s="2660">
        <f>IF(QPS!AC53="","",QPS!AC53)</f>
        <v>1</v>
      </c>
      <c r="J43" s="2662">
        <f>IF(QPS!AD53="","",QPS!AD53)</f>
        <v>1</v>
      </c>
      <c r="K43" s="2663">
        <v>53</v>
      </c>
      <c r="L43" s="2664"/>
      <c r="M43" s="2641"/>
      <c r="N43" s="2641"/>
    </row>
    <row r="44" spans="1:14" ht="29.1" customHeight="1">
      <c r="A44" s="2652">
        <f>IF(QPS!C54="","",QPS!C54)</f>
        <v>3.05</v>
      </c>
      <c r="B44" s="2653" t="str">
        <f>IF(QPS!P54="","",QPS!P54)</f>
        <v>MONTAJE E INSTALACIÓN DE BOMBAS PARA AGUA DE DILUCIÓN</v>
      </c>
      <c r="C44" s="2653" t="str">
        <f>IF(QPS!R54="","",QPS!R54)</f>
        <v>Mecanica</v>
      </c>
      <c r="D44" s="2654" t="str">
        <f>IF(QPS!S54="","",QPS!S54)</f>
        <v/>
      </c>
      <c r="E44" s="2653" t="str">
        <f>IF(QPS!T54="","",QPS!T54)</f>
        <v/>
      </c>
      <c r="F44" s="2655" t="str">
        <f>IF(QPS!U54="","",QPS!U54)</f>
        <v/>
      </c>
      <c r="G44" s="2655">
        <f>IF(QPS!V54="","",QPS!V54)</f>
        <v>0</v>
      </c>
      <c r="H44" s="2654" t="str">
        <f>IF(QPS!AB54="","",QPS!AB54)</f>
        <v/>
      </c>
      <c r="I44" s="2654" t="str">
        <f>IF(QPS!AC54="","",QPS!AC54)</f>
        <v/>
      </c>
      <c r="J44" s="2656" t="str">
        <f>IF(QPS!AD54="","",QPS!AD54)</f>
        <v/>
      </c>
      <c r="K44" s="2657">
        <v>54</v>
      </c>
      <c r="L44" s="2658"/>
      <c r="M44" s="2641"/>
      <c r="N44" s="2641"/>
    </row>
    <row r="45" spans="1:14" ht="17.100000000000001" customHeight="1">
      <c r="A45" s="2659" t="str">
        <f>IF(QPS!C55="","",QPS!C55)</f>
        <v>3.05.01</v>
      </c>
      <c r="B45" s="2649" t="str">
        <f>IF(QPS!P55="","",QPS!P55)</f>
        <v>Montaje e instalación de bomba 1760-PU-33001 - Suministro MY</v>
      </c>
      <c r="C45" s="2649" t="str">
        <f>IF(QPS!R55="","",QPS!R55)</f>
        <v>Mecanica</v>
      </c>
      <c r="D45" s="2660">
        <f>IF(QPS!S55="","",QPS!S55)</f>
        <v>1</v>
      </c>
      <c r="E45" s="2649" t="str">
        <f>IF(QPS!T55="","",QPS!T55)</f>
        <v>UND</v>
      </c>
      <c r="F45" s="2661">
        <f>IF(QPS!U55="","",QPS!U55)</f>
        <v>356.25240000000002</v>
      </c>
      <c r="G45" s="2661">
        <f>IF(QPS!V55="","",QPS!V55)</f>
        <v>356.25240000000002</v>
      </c>
      <c r="H45" s="2660">
        <f>IF(QPS!AB55="","",QPS!AB55)</f>
        <v>32.799999999999997</v>
      </c>
      <c r="I45" s="2660">
        <f>IF(QPS!AC55="","",QPS!AC55)</f>
        <v>1</v>
      </c>
      <c r="J45" s="2662">
        <f>IF(QPS!AD55="","",QPS!AD55)</f>
        <v>1</v>
      </c>
      <c r="K45" s="2663">
        <v>55</v>
      </c>
      <c r="L45" s="2664"/>
      <c r="M45" s="2641"/>
      <c r="N45" s="2641"/>
    </row>
    <row r="46" spans="1:14" ht="17.100000000000001" customHeight="1">
      <c r="A46" s="2659" t="str">
        <f>IF(QPS!C56="","",QPS!C56)</f>
        <v>3.05.02</v>
      </c>
      <c r="B46" s="2649" t="str">
        <f>IF(QPS!P56="","",QPS!P56)</f>
        <v>Montaje e instalación de bomba 1760-PU-33002 - Suministro MY</v>
      </c>
      <c r="C46" s="2649" t="str">
        <f>IF(QPS!R56="","",QPS!R56)</f>
        <v>Mecanica</v>
      </c>
      <c r="D46" s="2660">
        <f>IF(QPS!S56="","",QPS!S56)</f>
        <v>1</v>
      </c>
      <c r="E46" s="2649" t="str">
        <f>IF(QPS!T56="","",QPS!T56)</f>
        <v>UND</v>
      </c>
      <c r="F46" s="2661">
        <f>IF(QPS!U56="","",QPS!U56)</f>
        <v>356.25240000000002</v>
      </c>
      <c r="G46" s="2661">
        <f>IF(QPS!V56="","",QPS!V56)</f>
        <v>356.25240000000002</v>
      </c>
      <c r="H46" s="2660">
        <f>IF(QPS!AB56="","",QPS!AB56)</f>
        <v>32.799999999999997</v>
      </c>
      <c r="I46" s="2660">
        <f>IF(QPS!AC56="","",QPS!AC56)</f>
        <v>1</v>
      </c>
      <c r="J46" s="2662">
        <f>IF(QPS!AD56="","",QPS!AD56)</f>
        <v>1</v>
      </c>
      <c r="K46" s="2663">
        <v>56</v>
      </c>
      <c r="L46" s="2664"/>
      <c r="M46" s="2641"/>
      <c r="N46" s="2641"/>
    </row>
    <row r="47" spans="1:14" ht="29.1" customHeight="1">
      <c r="A47" s="2652">
        <f>IF(QPS!C57="","",QPS!C57)</f>
        <v>3.06</v>
      </c>
      <c r="B47" s="2653" t="str">
        <f>IF(QPS!P57="","",QPS!P57)</f>
        <v>MONTAJE DE TUBERÍAS Y ACCESORIOS - SISTEMA DE FLOCULANTE Y DILUCIÓN</v>
      </c>
      <c r="C47" s="2653" t="str">
        <f>IF(QPS!R57="","",QPS!R57)</f>
        <v>Mecanica</v>
      </c>
      <c r="D47" s="2654" t="str">
        <f>IF(QPS!S57="","",QPS!S57)</f>
        <v/>
      </c>
      <c r="E47" s="2653" t="str">
        <f>IF(QPS!T57="","",QPS!T57)</f>
        <v/>
      </c>
      <c r="F47" s="2655" t="str">
        <f>IF(QPS!U57="","",QPS!U57)</f>
        <v/>
      </c>
      <c r="G47" s="2655" t="str">
        <f>IF(QPS!V57="","",QPS!V57)</f>
        <v/>
      </c>
      <c r="H47" s="2654" t="str">
        <f>IF(QPS!AB57="","",QPS!AB57)</f>
        <v/>
      </c>
      <c r="I47" s="2654" t="str">
        <f>IF(QPS!AC57="","",QPS!AC57)</f>
        <v/>
      </c>
      <c r="J47" s="2656" t="str">
        <f>IF(QPS!AD57="","",QPS!AD57)</f>
        <v/>
      </c>
      <c r="K47" s="2657">
        <v>57</v>
      </c>
      <c r="L47" s="2658"/>
      <c r="M47" s="2641"/>
      <c r="N47" s="2641"/>
    </row>
    <row r="48" spans="1:14" ht="41.1" customHeight="1">
      <c r="A48" s="2665" t="s">
        <v>1477</v>
      </c>
      <c r="B48" s="2666" t="s">
        <v>1464</v>
      </c>
      <c r="C48" s="2666" t="str">
        <f>QPS!R59</f>
        <v>Mecanica</v>
      </c>
      <c r="D48" s="2667">
        <f>QPS!S59</f>
        <v>312</v>
      </c>
      <c r="E48" s="2666" t="str">
        <f>QPS!T59</f>
        <v>m</v>
      </c>
      <c r="F48" s="2668">
        <f t="shared" ref="F48:F53" si="0">IFERROR(G48/D48,"")</f>
        <v>55.924005173992683</v>
      </c>
      <c r="G48" s="2668">
        <f>QPS!V59+QPS!V61+QPS!V63+QPS!V64+QPS!V66+QPS!V68+QPS!V70+QPS!V72+QPS!V95+QPS!V123+QPS!V124+QPS!V125+QPS!V126+QPS!V127+QPS!V128</f>
        <v>17448.289614285717</v>
      </c>
      <c r="H48" s="2667">
        <f>QPS!AB59+QPS!AB61+QPS!AB63+QPS!AB64+QPS!AB66+QPS!AB68+QPS!AB70+QPS!AB72+QPS!AB95+QPS!AB123+QPS!AB124+QPS!AB125+QPS!AB126+QPS!AB127+QPS!AB128</f>
        <v>964.20000000000016</v>
      </c>
      <c r="I48" s="2667"/>
      <c r="J48" s="2669">
        <f>QPS!AD59+QPS!AD61+QPS!AD63+QPS!AD64+QPS!AD66+QPS!AD68+QPS!AD70+QPS!AD72+QPS!AD95+QPS!AD123+QPS!AD124+QPS!AD125+QPS!AD126+QPS!AD127+QPS!AD128</f>
        <v>41.083333333333336</v>
      </c>
      <c r="K48" s="2670" t="s">
        <v>1465</v>
      </c>
      <c r="L48" s="2671" t="s">
        <v>1477</v>
      </c>
      <c r="M48" s="2641"/>
      <c r="N48" s="2641"/>
    </row>
    <row r="49" spans="1:14" ht="41.1" customHeight="1">
      <c r="A49" s="2672" t="s">
        <v>1478</v>
      </c>
      <c r="B49" s="2673" t="s">
        <v>1466</v>
      </c>
      <c r="C49" s="2673" t="str">
        <f>QPS!R60</f>
        <v>Mecanica</v>
      </c>
      <c r="D49" s="2674">
        <f>QPS!S60</f>
        <v>23.5</v>
      </c>
      <c r="E49" s="2673" t="str">
        <f>QPS!T60</f>
        <v>m</v>
      </c>
      <c r="F49" s="2675">
        <f t="shared" si="0"/>
        <v>124.75145575481255</v>
      </c>
      <c r="G49" s="2675">
        <f>QPS!V60+QPS!V62+QPS!V65+QPS!V67+QPS!V69+QPS!V71+QPS!V73+QPS!V74+QPS!V96</f>
        <v>2931.6592102380951</v>
      </c>
      <c r="H49" s="2674">
        <f>QPS!AB60+QPS!AB62+QPS!AB65+QPS!AB67+QPS!AB69+QPS!AB71+QPS!AB73+QPS!AB74+QPS!AB96</f>
        <v>190.38714285714286</v>
      </c>
      <c r="I49" s="2674"/>
      <c r="J49" s="2676">
        <f>QPS!AD60+QPS!AD62+QPS!AD65+QPS!AD67+QPS!AD69+QPS!AD71+QPS!AD73+QPS!AD74+QPS!AD96</f>
        <v>8.1446428571428573</v>
      </c>
      <c r="K49" s="2677" t="s">
        <v>1467</v>
      </c>
      <c r="L49" s="2678" t="s">
        <v>1478</v>
      </c>
      <c r="M49" s="2641"/>
      <c r="N49" s="2641"/>
    </row>
    <row r="50" spans="1:14" ht="41.1" customHeight="1">
      <c r="A50" s="2679" t="s">
        <v>1479</v>
      </c>
      <c r="B50" s="2680" t="s">
        <v>1468</v>
      </c>
      <c r="C50" s="2680" t="str">
        <f>QPS!R76</f>
        <v>Mecanica</v>
      </c>
      <c r="D50" s="2681">
        <f>QPS!S76</f>
        <v>6</v>
      </c>
      <c r="E50" s="2680" t="str">
        <f>QPS!T76</f>
        <v>m</v>
      </c>
      <c r="F50" s="2682">
        <f t="shared" si="0"/>
        <v>452.01250033333332</v>
      </c>
      <c r="G50" s="2682">
        <f>QPS!V76+QPS!V83+QPS!V87+QPS!V91+QPS!V100+QPS!V104+QPS!V114</f>
        <v>2712.075002</v>
      </c>
      <c r="H50" s="2681">
        <f>QPS!AB76+QPS!AB83+QPS!AB87+QPS!AB91+QPS!AB100+QPS!AB104+QPS!AB114</f>
        <v>140.00399999999999</v>
      </c>
      <c r="I50" s="2681"/>
      <c r="J50" s="2683">
        <f>QPS!AD76+QPS!AD83+QPS!AD87+QPS!AD91+QPS!AD100+QPS!AD104+QPS!AD114</f>
        <v>6.5050000000000008</v>
      </c>
      <c r="K50" s="2684" t="s">
        <v>1469</v>
      </c>
      <c r="L50" s="2685" t="s">
        <v>1479</v>
      </c>
      <c r="M50" s="2641"/>
      <c r="N50" s="2641"/>
    </row>
    <row r="51" spans="1:14" ht="53.1" customHeight="1">
      <c r="A51" s="2686" t="s">
        <v>1480</v>
      </c>
      <c r="B51" s="2687" t="s">
        <v>1470</v>
      </c>
      <c r="C51" s="2687" t="str">
        <f>QPS!R77</f>
        <v>Mecanica</v>
      </c>
      <c r="D51" s="2688">
        <f>QPS!S77</f>
        <v>54</v>
      </c>
      <c r="E51" s="2687" t="str">
        <f>QPS!T77</f>
        <v>m</v>
      </c>
      <c r="F51" s="2689">
        <f t="shared" si="0"/>
        <v>170.07657300176365</v>
      </c>
      <c r="G51" s="2689">
        <f>QPS!V77+QPS!V80+QPS!V84+QPS!V88+QPS!V92+QPS!V97+QPS!V101+QPS!V105+QPS!V110+QPS!V111+QPS!V115+QPS!V118+QPS!V119+QPS!V120+QPS!V121+QPS!V122</f>
        <v>9184.1349420952374</v>
      </c>
      <c r="H51" s="2688">
        <f>QPS!AB77+QPS!AB80+QPS!AB84+QPS!AB88+QPS!AB92+QPS!AB97+QPS!AB101+QPS!AB105+QPS!AB110+QPS!AB111+QPS!AB115+QPS!AB118+QPS!AB119+QPS!AB120+QPS!AB121+QPS!AB122</f>
        <v>407.54133333333345</v>
      </c>
      <c r="I51" s="2688"/>
      <c r="J51" s="2690">
        <f>QPS!AD77+QPS!AD80+QPS!AD84+QPS!AD88+QPS!AD92+QPS!AD97+QPS!AD101+QPS!AD105+QPS!AD110+QPS!AD111+QPS!AD115+QPS!AD118+QPS!AD119+QPS!AD120+QPS!AD121+QPS!AD122</f>
        <v>16.459999999999997</v>
      </c>
      <c r="K51" s="2691" t="s">
        <v>1471</v>
      </c>
      <c r="L51" s="2692" t="s">
        <v>1480</v>
      </c>
      <c r="M51" s="2641"/>
      <c r="N51" s="2641"/>
    </row>
    <row r="52" spans="1:14" ht="53.1" customHeight="1">
      <c r="A52" s="2693" t="s">
        <v>1481</v>
      </c>
      <c r="B52" s="2694" t="s">
        <v>1472</v>
      </c>
      <c r="C52" s="2694" t="str">
        <f>QPS!R78</f>
        <v>Mecanica</v>
      </c>
      <c r="D52" s="2695">
        <f>QPS!S78</f>
        <v>42</v>
      </c>
      <c r="E52" s="2694" t="str">
        <f>QPS!T78</f>
        <v>m</v>
      </c>
      <c r="F52" s="2696">
        <f t="shared" si="0"/>
        <v>226.39886069160997</v>
      </c>
      <c r="G52" s="2696">
        <f>QPS!V78+QPS!V81+QPS!V85+QPS!V89+QPS!V93+QPS!V98+QPS!V102+QPS!V106+QPS!V109+QPS!V112+QPS!V116</f>
        <v>9508.7521490476192</v>
      </c>
      <c r="H52" s="2695">
        <f>QPS!AB78+QPS!AB81+QPS!AB85+QPS!AB89+QPS!AB93+QPS!AB98+QPS!AB102+QPS!AB106+QPS!AB109+QPS!AB112+QPS!AB116</f>
        <v>364.07523809523809</v>
      </c>
      <c r="I52" s="2695"/>
      <c r="J52" s="2697">
        <f>QPS!AD78+QPS!AD81+QPS!AD85+QPS!AD89+QPS!AD93+QPS!AD98+QPS!AD102+QPS!AD106+QPS!AD109+QPS!AD112+QPS!AD116</f>
        <v>15.436904761904762</v>
      </c>
      <c r="K52" s="2698" t="s">
        <v>1473</v>
      </c>
      <c r="L52" s="2699" t="s">
        <v>1481</v>
      </c>
      <c r="M52" s="2641"/>
      <c r="N52" s="2641"/>
    </row>
    <row r="53" spans="1:14" ht="53.1" customHeight="1">
      <c r="A53" s="2700" t="s">
        <v>1482</v>
      </c>
      <c r="B53" s="2701" t="s">
        <v>1474</v>
      </c>
      <c r="C53" s="2701" t="str">
        <f>QPS!R79</f>
        <v>Mecanica</v>
      </c>
      <c r="D53" s="2702">
        <f>QPS!S79</f>
        <v>552</v>
      </c>
      <c r="E53" s="2701" t="str">
        <f>QPS!T79</f>
        <v>m</v>
      </c>
      <c r="F53" s="2703">
        <f t="shared" si="0"/>
        <v>56.411667627501728</v>
      </c>
      <c r="G53" s="2703">
        <f>QPS!V79+QPS!V82+QPS!V86+QPS!V90+QPS!V94+QPS!V99+QPS!V103+QPS!V107+QPS!V108+QPS!V113+QPS!V117</f>
        <v>31139.240530380954</v>
      </c>
      <c r="H53" s="2702">
        <f>QPS!AB79+QPS!AB82+QPS!AB86+QPS!AB90+QPS!AB94+QPS!AB99+QPS!AB103+QPS!AB107+QPS!AB108+QPS!AB113+QPS!AB117</f>
        <v>886.01504761904755</v>
      </c>
      <c r="I53" s="2702"/>
      <c r="J53" s="2704">
        <f>QPS!AD79+QPS!AD82+QPS!AD86+QPS!AD90+QPS!AD94+QPS!AD99+QPS!AD103+QPS!AD107+QPS!AD108+QPS!AD113+QPS!AD117</f>
        <v>36.497380952380951</v>
      </c>
      <c r="K53" s="2705" t="s">
        <v>1473</v>
      </c>
      <c r="L53" s="2706" t="s">
        <v>1482</v>
      </c>
      <c r="M53" s="2641"/>
      <c r="N53" s="2641"/>
    </row>
    <row r="54" spans="1:14" ht="29.1" customHeight="1">
      <c r="A54" s="2652">
        <f>IF(QPS!C129="","",QPS!C129)</f>
        <v>3.07</v>
      </c>
      <c r="B54" s="2653" t="str">
        <f>IF(QPS!P129="","",QPS!P129)</f>
        <v>TIE-IN MECÁNICO - TANQUES DE ALMACENAMIENTO DE FLOCULANTE</v>
      </c>
      <c r="C54" s="2653" t="str">
        <f>IF(QPS!R129="","",QPS!R129)</f>
        <v>Mecanica</v>
      </c>
      <c r="D54" s="2654" t="str">
        <f>IF(QPS!S129="","",QPS!S129)</f>
        <v/>
      </c>
      <c r="E54" s="2653" t="str">
        <f>IF(QPS!T129="","",QPS!T129)</f>
        <v/>
      </c>
      <c r="F54" s="2655" t="str">
        <f>IF(QPS!U129="","",QPS!U129)</f>
        <v/>
      </c>
      <c r="G54" s="2655" t="str">
        <f>IF(QPS!V129="","",QPS!V129)</f>
        <v/>
      </c>
      <c r="H54" s="2654" t="str">
        <f>IF(QPS!AB129="","",QPS!AB129)</f>
        <v/>
      </c>
      <c r="I54" s="2654" t="str">
        <f>IF(QPS!AC129="","",QPS!AC129)</f>
        <v/>
      </c>
      <c r="J54" s="2656" t="str">
        <f>IF(QPS!AD129="","",QPS!AD129)</f>
        <v/>
      </c>
      <c r="K54" s="2657">
        <v>129</v>
      </c>
      <c r="L54" s="2658"/>
      <c r="M54" s="2641"/>
      <c r="N54" s="2641"/>
    </row>
    <row r="55" spans="1:14" ht="17.100000000000001" customHeight="1">
      <c r="A55" s="2659" t="str">
        <f>IF(QPS!C130="","",QPS!C130)</f>
        <v>3.07.01</v>
      </c>
      <c r="B55" s="2649" t="str">
        <f>IF(QPS!P130="","",QPS!P130)</f>
        <v>Aplicación de Tie-In M-001</v>
      </c>
      <c r="C55" s="2649" t="str">
        <f>IF(QPS!R130="","",QPS!R130)</f>
        <v>Mecanica</v>
      </c>
      <c r="D55" s="2660">
        <f>IF(QPS!S130="","",QPS!S130)</f>
        <v>1</v>
      </c>
      <c r="E55" s="2649" t="str">
        <f>IF(QPS!T130="","",QPS!T130)</f>
        <v>Glb.</v>
      </c>
      <c r="F55" s="2661">
        <f>IF(QPS!U130="","",QPS!U130)</f>
        <v>1092.0400000000002</v>
      </c>
      <c r="G55" s="2661">
        <f>IF(QPS!V130="","",QPS!V130)</f>
        <v>1092.0400000000002</v>
      </c>
      <c r="H55" s="2660">
        <f>IF(QPS!AB130="","",QPS!AB130)</f>
        <v>112</v>
      </c>
      <c r="I55" s="2660">
        <f>IF(QPS!AC130="","",QPS!AC130)</f>
        <v>0.5</v>
      </c>
      <c r="J55" s="2662">
        <f>IF(QPS!AD130="","",QPS!AD130)</f>
        <v>2</v>
      </c>
      <c r="K55" s="2663">
        <v>130</v>
      </c>
      <c r="L55" s="2664"/>
      <c r="M55" s="2641"/>
      <c r="N55" s="2641"/>
    </row>
    <row r="56" spans="1:14" ht="17.100000000000001" customHeight="1">
      <c r="A56" s="2659" t="str">
        <f>IF(QPS!C131="","",QPS!C131)</f>
        <v>3.07.02</v>
      </c>
      <c r="B56" s="2649" t="str">
        <f>IF(QPS!P131="","",QPS!P131)</f>
        <v>Aplicación de Tie-In M-002</v>
      </c>
      <c r="C56" s="2649" t="str">
        <f>IF(QPS!R131="","",QPS!R131)</f>
        <v>Mecanica</v>
      </c>
      <c r="D56" s="2660">
        <f>IF(QPS!S131="","",QPS!S131)</f>
        <v>1</v>
      </c>
      <c r="E56" s="2649" t="str">
        <f>IF(QPS!T131="","",QPS!T131)</f>
        <v>Glb.</v>
      </c>
      <c r="F56" s="2661">
        <f>IF(QPS!U131="","",QPS!U131)</f>
        <v>1092.0400000000002</v>
      </c>
      <c r="G56" s="2661">
        <f>IF(QPS!V131="","",QPS!V131)</f>
        <v>1092.0400000000002</v>
      </c>
      <c r="H56" s="2660">
        <f>IF(QPS!AB131="","",QPS!AB131)</f>
        <v>112</v>
      </c>
      <c r="I56" s="2660">
        <f>IF(QPS!AC131="","",QPS!AC131)</f>
        <v>0.5</v>
      </c>
      <c r="J56" s="2662">
        <f>IF(QPS!AD131="","",QPS!AD131)</f>
        <v>2</v>
      </c>
      <c r="K56" s="2663">
        <v>131</v>
      </c>
      <c r="L56" s="2664"/>
      <c r="M56" s="2641"/>
      <c r="N56" s="2641"/>
    </row>
    <row r="57" spans="1:14" ht="17.100000000000001" customHeight="1">
      <c r="A57" s="2659" t="str">
        <f>IF(QPS!C132="","",QPS!C132)</f>
        <v>3.07.03</v>
      </c>
      <c r="B57" s="2649" t="str">
        <f>IF(QPS!P132="","",QPS!P132)</f>
        <v>SUMINISTRO Y MONTAJE DE FLG SO 150# RF STL A105 - 4" - AA1B</v>
      </c>
      <c r="C57" s="2649" t="str">
        <f>IF(QPS!R132="","",QPS!R132)</f>
        <v>Mecanica</v>
      </c>
      <c r="D57" s="2660">
        <f>IF(QPS!S132="","",QPS!S132)</f>
        <v>2</v>
      </c>
      <c r="E57" s="2649" t="str">
        <f>IF(QPS!T132="","",QPS!T132)</f>
        <v>UND</v>
      </c>
      <c r="F57" s="2661">
        <f>IF(QPS!U132="","",QPS!U132)</f>
        <v>65.42062285714286</v>
      </c>
      <c r="G57" s="2661">
        <f>IF(QPS!V132="","",QPS!V132)</f>
        <v>130.84124571428572</v>
      </c>
      <c r="H57" s="2660">
        <f>IF(QPS!AB132="","",QPS!AB132)</f>
        <v>9.9200000000000017</v>
      </c>
      <c r="I57" s="2660">
        <f>IF(QPS!AC132="","",QPS!AC132)</f>
        <v>5</v>
      </c>
      <c r="J57" s="2662">
        <f>IF(QPS!AD132="","",QPS!AD132)</f>
        <v>0.4</v>
      </c>
      <c r="K57" s="2663">
        <v>132</v>
      </c>
      <c r="L57" s="2664"/>
      <c r="M57" s="2641"/>
      <c r="N57" s="2641"/>
    </row>
    <row r="58" spans="1:14" ht="17.100000000000001" customHeight="1">
      <c r="A58" s="2652">
        <f>IF(QPS!C177="","",QPS!C177)</f>
        <v>4.03</v>
      </c>
      <c r="B58" s="2653" t="str">
        <f>IF(QPS!P177="","",QPS!P177)</f>
        <v>MODIFICACIÓN E INSTALACIÓN DE EQUIPOS ELECTRICOS</v>
      </c>
      <c r="C58" s="2653" t="str">
        <f>IF(QPS!R177="","",QPS!R177)</f>
        <v>Electrica</v>
      </c>
      <c r="D58" s="2654" t="str">
        <f>IF(QPS!S177="","",QPS!S177)</f>
        <v/>
      </c>
      <c r="E58" s="2653" t="str">
        <f>IF(QPS!T177="","",QPS!T177)</f>
        <v/>
      </c>
      <c r="F58" s="2655" t="str">
        <f>IF(QPS!U177="","",QPS!U177)</f>
        <v/>
      </c>
      <c r="G58" s="2655" t="str">
        <f>IF(QPS!V177="","",QPS!V177)</f>
        <v/>
      </c>
      <c r="H58" s="2654" t="str">
        <f>IF(QPS!AB177="","",QPS!AB177)</f>
        <v/>
      </c>
      <c r="I58" s="2654" t="str">
        <f>IF(QPS!AC177="","",QPS!AC177)</f>
        <v/>
      </c>
      <c r="J58" s="2656" t="str">
        <f>IF(QPS!AD177="","",QPS!AD177)</f>
        <v/>
      </c>
      <c r="K58" s="2657">
        <v>177</v>
      </c>
      <c r="L58" s="2658"/>
      <c r="M58" s="2641"/>
      <c r="N58" s="2641"/>
    </row>
    <row r="59" spans="1:14" ht="29.1" customHeight="1">
      <c r="A59" s="2659" t="str">
        <f>IF(QPS!C178="","",QPS!C178)</f>
        <v>4.03.01</v>
      </c>
      <c r="B59" s="2649" t="str">
        <f>IF(QPS!P178="","",QPS!P178)</f>
        <v>Montaje e instalación de cubículo arrancador NEMA size 2m 480 V, 25HP, 3F, 60 Hz. - Size 2</v>
      </c>
      <c r="C59" s="2649" t="str">
        <f>IF(QPS!R178="","",QPS!R178)</f>
        <v>Electrica</v>
      </c>
      <c r="D59" s="2660">
        <f>IF(QPS!S178="","",QPS!S178)</f>
        <v>2</v>
      </c>
      <c r="E59" s="2649" t="str">
        <f>IF(QPS!T178="","",QPS!T178)</f>
        <v>UND</v>
      </c>
      <c r="F59" s="2661">
        <f>IF(QPS!U178="","",QPS!U178)</f>
        <v>639.7672</v>
      </c>
      <c r="G59" s="2661">
        <f>IF(QPS!V178="","",QPS!V178)</f>
        <v>1279.5344</v>
      </c>
      <c r="H59" s="2660">
        <f>IF(QPS!AB178="","",QPS!AB178)</f>
        <v>99.2</v>
      </c>
      <c r="I59" s="2660">
        <f>IF(QPS!AC178="","",QPS!AC178)</f>
        <v>0.5</v>
      </c>
      <c r="J59" s="2662">
        <f>IF(QPS!AD178="","",QPS!AD178)</f>
        <v>4</v>
      </c>
      <c r="K59" s="2663">
        <v>178</v>
      </c>
      <c r="L59" s="2664"/>
      <c r="M59" s="2641"/>
      <c r="N59" s="2641"/>
    </row>
    <row r="60" spans="1:14" ht="65.099999999999994" customHeight="1">
      <c r="A60" s="2659" t="str">
        <f>IF(QPS!C179="","",QPS!C179)</f>
        <v>4.03.02</v>
      </c>
      <c r="B60" s="2649" t="str">
        <f>IF(QPS!P179="","",QPS!P179)</f>
        <v>Suministro, montaje e instalacion de caja de conexiones de 500x400x150 mm, NEMA 4, 100A, 3F, ANSI 61, uso exterior Incluye: 
- Kit de barras de cobre de 100 A.
- Bornes de repartición aislante.
- Protección contra contactos directos - 500x400x150 mm</v>
      </c>
      <c r="C60" s="2649" t="str">
        <f>IF(QPS!R179="","",QPS!R179)</f>
        <v>Electrica</v>
      </c>
      <c r="D60" s="2660">
        <f>IF(QPS!S179="","",QPS!S179)</f>
        <v>7</v>
      </c>
      <c r="E60" s="2649" t="str">
        <f>IF(QPS!T179="","",QPS!T179)</f>
        <v>UND</v>
      </c>
      <c r="F60" s="2661">
        <f>IF(QPS!U179="","",QPS!U179)</f>
        <v>454.64017142857136</v>
      </c>
      <c r="G60" s="2661">
        <f>IF(QPS!V179="","",QPS!V179)</f>
        <v>3182.4811999999997</v>
      </c>
      <c r="H60" s="2660">
        <f>IF(QPS!AB179="","",QPS!AB179)</f>
        <v>117.6</v>
      </c>
      <c r="I60" s="2660">
        <f>IF(QPS!AC179="","",QPS!AC179)</f>
        <v>1</v>
      </c>
      <c r="J60" s="2662">
        <f>IF(QPS!AD179="","",QPS!AD179)</f>
        <v>7</v>
      </c>
      <c r="K60" s="2663">
        <v>179</v>
      </c>
      <c r="L60" s="2664"/>
      <c r="M60" s="2641"/>
      <c r="N60" s="2641"/>
    </row>
    <row r="61" spans="1:14" ht="149.1" customHeight="1">
      <c r="A61" s="2659" t="str">
        <f>IF(QPS!C180="","",QPS!C180)</f>
        <v>4.03.03</v>
      </c>
      <c r="B61" s="2649" t="str">
        <f>IF(QPS!P180="","",QPS!P180)</f>
        <v>Suministro, montaje e instalacion de botonera de campo, NEMA 4, con placa de identificación e ingreso de cables por la parte inferior. Cuenta con las siguientes botoneras: 
- Botonera de parada de emergencia, color rojo y cabeza redonda tipo hongo, un piloto LED y una botonera JOG). 
TAG: 1760-PU-33001-N
TAG: 1760-PU-33002-N
TAG: 1760-PU-33101-N
TAG: 1760-PU-33102-N
TAG: 1760-PU-33103-N
TAG: 1760-PU-33104-N
TAG: 1760-PU-33105-N</v>
      </c>
      <c r="C61" s="2649" t="str">
        <f>IF(QPS!R180="","",QPS!R180)</f>
        <v>Electrica</v>
      </c>
      <c r="D61" s="2660">
        <f>IF(QPS!S180="","",QPS!S180)</f>
        <v>7</v>
      </c>
      <c r="E61" s="2649" t="str">
        <f>IF(QPS!T180="","",QPS!T180)</f>
        <v>UND</v>
      </c>
      <c r="F61" s="2661">
        <f>IF(QPS!U180="","",QPS!U180)</f>
        <v>215.2116</v>
      </c>
      <c r="G61" s="2661">
        <f>IF(QPS!V180="","",QPS!V180)</f>
        <v>1506.4811999999999</v>
      </c>
      <c r="H61" s="2660">
        <f>IF(QPS!AB180="","",QPS!AB180)</f>
        <v>117.6</v>
      </c>
      <c r="I61" s="2660">
        <f>IF(QPS!AC180="","",QPS!AC180)</f>
        <v>1</v>
      </c>
      <c r="J61" s="2662">
        <f>IF(QPS!AD180="","",QPS!AD180)</f>
        <v>7</v>
      </c>
      <c r="K61" s="2663">
        <v>180</v>
      </c>
      <c r="L61" s="2664"/>
      <c r="M61" s="2641"/>
      <c r="N61" s="2641"/>
    </row>
    <row r="62" spans="1:14" ht="17.100000000000001" customHeight="1">
      <c r="A62" s="2659" t="str">
        <f>IF(QPS!C181="","",QPS!C181)</f>
        <v/>
      </c>
      <c r="B62" s="2649" t="str">
        <f>IF(QPS!P181="","",QPS!P181)</f>
        <v>Viga de acero tipo "H", W4" x 13 lb/pie, e = 7.112 mm, altura = 3.3 m</v>
      </c>
      <c r="C62" s="2649" t="str">
        <f>IF(QPS!R181="","",QPS!R181)</f>
        <v>Electrica</v>
      </c>
      <c r="D62" s="2660">
        <f>IF(QPS!S181="","",QPS!S181)</f>
        <v>1</v>
      </c>
      <c r="E62" s="2649" t="str">
        <f>IF(QPS!T181="","",QPS!T181)</f>
        <v>UND</v>
      </c>
      <c r="F62" s="2661" t="str">
        <f>IF(QPS!U181="","",QPS!U181)</f>
        <v/>
      </c>
      <c r="G62" s="2661">
        <f>IF(QPS!V181="","",QPS!V181)</f>
        <v>0</v>
      </c>
      <c r="H62" s="2660">
        <f>IF(QPS!AB181="","",QPS!AB181)</f>
        <v>0</v>
      </c>
      <c r="I62" s="2660" t="str">
        <f>IF(QPS!AC181="","",QPS!AC181)</f>
        <v/>
      </c>
      <c r="J62" s="2662" t="str">
        <f>IF(QPS!AD181="","",QPS!AD181)</f>
        <v/>
      </c>
      <c r="K62" s="2663">
        <v>181</v>
      </c>
      <c r="L62" s="2664"/>
      <c r="M62" s="2641"/>
      <c r="N62" s="2641"/>
    </row>
    <row r="63" spans="1:14" ht="17.100000000000001" customHeight="1">
      <c r="A63" s="2659" t="str">
        <f>IF(QPS!C182="","",QPS!C182)</f>
        <v/>
      </c>
      <c r="B63" s="2649" t="str">
        <f>IF(QPS!P182="","",QPS!P182)</f>
        <v>Viga de acero tipo "H", W4" x 13 lb/pie, e = 7.112 mm, altura = 1.7 m</v>
      </c>
      <c r="C63" s="2649" t="str">
        <f>IF(QPS!R182="","",QPS!R182)</f>
        <v>Electrica</v>
      </c>
      <c r="D63" s="2660">
        <f>IF(QPS!S182="","",QPS!S182)</f>
        <v>2</v>
      </c>
      <c r="E63" s="2649" t="str">
        <f>IF(QPS!T182="","",QPS!T182)</f>
        <v>UND</v>
      </c>
      <c r="F63" s="2661" t="str">
        <f>IF(QPS!U182="","",QPS!U182)</f>
        <v/>
      </c>
      <c r="G63" s="2661">
        <f>IF(QPS!V182="","",QPS!V182)</f>
        <v>0</v>
      </c>
      <c r="H63" s="2660">
        <f>IF(QPS!AB182="","",QPS!AB182)</f>
        <v>0</v>
      </c>
      <c r="I63" s="2660" t="str">
        <f>IF(QPS!AC182="","",QPS!AC182)</f>
        <v/>
      </c>
      <c r="J63" s="2662" t="str">
        <f>IF(QPS!AD182="","",QPS!AD182)</f>
        <v/>
      </c>
      <c r="K63" s="2663">
        <v>182</v>
      </c>
      <c r="L63" s="2664"/>
      <c r="M63" s="2641"/>
      <c r="N63" s="2641"/>
    </row>
    <row r="64" spans="1:14" ht="29.1" customHeight="1">
      <c r="A64" s="2659" t="str">
        <f>IF(QPS!C183="","",QPS!C183)</f>
        <v/>
      </c>
      <c r="B64" s="2649" t="str">
        <f>IF(QPS!P183="","",QPS!P183)</f>
        <v>Suministro, montaje e instalación de base de concreto para soporte de tableros y bandeja. Sección B, Plano: CRD-DWG-11760-6-33-4302</v>
      </c>
      <c r="C64" s="2649" t="str">
        <f>IF(QPS!R183="","",QPS!R183)</f>
        <v>Electrica</v>
      </c>
      <c r="D64" s="2660">
        <f>IF(QPS!S183="","",QPS!S183)</f>
        <v>1</v>
      </c>
      <c r="E64" s="2649" t="str">
        <f>IF(QPS!T183="","",QPS!T183)</f>
        <v>Glb.</v>
      </c>
      <c r="F64" s="2661" t="str">
        <f>IF(QPS!U183="","",QPS!U183)</f>
        <v/>
      </c>
      <c r="G64" s="2661">
        <f>IF(QPS!V183="","",QPS!V183)</f>
        <v>0</v>
      </c>
      <c r="H64" s="2660">
        <f>IF(QPS!AB183="","",QPS!AB183)</f>
        <v>0</v>
      </c>
      <c r="I64" s="2660" t="str">
        <f>IF(QPS!AC183="","",QPS!AC183)</f>
        <v/>
      </c>
      <c r="J64" s="2662" t="str">
        <f>IF(QPS!AD183="","",QPS!AD183)</f>
        <v/>
      </c>
      <c r="K64" s="2663">
        <v>183</v>
      </c>
      <c r="L64" s="2664"/>
      <c r="M64" s="2641"/>
      <c r="N64" s="2641"/>
    </row>
    <row r="65" spans="1:14" ht="29.1" customHeight="1">
      <c r="A65" s="2652">
        <f>IF(QPS!C184="","",QPS!C184)</f>
        <v>4.04</v>
      </c>
      <c r="B65" s="2653" t="str">
        <f>IF(QPS!P184="","",QPS!P184)</f>
        <v>CONDUCTORES ( INCLUYE TENDIDO, CONEXIONADO, MARCADO Y MEGADO)</v>
      </c>
      <c r="C65" s="2653" t="str">
        <f>IF(QPS!R184="","",QPS!R184)</f>
        <v>Electrica</v>
      </c>
      <c r="D65" s="2654" t="str">
        <f>IF(QPS!S184="","",QPS!S184)</f>
        <v/>
      </c>
      <c r="E65" s="2653" t="str">
        <f>IF(QPS!T184="","",QPS!T184)</f>
        <v/>
      </c>
      <c r="F65" s="2655" t="str">
        <f>IF(QPS!U184="","",QPS!U184)</f>
        <v/>
      </c>
      <c r="G65" s="2655" t="str">
        <f>IF(QPS!V184="","",QPS!V184)</f>
        <v/>
      </c>
      <c r="H65" s="2654" t="str">
        <f>IF(QPS!AB184="","",QPS!AB184)</f>
        <v/>
      </c>
      <c r="I65" s="2654" t="str">
        <f>IF(QPS!AC184="","",QPS!AC184)</f>
        <v/>
      </c>
      <c r="J65" s="2656" t="str">
        <f>IF(QPS!AD184="","",QPS!AD184)</f>
        <v/>
      </c>
      <c r="K65" s="2657">
        <v>184</v>
      </c>
      <c r="L65" s="2658"/>
      <c r="M65" s="2641"/>
      <c r="N65" s="2641"/>
    </row>
    <row r="66" spans="1:14" ht="17.100000000000001" customHeight="1">
      <c r="A66" s="2652" t="str">
        <f>IF(QPS!C185="","",QPS!C185)</f>
        <v>4.04.01</v>
      </c>
      <c r="B66" s="2653" t="str">
        <f>IF(QPS!P185="","",QPS!P185)</f>
        <v>Conductores de baja tensión</v>
      </c>
      <c r="C66" s="2653" t="str">
        <f>IF(QPS!R185="","",QPS!R185)</f>
        <v>Electrica</v>
      </c>
      <c r="D66" s="2654" t="str">
        <f>IF(QPS!S185="","",QPS!S185)</f>
        <v/>
      </c>
      <c r="E66" s="2653" t="str">
        <f>IF(QPS!T185="","",QPS!T185)</f>
        <v/>
      </c>
      <c r="F66" s="2655" t="str">
        <f>IF(QPS!U185="","",QPS!U185)</f>
        <v/>
      </c>
      <c r="G66" s="2655" t="str">
        <f>IF(QPS!V185="","",QPS!V185)</f>
        <v/>
      </c>
      <c r="H66" s="2654" t="str">
        <f>IF(QPS!AB185="","",QPS!AB185)</f>
        <v/>
      </c>
      <c r="I66" s="2654" t="str">
        <f>IF(QPS!AC185="","",QPS!AC185)</f>
        <v/>
      </c>
      <c r="J66" s="2656" t="str">
        <f>IF(QPS!AD185="","",QPS!AD185)</f>
        <v/>
      </c>
      <c r="K66" s="2657">
        <v>185</v>
      </c>
      <c r="L66" s="2658"/>
      <c r="M66" s="2641"/>
      <c r="N66" s="2641"/>
    </row>
    <row r="67" spans="1:14" ht="41.1" customHeight="1">
      <c r="A67" s="2659" t="str">
        <f>IF(QPS!C186="","",QPS!C186)</f>
        <v>4.04.01.01</v>
      </c>
      <c r="B67" s="2649" t="str">
        <f>IF(QPS!P186="","",QPS!P186)</f>
        <v>Suministro, montaje e instalacion de Cable multiconductor tipo XHHW-2, 600V, 90°C, conductor de cobre electrolítico recocido, clase B, aislamiento de polietileno reticulado (XLPE), cubierta externa de PVC. - 1x3c-4 AWG + (T)</v>
      </c>
      <c r="C67" s="2649" t="str">
        <f>IF(QPS!R186="","",QPS!R186)</f>
        <v>Electrica</v>
      </c>
      <c r="D67" s="2660">
        <f>IF(QPS!S186="","",QPS!S186)</f>
        <v>581.46</v>
      </c>
      <c r="E67" s="2649" t="str">
        <f>IF(QPS!T186="","",QPS!T186)</f>
        <v>m.</v>
      </c>
      <c r="F67" s="2661">
        <f>IF(QPS!U186="","",QPS!U186)</f>
        <v>3.7507440000000001</v>
      </c>
      <c r="G67" s="2661">
        <f>IF(QPS!V186="","",QPS!V186)</f>
        <v>2180.9076062400004</v>
      </c>
      <c r="H67" s="2660">
        <f>IF(QPS!AB186="","",QPS!AB186)</f>
        <v>65.123520000000013</v>
      </c>
      <c r="I67" s="2660">
        <f>IF(QPS!AC186="","",QPS!AC186)</f>
        <v>150</v>
      </c>
      <c r="J67" s="2662">
        <f>IF(QPS!AD186="","",QPS!AD186)</f>
        <v>3.8764000000000003</v>
      </c>
      <c r="K67" s="2663">
        <v>186</v>
      </c>
      <c r="L67" s="2664"/>
      <c r="M67" s="2641"/>
      <c r="N67" s="2641"/>
    </row>
    <row r="68" spans="1:14" ht="53.1" customHeight="1">
      <c r="A68" s="2659" t="str">
        <f>IF(QPS!C187="","",QPS!C187)</f>
        <v>4.04.01.02</v>
      </c>
      <c r="B68" s="2649" t="str">
        <f>IF(QPS!P187="","",QPS!P187)</f>
        <v>Suministro, montaje e instalacion de Cable multiconductor tipo XHHW-2, 600V, 90°C, conductor de cobre electrolítico recocido, clase B, aislamiento de polietileno reticulado (XLPE), cubierta externa de PVC. - 1x3c-12 AWG + (T) - (nota 1)</v>
      </c>
      <c r="C68" s="2649" t="str">
        <f>IF(QPS!R187="","",QPS!R187)</f>
        <v>Electrica</v>
      </c>
      <c r="D68" s="2660">
        <f>IF(QPS!S187="","",QPS!S187)</f>
        <v>1454</v>
      </c>
      <c r="E68" s="2649" t="str">
        <f>IF(QPS!T187="","",QPS!T187)</f>
        <v>m.</v>
      </c>
      <c r="F68" s="2661">
        <f>IF(QPS!U187="","",QPS!U187)</f>
        <v>3.7507440000000001</v>
      </c>
      <c r="G68" s="2661">
        <f>IF(QPS!V187="","",QPS!V187)</f>
        <v>5453.581776</v>
      </c>
      <c r="H68" s="2660">
        <f>IF(QPS!AB187="","",QPS!AB187)</f>
        <v>162.84800000000001</v>
      </c>
      <c r="I68" s="2660">
        <f>IF(QPS!AC187="","",QPS!AC187)</f>
        <v>150</v>
      </c>
      <c r="J68" s="2662">
        <f>IF(QPS!AD187="","",QPS!AD187)</f>
        <v>9.6933333333333334</v>
      </c>
      <c r="K68" s="2663">
        <v>187</v>
      </c>
      <c r="L68" s="2664"/>
      <c r="M68" s="2641"/>
      <c r="N68" s="2641"/>
    </row>
    <row r="69" spans="1:14" ht="17.100000000000001" customHeight="1">
      <c r="A69" s="2652" t="str">
        <f>IF(QPS!C188="","",QPS!C188)</f>
        <v>4.04.02</v>
      </c>
      <c r="B69" s="2653" t="str">
        <f>IF(QPS!P188="","",QPS!P188)</f>
        <v>Conductores de baja tensión</v>
      </c>
      <c r="C69" s="2653" t="str">
        <f>IF(QPS!R188="","",QPS!R188)</f>
        <v>Electrica</v>
      </c>
      <c r="D69" s="2654" t="str">
        <f>IF(QPS!S188="","",QPS!S188)</f>
        <v/>
      </c>
      <c r="E69" s="2653" t="str">
        <f>IF(QPS!T188="","",QPS!T188)</f>
        <v/>
      </c>
      <c r="F69" s="2655" t="str">
        <f>IF(QPS!U188="","",QPS!U188)</f>
        <v/>
      </c>
      <c r="G69" s="2655" t="str">
        <f>IF(QPS!V188="","",QPS!V188)</f>
        <v/>
      </c>
      <c r="H69" s="2654" t="str">
        <f>IF(QPS!AB188="","",QPS!AB188)</f>
        <v/>
      </c>
      <c r="I69" s="2654" t="str">
        <f>IF(QPS!AC188="","",QPS!AC188)</f>
        <v/>
      </c>
      <c r="J69" s="2656" t="str">
        <f>IF(QPS!AD188="","",QPS!AD188)</f>
        <v/>
      </c>
      <c r="K69" s="2657">
        <v>188</v>
      </c>
      <c r="L69" s="2658"/>
      <c r="M69" s="2641"/>
      <c r="N69" s="2641"/>
    </row>
    <row r="70" spans="1:14" ht="41.1" customHeight="1">
      <c r="A70" s="2659" t="str">
        <f>IF(QPS!C189="","",QPS!C189)</f>
        <v>4.04.02.01</v>
      </c>
      <c r="B70" s="2649" t="str">
        <f>IF(QPS!P189="","",QPS!P189)</f>
        <v>Suministro, montaje e instalacion de Cable multiconductor tipo XHHW-2, 600V, 90°C, conductor de cobre electrolítico recocido, clase B, aislamiento de polietileno reticulado (XLPE), cubierta externa de PVC. - 1x7c-14 AWG</v>
      </c>
      <c r="C70" s="2649" t="str">
        <f>IF(QPS!R189="","",QPS!R189)</f>
        <v>Electrica</v>
      </c>
      <c r="D70" s="2660">
        <f>IF(QPS!S189="","",QPS!S189)</f>
        <v>520</v>
      </c>
      <c r="E70" s="2649" t="str">
        <f>IF(QPS!T189="","",QPS!T189)</f>
        <v>m.</v>
      </c>
      <c r="F70" s="2661">
        <f>IF(QPS!U189="","",QPS!U189)</f>
        <v>3.7507440000000001</v>
      </c>
      <c r="G70" s="2661">
        <f>IF(QPS!V189="","",QPS!V189)</f>
        <v>1950.38688</v>
      </c>
      <c r="H70" s="2660">
        <f>IF(QPS!AB189="","",QPS!AB189)</f>
        <v>58.24</v>
      </c>
      <c r="I70" s="2660">
        <f>IF(QPS!AC189="","",QPS!AC189)</f>
        <v>150</v>
      </c>
      <c r="J70" s="2662">
        <f>IF(QPS!AD189="","",QPS!AD189)</f>
        <v>3.4666666666666668</v>
      </c>
      <c r="K70" s="2663">
        <v>189</v>
      </c>
      <c r="L70" s="2664"/>
      <c r="M70" s="2641"/>
      <c r="N70" s="2641"/>
    </row>
    <row r="71" spans="1:14" ht="53.1" customHeight="1">
      <c r="A71" s="2659" t="str">
        <f>IF(QPS!C190="","",QPS!C190)</f>
        <v>4.04.02.02</v>
      </c>
      <c r="B71" s="2649" t="str">
        <f>IF(QPS!P190="","",QPS!P190)</f>
        <v>Suministro, montaje e instalacion de Cable multiconductor tipo XHHW-2, 600V, 90°C, conductor de cobre electrolítico recocido, clase B, aislamiento de polietileno reticulado (XLPE), cubierta externa de PVC. - 1x7c-14 AWG - (nota 1)</v>
      </c>
      <c r="C71" s="2649" t="str">
        <f>IF(QPS!R190="","",QPS!R190)</f>
        <v>Electrica</v>
      </c>
      <c r="D71" s="2660">
        <f>IF(QPS!S190="","",QPS!S190)</f>
        <v>1206</v>
      </c>
      <c r="E71" s="2649" t="str">
        <f>IF(QPS!T190="","",QPS!T190)</f>
        <v>m.</v>
      </c>
      <c r="F71" s="2661">
        <f>IF(QPS!U190="","",QPS!U190)</f>
        <v>3.7507440000000001</v>
      </c>
      <c r="G71" s="2661">
        <f>IF(QPS!V190="","",QPS!V190)</f>
        <v>4523.3972640000002</v>
      </c>
      <c r="H71" s="2660">
        <f>IF(QPS!AB190="","",QPS!AB190)</f>
        <v>135.072</v>
      </c>
      <c r="I71" s="2660">
        <f>IF(QPS!AC190="","",QPS!AC190)</f>
        <v>150</v>
      </c>
      <c r="J71" s="2662">
        <f>IF(QPS!AD190="","",QPS!AD190)</f>
        <v>8.0399999999999991</v>
      </c>
      <c r="K71" s="2663">
        <v>190</v>
      </c>
      <c r="L71" s="2664"/>
      <c r="M71" s="2641"/>
      <c r="N71" s="2641"/>
    </row>
    <row r="72" spans="1:14" ht="17.100000000000001" customHeight="1">
      <c r="A72" s="2652">
        <f>IF(QPS!C191="","",QPS!C191)</f>
        <v>4.05</v>
      </c>
      <c r="B72" s="2653" t="str">
        <f>IF(QPS!P191="","",QPS!P191)</f>
        <v>SISTEMA DE CANALIZACIÓN</v>
      </c>
      <c r="C72" s="2653" t="str">
        <f>IF(QPS!R191="","",QPS!R191)</f>
        <v>Electrica</v>
      </c>
      <c r="D72" s="2654" t="str">
        <f>IF(QPS!S191="","",QPS!S191)</f>
        <v/>
      </c>
      <c r="E72" s="2653" t="str">
        <f>IF(QPS!T191="","",QPS!T191)</f>
        <v/>
      </c>
      <c r="F72" s="2655" t="str">
        <f>IF(QPS!U191="","",QPS!U191)</f>
        <v/>
      </c>
      <c r="G72" s="2655" t="str">
        <f>IF(QPS!V191="","",QPS!V191)</f>
        <v/>
      </c>
      <c r="H72" s="2654" t="str">
        <f>IF(QPS!AB191="","",QPS!AB191)</f>
        <v/>
      </c>
      <c r="I72" s="2654" t="str">
        <f>IF(QPS!AC191="","",QPS!AC191)</f>
        <v/>
      </c>
      <c r="J72" s="2656" t="str">
        <f>IF(QPS!AD191="","",QPS!AD191)</f>
        <v/>
      </c>
      <c r="K72" s="2657">
        <v>191</v>
      </c>
      <c r="L72" s="2658"/>
      <c r="M72" s="2641"/>
      <c r="N72" s="2641"/>
    </row>
    <row r="73" spans="1:14" ht="65.099999999999994" customHeight="1">
      <c r="A73" s="2659" t="str">
        <f>IF(QPS!C192="","",QPS!C192)</f>
        <v>4.05.01</v>
      </c>
      <c r="B73" s="2649" t="str">
        <f>IF(QPS!P192="","",QPS!P192)</f>
        <v>Suministro, montaje e instalacion de Bandeja metálica tipo escalerilla, fabricada según norma NEMA VE-1, clase 10C, acabado en galvanizado en caliente según norma ASTM A123. Dimensiones en mm (W x H x L), espesor 2.5 mm, incluye tapa a dos aguas y accesorios de sujeción, placas de empalme (eclisas) y pernos de unión</v>
      </c>
      <c r="C73" s="2649" t="str">
        <f>IF(QPS!R192="","",QPS!R192)</f>
        <v>Electrica</v>
      </c>
      <c r="D73" s="2660">
        <f>IF(QPS!S192="","",QPS!S192)</f>
        <v>4</v>
      </c>
      <c r="E73" s="2649" t="str">
        <f>IF(QPS!T192="","",QPS!T192)</f>
        <v>UND</v>
      </c>
      <c r="F73" s="2661">
        <f>IF(QPS!U192="","",QPS!U192)</f>
        <v>111.87432857142856</v>
      </c>
      <c r="G73" s="2707"/>
      <c r="H73" s="2660">
        <f>IF(QPS!AB192="","",QPS!AB192)</f>
        <v>16.8</v>
      </c>
      <c r="I73" s="2660">
        <f>IF(QPS!AC192="","",QPS!AC192)</f>
        <v>4</v>
      </c>
      <c r="J73" s="2662">
        <f>IF(QPS!AD192="","",QPS!AD192)</f>
        <v>1</v>
      </c>
      <c r="K73" s="2663">
        <v>192</v>
      </c>
      <c r="L73" s="2664"/>
      <c r="M73" s="2651" t="s">
        <v>1663</v>
      </c>
      <c r="N73" s="2641"/>
    </row>
    <row r="74" spans="1:14" ht="65.099999999999994" customHeight="1">
      <c r="A74" s="2659" t="str">
        <f>IF(QPS!C193="","",QPS!C193)</f>
        <v>4.05.02</v>
      </c>
      <c r="B74" s="2649" t="str">
        <f>IF(QPS!P193="","",QPS!P193)</f>
        <v xml:space="preserve">Suministro, montaje e instalacion de Bandeja Curva Horizontal tipo escalerilla 90°, fabricada según norma NEMA VE-1, clase 10C, acabado en galvanizado en caliente según norma ASTM A123. Dimensiones en mm (W x H),  espesor 2.5 mm, ángulo de 90° con radio interior de 300 mm incluye tapa a dos aguas y accesorios de sujeción, placas de empalme (eclisas) y pernos de unión. </v>
      </c>
      <c r="C74" s="2649" t="str">
        <f>IF(QPS!R193="","",QPS!R193)</f>
        <v>Electrica</v>
      </c>
      <c r="D74" s="2660">
        <f>IF(QPS!S193="","",QPS!S193)</f>
        <v>1</v>
      </c>
      <c r="E74" s="2649" t="str">
        <f>IF(QPS!T193="","",QPS!T193)</f>
        <v>UND</v>
      </c>
      <c r="F74" s="2661">
        <f>IF(QPS!U193="","",QPS!U193)</f>
        <v>314.73147142857147</v>
      </c>
      <c r="G74" s="2707"/>
      <c r="H74" s="2660">
        <f>IF(QPS!AB193="","",QPS!AB193)</f>
        <v>4.2</v>
      </c>
      <c r="I74" s="2660">
        <f>IF(QPS!AC193="","",QPS!AC193)</f>
        <v>4</v>
      </c>
      <c r="J74" s="2662">
        <f>IF(QPS!AD193="","",QPS!AD193)</f>
        <v>0.25</v>
      </c>
      <c r="K74" s="2663">
        <v>193</v>
      </c>
      <c r="L74" s="2664"/>
      <c r="M74" s="2651" t="s">
        <v>1663</v>
      </c>
      <c r="N74" s="2641"/>
    </row>
    <row r="75" spans="1:14" ht="65.099999999999994" customHeight="1">
      <c r="A75" s="2659" t="str">
        <f>IF(QPS!C194="","",QPS!C194)</f>
        <v>4.05.03</v>
      </c>
      <c r="B75" s="2649" t="str">
        <f>IF(QPS!P194="","",QPS!P194)</f>
        <v>Suministro, montaje e instalacion de Curva vertical exterior tipo escalerilla 90°, fabricada según norma NEMA VE-1, clase 10C, acabado en galvanizado en caliente según norma ASTM A123. Dimensiones en mm (W x H),  espesor 2.5 mm, ángulo de 90° con radio interior de 300 mm incluye tapa a dos aguas y accesorios de sujeción, placas de empalme (eclisas) y pernos de unión.</v>
      </c>
      <c r="C75" s="2649" t="str">
        <f>IF(QPS!R194="","",QPS!R194)</f>
        <v>Electrica</v>
      </c>
      <c r="D75" s="2660">
        <f>IF(QPS!S194="","",QPS!S194)</f>
        <v>1</v>
      </c>
      <c r="E75" s="2649" t="str">
        <f>IF(QPS!T194="","",QPS!T194)</f>
        <v>UND</v>
      </c>
      <c r="F75" s="2661">
        <f>IF(QPS!U194="","",QPS!U194)</f>
        <v>314.73147142857147</v>
      </c>
      <c r="G75" s="2707"/>
      <c r="H75" s="2660">
        <f>IF(QPS!AB194="","",QPS!AB194)</f>
        <v>4.2</v>
      </c>
      <c r="I75" s="2660">
        <f>IF(QPS!AC194="","",QPS!AC194)</f>
        <v>4</v>
      </c>
      <c r="J75" s="2662">
        <f>IF(QPS!AD194="","",QPS!AD194)</f>
        <v>0.25</v>
      </c>
      <c r="K75" s="2663">
        <v>194</v>
      </c>
      <c r="L75" s="2664"/>
      <c r="M75" s="2651" t="s">
        <v>1663</v>
      </c>
      <c r="N75" s="2641"/>
    </row>
    <row r="76" spans="1:14" ht="65.099999999999994" customHeight="1">
      <c r="A76" s="2659" t="str">
        <f>IF(QPS!C195="","",QPS!C195)</f>
        <v>4.05.04</v>
      </c>
      <c r="B76" s="2649" t="str">
        <f>IF(QPS!P195="","",QPS!P195)</f>
        <v>Suministro, montaje e instalacion de Reducción metálica tipo escalerilla, fabricada según norma NEMA VE-1, clase 10C, acabado en galvanizado en caliente según norma ASTM A123. Dimensiones en mm (W1 x W2 x H), espesor 2.5 mm, incluye tapa a dos aguas y accesorios de sujeción, placas de empalme (eclisas) y pernos de unión.</v>
      </c>
      <c r="C76" s="2649" t="str">
        <f>IF(QPS!R195="","",QPS!R195)</f>
        <v>Electrica</v>
      </c>
      <c r="D76" s="2660">
        <f>IF(QPS!S195="","",QPS!S195)</f>
        <v>1</v>
      </c>
      <c r="E76" s="2649" t="str">
        <f>IF(QPS!T195="","",QPS!T195)</f>
        <v>UND</v>
      </c>
      <c r="F76" s="2661">
        <f>IF(QPS!U195="","",QPS!U195)</f>
        <v>341.03544571428569</v>
      </c>
      <c r="G76" s="2707"/>
      <c r="H76" s="2660">
        <f>IF(QPS!AB195="","",QPS!AB195)</f>
        <v>1.6800000000000002</v>
      </c>
      <c r="I76" s="2660">
        <f>IF(QPS!AC195="","",QPS!AC195)</f>
        <v>10</v>
      </c>
      <c r="J76" s="2662">
        <f>IF(QPS!AD195="","",QPS!AD195)</f>
        <v>0.1</v>
      </c>
      <c r="K76" s="2663">
        <v>195</v>
      </c>
      <c r="L76" s="2664"/>
      <c r="M76" s="2651" t="s">
        <v>1663</v>
      </c>
      <c r="N76" s="2641"/>
    </row>
    <row r="77" spans="1:14" ht="29.1" customHeight="1">
      <c r="A77" s="2659" t="str">
        <f>IF(QPS!C196="","",QPS!C196)</f>
        <v>4.05.05</v>
      </c>
      <c r="B77" s="2649" t="str">
        <f>IF(QPS!P196="","",QPS!P196)</f>
        <v xml:space="preserve">Suministro, montaje e instalacion de Tubo de acero galvanizado (RGS),  longitud 3 m (10 ft) </v>
      </c>
      <c r="C77" s="2649" t="str">
        <f>IF(QPS!R196="","",QPS!R196)</f>
        <v>Electrica</v>
      </c>
      <c r="D77" s="2660">
        <f>IF(QPS!S196="","",QPS!S196)</f>
        <v>134.53</v>
      </c>
      <c r="E77" s="2649" t="str">
        <f>IF(QPS!T196="","",QPS!T196)</f>
        <v>UND</v>
      </c>
      <c r="F77" s="2661">
        <f>IF(QPS!U196="","",QPS!U196)</f>
        <v>60.179877142857151</v>
      </c>
      <c r="G77" s="2707"/>
      <c r="H77" s="2660">
        <f>IF(QPS!AB196="","",QPS!AB196)</f>
        <v>113.0052</v>
      </c>
      <c r="I77" s="2660">
        <f>IF(QPS!AC196="","",QPS!AC196)</f>
        <v>20</v>
      </c>
      <c r="J77" s="2662">
        <f>IF(QPS!AD196="","",QPS!AD196)</f>
        <v>6.7264999999999997</v>
      </c>
      <c r="K77" s="2663">
        <v>196</v>
      </c>
      <c r="L77" s="2664"/>
      <c r="M77" s="2651" t="s">
        <v>1663</v>
      </c>
      <c r="N77" s="2641"/>
    </row>
    <row r="78" spans="1:14" ht="29.1" customHeight="1">
      <c r="A78" s="2659" t="str">
        <f>IF(QPS!C197="","",QPS!C197)</f>
        <v>4.05.06</v>
      </c>
      <c r="B78" s="2649" t="str">
        <f>IF(QPS!P197="","",QPS!P197)</f>
        <v xml:space="preserve">Suministro, montaje e instalacion de Tubo de acero galvanizado (RGS),  longitud 3 m (10 ft) </v>
      </c>
      <c r="C78" s="2649" t="str">
        <f>IF(QPS!R197="","",QPS!R197)</f>
        <v>Electrica</v>
      </c>
      <c r="D78" s="2660">
        <f>IF(QPS!S197="","",QPS!S197)</f>
        <v>12.430000000000001</v>
      </c>
      <c r="E78" s="2649" t="str">
        <f>IF(QPS!T197="","",QPS!T197)</f>
        <v>UND</v>
      </c>
      <c r="F78" s="2661">
        <f>IF(QPS!U197="","",QPS!U197)</f>
        <v>43.465591428571436</v>
      </c>
      <c r="G78" s="2707"/>
      <c r="H78" s="2660">
        <f>IF(QPS!AB197="","",QPS!AB197)</f>
        <v>10.441200000000002</v>
      </c>
      <c r="I78" s="2660">
        <f>IF(QPS!AC197="","",QPS!AC197)</f>
        <v>20</v>
      </c>
      <c r="J78" s="2662">
        <f>IF(QPS!AD197="","",QPS!AD197)</f>
        <v>0.62150000000000005</v>
      </c>
      <c r="K78" s="2663">
        <v>197</v>
      </c>
      <c r="L78" s="2664"/>
      <c r="M78" s="2651" t="s">
        <v>1663</v>
      </c>
      <c r="N78" s="2641"/>
    </row>
    <row r="79" spans="1:14" ht="29.1" customHeight="1">
      <c r="A79" s="2659" t="str">
        <f>IF(QPS!C198="","",QPS!C198)</f>
        <v>4.05.07</v>
      </c>
      <c r="B79" s="2649" t="str">
        <f>IF(QPS!P198="","",QPS!P198)</f>
        <v xml:space="preserve">Suministro, montaje e instalacion de Tubo de acero galvanizado (RGS),  longitud 3 m (10 ft) </v>
      </c>
      <c r="C79" s="2649" t="str">
        <f>IF(QPS!R198="","",QPS!R198)</f>
        <v>Electrica</v>
      </c>
      <c r="D79" s="2660">
        <f>IF(QPS!S198="","",QPS!S198)</f>
        <v>14.55666666666667</v>
      </c>
      <c r="E79" s="2649" t="str">
        <f>IF(QPS!T198="","",QPS!T198)</f>
        <v>UND</v>
      </c>
      <c r="F79" s="2661">
        <f>IF(QPS!U198="","",QPS!U198)</f>
        <v>31.608448571428571</v>
      </c>
      <c r="G79" s="2707"/>
      <c r="H79" s="2660">
        <f>IF(QPS!AB198="","",QPS!AB198)</f>
        <v>12.227600000000031</v>
      </c>
      <c r="I79" s="2660">
        <f>IF(QPS!AC198="","",QPS!AC198)</f>
        <v>20</v>
      </c>
      <c r="J79" s="2662">
        <f>IF(QPS!AD198="","",QPS!AD198)</f>
        <v>0.72783333333333355</v>
      </c>
      <c r="K79" s="2663">
        <v>198</v>
      </c>
      <c r="L79" s="2664"/>
      <c r="M79" s="2651" t="s">
        <v>1663</v>
      </c>
      <c r="N79" s="2641"/>
    </row>
    <row r="80" spans="1:14" ht="17.100000000000001" customHeight="1">
      <c r="A80" s="2659" t="str">
        <f>IF(QPS!C199="","",QPS!C199)</f>
        <v>4.05.08</v>
      </c>
      <c r="B80" s="2649" t="str">
        <f>IF(QPS!P199="","",QPS!P199)</f>
        <v>Suministro, montaje e instalacion de Curva acero galvanizado (RGS)</v>
      </c>
      <c r="C80" s="2649" t="str">
        <f>IF(QPS!R199="","",QPS!R199)</f>
        <v>Electrica</v>
      </c>
      <c r="D80" s="2660">
        <f>IF(QPS!S199="","",QPS!S199)</f>
        <v>5</v>
      </c>
      <c r="E80" s="2649" t="str">
        <f>IF(QPS!T199="","",QPS!T199)</f>
        <v>UND</v>
      </c>
      <c r="F80" s="2661">
        <f>IF(QPS!U199="","",QPS!U199)</f>
        <v>30.031182857142859</v>
      </c>
      <c r="G80" s="2707"/>
      <c r="H80" s="2660">
        <f>IF(QPS!AB199="","",QPS!AB199)</f>
        <v>8.4</v>
      </c>
      <c r="I80" s="2660">
        <f>IF(QPS!AC199="","",QPS!AC199)</f>
        <v>10</v>
      </c>
      <c r="J80" s="2662">
        <f>IF(QPS!AD199="","",QPS!AD199)</f>
        <v>0.5</v>
      </c>
      <c r="K80" s="2663">
        <v>199</v>
      </c>
      <c r="L80" s="2664"/>
      <c r="M80" s="2651" t="s">
        <v>1663</v>
      </c>
      <c r="N80" s="2641"/>
    </row>
    <row r="81" spans="1:14" ht="17.100000000000001" customHeight="1">
      <c r="A81" s="2659" t="str">
        <f>IF(QPS!C200="","",QPS!C200)</f>
        <v>4.05.09</v>
      </c>
      <c r="B81" s="2649" t="str">
        <f>IF(QPS!P200="","",QPS!P200)</f>
        <v>Suministro, montaje e instalacion de Curva acero galvanizado (RGS)</v>
      </c>
      <c r="C81" s="2649" t="str">
        <f>IF(QPS!R200="","",QPS!R200)</f>
        <v>Electrica</v>
      </c>
      <c r="D81" s="2660">
        <f>IF(QPS!S200="","",QPS!S200)</f>
        <v>7</v>
      </c>
      <c r="E81" s="2649" t="str">
        <f>IF(QPS!T200="","",QPS!T200)</f>
        <v>UND</v>
      </c>
      <c r="F81" s="2661">
        <f>IF(QPS!U200="","",QPS!U200)</f>
        <v>26.488325714285715</v>
      </c>
      <c r="G81" s="2707"/>
      <c r="H81" s="2660">
        <f>IF(QPS!AB200="","",QPS!AB200)</f>
        <v>11.760000000000002</v>
      </c>
      <c r="I81" s="2660">
        <f>IF(QPS!AC200="","",QPS!AC200)</f>
        <v>10</v>
      </c>
      <c r="J81" s="2662">
        <f>IF(QPS!AD200="","",QPS!AD200)</f>
        <v>0.7</v>
      </c>
      <c r="K81" s="2663">
        <v>200</v>
      </c>
      <c r="L81" s="2664"/>
      <c r="M81" s="2651" t="s">
        <v>1663</v>
      </c>
      <c r="N81" s="2641"/>
    </row>
    <row r="82" spans="1:14" ht="17.100000000000001" customHeight="1">
      <c r="A82" s="2659" t="str">
        <f>IF(QPS!C201="","",QPS!C201)</f>
        <v>4.05.10</v>
      </c>
      <c r="B82" s="2649" t="str">
        <f>IF(QPS!P201="","",QPS!P201)</f>
        <v>Suministro, montaje e instalacion de Curva acero galvanizado (RGS)</v>
      </c>
      <c r="C82" s="2649" t="str">
        <f>IF(QPS!R201="","",QPS!R201)</f>
        <v>Electrica</v>
      </c>
      <c r="D82" s="2660">
        <f>IF(QPS!S201="","",QPS!S201)</f>
        <v>5</v>
      </c>
      <c r="E82" s="2649" t="str">
        <f>IF(QPS!T201="","",QPS!T201)</f>
        <v>UND</v>
      </c>
      <c r="F82" s="2661">
        <f>IF(QPS!U201="","",QPS!U201)</f>
        <v>24.916897142857145</v>
      </c>
      <c r="G82" s="2707"/>
      <c r="H82" s="2660">
        <f>IF(QPS!AB201="","",QPS!AB201)</f>
        <v>8.4</v>
      </c>
      <c r="I82" s="2660">
        <f>IF(QPS!AC201="","",QPS!AC201)</f>
        <v>10</v>
      </c>
      <c r="J82" s="2662">
        <f>IF(QPS!AD201="","",QPS!AD201)</f>
        <v>0.5</v>
      </c>
      <c r="K82" s="2663">
        <v>201</v>
      </c>
      <c r="L82" s="2664"/>
      <c r="M82" s="2651" t="s">
        <v>1663</v>
      </c>
      <c r="N82" s="2641"/>
    </row>
    <row r="83" spans="1:14" ht="29.1" customHeight="1">
      <c r="A83" s="2659" t="str">
        <f>IF(QPS!C202="","",QPS!C202)</f>
        <v>4.05.11</v>
      </c>
      <c r="B83" s="2649" t="str">
        <f>IF(QPS!P202="","",QPS!P202)</f>
        <v>Suministro, montaje e instalacion de Tubería Conduit flexible, acero recubierto C/PVC</v>
      </c>
      <c r="C83" s="2649" t="str">
        <f>IF(QPS!R202="","",QPS!R202)</f>
        <v>Electrica</v>
      </c>
      <c r="D83" s="2660">
        <f>IF(QPS!S202="","",QPS!S202)</f>
        <v>3</v>
      </c>
      <c r="E83" s="2649" t="str">
        <f>IF(QPS!T202="","",QPS!T202)</f>
        <v>m</v>
      </c>
      <c r="F83" s="2661">
        <f>IF(QPS!U202="","",QPS!U202)</f>
        <v>21.294162857142855</v>
      </c>
      <c r="G83" s="2707"/>
      <c r="H83" s="2660">
        <f>IF(QPS!AB202="","",QPS!AB202)</f>
        <v>2.5200000000000005</v>
      </c>
      <c r="I83" s="2660">
        <f>IF(QPS!AC202="","",QPS!AC202)</f>
        <v>20</v>
      </c>
      <c r="J83" s="2662">
        <f>IF(QPS!AD202="","",QPS!AD202)</f>
        <v>0.15</v>
      </c>
      <c r="K83" s="2663">
        <v>202</v>
      </c>
      <c r="L83" s="2664"/>
      <c r="M83" s="2651" t="s">
        <v>1663</v>
      </c>
      <c r="N83" s="2641"/>
    </row>
    <row r="84" spans="1:14" ht="29.1" customHeight="1">
      <c r="A84" s="2659" t="str">
        <f>IF(QPS!C203="","",QPS!C203)</f>
        <v>4.05.12</v>
      </c>
      <c r="B84" s="2649" t="str">
        <f>IF(QPS!P203="","",QPS!P203)</f>
        <v>Suministro, montaje e instalacion de Tubería Conduit flexible, acero recubierto C/PVC</v>
      </c>
      <c r="C84" s="2649" t="str">
        <f>IF(QPS!R203="","",QPS!R203)</f>
        <v>Electrica</v>
      </c>
      <c r="D84" s="2660">
        <f>IF(QPS!S203="","",QPS!S203)</f>
        <v>10.5</v>
      </c>
      <c r="E84" s="2649" t="str">
        <f>IF(QPS!T203="","",QPS!T203)</f>
        <v>m</v>
      </c>
      <c r="F84" s="2661">
        <f>IF(QPS!U203="","",QPS!U203)</f>
        <v>15.551305714285714</v>
      </c>
      <c r="G84" s="2707"/>
      <c r="H84" s="2660">
        <f>IF(QPS!AB203="","",QPS!AB203)</f>
        <v>8.82</v>
      </c>
      <c r="I84" s="2660">
        <f>IF(QPS!AC203="","",QPS!AC203)</f>
        <v>20</v>
      </c>
      <c r="J84" s="2662">
        <f>IF(QPS!AD203="","",QPS!AD203)</f>
        <v>0.52500000000000002</v>
      </c>
      <c r="K84" s="2663">
        <v>203</v>
      </c>
      <c r="L84" s="2664"/>
      <c r="M84" s="2651" t="s">
        <v>1663</v>
      </c>
      <c r="N84" s="2641"/>
    </row>
    <row r="85" spans="1:14" ht="29.1" customHeight="1">
      <c r="A85" s="2659" t="str">
        <f>IF(QPS!C204="","",QPS!C204)</f>
        <v>4.05.13</v>
      </c>
      <c r="B85" s="2649" t="str">
        <f>IF(QPS!P204="","",QPS!P204)</f>
        <v>Suministro, montaje e instalacion de Tubería Conduit flexible, acero recubierto C/PVC</v>
      </c>
      <c r="C85" s="2649" t="str">
        <f>IF(QPS!R204="","",QPS!R204)</f>
        <v>Electrica</v>
      </c>
      <c r="D85" s="2660">
        <f>IF(QPS!S204="","",QPS!S204)</f>
        <v>7.5</v>
      </c>
      <c r="E85" s="2649" t="str">
        <f>IF(QPS!T204="","",QPS!T204)</f>
        <v>m</v>
      </c>
      <c r="F85" s="2661">
        <f>IF(QPS!U204="","",QPS!U204)</f>
        <v>18.009800000000002</v>
      </c>
      <c r="G85" s="2707"/>
      <c r="H85" s="2660">
        <f>IF(QPS!AB204="","",QPS!AB204)</f>
        <v>9</v>
      </c>
      <c r="I85" s="2660">
        <f>IF(QPS!AC204="","",QPS!AC204)</f>
        <v>20</v>
      </c>
      <c r="J85" s="2662">
        <f>IF(QPS!AD204="","",QPS!AD204)</f>
        <v>0.375</v>
      </c>
      <c r="K85" s="2663">
        <v>204</v>
      </c>
      <c r="L85" s="2664"/>
      <c r="M85" s="2651" t="s">
        <v>1663</v>
      </c>
      <c r="N85" s="2641"/>
    </row>
    <row r="86" spans="1:14" ht="41.1" customHeight="1">
      <c r="A86" s="2659" t="str">
        <f>IF(QPS!C205="","",QPS!C205)</f>
        <v>4.05.14</v>
      </c>
      <c r="B86" s="2649" t="str">
        <f>IF(QPS!P205="","",QPS!P205)</f>
        <v>Suministro, montaje e instalación de detalle constructivo de soporte rack juction box
N° 000-265-5245-DET.S05C</v>
      </c>
      <c r="C86" s="2649" t="str">
        <f>IF(QPS!R205="","",QPS!R205)</f>
        <v>Electrica</v>
      </c>
      <c r="D86" s="2660">
        <f>IF(QPS!S205="","",QPS!S205)</f>
        <v>1</v>
      </c>
      <c r="E86" s="2649" t="str">
        <f>IF(QPS!T205="","",QPS!T205)</f>
        <v>UND</v>
      </c>
      <c r="F86" s="2661">
        <f>IF(QPS!U205="","",QPS!U205)</f>
        <v>1228.9480800000001</v>
      </c>
      <c r="G86" s="2707"/>
      <c r="H86" s="2660">
        <f>IF(QPS!AB205="","",QPS!AB205)</f>
        <v>3.3600000000000003</v>
      </c>
      <c r="I86" s="2660">
        <f>IF(QPS!AC205="","",QPS!AC205)</f>
        <v>10</v>
      </c>
      <c r="J86" s="2662">
        <f>IF(QPS!AD205="","",QPS!AD205)</f>
        <v>0.1</v>
      </c>
      <c r="K86" s="2663">
        <v>205</v>
      </c>
      <c r="L86" s="2664"/>
      <c r="M86" s="2651" t="s">
        <v>1663</v>
      </c>
      <c r="N86" s="2641"/>
    </row>
    <row r="87" spans="1:14" ht="41.1" customHeight="1">
      <c r="A87" s="2659" t="str">
        <f>IF(QPS!C206="","",QPS!C206)</f>
        <v>4.05.15</v>
      </c>
      <c r="B87" s="2649" t="str">
        <f>IF(QPS!P206="","",QPS!P206)</f>
        <v>Suministro, montaje e instalación de detalle constructivo de tubo conduit adosado a bandeja
N° 000-265-4317 -DET.T07A</v>
      </c>
      <c r="C87" s="2649" t="str">
        <f>IF(QPS!R206="","",QPS!R206)</f>
        <v>Electrica</v>
      </c>
      <c r="D87" s="2660">
        <f>IF(QPS!S206="","",QPS!S206)</f>
        <v>5</v>
      </c>
      <c r="E87" s="2649" t="str">
        <f>IF(QPS!T206="","",QPS!T206)</f>
        <v>UND</v>
      </c>
      <c r="F87" s="2661">
        <f>IF(QPS!U206="","",QPS!U206)</f>
        <v>11.183236106839338</v>
      </c>
      <c r="G87" s="2707"/>
      <c r="H87" s="2660">
        <f>IF(QPS!AB206="","",QPS!AB206)</f>
        <v>4.2</v>
      </c>
      <c r="I87" s="2660">
        <f>IF(QPS!AC206="","",QPS!AC206)</f>
        <v>20</v>
      </c>
      <c r="J87" s="2662">
        <f>IF(QPS!AD206="","",QPS!AD206)</f>
        <v>0.25</v>
      </c>
      <c r="K87" s="2663">
        <v>206</v>
      </c>
      <c r="L87" s="2664"/>
      <c r="M87" s="2651" t="s">
        <v>1663</v>
      </c>
      <c r="N87" s="2641"/>
    </row>
    <row r="88" spans="1:14" ht="41.1" customHeight="1">
      <c r="A88" s="2659" t="str">
        <f>IF(QPS!C207="","",QPS!C207)</f>
        <v>4.05.16</v>
      </c>
      <c r="B88" s="2649" t="str">
        <f>IF(QPS!P207="","",QPS!P207)</f>
        <v>Suministro, montaje e instalación de detalle constructivo de tubo conduit adosado a bandeja
N° 000-265-4317 -DET.T07B</v>
      </c>
      <c r="C88" s="2649" t="str">
        <f>IF(QPS!R207="","",QPS!R207)</f>
        <v>Electrica</v>
      </c>
      <c r="D88" s="2660">
        <f>IF(QPS!S207="","",QPS!S207)</f>
        <v>7</v>
      </c>
      <c r="E88" s="2649" t="str">
        <f>IF(QPS!T207="","",QPS!T207)</f>
        <v>UND</v>
      </c>
      <c r="F88" s="2661">
        <f>IF(QPS!U207="","",QPS!U207)</f>
        <v>12.821236916228248</v>
      </c>
      <c r="G88" s="2707"/>
      <c r="H88" s="2660">
        <f>IF(QPS!AB207="","",QPS!AB207)</f>
        <v>5.8800000000000008</v>
      </c>
      <c r="I88" s="2660">
        <f>IF(QPS!AC207="","",QPS!AC207)</f>
        <v>20</v>
      </c>
      <c r="J88" s="2662">
        <f>IF(QPS!AD207="","",QPS!AD207)</f>
        <v>0.35</v>
      </c>
      <c r="K88" s="2663">
        <v>207</v>
      </c>
      <c r="L88" s="2664"/>
      <c r="M88" s="2651" t="s">
        <v>1663</v>
      </c>
      <c r="N88" s="2641"/>
    </row>
    <row r="89" spans="1:14" ht="41.1" customHeight="1">
      <c r="A89" s="2659" t="str">
        <f>IF(QPS!C208="","",QPS!C208)</f>
        <v>4.05.17</v>
      </c>
      <c r="B89" s="2649" t="str">
        <f>IF(QPS!P208="","",QPS!P208)</f>
        <v>Suministro, montaje e instalación de detalle constructivo de tubo conduit adosado a bandeja
N° 000-265-4317 -DET.T07E</v>
      </c>
      <c r="C89" s="2649" t="str">
        <f>IF(QPS!R208="","",QPS!R208)</f>
        <v>Electrica</v>
      </c>
      <c r="D89" s="2660">
        <f>IF(QPS!S208="","",QPS!S208)</f>
        <v>2</v>
      </c>
      <c r="E89" s="2649" t="str">
        <f>IF(QPS!T208="","",QPS!T208)</f>
        <v>UND</v>
      </c>
      <c r="F89" s="2661">
        <f>IF(QPS!U208="","",QPS!U208)</f>
        <v>31.123615070821529</v>
      </c>
      <c r="G89" s="2707"/>
      <c r="H89" s="2660">
        <f>IF(QPS!AB208="","",QPS!AB208)</f>
        <v>3.3600000000000003</v>
      </c>
      <c r="I89" s="2660">
        <f>IF(QPS!AC208="","",QPS!AC208)</f>
        <v>10</v>
      </c>
      <c r="J89" s="2662">
        <f>IF(QPS!AD208="","",QPS!AD208)</f>
        <v>0.2</v>
      </c>
      <c r="K89" s="2663">
        <v>208</v>
      </c>
      <c r="L89" s="2664"/>
      <c r="M89" s="2651" t="s">
        <v>1663</v>
      </c>
      <c r="N89" s="2641"/>
    </row>
    <row r="90" spans="1:14" ht="41.1" customHeight="1">
      <c r="A90" s="2659" t="str">
        <f>IF(QPS!C209="","",QPS!C209)</f>
        <v>4.05.18</v>
      </c>
      <c r="B90" s="2649" t="str">
        <f>IF(QPS!P209="","",QPS!P209)</f>
        <v>Suministro, montaje e instalación de detalle constructivo de Instalación del motor - Alimentador sobre el suelo
N° 000-265-5052 -DET.A52</v>
      </c>
      <c r="C90" s="2649" t="str">
        <f>IF(QPS!R209="","",QPS!R209)</f>
        <v>Electrica</v>
      </c>
      <c r="D90" s="2660">
        <f>IF(QPS!S209="","",QPS!S209)</f>
        <v>7</v>
      </c>
      <c r="E90" s="2649" t="str">
        <f>IF(QPS!T209="","",QPS!T209)</f>
        <v>UND</v>
      </c>
      <c r="F90" s="2661">
        <f>IF(QPS!U209="","",QPS!U209)</f>
        <v>459.42365714285722</v>
      </c>
      <c r="G90" s="2707"/>
      <c r="H90" s="2660">
        <f>IF(QPS!AB209="","",QPS!AB209)</f>
        <v>235.2</v>
      </c>
      <c r="I90" s="2660">
        <f>IF(QPS!AC209="","",QPS!AC209)</f>
        <v>0.5</v>
      </c>
      <c r="J90" s="2662">
        <f>IF(QPS!AD209="","",QPS!AD209)</f>
        <v>14</v>
      </c>
      <c r="K90" s="2663">
        <v>209</v>
      </c>
      <c r="L90" s="2664"/>
      <c r="M90" s="2651" t="s">
        <v>1663</v>
      </c>
      <c r="N90" s="2641"/>
    </row>
    <row r="91" spans="1:14" ht="29.1" customHeight="1">
      <c r="A91" s="2659" t="str">
        <f>IF(QPS!C210="","",QPS!C210)</f>
        <v>4.05.19</v>
      </c>
      <c r="B91" s="2649" t="str">
        <f>IF(QPS!P210="","",QPS!P210)</f>
        <v>Suministro, montaje e instalación de detalle constructivo de Junction box
N° 000-265-5211 -DET. J01A</v>
      </c>
      <c r="C91" s="2649" t="str">
        <f>IF(QPS!R210="","",QPS!R210)</f>
        <v>Electrica</v>
      </c>
      <c r="D91" s="2660">
        <f>IF(QPS!S210="","",QPS!S210)</f>
        <v>7</v>
      </c>
      <c r="E91" s="2649" t="str">
        <f>IF(QPS!T210="","",QPS!T210)</f>
        <v>UND</v>
      </c>
      <c r="F91" s="2661">
        <f>IF(QPS!U210="","",QPS!U210)</f>
        <v>701.60549411764703</v>
      </c>
      <c r="G91" s="2707"/>
      <c r="H91" s="2660">
        <f>IF(QPS!AB210="","",QPS!AB210)</f>
        <v>58.8</v>
      </c>
      <c r="I91" s="2660">
        <f>IF(QPS!AC210="","",QPS!AC210)</f>
        <v>2</v>
      </c>
      <c r="J91" s="2662">
        <f>IF(QPS!AD210="","",QPS!AD210)</f>
        <v>3.5</v>
      </c>
      <c r="K91" s="2663">
        <v>210</v>
      </c>
      <c r="L91" s="2664"/>
      <c r="M91" s="2651" t="s">
        <v>1663</v>
      </c>
      <c r="N91" s="2641"/>
    </row>
    <row r="92" spans="1:14" ht="41.1" customHeight="1">
      <c r="A92" s="2659" t="str">
        <f>IF(QPS!C211="","",QPS!C211)</f>
        <v>4.05.20</v>
      </c>
      <c r="B92" s="2649" t="str">
        <f>IF(QPS!P211="","",QPS!P211)</f>
        <v>Suministro, montaje e instalacion de  detalle constructivo
Tuberia adosada a estructura 
Plano: CRD-DWG-11760-6-33-4302 - DET. 1A</v>
      </c>
      <c r="C92" s="2649" t="str">
        <f>IF(QPS!R211="","",QPS!R211)</f>
        <v>Electrica</v>
      </c>
      <c r="D92" s="2660">
        <f>IF(QPS!S211="","",QPS!S211)</f>
        <v>15</v>
      </c>
      <c r="E92" s="2649" t="str">
        <f>IF(QPS!T211="","",QPS!T211)</f>
        <v>UND</v>
      </c>
      <c r="F92" s="2661">
        <f>IF(QPS!U211="","",QPS!U211)</f>
        <v>81.759754285714294</v>
      </c>
      <c r="G92" s="2707"/>
      <c r="H92" s="2660">
        <f>IF(QPS!AB211="","",QPS!AB211)</f>
        <v>25.2</v>
      </c>
      <c r="I92" s="2660">
        <f>IF(QPS!AC211="","",QPS!AC211)</f>
        <v>10</v>
      </c>
      <c r="J92" s="2662">
        <f>IF(QPS!AD211="","",QPS!AD211)</f>
        <v>1.5</v>
      </c>
      <c r="K92" s="2663">
        <v>211</v>
      </c>
      <c r="L92" s="2664"/>
      <c r="M92" s="2651" t="s">
        <v>1663</v>
      </c>
      <c r="N92" s="2641"/>
    </row>
    <row r="93" spans="1:14" ht="41.1" customHeight="1">
      <c r="A93" s="2659" t="str">
        <f>IF(QPS!C212="","",QPS!C212)</f>
        <v>4.05.21</v>
      </c>
      <c r="B93" s="2649" t="str">
        <f>IF(QPS!P212="","",QPS!P212)</f>
        <v>Suministro, montaje e instalacion de  detalle constructivo
Tuberia adosada a estructura 
Plano: CRD-DWG-11760-6-33-4302 - DET. 1B</v>
      </c>
      <c r="C93" s="2649" t="str">
        <f>IF(QPS!R212="","",QPS!R212)</f>
        <v>Electrica</v>
      </c>
      <c r="D93" s="2660">
        <f>IF(QPS!S212="","",QPS!S212)</f>
        <v>5</v>
      </c>
      <c r="E93" s="2649" t="str">
        <f>IF(QPS!T212="","",QPS!T212)</f>
        <v>UND</v>
      </c>
      <c r="F93" s="2661">
        <f>IF(QPS!U212="","",QPS!U212)</f>
        <v>134.70261142857143</v>
      </c>
      <c r="G93" s="2707"/>
      <c r="H93" s="2660">
        <f>IF(QPS!AB212="","",QPS!AB212)</f>
        <v>8.4</v>
      </c>
      <c r="I93" s="2660">
        <f>IF(QPS!AC212="","",QPS!AC212)</f>
        <v>10</v>
      </c>
      <c r="J93" s="2662">
        <f>IF(QPS!AD212="","",QPS!AD212)</f>
        <v>0.5</v>
      </c>
      <c r="K93" s="2663">
        <v>212</v>
      </c>
      <c r="L93" s="2664"/>
      <c r="M93" s="2651" t="s">
        <v>1663</v>
      </c>
      <c r="N93" s="2641"/>
    </row>
    <row r="94" spans="1:14" ht="41.1" customHeight="1">
      <c r="A94" s="2659" t="str">
        <f>IF(QPS!C213="","",QPS!C213)</f>
        <v>4.05.22</v>
      </c>
      <c r="B94" s="2649" t="str">
        <f>IF(QPS!P213="","",QPS!P213)</f>
        <v>Suministro, montaje e instalacion de  detalle constructivo
Tuberia adosada a estructura 
Plano: CRD-DWG-11760-6-33-4302 - DET. 1C</v>
      </c>
      <c r="C94" s="2649" t="str">
        <f>IF(QPS!R213="","",QPS!R213)</f>
        <v>Electrica</v>
      </c>
      <c r="D94" s="2660">
        <f>IF(QPS!S213="","",QPS!S213)</f>
        <v>6</v>
      </c>
      <c r="E94" s="2649" t="str">
        <f>IF(QPS!T213="","",QPS!T213)</f>
        <v>UND</v>
      </c>
      <c r="F94" s="2661">
        <f>IF(QPS!U213="","",QPS!U213)</f>
        <v>172.33118285714286</v>
      </c>
      <c r="G94" s="2707"/>
      <c r="H94" s="2660">
        <f>IF(QPS!AB213="","",QPS!AB213)</f>
        <v>10.080000000000002</v>
      </c>
      <c r="I94" s="2660">
        <f>IF(QPS!AC213="","",QPS!AC213)</f>
        <v>10</v>
      </c>
      <c r="J94" s="2662">
        <f>IF(QPS!AD213="","",QPS!AD213)</f>
        <v>0.6</v>
      </c>
      <c r="K94" s="2663">
        <v>213</v>
      </c>
      <c r="L94" s="2664"/>
      <c r="M94" s="2651" t="s">
        <v>1663</v>
      </c>
      <c r="N94" s="2641"/>
    </row>
    <row r="95" spans="1:14" ht="17.100000000000001" customHeight="1">
      <c r="A95" s="2652">
        <f>IF(QPS!C214="","",QPS!C214)</f>
        <v>4.0599999999999996</v>
      </c>
      <c r="B95" s="2653" t="str">
        <f>IF(QPS!P214="","",QPS!P214)</f>
        <v>PRUEBAS Y PUESTA EN SERVICIO</v>
      </c>
      <c r="C95" s="2653" t="str">
        <f>IF(QPS!R214="","",QPS!R214)</f>
        <v>Electrica</v>
      </c>
      <c r="D95" s="2654">
        <f>IF(QPS!S214="","",QPS!S214)</f>
        <v>1</v>
      </c>
      <c r="E95" s="2653" t="str">
        <f>IF(QPS!T214="","",QPS!T214)</f>
        <v>Glb.</v>
      </c>
      <c r="F95" s="2655" t="str">
        <f>IF(QPS!U214="","",QPS!U214)</f>
        <v/>
      </c>
      <c r="G95" s="2655" t="str">
        <f>IF(QPS!V214="","",QPS!V214)</f>
        <v/>
      </c>
      <c r="H95" s="2654">
        <f>IF(QPS!AB214="","",QPS!AB214)</f>
        <v>0</v>
      </c>
      <c r="I95" s="2654" t="str">
        <f>IF(QPS!AC214="","",QPS!AC214)</f>
        <v/>
      </c>
      <c r="J95" s="2656" t="str">
        <f>IF(QPS!AD214="","",QPS!AD214)</f>
        <v/>
      </c>
      <c r="K95" s="2657">
        <v>214</v>
      </c>
      <c r="L95" s="2658"/>
      <c r="M95" s="2641"/>
      <c r="N95" s="2641"/>
    </row>
    <row r="96" spans="1:14" ht="17.100000000000001" customHeight="1">
      <c r="A96" s="2659" t="str">
        <f>IF(QPS!C215="","",QPS!C215)</f>
        <v>4.06.01</v>
      </c>
      <c r="B96" s="2649" t="str">
        <f>IF(QPS!P215="","",QPS!P215)</f>
        <v>APOYO PARA PUESTA SERVICIO</v>
      </c>
      <c r="C96" s="2649" t="str">
        <f>IF(QPS!R215="","",QPS!R215)</f>
        <v>Electrica</v>
      </c>
      <c r="D96" s="2660">
        <f>IF(QPS!S215="","",QPS!S215)</f>
        <v>1</v>
      </c>
      <c r="E96" s="2649" t="str">
        <f>IF(QPS!T215="","",QPS!T215)</f>
        <v>Glb.</v>
      </c>
      <c r="F96" s="2661">
        <f>IF(QPS!U215="","",QPS!U215)</f>
        <v>0</v>
      </c>
      <c r="G96" s="2707"/>
      <c r="H96" s="2660">
        <f>IF(QPS!AB215="","",QPS!AB215)</f>
        <v>0</v>
      </c>
      <c r="I96" s="2660">
        <f>IF(QPS!AC215="","",QPS!AC215)</f>
        <v>0.25</v>
      </c>
      <c r="J96" s="2662">
        <f>IF(QPS!AD215="","",QPS!AD215)</f>
        <v>4</v>
      </c>
      <c r="K96" s="2663">
        <v>215</v>
      </c>
      <c r="L96" s="2664"/>
      <c r="M96" s="2651" t="s">
        <v>1663</v>
      </c>
      <c r="N96" s="2641"/>
    </row>
    <row r="97" spans="1:14" ht="17.100000000000001" customHeight="1">
      <c r="A97" s="2659" t="str">
        <f>IF(QPS!C216="","",QPS!C216)</f>
        <v>4.06.02</v>
      </c>
      <c r="B97" s="2649" t="str">
        <f>IF(QPS!P216="","",QPS!P216)</f>
        <v>Supervisor</v>
      </c>
      <c r="C97" s="2649" t="str">
        <f>IF(QPS!R216="","",QPS!R216)</f>
        <v>Electrica</v>
      </c>
      <c r="D97" s="2660">
        <f>IF(QPS!S216="","",QPS!S216)</f>
        <v>1</v>
      </c>
      <c r="E97" s="2649" t="str">
        <f>IF(QPS!T216="","",QPS!T216)</f>
        <v>Glb.</v>
      </c>
      <c r="F97" s="2661">
        <f>IF(QPS!U216="","",QPS!U216)</f>
        <v>0</v>
      </c>
      <c r="G97" s="2707"/>
      <c r="H97" s="2660">
        <f>IF(QPS!AB216="","",QPS!AB216)</f>
        <v>8</v>
      </c>
      <c r="I97" s="2660">
        <f>IF(QPS!AC216="","",QPS!AC216)</f>
        <v>1</v>
      </c>
      <c r="J97" s="2662">
        <f>IF(QPS!AD216="","",QPS!AD216)</f>
        <v>1</v>
      </c>
      <c r="K97" s="2663">
        <v>216</v>
      </c>
      <c r="L97" s="2664"/>
      <c r="M97" s="2651" t="s">
        <v>1663</v>
      </c>
      <c r="N97" s="2641"/>
    </row>
    <row r="98" spans="1:14" ht="17.100000000000001" customHeight="1">
      <c r="A98" s="2659" t="str">
        <f>IF(QPS!C217="","",QPS!C217)</f>
        <v>4.06.03</v>
      </c>
      <c r="B98" s="2649" t="str">
        <f>IF(QPS!P217="","",QPS!P217)</f>
        <v>Operario</v>
      </c>
      <c r="C98" s="2649" t="str">
        <f>IF(QPS!R217="","",QPS!R217)</f>
        <v>Electrica</v>
      </c>
      <c r="D98" s="2660">
        <f>IF(QPS!S217="","",QPS!S217)</f>
        <v>1</v>
      </c>
      <c r="E98" s="2649" t="str">
        <f>IF(QPS!T217="","",QPS!T217)</f>
        <v>Glb.</v>
      </c>
      <c r="F98" s="2661">
        <f>IF(QPS!U217="","",QPS!U217)</f>
        <v>0</v>
      </c>
      <c r="G98" s="2707"/>
      <c r="H98" s="2660">
        <f>IF(QPS!AB217="","",QPS!AB217)</f>
        <v>8</v>
      </c>
      <c r="I98" s="2660">
        <f>IF(QPS!AC217="","",QPS!AC217)</f>
        <v>1</v>
      </c>
      <c r="J98" s="2662">
        <f>IF(QPS!AD217="","",QPS!AD217)</f>
        <v>1</v>
      </c>
      <c r="K98" s="2663">
        <v>217</v>
      </c>
      <c r="L98" s="2664"/>
      <c r="M98" s="2651" t="s">
        <v>1663</v>
      </c>
      <c r="N98" s="2641"/>
    </row>
    <row r="99" spans="1:14" ht="17.100000000000001" customHeight="1">
      <c r="A99" s="2659" t="str">
        <f>IF(QPS!C218="","",QPS!C218)</f>
        <v>4.06.04</v>
      </c>
      <c r="B99" s="2649" t="str">
        <f>IF(QPS!P218="","",QPS!P218)</f>
        <v>Oficial</v>
      </c>
      <c r="C99" s="2649" t="str">
        <f>IF(QPS!R218="","",QPS!R218)</f>
        <v>Electrica</v>
      </c>
      <c r="D99" s="2660">
        <f>IF(QPS!S218="","",QPS!S218)</f>
        <v>1</v>
      </c>
      <c r="E99" s="2649" t="str">
        <f>IF(QPS!T218="","",QPS!T218)</f>
        <v>Glb.</v>
      </c>
      <c r="F99" s="2661">
        <f>IF(QPS!U218="","",QPS!U218)</f>
        <v>0</v>
      </c>
      <c r="G99" s="2707"/>
      <c r="H99" s="2660">
        <f>IF(QPS!AB218="","",QPS!AB218)</f>
        <v>8</v>
      </c>
      <c r="I99" s="2660">
        <f>IF(QPS!AC218="","",QPS!AC218)</f>
        <v>1</v>
      </c>
      <c r="J99" s="2662">
        <f>IF(QPS!AD218="","",QPS!AD218)</f>
        <v>1</v>
      </c>
      <c r="K99" s="2663">
        <v>218</v>
      </c>
      <c r="L99" s="2664"/>
      <c r="M99" s="2651" t="s">
        <v>1663</v>
      </c>
      <c r="N99" s="2641"/>
    </row>
    <row r="100" spans="1:14" ht="17.100000000000001" customHeight="1">
      <c r="A100" s="2652">
        <f>IF(QPS!C220="","",QPS!C220)</f>
        <v>5.01</v>
      </c>
      <c r="B100" s="2653" t="str">
        <f>IF(QPS!P220="","",QPS!P220)</f>
        <v>DESMONTAJE DE INSTRUMENTOS Y VÁLVULAS DE CONTROL</v>
      </c>
      <c r="C100" s="2653" t="str">
        <f>IF(QPS!R220="","",QPS!R220)</f>
        <v>Electrica</v>
      </c>
      <c r="D100" s="2654" t="str">
        <f>IF(QPS!S220="","",QPS!S220)</f>
        <v/>
      </c>
      <c r="E100" s="2653" t="str">
        <f>IF(QPS!T220="","",QPS!T220)</f>
        <v/>
      </c>
      <c r="F100" s="2655" t="str">
        <f>IF(QPS!U220="","",QPS!U220)</f>
        <v/>
      </c>
      <c r="G100" s="2655" t="str">
        <f>IF(QPS!V220="","",QPS!V220)</f>
        <v/>
      </c>
      <c r="H100" s="2654" t="str">
        <f>IF(QPS!AB220="","",QPS!AB220)</f>
        <v/>
      </c>
      <c r="I100" s="2654" t="str">
        <f>IF(QPS!AC220="","",QPS!AC220)</f>
        <v/>
      </c>
      <c r="J100" s="2656" t="str">
        <f>IF(QPS!AD220="","",QPS!AD220)</f>
        <v/>
      </c>
      <c r="K100" s="2657">
        <v>220</v>
      </c>
      <c r="L100" s="2658"/>
      <c r="M100" s="2641"/>
      <c r="N100" s="2641"/>
    </row>
    <row r="101" spans="1:14" ht="77.099999999999994" customHeight="1">
      <c r="A101" s="2659" t="str">
        <f>IF(QPS!C221="","",QPS!C221)</f>
        <v>5.01.01</v>
      </c>
      <c r="B101" s="2649" t="str">
        <f>IF(QPS!P221="","",QPS!P221)</f>
        <v>Identificación y desmontaje de instrumentos y válvulas de control existentes en área de dosificación de floculantes. Tags: FE/FIT-1715333/1715334/1715337/1715338/1715341/1715342/1715363/1715364/1715367/1715368/1715371/1715372,
LE/LIT-1715331/1715361 y FCV-1715334/1715338/1715342/1715364/1715368/1715372.</v>
      </c>
      <c r="C101" s="2649" t="str">
        <f>IF(QPS!R221="","",QPS!R221)</f>
        <v>Electrica</v>
      </c>
      <c r="D101" s="2660">
        <f>IF(QPS!S221="","",QPS!S221)</f>
        <v>1</v>
      </c>
      <c r="E101" s="2649" t="str">
        <f>IF(QPS!T221="","",QPS!T221)</f>
        <v>Glb.</v>
      </c>
      <c r="F101" s="2661">
        <f>IF(QPS!U221="","",QPS!U221)</f>
        <v>909.67050967050966</v>
      </c>
      <c r="G101" s="2661">
        <f>IF(QPS!V221="","",QPS!V221)</f>
        <v>909.67050967050966</v>
      </c>
      <c r="H101" s="2660">
        <f>IF(QPS!AB221="","",QPS!AB221)</f>
        <v>100.80010080010081</v>
      </c>
      <c r="I101" s="2660">
        <f>IF(QPS!AC221="","",QPS!AC221)</f>
        <v>0.33333299999999999</v>
      </c>
      <c r="J101" s="2662">
        <f>IF(QPS!AD221="","",QPS!AD221)</f>
        <v>3.0000030000030002</v>
      </c>
      <c r="K101" s="2663">
        <v>221</v>
      </c>
      <c r="L101" s="2664"/>
      <c r="M101" s="2641"/>
      <c r="N101" s="2641"/>
    </row>
    <row r="102" spans="1:14" ht="29.1" customHeight="1">
      <c r="A102" s="2652">
        <f>IF(QPS!C222="","",QPS!C222)</f>
        <v>5.0199999999999996</v>
      </c>
      <c r="B102" s="2653" t="str">
        <f>IF(QPS!P222="","",QPS!P222)</f>
        <v>EVALUACIÓN DE CONDUCTORES Y CANALIZACIONES EXISTENTES</v>
      </c>
      <c r="C102" s="2653" t="str">
        <f>IF(QPS!R222="","",QPS!R222)</f>
        <v>Electrica</v>
      </c>
      <c r="D102" s="2654" t="str">
        <f>IF(QPS!S222="","",QPS!S222)</f>
        <v/>
      </c>
      <c r="E102" s="2653" t="str">
        <f>IF(QPS!T222="","",QPS!T222)</f>
        <v/>
      </c>
      <c r="F102" s="2655" t="str">
        <f>IF(QPS!U222="","",QPS!U222)</f>
        <v/>
      </c>
      <c r="G102" s="2655" t="str">
        <f>IF(QPS!V222="","",QPS!V222)</f>
        <v/>
      </c>
      <c r="H102" s="2654" t="str">
        <f>IF(QPS!AB222="","",QPS!AB222)</f>
        <v/>
      </c>
      <c r="I102" s="2654" t="str">
        <f>IF(QPS!AC222="","",QPS!AC222)</f>
        <v/>
      </c>
      <c r="J102" s="2656" t="str">
        <f>IF(QPS!AD222="","",QPS!AD222)</f>
        <v/>
      </c>
      <c r="K102" s="2657">
        <v>222</v>
      </c>
      <c r="L102" s="2658"/>
      <c r="M102" s="2641"/>
      <c r="N102" s="2641"/>
    </row>
    <row r="103" spans="1:14" ht="41.1" customHeight="1">
      <c r="A103" s="2659" t="str">
        <f>IF(QPS!C223="","",QPS!C223)</f>
        <v>5.02.01</v>
      </c>
      <c r="B103" s="2649" t="str">
        <f>IF(QPS!P223="","",QPS!P223)</f>
        <v>Identificación y evaluación de reutilización de cables de alimentación de instrumentos existentes en el area de dosificación, incluye pruebas de continuidad, resistencia y timbrado. (NOTA 2)</v>
      </c>
      <c r="C103" s="2649" t="str">
        <f>IF(QPS!R223="","",QPS!R223)</f>
        <v>Electrica</v>
      </c>
      <c r="D103" s="2660">
        <f>IF(QPS!S223="","",QPS!S223)</f>
        <v>1</v>
      </c>
      <c r="E103" s="2649" t="str">
        <f>IF(QPS!T223="","",QPS!T223)</f>
        <v>Gbl.</v>
      </c>
      <c r="F103" s="2661">
        <f>IF(QPS!U223="","",QPS!U223)</f>
        <v>694.0052571428572</v>
      </c>
      <c r="G103" s="2661">
        <f>IF(QPS!V223="","",QPS!V223)</f>
        <v>694.0052571428572</v>
      </c>
      <c r="H103" s="2660">
        <f>IF(QPS!AB223="","",QPS!AB223)</f>
        <v>51.2</v>
      </c>
      <c r="I103" s="2660">
        <f>IF(QPS!AC223="","",QPS!AC223)</f>
        <v>0.5</v>
      </c>
      <c r="J103" s="2662">
        <f>IF(QPS!AD223="","",QPS!AD223)</f>
        <v>2</v>
      </c>
      <c r="K103" s="2663">
        <v>223</v>
      </c>
      <c r="L103" s="2664"/>
      <c r="M103" s="2641"/>
      <c r="N103" s="2641"/>
    </row>
    <row r="104" spans="1:14" ht="41.1" customHeight="1">
      <c r="A104" s="2659" t="str">
        <f>IF(QPS!C224="","",QPS!C224)</f>
        <v>5.02.02</v>
      </c>
      <c r="B104" s="2649" t="str">
        <f>IF(QPS!P224="","",QPS!P224)</f>
        <v>Identificación y evaluación de reutilización de cables de señal analógica de instrumentos y válvulas existentes en el area de dosificación, incluye pruebas de continuidad, resistencia y timbrado. (NOTA 3)</v>
      </c>
      <c r="C104" s="2649" t="str">
        <f>IF(QPS!R224="","",QPS!R224)</f>
        <v>Electrica</v>
      </c>
      <c r="D104" s="2660">
        <f>IF(QPS!S224="","",QPS!S224)</f>
        <v>1</v>
      </c>
      <c r="E104" s="2649" t="str">
        <f>IF(QPS!T224="","",QPS!T224)</f>
        <v>Gbl.</v>
      </c>
      <c r="F104" s="2661">
        <f>IF(QPS!U224="","",QPS!U224)</f>
        <v>694.0052571428572</v>
      </c>
      <c r="G104" s="2661">
        <f>IF(QPS!V224="","",QPS!V224)</f>
        <v>694.0052571428572</v>
      </c>
      <c r="H104" s="2660">
        <f>IF(QPS!AB224="","",QPS!AB224)</f>
        <v>51.2</v>
      </c>
      <c r="I104" s="2660">
        <f>IF(QPS!AC224="","",QPS!AC224)</f>
        <v>0.5</v>
      </c>
      <c r="J104" s="2662">
        <f>IF(QPS!AD224="","",QPS!AD224)</f>
        <v>2</v>
      </c>
      <c r="K104" s="2663">
        <v>224</v>
      </c>
      <c r="L104" s="2664"/>
      <c r="M104" s="2641"/>
      <c r="N104" s="2641"/>
    </row>
    <row r="105" spans="1:14" ht="29.1" customHeight="1">
      <c r="A105" s="2659" t="str">
        <f>IF(QPS!C225="","",QPS!C225)</f>
        <v>5.02.03</v>
      </c>
      <c r="B105" s="2649" t="str">
        <f>IF(QPS!P225="","",QPS!P225)</f>
        <v>Desmontaje de conductores existentes no validos para su reutilización (NOTAS 2 Y 3)</v>
      </c>
      <c r="C105" s="2649" t="str">
        <f>IF(QPS!R225="","",QPS!R225)</f>
        <v>Electrica</v>
      </c>
      <c r="D105" s="2660">
        <f>IF(QPS!S225="","",QPS!S225)</f>
        <v>1</v>
      </c>
      <c r="E105" s="2649" t="str">
        <f>IF(QPS!T225="","",QPS!T225)</f>
        <v>Gbl.</v>
      </c>
      <c r="F105" s="2661">
        <f>IF(QPS!U225="","",QPS!U225)</f>
        <v>1516.116</v>
      </c>
      <c r="G105" s="2661">
        <f>IF(QPS!V225="","",QPS!V225)</f>
        <v>1516.116</v>
      </c>
      <c r="H105" s="2660">
        <f>IF(QPS!AB225="","",QPS!AB225)</f>
        <v>168</v>
      </c>
      <c r="I105" s="2660">
        <f>IF(QPS!AC225="","",QPS!AC225)</f>
        <v>0.2</v>
      </c>
      <c r="J105" s="2662">
        <f>IF(QPS!AD225="","",QPS!AD225)</f>
        <v>5</v>
      </c>
      <c r="K105" s="2663">
        <v>225</v>
      </c>
      <c r="L105" s="2664"/>
      <c r="M105" s="2641"/>
      <c r="N105" s="2641"/>
    </row>
    <row r="106" spans="1:14" ht="29.1" customHeight="1">
      <c r="A106" s="2659" t="str">
        <f>IF(QPS!C226="","",QPS!C226)</f>
        <v>5.02.04</v>
      </c>
      <c r="B106" s="2649" t="str">
        <f>IF(QPS!P226="","",QPS!P226)</f>
        <v>Inspección y verificación de bandejas y bancos de ductos existentes para determinar su reutilización</v>
      </c>
      <c r="C106" s="2649" t="str">
        <f>IF(QPS!R226="","",QPS!R226)</f>
        <v>Electrica</v>
      </c>
      <c r="D106" s="2660">
        <f>IF(QPS!S226="","",QPS!S226)</f>
        <v>1</v>
      </c>
      <c r="E106" s="2649" t="str">
        <f>IF(QPS!T226="","",QPS!T226)</f>
        <v>Gbl.</v>
      </c>
      <c r="F106" s="2661">
        <f>IF(QPS!U226="","",QPS!U226)</f>
        <v>321.51840000000004</v>
      </c>
      <c r="G106" s="2661">
        <f>IF(QPS!V226="","",QPS!V226)</f>
        <v>321.51840000000004</v>
      </c>
      <c r="H106" s="2660">
        <f>IF(QPS!AB226="","",QPS!AB226)</f>
        <v>35.200000000000003</v>
      </c>
      <c r="I106" s="2660">
        <f>IF(QPS!AC226="","",QPS!AC226)</f>
        <v>0.5</v>
      </c>
      <c r="J106" s="2662">
        <f>IF(QPS!AD226="","",QPS!AD226)</f>
        <v>2</v>
      </c>
      <c r="K106" s="2663">
        <v>226</v>
      </c>
      <c r="L106" s="2664"/>
      <c r="M106" s="2641"/>
      <c r="N106" s="2641"/>
    </row>
    <row r="107" spans="1:14" ht="17.100000000000001" customHeight="1">
      <c r="A107" s="2652">
        <f>IF(QPS!C227="","",QPS!C227)</f>
        <v>5.03</v>
      </c>
      <c r="B107" s="2653" t="str">
        <f>IF(QPS!P227="","",QPS!P227)</f>
        <v>INSTRUMENTOS</v>
      </c>
      <c r="C107" s="2653" t="str">
        <f>IF(QPS!R227="","",QPS!R227)</f>
        <v>Electrica</v>
      </c>
      <c r="D107" s="2654" t="str">
        <f>IF(QPS!S227="","",QPS!S227)</f>
        <v/>
      </c>
      <c r="E107" s="2653" t="str">
        <f>IF(QPS!T227="","",QPS!T227)</f>
        <v/>
      </c>
      <c r="F107" s="2655" t="str">
        <f>IF(QPS!U227="","",QPS!U227)</f>
        <v/>
      </c>
      <c r="G107" s="2655" t="str">
        <f>IF(QPS!V227="","",QPS!V227)</f>
        <v/>
      </c>
      <c r="H107" s="2654" t="str">
        <f>IF(QPS!AB227="","",QPS!AB227)</f>
        <v/>
      </c>
      <c r="I107" s="2654" t="str">
        <f>IF(QPS!AC227="","",QPS!AC227)</f>
        <v/>
      </c>
      <c r="J107" s="2656" t="str">
        <f>IF(QPS!AD227="","",QPS!AD227)</f>
        <v/>
      </c>
      <c r="K107" s="2657">
        <v>227</v>
      </c>
      <c r="L107" s="2658"/>
      <c r="M107" s="2641"/>
      <c r="N107" s="2641"/>
    </row>
    <row r="108" spans="1:14" ht="53.1" customHeight="1">
      <c r="A108" s="2659" t="str">
        <f>IF(QPS!C228="","",QPS!C228)</f>
        <v>5.03.01</v>
      </c>
      <c r="B108" s="2649" t="str">
        <f>IF(QPS!P228="","",QPS!P228)</f>
        <v>Suministro, montaje, instalación y contrastación de indicador de presión (manometro) de tipo bourdon con sello de diafragma, tamaño de conexión a proceso de Ø 1/2" NPT Macho. Incluye accesorios de montaje y placa de intentificación. Tags: PI-17633001@007.</v>
      </c>
      <c r="C108" s="2649" t="str">
        <f>IF(QPS!R228="","",QPS!R228)</f>
        <v>Electrica</v>
      </c>
      <c r="D108" s="2660">
        <f>IF(QPS!S228="","",QPS!S228)</f>
        <v>7</v>
      </c>
      <c r="E108" s="2649" t="str">
        <f>IF(QPS!T228="","",QPS!T228)</f>
        <v>UND</v>
      </c>
      <c r="F108" s="2661">
        <f>IF(QPS!U228="","",QPS!U228)</f>
        <v>242.61160000000001</v>
      </c>
      <c r="G108" s="2661">
        <f>IF(QPS!V228="","",QPS!V228)</f>
        <v>1698.2812000000001</v>
      </c>
      <c r="H108" s="2660">
        <f>IF(QPS!AB228="","",QPS!AB228)</f>
        <v>117.6</v>
      </c>
      <c r="I108" s="2660">
        <f>IF(QPS!AC228="","",QPS!AC228)</f>
        <v>2</v>
      </c>
      <c r="J108" s="2662">
        <f>IF(QPS!AD228="","",QPS!AD228)</f>
        <v>3.5</v>
      </c>
      <c r="K108" s="2663">
        <v>228</v>
      </c>
      <c r="L108" s="2664"/>
      <c r="M108" s="2641"/>
      <c r="N108" s="2641"/>
    </row>
    <row r="109" spans="1:14" ht="53.1" customHeight="1">
      <c r="A109" s="2659" t="str">
        <f>IF(QPS!C229="","",QPS!C229)</f>
        <v>5.03.02</v>
      </c>
      <c r="B109" s="2649" t="str">
        <f>IF(QPS!P229="","",QPS!P229)</f>
        <v>Suministro, montaje, instalación y contrastación de sensor de flujo tipo electromagnético, conexión a proceso Ø1" brida CIase #150, cuerpo de acero al carbono, revestimiento interno de Tefzel / ETFE y electrodos de 316 SS. Incluye accesorios de montaje y placa de intentificación. Tag: FE-17633008.</v>
      </c>
      <c r="C109" s="2649" t="str">
        <f>IF(QPS!R229="","",QPS!R229)</f>
        <v>Electrica</v>
      </c>
      <c r="D109" s="2660">
        <f>IF(QPS!S229="","",QPS!S229)</f>
        <v>1</v>
      </c>
      <c r="E109" s="2649" t="str">
        <f>IF(QPS!T229="","",QPS!T229)</f>
        <v>UND</v>
      </c>
      <c r="F109" s="2661">
        <f>IF(QPS!U229="","",QPS!U229)</f>
        <v>449.22320000000002</v>
      </c>
      <c r="G109" s="2661">
        <f>IF(QPS!V229="","",QPS!V229)</f>
        <v>449.22320000000002</v>
      </c>
      <c r="H109" s="2660">
        <f>IF(QPS!AB229="","",QPS!AB229)</f>
        <v>33.6</v>
      </c>
      <c r="I109" s="2660">
        <f>IF(QPS!AC229="","",QPS!AC229)</f>
        <v>1</v>
      </c>
      <c r="J109" s="2662">
        <f>IF(QPS!AD229="","",QPS!AD229)</f>
        <v>1</v>
      </c>
      <c r="K109" s="2663">
        <v>229</v>
      </c>
      <c r="L109" s="2664"/>
      <c r="M109" s="2641"/>
      <c r="N109" s="2641"/>
    </row>
    <row r="110" spans="1:14" ht="65.099999999999994" customHeight="1">
      <c r="A110" s="2659" t="str">
        <f>IF(QPS!C230="","",QPS!C230)</f>
        <v>5.03.03</v>
      </c>
      <c r="B110" s="2649" t="str">
        <f>IF(QPS!P230="","",QPS!P230)</f>
        <v>Suministro, montaje, instalación y contrastación de sensor de flujo tipo electromagnético, conexión a proceso Ø1/2" brida CIase #150, cuerpo de acero al carbono, revestimiento interno de Tefzel / ETFE y electrodos de 316 SS. Incluye accesorios de montaje y placa de intentificación. Tags: FE-176330010 y FE-17633012.</v>
      </c>
      <c r="C110" s="2649" t="str">
        <f>IF(QPS!R230="","",QPS!R230)</f>
        <v>Electrica</v>
      </c>
      <c r="D110" s="2660">
        <f>IF(QPS!S230="","",QPS!S230)</f>
        <v>2</v>
      </c>
      <c r="E110" s="2649" t="str">
        <f>IF(QPS!T230="","",QPS!T230)</f>
        <v>UND</v>
      </c>
      <c r="F110" s="2661">
        <f>IF(QPS!U230="","",QPS!U230)</f>
        <v>449.22320000000002</v>
      </c>
      <c r="G110" s="2661">
        <f>IF(QPS!V230="","",QPS!V230)</f>
        <v>898.44640000000004</v>
      </c>
      <c r="H110" s="2660">
        <f>IF(QPS!AB230="","",QPS!AB230)</f>
        <v>67.2</v>
      </c>
      <c r="I110" s="2660">
        <f>IF(QPS!AC230="","",QPS!AC230)</f>
        <v>1</v>
      </c>
      <c r="J110" s="2662">
        <f>IF(QPS!AD230="","",QPS!AD230)</f>
        <v>2</v>
      </c>
      <c r="K110" s="2663">
        <v>230</v>
      </c>
      <c r="L110" s="2664"/>
      <c r="M110" s="2641"/>
      <c r="N110" s="2641"/>
    </row>
    <row r="111" spans="1:14" ht="65.099999999999994" customHeight="1">
      <c r="A111" s="2659" t="str">
        <f>IF(QPS!C231="","",QPS!C231)</f>
        <v>5.03.04</v>
      </c>
      <c r="B111" s="2649" t="str">
        <f>IF(QPS!P231="","",QPS!P231)</f>
        <v>Suministro, montaje, instalación y contrastación de sensor de flujo tipo electromagnético, conexión a proceso Ø1-1/2" brida CIase #150, cuerpo de acero inoxidable, revestimiento interno de Teflon / PTFE y electrodos de Hastelloy. Incluye accesorios de montaje y placa de intentificación. Tag: FE-17633009.</v>
      </c>
      <c r="C111" s="2649" t="str">
        <f>IF(QPS!R231="","",QPS!R231)</f>
        <v>Electrica</v>
      </c>
      <c r="D111" s="2660">
        <f>IF(QPS!S231="","",QPS!S231)</f>
        <v>1</v>
      </c>
      <c r="E111" s="2649" t="str">
        <f>IF(QPS!T231="","",QPS!T231)</f>
        <v>UND</v>
      </c>
      <c r="F111" s="2661">
        <f>IF(QPS!U231="","",QPS!U231)</f>
        <v>449.22320000000002</v>
      </c>
      <c r="G111" s="2661">
        <f>IF(QPS!V231="","",QPS!V231)</f>
        <v>449.22320000000002</v>
      </c>
      <c r="H111" s="2660">
        <f>IF(QPS!AB231="","",QPS!AB231)</f>
        <v>33.6</v>
      </c>
      <c r="I111" s="2660">
        <f>IF(QPS!AC231="","",QPS!AC231)</f>
        <v>1</v>
      </c>
      <c r="J111" s="2662">
        <f>IF(QPS!AD231="","",QPS!AD231)</f>
        <v>1</v>
      </c>
      <c r="K111" s="2663">
        <v>231</v>
      </c>
      <c r="L111" s="2664"/>
      <c r="M111" s="2641"/>
      <c r="N111" s="2641"/>
    </row>
    <row r="112" spans="1:14" ht="65.099999999999994" customHeight="1">
      <c r="A112" s="2659" t="str">
        <f>IF(QPS!C232="","",QPS!C232)</f>
        <v>5.03.05</v>
      </c>
      <c r="B112" s="2649" t="str">
        <f>IF(QPS!P232="","",QPS!P232)</f>
        <v>Suministro, montaje, instalación y contrastación de sensor de flujo tipo electromagnético, conexión a proceso Ø1" brida CIase #150, cuerpo de acero inoxidable, revestimiento interno de Teflon / PTFE y electrodos de Hastelloy. Incluye accesorios de montaje y placa de intentificación. Tags: FE-176330011 y FE-17633013.</v>
      </c>
      <c r="C112" s="2649" t="str">
        <f>IF(QPS!R232="","",QPS!R232)</f>
        <v>Electrica</v>
      </c>
      <c r="D112" s="2660">
        <f>IF(QPS!S232="","",QPS!S232)</f>
        <v>2</v>
      </c>
      <c r="E112" s="2649" t="str">
        <f>IF(QPS!T232="","",QPS!T232)</f>
        <v>UND</v>
      </c>
      <c r="F112" s="2661">
        <f>IF(QPS!U232="","",QPS!U232)</f>
        <v>449.22320000000002</v>
      </c>
      <c r="G112" s="2661">
        <f>IF(QPS!V232="","",QPS!V232)</f>
        <v>898.44640000000004</v>
      </c>
      <c r="H112" s="2660">
        <f>IF(QPS!AB232="","",QPS!AB232)</f>
        <v>67.2</v>
      </c>
      <c r="I112" s="2660">
        <f>IF(QPS!AC232="","",QPS!AC232)</f>
        <v>1</v>
      </c>
      <c r="J112" s="2662">
        <f>IF(QPS!AD232="","",QPS!AD232)</f>
        <v>2</v>
      </c>
      <c r="K112" s="2663">
        <v>232</v>
      </c>
      <c r="L112" s="2664"/>
      <c r="M112" s="2641"/>
      <c r="N112" s="2641"/>
    </row>
    <row r="113" spans="1:14" ht="53.1" customHeight="1">
      <c r="A113" s="2659" t="str">
        <f>IF(QPS!C233="","",QPS!C233)</f>
        <v>5.03.06</v>
      </c>
      <c r="B113" s="2649" t="str">
        <f>IF(QPS!P233="","",QPS!P233)</f>
        <v>Suministro, montaje, instalación y configuración de transmisor indicador de flujo tipo digital y programable, remoto a sensor, display con teclado, 4-20mA+HART. Incluye accesorios de montaje y placa de intentificación. Tags: FIT-17633008@013</v>
      </c>
      <c r="C113" s="2649" t="str">
        <f>IF(QPS!R233="","",QPS!R233)</f>
        <v>Electrica</v>
      </c>
      <c r="D113" s="2660">
        <f>IF(QPS!S233="","",QPS!S233)</f>
        <v>6</v>
      </c>
      <c r="E113" s="2649" t="str">
        <f>IF(QPS!T233="","",QPS!T233)</f>
        <v>UND</v>
      </c>
      <c r="F113" s="2661">
        <f>IF(QPS!U233="","",QPS!U233)</f>
        <v>176.61160000000001</v>
      </c>
      <c r="G113" s="2661">
        <f>IF(QPS!V233="","",QPS!V233)</f>
        <v>1059.6696000000002</v>
      </c>
      <c r="H113" s="2660">
        <f>IF(QPS!AB233="","",QPS!AB233)</f>
        <v>100.8</v>
      </c>
      <c r="I113" s="2660">
        <f>IF(QPS!AC233="","",QPS!AC233)</f>
        <v>2</v>
      </c>
      <c r="J113" s="2662">
        <f>IF(QPS!AD233="","",QPS!AD233)</f>
        <v>3</v>
      </c>
      <c r="K113" s="2663">
        <v>233</v>
      </c>
      <c r="L113" s="2664"/>
      <c r="M113" s="2641"/>
      <c r="N113" s="2641"/>
    </row>
    <row r="114" spans="1:14" ht="53.1" customHeight="1">
      <c r="A114" s="2659" t="str">
        <f>IF(QPS!C234="","",QPS!C234)</f>
        <v>5.03.07</v>
      </c>
      <c r="B114" s="2649" t="str">
        <f>IF(QPS!P234="","",QPS!P234)</f>
        <v>Suministro, montaje, instalación y contrastación de sensor / transmisor de nivel tipo radar no contacto, antena encapsulada de PVDF, conexión a proceso Ø 1 - 1/2", 4-20mA+HART. Incluye accesorios de montaje y placa de intentificación. Tag: LE/LT-17633014 y LE/LT-17633015</v>
      </c>
      <c r="C114" s="2649" t="str">
        <f>IF(QPS!R234="","",QPS!R234)</f>
        <v>Electrica</v>
      </c>
      <c r="D114" s="2660">
        <f>IF(QPS!S234="","",QPS!S234)</f>
        <v>2</v>
      </c>
      <c r="E114" s="2649" t="str">
        <f>IF(QPS!T234="","",QPS!T234)</f>
        <v>UND</v>
      </c>
      <c r="F114" s="2661">
        <f>IF(QPS!U234="","",QPS!U234)</f>
        <v>297.61160000000001</v>
      </c>
      <c r="G114" s="2661">
        <f>IF(QPS!V234="","",QPS!V234)</f>
        <v>595.22320000000002</v>
      </c>
      <c r="H114" s="2660">
        <f>IF(QPS!AB234="","",QPS!AB234)</f>
        <v>33.6</v>
      </c>
      <c r="I114" s="2660">
        <f>IF(QPS!AC234="","",QPS!AC234)</f>
        <v>2</v>
      </c>
      <c r="J114" s="2662">
        <f>IF(QPS!AD234="","",QPS!AD234)</f>
        <v>1</v>
      </c>
      <c r="K114" s="2663">
        <v>234</v>
      </c>
      <c r="L114" s="2664"/>
      <c r="M114" s="2641"/>
      <c r="N114" s="2641"/>
    </row>
    <row r="115" spans="1:14" ht="53.1" customHeight="1">
      <c r="A115" s="2659" t="str">
        <f>IF(QPS!C235="","",QPS!C235)</f>
        <v>5.03.08</v>
      </c>
      <c r="B115" s="2649" t="str">
        <f>IF(QPS!P235="","",QPS!P235)</f>
        <v>Suministro, montaje, instalación y configuración de indicador de nivel digital y programable, remoto a sensor, display con teclado, alimentado desde transmisor. Incluye accesorios de montaje y placa de intentificación. Tag: LI-17633014 y LI-17633015</v>
      </c>
      <c r="C115" s="2649" t="str">
        <f>IF(QPS!R235="","",QPS!R235)</f>
        <v>Electrica</v>
      </c>
      <c r="D115" s="2660">
        <f>IF(QPS!S235="","",QPS!S235)</f>
        <v>2</v>
      </c>
      <c r="E115" s="2649" t="str">
        <f>IF(QPS!T235="","",QPS!T235)</f>
        <v>UND</v>
      </c>
      <c r="F115" s="2661">
        <f>IF(QPS!U235="","",QPS!U235)</f>
        <v>176.61160000000001</v>
      </c>
      <c r="G115" s="2661">
        <f>IF(QPS!V235="","",QPS!V235)</f>
        <v>353.22320000000002</v>
      </c>
      <c r="H115" s="2660">
        <f>IF(QPS!AB235="","",QPS!AB235)</f>
        <v>33.6</v>
      </c>
      <c r="I115" s="2660">
        <f>IF(QPS!AC235="","",QPS!AC235)</f>
        <v>2</v>
      </c>
      <c r="J115" s="2662">
        <f>IF(QPS!AD235="","",QPS!AD235)</f>
        <v>1</v>
      </c>
      <c r="K115" s="2663">
        <v>235</v>
      </c>
      <c r="L115" s="2664"/>
      <c r="M115" s="2641"/>
      <c r="N115" s="2641"/>
    </row>
    <row r="116" spans="1:14" ht="29.1" customHeight="1">
      <c r="A116" s="2659" t="str">
        <f>IF(QPS!C236="","",QPS!C236)</f>
        <v>5.03.09</v>
      </c>
      <c r="B116" s="2649" t="str">
        <f>IF(QPS!P236="","",QPS!P236)</f>
        <v>Suministro, montaje e instalación de detalle constructivo para montaje de manómetro. Ver estandar MY 0000-7-00005</v>
      </c>
      <c r="C116" s="2649" t="str">
        <f>IF(QPS!R236="","",QPS!R236)</f>
        <v>Electrica</v>
      </c>
      <c r="D116" s="2660">
        <f>IF(QPS!S236="","",QPS!S236)</f>
        <v>7</v>
      </c>
      <c r="E116" s="2649" t="str">
        <f>IF(QPS!T236="","",QPS!T236)</f>
        <v>UND</v>
      </c>
      <c r="F116" s="2661">
        <f>IF(QPS!U236="","",QPS!U236)</f>
        <v>201.61160000000001</v>
      </c>
      <c r="G116" s="2661">
        <f>IF(QPS!V236="","",QPS!V236)</f>
        <v>1411.2812000000001</v>
      </c>
      <c r="H116" s="2660">
        <f>IF(QPS!AB236="","",QPS!AB236)</f>
        <v>117.6</v>
      </c>
      <c r="I116" s="2660">
        <f>IF(QPS!AC236="","",QPS!AC236)</f>
        <v>1</v>
      </c>
      <c r="J116" s="2662">
        <f>IF(QPS!AD236="","",QPS!AD236)</f>
        <v>7</v>
      </c>
      <c r="K116" s="2663">
        <v>236</v>
      </c>
      <c r="L116" s="2664"/>
      <c r="M116" s="2641"/>
      <c r="N116" s="2641"/>
    </row>
    <row r="117" spans="1:14" ht="29.1" customHeight="1">
      <c r="A117" s="2659" t="str">
        <f>IF(QPS!C237="","",QPS!C237)</f>
        <v>5.03.10</v>
      </c>
      <c r="B117" s="2649" t="str">
        <f>IF(QPS!P237="","",QPS!P237)</f>
        <v>Suministro, montaje e instalación de detalle constructivo para montaje de sensor de flujo tipo magnetico. Ver estandar MY 0000-7-00001</v>
      </c>
      <c r="C117" s="2649" t="str">
        <f>IF(QPS!R237="","",QPS!R237)</f>
        <v>Electrica</v>
      </c>
      <c r="D117" s="2660">
        <f>IF(QPS!S237="","",QPS!S237)</f>
        <v>6</v>
      </c>
      <c r="E117" s="2649" t="str">
        <f>IF(QPS!T237="","",QPS!T237)</f>
        <v>UND</v>
      </c>
      <c r="F117" s="2661">
        <f>IF(QPS!U237="","",QPS!U237)</f>
        <v>86.036605714285727</v>
      </c>
      <c r="G117" s="2661">
        <f>IF(QPS!V237="","",QPS!V237)</f>
        <v>516.21963428571439</v>
      </c>
      <c r="H117" s="2660">
        <f>IF(QPS!AB237="","",QPS!AB237)</f>
        <v>20.160000000000004</v>
      </c>
      <c r="I117" s="2660">
        <f>IF(QPS!AC237="","",QPS!AC237)</f>
        <v>5</v>
      </c>
      <c r="J117" s="2662">
        <f>IF(QPS!AD237="","",QPS!AD237)</f>
        <v>1.2</v>
      </c>
      <c r="K117" s="2663">
        <v>237</v>
      </c>
      <c r="L117" s="2664"/>
      <c r="M117" s="2641"/>
      <c r="N117" s="2641"/>
    </row>
    <row r="118" spans="1:14" ht="29.1" customHeight="1">
      <c r="A118" s="2659" t="str">
        <f>IF(QPS!C238="","",QPS!C238)</f>
        <v>5.03.11</v>
      </c>
      <c r="B118" s="2649" t="str">
        <f>IF(QPS!P238="","",QPS!P238)</f>
        <v>Suministro, montaje e instalación de detalle constructivo para montaje de pedestal de soporte para tres transmisores. Ver estandar MY 0000-7-00025</v>
      </c>
      <c r="C118" s="2649" t="str">
        <f>IF(QPS!R238="","",QPS!R238)</f>
        <v>Electrica</v>
      </c>
      <c r="D118" s="2660">
        <f>IF(QPS!S238="","",QPS!S238)</f>
        <v>2</v>
      </c>
      <c r="E118" s="2649" t="str">
        <f>IF(QPS!T238="","",QPS!T238)</f>
        <v>UND</v>
      </c>
      <c r="F118" s="2661">
        <f>IF(QPS!U238="","",QPS!U238)</f>
        <v>203.23379428571431</v>
      </c>
      <c r="G118" s="2661">
        <f>IF(QPS!V238="","",QPS!V238)</f>
        <v>406.46758857142862</v>
      </c>
      <c r="H118" s="2660">
        <f>IF(QPS!AB238="","",QPS!AB238)</f>
        <v>6.7200000000000006</v>
      </c>
      <c r="I118" s="2660">
        <f>IF(QPS!AC238="","",QPS!AC238)</f>
        <v>5</v>
      </c>
      <c r="J118" s="2662">
        <f>IF(QPS!AD238="","",QPS!AD238)</f>
        <v>0.4</v>
      </c>
      <c r="K118" s="2663">
        <v>238</v>
      </c>
      <c r="L118" s="2664"/>
      <c r="M118" s="2641"/>
      <c r="N118" s="2641"/>
    </row>
    <row r="119" spans="1:14" ht="29.1" customHeight="1">
      <c r="A119" s="2659" t="str">
        <f>IF(QPS!C239="","",QPS!C239)</f>
        <v>5.03.12</v>
      </c>
      <c r="B119" s="2649" t="str">
        <f>IF(QPS!P239="","",QPS!P239)</f>
        <v>Suministro, montaje e instalación de detalle constructivo para montaje de transmisor indicador de flujo. Ver estandar MY 0000-7-00028</v>
      </c>
      <c r="C119" s="2649" t="str">
        <f>IF(QPS!R239="","",QPS!R239)</f>
        <v>Electrica</v>
      </c>
      <c r="D119" s="2660">
        <f>IF(QPS!S239="","",QPS!S239)</f>
        <v>6</v>
      </c>
      <c r="E119" s="2649" t="str">
        <f>IF(QPS!T239="","",QPS!T239)</f>
        <v>UND</v>
      </c>
      <c r="F119" s="2661">
        <f>IF(QPS!U239="","",QPS!U239)</f>
        <v>309.67537142857145</v>
      </c>
      <c r="G119" s="2661">
        <f>IF(QPS!V239="","",QPS!V239)</f>
        <v>1858.0522285714287</v>
      </c>
      <c r="H119" s="2660">
        <f>IF(QPS!AB239="","",QPS!AB239)</f>
        <v>33.6</v>
      </c>
      <c r="I119" s="2660">
        <f>IF(QPS!AC239="","",QPS!AC239)</f>
        <v>3</v>
      </c>
      <c r="J119" s="2662">
        <f>IF(QPS!AD239="","",QPS!AD239)</f>
        <v>2</v>
      </c>
      <c r="K119" s="2663">
        <v>239</v>
      </c>
      <c r="L119" s="2664"/>
      <c r="M119" s="2641"/>
      <c r="N119" s="2641"/>
    </row>
    <row r="120" spans="1:14" ht="29.1" customHeight="1">
      <c r="A120" s="2659" t="str">
        <f>IF(QPS!C240="","",QPS!C240)</f>
        <v>5.03.13</v>
      </c>
      <c r="B120" s="2649" t="str">
        <f>IF(QPS!P240="","",QPS!P240)</f>
        <v>Suministro, montaje e instalación de detalle constructivo para montaje de sensor/transmisor de nivel tipo radar. Ver estandar MY 0000-7-00007</v>
      </c>
      <c r="C120" s="2649" t="str">
        <f>IF(QPS!R240="","",QPS!R240)</f>
        <v>Electrica</v>
      </c>
      <c r="D120" s="2660">
        <f>IF(QPS!S240="","",QPS!S240)</f>
        <v>2</v>
      </c>
      <c r="E120" s="2649" t="str">
        <f>IF(QPS!T240="","",QPS!T240)</f>
        <v>UND</v>
      </c>
      <c r="F120" s="2661">
        <f>IF(QPS!U240="","",QPS!U240)</f>
        <v>184.24680000000001</v>
      </c>
      <c r="G120" s="2661">
        <f>IF(QPS!V240="","",QPS!V240)</f>
        <v>368.49360000000001</v>
      </c>
      <c r="H120" s="2660">
        <f>IF(QPS!AB240="","",QPS!AB240)</f>
        <v>11.2</v>
      </c>
      <c r="I120" s="2660">
        <f>IF(QPS!AC240="","",QPS!AC240)</f>
        <v>3</v>
      </c>
      <c r="J120" s="2662">
        <f>IF(QPS!AD240="","",QPS!AD240)</f>
        <v>0.66666666666666663</v>
      </c>
      <c r="K120" s="2663">
        <v>240</v>
      </c>
      <c r="L120" s="2664"/>
      <c r="M120" s="2641"/>
      <c r="N120" s="2641"/>
    </row>
    <row r="121" spans="1:14" ht="29.1" customHeight="1">
      <c r="A121" s="2659" t="str">
        <f>IF(QPS!C241="","",QPS!C241)</f>
        <v>5.03.14</v>
      </c>
      <c r="B121" s="2649" t="str">
        <f>IF(QPS!P241="","",QPS!P241)</f>
        <v>Suministro, montaje e instalación de detalle constructivo para montaje de pedestal de soporte para indicador de nivel Ver estandar MY 0000-7-00024</v>
      </c>
      <c r="C121" s="2649" t="str">
        <f>IF(QPS!R241="","",QPS!R241)</f>
        <v>Electrica</v>
      </c>
      <c r="D121" s="2660">
        <f>IF(QPS!S241="","",QPS!S241)</f>
        <v>2</v>
      </c>
      <c r="E121" s="2649" t="str">
        <f>IF(QPS!T241="","",QPS!T241)</f>
        <v>UND</v>
      </c>
      <c r="F121" s="2661">
        <f>IF(QPS!U241="","",QPS!U241)</f>
        <v>226.53251428571431</v>
      </c>
      <c r="G121" s="2661">
        <f>IF(QPS!V241="","",QPS!V241)</f>
        <v>453.06502857142863</v>
      </c>
      <c r="H121" s="2660">
        <f>IF(QPS!AB241="","",QPS!AB241)</f>
        <v>11.2</v>
      </c>
      <c r="I121" s="2660">
        <f>IF(QPS!AC241="","",QPS!AC241)</f>
        <v>3</v>
      </c>
      <c r="J121" s="2662">
        <f>IF(QPS!AD241="","",QPS!AD241)</f>
        <v>0.66666666666666663</v>
      </c>
      <c r="K121" s="2663">
        <v>241</v>
      </c>
      <c r="L121" s="2664"/>
      <c r="M121" s="2641"/>
      <c r="N121" s="2641"/>
    </row>
    <row r="122" spans="1:14" ht="17.100000000000001" customHeight="1">
      <c r="A122" s="2652">
        <f>IF(QPS!C242="","",QPS!C242)</f>
        <v>5.04</v>
      </c>
      <c r="B122" s="2653" t="str">
        <f>IF(QPS!P242="","",QPS!P242)</f>
        <v>VÁLVULAS DE CONTROL</v>
      </c>
      <c r="C122" s="2653" t="str">
        <f>IF(QPS!R242="","",QPS!R242)</f>
        <v>Electrica</v>
      </c>
      <c r="D122" s="2654" t="str">
        <f>IF(QPS!S242="","",QPS!S242)</f>
        <v/>
      </c>
      <c r="E122" s="2653" t="str">
        <f>IF(QPS!T242="","",QPS!T242)</f>
        <v/>
      </c>
      <c r="F122" s="2655" t="str">
        <f>IF(QPS!U242="","",QPS!U242)</f>
        <v/>
      </c>
      <c r="G122" s="2655" t="str">
        <f>IF(QPS!V242="","",QPS!V242)</f>
        <v/>
      </c>
      <c r="H122" s="2654" t="str">
        <f>IF(QPS!AB242="","",QPS!AB242)</f>
        <v/>
      </c>
      <c r="I122" s="2654" t="str">
        <f>IF(QPS!AC242="","",QPS!AC242)</f>
        <v/>
      </c>
      <c r="J122" s="2656" t="str">
        <f>IF(QPS!AD242="","",QPS!AD242)</f>
        <v/>
      </c>
      <c r="K122" s="2657">
        <v>242</v>
      </c>
      <c r="L122" s="2658"/>
      <c r="M122" s="2641"/>
      <c r="N122" s="2641"/>
    </row>
    <row r="123" spans="1:14" ht="65.099999999999994" customHeight="1">
      <c r="A123" s="2659" t="str">
        <f>IF(QPS!C243="","",QPS!C243)</f>
        <v>5.04.01</v>
      </c>
      <c r="B123" s="2649" t="str">
        <f>IF(QPS!P243="","",QPS!P243)</f>
        <v>Suministro, montaje, instalación y calibración de válvula de control de flujo, tipo globo con actuador neumático y posicionador inteligente, conexión a proceso Ø2" brida CIase #150, cuerpo de acero al carbono, 4-20mA+HART. Incluye set de aire, accesorios de montaje y placa de intentificación. Tag: FCV/FY-17633009 - Ø 2"</v>
      </c>
      <c r="C123" s="2649" t="str">
        <f>IF(QPS!R243="","",QPS!R243)</f>
        <v>Electrica</v>
      </c>
      <c r="D123" s="2660">
        <f>IF(QPS!S243="","",QPS!S243)</f>
        <v>1</v>
      </c>
      <c r="E123" s="2649" t="str">
        <f>IF(QPS!T243="","",QPS!T243)</f>
        <v>UND</v>
      </c>
      <c r="F123" s="2661">
        <f>IF(QPS!U243="","",QPS!U243)</f>
        <v>392.6524</v>
      </c>
      <c r="G123" s="2661">
        <f>IF(QPS!V243="","",QPS!V243)</f>
        <v>392.6524</v>
      </c>
      <c r="H123" s="2660">
        <f>IF(QPS!AB243="","",QPS!AB243)</f>
        <v>32.799999999999997</v>
      </c>
      <c r="I123" s="2660">
        <f>IF(QPS!AC243="","",QPS!AC243)</f>
        <v>1</v>
      </c>
      <c r="J123" s="2662">
        <f>IF(QPS!AD243="","",QPS!AD243)</f>
        <v>1</v>
      </c>
      <c r="K123" s="2663">
        <v>243</v>
      </c>
      <c r="L123" s="2664"/>
      <c r="M123" s="2641"/>
      <c r="N123" s="2641"/>
    </row>
    <row r="124" spans="1:14" ht="65.099999999999994" customHeight="1">
      <c r="A124" s="2659" t="str">
        <f>IF(QPS!C244="","",QPS!C244)</f>
        <v>5.04.02</v>
      </c>
      <c r="B124" s="2649" t="str">
        <f>IF(QPS!P244="","",QPS!P244)</f>
        <v>Suministro, montaje, instalación y calibración de válvula de control de flujo, tipo globo con actuador neumático y posicionador inteligente, conexión a proceso 1-1/2" brida CIase #150, cuerpo de acero al carbono, 4-20mA+HART. Incluye set de aire, accesorios de montaje y placa de intentificación. Tags: FCV/FY-17633011 y FCV/FY-17633013 - Ø 1-1/2"</v>
      </c>
      <c r="C124" s="2649" t="str">
        <f>IF(QPS!R244="","",QPS!R244)</f>
        <v>Electrica</v>
      </c>
      <c r="D124" s="2660">
        <f>IF(QPS!S244="","",QPS!S244)</f>
        <v>2</v>
      </c>
      <c r="E124" s="2649" t="str">
        <f>IF(QPS!T244="","",QPS!T244)</f>
        <v>UND</v>
      </c>
      <c r="F124" s="2661">
        <f>IF(QPS!U244="","",QPS!U244)</f>
        <v>392.6524</v>
      </c>
      <c r="G124" s="2661">
        <f>IF(QPS!V244="","",QPS!V244)</f>
        <v>785.3048</v>
      </c>
      <c r="H124" s="2660">
        <f>IF(QPS!AB244="","",QPS!AB244)</f>
        <v>65.599999999999994</v>
      </c>
      <c r="I124" s="2660">
        <f>IF(QPS!AC244="","",QPS!AC244)</f>
        <v>1</v>
      </c>
      <c r="J124" s="2662">
        <f>IF(QPS!AD244="","",QPS!AD244)</f>
        <v>2</v>
      </c>
      <c r="K124" s="2663">
        <v>244</v>
      </c>
      <c r="L124" s="2664"/>
      <c r="M124" s="2641"/>
      <c r="N124" s="2641"/>
    </row>
    <row r="125" spans="1:14" ht="29.1" customHeight="1">
      <c r="A125" s="2659" t="str">
        <f>IF(QPS!C245="","",QPS!C245)</f>
        <v>5.04.03</v>
      </c>
      <c r="B125" s="2649" t="str">
        <f>IF(QPS!P245="","",QPS!P245)</f>
        <v>Suministro, montaje e instalación de detalle constructivo para montaje de válvulas de control. Ver estandar MY 0000-7-00016</v>
      </c>
      <c r="C125" s="2649" t="str">
        <f>IF(QPS!R245="","",QPS!R245)</f>
        <v>Electrica</v>
      </c>
      <c r="D125" s="2660">
        <f>IF(QPS!S245="","",QPS!S245)</f>
        <v>3</v>
      </c>
      <c r="E125" s="2649" t="str">
        <f>IF(QPS!T245="","",QPS!T245)</f>
        <v>UND</v>
      </c>
      <c r="F125" s="2661">
        <f>IF(QPS!U245="","",QPS!U245)</f>
        <v>229.24680000000001</v>
      </c>
      <c r="G125" s="2661">
        <f>IF(QPS!V245="","",QPS!V245)</f>
        <v>687.74040000000002</v>
      </c>
      <c r="H125" s="2660">
        <f>IF(QPS!AB245="","",QPS!AB245)</f>
        <v>16.8</v>
      </c>
      <c r="I125" s="2660">
        <f>IF(QPS!AC245="","",QPS!AC245)</f>
        <v>3</v>
      </c>
      <c r="J125" s="2662">
        <f>IF(QPS!AD245="","",QPS!AD245)</f>
        <v>1</v>
      </c>
      <c r="K125" s="2663">
        <v>245</v>
      </c>
      <c r="L125" s="2664"/>
      <c r="M125" s="2641"/>
      <c r="N125" s="2641"/>
    </row>
    <row r="126" spans="1:14" ht="29.1" customHeight="1">
      <c r="A126" s="2659" t="str">
        <f>IF(QPS!C246="","",QPS!C246)</f>
        <v>5.04.04</v>
      </c>
      <c r="B126" s="2649" t="str">
        <f>IF(QPS!P246="","",QPS!P246)</f>
        <v>Verificación y ampliación del tubing de aire para válvulas de control en el área de dosificación de floculantes.</v>
      </c>
      <c r="C126" s="2649" t="str">
        <f>IF(QPS!R246="","",QPS!R246)</f>
        <v>Electrica</v>
      </c>
      <c r="D126" s="2660">
        <f>IF(QPS!S246="","",QPS!S246)</f>
        <v>1</v>
      </c>
      <c r="E126" s="2649" t="str">
        <f>IF(QPS!T246="","",QPS!T246)</f>
        <v>Gbl.</v>
      </c>
      <c r="F126" s="2661">
        <f>IF(QPS!U246="","",QPS!U246)</f>
        <v>448.0522285714286</v>
      </c>
      <c r="G126" s="2661">
        <f>IF(QPS!V246="","",QPS!V246)</f>
        <v>448.0522285714286</v>
      </c>
      <c r="H126" s="2660">
        <f>IF(QPS!AB246="","",QPS!AB246)</f>
        <v>33.6</v>
      </c>
      <c r="I126" s="2660">
        <f>IF(QPS!AC246="","",QPS!AC246)</f>
        <v>0.5</v>
      </c>
      <c r="J126" s="2662">
        <f>IF(QPS!AD246="","",QPS!AD246)</f>
        <v>2</v>
      </c>
      <c r="K126" s="2663">
        <v>246</v>
      </c>
      <c r="L126" s="2664"/>
      <c r="M126" s="2641"/>
      <c r="N126" s="2641"/>
    </row>
    <row r="127" spans="1:14" ht="17.100000000000001" customHeight="1">
      <c r="A127" s="2652">
        <f>IF(QPS!C247="","",QPS!C247)</f>
        <v>5.05</v>
      </c>
      <c r="B127" s="2653" t="str">
        <f>IF(QPS!P247="","",QPS!P247)</f>
        <v>CONDUCTORES</v>
      </c>
      <c r="C127" s="2653" t="str">
        <f>IF(QPS!R247="","",QPS!R247)</f>
        <v>Electrica</v>
      </c>
      <c r="D127" s="2654" t="str">
        <f>IF(QPS!S247="","",QPS!S247)</f>
        <v/>
      </c>
      <c r="E127" s="2653" t="str">
        <f>IF(QPS!T247="","",QPS!T247)</f>
        <v/>
      </c>
      <c r="F127" s="2655" t="str">
        <f>IF(QPS!U247="","",QPS!U247)</f>
        <v/>
      </c>
      <c r="G127" s="2655" t="str">
        <f>IF(QPS!V247="","",QPS!V247)</f>
        <v/>
      </c>
      <c r="H127" s="2654" t="str">
        <f>IF(QPS!AB247="","",QPS!AB247)</f>
        <v/>
      </c>
      <c r="I127" s="2654" t="str">
        <f>IF(QPS!AC247="","",QPS!AC247)</f>
        <v/>
      </c>
      <c r="J127" s="2656" t="str">
        <f>IF(QPS!AD247="","",QPS!AD247)</f>
        <v/>
      </c>
      <c r="K127" s="2657">
        <v>247</v>
      </c>
      <c r="L127" s="2658"/>
      <c r="M127" s="2641"/>
      <c r="N127" s="2641"/>
    </row>
    <row r="128" spans="1:14" ht="53.1" customHeight="1">
      <c r="A128" s="2659" t="str">
        <f>IF(QPS!C248="","",QPS!C248)</f>
        <v>5.05.01</v>
      </c>
      <c r="B128" s="2649" t="str">
        <f>IF(QPS!P248="","",QPS!P248)</f>
        <v>Suministro, montaje e instalación de cable para alimentación tipo TC-XHHW-2, 600V, 90°C, conductores de cobre electrolítico recocido, clase B, aislamiento de polietileno reticulado (XLPE), cubierta externa de PVC. (NOTA 2) - 3/C #14 AWG - (NOTA 5)</v>
      </c>
      <c r="C128" s="2649" t="str">
        <f>IF(QPS!R248="","",QPS!R248)</f>
        <v>Electrica</v>
      </c>
      <c r="D128" s="2660">
        <f>IF(QPS!S248="","",QPS!S248)</f>
        <v>1700</v>
      </c>
      <c r="E128" s="2649" t="str">
        <f>IF(QPS!T248="","",QPS!T248)</f>
        <v>m</v>
      </c>
      <c r="F128" s="2661">
        <f>IF(QPS!U248="","",QPS!U248)</f>
        <v>4.5161160000000002</v>
      </c>
      <c r="G128" s="2661">
        <f>IF(QPS!V248="","",QPS!V248)</f>
        <v>7677.3972000000003</v>
      </c>
      <c r="H128" s="2660">
        <f>IF(QPS!AB248="","",QPS!AB248)</f>
        <v>285.60000000000002</v>
      </c>
      <c r="I128" s="2660">
        <f>IF(QPS!AC248="","",QPS!AC248)</f>
        <v>100</v>
      </c>
      <c r="J128" s="2662">
        <f>IF(QPS!AD248="","",QPS!AD248)</f>
        <v>17</v>
      </c>
      <c r="K128" s="2663">
        <v>248</v>
      </c>
      <c r="L128" s="2664"/>
      <c r="M128" s="2641"/>
      <c r="N128" s="2641"/>
    </row>
    <row r="129" spans="1:14" ht="53.1" customHeight="1">
      <c r="A129" s="2659" t="str">
        <f>IF(QPS!C249="","",QPS!C249)</f>
        <v>5.05.02</v>
      </c>
      <c r="B129" s="2649" t="str">
        <f>IF(QPS!P249="","",QPS!P249)</f>
        <v>Suministro, montaje e instalación de cable para instrumentación tipo PLTC, ITC-OS, 105°C, conductores de cobre electrolítico recocido, clase B, aislamiento de PVC, pantalla de cinta aluminizada con Cable para drenaje, cubierta externa de PVC. - 1P #16 AWG+SHLD</v>
      </c>
      <c r="C129" s="2649" t="str">
        <f>IF(QPS!R249="","",QPS!R249)</f>
        <v>Electrica</v>
      </c>
      <c r="D129" s="2660">
        <f>IF(QPS!S249="","",QPS!S249)</f>
        <v>1400</v>
      </c>
      <c r="E129" s="2649" t="str">
        <f>IF(QPS!T249="","",QPS!T249)</f>
        <v>m</v>
      </c>
      <c r="F129" s="2661">
        <f>IF(QPS!U249="","",QPS!U249)</f>
        <v>4.5161160000000002</v>
      </c>
      <c r="G129" s="2661">
        <f>IF(QPS!V249="","",QPS!V249)</f>
        <v>6322.5624000000007</v>
      </c>
      <c r="H129" s="2660">
        <f>IF(QPS!AB249="","",QPS!AB249)</f>
        <v>235.2</v>
      </c>
      <c r="I129" s="2660">
        <f>IF(QPS!AC249="","",QPS!AC249)</f>
        <v>100</v>
      </c>
      <c r="J129" s="2662">
        <f>IF(QPS!AD249="","",QPS!AD249)</f>
        <v>14</v>
      </c>
      <c r="K129" s="2663">
        <v>249</v>
      </c>
      <c r="L129" s="2664"/>
      <c r="M129" s="2641"/>
      <c r="N129" s="2641"/>
    </row>
    <row r="130" spans="1:14" ht="53.1" customHeight="1">
      <c r="A130" s="2659" t="str">
        <f>IF(QPS!C250="","",QPS!C250)</f>
        <v>5.05.03</v>
      </c>
      <c r="B130" s="2649" t="str">
        <f>IF(QPS!P250="","",QPS!P250)</f>
        <v>Suministro, montaje e instalación de cable para instrumentación tipo PLTC, ITC-OS, 105°C, conductores de cobre electrolítico recocido, clase B, aislamiento de PVC, pantalla de cinta aluminizada con Cable para drenaje, cubierta externa de PVC. (NOTA 3) - 1P #16 AWG+SHLD - (NOTA 5)</v>
      </c>
      <c r="C130" s="2649" t="str">
        <f>IF(QPS!R250="","",QPS!R250)</f>
        <v>Electrica</v>
      </c>
      <c r="D130" s="2660">
        <f>IF(QPS!S250="","",QPS!S250)</f>
        <v>1700</v>
      </c>
      <c r="E130" s="2649" t="str">
        <f>IF(QPS!T250="","",QPS!T250)</f>
        <v>m</v>
      </c>
      <c r="F130" s="2661">
        <f>IF(QPS!U250="","",QPS!U250)</f>
        <v>4.5161160000000002</v>
      </c>
      <c r="G130" s="2661">
        <f>IF(QPS!V250="","",QPS!V250)</f>
        <v>7677.3972000000003</v>
      </c>
      <c r="H130" s="2660">
        <f>IF(QPS!AB250="","",QPS!AB250)</f>
        <v>285.60000000000002</v>
      </c>
      <c r="I130" s="2660">
        <f>IF(QPS!AC250="","",QPS!AC250)</f>
        <v>100</v>
      </c>
      <c r="J130" s="2662">
        <f>IF(QPS!AD250="","",QPS!AD250)</f>
        <v>17</v>
      </c>
      <c r="K130" s="2663">
        <v>250</v>
      </c>
      <c r="L130" s="2664"/>
      <c r="M130" s="2641"/>
      <c r="N130" s="2641"/>
    </row>
    <row r="131" spans="1:14" ht="77.099999999999994" customHeight="1">
      <c r="A131" s="2659" t="str">
        <f>IF(QPS!C251="","",QPS!C251)</f>
        <v>5.05.04</v>
      </c>
      <c r="B131" s="2649" t="str">
        <f>IF(QPS!P251="","",QPS!P251)</f>
        <v>Suministro, montaje e instalación de cable de cable multipar para red DeviceNet. tipo ODVA Class 2 Thick, 75°, dos pares trenzados, conductores de cobre estañado clase B, cable de drenaje de cobre estañado, aislamiento de PVC , blindaje por par de lamina metálica, blindaje exterior de malla de cobre estañado, cubierta externa de PVC, color gris, certificación CMG PLTC-ER. - 2PR#15/#18 + SHLD</v>
      </c>
      <c r="C131" s="2649" t="str">
        <f>IF(QPS!R251="","",QPS!R251)</f>
        <v>Electrica</v>
      </c>
      <c r="D131" s="2660">
        <f>IF(QPS!S251="","",QPS!S251)</f>
        <v>80</v>
      </c>
      <c r="E131" s="2649" t="str">
        <f>IF(QPS!T251="","",QPS!T251)</f>
        <v>m</v>
      </c>
      <c r="F131" s="2661">
        <f>IF(QPS!U251="","",QPS!U251)</f>
        <v>5.6075920000000004</v>
      </c>
      <c r="G131" s="2661">
        <f>IF(QPS!V251="","",QPS!V251)</f>
        <v>448.60736000000003</v>
      </c>
      <c r="H131" s="2660">
        <f>IF(QPS!AB251="","",QPS!AB251)</f>
        <v>14.080000000000002</v>
      </c>
      <c r="I131" s="2660">
        <f>IF(QPS!AC251="","",QPS!AC251)</f>
        <v>100</v>
      </c>
      <c r="J131" s="2662">
        <f>IF(QPS!AD251="","",QPS!AD251)</f>
        <v>0.8</v>
      </c>
      <c r="K131" s="2663">
        <v>251</v>
      </c>
      <c r="L131" s="2664"/>
      <c r="M131" s="2641"/>
      <c r="N131" s="2641"/>
    </row>
    <row r="132" spans="1:14" ht="41.1" customHeight="1">
      <c r="A132" s="2659" t="str">
        <f>IF(QPS!C252="","",QPS!C252)</f>
        <v>5.05.05</v>
      </c>
      <c r="B132" s="2649" t="str">
        <f>IF(QPS!P252="","",QPS!P252)</f>
        <v>Suministro, montaje e instalación de accesorios ( empalmes, conectores terminales, conectores tipo tee, conectores hembra, conectores macho, terminales modulares, multiconectores, tapones, sellos, etiquetas) para conductores.</v>
      </c>
      <c r="C132" s="2649" t="str">
        <f>IF(QPS!R252="","",QPS!R252)</f>
        <v>Electrica</v>
      </c>
      <c r="D132" s="2660">
        <f>IF(QPS!S252="","",QPS!S252)</f>
        <v>1</v>
      </c>
      <c r="E132" s="2649" t="str">
        <f>IF(QPS!T252="","",QPS!T252)</f>
        <v>Gbl.</v>
      </c>
      <c r="F132" s="2661">
        <f>IF(QPS!U252="","",QPS!U252)</f>
        <v>1510.7440000000001</v>
      </c>
      <c r="G132" s="2661">
        <f>IF(QPS!V252="","",QPS!V252)</f>
        <v>1510.7440000000001</v>
      </c>
      <c r="H132" s="2660">
        <f>IF(QPS!AB252="","",QPS!AB252)</f>
        <v>112</v>
      </c>
      <c r="I132" s="2660">
        <f>IF(QPS!AC252="","",QPS!AC252)</f>
        <v>0.15</v>
      </c>
      <c r="J132" s="2662">
        <f>IF(QPS!AD252="","",QPS!AD252)</f>
        <v>6.666666666666667</v>
      </c>
      <c r="K132" s="2663">
        <v>252</v>
      </c>
      <c r="L132" s="2664"/>
      <c r="M132" s="2641"/>
      <c r="N132" s="2641"/>
    </row>
    <row r="133" spans="1:14" ht="41.1" customHeight="1">
      <c r="A133" s="2659" t="str">
        <f>IF(QPS!C253="","",QPS!C253)</f>
        <v>5.05.06</v>
      </c>
      <c r="B133" s="2649" t="str">
        <f>IF(QPS!P253="","",QPS!P253)</f>
        <v>Suministro, montaje e instalación de tarjetas de comunicación para red DeviceNet, compatible con variadores de frecuencia de bomba de dosificaicón de floculantes existentes.</v>
      </c>
      <c r="C133" s="2649" t="str">
        <f>IF(QPS!R253="","",QPS!R253)</f>
        <v>Electrica</v>
      </c>
      <c r="D133" s="2660">
        <f>IF(QPS!S253="","",QPS!S253)</f>
        <v>5</v>
      </c>
      <c r="E133" s="2649" t="str">
        <f>IF(QPS!T253="","",QPS!T253)</f>
        <v>UND</v>
      </c>
      <c r="F133" s="2661">
        <f>IF(QPS!U253="","",QPS!U253)</f>
        <v>35.322319999999998</v>
      </c>
      <c r="G133" s="2661">
        <f>IF(QPS!V253="","",QPS!V253)</f>
        <v>176.61159999999998</v>
      </c>
      <c r="H133" s="2660">
        <f>IF(QPS!AB253="","",QPS!AB253)</f>
        <v>16.8</v>
      </c>
      <c r="I133" s="2660">
        <f>IF(QPS!AC253="","",QPS!AC253)</f>
        <v>5</v>
      </c>
      <c r="J133" s="2662">
        <f>IF(QPS!AD253="","",QPS!AD253)</f>
        <v>1</v>
      </c>
      <c r="K133" s="2663">
        <v>253</v>
      </c>
      <c r="L133" s="2664"/>
      <c r="M133" s="2641"/>
      <c r="N133" s="2641"/>
    </row>
    <row r="134" spans="1:14" ht="17.100000000000001" customHeight="1">
      <c r="A134" s="2652">
        <f>IF(QPS!C254="","",QPS!C254)</f>
        <v>5.0599999999999996</v>
      </c>
      <c r="B134" s="2653" t="str">
        <f>IF(QPS!P254="","",QPS!P254)</f>
        <v>CANALIZACIONES</v>
      </c>
      <c r="C134" s="2653" t="str">
        <f>IF(QPS!R254="","",QPS!R254)</f>
        <v>Electrica</v>
      </c>
      <c r="D134" s="2654" t="str">
        <f>IF(QPS!S254="","",QPS!S254)</f>
        <v/>
      </c>
      <c r="E134" s="2653" t="str">
        <f>IF(QPS!T254="","",QPS!T254)</f>
        <v/>
      </c>
      <c r="F134" s="2655" t="str">
        <f>IF(QPS!U254="","",QPS!U254)</f>
        <v/>
      </c>
      <c r="G134" s="2655" t="str">
        <f>IF(QPS!V254="","",QPS!V254)</f>
        <v/>
      </c>
      <c r="H134" s="2654" t="str">
        <f>IF(QPS!AB254="","",QPS!AB254)</f>
        <v/>
      </c>
      <c r="I134" s="2654" t="str">
        <f>IF(QPS!AC254="","",QPS!AC254)</f>
        <v/>
      </c>
      <c r="J134" s="2656" t="str">
        <f>IF(QPS!AD254="","",QPS!AD254)</f>
        <v/>
      </c>
      <c r="K134" s="2657">
        <v>254</v>
      </c>
      <c r="L134" s="2658"/>
      <c r="M134" s="2641"/>
      <c r="N134" s="2641"/>
    </row>
    <row r="135" spans="1:14" ht="29.1" customHeight="1">
      <c r="A135" s="2659" t="str">
        <f>IF(QPS!C255="","",QPS!C255)</f>
        <v>5.06.01</v>
      </c>
      <c r="B135" s="2649" t="str">
        <f>IF(QPS!P255="","",QPS!P255)</f>
        <v>Suministro, montaje e instalación de tubo de acero galvanizado (RGS), con revestimiento de PVC, longitud 3m (10ft) - Ø 3/4"</v>
      </c>
      <c r="C135" s="2649" t="str">
        <f>IF(QPS!R255="","",QPS!R255)</f>
        <v>Electrica</v>
      </c>
      <c r="D135" s="2660">
        <f>IF(QPS!S255="","",QPS!S255)</f>
        <v>80</v>
      </c>
      <c r="E135" s="2649" t="str">
        <f>IF(QPS!T255="","",QPS!T255)</f>
        <v>UND</v>
      </c>
      <c r="F135" s="2661">
        <f>IF(QPS!U255="","",QPS!U255)</f>
        <v>13.64936</v>
      </c>
      <c r="G135" s="2661">
        <f>IF(QPS!V255="","",QPS!V255)</f>
        <v>1091.9487999999999</v>
      </c>
      <c r="H135" s="2660">
        <f>IF(QPS!AB255="","",QPS!AB255)</f>
        <v>89.6</v>
      </c>
      <c r="I135" s="2660">
        <f>IF(QPS!AC255="","",QPS!AC255)</f>
        <v>15</v>
      </c>
      <c r="J135" s="2662">
        <f>IF(QPS!AD255="","",QPS!AD255)</f>
        <v>5.333333333333333</v>
      </c>
      <c r="K135" s="2663">
        <v>255</v>
      </c>
      <c r="L135" s="2664"/>
      <c r="M135" s="2641"/>
      <c r="N135" s="2641"/>
    </row>
    <row r="136" spans="1:14" ht="29.1" customHeight="1">
      <c r="A136" s="2659" t="str">
        <f>IF(QPS!C256="","",QPS!C256)</f>
        <v>5.06.02</v>
      </c>
      <c r="B136" s="2649" t="str">
        <f>IF(QPS!P256="","",QPS!P256)</f>
        <v>Suministro, montaje e instalación de tubería conduit flexible de acero recubierto C/PVC - Ø 3/4"</v>
      </c>
      <c r="C136" s="2649" t="str">
        <f>IF(QPS!R256="","",QPS!R256)</f>
        <v>Electrica</v>
      </c>
      <c r="D136" s="2660">
        <f>IF(QPS!S256="","",QPS!S256)</f>
        <v>60</v>
      </c>
      <c r="E136" s="2649" t="str">
        <f>IF(QPS!T256="","",QPS!T256)</f>
        <v>m</v>
      </c>
      <c r="F136" s="2661">
        <f>IF(QPS!U256="","",QPS!U256)</f>
        <v>18.946400000000001</v>
      </c>
      <c r="G136" s="2661">
        <f>IF(QPS!V256="","",QPS!V256)</f>
        <v>1136.7840000000001</v>
      </c>
      <c r="H136" s="2660">
        <f>IF(QPS!AB256="","",QPS!AB256)</f>
        <v>96</v>
      </c>
      <c r="I136" s="2660">
        <f>IF(QPS!AC256="","",QPS!AC256)</f>
        <v>15</v>
      </c>
      <c r="J136" s="2662">
        <f>IF(QPS!AD256="","",QPS!AD256)</f>
        <v>4</v>
      </c>
      <c r="K136" s="2663">
        <v>256</v>
      </c>
      <c r="L136" s="2664"/>
      <c r="M136" s="2641"/>
      <c r="N136" s="2641"/>
    </row>
    <row r="137" spans="1:14" ht="41.1" customHeight="1">
      <c r="A137" s="2659" t="str">
        <f>IF(QPS!C257="","",QPS!C257)</f>
        <v>5.06.03</v>
      </c>
      <c r="B137" s="2649" t="str">
        <f>IF(QPS!P257="","",QPS!P257)</f>
        <v>Suministro, montaje e instalación de accesorios (caja condulet, uniones, bushings, abrazaderas, soporteria, etc.) para conduits de acero galvanizado RGS, con certificación UL.</v>
      </c>
      <c r="C137" s="2649" t="str">
        <f>IF(QPS!R257="","",QPS!R257)</f>
        <v>Electrica</v>
      </c>
      <c r="D137" s="2660">
        <f>IF(QPS!S257="","",QPS!S257)</f>
        <v>1</v>
      </c>
      <c r="E137" s="2649" t="str">
        <f>IF(QPS!T257="","",QPS!T257)</f>
        <v>Gbl.</v>
      </c>
      <c r="F137" s="2661">
        <f>IF(QPS!U257="","",QPS!U257)</f>
        <v>453.39200000000005</v>
      </c>
      <c r="G137" s="2661">
        <f>IF(QPS!V257="","",QPS!V257)</f>
        <v>453.39200000000005</v>
      </c>
      <c r="H137" s="2660">
        <f>IF(QPS!AB257="","",QPS!AB257)</f>
        <v>48</v>
      </c>
      <c r="I137" s="2660">
        <f>IF(QPS!AC257="","",QPS!AC257)</f>
        <v>0.2</v>
      </c>
      <c r="J137" s="2662">
        <f>IF(QPS!AD257="","",QPS!AD257)</f>
        <v>5</v>
      </c>
      <c r="K137" s="2663">
        <v>257</v>
      </c>
      <c r="L137" s="2664"/>
      <c r="M137" s="2641"/>
      <c r="N137" s="2641"/>
    </row>
    <row r="138" spans="1:14" ht="17.100000000000001" customHeight="1">
      <c r="A138" s="2652">
        <f>IF(QPS!C258="","",QPS!C258)</f>
        <v>5.07</v>
      </c>
      <c r="B138" s="2653" t="str">
        <f>IF(QPS!P258="","",QPS!P258)</f>
        <v>PROGRAMACIÓN DE PLC Y SCADA</v>
      </c>
      <c r="C138" s="2653" t="str">
        <f>IF(QPS!R258="","",QPS!R258)</f>
        <v>Electrica</v>
      </c>
      <c r="D138" s="2654" t="str">
        <f>IF(QPS!S258="","",QPS!S258)</f>
        <v/>
      </c>
      <c r="E138" s="2653" t="str">
        <f>IF(QPS!T258="","",QPS!T258)</f>
        <v/>
      </c>
      <c r="F138" s="2655" t="str">
        <f>IF(QPS!U258="","",QPS!U258)</f>
        <v/>
      </c>
      <c r="G138" s="2655" t="str">
        <f>IF(QPS!V258="","",QPS!V258)</f>
        <v/>
      </c>
      <c r="H138" s="2654" t="str">
        <f>IF(QPS!AB258="","",QPS!AB258)</f>
        <v/>
      </c>
      <c r="I138" s="2654" t="str">
        <f>IF(QPS!AC258="","",QPS!AC258)</f>
        <v/>
      </c>
      <c r="J138" s="2656" t="str">
        <f>IF(QPS!AD258="","",QPS!AD258)</f>
        <v/>
      </c>
      <c r="K138" s="2657">
        <v>258</v>
      </c>
      <c r="L138" s="2658"/>
      <c r="M138" s="2641"/>
      <c r="N138" s="2641"/>
    </row>
    <row r="139" spans="1:14" ht="65.099999999999994" customHeight="1">
      <c r="A139" s="2659" t="str">
        <f>IF(QPS!C259="","",QPS!C259)</f>
        <v>5.07.01</v>
      </c>
      <c r="B139" s="2649" t="str">
        <f>IF(QPS!P259="","",QPS!P259)</f>
        <v>Reconfiguración y programación del PLC existente según nueva lógica de control,para integrar instrumentos, válvulas de control, arrancadores y variadores de frecuencia. Incluye la implementación de nuevas rutinas de alarmas, secuencias de fallo y la configuración de la red de control DeviceNet, así como la verificación de transmisión y recepción de variables y señales.</v>
      </c>
      <c r="C139" s="2649" t="str">
        <f>IF(QPS!R259="","",QPS!R259)</f>
        <v>Electrica</v>
      </c>
      <c r="D139" s="2660">
        <f>IF(QPS!S259="","",QPS!S259)</f>
        <v>1</v>
      </c>
      <c r="E139" s="2649" t="str">
        <f>IF(QPS!T259="","",QPS!T259)</f>
        <v>Gbl.</v>
      </c>
      <c r="F139" s="2661">
        <f>IF(QPS!U259="","",QPS!U259)</f>
        <v>962.96309630963094</v>
      </c>
      <c r="G139" s="2661">
        <f>IF(QPS!V259="","",QPS!V259)</f>
        <v>962.96309630963094</v>
      </c>
      <c r="H139" s="2660">
        <f>IF(QPS!AB259="","",QPS!AB259)</f>
        <v>98.409840984098409</v>
      </c>
      <c r="I139" s="2660">
        <f>IF(QPS!AC259="","",QPS!AC259)</f>
        <v>0.33329999999999999</v>
      </c>
      <c r="J139" s="2662">
        <f>IF(QPS!AD259="","",QPS!AD259)</f>
        <v>3.0003000300030003</v>
      </c>
      <c r="K139" s="2663">
        <v>259</v>
      </c>
      <c r="L139" s="2664"/>
      <c r="M139" s="2641"/>
      <c r="N139" s="2641"/>
    </row>
    <row r="140" spans="1:14" ht="53.1" customHeight="1">
      <c r="A140" s="2659" t="str">
        <f>IF(QPS!C260="","",QPS!C260)</f>
        <v>5.07.02</v>
      </c>
      <c r="B140" s="2649" t="str">
        <f>IF(QPS!P260="","",QPS!P260)</f>
        <v>Actualización y rediseño de interfaz SCADA según nuevas rutinas de alarmas, secuencias de fallo y el control de arranque/parada de arrancadores y VFDs desde la interfaz gráfica. Incluye pruebas de visualización de alarmas, variables de instrumentos y estados y variables de arrancadores y VFDs.</v>
      </c>
      <c r="C140" s="2649" t="str">
        <f>IF(QPS!R260="","",QPS!R260)</f>
        <v>Electrica</v>
      </c>
      <c r="D140" s="2660">
        <f>IF(QPS!S260="","",QPS!S260)</f>
        <v>1</v>
      </c>
      <c r="E140" s="2649" t="str">
        <f>IF(QPS!T260="","",QPS!T260)</f>
        <v>Gbl.</v>
      </c>
      <c r="F140" s="2661">
        <f>IF(QPS!U260="","",QPS!U260)</f>
        <v>641.91120000000001</v>
      </c>
      <c r="G140" s="2661">
        <f>IF(QPS!V260="","",QPS!V260)</f>
        <v>641.91120000000001</v>
      </c>
      <c r="H140" s="2660">
        <f>IF(QPS!AB260="","",QPS!AB260)</f>
        <v>65.599999999999994</v>
      </c>
      <c r="I140" s="2660">
        <f>IF(QPS!AC260="","",QPS!AC260)</f>
        <v>0.33333000000000002</v>
      </c>
      <c r="J140" s="2662">
        <f>IF(QPS!AD260="","",QPS!AD260)</f>
        <v>3.0000300003000029</v>
      </c>
      <c r="K140" s="2663">
        <v>260</v>
      </c>
      <c r="L140" s="2664"/>
      <c r="M140" s="2641"/>
      <c r="N140" s="2641"/>
    </row>
    <row r="141" spans="1:14" ht="17.100000000000001" customHeight="1">
      <c r="A141" s="2652">
        <f>IF(QPS!C261="","",QPS!C261)</f>
        <v>5.07</v>
      </c>
      <c r="B141" s="2653" t="str">
        <f>IF(QPS!P261="","",QPS!P261)</f>
        <v>PRUEBAS</v>
      </c>
      <c r="C141" s="2653" t="str">
        <f>IF(QPS!R261="","",QPS!R261)</f>
        <v>Electrica</v>
      </c>
      <c r="D141" s="2654">
        <f>IF(QPS!S261="","",QPS!S261)</f>
        <v>1</v>
      </c>
      <c r="E141" s="2653" t="str">
        <f>IF(QPS!T261="","",QPS!T261)</f>
        <v>Gbl.</v>
      </c>
      <c r="F141" s="2655" t="str">
        <f>IF(QPS!U261="","",QPS!U261)</f>
        <v/>
      </c>
      <c r="G141" s="2655">
        <f>IF(QPS!V261="","",QPS!V261)</f>
        <v>0</v>
      </c>
      <c r="H141" s="2654">
        <f>IF(QPS!AB261="","",QPS!AB261)</f>
        <v>0</v>
      </c>
      <c r="I141" s="2654">
        <f>IF(QPS!AC261="","",QPS!AC261)</f>
        <v>0.5</v>
      </c>
      <c r="J141" s="2656">
        <f>IF(QPS!AD261="","",QPS!AD261)</f>
        <v>2</v>
      </c>
      <c r="K141" s="2657">
        <v>261</v>
      </c>
      <c r="L141" s="2658"/>
      <c r="M141" s="2641"/>
      <c r="N141" s="2641"/>
    </row>
    <row r="142" spans="1:14" ht="17.100000000000001" customHeight="1">
      <c r="A142" s="2708">
        <f>IF(QPS!C262="","",QPS!C262)</f>
        <v>5.08</v>
      </c>
      <c r="B142" s="2709" t="str">
        <f>IF(QPS!P262="","",QPS!P262)</f>
        <v>SOPORTE EN PUESTA DE SERVICIO</v>
      </c>
      <c r="C142" s="2709" t="str">
        <f>IF(QPS!R262="","",QPS!R262)</f>
        <v>Electrica</v>
      </c>
      <c r="D142" s="2710">
        <f>IF(QPS!S262="","",QPS!S262)</f>
        <v>1</v>
      </c>
      <c r="E142" s="2709" t="str">
        <f>IF(QPS!T262="","",QPS!T262)</f>
        <v>Gbl.</v>
      </c>
      <c r="F142" s="2711" t="str">
        <f>IF(QPS!U262="","",QPS!U262)</f>
        <v/>
      </c>
      <c r="G142" s="2711">
        <f>IF(QPS!V262="","",QPS!V262)</f>
        <v>0</v>
      </c>
      <c r="H142" s="2710">
        <f>IF(QPS!AB262="","",QPS!AB262)</f>
        <v>0</v>
      </c>
      <c r="I142" s="2710">
        <f>IF(QPS!AC262="","",QPS!AC262)</f>
        <v>1</v>
      </c>
      <c r="J142" s="2712">
        <f>IF(QPS!AD262="","",QPS!AD262)</f>
        <v>1</v>
      </c>
      <c r="K142" s="2713">
        <v>262</v>
      </c>
      <c r="L142" s="2714"/>
      <c r="M142" s="2641"/>
      <c r="N142" s="2641"/>
    </row>
    <row r="143" spans="1:14" ht="17.100000000000001" customHeight="1">
      <c r="A143" s="2641"/>
      <c r="B143" s="2653" t="s">
        <v>1494</v>
      </c>
      <c r="C143" s="2641"/>
      <c r="D143" s="2641"/>
      <c r="E143" s="2641"/>
      <c r="F143" s="2641"/>
      <c r="G143" s="2641"/>
      <c r="H143" s="2641"/>
      <c r="I143" s="2641"/>
      <c r="J143" s="2641"/>
      <c r="K143" s="2641"/>
      <c r="L143" s="2641"/>
      <c r="M143" s="2641"/>
      <c r="N143" s="2641"/>
    </row>
    <row r="144" spans="1:14" ht="17.100000000000001" customHeight="1">
      <c r="A144" s="2659"/>
      <c r="B144" s="2649" t="s">
        <v>1516</v>
      </c>
      <c r="C144" s="2649"/>
      <c r="D144" s="2660"/>
      <c r="E144" s="2649"/>
      <c r="F144" s="2661"/>
      <c r="G144" s="2661"/>
      <c r="H144" s="2660"/>
      <c r="I144" s="2660"/>
      <c r="J144" s="2662"/>
      <c r="K144" s="2663"/>
      <c r="L144" s="2664"/>
      <c r="M144" s="2651" t="s">
        <v>1663</v>
      </c>
      <c r="N144" s="2641"/>
    </row>
    <row r="145" spans="1:14" ht="17.100000000000001" customHeight="1">
      <c r="A145" s="2659" t="s">
        <v>1662</v>
      </c>
      <c r="B145" s="2649" t="s">
        <v>1517</v>
      </c>
      <c r="C145" s="2649"/>
      <c r="D145" s="2660"/>
      <c r="E145" s="2649"/>
      <c r="F145" s="2661"/>
      <c r="G145" s="2661"/>
      <c r="H145" s="2660"/>
      <c r="I145" s="2660"/>
      <c r="J145" s="2662"/>
      <c r="K145" s="2663"/>
      <c r="L145" s="2664"/>
      <c r="M145" s="2651" t="s">
        <v>1663</v>
      </c>
      <c r="N145" s="2641"/>
    </row>
    <row r="146" spans="1:14" ht="17.100000000000001" customHeight="1">
      <c r="A146" s="2659" t="s">
        <v>1662</v>
      </c>
      <c r="B146" s="2649" t="s">
        <v>1630</v>
      </c>
      <c r="C146" s="2649"/>
      <c r="D146" s="2660"/>
      <c r="E146" s="2649"/>
      <c r="F146" s="2661"/>
      <c r="G146" s="2661"/>
      <c r="H146" s="2660"/>
      <c r="I146" s="2660"/>
      <c r="J146" s="2662"/>
      <c r="K146" s="2663"/>
      <c r="L146" s="2664"/>
      <c r="M146" s="2651" t="s">
        <v>1663</v>
      </c>
      <c r="N146" s="2641"/>
    </row>
    <row r="147" spans="1:14" ht="17.100000000000001" customHeight="1">
      <c r="A147" s="2642" t="s">
        <v>1662</v>
      </c>
      <c r="B147" s="2649" t="s">
        <v>1632</v>
      </c>
      <c r="C147" s="2643" t="str">
        <f>IF(QPS!R16="","",QPS!R16)</f>
        <v>Civil</v>
      </c>
      <c r="D147" s="2644">
        <f>IF(QPS!S16="","",QPS!S16)/2</f>
        <v>0.5</v>
      </c>
      <c r="E147" s="2643" t="str">
        <f>IF(QPS!T16="","",QPS!T16)</f>
        <v>Glb.</v>
      </c>
      <c r="F147" s="2645">
        <f>IF(QPS!U16="","",QPS!U16)/2</f>
        <v>3398.6299999999997</v>
      </c>
      <c r="G147" s="2645">
        <f>IF(QPS!V16="","",QPS!V16)/2</f>
        <v>3398.6299999999997</v>
      </c>
      <c r="H147" s="2644">
        <f>IF(QPS!AB16="","",QPS!AB16)/2</f>
        <v>100</v>
      </c>
      <c r="I147" s="2644">
        <f>IF(QPS!AC16="","",QPS!AC16)</f>
        <v>0.2</v>
      </c>
      <c r="J147" s="2646">
        <f>IF(QPS!AD16="","",QPS!AD16)/2</f>
        <v>2.5</v>
      </c>
      <c r="K147" s="2647">
        <v>16</v>
      </c>
      <c r="L147" s="2648" t="s">
        <v>1483</v>
      </c>
      <c r="M147" s="2641"/>
      <c r="N147" s="2641"/>
    </row>
    <row r="148" spans="1:14" ht="17.100000000000001" customHeight="1">
      <c r="A148" s="2641" t="s">
        <v>1662</v>
      </c>
      <c r="B148" s="2641"/>
      <c r="C148" s="2641"/>
      <c r="D148" s="2641"/>
      <c r="E148" s="2715"/>
      <c r="F148" s="2715"/>
      <c r="G148" s="2641"/>
      <c r="H148" s="2641"/>
      <c r="I148" s="2641"/>
      <c r="J148" s="2641"/>
      <c r="K148" s="2641"/>
      <c r="L148" s="2641"/>
      <c r="M148" s="2641"/>
      <c r="N148" s="264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34ECB-1C7A-470C-BD7C-60CA94C10437}">
  <dimension ref="A1:X192"/>
  <sheetViews>
    <sheetView workbookViewId="0"/>
  </sheetViews>
  <sheetFormatPr baseColWidth="10" defaultRowHeight="15"/>
  <cols>
    <col min="1" max="3" width="11.42578125" style="997"/>
    <col min="4" max="4" width="73.42578125" style="998" customWidth="1"/>
    <col min="5" max="10" width="20" style="998" bestFit="1" customWidth="1"/>
    <col min="11" max="19" width="11.42578125" style="997"/>
    <col min="20" max="20" width="50" style="997" customWidth="1"/>
    <col min="21" max="16384" width="11.42578125" style="997"/>
  </cols>
  <sheetData>
    <row r="1" spans="1:23">
      <c r="A1" s="997" t="s">
        <v>1495</v>
      </c>
      <c r="B1" s="997" t="s">
        <v>1486</v>
      </c>
      <c r="C1" s="997" t="s">
        <v>1485</v>
      </c>
      <c r="D1" s="997" t="s">
        <v>1496</v>
      </c>
      <c r="E1" s="997" t="s">
        <v>1497</v>
      </c>
      <c r="F1" s="997" t="s">
        <v>1498</v>
      </c>
      <c r="G1" s="997" t="s">
        <v>1499</v>
      </c>
      <c r="H1" s="997" t="s">
        <v>1500</v>
      </c>
      <c r="I1" s="997" t="s">
        <v>1501</v>
      </c>
      <c r="J1" s="997" t="s">
        <v>1502</v>
      </c>
    </row>
    <row r="2" spans="1:23">
      <c r="A2" s="997" t="s">
        <v>1167</v>
      </c>
      <c r="B2" s="997" t="s">
        <v>1503</v>
      </c>
      <c r="C2" s="997" t="s">
        <v>1504</v>
      </c>
      <c r="D2" s="997" t="s">
        <v>1505</v>
      </c>
      <c r="E2" s="997" t="s">
        <v>1506</v>
      </c>
      <c r="F2" s="997" t="s">
        <v>1507</v>
      </c>
      <c r="G2" s="997" t="s">
        <v>1508</v>
      </c>
      <c r="H2" s="997" t="s">
        <v>1509</v>
      </c>
      <c r="I2" s="997" t="s">
        <v>1510</v>
      </c>
      <c r="J2" s="997" t="s">
        <v>1511</v>
      </c>
      <c r="V2" s="999"/>
      <c r="W2" s="999"/>
    </row>
    <row r="3" spans="1:23">
      <c r="A3" s="997" t="s">
        <v>1175</v>
      </c>
      <c r="B3" s="997" t="s">
        <v>1530</v>
      </c>
      <c r="C3" s="997" t="s">
        <v>1634</v>
      </c>
      <c r="D3" s="997" t="s">
        <v>1512</v>
      </c>
      <c r="E3" s="998">
        <v>46204.375</v>
      </c>
      <c r="F3" s="998">
        <v>46204.708333333336</v>
      </c>
      <c r="G3" s="997"/>
      <c r="H3" s="997" t="s">
        <v>1664</v>
      </c>
      <c r="I3" s="1001">
        <v>0</v>
      </c>
      <c r="J3" s="997" t="s">
        <v>1128</v>
      </c>
      <c r="V3" s="999"/>
      <c r="W3" s="999"/>
    </row>
    <row r="4" spans="1:23">
      <c r="A4" s="997" t="s">
        <v>1177</v>
      </c>
      <c r="B4" s="997" t="s">
        <v>1530</v>
      </c>
      <c r="C4" s="997" t="s">
        <v>1634</v>
      </c>
      <c r="D4" s="997" t="s">
        <v>1514</v>
      </c>
      <c r="E4" s="998">
        <v>46205.375</v>
      </c>
      <c r="F4" s="998">
        <v>46212.708333333336</v>
      </c>
      <c r="G4" s="997" t="s">
        <v>1513</v>
      </c>
      <c r="H4" s="997" t="s">
        <v>1664</v>
      </c>
      <c r="I4" s="1001">
        <v>0</v>
      </c>
      <c r="J4" s="997" t="s">
        <v>1128</v>
      </c>
      <c r="V4" s="999"/>
      <c r="W4" s="999"/>
    </row>
    <row r="5" spans="1:23">
      <c r="A5" s="997" t="s">
        <v>1179</v>
      </c>
      <c r="B5" s="997" t="s">
        <v>1530</v>
      </c>
      <c r="C5" s="997" t="s">
        <v>1634</v>
      </c>
      <c r="D5" s="997" t="s">
        <v>1515</v>
      </c>
      <c r="E5" s="998">
        <v>46205.375</v>
      </c>
      <c r="F5" s="998">
        <v>46212.708333333336</v>
      </c>
      <c r="G5" s="998" t="s">
        <v>1513</v>
      </c>
      <c r="I5" s="1001">
        <v>0</v>
      </c>
      <c r="V5" s="999"/>
      <c r="W5" s="999"/>
    </row>
    <row r="6" spans="1:23">
      <c r="A6" s="997" t="s">
        <v>1181</v>
      </c>
      <c r="B6" s="997" t="s">
        <v>1530</v>
      </c>
      <c r="C6" s="997" t="s">
        <v>1634</v>
      </c>
      <c r="D6" s="997" t="s">
        <v>1531</v>
      </c>
      <c r="E6" s="998">
        <v>46205.375</v>
      </c>
      <c r="F6" s="998">
        <v>46220.708333333336</v>
      </c>
      <c r="G6" s="998" t="s">
        <v>1513</v>
      </c>
      <c r="I6" s="1001">
        <v>0</v>
      </c>
      <c r="V6" s="999"/>
      <c r="W6" s="999"/>
    </row>
    <row r="7" spans="1:23">
      <c r="A7" s="997" t="s">
        <v>1183</v>
      </c>
      <c r="B7" s="997" t="s">
        <v>1530</v>
      </c>
      <c r="C7" s="997" t="s">
        <v>1634</v>
      </c>
      <c r="D7" s="997" t="s">
        <v>1532</v>
      </c>
      <c r="E7" s="998">
        <v>46223.375</v>
      </c>
      <c r="F7" s="998">
        <v>46227.708333333336</v>
      </c>
      <c r="G7" s="998" t="s">
        <v>1533</v>
      </c>
      <c r="I7" s="1001">
        <v>214.7</v>
      </c>
      <c r="V7" s="999"/>
      <c r="W7" s="999"/>
    </row>
    <row r="8" spans="1:23">
      <c r="A8" s="997" t="s">
        <v>1187</v>
      </c>
      <c r="B8" s="997" t="s">
        <v>1530</v>
      </c>
      <c r="C8" s="997" t="s">
        <v>1634</v>
      </c>
      <c r="D8" s="997" t="s">
        <v>1656</v>
      </c>
      <c r="I8" s="1001"/>
      <c r="V8" s="999"/>
      <c r="W8" s="999"/>
    </row>
    <row r="9" spans="1:23">
      <c r="A9" s="997" t="s">
        <v>1189</v>
      </c>
      <c r="B9" s="997" t="s">
        <v>1530</v>
      </c>
      <c r="C9" s="997" t="s">
        <v>1634</v>
      </c>
      <c r="D9" s="997" t="s">
        <v>1657</v>
      </c>
      <c r="I9" s="1001"/>
      <c r="V9" s="999"/>
      <c r="W9" s="999"/>
    </row>
    <row r="10" spans="1:23">
      <c r="A10" s="997" t="s">
        <v>1191</v>
      </c>
      <c r="B10" s="997" t="s">
        <v>1530</v>
      </c>
      <c r="C10" s="997" t="s">
        <v>1635</v>
      </c>
      <c r="D10" s="997" t="s">
        <v>499</v>
      </c>
      <c r="E10" s="998">
        <v>46238.375</v>
      </c>
      <c r="F10" s="998">
        <v>46241.708333333336</v>
      </c>
      <c r="G10" s="998" t="s">
        <v>1534</v>
      </c>
      <c r="I10" s="1001">
        <v>53.8</v>
      </c>
      <c r="V10" s="999"/>
      <c r="W10" s="999"/>
    </row>
    <row r="11" spans="1:23">
      <c r="A11" s="997" t="s">
        <v>1193</v>
      </c>
      <c r="B11" s="997" t="s">
        <v>1530</v>
      </c>
      <c r="C11" s="997" t="s">
        <v>1636</v>
      </c>
      <c r="D11" s="997" t="s">
        <v>349</v>
      </c>
      <c r="E11" s="998">
        <v>46245.375</v>
      </c>
      <c r="F11" s="998">
        <v>46245.708333333336</v>
      </c>
      <c r="G11" s="998" t="s">
        <v>1535</v>
      </c>
      <c r="I11" s="1001">
        <v>0.4</v>
      </c>
      <c r="V11" s="999"/>
      <c r="W11" s="999"/>
    </row>
    <row r="12" spans="1:23">
      <c r="A12" s="997" t="s">
        <v>1195</v>
      </c>
      <c r="B12" s="997" t="s">
        <v>1530</v>
      </c>
      <c r="C12" s="997" t="s">
        <v>1637</v>
      </c>
      <c r="D12" s="997" t="s">
        <v>351</v>
      </c>
      <c r="E12" s="998">
        <v>46248.375</v>
      </c>
      <c r="F12" s="998">
        <v>46248.708333333336</v>
      </c>
      <c r="G12" s="998" t="s">
        <v>1536</v>
      </c>
      <c r="I12" s="1001">
        <v>3.9</v>
      </c>
      <c r="V12" s="999"/>
      <c r="W12" s="999"/>
    </row>
    <row r="13" spans="1:23">
      <c r="A13" s="997" t="s">
        <v>1197</v>
      </c>
      <c r="B13" s="997" t="s">
        <v>1530</v>
      </c>
      <c r="C13" s="997" t="s">
        <v>1637</v>
      </c>
      <c r="D13" s="997" t="s">
        <v>352</v>
      </c>
      <c r="E13" s="998">
        <v>46247.375</v>
      </c>
      <c r="F13" s="998">
        <v>46247.708333333336</v>
      </c>
      <c r="G13" s="998" t="s">
        <v>1537</v>
      </c>
      <c r="I13" s="1001">
        <v>6.8</v>
      </c>
      <c r="V13" s="999"/>
      <c r="W13" s="999"/>
    </row>
    <row r="14" spans="1:23">
      <c r="A14" s="997" t="s">
        <v>1200</v>
      </c>
      <c r="B14" s="997" t="s">
        <v>1530</v>
      </c>
      <c r="C14" s="997" t="s">
        <v>1637</v>
      </c>
      <c r="D14" s="997" t="s">
        <v>353</v>
      </c>
      <c r="E14" s="998">
        <v>46246.375</v>
      </c>
      <c r="F14" s="998">
        <v>46246.708333333336</v>
      </c>
      <c r="G14" s="998" t="s">
        <v>1538</v>
      </c>
      <c r="I14" s="1001">
        <v>6</v>
      </c>
      <c r="V14" s="999"/>
      <c r="W14" s="999"/>
    </row>
    <row r="15" spans="1:23">
      <c r="A15" s="997" t="s">
        <v>1203</v>
      </c>
      <c r="B15" s="997" t="s">
        <v>1530</v>
      </c>
      <c r="C15" s="997" t="s">
        <v>1638</v>
      </c>
      <c r="D15" s="997" t="s">
        <v>354</v>
      </c>
      <c r="E15" s="998">
        <v>46251.375</v>
      </c>
      <c r="F15" s="998">
        <v>46251.708333333336</v>
      </c>
      <c r="G15" s="998" t="s">
        <v>1539</v>
      </c>
      <c r="I15" s="1001">
        <v>10.1</v>
      </c>
      <c r="V15" s="999"/>
      <c r="W15" s="999"/>
    </row>
    <row r="16" spans="1:23">
      <c r="A16" s="997" t="s">
        <v>1205</v>
      </c>
      <c r="B16" s="997" t="s">
        <v>1530</v>
      </c>
      <c r="C16" s="997" t="s">
        <v>1638</v>
      </c>
      <c r="D16" s="997" t="s">
        <v>356</v>
      </c>
      <c r="E16" s="998">
        <v>46289.375</v>
      </c>
      <c r="F16" s="998">
        <v>46289.708333333336</v>
      </c>
      <c r="G16" s="998" t="s">
        <v>1540</v>
      </c>
      <c r="I16" s="1001">
        <v>8</v>
      </c>
      <c r="V16" s="999"/>
      <c r="W16" s="999"/>
    </row>
    <row r="17" spans="1:23">
      <c r="A17" s="997" t="s">
        <v>1207</v>
      </c>
      <c r="B17" s="997" t="s">
        <v>1530</v>
      </c>
      <c r="C17" s="997" t="s">
        <v>1638</v>
      </c>
      <c r="D17" s="997" t="s">
        <v>546</v>
      </c>
      <c r="E17" s="998">
        <v>46269.375</v>
      </c>
      <c r="F17" s="998">
        <v>46273.708333333336</v>
      </c>
      <c r="G17" s="998" t="s">
        <v>1541</v>
      </c>
      <c r="I17" s="1001">
        <v>43.9</v>
      </c>
      <c r="V17" s="999"/>
      <c r="W17" s="999"/>
    </row>
    <row r="18" spans="1:23">
      <c r="A18" s="997" t="s">
        <v>1209</v>
      </c>
      <c r="B18" s="997" t="s">
        <v>1530</v>
      </c>
      <c r="C18" s="997" t="s">
        <v>1638</v>
      </c>
      <c r="D18" s="997" t="s">
        <v>543</v>
      </c>
      <c r="E18" s="998">
        <v>46274.375</v>
      </c>
      <c r="F18" s="998">
        <v>46274.708333333336</v>
      </c>
      <c r="G18" s="998" t="s">
        <v>1542</v>
      </c>
      <c r="I18" s="1001">
        <v>22.2</v>
      </c>
      <c r="V18" s="999"/>
      <c r="W18" s="999"/>
    </row>
    <row r="19" spans="1:23">
      <c r="A19" s="997" t="s">
        <v>1211</v>
      </c>
      <c r="B19" s="997" t="s">
        <v>1530</v>
      </c>
      <c r="C19" s="997" t="s">
        <v>1638</v>
      </c>
      <c r="D19" s="997" t="s">
        <v>538</v>
      </c>
      <c r="E19" s="998">
        <v>46275.375</v>
      </c>
      <c r="F19" s="998">
        <v>46288.708333333336</v>
      </c>
      <c r="G19" s="998" t="s">
        <v>1543</v>
      </c>
      <c r="I19" s="1001">
        <v>175</v>
      </c>
      <c r="V19" s="999"/>
      <c r="W19" s="999"/>
    </row>
    <row r="20" spans="1:23">
      <c r="A20" s="997" t="s">
        <v>1213</v>
      </c>
      <c r="B20" s="997" t="s">
        <v>1530</v>
      </c>
      <c r="C20" s="997" t="s">
        <v>1638</v>
      </c>
      <c r="D20" s="997" t="s">
        <v>540</v>
      </c>
      <c r="E20" s="998">
        <v>46252.375</v>
      </c>
      <c r="F20" s="998">
        <v>46260.708333333336</v>
      </c>
      <c r="G20" s="998" t="s">
        <v>1544</v>
      </c>
      <c r="I20" s="1001">
        <v>114.2</v>
      </c>
      <c r="V20" s="999"/>
      <c r="W20" s="999"/>
    </row>
    <row r="21" spans="1:23">
      <c r="A21" s="997" t="s">
        <v>1215</v>
      </c>
      <c r="B21" s="997" t="s">
        <v>1530</v>
      </c>
      <c r="C21" s="997" t="s">
        <v>1638</v>
      </c>
      <c r="D21" s="997" t="s">
        <v>541</v>
      </c>
      <c r="E21" s="998">
        <v>46261.375</v>
      </c>
      <c r="F21" s="998">
        <v>46262.708333333336</v>
      </c>
      <c r="G21" s="998" t="s">
        <v>1545</v>
      </c>
      <c r="I21" s="1001">
        <v>29.1</v>
      </c>
      <c r="V21" s="999"/>
      <c r="W21" s="999"/>
    </row>
    <row r="22" spans="1:23">
      <c r="A22" s="997" t="s">
        <v>1219</v>
      </c>
      <c r="B22" s="997" t="s">
        <v>1530</v>
      </c>
      <c r="C22" s="997" t="s">
        <v>1638</v>
      </c>
      <c r="D22" s="997" t="s">
        <v>542</v>
      </c>
      <c r="E22" s="998">
        <v>46265.375</v>
      </c>
      <c r="F22" s="998">
        <v>46265.708333333336</v>
      </c>
      <c r="G22" s="998" t="s">
        <v>1546</v>
      </c>
      <c r="I22" s="1001">
        <v>13.4</v>
      </c>
      <c r="V22" s="999"/>
      <c r="W22" s="999"/>
    </row>
    <row r="23" spans="1:23">
      <c r="A23" s="997" t="s">
        <v>1221</v>
      </c>
      <c r="B23" s="997" t="s">
        <v>1530</v>
      </c>
      <c r="C23" s="997" t="s">
        <v>1638</v>
      </c>
      <c r="D23" s="997" t="s">
        <v>1547</v>
      </c>
      <c r="E23" s="998">
        <v>46266.375</v>
      </c>
      <c r="F23" s="998">
        <v>46268.708333333336</v>
      </c>
      <c r="G23" s="998" t="s">
        <v>1548</v>
      </c>
      <c r="I23" s="1001">
        <v>47</v>
      </c>
      <c r="V23" s="999"/>
      <c r="W23" s="999"/>
    </row>
    <row r="24" spans="1:23">
      <c r="A24" s="997" t="s">
        <v>1223</v>
      </c>
      <c r="B24" s="997" t="s">
        <v>1530</v>
      </c>
      <c r="C24" s="997" t="s">
        <v>1638</v>
      </c>
      <c r="D24" s="997" t="s">
        <v>545</v>
      </c>
      <c r="E24" s="998">
        <v>46244.375</v>
      </c>
      <c r="F24" s="998">
        <v>46244.708333333336</v>
      </c>
      <c r="G24" s="998" t="s">
        <v>1549</v>
      </c>
      <c r="I24" s="1001">
        <v>0.7</v>
      </c>
      <c r="V24" s="999"/>
      <c r="W24" s="999"/>
    </row>
    <row r="25" spans="1:23">
      <c r="A25" s="997" t="s">
        <v>1225</v>
      </c>
      <c r="B25" s="997" t="s">
        <v>1530</v>
      </c>
      <c r="C25" s="997" t="s">
        <v>1639</v>
      </c>
      <c r="D25" s="997" t="s">
        <v>186</v>
      </c>
      <c r="E25" s="998">
        <v>46328.375</v>
      </c>
      <c r="F25" s="998">
        <v>46339.708333333336</v>
      </c>
      <c r="G25" s="998" t="s">
        <v>1550</v>
      </c>
      <c r="I25" s="1001">
        <v>168</v>
      </c>
      <c r="V25" s="999"/>
      <c r="W25" s="999"/>
    </row>
    <row r="26" spans="1:23">
      <c r="A26" s="997" t="s">
        <v>1227</v>
      </c>
      <c r="B26" s="997" t="s">
        <v>1530</v>
      </c>
      <c r="C26" s="997" t="s">
        <v>1639</v>
      </c>
      <c r="D26" s="997" t="s">
        <v>55</v>
      </c>
      <c r="E26" s="998">
        <v>46331.375</v>
      </c>
      <c r="F26" s="998">
        <v>46332.708333333336</v>
      </c>
      <c r="G26" s="998" t="s">
        <v>1551</v>
      </c>
      <c r="I26" s="1001">
        <v>33.6</v>
      </c>
      <c r="V26" s="999"/>
      <c r="W26" s="999"/>
    </row>
    <row r="27" spans="1:23">
      <c r="A27" s="997" t="s">
        <v>1230</v>
      </c>
      <c r="B27" s="997" t="s">
        <v>1530</v>
      </c>
      <c r="C27" s="997" t="s">
        <v>1639</v>
      </c>
      <c r="D27" s="997" t="s">
        <v>56</v>
      </c>
      <c r="E27" s="998">
        <v>46335.375</v>
      </c>
      <c r="F27" s="998">
        <v>46338.708333333336</v>
      </c>
      <c r="G27" s="998" t="s">
        <v>1552</v>
      </c>
      <c r="I27" s="1001">
        <v>67.2</v>
      </c>
      <c r="V27" s="999"/>
      <c r="W27" s="999"/>
    </row>
    <row r="28" spans="1:23">
      <c r="A28" s="997" t="s">
        <v>1232</v>
      </c>
      <c r="B28" s="997" t="s">
        <v>1530</v>
      </c>
      <c r="C28" s="997" t="s">
        <v>1640</v>
      </c>
      <c r="D28" s="997" t="s">
        <v>421</v>
      </c>
      <c r="E28" s="998">
        <v>46248.375</v>
      </c>
      <c r="F28" s="998">
        <v>46259.708333333336</v>
      </c>
      <c r="G28" s="998" t="s">
        <v>1553</v>
      </c>
      <c r="I28" s="1001">
        <v>198.4</v>
      </c>
      <c r="V28" s="999"/>
      <c r="W28" s="999"/>
    </row>
    <row r="29" spans="1:23">
      <c r="A29" s="997" t="s">
        <v>1235</v>
      </c>
      <c r="B29" s="997" t="s">
        <v>1530</v>
      </c>
      <c r="C29" s="997" t="s">
        <v>1641</v>
      </c>
      <c r="D29" s="997" t="s">
        <v>415</v>
      </c>
      <c r="E29" s="998">
        <v>46238.375</v>
      </c>
      <c r="F29" s="998">
        <v>46247.708333333336</v>
      </c>
      <c r="G29" s="998" t="s">
        <v>1534</v>
      </c>
      <c r="I29" s="1001">
        <v>112</v>
      </c>
      <c r="V29" s="999"/>
      <c r="W29" s="999"/>
    </row>
    <row r="30" spans="1:23">
      <c r="A30" s="997" t="s">
        <v>1237</v>
      </c>
      <c r="B30" s="997" t="s">
        <v>1530</v>
      </c>
      <c r="C30" s="997" t="s">
        <v>1642</v>
      </c>
      <c r="D30" s="997" t="s">
        <v>1554</v>
      </c>
      <c r="E30" s="998">
        <v>46269.375</v>
      </c>
      <c r="F30" s="998">
        <v>46269.708333333336</v>
      </c>
      <c r="G30" s="998" t="s">
        <v>1665</v>
      </c>
      <c r="I30" s="1001">
        <v>32.799999999999997</v>
      </c>
      <c r="V30" s="999"/>
      <c r="W30" s="999"/>
    </row>
    <row r="31" spans="1:23">
      <c r="A31" s="997" t="s">
        <v>1239</v>
      </c>
      <c r="B31" s="997" t="s">
        <v>1530</v>
      </c>
      <c r="C31" s="997" t="s">
        <v>1642</v>
      </c>
      <c r="D31" s="997" t="s">
        <v>1555</v>
      </c>
      <c r="E31" s="998">
        <v>46272.375</v>
      </c>
      <c r="F31" s="998">
        <v>46272.708333333336</v>
      </c>
      <c r="G31" s="998" t="s">
        <v>1556</v>
      </c>
      <c r="I31" s="1001">
        <v>32.799999999999997</v>
      </c>
      <c r="V31" s="999"/>
      <c r="W31" s="999"/>
    </row>
    <row r="32" spans="1:23">
      <c r="A32" s="997" t="s">
        <v>1241</v>
      </c>
      <c r="B32" s="997" t="s">
        <v>1530</v>
      </c>
      <c r="C32" s="997" t="s">
        <v>1642</v>
      </c>
      <c r="D32" s="997" t="s">
        <v>1557</v>
      </c>
      <c r="E32" s="998">
        <v>46273.375</v>
      </c>
      <c r="F32" s="998">
        <v>46273.708333333336</v>
      </c>
      <c r="G32" s="998" t="s">
        <v>1558</v>
      </c>
      <c r="I32" s="1001">
        <v>32.799999999999997</v>
      </c>
      <c r="V32" s="999"/>
      <c r="W32" s="999"/>
    </row>
    <row r="33" spans="1:24">
      <c r="A33" s="997" t="s">
        <v>1246</v>
      </c>
      <c r="B33" s="997" t="s">
        <v>1530</v>
      </c>
      <c r="C33" s="997" t="s">
        <v>1642</v>
      </c>
      <c r="D33" s="997" t="s">
        <v>1559</v>
      </c>
      <c r="E33" s="998">
        <v>46274.375</v>
      </c>
      <c r="F33" s="998">
        <v>46274.708333333336</v>
      </c>
      <c r="G33" s="998" t="s">
        <v>1560</v>
      </c>
      <c r="I33" s="1001">
        <v>32.799999999999997</v>
      </c>
      <c r="V33" s="999"/>
      <c r="W33" s="999"/>
    </row>
    <row r="34" spans="1:24">
      <c r="A34" s="997" t="s">
        <v>1248</v>
      </c>
      <c r="B34" s="997" t="s">
        <v>1530</v>
      </c>
      <c r="C34" s="997" t="s">
        <v>1642</v>
      </c>
      <c r="D34" s="997" t="s">
        <v>1561</v>
      </c>
      <c r="E34" s="998">
        <v>46275.375</v>
      </c>
      <c r="F34" s="998">
        <v>46275.708333333336</v>
      </c>
      <c r="G34" s="998" t="s">
        <v>1562</v>
      </c>
      <c r="I34" s="1001">
        <v>32.799999999999997</v>
      </c>
      <c r="V34" s="999"/>
      <c r="W34" s="999"/>
    </row>
    <row r="35" spans="1:24">
      <c r="A35" s="997" t="s">
        <v>1251</v>
      </c>
      <c r="B35" s="997" t="s">
        <v>1530</v>
      </c>
      <c r="C35" s="997" t="s">
        <v>1643</v>
      </c>
      <c r="D35" s="997" t="s">
        <v>1563</v>
      </c>
      <c r="E35" s="998">
        <v>46276.375</v>
      </c>
      <c r="F35" s="998">
        <v>46276.708333333336</v>
      </c>
      <c r="G35" s="998" t="s">
        <v>1564</v>
      </c>
      <c r="I35" s="1001">
        <v>32.799999999999997</v>
      </c>
      <c r="V35" s="999"/>
      <c r="W35" s="999"/>
    </row>
    <row r="36" spans="1:24">
      <c r="A36" s="997" t="s">
        <v>1254</v>
      </c>
      <c r="B36" s="997" t="s">
        <v>1530</v>
      </c>
      <c r="C36" s="997" t="s">
        <v>1643</v>
      </c>
      <c r="D36" s="997" t="s">
        <v>1565</v>
      </c>
      <c r="E36" s="998">
        <v>46279.375</v>
      </c>
      <c r="F36" s="998">
        <v>46279.708333333336</v>
      </c>
      <c r="G36" s="998" t="s">
        <v>1566</v>
      </c>
      <c r="I36" s="1001">
        <v>32.799999999999997</v>
      </c>
      <c r="V36" s="999"/>
      <c r="W36" s="999"/>
    </row>
    <row r="37" spans="1:24">
      <c r="A37" s="997" t="s">
        <v>1256</v>
      </c>
      <c r="B37" s="997" t="s">
        <v>1530</v>
      </c>
      <c r="C37" s="997" t="s">
        <v>1644</v>
      </c>
      <c r="D37" s="997" t="s">
        <v>1464</v>
      </c>
      <c r="E37" s="998">
        <v>46233.375</v>
      </c>
      <c r="F37" s="998">
        <v>46350.708333333336</v>
      </c>
      <c r="G37" s="998" t="s">
        <v>1567</v>
      </c>
      <c r="I37" s="1001">
        <v>964.2</v>
      </c>
      <c r="V37" s="999"/>
      <c r="W37" s="999"/>
    </row>
    <row r="38" spans="1:24">
      <c r="A38" s="997" t="s">
        <v>1258</v>
      </c>
      <c r="B38" s="997" t="s">
        <v>1530</v>
      </c>
      <c r="C38" s="997" t="s">
        <v>1644</v>
      </c>
      <c r="D38" s="997" t="s">
        <v>1466</v>
      </c>
      <c r="E38" s="998">
        <v>46275.375</v>
      </c>
      <c r="F38" s="998">
        <v>46286.708333333336</v>
      </c>
      <c r="G38" s="998" t="s">
        <v>1543</v>
      </c>
      <c r="I38" s="1001">
        <v>190.4</v>
      </c>
      <c r="V38" s="999"/>
      <c r="W38" s="999"/>
    </row>
    <row r="39" spans="1:24">
      <c r="A39" s="997" t="s">
        <v>1260</v>
      </c>
      <c r="B39" s="997" t="s">
        <v>1530</v>
      </c>
      <c r="C39" s="997" t="s">
        <v>1644</v>
      </c>
      <c r="D39" s="997" t="s">
        <v>1468</v>
      </c>
      <c r="E39" s="998">
        <v>46287.375</v>
      </c>
      <c r="F39" s="998">
        <v>46295.708333333336</v>
      </c>
      <c r="G39" s="998" t="s">
        <v>1568</v>
      </c>
      <c r="I39" s="1001">
        <v>140</v>
      </c>
      <c r="V39" s="999"/>
      <c r="W39" s="999"/>
    </row>
    <row r="40" spans="1:24">
      <c r="A40" s="997" t="s">
        <v>1263</v>
      </c>
      <c r="B40" s="997" t="s">
        <v>1530</v>
      </c>
      <c r="C40" s="997" t="s">
        <v>1644</v>
      </c>
      <c r="D40" s="997" t="s">
        <v>1470</v>
      </c>
      <c r="E40" s="998">
        <v>46275.375</v>
      </c>
      <c r="F40" s="998">
        <v>46296.708333333336</v>
      </c>
      <c r="G40" s="998" t="s">
        <v>1543</v>
      </c>
      <c r="I40" s="1001">
        <v>407.5</v>
      </c>
      <c r="V40" s="999"/>
      <c r="W40" s="999"/>
    </row>
    <row r="41" spans="1:24">
      <c r="A41" s="997" t="s">
        <v>1265</v>
      </c>
      <c r="B41" s="997" t="s">
        <v>1530</v>
      </c>
      <c r="C41" s="997" t="s">
        <v>1644</v>
      </c>
      <c r="D41" s="997" t="s">
        <v>1472</v>
      </c>
      <c r="E41" s="998">
        <v>46297.375</v>
      </c>
      <c r="F41" s="998">
        <v>46318.708333333336</v>
      </c>
      <c r="G41" s="998" t="s">
        <v>1569</v>
      </c>
      <c r="I41" s="1001">
        <v>364.1</v>
      </c>
      <c r="V41" s="999"/>
      <c r="W41" s="999"/>
      <c r="X41" s="999"/>
    </row>
    <row r="42" spans="1:24">
      <c r="A42" s="997" t="s">
        <v>1267</v>
      </c>
      <c r="B42" s="997" t="s">
        <v>1530</v>
      </c>
      <c r="C42" s="997" t="s">
        <v>1644</v>
      </c>
      <c r="D42" s="997" t="s">
        <v>1474</v>
      </c>
      <c r="E42" s="998">
        <v>46275.375</v>
      </c>
      <c r="F42" s="998">
        <v>46325.708333333336</v>
      </c>
      <c r="G42" s="998" t="s">
        <v>1543</v>
      </c>
      <c r="I42" s="1001">
        <v>886</v>
      </c>
      <c r="V42" s="999"/>
      <c r="W42" s="999"/>
      <c r="X42" s="999"/>
    </row>
    <row r="43" spans="1:24">
      <c r="A43" s="997" t="s">
        <v>1269</v>
      </c>
      <c r="B43" s="997" t="s">
        <v>1530</v>
      </c>
      <c r="C43" s="997" t="s">
        <v>1645</v>
      </c>
      <c r="D43" s="997" t="s">
        <v>453</v>
      </c>
      <c r="E43" s="998">
        <v>46328.375</v>
      </c>
      <c r="F43" s="998">
        <v>46329.708333333336</v>
      </c>
      <c r="G43" s="998" t="s">
        <v>1550</v>
      </c>
      <c r="I43" s="1001">
        <v>112</v>
      </c>
      <c r="V43" s="999"/>
      <c r="W43" s="999"/>
      <c r="X43" s="999"/>
    </row>
    <row r="44" spans="1:24">
      <c r="A44" s="997" t="s">
        <v>1271</v>
      </c>
      <c r="B44" s="997" t="s">
        <v>1530</v>
      </c>
      <c r="C44" s="997" t="s">
        <v>1645</v>
      </c>
      <c r="D44" s="997" t="s">
        <v>454</v>
      </c>
      <c r="E44" s="998">
        <v>46328.375</v>
      </c>
      <c r="F44" s="998">
        <v>46329.708333333336</v>
      </c>
      <c r="G44" s="998" t="s">
        <v>1550</v>
      </c>
      <c r="I44" s="1001">
        <v>112</v>
      </c>
      <c r="V44" s="999"/>
      <c r="W44" s="999"/>
      <c r="X44" s="999"/>
    </row>
    <row r="45" spans="1:24">
      <c r="A45" s="997" t="s">
        <v>1273</v>
      </c>
      <c r="B45" s="997" t="s">
        <v>1530</v>
      </c>
      <c r="C45" s="997" t="s">
        <v>1645</v>
      </c>
      <c r="D45" s="997" t="s">
        <v>1570</v>
      </c>
      <c r="E45" s="998">
        <v>46330.375</v>
      </c>
      <c r="F45" s="998">
        <v>46330.708333333336</v>
      </c>
      <c r="G45" s="998" t="s">
        <v>1571</v>
      </c>
      <c r="I45" s="1001">
        <v>9.9</v>
      </c>
      <c r="V45" s="999"/>
      <c r="W45" s="999"/>
      <c r="X45" s="999"/>
    </row>
    <row r="46" spans="1:24">
      <c r="A46" s="997" t="s">
        <v>1275</v>
      </c>
      <c r="B46" s="997" t="s">
        <v>1530</v>
      </c>
      <c r="C46" s="997" t="s">
        <v>1646</v>
      </c>
      <c r="D46" s="997" t="s">
        <v>1572</v>
      </c>
      <c r="E46" s="998">
        <v>46251.375</v>
      </c>
      <c r="F46" s="998">
        <v>46254.708333333336</v>
      </c>
      <c r="G46" s="998" t="s">
        <v>1539</v>
      </c>
      <c r="I46" s="1001">
        <v>99.2</v>
      </c>
      <c r="V46" s="999"/>
      <c r="W46" s="999"/>
      <c r="X46" s="999"/>
    </row>
    <row r="47" spans="1:24">
      <c r="A47" s="997" t="s">
        <v>1278</v>
      </c>
      <c r="B47" s="997" t="s">
        <v>1530</v>
      </c>
      <c r="C47" s="997" t="s">
        <v>1646</v>
      </c>
      <c r="D47" s="997" t="s">
        <v>1573</v>
      </c>
      <c r="E47" s="998">
        <v>46255.375</v>
      </c>
      <c r="F47" s="998">
        <v>46265.708333333336</v>
      </c>
      <c r="G47" s="998" t="s">
        <v>1574</v>
      </c>
      <c r="I47" s="1001">
        <v>117.6</v>
      </c>
      <c r="V47" s="999"/>
      <c r="W47" s="999"/>
      <c r="X47" s="999"/>
    </row>
    <row r="48" spans="1:24">
      <c r="A48" s="997" t="s">
        <v>1280</v>
      </c>
      <c r="B48" s="997" t="s">
        <v>1530</v>
      </c>
      <c r="C48" s="997" t="s">
        <v>1646</v>
      </c>
      <c r="D48" s="997" t="s">
        <v>529</v>
      </c>
      <c r="E48" s="998">
        <v>46266.375</v>
      </c>
      <c r="F48" s="998">
        <v>46274.708333333336</v>
      </c>
      <c r="G48" s="998" t="s">
        <v>1575</v>
      </c>
      <c r="I48" s="1001">
        <v>117.6</v>
      </c>
      <c r="V48" s="999"/>
      <c r="W48" s="999"/>
      <c r="X48" s="999"/>
    </row>
    <row r="49" spans="1:24">
      <c r="A49" s="997" t="s">
        <v>1282</v>
      </c>
      <c r="B49" s="997" t="s">
        <v>1530</v>
      </c>
      <c r="C49" s="997" t="s">
        <v>1647</v>
      </c>
      <c r="D49" s="997" t="s">
        <v>1576</v>
      </c>
      <c r="E49" s="998">
        <v>46275.375</v>
      </c>
      <c r="F49" s="998">
        <v>46280.708333333336</v>
      </c>
      <c r="G49" s="998" t="s">
        <v>1577</v>
      </c>
      <c r="I49" s="1001">
        <v>65.099999999999994</v>
      </c>
      <c r="V49" s="999"/>
      <c r="W49" s="999"/>
      <c r="X49" s="999"/>
    </row>
    <row r="50" spans="1:24">
      <c r="A50" s="997" t="s">
        <v>1286</v>
      </c>
      <c r="B50" s="997" t="s">
        <v>1530</v>
      </c>
      <c r="C50" s="997" t="s">
        <v>1647</v>
      </c>
      <c r="D50" s="997" t="s">
        <v>1578</v>
      </c>
      <c r="E50" s="998">
        <v>46281.375</v>
      </c>
      <c r="F50" s="998">
        <v>46294.708333333336</v>
      </c>
      <c r="G50" s="998" t="s">
        <v>1579</v>
      </c>
      <c r="I50" s="1001">
        <v>162.80000000000001</v>
      </c>
      <c r="V50" s="999"/>
      <c r="W50" s="999"/>
      <c r="X50" s="999"/>
    </row>
    <row r="51" spans="1:24">
      <c r="A51" s="997" t="s">
        <v>1288</v>
      </c>
      <c r="B51" s="997" t="s">
        <v>1530</v>
      </c>
      <c r="C51" s="997" t="s">
        <v>1647</v>
      </c>
      <c r="D51" s="997" t="s">
        <v>1580</v>
      </c>
      <c r="E51" s="998">
        <v>46275.375</v>
      </c>
      <c r="F51" s="998">
        <v>46279.708333333336</v>
      </c>
      <c r="G51" s="998" t="s">
        <v>1577</v>
      </c>
      <c r="I51" s="1001">
        <v>58.2</v>
      </c>
      <c r="V51" s="999"/>
      <c r="W51" s="999"/>
      <c r="X51" s="999"/>
    </row>
    <row r="52" spans="1:24">
      <c r="A52" s="997" t="s">
        <v>1290</v>
      </c>
      <c r="B52" s="997" t="s">
        <v>1530</v>
      </c>
      <c r="C52" s="997" t="s">
        <v>1647</v>
      </c>
      <c r="D52" s="997" t="s">
        <v>1581</v>
      </c>
      <c r="E52" s="998">
        <v>46280.375</v>
      </c>
      <c r="F52" s="998">
        <v>46289.708333333336</v>
      </c>
      <c r="G52" s="998" t="s">
        <v>1582</v>
      </c>
      <c r="I52" s="1001">
        <v>135.1</v>
      </c>
      <c r="V52" s="999"/>
      <c r="W52" s="999"/>
      <c r="X52" s="999"/>
    </row>
    <row r="53" spans="1:24">
      <c r="A53" s="997" t="s">
        <v>1293</v>
      </c>
      <c r="B53" s="997" t="s">
        <v>1530</v>
      </c>
      <c r="C53" s="997" t="s">
        <v>1647</v>
      </c>
      <c r="D53" s="997" t="s">
        <v>523</v>
      </c>
      <c r="E53" s="998">
        <v>46336.375</v>
      </c>
      <c r="F53" s="998">
        <v>46337.708333333336</v>
      </c>
      <c r="G53" s="998" t="s">
        <v>1666</v>
      </c>
      <c r="I53" s="1001">
        <v>0</v>
      </c>
      <c r="V53" s="999"/>
      <c r="W53" s="999"/>
      <c r="X53" s="999"/>
    </row>
    <row r="54" spans="1:24">
      <c r="A54" s="997" t="s">
        <v>1295</v>
      </c>
      <c r="B54" s="997" t="s">
        <v>1530</v>
      </c>
      <c r="C54" s="997" t="s">
        <v>1648</v>
      </c>
      <c r="D54" s="997" t="s">
        <v>474</v>
      </c>
      <c r="E54" s="998">
        <v>46238.375</v>
      </c>
      <c r="F54" s="998">
        <v>46241.708333333336</v>
      </c>
      <c r="G54" s="998" t="s">
        <v>1534</v>
      </c>
      <c r="I54" s="1001">
        <v>100.8</v>
      </c>
      <c r="V54" s="999"/>
      <c r="W54" s="999"/>
      <c r="X54" s="999"/>
    </row>
    <row r="55" spans="1:24">
      <c r="A55" s="997" t="s">
        <v>1297</v>
      </c>
      <c r="B55" s="997" t="s">
        <v>1530</v>
      </c>
      <c r="C55" s="997" t="s">
        <v>1649</v>
      </c>
      <c r="D55" s="997" t="s">
        <v>400</v>
      </c>
      <c r="E55" s="998">
        <v>46244.375</v>
      </c>
      <c r="F55" s="998">
        <v>46245.708333333336</v>
      </c>
      <c r="G55" s="998" t="s">
        <v>1583</v>
      </c>
      <c r="I55" s="1001">
        <v>51.2</v>
      </c>
      <c r="V55" s="999"/>
      <c r="W55" s="999"/>
      <c r="X55" s="999"/>
    </row>
    <row r="56" spans="1:24">
      <c r="A56" s="997" t="s">
        <v>1300</v>
      </c>
      <c r="B56" s="997" t="s">
        <v>1530</v>
      </c>
      <c r="C56" s="997" t="s">
        <v>1649</v>
      </c>
      <c r="D56" s="997" t="s">
        <v>401</v>
      </c>
      <c r="E56" s="998">
        <v>46246.375</v>
      </c>
      <c r="F56" s="998">
        <v>46247.708333333336</v>
      </c>
      <c r="G56" s="998" t="s">
        <v>1584</v>
      </c>
      <c r="I56" s="1001">
        <v>51.2</v>
      </c>
      <c r="V56" s="999"/>
      <c r="W56" s="999"/>
      <c r="X56" s="999"/>
    </row>
    <row r="57" spans="1:24">
      <c r="A57" s="997" t="s">
        <v>1302</v>
      </c>
      <c r="B57" s="997" t="s">
        <v>1530</v>
      </c>
      <c r="C57" s="997" t="s">
        <v>1649</v>
      </c>
      <c r="D57" s="997" t="s">
        <v>402</v>
      </c>
      <c r="E57" s="998">
        <v>46248.375</v>
      </c>
      <c r="F57" s="998">
        <v>46254.708333333336</v>
      </c>
      <c r="G57" s="998" t="s">
        <v>1585</v>
      </c>
      <c r="I57" s="1001">
        <v>168</v>
      </c>
      <c r="V57" s="999"/>
      <c r="W57" s="999"/>
      <c r="X57" s="999"/>
    </row>
    <row r="58" spans="1:24">
      <c r="A58" s="997" t="s">
        <v>1305</v>
      </c>
      <c r="B58" s="997" t="s">
        <v>1530</v>
      </c>
      <c r="C58" s="997" t="s">
        <v>1649</v>
      </c>
      <c r="D58" s="997" t="s">
        <v>336</v>
      </c>
      <c r="E58" s="998">
        <v>46255.375</v>
      </c>
      <c r="F58" s="998">
        <v>46258.708333333336</v>
      </c>
      <c r="G58" s="998" t="s">
        <v>1586</v>
      </c>
      <c r="I58" s="1001">
        <v>35.200000000000003</v>
      </c>
      <c r="V58" s="999"/>
      <c r="W58" s="999"/>
      <c r="X58" s="999"/>
    </row>
    <row r="59" spans="1:24">
      <c r="A59" s="997" t="s">
        <v>1307</v>
      </c>
      <c r="B59" s="997" t="s">
        <v>1530</v>
      </c>
      <c r="C59" s="997" t="s">
        <v>1650</v>
      </c>
      <c r="D59" s="997" t="s">
        <v>1587</v>
      </c>
      <c r="E59" s="998">
        <v>46296.375</v>
      </c>
      <c r="F59" s="998">
        <v>46301.708333333336</v>
      </c>
      <c r="G59" s="998" t="s">
        <v>1588</v>
      </c>
      <c r="I59" s="1001">
        <v>117.6</v>
      </c>
      <c r="V59" s="999"/>
      <c r="W59" s="999"/>
      <c r="X59" s="999"/>
    </row>
    <row r="60" spans="1:24">
      <c r="A60" s="997" t="s">
        <v>1309</v>
      </c>
      <c r="B60" s="997" t="s">
        <v>1530</v>
      </c>
      <c r="C60" s="997" t="s">
        <v>1650</v>
      </c>
      <c r="D60" s="997" t="s">
        <v>1589</v>
      </c>
      <c r="E60" s="998">
        <v>46302.375</v>
      </c>
      <c r="F60" s="998">
        <v>46302.708333333336</v>
      </c>
      <c r="G60" s="998" t="s">
        <v>1590</v>
      </c>
      <c r="I60" s="1001">
        <v>33.6</v>
      </c>
      <c r="V60" s="999"/>
      <c r="W60" s="999"/>
      <c r="X60" s="999"/>
    </row>
    <row r="61" spans="1:24">
      <c r="A61" s="997" t="s">
        <v>1311</v>
      </c>
      <c r="B61" s="997" t="s">
        <v>1530</v>
      </c>
      <c r="C61" s="997" t="s">
        <v>1650</v>
      </c>
      <c r="D61" s="997" t="s">
        <v>1591</v>
      </c>
      <c r="E61" s="998">
        <v>46304.375</v>
      </c>
      <c r="F61" s="998">
        <v>46307.708333333336</v>
      </c>
      <c r="G61" s="998" t="s">
        <v>1592</v>
      </c>
      <c r="I61" s="1001">
        <v>67.2</v>
      </c>
      <c r="V61" s="999"/>
      <c r="W61" s="999"/>
      <c r="X61" s="999"/>
    </row>
    <row r="62" spans="1:24">
      <c r="A62" s="997" t="s">
        <v>1313</v>
      </c>
      <c r="B62" s="997" t="s">
        <v>1530</v>
      </c>
      <c r="C62" s="997" t="s">
        <v>1650</v>
      </c>
      <c r="D62" s="997" t="s">
        <v>1593</v>
      </c>
      <c r="E62" s="998">
        <v>46308.375</v>
      </c>
      <c r="F62" s="998">
        <v>46308.708333333336</v>
      </c>
      <c r="G62" s="998" t="s">
        <v>1594</v>
      </c>
      <c r="I62" s="1001">
        <v>33.6</v>
      </c>
      <c r="V62" s="999"/>
      <c r="W62" s="999"/>
      <c r="X62" s="999"/>
    </row>
    <row r="63" spans="1:24">
      <c r="A63" s="997" t="s">
        <v>1315</v>
      </c>
      <c r="B63" s="997" t="s">
        <v>1530</v>
      </c>
      <c r="C63" s="997" t="s">
        <v>1650</v>
      </c>
      <c r="D63" s="997" t="s">
        <v>1595</v>
      </c>
      <c r="E63" s="998">
        <v>46309.375</v>
      </c>
      <c r="F63" s="998">
        <v>46310.708333333336</v>
      </c>
      <c r="G63" s="998" t="s">
        <v>1596</v>
      </c>
      <c r="I63" s="1001">
        <v>67.2</v>
      </c>
      <c r="V63" s="999"/>
      <c r="W63" s="999"/>
      <c r="X63" s="999"/>
    </row>
    <row r="64" spans="1:24">
      <c r="A64" s="997" t="s">
        <v>1317</v>
      </c>
      <c r="B64" s="997" t="s">
        <v>1530</v>
      </c>
      <c r="C64" s="997" t="s">
        <v>1650</v>
      </c>
      <c r="D64" s="997" t="s">
        <v>1597</v>
      </c>
      <c r="E64" s="998">
        <v>46311.375</v>
      </c>
      <c r="F64" s="998">
        <v>46315.708333333336</v>
      </c>
      <c r="G64" s="998" t="s">
        <v>1598</v>
      </c>
      <c r="I64" s="1001">
        <v>100.8</v>
      </c>
      <c r="W64" s="999"/>
      <c r="X64" s="999"/>
    </row>
    <row r="65" spans="1:24">
      <c r="A65" s="997" t="s">
        <v>1319</v>
      </c>
      <c r="B65" s="997" t="s">
        <v>1530</v>
      </c>
      <c r="C65" s="997" t="s">
        <v>1650</v>
      </c>
      <c r="D65" s="997" t="s">
        <v>1599</v>
      </c>
      <c r="E65" s="998">
        <v>46316.375</v>
      </c>
      <c r="F65" s="998">
        <v>46316.708333333336</v>
      </c>
      <c r="G65" s="998" t="s">
        <v>1600</v>
      </c>
      <c r="I65" s="1001">
        <v>33.6</v>
      </c>
      <c r="W65" s="999"/>
      <c r="X65" s="999"/>
    </row>
    <row r="66" spans="1:24">
      <c r="A66" s="997" t="s">
        <v>1322</v>
      </c>
      <c r="B66" s="997" t="s">
        <v>1530</v>
      </c>
      <c r="C66" s="997" t="s">
        <v>1650</v>
      </c>
      <c r="D66" s="997" t="s">
        <v>1601</v>
      </c>
      <c r="E66" s="998">
        <v>46317.375</v>
      </c>
      <c r="F66" s="998">
        <v>46317.708333333336</v>
      </c>
      <c r="G66" s="998" t="s">
        <v>1602</v>
      </c>
      <c r="I66" s="1001">
        <v>33.6</v>
      </c>
      <c r="W66" s="999"/>
      <c r="X66" s="999"/>
    </row>
    <row r="67" spans="1:24">
      <c r="A67" s="997" t="s">
        <v>1324</v>
      </c>
      <c r="B67" s="997" t="s">
        <v>1530</v>
      </c>
      <c r="C67" s="997" t="s">
        <v>1650</v>
      </c>
      <c r="D67" s="997" t="s">
        <v>364</v>
      </c>
      <c r="E67" s="998">
        <v>46296.375</v>
      </c>
      <c r="F67" s="998">
        <v>46307.708333333336</v>
      </c>
      <c r="G67" s="998" t="s">
        <v>1588</v>
      </c>
      <c r="I67" s="1001">
        <v>117.6</v>
      </c>
      <c r="T67" s="999"/>
      <c r="U67" s="999"/>
      <c r="W67" s="999"/>
      <c r="X67" s="999"/>
    </row>
    <row r="68" spans="1:24">
      <c r="A68" s="997" t="s">
        <v>1327</v>
      </c>
      <c r="B68" s="997" t="s">
        <v>1530</v>
      </c>
      <c r="C68" s="997" t="s">
        <v>1650</v>
      </c>
      <c r="D68" s="997" t="s">
        <v>365</v>
      </c>
      <c r="E68" s="998">
        <v>46308.375</v>
      </c>
      <c r="F68" s="998">
        <v>46308.708333333336</v>
      </c>
      <c r="G68" s="998" t="s">
        <v>1603</v>
      </c>
      <c r="I68" s="1001">
        <v>20.2</v>
      </c>
      <c r="W68" s="999"/>
      <c r="X68" s="999"/>
    </row>
    <row r="69" spans="1:24">
      <c r="A69" s="997" t="s">
        <v>1329</v>
      </c>
      <c r="B69" s="997" t="s">
        <v>1530</v>
      </c>
      <c r="C69" s="997" t="s">
        <v>1650</v>
      </c>
      <c r="D69" s="997" t="s">
        <v>366</v>
      </c>
      <c r="E69" s="998">
        <v>46309.375</v>
      </c>
      <c r="F69" s="998">
        <v>46309.708333333336</v>
      </c>
      <c r="G69" s="998" t="s">
        <v>1604</v>
      </c>
      <c r="I69" s="1001">
        <v>6.7</v>
      </c>
      <c r="T69" s="999"/>
      <c r="U69" s="999"/>
      <c r="W69" s="999"/>
      <c r="X69" s="999"/>
    </row>
    <row r="70" spans="1:24">
      <c r="A70" s="997" t="s">
        <v>1332</v>
      </c>
      <c r="B70" s="997" t="s">
        <v>1530</v>
      </c>
      <c r="C70" s="997" t="s">
        <v>1650</v>
      </c>
      <c r="D70" s="997" t="s">
        <v>367</v>
      </c>
      <c r="E70" s="998">
        <v>46310.375</v>
      </c>
      <c r="F70" s="998">
        <v>46311.708333333336</v>
      </c>
      <c r="G70" s="998" t="s">
        <v>1605</v>
      </c>
      <c r="I70" s="1001">
        <v>33.6</v>
      </c>
      <c r="V70" s="999"/>
      <c r="W70" s="999"/>
      <c r="X70" s="999"/>
    </row>
    <row r="71" spans="1:24">
      <c r="A71" s="997" t="s">
        <v>1334</v>
      </c>
      <c r="B71" s="997" t="s">
        <v>1530</v>
      </c>
      <c r="C71" s="997" t="s">
        <v>1650</v>
      </c>
      <c r="D71" s="997" t="s">
        <v>368</v>
      </c>
      <c r="E71" s="998">
        <v>46314.375</v>
      </c>
      <c r="F71" s="998">
        <v>46314.708333333336</v>
      </c>
      <c r="G71" s="998" t="s">
        <v>1606</v>
      </c>
      <c r="I71" s="1001">
        <v>11.2</v>
      </c>
      <c r="V71" s="999"/>
      <c r="W71" s="999"/>
      <c r="X71" s="999"/>
    </row>
    <row r="72" spans="1:24">
      <c r="A72" s="997" t="s">
        <v>1336</v>
      </c>
      <c r="B72" s="997" t="s">
        <v>1530</v>
      </c>
      <c r="C72" s="997" t="s">
        <v>1650</v>
      </c>
      <c r="D72" s="997" t="s">
        <v>369</v>
      </c>
      <c r="E72" s="998">
        <v>46315.375</v>
      </c>
      <c r="F72" s="998">
        <v>46315.708333333336</v>
      </c>
      <c r="G72" s="998" t="s">
        <v>1607</v>
      </c>
      <c r="I72" s="1001">
        <v>11.2</v>
      </c>
      <c r="V72" s="999"/>
      <c r="W72" s="999"/>
      <c r="X72" s="999"/>
    </row>
    <row r="73" spans="1:24">
      <c r="A73" s="997" t="s">
        <v>1338</v>
      </c>
      <c r="B73" s="997" t="s">
        <v>1530</v>
      </c>
      <c r="C73" s="997" t="s">
        <v>1651</v>
      </c>
      <c r="D73" s="997" t="s">
        <v>1608</v>
      </c>
      <c r="E73" s="998">
        <v>46318.375</v>
      </c>
      <c r="F73" s="998">
        <v>46318.708333333336</v>
      </c>
      <c r="G73" s="998" t="s">
        <v>1609</v>
      </c>
      <c r="I73" s="1001">
        <v>32.799999999999997</v>
      </c>
      <c r="V73" s="999"/>
      <c r="W73" s="999"/>
      <c r="X73" s="999"/>
    </row>
    <row r="74" spans="1:24">
      <c r="A74" s="997" t="s">
        <v>1667</v>
      </c>
      <c r="B74" s="997" t="s">
        <v>1530</v>
      </c>
      <c r="C74" s="997" t="s">
        <v>1651</v>
      </c>
      <c r="D74" s="997" t="s">
        <v>1610</v>
      </c>
      <c r="E74" s="998">
        <v>46321.375</v>
      </c>
      <c r="F74" s="998">
        <v>46322.708333333336</v>
      </c>
      <c r="G74" s="998" t="s">
        <v>1611</v>
      </c>
      <c r="I74" s="1001">
        <v>65.599999999999994</v>
      </c>
      <c r="V74" s="999"/>
      <c r="W74" s="999"/>
      <c r="X74" s="999"/>
    </row>
    <row r="75" spans="1:24">
      <c r="A75" s="997" t="s">
        <v>1518</v>
      </c>
      <c r="B75" s="997" t="s">
        <v>1530</v>
      </c>
      <c r="C75" s="997" t="s">
        <v>1651</v>
      </c>
      <c r="D75" s="997" t="s">
        <v>373</v>
      </c>
      <c r="E75" s="998">
        <v>46323.375</v>
      </c>
      <c r="F75" s="998">
        <v>46323.708333333336</v>
      </c>
      <c r="G75" s="998" t="s">
        <v>1612</v>
      </c>
      <c r="I75" s="1001">
        <v>16.8</v>
      </c>
      <c r="V75" s="999"/>
      <c r="W75" s="999"/>
      <c r="X75" s="999"/>
    </row>
    <row r="76" spans="1:24">
      <c r="A76" s="997" t="s">
        <v>1668</v>
      </c>
      <c r="B76" s="997" t="s">
        <v>1530</v>
      </c>
      <c r="C76" s="997" t="s">
        <v>1651</v>
      </c>
      <c r="D76" s="997" t="s">
        <v>409</v>
      </c>
      <c r="E76" s="998">
        <v>46324.375</v>
      </c>
      <c r="F76" s="998">
        <v>46325.708333333336</v>
      </c>
      <c r="G76" s="998" t="s">
        <v>1613</v>
      </c>
      <c r="I76" s="1001">
        <v>33.6</v>
      </c>
      <c r="V76" s="999"/>
      <c r="W76" s="999"/>
      <c r="X76" s="999"/>
    </row>
    <row r="77" spans="1:24">
      <c r="A77" s="997" t="s">
        <v>1519</v>
      </c>
      <c r="B77" s="997" t="s">
        <v>1530</v>
      </c>
      <c r="C77" s="997" t="s">
        <v>1652</v>
      </c>
      <c r="D77" s="997" t="s">
        <v>1614</v>
      </c>
      <c r="E77" s="998">
        <v>46279.375</v>
      </c>
      <c r="F77" s="998">
        <v>46301.708333333336</v>
      </c>
      <c r="G77" s="998" t="s">
        <v>1615</v>
      </c>
      <c r="I77" s="1001">
        <v>285.60000000000002</v>
      </c>
      <c r="V77" s="999"/>
      <c r="W77" s="999"/>
      <c r="X77" s="999"/>
    </row>
    <row r="78" spans="1:24">
      <c r="A78" s="997" t="s">
        <v>1669</v>
      </c>
      <c r="B78" s="997" t="s">
        <v>1530</v>
      </c>
      <c r="C78" s="997" t="s">
        <v>1652</v>
      </c>
      <c r="D78" s="997" t="s">
        <v>1616</v>
      </c>
      <c r="E78" s="998">
        <v>46290.375</v>
      </c>
      <c r="F78" s="998">
        <v>46310.708333333336</v>
      </c>
      <c r="G78" s="998" t="s">
        <v>1617</v>
      </c>
      <c r="I78" s="1001">
        <v>235.2</v>
      </c>
      <c r="W78" s="999"/>
      <c r="X78" s="999"/>
    </row>
    <row r="79" spans="1:24">
      <c r="A79" s="997" t="s">
        <v>1520</v>
      </c>
      <c r="B79" s="997" t="s">
        <v>1530</v>
      </c>
      <c r="C79" s="997" t="s">
        <v>1652</v>
      </c>
      <c r="D79" s="997" t="s">
        <v>1618</v>
      </c>
      <c r="E79" s="998">
        <v>46302.375</v>
      </c>
      <c r="F79" s="998">
        <v>46325.708333333336</v>
      </c>
      <c r="G79" s="998" t="s">
        <v>1619</v>
      </c>
      <c r="I79" s="1001">
        <v>285.60000000000002</v>
      </c>
      <c r="T79" s="999"/>
      <c r="U79" s="999"/>
      <c r="W79" s="999"/>
      <c r="X79" s="999"/>
    </row>
    <row r="80" spans="1:24">
      <c r="A80" s="997" t="s">
        <v>1670</v>
      </c>
      <c r="B80" s="997" t="s">
        <v>1530</v>
      </c>
      <c r="C80" s="997" t="s">
        <v>1652</v>
      </c>
      <c r="D80" s="997" t="s">
        <v>1620</v>
      </c>
      <c r="E80" s="998">
        <v>46279.375</v>
      </c>
      <c r="F80" s="998">
        <v>46279.708333333336</v>
      </c>
      <c r="G80" s="998" t="s">
        <v>1615</v>
      </c>
      <c r="I80" s="1001">
        <v>14.1</v>
      </c>
      <c r="V80" s="999"/>
      <c r="W80" s="999"/>
      <c r="X80" s="999"/>
    </row>
    <row r="81" spans="1:24">
      <c r="A81" s="997" t="s">
        <v>1521</v>
      </c>
      <c r="B81" s="997" t="s">
        <v>1530</v>
      </c>
      <c r="C81" s="997" t="s">
        <v>1652</v>
      </c>
      <c r="D81" s="997" t="s">
        <v>384</v>
      </c>
      <c r="E81" s="998">
        <v>46280.375</v>
      </c>
      <c r="F81" s="998">
        <v>46288.708333333336</v>
      </c>
      <c r="G81" s="998" t="s">
        <v>1621</v>
      </c>
      <c r="I81" s="1001">
        <v>112</v>
      </c>
      <c r="V81" s="999"/>
      <c r="W81" s="999"/>
      <c r="X81" s="999"/>
    </row>
    <row r="82" spans="1:24">
      <c r="A82" s="997" t="s">
        <v>1671</v>
      </c>
      <c r="B82" s="997" t="s">
        <v>1530</v>
      </c>
      <c r="C82" s="997" t="s">
        <v>1652</v>
      </c>
      <c r="D82" s="997" t="s">
        <v>508</v>
      </c>
      <c r="E82" s="998">
        <v>46289.375</v>
      </c>
      <c r="F82" s="998">
        <v>46289.708333333336</v>
      </c>
      <c r="G82" s="998" t="s">
        <v>1622</v>
      </c>
      <c r="I82" s="1001">
        <v>16.8</v>
      </c>
      <c r="V82" s="999"/>
      <c r="W82" s="999"/>
      <c r="X82" s="999"/>
    </row>
    <row r="83" spans="1:24">
      <c r="A83" s="997" t="s">
        <v>1522</v>
      </c>
      <c r="B83" s="997" t="s">
        <v>1530</v>
      </c>
      <c r="C83" s="997" t="s">
        <v>1653</v>
      </c>
      <c r="D83" s="997" t="s">
        <v>1623</v>
      </c>
      <c r="E83" s="998">
        <v>46259.375</v>
      </c>
      <c r="F83" s="998">
        <v>46265.708333333336</v>
      </c>
      <c r="G83" s="998" t="s">
        <v>1624</v>
      </c>
      <c r="I83" s="1001">
        <v>89.6</v>
      </c>
      <c r="V83" s="999"/>
      <c r="W83" s="999"/>
      <c r="X83" s="999"/>
    </row>
    <row r="84" spans="1:24">
      <c r="A84" s="997" t="s">
        <v>1672</v>
      </c>
      <c r="B84" s="997" t="s">
        <v>1530</v>
      </c>
      <c r="C84" s="997" t="s">
        <v>1653</v>
      </c>
      <c r="D84" s="997" t="s">
        <v>1625</v>
      </c>
      <c r="E84" s="998">
        <v>46266.375</v>
      </c>
      <c r="F84" s="998">
        <v>46269.708333333336</v>
      </c>
      <c r="G84" s="998" t="s">
        <v>1626</v>
      </c>
      <c r="I84" s="1001">
        <v>96</v>
      </c>
      <c r="V84" s="999"/>
      <c r="W84" s="999"/>
      <c r="X84" s="999"/>
    </row>
    <row r="85" spans="1:24">
      <c r="A85" s="997" t="s">
        <v>1523</v>
      </c>
      <c r="B85" s="997" t="s">
        <v>1530</v>
      </c>
      <c r="C85" s="997" t="s">
        <v>1653</v>
      </c>
      <c r="D85" s="997" t="s">
        <v>389</v>
      </c>
      <c r="E85" s="998">
        <v>46272.375</v>
      </c>
      <c r="F85" s="998">
        <v>46276.708333333336</v>
      </c>
      <c r="G85" s="998" t="s">
        <v>1627</v>
      </c>
      <c r="I85" s="1001">
        <v>48</v>
      </c>
      <c r="V85" s="999"/>
      <c r="W85" s="999"/>
      <c r="X85" s="999"/>
    </row>
    <row r="86" spans="1:24">
      <c r="A86" s="997" t="s">
        <v>1673</v>
      </c>
      <c r="B86" s="997" t="s">
        <v>1530</v>
      </c>
      <c r="C86" s="997" t="s">
        <v>1654</v>
      </c>
      <c r="D86" s="997" t="s">
        <v>394</v>
      </c>
      <c r="E86" s="998">
        <v>46328.375</v>
      </c>
      <c r="F86" s="998">
        <v>46330.708333333336</v>
      </c>
      <c r="G86" s="998" t="s">
        <v>1674</v>
      </c>
      <c r="I86" s="1001">
        <v>98.4</v>
      </c>
      <c r="V86" s="999"/>
      <c r="W86" s="999"/>
      <c r="X86" s="999"/>
    </row>
    <row r="87" spans="1:24">
      <c r="A87" s="997" t="s">
        <v>1524</v>
      </c>
      <c r="B87" s="997" t="s">
        <v>1530</v>
      </c>
      <c r="C87" s="997" t="s">
        <v>1654</v>
      </c>
      <c r="D87" s="997" t="s">
        <v>395</v>
      </c>
      <c r="E87" s="998">
        <v>46331.375</v>
      </c>
      <c r="F87" s="998">
        <v>46335.708333333336</v>
      </c>
      <c r="G87" s="998" t="s">
        <v>1628</v>
      </c>
      <c r="I87" s="1001">
        <v>65.599999999999994</v>
      </c>
      <c r="V87" s="999"/>
      <c r="W87" s="999"/>
      <c r="X87" s="999"/>
    </row>
    <row r="88" spans="1:24" s="998" customFormat="1">
      <c r="A88" s="997" t="s">
        <v>1676</v>
      </c>
      <c r="B88" s="997" t="s">
        <v>1530</v>
      </c>
      <c r="C88" s="997" t="s">
        <v>1655</v>
      </c>
      <c r="D88" s="997" t="s">
        <v>1516</v>
      </c>
      <c r="E88" s="998">
        <v>46351.375</v>
      </c>
      <c r="F88" s="998">
        <v>46351.708333333336</v>
      </c>
      <c r="G88" s="998" t="s">
        <v>1677</v>
      </c>
      <c r="I88" s="1001">
        <v>0</v>
      </c>
    </row>
    <row r="89" spans="1:24" s="998" customFormat="1">
      <c r="A89" s="997" t="s">
        <v>1526</v>
      </c>
      <c r="B89" s="997" t="s">
        <v>1530</v>
      </c>
      <c r="C89" s="997" t="s">
        <v>1655</v>
      </c>
      <c r="D89" s="997" t="s">
        <v>1517</v>
      </c>
      <c r="E89" s="998">
        <v>46352.375</v>
      </c>
      <c r="F89" s="998">
        <v>46356.708333333336</v>
      </c>
      <c r="G89" s="998" t="s">
        <v>1629</v>
      </c>
      <c r="I89" s="1001">
        <v>0</v>
      </c>
    </row>
    <row r="90" spans="1:24" s="998" customFormat="1">
      <c r="A90" s="997" t="s">
        <v>1678</v>
      </c>
      <c r="B90" s="997" t="s">
        <v>1530</v>
      </c>
      <c r="C90" s="997" t="s">
        <v>1655</v>
      </c>
      <c r="D90" s="997" t="s">
        <v>1630</v>
      </c>
      <c r="E90" s="998">
        <v>46357.375</v>
      </c>
      <c r="F90" s="998">
        <v>46358.708333333336</v>
      </c>
      <c r="G90" s="998" t="s">
        <v>1631</v>
      </c>
      <c r="I90" s="1001">
        <v>33.6</v>
      </c>
    </row>
    <row r="91" spans="1:24" s="998" customFormat="1">
      <c r="A91" s="997" t="s">
        <v>1527</v>
      </c>
      <c r="B91" s="997" t="s">
        <v>1530</v>
      </c>
      <c r="C91" s="997" t="s">
        <v>1655</v>
      </c>
      <c r="D91" s="997" t="s">
        <v>1632</v>
      </c>
      <c r="E91" s="998">
        <v>46359.375</v>
      </c>
      <c r="F91" s="998">
        <v>46359.708333333336</v>
      </c>
      <c r="G91" s="998" t="s">
        <v>1633</v>
      </c>
      <c r="I91" s="1001">
        <v>33.299999999999997</v>
      </c>
    </row>
    <row r="92" spans="1:24">
      <c r="V92" s="999"/>
      <c r="W92" s="999"/>
      <c r="X92" s="999"/>
    </row>
    <row r="93" spans="1:24">
      <c r="V93" s="999"/>
      <c r="W93" s="999"/>
      <c r="X93" s="999"/>
    </row>
    <row r="94" spans="1:24">
      <c r="V94" s="999"/>
      <c r="W94" s="999"/>
      <c r="X94" s="999"/>
    </row>
    <row r="95" spans="1:24">
      <c r="V95" s="999"/>
      <c r="W95" s="999"/>
      <c r="X95" s="999"/>
    </row>
    <row r="96" spans="1:24">
      <c r="V96" s="999"/>
      <c r="W96" s="999"/>
      <c r="X96" s="999"/>
    </row>
    <row r="97" spans="21:24">
      <c r="V97" s="999"/>
      <c r="W97" s="999"/>
      <c r="X97" s="999"/>
    </row>
    <row r="98" spans="21:24">
      <c r="V98" s="999"/>
      <c r="W98" s="999"/>
      <c r="X98" s="999"/>
    </row>
    <row r="99" spans="21:24">
      <c r="V99" s="999"/>
      <c r="W99" s="999"/>
      <c r="X99" s="999"/>
    </row>
    <row r="100" spans="21:24">
      <c r="V100" s="999"/>
      <c r="W100" s="999"/>
      <c r="X100" s="999"/>
    </row>
    <row r="101" spans="21:24">
      <c r="V101" s="999"/>
      <c r="W101" s="999"/>
      <c r="X101" s="999"/>
    </row>
    <row r="102" spans="21:24">
      <c r="V102" s="999"/>
      <c r="W102" s="999"/>
      <c r="X102" s="999"/>
    </row>
    <row r="103" spans="21:24">
      <c r="V103" s="999"/>
      <c r="W103" s="999"/>
      <c r="X103" s="999"/>
    </row>
    <row r="104" spans="21:24">
      <c r="V104" s="999"/>
      <c r="W104" s="999"/>
      <c r="X104" s="999"/>
    </row>
    <row r="105" spans="21:24">
      <c r="V105" s="999"/>
      <c r="W105" s="999"/>
      <c r="X105" s="999"/>
    </row>
    <row r="106" spans="21:24">
      <c r="U106" s="999"/>
      <c r="V106" s="999"/>
      <c r="W106" s="999"/>
      <c r="X106" s="999"/>
    </row>
    <row r="107" spans="21:24">
      <c r="V107" s="999"/>
      <c r="W107" s="999"/>
      <c r="X107" s="999"/>
    </row>
    <row r="108" spans="21:24">
      <c r="U108" s="999"/>
      <c r="V108" s="999"/>
      <c r="W108" s="999"/>
      <c r="X108" s="999"/>
    </row>
    <row r="109" spans="21:24">
      <c r="V109" s="999"/>
      <c r="W109" s="999"/>
      <c r="X109" s="999"/>
    </row>
    <row r="110" spans="21:24">
      <c r="V110" s="999"/>
      <c r="W110" s="999"/>
      <c r="X110" s="999"/>
    </row>
    <row r="111" spans="21:24">
      <c r="V111" s="999"/>
      <c r="W111" s="999"/>
      <c r="X111" s="999"/>
    </row>
    <row r="112" spans="21:24">
      <c r="V112" s="999"/>
      <c r="W112" s="999"/>
      <c r="X112" s="999"/>
    </row>
    <row r="113" spans="21:24">
      <c r="V113" s="999"/>
      <c r="W113" s="999"/>
      <c r="X113" s="999"/>
    </row>
    <row r="114" spans="21:24">
      <c r="V114" s="999"/>
      <c r="W114" s="999"/>
      <c r="X114" s="999"/>
    </row>
    <row r="115" spans="21:24">
      <c r="V115" s="999"/>
      <c r="W115" s="999"/>
      <c r="X115" s="999"/>
    </row>
    <row r="116" spans="21:24">
      <c r="V116" s="999"/>
      <c r="W116" s="999"/>
      <c r="X116" s="999"/>
    </row>
    <row r="117" spans="21:24">
      <c r="V117" s="999"/>
      <c r="W117" s="999"/>
      <c r="X117" s="999"/>
    </row>
    <row r="118" spans="21:24">
      <c r="U118" s="999"/>
      <c r="V118" s="999"/>
      <c r="W118" s="999"/>
      <c r="X118" s="999"/>
    </row>
    <row r="119" spans="21:24">
      <c r="V119" s="999"/>
      <c r="W119" s="999"/>
      <c r="X119" s="999"/>
    </row>
    <row r="120" spans="21:24">
      <c r="V120" s="999"/>
      <c r="W120" s="999"/>
      <c r="X120" s="999"/>
    </row>
    <row r="121" spans="21:24">
      <c r="V121" s="999"/>
      <c r="W121" s="999"/>
      <c r="X121" s="999"/>
    </row>
    <row r="122" spans="21:24">
      <c r="V122" s="999"/>
      <c r="W122" s="999"/>
      <c r="X122" s="999"/>
    </row>
    <row r="123" spans="21:24">
      <c r="V123" s="999"/>
      <c r="W123" s="999"/>
      <c r="X123" s="999"/>
    </row>
    <row r="124" spans="21:24">
      <c r="W124" s="999"/>
      <c r="X124" s="999"/>
    </row>
    <row r="125" spans="21:24">
      <c r="W125" s="999"/>
      <c r="X125" s="999"/>
    </row>
    <row r="126" spans="21:24">
      <c r="W126" s="999"/>
      <c r="X126" s="999"/>
    </row>
    <row r="127" spans="21:24">
      <c r="W127" s="999"/>
      <c r="X127" s="999"/>
    </row>
    <row r="128" spans="21:24">
      <c r="W128" s="999"/>
      <c r="X128" s="999"/>
    </row>
    <row r="129" spans="21:24">
      <c r="W129" s="999"/>
      <c r="X129" s="999"/>
    </row>
    <row r="130" spans="21:24">
      <c r="W130" s="999"/>
      <c r="X130" s="999"/>
    </row>
    <row r="131" spans="21:24">
      <c r="W131" s="999"/>
      <c r="X131" s="999"/>
    </row>
    <row r="132" spans="21:24">
      <c r="W132" s="999"/>
      <c r="X132" s="999"/>
    </row>
    <row r="133" spans="21:24">
      <c r="W133" s="999"/>
      <c r="X133" s="999"/>
    </row>
    <row r="134" spans="21:24">
      <c r="W134" s="999"/>
      <c r="X134" s="999"/>
    </row>
    <row r="135" spans="21:24">
      <c r="W135" s="999"/>
      <c r="X135" s="999"/>
    </row>
    <row r="136" spans="21:24">
      <c r="U136" s="999"/>
      <c r="V136" s="999"/>
      <c r="W136" s="999"/>
      <c r="X136" s="999"/>
    </row>
    <row r="137" spans="21:24">
      <c r="W137" s="999"/>
      <c r="X137" s="999"/>
    </row>
    <row r="138" spans="21:24">
      <c r="U138" s="999"/>
      <c r="V138" s="999"/>
      <c r="W138" s="999"/>
      <c r="X138" s="999"/>
    </row>
    <row r="139" spans="21:24">
      <c r="W139" s="999"/>
      <c r="X139" s="999"/>
    </row>
    <row r="140" spans="21:24">
      <c r="W140" s="999"/>
      <c r="X140" s="999"/>
    </row>
    <row r="141" spans="21:24">
      <c r="W141" s="999"/>
      <c r="X141" s="999"/>
    </row>
    <row r="142" spans="21:24">
      <c r="W142" s="999"/>
      <c r="X142" s="999"/>
    </row>
    <row r="143" spans="21:24">
      <c r="W143" s="999"/>
      <c r="X143" s="999"/>
    </row>
    <row r="144" spans="21:24">
      <c r="W144" s="999"/>
      <c r="X144" s="999"/>
    </row>
    <row r="145" spans="21:24">
      <c r="W145" s="999"/>
      <c r="X145" s="999"/>
    </row>
    <row r="146" spans="21:24">
      <c r="W146" s="999"/>
      <c r="X146" s="999"/>
    </row>
    <row r="147" spans="21:24">
      <c r="W147" s="999"/>
      <c r="X147" s="999"/>
    </row>
    <row r="148" spans="21:24">
      <c r="U148" s="999"/>
      <c r="V148" s="999"/>
      <c r="W148" s="999"/>
      <c r="X148" s="999"/>
    </row>
    <row r="149" spans="21:24">
      <c r="W149" s="999"/>
      <c r="X149" s="999"/>
    </row>
    <row r="150" spans="21:24">
      <c r="W150" s="999"/>
      <c r="X150" s="999"/>
    </row>
    <row r="151" spans="21:24">
      <c r="W151" s="999"/>
      <c r="X151" s="999"/>
    </row>
    <row r="152" spans="21:24">
      <c r="W152" s="999"/>
      <c r="X152" s="999"/>
    </row>
    <row r="153" spans="21:24">
      <c r="W153" s="999"/>
      <c r="X153" s="999"/>
    </row>
    <row r="154" spans="21:24">
      <c r="W154" s="999"/>
      <c r="X154" s="999"/>
    </row>
    <row r="155" spans="21:24">
      <c r="W155" s="999"/>
      <c r="X155" s="999"/>
    </row>
    <row r="156" spans="21:24">
      <c r="W156" s="999"/>
      <c r="X156" s="999"/>
    </row>
    <row r="157" spans="21:24">
      <c r="W157" s="999"/>
      <c r="X157" s="999"/>
    </row>
    <row r="158" spans="21:24">
      <c r="W158" s="999"/>
      <c r="X158" s="999"/>
    </row>
    <row r="159" spans="21:24">
      <c r="W159" s="999"/>
      <c r="X159" s="999"/>
    </row>
    <row r="160" spans="21:24">
      <c r="W160" s="999"/>
      <c r="X160" s="999"/>
    </row>
    <row r="161" spans="23:24">
      <c r="W161" s="999"/>
      <c r="X161" s="999"/>
    </row>
    <row r="162" spans="23:24">
      <c r="W162" s="999"/>
      <c r="X162" s="999"/>
    </row>
    <row r="163" spans="23:24">
      <c r="W163" s="999"/>
      <c r="X163" s="999"/>
    </row>
    <row r="164" spans="23:24">
      <c r="W164" s="999"/>
      <c r="X164" s="999"/>
    </row>
    <row r="165" spans="23:24">
      <c r="W165" s="999"/>
      <c r="X165" s="999"/>
    </row>
    <row r="166" spans="23:24">
      <c r="W166" s="999"/>
      <c r="X166" s="999"/>
    </row>
    <row r="167" spans="23:24">
      <c r="W167" s="999"/>
      <c r="X167" s="999"/>
    </row>
    <row r="168" spans="23:24">
      <c r="W168" s="999"/>
      <c r="X168" s="999"/>
    </row>
    <row r="169" spans="23:24">
      <c r="W169" s="999"/>
      <c r="X169" s="999"/>
    </row>
    <row r="170" spans="23:24">
      <c r="W170" s="999"/>
      <c r="X170" s="999"/>
    </row>
    <row r="171" spans="23:24">
      <c r="W171" s="999"/>
      <c r="X171" s="999"/>
    </row>
    <row r="172" spans="23:24">
      <c r="W172" s="999"/>
      <c r="X172" s="999"/>
    </row>
    <row r="173" spans="23:24">
      <c r="W173" s="999"/>
      <c r="X173" s="999"/>
    </row>
    <row r="174" spans="23:24">
      <c r="W174" s="999"/>
      <c r="X174" s="999"/>
    </row>
    <row r="175" spans="23:24">
      <c r="W175" s="999"/>
      <c r="X175" s="999"/>
    </row>
    <row r="176" spans="23:24">
      <c r="W176" s="999"/>
      <c r="X176" s="999"/>
    </row>
    <row r="177" spans="23:24">
      <c r="W177" s="999"/>
      <c r="X177" s="999"/>
    </row>
    <row r="178" spans="23:24">
      <c r="W178" s="999"/>
      <c r="X178" s="999"/>
    </row>
    <row r="179" spans="23:24">
      <c r="W179" s="999"/>
      <c r="X179" s="999"/>
    </row>
    <row r="180" spans="23:24">
      <c r="W180" s="999"/>
      <c r="X180" s="999"/>
    </row>
    <row r="181" spans="23:24">
      <c r="W181" s="999"/>
      <c r="X181" s="999"/>
    </row>
    <row r="182" spans="23:24">
      <c r="W182" s="999"/>
      <c r="X182" s="999"/>
    </row>
    <row r="183" spans="23:24">
      <c r="W183" s="999"/>
      <c r="X183" s="999"/>
    </row>
    <row r="184" spans="23:24">
      <c r="W184" s="999"/>
      <c r="X184" s="999"/>
    </row>
    <row r="185" spans="23:24">
      <c r="W185" s="999"/>
      <c r="X185" s="999"/>
    </row>
    <row r="186" spans="23:24">
      <c r="W186" s="999"/>
      <c r="X186" s="999"/>
    </row>
    <row r="187" spans="23:24">
      <c r="W187" s="999"/>
      <c r="X187" s="999"/>
    </row>
    <row r="188" spans="23:24">
      <c r="W188" s="999"/>
      <c r="X188" s="999"/>
    </row>
    <row r="189" spans="23:24">
      <c r="W189" s="999"/>
      <c r="X189" s="999"/>
    </row>
    <row r="190" spans="23:24">
      <c r="W190" s="999"/>
      <c r="X190" s="999"/>
    </row>
    <row r="191" spans="23:24">
      <c r="W191" s="999"/>
      <c r="X191" s="999"/>
    </row>
    <row r="192" spans="23:24">
      <c r="W192" s="999"/>
      <c r="X192" s="99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FCB8A-1614-46E9-82C7-A1FC457D9907}">
  <dimension ref="A1:H118"/>
  <sheetViews>
    <sheetView workbookViewId="0"/>
  </sheetViews>
  <sheetFormatPr baseColWidth="10" defaultRowHeight="12.75"/>
  <cols>
    <col min="1" max="1" width="7.85546875" customWidth="1"/>
    <col min="2" max="2" width="9.28515625" bestFit="1" customWidth="1"/>
    <col min="3" max="3" width="57.7109375" style="700" customWidth="1"/>
    <col min="4" max="4" width="8.85546875" style="1003" customWidth="1"/>
    <col min="5" max="6" width="10.140625" style="1003" bestFit="1" customWidth="1"/>
    <col min="7" max="7" width="12.140625" style="1003" customWidth="1"/>
    <col min="8" max="8" width="12.5703125" style="1005" customWidth="1"/>
  </cols>
  <sheetData>
    <row r="1" spans="1:8" ht="30" customHeight="1">
      <c r="A1" s="1008" t="s">
        <v>1658</v>
      </c>
      <c r="B1" s="1008" t="s">
        <v>1167</v>
      </c>
      <c r="C1" s="1009" t="s">
        <v>1505</v>
      </c>
      <c r="D1" s="1010" t="s">
        <v>1659</v>
      </c>
      <c r="E1" s="1011" t="s">
        <v>1528</v>
      </c>
      <c r="F1" s="1011" t="s">
        <v>1529</v>
      </c>
      <c r="G1" s="1012" t="s">
        <v>1660</v>
      </c>
      <c r="H1" s="1013" t="s">
        <v>1742</v>
      </c>
    </row>
    <row r="2" spans="1:8">
      <c r="A2" s="1008" t="s">
        <v>1172</v>
      </c>
      <c r="B2" s="1008"/>
      <c r="C2" s="1009"/>
      <c r="D2" s="1010">
        <v>82</v>
      </c>
      <c r="E2" s="1011">
        <v>46204</v>
      </c>
      <c r="F2" s="1011">
        <v>46324</v>
      </c>
      <c r="G2" s="1012">
        <f>G3</f>
        <v>8156.6084021334063</v>
      </c>
      <c r="H2" s="1013">
        <f>H3</f>
        <v>172482.8073709743</v>
      </c>
    </row>
    <row r="3" spans="1:8">
      <c r="A3" s="1014" t="s">
        <v>1679</v>
      </c>
      <c r="B3" s="1014"/>
      <c r="C3" s="1015"/>
      <c r="D3" s="1016">
        <v>82</v>
      </c>
      <c r="E3" s="1017">
        <v>46204</v>
      </c>
      <c r="F3" s="1017">
        <v>46324</v>
      </c>
      <c r="G3" s="1018">
        <f>G4+G32+G61+G72+G114</f>
        <v>8156.6084021334063</v>
      </c>
      <c r="H3" s="1019">
        <f>H4+H32+H61+H72+H114</f>
        <v>172482.8073709743</v>
      </c>
    </row>
    <row r="4" spans="1:8">
      <c r="A4" s="1020" t="s">
        <v>1680</v>
      </c>
      <c r="B4" s="1020"/>
      <c r="C4" s="1021"/>
      <c r="D4" s="1022">
        <v>55</v>
      </c>
      <c r="E4" s="1023">
        <v>46204</v>
      </c>
      <c r="F4" s="1023">
        <v>46286</v>
      </c>
      <c r="G4" s="1024">
        <f>G5+G13+G15+G17+G21</f>
        <v>716.21217844444459</v>
      </c>
      <c r="H4" s="1025">
        <f>H5+H13+H15+H17+H21</f>
        <v>18614.826162135094</v>
      </c>
    </row>
    <row r="5" spans="1:8">
      <c r="A5" s="1026" t="s">
        <v>1681</v>
      </c>
      <c r="B5" s="1026"/>
      <c r="C5" s="1027"/>
      <c r="D5" s="1028">
        <v>45</v>
      </c>
      <c r="E5" s="1029">
        <v>46204</v>
      </c>
      <c r="F5" s="1029">
        <v>46272</v>
      </c>
      <c r="G5" s="1030">
        <f>SUM(G6:G12)</f>
        <v>181.6</v>
      </c>
      <c r="H5" s="1031">
        <f>SUM(H6:H12)</f>
        <v>4153.8562857142851</v>
      </c>
    </row>
    <row r="6" spans="1:8">
      <c r="A6" t="s">
        <v>1682</v>
      </c>
      <c r="B6" t="s">
        <v>1175</v>
      </c>
      <c r="C6" s="700" t="s">
        <v>1512</v>
      </c>
      <c r="D6" s="1003">
        <v>1</v>
      </c>
      <c r="E6" s="1004">
        <v>46204</v>
      </c>
      <c r="F6" s="1004">
        <v>46204</v>
      </c>
      <c r="G6" s="1006">
        <v>0</v>
      </c>
      <c r="H6" s="1007">
        <v>0</v>
      </c>
    </row>
    <row r="7" spans="1:8">
      <c r="A7" t="s">
        <v>1682</v>
      </c>
      <c r="B7" t="s">
        <v>1177</v>
      </c>
      <c r="C7" s="700" t="s">
        <v>1514</v>
      </c>
      <c r="D7" s="1003">
        <v>6</v>
      </c>
      <c r="E7" s="1004">
        <v>46205</v>
      </c>
      <c r="F7" s="1004">
        <v>46212</v>
      </c>
      <c r="G7" s="1006">
        <v>0</v>
      </c>
      <c r="H7" s="1007">
        <v>0</v>
      </c>
    </row>
    <row r="8" spans="1:8">
      <c r="A8" t="s">
        <v>1682</v>
      </c>
      <c r="B8" t="s">
        <v>1179</v>
      </c>
      <c r="C8" s="700" t="s">
        <v>1515</v>
      </c>
      <c r="D8" s="1003">
        <v>6</v>
      </c>
      <c r="E8" s="1004">
        <v>46205</v>
      </c>
      <c r="F8" s="1004">
        <v>46212</v>
      </c>
      <c r="G8" s="1006">
        <v>0</v>
      </c>
      <c r="H8" s="1007">
        <v>0</v>
      </c>
    </row>
    <row r="9" spans="1:8">
      <c r="A9" t="s">
        <v>1682</v>
      </c>
      <c r="B9" t="s">
        <v>1181</v>
      </c>
      <c r="C9" s="700" t="s">
        <v>1531</v>
      </c>
      <c r="D9" s="1003">
        <v>12</v>
      </c>
      <c r="E9" s="1004">
        <v>46205</v>
      </c>
      <c r="F9" s="1004">
        <v>46220</v>
      </c>
      <c r="G9" s="1006">
        <v>0</v>
      </c>
      <c r="H9" s="1007">
        <v>0</v>
      </c>
    </row>
    <row r="10" spans="1:8" ht="25.5">
      <c r="A10" t="s">
        <v>1682</v>
      </c>
      <c r="B10" t="s">
        <v>1183</v>
      </c>
      <c r="C10" s="700" t="s">
        <v>1532</v>
      </c>
      <c r="D10" s="1003">
        <v>5</v>
      </c>
      <c r="E10" s="1004">
        <v>46223</v>
      </c>
      <c r="F10" s="1004">
        <v>46227</v>
      </c>
      <c r="G10" s="1006">
        <f>'De QPS'!H6/2</f>
        <v>100</v>
      </c>
      <c r="H10" s="1007">
        <f>'De QPS'!G6/2</f>
        <v>3398.6299999999997</v>
      </c>
    </row>
    <row r="11" spans="1:8">
      <c r="A11" t="s">
        <v>1682</v>
      </c>
      <c r="B11" t="s">
        <v>1187</v>
      </c>
      <c r="C11" s="700" t="s">
        <v>1656</v>
      </c>
      <c r="D11" s="1003">
        <v>2</v>
      </c>
      <c r="E11" s="1004">
        <v>46233</v>
      </c>
      <c r="F11" s="1004">
        <v>46234</v>
      </c>
      <c r="G11" s="1006">
        <f>'De QPS'!H7</f>
        <v>48</v>
      </c>
      <c r="H11" s="1007">
        <f>'De QPS'!G7</f>
        <v>518.25028571428572</v>
      </c>
    </row>
    <row r="12" spans="1:8">
      <c r="A12" t="s">
        <v>1682</v>
      </c>
      <c r="B12" t="s">
        <v>1189</v>
      </c>
      <c r="C12" s="700" t="s">
        <v>1657</v>
      </c>
      <c r="D12" s="1003">
        <v>1</v>
      </c>
      <c r="E12" s="1004">
        <v>46272</v>
      </c>
      <c r="F12" s="1004">
        <v>46272</v>
      </c>
      <c r="G12" s="1006">
        <f>'De QPS'!H8</f>
        <v>33.6</v>
      </c>
      <c r="H12" s="1007">
        <f>'De QPS'!G8</f>
        <v>236.976</v>
      </c>
    </row>
    <row r="13" spans="1:8">
      <c r="A13" s="1026" t="s">
        <v>1683</v>
      </c>
      <c r="B13" s="1026"/>
      <c r="C13" s="1027"/>
      <c r="D13" s="1028">
        <v>3</v>
      </c>
      <c r="E13" s="1029">
        <v>46233</v>
      </c>
      <c r="F13" s="1029">
        <v>46237</v>
      </c>
      <c r="G13" s="1030">
        <f>G14</f>
        <v>53.760000000000005</v>
      </c>
      <c r="H13" s="1031">
        <f>H14</f>
        <v>538.68928000000005</v>
      </c>
    </row>
    <row r="14" spans="1:8">
      <c r="A14" t="s">
        <v>1682</v>
      </c>
      <c r="B14" t="s">
        <v>1191</v>
      </c>
      <c r="C14" s="700" t="s">
        <v>499</v>
      </c>
      <c r="D14" s="1003">
        <v>3</v>
      </c>
      <c r="E14" s="1004">
        <v>46233</v>
      </c>
      <c r="F14" s="1004">
        <v>46237</v>
      </c>
      <c r="G14" s="1006">
        <f>'De QPS'!H10</f>
        <v>53.760000000000005</v>
      </c>
      <c r="H14" s="1007">
        <f>'De QPS'!G10</f>
        <v>538.68928000000005</v>
      </c>
    </row>
    <row r="15" spans="1:8">
      <c r="A15" s="1026" t="s">
        <v>1684</v>
      </c>
      <c r="B15" s="1026"/>
      <c r="C15" s="1027"/>
      <c r="D15" s="1028">
        <v>1</v>
      </c>
      <c r="E15" s="1029">
        <v>46239</v>
      </c>
      <c r="F15" s="1029">
        <v>46239</v>
      </c>
      <c r="G15" s="1030">
        <f>G16</f>
        <v>0.35095999999999994</v>
      </c>
      <c r="H15" s="1031">
        <f>H16</f>
        <v>21.551559080000001</v>
      </c>
    </row>
    <row r="16" spans="1:8">
      <c r="A16" t="s">
        <v>1682</v>
      </c>
      <c r="B16" t="s">
        <v>1193</v>
      </c>
      <c r="C16" s="700" t="s">
        <v>349</v>
      </c>
      <c r="D16" s="1003">
        <v>1</v>
      </c>
      <c r="E16" s="1004">
        <v>46239</v>
      </c>
      <c r="F16" s="1004">
        <v>46239</v>
      </c>
      <c r="G16" s="1006">
        <f>'De QPS'!H12</f>
        <v>0.35095999999999994</v>
      </c>
      <c r="H16" s="1007">
        <f>'De QPS'!G12</f>
        <v>21.551559080000001</v>
      </c>
    </row>
    <row r="17" spans="1:8">
      <c r="A17" s="1026" t="s">
        <v>1685</v>
      </c>
      <c r="B17" s="1026"/>
      <c r="C17" s="1027"/>
      <c r="D17" s="1028">
        <v>3</v>
      </c>
      <c r="E17" s="1029">
        <v>46241</v>
      </c>
      <c r="F17" s="1029">
        <v>46245</v>
      </c>
      <c r="G17" s="1030">
        <f>SUM(G18:G20)</f>
        <v>16.762236444444447</v>
      </c>
      <c r="H17" s="1031">
        <f>SUM(H18:H20)</f>
        <v>700.6358685626667</v>
      </c>
    </row>
    <row r="18" spans="1:8">
      <c r="A18" t="s">
        <v>1682</v>
      </c>
      <c r="B18" t="s">
        <v>1195</v>
      </c>
      <c r="C18" s="700" t="s">
        <v>351</v>
      </c>
      <c r="D18" s="1003">
        <v>1</v>
      </c>
      <c r="E18" s="1004">
        <v>46245</v>
      </c>
      <c r="F18" s="1004">
        <v>46245</v>
      </c>
      <c r="G18" s="1006">
        <f>'De QPS'!H14</f>
        <v>3.9228800000000001</v>
      </c>
      <c r="H18" s="1007">
        <f>'De QPS'!G14</f>
        <v>288.12111224</v>
      </c>
    </row>
    <row r="19" spans="1:8">
      <c r="A19" t="s">
        <v>1682</v>
      </c>
      <c r="B19" t="s">
        <v>1197</v>
      </c>
      <c r="C19" s="700" t="s">
        <v>352</v>
      </c>
      <c r="D19" s="1003">
        <v>1</v>
      </c>
      <c r="E19" s="1004">
        <v>46244</v>
      </c>
      <c r="F19" s="1004">
        <v>46244</v>
      </c>
      <c r="G19" s="1006">
        <f>'De QPS'!H15</f>
        <v>6.8444444444444432</v>
      </c>
      <c r="H19" s="1007">
        <f>'De QPS'!G15</f>
        <v>208.03416666666666</v>
      </c>
    </row>
    <row r="20" spans="1:8">
      <c r="A20" t="s">
        <v>1682</v>
      </c>
      <c r="B20" t="s">
        <v>1200</v>
      </c>
      <c r="C20" s="700" t="s">
        <v>353</v>
      </c>
      <c r="D20" s="1003">
        <v>1</v>
      </c>
      <c r="E20" s="1004">
        <v>46241</v>
      </c>
      <c r="F20" s="1004">
        <v>46241</v>
      </c>
      <c r="G20" s="1006">
        <f>'De QPS'!H16</f>
        <v>5.9949120000000011</v>
      </c>
      <c r="H20" s="1007">
        <f>'De QPS'!G16</f>
        <v>204.48058965600001</v>
      </c>
    </row>
    <row r="21" spans="1:8">
      <c r="A21" s="1026" t="s">
        <v>1686</v>
      </c>
      <c r="B21" s="1026"/>
      <c r="C21" s="1027"/>
      <c r="D21" s="1028">
        <v>34</v>
      </c>
      <c r="E21" s="1029">
        <v>46238</v>
      </c>
      <c r="F21" s="1029">
        <v>46286</v>
      </c>
      <c r="G21" s="1030">
        <f>SUM(G22:G31)</f>
        <v>463.73898200000008</v>
      </c>
      <c r="H21" s="1031">
        <f>SUM(H22:H31)</f>
        <v>13200.093168778143</v>
      </c>
    </row>
    <row r="22" spans="1:8" ht="25.5">
      <c r="A22" t="s">
        <v>1682</v>
      </c>
      <c r="B22" t="s">
        <v>1203</v>
      </c>
      <c r="C22" s="700" t="s">
        <v>1708</v>
      </c>
      <c r="D22" s="1003">
        <v>1</v>
      </c>
      <c r="E22" s="1004">
        <v>46246</v>
      </c>
      <c r="F22" s="1004">
        <v>46246</v>
      </c>
      <c r="G22" s="1006">
        <f>'De QPS'!H18</f>
        <v>10.080000000000002</v>
      </c>
      <c r="H22" s="1007">
        <f>'De QPS'!G18</f>
        <v>1406.8442399999999</v>
      </c>
    </row>
    <row r="23" spans="1:8" ht="25.5">
      <c r="A23" t="s">
        <v>1682</v>
      </c>
      <c r="B23" t="s">
        <v>1205</v>
      </c>
      <c r="C23" s="700" t="s">
        <v>356</v>
      </c>
      <c r="D23" s="1003">
        <v>1</v>
      </c>
      <c r="E23" s="1004">
        <v>46286</v>
      </c>
      <c r="F23" s="1004">
        <v>46286</v>
      </c>
      <c r="G23" s="1006">
        <f>'De QPS'!H19</f>
        <v>7.98</v>
      </c>
      <c r="H23" s="1007">
        <f>'De QPS'!G19</f>
        <v>216.23919000000001</v>
      </c>
    </row>
    <row r="24" spans="1:8">
      <c r="A24" t="s">
        <v>1682</v>
      </c>
      <c r="B24" t="s">
        <v>1207</v>
      </c>
      <c r="C24" s="700" t="s">
        <v>546</v>
      </c>
      <c r="D24" s="1003">
        <v>3</v>
      </c>
      <c r="E24" s="1004">
        <v>46266</v>
      </c>
      <c r="F24" s="1004">
        <v>46268</v>
      </c>
      <c r="G24" s="1006">
        <f>'De QPS'!H20</f>
        <v>43.914528000000004</v>
      </c>
      <c r="H24" s="1007">
        <f>'De QPS'!G20</f>
        <v>4479.2567619840001</v>
      </c>
    </row>
    <row r="25" spans="1:8">
      <c r="A25" t="s">
        <v>1682</v>
      </c>
      <c r="B25" t="s">
        <v>1209</v>
      </c>
      <c r="C25" s="700" t="s">
        <v>543</v>
      </c>
      <c r="D25" s="1003">
        <v>1</v>
      </c>
      <c r="E25" s="1004">
        <v>46269</v>
      </c>
      <c r="F25" s="1004">
        <v>46269</v>
      </c>
      <c r="G25" s="1006">
        <f>'De QPS'!H21</f>
        <v>22.237824000000003</v>
      </c>
      <c r="H25" s="1007">
        <f>'De QPS'!G21</f>
        <v>2268.2453406720001</v>
      </c>
    </row>
    <row r="26" spans="1:8" ht="25.5">
      <c r="A26" t="s">
        <v>1682</v>
      </c>
      <c r="B26" t="s">
        <v>1211</v>
      </c>
      <c r="C26" s="700" t="s">
        <v>538</v>
      </c>
      <c r="D26" s="1003">
        <v>10</v>
      </c>
      <c r="E26" s="1004">
        <v>46272</v>
      </c>
      <c r="F26" s="1004">
        <v>46283</v>
      </c>
      <c r="G26" s="1006">
        <f>'De QPS'!H22</f>
        <v>174.99783000000002</v>
      </c>
      <c r="H26" s="1007">
        <f>'De QPS'!G22</f>
        <v>2244.8170168650004</v>
      </c>
    </row>
    <row r="27" spans="1:8">
      <c r="A27" t="s">
        <v>1682</v>
      </c>
      <c r="B27" t="s">
        <v>1213</v>
      </c>
      <c r="C27" s="700" t="s">
        <v>540</v>
      </c>
      <c r="D27" s="1003">
        <v>7</v>
      </c>
      <c r="E27" s="1004">
        <v>46247</v>
      </c>
      <c r="F27" s="1004">
        <v>46255</v>
      </c>
      <c r="G27" s="1006">
        <f>'De QPS'!H23</f>
        <v>114.24</v>
      </c>
      <c r="H27" s="1007">
        <f>'De QPS'!G23</f>
        <v>1209.8004342857143</v>
      </c>
    </row>
    <row r="28" spans="1:8">
      <c r="A28" t="s">
        <v>1682</v>
      </c>
      <c r="B28" t="s">
        <v>1215</v>
      </c>
      <c r="C28" s="700" t="s">
        <v>541</v>
      </c>
      <c r="D28" s="1003">
        <v>2</v>
      </c>
      <c r="E28" s="1004">
        <v>46258</v>
      </c>
      <c r="F28" s="1004">
        <v>46259</v>
      </c>
      <c r="G28" s="1006">
        <f>'De QPS'!H24</f>
        <v>29.12</v>
      </c>
      <c r="H28" s="1007">
        <f>'De QPS'!G24</f>
        <v>360.38050285714286</v>
      </c>
    </row>
    <row r="29" spans="1:8">
      <c r="A29" t="s">
        <v>1682</v>
      </c>
      <c r="B29" t="s">
        <v>1219</v>
      </c>
      <c r="C29" s="700" t="s">
        <v>542</v>
      </c>
      <c r="D29" s="1003">
        <v>1</v>
      </c>
      <c r="E29" s="1004">
        <v>46260</v>
      </c>
      <c r="F29" s="1004">
        <v>46260</v>
      </c>
      <c r="G29" s="1006">
        <f>'De QPS'!H25</f>
        <v>13.440000000000001</v>
      </c>
      <c r="H29" s="1007">
        <f>'De QPS'!G25</f>
        <v>173.18660571428572</v>
      </c>
    </row>
    <row r="30" spans="1:8" ht="25.5">
      <c r="A30" t="s">
        <v>1682</v>
      </c>
      <c r="B30" t="s">
        <v>1221</v>
      </c>
      <c r="C30" s="700" t="s">
        <v>1547</v>
      </c>
      <c r="D30" s="1003">
        <v>3</v>
      </c>
      <c r="E30" s="1004">
        <v>46261</v>
      </c>
      <c r="F30" s="1004">
        <v>46265</v>
      </c>
      <c r="G30" s="1006">
        <f>'De QPS'!H26</f>
        <v>47.040000000000006</v>
      </c>
      <c r="H30" s="1007">
        <f>'De QPS'!G26</f>
        <v>833.27312000000018</v>
      </c>
    </row>
    <row r="31" spans="1:8">
      <c r="A31" t="s">
        <v>1682</v>
      </c>
      <c r="B31" t="s">
        <v>1223</v>
      </c>
      <c r="C31" s="700" t="s">
        <v>545</v>
      </c>
      <c r="D31" s="1003">
        <v>1</v>
      </c>
      <c r="E31" s="1004">
        <v>46238</v>
      </c>
      <c r="F31" s="1004">
        <v>46238</v>
      </c>
      <c r="G31" s="1006">
        <f>'De QPS'!H27</f>
        <v>0.68880000000000008</v>
      </c>
      <c r="H31" s="1007">
        <f>'De QPS'!G27</f>
        <v>8.049956400000001</v>
      </c>
    </row>
    <row r="32" spans="1:8">
      <c r="A32" s="1020" t="s">
        <v>1687</v>
      </c>
      <c r="B32" s="1020"/>
      <c r="C32" s="1021"/>
      <c r="D32" s="1022">
        <v>54</v>
      </c>
      <c r="E32" s="1023">
        <v>46238</v>
      </c>
      <c r="F32" s="1023">
        <v>46315</v>
      </c>
      <c r="G32" s="1024">
        <f>G33+G37+G39+G41+G47+G50+G57</f>
        <v>3994.9427619047624</v>
      </c>
      <c r="H32" s="1025">
        <f>H33+H37+H39+H41+H47+H50+H57</f>
        <v>84427.881093761913</v>
      </c>
    </row>
    <row r="33" spans="1:8">
      <c r="A33" s="1026" t="s">
        <v>1688</v>
      </c>
      <c r="B33" s="1026"/>
      <c r="C33" s="1027"/>
      <c r="D33" s="1028">
        <v>10</v>
      </c>
      <c r="E33" s="1029">
        <v>46301</v>
      </c>
      <c r="F33" s="1029">
        <v>46315</v>
      </c>
      <c r="G33" s="1030">
        <f>SUM(G34:G36)</f>
        <v>268.8</v>
      </c>
      <c r="H33" s="1031">
        <f>SUM(H34:H36)</f>
        <v>3883.8463999999999</v>
      </c>
    </row>
    <row r="34" spans="1:8">
      <c r="A34" t="s">
        <v>1682</v>
      </c>
      <c r="B34" t="s">
        <v>1225</v>
      </c>
      <c r="C34" s="700" t="s">
        <v>186</v>
      </c>
      <c r="D34" s="1003">
        <v>10</v>
      </c>
      <c r="E34" s="1004">
        <v>46301</v>
      </c>
      <c r="F34" s="1004">
        <v>46315</v>
      </c>
      <c r="G34" s="1006">
        <f>'De QPS'!H29</f>
        <v>168</v>
      </c>
      <c r="H34" s="1007">
        <f>'De QPS'!G29</f>
        <v>2447.404</v>
      </c>
    </row>
    <row r="35" spans="1:8">
      <c r="A35" t="s">
        <v>1682</v>
      </c>
      <c r="B35" t="s">
        <v>1227</v>
      </c>
      <c r="C35" s="700" t="s">
        <v>55</v>
      </c>
      <c r="D35" s="1003">
        <v>1</v>
      </c>
      <c r="E35" s="1004">
        <v>46308</v>
      </c>
      <c r="F35" s="1004">
        <v>46308</v>
      </c>
      <c r="G35" s="1006">
        <f>'De QPS'!H30</f>
        <v>33.6</v>
      </c>
      <c r="H35" s="1007">
        <f>'De QPS'!G30</f>
        <v>545.48080000000004</v>
      </c>
    </row>
    <row r="36" spans="1:8">
      <c r="A36" t="s">
        <v>1682</v>
      </c>
      <c r="B36" t="s">
        <v>1230</v>
      </c>
      <c r="C36" s="700" t="s">
        <v>56</v>
      </c>
      <c r="D36" s="1003">
        <v>5</v>
      </c>
      <c r="E36" s="1004">
        <v>46309</v>
      </c>
      <c r="F36" s="1004">
        <v>46315</v>
      </c>
      <c r="G36" s="1006">
        <f>'De QPS'!H31</f>
        <v>67.2</v>
      </c>
      <c r="H36" s="1007">
        <f>'De QPS'!G31</f>
        <v>890.96160000000009</v>
      </c>
    </row>
    <row r="37" spans="1:8">
      <c r="A37" s="1026" t="s">
        <v>1689</v>
      </c>
      <c r="B37" s="1026"/>
      <c r="C37" s="1027"/>
      <c r="D37" s="1028">
        <v>8</v>
      </c>
      <c r="E37" s="1029">
        <v>46255</v>
      </c>
      <c r="F37" s="1029">
        <v>46266</v>
      </c>
      <c r="G37" s="1030">
        <f>G38</f>
        <v>198.4</v>
      </c>
      <c r="H37" s="1031">
        <f>H38</f>
        <v>1736.2592</v>
      </c>
    </row>
    <row r="38" spans="1:8">
      <c r="A38" t="s">
        <v>1682</v>
      </c>
      <c r="B38" t="s">
        <v>1232</v>
      </c>
      <c r="C38" s="700" t="s">
        <v>421</v>
      </c>
      <c r="D38" s="1003">
        <v>8</v>
      </c>
      <c r="E38" s="1004">
        <v>46255</v>
      </c>
      <c r="F38" s="1004">
        <v>46266</v>
      </c>
      <c r="G38" s="1006">
        <f>'De QPS'!H33</f>
        <v>198.4</v>
      </c>
      <c r="H38" s="1007">
        <f>'De QPS'!G33</f>
        <v>1736.2592</v>
      </c>
    </row>
    <row r="39" spans="1:8">
      <c r="A39" s="1026" t="s">
        <v>1690</v>
      </c>
      <c r="B39" s="1026"/>
      <c r="C39" s="1027"/>
      <c r="D39" s="1028">
        <v>7</v>
      </c>
      <c r="E39" s="1029">
        <v>46238</v>
      </c>
      <c r="F39" s="1029">
        <v>46247</v>
      </c>
      <c r="G39" s="1030">
        <f>G40</f>
        <v>112</v>
      </c>
      <c r="H39" s="1031">
        <f>H40</f>
        <v>1074.9359999999999</v>
      </c>
    </row>
    <row r="40" spans="1:8">
      <c r="A40" t="s">
        <v>1682</v>
      </c>
      <c r="B40" t="s">
        <v>1235</v>
      </c>
      <c r="C40" s="700" t="s">
        <v>415</v>
      </c>
      <c r="D40" s="1003">
        <v>7</v>
      </c>
      <c r="E40" s="1004">
        <v>46238</v>
      </c>
      <c r="F40" s="1004">
        <v>46247</v>
      </c>
      <c r="G40" s="1006">
        <f>'De QPS'!H35</f>
        <v>112</v>
      </c>
      <c r="H40" s="1007">
        <f>'De QPS'!G35</f>
        <v>1074.9359999999999</v>
      </c>
    </row>
    <row r="41" spans="1:8">
      <c r="A41" s="1026" t="s">
        <v>1691</v>
      </c>
      <c r="B41" s="1026"/>
      <c r="C41" s="1027"/>
      <c r="D41" s="1028">
        <v>32</v>
      </c>
      <c r="E41" s="1029">
        <v>46267</v>
      </c>
      <c r="F41" s="1029">
        <v>46311</v>
      </c>
      <c r="G41" s="1030">
        <f>SUM(G42:G46)</f>
        <v>164</v>
      </c>
      <c r="H41" s="1031">
        <f>SUM(H42:H46)</f>
        <v>1781.2620000000002</v>
      </c>
    </row>
    <row r="42" spans="1:8">
      <c r="A42" t="s">
        <v>1682</v>
      </c>
      <c r="B42" t="s">
        <v>1237</v>
      </c>
      <c r="C42" s="700" t="s">
        <v>1554</v>
      </c>
      <c r="D42" s="1003">
        <v>1</v>
      </c>
      <c r="E42" s="1004">
        <v>46267</v>
      </c>
      <c r="F42" s="1004">
        <v>46267</v>
      </c>
      <c r="G42" s="1006">
        <f>'De QPS'!H37</f>
        <v>32.799999999999997</v>
      </c>
      <c r="H42" s="1007">
        <f>'De QPS'!G37</f>
        <v>356.25240000000002</v>
      </c>
    </row>
    <row r="43" spans="1:8">
      <c r="A43" t="s">
        <v>1682</v>
      </c>
      <c r="B43" t="s">
        <v>1239</v>
      </c>
      <c r="C43" s="700" t="s">
        <v>1555</v>
      </c>
      <c r="D43" s="1003">
        <v>1</v>
      </c>
      <c r="E43" s="1004">
        <v>46268</v>
      </c>
      <c r="F43" s="1004">
        <v>46268</v>
      </c>
      <c r="G43" s="1006">
        <f>'De QPS'!H38</f>
        <v>32.799999999999997</v>
      </c>
      <c r="H43" s="1007">
        <f>'De QPS'!G38</f>
        <v>356.25240000000002</v>
      </c>
    </row>
    <row r="44" spans="1:8">
      <c r="A44" t="s">
        <v>1682</v>
      </c>
      <c r="B44" t="s">
        <v>1241</v>
      </c>
      <c r="C44" s="700" t="s">
        <v>1557</v>
      </c>
      <c r="D44" s="1003">
        <v>1</v>
      </c>
      <c r="E44" s="1004">
        <v>46269</v>
      </c>
      <c r="F44" s="1004">
        <v>46269</v>
      </c>
      <c r="G44" s="1006">
        <f>'De QPS'!H39</f>
        <v>32.799999999999997</v>
      </c>
      <c r="H44" s="1007">
        <f>'De QPS'!G39</f>
        <v>356.25240000000002</v>
      </c>
    </row>
    <row r="45" spans="1:8">
      <c r="A45" t="s">
        <v>1682</v>
      </c>
      <c r="B45" t="s">
        <v>1246</v>
      </c>
      <c r="C45" s="700" t="s">
        <v>1559</v>
      </c>
      <c r="D45" s="1003">
        <v>1</v>
      </c>
      <c r="E45" s="1004">
        <v>46309</v>
      </c>
      <c r="F45" s="1004">
        <v>46309</v>
      </c>
      <c r="G45" s="1006">
        <f>'De QPS'!H40</f>
        <v>32.799999999999997</v>
      </c>
      <c r="H45" s="1007">
        <f>'De QPS'!G40</f>
        <v>356.25240000000002</v>
      </c>
    </row>
    <row r="46" spans="1:8">
      <c r="A46" t="s">
        <v>1682</v>
      </c>
      <c r="B46" t="s">
        <v>1248</v>
      </c>
      <c r="C46" s="700" t="s">
        <v>1561</v>
      </c>
      <c r="D46" s="1003">
        <v>1</v>
      </c>
      <c r="E46" s="1004">
        <v>46311</v>
      </c>
      <c r="F46" s="1004">
        <v>46311</v>
      </c>
      <c r="G46" s="1006">
        <f>'De QPS'!H41</f>
        <v>32.799999999999997</v>
      </c>
      <c r="H46" s="1007">
        <f>'De QPS'!G41</f>
        <v>356.25240000000002</v>
      </c>
    </row>
    <row r="47" spans="1:8">
      <c r="A47" s="1026" t="s">
        <v>1692</v>
      </c>
      <c r="B47" s="1026"/>
      <c r="C47" s="1027"/>
      <c r="D47" s="1028">
        <v>2</v>
      </c>
      <c r="E47" s="1029">
        <v>46314</v>
      </c>
      <c r="F47" s="1029">
        <v>46315</v>
      </c>
      <c r="G47" s="1030">
        <f>SUM(G48:G49)</f>
        <v>65.599999999999994</v>
      </c>
      <c r="H47" s="1031">
        <f>SUM(H48:H49)</f>
        <v>712.50480000000005</v>
      </c>
    </row>
    <row r="48" spans="1:8">
      <c r="A48" t="s">
        <v>1682</v>
      </c>
      <c r="B48" t="s">
        <v>1251</v>
      </c>
      <c r="C48" s="700" t="s">
        <v>1563</v>
      </c>
      <c r="D48" s="1003">
        <v>1</v>
      </c>
      <c r="E48" s="1004">
        <v>46314</v>
      </c>
      <c r="F48" s="1004">
        <v>46314</v>
      </c>
      <c r="G48" s="1006">
        <f>'De QPS'!H43</f>
        <v>32.799999999999997</v>
      </c>
      <c r="H48" s="1007">
        <f>'De QPS'!G43</f>
        <v>356.25240000000002</v>
      </c>
    </row>
    <row r="49" spans="1:8">
      <c r="A49" t="s">
        <v>1682</v>
      </c>
      <c r="B49" t="s">
        <v>1254</v>
      </c>
      <c r="C49" s="700" t="s">
        <v>1565</v>
      </c>
      <c r="D49" s="1003">
        <v>1</v>
      </c>
      <c r="E49" s="1004">
        <v>46315</v>
      </c>
      <c r="F49" s="1004">
        <v>46315</v>
      </c>
      <c r="G49" s="1006">
        <f>'De QPS'!H44</f>
        <v>32.799999999999997</v>
      </c>
      <c r="H49" s="1007">
        <f>'De QPS'!G44</f>
        <v>356.25240000000002</v>
      </c>
    </row>
    <row r="50" spans="1:8">
      <c r="A50" s="1026" t="s">
        <v>1693</v>
      </c>
      <c r="B50" s="1026"/>
      <c r="C50" s="1027"/>
      <c r="D50" s="1028">
        <v>47</v>
      </c>
      <c r="E50" s="1029">
        <v>46248</v>
      </c>
      <c r="F50" s="1029">
        <v>46315</v>
      </c>
      <c r="G50" s="1030">
        <f>SUM(G51:G56)</f>
        <v>2952.2227619047621</v>
      </c>
      <c r="H50" s="1031">
        <f>SUM(H51:H56)</f>
        <v>72924.151448047633</v>
      </c>
    </row>
    <row r="51" spans="1:8" ht="25.5">
      <c r="A51" t="s">
        <v>1682</v>
      </c>
      <c r="B51" t="s">
        <v>1256</v>
      </c>
      <c r="C51" s="700" t="s">
        <v>1743</v>
      </c>
      <c r="D51" s="1003">
        <v>42</v>
      </c>
      <c r="E51" s="1004">
        <v>46248</v>
      </c>
      <c r="F51" s="1004">
        <v>46308</v>
      </c>
      <c r="G51" s="1006">
        <f>'De QPS'!H46+'De QPS'!H48+'De QPS'!H50+'De QPS'!H51+'De QPS'!H53+'De QPS'!H55+'De QPS'!H57+'De QPS'!H59+'De QPS'!H81+'De QPS'!H109+'De QPS'!H110+'De QPS'!H111+'De QPS'!H112+'De QPS'!H113+'De QPS'!H114</f>
        <v>964.20000000000016</v>
      </c>
      <c r="H51" s="1007">
        <f>'De QPS'!G46+'De QPS'!G48+'De QPS'!G50+'De QPS'!G51+'De QPS'!G53+'De QPS'!G55+'De QPS'!G57+'De QPS'!G59+'De QPS'!G81+'De QPS'!G109+'De QPS'!G110+'De QPS'!G111+'De QPS'!G112+'De QPS'!G113+'De QPS'!G114</f>
        <v>17448.289614285717</v>
      </c>
    </row>
    <row r="52" spans="1:8" ht="25.5">
      <c r="A52" t="s">
        <v>1682</v>
      </c>
      <c r="B52" t="s">
        <v>1258</v>
      </c>
      <c r="C52" s="700" t="s">
        <v>1744</v>
      </c>
      <c r="D52" s="1003">
        <v>8</v>
      </c>
      <c r="E52" s="1004">
        <v>46275</v>
      </c>
      <c r="F52" s="1004">
        <v>46286</v>
      </c>
      <c r="G52" s="1006">
        <f>'De QPS'!H47+'De QPS'!H49+'De QPS'!H52+'De QPS'!H54+'De QPS'!H56+'De QPS'!H58+'De QPS'!H60+'De QPS'!H61+'De QPS'!H82</f>
        <v>190.38714285714286</v>
      </c>
      <c r="H52" s="1007">
        <f>'De QPS'!G47+'De QPS'!G49+'De QPS'!G52+'De QPS'!G54+'De QPS'!G56+'De QPS'!G58+'De QPS'!G60+'De QPS'!G61+'De QPS'!G82</f>
        <v>2931.6592102380951</v>
      </c>
    </row>
    <row r="53" spans="1:8" ht="25.5">
      <c r="A53" t="s">
        <v>1682</v>
      </c>
      <c r="B53" t="s">
        <v>1260</v>
      </c>
      <c r="C53" s="700" t="s">
        <v>1745</v>
      </c>
      <c r="D53" s="1003">
        <v>7</v>
      </c>
      <c r="E53" s="1004">
        <v>46296</v>
      </c>
      <c r="F53" s="1004">
        <v>46307</v>
      </c>
      <c r="G53" s="1006">
        <f>'De QPS'!H62+'De QPS'!H69+'De QPS'!H73+'De QPS'!H77+'De QPS'!H86+'De QPS'!H90+'De QPS'!H100</f>
        <v>140.00399999999999</v>
      </c>
      <c r="H53" s="1007">
        <f>'De QPS'!G62+'De QPS'!G69+'De QPS'!G73+'De QPS'!G77+'De QPS'!G86+'De QPS'!G90+'De QPS'!G100</f>
        <v>2712.075002</v>
      </c>
    </row>
    <row r="54" spans="1:8" ht="25.5">
      <c r="A54" t="s">
        <v>1682</v>
      </c>
      <c r="B54" t="s">
        <v>1263</v>
      </c>
      <c r="C54" s="700" t="s">
        <v>1746</v>
      </c>
      <c r="D54" s="1003">
        <v>16</v>
      </c>
      <c r="E54" s="1004">
        <v>46272</v>
      </c>
      <c r="F54" s="1004">
        <v>46293</v>
      </c>
      <c r="G54" s="1006">
        <f>'De QPS'!H63+'De QPS'!H66+'De QPS'!H70+'De QPS'!H74+'De QPS'!H78+'De QPS'!H83+'De QPS'!H87+'De QPS'!H91+'De QPS'!H96+'De QPS'!H97+'De QPS'!H101+'De QPS'!H104+'De QPS'!H105+'De QPS'!H106+'De QPS'!H107+'De QPS'!H108</f>
        <v>407.54133333333345</v>
      </c>
      <c r="H54" s="1007">
        <f>'De QPS'!G63+'De QPS'!G66+'De QPS'!G70+'De QPS'!G74+'De QPS'!G78+'De QPS'!G83+'De QPS'!G87+'De QPS'!G91+'De QPS'!G96+'De QPS'!G97+'De QPS'!G101+'De QPS'!G104+'De QPS'!G105+'De QPS'!G106+'De QPS'!G107+'De QPS'!G108</f>
        <v>9184.1349420952374</v>
      </c>
    </row>
    <row r="55" spans="1:8" ht="25.5">
      <c r="A55" t="s">
        <v>1682</v>
      </c>
      <c r="B55" t="s">
        <v>1265</v>
      </c>
      <c r="C55" s="700" t="s">
        <v>1747</v>
      </c>
      <c r="D55" s="1003">
        <v>15</v>
      </c>
      <c r="E55" s="1004">
        <v>46294</v>
      </c>
      <c r="F55" s="1004">
        <v>46315</v>
      </c>
      <c r="G55" s="1006">
        <f>'De QPS'!H64+'De QPS'!H67+'De QPS'!H71+'De QPS'!H75+'De QPS'!H79+'De QPS'!H84+'De QPS'!H88+'De QPS'!H92+'De QPS'!H95+'De QPS'!H98+'De QPS'!H102</f>
        <v>364.07523809523809</v>
      </c>
      <c r="H55" s="1007">
        <f>'De QPS'!G64+'De QPS'!G67+'De QPS'!G71+'De QPS'!G75+'De QPS'!G79+'De QPS'!G84+'De QPS'!G88+'De QPS'!G92+'De QPS'!G95+'De QPS'!G98+'De QPS'!G102</f>
        <v>9508.7521490476192</v>
      </c>
    </row>
    <row r="56" spans="1:8" ht="25.5">
      <c r="A56" t="s">
        <v>1682</v>
      </c>
      <c r="B56" t="s">
        <v>1267</v>
      </c>
      <c r="C56" s="700" t="s">
        <v>1748</v>
      </c>
      <c r="D56" s="1003">
        <v>36</v>
      </c>
      <c r="E56" s="1004">
        <v>46248</v>
      </c>
      <c r="F56" s="1004">
        <v>46297</v>
      </c>
      <c r="G56" s="1006">
        <f>'De QPS'!H65+'De QPS'!H68+'De QPS'!H72+'De QPS'!H76+'De QPS'!H80+'De QPS'!H85+'De QPS'!H89+'De QPS'!H93+'De QPS'!H94+'De QPS'!H99+'De QPS'!H103</f>
        <v>886.01504761904755</v>
      </c>
      <c r="H56" s="1007">
        <f>'De QPS'!G65+'De QPS'!G68+'De QPS'!G72+'De QPS'!G76+'De QPS'!G80+'De QPS'!G85+'De QPS'!G89+'De QPS'!G93+'De QPS'!G94+'De QPS'!G99+'De QPS'!G103</f>
        <v>31139.240530380954</v>
      </c>
    </row>
    <row r="57" spans="1:8">
      <c r="A57" s="1026" t="s">
        <v>1694</v>
      </c>
      <c r="B57" s="1026"/>
      <c r="C57" s="1027"/>
      <c r="D57" s="1028">
        <v>9</v>
      </c>
      <c r="E57" s="1029">
        <v>46294</v>
      </c>
      <c r="F57" s="1029">
        <v>46307</v>
      </c>
      <c r="G57" s="1030">
        <f>SUM(G58:G60)</f>
        <v>233.92000000000002</v>
      </c>
      <c r="H57" s="1031">
        <f>SUM(H58:H60)</f>
        <v>2314.9212457142862</v>
      </c>
    </row>
    <row r="58" spans="1:8">
      <c r="A58" t="s">
        <v>1682</v>
      </c>
      <c r="B58" t="s">
        <v>1269</v>
      </c>
      <c r="C58" s="700" t="s">
        <v>453</v>
      </c>
      <c r="D58" s="1003">
        <v>4</v>
      </c>
      <c r="E58" s="1004">
        <v>46294</v>
      </c>
      <c r="F58" s="1004">
        <v>46297</v>
      </c>
      <c r="G58" s="1006">
        <f>'De QPS'!H116</f>
        <v>112</v>
      </c>
      <c r="H58" s="1007">
        <f>'De QPS'!G116</f>
        <v>1092.0400000000002</v>
      </c>
    </row>
    <row r="59" spans="1:8">
      <c r="A59" t="s">
        <v>1682</v>
      </c>
      <c r="B59" t="s">
        <v>1271</v>
      </c>
      <c r="C59" s="700" t="s">
        <v>454</v>
      </c>
      <c r="D59" s="1003">
        <v>4</v>
      </c>
      <c r="E59" s="1004">
        <v>46300</v>
      </c>
      <c r="F59" s="1004">
        <v>46304</v>
      </c>
      <c r="G59" s="1006">
        <f>'De QPS'!H117</f>
        <v>112</v>
      </c>
      <c r="H59" s="1007">
        <f>'De QPS'!G117</f>
        <v>1092.0400000000002</v>
      </c>
    </row>
    <row r="60" spans="1:8" ht="25.5">
      <c r="A60" t="s">
        <v>1682</v>
      </c>
      <c r="B60" t="s">
        <v>1273</v>
      </c>
      <c r="C60" s="700" t="s">
        <v>1570</v>
      </c>
      <c r="D60" s="1003">
        <v>1</v>
      </c>
      <c r="E60" s="1004">
        <v>46307</v>
      </c>
      <c r="F60" s="1004">
        <v>46307</v>
      </c>
      <c r="G60" s="1006">
        <f>'De QPS'!H118</f>
        <v>9.9200000000000017</v>
      </c>
      <c r="H60" s="1007">
        <f>'De QPS'!G118</f>
        <v>130.84124571428572</v>
      </c>
    </row>
    <row r="61" spans="1:8">
      <c r="A61" s="1020" t="s">
        <v>1695</v>
      </c>
      <c r="B61" s="1020"/>
      <c r="C61" s="1021"/>
      <c r="D61" s="1022">
        <v>32</v>
      </c>
      <c r="E61" s="1023">
        <v>46248</v>
      </c>
      <c r="F61" s="1023">
        <v>46293</v>
      </c>
      <c r="G61" s="1024">
        <f>G62+G66</f>
        <v>755.68352000000004</v>
      </c>
      <c r="H61" s="1025">
        <f>H62+H66</f>
        <v>20076.770326240003</v>
      </c>
    </row>
    <row r="62" spans="1:8">
      <c r="A62" s="1026" t="s">
        <v>1696</v>
      </c>
      <c r="B62" s="1026"/>
      <c r="C62" s="1027"/>
      <c r="D62" s="1028">
        <v>18</v>
      </c>
      <c r="E62" s="1029">
        <v>46248</v>
      </c>
      <c r="F62" s="1029">
        <v>46273</v>
      </c>
      <c r="G62" s="1030">
        <f>SUM(G63:G65)</f>
        <v>334.4</v>
      </c>
      <c r="H62" s="1031">
        <f>SUM(H63:H65)</f>
        <v>5968.4967999999999</v>
      </c>
    </row>
    <row r="63" spans="1:8" ht="25.5">
      <c r="A63" t="s">
        <v>1682</v>
      </c>
      <c r="B63" t="s">
        <v>1275</v>
      </c>
      <c r="C63" s="700" t="s">
        <v>1572</v>
      </c>
      <c r="D63" s="1003">
        <v>4</v>
      </c>
      <c r="E63" s="1004">
        <v>46248</v>
      </c>
      <c r="F63" s="1004">
        <v>46253</v>
      </c>
      <c r="G63" s="1006">
        <f>'De QPS'!H120</f>
        <v>99.2</v>
      </c>
      <c r="H63" s="1007">
        <f>'De QPS'!G120</f>
        <v>1279.5344</v>
      </c>
    </row>
    <row r="64" spans="1:8" ht="25.5">
      <c r="A64" t="s">
        <v>1682</v>
      </c>
      <c r="B64" t="s">
        <v>1278</v>
      </c>
      <c r="C64" s="700" t="s">
        <v>1709</v>
      </c>
      <c r="D64" s="1003">
        <v>7</v>
      </c>
      <c r="E64" s="1004">
        <v>46254</v>
      </c>
      <c r="F64" s="1004">
        <v>46262</v>
      </c>
      <c r="G64" s="1006">
        <f>'De QPS'!H121</f>
        <v>117.6</v>
      </c>
      <c r="H64" s="1007">
        <f>'De QPS'!G121</f>
        <v>3182.4811999999997</v>
      </c>
    </row>
    <row r="65" spans="1:8" ht="38.25">
      <c r="A65" t="s">
        <v>1682</v>
      </c>
      <c r="B65" t="s">
        <v>1280</v>
      </c>
      <c r="C65" s="700" t="s">
        <v>1710</v>
      </c>
      <c r="D65" s="1003">
        <v>7</v>
      </c>
      <c r="E65" s="1004">
        <v>46265</v>
      </c>
      <c r="F65" s="1004">
        <v>46273</v>
      </c>
      <c r="G65" s="1006">
        <f>'De QPS'!H122</f>
        <v>117.6</v>
      </c>
      <c r="H65" s="1007">
        <f>'De QPS'!G122</f>
        <v>1506.4811999999999</v>
      </c>
    </row>
    <row r="66" spans="1:8">
      <c r="A66" s="1026" t="s">
        <v>1697</v>
      </c>
      <c r="B66" s="1026"/>
      <c r="C66" s="1027"/>
      <c r="D66" s="1028">
        <v>14</v>
      </c>
      <c r="E66" s="1029">
        <v>46274</v>
      </c>
      <c r="F66" s="1029">
        <v>46293</v>
      </c>
      <c r="G66" s="1030">
        <f>G67</f>
        <v>421.28352000000001</v>
      </c>
      <c r="H66" s="1031">
        <f>H67</f>
        <v>14108.273526240002</v>
      </c>
    </row>
    <row r="67" spans="1:8">
      <c r="A67" s="1032" t="s">
        <v>1698</v>
      </c>
      <c r="B67" s="1032"/>
      <c r="C67" s="1033"/>
      <c r="D67" s="1034">
        <v>14</v>
      </c>
      <c r="E67" s="1035">
        <v>46274</v>
      </c>
      <c r="F67" s="1035">
        <v>46293</v>
      </c>
      <c r="G67" s="1036">
        <f>SUM(G68:G71)</f>
        <v>421.28352000000001</v>
      </c>
      <c r="H67" s="1037">
        <f>SUM(H68:H71)</f>
        <v>14108.273526240002</v>
      </c>
    </row>
    <row r="68" spans="1:8" ht="25.5">
      <c r="A68" t="s">
        <v>1699</v>
      </c>
      <c r="B68" t="s">
        <v>1282</v>
      </c>
      <c r="C68" s="700" t="s">
        <v>1711</v>
      </c>
      <c r="D68" s="1003">
        <v>4</v>
      </c>
      <c r="E68" s="1004">
        <v>46274</v>
      </c>
      <c r="F68" s="1004">
        <v>46279</v>
      </c>
      <c r="G68" s="1006">
        <f>'De QPS'!H128</f>
        <v>65.123520000000013</v>
      </c>
      <c r="H68" s="1007">
        <f>'De QPS'!G128</f>
        <v>2180.9076062400004</v>
      </c>
    </row>
    <row r="69" spans="1:8" ht="25.5">
      <c r="A69" t="s">
        <v>1699</v>
      </c>
      <c r="B69" t="s">
        <v>1286</v>
      </c>
      <c r="C69" s="700" t="s">
        <v>1712</v>
      </c>
      <c r="D69" s="1003">
        <v>10</v>
      </c>
      <c r="E69" s="1004">
        <v>46280</v>
      </c>
      <c r="F69" s="1004">
        <v>46293</v>
      </c>
      <c r="G69" s="1006">
        <f>'De QPS'!H129</f>
        <v>162.84800000000001</v>
      </c>
      <c r="H69" s="1007">
        <f>'De QPS'!G129</f>
        <v>5453.581776</v>
      </c>
    </row>
    <row r="70" spans="1:8" ht="25.5">
      <c r="A70" t="s">
        <v>1699</v>
      </c>
      <c r="B70" t="s">
        <v>1288</v>
      </c>
      <c r="C70" s="700" t="s">
        <v>1713</v>
      </c>
      <c r="D70" s="1003">
        <v>3</v>
      </c>
      <c r="E70" s="1004">
        <v>46274</v>
      </c>
      <c r="F70" s="1004">
        <v>46276</v>
      </c>
      <c r="G70" s="1006">
        <f>'De QPS'!H131</f>
        <v>58.24</v>
      </c>
      <c r="H70" s="1007">
        <f>'De QPS'!G131</f>
        <v>1950.38688</v>
      </c>
    </row>
    <row r="71" spans="1:8" ht="25.5">
      <c r="A71" t="s">
        <v>1699</v>
      </c>
      <c r="B71" t="s">
        <v>1290</v>
      </c>
      <c r="C71" s="700" t="s">
        <v>1714</v>
      </c>
      <c r="D71" s="1003">
        <v>8</v>
      </c>
      <c r="E71" s="1004">
        <v>46279</v>
      </c>
      <c r="F71" s="1004">
        <v>46288</v>
      </c>
      <c r="G71" s="1006">
        <f>'De QPS'!H132</f>
        <v>135.072</v>
      </c>
      <c r="H71" s="1007">
        <f>'De QPS'!G132</f>
        <v>4523.3972640000002</v>
      </c>
    </row>
    <row r="72" spans="1:8">
      <c r="A72" s="1020" t="s">
        <v>1700</v>
      </c>
      <c r="B72" s="1020"/>
      <c r="C72" s="1021"/>
      <c r="D72" s="1022">
        <v>54</v>
      </c>
      <c r="E72" s="1023">
        <v>46238</v>
      </c>
      <c r="F72" s="1023">
        <v>46315</v>
      </c>
      <c r="G72" s="1024">
        <f>G73+G75+G80+G95+G100+G107+G111</f>
        <v>2589.7699417841991</v>
      </c>
      <c r="H72" s="1025">
        <f>H73+H75+H80+H95+H100+H107+H111</f>
        <v>45964.699788837286</v>
      </c>
    </row>
    <row r="73" spans="1:8">
      <c r="A73" s="1026" t="s">
        <v>1701</v>
      </c>
      <c r="B73" s="1026"/>
      <c r="C73" s="1027"/>
      <c r="D73" s="1028">
        <v>3</v>
      </c>
      <c r="E73" s="1029">
        <v>46238</v>
      </c>
      <c r="F73" s="1029">
        <v>46241</v>
      </c>
      <c r="G73" s="1030">
        <f>G74</f>
        <v>100.80010080010081</v>
      </c>
      <c r="H73" s="1031">
        <f>H74</f>
        <v>909.67050967050966</v>
      </c>
    </row>
    <row r="74" spans="1:8" ht="25.5">
      <c r="A74" t="s">
        <v>1682</v>
      </c>
      <c r="B74" t="s">
        <v>1295</v>
      </c>
      <c r="C74" s="700" t="s">
        <v>1715</v>
      </c>
      <c r="D74" s="1003">
        <v>3</v>
      </c>
      <c r="E74" s="1004">
        <v>46238</v>
      </c>
      <c r="F74" s="1004">
        <v>46241</v>
      </c>
      <c r="G74" s="1006">
        <f>'De QPS'!H162</f>
        <v>100.80010080010081</v>
      </c>
      <c r="H74" s="1007">
        <f>'De QPS'!G162</f>
        <v>909.67050967050966</v>
      </c>
    </row>
    <row r="75" spans="1:8">
      <c r="A75" s="1026" t="s">
        <v>1702</v>
      </c>
      <c r="B75" s="1026"/>
      <c r="C75" s="1027"/>
      <c r="D75" s="1028">
        <v>16</v>
      </c>
      <c r="E75" s="1029">
        <v>46245</v>
      </c>
      <c r="F75" s="1029">
        <v>46266</v>
      </c>
      <c r="G75" s="1030">
        <f>SUM(G76:G79)</f>
        <v>305.59999999999997</v>
      </c>
      <c r="H75" s="1031">
        <f>SUM(H76:H79)</f>
        <v>3225.6449142857145</v>
      </c>
    </row>
    <row r="76" spans="1:8" ht="25.5">
      <c r="A76" t="s">
        <v>1682</v>
      </c>
      <c r="B76" t="s">
        <v>1297</v>
      </c>
      <c r="C76" s="700" t="s">
        <v>1749</v>
      </c>
      <c r="D76" s="1003">
        <v>2</v>
      </c>
      <c r="E76" s="1004">
        <v>46245</v>
      </c>
      <c r="F76" s="1004">
        <v>46246</v>
      </c>
      <c r="G76" s="1006">
        <f>'De QPS'!H164</f>
        <v>51.2</v>
      </c>
      <c r="H76" s="1007">
        <f>'De QPS'!G164</f>
        <v>694.0052571428572</v>
      </c>
    </row>
    <row r="77" spans="1:8" ht="25.5">
      <c r="A77" t="s">
        <v>1682</v>
      </c>
      <c r="B77" t="s">
        <v>1300</v>
      </c>
      <c r="C77" s="700" t="s">
        <v>1716</v>
      </c>
      <c r="D77" s="1003">
        <v>2</v>
      </c>
      <c r="E77" s="1004">
        <v>46247</v>
      </c>
      <c r="F77" s="1004">
        <v>46248</v>
      </c>
      <c r="G77" s="1006">
        <f>'De QPS'!H165</f>
        <v>51.2</v>
      </c>
      <c r="H77" s="1007">
        <f>'De QPS'!G165</f>
        <v>694.0052571428572</v>
      </c>
    </row>
    <row r="78" spans="1:8" ht="25.5">
      <c r="A78" t="s">
        <v>1682</v>
      </c>
      <c r="B78" t="s">
        <v>1302</v>
      </c>
      <c r="C78" s="700" t="s">
        <v>402</v>
      </c>
      <c r="D78" s="1003">
        <v>5</v>
      </c>
      <c r="E78" s="1004">
        <v>46258</v>
      </c>
      <c r="F78" s="1004">
        <v>46262</v>
      </c>
      <c r="G78" s="1006">
        <f>'De QPS'!H166</f>
        <v>168</v>
      </c>
      <c r="H78" s="1007">
        <f>'De QPS'!G166</f>
        <v>1516.116</v>
      </c>
    </row>
    <row r="79" spans="1:8" ht="25.5">
      <c r="A79" t="s">
        <v>1682</v>
      </c>
      <c r="B79" t="s">
        <v>1305</v>
      </c>
      <c r="C79" s="700" t="s">
        <v>336</v>
      </c>
      <c r="D79" s="1003">
        <v>2</v>
      </c>
      <c r="E79" s="1004">
        <v>46265</v>
      </c>
      <c r="F79" s="1004">
        <v>46266</v>
      </c>
      <c r="G79" s="1006">
        <f>'De QPS'!H167</f>
        <v>35.200000000000003</v>
      </c>
      <c r="H79" s="1007">
        <f>'De QPS'!G167</f>
        <v>321.51840000000004</v>
      </c>
    </row>
    <row r="80" spans="1:8">
      <c r="A80" s="1026" t="s">
        <v>1703</v>
      </c>
      <c r="B80" s="1026"/>
      <c r="C80" s="1027"/>
      <c r="D80" s="1028">
        <v>18</v>
      </c>
      <c r="E80" s="1029">
        <v>46289</v>
      </c>
      <c r="F80" s="1029">
        <v>46315</v>
      </c>
      <c r="G80" s="1030">
        <f>SUM(G81:G94)</f>
        <v>687.68000000000018</v>
      </c>
      <c r="H80" s="1031">
        <f>SUM(H81:H94)</f>
        <v>11415.315680000002</v>
      </c>
    </row>
    <row r="81" spans="1:8" ht="25.5">
      <c r="A81" t="s">
        <v>1682</v>
      </c>
      <c r="B81" t="s">
        <v>1307</v>
      </c>
      <c r="C81" s="700" t="s">
        <v>1717</v>
      </c>
      <c r="D81" s="1003">
        <v>4</v>
      </c>
      <c r="E81" s="1004">
        <v>46289</v>
      </c>
      <c r="F81" s="1004">
        <v>46294</v>
      </c>
      <c r="G81" s="1006">
        <f>'De QPS'!H169</f>
        <v>117.6</v>
      </c>
      <c r="H81" s="1007">
        <f>'De QPS'!G169</f>
        <v>1698.2812000000001</v>
      </c>
    </row>
    <row r="82" spans="1:8" ht="25.5">
      <c r="A82" t="s">
        <v>1682</v>
      </c>
      <c r="B82" t="s">
        <v>1309</v>
      </c>
      <c r="C82" s="700" t="s">
        <v>1718</v>
      </c>
      <c r="D82" s="1003">
        <v>1</v>
      </c>
      <c r="E82" s="1004">
        <v>46295</v>
      </c>
      <c r="F82" s="1004">
        <v>46295</v>
      </c>
      <c r="G82" s="1006">
        <f>'De QPS'!H170</f>
        <v>33.6</v>
      </c>
      <c r="H82" s="1007">
        <f>'De QPS'!G170</f>
        <v>449.22320000000002</v>
      </c>
    </row>
    <row r="83" spans="1:8" ht="25.5">
      <c r="A83" t="s">
        <v>1682</v>
      </c>
      <c r="B83" t="s">
        <v>1311</v>
      </c>
      <c r="C83" s="700" t="s">
        <v>1719</v>
      </c>
      <c r="D83" s="1003">
        <v>2</v>
      </c>
      <c r="E83" s="1004">
        <v>46296</v>
      </c>
      <c r="F83" s="1004">
        <v>46297</v>
      </c>
      <c r="G83" s="1006">
        <f>'De QPS'!H171</f>
        <v>67.2</v>
      </c>
      <c r="H83" s="1007">
        <f>'De QPS'!G171</f>
        <v>898.44640000000004</v>
      </c>
    </row>
    <row r="84" spans="1:8" ht="25.5">
      <c r="A84" t="s">
        <v>1682</v>
      </c>
      <c r="B84" t="s">
        <v>1313</v>
      </c>
      <c r="C84" s="700" t="s">
        <v>1720</v>
      </c>
      <c r="D84" s="1003">
        <v>1</v>
      </c>
      <c r="E84" s="1004">
        <v>46295</v>
      </c>
      <c r="F84" s="1004">
        <v>46295</v>
      </c>
      <c r="G84" s="1006">
        <f>'De QPS'!H172</f>
        <v>33.6</v>
      </c>
      <c r="H84" s="1007">
        <f>'De QPS'!G172</f>
        <v>449.22320000000002</v>
      </c>
    </row>
    <row r="85" spans="1:8" ht="25.5">
      <c r="A85" t="s">
        <v>1682</v>
      </c>
      <c r="B85" t="s">
        <v>1315</v>
      </c>
      <c r="C85" s="700" t="s">
        <v>1721</v>
      </c>
      <c r="D85" s="1003">
        <v>2</v>
      </c>
      <c r="E85" s="1004">
        <v>46296</v>
      </c>
      <c r="F85" s="1004">
        <v>46297</v>
      </c>
      <c r="G85" s="1006">
        <f>'De QPS'!H173</f>
        <v>67.2</v>
      </c>
      <c r="H85" s="1007">
        <f>'De QPS'!G173</f>
        <v>898.44640000000004</v>
      </c>
    </row>
    <row r="86" spans="1:8" ht="25.5">
      <c r="A86" t="s">
        <v>1682</v>
      </c>
      <c r="B86" t="s">
        <v>1317</v>
      </c>
      <c r="C86" s="700" t="s">
        <v>1722</v>
      </c>
      <c r="D86" s="1003">
        <v>3</v>
      </c>
      <c r="E86" s="1004">
        <v>46301</v>
      </c>
      <c r="F86" s="1004">
        <v>46304</v>
      </c>
      <c r="G86" s="1006">
        <f>'De QPS'!H174</f>
        <v>100.8</v>
      </c>
      <c r="H86" s="1007">
        <f>'De QPS'!G174</f>
        <v>1059.6696000000002</v>
      </c>
    </row>
    <row r="87" spans="1:8" ht="25.5">
      <c r="A87" t="s">
        <v>1682</v>
      </c>
      <c r="B87" t="s">
        <v>1319</v>
      </c>
      <c r="C87" s="700" t="s">
        <v>1723</v>
      </c>
      <c r="D87" s="1003">
        <v>1</v>
      </c>
      <c r="E87" s="1004">
        <v>46295</v>
      </c>
      <c r="F87" s="1004">
        <v>46295</v>
      </c>
      <c r="G87" s="1006">
        <f>'De QPS'!H175</f>
        <v>33.6</v>
      </c>
      <c r="H87" s="1007">
        <f>'De QPS'!G175</f>
        <v>595.22320000000002</v>
      </c>
    </row>
    <row r="88" spans="1:8" ht="25.5">
      <c r="A88" t="s">
        <v>1682</v>
      </c>
      <c r="B88" t="s">
        <v>1322</v>
      </c>
      <c r="C88" s="700" t="s">
        <v>1724</v>
      </c>
      <c r="D88" s="1003">
        <v>1</v>
      </c>
      <c r="E88" s="1004">
        <v>46302</v>
      </c>
      <c r="F88" s="1004">
        <v>46302</v>
      </c>
      <c r="G88" s="1006">
        <f>'De QPS'!H176</f>
        <v>33.6</v>
      </c>
      <c r="H88" s="1007">
        <f>'De QPS'!G176</f>
        <v>353.22320000000002</v>
      </c>
    </row>
    <row r="89" spans="1:8" ht="25.5">
      <c r="A89" t="s">
        <v>1682</v>
      </c>
      <c r="B89" t="s">
        <v>1324</v>
      </c>
      <c r="C89" s="700" t="s">
        <v>364</v>
      </c>
      <c r="D89" s="1003">
        <v>7</v>
      </c>
      <c r="E89" s="1004">
        <v>46289</v>
      </c>
      <c r="F89" s="1004">
        <v>46297</v>
      </c>
      <c r="G89" s="1006">
        <f>'De QPS'!H177</f>
        <v>117.6</v>
      </c>
      <c r="H89" s="1007">
        <f>'De QPS'!G177</f>
        <v>1411.2812000000001</v>
      </c>
    </row>
    <row r="90" spans="1:8" ht="25.5">
      <c r="A90" t="s">
        <v>1682</v>
      </c>
      <c r="B90" t="s">
        <v>1327</v>
      </c>
      <c r="C90" s="700" t="s">
        <v>1725</v>
      </c>
      <c r="D90" s="1003">
        <v>1</v>
      </c>
      <c r="E90" s="1004">
        <v>46314</v>
      </c>
      <c r="F90" s="1004">
        <v>46314</v>
      </c>
      <c r="G90" s="1006">
        <f>'De QPS'!H178</f>
        <v>20.160000000000004</v>
      </c>
      <c r="H90" s="1007">
        <f>'De QPS'!G178</f>
        <v>516.21963428571439</v>
      </c>
    </row>
    <row r="91" spans="1:8" ht="25.5">
      <c r="A91" t="s">
        <v>1682</v>
      </c>
      <c r="B91" t="s">
        <v>1329</v>
      </c>
      <c r="C91" s="700" t="s">
        <v>1726</v>
      </c>
      <c r="D91" s="1003">
        <v>1</v>
      </c>
      <c r="E91" s="1004">
        <v>46314</v>
      </c>
      <c r="F91" s="1004">
        <v>46314</v>
      </c>
      <c r="G91" s="1006">
        <f>'De QPS'!H179</f>
        <v>6.7200000000000006</v>
      </c>
      <c r="H91" s="1007">
        <f>'De QPS'!G179</f>
        <v>406.46758857142862</v>
      </c>
    </row>
    <row r="92" spans="1:8" ht="25.5">
      <c r="A92" t="s">
        <v>1682</v>
      </c>
      <c r="B92" t="s">
        <v>1332</v>
      </c>
      <c r="C92" s="700" t="s">
        <v>1727</v>
      </c>
      <c r="D92" s="1003">
        <v>2</v>
      </c>
      <c r="E92" s="1004">
        <v>46314</v>
      </c>
      <c r="F92" s="1004">
        <v>46315</v>
      </c>
      <c r="G92" s="1006">
        <f>'De QPS'!H180</f>
        <v>33.6</v>
      </c>
      <c r="H92" s="1007">
        <f>'De QPS'!G180</f>
        <v>1858.0522285714287</v>
      </c>
    </row>
    <row r="93" spans="1:8" ht="25.5">
      <c r="A93" t="s">
        <v>1682</v>
      </c>
      <c r="B93" t="s">
        <v>1334</v>
      </c>
      <c r="C93" s="700" t="s">
        <v>1728</v>
      </c>
      <c r="D93" s="1003">
        <v>1</v>
      </c>
      <c r="E93" s="1004">
        <v>46314</v>
      </c>
      <c r="F93" s="1004">
        <v>46314</v>
      </c>
      <c r="G93" s="1006">
        <f>'De QPS'!H181</f>
        <v>11.2</v>
      </c>
      <c r="H93" s="1007">
        <f>'De QPS'!G181</f>
        <v>368.49360000000001</v>
      </c>
    </row>
    <row r="94" spans="1:8" ht="25.5">
      <c r="A94" t="s">
        <v>1682</v>
      </c>
      <c r="B94" t="s">
        <v>1336</v>
      </c>
      <c r="C94" s="700" t="s">
        <v>1729</v>
      </c>
      <c r="D94" s="1003">
        <v>1</v>
      </c>
      <c r="E94" s="1004">
        <v>46314</v>
      </c>
      <c r="F94" s="1004">
        <v>46314</v>
      </c>
      <c r="G94" s="1006">
        <f>'De QPS'!H182</f>
        <v>11.2</v>
      </c>
      <c r="H94" s="1007">
        <f>'De QPS'!G182</f>
        <v>453.06502857142863</v>
      </c>
    </row>
    <row r="95" spans="1:8">
      <c r="A95" s="1026" t="s">
        <v>1704</v>
      </c>
      <c r="B95" s="1026"/>
      <c r="C95" s="1027"/>
      <c r="D95" s="1028">
        <v>5</v>
      </c>
      <c r="E95" s="1029">
        <v>46300</v>
      </c>
      <c r="F95" s="1029">
        <v>46307</v>
      </c>
      <c r="G95" s="1030">
        <f>SUM(G96:G99)</f>
        <v>148.79999999999998</v>
      </c>
      <c r="H95" s="1031">
        <f>SUM(H96:H99)</f>
        <v>2313.7498285714287</v>
      </c>
    </row>
    <row r="96" spans="1:8" ht="38.25">
      <c r="A96" t="s">
        <v>1682</v>
      </c>
      <c r="B96" t="s">
        <v>1338</v>
      </c>
      <c r="C96" s="700" t="s">
        <v>1750</v>
      </c>
      <c r="D96" s="1003">
        <v>1</v>
      </c>
      <c r="E96" s="1004">
        <v>46300</v>
      </c>
      <c r="F96" s="1004">
        <v>46300</v>
      </c>
      <c r="G96" s="1006">
        <f>'De QPS'!H184</f>
        <v>32.799999999999997</v>
      </c>
      <c r="H96" s="1007">
        <f>'De QPS'!G184</f>
        <v>392.6524</v>
      </c>
    </row>
    <row r="97" spans="1:8" ht="25.5">
      <c r="A97" t="s">
        <v>1682</v>
      </c>
      <c r="B97" t="s">
        <v>1667</v>
      </c>
      <c r="C97" s="700" t="s">
        <v>1730</v>
      </c>
      <c r="D97" s="1003">
        <v>2</v>
      </c>
      <c r="E97" s="1004">
        <v>46300</v>
      </c>
      <c r="F97" s="1004">
        <v>46301</v>
      </c>
      <c r="G97" s="1006">
        <f>'De QPS'!H185</f>
        <v>65.599999999999994</v>
      </c>
      <c r="H97" s="1007">
        <f>'De QPS'!G185</f>
        <v>785.3048</v>
      </c>
    </row>
    <row r="98" spans="1:8" ht="25.5">
      <c r="A98" t="s">
        <v>1682</v>
      </c>
      <c r="B98" t="s">
        <v>1518</v>
      </c>
      <c r="C98" s="700" t="s">
        <v>1731</v>
      </c>
      <c r="D98" s="1003">
        <v>1</v>
      </c>
      <c r="E98" s="1004">
        <v>46302</v>
      </c>
      <c r="F98" s="1004">
        <v>46302</v>
      </c>
      <c r="G98" s="1006">
        <f>'De QPS'!H186</f>
        <v>16.8</v>
      </c>
      <c r="H98" s="1007">
        <f>'De QPS'!G186</f>
        <v>687.74040000000002</v>
      </c>
    </row>
    <row r="99" spans="1:8" ht="25.5">
      <c r="A99" t="s">
        <v>1682</v>
      </c>
      <c r="B99" t="s">
        <v>1668</v>
      </c>
      <c r="C99" s="700" t="s">
        <v>409</v>
      </c>
      <c r="D99" s="1003">
        <v>2</v>
      </c>
      <c r="E99" s="1004">
        <v>46304</v>
      </c>
      <c r="F99" s="1004">
        <v>46307</v>
      </c>
      <c r="G99" s="1006">
        <f>'De QPS'!H187</f>
        <v>33.6</v>
      </c>
      <c r="H99" s="1007">
        <f>'De QPS'!G187</f>
        <v>448.0522285714286</v>
      </c>
    </row>
    <row r="100" spans="1:8">
      <c r="A100" s="1026" t="s">
        <v>1705</v>
      </c>
      <c r="B100" s="1026"/>
      <c r="C100" s="1027"/>
      <c r="D100" s="1028">
        <v>23</v>
      </c>
      <c r="E100" s="1029">
        <v>46262</v>
      </c>
      <c r="F100" s="1029">
        <v>46294</v>
      </c>
      <c r="G100" s="1030">
        <f>SUM(G101:G106)</f>
        <v>949.28</v>
      </c>
      <c r="H100" s="1031">
        <f>SUM(H101:H106)</f>
        <v>23813.319760000002</v>
      </c>
    </row>
    <row r="101" spans="1:8" ht="25.5">
      <c r="A101" t="s">
        <v>1682</v>
      </c>
      <c r="B101" t="s">
        <v>1519</v>
      </c>
      <c r="C101" s="700" t="s">
        <v>1732</v>
      </c>
      <c r="D101" s="1003">
        <v>17</v>
      </c>
      <c r="E101" s="1004">
        <v>46267</v>
      </c>
      <c r="F101" s="1004">
        <v>46289</v>
      </c>
      <c r="G101" s="1006">
        <f>'De QPS'!H189</f>
        <v>285.60000000000002</v>
      </c>
      <c r="H101" s="1007">
        <f>'De QPS'!G189</f>
        <v>7677.3972000000003</v>
      </c>
    </row>
    <row r="102" spans="1:8" ht="25.5">
      <c r="A102" t="s">
        <v>1682</v>
      </c>
      <c r="B102" t="s">
        <v>1669</v>
      </c>
      <c r="C102" s="700" t="s">
        <v>1733</v>
      </c>
      <c r="D102" s="1003">
        <v>14</v>
      </c>
      <c r="E102" s="1004">
        <v>46275</v>
      </c>
      <c r="F102" s="1004">
        <v>46294</v>
      </c>
      <c r="G102" s="1006">
        <f>'De QPS'!H190</f>
        <v>235.2</v>
      </c>
      <c r="H102" s="1007">
        <f>'De QPS'!G190</f>
        <v>6322.5624000000007</v>
      </c>
    </row>
    <row r="103" spans="1:8" ht="25.5">
      <c r="A103" t="s">
        <v>1682</v>
      </c>
      <c r="B103" t="s">
        <v>1520</v>
      </c>
      <c r="C103" s="700" t="s">
        <v>1734</v>
      </c>
      <c r="D103" s="1003">
        <v>17</v>
      </c>
      <c r="E103" s="1004">
        <v>46267</v>
      </c>
      <c r="F103" s="1004">
        <v>46289</v>
      </c>
      <c r="G103" s="1006">
        <f>'De QPS'!H191</f>
        <v>285.60000000000002</v>
      </c>
      <c r="H103" s="1007">
        <f>'De QPS'!G191</f>
        <v>7677.3972000000003</v>
      </c>
    </row>
    <row r="104" spans="1:8" ht="25.5">
      <c r="A104" t="s">
        <v>1682</v>
      </c>
      <c r="B104" t="s">
        <v>1670</v>
      </c>
      <c r="C104" s="700" t="s">
        <v>1735</v>
      </c>
      <c r="D104" s="1003">
        <v>1</v>
      </c>
      <c r="E104" s="1004">
        <v>46262</v>
      </c>
      <c r="F104" s="1004">
        <v>46262</v>
      </c>
      <c r="G104" s="1006">
        <f>'De QPS'!H192</f>
        <v>14.080000000000002</v>
      </c>
      <c r="H104" s="1007">
        <f>'De QPS'!G192</f>
        <v>448.60736000000003</v>
      </c>
    </row>
    <row r="105" spans="1:8" ht="25.5">
      <c r="A105" t="s">
        <v>1682</v>
      </c>
      <c r="B105" t="s">
        <v>1521</v>
      </c>
      <c r="C105" s="700" t="s">
        <v>1736</v>
      </c>
      <c r="D105" s="1003">
        <v>7</v>
      </c>
      <c r="E105" s="1004">
        <v>46265</v>
      </c>
      <c r="F105" s="1004">
        <v>46273</v>
      </c>
      <c r="G105" s="1006">
        <f>'De QPS'!H193</f>
        <v>112</v>
      </c>
      <c r="H105" s="1007">
        <f>'De QPS'!G193</f>
        <v>1510.7440000000001</v>
      </c>
    </row>
    <row r="106" spans="1:8" ht="25.5">
      <c r="A106" t="s">
        <v>1682</v>
      </c>
      <c r="B106" t="s">
        <v>1671</v>
      </c>
      <c r="C106" s="700" t="s">
        <v>1737</v>
      </c>
      <c r="D106" s="1003">
        <v>1</v>
      </c>
      <c r="E106" s="1004">
        <v>46274</v>
      </c>
      <c r="F106" s="1004">
        <v>46274</v>
      </c>
      <c r="G106" s="1006">
        <f>'De QPS'!H194</f>
        <v>16.8</v>
      </c>
      <c r="H106" s="1007">
        <f>'De QPS'!G194</f>
        <v>176.61159999999998</v>
      </c>
    </row>
    <row r="107" spans="1:8">
      <c r="A107" s="1026" t="s">
        <v>1706</v>
      </c>
      <c r="B107" s="1026"/>
      <c r="C107" s="1027"/>
      <c r="D107" s="1028">
        <v>14</v>
      </c>
      <c r="E107" s="1029">
        <v>46244</v>
      </c>
      <c r="F107" s="1029">
        <v>46261</v>
      </c>
      <c r="G107" s="1030">
        <f>SUM(G108:G110)</f>
        <v>233.6</v>
      </c>
      <c r="H107" s="1031">
        <f>SUM(H108:H110)</f>
        <v>2682.1247999999996</v>
      </c>
    </row>
    <row r="108" spans="1:8" ht="25.5">
      <c r="A108" t="s">
        <v>1682</v>
      </c>
      <c r="B108" t="s">
        <v>1522</v>
      </c>
      <c r="C108" s="700" t="s">
        <v>1738</v>
      </c>
      <c r="D108" s="1003">
        <v>5</v>
      </c>
      <c r="E108" s="1004">
        <v>46244</v>
      </c>
      <c r="F108" s="1004">
        <v>46248</v>
      </c>
      <c r="G108" s="1006">
        <f>'De QPS'!H196</f>
        <v>89.6</v>
      </c>
      <c r="H108" s="1007">
        <f>'De QPS'!G196</f>
        <v>1091.9487999999999</v>
      </c>
    </row>
    <row r="109" spans="1:8" ht="25.5">
      <c r="A109" t="s">
        <v>1682</v>
      </c>
      <c r="B109" t="s">
        <v>1672</v>
      </c>
      <c r="C109" s="700" t="s">
        <v>1625</v>
      </c>
      <c r="D109" s="1003">
        <v>4</v>
      </c>
      <c r="E109" s="1004">
        <v>46251</v>
      </c>
      <c r="F109" s="1004">
        <v>46254</v>
      </c>
      <c r="G109" s="1006">
        <f>'De QPS'!H197</f>
        <v>96</v>
      </c>
      <c r="H109" s="1007">
        <f>'De QPS'!G197</f>
        <v>1136.7840000000001</v>
      </c>
    </row>
    <row r="110" spans="1:8" ht="25.5">
      <c r="A110" t="s">
        <v>1682</v>
      </c>
      <c r="B110" t="s">
        <v>1523</v>
      </c>
      <c r="C110" s="700" t="s">
        <v>1739</v>
      </c>
      <c r="D110" s="1003">
        <v>5</v>
      </c>
      <c r="E110" s="1004">
        <v>46255</v>
      </c>
      <c r="F110" s="1004">
        <v>46261</v>
      </c>
      <c r="G110" s="1006">
        <f>'De QPS'!H198</f>
        <v>48</v>
      </c>
      <c r="H110" s="1007">
        <f>'De QPS'!G198</f>
        <v>453.39200000000005</v>
      </c>
    </row>
    <row r="111" spans="1:8">
      <c r="A111" s="1026" t="s">
        <v>1707</v>
      </c>
      <c r="B111" s="1026"/>
      <c r="C111" s="1027"/>
      <c r="D111" s="1028">
        <v>6</v>
      </c>
      <c r="E111" s="1029">
        <v>46308</v>
      </c>
      <c r="F111" s="1029">
        <v>46315</v>
      </c>
      <c r="G111" s="1030">
        <f>SUM(G112:G113)</f>
        <v>164.00984098409839</v>
      </c>
      <c r="H111" s="1031">
        <f>SUM(H112:H113)</f>
        <v>1604.8742963096311</v>
      </c>
    </row>
    <row r="112" spans="1:8" ht="25.5">
      <c r="A112" t="s">
        <v>1682</v>
      </c>
      <c r="B112" t="s">
        <v>1673</v>
      </c>
      <c r="C112" s="700" t="s">
        <v>1740</v>
      </c>
      <c r="D112" s="1003">
        <v>3</v>
      </c>
      <c r="E112" s="1004">
        <v>46308</v>
      </c>
      <c r="F112" s="1004">
        <v>46310</v>
      </c>
      <c r="G112" s="1006">
        <f>'De QPS'!H200</f>
        <v>98.409840984098409</v>
      </c>
      <c r="H112" s="1007">
        <f>'De QPS'!G200</f>
        <v>962.96309630963094</v>
      </c>
    </row>
    <row r="113" spans="1:8" ht="25.5">
      <c r="A113" t="s">
        <v>1682</v>
      </c>
      <c r="B113" t="s">
        <v>1524</v>
      </c>
      <c r="C113" s="700" t="s">
        <v>1741</v>
      </c>
      <c r="D113" s="1003">
        <v>3</v>
      </c>
      <c r="E113" s="1004">
        <v>46311</v>
      </c>
      <c r="F113" s="1004">
        <v>46315</v>
      </c>
      <c r="G113" s="1006">
        <f>'De QPS'!H201</f>
        <v>65.599999999999994</v>
      </c>
      <c r="H113" s="1007">
        <f>'De QPS'!G201</f>
        <v>641.91120000000001</v>
      </c>
    </row>
    <row r="114" spans="1:8">
      <c r="A114" s="1020" t="s">
        <v>1661</v>
      </c>
      <c r="B114" s="1020"/>
      <c r="C114" s="1021"/>
      <c r="D114" s="1022">
        <v>7</v>
      </c>
      <c r="E114" s="1023">
        <v>46316</v>
      </c>
      <c r="F114" s="1023">
        <v>46324</v>
      </c>
      <c r="G114" s="1024">
        <f>SUM(G115:G118)</f>
        <v>100</v>
      </c>
      <c r="H114" s="1025">
        <f>SUM(H115:H118)</f>
        <v>3398.6299999999997</v>
      </c>
    </row>
    <row r="115" spans="1:8">
      <c r="A115" t="s">
        <v>1662</v>
      </c>
      <c r="B115" t="s">
        <v>1675</v>
      </c>
      <c r="C115" s="700" t="s">
        <v>1516</v>
      </c>
      <c r="D115" s="1003">
        <v>1</v>
      </c>
      <c r="E115" s="1004">
        <v>46316</v>
      </c>
      <c r="F115" s="1004">
        <v>46316</v>
      </c>
      <c r="G115" s="1006">
        <v>0</v>
      </c>
      <c r="H115" s="1007">
        <v>0</v>
      </c>
    </row>
    <row r="116" spans="1:8">
      <c r="A116" t="s">
        <v>1662</v>
      </c>
      <c r="B116" t="s">
        <v>1525</v>
      </c>
      <c r="C116" s="700" t="s">
        <v>1517</v>
      </c>
      <c r="D116" s="1003">
        <v>2</v>
      </c>
      <c r="E116" s="1004">
        <v>46317</v>
      </c>
      <c r="F116" s="1004">
        <v>46318</v>
      </c>
      <c r="G116" s="1006">
        <v>0</v>
      </c>
      <c r="H116" s="1007">
        <v>0</v>
      </c>
    </row>
    <row r="117" spans="1:8">
      <c r="A117" t="s">
        <v>1662</v>
      </c>
      <c r="B117" t="s">
        <v>1676</v>
      </c>
      <c r="C117" s="700" t="s">
        <v>1630</v>
      </c>
      <c r="D117" s="1003">
        <v>1</v>
      </c>
      <c r="E117" s="1004">
        <v>46321</v>
      </c>
      <c r="F117" s="1004">
        <v>46321</v>
      </c>
      <c r="G117" s="1006">
        <v>0</v>
      </c>
      <c r="H117" s="1007">
        <v>0</v>
      </c>
    </row>
    <row r="118" spans="1:8">
      <c r="A118" t="s">
        <v>1662</v>
      </c>
      <c r="B118" t="s">
        <v>1526</v>
      </c>
      <c r="C118" s="700" t="s">
        <v>1632</v>
      </c>
      <c r="D118" s="1003">
        <v>3</v>
      </c>
      <c r="E118" s="1004">
        <v>46322</v>
      </c>
      <c r="F118" s="1004">
        <v>46324</v>
      </c>
      <c r="G118" s="1006">
        <f>'De QPS'!H6/2</f>
        <v>100</v>
      </c>
      <c r="H118" s="1007">
        <f>'De QPS'!G6/2</f>
        <v>3398.6299999999997</v>
      </c>
    </row>
  </sheetData>
  <pageMargins left="0.7" right="0.7" top="0.75" bottom="0.75" header="0.3" footer="0.3"/>
  <ignoredErrors>
    <ignoredError sqref="G14:H14 G38:H114"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E7512-0C6F-4C56-9A3E-5C33C6304BE1}">
  <dimension ref="A1:AE126"/>
  <sheetViews>
    <sheetView topLeftCell="C1" workbookViewId="0"/>
  </sheetViews>
  <sheetFormatPr baseColWidth="10" defaultRowHeight="12.75"/>
  <cols>
    <col min="1" max="1" width="4.140625" hidden="1" customWidth="1"/>
    <col min="2" max="2" width="8" hidden="1" customWidth="1"/>
    <col min="3" max="3" width="11" customWidth="1"/>
    <col min="4" max="4" width="85.42578125" style="700" customWidth="1"/>
    <col min="5" max="5" width="9.85546875" style="700" customWidth="1"/>
    <col min="6" max="7" width="13" customWidth="1"/>
    <col min="8" max="8" width="7.5703125" style="700" customWidth="1"/>
    <col min="9" max="9" width="10.7109375" style="700" customWidth="1"/>
    <col min="10" max="10" width="9.140625" style="700" customWidth="1"/>
    <col min="11" max="11" width="2.28515625" customWidth="1"/>
    <col min="12" max="14" width="9.85546875" hidden="1" customWidth="1"/>
    <col min="15" max="29" width="9.85546875" customWidth="1"/>
    <col min="31" max="31" width="6.42578125" hidden="1" customWidth="1"/>
  </cols>
  <sheetData>
    <row r="1" spans="1:31" ht="25.5">
      <c r="A1" s="815"/>
      <c r="D1" s="1083" t="s">
        <v>1752</v>
      </c>
    </row>
    <row r="2" spans="1:31" ht="22.5">
      <c r="A2" s="736"/>
      <c r="H2" s="1081" t="s">
        <v>1346</v>
      </c>
    </row>
    <row r="3" spans="1:31" ht="22.5">
      <c r="H3" s="1081" t="s">
        <v>1751</v>
      </c>
      <c r="L3" s="1039">
        <v>46205</v>
      </c>
      <c r="M3" s="1039">
        <v>46212</v>
      </c>
      <c r="N3" s="1039">
        <v>46219</v>
      </c>
      <c r="O3" s="1082">
        <v>46226</v>
      </c>
      <c r="P3" s="1082">
        <v>46233</v>
      </c>
      <c r="Q3" s="1082">
        <v>46240</v>
      </c>
      <c r="R3" s="1082">
        <v>46247</v>
      </c>
      <c r="S3" s="1082">
        <v>46254</v>
      </c>
      <c r="T3" s="1082">
        <v>46261</v>
      </c>
      <c r="U3" s="1082">
        <v>46268</v>
      </c>
      <c r="V3" s="1082">
        <v>46275</v>
      </c>
      <c r="W3" s="1082">
        <v>46282</v>
      </c>
      <c r="X3" s="1082">
        <v>46289</v>
      </c>
      <c r="Y3" s="1082">
        <v>46296</v>
      </c>
      <c r="Z3" s="1082">
        <v>46303</v>
      </c>
      <c r="AA3" s="1082">
        <v>46310</v>
      </c>
      <c r="AB3" s="1082">
        <v>46317</v>
      </c>
      <c r="AC3" s="1082">
        <v>46324</v>
      </c>
    </row>
    <row r="4" spans="1:31" ht="25.5">
      <c r="A4" s="1038"/>
      <c r="B4" s="1038" t="s">
        <v>1166</v>
      </c>
      <c r="C4" s="1038" t="s">
        <v>1167</v>
      </c>
      <c r="D4" s="1058" t="s">
        <v>1168</v>
      </c>
      <c r="E4" s="1058" t="s">
        <v>1169</v>
      </c>
      <c r="F4" s="1038" t="s">
        <v>1170</v>
      </c>
      <c r="G4" s="1038" t="s">
        <v>1171</v>
      </c>
      <c r="H4" s="1058" t="s">
        <v>1423</v>
      </c>
      <c r="I4" s="1058" t="s">
        <v>1421</v>
      </c>
      <c r="J4" s="1058" t="s">
        <v>1422</v>
      </c>
      <c r="K4" s="1038"/>
      <c r="L4" s="1038" t="str">
        <f t="shared" ref="L4:AC4" si="0">"S"&amp;TEXT(INT((L$3-DATE(YEAR(L$3),1,1))/7)+1,"00")</f>
        <v>S27</v>
      </c>
      <c r="M4" s="1038" t="str">
        <f t="shared" si="0"/>
        <v>S28</v>
      </c>
      <c r="N4" s="1038" t="str">
        <f t="shared" si="0"/>
        <v>S29</v>
      </c>
      <c r="O4" s="1038" t="str">
        <f t="shared" si="0"/>
        <v>S30</v>
      </c>
      <c r="P4" s="1038" t="str">
        <f t="shared" si="0"/>
        <v>S31</v>
      </c>
      <c r="Q4" s="1038" t="str">
        <f t="shared" si="0"/>
        <v>S32</v>
      </c>
      <c r="R4" s="1038" t="str">
        <f t="shared" si="0"/>
        <v>S33</v>
      </c>
      <c r="S4" s="1038" t="str">
        <f t="shared" si="0"/>
        <v>S34</v>
      </c>
      <c r="T4" s="1038" t="str">
        <f t="shared" si="0"/>
        <v>S35</v>
      </c>
      <c r="U4" s="1038" t="str">
        <f t="shared" si="0"/>
        <v>S36</v>
      </c>
      <c r="V4" s="1038" t="str">
        <f t="shared" si="0"/>
        <v>S37</v>
      </c>
      <c r="W4" s="1038" t="str">
        <f t="shared" si="0"/>
        <v>S38</v>
      </c>
      <c r="X4" s="1038" t="str">
        <f t="shared" si="0"/>
        <v>S39</v>
      </c>
      <c r="Y4" s="1038" t="str">
        <f t="shared" si="0"/>
        <v>S40</v>
      </c>
      <c r="Z4" s="1038" t="str">
        <f t="shared" si="0"/>
        <v>S41</v>
      </c>
      <c r="AA4" s="1038" t="str">
        <f t="shared" si="0"/>
        <v>S42</v>
      </c>
      <c r="AB4" s="1038" t="str">
        <f t="shared" si="0"/>
        <v>S43</v>
      </c>
      <c r="AC4" s="1038" t="str">
        <f t="shared" si="0"/>
        <v>S44</v>
      </c>
      <c r="AE4" s="733" t="s">
        <v>1431</v>
      </c>
    </row>
    <row r="5" spans="1:31">
      <c r="A5" s="1008">
        <v>1</v>
      </c>
      <c r="B5" s="1008">
        <v>0</v>
      </c>
      <c r="C5" s="1008" t="str">
        <f>IF(Partidas!B2="","",Partidas!B2)</f>
        <v/>
      </c>
      <c r="D5" s="1009" t="str">
        <f>IF(Partidas!B2="",Partidas!A2,"            "&amp;Partidas!C2)</f>
        <v>Total</v>
      </c>
      <c r="E5" s="807">
        <f>IF(Partidas!D2="","",Partidas!D2)</f>
        <v>82</v>
      </c>
      <c r="F5" s="1045">
        <f>Partidas!E2</f>
        <v>46204</v>
      </c>
      <c r="G5" s="1045">
        <f>Partidas!F2</f>
        <v>46324</v>
      </c>
      <c r="H5" s="1063" cm="1">
        <f t="array" ref="H5">IF($B5="","",IFERROR(_xlfn.AGGREGATE(15,6,ROW($B6:$B$121)/(($B6:$B$121&lt;=$B5)*($B6:$B$121&lt;&gt;"")),1)-1,121))</f>
        <v>121</v>
      </c>
      <c r="I5" s="1073">
        <f>Partidas!G2</f>
        <v>8156.6084021334063</v>
      </c>
      <c r="J5" s="1073" t="str">
        <f t="shared" ref="J5:J36" si="1">IF(OR($C5="",N($E5)=0,N($I5)=0),"",$I5/$E5)</f>
        <v/>
      </c>
      <c r="K5" s="1008"/>
      <c r="L5" s="1046">
        <f t="shared" ref="L5:U14" si="2">IF($B5="","",IF($C5&lt;&gt;"",IFERROR($I5*MAX(0,MIN($G5,L$3)-MAX($F5,L$3-6)+1)/($G5-$F5+1),""),SUMIFS(L$5:L$121,$C$5:$C$121,"?*",$AE$5:$AE$121,"&gt;"&amp;ROW(),$AE$5:$AE$121,"&lt;="&amp;$H5)))</f>
        <v>0</v>
      </c>
      <c r="M5" s="1046">
        <f t="shared" si="2"/>
        <v>0</v>
      </c>
      <c r="N5" s="1046">
        <f t="shared" si="2"/>
        <v>0</v>
      </c>
      <c r="O5" s="1046">
        <f t="shared" si="2"/>
        <v>80</v>
      </c>
      <c r="P5" s="1046">
        <f t="shared" si="2"/>
        <v>54.752000000000002</v>
      </c>
      <c r="Q5" s="1046">
        <f t="shared" si="2"/>
        <v>177.2478356000756</v>
      </c>
      <c r="R5" s="1046">
        <f t="shared" si="2"/>
        <v>291.61559497780297</v>
      </c>
      <c r="S5" s="1046">
        <f t="shared" si="2"/>
        <v>575.32800830601104</v>
      </c>
      <c r="T5" s="1046">
        <f t="shared" si="2"/>
        <v>688.94934163934431</v>
      </c>
      <c r="U5" s="1046">
        <f t="shared" si="2"/>
        <v>712.16187930118008</v>
      </c>
      <c r="V5" s="1046">
        <f t="shared" ref="V5:AC14" si="3">IF($B5="","",IF($C5&lt;&gt;"",IFERROR($I5*MAX(0,MIN($G5,V$3)-MAX($F5,V$3-6)+1)/($G5-$F5+1),""),SUMIFS(V$5:V$121,$C$5:$C$121,"?*",$AE$5:$AE$121,"&gt;"&amp;ROW(),$AE$5:$AE$121,"&lt;="&amp;$H5)))</f>
        <v>862.1160022696223</v>
      </c>
      <c r="W5" s="1046">
        <f t="shared" si="3"/>
        <v>985.41877649112303</v>
      </c>
      <c r="X5" s="1046">
        <f t="shared" si="3"/>
        <v>901.68312911017074</v>
      </c>
      <c r="Y5" s="1046">
        <f t="shared" si="3"/>
        <v>916.89472259172533</v>
      </c>
      <c r="Z5" s="1046">
        <f t="shared" si="3"/>
        <v>781.74399047051327</v>
      </c>
      <c r="AA5" s="1046">
        <f t="shared" si="3"/>
        <v>595.07274908146553</v>
      </c>
      <c r="AB5" s="1046">
        <f t="shared" si="3"/>
        <v>433.62437229437239</v>
      </c>
      <c r="AC5" s="1046">
        <f t="shared" si="3"/>
        <v>100</v>
      </c>
      <c r="AE5" s="1042">
        <f>ROW()</f>
        <v>5</v>
      </c>
    </row>
    <row r="6" spans="1:31">
      <c r="A6" s="1014">
        <v>2</v>
      </c>
      <c r="B6" s="1014">
        <v>1</v>
      </c>
      <c r="C6" s="1014" t="str">
        <f>IF(Partidas!B3="","",Partidas!B3)</f>
        <v/>
      </c>
      <c r="D6" s="1015" t="str">
        <f>IF(Partidas!B3="",Partidas!A3,"            "&amp;Partidas!C3)</f>
        <v xml:space="preserve">  REPOSICION DEL SISTEMA DE FLOCULANTES</v>
      </c>
      <c r="E6" s="805">
        <f>IF(Partidas!D3="","",Partidas!D3)</f>
        <v>82</v>
      </c>
      <c r="F6" s="1047">
        <f>Partidas!E3</f>
        <v>46204</v>
      </c>
      <c r="G6" s="1047">
        <f>Partidas!F3</f>
        <v>46324</v>
      </c>
      <c r="H6" s="1064" cm="1">
        <f t="array" ref="H6">IF($B6="","",IFERROR(_xlfn.AGGREGATE(15,6,ROW($B7:$B$121)/(($B7:$B$121&lt;=$B6)*($B7:$B$121&lt;&gt;"")),1)-1,121))</f>
        <v>121</v>
      </c>
      <c r="I6" s="1074">
        <f>Partidas!G3</f>
        <v>8156.6084021334063</v>
      </c>
      <c r="J6" s="1074" t="str">
        <f t="shared" si="1"/>
        <v/>
      </c>
      <c r="K6" s="1014"/>
      <c r="L6" s="1048">
        <f t="shared" si="2"/>
        <v>0</v>
      </c>
      <c r="M6" s="1048">
        <f t="shared" si="2"/>
        <v>0</v>
      </c>
      <c r="N6" s="1048">
        <f t="shared" si="2"/>
        <v>0</v>
      </c>
      <c r="O6" s="1048">
        <f t="shared" si="2"/>
        <v>80</v>
      </c>
      <c r="P6" s="1048">
        <f t="shared" si="2"/>
        <v>54.752000000000002</v>
      </c>
      <c r="Q6" s="1048">
        <f t="shared" si="2"/>
        <v>177.2478356000756</v>
      </c>
      <c r="R6" s="1048">
        <f t="shared" si="2"/>
        <v>291.61559497780297</v>
      </c>
      <c r="S6" s="1048">
        <f t="shared" si="2"/>
        <v>575.32800830601104</v>
      </c>
      <c r="T6" s="1048">
        <f t="shared" si="2"/>
        <v>688.94934163934431</v>
      </c>
      <c r="U6" s="1048">
        <f t="shared" si="2"/>
        <v>712.16187930118008</v>
      </c>
      <c r="V6" s="1048">
        <f t="shared" si="3"/>
        <v>862.1160022696223</v>
      </c>
      <c r="W6" s="1048">
        <f t="shared" si="3"/>
        <v>985.41877649112303</v>
      </c>
      <c r="X6" s="1048">
        <f t="shared" si="3"/>
        <v>901.68312911017074</v>
      </c>
      <c r="Y6" s="1048">
        <f t="shared" si="3"/>
        <v>916.89472259172533</v>
      </c>
      <c r="Z6" s="1048">
        <f t="shared" si="3"/>
        <v>781.74399047051327</v>
      </c>
      <c r="AA6" s="1048">
        <f t="shared" si="3"/>
        <v>595.07274908146553</v>
      </c>
      <c r="AB6" s="1048">
        <f t="shared" si="3"/>
        <v>433.62437229437239</v>
      </c>
      <c r="AC6" s="1048">
        <f t="shared" si="3"/>
        <v>100</v>
      </c>
      <c r="AE6" s="1042">
        <f>ROW()</f>
        <v>6</v>
      </c>
    </row>
    <row r="7" spans="1:31">
      <c r="A7" s="1020">
        <v>3</v>
      </c>
      <c r="B7" s="1020">
        <v>2</v>
      </c>
      <c r="C7" s="1020" t="str">
        <f>IF(Partidas!B4="","",Partidas!B4)</f>
        <v/>
      </c>
      <c r="D7" s="1021" t="str">
        <f>IF(Partidas!B4="",Partidas!A4,"            "&amp;Partidas!C4)</f>
        <v xml:space="preserve">    OBRAS CIVILES</v>
      </c>
      <c r="E7" s="1069">
        <f>IF(Partidas!D4="","",Partidas!D4)</f>
        <v>55</v>
      </c>
      <c r="F7" s="1049">
        <f>Partidas!E4</f>
        <v>46204</v>
      </c>
      <c r="G7" s="1049">
        <f>Partidas!F4</f>
        <v>46286</v>
      </c>
      <c r="H7" s="1065" cm="1">
        <f t="array" ref="H7">IF($B7="","",IFERROR(_xlfn.AGGREGATE(15,6,ROW($B8:$B$121)/(($B8:$B$121&lt;=$B7)*($B8:$B$121&lt;&gt;"")),1)-1,121))</f>
        <v>34</v>
      </c>
      <c r="I7" s="1075">
        <f>Partidas!G4</f>
        <v>716.21217844444459</v>
      </c>
      <c r="J7" s="1075" t="str">
        <f t="shared" si="1"/>
        <v/>
      </c>
      <c r="K7" s="1020"/>
      <c r="L7" s="1050">
        <f t="shared" si="2"/>
        <v>0</v>
      </c>
      <c r="M7" s="1050">
        <f t="shared" si="2"/>
        <v>0</v>
      </c>
      <c r="N7" s="1050">
        <f t="shared" si="2"/>
        <v>0</v>
      </c>
      <c r="O7" s="1050">
        <f t="shared" si="2"/>
        <v>80</v>
      </c>
      <c r="P7" s="1050">
        <f t="shared" si="2"/>
        <v>54.752000000000002</v>
      </c>
      <c r="Q7" s="1050">
        <f t="shared" si="2"/>
        <v>68.047760000000011</v>
      </c>
      <c r="R7" s="1050">
        <f t="shared" si="2"/>
        <v>39.535569777777781</v>
      </c>
      <c r="S7" s="1050">
        <f t="shared" si="2"/>
        <v>88.853333333333325</v>
      </c>
      <c r="T7" s="1050">
        <f t="shared" si="2"/>
        <v>64.661333333333332</v>
      </c>
      <c r="U7" s="1050">
        <f t="shared" si="2"/>
        <v>81.546527999999995</v>
      </c>
      <c r="V7" s="1050">
        <f t="shared" si="3"/>
        <v>114.17043400000001</v>
      </c>
      <c r="W7" s="1050">
        <f t="shared" si="3"/>
        <v>102.08206750000001</v>
      </c>
      <c r="X7" s="1050">
        <f t="shared" si="3"/>
        <v>22.563152500000001</v>
      </c>
      <c r="Y7" s="1050">
        <f t="shared" si="3"/>
        <v>0</v>
      </c>
      <c r="Z7" s="1050">
        <f t="shared" si="3"/>
        <v>0</v>
      </c>
      <c r="AA7" s="1050">
        <f t="shared" si="3"/>
        <v>0</v>
      </c>
      <c r="AB7" s="1050">
        <f t="shared" si="3"/>
        <v>0</v>
      </c>
      <c r="AC7" s="1050">
        <f t="shared" si="3"/>
        <v>0</v>
      </c>
      <c r="AE7" s="1042">
        <f>ROW()</f>
        <v>7</v>
      </c>
    </row>
    <row r="8" spans="1:31">
      <c r="A8" s="1026">
        <v>4</v>
      </c>
      <c r="B8" s="1026">
        <v>3</v>
      </c>
      <c r="C8" s="1026" t="str">
        <f>IF(Partidas!B5="","",Partidas!B5)</f>
        <v/>
      </c>
      <c r="D8" s="1027" t="str">
        <f>IF(Partidas!B5="",Partidas!A5,"            "&amp;Partidas!C5)</f>
        <v xml:space="preserve">      TRABAJOS PRELIMINARES</v>
      </c>
      <c r="E8" s="1070">
        <f>IF(Partidas!D5="","",Partidas!D5)</f>
        <v>45</v>
      </c>
      <c r="F8" s="1051">
        <f>Partidas!E5</f>
        <v>46204</v>
      </c>
      <c r="G8" s="1051">
        <f>Partidas!F5</f>
        <v>46272</v>
      </c>
      <c r="H8" s="1066" cm="1">
        <f t="array" ref="H8">IF($B8="","",IFERROR(_xlfn.AGGREGATE(15,6,ROW($B9:$B$121)/(($B9:$B$121&lt;=$B8)*($B9:$B$121&lt;&gt;"")),1)-1,121))</f>
        <v>15</v>
      </c>
      <c r="I8" s="1076">
        <f>Partidas!G5</f>
        <v>181.6</v>
      </c>
      <c r="J8" s="1076" t="str">
        <f t="shared" si="1"/>
        <v/>
      </c>
      <c r="K8" s="1026"/>
      <c r="L8" s="1052">
        <f t="shared" si="2"/>
        <v>0</v>
      </c>
      <c r="M8" s="1052">
        <f t="shared" si="2"/>
        <v>0</v>
      </c>
      <c r="N8" s="1052">
        <f t="shared" si="2"/>
        <v>0</v>
      </c>
      <c r="O8" s="1052">
        <f t="shared" si="2"/>
        <v>80</v>
      </c>
      <c r="P8" s="1052">
        <f t="shared" si="2"/>
        <v>44</v>
      </c>
      <c r="Q8" s="1052">
        <f t="shared" si="2"/>
        <v>24</v>
      </c>
      <c r="R8" s="1052">
        <f t="shared" si="2"/>
        <v>0</v>
      </c>
      <c r="S8" s="1052">
        <f t="shared" si="2"/>
        <v>0</v>
      </c>
      <c r="T8" s="1052">
        <f t="shared" si="2"/>
        <v>0</v>
      </c>
      <c r="U8" s="1052">
        <f t="shared" si="2"/>
        <v>0</v>
      </c>
      <c r="V8" s="1052">
        <f t="shared" si="3"/>
        <v>33.6</v>
      </c>
      <c r="W8" s="1052">
        <f t="shared" si="3"/>
        <v>0</v>
      </c>
      <c r="X8" s="1052">
        <f t="shared" si="3"/>
        <v>0</v>
      </c>
      <c r="Y8" s="1052">
        <f t="shared" si="3"/>
        <v>0</v>
      </c>
      <c r="Z8" s="1052">
        <f t="shared" si="3"/>
        <v>0</v>
      </c>
      <c r="AA8" s="1052">
        <f t="shared" si="3"/>
        <v>0</v>
      </c>
      <c r="AB8" s="1052">
        <f t="shared" si="3"/>
        <v>0</v>
      </c>
      <c r="AC8" s="1052">
        <f t="shared" si="3"/>
        <v>0</v>
      </c>
      <c r="AE8" s="1042">
        <f>ROW()</f>
        <v>8</v>
      </c>
    </row>
    <row r="9" spans="1:31">
      <c r="A9">
        <v>5</v>
      </c>
      <c r="B9">
        <v>5</v>
      </c>
      <c r="C9" t="str">
        <f>IF(Partidas!B6="","",Partidas!B6)</f>
        <v>A1000</v>
      </c>
      <c r="D9" s="700" t="str">
        <f>IF(Partidas!B6="",Partidas!A6,"            "&amp;Partidas!C6)</f>
        <v xml:space="preserve">            KOM</v>
      </c>
      <c r="E9" s="1071">
        <f>IF(Partidas!D6="","",Partidas!D6)</f>
        <v>1</v>
      </c>
      <c r="F9" s="1041">
        <f>Partidas!E6</f>
        <v>46204</v>
      </c>
      <c r="G9" s="1041">
        <f>Partidas!F6</f>
        <v>46204</v>
      </c>
      <c r="H9" s="1067" cm="1">
        <f t="array" ref="H9">IF($B9="","",IFERROR(_xlfn.AGGREGATE(15,6,ROW($B10:$B$121)/(($B10:$B$121&lt;=$B9)*($B10:$B$121&lt;&gt;"")),1)-1,121))</f>
        <v>9</v>
      </c>
      <c r="I9" s="1077">
        <f>Partidas!G6</f>
        <v>0</v>
      </c>
      <c r="J9" s="1077" t="str">
        <f t="shared" si="1"/>
        <v/>
      </c>
      <c r="L9" s="1044">
        <f t="shared" si="2"/>
        <v>0</v>
      </c>
      <c r="M9" s="1044">
        <f t="shared" si="2"/>
        <v>0</v>
      </c>
      <c r="N9" s="1044">
        <f t="shared" si="2"/>
        <v>0</v>
      </c>
      <c r="O9" s="1044">
        <f t="shared" si="2"/>
        <v>0</v>
      </c>
      <c r="P9" s="1044">
        <f t="shared" si="2"/>
        <v>0</v>
      </c>
      <c r="Q9" s="1044">
        <f t="shared" si="2"/>
        <v>0</v>
      </c>
      <c r="R9" s="1044">
        <f t="shared" si="2"/>
        <v>0</v>
      </c>
      <c r="S9" s="1044">
        <f t="shared" si="2"/>
        <v>0</v>
      </c>
      <c r="T9" s="1044">
        <f t="shared" si="2"/>
        <v>0</v>
      </c>
      <c r="U9" s="1044">
        <f t="shared" si="2"/>
        <v>0</v>
      </c>
      <c r="V9" s="1044">
        <f t="shared" si="3"/>
        <v>0</v>
      </c>
      <c r="W9" s="1044">
        <f t="shared" si="3"/>
        <v>0</v>
      </c>
      <c r="X9" s="1044">
        <f t="shared" si="3"/>
        <v>0</v>
      </c>
      <c r="Y9" s="1044">
        <f t="shared" si="3"/>
        <v>0</v>
      </c>
      <c r="Z9" s="1044">
        <f t="shared" si="3"/>
        <v>0</v>
      </c>
      <c r="AA9" s="1044">
        <f t="shared" si="3"/>
        <v>0</v>
      </c>
      <c r="AB9" s="1044">
        <f t="shared" si="3"/>
        <v>0</v>
      </c>
      <c r="AC9" s="1044">
        <f t="shared" si="3"/>
        <v>0</v>
      </c>
      <c r="AE9" s="1042">
        <f>ROW()</f>
        <v>9</v>
      </c>
    </row>
    <row r="10" spans="1:31">
      <c r="A10">
        <v>6</v>
      </c>
      <c r="B10">
        <v>5</v>
      </c>
      <c r="C10" t="str">
        <f>IF(Partidas!B7="","",Partidas!B7)</f>
        <v>A1010</v>
      </c>
      <c r="D10" s="700" t="str">
        <f>IF(Partidas!B7="",Partidas!A7,"            "&amp;Partidas!C7)</f>
        <v xml:space="preserve">            GESTION DE RIESGOS</v>
      </c>
      <c r="E10" s="1071">
        <f>IF(Partidas!D7="","",Partidas!D7)</f>
        <v>6</v>
      </c>
      <c r="F10" s="1041">
        <f>Partidas!E7</f>
        <v>46205</v>
      </c>
      <c r="G10" s="1041">
        <f>Partidas!F7</f>
        <v>46212</v>
      </c>
      <c r="H10" s="1067" cm="1">
        <f t="array" ref="H10">IF($B10="","",IFERROR(_xlfn.AGGREGATE(15,6,ROW($B11:$B$121)/(($B11:$B$121&lt;=$B10)*($B11:$B$121&lt;&gt;"")),1)-1,121))</f>
        <v>10</v>
      </c>
      <c r="I10" s="1077">
        <f>Partidas!G7</f>
        <v>0</v>
      </c>
      <c r="J10" s="1077" t="str">
        <f t="shared" si="1"/>
        <v/>
      </c>
      <c r="L10" s="1044">
        <f t="shared" si="2"/>
        <v>0</v>
      </c>
      <c r="M10" s="1044">
        <f t="shared" si="2"/>
        <v>0</v>
      </c>
      <c r="N10" s="1044">
        <f t="shared" si="2"/>
        <v>0</v>
      </c>
      <c r="O10" s="1044">
        <f t="shared" si="2"/>
        <v>0</v>
      </c>
      <c r="P10" s="1044">
        <f t="shared" si="2"/>
        <v>0</v>
      </c>
      <c r="Q10" s="1044">
        <f t="shared" si="2"/>
        <v>0</v>
      </c>
      <c r="R10" s="1044">
        <f t="shared" si="2"/>
        <v>0</v>
      </c>
      <c r="S10" s="1044">
        <f t="shared" si="2"/>
        <v>0</v>
      </c>
      <c r="T10" s="1044">
        <f t="shared" si="2"/>
        <v>0</v>
      </c>
      <c r="U10" s="1044">
        <f t="shared" si="2"/>
        <v>0</v>
      </c>
      <c r="V10" s="1044">
        <f t="shared" si="3"/>
        <v>0</v>
      </c>
      <c r="W10" s="1044">
        <f t="shared" si="3"/>
        <v>0</v>
      </c>
      <c r="X10" s="1044">
        <f t="shared" si="3"/>
        <v>0</v>
      </c>
      <c r="Y10" s="1044">
        <f t="shared" si="3"/>
        <v>0</v>
      </c>
      <c r="Z10" s="1044">
        <f t="shared" si="3"/>
        <v>0</v>
      </c>
      <c r="AA10" s="1044">
        <f t="shared" si="3"/>
        <v>0</v>
      </c>
      <c r="AB10" s="1044">
        <f t="shared" si="3"/>
        <v>0</v>
      </c>
      <c r="AC10" s="1044">
        <f t="shared" si="3"/>
        <v>0</v>
      </c>
      <c r="AE10" s="1042">
        <f>ROW()</f>
        <v>10</v>
      </c>
    </row>
    <row r="11" spans="1:31">
      <c r="A11">
        <v>7</v>
      </c>
      <c r="B11">
        <v>5</v>
      </c>
      <c r="C11" t="str">
        <f>IF(Partidas!B8="","",Partidas!B8)</f>
        <v>A1020</v>
      </c>
      <c r="D11" s="700" t="str">
        <f>IF(Partidas!B8="",Partidas!A8,"            "&amp;Partidas!C8)</f>
        <v xml:space="preserve">            PMAS</v>
      </c>
      <c r="E11" s="1071">
        <f>IF(Partidas!D8="","",Partidas!D8)</f>
        <v>6</v>
      </c>
      <c r="F11" s="1041">
        <f>Partidas!E8</f>
        <v>46205</v>
      </c>
      <c r="G11" s="1041">
        <f>Partidas!F8</f>
        <v>46212</v>
      </c>
      <c r="H11" s="1067" cm="1">
        <f t="array" ref="H11">IF($B11="","",IFERROR(_xlfn.AGGREGATE(15,6,ROW($B12:$B$121)/(($B12:$B$121&lt;=$B11)*($B12:$B$121&lt;&gt;"")),1)-1,121))</f>
        <v>11</v>
      </c>
      <c r="I11" s="1077">
        <f>Partidas!G8</f>
        <v>0</v>
      </c>
      <c r="J11" s="1077" t="str">
        <f t="shared" si="1"/>
        <v/>
      </c>
      <c r="L11" s="1044">
        <f t="shared" si="2"/>
        <v>0</v>
      </c>
      <c r="M11" s="1044">
        <f t="shared" si="2"/>
        <v>0</v>
      </c>
      <c r="N11" s="1044">
        <f t="shared" si="2"/>
        <v>0</v>
      </c>
      <c r="O11" s="1044">
        <f t="shared" si="2"/>
        <v>0</v>
      </c>
      <c r="P11" s="1044">
        <f t="shared" si="2"/>
        <v>0</v>
      </c>
      <c r="Q11" s="1044">
        <f t="shared" si="2"/>
        <v>0</v>
      </c>
      <c r="R11" s="1044">
        <f t="shared" si="2"/>
        <v>0</v>
      </c>
      <c r="S11" s="1044">
        <f t="shared" si="2"/>
        <v>0</v>
      </c>
      <c r="T11" s="1044">
        <f t="shared" si="2"/>
        <v>0</v>
      </c>
      <c r="U11" s="1044">
        <f t="shared" si="2"/>
        <v>0</v>
      </c>
      <c r="V11" s="1044">
        <f t="shared" si="3"/>
        <v>0</v>
      </c>
      <c r="W11" s="1044">
        <f t="shared" si="3"/>
        <v>0</v>
      </c>
      <c r="X11" s="1044">
        <f t="shared" si="3"/>
        <v>0</v>
      </c>
      <c r="Y11" s="1044">
        <f t="shared" si="3"/>
        <v>0</v>
      </c>
      <c r="Z11" s="1044">
        <f t="shared" si="3"/>
        <v>0</v>
      </c>
      <c r="AA11" s="1044">
        <f t="shared" si="3"/>
        <v>0</v>
      </c>
      <c r="AB11" s="1044">
        <f t="shared" si="3"/>
        <v>0</v>
      </c>
      <c r="AC11" s="1044">
        <f t="shared" si="3"/>
        <v>0</v>
      </c>
      <c r="AE11" s="1042">
        <f>ROW()</f>
        <v>11</v>
      </c>
    </row>
    <row r="12" spans="1:31">
      <c r="A12">
        <v>8</v>
      </c>
      <c r="B12">
        <v>5</v>
      </c>
      <c r="C12" t="str">
        <f>IF(Partidas!B9="","",Partidas!B9)</f>
        <v>A1030</v>
      </c>
      <c r="D12" s="700" t="str">
        <f>IF(Partidas!B9="",Partidas!A9,"            "&amp;Partidas!C9)</f>
        <v xml:space="preserve">            FOTOCHECKS</v>
      </c>
      <c r="E12" s="1071">
        <f>IF(Partidas!D9="","",Partidas!D9)</f>
        <v>12</v>
      </c>
      <c r="F12" s="1041">
        <f>Partidas!E9</f>
        <v>46205</v>
      </c>
      <c r="G12" s="1041">
        <f>Partidas!F9</f>
        <v>46220</v>
      </c>
      <c r="H12" s="1067" cm="1">
        <f t="array" ref="H12">IF($B12="","",IFERROR(_xlfn.AGGREGATE(15,6,ROW($B13:$B$121)/(($B13:$B$121&lt;=$B12)*($B13:$B$121&lt;&gt;"")),1)-1,121))</f>
        <v>12</v>
      </c>
      <c r="I12" s="1077">
        <f>Partidas!G9</f>
        <v>0</v>
      </c>
      <c r="J12" s="1077" t="str">
        <f t="shared" si="1"/>
        <v/>
      </c>
      <c r="L12" s="1044">
        <f t="shared" si="2"/>
        <v>0</v>
      </c>
      <c r="M12" s="1044">
        <f t="shared" si="2"/>
        <v>0</v>
      </c>
      <c r="N12" s="1044">
        <f t="shared" si="2"/>
        <v>0</v>
      </c>
      <c r="O12" s="1044">
        <f t="shared" si="2"/>
        <v>0</v>
      </c>
      <c r="P12" s="1044">
        <f t="shared" si="2"/>
        <v>0</v>
      </c>
      <c r="Q12" s="1044">
        <f t="shared" si="2"/>
        <v>0</v>
      </c>
      <c r="R12" s="1044">
        <f t="shared" si="2"/>
        <v>0</v>
      </c>
      <c r="S12" s="1044">
        <f t="shared" si="2"/>
        <v>0</v>
      </c>
      <c r="T12" s="1044">
        <f t="shared" si="2"/>
        <v>0</v>
      </c>
      <c r="U12" s="1044">
        <f t="shared" si="2"/>
        <v>0</v>
      </c>
      <c r="V12" s="1044">
        <f t="shared" si="3"/>
        <v>0</v>
      </c>
      <c r="W12" s="1044">
        <f t="shared" si="3"/>
        <v>0</v>
      </c>
      <c r="X12" s="1044">
        <f t="shared" si="3"/>
        <v>0</v>
      </c>
      <c r="Y12" s="1044">
        <f t="shared" si="3"/>
        <v>0</v>
      </c>
      <c r="Z12" s="1044">
        <f t="shared" si="3"/>
        <v>0</v>
      </c>
      <c r="AA12" s="1044">
        <f t="shared" si="3"/>
        <v>0</v>
      </c>
      <c r="AB12" s="1044">
        <f t="shared" si="3"/>
        <v>0</v>
      </c>
      <c r="AC12" s="1044">
        <f t="shared" si="3"/>
        <v>0</v>
      </c>
      <c r="AE12" s="1042">
        <f>ROW()</f>
        <v>12</v>
      </c>
    </row>
    <row r="13" spans="1:31">
      <c r="A13">
        <v>9</v>
      </c>
      <c r="B13">
        <v>5</v>
      </c>
      <c r="C13" t="str">
        <f>IF(Partidas!B10="","",Partidas!B10)</f>
        <v>A1040</v>
      </c>
      <c r="D13" s="700" t="str">
        <f>IF(Partidas!B10="",Partidas!A10,"            "&amp;Partidas!C10)</f>
        <v xml:space="preserve">            MOVILIZACION DE FACILIDADES, PERSONAL Y EQUIPOS E INDUCCION ESPECIFICA</v>
      </c>
      <c r="E13" s="1071">
        <f>IF(Partidas!D10="","",Partidas!D10)</f>
        <v>5</v>
      </c>
      <c r="F13" s="1041">
        <f>Partidas!E10</f>
        <v>46223</v>
      </c>
      <c r="G13" s="1041">
        <f>Partidas!F10</f>
        <v>46227</v>
      </c>
      <c r="H13" s="1067" cm="1">
        <f t="array" ref="H13">IF($B13="","",IFERROR(_xlfn.AGGREGATE(15,6,ROW($B14:$B$121)/(($B14:$B$121&lt;=$B13)*($B14:$B$121&lt;&gt;"")),1)-1,121))</f>
        <v>13</v>
      </c>
      <c r="I13" s="1077">
        <f>Partidas!G10</f>
        <v>100</v>
      </c>
      <c r="J13" s="1077">
        <f t="shared" si="1"/>
        <v>20</v>
      </c>
      <c r="L13" s="1044">
        <f t="shared" si="2"/>
        <v>0</v>
      </c>
      <c r="M13" s="1044">
        <f t="shared" si="2"/>
        <v>0</v>
      </c>
      <c r="N13" s="1044">
        <f t="shared" si="2"/>
        <v>0</v>
      </c>
      <c r="O13" s="1044">
        <f t="shared" si="2"/>
        <v>80</v>
      </c>
      <c r="P13" s="1044">
        <f t="shared" si="2"/>
        <v>20</v>
      </c>
      <c r="Q13" s="1044">
        <f t="shared" si="2"/>
        <v>0</v>
      </c>
      <c r="R13" s="1044">
        <f t="shared" si="2"/>
        <v>0</v>
      </c>
      <c r="S13" s="1044">
        <f t="shared" si="2"/>
        <v>0</v>
      </c>
      <c r="T13" s="1044">
        <f t="shared" si="2"/>
        <v>0</v>
      </c>
      <c r="U13" s="1044">
        <f t="shared" si="2"/>
        <v>0</v>
      </c>
      <c r="V13" s="1044">
        <f t="shared" si="3"/>
        <v>0</v>
      </c>
      <c r="W13" s="1044">
        <f t="shared" si="3"/>
        <v>0</v>
      </c>
      <c r="X13" s="1044">
        <f t="shared" si="3"/>
        <v>0</v>
      </c>
      <c r="Y13" s="1044">
        <f t="shared" si="3"/>
        <v>0</v>
      </c>
      <c r="Z13" s="1044">
        <f t="shared" si="3"/>
        <v>0</v>
      </c>
      <c r="AA13" s="1044">
        <f t="shared" si="3"/>
        <v>0</v>
      </c>
      <c r="AB13" s="1044">
        <f t="shared" si="3"/>
        <v>0</v>
      </c>
      <c r="AC13" s="1044">
        <f t="shared" si="3"/>
        <v>0</v>
      </c>
      <c r="AE13" s="1042">
        <f>ROW()</f>
        <v>13</v>
      </c>
    </row>
    <row r="14" spans="1:31">
      <c r="A14">
        <v>10</v>
      </c>
      <c r="B14">
        <v>5</v>
      </c>
      <c r="C14" t="str">
        <f>IF(Partidas!B11="","",Partidas!B11)</f>
        <v>A1050</v>
      </c>
      <c r="D14" s="700" t="str">
        <f>IF(Partidas!B11="",Partidas!A11,"            "&amp;Partidas!C11)</f>
        <v xml:space="preserve">            TRAZO Y REPLANTEO (PRELIMINAR Y DURANTE LA OBRA)</v>
      </c>
      <c r="E14" s="1071">
        <f>IF(Partidas!D11="","",Partidas!D11)</f>
        <v>2</v>
      </c>
      <c r="F14" s="1041">
        <f>Partidas!E11</f>
        <v>46233</v>
      </c>
      <c r="G14" s="1041">
        <f>Partidas!F11</f>
        <v>46234</v>
      </c>
      <c r="H14" s="1067" cm="1">
        <f t="array" ref="H14">IF($B14="","",IFERROR(_xlfn.AGGREGATE(15,6,ROW($B15:$B$121)/(($B15:$B$121&lt;=$B14)*($B15:$B$121&lt;&gt;"")),1)-1,121))</f>
        <v>14</v>
      </c>
      <c r="I14" s="1077">
        <f>Partidas!G11</f>
        <v>48</v>
      </c>
      <c r="J14" s="1077">
        <f t="shared" si="1"/>
        <v>24</v>
      </c>
      <c r="L14" s="1044">
        <f t="shared" si="2"/>
        <v>0</v>
      </c>
      <c r="M14" s="1044">
        <f t="shared" si="2"/>
        <v>0</v>
      </c>
      <c r="N14" s="1044">
        <f t="shared" si="2"/>
        <v>0</v>
      </c>
      <c r="O14" s="1044">
        <f t="shared" si="2"/>
        <v>0</v>
      </c>
      <c r="P14" s="1044">
        <f t="shared" si="2"/>
        <v>24</v>
      </c>
      <c r="Q14" s="1044">
        <f t="shared" si="2"/>
        <v>24</v>
      </c>
      <c r="R14" s="1044">
        <f t="shared" si="2"/>
        <v>0</v>
      </c>
      <c r="S14" s="1044">
        <f t="shared" si="2"/>
        <v>0</v>
      </c>
      <c r="T14" s="1044">
        <f t="shared" si="2"/>
        <v>0</v>
      </c>
      <c r="U14" s="1044">
        <f t="shared" si="2"/>
        <v>0</v>
      </c>
      <c r="V14" s="1044">
        <f t="shared" si="3"/>
        <v>0</v>
      </c>
      <c r="W14" s="1044">
        <f t="shared" si="3"/>
        <v>0</v>
      </c>
      <c r="X14" s="1044">
        <f t="shared" si="3"/>
        <v>0</v>
      </c>
      <c r="Y14" s="1044">
        <f t="shared" si="3"/>
        <v>0</v>
      </c>
      <c r="Z14" s="1044">
        <f t="shared" si="3"/>
        <v>0</v>
      </c>
      <c r="AA14" s="1044">
        <f t="shared" si="3"/>
        <v>0</v>
      </c>
      <c r="AB14" s="1044">
        <f t="shared" si="3"/>
        <v>0</v>
      </c>
      <c r="AC14" s="1044">
        <f t="shared" si="3"/>
        <v>0</v>
      </c>
      <c r="AE14" s="1042">
        <f>ROW()</f>
        <v>14</v>
      </c>
    </row>
    <row r="15" spans="1:31">
      <c r="A15">
        <v>11</v>
      </c>
      <c r="B15">
        <v>5</v>
      </c>
      <c r="C15" t="str">
        <f>IF(Partidas!B12="","",Partidas!B12)</f>
        <v>A1060</v>
      </c>
      <c r="D15" s="700" t="str">
        <f>IF(Partidas!B12="",Partidas!A12,"            "&amp;Partidas!C12)</f>
        <v xml:space="preserve">            REPLANTEO DE ÁREA DEL TRABAJO</v>
      </c>
      <c r="E15" s="1071">
        <f>IF(Partidas!D12="","",Partidas!D12)</f>
        <v>1</v>
      </c>
      <c r="F15" s="1041">
        <f>Partidas!E12</f>
        <v>46272</v>
      </c>
      <c r="G15" s="1041">
        <f>Partidas!F12</f>
        <v>46272</v>
      </c>
      <c r="H15" s="1067" cm="1">
        <f t="array" ref="H15">IF($B15="","",IFERROR(_xlfn.AGGREGATE(15,6,ROW($B16:$B$121)/(($B16:$B$121&lt;=$B15)*($B16:$B$121&lt;&gt;"")),1)-1,121))</f>
        <v>15</v>
      </c>
      <c r="I15" s="1077">
        <f>Partidas!G12</f>
        <v>33.6</v>
      </c>
      <c r="J15" s="1077">
        <f t="shared" si="1"/>
        <v>33.6</v>
      </c>
      <c r="L15" s="1044">
        <f t="shared" ref="L15:U24" si="4">IF($B15="","",IF($C15&lt;&gt;"",IFERROR($I15*MAX(0,MIN($G15,L$3)-MAX($F15,L$3-6)+1)/($G15-$F15+1),""),SUMIFS(L$5:L$121,$C$5:$C$121,"?*",$AE$5:$AE$121,"&gt;"&amp;ROW(),$AE$5:$AE$121,"&lt;="&amp;$H15)))</f>
        <v>0</v>
      </c>
      <c r="M15" s="1044">
        <f t="shared" si="4"/>
        <v>0</v>
      </c>
      <c r="N15" s="1044">
        <f t="shared" si="4"/>
        <v>0</v>
      </c>
      <c r="O15" s="1044">
        <f t="shared" si="4"/>
        <v>0</v>
      </c>
      <c r="P15" s="1044">
        <f t="shared" si="4"/>
        <v>0</v>
      </c>
      <c r="Q15" s="1044">
        <f t="shared" si="4"/>
        <v>0</v>
      </c>
      <c r="R15" s="1044">
        <f t="shared" si="4"/>
        <v>0</v>
      </c>
      <c r="S15" s="1044">
        <f t="shared" si="4"/>
        <v>0</v>
      </c>
      <c r="T15" s="1044">
        <f t="shared" si="4"/>
        <v>0</v>
      </c>
      <c r="U15" s="1044">
        <f t="shared" si="4"/>
        <v>0</v>
      </c>
      <c r="V15" s="1044">
        <f t="shared" ref="V15:AC24" si="5">IF($B15="","",IF($C15&lt;&gt;"",IFERROR($I15*MAX(0,MIN($G15,V$3)-MAX($F15,V$3-6)+1)/($G15-$F15+1),""),SUMIFS(V$5:V$121,$C$5:$C$121,"?*",$AE$5:$AE$121,"&gt;"&amp;ROW(),$AE$5:$AE$121,"&lt;="&amp;$H15)))</f>
        <v>33.6</v>
      </c>
      <c r="W15" s="1044">
        <f t="shared" si="5"/>
        <v>0</v>
      </c>
      <c r="X15" s="1044">
        <f t="shared" si="5"/>
        <v>0</v>
      </c>
      <c r="Y15" s="1044">
        <f t="shared" si="5"/>
        <v>0</v>
      </c>
      <c r="Z15" s="1044">
        <f t="shared" si="5"/>
        <v>0</v>
      </c>
      <c r="AA15" s="1044">
        <f t="shared" si="5"/>
        <v>0</v>
      </c>
      <c r="AB15" s="1044">
        <f t="shared" si="5"/>
        <v>0</v>
      </c>
      <c r="AC15" s="1044">
        <f t="shared" si="5"/>
        <v>0</v>
      </c>
      <c r="AE15" s="1042">
        <f>ROW()</f>
        <v>15</v>
      </c>
    </row>
    <row r="16" spans="1:31">
      <c r="A16" s="1026">
        <v>12</v>
      </c>
      <c r="B16" s="1026">
        <v>3</v>
      </c>
      <c r="C16" s="1026" t="str">
        <f>IF(Partidas!B13="","",Partidas!B13)</f>
        <v/>
      </c>
      <c r="D16" s="1027" t="str">
        <f>IF(Partidas!B13="",Partidas!A13,"            "&amp;Partidas!C13)</f>
        <v xml:space="preserve">      DEMOLICIÓN</v>
      </c>
      <c r="E16" s="1070">
        <f>IF(Partidas!D13="","",Partidas!D13)</f>
        <v>3</v>
      </c>
      <c r="F16" s="1051">
        <f>Partidas!E13</f>
        <v>46233</v>
      </c>
      <c r="G16" s="1051">
        <f>Partidas!F13</f>
        <v>46237</v>
      </c>
      <c r="H16" s="1066" cm="1">
        <f t="array" ref="H16">IF($B16="","",IFERROR(_xlfn.AGGREGATE(15,6,ROW($B17:$B$121)/(($B17:$B$121&lt;=$B16)*($B17:$B$121&lt;&gt;"")),1)-1,121))</f>
        <v>17</v>
      </c>
      <c r="I16" s="1076">
        <f>Partidas!G13</f>
        <v>53.760000000000005</v>
      </c>
      <c r="J16" s="1076" t="str">
        <f t="shared" si="1"/>
        <v/>
      </c>
      <c r="K16" s="1026"/>
      <c r="L16" s="1052">
        <f t="shared" si="4"/>
        <v>0</v>
      </c>
      <c r="M16" s="1052">
        <f t="shared" si="4"/>
        <v>0</v>
      </c>
      <c r="N16" s="1052">
        <f t="shared" si="4"/>
        <v>0</v>
      </c>
      <c r="O16" s="1052">
        <f t="shared" si="4"/>
        <v>0</v>
      </c>
      <c r="P16" s="1052">
        <f t="shared" si="4"/>
        <v>10.752000000000001</v>
      </c>
      <c r="Q16" s="1052">
        <f t="shared" si="4"/>
        <v>43.008000000000003</v>
      </c>
      <c r="R16" s="1052">
        <f t="shared" si="4"/>
        <v>0</v>
      </c>
      <c r="S16" s="1052">
        <f t="shared" si="4"/>
        <v>0</v>
      </c>
      <c r="T16" s="1052">
        <f t="shared" si="4"/>
        <v>0</v>
      </c>
      <c r="U16" s="1052">
        <f t="shared" si="4"/>
        <v>0</v>
      </c>
      <c r="V16" s="1052">
        <f t="shared" si="5"/>
        <v>0</v>
      </c>
      <c r="W16" s="1052">
        <f t="shared" si="5"/>
        <v>0</v>
      </c>
      <c r="X16" s="1052">
        <f t="shared" si="5"/>
        <v>0</v>
      </c>
      <c r="Y16" s="1052">
        <f t="shared" si="5"/>
        <v>0</v>
      </c>
      <c r="Z16" s="1052">
        <f t="shared" si="5"/>
        <v>0</v>
      </c>
      <c r="AA16" s="1052">
        <f t="shared" si="5"/>
        <v>0</v>
      </c>
      <c r="AB16" s="1052">
        <f t="shared" si="5"/>
        <v>0</v>
      </c>
      <c r="AC16" s="1052">
        <f t="shared" si="5"/>
        <v>0</v>
      </c>
      <c r="AE16" s="1042">
        <f>ROW()</f>
        <v>16</v>
      </c>
    </row>
    <row r="17" spans="1:31">
      <c r="A17">
        <v>13</v>
      </c>
      <c r="B17">
        <v>5</v>
      </c>
      <c r="C17" t="str">
        <f>IF(Partidas!B14="","",Partidas!B14)</f>
        <v>A1070</v>
      </c>
      <c r="D17" s="700" t="str">
        <f>IF(Partidas!B14="",Partidas!A14,"            "&amp;Partidas!C14)</f>
        <v xml:space="preserve">            Demolición de bases e = 50 cm</v>
      </c>
      <c r="E17" s="1071">
        <f>IF(Partidas!D14="","",Partidas!D14)</f>
        <v>3</v>
      </c>
      <c r="F17" s="1041">
        <f>Partidas!E14</f>
        <v>46233</v>
      </c>
      <c r="G17" s="1041">
        <f>Partidas!F14</f>
        <v>46237</v>
      </c>
      <c r="H17" s="1067" cm="1">
        <f t="array" ref="H17">IF($B17="","",IFERROR(_xlfn.AGGREGATE(15,6,ROW($B18:$B$121)/(($B18:$B$121&lt;=$B17)*($B18:$B$121&lt;&gt;"")),1)-1,121))</f>
        <v>17</v>
      </c>
      <c r="I17" s="1077">
        <f>Partidas!G14</f>
        <v>53.760000000000005</v>
      </c>
      <c r="J17" s="1077">
        <f t="shared" si="1"/>
        <v>17.920000000000002</v>
      </c>
      <c r="L17" s="1044">
        <f t="shared" si="4"/>
        <v>0</v>
      </c>
      <c r="M17" s="1044">
        <f t="shared" si="4"/>
        <v>0</v>
      </c>
      <c r="N17" s="1044">
        <f t="shared" si="4"/>
        <v>0</v>
      </c>
      <c r="O17" s="1044">
        <f t="shared" si="4"/>
        <v>0</v>
      </c>
      <c r="P17" s="1044">
        <f t="shared" si="4"/>
        <v>10.752000000000001</v>
      </c>
      <c r="Q17" s="1044">
        <f t="shared" si="4"/>
        <v>43.008000000000003</v>
      </c>
      <c r="R17" s="1044">
        <f t="shared" si="4"/>
        <v>0</v>
      </c>
      <c r="S17" s="1044">
        <f t="shared" si="4"/>
        <v>0</v>
      </c>
      <c r="T17" s="1044">
        <f t="shared" si="4"/>
        <v>0</v>
      </c>
      <c r="U17" s="1044">
        <f t="shared" si="4"/>
        <v>0</v>
      </c>
      <c r="V17" s="1044">
        <f t="shared" si="5"/>
        <v>0</v>
      </c>
      <c r="W17" s="1044">
        <f t="shared" si="5"/>
        <v>0</v>
      </c>
      <c r="X17" s="1044">
        <f t="shared" si="5"/>
        <v>0</v>
      </c>
      <c r="Y17" s="1044">
        <f t="shared" si="5"/>
        <v>0</v>
      </c>
      <c r="Z17" s="1044">
        <f t="shared" si="5"/>
        <v>0</v>
      </c>
      <c r="AA17" s="1044">
        <f t="shared" si="5"/>
        <v>0</v>
      </c>
      <c r="AB17" s="1044">
        <f t="shared" si="5"/>
        <v>0</v>
      </c>
      <c r="AC17" s="1044">
        <f t="shared" si="5"/>
        <v>0</v>
      </c>
      <c r="AE17" s="1042">
        <f>ROW()</f>
        <v>17</v>
      </c>
    </row>
    <row r="18" spans="1:31">
      <c r="A18" s="1026">
        <v>14</v>
      </c>
      <c r="B18" s="1026">
        <v>3</v>
      </c>
      <c r="C18" s="1026" t="str">
        <f>IF(Partidas!B15="","",Partidas!B15)</f>
        <v/>
      </c>
      <c r="D18" s="1027" t="str">
        <f>IF(Partidas!B15="",Partidas!A15,"            "&amp;Partidas!C15)</f>
        <v xml:space="preserve">      CONCRETO SIMPLE</v>
      </c>
      <c r="E18" s="1070">
        <f>IF(Partidas!D15="","",Partidas!D15)</f>
        <v>1</v>
      </c>
      <c r="F18" s="1051">
        <f>Partidas!E15</f>
        <v>46239</v>
      </c>
      <c r="G18" s="1051">
        <f>Partidas!F15</f>
        <v>46239</v>
      </c>
      <c r="H18" s="1066" cm="1">
        <f t="array" ref="H18">IF($B18="","",IFERROR(_xlfn.AGGREGATE(15,6,ROW($B19:$B$121)/(($B19:$B$121&lt;=$B18)*($B19:$B$121&lt;&gt;"")),1)-1,121))</f>
        <v>19</v>
      </c>
      <c r="I18" s="1076">
        <f>Partidas!G15</f>
        <v>0.35095999999999994</v>
      </c>
      <c r="J18" s="1076" t="str">
        <f t="shared" si="1"/>
        <v/>
      </c>
      <c r="K18" s="1026"/>
      <c r="L18" s="1052">
        <f t="shared" si="4"/>
        <v>0</v>
      </c>
      <c r="M18" s="1052">
        <f t="shared" si="4"/>
        <v>0</v>
      </c>
      <c r="N18" s="1052">
        <f t="shared" si="4"/>
        <v>0</v>
      </c>
      <c r="O18" s="1052">
        <f t="shared" si="4"/>
        <v>0</v>
      </c>
      <c r="P18" s="1052">
        <f t="shared" si="4"/>
        <v>0</v>
      </c>
      <c r="Q18" s="1052">
        <f t="shared" si="4"/>
        <v>0.35095999999999994</v>
      </c>
      <c r="R18" s="1052">
        <f t="shared" si="4"/>
        <v>0</v>
      </c>
      <c r="S18" s="1052">
        <f t="shared" si="4"/>
        <v>0</v>
      </c>
      <c r="T18" s="1052">
        <f t="shared" si="4"/>
        <v>0</v>
      </c>
      <c r="U18" s="1052">
        <f t="shared" si="4"/>
        <v>0</v>
      </c>
      <c r="V18" s="1052">
        <f t="shared" si="5"/>
        <v>0</v>
      </c>
      <c r="W18" s="1052">
        <f t="shared" si="5"/>
        <v>0</v>
      </c>
      <c r="X18" s="1052">
        <f t="shared" si="5"/>
        <v>0</v>
      </c>
      <c r="Y18" s="1052">
        <f t="shared" si="5"/>
        <v>0</v>
      </c>
      <c r="Z18" s="1052">
        <f t="shared" si="5"/>
        <v>0</v>
      </c>
      <c r="AA18" s="1052">
        <f t="shared" si="5"/>
        <v>0</v>
      </c>
      <c r="AB18" s="1052">
        <f t="shared" si="5"/>
        <v>0</v>
      </c>
      <c r="AC18" s="1052">
        <f t="shared" si="5"/>
        <v>0</v>
      </c>
      <c r="AE18" s="1042">
        <f>ROW()</f>
        <v>18</v>
      </c>
    </row>
    <row r="19" spans="1:31">
      <c r="A19">
        <v>15</v>
      </c>
      <c r="B19">
        <v>5</v>
      </c>
      <c r="C19" t="str">
        <f>IF(Partidas!B16="","",Partidas!B16)</f>
        <v>A1080</v>
      </c>
      <c r="D19" s="700" t="str">
        <f>IF(Partidas!B16="",Partidas!A16,"            "&amp;Partidas!C16)</f>
        <v xml:space="preserve">            Concreto simple f'c=100 kg/cm2</v>
      </c>
      <c r="E19" s="1071">
        <f>IF(Partidas!D16="","",Partidas!D16)</f>
        <v>1</v>
      </c>
      <c r="F19" s="1041">
        <f>Partidas!E16</f>
        <v>46239</v>
      </c>
      <c r="G19" s="1041">
        <f>Partidas!F16</f>
        <v>46239</v>
      </c>
      <c r="H19" s="1067" cm="1">
        <f t="array" ref="H19">IF($B19="","",IFERROR(_xlfn.AGGREGATE(15,6,ROW($B20:$B$121)/(($B20:$B$121&lt;=$B19)*($B20:$B$121&lt;&gt;"")),1)-1,121))</f>
        <v>19</v>
      </c>
      <c r="I19" s="1077">
        <f>Partidas!G16</f>
        <v>0.35095999999999994</v>
      </c>
      <c r="J19" s="1077">
        <f t="shared" si="1"/>
        <v>0.35095999999999994</v>
      </c>
      <c r="L19" s="1044">
        <f t="shared" si="4"/>
        <v>0</v>
      </c>
      <c r="M19" s="1044">
        <f t="shared" si="4"/>
        <v>0</v>
      </c>
      <c r="N19" s="1044">
        <f t="shared" si="4"/>
        <v>0</v>
      </c>
      <c r="O19" s="1044">
        <f t="shared" si="4"/>
        <v>0</v>
      </c>
      <c r="P19" s="1044">
        <f t="shared" si="4"/>
        <v>0</v>
      </c>
      <c r="Q19" s="1044">
        <f t="shared" si="4"/>
        <v>0.35095999999999994</v>
      </c>
      <c r="R19" s="1044">
        <f t="shared" si="4"/>
        <v>0</v>
      </c>
      <c r="S19" s="1044">
        <f t="shared" si="4"/>
        <v>0</v>
      </c>
      <c r="T19" s="1044">
        <f t="shared" si="4"/>
        <v>0</v>
      </c>
      <c r="U19" s="1044">
        <f t="shared" si="4"/>
        <v>0</v>
      </c>
      <c r="V19" s="1044">
        <f t="shared" si="5"/>
        <v>0</v>
      </c>
      <c r="W19" s="1044">
        <f t="shared" si="5"/>
        <v>0</v>
      </c>
      <c r="X19" s="1044">
        <f t="shared" si="5"/>
        <v>0</v>
      </c>
      <c r="Y19" s="1044">
        <f t="shared" si="5"/>
        <v>0</v>
      </c>
      <c r="Z19" s="1044">
        <f t="shared" si="5"/>
        <v>0</v>
      </c>
      <c r="AA19" s="1044">
        <f t="shared" si="5"/>
        <v>0</v>
      </c>
      <c r="AB19" s="1044">
        <f t="shared" si="5"/>
        <v>0</v>
      </c>
      <c r="AC19" s="1044">
        <f t="shared" si="5"/>
        <v>0</v>
      </c>
      <c r="AE19" s="1042">
        <f>ROW()</f>
        <v>19</v>
      </c>
    </row>
    <row r="20" spans="1:31">
      <c r="A20" s="1026">
        <v>16</v>
      </c>
      <c r="B20" s="1026">
        <v>3</v>
      </c>
      <c r="C20" s="1026" t="str">
        <f>IF(Partidas!B17="","",Partidas!B17)</f>
        <v/>
      </c>
      <c r="D20" s="1027" t="str">
        <f>IF(Partidas!B17="",Partidas!A17,"            "&amp;Partidas!C17)</f>
        <v xml:space="preserve">      CONCRETO ARMADO</v>
      </c>
      <c r="E20" s="1070">
        <f>IF(Partidas!D17="","",Partidas!D17)</f>
        <v>3</v>
      </c>
      <c r="F20" s="1051">
        <f>Partidas!E17</f>
        <v>46241</v>
      </c>
      <c r="G20" s="1051">
        <f>Partidas!F17</f>
        <v>46245</v>
      </c>
      <c r="H20" s="1066" cm="1">
        <f t="array" ref="H20">IF($B20="","",IFERROR(_xlfn.AGGREGATE(15,6,ROW($B21:$B$121)/(($B21:$B$121&lt;=$B20)*($B21:$B$121&lt;&gt;"")),1)-1,121))</f>
        <v>23</v>
      </c>
      <c r="I20" s="1076">
        <f>Partidas!G17</f>
        <v>16.762236444444447</v>
      </c>
      <c r="J20" s="1076" t="str">
        <f t="shared" si="1"/>
        <v/>
      </c>
      <c r="K20" s="1026"/>
      <c r="L20" s="1052">
        <f t="shared" si="4"/>
        <v>0</v>
      </c>
      <c r="M20" s="1052">
        <f t="shared" si="4"/>
        <v>0</v>
      </c>
      <c r="N20" s="1052">
        <f t="shared" si="4"/>
        <v>0</v>
      </c>
      <c r="O20" s="1052">
        <f t="shared" si="4"/>
        <v>0</v>
      </c>
      <c r="P20" s="1052">
        <f t="shared" si="4"/>
        <v>0</v>
      </c>
      <c r="Q20" s="1052">
        <f t="shared" si="4"/>
        <v>0</v>
      </c>
      <c r="R20" s="1052">
        <f t="shared" si="4"/>
        <v>16.762236444444447</v>
      </c>
      <c r="S20" s="1052">
        <f t="shared" si="4"/>
        <v>0</v>
      </c>
      <c r="T20" s="1052">
        <f t="shared" si="4"/>
        <v>0</v>
      </c>
      <c r="U20" s="1052">
        <f t="shared" si="4"/>
        <v>0</v>
      </c>
      <c r="V20" s="1052">
        <f t="shared" si="5"/>
        <v>0</v>
      </c>
      <c r="W20" s="1052">
        <f t="shared" si="5"/>
        <v>0</v>
      </c>
      <c r="X20" s="1052">
        <f t="shared" si="5"/>
        <v>0</v>
      </c>
      <c r="Y20" s="1052">
        <f t="shared" si="5"/>
        <v>0</v>
      </c>
      <c r="Z20" s="1052">
        <f t="shared" si="5"/>
        <v>0</v>
      </c>
      <c r="AA20" s="1052">
        <f t="shared" si="5"/>
        <v>0</v>
      </c>
      <c r="AB20" s="1052">
        <f t="shared" si="5"/>
        <v>0</v>
      </c>
      <c r="AC20" s="1052">
        <f t="shared" si="5"/>
        <v>0</v>
      </c>
      <c r="AE20" s="1042">
        <f>ROW()</f>
        <v>20</v>
      </c>
    </row>
    <row r="21" spans="1:31">
      <c r="A21">
        <v>17</v>
      </c>
      <c r="B21">
        <v>5</v>
      </c>
      <c r="C21" t="str">
        <f>IF(Partidas!B18="","",Partidas!B18)</f>
        <v>A1090</v>
      </c>
      <c r="D21" s="700" t="str">
        <f>IF(Partidas!B18="",Partidas!A18,"            "&amp;Partidas!C18)</f>
        <v xml:space="preserve">            Concreto f'c=25MPa, Cemento tipo HS</v>
      </c>
      <c r="E21" s="1071">
        <f>IF(Partidas!D18="","",Partidas!D18)</f>
        <v>1</v>
      </c>
      <c r="F21" s="1041">
        <f>Partidas!E18</f>
        <v>46245</v>
      </c>
      <c r="G21" s="1041">
        <f>Partidas!F18</f>
        <v>46245</v>
      </c>
      <c r="H21" s="1067" cm="1">
        <f t="array" ref="H21">IF($B21="","",IFERROR(_xlfn.AGGREGATE(15,6,ROW($B22:$B$121)/(($B22:$B$121&lt;=$B21)*($B22:$B$121&lt;&gt;"")),1)-1,121))</f>
        <v>21</v>
      </c>
      <c r="I21" s="1077">
        <f>Partidas!G18</f>
        <v>3.9228800000000001</v>
      </c>
      <c r="J21" s="1077">
        <f t="shared" si="1"/>
        <v>3.9228800000000001</v>
      </c>
      <c r="L21" s="1044">
        <f t="shared" si="4"/>
        <v>0</v>
      </c>
      <c r="M21" s="1044">
        <f t="shared" si="4"/>
        <v>0</v>
      </c>
      <c r="N21" s="1044">
        <f t="shared" si="4"/>
        <v>0</v>
      </c>
      <c r="O21" s="1044">
        <f t="shared" si="4"/>
        <v>0</v>
      </c>
      <c r="P21" s="1044">
        <f t="shared" si="4"/>
        <v>0</v>
      </c>
      <c r="Q21" s="1044">
        <f t="shared" si="4"/>
        <v>0</v>
      </c>
      <c r="R21" s="1044">
        <f t="shared" si="4"/>
        <v>3.9228800000000001</v>
      </c>
      <c r="S21" s="1044">
        <f t="shared" si="4"/>
        <v>0</v>
      </c>
      <c r="T21" s="1044">
        <f t="shared" si="4"/>
        <v>0</v>
      </c>
      <c r="U21" s="1044">
        <f t="shared" si="4"/>
        <v>0</v>
      </c>
      <c r="V21" s="1044">
        <f t="shared" si="5"/>
        <v>0</v>
      </c>
      <c r="W21" s="1044">
        <f t="shared" si="5"/>
        <v>0</v>
      </c>
      <c r="X21" s="1044">
        <f t="shared" si="5"/>
        <v>0</v>
      </c>
      <c r="Y21" s="1044">
        <f t="shared" si="5"/>
        <v>0</v>
      </c>
      <c r="Z21" s="1044">
        <f t="shared" si="5"/>
        <v>0</v>
      </c>
      <c r="AA21" s="1044">
        <f t="shared" si="5"/>
        <v>0</v>
      </c>
      <c r="AB21" s="1044">
        <f t="shared" si="5"/>
        <v>0</v>
      </c>
      <c r="AC21" s="1044">
        <f t="shared" si="5"/>
        <v>0</v>
      </c>
      <c r="AE21" s="1042">
        <f>ROW()</f>
        <v>21</v>
      </c>
    </row>
    <row r="22" spans="1:31">
      <c r="A22">
        <v>18</v>
      </c>
      <c r="B22">
        <v>5</v>
      </c>
      <c r="C22" t="str">
        <f>IF(Partidas!B19="","",Partidas!B19)</f>
        <v>A1100</v>
      </c>
      <c r="D22" s="700" t="str">
        <f>IF(Partidas!B19="",Partidas!A19,"            "&amp;Partidas!C19)</f>
        <v xml:space="preserve">            Encofrado y desencofrado</v>
      </c>
      <c r="E22" s="1071">
        <f>IF(Partidas!D19="","",Partidas!D19)</f>
        <v>1</v>
      </c>
      <c r="F22" s="1041">
        <f>Partidas!E19</f>
        <v>46244</v>
      </c>
      <c r="G22" s="1041">
        <f>Partidas!F19</f>
        <v>46244</v>
      </c>
      <c r="H22" s="1067" cm="1">
        <f t="array" ref="H22">IF($B22="","",IFERROR(_xlfn.AGGREGATE(15,6,ROW($B23:$B$121)/(($B23:$B$121&lt;=$B22)*($B23:$B$121&lt;&gt;"")),1)-1,121))</f>
        <v>22</v>
      </c>
      <c r="I22" s="1077">
        <f>Partidas!G19</f>
        <v>6.8444444444444432</v>
      </c>
      <c r="J22" s="1077">
        <f t="shared" si="1"/>
        <v>6.8444444444444432</v>
      </c>
      <c r="L22" s="1044">
        <f t="shared" si="4"/>
        <v>0</v>
      </c>
      <c r="M22" s="1044">
        <f t="shared" si="4"/>
        <v>0</v>
      </c>
      <c r="N22" s="1044">
        <f t="shared" si="4"/>
        <v>0</v>
      </c>
      <c r="O22" s="1044">
        <f t="shared" si="4"/>
        <v>0</v>
      </c>
      <c r="P22" s="1044">
        <f t="shared" si="4"/>
        <v>0</v>
      </c>
      <c r="Q22" s="1044">
        <f t="shared" si="4"/>
        <v>0</v>
      </c>
      <c r="R22" s="1044">
        <f t="shared" si="4"/>
        <v>6.8444444444444432</v>
      </c>
      <c r="S22" s="1044">
        <f t="shared" si="4"/>
        <v>0</v>
      </c>
      <c r="T22" s="1044">
        <f t="shared" si="4"/>
        <v>0</v>
      </c>
      <c r="U22" s="1044">
        <f t="shared" si="4"/>
        <v>0</v>
      </c>
      <c r="V22" s="1044">
        <f t="shared" si="5"/>
        <v>0</v>
      </c>
      <c r="W22" s="1044">
        <f t="shared" si="5"/>
        <v>0</v>
      </c>
      <c r="X22" s="1044">
        <f t="shared" si="5"/>
        <v>0</v>
      </c>
      <c r="Y22" s="1044">
        <f t="shared" si="5"/>
        <v>0</v>
      </c>
      <c r="Z22" s="1044">
        <f t="shared" si="5"/>
        <v>0</v>
      </c>
      <c r="AA22" s="1044">
        <f t="shared" si="5"/>
        <v>0</v>
      </c>
      <c r="AB22" s="1044">
        <f t="shared" si="5"/>
        <v>0</v>
      </c>
      <c r="AC22" s="1044">
        <f t="shared" si="5"/>
        <v>0</v>
      </c>
      <c r="AE22" s="1042">
        <f>ROW()</f>
        <v>22</v>
      </c>
    </row>
    <row r="23" spans="1:31">
      <c r="A23">
        <v>19</v>
      </c>
      <c r="B23">
        <v>5</v>
      </c>
      <c r="C23" t="str">
        <f>IF(Partidas!B20="","",Partidas!B20)</f>
        <v>A1110</v>
      </c>
      <c r="D23" s="700" t="str">
        <f>IF(Partidas!B20="",Partidas!A20,"            "&amp;Partidas!C20)</f>
        <v xml:space="preserve">            Acero de Refuerzo (ASTM A-615 G 60, fy = 420 MPa)</v>
      </c>
      <c r="E23" s="1071">
        <f>IF(Partidas!D20="","",Partidas!D20)</f>
        <v>1</v>
      </c>
      <c r="F23" s="1041">
        <f>Partidas!E20</f>
        <v>46241</v>
      </c>
      <c r="G23" s="1041">
        <f>Partidas!F20</f>
        <v>46241</v>
      </c>
      <c r="H23" s="1067" cm="1">
        <f t="array" ref="H23">IF($B23="","",IFERROR(_xlfn.AGGREGATE(15,6,ROW($B24:$B$121)/(($B24:$B$121&lt;=$B23)*($B24:$B$121&lt;&gt;"")),1)-1,121))</f>
        <v>23</v>
      </c>
      <c r="I23" s="1077">
        <f>Partidas!G20</f>
        <v>5.9949120000000011</v>
      </c>
      <c r="J23" s="1077">
        <f t="shared" si="1"/>
        <v>5.9949120000000011</v>
      </c>
      <c r="L23" s="1044">
        <f t="shared" si="4"/>
        <v>0</v>
      </c>
      <c r="M23" s="1044">
        <f t="shared" si="4"/>
        <v>0</v>
      </c>
      <c r="N23" s="1044">
        <f t="shared" si="4"/>
        <v>0</v>
      </c>
      <c r="O23" s="1044">
        <f t="shared" si="4"/>
        <v>0</v>
      </c>
      <c r="P23" s="1044">
        <f t="shared" si="4"/>
        <v>0</v>
      </c>
      <c r="Q23" s="1044">
        <f t="shared" si="4"/>
        <v>0</v>
      </c>
      <c r="R23" s="1044">
        <f t="shared" si="4"/>
        <v>5.9949120000000011</v>
      </c>
      <c r="S23" s="1044">
        <f t="shared" si="4"/>
        <v>0</v>
      </c>
      <c r="T23" s="1044">
        <f t="shared" si="4"/>
        <v>0</v>
      </c>
      <c r="U23" s="1044">
        <f t="shared" si="4"/>
        <v>0</v>
      </c>
      <c r="V23" s="1044">
        <f t="shared" si="5"/>
        <v>0</v>
      </c>
      <c r="W23" s="1044">
        <f t="shared" si="5"/>
        <v>0</v>
      </c>
      <c r="X23" s="1044">
        <f t="shared" si="5"/>
        <v>0</v>
      </c>
      <c r="Y23" s="1044">
        <f t="shared" si="5"/>
        <v>0</v>
      </c>
      <c r="Z23" s="1044">
        <f t="shared" si="5"/>
        <v>0</v>
      </c>
      <c r="AA23" s="1044">
        <f t="shared" si="5"/>
        <v>0</v>
      </c>
      <c r="AB23" s="1044">
        <f t="shared" si="5"/>
        <v>0</v>
      </c>
      <c r="AC23" s="1044">
        <f t="shared" si="5"/>
        <v>0</v>
      </c>
      <c r="AE23" s="1042">
        <f>ROW()</f>
        <v>23</v>
      </c>
    </row>
    <row r="24" spans="1:31">
      <c r="A24" s="1026">
        <v>20</v>
      </c>
      <c r="B24" s="1026">
        <v>3</v>
      </c>
      <c r="C24" s="1026" t="str">
        <f>IF(Partidas!B21="","",Partidas!B21)</f>
        <v/>
      </c>
      <c r="D24" s="1027" t="str">
        <f>IF(Partidas!B21="",Partidas!A21,"            "&amp;Partidas!C21)</f>
        <v xml:space="preserve">      OTROS</v>
      </c>
      <c r="E24" s="1070">
        <f>IF(Partidas!D21="","",Partidas!D21)</f>
        <v>34</v>
      </c>
      <c r="F24" s="1051">
        <f>Partidas!E21</f>
        <v>46238</v>
      </c>
      <c r="G24" s="1051">
        <f>Partidas!F21</f>
        <v>46286</v>
      </c>
      <c r="H24" s="1066" cm="1">
        <f t="array" ref="H24">IF($B24="","",IFERROR(_xlfn.AGGREGATE(15,6,ROW($B25:$B$121)/(($B25:$B$121&lt;=$B24)*($B25:$B$121&lt;&gt;"")),1)-1,121))</f>
        <v>34</v>
      </c>
      <c r="I24" s="1076">
        <f>Partidas!G21</f>
        <v>463.73898200000008</v>
      </c>
      <c r="J24" s="1076" t="str">
        <f t="shared" si="1"/>
        <v/>
      </c>
      <c r="K24" s="1026"/>
      <c r="L24" s="1052">
        <f t="shared" si="4"/>
        <v>0</v>
      </c>
      <c r="M24" s="1052">
        <f t="shared" si="4"/>
        <v>0</v>
      </c>
      <c r="N24" s="1052">
        <f t="shared" si="4"/>
        <v>0</v>
      </c>
      <c r="O24" s="1052">
        <f t="shared" si="4"/>
        <v>0</v>
      </c>
      <c r="P24" s="1052">
        <f t="shared" si="4"/>
        <v>0</v>
      </c>
      <c r="Q24" s="1052">
        <f t="shared" si="4"/>
        <v>0.68880000000000008</v>
      </c>
      <c r="R24" s="1052">
        <f t="shared" si="4"/>
        <v>22.773333333333333</v>
      </c>
      <c r="S24" s="1052">
        <f t="shared" si="4"/>
        <v>88.853333333333325</v>
      </c>
      <c r="T24" s="1052">
        <f t="shared" si="4"/>
        <v>64.661333333333332</v>
      </c>
      <c r="U24" s="1052">
        <f t="shared" si="4"/>
        <v>81.546527999999995</v>
      </c>
      <c r="V24" s="1052">
        <f t="shared" si="5"/>
        <v>80.570434000000006</v>
      </c>
      <c r="W24" s="1052">
        <f t="shared" si="5"/>
        <v>102.08206750000001</v>
      </c>
      <c r="X24" s="1052">
        <f t="shared" si="5"/>
        <v>22.563152500000001</v>
      </c>
      <c r="Y24" s="1052">
        <f t="shared" si="5"/>
        <v>0</v>
      </c>
      <c r="Z24" s="1052">
        <f t="shared" si="5"/>
        <v>0</v>
      </c>
      <c r="AA24" s="1052">
        <f t="shared" si="5"/>
        <v>0</v>
      </c>
      <c r="AB24" s="1052">
        <f t="shared" si="5"/>
        <v>0</v>
      </c>
      <c r="AC24" s="1052">
        <f t="shared" si="5"/>
        <v>0</v>
      </c>
      <c r="AE24" s="1042">
        <f>ROW()</f>
        <v>24</v>
      </c>
    </row>
    <row r="25" spans="1:31" ht="25.5">
      <c r="A25">
        <v>21</v>
      </c>
      <c r="B25">
        <v>5</v>
      </c>
      <c r="C25" t="str">
        <f>IF(Partidas!B22="","",Partidas!B22)</f>
        <v>A1120</v>
      </c>
      <c r="D25" s="700" t="str">
        <f>IF(Partidas!B22="",Partidas!A22,"            "&amp;Partidas!C22)</f>
        <v xml:space="preserve">            Varilla roscada Ø1" L=30cm tipo HAS con contratuerca y arandela; anclaje químico HIT-HY 200 o equivalente</v>
      </c>
      <c r="E25" s="1071">
        <f>IF(Partidas!D22="","",Partidas!D22)</f>
        <v>1</v>
      </c>
      <c r="F25" s="1041">
        <f>Partidas!E22</f>
        <v>46246</v>
      </c>
      <c r="G25" s="1041">
        <f>Partidas!F22</f>
        <v>46246</v>
      </c>
      <c r="H25" s="1067" cm="1">
        <f t="array" ref="H25">IF($B25="","",IFERROR(_xlfn.AGGREGATE(15,6,ROW($B26:$B$121)/(($B26:$B$121&lt;=$B25)*($B26:$B$121&lt;&gt;"")),1)-1,121))</f>
        <v>25</v>
      </c>
      <c r="I25" s="1077">
        <f>Partidas!G22</f>
        <v>10.080000000000002</v>
      </c>
      <c r="J25" s="1077">
        <f t="shared" si="1"/>
        <v>10.080000000000002</v>
      </c>
      <c r="L25" s="1044">
        <f t="shared" ref="L25:U34" si="6">IF($B25="","",IF($C25&lt;&gt;"",IFERROR($I25*MAX(0,MIN($G25,L$3)-MAX($F25,L$3-6)+1)/($G25-$F25+1),""),SUMIFS(L$5:L$121,$C$5:$C$121,"?*",$AE$5:$AE$121,"&gt;"&amp;ROW(),$AE$5:$AE$121,"&lt;="&amp;$H25)))</f>
        <v>0</v>
      </c>
      <c r="M25" s="1044">
        <f t="shared" si="6"/>
        <v>0</v>
      </c>
      <c r="N25" s="1044">
        <f t="shared" si="6"/>
        <v>0</v>
      </c>
      <c r="O25" s="1044">
        <f t="shared" si="6"/>
        <v>0</v>
      </c>
      <c r="P25" s="1044">
        <f t="shared" si="6"/>
        <v>0</v>
      </c>
      <c r="Q25" s="1044">
        <f t="shared" si="6"/>
        <v>0</v>
      </c>
      <c r="R25" s="1044">
        <f t="shared" si="6"/>
        <v>10.080000000000002</v>
      </c>
      <c r="S25" s="1044">
        <f t="shared" si="6"/>
        <v>0</v>
      </c>
      <c r="T25" s="1044">
        <f t="shared" si="6"/>
        <v>0</v>
      </c>
      <c r="U25" s="1044">
        <f t="shared" si="6"/>
        <v>0</v>
      </c>
      <c r="V25" s="1044">
        <f t="shared" ref="V25:AC34" si="7">IF($B25="","",IF($C25&lt;&gt;"",IFERROR($I25*MAX(0,MIN($G25,V$3)-MAX($F25,V$3-6)+1)/($G25-$F25+1),""),SUMIFS(V$5:V$121,$C$5:$C$121,"?*",$AE$5:$AE$121,"&gt;"&amp;ROW(),$AE$5:$AE$121,"&lt;="&amp;$H25)))</f>
        <v>0</v>
      </c>
      <c r="W25" s="1044">
        <f t="shared" si="7"/>
        <v>0</v>
      </c>
      <c r="X25" s="1044">
        <f t="shared" si="7"/>
        <v>0</v>
      </c>
      <c r="Y25" s="1044">
        <f t="shared" si="7"/>
        <v>0</v>
      </c>
      <c r="Z25" s="1044">
        <f t="shared" si="7"/>
        <v>0</v>
      </c>
      <c r="AA25" s="1044">
        <f t="shared" si="7"/>
        <v>0</v>
      </c>
      <c r="AB25" s="1044">
        <f t="shared" si="7"/>
        <v>0</v>
      </c>
      <c r="AC25" s="1044">
        <f t="shared" si="7"/>
        <v>0</v>
      </c>
      <c r="AE25" s="1042">
        <f>ROW()</f>
        <v>25</v>
      </c>
    </row>
    <row r="26" spans="1:31">
      <c r="A26">
        <v>22</v>
      </c>
      <c r="B26">
        <v>5</v>
      </c>
      <c r="C26" t="str">
        <f>IF(Partidas!B23="","",Partidas!B23)</f>
        <v>A1130</v>
      </c>
      <c r="D26" s="700" t="str">
        <f>IF(Partidas!B23="",Partidas!A23,"            "&amp;Partidas!C23)</f>
        <v xml:space="preserve">            Juntas de expansión de acuerdo al plano estándar CRD-DWG-11760-1-33-4002</v>
      </c>
      <c r="E26" s="1071">
        <f>IF(Partidas!D23="","",Partidas!D23)</f>
        <v>1</v>
      </c>
      <c r="F26" s="1041">
        <f>Partidas!E23</f>
        <v>46286</v>
      </c>
      <c r="G26" s="1041">
        <f>Partidas!F23</f>
        <v>46286</v>
      </c>
      <c r="H26" s="1067" cm="1">
        <f t="array" ref="H26">IF($B26="","",IFERROR(_xlfn.AGGREGATE(15,6,ROW($B27:$B$121)/(($B27:$B$121&lt;=$B26)*($B27:$B$121&lt;&gt;"")),1)-1,121))</f>
        <v>26</v>
      </c>
      <c r="I26" s="1077">
        <f>Partidas!G23</f>
        <v>7.98</v>
      </c>
      <c r="J26" s="1077">
        <f t="shared" si="1"/>
        <v>7.98</v>
      </c>
      <c r="L26" s="1044">
        <f t="shared" si="6"/>
        <v>0</v>
      </c>
      <c r="M26" s="1044">
        <f t="shared" si="6"/>
        <v>0</v>
      </c>
      <c r="N26" s="1044">
        <f t="shared" si="6"/>
        <v>0</v>
      </c>
      <c r="O26" s="1044">
        <f t="shared" si="6"/>
        <v>0</v>
      </c>
      <c r="P26" s="1044">
        <f t="shared" si="6"/>
        <v>0</v>
      </c>
      <c r="Q26" s="1044">
        <f t="shared" si="6"/>
        <v>0</v>
      </c>
      <c r="R26" s="1044">
        <f t="shared" si="6"/>
        <v>0</v>
      </c>
      <c r="S26" s="1044">
        <f t="shared" si="6"/>
        <v>0</v>
      </c>
      <c r="T26" s="1044">
        <f t="shared" si="6"/>
        <v>0</v>
      </c>
      <c r="U26" s="1044">
        <f t="shared" si="6"/>
        <v>0</v>
      </c>
      <c r="V26" s="1044">
        <f t="shared" si="7"/>
        <v>0</v>
      </c>
      <c r="W26" s="1044">
        <f t="shared" si="7"/>
        <v>0</v>
      </c>
      <c r="X26" s="1044">
        <f t="shared" si="7"/>
        <v>7.98</v>
      </c>
      <c r="Y26" s="1044">
        <f t="shared" si="7"/>
        <v>0</v>
      </c>
      <c r="Z26" s="1044">
        <f t="shared" si="7"/>
        <v>0</v>
      </c>
      <c r="AA26" s="1044">
        <f t="shared" si="7"/>
        <v>0</v>
      </c>
      <c r="AB26" s="1044">
        <f t="shared" si="7"/>
        <v>0</v>
      </c>
      <c r="AC26" s="1044">
        <f t="shared" si="7"/>
        <v>0</v>
      </c>
      <c r="AE26" s="1042">
        <f>ROW()</f>
        <v>26</v>
      </c>
    </row>
    <row r="27" spans="1:31">
      <c r="A27">
        <v>23</v>
      </c>
      <c r="B27">
        <v>5</v>
      </c>
      <c r="C27" t="str">
        <f>IF(Partidas!B24="","",Partidas!B24)</f>
        <v>A1140</v>
      </c>
      <c r="D27" s="700" t="str">
        <f>IF(Partidas!B24="",Partidas!A24,"            "&amp;Partidas!C24)</f>
        <v xml:space="preserve">            Soporte metálico ASTM A36 para tuberías y tableros eléctricos</v>
      </c>
      <c r="E27" s="1071">
        <f>IF(Partidas!D24="","",Partidas!D24)</f>
        <v>3</v>
      </c>
      <c r="F27" s="1041">
        <f>Partidas!E24</f>
        <v>46266</v>
      </c>
      <c r="G27" s="1041">
        <f>Partidas!F24</f>
        <v>46268</v>
      </c>
      <c r="H27" s="1067" cm="1">
        <f t="array" ref="H27">IF($B27="","",IFERROR(_xlfn.AGGREGATE(15,6,ROW($B28:$B$121)/(($B28:$B$121&lt;=$B27)*($B28:$B$121&lt;&gt;"")),1)-1,121))</f>
        <v>27</v>
      </c>
      <c r="I27" s="1077">
        <f>Partidas!G24</f>
        <v>43.914528000000004</v>
      </c>
      <c r="J27" s="1077">
        <f t="shared" si="1"/>
        <v>14.638176000000001</v>
      </c>
      <c r="L27" s="1044">
        <f t="shared" si="6"/>
        <v>0</v>
      </c>
      <c r="M27" s="1044">
        <f t="shared" si="6"/>
        <v>0</v>
      </c>
      <c r="N27" s="1044">
        <f t="shared" si="6"/>
        <v>0</v>
      </c>
      <c r="O27" s="1044">
        <f t="shared" si="6"/>
        <v>0</v>
      </c>
      <c r="P27" s="1044">
        <f t="shared" si="6"/>
        <v>0</v>
      </c>
      <c r="Q27" s="1044">
        <f t="shared" si="6"/>
        <v>0</v>
      </c>
      <c r="R27" s="1044">
        <f t="shared" si="6"/>
        <v>0</v>
      </c>
      <c r="S27" s="1044">
        <f t="shared" si="6"/>
        <v>0</v>
      </c>
      <c r="T27" s="1044">
        <f t="shared" si="6"/>
        <v>0</v>
      </c>
      <c r="U27" s="1044">
        <f t="shared" si="6"/>
        <v>43.914527999999997</v>
      </c>
      <c r="V27" s="1044">
        <f t="shared" si="7"/>
        <v>0</v>
      </c>
      <c r="W27" s="1044">
        <f t="shared" si="7"/>
        <v>0</v>
      </c>
      <c r="X27" s="1044">
        <f t="shared" si="7"/>
        <v>0</v>
      </c>
      <c r="Y27" s="1044">
        <f t="shared" si="7"/>
        <v>0</v>
      </c>
      <c r="Z27" s="1044">
        <f t="shared" si="7"/>
        <v>0</v>
      </c>
      <c r="AA27" s="1044">
        <f t="shared" si="7"/>
        <v>0</v>
      </c>
      <c r="AB27" s="1044">
        <f t="shared" si="7"/>
        <v>0</v>
      </c>
      <c r="AC27" s="1044">
        <f t="shared" si="7"/>
        <v>0</v>
      </c>
      <c r="AE27" s="1042">
        <f>ROW()</f>
        <v>27</v>
      </c>
    </row>
    <row r="28" spans="1:31">
      <c r="A28">
        <v>24</v>
      </c>
      <c r="B28">
        <v>5</v>
      </c>
      <c r="C28" t="str">
        <f>IF(Partidas!B25="","",Partidas!B25)</f>
        <v>A1150</v>
      </c>
      <c r="D28" s="700" t="str">
        <f>IF(Partidas!B25="",Partidas!A25,"            "&amp;Partidas!C25)</f>
        <v xml:space="preserve">            Placa base para soportería de tuberías</v>
      </c>
      <c r="E28" s="1071">
        <f>IF(Partidas!D25="","",Partidas!D25)</f>
        <v>1</v>
      </c>
      <c r="F28" s="1041">
        <f>Partidas!E25</f>
        <v>46269</v>
      </c>
      <c r="G28" s="1041">
        <f>Partidas!F25</f>
        <v>46269</v>
      </c>
      <c r="H28" s="1067" cm="1">
        <f t="array" ref="H28">IF($B28="","",IFERROR(_xlfn.AGGREGATE(15,6,ROW($B29:$B$121)/(($B29:$B$121&lt;=$B28)*($B29:$B$121&lt;&gt;"")),1)-1,121))</f>
        <v>28</v>
      </c>
      <c r="I28" s="1077">
        <f>Partidas!G25</f>
        <v>22.237824000000003</v>
      </c>
      <c r="J28" s="1077">
        <f t="shared" si="1"/>
        <v>22.237824000000003</v>
      </c>
      <c r="L28" s="1044">
        <f t="shared" si="6"/>
        <v>0</v>
      </c>
      <c r="M28" s="1044">
        <f t="shared" si="6"/>
        <v>0</v>
      </c>
      <c r="N28" s="1044">
        <f t="shared" si="6"/>
        <v>0</v>
      </c>
      <c r="O28" s="1044">
        <f t="shared" si="6"/>
        <v>0</v>
      </c>
      <c r="P28" s="1044">
        <f t="shared" si="6"/>
        <v>0</v>
      </c>
      <c r="Q28" s="1044">
        <f t="shared" si="6"/>
        <v>0</v>
      </c>
      <c r="R28" s="1044">
        <f t="shared" si="6"/>
        <v>0</v>
      </c>
      <c r="S28" s="1044">
        <f t="shared" si="6"/>
        <v>0</v>
      </c>
      <c r="T28" s="1044">
        <f t="shared" si="6"/>
        <v>0</v>
      </c>
      <c r="U28" s="1044">
        <f t="shared" si="6"/>
        <v>0</v>
      </c>
      <c r="V28" s="1044">
        <f t="shared" si="7"/>
        <v>22.237824000000003</v>
      </c>
      <c r="W28" s="1044">
        <f t="shared" si="7"/>
        <v>0</v>
      </c>
      <c r="X28" s="1044">
        <f t="shared" si="7"/>
        <v>0</v>
      </c>
      <c r="Y28" s="1044">
        <f t="shared" si="7"/>
        <v>0</v>
      </c>
      <c r="Z28" s="1044">
        <f t="shared" si="7"/>
        <v>0</v>
      </c>
      <c r="AA28" s="1044">
        <f t="shared" si="7"/>
        <v>0</v>
      </c>
      <c r="AB28" s="1044">
        <f t="shared" si="7"/>
        <v>0</v>
      </c>
      <c r="AC28" s="1044">
        <f t="shared" si="7"/>
        <v>0</v>
      </c>
      <c r="AE28" s="1042">
        <f>ROW()</f>
        <v>28</v>
      </c>
    </row>
    <row r="29" spans="1:31" ht="25.5">
      <c r="A29">
        <v>25</v>
      </c>
      <c r="B29">
        <v>5</v>
      </c>
      <c r="C29" t="str">
        <f>IF(Partidas!B26="","",Partidas!B26)</f>
        <v>A1160</v>
      </c>
      <c r="D29" s="700" t="str">
        <f>IF(Partidas!B26="",Partidas!A26,"            "&amp;Partidas!C26)</f>
        <v xml:space="preserve">            Mortero de nivelacion de cemento e=25 mm, De acuerdo Especificación técnica 000.215.03600_0</v>
      </c>
      <c r="E29" s="1071">
        <f>IF(Partidas!D26="","",Partidas!D26)</f>
        <v>10</v>
      </c>
      <c r="F29" s="1041">
        <f>Partidas!E26</f>
        <v>46272</v>
      </c>
      <c r="G29" s="1041">
        <f>Partidas!F26</f>
        <v>46283</v>
      </c>
      <c r="H29" s="1067" cm="1">
        <f t="array" ref="H29">IF($B29="","",IFERROR(_xlfn.AGGREGATE(15,6,ROW($B30:$B$121)/(($B30:$B$121&lt;=$B29)*($B30:$B$121&lt;&gt;"")),1)-1,121))</f>
        <v>29</v>
      </c>
      <c r="I29" s="1077">
        <f>Partidas!G26</f>
        <v>174.99783000000002</v>
      </c>
      <c r="J29" s="1077">
        <f t="shared" si="1"/>
        <v>17.499783000000001</v>
      </c>
      <c r="L29" s="1044">
        <f t="shared" si="6"/>
        <v>0</v>
      </c>
      <c r="M29" s="1044">
        <f t="shared" si="6"/>
        <v>0</v>
      </c>
      <c r="N29" s="1044">
        <f t="shared" si="6"/>
        <v>0</v>
      </c>
      <c r="O29" s="1044">
        <f t="shared" si="6"/>
        <v>0</v>
      </c>
      <c r="P29" s="1044">
        <f t="shared" si="6"/>
        <v>0</v>
      </c>
      <c r="Q29" s="1044">
        <f t="shared" si="6"/>
        <v>0</v>
      </c>
      <c r="R29" s="1044">
        <f t="shared" si="6"/>
        <v>0</v>
      </c>
      <c r="S29" s="1044">
        <f t="shared" si="6"/>
        <v>0</v>
      </c>
      <c r="T29" s="1044">
        <f t="shared" si="6"/>
        <v>0</v>
      </c>
      <c r="U29" s="1044">
        <f t="shared" si="6"/>
        <v>0</v>
      </c>
      <c r="V29" s="1044">
        <f t="shared" si="7"/>
        <v>58.33261000000001</v>
      </c>
      <c r="W29" s="1044">
        <f t="shared" si="7"/>
        <v>102.08206750000001</v>
      </c>
      <c r="X29" s="1044">
        <f t="shared" si="7"/>
        <v>14.583152500000002</v>
      </c>
      <c r="Y29" s="1044">
        <f t="shared" si="7"/>
        <v>0</v>
      </c>
      <c r="Z29" s="1044">
        <f t="shared" si="7"/>
        <v>0</v>
      </c>
      <c r="AA29" s="1044">
        <f t="shared" si="7"/>
        <v>0</v>
      </c>
      <c r="AB29" s="1044">
        <f t="shared" si="7"/>
        <v>0</v>
      </c>
      <c r="AC29" s="1044">
        <f t="shared" si="7"/>
        <v>0</v>
      </c>
      <c r="AE29" s="1042">
        <f>ROW()</f>
        <v>29</v>
      </c>
    </row>
    <row r="30" spans="1:31">
      <c r="A30">
        <v>26</v>
      </c>
      <c r="B30">
        <v>5</v>
      </c>
      <c r="C30" t="str">
        <f>IF(Partidas!B27="","",Partidas!B27)</f>
        <v>A1170</v>
      </c>
      <c r="D30" s="700" t="str">
        <f>IF(Partidas!B27="",Partidas!A27,"            "&amp;Partidas!C27)</f>
        <v xml:space="preserve">            Perno de expansión 1/2"x3"</v>
      </c>
      <c r="E30" s="1071">
        <f>IF(Partidas!D27="","",Partidas!D27)</f>
        <v>7</v>
      </c>
      <c r="F30" s="1041">
        <f>Partidas!E27</f>
        <v>46247</v>
      </c>
      <c r="G30" s="1041">
        <f>Partidas!F27</f>
        <v>46255</v>
      </c>
      <c r="H30" s="1067" cm="1">
        <f t="array" ref="H30">IF($B30="","",IFERROR(_xlfn.AGGREGATE(15,6,ROW($B31:$B$121)/(($B31:$B$121&lt;=$B30)*($B31:$B$121&lt;&gt;"")),1)-1,121))</f>
        <v>30</v>
      </c>
      <c r="I30" s="1077">
        <f>Partidas!G27</f>
        <v>114.24</v>
      </c>
      <c r="J30" s="1077">
        <f t="shared" si="1"/>
        <v>16.32</v>
      </c>
      <c r="L30" s="1044">
        <f t="shared" si="6"/>
        <v>0</v>
      </c>
      <c r="M30" s="1044">
        <f t="shared" si="6"/>
        <v>0</v>
      </c>
      <c r="N30" s="1044">
        <f t="shared" si="6"/>
        <v>0</v>
      </c>
      <c r="O30" s="1044">
        <f t="shared" si="6"/>
        <v>0</v>
      </c>
      <c r="P30" s="1044">
        <f t="shared" si="6"/>
        <v>0</v>
      </c>
      <c r="Q30" s="1044">
        <f t="shared" si="6"/>
        <v>0</v>
      </c>
      <c r="R30" s="1044">
        <f t="shared" si="6"/>
        <v>12.693333333333333</v>
      </c>
      <c r="S30" s="1044">
        <f t="shared" si="6"/>
        <v>88.853333333333325</v>
      </c>
      <c r="T30" s="1044">
        <f t="shared" si="6"/>
        <v>12.693333333333333</v>
      </c>
      <c r="U30" s="1044">
        <f t="shared" si="6"/>
        <v>0</v>
      </c>
      <c r="V30" s="1044">
        <f t="shared" si="7"/>
        <v>0</v>
      </c>
      <c r="W30" s="1044">
        <f t="shared" si="7"/>
        <v>0</v>
      </c>
      <c r="X30" s="1044">
        <f t="shared" si="7"/>
        <v>0</v>
      </c>
      <c r="Y30" s="1044">
        <f t="shared" si="7"/>
        <v>0</v>
      </c>
      <c r="Z30" s="1044">
        <f t="shared" si="7"/>
        <v>0</v>
      </c>
      <c r="AA30" s="1044">
        <f t="shared" si="7"/>
        <v>0</v>
      </c>
      <c r="AB30" s="1044">
        <f t="shared" si="7"/>
        <v>0</v>
      </c>
      <c r="AC30" s="1044">
        <f t="shared" si="7"/>
        <v>0</v>
      </c>
      <c r="AE30" s="1042">
        <f>ROW()</f>
        <v>30</v>
      </c>
    </row>
    <row r="31" spans="1:31">
      <c r="A31">
        <v>27</v>
      </c>
      <c r="B31">
        <v>5</v>
      </c>
      <c r="C31" t="str">
        <f>IF(Partidas!B28="","",Partidas!B28)</f>
        <v>A1180</v>
      </c>
      <c r="D31" s="700" t="str">
        <f>IF(Partidas!B28="",Partidas!A28,"            "&amp;Partidas!C28)</f>
        <v xml:space="preserve">            Perno de expansión 5/8"x3"</v>
      </c>
      <c r="E31" s="1071">
        <f>IF(Partidas!D28="","",Partidas!D28)</f>
        <v>2</v>
      </c>
      <c r="F31" s="1041">
        <f>Partidas!E28</f>
        <v>46258</v>
      </c>
      <c r="G31" s="1041">
        <f>Partidas!F28</f>
        <v>46259</v>
      </c>
      <c r="H31" s="1067" cm="1">
        <f t="array" ref="H31">IF($B31="","",IFERROR(_xlfn.AGGREGATE(15,6,ROW($B32:$B$121)/(($B32:$B$121&lt;=$B31)*($B32:$B$121&lt;&gt;"")),1)-1,121))</f>
        <v>31</v>
      </c>
      <c r="I31" s="1077">
        <f>Partidas!G28</f>
        <v>29.12</v>
      </c>
      <c r="J31" s="1077">
        <f t="shared" si="1"/>
        <v>14.56</v>
      </c>
      <c r="L31" s="1044">
        <f t="shared" si="6"/>
        <v>0</v>
      </c>
      <c r="M31" s="1044">
        <f t="shared" si="6"/>
        <v>0</v>
      </c>
      <c r="N31" s="1044">
        <f t="shared" si="6"/>
        <v>0</v>
      </c>
      <c r="O31" s="1044">
        <f t="shared" si="6"/>
        <v>0</v>
      </c>
      <c r="P31" s="1044">
        <f t="shared" si="6"/>
        <v>0</v>
      </c>
      <c r="Q31" s="1044">
        <f t="shared" si="6"/>
        <v>0</v>
      </c>
      <c r="R31" s="1044">
        <f t="shared" si="6"/>
        <v>0</v>
      </c>
      <c r="S31" s="1044">
        <f t="shared" si="6"/>
        <v>0</v>
      </c>
      <c r="T31" s="1044">
        <f t="shared" si="6"/>
        <v>29.12</v>
      </c>
      <c r="U31" s="1044">
        <f t="shared" si="6"/>
        <v>0</v>
      </c>
      <c r="V31" s="1044">
        <f t="shared" si="7"/>
        <v>0</v>
      </c>
      <c r="W31" s="1044">
        <f t="shared" si="7"/>
        <v>0</v>
      </c>
      <c r="X31" s="1044">
        <f t="shared" si="7"/>
        <v>0</v>
      </c>
      <c r="Y31" s="1044">
        <f t="shared" si="7"/>
        <v>0</v>
      </c>
      <c r="Z31" s="1044">
        <f t="shared" si="7"/>
        <v>0</v>
      </c>
      <c r="AA31" s="1044">
        <f t="shared" si="7"/>
        <v>0</v>
      </c>
      <c r="AB31" s="1044">
        <f t="shared" si="7"/>
        <v>0</v>
      </c>
      <c r="AC31" s="1044">
        <f t="shared" si="7"/>
        <v>0</v>
      </c>
      <c r="AE31" s="1042">
        <f>ROW()</f>
        <v>31</v>
      </c>
    </row>
    <row r="32" spans="1:31">
      <c r="A32">
        <v>28</v>
      </c>
      <c r="B32">
        <v>5</v>
      </c>
      <c r="C32" t="str">
        <f>IF(Partidas!B29="","",Partidas!B29)</f>
        <v>A1190</v>
      </c>
      <c r="D32" s="700" t="str">
        <f>IF(Partidas!B29="",Partidas!A29,"            "&amp;Partidas!C29)</f>
        <v xml:space="preserve">            Perno de expansión 3/4"x5"</v>
      </c>
      <c r="E32" s="1071">
        <f>IF(Partidas!D29="","",Partidas!D29)</f>
        <v>1</v>
      </c>
      <c r="F32" s="1041">
        <f>Partidas!E29</f>
        <v>46260</v>
      </c>
      <c r="G32" s="1041">
        <f>Partidas!F29</f>
        <v>46260</v>
      </c>
      <c r="H32" s="1067" cm="1">
        <f t="array" ref="H32">IF($B32="","",IFERROR(_xlfn.AGGREGATE(15,6,ROW($B33:$B$121)/(($B33:$B$121&lt;=$B32)*($B33:$B$121&lt;&gt;"")),1)-1,121))</f>
        <v>32</v>
      </c>
      <c r="I32" s="1077">
        <f>Partidas!G29</f>
        <v>13.440000000000001</v>
      </c>
      <c r="J32" s="1077">
        <f t="shared" si="1"/>
        <v>13.440000000000001</v>
      </c>
      <c r="L32" s="1044">
        <f t="shared" si="6"/>
        <v>0</v>
      </c>
      <c r="M32" s="1044">
        <f t="shared" si="6"/>
        <v>0</v>
      </c>
      <c r="N32" s="1044">
        <f t="shared" si="6"/>
        <v>0</v>
      </c>
      <c r="O32" s="1044">
        <f t="shared" si="6"/>
        <v>0</v>
      </c>
      <c r="P32" s="1044">
        <f t="shared" si="6"/>
        <v>0</v>
      </c>
      <c r="Q32" s="1044">
        <f t="shared" si="6"/>
        <v>0</v>
      </c>
      <c r="R32" s="1044">
        <f t="shared" si="6"/>
        <v>0</v>
      </c>
      <c r="S32" s="1044">
        <f t="shared" si="6"/>
        <v>0</v>
      </c>
      <c r="T32" s="1044">
        <f t="shared" si="6"/>
        <v>13.440000000000001</v>
      </c>
      <c r="U32" s="1044">
        <f t="shared" si="6"/>
        <v>0</v>
      </c>
      <c r="V32" s="1044">
        <f t="shared" si="7"/>
        <v>0</v>
      </c>
      <c r="W32" s="1044">
        <f t="shared" si="7"/>
        <v>0</v>
      </c>
      <c r="X32" s="1044">
        <f t="shared" si="7"/>
        <v>0</v>
      </c>
      <c r="Y32" s="1044">
        <f t="shared" si="7"/>
        <v>0</v>
      </c>
      <c r="Z32" s="1044">
        <f t="shared" si="7"/>
        <v>0</v>
      </c>
      <c r="AA32" s="1044">
        <f t="shared" si="7"/>
        <v>0</v>
      </c>
      <c r="AB32" s="1044">
        <f t="shared" si="7"/>
        <v>0</v>
      </c>
      <c r="AC32" s="1044">
        <f t="shared" si="7"/>
        <v>0</v>
      </c>
      <c r="AE32" s="1042">
        <f>ROW()</f>
        <v>32</v>
      </c>
    </row>
    <row r="33" spans="1:31">
      <c r="A33">
        <v>29</v>
      </c>
      <c r="B33">
        <v>5</v>
      </c>
      <c r="C33" t="str">
        <f>IF(Partidas!B30="","",Partidas!B30)</f>
        <v>A1200</v>
      </c>
      <c r="D33" s="700" t="str">
        <f>IF(Partidas!B30="",Partidas!A30,"            "&amp;Partidas!C30)</f>
        <v xml:space="preserve">            Pernos de anclaje embebido ASTM A36 Ø1/2" de 180 mm de los pedestales</v>
      </c>
      <c r="E33" s="1071">
        <f>IF(Partidas!D30="","",Partidas!D30)</f>
        <v>3</v>
      </c>
      <c r="F33" s="1041">
        <f>Partidas!E30</f>
        <v>46261</v>
      </c>
      <c r="G33" s="1041">
        <f>Partidas!F30</f>
        <v>46265</v>
      </c>
      <c r="H33" s="1067" cm="1">
        <f t="array" ref="H33">IF($B33="","",IFERROR(_xlfn.AGGREGATE(15,6,ROW($B34:$B$121)/(($B34:$B$121&lt;=$B33)*($B34:$B$121&lt;&gt;"")),1)-1,121))</f>
        <v>33</v>
      </c>
      <c r="I33" s="1077">
        <f>Partidas!G30</f>
        <v>47.040000000000006</v>
      </c>
      <c r="J33" s="1077">
        <f t="shared" si="1"/>
        <v>15.680000000000001</v>
      </c>
      <c r="L33" s="1044">
        <f t="shared" si="6"/>
        <v>0</v>
      </c>
      <c r="M33" s="1044">
        <f t="shared" si="6"/>
        <v>0</v>
      </c>
      <c r="N33" s="1044">
        <f t="shared" si="6"/>
        <v>0</v>
      </c>
      <c r="O33" s="1044">
        <f t="shared" si="6"/>
        <v>0</v>
      </c>
      <c r="P33" s="1044">
        <f t="shared" si="6"/>
        <v>0</v>
      </c>
      <c r="Q33" s="1044">
        <f t="shared" si="6"/>
        <v>0</v>
      </c>
      <c r="R33" s="1044">
        <f t="shared" si="6"/>
        <v>0</v>
      </c>
      <c r="S33" s="1044">
        <f t="shared" si="6"/>
        <v>0</v>
      </c>
      <c r="T33" s="1044">
        <f t="shared" si="6"/>
        <v>9.4080000000000013</v>
      </c>
      <c r="U33" s="1044">
        <f t="shared" si="6"/>
        <v>37.632000000000005</v>
      </c>
      <c r="V33" s="1044">
        <f t="shared" si="7"/>
        <v>0</v>
      </c>
      <c r="W33" s="1044">
        <f t="shared" si="7"/>
        <v>0</v>
      </c>
      <c r="X33" s="1044">
        <f t="shared" si="7"/>
        <v>0</v>
      </c>
      <c r="Y33" s="1044">
        <f t="shared" si="7"/>
        <v>0</v>
      </c>
      <c r="Z33" s="1044">
        <f t="shared" si="7"/>
        <v>0</v>
      </c>
      <c r="AA33" s="1044">
        <f t="shared" si="7"/>
        <v>0</v>
      </c>
      <c r="AB33" s="1044">
        <f t="shared" si="7"/>
        <v>0</v>
      </c>
      <c r="AC33" s="1044">
        <f t="shared" si="7"/>
        <v>0</v>
      </c>
      <c r="AE33" s="1042">
        <f>ROW()</f>
        <v>33</v>
      </c>
    </row>
    <row r="34" spans="1:31">
      <c r="A34">
        <v>30</v>
      </c>
      <c r="B34">
        <v>5</v>
      </c>
      <c r="C34" t="str">
        <f>IF(Partidas!B31="","",Partidas!B31)</f>
        <v>A1210</v>
      </c>
      <c r="D34" s="700" t="str">
        <f>IF(Partidas!B31="",Partidas!A31,"            "&amp;Partidas!C31)</f>
        <v xml:space="preserve">            Picado, escarificado y limpieza sobre losa existente</v>
      </c>
      <c r="E34" s="1071">
        <f>IF(Partidas!D31="","",Partidas!D31)</f>
        <v>1</v>
      </c>
      <c r="F34" s="1041">
        <f>Partidas!E31</f>
        <v>46238</v>
      </c>
      <c r="G34" s="1041">
        <f>Partidas!F31</f>
        <v>46238</v>
      </c>
      <c r="H34" s="1067" cm="1">
        <f t="array" ref="H34">IF($B34="","",IFERROR(_xlfn.AGGREGATE(15,6,ROW($B35:$B$121)/(($B35:$B$121&lt;=$B34)*($B35:$B$121&lt;&gt;"")),1)-1,121))</f>
        <v>34</v>
      </c>
      <c r="I34" s="1077">
        <f>Partidas!G31</f>
        <v>0.68880000000000008</v>
      </c>
      <c r="J34" s="1077">
        <f t="shared" si="1"/>
        <v>0.68880000000000008</v>
      </c>
      <c r="L34" s="1044">
        <f t="shared" si="6"/>
        <v>0</v>
      </c>
      <c r="M34" s="1044">
        <f t="shared" si="6"/>
        <v>0</v>
      </c>
      <c r="N34" s="1044">
        <f t="shared" si="6"/>
        <v>0</v>
      </c>
      <c r="O34" s="1044">
        <f t="shared" si="6"/>
        <v>0</v>
      </c>
      <c r="P34" s="1044">
        <f t="shared" si="6"/>
        <v>0</v>
      </c>
      <c r="Q34" s="1044">
        <f t="shared" si="6"/>
        <v>0.68880000000000008</v>
      </c>
      <c r="R34" s="1044">
        <f t="shared" si="6"/>
        <v>0</v>
      </c>
      <c r="S34" s="1044">
        <f t="shared" si="6"/>
        <v>0</v>
      </c>
      <c r="T34" s="1044">
        <f t="shared" si="6"/>
        <v>0</v>
      </c>
      <c r="U34" s="1044">
        <f t="shared" si="6"/>
        <v>0</v>
      </c>
      <c r="V34" s="1044">
        <f t="shared" si="7"/>
        <v>0</v>
      </c>
      <c r="W34" s="1044">
        <f t="shared" si="7"/>
        <v>0</v>
      </c>
      <c r="X34" s="1044">
        <f t="shared" si="7"/>
        <v>0</v>
      </c>
      <c r="Y34" s="1044">
        <f t="shared" si="7"/>
        <v>0</v>
      </c>
      <c r="Z34" s="1044">
        <f t="shared" si="7"/>
        <v>0</v>
      </c>
      <c r="AA34" s="1044">
        <f t="shared" si="7"/>
        <v>0</v>
      </c>
      <c r="AB34" s="1044">
        <f t="shared" si="7"/>
        <v>0</v>
      </c>
      <c r="AC34" s="1044">
        <f t="shared" si="7"/>
        <v>0</v>
      </c>
      <c r="AE34" s="1042">
        <f>ROW()</f>
        <v>34</v>
      </c>
    </row>
    <row r="35" spans="1:31">
      <c r="A35" s="1020">
        <v>31</v>
      </c>
      <c r="B35" s="1020">
        <v>2</v>
      </c>
      <c r="C35" s="1020" t="str">
        <f>IF(Partidas!B32="","",Partidas!B32)</f>
        <v/>
      </c>
      <c r="D35" s="1021" t="str">
        <f>IF(Partidas!B32="",Partidas!A32,"            "&amp;Partidas!C32)</f>
        <v xml:space="preserve">    OBRAS MECÁNICAS</v>
      </c>
      <c r="E35" s="1069">
        <f>IF(Partidas!D32="","",Partidas!D32)</f>
        <v>54</v>
      </c>
      <c r="F35" s="1049">
        <f>Partidas!E32</f>
        <v>46238</v>
      </c>
      <c r="G35" s="1049">
        <f>Partidas!F32</f>
        <v>46315</v>
      </c>
      <c r="H35" s="1065" cm="1">
        <f t="array" ref="H35">IF($B35="","",IFERROR(_xlfn.AGGREGATE(15,6,ROW($B36:$B$121)/(($B36:$B$121&lt;=$B35)*($B36:$B$121&lt;&gt;"")),1)-1,121))</f>
        <v>63</v>
      </c>
      <c r="I35" s="1075">
        <f>Partidas!G32</f>
        <v>3994.9427619047624</v>
      </c>
      <c r="J35" s="1075" t="str">
        <f t="shared" si="1"/>
        <v/>
      </c>
      <c r="K35" s="1020"/>
      <c r="L35" s="1050">
        <f t="shared" ref="L35:U44" si="8">IF($B35="","",IF($C35&lt;&gt;"",IFERROR($I35*MAX(0,MIN($G35,L$3)-MAX($F35,L$3-6)+1)/($G35-$F35+1),""),SUMIFS(L$5:L$121,$C$5:$C$121,"?*",$AE$5:$AE$121,"&gt;"&amp;ROW(),$AE$5:$AE$121,"&lt;="&amp;$H35)))</f>
        <v>0</v>
      </c>
      <c r="M35" s="1050">
        <f t="shared" si="8"/>
        <v>0</v>
      </c>
      <c r="N35" s="1050">
        <f t="shared" si="8"/>
        <v>0</v>
      </c>
      <c r="O35" s="1050">
        <f t="shared" si="8"/>
        <v>0</v>
      </c>
      <c r="P35" s="1050">
        <f t="shared" si="8"/>
        <v>0</v>
      </c>
      <c r="Q35" s="1050">
        <f t="shared" si="8"/>
        <v>33.6</v>
      </c>
      <c r="R35" s="1050">
        <f t="shared" si="8"/>
        <v>78.400000000000006</v>
      </c>
      <c r="S35" s="1050">
        <f t="shared" si="8"/>
        <v>234.68800830601094</v>
      </c>
      <c r="T35" s="1050">
        <f t="shared" si="8"/>
        <v>350.42134163934429</v>
      </c>
      <c r="U35" s="1050">
        <f t="shared" si="8"/>
        <v>382.95467497267759</v>
      </c>
      <c r="V35" s="1050">
        <f t="shared" ref="V35:AC44" si="9">IF($B35="","",IF($C35&lt;&gt;"",IFERROR($I35*MAX(0,MIN($G35,V$3)-MAX($F35,V$3-6)+1)/($G35-$F35+1),""),SUMIFS(V$5:V$121,$C$5:$C$121,"?*",$AE$5:$AE$121,"&gt;"&amp;ROW(),$AE$5:$AE$121,"&lt;="&amp;$H35)))</f>
        <v>357.45202778653044</v>
      </c>
      <c r="W35" s="1050">
        <f t="shared" si="9"/>
        <v>475.41941739692004</v>
      </c>
      <c r="X35" s="1050">
        <f t="shared" si="9"/>
        <v>427.82263168263432</v>
      </c>
      <c r="Y35" s="1050">
        <f t="shared" si="9"/>
        <v>454.1000559250586</v>
      </c>
      <c r="Z35" s="1050">
        <f t="shared" si="9"/>
        <v>477.07732380384653</v>
      </c>
      <c r="AA35" s="1050">
        <f t="shared" si="9"/>
        <v>437.8629080973671</v>
      </c>
      <c r="AB35" s="1050">
        <f t="shared" si="9"/>
        <v>285.14437229437232</v>
      </c>
      <c r="AC35" s="1050">
        <f t="shared" si="9"/>
        <v>0</v>
      </c>
      <c r="AE35" s="1042">
        <f>ROW()</f>
        <v>35</v>
      </c>
    </row>
    <row r="36" spans="1:31">
      <c r="A36" s="1026">
        <v>32</v>
      </c>
      <c r="B36" s="1026">
        <v>3</v>
      </c>
      <c r="C36" s="1026" t="str">
        <f>IF(Partidas!B33="","",Partidas!B33)</f>
        <v/>
      </c>
      <c r="D36" s="1027" t="str">
        <f>IF(Partidas!B33="",Partidas!A33,"            "&amp;Partidas!C33)</f>
        <v xml:space="preserve">      GENERALES</v>
      </c>
      <c r="E36" s="1070">
        <f>IF(Partidas!D33="","",Partidas!D33)</f>
        <v>10</v>
      </c>
      <c r="F36" s="1051">
        <f>Partidas!E33</f>
        <v>46301</v>
      </c>
      <c r="G36" s="1051">
        <f>Partidas!F33</f>
        <v>46315</v>
      </c>
      <c r="H36" s="1066" cm="1">
        <f t="array" ref="H36">IF($B36="","",IFERROR(_xlfn.AGGREGATE(15,6,ROW($B37:$B$121)/(($B37:$B$121&lt;=$B36)*($B37:$B$121&lt;&gt;"")),1)-1,121))</f>
        <v>39</v>
      </c>
      <c r="I36" s="1076">
        <f>Partidas!G33</f>
        <v>268.8</v>
      </c>
      <c r="J36" s="1076" t="str">
        <f t="shared" si="1"/>
        <v/>
      </c>
      <c r="K36" s="1026"/>
      <c r="L36" s="1052">
        <f t="shared" si="8"/>
        <v>0</v>
      </c>
      <c r="M36" s="1052">
        <f t="shared" si="8"/>
        <v>0</v>
      </c>
      <c r="N36" s="1052">
        <f t="shared" si="8"/>
        <v>0</v>
      </c>
      <c r="O36" s="1052">
        <f t="shared" si="8"/>
        <v>0</v>
      </c>
      <c r="P36" s="1052">
        <f t="shared" si="8"/>
        <v>0</v>
      </c>
      <c r="Q36" s="1052">
        <f t="shared" si="8"/>
        <v>0</v>
      </c>
      <c r="R36" s="1052">
        <f t="shared" si="8"/>
        <v>0</v>
      </c>
      <c r="S36" s="1052">
        <f t="shared" si="8"/>
        <v>0</v>
      </c>
      <c r="T36" s="1052">
        <f t="shared" si="8"/>
        <v>0</v>
      </c>
      <c r="U36" s="1052">
        <f t="shared" si="8"/>
        <v>0</v>
      </c>
      <c r="V36" s="1052">
        <f t="shared" si="9"/>
        <v>0</v>
      </c>
      <c r="W36" s="1052">
        <f t="shared" si="9"/>
        <v>0</v>
      </c>
      <c r="X36" s="1052">
        <f t="shared" si="9"/>
        <v>0</v>
      </c>
      <c r="Y36" s="1052">
        <f t="shared" si="9"/>
        <v>0</v>
      </c>
      <c r="Z36" s="1052">
        <f t="shared" si="9"/>
        <v>33.6</v>
      </c>
      <c r="AA36" s="1052">
        <f t="shared" si="9"/>
        <v>131.19999999999999</v>
      </c>
      <c r="AB36" s="1052">
        <f t="shared" si="9"/>
        <v>104</v>
      </c>
      <c r="AC36" s="1052">
        <f t="shared" si="9"/>
        <v>0</v>
      </c>
      <c r="AE36" s="1042">
        <f>ROW()</f>
        <v>36</v>
      </c>
    </row>
    <row r="37" spans="1:31">
      <c r="A37">
        <v>33</v>
      </c>
      <c r="B37">
        <v>5</v>
      </c>
      <c r="C37" t="str">
        <f>IF(Partidas!B34="","",Partidas!B34)</f>
        <v>A1220</v>
      </c>
      <c r="D37" s="700" t="str">
        <f>IF(Partidas!B34="",Partidas!A34,"            "&amp;Partidas!C34)</f>
        <v xml:space="preserve">            Etiquetado de tuberías</v>
      </c>
      <c r="E37" s="1071">
        <f>IF(Partidas!D34="","",Partidas!D34)</f>
        <v>10</v>
      </c>
      <c r="F37" s="1041">
        <f>Partidas!E34</f>
        <v>46301</v>
      </c>
      <c r="G37" s="1041">
        <f>Partidas!F34</f>
        <v>46315</v>
      </c>
      <c r="H37" s="1067" cm="1">
        <f t="array" ref="H37">IF($B37="","",IFERROR(_xlfn.AGGREGATE(15,6,ROW($B38:$B$121)/(($B38:$B$121&lt;=$B37)*($B38:$B$121&lt;&gt;"")),1)-1,121))</f>
        <v>37</v>
      </c>
      <c r="I37" s="1077">
        <f>Partidas!G34</f>
        <v>168</v>
      </c>
      <c r="J37" s="1077">
        <f t="shared" ref="J37:J68" si="10">IF(OR($C37="",N($E37)=0,N($I37)=0),"",$I37/$E37)</f>
        <v>16.8</v>
      </c>
      <c r="L37" s="1044">
        <f t="shared" si="8"/>
        <v>0</v>
      </c>
      <c r="M37" s="1044">
        <f t="shared" si="8"/>
        <v>0</v>
      </c>
      <c r="N37" s="1044">
        <f t="shared" si="8"/>
        <v>0</v>
      </c>
      <c r="O37" s="1044">
        <f t="shared" si="8"/>
        <v>0</v>
      </c>
      <c r="P37" s="1044">
        <f t="shared" si="8"/>
        <v>0</v>
      </c>
      <c r="Q37" s="1044">
        <f t="shared" si="8"/>
        <v>0</v>
      </c>
      <c r="R37" s="1044">
        <f t="shared" si="8"/>
        <v>0</v>
      </c>
      <c r="S37" s="1044">
        <f t="shared" si="8"/>
        <v>0</v>
      </c>
      <c r="T37" s="1044">
        <f t="shared" si="8"/>
        <v>0</v>
      </c>
      <c r="U37" s="1044">
        <f t="shared" si="8"/>
        <v>0</v>
      </c>
      <c r="V37" s="1044">
        <f t="shared" si="9"/>
        <v>0</v>
      </c>
      <c r="W37" s="1044">
        <f t="shared" si="9"/>
        <v>0</v>
      </c>
      <c r="X37" s="1044">
        <f t="shared" si="9"/>
        <v>0</v>
      </c>
      <c r="Y37" s="1044">
        <f t="shared" si="9"/>
        <v>0</v>
      </c>
      <c r="Z37" s="1044">
        <f t="shared" si="9"/>
        <v>33.6</v>
      </c>
      <c r="AA37" s="1044">
        <f t="shared" si="9"/>
        <v>78.400000000000006</v>
      </c>
      <c r="AB37" s="1044">
        <f t="shared" si="9"/>
        <v>56</v>
      </c>
      <c r="AC37" s="1044">
        <f t="shared" si="9"/>
        <v>0</v>
      </c>
      <c r="AE37" s="1042">
        <f>ROW()</f>
        <v>37</v>
      </c>
    </row>
    <row r="38" spans="1:31">
      <c r="A38">
        <v>34</v>
      </c>
      <c r="B38">
        <v>5</v>
      </c>
      <c r="C38" t="str">
        <f>IF(Partidas!B35="","",Partidas!B35)</f>
        <v>A1230</v>
      </c>
      <c r="D38" s="700" t="str">
        <f>IF(Partidas!B35="",Partidas!A35,"            "&amp;Partidas!C35)</f>
        <v xml:space="preserve">            Limpieza con agua</v>
      </c>
      <c r="E38" s="1071">
        <f>IF(Partidas!D35="","",Partidas!D35)</f>
        <v>1</v>
      </c>
      <c r="F38" s="1041">
        <f>Partidas!E35</f>
        <v>46308</v>
      </c>
      <c r="G38" s="1041">
        <f>Partidas!F35</f>
        <v>46308</v>
      </c>
      <c r="H38" s="1067" cm="1">
        <f t="array" ref="H38">IF($B38="","",IFERROR(_xlfn.AGGREGATE(15,6,ROW($B39:$B$121)/(($B39:$B$121&lt;=$B38)*($B39:$B$121&lt;&gt;"")),1)-1,121))</f>
        <v>38</v>
      </c>
      <c r="I38" s="1077">
        <f>Partidas!G35</f>
        <v>33.6</v>
      </c>
      <c r="J38" s="1077">
        <f t="shared" si="10"/>
        <v>33.6</v>
      </c>
      <c r="L38" s="1044">
        <f t="shared" si="8"/>
        <v>0</v>
      </c>
      <c r="M38" s="1044">
        <f t="shared" si="8"/>
        <v>0</v>
      </c>
      <c r="N38" s="1044">
        <f t="shared" si="8"/>
        <v>0</v>
      </c>
      <c r="O38" s="1044">
        <f t="shared" si="8"/>
        <v>0</v>
      </c>
      <c r="P38" s="1044">
        <f t="shared" si="8"/>
        <v>0</v>
      </c>
      <c r="Q38" s="1044">
        <f t="shared" si="8"/>
        <v>0</v>
      </c>
      <c r="R38" s="1044">
        <f t="shared" si="8"/>
        <v>0</v>
      </c>
      <c r="S38" s="1044">
        <f t="shared" si="8"/>
        <v>0</v>
      </c>
      <c r="T38" s="1044">
        <f t="shared" si="8"/>
        <v>0</v>
      </c>
      <c r="U38" s="1044">
        <f t="shared" si="8"/>
        <v>0</v>
      </c>
      <c r="V38" s="1044">
        <f t="shared" si="9"/>
        <v>0</v>
      </c>
      <c r="W38" s="1044">
        <f t="shared" si="9"/>
        <v>0</v>
      </c>
      <c r="X38" s="1044">
        <f t="shared" si="9"/>
        <v>0</v>
      </c>
      <c r="Y38" s="1044">
        <f t="shared" si="9"/>
        <v>0</v>
      </c>
      <c r="Z38" s="1044">
        <f t="shared" si="9"/>
        <v>0</v>
      </c>
      <c r="AA38" s="1044">
        <f t="shared" si="9"/>
        <v>33.6</v>
      </c>
      <c r="AB38" s="1044">
        <f t="shared" si="9"/>
        <v>0</v>
      </c>
      <c r="AC38" s="1044">
        <f t="shared" si="9"/>
        <v>0</v>
      </c>
      <c r="AE38" s="1042">
        <f>ROW()</f>
        <v>38</v>
      </c>
    </row>
    <row r="39" spans="1:31">
      <c r="A39">
        <v>35</v>
      </c>
      <c r="B39">
        <v>5</v>
      </c>
      <c r="C39" t="str">
        <f>IF(Partidas!B36="","",Partidas!B36)</f>
        <v>A1240</v>
      </c>
      <c r="D39" s="700" t="str">
        <f>IF(Partidas!B36="",Partidas!A36,"            "&amp;Partidas!C36)</f>
        <v xml:space="preserve">            Pruebas de tuberías</v>
      </c>
      <c r="E39" s="1071">
        <f>IF(Partidas!D36="","",Partidas!D36)</f>
        <v>5</v>
      </c>
      <c r="F39" s="1041">
        <f>Partidas!E36</f>
        <v>46309</v>
      </c>
      <c r="G39" s="1041">
        <f>Partidas!F36</f>
        <v>46315</v>
      </c>
      <c r="H39" s="1067" cm="1">
        <f t="array" ref="H39">IF($B39="","",IFERROR(_xlfn.AGGREGATE(15,6,ROW($B40:$B$121)/(($B40:$B$121&lt;=$B39)*($B40:$B$121&lt;&gt;"")),1)-1,121))</f>
        <v>39</v>
      </c>
      <c r="I39" s="1077">
        <f>Partidas!G36</f>
        <v>67.2</v>
      </c>
      <c r="J39" s="1077">
        <f t="shared" si="10"/>
        <v>13.440000000000001</v>
      </c>
      <c r="L39" s="1044">
        <f t="shared" si="8"/>
        <v>0</v>
      </c>
      <c r="M39" s="1044">
        <f t="shared" si="8"/>
        <v>0</v>
      </c>
      <c r="N39" s="1044">
        <f t="shared" si="8"/>
        <v>0</v>
      </c>
      <c r="O39" s="1044">
        <f t="shared" si="8"/>
        <v>0</v>
      </c>
      <c r="P39" s="1044">
        <f t="shared" si="8"/>
        <v>0</v>
      </c>
      <c r="Q39" s="1044">
        <f t="shared" si="8"/>
        <v>0</v>
      </c>
      <c r="R39" s="1044">
        <f t="shared" si="8"/>
        <v>0</v>
      </c>
      <c r="S39" s="1044">
        <f t="shared" si="8"/>
        <v>0</v>
      </c>
      <c r="T39" s="1044">
        <f t="shared" si="8"/>
        <v>0</v>
      </c>
      <c r="U39" s="1044">
        <f t="shared" si="8"/>
        <v>0</v>
      </c>
      <c r="V39" s="1044">
        <f t="shared" si="9"/>
        <v>0</v>
      </c>
      <c r="W39" s="1044">
        <f t="shared" si="9"/>
        <v>0</v>
      </c>
      <c r="X39" s="1044">
        <f t="shared" si="9"/>
        <v>0</v>
      </c>
      <c r="Y39" s="1044">
        <f t="shared" si="9"/>
        <v>0</v>
      </c>
      <c r="Z39" s="1044">
        <f t="shared" si="9"/>
        <v>0</v>
      </c>
      <c r="AA39" s="1044">
        <f t="shared" si="9"/>
        <v>19.2</v>
      </c>
      <c r="AB39" s="1044">
        <f t="shared" si="9"/>
        <v>48</v>
      </c>
      <c r="AC39" s="1044">
        <f t="shared" si="9"/>
        <v>0</v>
      </c>
      <c r="AE39" s="1042">
        <f>ROW()</f>
        <v>39</v>
      </c>
    </row>
    <row r="40" spans="1:31">
      <c r="A40" s="1026">
        <v>36</v>
      </c>
      <c r="B40" s="1026">
        <v>3</v>
      </c>
      <c r="C40" s="1026" t="str">
        <f>IF(Partidas!B37="","",Partidas!B37)</f>
        <v/>
      </c>
      <c r="D40" s="1027" t="str">
        <f>IF(Partidas!B37="",Partidas!A37,"            "&amp;Partidas!C37)</f>
        <v xml:space="preserve">      Acero de Refuerzo (ASTM A-615 G 60, fy = 420 MPa)</v>
      </c>
      <c r="E40" s="1070">
        <f>IF(Partidas!D37="","",Partidas!D37)</f>
        <v>8</v>
      </c>
      <c r="F40" s="1051">
        <f>Partidas!E37</f>
        <v>46255</v>
      </c>
      <c r="G40" s="1051">
        <f>Partidas!F37</f>
        <v>46266</v>
      </c>
      <c r="H40" s="1066" cm="1">
        <f t="array" ref="H40">IF($B40="","",IFERROR(_xlfn.AGGREGATE(15,6,ROW($B41:$B$121)/(($B41:$B$121&lt;=$B40)*($B41:$B$121&lt;&gt;"")),1)-1,121))</f>
        <v>41</v>
      </c>
      <c r="I40" s="1076">
        <f>Partidas!G37</f>
        <v>198.4</v>
      </c>
      <c r="J40" s="1076" t="str">
        <f t="shared" si="10"/>
        <v/>
      </c>
      <c r="K40" s="1026"/>
      <c r="L40" s="1052">
        <f t="shared" si="8"/>
        <v>0</v>
      </c>
      <c r="M40" s="1052">
        <f t="shared" si="8"/>
        <v>0</v>
      </c>
      <c r="N40" s="1052">
        <f t="shared" si="8"/>
        <v>0</v>
      </c>
      <c r="O40" s="1052">
        <f t="shared" si="8"/>
        <v>0</v>
      </c>
      <c r="P40" s="1052">
        <f t="shared" si="8"/>
        <v>0</v>
      </c>
      <c r="Q40" s="1052">
        <f t="shared" si="8"/>
        <v>0</v>
      </c>
      <c r="R40" s="1052">
        <f t="shared" si="8"/>
        <v>0</v>
      </c>
      <c r="S40" s="1052">
        <f t="shared" si="8"/>
        <v>0</v>
      </c>
      <c r="T40" s="1052">
        <f t="shared" si="8"/>
        <v>115.73333333333333</v>
      </c>
      <c r="U40" s="1052">
        <f t="shared" si="8"/>
        <v>82.666666666666671</v>
      </c>
      <c r="V40" s="1052">
        <f t="shared" si="9"/>
        <v>0</v>
      </c>
      <c r="W40" s="1052">
        <f t="shared" si="9"/>
        <v>0</v>
      </c>
      <c r="X40" s="1052">
        <f t="shared" si="9"/>
        <v>0</v>
      </c>
      <c r="Y40" s="1052">
        <f t="shared" si="9"/>
        <v>0</v>
      </c>
      <c r="Z40" s="1052">
        <f t="shared" si="9"/>
        <v>0</v>
      </c>
      <c r="AA40" s="1052">
        <f t="shared" si="9"/>
        <v>0</v>
      </c>
      <c r="AB40" s="1052">
        <f t="shared" si="9"/>
        <v>0</v>
      </c>
      <c r="AC40" s="1052">
        <f t="shared" si="9"/>
        <v>0</v>
      </c>
      <c r="AE40" s="1042">
        <f>ROW()</f>
        <v>40</v>
      </c>
    </row>
    <row r="41" spans="1:31">
      <c r="A41">
        <v>37</v>
      </c>
      <c r="B41">
        <v>5</v>
      </c>
      <c r="C41" t="str">
        <f>IF(Partidas!B38="","",Partidas!B38)</f>
        <v>A1250</v>
      </c>
      <c r="D41" s="700" t="str">
        <f>IF(Partidas!B38="",Partidas!A38,"            "&amp;Partidas!C38)</f>
        <v xml:space="preserve">            Desmontaje y traslado de bombas existentes</v>
      </c>
      <c r="E41" s="1071">
        <f>IF(Partidas!D38="","",Partidas!D38)</f>
        <v>8</v>
      </c>
      <c r="F41" s="1041">
        <f>Partidas!E38</f>
        <v>46255</v>
      </c>
      <c r="G41" s="1041">
        <f>Partidas!F38</f>
        <v>46266</v>
      </c>
      <c r="H41" s="1067" cm="1">
        <f t="array" ref="H41">IF($B41="","",IFERROR(_xlfn.AGGREGATE(15,6,ROW($B42:$B$121)/(($B42:$B$121&lt;=$B41)*($B42:$B$121&lt;&gt;"")),1)-1,121))</f>
        <v>41</v>
      </c>
      <c r="I41" s="1077">
        <f>Partidas!G38</f>
        <v>198.4</v>
      </c>
      <c r="J41" s="1077">
        <f t="shared" si="10"/>
        <v>24.8</v>
      </c>
      <c r="L41" s="1044">
        <f t="shared" si="8"/>
        <v>0</v>
      </c>
      <c r="M41" s="1044">
        <f t="shared" si="8"/>
        <v>0</v>
      </c>
      <c r="N41" s="1044">
        <f t="shared" si="8"/>
        <v>0</v>
      </c>
      <c r="O41" s="1044">
        <f t="shared" si="8"/>
        <v>0</v>
      </c>
      <c r="P41" s="1044">
        <f t="shared" si="8"/>
        <v>0</v>
      </c>
      <c r="Q41" s="1044">
        <f t="shared" si="8"/>
        <v>0</v>
      </c>
      <c r="R41" s="1044">
        <f t="shared" si="8"/>
        <v>0</v>
      </c>
      <c r="S41" s="1044">
        <f t="shared" si="8"/>
        <v>0</v>
      </c>
      <c r="T41" s="1044">
        <f t="shared" si="8"/>
        <v>115.73333333333333</v>
      </c>
      <c r="U41" s="1044">
        <f t="shared" si="8"/>
        <v>82.666666666666671</v>
      </c>
      <c r="V41" s="1044">
        <f t="shared" si="9"/>
        <v>0</v>
      </c>
      <c r="W41" s="1044">
        <f t="shared" si="9"/>
        <v>0</v>
      </c>
      <c r="X41" s="1044">
        <f t="shared" si="9"/>
        <v>0</v>
      </c>
      <c r="Y41" s="1044">
        <f t="shared" si="9"/>
        <v>0</v>
      </c>
      <c r="Z41" s="1044">
        <f t="shared" si="9"/>
        <v>0</v>
      </c>
      <c r="AA41" s="1044">
        <f t="shared" si="9"/>
        <v>0</v>
      </c>
      <c r="AB41" s="1044">
        <f t="shared" si="9"/>
        <v>0</v>
      </c>
      <c r="AC41" s="1044">
        <f t="shared" si="9"/>
        <v>0</v>
      </c>
      <c r="AE41" s="1042">
        <f>ROW()</f>
        <v>41</v>
      </c>
    </row>
    <row r="42" spans="1:31">
      <c r="A42" s="1026">
        <v>38</v>
      </c>
      <c r="B42" s="1026">
        <v>3</v>
      </c>
      <c r="C42" s="1026" t="str">
        <f>IF(Partidas!B39="","",Partidas!B39)</f>
        <v/>
      </c>
      <c r="D42" s="1027" t="str">
        <f>IF(Partidas!B39="",Partidas!A39,"            "&amp;Partidas!C39)</f>
        <v xml:space="preserve">      DESMONTAJE DE TUBERÍAS Y ACCESORIOS EXISTENTES</v>
      </c>
      <c r="E42" s="1070">
        <f>IF(Partidas!D39="","",Partidas!D39)</f>
        <v>7</v>
      </c>
      <c r="F42" s="1051">
        <f>Partidas!E39</f>
        <v>46238</v>
      </c>
      <c r="G42" s="1051">
        <f>Partidas!F39</f>
        <v>46247</v>
      </c>
      <c r="H42" s="1066" cm="1">
        <f t="array" ref="H42">IF($B42="","",IFERROR(_xlfn.AGGREGATE(15,6,ROW($B43:$B$121)/(($B43:$B$121&lt;=$B42)*($B43:$B$121&lt;&gt;"")),1)-1,121))</f>
        <v>43</v>
      </c>
      <c r="I42" s="1076">
        <f>Partidas!G39</f>
        <v>112</v>
      </c>
      <c r="J42" s="1076" t="str">
        <f t="shared" si="10"/>
        <v/>
      </c>
      <c r="K42" s="1026"/>
      <c r="L42" s="1052">
        <f t="shared" si="8"/>
        <v>0</v>
      </c>
      <c r="M42" s="1052">
        <f t="shared" si="8"/>
        <v>0</v>
      </c>
      <c r="N42" s="1052">
        <f t="shared" si="8"/>
        <v>0</v>
      </c>
      <c r="O42" s="1052">
        <f t="shared" si="8"/>
        <v>0</v>
      </c>
      <c r="P42" s="1052">
        <f t="shared" si="8"/>
        <v>0</v>
      </c>
      <c r="Q42" s="1052">
        <f t="shared" si="8"/>
        <v>33.6</v>
      </c>
      <c r="R42" s="1052">
        <f t="shared" si="8"/>
        <v>78.400000000000006</v>
      </c>
      <c r="S42" s="1052">
        <f t="shared" si="8"/>
        <v>0</v>
      </c>
      <c r="T42" s="1052">
        <f t="shared" si="8"/>
        <v>0</v>
      </c>
      <c r="U42" s="1052">
        <f t="shared" si="8"/>
        <v>0</v>
      </c>
      <c r="V42" s="1052">
        <f t="shared" si="9"/>
        <v>0</v>
      </c>
      <c r="W42" s="1052">
        <f t="shared" si="9"/>
        <v>0</v>
      </c>
      <c r="X42" s="1052">
        <f t="shared" si="9"/>
        <v>0</v>
      </c>
      <c r="Y42" s="1052">
        <f t="shared" si="9"/>
        <v>0</v>
      </c>
      <c r="Z42" s="1052">
        <f t="shared" si="9"/>
        <v>0</v>
      </c>
      <c r="AA42" s="1052">
        <f t="shared" si="9"/>
        <v>0</v>
      </c>
      <c r="AB42" s="1052">
        <f t="shared" si="9"/>
        <v>0</v>
      </c>
      <c r="AC42" s="1052">
        <f t="shared" si="9"/>
        <v>0</v>
      </c>
      <c r="AE42" s="1042">
        <f>ROW()</f>
        <v>42</v>
      </c>
    </row>
    <row r="43" spans="1:31">
      <c r="A43">
        <v>39</v>
      </c>
      <c r="B43">
        <v>5</v>
      </c>
      <c r="C43" t="str">
        <f>IF(Partidas!B40="","",Partidas!B40)</f>
        <v>A1260</v>
      </c>
      <c r="D43" s="700" t="str">
        <f>IF(Partidas!B40="",Partidas!A40,"            "&amp;Partidas!C40)</f>
        <v xml:space="preserve">            Desmontaje y traslado de tuberías y accesorios existentes</v>
      </c>
      <c r="E43" s="1071">
        <f>IF(Partidas!D40="","",Partidas!D40)</f>
        <v>7</v>
      </c>
      <c r="F43" s="1041">
        <f>Partidas!E40</f>
        <v>46238</v>
      </c>
      <c r="G43" s="1041">
        <f>Partidas!F40</f>
        <v>46247</v>
      </c>
      <c r="H43" s="1067" cm="1">
        <f t="array" ref="H43">IF($B43="","",IFERROR(_xlfn.AGGREGATE(15,6,ROW($B44:$B$121)/(($B44:$B$121&lt;=$B43)*($B44:$B$121&lt;&gt;"")),1)-1,121))</f>
        <v>43</v>
      </c>
      <c r="I43" s="1077">
        <f>Partidas!G40</f>
        <v>112</v>
      </c>
      <c r="J43" s="1077">
        <f t="shared" si="10"/>
        <v>16</v>
      </c>
      <c r="L43" s="1044">
        <f t="shared" si="8"/>
        <v>0</v>
      </c>
      <c r="M43" s="1044">
        <f t="shared" si="8"/>
        <v>0</v>
      </c>
      <c r="N43" s="1044">
        <f t="shared" si="8"/>
        <v>0</v>
      </c>
      <c r="O43" s="1044">
        <f t="shared" si="8"/>
        <v>0</v>
      </c>
      <c r="P43" s="1044">
        <f t="shared" si="8"/>
        <v>0</v>
      </c>
      <c r="Q43" s="1044">
        <f t="shared" si="8"/>
        <v>33.6</v>
      </c>
      <c r="R43" s="1044">
        <f t="shared" si="8"/>
        <v>78.400000000000006</v>
      </c>
      <c r="S43" s="1044">
        <f t="shared" si="8"/>
        <v>0</v>
      </c>
      <c r="T43" s="1044">
        <f t="shared" si="8"/>
        <v>0</v>
      </c>
      <c r="U43" s="1044">
        <f t="shared" si="8"/>
        <v>0</v>
      </c>
      <c r="V43" s="1044">
        <f t="shared" si="9"/>
        <v>0</v>
      </c>
      <c r="W43" s="1044">
        <f t="shared" si="9"/>
        <v>0</v>
      </c>
      <c r="X43" s="1044">
        <f t="shared" si="9"/>
        <v>0</v>
      </c>
      <c r="Y43" s="1044">
        <f t="shared" si="9"/>
        <v>0</v>
      </c>
      <c r="Z43" s="1044">
        <f t="shared" si="9"/>
        <v>0</v>
      </c>
      <c r="AA43" s="1044">
        <f t="shared" si="9"/>
        <v>0</v>
      </c>
      <c r="AB43" s="1044">
        <f t="shared" si="9"/>
        <v>0</v>
      </c>
      <c r="AC43" s="1044">
        <f t="shared" si="9"/>
        <v>0</v>
      </c>
      <c r="AE43" s="1042">
        <f>ROW()</f>
        <v>43</v>
      </c>
    </row>
    <row r="44" spans="1:31">
      <c r="A44" s="1026">
        <v>40</v>
      </c>
      <c r="B44" s="1026">
        <v>3</v>
      </c>
      <c r="C44" s="1026" t="str">
        <f>IF(Partidas!B41="","",Partidas!B41)</f>
        <v/>
      </c>
      <c r="D44" s="1027" t="str">
        <f>IF(Partidas!B41="",Partidas!A41,"            "&amp;Partidas!C41)</f>
        <v xml:space="preserve">      MONTAJE E INSTALACIÓN DE BOMBAS DE DOSIFICACIÓN DE FLOCULANTE</v>
      </c>
      <c r="E44" s="1070">
        <f>IF(Partidas!D41="","",Partidas!D41)</f>
        <v>32</v>
      </c>
      <c r="F44" s="1051">
        <f>Partidas!E41</f>
        <v>46267</v>
      </c>
      <c r="G44" s="1051">
        <f>Partidas!F41</f>
        <v>46311</v>
      </c>
      <c r="H44" s="1066" cm="1">
        <f t="array" ref="H44">IF($B44="","",IFERROR(_xlfn.AGGREGATE(15,6,ROW($B45:$B$121)/(($B45:$B$121&lt;=$B44)*($B45:$B$121&lt;&gt;"")),1)-1,121))</f>
        <v>49</v>
      </c>
      <c r="I44" s="1076">
        <f>Partidas!G41</f>
        <v>164</v>
      </c>
      <c r="J44" s="1076" t="str">
        <f t="shared" si="10"/>
        <v/>
      </c>
      <c r="K44" s="1026"/>
      <c r="L44" s="1052">
        <f t="shared" si="8"/>
        <v>0</v>
      </c>
      <c r="M44" s="1052">
        <f t="shared" si="8"/>
        <v>0</v>
      </c>
      <c r="N44" s="1052">
        <f t="shared" si="8"/>
        <v>0</v>
      </c>
      <c r="O44" s="1052">
        <f t="shared" si="8"/>
        <v>0</v>
      </c>
      <c r="P44" s="1052">
        <f t="shared" si="8"/>
        <v>0</v>
      </c>
      <c r="Q44" s="1052">
        <f t="shared" si="8"/>
        <v>0</v>
      </c>
      <c r="R44" s="1052">
        <f t="shared" si="8"/>
        <v>0</v>
      </c>
      <c r="S44" s="1052">
        <f t="shared" si="8"/>
        <v>0</v>
      </c>
      <c r="T44" s="1052">
        <f t="shared" si="8"/>
        <v>0</v>
      </c>
      <c r="U44" s="1052">
        <f t="shared" si="8"/>
        <v>65.599999999999994</v>
      </c>
      <c r="V44" s="1052">
        <f t="shared" si="9"/>
        <v>32.799999999999997</v>
      </c>
      <c r="W44" s="1052">
        <f t="shared" si="9"/>
        <v>0</v>
      </c>
      <c r="X44" s="1052">
        <f t="shared" si="9"/>
        <v>0</v>
      </c>
      <c r="Y44" s="1052">
        <f t="shared" si="9"/>
        <v>0</v>
      </c>
      <c r="Z44" s="1052">
        <f t="shared" si="9"/>
        <v>0</v>
      </c>
      <c r="AA44" s="1052">
        <f t="shared" si="9"/>
        <v>32.799999999999997</v>
      </c>
      <c r="AB44" s="1052">
        <f t="shared" si="9"/>
        <v>32.799999999999997</v>
      </c>
      <c r="AC44" s="1052">
        <f t="shared" si="9"/>
        <v>0</v>
      </c>
      <c r="AE44" s="1042">
        <f>ROW()</f>
        <v>44</v>
      </c>
    </row>
    <row r="45" spans="1:31">
      <c r="A45">
        <v>41</v>
      </c>
      <c r="B45">
        <v>5</v>
      </c>
      <c r="C45" t="str">
        <f>IF(Partidas!B42="","",Partidas!B42)</f>
        <v>A1270</v>
      </c>
      <c r="D45" s="700" t="str">
        <f>IF(Partidas!B42="",Partidas!A42,"            "&amp;Partidas!C42)</f>
        <v xml:space="preserve">            Montaje e instalación de bomba 1760-PU-33101 - Suministro MY</v>
      </c>
      <c r="E45" s="1071">
        <f>IF(Partidas!D42="","",Partidas!D42)</f>
        <v>1</v>
      </c>
      <c r="F45" s="1041">
        <f>Partidas!E42</f>
        <v>46267</v>
      </c>
      <c r="G45" s="1041">
        <f>Partidas!F42</f>
        <v>46267</v>
      </c>
      <c r="H45" s="1067" cm="1">
        <f t="array" ref="H45">IF($B45="","",IFERROR(_xlfn.AGGREGATE(15,6,ROW($B46:$B$121)/(($B46:$B$121&lt;=$B45)*($B46:$B$121&lt;&gt;"")),1)-1,121))</f>
        <v>45</v>
      </c>
      <c r="I45" s="1077">
        <f>Partidas!G42</f>
        <v>32.799999999999997</v>
      </c>
      <c r="J45" s="1077">
        <f t="shared" si="10"/>
        <v>32.799999999999997</v>
      </c>
      <c r="L45" s="1044">
        <f t="shared" ref="L45:U54" si="11">IF($B45="","",IF($C45&lt;&gt;"",IFERROR($I45*MAX(0,MIN($G45,L$3)-MAX($F45,L$3-6)+1)/($G45-$F45+1),""),SUMIFS(L$5:L$121,$C$5:$C$121,"?*",$AE$5:$AE$121,"&gt;"&amp;ROW(),$AE$5:$AE$121,"&lt;="&amp;$H45)))</f>
        <v>0</v>
      </c>
      <c r="M45" s="1044">
        <f t="shared" si="11"/>
        <v>0</v>
      </c>
      <c r="N45" s="1044">
        <f t="shared" si="11"/>
        <v>0</v>
      </c>
      <c r="O45" s="1044">
        <f t="shared" si="11"/>
        <v>0</v>
      </c>
      <c r="P45" s="1044">
        <f t="shared" si="11"/>
        <v>0</v>
      </c>
      <c r="Q45" s="1044">
        <f t="shared" si="11"/>
        <v>0</v>
      </c>
      <c r="R45" s="1044">
        <f t="shared" si="11"/>
        <v>0</v>
      </c>
      <c r="S45" s="1044">
        <f t="shared" si="11"/>
        <v>0</v>
      </c>
      <c r="T45" s="1044">
        <f t="shared" si="11"/>
        <v>0</v>
      </c>
      <c r="U45" s="1044">
        <f t="shared" si="11"/>
        <v>32.799999999999997</v>
      </c>
      <c r="V45" s="1044">
        <f t="shared" ref="V45:AC54" si="12">IF($B45="","",IF($C45&lt;&gt;"",IFERROR($I45*MAX(0,MIN($G45,V$3)-MAX($F45,V$3-6)+1)/($G45-$F45+1),""),SUMIFS(V$5:V$121,$C$5:$C$121,"?*",$AE$5:$AE$121,"&gt;"&amp;ROW(),$AE$5:$AE$121,"&lt;="&amp;$H45)))</f>
        <v>0</v>
      </c>
      <c r="W45" s="1044">
        <f t="shared" si="12"/>
        <v>0</v>
      </c>
      <c r="X45" s="1044">
        <f t="shared" si="12"/>
        <v>0</v>
      </c>
      <c r="Y45" s="1044">
        <f t="shared" si="12"/>
        <v>0</v>
      </c>
      <c r="Z45" s="1044">
        <f t="shared" si="12"/>
        <v>0</v>
      </c>
      <c r="AA45" s="1044">
        <f t="shared" si="12"/>
        <v>0</v>
      </c>
      <c r="AB45" s="1044">
        <f t="shared" si="12"/>
        <v>0</v>
      </c>
      <c r="AC45" s="1044">
        <f t="shared" si="12"/>
        <v>0</v>
      </c>
      <c r="AE45" s="1042">
        <f>ROW()</f>
        <v>45</v>
      </c>
    </row>
    <row r="46" spans="1:31">
      <c r="A46">
        <v>42</v>
      </c>
      <c r="B46">
        <v>5</v>
      </c>
      <c r="C46" t="str">
        <f>IF(Partidas!B43="","",Partidas!B43)</f>
        <v>A1280</v>
      </c>
      <c r="D46" s="700" t="str">
        <f>IF(Partidas!B43="",Partidas!A43,"            "&amp;Partidas!C43)</f>
        <v xml:space="preserve">            Montaje e instalación de bomba 1760-PU-33102 - Suministro MY</v>
      </c>
      <c r="E46" s="1071">
        <f>IF(Partidas!D43="","",Partidas!D43)</f>
        <v>1</v>
      </c>
      <c r="F46" s="1041">
        <f>Partidas!E43</f>
        <v>46268</v>
      </c>
      <c r="G46" s="1041">
        <f>Partidas!F43</f>
        <v>46268</v>
      </c>
      <c r="H46" s="1067" cm="1">
        <f t="array" ref="H46">IF($B46="","",IFERROR(_xlfn.AGGREGATE(15,6,ROW($B47:$B$121)/(($B47:$B$121&lt;=$B46)*($B47:$B$121&lt;&gt;"")),1)-1,121))</f>
        <v>46</v>
      </c>
      <c r="I46" s="1077">
        <f>Partidas!G43</f>
        <v>32.799999999999997</v>
      </c>
      <c r="J46" s="1077">
        <f t="shared" si="10"/>
        <v>32.799999999999997</v>
      </c>
      <c r="L46" s="1044">
        <f t="shared" si="11"/>
        <v>0</v>
      </c>
      <c r="M46" s="1044">
        <f t="shared" si="11"/>
        <v>0</v>
      </c>
      <c r="N46" s="1044">
        <f t="shared" si="11"/>
        <v>0</v>
      </c>
      <c r="O46" s="1044">
        <f t="shared" si="11"/>
        <v>0</v>
      </c>
      <c r="P46" s="1044">
        <f t="shared" si="11"/>
        <v>0</v>
      </c>
      <c r="Q46" s="1044">
        <f t="shared" si="11"/>
        <v>0</v>
      </c>
      <c r="R46" s="1044">
        <f t="shared" si="11"/>
        <v>0</v>
      </c>
      <c r="S46" s="1044">
        <f t="shared" si="11"/>
        <v>0</v>
      </c>
      <c r="T46" s="1044">
        <f t="shared" si="11"/>
        <v>0</v>
      </c>
      <c r="U46" s="1044">
        <f t="shared" si="11"/>
        <v>32.799999999999997</v>
      </c>
      <c r="V46" s="1044">
        <f t="shared" si="12"/>
        <v>0</v>
      </c>
      <c r="W46" s="1044">
        <f t="shared" si="12"/>
        <v>0</v>
      </c>
      <c r="X46" s="1044">
        <f t="shared" si="12"/>
        <v>0</v>
      </c>
      <c r="Y46" s="1044">
        <f t="shared" si="12"/>
        <v>0</v>
      </c>
      <c r="Z46" s="1044">
        <f t="shared" si="12"/>
        <v>0</v>
      </c>
      <c r="AA46" s="1044">
        <f t="shared" si="12"/>
        <v>0</v>
      </c>
      <c r="AB46" s="1044">
        <f t="shared" si="12"/>
        <v>0</v>
      </c>
      <c r="AC46" s="1044">
        <f t="shared" si="12"/>
        <v>0</v>
      </c>
      <c r="AE46" s="1042">
        <f>ROW()</f>
        <v>46</v>
      </c>
    </row>
    <row r="47" spans="1:31">
      <c r="A47">
        <v>43</v>
      </c>
      <c r="B47">
        <v>5</v>
      </c>
      <c r="C47" t="str">
        <f>IF(Partidas!B44="","",Partidas!B44)</f>
        <v>A1290</v>
      </c>
      <c r="D47" s="700" t="str">
        <f>IF(Partidas!B44="",Partidas!A44,"            "&amp;Partidas!C44)</f>
        <v xml:space="preserve">            Montaje e instalación de bomba 1760-PU-33103 - Suministro MY</v>
      </c>
      <c r="E47" s="1071">
        <f>IF(Partidas!D44="","",Partidas!D44)</f>
        <v>1</v>
      </c>
      <c r="F47" s="1041">
        <f>Partidas!E44</f>
        <v>46269</v>
      </c>
      <c r="G47" s="1041">
        <f>Partidas!F44</f>
        <v>46269</v>
      </c>
      <c r="H47" s="1067" cm="1">
        <f t="array" ref="H47">IF($B47="","",IFERROR(_xlfn.AGGREGATE(15,6,ROW($B48:$B$121)/(($B48:$B$121&lt;=$B47)*($B48:$B$121&lt;&gt;"")),1)-1,121))</f>
        <v>47</v>
      </c>
      <c r="I47" s="1077">
        <f>Partidas!G44</f>
        <v>32.799999999999997</v>
      </c>
      <c r="J47" s="1077">
        <f t="shared" si="10"/>
        <v>32.799999999999997</v>
      </c>
      <c r="L47" s="1044">
        <f t="shared" si="11"/>
        <v>0</v>
      </c>
      <c r="M47" s="1044">
        <f t="shared" si="11"/>
        <v>0</v>
      </c>
      <c r="N47" s="1044">
        <f t="shared" si="11"/>
        <v>0</v>
      </c>
      <c r="O47" s="1044">
        <f t="shared" si="11"/>
        <v>0</v>
      </c>
      <c r="P47" s="1044">
        <f t="shared" si="11"/>
        <v>0</v>
      </c>
      <c r="Q47" s="1044">
        <f t="shared" si="11"/>
        <v>0</v>
      </c>
      <c r="R47" s="1044">
        <f t="shared" si="11"/>
        <v>0</v>
      </c>
      <c r="S47" s="1044">
        <f t="shared" si="11"/>
        <v>0</v>
      </c>
      <c r="T47" s="1044">
        <f t="shared" si="11"/>
        <v>0</v>
      </c>
      <c r="U47" s="1044">
        <f t="shared" si="11"/>
        <v>0</v>
      </c>
      <c r="V47" s="1044">
        <f t="shared" si="12"/>
        <v>32.799999999999997</v>
      </c>
      <c r="W47" s="1044">
        <f t="shared" si="12"/>
        <v>0</v>
      </c>
      <c r="X47" s="1044">
        <f t="shared" si="12"/>
        <v>0</v>
      </c>
      <c r="Y47" s="1044">
        <f t="shared" si="12"/>
        <v>0</v>
      </c>
      <c r="Z47" s="1044">
        <f t="shared" si="12"/>
        <v>0</v>
      </c>
      <c r="AA47" s="1044">
        <f t="shared" si="12"/>
        <v>0</v>
      </c>
      <c r="AB47" s="1044">
        <f t="shared" si="12"/>
        <v>0</v>
      </c>
      <c r="AC47" s="1044">
        <f t="shared" si="12"/>
        <v>0</v>
      </c>
      <c r="AE47" s="1042">
        <f>ROW()</f>
        <v>47</v>
      </c>
    </row>
    <row r="48" spans="1:31">
      <c r="A48">
        <v>44</v>
      </c>
      <c r="B48">
        <v>5</v>
      </c>
      <c r="C48" t="str">
        <f>IF(Partidas!B45="","",Partidas!B45)</f>
        <v>A1300</v>
      </c>
      <c r="D48" s="700" t="str">
        <f>IF(Partidas!B45="",Partidas!A45,"            "&amp;Partidas!C45)</f>
        <v xml:space="preserve">            Montaje e instalación de bomba 1760-PU-33104 - Suministro MY</v>
      </c>
      <c r="E48" s="1071">
        <f>IF(Partidas!D45="","",Partidas!D45)</f>
        <v>1</v>
      </c>
      <c r="F48" s="1041">
        <f>Partidas!E45</f>
        <v>46309</v>
      </c>
      <c r="G48" s="1041">
        <f>Partidas!F45</f>
        <v>46309</v>
      </c>
      <c r="H48" s="1067" cm="1">
        <f t="array" ref="H48">IF($B48="","",IFERROR(_xlfn.AGGREGATE(15,6,ROW($B49:$B$121)/(($B49:$B$121&lt;=$B48)*($B49:$B$121&lt;&gt;"")),1)-1,121))</f>
        <v>48</v>
      </c>
      <c r="I48" s="1077">
        <f>Partidas!G45</f>
        <v>32.799999999999997</v>
      </c>
      <c r="J48" s="1077">
        <f t="shared" si="10"/>
        <v>32.799999999999997</v>
      </c>
      <c r="L48" s="1044">
        <f t="shared" si="11"/>
        <v>0</v>
      </c>
      <c r="M48" s="1044">
        <f t="shared" si="11"/>
        <v>0</v>
      </c>
      <c r="N48" s="1044">
        <f t="shared" si="11"/>
        <v>0</v>
      </c>
      <c r="O48" s="1044">
        <f t="shared" si="11"/>
        <v>0</v>
      </c>
      <c r="P48" s="1044">
        <f t="shared" si="11"/>
        <v>0</v>
      </c>
      <c r="Q48" s="1044">
        <f t="shared" si="11"/>
        <v>0</v>
      </c>
      <c r="R48" s="1044">
        <f t="shared" si="11"/>
        <v>0</v>
      </c>
      <c r="S48" s="1044">
        <f t="shared" si="11"/>
        <v>0</v>
      </c>
      <c r="T48" s="1044">
        <f t="shared" si="11"/>
        <v>0</v>
      </c>
      <c r="U48" s="1044">
        <f t="shared" si="11"/>
        <v>0</v>
      </c>
      <c r="V48" s="1044">
        <f t="shared" si="12"/>
        <v>0</v>
      </c>
      <c r="W48" s="1044">
        <f t="shared" si="12"/>
        <v>0</v>
      </c>
      <c r="X48" s="1044">
        <f t="shared" si="12"/>
        <v>0</v>
      </c>
      <c r="Y48" s="1044">
        <f t="shared" si="12"/>
        <v>0</v>
      </c>
      <c r="Z48" s="1044">
        <f t="shared" si="12"/>
        <v>0</v>
      </c>
      <c r="AA48" s="1044">
        <f t="shared" si="12"/>
        <v>32.799999999999997</v>
      </c>
      <c r="AB48" s="1044">
        <f t="shared" si="12"/>
        <v>0</v>
      </c>
      <c r="AC48" s="1044">
        <f t="shared" si="12"/>
        <v>0</v>
      </c>
      <c r="AE48" s="1042">
        <f>ROW()</f>
        <v>48</v>
      </c>
    </row>
    <row r="49" spans="1:31">
      <c r="A49">
        <v>45</v>
      </c>
      <c r="B49">
        <v>5</v>
      </c>
      <c r="C49" t="str">
        <f>IF(Partidas!B46="","",Partidas!B46)</f>
        <v>A1310</v>
      </c>
      <c r="D49" s="700" t="str">
        <f>IF(Partidas!B46="",Partidas!A46,"            "&amp;Partidas!C46)</f>
        <v xml:space="preserve">            Montaje e instalación de bomba 1760-PU-33105 - Suministro MY</v>
      </c>
      <c r="E49" s="1071">
        <f>IF(Partidas!D46="","",Partidas!D46)</f>
        <v>1</v>
      </c>
      <c r="F49" s="1041">
        <f>Partidas!E46</f>
        <v>46311</v>
      </c>
      <c r="G49" s="1041">
        <f>Partidas!F46</f>
        <v>46311</v>
      </c>
      <c r="H49" s="1067" cm="1">
        <f t="array" ref="H49">IF($B49="","",IFERROR(_xlfn.AGGREGATE(15,6,ROW($B50:$B$121)/(($B50:$B$121&lt;=$B49)*($B50:$B$121&lt;&gt;"")),1)-1,121))</f>
        <v>49</v>
      </c>
      <c r="I49" s="1077">
        <f>Partidas!G46</f>
        <v>32.799999999999997</v>
      </c>
      <c r="J49" s="1077">
        <f t="shared" si="10"/>
        <v>32.799999999999997</v>
      </c>
      <c r="L49" s="1044">
        <f t="shared" si="11"/>
        <v>0</v>
      </c>
      <c r="M49" s="1044">
        <f t="shared" si="11"/>
        <v>0</v>
      </c>
      <c r="N49" s="1044">
        <f t="shared" si="11"/>
        <v>0</v>
      </c>
      <c r="O49" s="1044">
        <f t="shared" si="11"/>
        <v>0</v>
      </c>
      <c r="P49" s="1044">
        <f t="shared" si="11"/>
        <v>0</v>
      </c>
      <c r="Q49" s="1044">
        <f t="shared" si="11"/>
        <v>0</v>
      </c>
      <c r="R49" s="1044">
        <f t="shared" si="11"/>
        <v>0</v>
      </c>
      <c r="S49" s="1044">
        <f t="shared" si="11"/>
        <v>0</v>
      </c>
      <c r="T49" s="1044">
        <f t="shared" si="11"/>
        <v>0</v>
      </c>
      <c r="U49" s="1044">
        <f t="shared" si="11"/>
        <v>0</v>
      </c>
      <c r="V49" s="1044">
        <f t="shared" si="12"/>
        <v>0</v>
      </c>
      <c r="W49" s="1044">
        <f t="shared" si="12"/>
        <v>0</v>
      </c>
      <c r="X49" s="1044">
        <f t="shared" si="12"/>
        <v>0</v>
      </c>
      <c r="Y49" s="1044">
        <f t="shared" si="12"/>
        <v>0</v>
      </c>
      <c r="Z49" s="1044">
        <f t="shared" si="12"/>
        <v>0</v>
      </c>
      <c r="AA49" s="1044">
        <f t="shared" si="12"/>
        <v>0</v>
      </c>
      <c r="AB49" s="1044">
        <f t="shared" si="12"/>
        <v>32.799999999999997</v>
      </c>
      <c r="AC49" s="1044">
        <f t="shared" si="12"/>
        <v>0</v>
      </c>
      <c r="AE49" s="1042">
        <f>ROW()</f>
        <v>49</v>
      </c>
    </row>
    <row r="50" spans="1:31">
      <c r="A50" s="1026">
        <v>46</v>
      </c>
      <c r="B50" s="1026">
        <v>3</v>
      </c>
      <c r="C50" s="1026" t="str">
        <f>IF(Partidas!B47="","",Partidas!B47)</f>
        <v/>
      </c>
      <c r="D50" s="1027" t="str">
        <f>IF(Partidas!B47="",Partidas!A47,"            "&amp;Partidas!C47)</f>
        <v xml:space="preserve">      MONTAJE E INSTALACIÓN DE BOMBAS PARA AGUA DE DILUCIÓN</v>
      </c>
      <c r="E50" s="1070">
        <f>IF(Partidas!D47="","",Partidas!D47)</f>
        <v>2</v>
      </c>
      <c r="F50" s="1051">
        <f>Partidas!E47</f>
        <v>46314</v>
      </c>
      <c r="G50" s="1051">
        <f>Partidas!F47</f>
        <v>46315</v>
      </c>
      <c r="H50" s="1066" cm="1">
        <f t="array" ref="H50">IF($B50="","",IFERROR(_xlfn.AGGREGATE(15,6,ROW($B51:$B$121)/(($B51:$B$121&lt;=$B50)*($B51:$B$121&lt;&gt;"")),1)-1,121))</f>
        <v>52</v>
      </c>
      <c r="I50" s="1076">
        <f>Partidas!G47</f>
        <v>65.599999999999994</v>
      </c>
      <c r="J50" s="1076" t="str">
        <f t="shared" si="10"/>
        <v/>
      </c>
      <c r="K50" s="1026"/>
      <c r="L50" s="1052">
        <f t="shared" si="11"/>
        <v>0</v>
      </c>
      <c r="M50" s="1052">
        <f t="shared" si="11"/>
        <v>0</v>
      </c>
      <c r="N50" s="1052">
        <f t="shared" si="11"/>
        <v>0</v>
      </c>
      <c r="O50" s="1052">
        <f t="shared" si="11"/>
        <v>0</v>
      </c>
      <c r="P50" s="1052">
        <f t="shared" si="11"/>
        <v>0</v>
      </c>
      <c r="Q50" s="1052">
        <f t="shared" si="11"/>
        <v>0</v>
      </c>
      <c r="R50" s="1052">
        <f t="shared" si="11"/>
        <v>0</v>
      </c>
      <c r="S50" s="1052">
        <f t="shared" si="11"/>
        <v>0</v>
      </c>
      <c r="T50" s="1052">
        <f t="shared" si="11"/>
        <v>0</v>
      </c>
      <c r="U50" s="1052">
        <f t="shared" si="11"/>
        <v>0</v>
      </c>
      <c r="V50" s="1052">
        <f t="shared" si="12"/>
        <v>0</v>
      </c>
      <c r="W50" s="1052">
        <f t="shared" si="12"/>
        <v>0</v>
      </c>
      <c r="X50" s="1052">
        <f t="shared" si="12"/>
        <v>0</v>
      </c>
      <c r="Y50" s="1052">
        <f t="shared" si="12"/>
        <v>0</v>
      </c>
      <c r="Z50" s="1052">
        <f t="shared" si="12"/>
        <v>0</v>
      </c>
      <c r="AA50" s="1052">
        <f t="shared" si="12"/>
        <v>0</v>
      </c>
      <c r="AB50" s="1052">
        <f t="shared" si="12"/>
        <v>65.599999999999994</v>
      </c>
      <c r="AC50" s="1052">
        <f t="shared" si="12"/>
        <v>0</v>
      </c>
      <c r="AE50" s="1042">
        <f>ROW()</f>
        <v>50</v>
      </c>
    </row>
    <row r="51" spans="1:31">
      <c r="A51">
        <v>47</v>
      </c>
      <c r="B51">
        <v>5</v>
      </c>
      <c r="C51" t="str">
        <f>IF(Partidas!B48="","",Partidas!B48)</f>
        <v>A1320</v>
      </c>
      <c r="D51" s="700" t="str">
        <f>IF(Partidas!B48="",Partidas!A48,"            "&amp;Partidas!C48)</f>
        <v xml:space="preserve">            Montaje e instalación de bomba 1760-PU-33001 - Suministro MY</v>
      </c>
      <c r="E51" s="1071">
        <f>IF(Partidas!D48="","",Partidas!D48)</f>
        <v>1</v>
      </c>
      <c r="F51" s="1041">
        <f>Partidas!E48</f>
        <v>46314</v>
      </c>
      <c r="G51" s="1041">
        <f>Partidas!F48</f>
        <v>46314</v>
      </c>
      <c r="H51" s="1067" cm="1">
        <f t="array" ref="H51">IF($B51="","",IFERROR(_xlfn.AGGREGATE(15,6,ROW($B52:$B$121)/(($B52:$B$121&lt;=$B51)*($B52:$B$121&lt;&gt;"")),1)-1,121))</f>
        <v>51</v>
      </c>
      <c r="I51" s="1077">
        <f>Partidas!G48</f>
        <v>32.799999999999997</v>
      </c>
      <c r="J51" s="1077">
        <f t="shared" si="10"/>
        <v>32.799999999999997</v>
      </c>
      <c r="L51" s="1044">
        <f t="shared" si="11"/>
        <v>0</v>
      </c>
      <c r="M51" s="1044">
        <f t="shared" si="11"/>
        <v>0</v>
      </c>
      <c r="N51" s="1044">
        <f t="shared" si="11"/>
        <v>0</v>
      </c>
      <c r="O51" s="1044">
        <f t="shared" si="11"/>
        <v>0</v>
      </c>
      <c r="P51" s="1044">
        <f t="shared" si="11"/>
        <v>0</v>
      </c>
      <c r="Q51" s="1044">
        <f t="shared" si="11"/>
        <v>0</v>
      </c>
      <c r="R51" s="1044">
        <f t="shared" si="11"/>
        <v>0</v>
      </c>
      <c r="S51" s="1044">
        <f t="shared" si="11"/>
        <v>0</v>
      </c>
      <c r="T51" s="1044">
        <f t="shared" si="11"/>
        <v>0</v>
      </c>
      <c r="U51" s="1044">
        <f t="shared" si="11"/>
        <v>0</v>
      </c>
      <c r="V51" s="1044">
        <f t="shared" si="12"/>
        <v>0</v>
      </c>
      <c r="W51" s="1044">
        <f t="shared" si="12"/>
        <v>0</v>
      </c>
      <c r="X51" s="1044">
        <f t="shared" si="12"/>
        <v>0</v>
      </c>
      <c r="Y51" s="1044">
        <f t="shared" si="12"/>
        <v>0</v>
      </c>
      <c r="Z51" s="1044">
        <f t="shared" si="12"/>
        <v>0</v>
      </c>
      <c r="AA51" s="1044">
        <f t="shared" si="12"/>
        <v>0</v>
      </c>
      <c r="AB51" s="1044">
        <f t="shared" si="12"/>
        <v>32.799999999999997</v>
      </c>
      <c r="AC51" s="1044">
        <f t="shared" si="12"/>
        <v>0</v>
      </c>
      <c r="AE51" s="1042">
        <f>ROW()</f>
        <v>51</v>
      </c>
    </row>
    <row r="52" spans="1:31">
      <c r="A52">
        <v>48</v>
      </c>
      <c r="B52">
        <v>5</v>
      </c>
      <c r="C52" t="str">
        <f>IF(Partidas!B49="","",Partidas!B49)</f>
        <v>A1330</v>
      </c>
      <c r="D52" s="700" t="str">
        <f>IF(Partidas!B49="",Partidas!A49,"            "&amp;Partidas!C49)</f>
        <v xml:space="preserve">            Montaje e instalación de bomba 1760-PU-33002 - Suministro MY</v>
      </c>
      <c r="E52" s="1071">
        <f>IF(Partidas!D49="","",Partidas!D49)</f>
        <v>1</v>
      </c>
      <c r="F52" s="1041">
        <f>Partidas!E49</f>
        <v>46315</v>
      </c>
      <c r="G52" s="1041">
        <f>Partidas!F49</f>
        <v>46315</v>
      </c>
      <c r="H52" s="1067" cm="1">
        <f t="array" ref="H52">IF($B52="","",IFERROR(_xlfn.AGGREGATE(15,6,ROW($B53:$B$121)/(($B53:$B$121&lt;=$B52)*($B53:$B$121&lt;&gt;"")),1)-1,121))</f>
        <v>52</v>
      </c>
      <c r="I52" s="1077">
        <f>Partidas!G49</f>
        <v>32.799999999999997</v>
      </c>
      <c r="J52" s="1077">
        <f t="shared" si="10"/>
        <v>32.799999999999997</v>
      </c>
      <c r="L52" s="1044">
        <f t="shared" si="11"/>
        <v>0</v>
      </c>
      <c r="M52" s="1044">
        <f t="shared" si="11"/>
        <v>0</v>
      </c>
      <c r="N52" s="1044">
        <f t="shared" si="11"/>
        <v>0</v>
      </c>
      <c r="O52" s="1044">
        <f t="shared" si="11"/>
        <v>0</v>
      </c>
      <c r="P52" s="1044">
        <f t="shared" si="11"/>
        <v>0</v>
      </c>
      <c r="Q52" s="1044">
        <f t="shared" si="11"/>
        <v>0</v>
      </c>
      <c r="R52" s="1044">
        <f t="shared" si="11"/>
        <v>0</v>
      </c>
      <c r="S52" s="1044">
        <f t="shared" si="11"/>
        <v>0</v>
      </c>
      <c r="T52" s="1044">
        <f t="shared" si="11"/>
        <v>0</v>
      </c>
      <c r="U52" s="1044">
        <f t="shared" si="11"/>
        <v>0</v>
      </c>
      <c r="V52" s="1044">
        <f t="shared" si="12"/>
        <v>0</v>
      </c>
      <c r="W52" s="1044">
        <f t="shared" si="12"/>
        <v>0</v>
      </c>
      <c r="X52" s="1044">
        <f t="shared" si="12"/>
        <v>0</v>
      </c>
      <c r="Y52" s="1044">
        <f t="shared" si="12"/>
        <v>0</v>
      </c>
      <c r="Z52" s="1044">
        <f t="shared" si="12"/>
        <v>0</v>
      </c>
      <c r="AA52" s="1044">
        <f t="shared" si="12"/>
        <v>0</v>
      </c>
      <c r="AB52" s="1044">
        <f t="shared" si="12"/>
        <v>32.799999999999997</v>
      </c>
      <c r="AC52" s="1044">
        <f t="shared" si="12"/>
        <v>0</v>
      </c>
      <c r="AE52" s="1042">
        <f>ROW()</f>
        <v>52</v>
      </c>
    </row>
    <row r="53" spans="1:31">
      <c r="A53" s="1026">
        <v>49</v>
      </c>
      <c r="B53" s="1026">
        <v>3</v>
      </c>
      <c r="C53" s="1026" t="str">
        <f>IF(Partidas!B50="","",Partidas!B50)</f>
        <v/>
      </c>
      <c r="D53" s="1027" t="str">
        <f>IF(Partidas!B50="",Partidas!A50,"            "&amp;Partidas!C50)</f>
        <v xml:space="preserve">      MONTAJE DE TUBERÍAS Y ACCESORIOS - SISTEMA DE FLOCULANTE Y DILUCIÓN</v>
      </c>
      <c r="E53" s="1070">
        <f>IF(Partidas!D50="","",Partidas!D50)</f>
        <v>47</v>
      </c>
      <c r="F53" s="1051">
        <f>Partidas!E50</f>
        <v>46248</v>
      </c>
      <c r="G53" s="1051">
        <f>Partidas!F50</f>
        <v>46315</v>
      </c>
      <c r="H53" s="1066" cm="1">
        <f t="array" ref="H53">IF($B53="","",IFERROR(_xlfn.AGGREGATE(15,6,ROW($B54:$B$121)/(($B54:$B$121&lt;=$B53)*($B54:$B$121&lt;&gt;"")),1)-1,121))</f>
        <v>59</v>
      </c>
      <c r="I53" s="1076">
        <f>Partidas!G50</f>
        <v>2952.2227619047621</v>
      </c>
      <c r="J53" s="1076" t="str">
        <f t="shared" si="10"/>
        <v/>
      </c>
      <c r="K53" s="1026"/>
      <c r="L53" s="1052">
        <f t="shared" si="11"/>
        <v>0</v>
      </c>
      <c r="M53" s="1052">
        <f t="shared" si="11"/>
        <v>0</v>
      </c>
      <c r="N53" s="1052">
        <f t="shared" si="11"/>
        <v>0</v>
      </c>
      <c r="O53" s="1052">
        <f t="shared" si="11"/>
        <v>0</v>
      </c>
      <c r="P53" s="1052">
        <f t="shared" si="11"/>
        <v>0</v>
      </c>
      <c r="Q53" s="1052">
        <f t="shared" si="11"/>
        <v>0</v>
      </c>
      <c r="R53" s="1052">
        <f t="shared" si="11"/>
        <v>0</v>
      </c>
      <c r="S53" s="1052">
        <f t="shared" si="11"/>
        <v>234.68800830601094</v>
      </c>
      <c r="T53" s="1052">
        <f t="shared" si="11"/>
        <v>234.68800830601094</v>
      </c>
      <c r="U53" s="1052">
        <f t="shared" si="11"/>
        <v>234.68800830601094</v>
      </c>
      <c r="V53" s="1052">
        <f t="shared" si="12"/>
        <v>324.65202778653043</v>
      </c>
      <c r="W53" s="1052">
        <f t="shared" si="12"/>
        <v>475.41941739692004</v>
      </c>
      <c r="X53" s="1052">
        <f t="shared" si="12"/>
        <v>427.82263168263432</v>
      </c>
      <c r="Y53" s="1052">
        <f t="shared" si="12"/>
        <v>370.1000559250586</v>
      </c>
      <c r="Z53" s="1052">
        <f t="shared" si="12"/>
        <v>325.87732380384648</v>
      </c>
      <c r="AA53" s="1052">
        <f t="shared" si="12"/>
        <v>241.54290809736713</v>
      </c>
      <c r="AB53" s="1052">
        <f t="shared" si="12"/>
        <v>82.744372294372297</v>
      </c>
      <c r="AC53" s="1052">
        <f t="shared" si="12"/>
        <v>0</v>
      </c>
      <c r="AE53" s="1042">
        <f>ROW()</f>
        <v>53</v>
      </c>
    </row>
    <row r="54" spans="1:31" ht="25.5">
      <c r="A54">
        <v>50</v>
      </c>
      <c r="B54">
        <v>5</v>
      </c>
      <c r="C54" t="str">
        <f>IF(Partidas!B51="","",Partidas!B51)</f>
        <v>A1340</v>
      </c>
      <c r="D54" s="700" t="str">
        <f>IF(Partidas!B51="",Partidas!A51,"            "&amp;Partidas!C51)</f>
        <v xml:space="preserve">            Montaje de línea 3" AA1B - Suministro MY: tubería + accesorios 3" (válv. mariposa y check, bridas, codos, tees, empaques</v>
      </c>
      <c r="E54" s="1071">
        <f>IF(Partidas!D51="","",Partidas!D51)</f>
        <v>42</v>
      </c>
      <c r="F54" s="1041">
        <f>Partidas!E51</f>
        <v>46248</v>
      </c>
      <c r="G54" s="1041">
        <f>Partidas!F51</f>
        <v>46308</v>
      </c>
      <c r="H54" s="1067" cm="1">
        <f t="array" ref="H54">IF($B54="","",IFERROR(_xlfn.AGGREGATE(15,6,ROW($B55:$B$121)/(($B55:$B$121&lt;=$B54)*($B55:$B$121&lt;&gt;"")),1)-1,121))</f>
        <v>54</v>
      </c>
      <c r="I54" s="1077">
        <f>Partidas!G51</f>
        <v>964.20000000000016</v>
      </c>
      <c r="J54" s="1077">
        <f t="shared" si="10"/>
        <v>22.957142857142863</v>
      </c>
      <c r="L54" s="1044">
        <f t="shared" si="11"/>
        <v>0</v>
      </c>
      <c r="M54" s="1044">
        <f t="shared" si="11"/>
        <v>0</v>
      </c>
      <c r="N54" s="1044">
        <f t="shared" si="11"/>
        <v>0</v>
      </c>
      <c r="O54" s="1044">
        <f t="shared" si="11"/>
        <v>0</v>
      </c>
      <c r="P54" s="1044">
        <f t="shared" si="11"/>
        <v>0</v>
      </c>
      <c r="Q54" s="1044">
        <f t="shared" si="11"/>
        <v>0</v>
      </c>
      <c r="R54" s="1044">
        <f t="shared" si="11"/>
        <v>0</v>
      </c>
      <c r="S54" s="1044">
        <f t="shared" si="11"/>
        <v>110.64590163934429</v>
      </c>
      <c r="T54" s="1044">
        <f t="shared" si="11"/>
        <v>110.64590163934429</v>
      </c>
      <c r="U54" s="1044">
        <f t="shared" si="11"/>
        <v>110.64590163934429</v>
      </c>
      <c r="V54" s="1044">
        <f t="shared" si="12"/>
        <v>110.64590163934429</v>
      </c>
      <c r="W54" s="1044">
        <f t="shared" si="12"/>
        <v>110.64590163934429</v>
      </c>
      <c r="X54" s="1044">
        <f t="shared" si="12"/>
        <v>110.64590163934429</v>
      </c>
      <c r="Y54" s="1044">
        <f t="shared" si="12"/>
        <v>110.64590163934429</v>
      </c>
      <c r="Z54" s="1044">
        <f t="shared" si="12"/>
        <v>110.64590163934429</v>
      </c>
      <c r="AA54" s="1044">
        <f t="shared" si="12"/>
        <v>79.032786885245912</v>
      </c>
      <c r="AB54" s="1044">
        <f t="shared" si="12"/>
        <v>0</v>
      </c>
      <c r="AC54" s="1044">
        <f t="shared" si="12"/>
        <v>0</v>
      </c>
      <c r="AE54" s="1042">
        <f>ROW()</f>
        <v>54</v>
      </c>
    </row>
    <row r="55" spans="1:31" ht="25.5">
      <c r="A55">
        <v>51</v>
      </c>
      <c r="B55">
        <v>5</v>
      </c>
      <c r="C55" t="str">
        <f>IF(Partidas!B52="","",Partidas!B52)</f>
        <v>A1350</v>
      </c>
      <c r="D55" s="700" t="str">
        <f>IF(Partidas!B52="",Partidas!A52,"            "&amp;Partidas!C52)</f>
        <v xml:space="preserve">            Montaje de línea 4" AA1B - Suministro MY: tubería + accesorios 4" (válv. mariposa, bridas, codos, tees, reducción 4"x3",</v>
      </c>
      <c r="E55" s="1071">
        <f>IF(Partidas!D52="","",Partidas!D52)</f>
        <v>8</v>
      </c>
      <c r="F55" s="1041">
        <f>Partidas!E52</f>
        <v>46275</v>
      </c>
      <c r="G55" s="1041">
        <f>Partidas!F52</f>
        <v>46286</v>
      </c>
      <c r="H55" s="1067" cm="1">
        <f t="array" ref="H55">IF($B55="","",IFERROR(_xlfn.AGGREGATE(15,6,ROW($B56:$B$121)/(($B56:$B$121&lt;=$B55)*($B56:$B$121&lt;&gt;"")),1)-1,121))</f>
        <v>55</v>
      </c>
      <c r="I55" s="1077">
        <f>Partidas!G52</f>
        <v>190.38714285714286</v>
      </c>
      <c r="J55" s="1077">
        <f t="shared" si="10"/>
        <v>23.798392857142858</v>
      </c>
      <c r="L55" s="1044">
        <f t="shared" ref="L55:U64" si="13">IF($B55="","",IF($C55&lt;&gt;"",IFERROR($I55*MAX(0,MIN($G55,L$3)-MAX($F55,L$3-6)+1)/($G55-$F55+1),""),SUMIFS(L$5:L$121,$C$5:$C$121,"?*",$AE$5:$AE$121,"&gt;"&amp;ROW(),$AE$5:$AE$121,"&lt;="&amp;$H55)))</f>
        <v>0</v>
      </c>
      <c r="M55" s="1044">
        <f t="shared" si="13"/>
        <v>0</v>
      </c>
      <c r="N55" s="1044">
        <f t="shared" si="13"/>
        <v>0</v>
      </c>
      <c r="O55" s="1044">
        <f t="shared" si="13"/>
        <v>0</v>
      </c>
      <c r="P55" s="1044">
        <f t="shared" si="13"/>
        <v>0</v>
      </c>
      <c r="Q55" s="1044">
        <f t="shared" si="13"/>
        <v>0</v>
      </c>
      <c r="R55" s="1044">
        <f t="shared" si="13"/>
        <v>0</v>
      </c>
      <c r="S55" s="1044">
        <f t="shared" si="13"/>
        <v>0</v>
      </c>
      <c r="T55" s="1044">
        <f t="shared" si="13"/>
        <v>0</v>
      </c>
      <c r="U55" s="1044">
        <f t="shared" si="13"/>
        <v>0</v>
      </c>
      <c r="V55" s="1044">
        <f t="shared" ref="V55:AC64" si="14">IF($B55="","",IF($C55&lt;&gt;"",IFERROR($I55*MAX(0,MIN($G55,V$3)-MAX($F55,V$3-6)+1)/($G55-$F55+1),""),SUMIFS(V$5:V$121,$C$5:$C$121,"?*",$AE$5:$AE$121,"&gt;"&amp;ROW(),$AE$5:$AE$121,"&lt;="&amp;$H55)))</f>
        <v>15.865595238095239</v>
      </c>
      <c r="W55" s="1044">
        <f t="shared" si="14"/>
        <v>111.05916666666667</v>
      </c>
      <c r="X55" s="1044">
        <f t="shared" si="14"/>
        <v>63.462380952380954</v>
      </c>
      <c r="Y55" s="1044">
        <f t="shared" si="14"/>
        <v>0</v>
      </c>
      <c r="Z55" s="1044">
        <f t="shared" si="14"/>
        <v>0</v>
      </c>
      <c r="AA55" s="1044">
        <f t="shared" si="14"/>
        <v>0</v>
      </c>
      <c r="AB55" s="1044">
        <f t="shared" si="14"/>
        <v>0</v>
      </c>
      <c r="AC55" s="1044">
        <f t="shared" si="14"/>
        <v>0</v>
      </c>
      <c r="AE55" s="1042">
        <f>ROW()</f>
        <v>55</v>
      </c>
    </row>
    <row r="56" spans="1:31" ht="25.5">
      <c r="A56">
        <v>52</v>
      </c>
      <c r="B56">
        <v>5</v>
      </c>
      <c r="C56" t="str">
        <f>IF(Partidas!B53="","",Partidas!B53)</f>
        <v>A1360</v>
      </c>
      <c r="D56" s="700" t="str">
        <f>IF(Partidas!B53="",Partidas!A53,"            "&amp;Partidas!C53)</f>
        <v xml:space="preserve">            Suministro y montaje de línea ½" AA1B - Contratista: tubería + accesorios ½" (válv. bola, bridas SW, empaques, codos, te</v>
      </c>
      <c r="E56" s="1071">
        <f>IF(Partidas!D53="","",Partidas!D53)</f>
        <v>7</v>
      </c>
      <c r="F56" s="1041">
        <f>Partidas!E53</f>
        <v>46296</v>
      </c>
      <c r="G56" s="1041">
        <f>Partidas!F53</f>
        <v>46307</v>
      </c>
      <c r="H56" s="1067" cm="1">
        <f t="array" ref="H56">IF($B56="","",IFERROR(_xlfn.AGGREGATE(15,6,ROW($B57:$B$121)/(($B57:$B$121&lt;=$B56)*($B57:$B$121&lt;&gt;"")),1)-1,121))</f>
        <v>56</v>
      </c>
      <c r="I56" s="1077">
        <f>Partidas!G53</f>
        <v>140.00399999999999</v>
      </c>
      <c r="J56" s="1077">
        <f t="shared" si="10"/>
        <v>20.000571428571426</v>
      </c>
      <c r="L56" s="1044">
        <f t="shared" si="13"/>
        <v>0</v>
      </c>
      <c r="M56" s="1044">
        <f t="shared" si="13"/>
        <v>0</v>
      </c>
      <c r="N56" s="1044">
        <f t="shared" si="13"/>
        <v>0</v>
      </c>
      <c r="O56" s="1044">
        <f t="shared" si="13"/>
        <v>0</v>
      </c>
      <c r="P56" s="1044">
        <f t="shared" si="13"/>
        <v>0</v>
      </c>
      <c r="Q56" s="1044">
        <f t="shared" si="13"/>
        <v>0</v>
      </c>
      <c r="R56" s="1044">
        <f t="shared" si="13"/>
        <v>0</v>
      </c>
      <c r="S56" s="1044">
        <f t="shared" si="13"/>
        <v>0</v>
      </c>
      <c r="T56" s="1044">
        <f t="shared" si="13"/>
        <v>0</v>
      </c>
      <c r="U56" s="1044">
        <f t="shared" si="13"/>
        <v>0</v>
      </c>
      <c r="V56" s="1044">
        <f t="shared" si="14"/>
        <v>0</v>
      </c>
      <c r="W56" s="1044">
        <f t="shared" si="14"/>
        <v>0</v>
      </c>
      <c r="X56" s="1044">
        <f t="shared" si="14"/>
        <v>0</v>
      </c>
      <c r="Y56" s="1044">
        <f t="shared" si="14"/>
        <v>11.667</v>
      </c>
      <c r="Z56" s="1044">
        <f t="shared" si="14"/>
        <v>81.668999999999997</v>
      </c>
      <c r="AA56" s="1044">
        <f t="shared" si="14"/>
        <v>46.667999999999999</v>
      </c>
      <c r="AB56" s="1044">
        <f t="shared" si="14"/>
        <v>0</v>
      </c>
      <c r="AC56" s="1044">
        <f t="shared" si="14"/>
        <v>0</v>
      </c>
      <c r="AE56" s="1042">
        <f>ROW()</f>
        <v>56</v>
      </c>
    </row>
    <row r="57" spans="1:31" ht="25.5">
      <c r="A57">
        <v>53</v>
      </c>
      <c r="B57">
        <v>5</v>
      </c>
      <c r="C57" t="str">
        <f>IF(Partidas!B54="","",Partidas!B54)</f>
        <v>A1370</v>
      </c>
      <c r="D57" s="700" t="str">
        <f>IF(Partidas!B54="",Partidas!A54,"            "&amp;Partidas!C54)</f>
        <v xml:space="preserve">            Suministro y montaje de línea 1" AA1B - Contratista: tubería + accesorios 1" (válv. check y bola, bridas SW, empaques, s</v>
      </c>
      <c r="E57" s="1071">
        <f>IF(Partidas!D54="","",Partidas!D54)</f>
        <v>16</v>
      </c>
      <c r="F57" s="1041">
        <f>Partidas!E54</f>
        <v>46272</v>
      </c>
      <c r="G57" s="1041">
        <f>Partidas!F54</f>
        <v>46293</v>
      </c>
      <c r="H57" s="1067" cm="1">
        <f t="array" ref="H57">IF($B57="","",IFERROR(_xlfn.AGGREGATE(15,6,ROW($B58:$B$121)/(($B58:$B$121&lt;=$B57)*($B58:$B$121&lt;&gt;"")),1)-1,121))</f>
        <v>57</v>
      </c>
      <c r="I57" s="1077">
        <f>Partidas!G54</f>
        <v>407.54133333333345</v>
      </c>
      <c r="J57" s="1077">
        <f t="shared" si="10"/>
        <v>25.471333333333341</v>
      </c>
      <c r="L57" s="1044">
        <f t="shared" si="13"/>
        <v>0</v>
      </c>
      <c r="M57" s="1044">
        <f t="shared" si="13"/>
        <v>0</v>
      </c>
      <c r="N57" s="1044">
        <f t="shared" si="13"/>
        <v>0</v>
      </c>
      <c r="O57" s="1044">
        <f t="shared" si="13"/>
        <v>0</v>
      </c>
      <c r="P57" s="1044">
        <f t="shared" si="13"/>
        <v>0</v>
      </c>
      <c r="Q57" s="1044">
        <f t="shared" si="13"/>
        <v>0</v>
      </c>
      <c r="R57" s="1044">
        <f t="shared" si="13"/>
        <v>0</v>
      </c>
      <c r="S57" s="1044">
        <f t="shared" si="13"/>
        <v>0</v>
      </c>
      <c r="T57" s="1044">
        <f t="shared" si="13"/>
        <v>0</v>
      </c>
      <c r="U57" s="1044">
        <f t="shared" si="13"/>
        <v>0</v>
      </c>
      <c r="V57" s="1044">
        <f t="shared" si="14"/>
        <v>74.098424242424258</v>
      </c>
      <c r="W57" s="1044">
        <f t="shared" si="14"/>
        <v>129.67224242424246</v>
      </c>
      <c r="X57" s="1044">
        <f t="shared" si="14"/>
        <v>129.67224242424246</v>
      </c>
      <c r="Y57" s="1044">
        <f t="shared" si="14"/>
        <v>74.098424242424258</v>
      </c>
      <c r="Z57" s="1044">
        <f t="shared" si="14"/>
        <v>0</v>
      </c>
      <c r="AA57" s="1044">
        <f t="shared" si="14"/>
        <v>0</v>
      </c>
      <c r="AB57" s="1044">
        <f t="shared" si="14"/>
        <v>0</v>
      </c>
      <c r="AC57" s="1044">
        <f t="shared" si="14"/>
        <v>0</v>
      </c>
      <c r="AE57" s="1042">
        <f>ROW()</f>
        <v>57</v>
      </c>
    </row>
    <row r="58" spans="1:31" ht="25.5">
      <c r="A58">
        <v>54</v>
      </c>
      <c r="B58">
        <v>5</v>
      </c>
      <c r="C58" t="str">
        <f>IF(Partidas!B55="","",Partidas!B55)</f>
        <v>A1380</v>
      </c>
      <c r="D58" s="700" t="str">
        <f>IF(Partidas!B55="",Partidas!A55,"            "&amp;Partidas!C55)</f>
        <v xml:space="preserve">            Suministro y montaje de línea 1½" AA1B - Contratista: tubería + accesorios 1½" (válv. check y bola, bridas SW, empaques,</v>
      </c>
      <c r="E58" s="1071">
        <f>IF(Partidas!D55="","",Partidas!D55)</f>
        <v>15</v>
      </c>
      <c r="F58" s="1041">
        <f>Partidas!E55</f>
        <v>46294</v>
      </c>
      <c r="G58" s="1041">
        <f>Partidas!F55</f>
        <v>46315</v>
      </c>
      <c r="H58" s="1067" cm="1">
        <f t="array" ref="H58">IF($B58="","",IFERROR(_xlfn.AGGREGATE(15,6,ROW($B59:$B$121)/(($B59:$B$121&lt;=$B58)*($B59:$B$121&lt;&gt;"")),1)-1,121))</f>
        <v>58</v>
      </c>
      <c r="I58" s="1077">
        <f>Partidas!G55</f>
        <v>364.07523809523809</v>
      </c>
      <c r="J58" s="1077">
        <f t="shared" si="10"/>
        <v>24.271682539682541</v>
      </c>
      <c r="L58" s="1044">
        <f t="shared" si="13"/>
        <v>0</v>
      </c>
      <c r="M58" s="1044">
        <f t="shared" si="13"/>
        <v>0</v>
      </c>
      <c r="N58" s="1044">
        <f t="shared" si="13"/>
        <v>0</v>
      </c>
      <c r="O58" s="1044">
        <f t="shared" si="13"/>
        <v>0</v>
      </c>
      <c r="P58" s="1044">
        <f t="shared" si="13"/>
        <v>0</v>
      </c>
      <c r="Q58" s="1044">
        <f t="shared" si="13"/>
        <v>0</v>
      </c>
      <c r="R58" s="1044">
        <f t="shared" si="13"/>
        <v>0</v>
      </c>
      <c r="S58" s="1044">
        <f t="shared" si="13"/>
        <v>0</v>
      </c>
      <c r="T58" s="1044">
        <f t="shared" si="13"/>
        <v>0</v>
      </c>
      <c r="U58" s="1044">
        <f t="shared" si="13"/>
        <v>0</v>
      </c>
      <c r="V58" s="1044">
        <f t="shared" si="14"/>
        <v>0</v>
      </c>
      <c r="W58" s="1044">
        <f t="shared" si="14"/>
        <v>0</v>
      </c>
      <c r="X58" s="1044">
        <f t="shared" si="14"/>
        <v>0</v>
      </c>
      <c r="Y58" s="1044">
        <f t="shared" si="14"/>
        <v>49.646623376623374</v>
      </c>
      <c r="Z58" s="1044">
        <f t="shared" si="14"/>
        <v>115.84212121212121</v>
      </c>
      <c r="AA58" s="1044">
        <f t="shared" si="14"/>
        <v>115.84212121212121</v>
      </c>
      <c r="AB58" s="1044">
        <f t="shared" si="14"/>
        <v>82.744372294372297</v>
      </c>
      <c r="AC58" s="1044">
        <f t="shared" si="14"/>
        <v>0</v>
      </c>
      <c r="AE58" s="1042">
        <f>ROW()</f>
        <v>58</v>
      </c>
    </row>
    <row r="59" spans="1:31" ht="25.5">
      <c r="A59">
        <v>55</v>
      </c>
      <c r="B59">
        <v>5</v>
      </c>
      <c r="C59" t="str">
        <f>IF(Partidas!B56="","",Partidas!B56)</f>
        <v>A1390</v>
      </c>
      <c r="D59" s="700" t="str">
        <f>IF(Partidas!B56="",Partidas!A56,"            "&amp;Partidas!C56)</f>
        <v xml:space="preserve">            Suministro y montaje de línea 2" AA1B - Contratista: tubería + accesorios 2" (válv. check y bola, bridas SW, empaques, s</v>
      </c>
      <c r="E59" s="1071">
        <f>IF(Partidas!D56="","",Partidas!D56)</f>
        <v>36</v>
      </c>
      <c r="F59" s="1041">
        <f>Partidas!E56</f>
        <v>46248</v>
      </c>
      <c r="G59" s="1041">
        <f>Partidas!F56</f>
        <v>46297</v>
      </c>
      <c r="H59" s="1067" cm="1">
        <f t="array" ref="H59">IF($B59="","",IFERROR(_xlfn.AGGREGATE(15,6,ROW($B60:$B$121)/(($B60:$B$121&lt;=$B59)*($B60:$B$121&lt;&gt;"")),1)-1,121))</f>
        <v>59</v>
      </c>
      <c r="I59" s="1077">
        <f>Partidas!G56</f>
        <v>886.01504761904755</v>
      </c>
      <c r="J59" s="1077">
        <f t="shared" si="10"/>
        <v>24.611529100529097</v>
      </c>
      <c r="L59" s="1044">
        <f t="shared" si="13"/>
        <v>0</v>
      </c>
      <c r="M59" s="1044">
        <f t="shared" si="13"/>
        <v>0</v>
      </c>
      <c r="N59" s="1044">
        <f t="shared" si="13"/>
        <v>0</v>
      </c>
      <c r="O59" s="1044">
        <f t="shared" si="13"/>
        <v>0</v>
      </c>
      <c r="P59" s="1044">
        <f t="shared" si="13"/>
        <v>0</v>
      </c>
      <c r="Q59" s="1044">
        <f t="shared" si="13"/>
        <v>0</v>
      </c>
      <c r="R59" s="1044">
        <f t="shared" si="13"/>
        <v>0</v>
      </c>
      <c r="S59" s="1044">
        <f t="shared" si="13"/>
        <v>124.04210666666665</v>
      </c>
      <c r="T59" s="1044">
        <f t="shared" si="13"/>
        <v>124.04210666666665</v>
      </c>
      <c r="U59" s="1044">
        <f t="shared" si="13"/>
        <v>124.04210666666665</v>
      </c>
      <c r="V59" s="1044">
        <f t="shared" si="14"/>
        <v>124.04210666666665</v>
      </c>
      <c r="W59" s="1044">
        <f t="shared" si="14"/>
        <v>124.04210666666665</v>
      </c>
      <c r="X59" s="1044">
        <f t="shared" si="14"/>
        <v>124.04210666666665</v>
      </c>
      <c r="Y59" s="1044">
        <f t="shared" si="14"/>
        <v>124.04210666666665</v>
      </c>
      <c r="Z59" s="1044">
        <f t="shared" si="14"/>
        <v>17.720300952380953</v>
      </c>
      <c r="AA59" s="1044">
        <f t="shared" si="14"/>
        <v>0</v>
      </c>
      <c r="AB59" s="1044">
        <f t="shared" si="14"/>
        <v>0</v>
      </c>
      <c r="AC59" s="1044">
        <f t="shared" si="14"/>
        <v>0</v>
      </c>
      <c r="AE59" s="1042">
        <f>ROW()</f>
        <v>59</v>
      </c>
    </row>
    <row r="60" spans="1:31">
      <c r="A60" s="1026">
        <v>56</v>
      </c>
      <c r="B60" s="1026">
        <v>3</v>
      </c>
      <c r="C60" s="1026" t="str">
        <f>IF(Partidas!B57="","",Partidas!B57)</f>
        <v/>
      </c>
      <c r="D60" s="1027" t="str">
        <f>IF(Partidas!B57="",Partidas!A57,"            "&amp;Partidas!C57)</f>
        <v xml:space="preserve">      TIE-IN MECÁNICO - TANQUES DE ALMACENAMIENTO DE FLOCULANTE</v>
      </c>
      <c r="E60" s="1070">
        <f>IF(Partidas!D57="","",Partidas!D57)</f>
        <v>9</v>
      </c>
      <c r="F60" s="1051">
        <f>Partidas!E57</f>
        <v>46294</v>
      </c>
      <c r="G60" s="1051">
        <f>Partidas!F57</f>
        <v>46307</v>
      </c>
      <c r="H60" s="1066" cm="1">
        <f t="array" ref="H60">IF($B60="","",IFERROR(_xlfn.AGGREGATE(15,6,ROW($B61:$B$121)/(($B61:$B$121&lt;=$B60)*($B61:$B$121&lt;&gt;"")),1)-1,121))</f>
        <v>63</v>
      </c>
      <c r="I60" s="1076">
        <f>Partidas!G57</f>
        <v>233.92000000000002</v>
      </c>
      <c r="J60" s="1076" t="str">
        <f t="shared" si="10"/>
        <v/>
      </c>
      <c r="K60" s="1026"/>
      <c r="L60" s="1052">
        <f t="shared" si="13"/>
        <v>0</v>
      </c>
      <c r="M60" s="1052">
        <f t="shared" si="13"/>
        <v>0</v>
      </c>
      <c r="N60" s="1052">
        <f t="shared" si="13"/>
        <v>0</v>
      </c>
      <c r="O60" s="1052">
        <f t="shared" si="13"/>
        <v>0</v>
      </c>
      <c r="P60" s="1052">
        <f t="shared" si="13"/>
        <v>0</v>
      </c>
      <c r="Q60" s="1052">
        <f t="shared" si="13"/>
        <v>0</v>
      </c>
      <c r="R60" s="1052">
        <f t="shared" si="13"/>
        <v>0</v>
      </c>
      <c r="S60" s="1052">
        <f t="shared" si="13"/>
        <v>0</v>
      </c>
      <c r="T60" s="1052">
        <f t="shared" si="13"/>
        <v>0</v>
      </c>
      <c r="U60" s="1052">
        <f t="shared" si="13"/>
        <v>0</v>
      </c>
      <c r="V60" s="1052">
        <f t="shared" si="14"/>
        <v>0</v>
      </c>
      <c r="W60" s="1052">
        <f t="shared" si="14"/>
        <v>0</v>
      </c>
      <c r="X60" s="1052">
        <f t="shared" si="14"/>
        <v>0</v>
      </c>
      <c r="Y60" s="1052">
        <f t="shared" si="14"/>
        <v>84</v>
      </c>
      <c r="Z60" s="1052">
        <f t="shared" si="14"/>
        <v>117.6</v>
      </c>
      <c r="AA60" s="1052">
        <f t="shared" si="14"/>
        <v>32.32</v>
      </c>
      <c r="AB60" s="1052">
        <f t="shared" si="14"/>
        <v>0</v>
      </c>
      <c r="AC60" s="1052">
        <f t="shared" si="14"/>
        <v>0</v>
      </c>
      <c r="AE60" s="1042">
        <f>ROW()</f>
        <v>60</v>
      </c>
    </row>
    <row r="61" spans="1:31">
      <c r="A61">
        <v>57</v>
      </c>
      <c r="B61">
        <v>5</v>
      </c>
      <c r="C61" t="str">
        <f>IF(Partidas!B58="","",Partidas!B58)</f>
        <v>A1400</v>
      </c>
      <c r="D61" s="700" t="str">
        <f>IF(Partidas!B58="",Partidas!A58,"            "&amp;Partidas!C58)</f>
        <v xml:space="preserve">            Aplicación de Tie-In M-001</v>
      </c>
      <c r="E61" s="1071">
        <f>IF(Partidas!D58="","",Partidas!D58)</f>
        <v>4</v>
      </c>
      <c r="F61" s="1041">
        <f>Partidas!E58</f>
        <v>46294</v>
      </c>
      <c r="G61" s="1041">
        <f>Partidas!F58</f>
        <v>46297</v>
      </c>
      <c r="H61" s="1067" cm="1">
        <f t="array" ref="H61">IF($B61="","",IFERROR(_xlfn.AGGREGATE(15,6,ROW($B62:$B$121)/(($B62:$B$121&lt;=$B61)*($B62:$B$121&lt;&gt;"")),1)-1,121))</f>
        <v>61</v>
      </c>
      <c r="I61" s="1077">
        <f>Partidas!G58</f>
        <v>112</v>
      </c>
      <c r="J61" s="1077">
        <f t="shared" si="10"/>
        <v>28</v>
      </c>
      <c r="L61" s="1044">
        <f t="shared" si="13"/>
        <v>0</v>
      </c>
      <c r="M61" s="1044">
        <f t="shared" si="13"/>
        <v>0</v>
      </c>
      <c r="N61" s="1044">
        <f t="shared" si="13"/>
        <v>0</v>
      </c>
      <c r="O61" s="1044">
        <f t="shared" si="13"/>
        <v>0</v>
      </c>
      <c r="P61" s="1044">
        <f t="shared" si="13"/>
        <v>0</v>
      </c>
      <c r="Q61" s="1044">
        <f t="shared" si="13"/>
        <v>0</v>
      </c>
      <c r="R61" s="1044">
        <f t="shared" si="13"/>
        <v>0</v>
      </c>
      <c r="S61" s="1044">
        <f t="shared" si="13"/>
        <v>0</v>
      </c>
      <c r="T61" s="1044">
        <f t="shared" si="13"/>
        <v>0</v>
      </c>
      <c r="U61" s="1044">
        <f t="shared" si="13"/>
        <v>0</v>
      </c>
      <c r="V61" s="1044">
        <f t="shared" si="14"/>
        <v>0</v>
      </c>
      <c r="W61" s="1044">
        <f t="shared" si="14"/>
        <v>0</v>
      </c>
      <c r="X61" s="1044">
        <f t="shared" si="14"/>
        <v>0</v>
      </c>
      <c r="Y61" s="1044">
        <f t="shared" si="14"/>
        <v>84</v>
      </c>
      <c r="Z61" s="1044">
        <f t="shared" si="14"/>
        <v>28</v>
      </c>
      <c r="AA61" s="1044">
        <f t="shared" si="14"/>
        <v>0</v>
      </c>
      <c r="AB61" s="1044">
        <f t="shared" si="14"/>
        <v>0</v>
      </c>
      <c r="AC61" s="1044">
        <f t="shared" si="14"/>
        <v>0</v>
      </c>
      <c r="AE61" s="1042">
        <f>ROW()</f>
        <v>61</v>
      </c>
    </row>
    <row r="62" spans="1:31">
      <c r="A62">
        <v>58</v>
      </c>
      <c r="B62">
        <v>5</v>
      </c>
      <c r="C62" t="str">
        <f>IF(Partidas!B59="","",Partidas!B59)</f>
        <v>A1410</v>
      </c>
      <c r="D62" s="700" t="str">
        <f>IF(Partidas!B59="",Partidas!A59,"            "&amp;Partidas!C59)</f>
        <v xml:space="preserve">            Aplicación de Tie-In M-002</v>
      </c>
      <c r="E62" s="1071">
        <f>IF(Partidas!D59="","",Partidas!D59)</f>
        <v>4</v>
      </c>
      <c r="F62" s="1041">
        <f>Partidas!E59</f>
        <v>46300</v>
      </c>
      <c r="G62" s="1041">
        <f>Partidas!F59</f>
        <v>46304</v>
      </c>
      <c r="H62" s="1067" cm="1">
        <f t="array" ref="H62">IF($B62="","",IFERROR(_xlfn.AGGREGATE(15,6,ROW($B63:$B$121)/(($B63:$B$121&lt;=$B62)*($B63:$B$121&lt;&gt;"")),1)-1,121))</f>
        <v>62</v>
      </c>
      <c r="I62" s="1077">
        <f>Partidas!G59</f>
        <v>112</v>
      </c>
      <c r="J62" s="1077">
        <f t="shared" si="10"/>
        <v>28</v>
      </c>
      <c r="L62" s="1044">
        <f t="shared" si="13"/>
        <v>0</v>
      </c>
      <c r="M62" s="1044">
        <f t="shared" si="13"/>
        <v>0</v>
      </c>
      <c r="N62" s="1044">
        <f t="shared" si="13"/>
        <v>0</v>
      </c>
      <c r="O62" s="1044">
        <f t="shared" si="13"/>
        <v>0</v>
      </c>
      <c r="P62" s="1044">
        <f t="shared" si="13"/>
        <v>0</v>
      </c>
      <c r="Q62" s="1044">
        <f t="shared" si="13"/>
        <v>0</v>
      </c>
      <c r="R62" s="1044">
        <f t="shared" si="13"/>
        <v>0</v>
      </c>
      <c r="S62" s="1044">
        <f t="shared" si="13"/>
        <v>0</v>
      </c>
      <c r="T62" s="1044">
        <f t="shared" si="13"/>
        <v>0</v>
      </c>
      <c r="U62" s="1044">
        <f t="shared" si="13"/>
        <v>0</v>
      </c>
      <c r="V62" s="1044">
        <f t="shared" si="14"/>
        <v>0</v>
      </c>
      <c r="W62" s="1044">
        <f t="shared" si="14"/>
        <v>0</v>
      </c>
      <c r="X62" s="1044">
        <f t="shared" si="14"/>
        <v>0</v>
      </c>
      <c r="Y62" s="1044">
        <f t="shared" si="14"/>
        <v>0</v>
      </c>
      <c r="Z62" s="1044">
        <f t="shared" si="14"/>
        <v>89.6</v>
      </c>
      <c r="AA62" s="1044">
        <f t="shared" si="14"/>
        <v>22.4</v>
      </c>
      <c r="AB62" s="1044">
        <f t="shared" si="14"/>
        <v>0</v>
      </c>
      <c r="AC62" s="1044">
        <f t="shared" si="14"/>
        <v>0</v>
      </c>
      <c r="AE62" s="1042">
        <f>ROW()</f>
        <v>62</v>
      </c>
    </row>
    <row r="63" spans="1:31">
      <c r="A63">
        <v>59</v>
      </c>
      <c r="B63">
        <v>5</v>
      </c>
      <c r="C63" t="str">
        <f>IF(Partidas!B60="","",Partidas!B60)</f>
        <v>A1420</v>
      </c>
      <c r="D63" s="700" t="str">
        <f>IF(Partidas!B60="",Partidas!A60,"            "&amp;Partidas!C60)</f>
        <v xml:space="preserve">            SUMINISTRO Y MONTAJE DE FLG SO 150# RF STL A105 - 4" - AA1B</v>
      </c>
      <c r="E63" s="1071">
        <f>IF(Partidas!D60="","",Partidas!D60)</f>
        <v>1</v>
      </c>
      <c r="F63" s="1041">
        <f>Partidas!E60</f>
        <v>46307</v>
      </c>
      <c r="G63" s="1041">
        <f>Partidas!F60</f>
        <v>46307</v>
      </c>
      <c r="H63" s="1067" cm="1">
        <f t="array" ref="H63">IF($B63="","",IFERROR(_xlfn.AGGREGATE(15,6,ROW($B64:$B$121)/(($B64:$B$121&lt;=$B63)*($B64:$B$121&lt;&gt;"")),1)-1,121))</f>
        <v>63</v>
      </c>
      <c r="I63" s="1077">
        <f>Partidas!G60</f>
        <v>9.9200000000000017</v>
      </c>
      <c r="J63" s="1077">
        <f t="shared" si="10"/>
        <v>9.9200000000000017</v>
      </c>
      <c r="L63" s="1044">
        <f t="shared" si="13"/>
        <v>0</v>
      </c>
      <c r="M63" s="1044">
        <f t="shared" si="13"/>
        <v>0</v>
      </c>
      <c r="N63" s="1044">
        <f t="shared" si="13"/>
        <v>0</v>
      </c>
      <c r="O63" s="1044">
        <f t="shared" si="13"/>
        <v>0</v>
      </c>
      <c r="P63" s="1044">
        <f t="shared" si="13"/>
        <v>0</v>
      </c>
      <c r="Q63" s="1044">
        <f t="shared" si="13"/>
        <v>0</v>
      </c>
      <c r="R63" s="1044">
        <f t="shared" si="13"/>
        <v>0</v>
      </c>
      <c r="S63" s="1044">
        <f t="shared" si="13"/>
        <v>0</v>
      </c>
      <c r="T63" s="1044">
        <f t="shared" si="13"/>
        <v>0</v>
      </c>
      <c r="U63" s="1044">
        <f t="shared" si="13"/>
        <v>0</v>
      </c>
      <c r="V63" s="1044">
        <f t="shared" si="14"/>
        <v>0</v>
      </c>
      <c r="W63" s="1044">
        <f t="shared" si="14"/>
        <v>0</v>
      </c>
      <c r="X63" s="1044">
        <f t="shared" si="14"/>
        <v>0</v>
      </c>
      <c r="Y63" s="1044">
        <f t="shared" si="14"/>
        <v>0</v>
      </c>
      <c r="Z63" s="1044">
        <f t="shared" si="14"/>
        <v>0</v>
      </c>
      <c r="AA63" s="1044">
        <f t="shared" si="14"/>
        <v>9.9200000000000017</v>
      </c>
      <c r="AB63" s="1044">
        <f t="shared" si="14"/>
        <v>0</v>
      </c>
      <c r="AC63" s="1044">
        <f t="shared" si="14"/>
        <v>0</v>
      </c>
      <c r="AE63" s="1042">
        <f>ROW()</f>
        <v>63</v>
      </c>
    </row>
    <row r="64" spans="1:31">
      <c r="A64" s="1020">
        <v>60</v>
      </c>
      <c r="B64" s="1020">
        <v>2</v>
      </c>
      <c r="C64" s="1020" t="str">
        <f>IF(Partidas!B61="","",Partidas!B61)</f>
        <v/>
      </c>
      <c r="D64" s="1021" t="str">
        <f>IF(Partidas!B61="",Partidas!A61,"            "&amp;Partidas!C61)</f>
        <v xml:space="preserve">    OBRAS ELÉCTRICAS</v>
      </c>
      <c r="E64" s="1069">
        <f>IF(Partidas!D61="","",Partidas!D61)</f>
        <v>32</v>
      </c>
      <c r="F64" s="1049">
        <f>Partidas!E61</f>
        <v>46248</v>
      </c>
      <c r="G64" s="1049">
        <f>Partidas!F61</f>
        <v>46293</v>
      </c>
      <c r="H64" s="1065" cm="1">
        <f t="array" ref="H64">IF($B64="","",IFERROR(_xlfn.AGGREGATE(15,6,ROW($B65:$B$121)/(($B65:$B$121&lt;=$B64)*($B65:$B$121&lt;&gt;"")),1)-1,121))</f>
        <v>74</v>
      </c>
      <c r="I64" s="1075">
        <f>Partidas!G61</f>
        <v>755.68352000000004</v>
      </c>
      <c r="J64" s="1075" t="str">
        <f t="shared" si="10"/>
        <v/>
      </c>
      <c r="K64" s="1020"/>
      <c r="L64" s="1050">
        <f t="shared" si="13"/>
        <v>0</v>
      </c>
      <c r="M64" s="1050">
        <f t="shared" si="13"/>
        <v>0</v>
      </c>
      <c r="N64" s="1050">
        <f t="shared" si="13"/>
        <v>0</v>
      </c>
      <c r="O64" s="1050">
        <f t="shared" si="13"/>
        <v>0</v>
      </c>
      <c r="P64" s="1050">
        <f t="shared" si="13"/>
        <v>0</v>
      </c>
      <c r="Q64" s="1050">
        <f t="shared" si="13"/>
        <v>0</v>
      </c>
      <c r="R64" s="1050">
        <f t="shared" si="13"/>
        <v>0</v>
      </c>
      <c r="S64" s="1050">
        <f t="shared" si="13"/>
        <v>112.26666666666667</v>
      </c>
      <c r="T64" s="1050">
        <f t="shared" si="13"/>
        <v>91.466666666666654</v>
      </c>
      <c r="U64" s="1050">
        <f t="shared" si="13"/>
        <v>65.333333333333329</v>
      </c>
      <c r="V64" s="1050">
        <f t="shared" si="14"/>
        <v>125.86784</v>
      </c>
      <c r="W64" s="1050">
        <f t="shared" si="14"/>
        <v>151.75381333333337</v>
      </c>
      <c r="X64" s="1050">
        <f t="shared" si="14"/>
        <v>162.46719999999999</v>
      </c>
      <c r="Y64" s="1050">
        <f t="shared" si="14"/>
        <v>46.528000000000006</v>
      </c>
      <c r="Z64" s="1050">
        <f t="shared" si="14"/>
        <v>0</v>
      </c>
      <c r="AA64" s="1050">
        <f t="shared" si="14"/>
        <v>0</v>
      </c>
      <c r="AB64" s="1050">
        <f t="shared" si="14"/>
        <v>0</v>
      </c>
      <c r="AC64" s="1050">
        <f t="shared" si="14"/>
        <v>0</v>
      </c>
      <c r="AE64" s="1042">
        <f>ROW()</f>
        <v>64</v>
      </c>
    </row>
    <row r="65" spans="1:31">
      <c r="A65" s="1026">
        <v>61</v>
      </c>
      <c r="B65" s="1026">
        <v>3</v>
      </c>
      <c r="C65" s="1026" t="str">
        <f>IF(Partidas!B62="","",Partidas!B62)</f>
        <v/>
      </c>
      <c r="D65" s="1027" t="str">
        <f>IF(Partidas!B62="",Partidas!A62,"            "&amp;Partidas!C62)</f>
        <v xml:space="preserve">      MODIFICACIÓN E INSTALACIÓN DE EQUIPOS ELECTRICOS</v>
      </c>
      <c r="E65" s="1070">
        <f>IF(Partidas!D62="","",Partidas!D62)</f>
        <v>18</v>
      </c>
      <c r="F65" s="1051">
        <f>Partidas!E62</f>
        <v>46248</v>
      </c>
      <c r="G65" s="1051">
        <f>Partidas!F62</f>
        <v>46273</v>
      </c>
      <c r="H65" s="1066" cm="1">
        <f t="array" ref="H65">IF($B65="","",IFERROR(_xlfn.AGGREGATE(15,6,ROW($B66:$B$121)/(($B66:$B$121&lt;=$B65)*($B66:$B$121&lt;&gt;"")),1)-1,121))</f>
        <v>68</v>
      </c>
      <c r="I65" s="1076">
        <f>Partidas!G62</f>
        <v>334.4</v>
      </c>
      <c r="J65" s="1076" t="str">
        <f t="shared" si="10"/>
        <v/>
      </c>
      <c r="K65" s="1026"/>
      <c r="L65" s="1052">
        <f t="shared" ref="L65:U74" si="15">IF($B65="","",IF($C65&lt;&gt;"",IFERROR($I65*MAX(0,MIN($G65,L$3)-MAX($F65,L$3-6)+1)/($G65-$F65+1),""),SUMIFS(L$5:L$121,$C$5:$C$121,"?*",$AE$5:$AE$121,"&gt;"&amp;ROW(),$AE$5:$AE$121,"&lt;="&amp;$H65)))</f>
        <v>0</v>
      </c>
      <c r="M65" s="1052">
        <f t="shared" si="15"/>
        <v>0</v>
      </c>
      <c r="N65" s="1052">
        <f t="shared" si="15"/>
        <v>0</v>
      </c>
      <c r="O65" s="1052">
        <f t="shared" si="15"/>
        <v>0</v>
      </c>
      <c r="P65" s="1052">
        <f t="shared" si="15"/>
        <v>0</v>
      </c>
      <c r="Q65" s="1052">
        <f t="shared" si="15"/>
        <v>0</v>
      </c>
      <c r="R65" s="1052">
        <f t="shared" si="15"/>
        <v>0</v>
      </c>
      <c r="S65" s="1052">
        <f t="shared" si="15"/>
        <v>112.26666666666667</v>
      </c>
      <c r="T65" s="1052">
        <f t="shared" si="15"/>
        <v>91.466666666666654</v>
      </c>
      <c r="U65" s="1052">
        <f t="shared" si="15"/>
        <v>65.333333333333329</v>
      </c>
      <c r="V65" s="1052">
        <f t="shared" ref="V65:AC74" si="16">IF($B65="","",IF($C65&lt;&gt;"",IFERROR($I65*MAX(0,MIN($G65,V$3)-MAX($F65,V$3-6)+1)/($G65-$F65+1),""),SUMIFS(V$5:V$121,$C$5:$C$121,"?*",$AE$5:$AE$121,"&gt;"&amp;ROW(),$AE$5:$AE$121,"&lt;="&amp;$H65)))</f>
        <v>65.333333333333329</v>
      </c>
      <c r="W65" s="1052">
        <f t="shared" si="16"/>
        <v>0</v>
      </c>
      <c r="X65" s="1052">
        <f t="shared" si="16"/>
        <v>0</v>
      </c>
      <c r="Y65" s="1052">
        <f t="shared" si="16"/>
        <v>0</v>
      </c>
      <c r="Z65" s="1052">
        <f t="shared" si="16"/>
        <v>0</v>
      </c>
      <c r="AA65" s="1052">
        <f t="shared" si="16"/>
        <v>0</v>
      </c>
      <c r="AB65" s="1052">
        <f t="shared" si="16"/>
        <v>0</v>
      </c>
      <c r="AC65" s="1052">
        <f t="shared" si="16"/>
        <v>0</v>
      </c>
      <c r="AE65" s="1042">
        <f>ROW()</f>
        <v>65</v>
      </c>
    </row>
    <row r="66" spans="1:31" ht="25.5">
      <c r="A66">
        <v>62</v>
      </c>
      <c r="B66">
        <v>5</v>
      </c>
      <c r="C66" t="str">
        <f>IF(Partidas!B63="","",Partidas!B63)</f>
        <v>A1430</v>
      </c>
      <c r="D66" s="700" t="str">
        <f>IF(Partidas!B63="",Partidas!A63,"            "&amp;Partidas!C63)</f>
        <v xml:space="preserve">            Montaje e instalación de cubículo arrancador NEMA size 2m 480 V, 25HP, 3F, 60 Hz. - Size 2</v>
      </c>
      <c r="E66" s="1071">
        <f>IF(Partidas!D63="","",Partidas!D63)</f>
        <v>4</v>
      </c>
      <c r="F66" s="1041">
        <f>Partidas!E63</f>
        <v>46248</v>
      </c>
      <c r="G66" s="1041">
        <f>Partidas!F63</f>
        <v>46253</v>
      </c>
      <c r="H66" s="1067" cm="1">
        <f t="array" ref="H66">IF($B66="","",IFERROR(_xlfn.AGGREGATE(15,6,ROW($B67:$B$121)/(($B67:$B$121&lt;=$B66)*($B67:$B$121&lt;&gt;"")),1)-1,121))</f>
        <v>66</v>
      </c>
      <c r="I66" s="1077">
        <f>Partidas!G63</f>
        <v>99.2</v>
      </c>
      <c r="J66" s="1077">
        <f t="shared" si="10"/>
        <v>24.8</v>
      </c>
      <c r="L66" s="1044">
        <f t="shared" si="15"/>
        <v>0</v>
      </c>
      <c r="M66" s="1044">
        <f t="shared" si="15"/>
        <v>0</v>
      </c>
      <c r="N66" s="1044">
        <f t="shared" si="15"/>
        <v>0</v>
      </c>
      <c r="O66" s="1044">
        <f t="shared" si="15"/>
        <v>0</v>
      </c>
      <c r="P66" s="1044">
        <f t="shared" si="15"/>
        <v>0</v>
      </c>
      <c r="Q66" s="1044">
        <f t="shared" si="15"/>
        <v>0</v>
      </c>
      <c r="R66" s="1044">
        <f t="shared" si="15"/>
        <v>0</v>
      </c>
      <c r="S66" s="1044">
        <f t="shared" si="15"/>
        <v>99.2</v>
      </c>
      <c r="T66" s="1044">
        <f t="shared" si="15"/>
        <v>0</v>
      </c>
      <c r="U66" s="1044">
        <f t="shared" si="15"/>
        <v>0</v>
      </c>
      <c r="V66" s="1044">
        <f t="shared" si="16"/>
        <v>0</v>
      </c>
      <c r="W66" s="1044">
        <f t="shared" si="16"/>
        <v>0</v>
      </c>
      <c r="X66" s="1044">
        <f t="shared" si="16"/>
        <v>0</v>
      </c>
      <c r="Y66" s="1044">
        <f t="shared" si="16"/>
        <v>0</v>
      </c>
      <c r="Z66" s="1044">
        <f t="shared" si="16"/>
        <v>0</v>
      </c>
      <c r="AA66" s="1044">
        <f t="shared" si="16"/>
        <v>0</v>
      </c>
      <c r="AB66" s="1044">
        <f t="shared" si="16"/>
        <v>0</v>
      </c>
      <c r="AC66" s="1044">
        <f t="shared" si="16"/>
        <v>0</v>
      </c>
      <c r="AE66" s="1042">
        <f>ROW()</f>
        <v>66</v>
      </c>
    </row>
    <row r="67" spans="1:31" ht="25.5">
      <c r="A67">
        <v>63</v>
      </c>
      <c r="B67">
        <v>5</v>
      </c>
      <c r="C67" t="str">
        <f>IF(Partidas!B64="","",Partidas!B64)</f>
        <v>A1440</v>
      </c>
      <c r="D67" s="700" t="str">
        <f>IF(Partidas!B64="",Partidas!A64,"            "&amp;Partidas!C64)</f>
        <v xml:space="preserve">            Caja de conexiones 500x400x150 mm, NEMA 4, 100A, 3F; incluye barras de cobre 100A, bornes y protección contra contactos</v>
      </c>
      <c r="E67" s="1071">
        <f>IF(Partidas!D64="","",Partidas!D64)</f>
        <v>7</v>
      </c>
      <c r="F67" s="1041">
        <f>Partidas!E64</f>
        <v>46254</v>
      </c>
      <c r="G67" s="1041">
        <f>Partidas!F64</f>
        <v>46262</v>
      </c>
      <c r="H67" s="1067" cm="1">
        <f t="array" ref="H67">IF($B67="","",IFERROR(_xlfn.AGGREGATE(15,6,ROW($B68:$B$121)/(($B68:$B$121&lt;=$B67)*($B68:$B$121&lt;&gt;"")),1)-1,121))</f>
        <v>67</v>
      </c>
      <c r="I67" s="1077">
        <f>Partidas!G64</f>
        <v>117.6</v>
      </c>
      <c r="J67" s="1077">
        <f t="shared" si="10"/>
        <v>16.8</v>
      </c>
      <c r="L67" s="1044">
        <f t="shared" si="15"/>
        <v>0</v>
      </c>
      <c r="M67" s="1044">
        <f t="shared" si="15"/>
        <v>0</v>
      </c>
      <c r="N67" s="1044">
        <f t="shared" si="15"/>
        <v>0</v>
      </c>
      <c r="O67" s="1044">
        <f t="shared" si="15"/>
        <v>0</v>
      </c>
      <c r="P67" s="1044">
        <f t="shared" si="15"/>
        <v>0</v>
      </c>
      <c r="Q67" s="1044">
        <f t="shared" si="15"/>
        <v>0</v>
      </c>
      <c r="R67" s="1044">
        <f t="shared" si="15"/>
        <v>0</v>
      </c>
      <c r="S67" s="1044">
        <f t="shared" si="15"/>
        <v>13.066666666666666</v>
      </c>
      <c r="T67" s="1044">
        <f t="shared" si="15"/>
        <v>91.466666666666654</v>
      </c>
      <c r="U67" s="1044">
        <f t="shared" si="15"/>
        <v>13.066666666666666</v>
      </c>
      <c r="V67" s="1044">
        <f t="shared" si="16"/>
        <v>0</v>
      </c>
      <c r="W67" s="1044">
        <f t="shared" si="16"/>
        <v>0</v>
      </c>
      <c r="X67" s="1044">
        <f t="shared" si="16"/>
        <v>0</v>
      </c>
      <c r="Y67" s="1044">
        <f t="shared" si="16"/>
        <v>0</v>
      </c>
      <c r="Z67" s="1044">
        <f t="shared" si="16"/>
        <v>0</v>
      </c>
      <c r="AA67" s="1044">
        <f t="shared" si="16"/>
        <v>0</v>
      </c>
      <c r="AB67" s="1044">
        <f t="shared" si="16"/>
        <v>0</v>
      </c>
      <c r="AC67" s="1044">
        <f t="shared" si="16"/>
        <v>0</v>
      </c>
      <c r="AE67" s="1042">
        <f>ROW()</f>
        <v>67</v>
      </c>
    </row>
    <row r="68" spans="1:31" ht="25.5">
      <c r="A68">
        <v>64</v>
      </c>
      <c r="B68">
        <v>5</v>
      </c>
      <c r="C68" t="str">
        <f>IF(Partidas!B65="","",Partidas!B65)</f>
        <v>A1450</v>
      </c>
      <c r="D68" s="700" t="str">
        <f>IF(Partidas!B65="",Partidas!A65,"            "&amp;Partidas!C65)</f>
        <v xml:space="preserve">            Botonera de campo NEMA 4 con parada de emergencia tipo hongo, piloto LED y JOG; TAGs 1760-PU-33001/02-N y 33101@33105-N</v>
      </c>
      <c r="E68" s="1071">
        <f>IF(Partidas!D65="","",Partidas!D65)</f>
        <v>7</v>
      </c>
      <c r="F68" s="1041">
        <f>Partidas!E65</f>
        <v>46265</v>
      </c>
      <c r="G68" s="1041">
        <f>Partidas!F65</f>
        <v>46273</v>
      </c>
      <c r="H68" s="1067" cm="1">
        <f t="array" ref="H68">IF($B68="","",IFERROR(_xlfn.AGGREGATE(15,6,ROW($B69:$B$121)/(($B69:$B$121&lt;=$B68)*($B69:$B$121&lt;&gt;"")),1)-1,121))</f>
        <v>68</v>
      </c>
      <c r="I68" s="1077">
        <f>Partidas!G65</f>
        <v>117.6</v>
      </c>
      <c r="J68" s="1077">
        <f t="shared" si="10"/>
        <v>16.8</v>
      </c>
      <c r="L68" s="1044">
        <f t="shared" si="15"/>
        <v>0</v>
      </c>
      <c r="M68" s="1044">
        <f t="shared" si="15"/>
        <v>0</v>
      </c>
      <c r="N68" s="1044">
        <f t="shared" si="15"/>
        <v>0</v>
      </c>
      <c r="O68" s="1044">
        <f t="shared" si="15"/>
        <v>0</v>
      </c>
      <c r="P68" s="1044">
        <f t="shared" si="15"/>
        <v>0</v>
      </c>
      <c r="Q68" s="1044">
        <f t="shared" si="15"/>
        <v>0</v>
      </c>
      <c r="R68" s="1044">
        <f t="shared" si="15"/>
        <v>0</v>
      </c>
      <c r="S68" s="1044">
        <f t="shared" si="15"/>
        <v>0</v>
      </c>
      <c r="T68" s="1044">
        <f t="shared" si="15"/>
        <v>0</v>
      </c>
      <c r="U68" s="1044">
        <f t="shared" si="15"/>
        <v>52.266666666666666</v>
      </c>
      <c r="V68" s="1044">
        <f t="shared" si="16"/>
        <v>65.333333333333329</v>
      </c>
      <c r="W68" s="1044">
        <f t="shared" si="16"/>
        <v>0</v>
      </c>
      <c r="X68" s="1044">
        <f t="shared" si="16"/>
        <v>0</v>
      </c>
      <c r="Y68" s="1044">
        <f t="shared" si="16"/>
        <v>0</v>
      </c>
      <c r="Z68" s="1044">
        <f t="shared" si="16"/>
        <v>0</v>
      </c>
      <c r="AA68" s="1044">
        <f t="shared" si="16"/>
        <v>0</v>
      </c>
      <c r="AB68" s="1044">
        <f t="shared" si="16"/>
        <v>0</v>
      </c>
      <c r="AC68" s="1044">
        <f t="shared" si="16"/>
        <v>0</v>
      </c>
      <c r="AE68" s="1042">
        <f>ROW()</f>
        <v>68</v>
      </c>
    </row>
    <row r="69" spans="1:31">
      <c r="A69" s="1026">
        <v>65</v>
      </c>
      <c r="B69" s="1026">
        <v>3</v>
      </c>
      <c r="C69" s="1026" t="str">
        <f>IF(Partidas!B66="","",Partidas!B66)</f>
        <v/>
      </c>
      <c r="D69" s="1027" t="str">
        <f>IF(Partidas!B66="",Partidas!A66,"            "&amp;Partidas!C66)</f>
        <v xml:space="preserve">      CONDUCTORES ( INCLUYE TENDIDO, CONEXIONADO, MARCADO Y MEGADO)</v>
      </c>
      <c r="E69" s="1070">
        <f>IF(Partidas!D66="","",Partidas!D66)</f>
        <v>14</v>
      </c>
      <c r="F69" s="1051">
        <f>Partidas!E66</f>
        <v>46274</v>
      </c>
      <c r="G69" s="1051">
        <f>Partidas!F66</f>
        <v>46293</v>
      </c>
      <c r="H69" s="1066" cm="1">
        <f t="array" ref="H69">IF($B69="","",IFERROR(_xlfn.AGGREGATE(15,6,ROW($B70:$B$121)/(($B70:$B$121&lt;=$B69)*($B70:$B$121&lt;&gt;"")),1)-1,121))</f>
        <v>74</v>
      </c>
      <c r="I69" s="1076">
        <f>Partidas!G66</f>
        <v>421.28352000000001</v>
      </c>
      <c r="J69" s="1076" t="str">
        <f t="shared" ref="J69:J100" si="17">IF(OR($C69="",N($E69)=0,N($I69)=0),"",$I69/$E69)</f>
        <v/>
      </c>
      <c r="K69" s="1026"/>
      <c r="L69" s="1052">
        <f t="shared" si="15"/>
        <v>0</v>
      </c>
      <c r="M69" s="1052">
        <f t="shared" si="15"/>
        <v>0</v>
      </c>
      <c r="N69" s="1052">
        <f t="shared" si="15"/>
        <v>0</v>
      </c>
      <c r="O69" s="1052">
        <f t="shared" si="15"/>
        <v>0</v>
      </c>
      <c r="P69" s="1052">
        <f t="shared" si="15"/>
        <v>0</v>
      </c>
      <c r="Q69" s="1052">
        <f t="shared" si="15"/>
        <v>0</v>
      </c>
      <c r="R69" s="1052">
        <f t="shared" si="15"/>
        <v>0</v>
      </c>
      <c r="S69" s="1052">
        <f t="shared" si="15"/>
        <v>0</v>
      </c>
      <c r="T69" s="1052">
        <f t="shared" si="15"/>
        <v>0</v>
      </c>
      <c r="U69" s="1052">
        <f t="shared" si="15"/>
        <v>0</v>
      </c>
      <c r="V69" s="1052">
        <f t="shared" si="16"/>
        <v>60.534506666666672</v>
      </c>
      <c r="W69" s="1052">
        <f t="shared" si="16"/>
        <v>151.75381333333337</v>
      </c>
      <c r="X69" s="1052">
        <f t="shared" si="16"/>
        <v>162.46719999999999</v>
      </c>
      <c r="Y69" s="1052">
        <f t="shared" si="16"/>
        <v>46.528000000000006</v>
      </c>
      <c r="Z69" s="1052">
        <f t="shared" si="16"/>
        <v>0</v>
      </c>
      <c r="AA69" s="1052">
        <f t="shared" si="16"/>
        <v>0</v>
      </c>
      <c r="AB69" s="1052">
        <f t="shared" si="16"/>
        <v>0</v>
      </c>
      <c r="AC69" s="1052">
        <f t="shared" si="16"/>
        <v>0</v>
      </c>
      <c r="AE69" s="1042">
        <f>ROW()</f>
        <v>69</v>
      </c>
    </row>
    <row r="70" spans="1:31">
      <c r="A70" s="1032">
        <v>66</v>
      </c>
      <c r="B70" s="1032">
        <v>4</v>
      </c>
      <c r="C70" s="1032" t="str">
        <f>IF(Partidas!B67="","",Partidas!B67)</f>
        <v/>
      </c>
      <c r="D70" s="1033" t="str">
        <f>IF(Partidas!B67="",Partidas!A67,"            "&amp;Partidas!C67)</f>
        <v xml:space="preserve">        Conductores de baja tensión</v>
      </c>
      <c r="E70" s="1072">
        <f>IF(Partidas!D67="","",Partidas!D67)</f>
        <v>14</v>
      </c>
      <c r="F70" s="1053">
        <f>Partidas!E67</f>
        <v>46274</v>
      </c>
      <c r="G70" s="1053">
        <f>Partidas!F67</f>
        <v>46293</v>
      </c>
      <c r="H70" s="1068" cm="1">
        <f t="array" ref="H70">IF($B70="","",IFERROR(_xlfn.AGGREGATE(15,6,ROW($B71:$B$121)/(($B71:$B$121&lt;=$B70)*($B71:$B$121&lt;&gt;"")),1)-1,121))</f>
        <v>74</v>
      </c>
      <c r="I70" s="1078">
        <f>Partidas!G67</f>
        <v>421.28352000000001</v>
      </c>
      <c r="J70" s="1078" t="str">
        <f t="shared" si="17"/>
        <v/>
      </c>
      <c r="K70" s="1032"/>
      <c r="L70" s="1054">
        <f t="shared" si="15"/>
        <v>0</v>
      </c>
      <c r="M70" s="1054">
        <f t="shared" si="15"/>
        <v>0</v>
      </c>
      <c r="N70" s="1054">
        <f t="shared" si="15"/>
        <v>0</v>
      </c>
      <c r="O70" s="1054">
        <f t="shared" si="15"/>
        <v>0</v>
      </c>
      <c r="P70" s="1054">
        <f t="shared" si="15"/>
        <v>0</v>
      </c>
      <c r="Q70" s="1054">
        <f t="shared" si="15"/>
        <v>0</v>
      </c>
      <c r="R70" s="1054">
        <f t="shared" si="15"/>
        <v>0</v>
      </c>
      <c r="S70" s="1054">
        <f t="shared" si="15"/>
        <v>0</v>
      </c>
      <c r="T70" s="1054">
        <f t="shared" si="15"/>
        <v>0</v>
      </c>
      <c r="U70" s="1054">
        <f t="shared" si="15"/>
        <v>0</v>
      </c>
      <c r="V70" s="1054">
        <f t="shared" si="16"/>
        <v>60.534506666666672</v>
      </c>
      <c r="W70" s="1054">
        <f t="shared" si="16"/>
        <v>151.75381333333337</v>
      </c>
      <c r="X70" s="1054">
        <f t="shared" si="16"/>
        <v>162.46719999999999</v>
      </c>
      <c r="Y70" s="1054">
        <f t="shared" si="16"/>
        <v>46.528000000000006</v>
      </c>
      <c r="Z70" s="1054">
        <f t="shared" si="16"/>
        <v>0</v>
      </c>
      <c r="AA70" s="1054">
        <f t="shared" si="16"/>
        <v>0</v>
      </c>
      <c r="AB70" s="1054">
        <f t="shared" si="16"/>
        <v>0</v>
      </c>
      <c r="AC70" s="1054">
        <f t="shared" si="16"/>
        <v>0</v>
      </c>
      <c r="AE70" s="1042">
        <f>ROW()</f>
        <v>70</v>
      </c>
    </row>
    <row r="71" spans="1:31" ht="25.5">
      <c r="A71">
        <v>67</v>
      </c>
      <c r="B71">
        <v>5</v>
      </c>
      <c r="C71" t="str">
        <f>IF(Partidas!B68="","",Partidas!B68)</f>
        <v>A1460</v>
      </c>
      <c r="D71" s="700" t="str">
        <f>IF(Partidas!B68="",Partidas!A68,"            "&amp;Partidas!C68)</f>
        <v xml:space="preserve">            Cable multiconductor XHHW-2 600V 90°C, Cu clase B, aislamiento XLPE, cubierta PVC - 1x3c-4 AWG + (T)</v>
      </c>
      <c r="E71" s="1071">
        <f>IF(Partidas!D68="","",Partidas!D68)</f>
        <v>4</v>
      </c>
      <c r="F71" s="1041">
        <f>Partidas!E68</f>
        <v>46274</v>
      </c>
      <c r="G71" s="1041">
        <f>Partidas!F68</f>
        <v>46279</v>
      </c>
      <c r="H71" s="1067" cm="1">
        <f t="array" ref="H71">IF($B71="","",IFERROR(_xlfn.AGGREGATE(15,6,ROW($B72:$B$121)/(($B72:$B$121&lt;=$B71)*($B72:$B$121&lt;&gt;"")),1)-1,121))</f>
        <v>71</v>
      </c>
      <c r="I71" s="1077">
        <f>Partidas!G68</f>
        <v>65.123520000000013</v>
      </c>
      <c r="J71" s="1077">
        <f t="shared" si="17"/>
        <v>16.280880000000003</v>
      </c>
      <c r="L71" s="1044">
        <f t="shared" si="15"/>
        <v>0</v>
      </c>
      <c r="M71" s="1044">
        <f t="shared" si="15"/>
        <v>0</v>
      </c>
      <c r="N71" s="1044">
        <f t="shared" si="15"/>
        <v>0</v>
      </c>
      <c r="O71" s="1044">
        <f t="shared" si="15"/>
        <v>0</v>
      </c>
      <c r="P71" s="1044">
        <f t="shared" si="15"/>
        <v>0</v>
      </c>
      <c r="Q71" s="1044">
        <f t="shared" si="15"/>
        <v>0</v>
      </c>
      <c r="R71" s="1044">
        <f t="shared" si="15"/>
        <v>0</v>
      </c>
      <c r="S71" s="1044">
        <f t="shared" si="15"/>
        <v>0</v>
      </c>
      <c r="T71" s="1044">
        <f t="shared" si="15"/>
        <v>0</v>
      </c>
      <c r="U71" s="1044">
        <f t="shared" si="15"/>
        <v>0</v>
      </c>
      <c r="V71" s="1044">
        <f t="shared" si="16"/>
        <v>21.707840000000004</v>
      </c>
      <c r="W71" s="1044">
        <f t="shared" si="16"/>
        <v>43.415680000000009</v>
      </c>
      <c r="X71" s="1044">
        <f t="shared" si="16"/>
        <v>0</v>
      </c>
      <c r="Y71" s="1044">
        <f t="shared" si="16"/>
        <v>0</v>
      </c>
      <c r="Z71" s="1044">
        <f t="shared" si="16"/>
        <v>0</v>
      </c>
      <c r="AA71" s="1044">
        <f t="shared" si="16"/>
        <v>0</v>
      </c>
      <c r="AB71" s="1044">
        <f t="shared" si="16"/>
        <v>0</v>
      </c>
      <c r="AC71" s="1044">
        <f t="shared" si="16"/>
        <v>0</v>
      </c>
      <c r="AE71" s="1042">
        <f>ROW()</f>
        <v>71</v>
      </c>
    </row>
    <row r="72" spans="1:31" ht="25.5">
      <c r="A72">
        <v>68</v>
      </c>
      <c r="B72">
        <v>5</v>
      </c>
      <c r="C72" t="str">
        <f>IF(Partidas!B69="","",Partidas!B69)</f>
        <v>A1470</v>
      </c>
      <c r="D72" s="700" t="str">
        <f>IF(Partidas!B69="",Partidas!A69,"            "&amp;Partidas!C69)</f>
        <v xml:space="preserve">            Cable multiconductor XHHW-2 600V 90°C, Cu clase B, aislamiento XLPE, cubierta PVC - 1x3c-12 AWG + (T) (nota 1)</v>
      </c>
      <c r="E72" s="1071">
        <f>IF(Partidas!D69="","",Partidas!D69)</f>
        <v>10</v>
      </c>
      <c r="F72" s="1041">
        <f>Partidas!E69</f>
        <v>46280</v>
      </c>
      <c r="G72" s="1041">
        <f>Partidas!F69</f>
        <v>46293</v>
      </c>
      <c r="H72" s="1067" cm="1">
        <f t="array" ref="H72">IF($B72="","",IFERROR(_xlfn.AGGREGATE(15,6,ROW($B73:$B$121)/(($B73:$B$121&lt;=$B72)*($B73:$B$121&lt;&gt;"")),1)-1,121))</f>
        <v>72</v>
      </c>
      <c r="I72" s="1077">
        <f>Partidas!G69</f>
        <v>162.84800000000001</v>
      </c>
      <c r="J72" s="1077">
        <f t="shared" si="17"/>
        <v>16.284800000000001</v>
      </c>
      <c r="L72" s="1044">
        <f t="shared" si="15"/>
        <v>0</v>
      </c>
      <c r="M72" s="1044">
        <f t="shared" si="15"/>
        <v>0</v>
      </c>
      <c r="N72" s="1044">
        <f t="shared" si="15"/>
        <v>0</v>
      </c>
      <c r="O72" s="1044">
        <f t="shared" si="15"/>
        <v>0</v>
      </c>
      <c r="P72" s="1044">
        <f t="shared" si="15"/>
        <v>0</v>
      </c>
      <c r="Q72" s="1044">
        <f t="shared" si="15"/>
        <v>0</v>
      </c>
      <c r="R72" s="1044">
        <f t="shared" si="15"/>
        <v>0</v>
      </c>
      <c r="S72" s="1044">
        <f t="shared" si="15"/>
        <v>0</v>
      </c>
      <c r="T72" s="1044">
        <f t="shared" si="15"/>
        <v>0</v>
      </c>
      <c r="U72" s="1044">
        <f t="shared" si="15"/>
        <v>0</v>
      </c>
      <c r="V72" s="1044">
        <f t="shared" si="16"/>
        <v>0</v>
      </c>
      <c r="W72" s="1044">
        <f t="shared" si="16"/>
        <v>34.896000000000001</v>
      </c>
      <c r="X72" s="1044">
        <f t="shared" si="16"/>
        <v>81.424000000000007</v>
      </c>
      <c r="Y72" s="1044">
        <f t="shared" si="16"/>
        <v>46.528000000000006</v>
      </c>
      <c r="Z72" s="1044">
        <f t="shared" si="16"/>
        <v>0</v>
      </c>
      <c r="AA72" s="1044">
        <f t="shared" si="16"/>
        <v>0</v>
      </c>
      <c r="AB72" s="1044">
        <f t="shared" si="16"/>
        <v>0</v>
      </c>
      <c r="AC72" s="1044">
        <f t="shared" si="16"/>
        <v>0</v>
      </c>
      <c r="AE72" s="1042">
        <f>ROW()</f>
        <v>72</v>
      </c>
    </row>
    <row r="73" spans="1:31" ht="25.5">
      <c r="A73">
        <v>69</v>
      </c>
      <c r="B73">
        <v>5</v>
      </c>
      <c r="C73" t="str">
        <f>IF(Partidas!B70="","",Partidas!B70)</f>
        <v>A1480</v>
      </c>
      <c r="D73" s="700" t="str">
        <f>IF(Partidas!B70="",Partidas!A70,"            "&amp;Partidas!C70)</f>
        <v xml:space="preserve">            Cable multiconductor XHHW-2 600V 90°C, Cu clase B, aislamiento XLPE, cubierta PVC - 1x7c-14 AWG</v>
      </c>
      <c r="E73" s="1071">
        <f>IF(Partidas!D70="","",Partidas!D70)</f>
        <v>3</v>
      </c>
      <c r="F73" s="1041">
        <f>Partidas!E70</f>
        <v>46274</v>
      </c>
      <c r="G73" s="1041">
        <f>Partidas!F70</f>
        <v>46276</v>
      </c>
      <c r="H73" s="1067" cm="1">
        <f t="array" ref="H73">IF($B73="","",IFERROR(_xlfn.AGGREGATE(15,6,ROW($B74:$B$121)/(($B74:$B$121&lt;=$B73)*($B74:$B$121&lt;&gt;"")),1)-1,121))</f>
        <v>73</v>
      </c>
      <c r="I73" s="1077">
        <f>Partidas!G70</f>
        <v>58.24</v>
      </c>
      <c r="J73" s="1077">
        <f t="shared" si="17"/>
        <v>19.413333333333334</v>
      </c>
      <c r="L73" s="1044">
        <f t="shared" si="15"/>
        <v>0</v>
      </c>
      <c r="M73" s="1044">
        <f t="shared" si="15"/>
        <v>0</v>
      </c>
      <c r="N73" s="1044">
        <f t="shared" si="15"/>
        <v>0</v>
      </c>
      <c r="O73" s="1044">
        <f t="shared" si="15"/>
        <v>0</v>
      </c>
      <c r="P73" s="1044">
        <f t="shared" si="15"/>
        <v>0</v>
      </c>
      <c r="Q73" s="1044">
        <f t="shared" si="15"/>
        <v>0</v>
      </c>
      <c r="R73" s="1044">
        <f t="shared" si="15"/>
        <v>0</v>
      </c>
      <c r="S73" s="1044">
        <f t="shared" si="15"/>
        <v>0</v>
      </c>
      <c r="T73" s="1044">
        <f t="shared" si="15"/>
        <v>0</v>
      </c>
      <c r="U73" s="1044">
        <f t="shared" si="15"/>
        <v>0</v>
      </c>
      <c r="V73" s="1044">
        <f t="shared" si="16"/>
        <v>38.826666666666668</v>
      </c>
      <c r="W73" s="1044">
        <f t="shared" si="16"/>
        <v>19.413333333333334</v>
      </c>
      <c r="X73" s="1044">
        <f t="shared" si="16"/>
        <v>0</v>
      </c>
      <c r="Y73" s="1044">
        <f t="shared" si="16"/>
        <v>0</v>
      </c>
      <c r="Z73" s="1044">
        <f t="shared" si="16"/>
        <v>0</v>
      </c>
      <c r="AA73" s="1044">
        <f t="shared" si="16"/>
        <v>0</v>
      </c>
      <c r="AB73" s="1044">
        <f t="shared" si="16"/>
        <v>0</v>
      </c>
      <c r="AC73" s="1044">
        <f t="shared" si="16"/>
        <v>0</v>
      </c>
      <c r="AE73" s="1042">
        <f>ROW()</f>
        <v>73</v>
      </c>
    </row>
    <row r="74" spans="1:31" ht="25.5">
      <c r="A74">
        <v>70</v>
      </c>
      <c r="B74">
        <v>5</v>
      </c>
      <c r="C74" t="str">
        <f>IF(Partidas!B71="","",Partidas!B71)</f>
        <v>A1490</v>
      </c>
      <c r="D74" s="700" t="str">
        <f>IF(Partidas!B71="",Partidas!A71,"            "&amp;Partidas!C71)</f>
        <v xml:space="preserve">            Cable multiconductor XHHW-2 600V 90°C, Cu clase B, aislamiento XLPE, cubierta PVC - 1x7c-14 AWG (nota 1)</v>
      </c>
      <c r="E74" s="1071">
        <f>IF(Partidas!D71="","",Partidas!D71)</f>
        <v>8</v>
      </c>
      <c r="F74" s="1041">
        <f>Partidas!E71</f>
        <v>46279</v>
      </c>
      <c r="G74" s="1041">
        <f>Partidas!F71</f>
        <v>46288</v>
      </c>
      <c r="H74" s="1067" cm="1">
        <f t="array" ref="H74">IF($B74="","",IFERROR(_xlfn.AGGREGATE(15,6,ROW($B75:$B$121)/(($B75:$B$121&lt;=$B74)*($B75:$B$121&lt;&gt;"")),1)-1,121))</f>
        <v>74</v>
      </c>
      <c r="I74" s="1077">
        <f>Partidas!G71</f>
        <v>135.072</v>
      </c>
      <c r="J74" s="1077">
        <f t="shared" si="17"/>
        <v>16.884</v>
      </c>
      <c r="L74" s="1044">
        <f t="shared" si="15"/>
        <v>0</v>
      </c>
      <c r="M74" s="1044">
        <f t="shared" si="15"/>
        <v>0</v>
      </c>
      <c r="N74" s="1044">
        <f t="shared" si="15"/>
        <v>0</v>
      </c>
      <c r="O74" s="1044">
        <f t="shared" si="15"/>
        <v>0</v>
      </c>
      <c r="P74" s="1044">
        <f t="shared" si="15"/>
        <v>0</v>
      </c>
      <c r="Q74" s="1044">
        <f t="shared" si="15"/>
        <v>0</v>
      </c>
      <c r="R74" s="1044">
        <f t="shared" si="15"/>
        <v>0</v>
      </c>
      <c r="S74" s="1044">
        <f t="shared" si="15"/>
        <v>0</v>
      </c>
      <c r="T74" s="1044">
        <f t="shared" si="15"/>
        <v>0</v>
      </c>
      <c r="U74" s="1044">
        <f t="shared" si="15"/>
        <v>0</v>
      </c>
      <c r="V74" s="1044">
        <f t="shared" si="16"/>
        <v>0</v>
      </c>
      <c r="W74" s="1044">
        <f t="shared" si="16"/>
        <v>54.028800000000004</v>
      </c>
      <c r="X74" s="1044">
        <f t="shared" si="16"/>
        <v>81.043199999999999</v>
      </c>
      <c r="Y74" s="1044">
        <f t="shared" si="16"/>
        <v>0</v>
      </c>
      <c r="Z74" s="1044">
        <f t="shared" si="16"/>
        <v>0</v>
      </c>
      <c r="AA74" s="1044">
        <f t="shared" si="16"/>
        <v>0</v>
      </c>
      <c r="AB74" s="1044">
        <f t="shared" si="16"/>
        <v>0</v>
      </c>
      <c r="AC74" s="1044">
        <f t="shared" si="16"/>
        <v>0</v>
      </c>
      <c r="AE74" s="1042">
        <f>ROW()</f>
        <v>74</v>
      </c>
    </row>
    <row r="75" spans="1:31">
      <c r="A75" s="1020">
        <v>71</v>
      </c>
      <c r="B75" s="1020">
        <v>2</v>
      </c>
      <c r="C75" s="1020" t="str">
        <f>IF(Partidas!B72="","",Partidas!B72)</f>
        <v/>
      </c>
      <c r="D75" s="1021" t="str">
        <f>IF(Partidas!B72="",Partidas!A72,"            "&amp;Partidas!C72)</f>
        <v xml:space="preserve">    INSTRUMENTACIÓN Y CONTROL</v>
      </c>
      <c r="E75" s="1069">
        <f>IF(Partidas!D72="","",Partidas!D72)</f>
        <v>54</v>
      </c>
      <c r="F75" s="1049">
        <f>Partidas!E72</f>
        <v>46238</v>
      </c>
      <c r="G75" s="1049">
        <f>Partidas!F72</f>
        <v>46315</v>
      </c>
      <c r="H75" s="1065" cm="1">
        <f t="array" ref="H75">IF($B75="","",IFERROR(_xlfn.AGGREGATE(15,6,ROW($B76:$B$121)/(($B76:$B$121&lt;=$B75)*($B76:$B$121&lt;&gt;"")),1)-1,121))</f>
        <v>116</v>
      </c>
      <c r="I75" s="1075">
        <f>Partidas!G72</f>
        <v>2589.7699417841991</v>
      </c>
      <c r="J75" s="1075" t="str">
        <f t="shared" si="17"/>
        <v/>
      </c>
      <c r="K75" s="1020"/>
      <c r="L75" s="1050">
        <f t="shared" ref="L75:U84" si="18">IF($B75="","",IF($C75&lt;&gt;"",IFERROR($I75*MAX(0,MIN($G75,L$3)-MAX($F75,L$3-6)+1)/($G75-$F75+1),""),SUMIFS(L$5:L$121,$C$5:$C$121,"?*",$AE$5:$AE$121,"&gt;"&amp;ROW(),$AE$5:$AE$121,"&lt;="&amp;$H75)))</f>
        <v>0</v>
      </c>
      <c r="M75" s="1050">
        <f t="shared" si="18"/>
        <v>0</v>
      </c>
      <c r="N75" s="1050">
        <f t="shared" si="18"/>
        <v>0</v>
      </c>
      <c r="O75" s="1050">
        <f t="shared" si="18"/>
        <v>0</v>
      </c>
      <c r="P75" s="1050">
        <f t="shared" si="18"/>
        <v>0</v>
      </c>
      <c r="Q75" s="1050">
        <f t="shared" si="18"/>
        <v>75.600075600075598</v>
      </c>
      <c r="R75" s="1050">
        <f t="shared" si="18"/>
        <v>173.68002520002517</v>
      </c>
      <c r="S75" s="1050">
        <f t="shared" si="18"/>
        <v>139.51999999999998</v>
      </c>
      <c r="T75" s="1050">
        <f t="shared" si="18"/>
        <v>182.4</v>
      </c>
      <c r="U75" s="1050">
        <f t="shared" si="18"/>
        <v>182.32734299516912</v>
      </c>
      <c r="V75" s="1050">
        <f t="shared" ref="V75:AC84" si="19">IF($B75="","",IF($C75&lt;&gt;"",IFERROR($I75*MAX(0,MIN($G75,V$3)-MAX($F75,V$3-6)+1)/($G75-$F75+1),""),SUMIFS(V$5:V$121,$C$5:$C$121,"?*",$AE$5:$AE$121,"&gt;"&amp;ROW(),$AE$5:$AE$121,"&lt;="&amp;$H75)))</f>
        <v>264.62570048309186</v>
      </c>
      <c r="W75" s="1050">
        <f t="shared" si="19"/>
        <v>256.16347826086957</v>
      </c>
      <c r="X75" s="1050">
        <f t="shared" si="19"/>
        <v>288.83014492753625</v>
      </c>
      <c r="Y75" s="1050">
        <f t="shared" si="19"/>
        <v>416.26666666666665</v>
      </c>
      <c r="Z75" s="1050">
        <f t="shared" si="19"/>
        <v>304.66666666666669</v>
      </c>
      <c r="AA75" s="1050">
        <f t="shared" si="19"/>
        <v>157.20984098409841</v>
      </c>
      <c r="AB75" s="1050">
        <f t="shared" si="19"/>
        <v>148.48000000000002</v>
      </c>
      <c r="AC75" s="1050">
        <f t="shared" si="19"/>
        <v>0</v>
      </c>
      <c r="AE75" s="1042">
        <f>ROW()</f>
        <v>75</v>
      </c>
    </row>
    <row r="76" spans="1:31">
      <c r="A76" s="1026">
        <v>72</v>
      </c>
      <c r="B76" s="1026">
        <v>3</v>
      </c>
      <c r="C76" s="1026" t="str">
        <f>IF(Partidas!B73="","",Partidas!B73)</f>
        <v/>
      </c>
      <c r="D76" s="1027" t="str">
        <f>IF(Partidas!B73="",Partidas!A73,"            "&amp;Partidas!C73)</f>
        <v xml:space="preserve">      DESMONTAJE DE INSTRUMENTOS Y VÁLVULAS DE CONTROL</v>
      </c>
      <c r="E76" s="1070">
        <f>IF(Partidas!D73="","",Partidas!D73)</f>
        <v>3</v>
      </c>
      <c r="F76" s="1051">
        <f>Partidas!E73</f>
        <v>46238</v>
      </c>
      <c r="G76" s="1051">
        <f>Partidas!F73</f>
        <v>46241</v>
      </c>
      <c r="H76" s="1066" cm="1">
        <f t="array" ref="H76">IF($B76="","",IFERROR(_xlfn.AGGREGATE(15,6,ROW($B77:$B$121)/(($B77:$B$121&lt;=$B76)*($B77:$B$121&lt;&gt;"")),1)-1,121))</f>
        <v>77</v>
      </c>
      <c r="I76" s="1076">
        <f>Partidas!G73</f>
        <v>100.80010080010081</v>
      </c>
      <c r="J76" s="1076" t="str">
        <f t="shared" si="17"/>
        <v/>
      </c>
      <c r="K76" s="1026"/>
      <c r="L76" s="1052">
        <f t="shared" si="18"/>
        <v>0</v>
      </c>
      <c r="M76" s="1052">
        <f t="shared" si="18"/>
        <v>0</v>
      </c>
      <c r="N76" s="1052">
        <f t="shared" si="18"/>
        <v>0</v>
      </c>
      <c r="O76" s="1052">
        <f t="shared" si="18"/>
        <v>0</v>
      </c>
      <c r="P76" s="1052">
        <f t="shared" si="18"/>
        <v>0</v>
      </c>
      <c r="Q76" s="1052">
        <f t="shared" si="18"/>
        <v>75.600075600075598</v>
      </c>
      <c r="R76" s="1052">
        <f t="shared" si="18"/>
        <v>25.200025200025202</v>
      </c>
      <c r="S76" s="1052">
        <f t="shared" si="18"/>
        <v>0</v>
      </c>
      <c r="T76" s="1052">
        <f t="shared" si="18"/>
        <v>0</v>
      </c>
      <c r="U76" s="1052">
        <f t="shared" si="18"/>
        <v>0</v>
      </c>
      <c r="V76" s="1052">
        <f t="shared" si="19"/>
        <v>0</v>
      </c>
      <c r="W76" s="1052">
        <f t="shared" si="19"/>
        <v>0</v>
      </c>
      <c r="X76" s="1052">
        <f t="shared" si="19"/>
        <v>0</v>
      </c>
      <c r="Y76" s="1052">
        <f t="shared" si="19"/>
        <v>0</v>
      </c>
      <c r="Z76" s="1052">
        <f t="shared" si="19"/>
        <v>0</v>
      </c>
      <c r="AA76" s="1052">
        <f t="shared" si="19"/>
        <v>0</v>
      </c>
      <c r="AB76" s="1052">
        <f t="shared" si="19"/>
        <v>0</v>
      </c>
      <c r="AC76" s="1052">
        <f t="shared" si="19"/>
        <v>0</v>
      </c>
      <c r="AE76" s="1042">
        <f>ROW()</f>
        <v>76</v>
      </c>
    </row>
    <row r="77" spans="1:31" ht="25.5">
      <c r="A77">
        <v>73</v>
      </c>
      <c r="B77">
        <v>5</v>
      </c>
      <c r="C77" t="str">
        <f>IF(Partidas!B74="","",Partidas!B74)</f>
        <v>A1510</v>
      </c>
      <c r="D77" s="700" t="str">
        <f>IF(Partidas!B74="",Partidas!A74,"            "&amp;Partidas!C74)</f>
        <v xml:space="preserve">            Identificación y desmontaje de instrumentos y válvulas existentes en dosificación de floculante (FE/FIT, LE/LIT y FCV)</v>
      </c>
      <c r="E77" s="1071">
        <f>IF(Partidas!D74="","",Partidas!D74)</f>
        <v>3</v>
      </c>
      <c r="F77" s="1041">
        <f>Partidas!E74</f>
        <v>46238</v>
      </c>
      <c r="G77" s="1041">
        <f>Partidas!F74</f>
        <v>46241</v>
      </c>
      <c r="H77" s="1067" cm="1">
        <f t="array" ref="H77">IF($B77="","",IFERROR(_xlfn.AGGREGATE(15,6,ROW($B78:$B$121)/(($B78:$B$121&lt;=$B77)*($B78:$B$121&lt;&gt;"")),1)-1,121))</f>
        <v>77</v>
      </c>
      <c r="I77" s="1077">
        <f>Partidas!G74</f>
        <v>100.80010080010081</v>
      </c>
      <c r="J77" s="1077">
        <f t="shared" si="17"/>
        <v>33.600033600033605</v>
      </c>
      <c r="L77" s="1044">
        <f t="shared" si="18"/>
        <v>0</v>
      </c>
      <c r="M77" s="1044">
        <f t="shared" si="18"/>
        <v>0</v>
      </c>
      <c r="N77" s="1044">
        <f t="shared" si="18"/>
        <v>0</v>
      </c>
      <c r="O77" s="1044">
        <f t="shared" si="18"/>
        <v>0</v>
      </c>
      <c r="P77" s="1044">
        <f t="shared" si="18"/>
        <v>0</v>
      </c>
      <c r="Q77" s="1044">
        <f t="shared" si="18"/>
        <v>75.600075600075598</v>
      </c>
      <c r="R77" s="1044">
        <f t="shared" si="18"/>
        <v>25.200025200025202</v>
      </c>
      <c r="S77" s="1044">
        <f t="shared" si="18"/>
        <v>0</v>
      </c>
      <c r="T77" s="1044">
        <f t="shared" si="18"/>
        <v>0</v>
      </c>
      <c r="U77" s="1044">
        <f t="shared" si="18"/>
        <v>0</v>
      </c>
      <c r="V77" s="1044">
        <f t="shared" si="19"/>
        <v>0</v>
      </c>
      <c r="W77" s="1044">
        <f t="shared" si="19"/>
        <v>0</v>
      </c>
      <c r="X77" s="1044">
        <f t="shared" si="19"/>
        <v>0</v>
      </c>
      <c r="Y77" s="1044">
        <f t="shared" si="19"/>
        <v>0</v>
      </c>
      <c r="Z77" s="1044">
        <f t="shared" si="19"/>
        <v>0</v>
      </c>
      <c r="AA77" s="1044">
        <f t="shared" si="19"/>
        <v>0</v>
      </c>
      <c r="AB77" s="1044">
        <f t="shared" si="19"/>
        <v>0</v>
      </c>
      <c r="AC77" s="1044">
        <f t="shared" si="19"/>
        <v>0</v>
      </c>
      <c r="AE77" s="1042">
        <f>ROW()</f>
        <v>77</v>
      </c>
    </row>
    <row r="78" spans="1:31">
      <c r="A78" s="1026">
        <v>74</v>
      </c>
      <c r="B78" s="1026">
        <v>3</v>
      </c>
      <c r="C78" s="1026" t="str">
        <f>IF(Partidas!B75="","",Partidas!B75)</f>
        <v/>
      </c>
      <c r="D78" s="1027" t="str">
        <f>IF(Partidas!B75="",Partidas!A75,"            "&amp;Partidas!C75)</f>
        <v xml:space="preserve">      EVALUACIÓN DE CONDUCTORES Y CANALIZACIONES EXISTENTES</v>
      </c>
      <c r="E78" s="1070">
        <f>IF(Partidas!D75="","",Partidas!D75)</f>
        <v>16</v>
      </c>
      <c r="F78" s="1051">
        <f>Partidas!E75</f>
        <v>46245</v>
      </c>
      <c r="G78" s="1051">
        <f>Partidas!F75</f>
        <v>46266</v>
      </c>
      <c r="H78" s="1066" cm="1">
        <f t="array" ref="H78">IF($B78="","",IFERROR(_xlfn.AGGREGATE(15,6,ROW($B79:$B$121)/(($B79:$B$121&lt;=$B78)*($B79:$B$121&lt;&gt;"")),1)-1,121))</f>
        <v>82</v>
      </c>
      <c r="I78" s="1076">
        <f>Partidas!G75</f>
        <v>305.59999999999997</v>
      </c>
      <c r="J78" s="1076" t="str">
        <f t="shared" si="17"/>
        <v/>
      </c>
      <c r="K78" s="1026"/>
      <c r="L78" s="1052">
        <f t="shared" si="18"/>
        <v>0</v>
      </c>
      <c r="M78" s="1052">
        <f t="shared" si="18"/>
        <v>0</v>
      </c>
      <c r="N78" s="1052">
        <f t="shared" si="18"/>
        <v>0</v>
      </c>
      <c r="O78" s="1052">
        <f t="shared" si="18"/>
        <v>0</v>
      </c>
      <c r="P78" s="1052">
        <f t="shared" si="18"/>
        <v>0</v>
      </c>
      <c r="Q78" s="1052">
        <f t="shared" si="18"/>
        <v>0</v>
      </c>
      <c r="R78" s="1052">
        <f t="shared" si="18"/>
        <v>76.800000000000011</v>
      </c>
      <c r="S78" s="1052">
        <f t="shared" si="18"/>
        <v>25.6</v>
      </c>
      <c r="T78" s="1052">
        <f t="shared" si="18"/>
        <v>134.4</v>
      </c>
      <c r="U78" s="1052">
        <f t="shared" si="18"/>
        <v>68.800000000000011</v>
      </c>
      <c r="V78" s="1052">
        <f t="shared" si="19"/>
        <v>0</v>
      </c>
      <c r="W78" s="1052">
        <f t="shared" si="19"/>
        <v>0</v>
      </c>
      <c r="X78" s="1052">
        <f t="shared" si="19"/>
        <v>0</v>
      </c>
      <c r="Y78" s="1052">
        <f t="shared" si="19"/>
        <v>0</v>
      </c>
      <c r="Z78" s="1052">
        <f t="shared" si="19"/>
        <v>0</v>
      </c>
      <c r="AA78" s="1052">
        <f t="shared" si="19"/>
        <v>0</v>
      </c>
      <c r="AB78" s="1052">
        <f t="shared" si="19"/>
        <v>0</v>
      </c>
      <c r="AC78" s="1052">
        <f t="shared" si="19"/>
        <v>0</v>
      </c>
      <c r="AE78" s="1042">
        <f>ROW()</f>
        <v>78</v>
      </c>
    </row>
    <row r="79" spans="1:31" ht="25.5">
      <c r="A79">
        <v>75</v>
      </c>
      <c r="B79">
        <v>5</v>
      </c>
      <c r="C79" t="str">
        <f>IF(Partidas!B76="","",Partidas!B76)</f>
        <v>A1520</v>
      </c>
      <c r="D79" s="700" t="str">
        <f>IF(Partidas!B76="",Partidas!A76,"            "&amp;Partidas!C76)</f>
        <v xml:space="preserve">            Evaluación de reutilización de cables de alimentación existentes; pruebas de continuidad, resistencia y timbrado (NOTA 2</v>
      </c>
      <c r="E79" s="1071">
        <f>IF(Partidas!D76="","",Partidas!D76)</f>
        <v>2</v>
      </c>
      <c r="F79" s="1041">
        <f>Partidas!E76</f>
        <v>46245</v>
      </c>
      <c r="G79" s="1041">
        <f>Partidas!F76</f>
        <v>46246</v>
      </c>
      <c r="H79" s="1067" cm="1">
        <f t="array" ref="H79">IF($B79="","",IFERROR(_xlfn.AGGREGATE(15,6,ROW($B80:$B$121)/(($B80:$B$121&lt;=$B79)*($B80:$B$121&lt;&gt;"")),1)-1,121))</f>
        <v>79</v>
      </c>
      <c r="I79" s="1077">
        <f>Partidas!G76</f>
        <v>51.2</v>
      </c>
      <c r="J79" s="1077">
        <f t="shared" si="17"/>
        <v>25.6</v>
      </c>
      <c r="L79" s="1044">
        <f t="shared" si="18"/>
        <v>0</v>
      </c>
      <c r="M79" s="1044">
        <f t="shared" si="18"/>
        <v>0</v>
      </c>
      <c r="N79" s="1044">
        <f t="shared" si="18"/>
        <v>0</v>
      </c>
      <c r="O79" s="1044">
        <f t="shared" si="18"/>
        <v>0</v>
      </c>
      <c r="P79" s="1044">
        <f t="shared" si="18"/>
        <v>0</v>
      </c>
      <c r="Q79" s="1044">
        <f t="shared" si="18"/>
        <v>0</v>
      </c>
      <c r="R79" s="1044">
        <f t="shared" si="18"/>
        <v>51.2</v>
      </c>
      <c r="S79" s="1044">
        <f t="shared" si="18"/>
        <v>0</v>
      </c>
      <c r="T79" s="1044">
        <f t="shared" si="18"/>
        <v>0</v>
      </c>
      <c r="U79" s="1044">
        <f t="shared" si="18"/>
        <v>0</v>
      </c>
      <c r="V79" s="1044">
        <f t="shared" si="19"/>
        <v>0</v>
      </c>
      <c r="W79" s="1044">
        <f t="shared" si="19"/>
        <v>0</v>
      </c>
      <c r="X79" s="1044">
        <f t="shared" si="19"/>
        <v>0</v>
      </c>
      <c r="Y79" s="1044">
        <f t="shared" si="19"/>
        <v>0</v>
      </c>
      <c r="Z79" s="1044">
        <f t="shared" si="19"/>
        <v>0</v>
      </c>
      <c r="AA79" s="1044">
        <f t="shared" si="19"/>
        <v>0</v>
      </c>
      <c r="AB79" s="1044">
        <f t="shared" si="19"/>
        <v>0</v>
      </c>
      <c r="AC79" s="1044">
        <f t="shared" si="19"/>
        <v>0</v>
      </c>
      <c r="AE79" s="1042">
        <f>ROW()</f>
        <v>79</v>
      </c>
    </row>
    <row r="80" spans="1:31" ht="25.5">
      <c r="A80">
        <v>76</v>
      </c>
      <c r="B80">
        <v>5</v>
      </c>
      <c r="C80" t="str">
        <f>IF(Partidas!B77="","",Partidas!B77)</f>
        <v>A1530</v>
      </c>
      <c r="D80" s="700" t="str">
        <f>IF(Partidas!B77="",Partidas!A77,"            "&amp;Partidas!C77)</f>
        <v xml:space="preserve">            Evaluación de reutilización de cables de señal analógica existentes; continuidad, resistencia y timbrado (NOTA 3)</v>
      </c>
      <c r="E80" s="1071">
        <f>IF(Partidas!D77="","",Partidas!D77)</f>
        <v>2</v>
      </c>
      <c r="F80" s="1041">
        <f>Partidas!E77</f>
        <v>46247</v>
      </c>
      <c r="G80" s="1041">
        <f>Partidas!F77</f>
        <v>46248</v>
      </c>
      <c r="H80" s="1067" cm="1">
        <f t="array" ref="H80">IF($B80="","",IFERROR(_xlfn.AGGREGATE(15,6,ROW($B81:$B$121)/(($B81:$B$121&lt;=$B80)*($B81:$B$121&lt;&gt;"")),1)-1,121))</f>
        <v>80</v>
      </c>
      <c r="I80" s="1077">
        <f>Partidas!G77</f>
        <v>51.2</v>
      </c>
      <c r="J80" s="1077">
        <f t="shared" si="17"/>
        <v>25.6</v>
      </c>
      <c r="L80" s="1044">
        <f t="shared" si="18"/>
        <v>0</v>
      </c>
      <c r="M80" s="1044">
        <f t="shared" si="18"/>
        <v>0</v>
      </c>
      <c r="N80" s="1044">
        <f t="shared" si="18"/>
        <v>0</v>
      </c>
      <c r="O80" s="1044">
        <f t="shared" si="18"/>
        <v>0</v>
      </c>
      <c r="P80" s="1044">
        <f t="shared" si="18"/>
        <v>0</v>
      </c>
      <c r="Q80" s="1044">
        <f t="shared" si="18"/>
        <v>0</v>
      </c>
      <c r="R80" s="1044">
        <f t="shared" si="18"/>
        <v>25.6</v>
      </c>
      <c r="S80" s="1044">
        <f t="shared" si="18"/>
        <v>25.6</v>
      </c>
      <c r="T80" s="1044">
        <f t="shared" si="18"/>
        <v>0</v>
      </c>
      <c r="U80" s="1044">
        <f t="shared" si="18"/>
        <v>0</v>
      </c>
      <c r="V80" s="1044">
        <f t="shared" si="19"/>
        <v>0</v>
      </c>
      <c r="W80" s="1044">
        <f t="shared" si="19"/>
        <v>0</v>
      </c>
      <c r="X80" s="1044">
        <f t="shared" si="19"/>
        <v>0</v>
      </c>
      <c r="Y80" s="1044">
        <f t="shared" si="19"/>
        <v>0</v>
      </c>
      <c r="Z80" s="1044">
        <f t="shared" si="19"/>
        <v>0</v>
      </c>
      <c r="AA80" s="1044">
        <f t="shared" si="19"/>
        <v>0</v>
      </c>
      <c r="AB80" s="1044">
        <f t="shared" si="19"/>
        <v>0</v>
      </c>
      <c r="AC80" s="1044">
        <f t="shared" si="19"/>
        <v>0</v>
      </c>
      <c r="AE80" s="1042">
        <f>ROW()</f>
        <v>80</v>
      </c>
    </row>
    <row r="81" spans="1:31">
      <c r="A81">
        <v>77</v>
      </c>
      <c r="B81">
        <v>5</v>
      </c>
      <c r="C81" t="str">
        <f>IF(Partidas!B78="","",Partidas!B78)</f>
        <v>A1540</v>
      </c>
      <c r="D81" s="700" t="str">
        <f>IF(Partidas!B78="",Partidas!A78,"            "&amp;Partidas!C78)</f>
        <v xml:space="preserve">            Desmontaje de conductores existentes no validos para su reutilización (NOTAS 2 Y 3)</v>
      </c>
      <c r="E81" s="1071">
        <f>IF(Partidas!D78="","",Partidas!D78)</f>
        <v>5</v>
      </c>
      <c r="F81" s="1041">
        <f>Partidas!E78</f>
        <v>46258</v>
      </c>
      <c r="G81" s="1041">
        <f>Partidas!F78</f>
        <v>46262</v>
      </c>
      <c r="H81" s="1067" cm="1">
        <f t="array" ref="H81">IF($B81="","",IFERROR(_xlfn.AGGREGATE(15,6,ROW($B82:$B$121)/(($B82:$B$121&lt;=$B81)*($B82:$B$121&lt;&gt;"")),1)-1,121))</f>
        <v>81</v>
      </c>
      <c r="I81" s="1077">
        <f>Partidas!G78</f>
        <v>168</v>
      </c>
      <c r="J81" s="1077">
        <f t="shared" si="17"/>
        <v>33.6</v>
      </c>
      <c r="L81" s="1044">
        <f t="shared" si="18"/>
        <v>0</v>
      </c>
      <c r="M81" s="1044">
        <f t="shared" si="18"/>
        <v>0</v>
      </c>
      <c r="N81" s="1044">
        <f t="shared" si="18"/>
        <v>0</v>
      </c>
      <c r="O81" s="1044">
        <f t="shared" si="18"/>
        <v>0</v>
      </c>
      <c r="P81" s="1044">
        <f t="shared" si="18"/>
        <v>0</v>
      </c>
      <c r="Q81" s="1044">
        <f t="shared" si="18"/>
        <v>0</v>
      </c>
      <c r="R81" s="1044">
        <f t="shared" si="18"/>
        <v>0</v>
      </c>
      <c r="S81" s="1044">
        <f t="shared" si="18"/>
        <v>0</v>
      </c>
      <c r="T81" s="1044">
        <f t="shared" si="18"/>
        <v>134.4</v>
      </c>
      <c r="U81" s="1044">
        <f t="shared" si="18"/>
        <v>33.6</v>
      </c>
      <c r="V81" s="1044">
        <f t="shared" si="19"/>
        <v>0</v>
      </c>
      <c r="W81" s="1044">
        <f t="shared" si="19"/>
        <v>0</v>
      </c>
      <c r="X81" s="1044">
        <f t="shared" si="19"/>
        <v>0</v>
      </c>
      <c r="Y81" s="1044">
        <f t="shared" si="19"/>
        <v>0</v>
      </c>
      <c r="Z81" s="1044">
        <f t="shared" si="19"/>
        <v>0</v>
      </c>
      <c r="AA81" s="1044">
        <f t="shared" si="19"/>
        <v>0</v>
      </c>
      <c r="AB81" s="1044">
        <f t="shared" si="19"/>
        <v>0</v>
      </c>
      <c r="AC81" s="1044">
        <f t="shared" si="19"/>
        <v>0</v>
      </c>
      <c r="AE81" s="1042">
        <f>ROW()</f>
        <v>81</v>
      </c>
    </row>
    <row r="82" spans="1:31" ht="25.5">
      <c r="A82">
        <v>78</v>
      </c>
      <c r="B82">
        <v>5</v>
      </c>
      <c r="C82" t="str">
        <f>IF(Partidas!B79="","",Partidas!B79)</f>
        <v>A1550</v>
      </c>
      <c r="D82" s="700" t="str">
        <f>IF(Partidas!B79="",Partidas!A79,"            "&amp;Partidas!C79)</f>
        <v xml:space="preserve">            Inspección y verificación de bandejas y bancos de ductos existentes para determinar su reutilización</v>
      </c>
      <c r="E82" s="1071">
        <f>IF(Partidas!D79="","",Partidas!D79)</f>
        <v>2</v>
      </c>
      <c r="F82" s="1041">
        <f>Partidas!E79</f>
        <v>46265</v>
      </c>
      <c r="G82" s="1041">
        <f>Partidas!F79</f>
        <v>46266</v>
      </c>
      <c r="H82" s="1067" cm="1">
        <f t="array" ref="H82">IF($B82="","",IFERROR(_xlfn.AGGREGATE(15,6,ROW($B83:$B$121)/(($B83:$B$121&lt;=$B82)*($B83:$B$121&lt;&gt;"")),1)-1,121))</f>
        <v>82</v>
      </c>
      <c r="I82" s="1077">
        <f>Partidas!G79</f>
        <v>35.200000000000003</v>
      </c>
      <c r="J82" s="1077">
        <f t="shared" si="17"/>
        <v>17.600000000000001</v>
      </c>
      <c r="L82" s="1044">
        <f t="shared" si="18"/>
        <v>0</v>
      </c>
      <c r="M82" s="1044">
        <f t="shared" si="18"/>
        <v>0</v>
      </c>
      <c r="N82" s="1044">
        <f t="shared" si="18"/>
        <v>0</v>
      </c>
      <c r="O82" s="1044">
        <f t="shared" si="18"/>
        <v>0</v>
      </c>
      <c r="P82" s="1044">
        <f t="shared" si="18"/>
        <v>0</v>
      </c>
      <c r="Q82" s="1044">
        <f t="shared" si="18"/>
        <v>0</v>
      </c>
      <c r="R82" s="1044">
        <f t="shared" si="18"/>
        <v>0</v>
      </c>
      <c r="S82" s="1044">
        <f t="shared" si="18"/>
        <v>0</v>
      </c>
      <c r="T82" s="1044">
        <f t="shared" si="18"/>
        <v>0</v>
      </c>
      <c r="U82" s="1044">
        <f t="shared" si="18"/>
        <v>35.200000000000003</v>
      </c>
      <c r="V82" s="1044">
        <f t="shared" si="19"/>
        <v>0</v>
      </c>
      <c r="W82" s="1044">
        <f t="shared" si="19"/>
        <v>0</v>
      </c>
      <c r="X82" s="1044">
        <f t="shared" si="19"/>
        <v>0</v>
      </c>
      <c r="Y82" s="1044">
        <f t="shared" si="19"/>
        <v>0</v>
      </c>
      <c r="Z82" s="1044">
        <f t="shared" si="19"/>
        <v>0</v>
      </c>
      <c r="AA82" s="1044">
        <f t="shared" si="19"/>
        <v>0</v>
      </c>
      <c r="AB82" s="1044">
        <f t="shared" si="19"/>
        <v>0</v>
      </c>
      <c r="AC82" s="1044">
        <f t="shared" si="19"/>
        <v>0</v>
      </c>
      <c r="AE82" s="1042">
        <f>ROW()</f>
        <v>82</v>
      </c>
    </row>
    <row r="83" spans="1:31">
      <c r="A83" s="1026">
        <v>79</v>
      </c>
      <c r="B83" s="1026">
        <v>3</v>
      </c>
      <c r="C83" s="1026" t="str">
        <f>IF(Partidas!B80="","",Partidas!B80)</f>
        <v/>
      </c>
      <c r="D83" s="1027" t="str">
        <f>IF(Partidas!B80="",Partidas!A80,"            "&amp;Partidas!C80)</f>
        <v xml:space="preserve">      INSTRUMENTOS</v>
      </c>
      <c r="E83" s="1070">
        <f>IF(Partidas!D80="","",Partidas!D80)</f>
        <v>18</v>
      </c>
      <c r="F83" s="1051">
        <f>Partidas!E80</f>
        <v>46289</v>
      </c>
      <c r="G83" s="1051">
        <f>Partidas!F80</f>
        <v>46315</v>
      </c>
      <c r="H83" s="1066" cm="1">
        <f t="array" ref="H83">IF($B83="","",IFERROR(_xlfn.AGGREGATE(15,6,ROW($B84:$B$121)/(($B84:$B$121&lt;=$B83)*($B84:$B$121&lt;&gt;"")),1)-1,121))</f>
        <v>97</v>
      </c>
      <c r="I83" s="1076">
        <f>Partidas!G80</f>
        <v>687.68000000000018</v>
      </c>
      <c r="J83" s="1076" t="str">
        <f t="shared" si="17"/>
        <v/>
      </c>
      <c r="K83" s="1026"/>
      <c r="L83" s="1052">
        <f t="shared" si="18"/>
        <v>0</v>
      </c>
      <c r="M83" s="1052">
        <f t="shared" si="18"/>
        <v>0</v>
      </c>
      <c r="N83" s="1052">
        <f t="shared" si="18"/>
        <v>0</v>
      </c>
      <c r="O83" s="1052">
        <f t="shared" si="18"/>
        <v>0</v>
      </c>
      <c r="P83" s="1052">
        <f t="shared" si="18"/>
        <v>0</v>
      </c>
      <c r="Q83" s="1052">
        <f t="shared" si="18"/>
        <v>0</v>
      </c>
      <c r="R83" s="1052">
        <f t="shared" si="18"/>
        <v>0</v>
      </c>
      <c r="S83" s="1052">
        <f t="shared" si="18"/>
        <v>0</v>
      </c>
      <c r="T83" s="1052">
        <f t="shared" si="18"/>
        <v>0</v>
      </c>
      <c r="U83" s="1052">
        <f t="shared" si="18"/>
        <v>0</v>
      </c>
      <c r="V83" s="1052">
        <f t="shared" si="19"/>
        <v>0</v>
      </c>
      <c r="W83" s="1052">
        <f t="shared" si="19"/>
        <v>0</v>
      </c>
      <c r="X83" s="1052">
        <f t="shared" si="19"/>
        <v>32.666666666666664</v>
      </c>
      <c r="Y83" s="1052">
        <f t="shared" si="19"/>
        <v>357.46666666666664</v>
      </c>
      <c r="Z83" s="1052">
        <f t="shared" si="19"/>
        <v>189.46666666666667</v>
      </c>
      <c r="AA83" s="1052">
        <f t="shared" si="19"/>
        <v>25.2</v>
      </c>
      <c r="AB83" s="1052">
        <f t="shared" si="19"/>
        <v>82.88000000000001</v>
      </c>
      <c r="AC83" s="1052">
        <f t="shared" si="19"/>
        <v>0</v>
      </c>
      <c r="AE83" s="1042">
        <f>ROW()</f>
        <v>83</v>
      </c>
    </row>
    <row r="84" spans="1:31" ht="25.5">
      <c r="A84">
        <v>80</v>
      </c>
      <c r="B84">
        <v>5</v>
      </c>
      <c r="C84" t="str">
        <f>IF(Partidas!B81="","",Partidas!B81)</f>
        <v>A1560</v>
      </c>
      <c r="D84" s="700" t="str">
        <f>IF(Partidas!B81="",Partidas!A81,"            "&amp;Partidas!C81)</f>
        <v xml:space="preserve">            Manómetro tipo bourdon con sello de diafragma, conexión Ø1/2" NPT macho; incluye montaje y placa. Tags PI-17633001@007</v>
      </c>
      <c r="E84" s="1071">
        <f>IF(Partidas!D81="","",Partidas!D81)</f>
        <v>4</v>
      </c>
      <c r="F84" s="1041">
        <f>Partidas!E81</f>
        <v>46289</v>
      </c>
      <c r="G84" s="1041">
        <f>Partidas!F81</f>
        <v>46294</v>
      </c>
      <c r="H84" s="1067" cm="1">
        <f t="array" ref="H84">IF($B84="","",IFERROR(_xlfn.AGGREGATE(15,6,ROW($B85:$B$121)/(($B85:$B$121&lt;=$B84)*($B85:$B$121&lt;&gt;"")),1)-1,121))</f>
        <v>84</v>
      </c>
      <c r="I84" s="1077">
        <f>Partidas!G81</f>
        <v>117.6</v>
      </c>
      <c r="J84" s="1077">
        <f t="shared" si="17"/>
        <v>29.4</v>
      </c>
      <c r="L84" s="1044">
        <f t="shared" si="18"/>
        <v>0</v>
      </c>
      <c r="M84" s="1044">
        <f t="shared" si="18"/>
        <v>0</v>
      </c>
      <c r="N84" s="1044">
        <f t="shared" si="18"/>
        <v>0</v>
      </c>
      <c r="O84" s="1044">
        <f t="shared" si="18"/>
        <v>0</v>
      </c>
      <c r="P84" s="1044">
        <f t="shared" si="18"/>
        <v>0</v>
      </c>
      <c r="Q84" s="1044">
        <f t="shared" si="18"/>
        <v>0</v>
      </c>
      <c r="R84" s="1044">
        <f t="shared" si="18"/>
        <v>0</v>
      </c>
      <c r="S84" s="1044">
        <f t="shared" si="18"/>
        <v>0</v>
      </c>
      <c r="T84" s="1044">
        <f t="shared" si="18"/>
        <v>0</v>
      </c>
      <c r="U84" s="1044">
        <f t="shared" si="18"/>
        <v>0</v>
      </c>
      <c r="V84" s="1044">
        <f t="shared" si="19"/>
        <v>0</v>
      </c>
      <c r="W84" s="1044">
        <f t="shared" si="19"/>
        <v>0</v>
      </c>
      <c r="X84" s="1044">
        <f t="shared" si="19"/>
        <v>19.599999999999998</v>
      </c>
      <c r="Y84" s="1044">
        <f t="shared" si="19"/>
        <v>98</v>
      </c>
      <c r="Z84" s="1044">
        <f t="shared" si="19"/>
        <v>0</v>
      </c>
      <c r="AA84" s="1044">
        <f t="shared" si="19"/>
        <v>0</v>
      </c>
      <c r="AB84" s="1044">
        <f t="shared" si="19"/>
        <v>0</v>
      </c>
      <c r="AC84" s="1044">
        <f t="shared" si="19"/>
        <v>0</v>
      </c>
      <c r="AE84" s="1042">
        <f>ROW()</f>
        <v>84</v>
      </c>
    </row>
    <row r="85" spans="1:31" ht="25.5">
      <c r="A85">
        <v>81</v>
      </c>
      <c r="B85">
        <v>5</v>
      </c>
      <c r="C85" t="str">
        <f>IF(Partidas!B82="","",Partidas!B82)</f>
        <v>A1570</v>
      </c>
      <c r="D85" s="700" t="str">
        <f>IF(Partidas!B82="",Partidas!A82,"            "&amp;Partidas!C82)</f>
        <v xml:space="preserve">            Sensor de flujo electromagnético Ø1" #150, CS, Tefzel/ETFE, electrodos 316 SS. Tag FE-17633008</v>
      </c>
      <c r="E85" s="1071">
        <f>IF(Partidas!D82="","",Partidas!D82)</f>
        <v>1</v>
      </c>
      <c r="F85" s="1041">
        <f>Partidas!E82</f>
        <v>46295</v>
      </c>
      <c r="G85" s="1041">
        <f>Partidas!F82</f>
        <v>46295</v>
      </c>
      <c r="H85" s="1067" cm="1">
        <f t="array" ref="H85">IF($B85="","",IFERROR(_xlfn.AGGREGATE(15,6,ROW($B86:$B$121)/(($B86:$B$121&lt;=$B85)*($B86:$B$121&lt;&gt;"")),1)-1,121))</f>
        <v>85</v>
      </c>
      <c r="I85" s="1077">
        <f>Partidas!G82</f>
        <v>33.6</v>
      </c>
      <c r="J85" s="1077">
        <f t="shared" si="17"/>
        <v>33.6</v>
      </c>
      <c r="L85" s="1044">
        <f t="shared" ref="L85:U94" si="20">IF($B85="","",IF($C85&lt;&gt;"",IFERROR($I85*MAX(0,MIN($G85,L$3)-MAX($F85,L$3-6)+1)/($G85-$F85+1),""),SUMIFS(L$5:L$121,$C$5:$C$121,"?*",$AE$5:$AE$121,"&gt;"&amp;ROW(),$AE$5:$AE$121,"&lt;="&amp;$H85)))</f>
        <v>0</v>
      </c>
      <c r="M85" s="1044">
        <f t="shared" si="20"/>
        <v>0</v>
      </c>
      <c r="N85" s="1044">
        <f t="shared" si="20"/>
        <v>0</v>
      </c>
      <c r="O85" s="1044">
        <f t="shared" si="20"/>
        <v>0</v>
      </c>
      <c r="P85" s="1044">
        <f t="shared" si="20"/>
        <v>0</v>
      </c>
      <c r="Q85" s="1044">
        <f t="shared" si="20"/>
        <v>0</v>
      </c>
      <c r="R85" s="1044">
        <f t="shared" si="20"/>
        <v>0</v>
      </c>
      <c r="S85" s="1044">
        <f t="shared" si="20"/>
        <v>0</v>
      </c>
      <c r="T85" s="1044">
        <f t="shared" si="20"/>
        <v>0</v>
      </c>
      <c r="U85" s="1044">
        <f t="shared" si="20"/>
        <v>0</v>
      </c>
      <c r="V85" s="1044">
        <f t="shared" ref="V85:AC94" si="21">IF($B85="","",IF($C85&lt;&gt;"",IFERROR($I85*MAX(0,MIN($G85,V$3)-MAX($F85,V$3-6)+1)/($G85-$F85+1),""),SUMIFS(V$5:V$121,$C$5:$C$121,"?*",$AE$5:$AE$121,"&gt;"&amp;ROW(),$AE$5:$AE$121,"&lt;="&amp;$H85)))</f>
        <v>0</v>
      </c>
      <c r="W85" s="1044">
        <f t="shared" si="21"/>
        <v>0</v>
      </c>
      <c r="X85" s="1044">
        <f t="shared" si="21"/>
        <v>0</v>
      </c>
      <c r="Y85" s="1044">
        <f t="shared" si="21"/>
        <v>33.6</v>
      </c>
      <c r="Z85" s="1044">
        <f t="shared" si="21"/>
        <v>0</v>
      </c>
      <c r="AA85" s="1044">
        <f t="shared" si="21"/>
        <v>0</v>
      </c>
      <c r="AB85" s="1044">
        <f t="shared" si="21"/>
        <v>0</v>
      </c>
      <c r="AC85" s="1044">
        <f t="shared" si="21"/>
        <v>0</v>
      </c>
      <c r="AE85" s="1042">
        <f>ROW()</f>
        <v>85</v>
      </c>
    </row>
    <row r="86" spans="1:31" ht="25.5">
      <c r="A86">
        <v>82</v>
      </c>
      <c r="B86">
        <v>5</v>
      </c>
      <c r="C86" t="str">
        <f>IF(Partidas!B83="","",Partidas!B83)</f>
        <v>A1580</v>
      </c>
      <c r="D86" s="700" t="str">
        <f>IF(Partidas!B83="",Partidas!A83,"            "&amp;Partidas!C83)</f>
        <v xml:space="preserve">            Sensor de flujo electromagnético Ø1/2" #150, CS, Tefzel/ETFE, electrodos 316 SS. Tags FE-176330010 y FE-17633012</v>
      </c>
      <c r="E86" s="1071">
        <f>IF(Partidas!D83="","",Partidas!D83)</f>
        <v>2</v>
      </c>
      <c r="F86" s="1041">
        <f>Partidas!E83</f>
        <v>46296</v>
      </c>
      <c r="G86" s="1041">
        <f>Partidas!F83</f>
        <v>46297</v>
      </c>
      <c r="H86" s="1067" cm="1">
        <f t="array" ref="H86">IF($B86="","",IFERROR(_xlfn.AGGREGATE(15,6,ROW($B87:$B$121)/(($B87:$B$121&lt;=$B86)*($B87:$B$121&lt;&gt;"")),1)-1,121))</f>
        <v>86</v>
      </c>
      <c r="I86" s="1077">
        <f>Partidas!G83</f>
        <v>67.2</v>
      </c>
      <c r="J86" s="1077">
        <f t="shared" si="17"/>
        <v>33.6</v>
      </c>
      <c r="L86" s="1044">
        <f t="shared" si="20"/>
        <v>0</v>
      </c>
      <c r="M86" s="1044">
        <f t="shared" si="20"/>
        <v>0</v>
      </c>
      <c r="N86" s="1044">
        <f t="shared" si="20"/>
        <v>0</v>
      </c>
      <c r="O86" s="1044">
        <f t="shared" si="20"/>
        <v>0</v>
      </c>
      <c r="P86" s="1044">
        <f t="shared" si="20"/>
        <v>0</v>
      </c>
      <c r="Q86" s="1044">
        <f t="shared" si="20"/>
        <v>0</v>
      </c>
      <c r="R86" s="1044">
        <f t="shared" si="20"/>
        <v>0</v>
      </c>
      <c r="S86" s="1044">
        <f t="shared" si="20"/>
        <v>0</v>
      </c>
      <c r="T86" s="1044">
        <f t="shared" si="20"/>
        <v>0</v>
      </c>
      <c r="U86" s="1044">
        <f t="shared" si="20"/>
        <v>0</v>
      </c>
      <c r="V86" s="1044">
        <f t="shared" si="21"/>
        <v>0</v>
      </c>
      <c r="W86" s="1044">
        <f t="shared" si="21"/>
        <v>0</v>
      </c>
      <c r="X86" s="1044">
        <f t="shared" si="21"/>
        <v>0</v>
      </c>
      <c r="Y86" s="1044">
        <f t="shared" si="21"/>
        <v>33.6</v>
      </c>
      <c r="Z86" s="1044">
        <f t="shared" si="21"/>
        <v>33.6</v>
      </c>
      <c r="AA86" s="1044">
        <f t="shared" si="21"/>
        <v>0</v>
      </c>
      <c r="AB86" s="1044">
        <f t="shared" si="21"/>
        <v>0</v>
      </c>
      <c r="AC86" s="1044">
        <f t="shared" si="21"/>
        <v>0</v>
      </c>
      <c r="AE86" s="1042">
        <f>ROW()</f>
        <v>86</v>
      </c>
    </row>
    <row r="87" spans="1:31" ht="25.5">
      <c r="A87">
        <v>83</v>
      </c>
      <c r="B87">
        <v>5</v>
      </c>
      <c r="C87" t="str">
        <f>IF(Partidas!B84="","",Partidas!B84)</f>
        <v>A1590</v>
      </c>
      <c r="D87" s="700" t="str">
        <f>IF(Partidas!B84="",Partidas!A84,"            "&amp;Partidas!C84)</f>
        <v xml:space="preserve">            Sensor de flujo electromagnético Ø1-1/2" #150, SS, Teflon/PTFE, electrodos Hastelloy. Tag FE-17633009</v>
      </c>
      <c r="E87" s="1071">
        <f>IF(Partidas!D84="","",Partidas!D84)</f>
        <v>1</v>
      </c>
      <c r="F87" s="1041">
        <f>Partidas!E84</f>
        <v>46295</v>
      </c>
      <c r="G87" s="1041">
        <f>Partidas!F84</f>
        <v>46295</v>
      </c>
      <c r="H87" s="1067" cm="1">
        <f t="array" ref="H87">IF($B87="","",IFERROR(_xlfn.AGGREGATE(15,6,ROW($B88:$B$121)/(($B88:$B$121&lt;=$B87)*($B88:$B$121&lt;&gt;"")),1)-1,121))</f>
        <v>87</v>
      </c>
      <c r="I87" s="1077">
        <f>Partidas!G84</f>
        <v>33.6</v>
      </c>
      <c r="J87" s="1077">
        <f t="shared" si="17"/>
        <v>33.6</v>
      </c>
      <c r="L87" s="1044">
        <f t="shared" si="20"/>
        <v>0</v>
      </c>
      <c r="M87" s="1044">
        <f t="shared" si="20"/>
        <v>0</v>
      </c>
      <c r="N87" s="1044">
        <f t="shared" si="20"/>
        <v>0</v>
      </c>
      <c r="O87" s="1044">
        <f t="shared" si="20"/>
        <v>0</v>
      </c>
      <c r="P87" s="1044">
        <f t="shared" si="20"/>
        <v>0</v>
      </c>
      <c r="Q87" s="1044">
        <f t="shared" si="20"/>
        <v>0</v>
      </c>
      <c r="R87" s="1044">
        <f t="shared" si="20"/>
        <v>0</v>
      </c>
      <c r="S87" s="1044">
        <f t="shared" si="20"/>
        <v>0</v>
      </c>
      <c r="T87" s="1044">
        <f t="shared" si="20"/>
        <v>0</v>
      </c>
      <c r="U87" s="1044">
        <f t="shared" si="20"/>
        <v>0</v>
      </c>
      <c r="V87" s="1044">
        <f t="shared" si="21"/>
        <v>0</v>
      </c>
      <c r="W87" s="1044">
        <f t="shared" si="21"/>
        <v>0</v>
      </c>
      <c r="X87" s="1044">
        <f t="shared" si="21"/>
        <v>0</v>
      </c>
      <c r="Y87" s="1044">
        <f t="shared" si="21"/>
        <v>33.6</v>
      </c>
      <c r="Z87" s="1044">
        <f t="shared" si="21"/>
        <v>0</v>
      </c>
      <c r="AA87" s="1044">
        <f t="shared" si="21"/>
        <v>0</v>
      </c>
      <c r="AB87" s="1044">
        <f t="shared" si="21"/>
        <v>0</v>
      </c>
      <c r="AC87" s="1044">
        <f t="shared" si="21"/>
        <v>0</v>
      </c>
      <c r="AE87" s="1042">
        <f>ROW()</f>
        <v>87</v>
      </c>
    </row>
    <row r="88" spans="1:31" ht="25.5">
      <c r="A88">
        <v>84</v>
      </c>
      <c r="B88">
        <v>5</v>
      </c>
      <c r="C88" t="str">
        <f>IF(Partidas!B85="","",Partidas!B85)</f>
        <v>A1600</v>
      </c>
      <c r="D88" s="700" t="str">
        <f>IF(Partidas!B85="",Partidas!A85,"            "&amp;Partidas!C85)</f>
        <v xml:space="preserve">            Sensor de flujo electromagnético Ø1" #150, SS, Teflon/PTFE, electrodos Hastelloy. Tags FE-176330011 y FE-17633013</v>
      </c>
      <c r="E88" s="1071">
        <f>IF(Partidas!D85="","",Partidas!D85)</f>
        <v>2</v>
      </c>
      <c r="F88" s="1041">
        <f>Partidas!E85</f>
        <v>46296</v>
      </c>
      <c r="G88" s="1041">
        <f>Partidas!F85</f>
        <v>46297</v>
      </c>
      <c r="H88" s="1067" cm="1">
        <f t="array" ref="H88">IF($B88="","",IFERROR(_xlfn.AGGREGATE(15,6,ROW($B89:$B$121)/(($B89:$B$121&lt;=$B88)*($B89:$B$121&lt;&gt;"")),1)-1,121))</f>
        <v>88</v>
      </c>
      <c r="I88" s="1077">
        <f>Partidas!G85</f>
        <v>67.2</v>
      </c>
      <c r="J88" s="1077">
        <f t="shared" si="17"/>
        <v>33.6</v>
      </c>
      <c r="L88" s="1044">
        <f t="shared" si="20"/>
        <v>0</v>
      </c>
      <c r="M88" s="1044">
        <f t="shared" si="20"/>
        <v>0</v>
      </c>
      <c r="N88" s="1044">
        <f t="shared" si="20"/>
        <v>0</v>
      </c>
      <c r="O88" s="1044">
        <f t="shared" si="20"/>
        <v>0</v>
      </c>
      <c r="P88" s="1044">
        <f t="shared" si="20"/>
        <v>0</v>
      </c>
      <c r="Q88" s="1044">
        <f t="shared" si="20"/>
        <v>0</v>
      </c>
      <c r="R88" s="1044">
        <f t="shared" si="20"/>
        <v>0</v>
      </c>
      <c r="S88" s="1044">
        <f t="shared" si="20"/>
        <v>0</v>
      </c>
      <c r="T88" s="1044">
        <f t="shared" si="20"/>
        <v>0</v>
      </c>
      <c r="U88" s="1044">
        <f t="shared" si="20"/>
        <v>0</v>
      </c>
      <c r="V88" s="1044">
        <f t="shared" si="21"/>
        <v>0</v>
      </c>
      <c r="W88" s="1044">
        <f t="shared" si="21"/>
        <v>0</v>
      </c>
      <c r="X88" s="1044">
        <f t="shared" si="21"/>
        <v>0</v>
      </c>
      <c r="Y88" s="1044">
        <f t="shared" si="21"/>
        <v>33.6</v>
      </c>
      <c r="Z88" s="1044">
        <f t="shared" si="21"/>
        <v>33.6</v>
      </c>
      <c r="AA88" s="1044">
        <f t="shared" si="21"/>
        <v>0</v>
      </c>
      <c r="AB88" s="1044">
        <f t="shared" si="21"/>
        <v>0</v>
      </c>
      <c r="AC88" s="1044">
        <f t="shared" si="21"/>
        <v>0</v>
      </c>
      <c r="AE88" s="1042">
        <f>ROW()</f>
        <v>88</v>
      </c>
    </row>
    <row r="89" spans="1:31" ht="25.5">
      <c r="A89">
        <v>85</v>
      </c>
      <c r="B89">
        <v>5</v>
      </c>
      <c r="C89" t="str">
        <f>IF(Partidas!B86="","",Partidas!B86)</f>
        <v>A1610</v>
      </c>
      <c r="D89" s="700" t="str">
        <f>IF(Partidas!B86="",Partidas!A86,"            "&amp;Partidas!C86)</f>
        <v xml:space="preserve">            Transmisor indicador de flujo digital programable, remoto a sensor, display, 4-20mA+HART. Tags FIT-17633008@013</v>
      </c>
      <c r="E89" s="1071">
        <f>IF(Partidas!D86="","",Partidas!D86)</f>
        <v>3</v>
      </c>
      <c r="F89" s="1041">
        <f>Partidas!E86</f>
        <v>46301</v>
      </c>
      <c r="G89" s="1041">
        <f>Partidas!F86</f>
        <v>46304</v>
      </c>
      <c r="H89" s="1067" cm="1">
        <f t="array" ref="H89">IF($B89="","",IFERROR(_xlfn.AGGREGATE(15,6,ROW($B90:$B$121)/(($B90:$B$121&lt;=$B89)*($B90:$B$121&lt;&gt;"")),1)-1,121))</f>
        <v>89</v>
      </c>
      <c r="I89" s="1077">
        <f>Partidas!G86</f>
        <v>100.8</v>
      </c>
      <c r="J89" s="1077">
        <f t="shared" si="17"/>
        <v>33.6</v>
      </c>
      <c r="L89" s="1044">
        <f t="shared" si="20"/>
        <v>0</v>
      </c>
      <c r="M89" s="1044">
        <f t="shared" si="20"/>
        <v>0</v>
      </c>
      <c r="N89" s="1044">
        <f t="shared" si="20"/>
        <v>0</v>
      </c>
      <c r="O89" s="1044">
        <f t="shared" si="20"/>
        <v>0</v>
      </c>
      <c r="P89" s="1044">
        <f t="shared" si="20"/>
        <v>0</v>
      </c>
      <c r="Q89" s="1044">
        <f t="shared" si="20"/>
        <v>0</v>
      </c>
      <c r="R89" s="1044">
        <f t="shared" si="20"/>
        <v>0</v>
      </c>
      <c r="S89" s="1044">
        <f t="shared" si="20"/>
        <v>0</v>
      </c>
      <c r="T89" s="1044">
        <f t="shared" si="20"/>
        <v>0</v>
      </c>
      <c r="U89" s="1044">
        <f t="shared" si="20"/>
        <v>0</v>
      </c>
      <c r="V89" s="1044">
        <f t="shared" si="21"/>
        <v>0</v>
      </c>
      <c r="W89" s="1044">
        <f t="shared" si="21"/>
        <v>0</v>
      </c>
      <c r="X89" s="1044">
        <f t="shared" si="21"/>
        <v>0</v>
      </c>
      <c r="Y89" s="1044">
        <f t="shared" si="21"/>
        <v>0</v>
      </c>
      <c r="Z89" s="1044">
        <f t="shared" si="21"/>
        <v>75.599999999999994</v>
      </c>
      <c r="AA89" s="1044">
        <f t="shared" si="21"/>
        <v>25.2</v>
      </c>
      <c r="AB89" s="1044">
        <f t="shared" si="21"/>
        <v>0</v>
      </c>
      <c r="AC89" s="1044">
        <f t="shared" si="21"/>
        <v>0</v>
      </c>
      <c r="AE89" s="1042">
        <f>ROW()</f>
        <v>89</v>
      </c>
    </row>
    <row r="90" spans="1:31" ht="25.5">
      <c r="A90">
        <v>86</v>
      </c>
      <c r="B90">
        <v>5</v>
      </c>
      <c r="C90" t="str">
        <f>IF(Partidas!B87="","",Partidas!B87)</f>
        <v>A1620</v>
      </c>
      <c r="D90" s="700" t="str">
        <f>IF(Partidas!B87="",Partidas!A87,"            "&amp;Partidas!C87)</f>
        <v xml:space="preserve">            Sensor/transmisor de nivel radar no contacto, antena PVDF, Ø1-1/2", 4-20mA+HART. Tags LE/LT-17633014 y LE/LT-17633015</v>
      </c>
      <c r="E90" s="1071">
        <f>IF(Partidas!D87="","",Partidas!D87)</f>
        <v>1</v>
      </c>
      <c r="F90" s="1041">
        <f>Partidas!E87</f>
        <v>46295</v>
      </c>
      <c r="G90" s="1041">
        <f>Partidas!F87</f>
        <v>46295</v>
      </c>
      <c r="H90" s="1067" cm="1">
        <f t="array" ref="H90">IF($B90="","",IFERROR(_xlfn.AGGREGATE(15,6,ROW($B91:$B$121)/(($B91:$B$121&lt;=$B90)*($B91:$B$121&lt;&gt;"")),1)-1,121))</f>
        <v>90</v>
      </c>
      <c r="I90" s="1077">
        <f>Partidas!G87</f>
        <v>33.6</v>
      </c>
      <c r="J90" s="1077">
        <f t="shared" si="17"/>
        <v>33.6</v>
      </c>
      <c r="L90" s="1044">
        <f t="shared" si="20"/>
        <v>0</v>
      </c>
      <c r="M90" s="1044">
        <f t="shared" si="20"/>
        <v>0</v>
      </c>
      <c r="N90" s="1044">
        <f t="shared" si="20"/>
        <v>0</v>
      </c>
      <c r="O90" s="1044">
        <f t="shared" si="20"/>
        <v>0</v>
      </c>
      <c r="P90" s="1044">
        <f t="shared" si="20"/>
        <v>0</v>
      </c>
      <c r="Q90" s="1044">
        <f t="shared" si="20"/>
        <v>0</v>
      </c>
      <c r="R90" s="1044">
        <f t="shared" si="20"/>
        <v>0</v>
      </c>
      <c r="S90" s="1044">
        <f t="shared" si="20"/>
        <v>0</v>
      </c>
      <c r="T90" s="1044">
        <f t="shared" si="20"/>
        <v>0</v>
      </c>
      <c r="U90" s="1044">
        <f t="shared" si="20"/>
        <v>0</v>
      </c>
      <c r="V90" s="1044">
        <f t="shared" si="21"/>
        <v>0</v>
      </c>
      <c r="W90" s="1044">
        <f t="shared" si="21"/>
        <v>0</v>
      </c>
      <c r="X90" s="1044">
        <f t="shared" si="21"/>
        <v>0</v>
      </c>
      <c r="Y90" s="1044">
        <f t="shared" si="21"/>
        <v>33.6</v>
      </c>
      <c r="Z90" s="1044">
        <f t="shared" si="21"/>
        <v>0</v>
      </c>
      <c r="AA90" s="1044">
        <f t="shared" si="21"/>
        <v>0</v>
      </c>
      <c r="AB90" s="1044">
        <f t="shared" si="21"/>
        <v>0</v>
      </c>
      <c r="AC90" s="1044">
        <f t="shared" si="21"/>
        <v>0</v>
      </c>
      <c r="AE90" s="1042">
        <f>ROW()</f>
        <v>90</v>
      </c>
    </row>
    <row r="91" spans="1:31" ht="25.5">
      <c r="A91">
        <v>87</v>
      </c>
      <c r="B91">
        <v>5</v>
      </c>
      <c r="C91" t="str">
        <f>IF(Partidas!B88="","",Partidas!B88)</f>
        <v>A1630</v>
      </c>
      <c r="D91" s="700" t="str">
        <f>IF(Partidas!B88="",Partidas!A88,"            "&amp;Partidas!C88)</f>
        <v xml:space="preserve">            Indicador de nivel digital programable, remoto a sensor, display con teclado. Tags LI-17633014 y LI-17633015</v>
      </c>
      <c r="E91" s="1071">
        <f>IF(Partidas!D88="","",Partidas!D88)</f>
        <v>1</v>
      </c>
      <c r="F91" s="1041">
        <f>Partidas!E88</f>
        <v>46302</v>
      </c>
      <c r="G91" s="1041">
        <f>Partidas!F88</f>
        <v>46302</v>
      </c>
      <c r="H91" s="1067" cm="1">
        <f t="array" ref="H91">IF($B91="","",IFERROR(_xlfn.AGGREGATE(15,6,ROW($B92:$B$121)/(($B92:$B$121&lt;=$B91)*($B92:$B$121&lt;&gt;"")),1)-1,121))</f>
        <v>91</v>
      </c>
      <c r="I91" s="1077">
        <f>Partidas!G88</f>
        <v>33.6</v>
      </c>
      <c r="J91" s="1077">
        <f t="shared" si="17"/>
        <v>33.6</v>
      </c>
      <c r="L91" s="1044">
        <f t="shared" si="20"/>
        <v>0</v>
      </c>
      <c r="M91" s="1044">
        <f t="shared" si="20"/>
        <v>0</v>
      </c>
      <c r="N91" s="1044">
        <f t="shared" si="20"/>
        <v>0</v>
      </c>
      <c r="O91" s="1044">
        <f t="shared" si="20"/>
        <v>0</v>
      </c>
      <c r="P91" s="1044">
        <f t="shared" si="20"/>
        <v>0</v>
      </c>
      <c r="Q91" s="1044">
        <f t="shared" si="20"/>
        <v>0</v>
      </c>
      <c r="R91" s="1044">
        <f t="shared" si="20"/>
        <v>0</v>
      </c>
      <c r="S91" s="1044">
        <f t="shared" si="20"/>
        <v>0</v>
      </c>
      <c r="T91" s="1044">
        <f t="shared" si="20"/>
        <v>0</v>
      </c>
      <c r="U91" s="1044">
        <f t="shared" si="20"/>
        <v>0</v>
      </c>
      <c r="V91" s="1044">
        <f t="shared" si="21"/>
        <v>0</v>
      </c>
      <c r="W91" s="1044">
        <f t="shared" si="21"/>
        <v>0</v>
      </c>
      <c r="X91" s="1044">
        <f t="shared" si="21"/>
        <v>0</v>
      </c>
      <c r="Y91" s="1044">
        <f t="shared" si="21"/>
        <v>0</v>
      </c>
      <c r="Z91" s="1044">
        <f t="shared" si="21"/>
        <v>33.6</v>
      </c>
      <c r="AA91" s="1044">
        <f t="shared" si="21"/>
        <v>0</v>
      </c>
      <c r="AB91" s="1044">
        <f t="shared" si="21"/>
        <v>0</v>
      </c>
      <c r="AC91" s="1044">
        <f t="shared" si="21"/>
        <v>0</v>
      </c>
      <c r="AE91" s="1042">
        <f>ROW()</f>
        <v>91</v>
      </c>
    </row>
    <row r="92" spans="1:31" ht="25.5">
      <c r="A92">
        <v>88</v>
      </c>
      <c r="B92">
        <v>5</v>
      </c>
      <c r="C92" t="str">
        <f>IF(Partidas!B89="","",Partidas!B89)</f>
        <v>A1640</v>
      </c>
      <c r="D92" s="700" t="str">
        <f>IF(Partidas!B89="",Partidas!A89,"            "&amp;Partidas!C89)</f>
        <v xml:space="preserve">            Suministro, montaje e instalación de detalle constructivo para montaje de manómetro. Ver estandar MY 0000-7-00005</v>
      </c>
      <c r="E92" s="1071">
        <f>IF(Partidas!D89="","",Partidas!D89)</f>
        <v>7</v>
      </c>
      <c r="F92" s="1041">
        <f>Partidas!E89</f>
        <v>46289</v>
      </c>
      <c r="G92" s="1041">
        <f>Partidas!F89</f>
        <v>46297</v>
      </c>
      <c r="H92" s="1067" cm="1">
        <f t="array" ref="H92">IF($B92="","",IFERROR(_xlfn.AGGREGATE(15,6,ROW($B93:$B$121)/(($B93:$B$121&lt;=$B92)*($B93:$B$121&lt;&gt;"")),1)-1,121))</f>
        <v>92</v>
      </c>
      <c r="I92" s="1077">
        <f>Partidas!G89</f>
        <v>117.6</v>
      </c>
      <c r="J92" s="1077">
        <f t="shared" si="17"/>
        <v>16.8</v>
      </c>
      <c r="L92" s="1044">
        <f t="shared" si="20"/>
        <v>0</v>
      </c>
      <c r="M92" s="1044">
        <f t="shared" si="20"/>
        <v>0</v>
      </c>
      <c r="N92" s="1044">
        <f t="shared" si="20"/>
        <v>0</v>
      </c>
      <c r="O92" s="1044">
        <f t="shared" si="20"/>
        <v>0</v>
      </c>
      <c r="P92" s="1044">
        <f t="shared" si="20"/>
        <v>0</v>
      </c>
      <c r="Q92" s="1044">
        <f t="shared" si="20"/>
        <v>0</v>
      </c>
      <c r="R92" s="1044">
        <f t="shared" si="20"/>
        <v>0</v>
      </c>
      <c r="S92" s="1044">
        <f t="shared" si="20"/>
        <v>0</v>
      </c>
      <c r="T92" s="1044">
        <f t="shared" si="20"/>
        <v>0</v>
      </c>
      <c r="U92" s="1044">
        <f t="shared" si="20"/>
        <v>0</v>
      </c>
      <c r="V92" s="1044">
        <f t="shared" si="21"/>
        <v>0</v>
      </c>
      <c r="W92" s="1044">
        <f t="shared" si="21"/>
        <v>0</v>
      </c>
      <c r="X92" s="1044">
        <f t="shared" si="21"/>
        <v>13.066666666666666</v>
      </c>
      <c r="Y92" s="1044">
        <f t="shared" si="21"/>
        <v>91.466666666666654</v>
      </c>
      <c r="Z92" s="1044">
        <f t="shared" si="21"/>
        <v>13.066666666666666</v>
      </c>
      <c r="AA92" s="1044">
        <f t="shared" si="21"/>
        <v>0</v>
      </c>
      <c r="AB92" s="1044">
        <f t="shared" si="21"/>
        <v>0</v>
      </c>
      <c r="AC92" s="1044">
        <f t="shared" si="21"/>
        <v>0</v>
      </c>
      <c r="AE92" s="1042">
        <f>ROW()</f>
        <v>92</v>
      </c>
    </row>
    <row r="93" spans="1:31">
      <c r="A93">
        <v>89</v>
      </c>
      <c r="B93">
        <v>5</v>
      </c>
      <c r="C93" t="str">
        <f>IF(Partidas!B90="","",Partidas!B90)</f>
        <v>A1650</v>
      </c>
      <c r="D93" s="700" t="str">
        <f>IF(Partidas!B90="",Partidas!A90,"            "&amp;Partidas!C90)</f>
        <v xml:space="preserve">            Detalle constructivo para montaje de sensor de flujo magnético. Estándar MY 0000-7-00001</v>
      </c>
      <c r="E93" s="1071">
        <f>IF(Partidas!D90="","",Partidas!D90)</f>
        <v>1</v>
      </c>
      <c r="F93" s="1041">
        <f>Partidas!E90</f>
        <v>46314</v>
      </c>
      <c r="G93" s="1041">
        <f>Partidas!F90</f>
        <v>46314</v>
      </c>
      <c r="H93" s="1067" cm="1">
        <f t="array" ref="H93">IF($B93="","",IFERROR(_xlfn.AGGREGATE(15,6,ROW($B94:$B$121)/(($B94:$B$121&lt;=$B93)*($B94:$B$121&lt;&gt;"")),1)-1,121))</f>
        <v>93</v>
      </c>
      <c r="I93" s="1077">
        <f>Partidas!G90</f>
        <v>20.160000000000004</v>
      </c>
      <c r="J93" s="1077">
        <f t="shared" si="17"/>
        <v>20.160000000000004</v>
      </c>
      <c r="L93" s="1044">
        <f t="shared" si="20"/>
        <v>0</v>
      </c>
      <c r="M93" s="1044">
        <f t="shared" si="20"/>
        <v>0</v>
      </c>
      <c r="N93" s="1044">
        <f t="shared" si="20"/>
        <v>0</v>
      </c>
      <c r="O93" s="1044">
        <f t="shared" si="20"/>
        <v>0</v>
      </c>
      <c r="P93" s="1044">
        <f t="shared" si="20"/>
        <v>0</v>
      </c>
      <c r="Q93" s="1044">
        <f t="shared" si="20"/>
        <v>0</v>
      </c>
      <c r="R93" s="1044">
        <f t="shared" si="20"/>
        <v>0</v>
      </c>
      <c r="S93" s="1044">
        <f t="shared" si="20"/>
        <v>0</v>
      </c>
      <c r="T93" s="1044">
        <f t="shared" si="20"/>
        <v>0</v>
      </c>
      <c r="U93" s="1044">
        <f t="shared" si="20"/>
        <v>0</v>
      </c>
      <c r="V93" s="1044">
        <f t="shared" si="21"/>
        <v>0</v>
      </c>
      <c r="W93" s="1044">
        <f t="shared" si="21"/>
        <v>0</v>
      </c>
      <c r="X93" s="1044">
        <f t="shared" si="21"/>
        <v>0</v>
      </c>
      <c r="Y93" s="1044">
        <f t="shared" si="21"/>
        <v>0</v>
      </c>
      <c r="Z93" s="1044">
        <f t="shared" si="21"/>
        <v>0</v>
      </c>
      <c r="AA93" s="1044">
        <f t="shared" si="21"/>
        <v>0</v>
      </c>
      <c r="AB93" s="1044">
        <f t="shared" si="21"/>
        <v>20.160000000000004</v>
      </c>
      <c r="AC93" s="1044">
        <f t="shared" si="21"/>
        <v>0</v>
      </c>
      <c r="AE93" s="1042">
        <f>ROW()</f>
        <v>93</v>
      </c>
    </row>
    <row r="94" spans="1:31" ht="25.5">
      <c r="A94">
        <v>90</v>
      </c>
      <c r="B94">
        <v>5</v>
      </c>
      <c r="C94" t="str">
        <f>IF(Partidas!B91="","",Partidas!B91)</f>
        <v>A1660</v>
      </c>
      <c r="D94" s="700" t="str">
        <f>IF(Partidas!B91="",Partidas!A91,"            "&amp;Partidas!C91)</f>
        <v xml:space="preserve">            Detalle constructivo para pedestal de soporte de tres transmisores. Estándar MY 0000-7-00025</v>
      </c>
      <c r="E94" s="1071">
        <f>IF(Partidas!D91="","",Partidas!D91)</f>
        <v>1</v>
      </c>
      <c r="F94" s="1041">
        <f>Partidas!E91</f>
        <v>46314</v>
      </c>
      <c r="G94" s="1041">
        <f>Partidas!F91</f>
        <v>46314</v>
      </c>
      <c r="H94" s="1067" cm="1">
        <f t="array" ref="H94">IF($B94="","",IFERROR(_xlfn.AGGREGATE(15,6,ROW($B95:$B$121)/(($B95:$B$121&lt;=$B94)*($B95:$B$121&lt;&gt;"")),1)-1,121))</f>
        <v>94</v>
      </c>
      <c r="I94" s="1077">
        <f>Partidas!G91</f>
        <v>6.7200000000000006</v>
      </c>
      <c r="J94" s="1077">
        <f t="shared" si="17"/>
        <v>6.7200000000000006</v>
      </c>
      <c r="L94" s="1044">
        <f t="shared" si="20"/>
        <v>0</v>
      </c>
      <c r="M94" s="1044">
        <f t="shared" si="20"/>
        <v>0</v>
      </c>
      <c r="N94" s="1044">
        <f t="shared" si="20"/>
        <v>0</v>
      </c>
      <c r="O94" s="1044">
        <f t="shared" si="20"/>
        <v>0</v>
      </c>
      <c r="P94" s="1044">
        <f t="shared" si="20"/>
        <v>0</v>
      </c>
      <c r="Q94" s="1044">
        <f t="shared" si="20"/>
        <v>0</v>
      </c>
      <c r="R94" s="1044">
        <f t="shared" si="20"/>
        <v>0</v>
      </c>
      <c r="S94" s="1044">
        <f t="shared" si="20"/>
        <v>0</v>
      </c>
      <c r="T94" s="1044">
        <f t="shared" si="20"/>
        <v>0</v>
      </c>
      <c r="U94" s="1044">
        <f t="shared" si="20"/>
        <v>0</v>
      </c>
      <c r="V94" s="1044">
        <f t="shared" si="21"/>
        <v>0</v>
      </c>
      <c r="W94" s="1044">
        <f t="shared" si="21"/>
        <v>0</v>
      </c>
      <c r="X94" s="1044">
        <f t="shared" si="21"/>
        <v>0</v>
      </c>
      <c r="Y94" s="1044">
        <f t="shared" si="21"/>
        <v>0</v>
      </c>
      <c r="Z94" s="1044">
        <f t="shared" si="21"/>
        <v>0</v>
      </c>
      <c r="AA94" s="1044">
        <f t="shared" si="21"/>
        <v>0</v>
      </c>
      <c r="AB94" s="1044">
        <f t="shared" si="21"/>
        <v>6.7200000000000006</v>
      </c>
      <c r="AC94" s="1044">
        <f t="shared" si="21"/>
        <v>0</v>
      </c>
      <c r="AE94" s="1042">
        <f>ROW()</f>
        <v>94</v>
      </c>
    </row>
    <row r="95" spans="1:31" ht="25.5">
      <c r="A95">
        <v>91</v>
      </c>
      <c r="B95">
        <v>5</v>
      </c>
      <c r="C95" t="str">
        <f>IF(Partidas!B92="","",Partidas!B92)</f>
        <v>A1670</v>
      </c>
      <c r="D95" s="700" t="str">
        <f>IF(Partidas!B92="",Partidas!A92,"            "&amp;Partidas!C92)</f>
        <v xml:space="preserve">            Detalle constructivo para montaje de transmisor indicador de flujo. Estándar MY 0000-7-00028</v>
      </c>
      <c r="E95" s="1071">
        <f>IF(Partidas!D92="","",Partidas!D92)</f>
        <v>2</v>
      </c>
      <c r="F95" s="1041">
        <f>Partidas!E92</f>
        <v>46314</v>
      </c>
      <c r="G95" s="1041">
        <f>Partidas!F92</f>
        <v>46315</v>
      </c>
      <c r="H95" s="1067" cm="1">
        <f t="array" ref="H95">IF($B95="","",IFERROR(_xlfn.AGGREGATE(15,6,ROW($B96:$B$121)/(($B96:$B$121&lt;=$B95)*($B96:$B$121&lt;&gt;"")),1)-1,121))</f>
        <v>95</v>
      </c>
      <c r="I95" s="1077">
        <f>Partidas!G92</f>
        <v>33.6</v>
      </c>
      <c r="J95" s="1077">
        <f t="shared" si="17"/>
        <v>16.8</v>
      </c>
      <c r="L95" s="1044">
        <f t="shared" ref="L95:U104" si="22">IF($B95="","",IF($C95&lt;&gt;"",IFERROR($I95*MAX(0,MIN($G95,L$3)-MAX($F95,L$3-6)+1)/($G95-$F95+1),""),SUMIFS(L$5:L$121,$C$5:$C$121,"?*",$AE$5:$AE$121,"&gt;"&amp;ROW(),$AE$5:$AE$121,"&lt;="&amp;$H95)))</f>
        <v>0</v>
      </c>
      <c r="M95" s="1044">
        <f t="shared" si="22"/>
        <v>0</v>
      </c>
      <c r="N95" s="1044">
        <f t="shared" si="22"/>
        <v>0</v>
      </c>
      <c r="O95" s="1044">
        <f t="shared" si="22"/>
        <v>0</v>
      </c>
      <c r="P95" s="1044">
        <f t="shared" si="22"/>
        <v>0</v>
      </c>
      <c r="Q95" s="1044">
        <f t="shared" si="22"/>
        <v>0</v>
      </c>
      <c r="R95" s="1044">
        <f t="shared" si="22"/>
        <v>0</v>
      </c>
      <c r="S95" s="1044">
        <f t="shared" si="22"/>
        <v>0</v>
      </c>
      <c r="T95" s="1044">
        <f t="shared" si="22"/>
        <v>0</v>
      </c>
      <c r="U95" s="1044">
        <f t="shared" si="22"/>
        <v>0</v>
      </c>
      <c r="V95" s="1044">
        <f t="shared" ref="V95:AC104" si="23">IF($B95="","",IF($C95&lt;&gt;"",IFERROR($I95*MAX(0,MIN($G95,V$3)-MAX($F95,V$3-6)+1)/($G95-$F95+1),""),SUMIFS(V$5:V$121,$C$5:$C$121,"?*",$AE$5:$AE$121,"&gt;"&amp;ROW(),$AE$5:$AE$121,"&lt;="&amp;$H95)))</f>
        <v>0</v>
      </c>
      <c r="W95" s="1044">
        <f t="shared" si="23"/>
        <v>0</v>
      </c>
      <c r="X95" s="1044">
        <f t="shared" si="23"/>
        <v>0</v>
      </c>
      <c r="Y95" s="1044">
        <f t="shared" si="23"/>
        <v>0</v>
      </c>
      <c r="Z95" s="1044">
        <f t="shared" si="23"/>
        <v>0</v>
      </c>
      <c r="AA95" s="1044">
        <f t="shared" si="23"/>
        <v>0</v>
      </c>
      <c r="AB95" s="1044">
        <f t="shared" si="23"/>
        <v>33.6</v>
      </c>
      <c r="AC95" s="1044">
        <f t="shared" si="23"/>
        <v>0</v>
      </c>
      <c r="AE95" s="1042">
        <f>ROW()</f>
        <v>95</v>
      </c>
    </row>
    <row r="96" spans="1:31">
      <c r="A96">
        <v>92</v>
      </c>
      <c r="B96">
        <v>5</v>
      </c>
      <c r="C96" t="str">
        <f>IF(Partidas!B93="","",Partidas!B93)</f>
        <v>A1680</v>
      </c>
      <c r="D96" s="700" t="str">
        <f>IF(Partidas!B93="",Partidas!A93,"            "&amp;Partidas!C93)</f>
        <v xml:space="preserve">            Detalle constructivo para sensor/transmisor de nivel tipo radar. Estándar MY 0000-7-00007</v>
      </c>
      <c r="E96" s="1071">
        <f>IF(Partidas!D93="","",Partidas!D93)</f>
        <v>1</v>
      </c>
      <c r="F96" s="1041">
        <f>Partidas!E93</f>
        <v>46314</v>
      </c>
      <c r="G96" s="1041">
        <f>Partidas!F93</f>
        <v>46314</v>
      </c>
      <c r="H96" s="1067" cm="1">
        <f t="array" ref="H96">IF($B96="","",IFERROR(_xlfn.AGGREGATE(15,6,ROW($B97:$B$121)/(($B97:$B$121&lt;=$B96)*($B97:$B$121&lt;&gt;"")),1)-1,121))</f>
        <v>96</v>
      </c>
      <c r="I96" s="1077">
        <f>Partidas!G93</f>
        <v>11.2</v>
      </c>
      <c r="J96" s="1077">
        <f t="shared" si="17"/>
        <v>11.2</v>
      </c>
      <c r="L96" s="1044">
        <f t="shared" si="22"/>
        <v>0</v>
      </c>
      <c r="M96" s="1044">
        <f t="shared" si="22"/>
        <v>0</v>
      </c>
      <c r="N96" s="1044">
        <f t="shared" si="22"/>
        <v>0</v>
      </c>
      <c r="O96" s="1044">
        <f t="shared" si="22"/>
        <v>0</v>
      </c>
      <c r="P96" s="1044">
        <f t="shared" si="22"/>
        <v>0</v>
      </c>
      <c r="Q96" s="1044">
        <f t="shared" si="22"/>
        <v>0</v>
      </c>
      <c r="R96" s="1044">
        <f t="shared" si="22"/>
        <v>0</v>
      </c>
      <c r="S96" s="1044">
        <f t="shared" si="22"/>
        <v>0</v>
      </c>
      <c r="T96" s="1044">
        <f t="shared" si="22"/>
        <v>0</v>
      </c>
      <c r="U96" s="1044">
        <f t="shared" si="22"/>
        <v>0</v>
      </c>
      <c r="V96" s="1044">
        <f t="shared" si="23"/>
        <v>0</v>
      </c>
      <c r="W96" s="1044">
        <f t="shared" si="23"/>
        <v>0</v>
      </c>
      <c r="X96" s="1044">
        <f t="shared" si="23"/>
        <v>0</v>
      </c>
      <c r="Y96" s="1044">
        <f t="shared" si="23"/>
        <v>0</v>
      </c>
      <c r="Z96" s="1044">
        <f t="shared" si="23"/>
        <v>0</v>
      </c>
      <c r="AA96" s="1044">
        <f t="shared" si="23"/>
        <v>0</v>
      </c>
      <c r="AB96" s="1044">
        <f t="shared" si="23"/>
        <v>11.2</v>
      </c>
      <c r="AC96" s="1044">
        <f t="shared" si="23"/>
        <v>0</v>
      </c>
      <c r="AE96" s="1042">
        <f>ROW()</f>
        <v>96</v>
      </c>
    </row>
    <row r="97" spans="1:31">
      <c r="A97">
        <v>93</v>
      </c>
      <c r="B97">
        <v>5</v>
      </c>
      <c r="C97" t="str">
        <f>IF(Partidas!B94="","",Partidas!B94)</f>
        <v>A1690</v>
      </c>
      <c r="D97" s="700" t="str">
        <f>IF(Partidas!B94="",Partidas!A94,"            "&amp;Partidas!C94)</f>
        <v xml:space="preserve">            Detalle constructivo para pedestal de indicador de nivel. Estándar MY 0000-7-00024</v>
      </c>
      <c r="E97" s="1071">
        <f>IF(Partidas!D94="","",Partidas!D94)</f>
        <v>1</v>
      </c>
      <c r="F97" s="1041">
        <f>Partidas!E94</f>
        <v>46314</v>
      </c>
      <c r="G97" s="1041">
        <f>Partidas!F94</f>
        <v>46314</v>
      </c>
      <c r="H97" s="1067" cm="1">
        <f t="array" ref="H97">IF($B97="","",IFERROR(_xlfn.AGGREGATE(15,6,ROW($B98:$B$121)/(($B98:$B$121&lt;=$B97)*($B98:$B$121&lt;&gt;"")),1)-1,121))</f>
        <v>97</v>
      </c>
      <c r="I97" s="1077">
        <f>Partidas!G94</f>
        <v>11.2</v>
      </c>
      <c r="J97" s="1077">
        <f t="shared" si="17"/>
        <v>11.2</v>
      </c>
      <c r="L97" s="1044">
        <f t="shared" si="22"/>
        <v>0</v>
      </c>
      <c r="M97" s="1044">
        <f t="shared" si="22"/>
        <v>0</v>
      </c>
      <c r="N97" s="1044">
        <f t="shared" si="22"/>
        <v>0</v>
      </c>
      <c r="O97" s="1044">
        <f t="shared" si="22"/>
        <v>0</v>
      </c>
      <c r="P97" s="1044">
        <f t="shared" si="22"/>
        <v>0</v>
      </c>
      <c r="Q97" s="1044">
        <f t="shared" si="22"/>
        <v>0</v>
      </c>
      <c r="R97" s="1044">
        <f t="shared" si="22"/>
        <v>0</v>
      </c>
      <c r="S97" s="1044">
        <f t="shared" si="22"/>
        <v>0</v>
      </c>
      <c r="T97" s="1044">
        <f t="shared" si="22"/>
        <v>0</v>
      </c>
      <c r="U97" s="1044">
        <f t="shared" si="22"/>
        <v>0</v>
      </c>
      <c r="V97" s="1044">
        <f t="shared" si="23"/>
        <v>0</v>
      </c>
      <c r="W97" s="1044">
        <f t="shared" si="23"/>
        <v>0</v>
      </c>
      <c r="X97" s="1044">
        <f t="shared" si="23"/>
        <v>0</v>
      </c>
      <c r="Y97" s="1044">
        <f t="shared" si="23"/>
        <v>0</v>
      </c>
      <c r="Z97" s="1044">
        <f t="shared" si="23"/>
        <v>0</v>
      </c>
      <c r="AA97" s="1044">
        <f t="shared" si="23"/>
        <v>0</v>
      </c>
      <c r="AB97" s="1044">
        <f t="shared" si="23"/>
        <v>11.2</v>
      </c>
      <c r="AC97" s="1044">
        <f t="shared" si="23"/>
        <v>0</v>
      </c>
      <c r="AE97" s="1042">
        <f>ROW()</f>
        <v>97</v>
      </c>
    </row>
    <row r="98" spans="1:31">
      <c r="A98" s="1026">
        <v>94</v>
      </c>
      <c r="B98" s="1026">
        <v>3</v>
      </c>
      <c r="C98" s="1026" t="str">
        <f>IF(Partidas!B95="","",Partidas!B95)</f>
        <v/>
      </c>
      <c r="D98" s="1027" t="str">
        <f>IF(Partidas!B95="",Partidas!A95,"            "&amp;Partidas!C95)</f>
        <v xml:space="preserve">      VÁLVULAS DE CONTROL</v>
      </c>
      <c r="E98" s="1070">
        <f>IF(Partidas!D95="","",Partidas!D95)</f>
        <v>5</v>
      </c>
      <c r="F98" s="1051">
        <f>Partidas!E95</f>
        <v>46300</v>
      </c>
      <c r="G98" s="1051">
        <f>Partidas!F95</f>
        <v>46307</v>
      </c>
      <c r="H98" s="1066" cm="1">
        <f t="array" ref="H98">IF($B98="","",IFERROR(_xlfn.AGGREGATE(15,6,ROW($B99:$B$121)/(($B99:$B$121&lt;=$B98)*($B99:$B$121&lt;&gt;"")),1)-1,121))</f>
        <v>102</v>
      </c>
      <c r="I98" s="1076">
        <f>Partidas!G95</f>
        <v>148.79999999999998</v>
      </c>
      <c r="J98" s="1076" t="str">
        <f t="shared" si="17"/>
        <v/>
      </c>
      <c r="K98" s="1026"/>
      <c r="L98" s="1052">
        <f t="shared" si="22"/>
        <v>0</v>
      </c>
      <c r="M98" s="1052">
        <f t="shared" si="22"/>
        <v>0</v>
      </c>
      <c r="N98" s="1052">
        <f t="shared" si="22"/>
        <v>0</v>
      </c>
      <c r="O98" s="1052">
        <f t="shared" si="22"/>
        <v>0</v>
      </c>
      <c r="P98" s="1052">
        <f t="shared" si="22"/>
        <v>0</v>
      </c>
      <c r="Q98" s="1052">
        <f t="shared" si="22"/>
        <v>0</v>
      </c>
      <c r="R98" s="1052">
        <f t="shared" si="22"/>
        <v>0</v>
      </c>
      <c r="S98" s="1052">
        <f t="shared" si="22"/>
        <v>0</v>
      </c>
      <c r="T98" s="1052">
        <f t="shared" si="22"/>
        <v>0</v>
      </c>
      <c r="U98" s="1052">
        <f t="shared" si="22"/>
        <v>0</v>
      </c>
      <c r="V98" s="1052">
        <f t="shared" si="23"/>
        <v>0</v>
      </c>
      <c r="W98" s="1052">
        <f t="shared" si="23"/>
        <v>0</v>
      </c>
      <c r="X98" s="1052">
        <f t="shared" si="23"/>
        <v>0</v>
      </c>
      <c r="Y98" s="1052">
        <f t="shared" si="23"/>
        <v>0</v>
      </c>
      <c r="Z98" s="1052">
        <f t="shared" si="23"/>
        <v>115.19999999999999</v>
      </c>
      <c r="AA98" s="1052">
        <f t="shared" si="23"/>
        <v>33.6</v>
      </c>
      <c r="AB98" s="1052">
        <f t="shared" si="23"/>
        <v>0</v>
      </c>
      <c r="AC98" s="1052">
        <f t="shared" si="23"/>
        <v>0</v>
      </c>
      <c r="AE98" s="1042">
        <f>ROW()</f>
        <v>98</v>
      </c>
    </row>
    <row r="99" spans="1:31" ht="25.5">
      <c r="A99">
        <v>95</v>
      </c>
      <c r="B99">
        <v>5</v>
      </c>
      <c r="C99" t="str">
        <f>IF(Partidas!B96="","",Partidas!B96)</f>
        <v>A1700</v>
      </c>
      <c r="D99" s="700" t="str">
        <f>IF(Partidas!B96="",Partidas!A96,"            "&amp;Partidas!C96)</f>
        <v xml:space="preserve">            Válvula de control de flujo tipo globo, actuador neumático y posicionador, Ø2" #150, CS, 4-20mA+HART. Tag FCV/FY-1763300</v>
      </c>
      <c r="E99" s="1071">
        <f>IF(Partidas!D96="","",Partidas!D96)</f>
        <v>1</v>
      </c>
      <c r="F99" s="1041">
        <f>Partidas!E96</f>
        <v>46300</v>
      </c>
      <c r="G99" s="1041">
        <f>Partidas!F96</f>
        <v>46300</v>
      </c>
      <c r="H99" s="1067" cm="1">
        <f t="array" ref="H99">IF($B99="","",IFERROR(_xlfn.AGGREGATE(15,6,ROW($B100:$B$121)/(($B100:$B$121&lt;=$B99)*($B100:$B$121&lt;&gt;"")),1)-1,121))</f>
        <v>99</v>
      </c>
      <c r="I99" s="1077">
        <f>Partidas!G96</f>
        <v>32.799999999999997</v>
      </c>
      <c r="J99" s="1077">
        <f t="shared" si="17"/>
        <v>32.799999999999997</v>
      </c>
      <c r="L99" s="1044">
        <f t="shared" si="22"/>
        <v>0</v>
      </c>
      <c r="M99" s="1044">
        <f t="shared" si="22"/>
        <v>0</v>
      </c>
      <c r="N99" s="1044">
        <f t="shared" si="22"/>
        <v>0</v>
      </c>
      <c r="O99" s="1044">
        <f t="shared" si="22"/>
        <v>0</v>
      </c>
      <c r="P99" s="1044">
        <f t="shared" si="22"/>
        <v>0</v>
      </c>
      <c r="Q99" s="1044">
        <f t="shared" si="22"/>
        <v>0</v>
      </c>
      <c r="R99" s="1044">
        <f t="shared" si="22"/>
        <v>0</v>
      </c>
      <c r="S99" s="1044">
        <f t="shared" si="22"/>
        <v>0</v>
      </c>
      <c r="T99" s="1044">
        <f t="shared" si="22"/>
        <v>0</v>
      </c>
      <c r="U99" s="1044">
        <f t="shared" si="22"/>
        <v>0</v>
      </c>
      <c r="V99" s="1044">
        <f t="shared" si="23"/>
        <v>0</v>
      </c>
      <c r="W99" s="1044">
        <f t="shared" si="23"/>
        <v>0</v>
      </c>
      <c r="X99" s="1044">
        <f t="shared" si="23"/>
        <v>0</v>
      </c>
      <c r="Y99" s="1044">
        <f t="shared" si="23"/>
        <v>0</v>
      </c>
      <c r="Z99" s="1044">
        <f t="shared" si="23"/>
        <v>32.799999999999997</v>
      </c>
      <c r="AA99" s="1044">
        <f t="shared" si="23"/>
        <v>0</v>
      </c>
      <c r="AB99" s="1044">
        <f t="shared" si="23"/>
        <v>0</v>
      </c>
      <c r="AC99" s="1044">
        <f t="shared" si="23"/>
        <v>0</v>
      </c>
      <c r="AE99" s="1042">
        <f>ROW()</f>
        <v>99</v>
      </c>
    </row>
    <row r="100" spans="1:31" ht="25.5">
      <c r="A100">
        <v>96</v>
      </c>
      <c r="B100">
        <v>5</v>
      </c>
      <c r="C100" t="str">
        <f>IF(Partidas!B97="","",Partidas!B97)</f>
        <v>A1710</v>
      </c>
      <c r="D100" s="700" t="str">
        <f>IF(Partidas!B97="",Partidas!A97,"            "&amp;Partidas!C97)</f>
        <v xml:space="preserve">            Válvula de control tipo globo, actuador neumático y posicionador, Ø1-1/2" #150, CS, HART. Tags FCV/FY-17633011 y 013</v>
      </c>
      <c r="E100" s="1071">
        <f>IF(Partidas!D97="","",Partidas!D97)</f>
        <v>2</v>
      </c>
      <c r="F100" s="1041">
        <f>Partidas!E97</f>
        <v>46300</v>
      </c>
      <c r="G100" s="1041">
        <f>Partidas!F97</f>
        <v>46301</v>
      </c>
      <c r="H100" s="1067" cm="1">
        <f t="array" ref="H100">IF($B100="","",IFERROR(_xlfn.AGGREGATE(15,6,ROW($B101:$B$121)/(($B101:$B$121&lt;=$B100)*($B101:$B$121&lt;&gt;"")),1)-1,121))</f>
        <v>100</v>
      </c>
      <c r="I100" s="1077">
        <f>Partidas!G97</f>
        <v>65.599999999999994</v>
      </c>
      <c r="J100" s="1077">
        <f t="shared" si="17"/>
        <v>32.799999999999997</v>
      </c>
      <c r="L100" s="1044">
        <f t="shared" si="22"/>
        <v>0</v>
      </c>
      <c r="M100" s="1044">
        <f t="shared" si="22"/>
        <v>0</v>
      </c>
      <c r="N100" s="1044">
        <f t="shared" si="22"/>
        <v>0</v>
      </c>
      <c r="O100" s="1044">
        <f t="shared" si="22"/>
        <v>0</v>
      </c>
      <c r="P100" s="1044">
        <f t="shared" si="22"/>
        <v>0</v>
      </c>
      <c r="Q100" s="1044">
        <f t="shared" si="22"/>
        <v>0</v>
      </c>
      <c r="R100" s="1044">
        <f t="shared" si="22"/>
        <v>0</v>
      </c>
      <c r="S100" s="1044">
        <f t="shared" si="22"/>
        <v>0</v>
      </c>
      <c r="T100" s="1044">
        <f t="shared" si="22"/>
        <v>0</v>
      </c>
      <c r="U100" s="1044">
        <f t="shared" si="22"/>
        <v>0</v>
      </c>
      <c r="V100" s="1044">
        <f t="shared" si="23"/>
        <v>0</v>
      </c>
      <c r="W100" s="1044">
        <f t="shared" si="23"/>
        <v>0</v>
      </c>
      <c r="X100" s="1044">
        <f t="shared" si="23"/>
        <v>0</v>
      </c>
      <c r="Y100" s="1044">
        <f t="shared" si="23"/>
        <v>0</v>
      </c>
      <c r="Z100" s="1044">
        <f t="shared" si="23"/>
        <v>65.599999999999994</v>
      </c>
      <c r="AA100" s="1044">
        <f t="shared" si="23"/>
        <v>0</v>
      </c>
      <c r="AB100" s="1044">
        <f t="shared" si="23"/>
        <v>0</v>
      </c>
      <c r="AC100" s="1044">
        <f t="shared" si="23"/>
        <v>0</v>
      </c>
      <c r="AE100" s="1042">
        <f>ROW()</f>
        <v>100</v>
      </c>
    </row>
    <row r="101" spans="1:31">
      <c r="A101">
        <v>97</v>
      </c>
      <c r="B101">
        <v>5</v>
      </c>
      <c r="C101" t="str">
        <f>IF(Partidas!B98="","",Partidas!B98)</f>
        <v>A1720</v>
      </c>
      <c r="D101" s="700" t="str">
        <f>IF(Partidas!B98="",Partidas!A98,"            "&amp;Partidas!C98)</f>
        <v xml:space="preserve">            Detalle constructivo para montaje de válvulas de control. Estándar MY 0000-7-00016</v>
      </c>
      <c r="E101" s="1071">
        <f>IF(Partidas!D98="","",Partidas!D98)</f>
        <v>1</v>
      </c>
      <c r="F101" s="1041">
        <f>Partidas!E98</f>
        <v>46302</v>
      </c>
      <c r="G101" s="1041">
        <f>Partidas!F98</f>
        <v>46302</v>
      </c>
      <c r="H101" s="1067" cm="1">
        <f t="array" ref="H101">IF($B101="","",IFERROR(_xlfn.AGGREGATE(15,6,ROW($B102:$B$121)/(($B102:$B$121&lt;=$B101)*($B102:$B$121&lt;&gt;"")),1)-1,121))</f>
        <v>101</v>
      </c>
      <c r="I101" s="1077">
        <f>Partidas!G98</f>
        <v>16.8</v>
      </c>
      <c r="J101" s="1077">
        <f t="shared" ref="J101:J121" si="24">IF(OR($C101="",N($E101)=0,N($I101)=0),"",$I101/$E101)</f>
        <v>16.8</v>
      </c>
      <c r="L101" s="1044">
        <f t="shared" si="22"/>
        <v>0</v>
      </c>
      <c r="M101" s="1044">
        <f t="shared" si="22"/>
        <v>0</v>
      </c>
      <c r="N101" s="1044">
        <f t="shared" si="22"/>
        <v>0</v>
      </c>
      <c r="O101" s="1044">
        <f t="shared" si="22"/>
        <v>0</v>
      </c>
      <c r="P101" s="1044">
        <f t="shared" si="22"/>
        <v>0</v>
      </c>
      <c r="Q101" s="1044">
        <f t="shared" si="22"/>
        <v>0</v>
      </c>
      <c r="R101" s="1044">
        <f t="shared" si="22"/>
        <v>0</v>
      </c>
      <c r="S101" s="1044">
        <f t="shared" si="22"/>
        <v>0</v>
      </c>
      <c r="T101" s="1044">
        <f t="shared" si="22"/>
        <v>0</v>
      </c>
      <c r="U101" s="1044">
        <f t="shared" si="22"/>
        <v>0</v>
      </c>
      <c r="V101" s="1044">
        <f t="shared" si="23"/>
        <v>0</v>
      </c>
      <c r="W101" s="1044">
        <f t="shared" si="23"/>
        <v>0</v>
      </c>
      <c r="X101" s="1044">
        <f t="shared" si="23"/>
        <v>0</v>
      </c>
      <c r="Y101" s="1044">
        <f t="shared" si="23"/>
        <v>0</v>
      </c>
      <c r="Z101" s="1044">
        <f t="shared" si="23"/>
        <v>16.8</v>
      </c>
      <c r="AA101" s="1044">
        <f t="shared" si="23"/>
        <v>0</v>
      </c>
      <c r="AB101" s="1044">
        <f t="shared" si="23"/>
        <v>0</v>
      </c>
      <c r="AC101" s="1044">
        <f t="shared" si="23"/>
        <v>0</v>
      </c>
      <c r="AE101" s="1042">
        <f>ROW()</f>
        <v>101</v>
      </c>
    </row>
    <row r="102" spans="1:31" ht="25.5">
      <c r="A102">
        <v>98</v>
      </c>
      <c r="B102">
        <v>5</v>
      </c>
      <c r="C102" t="str">
        <f>IF(Partidas!B99="","",Partidas!B99)</f>
        <v>A1730</v>
      </c>
      <c r="D102" s="700" t="str">
        <f>IF(Partidas!B99="",Partidas!A99,"            "&amp;Partidas!C99)</f>
        <v xml:space="preserve">            Verificación y ampliación del tubing de aire para válvulas de control en el área de dosificación de floculantes.</v>
      </c>
      <c r="E102" s="1071">
        <f>IF(Partidas!D99="","",Partidas!D99)</f>
        <v>2</v>
      </c>
      <c r="F102" s="1041">
        <f>Partidas!E99</f>
        <v>46304</v>
      </c>
      <c r="G102" s="1041">
        <f>Partidas!F99</f>
        <v>46307</v>
      </c>
      <c r="H102" s="1067" cm="1">
        <f t="array" ref="H102">IF($B102="","",IFERROR(_xlfn.AGGREGATE(15,6,ROW($B103:$B$121)/(($B103:$B$121&lt;=$B102)*($B103:$B$121&lt;&gt;"")),1)-1,121))</f>
        <v>102</v>
      </c>
      <c r="I102" s="1077">
        <f>Partidas!G99</f>
        <v>33.6</v>
      </c>
      <c r="J102" s="1077">
        <f t="shared" si="24"/>
        <v>16.8</v>
      </c>
      <c r="L102" s="1044">
        <f t="shared" si="22"/>
        <v>0</v>
      </c>
      <c r="M102" s="1044">
        <f t="shared" si="22"/>
        <v>0</v>
      </c>
      <c r="N102" s="1044">
        <f t="shared" si="22"/>
        <v>0</v>
      </c>
      <c r="O102" s="1044">
        <f t="shared" si="22"/>
        <v>0</v>
      </c>
      <c r="P102" s="1044">
        <f t="shared" si="22"/>
        <v>0</v>
      </c>
      <c r="Q102" s="1044">
        <f t="shared" si="22"/>
        <v>0</v>
      </c>
      <c r="R102" s="1044">
        <f t="shared" si="22"/>
        <v>0</v>
      </c>
      <c r="S102" s="1044">
        <f t="shared" si="22"/>
        <v>0</v>
      </c>
      <c r="T102" s="1044">
        <f t="shared" si="22"/>
        <v>0</v>
      </c>
      <c r="U102" s="1044">
        <f t="shared" si="22"/>
        <v>0</v>
      </c>
      <c r="V102" s="1044">
        <f t="shared" si="23"/>
        <v>0</v>
      </c>
      <c r="W102" s="1044">
        <f t="shared" si="23"/>
        <v>0</v>
      </c>
      <c r="X102" s="1044">
        <f t="shared" si="23"/>
        <v>0</v>
      </c>
      <c r="Y102" s="1044">
        <f t="shared" si="23"/>
        <v>0</v>
      </c>
      <c r="Z102" s="1044">
        <f t="shared" si="23"/>
        <v>0</v>
      </c>
      <c r="AA102" s="1044">
        <f t="shared" si="23"/>
        <v>33.6</v>
      </c>
      <c r="AB102" s="1044">
        <f t="shared" si="23"/>
        <v>0</v>
      </c>
      <c r="AC102" s="1044">
        <f t="shared" si="23"/>
        <v>0</v>
      </c>
      <c r="AE102" s="1042">
        <f>ROW()</f>
        <v>102</v>
      </c>
    </row>
    <row r="103" spans="1:31">
      <c r="A103" s="1026">
        <v>99</v>
      </c>
      <c r="B103" s="1026">
        <v>3</v>
      </c>
      <c r="C103" s="1026" t="str">
        <f>IF(Partidas!B100="","",Partidas!B100)</f>
        <v/>
      </c>
      <c r="D103" s="1027" t="str">
        <f>IF(Partidas!B100="",Partidas!A100,"            "&amp;Partidas!C100)</f>
        <v xml:space="preserve">      CONDUCTORES</v>
      </c>
      <c r="E103" s="1070">
        <f>IF(Partidas!D100="","",Partidas!D100)</f>
        <v>23</v>
      </c>
      <c r="F103" s="1051">
        <f>Partidas!E100</f>
        <v>46262</v>
      </c>
      <c r="G103" s="1051">
        <f>Partidas!F100</f>
        <v>46294</v>
      </c>
      <c r="H103" s="1066" cm="1">
        <f t="array" ref="H103">IF($B103="","",IFERROR(_xlfn.AGGREGATE(15,6,ROW($B104:$B$121)/(($B104:$B$121&lt;=$B103)*($B104:$B$121&lt;&gt;"")),1)-1,121))</f>
        <v>109</v>
      </c>
      <c r="I103" s="1076">
        <f>Partidas!G100</f>
        <v>949.28</v>
      </c>
      <c r="J103" s="1076" t="str">
        <f t="shared" si="24"/>
        <v/>
      </c>
      <c r="K103" s="1026"/>
      <c r="L103" s="1052">
        <f t="shared" si="22"/>
        <v>0</v>
      </c>
      <c r="M103" s="1052">
        <f t="shared" si="22"/>
        <v>0</v>
      </c>
      <c r="N103" s="1052">
        <f t="shared" si="22"/>
        <v>0</v>
      </c>
      <c r="O103" s="1052">
        <f t="shared" si="22"/>
        <v>0</v>
      </c>
      <c r="P103" s="1052">
        <f t="shared" si="22"/>
        <v>0</v>
      </c>
      <c r="Q103" s="1052">
        <f t="shared" si="22"/>
        <v>0</v>
      </c>
      <c r="R103" s="1052">
        <f t="shared" si="22"/>
        <v>0</v>
      </c>
      <c r="S103" s="1052">
        <f t="shared" si="22"/>
        <v>0</v>
      </c>
      <c r="T103" s="1052">
        <f t="shared" si="22"/>
        <v>0</v>
      </c>
      <c r="U103" s="1052">
        <f t="shared" si="22"/>
        <v>113.52734299516908</v>
      </c>
      <c r="V103" s="1052">
        <f t="shared" si="23"/>
        <v>264.62570048309186</v>
      </c>
      <c r="W103" s="1052">
        <f t="shared" si="23"/>
        <v>256.16347826086957</v>
      </c>
      <c r="X103" s="1052">
        <f t="shared" si="23"/>
        <v>256.16347826086957</v>
      </c>
      <c r="Y103" s="1052">
        <f t="shared" si="23"/>
        <v>58.8</v>
      </c>
      <c r="Z103" s="1052">
        <f t="shared" si="23"/>
        <v>0</v>
      </c>
      <c r="AA103" s="1052">
        <f t="shared" si="23"/>
        <v>0</v>
      </c>
      <c r="AB103" s="1052">
        <f t="shared" si="23"/>
        <v>0</v>
      </c>
      <c r="AC103" s="1052">
        <f t="shared" si="23"/>
        <v>0</v>
      </c>
      <c r="AE103" s="1042">
        <f>ROW()</f>
        <v>103</v>
      </c>
    </row>
    <row r="104" spans="1:31" ht="25.5">
      <c r="A104">
        <v>100</v>
      </c>
      <c r="B104">
        <v>5</v>
      </c>
      <c r="C104" t="str">
        <f>IF(Partidas!B101="","",Partidas!B101)</f>
        <v>A1740</v>
      </c>
      <c r="D104" s="700" t="str">
        <f>IF(Partidas!B101="",Partidas!A101,"            "&amp;Partidas!C101)</f>
        <v xml:space="preserve">            Cable de alimentación TC-XHHW-2 600V 90°C, Cu clase B, XLPE/PVC - 3/C #14 AWG (NOTAS 2 y 5)</v>
      </c>
      <c r="E104" s="1071">
        <f>IF(Partidas!D101="","",Partidas!D101)</f>
        <v>17</v>
      </c>
      <c r="F104" s="1041">
        <f>Partidas!E101</f>
        <v>46267</v>
      </c>
      <c r="G104" s="1041">
        <f>Partidas!F101</f>
        <v>46289</v>
      </c>
      <c r="H104" s="1067" cm="1">
        <f t="array" ref="H104">IF($B104="","",IFERROR(_xlfn.AGGREGATE(15,6,ROW($B105:$B$121)/(($B105:$B$121&lt;=$B104)*($B105:$B$121&lt;&gt;"")),1)-1,121))</f>
        <v>104</v>
      </c>
      <c r="I104" s="1077">
        <f>Partidas!G101</f>
        <v>285.60000000000002</v>
      </c>
      <c r="J104" s="1077">
        <f t="shared" si="24"/>
        <v>16.8</v>
      </c>
      <c r="L104" s="1044">
        <f t="shared" si="22"/>
        <v>0</v>
      </c>
      <c r="M104" s="1044">
        <f t="shared" si="22"/>
        <v>0</v>
      </c>
      <c r="N104" s="1044">
        <f t="shared" si="22"/>
        <v>0</v>
      </c>
      <c r="O104" s="1044">
        <f t="shared" si="22"/>
        <v>0</v>
      </c>
      <c r="P104" s="1044">
        <f t="shared" si="22"/>
        <v>0</v>
      </c>
      <c r="Q104" s="1044">
        <f t="shared" si="22"/>
        <v>0</v>
      </c>
      <c r="R104" s="1044">
        <f t="shared" si="22"/>
        <v>0</v>
      </c>
      <c r="S104" s="1044">
        <f t="shared" si="22"/>
        <v>0</v>
      </c>
      <c r="T104" s="1044">
        <f t="shared" si="22"/>
        <v>0</v>
      </c>
      <c r="U104" s="1044">
        <f t="shared" si="22"/>
        <v>24.834782608695654</v>
      </c>
      <c r="V104" s="1044">
        <f t="shared" si="23"/>
        <v>86.921739130434801</v>
      </c>
      <c r="W104" s="1044">
        <f t="shared" si="23"/>
        <v>86.921739130434801</v>
      </c>
      <c r="X104" s="1044">
        <f t="shared" si="23"/>
        <v>86.921739130434801</v>
      </c>
      <c r="Y104" s="1044">
        <f t="shared" si="23"/>
        <v>0</v>
      </c>
      <c r="Z104" s="1044">
        <f t="shared" si="23"/>
        <v>0</v>
      </c>
      <c r="AA104" s="1044">
        <f t="shared" si="23"/>
        <v>0</v>
      </c>
      <c r="AB104" s="1044">
        <f t="shared" si="23"/>
        <v>0</v>
      </c>
      <c r="AC104" s="1044">
        <f t="shared" si="23"/>
        <v>0</v>
      </c>
      <c r="AE104" s="1042">
        <f>ROW()</f>
        <v>104</v>
      </c>
    </row>
    <row r="105" spans="1:31" ht="25.5">
      <c r="A105">
        <v>101</v>
      </c>
      <c r="B105">
        <v>5</v>
      </c>
      <c r="C105" t="str">
        <f>IF(Partidas!B102="","",Partidas!B102)</f>
        <v>A1750</v>
      </c>
      <c r="D105" s="700" t="str">
        <f>IF(Partidas!B102="",Partidas!A102,"            "&amp;Partidas!C102)</f>
        <v xml:space="preserve">            Cable de instrumentación PLTC/ITC-OS 105°C, pantalla aluminizada con drenaje, PVC - 1P #16 AWG+SHLD</v>
      </c>
      <c r="E105" s="1071">
        <f>IF(Partidas!D102="","",Partidas!D102)</f>
        <v>14</v>
      </c>
      <c r="F105" s="1041">
        <f>Partidas!E102</f>
        <v>46275</v>
      </c>
      <c r="G105" s="1041">
        <f>Partidas!F102</f>
        <v>46294</v>
      </c>
      <c r="H105" s="1067" cm="1">
        <f t="array" ref="H105">IF($B105="","",IFERROR(_xlfn.AGGREGATE(15,6,ROW($B106:$B$121)/(($B106:$B$121&lt;=$B105)*($B106:$B$121&lt;&gt;"")),1)-1,121))</f>
        <v>105</v>
      </c>
      <c r="I105" s="1077">
        <f>Partidas!G102</f>
        <v>235.2</v>
      </c>
      <c r="J105" s="1077">
        <f t="shared" si="24"/>
        <v>16.8</v>
      </c>
      <c r="L105" s="1044">
        <f t="shared" ref="L105:U114" si="25">IF($B105="","",IF($C105&lt;&gt;"",IFERROR($I105*MAX(0,MIN($G105,L$3)-MAX($F105,L$3-6)+1)/($G105-$F105+1),""),SUMIFS(L$5:L$121,$C$5:$C$121,"?*",$AE$5:$AE$121,"&gt;"&amp;ROW(),$AE$5:$AE$121,"&lt;="&amp;$H105)))</f>
        <v>0</v>
      </c>
      <c r="M105" s="1044">
        <f t="shared" si="25"/>
        <v>0</v>
      </c>
      <c r="N105" s="1044">
        <f t="shared" si="25"/>
        <v>0</v>
      </c>
      <c r="O105" s="1044">
        <f t="shared" si="25"/>
        <v>0</v>
      </c>
      <c r="P105" s="1044">
        <f t="shared" si="25"/>
        <v>0</v>
      </c>
      <c r="Q105" s="1044">
        <f t="shared" si="25"/>
        <v>0</v>
      </c>
      <c r="R105" s="1044">
        <f t="shared" si="25"/>
        <v>0</v>
      </c>
      <c r="S105" s="1044">
        <f t="shared" si="25"/>
        <v>0</v>
      </c>
      <c r="T105" s="1044">
        <f t="shared" si="25"/>
        <v>0</v>
      </c>
      <c r="U105" s="1044">
        <f t="shared" si="25"/>
        <v>0</v>
      </c>
      <c r="V105" s="1044">
        <f t="shared" ref="V105:AC114" si="26">IF($B105="","",IF($C105&lt;&gt;"",IFERROR($I105*MAX(0,MIN($G105,V$3)-MAX($F105,V$3-6)+1)/($G105-$F105+1),""),SUMIFS(V$5:V$121,$C$5:$C$121,"?*",$AE$5:$AE$121,"&gt;"&amp;ROW(),$AE$5:$AE$121,"&lt;="&amp;$H105)))</f>
        <v>11.76</v>
      </c>
      <c r="W105" s="1044">
        <f t="shared" si="26"/>
        <v>82.32</v>
      </c>
      <c r="X105" s="1044">
        <f t="shared" si="26"/>
        <v>82.32</v>
      </c>
      <c r="Y105" s="1044">
        <f t="shared" si="26"/>
        <v>58.8</v>
      </c>
      <c r="Z105" s="1044">
        <f t="shared" si="26"/>
        <v>0</v>
      </c>
      <c r="AA105" s="1044">
        <f t="shared" si="26"/>
        <v>0</v>
      </c>
      <c r="AB105" s="1044">
        <f t="shared" si="26"/>
        <v>0</v>
      </c>
      <c r="AC105" s="1044">
        <f t="shared" si="26"/>
        <v>0</v>
      </c>
      <c r="AE105" s="1042">
        <f>ROW()</f>
        <v>105</v>
      </c>
    </row>
    <row r="106" spans="1:31" ht="25.5">
      <c r="A106">
        <v>102</v>
      </c>
      <c r="B106">
        <v>5</v>
      </c>
      <c r="C106" t="str">
        <f>IF(Partidas!B103="","",Partidas!B103)</f>
        <v>A1760</v>
      </c>
      <c r="D106" s="700" t="str">
        <f>IF(Partidas!B103="",Partidas!A103,"            "&amp;Partidas!C103)</f>
        <v xml:space="preserve">            Cable de instrumentación PLTC/ITC-OS 105°C, pantalla aluminizada con drenaje - 1P #16 AWG+SHLD (NOTAS 3 y 5)</v>
      </c>
      <c r="E106" s="1071">
        <f>IF(Partidas!D103="","",Partidas!D103)</f>
        <v>17</v>
      </c>
      <c r="F106" s="1041">
        <f>Partidas!E103</f>
        <v>46267</v>
      </c>
      <c r="G106" s="1041">
        <f>Partidas!F103</f>
        <v>46289</v>
      </c>
      <c r="H106" s="1067" cm="1">
        <f t="array" ref="H106">IF($B106="","",IFERROR(_xlfn.AGGREGATE(15,6,ROW($B107:$B$121)/(($B107:$B$121&lt;=$B106)*($B107:$B$121&lt;&gt;"")),1)-1,121))</f>
        <v>106</v>
      </c>
      <c r="I106" s="1077">
        <f>Partidas!G103</f>
        <v>285.60000000000002</v>
      </c>
      <c r="J106" s="1077">
        <f t="shared" si="24"/>
        <v>16.8</v>
      </c>
      <c r="L106" s="1044">
        <f t="shared" si="25"/>
        <v>0</v>
      </c>
      <c r="M106" s="1044">
        <f t="shared" si="25"/>
        <v>0</v>
      </c>
      <c r="N106" s="1044">
        <f t="shared" si="25"/>
        <v>0</v>
      </c>
      <c r="O106" s="1044">
        <f t="shared" si="25"/>
        <v>0</v>
      </c>
      <c r="P106" s="1044">
        <f t="shared" si="25"/>
        <v>0</v>
      </c>
      <c r="Q106" s="1044">
        <f t="shared" si="25"/>
        <v>0</v>
      </c>
      <c r="R106" s="1044">
        <f t="shared" si="25"/>
        <v>0</v>
      </c>
      <c r="S106" s="1044">
        <f t="shared" si="25"/>
        <v>0</v>
      </c>
      <c r="T106" s="1044">
        <f t="shared" si="25"/>
        <v>0</v>
      </c>
      <c r="U106" s="1044">
        <f t="shared" si="25"/>
        <v>24.834782608695654</v>
      </c>
      <c r="V106" s="1044">
        <f t="shared" si="26"/>
        <v>86.921739130434801</v>
      </c>
      <c r="W106" s="1044">
        <f t="shared" si="26"/>
        <v>86.921739130434801</v>
      </c>
      <c r="X106" s="1044">
        <f t="shared" si="26"/>
        <v>86.921739130434801</v>
      </c>
      <c r="Y106" s="1044">
        <f t="shared" si="26"/>
        <v>0</v>
      </c>
      <c r="Z106" s="1044">
        <f t="shared" si="26"/>
        <v>0</v>
      </c>
      <c r="AA106" s="1044">
        <f t="shared" si="26"/>
        <v>0</v>
      </c>
      <c r="AB106" s="1044">
        <f t="shared" si="26"/>
        <v>0</v>
      </c>
      <c r="AC106" s="1044">
        <f t="shared" si="26"/>
        <v>0</v>
      </c>
      <c r="AE106" s="1042">
        <f>ROW()</f>
        <v>106</v>
      </c>
    </row>
    <row r="107" spans="1:31" ht="25.5">
      <c r="A107">
        <v>103</v>
      </c>
      <c r="B107">
        <v>5</v>
      </c>
      <c r="C107" t="str">
        <f>IF(Partidas!B104="","",Partidas!B104)</f>
        <v>A1770</v>
      </c>
      <c r="D107" s="700" t="str">
        <f>IF(Partidas!B104="",Partidas!A104,"            "&amp;Partidas!C104)</f>
        <v xml:space="preserve">            Cable multipar para red DeviceNet ODVA Class 2 Thick, 2PR #15/#18 + SHLD, blindado, PVC gris, certificación CMG PLTC-ER</v>
      </c>
      <c r="E107" s="1071">
        <f>IF(Partidas!D104="","",Partidas!D104)</f>
        <v>1</v>
      </c>
      <c r="F107" s="1041">
        <f>Partidas!E104</f>
        <v>46262</v>
      </c>
      <c r="G107" s="1041">
        <f>Partidas!F104</f>
        <v>46262</v>
      </c>
      <c r="H107" s="1067" cm="1">
        <f t="array" ref="H107">IF($B107="","",IFERROR(_xlfn.AGGREGATE(15,6,ROW($B108:$B$121)/(($B108:$B$121&lt;=$B107)*($B108:$B$121&lt;&gt;"")),1)-1,121))</f>
        <v>107</v>
      </c>
      <c r="I107" s="1077">
        <f>Partidas!G104</f>
        <v>14.080000000000002</v>
      </c>
      <c r="J107" s="1077">
        <f t="shared" si="24"/>
        <v>14.080000000000002</v>
      </c>
      <c r="L107" s="1044">
        <f t="shared" si="25"/>
        <v>0</v>
      </c>
      <c r="M107" s="1044">
        <f t="shared" si="25"/>
        <v>0</v>
      </c>
      <c r="N107" s="1044">
        <f t="shared" si="25"/>
        <v>0</v>
      </c>
      <c r="O107" s="1044">
        <f t="shared" si="25"/>
        <v>0</v>
      </c>
      <c r="P107" s="1044">
        <f t="shared" si="25"/>
        <v>0</v>
      </c>
      <c r="Q107" s="1044">
        <f t="shared" si="25"/>
        <v>0</v>
      </c>
      <c r="R107" s="1044">
        <f t="shared" si="25"/>
        <v>0</v>
      </c>
      <c r="S107" s="1044">
        <f t="shared" si="25"/>
        <v>0</v>
      </c>
      <c r="T107" s="1044">
        <f t="shared" si="25"/>
        <v>0</v>
      </c>
      <c r="U107" s="1044">
        <f t="shared" si="25"/>
        <v>14.080000000000002</v>
      </c>
      <c r="V107" s="1044">
        <f t="shared" si="26"/>
        <v>0</v>
      </c>
      <c r="W107" s="1044">
        <f t="shared" si="26"/>
        <v>0</v>
      </c>
      <c r="X107" s="1044">
        <f t="shared" si="26"/>
        <v>0</v>
      </c>
      <c r="Y107" s="1044">
        <f t="shared" si="26"/>
        <v>0</v>
      </c>
      <c r="Z107" s="1044">
        <f t="shared" si="26"/>
        <v>0</v>
      </c>
      <c r="AA107" s="1044">
        <f t="shared" si="26"/>
        <v>0</v>
      </c>
      <c r="AB107" s="1044">
        <f t="shared" si="26"/>
        <v>0</v>
      </c>
      <c r="AC107" s="1044">
        <f t="shared" si="26"/>
        <v>0</v>
      </c>
      <c r="AE107" s="1042">
        <f>ROW()</f>
        <v>107</v>
      </c>
    </row>
    <row r="108" spans="1:31" ht="25.5">
      <c r="A108">
        <v>104</v>
      </c>
      <c r="B108">
        <v>5</v>
      </c>
      <c r="C108" t="str">
        <f>IF(Partidas!B105="","",Partidas!B105)</f>
        <v>A1780</v>
      </c>
      <c r="D108" s="700" t="str">
        <f>IF(Partidas!B105="",Partidas!A105,"            "&amp;Partidas!C105)</f>
        <v xml:space="preserve">            Accesorios para conductores: empalmes, conectores, terminales, multiconectores, tapones, sellos y etiquetas</v>
      </c>
      <c r="E108" s="1071">
        <f>IF(Partidas!D105="","",Partidas!D105)</f>
        <v>7</v>
      </c>
      <c r="F108" s="1041">
        <f>Partidas!E105</f>
        <v>46265</v>
      </c>
      <c r="G108" s="1041">
        <f>Partidas!F105</f>
        <v>46273</v>
      </c>
      <c r="H108" s="1067" cm="1">
        <f t="array" ref="H108">IF($B108="","",IFERROR(_xlfn.AGGREGATE(15,6,ROW($B109:$B$121)/(($B109:$B$121&lt;=$B108)*($B109:$B$121&lt;&gt;"")),1)-1,121))</f>
        <v>108</v>
      </c>
      <c r="I108" s="1077">
        <f>Partidas!G105</f>
        <v>112</v>
      </c>
      <c r="J108" s="1077">
        <f t="shared" si="24"/>
        <v>16</v>
      </c>
      <c r="L108" s="1044">
        <f t="shared" si="25"/>
        <v>0</v>
      </c>
      <c r="M108" s="1044">
        <f t="shared" si="25"/>
        <v>0</v>
      </c>
      <c r="N108" s="1044">
        <f t="shared" si="25"/>
        <v>0</v>
      </c>
      <c r="O108" s="1044">
        <f t="shared" si="25"/>
        <v>0</v>
      </c>
      <c r="P108" s="1044">
        <f t="shared" si="25"/>
        <v>0</v>
      </c>
      <c r="Q108" s="1044">
        <f t="shared" si="25"/>
        <v>0</v>
      </c>
      <c r="R108" s="1044">
        <f t="shared" si="25"/>
        <v>0</v>
      </c>
      <c r="S108" s="1044">
        <f t="shared" si="25"/>
        <v>0</v>
      </c>
      <c r="T108" s="1044">
        <f t="shared" si="25"/>
        <v>0</v>
      </c>
      <c r="U108" s="1044">
        <f t="shared" si="25"/>
        <v>49.777777777777779</v>
      </c>
      <c r="V108" s="1044">
        <f t="shared" si="26"/>
        <v>62.222222222222221</v>
      </c>
      <c r="W108" s="1044">
        <f t="shared" si="26"/>
        <v>0</v>
      </c>
      <c r="X108" s="1044">
        <f t="shared" si="26"/>
        <v>0</v>
      </c>
      <c r="Y108" s="1044">
        <f t="shared" si="26"/>
        <v>0</v>
      </c>
      <c r="Z108" s="1044">
        <f t="shared" si="26"/>
        <v>0</v>
      </c>
      <c r="AA108" s="1044">
        <f t="shared" si="26"/>
        <v>0</v>
      </c>
      <c r="AB108" s="1044">
        <f t="shared" si="26"/>
        <v>0</v>
      </c>
      <c r="AC108" s="1044">
        <f t="shared" si="26"/>
        <v>0</v>
      </c>
      <c r="AE108" s="1042">
        <f>ROW()</f>
        <v>108</v>
      </c>
    </row>
    <row r="109" spans="1:31" ht="25.5">
      <c r="A109">
        <v>105</v>
      </c>
      <c r="B109">
        <v>5</v>
      </c>
      <c r="C109" t="str">
        <f>IF(Partidas!B106="","",Partidas!B106)</f>
        <v>A1790</v>
      </c>
      <c r="D109" s="700" t="str">
        <f>IF(Partidas!B106="",Partidas!A106,"            "&amp;Partidas!C106)</f>
        <v xml:space="preserve">            Tarjetas de comunicación DeviceNet compatibles con VFDs existentes de bombas de dosificación de floculante</v>
      </c>
      <c r="E109" s="1071">
        <f>IF(Partidas!D106="","",Partidas!D106)</f>
        <v>1</v>
      </c>
      <c r="F109" s="1041">
        <f>Partidas!E106</f>
        <v>46274</v>
      </c>
      <c r="G109" s="1041">
        <f>Partidas!F106</f>
        <v>46274</v>
      </c>
      <c r="H109" s="1067" cm="1">
        <f t="array" ref="H109">IF($B109="","",IFERROR(_xlfn.AGGREGATE(15,6,ROW($B110:$B$121)/(($B110:$B$121&lt;=$B109)*($B110:$B$121&lt;&gt;"")),1)-1,121))</f>
        <v>109</v>
      </c>
      <c r="I109" s="1077">
        <f>Partidas!G106</f>
        <v>16.8</v>
      </c>
      <c r="J109" s="1077">
        <f t="shared" si="24"/>
        <v>16.8</v>
      </c>
      <c r="L109" s="1044">
        <f t="shared" si="25"/>
        <v>0</v>
      </c>
      <c r="M109" s="1044">
        <f t="shared" si="25"/>
        <v>0</v>
      </c>
      <c r="N109" s="1044">
        <f t="shared" si="25"/>
        <v>0</v>
      </c>
      <c r="O109" s="1044">
        <f t="shared" si="25"/>
        <v>0</v>
      </c>
      <c r="P109" s="1044">
        <f t="shared" si="25"/>
        <v>0</v>
      </c>
      <c r="Q109" s="1044">
        <f t="shared" si="25"/>
        <v>0</v>
      </c>
      <c r="R109" s="1044">
        <f t="shared" si="25"/>
        <v>0</v>
      </c>
      <c r="S109" s="1044">
        <f t="shared" si="25"/>
        <v>0</v>
      </c>
      <c r="T109" s="1044">
        <f t="shared" si="25"/>
        <v>0</v>
      </c>
      <c r="U109" s="1044">
        <f t="shared" si="25"/>
        <v>0</v>
      </c>
      <c r="V109" s="1044">
        <f t="shared" si="26"/>
        <v>16.8</v>
      </c>
      <c r="W109" s="1044">
        <f t="shared" si="26"/>
        <v>0</v>
      </c>
      <c r="X109" s="1044">
        <f t="shared" si="26"/>
        <v>0</v>
      </c>
      <c r="Y109" s="1044">
        <f t="shared" si="26"/>
        <v>0</v>
      </c>
      <c r="Z109" s="1044">
        <f t="shared" si="26"/>
        <v>0</v>
      </c>
      <c r="AA109" s="1044">
        <f t="shared" si="26"/>
        <v>0</v>
      </c>
      <c r="AB109" s="1044">
        <f t="shared" si="26"/>
        <v>0</v>
      </c>
      <c r="AC109" s="1044">
        <f t="shared" si="26"/>
        <v>0</v>
      </c>
      <c r="AE109" s="1042">
        <f>ROW()</f>
        <v>109</v>
      </c>
    </row>
    <row r="110" spans="1:31">
      <c r="A110" s="1026">
        <v>106</v>
      </c>
      <c r="B110" s="1026">
        <v>3</v>
      </c>
      <c r="C110" s="1026" t="str">
        <f>IF(Partidas!B107="","",Partidas!B107)</f>
        <v/>
      </c>
      <c r="D110" s="1027" t="str">
        <f>IF(Partidas!B107="",Partidas!A107,"            "&amp;Partidas!C107)</f>
        <v xml:space="preserve">      CANALIZACIONES</v>
      </c>
      <c r="E110" s="1070">
        <f>IF(Partidas!D107="","",Partidas!D107)</f>
        <v>14</v>
      </c>
      <c r="F110" s="1051">
        <f>Partidas!E107</f>
        <v>46244</v>
      </c>
      <c r="G110" s="1051">
        <f>Partidas!F107</f>
        <v>46261</v>
      </c>
      <c r="H110" s="1066" cm="1">
        <f t="array" ref="H110">IF($B110="","",IFERROR(_xlfn.AGGREGATE(15,6,ROW($B111:$B$121)/(($B111:$B$121&lt;=$B110)*($B111:$B$121&lt;&gt;"")),1)-1,121))</f>
        <v>113</v>
      </c>
      <c r="I110" s="1076">
        <f>Partidas!G107</f>
        <v>233.6</v>
      </c>
      <c r="J110" s="1076" t="str">
        <f t="shared" si="24"/>
        <v/>
      </c>
      <c r="K110" s="1026"/>
      <c r="L110" s="1052">
        <f t="shared" si="25"/>
        <v>0</v>
      </c>
      <c r="M110" s="1052">
        <f t="shared" si="25"/>
        <v>0</v>
      </c>
      <c r="N110" s="1052">
        <f t="shared" si="25"/>
        <v>0</v>
      </c>
      <c r="O110" s="1052">
        <f t="shared" si="25"/>
        <v>0</v>
      </c>
      <c r="P110" s="1052">
        <f t="shared" si="25"/>
        <v>0</v>
      </c>
      <c r="Q110" s="1052">
        <f t="shared" si="25"/>
        <v>0</v>
      </c>
      <c r="R110" s="1052">
        <f t="shared" si="25"/>
        <v>71.679999999999993</v>
      </c>
      <c r="S110" s="1052">
        <f t="shared" si="25"/>
        <v>113.92</v>
      </c>
      <c r="T110" s="1052">
        <f t="shared" si="25"/>
        <v>48</v>
      </c>
      <c r="U110" s="1052">
        <f t="shared" si="25"/>
        <v>0</v>
      </c>
      <c r="V110" s="1052">
        <f t="shared" si="26"/>
        <v>0</v>
      </c>
      <c r="W110" s="1052">
        <f t="shared" si="26"/>
        <v>0</v>
      </c>
      <c r="X110" s="1052">
        <f t="shared" si="26"/>
        <v>0</v>
      </c>
      <c r="Y110" s="1052">
        <f t="shared" si="26"/>
        <v>0</v>
      </c>
      <c r="Z110" s="1052">
        <f t="shared" si="26"/>
        <v>0</v>
      </c>
      <c r="AA110" s="1052">
        <f t="shared" si="26"/>
        <v>0</v>
      </c>
      <c r="AB110" s="1052">
        <f t="shared" si="26"/>
        <v>0</v>
      </c>
      <c r="AC110" s="1052">
        <f t="shared" si="26"/>
        <v>0</v>
      </c>
      <c r="AE110" s="1042">
        <f>ROW()</f>
        <v>110</v>
      </c>
    </row>
    <row r="111" spans="1:31">
      <c r="A111">
        <v>107</v>
      </c>
      <c r="B111">
        <v>5</v>
      </c>
      <c r="C111" t="str">
        <f>IF(Partidas!B108="","",Partidas!B108)</f>
        <v>A1800</v>
      </c>
      <c r="D111" s="700" t="str">
        <f>IF(Partidas!B108="",Partidas!A108,"            "&amp;Partidas!C108)</f>
        <v xml:space="preserve">            Tubo de acero galvanizado RGS con revestimiento PVC, longitud 3 m (10 ft) - Ø 3/4"</v>
      </c>
      <c r="E111" s="1071">
        <f>IF(Partidas!D108="","",Partidas!D108)</f>
        <v>5</v>
      </c>
      <c r="F111" s="1041">
        <f>Partidas!E108</f>
        <v>46244</v>
      </c>
      <c r="G111" s="1041">
        <f>Partidas!F108</f>
        <v>46248</v>
      </c>
      <c r="H111" s="1067" cm="1">
        <f t="array" ref="H111">IF($B111="","",IFERROR(_xlfn.AGGREGATE(15,6,ROW($B112:$B$121)/(($B112:$B$121&lt;=$B111)*($B112:$B$121&lt;&gt;"")),1)-1,121))</f>
        <v>111</v>
      </c>
      <c r="I111" s="1077">
        <f>Partidas!G108</f>
        <v>89.6</v>
      </c>
      <c r="J111" s="1077">
        <f t="shared" si="24"/>
        <v>17.919999999999998</v>
      </c>
      <c r="L111" s="1044">
        <f t="shared" si="25"/>
        <v>0</v>
      </c>
      <c r="M111" s="1044">
        <f t="shared" si="25"/>
        <v>0</v>
      </c>
      <c r="N111" s="1044">
        <f t="shared" si="25"/>
        <v>0</v>
      </c>
      <c r="O111" s="1044">
        <f t="shared" si="25"/>
        <v>0</v>
      </c>
      <c r="P111" s="1044">
        <f t="shared" si="25"/>
        <v>0</v>
      </c>
      <c r="Q111" s="1044">
        <f t="shared" si="25"/>
        <v>0</v>
      </c>
      <c r="R111" s="1044">
        <f t="shared" si="25"/>
        <v>71.679999999999993</v>
      </c>
      <c r="S111" s="1044">
        <f t="shared" si="25"/>
        <v>17.919999999999998</v>
      </c>
      <c r="T111" s="1044">
        <f t="shared" si="25"/>
        <v>0</v>
      </c>
      <c r="U111" s="1044">
        <f t="shared" si="25"/>
        <v>0</v>
      </c>
      <c r="V111" s="1044">
        <f t="shared" si="26"/>
        <v>0</v>
      </c>
      <c r="W111" s="1044">
        <f t="shared" si="26"/>
        <v>0</v>
      </c>
      <c r="X111" s="1044">
        <f t="shared" si="26"/>
        <v>0</v>
      </c>
      <c r="Y111" s="1044">
        <f t="shared" si="26"/>
        <v>0</v>
      </c>
      <c r="Z111" s="1044">
        <f t="shared" si="26"/>
        <v>0</v>
      </c>
      <c r="AA111" s="1044">
        <f t="shared" si="26"/>
        <v>0</v>
      </c>
      <c r="AB111" s="1044">
        <f t="shared" si="26"/>
        <v>0</v>
      </c>
      <c r="AC111" s="1044">
        <f t="shared" si="26"/>
        <v>0</v>
      </c>
      <c r="AE111" s="1042">
        <f>ROW()</f>
        <v>111</v>
      </c>
    </row>
    <row r="112" spans="1:31" ht="25.5">
      <c r="A112">
        <v>108</v>
      </c>
      <c r="B112">
        <v>5</v>
      </c>
      <c r="C112" t="str">
        <f>IF(Partidas!B109="","",Partidas!B109)</f>
        <v>A1810</v>
      </c>
      <c r="D112" s="700" t="str">
        <f>IF(Partidas!B109="",Partidas!A109,"            "&amp;Partidas!C109)</f>
        <v xml:space="preserve">            Suministro, montaje e instalación de tubería conduit flexible de acero recubierto C/PVC - Ø 3/4"</v>
      </c>
      <c r="E112" s="1071">
        <f>IF(Partidas!D109="","",Partidas!D109)</f>
        <v>4</v>
      </c>
      <c r="F112" s="1041">
        <f>Partidas!E109</f>
        <v>46251</v>
      </c>
      <c r="G112" s="1041">
        <f>Partidas!F109</f>
        <v>46254</v>
      </c>
      <c r="H112" s="1067" cm="1">
        <f t="array" ref="H112">IF($B112="","",IFERROR(_xlfn.AGGREGATE(15,6,ROW($B113:$B$121)/(($B113:$B$121&lt;=$B112)*($B113:$B$121&lt;&gt;"")),1)-1,121))</f>
        <v>112</v>
      </c>
      <c r="I112" s="1077">
        <f>Partidas!G109</f>
        <v>96</v>
      </c>
      <c r="J112" s="1077">
        <f t="shared" si="24"/>
        <v>24</v>
      </c>
      <c r="L112" s="1044">
        <f t="shared" si="25"/>
        <v>0</v>
      </c>
      <c r="M112" s="1044">
        <f t="shared" si="25"/>
        <v>0</v>
      </c>
      <c r="N112" s="1044">
        <f t="shared" si="25"/>
        <v>0</v>
      </c>
      <c r="O112" s="1044">
        <f t="shared" si="25"/>
        <v>0</v>
      </c>
      <c r="P112" s="1044">
        <f t="shared" si="25"/>
        <v>0</v>
      </c>
      <c r="Q112" s="1044">
        <f t="shared" si="25"/>
        <v>0</v>
      </c>
      <c r="R112" s="1044">
        <f t="shared" si="25"/>
        <v>0</v>
      </c>
      <c r="S112" s="1044">
        <f t="shared" si="25"/>
        <v>96</v>
      </c>
      <c r="T112" s="1044">
        <f t="shared" si="25"/>
        <v>0</v>
      </c>
      <c r="U112" s="1044">
        <f t="shared" si="25"/>
        <v>0</v>
      </c>
      <c r="V112" s="1044">
        <f t="shared" si="26"/>
        <v>0</v>
      </c>
      <c r="W112" s="1044">
        <f t="shared" si="26"/>
        <v>0</v>
      </c>
      <c r="X112" s="1044">
        <f t="shared" si="26"/>
        <v>0</v>
      </c>
      <c r="Y112" s="1044">
        <f t="shared" si="26"/>
        <v>0</v>
      </c>
      <c r="Z112" s="1044">
        <f t="shared" si="26"/>
        <v>0</v>
      </c>
      <c r="AA112" s="1044">
        <f t="shared" si="26"/>
        <v>0</v>
      </c>
      <c r="AB112" s="1044">
        <f t="shared" si="26"/>
        <v>0</v>
      </c>
      <c r="AC112" s="1044">
        <f t="shared" si="26"/>
        <v>0</v>
      </c>
      <c r="AE112" s="1042">
        <f>ROW()</f>
        <v>112</v>
      </c>
    </row>
    <row r="113" spans="1:31" ht="25.5">
      <c r="A113">
        <v>109</v>
      </c>
      <c r="B113">
        <v>5</v>
      </c>
      <c r="C113" t="str">
        <f>IF(Partidas!B110="","",Partidas!B110)</f>
        <v>A1820</v>
      </c>
      <c r="D113" s="700" t="str">
        <f>IF(Partidas!B110="",Partidas!A110,"            "&amp;Partidas!C110)</f>
        <v xml:space="preserve">            Accesorios para conduits RGS (cajas condulet, uniones, bushings, abrazaderas, soportería), certificación UL</v>
      </c>
      <c r="E113" s="1071">
        <f>IF(Partidas!D110="","",Partidas!D110)</f>
        <v>5</v>
      </c>
      <c r="F113" s="1041">
        <f>Partidas!E110</f>
        <v>46255</v>
      </c>
      <c r="G113" s="1041">
        <f>Partidas!F110</f>
        <v>46261</v>
      </c>
      <c r="H113" s="1067" cm="1">
        <f t="array" ref="H113">IF($B113="","",IFERROR(_xlfn.AGGREGATE(15,6,ROW($B114:$B$121)/(($B114:$B$121&lt;=$B113)*($B114:$B$121&lt;&gt;"")),1)-1,121))</f>
        <v>113</v>
      </c>
      <c r="I113" s="1077">
        <f>Partidas!G110</f>
        <v>48</v>
      </c>
      <c r="J113" s="1077">
        <f t="shared" si="24"/>
        <v>9.6</v>
      </c>
      <c r="L113" s="1044">
        <f t="shared" si="25"/>
        <v>0</v>
      </c>
      <c r="M113" s="1044">
        <f t="shared" si="25"/>
        <v>0</v>
      </c>
      <c r="N113" s="1044">
        <f t="shared" si="25"/>
        <v>0</v>
      </c>
      <c r="O113" s="1044">
        <f t="shared" si="25"/>
        <v>0</v>
      </c>
      <c r="P113" s="1044">
        <f t="shared" si="25"/>
        <v>0</v>
      </c>
      <c r="Q113" s="1044">
        <f t="shared" si="25"/>
        <v>0</v>
      </c>
      <c r="R113" s="1044">
        <f t="shared" si="25"/>
        <v>0</v>
      </c>
      <c r="S113" s="1044">
        <f t="shared" si="25"/>
        <v>0</v>
      </c>
      <c r="T113" s="1044">
        <f t="shared" si="25"/>
        <v>48</v>
      </c>
      <c r="U113" s="1044">
        <f t="shared" si="25"/>
        <v>0</v>
      </c>
      <c r="V113" s="1044">
        <f t="shared" si="26"/>
        <v>0</v>
      </c>
      <c r="W113" s="1044">
        <f t="shared" si="26"/>
        <v>0</v>
      </c>
      <c r="X113" s="1044">
        <f t="shared" si="26"/>
        <v>0</v>
      </c>
      <c r="Y113" s="1044">
        <f t="shared" si="26"/>
        <v>0</v>
      </c>
      <c r="Z113" s="1044">
        <f t="shared" si="26"/>
        <v>0</v>
      </c>
      <c r="AA113" s="1044">
        <f t="shared" si="26"/>
        <v>0</v>
      </c>
      <c r="AB113" s="1044">
        <f t="shared" si="26"/>
        <v>0</v>
      </c>
      <c r="AC113" s="1044">
        <f t="shared" si="26"/>
        <v>0</v>
      </c>
      <c r="AE113" s="1042">
        <f>ROW()</f>
        <v>113</v>
      </c>
    </row>
    <row r="114" spans="1:31">
      <c r="A114" s="1026">
        <v>110</v>
      </c>
      <c r="B114" s="1026">
        <v>3</v>
      </c>
      <c r="C114" s="1026" t="str">
        <f>IF(Partidas!B111="","",Partidas!B111)</f>
        <v/>
      </c>
      <c r="D114" s="1027" t="str">
        <f>IF(Partidas!B111="",Partidas!A111,"            "&amp;Partidas!C111)</f>
        <v xml:space="preserve">      PROGRAMACIÓN DE PLC Y SCADA</v>
      </c>
      <c r="E114" s="1070">
        <f>IF(Partidas!D111="","",Partidas!D111)</f>
        <v>6</v>
      </c>
      <c r="F114" s="1051">
        <f>Partidas!E111</f>
        <v>46308</v>
      </c>
      <c r="G114" s="1051">
        <f>Partidas!F111</f>
        <v>46315</v>
      </c>
      <c r="H114" s="1066" cm="1">
        <f t="array" ref="H114">IF($B114="","",IFERROR(_xlfn.AGGREGATE(15,6,ROW($B115:$B$121)/(($B115:$B$121&lt;=$B114)*($B115:$B$121&lt;&gt;"")),1)-1,121))</f>
        <v>116</v>
      </c>
      <c r="I114" s="1076">
        <f>Partidas!G111</f>
        <v>164.00984098409839</v>
      </c>
      <c r="J114" s="1076" t="str">
        <f t="shared" si="24"/>
        <v/>
      </c>
      <c r="K114" s="1026"/>
      <c r="L114" s="1052">
        <f t="shared" si="25"/>
        <v>0</v>
      </c>
      <c r="M114" s="1052">
        <f t="shared" si="25"/>
        <v>0</v>
      </c>
      <c r="N114" s="1052">
        <f t="shared" si="25"/>
        <v>0</v>
      </c>
      <c r="O114" s="1052">
        <f t="shared" si="25"/>
        <v>0</v>
      </c>
      <c r="P114" s="1052">
        <f t="shared" si="25"/>
        <v>0</v>
      </c>
      <c r="Q114" s="1052">
        <f t="shared" si="25"/>
        <v>0</v>
      </c>
      <c r="R114" s="1052">
        <f t="shared" si="25"/>
        <v>0</v>
      </c>
      <c r="S114" s="1052">
        <f t="shared" si="25"/>
        <v>0</v>
      </c>
      <c r="T114" s="1052">
        <f t="shared" si="25"/>
        <v>0</v>
      </c>
      <c r="U114" s="1052">
        <f t="shared" si="25"/>
        <v>0</v>
      </c>
      <c r="V114" s="1052">
        <f t="shared" si="26"/>
        <v>0</v>
      </c>
      <c r="W114" s="1052">
        <f t="shared" si="26"/>
        <v>0</v>
      </c>
      <c r="X114" s="1052">
        <f t="shared" si="26"/>
        <v>0</v>
      </c>
      <c r="Y114" s="1052">
        <f t="shared" si="26"/>
        <v>0</v>
      </c>
      <c r="Z114" s="1052">
        <f t="shared" si="26"/>
        <v>0</v>
      </c>
      <c r="AA114" s="1052">
        <f t="shared" si="26"/>
        <v>98.409840984098409</v>
      </c>
      <c r="AB114" s="1052">
        <f t="shared" si="26"/>
        <v>65.599999999999994</v>
      </c>
      <c r="AC114" s="1052">
        <f t="shared" si="26"/>
        <v>0</v>
      </c>
      <c r="AE114" s="1042">
        <f>ROW()</f>
        <v>114</v>
      </c>
    </row>
    <row r="115" spans="1:31" ht="25.5">
      <c r="A115">
        <v>111</v>
      </c>
      <c r="B115">
        <v>5</v>
      </c>
      <c r="C115" t="str">
        <f>IF(Partidas!B112="","",Partidas!B112)</f>
        <v>A1830</v>
      </c>
      <c r="D115" s="700" t="str">
        <f>IF(Partidas!B112="",Partidas!A112,"            "&amp;Partidas!C112)</f>
        <v xml:space="preserve">            Reprogramación del PLC: nueva lógica de control, alarmas, secuencias de fallo, red DeviceNet y verificación de señales</v>
      </c>
      <c r="E115" s="1071">
        <f>IF(Partidas!D112="","",Partidas!D112)</f>
        <v>3</v>
      </c>
      <c r="F115" s="1041">
        <f>Partidas!E112</f>
        <v>46308</v>
      </c>
      <c r="G115" s="1041">
        <f>Partidas!F112</f>
        <v>46310</v>
      </c>
      <c r="H115" s="1067" cm="1">
        <f t="array" ref="H115">IF($B115="","",IFERROR(_xlfn.AGGREGATE(15,6,ROW($B116:$B$121)/(($B116:$B$121&lt;=$B115)*($B116:$B$121&lt;&gt;"")),1)-1,121))</f>
        <v>115</v>
      </c>
      <c r="I115" s="1077">
        <f>Partidas!G112</f>
        <v>98.409840984098409</v>
      </c>
      <c r="J115" s="1077">
        <f t="shared" si="24"/>
        <v>32.803280328032805</v>
      </c>
      <c r="L115" s="1044">
        <f t="shared" ref="L115:U121" si="27">IF($B115="","",IF($C115&lt;&gt;"",IFERROR($I115*MAX(0,MIN($G115,L$3)-MAX($F115,L$3-6)+1)/($G115-$F115+1),""),SUMIFS(L$5:L$121,$C$5:$C$121,"?*",$AE$5:$AE$121,"&gt;"&amp;ROW(),$AE$5:$AE$121,"&lt;="&amp;$H115)))</f>
        <v>0</v>
      </c>
      <c r="M115" s="1044">
        <f t="shared" si="27"/>
        <v>0</v>
      </c>
      <c r="N115" s="1044">
        <f t="shared" si="27"/>
        <v>0</v>
      </c>
      <c r="O115" s="1044">
        <f t="shared" si="27"/>
        <v>0</v>
      </c>
      <c r="P115" s="1044">
        <f t="shared" si="27"/>
        <v>0</v>
      </c>
      <c r="Q115" s="1044">
        <f t="shared" si="27"/>
        <v>0</v>
      </c>
      <c r="R115" s="1044">
        <f t="shared" si="27"/>
        <v>0</v>
      </c>
      <c r="S115" s="1044">
        <f t="shared" si="27"/>
        <v>0</v>
      </c>
      <c r="T115" s="1044">
        <f t="shared" si="27"/>
        <v>0</v>
      </c>
      <c r="U115" s="1044">
        <f t="shared" si="27"/>
        <v>0</v>
      </c>
      <c r="V115" s="1044">
        <f t="shared" ref="V115:AC121" si="28">IF($B115="","",IF($C115&lt;&gt;"",IFERROR($I115*MAX(0,MIN($G115,V$3)-MAX($F115,V$3-6)+1)/($G115-$F115+1),""),SUMIFS(V$5:V$121,$C$5:$C$121,"?*",$AE$5:$AE$121,"&gt;"&amp;ROW(),$AE$5:$AE$121,"&lt;="&amp;$H115)))</f>
        <v>0</v>
      </c>
      <c r="W115" s="1044">
        <f t="shared" si="28"/>
        <v>0</v>
      </c>
      <c r="X115" s="1044">
        <f t="shared" si="28"/>
        <v>0</v>
      </c>
      <c r="Y115" s="1044">
        <f t="shared" si="28"/>
        <v>0</v>
      </c>
      <c r="Z115" s="1044">
        <f t="shared" si="28"/>
        <v>0</v>
      </c>
      <c r="AA115" s="1044">
        <f t="shared" si="28"/>
        <v>98.409840984098409</v>
      </c>
      <c r="AB115" s="1044">
        <f t="shared" si="28"/>
        <v>0</v>
      </c>
      <c r="AC115" s="1044">
        <f t="shared" si="28"/>
        <v>0</v>
      </c>
      <c r="AE115" s="1042">
        <f>ROW()</f>
        <v>115</v>
      </c>
    </row>
    <row r="116" spans="1:31" ht="25.5">
      <c r="A116">
        <v>112</v>
      </c>
      <c r="B116">
        <v>5</v>
      </c>
      <c r="C116" t="str">
        <f>IF(Partidas!B113="","",Partidas!B113)</f>
        <v>A1840</v>
      </c>
      <c r="D116" s="700" t="str">
        <f>IF(Partidas!B113="",Partidas!A113,"            "&amp;Partidas!C113)</f>
        <v xml:space="preserve">            Actualización de interfaz SCADA: alarmas, fallos y arranque/parada de arrancadores y VFDs; incluye pruebas</v>
      </c>
      <c r="E116" s="1071">
        <f>IF(Partidas!D113="","",Partidas!D113)</f>
        <v>3</v>
      </c>
      <c r="F116" s="1041">
        <f>Partidas!E113</f>
        <v>46311</v>
      </c>
      <c r="G116" s="1041">
        <f>Partidas!F113</f>
        <v>46315</v>
      </c>
      <c r="H116" s="1067" cm="1">
        <f t="array" ref="H116">IF($B116="","",IFERROR(_xlfn.AGGREGATE(15,6,ROW($B117:$B$121)/(($B117:$B$121&lt;=$B116)*($B117:$B$121&lt;&gt;"")),1)-1,121))</f>
        <v>116</v>
      </c>
      <c r="I116" s="1077">
        <f>Partidas!G113</f>
        <v>65.599999999999994</v>
      </c>
      <c r="J116" s="1077">
        <f t="shared" si="24"/>
        <v>21.866666666666664</v>
      </c>
      <c r="L116" s="1044">
        <f t="shared" si="27"/>
        <v>0</v>
      </c>
      <c r="M116" s="1044">
        <f t="shared" si="27"/>
        <v>0</v>
      </c>
      <c r="N116" s="1044">
        <f t="shared" si="27"/>
        <v>0</v>
      </c>
      <c r="O116" s="1044">
        <f t="shared" si="27"/>
        <v>0</v>
      </c>
      <c r="P116" s="1044">
        <f t="shared" si="27"/>
        <v>0</v>
      </c>
      <c r="Q116" s="1044">
        <f t="shared" si="27"/>
        <v>0</v>
      </c>
      <c r="R116" s="1044">
        <f t="shared" si="27"/>
        <v>0</v>
      </c>
      <c r="S116" s="1044">
        <f t="shared" si="27"/>
        <v>0</v>
      </c>
      <c r="T116" s="1044">
        <f t="shared" si="27"/>
        <v>0</v>
      </c>
      <c r="U116" s="1044">
        <f t="shared" si="27"/>
        <v>0</v>
      </c>
      <c r="V116" s="1044">
        <f t="shared" si="28"/>
        <v>0</v>
      </c>
      <c r="W116" s="1044">
        <f t="shared" si="28"/>
        <v>0</v>
      </c>
      <c r="X116" s="1044">
        <f t="shared" si="28"/>
        <v>0</v>
      </c>
      <c r="Y116" s="1044">
        <f t="shared" si="28"/>
        <v>0</v>
      </c>
      <c r="Z116" s="1044">
        <f t="shared" si="28"/>
        <v>0</v>
      </c>
      <c r="AA116" s="1044">
        <f t="shared" si="28"/>
        <v>0</v>
      </c>
      <c r="AB116" s="1044">
        <f t="shared" si="28"/>
        <v>65.599999999999994</v>
      </c>
      <c r="AC116" s="1044">
        <f t="shared" si="28"/>
        <v>0</v>
      </c>
      <c r="AE116" s="1042">
        <f>ROW()</f>
        <v>116</v>
      </c>
    </row>
    <row r="117" spans="1:31">
      <c r="A117" s="1020">
        <v>113</v>
      </c>
      <c r="B117" s="1020">
        <v>2</v>
      </c>
      <c r="C117" s="1020" t="str">
        <f>IF(Partidas!B114="","",Partidas!B114)</f>
        <v/>
      </c>
      <c r="D117" s="1021" t="str">
        <f>IF(Partidas!B114="",Partidas!A114,"            "&amp;Partidas!C114)</f>
        <v xml:space="preserve">    CIERRE DE OBRA</v>
      </c>
      <c r="E117" s="1069">
        <f>IF(Partidas!D114="","",Partidas!D114)</f>
        <v>7</v>
      </c>
      <c r="F117" s="1049">
        <f>Partidas!E114</f>
        <v>46316</v>
      </c>
      <c r="G117" s="1049">
        <f>Partidas!F114</f>
        <v>46324</v>
      </c>
      <c r="H117" s="1065" cm="1">
        <f t="array" ref="H117">IF($B117="","",IFERROR(_xlfn.AGGREGATE(15,6,ROW($B118:$B$121)/(($B118:$B$121&lt;=$B117)*($B118:$B$121&lt;&gt;"")),1)-1,121))</f>
        <v>121</v>
      </c>
      <c r="I117" s="1075">
        <f>Partidas!G114</f>
        <v>100</v>
      </c>
      <c r="J117" s="1075" t="str">
        <f t="shared" si="24"/>
        <v/>
      </c>
      <c r="K117" s="1020"/>
      <c r="L117" s="1050">
        <f t="shared" si="27"/>
        <v>0</v>
      </c>
      <c r="M117" s="1050">
        <f t="shared" si="27"/>
        <v>0</v>
      </c>
      <c r="N117" s="1050">
        <f t="shared" si="27"/>
        <v>0</v>
      </c>
      <c r="O117" s="1050">
        <f t="shared" si="27"/>
        <v>0</v>
      </c>
      <c r="P117" s="1050">
        <f t="shared" si="27"/>
        <v>0</v>
      </c>
      <c r="Q117" s="1050">
        <f t="shared" si="27"/>
        <v>0</v>
      </c>
      <c r="R117" s="1050">
        <f t="shared" si="27"/>
        <v>0</v>
      </c>
      <c r="S117" s="1050">
        <f t="shared" si="27"/>
        <v>0</v>
      </c>
      <c r="T117" s="1050">
        <f t="shared" si="27"/>
        <v>0</v>
      </c>
      <c r="U117" s="1050">
        <f t="shared" si="27"/>
        <v>0</v>
      </c>
      <c r="V117" s="1050">
        <f t="shared" si="28"/>
        <v>0</v>
      </c>
      <c r="W117" s="1050">
        <f t="shared" si="28"/>
        <v>0</v>
      </c>
      <c r="X117" s="1050">
        <f t="shared" si="28"/>
        <v>0</v>
      </c>
      <c r="Y117" s="1050">
        <f t="shared" si="28"/>
        <v>0</v>
      </c>
      <c r="Z117" s="1050">
        <f t="shared" si="28"/>
        <v>0</v>
      </c>
      <c r="AA117" s="1050">
        <f t="shared" si="28"/>
        <v>0</v>
      </c>
      <c r="AB117" s="1050">
        <f t="shared" si="28"/>
        <v>0</v>
      </c>
      <c r="AC117" s="1050">
        <f t="shared" si="28"/>
        <v>100</v>
      </c>
      <c r="AE117" s="1042">
        <f>ROW()</f>
        <v>117</v>
      </c>
    </row>
    <row r="118" spans="1:31">
      <c r="A118">
        <v>114</v>
      </c>
      <c r="B118">
        <v>5</v>
      </c>
      <c r="C118" t="str">
        <f>IF(Partidas!B115="","",Partidas!B115)</f>
        <v>A1850</v>
      </c>
      <c r="D118" s="700" t="str">
        <f>IF(Partidas!B115="",Partidas!A115,"            "&amp;Partidas!C115)</f>
        <v xml:space="preserve">            CAMINATA DE CONSTRUCCION</v>
      </c>
      <c r="E118" s="1071">
        <f>IF(Partidas!D115="","",Partidas!D115)</f>
        <v>1</v>
      </c>
      <c r="F118" s="1041">
        <f>Partidas!E115</f>
        <v>46316</v>
      </c>
      <c r="G118" s="1041">
        <f>Partidas!F115</f>
        <v>46316</v>
      </c>
      <c r="H118" s="1067" cm="1">
        <f t="array" ref="H118">IF($B118="","",IFERROR(_xlfn.AGGREGATE(15,6,ROW($B119:$B$121)/(($B119:$B$121&lt;=$B118)*($B119:$B$121&lt;&gt;"")),1)-1,121))</f>
        <v>118</v>
      </c>
      <c r="I118" s="1077">
        <f>Partidas!G115</f>
        <v>0</v>
      </c>
      <c r="J118" s="1077" t="str">
        <f t="shared" si="24"/>
        <v/>
      </c>
      <c r="L118" s="1044">
        <f t="shared" si="27"/>
        <v>0</v>
      </c>
      <c r="M118" s="1044">
        <f t="shared" si="27"/>
        <v>0</v>
      </c>
      <c r="N118" s="1044">
        <f t="shared" si="27"/>
        <v>0</v>
      </c>
      <c r="O118" s="1044">
        <f t="shared" si="27"/>
        <v>0</v>
      </c>
      <c r="P118" s="1044">
        <f t="shared" si="27"/>
        <v>0</v>
      </c>
      <c r="Q118" s="1044">
        <f t="shared" si="27"/>
        <v>0</v>
      </c>
      <c r="R118" s="1044">
        <f t="shared" si="27"/>
        <v>0</v>
      </c>
      <c r="S118" s="1044">
        <f t="shared" si="27"/>
        <v>0</v>
      </c>
      <c r="T118" s="1044">
        <f t="shared" si="27"/>
        <v>0</v>
      </c>
      <c r="U118" s="1044">
        <f t="shared" si="27"/>
        <v>0</v>
      </c>
      <c r="V118" s="1044">
        <f t="shared" si="28"/>
        <v>0</v>
      </c>
      <c r="W118" s="1044">
        <f t="shared" si="28"/>
        <v>0</v>
      </c>
      <c r="X118" s="1044">
        <f t="shared" si="28"/>
        <v>0</v>
      </c>
      <c r="Y118" s="1044">
        <f t="shared" si="28"/>
        <v>0</v>
      </c>
      <c r="Z118" s="1044">
        <f t="shared" si="28"/>
        <v>0</v>
      </c>
      <c r="AA118" s="1044">
        <f t="shared" si="28"/>
        <v>0</v>
      </c>
      <c r="AB118" s="1044">
        <f t="shared" si="28"/>
        <v>0</v>
      </c>
      <c r="AC118" s="1044">
        <f t="shared" si="28"/>
        <v>0</v>
      </c>
      <c r="AE118" s="1042">
        <f>ROW()</f>
        <v>118</v>
      </c>
    </row>
    <row r="119" spans="1:31">
      <c r="A119">
        <v>115</v>
      </c>
      <c r="B119">
        <v>5</v>
      </c>
      <c r="C119" t="str">
        <f>IF(Partidas!B116="","",Partidas!B116)</f>
        <v>A1860</v>
      </c>
      <c r="D119" s="700" t="str">
        <f>IF(Partidas!B116="",Partidas!A116,"            "&amp;Partidas!C116)</f>
        <v xml:space="preserve">            LEVANTAMIENTO DE OBSERVACIONES</v>
      </c>
      <c r="E119" s="1071">
        <f>IF(Partidas!D116="","",Partidas!D116)</f>
        <v>2</v>
      </c>
      <c r="F119" s="1041">
        <f>Partidas!E116</f>
        <v>46317</v>
      </c>
      <c r="G119" s="1041">
        <f>Partidas!F116</f>
        <v>46318</v>
      </c>
      <c r="H119" s="1067" cm="1">
        <f t="array" ref="H119">IF($B119="","",IFERROR(_xlfn.AGGREGATE(15,6,ROW($B120:$B$121)/(($B120:$B$121&lt;=$B119)*($B120:$B$121&lt;&gt;"")),1)-1,121))</f>
        <v>119</v>
      </c>
      <c r="I119" s="1077">
        <f>Partidas!G116</f>
        <v>0</v>
      </c>
      <c r="J119" s="1077" t="str">
        <f t="shared" si="24"/>
        <v/>
      </c>
      <c r="L119" s="1044">
        <f t="shared" si="27"/>
        <v>0</v>
      </c>
      <c r="M119" s="1044">
        <f t="shared" si="27"/>
        <v>0</v>
      </c>
      <c r="N119" s="1044">
        <f t="shared" si="27"/>
        <v>0</v>
      </c>
      <c r="O119" s="1044">
        <f t="shared" si="27"/>
        <v>0</v>
      </c>
      <c r="P119" s="1044">
        <f t="shared" si="27"/>
        <v>0</v>
      </c>
      <c r="Q119" s="1044">
        <f t="shared" si="27"/>
        <v>0</v>
      </c>
      <c r="R119" s="1044">
        <f t="shared" si="27"/>
        <v>0</v>
      </c>
      <c r="S119" s="1044">
        <f t="shared" si="27"/>
        <v>0</v>
      </c>
      <c r="T119" s="1044">
        <f t="shared" si="27"/>
        <v>0</v>
      </c>
      <c r="U119" s="1044">
        <f t="shared" si="27"/>
        <v>0</v>
      </c>
      <c r="V119" s="1044">
        <f t="shared" si="28"/>
        <v>0</v>
      </c>
      <c r="W119" s="1044">
        <f t="shared" si="28"/>
        <v>0</v>
      </c>
      <c r="X119" s="1044">
        <f t="shared" si="28"/>
        <v>0</v>
      </c>
      <c r="Y119" s="1044">
        <f t="shared" si="28"/>
        <v>0</v>
      </c>
      <c r="Z119" s="1044">
        <f t="shared" si="28"/>
        <v>0</v>
      </c>
      <c r="AA119" s="1044">
        <f t="shared" si="28"/>
        <v>0</v>
      </c>
      <c r="AB119" s="1044">
        <f t="shared" si="28"/>
        <v>0</v>
      </c>
      <c r="AC119" s="1044">
        <f t="shared" si="28"/>
        <v>0</v>
      </c>
      <c r="AE119" s="1042">
        <f>ROW()</f>
        <v>119</v>
      </c>
    </row>
    <row r="120" spans="1:31">
      <c r="A120">
        <v>116</v>
      </c>
      <c r="B120">
        <v>5</v>
      </c>
      <c r="C120" t="str">
        <f>IF(Partidas!B117="","",Partidas!B117)</f>
        <v>A1870</v>
      </c>
      <c r="D120" s="700" t="str">
        <f>IF(Partidas!B117="",Partidas!A117,"            "&amp;Partidas!C117)</f>
        <v xml:space="preserve">            LIMPIEZA FINAL DE OBRA</v>
      </c>
      <c r="E120" s="1071">
        <f>IF(Partidas!D117="","",Partidas!D117)</f>
        <v>1</v>
      </c>
      <c r="F120" s="1041">
        <f>Partidas!E117</f>
        <v>46321</v>
      </c>
      <c r="G120" s="1041">
        <f>Partidas!F117</f>
        <v>46321</v>
      </c>
      <c r="H120" s="1067" cm="1">
        <f t="array" ref="H120">IF($B120="","",IFERROR(_xlfn.AGGREGATE(15,6,ROW($B121:$B$121)/(($B121:$B$121&lt;=$B120)*($B121:$B$121&lt;&gt;"")),1)-1,121))</f>
        <v>120</v>
      </c>
      <c r="I120" s="1077">
        <f>Partidas!G117</f>
        <v>0</v>
      </c>
      <c r="J120" s="1077" t="str">
        <f t="shared" si="24"/>
        <v/>
      </c>
      <c r="L120" s="1044">
        <f t="shared" si="27"/>
        <v>0</v>
      </c>
      <c r="M120" s="1044">
        <f t="shared" si="27"/>
        <v>0</v>
      </c>
      <c r="N120" s="1044">
        <f t="shared" si="27"/>
        <v>0</v>
      </c>
      <c r="O120" s="1044">
        <f t="shared" si="27"/>
        <v>0</v>
      </c>
      <c r="P120" s="1044">
        <f t="shared" si="27"/>
        <v>0</v>
      </c>
      <c r="Q120" s="1044">
        <f t="shared" si="27"/>
        <v>0</v>
      </c>
      <c r="R120" s="1044">
        <f t="shared" si="27"/>
        <v>0</v>
      </c>
      <c r="S120" s="1044">
        <f t="shared" si="27"/>
        <v>0</v>
      </c>
      <c r="T120" s="1044">
        <f t="shared" si="27"/>
        <v>0</v>
      </c>
      <c r="U120" s="1044">
        <f t="shared" si="27"/>
        <v>0</v>
      </c>
      <c r="V120" s="1044">
        <f t="shared" si="28"/>
        <v>0</v>
      </c>
      <c r="W120" s="1044">
        <f t="shared" si="28"/>
        <v>0</v>
      </c>
      <c r="X120" s="1044">
        <f t="shared" si="28"/>
        <v>0</v>
      </c>
      <c r="Y120" s="1044">
        <f t="shared" si="28"/>
        <v>0</v>
      </c>
      <c r="Z120" s="1044">
        <f t="shared" si="28"/>
        <v>0</v>
      </c>
      <c r="AA120" s="1044">
        <f t="shared" si="28"/>
        <v>0</v>
      </c>
      <c r="AB120" s="1044">
        <f t="shared" si="28"/>
        <v>0</v>
      </c>
      <c r="AC120" s="1044">
        <f t="shared" si="28"/>
        <v>0</v>
      </c>
      <c r="AE120" s="1042">
        <f>ROW()</f>
        <v>120</v>
      </c>
    </row>
    <row r="121" spans="1:31">
      <c r="A121">
        <v>117</v>
      </c>
      <c r="B121">
        <v>5</v>
      </c>
      <c r="C121" t="str">
        <f>IF(Partidas!B118="","",Partidas!B118)</f>
        <v>A1880</v>
      </c>
      <c r="D121" s="700" t="str">
        <f>IF(Partidas!B118="",Partidas!A118,"            "&amp;Partidas!C118)</f>
        <v xml:space="preserve">            DESMOVILIZACION</v>
      </c>
      <c r="E121" s="1071">
        <f>IF(Partidas!D118="","",Partidas!D118)</f>
        <v>3</v>
      </c>
      <c r="F121" s="1041">
        <f>Partidas!E118</f>
        <v>46322</v>
      </c>
      <c r="G121" s="1041">
        <f>Partidas!F118</f>
        <v>46324</v>
      </c>
      <c r="H121" s="1067">
        <f>IF($B121="","",121)</f>
        <v>121</v>
      </c>
      <c r="I121" s="1077">
        <f>Partidas!G118</f>
        <v>100</v>
      </c>
      <c r="J121" s="1077">
        <f t="shared" si="24"/>
        <v>33.333333333333336</v>
      </c>
      <c r="L121" s="1044">
        <f t="shared" si="27"/>
        <v>0</v>
      </c>
      <c r="M121" s="1044">
        <f t="shared" si="27"/>
        <v>0</v>
      </c>
      <c r="N121" s="1044">
        <f t="shared" si="27"/>
        <v>0</v>
      </c>
      <c r="O121" s="1044">
        <f t="shared" si="27"/>
        <v>0</v>
      </c>
      <c r="P121" s="1044">
        <f t="shared" si="27"/>
        <v>0</v>
      </c>
      <c r="Q121" s="1044">
        <f t="shared" si="27"/>
        <v>0</v>
      </c>
      <c r="R121" s="1044">
        <f t="shared" si="27"/>
        <v>0</v>
      </c>
      <c r="S121" s="1044">
        <f t="shared" si="27"/>
        <v>0</v>
      </c>
      <c r="T121" s="1044">
        <f t="shared" si="27"/>
        <v>0</v>
      </c>
      <c r="U121" s="1044">
        <f t="shared" si="27"/>
        <v>0</v>
      </c>
      <c r="V121" s="1044">
        <f t="shared" si="28"/>
        <v>0</v>
      </c>
      <c r="W121" s="1044">
        <f t="shared" si="28"/>
        <v>0</v>
      </c>
      <c r="X121" s="1044">
        <f t="shared" si="28"/>
        <v>0</v>
      </c>
      <c r="Y121" s="1044">
        <f t="shared" si="28"/>
        <v>0</v>
      </c>
      <c r="Z121" s="1044">
        <f t="shared" si="28"/>
        <v>0</v>
      </c>
      <c r="AA121" s="1044">
        <f t="shared" si="28"/>
        <v>0</v>
      </c>
      <c r="AB121" s="1044">
        <f t="shared" si="28"/>
        <v>0</v>
      </c>
      <c r="AC121" s="1044">
        <f t="shared" si="28"/>
        <v>100</v>
      </c>
      <c r="AE121" s="1042">
        <f>ROW()</f>
        <v>121</v>
      </c>
    </row>
    <row r="123" spans="1:31">
      <c r="D123" s="1059" t="s">
        <v>1425</v>
      </c>
      <c r="E123" s="1059"/>
      <c r="F123" s="984"/>
      <c r="G123" s="984"/>
      <c r="H123" s="1059"/>
      <c r="I123" s="1079">
        <f>SUM(L123:AC123)</f>
        <v>8156.6084021334063</v>
      </c>
      <c r="J123" s="1059"/>
      <c r="K123" s="984"/>
      <c r="L123" s="1055">
        <f>SUMIF($C$5:$C$121,"?*",L$5:L$121)</f>
        <v>0</v>
      </c>
      <c r="M123" s="1055">
        <f t="shared" ref="M123:AC123" si="29">SUMIF($C$5:$C$121,"?*",M$5:M$121)</f>
        <v>0</v>
      </c>
      <c r="N123" s="1055">
        <f t="shared" si="29"/>
        <v>0</v>
      </c>
      <c r="O123" s="1055">
        <f t="shared" si="29"/>
        <v>80</v>
      </c>
      <c r="P123" s="1055">
        <f t="shared" si="29"/>
        <v>54.752000000000002</v>
      </c>
      <c r="Q123" s="1055">
        <f t="shared" si="29"/>
        <v>177.2478356000756</v>
      </c>
      <c r="R123" s="1055">
        <f t="shared" si="29"/>
        <v>291.61559497780297</v>
      </c>
      <c r="S123" s="1055">
        <f t="shared" si="29"/>
        <v>575.32800830601104</v>
      </c>
      <c r="T123" s="1055">
        <f t="shared" si="29"/>
        <v>688.94934163934431</v>
      </c>
      <c r="U123" s="1055">
        <f t="shared" si="29"/>
        <v>712.16187930118008</v>
      </c>
      <c r="V123" s="1055">
        <f t="shared" si="29"/>
        <v>862.1160022696223</v>
      </c>
      <c r="W123" s="1055">
        <f t="shared" si="29"/>
        <v>985.41877649112303</v>
      </c>
      <c r="X123" s="1055">
        <f t="shared" si="29"/>
        <v>901.68312911017074</v>
      </c>
      <c r="Y123" s="1055">
        <f t="shared" si="29"/>
        <v>916.89472259172533</v>
      </c>
      <c r="Z123" s="1055">
        <f t="shared" si="29"/>
        <v>781.74399047051327</v>
      </c>
      <c r="AA123" s="1055">
        <f t="shared" si="29"/>
        <v>595.07274908146553</v>
      </c>
      <c r="AB123" s="1055">
        <f t="shared" si="29"/>
        <v>433.62437229437239</v>
      </c>
      <c r="AC123" s="1055">
        <f t="shared" si="29"/>
        <v>100</v>
      </c>
    </row>
    <row r="124" spans="1:31">
      <c r="D124" s="1060" t="s">
        <v>1426</v>
      </c>
      <c r="E124" s="1060"/>
      <c r="F124" s="985"/>
      <c r="G124" s="985"/>
      <c r="H124" s="1060"/>
      <c r="I124" s="1080">
        <f>$I$5</f>
        <v>8156.6084021334063</v>
      </c>
      <c r="J124" s="1060"/>
      <c r="K124" s="985"/>
      <c r="L124" s="1056">
        <f>L123</f>
        <v>0</v>
      </c>
      <c r="M124" s="1056">
        <f>L124+M123</f>
        <v>0</v>
      </c>
      <c r="N124" s="1056">
        <f t="shared" ref="N124:AC124" si="30">M124+N123</f>
        <v>0</v>
      </c>
      <c r="O124" s="1056">
        <f t="shared" si="30"/>
        <v>80</v>
      </c>
      <c r="P124" s="1056">
        <f t="shared" si="30"/>
        <v>134.75200000000001</v>
      </c>
      <c r="Q124" s="1056">
        <f t="shared" si="30"/>
        <v>311.99983560007558</v>
      </c>
      <c r="R124" s="1056">
        <f t="shared" si="30"/>
        <v>603.61543057787856</v>
      </c>
      <c r="S124" s="1056">
        <f t="shared" si="30"/>
        <v>1178.9434388838895</v>
      </c>
      <c r="T124" s="1056">
        <f t="shared" si="30"/>
        <v>1867.8927805232338</v>
      </c>
      <c r="U124" s="1056">
        <f t="shared" si="30"/>
        <v>2580.0546598244136</v>
      </c>
      <c r="V124" s="1056">
        <f t="shared" si="30"/>
        <v>3442.1706620940358</v>
      </c>
      <c r="W124" s="1056">
        <f t="shared" si="30"/>
        <v>4427.5894385851589</v>
      </c>
      <c r="X124" s="1056">
        <f t="shared" si="30"/>
        <v>5329.2725676953296</v>
      </c>
      <c r="Y124" s="1056">
        <f t="shared" si="30"/>
        <v>6246.167290287055</v>
      </c>
      <c r="Z124" s="1056">
        <f t="shared" si="30"/>
        <v>7027.9112807575684</v>
      </c>
      <c r="AA124" s="1056">
        <f t="shared" si="30"/>
        <v>7622.9840298390336</v>
      </c>
      <c r="AB124" s="1056">
        <f t="shared" si="30"/>
        <v>8056.6084021334063</v>
      </c>
      <c r="AC124" s="1056">
        <f t="shared" si="30"/>
        <v>8156.6084021334063</v>
      </c>
    </row>
    <row r="125" spans="1:31">
      <c r="D125" s="1061" t="s">
        <v>1427</v>
      </c>
      <c r="E125" s="1061"/>
      <c r="F125" s="986"/>
      <c r="G125" s="986"/>
      <c r="H125" s="1061"/>
      <c r="I125" s="1061"/>
      <c r="J125" s="1061"/>
      <c r="K125" s="986"/>
      <c r="L125" s="840">
        <f>IF($I$5=0,0,L124/$I$5)</f>
        <v>0</v>
      </c>
      <c r="M125" s="840">
        <f t="shared" ref="M125:AC125" si="31">IF($I$5=0,0,M124/$I$5)</f>
        <v>0</v>
      </c>
      <c r="N125" s="840">
        <f t="shared" si="31"/>
        <v>0</v>
      </c>
      <c r="O125" s="840">
        <f t="shared" si="31"/>
        <v>9.8079981354842975E-3</v>
      </c>
      <c r="P125" s="840">
        <f t="shared" si="31"/>
        <v>1.6520592059409752E-2</v>
      </c>
      <c r="Q125" s="840">
        <f t="shared" si="31"/>
        <v>3.8251172572961858E-2</v>
      </c>
      <c r="R125" s="840">
        <f t="shared" si="31"/>
        <v>7.4003237720717305E-2</v>
      </c>
      <c r="S125" s="840">
        <f t="shared" si="31"/>
        <v>0.14453843813018291</v>
      </c>
      <c r="T125" s="840">
        <f t="shared" si="31"/>
        <v>0.22900361135820571</v>
      </c>
      <c r="U125" s="840">
        <f t="shared" si="31"/>
        <v>0.31631464116256774</v>
      </c>
      <c r="V125" s="840">
        <f t="shared" si="31"/>
        <v>0.42201004294796313</v>
      </c>
      <c r="W125" s="840">
        <f t="shared" si="31"/>
        <v>0.542822361979165</v>
      </c>
      <c r="X125" s="840">
        <f t="shared" si="31"/>
        <v>0.65336869259304253</v>
      </c>
      <c r="Y125" s="840">
        <f t="shared" si="31"/>
        <v>0.76577996421323047</v>
      </c>
      <c r="Z125" s="840">
        <f t="shared" si="31"/>
        <v>0.86162175922524109</v>
      </c>
      <c r="AA125" s="840">
        <f t="shared" si="31"/>
        <v>0.93457766439359768</v>
      </c>
      <c r="AB125" s="840">
        <f t="shared" si="31"/>
        <v>0.98774000233064463</v>
      </c>
      <c r="AC125" s="840">
        <f t="shared" si="31"/>
        <v>1</v>
      </c>
    </row>
    <row r="126" spans="1:31">
      <c r="D126" s="1062" t="s">
        <v>1428</v>
      </c>
      <c r="E126" s="1062"/>
      <c r="F126" s="987"/>
      <c r="G126" s="987"/>
      <c r="H126" s="1062"/>
      <c r="I126" s="1062"/>
      <c r="J126" s="1062"/>
      <c r="K126" s="987"/>
      <c r="L126" s="1057">
        <f>IF($I$5=0,0,L123/$I$5)</f>
        <v>0</v>
      </c>
      <c r="M126" s="1057">
        <f t="shared" ref="M126:AC126" si="32">IF($I$5=0,0,M123/$I$5)</f>
        <v>0</v>
      </c>
      <c r="N126" s="1057">
        <f t="shared" si="32"/>
        <v>0</v>
      </c>
      <c r="O126" s="1057">
        <f t="shared" si="32"/>
        <v>9.8079981354842975E-3</v>
      </c>
      <c r="P126" s="1057">
        <f t="shared" si="32"/>
        <v>6.7125939239254528E-3</v>
      </c>
      <c r="Q126" s="1057">
        <f t="shared" si="32"/>
        <v>2.173058051355211E-2</v>
      </c>
      <c r="R126" s="1057">
        <f t="shared" si="32"/>
        <v>3.5752065147755446E-2</v>
      </c>
      <c r="S126" s="1057">
        <f t="shared" si="32"/>
        <v>7.0535200409465634E-2</v>
      </c>
      <c r="T126" s="1057">
        <f t="shared" si="32"/>
        <v>8.4465173228022786E-2</v>
      </c>
      <c r="U126" s="1057">
        <f t="shared" si="32"/>
        <v>8.7311029804362089E-2</v>
      </c>
      <c r="V126" s="1057">
        <f t="shared" si="32"/>
        <v>0.1056954017853954</v>
      </c>
      <c r="W126" s="1057">
        <f t="shared" si="32"/>
        <v>0.1208123190312019</v>
      </c>
      <c r="X126" s="1057">
        <f t="shared" si="32"/>
        <v>0.11054633061387752</v>
      </c>
      <c r="Y126" s="1057">
        <f t="shared" si="32"/>
        <v>0.11241127162018792</v>
      </c>
      <c r="Z126" s="1057">
        <f t="shared" si="32"/>
        <v>9.5841795012010608E-2</v>
      </c>
      <c r="AA126" s="1057">
        <f t="shared" si="32"/>
        <v>7.2955905168356608E-2</v>
      </c>
      <c r="AB126" s="1057">
        <f t="shared" si="32"/>
        <v>5.3162337937046916E-2</v>
      </c>
      <c r="AC126" s="1057">
        <f t="shared" si="32"/>
        <v>1.2259997669355371E-2</v>
      </c>
    </row>
  </sheetData>
  <conditionalFormatting sqref="L5:AC121">
    <cfRule type="cellIs" dxfId="53" priority="1" operator="greaterThan">
      <formula>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2B1-5E7E-4E89-ADFA-992C75529A7B}">
  <dimension ref="A1:AE625"/>
  <sheetViews>
    <sheetView workbookViewId="0"/>
  </sheetViews>
  <sheetFormatPr baseColWidth="10" defaultRowHeight="12.75"/>
  <cols>
    <col min="1" max="1" width="4.140625" customWidth="1"/>
    <col min="2" max="2" width="8" customWidth="1"/>
    <col min="3" max="3" width="11" customWidth="1"/>
    <col min="4" max="4" width="74.42578125" customWidth="1"/>
    <col min="5" max="5" width="9.85546875" customWidth="1"/>
    <col min="6" max="7" width="13" customWidth="1"/>
    <col min="8" max="8" width="7.5703125" customWidth="1"/>
    <col min="9" max="9" width="10.7109375" customWidth="1"/>
    <col min="10" max="10" width="9.140625" customWidth="1"/>
    <col min="11" max="11" width="2.28515625" customWidth="1"/>
    <col min="12" max="14" width="9.85546875" hidden="1" customWidth="1"/>
    <col min="15" max="29" width="9.85546875" customWidth="1"/>
    <col min="31" max="31" width="6.42578125" hidden="1" customWidth="1"/>
  </cols>
  <sheetData>
    <row r="1" spans="1:31" ht="25.5">
      <c r="A1" s="815"/>
      <c r="D1" s="1083" t="s">
        <v>1752</v>
      </c>
      <c r="E1" s="700"/>
      <c r="H1" s="700"/>
      <c r="I1" s="700"/>
      <c r="J1" s="700"/>
    </row>
    <row r="2" spans="1:31" ht="22.5">
      <c r="A2" s="736"/>
      <c r="D2" s="700"/>
      <c r="E2" s="700"/>
      <c r="H2" s="1081" t="s">
        <v>1346</v>
      </c>
      <c r="I2" s="700"/>
      <c r="J2" s="700"/>
    </row>
    <row r="3" spans="1:31" ht="22.5">
      <c r="D3" s="700"/>
      <c r="E3" s="700"/>
      <c r="H3" s="1081" t="s">
        <v>1751</v>
      </c>
      <c r="I3" s="700"/>
      <c r="J3" s="700"/>
      <c r="L3" s="1039">
        <v>46205</v>
      </c>
      <c r="M3" s="1039">
        <v>46212</v>
      </c>
      <c r="N3" s="1039">
        <v>46219</v>
      </c>
      <c r="O3" s="1082">
        <v>46226</v>
      </c>
      <c r="P3" s="1082">
        <v>46233</v>
      </c>
      <c r="Q3" s="1082">
        <v>46240</v>
      </c>
      <c r="R3" s="1082">
        <v>46247</v>
      </c>
      <c r="S3" s="1082">
        <v>46254</v>
      </c>
      <c r="T3" s="1082">
        <v>46261</v>
      </c>
      <c r="U3" s="1082">
        <v>46268</v>
      </c>
      <c r="V3" s="1082">
        <v>46275</v>
      </c>
      <c r="W3" s="1082">
        <v>46282</v>
      </c>
      <c r="X3" s="1082">
        <v>46289</v>
      </c>
      <c r="Y3" s="1082">
        <v>46296</v>
      </c>
      <c r="Z3" s="1082">
        <v>46303</v>
      </c>
      <c r="AA3" s="1082">
        <v>46310</v>
      </c>
      <c r="AB3" s="1082">
        <v>46317</v>
      </c>
      <c r="AC3" s="1082">
        <v>46324</v>
      </c>
    </row>
    <row r="4" spans="1:31" ht="51">
      <c r="A4" s="1038"/>
      <c r="B4" s="1038" t="s">
        <v>1166</v>
      </c>
      <c r="C4" s="1038" t="s">
        <v>1167</v>
      </c>
      <c r="D4" s="1058" t="s">
        <v>1168</v>
      </c>
      <c r="E4" s="1058" t="s">
        <v>1777</v>
      </c>
      <c r="F4" s="1038" t="s">
        <v>1170</v>
      </c>
      <c r="G4" s="1038" t="s">
        <v>1171</v>
      </c>
      <c r="H4" s="1058" t="s">
        <v>1423</v>
      </c>
      <c r="I4" s="1058" t="s">
        <v>1421</v>
      </c>
      <c r="J4" s="1058" t="s">
        <v>1422</v>
      </c>
      <c r="K4" s="1038"/>
      <c r="L4" s="1038" t="str">
        <f t="shared" ref="L4:AC4" si="0">"S"&amp;TEXT(INT((L$3-DATE(YEAR(L$3),1,1))/7)+1,"00")</f>
        <v>S27</v>
      </c>
      <c r="M4" s="1038" t="str">
        <f t="shared" si="0"/>
        <v>S28</v>
      </c>
      <c r="N4" s="1038" t="str">
        <f t="shared" si="0"/>
        <v>S29</v>
      </c>
      <c r="O4" s="1038" t="str">
        <f t="shared" si="0"/>
        <v>S30</v>
      </c>
      <c r="P4" s="1038" t="str">
        <f t="shared" si="0"/>
        <v>S31</v>
      </c>
      <c r="Q4" s="1038" t="str">
        <f t="shared" si="0"/>
        <v>S32</v>
      </c>
      <c r="R4" s="1038" t="str">
        <f t="shared" si="0"/>
        <v>S33</v>
      </c>
      <c r="S4" s="1038" t="str">
        <f t="shared" si="0"/>
        <v>S34</v>
      </c>
      <c r="T4" s="1038" t="str">
        <f t="shared" si="0"/>
        <v>S35</v>
      </c>
      <c r="U4" s="1038" t="str">
        <f t="shared" si="0"/>
        <v>S36</v>
      </c>
      <c r="V4" s="1038" t="str">
        <f t="shared" si="0"/>
        <v>S37</v>
      </c>
      <c r="W4" s="1038" t="str">
        <f t="shared" si="0"/>
        <v>S38</v>
      </c>
      <c r="X4" s="1038" t="str">
        <f t="shared" si="0"/>
        <v>S39</v>
      </c>
      <c r="Y4" s="1038" t="str">
        <f t="shared" si="0"/>
        <v>S40</v>
      </c>
      <c r="Z4" s="1038" t="str">
        <f t="shared" si="0"/>
        <v>S41</v>
      </c>
      <c r="AA4" s="1038" t="str">
        <f t="shared" si="0"/>
        <v>S42</v>
      </c>
      <c r="AB4" s="1038" t="str">
        <f t="shared" si="0"/>
        <v>S43</v>
      </c>
      <c r="AC4" s="1038" t="str">
        <f t="shared" si="0"/>
        <v>S44</v>
      </c>
      <c r="AE4" s="733" t="s">
        <v>1431</v>
      </c>
    </row>
    <row r="5" spans="1:31">
      <c r="A5" s="1008">
        <v>1</v>
      </c>
      <c r="B5" s="1008">
        <v>0</v>
      </c>
      <c r="C5" s="1008" t="str">
        <f>IF(Partidas!B2="","",Partidas!B2)</f>
        <v/>
      </c>
      <c r="D5" s="1009" t="str">
        <f>IF(Partidas!B2="",Partidas!A2,"            "&amp;Partidas!C2)</f>
        <v>Total</v>
      </c>
      <c r="E5" s="807">
        <f>IF(Partidas!D2="","",Partidas!D2)</f>
        <v>82</v>
      </c>
      <c r="F5" s="1045">
        <f>Partidas!E2</f>
        <v>46204</v>
      </c>
      <c r="G5" s="1045">
        <f>Partidas!F2</f>
        <v>46324</v>
      </c>
      <c r="H5" s="1063" cm="1">
        <f t="array" ref="H5">IF($B5="","",IFERROR(_xlfn.AGGREGATE(15,6,ROW($B6:$B$367)/(($B6:$B$367&lt;=$B5)*($B6:$B$367&lt;&gt;"")),1)-1,121))</f>
        <v>121</v>
      </c>
      <c r="I5" s="1073">
        <f>Partidas!G2</f>
        <v>8156.6084021334063</v>
      </c>
      <c r="J5" s="1073" t="str">
        <f t="shared" ref="J5:J13" si="1">IF(OR($C5="",N($E5)=0,N($I5)=0),"",$I5/$E5)</f>
        <v/>
      </c>
      <c r="K5" s="1008"/>
      <c r="L5" s="1046">
        <f t="shared" ref="L5:U13" si="2">IF($B5="","",IF($C5&lt;&gt;"",IFERROR($I5*MAX(0,MIN($G5,L$3)-MAX($F5,L$3-6)+1)/($G5-$F5+1),""),SUMIFS(L$5:L$367,$C$5:$C$367,"?*",$AE$5:$AE$367,"&gt;"&amp;ROW(),$AE$5:$AE$367,"&lt;="&amp;$H5)))</f>
        <v>0</v>
      </c>
      <c r="M5" s="1046">
        <f t="shared" si="2"/>
        <v>0</v>
      </c>
      <c r="N5" s="1046">
        <f t="shared" si="2"/>
        <v>0</v>
      </c>
      <c r="O5" s="1046">
        <f t="shared" si="2"/>
        <v>80</v>
      </c>
      <c r="P5" s="1046">
        <f t="shared" si="2"/>
        <v>54.752000000000002</v>
      </c>
      <c r="Q5" s="1046">
        <f t="shared" si="2"/>
        <v>101.64776000000001</v>
      </c>
      <c r="R5" s="1046">
        <f t="shared" si="2"/>
        <v>117.93556977777779</v>
      </c>
      <c r="S5" s="1046">
        <f t="shared" si="2"/>
        <v>88.853333333333325</v>
      </c>
      <c r="T5" s="1046">
        <f t="shared" si="2"/>
        <v>180.39466666666667</v>
      </c>
      <c r="U5" s="1046">
        <f t="shared" si="2"/>
        <v>229.81319466666667</v>
      </c>
      <c r="V5" s="1046">
        <f t="shared" ref="V5:AC13" si="3">IF($B5="","",IF($C5&lt;&gt;"",IFERROR($I5*MAX(0,MIN($G5,V$3)-MAX($F5,V$3-6)+1)/($G5-$F5+1),""),SUMIFS(V$5:V$367,$C$5:$C$367,"?*",$AE$5:$AE$367,"&gt;"&amp;ROW(),$AE$5:$AE$367,"&lt;="&amp;$H5)))</f>
        <v>146.97043400000001</v>
      </c>
      <c r="W5" s="1046">
        <f t="shared" si="3"/>
        <v>102.08206750000001</v>
      </c>
      <c r="X5" s="1046">
        <f t="shared" si="3"/>
        <v>22.563152500000001</v>
      </c>
      <c r="Y5" s="1046">
        <f t="shared" si="3"/>
        <v>0</v>
      </c>
      <c r="Z5" s="1046">
        <f t="shared" si="3"/>
        <v>33.6</v>
      </c>
      <c r="AA5" s="1046">
        <f t="shared" si="3"/>
        <v>131.19999999999999</v>
      </c>
      <c r="AB5" s="1046">
        <f t="shared" si="3"/>
        <v>104</v>
      </c>
      <c r="AC5" s="1046">
        <f t="shared" si="3"/>
        <v>0</v>
      </c>
      <c r="AE5" s="1042">
        <f>ROW()</f>
        <v>5</v>
      </c>
    </row>
    <row r="6" spans="1:31">
      <c r="A6" s="1014">
        <v>2</v>
      </c>
      <c r="B6" s="1014">
        <v>1</v>
      </c>
      <c r="C6" s="1014" t="str">
        <f>IF(Partidas!B3="","",Partidas!B3)</f>
        <v/>
      </c>
      <c r="D6" s="1015" t="str">
        <f>IF(Partidas!B3="",Partidas!A3,"            "&amp;Partidas!C3)</f>
        <v xml:space="preserve">  REPOSICION DEL SISTEMA DE FLOCULANTES</v>
      </c>
      <c r="E6" s="805">
        <f>IF(Partidas!D3="","",Partidas!D3)</f>
        <v>82</v>
      </c>
      <c r="F6" s="1047">
        <f>Partidas!E3</f>
        <v>46204</v>
      </c>
      <c r="G6" s="1047">
        <f>Partidas!F3</f>
        <v>46324</v>
      </c>
      <c r="H6" s="1064" cm="1">
        <f t="array" ref="H6">IF($B6="","",IFERROR(_xlfn.AGGREGATE(15,6,ROW($B7:$B$367)/(($B7:$B$367&lt;=$B6)*($B7:$B$367&lt;&gt;"")),1)-1,121))</f>
        <v>121</v>
      </c>
      <c r="I6" s="1074">
        <f>Partidas!G3</f>
        <v>8156.6084021334063</v>
      </c>
      <c r="J6" s="1074" t="str">
        <f t="shared" si="1"/>
        <v/>
      </c>
      <c r="K6" s="1014"/>
      <c r="L6" s="1048">
        <f t="shared" si="2"/>
        <v>0</v>
      </c>
      <c r="M6" s="1048">
        <f t="shared" si="2"/>
        <v>0</v>
      </c>
      <c r="N6" s="1048">
        <f t="shared" si="2"/>
        <v>0</v>
      </c>
      <c r="O6" s="1048">
        <f t="shared" si="2"/>
        <v>80</v>
      </c>
      <c r="P6" s="1048">
        <f t="shared" si="2"/>
        <v>54.752000000000002</v>
      </c>
      <c r="Q6" s="1048">
        <f t="shared" si="2"/>
        <v>101.64776000000001</v>
      </c>
      <c r="R6" s="1048">
        <f t="shared" si="2"/>
        <v>117.93556977777779</v>
      </c>
      <c r="S6" s="1048">
        <f t="shared" si="2"/>
        <v>88.853333333333325</v>
      </c>
      <c r="T6" s="1048">
        <f t="shared" si="2"/>
        <v>180.39466666666667</v>
      </c>
      <c r="U6" s="1048">
        <f t="shared" si="2"/>
        <v>229.81319466666667</v>
      </c>
      <c r="V6" s="1048">
        <f t="shared" si="3"/>
        <v>146.97043400000001</v>
      </c>
      <c r="W6" s="1048">
        <f t="shared" si="3"/>
        <v>102.08206750000001</v>
      </c>
      <c r="X6" s="1048">
        <f t="shared" si="3"/>
        <v>22.563152500000001</v>
      </c>
      <c r="Y6" s="1048">
        <f t="shared" si="3"/>
        <v>0</v>
      </c>
      <c r="Z6" s="1048">
        <f t="shared" si="3"/>
        <v>33.6</v>
      </c>
      <c r="AA6" s="1048">
        <f t="shared" si="3"/>
        <v>131.19999999999999</v>
      </c>
      <c r="AB6" s="1048">
        <f t="shared" si="3"/>
        <v>104</v>
      </c>
      <c r="AC6" s="1048">
        <f t="shared" si="3"/>
        <v>0</v>
      </c>
      <c r="AE6" s="1042">
        <f>ROW()</f>
        <v>6</v>
      </c>
    </row>
    <row r="7" spans="1:31">
      <c r="A7" s="1020">
        <v>3</v>
      </c>
      <c r="B7" s="1020">
        <v>2</v>
      </c>
      <c r="C7" s="1020" t="str">
        <f>IF(Partidas!B4="","",Partidas!B4)</f>
        <v/>
      </c>
      <c r="D7" s="1021" t="str">
        <f>IF(Partidas!B4="",Partidas!A4,"            "&amp;Partidas!C4)</f>
        <v xml:space="preserve">    OBRAS CIVILES</v>
      </c>
      <c r="E7" s="1069">
        <f>IF(Partidas!D4="","",Partidas!D4)</f>
        <v>55</v>
      </c>
      <c r="F7" s="1049">
        <f>Partidas!E4</f>
        <v>46204</v>
      </c>
      <c r="G7" s="1049">
        <f>Partidas!F4</f>
        <v>46286</v>
      </c>
      <c r="H7" s="1065" cm="1">
        <f t="array" ref="H7">IF($B7="","",IFERROR(_xlfn.AGGREGATE(15,6,ROW($B8:$B$367)/(($B8:$B$367&lt;=$B7)*($B8:$B$367&lt;&gt;"")),1)-1,121))</f>
        <v>87</v>
      </c>
      <c r="I7" s="1075">
        <f>Partidas!G4</f>
        <v>716.21217844444459</v>
      </c>
      <c r="J7" s="1075" t="str">
        <f t="shared" si="1"/>
        <v/>
      </c>
      <c r="K7" s="1020"/>
      <c r="L7" s="1050">
        <f t="shared" si="2"/>
        <v>0</v>
      </c>
      <c r="M7" s="1050">
        <f t="shared" si="2"/>
        <v>0</v>
      </c>
      <c r="N7" s="1050">
        <f t="shared" si="2"/>
        <v>0</v>
      </c>
      <c r="O7" s="1050">
        <f t="shared" si="2"/>
        <v>80</v>
      </c>
      <c r="P7" s="1050">
        <f t="shared" si="2"/>
        <v>54.752000000000002</v>
      </c>
      <c r="Q7" s="1050">
        <f t="shared" si="2"/>
        <v>68.047760000000011</v>
      </c>
      <c r="R7" s="1050">
        <f t="shared" si="2"/>
        <v>39.535569777777781</v>
      </c>
      <c r="S7" s="1050">
        <f t="shared" si="2"/>
        <v>88.853333333333325</v>
      </c>
      <c r="T7" s="1050">
        <f t="shared" si="2"/>
        <v>64.661333333333332</v>
      </c>
      <c r="U7" s="1050">
        <f t="shared" si="2"/>
        <v>81.546527999999995</v>
      </c>
      <c r="V7" s="1050">
        <f t="shared" si="3"/>
        <v>114.17043400000001</v>
      </c>
      <c r="W7" s="1050">
        <f t="shared" si="3"/>
        <v>102.08206750000001</v>
      </c>
      <c r="X7" s="1050">
        <f t="shared" si="3"/>
        <v>22.563152500000001</v>
      </c>
      <c r="Y7" s="1050">
        <f t="shared" si="3"/>
        <v>0</v>
      </c>
      <c r="Z7" s="1050">
        <f t="shared" si="3"/>
        <v>0</v>
      </c>
      <c r="AA7" s="1050">
        <f t="shared" si="3"/>
        <v>0</v>
      </c>
      <c r="AB7" s="1050">
        <f t="shared" si="3"/>
        <v>0</v>
      </c>
      <c r="AC7" s="1050">
        <f t="shared" si="3"/>
        <v>0</v>
      </c>
      <c r="AE7" s="1042">
        <f>ROW()</f>
        <v>7</v>
      </c>
    </row>
    <row r="8" spans="1:31">
      <c r="A8" s="1026">
        <v>4</v>
      </c>
      <c r="B8" s="1026">
        <v>3</v>
      </c>
      <c r="C8" s="1026" t="str">
        <f>IF(Partidas!B5="","",Partidas!B5)</f>
        <v/>
      </c>
      <c r="D8" s="1027" t="str">
        <f>IF(Partidas!B5="",Partidas!A5,"            "&amp;Partidas!C5)</f>
        <v xml:space="preserve">      TRABAJOS PRELIMINARES</v>
      </c>
      <c r="E8" s="1070">
        <f>IF(Partidas!D5="","",Partidas!D5)</f>
        <v>45</v>
      </c>
      <c r="F8" s="1051">
        <f>Partidas!E5</f>
        <v>46204</v>
      </c>
      <c r="G8" s="1051">
        <f>Partidas!F5</f>
        <v>46272</v>
      </c>
      <c r="H8" s="1066" cm="1">
        <f t="array" ref="H8">IF($B8="","",IFERROR(_xlfn.AGGREGATE(15,6,ROW($B9:$B$367)/(($B9:$B$367&lt;=$B8)*($B9:$B$367&lt;&gt;"")),1)-1,121))</f>
        <v>21</v>
      </c>
      <c r="I8" s="1076">
        <f>Partidas!G5</f>
        <v>181.6</v>
      </c>
      <c r="J8" s="1076" t="str">
        <f t="shared" si="1"/>
        <v/>
      </c>
      <c r="K8" s="1026"/>
      <c r="L8" s="1052">
        <f t="shared" si="2"/>
        <v>0</v>
      </c>
      <c r="M8" s="1052">
        <f t="shared" si="2"/>
        <v>0</v>
      </c>
      <c r="N8" s="1052">
        <f t="shared" si="2"/>
        <v>0</v>
      </c>
      <c r="O8" s="1052">
        <f t="shared" si="2"/>
        <v>80</v>
      </c>
      <c r="P8" s="1052">
        <f t="shared" si="2"/>
        <v>44</v>
      </c>
      <c r="Q8" s="1052">
        <f t="shared" si="2"/>
        <v>24</v>
      </c>
      <c r="R8" s="1052">
        <f t="shared" si="2"/>
        <v>0</v>
      </c>
      <c r="S8" s="1052">
        <f t="shared" si="2"/>
        <v>0</v>
      </c>
      <c r="T8" s="1052">
        <f t="shared" si="2"/>
        <v>0</v>
      </c>
      <c r="U8" s="1052">
        <f t="shared" si="2"/>
        <v>0</v>
      </c>
      <c r="V8" s="1052">
        <f t="shared" si="3"/>
        <v>33.6</v>
      </c>
      <c r="W8" s="1052">
        <f t="shared" si="3"/>
        <v>0</v>
      </c>
      <c r="X8" s="1052">
        <f t="shared" si="3"/>
        <v>0</v>
      </c>
      <c r="Y8" s="1052">
        <f t="shared" si="3"/>
        <v>0</v>
      </c>
      <c r="Z8" s="1052">
        <f t="shared" si="3"/>
        <v>0</v>
      </c>
      <c r="AA8" s="1052">
        <f t="shared" si="3"/>
        <v>0</v>
      </c>
      <c r="AB8" s="1052">
        <f t="shared" si="3"/>
        <v>0</v>
      </c>
      <c r="AC8" s="1052">
        <f t="shared" si="3"/>
        <v>0</v>
      </c>
      <c r="AE8" s="1042">
        <f>ROW()</f>
        <v>8</v>
      </c>
    </row>
    <row r="9" spans="1:31">
      <c r="A9">
        <v>5</v>
      </c>
      <c r="B9">
        <v>5</v>
      </c>
      <c r="C9" t="str">
        <f>IF(Partidas!B6="","",Partidas!B6)</f>
        <v>A1000</v>
      </c>
      <c r="D9" s="700" t="str">
        <f>IF(Partidas!B6="",Partidas!A6,"            "&amp;Partidas!C6)</f>
        <v xml:space="preserve">            KOM</v>
      </c>
      <c r="E9" s="1071">
        <f>IF(Partidas!D6="","",Partidas!D6)</f>
        <v>1</v>
      </c>
      <c r="F9" s="1041">
        <f>Partidas!E6</f>
        <v>46204</v>
      </c>
      <c r="G9" s="1041">
        <f>Partidas!F6</f>
        <v>46204</v>
      </c>
      <c r="H9" s="1067" cm="1">
        <f t="array" ref="H9">IF($B9="","",IFERROR(_xlfn.AGGREGATE(15,6,ROW($B10:$B$367)/(($B10:$B$367&lt;=$B9)*($B10:$B$367&lt;&gt;"")),1)-1,121))</f>
        <v>9</v>
      </c>
      <c r="I9" s="1077">
        <f>Partidas!G6</f>
        <v>0</v>
      </c>
      <c r="J9" s="1077" t="str">
        <f t="shared" si="1"/>
        <v/>
      </c>
      <c r="L9" s="1044">
        <f t="shared" si="2"/>
        <v>0</v>
      </c>
      <c r="M9" s="1044">
        <f t="shared" si="2"/>
        <v>0</v>
      </c>
      <c r="N9" s="1044">
        <f t="shared" si="2"/>
        <v>0</v>
      </c>
      <c r="O9" s="1044">
        <f t="shared" si="2"/>
        <v>0</v>
      </c>
      <c r="P9" s="1044">
        <f t="shared" si="2"/>
        <v>0</v>
      </c>
      <c r="Q9" s="1044">
        <f t="shared" si="2"/>
        <v>0</v>
      </c>
      <c r="R9" s="1044">
        <f t="shared" si="2"/>
        <v>0</v>
      </c>
      <c r="S9" s="1044">
        <f t="shared" si="2"/>
        <v>0</v>
      </c>
      <c r="T9" s="1044">
        <f t="shared" si="2"/>
        <v>0</v>
      </c>
      <c r="U9" s="1044">
        <f t="shared" si="2"/>
        <v>0</v>
      </c>
      <c r="V9" s="1044">
        <f t="shared" si="3"/>
        <v>0</v>
      </c>
      <c r="W9" s="1044">
        <f t="shared" si="3"/>
        <v>0</v>
      </c>
      <c r="X9" s="1044">
        <f t="shared" si="3"/>
        <v>0</v>
      </c>
      <c r="Y9" s="1044">
        <f t="shared" si="3"/>
        <v>0</v>
      </c>
      <c r="Z9" s="1044">
        <f t="shared" si="3"/>
        <v>0</v>
      </c>
      <c r="AA9" s="1044">
        <f t="shared" si="3"/>
        <v>0</v>
      </c>
      <c r="AB9" s="1044">
        <f t="shared" si="3"/>
        <v>0</v>
      </c>
      <c r="AC9" s="1044">
        <f t="shared" si="3"/>
        <v>0</v>
      </c>
      <c r="AE9" s="1042">
        <f>ROW()</f>
        <v>9</v>
      </c>
    </row>
    <row r="10" spans="1:31">
      <c r="A10">
        <v>6</v>
      </c>
      <c r="B10">
        <v>5</v>
      </c>
      <c r="C10" t="str">
        <f>IF(Partidas!B7="","",Partidas!B7)</f>
        <v>A1010</v>
      </c>
      <c r="D10" s="700" t="str">
        <f>IF(Partidas!B7="",Partidas!A7,"            "&amp;Partidas!C7)</f>
        <v xml:space="preserve">            GESTION DE RIESGOS</v>
      </c>
      <c r="E10" s="1071">
        <f>IF(Partidas!D7="","",Partidas!D7)</f>
        <v>6</v>
      </c>
      <c r="F10" s="1041">
        <f>Partidas!E7</f>
        <v>46205</v>
      </c>
      <c r="G10" s="1041">
        <f>Partidas!F7</f>
        <v>46212</v>
      </c>
      <c r="H10" s="1067" cm="1">
        <f t="array" ref="H10">IF($B10="","",IFERROR(_xlfn.AGGREGATE(15,6,ROW($B11:$B$367)/(($B11:$B$367&lt;=$B10)*($B11:$B$367&lt;&gt;"")),1)-1,121))</f>
        <v>10</v>
      </c>
      <c r="I10" s="1077">
        <f>Partidas!G7</f>
        <v>0</v>
      </c>
      <c r="J10" s="1077" t="str">
        <f t="shared" si="1"/>
        <v/>
      </c>
      <c r="L10" s="1044">
        <f t="shared" si="2"/>
        <v>0</v>
      </c>
      <c r="M10" s="1044">
        <f t="shared" si="2"/>
        <v>0</v>
      </c>
      <c r="N10" s="1044">
        <f t="shared" si="2"/>
        <v>0</v>
      </c>
      <c r="O10" s="1044">
        <f t="shared" si="2"/>
        <v>0</v>
      </c>
      <c r="P10" s="1044">
        <f t="shared" si="2"/>
        <v>0</v>
      </c>
      <c r="Q10" s="1044">
        <f t="shared" si="2"/>
        <v>0</v>
      </c>
      <c r="R10" s="1044">
        <f t="shared" si="2"/>
        <v>0</v>
      </c>
      <c r="S10" s="1044">
        <f t="shared" si="2"/>
        <v>0</v>
      </c>
      <c r="T10" s="1044">
        <f t="shared" si="2"/>
        <v>0</v>
      </c>
      <c r="U10" s="1044">
        <f t="shared" si="2"/>
        <v>0</v>
      </c>
      <c r="V10" s="1044">
        <f t="shared" si="3"/>
        <v>0</v>
      </c>
      <c r="W10" s="1044">
        <f t="shared" si="3"/>
        <v>0</v>
      </c>
      <c r="X10" s="1044">
        <f t="shared" si="3"/>
        <v>0</v>
      </c>
      <c r="Y10" s="1044">
        <f t="shared" si="3"/>
        <v>0</v>
      </c>
      <c r="Z10" s="1044">
        <f t="shared" si="3"/>
        <v>0</v>
      </c>
      <c r="AA10" s="1044">
        <f t="shared" si="3"/>
        <v>0</v>
      </c>
      <c r="AB10" s="1044">
        <f t="shared" si="3"/>
        <v>0</v>
      </c>
      <c r="AC10" s="1044">
        <f t="shared" si="3"/>
        <v>0</v>
      </c>
      <c r="AE10" s="1042">
        <f>ROW()</f>
        <v>10</v>
      </c>
    </row>
    <row r="11" spans="1:31">
      <c r="A11">
        <v>7</v>
      </c>
      <c r="B11">
        <v>5</v>
      </c>
      <c r="C11" t="str">
        <f>IF(Partidas!B8="","",Partidas!B8)</f>
        <v>A1020</v>
      </c>
      <c r="D11" s="700" t="str">
        <f>IF(Partidas!B8="",Partidas!A8,"            "&amp;Partidas!C8)</f>
        <v xml:space="preserve">            PMAS</v>
      </c>
      <c r="E11" s="1071">
        <f>IF(Partidas!D8="","",Partidas!D8)</f>
        <v>6</v>
      </c>
      <c r="F11" s="1041">
        <f>Partidas!E8</f>
        <v>46205</v>
      </c>
      <c r="G11" s="1041">
        <f>Partidas!F8</f>
        <v>46212</v>
      </c>
      <c r="H11" s="1067" cm="1">
        <f t="array" ref="H11">IF($B11="","",IFERROR(_xlfn.AGGREGATE(15,6,ROW($B12:$B$367)/(($B12:$B$367&lt;=$B11)*($B12:$B$367&lt;&gt;"")),1)-1,121))</f>
        <v>11</v>
      </c>
      <c r="I11" s="1077">
        <f>Partidas!G8</f>
        <v>0</v>
      </c>
      <c r="J11" s="1077" t="str">
        <f t="shared" si="1"/>
        <v/>
      </c>
      <c r="L11" s="1044">
        <f t="shared" si="2"/>
        <v>0</v>
      </c>
      <c r="M11" s="1044">
        <f t="shared" si="2"/>
        <v>0</v>
      </c>
      <c r="N11" s="1044">
        <f t="shared" si="2"/>
        <v>0</v>
      </c>
      <c r="O11" s="1044">
        <f t="shared" si="2"/>
        <v>0</v>
      </c>
      <c r="P11" s="1044">
        <f t="shared" si="2"/>
        <v>0</v>
      </c>
      <c r="Q11" s="1044">
        <f t="shared" si="2"/>
        <v>0</v>
      </c>
      <c r="R11" s="1044">
        <f t="shared" si="2"/>
        <v>0</v>
      </c>
      <c r="S11" s="1044">
        <f t="shared" si="2"/>
        <v>0</v>
      </c>
      <c r="T11" s="1044">
        <f t="shared" si="2"/>
        <v>0</v>
      </c>
      <c r="U11" s="1044">
        <f t="shared" si="2"/>
        <v>0</v>
      </c>
      <c r="V11" s="1044">
        <f t="shared" si="3"/>
        <v>0</v>
      </c>
      <c r="W11" s="1044">
        <f t="shared" si="3"/>
        <v>0</v>
      </c>
      <c r="X11" s="1044">
        <f t="shared" si="3"/>
        <v>0</v>
      </c>
      <c r="Y11" s="1044">
        <f t="shared" si="3"/>
        <v>0</v>
      </c>
      <c r="Z11" s="1044">
        <f t="shared" si="3"/>
        <v>0</v>
      </c>
      <c r="AA11" s="1044">
        <f t="shared" si="3"/>
        <v>0</v>
      </c>
      <c r="AB11" s="1044">
        <f t="shared" si="3"/>
        <v>0</v>
      </c>
      <c r="AC11" s="1044">
        <f t="shared" si="3"/>
        <v>0</v>
      </c>
      <c r="AE11" s="1042">
        <f>ROW()</f>
        <v>11</v>
      </c>
    </row>
    <row r="12" spans="1:31">
      <c r="A12">
        <v>8</v>
      </c>
      <c r="B12">
        <v>5</v>
      </c>
      <c r="C12" t="str">
        <f>IF(Partidas!B9="","",Partidas!B9)</f>
        <v>A1030</v>
      </c>
      <c r="D12" s="700" t="str">
        <f>IF(Partidas!B9="",Partidas!A9,"            "&amp;Partidas!C9)</f>
        <v xml:space="preserve">            FOTOCHECKS</v>
      </c>
      <c r="E12" s="1071">
        <f>IF(Partidas!D9="","",Partidas!D9)</f>
        <v>12</v>
      </c>
      <c r="F12" s="1041">
        <f>Partidas!E9</f>
        <v>46205</v>
      </c>
      <c r="G12" s="1041">
        <f>Partidas!F9</f>
        <v>46220</v>
      </c>
      <c r="H12" s="1067" cm="1">
        <f t="array" ref="H12">IF($B12="","",IFERROR(_xlfn.AGGREGATE(15,6,ROW($B13:$B$367)/(($B13:$B$367&lt;=$B12)*($B13:$B$367&lt;&gt;"")),1)-1,121))</f>
        <v>12</v>
      </c>
      <c r="I12" s="1077">
        <f>Partidas!G9</f>
        <v>0</v>
      </c>
      <c r="J12" s="1077" t="str">
        <f t="shared" si="1"/>
        <v/>
      </c>
      <c r="L12" s="1044">
        <f t="shared" si="2"/>
        <v>0</v>
      </c>
      <c r="M12" s="1044">
        <f t="shared" si="2"/>
        <v>0</v>
      </c>
      <c r="N12" s="1044">
        <f t="shared" si="2"/>
        <v>0</v>
      </c>
      <c r="O12" s="1044">
        <f t="shared" si="2"/>
        <v>0</v>
      </c>
      <c r="P12" s="1044">
        <f t="shared" si="2"/>
        <v>0</v>
      </c>
      <c r="Q12" s="1044">
        <f t="shared" si="2"/>
        <v>0</v>
      </c>
      <c r="R12" s="1044">
        <f t="shared" si="2"/>
        <v>0</v>
      </c>
      <c r="S12" s="1044">
        <f t="shared" si="2"/>
        <v>0</v>
      </c>
      <c r="T12" s="1044">
        <f t="shared" si="2"/>
        <v>0</v>
      </c>
      <c r="U12" s="1044">
        <f t="shared" si="2"/>
        <v>0</v>
      </c>
      <c r="V12" s="1044">
        <f t="shared" si="3"/>
        <v>0</v>
      </c>
      <c r="W12" s="1044">
        <f t="shared" si="3"/>
        <v>0</v>
      </c>
      <c r="X12" s="1044">
        <f t="shared" si="3"/>
        <v>0</v>
      </c>
      <c r="Y12" s="1044">
        <f t="shared" si="3"/>
        <v>0</v>
      </c>
      <c r="Z12" s="1044">
        <f t="shared" si="3"/>
        <v>0</v>
      </c>
      <c r="AA12" s="1044">
        <f t="shared" si="3"/>
        <v>0</v>
      </c>
      <c r="AB12" s="1044">
        <f t="shared" si="3"/>
        <v>0</v>
      </c>
      <c r="AC12" s="1044">
        <f t="shared" si="3"/>
        <v>0</v>
      </c>
      <c r="AE12" s="1042">
        <f>ROW()</f>
        <v>12</v>
      </c>
    </row>
    <row r="13" spans="1:31" ht="25.5">
      <c r="A13">
        <v>9</v>
      </c>
      <c r="B13">
        <v>5</v>
      </c>
      <c r="C13" t="str">
        <f>IF(Partidas!B10="","",Partidas!B10)</f>
        <v>A1040</v>
      </c>
      <c r="D13" s="700" t="str">
        <f>IF(Partidas!B10="",Partidas!A10,"            "&amp;Partidas!C10)</f>
        <v xml:space="preserve">            MOVILIZACION DE FACILIDADES, PERSONAL Y EQUIPOS E INDUCCION ESPECIFICA</v>
      </c>
      <c r="E13" s="1071">
        <f>IF(Partidas!D10="","",Partidas!D10)</f>
        <v>5</v>
      </c>
      <c r="F13" s="1041">
        <f>Partidas!E10</f>
        <v>46223</v>
      </c>
      <c r="G13" s="1041">
        <f>Partidas!F10</f>
        <v>46227</v>
      </c>
      <c r="H13" s="1067" cm="1">
        <f t="array" ref="H13">IF($B13="","",IFERROR(_xlfn.AGGREGATE(15,6,ROW($B16:$B$367)/(($B16:$B$367&lt;=$B13)*($B16:$B$367&lt;&gt;"")),1)-1,121))</f>
        <v>15</v>
      </c>
      <c r="I13" s="1077">
        <f>Partidas!G10</f>
        <v>100</v>
      </c>
      <c r="J13" s="1077">
        <f t="shared" si="1"/>
        <v>20</v>
      </c>
      <c r="L13" s="1044">
        <f t="shared" si="2"/>
        <v>0</v>
      </c>
      <c r="M13" s="1044">
        <f t="shared" si="2"/>
        <v>0</v>
      </c>
      <c r="N13" s="1044">
        <f t="shared" si="2"/>
        <v>0</v>
      </c>
      <c r="O13" s="1044">
        <f t="shared" si="2"/>
        <v>80</v>
      </c>
      <c r="P13" s="1044">
        <f t="shared" si="2"/>
        <v>20</v>
      </c>
      <c r="Q13" s="1044">
        <f t="shared" si="2"/>
        <v>0</v>
      </c>
      <c r="R13" s="1044">
        <f t="shared" si="2"/>
        <v>0</v>
      </c>
      <c r="S13" s="1044">
        <f t="shared" si="2"/>
        <v>0</v>
      </c>
      <c r="T13" s="1044">
        <f t="shared" si="2"/>
        <v>0</v>
      </c>
      <c r="U13" s="1044">
        <f t="shared" si="2"/>
        <v>0</v>
      </c>
      <c r="V13" s="1044">
        <f t="shared" si="3"/>
        <v>0</v>
      </c>
      <c r="W13" s="1044">
        <f t="shared" si="3"/>
        <v>0</v>
      </c>
      <c r="X13" s="1044">
        <f t="shared" si="3"/>
        <v>0</v>
      </c>
      <c r="Y13" s="1044">
        <f t="shared" si="3"/>
        <v>0</v>
      </c>
      <c r="Z13" s="1044">
        <f t="shared" si="3"/>
        <v>0</v>
      </c>
      <c r="AA13" s="1044">
        <f t="shared" si="3"/>
        <v>0</v>
      </c>
      <c r="AB13" s="1044">
        <f t="shared" si="3"/>
        <v>0</v>
      </c>
      <c r="AC13" s="1044">
        <f t="shared" si="3"/>
        <v>0</v>
      </c>
      <c r="AE13" s="1042">
        <f>ROW()</f>
        <v>13</v>
      </c>
    </row>
    <row r="14" spans="1:31">
      <c r="A14" s="1086"/>
      <c r="B14" s="1086">
        <v>6</v>
      </c>
      <c r="C14" s="1086"/>
      <c r="D14" s="1096" t="str">
        <f>APU!D6</f>
        <v>CAPATAZ</v>
      </c>
      <c r="E14" s="1112" t="s">
        <v>49</v>
      </c>
      <c r="F14" s="1088">
        <f>F$13</f>
        <v>46223</v>
      </c>
      <c r="G14" s="1088">
        <f>G$13</f>
        <v>46227</v>
      </c>
      <c r="H14" s="1087"/>
      <c r="I14" s="1091">
        <f>(APU!O6)/2</f>
        <v>20</v>
      </c>
      <c r="J14" s="1089"/>
      <c r="K14" s="1086"/>
      <c r="L14" s="1090">
        <f>IF($I14=0,"",IFERROR($I14*MAX(0,MIN($G14,L$3)-MAX($F14,L$3-6)+1)/($G14-$F14+1),""))</f>
        <v>0</v>
      </c>
      <c r="M14" s="1090">
        <f t="shared" ref="M14:AC15" si="4">IF($I14=0,"",IFERROR($I14*MAX(0,MIN($G14,M$3)-MAX($F14,M$3-6)+1)/($G14-$F14+1),""))</f>
        <v>0</v>
      </c>
      <c r="N14" s="1090">
        <f t="shared" si="4"/>
        <v>0</v>
      </c>
      <c r="O14" s="1090">
        <f t="shared" si="4"/>
        <v>16</v>
      </c>
      <c r="P14" s="1090">
        <f t="shared" si="4"/>
        <v>4</v>
      </c>
      <c r="Q14" s="1090">
        <f t="shared" si="4"/>
        <v>0</v>
      </c>
      <c r="R14" s="1090">
        <f t="shared" si="4"/>
        <v>0</v>
      </c>
      <c r="S14" s="1090">
        <f t="shared" si="4"/>
        <v>0</v>
      </c>
      <c r="T14" s="1090">
        <f t="shared" si="4"/>
        <v>0</v>
      </c>
      <c r="U14" s="1090">
        <f t="shared" si="4"/>
        <v>0</v>
      </c>
      <c r="V14" s="1090">
        <f t="shared" si="4"/>
        <v>0</v>
      </c>
      <c r="W14" s="1090">
        <f t="shared" si="4"/>
        <v>0</v>
      </c>
      <c r="X14" s="1090">
        <f t="shared" si="4"/>
        <v>0</v>
      </c>
      <c r="Y14" s="1090">
        <f t="shared" si="4"/>
        <v>0</v>
      </c>
      <c r="Z14" s="1090">
        <f t="shared" si="4"/>
        <v>0</v>
      </c>
      <c r="AA14" s="1090">
        <f t="shared" si="4"/>
        <v>0</v>
      </c>
      <c r="AB14" s="1090">
        <f t="shared" si="4"/>
        <v>0</v>
      </c>
      <c r="AC14" s="1090">
        <f t="shared" si="4"/>
        <v>0</v>
      </c>
      <c r="AE14" s="1042">
        <f>ROW()</f>
        <v>14</v>
      </c>
    </row>
    <row r="15" spans="1:31">
      <c r="A15" s="1086"/>
      <c r="B15" s="1086">
        <v>6</v>
      </c>
      <c r="C15" s="1086"/>
      <c r="D15" s="1096" t="str">
        <f>APU!D7</f>
        <v>AYUDANTE</v>
      </c>
      <c r="E15" s="1112" t="s">
        <v>49</v>
      </c>
      <c r="F15" s="1088">
        <f>F$13</f>
        <v>46223</v>
      </c>
      <c r="G15" s="1088">
        <f>G$13</f>
        <v>46227</v>
      </c>
      <c r="H15" s="1087"/>
      <c r="I15" s="1091">
        <f>(APU!O7)/2</f>
        <v>80</v>
      </c>
      <c r="J15" s="1089"/>
      <c r="K15" s="1086"/>
      <c r="L15" s="1090">
        <f>IF($I15=0,"",IFERROR($I15*MAX(0,MIN($G15,L$3)-MAX($F15,L$3-6)+1)/($G15-$F15+1),""))</f>
        <v>0</v>
      </c>
      <c r="M15" s="1090">
        <f t="shared" si="4"/>
        <v>0</v>
      </c>
      <c r="N15" s="1090">
        <f t="shared" si="4"/>
        <v>0</v>
      </c>
      <c r="O15" s="1090">
        <f t="shared" si="4"/>
        <v>64</v>
      </c>
      <c r="P15" s="1090">
        <f t="shared" si="4"/>
        <v>16</v>
      </c>
      <c r="Q15" s="1090">
        <f t="shared" si="4"/>
        <v>0</v>
      </c>
      <c r="R15" s="1090">
        <f t="shared" si="4"/>
        <v>0</v>
      </c>
      <c r="S15" s="1090">
        <f t="shared" si="4"/>
        <v>0</v>
      </c>
      <c r="T15" s="1090">
        <f t="shared" si="4"/>
        <v>0</v>
      </c>
      <c r="U15" s="1090">
        <f t="shared" si="4"/>
        <v>0</v>
      </c>
      <c r="V15" s="1090">
        <f t="shared" si="4"/>
        <v>0</v>
      </c>
      <c r="W15" s="1090">
        <f t="shared" si="4"/>
        <v>0</v>
      </c>
      <c r="X15" s="1090">
        <f t="shared" si="4"/>
        <v>0</v>
      </c>
      <c r="Y15" s="1090">
        <f t="shared" si="4"/>
        <v>0</v>
      </c>
      <c r="Z15" s="1090">
        <f t="shared" si="4"/>
        <v>0</v>
      </c>
      <c r="AA15" s="1090">
        <f t="shared" si="4"/>
        <v>0</v>
      </c>
      <c r="AB15" s="1090">
        <f t="shared" si="4"/>
        <v>0</v>
      </c>
      <c r="AC15" s="1090">
        <f t="shared" si="4"/>
        <v>0</v>
      </c>
      <c r="AE15" s="1042">
        <f>ROW()</f>
        <v>15</v>
      </c>
    </row>
    <row r="16" spans="1:31">
      <c r="A16">
        <v>10</v>
      </c>
      <c r="B16">
        <v>5</v>
      </c>
      <c r="C16" t="str">
        <f>IF(Partidas!B11="","",Partidas!B11)</f>
        <v>A1050</v>
      </c>
      <c r="D16" s="700" t="str">
        <f>IF(Partidas!B11="",Partidas!A11,"            "&amp;Partidas!C11)</f>
        <v xml:space="preserve">            TRAZO Y REPLANTEO (PRELIMINAR Y DURANTE LA OBRA)</v>
      </c>
      <c r="E16" s="1071">
        <f>IF(Partidas!D11="","",Partidas!D11)</f>
        <v>2</v>
      </c>
      <c r="F16" s="1041">
        <f>Partidas!E11</f>
        <v>46233</v>
      </c>
      <c r="G16" s="1041">
        <f>Partidas!F11</f>
        <v>46234</v>
      </c>
      <c r="H16" s="1067" cm="1">
        <f t="array" ref="H16">IF($B16="","",IFERROR(_xlfn.AGGREGATE(15,6,ROW($B19:$B$367)/(($B19:$B$367&lt;=$B16)*($B19:$B$367&lt;&gt;"")),1)-1,121))</f>
        <v>18</v>
      </c>
      <c r="I16" s="1077">
        <f>Partidas!G11</f>
        <v>48</v>
      </c>
      <c r="J16" s="1077">
        <f>IF(OR($C16="",N($E16)=0,N($I16)=0),"",$I16/$E16)</f>
        <v>24</v>
      </c>
      <c r="L16" s="1044">
        <f t="shared" ref="L16:AC16" si="5">IF($B16="","",IF($C16&lt;&gt;"",IFERROR($I16*MAX(0,MIN($G16,L$3)-MAX($F16,L$3-6)+1)/($G16-$F16+1),""),SUMIFS(L$5:L$367,$C$5:$C$367,"?*",$AE$5:$AE$367,"&gt;"&amp;ROW(),$AE$5:$AE$367,"&lt;="&amp;$H16)))</f>
        <v>0</v>
      </c>
      <c r="M16" s="1044">
        <f t="shared" si="5"/>
        <v>0</v>
      </c>
      <c r="N16" s="1044">
        <f t="shared" si="5"/>
        <v>0</v>
      </c>
      <c r="O16" s="1044">
        <f t="shared" si="5"/>
        <v>0</v>
      </c>
      <c r="P16" s="1044">
        <f t="shared" si="5"/>
        <v>24</v>
      </c>
      <c r="Q16" s="1044">
        <f t="shared" si="5"/>
        <v>24</v>
      </c>
      <c r="R16" s="1044">
        <f t="shared" si="5"/>
        <v>0</v>
      </c>
      <c r="S16" s="1044">
        <f t="shared" si="5"/>
        <v>0</v>
      </c>
      <c r="T16" s="1044">
        <f t="shared" si="5"/>
        <v>0</v>
      </c>
      <c r="U16" s="1044">
        <f t="shared" si="5"/>
        <v>0</v>
      </c>
      <c r="V16" s="1044">
        <f t="shared" si="5"/>
        <v>0</v>
      </c>
      <c r="W16" s="1044">
        <f t="shared" si="5"/>
        <v>0</v>
      </c>
      <c r="X16" s="1044">
        <f t="shared" si="5"/>
        <v>0</v>
      </c>
      <c r="Y16" s="1044">
        <f t="shared" si="5"/>
        <v>0</v>
      </c>
      <c r="Z16" s="1044">
        <f t="shared" si="5"/>
        <v>0</v>
      </c>
      <c r="AA16" s="1044">
        <f t="shared" si="5"/>
        <v>0</v>
      </c>
      <c r="AB16" s="1044">
        <f t="shared" si="5"/>
        <v>0</v>
      </c>
      <c r="AC16" s="1044">
        <f t="shared" si="5"/>
        <v>0</v>
      </c>
      <c r="AE16" s="1042">
        <f>ROW()</f>
        <v>16</v>
      </c>
    </row>
    <row r="17" spans="1:31">
      <c r="A17" s="1086"/>
      <c r="B17" s="1086">
        <v>6</v>
      </c>
      <c r="C17" s="1086"/>
      <c r="D17" s="1096" t="str">
        <f>APU!D19</f>
        <v>CAPATAZ</v>
      </c>
      <c r="E17" s="1112" t="s">
        <v>49</v>
      </c>
      <c r="F17" s="1088">
        <f>F$16</f>
        <v>46233</v>
      </c>
      <c r="G17" s="1088">
        <f>G$16</f>
        <v>46234</v>
      </c>
      <c r="H17" s="1087"/>
      <c r="I17" s="1091">
        <f>APU!O19</f>
        <v>16</v>
      </c>
      <c r="J17" s="1089"/>
      <c r="K17" s="1086"/>
      <c r="L17" s="1090">
        <f>IF($I17=0,"",IFERROR($I17*MAX(0,MIN($G17,L$3)-MAX($F17,L$3-6)+1)/($G17-$F17+1),""))</f>
        <v>0</v>
      </c>
      <c r="M17" s="1090">
        <f t="shared" ref="M17:AC18" si="6">IF($I17=0,"",IFERROR($I17*MAX(0,MIN($G17,M$3)-MAX($F17,M$3-6)+1)/($G17-$F17+1),""))</f>
        <v>0</v>
      </c>
      <c r="N17" s="1090">
        <f t="shared" si="6"/>
        <v>0</v>
      </c>
      <c r="O17" s="1090">
        <f t="shared" si="6"/>
        <v>0</v>
      </c>
      <c r="P17" s="1090">
        <f t="shared" si="6"/>
        <v>8</v>
      </c>
      <c r="Q17" s="1090">
        <f t="shared" si="6"/>
        <v>8</v>
      </c>
      <c r="R17" s="1090">
        <f t="shared" si="6"/>
        <v>0</v>
      </c>
      <c r="S17" s="1090">
        <f t="shared" si="6"/>
        <v>0</v>
      </c>
      <c r="T17" s="1090">
        <f t="shared" si="6"/>
        <v>0</v>
      </c>
      <c r="U17" s="1090">
        <f t="shared" si="6"/>
        <v>0</v>
      </c>
      <c r="V17" s="1090">
        <f t="shared" si="6"/>
        <v>0</v>
      </c>
      <c r="W17" s="1090">
        <f t="shared" si="6"/>
        <v>0</v>
      </c>
      <c r="X17" s="1090">
        <f t="shared" si="6"/>
        <v>0</v>
      </c>
      <c r="Y17" s="1090">
        <f t="shared" si="6"/>
        <v>0</v>
      </c>
      <c r="Z17" s="1090">
        <f t="shared" si="6"/>
        <v>0</v>
      </c>
      <c r="AA17" s="1090">
        <f t="shared" si="6"/>
        <v>0</v>
      </c>
      <c r="AB17" s="1090">
        <f t="shared" si="6"/>
        <v>0</v>
      </c>
      <c r="AC17" s="1090">
        <f t="shared" si="6"/>
        <v>0</v>
      </c>
      <c r="AE17" s="1042">
        <f>ROW()</f>
        <v>17</v>
      </c>
    </row>
    <row r="18" spans="1:31">
      <c r="A18" s="1086"/>
      <c r="B18" s="1086">
        <v>6</v>
      </c>
      <c r="C18" s="1086"/>
      <c r="D18" s="1096" t="str">
        <f>APU!D20</f>
        <v>AYUDANTE</v>
      </c>
      <c r="E18" s="1112" t="s">
        <v>49</v>
      </c>
      <c r="F18" s="1088">
        <f>F$16</f>
        <v>46233</v>
      </c>
      <c r="G18" s="1088">
        <f>G$16</f>
        <v>46234</v>
      </c>
      <c r="H18" s="1087"/>
      <c r="I18" s="1091">
        <f>APU!O20</f>
        <v>32</v>
      </c>
      <c r="J18" s="1089"/>
      <c r="K18" s="1086"/>
      <c r="L18" s="1090">
        <f>IF($I18=0,"",IFERROR($I18*MAX(0,MIN($G18,L$3)-MAX($F18,L$3-6)+1)/($G18-$F18+1),""))</f>
        <v>0</v>
      </c>
      <c r="M18" s="1090">
        <f t="shared" si="6"/>
        <v>0</v>
      </c>
      <c r="N18" s="1090">
        <f t="shared" si="6"/>
        <v>0</v>
      </c>
      <c r="O18" s="1090">
        <f t="shared" si="6"/>
        <v>0</v>
      </c>
      <c r="P18" s="1090">
        <f t="shared" si="6"/>
        <v>16</v>
      </c>
      <c r="Q18" s="1090">
        <f t="shared" si="6"/>
        <v>16</v>
      </c>
      <c r="R18" s="1090">
        <f t="shared" si="6"/>
        <v>0</v>
      </c>
      <c r="S18" s="1090">
        <f t="shared" si="6"/>
        <v>0</v>
      </c>
      <c r="T18" s="1090">
        <f t="shared" si="6"/>
        <v>0</v>
      </c>
      <c r="U18" s="1090">
        <f t="shared" si="6"/>
        <v>0</v>
      </c>
      <c r="V18" s="1090">
        <f t="shared" si="6"/>
        <v>0</v>
      </c>
      <c r="W18" s="1090">
        <f t="shared" si="6"/>
        <v>0</v>
      </c>
      <c r="X18" s="1090">
        <f t="shared" si="6"/>
        <v>0</v>
      </c>
      <c r="Y18" s="1090">
        <f t="shared" si="6"/>
        <v>0</v>
      </c>
      <c r="Z18" s="1090">
        <f t="shared" si="6"/>
        <v>0</v>
      </c>
      <c r="AA18" s="1090">
        <f t="shared" si="6"/>
        <v>0</v>
      </c>
      <c r="AB18" s="1090">
        <f t="shared" si="6"/>
        <v>0</v>
      </c>
      <c r="AC18" s="1090">
        <f t="shared" si="6"/>
        <v>0</v>
      </c>
      <c r="AE18" s="1042">
        <f>ROW()</f>
        <v>18</v>
      </c>
    </row>
    <row r="19" spans="1:31">
      <c r="A19">
        <v>11</v>
      </c>
      <c r="B19">
        <v>5</v>
      </c>
      <c r="C19" t="str">
        <f>IF(Partidas!B12="","",Partidas!B12)</f>
        <v>A1060</v>
      </c>
      <c r="D19" s="700" t="str">
        <f>IF(Partidas!B12="",Partidas!A12,"            "&amp;Partidas!C12)</f>
        <v xml:space="preserve">            REPLANTEO DE ÁREA DEL TRABAJO</v>
      </c>
      <c r="E19" s="1071">
        <f>IF(Partidas!D12="","",Partidas!D12)</f>
        <v>1</v>
      </c>
      <c r="F19" s="1041">
        <f>Partidas!E12</f>
        <v>46272</v>
      </c>
      <c r="G19" s="1041">
        <f>Partidas!F12</f>
        <v>46272</v>
      </c>
      <c r="H19" s="1067" cm="1">
        <f t="array" ref="H19">IF($B19="","",IFERROR(_xlfn.AGGREGATE(15,6,ROW($B22:$B$367)/(($B22:$B$367&lt;=$B19)*($B22:$B$367&lt;&gt;"")),1)-1,121))</f>
        <v>21</v>
      </c>
      <c r="I19" s="1077">
        <f>Partidas!G12</f>
        <v>33.6</v>
      </c>
      <c r="J19" s="1077">
        <f>IF(OR($C19="",N($E19)=0,N($I19)=0),"",$I19/$E19)</f>
        <v>33.6</v>
      </c>
      <c r="L19" s="1044">
        <f t="shared" ref="L19:AC19" si="7">IF($B19="","",IF($C19&lt;&gt;"",IFERROR($I19*MAX(0,MIN($G19,L$3)-MAX($F19,L$3-6)+1)/($G19-$F19+1),""),SUMIFS(L$5:L$367,$C$5:$C$367,"?*",$AE$5:$AE$367,"&gt;"&amp;ROW(),$AE$5:$AE$367,"&lt;="&amp;$H19)))</f>
        <v>0</v>
      </c>
      <c r="M19" s="1044">
        <f t="shared" si="7"/>
        <v>0</v>
      </c>
      <c r="N19" s="1044">
        <f t="shared" si="7"/>
        <v>0</v>
      </c>
      <c r="O19" s="1044">
        <f t="shared" si="7"/>
        <v>0</v>
      </c>
      <c r="P19" s="1044">
        <f t="shared" si="7"/>
        <v>0</v>
      </c>
      <c r="Q19" s="1044">
        <f t="shared" si="7"/>
        <v>0</v>
      </c>
      <c r="R19" s="1044">
        <f t="shared" si="7"/>
        <v>0</v>
      </c>
      <c r="S19" s="1044">
        <f t="shared" si="7"/>
        <v>0</v>
      </c>
      <c r="T19" s="1044">
        <f t="shared" si="7"/>
        <v>0</v>
      </c>
      <c r="U19" s="1044">
        <f t="shared" si="7"/>
        <v>0</v>
      </c>
      <c r="V19" s="1044">
        <f t="shared" si="7"/>
        <v>33.6</v>
      </c>
      <c r="W19" s="1044">
        <f t="shared" si="7"/>
        <v>0</v>
      </c>
      <c r="X19" s="1044">
        <f t="shared" si="7"/>
        <v>0</v>
      </c>
      <c r="Y19" s="1044">
        <f t="shared" si="7"/>
        <v>0</v>
      </c>
      <c r="Z19" s="1044">
        <f t="shared" si="7"/>
        <v>0</v>
      </c>
      <c r="AA19" s="1044">
        <f t="shared" si="7"/>
        <v>0</v>
      </c>
      <c r="AB19" s="1044">
        <f t="shared" si="7"/>
        <v>0</v>
      </c>
      <c r="AC19" s="1044">
        <f t="shared" si="7"/>
        <v>0</v>
      </c>
      <c r="AE19" s="1042">
        <f>ROW()</f>
        <v>19</v>
      </c>
    </row>
    <row r="20" spans="1:31">
      <c r="A20" s="1086"/>
      <c r="B20" s="1086">
        <v>6</v>
      </c>
      <c r="C20" s="1086"/>
      <c r="D20" s="1096" t="str">
        <f>APU!D36</f>
        <v>CAPATAZ</v>
      </c>
      <c r="E20" s="1112" t="s">
        <v>49</v>
      </c>
      <c r="F20" s="1088">
        <f>F$19</f>
        <v>46272</v>
      </c>
      <c r="G20" s="1088">
        <f>G$19</f>
        <v>46272</v>
      </c>
      <c r="H20" s="1087"/>
      <c r="I20" s="1091">
        <f>APU!O36</f>
        <v>1.6</v>
      </c>
      <c r="J20" s="1089"/>
      <c r="K20" s="1086"/>
      <c r="L20" s="1090">
        <f>IF($I20=0,"",IFERROR($I20*MAX(0,MIN($G20,L$3)-MAX($F20,L$3-6)+1)/($G20-$F20+1),""))</f>
        <v>0</v>
      </c>
      <c r="M20" s="1090">
        <f t="shared" ref="M20:AC21" si="8">IF($I20=0,"",IFERROR($I20*MAX(0,MIN($G20,M$3)-MAX($F20,M$3-6)+1)/($G20-$F20+1),""))</f>
        <v>0</v>
      </c>
      <c r="N20" s="1090">
        <f t="shared" si="8"/>
        <v>0</v>
      </c>
      <c r="O20" s="1090">
        <f t="shared" si="8"/>
        <v>0</v>
      </c>
      <c r="P20" s="1090">
        <f t="shared" si="8"/>
        <v>0</v>
      </c>
      <c r="Q20" s="1090">
        <f t="shared" si="8"/>
        <v>0</v>
      </c>
      <c r="R20" s="1090">
        <f t="shared" si="8"/>
        <v>0</v>
      </c>
      <c r="S20" s="1090">
        <f t="shared" si="8"/>
        <v>0</v>
      </c>
      <c r="T20" s="1090">
        <f t="shared" si="8"/>
        <v>0</v>
      </c>
      <c r="U20" s="1090">
        <f t="shared" si="8"/>
        <v>0</v>
      </c>
      <c r="V20" s="1090">
        <f t="shared" si="8"/>
        <v>1.6</v>
      </c>
      <c r="W20" s="1090">
        <f t="shared" si="8"/>
        <v>0</v>
      </c>
      <c r="X20" s="1090">
        <f t="shared" si="8"/>
        <v>0</v>
      </c>
      <c r="Y20" s="1090">
        <f t="shared" si="8"/>
        <v>0</v>
      </c>
      <c r="Z20" s="1090">
        <f t="shared" si="8"/>
        <v>0</v>
      </c>
      <c r="AA20" s="1090">
        <f t="shared" si="8"/>
        <v>0</v>
      </c>
      <c r="AB20" s="1090">
        <f t="shared" si="8"/>
        <v>0</v>
      </c>
      <c r="AC20" s="1090">
        <f t="shared" si="8"/>
        <v>0</v>
      </c>
      <c r="AE20" s="1042">
        <f>ROW()</f>
        <v>20</v>
      </c>
    </row>
    <row r="21" spans="1:31">
      <c r="A21" s="1086"/>
      <c r="B21" s="1086">
        <v>6</v>
      </c>
      <c r="C21" s="1086"/>
      <c r="D21" s="1096" t="str">
        <f>APU!D37</f>
        <v>AYUDANTE</v>
      </c>
      <c r="E21" s="1112" t="s">
        <v>49</v>
      </c>
      <c r="F21" s="1088">
        <f>F$19</f>
        <v>46272</v>
      </c>
      <c r="G21" s="1088">
        <f>G$19</f>
        <v>46272</v>
      </c>
      <c r="H21" s="1087"/>
      <c r="I21" s="1091">
        <f>APU!O37</f>
        <v>32</v>
      </c>
      <c r="J21" s="1089"/>
      <c r="K21" s="1086"/>
      <c r="L21" s="1090">
        <f>IF($I21=0,"",IFERROR($I21*MAX(0,MIN($G21,L$3)-MAX($F21,L$3-6)+1)/($G21-$F21+1),""))</f>
        <v>0</v>
      </c>
      <c r="M21" s="1090">
        <f t="shared" si="8"/>
        <v>0</v>
      </c>
      <c r="N21" s="1090">
        <f t="shared" si="8"/>
        <v>0</v>
      </c>
      <c r="O21" s="1090">
        <f t="shared" si="8"/>
        <v>0</v>
      </c>
      <c r="P21" s="1090">
        <f t="shared" si="8"/>
        <v>0</v>
      </c>
      <c r="Q21" s="1090">
        <f t="shared" si="8"/>
        <v>0</v>
      </c>
      <c r="R21" s="1090">
        <f t="shared" si="8"/>
        <v>0</v>
      </c>
      <c r="S21" s="1090">
        <f t="shared" si="8"/>
        <v>0</v>
      </c>
      <c r="T21" s="1090">
        <f t="shared" si="8"/>
        <v>0</v>
      </c>
      <c r="U21" s="1090">
        <f t="shared" si="8"/>
        <v>0</v>
      </c>
      <c r="V21" s="1090">
        <f t="shared" si="8"/>
        <v>32</v>
      </c>
      <c r="W21" s="1090">
        <f t="shared" si="8"/>
        <v>0</v>
      </c>
      <c r="X21" s="1090">
        <f t="shared" si="8"/>
        <v>0</v>
      </c>
      <c r="Y21" s="1090">
        <f t="shared" si="8"/>
        <v>0</v>
      </c>
      <c r="Z21" s="1090">
        <f t="shared" si="8"/>
        <v>0</v>
      </c>
      <c r="AA21" s="1090">
        <f t="shared" si="8"/>
        <v>0</v>
      </c>
      <c r="AB21" s="1090">
        <f t="shared" si="8"/>
        <v>0</v>
      </c>
      <c r="AC21" s="1090">
        <f t="shared" si="8"/>
        <v>0</v>
      </c>
      <c r="AE21" s="1042">
        <f>ROW()</f>
        <v>21</v>
      </c>
    </row>
    <row r="22" spans="1:31">
      <c r="A22" s="1026">
        <v>12</v>
      </c>
      <c r="B22" s="1026">
        <v>3</v>
      </c>
      <c r="C22" s="1026" t="str">
        <f>IF(Partidas!B13="","",Partidas!B13)</f>
        <v/>
      </c>
      <c r="D22" s="1027" t="str">
        <f>IF(Partidas!B13="",Partidas!A13,"            "&amp;Partidas!C13)</f>
        <v xml:space="preserve">      DEMOLICIÓN</v>
      </c>
      <c r="E22" s="1070">
        <f>IF(Partidas!D13="","",Partidas!D13)</f>
        <v>3</v>
      </c>
      <c r="F22" s="1051">
        <f>Partidas!E13</f>
        <v>46233</v>
      </c>
      <c r="G22" s="1051">
        <f>Partidas!F13</f>
        <v>46237</v>
      </c>
      <c r="H22" s="1066" cm="1">
        <f t="array" ref="H22">IF($B22="","",IFERROR(_xlfn.AGGREGATE(15,6,ROW($B23:$B$367)/(($B23:$B$367&lt;=$B22)*($B23:$B$367&lt;&gt;"")),1)-1,121))</f>
        <v>26</v>
      </c>
      <c r="I22" s="1076">
        <f>Partidas!G13</f>
        <v>53.760000000000005</v>
      </c>
      <c r="J22" s="1076" t="str">
        <f>IF(OR($C22="",N($E22)=0,N($I22)=0),"",$I22/$E22)</f>
        <v/>
      </c>
      <c r="K22" s="1026"/>
      <c r="L22" s="1052">
        <f t="shared" ref="L22:U23" si="9">IF($B22="","",IF($C22&lt;&gt;"",IFERROR($I22*MAX(0,MIN($G22,L$3)-MAX($F22,L$3-6)+1)/($G22-$F22+1),""),SUMIFS(L$5:L$367,$C$5:$C$367,"?*",$AE$5:$AE$367,"&gt;"&amp;ROW(),$AE$5:$AE$367,"&lt;="&amp;$H22)))</f>
        <v>0</v>
      </c>
      <c r="M22" s="1052">
        <f t="shared" si="9"/>
        <v>0</v>
      </c>
      <c r="N22" s="1052">
        <f t="shared" si="9"/>
        <v>0</v>
      </c>
      <c r="O22" s="1052">
        <f t="shared" si="9"/>
        <v>0</v>
      </c>
      <c r="P22" s="1052">
        <f t="shared" si="9"/>
        <v>10.752000000000001</v>
      </c>
      <c r="Q22" s="1052">
        <f t="shared" si="9"/>
        <v>43.008000000000003</v>
      </c>
      <c r="R22" s="1052">
        <f t="shared" si="9"/>
        <v>0</v>
      </c>
      <c r="S22" s="1052">
        <f t="shared" si="9"/>
        <v>0</v>
      </c>
      <c r="T22" s="1052">
        <f t="shared" si="9"/>
        <v>0</v>
      </c>
      <c r="U22" s="1052">
        <f t="shared" si="9"/>
        <v>0</v>
      </c>
      <c r="V22" s="1052">
        <f t="shared" ref="V22:AC23" si="10">IF($B22="","",IF($C22&lt;&gt;"",IFERROR($I22*MAX(0,MIN($G22,V$3)-MAX($F22,V$3-6)+1)/($G22-$F22+1),""),SUMIFS(V$5:V$367,$C$5:$C$367,"?*",$AE$5:$AE$367,"&gt;"&amp;ROW(),$AE$5:$AE$367,"&lt;="&amp;$H22)))</f>
        <v>0</v>
      </c>
      <c r="W22" s="1052">
        <f t="shared" si="10"/>
        <v>0</v>
      </c>
      <c r="X22" s="1052">
        <f t="shared" si="10"/>
        <v>0</v>
      </c>
      <c r="Y22" s="1052">
        <f t="shared" si="10"/>
        <v>0</v>
      </c>
      <c r="Z22" s="1052">
        <f t="shared" si="10"/>
        <v>0</v>
      </c>
      <c r="AA22" s="1052">
        <f t="shared" si="10"/>
        <v>0</v>
      </c>
      <c r="AB22" s="1052">
        <f t="shared" si="10"/>
        <v>0</v>
      </c>
      <c r="AC22" s="1052">
        <f t="shared" si="10"/>
        <v>0</v>
      </c>
      <c r="AE22" s="1042">
        <f>ROW()</f>
        <v>22</v>
      </c>
    </row>
    <row r="23" spans="1:31">
      <c r="A23">
        <v>13</v>
      </c>
      <c r="B23">
        <v>5</v>
      </c>
      <c r="C23" t="str">
        <f>IF(Partidas!B14="","",Partidas!B14)</f>
        <v>A1070</v>
      </c>
      <c r="D23" s="700" t="str">
        <f>IF(Partidas!B14="",Partidas!A14,"            "&amp;Partidas!C14)</f>
        <v xml:space="preserve">            Demolición de bases e = 50 cm</v>
      </c>
      <c r="E23" s="1071">
        <f>IF(Partidas!D14="","",Partidas!D14)</f>
        <v>3</v>
      </c>
      <c r="F23" s="1041">
        <f>Partidas!E14</f>
        <v>46233</v>
      </c>
      <c r="G23" s="1041">
        <f>Partidas!F14</f>
        <v>46237</v>
      </c>
      <c r="H23" s="1067" cm="1">
        <f t="array" ref="H23">IF($B23="","",IFERROR(_xlfn.AGGREGATE(15,6,ROW($B27:$B$367)/(($B27:$B$367&lt;=$B23)*($B27:$B$367&lt;&gt;"")),1)-1,121))</f>
        <v>26</v>
      </c>
      <c r="I23" s="1077">
        <f>Partidas!G14</f>
        <v>53.760000000000005</v>
      </c>
      <c r="J23" s="1077">
        <f>IF(OR($C23="",N($E23)=0,N($I23)=0),"",$I23/$E23)</f>
        <v>17.920000000000002</v>
      </c>
      <c r="L23" s="1044">
        <f t="shared" si="9"/>
        <v>0</v>
      </c>
      <c r="M23" s="1044">
        <f t="shared" si="9"/>
        <v>0</v>
      </c>
      <c r="N23" s="1044">
        <f t="shared" si="9"/>
        <v>0</v>
      </c>
      <c r="O23" s="1044">
        <f t="shared" si="9"/>
        <v>0</v>
      </c>
      <c r="P23" s="1044">
        <f t="shared" si="9"/>
        <v>10.752000000000001</v>
      </c>
      <c r="Q23" s="1044">
        <f t="shared" si="9"/>
        <v>43.008000000000003</v>
      </c>
      <c r="R23" s="1044">
        <f t="shared" si="9"/>
        <v>0</v>
      </c>
      <c r="S23" s="1044">
        <f t="shared" si="9"/>
        <v>0</v>
      </c>
      <c r="T23" s="1044">
        <f t="shared" si="9"/>
        <v>0</v>
      </c>
      <c r="U23" s="1044">
        <f t="shared" si="9"/>
        <v>0</v>
      </c>
      <c r="V23" s="1044">
        <f t="shared" si="10"/>
        <v>0</v>
      </c>
      <c r="W23" s="1044">
        <f t="shared" si="10"/>
        <v>0</v>
      </c>
      <c r="X23" s="1044">
        <f t="shared" si="10"/>
        <v>0</v>
      </c>
      <c r="Y23" s="1044">
        <f t="shared" si="10"/>
        <v>0</v>
      </c>
      <c r="Z23" s="1044">
        <f t="shared" si="10"/>
        <v>0</v>
      </c>
      <c r="AA23" s="1044">
        <f t="shared" si="10"/>
        <v>0</v>
      </c>
      <c r="AB23" s="1044">
        <f t="shared" si="10"/>
        <v>0</v>
      </c>
      <c r="AC23" s="1044">
        <f t="shared" si="10"/>
        <v>0</v>
      </c>
      <c r="AE23" s="1042">
        <f>ROW()</f>
        <v>23</v>
      </c>
    </row>
    <row r="24" spans="1:31">
      <c r="A24" s="1086"/>
      <c r="B24" s="1086">
        <v>6</v>
      </c>
      <c r="C24" s="1086"/>
      <c r="D24" s="1096" t="str">
        <f>APU!D44</f>
        <v>CAPATAZ</v>
      </c>
      <c r="E24" s="1112" t="s">
        <v>49</v>
      </c>
      <c r="F24" s="1088">
        <f t="shared" ref="F24:G26" si="11">F$23</f>
        <v>46233</v>
      </c>
      <c r="G24" s="1088">
        <f t="shared" si="11"/>
        <v>46237</v>
      </c>
      <c r="H24" s="1087"/>
      <c r="I24" s="1091">
        <f>APU!O44</f>
        <v>2.56</v>
      </c>
      <c r="J24" s="1089"/>
      <c r="K24" s="1086"/>
      <c r="L24" s="1090">
        <f>IF($I24=0,"",IFERROR($I24*MAX(0,MIN($G24,L$3)-MAX($F24,L$3-6)+1)/($G24-$F24+1),""))</f>
        <v>0</v>
      </c>
      <c r="M24" s="1090">
        <f t="shared" ref="M24:AC26" si="12">IF($I24=0,"",IFERROR($I24*MAX(0,MIN($G24,M$3)-MAX($F24,M$3-6)+1)/($G24-$F24+1),""))</f>
        <v>0</v>
      </c>
      <c r="N24" s="1090">
        <f t="shared" si="12"/>
        <v>0</v>
      </c>
      <c r="O24" s="1090">
        <f t="shared" si="12"/>
        <v>0</v>
      </c>
      <c r="P24" s="1090">
        <f t="shared" si="12"/>
        <v>0.51200000000000001</v>
      </c>
      <c r="Q24" s="1090">
        <f t="shared" si="12"/>
        <v>2.048</v>
      </c>
      <c r="R24" s="1090">
        <f t="shared" si="12"/>
        <v>0</v>
      </c>
      <c r="S24" s="1090">
        <f t="shared" si="12"/>
        <v>0</v>
      </c>
      <c r="T24" s="1090">
        <f t="shared" si="12"/>
        <v>0</v>
      </c>
      <c r="U24" s="1090">
        <f t="shared" si="12"/>
        <v>0</v>
      </c>
      <c r="V24" s="1090">
        <f t="shared" si="12"/>
        <v>0</v>
      </c>
      <c r="W24" s="1090">
        <f t="shared" si="12"/>
        <v>0</v>
      </c>
      <c r="X24" s="1090">
        <f t="shared" si="12"/>
        <v>0</v>
      </c>
      <c r="Y24" s="1090">
        <f t="shared" si="12"/>
        <v>0</v>
      </c>
      <c r="Z24" s="1090">
        <f t="shared" si="12"/>
        <v>0</v>
      </c>
      <c r="AA24" s="1090">
        <f t="shared" si="12"/>
        <v>0</v>
      </c>
      <c r="AB24" s="1090">
        <f t="shared" si="12"/>
        <v>0</v>
      </c>
      <c r="AC24" s="1090">
        <f t="shared" si="12"/>
        <v>0</v>
      </c>
      <c r="AE24" s="1042">
        <f>ROW()</f>
        <v>24</v>
      </c>
    </row>
    <row r="25" spans="1:31">
      <c r="A25" s="1086"/>
      <c r="B25" s="1086">
        <v>6</v>
      </c>
      <c r="C25" s="1086"/>
      <c r="D25" s="1096" t="str">
        <f>APU!D45</f>
        <v>OPERARIO</v>
      </c>
      <c r="E25" s="1112" t="s">
        <v>49</v>
      </c>
      <c r="F25" s="1088">
        <f t="shared" si="11"/>
        <v>46233</v>
      </c>
      <c r="G25" s="1088">
        <f t="shared" si="11"/>
        <v>46237</v>
      </c>
      <c r="H25" s="1087"/>
      <c r="I25" s="1091">
        <f>APU!O45</f>
        <v>25.6</v>
      </c>
      <c r="J25" s="1089"/>
      <c r="K25" s="1086"/>
      <c r="L25" s="1090">
        <f>IF($I25=0,"",IFERROR($I25*MAX(0,MIN($G25,L$3)-MAX($F25,L$3-6)+1)/($G25-$F25+1),""))</f>
        <v>0</v>
      </c>
      <c r="M25" s="1090">
        <f t="shared" si="12"/>
        <v>0</v>
      </c>
      <c r="N25" s="1090">
        <f t="shared" si="12"/>
        <v>0</v>
      </c>
      <c r="O25" s="1090">
        <f t="shared" si="12"/>
        <v>0</v>
      </c>
      <c r="P25" s="1090">
        <f t="shared" si="12"/>
        <v>5.12</v>
      </c>
      <c r="Q25" s="1090">
        <f t="shared" si="12"/>
        <v>20.48</v>
      </c>
      <c r="R25" s="1090">
        <f t="shared" si="12"/>
        <v>0</v>
      </c>
      <c r="S25" s="1090">
        <f t="shared" si="12"/>
        <v>0</v>
      </c>
      <c r="T25" s="1090">
        <f t="shared" si="12"/>
        <v>0</v>
      </c>
      <c r="U25" s="1090">
        <f t="shared" si="12"/>
        <v>0</v>
      </c>
      <c r="V25" s="1090">
        <f t="shared" si="12"/>
        <v>0</v>
      </c>
      <c r="W25" s="1090">
        <f t="shared" si="12"/>
        <v>0</v>
      </c>
      <c r="X25" s="1090">
        <f t="shared" si="12"/>
        <v>0</v>
      </c>
      <c r="Y25" s="1090">
        <f t="shared" si="12"/>
        <v>0</v>
      </c>
      <c r="Z25" s="1090">
        <f t="shared" si="12"/>
        <v>0</v>
      </c>
      <c r="AA25" s="1090">
        <f t="shared" si="12"/>
        <v>0</v>
      </c>
      <c r="AB25" s="1090">
        <f t="shared" si="12"/>
        <v>0</v>
      </c>
      <c r="AC25" s="1090">
        <f t="shared" si="12"/>
        <v>0</v>
      </c>
      <c r="AE25" s="1042">
        <f>ROW()</f>
        <v>25</v>
      </c>
    </row>
    <row r="26" spans="1:31">
      <c r="A26" s="1086"/>
      <c r="B26" s="1086">
        <v>6</v>
      </c>
      <c r="C26" s="1086"/>
      <c r="D26" s="1096" t="str">
        <f>APU!D46</f>
        <v>AYUDANTE</v>
      </c>
      <c r="E26" s="1112" t="s">
        <v>49</v>
      </c>
      <c r="F26" s="1088">
        <f t="shared" si="11"/>
        <v>46233</v>
      </c>
      <c r="G26" s="1088">
        <f t="shared" si="11"/>
        <v>46237</v>
      </c>
      <c r="H26" s="1087"/>
      <c r="I26" s="1091">
        <f>APU!O46</f>
        <v>25.6</v>
      </c>
      <c r="J26" s="1089"/>
      <c r="K26" s="1086"/>
      <c r="L26" s="1090">
        <f>IF($I26=0,"",IFERROR($I26*MAX(0,MIN($G26,L$3)-MAX($F26,L$3-6)+1)/($G26-$F26+1),""))</f>
        <v>0</v>
      </c>
      <c r="M26" s="1090">
        <f t="shared" si="12"/>
        <v>0</v>
      </c>
      <c r="N26" s="1090">
        <f t="shared" si="12"/>
        <v>0</v>
      </c>
      <c r="O26" s="1090">
        <f t="shared" si="12"/>
        <v>0</v>
      </c>
      <c r="P26" s="1090">
        <f t="shared" si="12"/>
        <v>5.12</v>
      </c>
      <c r="Q26" s="1090">
        <f t="shared" si="12"/>
        <v>20.48</v>
      </c>
      <c r="R26" s="1090">
        <f t="shared" si="12"/>
        <v>0</v>
      </c>
      <c r="S26" s="1090">
        <f t="shared" si="12"/>
        <v>0</v>
      </c>
      <c r="T26" s="1090">
        <f t="shared" si="12"/>
        <v>0</v>
      </c>
      <c r="U26" s="1090">
        <f t="shared" si="12"/>
        <v>0</v>
      </c>
      <c r="V26" s="1090">
        <f t="shared" si="12"/>
        <v>0</v>
      </c>
      <c r="W26" s="1090">
        <f t="shared" si="12"/>
        <v>0</v>
      </c>
      <c r="X26" s="1090">
        <f t="shared" si="12"/>
        <v>0</v>
      </c>
      <c r="Y26" s="1090">
        <f t="shared" si="12"/>
        <v>0</v>
      </c>
      <c r="Z26" s="1090">
        <f t="shared" si="12"/>
        <v>0</v>
      </c>
      <c r="AA26" s="1090">
        <f t="shared" si="12"/>
        <v>0</v>
      </c>
      <c r="AB26" s="1090">
        <f t="shared" si="12"/>
        <v>0</v>
      </c>
      <c r="AC26" s="1090">
        <f t="shared" si="12"/>
        <v>0</v>
      </c>
      <c r="AE26" s="1042">
        <f>ROW()</f>
        <v>26</v>
      </c>
    </row>
    <row r="27" spans="1:31">
      <c r="A27" s="1026">
        <v>14</v>
      </c>
      <c r="B27" s="1026">
        <v>3</v>
      </c>
      <c r="C27" s="1026" t="str">
        <f>IF(Partidas!B15="","",Partidas!B15)</f>
        <v/>
      </c>
      <c r="D27" s="1027" t="str">
        <f>IF(Partidas!B15="",Partidas!A15,"            "&amp;Partidas!C15)</f>
        <v xml:space="preserve">      CONCRETO SIMPLE</v>
      </c>
      <c r="E27" s="1070">
        <f>IF(Partidas!D15="","",Partidas!D15)</f>
        <v>1</v>
      </c>
      <c r="F27" s="1051">
        <f>Partidas!E15</f>
        <v>46239</v>
      </c>
      <c r="G27" s="1051">
        <f>Partidas!F15</f>
        <v>46239</v>
      </c>
      <c r="H27" s="1066" cm="1">
        <f t="array" ref="H27">IF($B27="","",IFERROR(_xlfn.AGGREGATE(15,6,ROW($B28:$B$367)/(($B28:$B$367&lt;=$B27)*($B28:$B$367&lt;&gt;"")),1)-1,121))</f>
        <v>32</v>
      </c>
      <c r="I27" s="1076">
        <f>Partidas!G15</f>
        <v>0.35095999999999994</v>
      </c>
      <c r="J27" s="1076" t="str">
        <f>IF(OR($C27="",N($E27)=0,N($I27)=0),"",$I27/$E27)</f>
        <v/>
      </c>
      <c r="K27" s="1026"/>
      <c r="L27" s="1052">
        <f t="shared" ref="L27:U28" si="13">IF($B27="","",IF($C27&lt;&gt;"",IFERROR($I27*MAX(0,MIN($G27,L$3)-MAX($F27,L$3-6)+1)/($G27-$F27+1),""),SUMIFS(L$5:L$367,$C$5:$C$367,"?*",$AE$5:$AE$367,"&gt;"&amp;ROW(),$AE$5:$AE$367,"&lt;="&amp;$H27)))</f>
        <v>0</v>
      </c>
      <c r="M27" s="1052">
        <f t="shared" si="13"/>
        <v>0</v>
      </c>
      <c r="N27" s="1052">
        <f t="shared" si="13"/>
        <v>0</v>
      </c>
      <c r="O27" s="1052">
        <f t="shared" si="13"/>
        <v>0</v>
      </c>
      <c r="P27" s="1052">
        <f t="shared" si="13"/>
        <v>0</v>
      </c>
      <c r="Q27" s="1052">
        <f t="shared" si="13"/>
        <v>0.35095999999999994</v>
      </c>
      <c r="R27" s="1052">
        <f t="shared" si="13"/>
        <v>0</v>
      </c>
      <c r="S27" s="1052">
        <f t="shared" si="13"/>
        <v>0</v>
      </c>
      <c r="T27" s="1052">
        <f t="shared" si="13"/>
        <v>0</v>
      </c>
      <c r="U27" s="1052">
        <f t="shared" si="13"/>
        <v>0</v>
      </c>
      <c r="V27" s="1052">
        <f t="shared" ref="V27:AC28" si="14">IF($B27="","",IF($C27&lt;&gt;"",IFERROR($I27*MAX(0,MIN($G27,V$3)-MAX($F27,V$3-6)+1)/($G27-$F27+1),""),SUMIFS(V$5:V$367,$C$5:$C$367,"?*",$AE$5:$AE$367,"&gt;"&amp;ROW(),$AE$5:$AE$367,"&lt;="&amp;$H27)))</f>
        <v>0</v>
      </c>
      <c r="W27" s="1052">
        <f t="shared" si="14"/>
        <v>0</v>
      </c>
      <c r="X27" s="1052">
        <f t="shared" si="14"/>
        <v>0</v>
      </c>
      <c r="Y27" s="1052">
        <f t="shared" si="14"/>
        <v>0</v>
      </c>
      <c r="Z27" s="1052">
        <f t="shared" si="14"/>
        <v>0</v>
      </c>
      <c r="AA27" s="1052">
        <f t="shared" si="14"/>
        <v>0</v>
      </c>
      <c r="AB27" s="1052">
        <f t="shared" si="14"/>
        <v>0</v>
      </c>
      <c r="AC27" s="1052">
        <f t="shared" si="14"/>
        <v>0</v>
      </c>
      <c r="AE27" s="1042">
        <f>ROW()</f>
        <v>27</v>
      </c>
    </row>
    <row r="28" spans="1:31">
      <c r="A28">
        <v>15</v>
      </c>
      <c r="B28">
        <v>5</v>
      </c>
      <c r="C28" t="str">
        <f>IF(Partidas!B16="","",Partidas!B16)</f>
        <v>A1080</v>
      </c>
      <c r="D28" s="700" t="str">
        <f>IF(Partidas!B16="",Partidas!A16,"            "&amp;Partidas!C16)</f>
        <v xml:space="preserve">            Concreto simple f'c=100 kg/cm2</v>
      </c>
      <c r="E28" s="1071">
        <f>IF(Partidas!D16="","",Partidas!D16)</f>
        <v>1</v>
      </c>
      <c r="F28" s="1041">
        <f>Partidas!E16</f>
        <v>46239</v>
      </c>
      <c r="G28" s="1041">
        <f>Partidas!F16</f>
        <v>46239</v>
      </c>
      <c r="H28" s="1067" cm="1">
        <f t="array" ref="H28">IF($B28="","",IFERROR(_xlfn.AGGREGATE(15,6,ROW($B33:$B$367)/(($B33:$B$367&lt;=$B28)*($B33:$B$367&lt;&gt;"")),1)-1,121))</f>
        <v>32</v>
      </c>
      <c r="I28" s="1077">
        <f>Partidas!G16</f>
        <v>0.35095999999999994</v>
      </c>
      <c r="J28" s="1077">
        <f>IF(OR($C28="",N($E28)=0,N($I28)=0),"",$I28/$E28)</f>
        <v>0.35095999999999994</v>
      </c>
      <c r="L28" s="1044">
        <f t="shared" si="13"/>
        <v>0</v>
      </c>
      <c r="M28" s="1044">
        <f t="shared" si="13"/>
        <v>0</v>
      </c>
      <c r="N28" s="1044">
        <f t="shared" si="13"/>
        <v>0</v>
      </c>
      <c r="O28" s="1044">
        <f t="shared" si="13"/>
        <v>0</v>
      </c>
      <c r="P28" s="1044">
        <f t="shared" si="13"/>
        <v>0</v>
      </c>
      <c r="Q28" s="1044">
        <f t="shared" si="13"/>
        <v>0.35095999999999994</v>
      </c>
      <c r="R28" s="1044">
        <f t="shared" si="13"/>
        <v>0</v>
      </c>
      <c r="S28" s="1044">
        <f t="shared" si="13"/>
        <v>0</v>
      </c>
      <c r="T28" s="1044">
        <f t="shared" si="13"/>
        <v>0</v>
      </c>
      <c r="U28" s="1044">
        <f t="shared" si="13"/>
        <v>0</v>
      </c>
      <c r="V28" s="1044">
        <f t="shared" si="14"/>
        <v>0</v>
      </c>
      <c r="W28" s="1044">
        <f t="shared" si="14"/>
        <v>0</v>
      </c>
      <c r="X28" s="1044">
        <f t="shared" si="14"/>
        <v>0</v>
      </c>
      <c r="Y28" s="1044">
        <f t="shared" si="14"/>
        <v>0</v>
      </c>
      <c r="Z28" s="1044">
        <f t="shared" si="14"/>
        <v>0</v>
      </c>
      <c r="AA28" s="1044">
        <f t="shared" si="14"/>
        <v>0</v>
      </c>
      <c r="AB28" s="1044">
        <f t="shared" si="14"/>
        <v>0</v>
      </c>
      <c r="AC28" s="1044">
        <f t="shared" si="14"/>
        <v>0</v>
      </c>
      <c r="AE28" s="1042">
        <f>ROW()</f>
        <v>28</v>
      </c>
    </row>
    <row r="29" spans="1:31">
      <c r="A29" s="1086"/>
      <c r="B29" s="1086">
        <v>6</v>
      </c>
      <c r="C29" s="1086"/>
      <c r="D29" s="1096" t="str">
        <f>APU!D60</f>
        <v>CAPATAZ</v>
      </c>
      <c r="E29" s="1112" t="s">
        <v>49</v>
      </c>
      <c r="F29" s="1088">
        <f t="shared" ref="F29:G32" si="15">F$28</f>
        <v>46239</v>
      </c>
      <c r="G29" s="1088">
        <f t="shared" si="15"/>
        <v>46239</v>
      </c>
      <c r="H29" s="1087"/>
      <c r="I29" s="1091">
        <f>APU!O60</f>
        <v>8.5599999999999999E-3</v>
      </c>
      <c r="J29" s="1089"/>
      <c r="K29" s="1086"/>
      <c r="L29" s="1090">
        <f>IF($I29=0,"",IFERROR($I29*MAX(0,MIN($G29,L$3)-MAX($F29,L$3-6)+1)/($G29-$F29+1),""))</f>
        <v>0</v>
      </c>
      <c r="M29" s="1090">
        <f t="shared" ref="M29:AC32" si="16">IF($I29=0,"",IFERROR($I29*MAX(0,MIN($G29,M$3)-MAX($F29,M$3-6)+1)/($G29-$F29+1),""))</f>
        <v>0</v>
      </c>
      <c r="N29" s="1090">
        <f t="shared" si="16"/>
        <v>0</v>
      </c>
      <c r="O29" s="1090">
        <f t="shared" si="16"/>
        <v>0</v>
      </c>
      <c r="P29" s="1090">
        <f t="shared" si="16"/>
        <v>0</v>
      </c>
      <c r="Q29" s="1090">
        <f t="shared" si="16"/>
        <v>8.5599999999999999E-3</v>
      </c>
      <c r="R29" s="1090">
        <f t="shared" si="16"/>
        <v>0</v>
      </c>
      <c r="S29" s="1090">
        <f t="shared" si="16"/>
        <v>0</v>
      </c>
      <c r="T29" s="1090">
        <f t="shared" si="16"/>
        <v>0</v>
      </c>
      <c r="U29" s="1090">
        <f t="shared" si="16"/>
        <v>0</v>
      </c>
      <c r="V29" s="1090">
        <f t="shared" si="16"/>
        <v>0</v>
      </c>
      <c r="W29" s="1090">
        <f t="shared" si="16"/>
        <v>0</v>
      </c>
      <c r="X29" s="1090">
        <f t="shared" si="16"/>
        <v>0</v>
      </c>
      <c r="Y29" s="1090">
        <f t="shared" si="16"/>
        <v>0</v>
      </c>
      <c r="Z29" s="1090">
        <f t="shared" si="16"/>
        <v>0</v>
      </c>
      <c r="AA29" s="1090">
        <f t="shared" si="16"/>
        <v>0</v>
      </c>
      <c r="AB29" s="1090">
        <f t="shared" si="16"/>
        <v>0</v>
      </c>
      <c r="AC29" s="1090">
        <f t="shared" si="16"/>
        <v>0</v>
      </c>
      <c r="AE29" s="1042">
        <f>ROW()</f>
        <v>29</v>
      </c>
    </row>
    <row r="30" spans="1:31">
      <c r="A30" s="1086"/>
      <c r="B30" s="1086">
        <v>6</v>
      </c>
      <c r="C30" s="1086"/>
      <c r="D30" s="1096" t="str">
        <f>APU!D61</f>
        <v>OPERARIO</v>
      </c>
      <c r="E30" s="1112" t="s">
        <v>49</v>
      </c>
      <c r="F30" s="1088">
        <f t="shared" si="15"/>
        <v>46239</v>
      </c>
      <c r="G30" s="1088">
        <f t="shared" si="15"/>
        <v>46239</v>
      </c>
      <c r="H30" s="1087"/>
      <c r="I30" s="1091">
        <f>APU!O61</f>
        <v>8.5599999999999996E-2</v>
      </c>
      <c r="J30" s="1089"/>
      <c r="K30" s="1086"/>
      <c r="L30" s="1090">
        <f>IF($I30=0,"",IFERROR($I30*MAX(0,MIN($G30,L$3)-MAX($F30,L$3-6)+1)/($G30-$F30+1),""))</f>
        <v>0</v>
      </c>
      <c r="M30" s="1090">
        <f t="shared" si="16"/>
        <v>0</v>
      </c>
      <c r="N30" s="1090">
        <f t="shared" si="16"/>
        <v>0</v>
      </c>
      <c r="O30" s="1090">
        <f t="shared" si="16"/>
        <v>0</v>
      </c>
      <c r="P30" s="1090">
        <f t="shared" si="16"/>
        <v>0</v>
      </c>
      <c r="Q30" s="1090">
        <f t="shared" si="16"/>
        <v>8.5599999999999996E-2</v>
      </c>
      <c r="R30" s="1090">
        <f t="shared" si="16"/>
        <v>0</v>
      </c>
      <c r="S30" s="1090">
        <f t="shared" si="16"/>
        <v>0</v>
      </c>
      <c r="T30" s="1090">
        <f t="shared" si="16"/>
        <v>0</v>
      </c>
      <c r="U30" s="1090">
        <f t="shared" si="16"/>
        <v>0</v>
      </c>
      <c r="V30" s="1090">
        <f t="shared" si="16"/>
        <v>0</v>
      </c>
      <c r="W30" s="1090">
        <f t="shared" si="16"/>
        <v>0</v>
      </c>
      <c r="X30" s="1090">
        <f t="shared" si="16"/>
        <v>0</v>
      </c>
      <c r="Y30" s="1090">
        <f t="shared" si="16"/>
        <v>0</v>
      </c>
      <c r="Z30" s="1090">
        <f t="shared" si="16"/>
        <v>0</v>
      </c>
      <c r="AA30" s="1090">
        <f t="shared" si="16"/>
        <v>0</v>
      </c>
      <c r="AB30" s="1090">
        <f t="shared" si="16"/>
        <v>0</v>
      </c>
      <c r="AC30" s="1090">
        <f t="shared" si="16"/>
        <v>0</v>
      </c>
      <c r="AE30" s="1042">
        <f>ROW()</f>
        <v>30</v>
      </c>
    </row>
    <row r="31" spans="1:31">
      <c r="A31" s="1086"/>
      <c r="B31" s="1086">
        <v>6</v>
      </c>
      <c r="C31" s="1086"/>
      <c r="D31" s="1096" t="str">
        <f>APU!D62</f>
        <v>OFICIAL</v>
      </c>
      <c r="E31" s="1112" t="s">
        <v>49</v>
      </c>
      <c r="F31" s="1088">
        <f t="shared" si="15"/>
        <v>46239</v>
      </c>
      <c r="G31" s="1088">
        <f t="shared" si="15"/>
        <v>46239</v>
      </c>
      <c r="H31" s="1087"/>
      <c r="I31" s="1091">
        <f>APU!O62</f>
        <v>8.5599999999999996E-2</v>
      </c>
      <c r="J31" s="1089"/>
      <c r="K31" s="1086"/>
      <c r="L31" s="1090">
        <f>IF($I31=0,"",IFERROR($I31*MAX(0,MIN($G31,L$3)-MAX($F31,L$3-6)+1)/($G31-$F31+1),""))</f>
        <v>0</v>
      </c>
      <c r="M31" s="1090">
        <f t="shared" si="16"/>
        <v>0</v>
      </c>
      <c r="N31" s="1090">
        <f t="shared" si="16"/>
        <v>0</v>
      </c>
      <c r="O31" s="1090">
        <f t="shared" si="16"/>
        <v>0</v>
      </c>
      <c r="P31" s="1090">
        <f t="shared" si="16"/>
        <v>0</v>
      </c>
      <c r="Q31" s="1090">
        <f t="shared" si="16"/>
        <v>8.5599999999999996E-2</v>
      </c>
      <c r="R31" s="1090">
        <f t="shared" si="16"/>
        <v>0</v>
      </c>
      <c r="S31" s="1090">
        <f t="shared" si="16"/>
        <v>0</v>
      </c>
      <c r="T31" s="1090">
        <f t="shared" si="16"/>
        <v>0</v>
      </c>
      <c r="U31" s="1090">
        <f t="shared" si="16"/>
        <v>0</v>
      </c>
      <c r="V31" s="1090">
        <f t="shared" si="16"/>
        <v>0</v>
      </c>
      <c r="W31" s="1090">
        <f t="shared" si="16"/>
        <v>0</v>
      </c>
      <c r="X31" s="1090">
        <f t="shared" si="16"/>
        <v>0</v>
      </c>
      <c r="Y31" s="1090">
        <f t="shared" si="16"/>
        <v>0</v>
      </c>
      <c r="Z31" s="1090">
        <f t="shared" si="16"/>
        <v>0</v>
      </c>
      <c r="AA31" s="1090">
        <f t="shared" si="16"/>
        <v>0</v>
      </c>
      <c r="AB31" s="1090">
        <f t="shared" si="16"/>
        <v>0</v>
      </c>
      <c r="AC31" s="1090">
        <f t="shared" si="16"/>
        <v>0</v>
      </c>
      <c r="AE31" s="1042">
        <f>ROW()</f>
        <v>31</v>
      </c>
    </row>
    <row r="32" spans="1:31">
      <c r="A32" s="1086"/>
      <c r="B32" s="1086">
        <v>6</v>
      </c>
      <c r="C32" s="1086"/>
      <c r="D32" s="1096" t="str">
        <f>APU!D63</f>
        <v>AYUDANTE</v>
      </c>
      <c r="E32" s="1112" t="s">
        <v>49</v>
      </c>
      <c r="F32" s="1088">
        <f t="shared" si="15"/>
        <v>46239</v>
      </c>
      <c r="G32" s="1088">
        <f t="shared" si="15"/>
        <v>46239</v>
      </c>
      <c r="H32" s="1087"/>
      <c r="I32" s="1091">
        <f>APU!O63</f>
        <v>0.17119999999999999</v>
      </c>
      <c r="J32" s="1089"/>
      <c r="K32" s="1086"/>
      <c r="L32" s="1090">
        <f>IF($I32=0,"",IFERROR($I32*MAX(0,MIN($G32,L$3)-MAX($F32,L$3-6)+1)/($G32-$F32+1),""))</f>
        <v>0</v>
      </c>
      <c r="M32" s="1090">
        <f t="shared" si="16"/>
        <v>0</v>
      </c>
      <c r="N32" s="1090">
        <f t="shared" si="16"/>
        <v>0</v>
      </c>
      <c r="O32" s="1090">
        <f t="shared" si="16"/>
        <v>0</v>
      </c>
      <c r="P32" s="1090">
        <f t="shared" si="16"/>
        <v>0</v>
      </c>
      <c r="Q32" s="1090">
        <f t="shared" si="16"/>
        <v>0.17119999999999999</v>
      </c>
      <c r="R32" s="1090">
        <f t="shared" si="16"/>
        <v>0</v>
      </c>
      <c r="S32" s="1090">
        <f t="shared" si="16"/>
        <v>0</v>
      </c>
      <c r="T32" s="1090">
        <f t="shared" si="16"/>
        <v>0</v>
      </c>
      <c r="U32" s="1090">
        <f t="shared" si="16"/>
        <v>0</v>
      </c>
      <c r="V32" s="1090">
        <f t="shared" si="16"/>
        <v>0</v>
      </c>
      <c r="W32" s="1090">
        <f t="shared" si="16"/>
        <v>0</v>
      </c>
      <c r="X32" s="1090">
        <f t="shared" si="16"/>
        <v>0</v>
      </c>
      <c r="Y32" s="1090">
        <f t="shared" si="16"/>
        <v>0</v>
      </c>
      <c r="Z32" s="1090">
        <f t="shared" si="16"/>
        <v>0</v>
      </c>
      <c r="AA32" s="1090">
        <f t="shared" si="16"/>
        <v>0</v>
      </c>
      <c r="AB32" s="1090">
        <f t="shared" si="16"/>
        <v>0</v>
      </c>
      <c r="AC32" s="1090">
        <f t="shared" si="16"/>
        <v>0</v>
      </c>
      <c r="AE32" s="1042">
        <f>ROW()</f>
        <v>32</v>
      </c>
    </row>
    <row r="33" spans="1:31">
      <c r="A33" s="1026">
        <v>16</v>
      </c>
      <c r="B33" s="1026">
        <v>3</v>
      </c>
      <c r="C33" s="1026" t="str">
        <f>IF(Partidas!B17="","",Partidas!B17)</f>
        <v/>
      </c>
      <c r="D33" s="1027" t="str">
        <f>IF(Partidas!B17="",Partidas!A17,"            "&amp;Partidas!C17)</f>
        <v xml:space="preserve">      CONCRETO ARMADO</v>
      </c>
      <c r="E33" s="1070">
        <f>IF(Partidas!D17="","",Partidas!D17)</f>
        <v>3</v>
      </c>
      <c r="F33" s="1051">
        <f>Partidas!E17</f>
        <v>46241</v>
      </c>
      <c r="G33" s="1051">
        <f>Partidas!F17</f>
        <v>46245</v>
      </c>
      <c r="H33" s="1066" cm="1">
        <f t="array" ref="H33">IF($B33="","",IFERROR(_xlfn.AGGREGATE(15,6,ROW($B34:$B$367)/(($B34:$B$367&lt;=$B33)*($B34:$B$367&lt;&gt;"")),1)-1,121))</f>
        <v>46</v>
      </c>
      <c r="I33" s="1076">
        <f>Partidas!G17</f>
        <v>16.762236444444447</v>
      </c>
      <c r="J33" s="1076" t="str">
        <f>IF(OR($C33="",N($E33)=0,N($I33)=0),"",$I33/$E33)</f>
        <v/>
      </c>
      <c r="K33" s="1026"/>
      <c r="L33" s="1052">
        <f t="shared" ref="L33:U34" si="17">IF($B33="","",IF($C33&lt;&gt;"",IFERROR($I33*MAX(0,MIN($G33,L$3)-MAX($F33,L$3-6)+1)/($G33-$F33+1),""),SUMIFS(L$5:L$367,$C$5:$C$367,"?*",$AE$5:$AE$367,"&gt;"&amp;ROW(),$AE$5:$AE$367,"&lt;="&amp;$H33)))</f>
        <v>0</v>
      </c>
      <c r="M33" s="1052">
        <f t="shared" si="17"/>
        <v>0</v>
      </c>
      <c r="N33" s="1052">
        <f t="shared" si="17"/>
        <v>0</v>
      </c>
      <c r="O33" s="1052">
        <f t="shared" si="17"/>
        <v>0</v>
      </c>
      <c r="P33" s="1052">
        <f t="shared" si="17"/>
        <v>0</v>
      </c>
      <c r="Q33" s="1052">
        <f t="shared" si="17"/>
        <v>0</v>
      </c>
      <c r="R33" s="1052">
        <f t="shared" si="17"/>
        <v>16.762236444444447</v>
      </c>
      <c r="S33" s="1052">
        <f t="shared" si="17"/>
        <v>0</v>
      </c>
      <c r="T33" s="1052">
        <f t="shared" si="17"/>
        <v>0</v>
      </c>
      <c r="U33" s="1052">
        <f t="shared" si="17"/>
        <v>0</v>
      </c>
      <c r="V33" s="1052">
        <f t="shared" ref="V33:AC34" si="18">IF($B33="","",IF($C33&lt;&gt;"",IFERROR($I33*MAX(0,MIN($G33,V$3)-MAX($F33,V$3-6)+1)/($G33-$F33+1),""),SUMIFS(V$5:V$367,$C$5:$C$367,"?*",$AE$5:$AE$367,"&gt;"&amp;ROW(),$AE$5:$AE$367,"&lt;="&amp;$H33)))</f>
        <v>0</v>
      </c>
      <c r="W33" s="1052">
        <f t="shared" si="18"/>
        <v>0</v>
      </c>
      <c r="X33" s="1052">
        <f t="shared" si="18"/>
        <v>0</v>
      </c>
      <c r="Y33" s="1052">
        <f t="shared" si="18"/>
        <v>0</v>
      </c>
      <c r="Z33" s="1052">
        <f t="shared" si="18"/>
        <v>0</v>
      </c>
      <c r="AA33" s="1052">
        <f t="shared" si="18"/>
        <v>0</v>
      </c>
      <c r="AB33" s="1052">
        <f t="shared" si="18"/>
        <v>0</v>
      </c>
      <c r="AC33" s="1052">
        <f t="shared" si="18"/>
        <v>0</v>
      </c>
      <c r="AE33" s="1042">
        <f>ROW()</f>
        <v>33</v>
      </c>
    </row>
    <row r="34" spans="1:31">
      <c r="A34">
        <v>17</v>
      </c>
      <c r="B34">
        <v>5</v>
      </c>
      <c r="C34" t="str">
        <f>IF(Partidas!B18="","",Partidas!B18)</f>
        <v>A1090</v>
      </c>
      <c r="D34" s="700" t="str">
        <f>IF(Partidas!B18="",Partidas!A18,"            "&amp;Partidas!C18)</f>
        <v xml:space="preserve">            Concreto f'c=25MPa, Cemento tipo HS</v>
      </c>
      <c r="E34" s="1071">
        <f>IF(Partidas!D18="","",Partidas!D18)</f>
        <v>1</v>
      </c>
      <c r="F34" s="1041">
        <f>Partidas!E18</f>
        <v>46245</v>
      </c>
      <c r="G34" s="1041">
        <f>Partidas!F18</f>
        <v>46245</v>
      </c>
      <c r="H34" s="1067" cm="1">
        <f t="array" ref="H34">IF($B34="","",IFERROR(_xlfn.AGGREGATE(15,6,ROW($B39:$B$367)/(($B39:$B$367&lt;=$B34)*($B39:$B$367&lt;&gt;"")),1)-1,121))</f>
        <v>38</v>
      </c>
      <c r="I34" s="1077">
        <f>Partidas!G18</f>
        <v>3.9228800000000001</v>
      </c>
      <c r="J34" s="1077">
        <f>IF(OR($C34="",N($E34)=0,N($I34)=0),"",$I34/$E34)</f>
        <v>3.9228800000000001</v>
      </c>
      <c r="L34" s="1044">
        <f t="shared" si="17"/>
        <v>0</v>
      </c>
      <c r="M34" s="1044">
        <f t="shared" si="17"/>
        <v>0</v>
      </c>
      <c r="N34" s="1044">
        <f t="shared" si="17"/>
        <v>0</v>
      </c>
      <c r="O34" s="1044">
        <f t="shared" si="17"/>
        <v>0</v>
      </c>
      <c r="P34" s="1044">
        <f t="shared" si="17"/>
        <v>0</v>
      </c>
      <c r="Q34" s="1044">
        <f t="shared" si="17"/>
        <v>0</v>
      </c>
      <c r="R34" s="1044">
        <f t="shared" si="17"/>
        <v>3.9228800000000001</v>
      </c>
      <c r="S34" s="1044">
        <f t="shared" si="17"/>
        <v>0</v>
      </c>
      <c r="T34" s="1044">
        <f t="shared" si="17"/>
        <v>0</v>
      </c>
      <c r="U34" s="1044">
        <f t="shared" si="17"/>
        <v>0</v>
      </c>
      <c r="V34" s="1044">
        <f t="shared" si="18"/>
        <v>0</v>
      </c>
      <c r="W34" s="1044">
        <f t="shared" si="18"/>
        <v>0</v>
      </c>
      <c r="X34" s="1044">
        <f t="shared" si="18"/>
        <v>0</v>
      </c>
      <c r="Y34" s="1044">
        <f t="shared" si="18"/>
        <v>0</v>
      </c>
      <c r="Z34" s="1044">
        <f t="shared" si="18"/>
        <v>0</v>
      </c>
      <c r="AA34" s="1044">
        <f t="shared" si="18"/>
        <v>0</v>
      </c>
      <c r="AB34" s="1044">
        <f t="shared" si="18"/>
        <v>0</v>
      </c>
      <c r="AC34" s="1044">
        <f t="shared" si="18"/>
        <v>0</v>
      </c>
      <c r="AE34" s="1042">
        <f>ROW()</f>
        <v>34</v>
      </c>
    </row>
    <row r="35" spans="1:31">
      <c r="A35" s="1086"/>
      <c r="B35" s="1086">
        <v>6</v>
      </c>
      <c r="C35" s="1086"/>
      <c r="D35" s="1096" t="str">
        <f>APU!D78</f>
        <v>CAPATAZ</v>
      </c>
      <c r="E35" s="1112" t="s">
        <v>49</v>
      </c>
      <c r="F35" s="1088">
        <f t="shared" ref="F35:G38" si="19">F$34</f>
        <v>46245</v>
      </c>
      <c r="G35" s="1088">
        <f t="shared" si="19"/>
        <v>46245</v>
      </c>
      <c r="H35" s="1087"/>
      <c r="I35" s="1091">
        <f>APU!O78</f>
        <v>9.5680000000000015E-2</v>
      </c>
      <c r="J35" s="1089"/>
      <c r="K35" s="1086"/>
      <c r="L35" s="1090">
        <f>IF($I35=0,"",IFERROR($I35*MAX(0,MIN($G35,L$3)-MAX($F35,L$3-6)+1)/($G35-$F35+1),""))</f>
        <v>0</v>
      </c>
      <c r="M35" s="1090">
        <f t="shared" ref="M35:AC38" si="20">IF($I35=0,"",IFERROR($I35*MAX(0,MIN($G35,M$3)-MAX($F35,M$3-6)+1)/($G35-$F35+1),""))</f>
        <v>0</v>
      </c>
      <c r="N35" s="1090">
        <f t="shared" si="20"/>
        <v>0</v>
      </c>
      <c r="O35" s="1090">
        <f t="shared" si="20"/>
        <v>0</v>
      </c>
      <c r="P35" s="1090">
        <f t="shared" si="20"/>
        <v>0</v>
      </c>
      <c r="Q35" s="1090">
        <f t="shared" si="20"/>
        <v>0</v>
      </c>
      <c r="R35" s="1090">
        <f t="shared" si="20"/>
        <v>9.5680000000000015E-2</v>
      </c>
      <c r="S35" s="1090">
        <f t="shared" si="20"/>
        <v>0</v>
      </c>
      <c r="T35" s="1090">
        <f t="shared" si="20"/>
        <v>0</v>
      </c>
      <c r="U35" s="1090">
        <f t="shared" si="20"/>
        <v>0</v>
      </c>
      <c r="V35" s="1090">
        <f t="shared" si="20"/>
        <v>0</v>
      </c>
      <c r="W35" s="1090">
        <f t="shared" si="20"/>
        <v>0</v>
      </c>
      <c r="X35" s="1090">
        <f t="shared" si="20"/>
        <v>0</v>
      </c>
      <c r="Y35" s="1090">
        <f t="shared" si="20"/>
        <v>0</v>
      </c>
      <c r="Z35" s="1090">
        <f t="shared" si="20"/>
        <v>0</v>
      </c>
      <c r="AA35" s="1090">
        <f t="shared" si="20"/>
        <v>0</v>
      </c>
      <c r="AB35" s="1090">
        <f t="shared" si="20"/>
        <v>0</v>
      </c>
      <c r="AC35" s="1090">
        <f t="shared" si="20"/>
        <v>0</v>
      </c>
      <c r="AE35" s="1042">
        <f>ROW()</f>
        <v>35</v>
      </c>
    </row>
    <row r="36" spans="1:31">
      <c r="A36" s="1086"/>
      <c r="B36" s="1086">
        <v>6</v>
      </c>
      <c r="C36" s="1086"/>
      <c r="D36" s="1096" t="str">
        <f>APU!D79</f>
        <v>OPERARIO</v>
      </c>
      <c r="E36" s="1112" t="s">
        <v>49</v>
      </c>
      <c r="F36" s="1088">
        <f t="shared" si="19"/>
        <v>46245</v>
      </c>
      <c r="G36" s="1088">
        <f t="shared" si="19"/>
        <v>46245</v>
      </c>
      <c r="H36" s="1087"/>
      <c r="I36" s="1091">
        <f>APU!O79</f>
        <v>0.95679999999999998</v>
      </c>
      <c r="J36" s="1089"/>
      <c r="K36" s="1086"/>
      <c r="L36" s="1090">
        <f>IF($I36=0,"",IFERROR($I36*MAX(0,MIN($G36,L$3)-MAX($F36,L$3-6)+1)/($G36-$F36+1),""))</f>
        <v>0</v>
      </c>
      <c r="M36" s="1090">
        <f t="shared" si="20"/>
        <v>0</v>
      </c>
      <c r="N36" s="1090">
        <f t="shared" si="20"/>
        <v>0</v>
      </c>
      <c r="O36" s="1090">
        <f t="shared" si="20"/>
        <v>0</v>
      </c>
      <c r="P36" s="1090">
        <f t="shared" si="20"/>
        <v>0</v>
      </c>
      <c r="Q36" s="1090">
        <f t="shared" si="20"/>
        <v>0</v>
      </c>
      <c r="R36" s="1090">
        <f t="shared" si="20"/>
        <v>0.95679999999999998</v>
      </c>
      <c r="S36" s="1090">
        <f t="shared" si="20"/>
        <v>0</v>
      </c>
      <c r="T36" s="1090">
        <f t="shared" si="20"/>
        <v>0</v>
      </c>
      <c r="U36" s="1090">
        <f t="shared" si="20"/>
        <v>0</v>
      </c>
      <c r="V36" s="1090">
        <f t="shared" si="20"/>
        <v>0</v>
      </c>
      <c r="W36" s="1090">
        <f t="shared" si="20"/>
        <v>0</v>
      </c>
      <c r="X36" s="1090">
        <f t="shared" si="20"/>
        <v>0</v>
      </c>
      <c r="Y36" s="1090">
        <f t="shared" si="20"/>
        <v>0</v>
      </c>
      <c r="Z36" s="1090">
        <f t="shared" si="20"/>
        <v>0</v>
      </c>
      <c r="AA36" s="1090">
        <f t="shared" si="20"/>
        <v>0</v>
      </c>
      <c r="AB36" s="1090">
        <f t="shared" si="20"/>
        <v>0</v>
      </c>
      <c r="AC36" s="1090">
        <f t="shared" si="20"/>
        <v>0</v>
      </c>
      <c r="AE36" s="1042">
        <f>ROW()</f>
        <v>36</v>
      </c>
    </row>
    <row r="37" spans="1:31">
      <c r="A37" s="1086"/>
      <c r="B37" s="1086">
        <v>6</v>
      </c>
      <c r="C37" s="1086"/>
      <c r="D37" s="1096" t="str">
        <f>APU!D80</f>
        <v>OFICIAL</v>
      </c>
      <c r="E37" s="1112" t="s">
        <v>49</v>
      </c>
      <c r="F37" s="1088">
        <f t="shared" si="19"/>
        <v>46245</v>
      </c>
      <c r="G37" s="1088">
        <f t="shared" si="19"/>
        <v>46245</v>
      </c>
      <c r="H37" s="1087"/>
      <c r="I37" s="1091">
        <f>APU!O80</f>
        <v>0.95679999999999998</v>
      </c>
      <c r="J37" s="1089"/>
      <c r="K37" s="1086"/>
      <c r="L37" s="1090">
        <f>IF($I37=0,"",IFERROR($I37*MAX(0,MIN($G37,L$3)-MAX($F37,L$3-6)+1)/($G37-$F37+1),""))</f>
        <v>0</v>
      </c>
      <c r="M37" s="1090">
        <f t="shared" si="20"/>
        <v>0</v>
      </c>
      <c r="N37" s="1090">
        <f t="shared" si="20"/>
        <v>0</v>
      </c>
      <c r="O37" s="1090">
        <f t="shared" si="20"/>
        <v>0</v>
      </c>
      <c r="P37" s="1090">
        <f t="shared" si="20"/>
        <v>0</v>
      </c>
      <c r="Q37" s="1090">
        <f t="shared" si="20"/>
        <v>0</v>
      </c>
      <c r="R37" s="1090">
        <f t="shared" si="20"/>
        <v>0.95679999999999998</v>
      </c>
      <c r="S37" s="1090">
        <f t="shared" si="20"/>
        <v>0</v>
      </c>
      <c r="T37" s="1090">
        <f t="shared" si="20"/>
        <v>0</v>
      </c>
      <c r="U37" s="1090">
        <f t="shared" si="20"/>
        <v>0</v>
      </c>
      <c r="V37" s="1090">
        <f t="shared" si="20"/>
        <v>0</v>
      </c>
      <c r="W37" s="1090">
        <f t="shared" si="20"/>
        <v>0</v>
      </c>
      <c r="X37" s="1090">
        <f t="shared" si="20"/>
        <v>0</v>
      </c>
      <c r="Y37" s="1090">
        <f t="shared" si="20"/>
        <v>0</v>
      </c>
      <c r="Z37" s="1090">
        <f t="shared" si="20"/>
        <v>0</v>
      </c>
      <c r="AA37" s="1090">
        <f t="shared" si="20"/>
        <v>0</v>
      </c>
      <c r="AB37" s="1090">
        <f t="shared" si="20"/>
        <v>0</v>
      </c>
      <c r="AC37" s="1090">
        <f t="shared" si="20"/>
        <v>0</v>
      </c>
      <c r="AE37" s="1042">
        <f>ROW()</f>
        <v>37</v>
      </c>
    </row>
    <row r="38" spans="1:31">
      <c r="A38" s="1086"/>
      <c r="B38" s="1086">
        <v>6</v>
      </c>
      <c r="C38" s="1086"/>
      <c r="D38" s="1096" t="str">
        <f>APU!D81</f>
        <v>AYUDANTE</v>
      </c>
      <c r="E38" s="1112" t="s">
        <v>49</v>
      </c>
      <c r="F38" s="1088">
        <f t="shared" si="19"/>
        <v>46245</v>
      </c>
      <c r="G38" s="1088">
        <f t="shared" si="19"/>
        <v>46245</v>
      </c>
      <c r="H38" s="1087"/>
      <c r="I38" s="1091">
        <f>APU!O81</f>
        <v>1.9136</v>
      </c>
      <c r="J38" s="1089"/>
      <c r="K38" s="1086"/>
      <c r="L38" s="1090">
        <f>IF($I38=0,"",IFERROR($I38*MAX(0,MIN($G38,L$3)-MAX($F38,L$3-6)+1)/($G38-$F38+1),""))</f>
        <v>0</v>
      </c>
      <c r="M38" s="1090">
        <f t="shared" si="20"/>
        <v>0</v>
      </c>
      <c r="N38" s="1090">
        <f t="shared" si="20"/>
        <v>0</v>
      </c>
      <c r="O38" s="1090">
        <f t="shared" si="20"/>
        <v>0</v>
      </c>
      <c r="P38" s="1090">
        <f t="shared" si="20"/>
        <v>0</v>
      </c>
      <c r="Q38" s="1090">
        <f t="shared" si="20"/>
        <v>0</v>
      </c>
      <c r="R38" s="1090">
        <f t="shared" si="20"/>
        <v>1.9136</v>
      </c>
      <c r="S38" s="1090">
        <f t="shared" si="20"/>
        <v>0</v>
      </c>
      <c r="T38" s="1090">
        <f t="shared" si="20"/>
        <v>0</v>
      </c>
      <c r="U38" s="1090">
        <f t="shared" si="20"/>
        <v>0</v>
      </c>
      <c r="V38" s="1090">
        <f t="shared" si="20"/>
        <v>0</v>
      </c>
      <c r="W38" s="1090">
        <f t="shared" si="20"/>
        <v>0</v>
      </c>
      <c r="X38" s="1090">
        <f t="shared" si="20"/>
        <v>0</v>
      </c>
      <c r="Y38" s="1090">
        <f t="shared" si="20"/>
        <v>0</v>
      </c>
      <c r="Z38" s="1090">
        <f t="shared" si="20"/>
        <v>0</v>
      </c>
      <c r="AA38" s="1090">
        <f t="shared" si="20"/>
        <v>0</v>
      </c>
      <c r="AB38" s="1090">
        <f t="shared" si="20"/>
        <v>0</v>
      </c>
      <c r="AC38" s="1090">
        <f t="shared" si="20"/>
        <v>0</v>
      </c>
      <c r="AE38" s="1042">
        <f>ROW()</f>
        <v>38</v>
      </c>
    </row>
    <row r="39" spans="1:31">
      <c r="A39">
        <v>18</v>
      </c>
      <c r="B39">
        <v>5</v>
      </c>
      <c r="C39" t="str">
        <f>IF(Partidas!B19="","",Partidas!B19)</f>
        <v>A1100</v>
      </c>
      <c r="D39" s="700" t="str">
        <f>IF(Partidas!B19="",Partidas!A19,"            "&amp;Partidas!C19)</f>
        <v xml:space="preserve">            Encofrado y desencofrado</v>
      </c>
      <c r="E39" s="1071">
        <f>IF(Partidas!D19="","",Partidas!D19)</f>
        <v>1</v>
      </c>
      <c r="F39" s="1041">
        <f>Partidas!E19</f>
        <v>46244</v>
      </c>
      <c r="G39" s="1041">
        <f>Partidas!F19</f>
        <v>46244</v>
      </c>
      <c r="H39" s="1067" cm="1">
        <f t="array" ref="H39">IF($B39="","",IFERROR(_xlfn.AGGREGATE(15,6,ROW($B43:$B$367)/(($B43:$B$367&lt;=$B39)*($B43:$B$367&lt;&gt;"")),1)-1,121))</f>
        <v>42</v>
      </c>
      <c r="I39" s="1077">
        <f>Partidas!G19</f>
        <v>6.8444444444444432</v>
      </c>
      <c r="J39" s="1077">
        <f>IF(OR($C39="",N($E39)=0,N($I39)=0),"",$I39/$E39)</f>
        <v>6.8444444444444432</v>
      </c>
      <c r="L39" s="1044">
        <f t="shared" ref="L39:AC39" si="21">IF($B39="","",IF($C39&lt;&gt;"",IFERROR($I39*MAX(0,MIN($G39,L$3)-MAX($F39,L$3-6)+1)/($G39-$F39+1),""),SUMIFS(L$5:L$367,$C$5:$C$367,"?*",$AE$5:$AE$367,"&gt;"&amp;ROW(),$AE$5:$AE$367,"&lt;="&amp;$H39)))</f>
        <v>0</v>
      </c>
      <c r="M39" s="1044">
        <f t="shared" si="21"/>
        <v>0</v>
      </c>
      <c r="N39" s="1044">
        <f t="shared" si="21"/>
        <v>0</v>
      </c>
      <c r="O39" s="1044">
        <f t="shared" si="21"/>
        <v>0</v>
      </c>
      <c r="P39" s="1044">
        <f t="shared" si="21"/>
        <v>0</v>
      </c>
      <c r="Q39" s="1044">
        <f t="shared" si="21"/>
        <v>0</v>
      </c>
      <c r="R39" s="1044">
        <f t="shared" si="21"/>
        <v>6.8444444444444432</v>
      </c>
      <c r="S39" s="1044">
        <f t="shared" si="21"/>
        <v>0</v>
      </c>
      <c r="T39" s="1044">
        <f t="shared" si="21"/>
        <v>0</v>
      </c>
      <c r="U39" s="1044">
        <f t="shared" si="21"/>
        <v>0</v>
      </c>
      <c r="V39" s="1044">
        <f t="shared" si="21"/>
        <v>0</v>
      </c>
      <c r="W39" s="1044">
        <f t="shared" si="21"/>
        <v>0</v>
      </c>
      <c r="X39" s="1044">
        <f t="shared" si="21"/>
        <v>0</v>
      </c>
      <c r="Y39" s="1044">
        <f t="shared" si="21"/>
        <v>0</v>
      </c>
      <c r="Z39" s="1044">
        <f t="shared" si="21"/>
        <v>0</v>
      </c>
      <c r="AA39" s="1044">
        <f t="shared" si="21"/>
        <v>0</v>
      </c>
      <c r="AB39" s="1044">
        <f t="shared" si="21"/>
        <v>0</v>
      </c>
      <c r="AC39" s="1044">
        <f t="shared" si="21"/>
        <v>0</v>
      </c>
      <c r="AE39" s="1042">
        <f>ROW()</f>
        <v>39</v>
      </c>
    </row>
    <row r="40" spans="1:31">
      <c r="A40" s="1086"/>
      <c r="B40" s="1086">
        <v>6</v>
      </c>
      <c r="C40" s="1086"/>
      <c r="D40" s="1096" t="str">
        <f>APU!D99</f>
        <v>CAPATAZ</v>
      </c>
      <c r="E40" s="1112" t="s">
        <v>49</v>
      </c>
      <c r="F40" s="1088">
        <f t="shared" ref="F40:G42" si="22">F$39</f>
        <v>46244</v>
      </c>
      <c r="G40" s="1088">
        <f t="shared" si="22"/>
        <v>46244</v>
      </c>
      <c r="H40" s="1087"/>
      <c r="I40" s="1091">
        <f>APU!O99</f>
        <v>0.62222222222222223</v>
      </c>
      <c r="J40" s="1089"/>
      <c r="K40" s="1086"/>
      <c r="L40" s="1090">
        <f>IF($I40=0,"",IFERROR($I40*MAX(0,MIN($G40,L$3)-MAX($F40,L$3-6)+1)/($G40-$F40+1),""))</f>
        <v>0</v>
      </c>
      <c r="M40" s="1090">
        <f t="shared" ref="M40:AC42" si="23">IF($I40=0,"",IFERROR($I40*MAX(0,MIN($G40,M$3)-MAX($F40,M$3-6)+1)/($G40-$F40+1),""))</f>
        <v>0</v>
      </c>
      <c r="N40" s="1090">
        <f t="shared" si="23"/>
        <v>0</v>
      </c>
      <c r="O40" s="1090">
        <f t="shared" si="23"/>
        <v>0</v>
      </c>
      <c r="P40" s="1090">
        <f t="shared" si="23"/>
        <v>0</v>
      </c>
      <c r="Q40" s="1090">
        <f t="shared" si="23"/>
        <v>0</v>
      </c>
      <c r="R40" s="1090">
        <f t="shared" si="23"/>
        <v>0.62222222222222223</v>
      </c>
      <c r="S40" s="1090">
        <f t="shared" si="23"/>
        <v>0</v>
      </c>
      <c r="T40" s="1090">
        <f t="shared" si="23"/>
        <v>0</v>
      </c>
      <c r="U40" s="1090">
        <f t="shared" si="23"/>
        <v>0</v>
      </c>
      <c r="V40" s="1090">
        <f t="shared" si="23"/>
        <v>0</v>
      </c>
      <c r="W40" s="1090">
        <f t="shared" si="23"/>
        <v>0</v>
      </c>
      <c r="X40" s="1090">
        <f t="shared" si="23"/>
        <v>0</v>
      </c>
      <c r="Y40" s="1090">
        <f t="shared" si="23"/>
        <v>0</v>
      </c>
      <c r="Z40" s="1090">
        <f t="shared" si="23"/>
        <v>0</v>
      </c>
      <c r="AA40" s="1090">
        <f t="shared" si="23"/>
        <v>0</v>
      </c>
      <c r="AB40" s="1090">
        <f t="shared" si="23"/>
        <v>0</v>
      </c>
      <c r="AC40" s="1090">
        <f t="shared" si="23"/>
        <v>0</v>
      </c>
      <c r="AE40" s="1042">
        <f>ROW()</f>
        <v>40</v>
      </c>
    </row>
    <row r="41" spans="1:31">
      <c r="A41" s="1086"/>
      <c r="B41" s="1086">
        <v>6</v>
      </c>
      <c r="C41" s="1086"/>
      <c r="D41" s="1096" t="str">
        <f>APU!D100</f>
        <v>OPERARIO</v>
      </c>
      <c r="E41" s="1112" t="s">
        <v>49</v>
      </c>
      <c r="F41" s="1088">
        <f t="shared" si="22"/>
        <v>46244</v>
      </c>
      <c r="G41" s="1088">
        <f t="shared" si="22"/>
        <v>46244</v>
      </c>
      <c r="H41" s="1087"/>
      <c r="I41" s="1091">
        <f>APU!O100</f>
        <v>3.1111111111111107</v>
      </c>
      <c r="J41" s="1089"/>
      <c r="K41" s="1086"/>
      <c r="L41" s="1090">
        <f>IF($I41=0,"",IFERROR($I41*MAX(0,MIN($G41,L$3)-MAX($F41,L$3-6)+1)/($G41-$F41+1),""))</f>
        <v>0</v>
      </c>
      <c r="M41" s="1090">
        <f t="shared" si="23"/>
        <v>0</v>
      </c>
      <c r="N41" s="1090">
        <f t="shared" si="23"/>
        <v>0</v>
      </c>
      <c r="O41" s="1090">
        <f t="shared" si="23"/>
        <v>0</v>
      </c>
      <c r="P41" s="1090">
        <f t="shared" si="23"/>
        <v>0</v>
      </c>
      <c r="Q41" s="1090">
        <f t="shared" si="23"/>
        <v>0</v>
      </c>
      <c r="R41" s="1090">
        <f t="shared" si="23"/>
        <v>3.1111111111111107</v>
      </c>
      <c r="S41" s="1090">
        <f t="shared" si="23"/>
        <v>0</v>
      </c>
      <c r="T41" s="1090">
        <f t="shared" si="23"/>
        <v>0</v>
      </c>
      <c r="U41" s="1090">
        <f t="shared" si="23"/>
        <v>0</v>
      </c>
      <c r="V41" s="1090">
        <f t="shared" si="23"/>
        <v>0</v>
      </c>
      <c r="W41" s="1090">
        <f t="shared" si="23"/>
        <v>0</v>
      </c>
      <c r="X41" s="1090">
        <f t="shared" si="23"/>
        <v>0</v>
      </c>
      <c r="Y41" s="1090">
        <f t="shared" si="23"/>
        <v>0</v>
      </c>
      <c r="Z41" s="1090">
        <f t="shared" si="23"/>
        <v>0</v>
      </c>
      <c r="AA41" s="1090">
        <f t="shared" si="23"/>
        <v>0</v>
      </c>
      <c r="AB41" s="1090">
        <f t="shared" si="23"/>
        <v>0</v>
      </c>
      <c r="AC41" s="1090">
        <f t="shared" si="23"/>
        <v>0</v>
      </c>
      <c r="AE41" s="1042">
        <f>ROW()</f>
        <v>41</v>
      </c>
    </row>
    <row r="42" spans="1:31">
      <c r="A42" s="1086"/>
      <c r="B42" s="1086">
        <v>6</v>
      </c>
      <c r="C42" s="1086"/>
      <c r="D42" s="1096" t="str">
        <f>APU!D101</f>
        <v>AYUDANTE</v>
      </c>
      <c r="E42" s="1112" t="s">
        <v>49</v>
      </c>
      <c r="F42" s="1088">
        <f t="shared" si="22"/>
        <v>46244</v>
      </c>
      <c r="G42" s="1088">
        <f t="shared" si="22"/>
        <v>46244</v>
      </c>
      <c r="H42" s="1087"/>
      <c r="I42" s="1091">
        <f>APU!O101</f>
        <v>3.1111111111111107</v>
      </c>
      <c r="J42" s="1089"/>
      <c r="K42" s="1086"/>
      <c r="L42" s="1090">
        <f>IF($I42=0,"",IFERROR($I42*MAX(0,MIN($G42,L$3)-MAX($F42,L$3-6)+1)/($G42-$F42+1),""))</f>
        <v>0</v>
      </c>
      <c r="M42" s="1090">
        <f t="shared" si="23"/>
        <v>0</v>
      </c>
      <c r="N42" s="1090">
        <f t="shared" si="23"/>
        <v>0</v>
      </c>
      <c r="O42" s="1090">
        <f t="shared" si="23"/>
        <v>0</v>
      </c>
      <c r="P42" s="1090">
        <f t="shared" si="23"/>
        <v>0</v>
      </c>
      <c r="Q42" s="1090">
        <f t="shared" si="23"/>
        <v>0</v>
      </c>
      <c r="R42" s="1090">
        <f t="shared" si="23"/>
        <v>3.1111111111111107</v>
      </c>
      <c r="S42" s="1090">
        <f t="shared" si="23"/>
        <v>0</v>
      </c>
      <c r="T42" s="1090">
        <f t="shared" si="23"/>
        <v>0</v>
      </c>
      <c r="U42" s="1090">
        <f t="shared" si="23"/>
        <v>0</v>
      </c>
      <c r="V42" s="1090">
        <f t="shared" si="23"/>
        <v>0</v>
      </c>
      <c r="W42" s="1090">
        <f t="shared" si="23"/>
        <v>0</v>
      </c>
      <c r="X42" s="1090">
        <f t="shared" si="23"/>
        <v>0</v>
      </c>
      <c r="Y42" s="1090">
        <f t="shared" si="23"/>
        <v>0</v>
      </c>
      <c r="Z42" s="1090">
        <f t="shared" si="23"/>
        <v>0</v>
      </c>
      <c r="AA42" s="1090">
        <f t="shared" si="23"/>
        <v>0</v>
      </c>
      <c r="AB42" s="1090">
        <f t="shared" si="23"/>
        <v>0</v>
      </c>
      <c r="AC42" s="1090">
        <f t="shared" si="23"/>
        <v>0</v>
      </c>
      <c r="AE42" s="1042">
        <f>ROW()</f>
        <v>42</v>
      </c>
    </row>
    <row r="43" spans="1:31">
      <c r="A43">
        <v>19</v>
      </c>
      <c r="B43">
        <v>5</v>
      </c>
      <c r="C43" t="str">
        <f>IF(Partidas!B20="","",Partidas!B20)</f>
        <v>A1110</v>
      </c>
      <c r="D43" s="700" t="str">
        <f>IF(Partidas!B20="",Partidas!A20,"            "&amp;Partidas!C20)</f>
        <v xml:space="preserve">            Acero de Refuerzo (ASTM A-615 G 60, fy = 420 MPa)</v>
      </c>
      <c r="E43" s="1071">
        <f>IF(Partidas!D20="","",Partidas!D20)</f>
        <v>1</v>
      </c>
      <c r="F43" s="1041">
        <f>Partidas!E20</f>
        <v>46241</v>
      </c>
      <c r="G43" s="1041">
        <f>Partidas!F20</f>
        <v>46241</v>
      </c>
      <c r="H43" s="1067" cm="1">
        <f t="array" ref="H43">IF($B43="","",IFERROR(_xlfn.AGGREGATE(15,6,ROW($B47:$B$367)/(($B47:$B$367&lt;=$B43)*($B47:$B$367&lt;&gt;"")),1)-1,121))</f>
        <v>46</v>
      </c>
      <c r="I43" s="1077">
        <f>Partidas!G20</f>
        <v>5.9949120000000011</v>
      </c>
      <c r="J43" s="1077">
        <f>IF(OR($C43="",N($E43)=0,N($I43)=0),"",$I43/$E43)</f>
        <v>5.9949120000000011</v>
      </c>
      <c r="L43" s="1044">
        <f t="shared" ref="L43:AC43" si="24">IF($B43="","",IF($C43&lt;&gt;"",IFERROR($I43*MAX(0,MIN($G43,L$3)-MAX($F43,L$3-6)+1)/($G43-$F43+1),""),SUMIFS(L$5:L$367,$C$5:$C$367,"?*",$AE$5:$AE$367,"&gt;"&amp;ROW(),$AE$5:$AE$367,"&lt;="&amp;$H43)))</f>
        <v>0</v>
      </c>
      <c r="M43" s="1044">
        <f t="shared" si="24"/>
        <v>0</v>
      </c>
      <c r="N43" s="1044">
        <f t="shared" si="24"/>
        <v>0</v>
      </c>
      <c r="O43" s="1044">
        <f t="shared" si="24"/>
        <v>0</v>
      </c>
      <c r="P43" s="1044">
        <f t="shared" si="24"/>
        <v>0</v>
      </c>
      <c r="Q43" s="1044">
        <f t="shared" si="24"/>
        <v>0</v>
      </c>
      <c r="R43" s="1044">
        <f t="shared" si="24"/>
        <v>5.9949120000000011</v>
      </c>
      <c r="S43" s="1044">
        <f t="shared" si="24"/>
        <v>0</v>
      </c>
      <c r="T43" s="1044">
        <f t="shared" si="24"/>
        <v>0</v>
      </c>
      <c r="U43" s="1044">
        <f t="shared" si="24"/>
        <v>0</v>
      </c>
      <c r="V43" s="1044">
        <f t="shared" si="24"/>
        <v>0</v>
      </c>
      <c r="W43" s="1044">
        <f t="shared" si="24"/>
        <v>0</v>
      </c>
      <c r="X43" s="1044">
        <f t="shared" si="24"/>
        <v>0</v>
      </c>
      <c r="Y43" s="1044">
        <f t="shared" si="24"/>
        <v>0</v>
      </c>
      <c r="Z43" s="1044">
        <f t="shared" si="24"/>
        <v>0</v>
      </c>
      <c r="AA43" s="1044">
        <f t="shared" si="24"/>
        <v>0</v>
      </c>
      <c r="AB43" s="1044">
        <f t="shared" si="24"/>
        <v>0</v>
      </c>
      <c r="AC43" s="1044">
        <f t="shared" si="24"/>
        <v>0</v>
      </c>
      <c r="AE43" s="1042">
        <f>ROW()</f>
        <v>43</v>
      </c>
    </row>
    <row r="44" spans="1:31">
      <c r="A44" s="1086"/>
      <c r="B44" s="1086">
        <v>6</v>
      </c>
      <c r="C44" s="1086"/>
      <c r="D44" s="1096" t="str">
        <f>APU!D120</f>
        <v>CAPATAZ</v>
      </c>
      <c r="E44" s="1112" t="s">
        <v>49</v>
      </c>
      <c r="F44" s="1088">
        <f t="shared" ref="F44:G46" si="25">F$43</f>
        <v>46241</v>
      </c>
      <c r="G44" s="1088">
        <f t="shared" si="25"/>
        <v>46241</v>
      </c>
      <c r="H44" s="1087"/>
      <c r="I44" s="1091">
        <f>APU!O120</f>
        <v>0.54499200000000003</v>
      </c>
      <c r="J44" s="1089"/>
      <c r="K44" s="1086"/>
      <c r="L44" s="1090">
        <f>IF($I44=0,"",IFERROR($I44*MAX(0,MIN($G44,L$3)-MAX($F44,L$3-6)+1)/($G44-$F44+1),""))</f>
        <v>0</v>
      </c>
      <c r="M44" s="1090">
        <f t="shared" ref="M44:AC46" si="26">IF($I44=0,"",IFERROR($I44*MAX(0,MIN($G44,M$3)-MAX($F44,M$3-6)+1)/($G44-$F44+1),""))</f>
        <v>0</v>
      </c>
      <c r="N44" s="1090">
        <f t="shared" si="26"/>
        <v>0</v>
      </c>
      <c r="O44" s="1090">
        <f t="shared" si="26"/>
        <v>0</v>
      </c>
      <c r="P44" s="1090">
        <f t="shared" si="26"/>
        <v>0</v>
      </c>
      <c r="Q44" s="1090">
        <f t="shared" si="26"/>
        <v>0</v>
      </c>
      <c r="R44" s="1090">
        <f t="shared" si="26"/>
        <v>0.54499200000000003</v>
      </c>
      <c r="S44" s="1090">
        <f t="shared" si="26"/>
        <v>0</v>
      </c>
      <c r="T44" s="1090">
        <f t="shared" si="26"/>
        <v>0</v>
      </c>
      <c r="U44" s="1090">
        <f t="shared" si="26"/>
        <v>0</v>
      </c>
      <c r="V44" s="1090">
        <f t="shared" si="26"/>
        <v>0</v>
      </c>
      <c r="W44" s="1090">
        <f t="shared" si="26"/>
        <v>0</v>
      </c>
      <c r="X44" s="1090">
        <f t="shared" si="26"/>
        <v>0</v>
      </c>
      <c r="Y44" s="1090">
        <f t="shared" si="26"/>
        <v>0</v>
      </c>
      <c r="Z44" s="1090">
        <f t="shared" si="26"/>
        <v>0</v>
      </c>
      <c r="AA44" s="1090">
        <f t="shared" si="26"/>
        <v>0</v>
      </c>
      <c r="AB44" s="1090">
        <f t="shared" si="26"/>
        <v>0</v>
      </c>
      <c r="AC44" s="1090">
        <f t="shared" si="26"/>
        <v>0</v>
      </c>
      <c r="AE44" s="1042">
        <f>ROW()</f>
        <v>44</v>
      </c>
    </row>
    <row r="45" spans="1:31">
      <c r="A45" s="1086"/>
      <c r="B45" s="1086">
        <v>6</v>
      </c>
      <c r="C45" s="1086"/>
      <c r="D45" s="1096" t="str">
        <f>APU!D121</f>
        <v>OPERARIO</v>
      </c>
      <c r="E45" s="1112" t="s">
        <v>49</v>
      </c>
      <c r="F45" s="1088">
        <f t="shared" si="25"/>
        <v>46241</v>
      </c>
      <c r="G45" s="1088">
        <f t="shared" si="25"/>
        <v>46241</v>
      </c>
      <c r="H45" s="1087"/>
      <c r="I45" s="1091">
        <f>APU!O121</f>
        <v>2.7249600000000003</v>
      </c>
      <c r="J45" s="1089"/>
      <c r="K45" s="1086"/>
      <c r="L45" s="1090">
        <f>IF($I45=0,"",IFERROR($I45*MAX(0,MIN($G45,L$3)-MAX($F45,L$3-6)+1)/($G45-$F45+1),""))</f>
        <v>0</v>
      </c>
      <c r="M45" s="1090">
        <f t="shared" si="26"/>
        <v>0</v>
      </c>
      <c r="N45" s="1090">
        <f t="shared" si="26"/>
        <v>0</v>
      </c>
      <c r="O45" s="1090">
        <f t="shared" si="26"/>
        <v>0</v>
      </c>
      <c r="P45" s="1090">
        <f t="shared" si="26"/>
        <v>0</v>
      </c>
      <c r="Q45" s="1090">
        <f t="shared" si="26"/>
        <v>0</v>
      </c>
      <c r="R45" s="1090">
        <f t="shared" si="26"/>
        <v>2.7249600000000003</v>
      </c>
      <c r="S45" s="1090">
        <f t="shared" si="26"/>
        <v>0</v>
      </c>
      <c r="T45" s="1090">
        <f t="shared" si="26"/>
        <v>0</v>
      </c>
      <c r="U45" s="1090">
        <f t="shared" si="26"/>
        <v>0</v>
      </c>
      <c r="V45" s="1090">
        <f t="shared" si="26"/>
        <v>0</v>
      </c>
      <c r="W45" s="1090">
        <f t="shared" si="26"/>
        <v>0</v>
      </c>
      <c r="X45" s="1090">
        <f t="shared" si="26"/>
        <v>0</v>
      </c>
      <c r="Y45" s="1090">
        <f t="shared" si="26"/>
        <v>0</v>
      </c>
      <c r="Z45" s="1090">
        <f t="shared" si="26"/>
        <v>0</v>
      </c>
      <c r="AA45" s="1090">
        <f t="shared" si="26"/>
        <v>0</v>
      </c>
      <c r="AB45" s="1090">
        <f t="shared" si="26"/>
        <v>0</v>
      </c>
      <c r="AC45" s="1090">
        <f t="shared" si="26"/>
        <v>0</v>
      </c>
      <c r="AE45" s="1042">
        <f>ROW()</f>
        <v>45</v>
      </c>
    </row>
    <row r="46" spans="1:31">
      <c r="A46" s="1086"/>
      <c r="B46" s="1086">
        <v>6</v>
      </c>
      <c r="C46" s="1086"/>
      <c r="D46" s="1096" t="str">
        <f>APU!D122</f>
        <v>AYUDANTE</v>
      </c>
      <c r="E46" s="1112" t="s">
        <v>49</v>
      </c>
      <c r="F46" s="1088">
        <f t="shared" si="25"/>
        <v>46241</v>
      </c>
      <c r="G46" s="1088">
        <f t="shared" si="25"/>
        <v>46241</v>
      </c>
      <c r="H46" s="1087"/>
      <c r="I46" s="1091">
        <f>APU!O122</f>
        <v>2.7249600000000003</v>
      </c>
      <c r="J46" s="1089"/>
      <c r="K46" s="1086"/>
      <c r="L46" s="1090">
        <f>IF($I46=0,"",IFERROR($I46*MAX(0,MIN($G46,L$3)-MAX($F46,L$3-6)+1)/($G46-$F46+1),""))</f>
        <v>0</v>
      </c>
      <c r="M46" s="1090">
        <f t="shared" si="26"/>
        <v>0</v>
      </c>
      <c r="N46" s="1090">
        <f t="shared" si="26"/>
        <v>0</v>
      </c>
      <c r="O46" s="1090">
        <f t="shared" si="26"/>
        <v>0</v>
      </c>
      <c r="P46" s="1090">
        <f t="shared" si="26"/>
        <v>0</v>
      </c>
      <c r="Q46" s="1090">
        <f t="shared" si="26"/>
        <v>0</v>
      </c>
      <c r="R46" s="1090">
        <f t="shared" si="26"/>
        <v>2.7249600000000003</v>
      </c>
      <c r="S46" s="1090">
        <f t="shared" si="26"/>
        <v>0</v>
      </c>
      <c r="T46" s="1090">
        <f t="shared" si="26"/>
        <v>0</v>
      </c>
      <c r="U46" s="1090">
        <f t="shared" si="26"/>
        <v>0</v>
      </c>
      <c r="V46" s="1090">
        <f t="shared" si="26"/>
        <v>0</v>
      </c>
      <c r="W46" s="1090">
        <f t="shared" si="26"/>
        <v>0</v>
      </c>
      <c r="X46" s="1090">
        <f t="shared" si="26"/>
        <v>0</v>
      </c>
      <c r="Y46" s="1090">
        <f t="shared" si="26"/>
        <v>0</v>
      </c>
      <c r="Z46" s="1090">
        <f t="shared" si="26"/>
        <v>0</v>
      </c>
      <c r="AA46" s="1090">
        <f t="shared" si="26"/>
        <v>0</v>
      </c>
      <c r="AB46" s="1090">
        <f t="shared" si="26"/>
        <v>0</v>
      </c>
      <c r="AC46" s="1090">
        <f t="shared" si="26"/>
        <v>0</v>
      </c>
      <c r="AE46" s="1042">
        <f>ROW()</f>
        <v>46</v>
      </c>
    </row>
    <row r="47" spans="1:31">
      <c r="A47" s="1026">
        <v>20</v>
      </c>
      <c r="B47" s="1026">
        <v>3</v>
      </c>
      <c r="C47" s="1026" t="str">
        <f>IF(Partidas!B21="","",Partidas!B21)</f>
        <v/>
      </c>
      <c r="D47" s="1027" t="str">
        <f>IF(Partidas!B21="",Partidas!A21,"            "&amp;Partidas!C21)</f>
        <v xml:space="preserve">      OTROS</v>
      </c>
      <c r="E47" s="1070">
        <f>IF(Partidas!D21="","",Partidas!D21)</f>
        <v>34</v>
      </c>
      <c r="F47" s="1051">
        <f>Partidas!E21</f>
        <v>46238</v>
      </c>
      <c r="G47" s="1051">
        <f>Partidas!F21</f>
        <v>46286</v>
      </c>
      <c r="H47" s="1066" cm="1">
        <f t="array" ref="H47">IF($B47="","",IFERROR(_xlfn.AGGREGATE(15,6,ROW($B48:$B$367)/(($B48:$B$367&lt;=$B47)*($B48:$B$367&lt;&gt;"")),1)-1,121))</f>
        <v>87</v>
      </c>
      <c r="I47" s="1076">
        <f>Partidas!G21</f>
        <v>463.73898200000008</v>
      </c>
      <c r="J47" s="1076" t="str">
        <f>IF(OR($C47="",N($E47)=0,N($I47)=0),"",$I47/$E47)</f>
        <v/>
      </c>
      <c r="K47" s="1026"/>
      <c r="L47" s="1052">
        <f t="shared" ref="L47:U48" si="27">IF($B47="","",IF($C47&lt;&gt;"",IFERROR($I47*MAX(0,MIN($G47,L$3)-MAX($F47,L$3-6)+1)/($G47-$F47+1),""),SUMIFS(L$5:L$367,$C$5:$C$367,"?*",$AE$5:$AE$367,"&gt;"&amp;ROW(),$AE$5:$AE$367,"&lt;="&amp;$H47)))</f>
        <v>0</v>
      </c>
      <c r="M47" s="1052">
        <f t="shared" si="27"/>
        <v>0</v>
      </c>
      <c r="N47" s="1052">
        <f t="shared" si="27"/>
        <v>0</v>
      </c>
      <c r="O47" s="1052">
        <f t="shared" si="27"/>
        <v>0</v>
      </c>
      <c r="P47" s="1052">
        <f t="shared" si="27"/>
        <v>0</v>
      </c>
      <c r="Q47" s="1052">
        <f t="shared" si="27"/>
        <v>0.68880000000000008</v>
      </c>
      <c r="R47" s="1052">
        <f t="shared" si="27"/>
        <v>22.773333333333333</v>
      </c>
      <c r="S47" s="1052">
        <f t="shared" si="27"/>
        <v>88.853333333333325</v>
      </c>
      <c r="T47" s="1052">
        <f t="shared" si="27"/>
        <v>64.661333333333332</v>
      </c>
      <c r="U47" s="1052">
        <f t="shared" si="27"/>
        <v>81.546527999999995</v>
      </c>
      <c r="V47" s="1052">
        <f t="shared" ref="V47:AC48" si="28">IF($B47="","",IF($C47&lt;&gt;"",IFERROR($I47*MAX(0,MIN($G47,V$3)-MAX($F47,V$3-6)+1)/($G47-$F47+1),""),SUMIFS(V$5:V$367,$C$5:$C$367,"?*",$AE$5:$AE$367,"&gt;"&amp;ROW(),$AE$5:$AE$367,"&lt;="&amp;$H47)))</f>
        <v>80.570434000000006</v>
      </c>
      <c r="W47" s="1052">
        <f t="shared" si="28"/>
        <v>102.08206750000001</v>
      </c>
      <c r="X47" s="1052">
        <f t="shared" si="28"/>
        <v>22.563152500000001</v>
      </c>
      <c r="Y47" s="1052">
        <f t="shared" si="28"/>
        <v>0</v>
      </c>
      <c r="Z47" s="1052">
        <f t="shared" si="28"/>
        <v>0</v>
      </c>
      <c r="AA47" s="1052">
        <f t="shared" si="28"/>
        <v>0</v>
      </c>
      <c r="AB47" s="1052">
        <f t="shared" si="28"/>
        <v>0</v>
      </c>
      <c r="AC47" s="1052">
        <f t="shared" si="28"/>
        <v>0</v>
      </c>
      <c r="AE47" s="1042">
        <f>ROW()</f>
        <v>47</v>
      </c>
    </row>
    <row r="48" spans="1:31" ht="25.5">
      <c r="A48">
        <v>21</v>
      </c>
      <c r="B48">
        <v>5</v>
      </c>
      <c r="C48" t="str">
        <f>IF(Partidas!B22="","",Partidas!B22)</f>
        <v>A1120</v>
      </c>
      <c r="D48" s="700" t="str">
        <f>IF(Partidas!B22="",Partidas!A22,"            "&amp;Partidas!C22)</f>
        <v xml:space="preserve">            Varilla roscada Ø1" L=30cm tipo HAS con contratuerca y arandela; anclaje químico HIT-HY 200 o equivalente</v>
      </c>
      <c r="E48" s="1071">
        <f>IF(Partidas!D22="","",Partidas!D22)</f>
        <v>1</v>
      </c>
      <c r="F48" s="1041">
        <f>Partidas!E22</f>
        <v>46246</v>
      </c>
      <c r="G48" s="1041">
        <f>Partidas!F22</f>
        <v>46246</v>
      </c>
      <c r="H48" s="1067" cm="1">
        <f t="array" ref="H48">IF($B48="","",IFERROR(_xlfn.AGGREGATE(15,6,ROW($B52:$B$367)/(($B52:$B$367&lt;=$B48)*($B52:$B$367&lt;&gt;"")),1)-1,121))</f>
        <v>51</v>
      </c>
      <c r="I48" s="1077">
        <f>Partidas!G22</f>
        <v>10.080000000000002</v>
      </c>
      <c r="J48" s="1077">
        <f>IF(OR($C48="",N($E48)=0,N($I48)=0),"",$I48/$E48)</f>
        <v>10.080000000000002</v>
      </c>
      <c r="L48" s="1044">
        <f t="shared" si="27"/>
        <v>0</v>
      </c>
      <c r="M48" s="1044">
        <f t="shared" si="27"/>
        <v>0</v>
      </c>
      <c r="N48" s="1044">
        <f t="shared" si="27"/>
        <v>0</v>
      </c>
      <c r="O48" s="1044">
        <f t="shared" si="27"/>
        <v>0</v>
      </c>
      <c r="P48" s="1044">
        <f t="shared" si="27"/>
        <v>0</v>
      </c>
      <c r="Q48" s="1044">
        <f t="shared" si="27"/>
        <v>0</v>
      </c>
      <c r="R48" s="1044">
        <f t="shared" si="27"/>
        <v>10.080000000000002</v>
      </c>
      <c r="S48" s="1044">
        <f t="shared" si="27"/>
        <v>0</v>
      </c>
      <c r="T48" s="1044">
        <f t="shared" si="27"/>
        <v>0</v>
      </c>
      <c r="U48" s="1044">
        <f t="shared" si="27"/>
        <v>0</v>
      </c>
      <c r="V48" s="1044">
        <f t="shared" si="28"/>
        <v>0</v>
      </c>
      <c r="W48" s="1044">
        <f t="shared" si="28"/>
        <v>0</v>
      </c>
      <c r="X48" s="1044">
        <f t="shared" si="28"/>
        <v>0</v>
      </c>
      <c r="Y48" s="1044">
        <f t="shared" si="28"/>
        <v>0</v>
      </c>
      <c r="Z48" s="1044">
        <f t="shared" si="28"/>
        <v>0</v>
      </c>
      <c r="AA48" s="1044">
        <f t="shared" si="28"/>
        <v>0</v>
      </c>
      <c r="AB48" s="1044">
        <f t="shared" si="28"/>
        <v>0</v>
      </c>
      <c r="AC48" s="1044">
        <f t="shared" si="28"/>
        <v>0</v>
      </c>
      <c r="AE48" s="1042">
        <f>ROW()</f>
        <v>48</v>
      </c>
    </row>
    <row r="49" spans="1:31">
      <c r="A49" s="1086"/>
      <c r="B49" s="1086">
        <v>6</v>
      </c>
      <c r="C49" s="1086"/>
      <c r="D49" s="1096" t="str">
        <f>APU!D138</f>
        <v>CAPATAZ</v>
      </c>
      <c r="E49" s="1112" t="s">
        <v>49</v>
      </c>
      <c r="F49" s="1088">
        <f t="shared" ref="F49:G51" si="29">F$48</f>
        <v>46246</v>
      </c>
      <c r="G49" s="1088">
        <f t="shared" si="29"/>
        <v>46246</v>
      </c>
      <c r="H49" s="1087"/>
      <c r="I49" s="1091">
        <f>APU!O138</f>
        <v>0.48</v>
      </c>
      <c r="J49" s="1089"/>
      <c r="K49" s="1086"/>
      <c r="L49" s="1090">
        <f>IF($I49=0,"",IFERROR($I49*MAX(0,MIN($G49,L$3)-MAX($F49,L$3-6)+1)/($G49-$F49+1),""))</f>
        <v>0</v>
      </c>
      <c r="M49" s="1090">
        <f t="shared" ref="M49:AC51" si="30">IF($I49=0,"",IFERROR($I49*MAX(0,MIN($G49,M$3)-MAX($F49,M$3-6)+1)/($G49-$F49+1),""))</f>
        <v>0</v>
      </c>
      <c r="N49" s="1090">
        <f t="shared" si="30"/>
        <v>0</v>
      </c>
      <c r="O49" s="1090">
        <f t="shared" si="30"/>
        <v>0</v>
      </c>
      <c r="P49" s="1090">
        <f t="shared" si="30"/>
        <v>0</v>
      </c>
      <c r="Q49" s="1090">
        <f t="shared" si="30"/>
        <v>0</v>
      </c>
      <c r="R49" s="1090">
        <f t="shared" si="30"/>
        <v>0.48</v>
      </c>
      <c r="S49" s="1090">
        <f t="shared" si="30"/>
        <v>0</v>
      </c>
      <c r="T49" s="1090">
        <f t="shared" si="30"/>
        <v>0</v>
      </c>
      <c r="U49" s="1090">
        <f t="shared" si="30"/>
        <v>0</v>
      </c>
      <c r="V49" s="1090">
        <f t="shared" si="30"/>
        <v>0</v>
      </c>
      <c r="W49" s="1090">
        <f t="shared" si="30"/>
        <v>0</v>
      </c>
      <c r="X49" s="1090">
        <f t="shared" si="30"/>
        <v>0</v>
      </c>
      <c r="Y49" s="1090">
        <f t="shared" si="30"/>
        <v>0</v>
      </c>
      <c r="Z49" s="1090">
        <f t="shared" si="30"/>
        <v>0</v>
      </c>
      <c r="AA49" s="1090">
        <f t="shared" si="30"/>
        <v>0</v>
      </c>
      <c r="AB49" s="1090">
        <f t="shared" si="30"/>
        <v>0</v>
      </c>
      <c r="AC49" s="1090">
        <f t="shared" si="30"/>
        <v>0</v>
      </c>
      <c r="AE49" s="1042">
        <f>ROW()</f>
        <v>49</v>
      </c>
    </row>
    <row r="50" spans="1:31">
      <c r="A50" s="1086"/>
      <c r="B50" s="1086">
        <v>6</v>
      </c>
      <c r="C50" s="1086"/>
      <c r="D50" s="1096" t="str">
        <f>APU!D139</f>
        <v>OPERARIO</v>
      </c>
      <c r="E50" s="1112" t="s">
        <v>49</v>
      </c>
      <c r="F50" s="1088">
        <f t="shared" si="29"/>
        <v>46246</v>
      </c>
      <c r="G50" s="1088">
        <f t="shared" si="29"/>
        <v>46246</v>
      </c>
      <c r="H50" s="1087"/>
      <c r="I50" s="1091">
        <f>APU!O139</f>
        <v>4.8000000000000007</v>
      </c>
      <c r="J50" s="1089"/>
      <c r="K50" s="1086"/>
      <c r="L50" s="1090">
        <f>IF($I50=0,"",IFERROR($I50*MAX(0,MIN($G50,L$3)-MAX($F50,L$3-6)+1)/($G50-$F50+1),""))</f>
        <v>0</v>
      </c>
      <c r="M50" s="1090">
        <f t="shared" si="30"/>
        <v>0</v>
      </c>
      <c r="N50" s="1090">
        <f t="shared" si="30"/>
        <v>0</v>
      </c>
      <c r="O50" s="1090">
        <f t="shared" si="30"/>
        <v>0</v>
      </c>
      <c r="P50" s="1090">
        <f t="shared" si="30"/>
        <v>0</v>
      </c>
      <c r="Q50" s="1090">
        <f t="shared" si="30"/>
        <v>0</v>
      </c>
      <c r="R50" s="1090">
        <f t="shared" si="30"/>
        <v>4.8000000000000007</v>
      </c>
      <c r="S50" s="1090">
        <f t="shared" si="30"/>
        <v>0</v>
      </c>
      <c r="T50" s="1090">
        <f t="shared" si="30"/>
        <v>0</v>
      </c>
      <c r="U50" s="1090">
        <f t="shared" si="30"/>
        <v>0</v>
      </c>
      <c r="V50" s="1090">
        <f t="shared" si="30"/>
        <v>0</v>
      </c>
      <c r="W50" s="1090">
        <f t="shared" si="30"/>
        <v>0</v>
      </c>
      <c r="X50" s="1090">
        <f t="shared" si="30"/>
        <v>0</v>
      </c>
      <c r="Y50" s="1090">
        <f t="shared" si="30"/>
        <v>0</v>
      </c>
      <c r="Z50" s="1090">
        <f t="shared" si="30"/>
        <v>0</v>
      </c>
      <c r="AA50" s="1090">
        <f t="shared" si="30"/>
        <v>0</v>
      </c>
      <c r="AB50" s="1090">
        <f t="shared" si="30"/>
        <v>0</v>
      </c>
      <c r="AC50" s="1090">
        <f t="shared" si="30"/>
        <v>0</v>
      </c>
      <c r="AE50" s="1042">
        <f>ROW()</f>
        <v>50</v>
      </c>
    </row>
    <row r="51" spans="1:31">
      <c r="A51" s="1086"/>
      <c r="B51" s="1086">
        <v>6</v>
      </c>
      <c r="C51" s="1086"/>
      <c r="D51" s="1096" t="str">
        <f>APU!D140</f>
        <v>AYUDANTE</v>
      </c>
      <c r="E51" s="1112" t="s">
        <v>49</v>
      </c>
      <c r="F51" s="1088">
        <f t="shared" si="29"/>
        <v>46246</v>
      </c>
      <c r="G51" s="1088">
        <f t="shared" si="29"/>
        <v>46246</v>
      </c>
      <c r="H51" s="1087"/>
      <c r="I51" s="1091">
        <f>APU!O140</f>
        <v>4.8000000000000007</v>
      </c>
      <c r="J51" s="1089"/>
      <c r="K51" s="1086"/>
      <c r="L51" s="1090">
        <f>IF($I51=0,"",IFERROR($I51*MAX(0,MIN($G51,L$3)-MAX($F51,L$3-6)+1)/($G51-$F51+1),""))</f>
        <v>0</v>
      </c>
      <c r="M51" s="1090">
        <f t="shared" si="30"/>
        <v>0</v>
      </c>
      <c r="N51" s="1090">
        <f t="shared" si="30"/>
        <v>0</v>
      </c>
      <c r="O51" s="1090">
        <f t="shared" si="30"/>
        <v>0</v>
      </c>
      <c r="P51" s="1090">
        <f t="shared" si="30"/>
        <v>0</v>
      </c>
      <c r="Q51" s="1090">
        <f t="shared" si="30"/>
        <v>0</v>
      </c>
      <c r="R51" s="1090">
        <f t="shared" si="30"/>
        <v>4.8000000000000007</v>
      </c>
      <c r="S51" s="1090">
        <f t="shared" si="30"/>
        <v>0</v>
      </c>
      <c r="T51" s="1090">
        <f t="shared" si="30"/>
        <v>0</v>
      </c>
      <c r="U51" s="1090">
        <f t="shared" si="30"/>
        <v>0</v>
      </c>
      <c r="V51" s="1090">
        <f t="shared" si="30"/>
        <v>0</v>
      </c>
      <c r="W51" s="1090">
        <f t="shared" si="30"/>
        <v>0</v>
      </c>
      <c r="X51" s="1090">
        <f t="shared" si="30"/>
        <v>0</v>
      </c>
      <c r="Y51" s="1090">
        <f t="shared" si="30"/>
        <v>0</v>
      </c>
      <c r="Z51" s="1090">
        <f t="shared" si="30"/>
        <v>0</v>
      </c>
      <c r="AA51" s="1090">
        <f t="shared" si="30"/>
        <v>0</v>
      </c>
      <c r="AB51" s="1090">
        <f t="shared" si="30"/>
        <v>0</v>
      </c>
      <c r="AC51" s="1090">
        <f t="shared" si="30"/>
        <v>0</v>
      </c>
      <c r="AE51" s="1042">
        <f>ROW()</f>
        <v>51</v>
      </c>
    </row>
    <row r="52" spans="1:31" ht="25.5">
      <c r="A52">
        <v>22</v>
      </c>
      <c r="B52">
        <v>5</v>
      </c>
      <c r="C52" t="str">
        <f>IF(Partidas!B23="","",Partidas!B23)</f>
        <v>A1130</v>
      </c>
      <c r="D52" s="700" t="str">
        <f>IF(Partidas!B23="",Partidas!A23,"            "&amp;Partidas!C23)</f>
        <v xml:space="preserve">            Juntas de expansión de acuerdo al plano estándar CRD-DWG-11760-1-33-4002</v>
      </c>
      <c r="E52" s="1071">
        <f>IF(Partidas!D23="","",Partidas!D23)</f>
        <v>1</v>
      </c>
      <c r="F52" s="1041">
        <f>Partidas!E23</f>
        <v>46286</v>
      </c>
      <c r="G52" s="1041">
        <f>Partidas!F23</f>
        <v>46286</v>
      </c>
      <c r="H52" s="1067" cm="1">
        <f t="array" ref="H52">IF($B52="","",IFERROR(_xlfn.AGGREGATE(15,6,ROW($B56:$B$367)/(($B56:$B$367&lt;=$B52)*($B56:$B$367&lt;&gt;"")),1)-1,121))</f>
        <v>55</v>
      </c>
      <c r="I52" s="1077">
        <f>Partidas!G23</f>
        <v>7.98</v>
      </c>
      <c r="J52" s="1077">
        <f>IF(OR($C52="",N($E52)=0,N($I52)=0),"",$I52/$E52)</f>
        <v>7.98</v>
      </c>
      <c r="L52" s="1044">
        <f t="shared" ref="L52:AC52" si="31">IF($B52="","",IF($C52&lt;&gt;"",IFERROR($I52*MAX(0,MIN($G52,L$3)-MAX($F52,L$3-6)+1)/($G52-$F52+1),""),SUMIFS(L$5:L$367,$C$5:$C$367,"?*",$AE$5:$AE$367,"&gt;"&amp;ROW(),$AE$5:$AE$367,"&lt;="&amp;$H52)))</f>
        <v>0</v>
      </c>
      <c r="M52" s="1044">
        <f t="shared" si="31"/>
        <v>0</v>
      </c>
      <c r="N52" s="1044">
        <f t="shared" si="31"/>
        <v>0</v>
      </c>
      <c r="O52" s="1044">
        <f t="shared" si="31"/>
        <v>0</v>
      </c>
      <c r="P52" s="1044">
        <f t="shared" si="31"/>
        <v>0</v>
      </c>
      <c r="Q52" s="1044">
        <f t="shared" si="31"/>
        <v>0</v>
      </c>
      <c r="R52" s="1044">
        <f t="shared" si="31"/>
        <v>0</v>
      </c>
      <c r="S52" s="1044">
        <f t="shared" si="31"/>
        <v>0</v>
      </c>
      <c r="T52" s="1044">
        <f t="shared" si="31"/>
        <v>0</v>
      </c>
      <c r="U52" s="1044">
        <f t="shared" si="31"/>
        <v>0</v>
      </c>
      <c r="V52" s="1044">
        <f t="shared" si="31"/>
        <v>0</v>
      </c>
      <c r="W52" s="1044">
        <f t="shared" si="31"/>
        <v>0</v>
      </c>
      <c r="X52" s="1044">
        <f t="shared" si="31"/>
        <v>7.98</v>
      </c>
      <c r="Y52" s="1044">
        <f t="shared" si="31"/>
        <v>0</v>
      </c>
      <c r="Z52" s="1044">
        <f t="shared" si="31"/>
        <v>0</v>
      </c>
      <c r="AA52" s="1044">
        <f t="shared" si="31"/>
        <v>0</v>
      </c>
      <c r="AB52" s="1044">
        <f t="shared" si="31"/>
        <v>0</v>
      </c>
      <c r="AC52" s="1044">
        <f t="shared" si="31"/>
        <v>0</v>
      </c>
      <c r="AE52" s="1042">
        <f>ROW()</f>
        <v>52</v>
      </c>
    </row>
    <row r="53" spans="1:31">
      <c r="A53" s="1086"/>
      <c r="B53" s="1086">
        <v>6</v>
      </c>
      <c r="C53" s="1086"/>
      <c r="D53" s="1096" t="str">
        <f>APU!D155</f>
        <v>CAPATAZ</v>
      </c>
      <c r="E53" s="1112" t="s">
        <v>49</v>
      </c>
      <c r="F53" s="1088">
        <f t="shared" ref="F53:G55" si="32">F$52</f>
        <v>46286</v>
      </c>
      <c r="G53" s="1088">
        <f t="shared" si="32"/>
        <v>46286</v>
      </c>
      <c r="H53" s="1087"/>
      <c r="I53" s="1091">
        <f>APU!O155</f>
        <v>0.38</v>
      </c>
      <c r="J53" s="1089"/>
      <c r="K53" s="1086"/>
      <c r="L53" s="1090">
        <f>IF($I53=0,"",IFERROR($I53*MAX(0,MIN($G53,L$3)-MAX($F53,L$3-6)+1)/($G53-$F53+1),""))</f>
        <v>0</v>
      </c>
      <c r="M53" s="1090">
        <f t="shared" ref="M53:AC55" si="33">IF($I53=0,"",IFERROR($I53*MAX(0,MIN($G53,M$3)-MAX($F53,M$3-6)+1)/($G53-$F53+1),""))</f>
        <v>0</v>
      </c>
      <c r="N53" s="1090">
        <f t="shared" si="33"/>
        <v>0</v>
      </c>
      <c r="O53" s="1090">
        <f t="shared" si="33"/>
        <v>0</v>
      </c>
      <c r="P53" s="1090">
        <f t="shared" si="33"/>
        <v>0</v>
      </c>
      <c r="Q53" s="1090">
        <f t="shared" si="33"/>
        <v>0</v>
      </c>
      <c r="R53" s="1090">
        <f t="shared" si="33"/>
        <v>0</v>
      </c>
      <c r="S53" s="1090">
        <f t="shared" si="33"/>
        <v>0</v>
      </c>
      <c r="T53" s="1090">
        <f t="shared" si="33"/>
        <v>0</v>
      </c>
      <c r="U53" s="1090">
        <f t="shared" si="33"/>
        <v>0</v>
      </c>
      <c r="V53" s="1090">
        <f t="shared" si="33"/>
        <v>0</v>
      </c>
      <c r="W53" s="1090">
        <f t="shared" si="33"/>
        <v>0</v>
      </c>
      <c r="X53" s="1090">
        <f t="shared" si="33"/>
        <v>0.38</v>
      </c>
      <c r="Y53" s="1090">
        <f t="shared" si="33"/>
        <v>0</v>
      </c>
      <c r="Z53" s="1090">
        <f t="shared" si="33"/>
        <v>0</v>
      </c>
      <c r="AA53" s="1090">
        <f t="shared" si="33"/>
        <v>0</v>
      </c>
      <c r="AB53" s="1090">
        <f t="shared" si="33"/>
        <v>0</v>
      </c>
      <c r="AC53" s="1090">
        <f t="shared" si="33"/>
        <v>0</v>
      </c>
      <c r="AE53" s="1042">
        <f>ROW()</f>
        <v>53</v>
      </c>
    </row>
    <row r="54" spans="1:31">
      <c r="A54" s="1086"/>
      <c r="B54" s="1086">
        <v>6</v>
      </c>
      <c r="C54" s="1086"/>
      <c r="D54" s="1096" t="str">
        <f>APU!D156</f>
        <v>OPERARIO</v>
      </c>
      <c r="E54" s="1112" t="s">
        <v>49</v>
      </c>
      <c r="F54" s="1088">
        <f t="shared" si="32"/>
        <v>46286</v>
      </c>
      <c r="G54" s="1088">
        <f t="shared" si="32"/>
        <v>46286</v>
      </c>
      <c r="H54" s="1087"/>
      <c r="I54" s="1091">
        <f>APU!O156</f>
        <v>3.8000000000000003</v>
      </c>
      <c r="J54" s="1089"/>
      <c r="K54" s="1086"/>
      <c r="L54" s="1090">
        <f>IF($I54=0,"",IFERROR($I54*MAX(0,MIN($G54,L$3)-MAX($F54,L$3-6)+1)/($G54-$F54+1),""))</f>
        <v>0</v>
      </c>
      <c r="M54" s="1090">
        <f t="shared" si="33"/>
        <v>0</v>
      </c>
      <c r="N54" s="1090">
        <f t="shared" si="33"/>
        <v>0</v>
      </c>
      <c r="O54" s="1090">
        <f t="shared" si="33"/>
        <v>0</v>
      </c>
      <c r="P54" s="1090">
        <f t="shared" si="33"/>
        <v>0</v>
      </c>
      <c r="Q54" s="1090">
        <f t="shared" si="33"/>
        <v>0</v>
      </c>
      <c r="R54" s="1090">
        <f t="shared" si="33"/>
        <v>0</v>
      </c>
      <c r="S54" s="1090">
        <f t="shared" si="33"/>
        <v>0</v>
      </c>
      <c r="T54" s="1090">
        <f t="shared" si="33"/>
        <v>0</v>
      </c>
      <c r="U54" s="1090">
        <f t="shared" si="33"/>
        <v>0</v>
      </c>
      <c r="V54" s="1090">
        <f t="shared" si="33"/>
        <v>0</v>
      </c>
      <c r="W54" s="1090">
        <f t="shared" si="33"/>
        <v>0</v>
      </c>
      <c r="X54" s="1090">
        <f t="shared" si="33"/>
        <v>3.8000000000000003</v>
      </c>
      <c r="Y54" s="1090">
        <f t="shared" si="33"/>
        <v>0</v>
      </c>
      <c r="Z54" s="1090">
        <f t="shared" si="33"/>
        <v>0</v>
      </c>
      <c r="AA54" s="1090">
        <f t="shared" si="33"/>
        <v>0</v>
      </c>
      <c r="AB54" s="1090">
        <f t="shared" si="33"/>
        <v>0</v>
      </c>
      <c r="AC54" s="1090">
        <f t="shared" si="33"/>
        <v>0</v>
      </c>
      <c r="AE54" s="1042">
        <f>ROW()</f>
        <v>54</v>
      </c>
    </row>
    <row r="55" spans="1:31">
      <c r="A55" s="1086"/>
      <c r="B55" s="1086">
        <v>6</v>
      </c>
      <c r="C55" s="1086"/>
      <c r="D55" s="1096" t="str">
        <f>APU!D157</f>
        <v>AYUDANTE</v>
      </c>
      <c r="E55" s="1112" t="s">
        <v>49</v>
      </c>
      <c r="F55" s="1088">
        <f t="shared" si="32"/>
        <v>46286</v>
      </c>
      <c r="G55" s="1088">
        <f t="shared" si="32"/>
        <v>46286</v>
      </c>
      <c r="H55" s="1087"/>
      <c r="I55" s="1091">
        <f>APU!O157</f>
        <v>3.8000000000000003</v>
      </c>
      <c r="J55" s="1089"/>
      <c r="K55" s="1086"/>
      <c r="L55" s="1090">
        <f>IF($I55=0,"",IFERROR($I55*MAX(0,MIN($G55,L$3)-MAX($F55,L$3-6)+1)/($G55-$F55+1),""))</f>
        <v>0</v>
      </c>
      <c r="M55" s="1090">
        <f t="shared" si="33"/>
        <v>0</v>
      </c>
      <c r="N55" s="1090">
        <f t="shared" si="33"/>
        <v>0</v>
      </c>
      <c r="O55" s="1090">
        <f t="shared" si="33"/>
        <v>0</v>
      </c>
      <c r="P55" s="1090">
        <f t="shared" si="33"/>
        <v>0</v>
      </c>
      <c r="Q55" s="1090">
        <f t="shared" si="33"/>
        <v>0</v>
      </c>
      <c r="R55" s="1090">
        <f t="shared" si="33"/>
        <v>0</v>
      </c>
      <c r="S55" s="1090">
        <f t="shared" si="33"/>
        <v>0</v>
      </c>
      <c r="T55" s="1090">
        <f t="shared" si="33"/>
        <v>0</v>
      </c>
      <c r="U55" s="1090">
        <f t="shared" si="33"/>
        <v>0</v>
      </c>
      <c r="V55" s="1090">
        <f t="shared" si="33"/>
        <v>0</v>
      </c>
      <c r="W55" s="1090">
        <f t="shared" si="33"/>
        <v>0</v>
      </c>
      <c r="X55" s="1090">
        <f t="shared" si="33"/>
        <v>3.8000000000000003</v>
      </c>
      <c r="Y55" s="1090">
        <f t="shared" si="33"/>
        <v>0</v>
      </c>
      <c r="Z55" s="1090">
        <f t="shared" si="33"/>
        <v>0</v>
      </c>
      <c r="AA55" s="1090">
        <f t="shared" si="33"/>
        <v>0</v>
      </c>
      <c r="AB55" s="1090">
        <f t="shared" si="33"/>
        <v>0</v>
      </c>
      <c r="AC55" s="1090">
        <f t="shared" si="33"/>
        <v>0</v>
      </c>
      <c r="AE55" s="1042">
        <f>ROW()</f>
        <v>55</v>
      </c>
    </row>
    <row r="56" spans="1:31">
      <c r="A56">
        <v>23</v>
      </c>
      <c r="B56">
        <v>5</v>
      </c>
      <c r="C56" t="str">
        <f>IF(Partidas!B24="","",Partidas!B24)</f>
        <v>A1140</v>
      </c>
      <c r="D56" s="700" t="str">
        <f>IF(Partidas!B24="",Partidas!A24,"            "&amp;Partidas!C24)</f>
        <v xml:space="preserve">            Soporte metálico ASTM A36 para tuberías y tableros eléctricos</v>
      </c>
      <c r="E56" s="1071">
        <f>IF(Partidas!D24="","",Partidas!D24)</f>
        <v>3</v>
      </c>
      <c r="F56" s="1041">
        <f>Partidas!E24</f>
        <v>46266</v>
      </c>
      <c r="G56" s="1041">
        <f>Partidas!F24</f>
        <v>46268</v>
      </c>
      <c r="H56" s="1067" cm="1">
        <f t="array" ref="H56">IF($B56="","",IFERROR(_xlfn.AGGREGATE(15,6,ROW($B60:$B$367)/(($B60:$B$367&lt;=$B56)*($B60:$B$367&lt;&gt;"")),1)-1,121))</f>
        <v>59</v>
      </c>
      <c r="I56" s="1077">
        <f>Partidas!G24</f>
        <v>43.914528000000004</v>
      </c>
      <c r="J56" s="1077">
        <f>IF(OR($C56="",N($E56)=0,N($I56)=0),"",$I56/$E56)</f>
        <v>14.638176000000001</v>
      </c>
      <c r="L56" s="1044">
        <f t="shared" ref="L56:AC56" si="34">IF($B56="","",IF($C56&lt;&gt;"",IFERROR($I56*MAX(0,MIN($G56,L$3)-MAX($F56,L$3-6)+1)/($G56-$F56+1),""),SUMIFS(L$5:L$367,$C$5:$C$367,"?*",$AE$5:$AE$367,"&gt;"&amp;ROW(),$AE$5:$AE$367,"&lt;="&amp;$H56)))</f>
        <v>0</v>
      </c>
      <c r="M56" s="1044">
        <f t="shared" si="34"/>
        <v>0</v>
      </c>
      <c r="N56" s="1044">
        <f t="shared" si="34"/>
        <v>0</v>
      </c>
      <c r="O56" s="1044">
        <f t="shared" si="34"/>
        <v>0</v>
      </c>
      <c r="P56" s="1044">
        <f t="shared" si="34"/>
        <v>0</v>
      </c>
      <c r="Q56" s="1044">
        <f t="shared" si="34"/>
        <v>0</v>
      </c>
      <c r="R56" s="1044">
        <f t="shared" si="34"/>
        <v>0</v>
      </c>
      <c r="S56" s="1044">
        <f t="shared" si="34"/>
        <v>0</v>
      </c>
      <c r="T56" s="1044">
        <f t="shared" si="34"/>
        <v>0</v>
      </c>
      <c r="U56" s="1044">
        <f t="shared" si="34"/>
        <v>43.914527999999997</v>
      </c>
      <c r="V56" s="1044">
        <f t="shared" si="34"/>
        <v>0</v>
      </c>
      <c r="W56" s="1044">
        <f t="shared" si="34"/>
        <v>0</v>
      </c>
      <c r="X56" s="1044">
        <f t="shared" si="34"/>
        <v>0</v>
      </c>
      <c r="Y56" s="1044">
        <f t="shared" si="34"/>
        <v>0</v>
      </c>
      <c r="Z56" s="1044">
        <f t="shared" si="34"/>
        <v>0</v>
      </c>
      <c r="AA56" s="1044">
        <f t="shared" si="34"/>
        <v>0</v>
      </c>
      <c r="AB56" s="1044">
        <f t="shared" si="34"/>
        <v>0</v>
      </c>
      <c r="AC56" s="1044">
        <f t="shared" si="34"/>
        <v>0</v>
      </c>
      <c r="AE56" s="1042">
        <f>ROW()</f>
        <v>56</v>
      </c>
    </row>
    <row r="57" spans="1:31">
      <c r="A57" s="1086"/>
      <c r="B57" s="1086">
        <v>6</v>
      </c>
      <c r="C57" s="1086"/>
      <c r="D57" s="1096" t="str">
        <f>APU!D172</f>
        <v>CAPATAZ</v>
      </c>
      <c r="E57" s="1112" t="s">
        <v>49</v>
      </c>
      <c r="F57" s="1088">
        <f t="shared" ref="F57:G59" si="35">F$56</f>
        <v>46266</v>
      </c>
      <c r="G57" s="1088">
        <f t="shared" si="35"/>
        <v>46268</v>
      </c>
      <c r="H57" s="1087"/>
      <c r="I57" s="1091">
        <f>APU!O172</f>
        <v>2.0911680000000001</v>
      </c>
      <c r="J57" s="1089"/>
      <c r="K57" s="1086"/>
      <c r="L57" s="1090">
        <f>IF($I57=0,"",IFERROR($I57*MAX(0,MIN($G57,L$3)-MAX($F57,L$3-6)+1)/($G57-$F57+1),""))</f>
        <v>0</v>
      </c>
      <c r="M57" s="1090">
        <f t="shared" ref="M57:AC59" si="36">IF($I57=0,"",IFERROR($I57*MAX(0,MIN($G57,M$3)-MAX($F57,M$3-6)+1)/($G57-$F57+1),""))</f>
        <v>0</v>
      </c>
      <c r="N57" s="1090">
        <f t="shared" si="36"/>
        <v>0</v>
      </c>
      <c r="O57" s="1090">
        <f t="shared" si="36"/>
        <v>0</v>
      </c>
      <c r="P57" s="1090">
        <f t="shared" si="36"/>
        <v>0</v>
      </c>
      <c r="Q57" s="1090">
        <f t="shared" si="36"/>
        <v>0</v>
      </c>
      <c r="R57" s="1090">
        <f t="shared" si="36"/>
        <v>0</v>
      </c>
      <c r="S57" s="1090">
        <f t="shared" si="36"/>
        <v>0</v>
      </c>
      <c r="T57" s="1090">
        <f t="shared" si="36"/>
        <v>0</v>
      </c>
      <c r="U57" s="1090">
        <f t="shared" si="36"/>
        <v>2.0911680000000001</v>
      </c>
      <c r="V57" s="1090">
        <f t="shared" si="36"/>
        <v>0</v>
      </c>
      <c r="W57" s="1090">
        <f t="shared" si="36"/>
        <v>0</v>
      </c>
      <c r="X57" s="1090">
        <f t="shared" si="36"/>
        <v>0</v>
      </c>
      <c r="Y57" s="1090">
        <f t="shared" si="36"/>
        <v>0</v>
      </c>
      <c r="Z57" s="1090">
        <f t="shared" si="36"/>
        <v>0</v>
      </c>
      <c r="AA57" s="1090">
        <f t="shared" si="36"/>
        <v>0</v>
      </c>
      <c r="AB57" s="1090">
        <f t="shared" si="36"/>
        <v>0</v>
      </c>
      <c r="AC57" s="1090">
        <f t="shared" si="36"/>
        <v>0</v>
      </c>
      <c r="AE57" s="1042">
        <f>ROW()</f>
        <v>57</v>
      </c>
    </row>
    <row r="58" spans="1:31">
      <c r="A58" s="1086"/>
      <c r="B58" s="1086">
        <v>6</v>
      </c>
      <c r="C58" s="1086"/>
      <c r="D58" s="1096" t="str">
        <f>APU!D173</f>
        <v>OPERARIO</v>
      </c>
      <c r="E58" s="1112" t="s">
        <v>49</v>
      </c>
      <c r="F58" s="1088">
        <f t="shared" si="35"/>
        <v>46266</v>
      </c>
      <c r="G58" s="1088">
        <f t="shared" si="35"/>
        <v>46268</v>
      </c>
      <c r="H58" s="1087"/>
      <c r="I58" s="1091">
        <f>APU!O173</f>
        <v>20.91168</v>
      </c>
      <c r="J58" s="1089"/>
      <c r="K58" s="1086"/>
      <c r="L58" s="1090">
        <f>IF($I58=0,"",IFERROR($I58*MAX(0,MIN($G58,L$3)-MAX($F58,L$3-6)+1)/($G58-$F58+1),""))</f>
        <v>0</v>
      </c>
      <c r="M58" s="1090">
        <f t="shared" si="36"/>
        <v>0</v>
      </c>
      <c r="N58" s="1090">
        <f t="shared" si="36"/>
        <v>0</v>
      </c>
      <c r="O58" s="1090">
        <f t="shared" si="36"/>
        <v>0</v>
      </c>
      <c r="P58" s="1090">
        <f t="shared" si="36"/>
        <v>0</v>
      </c>
      <c r="Q58" s="1090">
        <f t="shared" si="36"/>
        <v>0</v>
      </c>
      <c r="R58" s="1090">
        <f t="shared" si="36"/>
        <v>0</v>
      </c>
      <c r="S58" s="1090">
        <f t="shared" si="36"/>
        <v>0</v>
      </c>
      <c r="T58" s="1090">
        <f t="shared" si="36"/>
        <v>0</v>
      </c>
      <c r="U58" s="1090">
        <f t="shared" si="36"/>
        <v>20.91168</v>
      </c>
      <c r="V58" s="1090">
        <f t="shared" si="36"/>
        <v>0</v>
      </c>
      <c r="W58" s="1090">
        <f t="shared" si="36"/>
        <v>0</v>
      </c>
      <c r="X58" s="1090">
        <f t="shared" si="36"/>
        <v>0</v>
      </c>
      <c r="Y58" s="1090">
        <f t="shared" si="36"/>
        <v>0</v>
      </c>
      <c r="Z58" s="1090">
        <f t="shared" si="36"/>
        <v>0</v>
      </c>
      <c r="AA58" s="1090">
        <f t="shared" si="36"/>
        <v>0</v>
      </c>
      <c r="AB58" s="1090">
        <f t="shared" si="36"/>
        <v>0</v>
      </c>
      <c r="AC58" s="1090">
        <f t="shared" si="36"/>
        <v>0</v>
      </c>
      <c r="AE58" s="1042">
        <f>ROW()</f>
        <v>58</v>
      </c>
    </row>
    <row r="59" spans="1:31">
      <c r="A59" s="1086"/>
      <c r="B59" s="1086">
        <v>6</v>
      </c>
      <c r="C59" s="1086"/>
      <c r="D59" s="1096" t="str">
        <f>APU!D174</f>
        <v>AYUDANTE</v>
      </c>
      <c r="E59" s="1112" t="s">
        <v>49</v>
      </c>
      <c r="F59" s="1088">
        <f t="shared" si="35"/>
        <v>46266</v>
      </c>
      <c r="G59" s="1088">
        <f t="shared" si="35"/>
        <v>46268</v>
      </c>
      <c r="H59" s="1087"/>
      <c r="I59" s="1091">
        <f>APU!O174</f>
        <v>20.91168</v>
      </c>
      <c r="J59" s="1089"/>
      <c r="K59" s="1086"/>
      <c r="L59" s="1090">
        <f>IF($I59=0,"",IFERROR($I59*MAX(0,MIN($G59,L$3)-MAX($F59,L$3-6)+1)/($G59-$F59+1),""))</f>
        <v>0</v>
      </c>
      <c r="M59" s="1090">
        <f t="shared" si="36"/>
        <v>0</v>
      </c>
      <c r="N59" s="1090">
        <f t="shared" si="36"/>
        <v>0</v>
      </c>
      <c r="O59" s="1090">
        <f t="shared" si="36"/>
        <v>0</v>
      </c>
      <c r="P59" s="1090">
        <f t="shared" si="36"/>
        <v>0</v>
      </c>
      <c r="Q59" s="1090">
        <f t="shared" si="36"/>
        <v>0</v>
      </c>
      <c r="R59" s="1090">
        <f t="shared" si="36"/>
        <v>0</v>
      </c>
      <c r="S59" s="1090">
        <f t="shared" si="36"/>
        <v>0</v>
      </c>
      <c r="T59" s="1090">
        <f t="shared" si="36"/>
        <v>0</v>
      </c>
      <c r="U59" s="1090">
        <f t="shared" si="36"/>
        <v>20.91168</v>
      </c>
      <c r="V59" s="1090">
        <f t="shared" si="36"/>
        <v>0</v>
      </c>
      <c r="W59" s="1090">
        <f t="shared" si="36"/>
        <v>0</v>
      </c>
      <c r="X59" s="1090">
        <f t="shared" si="36"/>
        <v>0</v>
      </c>
      <c r="Y59" s="1090">
        <f t="shared" si="36"/>
        <v>0</v>
      </c>
      <c r="Z59" s="1090">
        <f t="shared" si="36"/>
        <v>0</v>
      </c>
      <c r="AA59" s="1090">
        <f t="shared" si="36"/>
        <v>0</v>
      </c>
      <c r="AB59" s="1090">
        <f t="shared" si="36"/>
        <v>0</v>
      </c>
      <c r="AC59" s="1090">
        <f t="shared" si="36"/>
        <v>0</v>
      </c>
      <c r="AE59" s="1042">
        <f>ROW()</f>
        <v>59</v>
      </c>
    </row>
    <row r="60" spans="1:31">
      <c r="A60">
        <v>24</v>
      </c>
      <c r="B60">
        <v>5</v>
      </c>
      <c r="C60" t="str">
        <f>IF(Partidas!B25="","",Partidas!B25)</f>
        <v>A1150</v>
      </c>
      <c r="D60" s="700" t="str">
        <f>IF(Partidas!B25="",Partidas!A25,"            "&amp;Partidas!C25)</f>
        <v xml:space="preserve">            Placa base para soportería de tuberías</v>
      </c>
      <c r="E60" s="1071">
        <f>IF(Partidas!D25="","",Partidas!D25)</f>
        <v>1</v>
      </c>
      <c r="F60" s="1041">
        <f>Partidas!E25</f>
        <v>46269</v>
      </c>
      <c r="G60" s="1041">
        <f>Partidas!F25</f>
        <v>46269</v>
      </c>
      <c r="H60" s="1067" cm="1">
        <f t="array" ref="H60">IF($B60="","",IFERROR(_xlfn.AGGREGATE(15,6,ROW($B64:$B$367)/(($B64:$B$367&lt;=$B60)*($B64:$B$367&lt;&gt;"")),1)-1,121))</f>
        <v>63</v>
      </c>
      <c r="I60" s="1077">
        <f>Partidas!G25</f>
        <v>22.237824000000003</v>
      </c>
      <c r="J60" s="1077">
        <f>IF(OR($C60="",N($E60)=0,N($I60)=0),"",$I60/$E60)</f>
        <v>22.237824000000003</v>
      </c>
      <c r="L60" s="1044">
        <f t="shared" ref="L60:AC60" si="37">IF($B60="","",IF($C60&lt;&gt;"",IFERROR($I60*MAX(0,MIN($G60,L$3)-MAX($F60,L$3-6)+1)/($G60-$F60+1),""),SUMIFS(L$5:L$367,$C$5:$C$367,"?*",$AE$5:$AE$367,"&gt;"&amp;ROW(),$AE$5:$AE$367,"&lt;="&amp;$H60)))</f>
        <v>0</v>
      </c>
      <c r="M60" s="1044">
        <f t="shared" si="37"/>
        <v>0</v>
      </c>
      <c r="N60" s="1044">
        <f t="shared" si="37"/>
        <v>0</v>
      </c>
      <c r="O60" s="1044">
        <f t="shared" si="37"/>
        <v>0</v>
      </c>
      <c r="P60" s="1044">
        <f t="shared" si="37"/>
        <v>0</v>
      </c>
      <c r="Q60" s="1044">
        <f t="shared" si="37"/>
        <v>0</v>
      </c>
      <c r="R60" s="1044">
        <f t="shared" si="37"/>
        <v>0</v>
      </c>
      <c r="S60" s="1044">
        <f t="shared" si="37"/>
        <v>0</v>
      </c>
      <c r="T60" s="1044">
        <f t="shared" si="37"/>
        <v>0</v>
      </c>
      <c r="U60" s="1044">
        <f t="shared" si="37"/>
        <v>0</v>
      </c>
      <c r="V60" s="1044">
        <f t="shared" si="37"/>
        <v>22.237824000000003</v>
      </c>
      <c r="W60" s="1044">
        <f t="shared" si="37"/>
        <v>0</v>
      </c>
      <c r="X60" s="1044">
        <f t="shared" si="37"/>
        <v>0</v>
      </c>
      <c r="Y60" s="1044">
        <f t="shared" si="37"/>
        <v>0</v>
      </c>
      <c r="Z60" s="1044">
        <f t="shared" si="37"/>
        <v>0</v>
      </c>
      <c r="AA60" s="1044">
        <f t="shared" si="37"/>
        <v>0</v>
      </c>
      <c r="AB60" s="1044">
        <f t="shared" si="37"/>
        <v>0</v>
      </c>
      <c r="AC60" s="1044">
        <f t="shared" si="37"/>
        <v>0</v>
      </c>
      <c r="AE60" s="1042">
        <f>ROW()</f>
        <v>60</v>
      </c>
    </row>
    <row r="61" spans="1:31">
      <c r="A61" s="1086"/>
      <c r="B61" s="1086">
        <v>6</v>
      </c>
      <c r="C61" s="1086"/>
      <c r="D61" s="1096" t="str">
        <f>APU!D193</f>
        <v>CAPATAZ</v>
      </c>
      <c r="E61" s="1112" t="s">
        <v>49</v>
      </c>
      <c r="F61" s="1088">
        <f t="shared" ref="F61:G63" si="38">F$60</f>
        <v>46269</v>
      </c>
      <c r="G61" s="1088">
        <f t="shared" si="38"/>
        <v>46269</v>
      </c>
      <c r="H61" s="1087"/>
      <c r="I61" s="1091">
        <f>APU!O193</f>
        <v>1.0589440000000001</v>
      </c>
      <c r="J61" s="1089"/>
      <c r="K61" s="1086"/>
      <c r="L61" s="1090">
        <f>IF($I61=0,"",IFERROR($I61*MAX(0,MIN($G61,L$3)-MAX($F61,L$3-6)+1)/($G61-$F61+1),""))</f>
        <v>0</v>
      </c>
      <c r="M61" s="1090">
        <f t="shared" ref="M61:AC63" si="39">IF($I61=0,"",IFERROR($I61*MAX(0,MIN($G61,M$3)-MAX($F61,M$3-6)+1)/($G61-$F61+1),""))</f>
        <v>0</v>
      </c>
      <c r="N61" s="1090">
        <f t="shared" si="39"/>
        <v>0</v>
      </c>
      <c r="O61" s="1090">
        <f t="shared" si="39"/>
        <v>0</v>
      </c>
      <c r="P61" s="1090">
        <f t="shared" si="39"/>
        <v>0</v>
      </c>
      <c r="Q61" s="1090">
        <f t="shared" si="39"/>
        <v>0</v>
      </c>
      <c r="R61" s="1090">
        <f t="shared" si="39"/>
        <v>0</v>
      </c>
      <c r="S61" s="1090">
        <f t="shared" si="39"/>
        <v>0</v>
      </c>
      <c r="T61" s="1090">
        <f t="shared" si="39"/>
        <v>0</v>
      </c>
      <c r="U61" s="1090">
        <f t="shared" si="39"/>
        <v>0</v>
      </c>
      <c r="V61" s="1090">
        <f t="shared" si="39"/>
        <v>1.0589440000000001</v>
      </c>
      <c r="W61" s="1090">
        <f t="shared" si="39"/>
        <v>0</v>
      </c>
      <c r="X61" s="1090">
        <f t="shared" si="39"/>
        <v>0</v>
      </c>
      <c r="Y61" s="1090">
        <f t="shared" si="39"/>
        <v>0</v>
      </c>
      <c r="Z61" s="1090">
        <f t="shared" si="39"/>
        <v>0</v>
      </c>
      <c r="AA61" s="1090">
        <f t="shared" si="39"/>
        <v>0</v>
      </c>
      <c r="AB61" s="1090">
        <f t="shared" si="39"/>
        <v>0</v>
      </c>
      <c r="AC61" s="1090">
        <f t="shared" si="39"/>
        <v>0</v>
      </c>
      <c r="AE61" s="1042">
        <f>ROW()</f>
        <v>61</v>
      </c>
    </row>
    <row r="62" spans="1:31">
      <c r="A62" s="1086"/>
      <c r="B62" s="1086">
        <v>6</v>
      </c>
      <c r="C62" s="1086"/>
      <c r="D62" s="1096" t="str">
        <f>APU!D194</f>
        <v>OPERARIO</v>
      </c>
      <c r="E62" s="1112" t="s">
        <v>49</v>
      </c>
      <c r="F62" s="1088">
        <f t="shared" si="38"/>
        <v>46269</v>
      </c>
      <c r="G62" s="1088">
        <f t="shared" si="38"/>
        <v>46269</v>
      </c>
      <c r="H62" s="1087"/>
      <c r="I62" s="1091">
        <f>APU!O194</f>
        <v>10.589440000000002</v>
      </c>
      <c r="J62" s="1089"/>
      <c r="K62" s="1086"/>
      <c r="L62" s="1090">
        <f>IF($I62=0,"",IFERROR($I62*MAX(0,MIN($G62,L$3)-MAX($F62,L$3-6)+1)/($G62-$F62+1),""))</f>
        <v>0</v>
      </c>
      <c r="M62" s="1090">
        <f t="shared" si="39"/>
        <v>0</v>
      </c>
      <c r="N62" s="1090">
        <f t="shared" si="39"/>
        <v>0</v>
      </c>
      <c r="O62" s="1090">
        <f t="shared" si="39"/>
        <v>0</v>
      </c>
      <c r="P62" s="1090">
        <f t="shared" si="39"/>
        <v>0</v>
      </c>
      <c r="Q62" s="1090">
        <f t="shared" si="39"/>
        <v>0</v>
      </c>
      <c r="R62" s="1090">
        <f t="shared" si="39"/>
        <v>0</v>
      </c>
      <c r="S62" s="1090">
        <f t="shared" si="39"/>
        <v>0</v>
      </c>
      <c r="T62" s="1090">
        <f t="shared" si="39"/>
        <v>0</v>
      </c>
      <c r="U62" s="1090">
        <f t="shared" si="39"/>
        <v>0</v>
      </c>
      <c r="V62" s="1090">
        <f t="shared" si="39"/>
        <v>10.589440000000002</v>
      </c>
      <c r="W62" s="1090">
        <f t="shared" si="39"/>
        <v>0</v>
      </c>
      <c r="X62" s="1090">
        <f t="shared" si="39"/>
        <v>0</v>
      </c>
      <c r="Y62" s="1090">
        <f t="shared" si="39"/>
        <v>0</v>
      </c>
      <c r="Z62" s="1090">
        <f t="shared" si="39"/>
        <v>0</v>
      </c>
      <c r="AA62" s="1090">
        <f t="shared" si="39"/>
        <v>0</v>
      </c>
      <c r="AB62" s="1090">
        <f t="shared" si="39"/>
        <v>0</v>
      </c>
      <c r="AC62" s="1090">
        <f t="shared" si="39"/>
        <v>0</v>
      </c>
      <c r="AE62" s="1042">
        <f>ROW()</f>
        <v>62</v>
      </c>
    </row>
    <row r="63" spans="1:31">
      <c r="A63" s="1086"/>
      <c r="B63" s="1086">
        <v>6</v>
      </c>
      <c r="C63" s="1086"/>
      <c r="D63" s="1096" t="str">
        <f>APU!D195</f>
        <v>AYUDANTE</v>
      </c>
      <c r="E63" s="1112" t="s">
        <v>49</v>
      </c>
      <c r="F63" s="1088">
        <f t="shared" si="38"/>
        <v>46269</v>
      </c>
      <c r="G63" s="1088">
        <f t="shared" si="38"/>
        <v>46269</v>
      </c>
      <c r="H63" s="1087"/>
      <c r="I63" s="1091">
        <f>APU!O195</f>
        <v>10.589440000000002</v>
      </c>
      <c r="J63" s="1089"/>
      <c r="K63" s="1086"/>
      <c r="L63" s="1090">
        <f>IF($I63=0,"",IFERROR($I63*MAX(0,MIN($G63,L$3)-MAX($F63,L$3-6)+1)/($G63-$F63+1),""))</f>
        <v>0</v>
      </c>
      <c r="M63" s="1090">
        <f t="shared" si="39"/>
        <v>0</v>
      </c>
      <c r="N63" s="1090">
        <f t="shared" si="39"/>
        <v>0</v>
      </c>
      <c r="O63" s="1090">
        <f t="shared" si="39"/>
        <v>0</v>
      </c>
      <c r="P63" s="1090">
        <f t="shared" si="39"/>
        <v>0</v>
      </c>
      <c r="Q63" s="1090">
        <f t="shared" si="39"/>
        <v>0</v>
      </c>
      <c r="R63" s="1090">
        <f t="shared" si="39"/>
        <v>0</v>
      </c>
      <c r="S63" s="1090">
        <f t="shared" si="39"/>
        <v>0</v>
      </c>
      <c r="T63" s="1090">
        <f t="shared" si="39"/>
        <v>0</v>
      </c>
      <c r="U63" s="1090">
        <f t="shared" si="39"/>
        <v>0</v>
      </c>
      <c r="V63" s="1090">
        <f t="shared" si="39"/>
        <v>10.589440000000002</v>
      </c>
      <c r="W63" s="1090">
        <f t="shared" si="39"/>
        <v>0</v>
      </c>
      <c r="X63" s="1090">
        <f t="shared" si="39"/>
        <v>0</v>
      </c>
      <c r="Y63" s="1090">
        <f t="shared" si="39"/>
        <v>0</v>
      </c>
      <c r="Z63" s="1090">
        <f t="shared" si="39"/>
        <v>0</v>
      </c>
      <c r="AA63" s="1090">
        <f t="shared" si="39"/>
        <v>0</v>
      </c>
      <c r="AB63" s="1090">
        <f t="shared" si="39"/>
        <v>0</v>
      </c>
      <c r="AC63" s="1090">
        <f t="shared" si="39"/>
        <v>0</v>
      </c>
      <c r="AE63" s="1042">
        <f>ROW()</f>
        <v>63</v>
      </c>
    </row>
    <row r="64" spans="1:31" ht="25.5">
      <c r="A64">
        <v>25</v>
      </c>
      <c r="B64">
        <v>5</v>
      </c>
      <c r="C64" t="str">
        <f>IF(Partidas!B26="","",Partidas!B26)</f>
        <v>A1160</v>
      </c>
      <c r="D64" s="700" t="str">
        <f>IF(Partidas!B26="",Partidas!A26,"            "&amp;Partidas!C26)</f>
        <v xml:space="preserve">            Mortero de nivelacion de cemento e=25 mm, De acuerdo Especificación técnica 000.215.03600_0</v>
      </c>
      <c r="E64" s="1071">
        <f>IF(Partidas!D26="","",Partidas!D26)</f>
        <v>10</v>
      </c>
      <c r="F64" s="1041">
        <f>Partidas!E26</f>
        <v>46272</v>
      </c>
      <c r="G64" s="1041">
        <f>Partidas!F26</f>
        <v>46283</v>
      </c>
      <c r="H64" s="1067" cm="1">
        <f t="array" ref="H64">IF($B64="","",IFERROR(_xlfn.AGGREGATE(15,6,ROW($B68:$B$367)/(($B68:$B$367&lt;=$B64)*($B68:$B$367&lt;&gt;"")),1)-1,121))</f>
        <v>67</v>
      </c>
      <c r="I64" s="1077">
        <f>Partidas!G26</f>
        <v>174.99783000000002</v>
      </c>
      <c r="J64" s="1077">
        <f>IF(OR($C64="",N($E64)=0,N($I64)=0),"",$I64/$E64)</f>
        <v>17.499783000000001</v>
      </c>
      <c r="L64" s="1044">
        <f t="shared" ref="L64:AC64" si="40">IF($B64="","",IF($C64&lt;&gt;"",IFERROR($I64*MAX(0,MIN($G64,L$3)-MAX($F64,L$3-6)+1)/($G64-$F64+1),""),SUMIFS(L$5:L$367,$C$5:$C$367,"?*",$AE$5:$AE$367,"&gt;"&amp;ROW(),$AE$5:$AE$367,"&lt;="&amp;$H64)))</f>
        <v>0</v>
      </c>
      <c r="M64" s="1044">
        <f t="shared" si="40"/>
        <v>0</v>
      </c>
      <c r="N64" s="1044">
        <f t="shared" si="40"/>
        <v>0</v>
      </c>
      <c r="O64" s="1044">
        <f t="shared" si="40"/>
        <v>0</v>
      </c>
      <c r="P64" s="1044">
        <f t="shared" si="40"/>
        <v>0</v>
      </c>
      <c r="Q64" s="1044">
        <f t="shared" si="40"/>
        <v>0</v>
      </c>
      <c r="R64" s="1044">
        <f t="shared" si="40"/>
        <v>0</v>
      </c>
      <c r="S64" s="1044">
        <f t="shared" si="40"/>
        <v>0</v>
      </c>
      <c r="T64" s="1044">
        <f t="shared" si="40"/>
        <v>0</v>
      </c>
      <c r="U64" s="1044">
        <f t="shared" si="40"/>
        <v>0</v>
      </c>
      <c r="V64" s="1044">
        <f t="shared" si="40"/>
        <v>58.33261000000001</v>
      </c>
      <c r="W64" s="1044">
        <f t="shared" si="40"/>
        <v>102.08206750000001</v>
      </c>
      <c r="X64" s="1044">
        <f t="shared" si="40"/>
        <v>14.583152500000002</v>
      </c>
      <c r="Y64" s="1044">
        <f t="shared" si="40"/>
        <v>0</v>
      </c>
      <c r="Z64" s="1044">
        <f t="shared" si="40"/>
        <v>0</v>
      </c>
      <c r="AA64" s="1044">
        <f t="shared" si="40"/>
        <v>0</v>
      </c>
      <c r="AB64" s="1044">
        <f t="shared" si="40"/>
        <v>0</v>
      </c>
      <c r="AC64" s="1044">
        <f t="shared" si="40"/>
        <v>0</v>
      </c>
      <c r="AE64" s="1042">
        <f>ROW()</f>
        <v>64</v>
      </c>
    </row>
    <row r="65" spans="1:31">
      <c r="A65" s="1086"/>
      <c r="B65" s="1086">
        <v>6</v>
      </c>
      <c r="C65" s="1086"/>
      <c r="D65" s="1096" t="str">
        <f>APU!D214</f>
        <v>CAPATAZ</v>
      </c>
      <c r="E65" s="1112" t="s">
        <v>49</v>
      </c>
      <c r="F65" s="1088">
        <f t="shared" ref="F65:G67" si="41">F$64</f>
        <v>46272</v>
      </c>
      <c r="G65" s="1088">
        <f t="shared" si="41"/>
        <v>46283</v>
      </c>
      <c r="H65" s="1087"/>
      <c r="I65" s="1091">
        <f>APU!O214</f>
        <v>8.3332300000000004</v>
      </c>
      <c r="J65" s="1089"/>
      <c r="K65" s="1086"/>
      <c r="L65" s="1090">
        <f>IF($I65=0,"",IFERROR($I65*MAX(0,MIN($G65,L$3)-MAX($F65,L$3-6)+1)/($G65-$F65+1),""))</f>
        <v>0</v>
      </c>
      <c r="M65" s="1090">
        <f t="shared" ref="M65:AC67" si="42">IF($I65=0,"",IFERROR($I65*MAX(0,MIN($G65,M$3)-MAX($F65,M$3-6)+1)/($G65-$F65+1),""))</f>
        <v>0</v>
      </c>
      <c r="N65" s="1090">
        <f t="shared" si="42"/>
        <v>0</v>
      </c>
      <c r="O65" s="1090">
        <f t="shared" si="42"/>
        <v>0</v>
      </c>
      <c r="P65" s="1090">
        <f t="shared" si="42"/>
        <v>0</v>
      </c>
      <c r="Q65" s="1090">
        <f t="shared" si="42"/>
        <v>0</v>
      </c>
      <c r="R65" s="1090">
        <f t="shared" si="42"/>
        <v>0</v>
      </c>
      <c r="S65" s="1090">
        <f t="shared" si="42"/>
        <v>0</v>
      </c>
      <c r="T65" s="1090">
        <f t="shared" si="42"/>
        <v>0</v>
      </c>
      <c r="U65" s="1090">
        <f t="shared" si="42"/>
        <v>0</v>
      </c>
      <c r="V65" s="1090">
        <f t="shared" si="42"/>
        <v>2.7777433333333335</v>
      </c>
      <c r="W65" s="1090">
        <f t="shared" si="42"/>
        <v>4.8610508333333335</v>
      </c>
      <c r="X65" s="1090">
        <f t="shared" si="42"/>
        <v>0.69443583333333336</v>
      </c>
      <c r="Y65" s="1090">
        <f t="shared" si="42"/>
        <v>0</v>
      </c>
      <c r="Z65" s="1090">
        <f t="shared" si="42"/>
        <v>0</v>
      </c>
      <c r="AA65" s="1090">
        <f t="shared" si="42"/>
        <v>0</v>
      </c>
      <c r="AB65" s="1090">
        <f t="shared" si="42"/>
        <v>0</v>
      </c>
      <c r="AC65" s="1090">
        <f t="shared" si="42"/>
        <v>0</v>
      </c>
      <c r="AE65" s="1042">
        <f>ROW()</f>
        <v>65</v>
      </c>
    </row>
    <row r="66" spans="1:31">
      <c r="A66" s="1086"/>
      <c r="B66" s="1086">
        <v>6</v>
      </c>
      <c r="C66" s="1086"/>
      <c r="D66" s="1096" t="str">
        <f>APU!D215</f>
        <v>OPERARIO</v>
      </c>
      <c r="E66" s="1112" t="s">
        <v>49</v>
      </c>
      <c r="F66" s="1088">
        <f t="shared" si="41"/>
        <v>46272</v>
      </c>
      <c r="G66" s="1088">
        <f t="shared" si="41"/>
        <v>46283</v>
      </c>
      <c r="H66" s="1087"/>
      <c r="I66" s="1091">
        <f>APU!O215</f>
        <v>83.332300000000004</v>
      </c>
      <c r="J66" s="1089"/>
      <c r="K66" s="1086"/>
      <c r="L66" s="1090">
        <f>IF($I66=0,"",IFERROR($I66*MAX(0,MIN($G66,L$3)-MAX($F66,L$3-6)+1)/($G66-$F66+1),""))</f>
        <v>0</v>
      </c>
      <c r="M66" s="1090">
        <f t="shared" si="42"/>
        <v>0</v>
      </c>
      <c r="N66" s="1090">
        <f t="shared" si="42"/>
        <v>0</v>
      </c>
      <c r="O66" s="1090">
        <f t="shared" si="42"/>
        <v>0</v>
      </c>
      <c r="P66" s="1090">
        <f t="shared" si="42"/>
        <v>0</v>
      </c>
      <c r="Q66" s="1090">
        <f t="shared" si="42"/>
        <v>0</v>
      </c>
      <c r="R66" s="1090">
        <f t="shared" si="42"/>
        <v>0</v>
      </c>
      <c r="S66" s="1090">
        <f t="shared" si="42"/>
        <v>0</v>
      </c>
      <c r="T66" s="1090">
        <f t="shared" si="42"/>
        <v>0</v>
      </c>
      <c r="U66" s="1090">
        <f t="shared" si="42"/>
        <v>0</v>
      </c>
      <c r="V66" s="1090">
        <f t="shared" si="42"/>
        <v>27.777433333333335</v>
      </c>
      <c r="W66" s="1090">
        <f t="shared" si="42"/>
        <v>48.610508333333335</v>
      </c>
      <c r="X66" s="1090">
        <f t="shared" si="42"/>
        <v>6.9443583333333336</v>
      </c>
      <c r="Y66" s="1090">
        <f t="shared" si="42"/>
        <v>0</v>
      </c>
      <c r="Z66" s="1090">
        <f t="shared" si="42"/>
        <v>0</v>
      </c>
      <c r="AA66" s="1090">
        <f t="shared" si="42"/>
        <v>0</v>
      </c>
      <c r="AB66" s="1090">
        <f t="shared" si="42"/>
        <v>0</v>
      </c>
      <c r="AC66" s="1090">
        <f t="shared" si="42"/>
        <v>0</v>
      </c>
      <c r="AE66" s="1042">
        <f>ROW()</f>
        <v>66</v>
      </c>
    </row>
    <row r="67" spans="1:31">
      <c r="A67" s="1086"/>
      <c r="B67" s="1086">
        <v>6</v>
      </c>
      <c r="C67" s="1086"/>
      <c r="D67" s="1096" t="str">
        <f>APU!D216</f>
        <v>AYUDANTE</v>
      </c>
      <c r="E67" s="1112" t="s">
        <v>49</v>
      </c>
      <c r="F67" s="1088">
        <f t="shared" si="41"/>
        <v>46272</v>
      </c>
      <c r="G67" s="1088">
        <f t="shared" si="41"/>
        <v>46283</v>
      </c>
      <c r="H67" s="1087"/>
      <c r="I67" s="1091">
        <f>APU!O216</f>
        <v>83.332300000000004</v>
      </c>
      <c r="J67" s="1089"/>
      <c r="K67" s="1086"/>
      <c r="L67" s="1090">
        <f>IF($I67=0,"",IFERROR($I67*MAX(0,MIN($G67,L$3)-MAX($F67,L$3-6)+1)/($G67-$F67+1),""))</f>
        <v>0</v>
      </c>
      <c r="M67" s="1090">
        <f t="shared" si="42"/>
        <v>0</v>
      </c>
      <c r="N67" s="1090">
        <f t="shared" si="42"/>
        <v>0</v>
      </c>
      <c r="O67" s="1090">
        <f t="shared" si="42"/>
        <v>0</v>
      </c>
      <c r="P67" s="1090">
        <f t="shared" si="42"/>
        <v>0</v>
      </c>
      <c r="Q67" s="1090">
        <f t="shared" si="42"/>
        <v>0</v>
      </c>
      <c r="R67" s="1090">
        <f t="shared" si="42"/>
        <v>0</v>
      </c>
      <c r="S67" s="1090">
        <f t="shared" si="42"/>
        <v>0</v>
      </c>
      <c r="T67" s="1090">
        <f t="shared" si="42"/>
        <v>0</v>
      </c>
      <c r="U67" s="1090">
        <f t="shared" si="42"/>
        <v>0</v>
      </c>
      <c r="V67" s="1090">
        <f t="shared" si="42"/>
        <v>27.777433333333335</v>
      </c>
      <c r="W67" s="1090">
        <f t="shared" si="42"/>
        <v>48.610508333333335</v>
      </c>
      <c r="X67" s="1090">
        <f t="shared" si="42"/>
        <v>6.9443583333333336</v>
      </c>
      <c r="Y67" s="1090">
        <f t="shared" si="42"/>
        <v>0</v>
      </c>
      <c r="Z67" s="1090">
        <f t="shared" si="42"/>
        <v>0</v>
      </c>
      <c r="AA67" s="1090">
        <f t="shared" si="42"/>
        <v>0</v>
      </c>
      <c r="AB67" s="1090">
        <f t="shared" si="42"/>
        <v>0</v>
      </c>
      <c r="AC67" s="1090">
        <f t="shared" si="42"/>
        <v>0</v>
      </c>
      <c r="AE67" s="1042">
        <f>ROW()</f>
        <v>67</v>
      </c>
    </row>
    <row r="68" spans="1:31">
      <c r="A68">
        <v>26</v>
      </c>
      <c r="B68">
        <v>5</v>
      </c>
      <c r="C68" t="str">
        <f>IF(Partidas!B27="","",Partidas!B27)</f>
        <v>A1170</v>
      </c>
      <c r="D68" s="700" t="str">
        <f>IF(Partidas!B27="",Partidas!A27,"            "&amp;Partidas!C27)</f>
        <v xml:space="preserve">            Perno de expansión 1/2"x3"</v>
      </c>
      <c r="E68" s="1071">
        <f>IF(Partidas!D27="","",Partidas!D27)</f>
        <v>7</v>
      </c>
      <c r="F68" s="1041">
        <f>Partidas!E27</f>
        <v>46247</v>
      </c>
      <c r="G68" s="1041">
        <f>Partidas!F27</f>
        <v>46255</v>
      </c>
      <c r="H68" s="1067" cm="1">
        <f t="array" ref="H68">IF($B68="","",IFERROR(_xlfn.AGGREGATE(15,6,ROW($B72:$B$367)/(($B72:$B$367&lt;=$B68)*($B72:$B$367&lt;&gt;"")),1)-1,121))</f>
        <v>71</v>
      </c>
      <c r="I68" s="1077">
        <f>Partidas!G27</f>
        <v>114.24</v>
      </c>
      <c r="J68" s="1077">
        <f>IF(OR($C68="",N($E68)=0,N($I68)=0),"",$I68/$E68)</f>
        <v>16.32</v>
      </c>
      <c r="L68" s="1044">
        <f t="shared" ref="L68:AC68" si="43">IF($B68="","",IF($C68&lt;&gt;"",IFERROR($I68*MAX(0,MIN($G68,L$3)-MAX($F68,L$3-6)+1)/($G68-$F68+1),""),SUMIFS(L$5:L$367,$C$5:$C$367,"?*",$AE$5:$AE$367,"&gt;"&amp;ROW(),$AE$5:$AE$367,"&lt;="&amp;$H68)))</f>
        <v>0</v>
      </c>
      <c r="M68" s="1044">
        <f t="shared" si="43"/>
        <v>0</v>
      </c>
      <c r="N68" s="1044">
        <f t="shared" si="43"/>
        <v>0</v>
      </c>
      <c r="O68" s="1044">
        <f t="shared" si="43"/>
        <v>0</v>
      </c>
      <c r="P68" s="1044">
        <f t="shared" si="43"/>
        <v>0</v>
      </c>
      <c r="Q68" s="1044">
        <f t="shared" si="43"/>
        <v>0</v>
      </c>
      <c r="R68" s="1044">
        <f t="shared" si="43"/>
        <v>12.693333333333333</v>
      </c>
      <c r="S68" s="1044">
        <f t="shared" si="43"/>
        <v>88.853333333333325</v>
      </c>
      <c r="T68" s="1044">
        <f t="shared" si="43"/>
        <v>12.693333333333333</v>
      </c>
      <c r="U68" s="1044">
        <f t="shared" si="43"/>
        <v>0</v>
      </c>
      <c r="V68" s="1044">
        <f t="shared" si="43"/>
        <v>0</v>
      </c>
      <c r="W68" s="1044">
        <f t="shared" si="43"/>
        <v>0</v>
      </c>
      <c r="X68" s="1044">
        <f t="shared" si="43"/>
        <v>0</v>
      </c>
      <c r="Y68" s="1044">
        <f t="shared" si="43"/>
        <v>0</v>
      </c>
      <c r="Z68" s="1044">
        <f t="shared" si="43"/>
        <v>0</v>
      </c>
      <c r="AA68" s="1044">
        <f t="shared" si="43"/>
        <v>0</v>
      </c>
      <c r="AB68" s="1044">
        <f t="shared" si="43"/>
        <v>0</v>
      </c>
      <c r="AC68" s="1044">
        <f t="shared" si="43"/>
        <v>0</v>
      </c>
      <c r="AE68" s="1042">
        <f>ROW()</f>
        <v>68</v>
      </c>
    </row>
    <row r="69" spans="1:31">
      <c r="A69" s="1086"/>
      <c r="B69" s="1086">
        <v>6</v>
      </c>
      <c r="C69" s="1086"/>
      <c r="D69" s="1096" t="str">
        <f>APU!D232</f>
        <v>CAPATAZ</v>
      </c>
      <c r="E69" s="1112" t="s">
        <v>49</v>
      </c>
      <c r="F69" s="1088">
        <f t="shared" ref="F69:G71" si="44">F$68</f>
        <v>46247</v>
      </c>
      <c r="G69" s="1088">
        <f t="shared" si="44"/>
        <v>46255</v>
      </c>
      <c r="H69" s="1087"/>
      <c r="I69" s="1091">
        <f>APU!O232</f>
        <v>5.44</v>
      </c>
      <c r="J69" s="1089"/>
      <c r="K69" s="1086"/>
      <c r="L69" s="1090">
        <f>IF($I69=0,"",IFERROR($I69*MAX(0,MIN($G69,L$3)-MAX($F69,L$3-6)+1)/($G69-$F69+1),""))</f>
        <v>0</v>
      </c>
      <c r="M69" s="1090">
        <f t="shared" ref="M69:AC71" si="45">IF($I69=0,"",IFERROR($I69*MAX(0,MIN($G69,M$3)-MAX($F69,M$3-6)+1)/($G69-$F69+1),""))</f>
        <v>0</v>
      </c>
      <c r="N69" s="1090">
        <f t="shared" si="45"/>
        <v>0</v>
      </c>
      <c r="O69" s="1090">
        <f t="shared" si="45"/>
        <v>0</v>
      </c>
      <c r="P69" s="1090">
        <f t="shared" si="45"/>
        <v>0</v>
      </c>
      <c r="Q69" s="1090">
        <f t="shared" si="45"/>
        <v>0</v>
      </c>
      <c r="R69" s="1090">
        <f t="shared" si="45"/>
        <v>0.60444444444444445</v>
      </c>
      <c r="S69" s="1090">
        <f t="shared" si="45"/>
        <v>4.2311111111111117</v>
      </c>
      <c r="T69" s="1090">
        <f t="shared" si="45"/>
        <v>0.60444444444444445</v>
      </c>
      <c r="U69" s="1090">
        <f t="shared" si="45"/>
        <v>0</v>
      </c>
      <c r="V69" s="1090">
        <f t="shared" si="45"/>
        <v>0</v>
      </c>
      <c r="W69" s="1090">
        <f t="shared" si="45"/>
        <v>0</v>
      </c>
      <c r="X69" s="1090">
        <f t="shared" si="45"/>
        <v>0</v>
      </c>
      <c r="Y69" s="1090">
        <f t="shared" si="45"/>
        <v>0</v>
      </c>
      <c r="Z69" s="1090">
        <f t="shared" si="45"/>
        <v>0</v>
      </c>
      <c r="AA69" s="1090">
        <f t="shared" si="45"/>
        <v>0</v>
      </c>
      <c r="AB69" s="1090">
        <f t="shared" si="45"/>
        <v>0</v>
      </c>
      <c r="AC69" s="1090">
        <f t="shared" si="45"/>
        <v>0</v>
      </c>
      <c r="AE69" s="1042">
        <f>ROW()</f>
        <v>69</v>
      </c>
    </row>
    <row r="70" spans="1:31">
      <c r="A70" s="1086"/>
      <c r="B70" s="1086">
        <v>6</v>
      </c>
      <c r="C70" s="1086"/>
      <c r="D70" s="1096" t="str">
        <f>APU!D233</f>
        <v>OPERARIO</v>
      </c>
      <c r="E70" s="1112" t="s">
        <v>49</v>
      </c>
      <c r="F70" s="1088">
        <f t="shared" si="44"/>
        <v>46247</v>
      </c>
      <c r="G70" s="1088">
        <f t="shared" si="44"/>
        <v>46255</v>
      </c>
      <c r="H70" s="1087"/>
      <c r="I70" s="1091">
        <f>APU!O233</f>
        <v>54.4</v>
      </c>
      <c r="J70" s="1089"/>
      <c r="K70" s="1086"/>
      <c r="L70" s="1090">
        <f>IF($I70=0,"",IFERROR($I70*MAX(0,MIN($G70,L$3)-MAX($F70,L$3-6)+1)/($G70-$F70+1),""))</f>
        <v>0</v>
      </c>
      <c r="M70" s="1090">
        <f t="shared" si="45"/>
        <v>0</v>
      </c>
      <c r="N70" s="1090">
        <f t="shared" si="45"/>
        <v>0</v>
      </c>
      <c r="O70" s="1090">
        <f t="shared" si="45"/>
        <v>0</v>
      </c>
      <c r="P70" s="1090">
        <f t="shared" si="45"/>
        <v>0</v>
      </c>
      <c r="Q70" s="1090">
        <f t="shared" si="45"/>
        <v>0</v>
      </c>
      <c r="R70" s="1090">
        <f t="shared" si="45"/>
        <v>6.0444444444444443</v>
      </c>
      <c r="S70" s="1090">
        <f t="shared" si="45"/>
        <v>42.31111111111111</v>
      </c>
      <c r="T70" s="1090">
        <f t="shared" si="45"/>
        <v>6.0444444444444443</v>
      </c>
      <c r="U70" s="1090">
        <f t="shared" si="45"/>
        <v>0</v>
      </c>
      <c r="V70" s="1090">
        <f t="shared" si="45"/>
        <v>0</v>
      </c>
      <c r="W70" s="1090">
        <f t="shared" si="45"/>
        <v>0</v>
      </c>
      <c r="X70" s="1090">
        <f t="shared" si="45"/>
        <v>0</v>
      </c>
      <c r="Y70" s="1090">
        <f t="shared" si="45"/>
        <v>0</v>
      </c>
      <c r="Z70" s="1090">
        <f t="shared" si="45"/>
        <v>0</v>
      </c>
      <c r="AA70" s="1090">
        <f t="shared" si="45"/>
        <v>0</v>
      </c>
      <c r="AB70" s="1090">
        <f t="shared" si="45"/>
        <v>0</v>
      </c>
      <c r="AC70" s="1090">
        <f t="shared" si="45"/>
        <v>0</v>
      </c>
      <c r="AE70" s="1042">
        <f>ROW()</f>
        <v>70</v>
      </c>
    </row>
    <row r="71" spans="1:31">
      <c r="A71" s="1086"/>
      <c r="B71" s="1086">
        <v>6</v>
      </c>
      <c r="C71" s="1086"/>
      <c r="D71" s="1096" t="str">
        <f>APU!D234</f>
        <v>AYUDANTE</v>
      </c>
      <c r="E71" s="1112" t="s">
        <v>49</v>
      </c>
      <c r="F71" s="1088">
        <f t="shared" si="44"/>
        <v>46247</v>
      </c>
      <c r="G71" s="1088">
        <f t="shared" si="44"/>
        <v>46255</v>
      </c>
      <c r="H71" s="1087"/>
      <c r="I71" s="1091">
        <f>APU!O234</f>
        <v>54.4</v>
      </c>
      <c r="J71" s="1089"/>
      <c r="K71" s="1086"/>
      <c r="L71" s="1090">
        <f>IF($I71=0,"",IFERROR($I71*MAX(0,MIN($G71,L$3)-MAX($F71,L$3-6)+1)/($G71-$F71+1),""))</f>
        <v>0</v>
      </c>
      <c r="M71" s="1090">
        <f t="shared" si="45"/>
        <v>0</v>
      </c>
      <c r="N71" s="1090">
        <f t="shared" si="45"/>
        <v>0</v>
      </c>
      <c r="O71" s="1090">
        <f t="shared" si="45"/>
        <v>0</v>
      </c>
      <c r="P71" s="1090">
        <f t="shared" si="45"/>
        <v>0</v>
      </c>
      <c r="Q71" s="1090">
        <f t="shared" si="45"/>
        <v>0</v>
      </c>
      <c r="R71" s="1090">
        <f t="shared" si="45"/>
        <v>6.0444444444444443</v>
      </c>
      <c r="S71" s="1090">
        <f t="shared" si="45"/>
        <v>42.31111111111111</v>
      </c>
      <c r="T71" s="1090">
        <f t="shared" si="45"/>
        <v>6.0444444444444443</v>
      </c>
      <c r="U71" s="1090">
        <f t="shared" si="45"/>
        <v>0</v>
      </c>
      <c r="V71" s="1090">
        <f t="shared" si="45"/>
        <v>0</v>
      </c>
      <c r="W71" s="1090">
        <f t="shared" si="45"/>
        <v>0</v>
      </c>
      <c r="X71" s="1090">
        <f t="shared" si="45"/>
        <v>0</v>
      </c>
      <c r="Y71" s="1090">
        <f t="shared" si="45"/>
        <v>0</v>
      </c>
      <c r="Z71" s="1090">
        <f t="shared" si="45"/>
        <v>0</v>
      </c>
      <c r="AA71" s="1090">
        <f t="shared" si="45"/>
        <v>0</v>
      </c>
      <c r="AB71" s="1090">
        <f t="shared" si="45"/>
        <v>0</v>
      </c>
      <c r="AC71" s="1090">
        <f t="shared" si="45"/>
        <v>0</v>
      </c>
      <c r="AE71" s="1042">
        <f>ROW()</f>
        <v>71</v>
      </c>
    </row>
    <row r="72" spans="1:31">
      <c r="A72">
        <v>27</v>
      </c>
      <c r="B72">
        <v>5</v>
      </c>
      <c r="C72" t="str">
        <f>IF(Partidas!B28="","",Partidas!B28)</f>
        <v>A1180</v>
      </c>
      <c r="D72" s="700" t="str">
        <f>IF(Partidas!B28="",Partidas!A28,"            "&amp;Partidas!C28)</f>
        <v xml:space="preserve">            Perno de expansión 5/8"x3"</v>
      </c>
      <c r="E72" s="1071">
        <f>IF(Partidas!D28="","",Partidas!D28)</f>
        <v>2</v>
      </c>
      <c r="F72" s="1041">
        <f>Partidas!E28</f>
        <v>46258</v>
      </c>
      <c r="G72" s="1041">
        <f>Partidas!F28</f>
        <v>46259</v>
      </c>
      <c r="H72" s="1067" cm="1">
        <f t="array" ref="H72">IF($B72="","",IFERROR(_xlfn.AGGREGATE(15,6,ROW($B76:$B$367)/(($B76:$B$367&lt;=$B72)*($B76:$B$367&lt;&gt;"")),1)-1,121))</f>
        <v>75</v>
      </c>
      <c r="I72" s="1077">
        <f>Partidas!G28</f>
        <v>29.12</v>
      </c>
      <c r="J72" s="1077">
        <f>IF(OR($C72="",N($E72)=0,N($I72)=0),"",$I72/$E72)</f>
        <v>14.56</v>
      </c>
      <c r="L72" s="1044">
        <f t="shared" ref="L72:AC72" si="46">IF($B72="","",IF($C72&lt;&gt;"",IFERROR($I72*MAX(0,MIN($G72,L$3)-MAX($F72,L$3-6)+1)/($G72-$F72+1),""),SUMIFS(L$5:L$367,$C$5:$C$367,"?*",$AE$5:$AE$367,"&gt;"&amp;ROW(),$AE$5:$AE$367,"&lt;="&amp;$H72)))</f>
        <v>0</v>
      </c>
      <c r="M72" s="1044">
        <f t="shared" si="46"/>
        <v>0</v>
      </c>
      <c r="N72" s="1044">
        <f t="shared" si="46"/>
        <v>0</v>
      </c>
      <c r="O72" s="1044">
        <f t="shared" si="46"/>
        <v>0</v>
      </c>
      <c r="P72" s="1044">
        <f t="shared" si="46"/>
        <v>0</v>
      </c>
      <c r="Q72" s="1044">
        <f t="shared" si="46"/>
        <v>0</v>
      </c>
      <c r="R72" s="1044">
        <f t="shared" si="46"/>
        <v>0</v>
      </c>
      <c r="S72" s="1044">
        <f t="shared" si="46"/>
        <v>0</v>
      </c>
      <c r="T72" s="1044">
        <f t="shared" si="46"/>
        <v>29.12</v>
      </c>
      <c r="U72" s="1044">
        <f t="shared" si="46"/>
        <v>0</v>
      </c>
      <c r="V72" s="1044">
        <f t="shared" si="46"/>
        <v>0</v>
      </c>
      <c r="W72" s="1044">
        <f t="shared" si="46"/>
        <v>0</v>
      </c>
      <c r="X72" s="1044">
        <f t="shared" si="46"/>
        <v>0</v>
      </c>
      <c r="Y72" s="1044">
        <f t="shared" si="46"/>
        <v>0</v>
      </c>
      <c r="Z72" s="1044">
        <f t="shared" si="46"/>
        <v>0</v>
      </c>
      <c r="AA72" s="1044">
        <f t="shared" si="46"/>
        <v>0</v>
      </c>
      <c r="AB72" s="1044">
        <f t="shared" si="46"/>
        <v>0</v>
      </c>
      <c r="AC72" s="1044">
        <f t="shared" si="46"/>
        <v>0</v>
      </c>
      <c r="AE72" s="1042">
        <f>ROW()</f>
        <v>72</v>
      </c>
    </row>
    <row r="73" spans="1:31">
      <c r="A73" s="1086"/>
      <c r="B73" s="1086">
        <v>6</v>
      </c>
      <c r="C73" s="1086"/>
      <c r="D73" s="1096" t="str">
        <f>APU!D249</f>
        <v>CAPATAZ</v>
      </c>
      <c r="E73" s="1112" t="s">
        <v>49</v>
      </c>
      <c r="F73" s="1088">
        <f t="shared" ref="F73:G75" si="47">F$72</f>
        <v>46258</v>
      </c>
      <c r="G73" s="1088">
        <f t="shared" si="47"/>
        <v>46259</v>
      </c>
      <c r="H73" s="1087"/>
      <c r="I73" s="1091">
        <f>APU!O249</f>
        <v>1.3866666666666667</v>
      </c>
      <c r="J73" s="1089"/>
      <c r="K73" s="1086"/>
      <c r="L73" s="1090">
        <f>IF($I73=0,"",IFERROR($I73*MAX(0,MIN($G73,L$3)-MAX($F73,L$3-6)+1)/($G73-$F73+1),""))</f>
        <v>0</v>
      </c>
      <c r="M73" s="1090">
        <f t="shared" ref="M73:AC75" si="48">IF($I73=0,"",IFERROR($I73*MAX(0,MIN($G73,M$3)-MAX($F73,M$3-6)+1)/($G73-$F73+1),""))</f>
        <v>0</v>
      </c>
      <c r="N73" s="1090">
        <f t="shared" si="48"/>
        <v>0</v>
      </c>
      <c r="O73" s="1090">
        <f t="shared" si="48"/>
        <v>0</v>
      </c>
      <c r="P73" s="1090">
        <f t="shared" si="48"/>
        <v>0</v>
      </c>
      <c r="Q73" s="1090">
        <f t="shared" si="48"/>
        <v>0</v>
      </c>
      <c r="R73" s="1090">
        <f t="shared" si="48"/>
        <v>0</v>
      </c>
      <c r="S73" s="1090">
        <f t="shared" si="48"/>
        <v>0</v>
      </c>
      <c r="T73" s="1090">
        <f t="shared" si="48"/>
        <v>1.3866666666666667</v>
      </c>
      <c r="U73" s="1090">
        <f t="shared" si="48"/>
        <v>0</v>
      </c>
      <c r="V73" s="1090">
        <f t="shared" si="48"/>
        <v>0</v>
      </c>
      <c r="W73" s="1090">
        <f t="shared" si="48"/>
        <v>0</v>
      </c>
      <c r="X73" s="1090">
        <f t="shared" si="48"/>
        <v>0</v>
      </c>
      <c r="Y73" s="1090">
        <f t="shared" si="48"/>
        <v>0</v>
      </c>
      <c r="Z73" s="1090">
        <f t="shared" si="48"/>
        <v>0</v>
      </c>
      <c r="AA73" s="1090">
        <f t="shared" si="48"/>
        <v>0</v>
      </c>
      <c r="AB73" s="1090">
        <f t="shared" si="48"/>
        <v>0</v>
      </c>
      <c r="AC73" s="1090">
        <f t="shared" si="48"/>
        <v>0</v>
      </c>
      <c r="AE73" s="1042">
        <f>ROW()</f>
        <v>73</v>
      </c>
    </row>
    <row r="74" spans="1:31">
      <c r="A74" s="1086"/>
      <c r="B74" s="1086">
        <v>6</v>
      </c>
      <c r="C74" s="1086"/>
      <c r="D74" s="1096" t="str">
        <f>APU!D250</f>
        <v>OPERARIO</v>
      </c>
      <c r="E74" s="1112" t="s">
        <v>49</v>
      </c>
      <c r="F74" s="1088">
        <f t="shared" si="47"/>
        <v>46258</v>
      </c>
      <c r="G74" s="1088">
        <f t="shared" si="47"/>
        <v>46259</v>
      </c>
      <c r="H74" s="1087"/>
      <c r="I74" s="1091">
        <f>APU!O250</f>
        <v>13.866666666666667</v>
      </c>
      <c r="J74" s="1089"/>
      <c r="K74" s="1086"/>
      <c r="L74" s="1090">
        <f>IF($I74=0,"",IFERROR($I74*MAX(0,MIN($G74,L$3)-MAX($F74,L$3-6)+1)/($G74-$F74+1),""))</f>
        <v>0</v>
      </c>
      <c r="M74" s="1090">
        <f t="shared" si="48"/>
        <v>0</v>
      </c>
      <c r="N74" s="1090">
        <f t="shared" si="48"/>
        <v>0</v>
      </c>
      <c r="O74" s="1090">
        <f t="shared" si="48"/>
        <v>0</v>
      </c>
      <c r="P74" s="1090">
        <f t="shared" si="48"/>
        <v>0</v>
      </c>
      <c r="Q74" s="1090">
        <f t="shared" si="48"/>
        <v>0</v>
      </c>
      <c r="R74" s="1090">
        <f t="shared" si="48"/>
        <v>0</v>
      </c>
      <c r="S74" s="1090">
        <f t="shared" si="48"/>
        <v>0</v>
      </c>
      <c r="T74" s="1090">
        <f t="shared" si="48"/>
        <v>13.866666666666667</v>
      </c>
      <c r="U74" s="1090">
        <f t="shared" si="48"/>
        <v>0</v>
      </c>
      <c r="V74" s="1090">
        <f t="shared" si="48"/>
        <v>0</v>
      </c>
      <c r="W74" s="1090">
        <f t="shared" si="48"/>
        <v>0</v>
      </c>
      <c r="X74" s="1090">
        <f t="shared" si="48"/>
        <v>0</v>
      </c>
      <c r="Y74" s="1090">
        <f t="shared" si="48"/>
        <v>0</v>
      </c>
      <c r="Z74" s="1090">
        <f t="shared" si="48"/>
        <v>0</v>
      </c>
      <c r="AA74" s="1090">
        <f t="shared" si="48"/>
        <v>0</v>
      </c>
      <c r="AB74" s="1090">
        <f t="shared" si="48"/>
        <v>0</v>
      </c>
      <c r="AC74" s="1090">
        <f t="shared" si="48"/>
        <v>0</v>
      </c>
      <c r="AE74" s="1042">
        <f>ROW()</f>
        <v>74</v>
      </c>
    </row>
    <row r="75" spans="1:31">
      <c r="A75" s="1086"/>
      <c r="B75" s="1086">
        <v>6</v>
      </c>
      <c r="C75" s="1086"/>
      <c r="D75" s="1096" t="str">
        <f>APU!D251</f>
        <v>AYUDANTE</v>
      </c>
      <c r="E75" s="1112" t="s">
        <v>49</v>
      </c>
      <c r="F75" s="1088">
        <f t="shared" si="47"/>
        <v>46258</v>
      </c>
      <c r="G75" s="1088">
        <f t="shared" si="47"/>
        <v>46259</v>
      </c>
      <c r="H75" s="1087"/>
      <c r="I75" s="1091">
        <f>APU!O251</f>
        <v>13.866666666666667</v>
      </c>
      <c r="J75" s="1089"/>
      <c r="K75" s="1086"/>
      <c r="L75" s="1090">
        <f>IF($I75=0,"",IFERROR($I75*MAX(0,MIN($G75,L$3)-MAX($F75,L$3-6)+1)/($G75-$F75+1),""))</f>
        <v>0</v>
      </c>
      <c r="M75" s="1090">
        <f t="shared" si="48"/>
        <v>0</v>
      </c>
      <c r="N75" s="1090">
        <f t="shared" si="48"/>
        <v>0</v>
      </c>
      <c r="O75" s="1090">
        <f t="shared" si="48"/>
        <v>0</v>
      </c>
      <c r="P75" s="1090">
        <f t="shared" si="48"/>
        <v>0</v>
      </c>
      <c r="Q75" s="1090">
        <f t="shared" si="48"/>
        <v>0</v>
      </c>
      <c r="R75" s="1090">
        <f t="shared" si="48"/>
        <v>0</v>
      </c>
      <c r="S75" s="1090">
        <f t="shared" si="48"/>
        <v>0</v>
      </c>
      <c r="T75" s="1090">
        <f t="shared" si="48"/>
        <v>13.866666666666667</v>
      </c>
      <c r="U75" s="1090">
        <f t="shared" si="48"/>
        <v>0</v>
      </c>
      <c r="V75" s="1090">
        <f t="shared" si="48"/>
        <v>0</v>
      </c>
      <c r="W75" s="1090">
        <f t="shared" si="48"/>
        <v>0</v>
      </c>
      <c r="X75" s="1090">
        <f t="shared" si="48"/>
        <v>0</v>
      </c>
      <c r="Y75" s="1090">
        <f t="shared" si="48"/>
        <v>0</v>
      </c>
      <c r="Z75" s="1090">
        <f t="shared" si="48"/>
        <v>0</v>
      </c>
      <c r="AA75" s="1090">
        <f t="shared" si="48"/>
        <v>0</v>
      </c>
      <c r="AB75" s="1090">
        <f t="shared" si="48"/>
        <v>0</v>
      </c>
      <c r="AC75" s="1090">
        <f t="shared" si="48"/>
        <v>0</v>
      </c>
      <c r="AE75" s="1042">
        <f>ROW()</f>
        <v>75</v>
      </c>
    </row>
    <row r="76" spans="1:31">
      <c r="A76">
        <v>28</v>
      </c>
      <c r="B76">
        <v>5</v>
      </c>
      <c r="C76" t="str">
        <f>IF(Partidas!B29="","",Partidas!B29)</f>
        <v>A1190</v>
      </c>
      <c r="D76" s="700" t="str">
        <f>IF(Partidas!B29="",Partidas!A29,"            "&amp;Partidas!C29)</f>
        <v xml:space="preserve">            Perno de expansión 3/4"x5"</v>
      </c>
      <c r="E76" s="1071">
        <f>IF(Partidas!D29="","",Partidas!D29)</f>
        <v>1</v>
      </c>
      <c r="F76" s="1041">
        <f>Partidas!E29</f>
        <v>46260</v>
      </c>
      <c r="G76" s="1041">
        <f>Partidas!F29</f>
        <v>46260</v>
      </c>
      <c r="H76" s="1067" cm="1">
        <f t="array" ref="H76">IF($B76="","",IFERROR(_xlfn.AGGREGATE(15,6,ROW($B80:$B$367)/(($B80:$B$367&lt;=$B76)*($B80:$B$367&lt;&gt;"")),1)-1,121))</f>
        <v>79</v>
      </c>
      <c r="I76" s="1077">
        <f>Partidas!G29</f>
        <v>13.440000000000001</v>
      </c>
      <c r="J76" s="1077">
        <f>IF(OR($C76="",N($E76)=0,N($I76)=0),"",$I76/$E76)</f>
        <v>13.440000000000001</v>
      </c>
      <c r="L76" s="1044">
        <f t="shared" ref="L76:AC76" si="49">IF($B76="","",IF($C76&lt;&gt;"",IFERROR($I76*MAX(0,MIN($G76,L$3)-MAX($F76,L$3-6)+1)/($G76-$F76+1),""),SUMIFS(L$5:L$367,$C$5:$C$367,"?*",$AE$5:$AE$367,"&gt;"&amp;ROW(),$AE$5:$AE$367,"&lt;="&amp;$H76)))</f>
        <v>0</v>
      </c>
      <c r="M76" s="1044">
        <f t="shared" si="49"/>
        <v>0</v>
      </c>
      <c r="N76" s="1044">
        <f t="shared" si="49"/>
        <v>0</v>
      </c>
      <c r="O76" s="1044">
        <f t="shared" si="49"/>
        <v>0</v>
      </c>
      <c r="P76" s="1044">
        <f t="shared" si="49"/>
        <v>0</v>
      </c>
      <c r="Q76" s="1044">
        <f t="shared" si="49"/>
        <v>0</v>
      </c>
      <c r="R76" s="1044">
        <f t="shared" si="49"/>
        <v>0</v>
      </c>
      <c r="S76" s="1044">
        <f t="shared" si="49"/>
        <v>0</v>
      </c>
      <c r="T76" s="1044">
        <f t="shared" si="49"/>
        <v>13.440000000000001</v>
      </c>
      <c r="U76" s="1044">
        <f t="shared" si="49"/>
        <v>0</v>
      </c>
      <c r="V76" s="1044">
        <f t="shared" si="49"/>
        <v>0</v>
      </c>
      <c r="W76" s="1044">
        <f t="shared" si="49"/>
        <v>0</v>
      </c>
      <c r="X76" s="1044">
        <f t="shared" si="49"/>
        <v>0</v>
      </c>
      <c r="Y76" s="1044">
        <f t="shared" si="49"/>
        <v>0</v>
      </c>
      <c r="Z76" s="1044">
        <f t="shared" si="49"/>
        <v>0</v>
      </c>
      <c r="AA76" s="1044">
        <f t="shared" si="49"/>
        <v>0</v>
      </c>
      <c r="AB76" s="1044">
        <f t="shared" si="49"/>
        <v>0</v>
      </c>
      <c r="AC76" s="1044">
        <f t="shared" si="49"/>
        <v>0</v>
      </c>
      <c r="AE76" s="1042">
        <f>ROW()</f>
        <v>76</v>
      </c>
    </row>
    <row r="77" spans="1:31">
      <c r="A77" s="1086"/>
      <c r="B77" s="1086">
        <v>6</v>
      </c>
      <c r="C77" s="1086"/>
      <c r="D77" s="1096" t="str">
        <f>APU!D266</f>
        <v>CAPATAZ</v>
      </c>
      <c r="E77" s="1112" t="s">
        <v>49</v>
      </c>
      <c r="F77" s="1088">
        <f t="shared" ref="F77:G79" si="50">F$76</f>
        <v>46260</v>
      </c>
      <c r="G77" s="1088">
        <f t="shared" si="50"/>
        <v>46260</v>
      </c>
      <c r="H77" s="1087"/>
      <c r="I77" s="1091">
        <f>APU!O266</f>
        <v>0.64</v>
      </c>
      <c r="J77" s="1089"/>
      <c r="K77" s="1086"/>
      <c r="L77" s="1090">
        <f>IF($I77=0,"",IFERROR($I77*MAX(0,MIN($G77,L$3)-MAX($F77,L$3-6)+1)/($G77-$F77+1),""))</f>
        <v>0</v>
      </c>
      <c r="M77" s="1090">
        <f t="shared" ref="M77:AC79" si="51">IF($I77=0,"",IFERROR($I77*MAX(0,MIN($G77,M$3)-MAX($F77,M$3-6)+1)/($G77-$F77+1),""))</f>
        <v>0</v>
      </c>
      <c r="N77" s="1090">
        <f t="shared" si="51"/>
        <v>0</v>
      </c>
      <c r="O77" s="1090">
        <f t="shared" si="51"/>
        <v>0</v>
      </c>
      <c r="P77" s="1090">
        <f t="shared" si="51"/>
        <v>0</v>
      </c>
      <c r="Q77" s="1090">
        <f t="shared" si="51"/>
        <v>0</v>
      </c>
      <c r="R77" s="1090">
        <f t="shared" si="51"/>
        <v>0</v>
      </c>
      <c r="S77" s="1090">
        <f t="shared" si="51"/>
        <v>0</v>
      </c>
      <c r="T77" s="1090">
        <f t="shared" si="51"/>
        <v>0.64</v>
      </c>
      <c r="U77" s="1090">
        <f t="shared" si="51"/>
        <v>0</v>
      </c>
      <c r="V77" s="1090">
        <f t="shared" si="51"/>
        <v>0</v>
      </c>
      <c r="W77" s="1090">
        <f t="shared" si="51"/>
        <v>0</v>
      </c>
      <c r="X77" s="1090">
        <f t="shared" si="51"/>
        <v>0</v>
      </c>
      <c r="Y77" s="1090">
        <f t="shared" si="51"/>
        <v>0</v>
      </c>
      <c r="Z77" s="1090">
        <f t="shared" si="51"/>
        <v>0</v>
      </c>
      <c r="AA77" s="1090">
        <f t="shared" si="51"/>
        <v>0</v>
      </c>
      <c r="AB77" s="1090">
        <f t="shared" si="51"/>
        <v>0</v>
      </c>
      <c r="AC77" s="1090">
        <f t="shared" si="51"/>
        <v>0</v>
      </c>
      <c r="AE77" s="1042">
        <f>ROW()</f>
        <v>77</v>
      </c>
    </row>
    <row r="78" spans="1:31">
      <c r="A78" s="1086"/>
      <c r="B78" s="1086">
        <v>6</v>
      </c>
      <c r="C78" s="1086"/>
      <c r="D78" s="1096" t="str">
        <f>APU!D267</f>
        <v>OPERARIO</v>
      </c>
      <c r="E78" s="1112" t="s">
        <v>49</v>
      </c>
      <c r="F78" s="1088">
        <f t="shared" si="50"/>
        <v>46260</v>
      </c>
      <c r="G78" s="1088">
        <f t="shared" si="50"/>
        <v>46260</v>
      </c>
      <c r="H78" s="1087"/>
      <c r="I78" s="1091">
        <f>APU!O267</f>
        <v>6.4</v>
      </c>
      <c r="J78" s="1089"/>
      <c r="K78" s="1086"/>
      <c r="L78" s="1090">
        <f>IF($I78=0,"",IFERROR($I78*MAX(0,MIN($G78,L$3)-MAX($F78,L$3-6)+1)/($G78-$F78+1),""))</f>
        <v>0</v>
      </c>
      <c r="M78" s="1090">
        <f t="shared" si="51"/>
        <v>0</v>
      </c>
      <c r="N78" s="1090">
        <f t="shared" si="51"/>
        <v>0</v>
      </c>
      <c r="O78" s="1090">
        <f t="shared" si="51"/>
        <v>0</v>
      </c>
      <c r="P78" s="1090">
        <f t="shared" si="51"/>
        <v>0</v>
      </c>
      <c r="Q78" s="1090">
        <f t="shared" si="51"/>
        <v>0</v>
      </c>
      <c r="R78" s="1090">
        <f t="shared" si="51"/>
        <v>0</v>
      </c>
      <c r="S78" s="1090">
        <f t="shared" si="51"/>
        <v>0</v>
      </c>
      <c r="T78" s="1090">
        <f t="shared" si="51"/>
        <v>6.4</v>
      </c>
      <c r="U78" s="1090">
        <f t="shared" si="51"/>
        <v>0</v>
      </c>
      <c r="V78" s="1090">
        <f t="shared" si="51"/>
        <v>0</v>
      </c>
      <c r="W78" s="1090">
        <f t="shared" si="51"/>
        <v>0</v>
      </c>
      <c r="X78" s="1090">
        <f t="shared" si="51"/>
        <v>0</v>
      </c>
      <c r="Y78" s="1090">
        <f t="shared" si="51"/>
        <v>0</v>
      </c>
      <c r="Z78" s="1090">
        <f t="shared" si="51"/>
        <v>0</v>
      </c>
      <c r="AA78" s="1090">
        <f t="shared" si="51"/>
        <v>0</v>
      </c>
      <c r="AB78" s="1090">
        <f t="shared" si="51"/>
        <v>0</v>
      </c>
      <c r="AC78" s="1090">
        <f t="shared" si="51"/>
        <v>0</v>
      </c>
      <c r="AE78" s="1042">
        <f>ROW()</f>
        <v>78</v>
      </c>
    </row>
    <row r="79" spans="1:31">
      <c r="A79" s="1086"/>
      <c r="B79" s="1086">
        <v>6</v>
      </c>
      <c r="C79" s="1086"/>
      <c r="D79" s="1096" t="str">
        <f>APU!D268</f>
        <v>AYUDANTE</v>
      </c>
      <c r="E79" s="1112" t="s">
        <v>49</v>
      </c>
      <c r="F79" s="1088">
        <f t="shared" si="50"/>
        <v>46260</v>
      </c>
      <c r="G79" s="1088">
        <f t="shared" si="50"/>
        <v>46260</v>
      </c>
      <c r="H79" s="1087"/>
      <c r="I79" s="1091">
        <f>APU!O268</f>
        <v>6.4</v>
      </c>
      <c r="J79" s="1089"/>
      <c r="K79" s="1086"/>
      <c r="L79" s="1090">
        <f>IF($I79=0,"",IFERROR($I79*MAX(0,MIN($G79,L$3)-MAX($F79,L$3-6)+1)/($G79-$F79+1),""))</f>
        <v>0</v>
      </c>
      <c r="M79" s="1090">
        <f t="shared" si="51"/>
        <v>0</v>
      </c>
      <c r="N79" s="1090">
        <f t="shared" si="51"/>
        <v>0</v>
      </c>
      <c r="O79" s="1090">
        <f t="shared" si="51"/>
        <v>0</v>
      </c>
      <c r="P79" s="1090">
        <f t="shared" si="51"/>
        <v>0</v>
      </c>
      <c r="Q79" s="1090">
        <f t="shared" si="51"/>
        <v>0</v>
      </c>
      <c r="R79" s="1090">
        <f t="shared" si="51"/>
        <v>0</v>
      </c>
      <c r="S79" s="1090">
        <f t="shared" si="51"/>
        <v>0</v>
      </c>
      <c r="T79" s="1090">
        <f t="shared" si="51"/>
        <v>6.4</v>
      </c>
      <c r="U79" s="1090">
        <f t="shared" si="51"/>
        <v>0</v>
      </c>
      <c r="V79" s="1090">
        <f t="shared" si="51"/>
        <v>0</v>
      </c>
      <c r="W79" s="1090">
        <f t="shared" si="51"/>
        <v>0</v>
      </c>
      <c r="X79" s="1090">
        <f t="shared" si="51"/>
        <v>0</v>
      </c>
      <c r="Y79" s="1090">
        <f t="shared" si="51"/>
        <v>0</v>
      </c>
      <c r="Z79" s="1090">
        <f t="shared" si="51"/>
        <v>0</v>
      </c>
      <c r="AA79" s="1090">
        <f t="shared" si="51"/>
        <v>0</v>
      </c>
      <c r="AB79" s="1090">
        <f t="shared" si="51"/>
        <v>0</v>
      </c>
      <c r="AC79" s="1090">
        <f t="shared" si="51"/>
        <v>0</v>
      </c>
      <c r="AE79" s="1042">
        <f>ROW()</f>
        <v>79</v>
      </c>
    </row>
    <row r="80" spans="1:31">
      <c r="A80">
        <v>29</v>
      </c>
      <c r="B80">
        <v>5</v>
      </c>
      <c r="C80" t="str">
        <f>IF(Partidas!B30="","",Partidas!B30)</f>
        <v>A1200</v>
      </c>
      <c r="D80" s="700" t="str">
        <f>IF(Partidas!B30="",Partidas!A30,"            "&amp;Partidas!C30)</f>
        <v xml:space="preserve">            Pernos de anclaje embebido ASTM A36 Ø1/2" de 180 mm de los pedestales</v>
      </c>
      <c r="E80" s="1071">
        <f>IF(Partidas!D30="","",Partidas!D30)</f>
        <v>3</v>
      </c>
      <c r="F80" s="1041">
        <f>Partidas!E30</f>
        <v>46261</v>
      </c>
      <c r="G80" s="1041">
        <f>Partidas!F30</f>
        <v>46265</v>
      </c>
      <c r="H80" s="1067" cm="1">
        <f t="array" ref="H80">IF($B80="","",IFERROR(_xlfn.AGGREGATE(15,6,ROW($B84:$B$367)/(($B84:$B$367&lt;=$B80)*($B84:$B$367&lt;&gt;"")),1)-1,121))</f>
        <v>83</v>
      </c>
      <c r="I80" s="1077">
        <f>Partidas!G30</f>
        <v>47.040000000000006</v>
      </c>
      <c r="J80" s="1077">
        <f>IF(OR($C80="",N($E80)=0,N($I80)=0),"",$I80/$E80)</f>
        <v>15.680000000000001</v>
      </c>
      <c r="L80" s="1044">
        <f t="shared" ref="L80:AC80" si="52">IF($B80="","",IF($C80&lt;&gt;"",IFERROR($I80*MAX(0,MIN($G80,L$3)-MAX($F80,L$3-6)+1)/($G80-$F80+1),""),SUMIFS(L$5:L$367,$C$5:$C$367,"?*",$AE$5:$AE$367,"&gt;"&amp;ROW(),$AE$5:$AE$367,"&lt;="&amp;$H80)))</f>
        <v>0</v>
      </c>
      <c r="M80" s="1044">
        <f t="shared" si="52"/>
        <v>0</v>
      </c>
      <c r="N80" s="1044">
        <f t="shared" si="52"/>
        <v>0</v>
      </c>
      <c r="O80" s="1044">
        <f t="shared" si="52"/>
        <v>0</v>
      </c>
      <c r="P80" s="1044">
        <f t="shared" si="52"/>
        <v>0</v>
      </c>
      <c r="Q80" s="1044">
        <f t="shared" si="52"/>
        <v>0</v>
      </c>
      <c r="R80" s="1044">
        <f t="shared" si="52"/>
        <v>0</v>
      </c>
      <c r="S80" s="1044">
        <f t="shared" si="52"/>
        <v>0</v>
      </c>
      <c r="T80" s="1044">
        <f t="shared" si="52"/>
        <v>9.4080000000000013</v>
      </c>
      <c r="U80" s="1044">
        <f t="shared" si="52"/>
        <v>37.632000000000005</v>
      </c>
      <c r="V80" s="1044">
        <f t="shared" si="52"/>
        <v>0</v>
      </c>
      <c r="W80" s="1044">
        <f t="shared" si="52"/>
        <v>0</v>
      </c>
      <c r="X80" s="1044">
        <f t="shared" si="52"/>
        <v>0</v>
      </c>
      <c r="Y80" s="1044">
        <f t="shared" si="52"/>
        <v>0</v>
      </c>
      <c r="Z80" s="1044">
        <f t="shared" si="52"/>
        <v>0</v>
      </c>
      <c r="AA80" s="1044">
        <f t="shared" si="52"/>
        <v>0</v>
      </c>
      <c r="AB80" s="1044">
        <f t="shared" si="52"/>
        <v>0</v>
      </c>
      <c r="AC80" s="1044">
        <f t="shared" si="52"/>
        <v>0</v>
      </c>
      <c r="AE80" s="1042">
        <f>ROW()</f>
        <v>80</v>
      </c>
    </row>
    <row r="81" spans="1:31">
      <c r="A81" s="1086"/>
      <c r="B81" s="1086">
        <v>6</v>
      </c>
      <c r="C81" s="1086"/>
      <c r="D81" s="1096" t="str">
        <f>APU!D283</f>
        <v>CAPATAZ</v>
      </c>
      <c r="E81" s="1112" t="s">
        <v>49</v>
      </c>
      <c r="F81" s="1088">
        <f t="shared" ref="F81:G83" si="53">F$80</f>
        <v>46261</v>
      </c>
      <c r="G81" s="1088">
        <f t="shared" si="53"/>
        <v>46265</v>
      </c>
      <c r="H81" s="1087"/>
      <c r="I81" s="1091">
        <f>APU!O283</f>
        <v>2.2400000000000002</v>
      </c>
      <c r="J81" s="1089"/>
      <c r="K81" s="1086"/>
      <c r="L81" s="1090">
        <f>IF($I81=0,"",IFERROR($I81*MAX(0,MIN($G81,L$3)-MAX($F81,L$3-6)+1)/($G81-$F81+1),""))</f>
        <v>0</v>
      </c>
      <c r="M81" s="1090">
        <f t="shared" ref="M81:AC83" si="54">IF($I81=0,"",IFERROR($I81*MAX(0,MIN($G81,M$3)-MAX($F81,M$3-6)+1)/($G81-$F81+1),""))</f>
        <v>0</v>
      </c>
      <c r="N81" s="1090">
        <f t="shared" si="54"/>
        <v>0</v>
      </c>
      <c r="O81" s="1090">
        <f t="shared" si="54"/>
        <v>0</v>
      </c>
      <c r="P81" s="1090">
        <f t="shared" si="54"/>
        <v>0</v>
      </c>
      <c r="Q81" s="1090">
        <f t="shared" si="54"/>
        <v>0</v>
      </c>
      <c r="R81" s="1090">
        <f t="shared" si="54"/>
        <v>0</v>
      </c>
      <c r="S81" s="1090">
        <f t="shared" si="54"/>
        <v>0</v>
      </c>
      <c r="T81" s="1090">
        <f t="shared" si="54"/>
        <v>0.44800000000000006</v>
      </c>
      <c r="U81" s="1090">
        <f t="shared" si="54"/>
        <v>1.7920000000000003</v>
      </c>
      <c r="V81" s="1090">
        <f t="shared" si="54"/>
        <v>0</v>
      </c>
      <c r="W81" s="1090">
        <f t="shared" si="54"/>
        <v>0</v>
      </c>
      <c r="X81" s="1090">
        <f t="shared" si="54"/>
        <v>0</v>
      </c>
      <c r="Y81" s="1090">
        <f t="shared" si="54"/>
        <v>0</v>
      </c>
      <c r="Z81" s="1090">
        <f t="shared" si="54"/>
        <v>0</v>
      </c>
      <c r="AA81" s="1090">
        <f t="shared" si="54"/>
        <v>0</v>
      </c>
      <c r="AB81" s="1090">
        <f t="shared" si="54"/>
        <v>0</v>
      </c>
      <c r="AC81" s="1090">
        <f t="shared" si="54"/>
        <v>0</v>
      </c>
      <c r="AE81" s="1042">
        <f>ROW()</f>
        <v>81</v>
      </c>
    </row>
    <row r="82" spans="1:31">
      <c r="A82" s="1086"/>
      <c r="B82" s="1086">
        <v>6</v>
      </c>
      <c r="C82" s="1086"/>
      <c r="D82" s="1096" t="str">
        <f>APU!D284</f>
        <v>OPERARIO</v>
      </c>
      <c r="E82" s="1112" t="s">
        <v>49</v>
      </c>
      <c r="F82" s="1088">
        <f t="shared" si="53"/>
        <v>46261</v>
      </c>
      <c r="G82" s="1088">
        <f t="shared" si="53"/>
        <v>46265</v>
      </c>
      <c r="H82" s="1087"/>
      <c r="I82" s="1091">
        <f>APU!O284</f>
        <v>22.400000000000002</v>
      </c>
      <c r="J82" s="1089"/>
      <c r="K82" s="1086"/>
      <c r="L82" s="1090">
        <f>IF($I82=0,"",IFERROR($I82*MAX(0,MIN($G82,L$3)-MAX($F82,L$3-6)+1)/($G82-$F82+1),""))</f>
        <v>0</v>
      </c>
      <c r="M82" s="1090">
        <f t="shared" si="54"/>
        <v>0</v>
      </c>
      <c r="N82" s="1090">
        <f t="shared" si="54"/>
        <v>0</v>
      </c>
      <c r="O82" s="1090">
        <f t="shared" si="54"/>
        <v>0</v>
      </c>
      <c r="P82" s="1090">
        <f t="shared" si="54"/>
        <v>0</v>
      </c>
      <c r="Q82" s="1090">
        <f t="shared" si="54"/>
        <v>0</v>
      </c>
      <c r="R82" s="1090">
        <f t="shared" si="54"/>
        <v>0</v>
      </c>
      <c r="S82" s="1090">
        <f t="shared" si="54"/>
        <v>0</v>
      </c>
      <c r="T82" s="1090">
        <f t="shared" si="54"/>
        <v>4.4800000000000004</v>
      </c>
      <c r="U82" s="1090">
        <f t="shared" si="54"/>
        <v>17.920000000000002</v>
      </c>
      <c r="V82" s="1090">
        <f t="shared" si="54"/>
        <v>0</v>
      </c>
      <c r="W82" s="1090">
        <f t="shared" si="54"/>
        <v>0</v>
      </c>
      <c r="X82" s="1090">
        <f t="shared" si="54"/>
        <v>0</v>
      </c>
      <c r="Y82" s="1090">
        <f t="shared" si="54"/>
        <v>0</v>
      </c>
      <c r="Z82" s="1090">
        <f t="shared" si="54"/>
        <v>0</v>
      </c>
      <c r="AA82" s="1090">
        <f t="shared" si="54"/>
        <v>0</v>
      </c>
      <c r="AB82" s="1090">
        <f t="shared" si="54"/>
        <v>0</v>
      </c>
      <c r="AC82" s="1090">
        <f t="shared" si="54"/>
        <v>0</v>
      </c>
      <c r="AE82" s="1042">
        <f>ROW()</f>
        <v>82</v>
      </c>
    </row>
    <row r="83" spans="1:31">
      <c r="A83" s="1086"/>
      <c r="B83" s="1086">
        <v>6</v>
      </c>
      <c r="C83" s="1086"/>
      <c r="D83" s="1096" t="str">
        <f>APU!D285</f>
        <v>AYUDANTE</v>
      </c>
      <c r="E83" s="1112" t="s">
        <v>49</v>
      </c>
      <c r="F83" s="1088">
        <f t="shared" si="53"/>
        <v>46261</v>
      </c>
      <c r="G83" s="1088">
        <f t="shared" si="53"/>
        <v>46265</v>
      </c>
      <c r="H83" s="1087"/>
      <c r="I83" s="1091">
        <f>APU!O285</f>
        <v>22.400000000000002</v>
      </c>
      <c r="J83" s="1089"/>
      <c r="K83" s="1086"/>
      <c r="L83" s="1090">
        <f>IF($I83=0,"",IFERROR($I83*MAX(0,MIN($G83,L$3)-MAX($F83,L$3-6)+1)/($G83-$F83+1),""))</f>
        <v>0</v>
      </c>
      <c r="M83" s="1090">
        <f t="shared" si="54"/>
        <v>0</v>
      </c>
      <c r="N83" s="1090">
        <f t="shared" si="54"/>
        <v>0</v>
      </c>
      <c r="O83" s="1090">
        <f t="shared" si="54"/>
        <v>0</v>
      </c>
      <c r="P83" s="1090">
        <f t="shared" si="54"/>
        <v>0</v>
      </c>
      <c r="Q83" s="1090">
        <f t="shared" si="54"/>
        <v>0</v>
      </c>
      <c r="R83" s="1090">
        <f t="shared" si="54"/>
        <v>0</v>
      </c>
      <c r="S83" s="1090">
        <f t="shared" si="54"/>
        <v>0</v>
      </c>
      <c r="T83" s="1090">
        <f t="shared" si="54"/>
        <v>4.4800000000000004</v>
      </c>
      <c r="U83" s="1090">
        <f t="shared" si="54"/>
        <v>17.920000000000002</v>
      </c>
      <c r="V83" s="1090">
        <f t="shared" si="54"/>
        <v>0</v>
      </c>
      <c r="W83" s="1090">
        <f t="shared" si="54"/>
        <v>0</v>
      </c>
      <c r="X83" s="1090">
        <f t="shared" si="54"/>
        <v>0</v>
      </c>
      <c r="Y83" s="1090">
        <f t="shared" si="54"/>
        <v>0</v>
      </c>
      <c r="Z83" s="1090">
        <f t="shared" si="54"/>
        <v>0</v>
      </c>
      <c r="AA83" s="1090">
        <f t="shared" si="54"/>
        <v>0</v>
      </c>
      <c r="AB83" s="1090">
        <f t="shared" si="54"/>
        <v>0</v>
      </c>
      <c r="AC83" s="1090">
        <f t="shared" si="54"/>
        <v>0</v>
      </c>
      <c r="AE83" s="1042">
        <f>ROW()</f>
        <v>83</v>
      </c>
    </row>
    <row r="84" spans="1:31">
      <c r="A84">
        <v>30</v>
      </c>
      <c r="B84">
        <v>5</v>
      </c>
      <c r="C84" t="str">
        <f>IF(Partidas!B31="","",Partidas!B31)</f>
        <v>A1210</v>
      </c>
      <c r="D84" s="700" t="str">
        <f>IF(Partidas!B31="",Partidas!A31,"            "&amp;Partidas!C31)</f>
        <v xml:space="preserve">            Picado, escarificado y limpieza sobre losa existente</v>
      </c>
      <c r="E84" s="1071">
        <f>IF(Partidas!D31="","",Partidas!D31)</f>
        <v>1</v>
      </c>
      <c r="F84" s="1041">
        <f>Partidas!E31</f>
        <v>46238</v>
      </c>
      <c r="G84" s="1041">
        <f>Partidas!F31</f>
        <v>46238</v>
      </c>
      <c r="H84" s="1067" cm="1">
        <f t="array" ref="H84">IF($B84="","",IFERROR(_xlfn.AGGREGATE(15,6,ROW($B88:$B$367)/(($B88:$B$367&lt;=$B84)*($B88:$B$367&lt;&gt;"")),1)-1,121))</f>
        <v>87</v>
      </c>
      <c r="I84" s="1077">
        <f>Partidas!G31</f>
        <v>0.68880000000000008</v>
      </c>
      <c r="J84" s="1077">
        <f>IF(OR($C84="",N($E84)=0,N($I84)=0),"",$I84/$E84)</f>
        <v>0.68880000000000008</v>
      </c>
      <c r="L84" s="1044">
        <f t="shared" ref="L84:AC84" si="55">IF($B84="","",IF($C84&lt;&gt;"",IFERROR($I84*MAX(0,MIN($G84,L$3)-MAX($F84,L$3-6)+1)/($G84-$F84+1),""),SUMIFS(L$5:L$367,$C$5:$C$367,"?*",$AE$5:$AE$367,"&gt;"&amp;ROW(),$AE$5:$AE$367,"&lt;="&amp;$H84)))</f>
        <v>0</v>
      </c>
      <c r="M84" s="1044">
        <f t="shared" si="55"/>
        <v>0</v>
      </c>
      <c r="N84" s="1044">
        <f t="shared" si="55"/>
        <v>0</v>
      </c>
      <c r="O84" s="1044">
        <f t="shared" si="55"/>
        <v>0</v>
      </c>
      <c r="P84" s="1044">
        <f t="shared" si="55"/>
        <v>0</v>
      </c>
      <c r="Q84" s="1044">
        <f t="shared" si="55"/>
        <v>0.68880000000000008</v>
      </c>
      <c r="R84" s="1044">
        <f t="shared" si="55"/>
        <v>0</v>
      </c>
      <c r="S84" s="1044">
        <f t="shared" si="55"/>
        <v>0</v>
      </c>
      <c r="T84" s="1044">
        <f t="shared" si="55"/>
        <v>0</v>
      </c>
      <c r="U84" s="1044">
        <f t="shared" si="55"/>
        <v>0</v>
      </c>
      <c r="V84" s="1044">
        <f t="shared" si="55"/>
        <v>0</v>
      </c>
      <c r="W84" s="1044">
        <f t="shared" si="55"/>
        <v>0</v>
      </c>
      <c r="X84" s="1044">
        <f t="shared" si="55"/>
        <v>0</v>
      </c>
      <c r="Y84" s="1044">
        <f t="shared" si="55"/>
        <v>0</v>
      </c>
      <c r="Z84" s="1044">
        <f t="shared" si="55"/>
        <v>0</v>
      </c>
      <c r="AA84" s="1044">
        <f t="shared" si="55"/>
        <v>0</v>
      </c>
      <c r="AB84" s="1044">
        <f t="shared" si="55"/>
        <v>0</v>
      </c>
      <c r="AC84" s="1044">
        <f t="shared" si="55"/>
        <v>0</v>
      </c>
      <c r="AE84" s="1042">
        <f>ROW()</f>
        <v>84</v>
      </c>
    </row>
    <row r="85" spans="1:31">
      <c r="A85" s="1086"/>
      <c r="B85" s="1086">
        <v>6</v>
      </c>
      <c r="C85" s="1086"/>
      <c r="D85" s="1096" t="str">
        <f>APU!D299</f>
        <v>CAPATAZ</v>
      </c>
      <c r="E85" s="1112" t="s">
        <v>49</v>
      </c>
      <c r="F85" s="1088">
        <f t="shared" ref="F85:G87" si="56">F$84</f>
        <v>46238</v>
      </c>
      <c r="G85" s="1088">
        <f t="shared" si="56"/>
        <v>46238</v>
      </c>
      <c r="H85" s="1087"/>
      <c r="I85" s="1091">
        <f>APU!O299</f>
        <v>3.2800000000000003E-2</v>
      </c>
      <c r="J85" s="1089"/>
      <c r="K85" s="1086"/>
      <c r="L85" s="1090">
        <f>IF($I85=0,"",IFERROR($I85*MAX(0,MIN($G85,L$3)-MAX($F85,L$3-6)+1)/($G85-$F85+1),""))</f>
        <v>0</v>
      </c>
      <c r="M85" s="1090">
        <f t="shared" ref="M85:AC87" si="57">IF($I85=0,"",IFERROR($I85*MAX(0,MIN($G85,M$3)-MAX($F85,M$3-6)+1)/($G85-$F85+1),""))</f>
        <v>0</v>
      </c>
      <c r="N85" s="1090">
        <f t="shared" si="57"/>
        <v>0</v>
      </c>
      <c r="O85" s="1090">
        <f t="shared" si="57"/>
        <v>0</v>
      </c>
      <c r="P85" s="1090">
        <f t="shared" si="57"/>
        <v>0</v>
      </c>
      <c r="Q85" s="1090">
        <f t="shared" si="57"/>
        <v>3.2800000000000003E-2</v>
      </c>
      <c r="R85" s="1090">
        <f t="shared" si="57"/>
        <v>0</v>
      </c>
      <c r="S85" s="1090">
        <f t="shared" si="57"/>
        <v>0</v>
      </c>
      <c r="T85" s="1090">
        <f t="shared" si="57"/>
        <v>0</v>
      </c>
      <c r="U85" s="1090">
        <f t="shared" si="57"/>
        <v>0</v>
      </c>
      <c r="V85" s="1090">
        <f t="shared" si="57"/>
        <v>0</v>
      </c>
      <c r="W85" s="1090">
        <f t="shared" si="57"/>
        <v>0</v>
      </c>
      <c r="X85" s="1090">
        <f t="shared" si="57"/>
        <v>0</v>
      </c>
      <c r="Y85" s="1090">
        <f t="shared" si="57"/>
        <v>0</v>
      </c>
      <c r="Z85" s="1090">
        <f t="shared" si="57"/>
        <v>0</v>
      </c>
      <c r="AA85" s="1090">
        <f t="shared" si="57"/>
        <v>0</v>
      </c>
      <c r="AB85" s="1090">
        <f t="shared" si="57"/>
        <v>0</v>
      </c>
      <c r="AC85" s="1090">
        <f t="shared" si="57"/>
        <v>0</v>
      </c>
      <c r="AE85" s="1042">
        <f>ROW()</f>
        <v>85</v>
      </c>
    </row>
    <row r="86" spans="1:31">
      <c r="A86" s="1086"/>
      <c r="B86" s="1086">
        <v>6</v>
      </c>
      <c r="C86" s="1086"/>
      <c r="D86" s="1096" t="str">
        <f>APU!D300</f>
        <v>OPERARIO</v>
      </c>
      <c r="E86" s="1112" t="s">
        <v>49</v>
      </c>
      <c r="F86" s="1088">
        <f t="shared" si="56"/>
        <v>46238</v>
      </c>
      <c r="G86" s="1088">
        <f t="shared" si="56"/>
        <v>46238</v>
      </c>
      <c r="H86" s="1087"/>
      <c r="I86" s="1091">
        <f>APU!O300</f>
        <v>0.32800000000000001</v>
      </c>
      <c r="J86" s="1089"/>
      <c r="K86" s="1086"/>
      <c r="L86" s="1090">
        <f>IF($I86=0,"",IFERROR($I86*MAX(0,MIN($G86,L$3)-MAX($F86,L$3-6)+1)/($G86-$F86+1),""))</f>
        <v>0</v>
      </c>
      <c r="M86" s="1090">
        <f t="shared" si="57"/>
        <v>0</v>
      </c>
      <c r="N86" s="1090">
        <f t="shared" si="57"/>
        <v>0</v>
      </c>
      <c r="O86" s="1090">
        <f t="shared" si="57"/>
        <v>0</v>
      </c>
      <c r="P86" s="1090">
        <f t="shared" si="57"/>
        <v>0</v>
      </c>
      <c r="Q86" s="1090">
        <f t="shared" si="57"/>
        <v>0.32800000000000001</v>
      </c>
      <c r="R86" s="1090">
        <f t="shared" si="57"/>
        <v>0</v>
      </c>
      <c r="S86" s="1090">
        <f t="shared" si="57"/>
        <v>0</v>
      </c>
      <c r="T86" s="1090">
        <f t="shared" si="57"/>
        <v>0</v>
      </c>
      <c r="U86" s="1090">
        <f t="shared" si="57"/>
        <v>0</v>
      </c>
      <c r="V86" s="1090">
        <f t="shared" si="57"/>
        <v>0</v>
      </c>
      <c r="W86" s="1090">
        <f t="shared" si="57"/>
        <v>0</v>
      </c>
      <c r="X86" s="1090">
        <f t="shared" si="57"/>
        <v>0</v>
      </c>
      <c r="Y86" s="1090">
        <f t="shared" si="57"/>
        <v>0</v>
      </c>
      <c r="Z86" s="1090">
        <f t="shared" si="57"/>
        <v>0</v>
      </c>
      <c r="AA86" s="1090">
        <f t="shared" si="57"/>
        <v>0</v>
      </c>
      <c r="AB86" s="1090">
        <f t="shared" si="57"/>
        <v>0</v>
      </c>
      <c r="AC86" s="1090">
        <f t="shared" si="57"/>
        <v>0</v>
      </c>
      <c r="AE86" s="1042">
        <f>ROW()</f>
        <v>86</v>
      </c>
    </row>
    <row r="87" spans="1:31">
      <c r="A87" s="1086"/>
      <c r="B87" s="1086">
        <v>6</v>
      </c>
      <c r="C87" s="1086"/>
      <c r="D87" s="1096" t="str">
        <f>APU!D301</f>
        <v>AYUDANTE</v>
      </c>
      <c r="E87" s="1112" t="s">
        <v>49</v>
      </c>
      <c r="F87" s="1088">
        <f t="shared" si="56"/>
        <v>46238</v>
      </c>
      <c r="G87" s="1088">
        <f t="shared" si="56"/>
        <v>46238</v>
      </c>
      <c r="H87" s="1087"/>
      <c r="I87" s="1091">
        <f>APU!O301</f>
        <v>0.32800000000000001</v>
      </c>
      <c r="J87" s="1089"/>
      <c r="K87" s="1086"/>
      <c r="L87" s="1090">
        <f>IF($I87=0,"",IFERROR($I87*MAX(0,MIN($G87,L$3)-MAX($F87,L$3-6)+1)/($G87-$F87+1),""))</f>
        <v>0</v>
      </c>
      <c r="M87" s="1090">
        <f t="shared" si="57"/>
        <v>0</v>
      </c>
      <c r="N87" s="1090">
        <f t="shared" si="57"/>
        <v>0</v>
      </c>
      <c r="O87" s="1090">
        <f t="shared" si="57"/>
        <v>0</v>
      </c>
      <c r="P87" s="1090">
        <f t="shared" si="57"/>
        <v>0</v>
      </c>
      <c r="Q87" s="1090">
        <f t="shared" si="57"/>
        <v>0.32800000000000001</v>
      </c>
      <c r="R87" s="1090">
        <f t="shared" si="57"/>
        <v>0</v>
      </c>
      <c r="S87" s="1090">
        <f t="shared" si="57"/>
        <v>0</v>
      </c>
      <c r="T87" s="1090">
        <f t="shared" si="57"/>
        <v>0</v>
      </c>
      <c r="U87" s="1090">
        <f t="shared" si="57"/>
        <v>0</v>
      </c>
      <c r="V87" s="1090">
        <f t="shared" si="57"/>
        <v>0</v>
      </c>
      <c r="W87" s="1090">
        <f t="shared" si="57"/>
        <v>0</v>
      </c>
      <c r="X87" s="1090">
        <f t="shared" si="57"/>
        <v>0</v>
      </c>
      <c r="Y87" s="1090">
        <f t="shared" si="57"/>
        <v>0</v>
      </c>
      <c r="Z87" s="1090">
        <f t="shared" si="57"/>
        <v>0</v>
      </c>
      <c r="AA87" s="1090">
        <f t="shared" si="57"/>
        <v>0</v>
      </c>
      <c r="AB87" s="1090">
        <f t="shared" si="57"/>
        <v>0</v>
      </c>
      <c r="AC87" s="1090">
        <f t="shared" si="57"/>
        <v>0</v>
      </c>
      <c r="AE87" s="1042">
        <f>ROW()</f>
        <v>87</v>
      </c>
    </row>
    <row r="88" spans="1:31">
      <c r="A88" s="1020">
        <v>31</v>
      </c>
      <c r="B88" s="1020">
        <v>2</v>
      </c>
      <c r="C88" s="1020" t="str">
        <f>IF(Partidas!B32="","",Partidas!B32)</f>
        <v/>
      </c>
      <c r="D88" s="1021" t="str">
        <f>IF(Partidas!B32="",Partidas!A32,"            "&amp;Partidas!C32)</f>
        <v xml:space="preserve">    OBRAS MECÁNICAS</v>
      </c>
      <c r="E88" s="1069">
        <f>IF(Partidas!D32="","",Partidas!D32)</f>
        <v>54</v>
      </c>
      <c r="F88" s="1049">
        <f>Partidas!E32</f>
        <v>46238</v>
      </c>
      <c r="G88" s="1049">
        <f>Partidas!F32</f>
        <v>46315</v>
      </c>
      <c r="H88" s="1065" cm="1">
        <f t="array" ref="H88">IF($B88="","",IFERROR(_xlfn.AGGREGATE(15,6,ROW($B89:$B$367)/(($B89:$B$367&lt;=$B88)*($B89:$B$367&lt;&gt;"")),1)-1,121))</f>
        <v>186</v>
      </c>
      <c r="I88" s="1075">
        <f>Partidas!G32</f>
        <v>3994.9427619047624</v>
      </c>
      <c r="J88" s="1075" t="str">
        <f>IF(OR($C88="",N($E88)=0,N($I88)=0),"",$I88/$E88)</f>
        <v/>
      </c>
      <c r="K88" s="1020"/>
      <c r="L88" s="1050">
        <f t="shared" ref="L88:U90" si="58">IF($B88="","",IF($C88&lt;&gt;"",IFERROR($I88*MAX(0,MIN($G88,L$3)-MAX($F88,L$3-6)+1)/($G88-$F88+1),""),SUMIFS(L$5:L$367,$C$5:$C$367,"?*",$AE$5:$AE$367,"&gt;"&amp;ROW(),$AE$5:$AE$367,"&lt;="&amp;$H88)))</f>
        <v>0</v>
      </c>
      <c r="M88" s="1050">
        <f t="shared" si="58"/>
        <v>0</v>
      </c>
      <c r="N88" s="1050">
        <f t="shared" si="58"/>
        <v>0</v>
      </c>
      <c r="O88" s="1050">
        <f t="shared" si="58"/>
        <v>0</v>
      </c>
      <c r="P88" s="1050">
        <f t="shared" si="58"/>
        <v>0</v>
      </c>
      <c r="Q88" s="1050">
        <f t="shared" si="58"/>
        <v>33.6</v>
      </c>
      <c r="R88" s="1050">
        <f t="shared" si="58"/>
        <v>78.400000000000006</v>
      </c>
      <c r="S88" s="1050">
        <f t="shared" si="58"/>
        <v>234.68800830601094</v>
      </c>
      <c r="T88" s="1050">
        <f t="shared" si="58"/>
        <v>350.42134163934429</v>
      </c>
      <c r="U88" s="1050">
        <f t="shared" si="58"/>
        <v>382.95467497267759</v>
      </c>
      <c r="V88" s="1050">
        <f t="shared" ref="V88:AC90" si="59">IF($B88="","",IF($C88&lt;&gt;"",IFERROR($I88*MAX(0,MIN($G88,V$3)-MAX($F88,V$3-6)+1)/($G88-$F88+1),""),SUMIFS(V$5:V$367,$C$5:$C$367,"?*",$AE$5:$AE$367,"&gt;"&amp;ROW(),$AE$5:$AE$367,"&lt;="&amp;$H88)))</f>
        <v>357.45202778653044</v>
      </c>
      <c r="W88" s="1050">
        <f t="shared" si="59"/>
        <v>475.41941739692004</v>
      </c>
      <c r="X88" s="1050">
        <f t="shared" si="59"/>
        <v>427.82263168263432</v>
      </c>
      <c r="Y88" s="1050">
        <f t="shared" si="59"/>
        <v>454.1000559250586</v>
      </c>
      <c r="Z88" s="1050">
        <f t="shared" si="59"/>
        <v>477.07732380384653</v>
      </c>
      <c r="AA88" s="1050">
        <f t="shared" si="59"/>
        <v>437.8629080973671</v>
      </c>
      <c r="AB88" s="1050">
        <f t="shared" si="59"/>
        <v>285.14437229437232</v>
      </c>
      <c r="AC88" s="1050">
        <f t="shared" si="59"/>
        <v>0</v>
      </c>
      <c r="AE88" s="1042">
        <f>ROW()</f>
        <v>88</v>
      </c>
    </row>
    <row r="89" spans="1:31">
      <c r="A89" s="1026">
        <v>32</v>
      </c>
      <c r="B89" s="1026">
        <v>3</v>
      </c>
      <c r="C89" s="1026" t="str">
        <f>IF(Partidas!B33="","",Partidas!B33)</f>
        <v/>
      </c>
      <c r="D89" s="1027" t="str">
        <f>IF(Partidas!B33="",Partidas!A33,"            "&amp;Partidas!C33)</f>
        <v xml:space="preserve">      GENERALES</v>
      </c>
      <c r="E89" s="1070">
        <f>IF(Partidas!D33="","",Partidas!D33)</f>
        <v>10</v>
      </c>
      <c r="F89" s="1051">
        <f>Partidas!E33</f>
        <v>46301</v>
      </c>
      <c r="G89" s="1051">
        <f>Partidas!F33</f>
        <v>46315</v>
      </c>
      <c r="H89" s="1066" cm="1">
        <f t="array" ref="H89">IF($B89="","",IFERROR(_xlfn.AGGREGATE(15,6,ROW($B90:$B$367)/(($B90:$B$367&lt;=$B89)*($B90:$B$367&lt;&gt;"")),1)-1,121))</f>
        <v>101</v>
      </c>
      <c r="I89" s="1076">
        <f>Partidas!G33</f>
        <v>268.8</v>
      </c>
      <c r="J89" s="1076" t="str">
        <f>IF(OR($C89="",N($E89)=0,N($I89)=0),"",$I89/$E89)</f>
        <v/>
      </c>
      <c r="K89" s="1026"/>
      <c r="L89" s="1052">
        <f t="shared" si="58"/>
        <v>0</v>
      </c>
      <c r="M89" s="1052">
        <f t="shared" si="58"/>
        <v>0</v>
      </c>
      <c r="N89" s="1052">
        <f t="shared" si="58"/>
        <v>0</v>
      </c>
      <c r="O89" s="1052">
        <f t="shared" si="58"/>
        <v>0</v>
      </c>
      <c r="P89" s="1052">
        <f t="shared" si="58"/>
        <v>0</v>
      </c>
      <c r="Q89" s="1052">
        <f t="shared" si="58"/>
        <v>0</v>
      </c>
      <c r="R89" s="1052">
        <f t="shared" si="58"/>
        <v>0</v>
      </c>
      <c r="S89" s="1052">
        <f t="shared" si="58"/>
        <v>0</v>
      </c>
      <c r="T89" s="1052">
        <f t="shared" si="58"/>
        <v>0</v>
      </c>
      <c r="U89" s="1052">
        <f t="shared" si="58"/>
        <v>0</v>
      </c>
      <c r="V89" s="1052">
        <f t="shared" si="59"/>
        <v>0</v>
      </c>
      <c r="W89" s="1052">
        <f t="shared" si="59"/>
        <v>0</v>
      </c>
      <c r="X89" s="1052">
        <f t="shared" si="59"/>
        <v>0</v>
      </c>
      <c r="Y89" s="1052">
        <f t="shared" si="59"/>
        <v>0</v>
      </c>
      <c r="Z89" s="1052">
        <f t="shared" si="59"/>
        <v>33.6</v>
      </c>
      <c r="AA89" s="1052">
        <f t="shared" si="59"/>
        <v>131.19999999999999</v>
      </c>
      <c r="AB89" s="1052">
        <f t="shared" si="59"/>
        <v>104</v>
      </c>
      <c r="AC89" s="1052">
        <f t="shared" si="59"/>
        <v>0</v>
      </c>
      <c r="AE89" s="1042">
        <f>ROW()</f>
        <v>89</v>
      </c>
    </row>
    <row r="90" spans="1:31">
      <c r="A90">
        <v>33</v>
      </c>
      <c r="B90">
        <v>5</v>
      </c>
      <c r="C90" t="str">
        <f>IF(Partidas!B34="","",Partidas!B34)</f>
        <v>A1220</v>
      </c>
      <c r="D90" s="700" t="str">
        <f>IF(Partidas!B34="",Partidas!A34,"            "&amp;Partidas!C34)</f>
        <v xml:space="preserve">            Etiquetado de tuberías</v>
      </c>
      <c r="E90" s="1071">
        <f>IF(Partidas!D34="","",Partidas!D34)</f>
        <v>10</v>
      </c>
      <c r="F90" s="1041">
        <f>Partidas!E34</f>
        <v>46301</v>
      </c>
      <c r="G90" s="1041">
        <f>Partidas!F34</f>
        <v>46315</v>
      </c>
      <c r="H90" s="1067" cm="1">
        <f t="array" ref="H90">IF($B90="","",IFERROR(_xlfn.AGGREGATE(15,6,ROW($B94:$B$367)/(($B94:$B$367&lt;=$B90)*($B94:$B$367&lt;&gt;"")),1)-1,121))</f>
        <v>93</v>
      </c>
      <c r="I90" s="1077">
        <f>Partidas!G34</f>
        <v>168</v>
      </c>
      <c r="J90" s="1077">
        <f>IF(OR($C90="",N($E90)=0,N($I90)=0),"",$I90/$E90)</f>
        <v>16.8</v>
      </c>
      <c r="L90" s="1044">
        <f t="shared" si="58"/>
        <v>0</v>
      </c>
      <c r="M90" s="1044">
        <f t="shared" si="58"/>
        <v>0</v>
      </c>
      <c r="N90" s="1044">
        <f t="shared" si="58"/>
        <v>0</v>
      </c>
      <c r="O90" s="1044">
        <f t="shared" si="58"/>
        <v>0</v>
      </c>
      <c r="P90" s="1044">
        <f t="shared" si="58"/>
        <v>0</v>
      </c>
      <c r="Q90" s="1044">
        <f t="shared" si="58"/>
        <v>0</v>
      </c>
      <c r="R90" s="1044">
        <f t="shared" si="58"/>
        <v>0</v>
      </c>
      <c r="S90" s="1044">
        <f t="shared" si="58"/>
        <v>0</v>
      </c>
      <c r="T90" s="1044">
        <f t="shared" si="58"/>
        <v>0</v>
      </c>
      <c r="U90" s="1044">
        <f t="shared" si="58"/>
        <v>0</v>
      </c>
      <c r="V90" s="1044">
        <f t="shared" si="59"/>
        <v>0</v>
      </c>
      <c r="W90" s="1044">
        <f t="shared" si="59"/>
        <v>0</v>
      </c>
      <c r="X90" s="1044">
        <f t="shared" si="59"/>
        <v>0</v>
      </c>
      <c r="Y90" s="1044">
        <f t="shared" si="59"/>
        <v>0</v>
      </c>
      <c r="Z90" s="1044">
        <f t="shared" si="59"/>
        <v>33.6</v>
      </c>
      <c r="AA90" s="1044">
        <f t="shared" si="59"/>
        <v>78.400000000000006</v>
      </c>
      <c r="AB90" s="1044">
        <f t="shared" si="59"/>
        <v>56</v>
      </c>
      <c r="AC90" s="1044">
        <f t="shared" si="59"/>
        <v>0</v>
      </c>
      <c r="AE90" s="1042">
        <f>ROW()</f>
        <v>90</v>
      </c>
    </row>
    <row r="91" spans="1:31">
      <c r="A91" s="1086"/>
      <c r="B91" s="1086">
        <v>6</v>
      </c>
      <c r="C91" s="1086"/>
      <c r="D91" s="1096" t="str">
        <f>APU!D315</f>
        <v>CAPATAZ</v>
      </c>
      <c r="E91" s="1112" t="s">
        <v>1764</v>
      </c>
      <c r="F91" s="1088">
        <f t="shared" ref="F91:G93" si="60">F$90</f>
        <v>46301</v>
      </c>
      <c r="G91" s="1088">
        <f t="shared" si="60"/>
        <v>46315</v>
      </c>
      <c r="H91" s="1087"/>
      <c r="I91" s="1091">
        <f>APU!O315</f>
        <v>8</v>
      </c>
      <c r="J91" s="1089"/>
      <c r="K91" s="1086"/>
      <c r="L91" s="1090">
        <f>IF($I91=0,"",IFERROR($I91*MAX(0,MIN($G91,L$3)-MAX($F91,L$3-6)+1)/($G91-$F91+1),""))</f>
        <v>0</v>
      </c>
      <c r="M91" s="1090">
        <f t="shared" ref="M91:AC93" si="61">IF($I91=0,"",IFERROR($I91*MAX(0,MIN($G91,M$3)-MAX($F91,M$3-6)+1)/($G91-$F91+1),""))</f>
        <v>0</v>
      </c>
      <c r="N91" s="1090">
        <f t="shared" si="61"/>
        <v>0</v>
      </c>
      <c r="O91" s="1090">
        <f t="shared" si="61"/>
        <v>0</v>
      </c>
      <c r="P91" s="1090">
        <f t="shared" si="61"/>
        <v>0</v>
      </c>
      <c r="Q91" s="1090">
        <f t="shared" si="61"/>
        <v>0</v>
      </c>
      <c r="R91" s="1090">
        <f t="shared" si="61"/>
        <v>0</v>
      </c>
      <c r="S91" s="1090">
        <f t="shared" si="61"/>
        <v>0</v>
      </c>
      <c r="T91" s="1090">
        <f t="shared" si="61"/>
        <v>0</v>
      </c>
      <c r="U91" s="1090">
        <f t="shared" si="61"/>
        <v>0</v>
      </c>
      <c r="V91" s="1090">
        <f t="shared" si="61"/>
        <v>0</v>
      </c>
      <c r="W91" s="1090">
        <f t="shared" si="61"/>
        <v>0</v>
      </c>
      <c r="X91" s="1090">
        <f t="shared" si="61"/>
        <v>0</v>
      </c>
      <c r="Y91" s="1090">
        <f t="shared" si="61"/>
        <v>0</v>
      </c>
      <c r="Z91" s="1090">
        <f t="shared" si="61"/>
        <v>1.6</v>
      </c>
      <c r="AA91" s="1090">
        <f t="shared" si="61"/>
        <v>3.7333333333333334</v>
      </c>
      <c r="AB91" s="1090">
        <f t="shared" si="61"/>
        <v>2.6666666666666665</v>
      </c>
      <c r="AC91" s="1090">
        <f t="shared" si="61"/>
        <v>0</v>
      </c>
      <c r="AE91" s="1042">
        <f>ROW()</f>
        <v>91</v>
      </c>
    </row>
    <row r="92" spans="1:31">
      <c r="A92" s="1086"/>
      <c r="B92" s="1086">
        <v>6</v>
      </c>
      <c r="C92" s="1086"/>
      <c r="D92" s="1096" t="str">
        <f>APU!D316</f>
        <v>OPERARIO</v>
      </c>
      <c r="E92" s="1112" t="s">
        <v>1764</v>
      </c>
      <c r="F92" s="1088">
        <f t="shared" si="60"/>
        <v>46301</v>
      </c>
      <c r="G92" s="1088">
        <f t="shared" si="60"/>
        <v>46315</v>
      </c>
      <c r="H92" s="1087"/>
      <c r="I92" s="1091">
        <f>APU!O316</f>
        <v>80</v>
      </c>
      <c r="J92" s="1089"/>
      <c r="K92" s="1086"/>
      <c r="L92" s="1090">
        <f>IF($I92=0,"",IFERROR($I92*MAX(0,MIN($G92,L$3)-MAX($F92,L$3-6)+1)/($G92-$F92+1),""))</f>
        <v>0</v>
      </c>
      <c r="M92" s="1090">
        <f t="shared" si="61"/>
        <v>0</v>
      </c>
      <c r="N92" s="1090">
        <f t="shared" si="61"/>
        <v>0</v>
      </c>
      <c r="O92" s="1090">
        <f t="shared" si="61"/>
        <v>0</v>
      </c>
      <c r="P92" s="1090">
        <f t="shared" si="61"/>
        <v>0</v>
      </c>
      <c r="Q92" s="1090">
        <f t="shared" si="61"/>
        <v>0</v>
      </c>
      <c r="R92" s="1090">
        <f t="shared" si="61"/>
        <v>0</v>
      </c>
      <c r="S92" s="1090">
        <f t="shared" si="61"/>
        <v>0</v>
      </c>
      <c r="T92" s="1090">
        <f t="shared" si="61"/>
        <v>0</v>
      </c>
      <c r="U92" s="1090">
        <f t="shared" si="61"/>
        <v>0</v>
      </c>
      <c r="V92" s="1090">
        <f t="shared" si="61"/>
        <v>0</v>
      </c>
      <c r="W92" s="1090">
        <f t="shared" si="61"/>
        <v>0</v>
      </c>
      <c r="X92" s="1090">
        <f t="shared" si="61"/>
        <v>0</v>
      </c>
      <c r="Y92" s="1090">
        <f t="shared" si="61"/>
        <v>0</v>
      </c>
      <c r="Z92" s="1090">
        <f t="shared" si="61"/>
        <v>16</v>
      </c>
      <c r="AA92" s="1090">
        <f t="shared" si="61"/>
        <v>37.333333333333336</v>
      </c>
      <c r="AB92" s="1090">
        <f t="shared" si="61"/>
        <v>26.666666666666668</v>
      </c>
      <c r="AC92" s="1090">
        <f t="shared" si="61"/>
        <v>0</v>
      </c>
      <c r="AE92" s="1042">
        <f>ROW()</f>
        <v>92</v>
      </c>
    </row>
    <row r="93" spans="1:31">
      <c r="A93" s="1086"/>
      <c r="B93" s="1086">
        <v>6</v>
      </c>
      <c r="C93" s="1086"/>
      <c r="D93" s="1096" t="str">
        <f>APU!D317</f>
        <v>AYUDANTE</v>
      </c>
      <c r="E93" s="1112" t="s">
        <v>1764</v>
      </c>
      <c r="F93" s="1088">
        <f t="shared" si="60"/>
        <v>46301</v>
      </c>
      <c r="G93" s="1088">
        <f t="shared" si="60"/>
        <v>46315</v>
      </c>
      <c r="H93" s="1087"/>
      <c r="I93" s="1091">
        <f>APU!O317</f>
        <v>80</v>
      </c>
      <c r="J93" s="1089"/>
      <c r="K93" s="1086"/>
      <c r="L93" s="1090">
        <f>IF($I93=0,"",IFERROR($I93*MAX(0,MIN($G93,L$3)-MAX($F93,L$3-6)+1)/($G93-$F93+1),""))</f>
        <v>0</v>
      </c>
      <c r="M93" s="1090">
        <f t="shared" si="61"/>
        <v>0</v>
      </c>
      <c r="N93" s="1090">
        <f t="shared" si="61"/>
        <v>0</v>
      </c>
      <c r="O93" s="1090">
        <f t="shared" si="61"/>
        <v>0</v>
      </c>
      <c r="P93" s="1090">
        <f t="shared" si="61"/>
        <v>0</v>
      </c>
      <c r="Q93" s="1090">
        <f t="shared" si="61"/>
        <v>0</v>
      </c>
      <c r="R93" s="1090">
        <f t="shared" si="61"/>
        <v>0</v>
      </c>
      <c r="S93" s="1090">
        <f t="shared" si="61"/>
        <v>0</v>
      </c>
      <c r="T93" s="1090">
        <f t="shared" si="61"/>
        <v>0</v>
      </c>
      <c r="U93" s="1090">
        <f t="shared" si="61"/>
        <v>0</v>
      </c>
      <c r="V93" s="1090">
        <f t="shared" si="61"/>
        <v>0</v>
      </c>
      <c r="W93" s="1090">
        <f t="shared" si="61"/>
        <v>0</v>
      </c>
      <c r="X93" s="1090">
        <f t="shared" si="61"/>
        <v>0</v>
      </c>
      <c r="Y93" s="1090">
        <f t="shared" si="61"/>
        <v>0</v>
      </c>
      <c r="Z93" s="1090">
        <f t="shared" si="61"/>
        <v>16</v>
      </c>
      <c r="AA93" s="1090">
        <f t="shared" si="61"/>
        <v>37.333333333333336</v>
      </c>
      <c r="AB93" s="1090">
        <f t="shared" si="61"/>
        <v>26.666666666666668</v>
      </c>
      <c r="AC93" s="1090">
        <f t="shared" si="61"/>
        <v>0</v>
      </c>
      <c r="AE93" s="1042">
        <f>ROW()</f>
        <v>93</v>
      </c>
    </row>
    <row r="94" spans="1:31">
      <c r="A94">
        <v>34</v>
      </c>
      <c r="B94">
        <v>5</v>
      </c>
      <c r="C94" t="str">
        <f>IF(Partidas!B35="","",Partidas!B35)</f>
        <v>A1230</v>
      </c>
      <c r="D94" s="700" t="str">
        <f>IF(Partidas!B35="",Partidas!A35,"            "&amp;Partidas!C35)</f>
        <v xml:space="preserve">            Limpieza con agua</v>
      </c>
      <c r="E94" s="1071">
        <f>IF(Partidas!D35="","",Partidas!D35)</f>
        <v>1</v>
      </c>
      <c r="F94" s="1041">
        <f>Partidas!E35</f>
        <v>46308</v>
      </c>
      <c r="G94" s="1041">
        <f>Partidas!F35</f>
        <v>46308</v>
      </c>
      <c r="H94" s="1067" cm="1">
        <f t="array" ref="H94">IF($B94="","",IFERROR(_xlfn.AGGREGATE(15,6,ROW($B98:$B$367)/(($B98:$B$367&lt;=$B94)*($B98:$B$367&lt;&gt;"")),1)-1,121))</f>
        <v>97</v>
      </c>
      <c r="I94" s="1077">
        <f>Partidas!G35</f>
        <v>33.6</v>
      </c>
      <c r="J94" s="1077">
        <f>IF(OR($C94="",N($E94)=0,N($I94)=0),"",$I94/$E94)</f>
        <v>33.6</v>
      </c>
      <c r="L94" s="1044">
        <f t="shared" ref="L94:AC94" si="62">IF($B94="","",IF($C94&lt;&gt;"",IFERROR($I94*MAX(0,MIN($G94,L$3)-MAX($F94,L$3-6)+1)/($G94-$F94+1),""),SUMIFS(L$5:L$367,$C$5:$C$367,"?*",$AE$5:$AE$367,"&gt;"&amp;ROW(),$AE$5:$AE$367,"&lt;="&amp;$H94)))</f>
        <v>0</v>
      </c>
      <c r="M94" s="1044">
        <f t="shared" si="62"/>
        <v>0</v>
      </c>
      <c r="N94" s="1044">
        <f t="shared" si="62"/>
        <v>0</v>
      </c>
      <c r="O94" s="1044">
        <f t="shared" si="62"/>
        <v>0</v>
      </c>
      <c r="P94" s="1044">
        <f t="shared" si="62"/>
        <v>0</v>
      </c>
      <c r="Q94" s="1044">
        <f t="shared" si="62"/>
        <v>0</v>
      </c>
      <c r="R94" s="1044">
        <f t="shared" si="62"/>
        <v>0</v>
      </c>
      <c r="S94" s="1044">
        <f t="shared" si="62"/>
        <v>0</v>
      </c>
      <c r="T94" s="1044">
        <f t="shared" si="62"/>
        <v>0</v>
      </c>
      <c r="U94" s="1044">
        <f t="shared" si="62"/>
        <v>0</v>
      </c>
      <c r="V94" s="1044">
        <f t="shared" si="62"/>
        <v>0</v>
      </c>
      <c r="W94" s="1044">
        <f t="shared" si="62"/>
        <v>0</v>
      </c>
      <c r="X94" s="1044">
        <f t="shared" si="62"/>
        <v>0</v>
      </c>
      <c r="Y94" s="1044">
        <f t="shared" si="62"/>
        <v>0</v>
      </c>
      <c r="Z94" s="1044">
        <f t="shared" si="62"/>
        <v>0</v>
      </c>
      <c r="AA94" s="1044">
        <f t="shared" si="62"/>
        <v>33.6</v>
      </c>
      <c r="AB94" s="1044">
        <f t="shared" si="62"/>
        <v>0</v>
      </c>
      <c r="AC94" s="1044">
        <f t="shared" si="62"/>
        <v>0</v>
      </c>
      <c r="AE94" s="1042">
        <f>ROW()</f>
        <v>94</v>
      </c>
    </row>
    <row r="95" spans="1:31">
      <c r="A95" s="1086"/>
      <c r="B95" s="1086">
        <v>6</v>
      </c>
      <c r="C95" s="1086"/>
      <c r="D95" s="1096" t="str">
        <f>APU!D330</f>
        <v>CAPATAZ</v>
      </c>
      <c r="E95" s="1112" t="s">
        <v>1764</v>
      </c>
      <c r="F95" s="1088">
        <f t="shared" ref="F95:G97" si="63">F$94</f>
        <v>46308</v>
      </c>
      <c r="G95" s="1088">
        <f t="shared" si="63"/>
        <v>46308</v>
      </c>
      <c r="H95" s="1087"/>
      <c r="I95" s="1091">
        <f>APU!O330</f>
        <v>1.6</v>
      </c>
      <c r="J95" s="1089"/>
      <c r="K95" s="1086"/>
      <c r="L95" s="1090">
        <f>IF($I95=0,"",IFERROR($I95*MAX(0,MIN($G95,L$3)-MAX($F95,L$3-6)+1)/($G95-$F95+1),""))</f>
        <v>0</v>
      </c>
      <c r="M95" s="1090">
        <f t="shared" ref="M95:AC97" si="64">IF($I95=0,"",IFERROR($I95*MAX(0,MIN($G95,M$3)-MAX($F95,M$3-6)+1)/($G95-$F95+1),""))</f>
        <v>0</v>
      </c>
      <c r="N95" s="1090">
        <f t="shared" si="64"/>
        <v>0</v>
      </c>
      <c r="O95" s="1090">
        <f t="shared" si="64"/>
        <v>0</v>
      </c>
      <c r="P95" s="1090">
        <f t="shared" si="64"/>
        <v>0</v>
      </c>
      <c r="Q95" s="1090">
        <f t="shared" si="64"/>
        <v>0</v>
      </c>
      <c r="R95" s="1090">
        <f t="shared" si="64"/>
        <v>0</v>
      </c>
      <c r="S95" s="1090">
        <f t="shared" si="64"/>
        <v>0</v>
      </c>
      <c r="T95" s="1090">
        <f t="shared" si="64"/>
        <v>0</v>
      </c>
      <c r="U95" s="1090">
        <f t="shared" si="64"/>
        <v>0</v>
      </c>
      <c r="V95" s="1090">
        <f t="shared" si="64"/>
        <v>0</v>
      </c>
      <c r="W95" s="1090">
        <f t="shared" si="64"/>
        <v>0</v>
      </c>
      <c r="X95" s="1090">
        <f t="shared" si="64"/>
        <v>0</v>
      </c>
      <c r="Y95" s="1090">
        <f t="shared" si="64"/>
        <v>0</v>
      </c>
      <c r="Z95" s="1090">
        <f t="shared" si="64"/>
        <v>0</v>
      </c>
      <c r="AA95" s="1090">
        <f t="shared" si="64"/>
        <v>1.6</v>
      </c>
      <c r="AB95" s="1090">
        <f t="shared" si="64"/>
        <v>0</v>
      </c>
      <c r="AC95" s="1090">
        <f t="shared" si="64"/>
        <v>0</v>
      </c>
      <c r="AE95" s="1042">
        <f>ROW()</f>
        <v>95</v>
      </c>
    </row>
    <row r="96" spans="1:31">
      <c r="A96" s="1086"/>
      <c r="B96" s="1086">
        <v>6</v>
      </c>
      <c r="C96" s="1086"/>
      <c r="D96" s="1096" t="str">
        <f>APU!D331</f>
        <v>OPERARIO</v>
      </c>
      <c r="E96" s="1112" t="s">
        <v>1764</v>
      </c>
      <c r="F96" s="1088">
        <f t="shared" si="63"/>
        <v>46308</v>
      </c>
      <c r="G96" s="1088">
        <f t="shared" si="63"/>
        <v>46308</v>
      </c>
      <c r="H96" s="1087"/>
      <c r="I96" s="1091">
        <f>APU!O331</f>
        <v>16</v>
      </c>
      <c r="J96" s="1089"/>
      <c r="K96" s="1086"/>
      <c r="L96" s="1090">
        <f>IF($I96=0,"",IFERROR($I96*MAX(0,MIN($G96,L$3)-MAX($F96,L$3-6)+1)/($G96-$F96+1),""))</f>
        <v>0</v>
      </c>
      <c r="M96" s="1090">
        <f t="shared" si="64"/>
        <v>0</v>
      </c>
      <c r="N96" s="1090">
        <f t="shared" si="64"/>
        <v>0</v>
      </c>
      <c r="O96" s="1090">
        <f t="shared" si="64"/>
        <v>0</v>
      </c>
      <c r="P96" s="1090">
        <f t="shared" si="64"/>
        <v>0</v>
      </c>
      <c r="Q96" s="1090">
        <f t="shared" si="64"/>
        <v>0</v>
      </c>
      <c r="R96" s="1090">
        <f t="shared" si="64"/>
        <v>0</v>
      </c>
      <c r="S96" s="1090">
        <f t="shared" si="64"/>
        <v>0</v>
      </c>
      <c r="T96" s="1090">
        <f t="shared" si="64"/>
        <v>0</v>
      </c>
      <c r="U96" s="1090">
        <f t="shared" si="64"/>
        <v>0</v>
      </c>
      <c r="V96" s="1090">
        <f t="shared" si="64"/>
        <v>0</v>
      </c>
      <c r="W96" s="1090">
        <f t="shared" si="64"/>
        <v>0</v>
      </c>
      <c r="X96" s="1090">
        <f t="shared" si="64"/>
        <v>0</v>
      </c>
      <c r="Y96" s="1090">
        <f t="shared" si="64"/>
        <v>0</v>
      </c>
      <c r="Z96" s="1090">
        <f t="shared" si="64"/>
        <v>0</v>
      </c>
      <c r="AA96" s="1090">
        <f t="shared" si="64"/>
        <v>16</v>
      </c>
      <c r="AB96" s="1090">
        <f t="shared" si="64"/>
        <v>0</v>
      </c>
      <c r="AC96" s="1090">
        <f t="shared" si="64"/>
        <v>0</v>
      </c>
      <c r="AE96" s="1042">
        <f>ROW()</f>
        <v>96</v>
      </c>
    </row>
    <row r="97" spans="1:31">
      <c r="A97" s="1086"/>
      <c r="B97" s="1086">
        <v>6</v>
      </c>
      <c r="C97" s="1086"/>
      <c r="D97" s="1096" t="str">
        <f>APU!D332</f>
        <v>AYUDANTE</v>
      </c>
      <c r="E97" s="1112" t="s">
        <v>1764</v>
      </c>
      <c r="F97" s="1088">
        <f t="shared" si="63"/>
        <v>46308</v>
      </c>
      <c r="G97" s="1088">
        <f t="shared" si="63"/>
        <v>46308</v>
      </c>
      <c r="H97" s="1087"/>
      <c r="I97" s="1091">
        <f>APU!O332</f>
        <v>16</v>
      </c>
      <c r="J97" s="1089"/>
      <c r="K97" s="1086"/>
      <c r="L97" s="1090">
        <f>IF($I97=0,"",IFERROR($I97*MAX(0,MIN($G97,L$3)-MAX($F97,L$3-6)+1)/($G97-$F97+1),""))</f>
        <v>0</v>
      </c>
      <c r="M97" s="1090">
        <f t="shared" si="64"/>
        <v>0</v>
      </c>
      <c r="N97" s="1090">
        <f t="shared" si="64"/>
        <v>0</v>
      </c>
      <c r="O97" s="1090">
        <f t="shared" si="64"/>
        <v>0</v>
      </c>
      <c r="P97" s="1090">
        <f t="shared" si="64"/>
        <v>0</v>
      </c>
      <c r="Q97" s="1090">
        <f t="shared" si="64"/>
        <v>0</v>
      </c>
      <c r="R97" s="1090">
        <f t="shared" si="64"/>
        <v>0</v>
      </c>
      <c r="S97" s="1090">
        <f t="shared" si="64"/>
        <v>0</v>
      </c>
      <c r="T97" s="1090">
        <f t="shared" si="64"/>
        <v>0</v>
      </c>
      <c r="U97" s="1090">
        <f t="shared" si="64"/>
        <v>0</v>
      </c>
      <c r="V97" s="1090">
        <f t="shared" si="64"/>
        <v>0</v>
      </c>
      <c r="W97" s="1090">
        <f t="shared" si="64"/>
        <v>0</v>
      </c>
      <c r="X97" s="1090">
        <f t="shared" si="64"/>
        <v>0</v>
      </c>
      <c r="Y97" s="1090">
        <f t="shared" si="64"/>
        <v>0</v>
      </c>
      <c r="Z97" s="1090">
        <f t="shared" si="64"/>
        <v>0</v>
      </c>
      <c r="AA97" s="1090">
        <f t="shared" si="64"/>
        <v>16</v>
      </c>
      <c r="AB97" s="1090">
        <f t="shared" si="64"/>
        <v>0</v>
      </c>
      <c r="AC97" s="1090">
        <f t="shared" si="64"/>
        <v>0</v>
      </c>
      <c r="AE97" s="1042">
        <f>ROW()</f>
        <v>97</v>
      </c>
    </row>
    <row r="98" spans="1:31">
      <c r="A98">
        <v>35</v>
      </c>
      <c r="B98">
        <v>5</v>
      </c>
      <c r="C98" t="str">
        <f>IF(Partidas!B36="","",Partidas!B36)</f>
        <v>A1240</v>
      </c>
      <c r="D98" s="700" t="str">
        <f>IF(Partidas!B36="",Partidas!A36,"            "&amp;Partidas!C36)</f>
        <v xml:space="preserve">            Pruebas de tuberías</v>
      </c>
      <c r="E98" s="1071">
        <f>IF(Partidas!D36="","",Partidas!D36)</f>
        <v>5</v>
      </c>
      <c r="F98" s="1041">
        <f>Partidas!E36</f>
        <v>46309</v>
      </c>
      <c r="G98" s="1041">
        <f>Partidas!F36</f>
        <v>46315</v>
      </c>
      <c r="H98" s="1067" cm="1">
        <f t="array" ref="H98">IF($B98="","",IFERROR(_xlfn.AGGREGATE(15,6,ROW($B102:$B$367)/(($B102:$B$367&lt;=$B98)*($B102:$B$367&lt;&gt;"")),1)-1,121))</f>
        <v>101</v>
      </c>
      <c r="I98" s="1077">
        <f>Partidas!G36</f>
        <v>67.2</v>
      </c>
      <c r="J98" s="1077">
        <f>IF(OR($C98="",N($E98)=0,N($I98)=0),"",$I98/$E98)</f>
        <v>13.440000000000001</v>
      </c>
      <c r="L98" s="1044">
        <f t="shared" ref="L98:AC98" si="65">IF($B98="","",IF($C98&lt;&gt;"",IFERROR($I98*MAX(0,MIN($G98,L$3)-MAX($F98,L$3-6)+1)/($G98-$F98+1),""),SUMIFS(L$5:L$367,$C$5:$C$367,"?*",$AE$5:$AE$367,"&gt;"&amp;ROW(),$AE$5:$AE$367,"&lt;="&amp;$H98)))</f>
        <v>0</v>
      </c>
      <c r="M98" s="1044">
        <f t="shared" si="65"/>
        <v>0</v>
      </c>
      <c r="N98" s="1044">
        <f t="shared" si="65"/>
        <v>0</v>
      </c>
      <c r="O98" s="1044">
        <f t="shared" si="65"/>
        <v>0</v>
      </c>
      <c r="P98" s="1044">
        <f t="shared" si="65"/>
        <v>0</v>
      </c>
      <c r="Q98" s="1044">
        <f t="shared" si="65"/>
        <v>0</v>
      </c>
      <c r="R98" s="1044">
        <f t="shared" si="65"/>
        <v>0</v>
      </c>
      <c r="S98" s="1044">
        <f t="shared" si="65"/>
        <v>0</v>
      </c>
      <c r="T98" s="1044">
        <f t="shared" si="65"/>
        <v>0</v>
      </c>
      <c r="U98" s="1044">
        <f t="shared" si="65"/>
        <v>0</v>
      </c>
      <c r="V98" s="1044">
        <f t="shared" si="65"/>
        <v>0</v>
      </c>
      <c r="W98" s="1044">
        <f t="shared" si="65"/>
        <v>0</v>
      </c>
      <c r="X98" s="1044">
        <f t="shared" si="65"/>
        <v>0</v>
      </c>
      <c r="Y98" s="1044">
        <f t="shared" si="65"/>
        <v>0</v>
      </c>
      <c r="Z98" s="1044">
        <f t="shared" si="65"/>
        <v>0</v>
      </c>
      <c r="AA98" s="1044">
        <f t="shared" si="65"/>
        <v>19.2</v>
      </c>
      <c r="AB98" s="1044">
        <f t="shared" si="65"/>
        <v>48</v>
      </c>
      <c r="AC98" s="1044">
        <f t="shared" si="65"/>
        <v>0</v>
      </c>
      <c r="AE98" s="1042">
        <f>ROW()</f>
        <v>98</v>
      </c>
    </row>
    <row r="99" spans="1:31">
      <c r="A99" s="1086"/>
      <c r="B99" s="1086">
        <v>6</v>
      </c>
      <c r="C99" s="1086"/>
      <c r="D99" s="1096" t="str">
        <f>APU!D346</f>
        <v>CAPATAZ</v>
      </c>
      <c r="E99" s="1112" t="s">
        <v>1764</v>
      </c>
      <c r="F99" s="1088">
        <f t="shared" ref="F99:G101" si="66">F$98</f>
        <v>46309</v>
      </c>
      <c r="G99" s="1088">
        <f t="shared" si="66"/>
        <v>46315</v>
      </c>
      <c r="H99" s="1087"/>
      <c r="I99" s="1091">
        <f>APU!O346</f>
        <v>3.2</v>
      </c>
      <c r="J99" s="1089"/>
      <c r="K99" s="1086"/>
      <c r="L99" s="1090">
        <f>IF($I99=0,"",IFERROR($I99*MAX(0,MIN($G99,L$3)-MAX($F99,L$3-6)+1)/($G99-$F99+1),""))</f>
        <v>0</v>
      </c>
      <c r="M99" s="1090">
        <f t="shared" ref="M99:AC101" si="67">IF($I99=0,"",IFERROR($I99*MAX(0,MIN($G99,M$3)-MAX($F99,M$3-6)+1)/($G99-$F99+1),""))</f>
        <v>0</v>
      </c>
      <c r="N99" s="1090">
        <f t="shared" si="67"/>
        <v>0</v>
      </c>
      <c r="O99" s="1090">
        <f t="shared" si="67"/>
        <v>0</v>
      </c>
      <c r="P99" s="1090">
        <f t="shared" si="67"/>
        <v>0</v>
      </c>
      <c r="Q99" s="1090">
        <f t="shared" si="67"/>
        <v>0</v>
      </c>
      <c r="R99" s="1090">
        <f t="shared" si="67"/>
        <v>0</v>
      </c>
      <c r="S99" s="1090">
        <f t="shared" si="67"/>
        <v>0</v>
      </c>
      <c r="T99" s="1090">
        <f t="shared" si="67"/>
        <v>0</v>
      </c>
      <c r="U99" s="1090">
        <f t="shared" si="67"/>
        <v>0</v>
      </c>
      <c r="V99" s="1090">
        <f t="shared" si="67"/>
        <v>0</v>
      </c>
      <c r="W99" s="1090">
        <f t="shared" si="67"/>
        <v>0</v>
      </c>
      <c r="X99" s="1090">
        <f t="shared" si="67"/>
        <v>0</v>
      </c>
      <c r="Y99" s="1090">
        <f t="shared" si="67"/>
        <v>0</v>
      </c>
      <c r="Z99" s="1090">
        <f t="shared" si="67"/>
        <v>0</v>
      </c>
      <c r="AA99" s="1090">
        <f t="shared" si="67"/>
        <v>0.91428571428571437</v>
      </c>
      <c r="AB99" s="1090">
        <f t="shared" si="67"/>
        <v>2.2857142857142856</v>
      </c>
      <c r="AC99" s="1090">
        <f t="shared" si="67"/>
        <v>0</v>
      </c>
      <c r="AE99" s="1042">
        <f>ROW()</f>
        <v>99</v>
      </c>
    </row>
    <row r="100" spans="1:31">
      <c r="A100" s="1086"/>
      <c r="B100" s="1086">
        <v>6</v>
      </c>
      <c r="C100" s="1086"/>
      <c r="D100" s="1096" t="str">
        <f>APU!D347</f>
        <v>OPERARIO</v>
      </c>
      <c r="E100" s="1112" t="s">
        <v>1764</v>
      </c>
      <c r="F100" s="1088">
        <f t="shared" si="66"/>
        <v>46309</v>
      </c>
      <c r="G100" s="1088">
        <f t="shared" si="66"/>
        <v>46315</v>
      </c>
      <c r="H100" s="1087"/>
      <c r="I100" s="1091">
        <f>APU!O347</f>
        <v>32</v>
      </c>
      <c r="J100" s="1089"/>
      <c r="K100" s="1086"/>
      <c r="L100" s="1090">
        <f>IF($I100=0,"",IFERROR($I100*MAX(0,MIN($G100,L$3)-MAX($F100,L$3-6)+1)/($G100-$F100+1),""))</f>
        <v>0</v>
      </c>
      <c r="M100" s="1090">
        <f t="shared" si="67"/>
        <v>0</v>
      </c>
      <c r="N100" s="1090">
        <f t="shared" si="67"/>
        <v>0</v>
      </c>
      <c r="O100" s="1090">
        <f t="shared" si="67"/>
        <v>0</v>
      </c>
      <c r="P100" s="1090">
        <f t="shared" si="67"/>
        <v>0</v>
      </c>
      <c r="Q100" s="1090">
        <f t="shared" si="67"/>
        <v>0</v>
      </c>
      <c r="R100" s="1090">
        <f t="shared" si="67"/>
        <v>0</v>
      </c>
      <c r="S100" s="1090">
        <f t="shared" si="67"/>
        <v>0</v>
      </c>
      <c r="T100" s="1090">
        <f t="shared" si="67"/>
        <v>0</v>
      </c>
      <c r="U100" s="1090">
        <f t="shared" si="67"/>
        <v>0</v>
      </c>
      <c r="V100" s="1090">
        <f t="shared" si="67"/>
        <v>0</v>
      </c>
      <c r="W100" s="1090">
        <f t="shared" si="67"/>
        <v>0</v>
      </c>
      <c r="X100" s="1090">
        <f t="shared" si="67"/>
        <v>0</v>
      </c>
      <c r="Y100" s="1090">
        <f t="shared" si="67"/>
        <v>0</v>
      </c>
      <c r="Z100" s="1090">
        <f t="shared" si="67"/>
        <v>0</v>
      </c>
      <c r="AA100" s="1090">
        <f t="shared" si="67"/>
        <v>9.1428571428571423</v>
      </c>
      <c r="AB100" s="1090">
        <f t="shared" si="67"/>
        <v>22.857142857142858</v>
      </c>
      <c r="AC100" s="1090">
        <f t="shared" si="67"/>
        <v>0</v>
      </c>
      <c r="AE100" s="1042">
        <f>ROW()</f>
        <v>100</v>
      </c>
    </row>
    <row r="101" spans="1:31">
      <c r="A101" s="1086"/>
      <c r="B101" s="1086">
        <v>6</v>
      </c>
      <c r="C101" s="1086"/>
      <c r="D101" s="1096" t="str">
        <f>APU!D348</f>
        <v>AYUDANTE</v>
      </c>
      <c r="E101" s="1112" t="s">
        <v>1764</v>
      </c>
      <c r="F101" s="1088">
        <f t="shared" si="66"/>
        <v>46309</v>
      </c>
      <c r="G101" s="1088">
        <f t="shared" si="66"/>
        <v>46315</v>
      </c>
      <c r="H101" s="1087"/>
      <c r="I101" s="1091">
        <f>APU!O348</f>
        <v>32</v>
      </c>
      <c r="J101" s="1089"/>
      <c r="K101" s="1086"/>
      <c r="L101" s="1090">
        <f>IF($I101=0,"",IFERROR($I101*MAX(0,MIN($G101,L$3)-MAX($F101,L$3-6)+1)/($G101-$F101+1),""))</f>
        <v>0</v>
      </c>
      <c r="M101" s="1090">
        <f t="shared" si="67"/>
        <v>0</v>
      </c>
      <c r="N101" s="1090">
        <f t="shared" si="67"/>
        <v>0</v>
      </c>
      <c r="O101" s="1090">
        <f t="shared" si="67"/>
        <v>0</v>
      </c>
      <c r="P101" s="1090">
        <f t="shared" si="67"/>
        <v>0</v>
      </c>
      <c r="Q101" s="1090">
        <f t="shared" si="67"/>
        <v>0</v>
      </c>
      <c r="R101" s="1090">
        <f t="shared" si="67"/>
        <v>0</v>
      </c>
      <c r="S101" s="1090">
        <f t="shared" si="67"/>
        <v>0</v>
      </c>
      <c r="T101" s="1090">
        <f t="shared" si="67"/>
        <v>0</v>
      </c>
      <c r="U101" s="1090">
        <f t="shared" si="67"/>
        <v>0</v>
      </c>
      <c r="V101" s="1090">
        <f t="shared" si="67"/>
        <v>0</v>
      </c>
      <c r="W101" s="1090">
        <f t="shared" si="67"/>
        <v>0</v>
      </c>
      <c r="X101" s="1090">
        <f t="shared" si="67"/>
        <v>0</v>
      </c>
      <c r="Y101" s="1090">
        <f t="shared" si="67"/>
        <v>0</v>
      </c>
      <c r="Z101" s="1090">
        <f t="shared" si="67"/>
        <v>0</v>
      </c>
      <c r="AA101" s="1090">
        <f t="shared" si="67"/>
        <v>9.1428571428571423</v>
      </c>
      <c r="AB101" s="1090">
        <f t="shared" si="67"/>
        <v>22.857142857142858</v>
      </c>
      <c r="AC101" s="1090">
        <f t="shared" si="67"/>
        <v>0</v>
      </c>
      <c r="AE101" s="1042">
        <f>ROW()</f>
        <v>101</v>
      </c>
    </row>
    <row r="102" spans="1:31">
      <c r="A102" s="1026">
        <v>36</v>
      </c>
      <c r="B102" s="1026">
        <v>3</v>
      </c>
      <c r="C102" s="1026" t="str">
        <f>IF(Partidas!B37="","",Partidas!B37)</f>
        <v/>
      </c>
      <c r="D102" s="1027" t="str">
        <f>IF(Partidas!B37="",Partidas!A37,"            "&amp;Partidas!C37)</f>
        <v xml:space="preserve">      Acero de Refuerzo (ASTM A-615 G 60, fy = 420 MPa)</v>
      </c>
      <c r="E102" s="1070">
        <f>IF(Partidas!D37="","",Partidas!D37)</f>
        <v>8</v>
      </c>
      <c r="F102" s="1051">
        <f>Partidas!E37</f>
        <v>46255</v>
      </c>
      <c r="G102" s="1051">
        <f>Partidas!F37</f>
        <v>46266</v>
      </c>
      <c r="H102" s="1066" cm="1">
        <f t="array" ref="H102">IF($B102="","",IFERROR(_xlfn.AGGREGATE(15,6,ROW($B103:$B$367)/(($B103:$B$367&lt;=$B102)*($B103:$B$367&lt;&gt;"")),1)-1,121))</f>
        <v>106</v>
      </c>
      <c r="I102" s="1076">
        <f>Partidas!G37</f>
        <v>198.4</v>
      </c>
      <c r="J102" s="1076" t="str">
        <f>IF(OR($C102="",N($E102)=0,N($I102)=0),"",$I102/$E102)</f>
        <v/>
      </c>
      <c r="K102" s="1026"/>
      <c r="L102" s="1052">
        <f t="shared" ref="L102:U103" si="68">IF($B102="","",IF($C102&lt;&gt;"",IFERROR($I102*MAX(0,MIN($G102,L$3)-MAX($F102,L$3-6)+1)/($G102-$F102+1),""),SUMIFS(L$5:L$367,$C$5:$C$367,"?*",$AE$5:$AE$367,"&gt;"&amp;ROW(),$AE$5:$AE$367,"&lt;="&amp;$H102)))</f>
        <v>0</v>
      </c>
      <c r="M102" s="1052">
        <f t="shared" si="68"/>
        <v>0</v>
      </c>
      <c r="N102" s="1052">
        <f t="shared" si="68"/>
        <v>0</v>
      </c>
      <c r="O102" s="1052">
        <f t="shared" si="68"/>
        <v>0</v>
      </c>
      <c r="P102" s="1052">
        <f t="shared" si="68"/>
        <v>0</v>
      </c>
      <c r="Q102" s="1052">
        <f t="shared" si="68"/>
        <v>0</v>
      </c>
      <c r="R102" s="1052">
        <f t="shared" si="68"/>
        <v>0</v>
      </c>
      <c r="S102" s="1052">
        <f t="shared" si="68"/>
        <v>0</v>
      </c>
      <c r="T102" s="1052">
        <f t="shared" si="68"/>
        <v>115.73333333333333</v>
      </c>
      <c r="U102" s="1052">
        <f t="shared" si="68"/>
        <v>82.666666666666671</v>
      </c>
      <c r="V102" s="1052">
        <f t="shared" ref="V102:AC103" si="69">IF($B102="","",IF($C102&lt;&gt;"",IFERROR($I102*MAX(0,MIN($G102,V$3)-MAX($F102,V$3-6)+1)/($G102-$F102+1),""),SUMIFS(V$5:V$367,$C$5:$C$367,"?*",$AE$5:$AE$367,"&gt;"&amp;ROW(),$AE$5:$AE$367,"&lt;="&amp;$H102)))</f>
        <v>0</v>
      </c>
      <c r="W102" s="1052">
        <f t="shared" si="69"/>
        <v>0</v>
      </c>
      <c r="X102" s="1052">
        <f t="shared" si="69"/>
        <v>0</v>
      </c>
      <c r="Y102" s="1052">
        <f t="shared" si="69"/>
        <v>0</v>
      </c>
      <c r="Z102" s="1052">
        <f t="shared" si="69"/>
        <v>0</v>
      </c>
      <c r="AA102" s="1052">
        <f t="shared" si="69"/>
        <v>0</v>
      </c>
      <c r="AB102" s="1052">
        <f t="shared" si="69"/>
        <v>0</v>
      </c>
      <c r="AC102" s="1052">
        <f t="shared" si="69"/>
        <v>0</v>
      </c>
      <c r="AE102" s="1042">
        <f>ROW()</f>
        <v>102</v>
      </c>
    </row>
    <row r="103" spans="1:31">
      <c r="A103">
        <v>37</v>
      </c>
      <c r="B103">
        <v>5</v>
      </c>
      <c r="C103" t="str">
        <f>IF(Partidas!B38="","",Partidas!B38)</f>
        <v>A1250</v>
      </c>
      <c r="D103" s="700" t="str">
        <f>IF(Partidas!B38="",Partidas!A38,"            "&amp;Partidas!C38)</f>
        <v xml:space="preserve">            Desmontaje y traslado de bombas existentes</v>
      </c>
      <c r="E103" s="1071">
        <f>IF(Partidas!D38="","",Partidas!D38)</f>
        <v>8</v>
      </c>
      <c r="F103" s="1041">
        <f>Partidas!E38</f>
        <v>46255</v>
      </c>
      <c r="G103" s="1041">
        <f>Partidas!F38</f>
        <v>46266</v>
      </c>
      <c r="H103" s="1067" cm="1">
        <f t="array" ref="H103">IF($B103="","",IFERROR(_xlfn.AGGREGATE(15,6,ROW($B107:$B$367)/(($B107:$B$367&lt;=$B103)*($B107:$B$367&lt;&gt;"")),1)-1,121))</f>
        <v>106</v>
      </c>
      <c r="I103" s="1077">
        <f>Partidas!G38</f>
        <v>198.4</v>
      </c>
      <c r="J103" s="1077">
        <f>IF(OR($C103="",N($E103)=0,N($I103)=0),"",$I103/$E103)</f>
        <v>24.8</v>
      </c>
      <c r="L103" s="1044">
        <f t="shared" si="68"/>
        <v>0</v>
      </c>
      <c r="M103" s="1044">
        <f t="shared" si="68"/>
        <v>0</v>
      </c>
      <c r="N103" s="1044">
        <f t="shared" si="68"/>
        <v>0</v>
      </c>
      <c r="O103" s="1044">
        <f t="shared" si="68"/>
        <v>0</v>
      </c>
      <c r="P103" s="1044">
        <f t="shared" si="68"/>
        <v>0</v>
      </c>
      <c r="Q103" s="1044">
        <f t="shared" si="68"/>
        <v>0</v>
      </c>
      <c r="R103" s="1044">
        <f t="shared" si="68"/>
        <v>0</v>
      </c>
      <c r="S103" s="1044">
        <f t="shared" si="68"/>
        <v>0</v>
      </c>
      <c r="T103" s="1044">
        <f t="shared" si="68"/>
        <v>115.73333333333333</v>
      </c>
      <c r="U103" s="1044">
        <f t="shared" si="68"/>
        <v>82.666666666666671</v>
      </c>
      <c r="V103" s="1044">
        <f t="shared" si="69"/>
        <v>0</v>
      </c>
      <c r="W103" s="1044">
        <f t="shared" si="69"/>
        <v>0</v>
      </c>
      <c r="X103" s="1044">
        <f t="shared" si="69"/>
        <v>0</v>
      </c>
      <c r="Y103" s="1044">
        <f t="shared" si="69"/>
        <v>0</v>
      </c>
      <c r="Z103" s="1044">
        <f t="shared" si="69"/>
        <v>0</v>
      </c>
      <c r="AA103" s="1044">
        <f t="shared" si="69"/>
        <v>0</v>
      </c>
      <c r="AB103" s="1044">
        <f t="shared" si="69"/>
        <v>0</v>
      </c>
      <c r="AC103" s="1044">
        <f t="shared" si="69"/>
        <v>0</v>
      </c>
      <c r="AE103" s="1042">
        <f>ROW()</f>
        <v>103</v>
      </c>
    </row>
    <row r="104" spans="1:31">
      <c r="A104" s="1086"/>
      <c r="B104" s="1086">
        <v>6</v>
      </c>
      <c r="C104" s="1086"/>
      <c r="D104" s="1096" t="str">
        <f>APU!D362</f>
        <v>CAPATAZ</v>
      </c>
      <c r="E104" s="1112" t="s">
        <v>1764</v>
      </c>
      <c r="F104" s="1088">
        <f t="shared" ref="F104:G106" si="70">F$103</f>
        <v>46255</v>
      </c>
      <c r="G104" s="1088">
        <f t="shared" si="70"/>
        <v>46266</v>
      </c>
      <c r="H104" s="1087"/>
      <c r="I104" s="1091">
        <f>APU!O362</f>
        <v>6.4</v>
      </c>
      <c r="J104" s="1089"/>
      <c r="K104" s="1086"/>
      <c r="L104" s="1090">
        <f>IF($I104=0,"",IFERROR($I104*MAX(0,MIN($G104,L$3)-MAX($F104,L$3-6)+1)/($G104-$F104+1),""))</f>
        <v>0</v>
      </c>
      <c r="M104" s="1090">
        <f t="shared" ref="M104:AC106" si="71">IF($I104=0,"",IFERROR($I104*MAX(0,MIN($G104,M$3)-MAX($F104,M$3-6)+1)/($G104-$F104+1),""))</f>
        <v>0</v>
      </c>
      <c r="N104" s="1090">
        <f t="shared" si="71"/>
        <v>0</v>
      </c>
      <c r="O104" s="1090">
        <f t="shared" si="71"/>
        <v>0</v>
      </c>
      <c r="P104" s="1090">
        <f t="shared" si="71"/>
        <v>0</v>
      </c>
      <c r="Q104" s="1090">
        <f t="shared" si="71"/>
        <v>0</v>
      </c>
      <c r="R104" s="1090">
        <f t="shared" si="71"/>
        <v>0</v>
      </c>
      <c r="S104" s="1090">
        <f t="shared" si="71"/>
        <v>0</v>
      </c>
      <c r="T104" s="1090">
        <f t="shared" si="71"/>
        <v>3.7333333333333338</v>
      </c>
      <c r="U104" s="1090">
        <f t="shared" si="71"/>
        <v>2.6666666666666665</v>
      </c>
      <c r="V104" s="1090">
        <f t="shared" si="71"/>
        <v>0</v>
      </c>
      <c r="W104" s="1090">
        <f t="shared" si="71"/>
        <v>0</v>
      </c>
      <c r="X104" s="1090">
        <f t="shared" si="71"/>
        <v>0</v>
      </c>
      <c r="Y104" s="1090">
        <f t="shared" si="71"/>
        <v>0</v>
      </c>
      <c r="Z104" s="1090">
        <f t="shared" si="71"/>
        <v>0</v>
      </c>
      <c r="AA104" s="1090">
        <f t="shared" si="71"/>
        <v>0</v>
      </c>
      <c r="AB104" s="1090">
        <f t="shared" si="71"/>
        <v>0</v>
      </c>
      <c r="AC104" s="1090">
        <f t="shared" si="71"/>
        <v>0</v>
      </c>
      <c r="AE104" s="1042">
        <f>ROW()</f>
        <v>104</v>
      </c>
    </row>
    <row r="105" spans="1:31">
      <c r="A105" s="1086"/>
      <c r="B105" s="1086">
        <v>6</v>
      </c>
      <c r="C105" s="1086"/>
      <c r="D105" s="1096" t="str">
        <f>APU!D363</f>
        <v>OPERARIO</v>
      </c>
      <c r="E105" s="1112" t="s">
        <v>1764</v>
      </c>
      <c r="F105" s="1088">
        <f t="shared" si="70"/>
        <v>46255</v>
      </c>
      <c r="G105" s="1088">
        <f t="shared" si="70"/>
        <v>46266</v>
      </c>
      <c r="H105" s="1087"/>
      <c r="I105" s="1091">
        <f>APU!O363</f>
        <v>64</v>
      </c>
      <c r="J105" s="1089"/>
      <c r="K105" s="1086"/>
      <c r="L105" s="1090">
        <f>IF($I105=0,"",IFERROR($I105*MAX(0,MIN($G105,L$3)-MAX($F105,L$3-6)+1)/($G105-$F105+1),""))</f>
        <v>0</v>
      </c>
      <c r="M105" s="1090">
        <f t="shared" si="71"/>
        <v>0</v>
      </c>
      <c r="N105" s="1090">
        <f t="shared" si="71"/>
        <v>0</v>
      </c>
      <c r="O105" s="1090">
        <f t="shared" si="71"/>
        <v>0</v>
      </c>
      <c r="P105" s="1090">
        <f t="shared" si="71"/>
        <v>0</v>
      </c>
      <c r="Q105" s="1090">
        <f t="shared" si="71"/>
        <v>0</v>
      </c>
      <c r="R105" s="1090">
        <f t="shared" si="71"/>
        <v>0</v>
      </c>
      <c r="S105" s="1090">
        <f t="shared" si="71"/>
        <v>0</v>
      </c>
      <c r="T105" s="1090">
        <f t="shared" si="71"/>
        <v>37.333333333333336</v>
      </c>
      <c r="U105" s="1090">
        <f t="shared" si="71"/>
        <v>26.666666666666668</v>
      </c>
      <c r="V105" s="1090">
        <f t="shared" si="71"/>
        <v>0</v>
      </c>
      <c r="W105" s="1090">
        <f t="shared" si="71"/>
        <v>0</v>
      </c>
      <c r="X105" s="1090">
        <f t="shared" si="71"/>
        <v>0</v>
      </c>
      <c r="Y105" s="1090">
        <f t="shared" si="71"/>
        <v>0</v>
      </c>
      <c r="Z105" s="1090">
        <f t="shared" si="71"/>
        <v>0</v>
      </c>
      <c r="AA105" s="1090">
        <f t="shared" si="71"/>
        <v>0</v>
      </c>
      <c r="AB105" s="1090">
        <f t="shared" si="71"/>
        <v>0</v>
      </c>
      <c r="AC105" s="1090">
        <f t="shared" si="71"/>
        <v>0</v>
      </c>
      <c r="AE105" s="1042">
        <f>ROW()</f>
        <v>105</v>
      </c>
    </row>
    <row r="106" spans="1:31">
      <c r="A106" s="1086"/>
      <c r="B106" s="1086">
        <v>6</v>
      </c>
      <c r="C106" s="1086"/>
      <c r="D106" s="1096" t="str">
        <f>APU!D364</f>
        <v>AYUDANTE</v>
      </c>
      <c r="E106" s="1112" t="s">
        <v>1764</v>
      </c>
      <c r="F106" s="1088">
        <f t="shared" si="70"/>
        <v>46255</v>
      </c>
      <c r="G106" s="1088">
        <f t="shared" si="70"/>
        <v>46266</v>
      </c>
      <c r="H106" s="1087"/>
      <c r="I106" s="1091">
        <f>APU!O364</f>
        <v>128</v>
      </c>
      <c r="J106" s="1089"/>
      <c r="K106" s="1086"/>
      <c r="L106" s="1090">
        <f>IF($I106=0,"",IFERROR($I106*MAX(0,MIN($G106,L$3)-MAX($F106,L$3-6)+1)/($G106-$F106+1),""))</f>
        <v>0</v>
      </c>
      <c r="M106" s="1090">
        <f t="shared" si="71"/>
        <v>0</v>
      </c>
      <c r="N106" s="1090">
        <f t="shared" si="71"/>
        <v>0</v>
      </c>
      <c r="O106" s="1090">
        <f t="shared" si="71"/>
        <v>0</v>
      </c>
      <c r="P106" s="1090">
        <f t="shared" si="71"/>
        <v>0</v>
      </c>
      <c r="Q106" s="1090">
        <f t="shared" si="71"/>
        <v>0</v>
      </c>
      <c r="R106" s="1090">
        <f t="shared" si="71"/>
        <v>0</v>
      </c>
      <c r="S106" s="1090">
        <f t="shared" si="71"/>
        <v>0</v>
      </c>
      <c r="T106" s="1090">
        <f t="shared" si="71"/>
        <v>74.666666666666671</v>
      </c>
      <c r="U106" s="1090">
        <f t="shared" si="71"/>
        <v>53.333333333333336</v>
      </c>
      <c r="V106" s="1090">
        <f t="shared" si="71"/>
        <v>0</v>
      </c>
      <c r="W106" s="1090">
        <f t="shared" si="71"/>
        <v>0</v>
      </c>
      <c r="X106" s="1090">
        <f t="shared" si="71"/>
        <v>0</v>
      </c>
      <c r="Y106" s="1090">
        <f t="shared" si="71"/>
        <v>0</v>
      </c>
      <c r="Z106" s="1090">
        <f t="shared" si="71"/>
        <v>0</v>
      </c>
      <c r="AA106" s="1090">
        <f t="shared" si="71"/>
        <v>0</v>
      </c>
      <c r="AB106" s="1090">
        <f t="shared" si="71"/>
        <v>0</v>
      </c>
      <c r="AC106" s="1090">
        <f t="shared" si="71"/>
        <v>0</v>
      </c>
      <c r="AE106" s="1042">
        <f>ROW()</f>
        <v>106</v>
      </c>
    </row>
    <row r="107" spans="1:31">
      <c r="A107" s="1026">
        <v>38</v>
      </c>
      <c r="B107" s="1026">
        <v>3</v>
      </c>
      <c r="C107" s="1026" t="str">
        <f>IF(Partidas!B39="","",Partidas!B39)</f>
        <v/>
      </c>
      <c r="D107" s="1027" t="str">
        <f>IF(Partidas!B39="",Partidas!A39,"            "&amp;Partidas!C39)</f>
        <v xml:space="preserve">      DESMONTAJE DE TUBERÍAS Y ACCESORIOS EXISTENTES</v>
      </c>
      <c r="E107" s="1070">
        <f>IF(Partidas!D39="","",Partidas!D39)</f>
        <v>7</v>
      </c>
      <c r="F107" s="1051">
        <f>Partidas!E39</f>
        <v>46238</v>
      </c>
      <c r="G107" s="1051">
        <f>Partidas!F39</f>
        <v>46247</v>
      </c>
      <c r="H107" s="1066" cm="1">
        <f t="array" ref="H107">IF($B107="","",IFERROR(_xlfn.AGGREGATE(15,6,ROW($B108:$B$367)/(($B108:$B$367&lt;=$B107)*($B108:$B$367&lt;&gt;"")),1)-1,121))</f>
        <v>111</v>
      </c>
      <c r="I107" s="1076">
        <f>Partidas!G39</f>
        <v>112</v>
      </c>
      <c r="J107" s="1076" t="str">
        <f>IF(OR($C107="",N($E107)=0,N($I107)=0),"",$I107/$E107)</f>
        <v/>
      </c>
      <c r="K107" s="1026"/>
      <c r="L107" s="1052">
        <f t="shared" ref="L107:U108" si="72">IF($B107="","",IF($C107&lt;&gt;"",IFERROR($I107*MAX(0,MIN($G107,L$3)-MAX($F107,L$3-6)+1)/($G107-$F107+1),""),SUMIFS(L$5:L$367,$C$5:$C$367,"?*",$AE$5:$AE$367,"&gt;"&amp;ROW(),$AE$5:$AE$367,"&lt;="&amp;$H107)))</f>
        <v>0</v>
      </c>
      <c r="M107" s="1052">
        <f t="shared" si="72"/>
        <v>0</v>
      </c>
      <c r="N107" s="1052">
        <f t="shared" si="72"/>
        <v>0</v>
      </c>
      <c r="O107" s="1052">
        <f t="shared" si="72"/>
        <v>0</v>
      </c>
      <c r="P107" s="1052">
        <f t="shared" si="72"/>
        <v>0</v>
      </c>
      <c r="Q107" s="1052">
        <f t="shared" si="72"/>
        <v>33.6</v>
      </c>
      <c r="R107" s="1052">
        <f t="shared" si="72"/>
        <v>78.400000000000006</v>
      </c>
      <c r="S107" s="1052">
        <f t="shared" si="72"/>
        <v>0</v>
      </c>
      <c r="T107" s="1052">
        <f t="shared" si="72"/>
        <v>0</v>
      </c>
      <c r="U107" s="1052">
        <f t="shared" si="72"/>
        <v>0</v>
      </c>
      <c r="V107" s="1052">
        <f t="shared" ref="V107:AC108" si="73">IF($B107="","",IF($C107&lt;&gt;"",IFERROR($I107*MAX(0,MIN($G107,V$3)-MAX($F107,V$3-6)+1)/($G107-$F107+1),""),SUMIFS(V$5:V$367,$C$5:$C$367,"?*",$AE$5:$AE$367,"&gt;"&amp;ROW(),$AE$5:$AE$367,"&lt;="&amp;$H107)))</f>
        <v>0</v>
      </c>
      <c r="W107" s="1052">
        <f t="shared" si="73"/>
        <v>0</v>
      </c>
      <c r="X107" s="1052">
        <f t="shared" si="73"/>
        <v>0</v>
      </c>
      <c r="Y107" s="1052">
        <f t="shared" si="73"/>
        <v>0</v>
      </c>
      <c r="Z107" s="1052">
        <f t="shared" si="73"/>
        <v>0</v>
      </c>
      <c r="AA107" s="1052">
        <f t="shared" si="73"/>
        <v>0</v>
      </c>
      <c r="AB107" s="1052">
        <f t="shared" si="73"/>
        <v>0</v>
      </c>
      <c r="AC107" s="1052">
        <f t="shared" si="73"/>
        <v>0</v>
      </c>
      <c r="AE107" s="1042">
        <f>ROW()</f>
        <v>107</v>
      </c>
    </row>
    <row r="108" spans="1:31">
      <c r="A108">
        <v>39</v>
      </c>
      <c r="B108">
        <v>5</v>
      </c>
      <c r="C108" t="str">
        <f>IF(Partidas!B40="","",Partidas!B40)</f>
        <v>A1260</v>
      </c>
      <c r="D108" s="700" t="str">
        <f>IF(Partidas!B40="",Partidas!A40,"            "&amp;Partidas!C40)</f>
        <v xml:space="preserve">            Desmontaje y traslado de tuberías y accesorios existentes</v>
      </c>
      <c r="E108" s="1071">
        <f>IF(Partidas!D40="","",Partidas!D40)</f>
        <v>7</v>
      </c>
      <c r="F108" s="1041">
        <f>Partidas!E40</f>
        <v>46238</v>
      </c>
      <c r="G108" s="1041">
        <f>Partidas!F40</f>
        <v>46247</v>
      </c>
      <c r="H108" s="1067" cm="1">
        <f t="array" ref="H108">IF($B108="","",IFERROR(_xlfn.AGGREGATE(15,6,ROW($B112:$B$367)/(($B112:$B$367&lt;=$B108)*($B112:$B$367&lt;&gt;"")),1)-1,121))</f>
        <v>111</v>
      </c>
      <c r="I108" s="1077">
        <f>Partidas!G40</f>
        <v>112</v>
      </c>
      <c r="J108" s="1077">
        <f>IF(OR($C108="",N($E108)=0,N($I108)=0),"",$I108/$E108)</f>
        <v>16</v>
      </c>
      <c r="L108" s="1044">
        <f t="shared" si="72"/>
        <v>0</v>
      </c>
      <c r="M108" s="1044">
        <f t="shared" si="72"/>
        <v>0</v>
      </c>
      <c r="N108" s="1044">
        <f t="shared" si="72"/>
        <v>0</v>
      </c>
      <c r="O108" s="1044">
        <f t="shared" si="72"/>
        <v>0</v>
      </c>
      <c r="P108" s="1044">
        <f t="shared" si="72"/>
        <v>0</v>
      </c>
      <c r="Q108" s="1044">
        <f t="shared" si="72"/>
        <v>33.6</v>
      </c>
      <c r="R108" s="1044">
        <f t="shared" si="72"/>
        <v>78.400000000000006</v>
      </c>
      <c r="S108" s="1044">
        <f t="shared" si="72"/>
        <v>0</v>
      </c>
      <c r="T108" s="1044">
        <f t="shared" si="72"/>
        <v>0</v>
      </c>
      <c r="U108" s="1044">
        <f t="shared" si="72"/>
        <v>0</v>
      </c>
      <c r="V108" s="1044">
        <f t="shared" si="73"/>
        <v>0</v>
      </c>
      <c r="W108" s="1044">
        <f t="shared" si="73"/>
        <v>0</v>
      </c>
      <c r="X108" s="1044">
        <f t="shared" si="73"/>
        <v>0</v>
      </c>
      <c r="Y108" s="1044">
        <f t="shared" si="73"/>
        <v>0</v>
      </c>
      <c r="Z108" s="1044">
        <f t="shared" si="73"/>
        <v>0</v>
      </c>
      <c r="AA108" s="1044">
        <f t="shared" si="73"/>
        <v>0</v>
      </c>
      <c r="AB108" s="1044">
        <f t="shared" si="73"/>
        <v>0</v>
      </c>
      <c r="AC108" s="1044">
        <f t="shared" si="73"/>
        <v>0</v>
      </c>
      <c r="AE108" s="1042">
        <f>ROW()</f>
        <v>108</v>
      </c>
    </row>
    <row r="109" spans="1:31">
      <c r="A109" s="1086"/>
      <c r="B109" s="1086">
        <v>6</v>
      </c>
      <c r="C109" s="1086"/>
      <c r="D109" s="1096" t="str">
        <f>APU!D378</f>
        <v>CAPATAZ</v>
      </c>
      <c r="E109" s="1112" t="s">
        <v>1764</v>
      </c>
      <c r="F109" s="1088">
        <f t="shared" ref="F109:G111" si="74">F$108</f>
        <v>46238</v>
      </c>
      <c r="G109" s="1088">
        <f t="shared" si="74"/>
        <v>46247</v>
      </c>
      <c r="H109" s="1087"/>
      <c r="I109" s="1091">
        <f>APU!O378</f>
        <v>5.3333333333333339</v>
      </c>
      <c r="J109" s="1089"/>
      <c r="K109" s="1086"/>
      <c r="L109" s="1090">
        <f>IF($I109=0,"",IFERROR($I109*MAX(0,MIN($G109,L$3)-MAX($F109,L$3-6)+1)/($G109-$F109+1),""))</f>
        <v>0</v>
      </c>
      <c r="M109" s="1090">
        <f t="shared" ref="M109:AC111" si="75">IF($I109=0,"",IFERROR($I109*MAX(0,MIN($G109,M$3)-MAX($F109,M$3-6)+1)/($G109-$F109+1),""))</f>
        <v>0</v>
      </c>
      <c r="N109" s="1090">
        <f t="shared" si="75"/>
        <v>0</v>
      </c>
      <c r="O109" s="1090">
        <f t="shared" si="75"/>
        <v>0</v>
      </c>
      <c r="P109" s="1090">
        <f t="shared" si="75"/>
        <v>0</v>
      </c>
      <c r="Q109" s="1090">
        <f t="shared" si="75"/>
        <v>1.6</v>
      </c>
      <c r="R109" s="1090">
        <f t="shared" si="75"/>
        <v>3.7333333333333334</v>
      </c>
      <c r="S109" s="1090">
        <f t="shared" si="75"/>
        <v>0</v>
      </c>
      <c r="T109" s="1090">
        <f t="shared" si="75"/>
        <v>0</v>
      </c>
      <c r="U109" s="1090">
        <f t="shared" si="75"/>
        <v>0</v>
      </c>
      <c r="V109" s="1090">
        <f t="shared" si="75"/>
        <v>0</v>
      </c>
      <c r="W109" s="1090">
        <f t="shared" si="75"/>
        <v>0</v>
      </c>
      <c r="X109" s="1090">
        <f t="shared" si="75"/>
        <v>0</v>
      </c>
      <c r="Y109" s="1090">
        <f t="shared" si="75"/>
        <v>0</v>
      </c>
      <c r="Z109" s="1090">
        <f t="shared" si="75"/>
        <v>0</v>
      </c>
      <c r="AA109" s="1090">
        <f t="shared" si="75"/>
        <v>0</v>
      </c>
      <c r="AB109" s="1090">
        <f t="shared" si="75"/>
        <v>0</v>
      </c>
      <c r="AC109" s="1090">
        <f t="shared" si="75"/>
        <v>0</v>
      </c>
      <c r="AE109" s="1042">
        <f>ROW()</f>
        <v>109</v>
      </c>
    </row>
    <row r="110" spans="1:31">
      <c r="A110" s="1086"/>
      <c r="B110" s="1086">
        <v>6</v>
      </c>
      <c r="C110" s="1086"/>
      <c r="D110" s="1096" t="str">
        <f>APU!D379</f>
        <v>OPERARIO</v>
      </c>
      <c r="E110" s="1112" t="s">
        <v>1764</v>
      </c>
      <c r="F110" s="1088">
        <f t="shared" si="74"/>
        <v>46238</v>
      </c>
      <c r="G110" s="1088">
        <f t="shared" si="74"/>
        <v>46247</v>
      </c>
      <c r="H110" s="1087"/>
      <c r="I110" s="1091">
        <f>APU!O379</f>
        <v>53.333333333333336</v>
      </c>
      <c r="J110" s="1089"/>
      <c r="K110" s="1086"/>
      <c r="L110" s="1090">
        <f>IF($I110=0,"",IFERROR($I110*MAX(0,MIN($G110,L$3)-MAX($F110,L$3-6)+1)/($G110-$F110+1),""))</f>
        <v>0</v>
      </c>
      <c r="M110" s="1090">
        <f t="shared" si="75"/>
        <v>0</v>
      </c>
      <c r="N110" s="1090">
        <f t="shared" si="75"/>
        <v>0</v>
      </c>
      <c r="O110" s="1090">
        <f t="shared" si="75"/>
        <v>0</v>
      </c>
      <c r="P110" s="1090">
        <f t="shared" si="75"/>
        <v>0</v>
      </c>
      <c r="Q110" s="1090">
        <f t="shared" si="75"/>
        <v>16</v>
      </c>
      <c r="R110" s="1090">
        <f t="shared" si="75"/>
        <v>37.333333333333336</v>
      </c>
      <c r="S110" s="1090">
        <f t="shared" si="75"/>
        <v>0</v>
      </c>
      <c r="T110" s="1090">
        <f t="shared" si="75"/>
        <v>0</v>
      </c>
      <c r="U110" s="1090">
        <f t="shared" si="75"/>
        <v>0</v>
      </c>
      <c r="V110" s="1090">
        <f t="shared" si="75"/>
        <v>0</v>
      </c>
      <c r="W110" s="1090">
        <f t="shared" si="75"/>
        <v>0</v>
      </c>
      <c r="X110" s="1090">
        <f t="shared" si="75"/>
        <v>0</v>
      </c>
      <c r="Y110" s="1090">
        <f t="shared" si="75"/>
        <v>0</v>
      </c>
      <c r="Z110" s="1090">
        <f t="shared" si="75"/>
        <v>0</v>
      </c>
      <c r="AA110" s="1090">
        <f t="shared" si="75"/>
        <v>0</v>
      </c>
      <c r="AB110" s="1090">
        <f t="shared" si="75"/>
        <v>0</v>
      </c>
      <c r="AC110" s="1090">
        <f t="shared" si="75"/>
        <v>0</v>
      </c>
      <c r="AE110" s="1042">
        <f>ROW()</f>
        <v>110</v>
      </c>
    </row>
    <row r="111" spans="1:31">
      <c r="A111" s="1086"/>
      <c r="B111" s="1086">
        <v>6</v>
      </c>
      <c r="C111" s="1086"/>
      <c r="D111" s="1096" t="str">
        <f>APU!D380</f>
        <v>AYUDANTE</v>
      </c>
      <c r="E111" s="1112" t="s">
        <v>1764</v>
      </c>
      <c r="F111" s="1088">
        <f t="shared" si="74"/>
        <v>46238</v>
      </c>
      <c r="G111" s="1088">
        <f t="shared" si="74"/>
        <v>46247</v>
      </c>
      <c r="H111" s="1087"/>
      <c r="I111" s="1091">
        <f>APU!O380</f>
        <v>53.333333333333336</v>
      </c>
      <c r="J111" s="1089"/>
      <c r="K111" s="1086"/>
      <c r="L111" s="1090">
        <f>IF($I111=0,"",IFERROR($I111*MAX(0,MIN($G111,L$3)-MAX($F111,L$3-6)+1)/($G111-$F111+1),""))</f>
        <v>0</v>
      </c>
      <c r="M111" s="1090">
        <f t="shared" si="75"/>
        <v>0</v>
      </c>
      <c r="N111" s="1090">
        <f t="shared" si="75"/>
        <v>0</v>
      </c>
      <c r="O111" s="1090">
        <f t="shared" si="75"/>
        <v>0</v>
      </c>
      <c r="P111" s="1090">
        <f t="shared" si="75"/>
        <v>0</v>
      </c>
      <c r="Q111" s="1090">
        <f t="shared" si="75"/>
        <v>16</v>
      </c>
      <c r="R111" s="1090">
        <f t="shared" si="75"/>
        <v>37.333333333333336</v>
      </c>
      <c r="S111" s="1090">
        <f t="shared" si="75"/>
        <v>0</v>
      </c>
      <c r="T111" s="1090">
        <f t="shared" si="75"/>
        <v>0</v>
      </c>
      <c r="U111" s="1090">
        <f t="shared" si="75"/>
        <v>0</v>
      </c>
      <c r="V111" s="1090">
        <f t="shared" si="75"/>
        <v>0</v>
      </c>
      <c r="W111" s="1090">
        <f t="shared" si="75"/>
        <v>0</v>
      </c>
      <c r="X111" s="1090">
        <f t="shared" si="75"/>
        <v>0</v>
      </c>
      <c r="Y111" s="1090">
        <f t="shared" si="75"/>
        <v>0</v>
      </c>
      <c r="Z111" s="1090">
        <f t="shared" si="75"/>
        <v>0</v>
      </c>
      <c r="AA111" s="1090">
        <f t="shared" si="75"/>
        <v>0</v>
      </c>
      <c r="AB111" s="1090">
        <f t="shared" si="75"/>
        <v>0</v>
      </c>
      <c r="AC111" s="1090">
        <f t="shared" si="75"/>
        <v>0</v>
      </c>
      <c r="AE111" s="1042">
        <f>ROW()</f>
        <v>111</v>
      </c>
    </row>
    <row r="112" spans="1:31">
      <c r="A112" s="1026">
        <v>40</v>
      </c>
      <c r="B112" s="1026">
        <v>3</v>
      </c>
      <c r="C112" s="1026" t="str">
        <f>IF(Partidas!B41="","",Partidas!B41)</f>
        <v/>
      </c>
      <c r="D112" s="1027" t="str">
        <f>IF(Partidas!B41="",Partidas!A41,"            "&amp;Partidas!C41)</f>
        <v xml:space="preserve">      MONTAJE E INSTALACIÓN DE BOMBAS DE DOSIFICACIÓN DE FLOCULANTE</v>
      </c>
      <c r="E112" s="1070">
        <f>IF(Partidas!D41="","",Partidas!D41)</f>
        <v>32</v>
      </c>
      <c r="F112" s="1051">
        <f>Partidas!E41</f>
        <v>46267</v>
      </c>
      <c r="G112" s="1051">
        <f>Partidas!F41</f>
        <v>46311</v>
      </c>
      <c r="H112" s="1066" cm="1">
        <f t="array" ref="H112">IF($B112="","",IFERROR(_xlfn.AGGREGATE(15,6,ROW($B113:$B$367)/(($B113:$B$367&lt;=$B112)*($B113:$B$367&lt;&gt;"")),1)-1,121))</f>
        <v>132</v>
      </c>
      <c r="I112" s="1076">
        <f>Partidas!G41</f>
        <v>164</v>
      </c>
      <c r="J112" s="1076" t="str">
        <f>IF(OR($C112="",N($E112)=0,N($I112)=0),"",$I112/$E112)</f>
        <v/>
      </c>
      <c r="K112" s="1026"/>
      <c r="L112" s="1052">
        <f t="shared" ref="L112:U113" si="76">IF($B112="","",IF($C112&lt;&gt;"",IFERROR($I112*MAX(0,MIN($G112,L$3)-MAX($F112,L$3-6)+1)/($G112-$F112+1),""),SUMIFS(L$5:L$367,$C$5:$C$367,"?*",$AE$5:$AE$367,"&gt;"&amp;ROW(),$AE$5:$AE$367,"&lt;="&amp;$H112)))</f>
        <v>0</v>
      </c>
      <c r="M112" s="1052">
        <f t="shared" si="76"/>
        <v>0</v>
      </c>
      <c r="N112" s="1052">
        <f t="shared" si="76"/>
        <v>0</v>
      </c>
      <c r="O112" s="1052">
        <f t="shared" si="76"/>
        <v>0</v>
      </c>
      <c r="P112" s="1052">
        <f t="shared" si="76"/>
        <v>0</v>
      </c>
      <c r="Q112" s="1052">
        <f t="shared" si="76"/>
        <v>0</v>
      </c>
      <c r="R112" s="1052">
        <f t="shared" si="76"/>
        <v>0</v>
      </c>
      <c r="S112" s="1052">
        <f t="shared" si="76"/>
        <v>0</v>
      </c>
      <c r="T112" s="1052">
        <f t="shared" si="76"/>
        <v>0</v>
      </c>
      <c r="U112" s="1052">
        <f t="shared" si="76"/>
        <v>65.599999999999994</v>
      </c>
      <c r="V112" s="1052">
        <f t="shared" ref="V112:AC113" si="77">IF($B112="","",IF($C112&lt;&gt;"",IFERROR($I112*MAX(0,MIN($G112,V$3)-MAX($F112,V$3-6)+1)/($G112-$F112+1),""),SUMIFS(V$5:V$367,$C$5:$C$367,"?*",$AE$5:$AE$367,"&gt;"&amp;ROW(),$AE$5:$AE$367,"&lt;="&amp;$H112)))</f>
        <v>32.799999999999997</v>
      </c>
      <c r="W112" s="1052">
        <f t="shared" si="77"/>
        <v>0</v>
      </c>
      <c r="X112" s="1052">
        <f t="shared" si="77"/>
        <v>0</v>
      </c>
      <c r="Y112" s="1052">
        <f t="shared" si="77"/>
        <v>0</v>
      </c>
      <c r="Z112" s="1052">
        <f t="shared" si="77"/>
        <v>0</v>
      </c>
      <c r="AA112" s="1052">
        <f t="shared" si="77"/>
        <v>32.799999999999997</v>
      </c>
      <c r="AB112" s="1052">
        <f t="shared" si="77"/>
        <v>32.799999999999997</v>
      </c>
      <c r="AC112" s="1052">
        <f t="shared" si="77"/>
        <v>0</v>
      </c>
      <c r="AE112" s="1042">
        <f>ROW()</f>
        <v>112</v>
      </c>
    </row>
    <row r="113" spans="1:31">
      <c r="A113">
        <v>41</v>
      </c>
      <c r="B113">
        <v>5</v>
      </c>
      <c r="C113" t="str">
        <f>IF(Partidas!B42="","",Partidas!B42)</f>
        <v>A1270</v>
      </c>
      <c r="D113" s="700" t="str">
        <f>IF(Partidas!B42="",Partidas!A42,"            "&amp;Partidas!C42)</f>
        <v xml:space="preserve">            Montaje e instalación de bomba 1760-PU-33101 - Suministro MY</v>
      </c>
      <c r="E113" s="1071">
        <f>IF(Partidas!D42="","",Partidas!D42)</f>
        <v>1</v>
      </c>
      <c r="F113" s="1041">
        <f>Partidas!E42</f>
        <v>46267</v>
      </c>
      <c r="G113" s="1041">
        <f>Partidas!F42</f>
        <v>46267</v>
      </c>
      <c r="H113" s="1067" cm="1">
        <f t="array" ref="H113">IF($B113="","",IFERROR(_xlfn.AGGREGATE(15,6,ROW($B117:$B$367)/(($B117:$B$367&lt;=$B113)*($B117:$B$367&lt;&gt;"")),1)-1,121))</f>
        <v>116</v>
      </c>
      <c r="I113" s="1077">
        <f>Partidas!G42</f>
        <v>32.799999999999997</v>
      </c>
      <c r="J113" s="1077">
        <f>IF(OR($C113="",N($E113)=0,N($I113)=0),"",$I113/$E113)</f>
        <v>32.799999999999997</v>
      </c>
      <c r="L113" s="1044">
        <f t="shared" si="76"/>
        <v>0</v>
      </c>
      <c r="M113" s="1044">
        <f t="shared" si="76"/>
        <v>0</v>
      </c>
      <c r="N113" s="1044">
        <f t="shared" si="76"/>
        <v>0</v>
      </c>
      <c r="O113" s="1044">
        <f t="shared" si="76"/>
        <v>0</v>
      </c>
      <c r="P113" s="1044">
        <f t="shared" si="76"/>
        <v>0</v>
      </c>
      <c r="Q113" s="1044">
        <f t="shared" si="76"/>
        <v>0</v>
      </c>
      <c r="R113" s="1044">
        <f t="shared" si="76"/>
        <v>0</v>
      </c>
      <c r="S113" s="1044">
        <f t="shared" si="76"/>
        <v>0</v>
      </c>
      <c r="T113" s="1044">
        <f t="shared" si="76"/>
        <v>0</v>
      </c>
      <c r="U113" s="1044">
        <f t="shared" si="76"/>
        <v>32.799999999999997</v>
      </c>
      <c r="V113" s="1044">
        <f t="shared" si="77"/>
        <v>0</v>
      </c>
      <c r="W113" s="1044">
        <f t="shared" si="77"/>
        <v>0</v>
      </c>
      <c r="X113" s="1044">
        <f t="shared" si="77"/>
        <v>0</v>
      </c>
      <c r="Y113" s="1044">
        <f t="shared" si="77"/>
        <v>0</v>
      </c>
      <c r="Z113" s="1044">
        <f t="shared" si="77"/>
        <v>0</v>
      </c>
      <c r="AA113" s="1044">
        <f t="shared" si="77"/>
        <v>0</v>
      </c>
      <c r="AB113" s="1044">
        <f t="shared" si="77"/>
        <v>0</v>
      </c>
      <c r="AC113" s="1044">
        <f t="shared" si="77"/>
        <v>0</v>
      </c>
      <c r="AE113" s="1042">
        <f>ROW()</f>
        <v>113</v>
      </c>
    </row>
    <row r="114" spans="1:31">
      <c r="A114" s="1086"/>
      <c r="B114" s="1086">
        <v>6</v>
      </c>
      <c r="C114" s="1086"/>
      <c r="D114" s="1096" t="str">
        <f>APU!D395</f>
        <v>CAPATAZ</v>
      </c>
      <c r="E114" s="1112" t="s">
        <v>1764</v>
      </c>
      <c r="F114" s="1088">
        <f t="shared" ref="F114:G116" si="78">F$113</f>
        <v>46267</v>
      </c>
      <c r="G114" s="1088">
        <f t="shared" si="78"/>
        <v>46267</v>
      </c>
      <c r="H114" s="1087"/>
      <c r="I114" s="1091">
        <f>APU!O395</f>
        <v>0.8</v>
      </c>
      <c r="J114" s="1089"/>
      <c r="K114" s="1086"/>
      <c r="L114" s="1090">
        <f>IF($I114=0,"",IFERROR($I114*MAX(0,MIN($G114,L$3)-MAX($F114,L$3-6)+1)/($G114-$F114+1),""))</f>
        <v>0</v>
      </c>
      <c r="M114" s="1090">
        <f t="shared" ref="M114:AC116" si="79">IF($I114=0,"",IFERROR($I114*MAX(0,MIN($G114,M$3)-MAX($F114,M$3-6)+1)/($G114-$F114+1),""))</f>
        <v>0</v>
      </c>
      <c r="N114" s="1090">
        <f t="shared" si="79"/>
        <v>0</v>
      </c>
      <c r="O114" s="1090">
        <f t="shared" si="79"/>
        <v>0</v>
      </c>
      <c r="P114" s="1090">
        <f t="shared" si="79"/>
        <v>0</v>
      </c>
      <c r="Q114" s="1090">
        <f t="shared" si="79"/>
        <v>0</v>
      </c>
      <c r="R114" s="1090">
        <f t="shared" si="79"/>
        <v>0</v>
      </c>
      <c r="S114" s="1090">
        <f t="shared" si="79"/>
        <v>0</v>
      </c>
      <c r="T114" s="1090">
        <f t="shared" si="79"/>
        <v>0</v>
      </c>
      <c r="U114" s="1090">
        <f t="shared" si="79"/>
        <v>0.8</v>
      </c>
      <c r="V114" s="1090">
        <f t="shared" si="79"/>
        <v>0</v>
      </c>
      <c r="W114" s="1090">
        <f t="shared" si="79"/>
        <v>0</v>
      </c>
      <c r="X114" s="1090">
        <f t="shared" si="79"/>
        <v>0</v>
      </c>
      <c r="Y114" s="1090">
        <f t="shared" si="79"/>
        <v>0</v>
      </c>
      <c r="Z114" s="1090">
        <f t="shared" si="79"/>
        <v>0</v>
      </c>
      <c r="AA114" s="1090">
        <f t="shared" si="79"/>
        <v>0</v>
      </c>
      <c r="AB114" s="1090">
        <f t="shared" si="79"/>
        <v>0</v>
      </c>
      <c r="AC114" s="1090">
        <f t="shared" si="79"/>
        <v>0</v>
      </c>
      <c r="AE114" s="1042">
        <f>ROW()</f>
        <v>114</v>
      </c>
    </row>
    <row r="115" spans="1:31">
      <c r="A115" s="1086"/>
      <c r="B115" s="1086">
        <v>6</v>
      </c>
      <c r="C115" s="1086"/>
      <c r="D115" s="1096" t="str">
        <f>APU!D396</f>
        <v>OPERARIO</v>
      </c>
      <c r="E115" s="1112" t="s">
        <v>1764</v>
      </c>
      <c r="F115" s="1088">
        <f t="shared" si="78"/>
        <v>46267</v>
      </c>
      <c r="G115" s="1088">
        <f t="shared" si="78"/>
        <v>46267</v>
      </c>
      <c r="H115" s="1087"/>
      <c r="I115" s="1091">
        <f>APU!O396</f>
        <v>16</v>
      </c>
      <c r="J115" s="1089"/>
      <c r="K115" s="1086"/>
      <c r="L115" s="1090">
        <f>IF($I115=0,"",IFERROR($I115*MAX(0,MIN($G115,L$3)-MAX($F115,L$3-6)+1)/($G115-$F115+1),""))</f>
        <v>0</v>
      </c>
      <c r="M115" s="1090">
        <f t="shared" si="79"/>
        <v>0</v>
      </c>
      <c r="N115" s="1090">
        <f t="shared" si="79"/>
        <v>0</v>
      </c>
      <c r="O115" s="1090">
        <f t="shared" si="79"/>
        <v>0</v>
      </c>
      <c r="P115" s="1090">
        <f t="shared" si="79"/>
        <v>0</v>
      </c>
      <c r="Q115" s="1090">
        <f t="shared" si="79"/>
        <v>0</v>
      </c>
      <c r="R115" s="1090">
        <f t="shared" si="79"/>
        <v>0</v>
      </c>
      <c r="S115" s="1090">
        <f t="shared" si="79"/>
        <v>0</v>
      </c>
      <c r="T115" s="1090">
        <f t="shared" si="79"/>
        <v>0</v>
      </c>
      <c r="U115" s="1090">
        <f t="shared" si="79"/>
        <v>16</v>
      </c>
      <c r="V115" s="1090">
        <f t="shared" si="79"/>
        <v>0</v>
      </c>
      <c r="W115" s="1090">
        <f t="shared" si="79"/>
        <v>0</v>
      </c>
      <c r="X115" s="1090">
        <f t="shared" si="79"/>
        <v>0</v>
      </c>
      <c r="Y115" s="1090">
        <f t="shared" si="79"/>
        <v>0</v>
      </c>
      <c r="Z115" s="1090">
        <f t="shared" si="79"/>
        <v>0</v>
      </c>
      <c r="AA115" s="1090">
        <f t="shared" si="79"/>
        <v>0</v>
      </c>
      <c r="AB115" s="1090">
        <f t="shared" si="79"/>
        <v>0</v>
      </c>
      <c r="AC115" s="1090">
        <f t="shared" si="79"/>
        <v>0</v>
      </c>
      <c r="AE115" s="1042">
        <f>ROW()</f>
        <v>115</v>
      </c>
    </row>
    <row r="116" spans="1:31">
      <c r="A116" s="1086"/>
      <c r="B116" s="1086">
        <v>6</v>
      </c>
      <c r="C116" s="1086"/>
      <c r="D116" s="1096" t="str">
        <f>APU!D397</f>
        <v>AYUDANTE</v>
      </c>
      <c r="E116" s="1112" t="s">
        <v>1764</v>
      </c>
      <c r="F116" s="1088">
        <f t="shared" si="78"/>
        <v>46267</v>
      </c>
      <c r="G116" s="1088">
        <f t="shared" si="78"/>
        <v>46267</v>
      </c>
      <c r="H116" s="1087"/>
      <c r="I116" s="1091">
        <f>APU!O397</f>
        <v>16</v>
      </c>
      <c r="J116" s="1089"/>
      <c r="K116" s="1086"/>
      <c r="L116" s="1090">
        <f>IF($I116=0,"",IFERROR($I116*MAX(0,MIN($G116,L$3)-MAX($F116,L$3-6)+1)/($G116-$F116+1),""))</f>
        <v>0</v>
      </c>
      <c r="M116" s="1090">
        <f t="shared" si="79"/>
        <v>0</v>
      </c>
      <c r="N116" s="1090">
        <f t="shared" si="79"/>
        <v>0</v>
      </c>
      <c r="O116" s="1090">
        <f t="shared" si="79"/>
        <v>0</v>
      </c>
      <c r="P116" s="1090">
        <f t="shared" si="79"/>
        <v>0</v>
      </c>
      <c r="Q116" s="1090">
        <f t="shared" si="79"/>
        <v>0</v>
      </c>
      <c r="R116" s="1090">
        <f t="shared" si="79"/>
        <v>0</v>
      </c>
      <c r="S116" s="1090">
        <f t="shared" si="79"/>
        <v>0</v>
      </c>
      <c r="T116" s="1090">
        <f t="shared" si="79"/>
        <v>0</v>
      </c>
      <c r="U116" s="1090">
        <f t="shared" si="79"/>
        <v>16</v>
      </c>
      <c r="V116" s="1090">
        <f t="shared" si="79"/>
        <v>0</v>
      </c>
      <c r="W116" s="1090">
        <f t="shared" si="79"/>
        <v>0</v>
      </c>
      <c r="X116" s="1090">
        <f t="shared" si="79"/>
        <v>0</v>
      </c>
      <c r="Y116" s="1090">
        <f t="shared" si="79"/>
        <v>0</v>
      </c>
      <c r="Z116" s="1090">
        <f t="shared" si="79"/>
        <v>0</v>
      </c>
      <c r="AA116" s="1090">
        <f t="shared" si="79"/>
        <v>0</v>
      </c>
      <c r="AB116" s="1090">
        <f t="shared" si="79"/>
        <v>0</v>
      </c>
      <c r="AC116" s="1090">
        <f t="shared" si="79"/>
        <v>0</v>
      </c>
      <c r="AE116" s="1042">
        <f>ROW()</f>
        <v>116</v>
      </c>
    </row>
    <row r="117" spans="1:31">
      <c r="A117">
        <v>42</v>
      </c>
      <c r="B117">
        <v>5</v>
      </c>
      <c r="C117" t="str">
        <f>IF(Partidas!B43="","",Partidas!B43)</f>
        <v>A1280</v>
      </c>
      <c r="D117" s="700" t="str">
        <f>IF(Partidas!B43="",Partidas!A43,"            "&amp;Partidas!C43)</f>
        <v xml:space="preserve">            Montaje e instalación de bomba 1760-PU-33102 - Suministro MY</v>
      </c>
      <c r="E117" s="1071">
        <f>IF(Partidas!D43="","",Partidas!D43)</f>
        <v>1</v>
      </c>
      <c r="F117" s="1041">
        <f>Partidas!E43</f>
        <v>46268</v>
      </c>
      <c r="G117" s="1041">
        <f>Partidas!F43</f>
        <v>46268</v>
      </c>
      <c r="H117" s="1067" cm="1">
        <f t="array" ref="H117">IF($B117="","",IFERROR(_xlfn.AGGREGATE(15,6,ROW($B121:$B$367)/(($B121:$B$367&lt;=$B117)*($B121:$B$367&lt;&gt;"")),1)-1,121))</f>
        <v>120</v>
      </c>
      <c r="I117" s="1077">
        <f>Partidas!G43</f>
        <v>32.799999999999997</v>
      </c>
      <c r="J117" s="1077">
        <f>IF(OR($C117="",N($E117)=0,N($I117)=0),"",$I117/$E117)</f>
        <v>32.799999999999997</v>
      </c>
      <c r="L117" s="1044">
        <f t="shared" ref="L117:AC117" si="80">IF($B117="","",IF($C117&lt;&gt;"",IFERROR($I117*MAX(0,MIN($G117,L$3)-MAX($F117,L$3-6)+1)/($G117-$F117+1),""),SUMIFS(L$5:L$367,$C$5:$C$367,"?*",$AE$5:$AE$367,"&gt;"&amp;ROW(),$AE$5:$AE$367,"&lt;="&amp;$H117)))</f>
        <v>0</v>
      </c>
      <c r="M117" s="1044">
        <f t="shared" si="80"/>
        <v>0</v>
      </c>
      <c r="N117" s="1044">
        <f t="shared" si="80"/>
        <v>0</v>
      </c>
      <c r="O117" s="1044">
        <f t="shared" si="80"/>
        <v>0</v>
      </c>
      <c r="P117" s="1044">
        <f t="shared" si="80"/>
        <v>0</v>
      </c>
      <c r="Q117" s="1044">
        <f t="shared" si="80"/>
        <v>0</v>
      </c>
      <c r="R117" s="1044">
        <f t="shared" si="80"/>
        <v>0</v>
      </c>
      <c r="S117" s="1044">
        <f t="shared" si="80"/>
        <v>0</v>
      </c>
      <c r="T117" s="1044">
        <f t="shared" si="80"/>
        <v>0</v>
      </c>
      <c r="U117" s="1044">
        <f t="shared" si="80"/>
        <v>32.799999999999997</v>
      </c>
      <c r="V117" s="1044">
        <f t="shared" si="80"/>
        <v>0</v>
      </c>
      <c r="W117" s="1044">
        <f t="shared" si="80"/>
        <v>0</v>
      </c>
      <c r="X117" s="1044">
        <f t="shared" si="80"/>
        <v>0</v>
      </c>
      <c r="Y117" s="1044">
        <f t="shared" si="80"/>
        <v>0</v>
      </c>
      <c r="Z117" s="1044">
        <f t="shared" si="80"/>
        <v>0</v>
      </c>
      <c r="AA117" s="1044">
        <f t="shared" si="80"/>
        <v>0</v>
      </c>
      <c r="AB117" s="1044">
        <f t="shared" si="80"/>
        <v>0</v>
      </c>
      <c r="AC117" s="1044">
        <f t="shared" si="80"/>
        <v>0</v>
      </c>
      <c r="AE117" s="1042">
        <f>ROW()</f>
        <v>117</v>
      </c>
    </row>
    <row r="118" spans="1:31">
      <c r="A118" s="1086"/>
      <c r="B118" s="1086">
        <v>6</v>
      </c>
      <c r="C118" s="1086"/>
      <c r="D118" s="1096" t="str">
        <f>APU!D412</f>
        <v>CAPATAZ</v>
      </c>
      <c r="E118" s="1112" t="s">
        <v>1764</v>
      </c>
      <c r="F118" s="1088">
        <f t="shared" ref="F118:G120" si="81">F$117</f>
        <v>46268</v>
      </c>
      <c r="G118" s="1088">
        <f t="shared" si="81"/>
        <v>46268</v>
      </c>
      <c r="H118" s="1087"/>
      <c r="I118" s="1091">
        <f>APU!O412</f>
        <v>0.8</v>
      </c>
      <c r="J118" s="1089"/>
      <c r="K118" s="1086"/>
      <c r="L118" s="1090">
        <f>IF($I118=0,"",IFERROR($I118*MAX(0,MIN($G118,L$3)-MAX($F118,L$3-6)+1)/($G118-$F118+1),""))</f>
        <v>0</v>
      </c>
      <c r="M118" s="1090">
        <f t="shared" ref="M118:AC120" si="82">IF($I118=0,"",IFERROR($I118*MAX(0,MIN($G118,M$3)-MAX($F118,M$3-6)+1)/($G118-$F118+1),""))</f>
        <v>0</v>
      </c>
      <c r="N118" s="1090">
        <f t="shared" si="82"/>
        <v>0</v>
      </c>
      <c r="O118" s="1090">
        <f t="shared" si="82"/>
        <v>0</v>
      </c>
      <c r="P118" s="1090">
        <f t="shared" si="82"/>
        <v>0</v>
      </c>
      <c r="Q118" s="1090">
        <f t="shared" si="82"/>
        <v>0</v>
      </c>
      <c r="R118" s="1090">
        <f t="shared" si="82"/>
        <v>0</v>
      </c>
      <c r="S118" s="1090">
        <f t="shared" si="82"/>
        <v>0</v>
      </c>
      <c r="T118" s="1090">
        <f t="shared" si="82"/>
        <v>0</v>
      </c>
      <c r="U118" s="1090">
        <f t="shared" si="82"/>
        <v>0.8</v>
      </c>
      <c r="V118" s="1090">
        <f t="shared" si="82"/>
        <v>0</v>
      </c>
      <c r="W118" s="1090">
        <f t="shared" si="82"/>
        <v>0</v>
      </c>
      <c r="X118" s="1090">
        <f t="shared" si="82"/>
        <v>0</v>
      </c>
      <c r="Y118" s="1090">
        <f t="shared" si="82"/>
        <v>0</v>
      </c>
      <c r="Z118" s="1090">
        <f t="shared" si="82"/>
        <v>0</v>
      </c>
      <c r="AA118" s="1090">
        <f t="shared" si="82"/>
        <v>0</v>
      </c>
      <c r="AB118" s="1090">
        <f t="shared" si="82"/>
        <v>0</v>
      </c>
      <c r="AC118" s="1090">
        <f t="shared" si="82"/>
        <v>0</v>
      </c>
      <c r="AE118" s="1042">
        <f>ROW()</f>
        <v>118</v>
      </c>
    </row>
    <row r="119" spans="1:31">
      <c r="A119" s="1086"/>
      <c r="B119" s="1086">
        <v>6</v>
      </c>
      <c r="C119" s="1086"/>
      <c r="D119" s="1096" t="str">
        <f>APU!D413</f>
        <v>OPERARIO</v>
      </c>
      <c r="E119" s="1112" t="s">
        <v>1764</v>
      </c>
      <c r="F119" s="1088">
        <f t="shared" si="81"/>
        <v>46268</v>
      </c>
      <c r="G119" s="1088">
        <f t="shared" si="81"/>
        <v>46268</v>
      </c>
      <c r="H119" s="1087"/>
      <c r="I119" s="1091">
        <f>APU!O413</f>
        <v>16</v>
      </c>
      <c r="J119" s="1089"/>
      <c r="K119" s="1086"/>
      <c r="L119" s="1090">
        <f>IF($I119=0,"",IFERROR($I119*MAX(0,MIN($G119,L$3)-MAX($F119,L$3-6)+1)/($G119-$F119+1),""))</f>
        <v>0</v>
      </c>
      <c r="M119" s="1090">
        <f t="shared" si="82"/>
        <v>0</v>
      </c>
      <c r="N119" s="1090">
        <f t="shared" si="82"/>
        <v>0</v>
      </c>
      <c r="O119" s="1090">
        <f t="shared" si="82"/>
        <v>0</v>
      </c>
      <c r="P119" s="1090">
        <f t="shared" si="82"/>
        <v>0</v>
      </c>
      <c r="Q119" s="1090">
        <f t="shared" si="82"/>
        <v>0</v>
      </c>
      <c r="R119" s="1090">
        <f t="shared" si="82"/>
        <v>0</v>
      </c>
      <c r="S119" s="1090">
        <f t="shared" si="82"/>
        <v>0</v>
      </c>
      <c r="T119" s="1090">
        <f t="shared" si="82"/>
        <v>0</v>
      </c>
      <c r="U119" s="1090">
        <f t="shared" si="82"/>
        <v>16</v>
      </c>
      <c r="V119" s="1090">
        <f t="shared" si="82"/>
        <v>0</v>
      </c>
      <c r="W119" s="1090">
        <f t="shared" si="82"/>
        <v>0</v>
      </c>
      <c r="X119" s="1090">
        <f t="shared" si="82"/>
        <v>0</v>
      </c>
      <c r="Y119" s="1090">
        <f t="shared" si="82"/>
        <v>0</v>
      </c>
      <c r="Z119" s="1090">
        <f t="shared" si="82"/>
        <v>0</v>
      </c>
      <c r="AA119" s="1090">
        <f t="shared" si="82"/>
        <v>0</v>
      </c>
      <c r="AB119" s="1090">
        <f t="shared" si="82"/>
        <v>0</v>
      </c>
      <c r="AC119" s="1090">
        <f t="shared" si="82"/>
        <v>0</v>
      </c>
      <c r="AE119" s="1042">
        <f>ROW()</f>
        <v>119</v>
      </c>
    </row>
    <row r="120" spans="1:31">
      <c r="A120" s="1086"/>
      <c r="B120" s="1086">
        <v>6</v>
      </c>
      <c r="C120" s="1086"/>
      <c r="D120" s="1096" t="str">
        <f>APU!D414</f>
        <v>AYUDANTE</v>
      </c>
      <c r="E120" s="1112" t="s">
        <v>1764</v>
      </c>
      <c r="F120" s="1088">
        <f t="shared" si="81"/>
        <v>46268</v>
      </c>
      <c r="G120" s="1088">
        <f t="shared" si="81"/>
        <v>46268</v>
      </c>
      <c r="H120" s="1087"/>
      <c r="I120" s="1091">
        <f>APU!O414</f>
        <v>16</v>
      </c>
      <c r="J120" s="1089"/>
      <c r="K120" s="1086"/>
      <c r="L120" s="1090">
        <f>IF($I120=0,"",IFERROR($I120*MAX(0,MIN($G120,L$3)-MAX($F120,L$3-6)+1)/($G120-$F120+1),""))</f>
        <v>0</v>
      </c>
      <c r="M120" s="1090">
        <f t="shared" si="82"/>
        <v>0</v>
      </c>
      <c r="N120" s="1090">
        <f t="shared" si="82"/>
        <v>0</v>
      </c>
      <c r="O120" s="1090">
        <f t="shared" si="82"/>
        <v>0</v>
      </c>
      <c r="P120" s="1090">
        <f t="shared" si="82"/>
        <v>0</v>
      </c>
      <c r="Q120" s="1090">
        <f t="shared" si="82"/>
        <v>0</v>
      </c>
      <c r="R120" s="1090">
        <f t="shared" si="82"/>
        <v>0</v>
      </c>
      <c r="S120" s="1090">
        <f t="shared" si="82"/>
        <v>0</v>
      </c>
      <c r="T120" s="1090">
        <f t="shared" si="82"/>
        <v>0</v>
      </c>
      <c r="U120" s="1090">
        <f t="shared" si="82"/>
        <v>16</v>
      </c>
      <c r="V120" s="1090">
        <f t="shared" si="82"/>
        <v>0</v>
      </c>
      <c r="W120" s="1090">
        <f t="shared" si="82"/>
        <v>0</v>
      </c>
      <c r="X120" s="1090">
        <f t="shared" si="82"/>
        <v>0</v>
      </c>
      <c r="Y120" s="1090">
        <f t="shared" si="82"/>
        <v>0</v>
      </c>
      <c r="Z120" s="1090">
        <f t="shared" si="82"/>
        <v>0</v>
      </c>
      <c r="AA120" s="1090">
        <f t="shared" si="82"/>
        <v>0</v>
      </c>
      <c r="AB120" s="1090">
        <f t="shared" si="82"/>
        <v>0</v>
      </c>
      <c r="AC120" s="1090">
        <f t="shared" si="82"/>
        <v>0</v>
      </c>
      <c r="AE120" s="1042">
        <f>ROW()</f>
        <v>120</v>
      </c>
    </row>
    <row r="121" spans="1:31">
      <c r="A121">
        <v>43</v>
      </c>
      <c r="B121">
        <v>5</v>
      </c>
      <c r="C121" t="str">
        <f>IF(Partidas!B44="","",Partidas!B44)</f>
        <v>A1290</v>
      </c>
      <c r="D121" s="700" t="str">
        <f>IF(Partidas!B44="",Partidas!A44,"            "&amp;Partidas!C44)</f>
        <v xml:space="preserve">            Montaje e instalación de bomba 1760-PU-33103 - Suministro MY</v>
      </c>
      <c r="E121" s="1071">
        <f>IF(Partidas!D44="","",Partidas!D44)</f>
        <v>1</v>
      </c>
      <c r="F121" s="1041">
        <f>Partidas!E44</f>
        <v>46269</v>
      </c>
      <c r="G121" s="1041">
        <f>Partidas!F44</f>
        <v>46269</v>
      </c>
      <c r="H121" s="1067" cm="1">
        <f t="array" ref="H121">IF($B121="","",IFERROR(_xlfn.AGGREGATE(15,6,ROW($B125:$B$367)/(($B125:$B$367&lt;=$B121)*($B125:$B$367&lt;&gt;"")),1)-1,121))</f>
        <v>124</v>
      </c>
      <c r="I121" s="1077">
        <f>Partidas!G44</f>
        <v>32.799999999999997</v>
      </c>
      <c r="J121" s="1077">
        <f>IF(OR($C121="",N($E121)=0,N($I121)=0),"",$I121/$E121)</f>
        <v>32.799999999999997</v>
      </c>
      <c r="L121" s="1044">
        <f t="shared" ref="L121:AC121" si="83">IF($B121="","",IF($C121&lt;&gt;"",IFERROR($I121*MAX(0,MIN($G121,L$3)-MAX($F121,L$3-6)+1)/($G121-$F121+1),""),SUMIFS(L$5:L$367,$C$5:$C$367,"?*",$AE$5:$AE$367,"&gt;"&amp;ROW(),$AE$5:$AE$367,"&lt;="&amp;$H121)))</f>
        <v>0</v>
      </c>
      <c r="M121" s="1044">
        <f t="shared" si="83"/>
        <v>0</v>
      </c>
      <c r="N121" s="1044">
        <f t="shared" si="83"/>
        <v>0</v>
      </c>
      <c r="O121" s="1044">
        <f t="shared" si="83"/>
        <v>0</v>
      </c>
      <c r="P121" s="1044">
        <f t="shared" si="83"/>
        <v>0</v>
      </c>
      <c r="Q121" s="1044">
        <f t="shared" si="83"/>
        <v>0</v>
      </c>
      <c r="R121" s="1044">
        <f t="shared" si="83"/>
        <v>0</v>
      </c>
      <c r="S121" s="1044">
        <f t="shared" si="83"/>
        <v>0</v>
      </c>
      <c r="T121" s="1044">
        <f t="shared" si="83"/>
        <v>0</v>
      </c>
      <c r="U121" s="1044">
        <f t="shared" si="83"/>
        <v>0</v>
      </c>
      <c r="V121" s="1044">
        <f t="shared" si="83"/>
        <v>32.799999999999997</v>
      </c>
      <c r="W121" s="1044">
        <f t="shared" si="83"/>
        <v>0</v>
      </c>
      <c r="X121" s="1044">
        <f t="shared" si="83"/>
        <v>0</v>
      </c>
      <c r="Y121" s="1044">
        <f t="shared" si="83"/>
        <v>0</v>
      </c>
      <c r="Z121" s="1044">
        <f t="shared" si="83"/>
        <v>0</v>
      </c>
      <c r="AA121" s="1044">
        <f t="shared" si="83"/>
        <v>0</v>
      </c>
      <c r="AB121" s="1044">
        <f t="shared" si="83"/>
        <v>0</v>
      </c>
      <c r="AC121" s="1044">
        <f t="shared" si="83"/>
        <v>0</v>
      </c>
      <c r="AE121" s="1042">
        <f>ROW()</f>
        <v>121</v>
      </c>
    </row>
    <row r="122" spans="1:31">
      <c r="A122" s="1086"/>
      <c r="B122" s="1086">
        <v>6</v>
      </c>
      <c r="C122" s="1086"/>
      <c r="D122" s="1096" t="str">
        <f>APU!D429</f>
        <v>CAPATAZ</v>
      </c>
      <c r="E122" s="1112" t="s">
        <v>1764</v>
      </c>
      <c r="F122" s="1088">
        <f t="shared" ref="F122:G124" si="84">F$121</f>
        <v>46269</v>
      </c>
      <c r="G122" s="1088">
        <f t="shared" si="84"/>
        <v>46269</v>
      </c>
      <c r="H122" s="1087"/>
      <c r="I122" s="1091">
        <f>APU!O429</f>
        <v>0.8</v>
      </c>
      <c r="J122" s="1089"/>
      <c r="K122" s="1086"/>
      <c r="L122" s="1090">
        <f>IF($I122=0,"",IFERROR($I122*MAX(0,MIN($G122,L$3)-MAX($F122,L$3-6)+1)/($G122-$F122+1),""))</f>
        <v>0</v>
      </c>
      <c r="M122" s="1090">
        <f t="shared" ref="M122:AC124" si="85">IF($I122=0,"",IFERROR($I122*MAX(0,MIN($G122,M$3)-MAX($F122,M$3-6)+1)/($G122-$F122+1),""))</f>
        <v>0</v>
      </c>
      <c r="N122" s="1090">
        <f t="shared" si="85"/>
        <v>0</v>
      </c>
      <c r="O122" s="1090">
        <f t="shared" si="85"/>
        <v>0</v>
      </c>
      <c r="P122" s="1090">
        <f t="shared" si="85"/>
        <v>0</v>
      </c>
      <c r="Q122" s="1090">
        <f t="shared" si="85"/>
        <v>0</v>
      </c>
      <c r="R122" s="1090">
        <f t="shared" si="85"/>
        <v>0</v>
      </c>
      <c r="S122" s="1090">
        <f t="shared" si="85"/>
        <v>0</v>
      </c>
      <c r="T122" s="1090">
        <f t="shared" si="85"/>
        <v>0</v>
      </c>
      <c r="U122" s="1090">
        <f t="shared" si="85"/>
        <v>0</v>
      </c>
      <c r="V122" s="1090">
        <f t="shared" si="85"/>
        <v>0.8</v>
      </c>
      <c r="W122" s="1090">
        <f t="shared" si="85"/>
        <v>0</v>
      </c>
      <c r="X122" s="1090">
        <f t="shared" si="85"/>
        <v>0</v>
      </c>
      <c r="Y122" s="1090">
        <f t="shared" si="85"/>
        <v>0</v>
      </c>
      <c r="Z122" s="1090">
        <f t="shared" si="85"/>
        <v>0</v>
      </c>
      <c r="AA122" s="1090">
        <f t="shared" si="85"/>
        <v>0</v>
      </c>
      <c r="AB122" s="1090">
        <f t="shared" si="85"/>
        <v>0</v>
      </c>
      <c r="AC122" s="1090">
        <f t="shared" si="85"/>
        <v>0</v>
      </c>
      <c r="AE122" s="1042">
        <f>ROW()</f>
        <v>122</v>
      </c>
    </row>
    <row r="123" spans="1:31">
      <c r="A123" s="1086"/>
      <c r="B123" s="1086">
        <v>6</v>
      </c>
      <c r="C123" s="1086"/>
      <c r="D123" s="1096" t="str">
        <f>APU!D430</f>
        <v>OPERARIO</v>
      </c>
      <c r="E123" s="1112" t="s">
        <v>1764</v>
      </c>
      <c r="F123" s="1088">
        <f t="shared" si="84"/>
        <v>46269</v>
      </c>
      <c r="G123" s="1088">
        <f t="shared" si="84"/>
        <v>46269</v>
      </c>
      <c r="H123" s="1087"/>
      <c r="I123" s="1091">
        <f>APU!O430</f>
        <v>16</v>
      </c>
      <c r="J123" s="1089"/>
      <c r="K123" s="1086"/>
      <c r="L123" s="1090">
        <f>IF($I123=0,"",IFERROR($I123*MAX(0,MIN($G123,L$3)-MAX($F123,L$3-6)+1)/($G123-$F123+1),""))</f>
        <v>0</v>
      </c>
      <c r="M123" s="1090">
        <f t="shared" si="85"/>
        <v>0</v>
      </c>
      <c r="N123" s="1090">
        <f t="shared" si="85"/>
        <v>0</v>
      </c>
      <c r="O123" s="1090">
        <f t="shared" si="85"/>
        <v>0</v>
      </c>
      <c r="P123" s="1090">
        <f t="shared" si="85"/>
        <v>0</v>
      </c>
      <c r="Q123" s="1090">
        <f t="shared" si="85"/>
        <v>0</v>
      </c>
      <c r="R123" s="1090">
        <f t="shared" si="85"/>
        <v>0</v>
      </c>
      <c r="S123" s="1090">
        <f t="shared" si="85"/>
        <v>0</v>
      </c>
      <c r="T123" s="1090">
        <f t="shared" si="85"/>
        <v>0</v>
      </c>
      <c r="U123" s="1090">
        <f t="shared" si="85"/>
        <v>0</v>
      </c>
      <c r="V123" s="1090">
        <f t="shared" si="85"/>
        <v>16</v>
      </c>
      <c r="W123" s="1090">
        <f t="shared" si="85"/>
        <v>0</v>
      </c>
      <c r="X123" s="1090">
        <f t="shared" si="85"/>
        <v>0</v>
      </c>
      <c r="Y123" s="1090">
        <f t="shared" si="85"/>
        <v>0</v>
      </c>
      <c r="Z123" s="1090">
        <f t="shared" si="85"/>
        <v>0</v>
      </c>
      <c r="AA123" s="1090">
        <f t="shared" si="85"/>
        <v>0</v>
      </c>
      <c r="AB123" s="1090">
        <f t="shared" si="85"/>
        <v>0</v>
      </c>
      <c r="AC123" s="1090">
        <f t="shared" si="85"/>
        <v>0</v>
      </c>
      <c r="AE123" s="1042">
        <f>ROW()</f>
        <v>123</v>
      </c>
    </row>
    <row r="124" spans="1:31">
      <c r="A124" s="1086"/>
      <c r="B124" s="1086">
        <v>6</v>
      </c>
      <c r="C124" s="1086"/>
      <c r="D124" s="1096" t="str">
        <f>APU!D431</f>
        <v>AYUDANTE</v>
      </c>
      <c r="E124" s="1112" t="s">
        <v>1764</v>
      </c>
      <c r="F124" s="1088">
        <f t="shared" si="84"/>
        <v>46269</v>
      </c>
      <c r="G124" s="1088">
        <f t="shared" si="84"/>
        <v>46269</v>
      </c>
      <c r="H124" s="1087"/>
      <c r="I124" s="1091">
        <f>APU!O431</f>
        <v>16</v>
      </c>
      <c r="J124" s="1089"/>
      <c r="K124" s="1086"/>
      <c r="L124" s="1090">
        <f>IF($I124=0,"",IFERROR($I124*MAX(0,MIN($G124,L$3)-MAX($F124,L$3-6)+1)/($G124-$F124+1),""))</f>
        <v>0</v>
      </c>
      <c r="M124" s="1090">
        <f t="shared" si="85"/>
        <v>0</v>
      </c>
      <c r="N124" s="1090">
        <f t="shared" si="85"/>
        <v>0</v>
      </c>
      <c r="O124" s="1090">
        <f t="shared" si="85"/>
        <v>0</v>
      </c>
      <c r="P124" s="1090">
        <f t="shared" si="85"/>
        <v>0</v>
      </c>
      <c r="Q124" s="1090">
        <f t="shared" si="85"/>
        <v>0</v>
      </c>
      <c r="R124" s="1090">
        <f t="shared" si="85"/>
        <v>0</v>
      </c>
      <c r="S124" s="1090">
        <f t="shared" si="85"/>
        <v>0</v>
      </c>
      <c r="T124" s="1090">
        <f t="shared" si="85"/>
        <v>0</v>
      </c>
      <c r="U124" s="1090">
        <f t="shared" si="85"/>
        <v>0</v>
      </c>
      <c r="V124" s="1090">
        <f t="shared" si="85"/>
        <v>16</v>
      </c>
      <c r="W124" s="1090">
        <f t="shared" si="85"/>
        <v>0</v>
      </c>
      <c r="X124" s="1090">
        <f t="shared" si="85"/>
        <v>0</v>
      </c>
      <c r="Y124" s="1090">
        <f t="shared" si="85"/>
        <v>0</v>
      </c>
      <c r="Z124" s="1090">
        <f t="shared" si="85"/>
        <v>0</v>
      </c>
      <c r="AA124" s="1090">
        <f t="shared" si="85"/>
        <v>0</v>
      </c>
      <c r="AB124" s="1090">
        <f t="shared" si="85"/>
        <v>0</v>
      </c>
      <c r="AC124" s="1090">
        <f t="shared" si="85"/>
        <v>0</v>
      </c>
      <c r="AE124" s="1042">
        <f>ROW()</f>
        <v>124</v>
      </c>
    </row>
    <row r="125" spans="1:31">
      <c r="A125">
        <v>44</v>
      </c>
      <c r="B125">
        <v>5</v>
      </c>
      <c r="C125" t="str">
        <f>IF(Partidas!B45="","",Partidas!B45)</f>
        <v>A1300</v>
      </c>
      <c r="D125" s="700" t="str">
        <f>IF(Partidas!B45="",Partidas!A45,"            "&amp;Partidas!C45)</f>
        <v xml:space="preserve">            Montaje e instalación de bomba 1760-PU-33104 - Suministro MY</v>
      </c>
      <c r="E125" s="1071">
        <f>IF(Partidas!D45="","",Partidas!D45)</f>
        <v>1</v>
      </c>
      <c r="F125" s="1041">
        <f>Partidas!E45</f>
        <v>46309</v>
      </c>
      <c r="G125" s="1041">
        <f>Partidas!F45</f>
        <v>46309</v>
      </c>
      <c r="H125" s="1067" cm="1">
        <f t="array" ref="H125">IF($B125="","",IFERROR(_xlfn.AGGREGATE(15,6,ROW($B129:$B$367)/(($B129:$B$367&lt;=$B125)*($B129:$B$367&lt;&gt;"")),1)-1,121))</f>
        <v>128</v>
      </c>
      <c r="I125" s="1077">
        <f>Partidas!G45</f>
        <v>32.799999999999997</v>
      </c>
      <c r="J125" s="1077">
        <f>IF(OR($C125="",N($E125)=0,N($I125)=0),"",$I125/$E125)</f>
        <v>32.799999999999997</v>
      </c>
      <c r="L125" s="1044">
        <f t="shared" ref="L125:AC125" si="86">IF($B125="","",IF($C125&lt;&gt;"",IFERROR($I125*MAX(0,MIN($G125,L$3)-MAX($F125,L$3-6)+1)/($G125-$F125+1),""),SUMIFS(L$5:L$367,$C$5:$C$367,"?*",$AE$5:$AE$367,"&gt;"&amp;ROW(),$AE$5:$AE$367,"&lt;="&amp;$H125)))</f>
        <v>0</v>
      </c>
      <c r="M125" s="1044">
        <f t="shared" si="86"/>
        <v>0</v>
      </c>
      <c r="N125" s="1044">
        <f t="shared" si="86"/>
        <v>0</v>
      </c>
      <c r="O125" s="1044">
        <f t="shared" si="86"/>
        <v>0</v>
      </c>
      <c r="P125" s="1044">
        <f t="shared" si="86"/>
        <v>0</v>
      </c>
      <c r="Q125" s="1044">
        <f t="shared" si="86"/>
        <v>0</v>
      </c>
      <c r="R125" s="1044">
        <f t="shared" si="86"/>
        <v>0</v>
      </c>
      <c r="S125" s="1044">
        <f t="shared" si="86"/>
        <v>0</v>
      </c>
      <c r="T125" s="1044">
        <f t="shared" si="86"/>
        <v>0</v>
      </c>
      <c r="U125" s="1044">
        <f t="shared" si="86"/>
        <v>0</v>
      </c>
      <c r="V125" s="1044">
        <f t="shared" si="86"/>
        <v>0</v>
      </c>
      <c r="W125" s="1044">
        <f t="shared" si="86"/>
        <v>0</v>
      </c>
      <c r="X125" s="1044">
        <f t="shared" si="86"/>
        <v>0</v>
      </c>
      <c r="Y125" s="1044">
        <f t="shared" si="86"/>
        <v>0</v>
      </c>
      <c r="Z125" s="1044">
        <f t="shared" si="86"/>
        <v>0</v>
      </c>
      <c r="AA125" s="1044">
        <f t="shared" si="86"/>
        <v>32.799999999999997</v>
      </c>
      <c r="AB125" s="1044">
        <f t="shared" si="86"/>
        <v>0</v>
      </c>
      <c r="AC125" s="1044">
        <f t="shared" si="86"/>
        <v>0</v>
      </c>
      <c r="AE125" s="1042">
        <f>ROW()</f>
        <v>125</v>
      </c>
    </row>
    <row r="126" spans="1:31">
      <c r="A126" s="1086"/>
      <c r="B126" s="1086">
        <v>6</v>
      </c>
      <c r="C126" s="1086"/>
      <c r="D126" s="1096" t="str">
        <f>APU!D446</f>
        <v>CAPATAZ</v>
      </c>
      <c r="E126" s="1112" t="s">
        <v>1764</v>
      </c>
      <c r="F126" s="1088">
        <f t="shared" ref="F126:G128" si="87">F$125</f>
        <v>46309</v>
      </c>
      <c r="G126" s="1088">
        <f t="shared" si="87"/>
        <v>46309</v>
      </c>
      <c r="H126" s="1087"/>
      <c r="I126" s="1091">
        <f>APU!O446</f>
        <v>0.8</v>
      </c>
      <c r="J126" s="1089"/>
      <c r="K126" s="1086"/>
      <c r="L126" s="1090">
        <f>IF($I126=0,"",IFERROR($I126*MAX(0,MIN($G126,L$3)-MAX($F126,L$3-6)+1)/($G126-$F126+1),""))</f>
        <v>0</v>
      </c>
      <c r="M126" s="1090">
        <f t="shared" ref="M126:AC128" si="88">IF($I126=0,"",IFERROR($I126*MAX(0,MIN($G126,M$3)-MAX($F126,M$3-6)+1)/($G126-$F126+1),""))</f>
        <v>0</v>
      </c>
      <c r="N126" s="1090">
        <f t="shared" si="88"/>
        <v>0</v>
      </c>
      <c r="O126" s="1090">
        <f t="shared" si="88"/>
        <v>0</v>
      </c>
      <c r="P126" s="1090">
        <f t="shared" si="88"/>
        <v>0</v>
      </c>
      <c r="Q126" s="1090">
        <f t="shared" si="88"/>
        <v>0</v>
      </c>
      <c r="R126" s="1090">
        <f t="shared" si="88"/>
        <v>0</v>
      </c>
      <c r="S126" s="1090">
        <f t="shared" si="88"/>
        <v>0</v>
      </c>
      <c r="T126" s="1090">
        <f t="shared" si="88"/>
        <v>0</v>
      </c>
      <c r="U126" s="1090">
        <f t="shared" si="88"/>
        <v>0</v>
      </c>
      <c r="V126" s="1090">
        <f t="shared" si="88"/>
        <v>0</v>
      </c>
      <c r="W126" s="1090">
        <f t="shared" si="88"/>
        <v>0</v>
      </c>
      <c r="X126" s="1090">
        <f t="shared" si="88"/>
        <v>0</v>
      </c>
      <c r="Y126" s="1090">
        <f t="shared" si="88"/>
        <v>0</v>
      </c>
      <c r="Z126" s="1090">
        <f t="shared" si="88"/>
        <v>0</v>
      </c>
      <c r="AA126" s="1090">
        <f t="shared" si="88"/>
        <v>0.8</v>
      </c>
      <c r="AB126" s="1090">
        <f t="shared" si="88"/>
        <v>0</v>
      </c>
      <c r="AC126" s="1090">
        <f t="shared" si="88"/>
        <v>0</v>
      </c>
      <c r="AE126" s="1042">
        <f>ROW()</f>
        <v>126</v>
      </c>
    </row>
    <row r="127" spans="1:31">
      <c r="A127" s="1086"/>
      <c r="B127" s="1086">
        <v>6</v>
      </c>
      <c r="C127" s="1086"/>
      <c r="D127" s="1096" t="str">
        <f>APU!D447</f>
        <v>OPERARIO</v>
      </c>
      <c r="E127" s="1112" t="s">
        <v>1764</v>
      </c>
      <c r="F127" s="1088">
        <f t="shared" si="87"/>
        <v>46309</v>
      </c>
      <c r="G127" s="1088">
        <f t="shared" si="87"/>
        <v>46309</v>
      </c>
      <c r="H127" s="1087"/>
      <c r="I127" s="1091">
        <f>APU!O447</f>
        <v>16</v>
      </c>
      <c r="J127" s="1089"/>
      <c r="K127" s="1086"/>
      <c r="L127" s="1090">
        <f>IF($I127=0,"",IFERROR($I127*MAX(0,MIN($G127,L$3)-MAX($F127,L$3-6)+1)/($G127-$F127+1),""))</f>
        <v>0</v>
      </c>
      <c r="M127" s="1090">
        <f t="shared" si="88"/>
        <v>0</v>
      </c>
      <c r="N127" s="1090">
        <f t="shared" si="88"/>
        <v>0</v>
      </c>
      <c r="O127" s="1090">
        <f t="shared" si="88"/>
        <v>0</v>
      </c>
      <c r="P127" s="1090">
        <f t="shared" si="88"/>
        <v>0</v>
      </c>
      <c r="Q127" s="1090">
        <f t="shared" si="88"/>
        <v>0</v>
      </c>
      <c r="R127" s="1090">
        <f t="shared" si="88"/>
        <v>0</v>
      </c>
      <c r="S127" s="1090">
        <f t="shared" si="88"/>
        <v>0</v>
      </c>
      <c r="T127" s="1090">
        <f t="shared" si="88"/>
        <v>0</v>
      </c>
      <c r="U127" s="1090">
        <f t="shared" si="88"/>
        <v>0</v>
      </c>
      <c r="V127" s="1090">
        <f t="shared" si="88"/>
        <v>0</v>
      </c>
      <c r="W127" s="1090">
        <f t="shared" si="88"/>
        <v>0</v>
      </c>
      <c r="X127" s="1090">
        <f t="shared" si="88"/>
        <v>0</v>
      </c>
      <c r="Y127" s="1090">
        <f t="shared" si="88"/>
        <v>0</v>
      </c>
      <c r="Z127" s="1090">
        <f t="shared" si="88"/>
        <v>0</v>
      </c>
      <c r="AA127" s="1090">
        <f t="shared" si="88"/>
        <v>16</v>
      </c>
      <c r="AB127" s="1090">
        <f t="shared" si="88"/>
        <v>0</v>
      </c>
      <c r="AC127" s="1090">
        <f t="shared" si="88"/>
        <v>0</v>
      </c>
      <c r="AE127" s="1042">
        <f>ROW()</f>
        <v>127</v>
      </c>
    </row>
    <row r="128" spans="1:31">
      <c r="A128" s="1086"/>
      <c r="B128" s="1086">
        <v>6</v>
      </c>
      <c r="C128" s="1086"/>
      <c r="D128" s="1096" t="str">
        <f>APU!D448</f>
        <v>AYUDANTE</v>
      </c>
      <c r="E128" s="1112" t="s">
        <v>1764</v>
      </c>
      <c r="F128" s="1088">
        <f t="shared" si="87"/>
        <v>46309</v>
      </c>
      <c r="G128" s="1088">
        <f t="shared" si="87"/>
        <v>46309</v>
      </c>
      <c r="H128" s="1087"/>
      <c r="I128" s="1091">
        <f>APU!O448</f>
        <v>16</v>
      </c>
      <c r="J128" s="1089"/>
      <c r="K128" s="1086"/>
      <c r="L128" s="1090">
        <f>IF($I128=0,"",IFERROR($I128*MAX(0,MIN($G128,L$3)-MAX($F128,L$3-6)+1)/($G128-$F128+1),""))</f>
        <v>0</v>
      </c>
      <c r="M128" s="1090">
        <f t="shared" si="88"/>
        <v>0</v>
      </c>
      <c r="N128" s="1090">
        <f t="shared" si="88"/>
        <v>0</v>
      </c>
      <c r="O128" s="1090">
        <f t="shared" si="88"/>
        <v>0</v>
      </c>
      <c r="P128" s="1090">
        <f t="shared" si="88"/>
        <v>0</v>
      </c>
      <c r="Q128" s="1090">
        <f t="shared" si="88"/>
        <v>0</v>
      </c>
      <c r="R128" s="1090">
        <f t="shared" si="88"/>
        <v>0</v>
      </c>
      <c r="S128" s="1090">
        <f t="shared" si="88"/>
        <v>0</v>
      </c>
      <c r="T128" s="1090">
        <f t="shared" si="88"/>
        <v>0</v>
      </c>
      <c r="U128" s="1090">
        <f t="shared" si="88"/>
        <v>0</v>
      </c>
      <c r="V128" s="1090">
        <f t="shared" si="88"/>
        <v>0</v>
      </c>
      <c r="W128" s="1090">
        <f t="shared" si="88"/>
        <v>0</v>
      </c>
      <c r="X128" s="1090">
        <f t="shared" si="88"/>
        <v>0</v>
      </c>
      <c r="Y128" s="1090">
        <f t="shared" si="88"/>
        <v>0</v>
      </c>
      <c r="Z128" s="1090">
        <f t="shared" si="88"/>
        <v>0</v>
      </c>
      <c r="AA128" s="1090">
        <f t="shared" si="88"/>
        <v>16</v>
      </c>
      <c r="AB128" s="1090">
        <f t="shared" si="88"/>
        <v>0</v>
      </c>
      <c r="AC128" s="1090">
        <f t="shared" si="88"/>
        <v>0</v>
      </c>
      <c r="AE128" s="1042">
        <f>ROW()</f>
        <v>128</v>
      </c>
    </row>
    <row r="129" spans="1:31">
      <c r="A129">
        <v>45</v>
      </c>
      <c r="B129">
        <v>5</v>
      </c>
      <c r="C129" t="str">
        <f>IF(Partidas!B46="","",Partidas!B46)</f>
        <v>A1310</v>
      </c>
      <c r="D129" s="700" t="str">
        <f>IF(Partidas!B46="",Partidas!A46,"            "&amp;Partidas!C46)</f>
        <v xml:space="preserve">            Montaje e instalación de bomba 1760-PU-33105 - Suministro MY</v>
      </c>
      <c r="E129" s="1071">
        <f>IF(Partidas!D46="","",Partidas!D46)</f>
        <v>1</v>
      </c>
      <c r="F129" s="1041">
        <f>Partidas!E46</f>
        <v>46311</v>
      </c>
      <c r="G129" s="1041">
        <f>Partidas!F46</f>
        <v>46311</v>
      </c>
      <c r="H129" s="1067" cm="1">
        <f t="array" ref="H129">IF($B129="","",IFERROR(_xlfn.AGGREGATE(15,6,ROW($B133:$B$367)/(($B133:$B$367&lt;=$B129)*($B133:$B$367&lt;&gt;"")),1)-1,121))</f>
        <v>132</v>
      </c>
      <c r="I129" s="1077">
        <f>Partidas!G46</f>
        <v>32.799999999999997</v>
      </c>
      <c r="J129" s="1077">
        <f>IF(OR($C129="",N($E129)=0,N($I129)=0),"",$I129/$E129)</f>
        <v>32.799999999999997</v>
      </c>
      <c r="L129" s="1044">
        <f t="shared" ref="L129:AC129" si="89">IF($B129="","",IF($C129&lt;&gt;"",IFERROR($I129*MAX(0,MIN($G129,L$3)-MAX($F129,L$3-6)+1)/($G129-$F129+1),""),SUMIFS(L$5:L$367,$C$5:$C$367,"?*",$AE$5:$AE$367,"&gt;"&amp;ROW(),$AE$5:$AE$367,"&lt;="&amp;$H129)))</f>
        <v>0</v>
      </c>
      <c r="M129" s="1044">
        <f t="shared" si="89"/>
        <v>0</v>
      </c>
      <c r="N129" s="1044">
        <f t="shared" si="89"/>
        <v>0</v>
      </c>
      <c r="O129" s="1044">
        <f t="shared" si="89"/>
        <v>0</v>
      </c>
      <c r="P129" s="1044">
        <f t="shared" si="89"/>
        <v>0</v>
      </c>
      <c r="Q129" s="1044">
        <f t="shared" si="89"/>
        <v>0</v>
      </c>
      <c r="R129" s="1044">
        <f t="shared" si="89"/>
        <v>0</v>
      </c>
      <c r="S129" s="1044">
        <f t="shared" si="89"/>
        <v>0</v>
      </c>
      <c r="T129" s="1044">
        <f t="shared" si="89"/>
        <v>0</v>
      </c>
      <c r="U129" s="1044">
        <f t="shared" si="89"/>
        <v>0</v>
      </c>
      <c r="V129" s="1044">
        <f t="shared" si="89"/>
        <v>0</v>
      </c>
      <c r="W129" s="1044">
        <f t="shared" si="89"/>
        <v>0</v>
      </c>
      <c r="X129" s="1044">
        <f t="shared" si="89"/>
        <v>0</v>
      </c>
      <c r="Y129" s="1044">
        <f t="shared" si="89"/>
        <v>0</v>
      </c>
      <c r="Z129" s="1044">
        <f t="shared" si="89"/>
        <v>0</v>
      </c>
      <c r="AA129" s="1044">
        <f t="shared" si="89"/>
        <v>0</v>
      </c>
      <c r="AB129" s="1044">
        <f t="shared" si="89"/>
        <v>32.799999999999997</v>
      </c>
      <c r="AC129" s="1044">
        <f t="shared" si="89"/>
        <v>0</v>
      </c>
      <c r="AE129" s="1042">
        <f>ROW()</f>
        <v>129</v>
      </c>
    </row>
    <row r="130" spans="1:31">
      <c r="A130" s="1086"/>
      <c r="B130" s="1086">
        <v>6</v>
      </c>
      <c r="C130" s="1086"/>
      <c r="D130" s="1096" t="str">
        <f>APU!D463</f>
        <v>CAPATAZ</v>
      </c>
      <c r="E130" s="1112" t="s">
        <v>1764</v>
      </c>
      <c r="F130" s="1088">
        <f t="shared" ref="F130:G132" si="90">F$129</f>
        <v>46311</v>
      </c>
      <c r="G130" s="1088">
        <f t="shared" si="90"/>
        <v>46311</v>
      </c>
      <c r="H130" s="1087"/>
      <c r="I130" s="1091">
        <f>APU!O463</f>
        <v>0.8</v>
      </c>
      <c r="J130" s="1089"/>
      <c r="K130" s="1086"/>
      <c r="L130" s="1090">
        <f>IF($I130=0,"",IFERROR($I130*MAX(0,MIN($G130,L$3)-MAX($F130,L$3-6)+1)/($G130-$F130+1),""))</f>
        <v>0</v>
      </c>
      <c r="M130" s="1090">
        <f t="shared" ref="M130:AC132" si="91">IF($I130=0,"",IFERROR($I130*MAX(0,MIN($G130,M$3)-MAX($F130,M$3-6)+1)/($G130-$F130+1),""))</f>
        <v>0</v>
      </c>
      <c r="N130" s="1090">
        <f t="shared" si="91"/>
        <v>0</v>
      </c>
      <c r="O130" s="1090">
        <f t="shared" si="91"/>
        <v>0</v>
      </c>
      <c r="P130" s="1090">
        <f t="shared" si="91"/>
        <v>0</v>
      </c>
      <c r="Q130" s="1090">
        <f t="shared" si="91"/>
        <v>0</v>
      </c>
      <c r="R130" s="1090">
        <f t="shared" si="91"/>
        <v>0</v>
      </c>
      <c r="S130" s="1090">
        <f t="shared" si="91"/>
        <v>0</v>
      </c>
      <c r="T130" s="1090">
        <f t="shared" si="91"/>
        <v>0</v>
      </c>
      <c r="U130" s="1090">
        <f t="shared" si="91"/>
        <v>0</v>
      </c>
      <c r="V130" s="1090">
        <f t="shared" si="91"/>
        <v>0</v>
      </c>
      <c r="W130" s="1090">
        <f t="shared" si="91"/>
        <v>0</v>
      </c>
      <c r="X130" s="1090">
        <f t="shared" si="91"/>
        <v>0</v>
      </c>
      <c r="Y130" s="1090">
        <f t="shared" si="91"/>
        <v>0</v>
      </c>
      <c r="Z130" s="1090">
        <f t="shared" si="91"/>
        <v>0</v>
      </c>
      <c r="AA130" s="1090">
        <f t="shared" si="91"/>
        <v>0</v>
      </c>
      <c r="AB130" s="1090">
        <f t="shared" si="91"/>
        <v>0.8</v>
      </c>
      <c r="AC130" s="1090">
        <f t="shared" si="91"/>
        <v>0</v>
      </c>
      <c r="AE130" s="1042">
        <f>ROW()</f>
        <v>130</v>
      </c>
    </row>
    <row r="131" spans="1:31">
      <c r="A131" s="1086"/>
      <c r="B131" s="1086">
        <v>6</v>
      </c>
      <c r="C131" s="1086"/>
      <c r="D131" s="1096" t="str">
        <f>APU!D464</f>
        <v>OPERARIO</v>
      </c>
      <c r="E131" s="1112" t="s">
        <v>1764</v>
      </c>
      <c r="F131" s="1088">
        <f t="shared" si="90"/>
        <v>46311</v>
      </c>
      <c r="G131" s="1088">
        <f t="shared" si="90"/>
        <v>46311</v>
      </c>
      <c r="H131" s="1087"/>
      <c r="I131" s="1091">
        <f>APU!O464</f>
        <v>16</v>
      </c>
      <c r="J131" s="1089"/>
      <c r="K131" s="1086"/>
      <c r="L131" s="1090">
        <f>IF($I131=0,"",IFERROR($I131*MAX(0,MIN($G131,L$3)-MAX($F131,L$3-6)+1)/($G131-$F131+1),""))</f>
        <v>0</v>
      </c>
      <c r="M131" s="1090">
        <f t="shared" si="91"/>
        <v>0</v>
      </c>
      <c r="N131" s="1090">
        <f t="shared" si="91"/>
        <v>0</v>
      </c>
      <c r="O131" s="1090">
        <f t="shared" si="91"/>
        <v>0</v>
      </c>
      <c r="P131" s="1090">
        <f t="shared" si="91"/>
        <v>0</v>
      </c>
      <c r="Q131" s="1090">
        <f t="shared" si="91"/>
        <v>0</v>
      </c>
      <c r="R131" s="1090">
        <f t="shared" si="91"/>
        <v>0</v>
      </c>
      <c r="S131" s="1090">
        <f t="shared" si="91"/>
        <v>0</v>
      </c>
      <c r="T131" s="1090">
        <f t="shared" si="91"/>
        <v>0</v>
      </c>
      <c r="U131" s="1090">
        <f t="shared" si="91"/>
        <v>0</v>
      </c>
      <c r="V131" s="1090">
        <f t="shared" si="91"/>
        <v>0</v>
      </c>
      <c r="W131" s="1090">
        <f t="shared" si="91"/>
        <v>0</v>
      </c>
      <c r="X131" s="1090">
        <f t="shared" si="91"/>
        <v>0</v>
      </c>
      <c r="Y131" s="1090">
        <f t="shared" si="91"/>
        <v>0</v>
      </c>
      <c r="Z131" s="1090">
        <f t="shared" si="91"/>
        <v>0</v>
      </c>
      <c r="AA131" s="1090">
        <f t="shared" si="91"/>
        <v>0</v>
      </c>
      <c r="AB131" s="1090">
        <f t="shared" si="91"/>
        <v>16</v>
      </c>
      <c r="AC131" s="1090">
        <f t="shared" si="91"/>
        <v>0</v>
      </c>
      <c r="AE131" s="1042">
        <f>ROW()</f>
        <v>131</v>
      </c>
    </row>
    <row r="132" spans="1:31">
      <c r="A132" s="1086"/>
      <c r="B132" s="1086">
        <v>6</v>
      </c>
      <c r="C132" s="1086"/>
      <c r="D132" s="1096" t="str">
        <f>APU!D465</f>
        <v>AYUDANTE</v>
      </c>
      <c r="E132" s="1112" t="s">
        <v>1764</v>
      </c>
      <c r="F132" s="1088">
        <f t="shared" si="90"/>
        <v>46311</v>
      </c>
      <c r="G132" s="1088">
        <f t="shared" si="90"/>
        <v>46311</v>
      </c>
      <c r="H132" s="1087"/>
      <c r="I132" s="1091">
        <f>APU!O465</f>
        <v>16</v>
      </c>
      <c r="J132" s="1089"/>
      <c r="K132" s="1086"/>
      <c r="L132" s="1090">
        <f>IF($I132=0,"",IFERROR($I132*MAX(0,MIN($G132,L$3)-MAX($F132,L$3-6)+1)/($G132-$F132+1),""))</f>
        <v>0</v>
      </c>
      <c r="M132" s="1090">
        <f t="shared" si="91"/>
        <v>0</v>
      </c>
      <c r="N132" s="1090">
        <f t="shared" si="91"/>
        <v>0</v>
      </c>
      <c r="O132" s="1090">
        <f t="shared" si="91"/>
        <v>0</v>
      </c>
      <c r="P132" s="1090">
        <f t="shared" si="91"/>
        <v>0</v>
      </c>
      <c r="Q132" s="1090">
        <f t="shared" si="91"/>
        <v>0</v>
      </c>
      <c r="R132" s="1090">
        <f t="shared" si="91"/>
        <v>0</v>
      </c>
      <c r="S132" s="1090">
        <f t="shared" si="91"/>
        <v>0</v>
      </c>
      <c r="T132" s="1090">
        <f t="shared" si="91"/>
        <v>0</v>
      </c>
      <c r="U132" s="1090">
        <f t="shared" si="91"/>
        <v>0</v>
      </c>
      <c r="V132" s="1090">
        <f t="shared" si="91"/>
        <v>0</v>
      </c>
      <c r="W132" s="1090">
        <f t="shared" si="91"/>
        <v>0</v>
      </c>
      <c r="X132" s="1090">
        <f t="shared" si="91"/>
        <v>0</v>
      </c>
      <c r="Y132" s="1090">
        <f t="shared" si="91"/>
        <v>0</v>
      </c>
      <c r="Z132" s="1090">
        <f t="shared" si="91"/>
        <v>0</v>
      </c>
      <c r="AA132" s="1090">
        <f t="shared" si="91"/>
        <v>0</v>
      </c>
      <c r="AB132" s="1090">
        <f t="shared" si="91"/>
        <v>16</v>
      </c>
      <c r="AC132" s="1090">
        <f t="shared" si="91"/>
        <v>0</v>
      </c>
      <c r="AE132" s="1042">
        <f>ROW()</f>
        <v>132</v>
      </c>
    </row>
    <row r="133" spans="1:31">
      <c r="A133" s="1026">
        <v>46</v>
      </c>
      <c r="B133" s="1026">
        <v>3</v>
      </c>
      <c r="C133" s="1026" t="str">
        <f>IF(Partidas!B47="","",Partidas!B47)</f>
        <v/>
      </c>
      <c r="D133" s="1027" t="str">
        <f>IF(Partidas!B47="",Partidas!A47,"            "&amp;Partidas!C47)</f>
        <v xml:space="preserve">      MONTAJE E INSTALACIÓN DE BOMBAS PARA AGUA DE DILUCIÓN</v>
      </c>
      <c r="E133" s="1070">
        <f>IF(Partidas!D47="","",Partidas!D47)</f>
        <v>2</v>
      </c>
      <c r="F133" s="1051">
        <f>Partidas!E47</f>
        <v>46314</v>
      </c>
      <c r="G133" s="1051">
        <f>Partidas!F47</f>
        <v>46315</v>
      </c>
      <c r="H133" s="1066" cm="1">
        <f t="array" ref="H133">IF($B133="","",IFERROR(_xlfn.AGGREGATE(15,6,ROW($B134:$B$367)/(($B134:$B$367&lt;=$B133)*($B134:$B$367&lt;&gt;"")),1)-1,121))</f>
        <v>141</v>
      </c>
      <c r="I133" s="1076">
        <f>Partidas!G47</f>
        <v>65.599999999999994</v>
      </c>
      <c r="J133" s="1076" t="str">
        <f>IF(OR($C133="",N($E133)=0,N($I133)=0),"",$I133/$E133)</f>
        <v/>
      </c>
      <c r="K133" s="1026"/>
      <c r="L133" s="1052">
        <f t="shared" ref="L133:U134" si="92">IF($B133="","",IF($C133&lt;&gt;"",IFERROR($I133*MAX(0,MIN($G133,L$3)-MAX($F133,L$3-6)+1)/($G133-$F133+1),""),SUMIFS(L$5:L$367,$C$5:$C$367,"?*",$AE$5:$AE$367,"&gt;"&amp;ROW(),$AE$5:$AE$367,"&lt;="&amp;$H133)))</f>
        <v>0</v>
      </c>
      <c r="M133" s="1052">
        <f t="shared" si="92"/>
        <v>0</v>
      </c>
      <c r="N133" s="1052">
        <f t="shared" si="92"/>
        <v>0</v>
      </c>
      <c r="O133" s="1052">
        <f t="shared" si="92"/>
        <v>0</v>
      </c>
      <c r="P133" s="1052">
        <f t="shared" si="92"/>
        <v>0</v>
      </c>
      <c r="Q133" s="1052">
        <f t="shared" si="92"/>
        <v>0</v>
      </c>
      <c r="R133" s="1052">
        <f t="shared" si="92"/>
        <v>0</v>
      </c>
      <c r="S133" s="1052">
        <f t="shared" si="92"/>
        <v>0</v>
      </c>
      <c r="T133" s="1052">
        <f t="shared" si="92"/>
        <v>0</v>
      </c>
      <c r="U133" s="1052">
        <f t="shared" si="92"/>
        <v>0</v>
      </c>
      <c r="V133" s="1052">
        <f t="shared" ref="V133:AC134" si="93">IF($B133="","",IF($C133&lt;&gt;"",IFERROR($I133*MAX(0,MIN($G133,V$3)-MAX($F133,V$3-6)+1)/($G133-$F133+1),""),SUMIFS(V$5:V$367,$C$5:$C$367,"?*",$AE$5:$AE$367,"&gt;"&amp;ROW(),$AE$5:$AE$367,"&lt;="&amp;$H133)))</f>
        <v>0</v>
      </c>
      <c r="W133" s="1052">
        <f t="shared" si="93"/>
        <v>0</v>
      </c>
      <c r="X133" s="1052">
        <f t="shared" si="93"/>
        <v>0</v>
      </c>
      <c r="Y133" s="1052">
        <f t="shared" si="93"/>
        <v>0</v>
      </c>
      <c r="Z133" s="1052">
        <f t="shared" si="93"/>
        <v>0</v>
      </c>
      <c r="AA133" s="1052">
        <f t="shared" si="93"/>
        <v>0</v>
      </c>
      <c r="AB133" s="1052">
        <f t="shared" si="93"/>
        <v>65.599999999999994</v>
      </c>
      <c r="AC133" s="1052">
        <f t="shared" si="93"/>
        <v>0</v>
      </c>
      <c r="AE133" s="1042">
        <f>ROW()</f>
        <v>133</v>
      </c>
    </row>
    <row r="134" spans="1:31">
      <c r="A134">
        <v>47</v>
      </c>
      <c r="B134">
        <v>5</v>
      </c>
      <c r="C134" t="str">
        <f>IF(Partidas!B48="","",Partidas!B48)</f>
        <v>A1320</v>
      </c>
      <c r="D134" s="700" t="str">
        <f>IF(Partidas!B48="",Partidas!A48,"            "&amp;Partidas!C48)</f>
        <v xml:space="preserve">            Montaje e instalación de bomba 1760-PU-33001 - Suministro MY</v>
      </c>
      <c r="E134" s="1071">
        <f>IF(Partidas!D48="","",Partidas!D48)</f>
        <v>1</v>
      </c>
      <c r="F134" s="1041">
        <f>Partidas!E48</f>
        <v>46314</v>
      </c>
      <c r="G134" s="1041">
        <f>Partidas!F48</f>
        <v>46314</v>
      </c>
      <c r="H134" s="1067" cm="1">
        <f t="array" ref="H134">IF($B134="","",IFERROR(_xlfn.AGGREGATE(15,6,ROW($B138:$B$367)/(($B138:$B$367&lt;=$B134)*($B138:$B$367&lt;&gt;"")),1)-1,121))</f>
        <v>137</v>
      </c>
      <c r="I134" s="1077">
        <f>Partidas!G48</f>
        <v>32.799999999999997</v>
      </c>
      <c r="J134" s="1077">
        <f>IF(OR($C134="",N($E134)=0,N($I134)=0),"",$I134/$E134)</f>
        <v>32.799999999999997</v>
      </c>
      <c r="L134" s="1044">
        <f t="shared" si="92"/>
        <v>0</v>
      </c>
      <c r="M134" s="1044">
        <f t="shared" si="92"/>
        <v>0</v>
      </c>
      <c r="N134" s="1044">
        <f t="shared" si="92"/>
        <v>0</v>
      </c>
      <c r="O134" s="1044">
        <f t="shared" si="92"/>
        <v>0</v>
      </c>
      <c r="P134" s="1044">
        <f t="shared" si="92"/>
        <v>0</v>
      </c>
      <c r="Q134" s="1044">
        <f t="shared" si="92"/>
        <v>0</v>
      </c>
      <c r="R134" s="1044">
        <f t="shared" si="92"/>
        <v>0</v>
      </c>
      <c r="S134" s="1044">
        <f t="shared" si="92"/>
        <v>0</v>
      </c>
      <c r="T134" s="1044">
        <f t="shared" si="92"/>
        <v>0</v>
      </c>
      <c r="U134" s="1044">
        <f t="shared" si="92"/>
        <v>0</v>
      </c>
      <c r="V134" s="1044">
        <f t="shared" si="93"/>
        <v>0</v>
      </c>
      <c r="W134" s="1044">
        <f t="shared" si="93"/>
        <v>0</v>
      </c>
      <c r="X134" s="1044">
        <f t="shared" si="93"/>
        <v>0</v>
      </c>
      <c r="Y134" s="1044">
        <f t="shared" si="93"/>
        <v>0</v>
      </c>
      <c r="Z134" s="1044">
        <f t="shared" si="93"/>
        <v>0</v>
      </c>
      <c r="AA134" s="1044">
        <f t="shared" si="93"/>
        <v>0</v>
      </c>
      <c r="AB134" s="1044">
        <f t="shared" si="93"/>
        <v>32.799999999999997</v>
      </c>
      <c r="AC134" s="1044">
        <f t="shared" si="93"/>
        <v>0</v>
      </c>
      <c r="AE134" s="1042">
        <f>ROW()</f>
        <v>134</v>
      </c>
    </row>
    <row r="135" spans="1:31">
      <c r="A135" s="1086"/>
      <c r="B135" s="1086">
        <v>6</v>
      </c>
      <c r="C135" s="1086"/>
      <c r="D135" s="1096" t="str">
        <f>APU!D481</f>
        <v>CAPATAZ</v>
      </c>
      <c r="E135" s="1112" t="s">
        <v>1764</v>
      </c>
      <c r="F135" s="1088">
        <f t="shared" ref="F135:G137" si="94">F$134</f>
        <v>46314</v>
      </c>
      <c r="G135" s="1088">
        <f t="shared" si="94"/>
        <v>46314</v>
      </c>
      <c r="H135" s="1087"/>
      <c r="I135" s="1091">
        <f>APU!O481</f>
        <v>0.8</v>
      </c>
      <c r="J135" s="1089"/>
      <c r="K135" s="1086"/>
      <c r="L135" s="1090">
        <f>IF($I135=0,"",IFERROR($I135*MAX(0,MIN($G135,L$3)-MAX($F135,L$3-6)+1)/($G135-$F135+1),""))</f>
        <v>0</v>
      </c>
      <c r="M135" s="1090">
        <f t="shared" ref="M135:AC137" si="95">IF($I135=0,"",IFERROR($I135*MAX(0,MIN($G135,M$3)-MAX($F135,M$3-6)+1)/($G135-$F135+1),""))</f>
        <v>0</v>
      </c>
      <c r="N135" s="1090">
        <f t="shared" si="95"/>
        <v>0</v>
      </c>
      <c r="O135" s="1090">
        <f t="shared" si="95"/>
        <v>0</v>
      </c>
      <c r="P135" s="1090">
        <f t="shared" si="95"/>
        <v>0</v>
      </c>
      <c r="Q135" s="1090">
        <f t="shared" si="95"/>
        <v>0</v>
      </c>
      <c r="R135" s="1090">
        <f t="shared" si="95"/>
        <v>0</v>
      </c>
      <c r="S135" s="1090">
        <f t="shared" si="95"/>
        <v>0</v>
      </c>
      <c r="T135" s="1090">
        <f t="shared" si="95"/>
        <v>0</v>
      </c>
      <c r="U135" s="1090">
        <f t="shared" si="95"/>
        <v>0</v>
      </c>
      <c r="V135" s="1090">
        <f t="shared" si="95"/>
        <v>0</v>
      </c>
      <c r="W135" s="1090">
        <f t="shared" si="95"/>
        <v>0</v>
      </c>
      <c r="X135" s="1090">
        <f t="shared" si="95"/>
        <v>0</v>
      </c>
      <c r="Y135" s="1090">
        <f t="shared" si="95"/>
        <v>0</v>
      </c>
      <c r="Z135" s="1090">
        <f t="shared" si="95"/>
        <v>0</v>
      </c>
      <c r="AA135" s="1090">
        <f t="shared" si="95"/>
        <v>0</v>
      </c>
      <c r="AB135" s="1090">
        <f t="shared" si="95"/>
        <v>0.8</v>
      </c>
      <c r="AC135" s="1090">
        <f t="shared" si="95"/>
        <v>0</v>
      </c>
      <c r="AE135" s="1042">
        <f>ROW()</f>
        <v>135</v>
      </c>
    </row>
    <row r="136" spans="1:31">
      <c r="A136" s="1086"/>
      <c r="B136" s="1086">
        <v>6</v>
      </c>
      <c r="C136" s="1086"/>
      <c r="D136" s="1096" t="str">
        <f>APU!D482</f>
        <v>OPERARIO</v>
      </c>
      <c r="E136" s="1112" t="s">
        <v>1764</v>
      </c>
      <c r="F136" s="1088">
        <f t="shared" si="94"/>
        <v>46314</v>
      </c>
      <c r="G136" s="1088">
        <f t="shared" si="94"/>
        <v>46314</v>
      </c>
      <c r="H136" s="1087"/>
      <c r="I136" s="1091">
        <f>APU!O482</f>
        <v>16</v>
      </c>
      <c r="J136" s="1089"/>
      <c r="K136" s="1086"/>
      <c r="L136" s="1090">
        <f>IF($I136=0,"",IFERROR($I136*MAX(0,MIN($G136,L$3)-MAX($F136,L$3-6)+1)/($G136-$F136+1),""))</f>
        <v>0</v>
      </c>
      <c r="M136" s="1090">
        <f t="shared" si="95"/>
        <v>0</v>
      </c>
      <c r="N136" s="1090">
        <f t="shared" si="95"/>
        <v>0</v>
      </c>
      <c r="O136" s="1090">
        <f t="shared" si="95"/>
        <v>0</v>
      </c>
      <c r="P136" s="1090">
        <f t="shared" si="95"/>
        <v>0</v>
      </c>
      <c r="Q136" s="1090">
        <f t="shared" si="95"/>
        <v>0</v>
      </c>
      <c r="R136" s="1090">
        <f t="shared" si="95"/>
        <v>0</v>
      </c>
      <c r="S136" s="1090">
        <f t="shared" si="95"/>
        <v>0</v>
      </c>
      <c r="T136" s="1090">
        <f t="shared" si="95"/>
        <v>0</v>
      </c>
      <c r="U136" s="1090">
        <f t="shared" si="95"/>
        <v>0</v>
      </c>
      <c r="V136" s="1090">
        <f t="shared" si="95"/>
        <v>0</v>
      </c>
      <c r="W136" s="1090">
        <f t="shared" si="95"/>
        <v>0</v>
      </c>
      <c r="X136" s="1090">
        <f t="shared" si="95"/>
        <v>0</v>
      </c>
      <c r="Y136" s="1090">
        <f t="shared" si="95"/>
        <v>0</v>
      </c>
      <c r="Z136" s="1090">
        <f t="shared" si="95"/>
        <v>0</v>
      </c>
      <c r="AA136" s="1090">
        <f t="shared" si="95"/>
        <v>0</v>
      </c>
      <c r="AB136" s="1090">
        <f t="shared" si="95"/>
        <v>16</v>
      </c>
      <c r="AC136" s="1090">
        <f t="shared" si="95"/>
        <v>0</v>
      </c>
      <c r="AE136" s="1042">
        <f>ROW()</f>
        <v>136</v>
      </c>
    </row>
    <row r="137" spans="1:31">
      <c r="A137" s="1086"/>
      <c r="B137" s="1086">
        <v>6</v>
      </c>
      <c r="C137" s="1086"/>
      <c r="D137" s="1096" t="str">
        <f>APU!D483</f>
        <v>AYUDANTE</v>
      </c>
      <c r="E137" s="1112" t="s">
        <v>1764</v>
      </c>
      <c r="F137" s="1088">
        <f t="shared" si="94"/>
        <v>46314</v>
      </c>
      <c r="G137" s="1088">
        <f t="shared" si="94"/>
        <v>46314</v>
      </c>
      <c r="H137" s="1087"/>
      <c r="I137" s="1091">
        <f>APU!O483</f>
        <v>16</v>
      </c>
      <c r="J137" s="1089"/>
      <c r="K137" s="1086"/>
      <c r="L137" s="1090">
        <f>IF($I137=0,"",IFERROR($I137*MAX(0,MIN($G137,L$3)-MAX($F137,L$3-6)+1)/($G137-$F137+1),""))</f>
        <v>0</v>
      </c>
      <c r="M137" s="1090">
        <f t="shared" si="95"/>
        <v>0</v>
      </c>
      <c r="N137" s="1090">
        <f t="shared" si="95"/>
        <v>0</v>
      </c>
      <c r="O137" s="1090">
        <f t="shared" si="95"/>
        <v>0</v>
      </c>
      <c r="P137" s="1090">
        <f t="shared" si="95"/>
        <v>0</v>
      </c>
      <c r="Q137" s="1090">
        <f t="shared" si="95"/>
        <v>0</v>
      </c>
      <c r="R137" s="1090">
        <f t="shared" si="95"/>
        <v>0</v>
      </c>
      <c r="S137" s="1090">
        <f t="shared" si="95"/>
        <v>0</v>
      </c>
      <c r="T137" s="1090">
        <f t="shared" si="95"/>
        <v>0</v>
      </c>
      <c r="U137" s="1090">
        <f t="shared" si="95"/>
        <v>0</v>
      </c>
      <c r="V137" s="1090">
        <f t="shared" si="95"/>
        <v>0</v>
      </c>
      <c r="W137" s="1090">
        <f t="shared" si="95"/>
        <v>0</v>
      </c>
      <c r="X137" s="1090">
        <f t="shared" si="95"/>
        <v>0</v>
      </c>
      <c r="Y137" s="1090">
        <f t="shared" si="95"/>
        <v>0</v>
      </c>
      <c r="Z137" s="1090">
        <f t="shared" si="95"/>
        <v>0</v>
      </c>
      <c r="AA137" s="1090">
        <f t="shared" si="95"/>
        <v>0</v>
      </c>
      <c r="AB137" s="1090">
        <f t="shared" si="95"/>
        <v>16</v>
      </c>
      <c r="AC137" s="1090">
        <f t="shared" si="95"/>
        <v>0</v>
      </c>
      <c r="AE137" s="1042">
        <f>ROW()</f>
        <v>137</v>
      </c>
    </row>
    <row r="138" spans="1:31">
      <c r="A138">
        <v>48</v>
      </c>
      <c r="B138">
        <v>5</v>
      </c>
      <c r="C138" t="str">
        <f>IF(Partidas!B49="","",Partidas!B49)</f>
        <v>A1330</v>
      </c>
      <c r="D138" s="700" t="str">
        <f>IF(Partidas!B49="",Partidas!A49,"            "&amp;Partidas!C49)</f>
        <v xml:space="preserve">            Montaje e instalación de bomba 1760-PU-33002 - Suministro MY</v>
      </c>
      <c r="E138" s="1071">
        <f>IF(Partidas!D49="","",Partidas!D49)</f>
        <v>1</v>
      </c>
      <c r="F138" s="1041">
        <f>Partidas!E49</f>
        <v>46315</v>
      </c>
      <c r="G138" s="1041">
        <f>Partidas!F49</f>
        <v>46315</v>
      </c>
      <c r="H138" s="1067" cm="1">
        <f t="array" ref="H138">IF($B138="","",IFERROR(_xlfn.AGGREGATE(15,6,ROW($B142:$B$367)/(($B142:$B$367&lt;=$B138)*($B142:$B$367&lt;&gt;"")),1)-1,121))</f>
        <v>141</v>
      </c>
      <c r="I138" s="1077">
        <f>Partidas!G49</f>
        <v>32.799999999999997</v>
      </c>
      <c r="J138" s="1077">
        <f>IF(OR($C138="",N($E138)=0,N($I138)=0),"",$I138/$E138)</f>
        <v>32.799999999999997</v>
      </c>
      <c r="L138" s="1044">
        <f t="shared" ref="L138:AC138" si="96">IF($B138="","",IF($C138&lt;&gt;"",IFERROR($I138*MAX(0,MIN($G138,L$3)-MAX($F138,L$3-6)+1)/($G138-$F138+1),""),SUMIFS(L$5:L$367,$C$5:$C$367,"?*",$AE$5:$AE$367,"&gt;"&amp;ROW(),$AE$5:$AE$367,"&lt;="&amp;$H138)))</f>
        <v>0</v>
      </c>
      <c r="M138" s="1044">
        <f t="shared" si="96"/>
        <v>0</v>
      </c>
      <c r="N138" s="1044">
        <f t="shared" si="96"/>
        <v>0</v>
      </c>
      <c r="O138" s="1044">
        <f t="shared" si="96"/>
        <v>0</v>
      </c>
      <c r="P138" s="1044">
        <f t="shared" si="96"/>
        <v>0</v>
      </c>
      <c r="Q138" s="1044">
        <f t="shared" si="96"/>
        <v>0</v>
      </c>
      <c r="R138" s="1044">
        <f t="shared" si="96"/>
        <v>0</v>
      </c>
      <c r="S138" s="1044">
        <f t="shared" si="96"/>
        <v>0</v>
      </c>
      <c r="T138" s="1044">
        <f t="shared" si="96"/>
        <v>0</v>
      </c>
      <c r="U138" s="1044">
        <f t="shared" si="96"/>
        <v>0</v>
      </c>
      <c r="V138" s="1044">
        <f t="shared" si="96"/>
        <v>0</v>
      </c>
      <c r="W138" s="1044">
        <f t="shared" si="96"/>
        <v>0</v>
      </c>
      <c r="X138" s="1044">
        <f t="shared" si="96"/>
        <v>0</v>
      </c>
      <c r="Y138" s="1044">
        <f t="shared" si="96"/>
        <v>0</v>
      </c>
      <c r="Z138" s="1044">
        <f t="shared" si="96"/>
        <v>0</v>
      </c>
      <c r="AA138" s="1044">
        <f t="shared" si="96"/>
        <v>0</v>
      </c>
      <c r="AB138" s="1044">
        <f t="shared" si="96"/>
        <v>32.799999999999997</v>
      </c>
      <c r="AC138" s="1044">
        <f t="shared" si="96"/>
        <v>0</v>
      </c>
      <c r="AE138" s="1042">
        <f>ROW()</f>
        <v>138</v>
      </c>
    </row>
    <row r="139" spans="1:31">
      <c r="A139" s="1086"/>
      <c r="B139" s="1086">
        <v>6</v>
      </c>
      <c r="C139" s="1086"/>
      <c r="D139" s="1096" t="str">
        <f>APU!D498</f>
        <v>CAPATAZ</v>
      </c>
      <c r="E139" s="1112" t="s">
        <v>1764</v>
      </c>
      <c r="F139" s="1088">
        <f t="shared" ref="F139:G141" si="97">F$138</f>
        <v>46315</v>
      </c>
      <c r="G139" s="1088">
        <f t="shared" si="97"/>
        <v>46315</v>
      </c>
      <c r="H139" s="1087"/>
      <c r="I139" s="1091">
        <f>APU!O498</f>
        <v>0.8</v>
      </c>
      <c r="J139" s="1089"/>
      <c r="K139" s="1086"/>
      <c r="L139" s="1090">
        <f>IF($I139=0,"",IFERROR($I139*MAX(0,MIN($G139,L$3)-MAX($F139,L$3-6)+1)/($G139-$F139+1),""))</f>
        <v>0</v>
      </c>
      <c r="M139" s="1090">
        <f t="shared" ref="M139:AC141" si="98">IF($I139=0,"",IFERROR($I139*MAX(0,MIN($G139,M$3)-MAX($F139,M$3-6)+1)/($G139-$F139+1),""))</f>
        <v>0</v>
      </c>
      <c r="N139" s="1090">
        <f t="shared" si="98"/>
        <v>0</v>
      </c>
      <c r="O139" s="1090">
        <f t="shared" si="98"/>
        <v>0</v>
      </c>
      <c r="P139" s="1090">
        <f t="shared" si="98"/>
        <v>0</v>
      </c>
      <c r="Q139" s="1090">
        <f t="shared" si="98"/>
        <v>0</v>
      </c>
      <c r="R139" s="1090">
        <f t="shared" si="98"/>
        <v>0</v>
      </c>
      <c r="S139" s="1090">
        <f t="shared" si="98"/>
        <v>0</v>
      </c>
      <c r="T139" s="1090">
        <f t="shared" si="98"/>
        <v>0</v>
      </c>
      <c r="U139" s="1090">
        <f t="shared" si="98"/>
        <v>0</v>
      </c>
      <c r="V139" s="1090">
        <f t="shared" si="98"/>
        <v>0</v>
      </c>
      <c r="W139" s="1090">
        <f t="shared" si="98"/>
        <v>0</v>
      </c>
      <c r="X139" s="1090">
        <f t="shared" si="98"/>
        <v>0</v>
      </c>
      <c r="Y139" s="1090">
        <f t="shared" si="98"/>
        <v>0</v>
      </c>
      <c r="Z139" s="1090">
        <f t="shared" si="98"/>
        <v>0</v>
      </c>
      <c r="AA139" s="1090">
        <f t="shared" si="98"/>
        <v>0</v>
      </c>
      <c r="AB139" s="1090">
        <f t="shared" si="98"/>
        <v>0.8</v>
      </c>
      <c r="AC139" s="1090">
        <f t="shared" si="98"/>
        <v>0</v>
      </c>
      <c r="AE139" s="1042">
        <f>ROW()</f>
        <v>139</v>
      </c>
    </row>
    <row r="140" spans="1:31">
      <c r="A140" s="1086"/>
      <c r="B140" s="1086">
        <v>6</v>
      </c>
      <c r="C140" s="1086"/>
      <c r="D140" s="1096" t="str">
        <f>APU!D499</f>
        <v>OPERARIO</v>
      </c>
      <c r="E140" s="1112" t="s">
        <v>1764</v>
      </c>
      <c r="F140" s="1088">
        <f t="shared" si="97"/>
        <v>46315</v>
      </c>
      <c r="G140" s="1088">
        <f t="shared" si="97"/>
        <v>46315</v>
      </c>
      <c r="H140" s="1087"/>
      <c r="I140" s="1091">
        <f>APU!O499</f>
        <v>16</v>
      </c>
      <c r="J140" s="1089"/>
      <c r="K140" s="1086"/>
      <c r="L140" s="1090">
        <f>IF($I140=0,"",IFERROR($I140*MAX(0,MIN($G140,L$3)-MAX($F140,L$3-6)+1)/($G140-$F140+1),""))</f>
        <v>0</v>
      </c>
      <c r="M140" s="1090">
        <f t="shared" si="98"/>
        <v>0</v>
      </c>
      <c r="N140" s="1090">
        <f t="shared" si="98"/>
        <v>0</v>
      </c>
      <c r="O140" s="1090">
        <f t="shared" si="98"/>
        <v>0</v>
      </c>
      <c r="P140" s="1090">
        <f t="shared" si="98"/>
        <v>0</v>
      </c>
      <c r="Q140" s="1090">
        <f t="shared" si="98"/>
        <v>0</v>
      </c>
      <c r="R140" s="1090">
        <f t="shared" si="98"/>
        <v>0</v>
      </c>
      <c r="S140" s="1090">
        <f t="shared" si="98"/>
        <v>0</v>
      </c>
      <c r="T140" s="1090">
        <f t="shared" si="98"/>
        <v>0</v>
      </c>
      <c r="U140" s="1090">
        <f t="shared" si="98"/>
        <v>0</v>
      </c>
      <c r="V140" s="1090">
        <f t="shared" si="98"/>
        <v>0</v>
      </c>
      <c r="W140" s="1090">
        <f t="shared" si="98"/>
        <v>0</v>
      </c>
      <c r="X140" s="1090">
        <f t="shared" si="98"/>
        <v>0</v>
      </c>
      <c r="Y140" s="1090">
        <f t="shared" si="98"/>
        <v>0</v>
      </c>
      <c r="Z140" s="1090">
        <f t="shared" si="98"/>
        <v>0</v>
      </c>
      <c r="AA140" s="1090">
        <f t="shared" si="98"/>
        <v>0</v>
      </c>
      <c r="AB140" s="1090">
        <f t="shared" si="98"/>
        <v>16</v>
      </c>
      <c r="AC140" s="1090">
        <f t="shared" si="98"/>
        <v>0</v>
      </c>
      <c r="AE140" s="1042">
        <f>ROW()</f>
        <v>140</v>
      </c>
    </row>
    <row r="141" spans="1:31">
      <c r="A141" s="1086"/>
      <c r="B141" s="1086">
        <v>6</v>
      </c>
      <c r="C141" s="1086"/>
      <c r="D141" s="1096" t="str">
        <f>APU!D500</f>
        <v>AYUDANTE</v>
      </c>
      <c r="E141" s="1112" t="s">
        <v>1764</v>
      </c>
      <c r="F141" s="1088">
        <f t="shared" si="97"/>
        <v>46315</v>
      </c>
      <c r="G141" s="1088">
        <f t="shared" si="97"/>
        <v>46315</v>
      </c>
      <c r="H141" s="1087"/>
      <c r="I141" s="1091">
        <f>APU!O500</f>
        <v>16</v>
      </c>
      <c r="J141" s="1089"/>
      <c r="K141" s="1086"/>
      <c r="L141" s="1090">
        <f>IF($I141=0,"",IFERROR($I141*MAX(0,MIN($G141,L$3)-MAX($F141,L$3-6)+1)/($G141-$F141+1),""))</f>
        <v>0</v>
      </c>
      <c r="M141" s="1090">
        <f t="shared" si="98"/>
        <v>0</v>
      </c>
      <c r="N141" s="1090">
        <f t="shared" si="98"/>
        <v>0</v>
      </c>
      <c r="O141" s="1090">
        <f t="shared" si="98"/>
        <v>0</v>
      </c>
      <c r="P141" s="1090">
        <f t="shared" si="98"/>
        <v>0</v>
      </c>
      <c r="Q141" s="1090">
        <f t="shared" si="98"/>
        <v>0</v>
      </c>
      <c r="R141" s="1090">
        <f t="shared" si="98"/>
        <v>0</v>
      </c>
      <c r="S141" s="1090">
        <f t="shared" si="98"/>
        <v>0</v>
      </c>
      <c r="T141" s="1090">
        <f t="shared" si="98"/>
        <v>0</v>
      </c>
      <c r="U141" s="1090">
        <f t="shared" si="98"/>
        <v>0</v>
      </c>
      <c r="V141" s="1090">
        <f t="shared" si="98"/>
        <v>0</v>
      </c>
      <c r="W141" s="1090">
        <f t="shared" si="98"/>
        <v>0</v>
      </c>
      <c r="X141" s="1090">
        <f t="shared" si="98"/>
        <v>0</v>
      </c>
      <c r="Y141" s="1090">
        <f t="shared" si="98"/>
        <v>0</v>
      </c>
      <c r="Z141" s="1090">
        <f t="shared" si="98"/>
        <v>0</v>
      </c>
      <c r="AA141" s="1090">
        <f t="shared" si="98"/>
        <v>0</v>
      </c>
      <c r="AB141" s="1090">
        <f t="shared" si="98"/>
        <v>16</v>
      </c>
      <c r="AC141" s="1090">
        <f t="shared" si="98"/>
        <v>0</v>
      </c>
      <c r="AE141" s="1042">
        <f>ROW()</f>
        <v>141</v>
      </c>
    </row>
    <row r="142" spans="1:31" ht="25.5">
      <c r="A142" s="1026">
        <v>49</v>
      </c>
      <c r="B142" s="1026">
        <v>3</v>
      </c>
      <c r="C142" s="1026" t="str">
        <f>IF(Partidas!B50="","",Partidas!B50)</f>
        <v/>
      </c>
      <c r="D142" s="1027" t="str">
        <f>IF(Partidas!B50="",Partidas!A50,"            "&amp;Partidas!C50)</f>
        <v xml:space="preserve">      MONTAJE DE TUBERÍAS Y ACCESORIOS - SISTEMA DE FLOCULANTE Y DILUCIÓN</v>
      </c>
      <c r="E142" s="1070">
        <f>IF(Partidas!D50="","",Partidas!D50)</f>
        <v>47</v>
      </c>
      <c r="F142" s="1051">
        <f>Partidas!E50</f>
        <v>46248</v>
      </c>
      <c r="G142" s="1051">
        <f>Partidas!F50</f>
        <v>46315</v>
      </c>
      <c r="H142" s="1066" cm="1">
        <f t="array" ref="H142">IF($B142="","",IFERROR(_xlfn.AGGREGATE(15,6,ROW($B143:$B$367)/(($B143:$B$367&lt;=$B142)*($B143:$B$367&lt;&gt;"")),1)-1,121))</f>
        <v>172</v>
      </c>
      <c r="I142" s="1076">
        <f>Partidas!G50</f>
        <v>2952.2227619047621</v>
      </c>
      <c r="J142" s="1076" t="str">
        <f>IF(OR($C142="",N($E142)=0,N($I142)=0),"",$I142/$E142)</f>
        <v/>
      </c>
      <c r="K142" s="1026"/>
      <c r="L142" s="1052">
        <f t="shared" ref="L142:U143" si="99">IF($B142="","",IF($C142&lt;&gt;"",IFERROR($I142*MAX(0,MIN($G142,L$3)-MAX($F142,L$3-6)+1)/($G142-$F142+1),""),SUMIFS(L$5:L$367,$C$5:$C$367,"?*",$AE$5:$AE$367,"&gt;"&amp;ROW(),$AE$5:$AE$367,"&lt;="&amp;$H142)))</f>
        <v>0</v>
      </c>
      <c r="M142" s="1052">
        <f t="shared" si="99"/>
        <v>0</v>
      </c>
      <c r="N142" s="1052">
        <f t="shared" si="99"/>
        <v>0</v>
      </c>
      <c r="O142" s="1052">
        <f t="shared" si="99"/>
        <v>0</v>
      </c>
      <c r="P142" s="1052">
        <f t="shared" si="99"/>
        <v>0</v>
      </c>
      <c r="Q142" s="1052">
        <f t="shared" si="99"/>
        <v>0</v>
      </c>
      <c r="R142" s="1052">
        <f t="shared" si="99"/>
        <v>0</v>
      </c>
      <c r="S142" s="1052">
        <f t="shared" si="99"/>
        <v>234.68800830601094</v>
      </c>
      <c r="T142" s="1052">
        <f t="shared" si="99"/>
        <v>234.68800830601094</v>
      </c>
      <c r="U142" s="1052">
        <f t="shared" si="99"/>
        <v>234.68800830601094</v>
      </c>
      <c r="V142" s="1052">
        <f t="shared" ref="V142:AC143" si="100">IF($B142="","",IF($C142&lt;&gt;"",IFERROR($I142*MAX(0,MIN($G142,V$3)-MAX($F142,V$3-6)+1)/($G142-$F142+1),""),SUMIFS(V$5:V$367,$C$5:$C$367,"?*",$AE$5:$AE$367,"&gt;"&amp;ROW(),$AE$5:$AE$367,"&lt;="&amp;$H142)))</f>
        <v>324.65202778653043</v>
      </c>
      <c r="W142" s="1052">
        <f t="shared" si="100"/>
        <v>475.41941739692004</v>
      </c>
      <c r="X142" s="1052">
        <f t="shared" si="100"/>
        <v>427.82263168263432</v>
      </c>
      <c r="Y142" s="1052">
        <f t="shared" si="100"/>
        <v>370.1000559250586</v>
      </c>
      <c r="Z142" s="1052">
        <f t="shared" si="100"/>
        <v>325.87732380384648</v>
      </c>
      <c r="AA142" s="1052">
        <f t="shared" si="100"/>
        <v>241.54290809736713</v>
      </c>
      <c r="AB142" s="1052">
        <f t="shared" si="100"/>
        <v>82.744372294372297</v>
      </c>
      <c r="AC142" s="1052">
        <f t="shared" si="100"/>
        <v>0</v>
      </c>
      <c r="AE142" s="1042">
        <f>ROW()</f>
        <v>142</v>
      </c>
    </row>
    <row r="143" spans="1:31" ht="25.5">
      <c r="A143">
        <v>50</v>
      </c>
      <c r="B143">
        <v>5</v>
      </c>
      <c r="C143" t="str">
        <f>IF(Partidas!B51="","",Partidas!B51)</f>
        <v>A1340</v>
      </c>
      <c r="D143" s="700" t="str">
        <f>IF(Partidas!B51="",Partidas!A51,"            "&amp;Partidas!C51)</f>
        <v xml:space="preserve">            Montaje de línea 3" AA1B - Suministro MY: tubería + accesorios 3" (válv. mariposa y check, bridas, codos, tees, empaques</v>
      </c>
      <c r="E143" s="1071">
        <f>IF(Partidas!D51="","",Partidas!D51)</f>
        <v>42</v>
      </c>
      <c r="F143" s="1041">
        <f>Partidas!E51</f>
        <v>46248</v>
      </c>
      <c r="G143" s="1041">
        <f>Partidas!F51</f>
        <v>46308</v>
      </c>
      <c r="H143" s="1067" cm="1">
        <f t="array" ref="H143">IF($B143="","",IFERROR(_xlfn.AGGREGATE(15,6,ROW($B148:$B$367)/(($B148:$B$367&lt;=$B143)*($B148:$B$367&lt;&gt;"")),1)-1,121))</f>
        <v>147</v>
      </c>
      <c r="I143" s="1077">
        <f>Partidas!G51</f>
        <v>964.20000000000016</v>
      </c>
      <c r="J143" s="1077">
        <f>IF(OR($C143="",N($E143)=0,N($I143)=0),"",$I143/$E143)</f>
        <v>22.957142857142863</v>
      </c>
      <c r="L143" s="1044">
        <f t="shared" si="99"/>
        <v>0</v>
      </c>
      <c r="M143" s="1044">
        <f t="shared" si="99"/>
        <v>0</v>
      </c>
      <c r="N143" s="1044">
        <f t="shared" si="99"/>
        <v>0</v>
      </c>
      <c r="O143" s="1044">
        <f t="shared" si="99"/>
        <v>0</v>
      </c>
      <c r="P143" s="1044">
        <f t="shared" si="99"/>
        <v>0</v>
      </c>
      <c r="Q143" s="1044">
        <f t="shared" si="99"/>
        <v>0</v>
      </c>
      <c r="R143" s="1044">
        <f t="shared" si="99"/>
        <v>0</v>
      </c>
      <c r="S143" s="1044">
        <f t="shared" si="99"/>
        <v>110.64590163934429</v>
      </c>
      <c r="T143" s="1044">
        <f t="shared" si="99"/>
        <v>110.64590163934429</v>
      </c>
      <c r="U143" s="1044">
        <f t="shared" si="99"/>
        <v>110.64590163934429</v>
      </c>
      <c r="V143" s="1044">
        <f t="shared" si="100"/>
        <v>110.64590163934429</v>
      </c>
      <c r="W143" s="1044">
        <f t="shared" si="100"/>
        <v>110.64590163934429</v>
      </c>
      <c r="X143" s="1044">
        <f t="shared" si="100"/>
        <v>110.64590163934429</v>
      </c>
      <c r="Y143" s="1044">
        <f t="shared" si="100"/>
        <v>110.64590163934429</v>
      </c>
      <c r="Z143" s="1044">
        <f t="shared" si="100"/>
        <v>110.64590163934429</v>
      </c>
      <c r="AA143" s="1044">
        <f t="shared" si="100"/>
        <v>79.032786885245912</v>
      </c>
      <c r="AB143" s="1044">
        <f t="shared" si="100"/>
        <v>0</v>
      </c>
      <c r="AC143" s="1044">
        <f t="shared" si="100"/>
        <v>0</v>
      </c>
      <c r="AE143" s="1042">
        <f>ROW()</f>
        <v>143</v>
      </c>
    </row>
    <row r="144" spans="1:31">
      <c r="A144" s="1086"/>
      <c r="B144" s="1086">
        <v>6</v>
      </c>
      <c r="C144" s="1086"/>
      <c r="D144" s="1096" t="str">
        <f>APU!D515</f>
        <v>CAPATAZ</v>
      </c>
      <c r="E144" s="1112" t="s">
        <v>1764</v>
      </c>
      <c r="F144" s="1088">
        <f t="shared" ref="F144:G147" si="101">F$143</f>
        <v>46248</v>
      </c>
      <c r="G144" s="1088">
        <f t="shared" si="101"/>
        <v>46308</v>
      </c>
      <c r="H144" s="1087"/>
      <c r="I144" s="1091">
        <f>APU!O515+APU!O557+APU!O589+APU!O605+APU!O645+APU!O685+APU!O725+APU!O765+APU!O1178+APU!O1711+APU!O1730+APU!O1746+APU!O1762+APU!O1778+APU!O1794</f>
        <v>32.866666666666667</v>
      </c>
      <c r="J144" s="1089"/>
      <c r="K144" s="1086"/>
      <c r="L144" s="1090">
        <f>IF($I144=0,"",IFERROR($I144*MAX(0,MIN($G144,L$3)-MAX($F144,L$3-6)+1)/($G144-$F144+1),""))</f>
        <v>0</v>
      </c>
      <c r="M144" s="1090">
        <f t="shared" ref="M144:AC147" si="102">IF($I144=0,"",IFERROR($I144*MAX(0,MIN($G144,M$3)-MAX($F144,M$3-6)+1)/($G144-$F144+1),""))</f>
        <v>0</v>
      </c>
      <c r="N144" s="1090">
        <f t="shared" si="102"/>
        <v>0</v>
      </c>
      <c r="O144" s="1090">
        <f t="shared" si="102"/>
        <v>0</v>
      </c>
      <c r="P144" s="1090">
        <f t="shared" si="102"/>
        <v>0</v>
      </c>
      <c r="Q144" s="1090">
        <f t="shared" si="102"/>
        <v>0</v>
      </c>
      <c r="R144" s="1090">
        <f t="shared" si="102"/>
        <v>0</v>
      </c>
      <c r="S144" s="1090">
        <f t="shared" si="102"/>
        <v>3.7715846994535518</v>
      </c>
      <c r="T144" s="1090">
        <f t="shared" si="102"/>
        <v>3.7715846994535518</v>
      </c>
      <c r="U144" s="1090">
        <f t="shared" si="102"/>
        <v>3.7715846994535518</v>
      </c>
      <c r="V144" s="1090">
        <f t="shared" si="102"/>
        <v>3.7715846994535518</v>
      </c>
      <c r="W144" s="1090">
        <f t="shared" si="102"/>
        <v>3.7715846994535518</v>
      </c>
      <c r="X144" s="1090">
        <f t="shared" si="102"/>
        <v>3.7715846994535518</v>
      </c>
      <c r="Y144" s="1090">
        <f t="shared" si="102"/>
        <v>3.7715846994535518</v>
      </c>
      <c r="Z144" s="1090">
        <f t="shared" si="102"/>
        <v>3.7715846994535518</v>
      </c>
      <c r="AA144" s="1090">
        <f t="shared" si="102"/>
        <v>2.6939890710382515</v>
      </c>
      <c r="AB144" s="1090">
        <f t="shared" si="102"/>
        <v>0</v>
      </c>
      <c r="AC144" s="1090">
        <f t="shared" si="102"/>
        <v>0</v>
      </c>
      <c r="AE144" s="1042">
        <f>ROW()</f>
        <v>144</v>
      </c>
    </row>
    <row r="145" spans="1:31">
      <c r="A145" s="1086"/>
      <c r="B145" s="1086">
        <v>6</v>
      </c>
      <c r="C145" s="1086"/>
      <c r="D145" s="1096" t="str">
        <f>APU!D516</f>
        <v>OPERARIO</v>
      </c>
      <c r="E145" s="1112" t="s">
        <v>1764</v>
      </c>
      <c r="F145" s="1088">
        <f t="shared" si="101"/>
        <v>46248</v>
      </c>
      <c r="G145" s="1088">
        <f t="shared" si="101"/>
        <v>46308</v>
      </c>
      <c r="H145" s="1087"/>
      <c r="I145" s="1091">
        <f>APU!O516+APU!O558+APU!O590+APU!O606+APU!O646+APU!O686+APU!O726+APU!O766+APU!O1179+APU!O1712+APU!O1731+APU!O1747+APU!O1763+APU!O1779+APU!O1795</f>
        <v>328.66666666666669</v>
      </c>
      <c r="J145" s="1089"/>
      <c r="K145" s="1086"/>
      <c r="L145" s="1090">
        <f>IF($I145=0,"",IFERROR($I145*MAX(0,MIN($G145,L$3)-MAX($F145,L$3-6)+1)/($G145-$F145+1),""))</f>
        <v>0</v>
      </c>
      <c r="M145" s="1090">
        <f t="shared" si="102"/>
        <v>0</v>
      </c>
      <c r="N145" s="1090">
        <f t="shared" si="102"/>
        <v>0</v>
      </c>
      <c r="O145" s="1090">
        <f t="shared" si="102"/>
        <v>0</v>
      </c>
      <c r="P145" s="1090">
        <f t="shared" si="102"/>
        <v>0</v>
      </c>
      <c r="Q145" s="1090">
        <f t="shared" si="102"/>
        <v>0</v>
      </c>
      <c r="R145" s="1090">
        <f t="shared" si="102"/>
        <v>0</v>
      </c>
      <c r="S145" s="1090">
        <f t="shared" si="102"/>
        <v>37.715846994535525</v>
      </c>
      <c r="T145" s="1090">
        <f t="shared" si="102"/>
        <v>37.715846994535525</v>
      </c>
      <c r="U145" s="1090">
        <f t="shared" si="102"/>
        <v>37.715846994535525</v>
      </c>
      <c r="V145" s="1090">
        <f t="shared" si="102"/>
        <v>37.715846994535525</v>
      </c>
      <c r="W145" s="1090">
        <f t="shared" si="102"/>
        <v>37.715846994535525</v>
      </c>
      <c r="X145" s="1090">
        <f t="shared" si="102"/>
        <v>37.715846994535525</v>
      </c>
      <c r="Y145" s="1090">
        <f t="shared" si="102"/>
        <v>37.715846994535525</v>
      </c>
      <c r="Z145" s="1090">
        <f t="shared" si="102"/>
        <v>37.715846994535525</v>
      </c>
      <c r="AA145" s="1090">
        <f t="shared" si="102"/>
        <v>26.939890710382517</v>
      </c>
      <c r="AB145" s="1090">
        <f t="shared" si="102"/>
        <v>0</v>
      </c>
      <c r="AC145" s="1090">
        <f t="shared" si="102"/>
        <v>0</v>
      </c>
      <c r="AE145" s="1042">
        <f>ROW()</f>
        <v>145</v>
      </c>
    </row>
    <row r="146" spans="1:31">
      <c r="A146" s="1086"/>
      <c r="B146" s="1086">
        <v>6</v>
      </c>
      <c r="C146" s="1086"/>
      <c r="D146" s="1096" t="str">
        <f>APU!D517</f>
        <v>AYUDANTE</v>
      </c>
      <c r="E146" s="1112" t="s">
        <v>1764</v>
      </c>
      <c r="F146" s="1088">
        <f t="shared" si="101"/>
        <v>46248</v>
      </c>
      <c r="G146" s="1088">
        <f t="shared" si="101"/>
        <v>46308</v>
      </c>
      <c r="H146" s="1087"/>
      <c r="I146" s="1091">
        <f>APU!O517+APU!O559+APU!O591+APU!O608+APU!O648+APU!O688+APU!O728+APU!O768+APU!O1180+APU!O1714+APU!O1732+APU!O1748+APU!O1764+APU!O1780+APU!O1796</f>
        <v>328.66666666666669</v>
      </c>
      <c r="J146" s="1089"/>
      <c r="K146" s="1086"/>
      <c r="L146" s="1090">
        <f>IF($I146=0,"",IFERROR($I146*MAX(0,MIN($G146,L$3)-MAX($F146,L$3-6)+1)/($G146-$F146+1),""))</f>
        <v>0</v>
      </c>
      <c r="M146" s="1090">
        <f t="shared" si="102"/>
        <v>0</v>
      </c>
      <c r="N146" s="1090">
        <f t="shared" si="102"/>
        <v>0</v>
      </c>
      <c r="O146" s="1090">
        <f t="shared" si="102"/>
        <v>0</v>
      </c>
      <c r="P146" s="1090">
        <f t="shared" si="102"/>
        <v>0</v>
      </c>
      <c r="Q146" s="1090">
        <f t="shared" si="102"/>
        <v>0</v>
      </c>
      <c r="R146" s="1090">
        <f t="shared" si="102"/>
        <v>0</v>
      </c>
      <c r="S146" s="1090">
        <f t="shared" si="102"/>
        <v>37.715846994535525</v>
      </c>
      <c r="T146" s="1090">
        <f t="shared" si="102"/>
        <v>37.715846994535525</v>
      </c>
      <c r="U146" s="1090">
        <f t="shared" si="102"/>
        <v>37.715846994535525</v>
      </c>
      <c r="V146" s="1090">
        <f t="shared" si="102"/>
        <v>37.715846994535525</v>
      </c>
      <c r="W146" s="1090">
        <f t="shared" si="102"/>
        <v>37.715846994535525</v>
      </c>
      <c r="X146" s="1090">
        <f t="shared" si="102"/>
        <v>37.715846994535525</v>
      </c>
      <c r="Y146" s="1090">
        <f t="shared" si="102"/>
        <v>37.715846994535525</v>
      </c>
      <c r="Z146" s="1090">
        <f t="shared" si="102"/>
        <v>37.715846994535525</v>
      </c>
      <c r="AA146" s="1090">
        <f t="shared" si="102"/>
        <v>26.939890710382517</v>
      </c>
      <c r="AB146" s="1090">
        <f t="shared" si="102"/>
        <v>0</v>
      </c>
      <c r="AC146" s="1090">
        <f t="shared" si="102"/>
        <v>0</v>
      </c>
      <c r="AE146" s="1042">
        <f>ROW()</f>
        <v>146</v>
      </c>
    </row>
    <row r="147" spans="1:31">
      <c r="A147" s="1086"/>
      <c r="B147" s="1086">
        <v>6</v>
      </c>
      <c r="C147" s="1086"/>
      <c r="D147" s="1096" t="str">
        <f>APU!D518</f>
        <v>SOLDADOR</v>
      </c>
      <c r="E147" s="1112" t="s">
        <v>1764</v>
      </c>
      <c r="F147" s="1088">
        <f t="shared" si="101"/>
        <v>46248</v>
      </c>
      <c r="G147" s="1088">
        <f t="shared" si="101"/>
        <v>46308</v>
      </c>
      <c r="H147" s="1087"/>
      <c r="I147" s="1091">
        <f>APU!O518+APU!O607+APU!O647+APU!O687+APU!O727+APU!O767+APU!O1713</f>
        <v>274</v>
      </c>
      <c r="J147" s="1089"/>
      <c r="K147" s="1086"/>
      <c r="L147" s="1090">
        <f>IF($I147=0,"",IFERROR($I147*MAX(0,MIN($G147,L$3)-MAX($F147,L$3-6)+1)/($G147-$F147+1),""))</f>
        <v>0</v>
      </c>
      <c r="M147" s="1090">
        <f t="shared" si="102"/>
        <v>0</v>
      </c>
      <c r="N147" s="1090">
        <f t="shared" si="102"/>
        <v>0</v>
      </c>
      <c r="O147" s="1090">
        <f t="shared" si="102"/>
        <v>0</v>
      </c>
      <c r="P147" s="1090">
        <f t="shared" si="102"/>
        <v>0</v>
      </c>
      <c r="Q147" s="1090">
        <f t="shared" si="102"/>
        <v>0</v>
      </c>
      <c r="R147" s="1090">
        <f t="shared" si="102"/>
        <v>0</v>
      </c>
      <c r="S147" s="1090">
        <f t="shared" si="102"/>
        <v>31.442622950819672</v>
      </c>
      <c r="T147" s="1090">
        <f t="shared" si="102"/>
        <v>31.442622950819672</v>
      </c>
      <c r="U147" s="1090">
        <f t="shared" si="102"/>
        <v>31.442622950819672</v>
      </c>
      <c r="V147" s="1090">
        <f t="shared" si="102"/>
        <v>31.442622950819672</v>
      </c>
      <c r="W147" s="1090">
        <f t="shared" si="102"/>
        <v>31.442622950819672</v>
      </c>
      <c r="X147" s="1090">
        <f t="shared" si="102"/>
        <v>31.442622950819672</v>
      </c>
      <c r="Y147" s="1090">
        <f t="shared" si="102"/>
        <v>31.442622950819672</v>
      </c>
      <c r="Z147" s="1090">
        <f t="shared" si="102"/>
        <v>31.442622950819672</v>
      </c>
      <c r="AA147" s="1090">
        <f t="shared" si="102"/>
        <v>22.459016393442624</v>
      </c>
      <c r="AB147" s="1090">
        <f t="shared" si="102"/>
        <v>0</v>
      </c>
      <c r="AC147" s="1090">
        <f t="shared" si="102"/>
        <v>0</v>
      </c>
      <c r="AE147" s="1042">
        <f>ROW()</f>
        <v>147</v>
      </c>
    </row>
    <row r="148" spans="1:31" ht="25.5">
      <c r="A148">
        <v>51</v>
      </c>
      <c r="B148">
        <v>5</v>
      </c>
      <c r="C148" t="str">
        <f>IF(Partidas!B52="","",Partidas!B52)</f>
        <v>A1350</v>
      </c>
      <c r="D148" s="700" t="str">
        <f>IF(Partidas!B52="",Partidas!A52,"            "&amp;Partidas!C52)</f>
        <v xml:space="preserve">            Montaje de línea 4" AA1B - Suministro MY: tubería + accesorios 4" (válv. mariposa, bridas, codos, tees, reducción 4"x3",</v>
      </c>
      <c r="E148" s="1071">
        <f>IF(Partidas!D52="","",Partidas!D52)</f>
        <v>8</v>
      </c>
      <c r="F148" s="1041">
        <f>Partidas!E52</f>
        <v>46275</v>
      </c>
      <c r="G148" s="1041">
        <f>Partidas!F52</f>
        <v>46286</v>
      </c>
      <c r="H148" s="1067" cm="1">
        <f t="array" ref="H148">IF($B148="","",IFERROR(_xlfn.AGGREGATE(15,6,ROW($B153:$B$367)/(($B153:$B$367&lt;=$B148)*($B153:$B$367&lt;&gt;"")),1)-1,121))</f>
        <v>152</v>
      </c>
      <c r="I148" s="1077">
        <f>Partidas!G52</f>
        <v>190.38714285714286</v>
      </c>
      <c r="J148" s="1077">
        <f>IF(OR($C148="",N($E148)=0,N($I148)=0),"",$I148/$E148)</f>
        <v>23.798392857142858</v>
      </c>
      <c r="L148" s="1044">
        <f t="shared" ref="L148:AC148" si="103">IF($B148="","",IF($C148&lt;&gt;"",IFERROR($I148*MAX(0,MIN($G148,L$3)-MAX($F148,L$3-6)+1)/($G148-$F148+1),""),SUMIFS(L$5:L$367,$C$5:$C$367,"?*",$AE$5:$AE$367,"&gt;"&amp;ROW(),$AE$5:$AE$367,"&lt;="&amp;$H148)))</f>
        <v>0</v>
      </c>
      <c r="M148" s="1044">
        <f t="shared" si="103"/>
        <v>0</v>
      </c>
      <c r="N148" s="1044">
        <f t="shared" si="103"/>
        <v>0</v>
      </c>
      <c r="O148" s="1044">
        <f t="shared" si="103"/>
        <v>0</v>
      </c>
      <c r="P148" s="1044">
        <f t="shared" si="103"/>
        <v>0</v>
      </c>
      <c r="Q148" s="1044">
        <f t="shared" si="103"/>
        <v>0</v>
      </c>
      <c r="R148" s="1044">
        <f t="shared" si="103"/>
        <v>0</v>
      </c>
      <c r="S148" s="1044">
        <f t="shared" si="103"/>
        <v>0</v>
      </c>
      <c r="T148" s="1044">
        <f t="shared" si="103"/>
        <v>0</v>
      </c>
      <c r="U148" s="1044">
        <f t="shared" si="103"/>
        <v>0</v>
      </c>
      <c r="V148" s="1044">
        <f t="shared" si="103"/>
        <v>15.865595238095239</v>
      </c>
      <c r="W148" s="1044">
        <f t="shared" si="103"/>
        <v>111.05916666666667</v>
      </c>
      <c r="X148" s="1044">
        <f t="shared" si="103"/>
        <v>63.462380952380954</v>
      </c>
      <c r="Y148" s="1044">
        <f t="shared" si="103"/>
        <v>0</v>
      </c>
      <c r="Z148" s="1044">
        <f t="shared" si="103"/>
        <v>0</v>
      </c>
      <c r="AA148" s="1044">
        <f t="shared" si="103"/>
        <v>0</v>
      </c>
      <c r="AB148" s="1044">
        <f t="shared" si="103"/>
        <v>0</v>
      </c>
      <c r="AC148" s="1044">
        <f t="shared" si="103"/>
        <v>0</v>
      </c>
      <c r="AE148" s="1042">
        <f>ROW()</f>
        <v>148</v>
      </c>
    </row>
    <row r="149" spans="1:31">
      <c r="A149" s="1086"/>
      <c r="B149" s="1086">
        <v>6</v>
      </c>
      <c r="C149" s="1086"/>
      <c r="D149" s="1096" t="str">
        <f>APU!D536</f>
        <v>CAPATAZ</v>
      </c>
      <c r="E149" s="1112" t="s">
        <v>1764</v>
      </c>
      <c r="F149" s="1088">
        <f t="shared" ref="F149:G152" si="104">F$148</f>
        <v>46275</v>
      </c>
      <c r="G149" s="1088">
        <f t="shared" si="104"/>
        <v>46286</v>
      </c>
      <c r="H149" s="1087"/>
      <c r="I149" s="1091">
        <f>APU!O536+APU!O573+APU!O625+APU!O665+APU!O705+APU!O745+APU!O785+APU!O805+APU!O1194</f>
        <v>6.5157142857142869</v>
      </c>
      <c r="J149" s="1089"/>
      <c r="K149" s="1086"/>
      <c r="L149" s="1090">
        <f>IF($I149=0,"",IFERROR($I149*MAX(0,MIN($G149,L$3)-MAX($F149,L$3-6)+1)/($G149-$F149+1),""))</f>
        <v>0</v>
      </c>
      <c r="M149" s="1090">
        <f t="shared" ref="M149:AC152" si="105">IF($I149=0,"",IFERROR($I149*MAX(0,MIN($G149,M$3)-MAX($F149,M$3-6)+1)/($G149-$F149+1),""))</f>
        <v>0</v>
      </c>
      <c r="N149" s="1090">
        <f t="shared" si="105"/>
        <v>0</v>
      </c>
      <c r="O149" s="1090">
        <f t="shared" si="105"/>
        <v>0</v>
      </c>
      <c r="P149" s="1090">
        <f t="shared" si="105"/>
        <v>0</v>
      </c>
      <c r="Q149" s="1090">
        <f t="shared" si="105"/>
        <v>0</v>
      </c>
      <c r="R149" s="1090">
        <f t="shared" si="105"/>
        <v>0</v>
      </c>
      <c r="S149" s="1090">
        <f t="shared" si="105"/>
        <v>0</v>
      </c>
      <c r="T149" s="1090">
        <f t="shared" si="105"/>
        <v>0</v>
      </c>
      <c r="U149" s="1090">
        <f t="shared" si="105"/>
        <v>0</v>
      </c>
      <c r="V149" s="1090">
        <f t="shared" si="105"/>
        <v>0.54297619047619061</v>
      </c>
      <c r="W149" s="1090">
        <f t="shared" si="105"/>
        <v>3.8008333333333337</v>
      </c>
      <c r="X149" s="1090">
        <f t="shared" si="105"/>
        <v>2.1719047619047624</v>
      </c>
      <c r="Y149" s="1090">
        <f t="shared" si="105"/>
        <v>0</v>
      </c>
      <c r="Z149" s="1090">
        <f t="shared" si="105"/>
        <v>0</v>
      </c>
      <c r="AA149" s="1090">
        <f t="shared" si="105"/>
        <v>0</v>
      </c>
      <c r="AB149" s="1090">
        <f t="shared" si="105"/>
        <v>0</v>
      </c>
      <c r="AC149" s="1090">
        <f t="shared" si="105"/>
        <v>0</v>
      </c>
      <c r="AE149" s="1042">
        <f>ROW()</f>
        <v>149</v>
      </c>
    </row>
    <row r="150" spans="1:31">
      <c r="A150" s="1086"/>
      <c r="B150" s="1086">
        <v>6</v>
      </c>
      <c r="C150" s="1086"/>
      <c r="D150" s="1096" t="str">
        <f>APU!D537</f>
        <v>OPERARIO</v>
      </c>
      <c r="E150" s="1112" t="s">
        <v>1764</v>
      </c>
      <c r="F150" s="1088">
        <f t="shared" si="104"/>
        <v>46275</v>
      </c>
      <c r="G150" s="1088">
        <f t="shared" si="104"/>
        <v>46286</v>
      </c>
      <c r="H150" s="1087"/>
      <c r="I150" s="1091">
        <f>APU!O537+APU!O574+APU!O626+APU!O666+APU!O706+APU!O746+APU!O786+APU!O806+APU!O1195</f>
        <v>65.157142857142858</v>
      </c>
      <c r="J150" s="1089"/>
      <c r="K150" s="1086"/>
      <c r="L150" s="1090">
        <f>IF($I150=0,"",IFERROR($I150*MAX(0,MIN($G150,L$3)-MAX($F150,L$3-6)+1)/($G150-$F150+1),""))</f>
        <v>0</v>
      </c>
      <c r="M150" s="1090">
        <f t="shared" si="105"/>
        <v>0</v>
      </c>
      <c r="N150" s="1090">
        <f t="shared" si="105"/>
        <v>0</v>
      </c>
      <c r="O150" s="1090">
        <f t="shared" si="105"/>
        <v>0</v>
      </c>
      <c r="P150" s="1090">
        <f t="shared" si="105"/>
        <v>0</v>
      </c>
      <c r="Q150" s="1090">
        <f t="shared" si="105"/>
        <v>0</v>
      </c>
      <c r="R150" s="1090">
        <f t="shared" si="105"/>
        <v>0</v>
      </c>
      <c r="S150" s="1090">
        <f t="shared" si="105"/>
        <v>0</v>
      </c>
      <c r="T150" s="1090">
        <f t="shared" si="105"/>
        <v>0</v>
      </c>
      <c r="U150" s="1090">
        <f t="shared" si="105"/>
        <v>0</v>
      </c>
      <c r="V150" s="1090">
        <f t="shared" si="105"/>
        <v>5.4297619047619046</v>
      </c>
      <c r="W150" s="1090">
        <f t="shared" si="105"/>
        <v>38.008333333333333</v>
      </c>
      <c r="X150" s="1090">
        <f t="shared" si="105"/>
        <v>21.719047619047618</v>
      </c>
      <c r="Y150" s="1090">
        <f t="shared" si="105"/>
        <v>0</v>
      </c>
      <c r="Z150" s="1090">
        <f t="shared" si="105"/>
        <v>0</v>
      </c>
      <c r="AA150" s="1090">
        <f t="shared" si="105"/>
        <v>0</v>
      </c>
      <c r="AB150" s="1090">
        <f t="shared" si="105"/>
        <v>0</v>
      </c>
      <c r="AC150" s="1090">
        <f t="shared" si="105"/>
        <v>0</v>
      </c>
      <c r="AE150" s="1042">
        <f>ROW()</f>
        <v>150</v>
      </c>
    </row>
    <row r="151" spans="1:31">
      <c r="A151" s="1086"/>
      <c r="B151" s="1086">
        <v>6</v>
      </c>
      <c r="C151" s="1086"/>
      <c r="D151" s="1096" t="str">
        <f>APU!D538</f>
        <v>AYUDANTE</v>
      </c>
      <c r="E151" s="1112" t="s">
        <v>1764</v>
      </c>
      <c r="F151" s="1088">
        <f t="shared" si="104"/>
        <v>46275</v>
      </c>
      <c r="G151" s="1088">
        <f t="shared" si="104"/>
        <v>46286</v>
      </c>
      <c r="H151" s="1087"/>
      <c r="I151" s="1091">
        <f>APU!O538+APU!O575+APU!O628+APU!O668+APU!O708+APU!O748+APU!O788+APU!O808+APU!O1196</f>
        <v>65.157142857142858</v>
      </c>
      <c r="J151" s="1089"/>
      <c r="K151" s="1086"/>
      <c r="L151" s="1090">
        <f>IF($I151=0,"",IFERROR($I151*MAX(0,MIN($G151,L$3)-MAX($F151,L$3-6)+1)/($G151-$F151+1),""))</f>
        <v>0</v>
      </c>
      <c r="M151" s="1090">
        <f t="shared" si="105"/>
        <v>0</v>
      </c>
      <c r="N151" s="1090">
        <f t="shared" si="105"/>
        <v>0</v>
      </c>
      <c r="O151" s="1090">
        <f t="shared" si="105"/>
        <v>0</v>
      </c>
      <c r="P151" s="1090">
        <f t="shared" si="105"/>
        <v>0</v>
      </c>
      <c r="Q151" s="1090">
        <f t="shared" si="105"/>
        <v>0</v>
      </c>
      <c r="R151" s="1090">
        <f t="shared" si="105"/>
        <v>0</v>
      </c>
      <c r="S151" s="1090">
        <f t="shared" si="105"/>
        <v>0</v>
      </c>
      <c r="T151" s="1090">
        <f t="shared" si="105"/>
        <v>0</v>
      </c>
      <c r="U151" s="1090">
        <f t="shared" si="105"/>
        <v>0</v>
      </c>
      <c r="V151" s="1090">
        <f t="shared" si="105"/>
        <v>5.4297619047619046</v>
      </c>
      <c r="W151" s="1090">
        <f t="shared" si="105"/>
        <v>38.008333333333333</v>
      </c>
      <c r="X151" s="1090">
        <f t="shared" si="105"/>
        <v>21.719047619047618</v>
      </c>
      <c r="Y151" s="1090">
        <f t="shared" si="105"/>
        <v>0</v>
      </c>
      <c r="Z151" s="1090">
        <f t="shared" si="105"/>
        <v>0</v>
      </c>
      <c r="AA151" s="1090">
        <f t="shared" si="105"/>
        <v>0</v>
      </c>
      <c r="AB151" s="1090">
        <f t="shared" si="105"/>
        <v>0</v>
      </c>
      <c r="AC151" s="1090">
        <f t="shared" si="105"/>
        <v>0</v>
      </c>
      <c r="AE151" s="1042">
        <f>ROW()</f>
        <v>151</v>
      </c>
    </row>
    <row r="152" spans="1:31">
      <c r="A152" s="1086"/>
      <c r="B152" s="1086">
        <v>6</v>
      </c>
      <c r="C152" s="1086"/>
      <c r="D152" s="1096" t="str">
        <f>APU!D539</f>
        <v>SOLDADOR</v>
      </c>
      <c r="E152" s="1112" t="s">
        <v>1764</v>
      </c>
      <c r="F152" s="1088">
        <f t="shared" si="104"/>
        <v>46275</v>
      </c>
      <c r="G152" s="1088">
        <f t="shared" si="104"/>
        <v>46286</v>
      </c>
      <c r="H152" s="1087"/>
      <c r="I152" s="1091">
        <f>APU!O539+APU!O627+APU!O667+APU!O707+APU!O747+APU!O787+APU!O807</f>
        <v>53.557142857142857</v>
      </c>
      <c r="J152" s="1089"/>
      <c r="K152" s="1086"/>
      <c r="L152" s="1090">
        <f>IF($I152=0,"",IFERROR($I152*MAX(0,MIN($G152,L$3)-MAX($F152,L$3-6)+1)/($G152-$F152+1),""))</f>
        <v>0</v>
      </c>
      <c r="M152" s="1090">
        <f t="shared" si="105"/>
        <v>0</v>
      </c>
      <c r="N152" s="1090">
        <f t="shared" si="105"/>
        <v>0</v>
      </c>
      <c r="O152" s="1090">
        <f t="shared" si="105"/>
        <v>0</v>
      </c>
      <c r="P152" s="1090">
        <f t="shared" si="105"/>
        <v>0</v>
      </c>
      <c r="Q152" s="1090">
        <f t="shared" si="105"/>
        <v>0</v>
      </c>
      <c r="R152" s="1090">
        <f t="shared" si="105"/>
        <v>0</v>
      </c>
      <c r="S152" s="1090">
        <f t="shared" si="105"/>
        <v>0</v>
      </c>
      <c r="T152" s="1090">
        <f t="shared" si="105"/>
        <v>0</v>
      </c>
      <c r="U152" s="1090">
        <f t="shared" si="105"/>
        <v>0</v>
      </c>
      <c r="V152" s="1090">
        <f t="shared" si="105"/>
        <v>4.4630952380952378</v>
      </c>
      <c r="W152" s="1090">
        <f t="shared" si="105"/>
        <v>31.241666666666664</v>
      </c>
      <c r="X152" s="1090">
        <f t="shared" si="105"/>
        <v>17.852380952380951</v>
      </c>
      <c r="Y152" s="1090">
        <f t="shared" si="105"/>
        <v>0</v>
      </c>
      <c r="Z152" s="1090">
        <f t="shared" si="105"/>
        <v>0</v>
      </c>
      <c r="AA152" s="1090">
        <f t="shared" si="105"/>
        <v>0</v>
      </c>
      <c r="AB152" s="1090">
        <f t="shared" si="105"/>
        <v>0</v>
      </c>
      <c r="AC152" s="1090">
        <f t="shared" si="105"/>
        <v>0</v>
      </c>
      <c r="AE152" s="1042">
        <f>ROW()</f>
        <v>152</v>
      </c>
    </row>
    <row r="153" spans="1:31" ht="25.5">
      <c r="A153">
        <v>52</v>
      </c>
      <c r="B153">
        <v>5</v>
      </c>
      <c r="C153" t="str">
        <f>IF(Partidas!B53="","",Partidas!B53)</f>
        <v>A1360</v>
      </c>
      <c r="D153" s="700" t="str">
        <f>IF(Partidas!B53="",Partidas!A53,"            "&amp;Partidas!C53)</f>
        <v xml:space="preserve">            Suministro y montaje de línea ½" AA1B - Contratista: tubería + accesorios ½" (válv. bola, bridas SW, empaques, codos, te</v>
      </c>
      <c r="E153" s="1071">
        <f>IF(Partidas!D53="","",Partidas!D53)</f>
        <v>7</v>
      </c>
      <c r="F153" s="1041">
        <f>Partidas!E53</f>
        <v>46296</v>
      </c>
      <c r="G153" s="1041">
        <f>Partidas!F53</f>
        <v>46307</v>
      </c>
      <c r="H153" s="1067" cm="1">
        <f t="array" ref="H153">IF($B153="","",IFERROR(_xlfn.AGGREGATE(15,6,ROW($B158:$B$367)/(($B158:$B$367&lt;=$B153)*($B158:$B$367&lt;&gt;"")),1)-1,121))</f>
        <v>157</v>
      </c>
      <c r="I153" s="1077">
        <f>Partidas!G53</f>
        <v>140.00399999999999</v>
      </c>
      <c r="J153" s="1077">
        <f>IF(OR($C153="",N($E153)=0,N($I153)=0),"",$I153/$E153)</f>
        <v>20.000571428571426</v>
      </c>
      <c r="L153" s="1044">
        <f t="shared" ref="L153:AC153" si="106">IF($B153="","",IF($C153&lt;&gt;"",IFERROR($I153*MAX(0,MIN($G153,L$3)-MAX($F153,L$3-6)+1)/($G153-$F153+1),""),SUMIFS(L$5:L$367,$C$5:$C$367,"?*",$AE$5:$AE$367,"&gt;"&amp;ROW(),$AE$5:$AE$367,"&lt;="&amp;$H153)))</f>
        <v>0</v>
      </c>
      <c r="M153" s="1044">
        <f t="shared" si="106"/>
        <v>0</v>
      </c>
      <c r="N153" s="1044">
        <f t="shared" si="106"/>
        <v>0</v>
      </c>
      <c r="O153" s="1044">
        <f t="shared" si="106"/>
        <v>0</v>
      </c>
      <c r="P153" s="1044">
        <f t="shared" si="106"/>
        <v>0</v>
      </c>
      <c r="Q153" s="1044">
        <f t="shared" si="106"/>
        <v>0</v>
      </c>
      <c r="R153" s="1044">
        <f t="shared" si="106"/>
        <v>0</v>
      </c>
      <c r="S153" s="1044">
        <f t="shared" si="106"/>
        <v>0</v>
      </c>
      <c r="T153" s="1044">
        <f t="shared" si="106"/>
        <v>0</v>
      </c>
      <c r="U153" s="1044">
        <f t="shared" si="106"/>
        <v>0</v>
      </c>
      <c r="V153" s="1044">
        <f t="shared" si="106"/>
        <v>0</v>
      </c>
      <c r="W153" s="1044">
        <f t="shared" si="106"/>
        <v>0</v>
      </c>
      <c r="X153" s="1044">
        <f t="shared" si="106"/>
        <v>0</v>
      </c>
      <c r="Y153" s="1044">
        <f t="shared" si="106"/>
        <v>11.667</v>
      </c>
      <c r="Z153" s="1044">
        <f t="shared" si="106"/>
        <v>81.668999999999997</v>
      </c>
      <c r="AA153" s="1044">
        <f t="shared" si="106"/>
        <v>46.667999999999999</v>
      </c>
      <c r="AB153" s="1044">
        <f t="shared" si="106"/>
        <v>0</v>
      </c>
      <c r="AC153" s="1044">
        <f t="shared" si="106"/>
        <v>0</v>
      </c>
      <c r="AE153" s="1042">
        <f>ROW()</f>
        <v>153</v>
      </c>
    </row>
    <row r="154" spans="1:31">
      <c r="A154" s="1086"/>
      <c r="B154" s="1086">
        <v>6</v>
      </c>
      <c r="C154" s="1086"/>
      <c r="D154" s="1096" t="str">
        <f>APU!D825</f>
        <v>CAPATAZ</v>
      </c>
      <c r="E154" s="1112" t="s">
        <v>1764</v>
      </c>
      <c r="F154" s="1088">
        <f t="shared" ref="F154:G157" si="107">F$153</f>
        <v>46296</v>
      </c>
      <c r="G154" s="1088">
        <f t="shared" si="107"/>
        <v>46307</v>
      </c>
      <c r="H154" s="1087"/>
      <c r="I154" s="1091">
        <f>APU!O825+APU!O969+APU!O1034+APU!O1114+APU!O1273+APU!O1353+APU!O1553</f>
        <v>5.2040000000000006</v>
      </c>
      <c r="J154" s="1089"/>
      <c r="K154" s="1086"/>
      <c r="L154" s="1090">
        <f>IF($I154=0,"",IFERROR($I154*MAX(0,MIN($G154,L$3)-MAX($F154,L$3-6)+1)/($G154-$F154+1),""))</f>
        <v>0</v>
      </c>
      <c r="M154" s="1090">
        <f t="shared" ref="M154:AC157" si="108">IF($I154=0,"",IFERROR($I154*MAX(0,MIN($G154,M$3)-MAX($F154,M$3-6)+1)/($G154-$F154+1),""))</f>
        <v>0</v>
      </c>
      <c r="N154" s="1090">
        <f t="shared" si="108"/>
        <v>0</v>
      </c>
      <c r="O154" s="1090">
        <f t="shared" si="108"/>
        <v>0</v>
      </c>
      <c r="P154" s="1090">
        <f t="shared" si="108"/>
        <v>0</v>
      </c>
      <c r="Q154" s="1090">
        <f t="shared" si="108"/>
        <v>0</v>
      </c>
      <c r="R154" s="1090">
        <f t="shared" si="108"/>
        <v>0</v>
      </c>
      <c r="S154" s="1090">
        <f t="shared" si="108"/>
        <v>0</v>
      </c>
      <c r="T154" s="1090">
        <f t="shared" si="108"/>
        <v>0</v>
      </c>
      <c r="U154" s="1090">
        <f t="shared" si="108"/>
        <v>0</v>
      </c>
      <c r="V154" s="1090">
        <f t="shared" si="108"/>
        <v>0</v>
      </c>
      <c r="W154" s="1090">
        <f t="shared" si="108"/>
        <v>0</v>
      </c>
      <c r="X154" s="1090">
        <f t="shared" si="108"/>
        <v>0</v>
      </c>
      <c r="Y154" s="1090">
        <f t="shared" si="108"/>
        <v>0.4336666666666667</v>
      </c>
      <c r="Z154" s="1090">
        <f t="shared" si="108"/>
        <v>3.0356666666666672</v>
      </c>
      <c r="AA154" s="1090">
        <f t="shared" si="108"/>
        <v>1.7346666666666668</v>
      </c>
      <c r="AB154" s="1090">
        <f t="shared" si="108"/>
        <v>0</v>
      </c>
      <c r="AC154" s="1090">
        <f t="shared" si="108"/>
        <v>0</v>
      </c>
      <c r="AE154" s="1042">
        <f>ROW()</f>
        <v>154</v>
      </c>
    </row>
    <row r="155" spans="1:31">
      <c r="A155" s="1086"/>
      <c r="B155" s="1086">
        <v>6</v>
      </c>
      <c r="C155" s="1086"/>
      <c r="D155" s="1096" t="str">
        <f>APU!D826</f>
        <v>OPERARIO</v>
      </c>
      <c r="E155" s="1112" t="s">
        <v>1764</v>
      </c>
      <c r="F155" s="1088">
        <f t="shared" si="107"/>
        <v>46296</v>
      </c>
      <c r="G155" s="1088">
        <f t="shared" si="107"/>
        <v>46307</v>
      </c>
      <c r="H155" s="1087"/>
      <c r="I155" s="1091">
        <f>APU!O826+APU!O970+APU!O1035+APU!O1115+APU!O1274+APU!O1354+APU!O1554</f>
        <v>52.040000000000006</v>
      </c>
      <c r="J155" s="1089"/>
      <c r="K155" s="1086"/>
      <c r="L155" s="1090">
        <f>IF($I155=0,"",IFERROR($I155*MAX(0,MIN($G155,L$3)-MAX($F155,L$3-6)+1)/($G155-$F155+1),""))</f>
        <v>0</v>
      </c>
      <c r="M155" s="1090">
        <f t="shared" si="108"/>
        <v>0</v>
      </c>
      <c r="N155" s="1090">
        <f t="shared" si="108"/>
        <v>0</v>
      </c>
      <c r="O155" s="1090">
        <f t="shared" si="108"/>
        <v>0</v>
      </c>
      <c r="P155" s="1090">
        <f t="shared" si="108"/>
        <v>0</v>
      </c>
      <c r="Q155" s="1090">
        <f t="shared" si="108"/>
        <v>0</v>
      </c>
      <c r="R155" s="1090">
        <f t="shared" si="108"/>
        <v>0</v>
      </c>
      <c r="S155" s="1090">
        <f t="shared" si="108"/>
        <v>0</v>
      </c>
      <c r="T155" s="1090">
        <f t="shared" si="108"/>
        <v>0</v>
      </c>
      <c r="U155" s="1090">
        <f t="shared" si="108"/>
        <v>0</v>
      </c>
      <c r="V155" s="1090">
        <f t="shared" si="108"/>
        <v>0</v>
      </c>
      <c r="W155" s="1090">
        <f t="shared" si="108"/>
        <v>0</v>
      </c>
      <c r="X155" s="1090">
        <f t="shared" si="108"/>
        <v>0</v>
      </c>
      <c r="Y155" s="1090">
        <f t="shared" si="108"/>
        <v>4.3366666666666669</v>
      </c>
      <c r="Z155" s="1090">
        <f t="shared" si="108"/>
        <v>30.356666666666669</v>
      </c>
      <c r="AA155" s="1090">
        <f t="shared" si="108"/>
        <v>17.346666666666668</v>
      </c>
      <c r="AB155" s="1090">
        <f t="shared" si="108"/>
        <v>0</v>
      </c>
      <c r="AC155" s="1090">
        <f t="shared" si="108"/>
        <v>0</v>
      </c>
      <c r="AE155" s="1042">
        <f>ROW()</f>
        <v>155</v>
      </c>
    </row>
    <row r="156" spans="1:31">
      <c r="A156" s="1086"/>
      <c r="B156" s="1086">
        <v>6</v>
      </c>
      <c r="C156" s="1086"/>
      <c r="D156" s="1096" t="str">
        <f>APU!D827</f>
        <v>SOLDADOR</v>
      </c>
      <c r="E156" s="1112" t="s">
        <v>1764</v>
      </c>
      <c r="F156" s="1088">
        <f t="shared" si="107"/>
        <v>46296</v>
      </c>
      <c r="G156" s="1088">
        <f t="shared" si="107"/>
        <v>46307</v>
      </c>
      <c r="H156" s="1087"/>
      <c r="I156" s="1091">
        <f>APU!O827+APU!O1037+APU!O1275+APU!O1355+APU!O1555</f>
        <v>30.72</v>
      </c>
      <c r="J156" s="1089"/>
      <c r="K156" s="1086"/>
      <c r="L156" s="1090">
        <f>IF($I156=0,"",IFERROR($I156*MAX(0,MIN($G156,L$3)-MAX($F156,L$3-6)+1)/($G156-$F156+1),""))</f>
        <v>0</v>
      </c>
      <c r="M156" s="1090">
        <f t="shared" si="108"/>
        <v>0</v>
      </c>
      <c r="N156" s="1090">
        <f t="shared" si="108"/>
        <v>0</v>
      </c>
      <c r="O156" s="1090">
        <f t="shared" si="108"/>
        <v>0</v>
      </c>
      <c r="P156" s="1090">
        <f t="shared" si="108"/>
        <v>0</v>
      </c>
      <c r="Q156" s="1090">
        <f t="shared" si="108"/>
        <v>0</v>
      </c>
      <c r="R156" s="1090">
        <f t="shared" si="108"/>
        <v>0</v>
      </c>
      <c r="S156" s="1090">
        <f t="shared" si="108"/>
        <v>0</v>
      </c>
      <c r="T156" s="1090">
        <f t="shared" si="108"/>
        <v>0</v>
      </c>
      <c r="U156" s="1090">
        <f t="shared" si="108"/>
        <v>0</v>
      </c>
      <c r="V156" s="1090">
        <f t="shared" si="108"/>
        <v>0</v>
      </c>
      <c r="W156" s="1090">
        <f t="shared" si="108"/>
        <v>0</v>
      </c>
      <c r="X156" s="1090">
        <f t="shared" si="108"/>
        <v>0</v>
      </c>
      <c r="Y156" s="1090">
        <f t="shared" si="108"/>
        <v>2.56</v>
      </c>
      <c r="Z156" s="1090">
        <f t="shared" si="108"/>
        <v>17.919999999999998</v>
      </c>
      <c r="AA156" s="1090">
        <f t="shared" si="108"/>
        <v>10.24</v>
      </c>
      <c r="AB156" s="1090">
        <f t="shared" si="108"/>
        <v>0</v>
      </c>
      <c r="AC156" s="1090">
        <f t="shared" si="108"/>
        <v>0</v>
      </c>
      <c r="AE156" s="1042">
        <f>ROW()</f>
        <v>156</v>
      </c>
    </row>
    <row r="157" spans="1:31">
      <c r="A157" s="1086"/>
      <c r="B157" s="1086">
        <v>6</v>
      </c>
      <c r="C157" s="1086"/>
      <c r="D157" s="1096" t="str">
        <f>APU!D828</f>
        <v>AYUDANTE</v>
      </c>
      <c r="E157" s="1112" t="s">
        <v>1764</v>
      </c>
      <c r="F157" s="1088">
        <f t="shared" si="107"/>
        <v>46296</v>
      </c>
      <c r="G157" s="1088">
        <f t="shared" si="107"/>
        <v>46307</v>
      </c>
      <c r="H157" s="1087"/>
      <c r="I157" s="1091">
        <f>APU!O828+APU!O971+APU!O1036+APU!O1116+APU!O1276+APU!O1356+APU!O1556</f>
        <v>52.040000000000006</v>
      </c>
      <c r="J157" s="1089"/>
      <c r="K157" s="1086"/>
      <c r="L157" s="1090">
        <f>IF($I157=0,"",IFERROR($I157*MAX(0,MIN($G157,L$3)-MAX($F157,L$3-6)+1)/($G157-$F157+1),""))</f>
        <v>0</v>
      </c>
      <c r="M157" s="1090">
        <f t="shared" si="108"/>
        <v>0</v>
      </c>
      <c r="N157" s="1090">
        <f t="shared" si="108"/>
        <v>0</v>
      </c>
      <c r="O157" s="1090">
        <f t="shared" si="108"/>
        <v>0</v>
      </c>
      <c r="P157" s="1090">
        <f t="shared" si="108"/>
        <v>0</v>
      </c>
      <c r="Q157" s="1090">
        <f t="shared" si="108"/>
        <v>0</v>
      </c>
      <c r="R157" s="1090">
        <f t="shared" si="108"/>
        <v>0</v>
      </c>
      <c r="S157" s="1090">
        <f t="shared" si="108"/>
        <v>0</v>
      </c>
      <c r="T157" s="1090">
        <f t="shared" si="108"/>
        <v>0</v>
      </c>
      <c r="U157" s="1090">
        <f t="shared" si="108"/>
        <v>0</v>
      </c>
      <c r="V157" s="1090">
        <f t="shared" si="108"/>
        <v>0</v>
      </c>
      <c r="W157" s="1090">
        <f t="shared" si="108"/>
        <v>0</v>
      </c>
      <c r="X157" s="1090">
        <f t="shared" si="108"/>
        <v>0</v>
      </c>
      <c r="Y157" s="1090">
        <f t="shared" si="108"/>
        <v>4.3366666666666669</v>
      </c>
      <c r="Z157" s="1090">
        <f t="shared" si="108"/>
        <v>30.356666666666669</v>
      </c>
      <c r="AA157" s="1090">
        <f t="shared" si="108"/>
        <v>17.346666666666668</v>
      </c>
      <c r="AB157" s="1090">
        <f t="shared" si="108"/>
        <v>0</v>
      </c>
      <c r="AC157" s="1090">
        <f t="shared" si="108"/>
        <v>0</v>
      </c>
      <c r="AE157" s="1042">
        <f>ROW()</f>
        <v>157</v>
      </c>
    </row>
    <row r="158" spans="1:31" ht="25.5">
      <c r="A158">
        <v>53</v>
      </c>
      <c r="B158">
        <v>5</v>
      </c>
      <c r="C158" t="str">
        <f>IF(Partidas!B54="","",Partidas!B54)</f>
        <v>A1370</v>
      </c>
      <c r="D158" s="700" t="str">
        <f>IF(Partidas!B54="",Partidas!A54,"            "&amp;Partidas!C54)</f>
        <v xml:space="preserve">            Suministro y montaje de línea 1" AA1B - Contratista: tubería + accesorios 1" (válv. check y bola, bridas SW, empaques, s</v>
      </c>
      <c r="E158" s="1071">
        <f>IF(Partidas!D54="","",Partidas!D54)</f>
        <v>16</v>
      </c>
      <c r="F158" s="1041">
        <f>Partidas!E54</f>
        <v>46272</v>
      </c>
      <c r="G158" s="1041">
        <f>Partidas!F54</f>
        <v>46293</v>
      </c>
      <c r="H158" s="1067" cm="1">
        <f t="array" ref="H158">IF($B158="","",IFERROR(_xlfn.AGGREGATE(15,6,ROW($B163:$B$367)/(($B163:$B$367&lt;=$B158)*($B163:$B$367&lt;&gt;"")),1)-1,121))</f>
        <v>162</v>
      </c>
      <c r="I158" s="1077">
        <f>Partidas!G54</f>
        <v>407.54133333333345</v>
      </c>
      <c r="J158" s="1077">
        <f>IF(OR($C158="",N($E158)=0,N($I158)=0),"",$I158/$E158)</f>
        <v>25.471333333333341</v>
      </c>
      <c r="L158" s="1044">
        <f t="shared" ref="L158:AC158" si="109">IF($B158="","",IF($C158&lt;&gt;"",IFERROR($I158*MAX(0,MIN($G158,L$3)-MAX($F158,L$3-6)+1)/($G158-$F158+1),""),SUMIFS(L$5:L$367,$C$5:$C$367,"?*",$AE$5:$AE$367,"&gt;"&amp;ROW(),$AE$5:$AE$367,"&lt;="&amp;$H158)))</f>
        <v>0</v>
      </c>
      <c r="M158" s="1044">
        <f t="shared" si="109"/>
        <v>0</v>
      </c>
      <c r="N158" s="1044">
        <f t="shared" si="109"/>
        <v>0</v>
      </c>
      <c r="O158" s="1044">
        <f t="shared" si="109"/>
        <v>0</v>
      </c>
      <c r="P158" s="1044">
        <f t="shared" si="109"/>
        <v>0</v>
      </c>
      <c r="Q158" s="1044">
        <f t="shared" si="109"/>
        <v>0</v>
      </c>
      <c r="R158" s="1044">
        <f t="shared" si="109"/>
        <v>0</v>
      </c>
      <c r="S158" s="1044">
        <f t="shared" si="109"/>
        <v>0</v>
      </c>
      <c r="T158" s="1044">
        <f t="shared" si="109"/>
        <v>0</v>
      </c>
      <c r="U158" s="1044">
        <f t="shared" si="109"/>
        <v>0</v>
      </c>
      <c r="V158" s="1044">
        <f t="shared" si="109"/>
        <v>74.098424242424258</v>
      </c>
      <c r="W158" s="1044">
        <f t="shared" si="109"/>
        <v>129.67224242424246</v>
      </c>
      <c r="X158" s="1044">
        <f t="shared" si="109"/>
        <v>129.67224242424246</v>
      </c>
      <c r="Y158" s="1044">
        <f t="shared" si="109"/>
        <v>74.098424242424258</v>
      </c>
      <c r="Z158" s="1044">
        <f t="shared" si="109"/>
        <v>0</v>
      </c>
      <c r="AA158" s="1044">
        <f t="shared" si="109"/>
        <v>0</v>
      </c>
      <c r="AB158" s="1044">
        <f t="shared" si="109"/>
        <v>0</v>
      </c>
      <c r="AC158" s="1044">
        <f t="shared" si="109"/>
        <v>0</v>
      </c>
      <c r="AE158" s="1042">
        <f>ROW()</f>
        <v>158</v>
      </c>
    </row>
    <row r="159" spans="1:31">
      <c r="A159" s="1086"/>
      <c r="B159" s="1086">
        <v>6</v>
      </c>
      <c r="C159" s="1086"/>
      <c r="D159" s="1096" t="str">
        <f>APU!D846</f>
        <v>CAPATAZ</v>
      </c>
      <c r="E159" s="1112" t="s">
        <v>1764</v>
      </c>
      <c r="F159" s="1088">
        <f t="shared" ref="F159:G162" si="110">F$158</f>
        <v>46272</v>
      </c>
      <c r="G159" s="1088">
        <f t="shared" si="110"/>
        <v>46293</v>
      </c>
      <c r="H159" s="1087"/>
      <c r="I159" s="1091">
        <f>APU!O846+APU!O909+APU!O985+APU!O1054+APU!O1130+APU!O1210+APU!O1293+APU!O1373+APU!O1473+APU!O1493+APU!O1572+APU!O1629+APU!O1646+APU!O1662+APU!O1679+APU!O1695</f>
        <v>13.168000000000003</v>
      </c>
      <c r="J159" s="1089"/>
      <c r="K159" s="1086"/>
      <c r="L159" s="1090">
        <f>IF($I159=0,"",IFERROR($I159*MAX(0,MIN($G159,L$3)-MAX($F159,L$3-6)+1)/($G159-$F159+1),""))</f>
        <v>0</v>
      </c>
      <c r="M159" s="1090">
        <f t="shared" ref="M159:AC162" si="111">IF($I159=0,"",IFERROR($I159*MAX(0,MIN($G159,M$3)-MAX($F159,M$3-6)+1)/($G159-$F159+1),""))</f>
        <v>0</v>
      </c>
      <c r="N159" s="1090">
        <f t="shared" si="111"/>
        <v>0</v>
      </c>
      <c r="O159" s="1090">
        <f t="shared" si="111"/>
        <v>0</v>
      </c>
      <c r="P159" s="1090">
        <f t="shared" si="111"/>
        <v>0</v>
      </c>
      <c r="Q159" s="1090">
        <f t="shared" si="111"/>
        <v>0</v>
      </c>
      <c r="R159" s="1090">
        <f t="shared" si="111"/>
        <v>0</v>
      </c>
      <c r="S159" s="1090">
        <f t="shared" si="111"/>
        <v>0</v>
      </c>
      <c r="T159" s="1090">
        <f t="shared" si="111"/>
        <v>0</v>
      </c>
      <c r="U159" s="1090">
        <f t="shared" si="111"/>
        <v>0</v>
      </c>
      <c r="V159" s="1090">
        <f t="shared" si="111"/>
        <v>2.3941818181818189</v>
      </c>
      <c r="W159" s="1090">
        <f t="shared" si="111"/>
        <v>4.1898181818181826</v>
      </c>
      <c r="X159" s="1090">
        <f t="shared" si="111"/>
        <v>4.1898181818181826</v>
      </c>
      <c r="Y159" s="1090">
        <f t="shared" si="111"/>
        <v>2.3941818181818189</v>
      </c>
      <c r="Z159" s="1090">
        <f t="shared" si="111"/>
        <v>0</v>
      </c>
      <c r="AA159" s="1090">
        <f t="shared" si="111"/>
        <v>0</v>
      </c>
      <c r="AB159" s="1090">
        <f t="shared" si="111"/>
        <v>0</v>
      </c>
      <c r="AC159" s="1090">
        <f t="shared" si="111"/>
        <v>0</v>
      </c>
      <c r="AE159" s="1042">
        <f>ROW()</f>
        <v>159</v>
      </c>
    </row>
    <row r="160" spans="1:31">
      <c r="A160" s="1086"/>
      <c r="B160" s="1086">
        <v>6</v>
      </c>
      <c r="C160" s="1086"/>
      <c r="D160" s="1096" t="str">
        <f>APU!D847</f>
        <v>OPERARIO</v>
      </c>
      <c r="E160" s="1112" t="s">
        <v>1764</v>
      </c>
      <c r="F160" s="1088">
        <f t="shared" si="110"/>
        <v>46272</v>
      </c>
      <c r="G160" s="1088">
        <f t="shared" si="110"/>
        <v>46293</v>
      </c>
      <c r="H160" s="1087"/>
      <c r="I160" s="1091">
        <f>APU!O847+APU!O910+APU!O986+APU!O1055+APU!O1131+APU!O1211+APU!O1294+APU!O1374+APU!O1474+APU!O1494+APU!O1573+APU!O1630+APU!O1647+APU!O1663+APU!O1680+APU!O1696</f>
        <v>146.07999999999998</v>
      </c>
      <c r="J160" s="1089"/>
      <c r="K160" s="1086"/>
      <c r="L160" s="1090">
        <f>IF($I160=0,"",IFERROR($I160*MAX(0,MIN($G160,L$3)-MAX($F160,L$3-6)+1)/($G160-$F160+1),""))</f>
        <v>0</v>
      </c>
      <c r="M160" s="1090">
        <f t="shared" si="111"/>
        <v>0</v>
      </c>
      <c r="N160" s="1090">
        <f t="shared" si="111"/>
        <v>0</v>
      </c>
      <c r="O160" s="1090">
        <f t="shared" si="111"/>
        <v>0</v>
      </c>
      <c r="P160" s="1090">
        <f t="shared" si="111"/>
        <v>0</v>
      </c>
      <c r="Q160" s="1090">
        <f t="shared" si="111"/>
        <v>0</v>
      </c>
      <c r="R160" s="1090">
        <f t="shared" si="111"/>
        <v>0</v>
      </c>
      <c r="S160" s="1090">
        <f t="shared" si="111"/>
        <v>0</v>
      </c>
      <c r="T160" s="1090">
        <f t="shared" si="111"/>
        <v>0</v>
      </c>
      <c r="U160" s="1090">
        <f t="shared" si="111"/>
        <v>0</v>
      </c>
      <c r="V160" s="1090">
        <f t="shared" si="111"/>
        <v>26.56</v>
      </c>
      <c r="W160" s="1090">
        <f t="shared" si="111"/>
        <v>46.48</v>
      </c>
      <c r="X160" s="1090">
        <f t="shared" si="111"/>
        <v>46.48</v>
      </c>
      <c r="Y160" s="1090">
        <f t="shared" si="111"/>
        <v>26.56</v>
      </c>
      <c r="Z160" s="1090">
        <f t="shared" si="111"/>
        <v>0</v>
      </c>
      <c r="AA160" s="1090">
        <f t="shared" si="111"/>
        <v>0</v>
      </c>
      <c r="AB160" s="1090">
        <f t="shared" si="111"/>
        <v>0</v>
      </c>
      <c r="AC160" s="1090">
        <f t="shared" si="111"/>
        <v>0</v>
      </c>
      <c r="AE160" s="1042">
        <f>ROW()</f>
        <v>160</v>
      </c>
    </row>
    <row r="161" spans="1:31">
      <c r="A161" s="1086"/>
      <c r="B161" s="1086">
        <v>6</v>
      </c>
      <c r="C161" s="1086"/>
      <c r="D161" s="1096" t="str">
        <f>APU!D848</f>
        <v>SOLDADOR</v>
      </c>
      <c r="E161" s="1112" t="s">
        <v>1764</v>
      </c>
      <c r="F161" s="1088">
        <f t="shared" si="110"/>
        <v>46272</v>
      </c>
      <c r="G161" s="1088">
        <f t="shared" si="110"/>
        <v>46293</v>
      </c>
      <c r="H161" s="1087"/>
      <c r="I161" s="1091">
        <f>APU!O848+APU!O911+APU!O1056+APU!O1212+APU!O1295+APU!O1375+APU!O1475+APU!O1495+APU!O1574</f>
        <v>102.21333333333334</v>
      </c>
      <c r="J161" s="1089"/>
      <c r="K161" s="1086"/>
      <c r="L161" s="1090">
        <f>IF($I161=0,"",IFERROR($I161*MAX(0,MIN($G161,L$3)-MAX($F161,L$3-6)+1)/($G161-$F161+1),""))</f>
        <v>0</v>
      </c>
      <c r="M161" s="1090">
        <f t="shared" si="111"/>
        <v>0</v>
      </c>
      <c r="N161" s="1090">
        <f t="shared" si="111"/>
        <v>0</v>
      </c>
      <c r="O161" s="1090">
        <f t="shared" si="111"/>
        <v>0</v>
      </c>
      <c r="P161" s="1090">
        <f t="shared" si="111"/>
        <v>0</v>
      </c>
      <c r="Q161" s="1090">
        <f t="shared" si="111"/>
        <v>0</v>
      </c>
      <c r="R161" s="1090">
        <f t="shared" si="111"/>
        <v>0</v>
      </c>
      <c r="S161" s="1090">
        <f t="shared" si="111"/>
        <v>0</v>
      </c>
      <c r="T161" s="1090">
        <f t="shared" si="111"/>
        <v>0</v>
      </c>
      <c r="U161" s="1090">
        <f t="shared" si="111"/>
        <v>0</v>
      </c>
      <c r="V161" s="1090">
        <f t="shared" si="111"/>
        <v>18.584242424242426</v>
      </c>
      <c r="W161" s="1090">
        <f t="shared" si="111"/>
        <v>32.522424242424243</v>
      </c>
      <c r="X161" s="1090">
        <f t="shared" si="111"/>
        <v>32.522424242424243</v>
      </c>
      <c r="Y161" s="1090">
        <f t="shared" si="111"/>
        <v>18.584242424242426</v>
      </c>
      <c r="Z161" s="1090">
        <f t="shared" si="111"/>
        <v>0</v>
      </c>
      <c r="AA161" s="1090">
        <f t="shared" si="111"/>
        <v>0</v>
      </c>
      <c r="AB161" s="1090">
        <f t="shared" si="111"/>
        <v>0</v>
      </c>
      <c r="AC161" s="1090">
        <f t="shared" si="111"/>
        <v>0</v>
      </c>
      <c r="AE161" s="1042">
        <f>ROW()</f>
        <v>161</v>
      </c>
    </row>
    <row r="162" spans="1:31">
      <c r="A162" s="1086"/>
      <c r="B162" s="1086">
        <v>6</v>
      </c>
      <c r="C162" s="1086"/>
      <c r="D162" s="1096" t="str">
        <f>APU!D849</f>
        <v>AYUDANTE</v>
      </c>
      <c r="E162" s="1112" t="s">
        <v>1764</v>
      </c>
      <c r="F162" s="1088">
        <f t="shared" si="110"/>
        <v>46272</v>
      </c>
      <c r="G162" s="1088">
        <f t="shared" si="110"/>
        <v>46293</v>
      </c>
      <c r="H162" s="1087"/>
      <c r="I162" s="1091">
        <f>APU!O849+APU!O912+APU!O987+APU!O1057+APU!O1132+APU!O1213+APU!O1296+APU!O1376+APU!O1476+APU!O1496+APU!O1575+APU!O1631+APU!O1648+APU!O1664+APU!O1681+APU!O1697</f>
        <v>146.07999999999998</v>
      </c>
      <c r="J162" s="1089"/>
      <c r="K162" s="1086"/>
      <c r="L162" s="1090">
        <f>IF($I162=0,"",IFERROR($I162*MAX(0,MIN($G162,L$3)-MAX($F162,L$3-6)+1)/($G162-$F162+1),""))</f>
        <v>0</v>
      </c>
      <c r="M162" s="1090">
        <f t="shared" si="111"/>
        <v>0</v>
      </c>
      <c r="N162" s="1090">
        <f t="shared" si="111"/>
        <v>0</v>
      </c>
      <c r="O162" s="1090">
        <f t="shared" si="111"/>
        <v>0</v>
      </c>
      <c r="P162" s="1090">
        <f t="shared" si="111"/>
        <v>0</v>
      </c>
      <c r="Q162" s="1090">
        <f t="shared" si="111"/>
        <v>0</v>
      </c>
      <c r="R162" s="1090">
        <f t="shared" si="111"/>
        <v>0</v>
      </c>
      <c r="S162" s="1090">
        <f t="shared" si="111"/>
        <v>0</v>
      </c>
      <c r="T162" s="1090">
        <f t="shared" si="111"/>
        <v>0</v>
      </c>
      <c r="U162" s="1090">
        <f t="shared" si="111"/>
        <v>0</v>
      </c>
      <c r="V162" s="1090">
        <f t="shared" si="111"/>
        <v>26.56</v>
      </c>
      <c r="W162" s="1090">
        <f t="shared" si="111"/>
        <v>46.48</v>
      </c>
      <c r="X162" s="1090">
        <f t="shared" si="111"/>
        <v>46.48</v>
      </c>
      <c r="Y162" s="1090">
        <f t="shared" si="111"/>
        <v>26.56</v>
      </c>
      <c r="Z162" s="1090">
        <f t="shared" si="111"/>
        <v>0</v>
      </c>
      <c r="AA162" s="1090">
        <f t="shared" si="111"/>
        <v>0</v>
      </c>
      <c r="AB162" s="1090">
        <f t="shared" si="111"/>
        <v>0</v>
      </c>
      <c r="AC162" s="1090">
        <f t="shared" si="111"/>
        <v>0</v>
      </c>
      <c r="AE162" s="1042">
        <f>ROW()</f>
        <v>162</v>
      </c>
    </row>
    <row r="163" spans="1:31" ht="25.5">
      <c r="A163">
        <v>54</v>
      </c>
      <c r="B163">
        <v>5</v>
      </c>
      <c r="C163" t="str">
        <f>IF(Partidas!B55="","",Partidas!B55)</f>
        <v>A1380</v>
      </c>
      <c r="D163" s="700" t="str">
        <f>IF(Partidas!B55="",Partidas!A55,"            "&amp;Partidas!C55)</f>
        <v xml:space="preserve">            Suministro y montaje de línea 1½" AA1B - Contratista: tubería + accesorios 1½" (válv. check y bola, bridas SW, empaques,</v>
      </c>
      <c r="E163" s="1071">
        <f>IF(Partidas!D55="","",Partidas!D55)</f>
        <v>15</v>
      </c>
      <c r="F163" s="1041">
        <f>Partidas!E55</f>
        <v>46294</v>
      </c>
      <c r="G163" s="1041">
        <f>Partidas!F55</f>
        <v>46315</v>
      </c>
      <c r="H163" s="1067" cm="1">
        <f t="array" ref="H163">IF($B163="","",IFERROR(_xlfn.AGGREGATE(15,6,ROW($B168:$B$367)/(($B168:$B$367&lt;=$B163)*($B168:$B$367&lt;&gt;"")),1)-1,121))</f>
        <v>167</v>
      </c>
      <c r="I163" s="1077">
        <f>Partidas!G55</f>
        <v>364.07523809523809</v>
      </c>
      <c r="J163" s="1077">
        <f>IF(OR($C163="",N($E163)=0,N($I163)=0),"",$I163/$E163)</f>
        <v>24.271682539682541</v>
      </c>
      <c r="L163" s="1044">
        <f t="shared" ref="L163:AC163" si="112">IF($B163="","",IF($C163&lt;&gt;"",IFERROR($I163*MAX(0,MIN($G163,L$3)-MAX($F163,L$3-6)+1)/($G163-$F163+1),""),SUMIFS(L$5:L$367,$C$5:$C$367,"?*",$AE$5:$AE$367,"&gt;"&amp;ROW(),$AE$5:$AE$367,"&lt;="&amp;$H163)))</f>
        <v>0</v>
      </c>
      <c r="M163" s="1044">
        <f t="shared" si="112"/>
        <v>0</v>
      </c>
      <c r="N163" s="1044">
        <f t="shared" si="112"/>
        <v>0</v>
      </c>
      <c r="O163" s="1044">
        <f t="shared" si="112"/>
        <v>0</v>
      </c>
      <c r="P163" s="1044">
        <f t="shared" si="112"/>
        <v>0</v>
      </c>
      <c r="Q163" s="1044">
        <f t="shared" si="112"/>
        <v>0</v>
      </c>
      <c r="R163" s="1044">
        <f t="shared" si="112"/>
        <v>0</v>
      </c>
      <c r="S163" s="1044">
        <f t="shared" si="112"/>
        <v>0</v>
      </c>
      <c r="T163" s="1044">
        <f t="shared" si="112"/>
        <v>0</v>
      </c>
      <c r="U163" s="1044">
        <f t="shared" si="112"/>
        <v>0</v>
      </c>
      <c r="V163" s="1044">
        <f t="shared" si="112"/>
        <v>0</v>
      </c>
      <c r="W163" s="1044">
        <f t="shared" si="112"/>
        <v>0</v>
      </c>
      <c r="X163" s="1044">
        <f t="shared" si="112"/>
        <v>0</v>
      </c>
      <c r="Y163" s="1044">
        <f t="shared" si="112"/>
        <v>49.646623376623374</v>
      </c>
      <c r="Z163" s="1044">
        <f t="shared" si="112"/>
        <v>115.84212121212121</v>
      </c>
      <c r="AA163" s="1044">
        <f t="shared" si="112"/>
        <v>115.84212121212121</v>
      </c>
      <c r="AB163" s="1044">
        <f t="shared" si="112"/>
        <v>82.744372294372297</v>
      </c>
      <c r="AC163" s="1044">
        <f t="shared" si="112"/>
        <v>0</v>
      </c>
      <c r="AE163" s="1042">
        <f>ROW()</f>
        <v>163</v>
      </c>
    </row>
    <row r="164" spans="1:31">
      <c r="A164" s="1086"/>
      <c r="B164" s="1086">
        <v>6</v>
      </c>
      <c r="C164" s="1086"/>
      <c r="D164" s="1096" t="str">
        <f>APU!D867</f>
        <v>CAPATAZ</v>
      </c>
      <c r="E164" s="1112" t="s">
        <v>1764</v>
      </c>
      <c r="F164" s="1088">
        <f t="shared" ref="F164:G167" si="113">F$163</f>
        <v>46294</v>
      </c>
      <c r="G164" s="1088">
        <f t="shared" si="113"/>
        <v>46315</v>
      </c>
      <c r="H164" s="1087"/>
      <c r="I164" s="1091">
        <f>APU!O867+APU!O929+APU!O1002+APU!O1074+APU!O1146+APU!O1231+APU!O1313+APU!O1393+APU!O1453+APU!O1513+APU!O1591</f>
        <v>12.349523809523809</v>
      </c>
      <c r="J164" s="1089"/>
      <c r="K164" s="1086"/>
      <c r="L164" s="1090">
        <f>IF($I164=0,"",IFERROR($I164*MAX(0,MIN($G164,L$3)-MAX($F164,L$3-6)+1)/($G164-$F164+1),""))</f>
        <v>0</v>
      </c>
      <c r="M164" s="1090">
        <f t="shared" ref="M164:AC167" si="114">IF($I164=0,"",IFERROR($I164*MAX(0,MIN($G164,M$3)-MAX($F164,M$3-6)+1)/($G164-$F164+1),""))</f>
        <v>0</v>
      </c>
      <c r="N164" s="1090">
        <f t="shared" si="114"/>
        <v>0</v>
      </c>
      <c r="O164" s="1090">
        <f t="shared" si="114"/>
        <v>0</v>
      </c>
      <c r="P164" s="1090">
        <f t="shared" si="114"/>
        <v>0</v>
      </c>
      <c r="Q164" s="1090">
        <f t="shared" si="114"/>
        <v>0</v>
      </c>
      <c r="R164" s="1090">
        <f t="shared" si="114"/>
        <v>0</v>
      </c>
      <c r="S164" s="1090">
        <f t="shared" si="114"/>
        <v>0</v>
      </c>
      <c r="T164" s="1090">
        <f t="shared" si="114"/>
        <v>0</v>
      </c>
      <c r="U164" s="1090">
        <f t="shared" si="114"/>
        <v>0</v>
      </c>
      <c r="V164" s="1090">
        <f t="shared" si="114"/>
        <v>0</v>
      </c>
      <c r="W164" s="1090">
        <f t="shared" si="114"/>
        <v>0</v>
      </c>
      <c r="X164" s="1090">
        <f t="shared" si="114"/>
        <v>0</v>
      </c>
      <c r="Y164" s="1090">
        <f t="shared" si="114"/>
        <v>1.684025974025974</v>
      </c>
      <c r="Z164" s="1090">
        <f t="shared" si="114"/>
        <v>3.9293939393939392</v>
      </c>
      <c r="AA164" s="1090">
        <f t="shared" si="114"/>
        <v>3.9293939393939392</v>
      </c>
      <c r="AB164" s="1090">
        <f t="shared" si="114"/>
        <v>2.8067099567099567</v>
      </c>
      <c r="AC164" s="1090">
        <f t="shared" si="114"/>
        <v>0</v>
      </c>
      <c r="AE164" s="1042">
        <f>ROW()</f>
        <v>164</v>
      </c>
    </row>
    <row r="165" spans="1:31">
      <c r="A165" s="1086"/>
      <c r="B165" s="1086">
        <v>6</v>
      </c>
      <c r="C165" s="1086"/>
      <c r="D165" s="1096" t="str">
        <f>APU!D868</f>
        <v>OPERARIO</v>
      </c>
      <c r="E165" s="1112" t="s">
        <v>1764</v>
      </c>
      <c r="F165" s="1088">
        <f t="shared" si="113"/>
        <v>46294</v>
      </c>
      <c r="G165" s="1088">
        <f t="shared" si="113"/>
        <v>46315</v>
      </c>
      <c r="H165" s="1087"/>
      <c r="I165" s="1091">
        <f>APU!O868+APU!O930+APU!O1003+APU!O1075+APU!O1147+APU!O1232+APU!O1314+APU!O1394+APU!O1454+APU!O1514+APU!O1592</f>
        <v>123.49523809523811</v>
      </c>
      <c r="J165" s="1089"/>
      <c r="K165" s="1086"/>
      <c r="L165" s="1090">
        <f>IF($I165=0,"",IFERROR($I165*MAX(0,MIN($G165,L$3)-MAX($F165,L$3-6)+1)/($G165-$F165+1),""))</f>
        <v>0</v>
      </c>
      <c r="M165" s="1090">
        <f t="shared" si="114"/>
        <v>0</v>
      </c>
      <c r="N165" s="1090">
        <f t="shared" si="114"/>
        <v>0</v>
      </c>
      <c r="O165" s="1090">
        <f t="shared" si="114"/>
        <v>0</v>
      </c>
      <c r="P165" s="1090">
        <f t="shared" si="114"/>
        <v>0</v>
      </c>
      <c r="Q165" s="1090">
        <f t="shared" si="114"/>
        <v>0</v>
      </c>
      <c r="R165" s="1090">
        <f t="shared" si="114"/>
        <v>0</v>
      </c>
      <c r="S165" s="1090">
        <f t="shared" si="114"/>
        <v>0</v>
      </c>
      <c r="T165" s="1090">
        <f t="shared" si="114"/>
        <v>0</v>
      </c>
      <c r="U165" s="1090">
        <f t="shared" si="114"/>
        <v>0</v>
      </c>
      <c r="V165" s="1090">
        <f t="shared" si="114"/>
        <v>0</v>
      </c>
      <c r="W165" s="1090">
        <f t="shared" si="114"/>
        <v>0</v>
      </c>
      <c r="X165" s="1090">
        <f t="shared" si="114"/>
        <v>0</v>
      </c>
      <c r="Y165" s="1090">
        <f t="shared" si="114"/>
        <v>16.840259740259743</v>
      </c>
      <c r="Z165" s="1090">
        <f t="shared" si="114"/>
        <v>39.293939393939397</v>
      </c>
      <c r="AA165" s="1090">
        <f t="shared" si="114"/>
        <v>39.293939393939397</v>
      </c>
      <c r="AB165" s="1090">
        <f t="shared" si="114"/>
        <v>28.067099567099572</v>
      </c>
      <c r="AC165" s="1090">
        <f t="shared" si="114"/>
        <v>0</v>
      </c>
      <c r="AE165" s="1042">
        <f>ROW()</f>
        <v>165</v>
      </c>
    </row>
    <row r="166" spans="1:31">
      <c r="A166" s="1086"/>
      <c r="B166" s="1086">
        <v>6</v>
      </c>
      <c r="C166" s="1086"/>
      <c r="D166" s="1096" t="str">
        <f>APU!D869</f>
        <v>SOLDADOR</v>
      </c>
      <c r="E166" s="1112" t="s">
        <v>1764</v>
      </c>
      <c r="F166" s="1088">
        <f t="shared" si="113"/>
        <v>46294</v>
      </c>
      <c r="G166" s="1088">
        <f t="shared" si="113"/>
        <v>46315</v>
      </c>
      <c r="H166" s="1087"/>
      <c r="I166" s="1091">
        <f>APU!O869+APU!O931+APU!O1076+APU!O1233+APU!O1315+APU!O1395+APU!O1455+APU!O1515+APU!O1593</f>
        <v>104.73523809523809</v>
      </c>
      <c r="J166" s="1089"/>
      <c r="K166" s="1086"/>
      <c r="L166" s="1090">
        <f>IF($I166=0,"",IFERROR($I166*MAX(0,MIN($G166,L$3)-MAX($F166,L$3-6)+1)/($G166-$F166+1),""))</f>
        <v>0</v>
      </c>
      <c r="M166" s="1090">
        <f t="shared" si="114"/>
        <v>0</v>
      </c>
      <c r="N166" s="1090">
        <f t="shared" si="114"/>
        <v>0</v>
      </c>
      <c r="O166" s="1090">
        <f t="shared" si="114"/>
        <v>0</v>
      </c>
      <c r="P166" s="1090">
        <f t="shared" si="114"/>
        <v>0</v>
      </c>
      <c r="Q166" s="1090">
        <f t="shared" si="114"/>
        <v>0</v>
      </c>
      <c r="R166" s="1090">
        <f t="shared" si="114"/>
        <v>0</v>
      </c>
      <c r="S166" s="1090">
        <f t="shared" si="114"/>
        <v>0</v>
      </c>
      <c r="T166" s="1090">
        <f t="shared" si="114"/>
        <v>0</v>
      </c>
      <c r="U166" s="1090">
        <f t="shared" si="114"/>
        <v>0</v>
      </c>
      <c r="V166" s="1090">
        <f t="shared" si="114"/>
        <v>0</v>
      </c>
      <c r="W166" s="1090">
        <f t="shared" si="114"/>
        <v>0</v>
      </c>
      <c r="X166" s="1090">
        <f t="shared" si="114"/>
        <v>0</v>
      </c>
      <c r="Y166" s="1090">
        <f t="shared" si="114"/>
        <v>14.282077922077923</v>
      </c>
      <c r="Z166" s="1090">
        <f t="shared" si="114"/>
        <v>33.324848484848481</v>
      </c>
      <c r="AA166" s="1090">
        <f t="shared" si="114"/>
        <v>33.324848484848481</v>
      </c>
      <c r="AB166" s="1090">
        <f t="shared" si="114"/>
        <v>23.803463203463199</v>
      </c>
      <c r="AC166" s="1090">
        <f t="shared" si="114"/>
        <v>0</v>
      </c>
      <c r="AE166" s="1042">
        <f>ROW()</f>
        <v>166</v>
      </c>
    </row>
    <row r="167" spans="1:31">
      <c r="A167" s="1086"/>
      <c r="B167" s="1086">
        <v>6</v>
      </c>
      <c r="C167" s="1086"/>
      <c r="D167" s="1096" t="str">
        <f>APU!D870</f>
        <v>AYUDANTE</v>
      </c>
      <c r="E167" s="1112" t="s">
        <v>1764</v>
      </c>
      <c r="F167" s="1088">
        <f t="shared" si="113"/>
        <v>46294</v>
      </c>
      <c r="G167" s="1088">
        <f t="shared" si="113"/>
        <v>46315</v>
      </c>
      <c r="H167" s="1087"/>
      <c r="I167" s="1091">
        <f>APU!O870+APU!O932+APU!O1004+APU!O1077+APU!O1148+APU!O1234+APU!O1316+APU!O1396+APU!O1456+APU!O1516+APU!O1594</f>
        <v>123.49523809523811</v>
      </c>
      <c r="J167" s="1089"/>
      <c r="K167" s="1086"/>
      <c r="L167" s="1090">
        <f>IF($I167=0,"",IFERROR($I167*MAX(0,MIN($G167,L$3)-MAX($F167,L$3-6)+1)/($G167-$F167+1),""))</f>
        <v>0</v>
      </c>
      <c r="M167" s="1090">
        <f t="shared" si="114"/>
        <v>0</v>
      </c>
      <c r="N167" s="1090">
        <f t="shared" si="114"/>
        <v>0</v>
      </c>
      <c r="O167" s="1090">
        <f t="shared" si="114"/>
        <v>0</v>
      </c>
      <c r="P167" s="1090">
        <f t="shared" si="114"/>
        <v>0</v>
      </c>
      <c r="Q167" s="1090">
        <f t="shared" si="114"/>
        <v>0</v>
      </c>
      <c r="R167" s="1090">
        <f t="shared" si="114"/>
        <v>0</v>
      </c>
      <c r="S167" s="1090">
        <f t="shared" si="114"/>
        <v>0</v>
      </c>
      <c r="T167" s="1090">
        <f t="shared" si="114"/>
        <v>0</v>
      </c>
      <c r="U167" s="1090">
        <f t="shared" si="114"/>
        <v>0</v>
      </c>
      <c r="V167" s="1090">
        <f t="shared" si="114"/>
        <v>0</v>
      </c>
      <c r="W167" s="1090">
        <f t="shared" si="114"/>
        <v>0</v>
      </c>
      <c r="X167" s="1090">
        <f t="shared" si="114"/>
        <v>0</v>
      </c>
      <c r="Y167" s="1090">
        <f t="shared" si="114"/>
        <v>16.840259740259743</v>
      </c>
      <c r="Z167" s="1090">
        <f t="shared" si="114"/>
        <v>39.293939393939397</v>
      </c>
      <c r="AA167" s="1090">
        <f t="shared" si="114"/>
        <v>39.293939393939397</v>
      </c>
      <c r="AB167" s="1090">
        <f t="shared" si="114"/>
        <v>28.067099567099572</v>
      </c>
      <c r="AC167" s="1090">
        <f t="shared" si="114"/>
        <v>0</v>
      </c>
      <c r="AE167" s="1042">
        <f>ROW()</f>
        <v>167</v>
      </c>
    </row>
    <row r="168" spans="1:31" ht="25.5">
      <c r="A168">
        <v>55</v>
      </c>
      <c r="B168">
        <v>5</v>
      </c>
      <c r="C168" t="str">
        <f>IF(Partidas!B56="","",Partidas!B56)</f>
        <v>A1390</v>
      </c>
      <c r="D168" s="700" t="str">
        <f>IF(Partidas!B56="",Partidas!A56,"            "&amp;Partidas!C56)</f>
        <v xml:space="preserve">            Suministro y montaje de línea 2" AA1B - Contratista: tubería + accesorios 2" (válv. check y bola, bridas SW, empaques, s</v>
      </c>
      <c r="E168" s="1071">
        <f>IF(Partidas!D56="","",Partidas!D56)</f>
        <v>36</v>
      </c>
      <c r="F168" s="1041">
        <f>Partidas!E56</f>
        <v>46248</v>
      </c>
      <c r="G168" s="1041">
        <f>Partidas!F56</f>
        <v>46297</v>
      </c>
      <c r="H168" s="1067" cm="1">
        <f t="array" ref="H168">IF($B168="","",IFERROR(_xlfn.AGGREGATE(15,6,ROW($B173:$B$367)/(($B173:$B$367&lt;=$B168)*($B173:$B$367&lt;&gt;"")),1)-1,121))</f>
        <v>172</v>
      </c>
      <c r="I168" s="1077">
        <f>Partidas!G56</f>
        <v>886.01504761904755</v>
      </c>
      <c r="J168" s="1077">
        <f>IF(OR($C168="",N($E168)=0,N($I168)=0),"",$I168/$E168)</f>
        <v>24.611529100529097</v>
      </c>
      <c r="L168" s="1044">
        <f t="shared" ref="L168:AC168" si="115">IF($B168="","",IF($C168&lt;&gt;"",IFERROR($I168*MAX(0,MIN($G168,L$3)-MAX($F168,L$3-6)+1)/($G168-$F168+1),""),SUMIFS(L$5:L$367,$C$5:$C$367,"?*",$AE$5:$AE$367,"&gt;"&amp;ROW(),$AE$5:$AE$367,"&lt;="&amp;$H168)))</f>
        <v>0</v>
      </c>
      <c r="M168" s="1044">
        <f t="shared" si="115"/>
        <v>0</v>
      </c>
      <c r="N168" s="1044">
        <f t="shared" si="115"/>
        <v>0</v>
      </c>
      <c r="O168" s="1044">
        <f t="shared" si="115"/>
        <v>0</v>
      </c>
      <c r="P168" s="1044">
        <f t="shared" si="115"/>
        <v>0</v>
      </c>
      <c r="Q168" s="1044">
        <f t="shared" si="115"/>
        <v>0</v>
      </c>
      <c r="R168" s="1044">
        <f t="shared" si="115"/>
        <v>0</v>
      </c>
      <c r="S168" s="1044">
        <f t="shared" si="115"/>
        <v>124.04210666666665</v>
      </c>
      <c r="T168" s="1044">
        <f t="shared" si="115"/>
        <v>124.04210666666665</v>
      </c>
      <c r="U168" s="1044">
        <f t="shared" si="115"/>
        <v>124.04210666666665</v>
      </c>
      <c r="V168" s="1044">
        <f t="shared" si="115"/>
        <v>124.04210666666665</v>
      </c>
      <c r="W168" s="1044">
        <f t="shared" si="115"/>
        <v>124.04210666666665</v>
      </c>
      <c r="X168" s="1044">
        <f t="shared" si="115"/>
        <v>124.04210666666665</v>
      </c>
      <c r="Y168" s="1044">
        <f t="shared" si="115"/>
        <v>124.04210666666665</v>
      </c>
      <c r="Z168" s="1044">
        <f t="shared" si="115"/>
        <v>17.720300952380953</v>
      </c>
      <c r="AA168" s="1044">
        <f t="shared" si="115"/>
        <v>0</v>
      </c>
      <c r="AB168" s="1044">
        <f t="shared" si="115"/>
        <v>0</v>
      </c>
      <c r="AC168" s="1044">
        <f t="shared" si="115"/>
        <v>0</v>
      </c>
      <c r="AE168" s="1042">
        <f>ROW()</f>
        <v>168</v>
      </c>
    </row>
    <row r="169" spans="1:31">
      <c r="A169" s="1086"/>
      <c r="B169" s="1086">
        <v>6</v>
      </c>
      <c r="C169" s="1086"/>
      <c r="D169" s="1096" t="str">
        <f>APU!D888</f>
        <v>CAPATAZ</v>
      </c>
      <c r="E169" s="1112" t="s">
        <v>1764</v>
      </c>
      <c r="F169" s="1088">
        <f t="shared" ref="F169:G172" si="116">F$168</f>
        <v>46248</v>
      </c>
      <c r="G169" s="1088">
        <f t="shared" si="116"/>
        <v>46297</v>
      </c>
      <c r="H169" s="1087"/>
      <c r="I169" s="1091">
        <f>APU!O888+APU!O949+APU!O1018+APU!O1094+APU!O1162+APU!O1252+APU!O1333+APU!O1413+APU!O1433+APU!O1533+APU!O1610</f>
        <v>29.197904761904763</v>
      </c>
      <c r="J169" s="1089"/>
      <c r="K169" s="1086"/>
      <c r="L169" s="1090">
        <f>IF($I169=0,"",IFERROR($I169*MAX(0,MIN($G169,L$3)-MAX($F169,L$3-6)+1)/($G169-$F169+1),""))</f>
        <v>0</v>
      </c>
      <c r="M169" s="1090">
        <f t="shared" ref="M169:AC172" si="117">IF($I169=0,"",IFERROR($I169*MAX(0,MIN($G169,M$3)-MAX($F169,M$3-6)+1)/($G169-$F169+1),""))</f>
        <v>0</v>
      </c>
      <c r="N169" s="1090">
        <f t="shared" si="117"/>
        <v>0</v>
      </c>
      <c r="O169" s="1090">
        <f t="shared" si="117"/>
        <v>0</v>
      </c>
      <c r="P169" s="1090">
        <f t="shared" si="117"/>
        <v>0</v>
      </c>
      <c r="Q169" s="1090">
        <f t="shared" si="117"/>
        <v>0</v>
      </c>
      <c r="R169" s="1090">
        <f t="shared" si="117"/>
        <v>0</v>
      </c>
      <c r="S169" s="1090">
        <f t="shared" si="117"/>
        <v>4.0877066666666666</v>
      </c>
      <c r="T169" s="1090">
        <f t="shared" si="117"/>
        <v>4.0877066666666666</v>
      </c>
      <c r="U169" s="1090">
        <f t="shared" si="117"/>
        <v>4.0877066666666666</v>
      </c>
      <c r="V169" s="1090">
        <f t="shared" si="117"/>
        <v>4.0877066666666666</v>
      </c>
      <c r="W169" s="1090">
        <f t="shared" si="117"/>
        <v>4.0877066666666666</v>
      </c>
      <c r="X169" s="1090">
        <f t="shared" si="117"/>
        <v>4.0877066666666666</v>
      </c>
      <c r="Y169" s="1090">
        <f t="shared" si="117"/>
        <v>4.0877066666666666</v>
      </c>
      <c r="Z169" s="1090">
        <f t="shared" si="117"/>
        <v>0.58395809523809528</v>
      </c>
      <c r="AA169" s="1090">
        <f t="shared" si="117"/>
        <v>0</v>
      </c>
      <c r="AB169" s="1090">
        <f t="shared" si="117"/>
        <v>0</v>
      </c>
      <c r="AC169" s="1090">
        <f t="shared" si="117"/>
        <v>0</v>
      </c>
      <c r="AE169" s="1042">
        <f>ROW()</f>
        <v>169</v>
      </c>
    </row>
    <row r="170" spans="1:31">
      <c r="A170" s="1086"/>
      <c r="B170" s="1086">
        <v>6</v>
      </c>
      <c r="C170" s="1086"/>
      <c r="D170" s="1096" t="str">
        <f>APU!D889</f>
        <v>OPERARIO</v>
      </c>
      <c r="E170" s="1112" t="s">
        <v>1764</v>
      </c>
      <c r="F170" s="1088">
        <f t="shared" si="116"/>
        <v>46248</v>
      </c>
      <c r="G170" s="1088">
        <f t="shared" si="116"/>
        <v>46297</v>
      </c>
      <c r="H170" s="1087"/>
      <c r="I170" s="1091">
        <f>APU!O889+APU!O950+APU!O1019+APU!O1095+APU!O1163+APU!O1253+APU!O1334+APU!O1414+APU!O1434+APU!O1534+APU!O1611</f>
        <v>291.97904761904761</v>
      </c>
      <c r="J170" s="1089"/>
      <c r="K170" s="1086"/>
      <c r="L170" s="1090">
        <f>IF($I170=0,"",IFERROR($I170*MAX(0,MIN($G170,L$3)-MAX($F170,L$3-6)+1)/($G170-$F170+1),""))</f>
        <v>0</v>
      </c>
      <c r="M170" s="1090">
        <f t="shared" si="117"/>
        <v>0</v>
      </c>
      <c r="N170" s="1090">
        <f t="shared" si="117"/>
        <v>0</v>
      </c>
      <c r="O170" s="1090">
        <f t="shared" si="117"/>
        <v>0</v>
      </c>
      <c r="P170" s="1090">
        <f t="shared" si="117"/>
        <v>0</v>
      </c>
      <c r="Q170" s="1090">
        <f t="shared" si="117"/>
        <v>0</v>
      </c>
      <c r="R170" s="1090">
        <f t="shared" si="117"/>
        <v>0</v>
      </c>
      <c r="S170" s="1090">
        <f t="shared" si="117"/>
        <v>40.877066666666664</v>
      </c>
      <c r="T170" s="1090">
        <f t="shared" si="117"/>
        <v>40.877066666666664</v>
      </c>
      <c r="U170" s="1090">
        <f t="shared" si="117"/>
        <v>40.877066666666664</v>
      </c>
      <c r="V170" s="1090">
        <f t="shared" si="117"/>
        <v>40.877066666666664</v>
      </c>
      <c r="W170" s="1090">
        <f t="shared" si="117"/>
        <v>40.877066666666664</v>
      </c>
      <c r="X170" s="1090">
        <f t="shared" si="117"/>
        <v>40.877066666666664</v>
      </c>
      <c r="Y170" s="1090">
        <f t="shared" si="117"/>
        <v>40.877066666666664</v>
      </c>
      <c r="Z170" s="1090">
        <f t="shared" si="117"/>
        <v>5.8395809523809525</v>
      </c>
      <c r="AA170" s="1090">
        <f t="shared" si="117"/>
        <v>0</v>
      </c>
      <c r="AB170" s="1090">
        <f t="shared" si="117"/>
        <v>0</v>
      </c>
      <c r="AC170" s="1090">
        <f t="shared" si="117"/>
        <v>0</v>
      </c>
      <c r="AE170" s="1042">
        <f>ROW()</f>
        <v>170</v>
      </c>
    </row>
    <row r="171" spans="1:31">
      <c r="A171" s="1086"/>
      <c r="B171" s="1086">
        <v>6</v>
      </c>
      <c r="C171" s="1086"/>
      <c r="D171" s="1096" t="str">
        <f>APU!D890</f>
        <v>SOLDADOR</v>
      </c>
      <c r="E171" s="1112" t="s">
        <v>1764</v>
      </c>
      <c r="F171" s="1088">
        <f t="shared" si="116"/>
        <v>46248</v>
      </c>
      <c r="G171" s="1088">
        <f t="shared" si="116"/>
        <v>46297</v>
      </c>
      <c r="H171" s="1087"/>
      <c r="I171" s="1091">
        <f>APU!O890+APU!O951+APU!O1096+APU!O1254+APU!O1335+APU!O1415+APU!O1435+APU!O1535+APU!O1612</f>
        <v>272.8590476190476</v>
      </c>
      <c r="J171" s="1089"/>
      <c r="K171" s="1086"/>
      <c r="L171" s="1090">
        <f>IF($I171=0,"",IFERROR($I171*MAX(0,MIN($G171,L$3)-MAX($F171,L$3-6)+1)/($G171-$F171+1),""))</f>
        <v>0</v>
      </c>
      <c r="M171" s="1090">
        <f t="shared" si="117"/>
        <v>0</v>
      </c>
      <c r="N171" s="1090">
        <f t="shared" si="117"/>
        <v>0</v>
      </c>
      <c r="O171" s="1090">
        <f t="shared" si="117"/>
        <v>0</v>
      </c>
      <c r="P171" s="1090">
        <f t="shared" si="117"/>
        <v>0</v>
      </c>
      <c r="Q171" s="1090">
        <f t="shared" si="117"/>
        <v>0</v>
      </c>
      <c r="R171" s="1090">
        <f t="shared" si="117"/>
        <v>0</v>
      </c>
      <c r="S171" s="1090">
        <f t="shared" si="117"/>
        <v>38.200266666666664</v>
      </c>
      <c r="T171" s="1090">
        <f t="shared" si="117"/>
        <v>38.200266666666664</v>
      </c>
      <c r="U171" s="1090">
        <f t="shared" si="117"/>
        <v>38.200266666666664</v>
      </c>
      <c r="V171" s="1090">
        <f t="shared" si="117"/>
        <v>38.200266666666664</v>
      </c>
      <c r="W171" s="1090">
        <f t="shared" si="117"/>
        <v>38.200266666666664</v>
      </c>
      <c r="X171" s="1090">
        <f t="shared" si="117"/>
        <v>38.200266666666664</v>
      </c>
      <c r="Y171" s="1090">
        <f t="shared" si="117"/>
        <v>38.200266666666664</v>
      </c>
      <c r="Z171" s="1090">
        <f t="shared" si="117"/>
        <v>5.457180952380952</v>
      </c>
      <c r="AA171" s="1090">
        <f t="shared" si="117"/>
        <v>0</v>
      </c>
      <c r="AB171" s="1090">
        <f t="shared" si="117"/>
        <v>0</v>
      </c>
      <c r="AC171" s="1090">
        <f t="shared" si="117"/>
        <v>0</v>
      </c>
      <c r="AE171" s="1042">
        <f>ROW()</f>
        <v>171</v>
      </c>
    </row>
    <row r="172" spans="1:31">
      <c r="A172" s="1086"/>
      <c r="B172" s="1086">
        <v>6</v>
      </c>
      <c r="C172" s="1086"/>
      <c r="D172" s="1096" t="str">
        <f>APU!D891</f>
        <v>AYUDANTE</v>
      </c>
      <c r="E172" s="1112" t="s">
        <v>1764</v>
      </c>
      <c r="F172" s="1088">
        <f t="shared" si="116"/>
        <v>46248</v>
      </c>
      <c r="G172" s="1088">
        <f t="shared" si="116"/>
        <v>46297</v>
      </c>
      <c r="H172" s="1087"/>
      <c r="I172" s="1091">
        <f>APU!O891+APU!O952+APU!O1020+APU!O1097+APU!O1164+APU!O1255+APU!O1336+APU!O1416+APU!O1436+APU!O1536+APU!O1613</f>
        <v>291.97904761904761</v>
      </c>
      <c r="J172" s="1089"/>
      <c r="K172" s="1086"/>
      <c r="L172" s="1090">
        <f>IF($I172=0,"",IFERROR($I172*MAX(0,MIN($G172,L$3)-MAX($F172,L$3-6)+1)/($G172-$F172+1),""))</f>
        <v>0</v>
      </c>
      <c r="M172" s="1090">
        <f t="shared" si="117"/>
        <v>0</v>
      </c>
      <c r="N172" s="1090">
        <f t="shared" si="117"/>
        <v>0</v>
      </c>
      <c r="O172" s="1090">
        <f t="shared" si="117"/>
        <v>0</v>
      </c>
      <c r="P172" s="1090">
        <f t="shared" si="117"/>
        <v>0</v>
      </c>
      <c r="Q172" s="1090">
        <f t="shared" si="117"/>
        <v>0</v>
      </c>
      <c r="R172" s="1090">
        <f t="shared" si="117"/>
        <v>0</v>
      </c>
      <c r="S172" s="1090">
        <f t="shared" si="117"/>
        <v>40.877066666666664</v>
      </c>
      <c r="T172" s="1090">
        <f t="shared" si="117"/>
        <v>40.877066666666664</v>
      </c>
      <c r="U172" s="1090">
        <f t="shared" si="117"/>
        <v>40.877066666666664</v>
      </c>
      <c r="V172" s="1090">
        <f t="shared" si="117"/>
        <v>40.877066666666664</v>
      </c>
      <c r="W172" s="1090">
        <f t="shared" si="117"/>
        <v>40.877066666666664</v>
      </c>
      <c r="X172" s="1090">
        <f t="shared" si="117"/>
        <v>40.877066666666664</v>
      </c>
      <c r="Y172" s="1090">
        <f t="shared" si="117"/>
        <v>40.877066666666664</v>
      </c>
      <c r="Z172" s="1090">
        <f t="shared" si="117"/>
        <v>5.8395809523809525</v>
      </c>
      <c r="AA172" s="1090">
        <f t="shared" si="117"/>
        <v>0</v>
      </c>
      <c r="AB172" s="1090">
        <f t="shared" si="117"/>
        <v>0</v>
      </c>
      <c r="AC172" s="1090">
        <f t="shared" si="117"/>
        <v>0</v>
      </c>
      <c r="AE172" s="1042">
        <f>ROW()</f>
        <v>172</v>
      </c>
    </row>
    <row r="173" spans="1:31">
      <c r="A173" s="1026">
        <v>56</v>
      </c>
      <c r="B173" s="1026">
        <v>3</v>
      </c>
      <c r="C173" s="1026" t="str">
        <f>IF(Partidas!B57="","",Partidas!B57)</f>
        <v/>
      </c>
      <c r="D173" s="1027" t="str">
        <f>IF(Partidas!B57="",Partidas!A57,"            "&amp;Partidas!C57)</f>
        <v xml:space="preserve">      TIE-IN MECÁNICO - TANQUES DE ALMACENAMIENTO DE FLOCULANTE</v>
      </c>
      <c r="E173" s="1070">
        <f>IF(Partidas!D57="","",Partidas!D57)</f>
        <v>9</v>
      </c>
      <c r="F173" s="1051">
        <f>Partidas!E57</f>
        <v>46294</v>
      </c>
      <c r="G173" s="1051">
        <f>Partidas!F57</f>
        <v>46307</v>
      </c>
      <c r="H173" s="1066" cm="1">
        <f t="array" ref="H173">IF($B173="","",IFERROR(_xlfn.AGGREGATE(15,6,ROW($B174:$B$367)/(($B174:$B$367&lt;=$B173)*($B174:$B$367&lt;&gt;"")),1)-1,121))</f>
        <v>186</v>
      </c>
      <c r="I173" s="1076">
        <f>Partidas!G57</f>
        <v>233.92000000000002</v>
      </c>
      <c r="J173" s="1076" t="str">
        <f>IF(OR($C173="",N($E173)=0,N($I173)=0),"",$I173/$E173)</f>
        <v/>
      </c>
      <c r="K173" s="1026"/>
      <c r="L173" s="1052">
        <f t="shared" ref="L173:U174" si="118">IF($B173="","",IF($C173&lt;&gt;"",IFERROR($I173*MAX(0,MIN($G173,L$3)-MAX($F173,L$3-6)+1)/($G173-$F173+1),""),SUMIFS(L$5:L$367,$C$5:$C$367,"?*",$AE$5:$AE$367,"&gt;"&amp;ROW(),$AE$5:$AE$367,"&lt;="&amp;$H173)))</f>
        <v>0</v>
      </c>
      <c r="M173" s="1052">
        <f t="shared" si="118"/>
        <v>0</v>
      </c>
      <c r="N173" s="1052">
        <f t="shared" si="118"/>
        <v>0</v>
      </c>
      <c r="O173" s="1052">
        <f t="shared" si="118"/>
        <v>0</v>
      </c>
      <c r="P173" s="1052">
        <f t="shared" si="118"/>
        <v>0</v>
      </c>
      <c r="Q173" s="1052">
        <f t="shared" si="118"/>
        <v>0</v>
      </c>
      <c r="R173" s="1052">
        <f t="shared" si="118"/>
        <v>0</v>
      </c>
      <c r="S173" s="1052">
        <f t="shared" si="118"/>
        <v>0</v>
      </c>
      <c r="T173" s="1052">
        <f t="shared" si="118"/>
        <v>0</v>
      </c>
      <c r="U173" s="1052">
        <f t="shared" si="118"/>
        <v>0</v>
      </c>
      <c r="V173" s="1052">
        <f t="shared" ref="V173:AC174" si="119">IF($B173="","",IF($C173&lt;&gt;"",IFERROR($I173*MAX(0,MIN($G173,V$3)-MAX($F173,V$3-6)+1)/($G173-$F173+1),""),SUMIFS(V$5:V$367,$C$5:$C$367,"?*",$AE$5:$AE$367,"&gt;"&amp;ROW(),$AE$5:$AE$367,"&lt;="&amp;$H173)))</f>
        <v>0</v>
      </c>
      <c r="W173" s="1052">
        <f t="shared" si="119"/>
        <v>0</v>
      </c>
      <c r="X173" s="1052">
        <f t="shared" si="119"/>
        <v>0</v>
      </c>
      <c r="Y173" s="1052">
        <f t="shared" si="119"/>
        <v>84</v>
      </c>
      <c r="Z173" s="1052">
        <f t="shared" si="119"/>
        <v>117.6</v>
      </c>
      <c r="AA173" s="1052">
        <f t="shared" si="119"/>
        <v>32.32</v>
      </c>
      <c r="AB173" s="1052">
        <f t="shared" si="119"/>
        <v>0</v>
      </c>
      <c r="AC173" s="1052">
        <f t="shared" si="119"/>
        <v>0</v>
      </c>
      <c r="AE173" s="1042">
        <f>ROW()</f>
        <v>173</v>
      </c>
    </row>
    <row r="174" spans="1:31">
      <c r="A174">
        <v>57</v>
      </c>
      <c r="B174">
        <v>5</v>
      </c>
      <c r="C174" t="str">
        <f>IF(Partidas!B58="","",Partidas!B58)</f>
        <v>A1400</v>
      </c>
      <c r="D174" s="700" t="str">
        <f>IF(Partidas!B58="",Partidas!A58,"            "&amp;Partidas!C58)</f>
        <v xml:space="preserve">            Aplicación de Tie-In M-001</v>
      </c>
      <c r="E174" s="1071">
        <f>IF(Partidas!D58="","",Partidas!D58)</f>
        <v>4</v>
      </c>
      <c r="F174" s="1041">
        <f>Partidas!E58</f>
        <v>46294</v>
      </c>
      <c r="G174" s="1041">
        <f>Partidas!F58</f>
        <v>46297</v>
      </c>
      <c r="H174" s="1067" cm="1">
        <f t="array" ref="H174">IF($B174="","",IFERROR(_xlfn.AGGREGATE(15,6,ROW($B178:$B$367)/(($B178:$B$367&lt;=$B174)*($B178:$B$367&lt;&gt;"")),1)-1,121))</f>
        <v>177</v>
      </c>
      <c r="I174" s="1077">
        <f>Partidas!G58</f>
        <v>112</v>
      </c>
      <c r="J174" s="1077">
        <f>IF(OR($C174="",N($E174)=0,N($I174)=0),"",$I174/$E174)</f>
        <v>28</v>
      </c>
      <c r="L174" s="1044">
        <f t="shared" si="118"/>
        <v>0</v>
      </c>
      <c r="M174" s="1044">
        <f t="shared" si="118"/>
        <v>0</v>
      </c>
      <c r="N174" s="1044">
        <f t="shared" si="118"/>
        <v>0</v>
      </c>
      <c r="O174" s="1044">
        <f t="shared" si="118"/>
        <v>0</v>
      </c>
      <c r="P174" s="1044">
        <f t="shared" si="118"/>
        <v>0</v>
      </c>
      <c r="Q174" s="1044">
        <f t="shared" si="118"/>
        <v>0</v>
      </c>
      <c r="R174" s="1044">
        <f t="shared" si="118"/>
        <v>0</v>
      </c>
      <c r="S174" s="1044">
        <f t="shared" si="118"/>
        <v>0</v>
      </c>
      <c r="T174" s="1044">
        <f t="shared" si="118"/>
        <v>0</v>
      </c>
      <c r="U174" s="1044">
        <f t="shared" si="118"/>
        <v>0</v>
      </c>
      <c r="V174" s="1044">
        <f t="shared" si="119"/>
        <v>0</v>
      </c>
      <c r="W174" s="1044">
        <f t="shared" si="119"/>
        <v>0</v>
      </c>
      <c r="X174" s="1044">
        <f t="shared" si="119"/>
        <v>0</v>
      </c>
      <c r="Y174" s="1044">
        <f t="shared" si="119"/>
        <v>84</v>
      </c>
      <c r="Z174" s="1044">
        <f t="shared" si="119"/>
        <v>28</v>
      </c>
      <c r="AA174" s="1044">
        <f t="shared" si="119"/>
        <v>0</v>
      </c>
      <c r="AB174" s="1044">
        <f t="shared" si="119"/>
        <v>0</v>
      </c>
      <c r="AC174" s="1044">
        <f t="shared" si="119"/>
        <v>0</v>
      </c>
      <c r="AE174" s="1042">
        <f>ROW()</f>
        <v>174</v>
      </c>
    </row>
    <row r="175" spans="1:31">
      <c r="A175" s="1086"/>
      <c r="B175" s="1086">
        <v>6</v>
      </c>
      <c r="C175" s="1086"/>
      <c r="D175" s="1096" t="str">
        <f>APU!D1810</f>
        <v>CAPATAZ</v>
      </c>
      <c r="E175" s="1112" t="s">
        <v>1764</v>
      </c>
      <c r="F175" s="1088">
        <f t="shared" ref="F175:G177" si="120">F$174</f>
        <v>46294</v>
      </c>
      <c r="G175" s="1088">
        <f t="shared" si="120"/>
        <v>46297</v>
      </c>
      <c r="H175" s="1087"/>
      <c r="I175" s="1091">
        <f>APU!O1810</f>
        <v>16</v>
      </c>
      <c r="J175" s="1089"/>
      <c r="K175" s="1086"/>
      <c r="L175" s="1090">
        <f>IF($I175=0,"",IFERROR($I175*MAX(0,MIN($G175,L$3)-MAX($F175,L$3-6)+1)/($G175-$F175+1),""))</f>
        <v>0</v>
      </c>
      <c r="M175" s="1090">
        <f t="shared" ref="M175:AC177" si="121">IF($I175=0,"",IFERROR($I175*MAX(0,MIN($G175,M$3)-MAX($F175,M$3-6)+1)/($G175-$F175+1),""))</f>
        <v>0</v>
      </c>
      <c r="N175" s="1090">
        <f t="shared" si="121"/>
        <v>0</v>
      </c>
      <c r="O175" s="1090">
        <f t="shared" si="121"/>
        <v>0</v>
      </c>
      <c r="P175" s="1090">
        <f t="shared" si="121"/>
        <v>0</v>
      </c>
      <c r="Q175" s="1090">
        <f t="shared" si="121"/>
        <v>0</v>
      </c>
      <c r="R175" s="1090">
        <f t="shared" si="121"/>
        <v>0</v>
      </c>
      <c r="S175" s="1090">
        <f t="shared" si="121"/>
        <v>0</v>
      </c>
      <c r="T175" s="1090">
        <f t="shared" si="121"/>
        <v>0</v>
      </c>
      <c r="U175" s="1090">
        <f t="shared" si="121"/>
        <v>0</v>
      </c>
      <c r="V175" s="1090">
        <f t="shared" si="121"/>
        <v>0</v>
      </c>
      <c r="W175" s="1090">
        <f t="shared" si="121"/>
        <v>0</v>
      </c>
      <c r="X175" s="1090">
        <f t="shared" si="121"/>
        <v>0</v>
      </c>
      <c r="Y175" s="1090">
        <f t="shared" si="121"/>
        <v>12</v>
      </c>
      <c r="Z175" s="1090">
        <f t="shared" si="121"/>
        <v>4</v>
      </c>
      <c r="AA175" s="1090">
        <f t="shared" si="121"/>
        <v>0</v>
      </c>
      <c r="AB175" s="1090">
        <f t="shared" si="121"/>
        <v>0</v>
      </c>
      <c r="AC175" s="1090">
        <f t="shared" si="121"/>
        <v>0</v>
      </c>
      <c r="AE175" s="1042">
        <f>ROW()</f>
        <v>175</v>
      </c>
    </row>
    <row r="176" spans="1:31">
      <c r="A176" s="1086"/>
      <c r="B176" s="1086">
        <v>6</v>
      </c>
      <c r="C176" s="1086"/>
      <c r="D176" s="1096" t="str">
        <f>APU!D1811</f>
        <v>OPERARIO</v>
      </c>
      <c r="E176" s="1112" t="s">
        <v>1764</v>
      </c>
      <c r="F176" s="1088">
        <f t="shared" si="120"/>
        <v>46294</v>
      </c>
      <c r="G176" s="1088">
        <f t="shared" si="120"/>
        <v>46297</v>
      </c>
      <c r="H176" s="1087"/>
      <c r="I176" s="1091">
        <f>APU!O1811</f>
        <v>48</v>
      </c>
      <c r="J176" s="1089"/>
      <c r="K176" s="1086"/>
      <c r="L176" s="1090">
        <f>IF($I176=0,"",IFERROR($I176*MAX(0,MIN($G176,L$3)-MAX($F176,L$3-6)+1)/($G176-$F176+1),""))</f>
        <v>0</v>
      </c>
      <c r="M176" s="1090">
        <f t="shared" si="121"/>
        <v>0</v>
      </c>
      <c r="N176" s="1090">
        <f t="shared" si="121"/>
        <v>0</v>
      </c>
      <c r="O176" s="1090">
        <f t="shared" si="121"/>
        <v>0</v>
      </c>
      <c r="P176" s="1090">
        <f t="shared" si="121"/>
        <v>0</v>
      </c>
      <c r="Q176" s="1090">
        <f t="shared" si="121"/>
        <v>0</v>
      </c>
      <c r="R176" s="1090">
        <f t="shared" si="121"/>
        <v>0</v>
      </c>
      <c r="S176" s="1090">
        <f t="shared" si="121"/>
        <v>0</v>
      </c>
      <c r="T176" s="1090">
        <f t="shared" si="121"/>
        <v>0</v>
      </c>
      <c r="U176" s="1090">
        <f t="shared" si="121"/>
        <v>0</v>
      </c>
      <c r="V176" s="1090">
        <f t="shared" si="121"/>
        <v>0</v>
      </c>
      <c r="W176" s="1090">
        <f t="shared" si="121"/>
        <v>0</v>
      </c>
      <c r="X176" s="1090">
        <f t="shared" si="121"/>
        <v>0</v>
      </c>
      <c r="Y176" s="1090">
        <f t="shared" si="121"/>
        <v>36</v>
      </c>
      <c r="Z176" s="1090">
        <f t="shared" si="121"/>
        <v>12</v>
      </c>
      <c r="AA176" s="1090">
        <f t="shared" si="121"/>
        <v>0</v>
      </c>
      <c r="AB176" s="1090">
        <f t="shared" si="121"/>
        <v>0</v>
      </c>
      <c r="AC176" s="1090">
        <f t="shared" si="121"/>
        <v>0</v>
      </c>
      <c r="AE176" s="1042">
        <f>ROW()</f>
        <v>176</v>
      </c>
    </row>
    <row r="177" spans="1:31">
      <c r="A177" s="1086"/>
      <c r="B177" s="1086">
        <v>6</v>
      </c>
      <c r="C177" s="1086"/>
      <c r="D177" s="1096" t="str">
        <f>APU!D1812</f>
        <v>AYUDANTE</v>
      </c>
      <c r="E177" s="1112" t="s">
        <v>1764</v>
      </c>
      <c r="F177" s="1088">
        <f t="shared" si="120"/>
        <v>46294</v>
      </c>
      <c r="G177" s="1088">
        <f t="shared" si="120"/>
        <v>46297</v>
      </c>
      <c r="H177" s="1087"/>
      <c r="I177" s="1091">
        <f>APU!O1812</f>
        <v>48</v>
      </c>
      <c r="J177" s="1089"/>
      <c r="K177" s="1086"/>
      <c r="L177" s="1090">
        <f>IF($I177=0,"",IFERROR($I177*MAX(0,MIN($G177,L$3)-MAX($F177,L$3-6)+1)/($G177-$F177+1),""))</f>
        <v>0</v>
      </c>
      <c r="M177" s="1090">
        <f t="shared" si="121"/>
        <v>0</v>
      </c>
      <c r="N177" s="1090">
        <f t="shared" si="121"/>
        <v>0</v>
      </c>
      <c r="O177" s="1090">
        <f t="shared" si="121"/>
        <v>0</v>
      </c>
      <c r="P177" s="1090">
        <f t="shared" si="121"/>
        <v>0</v>
      </c>
      <c r="Q177" s="1090">
        <f t="shared" si="121"/>
        <v>0</v>
      </c>
      <c r="R177" s="1090">
        <f t="shared" si="121"/>
        <v>0</v>
      </c>
      <c r="S177" s="1090">
        <f t="shared" si="121"/>
        <v>0</v>
      </c>
      <c r="T177" s="1090">
        <f t="shared" si="121"/>
        <v>0</v>
      </c>
      <c r="U177" s="1090">
        <f t="shared" si="121"/>
        <v>0</v>
      </c>
      <c r="V177" s="1090">
        <f t="shared" si="121"/>
        <v>0</v>
      </c>
      <c r="W177" s="1090">
        <f t="shared" si="121"/>
        <v>0</v>
      </c>
      <c r="X177" s="1090">
        <f t="shared" si="121"/>
        <v>0</v>
      </c>
      <c r="Y177" s="1090">
        <f t="shared" si="121"/>
        <v>36</v>
      </c>
      <c r="Z177" s="1090">
        <f t="shared" si="121"/>
        <v>12</v>
      </c>
      <c r="AA177" s="1090">
        <f t="shared" si="121"/>
        <v>0</v>
      </c>
      <c r="AB177" s="1090">
        <f t="shared" si="121"/>
        <v>0</v>
      </c>
      <c r="AC177" s="1090">
        <f t="shared" si="121"/>
        <v>0</v>
      </c>
      <c r="AE177" s="1042">
        <f>ROW()</f>
        <v>177</v>
      </c>
    </row>
    <row r="178" spans="1:31">
      <c r="A178">
        <v>58</v>
      </c>
      <c r="B178">
        <v>5</v>
      </c>
      <c r="C178" t="str">
        <f>IF(Partidas!B59="","",Partidas!B59)</f>
        <v>A1410</v>
      </c>
      <c r="D178" s="700" t="str">
        <f>IF(Partidas!B59="",Partidas!A59,"            "&amp;Partidas!C59)</f>
        <v xml:space="preserve">            Aplicación de Tie-In M-002</v>
      </c>
      <c r="E178" s="1071">
        <f>IF(Partidas!D59="","",Partidas!D59)</f>
        <v>4</v>
      </c>
      <c r="F178" s="1041">
        <f>Partidas!E59</f>
        <v>46300</v>
      </c>
      <c r="G178" s="1041">
        <f>Partidas!F59</f>
        <v>46304</v>
      </c>
      <c r="H178" s="1067" cm="1">
        <f t="array" ref="H178">IF($B178="","",IFERROR(_xlfn.AGGREGATE(15,6,ROW($B182:$B$367)/(($B182:$B$367&lt;=$B178)*($B182:$B$367&lt;&gt;"")),1)-1,121))</f>
        <v>181</v>
      </c>
      <c r="I178" s="1077">
        <f>Partidas!G59</f>
        <v>112</v>
      </c>
      <c r="J178" s="1077">
        <f>IF(OR($C178="",N($E178)=0,N($I178)=0),"",$I178/$E178)</f>
        <v>28</v>
      </c>
      <c r="L178" s="1044">
        <f t="shared" ref="L178:AC178" si="122">IF($B178="","",IF($C178&lt;&gt;"",IFERROR($I178*MAX(0,MIN($G178,L$3)-MAX($F178,L$3-6)+1)/($G178-$F178+1),""),SUMIFS(L$5:L$367,$C$5:$C$367,"?*",$AE$5:$AE$367,"&gt;"&amp;ROW(),$AE$5:$AE$367,"&lt;="&amp;$H178)))</f>
        <v>0</v>
      </c>
      <c r="M178" s="1044">
        <f t="shared" si="122"/>
        <v>0</v>
      </c>
      <c r="N178" s="1044">
        <f t="shared" si="122"/>
        <v>0</v>
      </c>
      <c r="O178" s="1044">
        <f t="shared" si="122"/>
        <v>0</v>
      </c>
      <c r="P178" s="1044">
        <f t="shared" si="122"/>
        <v>0</v>
      </c>
      <c r="Q178" s="1044">
        <f t="shared" si="122"/>
        <v>0</v>
      </c>
      <c r="R178" s="1044">
        <f t="shared" si="122"/>
        <v>0</v>
      </c>
      <c r="S178" s="1044">
        <f t="shared" si="122"/>
        <v>0</v>
      </c>
      <c r="T178" s="1044">
        <f t="shared" si="122"/>
        <v>0</v>
      </c>
      <c r="U178" s="1044">
        <f t="shared" si="122"/>
        <v>0</v>
      </c>
      <c r="V178" s="1044">
        <f t="shared" si="122"/>
        <v>0</v>
      </c>
      <c r="W178" s="1044">
        <f t="shared" si="122"/>
        <v>0</v>
      </c>
      <c r="X178" s="1044">
        <f t="shared" si="122"/>
        <v>0</v>
      </c>
      <c r="Y178" s="1044">
        <f t="shared" si="122"/>
        <v>0</v>
      </c>
      <c r="Z178" s="1044">
        <f t="shared" si="122"/>
        <v>89.6</v>
      </c>
      <c r="AA178" s="1044">
        <f t="shared" si="122"/>
        <v>22.4</v>
      </c>
      <c r="AB178" s="1044">
        <f t="shared" si="122"/>
        <v>0</v>
      </c>
      <c r="AC178" s="1044">
        <f t="shared" si="122"/>
        <v>0</v>
      </c>
      <c r="AE178" s="1042">
        <f>ROW()</f>
        <v>178</v>
      </c>
    </row>
    <row r="179" spans="1:31">
      <c r="A179" s="1086"/>
      <c r="B179" s="1086">
        <v>6</v>
      </c>
      <c r="C179" s="1086"/>
      <c r="D179" s="1096" t="str">
        <f>APU!D1825</f>
        <v>CAPATAZ</v>
      </c>
      <c r="E179" s="1112" t="s">
        <v>1764</v>
      </c>
      <c r="F179" s="1088">
        <f t="shared" ref="F179:G181" si="123">F$178</f>
        <v>46300</v>
      </c>
      <c r="G179" s="1088">
        <f t="shared" si="123"/>
        <v>46304</v>
      </c>
      <c r="H179" s="1087"/>
      <c r="I179" s="1091">
        <f>APU!O1825</f>
        <v>16</v>
      </c>
      <c r="J179" s="1089"/>
      <c r="K179" s="1086"/>
      <c r="L179" s="1090">
        <f>IF($I179=0,"",IFERROR($I179*MAX(0,MIN($G179,L$3)-MAX($F179,L$3-6)+1)/($G179-$F179+1),""))</f>
        <v>0</v>
      </c>
      <c r="M179" s="1090">
        <f t="shared" ref="M179:AC181" si="124">IF($I179=0,"",IFERROR($I179*MAX(0,MIN($G179,M$3)-MAX($F179,M$3-6)+1)/($G179-$F179+1),""))</f>
        <v>0</v>
      </c>
      <c r="N179" s="1090">
        <f t="shared" si="124"/>
        <v>0</v>
      </c>
      <c r="O179" s="1090">
        <f t="shared" si="124"/>
        <v>0</v>
      </c>
      <c r="P179" s="1090">
        <f t="shared" si="124"/>
        <v>0</v>
      </c>
      <c r="Q179" s="1090">
        <f t="shared" si="124"/>
        <v>0</v>
      </c>
      <c r="R179" s="1090">
        <f t="shared" si="124"/>
        <v>0</v>
      </c>
      <c r="S179" s="1090">
        <f t="shared" si="124"/>
        <v>0</v>
      </c>
      <c r="T179" s="1090">
        <f t="shared" si="124"/>
        <v>0</v>
      </c>
      <c r="U179" s="1090">
        <f t="shared" si="124"/>
        <v>0</v>
      </c>
      <c r="V179" s="1090">
        <f t="shared" si="124"/>
        <v>0</v>
      </c>
      <c r="W179" s="1090">
        <f t="shared" si="124"/>
        <v>0</v>
      </c>
      <c r="X179" s="1090">
        <f t="shared" si="124"/>
        <v>0</v>
      </c>
      <c r="Y179" s="1090">
        <f t="shared" si="124"/>
        <v>0</v>
      </c>
      <c r="Z179" s="1090">
        <f t="shared" si="124"/>
        <v>12.8</v>
      </c>
      <c r="AA179" s="1090">
        <f t="shared" si="124"/>
        <v>3.2</v>
      </c>
      <c r="AB179" s="1090">
        <f t="shared" si="124"/>
        <v>0</v>
      </c>
      <c r="AC179" s="1090">
        <f t="shared" si="124"/>
        <v>0</v>
      </c>
      <c r="AE179" s="1042">
        <f>ROW()</f>
        <v>179</v>
      </c>
    </row>
    <row r="180" spans="1:31">
      <c r="A180" s="1086"/>
      <c r="B180" s="1086">
        <v>6</v>
      </c>
      <c r="C180" s="1086"/>
      <c r="D180" s="1096" t="str">
        <f>APU!D1826</f>
        <v>OPERARIO</v>
      </c>
      <c r="E180" s="1112" t="s">
        <v>1764</v>
      </c>
      <c r="F180" s="1088">
        <f t="shared" si="123"/>
        <v>46300</v>
      </c>
      <c r="G180" s="1088">
        <f t="shared" si="123"/>
        <v>46304</v>
      </c>
      <c r="H180" s="1087"/>
      <c r="I180" s="1091">
        <f>APU!O1826</f>
        <v>48</v>
      </c>
      <c r="J180" s="1089"/>
      <c r="K180" s="1086"/>
      <c r="L180" s="1090">
        <f>IF($I180=0,"",IFERROR($I180*MAX(0,MIN($G180,L$3)-MAX($F180,L$3-6)+1)/($G180-$F180+1),""))</f>
        <v>0</v>
      </c>
      <c r="M180" s="1090">
        <f t="shared" si="124"/>
        <v>0</v>
      </c>
      <c r="N180" s="1090">
        <f t="shared" si="124"/>
        <v>0</v>
      </c>
      <c r="O180" s="1090">
        <f t="shared" si="124"/>
        <v>0</v>
      </c>
      <c r="P180" s="1090">
        <f t="shared" si="124"/>
        <v>0</v>
      </c>
      <c r="Q180" s="1090">
        <f t="shared" si="124"/>
        <v>0</v>
      </c>
      <c r="R180" s="1090">
        <f t="shared" si="124"/>
        <v>0</v>
      </c>
      <c r="S180" s="1090">
        <f t="shared" si="124"/>
        <v>0</v>
      </c>
      <c r="T180" s="1090">
        <f t="shared" si="124"/>
        <v>0</v>
      </c>
      <c r="U180" s="1090">
        <f t="shared" si="124"/>
        <v>0</v>
      </c>
      <c r="V180" s="1090">
        <f t="shared" si="124"/>
        <v>0</v>
      </c>
      <c r="W180" s="1090">
        <f t="shared" si="124"/>
        <v>0</v>
      </c>
      <c r="X180" s="1090">
        <f t="shared" si="124"/>
        <v>0</v>
      </c>
      <c r="Y180" s="1090">
        <f t="shared" si="124"/>
        <v>0</v>
      </c>
      <c r="Z180" s="1090">
        <f t="shared" si="124"/>
        <v>38.4</v>
      </c>
      <c r="AA180" s="1090">
        <f t="shared" si="124"/>
        <v>9.6</v>
      </c>
      <c r="AB180" s="1090">
        <f t="shared" si="124"/>
        <v>0</v>
      </c>
      <c r="AC180" s="1090">
        <f t="shared" si="124"/>
        <v>0</v>
      </c>
      <c r="AE180" s="1042">
        <f>ROW()</f>
        <v>180</v>
      </c>
    </row>
    <row r="181" spans="1:31">
      <c r="A181" s="1086"/>
      <c r="B181" s="1086">
        <v>6</v>
      </c>
      <c r="C181" s="1086"/>
      <c r="D181" s="1096" t="str">
        <f>APU!D1827</f>
        <v>AYUDANTE</v>
      </c>
      <c r="E181" s="1112" t="s">
        <v>1764</v>
      </c>
      <c r="F181" s="1088">
        <f t="shared" si="123"/>
        <v>46300</v>
      </c>
      <c r="G181" s="1088">
        <f t="shared" si="123"/>
        <v>46304</v>
      </c>
      <c r="H181" s="1087"/>
      <c r="I181" s="1091">
        <f>APU!O1827</f>
        <v>48</v>
      </c>
      <c r="J181" s="1089"/>
      <c r="K181" s="1086"/>
      <c r="L181" s="1090">
        <f>IF($I181=0,"",IFERROR($I181*MAX(0,MIN($G181,L$3)-MAX($F181,L$3-6)+1)/($G181-$F181+1),""))</f>
        <v>0</v>
      </c>
      <c r="M181" s="1090">
        <f t="shared" si="124"/>
        <v>0</v>
      </c>
      <c r="N181" s="1090">
        <f t="shared" si="124"/>
        <v>0</v>
      </c>
      <c r="O181" s="1090">
        <f t="shared" si="124"/>
        <v>0</v>
      </c>
      <c r="P181" s="1090">
        <f t="shared" si="124"/>
        <v>0</v>
      </c>
      <c r="Q181" s="1090">
        <f t="shared" si="124"/>
        <v>0</v>
      </c>
      <c r="R181" s="1090">
        <f t="shared" si="124"/>
        <v>0</v>
      </c>
      <c r="S181" s="1090">
        <f t="shared" si="124"/>
        <v>0</v>
      </c>
      <c r="T181" s="1090">
        <f t="shared" si="124"/>
        <v>0</v>
      </c>
      <c r="U181" s="1090">
        <f t="shared" si="124"/>
        <v>0</v>
      </c>
      <c r="V181" s="1090">
        <f t="shared" si="124"/>
        <v>0</v>
      </c>
      <c r="W181" s="1090">
        <f t="shared" si="124"/>
        <v>0</v>
      </c>
      <c r="X181" s="1090">
        <f t="shared" si="124"/>
        <v>0</v>
      </c>
      <c r="Y181" s="1090">
        <f t="shared" si="124"/>
        <v>0</v>
      </c>
      <c r="Z181" s="1090">
        <f t="shared" si="124"/>
        <v>38.4</v>
      </c>
      <c r="AA181" s="1090">
        <f t="shared" si="124"/>
        <v>9.6</v>
      </c>
      <c r="AB181" s="1090">
        <f t="shared" si="124"/>
        <v>0</v>
      </c>
      <c r="AC181" s="1090">
        <f t="shared" si="124"/>
        <v>0</v>
      </c>
      <c r="AE181" s="1042">
        <f>ROW()</f>
        <v>181</v>
      </c>
    </row>
    <row r="182" spans="1:31">
      <c r="A182">
        <v>59</v>
      </c>
      <c r="B182">
        <v>5</v>
      </c>
      <c r="C182" t="str">
        <f>IF(Partidas!B60="","",Partidas!B60)</f>
        <v>A1420</v>
      </c>
      <c r="D182" s="700" t="str">
        <f>IF(Partidas!B60="",Partidas!A60,"            "&amp;Partidas!C60)</f>
        <v xml:space="preserve">            SUMINISTRO Y MONTAJE DE FLG SO 150# RF STL A105 - 4" - AA1B</v>
      </c>
      <c r="E182" s="1071">
        <f>IF(Partidas!D60="","",Partidas!D60)</f>
        <v>1</v>
      </c>
      <c r="F182" s="1041">
        <f>Partidas!E60</f>
        <v>46307</v>
      </c>
      <c r="G182" s="1041">
        <f>Partidas!F60</f>
        <v>46307</v>
      </c>
      <c r="H182" s="1067" cm="1">
        <f t="array" ref="H182">IF($B182="","",IFERROR(_xlfn.AGGREGATE(15,6,ROW($B187:$B$367)/(($B187:$B$367&lt;=$B182)*($B187:$B$367&lt;&gt;"")),1)-1,121))</f>
        <v>186</v>
      </c>
      <c r="I182" s="1077">
        <f>Partidas!G60</f>
        <v>9.9200000000000017</v>
      </c>
      <c r="J182" s="1077">
        <f>IF(OR($C182="",N($E182)=0,N($I182)=0),"",$I182/$E182)</f>
        <v>9.9200000000000017</v>
      </c>
      <c r="L182" s="1044">
        <f t="shared" ref="L182:AC182" si="125">IF($B182="","",IF($C182&lt;&gt;"",IFERROR($I182*MAX(0,MIN($G182,L$3)-MAX($F182,L$3-6)+1)/($G182-$F182+1),""),SUMIFS(L$5:L$367,$C$5:$C$367,"?*",$AE$5:$AE$367,"&gt;"&amp;ROW(),$AE$5:$AE$367,"&lt;="&amp;$H182)))</f>
        <v>0</v>
      </c>
      <c r="M182" s="1044">
        <f t="shared" si="125"/>
        <v>0</v>
      </c>
      <c r="N182" s="1044">
        <f t="shared" si="125"/>
        <v>0</v>
      </c>
      <c r="O182" s="1044">
        <f t="shared" si="125"/>
        <v>0</v>
      </c>
      <c r="P182" s="1044">
        <f t="shared" si="125"/>
        <v>0</v>
      </c>
      <c r="Q182" s="1044">
        <f t="shared" si="125"/>
        <v>0</v>
      </c>
      <c r="R182" s="1044">
        <f t="shared" si="125"/>
        <v>0</v>
      </c>
      <c r="S182" s="1044">
        <f t="shared" si="125"/>
        <v>0</v>
      </c>
      <c r="T182" s="1044">
        <f t="shared" si="125"/>
        <v>0</v>
      </c>
      <c r="U182" s="1044">
        <f t="shared" si="125"/>
        <v>0</v>
      </c>
      <c r="V182" s="1044">
        <f t="shared" si="125"/>
        <v>0</v>
      </c>
      <c r="W182" s="1044">
        <f t="shared" si="125"/>
        <v>0</v>
      </c>
      <c r="X182" s="1044">
        <f t="shared" si="125"/>
        <v>0</v>
      </c>
      <c r="Y182" s="1044">
        <f t="shared" si="125"/>
        <v>0</v>
      </c>
      <c r="Z182" s="1044">
        <f t="shared" si="125"/>
        <v>0</v>
      </c>
      <c r="AA182" s="1044">
        <f t="shared" si="125"/>
        <v>9.9200000000000017</v>
      </c>
      <c r="AB182" s="1044">
        <f t="shared" si="125"/>
        <v>0</v>
      </c>
      <c r="AC182" s="1044">
        <f t="shared" si="125"/>
        <v>0</v>
      </c>
      <c r="AE182" s="1042">
        <f>ROW()</f>
        <v>182</v>
      </c>
    </row>
    <row r="183" spans="1:31">
      <c r="A183" s="1086"/>
      <c r="B183" s="1086">
        <v>6</v>
      </c>
      <c r="C183" s="1086"/>
      <c r="D183" s="1096" t="str">
        <f>APU!D1840</f>
        <v>CAPATAZ</v>
      </c>
      <c r="E183" s="1112" t="s">
        <v>1764</v>
      </c>
      <c r="F183" s="1088">
        <f t="shared" ref="F183:G186" si="126">F$182</f>
        <v>46307</v>
      </c>
      <c r="G183" s="1088">
        <f t="shared" si="126"/>
        <v>46307</v>
      </c>
      <c r="H183" s="1087"/>
      <c r="I183" s="1091">
        <f>APU!O1840</f>
        <v>0.32</v>
      </c>
      <c r="J183" s="1089"/>
      <c r="K183" s="1086"/>
      <c r="L183" s="1090">
        <f>IF($I183=0,"",IFERROR($I183*MAX(0,MIN($G183,L$3)-MAX($F183,L$3-6)+1)/($G183-$F183+1),""))</f>
        <v>0</v>
      </c>
      <c r="M183" s="1090">
        <f t="shared" ref="M183:AC186" si="127">IF($I183=0,"",IFERROR($I183*MAX(0,MIN($G183,M$3)-MAX($F183,M$3-6)+1)/($G183-$F183+1),""))</f>
        <v>0</v>
      </c>
      <c r="N183" s="1090">
        <f t="shared" si="127"/>
        <v>0</v>
      </c>
      <c r="O183" s="1090">
        <f t="shared" si="127"/>
        <v>0</v>
      </c>
      <c r="P183" s="1090">
        <f t="shared" si="127"/>
        <v>0</v>
      </c>
      <c r="Q183" s="1090">
        <f t="shared" si="127"/>
        <v>0</v>
      </c>
      <c r="R183" s="1090">
        <f t="shared" si="127"/>
        <v>0</v>
      </c>
      <c r="S183" s="1090">
        <f t="shared" si="127"/>
        <v>0</v>
      </c>
      <c r="T183" s="1090">
        <f t="shared" si="127"/>
        <v>0</v>
      </c>
      <c r="U183" s="1090">
        <f t="shared" si="127"/>
        <v>0</v>
      </c>
      <c r="V183" s="1090">
        <f t="shared" si="127"/>
        <v>0</v>
      </c>
      <c r="W183" s="1090">
        <f t="shared" si="127"/>
        <v>0</v>
      </c>
      <c r="X183" s="1090">
        <f t="shared" si="127"/>
        <v>0</v>
      </c>
      <c r="Y183" s="1090">
        <f t="shared" si="127"/>
        <v>0</v>
      </c>
      <c r="Z183" s="1090">
        <f t="shared" si="127"/>
        <v>0</v>
      </c>
      <c r="AA183" s="1090">
        <f t="shared" si="127"/>
        <v>0.32</v>
      </c>
      <c r="AB183" s="1090">
        <f t="shared" si="127"/>
        <v>0</v>
      </c>
      <c r="AC183" s="1090">
        <f t="shared" si="127"/>
        <v>0</v>
      </c>
      <c r="AE183" s="1042">
        <f>ROW()</f>
        <v>183</v>
      </c>
    </row>
    <row r="184" spans="1:31">
      <c r="A184" s="1086"/>
      <c r="B184" s="1086">
        <v>6</v>
      </c>
      <c r="C184" s="1086"/>
      <c r="D184" s="1096" t="str">
        <f>APU!D1841</f>
        <v>OPERARIO</v>
      </c>
      <c r="E184" s="1112" t="s">
        <v>1764</v>
      </c>
      <c r="F184" s="1088">
        <f t="shared" si="126"/>
        <v>46307</v>
      </c>
      <c r="G184" s="1088">
        <f t="shared" si="126"/>
        <v>46307</v>
      </c>
      <c r="H184" s="1087"/>
      <c r="I184" s="1091">
        <f>APU!O1841</f>
        <v>3.2</v>
      </c>
      <c r="J184" s="1089"/>
      <c r="K184" s="1086"/>
      <c r="L184" s="1090">
        <f>IF($I184=0,"",IFERROR($I184*MAX(0,MIN($G184,L$3)-MAX($F184,L$3-6)+1)/($G184-$F184+1),""))</f>
        <v>0</v>
      </c>
      <c r="M184" s="1090">
        <f t="shared" si="127"/>
        <v>0</v>
      </c>
      <c r="N184" s="1090">
        <f t="shared" si="127"/>
        <v>0</v>
      </c>
      <c r="O184" s="1090">
        <f t="shared" si="127"/>
        <v>0</v>
      </c>
      <c r="P184" s="1090">
        <f t="shared" si="127"/>
        <v>0</v>
      </c>
      <c r="Q184" s="1090">
        <f t="shared" si="127"/>
        <v>0</v>
      </c>
      <c r="R184" s="1090">
        <f t="shared" si="127"/>
        <v>0</v>
      </c>
      <c r="S184" s="1090">
        <f t="shared" si="127"/>
        <v>0</v>
      </c>
      <c r="T184" s="1090">
        <f t="shared" si="127"/>
        <v>0</v>
      </c>
      <c r="U184" s="1090">
        <f t="shared" si="127"/>
        <v>0</v>
      </c>
      <c r="V184" s="1090">
        <f t="shared" si="127"/>
        <v>0</v>
      </c>
      <c r="W184" s="1090">
        <f t="shared" si="127"/>
        <v>0</v>
      </c>
      <c r="X184" s="1090">
        <f t="shared" si="127"/>
        <v>0</v>
      </c>
      <c r="Y184" s="1090">
        <f t="shared" si="127"/>
        <v>0</v>
      </c>
      <c r="Z184" s="1090">
        <f t="shared" si="127"/>
        <v>0</v>
      </c>
      <c r="AA184" s="1090">
        <f t="shared" si="127"/>
        <v>3.2</v>
      </c>
      <c r="AB184" s="1090">
        <f t="shared" si="127"/>
        <v>0</v>
      </c>
      <c r="AC184" s="1090">
        <f t="shared" si="127"/>
        <v>0</v>
      </c>
      <c r="AE184" s="1042">
        <f>ROW()</f>
        <v>184</v>
      </c>
    </row>
    <row r="185" spans="1:31">
      <c r="A185" s="1086"/>
      <c r="B185" s="1086">
        <v>6</v>
      </c>
      <c r="C185" s="1086"/>
      <c r="D185" s="1096" t="str">
        <f>APU!D1842</f>
        <v>SOLDADOR</v>
      </c>
      <c r="E185" s="1112" t="s">
        <v>1764</v>
      </c>
      <c r="F185" s="1088">
        <f t="shared" si="126"/>
        <v>46307</v>
      </c>
      <c r="G185" s="1088">
        <f t="shared" si="126"/>
        <v>46307</v>
      </c>
      <c r="H185" s="1087"/>
      <c r="I185" s="1091">
        <f>APU!O1842</f>
        <v>3.2</v>
      </c>
      <c r="J185" s="1089"/>
      <c r="K185" s="1086"/>
      <c r="L185" s="1090">
        <f>IF($I185=0,"",IFERROR($I185*MAX(0,MIN($G185,L$3)-MAX($F185,L$3-6)+1)/($G185-$F185+1),""))</f>
        <v>0</v>
      </c>
      <c r="M185" s="1090">
        <f t="shared" si="127"/>
        <v>0</v>
      </c>
      <c r="N185" s="1090">
        <f t="shared" si="127"/>
        <v>0</v>
      </c>
      <c r="O185" s="1090">
        <f t="shared" si="127"/>
        <v>0</v>
      </c>
      <c r="P185" s="1090">
        <f t="shared" si="127"/>
        <v>0</v>
      </c>
      <c r="Q185" s="1090">
        <f t="shared" si="127"/>
        <v>0</v>
      </c>
      <c r="R185" s="1090">
        <f t="shared" si="127"/>
        <v>0</v>
      </c>
      <c r="S185" s="1090">
        <f t="shared" si="127"/>
        <v>0</v>
      </c>
      <c r="T185" s="1090">
        <f t="shared" si="127"/>
        <v>0</v>
      </c>
      <c r="U185" s="1090">
        <f t="shared" si="127"/>
        <v>0</v>
      </c>
      <c r="V185" s="1090">
        <f t="shared" si="127"/>
        <v>0</v>
      </c>
      <c r="W185" s="1090">
        <f t="shared" si="127"/>
        <v>0</v>
      </c>
      <c r="X185" s="1090">
        <f t="shared" si="127"/>
        <v>0</v>
      </c>
      <c r="Y185" s="1090">
        <f t="shared" si="127"/>
        <v>0</v>
      </c>
      <c r="Z185" s="1090">
        <f t="shared" si="127"/>
        <v>0</v>
      </c>
      <c r="AA185" s="1090">
        <f t="shared" si="127"/>
        <v>3.2</v>
      </c>
      <c r="AB185" s="1090">
        <f t="shared" si="127"/>
        <v>0</v>
      </c>
      <c r="AC185" s="1090">
        <f t="shared" si="127"/>
        <v>0</v>
      </c>
      <c r="AE185" s="1042">
        <f>ROW()</f>
        <v>185</v>
      </c>
    </row>
    <row r="186" spans="1:31">
      <c r="A186" s="1086"/>
      <c r="B186" s="1086">
        <v>6</v>
      </c>
      <c r="C186" s="1086"/>
      <c r="D186" s="1096" t="str">
        <f>APU!D1843</f>
        <v>AYUDANTE</v>
      </c>
      <c r="E186" s="1112" t="s">
        <v>1764</v>
      </c>
      <c r="F186" s="1088">
        <f t="shared" si="126"/>
        <v>46307</v>
      </c>
      <c r="G186" s="1088">
        <f t="shared" si="126"/>
        <v>46307</v>
      </c>
      <c r="H186" s="1087"/>
      <c r="I186" s="1091">
        <f>APU!O1843</f>
        <v>3.2</v>
      </c>
      <c r="J186" s="1089"/>
      <c r="K186" s="1086"/>
      <c r="L186" s="1090">
        <f>IF($I186=0,"",IFERROR($I186*MAX(0,MIN($G186,L$3)-MAX($F186,L$3-6)+1)/($G186-$F186+1),""))</f>
        <v>0</v>
      </c>
      <c r="M186" s="1090">
        <f t="shared" si="127"/>
        <v>0</v>
      </c>
      <c r="N186" s="1090">
        <f t="shared" si="127"/>
        <v>0</v>
      </c>
      <c r="O186" s="1090">
        <f t="shared" si="127"/>
        <v>0</v>
      </c>
      <c r="P186" s="1090">
        <f t="shared" si="127"/>
        <v>0</v>
      </c>
      <c r="Q186" s="1090">
        <f t="shared" si="127"/>
        <v>0</v>
      </c>
      <c r="R186" s="1090">
        <f t="shared" si="127"/>
        <v>0</v>
      </c>
      <c r="S186" s="1090">
        <f t="shared" si="127"/>
        <v>0</v>
      </c>
      <c r="T186" s="1090">
        <f t="shared" si="127"/>
        <v>0</v>
      </c>
      <c r="U186" s="1090">
        <f t="shared" si="127"/>
        <v>0</v>
      </c>
      <c r="V186" s="1090">
        <f t="shared" si="127"/>
        <v>0</v>
      </c>
      <c r="W186" s="1090">
        <f t="shared" si="127"/>
        <v>0</v>
      </c>
      <c r="X186" s="1090">
        <f t="shared" si="127"/>
        <v>0</v>
      </c>
      <c r="Y186" s="1090">
        <f t="shared" si="127"/>
        <v>0</v>
      </c>
      <c r="Z186" s="1090">
        <f t="shared" si="127"/>
        <v>0</v>
      </c>
      <c r="AA186" s="1090">
        <f t="shared" si="127"/>
        <v>3.2</v>
      </c>
      <c r="AB186" s="1090">
        <f t="shared" si="127"/>
        <v>0</v>
      </c>
      <c r="AC186" s="1090">
        <f t="shared" si="127"/>
        <v>0</v>
      </c>
      <c r="AE186" s="1042">
        <f>ROW()</f>
        <v>186</v>
      </c>
    </row>
    <row r="187" spans="1:31">
      <c r="A187" s="1020">
        <v>60</v>
      </c>
      <c r="B187" s="1020">
        <v>2</v>
      </c>
      <c r="C187" s="1020" t="str">
        <f>IF(Partidas!B61="","",Partidas!B61)</f>
        <v/>
      </c>
      <c r="D187" s="1021" t="str">
        <f>IF(Partidas!B61="",Partidas!A61,"            "&amp;Partidas!C61)</f>
        <v xml:space="preserve">    OBRAS ELÉCTRICAS</v>
      </c>
      <c r="E187" s="1069">
        <f>IF(Partidas!D61="","",Partidas!D61)</f>
        <v>32</v>
      </c>
      <c r="F187" s="1049">
        <f>Partidas!E61</f>
        <v>46248</v>
      </c>
      <c r="G187" s="1049">
        <f>Partidas!F61</f>
        <v>46293</v>
      </c>
      <c r="H187" s="1065" cm="1">
        <f t="array" ref="H187">IF($B187="","",IFERROR(_xlfn.AGGREGATE(15,6,ROW($B188:$B$367)/(($B188:$B$367&lt;=$B187)*($B188:$B$367&lt;&gt;"")),1)-1,121))</f>
        <v>218</v>
      </c>
      <c r="I187" s="1075">
        <f>Partidas!G61</f>
        <v>755.68352000000004</v>
      </c>
      <c r="J187" s="1075" t="str">
        <f>IF(OR($C187="",N($E187)=0,N($I187)=0),"",$I187/$E187)</f>
        <v/>
      </c>
      <c r="K187" s="1020"/>
      <c r="L187" s="1050">
        <f t="shared" ref="L187:U189" si="128">IF($B187="","",IF($C187&lt;&gt;"",IFERROR($I187*MAX(0,MIN($G187,L$3)-MAX($F187,L$3-6)+1)/($G187-$F187+1),""),SUMIFS(L$5:L$367,$C$5:$C$367,"?*",$AE$5:$AE$367,"&gt;"&amp;ROW(),$AE$5:$AE$367,"&lt;="&amp;$H187)))</f>
        <v>0</v>
      </c>
      <c r="M187" s="1050">
        <f t="shared" si="128"/>
        <v>0</v>
      </c>
      <c r="N187" s="1050">
        <f t="shared" si="128"/>
        <v>0</v>
      </c>
      <c r="O187" s="1050">
        <f t="shared" si="128"/>
        <v>0</v>
      </c>
      <c r="P187" s="1050">
        <f t="shared" si="128"/>
        <v>0</v>
      </c>
      <c r="Q187" s="1050">
        <f t="shared" si="128"/>
        <v>0</v>
      </c>
      <c r="R187" s="1050">
        <f t="shared" si="128"/>
        <v>0</v>
      </c>
      <c r="S187" s="1050">
        <f t="shared" si="128"/>
        <v>112.26666666666667</v>
      </c>
      <c r="T187" s="1050">
        <f t="shared" si="128"/>
        <v>91.466666666666654</v>
      </c>
      <c r="U187" s="1050">
        <f t="shared" si="128"/>
        <v>65.333333333333329</v>
      </c>
      <c r="V187" s="1050">
        <f t="shared" ref="V187:AC189" si="129">IF($B187="","",IF($C187&lt;&gt;"",IFERROR($I187*MAX(0,MIN($G187,V$3)-MAX($F187,V$3-6)+1)/($G187-$F187+1),""),SUMIFS(V$5:V$367,$C$5:$C$367,"?*",$AE$5:$AE$367,"&gt;"&amp;ROW(),$AE$5:$AE$367,"&lt;="&amp;$H187)))</f>
        <v>125.86784</v>
      </c>
      <c r="W187" s="1050">
        <f t="shared" si="129"/>
        <v>151.75381333333337</v>
      </c>
      <c r="X187" s="1050">
        <f t="shared" si="129"/>
        <v>162.46719999999999</v>
      </c>
      <c r="Y187" s="1050">
        <f t="shared" si="129"/>
        <v>46.528000000000006</v>
      </c>
      <c r="Z187" s="1050">
        <f t="shared" si="129"/>
        <v>0</v>
      </c>
      <c r="AA187" s="1050">
        <f t="shared" si="129"/>
        <v>0</v>
      </c>
      <c r="AB187" s="1050">
        <f t="shared" si="129"/>
        <v>0</v>
      </c>
      <c r="AC187" s="1050">
        <f t="shared" si="129"/>
        <v>0</v>
      </c>
      <c r="AE187" s="1042">
        <f>ROW()</f>
        <v>187</v>
      </c>
    </row>
    <row r="188" spans="1:31">
      <c r="A188" s="1026">
        <v>61</v>
      </c>
      <c r="B188" s="1026">
        <v>3</v>
      </c>
      <c r="C188" s="1026" t="str">
        <f>IF(Partidas!B62="","",Partidas!B62)</f>
        <v/>
      </c>
      <c r="D188" s="1027" t="str">
        <f>IF(Partidas!B62="",Partidas!A62,"            "&amp;Partidas!C62)</f>
        <v xml:space="preserve">      MODIFICACIÓN E INSTALACIÓN DE EQUIPOS ELECTRICOS</v>
      </c>
      <c r="E188" s="1070">
        <f>IF(Partidas!D62="","",Partidas!D62)</f>
        <v>18</v>
      </c>
      <c r="F188" s="1051">
        <f>Partidas!E62</f>
        <v>46248</v>
      </c>
      <c r="G188" s="1051">
        <f>Partidas!F62</f>
        <v>46273</v>
      </c>
      <c r="H188" s="1066" cm="1">
        <f t="array" ref="H188">IF($B188="","",IFERROR(_xlfn.AGGREGATE(15,6,ROW($B189:$B$367)/(($B189:$B$367&lt;=$B188)*($B189:$B$367&lt;&gt;"")),1)-1,121))</f>
        <v>200</v>
      </c>
      <c r="I188" s="1076">
        <f>Partidas!G62</f>
        <v>334.4</v>
      </c>
      <c r="J188" s="1076" t="str">
        <f>IF(OR($C188="",N($E188)=0,N($I188)=0),"",$I188/$E188)</f>
        <v/>
      </c>
      <c r="K188" s="1026"/>
      <c r="L188" s="1052">
        <f t="shared" si="128"/>
        <v>0</v>
      </c>
      <c r="M188" s="1052">
        <f t="shared" si="128"/>
        <v>0</v>
      </c>
      <c r="N188" s="1052">
        <f t="shared" si="128"/>
        <v>0</v>
      </c>
      <c r="O188" s="1052">
        <f t="shared" si="128"/>
        <v>0</v>
      </c>
      <c r="P188" s="1052">
        <f t="shared" si="128"/>
        <v>0</v>
      </c>
      <c r="Q188" s="1052">
        <f t="shared" si="128"/>
        <v>0</v>
      </c>
      <c r="R188" s="1052">
        <f t="shared" si="128"/>
        <v>0</v>
      </c>
      <c r="S188" s="1052">
        <f t="shared" si="128"/>
        <v>112.26666666666667</v>
      </c>
      <c r="T188" s="1052">
        <f t="shared" si="128"/>
        <v>91.466666666666654</v>
      </c>
      <c r="U188" s="1052">
        <f t="shared" si="128"/>
        <v>65.333333333333329</v>
      </c>
      <c r="V188" s="1052">
        <f t="shared" si="129"/>
        <v>65.333333333333329</v>
      </c>
      <c r="W188" s="1052">
        <f t="shared" si="129"/>
        <v>0</v>
      </c>
      <c r="X188" s="1052">
        <f t="shared" si="129"/>
        <v>0</v>
      </c>
      <c r="Y188" s="1052">
        <f t="shared" si="129"/>
        <v>0</v>
      </c>
      <c r="Z188" s="1052">
        <f t="shared" si="129"/>
        <v>0</v>
      </c>
      <c r="AA188" s="1052">
        <f t="shared" si="129"/>
        <v>0</v>
      </c>
      <c r="AB188" s="1052">
        <f t="shared" si="129"/>
        <v>0</v>
      </c>
      <c r="AC188" s="1052">
        <f t="shared" si="129"/>
        <v>0</v>
      </c>
      <c r="AE188" s="1042">
        <f>ROW()</f>
        <v>188</v>
      </c>
    </row>
    <row r="189" spans="1:31" ht="25.5">
      <c r="A189">
        <v>62</v>
      </c>
      <c r="B189">
        <v>5</v>
      </c>
      <c r="C189" t="str">
        <f>IF(Partidas!B63="","",Partidas!B63)</f>
        <v>A1430</v>
      </c>
      <c r="D189" s="700" t="str">
        <f>IF(Partidas!B63="",Partidas!A63,"            "&amp;Partidas!C63)</f>
        <v xml:space="preserve">            Montaje e instalación de cubículo arrancador NEMA size 2m 480 V, 25HP, 3F, 60 Hz. - Size 2</v>
      </c>
      <c r="E189" s="1071">
        <f>IF(Partidas!D63="","",Partidas!D63)</f>
        <v>4</v>
      </c>
      <c r="F189" s="1041">
        <f>Partidas!E63</f>
        <v>46248</v>
      </c>
      <c r="G189" s="1041">
        <f>Partidas!F63</f>
        <v>46253</v>
      </c>
      <c r="H189" s="1067" cm="1">
        <f t="array" ref="H189">IF($B189="","",IFERROR(_xlfn.AGGREGATE(15,6,ROW($B193:$B$367)/(($B193:$B$367&lt;=$B189)*($B193:$B$367&lt;&gt;"")),1)-1,121))</f>
        <v>192</v>
      </c>
      <c r="I189" s="1077">
        <f>Partidas!G63</f>
        <v>99.2</v>
      </c>
      <c r="J189" s="1077">
        <f>IF(OR($C189="",N($E189)=0,N($I189)=0),"",$I189/$E189)</f>
        <v>24.8</v>
      </c>
      <c r="L189" s="1044">
        <f t="shared" si="128"/>
        <v>0</v>
      </c>
      <c r="M189" s="1044">
        <f t="shared" si="128"/>
        <v>0</v>
      </c>
      <c r="N189" s="1044">
        <f t="shared" si="128"/>
        <v>0</v>
      </c>
      <c r="O189" s="1044">
        <f t="shared" si="128"/>
        <v>0</v>
      </c>
      <c r="P189" s="1044">
        <f t="shared" si="128"/>
        <v>0</v>
      </c>
      <c r="Q189" s="1044">
        <f t="shared" si="128"/>
        <v>0</v>
      </c>
      <c r="R189" s="1044">
        <f t="shared" si="128"/>
        <v>0</v>
      </c>
      <c r="S189" s="1044">
        <f t="shared" si="128"/>
        <v>99.2</v>
      </c>
      <c r="T189" s="1044">
        <f t="shared" si="128"/>
        <v>0</v>
      </c>
      <c r="U189" s="1044">
        <f t="shared" si="128"/>
        <v>0</v>
      </c>
      <c r="V189" s="1044">
        <f t="shared" si="129"/>
        <v>0</v>
      </c>
      <c r="W189" s="1044">
        <f t="shared" si="129"/>
        <v>0</v>
      </c>
      <c r="X189" s="1044">
        <f t="shared" si="129"/>
        <v>0</v>
      </c>
      <c r="Y189" s="1044">
        <f t="shared" si="129"/>
        <v>0</v>
      </c>
      <c r="Z189" s="1044">
        <f t="shared" si="129"/>
        <v>0</v>
      </c>
      <c r="AA189" s="1044">
        <f t="shared" si="129"/>
        <v>0</v>
      </c>
      <c r="AB189" s="1044">
        <f t="shared" si="129"/>
        <v>0</v>
      </c>
      <c r="AC189" s="1044">
        <f t="shared" si="129"/>
        <v>0</v>
      </c>
      <c r="AE189" s="1042">
        <f>ROW()</f>
        <v>189</v>
      </c>
    </row>
    <row r="190" spans="1:31">
      <c r="A190" s="1086"/>
      <c r="B190" s="1086">
        <v>6</v>
      </c>
      <c r="C190" s="1086"/>
      <c r="D190" s="1096" t="str">
        <f>APU!D2351</f>
        <v>CAPATAZ</v>
      </c>
      <c r="E190" s="1112" t="s">
        <v>1765</v>
      </c>
      <c r="F190" s="1088">
        <f t="shared" ref="F190:G192" si="130">F$189</f>
        <v>46248</v>
      </c>
      <c r="G190" s="1088">
        <f t="shared" si="130"/>
        <v>46253</v>
      </c>
      <c r="H190" s="1087"/>
      <c r="I190" s="1091">
        <f>APU!O2351</f>
        <v>3.2</v>
      </c>
      <c r="J190" s="1089"/>
      <c r="K190" s="1086"/>
      <c r="L190" s="1090">
        <f>IF($I190=0,"",IFERROR($I190*MAX(0,MIN($G190,L$3)-MAX($F190,L$3-6)+1)/($G190-$F190+1),""))</f>
        <v>0</v>
      </c>
      <c r="M190" s="1090">
        <f t="shared" ref="M190:AC192" si="131">IF($I190=0,"",IFERROR($I190*MAX(0,MIN($G190,M$3)-MAX($F190,M$3-6)+1)/($G190-$F190+1),""))</f>
        <v>0</v>
      </c>
      <c r="N190" s="1090">
        <f t="shared" si="131"/>
        <v>0</v>
      </c>
      <c r="O190" s="1090">
        <f t="shared" si="131"/>
        <v>0</v>
      </c>
      <c r="P190" s="1090">
        <f t="shared" si="131"/>
        <v>0</v>
      </c>
      <c r="Q190" s="1090">
        <f t="shared" si="131"/>
        <v>0</v>
      </c>
      <c r="R190" s="1090">
        <f t="shared" si="131"/>
        <v>0</v>
      </c>
      <c r="S190" s="1090">
        <f t="shared" si="131"/>
        <v>3.2000000000000006</v>
      </c>
      <c r="T190" s="1090">
        <f t="shared" si="131"/>
        <v>0</v>
      </c>
      <c r="U190" s="1090">
        <f t="shared" si="131"/>
        <v>0</v>
      </c>
      <c r="V190" s="1090">
        <f t="shared" si="131"/>
        <v>0</v>
      </c>
      <c r="W190" s="1090">
        <f t="shared" si="131"/>
        <v>0</v>
      </c>
      <c r="X190" s="1090">
        <f t="shared" si="131"/>
        <v>0</v>
      </c>
      <c r="Y190" s="1090">
        <f t="shared" si="131"/>
        <v>0</v>
      </c>
      <c r="Z190" s="1090">
        <f t="shared" si="131"/>
        <v>0</v>
      </c>
      <c r="AA190" s="1090">
        <f t="shared" si="131"/>
        <v>0</v>
      </c>
      <c r="AB190" s="1090">
        <f t="shared" si="131"/>
        <v>0</v>
      </c>
      <c r="AC190" s="1090">
        <f t="shared" si="131"/>
        <v>0</v>
      </c>
      <c r="AE190" s="1042">
        <f>ROW()</f>
        <v>190</v>
      </c>
    </row>
    <row r="191" spans="1:31">
      <c r="A191" s="1086"/>
      <c r="B191" s="1086">
        <v>6</v>
      </c>
      <c r="C191" s="1086"/>
      <c r="D191" s="1096" t="str">
        <f>APU!D2352</f>
        <v>OPERARIO</v>
      </c>
      <c r="E191" s="1112" t="s">
        <v>1765</v>
      </c>
      <c r="F191" s="1088">
        <f t="shared" si="130"/>
        <v>46248</v>
      </c>
      <c r="G191" s="1088">
        <f t="shared" si="130"/>
        <v>46253</v>
      </c>
      <c r="H191" s="1087"/>
      <c r="I191" s="1091">
        <f>APU!O2352</f>
        <v>64</v>
      </c>
      <c r="J191" s="1089"/>
      <c r="K191" s="1086"/>
      <c r="L191" s="1090">
        <f>IF($I191=0,"",IFERROR($I191*MAX(0,MIN($G191,L$3)-MAX($F191,L$3-6)+1)/($G191-$F191+1),""))</f>
        <v>0</v>
      </c>
      <c r="M191" s="1090">
        <f t="shared" si="131"/>
        <v>0</v>
      </c>
      <c r="N191" s="1090">
        <f t="shared" si="131"/>
        <v>0</v>
      </c>
      <c r="O191" s="1090">
        <f t="shared" si="131"/>
        <v>0</v>
      </c>
      <c r="P191" s="1090">
        <f t="shared" si="131"/>
        <v>0</v>
      </c>
      <c r="Q191" s="1090">
        <f t="shared" si="131"/>
        <v>0</v>
      </c>
      <c r="R191" s="1090">
        <f t="shared" si="131"/>
        <v>0</v>
      </c>
      <c r="S191" s="1090">
        <f t="shared" si="131"/>
        <v>64</v>
      </c>
      <c r="T191" s="1090">
        <f t="shared" si="131"/>
        <v>0</v>
      </c>
      <c r="U191" s="1090">
        <f t="shared" si="131"/>
        <v>0</v>
      </c>
      <c r="V191" s="1090">
        <f t="shared" si="131"/>
        <v>0</v>
      </c>
      <c r="W191" s="1090">
        <f t="shared" si="131"/>
        <v>0</v>
      </c>
      <c r="X191" s="1090">
        <f t="shared" si="131"/>
        <v>0</v>
      </c>
      <c r="Y191" s="1090">
        <f t="shared" si="131"/>
        <v>0</v>
      </c>
      <c r="Z191" s="1090">
        <f t="shared" si="131"/>
        <v>0</v>
      </c>
      <c r="AA191" s="1090">
        <f t="shared" si="131"/>
        <v>0</v>
      </c>
      <c r="AB191" s="1090">
        <f t="shared" si="131"/>
        <v>0</v>
      </c>
      <c r="AC191" s="1090">
        <f t="shared" si="131"/>
        <v>0</v>
      </c>
      <c r="AE191" s="1042">
        <f>ROW()</f>
        <v>191</v>
      </c>
    </row>
    <row r="192" spans="1:31">
      <c r="A192" s="1086"/>
      <c r="B192" s="1086">
        <v>6</v>
      </c>
      <c r="C192" s="1086"/>
      <c r="D192" s="1096" t="str">
        <f>APU!D2353</f>
        <v>AYUDANTE</v>
      </c>
      <c r="E192" s="1112" t="s">
        <v>1765</v>
      </c>
      <c r="F192" s="1088">
        <f t="shared" si="130"/>
        <v>46248</v>
      </c>
      <c r="G192" s="1088">
        <f t="shared" si="130"/>
        <v>46253</v>
      </c>
      <c r="H192" s="1087"/>
      <c r="I192" s="1091">
        <f>APU!O2353</f>
        <v>32</v>
      </c>
      <c r="J192" s="1089"/>
      <c r="K192" s="1086"/>
      <c r="L192" s="1090">
        <f>IF($I192=0,"",IFERROR($I192*MAX(0,MIN($G192,L$3)-MAX($F192,L$3-6)+1)/($G192-$F192+1),""))</f>
        <v>0</v>
      </c>
      <c r="M192" s="1090">
        <f t="shared" si="131"/>
        <v>0</v>
      </c>
      <c r="N192" s="1090">
        <f t="shared" si="131"/>
        <v>0</v>
      </c>
      <c r="O192" s="1090">
        <f t="shared" si="131"/>
        <v>0</v>
      </c>
      <c r="P192" s="1090">
        <f t="shared" si="131"/>
        <v>0</v>
      </c>
      <c r="Q192" s="1090">
        <f t="shared" si="131"/>
        <v>0</v>
      </c>
      <c r="R192" s="1090">
        <f t="shared" si="131"/>
        <v>0</v>
      </c>
      <c r="S192" s="1090">
        <f t="shared" si="131"/>
        <v>32</v>
      </c>
      <c r="T192" s="1090">
        <f t="shared" si="131"/>
        <v>0</v>
      </c>
      <c r="U192" s="1090">
        <f t="shared" si="131"/>
        <v>0</v>
      </c>
      <c r="V192" s="1090">
        <f t="shared" si="131"/>
        <v>0</v>
      </c>
      <c r="W192" s="1090">
        <f t="shared" si="131"/>
        <v>0</v>
      </c>
      <c r="X192" s="1090">
        <f t="shared" si="131"/>
        <v>0</v>
      </c>
      <c r="Y192" s="1090">
        <f t="shared" si="131"/>
        <v>0</v>
      </c>
      <c r="Z192" s="1090">
        <f t="shared" si="131"/>
        <v>0</v>
      </c>
      <c r="AA192" s="1090">
        <f t="shared" si="131"/>
        <v>0</v>
      </c>
      <c r="AB192" s="1090">
        <f t="shared" si="131"/>
        <v>0</v>
      </c>
      <c r="AC192" s="1090">
        <f t="shared" si="131"/>
        <v>0</v>
      </c>
      <c r="AE192" s="1042">
        <f>ROW()</f>
        <v>192</v>
      </c>
    </row>
    <row r="193" spans="1:31" ht="25.5">
      <c r="A193">
        <v>63</v>
      </c>
      <c r="B193">
        <v>5</v>
      </c>
      <c r="C193" t="str">
        <f>IF(Partidas!B64="","",Partidas!B64)</f>
        <v>A1440</v>
      </c>
      <c r="D193" s="700" t="str">
        <f>IF(Partidas!B64="",Partidas!A64,"            "&amp;Partidas!C64)</f>
        <v xml:space="preserve">            Caja de conexiones 500x400x150 mm, NEMA 4, 100A, 3F; incluye barras de cobre 100A, bornes y protección contra contactos</v>
      </c>
      <c r="E193" s="1071">
        <f>IF(Partidas!D64="","",Partidas!D64)</f>
        <v>7</v>
      </c>
      <c r="F193" s="1041">
        <f>Partidas!E64</f>
        <v>46254</v>
      </c>
      <c r="G193" s="1041">
        <f>Partidas!F64</f>
        <v>46262</v>
      </c>
      <c r="H193" s="1067" cm="1">
        <f t="array" ref="H193">IF($B193="","",IFERROR(_xlfn.AGGREGATE(15,6,ROW($B197:$B$367)/(($B197:$B$367&lt;=$B193)*($B197:$B$367&lt;&gt;"")),1)-1,121))</f>
        <v>196</v>
      </c>
      <c r="I193" s="1077">
        <f>Partidas!G64</f>
        <v>117.6</v>
      </c>
      <c r="J193" s="1077">
        <f>IF(OR($C193="",N($E193)=0,N($I193)=0),"",$I193/$E193)</f>
        <v>16.8</v>
      </c>
      <c r="L193" s="1044">
        <f t="shared" ref="L193:AC193" si="132">IF($B193="","",IF($C193&lt;&gt;"",IFERROR($I193*MAX(0,MIN($G193,L$3)-MAX($F193,L$3-6)+1)/($G193-$F193+1),""),SUMIFS(L$5:L$367,$C$5:$C$367,"?*",$AE$5:$AE$367,"&gt;"&amp;ROW(),$AE$5:$AE$367,"&lt;="&amp;$H193)))</f>
        <v>0</v>
      </c>
      <c r="M193" s="1044">
        <f t="shared" si="132"/>
        <v>0</v>
      </c>
      <c r="N193" s="1044">
        <f t="shared" si="132"/>
        <v>0</v>
      </c>
      <c r="O193" s="1044">
        <f t="shared" si="132"/>
        <v>0</v>
      </c>
      <c r="P193" s="1044">
        <f t="shared" si="132"/>
        <v>0</v>
      </c>
      <c r="Q193" s="1044">
        <f t="shared" si="132"/>
        <v>0</v>
      </c>
      <c r="R193" s="1044">
        <f t="shared" si="132"/>
        <v>0</v>
      </c>
      <c r="S193" s="1044">
        <f t="shared" si="132"/>
        <v>13.066666666666666</v>
      </c>
      <c r="T193" s="1044">
        <f t="shared" si="132"/>
        <v>91.466666666666654</v>
      </c>
      <c r="U193" s="1044">
        <f t="shared" si="132"/>
        <v>13.066666666666666</v>
      </c>
      <c r="V193" s="1044">
        <f t="shared" si="132"/>
        <v>0</v>
      </c>
      <c r="W193" s="1044">
        <f t="shared" si="132"/>
        <v>0</v>
      </c>
      <c r="X193" s="1044">
        <f t="shared" si="132"/>
        <v>0</v>
      </c>
      <c r="Y193" s="1044">
        <f t="shared" si="132"/>
        <v>0</v>
      </c>
      <c r="Z193" s="1044">
        <f t="shared" si="132"/>
        <v>0</v>
      </c>
      <c r="AA193" s="1044">
        <f t="shared" si="132"/>
        <v>0</v>
      </c>
      <c r="AB193" s="1044">
        <f t="shared" si="132"/>
        <v>0</v>
      </c>
      <c r="AC193" s="1044">
        <f t="shared" si="132"/>
        <v>0</v>
      </c>
      <c r="AE193" s="1042">
        <f>ROW()</f>
        <v>193</v>
      </c>
    </row>
    <row r="194" spans="1:31">
      <c r="A194" s="1086"/>
      <c r="B194" s="1086">
        <v>6</v>
      </c>
      <c r="C194" s="1086"/>
      <c r="D194" s="1096" t="str">
        <f>APU!D2369</f>
        <v>CAPATAZ</v>
      </c>
      <c r="E194" s="1112" t="s">
        <v>1765</v>
      </c>
      <c r="F194" s="1088">
        <f t="shared" ref="F194:G196" si="133">F$193</f>
        <v>46254</v>
      </c>
      <c r="G194" s="1088">
        <f t="shared" si="133"/>
        <v>46262</v>
      </c>
      <c r="H194" s="1087"/>
      <c r="I194" s="1091">
        <f>APU!O2369</f>
        <v>5.6000000000000005</v>
      </c>
      <c r="J194" s="1089"/>
      <c r="K194" s="1086"/>
      <c r="L194" s="1090">
        <f>IF($I194=0,"",IFERROR($I194*MAX(0,MIN($G194,L$3)-MAX($F194,L$3-6)+1)/($G194-$F194+1),""))</f>
        <v>0</v>
      </c>
      <c r="M194" s="1090">
        <f t="shared" ref="M194:AC196" si="134">IF($I194=0,"",IFERROR($I194*MAX(0,MIN($G194,M$3)-MAX($F194,M$3-6)+1)/($G194-$F194+1),""))</f>
        <v>0</v>
      </c>
      <c r="N194" s="1090">
        <f t="shared" si="134"/>
        <v>0</v>
      </c>
      <c r="O194" s="1090">
        <f t="shared" si="134"/>
        <v>0</v>
      </c>
      <c r="P194" s="1090">
        <f t="shared" si="134"/>
        <v>0</v>
      </c>
      <c r="Q194" s="1090">
        <f t="shared" si="134"/>
        <v>0</v>
      </c>
      <c r="R194" s="1090">
        <f t="shared" si="134"/>
        <v>0</v>
      </c>
      <c r="S194" s="1090">
        <f t="shared" si="134"/>
        <v>0.62222222222222223</v>
      </c>
      <c r="T194" s="1090">
        <f t="shared" si="134"/>
        <v>4.3555555555555561</v>
      </c>
      <c r="U194" s="1090">
        <f t="shared" si="134"/>
        <v>0.62222222222222223</v>
      </c>
      <c r="V194" s="1090">
        <f t="shared" si="134"/>
        <v>0</v>
      </c>
      <c r="W194" s="1090">
        <f t="shared" si="134"/>
        <v>0</v>
      </c>
      <c r="X194" s="1090">
        <f t="shared" si="134"/>
        <v>0</v>
      </c>
      <c r="Y194" s="1090">
        <f t="shared" si="134"/>
        <v>0</v>
      </c>
      <c r="Z194" s="1090">
        <f t="shared" si="134"/>
        <v>0</v>
      </c>
      <c r="AA194" s="1090">
        <f t="shared" si="134"/>
        <v>0</v>
      </c>
      <c r="AB194" s="1090">
        <f t="shared" si="134"/>
        <v>0</v>
      </c>
      <c r="AC194" s="1090">
        <f t="shared" si="134"/>
        <v>0</v>
      </c>
      <c r="AE194" s="1042">
        <f>ROW()</f>
        <v>194</v>
      </c>
    </row>
    <row r="195" spans="1:31">
      <c r="A195" s="1086"/>
      <c r="B195" s="1086">
        <v>6</v>
      </c>
      <c r="C195" s="1086"/>
      <c r="D195" s="1096" t="str">
        <f>APU!D2370</f>
        <v>OPERARIO</v>
      </c>
      <c r="E195" s="1112" t="s">
        <v>1765</v>
      </c>
      <c r="F195" s="1088">
        <f t="shared" si="133"/>
        <v>46254</v>
      </c>
      <c r="G195" s="1088">
        <f t="shared" si="133"/>
        <v>46262</v>
      </c>
      <c r="H195" s="1087"/>
      <c r="I195" s="1091">
        <f>APU!O2370</f>
        <v>56</v>
      </c>
      <c r="J195" s="1089"/>
      <c r="K195" s="1086"/>
      <c r="L195" s="1090">
        <f>IF($I195=0,"",IFERROR($I195*MAX(0,MIN($G195,L$3)-MAX($F195,L$3-6)+1)/($G195-$F195+1),""))</f>
        <v>0</v>
      </c>
      <c r="M195" s="1090">
        <f t="shared" si="134"/>
        <v>0</v>
      </c>
      <c r="N195" s="1090">
        <f t="shared" si="134"/>
        <v>0</v>
      </c>
      <c r="O195" s="1090">
        <f t="shared" si="134"/>
        <v>0</v>
      </c>
      <c r="P195" s="1090">
        <f t="shared" si="134"/>
        <v>0</v>
      </c>
      <c r="Q195" s="1090">
        <f t="shared" si="134"/>
        <v>0</v>
      </c>
      <c r="R195" s="1090">
        <f t="shared" si="134"/>
        <v>0</v>
      </c>
      <c r="S195" s="1090">
        <f t="shared" si="134"/>
        <v>6.2222222222222223</v>
      </c>
      <c r="T195" s="1090">
        <f t="shared" si="134"/>
        <v>43.555555555555557</v>
      </c>
      <c r="U195" s="1090">
        <f t="shared" si="134"/>
        <v>6.2222222222222223</v>
      </c>
      <c r="V195" s="1090">
        <f t="shared" si="134"/>
        <v>0</v>
      </c>
      <c r="W195" s="1090">
        <f t="shared" si="134"/>
        <v>0</v>
      </c>
      <c r="X195" s="1090">
        <f t="shared" si="134"/>
        <v>0</v>
      </c>
      <c r="Y195" s="1090">
        <f t="shared" si="134"/>
        <v>0</v>
      </c>
      <c r="Z195" s="1090">
        <f t="shared" si="134"/>
        <v>0</v>
      </c>
      <c r="AA195" s="1090">
        <f t="shared" si="134"/>
        <v>0</v>
      </c>
      <c r="AB195" s="1090">
        <f t="shared" si="134"/>
        <v>0</v>
      </c>
      <c r="AC195" s="1090">
        <f t="shared" si="134"/>
        <v>0</v>
      </c>
      <c r="AE195" s="1042">
        <f>ROW()</f>
        <v>195</v>
      </c>
    </row>
    <row r="196" spans="1:31">
      <c r="A196" s="1086"/>
      <c r="B196" s="1086">
        <v>6</v>
      </c>
      <c r="C196" s="1086"/>
      <c r="D196" s="1096" t="str">
        <f>APU!D2371</f>
        <v>AYUDANTE</v>
      </c>
      <c r="E196" s="1112" t="s">
        <v>1765</v>
      </c>
      <c r="F196" s="1088">
        <f t="shared" si="133"/>
        <v>46254</v>
      </c>
      <c r="G196" s="1088">
        <f t="shared" si="133"/>
        <v>46262</v>
      </c>
      <c r="H196" s="1087"/>
      <c r="I196" s="1091">
        <f>APU!O2371</f>
        <v>56</v>
      </c>
      <c r="J196" s="1089"/>
      <c r="K196" s="1086"/>
      <c r="L196" s="1090">
        <f>IF($I196=0,"",IFERROR($I196*MAX(0,MIN($G196,L$3)-MAX($F196,L$3-6)+1)/($G196-$F196+1),""))</f>
        <v>0</v>
      </c>
      <c r="M196" s="1090">
        <f t="shared" si="134"/>
        <v>0</v>
      </c>
      <c r="N196" s="1090">
        <f t="shared" si="134"/>
        <v>0</v>
      </c>
      <c r="O196" s="1090">
        <f t="shared" si="134"/>
        <v>0</v>
      </c>
      <c r="P196" s="1090">
        <f t="shared" si="134"/>
        <v>0</v>
      </c>
      <c r="Q196" s="1090">
        <f t="shared" si="134"/>
        <v>0</v>
      </c>
      <c r="R196" s="1090">
        <f t="shared" si="134"/>
        <v>0</v>
      </c>
      <c r="S196" s="1090">
        <f t="shared" si="134"/>
        <v>6.2222222222222223</v>
      </c>
      <c r="T196" s="1090">
        <f t="shared" si="134"/>
        <v>43.555555555555557</v>
      </c>
      <c r="U196" s="1090">
        <f t="shared" si="134"/>
        <v>6.2222222222222223</v>
      </c>
      <c r="V196" s="1090">
        <f t="shared" si="134"/>
        <v>0</v>
      </c>
      <c r="W196" s="1090">
        <f t="shared" si="134"/>
        <v>0</v>
      </c>
      <c r="X196" s="1090">
        <f t="shared" si="134"/>
        <v>0</v>
      </c>
      <c r="Y196" s="1090">
        <f t="shared" si="134"/>
        <v>0</v>
      </c>
      <c r="Z196" s="1090">
        <f t="shared" si="134"/>
        <v>0</v>
      </c>
      <c r="AA196" s="1090">
        <f t="shared" si="134"/>
        <v>0</v>
      </c>
      <c r="AB196" s="1090">
        <f t="shared" si="134"/>
        <v>0</v>
      </c>
      <c r="AC196" s="1090">
        <f t="shared" si="134"/>
        <v>0</v>
      </c>
      <c r="AE196" s="1042">
        <f>ROW()</f>
        <v>196</v>
      </c>
    </row>
    <row r="197" spans="1:31" ht="25.5">
      <c r="A197">
        <v>64</v>
      </c>
      <c r="B197">
        <v>5</v>
      </c>
      <c r="C197" t="str">
        <f>IF(Partidas!B65="","",Partidas!B65)</f>
        <v>A1450</v>
      </c>
      <c r="D197" s="700" t="str">
        <f>IF(Partidas!B65="",Partidas!A65,"            "&amp;Partidas!C65)</f>
        <v xml:space="preserve">            Botonera de campo NEMA 4 con parada de emergencia tipo hongo, piloto LED y JOG; TAGs 1760-PU-33001/02-N y 33101@33105-N</v>
      </c>
      <c r="E197" s="1071">
        <f>IF(Partidas!D65="","",Partidas!D65)</f>
        <v>7</v>
      </c>
      <c r="F197" s="1041">
        <f>Partidas!E65</f>
        <v>46265</v>
      </c>
      <c r="G197" s="1041">
        <f>Partidas!F65</f>
        <v>46273</v>
      </c>
      <c r="H197" s="1067" cm="1">
        <f t="array" ref="H197">IF($B197="","",IFERROR(_xlfn.AGGREGATE(15,6,ROW($B201:$B$367)/(($B201:$B$367&lt;=$B197)*($B201:$B$367&lt;&gt;"")),1)-1,121))</f>
        <v>200</v>
      </c>
      <c r="I197" s="1077">
        <f>Partidas!G65</f>
        <v>117.6</v>
      </c>
      <c r="J197" s="1077">
        <f>IF(OR($C197="",N($E197)=0,N($I197)=0),"",$I197/$E197)</f>
        <v>16.8</v>
      </c>
      <c r="L197" s="1044">
        <f t="shared" ref="L197:AC197" si="135">IF($B197="","",IF($C197&lt;&gt;"",IFERROR($I197*MAX(0,MIN($G197,L$3)-MAX($F197,L$3-6)+1)/($G197-$F197+1),""),SUMIFS(L$5:L$367,$C$5:$C$367,"?*",$AE$5:$AE$367,"&gt;"&amp;ROW(),$AE$5:$AE$367,"&lt;="&amp;$H197)))</f>
        <v>0</v>
      </c>
      <c r="M197" s="1044">
        <f t="shared" si="135"/>
        <v>0</v>
      </c>
      <c r="N197" s="1044">
        <f t="shared" si="135"/>
        <v>0</v>
      </c>
      <c r="O197" s="1044">
        <f t="shared" si="135"/>
        <v>0</v>
      </c>
      <c r="P197" s="1044">
        <f t="shared" si="135"/>
        <v>0</v>
      </c>
      <c r="Q197" s="1044">
        <f t="shared" si="135"/>
        <v>0</v>
      </c>
      <c r="R197" s="1044">
        <f t="shared" si="135"/>
        <v>0</v>
      </c>
      <c r="S197" s="1044">
        <f t="shared" si="135"/>
        <v>0</v>
      </c>
      <c r="T197" s="1044">
        <f t="shared" si="135"/>
        <v>0</v>
      </c>
      <c r="U197" s="1044">
        <f t="shared" si="135"/>
        <v>52.266666666666666</v>
      </c>
      <c r="V197" s="1044">
        <f t="shared" si="135"/>
        <v>65.333333333333329</v>
      </c>
      <c r="W197" s="1044">
        <f t="shared" si="135"/>
        <v>0</v>
      </c>
      <c r="X197" s="1044">
        <f t="shared" si="135"/>
        <v>0</v>
      </c>
      <c r="Y197" s="1044">
        <f t="shared" si="135"/>
        <v>0</v>
      </c>
      <c r="Z197" s="1044">
        <f t="shared" si="135"/>
        <v>0</v>
      </c>
      <c r="AA197" s="1044">
        <f t="shared" si="135"/>
        <v>0</v>
      </c>
      <c r="AB197" s="1044">
        <f t="shared" si="135"/>
        <v>0</v>
      </c>
      <c r="AC197" s="1044">
        <f t="shared" si="135"/>
        <v>0</v>
      </c>
      <c r="AE197" s="1042">
        <f>ROW()</f>
        <v>197</v>
      </c>
    </row>
    <row r="198" spans="1:31">
      <c r="A198" s="1086"/>
      <c r="B198" s="1086">
        <v>6</v>
      </c>
      <c r="C198" s="1086"/>
      <c r="D198" s="1096" t="str">
        <f>APU!D2388</f>
        <v>CAPATAZ</v>
      </c>
      <c r="E198" s="1112" t="s">
        <v>1765</v>
      </c>
      <c r="F198" s="1088">
        <f t="shared" ref="F198:G200" si="136">F$197</f>
        <v>46265</v>
      </c>
      <c r="G198" s="1088">
        <f t="shared" si="136"/>
        <v>46273</v>
      </c>
      <c r="H198" s="1087"/>
      <c r="I198" s="1091">
        <f>APU!O2388</f>
        <v>5.6000000000000005</v>
      </c>
      <c r="J198" s="1089"/>
      <c r="K198" s="1086"/>
      <c r="L198" s="1090">
        <f>IF($I198=0,"",IFERROR($I198*MAX(0,MIN($G198,L$3)-MAX($F198,L$3-6)+1)/($G198-$F198+1),""))</f>
        <v>0</v>
      </c>
      <c r="M198" s="1090">
        <f t="shared" ref="M198:AC200" si="137">IF($I198=0,"",IFERROR($I198*MAX(0,MIN($G198,M$3)-MAX($F198,M$3-6)+1)/($G198-$F198+1),""))</f>
        <v>0</v>
      </c>
      <c r="N198" s="1090">
        <f t="shared" si="137"/>
        <v>0</v>
      </c>
      <c r="O198" s="1090">
        <f t="shared" si="137"/>
        <v>0</v>
      </c>
      <c r="P198" s="1090">
        <f t="shared" si="137"/>
        <v>0</v>
      </c>
      <c r="Q198" s="1090">
        <f t="shared" si="137"/>
        <v>0</v>
      </c>
      <c r="R198" s="1090">
        <f t="shared" si="137"/>
        <v>0</v>
      </c>
      <c r="S198" s="1090">
        <f t="shared" si="137"/>
        <v>0</v>
      </c>
      <c r="T198" s="1090">
        <f t="shared" si="137"/>
        <v>0</v>
      </c>
      <c r="U198" s="1090">
        <f t="shared" si="137"/>
        <v>2.4888888888888889</v>
      </c>
      <c r="V198" s="1090">
        <f t="shared" si="137"/>
        <v>3.1111111111111116</v>
      </c>
      <c r="W198" s="1090">
        <f t="shared" si="137"/>
        <v>0</v>
      </c>
      <c r="X198" s="1090">
        <f t="shared" si="137"/>
        <v>0</v>
      </c>
      <c r="Y198" s="1090">
        <f t="shared" si="137"/>
        <v>0</v>
      </c>
      <c r="Z198" s="1090">
        <f t="shared" si="137"/>
        <v>0</v>
      </c>
      <c r="AA198" s="1090">
        <f t="shared" si="137"/>
        <v>0</v>
      </c>
      <c r="AB198" s="1090">
        <f t="shared" si="137"/>
        <v>0</v>
      </c>
      <c r="AC198" s="1090">
        <f t="shared" si="137"/>
        <v>0</v>
      </c>
      <c r="AE198" s="1042">
        <f>ROW()</f>
        <v>198</v>
      </c>
    </row>
    <row r="199" spans="1:31">
      <c r="A199" s="1086"/>
      <c r="B199" s="1086">
        <v>6</v>
      </c>
      <c r="C199" s="1086"/>
      <c r="D199" s="1096" t="str">
        <f>APU!D2389</f>
        <v>OPERARIO</v>
      </c>
      <c r="E199" s="1112" t="s">
        <v>1765</v>
      </c>
      <c r="F199" s="1088">
        <f t="shared" si="136"/>
        <v>46265</v>
      </c>
      <c r="G199" s="1088">
        <f t="shared" si="136"/>
        <v>46273</v>
      </c>
      <c r="H199" s="1087"/>
      <c r="I199" s="1091">
        <f>APU!O2389</f>
        <v>56</v>
      </c>
      <c r="J199" s="1089"/>
      <c r="K199" s="1086"/>
      <c r="L199" s="1090">
        <f>IF($I199=0,"",IFERROR($I199*MAX(0,MIN($G199,L$3)-MAX($F199,L$3-6)+1)/($G199-$F199+1),""))</f>
        <v>0</v>
      </c>
      <c r="M199" s="1090">
        <f t="shared" si="137"/>
        <v>0</v>
      </c>
      <c r="N199" s="1090">
        <f t="shared" si="137"/>
        <v>0</v>
      </c>
      <c r="O199" s="1090">
        <f t="shared" si="137"/>
        <v>0</v>
      </c>
      <c r="P199" s="1090">
        <f t="shared" si="137"/>
        <v>0</v>
      </c>
      <c r="Q199" s="1090">
        <f t="shared" si="137"/>
        <v>0</v>
      </c>
      <c r="R199" s="1090">
        <f t="shared" si="137"/>
        <v>0</v>
      </c>
      <c r="S199" s="1090">
        <f t="shared" si="137"/>
        <v>0</v>
      </c>
      <c r="T199" s="1090">
        <f t="shared" si="137"/>
        <v>0</v>
      </c>
      <c r="U199" s="1090">
        <f t="shared" si="137"/>
        <v>24.888888888888889</v>
      </c>
      <c r="V199" s="1090">
        <f t="shared" si="137"/>
        <v>31.111111111111111</v>
      </c>
      <c r="W199" s="1090">
        <f t="shared" si="137"/>
        <v>0</v>
      </c>
      <c r="X199" s="1090">
        <f t="shared" si="137"/>
        <v>0</v>
      </c>
      <c r="Y199" s="1090">
        <f t="shared" si="137"/>
        <v>0</v>
      </c>
      <c r="Z199" s="1090">
        <f t="shared" si="137"/>
        <v>0</v>
      </c>
      <c r="AA199" s="1090">
        <f t="shared" si="137"/>
        <v>0</v>
      </c>
      <c r="AB199" s="1090">
        <f t="shared" si="137"/>
        <v>0</v>
      </c>
      <c r="AC199" s="1090">
        <f t="shared" si="137"/>
        <v>0</v>
      </c>
      <c r="AE199" s="1042">
        <f>ROW()</f>
        <v>199</v>
      </c>
    </row>
    <row r="200" spans="1:31">
      <c r="A200" s="1086"/>
      <c r="B200" s="1086">
        <v>6</v>
      </c>
      <c r="C200" s="1086"/>
      <c r="D200" s="1096" t="str">
        <f>APU!D2390</f>
        <v>AYUDANTE</v>
      </c>
      <c r="E200" s="1112" t="s">
        <v>1765</v>
      </c>
      <c r="F200" s="1088">
        <f t="shared" si="136"/>
        <v>46265</v>
      </c>
      <c r="G200" s="1088">
        <f t="shared" si="136"/>
        <v>46273</v>
      </c>
      <c r="H200" s="1087"/>
      <c r="I200" s="1091">
        <f>APU!O2390</f>
        <v>56</v>
      </c>
      <c r="J200" s="1089"/>
      <c r="K200" s="1086"/>
      <c r="L200" s="1090">
        <f>IF($I200=0,"",IFERROR($I200*MAX(0,MIN($G200,L$3)-MAX($F200,L$3-6)+1)/($G200-$F200+1),""))</f>
        <v>0</v>
      </c>
      <c r="M200" s="1090">
        <f t="shared" si="137"/>
        <v>0</v>
      </c>
      <c r="N200" s="1090">
        <f t="shared" si="137"/>
        <v>0</v>
      </c>
      <c r="O200" s="1090">
        <f t="shared" si="137"/>
        <v>0</v>
      </c>
      <c r="P200" s="1090">
        <f t="shared" si="137"/>
        <v>0</v>
      </c>
      <c r="Q200" s="1090">
        <f t="shared" si="137"/>
        <v>0</v>
      </c>
      <c r="R200" s="1090">
        <f t="shared" si="137"/>
        <v>0</v>
      </c>
      <c r="S200" s="1090">
        <f t="shared" si="137"/>
        <v>0</v>
      </c>
      <c r="T200" s="1090">
        <f t="shared" si="137"/>
        <v>0</v>
      </c>
      <c r="U200" s="1090">
        <f t="shared" si="137"/>
        <v>24.888888888888889</v>
      </c>
      <c r="V200" s="1090">
        <f t="shared" si="137"/>
        <v>31.111111111111111</v>
      </c>
      <c r="W200" s="1090">
        <f t="shared" si="137"/>
        <v>0</v>
      </c>
      <c r="X200" s="1090">
        <f t="shared" si="137"/>
        <v>0</v>
      </c>
      <c r="Y200" s="1090">
        <f t="shared" si="137"/>
        <v>0</v>
      </c>
      <c r="Z200" s="1090">
        <f t="shared" si="137"/>
        <v>0</v>
      </c>
      <c r="AA200" s="1090">
        <f t="shared" si="137"/>
        <v>0</v>
      </c>
      <c r="AB200" s="1090">
        <f t="shared" si="137"/>
        <v>0</v>
      </c>
      <c r="AC200" s="1090">
        <f t="shared" si="137"/>
        <v>0</v>
      </c>
      <c r="AE200" s="1042">
        <f>ROW()</f>
        <v>200</v>
      </c>
    </row>
    <row r="201" spans="1:31" ht="25.5">
      <c r="A201" s="1026">
        <v>65</v>
      </c>
      <c r="B201" s="1026">
        <v>3</v>
      </c>
      <c r="C201" s="1026" t="str">
        <f>IF(Partidas!B66="","",Partidas!B66)</f>
        <v/>
      </c>
      <c r="D201" s="1027" t="str">
        <f>IF(Partidas!B66="",Partidas!A66,"            "&amp;Partidas!C66)</f>
        <v xml:space="preserve">      CONDUCTORES ( INCLUYE TENDIDO, CONEXIONADO, MARCADO Y MEGADO)</v>
      </c>
      <c r="E201" s="1070">
        <f>IF(Partidas!D66="","",Partidas!D66)</f>
        <v>14</v>
      </c>
      <c r="F201" s="1051">
        <f>Partidas!E66</f>
        <v>46274</v>
      </c>
      <c r="G201" s="1051">
        <f>Partidas!F66</f>
        <v>46293</v>
      </c>
      <c r="H201" s="1066" cm="1">
        <f t="array" ref="H201">IF($B201="","",IFERROR(_xlfn.AGGREGATE(15,6,ROW($B202:$B$367)/(($B202:$B$367&lt;=$B201)*($B202:$B$367&lt;&gt;"")),1)-1,121))</f>
        <v>218</v>
      </c>
      <c r="I201" s="1076">
        <f>Partidas!G66</f>
        <v>421.28352000000001</v>
      </c>
      <c r="J201" s="1076" t="str">
        <f>IF(OR($C201="",N($E201)=0,N($I201)=0),"",$I201/$E201)</f>
        <v/>
      </c>
      <c r="K201" s="1026"/>
      <c r="L201" s="1052">
        <f t="shared" ref="L201:U203" si="138">IF($B201="","",IF($C201&lt;&gt;"",IFERROR($I201*MAX(0,MIN($G201,L$3)-MAX($F201,L$3-6)+1)/($G201-$F201+1),""),SUMIFS(L$5:L$367,$C$5:$C$367,"?*",$AE$5:$AE$367,"&gt;"&amp;ROW(),$AE$5:$AE$367,"&lt;="&amp;$H201)))</f>
        <v>0</v>
      </c>
      <c r="M201" s="1052">
        <f t="shared" si="138"/>
        <v>0</v>
      </c>
      <c r="N201" s="1052">
        <f t="shared" si="138"/>
        <v>0</v>
      </c>
      <c r="O201" s="1052">
        <f t="shared" si="138"/>
        <v>0</v>
      </c>
      <c r="P201" s="1052">
        <f t="shared" si="138"/>
        <v>0</v>
      </c>
      <c r="Q201" s="1052">
        <f t="shared" si="138"/>
        <v>0</v>
      </c>
      <c r="R201" s="1052">
        <f t="shared" si="138"/>
        <v>0</v>
      </c>
      <c r="S201" s="1052">
        <f t="shared" si="138"/>
        <v>0</v>
      </c>
      <c r="T201" s="1052">
        <f t="shared" si="138"/>
        <v>0</v>
      </c>
      <c r="U201" s="1052">
        <f t="shared" si="138"/>
        <v>0</v>
      </c>
      <c r="V201" s="1052">
        <f t="shared" ref="V201:AC203" si="139">IF($B201="","",IF($C201&lt;&gt;"",IFERROR($I201*MAX(0,MIN($G201,V$3)-MAX($F201,V$3-6)+1)/($G201-$F201+1),""),SUMIFS(V$5:V$367,$C$5:$C$367,"?*",$AE$5:$AE$367,"&gt;"&amp;ROW(),$AE$5:$AE$367,"&lt;="&amp;$H201)))</f>
        <v>60.534506666666672</v>
      </c>
      <c r="W201" s="1052">
        <f t="shared" si="139"/>
        <v>151.75381333333337</v>
      </c>
      <c r="X201" s="1052">
        <f t="shared" si="139"/>
        <v>162.46719999999999</v>
      </c>
      <c r="Y201" s="1052">
        <f t="shared" si="139"/>
        <v>46.528000000000006</v>
      </c>
      <c r="Z201" s="1052">
        <f t="shared" si="139"/>
        <v>0</v>
      </c>
      <c r="AA201" s="1052">
        <f t="shared" si="139"/>
        <v>0</v>
      </c>
      <c r="AB201" s="1052">
        <f t="shared" si="139"/>
        <v>0</v>
      </c>
      <c r="AC201" s="1052">
        <f t="shared" si="139"/>
        <v>0</v>
      </c>
      <c r="AE201" s="1042">
        <f>ROW()</f>
        <v>201</v>
      </c>
    </row>
    <row r="202" spans="1:31">
      <c r="A202" s="1032">
        <v>66</v>
      </c>
      <c r="B202" s="1032">
        <v>4</v>
      </c>
      <c r="C202" s="1032" t="str">
        <f>IF(Partidas!B67="","",Partidas!B67)</f>
        <v/>
      </c>
      <c r="D202" s="1033" t="str">
        <f>IF(Partidas!B67="",Partidas!A67,"            "&amp;Partidas!C67)</f>
        <v xml:space="preserve">        Conductores de baja tensión</v>
      </c>
      <c r="E202" s="1072">
        <f>IF(Partidas!D67="","",Partidas!D67)</f>
        <v>14</v>
      </c>
      <c r="F202" s="1053">
        <f>Partidas!E67</f>
        <v>46274</v>
      </c>
      <c r="G202" s="1053">
        <f>Partidas!F67</f>
        <v>46293</v>
      </c>
      <c r="H202" s="1068" cm="1">
        <f t="array" ref="H202">IF($B202="","",IFERROR(_xlfn.AGGREGATE(15,6,ROW($B203:$B$367)/(($B203:$B$367&lt;=$B202)*($B203:$B$367&lt;&gt;"")),1)-1,121))</f>
        <v>218</v>
      </c>
      <c r="I202" s="1078">
        <f>Partidas!G67</f>
        <v>421.28352000000001</v>
      </c>
      <c r="J202" s="1078" t="str">
        <f>IF(OR($C202="",N($E202)=0,N($I202)=0),"",$I202/$E202)</f>
        <v/>
      </c>
      <c r="K202" s="1032"/>
      <c r="L202" s="1054">
        <f t="shared" si="138"/>
        <v>0</v>
      </c>
      <c r="M202" s="1054">
        <f t="shared" si="138"/>
        <v>0</v>
      </c>
      <c r="N202" s="1054">
        <f t="shared" si="138"/>
        <v>0</v>
      </c>
      <c r="O202" s="1054">
        <f t="shared" si="138"/>
        <v>0</v>
      </c>
      <c r="P202" s="1054">
        <f t="shared" si="138"/>
        <v>0</v>
      </c>
      <c r="Q202" s="1054">
        <f t="shared" si="138"/>
        <v>0</v>
      </c>
      <c r="R202" s="1054">
        <f t="shared" si="138"/>
        <v>0</v>
      </c>
      <c r="S202" s="1054">
        <f t="shared" si="138"/>
        <v>0</v>
      </c>
      <c r="T202" s="1054">
        <f t="shared" si="138"/>
        <v>0</v>
      </c>
      <c r="U202" s="1054">
        <f t="shared" si="138"/>
        <v>0</v>
      </c>
      <c r="V202" s="1054">
        <f t="shared" si="139"/>
        <v>60.534506666666672</v>
      </c>
      <c r="W202" s="1054">
        <f t="shared" si="139"/>
        <v>151.75381333333337</v>
      </c>
      <c r="X202" s="1054">
        <f t="shared" si="139"/>
        <v>162.46719999999999</v>
      </c>
      <c r="Y202" s="1054">
        <f t="shared" si="139"/>
        <v>46.528000000000006</v>
      </c>
      <c r="Z202" s="1054">
        <f t="shared" si="139"/>
        <v>0</v>
      </c>
      <c r="AA202" s="1054">
        <f t="shared" si="139"/>
        <v>0</v>
      </c>
      <c r="AB202" s="1054">
        <f t="shared" si="139"/>
        <v>0</v>
      </c>
      <c r="AC202" s="1054">
        <f t="shared" si="139"/>
        <v>0</v>
      </c>
      <c r="AE202" s="1042">
        <f>ROW()</f>
        <v>202</v>
      </c>
    </row>
    <row r="203" spans="1:31" ht="25.5">
      <c r="A203">
        <v>67</v>
      </c>
      <c r="B203">
        <v>5</v>
      </c>
      <c r="C203" t="str">
        <f>IF(Partidas!B68="","",Partidas!B68)</f>
        <v>A1460</v>
      </c>
      <c r="D203" s="700" t="str">
        <f>IF(Partidas!B68="",Partidas!A68,"            "&amp;Partidas!C68)</f>
        <v xml:space="preserve">            Cable multiconductor XHHW-2 600V 90°C, Cu clase B, aislamiento XLPE, cubierta PVC - 1x3c-4 AWG + (T)</v>
      </c>
      <c r="E203" s="1071">
        <f>IF(Partidas!D68="","",Partidas!D68)</f>
        <v>4</v>
      </c>
      <c r="F203" s="1041">
        <f>Partidas!E68</f>
        <v>46274</v>
      </c>
      <c r="G203" s="1041">
        <f>Partidas!F68</f>
        <v>46279</v>
      </c>
      <c r="H203" s="1067" cm="1">
        <f t="array" ref="H203">IF($B203="","",IFERROR(_xlfn.AGGREGATE(15,6,ROW($B207:$B$367)/(($B207:$B$367&lt;=$B203)*($B207:$B$367&lt;&gt;"")),1)-1,121))</f>
        <v>206</v>
      </c>
      <c r="I203" s="1077">
        <f>Partidas!G68</f>
        <v>65.123520000000013</v>
      </c>
      <c r="J203" s="1077">
        <f>IF(OR($C203="",N($E203)=0,N($I203)=0),"",$I203/$E203)</f>
        <v>16.280880000000003</v>
      </c>
      <c r="L203" s="1044">
        <f t="shared" si="138"/>
        <v>0</v>
      </c>
      <c r="M203" s="1044">
        <f t="shared" si="138"/>
        <v>0</v>
      </c>
      <c r="N203" s="1044">
        <f t="shared" si="138"/>
        <v>0</v>
      </c>
      <c r="O203" s="1044">
        <f t="shared" si="138"/>
        <v>0</v>
      </c>
      <c r="P203" s="1044">
        <f t="shared" si="138"/>
        <v>0</v>
      </c>
      <c r="Q203" s="1044">
        <f t="shared" si="138"/>
        <v>0</v>
      </c>
      <c r="R203" s="1044">
        <f t="shared" si="138"/>
        <v>0</v>
      </c>
      <c r="S203" s="1044">
        <f t="shared" si="138"/>
        <v>0</v>
      </c>
      <c r="T203" s="1044">
        <f t="shared" si="138"/>
        <v>0</v>
      </c>
      <c r="U203" s="1044">
        <f t="shared" si="138"/>
        <v>0</v>
      </c>
      <c r="V203" s="1044">
        <f t="shared" si="139"/>
        <v>21.707840000000004</v>
      </c>
      <c r="W203" s="1044">
        <f t="shared" si="139"/>
        <v>43.415680000000009</v>
      </c>
      <c r="X203" s="1044">
        <f t="shared" si="139"/>
        <v>0</v>
      </c>
      <c r="Y203" s="1044">
        <f t="shared" si="139"/>
        <v>0</v>
      </c>
      <c r="Z203" s="1044">
        <f t="shared" si="139"/>
        <v>0</v>
      </c>
      <c r="AA203" s="1044">
        <f t="shared" si="139"/>
        <v>0</v>
      </c>
      <c r="AB203" s="1044">
        <f t="shared" si="139"/>
        <v>0</v>
      </c>
      <c r="AC203" s="1044">
        <f t="shared" si="139"/>
        <v>0</v>
      </c>
      <c r="AE203" s="1042">
        <f>ROW()</f>
        <v>203</v>
      </c>
    </row>
    <row r="204" spans="1:31">
      <c r="A204" s="1086"/>
      <c r="B204" s="1086">
        <v>6</v>
      </c>
      <c r="C204" s="1086"/>
      <c r="D204" s="1096" t="str">
        <f>APU!D2406</f>
        <v>CAPATAZ ELECTRICISTA</v>
      </c>
      <c r="E204" s="1112" t="s">
        <v>1765</v>
      </c>
      <c r="F204" s="1088">
        <f t="shared" ref="F204:G206" si="140">F$203</f>
        <v>46274</v>
      </c>
      <c r="G204" s="1088">
        <f t="shared" si="140"/>
        <v>46279</v>
      </c>
      <c r="H204" s="1087"/>
      <c r="I204" s="1091">
        <f>APU!O2406</f>
        <v>3.1011200000000008</v>
      </c>
      <c r="J204" s="1089"/>
      <c r="K204" s="1086"/>
      <c r="L204" s="1090">
        <f>IF($I204=0,"",IFERROR($I204*MAX(0,MIN($G204,L$3)-MAX($F204,L$3-6)+1)/($G204-$F204+1),""))</f>
        <v>0</v>
      </c>
      <c r="M204" s="1090">
        <f t="shared" ref="M204:AC206" si="141">IF($I204=0,"",IFERROR($I204*MAX(0,MIN($G204,M$3)-MAX($F204,M$3-6)+1)/($G204-$F204+1),""))</f>
        <v>0</v>
      </c>
      <c r="N204" s="1090">
        <f t="shared" si="141"/>
        <v>0</v>
      </c>
      <c r="O204" s="1090">
        <f t="shared" si="141"/>
        <v>0</v>
      </c>
      <c r="P204" s="1090">
        <f t="shared" si="141"/>
        <v>0</v>
      </c>
      <c r="Q204" s="1090">
        <f t="shared" si="141"/>
        <v>0</v>
      </c>
      <c r="R204" s="1090">
        <f t="shared" si="141"/>
        <v>0</v>
      </c>
      <c r="S204" s="1090">
        <f t="shared" si="141"/>
        <v>0</v>
      </c>
      <c r="T204" s="1090">
        <f t="shared" si="141"/>
        <v>0</v>
      </c>
      <c r="U204" s="1090">
        <f t="shared" si="141"/>
        <v>0</v>
      </c>
      <c r="V204" s="1090">
        <f t="shared" si="141"/>
        <v>1.033706666666667</v>
      </c>
      <c r="W204" s="1090">
        <f t="shared" si="141"/>
        <v>2.067413333333334</v>
      </c>
      <c r="X204" s="1090">
        <f t="shared" si="141"/>
        <v>0</v>
      </c>
      <c r="Y204" s="1090">
        <f t="shared" si="141"/>
        <v>0</v>
      </c>
      <c r="Z204" s="1090">
        <f t="shared" si="141"/>
        <v>0</v>
      </c>
      <c r="AA204" s="1090">
        <f t="shared" si="141"/>
        <v>0</v>
      </c>
      <c r="AB204" s="1090">
        <f t="shared" si="141"/>
        <v>0</v>
      </c>
      <c r="AC204" s="1090">
        <f t="shared" si="141"/>
        <v>0</v>
      </c>
      <c r="AE204" s="1042">
        <f>ROW()</f>
        <v>204</v>
      </c>
    </row>
    <row r="205" spans="1:31">
      <c r="A205" s="1086"/>
      <c r="B205" s="1086">
        <v>6</v>
      </c>
      <c r="C205" s="1086"/>
      <c r="D205" s="1096" t="str">
        <f>APU!D2407</f>
        <v>OPERARIO ELECTRICISTA</v>
      </c>
      <c r="E205" s="1112" t="s">
        <v>1765</v>
      </c>
      <c r="F205" s="1088">
        <f t="shared" si="140"/>
        <v>46274</v>
      </c>
      <c r="G205" s="1088">
        <f t="shared" si="140"/>
        <v>46279</v>
      </c>
      <c r="H205" s="1087"/>
      <c r="I205" s="1091">
        <f>APU!O2407</f>
        <v>31.011200000000002</v>
      </c>
      <c r="J205" s="1089"/>
      <c r="K205" s="1086"/>
      <c r="L205" s="1090">
        <f>IF($I205=0,"",IFERROR($I205*MAX(0,MIN($G205,L$3)-MAX($F205,L$3-6)+1)/($G205-$F205+1),""))</f>
        <v>0</v>
      </c>
      <c r="M205" s="1090">
        <f t="shared" si="141"/>
        <v>0</v>
      </c>
      <c r="N205" s="1090">
        <f t="shared" si="141"/>
        <v>0</v>
      </c>
      <c r="O205" s="1090">
        <f t="shared" si="141"/>
        <v>0</v>
      </c>
      <c r="P205" s="1090">
        <f t="shared" si="141"/>
        <v>0</v>
      </c>
      <c r="Q205" s="1090">
        <f t="shared" si="141"/>
        <v>0</v>
      </c>
      <c r="R205" s="1090">
        <f t="shared" si="141"/>
        <v>0</v>
      </c>
      <c r="S205" s="1090">
        <f t="shared" si="141"/>
        <v>0</v>
      </c>
      <c r="T205" s="1090">
        <f t="shared" si="141"/>
        <v>0</v>
      </c>
      <c r="U205" s="1090">
        <f t="shared" si="141"/>
        <v>0</v>
      </c>
      <c r="V205" s="1090">
        <f t="shared" si="141"/>
        <v>10.337066666666667</v>
      </c>
      <c r="W205" s="1090">
        <f t="shared" si="141"/>
        <v>20.674133333333334</v>
      </c>
      <c r="X205" s="1090">
        <f t="shared" si="141"/>
        <v>0</v>
      </c>
      <c r="Y205" s="1090">
        <f t="shared" si="141"/>
        <v>0</v>
      </c>
      <c r="Z205" s="1090">
        <f t="shared" si="141"/>
        <v>0</v>
      </c>
      <c r="AA205" s="1090">
        <f t="shared" si="141"/>
        <v>0</v>
      </c>
      <c r="AB205" s="1090">
        <f t="shared" si="141"/>
        <v>0</v>
      </c>
      <c r="AC205" s="1090">
        <f t="shared" si="141"/>
        <v>0</v>
      </c>
      <c r="AE205" s="1042">
        <f>ROW()</f>
        <v>205</v>
      </c>
    </row>
    <row r="206" spans="1:31">
      <c r="A206" s="1086"/>
      <c r="B206" s="1086">
        <v>6</v>
      </c>
      <c r="C206" s="1086"/>
      <c r="D206" s="1096" t="str">
        <f>APU!D2408</f>
        <v xml:space="preserve">AYUDANTE </v>
      </c>
      <c r="E206" s="1112" t="s">
        <v>1765</v>
      </c>
      <c r="F206" s="1088">
        <f t="shared" si="140"/>
        <v>46274</v>
      </c>
      <c r="G206" s="1088">
        <f t="shared" si="140"/>
        <v>46279</v>
      </c>
      <c r="H206" s="1087"/>
      <c r="I206" s="1091">
        <f>APU!O2408</f>
        <v>31.011200000000002</v>
      </c>
      <c r="J206" s="1089"/>
      <c r="K206" s="1086"/>
      <c r="L206" s="1090">
        <f>IF($I206=0,"",IFERROR($I206*MAX(0,MIN($G206,L$3)-MAX($F206,L$3-6)+1)/($G206-$F206+1),""))</f>
        <v>0</v>
      </c>
      <c r="M206" s="1090">
        <f t="shared" si="141"/>
        <v>0</v>
      </c>
      <c r="N206" s="1090">
        <f t="shared" si="141"/>
        <v>0</v>
      </c>
      <c r="O206" s="1090">
        <f t="shared" si="141"/>
        <v>0</v>
      </c>
      <c r="P206" s="1090">
        <f t="shared" si="141"/>
        <v>0</v>
      </c>
      <c r="Q206" s="1090">
        <f t="shared" si="141"/>
        <v>0</v>
      </c>
      <c r="R206" s="1090">
        <f t="shared" si="141"/>
        <v>0</v>
      </c>
      <c r="S206" s="1090">
        <f t="shared" si="141"/>
        <v>0</v>
      </c>
      <c r="T206" s="1090">
        <f t="shared" si="141"/>
        <v>0</v>
      </c>
      <c r="U206" s="1090">
        <f t="shared" si="141"/>
        <v>0</v>
      </c>
      <c r="V206" s="1090">
        <f t="shared" si="141"/>
        <v>10.337066666666667</v>
      </c>
      <c r="W206" s="1090">
        <f t="shared" si="141"/>
        <v>20.674133333333334</v>
      </c>
      <c r="X206" s="1090">
        <f t="shared" si="141"/>
        <v>0</v>
      </c>
      <c r="Y206" s="1090">
        <f t="shared" si="141"/>
        <v>0</v>
      </c>
      <c r="Z206" s="1090">
        <f t="shared" si="141"/>
        <v>0</v>
      </c>
      <c r="AA206" s="1090">
        <f t="shared" si="141"/>
        <v>0</v>
      </c>
      <c r="AB206" s="1090">
        <f t="shared" si="141"/>
        <v>0</v>
      </c>
      <c r="AC206" s="1090">
        <f t="shared" si="141"/>
        <v>0</v>
      </c>
      <c r="AE206" s="1042">
        <f>ROW()</f>
        <v>206</v>
      </c>
    </row>
    <row r="207" spans="1:31" ht="25.5">
      <c r="A207">
        <v>68</v>
      </c>
      <c r="B207">
        <v>5</v>
      </c>
      <c r="C207" t="str">
        <f>IF(Partidas!B69="","",Partidas!B69)</f>
        <v>A1470</v>
      </c>
      <c r="D207" s="700" t="str">
        <f>IF(Partidas!B69="",Partidas!A69,"            "&amp;Partidas!C69)</f>
        <v xml:space="preserve">            Cable multiconductor XHHW-2 600V 90°C, Cu clase B, aislamiento XLPE, cubierta PVC - 1x3c-12 AWG + (T) (nota 1)</v>
      </c>
      <c r="E207" s="1071">
        <f>IF(Partidas!D69="","",Partidas!D69)</f>
        <v>10</v>
      </c>
      <c r="F207" s="1041">
        <f>Partidas!E69</f>
        <v>46280</v>
      </c>
      <c r="G207" s="1041">
        <f>Partidas!F69</f>
        <v>46293</v>
      </c>
      <c r="H207" s="1067" cm="1">
        <f t="array" ref="H207">IF($B207="","",IFERROR(_xlfn.AGGREGATE(15,6,ROW($B211:$B$367)/(($B211:$B$367&lt;=$B207)*($B211:$B$367&lt;&gt;"")),1)-1,121))</f>
        <v>210</v>
      </c>
      <c r="I207" s="1077">
        <f>Partidas!G69</f>
        <v>162.84800000000001</v>
      </c>
      <c r="J207" s="1077">
        <f>IF(OR($C207="",N($E207)=0,N($I207)=0),"",$I207/$E207)</f>
        <v>16.284800000000001</v>
      </c>
      <c r="L207" s="1044">
        <f t="shared" ref="L207:AC207" si="142">IF($B207="","",IF($C207&lt;&gt;"",IFERROR($I207*MAX(0,MIN($G207,L$3)-MAX($F207,L$3-6)+1)/($G207-$F207+1),""),SUMIFS(L$5:L$367,$C$5:$C$367,"?*",$AE$5:$AE$367,"&gt;"&amp;ROW(),$AE$5:$AE$367,"&lt;="&amp;$H207)))</f>
        <v>0</v>
      </c>
      <c r="M207" s="1044">
        <f t="shared" si="142"/>
        <v>0</v>
      </c>
      <c r="N207" s="1044">
        <f t="shared" si="142"/>
        <v>0</v>
      </c>
      <c r="O207" s="1044">
        <f t="shared" si="142"/>
        <v>0</v>
      </c>
      <c r="P207" s="1044">
        <f t="shared" si="142"/>
        <v>0</v>
      </c>
      <c r="Q207" s="1044">
        <f t="shared" si="142"/>
        <v>0</v>
      </c>
      <c r="R207" s="1044">
        <f t="shared" si="142"/>
        <v>0</v>
      </c>
      <c r="S207" s="1044">
        <f t="shared" si="142"/>
        <v>0</v>
      </c>
      <c r="T207" s="1044">
        <f t="shared" si="142"/>
        <v>0</v>
      </c>
      <c r="U207" s="1044">
        <f t="shared" si="142"/>
        <v>0</v>
      </c>
      <c r="V207" s="1044">
        <f t="shared" si="142"/>
        <v>0</v>
      </c>
      <c r="W207" s="1044">
        <f t="shared" si="142"/>
        <v>34.896000000000001</v>
      </c>
      <c r="X207" s="1044">
        <f t="shared" si="142"/>
        <v>81.424000000000007</v>
      </c>
      <c r="Y207" s="1044">
        <f t="shared" si="142"/>
        <v>46.528000000000006</v>
      </c>
      <c r="Z207" s="1044">
        <f t="shared" si="142"/>
        <v>0</v>
      </c>
      <c r="AA207" s="1044">
        <f t="shared" si="142"/>
        <v>0</v>
      </c>
      <c r="AB207" s="1044">
        <f t="shared" si="142"/>
        <v>0</v>
      </c>
      <c r="AC207" s="1044">
        <f t="shared" si="142"/>
        <v>0</v>
      </c>
      <c r="AE207" s="1042">
        <f>ROW()</f>
        <v>207</v>
      </c>
    </row>
    <row r="208" spans="1:31">
      <c r="A208" s="1086"/>
      <c r="B208" s="1086">
        <v>6</v>
      </c>
      <c r="C208" s="1086"/>
      <c r="D208" s="1096" t="str">
        <f>APU!D2423</f>
        <v>CAPATAZ ELECTRICISTA</v>
      </c>
      <c r="E208" s="1112" t="s">
        <v>1765</v>
      </c>
      <c r="F208" s="1088">
        <f t="shared" ref="F208:G210" si="143">F$207</f>
        <v>46280</v>
      </c>
      <c r="G208" s="1088">
        <f t="shared" si="143"/>
        <v>46293</v>
      </c>
      <c r="H208" s="1087"/>
      <c r="I208" s="1091">
        <f>APU!O2423</f>
        <v>7.7546666666666679</v>
      </c>
      <c r="J208" s="1089"/>
      <c r="K208" s="1086"/>
      <c r="L208" s="1090">
        <f>IF($I208=0,"",IFERROR($I208*MAX(0,MIN($G208,L$3)-MAX($F208,L$3-6)+1)/($G208-$F208+1),""))</f>
        <v>0</v>
      </c>
      <c r="M208" s="1090">
        <f t="shared" ref="M208:AC210" si="144">IF($I208=0,"",IFERROR($I208*MAX(0,MIN($G208,M$3)-MAX($F208,M$3-6)+1)/($G208-$F208+1),""))</f>
        <v>0</v>
      </c>
      <c r="N208" s="1090">
        <f t="shared" si="144"/>
        <v>0</v>
      </c>
      <c r="O208" s="1090">
        <f t="shared" si="144"/>
        <v>0</v>
      </c>
      <c r="P208" s="1090">
        <f t="shared" si="144"/>
        <v>0</v>
      </c>
      <c r="Q208" s="1090">
        <f t="shared" si="144"/>
        <v>0</v>
      </c>
      <c r="R208" s="1090">
        <f t="shared" si="144"/>
        <v>0</v>
      </c>
      <c r="S208" s="1090">
        <f t="shared" si="144"/>
        <v>0</v>
      </c>
      <c r="T208" s="1090">
        <f t="shared" si="144"/>
        <v>0</v>
      </c>
      <c r="U208" s="1090">
        <f t="shared" si="144"/>
        <v>0</v>
      </c>
      <c r="V208" s="1090">
        <f t="shared" si="144"/>
        <v>0</v>
      </c>
      <c r="W208" s="1090">
        <f t="shared" si="144"/>
        <v>1.6617142857142859</v>
      </c>
      <c r="X208" s="1090">
        <f t="shared" si="144"/>
        <v>3.877333333333334</v>
      </c>
      <c r="Y208" s="1090">
        <f t="shared" si="144"/>
        <v>2.215619047619048</v>
      </c>
      <c r="Z208" s="1090">
        <f t="shared" si="144"/>
        <v>0</v>
      </c>
      <c r="AA208" s="1090">
        <f t="shared" si="144"/>
        <v>0</v>
      </c>
      <c r="AB208" s="1090">
        <f t="shared" si="144"/>
        <v>0</v>
      </c>
      <c r="AC208" s="1090">
        <f t="shared" si="144"/>
        <v>0</v>
      </c>
      <c r="AE208" s="1042">
        <f>ROW()</f>
        <v>208</v>
      </c>
    </row>
    <row r="209" spans="1:31">
      <c r="A209" s="1086"/>
      <c r="B209" s="1086">
        <v>6</v>
      </c>
      <c r="C209" s="1086"/>
      <c r="D209" s="1096" t="str">
        <f>APU!D2424</f>
        <v>OPERARIO ELECTRICISTA</v>
      </c>
      <c r="E209" s="1112" t="s">
        <v>1765</v>
      </c>
      <c r="F209" s="1088">
        <f t="shared" si="143"/>
        <v>46280</v>
      </c>
      <c r="G209" s="1088">
        <f t="shared" si="143"/>
        <v>46293</v>
      </c>
      <c r="H209" s="1087"/>
      <c r="I209" s="1091">
        <f>APU!O2424</f>
        <v>77.546666666666667</v>
      </c>
      <c r="J209" s="1089"/>
      <c r="K209" s="1086"/>
      <c r="L209" s="1090">
        <f>IF($I209=0,"",IFERROR($I209*MAX(0,MIN($G209,L$3)-MAX($F209,L$3-6)+1)/($G209-$F209+1),""))</f>
        <v>0</v>
      </c>
      <c r="M209" s="1090">
        <f t="shared" si="144"/>
        <v>0</v>
      </c>
      <c r="N209" s="1090">
        <f t="shared" si="144"/>
        <v>0</v>
      </c>
      <c r="O209" s="1090">
        <f t="shared" si="144"/>
        <v>0</v>
      </c>
      <c r="P209" s="1090">
        <f t="shared" si="144"/>
        <v>0</v>
      </c>
      <c r="Q209" s="1090">
        <f t="shared" si="144"/>
        <v>0</v>
      </c>
      <c r="R209" s="1090">
        <f t="shared" si="144"/>
        <v>0</v>
      </c>
      <c r="S209" s="1090">
        <f t="shared" si="144"/>
        <v>0</v>
      </c>
      <c r="T209" s="1090">
        <f t="shared" si="144"/>
        <v>0</v>
      </c>
      <c r="U209" s="1090">
        <f t="shared" si="144"/>
        <v>0</v>
      </c>
      <c r="V209" s="1090">
        <f t="shared" si="144"/>
        <v>0</v>
      </c>
      <c r="W209" s="1090">
        <f t="shared" si="144"/>
        <v>16.617142857142856</v>
      </c>
      <c r="X209" s="1090">
        <f t="shared" si="144"/>
        <v>38.773333333333333</v>
      </c>
      <c r="Y209" s="1090">
        <f t="shared" si="144"/>
        <v>22.156190476190478</v>
      </c>
      <c r="Z209" s="1090">
        <f t="shared" si="144"/>
        <v>0</v>
      </c>
      <c r="AA209" s="1090">
        <f t="shared" si="144"/>
        <v>0</v>
      </c>
      <c r="AB209" s="1090">
        <f t="shared" si="144"/>
        <v>0</v>
      </c>
      <c r="AC209" s="1090">
        <f t="shared" si="144"/>
        <v>0</v>
      </c>
      <c r="AE209" s="1042">
        <f>ROW()</f>
        <v>209</v>
      </c>
    </row>
    <row r="210" spans="1:31">
      <c r="A210" s="1086"/>
      <c r="B210" s="1086">
        <v>6</v>
      </c>
      <c r="C210" s="1086"/>
      <c r="D210" s="1096" t="str">
        <f>APU!D2425</f>
        <v xml:space="preserve">AYUDANTE </v>
      </c>
      <c r="E210" s="1112" t="s">
        <v>1765</v>
      </c>
      <c r="F210" s="1088">
        <f t="shared" si="143"/>
        <v>46280</v>
      </c>
      <c r="G210" s="1088">
        <f t="shared" si="143"/>
        <v>46293</v>
      </c>
      <c r="H210" s="1087"/>
      <c r="I210" s="1091">
        <f>APU!O2425</f>
        <v>77.546666666666667</v>
      </c>
      <c r="J210" s="1089"/>
      <c r="K210" s="1086"/>
      <c r="L210" s="1090">
        <f>IF($I210=0,"",IFERROR($I210*MAX(0,MIN($G210,L$3)-MAX($F210,L$3-6)+1)/($G210-$F210+1),""))</f>
        <v>0</v>
      </c>
      <c r="M210" s="1090">
        <f t="shared" si="144"/>
        <v>0</v>
      </c>
      <c r="N210" s="1090">
        <f t="shared" si="144"/>
        <v>0</v>
      </c>
      <c r="O210" s="1090">
        <f t="shared" si="144"/>
        <v>0</v>
      </c>
      <c r="P210" s="1090">
        <f t="shared" si="144"/>
        <v>0</v>
      </c>
      <c r="Q210" s="1090">
        <f t="shared" si="144"/>
        <v>0</v>
      </c>
      <c r="R210" s="1090">
        <f t="shared" si="144"/>
        <v>0</v>
      </c>
      <c r="S210" s="1090">
        <f t="shared" si="144"/>
        <v>0</v>
      </c>
      <c r="T210" s="1090">
        <f t="shared" si="144"/>
        <v>0</v>
      </c>
      <c r="U210" s="1090">
        <f t="shared" si="144"/>
        <v>0</v>
      </c>
      <c r="V210" s="1090">
        <f t="shared" si="144"/>
        <v>0</v>
      </c>
      <c r="W210" s="1090">
        <f t="shared" si="144"/>
        <v>16.617142857142856</v>
      </c>
      <c r="X210" s="1090">
        <f t="shared" si="144"/>
        <v>38.773333333333333</v>
      </c>
      <c r="Y210" s="1090">
        <f t="shared" si="144"/>
        <v>22.156190476190478</v>
      </c>
      <c r="Z210" s="1090">
        <f t="shared" si="144"/>
        <v>0</v>
      </c>
      <c r="AA210" s="1090">
        <f t="shared" si="144"/>
        <v>0</v>
      </c>
      <c r="AB210" s="1090">
        <f t="shared" si="144"/>
        <v>0</v>
      </c>
      <c r="AC210" s="1090">
        <f t="shared" si="144"/>
        <v>0</v>
      </c>
      <c r="AE210" s="1042">
        <f>ROW()</f>
        <v>210</v>
      </c>
    </row>
    <row r="211" spans="1:31" ht="25.5">
      <c r="A211">
        <v>69</v>
      </c>
      <c r="B211">
        <v>5</v>
      </c>
      <c r="C211" t="str">
        <f>IF(Partidas!B70="","",Partidas!B70)</f>
        <v>A1480</v>
      </c>
      <c r="D211" s="700" t="str">
        <f>IF(Partidas!B70="",Partidas!A70,"            "&amp;Partidas!C70)</f>
        <v xml:space="preserve">            Cable multiconductor XHHW-2 600V 90°C, Cu clase B, aislamiento XLPE, cubierta PVC - 1x7c-14 AWG</v>
      </c>
      <c r="E211" s="1071">
        <f>IF(Partidas!D70="","",Partidas!D70)</f>
        <v>3</v>
      </c>
      <c r="F211" s="1041">
        <f>Partidas!E70</f>
        <v>46274</v>
      </c>
      <c r="G211" s="1041">
        <f>Partidas!F70</f>
        <v>46276</v>
      </c>
      <c r="H211" s="1067" cm="1">
        <f t="array" ref="H211">IF($B211="","",IFERROR(_xlfn.AGGREGATE(15,6,ROW($B215:$B$367)/(($B215:$B$367&lt;=$B211)*($B215:$B$367&lt;&gt;"")),1)-1,121))</f>
        <v>214</v>
      </c>
      <c r="I211" s="1077">
        <f>Partidas!G70</f>
        <v>58.24</v>
      </c>
      <c r="J211" s="1077">
        <f>IF(OR($C211="",N($E211)=0,N($I211)=0),"",$I211/$E211)</f>
        <v>19.413333333333334</v>
      </c>
      <c r="L211" s="1044">
        <f t="shared" ref="L211:AC211" si="145">IF($B211="","",IF($C211&lt;&gt;"",IFERROR($I211*MAX(0,MIN($G211,L$3)-MAX($F211,L$3-6)+1)/($G211-$F211+1),""),SUMIFS(L$5:L$367,$C$5:$C$367,"?*",$AE$5:$AE$367,"&gt;"&amp;ROW(),$AE$5:$AE$367,"&lt;="&amp;$H211)))</f>
        <v>0</v>
      </c>
      <c r="M211" s="1044">
        <f t="shared" si="145"/>
        <v>0</v>
      </c>
      <c r="N211" s="1044">
        <f t="shared" si="145"/>
        <v>0</v>
      </c>
      <c r="O211" s="1044">
        <f t="shared" si="145"/>
        <v>0</v>
      </c>
      <c r="P211" s="1044">
        <f t="shared" si="145"/>
        <v>0</v>
      </c>
      <c r="Q211" s="1044">
        <f t="shared" si="145"/>
        <v>0</v>
      </c>
      <c r="R211" s="1044">
        <f t="shared" si="145"/>
        <v>0</v>
      </c>
      <c r="S211" s="1044">
        <f t="shared" si="145"/>
        <v>0</v>
      </c>
      <c r="T211" s="1044">
        <f t="shared" si="145"/>
        <v>0</v>
      </c>
      <c r="U211" s="1044">
        <f t="shared" si="145"/>
        <v>0</v>
      </c>
      <c r="V211" s="1044">
        <f t="shared" si="145"/>
        <v>38.826666666666668</v>
      </c>
      <c r="W211" s="1044">
        <f t="shared" si="145"/>
        <v>19.413333333333334</v>
      </c>
      <c r="X211" s="1044">
        <f t="shared" si="145"/>
        <v>0</v>
      </c>
      <c r="Y211" s="1044">
        <f t="shared" si="145"/>
        <v>0</v>
      </c>
      <c r="Z211" s="1044">
        <f t="shared" si="145"/>
        <v>0</v>
      </c>
      <c r="AA211" s="1044">
        <f t="shared" si="145"/>
        <v>0</v>
      </c>
      <c r="AB211" s="1044">
        <f t="shared" si="145"/>
        <v>0</v>
      </c>
      <c r="AC211" s="1044">
        <f t="shared" si="145"/>
        <v>0</v>
      </c>
      <c r="AE211" s="1042">
        <f>ROW()</f>
        <v>211</v>
      </c>
    </row>
    <row r="212" spans="1:31">
      <c r="A212" s="1086"/>
      <c r="B212" s="1086">
        <v>6</v>
      </c>
      <c r="C212" s="1086"/>
      <c r="D212" s="1096" t="str">
        <f>APU!D2440</f>
        <v>CAPATAZ</v>
      </c>
      <c r="E212" s="1112" t="s">
        <v>1765</v>
      </c>
      <c r="F212" s="1088">
        <f t="shared" ref="F212:G214" si="146">F$211</f>
        <v>46274</v>
      </c>
      <c r="G212" s="1088">
        <f t="shared" si="146"/>
        <v>46276</v>
      </c>
      <c r="H212" s="1087"/>
      <c r="I212" s="1091">
        <f>APU!O2440</f>
        <v>2.7733333333333339</v>
      </c>
      <c r="J212" s="1089"/>
      <c r="K212" s="1086"/>
      <c r="L212" s="1090">
        <f>IF($I212=0,"",IFERROR($I212*MAX(0,MIN($G212,L$3)-MAX($F212,L$3-6)+1)/($G212-$F212+1),""))</f>
        <v>0</v>
      </c>
      <c r="M212" s="1090">
        <f t="shared" ref="M212:AC214" si="147">IF($I212=0,"",IFERROR($I212*MAX(0,MIN($G212,M$3)-MAX($F212,M$3-6)+1)/($G212-$F212+1),""))</f>
        <v>0</v>
      </c>
      <c r="N212" s="1090">
        <f t="shared" si="147"/>
        <v>0</v>
      </c>
      <c r="O212" s="1090">
        <f t="shared" si="147"/>
        <v>0</v>
      </c>
      <c r="P212" s="1090">
        <f t="shared" si="147"/>
        <v>0</v>
      </c>
      <c r="Q212" s="1090">
        <f t="shared" si="147"/>
        <v>0</v>
      </c>
      <c r="R212" s="1090">
        <f t="shared" si="147"/>
        <v>0</v>
      </c>
      <c r="S212" s="1090">
        <f t="shared" si="147"/>
        <v>0</v>
      </c>
      <c r="T212" s="1090">
        <f t="shared" si="147"/>
        <v>0</v>
      </c>
      <c r="U212" s="1090">
        <f t="shared" si="147"/>
        <v>0</v>
      </c>
      <c r="V212" s="1090">
        <f t="shared" si="147"/>
        <v>1.8488888888888892</v>
      </c>
      <c r="W212" s="1090">
        <f t="shared" si="147"/>
        <v>0.92444444444444462</v>
      </c>
      <c r="X212" s="1090">
        <f t="shared" si="147"/>
        <v>0</v>
      </c>
      <c r="Y212" s="1090">
        <f t="shared" si="147"/>
        <v>0</v>
      </c>
      <c r="Z212" s="1090">
        <f t="shared" si="147"/>
        <v>0</v>
      </c>
      <c r="AA212" s="1090">
        <f t="shared" si="147"/>
        <v>0</v>
      </c>
      <c r="AB212" s="1090">
        <f t="shared" si="147"/>
        <v>0</v>
      </c>
      <c r="AC212" s="1090">
        <f t="shared" si="147"/>
        <v>0</v>
      </c>
      <c r="AE212" s="1042">
        <f>ROW()</f>
        <v>212</v>
      </c>
    </row>
    <row r="213" spans="1:31">
      <c r="A213" s="1086"/>
      <c r="B213" s="1086">
        <v>6</v>
      </c>
      <c r="C213" s="1086"/>
      <c r="D213" s="1096" t="str">
        <f>APU!D2441</f>
        <v>OPERARIO</v>
      </c>
      <c r="E213" s="1112" t="s">
        <v>1765</v>
      </c>
      <c r="F213" s="1088">
        <f t="shared" si="146"/>
        <v>46274</v>
      </c>
      <c r="G213" s="1088">
        <f t="shared" si="146"/>
        <v>46276</v>
      </c>
      <c r="H213" s="1087"/>
      <c r="I213" s="1091">
        <f>APU!O2441</f>
        <v>27.733333333333334</v>
      </c>
      <c r="J213" s="1089"/>
      <c r="K213" s="1086"/>
      <c r="L213" s="1090">
        <f>IF($I213=0,"",IFERROR($I213*MAX(0,MIN($G213,L$3)-MAX($F213,L$3-6)+1)/($G213-$F213+1),""))</f>
        <v>0</v>
      </c>
      <c r="M213" s="1090">
        <f t="shared" si="147"/>
        <v>0</v>
      </c>
      <c r="N213" s="1090">
        <f t="shared" si="147"/>
        <v>0</v>
      </c>
      <c r="O213" s="1090">
        <f t="shared" si="147"/>
        <v>0</v>
      </c>
      <c r="P213" s="1090">
        <f t="shared" si="147"/>
        <v>0</v>
      </c>
      <c r="Q213" s="1090">
        <f t="shared" si="147"/>
        <v>0</v>
      </c>
      <c r="R213" s="1090">
        <f t="shared" si="147"/>
        <v>0</v>
      </c>
      <c r="S213" s="1090">
        <f t="shared" si="147"/>
        <v>0</v>
      </c>
      <c r="T213" s="1090">
        <f t="shared" si="147"/>
        <v>0</v>
      </c>
      <c r="U213" s="1090">
        <f t="shared" si="147"/>
        <v>0</v>
      </c>
      <c r="V213" s="1090">
        <f t="shared" si="147"/>
        <v>18.488888888888891</v>
      </c>
      <c r="W213" s="1090">
        <f t="shared" si="147"/>
        <v>9.2444444444444454</v>
      </c>
      <c r="X213" s="1090">
        <f t="shared" si="147"/>
        <v>0</v>
      </c>
      <c r="Y213" s="1090">
        <f t="shared" si="147"/>
        <v>0</v>
      </c>
      <c r="Z213" s="1090">
        <f t="shared" si="147"/>
        <v>0</v>
      </c>
      <c r="AA213" s="1090">
        <f t="shared" si="147"/>
        <v>0</v>
      </c>
      <c r="AB213" s="1090">
        <f t="shared" si="147"/>
        <v>0</v>
      </c>
      <c r="AC213" s="1090">
        <f t="shared" si="147"/>
        <v>0</v>
      </c>
      <c r="AE213" s="1042">
        <f>ROW()</f>
        <v>213</v>
      </c>
    </row>
    <row r="214" spans="1:31">
      <c r="A214" s="1086"/>
      <c r="B214" s="1086">
        <v>6</v>
      </c>
      <c r="C214" s="1086"/>
      <c r="D214" s="1096" t="str">
        <f>APU!D2442</f>
        <v>AYUDANTE</v>
      </c>
      <c r="E214" s="1112" t="s">
        <v>1765</v>
      </c>
      <c r="F214" s="1088">
        <f t="shared" si="146"/>
        <v>46274</v>
      </c>
      <c r="G214" s="1088">
        <f t="shared" si="146"/>
        <v>46276</v>
      </c>
      <c r="H214" s="1087"/>
      <c r="I214" s="1091">
        <f>APU!O2442</f>
        <v>27.733333333333334</v>
      </c>
      <c r="J214" s="1089"/>
      <c r="K214" s="1086"/>
      <c r="L214" s="1090">
        <f>IF($I214=0,"",IFERROR($I214*MAX(0,MIN($G214,L$3)-MAX($F214,L$3-6)+1)/($G214-$F214+1),""))</f>
        <v>0</v>
      </c>
      <c r="M214" s="1090">
        <f t="shared" si="147"/>
        <v>0</v>
      </c>
      <c r="N214" s="1090">
        <f t="shared" si="147"/>
        <v>0</v>
      </c>
      <c r="O214" s="1090">
        <f t="shared" si="147"/>
        <v>0</v>
      </c>
      <c r="P214" s="1090">
        <f t="shared" si="147"/>
        <v>0</v>
      </c>
      <c r="Q214" s="1090">
        <f t="shared" si="147"/>
        <v>0</v>
      </c>
      <c r="R214" s="1090">
        <f t="shared" si="147"/>
        <v>0</v>
      </c>
      <c r="S214" s="1090">
        <f t="shared" si="147"/>
        <v>0</v>
      </c>
      <c r="T214" s="1090">
        <f t="shared" si="147"/>
        <v>0</v>
      </c>
      <c r="U214" s="1090">
        <f t="shared" si="147"/>
        <v>0</v>
      </c>
      <c r="V214" s="1090">
        <f t="shared" si="147"/>
        <v>18.488888888888891</v>
      </c>
      <c r="W214" s="1090">
        <f t="shared" si="147"/>
        <v>9.2444444444444454</v>
      </c>
      <c r="X214" s="1090">
        <f t="shared" si="147"/>
        <v>0</v>
      </c>
      <c r="Y214" s="1090">
        <f t="shared" si="147"/>
        <v>0</v>
      </c>
      <c r="Z214" s="1090">
        <f t="shared" si="147"/>
        <v>0</v>
      </c>
      <c r="AA214" s="1090">
        <f t="shared" si="147"/>
        <v>0</v>
      </c>
      <c r="AB214" s="1090">
        <f t="shared" si="147"/>
        <v>0</v>
      </c>
      <c r="AC214" s="1090">
        <f t="shared" si="147"/>
        <v>0</v>
      </c>
      <c r="AE214" s="1042">
        <f>ROW()</f>
        <v>214</v>
      </c>
    </row>
    <row r="215" spans="1:31" ht="25.5">
      <c r="A215">
        <v>70</v>
      </c>
      <c r="B215">
        <v>5</v>
      </c>
      <c r="C215" t="str">
        <f>IF(Partidas!B71="","",Partidas!B71)</f>
        <v>A1490</v>
      </c>
      <c r="D215" s="700" t="str">
        <f>IF(Partidas!B71="",Partidas!A71,"            "&amp;Partidas!C71)</f>
        <v xml:space="preserve">            Cable multiconductor XHHW-2 600V 90°C, Cu clase B, aislamiento XLPE, cubierta PVC - 1x7c-14 AWG (nota 1)</v>
      </c>
      <c r="E215" s="1071">
        <f>IF(Partidas!D71="","",Partidas!D71)</f>
        <v>8</v>
      </c>
      <c r="F215" s="1041">
        <f>Partidas!E71</f>
        <v>46279</v>
      </c>
      <c r="G215" s="1041">
        <f>Partidas!F71</f>
        <v>46288</v>
      </c>
      <c r="H215" s="1067" cm="1">
        <f t="array" ref="H215">IF($B215="","",IFERROR(_xlfn.AGGREGATE(15,6,ROW($B219:$B$367)/(($B219:$B$367&lt;=$B215)*($B219:$B$367&lt;&gt;"")),1)-1,121))</f>
        <v>218</v>
      </c>
      <c r="I215" s="1077">
        <f>Partidas!G71</f>
        <v>135.072</v>
      </c>
      <c r="J215" s="1077">
        <f>IF(OR($C215="",N($E215)=0,N($I215)=0),"",$I215/$E215)</f>
        <v>16.884</v>
      </c>
      <c r="L215" s="1044">
        <f t="shared" ref="L215:AC215" si="148">IF($B215="","",IF($C215&lt;&gt;"",IFERROR($I215*MAX(0,MIN($G215,L$3)-MAX($F215,L$3-6)+1)/($G215-$F215+1),""),SUMIFS(L$5:L$367,$C$5:$C$367,"?*",$AE$5:$AE$367,"&gt;"&amp;ROW(),$AE$5:$AE$367,"&lt;="&amp;$H215)))</f>
        <v>0</v>
      </c>
      <c r="M215" s="1044">
        <f t="shared" si="148"/>
        <v>0</v>
      </c>
      <c r="N215" s="1044">
        <f t="shared" si="148"/>
        <v>0</v>
      </c>
      <c r="O215" s="1044">
        <f t="shared" si="148"/>
        <v>0</v>
      </c>
      <c r="P215" s="1044">
        <f t="shared" si="148"/>
        <v>0</v>
      </c>
      <c r="Q215" s="1044">
        <f t="shared" si="148"/>
        <v>0</v>
      </c>
      <c r="R215" s="1044">
        <f t="shared" si="148"/>
        <v>0</v>
      </c>
      <c r="S215" s="1044">
        <f t="shared" si="148"/>
        <v>0</v>
      </c>
      <c r="T215" s="1044">
        <f t="shared" si="148"/>
        <v>0</v>
      </c>
      <c r="U215" s="1044">
        <f t="shared" si="148"/>
        <v>0</v>
      </c>
      <c r="V215" s="1044">
        <f t="shared" si="148"/>
        <v>0</v>
      </c>
      <c r="W215" s="1044">
        <f t="shared" si="148"/>
        <v>54.028800000000004</v>
      </c>
      <c r="X215" s="1044">
        <f t="shared" si="148"/>
        <v>81.043199999999999</v>
      </c>
      <c r="Y215" s="1044">
        <f t="shared" si="148"/>
        <v>0</v>
      </c>
      <c r="Z215" s="1044">
        <f t="shared" si="148"/>
        <v>0</v>
      </c>
      <c r="AA215" s="1044">
        <f t="shared" si="148"/>
        <v>0</v>
      </c>
      <c r="AB215" s="1044">
        <f t="shared" si="148"/>
        <v>0</v>
      </c>
      <c r="AC215" s="1044">
        <f t="shared" si="148"/>
        <v>0</v>
      </c>
      <c r="AE215" s="1042">
        <f>ROW()</f>
        <v>215</v>
      </c>
    </row>
    <row r="216" spans="1:31">
      <c r="A216" s="1086"/>
      <c r="B216" s="1086">
        <v>6</v>
      </c>
      <c r="C216" s="1086"/>
      <c r="D216" s="1096" t="str">
        <f>APU!D2457</f>
        <v>CAPATAZ</v>
      </c>
      <c r="E216" s="1112" t="s">
        <v>1765</v>
      </c>
      <c r="F216" s="1088">
        <f t="shared" ref="F216:G218" si="149">F$215</f>
        <v>46279</v>
      </c>
      <c r="G216" s="1088">
        <f t="shared" si="149"/>
        <v>46288</v>
      </c>
      <c r="H216" s="1087"/>
      <c r="I216" s="1091">
        <f>APU!O2457</f>
        <v>6.4320000000000013</v>
      </c>
      <c r="J216" s="1089"/>
      <c r="K216" s="1086"/>
      <c r="L216" s="1090">
        <f>IF($I216=0,"",IFERROR($I216*MAX(0,MIN($G216,L$3)-MAX($F216,L$3-6)+1)/($G216-$F216+1),""))</f>
        <v>0</v>
      </c>
      <c r="M216" s="1090">
        <f t="shared" ref="M216:AC218" si="150">IF($I216=0,"",IFERROR($I216*MAX(0,MIN($G216,M$3)-MAX($F216,M$3-6)+1)/($G216-$F216+1),""))</f>
        <v>0</v>
      </c>
      <c r="N216" s="1090">
        <f t="shared" si="150"/>
        <v>0</v>
      </c>
      <c r="O216" s="1090">
        <f t="shared" si="150"/>
        <v>0</v>
      </c>
      <c r="P216" s="1090">
        <f t="shared" si="150"/>
        <v>0</v>
      </c>
      <c r="Q216" s="1090">
        <f t="shared" si="150"/>
        <v>0</v>
      </c>
      <c r="R216" s="1090">
        <f t="shared" si="150"/>
        <v>0</v>
      </c>
      <c r="S216" s="1090">
        <f t="shared" si="150"/>
        <v>0</v>
      </c>
      <c r="T216" s="1090">
        <f t="shared" si="150"/>
        <v>0</v>
      </c>
      <c r="U216" s="1090">
        <f t="shared" si="150"/>
        <v>0</v>
      </c>
      <c r="V216" s="1090">
        <f t="shared" si="150"/>
        <v>0</v>
      </c>
      <c r="W216" s="1090">
        <f t="shared" si="150"/>
        <v>2.5728000000000004</v>
      </c>
      <c r="X216" s="1090">
        <f t="shared" si="150"/>
        <v>3.8592000000000004</v>
      </c>
      <c r="Y216" s="1090">
        <f t="shared" si="150"/>
        <v>0</v>
      </c>
      <c r="Z216" s="1090">
        <f t="shared" si="150"/>
        <v>0</v>
      </c>
      <c r="AA216" s="1090">
        <f t="shared" si="150"/>
        <v>0</v>
      </c>
      <c r="AB216" s="1090">
        <f t="shared" si="150"/>
        <v>0</v>
      </c>
      <c r="AC216" s="1090">
        <f t="shared" si="150"/>
        <v>0</v>
      </c>
      <c r="AE216" s="1042">
        <f>ROW()</f>
        <v>216</v>
      </c>
    </row>
    <row r="217" spans="1:31">
      <c r="A217" s="1086"/>
      <c r="B217" s="1086">
        <v>6</v>
      </c>
      <c r="C217" s="1086"/>
      <c r="D217" s="1096" t="str">
        <f>APU!D2458</f>
        <v>OPERARIO</v>
      </c>
      <c r="E217" s="1112" t="s">
        <v>1765</v>
      </c>
      <c r="F217" s="1088">
        <f t="shared" si="149"/>
        <v>46279</v>
      </c>
      <c r="G217" s="1088">
        <f t="shared" si="149"/>
        <v>46288</v>
      </c>
      <c r="H217" s="1087"/>
      <c r="I217" s="1091">
        <f>APU!O2458</f>
        <v>64.320000000000007</v>
      </c>
      <c r="J217" s="1089"/>
      <c r="K217" s="1086"/>
      <c r="L217" s="1090">
        <f>IF($I217=0,"",IFERROR($I217*MAX(0,MIN($G217,L$3)-MAX($F217,L$3-6)+1)/($G217-$F217+1),""))</f>
        <v>0</v>
      </c>
      <c r="M217" s="1090">
        <f t="shared" si="150"/>
        <v>0</v>
      </c>
      <c r="N217" s="1090">
        <f t="shared" si="150"/>
        <v>0</v>
      </c>
      <c r="O217" s="1090">
        <f t="shared" si="150"/>
        <v>0</v>
      </c>
      <c r="P217" s="1090">
        <f t="shared" si="150"/>
        <v>0</v>
      </c>
      <c r="Q217" s="1090">
        <f t="shared" si="150"/>
        <v>0</v>
      </c>
      <c r="R217" s="1090">
        <f t="shared" si="150"/>
        <v>0</v>
      </c>
      <c r="S217" s="1090">
        <f t="shared" si="150"/>
        <v>0</v>
      </c>
      <c r="T217" s="1090">
        <f t="shared" si="150"/>
        <v>0</v>
      </c>
      <c r="U217" s="1090">
        <f t="shared" si="150"/>
        <v>0</v>
      </c>
      <c r="V217" s="1090">
        <f t="shared" si="150"/>
        <v>0</v>
      </c>
      <c r="W217" s="1090">
        <f t="shared" si="150"/>
        <v>25.728000000000002</v>
      </c>
      <c r="X217" s="1090">
        <f t="shared" si="150"/>
        <v>38.592000000000006</v>
      </c>
      <c r="Y217" s="1090">
        <f t="shared" si="150"/>
        <v>0</v>
      </c>
      <c r="Z217" s="1090">
        <f t="shared" si="150"/>
        <v>0</v>
      </c>
      <c r="AA217" s="1090">
        <f t="shared" si="150"/>
        <v>0</v>
      </c>
      <c r="AB217" s="1090">
        <f t="shared" si="150"/>
        <v>0</v>
      </c>
      <c r="AC217" s="1090">
        <f t="shared" si="150"/>
        <v>0</v>
      </c>
      <c r="AE217" s="1042">
        <f>ROW()</f>
        <v>217</v>
      </c>
    </row>
    <row r="218" spans="1:31">
      <c r="A218" s="1086"/>
      <c r="B218" s="1086">
        <v>6</v>
      </c>
      <c r="C218" s="1086"/>
      <c r="D218" s="1096" t="str">
        <f>APU!D2459</f>
        <v>AYUDANTE</v>
      </c>
      <c r="E218" s="1112" t="s">
        <v>1765</v>
      </c>
      <c r="F218" s="1088">
        <f t="shared" si="149"/>
        <v>46279</v>
      </c>
      <c r="G218" s="1088">
        <f t="shared" si="149"/>
        <v>46288</v>
      </c>
      <c r="H218" s="1087"/>
      <c r="I218" s="1091">
        <f>APU!O2459</f>
        <v>64.320000000000007</v>
      </c>
      <c r="J218" s="1089"/>
      <c r="K218" s="1086"/>
      <c r="L218" s="1090">
        <f>IF($I218=0,"",IFERROR($I218*MAX(0,MIN($G218,L$3)-MAX($F218,L$3-6)+1)/($G218-$F218+1),""))</f>
        <v>0</v>
      </c>
      <c r="M218" s="1090">
        <f t="shared" si="150"/>
        <v>0</v>
      </c>
      <c r="N218" s="1090">
        <f t="shared" si="150"/>
        <v>0</v>
      </c>
      <c r="O218" s="1090">
        <f t="shared" si="150"/>
        <v>0</v>
      </c>
      <c r="P218" s="1090">
        <f t="shared" si="150"/>
        <v>0</v>
      </c>
      <c r="Q218" s="1090">
        <f t="shared" si="150"/>
        <v>0</v>
      </c>
      <c r="R218" s="1090">
        <f t="shared" si="150"/>
        <v>0</v>
      </c>
      <c r="S218" s="1090">
        <f t="shared" si="150"/>
        <v>0</v>
      </c>
      <c r="T218" s="1090">
        <f t="shared" si="150"/>
        <v>0</v>
      </c>
      <c r="U218" s="1090">
        <f t="shared" si="150"/>
        <v>0</v>
      </c>
      <c r="V218" s="1090">
        <f t="shared" si="150"/>
        <v>0</v>
      </c>
      <c r="W218" s="1090">
        <f t="shared" si="150"/>
        <v>25.728000000000002</v>
      </c>
      <c r="X218" s="1090">
        <f t="shared" si="150"/>
        <v>38.592000000000006</v>
      </c>
      <c r="Y218" s="1090">
        <f t="shared" si="150"/>
        <v>0</v>
      </c>
      <c r="Z218" s="1090">
        <f t="shared" si="150"/>
        <v>0</v>
      </c>
      <c r="AA218" s="1090">
        <f t="shared" si="150"/>
        <v>0</v>
      </c>
      <c r="AB218" s="1090">
        <f t="shared" si="150"/>
        <v>0</v>
      </c>
      <c r="AC218" s="1090">
        <f t="shared" si="150"/>
        <v>0</v>
      </c>
      <c r="AE218" s="1042">
        <f>ROW()</f>
        <v>218</v>
      </c>
    </row>
    <row r="219" spans="1:31">
      <c r="A219" s="1020">
        <v>71</v>
      </c>
      <c r="B219" s="1020">
        <v>2</v>
      </c>
      <c r="C219" s="1020" t="str">
        <f>IF(Partidas!B72="","",Partidas!B72)</f>
        <v/>
      </c>
      <c r="D219" s="1021" t="str">
        <f>IF(Partidas!B72="",Partidas!A72,"            "&amp;Partidas!C72)</f>
        <v xml:space="preserve">    INSTRUMENTACIÓN Y CONTROL</v>
      </c>
      <c r="E219" s="1069">
        <f>IF(Partidas!D72="","",Partidas!D72)</f>
        <v>54</v>
      </c>
      <c r="F219" s="1049">
        <f>Partidas!E72</f>
        <v>46238</v>
      </c>
      <c r="G219" s="1049">
        <f>Partidas!F72</f>
        <v>46315</v>
      </c>
      <c r="H219" s="1065" cm="1">
        <f t="array" ref="H219">IF($B219="","",IFERROR(_xlfn.AGGREGATE(15,6,ROW($B220:$B$367)/(($B220:$B$367&lt;=$B219)*($B220:$B$367&lt;&gt;"")),1)-1,121))</f>
        <v>362</v>
      </c>
      <c r="I219" s="1075">
        <f>Partidas!G72</f>
        <v>2589.7699417841991</v>
      </c>
      <c r="J219" s="1075" t="str">
        <f>IF(OR($C219="",N($E219)=0,N($I219)=0),"",$I219/$E219)</f>
        <v/>
      </c>
      <c r="K219" s="1020"/>
      <c r="L219" s="1050">
        <f t="shared" ref="L219:U221" si="151">IF($B219="","",IF($C219&lt;&gt;"",IFERROR($I219*MAX(0,MIN($G219,L$3)-MAX($F219,L$3-6)+1)/($G219-$F219+1),""),SUMIFS(L$5:L$367,$C$5:$C$367,"?*",$AE$5:$AE$367,"&gt;"&amp;ROW(),$AE$5:$AE$367,"&lt;="&amp;$H219)))</f>
        <v>0</v>
      </c>
      <c r="M219" s="1050">
        <f t="shared" si="151"/>
        <v>0</v>
      </c>
      <c r="N219" s="1050">
        <f t="shared" si="151"/>
        <v>0</v>
      </c>
      <c r="O219" s="1050">
        <f t="shared" si="151"/>
        <v>0</v>
      </c>
      <c r="P219" s="1050">
        <f t="shared" si="151"/>
        <v>0</v>
      </c>
      <c r="Q219" s="1050">
        <f t="shared" si="151"/>
        <v>75.600075600075598</v>
      </c>
      <c r="R219" s="1050">
        <f t="shared" si="151"/>
        <v>173.68002520002517</v>
      </c>
      <c r="S219" s="1050">
        <f t="shared" si="151"/>
        <v>139.51999999999998</v>
      </c>
      <c r="T219" s="1050">
        <f t="shared" si="151"/>
        <v>182.4</v>
      </c>
      <c r="U219" s="1050">
        <f t="shared" si="151"/>
        <v>182.32734299516912</v>
      </c>
      <c r="V219" s="1050">
        <f t="shared" ref="V219:AC221" si="152">IF($B219="","",IF($C219&lt;&gt;"",IFERROR($I219*MAX(0,MIN($G219,V$3)-MAX($F219,V$3-6)+1)/($G219-$F219+1),""),SUMIFS(V$5:V$367,$C$5:$C$367,"?*",$AE$5:$AE$367,"&gt;"&amp;ROW(),$AE$5:$AE$367,"&lt;="&amp;$H219)))</f>
        <v>264.62570048309186</v>
      </c>
      <c r="W219" s="1050">
        <f t="shared" si="152"/>
        <v>256.16347826086957</v>
      </c>
      <c r="X219" s="1050">
        <f t="shared" si="152"/>
        <v>288.83014492753625</v>
      </c>
      <c r="Y219" s="1050">
        <f t="shared" si="152"/>
        <v>416.26666666666665</v>
      </c>
      <c r="Z219" s="1050">
        <f t="shared" si="152"/>
        <v>304.66666666666669</v>
      </c>
      <c r="AA219" s="1050">
        <f t="shared" si="152"/>
        <v>157.20984098409841</v>
      </c>
      <c r="AB219" s="1050">
        <f t="shared" si="152"/>
        <v>148.48000000000002</v>
      </c>
      <c r="AC219" s="1050">
        <f t="shared" si="152"/>
        <v>0</v>
      </c>
      <c r="AE219" s="1042">
        <f>ROW()</f>
        <v>219</v>
      </c>
    </row>
    <row r="220" spans="1:31">
      <c r="A220" s="1026">
        <v>72</v>
      </c>
      <c r="B220" s="1026">
        <v>3</v>
      </c>
      <c r="C220" s="1026" t="str">
        <f>IF(Partidas!B73="","",Partidas!B73)</f>
        <v/>
      </c>
      <c r="D220" s="1027" t="str">
        <f>IF(Partidas!B73="",Partidas!A73,"            "&amp;Partidas!C73)</f>
        <v xml:space="preserve">      DESMONTAJE DE INSTRUMENTOS Y VÁLVULAS DE CONTROL</v>
      </c>
      <c r="E220" s="1070">
        <f>IF(Partidas!D73="","",Partidas!D73)</f>
        <v>3</v>
      </c>
      <c r="F220" s="1051">
        <f>Partidas!E73</f>
        <v>46238</v>
      </c>
      <c r="G220" s="1051">
        <f>Partidas!F73</f>
        <v>46241</v>
      </c>
      <c r="H220" s="1066" cm="1">
        <f t="array" ref="H220">IF($B220="","",IFERROR(_xlfn.AGGREGATE(15,6,ROW($B221:$B$367)/(($B221:$B$367&lt;=$B220)*($B221:$B$367&lt;&gt;"")),1)-1,121))</f>
        <v>224</v>
      </c>
      <c r="I220" s="1076">
        <f>Partidas!G73</f>
        <v>100.80010080010081</v>
      </c>
      <c r="J220" s="1076" t="str">
        <f>IF(OR($C220="",N($E220)=0,N($I220)=0),"",$I220/$E220)</f>
        <v/>
      </c>
      <c r="K220" s="1026"/>
      <c r="L220" s="1052">
        <f t="shared" si="151"/>
        <v>0</v>
      </c>
      <c r="M220" s="1052">
        <f t="shared" si="151"/>
        <v>0</v>
      </c>
      <c r="N220" s="1052">
        <f t="shared" si="151"/>
        <v>0</v>
      </c>
      <c r="O220" s="1052">
        <f t="shared" si="151"/>
        <v>0</v>
      </c>
      <c r="P220" s="1052">
        <f t="shared" si="151"/>
        <v>0</v>
      </c>
      <c r="Q220" s="1052">
        <f t="shared" si="151"/>
        <v>75.600075600075598</v>
      </c>
      <c r="R220" s="1052">
        <f t="shared" si="151"/>
        <v>25.200025200025202</v>
      </c>
      <c r="S220" s="1052">
        <f t="shared" si="151"/>
        <v>0</v>
      </c>
      <c r="T220" s="1052">
        <f t="shared" si="151"/>
        <v>0</v>
      </c>
      <c r="U220" s="1052">
        <f t="shared" si="151"/>
        <v>0</v>
      </c>
      <c r="V220" s="1052">
        <f t="shared" si="152"/>
        <v>0</v>
      </c>
      <c r="W220" s="1052">
        <f t="shared" si="152"/>
        <v>0</v>
      </c>
      <c r="X220" s="1052">
        <f t="shared" si="152"/>
        <v>0</v>
      </c>
      <c r="Y220" s="1052">
        <f t="shared" si="152"/>
        <v>0</v>
      </c>
      <c r="Z220" s="1052">
        <f t="shared" si="152"/>
        <v>0</v>
      </c>
      <c r="AA220" s="1052">
        <f t="shared" si="152"/>
        <v>0</v>
      </c>
      <c r="AB220" s="1052">
        <f t="shared" si="152"/>
        <v>0</v>
      </c>
      <c r="AC220" s="1052">
        <f t="shared" si="152"/>
        <v>0</v>
      </c>
      <c r="AE220" s="1042">
        <f>ROW()</f>
        <v>220</v>
      </c>
    </row>
    <row r="221" spans="1:31" ht="25.5">
      <c r="A221">
        <v>73</v>
      </c>
      <c r="B221">
        <v>5</v>
      </c>
      <c r="C221" t="str">
        <f>IF(Partidas!B74="","",Partidas!B74)</f>
        <v>A1510</v>
      </c>
      <c r="D221" s="700" t="str">
        <f>IF(Partidas!B74="",Partidas!A74,"            "&amp;Partidas!C74)</f>
        <v xml:space="preserve">            Identificación y desmontaje de instrumentos y válvulas existentes en dosificación de floculante (FE/FIT, LE/LIT y FCV)</v>
      </c>
      <c r="E221" s="1071">
        <f>IF(Partidas!D74="","",Partidas!D74)</f>
        <v>3</v>
      </c>
      <c r="F221" s="1041">
        <f>Partidas!E74</f>
        <v>46238</v>
      </c>
      <c r="G221" s="1041">
        <f>Partidas!F74</f>
        <v>46241</v>
      </c>
      <c r="H221" s="1067" cm="1">
        <f t="array" ref="H221">IF($B221="","",IFERROR(_xlfn.AGGREGATE(15,6,ROW($B225:$B$367)/(($B225:$B$367&lt;=$B221)*($B225:$B$367&lt;&gt;"")),1)-1,121))</f>
        <v>224</v>
      </c>
      <c r="I221" s="1077">
        <f>Partidas!G74</f>
        <v>100.80010080010081</v>
      </c>
      <c r="J221" s="1077">
        <f>IF(OR($C221="",N($E221)=0,N($I221)=0),"",$I221/$E221)</f>
        <v>33.600033600033605</v>
      </c>
      <c r="L221" s="1044">
        <f t="shared" si="151"/>
        <v>0</v>
      </c>
      <c r="M221" s="1044">
        <f t="shared" si="151"/>
        <v>0</v>
      </c>
      <c r="N221" s="1044">
        <f t="shared" si="151"/>
        <v>0</v>
      </c>
      <c r="O221" s="1044">
        <f t="shared" si="151"/>
        <v>0</v>
      </c>
      <c r="P221" s="1044">
        <f t="shared" si="151"/>
        <v>0</v>
      </c>
      <c r="Q221" s="1044">
        <f t="shared" si="151"/>
        <v>75.600075600075598</v>
      </c>
      <c r="R221" s="1044">
        <f t="shared" si="151"/>
        <v>25.200025200025202</v>
      </c>
      <c r="S221" s="1044">
        <f t="shared" si="151"/>
        <v>0</v>
      </c>
      <c r="T221" s="1044">
        <f t="shared" si="151"/>
        <v>0</v>
      </c>
      <c r="U221" s="1044">
        <f t="shared" si="151"/>
        <v>0</v>
      </c>
      <c r="V221" s="1044">
        <f t="shared" si="152"/>
        <v>0</v>
      </c>
      <c r="W221" s="1044">
        <f t="shared" si="152"/>
        <v>0</v>
      </c>
      <c r="X221" s="1044">
        <f t="shared" si="152"/>
        <v>0</v>
      </c>
      <c r="Y221" s="1044">
        <f t="shared" si="152"/>
        <v>0</v>
      </c>
      <c r="Z221" s="1044">
        <f t="shared" si="152"/>
        <v>0</v>
      </c>
      <c r="AA221" s="1044">
        <f t="shared" si="152"/>
        <v>0</v>
      </c>
      <c r="AB221" s="1044">
        <f t="shared" si="152"/>
        <v>0</v>
      </c>
      <c r="AC221" s="1044">
        <f t="shared" si="152"/>
        <v>0</v>
      </c>
      <c r="AE221" s="1042">
        <f>ROW()</f>
        <v>221</v>
      </c>
    </row>
    <row r="222" spans="1:31">
      <c r="A222" s="1086"/>
      <c r="B222" s="1086">
        <v>6</v>
      </c>
      <c r="C222" s="1086"/>
      <c r="D222" s="1096" t="str">
        <f>APU!D2891</f>
        <v>CAPATAZ</v>
      </c>
      <c r="E222" s="1112" t="s">
        <v>1765</v>
      </c>
      <c r="F222" s="1088">
        <f t="shared" ref="F222:G224" si="153">F$221</f>
        <v>46238</v>
      </c>
      <c r="G222" s="1088">
        <f t="shared" si="153"/>
        <v>46241</v>
      </c>
      <c r="H222" s="1087"/>
      <c r="I222" s="1091">
        <f>APU!O2891</f>
        <v>4.8000048000048006</v>
      </c>
      <c r="J222" s="1089"/>
      <c r="K222" s="1086"/>
      <c r="L222" s="1090">
        <f>IF($I222=0,"",IFERROR($I222*MAX(0,MIN($G222,L$3)-MAX($F222,L$3-6)+1)/($G222-$F222+1),""))</f>
        <v>0</v>
      </c>
      <c r="M222" s="1090">
        <f t="shared" ref="M222:AC224" si="154">IF($I222=0,"",IFERROR($I222*MAX(0,MIN($G222,M$3)-MAX($F222,M$3-6)+1)/($G222-$F222+1),""))</f>
        <v>0</v>
      </c>
      <c r="N222" s="1090">
        <f t="shared" si="154"/>
        <v>0</v>
      </c>
      <c r="O222" s="1090">
        <f t="shared" si="154"/>
        <v>0</v>
      </c>
      <c r="P222" s="1090">
        <f t="shared" si="154"/>
        <v>0</v>
      </c>
      <c r="Q222" s="1090">
        <f t="shared" si="154"/>
        <v>3.6000036000036006</v>
      </c>
      <c r="R222" s="1090">
        <f t="shared" si="154"/>
        <v>1.2000012000012001</v>
      </c>
      <c r="S222" s="1090">
        <f t="shared" si="154"/>
        <v>0</v>
      </c>
      <c r="T222" s="1090">
        <f t="shared" si="154"/>
        <v>0</v>
      </c>
      <c r="U222" s="1090">
        <f t="shared" si="154"/>
        <v>0</v>
      </c>
      <c r="V222" s="1090">
        <f t="shared" si="154"/>
        <v>0</v>
      </c>
      <c r="W222" s="1090">
        <f t="shared" si="154"/>
        <v>0</v>
      </c>
      <c r="X222" s="1090">
        <f t="shared" si="154"/>
        <v>0</v>
      </c>
      <c r="Y222" s="1090">
        <f t="shared" si="154"/>
        <v>0</v>
      </c>
      <c r="Z222" s="1090">
        <f t="shared" si="154"/>
        <v>0</v>
      </c>
      <c r="AA222" s="1090">
        <f t="shared" si="154"/>
        <v>0</v>
      </c>
      <c r="AB222" s="1090">
        <f t="shared" si="154"/>
        <v>0</v>
      </c>
      <c r="AC222" s="1090">
        <f t="shared" si="154"/>
        <v>0</v>
      </c>
      <c r="AE222" s="1042">
        <f>ROW()</f>
        <v>222</v>
      </c>
    </row>
    <row r="223" spans="1:31">
      <c r="A223" s="1086"/>
      <c r="B223" s="1086">
        <v>6</v>
      </c>
      <c r="C223" s="1086"/>
      <c r="D223" s="1096" t="str">
        <f>APU!D2892</f>
        <v>OPERARIO</v>
      </c>
      <c r="E223" s="1112" t="s">
        <v>1765</v>
      </c>
      <c r="F223" s="1088">
        <f t="shared" si="153"/>
        <v>46238</v>
      </c>
      <c r="G223" s="1088">
        <f t="shared" si="153"/>
        <v>46241</v>
      </c>
      <c r="H223" s="1087"/>
      <c r="I223" s="1091">
        <f>APU!O2892</f>
        <v>48.000048000048004</v>
      </c>
      <c r="J223" s="1089"/>
      <c r="K223" s="1086"/>
      <c r="L223" s="1090">
        <f>IF($I223=0,"",IFERROR($I223*MAX(0,MIN($G223,L$3)-MAX($F223,L$3-6)+1)/($G223-$F223+1),""))</f>
        <v>0</v>
      </c>
      <c r="M223" s="1090">
        <f t="shared" si="154"/>
        <v>0</v>
      </c>
      <c r="N223" s="1090">
        <f t="shared" si="154"/>
        <v>0</v>
      </c>
      <c r="O223" s="1090">
        <f t="shared" si="154"/>
        <v>0</v>
      </c>
      <c r="P223" s="1090">
        <f t="shared" si="154"/>
        <v>0</v>
      </c>
      <c r="Q223" s="1090">
        <f t="shared" si="154"/>
        <v>36.000036000036005</v>
      </c>
      <c r="R223" s="1090">
        <f t="shared" si="154"/>
        <v>12.000012000012001</v>
      </c>
      <c r="S223" s="1090">
        <f t="shared" si="154"/>
        <v>0</v>
      </c>
      <c r="T223" s="1090">
        <f t="shared" si="154"/>
        <v>0</v>
      </c>
      <c r="U223" s="1090">
        <f t="shared" si="154"/>
        <v>0</v>
      </c>
      <c r="V223" s="1090">
        <f t="shared" si="154"/>
        <v>0</v>
      </c>
      <c r="W223" s="1090">
        <f t="shared" si="154"/>
        <v>0</v>
      </c>
      <c r="X223" s="1090">
        <f t="shared" si="154"/>
        <v>0</v>
      </c>
      <c r="Y223" s="1090">
        <f t="shared" si="154"/>
        <v>0</v>
      </c>
      <c r="Z223" s="1090">
        <f t="shared" si="154"/>
        <v>0</v>
      </c>
      <c r="AA223" s="1090">
        <f t="shared" si="154"/>
        <v>0</v>
      </c>
      <c r="AB223" s="1090">
        <f t="shared" si="154"/>
        <v>0</v>
      </c>
      <c r="AC223" s="1090">
        <f t="shared" si="154"/>
        <v>0</v>
      </c>
      <c r="AE223" s="1042">
        <f>ROW()</f>
        <v>223</v>
      </c>
    </row>
    <row r="224" spans="1:31">
      <c r="A224" s="1086"/>
      <c r="B224" s="1086">
        <v>6</v>
      </c>
      <c r="C224" s="1086"/>
      <c r="D224" s="1096" t="str">
        <f>APU!D2893</f>
        <v>AYUDANTE</v>
      </c>
      <c r="E224" s="1112" t="s">
        <v>1765</v>
      </c>
      <c r="F224" s="1088">
        <f t="shared" si="153"/>
        <v>46238</v>
      </c>
      <c r="G224" s="1088">
        <f t="shared" si="153"/>
        <v>46241</v>
      </c>
      <c r="H224" s="1087"/>
      <c r="I224" s="1091">
        <f>APU!O2893</f>
        <v>48.000048000048004</v>
      </c>
      <c r="J224" s="1089"/>
      <c r="K224" s="1086"/>
      <c r="L224" s="1090">
        <f>IF($I224=0,"",IFERROR($I224*MAX(0,MIN($G224,L$3)-MAX($F224,L$3-6)+1)/($G224-$F224+1),""))</f>
        <v>0</v>
      </c>
      <c r="M224" s="1090">
        <f t="shared" si="154"/>
        <v>0</v>
      </c>
      <c r="N224" s="1090">
        <f t="shared" si="154"/>
        <v>0</v>
      </c>
      <c r="O224" s="1090">
        <f t="shared" si="154"/>
        <v>0</v>
      </c>
      <c r="P224" s="1090">
        <f t="shared" si="154"/>
        <v>0</v>
      </c>
      <c r="Q224" s="1090">
        <f t="shared" si="154"/>
        <v>36.000036000036005</v>
      </c>
      <c r="R224" s="1090">
        <f t="shared" si="154"/>
        <v>12.000012000012001</v>
      </c>
      <c r="S224" s="1090">
        <f t="shared" si="154"/>
        <v>0</v>
      </c>
      <c r="T224" s="1090">
        <f t="shared" si="154"/>
        <v>0</v>
      </c>
      <c r="U224" s="1090">
        <f t="shared" si="154"/>
        <v>0</v>
      </c>
      <c r="V224" s="1090">
        <f t="shared" si="154"/>
        <v>0</v>
      </c>
      <c r="W224" s="1090">
        <f t="shared" si="154"/>
        <v>0</v>
      </c>
      <c r="X224" s="1090">
        <f t="shared" si="154"/>
        <v>0</v>
      </c>
      <c r="Y224" s="1090">
        <f t="shared" si="154"/>
        <v>0</v>
      </c>
      <c r="Z224" s="1090">
        <f t="shared" si="154"/>
        <v>0</v>
      </c>
      <c r="AA224" s="1090">
        <f t="shared" si="154"/>
        <v>0</v>
      </c>
      <c r="AB224" s="1090">
        <f t="shared" si="154"/>
        <v>0</v>
      </c>
      <c r="AC224" s="1090">
        <f t="shared" si="154"/>
        <v>0</v>
      </c>
      <c r="AE224" s="1042">
        <f>ROW()</f>
        <v>224</v>
      </c>
    </row>
    <row r="225" spans="1:31">
      <c r="A225" s="1026">
        <v>74</v>
      </c>
      <c r="B225" s="1026">
        <v>3</v>
      </c>
      <c r="C225" s="1026" t="str">
        <f>IF(Partidas!B75="","",Partidas!B75)</f>
        <v/>
      </c>
      <c r="D225" s="1027" t="str">
        <f>IF(Partidas!B75="",Partidas!A75,"            "&amp;Partidas!C75)</f>
        <v xml:space="preserve">      EVALUACIÓN DE CONDUCTORES Y CANALIZACIONES EXISTENTES</v>
      </c>
      <c r="E225" s="1070">
        <f>IF(Partidas!D75="","",Partidas!D75)</f>
        <v>16</v>
      </c>
      <c r="F225" s="1051">
        <f>Partidas!E75</f>
        <v>46245</v>
      </c>
      <c r="G225" s="1051">
        <f>Partidas!F75</f>
        <v>46266</v>
      </c>
      <c r="H225" s="1066" cm="1">
        <f t="array" ref="H225">IF($B225="","",IFERROR(_xlfn.AGGREGATE(15,6,ROW($B226:$B$367)/(($B226:$B$367&lt;=$B225)*($B226:$B$367&lt;&gt;"")),1)-1,121))</f>
        <v>241</v>
      </c>
      <c r="I225" s="1076">
        <f>Partidas!G75</f>
        <v>305.59999999999997</v>
      </c>
      <c r="J225" s="1076" t="str">
        <f>IF(OR($C225="",N($E225)=0,N($I225)=0),"",$I225/$E225)</f>
        <v/>
      </c>
      <c r="K225" s="1026"/>
      <c r="L225" s="1052">
        <f t="shared" ref="L225:U226" si="155">IF($B225="","",IF($C225&lt;&gt;"",IFERROR($I225*MAX(0,MIN($G225,L$3)-MAX($F225,L$3-6)+1)/($G225-$F225+1),""),SUMIFS(L$5:L$367,$C$5:$C$367,"?*",$AE$5:$AE$367,"&gt;"&amp;ROW(),$AE$5:$AE$367,"&lt;="&amp;$H225)))</f>
        <v>0</v>
      </c>
      <c r="M225" s="1052">
        <f t="shared" si="155"/>
        <v>0</v>
      </c>
      <c r="N225" s="1052">
        <f t="shared" si="155"/>
        <v>0</v>
      </c>
      <c r="O225" s="1052">
        <f t="shared" si="155"/>
        <v>0</v>
      </c>
      <c r="P225" s="1052">
        <f t="shared" si="155"/>
        <v>0</v>
      </c>
      <c r="Q225" s="1052">
        <f t="shared" si="155"/>
        <v>0</v>
      </c>
      <c r="R225" s="1052">
        <f t="shared" si="155"/>
        <v>76.800000000000011</v>
      </c>
      <c r="S225" s="1052">
        <f t="shared" si="155"/>
        <v>25.6</v>
      </c>
      <c r="T225" s="1052">
        <f t="shared" si="155"/>
        <v>134.4</v>
      </c>
      <c r="U225" s="1052">
        <f t="shared" si="155"/>
        <v>68.800000000000011</v>
      </c>
      <c r="V225" s="1052">
        <f t="shared" ref="V225:AC226" si="156">IF($B225="","",IF($C225&lt;&gt;"",IFERROR($I225*MAX(0,MIN($G225,V$3)-MAX($F225,V$3-6)+1)/($G225-$F225+1),""),SUMIFS(V$5:V$367,$C$5:$C$367,"?*",$AE$5:$AE$367,"&gt;"&amp;ROW(),$AE$5:$AE$367,"&lt;="&amp;$H225)))</f>
        <v>0</v>
      </c>
      <c r="W225" s="1052">
        <f t="shared" si="156"/>
        <v>0</v>
      </c>
      <c r="X225" s="1052">
        <f t="shared" si="156"/>
        <v>0</v>
      </c>
      <c r="Y225" s="1052">
        <f t="shared" si="156"/>
        <v>0</v>
      </c>
      <c r="Z225" s="1052">
        <f t="shared" si="156"/>
        <v>0</v>
      </c>
      <c r="AA225" s="1052">
        <f t="shared" si="156"/>
        <v>0</v>
      </c>
      <c r="AB225" s="1052">
        <f t="shared" si="156"/>
        <v>0</v>
      </c>
      <c r="AC225" s="1052">
        <f t="shared" si="156"/>
        <v>0</v>
      </c>
      <c r="AE225" s="1042">
        <f>ROW()</f>
        <v>225</v>
      </c>
    </row>
    <row r="226" spans="1:31" ht="25.5">
      <c r="A226">
        <v>75</v>
      </c>
      <c r="B226">
        <v>5</v>
      </c>
      <c r="C226" t="str">
        <f>IF(Partidas!B76="","",Partidas!B76)</f>
        <v>A1520</v>
      </c>
      <c r="D226" s="700" t="str">
        <f>IF(Partidas!B76="",Partidas!A76,"            "&amp;Partidas!C76)</f>
        <v xml:space="preserve">            Evaluación de reutilización de cables de alimentación existentes; pruebas de continuidad, resistencia y timbrado (NOTA 2</v>
      </c>
      <c r="E226" s="1071">
        <f>IF(Partidas!D76="","",Partidas!D76)</f>
        <v>2</v>
      </c>
      <c r="F226" s="1041">
        <f>Partidas!E76</f>
        <v>46245</v>
      </c>
      <c r="G226" s="1041">
        <f>Partidas!F76</f>
        <v>46246</v>
      </c>
      <c r="H226" s="1067" cm="1">
        <f t="array" ref="H226">IF($B226="","",IFERROR(_xlfn.AGGREGATE(15,6,ROW($B230:$B$367)/(($B230:$B$367&lt;=$B226)*($B230:$B$367&lt;&gt;"")),1)-1,121))</f>
        <v>229</v>
      </c>
      <c r="I226" s="1077">
        <f>Partidas!G76</f>
        <v>51.2</v>
      </c>
      <c r="J226" s="1077">
        <f>IF(OR($C226="",N($E226)=0,N($I226)=0),"",$I226/$E226)</f>
        <v>25.6</v>
      </c>
      <c r="L226" s="1044">
        <f t="shared" si="155"/>
        <v>0</v>
      </c>
      <c r="M226" s="1044">
        <f t="shared" si="155"/>
        <v>0</v>
      </c>
      <c r="N226" s="1044">
        <f t="shared" si="155"/>
        <v>0</v>
      </c>
      <c r="O226" s="1044">
        <f t="shared" si="155"/>
        <v>0</v>
      </c>
      <c r="P226" s="1044">
        <f t="shared" si="155"/>
        <v>0</v>
      </c>
      <c r="Q226" s="1044">
        <f t="shared" si="155"/>
        <v>0</v>
      </c>
      <c r="R226" s="1044">
        <f t="shared" si="155"/>
        <v>51.2</v>
      </c>
      <c r="S226" s="1044">
        <f t="shared" si="155"/>
        <v>0</v>
      </c>
      <c r="T226" s="1044">
        <f t="shared" si="155"/>
        <v>0</v>
      </c>
      <c r="U226" s="1044">
        <f t="shared" si="155"/>
        <v>0</v>
      </c>
      <c r="V226" s="1044">
        <f t="shared" si="156"/>
        <v>0</v>
      </c>
      <c r="W226" s="1044">
        <f t="shared" si="156"/>
        <v>0</v>
      </c>
      <c r="X226" s="1044">
        <f t="shared" si="156"/>
        <v>0</v>
      </c>
      <c r="Y226" s="1044">
        <f t="shared" si="156"/>
        <v>0</v>
      </c>
      <c r="Z226" s="1044">
        <f t="shared" si="156"/>
        <v>0</v>
      </c>
      <c r="AA226" s="1044">
        <f t="shared" si="156"/>
        <v>0</v>
      </c>
      <c r="AB226" s="1044">
        <f t="shared" si="156"/>
        <v>0</v>
      </c>
      <c r="AC226" s="1044">
        <f t="shared" si="156"/>
        <v>0</v>
      </c>
      <c r="AE226" s="1042">
        <f>ROW()</f>
        <v>226</v>
      </c>
    </row>
    <row r="227" spans="1:31">
      <c r="A227" s="1086"/>
      <c r="B227" s="1086">
        <v>6</v>
      </c>
      <c r="C227" s="1086"/>
      <c r="D227" s="1096" t="str">
        <f>APU!D2903</f>
        <v>CAPATAZ</v>
      </c>
      <c r="E227" s="1112" t="s">
        <v>1765</v>
      </c>
      <c r="F227" s="1088">
        <f t="shared" ref="F227:G229" si="157">F$226</f>
        <v>46245</v>
      </c>
      <c r="G227" s="1088">
        <f t="shared" si="157"/>
        <v>46246</v>
      </c>
      <c r="H227" s="1087"/>
      <c r="I227" s="1091">
        <f>APU!O2903</f>
        <v>3.2</v>
      </c>
      <c r="J227" s="1089"/>
      <c r="K227" s="1086"/>
      <c r="L227" s="1090">
        <f>IF($I227=0,"",IFERROR($I227*MAX(0,MIN($G227,L$3)-MAX($F227,L$3-6)+1)/($G227-$F227+1),""))</f>
        <v>0</v>
      </c>
      <c r="M227" s="1090">
        <f t="shared" ref="M227:AC229" si="158">IF($I227=0,"",IFERROR($I227*MAX(0,MIN($G227,M$3)-MAX($F227,M$3-6)+1)/($G227-$F227+1),""))</f>
        <v>0</v>
      </c>
      <c r="N227" s="1090">
        <f t="shared" si="158"/>
        <v>0</v>
      </c>
      <c r="O227" s="1090">
        <f t="shared" si="158"/>
        <v>0</v>
      </c>
      <c r="P227" s="1090">
        <f t="shared" si="158"/>
        <v>0</v>
      </c>
      <c r="Q227" s="1090">
        <f t="shared" si="158"/>
        <v>0</v>
      </c>
      <c r="R227" s="1090">
        <f t="shared" si="158"/>
        <v>3.2</v>
      </c>
      <c r="S227" s="1090">
        <f t="shared" si="158"/>
        <v>0</v>
      </c>
      <c r="T227" s="1090">
        <f t="shared" si="158"/>
        <v>0</v>
      </c>
      <c r="U227" s="1090">
        <f t="shared" si="158"/>
        <v>0</v>
      </c>
      <c r="V227" s="1090">
        <f t="shared" si="158"/>
        <v>0</v>
      </c>
      <c r="W227" s="1090">
        <f t="shared" si="158"/>
        <v>0</v>
      </c>
      <c r="X227" s="1090">
        <f t="shared" si="158"/>
        <v>0</v>
      </c>
      <c r="Y227" s="1090">
        <f t="shared" si="158"/>
        <v>0</v>
      </c>
      <c r="Z227" s="1090">
        <f t="shared" si="158"/>
        <v>0</v>
      </c>
      <c r="AA227" s="1090">
        <f t="shared" si="158"/>
        <v>0</v>
      </c>
      <c r="AB227" s="1090">
        <f t="shared" si="158"/>
        <v>0</v>
      </c>
      <c r="AC227" s="1090">
        <f t="shared" si="158"/>
        <v>0</v>
      </c>
      <c r="AE227" s="1042">
        <f>ROW()</f>
        <v>227</v>
      </c>
    </row>
    <row r="228" spans="1:31">
      <c r="A228" s="1086"/>
      <c r="B228" s="1086">
        <v>6</v>
      </c>
      <c r="C228" s="1086"/>
      <c r="D228" s="1096" t="str">
        <f>APU!D2904</f>
        <v>OPERARIO</v>
      </c>
      <c r="E228" s="1112" t="s">
        <v>1765</v>
      </c>
      <c r="F228" s="1088">
        <f t="shared" si="157"/>
        <v>46245</v>
      </c>
      <c r="G228" s="1088">
        <f t="shared" si="157"/>
        <v>46246</v>
      </c>
      <c r="H228" s="1087"/>
      <c r="I228" s="1091">
        <f>APU!O2904</f>
        <v>32</v>
      </c>
      <c r="J228" s="1089"/>
      <c r="K228" s="1086"/>
      <c r="L228" s="1090">
        <f>IF($I228=0,"",IFERROR($I228*MAX(0,MIN($G228,L$3)-MAX($F228,L$3-6)+1)/($G228-$F228+1),""))</f>
        <v>0</v>
      </c>
      <c r="M228" s="1090">
        <f t="shared" si="158"/>
        <v>0</v>
      </c>
      <c r="N228" s="1090">
        <f t="shared" si="158"/>
        <v>0</v>
      </c>
      <c r="O228" s="1090">
        <f t="shared" si="158"/>
        <v>0</v>
      </c>
      <c r="P228" s="1090">
        <f t="shared" si="158"/>
        <v>0</v>
      </c>
      <c r="Q228" s="1090">
        <f t="shared" si="158"/>
        <v>0</v>
      </c>
      <c r="R228" s="1090">
        <f t="shared" si="158"/>
        <v>32</v>
      </c>
      <c r="S228" s="1090">
        <f t="shared" si="158"/>
        <v>0</v>
      </c>
      <c r="T228" s="1090">
        <f t="shared" si="158"/>
        <v>0</v>
      </c>
      <c r="U228" s="1090">
        <f t="shared" si="158"/>
        <v>0</v>
      </c>
      <c r="V228" s="1090">
        <f t="shared" si="158"/>
        <v>0</v>
      </c>
      <c r="W228" s="1090">
        <f t="shared" si="158"/>
        <v>0</v>
      </c>
      <c r="X228" s="1090">
        <f t="shared" si="158"/>
        <v>0</v>
      </c>
      <c r="Y228" s="1090">
        <f t="shared" si="158"/>
        <v>0</v>
      </c>
      <c r="Z228" s="1090">
        <f t="shared" si="158"/>
        <v>0</v>
      </c>
      <c r="AA228" s="1090">
        <f t="shared" si="158"/>
        <v>0</v>
      </c>
      <c r="AB228" s="1090">
        <f t="shared" si="158"/>
        <v>0</v>
      </c>
      <c r="AC228" s="1090">
        <f t="shared" si="158"/>
        <v>0</v>
      </c>
      <c r="AE228" s="1042">
        <f>ROW()</f>
        <v>228</v>
      </c>
    </row>
    <row r="229" spans="1:31">
      <c r="A229" s="1086"/>
      <c r="B229" s="1086">
        <v>6</v>
      </c>
      <c r="C229" s="1086"/>
      <c r="D229" s="1096" t="str">
        <f>APU!D2905</f>
        <v>AYUDANTE</v>
      </c>
      <c r="E229" s="1112" t="s">
        <v>1765</v>
      </c>
      <c r="F229" s="1088">
        <f t="shared" si="157"/>
        <v>46245</v>
      </c>
      <c r="G229" s="1088">
        <f t="shared" si="157"/>
        <v>46246</v>
      </c>
      <c r="H229" s="1087"/>
      <c r="I229" s="1091">
        <f>APU!O2905</f>
        <v>16</v>
      </c>
      <c r="J229" s="1089"/>
      <c r="K229" s="1086"/>
      <c r="L229" s="1090">
        <f>IF($I229=0,"",IFERROR($I229*MAX(0,MIN($G229,L$3)-MAX($F229,L$3-6)+1)/($G229-$F229+1),""))</f>
        <v>0</v>
      </c>
      <c r="M229" s="1090">
        <f t="shared" si="158"/>
        <v>0</v>
      </c>
      <c r="N229" s="1090">
        <f t="shared" si="158"/>
        <v>0</v>
      </c>
      <c r="O229" s="1090">
        <f t="shared" si="158"/>
        <v>0</v>
      </c>
      <c r="P229" s="1090">
        <f t="shared" si="158"/>
        <v>0</v>
      </c>
      <c r="Q229" s="1090">
        <f t="shared" si="158"/>
        <v>0</v>
      </c>
      <c r="R229" s="1090">
        <f t="shared" si="158"/>
        <v>16</v>
      </c>
      <c r="S229" s="1090">
        <f t="shared" si="158"/>
        <v>0</v>
      </c>
      <c r="T229" s="1090">
        <f t="shared" si="158"/>
        <v>0</v>
      </c>
      <c r="U229" s="1090">
        <f t="shared" si="158"/>
        <v>0</v>
      </c>
      <c r="V229" s="1090">
        <f t="shared" si="158"/>
        <v>0</v>
      </c>
      <c r="W229" s="1090">
        <f t="shared" si="158"/>
        <v>0</v>
      </c>
      <c r="X229" s="1090">
        <f t="shared" si="158"/>
        <v>0</v>
      </c>
      <c r="Y229" s="1090">
        <f t="shared" si="158"/>
        <v>0</v>
      </c>
      <c r="Z229" s="1090">
        <f t="shared" si="158"/>
        <v>0</v>
      </c>
      <c r="AA229" s="1090">
        <f t="shared" si="158"/>
        <v>0</v>
      </c>
      <c r="AB229" s="1090">
        <f t="shared" si="158"/>
        <v>0</v>
      </c>
      <c r="AC229" s="1090">
        <f t="shared" si="158"/>
        <v>0</v>
      </c>
      <c r="AE229" s="1042">
        <f>ROW()</f>
        <v>229</v>
      </c>
    </row>
    <row r="230" spans="1:31" ht="25.5">
      <c r="A230">
        <v>76</v>
      </c>
      <c r="B230">
        <v>5</v>
      </c>
      <c r="C230" t="str">
        <f>IF(Partidas!B77="","",Partidas!B77)</f>
        <v>A1530</v>
      </c>
      <c r="D230" s="700" t="str">
        <f>IF(Partidas!B77="",Partidas!A77,"            "&amp;Partidas!C77)</f>
        <v xml:space="preserve">            Evaluación de reutilización de cables de señal analógica existentes; continuidad, resistencia y timbrado (NOTA 3)</v>
      </c>
      <c r="E230" s="1071">
        <f>IF(Partidas!D77="","",Partidas!D77)</f>
        <v>2</v>
      </c>
      <c r="F230" s="1041">
        <f>Partidas!E77</f>
        <v>46247</v>
      </c>
      <c r="G230" s="1041">
        <f>Partidas!F77</f>
        <v>46248</v>
      </c>
      <c r="H230" s="1067" cm="1">
        <f t="array" ref="H230">IF($B230="","",IFERROR(_xlfn.AGGREGATE(15,6,ROW($B234:$B$367)/(($B234:$B$367&lt;=$B230)*($B234:$B$367&lt;&gt;"")),1)-1,121))</f>
        <v>233</v>
      </c>
      <c r="I230" s="1077">
        <f>Partidas!G77</f>
        <v>51.2</v>
      </c>
      <c r="J230" s="1077">
        <f>IF(OR($C230="",N($E230)=0,N($I230)=0),"",$I230/$E230)</f>
        <v>25.6</v>
      </c>
      <c r="L230" s="1044">
        <f t="shared" ref="L230:AC230" si="159">IF($B230="","",IF($C230&lt;&gt;"",IFERROR($I230*MAX(0,MIN($G230,L$3)-MAX($F230,L$3-6)+1)/($G230-$F230+1),""),SUMIFS(L$5:L$367,$C$5:$C$367,"?*",$AE$5:$AE$367,"&gt;"&amp;ROW(),$AE$5:$AE$367,"&lt;="&amp;$H230)))</f>
        <v>0</v>
      </c>
      <c r="M230" s="1044">
        <f t="shared" si="159"/>
        <v>0</v>
      </c>
      <c r="N230" s="1044">
        <f t="shared" si="159"/>
        <v>0</v>
      </c>
      <c r="O230" s="1044">
        <f t="shared" si="159"/>
        <v>0</v>
      </c>
      <c r="P230" s="1044">
        <f t="shared" si="159"/>
        <v>0</v>
      </c>
      <c r="Q230" s="1044">
        <f t="shared" si="159"/>
        <v>0</v>
      </c>
      <c r="R230" s="1044">
        <f t="shared" si="159"/>
        <v>25.6</v>
      </c>
      <c r="S230" s="1044">
        <f t="shared" si="159"/>
        <v>25.6</v>
      </c>
      <c r="T230" s="1044">
        <f t="shared" si="159"/>
        <v>0</v>
      </c>
      <c r="U230" s="1044">
        <f t="shared" si="159"/>
        <v>0</v>
      </c>
      <c r="V230" s="1044">
        <f t="shared" si="159"/>
        <v>0</v>
      </c>
      <c r="W230" s="1044">
        <f t="shared" si="159"/>
        <v>0</v>
      </c>
      <c r="X230" s="1044">
        <f t="shared" si="159"/>
        <v>0</v>
      </c>
      <c r="Y230" s="1044">
        <f t="shared" si="159"/>
        <v>0</v>
      </c>
      <c r="Z230" s="1044">
        <f t="shared" si="159"/>
        <v>0</v>
      </c>
      <c r="AA230" s="1044">
        <f t="shared" si="159"/>
        <v>0</v>
      </c>
      <c r="AB230" s="1044">
        <f t="shared" si="159"/>
        <v>0</v>
      </c>
      <c r="AC230" s="1044">
        <f t="shared" si="159"/>
        <v>0</v>
      </c>
      <c r="AE230" s="1042">
        <f>ROW()</f>
        <v>230</v>
      </c>
    </row>
    <row r="231" spans="1:31">
      <c r="A231" s="1086"/>
      <c r="B231" s="1086">
        <v>6</v>
      </c>
      <c r="C231" s="1086"/>
      <c r="D231" s="1096" t="str">
        <f>APU!D2921</f>
        <v>CAPATAZ</v>
      </c>
      <c r="E231" s="1112" t="s">
        <v>1765</v>
      </c>
      <c r="F231" s="1088">
        <f t="shared" ref="F231:G233" si="160">F$230</f>
        <v>46247</v>
      </c>
      <c r="G231" s="1088">
        <f t="shared" si="160"/>
        <v>46248</v>
      </c>
      <c r="H231" s="1087"/>
      <c r="I231" s="1091">
        <f>APU!O2921</f>
        <v>3.2</v>
      </c>
      <c r="J231" s="1089"/>
      <c r="K231" s="1086"/>
      <c r="L231" s="1090">
        <f>IF($I231=0,"",IFERROR($I231*MAX(0,MIN($G231,L$3)-MAX($F231,L$3-6)+1)/($G231-$F231+1),""))</f>
        <v>0</v>
      </c>
      <c r="M231" s="1090">
        <f t="shared" ref="M231:AC233" si="161">IF($I231=0,"",IFERROR($I231*MAX(0,MIN($G231,M$3)-MAX($F231,M$3-6)+1)/($G231-$F231+1),""))</f>
        <v>0</v>
      </c>
      <c r="N231" s="1090">
        <f t="shared" si="161"/>
        <v>0</v>
      </c>
      <c r="O231" s="1090">
        <f t="shared" si="161"/>
        <v>0</v>
      </c>
      <c r="P231" s="1090">
        <f t="shared" si="161"/>
        <v>0</v>
      </c>
      <c r="Q231" s="1090">
        <f t="shared" si="161"/>
        <v>0</v>
      </c>
      <c r="R231" s="1090">
        <f t="shared" si="161"/>
        <v>1.6</v>
      </c>
      <c r="S231" s="1090">
        <f t="shared" si="161"/>
        <v>1.6</v>
      </c>
      <c r="T231" s="1090">
        <f t="shared" si="161"/>
        <v>0</v>
      </c>
      <c r="U231" s="1090">
        <f t="shared" si="161"/>
        <v>0</v>
      </c>
      <c r="V231" s="1090">
        <f t="shared" si="161"/>
        <v>0</v>
      </c>
      <c r="W231" s="1090">
        <f t="shared" si="161"/>
        <v>0</v>
      </c>
      <c r="X231" s="1090">
        <f t="shared" si="161"/>
        <v>0</v>
      </c>
      <c r="Y231" s="1090">
        <f t="shared" si="161"/>
        <v>0</v>
      </c>
      <c r="Z231" s="1090">
        <f t="shared" si="161"/>
        <v>0</v>
      </c>
      <c r="AA231" s="1090">
        <f t="shared" si="161"/>
        <v>0</v>
      </c>
      <c r="AB231" s="1090">
        <f t="shared" si="161"/>
        <v>0</v>
      </c>
      <c r="AC231" s="1090">
        <f t="shared" si="161"/>
        <v>0</v>
      </c>
      <c r="AE231" s="1042">
        <f>ROW()</f>
        <v>231</v>
      </c>
    </row>
    <row r="232" spans="1:31">
      <c r="A232" s="1086"/>
      <c r="B232" s="1086">
        <v>6</v>
      </c>
      <c r="C232" s="1086"/>
      <c r="D232" s="1096" t="str">
        <f>APU!D2922</f>
        <v>OPERARIO</v>
      </c>
      <c r="E232" s="1112" t="s">
        <v>1765</v>
      </c>
      <c r="F232" s="1088">
        <f t="shared" si="160"/>
        <v>46247</v>
      </c>
      <c r="G232" s="1088">
        <f t="shared" si="160"/>
        <v>46248</v>
      </c>
      <c r="H232" s="1087"/>
      <c r="I232" s="1091">
        <f>APU!O2922</f>
        <v>32</v>
      </c>
      <c r="J232" s="1089"/>
      <c r="K232" s="1086"/>
      <c r="L232" s="1090">
        <f>IF($I232=0,"",IFERROR($I232*MAX(0,MIN($G232,L$3)-MAX($F232,L$3-6)+1)/($G232-$F232+1),""))</f>
        <v>0</v>
      </c>
      <c r="M232" s="1090">
        <f t="shared" si="161"/>
        <v>0</v>
      </c>
      <c r="N232" s="1090">
        <f t="shared" si="161"/>
        <v>0</v>
      </c>
      <c r="O232" s="1090">
        <f t="shared" si="161"/>
        <v>0</v>
      </c>
      <c r="P232" s="1090">
        <f t="shared" si="161"/>
        <v>0</v>
      </c>
      <c r="Q232" s="1090">
        <f t="shared" si="161"/>
        <v>0</v>
      </c>
      <c r="R232" s="1090">
        <f t="shared" si="161"/>
        <v>16</v>
      </c>
      <c r="S232" s="1090">
        <f t="shared" si="161"/>
        <v>16</v>
      </c>
      <c r="T232" s="1090">
        <f t="shared" si="161"/>
        <v>0</v>
      </c>
      <c r="U232" s="1090">
        <f t="shared" si="161"/>
        <v>0</v>
      </c>
      <c r="V232" s="1090">
        <f t="shared" si="161"/>
        <v>0</v>
      </c>
      <c r="W232" s="1090">
        <f t="shared" si="161"/>
        <v>0</v>
      </c>
      <c r="X232" s="1090">
        <f t="shared" si="161"/>
        <v>0</v>
      </c>
      <c r="Y232" s="1090">
        <f t="shared" si="161"/>
        <v>0</v>
      </c>
      <c r="Z232" s="1090">
        <f t="shared" si="161"/>
        <v>0</v>
      </c>
      <c r="AA232" s="1090">
        <f t="shared" si="161"/>
        <v>0</v>
      </c>
      <c r="AB232" s="1090">
        <f t="shared" si="161"/>
        <v>0</v>
      </c>
      <c r="AC232" s="1090">
        <f t="shared" si="161"/>
        <v>0</v>
      </c>
      <c r="AE232" s="1042">
        <f>ROW()</f>
        <v>232</v>
      </c>
    </row>
    <row r="233" spans="1:31">
      <c r="A233" s="1086"/>
      <c r="B233" s="1086">
        <v>6</v>
      </c>
      <c r="C233" s="1086"/>
      <c r="D233" s="1096" t="str">
        <f>APU!D2923</f>
        <v>AYUDANTE</v>
      </c>
      <c r="E233" s="1112" t="s">
        <v>1765</v>
      </c>
      <c r="F233" s="1088">
        <f t="shared" si="160"/>
        <v>46247</v>
      </c>
      <c r="G233" s="1088">
        <f t="shared" si="160"/>
        <v>46248</v>
      </c>
      <c r="H233" s="1087"/>
      <c r="I233" s="1091">
        <f>APU!O2923</f>
        <v>16</v>
      </c>
      <c r="J233" s="1089"/>
      <c r="K233" s="1086"/>
      <c r="L233" s="1090">
        <f>IF($I233=0,"",IFERROR($I233*MAX(0,MIN($G233,L$3)-MAX($F233,L$3-6)+1)/($G233-$F233+1),""))</f>
        <v>0</v>
      </c>
      <c r="M233" s="1090">
        <f t="shared" si="161"/>
        <v>0</v>
      </c>
      <c r="N233" s="1090">
        <f t="shared" si="161"/>
        <v>0</v>
      </c>
      <c r="O233" s="1090">
        <f t="shared" si="161"/>
        <v>0</v>
      </c>
      <c r="P233" s="1090">
        <f t="shared" si="161"/>
        <v>0</v>
      </c>
      <c r="Q233" s="1090">
        <f t="shared" si="161"/>
        <v>0</v>
      </c>
      <c r="R233" s="1090">
        <f t="shared" si="161"/>
        <v>8</v>
      </c>
      <c r="S233" s="1090">
        <f t="shared" si="161"/>
        <v>8</v>
      </c>
      <c r="T233" s="1090">
        <f t="shared" si="161"/>
        <v>0</v>
      </c>
      <c r="U233" s="1090">
        <f t="shared" si="161"/>
        <v>0</v>
      </c>
      <c r="V233" s="1090">
        <f t="shared" si="161"/>
        <v>0</v>
      </c>
      <c r="W233" s="1090">
        <f t="shared" si="161"/>
        <v>0</v>
      </c>
      <c r="X233" s="1090">
        <f t="shared" si="161"/>
        <v>0</v>
      </c>
      <c r="Y233" s="1090">
        <f t="shared" si="161"/>
        <v>0</v>
      </c>
      <c r="Z233" s="1090">
        <f t="shared" si="161"/>
        <v>0</v>
      </c>
      <c r="AA233" s="1090">
        <f t="shared" si="161"/>
        <v>0</v>
      </c>
      <c r="AB233" s="1090">
        <f t="shared" si="161"/>
        <v>0</v>
      </c>
      <c r="AC233" s="1090">
        <f t="shared" si="161"/>
        <v>0</v>
      </c>
      <c r="AE233" s="1042">
        <f>ROW()</f>
        <v>233</v>
      </c>
    </row>
    <row r="234" spans="1:31" ht="25.5">
      <c r="A234">
        <v>77</v>
      </c>
      <c r="B234">
        <v>5</v>
      </c>
      <c r="C234" t="str">
        <f>IF(Partidas!B78="","",Partidas!B78)</f>
        <v>A1540</v>
      </c>
      <c r="D234" s="700" t="str">
        <f>IF(Partidas!B78="",Partidas!A78,"            "&amp;Partidas!C78)</f>
        <v xml:space="preserve">            Desmontaje de conductores existentes no validos para su reutilización (NOTAS 2 Y 3)</v>
      </c>
      <c r="E234" s="1071">
        <f>IF(Partidas!D78="","",Partidas!D78)</f>
        <v>5</v>
      </c>
      <c r="F234" s="1041">
        <f>Partidas!E78</f>
        <v>46258</v>
      </c>
      <c r="G234" s="1041">
        <f>Partidas!F78</f>
        <v>46262</v>
      </c>
      <c r="H234" s="1067" cm="1">
        <f t="array" ref="H234">IF($B234="","",IFERROR(_xlfn.AGGREGATE(15,6,ROW($B238:$B$367)/(($B238:$B$367&lt;=$B234)*($B238:$B$367&lt;&gt;"")),1)-1,121))</f>
        <v>237</v>
      </c>
      <c r="I234" s="1077">
        <f>Partidas!G78</f>
        <v>168</v>
      </c>
      <c r="J234" s="1077">
        <f>IF(OR($C234="",N($E234)=0,N($I234)=0),"",$I234/$E234)</f>
        <v>33.6</v>
      </c>
      <c r="L234" s="1044">
        <f t="shared" ref="L234:AC234" si="162">IF($B234="","",IF($C234&lt;&gt;"",IFERROR($I234*MAX(0,MIN($G234,L$3)-MAX($F234,L$3-6)+1)/($G234-$F234+1),""),SUMIFS(L$5:L$367,$C$5:$C$367,"?*",$AE$5:$AE$367,"&gt;"&amp;ROW(),$AE$5:$AE$367,"&lt;="&amp;$H234)))</f>
        <v>0</v>
      </c>
      <c r="M234" s="1044">
        <f t="shared" si="162"/>
        <v>0</v>
      </c>
      <c r="N234" s="1044">
        <f t="shared" si="162"/>
        <v>0</v>
      </c>
      <c r="O234" s="1044">
        <f t="shared" si="162"/>
        <v>0</v>
      </c>
      <c r="P234" s="1044">
        <f t="shared" si="162"/>
        <v>0</v>
      </c>
      <c r="Q234" s="1044">
        <f t="shared" si="162"/>
        <v>0</v>
      </c>
      <c r="R234" s="1044">
        <f t="shared" si="162"/>
        <v>0</v>
      </c>
      <c r="S234" s="1044">
        <f t="shared" si="162"/>
        <v>0</v>
      </c>
      <c r="T234" s="1044">
        <f t="shared" si="162"/>
        <v>134.4</v>
      </c>
      <c r="U234" s="1044">
        <f t="shared" si="162"/>
        <v>33.6</v>
      </c>
      <c r="V234" s="1044">
        <f t="shared" si="162"/>
        <v>0</v>
      </c>
      <c r="W234" s="1044">
        <f t="shared" si="162"/>
        <v>0</v>
      </c>
      <c r="X234" s="1044">
        <f t="shared" si="162"/>
        <v>0</v>
      </c>
      <c r="Y234" s="1044">
        <f t="shared" si="162"/>
        <v>0</v>
      </c>
      <c r="Z234" s="1044">
        <f t="shared" si="162"/>
        <v>0</v>
      </c>
      <c r="AA234" s="1044">
        <f t="shared" si="162"/>
        <v>0</v>
      </c>
      <c r="AB234" s="1044">
        <f t="shared" si="162"/>
        <v>0</v>
      </c>
      <c r="AC234" s="1044">
        <f t="shared" si="162"/>
        <v>0</v>
      </c>
      <c r="AE234" s="1042">
        <f>ROW()</f>
        <v>234</v>
      </c>
    </row>
    <row r="235" spans="1:31">
      <c r="A235" s="1086"/>
      <c r="B235" s="1086">
        <v>6</v>
      </c>
      <c r="C235" s="1086"/>
      <c r="D235" s="1096" t="str">
        <f>APU!D2939</f>
        <v>CAPATAZ</v>
      </c>
      <c r="E235" s="1112" t="s">
        <v>1765</v>
      </c>
      <c r="F235" s="1088">
        <f t="shared" ref="F235:G237" si="163">F$234</f>
        <v>46258</v>
      </c>
      <c r="G235" s="1088">
        <f t="shared" si="163"/>
        <v>46262</v>
      </c>
      <c r="H235" s="1087"/>
      <c r="I235" s="1091">
        <f>APU!O2939</f>
        <v>8</v>
      </c>
      <c r="J235" s="1089"/>
      <c r="K235" s="1086"/>
      <c r="L235" s="1090">
        <f>IF($I235=0,"",IFERROR($I235*MAX(0,MIN($G235,L$3)-MAX($F235,L$3-6)+1)/($G235-$F235+1),""))</f>
        <v>0</v>
      </c>
      <c r="M235" s="1090">
        <f t="shared" ref="M235:AC237" si="164">IF($I235=0,"",IFERROR($I235*MAX(0,MIN($G235,M$3)-MAX($F235,M$3-6)+1)/($G235-$F235+1),""))</f>
        <v>0</v>
      </c>
      <c r="N235" s="1090">
        <f t="shared" si="164"/>
        <v>0</v>
      </c>
      <c r="O235" s="1090">
        <f t="shared" si="164"/>
        <v>0</v>
      </c>
      <c r="P235" s="1090">
        <f t="shared" si="164"/>
        <v>0</v>
      </c>
      <c r="Q235" s="1090">
        <f t="shared" si="164"/>
        <v>0</v>
      </c>
      <c r="R235" s="1090">
        <f t="shared" si="164"/>
        <v>0</v>
      </c>
      <c r="S235" s="1090">
        <f t="shared" si="164"/>
        <v>0</v>
      </c>
      <c r="T235" s="1090">
        <f t="shared" si="164"/>
        <v>6.4</v>
      </c>
      <c r="U235" s="1090">
        <f t="shared" si="164"/>
        <v>1.6</v>
      </c>
      <c r="V235" s="1090">
        <f t="shared" si="164"/>
        <v>0</v>
      </c>
      <c r="W235" s="1090">
        <f t="shared" si="164"/>
        <v>0</v>
      </c>
      <c r="X235" s="1090">
        <f t="shared" si="164"/>
        <v>0</v>
      </c>
      <c r="Y235" s="1090">
        <f t="shared" si="164"/>
        <v>0</v>
      </c>
      <c r="Z235" s="1090">
        <f t="shared" si="164"/>
        <v>0</v>
      </c>
      <c r="AA235" s="1090">
        <f t="shared" si="164"/>
        <v>0</v>
      </c>
      <c r="AB235" s="1090">
        <f t="shared" si="164"/>
        <v>0</v>
      </c>
      <c r="AC235" s="1090">
        <f t="shared" si="164"/>
        <v>0</v>
      </c>
      <c r="AE235" s="1042">
        <f>ROW()</f>
        <v>235</v>
      </c>
    </row>
    <row r="236" spans="1:31">
      <c r="A236" s="1086"/>
      <c r="B236" s="1086">
        <v>6</v>
      </c>
      <c r="C236" s="1086"/>
      <c r="D236" s="1096" t="str">
        <f>APU!D2940</f>
        <v>OPERARIO</v>
      </c>
      <c r="E236" s="1112" t="s">
        <v>1765</v>
      </c>
      <c r="F236" s="1088">
        <f t="shared" si="163"/>
        <v>46258</v>
      </c>
      <c r="G236" s="1088">
        <f t="shared" si="163"/>
        <v>46262</v>
      </c>
      <c r="H236" s="1087"/>
      <c r="I236" s="1091">
        <f>APU!O2940</f>
        <v>80</v>
      </c>
      <c r="J236" s="1089"/>
      <c r="K236" s="1086"/>
      <c r="L236" s="1090">
        <f>IF($I236=0,"",IFERROR($I236*MAX(0,MIN($G236,L$3)-MAX($F236,L$3-6)+1)/($G236-$F236+1),""))</f>
        <v>0</v>
      </c>
      <c r="M236" s="1090">
        <f t="shared" si="164"/>
        <v>0</v>
      </c>
      <c r="N236" s="1090">
        <f t="shared" si="164"/>
        <v>0</v>
      </c>
      <c r="O236" s="1090">
        <f t="shared" si="164"/>
        <v>0</v>
      </c>
      <c r="P236" s="1090">
        <f t="shared" si="164"/>
        <v>0</v>
      </c>
      <c r="Q236" s="1090">
        <f t="shared" si="164"/>
        <v>0</v>
      </c>
      <c r="R236" s="1090">
        <f t="shared" si="164"/>
        <v>0</v>
      </c>
      <c r="S236" s="1090">
        <f t="shared" si="164"/>
        <v>0</v>
      </c>
      <c r="T236" s="1090">
        <f t="shared" si="164"/>
        <v>64</v>
      </c>
      <c r="U236" s="1090">
        <f t="shared" si="164"/>
        <v>16</v>
      </c>
      <c r="V236" s="1090">
        <f t="shared" si="164"/>
        <v>0</v>
      </c>
      <c r="W236" s="1090">
        <f t="shared" si="164"/>
        <v>0</v>
      </c>
      <c r="X236" s="1090">
        <f t="shared" si="164"/>
        <v>0</v>
      </c>
      <c r="Y236" s="1090">
        <f t="shared" si="164"/>
        <v>0</v>
      </c>
      <c r="Z236" s="1090">
        <f t="shared" si="164"/>
        <v>0</v>
      </c>
      <c r="AA236" s="1090">
        <f t="shared" si="164"/>
        <v>0</v>
      </c>
      <c r="AB236" s="1090">
        <f t="shared" si="164"/>
        <v>0</v>
      </c>
      <c r="AC236" s="1090">
        <f t="shared" si="164"/>
        <v>0</v>
      </c>
      <c r="AE236" s="1042">
        <f>ROW()</f>
        <v>236</v>
      </c>
    </row>
    <row r="237" spans="1:31">
      <c r="A237" s="1086"/>
      <c r="B237" s="1086">
        <v>6</v>
      </c>
      <c r="C237" s="1086"/>
      <c r="D237" s="1096" t="str">
        <f>APU!D2941</f>
        <v>AYUDANTE</v>
      </c>
      <c r="E237" s="1112" t="s">
        <v>1765</v>
      </c>
      <c r="F237" s="1088">
        <f t="shared" si="163"/>
        <v>46258</v>
      </c>
      <c r="G237" s="1088">
        <f t="shared" si="163"/>
        <v>46262</v>
      </c>
      <c r="H237" s="1087"/>
      <c r="I237" s="1091">
        <f>APU!O2941</f>
        <v>80</v>
      </c>
      <c r="J237" s="1089"/>
      <c r="K237" s="1086"/>
      <c r="L237" s="1090">
        <f>IF($I237=0,"",IFERROR($I237*MAX(0,MIN($G237,L$3)-MAX($F237,L$3-6)+1)/($G237-$F237+1),""))</f>
        <v>0</v>
      </c>
      <c r="M237" s="1090">
        <f t="shared" si="164"/>
        <v>0</v>
      </c>
      <c r="N237" s="1090">
        <f t="shared" si="164"/>
        <v>0</v>
      </c>
      <c r="O237" s="1090">
        <f t="shared" si="164"/>
        <v>0</v>
      </c>
      <c r="P237" s="1090">
        <f t="shared" si="164"/>
        <v>0</v>
      </c>
      <c r="Q237" s="1090">
        <f t="shared" si="164"/>
        <v>0</v>
      </c>
      <c r="R237" s="1090">
        <f t="shared" si="164"/>
        <v>0</v>
      </c>
      <c r="S237" s="1090">
        <f t="shared" si="164"/>
        <v>0</v>
      </c>
      <c r="T237" s="1090">
        <f t="shared" si="164"/>
        <v>64</v>
      </c>
      <c r="U237" s="1090">
        <f t="shared" si="164"/>
        <v>16</v>
      </c>
      <c r="V237" s="1090">
        <f t="shared" si="164"/>
        <v>0</v>
      </c>
      <c r="W237" s="1090">
        <f t="shared" si="164"/>
        <v>0</v>
      </c>
      <c r="X237" s="1090">
        <f t="shared" si="164"/>
        <v>0</v>
      </c>
      <c r="Y237" s="1090">
        <f t="shared" si="164"/>
        <v>0</v>
      </c>
      <c r="Z237" s="1090">
        <f t="shared" si="164"/>
        <v>0</v>
      </c>
      <c r="AA237" s="1090">
        <f t="shared" si="164"/>
        <v>0</v>
      </c>
      <c r="AB237" s="1090">
        <f t="shared" si="164"/>
        <v>0</v>
      </c>
      <c r="AC237" s="1090">
        <f t="shared" si="164"/>
        <v>0</v>
      </c>
      <c r="AE237" s="1042">
        <f>ROW()</f>
        <v>237</v>
      </c>
    </row>
    <row r="238" spans="1:31" ht="25.5">
      <c r="A238">
        <v>78</v>
      </c>
      <c r="B238">
        <v>5</v>
      </c>
      <c r="C238" t="str">
        <f>IF(Partidas!B79="","",Partidas!B79)</f>
        <v>A1550</v>
      </c>
      <c r="D238" s="700" t="str">
        <f>IF(Partidas!B79="",Partidas!A79,"            "&amp;Partidas!C79)</f>
        <v xml:space="preserve">            Inspección y verificación de bandejas y bancos de ductos existentes para determinar su reutilización</v>
      </c>
      <c r="E238" s="1071">
        <f>IF(Partidas!D79="","",Partidas!D79)</f>
        <v>2</v>
      </c>
      <c r="F238" s="1041">
        <f>Partidas!E79</f>
        <v>46265</v>
      </c>
      <c r="G238" s="1041">
        <f>Partidas!F79</f>
        <v>46266</v>
      </c>
      <c r="H238" s="1067" cm="1">
        <f t="array" ref="H238">IF($B238="","",IFERROR(_xlfn.AGGREGATE(15,6,ROW($B242:$B$367)/(($B242:$B$367&lt;=$B238)*($B242:$B$367&lt;&gt;"")),1)-1,121))</f>
        <v>241</v>
      </c>
      <c r="I238" s="1077">
        <f>Partidas!G79</f>
        <v>35.200000000000003</v>
      </c>
      <c r="J238" s="1077">
        <f>IF(OR($C238="",N($E238)=0,N($I238)=0),"",$I238/$E238)</f>
        <v>17.600000000000001</v>
      </c>
      <c r="L238" s="1044">
        <f t="shared" ref="L238:AC238" si="165">IF($B238="","",IF($C238&lt;&gt;"",IFERROR($I238*MAX(0,MIN($G238,L$3)-MAX($F238,L$3-6)+1)/($G238-$F238+1),""),SUMIFS(L$5:L$367,$C$5:$C$367,"?*",$AE$5:$AE$367,"&gt;"&amp;ROW(),$AE$5:$AE$367,"&lt;="&amp;$H238)))</f>
        <v>0</v>
      </c>
      <c r="M238" s="1044">
        <f t="shared" si="165"/>
        <v>0</v>
      </c>
      <c r="N238" s="1044">
        <f t="shared" si="165"/>
        <v>0</v>
      </c>
      <c r="O238" s="1044">
        <f t="shared" si="165"/>
        <v>0</v>
      </c>
      <c r="P238" s="1044">
        <f t="shared" si="165"/>
        <v>0</v>
      </c>
      <c r="Q238" s="1044">
        <f t="shared" si="165"/>
        <v>0</v>
      </c>
      <c r="R238" s="1044">
        <f t="shared" si="165"/>
        <v>0</v>
      </c>
      <c r="S238" s="1044">
        <f t="shared" si="165"/>
        <v>0</v>
      </c>
      <c r="T238" s="1044">
        <f t="shared" si="165"/>
        <v>0</v>
      </c>
      <c r="U238" s="1044">
        <f t="shared" si="165"/>
        <v>35.200000000000003</v>
      </c>
      <c r="V238" s="1044">
        <f t="shared" si="165"/>
        <v>0</v>
      </c>
      <c r="W238" s="1044">
        <f t="shared" si="165"/>
        <v>0</v>
      </c>
      <c r="X238" s="1044">
        <f t="shared" si="165"/>
        <v>0</v>
      </c>
      <c r="Y238" s="1044">
        <f t="shared" si="165"/>
        <v>0</v>
      </c>
      <c r="Z238" s="1044">
        <f t="shared" si="165"/>
        <v>0</v>
      </c>
      <c r="AA238" s="1044">
        <f t="shared" si="165"/>
        <v>0</v>
      </c>
      <c r="AB238" s="1044">
        <f t="shared" si="165"/>
        <v>0</v>
      </c>
      <c r="AC238" s="1044">
        <f t="shared" si="165"/>
        <v>0</v>
      </c>
      <c r="AE238" s="1042">
        <f>ROW()</f>
        <v>238</v>
      </c>
    </row>
    <row r="239" spans="1:31">
      <c r="A239" s="1086"/>
      <c r="B239" s="1086">
        <v>6</v>
      </c>
      <c r="C239" s="1086"/>
      <c r="D239" s="1096" t="str">
        <f>APU!D2951</f>
        <v>CAPATAZ</v>
      </c>
      <c r="E239" s="1112" t="s">
        <v>1765</v>
      </c>
      <c r="F239" s="1088">
        <f t="shared" ref="F239:G241" si="166">F$238</f>
        <v>46265</v>
      </c>
      <c r="G239" s="1088">
        <f t="shared" si="166"/>
        <v>46266</v>
      </c>
      <c r="H239" s="1087"/>
      <c r="I239" s="1091">
        <f>APU!O2951</f>
        <v>3.2</v>
      </c>
      <c r="J239" s="1089"/>
      <c r="K239" s="1086"/>
      <c r="L239" s="1090">
        <f>IF($I239=0,"",IFERROR($I239*MAX(0,MIN($G239,L$3)-MAX($F239,L$3-6)+1)/($G239-$F239+1),""))</f>
        <v>0</v>
      </c>
      <c r="M239" s="1090">
        <f t="shared" ref="M239:AC241" si="167">IF($I239=0,"",IFERROR($I239*MAX(0,MIN($G239,M$3)-MAX($F239,M$3-6)+1)/($G239-$F239+1),""))</f>
        <v>0</v>
      </c>
      <c r="N239" s="1090">
        <f t="shared" si="167"/>
        <v>0</v>
      </c>
      <c r="O239" s="1090">
        <f t="shared" si="167"/>
        <v>0</v>
      </c>
      <c r="P239" s="1090">
        <f t="shared" si="167"/>
        <v>0</v>
      </c>
      <c r="Q239" s="1090">
        <f t="shared" si="167"/>
        <v>0</v>
      </c>
      <c r="R239" s="1090">
        <f t="shared" si="167"/>
        <v>0</v>
      </c>
      <c r="S239" s="1090">
        <f t="shared" si="167"/>
        <v>0</v>
      </c>
      <c r="T239" s="1090">
        <f t="shared" si="167"/>
        <v>0</v>
      </c>
      <c r="U239" s="1090">
        <f t="shared" si="167"/>
        <v>3.2</v>
      </c>
      <c r="V239" s="1090">
        <f t="shared" si="167"/>
        <v>0</v>
      </c>
      <c r="W239" s="1090">
        <f t="shared" si="167"/>
        <v>0</v>
      </c>
      <c r="X239" s="1090">
        <f t="shared" si="167"/>
        <v>0</v>
      </c>
      <c r="Y239" s="1090">
        <f t="shared" si="167"/>
        <v>0</v>
      </c>
      <c r="Z239" s="1090">
        <f t="shared" si="167"/>
        <v>0</v>
      </c>
      <c r="AA239" s="1090">
        <f t="shared" si="167"/>
        <v>0</v>
      </c>
      <c r="AB239" s="1090">
        <f t="shared" si="167"/>
        <v>0</v>
      </c>
      <c r="AC239" s="1090">
        <f t="shared" si="167"/>
        <v>0</v>
      </c>
      <c r="AE239" s="1042">
        <f>ROW()</f>
        <v>239</v>
      </c>
    </row>
    <row r="240" spans="1:31">
      <c r="A240" s="1086"/>
      <c r="B240" s="1086">
        <v>6</v>
      </c>
      <c r="C240" s="1086"/>
      <c r="D240" s="1096" t="str">
        <f>APU!D2952</f>
        <v>OPERARIO</v>
      </c>
      <c r="E240" s="1112" t="s">
        <v>1765</v>
      </c>
      <c r="F240" s="1088">
        <f t="shared" si="166"/>
        <v>46265</v>
      </c>
      <c r="G240" s="1088">
        <f t="shared" si="166"/>
        <v>46266</v>
      </c>
      <c r="H240" s="1087"/>
      <c r="I240" s="1091">
        <f>APU!O2952</f>
        <v>16</v>
      </c>
      <c r="J240" s="1089"/>
      <c r="K240" s="1086"/>
      <c r="L240" s="1090">
        <f>IF($I240=0,"",IFERROR($I240*MAX(0,MIN($G240,L$3)-MAX($F240,L$3-6)+1)/($G240-$F240+1),""))</f>
        <v>0</v>
      </c>
      <c r="M240" s="1090">
        <f t="shared" si="167"/>
        <v>0</v>
      </c>
      <c r="N240" s="1090">
        <f t="shared" si="167"/>
        <v>0</v>
      </c>
      <c r="O240" s="1090">
        <f t="shared" si="167"/>
        <v>0</v>
      </c>
      <c r="P240" s="1090">
        <f t="shared" si="167"/>
        <v>0</v>
      </c>
      <c r="Q240" s="1090">
        <f t="shared" si="167"/>
        <v>0</v>
      </c>
      <c r="R240" s="1090">
        <f t="shared" si="167"/>
        <v>0</v>
      </c>
      <c r="S240" s="1090">
        <f t="shared" si="167"/>
        <v>0</v>
      </c>
      <c r="T240" s="1090">
        <f t="shared" si="167"/>
        <v>0</v>
      </c>
      <c r="U240" s="1090">
        <f t="shared" si="167"/>
        <v>16</v>
      </c>
      <c r="V240" s="1090">
        <f t="shared" si="167"/>
        <v>0</v>
      </c>
      <c r="W240" s="1090">
        <f t="shared" si="167"/>
        <v>0</v>
      </c>
      <c r="X240" s="1090">
        <f t="shared" si="167"/>
        <v>0</v>
      </c>
      <c r="Y240" s="1090">
        <f t="shared" si="167"/>
        <v>0</v>
      </c>
      <c r="Z240" s="1090">
        <f t="shared" si="167"/>
        <v>0</v>
      </c>
      <c r="AA240" s="1090">
        <f t="shared" si="167"/>
        <v>0</v>
      </c>
      <c r="AB240" s="1090">
        <f t="shared" si="167"/>
        <v>0</v>
      </c>
      <c r="AC240" s="1090">
        <f t="shared" si="167"/>
        <v>0</v>
      </c>
      <c r="AE240" s="1042">
        <f>ROW()</f>
        <v>240</v>
      </c>
    </row>
    <row r="241" spans="1:31">
      <c r="A241" s="1086"/>
      <c r="B241" s="1086">
        <v>6</v>
      </c>
      <c r="C241" s="1086"/>
      <c r="D241" s="1096" t="str">
        <f>APU!D2953</f>
        <v>AYUDANTE</v>
      </c>
      <c r="E241" s="1112" t="s">
        <v>1765</v>
      </c>
      <c r="F241" s="1088">
        <f t="shared" si="166"/>
        <v>46265</v>
      </c>
      <c r="G241" s="1088">
        <f t="shared" si="166"/>
        <v>46266</v>
      </c>
      <c r="H241" s="1087"/>
      <c r="I241" s="1091">
        <f>APU!O2953</f>
        <v>16</v>
      </c>
      <c r="J241" s="1089"/>
      <c r="K241" s="1086"/>
      <c r="L241" s="1090">
        <f>IF($I241=0,"",IFERROR($I241*MAX(0,MIN($G241,L$3)-MAX($F241,L$3-6)+1)/($G241-$F241+1),""))</f>
        <v>0</v>
      </c>
      <c r="M241" s="1090">
        <f t="shared" si="167"/>
        <v>0</v>
      </c>
      <c r="N241" s="1090">
        <f t="shared" si="167"/>
        <v>0</v>
      </c>
      <c r="O241" s="1090">
        <f t="shared" si="167"/>
        <v>0</v>
      </c>
      <c r="P241" s="1090">
        <f t="shared" si="167"/>
        <v>0</v>
      </c>
      <c r="Q241" s="1090">
        <f t="shared" si="167"/>
        <v>0</v>
      </c>
      <c r="R241" s="1090">
        <f t="shared" si="167"/>
        <v>0</v>
      </c>
      <c r="S241" s="1090">
        <f t="shared" si="167"/>
        <v>0</v>
      </c>
      <c r="T241" s="1090">
        <f t="shared" si="167"/>
        <v>0</v>
      </c>
      <c r="U241" s="1090">
        <f t="shared" si="167"/>
        <v>16</v>
      </c>
      <c r="V241" s="1090">
        <f t="shared" si="167"/>
        <v>0</v>
      </c>
      <c r="W241" s="1090">
        <f t="shared" si="167"/>
        <v>0</v>
      </c>
      <c r="X241" s="1090">
        <f t="shared" si="167"/>
        <v>0</v>
      </c>
      <c r="Y241" s="1090">
        <f t="shared" si="167"/>
        <v>0</v>
      </c>
      <c r="Z241" s="1090">
        <f t="shared" si="167"/>
        <v>0</v>
      </c>
      <c r="AA241" s="1090">
        <f t="shared" si="167"/>
        <v>0</v>
      </c>
      <c r="AB241" s="1090">
        <f t="shared" si="167"/>
        <v>0</v>
      </c>
      <c r="AC241" s="1090">
        <f t="shared" si="167"/>
        <v>0</v>
      </c>
      <c r="AE241" s="1042">
        <f>ROW()</f>
        <v>241</v>
      </c>
    </row>
    <row r="242" spans="1:31">
      <c r="A242" s="1026">
        <v>79</v>
      </c>
      <c r="B242" s="1026">
        <v>3</v>
      </c>
      <c r="C242" s="1026" t="str">
        <f>IF(Partidas!B80="","",Partidas!B80)</f>
        <v/>
      </c>
      <c r="D242" s="1027" t="str">
        <f>IF(Partidas!B80="",Partidas!A80,"            "&amp;Partidas!C80)</f>
        <v xml:space="preserve">      INSTRUMENTOS</v>
      </c>
      <c r="E242" s="1070">
        <f>IF(Partidas!D80="","",Partidas!D80)</f>
        <v>18</v>
      </c>
      <c r="F242" s="1051">
        <f>Partidas!E80</f>
        <v>46289</v>
      </c>
      <c r="G242" s="1051">
        <f>Partidas!F80</f>
        <v>46315</v>
      </c>
      <c r="H242" s="1066" cm="1">
        <f t="array" ref="H242">IF($B242="","",IFERROR(_xlfn.AGGREGATE(15,6,ROW($B243:$B$367)/(($B243:$B$367&lt;=$B242)*($B243:$B$367&lt;&gt;"")),1)-1,121))</f>
        <v>298</v>
      </c>
      <c r="I242" s="1076">
        <f>Partidas!G80</f>
        <v>687.68000000000018</v>
      </c>
      <c r="J242" s="1076" t="str">
        <f>IF(OR($C242="",N($E242)=0,N($I242)=0),"",$I242/$E242)</f>
        <v/>
      </c>
      <c r="K242" s="1026"/>
      <c r="L242" s="1052">
        <f t="shared" ref="L242:U243" si="168">IF($B242="","",IF($C242&lt;&gt;"",IFERROR($I242*MAX(0,MIN($G242,L$3)-MAX($F242,L$3-6)+1)/($G242-$F242+1),""),SUMIFS(L$5:L$367,$C$5:$C$367,"?*",$AE$5:$AE$367,"&gt;"&amp;ROW(),$AE$5:$AE$367,"&lt;="&amp;$H242)))</f>
        <v>0</v>
      </c>
      <c r="M242" s="1052">
        <f t="shared" si="168"/>
        <v>0</v>
      </c>
      <c r="N242" s="1052">
        <f t="shared" si="168"/>
        <v>0</v>
      </c>
      <c r="O242" s="1052">
        <f t="shared" si="168"/>
        <v>0</v>
      </c>
      <c r="P242" s="1052">
        <f t="shared" si="168"/>
        <v>0</v>
      </c>
      <c r="Q242" s="1052">
        <f t="shared" si="168"/>
        <v>0</v>
      </c>
      <c r="R242" s="1052">
        <f t="shared" si="168"/>
        <v>0</v>
      </c>
      <c r="S242" s="1052">
        <f t="shared" si="168"/>
        <v>0</v>
      </c>
      <c r="T242" s="1052">
        <f t="shared" si="168"/>
        <v>0</v>
      </c>
      <c r="U242" s="1052">
        <f t="shared" si="168"/>
        <v>0</v>
      </c>
      <c r="V242" s="1052">
        <f t="shared" ref="V242:AC243" si="169">IF($B242="","",IF($C242&lt;&gt;"",IFERROR($I242*MAX(0,MIN($G242,V$3)-MAX($F242,V$3-6)+1)/($G242-$F242+1),""),SUMIFS(V$5:V$367,$C$5:$C$367,"?*",$AE$5:$AE$367,"&gt;"&amp;ROW(),$AE$5:$AE$367,"&lt;="&amp;$H242)))</f>
        <v>0</v>
      </c>
      <c r="W242" s="1052">
        <f t="shared" si="169"/>
        <v>0</v>
      </c>
      <c r="X242" s="1052">
        <f t="shared" si="169"/>
        <v>32.666666666666664</v>
      </c>
      <c r="Y242" s="1052">
        <f t="shared" si="169"/>
        <v>357.46666666666664</v>
      </c>
      <c r="Z242" s="1052">
        <f t="shared" si="169"/>
        <v>189.46666666666667</v>
      </c>
      <c r="AA242" s="1052">
        <f t="shared" si="169"/>
        <v>25.2</v>
      </c>
      <c r="AB242" s="1052">
        <f t="shared" si="169"/>
        <v>82.88000000000001</v>
      </c>
      <c r="AC242" s="1052">
        <f t="shared" si="169"/>
        <v>0</v>
      </c>
      <c r="AE242" s="1042">
        <f>ROW()</f>
        <v>242</v>
      </c>
    </row>
    <row r="243" spans="1:31" ht="25.5">
      <c r="A243">
        <v>80</v>
      </c>
      <c r="B243">
        <v>5</v>
      </c>
      <c r="C243" t="str">
        <f>IF(Partidas!B81="","",Partidas!B81)</f>
        <v>A1560</v>
      </c>
      <c r="D243" s="700" t="str">
        <f>IF(Partidas!B81="",Partidas!A81,"            "&amp;Partidas!C81)</f>
        <v xml:space="preserve">            Manómetro tipo bourdon con sello de diafragma, conexión Ø1/2" NPT macho; incluye montaje y placa. Tags PI-17633001@007</v>
      </c>
      <c r="E243" s="1071">
        <f>IF(Partidas!D81="","",Partidas!D81)</f>
        <v>4</v>
      </c>
      <c r="F243" s="1041">
        <f>Partidas!E81</f>
        <v>46289</v>
      </c>
      <c r="G243" s="1041">
        <f>Partidas!F81</f>
        <v>46294</v>
      </c>
      <c r="H243" s="1067" cm="1">
        <f t="array" ref="H243">IF($B243="","",IFERROR(_xlfn.AGGREGATE(15,6,ROW($B247:$B$367)/(($B247:$B$367&lt;=$B243)*($B247:$B$367&lt;&gt;"")),1)-1,121))</f>
        <v>246</v>
      </c>
      <c r="I243" s="1077">
        <f>Partidas!G81</f>
        <v>117.6</v>
      </c>
      <c r="J243" s="1077">
        <f>IF(OR($C243="",N($E243)=0,N($I243)=0),"",$I243/$E243)</f>
        <v>29.4</v>
      </c>
      <c r="L243" s="1044">
        <f t="shared" si="168"/>
        <v>0</v>
      </c>
      <c r="M243" s="1044">
        <f t="shared" si="168"/>
        <v>0</v>
      </c>
      <c r="N243" s="1044">
        <f t="shared" si="168"/>
        <v>0</v>
      </c>
      <c r="O243" s="1044">
        <f t="shared" si="168"/>
        <v>0</v>
      </c>
      <c r="P243" s="1044">
        <f t="shared" si="168"/>
        <v>0</v>
      </c>
      <c r="Q243" s="1044">
        <f t="shared" si="168"/>
        <v>0</v>
      </c>
      <c r="R243" s="1044">
        <f t="shared" si="168"/>
        <v>0</v>
      </c>
      <c r="S243" s="1044">
        <f t="shared" si="168"/>
        <v>0</v>
      </c>
      <c r="T243" s="1044">
        <f t="shared" si="168"/>
        <v>0</v>
      </c>
      <c r="U243" s="1044">
        <f t="shared" si="168"/>
        <v>0</v>
      </c>
      <c r="V243" s="1044">
        <f t="shared" si="169"/>
        <v>0</v>
      </c>
      <c r="W243" s="1044">
        <f t="shared" si="169"/>
        <v>0</v>
      </c>
      <c r="X243" s="1044">
        <f t="shared" si="169"/>
        <v>19.599999999999998</v>
      </c>
      <c r="Y243" s="1044">
        <f t="shared" si="169"/>
        <v>98</v>
      </c>
      <c r="Z243" s="1044">
        <f t="shared" si="169"/>
        <v>0</v>
      </c>
      <c r="AA243" s="1044">
        <f t="shared" si="169"/>
        <v>0</v>
      </c>
      <c r="AB243" s="1044">
        <f t="shared" si="169"/>
        <v>0</v>
      </c>
      <c r="AC243" s="1044">
        <f t="shared" si="169"/>
        <v>0</v>
      </c>
      <c r="AE243" s="1042">
        <f>ROW()</f>
        <v>243</v>
      </c>
    </row>
    <row r="244" spans="1:31">
      <c r="A244" s="1086"/>
      <c r="B244" s="1086">
        <v>6</v>
      </c>
      <c r="C244" s="1086"/>
      <c r="D244" s="1096" t="str">
        <f>APU!D2963</f>
        <v>CAPATAZ</v>
      </c>
      <c r="E244" s="1112" t="s">
        <v>1765</v>
      </c>
      <c r="F244" s="1088">
        <f t="shared" ref="F244:G246" si="170">F$243</f>
        <v>46289</v>
      </c>
      <c r="G244" s="1088">
        <f t="shared" si="170"/>
        <v>46294</v>
      </c>
      <c r="H244" s="1087"/>
      <c r="I244" s="1091">
        <f>APU!O2963</f>
        <v>5.6000000000000005</v>
      </c>
      <c r="J244" s="1089"/>
      <c r="K244" s="1086"/>
      <c r="L244" s="1090">
        <f>IF($I244=0,"",IFERROR($I244*MAX(0,MIN($G244,L$3)-MAX($F244,L$3-6)+1)/($G244-$F244+1),""))</f>
        <v>0</v>
      </c>
      <c r="M244" s="1090">
        <f t="shared" ref="M244:AC246" si="171">IF($I244=0,"",IFERROR($I244*MAX(0,MIN($G244,M$3)-MAX($F244,M$3-6)+1)/($G244-$F244+1),""))</f>
        <v>0</v>
      </c>
      <c r="N244" s="1090">
        <f t="shared" si="171"/>
        <v>0</v>
      </c>
      <c r="O244" s="1090">
        <f t="shared" si="171"/>
        <v>0</v>
      </c>
      <c r="P244" s="1090">
        <f t="shared" si="171"/>
        <v>0</v>
      </c>
      <c r="Q244" s="1090">
        <f t="shared" si="171"/>
        <v>0</v>
      </c>
      <c r="R244" s="1090">
        <f t="shared" si="171"/>
        <v>0</v>
      </c>
      <c r="S244" s="1090">
        <f t="shared" si="171"/>
        <v>0</v>
      </c>
      <c r="T244" s="1090">
        <f t="shared" si="171"/>
        <v>0</v>
      </c>
      <c r="U244" s="1090">
        <f t="shared" si="171"/>
        <v>0</v>
      </c>
      <c r="V244" s="1090">
        <f t="shared" si="171"/>
        <v>0</v>
      </c>
      <c r="W244" s="1090">
        <f t="shared" si="171"/>
        <v>0</v>
      </c>
      <c r="X244" s="1090">
        <f t="shared" si="171"/>
        <v>0.93333333333333346</v>
      </c>
      <c r="Y244" s="1090">
        <f t="shared" si="171"/>
        <v>4.666666666666667</v>
      </c>
      <c r="Z244" s="1090">
        <f t="shared" si="171"/>
        <v>0</v>
      </c>
      <c r="AA244" s="1090">
        <f t="shared" si="171"/>
        <v>0</v>
      </c>
      <c r="AB244" s="1090">
        <f t="shared" si="171"/>
        <v>0</v>
      </c>
      <c r="AC244" s="1090">
        <f t="shared" si="171"/>
        <v>0</v>
      </c>
      <c r="AE244" s="1042">
        <f>ROW()</f>
        <v>244</v>
      </c>
    </row>
    <row r="245" spans="1:31">
      <c r="A245" s="1086"/>
      <c r="B245" s="1086">
        <v>6</v>
      </c>
      <c r="C245" s="1086"/>
      <c r="D245" s="1096" t="str">
        <f>APU!D2964</f>
        <v>OPERARIO</v>
      </c>
      <c r="E245" s="1112" t="s">
        <v>1765</v>
      </c>
      <c r="F245" s="1088">
        <f t="shared" si="170"/>
        <v>46289</v>
      </c>
      <c r="G245" s="1088">
        <f t="shared" si="170"/>
        <v>46294</v>
      </c>
      <c r="H245" s="1087"/>
      <c r="I245" s="1091">
        <f>APU!O2964</f>
        <v>56</v>
      </c>
      <c r="J245" s="1089"/>
      <c r="K245" s="1086"/>
      <c r="L245" s="1090">
        <f>IF($I245=0,"",IFERROR($I245*MAX(0,MIN($G245,L$3)-MAX($F245,L$3-6)+1)/($G245-$F245+1),""))</f>
        <v>0</v>
      </c>
      <c r="M245" s="1090">
        <f t="shared" si="171"/>
        <v>0</v>
      </c>
      <c r="N245" s="1090">
        <f t="shared" si="171"/>
        <v>0</v>
      </c>
      <c r="O245" s="1090">
        <f t="shared" si="171"/>
        <v>0</v>
      </c>
      <c r="P245" s="1090">
        <f t="shared" si="171"/>
        <v>0</v>
      </c>
      <c r="Q245" s="1090">
        <f t="shared" si="171"/>
        <v>0</v>
      </c>
      <c r="R245" s="1090">
        <f t="shared" si="171"/>
        <v>0</v>
      </c>
      <c r="S245" s="1090">
        <f t="shared" si="171"/>
        <v>0</v>
      </c>
      <c r="T245" s="1090">
        <f t="shared" si="171"/>
        <v>0</v>
      </c>
      <c r="U245" s="1090">
        <f t="shared" si="171"/>
        <v>0</v>
      </c>
      <c r="V245" s="1090">
        <f t="shared" si="171"/>
        <v>0</v>
      </c>
      <c r="W245" s="1090">
        <f t="shared" si="171"/>
        <v>0</v>
      </c>
      <c r="X245" s="1090">
        <f t="shared" si="171"/>
        <v>9.3333333333333339</v>
      </c>
      <c r="Y245" s="1090">
        <f t="shared" si="171"/>
        <v>46.666666666666664</v>
      </c>
      <c r="Z245" s="1090">
        <f t="shared" si="171"/>
        <v>0</v>
      </c>
      <c r="AA245" s="1090">
        <f t="shared" si="171"/>
        <v>0</v>
      </c>
      <c r="AB245" s="1090">
        <f t="shared" si="171"/>
        <v>0</v>
      </c>
      <c r="AC245" s="1090">
        <f t="shared" si="171"/>
        <v>0</v>
      </c>
      <c r="AE245" s="1042">
        <f>ROW()</f>
        <v>245</v>
      </c>
    </row>
    <row r="246" spans="1:31">
      <c r="A246" s="1086"/>
      <c r="B246" s="1086">
        <v>6</v>
      </c>
      <c r="C246" s="1086"/>
      <c r="D246" s="1096" t="str">
        <f>APU!D2965</f>
        <v>AYUDANTE</v>
      </c>
      <c r="E246" s="1112" t="s">
        <v>1765</v>
      </c>
      <c r="F246" s="1088">
        <f t="shared" si="170"/>
        <v>46289</v>
      </c>
      <c r="G246" s="1088">
        <f t="shared" si="170"/>
        <v>46294</v>
      </c>
      <c r="H246" s="1087"/>
      <c r="I246" s="1091">
        <f>APU!O2965</f>
        <v>56</v>
      </c>
      <c r="J246" s="1089"/>
      <c r="K246" s="1086"/>
      <c r="L246" s="1090">
        <f>IF($I246=0,"",IFERROR($I246*MAX(0,MIN($G246,L$3)-MAX($F246,L$3-6)+1)/($G246-$F246+1),""))</f>
        <v>0</v>
      </c>
      <c r="M246" s="1090">
        <f t="shared" si="171"/>
        <v>0</v>
      </c>
      <c r="N246" s="1090">
        <f t="shared" si="171"/>
        <v>0</v>
      </c>
      <c r="O246" s="1090">
        <f t="shared" si="171"/>
        <v>0</v>
      </c>
      <c r="P246" s="1090">
        <f t="shared" si="171"/>
        <v>0</v>
      </c>
      <c r="Q246" s="1090">
        <f t="shared" si="171"/>
        <v>0</v>
      </c>
      <c r="R246" s="1090">
        <f t="shared" si="171"/>
        <v>0</v>
      </c>
      <c r="S246" s="1090">
        <f t="shared" si="171"/>
        <v>0</v>
      </c>
      <c r="T246" s="1090">
        <f t="shared" si="171"/>
        <v>0</v>
      </c>
      <c r="U246" s="1090">
        <f t="shared" si="171"/>
        <v>0</v>
      </c>
      <c r="V246" s="1090">
        <f t="shared" si="171"/>
        <v>0</v>
      </c>
      <c r="W246" s="1090">
        <f t="shared" si="171"/>
        <v>0</v>
      </c>
      <c r="X246" s="1090">
        <f t="shared" si="171"/>
        <v>9.3333333333333339</v>
      </c>
      <c r="Y246" s="1090">
        <f t="shared" si="171"/>
        <v>46.666666666666664</v>
      </c>
      <c r="Z246" s="1090">
        <f t="shared" si="171"/>
        <v>0</v>
      </c>
      <c r="AA246" s="1090">
        <f t="shared" si="171"/>
        <v>0</v>
      </c>
      <c r="AB246" s="1090">
        <f t="shared" si="171"/>
        <v>0</v>
      </c>
      <c r="AC246" s="1090">
        <f t="shared" si="171"/>
        <v>0</v>
      </c>
      <c r="AE246" s="1042">
        <f>ROW()</f>
        <v>246</v>
      </c>
    </row>
    <row r="247" spans="1:31" ht="25.5">
      <c r="A247">
        <v>81</v>
      </c>
      <c r="B247">
        <v>5</v>
      </c>
      <c r="C247" t="str">
        <f>IF(Partidas!B82="","",Partidas!B82)</f>
        <v>A1570</v>
      </c>
      <c r="D247" s="700" t="str">
        <f>IF(Partidas!B82="",Partidas!A82,"            "&amp;Partidas!C82)</f>
        <v xml:space="preserve">            Sensor de flujo electromagnético Ø1" #150, CS, Tefzel/ETFE, electrodos 316 SS. Tag FE-17633008</v>
      </c>
      <c r="E247" s="1071">
        <f>IF(Partidas!D82="","",Partidas!D82)</f>
        <v>1</v>
      </c>
      <c r="F247" s="1041">
        <f>Partidas!E82</f>
        <v>46295</v>
      </c>
      <c r="G247" s="1041">
        <f>Partidas!F82</f>
        <v>46295</v>
      </c>
      <c r="H247" s="1067" cm="1">
        <f t="array" ref="H247">IF($B247="","",IFERROR(_xlfn.AGGREGATE(15,6,ROW($B251:$B$367)/(($B251:$B$367&lt;=$B247)*($B251:$B$367&lt;&gt;"")),1)-1,121))</f>
        <v>250</v>
      </c>
      <c r="I247" s="1077">
        <f>Partidas!G82</f>
        <v>33.6</v>
      </c>
      <c r="J247" s="1077">
        <f>IF(OR($C247="",N($E247)=0,N($I247)=0),"",$I247/$E247)</f>
        <v>33.6</v>
      </c>
      <c r="L247" s="1044">
        <f t="shared" ref="L247:AC247" si="172">IF($B247="","",IF($C247&lt;&gt;"",IFERROR($I247*MAX(0,MIN($G247,L$3)-MAX($F247,L$3-6)+1)/($G247-$F247+1),""),SUMIFS(L$5:L$367,$C$5:$C$367,"?*",$AE$5:$AE$367,"&gt;"&amp;ROW(),$AE$5:$AE$367,"&lt;="&amp;$H247)))</f>
        <v>0</v>
      </c>
      <c r="M247" s="1044">
        <f t="shared" si="172"/>
        <v>0</v>
      </c>
      <c r="N247" s="1044">
        <f t="shared" si="172"/>
        <v>0</v>
      </c>
      <c r="O247" s="1044">
        <f t="shared" si="172"/>
        <v>0</v>
      </c>
      <c r="P247" s="1044">
        <f t="shared" si="172"/>
        <v>0</v>
      </c>
      <c r="Q247" s="1044">
        <f t="shared" si="172"/>
        <v>0</v>
      </c>
      <c r="R247" s="1044">
        <f t="shared" si="172"/>
        <v>0</v>
      </c>
      <c r="S247" s="1044">
        <f t="shared" si="172"/>
        <v>0</v>
      </c>
      <c r="T247" s="1044">
        <f t="shared" si="172"/>
        <v>0</v>
      </c>
      <c r="U247" s="1044">
        <f t="shared" si="172"/>
        <v>0</v>
      </c>
      <c r="V247" s="1044">
        <f t="shared" si="172"/>
        <v>0</v>
      </c>
      <c r="W247" s="1044">
        <f t="shared" si="172"/>
        <v>0</v>
      </c>
      <c r="X247" s="1044">
        <f t="shared" si="172"/>
        <v>0</v>
      </c>
      <c r="Y247" s="1044">
        <f t="shared" si="172"/>
        <v>33.6</v>
      </c>
      <c r="Z247" s="1044">
        <f t="shared" si="172"/>
        <v>0</v>
      </c>
      <c r="AA247" s="1044">
        <f t="shared" si="172"/>
        <v>0</v>
      </c>
      <c r="AB247" s="1044">
        <f t="shared" si="172"/>
        <v>0</v>
      </c>
      <c r="AC247" s="1044">
        <f t="shared" si="172"/>
        <v>0</v>
      </c>
      <c r="AE247" s="1042">
        <f>ROW()</f>
        <v>247</v>
      </c>
    </row>
    <row r="248" spans="1:31">
      <c r="A248" s="1086"/>
      <c r="B248" s="1086">
        <v>6</v>
      </c>
      <c r="C248" s="1086"/>
      <c r="D248" s="1096" t="str">
        <f>APU!D2982</f>
        <v>CAPATAZ</v>
      </c>
      <c r="E248" s="1112" t="s">
        <v>1765</v>
      </c>
      <c r="F248" s="1088">
        <f t="shared" ref="F248:G250" si="173">F$247</f>
        <v>46295</v>
      </c>
      <c r="G248" s="1088">
        <f t="shared" si="173"/>
        <v>46295</v>
      </c>
      <c r="H248" s="1087"/>
      <c r="I248" s="1091">
        <f>APU!O2982</f>
        <v>1.6</v>
      </c>
      <c r="J248" s="1089"/>
      <c r="K248" s="1086"/>
      <c r="L248" s="1090">
        <f>IF($I248=0,"",IFERROR($I248*MAX(0,MIN($G248,L$3)-MAX($F248,L$3-6)+1)/($G248-$F248+1),""))</f>
        <v>0</v>
      </c>
      <c r="M248" s="1090">
        <f t="shared" ref="M248:AC250" si="174">IF($I248=0,"",IFERROR($I248*MAX(0,MIN($G248,M$3)-MAX($F248,M$3-6)+1)/($G248-$F248+1),""))</f>
        <v>0</v>
      </c>
      <c r="N248" s="1090">
        <f t="shared" si="174"/>
        <v>0</v>
      </c>
      <c r="O248" s="1090">
        <f t="shared" si="174"/>
        <v>0</v>
      </c>
      <c r="P248" s="1090">
        <f t="shared" si="174"/>
        <v>0</v>
      </c>
      <c r="Q248" s="1090">
        <f t="shared" si="174"/>
        <v>0</v>
      </c>
      <c r="R248" s="1090">
        <f t="shared" si="174"/>
        <v>0</v>
      </c>
      <c r="S248" s="1090">
        <f t="shared" si="174"/>
        <v>0</v>
      </c>
      <c r="T248" s="1090">
        <f t="shared" si="174"/>
        <v>0</v>
      </c>
      <c r="U248" s="1090">
        <f t="shared" si="174"/>
        <v>0</v>
      </c>
      <c r="V248" s="1090">
        <f t="shared" si="174"/>
        <v>0</v>
      </c>
      <c r="W248" s="1090">
        <f t="shared" si="174"/>
        <v>0</v>
      </c>
      <c r="X248" s="1090">
        <f t="shared" si="174"/>
        <v>0</v>
      </c>
      <c r="Y248" s="1090">
        <f t="shared" si="174"/>
        <v>1.6</v>
      </c>
      <c r="Z248" s="1090">
        <f t="shared" si="174"/>
        <v>0</v>
      </c>
      <c r="AA248" s="1090">
        <f t="shared" si="174"/>
        <v>0</v>
      </c>
      <c r="AB248" s="1090">
        <f t="shared" si="174"/>
        <v>0</v>
      </c>
      <c r="AC248" s="1090">
        <f t="shared" si="174"/>
        <v>0</v>
      </c>
      <c r="AE248" s="1042">
        <f>ROW()</f>
        <v>248</v>
      </c>
    </row>
    <row r="249" spans="1:31">
      <c r="A249" s="1086"/>
      <c r="B249" s="1086">
        <v>6</v>
      </c>
      <c r="C249" s="1086"/>
      <c r="D249" s="1096" t="str">
        <f>APU!D2983</f>
        <v>OPERARIO</v>
      </c>
      <c r="E249" s="1112" t="s">
        <v>1765</v>
      </c>
      <c r="F249" s="1088">
        <f t="shared" si="173"/>
        <v>46295</v>
      </c>
      <c r="G249" s="1088">
        <f t="shared" si="173"/>
        <v>46295</v>
      </c>
      <c r="H249" s="1087"/>
      <c r="I249" s="1091">
        <f>APU!O2983</f>
        <v>16</v>
      </c>
      <c r="J249" s="1089"/>
      <c r="K249" s="1086"/>
      <c r="L249" s="1090">
        <f>IF($I249=0,"",IFERROR($I249*MAX(0,MIN($G249,L$3)-MAX($F249,L$3-6)+1)/($G249-$F249+1),""))</f>
        <v>0</v>
      </c>
      <c r="M249" s="1090">
        <f t="shared" si="174"/>
        <v>0</v>
      </c>
      <c r="N249" s="1090">
        <f t="shared" si="174"/>
        <v>0</v>
      </c>
      <c r="O249" s="1090">
        <f t="shared" si="174"/>
        <v>0</v>
      </c>
      <c r="P249" s="1090">
        <f t="shared" si="174"/>
        <v>0</v>
      </c>
      <c r="Q249" s="1090">
        <f t="shared" si="174"/>
        <v>0</v>
      </c>
      <c r="R249" s="1090">
        <f t="shared" si="174"/>
        <v>0</v>
      </c>
      <c r="S249" s="1090">
        <f t="shared" si="174"/>
        <v>0</v>
      </c>
      <c r="T249" s="1090">
        <f t="shared" si="174"/>
        <v>0</v>
      </c>
      <c r="U249" s="1090">
        <f t="shared" si="174"/>
        <v>0</v>
      </c>
      <c r="V249" s="1090">
        <f t="shared" si="174"/>
        <v>0</v>
      </c>
      <c r="W249" s="1090">
        <f t="shared" si="174"/>
        <v>0</v>
      </c>
      <c r="X249" s="1090">
        <f t="shared" si="174"/>
        <v>0</v>
      </c>
      <c r="Y249" s="1090">
        <f t="shared" si="174"/>
        <v>16</v>
      </c>
      <c r="Z249" s="1090">
        <f t="shared" si="174"/>
        <v>0</v>
      </c>
      <c r="AA249" s="1090">
        <f t="shared" si="174"/>
        <v>0</v>
      </c>
      <c r="AB249" s="1090">
        <f t="shared" si="174"/>
        <v>0</v>
      </c>
      <c r="AC249" s="1090">
        <f t="shared" si="174"/>
        <v>0</v>
      </c>
      <c r="AE249" s="1042">
        <f>ROW()</f>
        <v>249</v>
      </c>
    </row>
    <row r="250" spans="1:31">
      <c r="A250" s="1086"/>
      <c r="B250" s="1086">
        <v>6</v>
      </c>
      <c r="C250" s="1086"/>
      <c r="D250" s="1096" t="str">
        <f>APU!D2984</f>
        <v>AYUDANTE</v>
      </c>
      <c r="E250" s="1112" t="s">
        <v>1765</v>
      </c>
      <c r="F250" s="1088">
        <f t="shared" si="173"/>
        <v>46295</v>
      </c>
      <c r="G250" s="1088">
        <f t="shared" si="173"/>
        <v>46295</v>
      </c>
      <c r="H250" s="1087"/>
      <c r="I250" s="1091">
        <f>APU!O2984</f>
        <v>16</v>
      </c>
      <c r="J250" s="1089"/>
      <c r="K250" s="1086"/>
      <c r="L250" s="1090">
        <f>IF($I250=0,"",IFERROR($I250*MAX(0,MIN($G250,L$3)-MAX($F250,L$3-6)+1)/($G250-$F250+1),""))</f>
        <v>0</v>
      </c>
      <c r="M250" s="1090">
        <f t="shared" si="174"/>
        <v>0</v>
      </c>
      <c r="N250" s="1090">
        <f t="shared" si="174"/>
        <v>0</v>
      </c>
      <c r="O250" s="1090">
        <f t="shared" si="174"/>
        <v>0</v>
      </c>
      <c r="P250" s="1090">
        <f t="shared" si="174"/>
        <v>0</v>
      </c>
      <c r="Q250" s="1090">
        <f t="shared" si="174"/>
        <v>0</v>
      </c>
      <c r="R250" s="1090">
        <f t="shared" si="174"/>
        <v>0</v>
      </c>
      <c r="S250" s="1090">
        <f t="shared" si="174"/>
        <v>0</v>
      </c>
      <c r="T250" s="1090">
        <f t="shared" si="174"/>
        <v>0</v>
      </c>
      <c r="U250" s="1090">
        <f t="shared" si="174"/>
        <v>0</v>
      </c>
      <c r="V250" s="1090">
        <f t="shared" si="174"/>
        <v>0</v>
      </c>
      <c r="W250" s="1090">
        <f t="shared" si="174"/>
        <v>0</v>
      </c>
      <c r="X250" s="1090">
        <f t="shared" si="174"/>
        <v>0</v>
      </c>
      <c r="Y250" s="1090">
        <f t="shared" si="174"/>
        <v>16</v>
      </c>
      <c r="Z250" s="1090">
        <f t="shared" si="174"/>
        <v>0</v>
      </c>
      <c r="AA250" s="1090">
        <f t="shared" si="174"/>
        <v>0</v>
      </c>
      <c r="AB250" s="1090">
        <f t="shared" si="174"/>
        <v>0</v>
      </c>
      <c r="AC250" s="1090">
        <f t="shared" si="174"/>
        <v>0</v>
      </c>
      <c r="AE250" s="1042">
        <f>ROW()</f>
        <v>250</v>
      </c>
    </row>
    <row r="251" spans="1:31" ht="25.5">
      <c r="A251">
        <v>82</v>
      </c>
      <c r="B251">
        <v>5</v>
      </c>
      <c r="C251" t="str">
        <f>IF(Partidas!B83="","",Partidas!B83)</f>
        <v>A1580</v>
      </c>
      <c r="D251" s="700" t="str">
        <f>IF(Partidas!B83="",Partidas!A83,"            "&amp;Partidas!C83)</f>
        <v xml:space="preserve">            Sensor de flujo electromagnético Ø1/2" #150, CS, Tefzel/ETFE, electrodos 316 SS. Tags FE-176330010 y FE-17633012</v>
      </c>
      <c r="E251" s="1071">
        <f>IF(Partidas!D83="","",Partidas!D83)</f>
        <v>2</v>
      </c>
      <c r="F251" s="1041">
        <f>Partidas!E83</f>
        <v>46296</v>
      </c>
      <c r="G251" s="1041">
        <f>Partidas!F83</f>
        <v>46297</v>
      </c>
      <c r="H251" s="1067" cm="1">
        <f t="array" ref="H251">IF($B251="","",IFERROR(_xlfn.AGGREGATE(15,6,ROW($B255:$B$367)/(($B255:$B$367&lt;=$B251)*($B255:$B$367&lt;&gt;"")),1)-1,121))</f>
        <v>254</v>
      </c>
      <c r="I251" s="1077">
        <f>Partidas!G83</f>
        <v>67.2</v>
      </c>
      <c r="J251" s="1077">
        <f>IF(OR($C251="",N($E251)=0,N($I251)=0),"",$I251/$E251)</f>
        <v>33.6</v>
      </c>
      <c r="L251" s="1044">
        <f t="shared" ref="L251:AC251" si="175">IF($B251="","",IF($C251&lt;&gt;"",IFERROR($I251*MAX(0,MIN($G251,L$3)-MAX($F251,L$3-6)+1)/($G251-$F251+1),""),SUMIFS(L$5:L$367,$C$5:$C$367,"?*",$AE$5:$AE$367,"&gt;"&amp;ROW(),$AE$5:$AE$367,"&lt;="&amp;$H251)))</f>
        <v>0</v>
      </c>
      <c r="M251" s="1044">
        <f t="shared" si="175"/>
        <v>0</v>
      </c>
      <c r="N251" s="1044">
        <f t="shared" si="175"/>
        <v>0</v>
      </c>
      <c r="O251" s="1044">
        <f t="shared" si="175"/>
        <v>0</v>
      </c>
      <c r="P251" s="1044">
        <f t="shared" si="175"/>
        <v>0</v>
      </c>
      <c r="Q251" s="1044">
        <f t="shared" si="175"/>
        <v>0</v>
      </c>
      <c r="R251" s="1044">
        <f t="shared" si="175"/>
        <v>0</v>
      </c>
      <c r="S251" s="1044">
        <f t="shared" si="175"/>
        <v>0</v>
      </c>
      <c r="T251" s="1044">
        <f t="shared" si="175"/>
        <v>0</v>
      </c>
      <c r="U251" s="1044">
        <f t="shared" si="175"/>
        <v>0</v>
      </c>
      <c r="V251" s="1044">
        <f t="shared" si="175"/>
        <v>0</v>
      </c>
      <c r="W251" s="1044">
        <f t="shared" si="175"/>
        <v>0</v>
      </c>
      <c r="X251" s="1044">
        <f t="shared" si="175"/>
        <v>0</v>
      </c>
      <c r="Y251" s="1044">
        <f t="shared" si="175"/>
        <v>33.6</v>
      </c>
      <c r="Z251" s="1044">
        <f t="shared" si="175"/>
        <v>33.6</v>
      </c>
      <c r="AA251" s="1044">
        <f t="shared" si="175"/>
        <v>0</v>
      </c>
      <c r="AB251" s="1044">
        <f t="shared" si="175"/>
        <v>0</v>
      </c>
      <c r="AC251" s="1044">
        <f t="shared" si="175"/>
        <v>0</v>
      </c>
      <c r="AE251" s="1042">
        <f>ROW()</f>
        <v>251</v>
      </c>
    </row>
    <row r="252" spans="1:31">
      <c r="A252" s="1086"/>
      <c r="B252" s="1086">
        <v>6</v>
      </c>
      <c r="C252" s="1086"/>
      <c r="D252" s="1096" t="str">
        <f>APU!D3001</f>
        <v>CAPATAZ</v>
      </c>
      <c r="E252" s="1112" t="s">
        <v>1765</v>
      </c>
      <c r="F252" s="1088">
        <f t="shared" ref="F252:G254" si="176">F$251</f>
        <v>46296</v>
      </c>
      <c r="G252" s="1088">
        <f t="shared" si="176"/>
        <v>46297</v>
      </c>
      <c r="H252" s="1087"/>
      <c r="I252" s="1091">
        <f>APU!O3001</f>
        <v>3.2</v>
      </c>
      <c r="J252" s="1089"/>
      <c r="K252" s="1086"/>
      <c r="L252" s="1090">
        <f>IF($I252=0,"",IFERROR($I252*MAX(0,MIN($G252,L$3)-MAX($F252,L$3-6)+1)/($G252-$F252+1),""))</f>
        <v>0</v>
      </c>
      <c r="M252" s="1090">
        <f t="shared" ref="M252:AC254" si="177">IF($I252=0,"",IFERROR($I252*MAX(0,MIN($G252,M$3)-MAX($F252,M$3-6)+1)/($G252-$F252+1),""))</f>
        <v>0</v>
      </c>
      <c r="N252" s="1090">
        <f t="shared" si="177"/>
        <v>0</v>
      </c>
      <c r="O252" s="1090">
        <f t="shared" si="177"/>
        <v>0</v>
      </c>
      <c r="P252" s="1090">
        <f t="shared" si="177"/>
        <v>0</v>
      </c>
      <c r="Q252" s="1090">
        <f t="shared" si="177"/>
        <v>0</v>
      </c>
      <c r="R252" s="1090">
        <f t="shared" si="177"/>
        <v>0</v>
      </c>
      <c r="S252" s="1090">
        <f t="shared" si="177"/>
        <v>0</v>
      </c>
      <c r="T252" s="1090">
        <f t="shared" si="177"/>
        <v>0</v>
      </c>
      <c r="U252" s="1090">
        <f t="shared" si="177"/>
        <v>0</v>
      </c>
      <c r="V252" s="1090">
        <f t="shared" si="177"/>
        <v>0</v>
      </c>
      <c r="W252" s="1090">
        <f t="shared" si="177"/>
        <v>0</v>
      </c>
      <c r="X252" s="1090">
        <f t="shared" si="177"/>
        <v>0</v>
      </c>
      <c r="Y252" s="1090">
        <f t="shared" si="177"/>
        <v>1.6</v>
      </c>
      <c r="Z252" s="1090">
        <f t="shared" si="177"/>
        <v>1.6</v>
      </c>
      <c r="AA252" s="1090">
        <f t="shared" si="177"/>
        <v>0</v>
      </c>
      <c r="AB252" s="1090">
        <f t="shared" si="177"/>
        <v>0</v>
      </c>
      <c r="AC252" s="1090">
        <f t="shared" si="177"/>
        <v>0</v>
      </c>
      <c r="AE252" s="1042">
        <f>ROW()</f>
        <v>252</v>
      </c>
    </row>
    <row r="253" spans="1:31">
      <c r="A253" s="1086"/>
      <c r="B253" s="1086">
        <v>6</v>
      </c>
      <c r="C253" s="1086"/>
      <c r="D253" s="1096" t="str">
        <f>APU!D3002</f>
        <v>OPERARIO</v>
      </c>
      <c r="E253" s="1112" t="s">
        <v>1765</v>
      </c>
      <c r="F253" s="1088">
        <f t="shared" si="176"/>
        <v>46296</v>
      </c>
      <c r="G253" s="1088">
        <f t="shared" si="176"/>
        <v>46297</v>
      </c>
      <c r="H253" s="1087"/>
      <c r="I253" s="1091">
        <f>APU!O3002</f>
        <v>32</v>
      </c>
      <c r="J253" s="1089"/>
      <c r="K253" s="1086"/>
      <c r="L253" s="1090">
        <f>IF($I253=0,"",IFERROR($I253*MAX(0,MIN($G253,L$3)-MAX($F253,L$3-6)+1)/($G253-$F253+1),""))</f>
        <v>0</v>
      </c>
      <c r="M253" s="1090">
        <f t="shared" si="177"/>
        <v>0</v>
      </c>
      <c r="N253" s="1090">
        <f t="shared" si="177"/>
        <v>0</v>
      </c>
      <c r="O253" s="1090">
        <f t="shared" si="177"/>
        <v>0</v>
      </c>
      <c r="P253" s="1090">
        <f t="shared" si="177"/>
        <v>0</v>
      </c>
      <c r="Q253" s="1090">
        <f t="shared" si="177"/>
        <v>0</v>
      </c>
      <c r="R253" s="1090">
        <f t="shared" si="177"/>
        <v>0</v>
      </c>
      <c r="S253" s="1090">
        <f t="shared" si="177"/>
        <v>0</v>
      </c>
      <c r="T253" s="1090">
        <f t="shared" si="177"/>
        <v>0</v>
      </c>
      <c r="U253" s="1090">
        <f t="shared" si="177"/>
        <v>0</v>
      </c>
      <c r="V253" s="1090">
        <f t="shared" si="177"/>
        <v>0</v>
      </c>
      <c r="W253" s="1090">
        <f t="shared" si="177"/>
        <v>0</v>
      </c>
      <c r="X253" s="1090">
        <f t="shared" si="177"/>
        <v>0</v>
      </c>
      <c r="Y253" s="1090">
        <f t="shared" si="177"/>
        <v>16</v>
      </c>
      <c r="Z253" s="1090">
        <f t="shared" si="177"/>
        <v>16</v>
      </c>
      <c r="AA253" s="1090">
        <f t="shared" si="177"/>
        <v>0</v>
      </c>
      <c r="AB253" s="1090">
        <f t="shared" si="177"/>
        <v>0</v>
      </c>
      <c r="AC253" s="1090">
        <f t="shared" si="177"/>
        <v>0</v>
      </c>
      <c r="AE253" s="1042">
        <f>ROW()</f>
        <v>253</v>
      </c>
    </row>
    <row r="254" spans="1:31">
      <c r="A254" s="1086"/>
      <c r="B254" s="1086">
        <v>6</v>
      </c>
      <c r="C254" s="1086"/>
      <c r="D254" s="1096" t="str">
        <f>APU!D3003</f>
        <v>AYUDANTE</v>
      </c>
      <c r="E254" s="1112" t="s">
        <v>1765</v>
      </c>
      <c r="F254" s="1088">
        <f t="shared" si="176"/>
        <v>46296</v>
      </c>
      <c r="G254" s="1088">
        <f t="shared" si="176"/>
        <v>46297</v>
      </c>
      <c r="H254" s="1087"/>
      <c r="I254" s="1091">
        <f>APU!O3003</f>
        <v>32</v>
      </c>
      <c r="J254" s="1089"/>
      <c r="K254" s="1086"/>
      <c r="L254" s="1090">
        <f>IF($I254=0,"",IFERROR($I254*MAX(0,MIN($G254,L$3)-MAX($F254,L$3-6)+1)/($G254-$F254+1),""))</f>
        <v>0</v>
      </c>
      <c r="M254" s="1090">
        <f t="shared" si="177"/>
        <v>0</v>
      </c>
      <c r="N254" s="1090">
        <f t="shared" si="177"/>
        <v>0</v>
      </c>
      <c r="O254" s="1090">
        <f t="shared" si="177"/>
        <v>0</v>
      </c>
      <c r="P254" s="1090">
        <f t="shared" si="177"/>
        <v>0</v>
      </c>
      <c r="Q254" s="1090">
        <f t="shared" si="177"/>
        <v>0</v>
      </c>
      <c r="R254" s="1090">
        <f t="shared" si="177"/>
        <v>0</v>
      </c>
      <c r="S254" s="1090">
        <f t="shared" si="177"/>
        <v>0</v>
      </c>
      <c r="T254" s="1090">
        <f t="shared" si="177"/>
        <v>0</v>
      </c>
      <c r="U254" s="1090">
        <f t="shared" si="177"/>
        <v>0</v>
      </c>
      <c r="V254" s="1090">
        <f t="shared" si="177"/>
        <v>0</v>
      </c>
      <c r="W254" s="1090">
        <f t="shared" si="177"/>
        <v>0</v>
      </c>
      <c r="X254" s="1090">
        <f t="shared" si="177"/>
        <v>0</v>
      </c>
      <c r="Y254" s="1090">
        <f t="shared" si="177"/>
        <v>16</v>
      </c>
      <c r="Z254" s="1090">
        <f t="shared" si="177"/>
        <v>16</v>
      </c>
      <c r="AA254" s="1090">
        <f t="shared" si="177"/>
        <v>0</v>
      </c>
      <c r="AB254" s="1090">
        <f t="shared" si="177"/>
        <v>0</v>
      </c>
      <c r="AC254" s="1090">
        <f t="shared" si="177"/>
        <v>0</v>
      </c>
      <c r="AE254" s="1042">
        <f>ROW()</f>
        <v>254</v>
      </c>
    </row>
    <row r="255" spans="1:31" ht="25.5">
      <c r="A255">
        <v>83</v>
      </c>
      <c r="B255">
        <v>5</v>
      </c>
      <c r="C255" t="str">
        <f>IF(Partidas!B84="","",Partidas!B84)</f>
        <v>A1590</v>
      </c>
      <c r="D255" s="700" t="str">
        <f>IF(Partidas!B84="",Partidas!A84,"            "&amp;Partidas!C84)</f>
        <v xml:space="preserve">            Sensor de flujo electromagnético Ø1-1/2" #150, SS, Teflon/PTFE, electrodos Hastelloy. Tag FE-17633009</v>
      </c>
      <c r="E255" s="1071">
        <f>IF(Partidas!D84="","",Partidas!D84)</f>
        <v>1</v>
      </c>
      <c r="F255" s="1041">
        <f>Partidas!E84</f>
        <v>46295</v>
      </c>
      <c r="G255" s="1041">
        <f>Partidas!F84</f>
        <v>46295</v>
      </c>
      <c r="H255" s="1067" cm="1">
        <f t="array" ref="H255">IF($B255="","",IFERROR(_xlfn.AGGREGATE(15,6,ROW($B259:$B$367)/(($B259:$B$367&lt;=$B255)*($B259:$B$367&lt;&gt;"")),1)-1,121))</f>
        <v>258</v>
      </c>
      <c r="I255" s="1077">
        <f>Partidas!G84</f>
        <v>33.6</v>
      </c>
      <c r="J255" s="1077">
        <f>IF(OR($C255="",N($E255)=0,N($I255)=0),"",$I255/$E255)</f>
        <v>33.6</v>
      </c>
      <c r="L255" s="1044">
        <f t="shared" ref="L255:AC255" si="178">IF($B255="","",IF($C255&lt;&gt;"",IFERROR($I255*MAX(0,MIN($G255,L$3)-MAX($F255,L$3-6)+1)/($G255-$F255+1),""),SUMIFS(L$5:L$367,$C$5:$C$367,"?*",$AE$5:$AE$367,"&gt;"&amp;ROW(),$AE$5:$AE$367,"&lt;="&amp;$H255)))</f>
        <v>0</v>
      </c>
      <c r="M255" s="1044">
        <f t="shared" si="178"/>
        <v>0</v>
      </c>
      <c r="N255" s="1044">
        <f t="shared" si="178"/>
        <v>0</v>
      </c>
      <c r="O255" s="1044">
        <f t="shared" si="178"/>
        <v>0</v>
      </c>
      <c r="P255" s="1044">
        <f t="shared" si="178"/>
        <v>0</v>
      </c>
      <c r="Q255" s="1044">
        <f t="shared" si="178"/>
        <v>0</v>
      </c>
      <c r="R255" s="1044">
        <f t="shared" si="178"/>
        <v>0</v>
      </c>
      <c r="S255" s="1044">
        <f t="shared" si="178"/>
        <v>0</v>
      </c>
      <c r="T255" s="1044">
        <f t="shared" si="178"/>
        <v>0</v>
      </c>
      <c r="U255" s="1044">
        <f t="shared" si="178"/>
        <v>0</v>
      </c>
      <c r="V255" s="1044">
        <f t="shared" si="178"/>
        <v>0</v>
      </c>
      <c r="W255" s="1044">
        <f t="shared" si="178"/>
        <v>0</v>
      </c>
      <c r="X255" s="1044">
        <f t="shared" si="178"/>
        <v>0</v>
      </c>
      <c r="Y255" s="1044">
        <f t="shared" si="178"/>
        <v>33.6</v>
      </c>
      <c r="Z255" s="1044">
        <f t="shared" si="178"/>
        <v>0</v>
      </c>
      <c r="AA255" s="1044">
        <f t="shared" si="178"/>
        <v>0</v>
      </c>
      <c r="AB255" s="1044">
        <f t="shared" si="178"/>
        <v>0</v>
      </c>
      <c r="AC255" s="1044">
        <f t="shared" si="178"/>
        <v>0</v>
      </c>
      <c r="AE255" s="1042">
        <f>ROW()</f>
        <v>255</v>
      </c>
    </row>
    <row r="256" spans="1:31">
      <c r="A256" s="1086"/>
      <c r="B256" s="1086">
        <v>6</v>
      </c>
      <c r="C256" s="1086"/>
      <c r="D256" s="1096" t="str">
        <f>APU!D3020</f>
        <v>CAPATAZ</v>
      </c>
      <c r="E256" s="1112" t="s">
        <v>1765</v>
      </c>
      <c r="F256" s="1088">
        <f t="shared" ref="F256:G258" si="179">F$255</f>
        <v>46295</v>
      </c>
      <c r="G256" s="1088">
        <f t="shared" si="179"/>
        <v>46295</v>
      </c>
      <c r="H256" s="1087"/>
      <c r="I256" s="1091">
        <f>APU!O3020</f>
        <v>1.6</v>
      </c>
      <c r="J256" s="1089"/>
      <c r="K256" s="1086"/>
      <c r="L256" s="1090">
        <f>IF($I256=0,"",IFERROR($I256*MAX(0,MIN($G256,L$3)-MAX($F256,L$3-6)+1)/($G256-$F256+1),""))</f>
        <v>0</v>
      </c>
      <c r="M256" s="1090">
        <f t="shared" ref="M256:AC258" si="180">IF($I256=0,"",IFERROR($I256*MAX(0,MIN($G256,M$3)-MAX($F256,M$3-6)+1)/($G256-$F256+1),""))</f>
        <v>0</v>
      </c>
      <c r="N256" s="1090">
        <f t="shared" si="180"/>
        <v>0</v>
      </c>
      <c r="O256" s="1090">
        <f t="shared" si="180"/>
        <v>0</v>
      </c>
      <c r="P256" s="1090">
        <f t="shared" si="180"/>
        <v>0</v>
      </c>
      <c r="Q256" s="1090">
        <f t="shared" si="180"/>
        <v>0</v>
      </c>
      <c r="R256" s="1090">
        <f t="shared" si="180"/>
        <v>0</v>
      </c>
      <c r="S256" s="1090">
        <f t="shared" si="180"/>
        <v>0</v>
      </c>
      <c r="T256" s="1090">
        <f t="shared" si="180"/>
        <v>0</v>
      </c>
      <c r="U256" s="1090">
        <f t="shared" si="180"/>
        <v>0</v>
      </c>
      <c r="V256" s="1090">
        <f t="shared" si="180"/>
        <v>0</v>
      </c>
      <c r="W256" s="1090">
        <f t="shared" si="180"/>
        <v>0</v>
      </c>
      <c r="X256" s="1090">
        <f t="shared" si="180"/>
        <v>0</v>
      </c>
      <c r="Y256" s="1090">
        <f t="shared" si="180"/>
        <v>1.6</v>
      </c>
      <c r="Z256" s="1090">
        <f t="shared" si="180"/>
        <v>0</v>
      </c>
      <c r="AA256" s="1090">
        <f t="shared" si="180"/>
        <v>0</v>
      </c>
      <c r="AB256" s="1090">
        <f t="shared" si="180"/>
        <v>0</v>
      </c>
      <c r="AC256" s="1090">
        <f t="shared" si="180"/>
        <v>0</v>
      </c>
      <c r="AE256" s="1042">
        <f>ROW()</f>
        <v>256</v>
      </c>
    </row>
    <row r="257" spans="1:31">
      <c r="A257" s="1086"/>
      <c r="B257" s="1086">
        <v>6</v>
      </c>
      <c r="C257" s="1086"/>
      <c r="D257" s="1096" t="str">
        <f>APU!D3021</f>
        <v>OPERARIO</v>
      </c>
      <c r="E257" s="1112" t="s">
        <v>1765</v>
      </c>
      <c r="F257" s="1088">
        <f t="shared" si="179"/>
        <v>46295</v>
      </c>
      <c r="G257" s="1088">
        <f t="shared" si="179"/>
        <v>46295</v>
      </c>
      <c r="H257" s="1087"/>
      <c r="I257" s="1091">
        <f>APU!O3021</f>
        <v>16</v>
      </c>
      <c r="J257" s="1089"/>
      <c r="K257" s="1086"/>
      <c r="L257" s="1090">
        <f>IF($I257=0,"",IFERROR($I257*MAX(0,MIN($G257,L$3)-MAX($F257,L$3-6)+1)/($G257-$F257+1),""))</f>
        <v>0</v>
      </c>
      <c r="M257" s="1090">
        <f t="shared" si="180"/>
        <v>0</v>
      </c>
      <c r="N257" s="1090">
        <f t="shared" si="180"/>
        <v>0</v>
      </c>
      <c r="O257" s="1090">
        <f t="shared" si="180"/>
        <v>0</v>
      </c>
      <c r="P257" s="1090">
        <f t="shared" si="180"/>
        <v>0</v>
      </c>
      <c r="Q257" s="1090">
        <f t="shared" si="180"/>
        <v>0</v>
      </c>
      <c r="R257" s="1090">
        <f t="shared" si="180"/>
        <v>0</v>
      </c>
      <c r="S257" s="1090">
        <f t="shared" si="180"/>
        <v>0</v>
      </c>
      <c r="T257" s="1090">
        <f t="shared" si="180"/>
        <v>0</v>
      </c>
      <c r="U257" s="1090">
        <f t="shared" si="180"/>
        <v>0</v>
      </c>
      <c r="V257" s="1090">
        <f t="shared" si="180"/>
        <v>0</v>
      </c>
      <c r="W257" s="1090">
        <f t="shared" si="180"/>
        <v>0</v>
      </c>
      <c r="X257" s="1090">
        <f t="shared" si="180"/>
        <v>0</v>
      </c>
      <c r="Y257" s="1090">
        <f t="shared" si="180"/>
        <v>16</v>
      </c>
      <c r="Z257" s="1090">
        <f t="shared" si="180"/>
        <v>0</v>
      </c>
      <c r="AA257" s="1090">
        <f t="shared" si="180"/>
        <v>0</v>
      </c>
      <c r="AB257" s="1090">
        <f t="shared" si="180"/>
        <v>0</v>
      </c>
      <c r="AC257" s="1090">
        <f t="shared" si="180"/>
        <v>0</v>
      </c>
      <c r="AE257" s="1042">
        <f>ROW()</f>
        <v>257</v>
      </c>
    </row>
    <row r="258" spans="1:31">
      <c r="A258" s="1086"/>
      <c r="B258" s="1086">
        <v>6</v>
      </c>
      <c r="C258" s="1086"/>
      <c r="D258" s="1096" t="str">
        <f>APU!D3022</f>
        <v>AYUDANTE</v>
      </c>
      <c r="E258" s="1112" t="s">
        <v>1765</v>
      </c>
      <c r="F258" s="1088">
        <f t="shared" si="179"/>
        <v>46295</v>
      </c>
      <c r="G258" s="1088">
        <f t="shared" si="179"/>
        <v>46295</v>
      </c>
      <c r="H258" s="1087"/>
      <c r="I258" s="1091">
        <f>APU!O3022</f>
        <v>16</v>
      </c>
      <c r="J258" s="1089"/>
      <c r="K258" s="1086"/>
      <c r="L258" s="1090">
        <f>IF($I258=0,"",IFERROR($I258*MAX(0,MIN($G258,L$3)-MAX($F258,L$3-6)+1)/($G258-$F258+1),""))</f>
        <v>0</v>
      </c>
      <c r="M258" s="1090">
        <f t="shared" si="180"/>
        <v>0</v>
      </c>
      <c r="N258" s="1090">
        <f t="shared" si="180"/>
        <v>0</v>
      </c>
      <c r="O258" s="1090">
        <f t="shared" si="180"/>
        <v>0</v>
      </c>
      <c r="P258" s="1090">
        <f t="shared" si="180"/>
        <v>0</v>
      </c>
      <c r="Q258" s="1090">
        <f t="shared" si="180"/>
        <v>0</v>
      </c>
      <c r="R258" s="1090">
        <f t="shared" si="180"/>
        <v>0</v>
      </c>
      <c r="S258" s="1090">
        <f t="shared" si="180"/>
        <v>0</v>
      </c>
      <c r="T258" s="1090">
        <f t="shared" si="180"/>
        <v>0</v>
      </c>
      <c r="U258" s="1090">
        <f t="shared" si="180"/>
        <v>0</v>
      </c>
      <c r="V258" s="1090">
        <f t="shared" si="180"/>
        <v>0</v>
      </c>
      <c r="W258" s="1090">
        <f t="shared" si="180"/>
        <v>0</v>
      </c>
      <c r="X258" s="1090">
        <f t="shared" si="180"/>
        <v>0</v>
      </c>
      <c r="Y258" s="1090">
        <f t="shared" si="180"/>
        <v>16</v>
      </c>
      <c r="Z258" s="1090">
        <f t="shared" si="180"/>
        <v>0</v>
      </c>
      <c r="AA258" s="1090">
        <f t="shared" si="180"/>
        <v>0</v>
      </c>
      <c r="AB258" s="1090">
        <f t="shared" si="180"/>
        <v>0</v>
      </c>
      <c r="AC258" s="1090">
        <f t="shared" si="180"/>
        <v>0</v>
      </c>
      <c r="AE258" s="1042">
        <f>ROW()</f>
        <v>258</v>
      </c>
    </row>
    <row r="259" spans="1:31" ht="25.5">
      <c r="A259">
        <v>84</v>
      </c>
      <c r="B259">
        <v>5</v>
      </c>
      <c r="C259" t="str">
        <f>IF(Partidas!B85="","",Partidas!B85)</f>
        <v>A1600</v>
      </c>
      <c r="D259" s="700" t="str">
        <f>IF(Partidas!B85="",Partidas!A85,"            "&amp;Partidas!C85)</f>
        <v xml:space="preserve">            Sensor de flujo electromagnético Ø1" #150, SS, Teflon/PTFE, electrodos Hastelloy. Tags FE-176330011 y FE-17633013</v>
      </c>
      <c r="E259" s="1071">
        <f>IF(Partidas!D85="","",Partidas!D85)</f>
        <v>2</v>
      </c>
      <c r="F259" s="1041">
        <f>Partidas!E85</f>
        <v>46296</v>
      </c>
      <c r="G259" s="1041">
        <f>Partidas!F85</f>
        <v>46297</v>
      </c>
      <c r="H259" s="1067" cm="1">
        <f t="array" ref="H259">IF($B259="","",IFERROR(_xlfn.AGGREGATE(15,6,ROW($B263:$B$367)/(($B263:$B$367&lt;=$B259)*($B263:$B$367&lt;&gt;"")),1)-1,121))</f>
        <v>262</v>
      </c>
      <c r="I259" s="1077">
        <f>Partidas!G85</f>
        <v>67.2</v>
      </c>
      <c r="J259" s="1077">
        <f>IF(OR($C259="",N($E259)=0,N($I259)=0),"",$I259/$E259)</f>
        <v>33.6</v>
      </c>
      <c r="L259" s="1044">
        <f t="shared" ref="L259:AC259" si="181">IF($B259="","",IF($C259&lt;&gt;"",IFERROR($I259*MAX(0,MIN($G259,L$3)-MAX($F259,L$3-6)+1)/($G259-$F259+1),""),SUMIFS(L$5:L$367,$C$5:$C$367,"?*",$AE$5:$AE$367,"&gt;"&amp;ROW(),$AE$5:$AE$367,"&lt;="&amp;$H259)))</f>
        <v>0</v>
      </c>
      <c r="M259" s="1044">
        <f t="shared" si="181"/>
        <v>0</v>
      </c>
      <c r="N259" s="1044">
        <f t="shared" si="181"/>
        <v>0</v>
      </c>
      <c r="O259" s="1044">
        <f t="shared" si="181"/>
        <v>0</v>
      </c>
      <c r="P259" s="1044">
        <f t="shared" si="181"/>
        <v>0</v>
      </c>
      <c r="Q259" s="1044">
        <f t="shared" si="181"/>
        <v>0</v>
      </c>
      <c r="R259" s="1044">
        <f t="shared" si="181"/>
        <v>0</v>
      </c>
      <c r="S259" s="1044">
        <f t="shared" si="181"/>
        <v>0</v>
      </c>
      <c r="T259" s="1044">
        <f t="shared" si="181"/>
        <v>0</v>
      </c>
      <c r="U259" s="1044">
        <f t="shared" si="181"/>
        <v>0</v>
      </c>
      <c r="V259" s="1044">
        <f t="shared" si="181"/>
        <v>0</v>
      </c>
      <c r="W259" s="1044">
        <f t="shared" si="181"/>
        <v>0</v>
      </c>
      <c r="X259" s="1044">
        <f t="shared" si="181"/>
        <v>0</v>
      </c>
      <c r="Y259" s="1044">
        <f t="shared" si="181"/>
        <v>33.6</v>
      </c>
      <c r="Z259" s="1044">
        <f t="shared" si="181"/>
        <v>33.6</v>
      </c>
      <c r="AA259" s="1044">
        <f t="shared" si="181"/>
        <v>0</v>
      </c>
      <c r="AB259" s="1044">
        <f t="shared" si="181"/>
        <v>0</v>
      </c>
      <c r="AC259" s="1044">
        <f t="shared" si="181"/>
        <v>0</v>
      </c>
      <c r="AE259" s="1042">
        <f>ROW()</f>
        <v>259</v>
      </c>
    </row>
    <row r="260" spans="1:31">
      <c r="A260" s="1086"/>
      <c r="B260" s="1086">
        <v>6</v>
      </c>
      <c r="C260" s="1086"/>
      <c r="D260" s="1096" t="str">
        <f>APU!D3039</f>
        <v>CAPATAZ</v>
      </c>
      <c r="E260" s="1112" t="s">
        <v>1765</v>
      </c>
      <c r="F260" s="1088">
        <f t="shared" ref="F260:G262" si="182">F$259</f>
        <v>46296</v>
      </c>
      <c r="G260" s="1088">
        <f t="shared" si="182"/>
        <v>46297</v>
      </c>
      <c r="H260" s="1087"/>
      <c r="I260" s="1091">
        <f>APU!O3039</f>
        <v>3.2</v>
      </c>
      <c r="J260" s="1089"/>
      <c r="K260" s="1086"/>
      <c r="L260" s="1090">
        <f>IF($I260=0,"",IFERROR($I260*MAX(0,MIN($G260,L$3)-MAX($F260,L$3-6)+1)/($G260-$F260+1),""))</f>
        <v>0</v>
      </c>
      <c r="M260" s="1090">
        <f t="shared" ref="M260:AC262" si="183">IF($I260=0,"",IFERROR($I260*MAX(0,MIN($G260,M$3)-MAX($F260,M$3-6)+1)/($G260-$F260+1),""))</f>
        <v>0</v>
      </c>
      <c r="N260" s="1090">
        <f t="shared" si="183"/>
        <v>0</v>
      </c>
      <c r="O260" s="1090">
        <f t="shared" si="183"/>
        <v>0</v>
      </c>
      <c r="P260" s="1090">
        <f t="shared" si="183"/>
        <v>0</v>
      </c>
      <c r="Q260" s="1090">
        <f t="shared" si="183"/>
        <v>0</v>
      </c>
      <c r="R260" s="1090">
        <f t="shared" si="183"/>
        <v>0</v>
      </c>
      <c r="S260" s="1090">
        <f t="shared" si="183"/>
        <v>0</v>
      </c>
      <c r="T260" s="1090">
        <f t="shared" si="183"/>
        <v>0</v>
      </c>
      <c r="U260" s="1090">
        <f t="shared" si="183"/>
        <v>0</v>
      </c>
      <c r="V260" s="1090">
        <f t="shared" si="183"/>
        <v>0</v>
      </c>
      <c r="W260" s="1090">
        <f t="shared" si="183"/>
        <v>0</v>
      </c>
      <c r="X260" s="1090">
        <f t="shared" si="183"/>
        <v>0</v>
      </c>
      <c r="Y260" s="1090">
        <f t="shared" si="183"/>
        <v>1.6</v>
      </c>
      <c r="Z260" s="1090">
        <f t="shared" si="183"/>
        <v>1.6</v>
      </c>
      <c r="AA260" s="1090">
        <f t="shared" si="183"/>
        <v>0</v>
      </c>
      <c r="AB260" s="1090">
        <f t="shared" si="183"/>
        <v>0</v>
      </c>
      <c r="AC260" s="1090">
        <f t="shared" si="183"/>
        <v>0</v>
      </c>
      <c r="AE260" s="1042">
        <f>ROW()</f>
        <v>260</v>
      </c>
    </row>
    <row r="261" spans="1:31">
      <c r="A261" s="1086"/>
      <c r="B261" s="1086">
        <v>6</v>
      </c>
      <c r="C261" s="1086"/>
      <c r="D261" s="1096" t="str">
        <f>APU!D3040</f>
        <v>OPERARIO</v>
      </c>
      <c r="E261" s="1112" t="s">
        <v>1765</v>
      </c>
      <c r="F261" s="1088">
        <f t="shared" si="182"/>
        <v>46296</v>
      </c>
      <c r="G261" s="1088">
        <f t="shared" si="182"/>
        <v>46297</v>
      </c>
      <c r="H261" s="1087"/>
      <c r="I261" s="1091">
        <f>APU!O3040</f>
        <v>32</v>
      </c>
      <c r="J261" s="1089"/>
      <c r="K261" s="1086"/>
      <c r="L261" s="1090">
        <f>IF($I261=0,"",IFERROR($I261*MAX(0,MIN($G261,L$3)-MAX($F261,L$3-6)+1)/($G261-$F261+1),""))</f>
        <v>0</v>
      </c>
      <c r="M261" s="1090">
        <f t="shared" si="183"/>
        <v>0</v>
      </c>
      <c r="N261" s="1090">
        <f t="shared" si="183"/>
        <v>0</v>
      </c>
      <c r="O261" s="1090">
        <f t="shared" si="183"/>
        <v>0</v>
      </c>
      <c r="P261" s="1090">
        <f t="shared" si="183"/>
        <v>0</v>
      </c>
      <c r="Q261" s="1090">
        <f t="shared" si="183"/>
        <v>0</v>
      </c>
      <c r="R261" s="1090">
        <f t="shared" si="183"/>
        <v>0</v>
      </c>
      <c r="S261" s="1090">
        <f t="shared" si="183"/>
        <v>0</v>
      </c>
      <c r="T261" s="1090">
        <f t="shared" si="183"/>
        <v>0</v>
      </c>
      <c r="U261" s="1090">
        <f t="shared" si="183"/>
        <v>0</v>
      </c>
      <c r="V261" s="1090">
        <f t="shared" si="183"/>
        <v>0</v>
      </c>
      <c r="W261" s="1090">
        <f t="shared" si="183"/>
        <v>0</v>
      </c>
      <c r="X261" s="1090">
        <f t="shared" si="183"/>
        <v>0</v>
      </c>
      <c r="Y261" s="1090">
        <f t="shared" si="183"/>
        <v>16</v>
      </c>
      <c r="Z261" s="1090">
        <f t="shared" si="183"/>
        <v>16</v>
      </c>
      <c r="AA261" s="1090">
        <f t="shared" si="183"/>
        <v>0</v>
      </c>
      <c r="AB261" s="1090">
        <f t="shared" si="183"/>
        <v>0</v>
      </c>
      <c r="AC261" s="1090">
        <f t="shared" si="183"/>
        <v>0</v>
      </c>
      <c r="AE261" s="1042">
        <f>ROW()</f>
        <v>261</v>
      </c>
    </row>
    <row r="262" spans="1:31">
      <c r="A262" s="1086"/>
      <c r="B262" s="1086">
        <v>6</v>
      </c>
      <c r="C262" s="1086"/>
      <c r="D262" s="1096" t="str">
        <f>APU!D3041</f>
        <v>AYUDANTE</v>
      </c>
      <c r="E262" s="1112" t="s">
        <v>1765</v>
      </c>
      <c r="F262" s="1088">
        <f t="shared" si="182"/>
        <v>46296</v>
      </c>
      <c r="G262" s="1088">
        <f t="shared" si="182"/>
        <v>46297</v>
      </c>
      <c r="H262" s="1087"/>
      <c r="I262" s="1091">
        <f>APU!O3041</f>
        <v>32</v>
      </c>
      <c r="J262" s="1089"/>
      <c r="K262" s="1086"/>
      <c r="L262" s="1090">
        <f>IF($I262=0,"",IFERROR($I262*MAX(0,MIN($G262,L$3)-MAX($F262,L$3-6)+1)/($G262-$F262+1),""))</f>
        <v>0</v>
      </c>
      <c r="M262" s="1090">
        <f t="shared" si="183"/>
        <v>0</v>
      </c>
      <c r="N262" s="1090">
        <f t="shared" si="183"/>
        <v>0</v>
      </c>
      <c r="O262" s="1090">
        <f t="shared" si="183"/>
        <v>0</v>
      </c>
      <c r="P262" s="1090">
        <f t="shared" si="183"/>
        <v>0</v>
      </c>
      <c r="Q262" s="1090">
        <f t="shared" si="183"/>
        <v>0</v>
      </c>
      <c r="R262" s="1090">
        <f t="shared" si="183"/>
        <v>0</v>
      </c>
      <c r="S262" s="1090">
        <f t="shared" si="183"/>
        <v>0</v>
      </c>
      <c r="T262" s="1090">
        <f t="shared" si="183"/>
        <v>0</v>
      </c>
      <c r="U262" s="1090">
        <f t="shared" si="183"/>
        <v>0</v>
      </c>
      <c r="V262" s="1090">
        <f t="shared" si="183"/>
        <v>0</v>
      </c>
      <c r="W262" s="1090">
        <f t="shared" si="183"/>
        <v>0</v>
      </c>
      <c r="X262" s="1090">
        <f t="shared" si="183"/>
        <v>0</v>
      </c>
      <c r="Y262" s="1090">
        <f t="shared" si="183"/>
        <v>16</v>
      </c>
      <c r="Z262" s="1090">
        <f t="shared" si="183"/>
        <v>16</v>
      </c>
      <c r="AA262" s="1090">
        <f t="shared" si="183"/>
        <v>0</v>
      </c>
      <c r="AB262" s="1090">
        <f t="shared" si="183"/>
        <v>0</v>
      </c>
      <c r="AC262" s="1090">
        <f t="shared" si="183"/>
        <v>0</v>
      </c>
      <c r="AE262" s="1042">
        <f>ROW()</f>
        <v>262</v>
      </c>
    </row>
    <row r="263" spans="1:31" ht="25.5">
      <c r="A263">
        <v>85</v>
      </c>
      <c r="B263">
        <v>5</v>
      </c>
      <c r="C263" t="str">
        <f>IF(Partidas!B86="","",Partidas!B86)</f>
        <v>A1610</v>
      </c>
      <c r="D263" s="700" t="str">
        <f>IF(Partidas!B86="",Partidas!A86,"            "&amp;Partidas!C86)</f>
        <v xml:space="preserve">            Transmisor indicador de flujo digital programable, remoto a sensor, display, 4-20mA+HART. Tags FIT-17633008@013</v>
      </c>
      <c r="E263" s="1071">
        <f>IF(Partidas!D86="","",Partidas!D86)</f>
        <v>3</v>
      </c>
      <c r="F263" s="1041">
        <f>Partidas!E86</f>
        <v>46301</v>
      </c>
      <c r="G263" s="1041">
        <f>Partidas!F86</f>
        <v>46304</v>
      </c>
      <c r="H263" s="1067" cm="1">
        <f t="array" ref="H263">IF($B263="","",IFERROR(_xlfn.AGGREGATE(15,6,ROW($B267:$B$367)/(($B267:$B$367&lt;=$B263)*($B267:$B$367&lt;&gt;"")),1)-1,121))</f>
        <v>266</v>
      </c>
      <c r="I263" s="1077">
        <f>Partidas!G86</f>
        <v>100.8</v>
      </c>
      <c r="J263" s="1077">
        <f>IF(OR($C263="",N($E263)=0,N($I263)=0),"",$I263/$E263)</f>
        <v>33.6</v>
      </c>
      <c r="L263" s="1044">
        <f t="shared" ref="L263:AC263" si="184">IF($B263="","",IF($C263&lt;&gt;"",IFERROR($I263*MAX(0,MIN($G263,L$3)-MAX($F263,L$3-6)+1)/($G263-$F263+1),""),SUMIFS(L$5:L$367,$C$5:$C$367,"?*",$AE$5:$AE$367,"&gt;"&amp;ROW(),$AE$5:$AE$367,"&lt;="&amp;$H263)))</f>
        <v>0</v>
      </c>
      <c r="M263" s="1044">
        <f t="shared" si="184"/>
        <v>0</v>
      </c>
      <c r="N263" s="1044">
        <f t="shared" si="184"/>
        <v>0</v>
      </c>
      <c r="O263" s="1044">
        <f t="shared" si="184"/>
        <v>0</v>
      </c>
      <c r="P263" s="1044">
        <f t="shared" si="184"/>
        <v>0</v>
      </c>
      <c r="Q263" s="1044">
        <f t="shared" si="184"/>
        <v>0</v>
      </c>
      <c r="R263" s="1044">
        <f t="shared" si="184"/>
        <v>0</v>
      </c>
      <c r="S263" s="1044">
        <f t="shared" si="184"/>
        <v>0</v>
      </c>
      <c r="T263" s="1044">
        <f t="shared" si="184"/>
        <v>0</v>
      </c>
      <c r="U263" s="1044">
        <f t="shared" si="184"/>
        <v>0</v>
      </c>
      <c r="V263" s="1044">
        <f t="shared" si="184"/>
        <v>0</v>
      </c>
      <c r="W263" s="1044">
        <f t="shared" si="184"/>
        <v>0</v>
      </c>
      <c r="X263" s="1044">
        <f t="shared" si="184"/>
        <v>0</v>
      </c>
      <c r="Y263" s="1044">
        <f t="shared" si="184"/>
        <v>0</v>
      </c>
      <c r="Z263" s="1044">
        <f t="shared" si="184"/>
        <v>75.599999999999994</v>
      </c>
      <c r="AA263" s="1044">
        <f t="shared" si="184"/>
        <v>25.2</v>
      </c>
      <c r="AB263" s="1044">
        <f t="shared" si="184"/>
        <v>0</v>
      </c>
      <c r="AC263" s="1044">
        <f t="shared" si="184"/>
        <v>0</v>
      </c>
      <c r="AE263" s="1042">
        <f>ROW()</f>
        <v>263</v>
      </c>
    </row>
    <row r="264" spans="1:31">
      <c r="A264" s="1086"/>
      <c r="B264" s="1086">
        <v>6</v>
      </c>
      <c r="C264" s="1086"/>
      <c r="D264" s="1096" t="str">
        <f>APU!D3058</f>
        <v>CAPATAZ</v>
      </c>
      <c r="E264" s="1112" t="s">
        <v>1765</v>
      </c>
      <c r="F264" s="1088">
        <f t="shared" ref="F264:G266" si="185">F$263</f>
        <v>46301</v>
      </c>
      <c r="G264" s="1088">
        <f t="shared" si="185"/>
        <v>46304</v>
      </c>
      <c r="H264" s="1087"/>
      <c r="I264" s="1091">
        <f>APU!O3058</f>
        <v>4.8000000000000007</v>
      </c>
      <c r="J264" s="1089"/>
      <c r="K264" s="1086"/>
      <c r="L264" s="1090">
        <f>IF($I264=0,"",IFERROR($I264*MAX(0,MIN($G264,L$3)-MAX($F264,L$3-6)+1)/($G264-$F264+1),""))</f>
        <v>0</v>
      </c>
      <c r="M264" s="1090">
        <f t="shared" ref="M264:AC266" si="186">IF($I264=0,"",IFERROR($I264*MAX(0,MIN($G264,M$3)-MAX($F264,M$3-6)+1)/($G264-$F264+1),""))</f>
        <v>0</v>
      </c>
      <c r="N264" s="1090">
        <f t="shared" si="186"/>
        <v>0</v>
      </c>
      <c r="O264" s="1090">
        <f t="shared" si="186"/>
        <v>0</v>
      </c>
      <c r="P264" s="1090">
        <f t="shared" si="186"/>
        <v>0</v>
      </c>
      <c r="Q264" s="1090">
        <f t="shared" si="186"/>
        <v>0</v>
      </c>
      <c r="R264" s="1090">
        <f t="shared" si="186"/>
        <v>0</v>
      </c>
      <c r="S264" s="1090">
        <f t="shared" si="186"/>
        <v>0</v>
      </c>
      <c r="T264" s="1090">
        <f t="shared" si="186"/>
        <v>0</v>
      </c>
      <c r="U264" s="1090">
        <f t="shared" si="186"/>
        <v>0</v>
      </c>
      <c r="V264" s="1090">
        <f t="shared" si="186"/>
        <v>0</v>
      </c>
      <c r="W264" s="1090">
        <f t="shared" si="186"/>
        <v>0</v>
      </c>
      <c r="X264" s="1090">
        <f t="shared" si="186"/>
        <v>0</v>
      </c>
      <c r="Y264" s="1090">
        <f t="shared" si="186"/>
        <v>0</v>
      </c>
      <c r="Z264" s="1090">
        <f t="shared" si="186"/>
        <v>3.6000000000000005</v>
      </c>
      <c r="AA264" s="1090">
        <f t="shared" si="186"/>
        <v>1.2000000000000002</v>
      </c>
      <c r="AB264" s="1090">
        <f t="shared" si="186"/>
        <v>0</v>
      </c>
      <c r="AC264" s="1090">
        <f t="shared" si="186"/>
        <v>0</v>
      </c>
      <c r="AE264" s="1042">
        <f>ROW()</f>
        <v>264</v>
      </c>
    </row>
    <row r="265" spans="1:31">
      <c r="A265" s="1086"/>
      <c r="B265" s="1086">
        <v>6</v>
      </c>
      <c r="C265" s="1086"/>
      <c r="D265" s="1096" t="str">
        <f>APU!D3059</f>
        <v>OPERARIO</v>
      </c>
      <c r="E265" s="1112" t="s">
        <v>1765</v>
      </c>
      <c r="F265" s="1088">
        <f t="shared" si="185"/>
        <v>46301</v>
      </c>
      <c r="G265" s="1088">
        <f t="shared" si="185"/>
        <v>46304</v>
      </c>
      <c r="H265" s="1087"/>
      <c r="I265" s="1091">
        <f>APU!O3059</f>
        <v>48</v>
      </c>
      <c r="J265" s="1089"/>
      <c r="K265" s="1086"/>
      <c r="L265" s="1090">
        <f>IF($I265=0,"",IFERROR($I265*MAX(0,MIN($G265,L$3)-MAX($F265,L$3-6)+1)/($G265-$F265+1),""))</f>
        <v>0</v>
      </c>
      <c r="M265" s="1090">
        <f t="shared" si="186"/>
        <v>0</v>
      </c>
      <c r="N265" s="1090">
        <f t="shared" si="186"/>
        <v>0</v>
      </c>
      <c r="O265" s="1090">
        <f t="shared" si="186"/>
        <v>0</v>
      </c>
      <c r="P265" s="1090">
        <f t="shared" si="186"/>
        <v>0</v>
      </c>
      <c r="Q265" s="1090">
        <f t="shared" si="186"/>
        <v>0</v>
      </c>
      <c r="R265" s="1090">
        <f t="shared" si="186"/>
        <v>0</v>
      </c>
      <c r="S265" s="1090">
        <f t="shared" si="186"/>
        <v>0</v>
      </c>
      <c r="T265" s="1090">
        <f t="shared" si="186"/>
        <v>0</v>
      </c>
      <c r="U265" s="1090">
        <f t="shared" si="186"/>
        <v>0</v>
      </c>
      <c r="V265" s="1090">
        <f t="shared" si="186"/>
        <v>0</v>
      </c>
      <c r="W265" s="1090">
        <f t="shared" si="186"/>
        <v>0</v>
      </c>
      <c r="X265" s="1090">
        <f t="shared" si="186"/>
        <v>0</v>
      </c>
      <c r="Y265" s="1090">
        <f t="shared" si="186"/>
        <v>0</v>
      </c>
      <c r="Z265" s="1090">
        <f t="shared" si="186"/>
        <v>36</v>
      </c>
      <c r="AA265" s="1090">
        <f t="shared" si="186"/>
        <v>12</v>
      </c>
      <c r="AB265" s="1090">
        <f t="shared" si="186"/>
        <v>0</v>
      </c>
      <c r="AC265" s="1090">
        <f t="shared" si="186"/>
        <v>0</v>
      </c>
      <c r="AE265" s="1042">
        <f>ROW()</f>
        <v>265</v>
      </c>
    </row>
    <row r="266" spans="1:31">
      <c r="A266" s="1086"/>
      <c r="B266" s="1086">
        <v>6</v>
      </c>
      <c r="C266" s="1086"/>
      <c r="D266" s="1096" t="str">
        <f>APU!D3060</f>
        <v>AYUDANTE</v>
      </c>
      <c r="E266" s="1112" t="s">
        <v>1765</v>
      </c>
      <c r="F266" s="1088">
        <f t="shared" si="185"/>
        <v>46301</v>
      </c>
      <c r="G266" s="1088">
        <f t="shared" si="185"/>
        <v>46304</v>
      </c>
      <c r="H266" s="1087"/>
      <c r="I266" s="1091">
        <f>APU!O3060</f>
        <v>48</v>
      </c>
      <c r="J266" s="1089"/>
      <c r="K266" s="1086"/>
      <c r="L266" s="1090">
        <f>IF($I266=0,"",IFERROR($I266*MAX(0,MIN($G266,L$3)-MAX($F266,L$3-6)+1)/($G266-$F266+1),""))</f>
        <v>0</v>
      </c>
      <c r="M266" s="1090">
        <f t="shared" si="186"/>
        <v>0</v>
      </c>
      <c r="N266" s="1090">
        <f t="shared" si="186"/>
        <v>0</v>
      </c>
      <c r="O266" s="1090">
        <f t="shared" si="186"/>
        <v>0</v>
      </c>
      <c r="P266" s="1090">
        <f t="shared" si="186"/>
        <v>0</v>
      </c>
      <c r="Q266" s="1090">
        <f t="shared" si="186"/>
        <v>0</v>
      </c>
      <c r="R266" s="1090">
        <f t="shared" si="186"/>
        <v>0</v>
      </c>
      <c r="S266" s="1090">
        <f t="shared" si="186"/>
        <v>0</v>
      </c>
      <c r="T266" s="1090">
        <f t="shared" si="186"/>
        <v>0</v>
      </c>
      <c r="U266" s="1090">
        <f t="shared" si="186"/>
        <v>0</v>
      </c>
      <c r="V266" s="1090">
        <f t="shared" si="186"/>
        <v>0</v>
      </c>
      <c r="W266" s="1090">
        <f t="shared" si="186"/>
        <v>0</v>
      </c>
      <c r="X266" s="1090">
        <f t="shared" si="186"/>
        <v>0</v>
      </c>
      <c r="Y266" s="1090">
        <f t="shared" si="186"/>
        <v>0</v>
      </c>
      <c r="Z266" s="1090">
        <f t="shared" si="186"/>
        <v>36</v>
      </c>
      <c r="AA266" s="1090">
        <f t="shared" si="186"/>
        <v>12</v>
      </c>
      <c r="AB266" s="1090">
        <f t="shared" si="186"/>
        <v>0</v>
      </c>
      <c r="AC266" s="1090">
        <f t="shared" si="186"/>
        <v>0</v>
      </c>
      <c r="AE266" s="1042">
        <f>ROW()</f>
        <v>266</v>
      </c>
    </row>
    <row r="267" spans="1:31" ht="25.5">
      <c r="A267">
        <v>86</v>
      </c>
      <c r="B267">
        <v>5</v>
      </c>
      <c r="C267" t="str">
        <f>IF(Partidas!B87="","",Partidas!B87)</f>
        <v>A1620</v>
      </c>
      <c r="D267" s="700" t="str">
        <f>IF(Partidas!B87="",Partidas!A87,"            "&amp;Partidas!C87)</f>
        <v xml:space="preserve">            Sensor/transmisor de nivel radar no contacto, antena PVDF, Ø1-1/2", 4-20mA+HART. Tags LE/LT-17633014 y LE/LT-17633015</v>
      </c>
      <c r="E267" s="1071">
        <f>IF(Partidas!D87="","",Partidas!D87)</f>
        <v>1</v>
      </c>
      <c r="F267" s="1041">
        <f>Partidas!E87</f>
        <v>46295</v>
      </c>
      <c r="G267" s="1041">
        <f>Partidas!F87</f>
        <v>46295</v>
      </c>
      <c r="H267" s="1067" cm="1">
        <f t="array" ref="H267">IF($B267="","",IFERROR(_xlfn.AGGREGATE(15,6,ROW($B271:$B$367)/(($B271:$B$367&lt;=$B267)*($B271:$B$367&lt;&gt;"")),1)-1,121))</f>
        <v>270</v>
      </c>
      <c r="I267" s="1077">
        <f>Partidas!G87</f>
        <v>33.6</v>
      </c>
      <c r="J267" s="1077">
        <f>IF(OR($C267="",N($E267)=0,N($I267)=0),"",$I267/$E267)</f>
        <v>33.6</v>
      </c>
      <c r="L267" s="1044">
        <f t="shared" ref="L267:AC267" si="187">IF($B267="","",IF($C267&lt;&gt;"",IFERROR($I267*MAX(0,MIN($G267,L$3)-MAX($F267,L$3-6)+1)/($G267-$F267+1),""),SUMIFS(L$5:L$367,$C$5:$C$367,"?*",$AE$5:$AE$367,"&gt;"&amp;ROW(),$AE$5:$AE$367,"&lt;="&amp;$H267)))</f>
        <v>0</v>
      </c>
      <c r="M267" s="1044">
        <f t="shared" si="187"/>
        <v>0</v>
      </c>
      <c r="N267" s="1044">
        <f t="shared" si="187"/>
        <v>0</v>
      </c>
      <c r="O267" s="1044">
        <f t="shared" si="187"/>
        <v>0</v>
      </c>
      <c r="P267" s="1044">
        <f t="shared" si="187"/>
        <v>0</v>
      </c>
      <c r="Q267" s="1044">
        <f t="shared" si="187"/>
        <v>0</v>
      </c>
      <c r="R267" s="1044">
        <f t="shared" si="187"/>
        <v>0</v>
      </c>
      <c r="S267" s="1044">
        <f t="shared" si="187"/>
        <v>0</v>
      </c>
      <c r="T267" s="1044">
        <f t="shared" si="187"/>
        <v>0</v>
      </c>
      <c r="U267" s="1044">
        <f t="shared" si="187"/>
        <v>0</v>
      </c>
      <c r="V267" s="1044">
        <f t="shared" si="187"/>
        <v>0</v>
      </c>
      <c r="W267" s="1044">
        <f t="shared" si="187"/>
        <v>0</v>
      </c>
      <c r="X267" s="1044">
        <f t="shared" si="187"/>
        <v>0</v>
      </c>
      <c r="Y267" s="1044">
        <f t="shared" si="187"/>
        <v>33.6</v>
      </c>
      <c r="Z267" s="1044">
        <f t="shared" si="187"/>
        <v>0</v>
      </c>
      <c r="AA267" s="1044">
        <f t="shared" si="187"/>
        <v>0</v>
      </c>
      <c r="AB267" s="1044">
        <f t="shared" si="187"/>
        <v>0</v>
      </c>
      <c r="AC267" s="1044">
        <f t="shared" si="187"/>
        <v>0</v>
      </c>
      <c r="AE267" s="1042">
        <f>ROW()</f>
        <v>267</v>
      </c>
    </row>
    <row r="268" spans="1:31">
      <c r="A268" s="1086"/>
      <c r="B268" s="1086">
        <v>6</v>
      </c>
      <c r="C268" s="1086"/>
      <c r="D268" s="1096" t="str">
        <f>APU!D3074</f>
        <v>CAPATAZ</v>
      </c>
      <c r="E268" s="1112" t="s">
        <v>1765</v>
      </c>
      <c r="F268" s="1088">
        <f t="shared" ref="F268:G270" si="188">F$267</f>
        <v>46295</v>
      </c>
      <c r="G268" s="1088">
        <f t="shared" si="188"/>
        <v>46295</v>
      </c>
      <c r="H268" s="1087"/>
      <c r="I268" s="1091">
        <f>APU!O3074</f>
        <v>1.6</v>
      </c>
      <c r="J268" s="1089"/>
      <c r="K268" s="1086"/>
      <c r="L268" s="1090">
        <f>IF($I268=0,"",IFERROR($I268*MAX(0,MIN($G268,L$3)-MAX($F268,L$3-6)+1)/($G268-$F268+1),""))</f>
        <v>0</v>
      </c>
      <c r="M268" s="1090">
        <f t="shared" ref="M268:AC270" si="189">IF($I268=0,"",IFERROR($I268*MAX(0,MIN($G268,M$3)-MAX($F268,M$3-6)+1)/($G268-$F268+1),""))</f>
        <v>0</v>
      </c>
      <c r="N268" s="1090">
        <f t="shared" si="189"/>
        <v>0</v>
      </c>
      <c r="O268" s="1090">
        <f t="shared" si="189"/>
        <v>0</v>
      </c>
      <c r="P268" s="1090">
        <f t="shared" si="189"/>
        <v>0</v>
      </c>
      <c r="Q268" s="1090">
        <f t="shared" si="189"/>
        <v>0</v>
      </c>
      <c r="R268" s="1090">
        <f t="shared" si="189"/>
        <v>0</v>
      </c>
      <c r="S268" s="1090">
        <f t="shared" si="189"/>
        <v>0</v>
      </c>
      <c r="T268" s="1090">
        <f t="shared" si="189"/>
        <v>0</v>
      </c>
      <c r="U268" s="1090">
        <f t="shared" si="189"/>
        <v>0</v>
      </c>
      <c r="V268" s="1090">
        <f t="shared" si="189"/>
        <v>0</v>
      </c>
      <c r="W268" s="1090">
        <f t="shared" si="189"/>
        <v>0</v>
      </c>
      <c r="X268" s="1090">
        <f t="shared" si="189"/>
        <v>0</v>
      </c>
      <c r="Y268" s="1090">
        <f t="shared" si="189"/>
        <v>1.6</v>
      </c>
      <c r="Z268" s="1090">
        <f t="shared" si="189"/>
        <v>0</v>
      </c>
      <c r="AA268" s="1090">
        <f t="shared" si="189"/>
        <v>0</v>
      </c>
      <c r="AB268" s="1090">
        <f t="shared" si="189"/>
        <v>0</v>
      </c>
      <c r="AC268" s="1090">
        <f t="shared" si="189"/>
        <v>0</v>
      </c>
      <c r="AE268" s="1042">
        <f>ROW()</f>
        <v>268</v>
      </c>
    </row>
    <row r="269" spans="1:31">
      <c r="A269" s="1086"/>
      <c r="B269" s="1086">
        <v>6</v>
      </c>
      <c r="C269" s="1086"/>
      <c r="D269" s="1096" t="str">
        <f>APU!D3075</f>
        <v>OPERARIO</v>
      </c>
      <c r="E269" s="1112" t="s">
        <v>1765</v>
      </c>
      <c r="F269" s="1088">
        <f t="shared" si="188"/>
        <v>46295</v>
      </c>
      <c r="G269" s="1088">
        <f t="shared" si="188"/>
        <v>46295</v>
      </c>
      <c r="H269" s="1087"/>
      <c r="I269" s="1091">
        <f>APU!O3075</f>
        <v>16</v>
      </c>
      <c r="J269" s="1089"/>
      <c r="K269" s="1086"/>
      <c r="L269" s="1090">
        <f>IF($I269=0,"",IFERROR($I269*MAX(0,MIN($G269,L$3)-MAX($F269,L$3-6)+1)/($G269-$F269+1),""))</f>
        <v>0</v>
      </c>
      <c r="M269" s="1090">
        <f t="shared" si="189"/>
        <v>0</v>
      </c>
      <c r="N269" s="1090">
        <f t="shared" si="189"/>
        <v>0</v>
      </c>
      <c r="O269" s="1090">
        <f t="shared" si="189"/>
        <v>0</v>
      </c>
      <c r="P269" s="1090">
        <f t="shared" si="189"/>
        <v>0</v>
      </c>
      <c r="Q269" s="1090">
        <f t="shared" si="189"/>
        <v>0</v>
      </c>
      <c r="R269" s="1090">
        <f t="shared" si="189"/>
        <v>0</v>
      </c>
      <c r="S269" s="1090">
        <f t="shared" si="189"/>
        <v>0</v>
      </c>
      <c r="T269" s="1090">
        <f t="shared" si="189"/>
        <v>0</v>
      </c>
      <c r="U269" s="1090">
        <f t="shared" si="189"/>
        <v>0</v>
      </c>
      <c r="V269" s="1090">
        <f t="shared" si="189"/>
        <v>0</v>
      </c>
      <c r="W269" s="1090">
        <f t="shared" si="189"/>
        <v>0</v>
      </c>
      <c r="X269" s="1090">
        <f t="shared" si="189"/>
        <v>0</v>
      </c>
      <c r="Y269" s="1090">
        <f t="shared" si="189"/>
        <v>16</v>
      </c>
      <c r="Z269" s="1090">
        <f t="shared" si="189"/>
        <v>0</v>
      </c>
      <c r="AA269" s="1090">
        <f t="shared" si="189"/>
        <v>0</v>
      </c>
      <c r="AB269" s="1090">
        <f t="shared" si="189"/>
        <v>0</v>
      </c>
      <c r="AC269" s="1090">
        <f t="shared" si="189"/>
        <v>0</v>
      </c>
      <c r="AE269" s="1042">
        <f>ROW()</f>
        <v>269</v>
      </c>
    </row>
    <row r="270" spans="1:31">
      <c r="A270" s="1086"/>
      <c r="B270" s="1086">
        <v>6</v>
      </c>
      <c r="C270" s="1086"/>
      <c r="D270" s="1096" t="str">
        <f>APU!D3076</f>
        <v>AYUDANTE</v>
      </c>
      <c r="E270" s="1112" t="s">
        <v>1765</v>
      </c>
      <c r="F270" s="1088">
        <f t="shared" si="188"/>
        <v>46295</v>
      </c>
      <c r="G270" s="1088">
        <f t="shared" si="188"/>
        <v>46295</v>
      </c>
      <c r="H270" s="1087"/>
      <c r="I270" s="1091">
        <f>APU!O3076</f>
        <v>16</v>
      </c>
      <c r="J270" s="1089"/>
      <c r="K270" s="1086"/>
      <c r="L270" s="1090">
        <f>IF($I270=0,"",IFERROR($I270*MAX(0,MIN($G270,L$3)-MAX($F270,L$3-6)+1)/($G270-$F270+1),""))</f>
        <v>0</v>
      </c>
      <c r="M270" s="1090">
        <f t="shared" si="189"/>
        <v>0</v>
      </c>
      <c r="N270" s="1090">
        <f t="shared" si="189"/>
        <v>0</v>
      </c>
      <c r="O270" s="1090">
        <f t="shared" si="189"/>
        <v>0</v>
      </c>
      <c r="P270" s="1090">
        <f t="shared" si="189"/>
        <v>0</v>
      </c>
      <c r="Q270" s="1090">
        <f t="shared" si="189"/>
        <v>0</v>
      </c>
      <c r="R270" s="1090">
        <f t="shared" si="189"/>
        <v>0</v>
      </c>
      <c r="S270" s="1090">
        <f t="shared" si="189"/>
        <v>0</v>
      </c>
      <c r="T270" s="1090">
        <f t="shared" si="189"/>
        <v>0</v>
      </c>
      <c r="U270" s="1090">
        <f t="shared" si="189"/>
        <v>0</v>
      </c>
      <c r="V270" s="1090">
        <f t="shared" si="189"/>
        <v>0</v>
      </c>
      <c r="W270" s="1090">
        <f t="shared" si="189"/>
        <v>0</v>
      </c>
      <c r="X270" s="1090">
        <f t="shared" si="189"/>
        <v>0</v>
      </c>
      <c r="Y270" s="1090">
        <f t="shared" si="189"/>
        <v>16</v>
      </c>
      <c r="Z270" s="1090">
        <f t="shared" si="189"/>
        <v>0</v>
      </c>
      <c r="AA270" s="1090">
        <f t="shared" si="189"/>
        <v>0</v>
      </c>
      <c r="AB270" s="1090">
        <f t="shared" si="189"/>
        <v>0</v>
      </c>
      <c r="AC270" s="1090">
        <f t="shared" si="189"/>
        <v>0</v>
      </c>
      <c r="AE270" s="1042">
        <f>ROW()</f>
        <v>270</v>
      </c>
    </row>
    <row r="271" spans="1:31" ht="25.5">
      <c r="A271">
        <v>87</v>
      </c>
      <c r="B271">
        <v>5</v>
      </c>
      <c r="C271" t="str">
        <f>IF(Partidas!B88="","",Partidas!B88)</f>
        <v>A1630</v>
      </c>
      <c r="D271" s="700" t="str">
        <f>IF(Partidas!B88="",Partidas!A88,"            "&amp;Partidas!C88)</f>
        <v xml:space="preserve">            Indicador de nivel digital programable, remoto a sensor, display con teclado. Tags LI-17633014 y LI-17633015</v>
      </c>
      <c r="E271" s="1071">
        <f>IF(Partidas!D88="","",Partidas!D88)</f>
        <v>1</v>
      </c>
      <c r="F271" s="1041">
        <f>Partidas!E88</f>
        <v>46302</v>
      </c>
      <c r="G271" s="1041">
        <f>Partidas!F88</f>
        <v>46302</v>
      </c>
      <c r="H271" s="1067" cm="1">
        <f t="array" ref="H271">IF($B271="","",IFERROR(_xlfn.AGGREGATE(15,6,ROW($B275:$B$367)/(($B275:$B$367&lt;=$B271)*($B275:$B$367&lt;&gt;"")),1)-1,121))</f>
        <v>274</v>
      </c>
      <c r="I271" s="1077">
        <f>Partidas!G88</f>
        <v>33.6</v>
      </c>
      <c r="J271" s="1077">
        <f>IF(OR($C271="",N($E271)=0,N($I271)=0),"",$I271/$E271)</f>
        <v>33.6</v>
      </c>
      <c r="L271" s="1044">
        <f t="shared" ref="L271:AC271" si="190">IF($B271="","",IF($C271&lt;&gt;"",IFERROR($I271*MAX(0,MIN($G271,L$3)-MAX($F271,L$3-6)+1)/($G271-$F271+1),""),SUMIFS(L$5:L$367,$C$5:$C$367,"?*",$AE$5:$AE$367,"&gt;"&amp;ROW(),$AE$5:$AE$367,"&lt;="&amp;$H271)))</f>
        <v>0</v>
      </c>
      <c r="M271" s="1044">
        <f t="shared" si="190"/>
        <v>0</v>
      </c>
      <c r="N271" s="1044">
        <f t="shared" si="190"/>
        <v>0</v>
      </c>
      <c r="O271" s="1044">
        <f t="shared" si="190"/>
        <v>0</v>
      </c>
      <c r="P271" s="1044">
        <f t="shared" si="190"/>
        <v>0</v>
      </c>
      <c r="Q271" s="1044">
        <f t="shared" si="190"/>
        <v>0</v>
      </c>
      <c r="R271" s="1044">
        <f t="shared" si="190"/>
        <v>0</v>
      </c>
      <c r="S271" s="1044">
        <f t="shared" si="190"/>
        <v>0</v>
      </c>
      <c r="T271" s="1044">
        <f t="shared" si="190"/>
        <v>0</v>
      </c>
      <c r="U271" s="1044">
        <f t="shared" si="190"/>
        <v>0</v>
      </c>
      <c r="V271" s="1044">
        <f t="shared" si="190"/>
        <v>0</v>
      </c>
      <c r="W271" s="1044">
        <f t="shared" si="190"/>
        <v>0</v>
      </c>
      <c r="X271" s="1044">
        <f t="shared" si="190"/>
        <v>0</v>
      </c>
      <c r="Y271" s="1044">
        <f t="shared" si="190"/>
        <v>0</v>
      </c>
      <c r="Z271" s="1044">
        <f t="shared" si="190"/>
        <v>33.6</v>
      </c>
      <c r="AA271" s="1044">
        <f t="shared" si="190"/>
        <v>0</v>
      </c>
      <c r="AB271" s="1044">
        <f t="shared" si="190"/>
        <v>0</v>
      </c>
      <c r="AC271" s="1044">
        <f t="shared" si="190"/>
        <v>0</v>
      </c>
      <c r="AE271" s="1042">
        <f>ROW()</f>
        <v>271</v>
      </c>
    </row>
    <row r="272" spans="1:31">
      <c r="A272" s="1086"/>
      <c r="B272" s="1086">
        <v>6</v>
      </c>
      <c r="C272" s="1086"/>
      <c r="D272" s="1096" t="str">
        <f>APU!D3093</f>
        <v>CAPATAZ</v>
      </c>
      <c r="E272" s="1112" t="s">
        <v>1765</v>
      </c>
      <c r="F272" s="1088">
        <f t="shared" ref="F272:G274" si="191">F$271</f>
        <v>46302</v>
      </c>
      <c r="G272" s="1088">
        <f t="shared" si="191"/>
        <v>46302</v>
      </c>
      <c r="H272" s="1087"/>
      <c r="I272" s="1091">
        <f>APU!O3093</f>
        <v>1.6</v>
      </c>
      <c r="J272" s="1089"/>
      <c r="K272" s="1086"/>
      <c r="L272" s="1090">
        <f>IF($I272=0,"",IFERROR($I272*MAX(0,MIN($G272,L$3)-MAX($F272,L$3-6)+1)/($G272-$F272+1),""))</f>
        <v>0</v>
      </c>
      <c r="M272" s="1090">
        <f t="shared" ref="M272:AC274" si="192">IF($I272=0,"",IFERROR($I272*MAX(0,MIN($G272,M$3)-MAX($F272,M$3-6)+1)/($G272-$F272+1),""))</f>
        <v>0</v>
      </c>
      <c r="N272" s="1090">
        <f t="shared" si="192"/>
        <v>0</v>
      </c>
      <c r="O272" s="1090">
        <f t="shared" si="192"/>
        <v>0</v>
      </c>
      <c r="P272" s="1090">
        <f t="shared" si="192"/>
        <v>0</v>
      </c>
      <c r="Q272" s="1090">
        <f t="shared" si="192"/>
        <v>0</v>
      </c>
      <c r="R272" s="1090">
        <f t="shared" si="192"/>
        <v>0</v>
      </c>
      <c r="S272" s="1090">
        <f t="shared" si="192"/>
        <v>0</v>
      </c>
      <c r="T272" s="1090">
        <f t="shared" si="192"/>
        <v>0</v>
      </c>
      <c r="U272" s="1090">
        <f t="shared" si="192"/>
        <v>0</v>
      </c>
      <c r="V272" s="1090">
        <f t="shared" si="192"/>
        <v>0</v>
      </c>
      <c r="W272" s="1090">
        <f t="shared" si="192"/>
        <v>0</v>
      </c>
      <c r="X272" s="1090">
        <f t="shared" si="192"/>
        <v>0</v>
      </c>
      <c r="Y272" s="1090">
        <f t="shared" si="192"/>
        <v>0</v>
      </c>
      <c r="Z272" s="1090">
        <f t="shared" si="192"/>
        <v>1.6</v>
      </c>
      <c r="AA272" s="1090">
        <f t="shared" si="192"/>
        <v>0</v>
      </c>
      <c r="AB272" s="1090">
        <f t="shared" si="192"/>
        <v>0</v>
      </c>
      <c r="AC272" s="1090">
        <f t="shared" si="192"/>
        <v>0</v>
      </c>
      <c r="AE272" s="1042">
        <f>ROW()</f>
        <v>272</v>
      </c>
    </row>
    <row r="273" spans="1:31">
      <c r="A273" s="1086"/>
      <c r="B273" s="1086">
        <v>6</v>
      </c>
      <c r="C273" s="1086"/>
      <c r="D273" s="1096" t="str">
        <f>APU!D3094</f>
        <v>OPERARIO</v>
      </c>
      <c r="E273" s="1112" t="s">
        <v>1765</v>
      </c>
      <c r="F273" s="1088">
        <f t="shared" si="191"/>
        <v>46302</v>
      </c>
      <c r="G273" s="1088">
        <f t="shared" si="191"/>
        <v>46302</v>
      </c>
      <c r="H273" s="1087"/>
      <c r="I273" s="1091">
        <f>APU!O3094</f>
        <v>16</v>
      </c>
      <c r="J273" s="1089"/>
      <c r="K273" s="1086"/>
      <c r="L273" s="1090">
        <f>IF($I273=0,"",IFERROR($I273*MAX(0,MIN($G273,L$3)-MAX($F273,L$3-6)+1)/($G273-$F273+1),""))</f>
        <v>0</v>
      </c>
      <c r="M273" s="1090">
        <f t="shared" si="192"/>
        <v>0</v>
      </c>
      <c r="N273" s="1090">
        <f t="shared" si="192"/>
        <v>0</v>
      </c>
      <c r="O273" s="1090">
        <f t="shared" si="192"/>
        <v>0</v>
      </c>
      <c r="P273" s="1090">
        <f t="shared" si="192"/>
        <v>0</v>
      </c>
      <c r="Q273" s="1090">
        <f t="shared" si="192"/>
        <v>0</v>
      </c>
      <c r="R273" s="1090">
        <f t="shared" si="192"/>
        <v>0</v>
      </c>
      <c r="S273" s="1090">
        <f t="shared" si="192"/>
        <v>0</v>
      </c>
      <c r="T273" s="1090">
        <f t="shared" si="192"/>
        <v>0</v>
      </c>
      <c r="U273" s="1090">
        <f t="shared" si="192"/>
        <v>0</v>
      </c>
      <c r="V273" s="1090">
        <f t="shared" si="192"/>
        <v>0</v>
      </c>
      <c r="W273" s="1090">
        <f t="shared" si="192"/>
        <v>0</v>
      </c>
      <c r="X273" s="1090">
        <f t="shared" si="192"/>
        <v>0</v>
      </c>
      <c r="Y273" s="1090">
        <f t="shared" si="192"/>
        <v>0</v>
      </c>
      <c r="Z273" s="1090">
        <f t="shared" si="192"/>
        <v>16</v>
      </c>
      <c r="AA273" s="1090">
        <f t="shared" si="192"/>
        <v>0</v>
      </c>
      <c r="AB273" s="1090">
        <f t="shared" si="192"/>
        <v>0</v>
      </c>
      <c r="AC273" s="1090">
        <f t="shared" si="192"/>
        <v>0</v>
      </c>
      <c r="AE273" s="1042">
        <f>ROW()</f>
        <v>273</v>
      </c>
    </row>
    <row r="274" spans="1:31">
      <c r="A274" s="1086"/>
      <c r="B274" s="1086">
        <v>6</v>
      </c>
      <c r="C274" s="1086"/>
      <c r="D274" s="1096" t="str">
        <f>APU!D3095</f>
        <v>AYUDANTE</v>
      </c>
      <c r="E274" s="1112" t="s">
        <v>1765</v>
      </c>
      <c r="F274" s="1088">
        <f t="shared" si="191"/>
        <v>46302</v>
      </c>
      <c r="G274" s="1088">
        <f t="shared" si="191"/>
        <v>46302</v>
      </c>
      <c r="H274" s="1087"/>
      <c r="I274" s="1091">
        <f>APU!O3095</f>
        <v>16</v>
      </c>
      <c r="J274" s="1089"/>
      <c r="K274" s="1086"/>
      <c r="L274" s="1090">
        <f>IF($I274=0,"",IFERROR($I274*MAX(0,MIN($G274,L$3)-MAX($F274,L$3-6)+1)/($G274-$F274+1),""))</f>
        <v>0</v>
      </c>
      <c r="M274" s="1090">
        <f t="shared" si="192"/>
        <v>0</v>
      </c>
      <c r="N274" s="1090">
        <f t="shared" si="192"/>
        <v>0</v>
      </c>
      <c r="O274" s="1090">
        <f t="shared" si="192"/>
        <v>0</v>
      </c>
      <c r="P274" s="1090">
        <f t="shared" si="192"/>
        <v>0</v>
      </c>
      <c r="Q274" s="1090">
        <f t="shared" si="192"/>
        <v>0</v>
      </c>
      <c r="R274" s="1090">
        <f t="shared" si="192"/>
        <v>0</v>
      </c>
      <c r="S274" s="1090">
        <f t="shared" si="192"/>
        <v>0</v>
      </c>
      <c r="T274" s="1090">
        <f t="shared" si="192"/>
        <v>0</v>
      </c>
      <c r="U274" s="1090">
        <f t="shared" si="192"/>
        <v>0</v>
      </c>
      <c r="V274" s="1090">
        <f t="shared" si="192"/>
        <v>0</v>
      </c>
      <c r="W274" s="1090">
        <f t="shared" si="192"/>
        <v>0</v>
      </c>
      <c r="X274" s="1090">
        <f t="shared" si="192"/>
        <v>0</v>
      </c>
      <c r="Y274" s="1090">
        <f t="shared" si="192"/>
        <v>0</v>
      </c>
      <c r="Z274" s="1090">
        <f t="shared" si="192"/>
        <v>16</v>
      </c>
      <c r="AA274" s="1090">
        <f t="shared" si="192"/>
        <v>0</v>
      </c>
      <c r="AB274" s="1090">
        <f t="shared" si="192"/>
        <v>0</v>
      </c>
      <c r="AC274" s="1090">
        <f t="shared" si="192"/>
        <v>0</v>
      </c>
      <c r="AE274" s="1042">
        <f>ROW()</f>
        <v>274</v>
      </c>
    </row>
    <row r="275" spans="1:31" ht="25.5">
      <c r="A275">
        <v>88</v>
      </c>
      <c r="B275">
        <v>5</v>
      </c>
      <c r="C275" t="str">
        <f>IF(Partidas!B89="","",Partidas!B89)</f>
        <v>A1640</v>
      </c>
      <c r="D275" s="700" t="str">
        <f>IF(Partidas!B89="",Partidas!A89,"            "&amp;Partidas!C89)</f>
        <v xml:space="preserve">            Suministro, montaje e instalación de detalle constructivo para montaje de manómetro. Ver estandar MY 0000-7-00005</v>
      </c>
      <c r="E275" s="1071">
        <f>IF(Partidas!D89="","",Partidas!D89)</f>
        <v>7</v>
      </c>
      <c r="F275" s="1041">
        <f>Partidas!E89</f>
        <v>46289</v>
      </c>
      <c r="G275" s="1041">
        <f>Partidas!F89</f>
        <v>46297</v>
      </c>
      <c r="H275" s="1067" cm="1">
        <f t="array" ref="H275">IF($B275="","",IFERROR(_xlfn.AGGREGATE(15,6,ROW($B279:$B$367)/(($B279:$B$367&lt;=$B275)*($B279:$B$367&lt;&gt;"")),1)-1,121))</f>
        <v>278</v>
      </c>
      <c r="I275" s="1077">
        <f>Partidas!G89</f>
        <v>117.6</v>
      </c>
      <c r="J275" s="1077">
        <f>IF(OR($C275="",N($E275)=0,N($I275)=0),"",$I275/$E275)</f>
        <v>16.8</v>
      </c>
      <c r="L275" s="1044">
        <f t="shared" ref="L275:AC275" si="193">IF($B275="","",IF($C275&lt;&gt;"",IFERROR($I275*MAX(0,MIN($G275,L$3)-MAX($F275,L$3-6)+1)/($G275-$F275+1),""),SUMIFS(L$5:L$367,$C$5:$C$367,"?*",$AE$5:$AE$367,"&gt;"&amp;ROW(),$AE$5:$AE$367,"&lt;="&amp;$H275)))</f>
        <v>0</v>
      </c>
      <c r="M275" s="1044">
        <f t="shared" si="193"/>
        <v>0</v>
      </c>
      <c r="N275" s="1044">
        <f t="shared" si="193"/>
        <v>0</v>
      </c>
      <c r="O275" s="1044">
        <f t="shared" si="193"/>
        <v>0</v>
      </c>
      <c r="P275" s="1044">
        <f t="shared" si="193"/>
        <v>0</v>
      </c>
      <c r="Q275" s="1044">
        <f t="shared" si="193"/>
        <v>0</v>
      </c>
      <c r="R275" s="1044">
        <f t="shared" si="193"/>
        <v>0</v>
      </c>
      <c r="S275" s="1044">
        <f t="shared" si="193"/>
        <v>0</v>
      </c>
      <c r="T275" s="1044">
        <f t="shared" si="193"/>
        <v>0</v>
      </c>
      <c r="U275" s="1044">
        <f t="shared" si="193"/>
        <v>0</v>
      </c>
      <c r="V275" s="1044">
        <f t="shared" si="193"/>
        <v>0</v>
      </c>
      <c r="W275" s="1044">
        <f t="shared" si="193"/>
        <v>0</v>
      </c>
      <c r="X275" s="1044">
        <f t="shared" si="193"/>
        <v>13.066666666666666</v>
      </c>
      <c r="Y275" s="1044">
        <f t="shared" si="193"/>
        <v>91.466666666666654</v>
      </c>
      <c r="Z275" s="1044">
        <f t="shared" si="193"/>
        <v>13.066666666666666</v>
      </c>
      <c r="AA275" s="1044">
        <f t="shared" si="193"/>
        <v>0</v>
      </c>
      <c r="AB275" s="1044">
        <f t="shared" si="193"/>
        <v>0</v>
      </c>
      <c r="AC275" s="1044">
        <f t="shared" si="193"/>
        <v>0</v>
      </c>
      <c r="AE275" s="1042">
        <f>ROW()</f>
        <v>275</v>
      </c>
    </row>
    <row r="276" spans="1:31">
      <c r="A276" s="1086"/>
      <c r="B276" s="1086">
        <v>6</v>
      </c>
      <c r="C276" s="1086"/>
      <c r="D276" s="1096" t="str">
        <f>APU!D3109</f>
        <v>CAPATAZ</v>
      </c>
      <c r="E276" s="1112" t="s">
        <v>1765</v>
      </c>
      <c r="F276" s="1088">
        <f t="shared" ref="F276:G278" si="194">F$275</f>
        <v>46289</v>
      </c>
      <c r="G276" s="1088">
        <f t="shared" si="194"/>
        <v>46297</v>
      </c>
      <c r="H276" s="1087"/>
      <c r="I276" s="1091">
        <f>APU!O3109</f>
        <v>5.6000000000000005</v>
      </c>
      <c r="J276" s="1089"/>
      <c r="K276" s="1086"/>
      <c r="L276" s="1090">
        <f>IF($I276=0,"",IFERROR($I276*MAX(0,MIN($G276,L$3)-MAX($F276,L$3-6)+1)/($G276-$F276+1),""))</f>
        <v>0</v>
      </c>
      <c r="M276" s="1090">
        <f t="shared" ref="M276:AC278" si="195">IF($I276=0,"",IFERROR($I276*MAX(0,MIN($G276,M$3)-MAX($F276,M$3-6)+1)/($G276-$F276+1),""))</f>
        <v>0</v>
      </c>
      <c r="N276" s="1090">
        <f t="shared" si="195"/>
        <v>0</v>
      </c>
      <c r="O276" s="1090">
        <f t="shared" si="195"/>
        <v>0</v>
      </c>
      <c r="P276" s="1090">
        <f t="shared" si="195"/>
        <v>0</v>
      </c>
      <c r="Q276" s="1090">
        <f t="shared" si="195"/>
        <v>0</v>
      </c>
      <c r="R276" s="1090">
        <f t="shared" si="195"/>
        <v>0</v>
      </c>
      <c r="S276" s="1090">
        <f t="shared" si="195"/>
        <v>0</v>
      </c>
      <c r="T276" s="1090">
        <f t="shared" si="195"/>
        <v>0</v>
      </c>
      <c r="U276" s="1090">
        <f t="shared" si="195"/>
        <v>0</v>
      </c>
      <c r="V276" s="1090">
        <f t="shared" si="195"/>
        <v>0</v>
      </c>
      <c r="W276" s="1090">
        <f t="shared" si="195"/>
        <v>0</v>
      </c>
      <c r="X276" s="1090">
        <f t="shared" si="195"/>
        <v>0.62222222222222223</v>
      </c>
      <c r="Y276" s="1090">
        <f t="shared" si="195"/>
        <v>4.3555555555555561</v>
      </c>
      <c r="Z276" s="1090">
        <f t="shared" si="195"/>
        <v>0.62222222222222223</v>
      </c>
      <c r="AA276" s="1090">
        <f t="shared" si="195"/>
        <v>0</v>
      </c>
      <c r="AB276" s="1090">
        <f t="shared" si="195"/>
        <v>0</v>
      </c>
      <c r="AC276" s="1090">
        <f t="shared" si="195"/>
        <v>0</v>
      </c>
      <c r="AE276" s="1042">
        <f>ROW()</f>
        <v>276</v>
      </c>
    </row>
    <row r="277" spans="1:31">
      <c r="A277" s="1086"/>
      <c r="B277" s="1086">
        <v>6</v>
      </c>
      <c r="C277" s="1086"/>
      <c r="D277" s="1096" t="str">
        <f>APU!D3110</f>
        <v>OPERARIO</v>
      </c>
      <c r="E277" s="1112" t="s">
        <v>1765</v>
      </c>
      <c r="F277" s="1088">
        <f t="shared" si="194"/>
        <v>46289</v>
      </c>
      <c r="G277" s="1088">
        <f t="shared" si="194"/>
        <v>46297</v>
      </c>
      <c r="H277" s="1087"/>
      <c r="I277" s="1091">
        <f>APU!O3110</f>
        <v>56</v>
      </c>
      <c r="J277" s="1089"/>
      <c r="K277" s="1086"/>
      <c r="L277" s="1090">
        <f>IF($I277=0,"",IFERROR($I277*MAX(0,MIN($G277,L$3)-MAX($F277,L$3-6)+1)/($G277-$F277+1),""))</f>
        <v>0</v>
      </c>
      <c r="M277" s="1090">
        <f t="shared" si="195"/>
        <v>0</v>
      </c>
      <c r="N277" s="1090">
        <f t="shared" si="195"/>
        <v>0</v>
      </c>
      <c r="O277" s="1090">
        <f t="shared" si="195"/>
        <v>0</v>
      </c>
      <c r="P277" s="1090">
        <f t="shared" si="195"/>
        <v>0</v>
      </c>
      <c r="Q277" s="1090">
        <f t="shared" si="195"/>
        <v>0</v>
      </c>
      <c r="R277" s="1090">
        <f t="shared" si="195"/>
        <v>0</v>
      </c>
      <c r="S277" s="1090">
        <f t="shared" si="195"/>
        <v>0</v>
      </c>
      <c r="T277" s="1090">
        <f t="shared" si="195"/>
        <v>0</v>
      </c>
      <c r="U277" s="1090">
        <f t="shared" si="195"/>
        <v>0</v>
      </c>
      <c r="V277" s="1090">
        <f t="shared" si="195"/>
        <v>0</v>
      </c>
      <c r="W277" s="1090">
        <f t="shared" si="195"/>
        <v>0</v>
      </c>
      <c r="X277" s="1090">
        <f t="shared" si="195"/>
        <v>6.2222222222222223</v>
      </c>
      <c r="Y277" s="1090">
        <f t="shared" si="195"/>
        <v>43.555555555555557</v>
      </c>
      <c r="Z277" s="1090">
        <f t="shared" si="195"/>
        <v>6.2222222222222223</v>
      </c>
      <c r="AA277" s="1090">
        <f t="shared" si="195"/>
        <v>0</v>
      </c>
      <c r="AB277" s="1090">
        <f t="shared" si="195"/>
        <v>0</v>
      </c>
      <c r="AC277" s="1090">
        <f t="shared" si="195"/>
        <v>0</v>
      </c>
      <c r="AE277" s="1042">
        <f>ROW()</f>
        <v>277</v>
      </c>
    </row>
    <row r="278" spans="1:31">
      <c r="A278" s="1086"/>
      <c r="B278" s="1086">
        <v>6</v>
      </c>
      <c r="C278" s="1086"/>
      <c r="D278" s="1096" t="str">
        <f>APU!D3111</f>
        <v>AYUDANTE</v>
      </c>
      <c r="E278" s="1112" t="s">
        <v>1765</v>
      </c>
      <c r="F278" s="1088">
        <f t="shared" si="194"/>
        <v>46289</v>
      </c>
      <c r="G278" s="1088">
        <f t="shared" si="194"/>
        <v>46297</v>
      </c>
      <c r="H278" s="1087"/>
      <c r="I278" s="1091">
        <f>APU!O3111</f>
        <v>56</v>
      </c>
      <c r="J278" s="1089"/>
      <c r="K278" s="1086"/>
      <c r="L278" s="1090">
        <f>IF($I278=0,"",IFERROR($I278*MAX(0,MIN($G278,L$3)-MAX($F278,L$3-6)+1)/($G278-$F278+1),""))</f>
        <v>0</v>
      </c>
      <c r="M278" s="1090">
        <f t="shared" si="195"/>
        <v>0</v>
      </c>
      <c r="N278" s="1090">
        <f t="shared" si="195"/>
        <v>0</v>
      </c>
      <c r="O278" s="1090">
        <f t="shared" si="195"/>
        <v>0</v>
      </c>
      <c r="P278" s="1090">
        <f t="shared" si="195"/>
        <v>0</v>
      </c>
      <c r="Q278" s="1090">
        <f t="shared" si="195"/>
        <v>0</v>
      </c>
      <c r="R278" s="1090">
        <f t="shared" si="195"/>
        <v>0</v>
      </c>
      <c r="S278" s="1090">
        <f t="shared" si="195"/>
        <v>0</v>
      </c>
      <c r="T278" s="1090">
        <f t="shared" si="195"/>
        <v>0</v>
      </c>
      <c r="U278" s="1090">
        <f t="shared" si="195"/>
        <v>0</v>
      </c>
      <c r="V278" s="1090">
        <f t="shared" si="195"/>
        <v>0</v>
      </c>
      <c r="W278" s="1090">
        <f t="shared" si="195"/>
        <v>0</v>
      </c>
      <c r="X278" s="1090">
        <f t="shared" si="195"/>
        <v>6.2222222222222223</v>
      </c>
      <c r="Y278" s="1090">
        <f t="shared" si="195"/>
        <v>43.555555555555557</v>
      </c>
      <c r="Z278" s="1090">
        <f t="shared" si="195"/>
        <v>6.2222222222222223</v>
      </c>
      <c r="AA278" s="1090">
        <f t="shared" si="195"/>
        <v>0</v>
      </c>
      <c r="AB278" s="1090">
        <f t="shared" si="195"/>
        <v>0</v>
      </c>
      <c r="AC278" s="1090">
        <f t="shared" si="195"/>
        <v>0</v>
      </c>
      <c r="AE278" s="1042">
        <f>ROW()</f>
        <v>278</v>
      </c>
    </row>
    <row r="279" spans="1:31" ht="25.5">
      <c r="A279">
        <v>89</v>
      </c>
      <c r="B279">
        <v>5</v>
      </c>
      <c r="C279" t="str">
        <f>IF(Partidas!B90="","",Partidas!B90)</f>
        <v>A1650</v>
      </c>
      <c r="D279" s="700" t="str">
        <f>IF(Partidas!B90="",Partidas!A90,"            "&amp;Partidas!C90)</f>
        <v xml:space="preserve">            Detalle constructivo para montaje de sensor de flujo magnético. Estándar MY 0000-7-00001</v>
      </c>
      <c r="E279" s="1071">
        <f>IF(Partidas!D90="","",Partidas!D90)</f>
        <v>1</v>
      </c>
      <c r="F279" s="1041">
        <f>Partidas!E90</f>
        <v>46314</v>
      </c>
      <c r="G279" s="1041">
        <f>Partidas!F90</f>
        <v>46314</v>
      </c>
      <c r="H279" s="1067" cm="1">
        <f t="array" ref="H279">IF($B279="","",IFERROR(_xlfn.AGGREGATE(15,6,ROW($B283:$B$367)/(($B283:$B$367&lt;=$B279)*($B283:$B$367&lt;&gt;"")),1)-1,121))</f>
        <v>282</v>
      </c>
      <c r="I279" s="1077">
        <f>Partidas!G90</f>
        <v>20.160000000000004</v>
      </c>
      <c r="J279" s="1077">
        <f>IF(OR($C279="",N($E279)=0,N($I279)=0),"",$I279/$E279)</f>
        <v>20.160000000000004</v>
      </c>
      <c r="L279" s="1044">
        <f t="shared" ref="L279:AC279" si="196">IF($B279="","",IF($C279&lt;&gt;"",IFERROR($I279*MAX(0,MIN($G279,L$3)-MAX($F279,L$3-6)+1)/($G279-$F279+1),""),SUMIFS(L$5:L$367,$C$5:$C$367,"?*",$AE$5:$AE$367,"&gt;"&amp;ROW(),$AE$5:$AE$367,"&lt;="&amp;$H279)))</f>
        <v>0</v>
      </c>
      <c r="M279" s="1044">
        <f t="shared" si="196"/>
        <v>0</v>
      </c>
      <c r="N279" s="1044">
        <f t="shared" si="196"/>
        <v>0</v>
      </c>
      <c r="O279" s="1044">
        <f t="shared" si="196"/>
        <v>0</v>
      </c>
      <c r="P279" s="1044">
        <f t="shared" si="196"/>
        <v>0</v>
      </c>
      <c r="Q279" s="1044">
        <f t="shared" si="196"/>
        <v>0</v>
      </c>
      <c r="R279" s="1044">
        <f t="shared" si="196"/>
        <v>0</v>
      </c>
      <c r="S279" s="1044">
        <f t="shared" si="196"/>
        <v>0</v>
      </c>
      <c r="T279" s="1044">
        <f t="shared" si="196"/>
        <v>0</v>
      </c>
      <c r="U279" s="1044">
        <f t="shared" si="196"/>
        <v>0</v>
      </c>
      <c r="V279" s="1044">
        <f t="shared" si="196"/>
        <v>0</v>
      </c>
      <c r="W279" s="1044">
        <f t="shared" si="196"/>
        <v>0</v>
      </c>
      <c r="X279" s="1044">
        <f t="shared" si="196"/>
        <v>0</v>
      </c>
      <c r="Y279" s="1044">
        <f t="shared" si="196"/>
        <v>0</v>
      </c>
      <c r="Z279" s="1044">
        <f t="shared" si="196"/>
        <v>0</v>
      </c>
      <c r="AA279" s="1044">
        <f t="shared" si="196"/>
        <v>0</v>
      </c>
      <c r="AB279" s="1044">
        <f t="shared" si="196"/>
        <v>20.160000000000004</v>
      </c>
      <c r="AC279" s="1044">
        <f t="shared" si="196"/>
        <v>0</v>
      </c>
      <c r="AE279" s="1042">
        <f>ROW()</f>
        <v>279</v>
      </c>
    </row>
    <row r="280" spans="1:31">
      <c r="A280" s="1086"/>
      <c r="B280" s="1086">
        <v>6</v>
      </c>
      <c r="C280" s="1086"/>
      <c r="D280" s="1096" t="str">
        <f>APU!D3125</f>
        <v>CAPATAZ</v>
      </c>
      <c r="E280" s="1112" t="s">
        <v>1765</v>
      </c>
      <c r="F280" s="1088">
        <f t="shared" ref="F280:G282" si="197">F$279</f>
        <v>46314</v>
      </c>
      <c r="G280" s="1088">
        <f t="shared" si="197"/>
        <v>46314</v>
      </c>
      <c r="H280" s="1087"/>
      <c r="I280" s="1091">
        <f>APU!O3125</f>
        <v>0.96</v>
      </c>
      <c r="J280" s="1089"/>
      <c r="K280" s="1086"/>
      <c r="L280" s="1090">
        <f>IF($I280=0,"",IFERROR($I280*MAX(0,MIN($G280,L$3)-MAX($F280,L$3-6)+1)/($G280-$F280+1),""))</f>
        <v>0</v>
      </c>
      <c r="M280" s="1090">
        <f t="shared" ref="M280:AC282" si="198">IF($I280=0,"",IFERROR($I280*MAX(0,MIN($G280,M$3)-MAX($F280,M$3-6)+1)/($G280-$F280+1),""))</f>
        <v>0</v>
      </c>
      <c r="N280" s="1090">
        <f t="shared" si="198"/>
        <v>0</v>
      </c>
      <c r="O280" s="1090">
        <f t="shared" si="198"/>
        <v>0</v>
      </c>
      <c r="P280" s="1090">
        <f t="shared" si="198"/>
        <v>0</v>
      </c>
      <c r="Q280" s="1090">
        <f t="shared" si="198"/>
        <v>0</v>
      </c>
      <c r="R280" s="1090">
        <f t="shared" si="198"/>
        <v>0</v>
      </c>
      <c r="S280" s="1090">
        <f t="shared" si="198"/>
        <v>0</v>
      </c>
      <c r="T280" s="1090">
        <f t="shared" si="198"/>
        <v>0</v>
      </c>
      <c r="U280" s="1090">
        <f t="shared" si="198"/>
        <v>0</v>
      </c>
      <c r="V280" s="1090">
        <f t="shared" si="198"/>
        <v>0</v>
      </c>
      <c r="W280" s="1090">
        <f t="shared" si="198"/>
        <v>0</v>
      </c>
      <c r="X280" s="1090">
        <f t="shared" si="198"/>
        <v>0</v>
      </c>
      <c r="Y280" s="1090">
        <f t="shared" si="198"/>
        <v>0</v>
      </c>
      <c r="Z280" s="1090">
        <f t="shared" si="198"/>
        <v>0</v>
      </c>
      <c r="AA280" s="1090">
        <f t="shared" si="198"/>
        <v>0</v>
      </c>
      <c r="AB280" s="1090">
        <f t="shared" si="198"/>
        <v>0.96</v>
      </c>
      <c r="AC280" s="1090">
        <f t="shared" si="198"/>
        <v>0</v>
      </c>
      <c r="AE280" s="1042">
        <f>ROW()</f>
        <v>280</v>
      </c>
    </row>
    <row r="281" spans="1:31">
      <c r="A281" s="1086"/>
      <c r="B281" s="1086">
        <v>6</v>
      </c>
      <c r="C281" s="1086"/>
      <c r="D281" s="1096" t="str">
        <f>APU!D3126</f>
        <v>OPERARIO</v>
      </c>
      <c r="E281" s="1112" t="s">
        <v>1765</v>
      </c>
      <c r="F281" s="1088">
        <f t="shared" si="197"/>
        <v>46314</v>
      </c>
      <c r="G281" s="1088">
        <f t="shared" si="197"/>
        <v>46314</v>
      </c>
      <c r="H281" s="1087"/>
      <c r="I281" s="1091">
        <f>APU!O3126</f>
        <v>9.6000000000000014</v>
      </c>
      <c r="J281" s="1089"/>
      <c r="K281" s="1086"/>
      <c r="L281" s="1090">
        <f>IF($I281=0,"",IFERROR($I281*MAX(0,MIN($G281,L$3)-MAX($F281,L$3-6)+1)/($G281-$F281+1),""))</f>
        <v>0</v>
      </c>
      <c r="M281" s="1090">
        <f t="shared" si="198"/>
        <v>0</v>
      </c>
      <c r="N281" s="1090">
        <f t="shared" si="198"/>
        <v>0</v>
      </c>
      <c r="O281" s="1090">
        <f t="shared" si="198"/>
        <v>0</v>
      </c>
      <c r="P281" s="1090">
        <f t="shared" si="198"/>
        <v>0</v>
      </c>
      <c r="Q281" s="1090">
        <f t="shared" si="198"/>
        <v>0</v>
      </c>
      <c r="R281" s="1090">
        <f t="shared" si="198"/>
        <v>0</v>
      </c>
      <c r="S281" s="1090">
        <f t="shared" si="198"/>
        <v>0</v>
      </c>
      <c r="T281" s="1090">
        <f t="shared" si="198"/>
        <v>0</v>
      </c>
      <c r="U281" s="1090">
        <f t="shared" si="198"/>
        <v>0</v>
      </c>
      <c r="V281" s="1090">
        <f t="shared" si="198"/>
        <v>0</v>
      </c>
      <c r="W281" s="1090">
        <f t="shared" si="198"/>
        <v>0</v>
      </c>
      <c r="X281" s="1090">
        <f t="shared" si="198"/>
        <v>0</v>
      </c>
      <c r="Y281" s="1090">
        <f t="shared" si="198"/>
        <v>0</v>
      </c>
      <c r="Z281" s="1090">
        <f t="shared" si="198"/>
        <v>0</v>
      </c>
      <c r="AA281" s="1090">
        <f t="shared" si="198"/>
        <v>0</v>
      </c>
      <c r="AB281" s="1090">
        <f t="shared" si="198"/>
        <v>9.6000000000000014</v>
      </c>
      <c r="AC281" s="1090">
        <f t="shared" si="198"/>
        <v>0</v>
      </c>
      <c r="AE281" s="1042">
        <f>ROW()</f>
        <v>281</v>
      </c>
    </row>
    <row r="282" spans="1:31">
      <c r="A282" s="1086"/>
      <c r="B282" s="1086">
        <v>6</v>
      </c>
      <c r="C282" s="1086"/>
      <c r="D282" s="1096" t="str">
        <f>APU!D3127</f>
        <v>AYUDANTE</v>
      </c>
      <c r="E282" s="1112" t="s">
        <v>1765</v>
      </c>
      <c r="F282" s="1088">
        <f t="shared" si="197"/>
        <v>46314</v>
      </c>
      <c r="G282" s="1088">
        <f t="shared" si="197"/>
        <v>46314</v>
      </c>
      <c r="H282" s="1087"/>
      <c r="I282" s="1091">
        <f>APU!O3127</f>
        <v>9.6000000000000014</v>
      </c>
      <c r="J282" s="1089"/>
      <c r="K282" s="1086"/>
      <c r="L282" s="1090">
        <f>IF($I282=0,"",IFERROR($I282*MAX(0,MIN($G282,L$3)-MAX($F282,L$3-6)+1)/($G282-$F282+1),""))</f>
        <v>0</v>
      </c>
      <c r="M282" s="1090">
        <f t="shared" si="198"/>
        <v>0</v>
      </c>
      <c r="N282" s="1090">
        <f t="shared" si="198"/>
        <v>0</v>
      </c>
      <c r="O282" s="1090">
        <f t="shared" si="198"/>
        <v>0</v>
      </c>
      <c r="P282" s="1090">
        <f t="shared" si="198"/>
        <v>0</v>
      </c>
      <c r="Q282" s="1090">
        <f t="shared" si="198"/>
        <v>0</v>
      </c>
      <c r="R282" s="1090">
        <f t="shared" si="198"/>
        <v>0</v>
      </c>
      <c r="S282" s="1090">
        <f t="shared" si="198"/>
        <v>0</v>
      </c>
      <c r="T282" s="1090">
        <f t="shared" si="198"/>
        <v>0</v>
      </c>
      <c r="U282" s="1090">
        <f t="shared" si="198"/>
        <v>0</v>
      </c>
      <c r="V282" s="1090">
        <f t="shared" si="198"/>
        <v>0</v>
      </c>
      <c r="W282" s="1090">
        <f t="shared" si="198"/>
        <v>0</v>
      </c>
      <c r="X282" s="1090">
        <f t="shared" si="198"/>
        <v>0</v>
      </c>
      <c r="Y282" s="1090">
        <f t="shared" si="198"/>
        <v>0</v>
      </c>
      <c r="Z282" s="1090">
        <f t="shared" si="198"/>
        <v>0</v>
      </c>
      <c r="AA282" s="1090">
        <f t="shared" si="198"/>
        <v>0</v>
      </c>
      <c r="AB282" s="1090">
        <f t="shared" si="198"/>
        <v>9.6000000000000014</v>
      </c>
      <c r="AC282" s="1090">
        <f t="shared" si="198"/>
        <v>0</v>
      </c>
      <c r="AE282" s="1042">
        <f>ROW()</f>
        <v>282</v>
      </c>
    </row>
    <row r="283" spans="1:31" ht="25.5">
      <c r="A283">
        <v>90</v>
      </c>
      <c r="B283">
        <v>5</v>
      </c>
      <c r="C283" t="str">
        <f>IF(Partidas!B91="","",Partidas!B91)</f>
        <v>A1660</v>
      </c>
      <c r="D283" s="700" t="str">
        <f>IF(Partidas!B91="",Partidas!A91,"            "&amp;Partidas!C91)</f>
        <v xml:space="preserve">            Detalle constructivo para pedestal de soporte de tres transmisores. Estándar MY 0000-7-00025</v>
      </c>
      <c r="E283" s="1071">
        <f>IF(Partidas!D91="","",Partidas!D91)</f>
        <v>1</v>
      </c>
      <c r="F283" s="1041">
        <f>Partidas!E91</f>
        <v>46314</v>
      </c>
      <c r="G283" s="1041">
        <f>Partidas!F91</f>
        <v>46314</v>
      </c>
      <c r="H283" s="1067" cm="1">
        <f t="array" ref="H283">IF($B283="","",IFERROR(_xlfn.AGGREGATE(15,6,ROW($B287:$B$367)/(($B287:$B$367&lt;=$B283)*($B287:$B$367&lt;&gt;"")),1)-1,121))</f>
        <v>286</v>
      </c>
      <c r="I283" s="1077">
        <f>Partidas!G91</f>
        <v>6.7200000000000006</v>
      </c>
      <c r="J283" s="1077">
        <f>IF(OR($C283="",N($E283)=0,N($I283)=0),"",$I283/$E283)</f>
        <v>6.7200000000000006</v>
      </c>
      <c r="L283" s="1044">
        <f t="shared" ref="L283:AC283" si="199">IF($B283="","",IF($C283&lt;&gt;"",IFERROR($I283*MAX(0,MIN($G283,L$3)-MAX($F283,L$3-6)+1)/($G283-$F283+1),""),SUMIFS(L$5:L$367,$C$5:$C$367,"?*",$AE$5:$AE$367,"&gt;"&amp;ROW(),$AE$5:$AE$367,"&lt;="&amp;$H283)))</f>
        <v>0</v>
      </c>
      <c r="M283" s="1044">
        <f t="shared" si="199"/>
        <v>0</v>
      </c>
      <c r="N283" s="1044">
        <f t="shared" si="199"/>
        <v>0</v>
      </c>
      <c r="O283" s="1044">
        <f t="shared" si="199"/>
        <v>0</v>
      </c>
      <c r="P283" s="1044">
        <f t="shared" si="199"/>
        <v>0</v>
      </c>
      <c r="Q283" s="1044">
        <f t="shared" si="199"/>
        <v>0</v>
      </c>
      <c r="R283" s="1044">
        <f t="shared" si="199"/>
        <v>0</v>
      </c>
      <c r="S283" s="1044">
        <f t="shared" si="199"/>
        <v>0</v>
      </c>
      <c r="T283" s="1044">
        <f t="shared" si="199"/>
        <v>0</v>
      </c>
      <c r="U283" s="1044">
        <f t="shared" si="199"/>
        <v>0</v>
      </c>
      <c r="V283" s="1044">
        <f t="shared" si="199"/>
        <v>0</v>
      </c>
      <c r="W283" s="1044">
        <f t="shared" si="199"/>
        <v>0</v>
      </c>
      <c r="X283" s="1044">
        <f t="shared" si="199"/>
        <v>0</v>
      </c>
      <c r="Y283" s="1044">
        <f t="shared" si="199"/>
        <v>0</v>
      </c>
      <c r="Z283" s="1044">
        <f t="shared" si="199"/>
        <v>0</v>
      </c>
      <c r="AA283" s="1044">
        <f t="shared" si="199"/>
        <v>0</v>
      </c>
      <c r="AB283" s="1044">
        <f t="shared" si="199"/>
        <v>6.7200000000000006</v>
      </c>
      <c r="AC283" s="1044">
        <f t="shared" si="199"/>
        <v>0</v>
      </c>
      <c r="AE283" s="1042">
        <f>ROW()</f>
        <v>283</v>
      </c>
    </row>
    <row r="284" spans="1:31">
      <c r="A284" s="1086"/>
      <c r="B284" s="1086">
        <v>6</v>
      </c>
      <c r="C284" s="1086"/>
      <c r="D284" s="1096" t="str">
        <f>APU!D3144</f>
        <v>CAPATAZ</v>
      </c>
      <c r="E284" s="1112" t="s">
        <v>1765</v>
      </c>
      <c r="F284" s="1088">
        <f t="shared" ref="F284:G286" si="200">F$283</f>
        <v>46314</v>
      </c>
      <c r="G284" s="1088">
        <f t="shared" si="200"/>
        <v>46314</v>
      </c>
      <c r="H284" s="1087"/>
      <c r="I284" s="1091">
        <f>APU!O3144</f>
        <v>0.32</v>
      </c>
      <c r="J284" s="1089"/>
      <c r="K284" s="1086"/>
      <c r="L284" s="1090">
        <f>IF($I284=0,"",IFERROR($I284*MAX(0,MIN($G284,L$3)-MAX($F284,L$3-6)+1)/($G284-$F284+1),""))</f>
        <v>0</v>
      </c>
      <c r="M284" s="1090">
        <f t="shared" ref="M284:AC286" si="201">IF($I284=0,"",IFERROR($I284*MAX(0,MIN($G284,M$3)-MAX($F284,M$3-6)+1)/($G284-$F284+1),""))</f>
        <v>0</v>
      </c>
      <c r="N284" s="1090">
        <f t="shared" si="201"/>
        <v>0</v>
      </c>
      <c r="O284" s="1090">
        <f t="shared" si="201"/>
        <v>0</v>
      </c>
      <c r="P284" s="1090">
        <f t="shared" si="201"/>
        <v>0</v>
      </c>
      <c r="Q284" s="1090">
        <f t="shared" si="201"/>
        <v>0</v>
      </c>
      <c r="R284" s="1090">
        <f t="shared" si="201"/>
        <v>0</v>
      </c>
      <c r="S284" s="1090">
        <f t="shared" si="201"/>
        <v>0</v>
      </c>
      <c r="T284" s="1090">
        <f t="shared" si="201"/>
        <v>0</v>
      </c>
      <c r="U284" s="1090">
        <f t="shared" si="201"/>
        <v>0</v>
      </c>
      <c r="V284" s="1090">
        <f t="shared" si="201"/>
        <v>0</v>
      </c>
      <c r="W284" s="1090">
        <f t="shared" si="201"/>
        <v>0</v>
      </c>
      <c r="X284" s="1090">
        <f t="shared" si="201"/>
        <v>0</v>
      </c>
      <c r="Y284" s="1090">
        <f t="shared" si="201"/>
        <v>0</v>
      </c>
      <c r="Z284" s="1090">
        <f t="shared" si="201"/>
        <v>0</v>
      </c>
      <c r="AA284" s="1090">
        <f t="shared" si="201"/>
        <v>0</v>
      </c>
      <c r="AB284" s="1090">
        <f t="shared" si="201"/>
        <v>0.32</v>
      </c>
      <c r="AC284" s="1090">
        <f t="shared" si="201"/>
        <v>0</v>
      </c>
      <c r="AE284" s="1042">
        <f>ROW()</f>
        <v>284</v>
      </c>
    </row>
    <row r="285" spans="1:31">
      <c r="A285" s="1086"/>
      <c r="B285" s="1086">
        <v>6</v>
      </c>
      <c r="C285" s="1086"/>
      <c r="D285" s="1096" t="str">
        <f>APU!D3145</f>
        <v>OPERARIO</v>
      </c>
      <c r="E285" s="1112" t="s">
        <v>1765</v>
      </c>
      <c r="F285" s="1088">
        <f t="shared" si="200"/>
        <v>46314</v>
      </c>
      <c r="G285" s="1088">
        <f t="shared" si="200"/>
        <v>46314</v>
      </c>
      <c r="H285" s="1087"/>
      <c r="I285" s="1091">
        <f>APU!O3145</f>
        <v>3.2</v>
      </c>
      <c r="J285" s="1089"/>
      <c r="K285" s="1086"/>
      <c r="L285" s="1090">
        <f>IF($I285=0,"",IFERROR($I285*MAX(0,MIN($G285,L$3)-MAX($F285,L$3-6)+1)/($G285-$F285+1),""))</f>
        <v>0</v>
      </c>
      <c r="M285" s="1090">
        <f t="shared" si="201"/>
        <v>0</v>
      </c>
      <c r="N285" s="1090">
        <f t="shared" si="201"/>
        <v>0</v>
      </c>
      <c r="O285" s="1090">
        <f t="shared" si="201"/>
        <v>0</v>
      </c>
      <c r="P285" s="1090">
        <f t="shared" si="201"/>
        <v>0</v>
      </c>
      <c r="Q285" s="1090">
        <f t="shared" si="201"/>
        <v>0</v>
      </c>
      <c r="R285" s="1090">
        <f t="shared" si="201"/>
        <v>0</v>
      </c>
      <c r="S285" s="1090">
        <f t="shared" si="201"/>
        <v>0</v>
      </c>
      <c r="T285" s="1090">
        <f t="shared" si="201"/>
        <v>0</v>
      </c>
      <c r="U285" s="1090">
        <f t="shared" si="201"/>
        <v>0</v>
      </c>
      <c r="V285" s="1090">
        <f t="shared" si="201"/>
        <v>0</v>
      </c>
      <c r="W285" s="1090">
        <f t="shared" si="201"/>
        <v>0</v>
      </c>
      <c r="X285" s="1090">
        <f t="shared" si="201"/>
        <v>0</v>
      </c>
      <c r="Y285" s="1090">
        <f t="shared" si="201"/>
        <v>0</v>
      </c>
      <c r="Z285" s="1090">
        <f t="shared" si="201"/>
        <v>0</v>
      </c>
      <c r="AA285" s="1090">
        <f t="shared" si="201"/>
        <v>0</v>
      </c>
      <c r="AB285" s="1090">
        <f t="shared" si="201"/>
        <v>3.2</v>
      </c>
      <c r="AC285" s="1090">
        <f t="shared" si="201"/>
        <v>0</v>
      </c>
      <c r="AE285" s="1042">
        <f>ROW()</f>
        <v>285</v>
      </c>
    </row>
    <row r="286" spans="1:31">
      <c r="A286" s="1086"/>
      <c r="B286" s="1086">
        <v>6</v>
      </c>
      <c r="C286" s="1086"/>
      <c r="D286" s="1096" t="str">
        <f>APU!D3146</f>
        <v>AYUDANTE</v>
      </c>
      <c r="E286" s="1112" t="s">
        <v>1765</v>
      </c>
      <c r="F286" s="1088">
        <f t="shared" si="200"/>
        <v>46314</v>
      </c>
      <c r="G286" s="1088">
        <f t="shared" si="200"/>
        <v>46314</v>
      </c>
      <c r="H286" s="1087"/>
      <c r="I286" s="1091">
        <f>APU!O3146</f>
        <v>3.2</v>
      </c>
      <c r="J286" s="1089"/>
      <c r="K286" s="1086"/>
      <c r="L286" s="1090">
        <f>IF($I286=0,"",IFERROR($I286*MAX(0,MIN($G286,L$3)-MAX($F286,L$3-6)+1)/($G286-$F286+1),""))</f>
        <v>0</v>
      </c>
      <c r="M286" s="1090">
        <f t="shared" si="201"/>
        <v>0</v>
      </c>
      <c r="N286" s="1090">
        <f t="shared" si="201"/>
        <v>0</v>
      </c>
      <c r="O286" s="1090">
        <f t="shared" si="201"/>
        <v>0</v>
      </c>
      <c r="P286" s="1090">
        <f t="shared" si="201"/>
        <v>0</v>
      </c>
      <c r="Q286" s="1090">
        <f t="shared" si="201"/>
        <v>0</v>
      </c>
      <c r="R286" s="1090">
        <f t="shared" si="201"/>
        <v>0</v>
      </c>
      <c r="S286" s="1090">
        <f t="shared" si="201"/>
        <v>0</v>
      </c>
      <c r="T286" s="1090">
        <f t="shared" si="201"/>
        <v>0</v>
      </c>
      <c r="U286" s="1090">
        <f t="shared" si="201"/>
        <v>0</v>
      </c>
      <c r="V286" s="1090">
        <f t="shared" si="201"/>
        <v>0</v>
      </c>
      <c r="W286" s="1090">
        <f t="shared" si="201"/>
        <v>0</v>
      </c>
      <c r="X286" s="1090">
        <f t="shared" si="201"/>
        <v>0</v>
      </c>
      <c r="Y286" s="1090">
        <f t="shared" si="201"/>
        <v>0</v>
      </c>
      <c r="Z286" s="1090">
        <f t="shared" si="201"/>
        <v>0</v>
      </c>
      <c r="AA286" s="1090">
        <f t="shared" si="201"/>
        <v>0</v>
      </c>
      <c r="AB286" s="1090">
        <f t="shared" si="201"/>
        <v>3.2</v>
      </c>
      <c r="AC286" s="1090">
        <f t="shared" si="201"/>
        <v>0</v>
      </c>
      <c r="AE286" s="1042">
        <f>ROW()</f>
        <v>286</v>
      </c>
    </row>
    <row r="287" spans="1:31" ht="25.5">
      <c r="A287">
        <v>91</v>
      </c>
      <c r="B287">
        <v>5</v>
      </c>
      <c r="C287" t="str">
        <f>IF(Partidas!B92="","",Partidas!B92)</f>
        <v>A1670</v>
      </c>
      <c r="D287" s="700" t="str">
        <f>IF(Partidas!B92="",Partidas!A92,"            "&amp;Partidas!C92)</f>
        <v xml:space="preserve">            Detalle constructivo para montaje de transmisor indicador de flujo. Estándar MY 0000-7-00028</v>
      </c>
      <c r="E287" s="1071">
        <f>IF(Partidas!D92="","",Partidas!D92)</f>
        <v>2</v>
      </c>
      <c r="F287" s="1041">
        <f>Partidas!E92</f>
        <v>46314</v>
      </c>
      <c r="G287" s="1041">
        <f>Partidas!F92</f>
        <v>46315</v>
      </c>
      <c r="H287" s="1067" cm="1">
        <f t="array" ref="H287">IF($B287="","",IFERROR(_xlfn.AGGREGATE(15,6,ROW($B291:$B$367)/(($B291:$B$367&lt;=$B287)*($B291:$B$367&lt;&gt;"")),1)-1,121))</f>
        <v>290</v>
      </c>
      <c r="I287" s="1077">
        <f>Partidas!G92</f>
        <v>33.6</v>
      </c>
      <c r="J287" s="1077">
        <f>IF(OR($C287="",N($E287)=0,N($I287)=0),"",$I287/$E287)</f>
        <v>16.8</v>
      </c>
      <c r="L287" s="1044">
        <f t="shared" ref="L287:AC287" si="202">IF($B287="","",IF($C287&lt;&gt;"",IFERROR($I287*MAX(0,MIN($G287,L$3)-MAX($F287,L$3-6)+1)/($G287-$F287+1),""),SUMIFS(L$5:L$367,$C$5:$C$367,"?*",$AE$5:$AE$367,"&gt;"&amp;ROW(),$AE$5:$AE$367,"&lt;="&amp;$H287)))</f>
        <v>0</v>
      </c>
      <c r="M287" s="1044">
        <f t="shared" si="202"/>
        <v>0</v>
      </c>
      <c r="N287" s="1044">
        <f t="shared" si="202"/>
        <v>0</v>
      </c>
      <c r="O287" s="1044">
        <f t="shared" si="202"/>
        <v>0</v>
      </c>
      <c r="P287" s="1044">
        <f t="shared" si="202"/>
        <v>0</v>
      </c>
      <c r="Q287" s="1044">
        <f t="shared" si="202"/>
        <v>0</v>
      </c>
      <c r="R287" s="1044">
        <f t="shared" si="202"/>
        <v>0</v>
      </c>
      <c r="S287" s="1044">
        <f t="shared" si="202"/>
        <v>0</v>
      </c>
      <c r="T287" s="1044">
        <f t="shared" si="202"/>
        <v>0</v>
      </c>
      <c r="U287" s="1044">
        <f t="shared" si="202"/>
        <v>0</v>
      </c>
      <c r="V287" s="1044">
        <f t="shared" si="202"/>
        <v>0</v>
      </c>
      <c r="W287" s="1044">
        <f t="shared" si="202"/>
        <v>0</v>
      </c>
      <c r="X287" s="1044">
        <f t="shared" si="202"/>
        <v>0</v>
      </c>
      <c r="Y287" s="1044">
        <f t="shared" si="202"/>
        <v>0</v>
      </c>
      <c r="Z287" s="1044">
        <f t="shared" si="202"/>
        <v>0</v>
      </c>
      <c r="AA287" s="1044">
        <f t="shared" si="202"/>
        <v>0</v>
      </c>
      <c r="AB287" s="1044">
        <f t="shared" si="202"/>
        <v>33.6</v>
      </c>
      <c r="AC287" s="1044">
        <f t="shared" si="202"/>
        <v>0</v>
      </c>
      <c r="AE287" s="1042">
        <f>ROW()</f>
        <v>287</v>
      </c>
    </row>
    <row r="288" spans="1:31">
      <c r="A288" s="1086"/>
      <c r="B288" s="1086">
        <v>6</v>
      </c>
      <c r="C288" s="1086"/>
      <c r="D288" s="1096" t="str">
        <f>APU!D3163</f>
        <v>CAPATAZ</v>
      </c>
      <c r="E288" s="1112" t="s">
        <v>1765</v>
      </c>
      <c r="F288" s="1088">
        <f t="shared" ref="F288:G290" si="203">F$287</f>
        <v>46314</v>
      </c>
      <c r="G288" s="1088">
        <f t="shared" si="203"/>
        <v>46315</v>
      </c>
      <c r="H288" s="1087"/>
      <c r="I288" s="1091">
        <f>APU!O3163</f>
        <v>1.6</v>
      </c>
      <c r="J288" s="1089"/>
      <c r="K288" s="1086"/>
      <c r="L288" s="1090">
        <f>IF($I288=0,"",IFERROR($I288*MAX(0,MIN($G288,L$3)-MAX($F288,L$3-6)+1)/($G288-$F288+1),""))</f>
        <v>0</v>
      </c>
      <c r="M288" s="1090">
        <f t="shared" ref="M288:AC290" si="204">IF($I288=0,"",IFERROR($I288*MAX(0,MIN($G288,M$3)-MAX($F288,M$3-6)+1)/($G288-$F288+1),""))</f>
        <v>0</v>
      </c>
      <c r="N288" s="1090">
        <f t="shared" si="204"/>
        <v>0</v>
      </c>
      <c r="O288" s="1090">
        <f t="shared" si="204"/>
        <v>0</v>
      </c>
      <c r="P288" s="1090">
        <f t="shared" si="204"/>
        <v>0</v>
      </c>
      <c r="Q288" s="1090">
        <f t="shared" si="204"/>
        <v>0</v>
      </c>
      <c r="R288" s="1090">
        <f t="shared" si="204"/>
        <v>0</v>
      </c>
      <c r="S288" s="1090">
        <f t="shared" si="204"/>
        <v>0</v>
      </c>
      <c r="T288" s="1090">
        <f t="shared" si="204"/>
        <v>0</v>
      </c>
      <c r="U288" s="1090">
        <f t="shared" si="204"/>
        <v>0</v>
      </c>
      <c r="V288" s="1090">
        <f t="shared" si="204"/>
        <v>0</v>
      </c>
      <c r="W288" s="1090">
        <f t="shared" si="204"/>
        <v>0</v>
      </c>
      <c r="X288" s="1090">
        <f t="shared" si="204"/>
        <v>0</v>
      </c>
      <c r="Y288" s="1090">
        <f t="shared" si="204"/>
        <v>0</v>
      </c>
      <c r="Z288" s="1090">
        <f t="shared" si="204"/>
        <v>0</v>
      </c>
      <c r="AA288" s="1090">
        <f t="shared" si="204"/>
        <v>0</v>
      </c>
      <c r="AB288" s="1090">
        <f t="shared" si="204"/>
        <v>1.6</v>
      </c>
      <c r="AC288" s="1090">
        <f t="shared" si="204"/>
        <v>0</v>
      </c>
      <c r="AE288" s="1042">
        <f>ROW()</f>
        <v>288</v>
      </c>
    </row>
    <row r="289" spans="1:31">
      <c r="A289" s="1086"/>
      <c r="B289" s="1086">
        <v>6</v>
      </c>
      <c r="C289" s="1086"/>
      <c r="D289" s="1096" t="str">
        <f>APU!D3164</f>
        <v>OPERARIO</v>
      </c>
      <c r="E289" s="1112" t="s">
        <v>1765</v>
      </c>
      <c r="F289" s="1088">
        <f t="shared" si="203"/>
        <v>46314</v>
      </c>
      <c r="G289" s="1088">
        <f t="shared" si="203"/>
        <v>46315</v>
      </c>
      <c r="H289" s="1087"/>
      <c r="I289" s="1091">
        <f>APU!O3164</f>
        <v>16</v>
      </c>
      <c r="J289" s="1089"/>
      <c r="K289" s="1086"/>
      <c r="L289" s="1090">
        <f>IF($I289=0,"",IFERROR($I289*MAX(0,MIN($G289,L$3)-MAX($F289,L$3-6)+1)/($G289-$F289+1),""))</f>
        <v>0</v>
      </c>
      <c r="M289" s="1090">
        <f t="shared" si="204"/>
        <v>0</v>
      </c>
      <c r="N289" s="1090">
        <f t="shared" si="204"/>
        <v>0</v>
      </c>
      <c r="O289" s="1090">
        <f t="shared" si="204"/>
        <v>0</v>
      </c>
      <c r="P289" s="1090">
        <f t="shared" si="204"/>
        <v>0</v>
      </c>
      <c r="Q289" s="1090">
        <f t="shared" si="204"/>
        <v>0</v>
      </c>
      <c r="R289" s="1090">
        <f t="shared" si="204"/>
        <v>0</v>
      </c>
      <c r="S289" s="1090">
        <f t="shared" si="204"/>
        <v>0</v>
      </c>
      <c r="T289" s="1090">
        <f t="shared" si="204"/>
        <v>0</v>
      </c>
      <c r="U289" s="1090">
        <f t="shared" si="204"/>
        <v>0</v>
      </c>
      <c r="V289" s="1090">
        <f t="shared" si="204"/>
        <v>0</v>
      </c>
      <c r="W289" s="1090">
        <f t="shared" si="204"/>
        <v>0</v>
      </c>
      <c r="X289" s="1090">
        <f t="shared" si="204"/>
        <v>0</v>
      </c>
      <c r="Y289" s="1090">
        <f t="shared" si="204"/>
        <v>0</v>
      </c>
      <c r="Z289" s="1090">
        <f t="shared" si="204"/>
        <v>0</v>
      </c>
      <c r="AA289" s="1090">
        <f t="shared" si="204"/>
        <v>0</v>
      </c>
      <c r="AB289" s="1090">
        <f t="shared" si="204"/>
        <v>16</v>
      </c>
      <c r="AC289" s="1090">
        <f t="shared" si="204"/>
        <v>0</v>
      </c>
      <c r="AE289" s="1042">
        <f>ROW()</f>
        <v>289</v>
      </c>
    </row>
    <row r="290" spans="1:31">
      <c r="A290" s="1086"/>
      <c r="B290" s="1086">
        <v>6</v>
      </c>
      <c r="C290" s="1086"/>
      <c r="D290" s="1096" t="str">
        <f>APU!D3165</f>
        <v>AYUDANTE</v>
      </c>
      <c r="E290" s="1112" t="s">
        <v>1765</v>
      </c>
      <c r="F290" s="1088">
        <f t="shared" si="203"/>
        <v>46314</v>
      </c>
      <c r="G290" s="1088">
        <f t="shared" si="203"/>
        <v>46315</v>
      </c>
      <c r="H290" s="1087"/>
      <c r="I290" s="1091">
        <f>APU!O3165</f>
        <v>16</v>
      </c>
      <c r="J290" s="1089"/>
      <c r="K290" s="1086"/>
      <c r="L290" s="1090">
        <f>IF($I290=0,"",IFERROR($I290*MAX(0,MIN($G290,L$3)-MAX($F290,L$3-6)+1)/($G290-$F290+1),""))</f>
        <v>0</v>
      </c>
      <c r="M290" s="1090">
        <f t="shared" si="204"/>
        <v>0</v>
      </c>
      <c r="N290" s="1090">
        <f t="shared" si="204"/>
        <v>0</v>
      </c>
      <c r="O290" s="1090">
        <f t="shared" si="204"/>
        <v>0</v>
      </c>
      <c r="P290" s="1090">
        <f t="shared" si="204"/>
        <v>0</v>
      </c>
      <c r="Q290" s="1090">
        <f t="shared" si="204"/>
        <v>0</v>
      </c>
      <c r="R290" s="1090">
        <f t="shared" si="204"/>
        <v>0</v>
      </c>
      <c r="S290" s="1090">
        <f t="shared" si="204"/>
        <v>0</v>
      </c>
      <c r="T290" s="1090">
        <f t="shared" si="204"/>
        <v>0</v>
      </c>
      <c r="U290" s="1090">
        <f t="shared" si="204"/>
        <v>0</v>
      </c>
      <c r="V290" s="1090">
        <f t="shared" si="204"/>
        <v>0</v>
      </c>
      <c r="W290" s="1090">
        <f t="shared" si="204"/>
        <v>0</v>
      </c>
      <c r="X290" s="1090">
        <f t="shared" si="204"/>
        <v>0</v>
      </c>
      <c r="Y290" s="1090">
        <f t="shared" si="204"/>
        <v>0</v>
      </c>
      <c r="Z290" s="1090">
        <f t="shared" si="204"/>
        <v>0</v>
      </c>
      <c r="AA290" s="1090">
        <f t="shared" si="204"/>
        <v>0</v>
      </c>
      <c r="AB290" s="1090">
        <f t="shared" si="204"/>
        <v>16</v>
      </c>
      <c r="AC290" s="1090">
        <f t="shared" si="204"/>
        <v>0</v>
      </c>
      <c r="AE290" s="1042">
        <f>ROW()</f>
        <v>290</v>
      </c>
    </row>
    <row r="291" spans="1:31" ht="25.5">
      <c r="A291">
        <v>92</v>
      </c>
      <c r="B291">
        <v>5</v>
      </c>
      <c r="C291" t="str">
        <f>IF(Partidas!B93="","",Partidas!B93)</f>
        <v>A1680</v>
      </c>
      <c r="D291" s="700" t="str">
        <f>IF(Partidas!B93="",Partidas!A93,"            "&amp;Partidas!C93)</f>
        <v xml:space="preserve">            Detalle constructivo para sensor/transmisor de nivel tipo radar. Estándar MY 0000-7-00007</v>
      </c>
      <c r="E291" s="1071">
        <f>IF(Partidas!D93="","",Partidas!D93)</f>
        <v>1</v>
      </c>
      <c r="F291" s="1041">
        <f>Partidas!E93</f>
        <v>46314</v>
      </c>
      <c r="G291" s="1041">
        <f>Partidas!F93</f>
        <v>46314</v>
      </c>
      <c r="H291" s="1067" cm="1">
        <f t="array" ref="H291">IF($B291="","",IFERROR(_xlfn.AGGREGATE(15,6,ROW($B295:$B$367)/(($B295:$B$367&lt;=$B291)*($B295:$B$367&lt;&gt;"")),1)-1,121))</f>
        <v>294</v>
      </c>
      <c r="I291" s="1077">
        <f>Partidas!G93</f>
        <v>11.2</v>
      </c>
      <c r="J291" s="1077">
        <f>IF(OR($C291="",N($E291)=0,N($I291)=0),"",$I291/$E291)</f>
        <v>11.2</v>
      </c>
      <c r="L291" s="1044">
        <f t="shared" ref="L291:AC291" si="205">IF($B291="","",IF($C291&lt;&gt;"",IFERROR($I291*MAX(0,MIN($G291,L$3)-MAX($F291,L$3-6)+1)/($G291-$F291+1),""),SUMIFS(L$5:L$367,$C$5:$C$367,"?*",$AE$5:$AE$367,"&gt;"&amp;ROW(),$AE$5:$AE$367,"&lt;="&amp;$H291)))</f>
        <v>0</v>
      </c>
      <c r="M291" s="1044">
        <f t="shared" si="205"/>
        <v>0</v>
      </c>
      <c r="N291" s="1044">
        <f t="shared" si="205"/>
        <v>0</v>
      </c>
      <c r="O291" s="1044">
        <f t="shared" si="205"/>
        <v>0</v>
      </c>
      <c r="P291" s="1044">
        <f t="shared" si="205"/>
        <v>0</v>
      </c>
      <c r="Q291" s="1044">
        <f t="shared" si="205"/>
        <v>0</v>
      </c>
      <c r="R291" s="1044">
        <f t="shared" si="205"/>
        <v>0</v>
      </c>
      <c r="S291" s="1044">
        <f t="shared" si="205"/>
        <v>0</v>
      </c>
      <c r="T291" s="1044">
        <f t="shared" si="205"/>
        <v>0</v>
      </c>
      <c r="U291" s="1044">
        <f t="shared" si="205"/>
        <v>0</v>
      </c>
      <c r="V291" s="1044">
        <f t="shared" si="205"/>
        <v>0</v>
      </c>
      <c r="W291" s="1044">
        <f t="shared" si="205"/>
        <v>0</v>
      </c>
      <c r="X291" s="1044">
        <f t="shared" si="205"/>
        <v>0</v>
      </c>
      <c r="Y291" s="1044">
        <f t="shared" si="205"/>
        <v>0</v>
      </c>
      <c r="Z291" s="1044">
        <f t="shared" si="205"/>
        <v>0</v>
      </c>
      <c r="AA291" s="1044">
        <f t="shared" si="205"/>
        <v>0</v>
      </c>
      <c r="AB291" s="1044">
        <f t="shared" si="205"/>
        <v>11.2</v>
      </c>
      <c r="AC291" s="1044">
        <f t="shared" si="205"/>
        <v>0</v>
      </c>
      <c r="AE291" s="1042">
        <f>ROW()</f>
        <v>291</v>
      </c>
    </row>
    <row r="292" spans="1:31">
      <c r="A292" s="1086"/>
      <c r="B292" s="1086">
        <v>6</v>
      </c>
      <c r="C292" s="1086"/>
      <c r="D292" s="1096" t="str">
        <f>APU!D3181</f>
        <v>CAPATAZ</v>
      </c>
      <c r="E292" s="1112" t="s">
        <v>1765</v>
      </c>
      <c r="F292" s="1088">
        <f t="shared" ref="F292:G294" si="206">F$291</f>
        <v>46314</v>
      </c>
      <c r="G292" s="1088">
        <f t="shared" si="206"/>
        <v>46314</v>
      </c>
      <c r="H292" s="1087"/>
      <c r="I292" s="1091">
        <f>APU!O3181</f>
        <v>0.53333333333333333</v>
      </c>
      <c r="J292" s="1089"/>
      <c r="K292" s="1086"/>
      <c r="L292" s="1090">
        <f>IF($I292=0,"",IFERROR($I292*MAX(0,MIN($G292,L$3)-MAX($F292,L$3-6)+1)/($G292-$F292+1),""))</f>
        <v>0</v>
      </c>
      <c r="M292" s="1090">
        <f t="shared" ref="M292:AC294" si="207">IF($I292=0,"",IFERROR($I292*MAX(0,MIN($G292,M$3)-MAX($F292,M$3-6)+1)/($G292-$F292+1),""))</f>
        <v>0</v>
      </c>
      <c r="N292" s="1090">
        <f t="shared" si="207"/>
        <v>0</v>
      </c>
      <c r="O292" s="1090">
        <f t="shared" si="207"/>
        <v>0</v>
      </c>
      <c r="P292" s="1090">
        <f t="shared" si="207"/>
        <v>0</v>
      </c>
      <c r="Q292" s="1090">
        <f t="shared" si="207"/>
        <v>0</v>
      </c>
      <c r="R292" s="1090">
        <f t="shared" si="207"/>
        <v>0</v>
      </c>
      <c r="S292" s="1090">
        <f t="shared" si="207"/>
        <v>0</v>
      </c>
      <c r="T292" s="1090">
        <f t="shared" si="207"/>
        <v>0</v>
      </c>
      <c r="U292" s="1090">
        <f t="shared" si="207"/>
        <v>0</v>
      </c>
      <c r="V292" s="1090">
        <f t="shared" si="207"/>
        <v>0</v>
      </c>
      <c r="W292" s="1090">
        <f t="shared" si="207"/>
        <v>0</v>
      </c>
      <c r="X292" s="1090">
        <f t="shared" si="207"/>
        <v>0</v>
      </c>
      <c r="Y292" s="1090">
        <f t="shared" si="207"/>
        <v>0</v>
      </c>
      <c r="Z292" s="1090">
        <f t="shared" si="207"/>
        <v>0</v>
      </c>
      <c r="AA292" s="1090">
        <f t="shared" si="207"/>
        <v>0</v>
      </c>
      <c r="AB292" s="1090">
        <f t="shared" si="207"/>
        <v>0.53333333333333333</v>
      </c>
      <c r="AC292" s="1090">
        <f t="shared" si="207"/>
        <v>0</v>
      </c>
      <c r="AE292" s="1042">
        <f>ROW()</f>
        <v>292</v>
      </c>
    </row>
    <row r="293" spans="1:31">
      <c r="A293" s="1086"/>
      <c r="B293" s="1086">
        <v>6</v>
      </c>
      <c r="C293" s="1086"/>
      <c r="D293" s="1096" t="str">
        <f>APU!D3182</f>
        <v>OPERARIO</v>
      </c>
      <c r="E293" s="1112" t="s">
        <v>1765</v>
      </c>
      <c r="F293" s="1088">
        <f t="shared" si="206"/>
        <v>46314</v>
      </c>
      <c r="G293" s="1088">
        <f t="shared" si="206"/>
        <v>46314</v>
      </c>
      <c r="H293" s="1087"/>
      <c r="I293" s="1091">
        <f>APU!O3182</f>
        <v>5.333333333333333</v>
      </c>
      <c r="J293" s="1089"/>
      <c r="K293" s="1086"/>
      <c r="L293" s="1090">
        <f>IF($I293=0,"",IFERROR($I293*MAX(0,MIN($G293,L$3)-MAX($F293,L$3-6)+1)/($G293-$F293+1),""))</f>
        <v>0</v>
      </c>
      <c r="M293" s="1090">
        <f t="shared" si="207"/>
        <v>0</v>
      </c>
      <c r="N293" s="1090">
        <f t="shared" si="207"/>
        <v>0</v>
      </c>
      <c r="O293" s="1090">
        <f t="shared" si="207"/>
        <v>0</v>
      </c>
      <c r="P293" s="1090">
        <f t="shared" si="207"/>
        <v>0</v>
      </c>
      <c r="Q293" s="1090">
        <f t="shared" si="207"/>
        <v>0</v>
      </c>
      <c r="R293" s="1090">
        <f t="shared" si="207"/>
        <v>0</v>
      </c>
      <c r="S293" s="1090">
        <f t="shared" si="207"/>
        <v>0</v>
      </c>
      <c r="T293" s="1090">
        <f t="shared" si="207"/>
        <v>0</v>
      </c>
      <c r="U293" s="1090">
        <f t="shared" si="207"/>
        <v>0</v>
      </c>
      <c r="V293" s="1090">
        <f t="shared" si="207"/>
        <v>0</v>
      </c>
      <c r="W293" s="1090">
        <f t="shared" si="207"/>
        <v>0</v>
      </c>
      <c r="X293" s="1090">
        <f t="shared" si="207"/>
        <v>0</v>
      </c>
      <c r="Y293" s="1090">
        <f t="shared" si="207"/>
        <v>0</v>
      </c>
      <c r="Z293" s="1090">
        <f t="shared" si="207"/>
        <v>0</v>
      </c>
      <c r="AA293" s="1090">
        <f t="shared" si="207"/>
        <v>0</v>
      </c>
      <c r="AB293" s="1090">
        <f t="shared" si="207"/>
        <v>5.333333333333333</v>
      </c>
      <c r="AC293" s="1090">
        <f t="shared" si="207"/>
        <v>0</v>
      </c>
      <c r="AE293" s="1042">
        <f>ROW()</f>
        <v>293</v>
      </c>
    </row>
    <row r="294" spans="1:31">
      <c r="A294" s="1086"/>
      <c r="B294" s="1086">
        <v>6</v>
      </c>
      <c r="C294" s="1086"/>
      <c r="D294" s="1096" t="str">
        <f>APU!D3183</f>
        <v>AYUDANTE</v>
      </c>
      <c r="E294" s="1112" t="s">
        <v>1765</v>
      </c>
      <c r="F294" s="1088">
        <f t="shared" si="206"/>
        <v>46314</v>
      </c>
      <c r="G294" s="1088">
        <f t="shared" si="206"/>
        <v>46314</v>
      </c>
      <c r="H294" s="1087"/>
      <c r="I294" s="1091">
        <f>APU!O3183</f>
        <v>5.333333333333333</v>
      </c>
      <c r="J294" s="1089"/>
      <c r="K294" s="1086"/>
      <c r="L294" s="1090">
        <f>IF($I294=0,"",IFERROR($I294*MAX(0,MIN($G294,L$3)-MAX($F294,L$3-6)+1)/($G294-$F294+1),""))</f>
        <v>0</v>
      </c>
      <c r="M294" s="1090">
        <f t="shared" si="207"/>
        <v>0</v>
      </c>
      <c r="N294" s="1090">
        <f t="shared" si="207"/>
        <v>0</v>
      </c>
      <c r="O294" s="1090">
        <f t="shared" si="207"/>
        <v>0</v>
      </c>
      <c r="P294" s="1090">
        <f t="shared" si="207"/>
        <v>0</v>
      </c>
      <c r="Q294" s="1090">
        <f t="shared" si="207"/>
        <v>0</v>
      </c>
      <c r="R294" s="1090">
        <f t="shared" si="207"/>
        <v>0</v>
      </c>
      <c r="S294" s="1090">
        <f t="shared" si="207"/>
        <v>0</v>
      </c>
      <c r="T294" s="1090">
        <f t="shared" si="207"/>
        <v>0</v>
      </c>
      <c r="U294" s="1090">
        <f t="shared" si="207"/>
        <v>0</v>
      </c>
      <c r="V294" s="1090">
        <f t="shared" si="207"/>
        <v>0</v>
      </c>
      <c r="W294" s="1090">
        <f t="shared" si="207"/>
        <v>0</v>
      </c>
      <c r="X294" s="1090">
        <f t="shared" si="207"/>
        <v>0</v>
      </c>
      <c r="Y294" s="1090">
        <f t="shared" si="207"/>
        <v>0</v>
      </c>
      <c r="Z294" s="1090">
        <f t="shared" si="207"/>
        <v>0</v>
      </c>
      <c r="AA294" s="1090">
        <f t="shared" si="207"/>
        <v>0</v>
      </c>
      <c r="AB294" s="1090">
        <f t="shared" si="207"/>
        <v>5.333333333333333</v>
      </c>
      <c r="AC294" s="1090">
        <f t="shared" si="207"/>
        <v>0</v>
      </c>
      <c r="AE294" s="1042">
        <f>ROW()</f>
        <v>294</v>
      </c>
    </row>
    <row r="295" spans="1:31" ht="25.5">
      <c r="A295">
        <v>93</v>
      </c>
      <c r="B295">
        <v>5</v>
      </c>
      <c r="C295" t="str">
        <f>IF(Partidas!B94="","",Partidas!B94)</f>
        <v>A1690</v>
      </c>
      <c r="D295" s="700" t="str">
        <f>IF(Partidas!B94="",Partidas!A94,"            "&amp;Partidas!C94)</f>
        <v xml:space="preserve">            Detalle constructivo para pedestal de indicador de nivel. Estándar MY 0000-7-00024</v>
      </c>
      <c r="E295" s="1071">
        <f>IF(Partidas!D94="","",Partidas!D94)</f>
        <v>1</v>
      </c>
      <c r="F295" s="1041">
        <f>Partidas!E94</f>
        <v>46314</v>
      </c>
      <c r="G295" s="1041">
        <f>Partidas!F94</f>
        <v>46314</v>
      </c>
      <c r="H295" s="1067" cm="1">
        <f t="array" ref="H295">IF($B295="","",IFERROR(_xlfn.AGGREGATE(15,6,ROW($B299:$B$367)/(($B299:$B$367&lt;=$B295)*($B299:$B$367&lt;&gt;"")),1)-1,121))</f>
        <v>298</v>
      </c>
      <c r="I295" s="1077">
        <f>Partidas!G94</f>
        <v>11.2</v>
      </c>
      <c r="J295" s="1077">
        <f>IF(OR($C295="",N($E295)=0,N($I295)=0),"",$I295/$E295)</f>
        <v>11.2</v>
      </c>
      <c r="L295" s="1044">
        <f t="shared" ref="L295:AC295" si="208">IF($B295="","",IF($C295&lt;&gt;"",IFERROR($I295*MAX(0,MIN($G295,L$3)-MAX($F295,L$3-6)+1)/($G295-$F295+1),""),SUMIFS(L$5:L$367,$C$5:$C$367,"?*",$AE$5:$AE$367,"&gt;"&amp;ROW(),$AE$5:$AE$367,"&lt;="&amp;$H295)))</f>
        <v>0</v>
      </c>
      <c r="M295" s="1044">
        <f t="shared" si="208"/>
        <v>0</v>
      </c>
      <c r="N295" s="1044">
        <f t="shared" si="208"/>
        <v>0</v>
      </c>
      <c r="O295" s="1044">
        <f t="shared" si="208"/>
        <v>0</v>
      </c>
      <c r="P295" s="1044">
        <f t="shared" si="208"/>
        <v>0</v>
      </c>
      <c r="Q295" s="1044">
        <f t="shared" si="208"/>
        <v>0</v>
      </c>
      <c r="R295" s="1044">
        <f t="shared" si="208"/>
        <v>0</v>
      </c>
      <c r="S295" s="1044">
        <f t="shared" si="208"/>
        <v>0</v>
      </c>
      <c r="T295" s="1044">
        <f t="shared" si="208"/>
        <v>0</v>
      </c>
      <c r="U295" s="1044">
        <f t="shared" si="208"/>
        <v>0</v>
      </c>
      <c r="V295" s="1044">
        <f t="shared" si="208"/>
        <v>0</v>
      </c>
      <c r="W295" s="1044">
        <f t="shared" si="208"/>
        <v>0</v>
      </c>
      <c r="X295" s="1044">
        <f t="shared" si="208"/>
        <v>0</v>
      </c>
      <c r="Y295" s="1044">
        <f t="shared" si="208"/>
        <v>0</v>
      </c>
      <c r="Z295" s="1044">
        <f t="shared" si="208"/>
        <v>0</v>
      </c>
      <c r="AA295" s="1044">
        <f t="shared" si="208"/>
        <v>0</v>
      </c>
      <c r="AB295" s="1044">
        <f t="shared" si="208"/>
        <v>11.2</v>
      </c>
      <c r="AC295" s="1044">
        <f t="shared" si="208"/>
        <v>0</v>
      </c>
      <c r="AE295" s="1042">
        <f>ROW()</f>
        <v>295</v>
      </c>
    </row>
    <row r="296" spans="1:31">
      <c r="A296" s="1086"/>
      <c r="B296" s="1086">
        <v>6</v>
      </c>
      <c r="C296" s="1086"/>
      <c r="D296" s="1096" t="str">
        <f>APU!D3203</f>
        <v>CAPATAZ</v>
      </c>
      <c r="E296" s="1112" t="s">
        <v>1765</v>
      </c>
      <c r="F296" s="1088">
        <f t="shared" ref="F296:G298" si="209">F$295</f>
        <v>46314</v>
      </c>
      <c r="G296" s="1088">
        <f t="shared" si="209"/>
        <v>46314</v>
      </c>
      <c r="H296" s="1087"/>
      <c r="I296" s="1091">
        <f>APU!O3203</f>
        <v>0.53333333333333333</v>
      </c>
      <c r="J296" s="1089"/>
      <c r="K296" s="1086"/>
      <c r="L296" s="1090">
        <f>IF($I296=0,"",IFERROR($I296*MAX(0,MIN($G296,L$3)-MAX($F296,L$3-6)+1)/($G296-$F296+1),""))</f>
        <v>0</v>
      </c>
      <c r="M296" s="1090">
        <f t="shared" ref="M296:AC298" si="210">IF($I296=0,"",IFERROR($I296*MAX(0,MIN($G296,M$3)-MAX($F296,M$3-6)+1)/($G296-$F296+1),""))</f>
        <v>0</v>
      </c>
      <c r="N296" s="1090">
        <f t="shared" si="210"/>
        <v>0</v>
      </c>
      <c r="O296" s="1090">
        <f t="shared" si="210"/>
        <v>0</v>
      </c>
      <c r="P296" s="1090">
        <f t="shared" si="210"/>
        <v>0</v>
      </c>
      <c r="Q296" s="1090">
        <f t="shared" si="210"/>
        <v>0</v>
      </c>
      <c r="R296" s="1090">
        <f t="shared" si="210"/>
        <v>0</v>
      </c>
      <c r="S296" s="1090">
        <f t="shared" si="210"/>
        <v>0</v>
      </c>
      <c r="T296" s="1090">
        <f t="shared" si="210"/>
        <v>0</v>
      </c>
      <c r="U296" s="1090">
        <f t="shared" si="210"/>
        <v>0</v>
      </c>
      <c r="V296" s="1090">
        <f t="shared" si="210"/>
        <v>0</v>
      </c>
      <c r="W296" s="1090">
        <f t="shared" si="210"/>
        <v>0</v>
      </c>
      <c r="X296" s="1090">
        <f t="shared" si="210"/>
        <v>0</v>
      </c>
      <c r="Y296" s="1090">
        <f t="shared" si="210"/>
        <v>0</v>
      </c>
      <c r="Z296" s="1090">
        <f t="shared" si="210"/>
        <v>0</v>
      </c>
      <c r="AA296" s="1090">
        <f t="shared" si="210"/>
        <v>0</v>
      </c>
      <c r="AB296" s="1090">
        <f t="shared" si="210"/>
        <v>0.53333333333333333</v>
      </c>
      <c r="AC296" s="1090">
        <f t="shared" si="210"/>
        <v>0</v>
      </c>
      <c r="AE296" s="1042">
        <f>ROW()</f>
        <v>296</v>
      </c>
    </row>
    <row r="297" spans="1:31">
      <c r="A297" s="1086"/>
      <c r="B297" s="1086">
        <v>6</v>
      </c>
      <c r="C297" s="1086"/>
      <c r="D297" s="1096" t="str">
        <f>APU!D3204</f>
        <v>OPERARIO</v>
      </c>
      <c r="E297" s="1112" t="s">
        <v>1765</v>
      </c>
      <c r="F297" s="1088">
        <f t="shared" si="209"/>
        <v>46314</v>
      </c>
      <c r="G297" s="1088">
        <f t="shared" si="209"/>
        <v>46314</v>
      </c>
      <c r="H297" s="1087"/>
      <c r="I297" s="1091">
        <f>APU!O3204</f>
        <v>5.333333333333333</v>
      </c>
      <c r="J297" s="1089"/>
      <c r="K297" s="1086"/>
      <c r="L297" s="1090">
        <f>IF($I297=0,"",IFERROR($I297*MAX(0,MIN($G297,L$3)-MAX($F297,L$3-6)+1)/($G297-$F297+1),""))</f>
        <v>0</v>
      </c>
      <c r="M297" s="1090">
        <f t="shared" si="210"/>
        <v>0</v>
      </c>
      <c r="N297" s="1090">
        <f t="shared" si="210"/>
        <v>0</v>
      </c>
      <c r="O297" s="1090">
        <f t="shared" si="210"/>
        <v>0</v>
      </c>
      <c r="P297" s="1090">
        <f t="shared" si="210"/>
        <v>0</v>
      </c>
      <c r="Q297" s="1090">
        <f t="shared" si="210"/>
        <v>0</v>
      </c>
      <c r="R297" s="1090">
        <f t="shared" si="210"/>
        <v>0</v>
      </c>
      <c r="S297" s="1090">
        <f t="shared" si="210"/>
        <v>0</v>
      </c>
      <c r="T297" s="1090">
        <f t="shared" si="210"/>
        <v>0</v>
      </c>
      <c r="U297" s="1090">
        <f t="shared" si="210"/>
        <v>0</v>
      </c>
      <c r="V297" s="1090">
        <f t="shared" si="210"/>
        <v>0</v>
      </c>
      <c r="W297" s="1090">
        <f t="shared" si="210"/>
        <v>0</v>
      </c>
      <c r="X297" s="1090">
        <f t="shared" si="210"/>
        <v>0</v>
      </c>
      <c r="Y297" s="1090">
        <f t="shared" si="210"/>
        <v>0</v>
      </c>
      <c r="Z297" s="1090">
        <f t="shared" si="210"/>
        <v>0</v>
      </c>
      <c r="AA297" s="1090">
        <f t="shared" si="210"/>
        <v>0</v>
      </c>
      <c r="AB297" s="1090">
        <f t="shared" si="210"/>
        <v>5.333333333333333</v>
      </c>
      <c r="AC297" s="1090">
        <f t="shared" si="210"/>
        <v>0</v>
      </c>
      <c r="AE297" s="1042">
        <f>ROW()</f>
        <v>297</v>
      </c>
    </row>
    <row r="298" spans="1:31">
      <c r="A298" s="1086"/>
      <c r="B298" s="1086">
        <v>6</v>
      </c>
      <c r="C298" s="1086"/>
      <c r="D298" s="1096" t="str">
        <f>APU!D3205</f>
        <v>AYUDANTE</v>
      </c>
      <c r="E298" s="1112" t="s">
        <v>1765</v>
      </c>
      <c r="F298" s="1088">
        <f t="shared" si="209"/>
        <v>46314</v>
      </c>
      <c r="G298" s="1088">
        <f t="shared" si="209"/>
        <v>46314</v>
      </c>
      <c r="H298" s="1087"/>
      <c r="I298" s="1091">
        <f>APU!O3205</f>
        <v>5.333333333333333</v>
      </c>
      <c r="J298" s="1089"/>
      <c r="K298" s="1086"/>
      <c r="L298" s="1090">
        <f>IF($I298=0,"",IFERROR($I298*MAX(0,MIN($G298,L$3)-MAX($F298,L$3-6)+1)/($G298-$F298+1),""))</f>
        <v>0</v>
      </c>
      <c r="M298" s="1090">
        <f t="shared" si="210"/>
        <v>0</v>
      </c>
      <c r="N298" s="1090">
        <f t="shared" si="210"/>
        <v>0</v>
      </c>
      <c r="O298" s="1090">
        <f t="shared" si="210"/>
        <v>0</v>
      </c>
      <c r="P298" s="1090">
        <f t="shared" si="210"/>
        <v>0</v>
      </c>
      <c r="Q298" s="1090">
        <f t="shared" si="210"/>
        <v>0</v>
      </c>
      <c r="R298" s="1090">
        <f t="shared" si="210"/>
        <v>0</v>
      </c>
      <c r="S298" s="1090">
        <f t="shared" si="210"/>
        <v>0</v>
      </c>
      <c r="T298" s="1090">
        <f t="shared" si="210"/>
        <v>0</v>
      </c>
      <c r="U298" s="1090">
        <f t="shared" si="210"/>
        <v>0</v>
      </c>
      <c r="V298" s="1090">
        <f t="shared" si="210"/>
        <v>0</v>
      </c>
      <c r="W298" s="1090">
        <f t="shared" si="210"/>
        <v>0</v>
      </c>
      <c r="X298" s="1090">
        <f t="shared" si="210"/>
        <v>0</v>
      </c>
      <c r="Y298" s="1090">
        <f t="shared" si="210"/>
        <v>0</v>
      </c>
      <c r="Z298" s="1090">
        <f t="shared" si="210"/>
        <v>0</v>
      </c>
      <c r="AA298" s="1090">
        <f t="shared" si="210"/>
        <v>0</v>
      </c>
      <c r="AB298" s="1090">
        <f t="shared" si="210"/>
        <v>5.333333333333333</v>
      </c>
      <c r="AC298" s="1090">
        <f t="shared" si="210"/>
        <v>0</v>
      </c>
      <c r="AE298" s="1042">
        <f>ROW()</f>
        <v>298</v>
      </c>
    </row>
    <row r="299" spans="1:31">
      <c r="A299" s="1026">
        <v>94</v>
      </c>
      <c r="B299" s="1026">
        <v>3</v>
      </c>
      <c r="C299" s="1026" t="str">
        <f>IF(Partidas!B95="","",Partidas!B95)</f>
        <v/>
      </c>
      <c r="D299" s="1027" t="str">
        <f>IF(Partidas!B95="",Partidas!A95,"            "&amp;Partidas!C95)</f>
        <v xml:space="preserve">      VÁLVULAS DE CONTROL</v>
      </c>
      <c r="E299" s="1070">
        <f>IF(Partidas!D95="","",Partidas!D95)</f>
        <v>5</v>
      </c>
      <c r="F299" s="1051">
        <f>Partidas!E95</f>
        <v>46300</v>
      </c>
      <c r="G299" s="1051">
        <f>Partidas!F95</f>
        <v>46307</v>
      </c>
      <c r="H299" s="1066" cm="1">
        <f t="array" ref="H299">IF($B299="","",IFERROR(_xlfn.AGGREGATE(15,6,ROW($B300:$B$367)/(($B300:$B$367&lt;=$B299)*($B300:$B$367&lt;&gt;"")),1)-1,121))</f>
        <v>315</v>
      </c>
      <c r="I299" s="1076">
        <f>Partidas!G95</f>
        <v>148.79999999999998</v>
      </c>
      <c r="J299" s="1076" t="str">
        <f>IF(OR($C299="",N($E299)=0,N($I299)=0),"",$I299/$E299)</f>
        <v/>
      </c>
      <c r="K299" s="1026"/>
      <c r="L299" s="1052">
        <f t="shared" ref="L299:U300" si="211">IF($B299="","",IF($C299&lt;&gt;"",IFERROR($I299*MAX(0,MIN($G299,L$3)-MAX($F299,L$3-6)+1)/($G299-$F299+1),""),SUMIFS(L$5:L$367,$C$5:$C$367,"?*",$AE$5:$AE$367,"&gt;"&amp;ROW(),$AE$5:$AE$367,"&lt;="&amp;$H299)))</f>
        <v>0</v>
      </c>
      <c r="M299" s="1052">
        <f t="shared" si="211"/>
        <v>0</v>
      </c>
      <c r="N299" s="1052">
        <f t="shared" si="211"/>
        <v>0</v>
      </c>
      <c r="O299" s="1052">
        <f t="shared" si="211"/>
        <v>0</v>
      </c>
      <c r="P299" s="1052">
        <f t="shared" si="211"/>
        <v>0</v>
      </c>
      <c r="Q299" s="1052">
        <f t="shared" si="211"/>
        <v>0</v>
      </c>
      <c r="R299" s="1052">
        <f t="shared" si="211"/>
        <v>0</v>
      </c>
      <c r="S299" s="1052">
        <f t="shared" si="211"/>
        <v>0</v>
      </c>
      <c r="T299" s="1052">
        <f t="shared" si="211"/>
        <v>0</v>
      </c>
      <c r="U299" s="1052">
        <f t="shared" si="211"/>
        <v>0</v>
      </c>
      <c r="V299" s="1052">
        <f t="shared" ref="V299:AC300" si="212">IF($B299="","",IF($C299&lt;&gt;"",IFERROR($I299*MAX(0,MIN($G299,V$3)-MAX($F299,V$3-6)+1)/($G299-$F299+1),""),SUMIFS(V$5:V$367,$C$5:$C$367,"?*",$AE$5:$AE$367,"&gt;"&amp;ROW(),$AE$5:$AE$367,"&lt;="&amp;$H299)))</f>
        <v>0</v>
      </c>
      <c r="W299" s="1052">
        <f t="shared" si="212"/>
        <v>0</v>
      </c>
      <c r="X299" s="1052">
        <f t="shared" si="212"/>
        <v>0</v>
      </c>
      <c r="Y299" s="1052">
        <f t="shared" si="212"/>
        <v>0</v>
      </c>
      <c r="Z299" s="1052">
        <f t="shared" si="212"/>
        <v>115.19999999999999</v>
      </c>
      <c r="AA299" s="1052">
        <f t="shared" si="212"/>
        <v>33.6</v>
      </c>
      <c r="AB299" s="1052">
        <f t="shared" si="212"/>
        <v>0</v>
      </c>
      <c r="AC299" s="1052">
        <f t="shared" si="212"/>
        <v>0</v>
      </c>
      <c r="AE299" s="1042">
        <f>ROW()</f>
        <v>299</v>
      </c>
    </row>
    <row r="300" spans="1:31" ht="25.5">
      <c r="A300">
        <v>95</v>
      </c>
      <c r="B300">
        <v>5</v>
      </c>
      <c r="C300" t="str">
        <f>IF(Partidas!B96="","",Partidas!B96)</f>
        <v>A1700</v>
      </c>
      <c r="D300" s="700" t="str">
        <f>IF(Partidas!B96="",Partidas!A96,"            "&amp;Partidas!C96)</f>
        <v xml:space="preserve">            Válvula de control de flujo tipo globo, actuador neumático y posicionador, Ø2" #150, CS, 4-20mA+HART. Tag FCV/FY-1763300</v>
      </c>
      <c r="E300" s="1071">
        <f>IF(Partidas!D96="","",Partidas!D96)</f>
        <v>1</v>
      </c>
      <c r="F300" s="1041">
        <f>Partidas!E96</f>
        <v>46300</v>
      </c>
      <c r="G300" s="1041">
        <f>Partidas!F96</f>
        <v>46300</v>
      </c>
      <c r="H300" s="1067" cm="1">
        <f t="array" ref="H300">IF($B300="","",IFERROR(_xlfn.AGGREGATE(15,6,ROW($B304:$B$367)/(($B304:$B$367&lt;=$B300)*($B304:$B$367&lt;&gt;"")),1)-1,121))</f>
        <v>303</v>
      </c>
      <c r="I300" s="1077">
        <f>Partidas!G96</f>
        <v>32.799999999999997</v>
      </c>
      <c r="J300" s="1077">
        <f>IF(OR($C300="",N($E300)=0,N($I300)=0),"",$I300/$E300)</f>
        <v>32.799999999999997</v>
      </c>
      <c r="L300" s="1044">
        <f t="shared" si="211"/>
        <v>0</v>
      </c>
      <c r="M300" s="1044">
        <f t="shared" si="211"/>
        <v>0</v>
      </c>
      <c r="N300" s="1044">
        <f t="shared" si="211"/>
        <v>0</v>
      </c>
      <c r="O300" s="1044">
        <f t="shared" si="211"/>
        <v>0</v>
      </c>
      <c r="P300" s="1044">
        <f t="shared" si="211"/>
        <v>0</v>
      </c>
      <c r="Q300" s="1044">
        <f t="shared" si="211"/>
        <v>0</v>
      </c>
      <c r="R300" s="1044">
        <f t="shared" si="211"/>
        <v>0</v>
      </c>
      <c r="S300" s="1044">
        <f t="shared" si="211"/>
        <v>0</v>
      </c>
      <c r="T300" s="1044">
        <f t="shared" si="211"/>
        <v>0</v>
      </c>
      <c r="U300" s="1044">
        <f t="shared" si="211"/>
        <v>0</v>
      </c>
      <c r="V300" s="1044">
        <f t="shared" si="212"/>
        <v>0</v>
      </c>
      <c r="W300" s="1044">
        <f t="shared" si="212"/>
        <v>0</v>
      </c>
      <c r="X300" s="1044">
        <f t="shared" si="212"/>
        <v>0</v>
      </c>
      <c r="Y300" s="1044">
        <f t="shared" si="212"/>
        <v>0</v>
      </c>
      <c r="Z300" s="1044">
        <f t="shared" si="212"/>
        <v>32.799999999999997</v>
      </c>
      <c r="AA300" s="1044">
        <f t="shared" si="212"/>
        <v>0</v>
      </c>
      <c r="AB300" s="1044">
        <f t="shared" si="212"/>
        <v>0</v>
      </c>
      <c r="AC300" s="1044">
        <f t="shared" si="212"/>
        <v>0</v>
      </c>
      <c r="AE300" s="1042">
        <f>ROW()</f>
        <v>300</v>
      </c>
    </row>
    <row r="301" spans="1:31">
      <c r="A301" s="1086"/>
      <c r="B301" s="1086">
        <v>6</v>
      </c>
      <c r="C301" s="1086"/>
      <c r="D301" s="1096" t="str">
        <f>APU!D3224</f>
        <v>CAPATAZ</v>
      </c>
      <c r="E301" s="1112" t="s">
        <v>1765</v>
      </c>
      <c r="F301" s="1088">
        <f t="shared" ref="F301:G303" si="213">F$300</f>
        <v>46300</v>
      </c>
      <c r="G301" s="1088">
        <f t="shared" si="213"/>
        <v>46300</v>
      </c>
      <c r="H301" s="1087"/>
      <c r="I301" s="1091">
        <f>APU!O3224</f>
        <v>0.8</v>
      </c>
      <c r="J301" s="1089"/>
      <c r="K301" s="1086"/>
      <c r="L301" s="1090">
        <f>IF($I301=0,"",IFERROR($I301*MAX(0,MIN($G301,L$3)-MAX($F301,L$3-6)+1)/($G301-$F301+1),""))</f>
        <v>0</v>
      </c>
      <c r="M301" s="1090">
        <f t="shared" ref="M301:AC303" si="214">IF($I301=0,"",IFERROR($I301*MAX(0,MIN($G301,M$3)-MAX($F301,M$3-6)+1)/($G301-$F301+1),""))</f>
        <v>0</v>
      </c>
      <c r="N301" s="1090">
        <f t="shared" si="214"/>
        <v>0</v>
      </c>
      <c r="O301" s="1090">
        <f t="shared" si="214"/>
        <v>0</v>
      </c>
      <c r="P301" s="1090">
        <f t="shared" si="214"/>
        <v>0</v>
      </c>
      <c r="Q301" s="1090">
        <f t="shared" si="214"/>
        <v>0</v>
      </c>
      <c r="R301" s="1090">
        <f t="shared" si="214"/>
        <v>0</v>
      </c>
      <c r="S301" s="1090">
        <f t="shared" si="214"/>
        <v>0</v>
      </c>
      <c r="T301" s="1090">
        <f t="shared" si="214"/>
        <v>0</v>
      </c>
      <c r="U301" s="1090">
        <f t="shared" si="214"/>
        <v>0</v>
      </c>
      <c r="V301" s="1090">
        <f t="shared" si="214"/>
        <v>0</v>
      </c>
      <c r="W301" s="1090">
        <f t="shared" si="214"/>
        <v>0</v>
      </c>
      <c r="X301" s="1090">
        <f t="shared" si="214"/>
        <v>0</v>
      </c>
      <c r="Y301" s="1090">
        <f t="shared" si="214"/>
        <v>0</v>
      </c>
      <c r="Z301" s="1090">
        <f t="shared" si="214"/>
        <v>0.8</v>
      </c>
      <c r="AA301" s="1090">
        <f t="shared" si="214"/>
        <v>0</v>
      </c>
      <c r="AB301" s="1090">
        <f t="shared" si="214"/>
        <v>0</v>
      </c>
      <c r="AC301" s="1090">
        <f t="shared" si="214"/>
        <v>0</v>
      </c>
      <c r="AE301" s="1042">
        <f>ROW()</f>
        <v>301</v>
      </c>
    </row>
    <row r="302" spans="1:31">
      <c r="A302" s="1086"/>
      <c r="B302" s="1086">
        <v>6</v>
      </c>
      <c r="C302" s="1086"/>
      <c r="D302" s="1096" t="str">
        <f>APU!D3225</f>
        <v>OPERARIO</v>
      </c>
      <c r="E302" s="1112" t="s">
        <v>1765</v>
      </c>
      <c r="F302" s="1088">
        <f t="shared" si="213"/>
        <v>46300</v>
      </c>
      <c r="G302" s="1088">
        <f t="shared" si="213"/>
        <v>46300</v>
      </c>
      <c r="H302" s="1087"/>
      <c r="I302" s="1091">
        <f>APU!O3225</f>
        <v>16</v>
      </c>
      <c r="J302" s="1089"/>
      <c r="K302" s="1086"/>
      <c r="L302" s="1090">
        <f>IF($I302=0,"",IFERROR($I302*MAX(0,MIN($G302,L$3)-MAX($F302,L$3-6)+1)/($G302-$F302+1),""))</f>
        <v>0</v>
      </c>
      <c r="M302" s="1090">
        <f t="shared" si="214"/>
        <v>0</v>
      </c>
      <c r="N302" s="1090">
        <f t="shared" si="214"/>
        <v>0</v>
      </c>
      <c r="O302" s="1090">
        <f t="shared" si="214"/>
        <v>0</v>
      </c>
      <c r="P302" s="1090">
        <f t="shared" si="214"/>
        <v>0</v>
      </c>
      <c r="Q302" s="1090">
        <f t="shared" si="214"/>
        <v>0</v>
      </c>
      <c r="R302" s="1090">
        <f t="shared" si="214"/>
        <v>0</v>
      </c>
      <c r="S302" s="1090">
        <f t="shared" si="214"/>
        <v>0</v>
      </c>
      <c r="T302" s="1090">
        <f t="shared" si="214"/>
        <v>0</v>
      </c>
      <c r="U302" s="1090">
        <f t="shared" si="214"/>
        <v>0</v>
      </c>
      <c r="V302" s="1090">
        <f t="shared" si="214"/>
        <v>0</v>
      </c>
      <c r="W302" s="1090">
        <f t="shared" si="214"/>
        <v>0</v>
      </c>
      <c r="X302" s="1090">
        <f t="shared" si="214"/>
        <v>0</v>
      </c>
      <c r="Y302" s="1090">
        <f t="shared" si="214"/>
        <v>0</v>
      </c>
      <c r="Z302" s="1090">
        <f t="shared" si="214"/>
        <v>16</v>
      </c>
      <c r="AA302" s="1090">
        <f t="shared" si="214"/>
        <v>0</v>
      </c>
      <c r="AB302" s="1090">
        <f t="shared" si="214"/>
        <v>0</v>
      </c>
      <c r="AC302" s="1090">
        <f t="shared" si="214"/>
        <v>0</v>
      </c>
      <c r="AE302" s="1042">
        <f>ROW()</f>
        <v>302</v>
      </c>
    </row>
    <row r="303" spans="1:31">
      <c r="A303" s="1086"/>
      <c r="B303" s="1086">
        <v>6</v>
      </c>
      <c r="C303" s="1086"/>
      <c r="D303" s="1096" t="str">
        <f>APU!D3226</f>
        <v>AYUDANTE</v>
      </c>
      <c r="E303" s="1112" t="s">
        <v>1765</v>
      </c>
      <c r="F303" s="1088">
        <f t="shared" si="213"/>
        <v>46300</v>
      </c>
      <c r="G303" s="1088">
        <f t="shared" si="213"/>
        <v>46300</v>
      </c>
      <c r="H303" s="1087"/>
      <c r="I303" s="1091">
        <f>APU!O3226</f>
        <v>16</v>
      </c>
      <c r="J303" s="1089"/>
      <c r="K303" s="1086"/>
      <c r="L303" s="1090">
        <f>IF($I303=0,"",IFERROR($I303*MAX(0,MIN($G303,L$3)-MAX($F303,L$3-6)+1)/($G303-$F303+1),""))</f>
        <v>0</v>
      </c>
      <c r="M303" s="1090">
        <f t="shared" si="214"/>
        <v>0</v>
      </c>
      <c r="N303" s="1090">
        <f t="shared" si="214"/>
        <v>0</v>
      </c>
      <c r="O303" s="1090">
        <f t="shared" si="214"/>
        <v>0</v>
      </c>
      <c r="P303" s="1090">
        <f t="shared" si="214"/>
        <v>0</v>
      </c>
      <c r="Q303" s="1090">
        <f t="shared" si="214"/>
        <v>0</v>
      </c>
      <c r="R303" s="1090">
        <f t="shared" si="214"/>
        <v>0</v>
      </c>
      <c r="S303" s="1090">
        <f t="shared" si="214"/>
        <v>0</v>
      </c>
      <c r="T303" s="1090">
        <f t="shared" si="214"/>
        <v>0</v>
      </c>
      <c r="U303" s="1090">
        <f t="shared" si="214"/>
        <v>0</v>
      </c>
      <c r="V303" s="1090">
        <f t="shared" si="214"/>
        <v>0</v>
      </c>
      <c r="W303" s="1090">
        <f t="shared" si="214"/>
        <v>0</v>
      </c>
      <c r="X303" s="1090">
        <f t="shared" si="214"/>
        <v>0</v>
      </c>
      <c r="Y303" s="1090">
        <f t="shared" si="214"/>
        <v>0</v>
      </c>
      <c r="Z303" s="1090">
        <f t="shared" si="214"/>
        <v>16</v>
      </c>
      <c r="AA303" s="1090">
        <f t="shared" si="214"/>
        <v>0</v>
      </c>
      <c r="AB303" s="1090">
        <f t="shared" si="214"/>
        <v>0</v>
      </c>
      <c r="AC303" s="1090">
        <f t="shared" si="214"/>
        <v>0</v>
      </c>
      <c r="AE303" s="1042">
        <f>ROW()</f>
        <v>303</v>
      </c>
    </row>
    <row r="304" spans="1:31" ht="25.5">
      <c r="A304">
        <v>96</v>
      </c>
      <c r="B304">
        <v>5</v>
      </c>
      <c r="C304" t="str">
        <f>IF(Partidas!B97="","",Partidas!B97)</f>
        <v>A1710</v>
      </c>
      <c r="D304" s="700" t="str">
        <f>IF(Partidas!B97="",Partidas!A97,"            "&amp;Partidas!C97)</f>
        <v xml:space="preserve">            Válvula de control tipo globo, actuador neumático y posicionador, Ø1-1/2" #150, CS, HART. Tags FCV/FY-17633011 y 013</v>
      </c>
      <c r="E304" s="1071">
        <f>IF(Partidas!D97="","",Partidas!D97)</f>
        <v>2</v>
      </c>
      <c r="F304" s="1041">
        <f>Partidas!E97</f>
        <v>46300</v>
      </c>
      <c r="G304" s="1041">
        <f>Partidas!F97</f>
        <v>46301</v>
      </c>
      <c r="H304" s="1067" cm="1">
        <f t="array" ref="H304">IF($B304="","",IFERROR(_xlfn.AGGREGATE(15,6,ROW($B308:$B$367)/(($B308:$B$367&lt;=$B304)*($B308:$B$367&lt;&gt;"")),1)-1,121))</f>
        <v>307</v>
      </c>
      <c r="I304" s="1077">
        <f>Partidas!G97</f>
        <v>65.599999999999994</v>
      </c>
      <c r="J304" s="1077">
        <f>IF(OR($C304="",N($E304)=0,N($I304)=0),"",$I304/$E304)</f>
        <v>32.799999999999997</v>
      </c>
      <c r="L304" s="1044">
        <f t="shared" ref="L304:AC304" si="215">IF($B304="","",IF($C304&lt;&gt;"",IFERROR($I304*MAX(0,MIN($G304,L$3)-MAX($F304,L$3-6)+1)/($G304-$F304+1),""),SUMIFS(L$5:L$367,$C$5:$C$367,"?*",$AE$5:$AE$367,"&gt;"&amp;ROW(),$AE$5:$AE$367,"&lt;="&amp;$H304)))</f>
        <v>0</v>
      </c>
      <c r="M304" s="1044">
        <f t="shared" si="215"/>
        <v>0</v>
      </c>
      <c r="N304" s="1044">
        <f t="shared" si="215"/>
        <v>0</v>
      </c>
      <c r="O304" s="1044">
        <f t="shared" si="215"/>
        <v>0</v>
      </c>
      <c r="P304" s="1044">
        <f t="shared" si="215"/>
        <v>0</v>
      </c>
      <c r="Q304" s="1044">
        <f t="shared" si="215"/>
        <v>0</v>
      </c>
      <c r="R304" s="1044">
        <f t="shared" si="215"/>
        <v>0</v>
      </c>
      <c r="S304" s="1044">
        <f t="shared" si="215"/>
        <v>0</v>
      </c>
      <c r="T304" s="1044">
        <f t="shared" si="215"/>
        <v>0</v>
      </c>
      <c r="U304" s="1044">
        <f t="shared" si="215"/>
        <v>0</v>
      </c>
      <c r="V304" s="1044">
        <f t="shared" si="215"/>
        <v>0</v>
      </c>
      <c r="W304" s="1044">
        <f t="shared" si="215"/>
        <v>0</v>
      </c>
      <c r="X304" s="1044">
        <f t="shared" si="215"/>
        <v>0</v>
      </c>
      <c r="Y304" s="1044">
        <f t="shared" si="215"/>
        <v>0</v>
      </c>
      <c r="Z304" s="1044">
        <f t="shared" si="215"/>
        <v>65.599999999999994</v>
      </c>
      <c r="AA304" s="1044">
        <f t="shared" si="215"/>
        <v>0</v>
      </c>
      <c r="AB304" s="1044">
        <f t="shared" si="215"/>
        <v>0</v>
      </c>
      <c r="AC304" s="1044">
        <f t="shared" si="215"/>
        <v>0</v>
      </c>
      <c r="AE304" s="1042">
        <f>ROW()</f>
        <v>304</v>
      </c>
    </row>
    <row r="305" spans="1:31">
      <c r="A305" s="1086"/>
      <c r="B305" s="1086">
        <v>6</v>
      </c>
      <c r="C305" s="1086"/>
      <c r="D305" s="1096" t="str">
        <f>APU!D3244</f>
        <v>CAPATAZ</v>
      </c>
      <c r="E305" s="1112" t="s">
        <v>1765</v>
      </c>
      <c r="F305" s="1088">
        <f t="shared" ref="F305:G307" si="216">F$304</f>
        <v>46300</v>
      </c>
      <c r="G305" s="1088">
        <f t="shared" si="216"/>
        <v>46301</v>
      </c>
      <c r="H305" s="1087"/>
      <c r="I305" s="1091">
        <f>APU!O3244</f>
        <v>1.6</v>
      </c>
      <c r="J305" s="1089"/>
      <c r="K305" s="1086"/>
      <c r="L305" s="1090">
        <f>IF($I305=0,"",IFERROR($I305*MAX(0,MIN($G305,L$3)-MAX($F305,L$3-6)+1)/($G305-$F305+1),""))</f>
        <v>0</v>
      </c>
      <c r="M305" s="1090">
        <f t="shared" ref="M305:AC307" si="217">IF($I305=0,"",IFERROR($I305*MAX(0,MIN($G305,M$3)-MAX($F305,M$3-6)+1)/($G305-$F305+1),""))</f>
        <v>0</v>
      </c>
      <c r="N305" s="1090">
        <f t="shared" si="217"/>
        <v>0</v>
      </c>
      <c r="O305" s="1090">
        <f t="shared" si="217"/>
        <v>0</v>
      </c>
      <c r="P305" s="1090">
        <f t="shared" si="217"/>
        <v>0</v>
      </c>
      <c r="Q305" s="1090">
        <f t="shared" si="217"/>
        <v>0</v>
      </c>
      <c r="R305" s="1090">
        <f t="shared" si="217"/>
        <v>0</v>
      </c>
      <c r="S305" s="1090">
        <f t="shared" si="217"/>
        <v>0</v>
      </c>
      <c r="T305" s="1090">
        <f t="shared" si="217"/>
        <v>0</v>
      </c>
      <c r="U305" s="1090">
        <f t="shared" si="217"/>
        <v>0</v>
      </c>
      <c r="V305" s="1090">
        <f t="shared" si="217"/>
        <v>0</v>
      </c>
      <c r="W305" s="1090">
        <f t="shared" si="217"/>
        <v>0</v>
      </c>
      <c r="X305" s="1090">
        <f t="shared" si="217"/>
        <v>0</v>
      </c>
      <c r="Y305" s="1090">
        <f t="shared" si="217"/>
        <v>0</v>
      </c>
      <c r="Z305" s="1090">
        <f t="shared" si="217"/>
        <v>1.6</v>
      </c>
      <c r="AA305" s="1090">
        <f t="shared" si="217"/>
        <v>0</v>
      </c>
      <c r="AB305" s="1090">
        <f t="shared" si="217"/>
        <v>0</v>
      </c>
      <c r="AC305" s="1090">
        <f t="shared" si="217"/>
        <v>0</v>
      </c>
      <c r="AE305" s="1042">
        <f>ROW()</f>
        <v>305</v>
      </c>
    </row>
    <row r="306" spans="1:31">
      <c r="A306" s="1086"/>
      <c r="B306" s="1086">
        <v>6</v>
      </c>
      <c r="C306" s="1086"/>
      <c r="D306" s="1096" t="str">
        <f>APU!D3245</f>
        <v>OPERARIO</v>
      </c>
      <c r="E306" s="1112" t="s">
        <v>1765</v>
      </c>
      <c r="F306" s="1088">
        <f t="shared" si="216"/>
        <v>46300</v>
      </c>
      <c r="G306" s="1088">
        <f t="shared" si="216"/>
        <v>46301</v>
      </c>
      <c r="H306" s="1087"/>
      <c r="I306" s="1091">
        <f>APU!O3245</f>
        <v>32</v>
      </c>
      <c r="J306" s="1089"/>
      <c r="K306" s="1086"/>
      <c r="L306" s="1090">
        <f>IF($I306=0,"",IFERROR($I306*MAX(0,MIN($G306,L$3)-MAX($F306,L$3-6)+1)/($G306-$F306+1),""))</f>
        <v>0</v>
      </c>
      <c r="M306" s="1090">
        <f t="shared" si="217"/>
        <v>0</v>
      </c>
      <c r="N306" s="1090">
        <f t="shared" si="217"/>
        <v>0</v>
      </c>
      <c r="O306" s="1090">
        <f t="shared" si="217"/>
        <v>0</v>
      </c>
      <c r="P306" s="1090">
        <f t="shared" si="217"/>
        <v>0</v>
      </c>
      <c r="Q306" s="1090">
        <f t="shared" si="217"/>
        <v>0</v>
      </c>
      <c r="R306" s="1090">
        <f t="shared" si="217"/>
        <v>0</v>
      </c>
      <c r="S306" s="1090">
        <f t="shared" si="217"/>
        <v>0</v>
      </c>
      <c r="T306" s="1090">
        <f t="shared" si="217"/>
        <v>0</v>
      </c>
      <c r="U306" s="1090">
        <f t="shared" si="217"/>
        <v>0</v>
      </c>
      <c r="V306" s="1090">
        <f t="shared" si="217"/>
        <v>0</v>
      </c>
      <c r="W306" s="1090">
        <f t="shared" si="217"/>
        <v>0</v>
      </c>
      <c r="X306" s="1090">
        <f t="shared" si="217"/>
        <v>0</v>
      </c>
      <c r="Y306" s="1090">
        <f t="shared" si="217"/>
        <v>0</v>
      </c>
      <c r="Z306" s="1090">
        <f t="shared" si="217"/>
        <v>32</v>
      </c>
      <c r="AA306" s="1090">
        <f t="shared" si="217"/>
        <v>0</v>
      </c>
      <c r="AB306" s="1090">
        <f t="shared" si="217"/>
        <v>0</v>
      </c>
      <c r="AC306" s="1090">
        <f t="shared" si="217"/>
        <v>0</v>
      </c>
      <c r="AE306" s="1042">
        <f>ROW()</f>
        <v>306</v>
      </c>
    </row>
    <row r="307" spans="1:31">
      <c r="A307" s="1086"/>
      <c r="B307" s="1086">
        <v>6</v>
      </c>
      <c r="C307" s="1086"/>
      <c r="D307" s="1096" t="str">
        <f>APU!D3246</f>
        <v>AYUDANTE</v>
      </c>
      <c r="E307" s="1112" t="s">
        <v>1765</v>
      </c>
      <c r="F307" s="1088">
        <f t="shared" si="216"/>
        <v>46300</v>
      </c>
      <c r="G307" s="1088">
        <f t="shared" si="216"/>
        <v>46301</v>
      </c>
      <c r="H307" s="1087"/>
      <c r="I307" s="1091">
        <f>APU!O3246</f>
        <v>32</v>
      </c>
      <c r="J307" s="1089"/>
      <c r="K307" s="1086"/>
      <c r="L307" s="1090">
        <f>IF($I307=0,"",IFERROR($I307*MAX(0,MIN($G307,L$3)-MAX($F307,L$3-6)+1)/($G307-$F307+1),""))</f>
        <v>0</v>
      </c>
      <c r="M307" s="1090">
        <f t="shared" si="217"/>
        <v>0</v>
      </c>
      <c r="N307" s="1090">
        <f t="shared" si="217"/>
        <v>0</v>
      </c>
      <c r="O307" s="1090">
        <f t="shared" si="217"/>
        <v>0</v>
      </c>
      <c r="P307" s="1090">
        <f t="shared" si="217"/>
        <v>0</v>
      </c>
      <c r="Q307" s="1090">
        <f t="shared" si="217"/>
        <v>0</v>
      </c>
      <c r="R307" s="1090">
        <f t="shared" si="217"/>
        <v>0</v>
      </c>
      <c r="S307" s="1090">
        <f t="shared" si="217"/>
        <v>0</v>
      </c>
      <c r="T307" s="1090">
        <f t="shared" si="217"/>
        <v>0</v>
      </c>
      <c r="U307" s="1090">
        <f t="shared" si="217"/>
        <v>0</v>
      </c>
      <c r="V307" s="1090">
        <f t="shared" si="217"/>
        <v>0</v>
      </c>
      <c r="W307" s="1090">
        <f t="shared" si="217"/>
        <v>0</v>
      </c>
      <c r="X307" s="1090">
        <f t="shared" si="217"/>
        <v>0</v>
      </c>
      <c r="Y307" s="1090">
        <f t="shared" si="217"/>
        <v>0</v>
      </c>
      <c r="Z307" s="1090">
        <f t="shared" si="217"/>
        <v>32</v>
      </c>
      <c r="AA307" s="1090">
        <f t="shared" si="217"/>
        <v>0</v>
      </c>
      <c r="AB307" s="1090">
        <f t="shared" si="217"/>
        <v>0</v>
      </c>
      <c r="AC307" s="1090">
        <f t="shared" si="217"/>
        <v>0</v>
      </c>
      <c r="AE307" s="1042">
        <f>ROW()</f>
        <v>307</v>
      </c>
    </row>
    <row r="308" spans="1:31" ht="25.5">
      <c r="A308">
        <v>97</v>
      </c>
      <c r="B308">
        <v>5</v>
      </c>
      <c r="C308" t="str">
        <f>IF(Partidas!B98="","",Partidas!B98)</f>
        <v>A1720</v>
      </c>
      <c r="D308" s="700" t="str">
        <f>IF(Partidas!B98="",Partidas!A98,"            "&amp;Partidas!C98)</f>
        <v xml:space="preserve">            Detalle constructivo para montaje de válvulas de control. Estándar MY 0000-7-00016</v>
      </c>
      <c r="E308" s="1071">
        <f>IF(Partidas!D98="","",Partidas!D98)</f>
        <v>1</v>
      </c>
      <c r="F308" s="1041">
        <f>Partidas!E98</f>
        <v>46302</v>
      </c>
      <c r="G308" s="1041">
        <f>Partidas!F98</f>
        <v>46302</v>
      </c>
      <c r="H308" s="1067" cm="1">
        <f t="array" ref="H308">IF($B308="","",IFERROR(_xlfn.AGGREGATE(15,6,ROW($B312:$B$367)/(($B312:$B$367&lt;=$B308)*($B312:$B$367&lt;&gt;"")),1)-1,121))</f>
        <v>311</v>
      </c>
      <c r="I308" s="1077">
        <f>Partidas!G98</f>
        <v>16.8</v>
      </c>
      <c r="J308" s="1077">
        <f>IF(OR($C308="",N($E308)=0,N($I308)=0),"",$I308/$E308)</f>
        <v>16.8</v>
      </c>
      <c r="L308" s="1044">
        <f t="shared" ref="L308:AC308" si="218">IF($B308="","",IF($C308&lt;&gt;"",IFERROR($I308*MAX(0,MIN($G308,L$3)-MAX($F308,L$3-6)+1)/($G308-$F308+1),""),SUMIFS(L$5:L$367,$C$5:$C$367,"?*",$AE$5:$AE$367,"&gt;"&amp;ROW(),$AE$5:$AE$367,"&lt;="&amp;$H308)))</f>
        <v>0</v>
      </c>
      <c r="M308" s="1044">
        <f t="shared" si="218"/>
        <v>0</v>
      </c>
      <c r="N308" s="1044">
        <f t="shared" si="218"/>
        <v>0</v>
      </c>
      <c r="O308" s="1044">
        <f t="shared" si="218"/>
        <v>0</v>
      </c>
      <c r="P308" s="1044">
        <f t="shared" si="218"/>
        <v>0</v>
      </c>
      <c r="Q308" s="1044">
        <f t="shared" si="218"/>
        <v>0</v>
      </c>
      <c r="R308" s="1044">
        <f t="shared" si="218"/>
        <v>0</v>
      </c>
      <c r="S308" s="1044">
        <f t="shared" si="218"/>
        <v>0</v>
      </c>
      <c r="T308" s="1044">
        <f t="shared" si="218"/>
        <v>0</v>
      </c>
      <c r="U308" s="1044">
        <f t="shared" si="218"/>
        <v>0</v>
      </c>
      <c r="V308" s="1044">
        <f t="shared" si="218"/>
        <v>0</v>
      </c>
      <c r="W308" s="1044">
        <f t="shared" si="218"/>
        <v>0</v>
      </c>
      <c r="X308" s="1044">
        <f t="shared" si="218"/>
        <v>0</v>
      </c>
      <c r="Y308" s="1044">
        <f t="shared" si="218"/>
        <v>0</v>
      </c>
      <c r="Z308" s="1044">
        <f t="shared" si="218"/>
        <v>16.8</v>
      </c>
      <c r="AA308" s="1044">
        <f t="shared" si="218"/>
        <v>0</v>
      </c>
      <c r="AB308" s="1044">
        <f t="shared" si="218"/>
        <v>0</v>
      </c>
      <c r="AC308" s="1044">
        <f t="shared" si="218"/>
        <v>0</v>
      </c>
      <c r="AE308" s="1042">
        <f>ROW()</f>
        <v>308</v>
      </c>
    </row>
    <row r="309" spans="1:31">
      <c r="A309" s="1086"/>
      <c r="B309" s="1086">
        <v>6</v>
      </c>
      <c r="C309" s="1086"/>
      <c r="D309" s="1096" t="str">
        <f>APU!D3264</f>
        <v>CAPATAZ</v>
      </c>
      <c r="E309" s="1112" t="s">
        <v>1765</v>
      </c>
      <c r="F309" s="1088">
        <f t="shared" ref="F309:G311" si="219">F$308</f>
        <v>46302</v>
      </c>
      <c r="G309" s="1088">
        <f t="shared" si="219"/>
        <v>46302</v>
      </c>
      <c r="H309" s="1087"/>
      <c r="I309" s="1091">
        <f>APU!O3264</f>
        <v>0.8</v>
      </c>
      <c r="J309" s="1089"/>
      <c r="K309" s="1086"/>
      <c r="L309" s="1090">
        <f>IF($I309=0,"",IFERROR($I309*MAX(0,MIN($G309,L$3)-MAX($F309,L$3-6)+1)/($G309-$F309+1),""))</f>
        <v>0</v>
      </c>
      <c r="M309" s="1090">
        <f t="shared" ref="M309:AC311" si="220">IF($I309=0,"",IFERROR($I309*MAX(0,MIN($G309,M$3)-MAX($F309,M$3-6)+1)/($G309-$F309+1),""))</f>
        <v>0</v>
      </c>
      <c r="N309" s="1090">
        <f t="shared" si="220"/>
        <v>0</v>
      </c>
      <c r="O309" s="1090">
        <f t="shared" si="220"/>
        <v>0</v>
      </c>
      <c r="P309" s="1090">
        <f t="shared" si="220"/>
        <v>0</v>
      </c>
      <c r="Q309" s="1090">
        <f t="shared" si="220"/>
        <v>0</v>
      </c>
      <c r="R309" s="1090">
        <f t="shared" si="220"/>
        <v>0</v>
      </c>
      <c r="S309" s="1090">
        <f t="shared" si="220"/>
        <v>0</v>
      </c>
      <c r="T309" s="1090">
        <f t="shared" si="220"/>
        <v>0</v>
      </c>
      <c r="U309" s="1090">
        <f t="shared" si="220"/>
        <v>0</v>
      </c>
      <c r="V309" s="1090">
        <f t="shared" si="220"/>
        <v>0</v>
      </c>
      <c r="W309" s="1090">
        <f t="shared" si="220"/>
        <v>0</v>
      </c>
      <c r="X309" s="1090">
        <f t="shared" si="220"/>
        <v>0</v>
      </c>
      <c r="Y309" s="1090">
        <f t="shared" si="220"/>
        <v>0</v>
      </c>
      <c r="Z309" s="1090">
        <f t="shared" si="220"/>
        <v>0.8</v>
      </c>
      <c r="AA309" s="1090">
        <f t="shared" si="220"/>
        <v>0</v>
      </c>
      <c r="AB309" s="1090">
        <f t="shared" si="220"/>
        <v>0</v>
      </c>
      <c r="AC309" s="1090">
        <f t="shared" si="220"/>
        <v>0</v>
      </c>
      <c r="AE309" s="1042">
        <f>ROW()</f>
        <v>309</v>
      </c>
    </row>
    <row r="310" spans="1:31">
      <c r="A310" s="1086"/>
      <c r="B310" s="1086">
        <v>6</v>
      </c>
      <c r="C310" s="1086"/>
      <c r="D310" s="1096" t="str">
        <f>APU!D3265</f>
        <v>OPERARIO</v>
      </c>
      <c r="E310" s="1112" t="s">
        <v>1765</v>
      </c>
      <c r="F310" s="1088">
        <f t="shared" si="219"/>
        <v>46302</v>
      </c>
      <c r="G310" s="1088">
        <f t="shared" si="219"/>
        <v>46302</v>
      </c>
      <c r="H310" s="1087"/>
      <c r="I310" s="1091">
        <f>APU!O3265</f>
        <v>8</v>
      </c>
      <c r="J310" s="1089"/>
      <c r="K310" s="1086"/>
      <c r="L310" s="1090">
        <f>IF($I310=0,"",IFERROR($I310*MAX(0,MIN($G310,L$3)-MAX($F310,L$3-6)+1)/($G310-$F310+1),""))</f>
        <v>0</v>
      </c>
      <c r="M310" s="1090">
        <f t="shared" si="220"/>
        <v>0</v>
      </c>
      <c r="N310" s="1090">
        <f t="shared" si="220"/>
        <v>0</v>
      </c>
      <c r="O310" s="1090">
        <f t="shared" si="220"/>
        <v>0</v>
      </c>
      <c r="P310" s="1090">
        <f t="shared" si="220"/>
        <v>0</v>
      </c>
      <c r="Q310" s="1090">
        <f t="shared" si="220"/>
        <v>0</v>
      </c>
      <c r="R310" s="1090">
        <f t="shared" si="220"/>
        <v>0</v>
      </c>
      <c r="S310" s="1090">
        <f t="shared" si="220"/>
        <v>0</v>
      </c>
      <c r="T310" s="1090">
        <f t="shared" si="220"/>
        <v>0</v>
      </c>
      <c r="U310" s="1090">
        <f t="shared" si="220"/>
        <v>0</v>
      </c>
      <c r="V310" s="1090">
        <f t="shared" si="220"/>
        <v>0</v>
      </c>
      <c r="W310" s="1090">
        <f t="shared" si="220"/>
        <v>0</v>
      </c>
      <c r="X310" s="1090">
        <f t="shared" si="220"/>
        <v>0</v>
      </c>
      <c r="Y310" s="1090">
        <f t="shared" si="220"/>
        <v>0</v>
      </c>
      <c r="Z310" s="1090">
        <f t="shared" si="220"/>
        <v>8</v>
      </c>
      <c r="AA310" s="1090">
        <f t="shared" si="220"/>
        <v>0</v>
      </c>
      <c r="AB310" s="1090">
        <f t="shared" si="220"/>
        <v>0</v>
      </c>
      <c r="AC310" s="1090">
        <f t="shared" si="220"/>
        <v>0</v>
      </c>
      <c r="AE310" s="1042">
        <f>ROW()</f>
        <v>310</v>
      </c>
    </row>
    <row r="311" spans="1:31">
      <c r="A311" s="1086"/>
      <c r="B311" s="1086">
        <v>6</v>
      </c>
      <c r="C311" s="1086"/>
      <c r="D311" s="1096" t="str">
        <f>APU!D3266</f>
        <v>AYUDANTE</v>
      </c>
      <c r="E311" s="1112" t="s">
        <v>1765</v>
      </c>
      <c r="F311" s="1088">
        <f t="shared" si="219"/>
        <v>46302</v>
      </c>
      <c r="G311" s="1088">
        <f t="shared" si="219"/>
        <v>46302</v>
      </c>
      <c r="H311" s="1087"/>
      <c r="I311" s="1091">
        <f>APU!O3266</f>
        <v>8</v>
      </c>
      <c r="J311" s="1089"/>
      <c r="K311" s="1086"/>
      <c r="L311" s="1090">
        <f>IF($I311=0,"",IFERROR($I311*MAX(0,MIN($G311,L$3)-MAX($F311,L$3-6)+1)/($G311-$F311+1),""))</f>
        <v>0</v>
      </c>
      <c r="M311" s="1090">
        <f t="shared" si="220"/>
        <v>0</v>
      </c>
      <c r="N311" s="1090">
        <f t="shared" si="220"/>
        <v>0</v>
      </c>
      <c r="O311" s="1090">
        <f t="shared" si="220"/>
        <v>0</v>
      </c>
      <c r="P311" s="1090">
        <f t="shared" si="220"/>
        <v>0</v>
      </c>
      <c r="Q311" s="1090">
        <f t="shared" si="220"/>
        <v>0</v>
      </c>
      <c r="R311" s="1090">
        <f t="shared" si="220"/>
        <v>0</v>
      </c>
      <c r="S311" s="1090">
        <f t="shared" si="220"/>
        <v>0</v>
      </c>
      <c r="T311" s="1090">
        <f t="shared" si="220"/>
        <v>0</v>
      </c>
      <c r="U311" s="1090">
        <f t="shared" si="220"/>
        <v>0</v>
      </c>
      <c r="V311" s="1090">
        <f t="shared" si="220"/>
        <v>0</v>
      </c>
      <c r="W311" s="1090">
        <f t="shared" si="220"/>
        <v>0</v>
      </c>
      <c r="X311" s="1090">
        <f t="shared" si="220"/>
        <v>0</v>
      </c>
      <c r="Y311" s="1090">
        <f t="shared" si="220"/>
        <v>0</v>
      </c>
      <c r="Z311" s="1090">
        <f t="shared" si="220"/>
        <v>8</v>
      </c>
      <c r="AA311" s="1090">
        <f t="shared" si="220"/>
        <v>0</v>
      </c>
      <c r="AB311" s="1090">
        <f t="shared" si="220"/>
        <v>0</v>
      </c>
      <c r="AC311" s="1090">
        <f t="shared" si="220"/>
        <v>0</v>
      </c>
      <c r="AE311" s="1042">
        <f>ROW()</f>
        <v>311</v>
      </c>
    </row>
    <row r="312" spans="1:31" ht="25.5">
      <c r="A312">
        <v>98</v>
      </c>
      <c r="B312">
        <v>5</v>
      </c>
      <c r="C312" t="str">
        <f>IF(Partidas!B99="","",Partidas!B99)</f>
        <v>A1730</v>
      </c>
      <c r="D312" s="700" t="str">
        <f>IF(Partidas!B99="",Partidas!A99,"            "&amp;Partidas!C99)</f>
        <v xml:space="preserve">            Verificación y ampliación del tubing de aire para válvulas de control en el área de dosificación de floculantes.</v>
      </c>
      <c r="E312" s="1071">
        <f>IF(Partidas!D99="","",Partidas!D99)</f>
        <v>2</v>
      </c>
      <c r="F312" s="1041">
        <f>Partidas!E99</f>
        <v>46304</v>
      </c>
      <c r="G312" s="1041">
        <f>Partidas!F99</f>
        <v>46307</v>
      </c>
      <c r="H312" s="1067" cm="1">
        <f t="array" ref="H312">IF($B312="","",IFERROR(_xlfn.AGGREGATE(15,6,ROW($B316:$B$367)/(($B316:$B$367&lt;=$B312)*($B316:$B$367&lt;&gt;"")),1)-1,121))</f>
        <v>315</v>
      </c>
      <c r="I312" s="1077">
        <f>Partidas!G99</f>
        <v>33.6</v>
      </c>
      <c r="J312" s="1077">
        <f>IF(OR($C312="",N($E312)=0,N($I312)=0),"",$I312/$E312)</f>
        <v>16.8</v>
      </c>
      <c r="L312" s="1044">
        <f t="shared" ref="L312:AC312" si="221">IF($B312="","",IF($C312&lt;&gt;"",IFERROR($I312*MAX(0,MIN($G312,L$3)-MAX($F312,L$3-6)+1)/($G312-$F312+1),""),SUMIFS(L$5:L$367,$C$5:$C$367,"?*",$AE$5:$AE$367,"&gt;"&amp;ROW(),$AE$5:$AE$367,"&lt;="&amp;$H312)))</f>
        <v>0</v>
      </c>
      <c r="M312" s="1044">
        <f t="shared" si="221"/>
        <v>0</v>
      </c>
      <c r="N312" s="1044">
        <f t="shared" si="221"/>
        <v>0</v>
      </c>
      <c r="O312" s="1044">
        <f t="shared" si="221"/>
        <v>0</v>
      </c>
      <c r="P312" s="1044">
        <f t="shared" si="221"/>
        <v>0</v>
      </c>
      <c r="Q312" s="1044">
        <f t="shared" si="221"/>
        <v>0</v>
      </c>
      <c r="R312" s="1044">
        <f t="shared" si="221"/>
        <v>0</v>
      </c>
      <c r="S312" s="1044">
        <f t="shared" si="221"/>
        <v>0</v>
      </c>
      <c r="T312" s="1044">
        <f t="shared" si="221"/>
        <v>0</v>
      </c>
      <c r="U312" s="1044">
        <f t="shared" si="221"/>
        <v>0</v>
      </c>
      <c r="V312" s="1044">
        <f t="shared" si="221"/>
        <v>0</v>
      </c>
      <c r="W312" s="1044">
        <f t="shared" si="221"/>
        <v>0</v>
      </c>
      <c r="X312" s="1044">
        <f t="shared" si="221"/>
        <v>0</v>
      </c>
      <c r="Y312" s="1044">
        <f t="shared" si="221"/>
        <v>0</v>
      </c>
      <c r="Z312" s="1044">
        <f t="shared" si="221"/>
        <v>0</v>
      </c>
      <c r="AA312" s="1044">
        <f t="shared" si="221"/>
        <v>33.6</v>
      </c>
      <c r="AB312" s="1044">
        <f t="shared" si="221"/>
        <v>0</v>
      </c>
      <c r="AC312" s="1044">
        <f t="shared" si="221"/>
        <v>0</v>
      </c>
      <c r="AE312" s="1042">
        <f>ROW()</f>
        <v>312</v>
      </c>
    </row>
    <row r="313" spans="1:31">
      <c r="A313" s="1086"/>
      <c r="B313" s="1086">
        <v>6</v>
      </c>
      <c r="C313" s="1086"/>
      <c r="D313" s="1096" t="str">
        <f>APU!D3283</f>
        <v>CAPATAZ</v>
      </c>
      <c r="E313" s="1112" t="s">
        <v>1765</v>
      </c>
      <c r="F313" s="1088">
        <f t="shared" ref="F313:G315" si="222">F$312</f>
        <v>46304</v>
      </c>
      <c r="G313" s="1088">
        <f t="shared" si="222"/>
        <v>46307</v>
      </c>
      <c r="H313" s="1087"/>
      <c r="I313" s="1091">
        <f>APU!O3283</f>
        <v>1.6</v>
      </c>
      <c r="J313" s="1089"/>
      <c r="K313" s="1086"/>
      <c r="L313" s="1090">
        <f>IF($I313=0,"",IFERROR($I313*MAX(0,MIN($G313,L$3)-MAX($F313,L$3-6)+1)/($G313-$F313+1),""))</f>
        <v>0</v>
      </c>
      <c r="M313" s="1090">
        <f t="shared" ref="M313:AC315" si="223">IF($I313=0,"",IFERROR($I313*MAX(0,MIN($G313,M$3)-MAX($F313,M$3-6)+1)/($G313-$F313+1),""))</f>
        <v>0</v>
      </c>
      <c r="N313" s="1090">
        <f t="shared" si="223"/>
        <v>0</v>
      </c>
      <c r="O313" s="1090">
        <f t="shared" si="223"/>
        <v>0</v>
      </c>
      <c r="P313" s="1090">
        <f t="shared" si="223"/>
        <v>0</v>
      </c>
      <c r="Q313" s="1090">
        <f t="shared" si="223"/>
        <v>0</v>
      </c>
      <c r="R313" s="1090">
        <f t="shared" si="223"/>
        <v>0</v>
      </c>
      <c r="S313" s="1090">
        <f t="shared" si="223"/>
        <v>0</v>
      </c>
      <c r="T313" s="1090">
        <f t="shared" si="223"/>
        <v>0</v>
      </c>
      <c r="U313" s="1090">
        <f t="shared" si="223"/>
        <v>0</v>
      </c>
      <c r="V313" s="1090">
        <f t="shared" si="223"/>
        <v>0</v>
      </c>
      <c r="W313" s="1090">
        <f t="shared" si="223"/>
        <v>0</v>
      </c>
      <c r="X313" s="1090">
        <f t="shared" si="223"/>
        <v>0</v>
      </c>
      <c r="Y313" s="1090">
        <f t="shared" si="223"/>
        <v>0</v>
      </c>
      <c r="Z313" s="1090">
        <f t="shared" si="223"/>
        <v>0</v>
      </c>
      <c r="AA313" s="1090">
        <f t="shared" si="223"/>
        <v>1.6</v>
      </c>
      <c r="AB313" s="1090">
        <f t="shared" si="223"/>
        <v>0</v>
      </c>
      <c r="AC313" s="1090">
        <f t="shared" si="223"/>
        <v>0</v>
      </c>
      <c r="AE313" s="1042">
        <f>ROW()</f>
        <v>313</v>
      </c>
    </row>
    <row r="314" spans="1:31">
      <c r="A314" s="1086"/>
      <c r="B314" s="1086">
        <v>6</v>
      </c>
      <c r="C314" s="1086"/>
      <c r="D314" s="1096" t="str">
        <f>APU!D3284</f>
        <v>OPERARIO</v>
      </c>
      <c r="E314" s="1112" t="s">
        <v>1765</v>
      </c>
      <c r="F314" s="1088">
        <f t="shared" si="222"/>
        <v>46304</v>
      </c>
      <c r="G314" s="1088">
        <f t="shared" si="222"/>
        <v>46307</v>
      </c>
      <c r="H314" s="1087"/>
      <c r="I314" s="1091">
        <f>APU!O3284</f>
        <v>16</v>
      </c>
      <c r="J314" s="1089"/>
      <c r="K314" s="1086"/>
      <c r="L314" s="1090">
        <f>IF($I314=0,"",IFERROR($I314*MAX(0,MIN($G314,L$3)-MAX($F314,L$3-6)+1)/($G314-$F314+1),""))</f>
        <v>0</v>
      </c>
      <c r="M314" s="1090">
        <f t="shared" si="223"/>
        <v>0</v>
      </c>
      <c r="N314" s="1090">
        <f t="shared" si="223"/>
        <v>0</v>
      </c>
      <c r="O314" s="1090">
        <f t="shared" si="223"/>
        <v>0</v>
      </c>
      <c r="P314" s="1090">
        <f t="shared" si="223"/>
        <v>0</v>
      </c>
      <c r="Q314" s="1090">
        <f t="shared" si="223"/>
        <v>0</v>
      </c>
      <c r="R314" s="1090">
        <f t="shared" si="223"/>
        <v>0</v>
      </c>
      <c r="S314" s="1090">
        <f t="shared" si="223"/>
        <v>0</v>
      </c>
      <c r="T314" s="1090">
        <f t="shared" si="223"/>
        <v>0</v>
      </c>
      <c r="U314" s="1090">
        <f t="shared" si="223"/>
        <v>0</v>
      </c>
      <c r="V314" s="1090">
        <f t="shared" si="223"/>
        <v>0</v>
      </c>
      <c r="W314" s="1090">
        <f t="shared" si="223"/>
        <v>0</v>
      </c>
      <c r="X314" s="1090">
        <f t="shared" si="223"/>
        <v>0</v>
      </c>
      <c r="Y314" s="1090">
        <f t="shared" si="223"/>
        <v>0</v>
      </c>
      <c r="Z314" s="1090">
        <f t="shared" si="223"/>
        <v>0</v>
      </c>
      <c r="AA314" s="1090">
        <f t="shared" si="223"/>
        <v>16</v>
      </c>
      <c r="AB314" s="1090">
        <f t="shared" si="223"/>
        <v>0</v>
      </c>
      <c r="AC314" s="1090">
        <f t="shared" si="223"/>
        <v>0</v>
      </c>
      <c r="AE314" s="1042">
        <f>ROW()</f>
        <v>314</v>
      </c>
    </row>
    <row r="315" spans="1:31">
      <c r="A315" s="1086"/>
      <c r="B315" s="1086">
        <v>6</v>
      </c>
      <c r="C315" s="1086"/>
      <c r="D315" s="1096" t="str">
        <f>APU!D3285</f>
        <v>AYUDANTE</v>
      </c>
      <c r="E315" s="1112" t="s">
        <v>1765</v>
      </c>
      <c r="F315" s="1088">
        <f t="shared" si="222"/>
        <v>46304</v>
      </c>
      <c r="G315" s="1088">
        <f t="shared" si="222"/>
        <v>46307</v>
      </c>
      <c r="H315" s="1087"/>
      <c r="I315" s="1091">
        <f>APU!O3285</f>
        <v>16</v>
      </c>
      <c r="J315" s="1089"/>
      <c r="K315" s="1086"/>
      <c r="L315" s="1090">
        <f>IF($I315=0,"",IFERROR($I315*MAX(0,MIN($G315,L$3)-MAX($F315,L$3-6)+1)/($G315-$F315+1),""))</f>
        <v>0</v>
      </c>
      <c r="M315" s="1090">
        <f t="shared" si="223"/>
        <v>0</v>
      </c>
      <c r="N315" s="1090">
        <f t="shared" si="223"/>
        <v>0</v>
      </c>
      <c r="O315" s="1090">
        <f t="shared" si="223"/>
        <v>0</v>
      </c>
      <c r="P315" s="1090">
        <f t="shared" si="223"/>
        <v>0</v>
      </c>
      <c r="Q315" s="1090">
        <f t="shared" si="223"/>
        <v>0</v>
      </c>
      <c r="R315" s="1090">
        <f t="shared" si="223"/>
        <v>0</v>
      </c>
      <c r="S315" s="1090">
        <f t="shared" si="223"/>
        <v>0</v>
      </c>
      <c r="T315" s="1090">
        <f t="shared" si="223"/>
        <v>0</v>
      </c>
      <c r="U315" s="1090">
        <f t="shared" si="223"/>
        <v>0</v>
      </c>
      <c r="V315" s="1090">
        <f t="shared" si="223"/>
        <v>0</v>
      </c>
      <c r="W315" s="1090">
        <f t="shared" si="223"/>
        <v>0</v>
      </c>
      <c r="X315" s="1090">
        <f t="shared" si="223"/>
        <v>0</v>
      </c>
      <c r="Y315" s="1090">
        <f t="shared" si="223"/>
        <v>0</v>
      </c>
      <c r="Z315" s="1090">
        <f t="shared" si="223"/>
        <v>0</v>
      </c>
      <c r="AA315" s="1090">
        <f t="shared" si="223"/>
        <v>16</v>
      </c>
      <c r="AB315" s="1090">
        <f t="shared" si="223"/>
        <v>0</v>
      </c>
      <c r="AC315" s="1090">
        <f t="shared" si="223"/>
        <v>0</v>
      </c>
      <c r="AE315" s="1042">
        <f>ROW()</f>
        <v>315</v>
      </c>
    </row>
    <row r="316" spans="1:31">
      <c r="A316" s="1026">
        <v>99</v>
      </c>
      <c r="B316" s="1026">
        <v>3</v>
      </c>
      <c r="C316" s="1026" t="str">
        <f>IF(Partidas!B100="","",Partidas!B100)</f>
        <v/>
      </c>
      <c r="D316" s="1027" t="str">
        <f>IF(Partidas!B100="",Partidas!A100,"            "&amp;Partidas!C100)</f>
        <v xml:space="preserve">      CONDUCTORES</v>
      </c>
      <c r="E316" s="1070">
        <f>IF(Partidas!D100="","",Partidas!D100)</f>
        <v>23</v>
      </c>
      <c r="F316" s="1051">
        <f>Partidas!E100</f>
        <v>46262</v>
      </c>
      <c r="G316" s="1051">
        <f>Partidas!F100</f>
        <v>46294</v>
      </c>
      <c r="H316" s="1066" cm="1">
        <f t="array" ref="H316">IF($B316="","",IFERROR(_xlfn.AGGREGATE(15,6,ROW($B317:$B$367)/(($B317:$B$367&lt;=$B316)*($B317:$B$367&lt;&gt;"")),1)-1,121))</f>
        <v>340</v>
      </c>
      <c r="I316" s="1076">
        <f>Partidas!G100</f>
        <v>949.28</v>
      </c>
      <c r="J316" s="1076" t="str">
        <f>IF(OR($C316="",N($E316)=0,N($I316)=0),"",$I316/$E316)</f>
        <v/>
      </c>
      <c r="K316" s="1026"/>
      <c r="L316" s="1052">
        <f t="shared" ref="L316:U317" si="224">IF($B316="","",IF($C316&lt;&gt;"",IFERROR($I316*MAX(0,MIN($G316,L$3)-MAX($F316,L$3-6)+1)/($G316-$F316+1),""),SUMIFS(L$5:L$367,$C$5:$C$367,"?*",$AE$5:$AE$367,"&gt;"&amp;ROW(),$AE$5:$AE$367,"&lt;="&amp;$H316)))</f>
        <v>0</v>
      </c>
      <c r="M316" s="1052">
        <f t="shared" si="224"/>
        <v>0</v>
      </c>
      <c r="N316" s="1052">
        <f t="shared" si="224"/>
        <v>0</v>
      </c>
      <c r="O316" s="1052">
        <f t="shared" si="224"/>
        <v>0</v>
      </c>
      <c r="P316" s="1052">
        <f t="shared" si="224"/>
        <v>0</v>
      </c>
      <c r="Q316" s="1052">
        <f t="shared" si="224"/>
        <v>0</v>
      </c>
      <c r="R316" s="1052">
        <f t="shared" si="224"/>
        <v>0</v>
      </c>
      <c r="S316" s="1052">
        <f t="shared" si="224"/>
        <v>0</v>
      </c>
      <c r="T316" s="1052">
        <f t="shared" si="224"/>
        <v>0</v>
      </c>
      <c r="U316" s="1052">
        <f t="shared" si="224"/>
        <v>113.52734299516908</v>
      </c>
      <c r="V316" s="1052">
        <f t="shared" ref="V316:AC317" si="225">IF($B316="","",IF($C316&lt;&gt;"",IFERROR($I316*MAX(0,MIN($G316,V$3)-MAX($F316,V$3-6)+1)/($G316-$F316+1),""),SUMIFS(V$5:V$367,$C$5:$C$367,"?*",$AE$5:$AE$367,"&gt;"&amp;ROW(),$AE$5:$AE$367,"&lt;="&amp;$H316)))</f>
        <v>264.62570048309186</v>
      </c>
      <c r="W316" s="1052">
        <f t="shared" si="225"/>
        <v>256.16347826086957</v>
      </c>
      <c r="X316" s="1052">
        <f t="shared" si="225"/>
        <v>256.16347826086957</v>
      </c>
      <c r="Y316" s="1052">
        <f t="shared" si="225"/>
        <v>58.8</v>
      </c>
      <c r="Z316" s="1052">
        <f t="shared" si="225"/>
        <v>0</v>
      </c>
      <c r="AA316" s="1052">
        <f t="shared" si="225"/>
        <v>0</v>
      </c>
      <c r="AB316" s="1052">
        <f t="shared" si="225"/>
        <v>0</v>
      </c>
      <c r="AC316" s="1052">
        <f t="shared" si="225"/>
        <v>0</v>
      </c>
      <c r="AE316" s="1042">
        <f>ROW()</f>
        <v>316</v>
      </c>
    </row>
    <row r="317" spans="1:31" ht="25.5">
      <c r="A317">
        <v>100</v>
      </c>
      <c r="B317">
        <v>5</v>
      </c>
      <c r="C317" t="str">
        <f>IF(Partidas!B101="","",Partidas!B101)</f>
        <v>A1740</v>
      </c>
      <c r="D317" s="700" t="str">
        <f>IF(Partidas!B101="",Partidas!A101,"            "&amp;Partidas!C101)</f>
        <v xml:space="preserve">            Cable de alimentación TC-XHHW-2 600V 90°C, Cu clase B, XLPE/PVC - 3/C #14 AWG (NOTAS 2 y 5)</v>
      </c>
      <c r="E317" s="1071">
        <f>IF(Partidas!D101="","",Partidas!D101)</f>
        <v>17</v>
      </c>
      <c r="F317" s="1041">
        <f>Partidas!E101</f>
        <v>46267</v>
      </c>
      <c r="G317" s="1041">
        <f>Partidas!F101</f>
        <v>46289</v>
      </c>
      <c r="H317" s="1067" cm="1">
        <f t="array" ref="H317">IF($B317="","",IFERROR(_xlfn.AGGREGATE(15,6,ROW($B321:$B$367)/(($B321:$B$367&lt;=$B317)*($B321:$B$367&lt;&gt;"")),1)-1,121))</f>
        <v>320</v>
      </c>
      <c r="I317" s="1077">
        <f>Partidas!G101</f>
        <v>285.60000000000002</v>
      </c>
      <c r="J317" s="1077">
        <f>IF(OR($C317="",N($E317)=0,N($I317)=0),"",$I317/$E317)</f>
        <v>16.8</v>
      </c>
      <c r="L317" s="1044">
        <f t="shared" si="224"/>
        <v>0</v>
      </c>
      <c r="M317" s="1044">
        <f t="shared" si="224"/>
        <v>0</v>
      </c>
      <c r="N317" s="1044">
        <f t="shared" si="224"/>
        <v>0</v>
      </c>
      <c r="O317" s="1044">
        <f t="shared" si="224"/>
        <v>0</v>
      </c>
      <c r="P317" s="1044">
        <f t="shared" si="224"/>
        <v>0</v>
      </c>
      <c r="Q317" s="1044">
        <f t="shared" si="224"/>
        <v>0</v>
      </c>
      <c r="R317" s="1044">
        <f t="shared" si="224"/>
        <v>0</v>
      </c>
      <c r="S317" s="1044">
        <f t="shared" si="224"/>
        <v>0</v>
      </c>
      <c r="T317" s="1044">
        <f t="shared" si="224"/>
        <v>0</v>
      </c>
      <c r="U317" s="1044">
        <f t="shared" si="224"/>
        <v>24.834782608695654</v>
      </c>
      <c r="V317" s="1044">
        <f t="shared" si="225"/>
        <v>86.921739130434801</v>
      </c>
      <c r="W317" s="1044">
        <f t="shared" si="225"/>
        <v>86.921739130434801</v>
      </c>
      <c r="X317" s="1044">
        <f t="shared" si="225"/>
        <v>86.921739130434801</v>
      </c>
      <c r="Y317" s="1044">
        <f t="shared" si="225"/>
        <v>0</v>
      </c>
      <c r="Z317" s="1044">
        <f t="shared" si="225"/>
        <v>0</v>
      </c>
      <c r="AA317" s="1044">
        <f t="shared" si="225"/>
        <v>0</v>
      </c>
      <c r="AB317" s="1044">
        <f t="shared" si="225"/>
        <v>0</v>
      </c>
      <c r="AC317" s="1044">
        <f t="shared" si="225"/>
        <v>0</v>
      </c>
      <c r="AE317" s="1042">
        <f>ROW()</f>
        <v>317</v>
      </c>
    </row>
    <row r="318" spans="1:31">
      <c r="A318" s="1086"/>
      <c r="B318" s="1086">
        <v>6</v>
      </c>
      <c r="C318" s="1086"/>
      <c r="D318" s="1096" t="str">
        <f>APU!D3300</f>
        <v>CAPATAZ</v>
      </c>
      <c r="E318" s="1112" t="s">
        <v>1765</v>
      </c>
      <c r="F318" s="1088">
        <f t="shared" ref="F318:G320" si="226">F$317</f>
        <v>46267</v>
      </c>
      <c r="G318" s="1088">
        <f t="shared" si="226"/>
        <v>46289</v>
      </c>
      <c r="H318" s="1087"/>
      <c r="I318" s="1091">
        <f>APU!O3300</f>
        <v>13.6</v>
      </c>
      <c r="J318" s="1089"/>
      <c r="K318" s="1086"/>
      <c r="L318" s="1090">
        <f>IF($I318=0,"",IFERROR($I318*MAX(0,MIN($G318,L$3)-MAX($F318,L$3-6)+1)/($G318-$F318+1),""))</f>
        <v>0</v>
      </c>
      <c r="M318" s="1090">
        <f t="shared" ref="M318:AC320" si="227">IF($I318=0,"",IFERROR($I318*MAX(0,MIN($G318,M$3)-MAX($F318,M$3-6)+1)/($G318-$F318+1),""))</f>
        <v>0</v>
      </c>
      <c r="N318" s="1090">
        <f t="shared" si="227"/>
        <v>0</v>
      </c>
      <c r="O318" s="1090">
        <f t="shared" si="227"/>
        <v>0</v>
      </c>
      <c r="P318" s="1090">
        <f t="shared" si="227"/>
        <v>0</v>
      </c>
      <c r="Q318" s="1090">
        <f t="shared" si="227"/>
        <v>0</v>
      </c>
      <c r="R318" s="1090">
        <f t="shared" si="227"/>
        <v>0</v>
      </c>
      <c r="S318" s="1090">
        <f t="shared" si="227"/>
        <v>0</v>
      </c>
      <c r="T318" s="1090">
        <f t="shared" si="227"/>
        <v>0</v>
      </c>
      <c r="U318" s="1090">
        <f t="shared" si="227"/>
        <v>1.182608695652174</v>
      </c>
      <c r="V318" s="1090">
        <f t="shared" si="227"/>
        <v>4.1391304347826088</v>
      </c>
      <c r="W318" s="1090">
        <f t="shared" si="227"/>
        <v>4.1391304347826088</v>
      </c>
      <c r="X318" s="1090">
        <f t="shared" si="227"/>
        <v>4.1391304347826088</v>
      </c>
      <c r="Y318" s="1090">
        <f t="shared" si="227"/>
        <v>0</v>
      </c>
      <c r="Z318" s="1090">
        <f t="shared" si="227"/>
        <v>0</v>
      </c>
      <c r="AA318" s="1090">
        <f t="shared" si="227"/>
        <v>0</v>
      </c>
      <c r="AB318" s="1090">
        <f t="shared" si="227"/>
        <v>0</v>
      </c>
      <c r="AC318" s="1090">
        <f t="shared" si="227"/>
        <v>0</v>
      </c>
      <c r="AE318" s="1042">
        <f>ROW()</f>
        <v>318</v>
      </c>
    </row>
    <row r="319" spans="1:31">
      <c r="A319" s="1086"/>
      <c r="B319" s="1086">
        <v>6</v>
      </c>
      <c r="C319" s="1086"/>
      <c r="D319" s="1096" t="str">
        <f>APU!D3301</f>
        <v>OPERARIO</v>
      </c>
      <c r="E319" s="1112" t="s">
        <v>1765</v>
      </c>
      <c r="F319" s="1088">
        <f t="shared" si="226"/>
        <v>46267</v>
      </c>
      <c r="G319" s="1088">
        <f t="shared" si="226"/>
        <v>46289</v>
      </c>
      <c r="H319" s="1087"/>
      <c r="I319" s="1091">
        <f>APU!O3301</f>
        <v>136</v>
      </c>
      <c r="J319" s="1089"/>
      <c r="K319" s="1086"/>
      <c r="L319" s="1090">
        <f>IF($I319=0,"",IFERROR($I319*MAX(0,MIN($G319,L$3)-MAX($F319,L$3-6)+1)/($G319-$F319+1),""))</f>
        <v>0</v>
      </c>
      <c r="M319" s="1090">
        <f t="shared" si="227"/>
        <v>0</v>
      </c>
      <c r="N319" s="1090">
        <f t="shared" si="227"/>
        <v>0</v>
      </c>
      <c r="O319" s="1090">
        <f t="shared" si="227"/>
        <v>0</v>
      </c>
      <c r="P319" s="1090">
        <f t="shared" si="227"/>
        <v>0</v>
      </c>
      <c r="Q319" s="1090">
        <f t="shared" si="227"/>
        <v>0</v>
      </c>
      <c r="R319" s="1090">
        <f t="shared" si="227"/>
        <v>0</v>
      </c>
      <c r="S319" s="1090">
        <f t="shared" si="227"/>
        <v>0</v>
      </c>
      <c r="T319" s="1090">
        <f t="shared" si="227"/>
        <v>0</v>
      </c>
      <c r="U319" s="1090">
        <f t="shared" si="227"/>
        <v>11.826086956521738</v>
      </c>
      <c r="V319" s="1090">
        <f t="shared" si="227"/>
        <v>41.391304347826086</v>
      </c>
      <c r="W319" s="1090">
        <f t="shared" si="227"/>
        <v>41.391304347826086</v>
      </c>
      <c r="X319" s="1090">
        <f t="shared" si="227"/>
        <v>41.391304347826086</v>
      </c>
      <c r="Y319" s="1090">
        <f t="shared" si="227"/>
        <v>0</v>
      </c>
      <c r="Z319" s="1090">
        <f t="shared" si="227"/>
        <v>0</v>
      </c>
      <c r="AA319" s="1090">
        <f t="shared" si="227"/>
        <v>0</v>
      </c>
      <c r="AB319" s="1090">
        <f t="shared" si="227"/>
        <v>0</v>
      </c>
      <c r="AC319" s="1090">
        <f t="shared" si="227"/>
        <v>0</v>
      </c>
      <c r="AE319" s="1042">
        <f>ROW()</f>
        <v>319</v>
      </c>
    </row>
    <row r="320" spans="1:31">
      <c r="A320" s="1086"/>
      <c r="B320" s="1086">
        <v>6</v>
      </c>
      <c r="C320" s="1086"/>
      <c r="D320" s="1096" t="str">
        <f>APU!D3302</f>
        <v>AYUDANTE</v>
      </c>
      <c r="E320" s="1112" t="s">
        <v>1765</v>
      </c>
      <c r="F320" s="1088">
        <f t="shared" si="226"/>
        <v>46267</v>
      </c>
      <c r="G320" s="1088">
        <f t="shared" si="226"/>
        <v>46289</v>
      </c>
      <c r="H320" s="1087"/>
      <c r="I320" s="1091">
        <f>APU!O3302</f>
        <v>136</v>
      </c>
      <c r="J320" s="1089"/>
      <c r="K320" s="1086"/>
      <c r="L320" s="1090">
        <f>IF($I320=0,"",IFERROR($I320*MAX(0,MIN($G320,L$3)-MAX($F320,L$3-6)+1)/($G320-$F320+1),""))</f>
        <v>0</v>
      </c>
      <c r="M320" s="1090">
        <f t="shared" si="227"/>
        <v>0</v>
      </c>
      <c r="N320" s="1090">
        <f t="shared" si="227"/>
        <v>0</v>
      </c>
      <c r="O320" s="1090">
        <f t="shared" si="227"/>
        <v>0</v>
      </c>
      <c r="P320" s="1090">
        <f t="shared" si="227"/>
        <v>0</v>
      </c>
      <c r="Q320" s="1090">
        <f t="shared" si="227"/>
        <v>0</v>
      </c>
      <c r="R320" s="1090">
        <f t="shared" si="227"/>
        <v>0</v>
      </c>
      <c r="S320" s="1090">
        <f t="shared" si="227"/>
        <v>0</v>
      </c>
      <c r="T320" s="1090">
        <f t="shared" si="227"/>
        <v>0</v>
      </c>
      <c r="U320" s="1090">
        <f t="shared" si="227"/>
        <v>11.826086956521738</v>
      </c>
      <c r="V320" s="1090">
        <f t="shared" si="227"/>
        <v>41.391304347826086</v>
      </c>
      <c r="W320" s="1090">
        <f t="shared" si="227"/>
        <v>41.391304347826086</v>
      </c>
      <c r="X320" s="1090">
        <f t="shared" si="227"/>
        <v>41.391304347826086</v>
      </c>
      <c r="Y320" s="1090">
        <f t="shared" si="227"/>
        <v>0</v>
      </c>
      <c r="Z320" s="1090">
        <f t="shared" si="227"/>
        <v>0</v>
      </c>
      <c r="AA320" s="1090">
        <f t="shared" si="227"/>
        <v>0</v>
      </c>
      <c r="AB320" s="1090">
        <f t="shared" si="227"/>
        <v>0</v>
      </c>
      <c r="AC320" s="1090">
        <f t="shared" si="227"/>
        <v>0</v>
      </c>
      <c r="AE320" s="1042">
        <f>ROW()</f>
        <v>320</v>
      </c>
    </row>
    <row r="321" spans="1:31" ht="25.5">
      <c r="A321">
        <v>101</v>
      </c>
      <c r="B321">
        <v>5</v>
      </c>
      <c r="C321" t="str">
        <f>IF(Partidas!B102="","",Partidas!B102)</f>
        <v>A1750</v>
      </c>
      <c r="D321" s="700" t="str">
        <f>IF(Partidas!B102="",Partidas!A102,"            "&amp;Partidas!C102)</f>
        <v xml:space="preserve">            Cable de instrumentación PLTC/ITC-OS 105°C, pantalla aluminizada con drenaje, PVC - 1P #16 AWG+SHLD</v>
      </c>
      <c r="E321" s="1071">
        <f>IF(Partidas!D102="","",Partidas!D102)</f>
        <v>14</v>
      </c>
      <c r="F321" s="1041">
        <f>Partidas!E102</f>
        <v>46275</v>
      </c>
      <c r="G321" s="1041">
        <f>Partidas!F102</f>
        <v>46294</v>
      </c>
      <c r="H321" s="1067" cm="1">
        <f t="array" ref="H321">IF($B321="","",IFERROR(_xlfn.AGGREGATE(15,6,ROW($B325:$B$367)/(($B325:$B$367&lt;=$B321)*($B325:$B$367&lt;&gt;"")),1)-1,121))</f>
        <v>324</v>
      </c>
      <c r="I321" s="1077">
        <f>Partidas!G102</f>
        <v>235.2</v>
      </c>
      <c r="J321" s="1077">
        <f>IF(OR($C321="",N($E321)=0,N($I321)=0),"",$I321/$E321)</f>
        <v>16.8</v>
      </c>
      <c r="L321" s="1044">
        <f t="shared" ref="L321:AC321" si="228">IF($B321="","",IF($C321&lt;&gt;"",IFERROR($I321*MAX(0,MIN($G321,L$3)-MAX($F321,L$3-6)+1)/($G321-$F321+1),""),SUMIFS(L$5:L$367,$C$5:$C$367,"?*",$AE$5:$AE$367,"&gt;"&amp;ROW(),$AE$5:$AE$367,"&lt;="&amp;$H321)))</f>
        <v>0</v>
      </c>
      <c r="M321" s="1044">
        <f t="shared" si="228"/>
        <v>0</v>
      </c>
      <c r="N321" s="1044">
        <f t="shared" si="228"/>
        <v>0</v>
      </c>
      <c r="O321" s="1044">
        <f t="shared" si="228"/>
        <v>0</v>
      </c>
      <c r="P321" s="1044">
        <f t="shared" si="228"/>
        <v>0</v>
      </c>
      <c r="Q321" s="1044">
        <f t="shared" si="228"/>
        <v>0</v>
      </c>
      <c r="R321" s="1044">
        <f t="shared" si="228"/>
        <v>0</v>
      </c>
      <c r="S321" s="1044">
        <f t="shared" si="228"/>
        <v>0</v>
      </c>
      <c r="T321" s="1044">
        <f t="shared" si="228"/>
        <v>0</v>
      </c>
      <c r="U321" s="1044">
        <f t="shared" si="228"/>
        <v>0</v>
      </c>
      <c r="V321" s="1044">
        <f t="shared" si="228"/>
        <v>11.76</v>
      </c>
      <c r="W321" s="1044">
        <f t="shared" si="228"/>
        <v>82.32</v>
      </c>
      <c r="X321" s="1044">
        <f t="shared" si="228"/>
        <v>82.32</v>
      </c>
      <c r="Y321" s="1044">
        <f t="shared" si="228"/>
        <v>58.8</v>
      </c>
      <c r="Z321" s="1044">
        <f t="shared" si="228"/>
        <v>0</v>
      </c>
      <c r="AA321" s="1044">
        <f t="shared" si="228"/>
        <v>0</v>
      </c>
      <c r="AB321" s="1044">
        <f t="shared" si="228"/>
        <v>0</v>
      </c>
      <c r="AC321" s="1044">
        <f t="shared" si="228"/>
        <v>0</v>
      </c>
      <c r="AE321" s="1042">
        <f>ROW()</f>
        <v>321</v>
      </c>
    </row>
    <row r="322" spans="1:31">
      <c r="A322" s="1086"/>
      <c r="B322" s="1086">
        <v>6</v>
      </c>
      <c r="C322" s="1086"/>
      <c r="D322" s="1096" t="str">
        <f>APU!D3316</f>
        <v>CAPATAZ</v>
      </c>
      <c r="E322" s="1112" t="s">
        <v>1765</v>
      </c>
      <c r="F322" s="1088">
        <f t="shared" ref="F322:G324" si="229">F$321</f>
        <v>46275</v>
      </c>
      <c r="G322" s="1088">
        <f t="shared" si="229"/>
        <v>46294</v>
      </c>
      <c r="H322" s="1087"/>
      <c r="I322" s="1091">
        <f>APU!O3316</f>
        <v>11.200000000000001</v>
      </c>
      <c r="J322" s="1089"/>
      <c r="K322" s="1086"/>
      <c r="L322" s="1090">
        <f>IF($I322=0,"",IFERROR($I322*MAX(0,MIN($G322,L$3)-MAX($F322,L$3-6)+1)/($G322-$F322+1),""))</f>
        <v>0</v>
      </c>
      <c r="M322" s="1090">
        <f t="shared" ref="M322:AC324" si="230">IF($I322=0,"",IFERROR($I322*MAX(0,MIN($G322,M$3)-MAX($F322,M$3-6)+1)/($G322-$F322+1),""))</f>
        <v>0</v>
      </c>
      <c r="N322" s="1090">
        <f t="shared" si="230"/>
        <v>0</v>
      </c>
      <c r="O322" s="1090">
        <f t="shared" si="230"/>
        <v>0</v>
      </c>
      <c r="P322" s="1090">
        <f t="shared" si="230"/>
        <v>0</v>
      </c>
      <c r="Q322" s="1090">
        <f t="shared" si="230"/>
        <v>0</v>
      </c>
      <c r="R322" s="1090">
        <f t="shared" si="230"/>
        <v>0</v>
      </c>
      <c r="S322" s="1090">
        <f t="shared" si="230"/>
        <v>0</v>
      </c>
      <c r="T322" s="1090">
        <f t="shared" si="230"/>
        <v>0</v>
      </c>
      <c r="U322" s="1090">
        <f t="shared" si="230"/>
        <v>0</v>
      </c>
      <c r="V322" s="1090">
        <f t="shared" si="230"/>
        <v>0.56000000000000005</v>
      </c>
      <c r="W322" s="1090">
        <f t="shared" si="230"/>
        <v>3.9200000000000004</v>
      </c>
      <c r="X322" s="1090">
        <f t="shared" si="230"/>
        <v>3.9200000000000004</v>
      </c>
      <c r="Y322" s="1090">
        <f t="shared" si="230"/>
        <v>2.8000000000000003</v>
      </c>
      <c r="Z322" s="1090">
        <f t="shared" si="230"/>
        <v>0</v>
      </c>
      <c r="AA322" s="1090">
        <f t="shared" si="230"/>
        <v>0</v>
      </c>
      <c r="AB322" s="1090">
        <f t="shared" si="230"/>
        <v>0</v>
      </c>
      <c r="AC322" s="1090">
        <f t="shared" si="230"/>
        <v>0</v>
      </c>
      <c r="AE322" s="1042">
        <f>ROW()</f>
        <v>322</v>
      </c>
    </row>
    <row r="323" spans="1:31">
      <c r="A323" s="1086"/>
      <c r="B323" s="1086">
        <v>6</v>
      </c>
      <c r="C323" s="1086"/>
      <c r="D323" s="1096" t="str">
        <f>APU!D3317</f>
        <v>OPERARIO</v>
      </c>
      <c r="E323" s="1112" t="s">
        <v>1765</v>
      </c>
      <c r="F323" s="1088">
        <f t="shared" si="229"/>
        <v>46275</v>
      </c>
      <c r="G323" s="1088">
        <f t="shared" si="229"/>
        <v>46294</v>
      </c>
      <c r="H323" s="1087"/>
      <c r="I323" s="1091">
        <f>APU!O3317</f>
        <v>112</v>
      </c>
      <c r="J323" s="1089"/>
      <c r="K323" s="1086"/>
      <c r="L323" s="1090">
        <f>IF($I323=0,"",IFERROR($I323*MAX(0,MIN($G323,L$3)-MAX($F323,L$3-6)+1)/($G323-$F323+1),""))</f>
        <v>0</v>
      </c>
      <c r="M323" s="1090">
        <f t="shared" si="230"/>
        <v>0</v>
      </c>
      <c r="N323" s="1090">
        <f t="shared" si="230"/>
        <v>0</v>
      </c>
      <c r="O323" s="1090">
        <f t="shared" si="230"/>
        <v>0</v>
      </c>
      <c r="P323" s="1090">
        <f t="shared" si="230"/>
        <v>0</v>
      </c>
      <c r="Q323" s="1090">
        <f t="shared" si="230"/>
        <v>0</v>
      </c>
      <c r="R323" s="1090">
        <f t="shared" si="230"/>
        <v>0</v>
      </c>
      <c r="S323" s="1090">
        <f t="shared" si="230"/>
        <v>0</v>
      </c>
      <c r="T323" s="1090">
        <f t="shared" si="230"/>
        <v>0</v>
      </c>
      <c r="U323" s="1090">
        <f t="shared" si="230"/>
        <v>0</v>
      </c>
      <c r="V323" s="1090">
        <f t="shared" si="230"/>
        <v>5.6</v>
      </c>
      <c r="W323" s="1090">
        <f t="shared" si="230"/>
        <v>39.200000000000003</v>
      </c>
      <c r="X323" s="1090">
        <f t="shared" si="230"/>
        <v>39.200000000000003</v>
      </c>
      <c r="Y323" s="1090">
        <f t="shared" si="230"/>
        <v>28</v>
      </c>
      <c r="Z323" s="1090">
        <f t="shared" si="230"/>
        <v>0</v>
      </c>
      <c r="AA323" s="1090">
        <f t="shared" si="230"/>
        <v>0</v>
      </c>
      <c r="AB323" s="1090">
        <f t="shared" si="230"/>
        <v>0</v>
      </c>
      <c r="AC323" s="1090">
        <f t="shared" si="230"/>
        <v>0</v>
      </c>
      <c r="AE323" s="1042">
        <f>ROW()</f>
        <v>323</v>
      </c>
    </row>
    <row r="324" spans="1:31">
      <c r="A324" s="1086"/>
      <c r="B324" s="1086">
        <v>6</v>
      </c>
      <c r="C324" s="1086"/>
      <c r="D324" s="1096" t="str">
        <f>APU!D3318</f>
        <v>AYUDANTE</v>
      </c>
      <c r="E324" s="1112" t="s">
        <v>1765</v>
      </c>
      <c r="F324" s="1088">
        <f t="shared" si="229"/>
        <v>46275</v>
      </c>
      <c r="G324" s="1088">
        <f t="shared" si="229"/>
        <v>46294</v>
      </c>
      <c r="H324" s="1087"/>
      <c r="I324" s="1091">
        <f>APU!O3318</f>
        <v>112</v>
      </c>
      <c r="J324" s="1089"/>
      <c r="K324" s="1086"/>
      <c r="L324" s="1090">
        <f>IF($I324=0,"",IFERROR($I324*MAX(0,MIN($G324,L$3)-MAX($F324,L$3-6)+1)/($G324-$F324+1),""))</f>
        <v>0</v>
      </c>
      <c r="M324" s="1090">
        <f t="shared" si="230"/>
        <v>0</v>
      </c>
      <c r="N324" s="1090">
        <f t="shared" si="230"/>
        <v>0</v>
      </c>
      <c r="O324" s="1090">
        <f t="shared" si="230"/>
        <v>0</v>
      </c>
      <c r="P324" s="1090">
        <f t="shared" si="230"/>
        <v>0</v>
      </c>
      <c r="Q324" s="1090">
        <f t="shared" si="230"/>
        <v>0</v>
      </c>
      <c r="R324" s="1090">
        <f t="shared" si="230"/>
        <v>0</v>
      </c>
      <c r="S324" s="1090">
        <f t="shared" si="230"/>
        <v>0</v>
      </c>
      <c r="T324" s="1090">
        <f t="shared" si="230"/>
        <v>0</v>
      </c>
      <c r="U324" s="1090">
        <f t="shared" si="230"/>
        <v>0</v>
      </c>
      <c r="V324" s="1090">
        <f t="shared" si="230"/>
        <v>5.6</v>
      </c>
      <c r="W324" s="1090">
        <f t="shared" si="230"/>
        <v>39.200000000000003</v>
      </c>
      <c r="X324" s="1090">
        <f t="shared" si="230"/>
        <v>39.200000000000003</v>
      </c>
      <c r="Y324" s="1090">
        <f t="shared" si="230"/>
        <v>28</v>
      </c>
      <c r="Z324" s="1090">
        <f t="shared" si="230"/>
        <v>0</v>
      </c>
      <c r="AA324" s="1090">
        <f t="shared" si="230"/>
        <v>0</v>
      </c>
      <c r="AB324" s="1090">
        <f t="shared" si="230"/>
        <v>0</v>
      </c>
      <c r="AC324" s="1090">
        <f t="shared" si="230"/>
        <v>0</v>
      </c>
      <c r="AE324" s="1042">
        <f>ROW()</f>
        <v>324</v>
      </c>
    </row>
    <row r="325" spans="1:31" ht="25.5">
      <c r="A325">
        <v>102</v>
      </c>
      <c r="B325">
        <v>5</v>
      </c>
      <c r="C325" t="str">
        <f>IF(Partidas!B103="","",Partidas!B103)</f>
        <v>A1760</v>
      </c>
      <c r="D325" s="700" t="str">
        <f>IF(Partidas!B103="",Partidas!A103,"            "&amp;Partidas!C103)</f>
        <v xml:space="preserve">            Cable de instrumentación PLTC/ITC-OS 105°C, pantalla aluminizada con drenaje - 1P #16 AWG+SHLD (NOTAS 3 y 5)</v>
      </c>
      <c r="E325" s="1071">
        <f>IF(Partidas!D103="","",Partidas!D103)</f>
        <v>17</v>
      </c>
      <c r="F325" s="1041">
        <f>Partidas!E103</f>
        <v>46267</v>
      </c>
      <c r="G325" s="1041">
        <f>Partidas!F103</f>
        <v>46289</v>
      </c>
      <c r="H325" s="1067" cm="1">
        <f t="array" ref="H325">IF($B325="","",IFERROR(_xlfn.AGGREGATE(15,6,ROW($B329:$B$367)/(($B329:$B$367&lt;=$B325)*($B329:$B$367&lt;&gt;"")),1)-1,121))</f>
        <v>328</v>
      </c>
      <c r="I325" s="1077">
        <f>Partidas!G103</f>
        <v>285.60000000000002</v>
      </c>
      <c r="J325" s="1077">
        <f>IF(OR($C325="",N($E325)=0,N($I325)=0),"",$I325/$E325)</f>
        <v>16.8</v>
      </c>
      <c r="L325" s="1044">
        <f t="shared" ref="L325:AC325" si="231">IF($B325="","",IF($C325&lt;&gt;"",IFERROR($I325*MAX(0,MIN($G325,L$3)-MAX($F325,L$3-6)+1)/($G325-$F325+1),""),SUMIFS(L$5:L$367,$C$5:$C$367,"?*",$AE$5:$AE$367,"&gt;"&amp;ROW(),$AE$5:$AE$367,"&lt;="&amp;$H325)))</f>
        <v>0</v>
      </c>
      <c r="M325" s="1044">
        <f t="shared" si="231"/>
        <v>0</v>
      </c>
      <c r="N325" s="1044">
        <f t="shared" si="231"/>
        <v>0</v>
      </c>
      <c r="O325" s="1044">
        <f t="shared" si="231"/>
        <v>0</v>
      </c>
      <c r="P325" s="1044">
        <f t="shared" si="231"/>
        <v>0</v>
      </c>
      <c r="Q325" s="1044">
        <f t="shared" si="231"/>
        <v>0</v>
      </c>
      <c r="R325" s="1044">
        <f t="shared" si="231"/>
        <v>0</v>
      </c>
      <c r="S325" s="1044">
        <f t="shared" si="231"/>
        <v>0</v>
      </c>
      <c r="T325" s="1044">
        <f t="shared" si="231"/>
        <v>0</v>
      </c>
      <c r="U325" s="1044">
        <f t="shared" si="231"/>
        <v>24.834782608695654</v>
      </c>
      <c r="V325" s="1044">
        <f t="shared" si="231"/>
        <v>86.921739130434801</v>
      </c>
      <c r="W325" s="1044">
        <f t="shared" si="231"/>
        <v>86.921739130434801</v>
      </c>
      <c r="X325" s="1044">
        <f t="shared" si="231"/>
        <v>86.921739130434801</v>
      </c>
      <c r="Y325" s="1044">
        <f t="shared" si="231"/>
        <v>0</v>
      </c>
      <c r="Z325" s="1044">
        <f t="shared" si="231"/>
        <v>0</v>
      </c>
      <c r="AA325" s="1044">
        <f t="shared" si="231"/>
        <v>0</v>
      </c>
      <c r="AB325" s="1044">
        <f t="shared" si="231"/>
        <v>0</v>
      </c>
      <c r="AC325" s="1044">
        <f t="shared" si="231"/>
        <v>0</v>
      </c>
      <c r="AE325" s="1042">
        <f>ROW()</f>
        <v>325</v>
      </c>
    </row>
    <row r="326" spans="1:31">
      <c r="A326" s="1086"/>
      <c r="B326" s="1086">
        <v>6</v>
      </c>
      <c r="C326" s="1086"/>
      <c r="D326" s="1096" t="str">
        <f>APU!D3334</f>
        <v>CAPATAZ</v>
      </c>
      <c r="E326" s="1112" t="s">
        <v>1765</v>
      </c>
      <c r="F326" s="1088">
        <f t="shared" ref="F326:G328" si="232">F$325</f>
        <v>46267</v>
      </c>
      <c r="G326" s="1088">
        <f t="shared" si="232"/>
        <v>46289</v>
      </c>
      <c r="H326" s="1087"/>
      <c r="I326" s="1091">
        <f>APU!O3334</f>
        <v>13.6</v>
      </c>
      <c r="J326" s="1089"/>
      <c r="K326" s="1086"/>
      <c r="L326" s="1090">
        <f>IF($I326=0,"",IFERROR($I326*MAX(0,MIN($G326,L$3)-MAX($F326,L$3-6)+1)/($G326-$F326+1),""))</f>
        <v>0</v>
      </c>
      <c r="M326" s="1090">
        <f t="shared" ref="M326:AC328" si="233">IF($I326=0,"",IFERROR($I326*MAX(0,MIN($G326,M$3)-MAX($F326,M$3-6)+1)/($G326-$F326+1),""))</f>
        <v>0</v>
      </c>
      <c r="N326" s="1090">
        <f t="shared" si="233"/>
        <v>0</v>
      </c>
      <c r="O326" s="1090">
        <f t="shared" si="233"/>
        <v>0</v>
      </c>
      <c r="P326" s="1090">
        <f t="shared" si="233"/>
        <v>0</v>
      </c>
      <c r="Q326" s="1090">
        <f t="shared" si="233"/>
        <v>0</v>
      </c>
      <c r="R326" s="1090">
        <f t="shared" si="233"/>
        <v>0</v>
      </c>
      <c r="S326" s="1090">
        <f t="shared" si="233"/>
        <v>0</v>
      </c>
      <c r="T326" s="1090">
        <f t="shared" si="233"/>
        <v>0</v>
      </c>
      <c r="U326" s="1090">
        <f t="shared" si="233"/>
        <v>1.182608695652174</v>
      </c>
      <c r="V326" s="1090">
        <f t="shared" si="233"/>
        <v>4.1391304347826088</v>
      </c>
      <c r="W326" s="1090">
        <f t="shared" si="233"/>
        <v>4.1391304347826088</v>
      </c>
      <c r="X326" s="1090">
        <f t="shared" si="233"/>
        <v>4.1391304347826088</v>
      </c>
      <c r="Y326" s="1090">
        <f t="shared" si="233"/>
        <v>0</v>
      </c>
      <c r="Z326" s="1090">
        <f t="shared" si="233"/>
        <v>0</v>
      </c>
      <c r="AA326" s="1090">
        <f t="shared" si="233"/>
        <v>0</v>
      </c>
      <c r="AB326" s="1090">
        <f t="shared" si="233"/>
        <v>0</v>
      </c>
      <c r="AC326" s="1090">
        <f t="shared" si="233"/>
        <v>0</v>
      </c>
      <c r="AE326" s="1042">
        <f>ROW()</f>
        <v>326</v>
      </c>
    </row>
    <row r="327" spans="1:31">
      <c r="A327" s="1086"/>
      <c r="B327" s="1086">
        <v>6</v>
      </c>
      <c r="C327" s="1086"/>
      <c r="D327" s="1096" t="str">
        <f>APU!D3335</f>
        <v>OPERARIO</v>
      </c>
      <c r="E327" s="1112" t="s">
        <v>1765</v>
      </c>
      <c r="F327" s="1088">
        <f t="shared" si="232"/>
        <v>46267</v>
      </c>
      <c r="G327" s="1088">
        <f t="shared" si="232"/>
        <v>46289</v>
      </c>
      <c r="H327" s="1087"/>
      <c r="I327" s="1091">
        <f>APU!O3335</f>
        <v>136</v>
      </c>
      <c r="J327" s="1089"/>
      <c r="K327" s="1086"/>
      <c r="L327" s="1090">
        <f>IF($I327=0,"",IFERROR($I327*MAX(0,MIN($G327,L$3)-MAX($F327,L$3-6)+1)/($G327-$F327+1),""))</f>
        <v>0</v>
      </c>
      <c r="M327" s="1090">
        <f t="shared" si="233"/>
        <v>0</v>
      </c>
      <c r="N327" s="1090">
        <f t="shared" si="233"/>
        <v>0</v>
      </c>
      <c r="O327" s="1090">
        <f t="shared" si="233"/>
        <v>0</v>
      </c>
      <c r="P327" s="1090">
        <f t="shared" si="233"/>
        <v>0</v>
      </c>
      <c r="Q327" s="1090">
        <f t="shared" si="233"/>
        <v>0</v>
      </c>
      <c r="R327" s="1090">
        <f t="shared" si="233"/>
        <v>0</v>
      </c>
      <c r="S327" s="1090">
        <f t="shared" si="233"/>
        <v>0</v>
      </c>
      <c r="T327" s="1090">
        <f t="shared" si="233"/>
        <v>0</v>
      </c>
      <c r="U327" s="1090">
        <f t="shared" si="233"/>
        <v>11.826086956521738</v>
      </c>
      <c r="V327" s="1090">
        <f t="shared" si="233"/>
        <v>41.391304347826086</v>
      </c>
      <c r="W327" s="1090">
        <f t="shared" si="233"/>
        <v>41.391304347826086</v>
      </c>
      <c r="X327" s="1090">
        <f t="shared" si="233"/>
        <v>41.391304347826086</v>
      </c>
      <c r="Y327" s="1090">
        <f t="shared" si="233"/>
        <v>0</v>
      </c>
      <c r="Z327" s="1090">
        <f t="shared" si="233"/>
        <v>0</v>
      </c>
      <c r="AA327" s="1090">
        <f t="shared" si="233"/>
        <v>0</v>
      </c>
      <c r="AB327" s="1090">
        <f t="shared" si="233"/>
        <v>0</v>
      </c>
      <c r="AC327" s="1090">
        <f t="shared" si="233"/>
        <v>0</v>
      </c>
      <c r="AE327" s="1042">
        <f>ROW()</f>
        <v>327</v>
      </c>
    </row>
    <row r="328" spans="1:31">
      <c r="A328" s="1086"/>
      <c r="B328" s="1086">
        <v>6</v>
      </c>
      <c r="C328" s="1086"/>
      <c r="D328" s="1096" t="str">
        <f>APU!D3336</f>
        <v>AYUDANTE</v>
      </c>
      <c r="E328" s="1112" t="s">
        <v>1765</v>
      </c>
      <c r="F328" s="1088">
        <f t="shared" si="232"/>
        <v>46267</v>
      </c>
      <c r="G328" s="1088">
        <f t="shared" si="232"/>
        <v>46289</v>
      </c>
      <c r="H328" s="1087"/>
      <c r="I328" s="1091">
        <f>APU!O3336</f>
        <v>136</v>
      </c>
      <c r="J328" s="1089"/>
      <c r="K328" s="1086"/>
      <c r="L328" s="1090">
        <f>IF($I328=0,"",IFERROR($I328*MAX(0,MIN($G328,L$3)-MAX($F328,L$3-6)+1)/($G328-$F328+1),""))</f>
        <v>0</v>
      </c>
      <c r="M328" s="1090">
        <f t="shared" si="233"/>
        <v>0</v>
      </c>
      <c r="N328" s="1090">
        <f t="shared" si="233"/>
        <v>0</v>
      </c>
      <c r="O328" s="1090">
        <f t="shared" si="233"/>
        <v>0</v>
      </c>
      <c r="P328" s="1090">
        <f t="shared" si="233"/>
        <v>0</v>
      </c>
      <c r="Q328" s="1090">
        <f t="shared" si="233"/>
        <v>0</v>
      </c>
      <c r="R328" s="1090">
        <f t="shared" si="233"/>
        <v>0</v>
      </c>
      <c r="S328" s="1090">
        <f t="shared" si="233"/>
        <v>0</v>
      </c>
      <c r="T328" s="1090">
        <f t="shared" si="233"/>
        <v>0</v>
      </c>
      <c r="U328" s="1090">
        <f t="shared" si="233"/>
        <v>11.826086956521738</v>
      </c>
      <c r="V328" s="1090">
        <f t="shared" si="233"/>
        <v>41.391304347826086</v>
      </c>
      <c r="W328" s="1090">
        <f t="shared" si="233"/>
        <v>41.391304347826086</v>
      </c>
      <c r="X328" s="1090">
        <f t="shared" si="233"/>
        <v>41.391304347826086</v>
      </c>
      <c r="Y328" s="1090">
        <f t="shared" si="233"/>
        <v>0</v>
      </c>
      <c r="Z328" s="1090">
        <f t="shared" si="233"/>
        <v>0</v>
      </c>
      <c r="AA328" s="1090">
        <f t="shared" si="233"/>
        <v>0</v>
      </c>
      <c r="AB328" s="1090">
        <f t="shared" si="233"/>
        <v>0</v>
      </c>
      <c r="AC328" s="1090">
        <f t="shared" si="233"/>
        <v>0</v>
      </c>
      <c r="AE328" s="1042">
        <f>ROW()</f>
        <v>328</v>
      </c>
    </row>
    <row r="329" spans="1:31" ht="25.5">
      <c r="A329">
        <v>103</v>
      </c>
      <c r="B329">
        <v>5</v>
      </c>
      <c r="C329" t="str">
        <f>IF(Partidas!B104="","",Partidas!B104)</f>
        <v>A1770</v>
      </c>
      <c r="D329" s="700" t="str">
        <f>IF(Partidas!B104="",Partidas!A104,"            "&amp;Partidas!C104)</f>
        <v xml:space="preserve">            Cable multipar para red DeviceNet ODVA Class 2 Thick, 2PR #15/#18 + SHLD, blindado, PVC gris, certificación CMG PLTC-ER</v>
      </c>
      <c r="E329" s="1071">
        <f>IF(Partidas!D104="","",Partidas!D104)</f>
        <v>1</v>
      </c>
      <c r="F329" s="1041">
        <f>Partidas!E104</f>
        <v>46262</v>
      </c>
      <c r="G329" s="1041">
        <f>Partidas!F104</f>
        <v>46262</v>
      </c>
      <c r="H329" s="1067" cm="1">
        <f t="array" ref="H329">IF($B329="","",IFERROR(_xlfn.AGGREGATE(15,6,ROW($B333:$B$367)/(($B333:$B$367&lt;=$B329)*($B333:$B$367&lt;&gt;"")),1)-1,121))</f>
        <v>332</v>
      </c>
      <c r="I329" s="1077">
        <f>Partidas!G104</f>
        <v>14.080000000000002</v>
      </c>
      <c r="J329" s="1077">
        <f>IF(OR($C329="",N($E329)=0,N($I329)=0),"",$I329/$E329)</f>
        <v>14.080000000000002</v>
      </c>
      <c r="L329" s="1044">
        <f t="shared" ref="L329:AC329" si="234">IF($B329="","",IF($C329&lt;&gt;"",IFERROR($I329*MAX(0,MIN($G329,L$3)-MAX($F329,L$3-6)+1)/($G329-$F329+1),""),SUMIFS(L$5:L$367,$C$5:$C$367,"?*",$AE$5:$AE$367,"&gt;"&amp;ROW(),$AE$5:$AE$367,"&lt;="&amp;$H329)))</f>
        <v>0</v>
      </c>
      <c r="M329" s="1044">
        <f t="shared" si="234"/>
        <v>0</v>
      </c>
      <c r="N329" s="1044">
        <f t="shared" si="234"/>
        <v>0</v>
      </c>
      <c r="O329" s="1044">
        <f t="shared" si="234"/>
        <v>0</v>
      </c>
      <c r="P329" s="1044">
        <f t="shared" si="234"/>
        <v>0</v>
      </c>
      <c r="Q329" s="1044">
        <f t="shared" si="234"/>
        <v>0</v>
      </c>
      <c r="R329" s="1044">
        <f t="shared" si="234"/>
        <v>0</v>
      </c>
      <c r="S329" s="1044">
        <f t="shared" si="234"/>
        <v>0</v>
      </c>
      <c r="T329" s="1044">
        <f t="shared" si="234"/>
        <v>0</v>
      </c>
      <c r="U329" s="1044">
        <f t="shared" si="234"/>
        <v>14.080000000000002</v>
      </c>
      <c r="V329" s="1044">
        <f t="shared" si="234"/>
        <v>0</v>
      </c>
      <c r="W329" s="1044">
        <f t="shared" si="234"/>
        <v>0</v>
      </c>
      <c r="X329" s="1044">
        <f t="shared" si="234"/>
        <v>0</v>
      </c>
      <c r="Y329" s="1044">
        <f t="shared" si="234"/>
        <v>0</v>
      </c>
      <c r="Z329" s="1044">
        <f t="shared" si="234"/>
        <v>0</v>
      </c>
      <c r="AA329" s="1044">
        <f t="shared" si="234"/>
        <v>0</v>
      </c>
      <c r="AB329" s="1044">
        <f t="shared" si="234"/>
        <v>0</v>
      </c>
      <c r="AC329" s="1044">
        <f t="shared" si="234"/>
        <v>0</v>
      </c>
      <c r="AE329" s="1042">
        <f>ROW()</f>
        <v>329</v>
      </c>
    </row>
    <row r="330" spans="1:31">
      <c r="A330" s="1086"/>
      <c r="B330" s="1086">
        <v>6</v>
      </c>
      <c r="C330" s="1086"/>
      <c r="D330" s="1096" t="str">
        <f>APU!D3350</f>
        <v>CAPATAZ</v>
      </c>
      <c r="E330" s="1112" t="s">
        <v>1765</v>
      </c>
      <c r="F330" s="1088">
        <f t="shared" ref="F330:G332" si="235">F$329</f>
        <v>46262</v>
      </c>
      <c r="G330" s="1088">
        <f t="shared" si="235"/>
        <v>46262</v>
      </c>
      <c r="H330" s="1087"/>
      <c r="I330" s="1091">
        <f>APU!O3350</f>
        <v>1.28</v>
      </c>
      <c r="J330" s="1089"/>
      <c r="K330" s="1086"/>
      <c r="L330" s="1090">
        <f>IF($I330=0,"",IFERROR($I330*MAX(0,MIN($G330,L$3)-MAX($F330,L$3-6)+1)/($G330-$F330+1),""))</f>
        <v>0</v>
      </c>
      <c r="M330" s="1090">
        <f t="shared" ref="M330:AC332" si="236">IF($I330=0,"",IFERROR($I330*MAX(0,MIN($G330,M$3)-MAX($F330,M$3-6)+1)/($G330-$F330+1),""))</f>
        <v>0</v>
      </c>
      <c r="N330" s="1090">
        <f t="shared" si="236"/>
        <v>0</v>
      </c>
      <c r="O330" s="1090">
        <f t="shared" si="236"/>
        <v>0</v>
      </c>
      <c r="P330" s="1090">
        <f t="shared" si="236"/>
        <v>0</v>
      </c>
      <c r="Q330" s="1090">
        <f t="shared" si="236"/>
        <v>0</v>
      </c>
      <c r="R330" s="1090">
        <f t="shared" si="236"/>
        <v>0</v>
      </c>
      <c r="S330" s="1090">
        <f t="shared" si="236"/>
        <v>0</v>
      </c>
      <c r="T330" s="1090">
        <f t="shared" si="236"/>
        <v>0</v>
      </c>
      <c r="U330" s="1090">
        <f t="shared" si="236"/>
        <v>1.28</v>
      </c>
      <c r="V330" s="1090">
        <f t="shared" si="236"/>
        <v>0</v>
      </c>
      <c r="W330" s="1090">
        <f t="shared" si="236"/>
        <v>0</v>
      </c>
      <c r="X330" s="1090">
        <f t="shared" si="236"/>
        <v>0</v>
      </c>
      <c r="Y330" s="1090">
        <f t="shared" si="236"/>
        <v>0</v>
      </c>
      <c r="Z330" s="1090">
        <f t="shared" si="236"/>
        <v>0</v>
      </c>
      <c r="AA330" s="1090">
        <f t="shared" si="236"/>
        <v>0</v>
      </c>
      <c r="AB330" s="1090">
        <f t="shared" si="236"/>
        <v>0</v>
      </c>
      <c r="AC330" s="1090">
        <f t="shared" si="236"/>
        <v>0</v>
      </c>
      <c r="AE330" s="1042">
        <f>ROW()</f>
        <v>330</v>
      </c>
    </row>
    <row r="331" spans="1:31">
      <c r="A331" s="1086"/>
      <c r="B331" s="1086">
        <v>6</v>
      </c>
      <c r="C331" s="1086"/>
      <c r="D331" s="1096" t="str">
        <f>APU!D3351</f>
        <v>OPERARIO</v>
      </c>
      <c r="E331" s="1112" t="s">
        <v>1765</v>
      </c>
      <c r="F331" s="1088">
        <f t="shared" si="235"/>
        <v>46262</v>
      </c>
      <c r="G331" s="1088">
        <f t="shared" si="235"/>
        <v>46262</v>
      </c>
      <c r="H331" s="1087"/>
      <c r="I331" s="1091">
        <f>APU!O3351</f>
        <v>6.4</v>
      </c>
      <c r="J331" s="1089"/>
      <c r="K331" s="1086"/>
      <c r="L331" s="1090">
        <f>IF($I331=0,"",IFERROR($I331*MAX(0,MIN($G331,L$3)-MAX($F331,L$3-6)+1)/($G331-$F331+1),""))</f>
        <v>0</v>
      </c>
      <c r="M331" s="1090">
        <f t="shared" si="236"/>
        <v>0</v>
      </c>
      <c r="N331" s="1090">
        <f t="shared" si="236"/>
        <v>0</v>
      </c>
      <c r="O331" s="1090">
        <f t="shared" si="236"/>
        <v>0</v>
      </c>
      <c r="P331" s="1090">
        <f t="shared" si="236"/>
        <v>0</v>
      </c>
      <c r="Q331" s="1090">
        <f t="shared" si="236"/>
        <v>0</v>
      </c>
      <c r="R331" s="1090">
        <f t="shared" si="236"/>
        <v>0</v>
      </c>
      <c r="S331" s="1090">
        <f t="shared" si="236"/>
        <v>0</v>
      </c>
      <c r="T331" s="1090">
        <f t="shared" si="236"/>
        <v>0</v>
      </c>
      <c r="U331" s="1090">
        <f t="shared" si="236"/>
        <v>6.4</v>
      </c>
      <c r="V331" s="1090">
        <f t="shared" si="236"/>
        <v>0</v>
      </c>
      <c r="W331" s="1090">
        <f t="shared" si="236"/>
        <v>0</v>
      </c>
      <c r="X331" s="1090">
        <f t="shared" si="236"/>
        <v>0</v>
      </c>
      <c r="Y331" s="1090">
        <f t="shared" si="236"/>
        <v>0</v>
      </c>
      <c r="Z331" s="1090">
        <f t="shared" si="236"/>
        <v>0</v>
      </c>
      <c r="AA331" s="1090">
        <f t="shared" si="236"/>
        <v>0</v>
      </c>
      <c r="AB331" s="1090">
        <f t="shared" si="236"/>
        <v>0</v>
      </c>
      <c r="AC331" s="1090">
        <f t="shared" si="236"/>
        <v>0</v>
      </c>
      <c r="AE331" s="1042">
        <f>ROW()</f>
        <v>331</v>
      </c>
    </row>
    <row r="332" spans="1:31">
      <c r="A332" s="1086"/>
      <c r="B332" s="1086">
        <v>6</v>
      </c>
      <c r="C332" s="1086"/>
      <c r="D332" s="1096" t="str">
        <f>APU!D3352</f>
        <v>AYUDANTE</v>
      </c>
      <c r="E332" s="1112" t="s">
        <v>1765</v>
      </c>
      <c r="F332" s="1088">
        <f t="shared" si="235"/>
        <v>46262</v>
      </c>
      <c r="G332" s="1088">
        <f t="shared" si="235"/>
        <v>46262</v>
      </c>
      <c r="H332" s="1087"/>
      <c r="I332" s="1091">
        <f>APU!O3352</f>
        <v>6.4</v>
      </c>
      <c r="J332" s="1089"/>
      <c r="K332" s="1086"/>
      <c r="L332" s="1090">
        <f>IF($I332=0,"",IFERROR($I332*MAX(0,MIN($G332,L$3)-MAX($F332,L$3-6)+1)/($G332-$F332+1),""))</f>
        <v>0</v>
      </c>
      <c r="M332" s="1090">
        <f t="shared" si="236"/>
        <v>0</v>
      </c>
      <c r="N332" s="1090">
        <f t="shared" si="236"/>
        <v>0</v>
      </c>
      <c r="O332" s="1090">
        <f t="shared" si="236"/>
        <v>0</v>
      </c>
      <c r="P332" s="1090">
        <f t="shared" si="236"/>
        <v>0</v>
      </c>
      <c r="Q332" s="1090">
        <f t="shared" si="236"/>
        <v>0</v>
      </c>
      <c r="R332" s="1090">
        <f t="shared" si="236"/>
        <v>0</v>
      </c>
      <c r="S332" s="1090">
        <f t="shared" si="236"/>
        <v>0</v>
      </c>
      <c r="T332" s="1090">
        <f t="shared" si="236"/>
        <v>0</v>
      </c>
      <c r="U332" s="1090">
        <f t="shared" si="236"/>
        <v>6.4</v>
      </c>
      <c r="V332" s="1090">
        <f t="shared" si="236"/>
        <v>0</v>
      </c>
      <c r="W332" s="1090">
        <f t="shared" si="236"/>
        <v>0</v>
      </c>
      <c r="X332" s="1090">
        <f t="shared" si="236"/>
        <v>0</v>
      </c>
      <c r="Y332" s="1090">
        <f t="shared" si="236"/>
        <v>0</v>
      </c>
      <c r="Z332" s="1090">
        <f t="shared" si="236"/>
        <v>0</v>
      </c>
      <c r="AA332" s="1090">
        <f t="shared" si="236"/>
        <v>0</v>
      </c>
      <c r="AB332" s="1090">
        <f t="shared" si="236"/>
        <v>0</v>
      </c>
      <c r="AC332" s="1090">
        <f t="shared" si="236"/>
        <v>0</v>
      </c>
      <c r="AE332" s="1042">
        <f>ROW()</f>
        <v>332</v>
      </c>
    </row>
    <row r="333" spans="1:31" ht="25.5">
      <c r="A333">
        <v>104</v>
      </c>
      <c r="B333">
        <v>5</v>
      </c>
      <c r="C333" t="str">
        <f>IF(Partidas!B105="","",Partidas!B105)</f>
        <v>A1780</v>
      </c>
      <c r="D333" s="700" t="str">
        <f>IF(Partidas!B105="",Partidas!A105,"            "&amp;Partidas!C105)</f>
        <v xml:space="preserve">            Accesorios para conductores: empalmes, conectores, terminales, multiconectores, tapones, sellos y etiquetas</v>
      </c>
      <c r="E333" s="1071">
        <f>IF(Partidas!D105="","",Partidas!D105)</f>
        <v>7</v>
      </c>
      <c r="F333" s="1041">
        <f>Partidas!E105</f>
        <v>46265</v>
      </c>
      <c r="G333" s="1041">
        <f>Partidas!F105</f>
        <v>46273</v>
      </c>
      <c r="H333" s="1067" cm="1">
        <f t="array" ref="H333">IF($B333="","",IFERROR(_xlfn.AGGREGATE(15,6,ROW($B337:$B$367)/(($B337:$B$367&lt;=$B333)*($B337:$B$367&lt;&gt;"")),1)-1,121))</f>
        <v>336</v>
      </c>
      <c r="I333" s="1077">
        <f>Partidas!G105</f>
        <v>112</v>
      </c>
      <c r="J333" s="1077">
        <f>IF(OR($C333="",N($E333)=0,N($I333)=0),"",$I333/$E333)</f>
        <v>16</v>
      </c>
      <c r="L333" s="1044">
        <f t="shared" ref="L333:AC333" si="237">IF($B333="","",IF($C333&lt;&gt;"",IFERROR($I333*MAX(0,MIN($G333,L$3)-MAX($F333,L$3-6)+1)/($G333-$F333+1),""),SUMIFS(L$5:L$367,$C$5:$C$367,"?*",$AE$5:$AE$367,"&gt;"&amp;ROW(),$AE$5:$AE$367,"&lt;="&amp;$H333)))</f>
        <v>0</v>
      </c>
      <c r="M333" s="1044">
        <f t="shared" si="237"/>
        <v>0</v>
      </c>
      <c r="N333" s="1044">
        <f t="shared" si="237"/>
        <v>0</v>
      </c>
      <c r="O333" s="1044">
        <f t="shared" si="237"/>
        <v>0</v>
      </c>
      <c r="P333" s="1044">
        <f t="shared" si="237"/>
        <v>0</v>
      </c>
      <c r="Q333" s="1044">
        <f t="shared" si="237"/>
        <v>0</v>
      </c>
      <c r="R333" s="1044">
        <f t="shared" si="237"/>
        <v>0</v>
      </c>
      <c r="S333" s="1044">
        <f t="shared" si="237"/>
        <v>0</v>
      </c>
      <c r="T333" s="1044">
        <f t="shared" si="237"/>
        <v>0</v>
      </c>
      <c r="U333" s="1044">
        <f t="shared" si="237"/>
        <v>49.777777777777779</v>
      </c>
      <c r="V333" s="1044">
        <f t="shared" si="237"/>
        <v>62.222222222222221</v>
      </c>
      <c r="W333" s="1044">
        <f t="shared" si="237"/>
        <v>0</v>
      </c>
      <c r="X333" s="1044">
        <f t="shared" si="237"/>
        <v>0</v>
      </c>
      <c r="Y333" s="1044">
        <f t="shared" si="237"/>
        <v>0</v>
      </c>
      <c r="Z333" s="1044">
        <f t="shared" si="237"/>
        <v>0</v>
      </c>
      <c r="AA333" s="1044">
        <f t="shared" si="237"/>
        <v>0</v>
      </c>
      <c r="AB333" s="1044">
        <f t="shared" si="237"/>
        <v>0</v>
      </c>
      <c r="AC333" s="1044">
        <f t="shared" si="237"/>
        <v>0</v>
      </c>
      <c r="AE333" s="1042">
        <f>ROW()</f>
        <v>333</v>
      </c>
    </row>
    <row r="334" spans="1:31">
      <c r="A334" s="1086"/>
      <c r="B334" s="1086">
        <v>6</v>
      </c>
      <c r="C334" s="1086"/>
      <c r="D334" s="1096" t="str">
        <f>APU!D3366</f>
        <v>CAPATAZ</v>
      </c>
      <c r="E334" s="1112" t="s">
        <v>1765</v>
      </c>
      <c r="F334" s="1088">
        <f t="shared" ref="F334:G336" si="238">F$333</f>
        <v>46265</v>
      </c>
      <c r="G334" s="1088">
        <f t="shared" si="238"/>
        <v>46273</v>
      </c>
      <c r="H334" s="1087"/>
      <c r="I334" s="1091">
        <f>APU!O3366</f>
        <v>5.3333333333333339</v>
      </c>
      <c r="J334" s="1089"/>
      <c r="K334" s="1086"/>
      <c r="L334" s="1090">
        <f>IF($I334=0,"",IFERROR($I334*MAX(0,MIN($G334,L$3)-MAX($F334,L$3-6)+1)/($G334-$F334+1),""))</f>
        <v>0</v>
      </c>
      <c r="M334" s="1090">
        <f t="shared" ref="M334:AC336" si="239">IF($I334=0,"",IFERROR($I334*MAX(0,MIN($G334,M$3)-MAX($F334,M$3-6)+1)/($G334-$F334+1),""))</f>
        <v>0</v>
      </c>
      <c r="N334" s="1090">
        <f t="shared" si="239"/>
        <v>0</v>
      </c>
      <c r="O334" s="1090">
        <f t="shared" si="239"/>
        <v>0</v>
      </c>
      <c r="P334" s="1090">
        <f t="shared" si="239"/>
        <v>0</v>
      </c>
      <c r="Q334" s="1090">
        <f t="shared" si="239"/>
        <v>0</v>
      </c>
      <c r="R334" s="1090">
        <f t="shared" si="239"/>
        <v>0</v>
      </c>
      <c r="S334" s="1090">
        <f t="shared" si="239"/>
        <v>0</v>
      </c>
      <c r="T334" s="1090">
        <f t="shared" si="239"/>
        <v>0</v>
      </c>
      <c r="U334" s="1090">
        <f t="shared" si="239"/>
        <v>2.3703703703703707</v>
      </c>
      <c r="V334" s="1090">
        <f t="shared" si="239"/>
        <v>2.9629629629629637</v>
      </c>
      <c r="W334" s="1090">
        <f t="shared" si="239"/>
        <v>0</v>
      </c>
      <c r="X334" s="1090">
        <f t="shared" si="239"/>
        <v>0</v>
      </c>
      <c r="Y334" s="1090">
        <f t="shared" si="239"/>
        <v>0</v>
      </c>
      <c r="Z334" s="1090">
        <f t="shared" si="239"/>
        <v>0</v>
      </c>
      <c r="AA334" s="1090">
        <f t="shared" si="239"/>
        <v>0</v>
      </c>
      <c r="AB334" s="1090">
        <f t="shared" si="239"/>
        <v>0</v>
      </c>
      <c r="AC334" s="1090">
        <f t="shared" si="239"/>
        <v>0</v>
      </c>
      <c r="AE334" s="1042">
        <f>ROW()</f>
        <v>334</v>
      </c>
    </row>
    <row r="335" spans="1:31">
      <c r="A335" s="1086"/>
      <c r="B335" s="1086">
        <v>6</v>
      </c>
      <c r="C335" s="1086"/>
      <c r="D335" s="1096" t="str">
        <f>APU!D3367</f>
        <v>OPERARIO</v>
      </c>
      <c r="E335" s="1112" t="s">
        <v>1765</v>
      </c>
      <c r="F335" s="1088">
        <f t="shared" si="238"/>
        <v>46265</v>
      </c>
      <c r="G335" s="1088">
        <f t="shared" si="238"/>
        <v>46273</v>
      </c>
      <c r="H335" s="1087"/>
      <c r="I335" s="1091">
        <f>APU!O3367</f>
        <v>53.333333333333336</v>
      </c>
      <c r="J335" s="1089"/>
      <c r="K335" s="1086"/>
      <c r="L335" s="1090">
        <f>IF($I335=0,"",IFERROR($I335*MAX(0,MIN($G335,L$3)-MAX($F335,L$3-6)+1)/($G335-$F335+1),""))</f>
        <v>0</v>
      </c>
      <c r="M335" s="1090">
        <f t="shared" si="239"/>
        <v>0</v>
      </c>
      <c r="N335" s="1090">
        <f t="shared" si="239"/>
        <v>0</v>
      </c>
      <c r="O335" s="1090">
        <f t="shared" si="239"/>
        <v>0</v>
      </c>
      <c r="P335" s="1090">
        <f t="shared" si="239"/>
        <v>0</v>
      </c>
      <c r="Q335" s="1090">
        <f t="shared" si="239"/>
        <v>0</v>
      </c>
      <c r="R335" s="1090">
        <f t="shared" si="239"/>
        <v>0</v>
      </c>
      <c r="S335" s="1090">
        <f t="shared" si="239"/>
        <v>0</v>
      </c>
      <c r="T335" s="1090">
        <f t="shared" si="239"/>
        <v>0</v>
      </c>
      <c r="U335" s="1090">
        <f t="shared" si="239"/>
        <v>23.703703703703706</v>
      </c>
      <c r="V335" s="1090">
        <f t="shared" si="239"/>
        <v>29.629629629629633</v>
      </c>
      <c r="W335" s="1090">
        <f t="shared" si="239"/>
        <v>0</v>
      </c>
      <c r="X335" s="1090">
        <f t="shared" si="239"/>
        <v>0</v>
      </c>
      <c r="Y335" s="1090">
        <f t="shared" si="239"/>
        <v>0</v>
      </c>
      <c r="Z335" s="1090">
        <f t="shared" si="239"/>
        <v>0</v>
      </c>
      <c r="AA335" s="1090">
        <f t="shared" si="239"/>
        <v>0</v>
      </c>
      <c r="AB335" s="1090">
        <f t="shared" si="239"/>
        <v>0</v>
      </c>
      <c r="AC335" s="1090">
        <f t="shared" si="239"/>
        <v>0</v>
      </c>
      <c r="AE335" s="1042">
        <f>ROW()</f>
        <v>335</v>
      </c>
    </row>
    <row r="336" spans="1:31">
      <c r="A336" s="1086"/>
      <c r="B336" s="1086">
        <v>6</v>
      </c>
      <c r="C336" s="1086"/>
      <c r="D336" s="1096" t="str">
        <f>APU!D3368</f>
        <v>AYUDANTE</v>
      </c>
      <c r="E336" s="1112" t="s">
        <v>1765</v>
      </c>
      <c r="F336" s="1088">
        <f t="shared" si="238"/>
        <v>46265</v>
      </c>
      <c r="G336" s="1088">
        <f t="shared" si="238"/>
        <v>46273</v>
      </c>
      <c r="H336" s="1087"/>
      <c r="I336" s="1091">
        <f>APU!O3368</f>
        <v>53.333333333333336</v>
      </c>
      <c r="J336" s="1089"/>
      <c r="K336" s="1086"/>
      <c r="L336" s="1090">
        <f>IF($I336=0,"",IFERROR($I336*MAX(0,MIN($G336,L$3)-MAX($F336,L$3-6)+1)/($G336-$F336+1),""))</f>
        <v>0</v>
      </c>
      <c r="M336" s="1090">
        <f t="shared" si="239"/>
        <v>0</v>
      </c>
      <c r="N336" s="1090">
        <f t="shared" si="239"/>
        <v>0</v>
      </c>
      <c r="O336" s="1090">
        <f t="shared" si="239"/>
        <v>0</v>
      </c>
      <c r="P336" s="1090">
        <f t="shared" si="239"/>
        <v>0</v>
      </c>
      <c r="Q336" s="1090">
        <f t="shared" si="239"/>
        <v>0</v>
      </c>
      <c r="R336" s="1090">
        <f t="shared" si="239"/>
        <v>0</v>
      </c>
      <c r="S336" s="1090">
        <f t="shared" si="239"/>
        <v>0</v>
      </c>
      <c r="T336" s="1090">
        <f t="shared" si="239"/>
        <v>0</v>
      </c>
      <c r="U336" s="1090">
        <f t="shared" si="239"/>
        <v>23.703703703703706</v>
      </c>
      <c r="V336" s="1090">
        <f t="shared" si="239"/>
        <v>29.629629629629633</v>
      </c>
      <c r="W336" s="1090">
        <f t="shared" si="239"/>
        <v>0</v>
      </c>
      <c r="X336" s="1090">
        <f t="shared" si="239"/>
        <v>0</v>
      </c>
      <c r="Y336" s="1090">
        <f t="shared" si="239"/>
        <v>0</v>
      </c>
      <c r="Z336" s="1090">
        <f t="shared" si="239"/>
        <v>0</v>
      </c>
      <c r="AA336" s="1090">
        <f t="shared" si="239"/>
        <v>0</v>
      </c>
      <c r="AB336" s="1090">
        <f t="shared" si="239"/>
        <v>0</v>
      </c>
      <c r="AC336" s="1090">
        <f t="shared" si="239"/>
        <v>0</v>
      </c>
      <c r="AE336" s="1042">
        <f>ROW()</f>
        <v>336</v>
      </c>
    </row>
    <row r="337" spans="1:31" ht="25.5">
      <c r="A337">
        <v>105</v>
      </c>
      <c r="B337">
        <v>5</v>
      </c>
      <c r="C337" t="str">
        <f>IF(Partidas!B106="","",Partidas!B106)</f>
        <v>A1790</v>
      </c>
      <c r="D337" s="700" t="str">
        <f>IF(Partidas!B106="",Partidas!A106,"            "&amp;Partidas!C106)</f>
        <v xml:space="preserve">            Tarjetas de comunicación DeviceNet compatibles con VFDs existentes de bombas de dosificación de floculante</v>
      </c>
      <c r="E337" s="1071">
        <f>IF(Partidas!D106="","",Partidas!D106)</f>
        <v>1</v>
      </c>
      <c r="F337" s="1041">
        <f>Partidas!E106</f>
        <v>46274</v>
      </c>
      <c r="G337" s="1041">
        <f>Partidas!F106</f>
        <v>46274</v>
      </c>
      <c r="H337" s="1067" cm="1">
        <f t="array" ref="H337">IF($B337="","",IFERROR(_xlfn.AGGREGATE(15,6,ROW($B341:$B$367)/(($B341:$B$367&lt;=$B337)*($B341:$B$367&lt;&gt;"")),1)-1,121))</f>
        <v>340</v>
      </c>
      <c r="I337" s="1077">
        <f>Partidas!G106</f>
        <v>16.8</v>
      </c>
      <c r="J337" s="1077">
        <f>IF(OR($C337="",N($E337)=0,N($I337)=0),"",$I337/$E337)</f>
        <v>16.8</v>
      </c>
      <c r="L337" s="1044">
        <f t="shared" ref="L337:AC337" si="240">IF($B337="","",IF($C337&lt;&gt;"",IFERROR($I337*MAX(0,MIN($G337,L$3)-MAX($F337,L$3-6)+1)/($G337-$F337+1),""),SUMIFS(L$5:L$367,$C$5:$C$367,"?*",$AE$5:$AE$367,"&gt;"&amp;ROW(),$AE$5:$AE$367,"&lt;="&amp;$H337)))</f>
        <v>0</v>
      </c>
      <c r="M337" s="1044">
        <f t="shared" si="240"/>
        <v>0</v>
      </c>
      <c r="N337" s="1044">
        <f t="shared" si="240"/>
        <v>0</v>
      </c>
      <c r="O337" s="1044">
        <f t="shared" si="240"/>
        <v>0</v>
      </c>
      <c r="P337" s="1044">
        <f t="shared" si="240"/>
        <v>0</v>
      </c>
      <c r="Q337" s="1044">
        <f t="shared" si="240"/>
        <v>0</v>
      </c>
      <c r="R337" s="1044">
        <f t="shared" si="240"/>
        <v>0</v>
      </c>
      <c r="S337" s="1044">
        <f t="shared" si="240"/>
        <v>0</v>
      </c>
      <c r="T337" s="1044">
        <f t="shared" si="240"/>
        <v>0</v>
      </c>
      <c r="U337" s="1044">
        <f t="shared" si="240"/>
        <v>0</v>
      </c>
      <c r="V337" s="1044">
        <f t="shared" si="240"/>
        <v>16.8</v>
      </c>
      <c r="W337" s="1044">
        <f t="shared" si="240"/>
        <v>0</v>
      </c>
      <c r="X337" s="1044">
        <f t="shared" si="240"/>
        <v>0</v>
      </c>
      <c r="Y337" s="1044">
        <f t="shared" si="240"/>
        <v>0</v>
      </c>
      <c r="Z337" s="1044">
        <f t="shared" si="240"/>
        <v>0</v>
      </c>
      <c r="AA337" s="1044">
        <f t="shared" si="240"/>
        <v>0</v>
      </c>
      <c r="AB337" s="1044">
        <f t="shared" si="240"/>
        <v>0</v>
      </c>
      <c r="AC337" s="1044">
        <f t="shared" si="240"/>
        <v>0</v>
      </c>
      <c r="AE337" s="1042">
        <f>ROW()</f>
        <v>337</v>
      </c>
    </row>
    <row r="338" spans="1:31">
      <c r="A338" s="1086"/>
      <c r="B338" s="1086">
        <v>6</v>
      </c>
      <c r="C338" s="1086"/>
      <c r="D338" s="1096" t="str">
        <f>APU!D3381</f>
        <v>CAPATAZ</v>
      </c>
      <c r="E338" s="1112" t="s">
        <v>1765</v>
      </c>
      <c r="F338" s="1088">
        <f t="shared" ref="F338:G340" si="241">F$337</f>
        <v>46274</v>
      </c>
      <c r="G338" s="1088">
        <f t="shared" si="241"/>
        <v>46274</v>
      </c>
      <c r="H338" s="1087"/>
      <c r="I338" s="1091">
        <f>APU!O3381</f>
        <v>0.8</v>
      </c>
      <c r="J338" s="1089"/>
      <c r="K338" s="1086"/>
      <c r="L338" s="1090">
        <f>IF($I338=0,"",IFERROR($I338*MAX(0,MIN($G338,L$3)-MAX($F338,L$3-6)+1)/($G338-$F338+1),""))</f>
        <v>0</v>
      </c>
      <c r="M338" s="1090">
        <f t="shared" ref="M338:AC340" si="242">IF($I338=0,"",IFERROR($I338*MAX(0,MIN($G338,M$3)-MAX($F338,M$3-6)+1)/($G338-$F338+1),""))</f>
        <v>0</v>
      </c>
      <c r="N338" s="1090">
        <f t="shared" si="242"/>
        <v>0</v>
      </c>
      <c r="O338" s="1090">
        <f t="shared" si="242"/>
        <v>0</v>
      </c>
      <c r="P338" s="1090">
        <f t="shared" si="242"/>
        <v>0</v>
      </c>
      <c r="Q338" s="1090">
        <f t="shared" si="242"/>
        <v>0</v>
      </c>
      <c r="R338" s="1090">
        <f t="shared" si="242"/>
        <v>0</v>
      </c>
      <c r="S338" s="1090">
        <f t="shared" si="242"/>
        <v>0</v>
      </c>
      <c r="T338" s="1090">
        <f t="shared" si="242"/>
        <v>0</v>
      </c>
      <c r="U338" s="1090">
        <f t="shared" si="242"/>
        <v>0</v>
      </c>
      <c r="V338" s="1090">
        <f t="shared" si="242"/>
        <v>0.8</v>
      </c>
      <c r="W338" s="1090">
        <f t="shared" si="242"/>
        <v>0</v>
      </c>
      <c r="X338" s="1090">
        <f t="shared" si="242"/>
        <v>0</v>
      </c>
      <c r="Y338" s="1090">
        <f t="shared" si="242"/>
        <v>0</v>
      </c>
      <c r="Z338" s="1090">
        <f t="shared" si="242"/>
        <v>0</v>
      </c>
      <c r="AA338" s="1090">
        <f t="shared" si="242"/>
        <v>0</v>
      </c>
      <c r="AB338" s="1090">
        <f t="shared" si="242"/>
        <v>0</v>
      </c>
      <c r="AC338" s="1090">
        <f t="shared" si="242"/>
        <v>0</v>
      </c>
      <c r="AE338" s="1042">
        <f>ROW()</f>
        <v>338</v>
      </c>
    </row>
    <row r="339" spans="1:31">
      <c r="A339" s="1086"/>
      <c r="B339" s="1086">
        <v>6</v>
      </c>
      <c r="C339" s="1086"/>
      <c r="D339" s="1096" t="str">
        <f>APU!D3382</f>
        <v>OPERARIO</v>
      </c>
      <c r="E339" s="1112" t="s">
        <v>1765</v>
      </c>
      <c r="F339" s="1088">
        <f t="shared" si="241"/>
        <v>46274</v>
      </c>
      <c r="G339" s="1088">
        <f t="shared" si="241"/>
        <v>46274</v>
      </c>
      <c r="H339" s="1087"/>
      <c r="I339" s="1091">
        <f>APU!O3382</f>
        <v>8</v>
      </c>
      <c r="J339" s="1089"/>
      <c r="K339" s="1086"/>
      <c r="L339" s="1090">
        <f>IF($I339=0,"",IFERROR($I339*MAX(0,MIN($G339,L$3)-MAX($F339,L$3-6)+1)/($G339-$F339+1),""))</f>
        <v>0</v>
      </c>
      <c r="M339" s="1090">
        <f t="shared" si="242"/>
        <v>0</v>
      </c>
      <c r="N339" s="1090">
        <f t="shared" si="242"/>
        <v>0</v>
      </c>
      <c r="O339" s="1090">
        <f t="shared" si="242"/>
        <v>0</v>
      </c>
      <c r="P339" s="1090">
        <f t="shared" si="242"/>
        <v>0</v>
      </c>
      <c r="Q339" s="1090">
        <f t="shared" si="242"/>
        <v>0</v>
      </c>
      <c r="R339" s="1090">
        <f t="shared" si="242"/>
        <v>0</v>
      </c>
      <c r="S339" s="1090">
        <f t="shared" si="242"/>
        <v>0</v>
      </c>
      <c r="T339" s="1090">
        <f t="shared" si="242"/>
        <v>0</v>
      </c>
      <c r="U339" s="1090">
        <f t="shared" si="242"/>
        <v>0</v>
      </c>
      <c r="V339" s="1090">
        <f t="shared" si="242"/>
        <v>8</v>
      </c>
      <c r="W339" s="1090">
        <f t="shared" si="242"/>
        <v>0</v>
      </c>
      <c r="X339" s="1090">
        <f t="shared" si="242"/>
        <v>0</v>
      </c>
      <c r="Y339" s="1090">
        <f t="shared" si="242"/>
        <v>0</v>
      </c>
      <c r="Z339" s="1090">
        <f t="shared" si="242"/>
        <v>0</v>
      </c>
      <c r="AA339" s="1090">
        <f t="shared" si="242"/>
        <v>0</v>
      </c>
      <c r="AB339" s="1090">
        <f t="shared" si="242"/>
        <v>0</v>
      </c>
      <c r="AC339" s="1090">
        <f t="shared" si="242"/>
        <v>0</v>
      </c>
      <c r="AE339" s="1042">
        <f>ROW()</f>
        <v>339</v>
      </c>
    </row>
    <row r="340" spans="1:31">
      <c r="A340" s="1086"/>
      <c r="B340" s="1086">
        <v>6</v>
      </c>
      <c r="C340" s="1086"/>
      <c r="D340" s="1096" t="str">
        <f>APU!D3383</f>
        <v>AYUDANTE</v>
      </c>
      <c r="E340" s="1112" t="s">
        <v>1765</v>
      </c>
      <c r="F340" s="1088">
        <f t="shared" si="241"/>
        <v>46274</v>
      </c>
      <c r="G340" s="1088">
        <f t="shared" si="241"/>
        <v>46274</v>
      </c>
      <c r="H340" s="1087"/>
      <c r="I340" s="1091">
        <f>APU!O3383</f>
        <v>8</v>
      </c>
      <c r="J340" s="1089"/>
      <c r="K340" s="1086"/>
      <c r="L340" s="1090">
        <f>IF($I340=0,"",IFERROR($I340*MAX(0,MIN($G340,L$3)-MAX($F340,L$3-6)+1)/($G340-$F340+1),""))</f>
        <v>0</v>
      </c>
      <c r="M340" s="1090">
        <f t="shared" si="242"/>
        <v>0</v>
      </c>
      <c r="N340" s="1090">
        <f t="shared" si="242"/>
        <v>0</v>
      </c>
      <c r="O340" s="1090">
        <f t="shared" si="242"/>
        <v>0</v>
      </c>
      <c r="P340" s="1090">
        <f t="shared" si="242"/>
        <v>0</v>
      </c>
      <c r="Q340" s="1090">
        <f t="shared" si="242"/>
        <v>0</v>
      </c>
      <c r="R340" s="1090">
        <f t="shared" si="242"/>
        <v>0</v>
      </c>
      <c r="S340" s="1090">
        <f t="shared" si="242"/>
        <v>0</v>
      </c>
      <c r="T340" s="1090">
        <f t="shared" si="242"/>
        <v>0</v>
      </c>
      <c r="U340" s="1090">
        <f t="shared" si="242"/>
        <v>0</v>
      </c>
      <c r="V340" s="1090">
        <f t="shared" si="242"/>
        <v>8</v>
      </c>
      <c r="W340" s="1090">
        <f t="shared" si="242"/>
        <v>0</v>
      </c>
      <c r="X340" s="1090">
        <f t="shared" si="242"/>
        <v>0</v>
      </c>
      <c r="Y340" s="1090">
        <f t="shared" si="242"/>
        <v>0</v>
      </c>
      <c r="Z340" s="1090">
        <f t="shared" si="242"/>
        <v>0</v>
      </c>
      <c r="AA340" s="1090">
        <f t="shared" si="242"/>
        <v>0</v>
      </c>
      <c r="AB340" s="1090">
        <f t="shared" si="242"/>
        <v>0</v>
      </c>
      <c r="AC340" s="1090">
        <f t="shared" si="242"/>
        <v>0</v>
      </c>
      <c r="AE340" s="1042">
        <f>ROW()</f>
        <v>340</v>
      </c>
    </row>
    <row r="341" spans="1:31">
      <c r="A341" s="1026">
        <v>106</v>
      </c>
      <c r="B341" s="1026">
        <v>3</v>
      </c>
      <c r="C341" s="1026" t="str">
        <f>IF(Partidas!B107="","",Partidas!B107)</f>
        <v/>
      </c>
      <c r="D341" s="1027" t="str">
        <f>IF(Partidas!B107="",Partidas!A107,"            "&amp;Partidas!C107)</f>
        <v xml:space="preserve">      CANALIZACIONES</v>
      </c>
      <c r="E341" s="1070">
        <f>IF(Partidas!D107="","",Partidas!D107)</f>
        <v>14</v>
      </c>
      <c r="F341" s="1051">
        <f>Partidas!E107</f>
        <v>46244</v>
      </c>
      <c r="G341" s="1051">
        <f>Partidas!F107</f>
        <v>46261</v>
      </c>
      <c r="H341" s="1066" cm="1">
        <f t="array" ref="H341">IF($B341="","",IFERROR(_xlfn.AGGREGATE(15,6,ROW($B342:$B$367)/(($B342:$B$367&lt;=$B341)*($B342:$B$367&lt;&gt;"")),1)-1,121))</f>
        <v>353</v>
      </c>
      <c r="I341" s="1076">
        <f>Partidas!G107</f>
        <v>233.6</v>
      </c>
      <c r="J341" s="1076" t="str">
        <f>IF(OR($C341="",N($E341)=0,N($I341)=0),"",$I341/$E341)</f>
        <v/>
      </c>
      <c r="K341" s="1026"/>
      <c r="L341" s="1052">
        <f t="shared" ref="L341:U342" si="243">IF($B341="","",IF($C341&lt;&gt;"",IFERROR($I341*MAX(0,MIN($G341,L$3)-MAX($F341,L$3-6)+1)/($G341-$F341+1),""),SUMIFS(L$5:L$367,$C$5:$C$367,"?*",$AE$5:$AE$367,"&gt;"&amp;ROW(),$AE$5:$AE$367,"&lt;="&amp;$H341)))</f>
        <v>0</v>
      </c>
      <c r="M341" s="1052">
        <f t="shared" si="243"/>
        <v>0</v>
      </c>
      <c r="N341" s="1052">
        <f t="shared" si="243"/>
        <v>0</v>
      </c>
      <c r="O341" s="1052">
        <f t="shared" si="243"/>
        <v>0</v>
      </c>
      <c r="P341" s="1052">
        <f t="shared" si="243"/>
        <v>0</v>
      </c>
      <c r="Q341" s="1052">
        <f t="shared" si="243"/>
        <v>0</v>
      </c>
      <c r="R341" s="1052">
        <f t="shared" si="243"/>
        <v>71.679999999999993</v>
      </c>
      <c r="S341" s="1052">
        <f t="shared" si="243"/>
        <v>113.92</v>
      </c>
      <c r="T341" s="1052">
        <f t="shared" si="243"/>
        <v>48</v>
      </c>
      <c r="U341" s="1052">
        <f t="shared" si="243"/>
        <v>0</v>
      </c>
      <c r="V341" s="1052">
        <f t="shared" ref="V341:AC342" si="244">IF($B341="","",IF($C341&lt;&gt;"",IFERROR($I341*MAX(0,MIN($G341,V$3)-MAX($F341,V$3-6)+1)/($G341-$F341+1),""),SUMIFS(V$5:V$367,$C$5:$C$367,"?*",$AE$5:$AE$367,"&gt;"&amp;ROW(),$AE$5:$AE$367,"&lt;="&amp;$H341)))</f>
        <v>0</v>
      </c>
      <c r="W341" s="1052">
        <f t="shared" si="244"/>
        <v>0</v>
      </c>
      <c r="X341" s="1052">
        <f t="shared" si="244"/>
        <v>0</v>
      </c>
      <c r="Y341" s="1052">
        <f t="shared" si="244"/>
        <v>0</v>
      </c>
      <c r="Z341" s="1052">
        <f t="shared" si="244"/>
        <v>0</v>
      </c>
      <c r="AA341" s="1052">
        <f t="shared" si="244"/>
        <v>0</v>
      </c>
      <c r="AB341" s="1052">
        <f t="shared" si="244"/>
        <v>0</v>
      </c>
      <c r="AC341" s="1052">
        <f t="shared" si="244"/>
        <v>0</v>
      </c>
      <c r="AE341" s="1042">
        <f>ROW()</f>
        <v>341</v>
      </c>
    </row>
    <row r="342" spans="1:31" ht="25.5">
      <c r="A342">
        <v>107</v>
      </c>
      <c r="B342">
        <v>5</v>
      </c>
      <c r="C342" t="str">
        <f>IF(Partidas!B108="","",Partidas!B108)</f>
        <v>A1800</v>
      </c>
      <c r="D342" s="700" t="str">
        <f>IF(Partidas!B108="",Partidas!A108,"            "&amp;Partidas!C108)</f>
        <v xml:space="preserve">            Tubo de acero galvanizado RGS con revestimiento PVC, longitud 3 m (10 ft) - Ø 3/4"</v>
      </c>
      <c r="E342" s="1071">
        <f>IF(Partidas!D108="","",Partidas!D108)</f>
        <v>5</v>
      </c>
      <c r="F342" s="1041">
        <f>Partidas!E108</f>
        <v>46244</v>
      </c>
      <c r="G342" s="1041">
        <f>Partidas!F108</f>
        <v>46248</v>
      </c>
      <c r="H342" s="1067" cm="1">
        <f t="array" ref="H342">IF($B342="","",IFERROR(_xlfn.AGGREGATE(15,6,ROW($B346:$B$367)/(($B346:$B$367&lt;=$B342)*($B346:$B$367&lt;&gt;"")),1)-1,121))</f>
        <v>345</v>
      </c>
      <c r="I342" s="1077">
        <f>Partidas!G108</f>
        <v>89.6</v>
      </c>
      <c r="J342" s="1077">
        <f>IF(OR($C342="",N($E342)=0,N($I342)=0),"",$I342/$E342)</f>
        <v>17.919999999999998</v>
      </c>
      <c r="L342" s="1044">
        <f t="shared" si="243"/>
        <v>0</v>
      </c>
      <c r="M342" s="1044">
        <f t="shared" si="243"/>
        <v>0</v>
      </c>
      <c r="N342" s="1044">
        <f t="shared" si="243"/>
        <v>0</v>
      </c>
      <c r="O342" s="1044">
        <f t="shared" si="243"/>
        <v>0</v>
      </c>
      <c r="P342" s="1044">
        <f t="shared" si="243"/>
        <v>0</v>
      </c>
      <c r="Q342" s="1044">
        <f t="shared" si="243"/>
        <v>0</v>
      </c>
      <c r="R342" s="1044">
        <f t="shared" si="243"/>
        <v>71.679999999999993</v>
      </c>
      <c r="S342" s="1044">
        <f t="shared" si="243"/>
        <v>17.919999999999998</v>
      </c>
      <c r="T342" s="1044">
        <f t="shared" si="243"/>
        <v>0</v>
      </c>
      <c r="U342" s="1044">
        <f t="shared" si="243"/>
        <v>0</v>
      </c>
      <c r="V342" s="1044">
        <f t="shared" si="244"/>
        <v>0</v>
      </c>
      <c r="W342" s="1044">
        <f t="shared" si="244"/>
        <v>0</v>
      </c>
      <c r="X342" s="1044">
        <f t="shared" si="244"/>
        <v>0</v>
      </c>
      <c r="Y342" s="1044">
        <f t="shared" si="244"/>
        <v>0</v>
      </c>
      <c r="Z342" s="1044">
        <f t="shared" si="244"/>
        <v>0</v>
      </c>
      <c r="AA342" s="1044">
        <f t="shared" si="244"/>
        <v>0</v>
      </c>
      <c r="AB342" s="1044">
        <f t="shared" si="244"/>
        <v>0</v>
      </c>
      <c r="AC342" s="1044">
        <f t="shared" si="244"/>
        <v>0</v>
      </c>
      <c r="AE342" s="1042">
        <f>ROW()</f>
        <v>342</v>
      </c>
    </row>
    <row r="343" spans="1:31">
      <c r="A343" s="1086"/>
      <c r="B343" s="1086">
        <v>6</v>
      </c>
      <c r="C343" s="1086"/>
      <c r="D343" s="1096" t="str">
        <f>APU!D3398</f>
        <v>CAPATAZ</v>
      </c>
      <c r="E343" s="1112" t="s">
        <v>1765</v>
      </c>
      <c r="F343" s="1088">
        <f t="shared" ref="F343:G345" si="245">F$342</f>
        <v>46244</v>
      </c>
      <c r="G343" s="1088">
        <f t="shared" si="245"/>
        <v>46248</v>
      </c>
      <c r="H343" s="1087"/>
      <c r="I343" s="1091">
        <f>APU!O3398</f>
        <v>4.2666666666666666</v>
      </c>
      <c r="J343" s="1089"/>
      <c r="K343" s="1086"/>
      <c r="L343" s="1090">
        <f>IF($I343=0,"",IFERROR($I343*MAX(0,MIN($G343,L$3)-MAX($F343,L$3-6)+1)/($G343-$F343+1),""))</f>
        <v>0</v>
      </c>
      <c r="M343" s="1090">
        <f t="shared" ref="M343:AC345" si="246">IF($I343=0,"",IFERROR($I343*MAX(0,MIN($G343,M$3)-MAX($F343,M$3-6)+1)/($G343-$F343+1),""))</f>
        <v>0</v>
      </c>
      <c r="N343" s="1090">
        <f t="shared" si="246"/>
        <v>0</v>
      </c>
      <c r="O343" s="1090">
        <f t="shared" si="246"/>
        <v>0</v>
      </c>
      <c r="P343" s="1090">
        <f t="shared" si="246"/>
        <v>0</v>
      </c>
      <c r="Q343" s="1090">
        <f t="shared" si="246"/>
        <v>0</v>
      </c>
      <c r="R343" s="1090">
        <f t="shared" si="246"/>
        <v>3.4133333333333331</v>
      </c>
      <c r="S343" s="1090">
        <f t="shared" si="246"/>
        <v>0.85333333333333328</v>
      </c>
      <c r="T343" s="1090">
        <f t="shared" si="246"/>
        <v>0</v>
      </c>
      <c r="U343" s="1090">
        <f t="shared" si="246"/>
        <v>0</v>
      </c>
      <c r="V343" s="1090">
        <f t="shared" si="246"/>
        <v>0</v>
      </c>
      <c r="W343" s="1090">
        <f t="shared" si="246"/>
        <v>0</v>
      </c>
      <c r="X343" s="1090">
        <f t="shared" si="246"/>
        <v>0</v>
      </c>
      <c r="Y343" s="1090">
        <f t="shared" si="246"/>
        <v>0</v>
      </c>
      <c r="Z343" s="1090">
        <f t="shared" si="246"/>
        <v>0</v>
      </c>
      <c r="AA343" s="1090">
        <f t="shared" si="246"/>
        <v>0</v>
      </c>
      <c r="AB343" s="1090">
        <f t="shared" si="246"/>
        <v>0</v>
      </c>
      <c r="AC343" s="1090">
        <f t="shared" si="246"/>
        <v>0</v>
      </c>
      <c r="AE343" s="1042">
        <f>ROW()</f>
        <v>343</v>
      </c>
    </row>
    <row r="344" spans="1:31">
      <c r="A344" s="1086"/>
      <c r="B344" s="1086">
        <v>6</v>
      </c>
      <c r="C344" s="1086"/>
      <c r="D344" s="1096" t="str">
        <f>APU!D3399</f>
        <v>OPERARIO</v>
      </c>
      <c r="E344" s="1112" t="s">
        <v>1765</v>
      </c>
      <c r="F344" s="1088">
        <f t="shared" si="245"/>
        <v>46244</v>
      </c>
      <c r="G344" s="1088">
        <f t="shared" si="245"/>
        <v>46248</v>
      </c>
      <c r="H344" s="1087"/>
      <c r="I344" s="1091">
        <f>APU!O3399</f>
        <v>42.666666666666664</v>
      </c>
      <c r="J344" s="1089"/>
      <c r="K344" s="1086"/>
      <c r="L344" s="1090">
        <f>IF($I344=0,"",IFERROR($I344*MAX(0,MIN($G344,L$3)-MAX($F344,L$3-6)+1)/($G344-$F344+1),""))</f>
        <v>0</v>
      </c>
      <c r="M344" s="1090">
        <f t="shared" si="246"/>
        <v>0</v>
      </c>
      <c r="N344" s="1090">
        <f t="shared" si="246"/>
        <v>0</v>
      </c>
      <c r="O344" s="1090">
        <f t="shared" si="246"/>
        <v>0</v>
      </c>
      <c r="P344" s="1090">
        <f t="shared" si="246"/>
        <v>0</v>
      </c>
      <c r="Q344" s="1090">
        <f t="shared" si="246"/>
        <v>0</v>
      </c>
      <c r="R344" s="1090">
        <f t="shared" si="246"/>
        <v>34.133333333333333</v>
      </c>
      <c r="S344" s="1090">
        <f t="shared" si="246"/>
        <v>8.5333333333333332</v>
      </c>
      <c r="T344" s="1090">
        <f t="shared" si="246"/>
        <v>0</v>
      </c>
      <c r="U344" s="1090">
        <f t="shared" si="246"/>
        <v>0</v>
      </c>
      <c r="V344" s="1090">
        <f t="shared" si="246"/>
        <v>0</v>
      </c>
      <c r="W344" s="1090">
        <f t="shared" si="246"/>
        <v>0</v>
      </c>
      <c r="X344" s="1090">
        <f t="shared" si="246"/>
        <v>0</v>
      </c>
      <c r="Y344" s="1090">
        <f t="shared" si="246"/>
        <v>0</v>
      </c>
      <c r="Z344" s="1090">
        <f t="shared" si="246"/>
        <v>0</v>
      </c>
      <c r="AA344" s="1090">
        <f t="shared" si="246"/>
        <v>0</v>
      </c>
      <c r="AB344" s="1090">
        <f t="shared" si="246"/>
        <v>0</v>
      </c>
      <c r="AC344" s="1090">
        <f t="shared" si="246"/>
        <v>0</v>
      </c>
      <c r="AE344" s="1042">
        <f>ROW()</f>
        <v>344</v>
      </c>
    </row>
    <row r="345" spans="1:31">
      <c r="A345" s="1086"/>
      <c r="B345" s="1086">
        <v>6</v>
      </c>
      <c r="C345" s="1086"/>
      <c r="D345" s="1096" t="str">
        <f>APU!D3400</f>
        <v>AYUDANTE</v>
      </c>
      <c r="E345" s="1112" t="s">
        <v>1765</v>
      </c>
      <c r="F345" s="1088">
        <f t="shared" si="245"/>
        <v>46244</v>
      </c>
      <c r="G345" s="1088">
        <f t="shared" si="245"/>
        <v>46248</v>
      </c>
      <c r="H345" s="1087"/>
      <c r="I345" s="1091">
        <f>APU!O3400</f>
        <v>42.666666666666664</v>
      </c>
      <c r="J345" s="1089"/>
      <c r="K345" s="1086"/>
      <c r="L345" s="1090">
        <f>IF($I345=0,"",IFERROR($I345*MAX(0,MIN($G345,L$3)-MAX($F345,L$3-6)+1)/($G345-$F345+1),""))</f>
        <v>0</v>
      </c>
      <c r="M345" s="1090">
        <f t="shared" si="246"/>
        <v>0</v>
      </c>
      <c r="N345" s="1090">
        <f t="shared" si="246"/>
        <v>0</v>
      </c>
      <c r="O345" s="1090">
        <f t="shared" si="246"/>
        <v>0</v>
      </c>
      <c r="P345" s="1090">
        <f t="shared" si="246"/>
        <v>0</v>
      </c>
      <c r="Q345" s="1090">
        <f t="shared" si="246"/>
        <v>0</v>
      </c>
      <c r="R345" s="1090">
        <f t="shared" si="246"/>
        <v>34.133333333333333</v>
      </c>
      <c r="S345" s="1090">
        <f t="shared" si="246"/>
        <v>8.5333333333333332</v>
      </c>
      <c r="T345" s="1090">
        <f t="shared" si="246"/>
        <v>0</v>
      </c>
      <c r="U345" s="1090">
        <f t="shared" si="246"/>
        <v>0</v>
      </c>
      <c r="V345" s="1090">
        <f t="shared" si="246"/>
        <v>0</v>
      </c>
      <c r="W345" s="1090">
        <f t="shared" si="246"/>
        <v>0</v>
      </c>
      <c r="X345" s="1090">
        <f t="shared" si="246"/>
        <v>0</v>
      </c>
      <c r="Y345" s="1090">
        <f t="shared" si="246"/>
        <v>0</v>
      </c>
      <c r="Z345" s="1090">
        <f t="shared" si="246"/>
        <v>0</v>
      </c>
      <c r="AA345" s="1090">
        <f t="shared" si="246"/>
        <v>0</v>
      </c>
      <c r="AB345" s="1090">
        <f t="shared" si="246"/>
        <v>0</v>
      </c>
      <c r="AC345" s="1090">
        <f t="shared" si="246"/>
        <v>0</v>
      </c>
      <c r="AE345" s="1042">
        <f>ROW()</f>
        <v>345</v>
      </c>
    </row>
    <row r="346" spans="1:31" ht="25.5">
      <c r="A346">
        <v>108</v>
      </c>
      <c r="B346">
        <v>5</v>
      </c>
      <c r="C346" t="str">
        <f>IF(Partidas!B109="","",Partidas!B109)</f>
        <v>A1810</v>
      </c>
      <c r="D346" s="700" t="str">
        <f>IF(Partidas!B109="",Partidas!A109,"            "&amp;Partidas!C109)</f>
        <v xml:space="preserve">            Suministro, montaje e instalación de tubería conduit flexible de acero recubierto C/PVC - Ø 3/4"</v>
      </c>
      <c r="E346" s="1071">
        <f>IF(Partidas!D109="","",Partidas!D109)</f>
        <v>4</v>
      </c>
      <c r="F346" s="1041">
        <f>Partidas!E109</f>
        <v>46251</v>
      </c>
      <c r="G346" s="1041">
        <f>Partidas!F109</f>
        <v>46254</v>
      </c>
      <c r="H346" s="1067" cm="1">
        <f t="array" ref="H346">IF($B346="","",IFERROR(_xlfn.AGGREGATE(15,6,ROW($B350:$B$367)/(($B350:$B$367&lt;=$B346)*($B350:$B$367&lt;&gt;"")),1)-1,121))</f>
        <v>349</v>
      </c>
      <c r="I346" s="1077">
        <f>Partidas!G109</f>
        <v>96</v>
      </c>
      <c r="J346" s="1077">
        <f>IF(OR($C346="",N($E346)=0,N($I346)=0),"",$I346/$E346)</f>
        <v>24</v>
      </c>
      <c r="L346" s="1044">
        <f t="shared" ref="L346:AC346" si="247">IF($B346="","",IF($C346&lt;&gt;"",IFERROR($I346*MAX(0,MIN($G346,L$3)-MAX($F346,L$3-6)+1)/($G346-$F346+1),""),SUMIFS(L$5:L$367,$C$5:$C$367,"?*",$AE$5:$AE$367,"&gt;"&amp;ROW(),$AE$5:$AE$367,"&lt;="&amp;$H346)))</f>
        <v>0</v>
      </c>
      <c r="M346" s="1044">
        <f t="shared" si="247"/>
        <v>0</v>
      </c>
      <c r="N346" s="1044">
        <f t="shared" si="247"/>
        <v>0</v>
      </c>
      <c r="O346" s="1044">
        <f t="shared" si="247"/>
        <v>0</v>
      </c>
      <c r="P346" s="1044">
        <f t="shared" si="247"/>
        <v>0</v>
      </c>
      <c r="Q346" s="1044">
        <f t="shared" si="247"/>
        <v>0</v>
      </c>
      <c r="R346" s="1044">
        <f t="shared" si="247"/>
        <v>0</v>
      </c>
      <c r="S346" s="1044">
        <f t="shared" si="247"/>
        <v>96</v>
      </c>
      <c r="T346" s="1044">
        <f t="shared" si="247"/>
        <v>0</v>
      </c>
      <c r="U346" s="1044">
        <f t="shared" si="247"/>
        <v>0</v>
      </c>
      <c r="V346" s="1044">
        <f t="shared" si="247"/>
        <v>0</v>
      </c>
      <c r="W346" s="1044">
        <f t="shared" si="247"/>
        <v>0</v>
      </c>
      <c r="X346" s="1044">
        <f t="shared" si="247"/>
        <v>0</v>
      </c>
      <c r="Y346" s="1044">
        <f t="shared" si="247"/>
        <v>0</v>
      </c>
      <c r="Z346" s="1044">
        <f t="shared" si="247"/>
        <v>0</v>
      </c>
      <c r="AA346" s="1044">
        <f t="shared" si="247"/>
        <v>0</v>
      </c>
      <c r="AB346" s="1044">
        <f t="shared" si="247"/>
        <v>0</v>
      </c>
      <c r="AC346" s="1044">
        <f t="shared" si="247"/>
        <v>0</v>
      </c>
      <c r="AE346" s="1042">
        <f>ROW()</f>
        <v>346</v>
      </c>
    </row>
    <row r="347" spans="1:31">
      <c r="A347" s="1086"/>
      <c r="B347" s="1086">
        <v>6</v>
      </c>
      <c r="C347" s="1086"/>
      <c r="D347" s="1096" t="str">
        <f>APU!D3415</f>
        <v>CAPATAZ</v>
      </c>
      <c r="E347" s="1112" t="s">
        <v>1765</v>
      </c>
      <c r="F347" s="1088">
        <f t="shared" ref="F347:G349" si="248">F$346</f>
        <v>46251</v>
      </c>
      <c r="G347" s="1088">
        <f t="shared" si="248"/>
        <v>46254</v>
      </c>
      <c r="H347" s="1087"/>
      <c r="I347" s="1091">
        <f>APU!O3415</f>
        <v>32</v>
      </c>
      <c r="J347" s="1089"/>
      <c r="K347" s="1086"/>
      <c r="L347" s="1090">
        <f>IF($I347=0,"",IFERROR($I347*MAX(0,MIN($G347,L$3)-MAX($F347,L$3-6)+1)/($G347-$F347+1),""))</f>
        <v>0</v>
      </c>
      <c r="M347" s="1090">
        <f t="shared" ref="M347:AC349" si="249">IF($I347=0,"",IFERROR($I347*MAX(0,MIN($G347,M$3)-MAX($F347,M$3-6)+1)/($G347-$F347+1),""))</f>
        <v>0</v>
      </c>
      <c r="N347" s="1090">
        <f t="shared" si="249"/>
        <v>0</v>
      </c>
      <c r="O347" s="1090">
        <f t="shared" si="249"/>
        <v>0</v>
      </c>
      <c r="P347" s="1090">
        <f t="shared" si="249"/>
        <v>0</v>
      </c>
      <c r="Q347" s="1090">
        <f t="shared" si="249"/>
        <v>0</v>
      </c>
      <c r="R347" s="1090">
        <f t="shared" si="249"/>
        <v>0</v>
      </c>
      <c r="S347" s="1090">
        <f t="shared" si="249"/>
        <v>32</v>
      </c>
      <c r="T347" s="1090">
        <f t="shared" si="249"/>
        <v>0</v>
      </c>
      <c r="U347" s="1090">
        <f t="shared" si="249"/>
        <v>0</v>
      </c>
      <c r="V347" s="1090">
        <f t="shared" si="249"/>
        <v>0</v>
      </c>
      <c r="W347" s="1090">
        <f t="shared" si="249"/>
        <v>0</v>
      </c>
      <c r="X347" s="1090">
        <f t="shared" si="249"/>
        <v>0</v>
      </c>
      <c r="Y347" s="1090">
        <f t="shared" si="249"/>
        <v>0</v>
      </c>
      <c r="Z347" s="1090">
        <f t="shared" si="249"/>
        <v>0</v>
      </c>
      <c r="AA347" s="1090">
        <f t="shared" si="249"/>
        <v>0</v>
      </c>
      <c r="AB347" s="1090">
        <f t="shared" si="249"/>
        <v>0</v>
      </c>
      <c r="AC347" s="1090">
        <f t="shared" si="249"/>
        <v>0</v>
      </c>
      <c r="AE347" s="1042">
        <f>ROW()</f>
        <v>347</v>
      </c>
    </row>
    <row r="348" spans="1:31">
      <c r="A348" s="1086"/>
      <c r="B348" s="1086">
        <v>6</v>
      </c>
      <c r="C348" s="1086"/>
      <c r="D348" s="1096" t="str">
        <f>APU!D3416</f>
        <v>OPERARIO</v>
      </c>
      <c r="E348" s="1112" t="s">
        <v>1765</v>
      </c>
      <c r="F348" s="1088">
        <f t="shared" si="248"/>
        <v>46251</v>
      </c>
      <c r="G348" s="1088">
        <f t="shared" si="248"/>
        <v>46254</v>
      </c>
      <c r="H348" s="1087"/>
      <c r="I348" s="1091">
        <f>APU!O3416</f>
        <v>32</v>
      </c>
      <c r="J348" s="1089"/>
      <c r="K348" s="1086"/>
      <c r="L348" s="1090">
        <f>IF($I348=0,"",IFERROR($I348*MAX(0,MIN($G348,L$3)-MAX($F348,L$3-6)+1)/($G348-$F348+1),""))</f>
        <v>0</v>
      </c>
      <c r="M348" s="1090">
        <f t="shared" si="249"/>
        <v>0</v>
      </c>
      <c r="N348" s="1090">
        <f t="shared" si="249"/>
        <v>0</v>
      </c>
      <c r="O348" s="1090">
        <f t="shared" si="249"/>
        <v>0</v>
      </c>
      <c r="P348" s="1090">
        <f t="shared" si="249"/>
        <v>0</v>
      </c>
      <c r="Q348" s="1090">
        <f t="shared" si="249"/>
        <v>0</v>
      </c>
      <c r="R348" s="1090">
        <f t="shared" si="249"/>
        <v>0</v>
      </c>
      <c r="S348" s="1090">
        <f t="shared" si="249"/>
        <v>32</v>
      </c>
      <c r="T348" s="1090">
        <f t="shared" si="249"/>
        <v>0</v>
      </c>
      <c r="U348" s="1090">
        <f t="shared" si="249"/>
        <v>0</v>
      </c>
      <c r="V348" s="1090">
        <f t="shared" si="249"/>
        <v>0</v>
      </c>
      <c r="W348" s="1090">
        <f t="shared" si="249"/>
        <v>0</v>
      </c>
      <c r="X348" s="1090">
        <f t="shared" si="249"/>
        <v>0</v>
      </c>
      <c r="Y348" s="1090">
        <f t="shared" si="249"/>
        <v>0</v>
      </c>
      <c r="Z348" s="1090">
        <f t="shared" si="249"/>
        <v>0</v>
      </c>
      <c r="AA348" s="1090">
        <f t="shared" si="249"/>
        <v>0</v>
      </c>
      <c r="AB348" s="1090">
        <f t="shared" si="249"/>
        <v>0</v>
      </c>
      <c r="AC348" s="1090">
        <f t="shared" si="249"/>
        <v>0</v>
      </c>
      <c r="AE348" s="1042">
        <f>ROW()</f>
        <v>348</v>
      </c>
    </row>
    <row r="349" spans="1:31">
      <c r="A349" s="1086"/>
      <c r="B349" s="1086">
        <v>6</v>
      </c>
      <c r="C349" s="1086"/>
      <c r="D349" s="1096" t="str">
        <f>APU!D3417</f>
        <v>AYUDANTE</v>
      </c>
      <c r="E349" s="1112" t="s">
        <v>1765</v>
      </c>
      <c r="F349" s="1088">
        <f t="shared" si="248"/>
        <v>46251</v>
      </c>
      <c r="G349" s="1088">
        <f t="shared" si="248"/>
        <v>46254</v>
      </c>
      <c r="H349" s="1087"/>
      <c r="I349" s="1091">
        <f>APU!O3417</f>
        <v>32</v>
      </c>
      <c r="J349" s="1089"/>
      <c r="K349" s="1086"/>
      <c r="L349" s="1090">
        <f>IF($I349=0,"",IFERROR($I349*MAX(0,MIN($G349,L$3)-MAX($F349,L$3-6)+1)/($G349-$F349+1),""))</f>
        <v>0</v>
      </c>
      <c r="M349" s="1090">
        <f t="shared" si="249"/>
        <v>0</v>
      </c>
      <c r="N349" s="1090">
        <f t="shared" si="249"/>
        <v>0</v>
      </c>
      <c r="O349" s="1090">
        <f t="shared" si="249"/>
        <v>0</v>
      </c>
      <c r="P349" s="1090">
        <f t="shared" si="249"/>
        <v>0</v>
      </c>
      <c r="Q349" s="1090">
        <f t="shared" si="249"/>
        <v>0</v>
      </c>
      <c r="R349" s="1090">
        <f t="shared" si="249"/>
        <v>0</v>
      </c>
      <c r="S349" s="1090">
        <f t="shared" si="249"/>
        <v>32</v>
      </c>
      <c r="T349" s="1090">
        <f t="shared" si="249"/>
        <v>0</v>
      </c>
      <c r="U349" s="1090">
        <f t="shared" si="249"/>
        <v>0</v>
      </c>
      <c r="V349" s="1090">
        <f t="shared" si="249"/>
        <v>0</v>
      </c>
      <c r="W349" s="1090">
        <f t="shared" si="249"/>
        <v>0</v>
      </c>
      <c r="X349" s="1090">
        <f t="shared" si="249"/>
        <v>0</v>
      </c>
      <c r="Y349" s="1090">
        <f t="shared" si="249"/>
        <v>0</v>
      </c>
      <c r="Z349" s="1090">
        <f t="shared" si="249"/>
        <v>0</v>
      </c>
      <c r="AA349" s="1090">
        <f t="shared" si="249"/>
        <v>0</v>
      </c>
      <c r="AB349" s="1090">
        <f t="shared" si="249"/>
        <v>0</v>
      </c>
      <c r="AC349" s="1090">
        <f t="shared" si="249"/>
        <v>0</v>
      </c>
      <c r="AE349" s="1042">
        <f>ROW()</f>
        <v>349</v>
      </c>
    </row>
    <row r="350" spans="1:31" ht="25.5">
      <c r="A350">
        <v>109</v>
      </c>
      <c r="B350">
        <v>5</v>
      </c>
      <c r="C350" t="str">
        <f>IF(Partidas!B110="","",Partidas!B110)</f>
        <v>A1820</v>
      </c>
      <c r="D350" s="700" t="str">
        <f>IF(Partidas!B110="",Partidas!A110,"            "&amp;Partidas!C110)</f>
        <v xml:space="preserve">            Accesorios para conduits RGS (cajas condulet, uniones, bushings, abrazaderas, soportería), certificación UL</v>
      </c>
      <c r="E350" s="1071">
        <f>IF(Partidas!D110="","",Partidas!D110)</f>
        <v>5</v>
      </c>
      <c r="F350" s="1041">
        <f>Partidas!E110</f>
        <v>46255</v>
      </c>
      <c r="G350" s="1041">
        <f>Partidas!F110</f>
        <v>46261</v>
      </c>
      <c r="H350" s="1067" cm="1">
        <f t="array" ref="H350">IF($B350="","",IFERROR(_xlfn.AGGREGATE(15,6,ROW($B354:$B$367)/(($B354:$B$367&lt;=$B350)*($B354:$B$367&lt;&gt;"")),1)-1,121))</f>
        <v>353</v>
      </c>
      <c r="I350" s="1077">
        <f>Partidas!G110</f>
        <v>48</v>
      </c>
      <c r="J350" s="1077">
        <f>IF(OR($C350="",N($E350)=0,N($I350)=0),"",$I350/$E350)</f>
        <v>9.6</v>
      </c>
      <c r="L350" s="1044">
        <f t="shared" ref="L350:AC350" si="250">IF($B350="","",IF($C350&lt;&gt;"",IFERROR($I350*MAX(0,MIN($G350,L$3)-MAX($F350,L$3-6)+1)/($G350-$F350+1),""),SUMIFS(L$5:L$367,$C$5:$C$367,"?*",$AE$5:$AE$367,"&gt;"&amp;ROW(),$AE$5:$AE$367,"&lt;="&amp;$H350)))</f>
        <v>0</v>
      </c>
      <c r="M350" s="1044">
        <f t="shared" si="250"/>
        <v>0</v>
      </c>
      <c r="N350" s="1044">
        <f t="shared" si="250"/>
        <v>0</v>
      </c>
      <c r="O350" s="1044">
        <f t="shared" si="250"/>
        <v>0</v>
      </c>
      <c r="P350" s="1044">
        <f t="shared" si="250"/>
        <v>0</v>
      </c>
      <c r="Q350" s="1044">
        <f t="shared" si="250"/>
        <v>0</v>
      </c>
      <c r="R350" s="1044">
        <f t="shared" si="250"/>
        <v>0</v>
      </c>
      <c r="S350" s="1044">
        <f t="shared" si="250"/>
        <v>0</v>
      </c>
      <c r="T350" s="1044">
        <f t="shared" si="250"/>
        <v>48</v>
      </c>
      <c r="U350" s="1044">
        <f t="shared" si="250"/>
        <v>0</v>
      </c>
      <c r="V350" s="1044">
        <f t="shared" si="250"/>
        <v>0</v>
      </c>
      <c r="W350" s="1044">
        <f t="shared" si="250"/>
        <v>0</v>
      </c>
      <c r="X350" s="1044">
        <f t="shared" si="250"/>
        <v>0</v>
      </c>
      <c r="Y350" s="1044">
        <f t="shared" si="250"/>
        <v>0</v>
      </c>
      <c r="Z350" s="1044">
        <f t="shared" si="250"/>
        <v>0</v>
      </c>
      <c r="AA350" s="1044">
        <f t="shared" si="250"/>
        <v>0</v>
      </c>
      <c r="AB350" s="1044">
        <f t="shared" si="250"/>
        <v>0</v>
      </c>
      <c r="AC350" s="1044">
        <f t="shared" si="250"/>
        <v>0</v>
      </c>
      <c r="AE350" s="1042">
        <f>ROW()</f>
        <v>350</v>
      </c>
    </row>
    <row r="351" spans="1:31">
      <c r="A351" s="1086"/>
      <c r="B351" s="1086">
        <v>6</v>
      </c>
      <c r="C351" s="1086"/>
      <c r="D351" s="1096" t="str">
        <f>APU!D3432</f>
        <v>CAPATAZ</v>
      </c>
      <c r="E351" s="1112" t="s">
        <v>1765</v>
      </c>
      <c r="F351" s="1088">
        <f t="shared" ref="F351:G353" si="251">F$350</f>
        <v>46255</v>
      </c>
      <c r="G351" s="1088">
        <f t="shared" si="251"/>
        <v>46261</v>
      </c>
      <c r="H351" s="1087"/>
      <c r="I351" s="1091">
        <f>APU!O3432</f>
        <v>16</v>
      </c>
      <c r="J351" s="1089"/>
      <c r="K351" s="1086"/>
      <c r="L351" s="1090">
        <f>IF($I351=0,"",IFERROR($I351*MAX(0,MIN($G351,L$3)-MAX($F351,L$3-6)+1)/($G351-$F351+1),""))</f>
        <v>0</v>
      </c>
      <c r="M351" s="1090">
        <f t="shared" ref="M351:AC353" si="252">IF($I351=0,"",IFERROR($I351*MAX(0,MIN($G351,M$3)-MAX($F351,M$3-6)+1)/($G351-$F351+1),""))</f>
        <v>0</v>
      </c>
      <c r="N351" s="1090">
        <f t="shared" si="252"/>
        <v>0</v>
      </c>
      <c r="O351" s="1090">
        <f t="shared" si="252"/>
        <v>0</v>
      </c>
      <c r="P351" s="1090">
        <f t="shared" si="252"/>
        <v>0</v>
      </c>
      <c r="Q351" s="1090">
        <f t="shared" si="252"/>
        <v>0</v>
      </c>
      <c r="R351" s="1090">
        <f t="shared" si="252"/>
        <v>0</v>
      </c>
      <c r="S351" s="1090">
        <f t="shared" si="252"/>
        <v>0</v>
      </c>
      <c r="T351" s="1090">
        <f t="shared" si="252"/>
        <v>16</v>
      </c>
      <c r="U351" s="1090">
        <f t="shared" si="252"/>
        <v>0</v>
      </c>
      <c r="V351" s="1090">
        <f t="shared" si="252"/>
        <v>0</v>
      </c>
      <c r="W351" s="1090">
        <f t="shared" si="252"/>
        <v>0</v>
      </c>
      <c r="X351" s="1090">
        <f t="shared" si="252"/>
        <v>0</v>
      </c>
      <c r="Y351" s="1090">
        <f t="shared" si="252"/>
        <v>0</v>
      </c>
      <c r="Z351" s="1090">
        <f t="shared" si="252"/>
        <v>0</v>
      </c>
      <c r="AA351" s="1090">
        <f t="shared" si="252"/>
        <v>0</v>
      </c>
      <c r="AB351" s="1090">
        <f t="shared" si="252"/>
        <v>0</v>
      </c>
      <c r="AC351" s="1090">
        <f t="shared" si="252"/>
        <v>0</v>
      </c>
      <c r="AE351" s="1042">
        <f>ROW()</f>
        <v>351</v>
      </c>
    </row>
    <row r="352" spans="1:31">
      <c r="A352" s="1086"/>
      <c r="B352" s="1086">
        <v>6</v>
      </c>
      <c r="C352" s="1086"/>
      <c r="D352" s="1096" t="str">
        <f>APU!D3433</f>
        <v>OPERARIO</v>
      </c>
      <c r="E352" s="1112" t="s">
        <v>1765</v>
      </c>
      <c r="F352" s="1088">
        <f t="shared" si="251"/>
        <v>46255</v>
      </c>
      <c r="G352" s="1088">
        <f t="shared" si="251"/>
        <v>46261</v>
      </c>
      <c r="H352" s="1087"/>
      <c r="I352" s="1091">
        <f>APU!O3433</f>
        <v>16</v>
      </c>
      <c r="J352" s="1089"/>
      <c r="K352" s="1086"/>
      <c r="L352" s="1090">
        <f>IF($I352=0,"",IFERROR($I352*MAX(0,MIN($G352,L$3)-MAX($F352,L$3-6)+1)/($G352-$F352+1),""))</f>
        <v>0</v>
      </c>
      <c r="M352" s="1090">
        <f t="shared" si="252"/>
        <v>0</v>
      </c>
      <c r="N352" s="1090">
        <f t="shared" si="252"/>
        <v>0</v>
      </c>
      <c r="O352" s="1090">
        <f t="shared" si="252"/>
        <v>0</v>
      </c>
      <c r="P352" s="1090">
        <f t="shared" si="252"/>
        <v>0</v>
      </c>
      <c r="Q352" s="1090">
        <f t="shared" si="252"/>
        <v>0</v>
      </c>
      <c r="R352" s="1090">
        <f t="shared" si="252"/>
        <v>0</v>
      </c>
      <c r="S352" s="1090">
        <f t="shared" si="252"/>
        <v>0</v>
      </c>
      <c r="T352" s="1090">
        <f t="shared" si="252"/>
        <v>16</v>
      </c>
      <c r="U352" s="1090">
        <f t="shared" si="252"/>
        <v>0</v>
      </c>
      <c r="V352" s="1090">
        <f t="shared" si="252"/>
        <v>0</v>
      </c>
      <c r="W352" s="1090">
        <f t="shared" si="252"/>
        <v>0</v>
      </c>
      <c r="X352" s="1090">
        <f t="shared" si="252"/>
        <v>0</v>
      </c>
      <c r="Y352" s="1090">
        <f t="shared" si="252"/>
        <v>0</v>
      </c>
      <c r="Z352" s="1090">
        <f t="shared" si="252"/>
        <v>0</v>
      </c>
      <c r="AA352" s="1090">
        <f t="shared" si="252"/>
        <v>0</v>
      </c>
      <c r="AB352" s="1090">
        <f t="shared" si="252"/>
        <v>0</v>
      </c>
      <c r="AC352" s="1090">
        <f t="shared" si="252"/>
        <v>0</v>
      </c>
      <c r="AE352" s="1042">
        <f>ROW()</f>
        <v>352</v>
      </c>
    </row>
    <row r="353" spans="1:31">
      <c r="A353" s="1086"/>
      <c r="B353" s="1086">
        <v>6</v>
      </c>
      <c r="C353" s="1086"/>
      <c r="D353" s="1096" t="str">
        <f>APU!D3434</f>
        <v>AYUDANTE</v>
      </c>
      <c r="E353" s="1112" t="s">
        <v>1765</v>
      </c>
      <c r="F353" s="1088">
        <f t="shared" si="251"/>
        <v>46255</v>
      </c>
      <c r="G353" s="1088">
        <f t="shared" si="251"/>
        <v>46261</v>
      </c>
      <c r="H353" s="1087"/>
      <c r="I353" s="1091">
        <f>APU!O3434</f>
        <v>16</v>
      </c>
      <c r="J353" s="1089"/>
      <c r="K353" s="1086"/>
      <c r="L353" s="1090">
        <f>IF($I353=0,"",IFERROR($I353*MAX(0,MIN($G353,L$3)-MAX($F353,L$3-6)+1)/($G353-$F353+1),""))</f>
        <v>0</v>
      </c>
      <c r="M353" s="1090">
        <f t="shared" si="252"/>
        <v>0</v>
      </c>
      <c r="N353" s="1090">
        <f t="shared" si="252"/>
        <v>0</v>
      </c>
      <c r="O353" s="1090">
        <f t="shared" si="252"/>
        <v>0</v>
      </c>
      <c r="P353" s="1090">
        <f t="shared" si="252"/>
        <v>0</v>
      </c>
      <c r="Q353" s="1090">
        <f t="shared" si="252"/>
        <v>0</v>
      </c>
      <c r="R353" s="1090">
        <f t="shared" si="252"/>
        <v>0</v>
      </c>
      <c r="S353" s="1090">
        <f t="shared" si="252"/>
        <v>0</v>
      </c>
      <c r="T353" s="1090">
        <f t="shared" si="252"/>
        <v>16</v>
      </c>
      <c r="U353" s="1090">
        <f t="shared" si="252"/>
        <v>0</v>
      </c>
      <c r="V353" s="1090">
        <f t="shared" si="252"/>
        <v>0</v>
      </c>
      <c r="W353" s="1090">
        <f t="shared" si="252"/>
        <v>0</v>
      </c>
      <c r="X353" s="1090">
        <f t="shared" si="252"/>
        <v>0</v>
      </c>
      <c r="Y353" s="1090">
        <f t="shared" si="252"/>
        <v>0</v>
      </c>
      <c r="Z353" s="1090">
        <f t="shared" si="252"/>
        <v>0</v>
      </c>
      <c r="AA353" s="1090">
        <f t="shared" si="252"/>
        <v>0</v>
      </c>
      <c r="AB353" s="1090">
        <f t="shared" si="252"/>
        <v>0</v>
      </c>
      <c r="AC353" s="1090">
        <f t="shared" si="252"/>
        <v>0</v>
      </c>
      <c r="AE353" s="1042">
        <f>ROW()</f>
        <v>353</v>
      </c>
    </row>
    <row r="354" spans="1:31">
      <c r="A354" s="1026">
        <v>110</v>
      </c>
      <c r="B354" s="1026">
        <v>3</v>
      </c>
      <c r="C354" s="1026" t="str">
        <f>IF(Partidas!B111="","",Partidas!B111)</f>
        <v/>
      </c>
      <c r="D354" s="1027" t="str">
        <f>IF(Partidas!B111="",Partidas!A111,"            "&amp;Partidas!C111)</f>
        <v xml:space="preserve">      PROGRAMACIÓN DE PLC Y SCADA</v>
      </c>
      <c r="E354" s="1070">
        <f>IF(Partidas!D111="","",Partidas!D111)</f>
        <v>6</v>
      </c>
      <c r="F354" s="1051">
        <f>Partidas!E111</f>
        <v>46308</v>
      </c>
      <c r="G354" s="1051">
        <f>Partidas!F111</f>
        <v>46315</v>
      </c>
      <c r="H354" s="1066" cm="1">
        <f t="array" ref="H354">IF($B354="","",IFERROR(_xlfn.AGGREGATE(15,6,ROW($B355:$B$367)/(($B355:$B$367&lt;=$B354)*($B355:$B$367&lt;&gt;"")),1)-1,121))</f>
        <v>362</v>
      </c>
      <c r="I354" s="1076">
        <f>Partidas!G111</f>
        <v>164.00984098409839</v>
      </c>
      <c r="J354" s="1076" t="str">
        <f>IF(OR($C354="",N($E354)=0,N($I354)=0),"",$I354/$E354)</f>
        <v/>
      </c>
      <c r="K354" s="1026"/>
      <c r="L354" s="1052">
        <f t="shared" ref="L354:U355" si="253">IF($B354="","",IF($C354&lt;&gt;"",IFERROR($I354*MAX(0,MIN($G354,L$3)-MAX($F354,L$3-6)+1)/($G354-$F354+1),""),SUMIFS(L$5:L$367,$C$5:$C$367,"?*",$AE$5:$AE$367,"&gt;"&amp;ROW(),$AE$5:$AE$367,"&lt;="&amp;$H354)))</f>
        <v>0</v>
      </c>
      <c r="M354" s="1052">
        <f t="shared" si="253"/>
        <v>0</v>
      </c>
      <c r="N354" s="1052">
        <f t="shared" si="253"/>
        <v>0</v>
      </c>
      <c r="O354" s="1052">
        <f t="shared" si="253"/>
        <v>0</v>
      </c>
      <c r="P354" s="1052">
        <f t="shared" si="253"/>
        <v>0</v>
      </c>
      <c r="Q354" s="1052">
        <f t="shared" si="253"/>
        <v>0</v>
      </c>
      <c r="R354" s="1052">
        <f t="shared" si="253"/>
        <v>0</v>
      </c>
      <c r="S354" s="1052">
        <f t="shared" si="253"/>
        <v>0</v>
      </c>
      <c r="T354" s="1052">
        <f t="shared" si="253"/>
        <v>0</v>
      </c>
      <c r="U354" s="1052">
        <f t="shared" si="253"/>
        <v>0</v>
      </c>
      <c r="V354" s="1052">
        <f t="shared" ref="V354:AC355" si="254">IF($B354="","",IF($C354&lt;&gt;"",IFERROR($I354*MAX(0,MIN($G354,V$3)-MAX($F354,V$3-6)+1)/($G354-$F354+1),""),SUMIFS(V$5:V$367,$C$5:$C$367,"?*",$AE$5:$AE$367,"&gt;"&amp;ROW(),$AE$5:$AE$367,"&lt;="&amp;$H354)))</f>
        <v>0</v>
      </c>
      <c r="W354" s="1052">
        <f t="shared" si="254"/>
        <v>0</v>
      </c>
      <c r="X354" s="1052">
        <f t="shared" si="254"/>
        <v>0</v>
      </c>
      <c r="Y354" s="1052">
        <f t="shared" si="254"/>
        <v>0</v>
      </c>
      <c r="Z354" s="1052">
        <f t="shared" si="254"/>
        <v>0</v>
      </c>
      <c r="AA354" s="1052">
        <f t="shared" si="254"/>
        <v>98.409840984098409</v>
      </c>
      <c r="AB354" s="1052">
        <f t="shared" si="254"/>
        <v>65.599999999999994</v>
      </c>
      <c r="AC354" s="1052">
        <f t="shared" si="254"/>
        <v>0</v>
      </c>
      <c r="AE354" s="1042">
        <f>ROW()</f>
        <v>354</v>
      </c>
    </row>
    <row r="355" spans="1:31" ht="25.5">
      <c r="A355">
        <v>111</v>
      </c>
      <c r="B355">
        <v>5</v>
      </c>
      <c r="C355" t="str">
        <f>IF(Partidas!B112="","",Partidas!B112)</f>
        <v>A1830</v>
      </c>
      <c r="D355" s="700" t="str">
        <f>IF(Partidas!B112="",Partidas!A112,"            "&amp;Partidas!C112)</f>
        <v xml:space="preserve">            Reprogramación del PLC: nueva lógica de control, alarmas, secuencias de fallo, red DeviceNet y verificación de señales</v>
      </c>
      <c r="E355" s="1071">
        <f>IF(Partidas!D112="","",Partidas!D112)</f>
        <v>3</v>
      </c>
      <c r="F355" s="1041">
        <f>Partidas!E112</f>
        <v>46308</v>
      </c>
      <c r="G355" s="1041">
        <f>Partidas!F112</f>
        <v>46310</v>
      </c>
      <c r="H355" s="1067" cm="1">
        <f t="array" ref="H355">IF($B355="","",IFERROR(_xlfn.AGGREGATE(15,6,ROW($B359:$B$367)/(($B359:$B$367&lt;=$B355)*($B359:$B$367&lt;&gt;"")),1)-1,121))</f>
        <v>358</v>
      </c>
      <c r="I355" s="1077">
        <f>Partidas!G112</f>
        <v>98.409840984098409</v>
      </c>
      <c r="J355" s="1077">
        <f>IF(OR($C355="",N($E355)=0,N($I355)=0),"",$I355/$E355)</f>
        <v>32.803280328032805</v>
      </c>
      <c r="L355" s="1044">
        <f t="shared" si="253"/>
        <v>0</v>
      </c>
      <c r="M355" s="1044">
        <f t="shared" si="253"/>
        <v>0</v>
      </c>
      <c r="N355" s="1044">
        <f t="shared" si="253"/>
        <v>0</v>
      </c>
      <c r="O355" s="1044">
        <f t="shared" si="253"/>
        <v>0</v>
      </c>
      <c r="P355" s="1044">
        <f t="shared" si="253"/>
        <v>0</v>
      </c>
      <c r="Q355" s="1044">
        <f t="shared" si="253"/>
        <v>0</v>
      </c>
      <c r="R355" s="1044">
        <f t="shared" si="253"/>
        <v>0</v>
      </c>
      <c r="S355" s="1044">
        <f t="shared" si="253"/>
        <v>0</v>
      </c>
      <c r="T355" s="1044">
        <f t="shared" si="253"/>
        <v>0</v>
      </c>
      <c r="U355" s="1044">
        <f t="shared" si="253"/>
        <v>0</v>
      </c>
      <c r="V355" s="1044">
        <f t="shared" si="254"/>
        <v>0</v>
      </c>
      <c r="W355" s="1044">
        <f t="shared" si="254"/>
        <v>0</v>
      </c>
      <c r="X355" s="1044">
        <f t="shared" si="254"/>
        <v>0</v>
      </c>
      <c r="Y355" s="1044">
        <f t="shared" si="254"/>
        <v>0</v>
      </c>
      <c r="Z355" s="1044">
        <f t="shared" si="254"/>
        <v>0</v>
      </c>
      <c r="AA355" s="1044">
        <f t="shared" si="254"/>
        <v>98.409840984098409</v>
      </c>
      <c r="AB355" s="1044">
        <f t="shared" si="254"/>
        <v>0</v>
      </c>
      <c r="AC355" s="1044">
        <f t="shared" si="254"/>
        <v>0</v>
      </c>
      <c r="AE355" s="1042">
        <f>ROW()</f>
        <v>355</v>
      </c>
    </row>
    <row r="356" spans="1:31">
      <c r="A356" s="1086"/>
      <c r="B356" s="1086">
        <v>6</v>
      </c>
      <c r="C356" s="1086"/>
      <c r="D356" s="1096" t="str">
        <f>APU!D3449</f>
        <v>CAPATAZ</v>
      </c>
      <c r="E356" s="1112" t="s">
        <v>1765</v>
      </c>
      <c r="F356" s="1088">
        <f t="shared" ref="F356:G358" si="255">F$355</f>
        <v>46308</v>
      </c>
      <c r="G356" s="1088">
        <f t="shared" si="255"/>
        <v>46310</v>
      </c>
      <c r="H356" s="1087"/>
      <c r="I356" s="1091">
        <f>APU!O3449</f>
        <v>2.4002400240024007</v>
      </c>
      <c r="J356" s="1089"/>
      <c r="K356" s="1086"/>
      <c r="L356" s="1090">
        <f>IF($I356=0,"",IFERROR($I356*MAX(0,MIN($G356,L$3)-MAX($F356,L$3-6)+1)/($G356-$F356+1),""))</f>
        <v>0</v>
      </c>
      <c r="M356" s="1090">
        <f t="shared" ref="M356:AC358" si="256">IF($I356=0,"",IFERROR($I356*MAX(0,MIN($G356,M$3)-MAX($F356,M$3-6)+1)/($G356-$F356+1),""))</f>
        <v>0</v>
      </c>
      <c r="N356" s="1090">
        <f t="shared" si="256"/>
        <v>0</v>
      </c>
      <c r="O356" s="1090">
        <f t="shared" si="256"/>
        <v>0</v>
      </c>
      <c r="P356" s="1090">
        <f t="shared" si="256"/>
        <v>0</v>
      </c>
      <c r="Q356" s="1090">
        <f t="shared" si="256"/>
        <v>0</v>
      </c>
      <c r="R356" s="1090">
        <f t="shared" si="256"/>
        <v>0</v>
      </c>
      <c r="S356" s="1090">
        <f t="shared" si="256"/>
        <v>0</v>
      </c>
      <c r="T356" s="1090">
        <f t="shared" si="256"/>
        <v>0</v>
      </c>
      <c r="U356" s="1090">
        <f t="shared" si="256"/>
        <v>0</v>
      </c>
      <c r="V356" s="1090">
        <f t="shared" si="256"/>
        <v>0</v>
      </c>
      <c r="W356" s="1090">
        <f t="shared" si="256"/>
        <v>0</v>
      </c>
      <c r="X356" s="1090">
        <f t="shared" si="256"/>
        <v>0</v>
      </c>
      <c r="Y356" s="1090">
        <f t="shared" si="256"/>
        <v>0</v>
      </c>
      <c r="Z356" s="1090">
        <f t="shared" si="256"/>
        <v>0</v>
      </c>
      <c r="AA356" s="1090">
        <f t="shared" si="256"/>
        <v>2.4002400240024007</v>
      </c>
      <c r="AB356" s="1090">
        <f t="shared" si="256"/>
        <v>0</v>
      </c>
      <c r="AC356" s="1090">
        <f t="shared" si="256"/>
        <v>0</v>
      </c>
      <c r="AE356" s="1042">
        <f>ROW()</f>
        <v>356</v>
      </c>
    </row>
    <row r="357" spans="1:31">
      <c r="A357" s="1086"/>
      <c r="B357" s="1086">
        <v>6</v>
      </c>
      <c r="C357" s="1086"/>
      <c r="D357" s="1096" t="str">
        <f>APU!D3450</f>
        <v>OPERARIO</v>
      </c>
      <c r="E357" s="1112" t="s">
        <v>1765</v>
      </c>
      <c r="F357" s="1088">
        <f t="shared" si="255"/>
        <v>46308</v>
      </c>
      <c r="G357" s="1088">
        <f t="shared" si="255"/>
        <v>46310</v>
      </c>
      <c r="H357" s="1087"/>
      <c r="I357" s="1091">
        <f>APU!O3450</f>
        <v>72.007200720072007</v>
      </c>
      <c r="J357" s="1089"/>
      <c r="K357" s="1086"/>
      <c r="L357" s="1090">
        <f>IF($I357=0,"",IFERROR($I357*MAX(0,MIN($G357,L$3)-MAX($F357,L$3-6)+1)/($G357-$F357+1),""))</f>
        <v>0</v>
      </c>
      <c r="M357" s="1090">
        <f t="shared" si="256"/>
        <v>0</v>
      </c>
      <c r="N357" s="1090">
        <f t="shared" si="256"/>
        <v>0</v>
      </c>
      <c r="O357" s="1090">
        <f t="shared" si="256"/>
        <v>0</v>
      </c>
      <c r="P357" s="1090">
        <f t="shared" si="256"/>
        <v>0</v>
      </c>
      <c r="Q357" s="1090">
        <f t="shared" si="256"/>
        <v>0</v>
      </c>
      <c r="R357" s="1090">
        <f t="shared" si="256"/>
        <v>0</v>
      </c>
      <c r="S357" s="1090">
        <f t="shared" si="256"/>
        <v>0</v>
      </c>
      <c r="T357" s="1090">
        <f t="shared" si="256"/>
        <v>0</v>
      </c>
      <c r="U357" s="1090">
        <f t="shared" si="256"/>
        <v>0</v>
      </c>
      <c r="V357" s="1090">
        <f t="shared" si="256"/>
        <v>0</v>
      </c>
      <c r="W357" s="1090">
        <f t="shared" si="256"/>
        <v>0</v>
      </c>
      <c r="X357" s="1090">
        <f t="shared" si="256"/>
        <v>0</v>
      </c>
      <c r="Y357" s="1090">
        <f t="shared" si="256"/>
        <v>0</v>
      </c>
      <c r="Z357" s="1090">
        <f t="shared" si="256"/>
        <v>0</v>
      </c>
      <c r="AA357" s="1090">
        <f t="shared" si="256"/>
        <v>72.007200720072007</v>
      </c>
      <c r="AB357" s="1090">
        <f t="shared" si="256"/>
        <v>0</v>
      </c>
      <c r="AC357" s="1090">
        <f t="shared" si="256"/>
        <v>0</v>
      </c>
      <c r="AE357" s="1042">
        <f>ROW()</f>
        <v>357</v>
      </c>
    </row>
    <row r="358" spans="1:31">
      <c r="A358" s="1086"/>
      <c r="B358" s="1086">
        <v>6</v>
      </c>
      <c r="C358" s="1086"/>
      <c r="D358" s="1096" t="str">
        <f>APU!D3451</f>
        <v>AYUDANTE</v>
      </c>
      <c r="E358" s="1112" t="s">
        <v>1765</v>
      </c>
      <c r="F358" s="1088">
        <f t="shared" si="255"/>
        <v>46308</v>
      </c>
      <c r="G358" s="1088">
        <f t="shared" si="255"/>
        <v>46310</v>
      </c>
      <c r="H358" s="1087"/>
      <c r="I358" s="1091">
        <f>APU!O3451</f>
        <v>24.002400240024002</v>
      </c>
      <c r="J358" s="1089"/>
      <c r="K358" s="1086"/>
      <c r="L358" s="1090">
        <f>IF($I358=0,"",IFERROR($I358*MAX(0,MIN($G358,L$3)-MAX($F358,L$3-6)+1)/($G358-$F358+1),""))</f>
        <v>0</v>
      </c>
      <c r="M358" s="1090">
        <f t="shared" si="256"/>
        <v>0</v>
      </c>
      <c r="N358" s="1090">
        <f t="shared" si="256"/>
        <v>0</v>
      </c>
      <c r="O358" s="1090">
        <f t="shared" si="256"/>
        <v>0</v>
      </c>
      <c r="P358" s="1090">
        <f t="shared" si="256"/>
        <v>0</v>
      </c>
      <c r="Q358" s="1090">
        <f t="shared" si="256"/>
        <v>0</v>
      </c>
      <c r="R358" s="1090">
        <f t="shared" si="256"/>
        <v>0</v>
      </c>
      <c r="S358" s="1090">
        <f t="shared" si="256"/>
        <v>0</v>
      </c>
      <c r="T358" s="1090">
        <f t="shared" si="256"/>
        <v>0</v>
      </c>
      <c r="U358" s="1090">
        <f t="shared" si="256"/>
        <v>0</v>
      </c>
      <c r="V358" s="1090">
        <f t="shared" si="256"/>
        <v>0</v>
      </c>
      <c r="W358" s="1090">
        <f t="shared" si="256"/>
        <v>0</v>
      </c>
      <c r="X358" s="1090">
        <f t="shared" si="256"/>
        <v>0</v>
      </c>
      <c r="Y358" s="1090">
        <f t="shared" si="256"/>
        <v>0</v>
      </c>
      <c r="Z358" s="1090">
        <f t="shared" si="256"/>
        <v>0</v>
      </c>
      <c r="AA358" s="1090">
        <f t="shared" si="256"/>
        <v>24.002400240024002</v>
      </c>
      <c r="AB358" s="1090">
        <f t="shared" si="256"/>
        <v>0</v>
      </c>
      <c r="AC358" s="1090">
        <f t="shared" si="256"/>
        <v>0</v>
      </c>
      <c r="AE358" s="1042">
        <f>ROW()</f>
        <v>358</v>
      </c>
    </row>
    <row r="359" spans="1:31" ht="25.5">
      <c r="A359">
        <v>112</v>
      </c>
      <c r="B359">
        <v>5</v>
      </c>
      <c r="C359" t="str">
        <f>IF(Partidas!B113="","",Partidas!B113)</f>
        <v>A1840</v>
      </c>
      <c r="D359" s="700" t="str">
        <f>IF(Partidas!B113="",Partidas!A113,"            "&amp;Partidas!C113)</f>
        <v xml:space="preserve">            Actualización de interfaz SCADA: alarmas, fallos y arranque/parada de arrancadores y VFDs; incluye pruebas</v>
      </c>
      <c r="E359" s="1071">
        <f>IF(Partidas!D113="","",Partidas!D113)</f>
        <v>3</v>
      </c>
      <c r="F359" s="1041">
        <f>Partidas!E113</f>
        <v>46311</v>
      </c>
      <c r="G359" s="1041">
        <f>Partidas!F113</f>
        <v>46315</v>
      </c>
      <c r="H359" s="1067" cm="1">
        <f t="array" ref="H359">IF($B359="","",IFERROR(_xlfn.AGGREGATE(15,6,ROW($B363:$B$367)/(($B363:$B$367&lt;=$B359)*($B363:$B$367&lt;&gt;"")),1)-1,121))</f>
        <v>362</v>
      </c>
      <c r="I359" s="1077">
        <f>Partidas!G113</f>
        <v>65.599999999999994</v>
      </c>
      <c r="J359" s="1077">
        <f>IF(OR($C359="",N($E359)=0,N($I359)=0),"",$I359/$E359)</f>
        <v>21.866666666666664</v>
      </c>
      <c r="L359" s="1044">
        <f t="shared" ref="L359:AC359" si="257">IF($B359="","",IF($C359&lt;&gt;"",IFERROR($I359*MAX(0,MIN($G359,L$3)-MAX($F359,L$3-6)+1)/($G359-$F359+1),""),SUMIFS(L$5:L$367,$C$5:$C$367,"?*",$AE$5:$AE$367,"&gt;"&amp;ROW(),$AE$5:$AE$367,"&lt;="&amp;$H359)))</f>
        <v>0</v>
      </c>
      <c r="M359" s="1044">
        <f t="shared" si="257"/>
        <v>0</v>
      </c>
      <c r="N359" s="1044">
        <f t="shared" si="257"/>
        <v>0</v>
      </c>
      <c r="O359" s="1044">
        <f t="shared" si="257"/>
        <v>0</v>
      </c>
      <c r="P359" s="1044">
        <f t="shared" si="257"/>
        <v>0</v>
      </c>
      <c r="Q359" s="1044">
        <f t="shared" si="257"/>
        <v>0</v>
      </c>
      <c r="R359" s="1044">
        <f t="shared" si="257"/>
        <v>0</v>
      </c>
      <c r="S359" s="1044">
        <f t="shared" si="257"/>
        <v>0</v>
      </c>
      <c r="T359" s="1044">
        <f t="shared" si="257"/>
        <v>0</v>
      </c>
      <c r="U359" s="1044">
        <f t="shared" si="257"/>
        <v>0</v>
      </c>
      <c r="V359" s="1044">
        <f t="shared" si="257"/>
        <v>0</v>
      </c>
      <c r="W359" s="1044">
        <f t="shared" si="257"/>
        <v>0</v>
      </c>
      <c r="X359" s="1044">
        <f t="shared" si="257"/>
        <v>0</v>
      </c>
      <c r="Y359" s="1044">
        <f t="shared" si="257"/>
        <v>0</v>
      </c>
      <c r="Z359" s="1044">
        <f t="shared" si="257"/>
        <v>0</v>
      </c>
      <c r="AA359" s="1044">
        <f t="shared" si="257"/>
        <v>0</v>
      </c>
      <c r="AB359" s="1044">
        <f t="shared" si="257"/>
        <v>65.599999999999994</v>
      </c>
      <c r="AC359" s="1044">
        <f t="shared" si="257"/>
        <v>0</v>
      </c>
      <c r="AE359" s="1042">
        <f>ROW()</f>
        <v>359</v>
      </c>
    </row>
    <row r="360" spans="1:31">
      <c r="A360" s="1086"/>
      <c r="B360" s="1086">
        <v>6</v>
      </c>
      <c r="C360" s="1086"/>
      <c r="D360" s="1096" t="str">
        <f>APU!D3462</f>
        <v>CAPATAZ</v>
      </c>
      <c r="E360" s="1112" t="s">
        <v>1765</v>
      </c>
      <c r="F360" s="1088">
        <f t="shared" ref="F360:G362" si="258">F$359</f>
        <v>46311</v>
      </c>
      <c r="G360" s="1088">
        <f t="shared" si="258"/>
        <v>46315</v>
      </c>
      <c r="H360" s="1087"/>
      <c r="I360" s="1091">
        <f>APU!O3462</f>
        <v>1.6</v>
      </c>
      <c r="J360" s="1089"/>
      <c r="K360" s="1086"/>
      <c r="L360" s="1090">
        <f>IF($I360=0,"",IFERROR($I360*MAX(0,MIN($G360,L$3)-MAX($F360,L$3-6)+1)/($G360-$F360+1),""))</f>
        <v>0</v>
      </c>
      <c r="M360" s="1090">
        <f t="shared" ref="M360:AC362" si="259">IF($I360=0,"",IFERROR($I360*MAX(0,MIN($G360,M$3)-MAX($F360,M$3-6)+1)/($G360-$F360+1),""))</f>
        <v>0</v>
      </c>
      <c r="N360" s="1090">
        <f t="shared" si="259"/>
        <v>0</v>
      </c>
      <c r="O360" s="1090">
        <f t="shared" si="259"/>
        <v>0</v>
      </c>
      <c r="P360" s="1090">
        <f t="shared" si="259"/>
        <v>0</v>
      </c>
      <c r="Q360" s="1090">
        <f t="shared" si="259"/>
        <v>0</v>
      </c>
      <c r="R360" s="1090">
        <f t="shared" si="259"/>
        <v>0</v>
      </c>
      <c r="S360" s="1090">
        <f t="shared" si="259"/>
        <v>0</v>
      </c>
      <c r="T360" s="1090">
        <f t="shared" si="259"/>
        <v>0</v>
      </c>
      <c r="U360" s="1090">
        <f t="shared" si="259"/>
        <v>0</v>
      </c>
      <c r="V360" s="1090">
        <f t="shared" si="259"/>
        <v>0</v>
      </c>
      <c r="W360" s="1090">
        <f t="shared" si="259"/>
        <v>0</v>
      </c>
      <c r="X360" s="1090">
        <f t="shared" si="259"/>
        <v>0</v>
      </c>
      <c r="Y360" s="1090">
        <f t="shared" si="259"/>
        <v>0</v>
      </c>
      <c r="Z360" s="1090">
        <f t="shared" si="259"/>
        <v>0</v>
      </c>
      <c r="AA360" s="1090">
        <f t="shared" si="259"/>
        <v>0</v>
      </c>
      <c r="AB360" s="1090">
        <f t="shared" si="259"/>
        <v>1.6</v>
      </c>
      <c r="AC360" s="1090">
        <f t="shared" si="259"/>
        <v>0</v>
      </c>
      <c r="AE360" s="1042">
        <f>ROW()</f>
        <v>360</v>
      </c>
    </row>
    <row r="361" spans="1:31">
      <c r="A361" s="1086"/>
      <c r="B361" s="1086">
        <v>6</v>
      </c>
      <c r="C361" s="1086"/>
      <c r="D361" s="1096" t="str">
        <f>APU!D3463</f>
        <v>OPERARIO</v>
      </c>
      <c r="E361" s="1112" t="s">
        <v>1765</v>
      </c>
      <c r="F361" s="1088">
        <f t="shared" si="258"/>
        <v>46311</v>
      </c>
      <c r="G361" s="1088">
        <f t="shared" si="258"/>
        <v>46315</v>
      </c>
      <c r="H361" s="1087"/>
      <c r="I361" s="1091">
        <f>APU!O3463</f>
        <v>48</v>
      </c>
      <c r="J361" s="1089"/>
      <c r="K361" s="1086"/>
      <c r="L361" s="1090">
        <f>IF($I361=0,"",IFERROR($I361*MAX(0,MIN($G361,L$3)-MAX($F361,L$3-6)+1)/($G361-$F361+1),""))</f>
        <v>0</v>
      </c>
      <c r="M361" s="1090">
        <f t="shared" si="259"/>
        <v>0</v>
      </c>
      <c r="N361" s="1090">
        <f t="shared" si="259"/>
        <v>0</v>
      </c>
      <c r="O361" s="1090">
        <f t="shared" si="259"/>
        <v>0</v>
      </c>
      <c r="P361" s="1090">
        <f t="shared" si="259"/>
        <v>0</v>
      </c>
      <c r="Q361" s="1090">
        <f t="shared" si="259"/>
        <v>0</v>
      </c>
      <c r="R361" s="1090">
        <f t="shared" si="259"/>
        <v>0</v>
      </c>
      <c r="S361" s="1090">
        <f t="shared" si="259"/>
        <v>0</v>
      </c>
      <c r="T361" s="1090">
        <f t="shared" si="259"/>
        <v>0</v>
      </c>
      <c r="U361" s="1090">
        <f t="shared" si="259"/>
        <v>0</v>
      </c>
      <c r="V361" s="1090">
        <f t="shared" si="259"/>
        <v>0</v>
      </c>
      <c r="W361" s="1090">
        <f t="shared" si="259"/>
        <v>0</v>
      </c>
      <c r="X361" s="1090">
        <f t="shared" si="259"/>
        <v>0</v>
      </c>
      <c r="Y361" s="1090">
        <f t="shared" si="259"/>
        <v>0</v>
      </c>
      <c r="Z361" s="1090">
        <f t="shared" si="259"/>
        <v>0</v>
      </c>
      <c r="AA361" s="1090">
        <f t="shared" si="259"/>
        <v>0</v>
      </c>
      <c r="AB361" s="1090">
        <f t="shared" si="259"/>
        <v>48</v>
      </c>
      <c r="AC361" s="1090">
        <f t="shared" si="259"/>
        <v>0</v>
      </c>
      <c r="AE361" s="1042">
        <f>ROW()</f>
        <v>361</v>
      </c>
    </row>
    <row r="362" spans="1:31">
      <c r="A362" s="1086"/>
      <c r="B362" s="1086">
        <v>6</v>
      </c>
      <c r="C362" s="1086"/>
      <c r="D362" s="1096" t="str">
        <f>APU!D3464</f>
        <v>AYUDANTE</v>
      </c>
      <c r="E362" s="1112" t="s">
        <v>1765</v>
      </c>
      <c r="F362" s="1088">
        <f t="shared" si="258"/>
        <v>46311</v>
      </c>
      <c r="G362" s="1088">
        <f t="shared" si="258"/>
        <v>46315</v>
      </c>
      <c r="H362" s="1087"/>
      <c r="I362" s="1091">
        <f>APU!O3464</f>
        <v>16</v>
      </c>
      <c r="J362" s="1089"/>
      <c r="K362" s="1086"/>
      <c r="L362" s="1090">
        <f>IF($I362=0,"",IFERROR($I362*MAX(0,MIN($G362,L$3)-MAX($F362,L$3-6)+1)/($G362-$F362+1),""))</f>
        <v>0</v>
      </c>
      <c r="M362" s="1090">
        <f t="shared" si="259"/>
        <v>0</v>
      </c>
      <c r="N362" s="1090">
        <f t="shared" si="259"/>
        <v>0</v>
      </c>
      <c r="O362" s="1090">
        <f t="shared" si="259"/>
        <v>0</v>
      </c>
      <c r="P362" s="1090">
        <f t="shared" si="259"/>
        <v>0</v>
      </c>
      <c r="Q362" s="1090">
        <f t="shared" si="259"/>
        <v>0</v>
      </c>
      <c r="R362" s="1090">
        <f t="shared" si="259"/>
        <v>0</v>
      </c>
      <c r="S362" s="1090">
        <f t="shared" si="259"/>
        <v>0</v>
      </c>
      <c r="T362" s="1090">
        <f t="shared" si="259"/>
        <v>0</v>
      </c>
      <c r="U362" s="1090">
        <f t="shared" si="259"/>
        <v>0</v>
      </c>
      <c r="V362" s="1090">
        <f t="shared" si="259"/>
        <v>0</v>
      </c>
      <c r="W362" s="1090">
        <f t="shared" si="259"/>
        <v>0</v>
      </c>
      <c r="X362" s="1090">
        <f t="shared" si="259"/>
        <v>0</v>
      </c>
      <c r="Y362" s="1090">
        <f t="shared" si="259"/>
        <v>0</v>
      </c>
      <c r="Z362" s="1090">
        <f t="shared" si="259"/>
        <v>0</v>
      </c>
      <c r="AA362" s="1090">
        <f t="shared" si="259"/>
        <v>0</v>
      </c>
      <c r="AB362" s="1090">
        <f t="shared" si="259"/>
        <v>16</v>
      </c>
      <c r="AC362" s="1090">
        <f t="shared" si="259"/>
        <v>0</v>
      </c>
      <c r="AE362" s="1042">
        <f>ROW()</f>
        <v>362</v>
      </c>
    </row>
    <row r="363" spans="1:31">
      <c r="A363" s="1020">
        <v>113</v>
      </c>
      <c r="B363" s="1020">
        <v>2</v>
      </c>
      <c r="C363" s="1020" t="str">
        <f>IF(Partidas!B114="","",Partidas!B114)</f>
        <v/>
      </c>
      <c r="D363" s="1021" t="str">
        <f>IF(Partidas!B114="",Partidas!A114,"            "&amp;Partidas!C114)</f>
        <v xml:space="preserve">    CIERRE DE OBRA</v>
      </c>
      <c r="E363" s="1069">
        <f>IF(Partidas!D114="","",Partidas!D114)</f>
        <v>7</v>
      </c>
      <c r="F363" s="1049">
        <f>Partidas!E114</f>
        <v>46316</v>
      </c>
      <c r="G363" s="1049">
        <f>Partidas!F114</f>
        <v>46324</v>
      </c>
      <c r="H363" s="1065" cm="1">
        <f t="array" ref="H363">IF($B363="","",IFERROR(_xlfn.AGGREGATE(15,6,ROW($B364:$B$367)/(($B364:$B$367&lt;=$B363)*($B364:$B$367&lt;&gt;"")),1)-1,121))</f>
        <v>121</v>
      </c>
      <c r="I363" s="1075">
        <f>Partidas!G114</f>
        <v>100</v>
      </c>
      <c r="J363" s="1075" t="str">
        <f>IF(OR($C363="",N($E363)=0,N($I363)=0),"",$I363/$E363)</f>
        <v/>
      </c>
      <c r="K363" s="1020"/>
      <c r="L363" s="1050">
        <f t="shared" ref="L363:U367" si="260">IF($B363="","",IF($C363&lt;&gt;"",IFERROR($I363*MAX(0,MIN($G363,L$3)-MAX($F363,L$3-6)+1)/($G363-$F363+1),""),SUMIFS(L$5:L$367,$C$5:$C$367,"?*",$AE$5:$AE$367,"&gt;"&amp;ROW(),$AE$5:$AE$367,"&lt;="&amp;$H363)))</f>
        <v>0</v>
      </c>
      <c r="M363" s="1050">
        <f t="shared" si="260"/>
        <v>0</v>
      </c>
      <c r="N363" s="1050">
        <f t="shared" si="260"/>
        <v>0</v>
      </c>
      <c r="O363" s="1050">
        <f t="shared" si="260"/>
        <v>0</v>
      </c>
      <c r="P363" s="1050">
        <f t="shared" si="260"/>
        <v>0</v>
      </c>
      <c r="Q363" s="1050">
        <f t="shared" si="260"/>
        <v>0</v>
      </c>
      <c r="R363" s="1050">
        <f t="shared" si="260"/>
        <v>0</v>
      </c>
      <c r="S363" s="1050">
        <f t="shared" si="260"/>
        <v>0</v>
      </c>
      <c r="T363" s="1050">
        <f t="shared" si="260"/>
        <v>0</v>
      </c>
      <c r="U363" s="1050">
        <f t="shared" si="260"/>
        <v>0</v>
      </c>
      <c r="V363" s="1050">
        <f t="shared" ref="V363:AC367" si="261">IF($B363="","",IF($C363&lt;&gt;"",IFERROR($I363*MAX(0,MIN($G363,V$3)-MAX($F363,V$3-6)+1)/($G363-$F363+1),""),SUMIFS(V$5:V$367,$C$5:$C$367,"?*",$AE$5:$AE$367,"&gt;"&amp;ROW(),$AE$5:$AE$367,"&lt;="&amp;$H363)))</f>
        <v>0</v>
      </c>
      <c r="W363" s="1050">
        <f t="shared" si="261"/>
        <v>0</v>
      </c>
      <c r="X363" s="1050">
        <f t="shared" si="261"/>
        <v>0</v>
      </c>
      <c r="Y363" s="1050">
        <f t="shared" si="261"/>
        <v>0</v>
      </c>
      <c r="Z363" s="1050">
        <f t="shared" si="261"/>
        <v>0</v>
      </c>
      <c r="AA363" s="1050">
        <f t="shared" si="261"/>
        <v>0</v>
      </c>
      <c r="AB363" s="1050">
        <f t="shared" si="261"/>
        <v>0</v>
      </c>
      <c r="AC363" s="1050">
        <f t="shared" si="261"/>
        <v>0</v>
      </c>
      <c r="AE363" s="1042">
        <f>ROW()</f>
        <v>363</v>
      </c>
    </row>
    <row r="364" spans="1:31">
      <c r="A364">
        <v>114</v>
      </c>
      <c r="B364">
        <v>5</v>
      </c>
      <c r="C364" t="str">
        <f>IF(Partidas!B115="","",Partidas!B115)</f>
        <v>A1850</v>
      </c>
      <c r="D364" s="700" t="str">
        <f>IF(Partidas!B115="",Partidas!A115,"            "&amp;Partidas!C115)</f>
        <v xml:space="preserve">            CAMINATA DE CONSTRUCCION</v>
      </c>
      <c r="E364" s="1071">
        <f>IF(Partidas!D115="","",Partidas!D115)</f>
        <v>1</v>
      </c>
      <c r="F364" s="1041">
        <f>Partidas!E115</f>
        <v>46316</v>
      </c>
      <c r="G364" s="1041">
        <f>Partidas!F115</f>
        <v>46316</v>
      </c>
      <c r="H364" s="1067" cm="1">
        <f t="array" ref="H364">IF($B364="","",IFERROR(_xlfn.AGGREGATE(15,6,ROW($B365:$B$367)/(($B365:$B$367&lt;=$B364)*($B365:$B$367&lt;&gt;"")),1)-1,121))</f>
        <v>364</v>
      </c>
      <c r="I364" s="1077">
        <f>Partidas!G115</f>
        <v>0</v>
      </c>
      <c r="J364" s="1077" t="str">
        <f>IF(OR($C364="",N($E364)=0,N($I364)=0),"",$I364/$E364)</f>
        <v/>
      </c>
      <c r="L364" s="1044">
        <f t="shared" si="260"/>
        <v>0</v>
      </c>
      <c r="M364" s="1044">
        <f t="shared" si="260"/>
        <v>0</v>
      </c>
      <c r="N364" s="1044">
        <f t="shared" si="260"/>
        <v>0</v>
      </c>
      <c r="O364" s="1044">
        <f t="shared" si="260"/>
        <v>0</v>
      </c>
      <c r="P364" s="1044">
        <f t="shared" si="260"/>
        <v>0</v>
      </c>
      <c r="Q364" s="1044">
        <f t="shared" si="260"/>
        <v>0</v>
      </c>
      <c r="R364" s="1044">
        <f t="shared" si="260"/>
        <v>0</v>
      </c>
      <c r="S364" s="1044">
        <f t="shared" si="260"/>
        <v>0</v>
      </c>
      <c r="T364" s="1044">
        <f t="shared" si="260"/>
        <v>0</v>
      </c>
      <c r="U364" s="1044">
        <f t="shared" si="260"/>
        <v>0</v>
      </c>
      <c r="V364" s="1044">
        <f t="shared" si="261"/>
        <v>0</v>
      </c>
      <c r="W364" s="1044">
        <f t="shared" si="261"/>
        <v>0</v>
      </c>
      <c r="X364" s="1044">
        <f t="shared" si="261"/>
        <v>0</v>
      </c>
      <c r="Y364" s="1044">
        <f t="shared" si="261"/>
        <v>0</v>
      </c>
      <c r="Z364" s="1044">
        <f t="shared" si="261"/>
        <v>0</v>
      </c>
      <c r="AA364" s="1044">
        <f t="shared" si="261"/>
        <v>0</v>
      </c>
      <c r="AB364" s="1044">
        <f t="shared" si="261"/>
        <v>0</v>
      </c>
      <c r="AC364" s="1044">
        <f t="shared" si="261"/>
        <v>0</v>
      </c>
      <c r="AE364" s="1042">
        <f>ROW()</f>
        <v>364</v>
      </c>
    </row>
    <row r="365" spans="1:31">
      <c r="A365">
        <v>115</v>
      </c>
      <c r="B365">
        <v>5</v>
      </c>
      <c r="C365" t="str">
        <f>IF(Partidas!B116="","",Partidas!B116)</f>
        <v>A1860</v>
      </c>
      <c r="D365" s="700" t="str">
        <f>IF(Partidas!B116="",Partidas!A116,"            "&amp;Partidas!C116)</f>
        <v xml:space="preserve">            LEVANTAMIENTO DE OBSERVACIONES</v>
      </c>
      <c r="E365" s="1071">
        <f>IF(Partidas!D116="","",Partidas!D116)</f>
        <v>2</v>
      </c>
      <c r="F365" s="1041">
        <f>Partidas!E116</f>
        <v>46317</v>
      </c>
      <c r="G365" s="1041">
        <f>Partidas!F116</f>
        <v>46318</v>
      </c>
      <c r="H365" s="1067" cm="1">
        <f t="array" ref="H365">IF($B365="","",IFERROR(_xlfn.AGGREGATE(15,6,ROW($B366:$B$367)/(($B366:$B$367&lt;=$B365)*($B366:$B$367&lt;&gt;"")),1)-1,121))</f>
        <v>365</v>
      </c>
      <c r="I365" s="1077">
        <f>Partidas!G116</f>
        <v>0</v>
      </c>
      <c r="J365" s="1077" t="str">
        <f>IF(OR($C365="",N($E365)=0,N($I365)=0),"",$I365/$E365)</f>
        <v/>
      </c>
      <c r="L365" s="1044">
        <f t="shared" si="260"/>
        <v>0</v>
      </c>
      <c r="M365" s="1044">
        <f t="shared" si="260"/>
        <v>0</v>
      </c>
      <c r="N365" s="1044">
        <f t="shared" si="260"/>
        <v>0</v>
      </c>
      <c r="O365" s="1044">
        <f t="shared" si="260"/>
        <v>0</v>
      </c>
      <c r="P365" s="1044">
        <f t="shared" si="260"/>
        <v>0</v>
      </c>
      <c r="Q365" s="1044">
        <f t="shared" si="260"/>
        <v>0</v>
      </c>
      <c r="R365" s="1044">
        <f t="shared" si="260"/>
        <v>0</v>
      </c>
      <c r="S365" s="1044">
        <f t="shared" si="260"/>
        <v>0</v>
      </c>
      <c r="T365" s="1044">
        <f t="shared" si="260"/>
        <v>0</v>
      </c>
      <c r="U365" s="1044">
        <f t="shared" si="260"/>
        <v>0</v>
      </c>
      <c r="V365" s="1044">
        <f t="shared" si="261"/>
        <v>0</v>
      </c>
      <c r="W365" s="1044">
        <f t="shared" si="261"/>
        <v>0</v>
      </c>
      <c r="X365" s="1044">
        <f t="shared" si="261"/>
        <v>0</v>
      </c>
      <c r="Y365" s="1044">
        <f t="shared" si="261"/>
        <v>0</v>
      </c>
      <c r="Z365" s="1044">
        <f t="shared" si="261"/>
        <v>0</v>
      </c>
      <c r="AA365" s="1044">
        <f t="shared" si="261"/>
        <v>0</v>
      </c>
      <c r="AB365" s="1044">
        <f t="shared" si="261"/>
        <v>0</v>
      </c>
      <c r="AC365" s="1044">
        <f t="shared" si="261"/>
        <v>0</v>
      </c>
      <c r="AE365" s="1042">
        <f>ROW()</f>
        <v>365</v>
      </c>
    </row>
    <row r="366" spans="1:31">
      <c r="A366">
        <v>116</v>
      </c>
      <c r="B366">
        <v>5</v>
      </c>
      <c r="C366" t="str">
        <f>IF(Partidas!B117="","",Partidas!B117)</f>
        <v>A1870</v>
      </c>
      <c r="D366" s="700" t="str">
        <f>IF(Partidas!B117="",Partidas!A117,"            "&amp;Partidas!C117)</f>
        <v xml:space="preserve">            LIMPIEZA FINAL DE OBRA</v>
      </c>
      <c r="E366" s="1071">
        <f>IF(Partidas!D117="","",Partidas!D117)</f>
        <v>1</v>
      </c>
      <c r="F366" s="1041">
        <f>Partidas!E117</f>
        <v>46321</v>
      </c>
      <c r="G366" s="1041">
        <f>Partidas!F117</f>
        <v>46321</v>
      </c>
      <c r="H366" s="1067" cm="1">
        <f t="array" ref="H366">IF($B366="","",IFERROR(_xlfn.AGGREGATE(15,6,ROW($B367:$B$367)/(($B367:$B$367&lt;=$B366)*($B367:$B$367&lt;&gt;"")),1)-1,121))</f>
        <v>366</v>
      </c>
      <c r="I366" s="1077">
        <f>Partidas!G117</f>
        <v>0</v>
      </c>
      <c r="J366" s="1077" t="str">
        <f>IF(OR($C366="",N($E366)=0,N($I366)=0),"",$I366/$E366)</f>
        <v/>
      </c>
      <c r="L366" s="1044">
        <f t="shared" si="260"/>
        <v>0</v>
      </c>
      <c r="M366" s="1044">
        <f t="shared" si="260"/>
        <v>0</v>
      </c>
      <c r="N366" s="1044">
        <f t="shared" si="260"/>
        <v>0</v>
      </c>
      <c r="O366" s="1044">
        <f t="shared" si="260"/>
        <v>0</v>
      </c>
      <c r="P366" s="1044">
        <f t="shared" si="260"/>
        <v>0</v>
      </c>
      <c r="Q366" s="1044">
        <f t="shared" si="260"/>
        <v>0</v>
      </c>
      <c r="R366" s="1044">
        <f t="shared" si="260"/>
        <v>0</v>
      </c>
      <c r="S366" s="1044">
        <f t="shared" si="260"/>
        <v>0</v>
      </c>
      <c r="T366" s="1044">
        <f t="shared" si="260"/>
        <v>0</v>
      </c>
      <c r="U366" s="1044">
        <f t="shared" si="260"/>
        <v>0</v>
      </c>
      <c r="V366" s="1044">
        <f t="shared" si="261"/>
        <v>0</v>
      </c>
      <c r="W366" s="1044">
        <f t="shared" si="261"/>
        <v>0</v>
      </c>
      <c r="X366" s="1044">
        <f t="shared" si="261"/>
        <v>0</v>
      </c>
      <c r="Y366" s="1044">
        <f t="shared" si="261"/>
        <v>0</v>
      </c>
      <c r="Z366" s="1044">
        <f t="shared" si="261"/>
        <v>0</v>
      </c>
      <c r="AA366" s="1044">
        <f t="shared" si="261"/>
        <v>0</v>
      </c>
      <c r="AB366" s="1044">
        <f t="shared" si="261"/>
        <v>0</v>
      </c>
      <c r="AC366" s="1044">
        <f t="shared" si="261"/>
        <v>0</v>
      </c>
      <c r="AE366" s="1042">
        <f>ROW()</f>
        <v>366</v>
      </c>
    </row>
    <row r="367" spans="1:31">
      <c r="A367">
        <v>117</v>
      </c>
      <c r="B367">
        <v>5</v>
      </c>
      <c r="C367" t="str">
        <f>IF(Partidas!B118="","",Partidas!B118)</f>
        <v>A1880</v>
      </c>
      <c r="D367" s="700" t="str">
        <f>IF(Partidas!B118="",Partidas!A118,"            "&amp;Partidas!C118)</f>
        <v xml:space="preserve">            DESMOVILIZACION</v>
      </c>
      <c r="E367" s="1071">
        <f>IF(Partidas!D118="","",Partidas!D118)</f>
        <v>3</v>
      </c>
      <c r="F367" s="1041">
        <f>Partidas!E118</f>
        <v>46322</v>
      </c>
      <c r="G367" s="1041">
        <f>Partidas!F118</f>
        <v>46324</v>
      </c>
      <c r="H367" s="1067">
        <f>IF($B367="","",121)</f>
        <v>121</v>
      </c>
      <c r="I367" s="1077">
        <f>Partidas!G118</f>
        <v>100</v>
      </c>
      <c r="J367" s="1077">
        <f>IF(OR($C367="",N($E367)=0,N($I367)=0),"",$I367/$E367)</f>
        <v>33.333333333333336</v>
      </c>
      <c r="L367" s="1044">
        <f t="shared" si="260"/>
        <v>0</v>
      </c>
      <c r="M367" s="1044">
        <f t="shared" si="260"/>
        <v>0</v>
      </c>
      <c r="N367" s="1044">
        <f t="shared" si="260"/>
        <v>0</v>
      </c>
      <c r="O367" s="1044">
        <f t="shared" si="260"/>
        <v>0</v>
      </c>
      <c r="P367" s="1044">
        <f t="shared" si="260"/>
        <v>0</v>
      </c>
      <c r="Q367" s="1044">
        <f t="shared" si="260"/>
        <v>0</v>
      </c>
      <c r="R367" s="1044">
        <f t="shared" si="260"/>
        <v>0</v>
      </c>
      <c r="S367" s="1044">
        <f t="shared" si="260"/>
        <v>0</v>
      </c>
      <c r="T367" s="1044">
        <f t="shared" si="260"/>
        <v>0</v>
      </c>
      <c r="U367" s="1044">
        <f t="shared" si="260"/>
        <v>0</v>
      </c>
      <c r="V367" s="1044">
        <f t="shared" si="261"/>
        <v>0</v>
      </c>
      <c r="W367" s="1044">
        <f t="shared" si="261"/>
        <v>0</v>
      </c>
      <c r="X367" s="1044">
        <f t="shared" si="261"/>
        <v>0</v>
      </c>
      <c r="Y367" s="1044">
        <f t="shared" si="261"/>
        <v>0</v>
      </c>
      <c r="Z367" s="1044">
        <f t="shared" si="261"/>
        <v>0</v>
      </c>
      <c r="AA367" s="1044">
        <f t="shared" si="261"/>
        <v>0</v>
      </c>
      <c r="AB367" s="1044">
        <f t="shared" si="261"/>
        <v>0</v>
      </c>
      <c r="AC367" s="1044">
        <f t="shared" si="261"/>
        <v>100</v>
      </c>
      <c r="AE367" s="1042">
        <f>ROW()</f>
        <v>367</v>
      </c>
    </row>
    <row r="368" spans="1:31">
      <c r="A368" s="1086"/>
      <c r="B368" s="1086">
        <v>6</v>
      </c>
      <c r="C368" s="1086"/>
      <c r="D368" s="1096" t="str">
        <f>APU!D6</f>
        <v>CAPATAZ</v>
      </c>
      <c r="E368" s="1112" t="s">
        <v>49</v>
      </c>
      <c r="F368" s="1088">
        <f>F$367</f>
        <v>46322</v>
      </c>
      <c r="G368" s="1088">
        <f>G$367</f>
        <v>46324</v>
      </c>
      <c r="H368" s="1087"/>
      <c r="I368" s="1091">
        <f>(APU!O6)/2</f>
        <v>20</v>
      </c>
      <c r="J368" s="1089"/>
      <c r="K368" s="1086"/>
      <c r="L368" s="1090">
        <f>IF($I368=0,"",IFERROR($I368*MAX(0,MIN($G368,L$3)-MAX($F368,L$3-6)+1)/($G368-$F368+1),""))</f>
        <v>0</v>
      </c>
      <c r="M368" s="1090">
        <f t="shared" ref="M368:AC369" si="262">IF($I368=0,"",IFERROR($I368*MAX(0,MIN($G368,M$3)-MAX($F368,M$3-6)+1)/($G368-$F368+1),""))</f>
        <v>0</v>
      </c>
      <c r="N368" s="1090">
        <f t="shared" si="262"/>
        <v>0</v>
      </c>
      <c r="O368" s="1090">
        <f t="shared" si="262"/>
        <v>0</v>
      </c>
      <c r="P368" s="1090">
        <f t="shared" si="262"/>
        <v>0</v>
      </c>
      <c r="Q368" s="1090">
        <f t="shared" si="262"/>
        <v>0</v>
      </c>
      <c r="R368" s="1090">
        <f t="shared" si="262"/>
        <v>0</v>
      </c>
      <c r="S368" s="1090">
        <f t="shared" si="262"/>
        <v>0</v>
      </c>
      <c r="T368" s="1090">
        <f t="shared" si="262"/>
        <v>0</v>
      </c>
      <c r="U368" s="1090">
        <f t="shared" si="262"/>
        <v>0</v>
      </c>
      <c r="V368" s="1090">
        <f t="shared" si="262"/>
        <v>0</v>
      </c>
      <c r="W368" s="1090">
        <f t="shared" si="262"/>
        <v>0</v>
      </c>
      <c r="X368" s="1090">
        <f t="shared" si="262"/>
        <v>0</v>
      </c>
      <c r="Y368" s="1090">
        <f t="shared" si="262"/>
        <v>0</v>
      </c>
      <c r="Z368" s="1090">
        <f t="shared" si="262"/>
        <v>0</v>
      </c>
      <c r="AA368" s="1090">
        <f t="shared" si="262"/>
        <v>0</v>
      </c>
      <c r="AB368" s="1090">
        <f t="shared" si="262"/>
        <v>0</v>
      </c>
      <c r="AC368" s="1090">
        <f t="shared" si="262"/>
        <v>20</v>
      </c>
      <c r="AE368" s="1042">
        <f>ROW()</f>
        <v>368</v>
      </c>
    </row>
    <row r="369" spans="1:31">
      <c r="A369" s="1086"/>
      <c r="B369" s="1086">
        <v>6</v>
      </c>
      <c r="C369" s="1086"/>
      <c r="D369" s="1096" t="str">
        <f>APU!D7</f>
        <v>AYUDANTE</v>
      </c>
      <c r="E369" s="1112" t="s">
        <v>49</v>
      </c>
      <c r="F369" s="1088">
        <f>F$367</f>
        <v>46322</v>
      </c>
      <c r="G369" s="1088">
        <f>G$367</f>
        <v>46324</v>
      </c>
      <c r="H369" s="1087"/>
      <c r="I369" s="1091">
        <f>(APU!O7)/2</f>
        <v>80</v>
      </c>
      <c r="J369" s="1089"/>
      <c r="K369" s="1086"/>
      <c r="L369" s="1090">
        <f>IF($I369=0,"",IFERROR($I369*MAX(0,MIN($G369,L$3)-MAX($F369,L$3-6)+1)/($G369-$F369+1),""))</f>
        <v>0</v>
      </c>
      <c r="M369" s="1090">
        <f t="shared" si="262"/>
        <v>0</v>
      </c>
      <c r="N369" s="1090">
        <f t="shared" si="262"/>
        <v>0</v>
      </c>
      <c r="O369" s="1090">
        <f t="shared" si="262"/>
        <v>0</v>
      </c>
      <c r="P369" s="1090">
        <f t="shared" si="262"/>
        <v>0</v>
      </c>
      <c r="Q369" s="1090">
        <f t="shared" si="262"/>
        <v>0</v>
      </c>
      <c r="R369" s="1090">
        <f t="shared" si="262"/>
        <v>0</v>
      </c>
      <c r="S369" s="1090">
        <f t="shared" si="262"/>
        <v>0</v>
      </c>
      <c r="T369" s="1090">
        <f t="shared" si="262"/>
        <v>0</v>
      </c>
      <c r="U369" s="1090">
        <f t="shared" si="262"/>
        <v>0</v>
      </c>
      <c r="V369" s="1090">
        <f t="shared" si="262"/>
        <v>0</v>
      </c>
      <c r="W369" s="1090">
        <f t="shared" si="262"/>
        <v>0</v>
      </c>
      <c r="X369" s="1090">
        <f t="shared" si="262"/>
        <v>0</v>
      </c>
      <c r="Y369" s="1090">
        <f t="shared" si="262"/>
        <v>0</v>
      </c>
      <c r="Z369" s="1090">
        <f t="shared" si="262"/>
        <v>0</v>
      </c>
      <c r="AA369" s="1090">
        <f t="shared" si="262"/>
        <v>0</v>
      </c>
      <c r="AB369" s="1090">
        <f t="shared" si="262"/>
        <v>0</v>
      </c>
      <c r="AC369" s="1090">
        <f t="shared" si="262"/>
        <v>80</v>
      </c>
      <c r="AE369" s="1042">
        <f>ROW()</f>
        <v>369</v>
      </c>
    </row>
    <row r="370" spans="1:31">
      <c r="D370" s="700"/>
      <c r="E370" s="700"/>
      <c r="H370" s="700"/>
      <c r="I370" s="700"/>
      <c r="J370" s="700"/>
    </row>
    <row r="371" spans="1:31">
      <c r="D371" s="1059" t="s">
        <v>1425</v>
      </c>
      <c r="E371" s="1059"/>
      <c r="F371" s="984"/>
      <c r="G371" s="984"/>
      <c r="H371" s="1059"/>
      <c r="I371" s="1079">
        <f>SUM(L371:AC371)</f>
        <v>8156.6084021334063</v>
      </c>
      <c r="J371" s="1059"/>
      <c r="K371" s="984"/>
      <c r="L371" s="1055">
        <f>SUMIF($C$5:$C$367,"?*",L$5:L$367)</f>
        <v>0</v>
      </c>
      <c r="M371" s="1055">
        <f t="shared" ref="M371:AC371" si="263">SUMIF($C$5:$C$367,"?*",M$5:M$367)</f>
        <v>0</v>
      </c>
      <c r="N371" s="1055">
        <f t="shared" si="263"/>
        <v>0</v>
      </c>
      <c r="O371" s="1055">
        <f t="shared" si="263"/>
        <v>80</v>
      </c>
      <c r="P371" s="1055">
        <f t="shared" si="263"/>
        <v>54.752000000000002</v>
      </c>
      <c r="Q371" s="1055">
        <f t="shared" si="263"/>
        <v>177.2478356000756</v>
      </c>
      <c r="R371" s="1055">
        <f t="shared" si="263"/>
        <v>291.61559497780297</v>
      </c>
      <c r="S371" s="1055">
        <f t="shared" si="263"/>
        <v>575.32800830601104</v>
      </c>
      <c r="T371" s="1055">
        <f t="shared" si="263"/>
        <v>688.94934163934431</v>
      </c>
      <c r="U371" s="1055">
        <f t="shared" si="263"/>
        <v>712.16187930118008</v>
      </c>
      <c r="V371" s="1055">
        <f t="shared" si="263"/>
        <v>862.1160022696223</v>
      </c>
      <c r="W371" s="1055">
        <f t="shared" si="263"/>
        <v>985.41877649112303</v>
      </c>
      <c r="X371" s="1055">
        <f t="shared" si="263"/>
        <v>901.68312911017074</v>
      </c>
      <c r="Y371" s="1055">
        <f t="shared" si="263"/>
        <v>916.89472259172533</v>
      </c>
      <c r="Z371" s="1055">
        <f t="shared" si="263"/>
        <v>781.74399047051327</v>
      </c>
      <c r="AA371" s="1055">
        <f t="shared" si="263"/>
        <v>595.07274908146553</v>
      </c>
      <c r="AB371" s="1055">
        <f t="shared" si="263"/>
        <v>433.62437229437239</v>
      </c>
      <c r="AC371" s="1055">
        <f t="shared" si="263"/>
        <v>100</v>
      </c>
    </row>
    <row r="372" spans="1:31">
      <c r="D372" s="1060" t="s">
        <v>1426</v>
      </c>
      <c r="E372" s="1060"/>
      <c r="F372" s="985"/>
      <c r="G372" s="985"/>
      <c r="H372" s="1060"/>
      <c r="I372" s="1080">
        <f>$I$5</f>
        <v>8156.6084021334063</v>
      </c>
      <c r="J372" s="1060"/>
      <c r="K372" s="985"/>
      <c r="L372" s="1056">
        <f>L371</f>
        <v>0</v>
      </c>
      <c r="M372" s="1056">
        <f>L372+M371</f>
        <v>0</v>
      </c>
      <c r="N372" s="1056">
        <f t="shared" ref="N372:AC372" si="264">M372+N371</f>
        <v>0</v>
      </c>
      <c r="O372" s="1056">
        <f t="shared" si="264"/>
        <v>80</v>
      </c>
      <c r="P372" s="1056">
        <f t="shared" si="264"/>
        <v>134.75200000000001</v>
      </c>
      <c r="Q372" s="1056">
        <f t="shared" si="264"/>
        <v>311.99983560007558</v>
      </c>
      <c r="R372" s="1056">
        <f t="shared" si="264"/>
        <v>603.61543057787856</v>
      </c>
      <c r="S372" s="1056">
        <f t="shared" si="264"/>
        <v>1178.9434388838895</v>
      </c>
      <c r="T372" s="1056">
        <f t="shared" si="264"/>
        <v>1867.8927805232338</v>
      </c>
      <c r="U372" s="1056">
        <f t="shared" si="264"/>
        <v>2580.0546598244136</v>
      </c>
      <c r="V372" s="1056">
        <f t="shared" si="264"/>
        <v>3442.1706620940358</v>
      </c>
      <c r="W372" s="1056">
        <f t="shared" si="264"/>
        <v>4427.5894385851589</v>
      </c>
      <c r="X372" s="1056">
        <f t="shared" si="264"/>
        <v>5329.2725676953296</v>
      </c>
      <c r="Y372" s="1056">
        <f t="shared" si="264"/>
        <v>6246.167290287055</v>
      </c>
      <c r="Z372" s="1056">
        <f t="shared" si="264"/>
        <v>7027.9112807575684</v>
      </c>
      <c r="AA372" s="1056">
        <f t="shared" si="264"/>
        <v>7622.9840298390336</v>
      </c>
      <c r="AB372" s="1056">
        <f t="shared" si="264"/>
        <v>8056.6084021334063</v>
      </c>
      <c r="AC372" s="1056">
        <f t="shared" si="264"/>
        <v>8156.6084021334063</v>
      </c>
    </row>
    <row r="373" spans="1:31">
      <c r="D373" s="1061" t="s">
        <v>1427</v>
      </c>
      <c r="E373" s="1061"/>
      <c r="F373" s="986"/>
      <c r="G373" s="986"/>
      <c r="H373" s="1061"/>
      <c r="I373" s="1061"/>
      <c r="J373" s="1061"/>
      <c r="K373" s="986"/>
      <c r="L373" s="840">
        <f>IF($I$5=0,0,L372/$I$5)</f>
        <v>0</v>
      </c>
      <c r="M373" s="840">
        <f t="shared" ref="M373:AC373" si="265">IF($I$5=0,0,M372/$I$5)</f>
        <v>0</v>
      </c>
      <c r="N373" s="840">
        <f t="shared" si="265"/>
        <v>0</v>
      </c>
      <c r="O373" s="840">
        <f t="shared" si="265"/>
        <v>9.8079981354842975E-3</v>
      </c>
      <c r="P373" s="840">
        <f t="shared" si="265"/>
        <v>1.6520592059409752E-2</v>
      </c>
      <c r="Q373" s="840">
        <f t="shared" si="265"/>
        <v>3.8251172572961858E-2</v>
      </c>
      <c r="R373" s="840">
        <f t="shared" si="265"/>
        <v>7.4003237720717305E-2</v>
      </c>
      <c r="S373" s="840">
        <f t="shared" si="265"/>
        <v>0.14453843813018291</v>
      </c>
      <c r="T373" s="840">
        <f t="shared" si="265"/>
        <v>0.22900361135820571</v>
      </c>
      <c r="U373" s="840">
        <f t="shared" si="265"/>
        <v>0.31631464116256774</v>
      </c>
      <c r="V373" s="840">
        <f t="shared" si="265"/>
        <v>0.42201004294796313</v>
      </c>
      <c r="W373" s="840">
        <f t="shared" si="265"/>
        <v>0.542822361979165</v>
      </c>
      <c r="X373" s="840">
        <f t="shared" si="265"/>
        <v>0.65336869259304253</v>
      </c>
      <c r="Y373" s="840">
        <f t="shared" si="265"/>
        <v>0.76577996421323047</v>
      </c>
      <c r="Z373" s="840">
        <f t="shared" si="265"/>
        <v>0.86162175922524109</v>
      </c>
      <c r="AA373" s="840">
        <f t="shared" si="265"/>
        <v>0.93457766439359768</v>
      </c>
      <c r="AB373" s="840">
        <f t="shared" si="265"/>
        <v>0.98774000233064463</v>
      </c>
      <c r="AC373" s="840">
        <f t="shared" si="265"/>
        <v>1</v>
      </c>
    </row>
    <row r="374" spans="1:31">
      <c r="D374" s="1062" t="s">
        <v>1428</v>
      </c>
      <c r="E374" s="1062"/>
      <c r="F374" s="987"/>
      <c r="G374" s="987"/>
      <c r="H374" s="1062"/>
      <c r="I374" s="1062"/>
      <c r="J374" s="1062"/>
      <c r="K374" s="987"/>
      <c r="L374" s="1057">
        <f>IF($I$5=0,0,L371/$I$5)</f>
        <v>0</v>
      </c>
      <c r="M374" s="1057">
        <f t="shared" ref="M374:AC374" si="266">IF($I$5=0,0,M371/$I$5)</f>
        <v>0</v>
      </c>
      <c r="N374" s="1057">
        <f t="shared" si="266"/>
        <v>0</v>
      </c>
      <c r="O374" s="1057">
        <f t="shared" si="266"/>
        <v>9.8079981354842975E-3</v>
      </c>
      <c r="P374" s="1057">
        <f t="shared" si="266"/>
        <v>6.7125939239254528E-3</v>
      </c>
      <c r="Q374" s="1057">
        <f t="shared" si="266"/>
        <v>2.173058051355211E-2</v>
      </c>
      <c r="R374" s="1057">
        <f t="shared" si="266"/>
        <v>3.5752065147755446E-2</v>
      </c>
      <c r="S374" s="1057">
        <f t="shared" si="266"/>
        <v>7.0535200409465634E-2</v>
      </c>
      <c r="T374" s="1057">
        <f t="shared" si="266"/>
        <v>8.4465173228022786E-2</v>
      </c>
      <c r="U374" s="1057">
        <f t="shared" si="266"/>
        <v>8.7311029804362089E-2</v>
      </c>
      <c r="V374" s="1057">
        <f t="shared" si="266"/>
        <v>0.1056954017853954</v>
      </c>
      <c r="W374" s="1057">
        <f t="shared" si="266"/>
        <v>0.1208123190312019</v>
      </c>
      <c r="X374" s="1057">
        <f t="shared" si="266"/>
        <v>0.11054633061387752</v>
      </c>
      <c r="Y374" s="1057">
        <f t="shared" si="266"/>
        <v>0.11241127162018792</v>
      </c>
      <c r="Z374" s="1057">
        <f t="shared" si="266"/>
        <v>9.5841795012010608E-2</v>
      </c>
      <c r="AA374" s="1057">
        <f t="shared" si="266"/>
        <v>7.2955905168356608E-2</v>
      </c>
      <c r="AB374" s="1057">
        <f t="shared" si="266"/>
        <v>5.3162337937046916E-2</v>
      </c>
      <c r="AC374" s="1057">
        <f t="shared" si="266"/>
        <v>1.2259997669355371E-2</v>
      </c>
    </row>
    <row r="377" spans="1:31">
      <c r="D377" s="1084" t="s">
        <v>1755</v>
      </c>
      <c r="E377" s="1084"/>
      <c r="F377" s="1084"/>
      <c r="G377" s="1084"/>
      <c r="H377" s="1084"/>
      <c r="I377" s="1084"/>
      <c r="J377" s="1084"/>
      <c r="K377" s="1084"/>
      <c r="L377" s="1084"/>
      <c r="M377" s="1084"/>
      <c r="N377" s="1084"/>
      <c r="O377" s="1084"/>
      <c r="P377" s="1084"/>
      <c r="Q377" s="1084"/>
      <c r="R377" s="1084"/>
      <c r="S377" s="1084"/>
      <c r="T377" s="1084"/>
      <c r="U377" s="1084"/>
      <c r="V377" s="1084"/>
      <c r="W377" s="1084"/>
      <c r="X377" s="1084"/>
      <c r="Y377" s="1084"/>
      <c r="Z377" s="1084"/>
      <c r="AA377" s="1084"/>
      <c r="AB377" s="1084"/>
      <c r="AC377" s="1084"/>
    </row>
    <row r="378" spans="1:31">
      <c r="D378" s="2" t="s">
        <v>658</v>
      </c>
      <c r="I378" s="1043">
        <f t="shared" ref="I378:I384" si="267">SUM(L378:AC378)</f>
        <v>430.90165057003884</v>
      </c>
      <c r="L378" s="1092" cm="1">
        <f t="array" ref="L378">SUMPRODUCT((TRIM($D$5:$D$369)=TRIM($D378))*($B$5:$B$369=6)*L$5:L$369)</f>
        <v>0</v>
      </c>
      <c r="M378" s="1092" cm="1">
        <f t="array" ref="M378">SUMPRODUCT((TRIM($D$5:$D$369)=TRIM($D378))*($B$5:$B$369=6)*M$5:M$369)</f>
        <v>0</v>
      </c>
      <c r="N378" s="1092" cm="1">
        <f t="array" ref="N378">SUMPRODUCT((TRIM($D$5:$D$369)=TRIM($D378))*($B$5:$B$369=6)*N$5:N$369)</f>
        <v>0</v>
      </c>
      <c r="O378" s="1092" cm="1">
        <f t="array" ref="O378">SUMPRODUCT((TRIM($D$5:$D$369)=TRIM($D378))*($B$5:$B$369=6)*O$5:O$369)</f>
        <v>16</v>
      </c>
      <c r="P378" s="1092" cm="1">
        <f t="array" ref="P378">SUMPRODUCT((TRIM($D$5:$D$369)=TRIM($D378))*($B$5:$B$369=6)*P$5:P$369)</f>
        <v>12.512</v>
      </c>
      <c r="Q378" s="1092" cm="1">
        <f t="array" ref="Q378">SUMPRODUCT((TRIM($D$5:$D$369)=TRIM($D378))*($B$5:$B$369=6)*Q$5:Q$369)</f>
        <v>15.2893636000036</v>
      </c>
      <c r="R378" s="1092" cm="1">
        <f t="array" ref="R378">SUMPRODUCT((TRIM($D$5:$D$369)=TRIM($D378))*($B$5:$B$369=6)*R$5:R$369)</f>
        <v>15.494006533334531</v>
      </c>
      <c r="S378" s="1092" cm="1">
        <f t="array" ref="S378">SUMPRODUCT((TRIM($D$5:$D$369)=TRIM($D378))*($B$5:$B$369=6)*S$5:S$369)</f>
        <v>50.365958032786885</v>
      </c>
      <c r="T378" s="1092" cm="1">
        <f t="array" ref="T378">SUMPRODUCT((TRIM($D$5:$D$369)=TRIM($D378))*($B$5:$B$369=6)*T$5:T$369)</f>
        <v>41.427291366120215</v>
      </c>
      <c r="U378" s="1092" cm="1">
        <f t="array" ref="U378">SUMPRODUCT((TRIM($D$5:$D$369)=TRIM($D378))*($B$5:$B$369=6)*U$5:U$369)</f>
        <v>29.935824905572716</v>
      </c>
      <c r="V378" s="1092" cm="1">
        <f t="array" ref="V378">SUMPRODUCT((TRIM($D$5:$D$369)=TRIM($D378))*($B$5:$B$369=6)*V$5:V$369)</f>
        <v>34.594360540639734</v>
      </c>
      <c r="W378" s="1092" cm="1">
        <f t="array" ref="W378">SUMPRODUCT((TRIM($D$5:$D$369)=TRIM($D378))*($B$5:$B$369=6)*W$5:W$369)</f>
        <v>36.406499028614725</v>
      </c>
      <c r="X378" s="1092" cm="1">
        <f t="array" ref="X378">SUMPRODUCT((TRIM($D$5:$D$369)=TRIM($D378))*($B$5:$B$369=6)*X$5:X$369)</f>
        <v>32.908466568297271</v>
      </c>
      <c r="Y378" s="1092" cm="1">
        <f t="array" ref="Y378">SUMPRODUCT((TRIM($D$5:$D$369)=TRIM($D378))*($B$5:$B$369=6)*Y$5:Y$369)</f>
        <v>44.193388047216899</v>
      </c>
      <c r="Z378" s="1092" cm="1">
        <f t="array" ref="Z378">SUMPRODUCT((TRIM($D$5:$D$369)=TRIM($D378))*($B$5:$B$369=6)*Z$5:Z$369)</f>
        <v>41.942825622974475</v>
      </c>
      <c r="AA378" s="1092" cm="1">
        <f t="array" ref="AA378">SUMPRODUCT((TRIM($D$5:$D$369)=TRIM($D378))*($B$5:$B$369=6)*AA$5:AA$369)</f>
        <v>24.12590874872031</v>
      </c>
      <c r="AB378" s="1092" cm="1">
        <f t="array" ref="AB378">SUMPRODUCT((TRIM($D$5:$D$369)=TRIM($D378))*($B$5:$B$369=6)*AB$5:AB$369)</f>
        <v>15.705757575757573</v>
      </c>
      <c r="AC378" s="1092" cm="1">
        <f t="array" ref="AC378">SUMPRODUCT((TRIM($D$5:$D$369)=TRIM($D378))*($B$5:$B$369=6)*AC$5:AC$369)</f>
        <v>20</v>
      </c>
    </row>
    <row r="379" spans="1:31">
      <c r="D379" s="2" t="s">
        <v>661</v>
      </c>
      <c r="I379" s="1043">
        <f t="shared" si="267"/>
        <v>3508.7807012559447</v>
      </c>
      <c r="L379" s="1092" cm="1">
        <f t="array" ref="L379">SUMPRODUCT((TRIM($D$5:$D$369)=TRIM($D379))*($B$5:$B$369=6)*L$5:L$369)</f>
        <v>0</v>
      </c>
      <c r="M379" s="1092" cm="1">
        <f t="array" ref="M379">SUMPRODUCT((TRIM($D$5:$D$369)=TRIM($D379))*($B$5:$B$369=6)*M$5:M$369)</f>
        <v>0</v>
      </c>
      <c r="N379" s="1092" cm="1">
        <f t="array" ref="N379">SUMPRODUCT((TRIM($D$5:$D$369)=TRIM($D379))*($B$5:$B$369=6)*N$5:N$369)</f>
        <v>0</v>
      </c>
      <c r="O379" s="1092" cm="1">
        <f t="array" ref="O379">SUMPRODUCT((TRIM($D$5:$D$369)=TRIM($D379))*($B$5:$B$369=6)*O$5:O$369)</f>
        <v>64</v>
      </c>
      <c r="P379" s="1092" cm="1">
        <f t="array" ref="P379">SUMPRODUCT((TRIM($D$5:$D$369)=TRIM($D379))*($B$5:$B$369=6)*P$5:P$369)</f>
        <v>37.119999999999997</v>
      </c>
      <c r="Q379" s="1092" cm="1">
        <f t="array" ref="Q379">SUMPRODUCT((TRIM($D$5:$D$369)=TRIM($D379))*($B$5:$B$369=6)*Q$5:Q$369)</f>
        <v>88.979236000036011</v>
      </c>
      <c r="R379" s="1092" cm="1">
        <f t="array" ref="R379">SUMPRODUCT((TRIM($D$5:$D$369)=TRIM($D379))*($B$5:$B$369=6)*R$5:R$369)</f>
        <v>126.06079422223422</v>
      </c>
      <c r="S379" s="1092" cm="1">
        <f t="array" ref="S379">SUMPRODUCT((TRIM($D$5:$D$369)=TRIM($D379))*($B$5:$B$369=6)*S$5:S$369)</f>
        <v>207.65958032786884</v>
      </c>
      <c r="T379" s="1092" cm="1">
        <f t="array" ref="T379">SUMPRODUCT((TRIM($D$5:$D$369)=TRIM($D379))*($B$5:$B$369=6)*T$5:T$369)</f>
        <v>307.60624699453552</v>
      </c>
      <c r="U379" s="1092" cm="1">
        <f t="array" ref="U379">SUMPRODUCT((TRIM($D$5:$D$369)=TRIM($D379))*($B$5:$B$369=6)*U$5:U$369)</f>
        <v>319.62491572239378</v>
      </c>
      <c r="V379" s="1092" cm="1">
        <f t="array" ref="V379">SUMPRODUCT((TRIM($D$5:$D$369)=TRIM($D379))*($B$5:$B$369=6)*V$5:V$369)</f>
        <v>382.89885389124589</v>
      </c>
      <c r="W379" s="1092" cm="1">
        <f t="array" ref="W379">SUMPRODUCT((TRIM($D$5:$D$369)=TRIM($D379))*($B$5:$B$369=6)*W$5:W$369)</f>
        <v>405.93808465844165</v>
      </c>
      <c r="X379" s="1092" cm="1">
        <f t="array" ref="X379">SUMPRODUCT((TRIM($D$5:$D$369)=TRIM($D379))*($B$5:$B$369=6)*X$5:X$369)</f>
        <v>372.43981719812422</v>
      </c>
      <c r="Y379" s="1092" cm="1">
        <f t="array" ref="Y379">SUMPRODUCT((TRIM($D$5:$D$369)=TRIM($D379))*($B$5:$B$369=6)*Y$5:Y$369)</f>
        <v>382.70825276654125</v>
      </c>
      <c r="Z379" s="1092" cm="1">
        <f t="array" ref="Z379">SUMPRODUCT((TRIM($D$5:$D$369)=TRIM($D379))*($B$5:$B$369=6)*Z$5:Z$369)</f>
        <v>325.8282562297448</v>
      </c>
      <c r="AA379" s="1092" cm="1">
        <f t="array" ref="AA379">SUMPRODUCT((TRIM($D$5:$D$369)=TRIM($D379))*($B$5:$B$369=6)*AA$5:AA$369)</f>
        <v>226.85908748720306</v>
      </c>
      <c r="AB379" s="1092" cm="1">
        <f t="array" ref="AB379">SUMPRODUCT((TRIM($D$5:$D$369)=TRIM($D379))*($B$5:$B$369=6)*AB$5:AB$369)</f>
        <v>181.05757575757576</v>
      </c>
      <c r="AC379" s="1092" cm="1">
        <f t="array" ref="AC379">SUMPRODUCT((TRIM($D$5:$D$369)=TRIM($D379))*($B$5:$B$369=6)*AC$5:AC$369)</f>
        <v>80</v>
      </c>
    </row>
    <row r="380" spans="1:31">
      <c r="D380" s="2" t="s">
        <v>668</v>
      </c>
      <c r="I380" s="1043">
        <f t="shared" si="267"/>
        <v>3255.1852350693266</v>
      </c>
      <c r="L380" s="1092" cm="1">
        <f t="array" ref="L380">SUMPRODUCT((TRIM($D$5:$D$369)=TRIM($D380))*($B$5:$B$369=6)*L$5:L$369)</f>
        <v>0</v>
      </c>
      <c r="M380" s="1092" cm="1">
        <f t="array" ref="M380">SUMPRODUCT((TRIM($D$5:$D$369)=TRIM($D380))*($B$5:$B$369=6)*M$5:M$369)</f>
        <v>0</v>
      </c>
      <c r="N380" s="1092" cm="1">
        <f t="array" ref="N380">SUMPRODUCT((TRIM($D$5:$D$369)=TRIM($D380))*($B$5:$B$369=6)*N$5:N$369)</f>
        <v>0</v>
      </c>
      <c r="O380" s="1092" cm="1">
        <f t="array" ref="O380">SUMPRODUCT((TRIM($D$5:$D$369)=TRIM($D380))*($B$5:$B$369=6)*O$5:O$369)</f>
        <v>0</v>
      </c>
      <c r="P380" s="1092" cm="1">
        <f t="array" ref="P380">SUMPRODUCT((TRIM($D$5:$D$369)=TRIM($D380))*($B$5:$B$369=6)*P$5:P$369)</f>
        <v>5.12</v>
      </c>
      <c r="Q380" s="1092" cm="1">
        <f t="array" ref="Q380">SUMPRODUCT((TRIM($D$5:$D$369)=TRIM($D380))*($B$5:$B$369=6)*Q$5:Q$369)</f>
        <v>72.893636000035997</v>
      </c>
      <c r="R380" s="1092" cm="1">
        <f t="array" ref="R380">SUMPRODUCT((TRIM($D$5:$D$369)=TRIM($D380))*($B$5:$B$369=6)*R$5:R$369)</f>
        <v>149.10399422223423</v>
      </c>
      <c r="S380" s="1092" cm="1">
        <f t="array" ref="S380">SUMPRODUCT((TRIM($D$5:$D$369)=TRIM($D380))*($B$5:$B$369=6)*S$5:S$369)</f>
        <v>247.65958032786884</v>
      </c>
      <c r="T380" s="1092" cm="1">
        <f t="array" ref="T380">SUMPRODUCT((TRIM($D$5:$D$369)=TRIM($D380))*($B$5:$B$369=6)*T$5:T$369)</f>
        <v>270.27291366120221</v>
      </c>
      <c r="U380" s="1092" cm="1">
        <f t="array" ref="U380">SUMPRODUCT((TRIM($D$5:$D$369)=TRIM($D380))*($B$5:$B$369=6)*U$5:U$369)</f>
        <v>292.95824905572715</v>
      </c>
      <c r="V380" s="1092" cm="1">
        <f t="array" ref="V380">SUMPRODUCT((TRIM($D$5:$D$369)=TRIM($D380))*($B$5:$B$369=6)*V$5:V$369)</f>
        <v>340.56178722457923</v>
      </c>
      <c r="W380" s="1092" cm="1">
        <f t="array" ref="W380">SUMPRODUCT((TRIM($D$5:$D$369)=TRIM($D380))*($B$5:$B$369=6)*W$5:W$369)</f>
        <v>368.64680846796546</v>
      </c>
      <c r="X380" s="1092" cm="1">
        <f t="array" ref="X380">SUMPRODUCT((TRIM($D$5:$D$369)=TRIM($D380))*($B$5:$B$369=6)*X$5:X$369)</f>
        <v>333.66648386479091</v>
      </c>
      <c r="Y380" s="1092" cm="1">
        <f t="array" ref="Y380">SUMPRODUCT((TRIM($D$5:$D$369)=TRIM($D380))*($B$5:$B$369=6)*Y$5:Y$369)</f>
        <v>360.55206229035082</v>
      </c>
      <c r="Z380" s="1092" cm="1">
        <f t="array" ref="Z380">SUMPRODUCT((TRIM($D$5:$D$369)=TRIM($D380))*($B$5:$B$369=6)*Z$5:Z$369)</f>
        <v>325.8282562297448</v>
      </c>
      <c r="AA380" s="1092" cm="1">
        <f t="array" ref="AA380">SUMPRODUCT((TRIM($D$5:$D$369)=TRIM($D380))*($B$5:$B$369=6)*AA$5:AA$369)</f>
        <v>274.86388796725106</v>
      </c>
      <c r="AB380" s="1092" cm="1">
        <f t="array" ref="AB380">SUMPRODUCT((TRIM($D$5:$D$369)=TRIM($D380))*($B$5:$B$369=6)*AB$5:AB$369)</f>
        <v>213.05757575757576</v>
      </c>
      <c r="AC380" s="1092" cm="1">
        <f t="array" ref="AC380">SUMPRODUCT((TRIM($D$5:$D$369)=TRIM($D380))*($B$5:$B$369=6)*AC$5:AC$369)</f>
        <v>0</v>
      </c>
    </row>
    <row r="381" spans="1:31">
      <c r="D381" s="2" t="s">
        <v>696</v>
      </c>
      <c r="I381" s="1043">
        <f t="shared" si="267"/>
        <v>1.0424</v>
      </c>
      <c r="L381" s="1092" cm="1">
        <f t="array" ref="L381">SUMPRODUCT((TRIM($D$5:$D$369)=TRIM($D381))*($B$5:$B$369=6)*L$5:L$369)</f>
        <v>0</v>
      </c>
      <c r="M381" s="1092" cm="1">
        <f t="array" ref="M381">SUMPRODUCT((TRIM($D$5:$D$369)=TRIM($D381))*($B$5:$B$369=6)*M$5:M$369)</f>
        <v>0</v>
      </c>
      <c r="N381" s="1092" cm="1">
        <f t="array" ref="N381">SUMPRODUCT((TRIM($D$5:$D$369)=TRIM($D381))*($B$5:$B$369=6)*N$5:N$369)</f>
        <v>0</v>
      </c>
      <c r="O381" s="1092" cm="1">
        <f t="array" ref="O381">SUMPRODUCT((TRIM($D$5:$D$369)=TRIM($D381))*($B$5:$B$369=6)*O$5:O$369)</f>
        <v>0</v>
      </c>
      <c r="P381" s="1092" cm="1">
        <f t="array" ref="P381">SUMPRODUCT((TRIM($D$5:$D$369)=TRIM($D381))*($B$5:$B$369=6)*P$5:P$369)</f>
        <v>0</v>
      </c>
      <c r="Q381" s="1092" cm="1">
        <f t="array" ref="Q381">SUMPRODUCT((TRIM($D$5:$D$369)=TRIM($D381))*($B$5:$B$369=6)*Q$5:Q$369)</f>
        <v>8.5599999999999996E-2</v>
      </c>
      <c r="R381" s="1092" cm="1">
        <f t="array" ref="R381">SUMPRODUCT((TRIM($D$5:$D$369)=TRIM($D381))*($B$5:$B$369=6)*R$5:R$369)</f>
        <v>0.95679999999999998</v>
      </c>
      <c r="S381" s="1092" cm="1">
        <f t="array" ref="S381">SUMPRODUCT((TRIM($D$5:$D$369)=TRIM($D381))*($B$5:$B$369=6)*S$5:S$369)</f>
        <v>0</v>
      </c>
      <c r="T381" s="1092" cm="1">
        <f t="array" ref="T381">SUMPRODUCT((TRIM($D$5:$D$369)=TRIM($D381))*($B$5:$B$369=6)*T$5:T$369)</f>
        <v>0</v>
      </c>
      <c r="U381" s="1092" cm="1">
        <f t="array" ref="U381">SUMPRODUCT((TRIM($D$5:$D$369)=TRIM($D381))*($B$5:$B$369=6)*U$5:U$369)</f>
        <v>0</v>
      </c>
      <c r="V381" s="1092" cm="1">
        <f t="array" ref="V381">SUMPRODUCT((TRIM($D$5:$D$369)=TRIM($D381))*($B$5:$B$369=6)*V$5:V$369)</f>
        <v>0</v>
      </c>
      <c r="W381" s="1092" cm="1">
        <f t="array" ref="W381">SUMPRODUCT((TRIM($D$5:$D$369)=TRIM($D381))*($B$5:$B$369=6)*W$5:W$369)</f>
        <v>0</v>
      </c>
      <c r="X381" s="1092" cm="1">
        <f t="array" ref="X381">SUMPRODUCT((TRIM($D$5:$D$369)=TRIM($D381))*($B$5:$B$369=6)*X$5:X$369)</f>
        <v>0</v>
      </c>
      <c r="Y381" s="1092" cm="1">
        <f t="array" ref="Y381">SUMPRODUCT((TRIM($D$5:$D$369)=TRIM($D381))*($B$5:$B$369=6)*Y$5:Y$369)</f>
        <v>0</v>
      </c>
      <c r="Z381" s="1092" cm="1">
        <f t="array" ref="Z381">SUMPRODUCT((TRIM($D$5:$D$369)=TRIM($D381))*($B$5:$B$369=6)*Z$5:Z$369)</f>
        <v>0</v>
      </c>
      <c r="AA381" s="1092" cm="1">
        <f t="array" ref="AA381">SUMPRODUCT((TRIM($D$5:$D$369)=TRIM($D381))*($B$5:$B$369=6)*AA$5:AA$369)</f>
        <v>0</v>
      </c>
      <c r="AB381" s="1092" cm="1">
        <f t="array" ref="AB381">SUMPRODUCT((TRIM($D$5:$D$369)=TRIM($D381))*($B$5:$B$369=6)*AB$5:AB$369)</f>
        <v>0</v>
      </c>
      <c r="AC381" s="1092" cm="1">
        <f t="array" ref="AC381">SUMPRODUCT((TRIM($D$5:$D$369)=TRIM($D381))*($B$5:$B$369=6)*AC$5:AC$369)</f>
        <v>0</v>
      </c>
    </row>
    <row r="382" spans="1:31">
      <c r="D382" s="2" t="s">
        <v>757</v>
      </c>
      <c r="I382" s="1043">
        <f t="shared" si="267"/>
        <v>841.28476190476181</v>
      </c>
      <c r="L382" s="1092" cm="1">
        <f t="array" ref="L382">SUMPRODUCT((TRIM($D$5:$D$369)=TRIM($D382))*($B$5:$B$369=6)*L$5:L$369)</f>
        <v>0</v>
      </c>
      <c r="M382" s="1092" cm="1">
        <f t="array" ref="M382">SUMPRODUCT((TRIM($D$5:$D$369)=TRIM($D382))*($B$5:$B$369=6)*M$5:M$369)</f>
        <v>0</v>
      </c>
      <c r="N382" s="1092" cm="1">
        <f t="array" ref="N382">SUMPRODUCT((TRIM($D$5:$D$369)=TRIM($D382))*($B$5:$B$369=6)*N$5:N$369)</f>
        <v>0</v>
      </c>
      <c r="O382" s="1092" cm="1">
        <f t="array" ref="O382">SUMPRODUCT((TRIM($D$5:$D$369)=TRIM($D382))*($B$5:$B$369=6)*O$5:O$369)</f>
        <v>0</v>
      </c>
      <c r="P382" s="1092" cm="1">
        <f t="array" ref="P382">SUMPRODUCT((TRIM($D$5:$D$369)=TRIM($D382))*($B$5:$B$369=6)*P$5:P$369)</f>
        <v>0</v>
      </c>
      <c r="Q382" s="1092" cm="1">
        <f t="array" ref="Q382">SUMPRODUCT((TRIM($D$5:$D$369)=TRIM($D382))*($B$5:$B$369=6)*Q$5:Q$369)</f>
        <v>0</v>
      </c>
      <c r="R382" s="1092" cm="1">
        <f t="array" ref="R382">SUMPRODUCT((TRIM($D$5:$D$369)=TRIM($D382))*($B$5:$B$369=6)*R$5:R$369)</f>
        <v>0</v>
      </c>
      <c r="S382" s="1092" cm="1">
        <f t="array" ref="S382">SUMPRODUCT((TRIM($D$5:$D$369)=TRIM($D382))*($B$5:$B$369=6)*S$5:S$369)</f>
        <v>69.642889617486333</v>
      </c>
      <c r="T382" s="1092" cm="1">
        <f t="array" ref="T382">SUMPRODUCT((TRIM($D$5:$D$369)=TRIM($D382))*($B$5:$B$369=6)*T$5:T$369)</f>
        <v>69.642889617486333</v>
      </c>
      <c r="U382" s="1092" cm="1">
        <f t="array" ref="U382">SUMPRODUCT((TRIM($D$5:$D$369)=TRIM($D382))*($B$5:$B$369=6)*U$5:U$369)</f>
        <v>69.642889617486333</v>
      </c>
      <c r="V382" s="1092" cm="1">
        <f t="array" ref="V382">SUMPRODUCT((TRIM($D$5:$D$369)=TRIM($D382))*($B$5:$B$369=6)*V$5:V$369)</f>
        <v>92.690227279824001</v>
      </c>
      <c r="W382" s="1092" cm="1">
        <f t="array" ref="W382">SUMPRODUCT((TRIM($D$5:$D$369)=TRIM($D382))*($B$5:$B$369=6)*W$5:W$369)</f>
        <v>133.40698052657723</v>
      </c>
      <c r="X382" s="1092" cm="1">
        <f t="array" ref="X382">SUMPRODUCT((TRIM($D$5:$D$369)=TRIM($D382))*($B$5:$B$369=6)*X$5:X$369)</f>
        <v>120.01769481229152</v>
      </c>
      <c r="Y382" s="1092" cm="1">
        <f t="array" ref="Y382">SUMPRODUCT((TRIM($D$5:$D$369)=TRIM($D382))*($B$5:$B$369=6)*Y$5:Y$369)</f>
        <v>105.06920996380668</v>
      </c>
      <c r="Z382" s="1092" cm="1">
        <f t="array" ref="Z382">SUMPRODUCT((TRIM($D$5:$D$369)=TRIM($D382))*($B$5:$B$369=6)*Z$5:Z$369)</f>
        <v>88.14465238804911</v>
      </c>
      <c r="AA382" s="1092" cm="1">
        <f t="array" ref="AA382">SUMPRODUCT((TRIM($D$5:$D$369)=TRIM($D382))*($B$5:$B$369=6)*AA$5:AA$369)</f>
        <v>69.22386487829111</v>
      </c>
      <c r="AB382" s="1092" cm="1">
        <f t="array" ref="AB382">SUMPRODUCT((TRIM($D$5:$D$369)=TRIM($D382))*($B$5:$B$369=6)*AB$5:AB$369)</f>
        <v>23.803463203463199</v>
      </c>
      <c r="AC382" s="1092" cm="1">
        <f t="array" ref="AC382">SUMPRODUCT((TRIM($D$5:$D$369)=TRIM($D382))*($B$5:$B$369=6)*AC$5:AC$369)</f>
        <v>0</v>
      </c>
    </row>
    <row r="383" spans="1:31">
      <c r="D383" s="2" t="s">
        <v>854</v>
      </c>
      <c r="I383" s="1043">
        <f t="shared" si="267"/>
        <v>10.855786666666669</v>
      </c>
      <c r="L383" s="1092" cm="1">
        <f t="array" ref="L383">SUMPRODUCT((TRIM($D$5:$D$369)=TRIM($D383))*($B$5:$B$369=6)*L$5:L$369)</f>
        <v>0</v>
      </c>
      <c r="M383" s="1092" cm="1">
        <f t="array" ref="M383">SUMPRODUCT((TRIM($D$5:$D$369)=TRIM($D383))*($B$5:$B$369=6)*M$5:M$369)</f>
        <v>0</v>
      </c>
      <c r="N383" s="1092" cm="1">
        <f t="array" ref="N383">SUMPRODUCT((TRIM($D$5:$D$369)=TRIM($D383))*($B$5:$B$369=6)*N$5:N$369)</f>
        <v>0</v>
      </c>
      <c r="O383" s="1092" cm="1">
        <f t="array" ref="O383">SUMPRODUCT((TRIM($D$5:$D$369)=TRIM($D383))*($B$5:$B$369=6)*O$5:O$369)</f>
        <v>0</v>
      </c>
      <c r="P383" s="1092" cm="1">
        <f t="array" ref="P383">SUMPRODUCT((TRIM($D$5:$D$369)=TRIM($D383))*($B$5:$B$369=6)*P$5:P$369)</f>
        <v>0</v>
      </c>
      <c r="Q383" s="1092" cm="1">
        <f t="array" ref="Q383">SUMPRODUCT((TRIM($D$5:$D$369)=TRIM($D383))*($B$5:$B$369=6)*Q$5:Q$369)</f>
        <v>0</v>
      </c>
      <c r="R383" s="1092" cm="1">
        <f t="array" ref="R383">SUMPRODUCT((TRIM($D$5:$D$369)=TRIM($D383))*($B$5:$B$369=6)*R$5:R$369)</f>
        <v>0</v>
      </c>
      <c r="S383" s="1092" cm="1">
        <f t="array" ref="S383">SUMPRODUCT((TRIM($D$5:$D$369)=TRIM($D383))*($B$5:$B$369=6)*S$5:S$369)</f>
        <v>0</v>
      </c>
      <c r="T383" s="1092" cm="1">
        <f t="array" ref="T383">SUMPRODUCT((TRIM($D$5:$D$369)=TRIM($D383))*($B$5:$B$369=6)*T$5:T$369)</f>
        <v>0</v>
      </c>
      <c r="U383" s="1092" cm="1">
        <f t="array" ref="U383">SUMPRODUCT((TRIM($D$5:$D$369)=TRIM($D383))*($B$5:$B$369=6)*U$5:U$369)</f>
        <v>0</v>
      </c>
      <c r="V383" s="1092" cm="1">
        <f t="array" ref="V383">SUMPRODUCT((TRIM($D$5:$D$369)=TRIM($D383))*($B$5:$B$369=6)*V$5:V$369)</f>
        <v>1.033706666666667</v>
      </c>
      <c r="W383" s="1092" cm="1">
        <f t="array" ref="W383">SUMPRODUCT((TRIM($D$5:$D$369)=TRIM($D383))*($B$5:$B$369=6)*W$5:W$369)</f>
        <v>3.7291276190476199</v>
      </c>
      <c r="X383" s="1092" cm="1">
        <f t="array" ref="X383">SUMPRODUCT((TRIM($D$5:$D$369)=TRIM($D383))*($B$5:$B$369=6)*X$5:X$369)</f>
        <v>3.877333333333334</v>
      </c>
      <c r="Y383" s="1092" cm="1">
        <f t="array" ref="Y383">SUMPRODUCT((TRIM($D$5:$D$369)=TRIM($D383))*($B$5:$B$369=6)*Y$5:Y$369)</f>
        <v>2.215619047619048</v>
      </c>
      <c r="Z383" s="1092" cm="1">
        <f t="array" ref="Z383">SUMPRODUCT((TRIM($D$5:$D$369)=TRIM($D383))*($B$5:$B$369=6)*Z$5:Z$369)</f>
        <v>0</v>
      </c>
      <c r="AA383" s="1092" cm="1">
        <f t="array" ref="AA383">SUMPRODUCT((TRIM($D$5:$D$369)=TRIM($D383))*($B$5:$B$369=6)*AA$5:AA$369)</f>
        <v>0</v>
      </c>
      <c r="AB383" s="1092" cm="1">
        <f t="array" ref="AB383">SUMPRODUCT((TRIM($D$5:$D$369)=TRIM($D383))*($B$5:$B$369=6)*AB$5:AB$369)</f>
        <v>0</v>
      </c>
      <c r="AC383" s="1092" cm="1">
        <f t="array" ref="AC383">SUMPRODUCT((TRIM($D$5:$D$369)=TRIM($D383))*($B$5:$B$369=6)*AC$5:AC$369)</f>
        <v>0</v>
      </c>
    </row>
    <row r="384" spans="1:31">
      <c r="D384" s="2" t="s">
        <v>855</v>
      </c>
      <c r="I384" s="1043">
        <f t="shared" si="267"/>
        <v>108.55786666666667</v>
      </c>
      <c r="L384" s="1092" cm="1">
        <f t="array" ref="L384">SUMPRODUCT((TRIM($D$5:$D$369)=TRIM($D384))*($B$5:$B$369=6)*L$5:L$369)</f>
        <v>0</v>
      </c>
      <c r="M384" s="1092" cm="1">
        <f t="array" ref="M384">SUMPRODUCT((TRIM($D$5:$D$369)=TRIM($D384))*($B$5:$B$369=6)*M$5:M$369)</f>
        <v>0</v>
      </c>
      <c r="N384" s="1092" cm="1">
        <f t="array" ref="N384">SUMPRODUCT((TRIM($D$5:$D$369)=TRIM($D384))*($B$5:$B$369=6)*N$5:N$369)</f>
        <v>0</v>
      </c>
      <c r="O384" s="1092" cm="1">
        <f t="array" ref="O384">SUMPRODUCT((TRIM($D$5:$D$369)=TRIM($D384))*($B$5:$B$369=6)*O$5:O$369)</f>
        <v>0</v>
      </c>
      <c r="P384" s="1092" cm="1">
        <f t="array" ref="P384">SUMPRODUCT((TRIM($D$5:$D$369)=TRIM($D384))*($B$5:$B$369=6)*P$5:P$369)</f>
        <v>0</v>
      </c>
      <c r="Q384" s="1092" cm="1">
        <f t="array" ref="Q384">SUMPRODUCT((TRIM($D$5:$D$369)=TRIM($D384))*($B$5:$B$369=6)*Q$5:Q$369)</f>
        <v>0</v>
      </c>
      <c r="R384" s="1092" cm="1">
        <f t="array" ref="R384">SUMPRODUCT((TRIM($D$5:$D$369)=TRIM($D384))*($B$5:$B$369=6)*R$5:R$369)</f>
        <v>0</v>
      </c>
      <c r="S384" s="1092" cm="1">
        <f t="array" ref="S384">SUMPRODUCT((TRIM($D$5:$D$369)=TRIM($D384))*($B$5:$B$369=6)*S$5:S$369)</f>
        <v>0</v>
      </c>
      <c r="T384" s="1092" cm="1">
        <f t="array" ref="T384">SUMPRODUCT((TRIM($D$5:$D$369)=TRIM($D384))*($B$5:$B$369=6)*T$5:T$369)</f>
        <v>0</v>
      </c>
      <c r="U384" s="1092" cm="1">
        <f t="array" ref="U384">SUMPRODUCT((TRIM($D$5:$D$369)=TRIM($D384))*($B$5:$B$369=6)*U$5:U$369)</f>
        <v>0</v>
      </c>
      <c r="V384" s="1092" cm="1">
        <f t="array" ref="V384">SUMPRODUCT((TRIM($D$5:$D$369)=TRIM($D384))*($B$5:$B$369=6)*V$5:V$369)</f>
        <v>10.337066666666667</v>
      </c>
      <c r="W384" s="1092" cm="1">
        <f t="array" ref="W384">SUMPRODUCT((TRIM($D$5:$D$369)=TRIM($D384))*($B$5:$B$369=6)*W$5:W$369)</f>
        <v>37.291276190476189</v>
      </c>
      <c r="X384" s="1092" cm="1">
        <f t="array" ref="X384">SUMPRODUCT((TRIM($D$5:$D$369)=TRIM($D384))*($B$5:$B$369=6)*X$5:X$369)</f>
        <v>38.773333333333333</v>
      </c>
      <c r="Y384" s="1092" cm="1">
        <f t="array" ref="Y384">SUMPRODUCT((TRIM($D$5:$D$369)=TRIM($D384))*($B$5:$B$369=6)*Y$5:Y$369)</f>
        <v>22.156190476190478</v>
      </c>
      <c r="Z384" s="1092" cm="1">
        <f t="array" ref="Z384">SUMPRODUCT((TRIM($D$5:$D$369)=TRIM($D384))*($B$5:$B$369=6)*Z$5:Z$369)</f>
        <v>0</v>
      </c>
      <c r="AA384" s="1092" cm="1">
        <f t="array" ref="AA384">SUMPRODUCT((TRIM($D$5:$D$369)=TRIM($D384))*($B$5:$B$369=6)*AA$5:AA$369)</f>
        <v>0</v>
      </c>
      <c r="AB384" s="1092" cm="1">
        <f t="array" ref="AB384">SUMPRODUCT((TRIM($D$5:$D$369)=TRIM($D384))*($B$5:$B$369=6)*AB$5:AB$369)</f>
        <v>0</v>
      </c>
      <c r="AC384" s="1092" cm="1">
        <f t="array" ref="AC384">SUMPRODUCT((TRIM($D$5:$D$369)=TRIM($D384))*($B$5:$B$369=6)*AC$5:AC$369)</f>
        <v>0</v>
      </c>
    </row>
    <row r="385" spans="4:29">
      <c r="D385" s="1093" t="s">
        <v>1756</v>
      </c>
      <c r="E385" s="1093"/>
      <c r="F385" s="1093"/>
      <c r="G385" s="1093"/>
      <c r="H385" s="1093"/>
      <c r="I385" s="1094">
        <f>SUM(I378:I384)</f>
        <v>8156.6084021334063</v>
      </c>
      <c r="J385" s="1093"/>
      <c r="K385" s="1093"/>
      <c r="L385" s="1095">
        <f>SUM(L378:L384)</f>
        <v>0</v>
      </c>
      <c r="M385" s="1095">
        <f t="shared" ref="M385:AC385" si="268">SUM(M378:M384)</f>
        <v>0</v>
      </c>
      <c r="N385" s="1095">
        <f t="shared" si="268"/>
        <v>0</v>
      </c>
      <c r="O385" s="1095">
        <f t="shared" si="268"/>
        <v>80</v>
      </c>
      <c r="P385" s="1095">
        <f t="shared" si="268"/>
        <v>54.751999999999995</v>
      </c>
      <c r="Q385" s="1095">
        <f t="shared" si="268"/>
        <v>177.2478356000756</v>
      </c>
      <c r="R385" s="1095">
        <f t="shared" si="268"/>
        <v>291.61559497780297</v>
      </c>
      <c r="S385" s="1095">
        <f t="shared" si="268"/>
        <v>575.32800830601082</v>
      </c>
      <c r="T385" s="1095">
        <f t="shared" si="268"/>
        <v>688.94934163934431</v>
      </c>
      <c r="U385" s="1095">
        <f t="shared" si="268"/>
        <v>712.16187930118008</v>
      </c>
      <c r="V385" s="1095">
        <f t="shared" si="268"/>
        <v>862.1160022696223</v>
      </c>
      <c r="W385" s="1095">
        <f t="shared" si="268"/>
        <v>985.41877649112291</v>
      </c>
      <c r="X385" s="1095">
        <f t="shared" si="268"/>
        <v>901.68312911017063</v>
      </c>
      <c r="Y385" s="1095">
        <f t="shared" si="268"/>
        <v>916.8947225917251</v>
      </c>
      <c r="Z385" s="1095">
        <f t="shared" si="268"/>
        <v>781.74399047051315</v>
      </c>
      <c r="AA385" s="1095">
        <f t="shared" si="268"/>
        <v>595.07274908146553</v>
      </c>
      <c r="AB385" s="1095">
        <f t="shared" si="268"/>
        <v>433.62437229437228</v>
      </c>
      <c r="AC385" s="1095">
        <f t="shared" si="268"/>
        <v>100</v>
      </c>
    </row>
    <row r="387" spans="4:29">
      <c r="D387" s="1084" t="s">
        <v>1757</v>
      </c>
      <c r="E387" s="1084" t="s">
        <v>1753</v>
      </c>
      <c r="F387" s="1084"/>
      <c r="G387" s="1084"/>
      <c r="H387" s="1084"/>
      <c r="I387" s="1084"/>
      <c r="J387" s="1084"/>
      <c r="K387" s="1084"/>
      <c r="L387" s="1084"/>
      <c r="M387" s="1084"/>
      <c r="N387" s="1084"/>
      <c r="O387" s="1084"/>
      <c r="P387" s="1084"/>
      <c r="Q387" s="1084"/>
      <c r="R387" s="1084"/>
      <c r="S387" s="1084"/>
      <c r="T387" s="1084"/>
      <c r="U387" s="1084"/>
      <c r="V387" s="1084"/>
      <c r="W387" s="1084"/>
      <c r="X387" s="1084"/>
      <c r="Y387" s="1084"/>
      <c r="Z387" s="1084"/>
      <c r="AA387" s="1084"/>
      <c r="AB387" s="1084"/>
      <c r="AC387" s="1084"/>
    </row>
    <row r="388" spans="4:29">
      <c r="D388" s="3" t="str">
        <f>APU!D23</f>
        <v>YESO</v>
      </c>
      <c r="E388" s="1097" t="str">
        <f>APU!G23</f>
        <v>bolsa</v>
      </c>
      <c r="F388" s="3"/>
      <c r="G388" s="3"/>
      <c r="H388" s="3"/>
      <c r="I388" s="1098">
        <f t="shared" ref="I388:I419" si="269">SUM(L388:AC388)</f>
        <v>2</v>
      </c>
      <c r="J388" s="3"/>
      <c r="K388" s="3"/>
      <c r="L388" s="1099">
        <f>APU!$O$23*L$16/$I$16</f>
        <v>0</v>
      </c>
      <c r="M388" s="1099">
        <f>APU!$O$23*M$16/$I$16</f>
        <v>0</v>
      </c>
      <c r="N388" s="1099">
        <f>APU!$O$23*N$16/$I$16</f>
        <v>0</v>
      </c>
      <c r="O388" s="1099">
        <f>APU!$O$23*O$16/$I$16</f>
        <v>0</v>
      </c>
      <c r="P388" s="1099">
        <f>APU!$O$23*P$16/$I$16</f>
        <v>1</v>
      </c>
      <c r="Q388" s="1099">
        <f>APU!$O$23*Q$16/$I$16</f>
        <v>1</v>
      </c>
      <c r="R388" s="1099">
        <f>APU!$O$23*R$16/$I$16</f>
        <v>0</v>
      </c>
      <c r="S388" s="1099">
        <f>APU!$O$23*S$16/$I$16</f>
        <v>0</v>
      </c>
      <c r="T388" s="1099">
        <f>APU!$O$23*T$16/$I$16</f>
        <v>0</v>
      </c>
      <c r="U388" s="1099">
        <f>APU!$O$23*U$16/$I$16</f>
        <v>0</v>
      </c>
      <c r="V388" s="1099">
        <f>APU!$O$23*V$16/$I$16</f>
        <v>0</v>
      </c>
      <c r="W388" s="1099">
        <f>APU!$O$23*W$16/$I$16</f>
        <v>0</v>
      </c>
      <c r="X388" s="1099">
        <f>APU!$O$23*X$16/$I$16</f>
        <v>0</v>
      </c>
      <c r="Y388" s="1099">
        <f>APU!$O$23*Y$16/$I$16</f>
        <v>0</v>
      </c>
      <c r="Z388" s="1099">
        <f>APU!$O$23*Z$16/$I$16</f>
        <v>0</v>
      </c>
      <c r="AA388" s="1099">
        <f>APU!$O$23*AA$16/$I$16</f>
        <v>0</v>
      </c>
      <c r="AB388" s="1099">
        <f>APU!$O$23*AB$16/$I$16</f>
        <v>0</v>
      </c>
      <c r="AC388" s="1099">
        <f>APU!$O$23*AC$16/$I$16</f>
        <v>0</v>
      </c>
    </row>
    <row r="389" spans="4:29">
      <c r="D389" s="3" t="str">
        <f>APU!D24</f>
        <v>ESTACAS</v>
      </c>
      <c r="E389" s="1097" t="str">
        <f>APU!G24</f>
        <v>und</v>
      </c>
      <c r="F389" s="3"/>
      <c r="G389" s="3"/>
      <c r="H389" s="3"/>
      <c r="I389" s="1098">
        <f t="shared" si="269"/>
        <v>50</v>
      </c>
      <c r="J389" s="3"/>
      <c r="K389" s="3"/>
      <c r="L389" s="1099">
        <f>APU!$O$24*L$16/$I$16</f>
        <v>0</v>
      </c>
      <c r="M389" s="1099">
        <f>APU!$O$24*M$16/$I$16</f>
        <v>0</v>
      </c>
      <c r="N389" s="1099">
        <f>APU!$O$24*N$16/$I$16</f>
        <v>0</v>
      </c>
      <c r="O389" s="1099">
        <f>APU!$O$24*O$16/$I$16</f>
        <v>0</v>
      </c>
      <c r="P389" s="1099">
        <f>APU!$O$24*P$16/$I$16</f>
        <v>25</v>
      </c>
      <c r="Q389" s="1099">
        <f>APU!$O$24*Q$16/$I$16</f>
        <v>25</v>
      </c>
      <c r="R389" s="1099">
        <f>APU!$O$24*R$16/$I$16</f>
        <v>0</v>
      </c>
      <c r="S389" s="1099">
        <f>APU!$O$24*S$16/$I$16</f>
        <v>0</v>
      </c>
      <c r="T389" s="1099">
        <f>APU!$O$24*T$16/$I$16</f>
        <v>0</v>
      </c>
      <c r="U389" s="1099">
        <f>APU!$O$24*U$16/$I$16</f>
        <v>0</v>
      </c>
      <c r="V389" s="1099">
        <f>APU!$O$24*V$16/$I$16</f>
        <v>0</v>
      </c>
      <c r="W389" s="1099">
        <f>APU!$O$24*W$16/$I$16</f>
        <v>0</v>
      </c>
      <c r="X389" s="1099">
        <f>APU!$O$24*X$16/$I$16</f>
        <v>0</v>
      </c>
      <c r="Y389" s="1099">
        <f>APU!$O$24*Y$16/$I$16</f>
        <v>0</v>
      </c>
      <c r="Z389" s="1099">
        <f>APU!$O$24*Z$16/$I$16</f>
        <v>0</v>
      </c>
      <c r="AA389" s="1099">
        <f>APU!$O$24*AA$16/$I$16</f>
        <v>0</v>
      </c>
      <c r="AB389" s="1099">
        <f>APU!$O$24*AB$16/$I$16</f>
        <v>0</v>
      </c>
      <c r="AC389" s="1099">
        <f>APU!$O$24*AC$16/$I$16</f>
        <v>0</v>
      </c>
    </row>
    <row r="390" spans="4:29">
      <c r="D390" s="3" t="str">
        <f>APU!D25</f>
        <v>PINTURA AEROSOL</v>
      </c>
      <c r="E390" s="1097" t="str">
        <f>APU!G25</f>
        <v>und</v>
      </c>
      <c r="F390" s="3"/>
      <c r="G390" s="3"/>
      <c r="H390" s="3"/>
      <c r="I390" s="1098">
        <f t="shared" si="269"/>
        <v>5</v>
      </c>
      <c r="J390" s="3"/>
      <c r="K390" s="3"/>
      <c r="L390" s="1099">
        <f>APU!$O$25*L$16/$I$16</f>
        <v>0</v>
      </c>
      <c r="M390" s="1099">
        <f>APU!$O$25*M$16/$I$16</f>
        <v>0</v>
      </c>
      <c r="N390" s="1099">
        <f>APU!$O$25*N$16/$I$16</f>
        <v>0</v>
      </c>
      <c r="O390" s="1099">
        <f>APU!$O$25*O$16/$I$16</f>
        <v>0</v>
      </c>
      <c r="P390" s="1099">
        <f>APU!$O$25*P$16/$I$16</f>
        <v>2.5</v>
      </c>
      <c r="Q390" s="1099">
        <f>APU!$O$25*Q$16/$I$16</f>
        <v>2.5</v>
      </c>
      <c r="R390" s="1099">
        <f>APU!$O$25*R$16/$I$16</f>
        <v>0</v>
      </c>
      <c r="S390" s="1099">
        <f>APU!$O$25*S$16/$I$16</f>
        <v>0</v>
      </c>
      <c r="T390" s="1099">
        <f>APU!$O$25*T$16/$I$16</f>
        <v>0</v>
      </c>
      <c r="U390" s="1099">
        <f>APU!$O$25*U$16/$I$16</f>
        <v>0</v>
      </c>
      <c r="V390" s="1099">
        <f>APU!$O$25*V$16/$I$16</f>
        <v>0</v>
      </c>
      <c r="W390" s="1099">
        <f>APU!$O$25*W$16/$I$16</f>
        <v>0</v>
      </c>
      <c r="X390" s="1099">
        <f>APU!$O$25*X$16/$I$16</f>
        <v>0</v>
      </c>
      <c r="Y390" s="1099">
        <f>APU!$O$25*Y$16/$I$16</f>
        <v>0</v>
      </c>
      <c r="Z390" s="1099">
        <f>APU!$O$25*Z$16/$I$16</f>
        <v>0</v>
      </c>
      <c r="AA390" s="1099">
        <f>APU!$O$25*AA$16/$I$16</f>
        <v>0</v>
      </c>
      <c r="AB390" s="1099">
        <f>APU!$O$25*AB$16/$I$16</f>
        <v>0</v>
      </c>
      <c r="AC390" s="1099">
        <f>APU!$O$25*AC$16/$I$16</f>
        <v>0</v>
      </c>
    </row>
    <row r="391" spans="4:29">
      <c r="D391" s="3" t="str">
        <f>APU!D49</f>
        <v>CONSUMIBLES</v>
      </c>
      <c r="E391" s="1097" t="str">
        <f>APU!G49</f>
        <v>glb</v>
      </c>
      <c r="F391" s="3"/>
      <c r="G391" s="3"/>
      <c r="H391" s="3"/>
      <c r="I391" s="1098">
        <f t="shared" si="269"/>
        <v>357.19849999999997</v>
      </c>
      <c r="J391" s="3"/>
      <c r="K391" s="3"/>
      <c r="L391" s="1099">
        <f>APU!$O$49*L$23/$I$23+APU!$O$180*L$56/$I$56+APU!$O$201*L$60/$I$60+APU!$O$238*L$68/$I$68+APU!$O$255*L$72/$I$72+APU!$O$272*L$76/$I$76+APU!$O$289*L$80/$I$80+APU!$O$304*L$84/$I$84+APU!$O$320*L$90/$I$90+APU!$O$335*L$94/$I$94+APU!$O$351*L$98/$I$98+APU!$O$383*L$108/$I$108+APU!$O$400*L$113/$I$113+APU!$O$417*L$117/$I$117+APU!$O$434*L$121/$I$121+APU!$O$451*L$125/$I$125+APU!$O$468*L$129/$I$129+APU!$O$486*L$134/$I$134+APU!$O$503*L$138/$I$138+(APU!$O$523+APU!$O$563+APU!$O$595+APU!$O$613+APU!$O$653+APU!$O$693+APU!$O$733+APU!$O$773+APU!$O$1184+APU!$O$1719+APU!$O$1736+APU!$O$1752+APU!$O$1768+APU!$O$1784+APU!$O$1800)*L$143/$I$143+(APU!$O$544+APU!$O$579+APU!$O$633+APU!$O$673+APU!$O$713+APU!$O$753+APU!$O$793+APU!$O$813+APU!$O$1200)*L$148/$I$148+(APU!$O$833+APU!$O$975+APU!$O$1042+APU!$O$1120+APU!$O$1281+APU!$O$1361+APU!$O$1561)*L$153/$I$153+(APU!$O$854+APU!$O$917+APU!$O$991+APU!$O$1062+APU!$O$1136+APU!$O$1218+APU!$O$1301+APU!$O$1381+APU!$O$1481+APU!$O$1501+APU!$O$1580+APU!$O$1636+APU!$O$1652+APU!$O$1668+APU!$O$1685+APU!$O$1701)*L$158/$I$158+(APU!$O$875+APU!$O$937+APU!$O$1008+APU!$O$1082+APU!$O$1152+APU!$O$1239+APU!$O$1321+APU!$O$1401+APU!$O$1461+APU!$O$1521+APU!$O$1599)*L$163/$I$163+(APU!$O$896+APU!$O$957+APU!$O$1024+APU!$O$1102+APU!$O$1168+APU!$O$1260+APU!$O$1341+APU!$O$1421+APU!$O$1441+APU!$O$1541+APU!$O$1618)*L$168/$I$168+APU!$O$1815*L$174/$I$174+APU!$O$1830*L$178/$I$178+APU!$O$1848*L$182/$I$182+APU!$O$2357*L$189/$I$189+APU!$O$2375*L$193/$I$193+APU!$O$2394*L$197/$I$197+APU!$O$2412*L$203/$I$203+APU!$O$2429*L$207/$I$207+APU!$O$2446*L$211/$I$211+APU!$O$2463*L$215/$I$215+APU!$O$2908*L$226/$I$226+APU!$O$2926*L$230/$I$230+APU!$O$2969*L$243/$I$243+APU!$O$2988*L$247/$I$247+APU!$O$3007*L$251/$I$251+APU!$O$3026*L$255/$I$255+APU!$O$3045*L$259/$I$259+APU!$O$3064*L$263/$I$263+APU!$O$3080*L$267/$I$267+APU!$O$3099*L$271/$I$271+APU!$O$3114*L$275/$I$275+APU!$O$3134*L$279/$I$279+APU!$O$3153*L$283/$I$283+APU!$O$3171*L$287/$I$287+APU!$O$3212*L$295/$I$295+APU!$O$3273*L$308/$I$308+APU!$O$3306*L$317/$I$317+APU!$O$3322*L$321/$I$321+APU!$O$3340*L$325/$I$325+APU!$O$3356*L$329/$I$329+APU!$O$3387*L$337/$I$337+APU!$O$3404*L$342/$I$342+APU!$O$3421*L$346/$I$346+APU!$O$3438*L$350/$I$350</f>
        <v>0</v>
      </c>
      <c r="M391" s="1099">
        <f>APU!$O$49*M$23/$I$23+APU!$O$180*M$56/$I$56+APU!$O$201*M$60/$I$60+APU!$O$238*M$68/$I$68+APU!$O$255*M$72/$I$72+APU!$O$272*M$76/$I$76+APU!$O$289*M$80/$I$80+APU!$O$304*M$84/$I$84+APU!$O$320*M$90/$I$90+APU!$O$335*M$94/$I$94+APU!$O$351*M$98/$I$98+APU!$O$383*M$108/$I$108+APU!$O$400*M$113/$I$113+APU!$O$417*M$117/$I$117+APU!$O$434*M$121/$I$121+APU!$O$451*M$125/$I$125+APU!$O$468*M$129/$I$129+APU!$O$486*M$134/$I$134+APU!$O$503*M$138/$I$138+(APU!$O$523+APU!$O$563+APU!$O$595+APU!$O$613+APU!$O$653+APU!$O$693+APU!$O$733+APU!$O$773+APU!$O$1184+APU!$O$1719+APU!$O$1736+APU!$O$1752+APU!$O$1768+APU!$O$1784+APU!$O$1800)*M$143/$I$143+(APU!$O$544+APU!$O$579+APU!$O$633+APU!$O$673+APU!$O$713+APU!$O$753+APU!$O$793+APU!$O$813+APU!$O$1200)*M$148/$I$148+(APU!$O$833+APU!$O$975+APU!$O$1042+APU!$O$1120+APU!$O$1281+APU!$O$1361+APU!$O$1561)*M$153/$I$153+(APU!$O$854+APU!$O$917+APU!$O$991+APU!$O$1062+APU!$O$1136+APU!$O$1218+APU!$O$1301+APU!$O$1381+APU!$O$1481+APU!$O$1501+APU!$O$1580+APU!$O$1636+APU!$O$1652+APU!$O$1668+APU!$O$1685+APU!$O$1701)*M$158/$I$158+(APU!$O$875+APU!$O$937+APU!$O$1008+APU!$O$1082+APU!$O$1152+APU!$O$1239+APU!$O$1321+APU!$O$1401+APU!$O$1461+APU!$O$1521+APU!$O$1599)*M$163/$I$163+(APU!$O$896+APU!$O$957+APU!$O$1024+APU!$O$1102+APU!$O$1168+APU!$O$1260+APU!$O$1341+APU!$O$1421+APU!$O$1441+APU!$O$1541+APU!$O$1618)*M$168/$I$168+APU!$O$1815*M$174/$I$174+APU!$O$1830*M$178/$I$178+APU!$O$1848*M$182/$I$182+APU!$O$2357*M$189/$I$189+APU!$O$2375*M$193/$I$193+APU!$O$2394*M$197/$I$197+APU!$O$2412*M$203/$I$203+APU!$O$2429*M$207/$I$207+APU!$O$2446*M$211/$I$211+APU!$O$2463*M$215/$I$215+APU!$O$2908*M$226/$I$226+APU!$O$2926*M$230/$I$230+APU!$O$2969*M$243/$I$243+APU!$O$2988*M$247/$I$247+APU!$O$3007*M$251/$I$251+APU!$O$3026*M$255/$I$255+APU!$O$3045*M$259/$I$259+APU!$O$3064*M$263/$I$263+APU!$O$3080*M$267/$I$267+APU!$O$3099*M$271/$I$271+APU!$O$3114*M$275/$I$275+APU!$O$3134*M$279/$I$279+APU!$O$3153*M$283/$I$283+APU!$O$3171*M$287/$I$287+APU!$O$3212*M$295/$I$295+APU!$O$3273*M$308/$I$308+APU!$O$3306*M$317/$I$317+APU!$O$3322*M$321/$I$321+APU!$O$3340*M$325/$I$325+APU!$O$3356*M$329/$I$329+APU!$O$3387*M$337/$I$337+APU!$O$3404*M$342/$I$342+APU!$O$3421*M$346/$I$346+APU!$O$3438*M$350/$I$350</f>
        <v>0</v>
      </c>
      <c r="N391" s="1099">
        <f>APU!$O$49*N$23/$I$23+APU!$O$180*N$56/$I$56+APU!$O$201*N$60/$I$60+APU!$O$238*N$68/$I$68+APU!$O$255*N$72/$I$72+APU!$O$272*N$76/$I$76+APU!$O$289*N$80/$I$80+APU!$O$304*N$84/$I$84+APU!$O$320*N$90/$I$90+APU!$O$335*N$94/$I$94+APU!$O$351*N$98/$I$98+APU!$O$383*N$108/$I$108+APU!$O$400*N$113/$I$113+APU!$O$417*N$117/$I$117+APU!$O$434*N$121/$I$121+APU!$O$451*N$125/$I$125+APU!$O$468*N$129/$I$129+APU!$O$486*N$134/$I$134+APU!$O$503*N$138/$I$138+(APU!$O$523+APU!$O$563+APU!$O$595+APU!$O$613+APU!$O$653+APU!$O$693+APU!$O$733+APU!$O$773+APU!$O$1184+APU!$O$1719+APU!$O$1736+APU!$O$1752+APU!$O$1768+APU!$O$1784+APU!$O$1800)*N$143/$I$143+(APU!$O$544+APU!$O$579+APU!$O$633+APU!$O$673+APU!$O$713+APU!$O$753+APU!$O$793+APU!$O$813+APU!$O$1200)*N$148/$I$148+(APU!$O$833+APU!$O$975+APU!$O$1042+APU!$O$1120+APU!$O$1281+APU!$O$1361+APU!$O$1561)*N$153/$I$153+(APU!$O$854+APU!$O$917+APU!$O$991+APU!$O$1062+APU!$O$1136+APU!$O$1218+APU!$O$1301+APU!$O$1381+APU!$O$1481+APU!$O$1501+APU!$O$1580+APU!$O$1636+APU!$O$1652+APU!$O$1668+APU!$O$1685+APU!$O$1701)*N$158/$I$158+(APU!$O$875+APU!$O$937+APU!$O$1008+APU!$O$1082+APU!$O$1152+APU!$O$1239+APU!$O$1321+APU!$O$1401+APU!$O$1461+APU!$O$1521+APU!$O$1599)*N$163/$I$163+(APU!$O$896+APU!$O$957+APU!$O$1024+APU!$O$1102+APU!$O$1168+APU!$O$1260+APU!$O$1341+APU!$O$1421+APU!$O$1441+APU!$O$1541+APU!$O$1618)*N$168/$I$168+APU!$O$1815*N$174/$I$174+APU!$O$1830*N$178/$I$178+APU!$O$1848*N$182/$I$182+APU!$O$2357*N$189/$I$189+APU!$O$2375*N$193/$I$193+APU!$O$2394*N$197/$I$197+APU!$O$2412*N$203/$I$203+APU!$O$2429*N$207/$I$207+APU!$O$2446*N$211/$I$211+APU!$O$2463*N$215/$I$215+APU!$O$2908*N$226/$I$226+APU!$O$2926*N$230/$I$230+APU!$O$2969*N$243/$I$243+APU!$O$2988*N$247/$I$247+APU!$O$3007*N$251/$I$251+APU!$O$3026*N$255/$I$255+APU!$O$3045*N$259/$I$259+APU!$O$3064*N$263/$I$263+APU!$O$3080*N$267/$I$267+APU!$O$3099*N$271/$I$271+APU!$O$3114*N$275/$I$275+APU!$O$3134*N$279/$I$279+APU!$O$3153*N$283/$I$283+APU!$O$3171*N$287/$I$287+APU!$O$3212*N$295/$I$295+APU!$O$3273*N$308/$I$308+APU!$O$3306*N$317/$I$317+APU!$O$3322*N$321/$I$321+APU!$O$3340*N$325/$I$325+APU!$O$3356*N$329/$I$329+APU!$O$3387*N$337/$I$337+APU!$O$3404*N$342/$I$342+APU!$O$3421*N$346/$I$346+APU!$O$3438*N$350/$I$350</f>
        <v>0</v>
      </c>
      <c r="O391" s="1099">
        <f>APU!$O$49*O$23/$I$23+APU!$O$180*O$56/$I$56+APU!$O$201*O$60/$I$60+APU!$O$238*O$68/$I$68+APU!$O$255*O$72/$I$72+APU!$O$272*O$76/$I$76+APU!$O$289*O$80/$I$80+APU!$O$304*O$84/$I$84+APU!$O$320*O$90/$I$90+APU!$O$335*O$94/$I$94+APU!$O$351*O$98/$I$98+APU!$O$383*O$108/$I$108+APU!$O$400*O$113/$I$113+APU!$O$417*O$117/$I$117+APU!$O$434*O$121/$I$121+APU!$O$451*O$125/$I$125+APU!$O$468*O$129/$I$129+APU!$O$486*O$134/$I$134+APU!$O$503*O$138/$I$138+(APU!$O$523+APU!$O$563+APU!$O$595+APU!$O$613+APU!$O$653+APU!$O$693+APU!$O$733+APU!$O$773+APU!$O$1184+APU!$O$1719+APU!$O$1736+APU!$O$1752+APU!$O$1768+APU!$O$1784+APU!$O$1800)*O$143/$I$143+(APU!$O$544+APU!$O$579+APU!$O$633+APU!$O$673+APU!$O$713+APU!$O$753+APU!$O$793+APU!$O$813+APU!$O$1200)*O$148/$I$148+(APU!$O$833+APU!$O$975+APU!$O$1042+APU!$O$1120+APU!$O$1281+APU!$O$1361+APU!$O$1561)*O$153/$I$153+(APU!$O$854+APU!$O$917+APU!$O$991+APU!$O$1062+APU!$O$1136+APU!$O$1218+APU!$O$1301+APU!$O$1381+APU!$O$1481+APU!$O$1501+APU!$O$1580+APU!$O$1636+APU!$O$1652+APU!$O$1668+APU!$O$1685+APU!$O$1701)*O$158/$I$158+(APU!$O$875+APU!$O$937+APU!$O$1008+APU!$O$1082+APU!$O$1152+APU!$O$1239+APU!$O$1321+APU!$O$1401+APU!$O$1461+APU!$O$1521+APU!$O$1599)*O$163/$I$163+(APU!$O$896+APU!$O$957+APU!$O$1024+APU!$O$1102+APU!$O$1168+APU!$O$1260+APU!$O$1341+APU!$O$1421+APU!$O$1441+APU!$O$1541+APU!$O$1618)*O$168/$I$168+APU!$O$1815*O$174/$I$174+APU!$O$1830*O$178/$I$178+APU!$O$1848*O$182/$I$182+APU!$O$2357*O$189/$I$189+APU!$O$2375*O$193/$I$193+APU!$O$2394*O$197/$I$197+APU!$O$2412*O$203/$I$203+APU!$O$2429*O$207/$I$207+APU!$O$2446*O$211/$I$211+APU!$O$2463*O$215/$I$215+APU!$O$2908*O$226/$I$226+APU!$O$2926*O$230/$I$230+APU!$O$2969*O$243/$I$243+APU!$O$2988*O$247/$I$247+APU!$O$3007*O$251/$I$251+APU!$O$3026*O$255/$I$255+APU!$O$3045*O$259/$I$259+APU!$O$3064*O$263/$I$263+APU!$O$3080*O$267/$I$267+APU!$O$3099*O$271/$I$271+APU!$O$3114*O$275/$I$275+APU!$O$3134*O$279/$I$279+APU!$O$3153*O$283/$I$283+APU!$O$3171*O$287/$I$287+APU!$O$3212*O$295/$I$295+APU!$O$3273*O$308/$I$308+APU!$O$3306*O$317/$I$317+APU!$O$3322*O$321/$I$321+APU!$O$3340*O$325/$I$325+APU!$O$3356*O$329/$I$329+APU!$O$3387*O$337/$I$337+APU!$O$3404*O$342/$I$342+APU!$O$3421*O$346/$I$346+APU!$O$3438*O$350/$I$350</f>
        <v>0</v>
      </c>
      <c r="P391" s="1099">
        <f>APU!$O$49*P$23/$I$23+APU!$O$180*P$56/$I$56+APU!$O$201*P$60/$I$60+APU!$O$238*P$68/$I$68+APU!$O$255*P$72/$I$72+APU!$O$272*P$76/$I$76+APU!$O$289*P$80/$I$80+APU!$O$304*P$84/$I$84+APU!$O$320*P$90/$I$90+APU!$O$335*P$94/$I$94+APU!$O$351*P$98/$I$98+APU!$O$383*P$108/$I$108+APU!$O$400*P$113/$I$113+APU!$O$417*P$117/$I$117+APU!$O$434*P$121/$I$121+APU!$O$451*P$125/$I$125+APU!$O$468*P$129/$I$129+APU!$O$486*P$134/$I$134+APU!$O$503*P$138/$I$138+(APU!$O$523+APU!$O$563+APU!$O$595+APU!$O$613+APU!$O$653+APU!$O$693+APU!$O$733+APU!$O$773+APU!$O$1184+APU!$O$1719+APU!$O$1736+APU!$O$1752+APU!$O$1768+APU!$O$1784+APU!$O$1800)*P$143/$I$143+(APU!$O$544+APU!$O$579+APU!$O$633+APU!$O$673+APU!$O$713+APU!$O$753+APU!$O$793+APU!$O$813+APU!$O$1200)*P$148/$I$148+(APU!$O$833+APU!$O$975+APU!$O$1042+APU!$O$1120+APU!$O$1281+APU!$O$1361+APU!$O$1561)*P$153/$I$153+(APU!$O$854+APU!$O$917+APU!$O$991+APU!$O$1062+APU!$O$1136+APU!$O$1218+APU!$O$1301+APU!$O$1381+APU!$O$1481+APU!$O$1501+APU!$O$1580+APU!$O$1636+APU!$O$1652+APU!$O$1668+APU!$O$1685+APU!$O$1701)*P$158/$I$158+(APU!$O$875+APU!$O$937+APU!$O$1008+APU!$O$1082+APU!$O$1152+APU!$O$1239+APU!$O$1321+APU!$O$1401+APU!$O$1461+APU!$O$1521+APU!$O$1599)*P$163/$I$163+(APU!$O$896+APU!$O$957+APU!$O$1024+APU!$O$1102+APU!$O$1168+APU!$O$1260+APU!$O$1341+APU!$O$1421+APU!$O$1441+APU!$O$1541+APU!$O$1618)*P$168/$I$168+APU!$O$1815*P$174/$I$174+APU!$O$1830*P$178/$I$178+APU!$O$1848*P$182/$I$182+APU!$O$2357*P$189/$I$189+APU!$O$2375*P$193/$I$193+APU!$O$2394*P$197/$I$197+APU!$O$2412*P$203/$I$203+APU!$O$2429*P$207/$I$207+APU!$O$2446*P$211/$I$211+APU!$O$2463*P$215/$I$215+APU!$O$2908*P$226/$I$226+APU!$O$2926*P$230/$I$230+APU!$O$2969*P$243/$I$243+APU!$O$2988*P$247/$I$247+APU!$O$3007*P$251/$I$251+APU!$O$3026*P$255/$I$255+APU!$O$3045*P$259/$I$259+APU!$O$3064*P$263/$I$263+APU!$O$3080*P$267/$I$267+APU!$O$3099*P$271/$I$271+APU!$O$3114*P$275/$I$275+APU!$O$3134*P$279/$I$279+APU!$O$3153*P$283/$I$283+APU!$O$3171*P$287/$I$287+APU!$O$3212*P$295/$I$295+APU!$O$3273*P$308/$I$308+APU!$O$3306*P$317/$I$317+APU!$O$3322*P$321/$I$321+APU!$O$3340*P$325/$I$325+APU!$O$3356*P$329/$I$329+APU!$O$3387*P$337/$I$337+APU!$O$3404*P$342/$I$342+APU!$O$3421*P$346/$I$346+APU!$O$3438*P$350/$I$350</f>
        <v>1.2800000000000001E-2</v>
      </c>
      <c r="Q391" s="1099">
        <f>APU!$O$49*Q$23/$I$23+APU!$O$180*Q$56/$I$56+APU!$O$201*Q$60/$I$60+APU!$O$238*Q$68/$I$68+APU!$O$255*Q$72/$I$72+APU!$O$272*Q$76/$I$76+APU!$O$289*Q$80/$I$80+APU!$O$304*Q$84/$I$84+APU!$O$320*Q$90/$I$90+APU!$O$335*Q$94/$I$94+APU!$O$351*Q$98/$I$98+APU!$O$383*Q$108/$I$108+APU!$O$400*Q$113/$I$113+APU!$O$417*Q$117/$I$117+APU!$O$434*Q$121/$I$121+APU!$O$451*Q$125/$I$125+APU!$O$468*Q$129/$I$129+APU!$O$486*Q$134/$I$134+APU!$O$503*Q$138/$I$138+(APU!$O$523+APU!$O$563+APU!$O$595+APU!$O$613+APU!$O$653+APU!$O$693+APU!$O$733+APU!$O$773+APU!$O$1184+APU!$O$1719+APU!$O$1736+APU!$O$1752+APU!$O$1768+APU!$O$1784+APU!$O$1800)*Q$143/$I$143+(APU!$O$544+APU!$O$579+APU!$O$633+APU!$O$673+APU!$O$713+APU!$O$753+APU!$O$793+APU!$O$813+APU!$O$1200)*Q$148/$I$148+(APU!$O$833+APU!$O$975+APU!$O$1042+APU!$O$1120+APU!$O$1281+APU!$O$1361+APU!$O$1561)*Q$153/$I$153+(APU!$O$854+APU!$O$917+APU!$O$991+APU!$O$1062+APU!$O$1136+APU!$O$1218+APU!$O$1301+APU!$O$1381+APU!$O$1481+APU!$O$1501+APU!$O$1580+APU!$O$1636+APU!$O$1652+APU!$O$1668+APU!$O$1685+APU!$O$1701)*Q$158/$I$158+(APU!$O$875+APU!$O$937+APU!$O$1008+APU!$O$1082+APU!$O$1152+APU!$O$1239+APU!$O$1321+APU!$O$1401+APU!$O$1461+APU!$O$1521+APU!$O$1599)*Q$163/$I$163+(APU!$O$896+APU!$O$957+APU!$O$1024+APU!$O$1102+APU!$O$1168+APU!$O$1260+APU!$O$1341+APU!$O$1421+APU!$O$1441+APU!$O$1541+APU!$O$1618)*Q$168/$I$168+APU!$O$1815*Q$174/$I$174+APU!$O$1830*Q$178/$I$178+APU!$O$1848*Q$182/$I$182+APU!$O$2357*Q$189/$I$189+APU!$O$2375*Q$193/$I$193+APU!$O$2394*Q$197/$I$197+APU!$O$2412*Q$203/$I$203+APU!$O$2429*Q$207/$I$207+APU!$O$2446*Q$211/$I$211+APU!$O$2463*Q$215/$I$215+APU!$O$2908*Q$226/$I$226+APU!$O$2926*Q$230/$I$230+APU!$O$2969*Q$243/$I$243+APU!$O$2988*Q$247/$I$247+APU!$O$3007*Q$251/$I$251+APU!$O$3026*Q$255/$I$255+APU!$O$3045*Q$259/$I$259+APU!$O$3064*Q$263/$I$263+APU!$O$3080*Q$267/$I$267+APU!$O$3099*Q$271/$I$271+APU!$O$3114*Q$275/$I$275+APU!$O$3134*Q$279/$I$279+APU!$O$3153*Q$283/$I$283+APU!$O$3171*Q$287/$I$287+APU!$O$3212*Q$295/$I$295+APU!$O$3273*Q$308/$I$308+APU!$O$3306*Q$317/$I$317+APU!$O$3322*Q$321/$I$321+APU!$O$3340*Q$325/$I$325+APU!$O$3356*Q$329/$I$329+APU!$O$3387*Q$337/$I$337+APU!$O$3404*Q$342/$I$342+APU!$O$3421*Q$346/$I$346+APU!$O$3438*Q$350/$I$350</f>
        <v>0.1535</v>
      </c>
      <c r="R391" s="1099">
        <f>APU!$O$49*R$23/$I$23+APU!$O$180*R$56/$I$56+APU!$O$201*R$60/$I$60+APU!$O$238*R$68/$I$68+APU!$O$255*R$72/$I$72+APU!$O$272*R$76/$I$76+APU!$O$289*R$80/$I$80+APU!$O$304*R$84/$I$84+APU!$O$320*R$90/$I$90+APU!$O$335*R$94/$I$94+APU!$O$351*R$98/$I$98+APU!$O$383*R$108/$I$108+APU!$O$400*R$113/$I$113+APU!$O$417*R$117/$I$117+APU!$O$434*R$121/$I$121+APU!$O$451*R$125/$I$125+APU!$O$468*R$129/$I$129+APU!$O$486*R$134/$I$134+APU!$O$503*R$138/$I$138+(APU!$O$523+APU!$O$563+APU!$O$595+APU!$O$613+APU!$O$653+APU!$O$693+APU!$O$733+APU!$O$773+APU!$O$1184+APU!$O$1719+APU!$O$1736+APU!$O$1752+APU!$O$1768+APU!$O$1784+APU!$O$1800)*R$143/$I$143+(APU!$O$544+APU!$O$579+APU!$O$633+APU!$O$673+APU!$O$713+APU!$O$753+APU!$O$793+APU!$O$813+APU!$O$1200)*R$148/$I$148+(APU!$O$833+APU!$O$975+APU!$O$1042+APU!$O$1120+APU!$O$1281+APU!$O$1361+APU!$O$1561)*R$153/$I$153+(APU!$O$854+APU!$O$917+APU!$O$991+APU!$O$1062+APU!$O$1136+APU!$O$1218+APU!$O$1301+APU!$O$1381+APU!$O$1481+APU!$O$1501+APU!$O$1580+APU!$O$1636+APU!$O$1652+APU!$O$1668+APU!$O$1685+APU!$O$1701)*R$158/$I$158+(APU!$O$875+APU!$O$937+APU!$O$1008+APU!$O$1082+APU!$O$1152+APU!$O$1239+APU!$O$1321+APU!$O$1401+APU!$O$1461+APU!$O$1521+APU!$O$1599)*R$163/$I$163+(APU!$O$896+APU!$O$957+APU!$O$1024+APU!$O$1102+APU!$O$1168+APU!$O$1260+APU!$O$1341+APU!$O$1421+APU!$O$1441+APU!$O$1541+APU!$O$1618)*R$168/$I$168+APU!$O$1815*R$174/$I$174+APU!$O$1830*R$178/$I$178+APU!$O$1848*R$182/$I$182+APU!$O$2357*R$189/$I$189+APU!$O$2375*R$193/$I$193+APU!$O$2394*R$197/$I$197+APU!$O$2412*R$203/$I$203+APU!$O$2429*R$207/$I$207+APU!$O$2446*R$211/$I$211+APU!$O$2463*R$215/$I$215+APU!$O$2908*R$226/$I$226+APU!$O$2926*R$230/$I$230+APU!$O$2969*R$243/$I$243+APU!$O$2988*R$247/$I$247+APU!$O$3007*R$251/$I$251+APU!$O$3026*R$255/$I$255+APU!$O$3045*R$259/$I$259+APU!$O$3064*R$263/$I$263+APU!$O$3080*R$267/$I$267+APU!$O$3099*R$271/$I$271+APU!$O$3114*R$275/$I$275+APU!$O$3134*R$279/$I$279+APU!$O$3153*R$283/$I$283+APU!$O$3171*R$287/$I$287+APU!$O$3212*R$295/$I$295+APU!$O$3273*R$308/$I$308+APU!$O$3306*R$317/$I$317+APU!$O$3322*R$321/$I$321+APU!$O$3340*R$325/$I$325+APU!$O$3356*R$329/$I$329+APU!$O$3387*R$337/$I$337+APU!$O$3404*R$342/$I$342+APU!$O$3421*R$346/$I$346+APU!$O$3438*R$350/$I$350</f>
        <v>3.6333333333333333</v>
      </c>
      <c r="S391" s="1099">
        <f>APU!$O$49*S$23/$I$23+APU!$O$180*S$56/$I$56+APU!$O$201*S$60/$I$60+APU!$O$238*S$68/$I$68+APU!$O$255*S$72/$I$72+APU!$O$272*S$76/$I$76+APU!$O$289*S$80/$I$80+APU!$O$304*S$84/$I$84+APU!$O$320*S$90/$I$90+APU!$O$335*S$94/$I$94+APU!$O$351*S$98/$I$98+APU!$O$383*S$108/$I$108+APU!$O$400*S$113/$I$113+APU!$O$417*S$117/$I$117+APU!$O$434*S$121/$I$121+APU!$O$451*S$125/$I$125+APU!$O$468*S$129/$I$129+APU!$O$486*S$134/$I$134+APU!$O$503*S$138/$I$138+(APU!$O$523+APU!$O$563+APU!$O$595+APU!$O$613+APU!$O$653+APU!$O$693+APU!$O$733+APU!$O$773+APU!$O$1184+APU!$O$1719+APU!$O$1736+APU!$O$1752+APU!$O$1768+APU!$O$1784+APU!$O$1800)*S$143/$I$143+(APU!$O$544+APU!$O$579+APU!$O$633+APU!$O$673+APU!$O$713+APU!$O$753+APU!$O$793+APU!$O$813+APU!$O$1200)*S$148/$I$148+(APU!$O$833+APU!$O$975+APU!$O$1042+APU!$O$1120+APU!$O$1281+APU!$O$1361+APU!$O$1561)*S$153/$I$153+(APU!$O$854+APU!$O$917+APU!$O$991+APU!$O$1062+APU!$O$1136+APU!$O$1218+APU!$O$1301+APU!$O$1381+APU!$O$1481+APU!$O$1501+APU!$O$1580+APU!$O$1636+APU!$O$1652+APU!$O$1668+APU!$O$1685+APU!$O$1701)*S$158/$I$158+(APU!$O$875+APU!$O$937+APU!$O$1008+APU!$O$1082+APU!$O$1152+APU!$O$1239+APU!$O$1321+APU!$O$1401+APU!$O$1461+APU!$O$1521+APU!$O$1599)*S$163/$I$163+(APU!$O$896+APU!$O$957+APU!$O$1024+APU!$O$1102+APU!$O$1168+APU!$O$1260+APU!$O$1341+APU!$O$1421+APU!$O$1441+APU!$O$1541+APU!$O$1618)*S$168/$I$168+APU!$O$1815*S$174/$I$174+APU!$O$1830*S$178/$I$178+APU!$O$1848*S$182/$I$182+APU!$O$2357*S$189/$I$189+APU!$O$2375*S$193/$I$193+APU!$O$2394*S$197/$I$197+APU!$O$2412*S$203/$I$203+APU!$O$2429*S$207/$I$207+APU!$O$2446*S$211/$I$211+APU!$O$2463*S$215/$I$215+APU!$O$2908*S$226/$I$226+APU!$O$2926*S$230/$I$230+APU!$O$2969*S$243/$I$243+APU!$O$2988*S$247/$I$247+APU!$O$3007*S$251/$I$251+APU!$O$3026*S$255/$I$255+APU!$O$3045*S$259/$I$259+APU!$O$3064*S$263/$I$263+APU!$O$3080*S$267/$I$267+APU!$O$3099*S$271/$I$271+APU!$O$3114*S$275/$I$275+APU!$O$3134*S$279/$I$279+APU!$O$3153*S$283/$I$283+APU!$O$3171*S$287/$I$287+APU!$O$3212*S$295/$I$295+APU!$O$3273*S$308/$I$308+APU!$O$3306*S$317/$I$317+APU!$O$3322*S$321/$I$321+APU!$O$3340*S$325/$I$325+APU!$O$3356*S$329/$I$329+APU!$O$3387*S$337/$I$337+APU!$O$3404*S$342/$I$342+APU!$O$3421*S$346/$I$346+APU!$O$3438*S$350/$I$350</f>
        <v>10.658886520947178</v>
      </c>
      <c r="T391" s="1099">
        <f>APU!$O$49*T$23/$I$23+APU!$O$180*T$56/$I$56+APU!$O$201*T$60/$I$60+APU!$O$238*T$68/$I$68+APU!$O$255*T$72/$I$72+APU!$O$272*T$76/$I$76+APU!$O$289*T$80/$I$80+APU!$O$304*T$84/$I$84+APU!$O$320*T$90/$I$90+APU!$O$335*T$94/$I$94+APU!$O$351*T$98/$I$98+APU!$O$383*T$108/$I$108+APU!$O$400*T$113/$I$113+APU!$O$417*T$117/$I$117+APU!$O$434*T$121/$I$121+APU!$O$451*T$125/$I$125+APU!$O$468*T$129/$I$129+APU!$O$486*T$134/$I$134+APU!$O$503*T$138/$I$138+(APU!$O$523+APU!$O$563+APU!$O$595+APU!$O$613+APU!$O$653+APU!$O$693+APU!$O$733+APU!$O$773+APU!$O$1184+APU!$O$1719+APU!$O$1736+APU!$O$1752+APU!$O$1768+APU!$O$1784+APU!$O$1800)*T$143/$I$143+(APU!$O$544+APU!$O$579+APU!$O$633+APU!$O$673+APU!$O$713+APU!$O$753+APU!$O$793+APU!$O$813+APU!$O$1200)*T$148/$I$148+(APU!$O$833+APU!$O$975+APU!$O$1042+APU!$O$1120+APU!$O$1281+APU!$O$1361+APU!$O$1561)*T$153/$I$153+(APU!$O$854+APU!$O$917+APU!$O$991+APU!$O$1062+APU!$O$1136+APU!$O$1218+APU!$O$1301+APU!$O$1381+APU!$O$1481+APU!$O$1501+APU!$O$1580+APU!$O$1636+APU!$O$1652+APU!$O$1668+APU!$O$1685+APU!$O$1701)*T$158/$I$158+(APU!$O$875+APU!$O$937+APU!$O$1008+APU!$O$1082+APU!$O$1152+APU!$O$1239+APU!$O$1321+APU!$O$1401+APU!$O$1461+APU!$O$1521+APU!$O$1599)*T$163/$I$163+(APU!$O$896+APU!$O$957+APU!$O$1024+APU!$O$1102+APU!$O$1168+APU!$O$1260+APU!$O$1341+APU!$O$1421+APU!$O$1441+APU!$O$1541+APU!$O$1618)*T$168/$I$168+APU!$O$1815*T$174/$I$174+APU!$O$1830*T$178/$I$178+APU!$O$1848*T$182/$I$182+APU!$O$2357*T$189/$I$189+APU!$O$2375*T$193/$I$193+APU!$O$2394*T$197/$I$197+APU!$O$2412*T$203/$I$203+APU!$O$2429*T$207/$I$207+APU!$O$2446*T$211/$I$211+APU!$O$2463*T$215/$I$215+APU!$O$2908*T$226/$I$226+APU!$O$2926*T$230/$I$230+APU!$O$2969*T$243/$I$243+APU!$O$2988*T$247/$I$247+APU!$O$3007*T$251/$I$251+APU!$O$3026*T$255/$I$255+APU!$O$3045*T$259/$I$259+APU!$O$3064*T$263/$I$263+APU!$O$3080*T$267/$I$267+APU!$O$3099*T$271/$I$271+APU!$O$3114*T$275/$I$275+APU!$O$3134*T$279/$I$279+APU!$O$3153*T$283/$I$283+APU!$O$3171*T$287/$I$287+APU!$O$3212*T$295/$I$295+APU!$O$3273*T$308/$I$308+APU!$O$3306*T$317/$I$317+APU!$O$3322*T$321/$I$321+APU!$O$3340*T$325/$I$325+APU!$O$3356*T$329/$I$329+APU!$O$3387*T$337/$I$337+APU!$O$3404*T$342/$I$342+APU!$O$3421*T$346/$I$346+APU!$O$3438*T$350/$I$350</f>
        <v>5.6415531876138436</v>
      </c>
      <c r="U391" s="1099">
        <f>APU!$O$49*U$23/$I$23+APU!$O$180*U$56/$I$56+APU!$O$201*U$60/$I$60+APU!$O$238*U$68/$I$68+APU!$O$255*U$72/$I$72+APU!$O$272*U$76/$I$76+APU!$O$289*U$80/$I$80+APU!$O$304*U$84/$I$84+APU!$O$320*U$90/$I$90+APU!$O$335*U$94/$I$94+APU!$O$351*U$98/$I$98+APU!$O$383*U$108/$I$108+APU!$O$400*U$113/$I$113+APU!$O$417*U$117/$I$117+APU!$O$434*U$121/$I$121+APU!$O$451*U$125/$I$125+APU!$O$468*U$129/$I$129+APU!$O$486*U$134/$I$134+APU!$O$503*U$138/$I$138+(APU!$O$523+APU!$O$563+APU!$O$595+APU!$O$613+APU!$O$653+APU!$O$693+APU!$O$733+APU!$O$773+APU!$O$1184+APU!$O$1719+APU!$O$1736+APU!$O$1752+APU!$O$1768+APU!$O$1784+APU!$O$1800)*U$143/$I$143+(APU!$O$544+APU!$O$579+APU!$O$633+APU!$O$673+APU!$O$713+APU!$O$753+APU!$O$793+APU!$O$813+APU!$O$1200)*U$148/$I$148+(APU!$O$833+APU!$O$975+APU!$O$1042+APU!$O$1120+APU!$O$1281+APU!$O$1361+APU!$O$1561)*U$153/$I$153+(APU!$O$854+APU!$O$917+APU!$O$991+APU!$O$1062+APU!$O$1136+APU!$O$1218+APU!$O$1301+APU!$O$1381+APU!$O$1481+APU!$O$1501+APU!$O$1580+APU!$O$1636+APU!$O$1652+APU!$O$1668+APU!$O$1685+APU!$O$1701)*U$158/$I$158+(APU!$O$875+APU!$O$937+APU!$O$1008+APU!$O$1082+APU!$O$1152+APU!$O$1239+APU!$O$1321+APU!$O$1401+APU!$O$1461+APU!$O$1521+APU!$O$1599)*U$163/$I$163+(APU!$O$896+APU!$O$957+APU!$O$1024+APU!$O$1102+APU!$O$1168+APU!$O$1260+APU!$O$1341+APU!$O$1421+APU!$O$1441+APU!$O$1541+APU!$O$1618)*U$168/$I$168+APU!$O$1815*U$174/$I$174+APU!$O$1830*U$178/$I$178+APU!$O$1848*U$182/$I$182+APU!$O$2357*U$189/$I$189+APU!$O$2375*U$193/$I$193+APU!$O$2394*U$197/$I$197+APU!$O$2412*U$203/$I$203+APU!$O$2429*U$207/$I$207+APU!$O$2446*U$211/$I$211+APU!$O$2463*U$215/$I$215+APU!$O$2908*U$226/$I$226+APU!$O$2926*U$230/$I$230+APU!$O$2969*U$243/$I$243+APU!$O$2988*U$247/$I$247+APU!$O$3007*U$251/$I$251+APU!$O$3026*U$255/$I$255+APU!$O$3045*U$259/$I$259+APU!$O$3064*U$263/$I$263+APU!$O$3080*U$267/$I$267+APU!$O$3099*U$271/$I$271+APU!$O$3114*U$275/$I$275+APU!$O$3134*U$279/$I$279+APU!$O$3153*U$283/$I$283+APU!$O$3171*U$287/$I$287+APU!$O$3212*U$295/$I$295+APU!$O$3273*U$308/$I$308+APU!$O$3306*U$317/$I$317+APU!$O$3322*U$321/$I$321+APU!$O$3340*U$325/$I$325+APU!$O$3356*U$329/$I$329+APU!$O$3387*U$337/$I$337+APU!$O$3404*U$342/$I$342+APU!$O$3421*U$346/$I$346+APU!$O$3438*U$350/$I$350</f>
        <v>31.87225173833848</v>
      </c>
      <c r="V391" s="1099">
        <f>APU!$O$49*V$23/$I$23+APU!$O$180*V$56/$I$56+APU!$O$201*V$60/$I$60+APU!$O$238*V$68/$I$68+APU!$O$255*V$72/$I$72+APU!$O$272*V$76/$I$76+APU!$O$289*V$80/$I$80+APU!$O$304*V$84/$I$84+APU!$O$320*V$90/$I$90+APU!$O$335*V$94/$I$94+APU!$O$351*V$98/$I$98+APU!$O$383*V$108/$I$108+APU!$O$400*V$113/$I$113+APU!$O$417*V$117/$I$117+APU!$O$434*V$121/$I$121+APU!$O$451*V$125/$I$125+APU!$O$468*V$129/$I$129+APU!$O$486*V$134/$I$134+APU!$O$503*V$138/$I$138+(APU!$O$523+APU!$O$563+APU!$O$595+APU!$O$613+APU!$O$653+APU!$O$693+APU!$O$733+APU!$O$773+APU!$O$1184+APU!$O$1719+APU!$O$1736+APU!$O$1752+APU!$O$1768+APU!$O$1784+APU!$O$1800)*V$143/$I$143+(APU!$O$544+APU!$O$579+APU!$O$633+APU!$O$673+APU!$O$713+APU!$O$753+APU!$O$793+APU!$O$813+APU!$O$1200)*V$148/$I$148+(APU!$O$833+APU!$O$975+APU!$O$1042+APU!$O$1120+APU!$O$1281+APU!$O$1361+APU!$O$1561)*V$153/$I$153+(APU!$O$854+APU!$O$917+APU!$O$991+APU!$O$1062+APU!$O$1136+APU!$O$1218+APU!$O$1301+APU!$O$1381+APU!$O$1481+APU!$O$1501+APU!$O$1580+APU!$O$1636+APU!$O$1652+APU!$O$1668+APU!$O$1685+APU!$O$1701)*V$158/$I$158+(APU!$O$875+APU!$O$937+APU!$O$1008+APU!$O$1082+APU!$O$1152+APU!$O$1239+APU!$O$1321+APU!$O$1401+APU!$O$1461+APU!$O$1521+APU!$O$1599)*V$163/$I$163+(APU!$O$896+APU!$O$957+APU!$O$1024+APU!$O$1102+APU!$O$1168+APU!$O$1260+APU!$O$1341+APU!$O$1421+APU!$O$1441+APU!$O$1541+APU!$O$1618)*V$168/$I$168+APU!$O$1815*V$174/$I$174+APU!$O$1830*V$178/$I$178+APU!$O$1848*V$182/$I$182+APU!$O$2357*V$189/$I$189+APU!$O$2375*V$193/$I$193+APU!$O$2394*V$197/$I$197+APU!$O$2412*V$203/$I$203+APU!$O$2429*V$207/$I$207+APU!$O$2446*V$211/$I$211+APU!$O$2463*V$215/$I$215+APU!$O$2908*V$226/$I$226+APU!$O$2926*V$230/$I$230+APU!$O$2969*V$243/$I$243+APU!$O$2988*V$247/$I$247+APU!$O$3007*V$251/$I$251+APU!$O$3026*V$255/$I$255+APU!$O$3045*V$259/$I$259+APU!$O$3064*V$263/$I$263+APU!$O$3080*V$267/$I$267+APU!$O$3099*V$271/$I$271+APU!$O$3114*V$275/$I$275+APU!$O$3134*V$279/$I$279+APU!$O$3153*V$283/$I$283+APU!$O$3171*V$287/$I$287+APU!$O$3212*V$295/$I$295+APU!$O$3273*V$308/$I$308+APU!$O$3306*V$317/$I$317+APU!$O$3322*V$321/$I$321+APU!$O$3340*V$325/$I$325+APU!$O$3356*V$329/$I$329+APU!$O$3387*V$337/$I$337+APU!$O$3404*V$342/$I$342+APU!$O$3421*V$346/$I$346+APU!$O$3438*V$350/$I$350</f>
        <v>60.919528670705631</v>
      </c>
      <c r="W391" s="1099">
        <f>APU!$O$49*W$23/$I$23+APU!$O$180*W$56/$I$56+APU!$O$201*W$60/$I$60+APU!$O$238*W$68/$I$68+APU!$O$255*W$72/$I$72+APU!$O$272*W$76/$I$76+APU!$O$289*W$80/$I$80+APU!$O$304*W$84/$I$84+APU!$O$320*W$90/$I$90+APU!$O$335*W$94/$I$94+APU!$O$351*W$98/$I$98+APU!$O$383*W$108/$I$108+APU!$O$400*W$113/$I$113+APU!$O$417*W$117/$I$117+APU!$O$434*W$121/$I$121+APU!$O$451*W$125/$I$125+APU!$O$468*W$129/$I$129+APU!$O$486*W$134/$I$134+APU!$O$503*W$138/$I$138+(APU!$O$523+APU!$O$563+APU!$O$595+APU!$O$613+APU!$O$653+APU!$O$693+APU!$O$733+APU!$O$773+APU!$O$1184+APU!$O$1719+APU!$O$1736+APU!$O$1752+APU!$O$1768+APU!$O$1784+APU!$O$1800)*W$143/$I$143+(APU!$O$544+APU!$O$579+APU!$O$633+APU!$O$673+APU!$O$713+APU!$O$753+APU!$O$793+APU!$O$813+APU!$O$1200)*W$148/$I$148+(APU!$O$833+APU!$O$975+APU!$O$1042+APU!$O$1120+APU!$O$1281+APU!$O$1361+APU!$O$1561)*W$153/$I$153+(APU!$O$854+APU!$O$917+APU!$O$991+APU!$O$1062+APU!$O$1136+APU!$O$1218+APU!$O$1301+APU!$O$1381+APU!$O$1481+APU!$O$1501+APU!$O$1580+APU!$O$1636+APU!$O$1652+APU!$O$1668+APU!$O$1685+APU!$O$1701)*W$158/$I$158+(APU!$O$875+APU!$O$937+APU!$O$1008+APU!$O$1082+APU!$O$1152+APU!$O$1239+APU!$O$1321+APU!$O$1401+APU!$O$1461+APU!$O$1521+APU!$O$1599)*W$163/$I$163+(APU!$O$896+APU!$O$957+APU!$O$1024+APU!$O$1102+APU!$O$1168+APU!$O$1260+APU!$O$1341+APU!$O$1421+APU!$O$1441+APU!$O$1541+APU!$O$1618)*W$168/$I$168+APU!$O$1815*W$174/$I$174+APU!$O$1830*W$178/$I$178+APU!$O$1848*W$182/$I$182+APU!$O$2357*W$189/$I$189+APU!$O$2375*W$193/$I$193+APU!$O$2394*W$197/$I$197+APU!$O$2412*W$203/$I$203+APU!$O$2429*W$207/$I$207+APU!$O$2446*W$211/$I$211+APU!$O$2463*W$215/$I$215+APU!$O$2908*W$226/$I$226+APU!$O$2926*W$230/$I$230+APU!$O$2969*W$243/$I$243+APU!$O$2988*W$247/$I$247+APU!$O$3007*W$251/$I$251+APU!$O$3026*W$255/$I$255+APU!$O$3045*W$259/$I$259+APU!$O$3064*W$263/$I$263+APU!$O$3080*W$267/$I$267+APU!$O$3099*W$271/$I$271+APU!$O$3114*W$275/$I$275+APU!$O$3134*W$279/$I$279+APU!$O$3153*W$283/$I$283+APU!$O$3171*W$287/$I$287+APU!$O$3212*W$295/$I$295+APU!$O$3273*W$308/$I$308+APU!$O$3306*W$317/$I$317+APU!$O$3322*W$321/$I$321+APU!$O$3340*W$325/$I$325+APU!$O$3356*W$329/$I$329+APU!$O$3387*W$337/$I$337+APU!$O$3404*W$342/$I$342+APU!$O$3421*W$346/$I$346+APU!$O$3438*W$350/$I$350</f>
        <v>86.799664384991345</v>
      </c>
      <c r="X391" s="1099">
        <f>APU!$O$49*X$23/$I$23+APU!$O$180*X$56/$I$56+APU!$O$201*X$60/$I$60+APU!$O$238*X$68/$I$68+APU!$O$255*X$72/$I$72+APU!$O$272*X$76/$I$76+APU!$O$289*X$80/$I$80+APU!$O$304*X$84/$I$84+APU!$O$320*X$90/$I$90+APU!$O$335*X$94/$I$94+APU!$O$351*X$98/$I$98+APU!$O$383*X$108/$I$108+APU!$O$400*X$113/$I$113+APU!$O$417*X$117/$I$117+APU!$O$434*X$121/$I$121+APU!$O$451*X$125/$I$125+APU!$O$468*X$129/$I$129+APU!$O$486*X$134/$I$134+APU!$O$503*X$138/$I$138+(APU!$O$523+APU!$O$563+APU!$O$595+APU!$O$613+APU!$O$653+APU!$O$693+APU!$O$733+APU!$O$773+APU!$O$1184+APU!$O$1719+APU!$O$1736+APU!$O$1752+APU!$O$1768+APU!$O$1784+APU!$O$1800)*X$143/$I$143+(APU!$O$544+APU!$O$579+APU!$O$633+APU!$O$673+APU!$O$713+APU!$O$753+APU!$O$793+APU!$O$813+APU!$O$1200)*X$148/$I$148+(APU!$O$833+APU!$O$975+APU!$O$1042+APU!$O$1120+APU!$O$1281+APU!$O$1361+APU!$O$1561)*X$153/$I$153+(APU!$O$854+APU!$O$917+APU!$O$991+APU!$O$1062+APU!$O$1136+APU!$O$1218+APU!$O$1301+APU!$O$1381+APU!$O$1481+APU!$O$1501+APU!$O$1580+APU!$O$1636+APU!$O$1652+APU!$O$1668+APU!$O$1685+APU!$O$1701)*X$158/$I$158+(APU!$O$875+APU!$O$937+APU!$O$1008+APU!$O$1082+APU!$O$1152+APU!$O$1239+APU!$O$1321+APU!$O$1401+APU!$O$1461+APU!$O$1521+APU!$O$1599)*X$163/$I$163+(APU!$O$896+APU!$O$957+APU!$O$1024+APU!$O$1102+APU!$O$1168+APU!$O$1260+APU!$O$1341+APU!$O$1421+APU!$O$1441+APU!$O$1541+APU!$O$1618)*X$168/$I$168+APU!$O$1815*X$174/$I$174+APU!$O$1830*X$178/$I$178+APU!$O$1848*X$182/$I$182+APU!$O$2357*X$189/$I$189+APU!$O$2375*X$193/$I$193+APU!$O$2394*X$197/$I$197+APU!$O$2412*X$203/$I$203+APU!$O$2429*X$207/$I$207+APU!$O$2446*X$211/$I$211+APU!$O$2463*X$215/$I$215+APU!$O$2908*X$226/$I$226+APU!$O$2926*X$230/$I$230+APU!$O$2969*X$243/$I$243+APU!$O$2988*X$247/$I$247+APU!$O$3007*X$251/$I$251+APU!$O$3026*X$255/$I$255+APU!$O$3045*X$259/$I$259+APU!$O$3064*X$263/$I$263+APU!$O$3080*X$267/$I$267+APU!$O$3099*X$271/$I$271+APU!$O$3114*X$275/$I$275+APU!$O$3134*X$279/$I$279+APU!$O$3153*X$283/$I$283+APU!$O$3171*X$287/$I$287+APU!$O$3212*X$295/$I$295+APU!$O$3273*X$308/$I$308+APU!$O$3306*X$317/$I$317+APU!$O$3322*X$321/$I$321+APU!$O$3340*X$325/$I$325+APU!$O$3356*X$329/$I$329+APU!$O$3387*X$337/$I$337+APU!$O$3404*X$342/$I$342+APU!$O$3421*X$346/$I$346+APU!$O$3438*X$350/$I$350</f>
        <v>89.568475892927836</v>
      </c>
      <c r="Y391" s="1099">
        <f>APU!$O$49*Y$23/$I$23+APU!$O$180*Y$56/$I$56+APU!$O$201*Y$60/$I$60+APU!$O$238*Y$68/$I$68+APU!$O$255*Y$72/$I$72+APU!$O$272*Y$76/$I$76+APU!$O$289*Y$80/$I$80+APU!$O$304*Y$84/$I$84+APU!$O$320*Y$90/$I$90+APU!$O$335*Y$94/$I$94+APU!$O$351*Y$98/$I$98+APU!$O$383*Y$108/$I$108+APU!$O$400*Y$113/$I$113+APU!$O$417*Y$117/$I$117+APU!$O$434*Y$121/$I$121+APU!$O$451*Y$125/$I$125+APU!$O$468*Y$129/$I$129+APU!$O$486*Y$134/$I$134+APU!$O$503*Y$138/$I$138+(APU!$O$523+APU!$O$563+APU!$O$595+APU!$O$613+APU!$O$653+APU!$O$693+APU!$O$733+APU!$O$773+APU!$O$1184+APU!$O$1719+APU!$O$1736+APU!$O$1752+APU!$O$1768+APU!$O$1784+APU!$O$1800)*Y$143/$I$143+(APU!$O$544+APU!$O$579+APU!$O$633+APU!$O$673+APU!$O$713+APU!$O$753+APU!$O$793+APU!$O$813+APU!$O$1200)*Y$148/$I$148+(APU!$O$833+APU!$O$975+APU!$O$1042+APU!$O$1120+APU!$O$1281+APU!$O$1361+APU!$O$1561)*Y$153/$I$153+(APU!$O$854+APU!$O$917+APU!$O$991+APU!$O$1062+APU!$O$1136+APU!$O$1218+APU!$O$1301+APU!$O$1381+APU!$O$1481+APU!$O$1501+APU!$O$1580+APU!$O$1636+APU!$O$1652+APU!$O$1668+APU!$O$1685+APU!$O$1701)*Y$158/$I$158+(APU!$O$875+APU!$O$937+APU!$O$1008+APU!$O$1082+APU!$O$1152+APU!$O$1239+APU!$O$1321+APU!$O$1401+APU!$O$1461+APU!$O$1521+APU!$O$1599)*Y$163/$I$163+(APU!$O$896+APU!$O$957+APU!$O$1024+APU!$O$1102+APU!$O$1168+APU!$O$1260+APU!$O$1341+APU!$O$1421+APU!$O$1441+APU!$O$1541+APU!$O$1618)*Y$168/$I$168+APU!$O$1815*Y$174/$I$174+APU!$O$1830*Y$178/$I$178+APU!$O$1848*Y$182/$I$182+APU!$O$2357*Y$189/$I$189+APU!$O$2375*Y$193/$I$193+APU!$O$2394*Y$197/$I$197+APU!$O$2412*Y$203/$I$203+APU!$O$2429*Y$207/$I$207+APU!$O$2446*Y$211/$I$211+APU!$O$2463*Y$215/$I$215+APU!$O$2908*Y$226/$I$226+APU!$O$2926*Y$230/$I$230+APU!$O$2969*Y$243/$I$243+APU!$O$2988*Y$247/$I$247+APU!$O$3007*Y$251/$I$251+APU!$O$3026*Y$255/$I$255+APU!$O$3045*Y$259/$I$259+APU!$O$3064*Y$263/$I$263+APU!$O$3080*Y$267/$I$267+APU!$O$3099*Y$271/$I$271+APU!$O$3114*Y$275/$I$275+APU!$O$3134*Y$279/$I$279+APU!$O$3153*Y$283/$I$283+APU!$O$3171*Y$287/$I$287+APU!$O$3212*Y$295/$I$295+APU!$O$3273*Y$308/$I$308+APU!$O$3306*Y$317/$I$317+APU!$O$3322*Y$321/$I$321+APU!$O$3340*Y$325/$I$325+APU!$O$3356*Y$329/$I$329+APU!$O$3387*Y$337/$I$337+APU!$O$3404*Y$342/$I$342+APU!$O$3421*Y$346/$I$346+APU!$O$3438*Y$350/$I$350</f>
        <v>33.829196766257425</v>
      </c>
      <c r="Z391" s="1099">
        <f>APU!$O$49*Z$23/$I$23+APU!$O$180*Z$56/$I$56+APU!$O$201*Z$60/$I$60+APU!$O$238*Z$68/$I$68+APU!$O$255*Z$72/$I$72+APU!$O$272*Z$76/$I$76+APU!$O$289*Z$80/$I$80+APU!$O$304*Z$84/$I$84+APU!$O$320*Z$90/$I$90+APU!$O$335*Z$94/$I$94+APU!$O$351*Z$98/$I$98+APU!$O$383*Z$108/$I$108+APU!$O$400*Z$113/$I$113+APU!$O$417*Z$117/$I$117+APU!$O$434*Z$121/$I$121+APU!$O$451*Z$125/$I$125+APU!$O$468*Z$129/$I$129+APU!$O$486*Z$134/$I$134+APU!$O$503*Z$138/$I$138+(APU!$O$523+APU!$O$563+APU!$O$595+APU!$O$613+APU!$O$653+APU!$O$693+APU!$O$733+APU!$O$773+APU!$O$1184+APU!$O$1719+APU!$O$1736+APU!$O$1752+APU!$O$1768+APU!$O$1784+APU!$O$1800)*Z$143/$I$143+(APU!$O$544+APU!$O$579+APU!$O$633+APU!$O$673+APU!$O$713+APU!$O$753+APU!$O$793+APU!$O$813+APU!$O$1200)*Z$148/$I$148+(APU!$O$833+APU!$O$975+APU!$O$1042+APU!$O$1120+APU!$O$1281+APU!$O$1361+APU!$O$1561)*Z$153/$I$153+(APU!$O$854+APU!$O$917+APU!$O$991+APU!$O$1062+APU!$O$1136+APU!$O$1218+APU!$O$1301+APU!$O$1381+APU!$O$1481+APU!$O$1501+APU!$O$1580+APU!$O$1636+APU!$O$1652+APU!$O$1668+APU!$O$1685+APU!$O$1701)*Z$158/$I$158+(APU!$O$875+APU!$O$937+APU!$O$1008+APU!$O$1082+APU!$O$1152+APU!$O$1239+APU!$O$1321+APU!$O$1401+APU!$O$1461+APU!$O$1521+APU!$O$1599)*Z$163/$I$163+(APU!$O$896+APU!$O$957+APU!$O$1024+APU!$O$1102+APU!$O$1168+APU!$O$1260+APU!$O$1341+APU!$O$1421+APU!$O$1441+APU!$O$1541+APU!$O$1618)*Z$168/$I$168+APU!$O$1815*Z$174/$I$174+APU!$O$1830*Z$178/$I$178+APU!$O$1848*Z$182/$I$182+APU!$O$2357*Z$189/$I$189+APU!$O$2375*Z$193/$I$193+APU!$O$2394*Z$197/$I$197+APU!$O$2412*Z$203/$I$203+APU!$O$2429*Z$207/$I$207+APU!$O$2446*Z$211/$I$211+APU!$O$2463*Z$215/$I$215+APU!$O$2908*Z$226/$I$226+APU!$O$2926*Z$230/$I$230+APU!$O$2969*Z$243/$I$243+APU!$O$2988*Z$247/$I$247+APU!$O$3007*Z$251/$I$251+APU!$O$3026*Z$255/$I$255+APU!$O$3045*Z$259/$I$259+APU!$O$3064*Z$263/$I$263+APU!$O$3080*Z$267/$I$267+APU!$O$3099*Z$271/$I$271+APU!$O$3114*Z$275/$I$275+APU!$O$3134*Z$279/$I$279+APU!$O$3153*Z$283/$I$283+APU!$O$3171*Z$287/$I$287+APU!$O$3212*Z$295/$I$295+APU!$O$3273*Z$308/$I$308+APU!$O$3306*Z$317/$I$317+APU!$O$3322*Z$321/$I$321+APU!$O$3340*Z$325/$I$325+APU!$O$3356*Z$329/$I$329+APU!$O$3387*Z$337/$I$337+APU!$O$3404*Z$342/$I$342+APU!$O$3421*Z$346/$I$346+APU!$O$3438*Z$350/$I$350</f>
        <v>11.175506722967379</v>
      </c>
      <c r="AA391" s="1099">
        <f>APU!$O$49*AA$23/$I$23+APU!$O$180*AA$56/$I$56+APU!$O$201*AA$60/$I$60+APU!$O$238*AA$68/$I$68+APU!$O$255*AA$72/$I$72+APU!$O$272*AA$76/$I$76+APU!$O$289*AA$80/$I$80+APU!$O$304*AA$84/$I$84+APU!$O$320*AA$90/$I$90+APU!$O$335*AA$94/$I$94+APU!$O$351*AA$98/$I$98+APU!$O$383*AA$108/$I$108+APU!$O$400*AA$113/$I$113+APU!$O$417*AA$117/$I$117+APU!$O$434*AA$121/$I$121+APU!$O$451*AA$125/$I$125+APU!$O$468*AA$129/$I$129+APU!$O$486*AA$134/$I$134+APU!$O$503*AA$138/$I$138+(APU!$O$523+APU!$O$563+APU!$O$595+APU!$O$613+APU!$O$653+APU!$O$693+APU!$O$733+APU!$O$773+APU!$O$1184+APU!$O$1719+APU!$O$1736+APU!$O$1752+APU!$O$1768+APU!$O$1784+APU!$O$1800)*AA$143/$I$143+(APU!$O$544+APU!$O$579+APU!$O$633+APU!$O$673+APU!$O$713+APU!$O$753+APU!$O$793+APU!$O$813+APU!$O$1200)*AA$148/$I$148+(APU!$O$833+APU!$O$975+APU!$O$1042+APU!$O$1120+APU!$O$1281+APU!$O$1361+APU!$O$1561)*AA$153/$I$153+(APU!$O$854+APU!$O$917+APU!$O$991+APU!$O$1062+APU!$O$1136+APU!$O$1218+APU!$O$1301+APU!$O$1381+APU!$O$1481+APU!$O$1501+APU!$O$1580+APU!$O$1636+APU!$O$1652+APU!$O$1668+APU!$O$1685+APU!$O$1701)*AA$158/$I$158+(APU!$O$875+APU!$O$937+APU!$O$1008+APU!$O$1082+APU!$O$1152+APU!$O$1239+APU!$O$1321+APU!$O$1401+APU!$O$1461+APU!$O$1521+APU!$O$1599)*AA$163/$I$163+(APU!$O$896+APU!$O$957+APU!$O$1024+APU!$O$1102+APU!$O$1168+APU!$O$1260+APU!$O$1341+APU!$O$1421+APU!$O$1441+APU!$O$1541+APU!$O$1618)*AA$168/$I$168+APU!$O$1815*AA$174/$I$174+APU!$O$1830*AA$178/$I$178+APU!$O$1848*AA$182/$I$182+APU!$O$2357*AA$189/$I$189+APU!$O$2375*AA$193/$I$193+APU!$O$2394*AA$197/$I$197+APU!$O$2412*AA$203/$I$203+APU!$O$2429*AA$207/$I$207+APU!$O$2446*AA$211/$I$211+APU!$O$2463*AA$215/$I$215+APU!$O$2908*AA$226/$I$226+APU!$O$2926*AA$230/$I$230+APU!$O$2969*AA$243/$I$243+APU!$O$2988*AA$247/$I$247+APU!$O$3007*AA$251/$I$251+APU!$O$3026*AA$255/$I$255+APU!$O$3045*AA$259/$I$259+APU!$O$3064*AA$263/$I$263+APU!$O$3080*AA$267/$I$267+APU!$O$3099*AA$271/$I$271+APU!$O$3114*AA$275/$I$275+APU!$O$3134*AA$279/$I$279+APU!$O$3153*AA$283/$I$283+APU!$O$3171*AA$287/$I$287+APU!$O$3212*AA$295/$I$295+APU!$O$3273*AA$308/$I$308+APU!$O$3306*AA$317/$I$317+APU!$O$3322*AA$321/$I$321+APU!$O$3340*AA$325/$I$325+APU!$O$3356*AA$329/$I$329+APU!$O$3387*AA$337/$I$337+APU!$O$3404*AA$342/$I$342+APU!$O$3421*AA$346/$I$346+APU!$O$3438*AA$350/$I$350</f>
        <v>11.923034383649137</v>
      </c>
      <c r="AB391" s="1099">
        <f>APU!$O$49*AB$23/$I$23+APU!$O$180*AB$56/$I$56+APU!$O$201*AB$60/$I$60+APU!$O$238*AB$68/$I$68+APU!$O$255*AB$72/$I$72+APU!$O$272*AB$76/$I$76+APU!$O$289*AB$80/$I$80+APU!$O$304*AB$84/$I$84+APU!$O$320*AB$90/$I$90+APU!$O$335*AB$94/$I$94+APU!$O$351*AB$98/$I$98+APU!$O$383*AB$108/$I$108+APU!$O$400*AB$113/$I$113+APU!$O$417*AB$117/$I$117+APU!$O$434*AB$121/$I$121+APU!$O$451*AB$125/$I$125+APU!$O$468*AB$129/$I$129+APU!$O$486*AB$134/$I$134+APU!$O$503*AB$138/$I$138+(APU!$O$523+APU!$O$563+APU!$O$595+APU!$O$613+APU!$O$653+APU!$O$693+APU!$O$733+APU!$O$773+APU!$O$1184+APU!$O$1719+APU!$O$1736+APU!$O$1752+APU!$O$1768+APU!$O$1784+APU!$O$1800)*AB$143/$I$143+(APU!$O$544+APU!$O$579+APU!$O$633+APU!$O$673+APU!$O$713+APU!$O$753+APU!$O$793+APU!$O$813+APU!$O$1200)*AB$148/$I$148+(APU!$O$833+APU!$O$975+APU!$O$1042+APU!$O$1120+APU!$O$1281+APU!$O$1361+APU!$O$1561)*AB$153/$I$153+(APU!$O$854+APU!$O$917+APU!$O$991+APU!$O$1062+APU!$O$1136+APU!$O$1218+APU!$O$1301+APU!$O$1381+APU!$O$1481+APU!$O$1501+APU!$O$1580+APU!$O$1636+APU!$O$1652+APU!$O$1668+APU!$O$1685+APU!$O$1701)*AB$158/$I$158+(APU!$O$875+APU!$O$937+APU!$O$1008+APU!$O$1082+APU!$O$1152+APU!$O$1239+APU!$O$1321+APU!$O$1401+APU!$O$1461+APU!$O$1521+APU!$O$1599)*AB$163/$I$163+(APU!$O$896+APU!$O$957+APU!$O$1024+APU!$O$1102+APU!$O$1168+APU!$O$1260+APU!$O$1341+APU!$O$1421+APU!$O$1441+APU!$O$1541+APU!$O$1618)*AB$168/$I$168+APU!$O$1815*AB$174/$I$174+APU!$O$1830*AB$178/$I$178+APU!$O$1848*AB$182/$I$182+APU!$O$2357*AB$189/$I$189+APU!$O$2375*AB$193/$I$193+APU!$O$2394*AB$197/$I$197+APU!$O$2412*AB$203/$I$203+APU!$O$2429*AB$207/$I$207+APU!$O$2446*AB$211/$I$211+APU!$O$2463*AB$215/$I$215+APU!$O$2908*AB$226/$I$226+APU!$O$2926*AB$230/$I$230+APU!$O$2969*AB$243/$I$243+APU!$O$2988*AB$247/$I$247+APU!$O$3007*AB$251/$I$251+APU!$O$3026*AB$255/$I$255+APU!$O$3045*AB$259/$I$259+APU!$O$3064*AB$263/$I$263+APU!$O$3080*AB$267/$I$267+APU!$O$3099*AB$271/$I$271+APU!$O$3114*AB$275/$I$275+APU!$O$3134*AB$279/$I$279+APU!$O$3153*AB$283/$I$283+APU!$O$3171*AB$287/$I$287+APU!$O$3212*AB$295/$I$295+APU!$O$3273*AB$308/$I$308+APU!$O$3306*AB$317/$I$317+APU!$O$3322*AB$321/$I$321+APU!$O$3340*AB$325/$I$325+APU!$O$3356*AB$329/$I$329+APU!$O$3387*AB$337/$I$337+APU!$O$3404*AB$342/$I$342+APU!$O$3421*AB$346/$I$346+APU!$O$3438*AB$350/$I$350</f>
        <v>11.010768398268398</v>
      </c>
      <c r="AC391" s="1099">
        <f>APU!$O$49*AC$23/$I$23+APU!$O$180*AC$56/$I$56+APU!$O$201*AC$60/$I$60+APU!$O$238*AC$68/$I$68+APU!$O$255*AC$72/$I$72+APU!$O$272*AC$76/$I$76+APU!$O$289*AC$80/$I$80+APU!$O$304*AC$84/$I$84+APU!$O$320*AC$90/$I$90+APU!$O$335*AC$94/$I$94+APU!$O$351*AC$98/$I$98+APU!$O$383*AC$108/$I$108+APU!$O$400*AC$113/$I$113+APU!$O$417*AC$117/$I$117+APU!$O$434*AC$121/$I$121+APU!$O$451*AC$125/$I$125+APU!$O$468*AC$129/$I$129+APU!$O$486*AC$134/$I$134+APU!$O$503*AC$138/$I$138+(APU!$O$523+APU!$O$563+APU!$O$595+APU!$O$613+APU!$O$653+APU!$O$693+APU!$O$733+APU!$O$773+APU!$O$1184+APU!$O$1719+APU!$O$1736+APU!$O$1752+APU!$O$1768+APU!$O$1784+APU!$O$1800)*AC$143/$I$143+(APU!$O$544+APU!$O$579+APU!$O$633+APU!$O$673+APU!$O$713+APU!$O$753+APU!$O$793+APU!$O$813+APU!$O$1200)*AC$148/$I$148+(APU!$O$833+APU!$O$975+APU!$O$1042+APU!$O$1120+APU!$O$1281+APU!$O$1361+APU!$O$1561)*AC$153/$I$153+(APU!$O$854+APU!$O$917+APU!$O$991+APU!$O$1062+APU!$O$1136+APU!$O$1218+APU!$O$1301+APU!$O$1381+APU!$O$1481+APU!$O$1501+APU!$O$1580+APU!$O$1636+APU!$O$1652+APU!$O$1668+APU!$O$1685+APU!$O$1701)*AC$158/$I$158+(APU!$O$875+APU!$O$937+APU!$O$1008+APU!$O$1082+APU!$O$1152+APU!$O$1239+APU!$O$1321+APU!$O$1401+APU!$O$1461+APU!$O$1521+APU!$O$1599)*AC$163/$I$163+(APU!$O$896+APU!$O$957+APU!$O$1024+APU!$O$1102+APU!$O$1168+APU!$O$1260+APU!$O$1341+APU!$O$1421+APU!$O$1441+APU!$O$1541+APU!$O$1618)*AC$168/$I$168+APU!$O$1815*AC$174/$I$174+APU!$O$1830*AC$178/$I$178+APU!$O$1848*AC$182/$I$182+APU!$O$2357*AC$189/$I$189+APU!$O$2375*AC$193/$I$193+APU!$O$2394*AC$197/$I$197+APU!$O$2412*AC$203/$I$203+APU!$O$2429*AC$207/$I$207+APU!$O$2446*AC$211/$I$211+APU!$O$2463*AC$215/$I$215+APU!$O$2908*AC$226/$I$226+APU!$O$2926*AC$230/$I$230+APU!$O$2969*AC$243/$I$243+APU!$O$2988*AC$247/$I$247+APU!$O$3007*AC$251/$I$251+APU!$O$3026*AC$255/$I$255+APU!$O$3045*AC$259/$I$259+APU!$O$3064*AC$263/$I$263+APU!$O$3080*AC$267/$I$267+APU!$O$3099*AC$271/$I$271+APU!$O$3114*AC$275/$I$275+APU!$O$3134*AC$279/$I$279+APU!$O$3153*AC$283/$I$283+APU!$O$3171*AC$287/$I$287+APU!$O$3212*AC$295/$I$295+APU!$O$3273*AC$308/$I$308+APU!$O$3306*AC$317/$I$317+APU!$O$3322*AC$321/$I$321+APU!$O$3340*AC$325/$I$325+APU!$O$3356*AC$329/$I$329+APU!$O$3387*AC$337/$I$337+APU!$O$3404*AC$342/$I$342+APU!$O$3421*AC$346/$I$346+APU!$O$3438*AC$350/$I$350</f>
        <v>0</v>
      </c>
    </row>
    <row r="392" spans="4:29">
      <c r="D392" s="3" t="str">
        <f>APU!D66</f>
        <v>CONCRETO PREMEZCLADO f'c=100 kg/m2</v>
      </c>
      <c r="E392" s="1097" t="str">
        <f>APU!G66</f>
        <v>m3</v>
      </c>
      <c r="F392" s="3"/>
      <c r="G392" s="3"/>
      <c r="H392" s="3"/>
      <c r="I392" s="1098">
        <f t="shared" si="269"/>
        <v>8.4262500000000004E-2</v>
      </c>
      <c r="J392" s="3"/>
      <c r="K392" s="3"/>
      <c r="L392" s="1099">
        <f>APU!$O$66*L$28/$I$28</f>
        <v>0</v>
      </c>
      <c r="M392" s="1099">
        <f>APU!$O$66*M$28/$I$28</f>
        <v>0</v>
      </c>
      <c r="N392" s="1099">
        <f>APU!$O$66*N$28/$I$28</f>
        <v>0</v>
      </c>
      <c r="O392" s="1099">
        <f>APU!$O$66*O$28/$I$28</f>
        <v>0</v>
      </c>
      <c r="P392" s="1099">
        <f>APU!$O$66*P$28/$I$28</f>
        <v>0</v>
      </c>
      <c r="Q392" s="1099">
        <f>APU!$O$66*Q$28/$I$28</f>
        <v>8.4262500000000004E-2</v>
      </c>
      <c r="R392" s="1099">
        <f>APU!$O$66*R$28/$I$28</f>
        <v>0</v>
      </c>
      <c r="S392" s="1099">
        <f>APU!$O$66*S$28/$I$28</f>
        <v>0</v>
      </c>
      <c r="T392" s="1099">
        <f>APU!$O$66*T$28/$I$28</f>
        <v>0</v>
      </c>
      <c r="U392" s="1099">
        <f>APU!$O$66*U$28/$I$28</f>
        <v>0</v>
      </c>
      <c r="V392" s="1099">
        <f>APU!$O$66*V$28/$I$28</f>
        <v>0</v>
      </c>
      <c r="W392" s="1099">
        <f>APU!$O$66*W$28/$I$28</f>
        <v>0</v>
      </c>
      <c r="X392" s="1099">
        <f>APU!$O$66*X$28/$I$28</f>
        <v>0</v>
      </c>
      <c r="Y392" s="1099">
        <f>APU!$O$66*Y$28/$I$28</f>
        <v>0</v>
      </c>
      <c r="Z392" s="1099">
        <f>APU!$O$66*Z$28/$I$28</f>
        <v>0</v>
      </c>
      <c r="AA392" s="1099">
        <f>APU!$O$66*AA$28/$I$28</f>
        <v>0</v>
      </c>
      <c r="AB392" s="1099">
        <f>APU!$O$66*AB$28/$I$28</f>
        <v>0</v>
      </c>
      <c r="AC392" s="1099">
        <f>APU!$O$66*AC$28/$I$28</f>
        <v>0</v>
      </c>
    </row>
    <row r="393" spans="4:29">
      <c r="D393" s="3" t="str">
        <f>APU!D67</f>
        <v>SIKA ANTISOL</v>
      </c>
      <c r="E393" s="1097" t="str">
        <f>APU!G67</f>
        <v>bal</v>
      </c>
      <c r="F393" s="3"/>
      <c r="G393" s="3"/>
      <c r="H393" s="3"/>
      <c r="I393" s="1098">
        <f t="shared" si="269"/>
        <v>1.9545E-2</v>
      </c>
      <c r="J393" s="3"/>
      <c r="K393" s="3"/>
      <c r="L393" s="1099">
        <f>APU!$O$67*L$28/$I$28+APU!$O$85*L$34/$I$34</f>
        <v>0</v>
      </c>
      <c r="M393" s="1099">
        <f>APU!$O$67*M$28/$I$28+APU!$O$85*M$34/$I$34</f>
        <v>0</v>
      </c>
      <c r="N393" s="1099">
        <f>APU!$O$67*N$28/$I$28+APU!$O$85*N$34/$I$34</f>
        <v>0</v>
      </c>
      <c r="O393" s="1099">
        <f>APU!$O$67*O$28/$I$28+APU!$O$85*O$34/$I$34</f>
        <v>0</v>
      </c>
      <c r="P393" s="1099">
        <f>APU!$O$67*P$28/$I$28+APU!$O$85*P$34/$I$34</f>
        <v>0</v>
      </c>
      <c r="Q393" s="1099">
        <f>APU!$O$67*Q$28/$I$28+APU!$O$85*Q$34/$I$34</f>
        <v>1.6050000000000003E-3</v>
      </c>
      <c r="R393" s="1099">
        <f>APU!$O$67*R$28/$I$28+APU!$O$85*R$34/$I$34</f>
        <v>1.7940000000000001E-2</v>
      </c>
      <c r="S393" s="1099">
        <f>APU!$O$67*S$28/$I$28+APU!$O$85*S$34/$I$34</f>
        <v>0</v>
      </c>
      <c r="T393" s="1099">
        <f>APU!$O$67*T$28/$I$28+APU!$O$85*T$34/$I$34</f>
        <v>0</v>
      </c>
      <c r="U393" s="1099">
        <f>APU!$O$67*U$28/$I$28+APU!$O$85*U$34/$I$34</f>
        <v>0</v>
      </c>
      <c r="V393" s="1099">
        <f>APU!$O$67*V$28/$I$28+APU!$O$85*V$34/$I$34</f>
        <v>0</v>
      </c>
      <c r="W393" s="1099">
        <f>APU!$O$67*W$28/$I$28+APU!$O$85*W$34/$I$34</f>
        <v>0</v>
      </c>
      <c r="X393" s="1099">
        <f>APU!$O$67*X$28/$I$28+APU!$O$85*X$34/$I$34</f>
        <v>0</v>
      </c>
      <c r="Y393" s="1099">
        <f>APU!$O$67*Y$28/$I$28+APU!$O$85*Y$34/$I$34</f>
        <v>0</v>
      </c>
      <c r="Z393" s="1099">
        <f>APU!$O$67*Z$28/$I$28+APU!$O$85*Z$34/$I$34</f>
        <v>0</v>
      </c>
      <c r="AA393" s="1099">
        <f>APU!$O$67*AA$28/$I$28+APU!$O$85*AA$34/$I$34</f>
        <v>0</v>
      </c>
      <c r="AB393" s="1099">
        <f>APU!$O$67*AB$28/$I$28+APU!$O$85*AB$34/$I$34</f>
        <v>0</v>
      </c>
      <c r="AC393" s="1099">
        <f>APU!$O$67*AC$28/$I$28+APU!$O$85*AC$34/$I$34</f>
        <v>0</v>
      </c>
    </row>
    <row r="394" spans="4:29">
      <c r="D394" s="3" t="str">
        <f>APU!D84</f>
        <v>CONCRETO PRE-MEZCLADO f'c= 30 Mpa</v>
      </c>
      <c r="E394" s="1097" t="str">
        <f>APU!G84</f>
        <v>m3</v>
      </c>
      <c r="F394" s="3"/>
      <c r="G394" s="3"/>
      <c r="H394" s="3"/>
      <c r="I394" s="1098">
        <f t="shared" si="269"/>
        <v>0.94185000000000008</v>
      </c>
      <c r="J394" s="3"/>
      <c r="K394" s="3"/>
      <c r="L394" s="1099">
        <f>APU!$O$84*L$34/$I$34</f>
        <v>0</v>
      </c>
      <c r="M394" s="1099">
        <f>APU!$O$84*M$34/$I$34</f>
        <v>0</v>
      </c>
      <c r="N394" s="1099">
        <f>APU!$O$84*N$34/$I$34</f>
        <v>0</v>
      </c>
      <c r="O394" s="1099">
        <f>APU!$O$84*O$34/$I$34</f>
        <v>0</v>
      </c>
      <c r="P394" s="1099">
        <f>APU!$O$84*P$34/$I$34</f>
        <v>0</v>
      </c>
      <c r="Q394" s="1099">
        <f>APU!$O$84*Q$34/$I$34</f>
        <v>0</v>
      </c>
      <c r="R394" s="1099">
        <f>APU!$O$84*R$34/$I$34</f>
        <v>0.94185000000000008</v>
      </c>
      <c r="S394" s="1099">
        <f>APU!$O$84*S$34/$I$34</f>
        <v>0</v>
      </c>
      <c r="T394" s="1099">
        <f>APU!$O$84*T$34/$I$34</f>
        <v>0</v>
      </c>
      <c r="U394" s="1099">
        <f>APU!$O$84*U$34/$I$34</f>
        <v>0</v>
      </c>
      <c r="V394" s="1099">
        <f>APU!$O$84*V$34/$I$34</f>
        <v>0</v>
      </c>
      <c r="W394" s="1099">
        <f>APU!$O$84*W$34/$I$34</f>
        <v>0</v>
      </c>
      <c r="X394" s="1099">
        <f>APU!$O$84*X$34/$I$34</f>
        <v>0</v>
      </c>
      <c r="Y394" s="1099">
        <f>APU!$O$84*Y$34/$I$34</f>
        <v>0</v>
      </c>
      <c r="Z394" s="1099">
        <f>APU!$O$84*Z$34/$I$34</f>
        <v>0</v>
      </c>
      <c r="AA394" s="1099">
        <f>APU!$O$84*AA$34/$I$34</f>
        <v>0</v>
      </c>
      <c r="AB394" s="1099">
        <f>APU!$O$84*AB$34/$I$34</f>
        <v>0</v>
      </c>
      <c r="AC394" s="1099">
        <f>APU!$O$84*AC$34/$I$34</f>
        <v>0</v>
      </c>
    </row>
    <row r="395" spans="4:29">
      <c r="D395" s="3" t="str">
        <f>APU!D104</f>
        <v>ALAMBRE NEGRO RECOCIDO N°8</v>
      </c>
      <c r="E395" s="1097" t="str">
        <f>APU!G104</f>
        <v>kg</v>
      </c>
      <c r="F395" s="3"/>
      <c r="G395" s="3"/>
      <c r="H395" s="3"/>
      <c r="I395" s="1098">
        <f t="shared" si="269"/>
        <v>1.4000000000000001</v>
      </c>
      <c r="J395" s="3"/>
      <c r="K395" s="3"/>
      <c r="L395" s="1099">
        <f>APU!$O$104*L$39/$I$39</f>
        <v>0</v>
      </c>
      <c r="M395" s="1099">
        <f>APU!$O$104*M$39/$I$39</f>
        <v>0</v>
      </c>
      <c r="N395" s="1099">
        <f>APU!$O$104*N$39/$I$39</f>
        <v>0</v>
      </c>
      <c r="O395" s="1099">
        <f>APU!$O$104*O$39/$I$39</f>
        <v>0</v>
      </c>
      <c r="P395" s="1099">
        <f>APU!$O$104*P$39/$I$39</f>
        <v>0</v>
      </c>
      <c r="Q395" s="1099">
        <f>APU!$O$104*Q$39/$I$39</f>
        <v>0</v>
      </c>
      <c r="R395" s="1099">
        <f>APU!$O$104*R$39/$I$39</f>
        <v>1.4000000000000001</v>
      </c>
      <c r="S395" s="1099">
        <f>APU!$O$104*S$39/$I$39</f>
        <v>0</v>
      </c>
      <c r="T395" s="1099">
        <f>APU!$O$104*T$39/$I$39</f>
        <v>0</v>
      </c>
      <c r="U395" s="1099">
        <f>APU!$O$104*U$39/$I$39</f>
        <v>0</v>
      </c>
      <c r="V395" s="1099">
        <f>APU!$O$104*V$39/$I$39</f>
        <v>0</v>
      </c>
      <c r="W395" s="1099">
        <f>APU!$O$104*W$39/$I$39</f>
        <v>0</v>
      </c>
      <c r="X395" s="1099">
        <f>APU!$O$104*X$39/$I$39</f>
        <v>0</v>
      </c>
      <c r="Y395" s="1099">
        <f>APU!$O$104*Y$39/$I$39</f>
        <v>0</v>
      </c>
      <c r="Z395" s="1099">
        <f>APU!$O$104*Z$39/$I$39</f>
        <v>0</v>
      </c>
      <c r="AA395" s="1099">
        <f>APU!$O$104*AA$39/$I$39</f>
        <v>0</v>
      </c>
      <c r="AB395" s="1099">
        <f>APU!$O$104*AB$39/$I$39</f>
        <v>0</v>
      </c>
      <c r="AC395" s="1099">
        <f>APU!$O$104*AC$39/$I$39</f>
        <v>0</v>
      </c>
    </row>
    <row r="396" spans="4:29">
      <c r="D396" s="3" t="str">
        <f>APU!D105</f>
        <v>CLAVOS PARA MADERA</v>
      </c>
      <c r="E396" s="1097" t="str">
        <f>APU!G105</f>
        <v>kg</v>
      </c>
      <c r="F396" s="3"/>
      <c r="G396" s="3"/>
      <c r="H396" s="3"/>
      <c r="I396" s="1098">
        <f t="shared" si="269"/>
        <v>1.75</v>
      </c>
      <c r="J396" s="3"/>
      <c r="K396" s="3"/>
      <c r="L396" s="1099">
        <f>APU!$O$105*L$39/$I$39</f>
        <v>0</v>
      </c>
      <c r="M396" s="1099">
        <f>APU!$O$105*M$39/$I$39</f>
        <v>0</v>
      </c>
      <c r="N396" s="1099">
        <f>APU!$O$105*N$39/$I$39</f>
        <v>0</v>
      </c>
      <c r="O396" s="1099">
        <f>APU!$O$105*O$39/$I$39</f>
        <v>0</v>
      </c>
      <c r="P396" s="1099">
        <f>APU!$O$105*P$39/$I$39</f>
        <v>0</v>
      </c>
      <c r="Q396" s="1099">
        <f>APU!$O$105*Q$39/$I$39</f>
        <v>0</v>
      </c>
      <c r="R396" s="1099">
        <f>APU!$O$105*R$39/$I$39</f>
        <v>1.75</v>
      </c>
      <c r="S396" s="1099">
        <f>APU!$O$105*S$39/$I$39</f>
        <v>0</v>
      </c>
      <c r="T396" s="1099">
        <f>APU!$O$105*T$39/$I$39</f>
        <v>0</v>
      </c>
      <c r="U396" s="1099">
        <f>APU!$O$105*U$39/$I$39</f>
        <v>0</v>
      </c>
      <c r="V396" s="1099">
        <f>APU!$O$105*V$39/$I$39</f>
        <v>0</v>
      </c>
      <c r="W396" s="1099">
        <f>APU!$O$105*W$39/$I$39</f>
        <v>0</v>
      </c>
      <c r="X396" s="1099">
        <f>APU!$O$105*X$39/$I$39</f>
        <v>0</v>
      </c>
      <c r="Y396" s="1099">
        <f>APU!$O$105*Y$39/$I$39</f>
        <v>0</v>
      </c>
      <c r="Z396" s="1099">
        <f>APU!$O$105*Z$39/$I$39</f>
        <v>0</v>
      </c>
      <c r="AA396" s="1099">
        <f>APU!$O$105*AA$39/$I$39</f>
        <v>0</v>
      </c>
      <c r="AB396" s="1099">
        <f>APU!$O$105*AB$39/$I$39</f>
        <v>0</v>
      </c>
      <c r="AC396" s="1099">
        <f>APU!$O$105*AC$39/$I$39</f>
        <v>0</v>
      </c>
    </row>
    <row r="397" spans="4:29">
      <c r="D397" s="3" t="str">
        <f>APU!D106</f>
        <v>DESMOLDADOR PARA ENCOFRADO</v>
      </c>
      <c r="E397" s="1097" t="str">
        <f>APU!G106</f>
        <v>gal</v>
      </c>
      <c r="F397" s="3"/>
      <c r="G397" s="3"/>
      <c r="H397" s="3"/>
      <c r="I397" s="1098">
        <f t="shared" si="269"/>
        <v>0.56000000000000005</v>
      </c>
      <c r="J397" s="3"/>
      <c r="K397" s="3"/>
      <c r="L397" s="1099">
        <f>APU!$O$106*L$39/$I$39</f>
        <v>0</v>
      </c>
      <c r="M397" s="1099">
        <f>APU!$O$106*M$39/$I$39</f>
        <v>0</v>
      </c>
      <c r="N397" s="1099">
        <f>APU!$O$106*N$39/$I$39</f>
        <v>0</v>
      </c>
      <c r="O397" s="1099">
        <f>APU!$O$106*O$39/$I$39</f>
        <v>0</v>
      </c>
      <c r="P397" s="1099">
        <f>APU!$O$106*P$39/$I$39</f>
        <v>0</v>
      </c>
      <c r="Q397" s="1099">
        <f>APU!$O$106*Q$39/$I$39</f>
        <v>0</v>
      </c>
      <c r="R397" s="1099">
        <f>APU!$O$106*R$39/$I$39</f>
        <v>0.56000000000000005</v>
      </c>
      <c r="S397" s="1099">
        <f>APU!$O$106*S$39/$I$39</f>
        <v>0</v>
      </c>
      <c r="T397" s="1099">
        <f>APU!$O$106*T$39/$I$39</f>
        <v>0</v>
      </c>
      <c r="U397" s="1099">
        <f>APU!$O$106*U$39/$I$39</f>
        <v>0</v>
      </c>
      <c r="V397" s="1099">
        <f>APU!$O$106*V$39/$I$39</f>
        <v>0</v>
      </c>
      <c r="W397" s="1099">
        <f>APU!$O$106*W$39/$I$39</f>
        <v>0</v>
      </c>
      <c r="X397" s="1099">
        <f>APU!$O$106*X$39/$I$39</f>
        <v>0</v>
      </c>
      <c r="Y397" s="1099">
        <f>APU!$O$106*Y$39/$I$39</f>
        <v>0</v>
      </c>
      <c r="Z397" s="1099">
        <f>APU!$O$106*Z$39/$I$39</f>
        <v>0</v>
      </c>
      <c r="AA397" s="1099">
        <f>APU!$O$106*AA$39/$I$39</f>
        <v>0</v>
      </c>
      <c r="AB397" s="1099">
        <f>APU!$O$106*AB$39/$I$39</f>
        <v>0</v>
      </c>
      <c r="AC397" s="1099">
        <f>APU!$O$106*AC$39/$I$39</f>
        <v>0</v>
      </c>
    </row>
    <row r="398" spans="4:29">
      <c r="D398" s="3" t="str">
        <f>APU!D107</f>
        <v>MADERA TORNILLO</v>
      </c>
      <c r="E398" s="1097" t="str">
        <f>APU!G107</f>
        <v>p2</v>
      </c>
      <c r="F398" s="3"/>
      <c r="G398" s="3"/>
      <c r="H398" s="3"/>
      <c r="I398" s="1098">
        <f t="shared" si="269"/>
        <v>21.000000000000004</v>
      </c>
      <c r="J398" s="3"/>
      <c r="K398" s="3"/>
      <c r="L398" s="1099">
        <f>APU!$O$107*L$39/$I$39</f>
        <v>0</v>
      </c>
      <c r="M398" s="1099">
        <f>APU!$O$107*M$39/$I$39</f>
        <v>0</v>
      </c>
      <c r="N398" s="1099">
        <f>APU!$O$107*N$39/$I$39</f>
        <v>0</v>
      </c>
      <c r="O398" s="1099">
        <f>APU!$O$107*O$39/$I$39</f>
        <v>0</v>
      </c>
      <c r="P398" s="1099">
        <f>APU!$O$107*P$39/$I$39</f>
        <v>0</v>
      </c>
      <c r="Q398" s="1099">
        <f>APU!$O$107*Q$39/$I$39</f>
        <v>0</v>
      </c>
      <c r="R398" s="1099">
        <f>APU!$O$107*R$39/$I$39</f>
        <v>21.000000000000004</v>
      </c>
      <c r="S398" s="1099">
        <f>APU!$O$107*S$39/$I$39</f>
        <v>0</v>
      </c>
      <c r="T398" s="1099">
        <f>APU!$O$107*T$39/$I$39</f>
        <v>0</v>
      </c>
      <c r="U398" s="1099">
        <f>APU!$O$107*U$39/$I$39</f>
        <v>0</v>
      </c>
      <c r="V398" s="1099">
        <f>APU!$O$107*V$39/$I$39</f>
        <v>0</v>
      </c>
      <c r="W398" s="1099">
        <f>APU!$O$107*W$39/$I$39</f>
        <v>0</v>
      </c>
      <c r="X398" s="1099">
        <f>APU!$O$107*X$39/$I$39</f>
        <v>0</v>
      </c>
      <c r="Y398" s="1099">
        <f>APU!$O$107*Y$39/$I$39</f>
        <v>0</v>
      </c>
      <c r="Z398" s="1099">
        <f>APU!$O$107*Z$39/$I$39</f>
        <v>0</v>
      </c>
      <c r="AA398" s="1099">
        <f>APU!$O$107*AA$39/$I$39</f>
        <v>0</v>
      </c>
      <c r="AB398" s="1099">
        <f>APU!$O$107*AB$39/$I$39</f>
        <v>0</v>
      </c>
      <c r="AC398" s="1099">
        <f>APU!$O$107*AC$39/$I$39</f>
        <v>0</v>
      </c>
    </row>
    <row r="399" spans="4:29">
      <c r="D399" s="3" t="str">
        <f>APU!D108</f>
        <v>TRIPLAY 1.20mX2.40mX18mm</v>
      </c>
      <c r="E399" s="1097" t="str">
        <f>APU!G108</f>
        <v>und</v>
      </c>
      <c r="F399" s="3"/>
      <c r="G399" s="3"/>
      <c r="H399" s="3"/>
      <c r="I399" s="1098">
        <f t="shared" si="269"/>
        <v>2.1</v>
      </c>
      <c r="J399" s="3"/>
      <c r="K399" s="3"/>
      <c r="L399" s="1099">
        <f>APU!$O$108*L$39/$I$39</f>
        <v>0</v>
      </c>
      <c r="M399" s="1099">
        <f>APU!$O$108*M$39/$I$39</f>
        <v>0</v>
      </c>
      <c r="N399" s="1099">
        <f>APU!$O$108*N$39/$I$39</f>
        <v>0</v>
      </c>
      <c r="O399" s="1099">
        <f>APU!$O$108*O$39/$I$39</f>
        <v>0</v>
      </c>
      <c r="P399" s="1099">
        <f>APU!$O$108*P$39/$I$39</f>
        <v>0</v>
      </c>
      <c r="Q399" s="1099">
        <f>APU!$O$108*Q$39/$I$39</f>
        <v>0</v>
      </c>
      <c r="R399" s="1099">
        <f>APU!$O$108*R$39/$I$39</f>
        <v>2.1</v>
      </c>
      <c r="S399" s="1099">
        <f>APU!$O$108*S$39/$I$39</f>
        <v>0</v>
      </c>
      <c r="T399" s="1099">
        <f>APU!$O$108*T$39/$I$39</f>
        <v>0</v>
      </c>
      <c r="U399" s="1099">
        <f>APU!$O$108*U$39/$I$39</f>
        <v>0</v>
      </c>
      <c r="V399" s="1099">
        <f>APU!$O$108*V$39/$I$39</f>
        <v>0</v>
      </c>
      <c r="W399" s="1099">
        <f>APU!$O$108*W$39/$I$39</f>
        <v>0</v>
      </c>
      <c r="X399" s="1099">
        <f>APU!$O$108*X$39/$I$39</f>
        <v>0</v>
      </c>
      <c r="Y399" s="1099">
        <f>APU!$O$108*Y$39/$I$39</f>
        <v>0</v>
      </c>
      <c r="Z399" s="1099">
        <f>APU!$O$108*Z$39/$I$39</f>
        <v>0</v>
      </c>
      <c r="AA399" s="1099">
        <f>APU!$O$108*AA$39/$I$39</f>
        <v>0</v>
      </c>
      <c r="AB399" s="1099">
        <f>APU!$O$108*AB$39/$I$39</f>
        <v>0</v>
      </c>
      <c r="AC399" s="1099">
        <f>APU!$O$108*AC$39/$I$39</f>
        <v>0</v>
      </c>
    </row>
    <row r="400" spans="4:29">
      <c r="D400" s="3" t="str">
        <f>APU!D109</f>
        <v>DISCO DE MADERA</v>
      </c>
      <c r="E400" s="1097" t="str">
        <f>APU!G109</f>
        <v>und</v>
      </c>
      <c r="F400" s="3"/>
      <c r="G400" s="3"/>
      <c r="H400" s="3"/>
      <c r="I400" s="1098">
        <f t="shared" si="269"/>
        <v>0.35000000000000003</v>
      </c>
      <c r="J400" s="3"/>
      <c r="K400" s="3"/>
      <c r="L400" s="1099">
        <f>APU!$O$109*L$39/$I$39</f>
        <v>0</v>
      </c>
      <c r="M400" s="1099">
        <f>APU!$O$109*M$39/$I$39</f>
        <v>0</v>
      </c>
      <c r="N400" s="1099">
        <f>APU!$O$109*N$39/$I$39</f>
        <v>0</v>
      </c>
      <c r="O400" s="1099">
        <f>APU!$O$109*O$39/$I$39</f>
        <v>0</v>
      </c>
      <c r="P400" s="1099">
        <f>APU!$O$109*P$39/$I$39</f>
        <v>0</v>
      </c>
      <c r="Q400" s="1099">
        <f>APU!$O$109*Q$39/$I$39</f>
        <v>0</v>
      </c>
      <c r="R400" s="1099">
        <f>APU!$O$109*R$39/$I$39</f>
        <v>0.35000000000000003</v>
      </c>
      <c r="S400" s="1099">
        <f>APU!$O$109*S$39/$I$39</f>
        <v>0</v>
      </c>
      <c r="T400" s="1099">
        <f>APU!$O$109*T$39/$I$39</f>
        <v>0</v>
      </c>
      <c r="U400" s="1099">
        <f>APU!$O$109*U$39/$I$39</f>
        <v>0</v>
      </c>
      <c r="V400" s="1099">
        <f>APU!$O$109*V$39/$I$39</f>
        <v>0</v>
      </c>
      <c r="W400" s="1099">
        <f>APU!$O$109*W$39/$I$39</f>
        <v>0</v>
      </c>
      <c r="X400" s="1099">
        <f>APU!$O$109*X$39/$I$39</f>
        <v>0</v>
      </c>
      <c r="Y400" s="1099">
        <f>APU!$O$109*Y$39/$I$39</f>
        <v>0</v>
      </c>
      <c r="Z400" s="1099">
        <f>APU!$O$109*Z$39/$I$39</f>
        <v>0</v>
      </c>
      <c r="AA400" s="1099">
        <f>APU!$O$109*AA$39/$I$39</f>
        <v>0</v>
      </c>
      <c r="AB400" s="1099">
        <f>APU!$O$109*AB$39/$I$39</f>
        <v>0</v>
      </c>
      <c r="AC400" s="1099">
        <f>APU!$O$109*AC$39/$I$39</f>
        <v>0</v>
      </c>
    </row>
    <row r="401" spans="4:29">
      <c r="D401" s="3" t="str">
        <f>APU!D125</f>
        <v>ACERO CORRUGADO f'y=420MPa</v>
      </c>
      <c r="E401" s="1097" t="str">
        <f>APU!G125</f>
        <v>kg</v>
      </c>
      <c r="F401" s="3"/>
      <c r="G401" s="3"/>
      <c r="H401" s="3"/>
      <c r="I401" s="1098">
        <f t="shared" si="269"/>
        <v>89.412750000000003</v>
      </c>
      <c r="J401" s="3"/>
      <c r="K401" s="3"/>
      <c r="L401" s="1099">
        <f>APU!$O$125*L$43/$I$43</f>
        <v>0</v>
      </c>
      <c r="M401" s="1099">
        <f>APU!$O$125*M$43/$I$43</f>
        <v>0</v>
      </c>
      <c r="N401" s="1099">
        <f>APU!$O$125*N$43/$I$43</f>
        <v>0</v>
      </c>
      <c r="O401" s="1099">
        <f>APU!$O$125*O$43/$I$43</f>
        <v>0</v>
      </c>
      <c r="P401" s="1099">
        <f>APU!$O$125*P$43/$I$43</f>
        <v>0</v>
      </c>
      <c r="Q401" s="1099">
        <f>APU!$O$125*Q$43/$I$43</f>
        <v>0</v>
      </c>
      <c r="R401" s="1099">
        <f>APU!$O$125*R$43/$I$43</f>
        <v>89.412750000000003</v>
      </c>
      <c r="S401" s="1099">
        <f>APU!$O$125*S$43/$I$43</f>
        <v>0</v>
      </c>
      <c r="T401" s="1099">
        <f>APU!$O$125*T$43/$I$43</f>
        <v>0</v>
      </c>
      <c r="U401" s="1099">
        <f>APU!$O$125*U$43/$I$43</f>
        <v>0</v>
      </c>
      <c r="V401" s="1099">
        <f>APU!$O$125*V$43/$I$43</f>
        <v>0</v>
      </c>
      <c r="W401" s="1099">
        <f>APU!$O$125*W$43/$I$43</f>
        <v>0</v>
      </c>
      <c r="X401" s="1099">
        <f>APU!$O$125*X$43/$I$43</f>
        <v>0</v>
      </c>
      <c r="Y401" s="1099">
        <f>APU!$O$125*Y$43/$I$43</f>
        <v>0</v>
      </c>
      <c r="Z401" s="1099">
        <f>APU!$O$125*Z$43/$I$43</f>
        <v>0</v>
      </c>
      <c r="AA401" s="1099">
        <f>APU!$O$125*AA$43/$I$43</f>
        <v>0</v>
      </c>
      <c r="AB401" s="1099">
        <f>APU!$O$125*AB$43/$I$43</f>
        <v>0</v>
      </c>
      <c r="AC401" s="1099">
        <f>APU!$O$125*AC$43/$I$43</f>
        <v>0</v>
      </c>
    </row>
    <row r="402" spans="4:29">
      <c r="D402" s="3" t="str">
        <f>APU!D126</f>
        <v>DISCO DE CORTE</v>
      </c>
      <c r="E402" s="1097" t="str">
        <f>APU!G126</f>
        <v>und</v>
      </c>
      <c r="F402" s="3"/>
      <c r="G402" s="3"/>
      <c r="H402" s="3"/>
      <c r="I402" s="1098">
        <f t="shared" si="269"/>
        <v>4.2577500000000006</v>
      </c>
      <c r="J402" s="3"/>
      <c r="K402" s="3"/>
      <c r="L402" s="1099">
        <f>APU!$O$126*L$43/$I$43</f>
        <v>0</v>
      </c>
      <c r="M402" s="1099">
        <f>APU!$O$126*M$43/$I$43</f>
        <v>0</v>
      </c>
      <c r="N402" s="1099">
        <f>APU!$O$126*N$43/$I$43</f>
        <v>0</v>
      </c>
      <c r="O402" s="1099">
        <f>APU!$O$126*O$43/$I$43</f>
        <v>0</v>
      </c>
      <c r="P402" s="1099">
        <f>APU!$O$126*P$43/$I$43</f>
        <v>0</v>
      </c>
      <c r="Q402" s="1099">
        <f>APU!$O$126*Q$43/$I$43</f>
        <v>0</v>
      </c>
      <c r="R402" s="1099">
        <f>APU!$O$126*R$43/$I$43</f>
        <v>4.2577500000000006</v>
      </c>
      <c r="S402" s="1099">
        <f>APU!$O$126*S$43/$I$43</f>
        <v>0</v>
      </c>
      <c r="T402" s="1099">
        <f>APU!$O$126*T$43/$I$43</f>
        <v>0</v>
      </c>
      <c r="U402" s="1099">
        <f>APU!$O$126*U$43/$I$43</f>
        <v>0</v>
      </c>
      <c r="V402" s="1099">
        <f>APU!$O$126*V$43/$I$43</f>
        <v>0</v>
      </c>
      <c r="W402" s="1099">
        <f>APU!$O$126*W$43/$I$43</f>
        <v>0</v>
      </c>
      <c r="X402" s="1099">
        <f>APU!$O$126*X$43/$I$43</f>
        <v>0</v>
      </c>
      <c r="Y402" s="1099">
        <f>APU!$O$126*Y$43/$I$43</f>
        <v>0</v>
      </c>
      <c r="Z402" s="1099">
        <f>APU!$O$126*Z$43/$I$43</f>
        <v>0</v>
      </c>
      <c r="AA402" s="1099">
        <f>APU!$O$126*AA$43/$I$43</f>
        <v>0</v>
      </c>
      <c r="AB402" s="1099">
        <f>APU!$O$126*AB$43/$I$43</f>
        <v>0</v>
      </c>
      <c r="AC402" s="1099">
        <f>APU!$O$126*AC$43/$I$43</f>
        <v>0</v>
      </c>
    </row>
    <row r="403" spans="4:29">
      <c r="D403" s="3" t="str">
        <f>APU!D127</f>
        <v>ALAMBRE GALVANIZADO N°16</v>
      </c>
      <c r="E403" s="1097" t="str">
        <f>APU!G127</f>
        <v>kg</v>
      </c>
      <c r="F403" s="3"/>
      <c r="G403" s="3"/>
      <c r="H403" s="3"/>
      <c r="I403" s="1098">
        <f t="shared" si="269"/>
        <v>2.5546500000000001</v>
      </c>
      <c r="J403" s="3"/>
      <c r="K403" s="3"/>
      <c r="L403" s="1099">
        <f>APU!$O$127*L$43/$I$43</f>
        <v>0</v>
      </c>
      <c r="M403" s="1099">
        <f>APU!$O$127*M$43/$I$43</f>
        <v>0</v>
      </c>
      <c r="N403" s="1099">
        <f>APU!$O$127*N$43/$I$43</f>
        <v>0</v>
      </c>
      <c r="O403" s="1099">
        <f>APU!$O$127*O$43/$I$43</f>
        <v>0</v>
      </c>
      <c r="P403" s="1099">
        <f>APU!$O$127*P$43/$I$43</f>
        <v>0</v>
      </c>
      <c r="Q403" s="1099">
        <f>APU!$O$127*Q$43/$I$43</f>
        <v>0</v>
      </c>
      <c r="R403" s="1099">
        <f>APU!$O$127*R$43/$I$43</f>
        <v>2.5546500000000001</v>
      </c>
      <c r="S403" s="1099">
        <f>APU!$O$127*S$43/$I$43</f>
        <v>0</v>
      </c>
      <c r="T403" s="1099">
        <f>APU!$O$127*T$43/$I$43</f>
        <v>0</v>
      </c>
      <c r="U403" s="1099">
        <f>APU!$O$127*U$43/$I$43</f>
        <v>0</v>
      </c>
      <c r="V403" s="1099">
        <f>APU!$O$127*V$43/$I$43</f>
        <v>0</v>
      </c>
      <c r="W403" s="1099">
        <f>APU!$O$127*W$43/$I$43</f>
        <v>0</v>
      </c>
      <c r="X403" s="1099">
        <f>APU!$O$127*X$43/$I$43</f>
        <v>0</v>
      </c>
      <c r="Y403" s="1099">
        <f>APU!$O$127*Y$43/$I$43</f>
        <v>0</v>
      </c>
      <c r="Z403" s="1099">
        <f>APU!$O$127*Z$43/$I$43</f>
        <v>0</v>
      </c>
      <c r="AA403" s="1099">
        <f>APU!$O$127*AA$43/$I$43</f>
        <v>0</v>
      </c>
      <c r="AB403" s="1099">
        <f>APU!$O$127*AB$43/$I$43</f>
        <v>0</v>
      </c>
      <c r="AC403" s="1099">
        <f>APU!$O$127*AC$43/$I$43</f>
        <v>0</v>
      </c>
    </row>
    <row r="404" spans="4:29">
      <c r="D404" s="3" t="str">
        <f>APU!D143</f>
        <v>VARILLA ROSCADA HAS Ø1'' L=30cm</v>
      </c>
      <c r="E404" s="1097" t="str">
        <f>APU!G143</f>
        <v>und</v>
      </c>
      <c r="F404" s="3"/>
      <c r="G404" s="3"/>
      <c r="H404" s="3"/>
      <c r="I404" s="1098">
        <f t="shared" si="269"/>
        <v>12</v>
      </c>
      <c r="J404" s="3"/>
      <c r="K404" s="3"/>
      <c r="L404" s="1099">
        <f>APU!$O$143*L$48/$I$48</f>
        <v>0</v>
      </c>
      <c r="M404" s="1099">
        <f>APU!$O$143*M$48/$I$48</f>
        <v>0</v>
      </c>
      <c r="N404" s="1099">
        <f>APU!$O$143*N$48/$I$48</f>
        <v>0</v>
      </c>
      <c r="O404" s="1099">
        <f>APU!$O$143*O$48/$I$48</f>
        <v>0</v>
      </c>
      <c r="P404" s="1099">
        <f>APU!$O$143*P$48/$I$48</f>
        <v>0</v>
      </c>
      <c r="Q404" s="1099">
        <f>APU!$O$143*Q$48/$I$48</f>
        <v>0</v>
      </c>
      <c r="R404" s="1099">
        <f>APU!$O$143*R$48/$I$48</f>
        <v>12</v>
      </c>
      <c r="S404" s="1099">
        <f>APU!$O$143*S$48/$I$48</f>
        <v>0</v>
      </c>
      <c r="T404" s="1099">
        <f>APU!$O$143*T$48/$I$48</f>
        <v>0</v>
      </c>
      <c r="U404" s="1099">
        <f>APU!$O$143*U$48/$I$48</f>
        <v>0</v>
      </c>
      <c r="V404" s="1099">
        <f>APU!$O$143*V$48/$I$48</f>
        <v>0</v>
      </c>
      <c r="W404" s="1099">
        <f>APU!$O$143*W$48/$I$48</f>
        <v>0</v>
      </c>
      <c r="X404" s="1099">
        <f>APU!$O$143*X$48/$I$48</f>
        <v>0</v>
      </c>
      <c r="Y404" s="1099">
        <f>APU!$O$143*Y$48/$I$48</f>
        <v>0</v>
      </c>
      <c r="Z404" s="1099">
        <f>APU!$O$143*Z$48/$I$48</f>
        <v>0</v>
      </c>
      <c r="AA404" s="1099">
        <f>APU!$O$143*AA$48/$I$48</f>
        <v>0</v>
      </c>
      <c r="AB404" s="1099">
        <f>APU!$O$143*AB$48/$I$48</f>
        <v>0</v>
      </c>
      <c r="AC404" s="1099">
        <f>APU!$O$143*AC$48/$I$48</f>
        <v>0</v>
      </c>
    </row>
    <row r="405" spans="4:29">
      <c r="D405" s="3" t="str">
        <f>APU!D144</f>
        <v>ANCLAJE QUIMICO HIT-HY 200</v>
      </c>
      <c r="E405" s="1097" t="str">
        <f>APU!G144</f>
        <v>L</v>
      </c>
      <c r="F405" s="3"/>
      <c r="G405" s="3"/>
      <c r="H405" s="3"/>
      <c r="I405" s="1098">
        <f t="shared" si="269"/>
        <v>3</v>
      </c>
      <c r="J405" s="3"/>
      <c r="K405" s="3"/>
      <c r="L405" s="1099">
        <f>APU!$O$144*L$48/$I$48</f>
        <v>0</v>
      </c>
      <c r="M405" s="1099">
        <f>APU!$O$144*M$48/$I$48</f>
        <v>0</v>
      </c>
      <c r="N405" s="1099">
        <f>APU!$O$144*N$48/$I$48</f>
        <v>0</v>
      </c>
      <c r="O405" s="1099">
        <f>APU!$O$144*O$48/$I$48</f>
        <v>0</v>
      </c>
      <c r="P405" s="1099">
        <f>APU!$O$144*P$48/$I$48</f>
        <v>0</v>
      </c>
      <c r="Q405" s="1099">
        <f>APU!$O$144*Q$48/$I$48</f>
        <v>0</v>
      </c>
      <c r="R405" s="1099">
        <f>APU!$O$144*R$48/$I$48</f>
        <v>3</v>
      </c>
      <c r="S405" s="1099">
        <f>APU!$O$144*S$48/$I$48</f>
        <v>0</v>
      </c>
      <c r="T405" s="1099">
        <f>APU!$O$144*T$48/$I$48</f>
        <v>0</v>
      </c>
      <c r="U405" s="1099">
        <f>APU!$O$144*U$48/$I$48</f>
        <v>0</v>
      </c>
      <c r="V405" s="1099">
        <f>APU!$O$144*V$48/$I$48</f>
        <v>0</v>
      </c>
      <c r="W405" s="1099">
        <f>APU!$O$144*W$48/$I$48</f>
        <v>0</v>
      </c>
      <c r="X405" s="1099">
        <f>APU!$O$144*X$48/$I$48</f>
        <v>0</v>
      </c>
      <c r="Y405" s="1099">
        <f>APU!$O$144*Y$48/$I$48</f>
        <v>0</v>
      </c>
      <c r="Z405" s="1099">
        <f>APU!$O$144*Z$48/$I$48</f>
        <v>0</v>
      </c>
      <c r="AA405" s="1099">
        <f>APU!$O$144*AA$48/$I$48</f>
        <v>0</v>
      </c>
      <c r="AB405" s="1099">
        <f>APU!$O$144*AB$48/$I$48</f>
        <v>0</v>
      </c>
      <c r="AC405" s="1099">
        <f>APU!$O$144*AC$48/$I$48</f>
        <v>0</v>
      </c>
    </row>
    <row r="406" spans="4:29">
      <c r="D406" s="3" t="str">
        <f>APU!D160</f>
        <v>SIKAFLEX 2c SL</v>
      </c>
      <c r="E406" s="1097" t="str">
        <f>APU!G160</f>
        <v>gal</v>
      </c>
      <c r="F406" s="3"/>
      <c r="G406" s="3"/>
      <c r="H406" s="3"/>
      <c r="I406" s="1098">
        <f t="shared" si="269"/>
        <v>1.1399999999999999</v>
      </c>
      <c r="J406" s="3"/>
      <c r="K406" s="3"/>
      <c r="L406" s="1099">
        <f>APU!$O$160*L$52/$I$52</f>
        <v>0</v>
      </c>
      <c r="M406" s="1099">
        <f>APU!$O$160*M$52/$I$52</f>
        <v>0</v>
      </c>
      <c r="N406" s="1099">
        <f>APU!$O$160*N$52/$I$52</f>
        <v>0</v>
      </c>
      <c r="O406" s="1099">
        <f>APU!$O$160*O$52/$I$52</f>
        <v>0</v>
      </c>
      <c r="P406" s="1099">
        <f>APU!$O$160*P$52/$I$52</f>
        <v>0</v>
      </c>
      <c r="Q406" s="1099">
        <f>APU!$O$160*Q$52/$I$52</f>
        <v>0</v>
      </c>
      <c r="R406" s="1099">
        <f>APU!$O$160*R$52/$I$52</f>
        <v>0</v>
      </c>
      <c r="S406" s="1099">
        <f>APU!$O$160*S$52/$I$52</f>
        <v>0</v>
      </c>
      <c r="T406" s="1099">
        <f>APU!$O$160*T$52/$I$52</f>
        <v>0</v>
      </c>
      <c r="U406" s="1099">
        <f>APU!$O$160*U$52/$I$52</f>
        <v>0</v>
      </c>
      <c r="V406" s="1099">
        <f>APU!$O$160*V$52/$I$52</f>
        <v>0</v>
      </c>
      <c r="W406" s="1099">
        <f>APU!$O$160*W$52/$I$52</f>
        <v>0</v>
      </c>
      <c r="X406" s="1099">
        <f>APU!$O$160*X$52/$I$52</f>
        <v>1.1399999999999999</v>
      </c>
      <c r="Y406" s="1099">
        <f>APU!$O$160*Y$52/$I$52</f>
        <v>0</v>
      </c>
      <c r="Z406" s="1099">
        <f>APU!$O$160*Z$52/$I$52</f>
        <v>0</v>
      </c>
      <c r="AA406" s="1099">
        <f>APU!$O$160*AA$52/$I$52</f>
        <v>0</v>
      </c>
      <c r="AB406" s="1099">
        <f>APU!$O$160*AB$52/$I$52</f>
        <v>0</v>
      </c>
      <c r="AC406" s="1099">
        <f>APU!$O$160*AC$52/$I$52</f>
        <v>0</v>
      </c>
    </row>
    <row r="407" spans="4:29">
      <c r="D407" s="3" t="str">
        <f>APU!D161</f>
        <v xml:space="preserve">CORDÓN DE RESPALDO </v>
      </c>
      <c r="E407" s="1097" t="str">
        <f>APU!G161</f>
        <v>m</v>
      </c>
      <c r="F407" s="3"/>
      <c r="G407" s="3"/>
      <c r="H407" s="3"/>
      <c r="I407" s="1098">
        <f t="shared" si="269"/>
        <v>12.35</v>
      </c>
      <c r="J407" s="3"/>
      <c r="K407" s="3"/>
      <c r="L407" s="1099">
        <f>APU!$O$161*L$52/$I$52</f>
        <v>0</v>
      </c>
      <c r="M407" s="1099">
        <f>APU!$O$161*M$52/$I$52</f>
        <v>0</v>
      </c>
      <c r="N407" s="1099">
        <f>APU!$O$161*N$52/$I$52</f>
        <v>0</v>
      </c>
      <c r="O407" s="1099">
        <f>APU!$O$161*O$52/$I$52</f>
        <v>0</v>
      </c>
      <c r="P407" s="1099">
        <f>APU!$O$161*P$52/$I$52</f>
        <v>0</v>
      </c>
      <c r="Q407" s="1099">
        <f>APU!$O$161*Q$52/$I$52</f>
        <v>0</v>
      </c>
      <c r="R407" s="1099">
        <f>APU!$O$161*R$52/$I$52</f>
        <v>0</v>
      </c>
      <c r="S407" s="1099">
        <f>APU!$O$161*S$52/$I$52</f>
        <v>0</v>
      </c>
      <c r="T407" s="1099">
        <f>APU!$O$161*T$52/$I$52</f>
        <v>0</v>
      </c>
      <c r="U407" s="1099">
        <f>APU!$O$161*U$52/$I$52</f>
        <v>0</v>
      </c>
      <c r="V407" s="1099">
        <f>APU!$O$161*V$52/$I$52</f>
        <v>0</v>
      </c>
      <c r="W407" s="1099">
        <f>APU!$O$161*W$52/$I$52</f>
        <v>0</v>
      </c>
      <c r="X407" s="1099">
        <f>APU!$O$161*X$52/$I$52</f>
        <v>12.35</v>
      </c>
      <c r="Y407" s="1099">
        <f>APU!$O$161*Y$52/$I$52</f>
        <v>0</v>
      </c>
      <c r="Z407" s="1099">
        <f>APU!$O$161*Z$52/$I$52</f>
        <v>0</v>
      </c>
      <c r="AA407" s="1099">
        <f>APU!$O$161*AA$52/$I$52</f>
        <v>0</v>
      </c>
      <c r="AB407" s="1099">
        <f>APU!$O$161*AB$52/$I$52</f>
        <v>0</v>
      </c>
      <c r="AC407" s="1099">
        <f>APU!$O$161*AC$52/$I$52</f>
        <v>0</v>
      </c>
    </row>
    <row r="408" spans="4:29">
      <c r="D408" s="3" t="str">
        <f>APU!D177</f>
        <v>ACERO ESTRUCTURAL A36</v>
      </c>
      <c r="E408" s="1097" t="str">
        <f>APU!G177</f>
        <v>Kg</v>
      </c>
      <c r="F408" s="3"/>
      <c r="G408" s="3"/>
      <c r="H408" s="3"/>
      <c r="I408" s="1098">
        <f t="shared" si="269"/>
        <v>1033.6305</v>
      </c>
      <c r="J408" s="3"/>
      <c r="K408" s="3"/>
      <c r="L408" s="1099">
        <f>APU!$O$177*L$56/$I$56+APU!$O$198*L$60/$I$60</f>
        <v>0</v>
      </c>
      <c r="M408" s="1099">
        <f>APU!$O$177*M$56/$I$56+APU!$O$198*M$60/$I$60</f>
        <v>0</v>
      </c>
      <c r="N408" s="1099">
        <f>APU!$O$177*N$56/$I$56+APU!$O$198*N$60/$I$60</f>
        <v>0</v>
      </c>
      <c r="O408" s="1099">
        <f>APU!$O$177*O$56/$I$56+APU!$O$198*O$60/$I$60</f>
        <v>0</v>
      </c>
      <c r="P408" s="1099">
        <f>APU!$O$177*P$56/$I$56+APU!$O$198*P$60/$I$60</f>
        <v>0</v>
      </c>
      <c r="Q408" s="1099">
        <f>APU!$O$177*Q$56/$I$56+APU!$O$198*Q$60/$I$60</f>
        <v>0</v>
      </c>
      <c r="R408" s="1099">
        <f>APU!$O$177*R$56/$I$56+APU!$O$198*R$60/$I$60</f>
        <v>0</v>
      </c>
      <c r="S408" s="1099">
        <f>APU!$O$177*S$56/$I$56+APU!$O$198*S$60/$I$60</f>
        <v>0</v>
      </c>
      <c r="T408" s="1099">
        <f>APU!$O$177*T$56/$I$56+APU!$O$198*T$60/$I$60</f>
        <v>0</v>
      </c>
      <c r="U408" s="1099">
        <f>APU!$O$177*U$56/$I$56+APU!$O$198*U$60/$I$60</f>
        <v>686.16449999999998</v>
      </c>
      <c r="V408" s="1099">
        <f>APU!$O$177*V$56/$I$56+APU!$O$198*V$60/$I$60</f>
        <v>347.46600000000001</v>
      </c>
      <c r="W408" s="1099">
        <f>APU!$O$177*W$56/$I$56+APU!$O$198*W$60/$I$60</f>
        <v>0</v>
      </c>
      <c r="X408" s="1099">
        <f>APU!$O$177*X$56/$I$56+APU!$O$198*X$60/$I$60</f>
        <v>0</v>
      </c>
      <c r="Y408" s="1099">
        <f>APU!$O$177*Y$56/$I$56+APU!$O$198*Y$60/$I$60</f>
        <v>0</v>
      </c>
      <c r="Z408" s="1099">
        <f>APU!$O$177*Z$56/$I$56+APU!$O$198*Z$60/$I$60</f>
        <v>0</v>
      </c>
      <c r="AA408" s="1099">
        <f>APU!$O$177*AA$56/$I$56+APU!$O$198*AA$60/$I$60</f>
        <v>0</v>
      </c>
      <c r="AB408" s="1099">
        <f>APU!$O$177*AB$56/$I$56+APU!$O$198*AB$60/$I$60</f>
        <v>0</v>
      </c>
      <c r="AC408" s="1099">
        <f>APU!$O$177*AC$56/$I$56+APU!$O$198*AC$60/$I$60</f>
        <v>0</v>
      </c>
    </row>
    <row r="409" spans="4:29">
      <c r="D409" s="3" t="str">
        <f>APU!D178</f>
        <v>PINTURA</v>
      </c>
      <c r="E409" s="1097" t="str">
        <f>APU!G178</f>
        <v>gln</v>
      </c>
      <c r="F409" s="3"/>
      <c r="G409" s="3"/>
      <c r="H409" s="3"/>
      <c r="I409" s="1098">
        <f t="shared" si="269"/>
        <v>14.76615</v>
      </c>
      <c r="J409" s="3"/>
      <c r="K409" s="3"/>
      <c r="L409" s="1099">
        <f>APU!$O$178*L$56/$I$56+APU!$O$199*L$60/$I$60</f>
        <v>0</v>
      </c>
      <c r="M409" s="1099">
        <f>APU!$O$178*M$56/$I$56+APU!$O$199*M$60/$I$60</f>
        <v>0</v>
      </c>
      <c r="N409" s="1099">
        <f>APU!$O$178*N$56/$I$56+APU!$O$199*N$60/$I$60</f>
        <v>0</v>
      </c>
      <c r="O409" s="1099">
        <f>APU!$O$178*O$56/$I$56+APU!$O$199*O$60/$I$60</f>
        <v>0</v>
      </c>
      <c r="P409" s="1099">
        <f>APU!$O$178*P$56/$I$56+APU!$O$199*P$60/$I$60</f>
        <v>0</v>
      </c>
      <c r="Q409" s="1099">
        <f>APU!$O$178*Q$56/$I$56+APU!$O$199*Q$60/$I$60</f>
        <v>0</v>
      </c>
      <c r="R409" s="1099">
        <f>APU!$O$178*R$56/$I$56+APU!$O$199*R$60/$I$60</f>
        <v>0</v>
      </c>
      <c r="S409" s="1099">
        <f>APU!$O$178*S$56/$I$56+APU!$O$199*S$60/$I$60</f>
        <v>0</v>
      </c>
      <c r="T409" s="1099">
        <f>APU!$O$178*T$56/$I$56+APU!$O$199*T$60/$I$60</f>
        <v>0</v>
      </c>
      <c r="U409" s="1099">
        <f>APU!$O$178*U$56/$I$56+APU!$O$199*U$60/$I$60</f>
        <v>9.8023499999999988</v>
      </c>
      <c r="V409" s="1099">
        <f>APU!$O$178*V$56/$I$56+APU!$O$199*V$60/$I$60</f>
        <v>4.9638</v>
      </c>
      <c r="W409" s="1099">
        <f>APU!$O$178*W$56/$I$56+APU!$O$199*W$60/$I$60</f>
        <v>0</v>
      </c>
      <c r="X409" s="1099">
        <f>APU!$O$178*X$56/$I$56+APU!$O$199*X$60/$I$60</f>
        <v>0</v>
      </c>
      <c r="Y409" s="1099">
        <f>APU!$O$178*Y$56/$I$56+APU!$O$199*Y$60/$I$60</f>
        <v>0</v>
      </c>
      <c r="Z409" s="1099">
        <f>APU!$O$178*Z$56/$I$56+APU!$O$199*Z$60/$I$60</f>
        <v>0</v>
      </c>
      <c r="AA409" s="1099">
        <f>APU!$O$178*AA$56/$I$56+APU!$O$199*AA$60/$I$60</f>
        <v>0</v>
      </c>
      <c r="AB409" s="1099">
        <f>APU!$O$178*AB$56/$I$56+APU!$O$199*AB$60/$I$60</f>
        <v>0</v>
      </c>
      <c r="AC409" s="1099">
        <f>APU!$O$178*AC$56/$I$56+APU!$O$199*AC$60/$I$60</f>
        <v>0</v>
      </c>
    </row>
    <row r="410" spans="4:29">
      <c r="D410" s="3" t="str">
        <f>APU!D179</f>
        <v>SOLDADURA</v>
      </c>
      <c r="E410" s="1097" t="str">
        <f>APU!G179</f>
        <v>kg</v>
      </c>
      <c r="F410" s="3"/>
      <c r="G410" s="3"/>
      <c r="H410" s="3"/>
      <c r="I410" s="1098">
        <f t="shared" si="269"/>
        <v>125.82339999999999</v>
      </c>
      <c r="J410" s="3"/>
      <c r="K410" s="3"/>
      <c r="L410" s="1099">
        <f>APU!$O$179*L$56/$I$56+APU!$O$200*L$60/$I$60+(APU!$O$522+APU!$O$612+APU!$O$652+APU!$O$692+APU!$O$732+APU!$O$772+APU!$O$1718)*L$143/$I$143+(APU!$O$543+APU!$O$632+APU!$O$672+APU!$O$712+APU!$O$752+APU!$O$792+APU!$O$812)*L$148/$I$148+(APU!$O$832+APU!$O$1041+APU!$O$1280+APU!$O$1360+APU!$O$1560)*L$153/$I$153+(APU!$O$853+APU!$O$916+APU!$O$1061+APU!$O$1217+APU!$O$1300+APU!$O$1380+APU!$O$1480+APU!$O$1500+APU!$O$1579)*L$158/$I$158+(APU!$O$874+APU!$O$936+APU!$O$1081+APU!$O$1238+APU!$O$1320+APU!$O$1400+APU!$O$1460+APU!$O$1520+APU!$O$1598)*L$163/$I$163+(APU!$O$895+APU!$O$956+APU!$O$1101+APU!$O$1259+APU!$O$1340+APU!$O$1420+APU!$O$1440+APU!$O$1540+APU!$O$1617)*L$168/$I$168+APU!$O$1847*L$182/$I$182</f>
        <v>0</v>
      </c>
      <c r="M410" s="1099">
        <f>APU!$O$179*M$56/$I$56+APU!$O$200*M$60/$I$60+(APU!$O$522+APU!$O$612+APU!$O$652+APU!$O$692+APU!$O$732+APU!$O$772+APU!$O$1718)*M$143/$I$143+(APU!$O$543+APU!$O$632+APU!$O$672+APU!$O$712+APU!$O$752+APU!$O$792+APU!$O$812)*M$148/$I$148+(APU!$O$832+APU!$O$1041+APU!$O$1280+APU!$O$1360+APU!$O$1560)*M$153/$I$153+(APU!$O$853+APU!$O$916+APU!$O$1061+APU!$O$1217+APU!$O$1300+APU!$O$1380+APU!$O$1480+APU!$O$1500+APU!$O$1579)*M$158/$I$158+(APU!$O$874+APU!$O$936+APU!$O$1081+APU!$O$1238+APU!$O$1320+APU!$O$1400+APU!$O$1460+APU!$O$1520+APU!$O$1598)*M$163/$I$163+(APU!$O$895+APU!$O$956+APU!$O$1101+APU!$O$1259+APU!$O$1340+APU!$O$1420+APU!$O$1440+APU!$O$1540+APU!$O$1617)*M$168/$I$168+APU!$O$1847*M$182/$I$182</f>
        <v>0</v>
      </c>
      <c r="N410" s="1099">
        <f>APU!$O$179*N$56/$I$56+APU!$O$200*N$60/$I$60+(APU!$O$522+APU!$O$612+APU!$O$652+APU!$O$692+APU!$O$732+APU!$O$772+APU!$O$1718)*N$143/$I$143+(APU!$O$543+APU!$O$632+APU!$O$672+APU!$O$712+APU!$O$752+APU!$O$792+APU!$O$812)*N$148/$I$148+(APU!$O$832+APU!$O$1041+APU!$O$1280+APU!$O$1360+APU!$O$1560)*N$153/$I$153+(APU!$O$853+APU!$O$916+APU!$O$1061+APU!$O$1217+APU!$O$1300+APU!$O$1380+APU!$O$1480+APU!$O$1500+APU!$O$1579)*N$158/$I$158+(APU!$O$874+APU!$O$936+APU!$O$1081+APU!$O$1238+APU!$O$1320+APU!$O$1400+APU!$O$1460+APU!$O$1520+APU!$O$1598)*N$163/$I$163+(APU!$O$895+APU!$O$956+APU!$O$1101+APU!$O$1259+APU!$O$1340+APU!$O$1420+APU!$O$1440+APU!$O$1540+APU!$O$1617)*N$168/$I$168+APU!$O$1847*N$182/$I$182</f>
        <v>0</v>
      </c>
      <c r="O410" s="1099">
        <f>APU!$O$179*O$56/$I$56+APU!$O$200*O$60/$I$60+(APU!$O$522+APU!$O$612+APU!$O$652+APU!$O$692+APU!$O$732+APU!$O$772+APU!$O$1718)*O$143/$I$143+(APU!$O$543+APU!$O$632+APU!$O$672+APU!$O$712+APU!$O$752+APU!$O$792+APU!$O$812)*O$148/$I$148+(APU!$O$832+APU!$O$1041+APU!$O$1280+APU!$O$1360+APU!$O$1560)*O$153/$I$153+(APU!$O$853+APU!$O$916+APU!$O$1061+APU!$O$1217+APU!$O$1300+APU!$O$1380+APU!$O$1480+APU!$O$1500+APU!$O$1579)*O$158/$I$158+(APU!$O$874+APU!$O$936+APU!$O$1081+APU!$O$1238+APU!$O$1320+APU!$O$1400+APU!$O$1460+APU!$O$1520+APU!$O$1598)*O$163/$I$163+(APU!$O$895+APU!$O$956+APU!$O$1101+APU!$O$1259+APU!$O$1340+APU!$O$1420+APU!$O$1440+APU!$O$1540+APU!$O$1617)*O$168/$I$168+APU!$O$1847*O$182/$I$182</f>
        <v>0</v>
      </c>
      <c r="P410" s="1099">
        <f>APU!$O$179*P$56/$I$56+APU!$O$200*P$60/$I$60+(APU!$O$522+APU!$O$612+APU!$O$652+APU!$O$692+APU!$O$732+APU!$O$772+APU!$O$1718)*P$143/$I$143+(APU!$O$543+APU!$O$632+APU!$O$672+APU!$O$712+APU!$O$752+APU!$O$792+APU!$O$812)*P$148/$I$148+(APU!$O$832+APU!$O$1041+APU!$O$1280+APU!$O$1360+APU!$O$1560)*P$153/$I$153+(APU!$O$853+APU!$O$916+APU!$O$1061+APU!$O$1217+APU!$O$1300+APU!$O$1380+APU!$O$1480+APU!$O$1500+APU!$O$1579)*P$158/$I$158+(APU!$O$874+APU!$O$936+APU!$O$1081+APU!$O$1238+APU!$O$1320+APU!$O$1400+APU!$O$1460+APU!$O$1520+APU!$O$1598)*P$163/$I$163+(APU!$O$895+APU!$O$956+APU!$O$1101+APU!$O$1259+APU!$O$1340+APU!$O$1420+APU!$O$1440+APU!$O$1540+APU!$O$1617)*P$168/$I$168+APU!$O$1847*P$182/$I$182</f>
        <v>0</v>
      </c>
      <c r="Q410" s="1099">
        <f>APU!$O$179*Q$56/$I$56+APU!$O$200*Q$60/$I$60+(APU!$O$522+APU!$O$612+APU!$O$652+APU!$O$692+APU!$O$732+APU!$O$772+APU!$O$1718)*Q$143/$I$143+(APU!$O$543+APU!$O$632+APU!$O$672+APU!$O$712+APU!$O$752+APU!$O$792+APU!$O$812)*Q$148/$I$148+(APU!$O$832+APU!$O$1041+APU!$O$1280+APU!$O$1360+APU!$O$1560)*Q$153/$I$153+(APU!$O$853+APU!$O$916+APU!$O$1061+APU!$O$1217+APU!$O$1300+APU!$O$1380+APU!$O$1480+APU!$O$1500+APU!$O$1579)*Q$158/$I$158+(APU!$O$874+APU!$O$936+APU!$O$1081+APU!$O$1238+APU!$O$1320+APU!$O$1400+APU!$O$1460+APU!$O$1520+APU!$O$1598)*Q$163/$I$163+(APU!$O$895+APU!$O$956+APU!$O$1101+APU!$O$1259+APU!$O$1340+APU!$O$1420+APU!$O$1440+APU!$O$1540+APU!$O$1617)*Q$168/$I$168+APU!$O$1847*Q$182/$I$182</f>
        <v>0</v>
      </c>
      <c r="R410" s="1099">
        <f>APU!$O$179*R$56/$I$56+APU!$O$200*R$60/$I$60+(APU!$O$522+APU!$O$612+APU!$O$652+APU!$O$692+APU!$O$732+APU!$O$772+APU!$O$1718)*R$143/$I$143+(APU!$O$543+APU!$O$632+APU!$O$672+APU!$O$712+APU!$O$752+APU!$O$792+APU!$O$812)*R$148/$I$148+(APU!$O$832+APU!$O$1041+APU!$O$1280+APU!$O$1360+APU!$O$1560)*R$153/$I$153+(APU!$O$853+APU!$O$916+APU!$O$1061+APU!$O$1217+APU!$O$1300+APU!$O$1380+APU!$O$1480+APU!$O$1500+APU!$O$1579)*R$158/$I$158+(APU!$O$874+APU!$O$936+APU!$O$1081+APU!$O$1238+APU!$O$1320+APU!$O$1400+APU!$O$1460+APU!$O$1520+APU!$O$1598)*R$163/$I$163+(APU!$O$895+APU!$O$956+APU!$O$1101+APU!$O$1259+APU!$O$1340+APU!$O$1420+APU!$O$1440+APU!$O$1540+APU!$O$1617)*R$168/$I$168+APU!$O$1847*R$182/$I$182</f>
        <v>0</v>
      </c>
      <c r="S410" s="1099">
        <f>APU!$O$179*S$56/$I$56+APU!$O$200*S$60/$I$60+(APU!$O$522+APU!$O$612+APU!$O$652+APU!$O$692+APU!$O$732+APU!$O$772+APU!$O$1718)*S$143/$I$143+(APU!$O$543+APU!$O$632+APU!$O$672+APU!$O$712+APU!$O$752+APU!$O$792+APU!$O$812)*S$148/$I$148+(APU!$O$832+APU!$O$1041+APU!$O$1280+APU!$O$1360+APU!$O$1560)*S$153/$I$153+(APU!$O$853+APU!$O$916+APU!$O$1061+APU!$O$1217+APU!$O$1300+APU!$O$1380+APU!$O$1480+APU!$O$1500+APU!$O$1579)*S$158/$I$158+(APU!$O$874+APU!$O$936+APU!$O$1081+APU!$O$1238+APU!$O$1320+APU!$O$1400+APU!$O$1460+APU!$O$1520+APU!$O$1598)*S$163/$I$163+(APU!$O$895+APU!$O$956+APU!$O$1101+APU!$O$1259+APU!$O$1340+APU!$O$1420+APU!$O$1440+APU!$O$1540+APU!$O$1617)*S$168/$I$168+APU!$O$1847*S$182/$I$182</f>
        <v>6.1356721311475413</v>
      </c>
      <c r="T410" s="1099">
        <f>APU!$O$179*T$56/$I$56+APU!$O$200*T$60/$I$60+(APU!$O$522+APU!$O$612+APU!$O$652+APU!$O$692+APU!$O$732+APU!$O$772+APU!$O$1718)*T$143/$I$143+(APU!$O$543+APU!$O$632+APU!$O$672+APU!$O$712+APU!$O$752+APU!$O$792+APU!$O$812)*T$148/$I$148+(APU!$O$832+APU!$O$1041+APU!$O$1280+APU!$O$1360+APU!$O$1560)*T$153/$I$153+(APU!$O$853+APU!$O$916+APU!$O$1061+APU!$O$1217+APU!$O$1300+APU!$O$1380+APU!$O$1480+APU!$O$1500+APU!$O$1579)*T$158/$I$158+(APU!$O$874+APU!$O$936+APU!$O$1081+APU!$O$1238+APU!$O$1320+APU!$O$1400+APU!$O$1460+APU!$O$1520+APU!$O$1598)*T$163/$I$163+(APU!$O$895+APU!$O$956+APU!$O$1101+APU!$O$1259+APU!$O$1340+APU!$O$1420+APU!$O$1440+APU!$O$1540+APU!$O$1617)*T$168/$I$168+APU!$O$1847*T$182/$I$182</f>
        <v>6.1356721311475413</v>
      </c>
      <c r="U410" s="1099">
        <f>APU!$O$179*U$56/$I$56+APU!$O$200*U$60/$I$60+(APU!$O$522+APU!$O$612+APU!$O$652+APU!$O$692+APU!$O$732+APU!$O$772+APU!$O$1718)*U$143/$I$143+(APU!$O$543+APU!$O$632+APU!$O$672+APU!$O$712+APU!$O$752+APU!$O$792+APU!$O$812)*U$148/$I$148+(APU!$O$832+APU!$O$1041+APU!$O$1280+APU!$O$1360+APU!$O$1560)*U$153/$I$153+(APU!$O$853+APU!$O$916+APU!$O$1061+APU!$O$1217+APU!$O$1300+APU!$O$1380+APU!$O$1480+APU!$O$1500+APU!$O$1579)*U$158/$I$158+(APU!$O$874+APU!$O$936+APU!$O$1081+APU!$O$1238+APU!$O$1320+APU!$O$1400+APU!$O$1460+APU!$O$1520+APU!$O$1598)*U$163/$I$163+(APU!$O$895+APU!$O$956+APU!$O$1101+APU!$O$1259+APU!$O$1340+APU!$O$1420+APU!$O$1440+APU!$O$1540+APU!$O$1617)*U$168/$I$168+APU!$O$1847*U$182/$I$182</f>
        <v>32.275272131147538</v>
      </c>
      <c r="V410" s="1099">
        <f>APU!$O$179*V$56/$I$56+APU!$O$200*V$60/$I$60+(APU!$O$522+APU!$O$612+APU!$O$652+APU!$O$692+APU!$O$732+APU!$O$772+APU!$O$1718)*V$143/$I$143+(APU!$O$543+APU!$O$632+APU!$O$672+APU!$O$712+APU!$O$752+APU!$O$792+APU!$O$812)*V$148/$I$148+(APU!$O$832+APU!$O$1041+APU!$O$1280+APU!$O$1360+APU!$O$1560)*V$153/$I$153+(APU!$O$853+APU!$O$916+APU!$O$1061+APU!$O$1217+APU!$O$1300+APU!$O$1380+APU!$O$1480+APU!$O$1500+APU!$O$1579)*V$158/$I$158+(APU!$O$874+APU!$O$936+APU!$O$1081+APU!$O$1238+APU!$O$1320+APU!$O$1400+APU!$O$1460+APU!$O$1520+APU!$O$1598)*V$163/$I$163+(APU!$O$895+APU!$O$956+APU!$O$1101+APU!$O$1259+APU!$O$1340+APU!$O$1420+APU!$O$1440+APU!$O$1540+APU!$O$1617)*V$168/$I$168+APU!$O$1847*V$182/$I$182</f>
        <v>22.341828191753599</v>
      </c>
      <c r="W410" s="1099">
        <f>APU!$O$179*W$56/$I$56+APU!$O$200*W$60/$I$60+(APU!$O$522+APU!$O$612+APU!$O$652+APU!$O$692+APU!$O$732+APU!$O$772+APU!$O$1718)*W$143/$I$143+(APU!$O$543+APU!$O$632+APU!$O$672+APU!$O$712+APU!$O$752+APU!$O$792+APU!$O$812)*W$148/$I$148+(APU!$O$832+APU!$O$1041+APU!$O$1280+APU!$O$1360+APU!$O$1560)*W$153/$I$153+(APU!$O$853+APU!$O$916+APU!$O$1061+APU!$O$1217+APU!$O$1300+APU!$O$1380+APU!$O$1480+APU!$O$1500+APU!$O$1579)*W$158/$I$158+(APU!$O$874+APU!$O$936+APU!$O$1081+APU!$O$1238+APU!$O$1320+APU!$O$1400+APU!$O$1460+APU!$O$1520+APU!$O$1598)*W$163/$I$163+(APU!$O$895+APU!$O$956+APU!$O$1101+APU!$O$1259+APU!$O$1340+APU!$O$1420+APU!$O$1440+APU!$O$1540+APU!$O$1617)*W$168/$I$168+APU!$O$1847*W$182/$I$182</f>
        <v>12.707982737208148</v>
      </c>
      <c r="X410" s="1099">
        <f>APU!$O$179*X$56/$I$56+APU!$O$200*X$60/$I$60+(APU!$O$522+APU!$O$612+APU!$O$652+APU!$O$692+APU!$O$732+APU!$O$772+APU!$O$1718)*X$143/$I$143+(APU!$O$543+APU!$O$632+APU!$O$672+APU!$O$712+APU!$O$752+APU!$O$792+APU!$O$812)*X$148/$I$148+(APU!$O$832+APU!$O$1041+APU!$O$1280+APU!$O$1360+APU!$O$1560)*X$153/$I$153+(APU!$O$853+APU!$O$916+APU!$O$1061+APU!$O$1217+APU!$O$1300+APU!$O$1380+APU!$O$1480+APU!$O$1500+APU!$O$1579)*X$158/$I$158+(APU!$O$874+APU!$O$936+APU!$O$1081+APU!$O$1238+APU!$O$1320+APU!$O$1400+APU!$O$1460+APU!$O$1520+APU!$O$1598)*X$163/$I$163+(APU!$O$895+APU!$O$956+APU!$O$1101+APU!$O$1259+APU!$O$1340+APU!$O$1420+APU!$O$1440+APU!$O$1540+APU!$O$1617)*X$168/$I$168+APU!$O$1847*X$182/$I$182</f>
        <v>11.921732737208149</v>
      </c>
      <c r="Y410" s="1099">
        <f>APU!$O$179*Y$56/$I$56+APU!$O$200*Y$60/$I$60+(APU!$O$522+APU!$O$612+APU!$O$652+APU!$O$692+APU!$O$732+APU!$O$772+APU!$O$1718)*Y$143/$I$143+(APU!$O$543+APU!$O$632+APU!$O$672+APU!$O$712+APU!$O$752+APU!$O$792+APU!$O$812)*Y$148/$I$148+(APU!$O$832+APU!$O$1041+APU!$O$1280+APU!$O$1360+APU!$O$1560)*Y$153/$I$153+(APU!$O$853+APU!$O$916+APU!$O$1061+APU!$O$1217+APU!$O$1300+APU!$O$1380+APU!$O$1480+APU!$O$1500+APU!$O$1579)*Y$158/$I$158+(APU!$O$874+APU!$O$936+APU!$O$1081+APU!$O$1238+APU!$O$1320+APU!$O$1400+APU!$O$1460+APU!$O$1520+APU!$O$1598)*Y$163/$I$163+(APU!$O$895+APU!$O$956+APU!$O$1101+APU!$O$1259+APU!$O$1340+APU!$O$1420+APU!$O$1440+APU!$O$1540+APU!$O$1617)*Y$168/$I$168+APU!$O$1847*Y$182/$I$182</f>
        <v>11.513944858420269</v>
      </c>
      <c r="Z410" s="1099">
        <f>APU!$O$179*Z$56/$I$56+APU!$O$200*Z$60/$I$60+(APU!$O$522+APU!$O$612+APU!$O$652+APU!$O$692+APU!$O$732+APU!$O$772+APU!$O$1718)*Z$143/$I$143+(APU!$O$543+APU!$O$632+APU!$O$672+APU!$O$712+APU!$O$752+APU!$O$792+APU!$O$812)*Z$148/$I$148+(APU!$O$832+APU!$O$1041+APU!$O$1280+APU!$O$1360+APU!$O$1560)*Z$153/$I$153+(APU!$O$853+APU!$O$916+APU!$O$1061+APU!$O$1217+APU!$O$1300+APU!$O$1380+APU!$O$1480+APU!$O$1500+APU!$O$1579)*Z$158/$I$158+(APU!$O$874+APU!$O$936+APU!$O$1081+APU!$O$1238+APU!$O$1320+APU!$O$1400+APU!$O$1460+APU!$O$1520+APU!$O$1598)*Z$163/$I$163+(APU!$O$895+APU!$O$956+APU!$O$1101+APU!$O$1259+APU!$O$1340+APU!$O$1420+APU!$O$1440+APU!$O$1540+APU!$O$1617)*Z$168/$I$168+APU!$O$1847*Z$182/$I$182</f>
        <v>10.264672131147542</v>
      </c>
      <c r="AA410" s="1099">
        <f>APU!$O$179*AA$56/$I$56+APU!$O$200*AA$60/$I$60+(APU!$O$522+APU!$O$612+APU!$O$652+APU!$O$692+APU!$O$732+APU!$O$772+APU!$O$1718)*AA$143/$I$143+(APU!$O$543+APU!$O$632+APU!$O$672+APU!$O$712+APU!$O$752+APU!$O$792+APU!$O$812)*AA$148/$I$148+(APU!$O$832+APU!$O$1041+APU!$O$1280+APU!$O$1360+APU!$O$1560)*AA$153/$I$153+(APU!$O$853+APU!$O$916+APU!$O$1061+APU!$O$1217+APU!$O$1300+APU!$O$1380+APU!$O$1480+APU!$O$1500+APU!$O$1579)*AA$158/$I$158+(APU!$O$874+APU!$O$936+APU!$O$1081+APU!$O$1238+APU!$O$1320+APU!$O$1400+APU!$O$1460+APU!$O$1520+APU!$O$1598)*AA$163/$I$163+(APU!$O$895+APU!$O$956+APU!$O$1101+APU!$O$1259+APU!$O$1340+APU!$O$1420+APU!$O$1440+APU!$O$1540+APU!$O$1617)*AA$168/$I$168+APU!$O$1847*AA$182/$I$182</f>
        <v>8.626622950819673</v>
      </c>
      <c r="AB410" s="1099">
        <f>APU!$O$179*AB$56/$I$56+APU!$O$200*AB$60/$I$60+(APU!$O$522+APU!$O$612+APU!$O$652+APU!$O$692+APU!$O$732+APU!$O$772+APU!$O$1718)*AB$143/$I$143+(APU!$O$543+APU!$O$632+APU!$O$672+APU!$O$712+APU!$O$752+APU!$O$792+APU!$O$812)*AB$148/$I$148+(APU!$O$832+APU!$O$1041+APU!$O$1280+APU!$O$1360+APU!$O$1560)*AB$153/$I$153+(APU!$O$853+APU!$O$916+APU!$O$1061+APU!$O$1217+APU!$O$1300+APU!$O$1380+APU!$O$1480+APU!$O$1500+APU!$O$1579)*AB$158/$I$158+(APU!$O$874+APU!$O$936+APU!$O$1081+APU!$O$1238+APU!$O$1320+APU!$O$1400+APU!$O$1460+APU!$O$1520+APU!$O$1598)*AB$163/$I$163+(APU!$O$895+APU!$O$956+APU!$O$1101+APU!$O$1259+APU!$O$1340+APU!$O$1420+APU!$O$1440+APU!$O$1540+APU!$O$1617)*AB$168/$I$168+APU!$O$1847*AB$182/$I$182</f>
        <v>3.9</v>
      </c>
      <c r="AC410" s="1099">
        <f>APU!$O$179*AC$56/$I$56+APU!$O$200*AC$60/$I$60+(APU!$O$522+APU!$O$612+APU!$O$652+APU!$O$692+APU!$O$732+APU!$O$772+APU!$O$1718)*AC$143/$I$143+(APU!$O$543+APU!$O$632+APU!$O$672+APU!$O$712+APU!$O$752+APU!$O$792+APU!$O$812)*AC$148/$I$148+(APU!$O$832+APU!$O$1041+APU!$O$1280+APU!$O$1360+APU!$O$1560)*AC$153/$I$153+(APU!$O$853+APU!$O$916+APU!$O$1061+APU!$O$1217+APU!$O$1300+APU!$O$1380+APU!$O$1480+APU!$O$1500+APU!$O$1579)*AC$158/$I$158+(APU!$O$874+APU!$O$936+APU!$O$1081+APU!$O$1238+APU!$O$1320+APU!$O$1400+APU!$O$1460+APU!$O$1520+APU!$O$1598)*AC$163/$I$163+(APU!$O$895+APU!$O$956+APU!$O$1101+APU!$O$1259+APU!$O$1340+APU!$O$1420+APU!$O$1440+APU!$O$1540+APU!$O$1617)*AC$168/$I$168+APU!$O$1847*AC$182/$I$182</f>
        <v>0</v>
      </c>
    </row>
    <row r="411" spans="4:29">
      <c r="D411" s="3" t="str">
        <f>APU!D219</f>
        <v xml:space="preserve">SIKA GROUT </v>
      </c>
      <c r="E411" s="1097" t="str">
        <f>APU!G219</f>
        <v>Kg</v>
      </c>
      <c r="F411" s="3"/>
      <c r="G411" s="3"/>
      <c r="H411" s="3"/>
      <c r="I411" s="1098">
        <f t="shared" si="269"/>
        <v>260.41343749999999</v>
      </c>
      <c r="J411" s="3"/>
      <c r="K411" s="3"/>
      <c r="L411" s="1099">
        <f>APU!$O$219*L$64/$I$64</f>
        <v>0</v>
      </c>
      <c r="M411" s="1099">
        <f>APU!$O$219*M$64/$I$64</f>
        <v>0</v>
      </c>
      <c r="N411" s="1099">
        <f>APU!$O$219*N$64/$I$64</f>
        <v>0</v>
      </c>
      <c r="O411" s="1099">
        <f>APU!$O$219*O$64/$I$64</f>
        <v>0</v>
      </c>
      <c r="P411" s="1099">
        <f>APU!$O$219*P$64/$I$64</f>
        <v>0</v>
      </c>
      <c r="Q411" s="1099">
        <f>APU!$O$219*Q$64/$I$64</f>
        <v>0</v>
      </c>
      <c r="R411" s="1099">
        <f>APU!$O$219*R$64/$I$64</f>
        <v>0</v>
      </c>
      <c r="S411" s="1099">
        <f>APU!$O$219*S$64/$I$64</f>
        <v>0</v>
      </c>
      <c r="T411" s="1099">
        <f>APU!$O$219*T$64/$I$64</f>
        <v>0</v>
      </c>
      <c r="U411" s="1099">
        <f>APU!$O$219*U$64/$I$64</f>
        <v>0</v>
      </c>
      <c r="V411" s="1099">
        <f>APU!$O$219*V$64/$I$64</f>
        <v>86.804479166666667</v>
      </c>
      <c r="W411" s="1099">
        <f>APU!$O$219*W$64/$I$64</f>
        <v>151.90783854166665</v>
      </c>
      <c r="X411" s="1099">
        <f>APU!$O$219*X$64/$I$64</f>
        <v>21.701119791666667</v>
      </c>
      <c r="Y411" s="1099">
        <f>APU!$O$219*Y$64/$I$64</f>
        <v>0</v>
      </c>
      <c r="Z411" s="1099">
        <f>APU!$O$219*Z$64/$I$64</f>
        <v>0</v>
      </c>
      <c r="AA411" s="1099">
        <f>APU!$O$219*AA$64/$I$64</f>
        <v>0</v>
      </c>
      <c r="AB411" s="1099">
        <f>APU!$O$219*AB$64/$I$64</f>
        <v>0</v>
      </c>
      <c r="AC411" s="1099">
        <f>APU!$O$219*AC$64/$I$64</f>
        <v>0</v>
      </c>
    </row>
    <row r="412" spans="4:29">
      <c r="D412" s="3" t="str">
        <f>APU!D237</f>
        <v>PERNO DE EXPANSIÓN -  ½”x3”</v>
      </c>
      <c r="E412" s="1097" t="str">
        <f>APU!G237</f>
        <v>und</v>
      </c>
      <c r="F412" s="3"/>
      <c r="G412" s="3"/>
      <c r="H412" s="3"/>
      <c r="I412" s="1098">
        <f t="shared" si="269"/>
        <v>101.99999999999999</v>
      </c>
      <c r="J412" s="3"/>
      <c r="K412" s="3"/>
      <c r="L412" s="1099">
        <f>APU!$O$237*L$68/$I$68</f>
        <v>0</v>
      </c>
      <c r="M412" s="1099">
        <f>APU!$O$237*M$68/$I$68</f>
        <v>0</v>
      </c>
      <c r="N412" s="1099">
        <f>APU!$O$237*N$68/$I$68</f>
        <v>0</v>
      </c>
      <c r="O412" s="1099">
        <f>APU!$O$237*O$68/$I$68</f>
        <v>0</v>
      </c>
      <c r="P412" s="1099">
        <f>APU!$O$237*P$68/$I$68</f>
        <v>0</v>
      </c>
      <c r="Q412" s="1099">
        <f>APU!$O$237*Q$68/$I$68</f>
        <v>0</v>
      </c>
      <c r="R412" s="1099">
        <f>APU!$O$237*R$68/$I$68</f>
        <v>11.333333333333334</v>
      </c>
      <c r="S412" s="1099">
        <f>APU!$O$237*S$68/$I$68</f>
        <v>79.333333333333329</v>
      </c>
      <c r="T412" s="1099">
        <f>APU!$O$237*T$68/$I$68</f>
        <v>11.333333333333334</v>
      </c>
      <c r="U412" s="1099">
        <f>APU!$O$237*U$68/$I$68</f>
        <v>0</v>
      </c>
      <c r="V412" s="1099">
        <f>APU!$O$237*V$68/$I$68</f>
        <v>0</v>
      </c>
      <c r="W412" s="1099">
        <f>APU!$O$237*W$68/$I$68</f>
        <v>0</v>
      </c>
      <c r="X412" s="1099">
        <f>APU!$O$237*X$68/$I$68</f>
        <v>0</v>
      </c>
      <c r="Y412" s="1099">
        <f>APU!$O$237*Y$68/$I$68</f>
        <v>0</v>
      </c>
      <c r="Z412" s="1099">
        <f>APU!$O$237*Z$68/$I$68</f>
        <v>0</v>
      </c>
      <c r="AA412" s="1099">
        <f>APU!$O$237*AA$68/$I$68</f>
        <v>0</v>
      </c>
      <c r="AB412" s="1099">
        <f>APU!$O$237*AB$68/$I$68</f>
        <v>0</v>
      </c>
      <c r="AC412" s="1099">
        <f>APU!$O$237*AC$68/$I$68</f>
        <v>0</v>
      </c>
    </row>
    <row r="413" spans="4:29">
      <c r="D413" s="3" t="str">
        <f>APU!D254</f>
        <v>PERNO DE EXPANSIÓN - 5/8”x3”</v>
      </c>
      <c r="E413" s="1097" t="str">
        <f>APU!G254</f>
        <v>und</v>
      </c>
      <c r="F413" s="3"/>
      <c r="G413" s="3"/>
      <c r="H413" s="3"/>
      <c r="I413" s="1098">
        <f t="shared" si="269"/>
        <v>26</v>
      </c>
      <c r="J413" s="3"/>
      <c r="K413" s="3"/>
      <c r="L413" s="1099">
        <f>APU!$O$254*L$72/$I$72</f>
        <v>0</v>
      </c>
      <c r="M413" s="1099">
        <f>APU!$O$254*M$72/$I$72</f>
        <v>0</v>
      </c>
      <c r="N413" s="1099">
        <f>APU!$O$254*N$72/$I$72</f>
        <v>0</v>
      </c>
      <c r="O413" s="1099">
        <f>APU!$O$254*O$72/$I$72</f>
        <v>0</v>
      </c>
      <c r="P413" s="1099">
        <f>APU!$O$254*P$72/$I$72</f>
        <v>0</v>
      </c>
      <c r="Q413" s="1099">
        <f>APU!$O$254*Q$72/$I$72</f>
        <v>0</v>
      </c>
      <c r="R413" s="1099">
        <f>APU!$O$254*R$72/$I$72</f>
        <v>0</v>
      </c>
      <c r="S413" s="1099">
        <f>APU!$O$254*S$72/$I$72</f>
        <v>0</v>
      </c>
      <c r="T413" s="1099">
        <f>APU!$O$254*T$72/$I$72</f>
        <v>26</v>
      </c>
      <c r="U413" s="1099">
        <f>APU!$O$254*U$72/$I$72</f>
        <v>0</v>
      </c>
      <c r="V413" s="1099">
        <f>APU!$O$254*V$72/$I$72</f>
        <v>0</v>
      </c>
      <c r="W413" s="1099">
        <f>APU!$O$254*W$72/$I$72</f>
        <v>0</v>
      </c>
      <c r="X413" s="1099">
        <f>APU!$O$254*X$72/$I$72</f>
        <v>0</v>
      </c>
      <c r="Y413" s="1099">
        <f>APU!$O$254*Y$72/$I$72</f>
        <v>0</v>
      </c>
      <c r="Z413" s="1099">
        <f>APU!$O$254*Z$72/$I$72</f>
        <v>0</v>
      </c>
      <c r="AA413" s="1099">
        <f>APU!$O$254*AA$72/$I$72</f>
        <v>0</v>
      </c>
      <c r="AB413" s="1099">
        <f>APU!$O$254*AB$72/$I$72</f>
        <v>0</v>
      </c>
      <c r="AC413" s="1099">
        <f>APU!$O$254*AC$72/$I$72</f>
        <v>0</v>
      </c>
    </row>
    <row r="414" spans="4:29">
      <c r="D414" s="3" t="str">
        <f>APU!D271</f>
        <v>PERNO DE EXPANSIÓN - 3/4”x5”</v>
      </c>
      <c r="E414" s="1097" t="str">
        <f>APU!G271</f>
        <v>und</v>
      </c>
      <c r="F414" s="3"/>
      <c r="G414" s="3"/>
      <c r="H414" s="3"/>
      <c r="I414" s="1098">
        <f t="shared" si="269"/>
        <v>12.000000000000002</v>
      </c>
      <c r="J414" s="3"/>
      <c r="K414" s="3"/>
      <c r="L414" s="1099">
        <f>APU!$O$271*L$76/$I$76</f>
        <v>0</v>
      </c>
      <c r="M414" s="1099">
        <f>APU!$O$271*M$76/$I$76</f>
        <v>0</v>
      </c>
      <c r="N414" s="1099">
        <f>APU!$O$271*N$76/$I$76</f>
        <v>0</v>
      </c>
      <c r="O414" s="1099">
        <f>APU!$O$271*O$76/$I$76</f>
        <v>0</v>
      </c>
      <c r="P414" s="1099">
        <f>APU!$O$271*P$76/$I$76</f>
        <v>0</v>
      </c>
      <c r="Q414" s="1099">
        <f>APU!$O$271*Q$76/$I$76</f>
        <v>0</v>
      </c>
      <c r="R414" s="1099">
        <f>APU!$O$271*R$76/$I$76</f>
        <v>0</v>
      </c>
      <c r="S414" s="1099">
        <f>APU!$O$271*S$76/$I$76</f>
        <v>0</v>
      </c>
      <c r="T414" s="1099">
        <f>APU!$O$271*T$76/$I$76</f>
        <v>12.000000000000002</v>
      </c>
      <c r="U414" s="1099">
        <f>APU!$O$271*U$76/$I$76</f>
        <v>0</v>
      </c>
      <c r="V414" s="1099">
        <f>APU!$O$271*V$76/$I$76</f>
        <v>0</v>
      </c>
      <c r="W414" s="1099">
        <f>APU!$O$271*W$76/$I$76</f>
        <v>0</v>
      </c>
      <c r="X414" s="1099">
        <f>APU!$O$271*X$76/$I$76</f>
        <v>0</v>
      </c>
      <c r="Y414" s="1099">
        <f>APU!$O$271*Y$76/$I$76</f>
        <v>0</v>
      </c>
      <c r="Z414" s="1099">
        <f>APU!$O$271*Z$76/$I$76</f>
        <v>0</v>
      </c>
      <c r="AA414" s="1099">
        <f>APU!$O$271*AA$76/$I$76</f>
        <v>0</v>
      </c>
      <c r="AB414" s="1099">
        <f>APU!$O$271*AB$76/$I$76</f>
        <v>0</v>
      </c>
      <c r="AC414" s="1099">
        <f>APU!$O$271*AC$76/$I$76</f>
        <v>0</v>
      </c>
    </row>
    <row r="415" spans="4:29">
      <c r="D415" s="3" t="str">
        <f>APU!D288</f>
        <v>ANCLAJE DE BARRA LISA - Ø1/2'' 180mm</v>
      </c>
      <c r="E415" s="1097" t="str">
        <f>APU!G288</f>
        <v>und</v>
      </c>
      <c r="F415" s="3"/>
      <c r="G415" s="3"/>
      <c r="H415" s="3"/>
      <c r="I415" s="1098">
        <f t="shared" si="269"/>
        <v>28</v>
      </c>
      <c r="J415" s="3"/>
      <c r="K415" s="3"/>
      <c r="L415" s="1099">
        <f>APU!$O$288*L$80/$I$80</f>
        <v>0</v>
      </c>
      <c r="M415" s="1099">
        <f>APU!$O$288*M$80/$I$80</f>
        <v>0</v>
      </c>
      <c r="N415" s="1099">
        <f>APU!$O$288*N$80/$I$80</f>
        <v>0</v>
      </c>
      <c r="O415" s="1099">
        <f>APU!$O$288*O$80/$I$80</f>
        <v>0</v>
      </c>
      <c r="P415" s="1099">
        <f>APU!$O$288*P$80/$I$80</f>
        <v>0</v>
      </c>
      <c r="Q415" s="1099">
        <f>APU!$O$288*Q$80/$I$80</f>
        <v>0</v>
      </c>
      <c r="R415" s="1099">
        <f>APU!$O$288*R$80/$I$80</f>
        <v>0</v>
      </c>
      <c r="S415" s="1099">
        <f>APU!$O$288*S$80/$I$80</f>
        <v>0</v>
      </c>
      <c r="T415" s="1099">
        <f>APU!$O$288*T$80/$I$80</f>
        <v>5.6</v>
      </c>
      <c r="U415" s="1099">
        <f>APU!$O$288*U$80/$I$80</f>
        <v>22.4</v>
      </c>
      <c r="V415" s="1099">
        <f>APU!$O$288*V$80/$I$80</f>
        <v>0</v>
      </c>
      <c r="W415" s="1099">
        <f>APU!$O$288*W$80/$I$80</f>
        <v>0</v>
      </c>
      <c r="X415" s="1099">
        <f>APU!$O$288*X$80/$I$80</f>
        <v>0</v>
      </c>
      <c r="Y415" s="1099">
        <f>APU!$O$288*Y$80/$I$80</f>
        <v>0</v>
      </c>
      <c r="Z415" s="1099">
        <f>APU!$O$288*Z$80/$I$80</f>
        <v>0</v>
      </c>
      <c r="AA415" s="1099">
        <f>APU!$O$288*AA$80/$I$80</f>
        <v>0</v>
      </c>
      <c r="AB415" s="1099">
        <f>APU!$O$288*AB$80/$I$80</f>
        <v>0</v>
      </c>
      <c r="AC415" s="1099">
        <f>APU!$O$288*AC$80/$I$80</f>
        <v>0</v>
      </c>
    </row>
    <row r="416" spans="4:29">
      <c r="D416" s="3" t="str">
        <f>APU!D367</f>
        <v>CONSUIBLES</v>
      </c>
      <c r="E416" s="1097" t="str">
        <f>APU!G367</f>
        <v>glb</v>
      </c>
      <c r="F416" s="3"/>
      <c r="G416" s="3"/>
      <c r="H416" s="3"/>
      <c r="I416" s="1098">
        <f t="shared" si="269"/>
        <v>0.2</v>
      </c>
      <c r="J416" s="3"/>
      <c r="K416" s="3"/>
      <c r="L416" s="1099">
        <f>APU!$O$367*L$103/$I$103</f>
        <v>0</v>
      </c>
      <c r="M416" s="1099">
        <f>APU!$O$367*M$103/$I$103</f>
        <v>0</v>
      </c>
      <c r="N416" s="1099">
        <f>APU!$O$367*N$103/$I$103</f>
        <v>0</v>
      </c>
      <c r="O416" s="1099">
        <f>APU!$O$367*O$103/$I$103</f>
        <v>0</v>
      </c>
      <c r="P416" s="1099">
        <f>APU!$O$367*P$103/$I$103</f>
        <v>0</v>
      </c>
      <c r="Q416" s="1099">
        <f>APU!$O$367*Q$103/$I$103</f>
        <v>0</v>
      </c>
      <c r="R416" s="1099">
        <f>APU!$O$367*R$103/$I$103</f>
        <v>0</v>
      </c>
      <c r="S416" s="1099">
        <f>APU!$O$367*S$103/$I$103</f>
        <v>0</v>
      </c>
      <c r="T416" s="1099">
        <f>APU!$O$367*T$103/$I$103</f>
        <v>0.11666666666666667</v>
      </c>
      <c r="U416" s="1099">
        <f>APU!$O$367*U$103/$I$103</f>
        <v>8.3333333333333343E-2</v>
      </c>
      <c r="V416" s="1099">
        <f>APU!$O$367*V$103/$I$103</f>
        <v>0</v>
      </c>
      <c r="W416" s="1099">
        <f>APU!$O$367*W$103/$I$103</f>
        <v>0</v>
      </c>
      <c r="X416" s="1099">
        <f>APU!$O$367*X$103/$I$103</f>
        <v>0</v>
      </c>
      <c r="Y416" s="1099">
        <f>APU!$O$367*Y$103/$I$103</f>
        <v>0</v>
      </c>
      <c r="Z416" s="1099">
        <f>APU!$O$367*Z$103/$I$103</f>
        <v>0</v>
      </c>
      <c r="AA416" s="1099">
        <f>APU!$O$367*AA$103/$I$103</f>
        <v>0</v>
      </c>
      <c r="AB416" s="1099">
        <f>APU!$O$367*AB$103/$I$103</f>
        <v>0</v>
      </c>
      <c r="AC416" s="1099">
        <f>APU!$O$367*AC$103/$I$103</f>
        <v>0</v>
      </c>
    </row>
    <row r="417" spans="4:29">
      <c r="D417" s="3" t="str">
        <f>APU!D521</f>
        <v>PIPE STD WT ERW CS A53-B TYPE E - 3''</v>
      </c>
      <c r="E417" s="1097" t="str">
        <f>APU!G521</f>
        <v>m</v>
      </c>
      <c r="F417" s="3"/>
      <c r="G417" s="3"/>
      <c r="H417" s="3"/>
      <c r="I417" s="1098">
        <f t="shared" si="269"/>
        <v>327.60000000000002</v>
      </c>
      <c r="J417" s="3"/>
      <c r="K417" s="3"/>
      <c r="L417" s="1099">
        <f>APU!$O$521*L$143/$I$143</f>
        <v>0</v>
      </c>
      <c r="M417" s="1099">
        <f>APU!$O$521*M$143/$I$143</f>
        <v>0</v>
      </c>
      <c r="N417" s="1099">
        <f>APU!$O$521*N$143/$I$143</f>
        <v>0</v>
      </c>
      <c r="O417" s="1099">
        <f>APU!$O$521*O$143/$I$143</f>
        <v>0</v>
      </c>
      <c r="P417" s="1099">
        <f>APU!$O$521*P$143/$I$143</f>
        <v>0</v>
      </c>
      <c r="Q417" s="1099">
        <f>APU!$O$521*Q$143/$I$143</f>
        <v>0</v>
      </c>
      <c r="R417" s="1099">
        <f>APU!$O$521*R$143/$I$143</f>
        <v>0</v>
      </c>
      <c r="S417" s="1099">
        <f>APU!$O$521*S$143/$I$143</f>
        <v>37.593442622950825</v>
      </c>
      <c r="T417" s="1099">
        <f>APU!$O$521*T$143/$I$143</f>
        <v>37.593442622950825</v>
      </c>
      <c r="U417" s="1099">
        <f>APU!$O$521*U$143/$I$143</f>
        <v>37.593442622950825</v>
      </c>
      <c r="V417" s="1099">
        <f>APU!$O$521*V$143/$I$143</f>
        <v>37.593442622950825</v>
      </c>
      <c r="W417" s="1099">
        <f>APU!$O$521*W$143/$I$143</f>
        <v>37.593442622950825</v>
      </c>
      <c r="X417" s="1099">
        <f>APU!$O$521*X$143/$I$143</f>
        <v>37.593442622950825</v>
      </c>
      <c r="Y417" s="1099">
        <f>APU!$O$521*Y$143/$I$143</f>
        <v>37.593442622950825</v>
      </c>
      <c r="Z417" s="1099">
        <f>APU!$O$521*Z$143/$I$143</f>
        <v>37.593442622950825</v>
      </c>
      <c r="AA417" s="1099">
        <f>APU!$O$521*AA$143/$I$143</f>
        <v>26.852459016393443</v>
      </c>
      <c r="AB417" s="1099">
        <f>APU!$O$521*AB$143/$I$143</f>
        <v>0</v>
      </c>
      <c r="AC417" s="1099">
        <f>APU!$O$521*AC$143/$I$143</f>
        <v>0</v>
      </c>
    </row>
    <row r="418" spans="4:29">
      <c r="D418" s="3" t="str">
        <f>APU!D542</f>
        <v>PIPE STD WT ERW CS A53-B TYPE E - 4''</v>
      </c>
      <c r="E418" s="1097" t="str">
        <f>APU!G542</f>
        <v>m</v>
      </c>
      <c r="F418" s="3"/>
      <c r="G418" s="3"/>
      <c r="H418" s="3"/>
      <c r="I418" s="1098">
        <f t="shared" si="269"/>
        <v>24.674999999999997</v>
      </c>
      <c r="J418" s="3"/>
      <c r="K418" s="3"/>
      <c r="L418" s="1099">
        <f>APU!$O$542*L$148/$I$148</f>
        <v>0</v>
      </c>
      <c r="M418" s="1099">
        <f>APU!$O$542*M$148/$I$148</f>
        <v>0</v>
      </c>
      <c r="N418" s="1099">
        <f>APU!$O$542*N$148/$I$148</f>
        <v>0</v>
      </c>
      <c r="O418" s="1099">
        <f>APU!$O$542*O$148/$I$148</f>
        <v>0</v>
      </c>
      <c r="P418" s="1099">
        <f>APU!$O$542*P$148/$I$148</f>
        <v>0</v>
      </c>
      <c r="Q418" s="1099">
        <f>APU!$O$542*Q$148/$I$148</f>
        <v>0</v>
      </c>
      <c r="R418" s="1099">
        <f>APU!$O$542*R$148/$I$148</f>
        <v>0</v>
      </c>
      <c r="S418" s="1099">
        <f>APU!$O$542*S$148/$I$148</f>
        <v>0</v>
      </c>
      <c r="T418" s="1099">
        <f>APU!$O$542*T$148/$I$148</f>
        <v>0</v>
      </c>
      <c r="U418" s="1099">
        <f>APU!$O$542*U$148/$I$148</f>
        <v>0</v>
      </c>
      <c r="V418" s="1099">
        <f>APU!$O$542*V$148/$I$148</f>
        <v>2.0562499999999999</v>
      </c>
      <c r="W418" s="1099">
        <f>APU!$O$542*W$148/$I$148</f>
        <v>14.393749999999999</v>
      </c>
      <c r="X418" s="1099">
        <f>APU!$O$542*X$148/$I$148</f>
        <v>8.2249999999999996</v>
      </c>
      <c r="Y418" s="1099">
        <f>APU!$O$542*Y$148/$I$148</f>
        <v>0</v>
      </c>
      <c r="Z418" s="1099">
        <f>APU!$O$542*Z$148/$I$148</f>
        <v>0</v>
      </c>
      <c r="AA418" s="1099">
        <f>APU!$O$542*AA$148/$I$148</f>
        <v>0</v>
      </c>
      <c r="AB418" s="1099">
        <f>APU!$O$542*AB$148/$I$148</f>
        <v>0</v>
      </c>
      <c r="AC418" s="1099">
        <f>APU!$O$542*AC$148/$I$148</f>
        <v>0</v>
      </c>
    </row>
    <row r="419" spans="4:29">
      <c r="D419" s="3" t="str">
        <f>APU!D562</f>
        <v>BUTTERFLY 150# CI LUG BUNA-N HNDL OP - 3''</v>
      </c>
      <c r="E419" s="1097" t="str">
        <f>APU!G562</f>
        <v>und</v>
      </c>
      <c r="F419" s="3"/>
      <c r="G419" s="3"/>
      <c r="H419" s="3"/>
      <c r="I419" s="1098">
        <f t="shared" si="269"/>
        <v>10.000000000000002</v>
      </c>
      <c r="J419" s="3"/>
      <c r="K419" s="3"/>
      <c r="L419" s="1099">
        <f>APU!$O$562*L$143/$I$143</f>
        <v>0</v>
      </c>
      <c r="M419" s="1099">
        <f>APU!$O$562*M$143/$I$143</f>
        <v>0</v>
      </c>
      <c r="N419" s="1099">
        <f>APU!$O$562*N$143/$I$143</f>
        <v>0</v>
      </c>
      <c r="O419" s="1099">
        <f>APU!$O$562*O$143/$I$143</f>
        <v>0</v>
      </c>
      <c r="P419" s="1099">
        <f>APU!$O$562*P$143/$I$143</f>
        <v>0</v>
      </c>
      <c r="Q419" s="1099">
        <f>APU!$O$562*Q$143/$I$143</f>
        <v>0</v>
      </c>
      <c r="R419" s="1099">
        <f>APU!$O$562*R$143/$I$143</f>
        <v>0</v>
      </c>
      <c r="S419" s="1099">
        <f>APU!$O$562*S$143/$I$143</f>
        <v>1.1475409836065575</v>
      </c>
      <c r="T419" s="1099">
        <f>APU!$O$562*T$143/$I$143</f>
        <v>1.1475409836065575</v>
      </c>
      <c r="U419" s="1099">
        <f>APU!$O$562*U$143/$I$143</f>
        <v>1.1475409836065575</v>
      </c>
      <c r="V419" s="1099">
        <f>APU!$O$562*V$143/$I$143</f>
        <v>1.1475409836065575</v>
      </c>
      <c r="W419" s="1099">
        <f>APU!$O$562*W$143/$I$143</f>
        <v>1.1475409836065575</v>
      </c>
      <c r="X419" s="1099">
        <f>APU!$O$562*X$143/$I$143</f>
        <v>1.1475409836065575</v>
      </c>
      <c r="Y419" s="1099">
        <f>APU!$O$562*Y$143/$I$143</f>
        <v>1.1475409836065575</v>
      </c>
      <c r="Z419" s="1099">
        <f>APU!$O$562*Z$143/$I$143</f>
        <v>1.1475409836065575</v>
      </c>
      <c r="AA419" s="1099">
        <f>APU!$O$562*AA$143/$I$143</f>
        <v>0.81967213114754101</v>
      </c>
      <c r="AB419" s="1099">
        <f>APU!$O$562*AB$143/$I$143</f>
        <v>0</v>
      </c>
      <c r="AC419" s="1099">
        <f>APU!$O$562*AC$143/$I$143</f>
        <v>0</v>
      </c>
    </row>
    <row r="420" spans="4:29">
      <c r="D420" s="3" t="str">
        <f>APU!D578</f>
        <v>BUTTERFLY 150# CI LUG BUNA-N HNDL OP - 4''</v>
      </c>
      <c r="E420" s="1097" t="str">
        <f>APU!G578</f>
        <v>und</v>
      </c>
      <c r="F420" s="3"/>
      <c r="G420" s="3"/>
      <c r="H420" s="3"/>
      <c r="I420" s="1098">
        <f t="shared" ref="I420:I451" si="270">SUM(L420:AC420)</f>
        <v>5</v>
      </c>
      <c r="J420" s="3"/>
      <c r="K420" s="3"/>
      <c r="L420" s="1099">
        <f>APU!$O$578*L$148/$I$148</f>
        <v>0</v>
      </c>
      <c r="M420" s="1099">
        <f>APU!$O$578*M$148/$I$148</f>
        <v>0</v>
      </c>
      <c r="N420" s="1099">
        <f>APU!$O$578*N$148/$I$148</f>
        <v>0</v>
      </c>
      <c r="O420" s="1099">
        <f>APU!$O$578*O$148/$I$148</f>
        <v>0</v>
      </c>
      <c r="P420" s="1099">
        <f>APU!$O$578*P$148/$I$148</f>
        <v>0</v>
      </c>
      <c r="Q420" s="1099">
        <f>APU!$O$578*Q$148/$I$148</f>
        <v>0</v>
      </c>
      <c r="R420" s="1099">
        <f>APU!$O$578*R$148/$I$148</f>
        <v>0</v>
      </c>
      <c r="S420" s="1099">
        <f>APU!$O$578*S$148/$I$148</f>
        <v>0</v>
      </c>
      <c r="T420" s="1099">
        <f>APU!$O$578*T$148/$I$148</f>
        <v>0</v>
      </c>
      <c r="U420" s="1099">
        <f>APU!$O$578*U$148/$I$148</f>
        <v>0</v>
      </c>
      <c r="V420" s="1099">
        <f>APU!$O$578*V$148/$I$148</f>
        <v>0.41666666666666669</v>
      </c>
      <c r="W420" s="1099">
        <f>APU!$O$578*W$148/$I$148</f>
        <v>2.9166666666666665</v>
      </c>
      <c r="X420" s="1099">
        <f>APU!$O$578*X$148/$I$148</f>
        <v>1.6666666666666667</v>
      </c>
      <c r="Y420" s="1099">
        <f>APU!$O$578*Y$148/$I$148</f>
        <v>0</v>
      </c>
      <c r="Z420" s="1099">
        <f>APU!$O$578*Z$148/$I$148</f>
        <v>0</v>
      </c>
      <c r="AA420" s="1099">
        <f>APU!$O$578*AA$148/$I$148</f>
        <v>0</v>
      </c>
      <c r="AB420" s="1099">
        <f>APU!$O$578*AB$148/$I$148</f>
        <v>0</v>
      </c>
      <c r="AC420" s="1099">
        <f>APU!$O$578*AC$148/$I$148</f>
        <v>0</v>
      </c>
    </row>
    <row r="421" spans="4:29">
      <c r="D421" s="3" t="str">
        <f>APU!D594</f>
        <v>CHECK 150# RF STL WAFER BUNA-N DUAL PLATE - 3''</v>
      </c>
      <c r="E421" s="1097" t="str">
        <f>APU!G594</f>
        <v>und</v>
      </c>
      <c r="F421" s="3"/>
      <c r="G421" s="3"/>
      <c r="H421" s="3"/>
      <c r="I421" s="1098">
        <f t="shared" si="270"/>
        <v>2</v>
      </c>
      <c r="J421" s="3"/>
      <c r="K421" s="3"/>
      <c r="L421" s="1099">
        <f>APU!$O$594*L$143/$I$143</f>
        <v>0</v>
      </c>
      <c r="M421" s="1099">
        <f>APU!$O$594*M$143/$I$143</f>
        <v>0</v>
      </c>
      <c r="N421" s="1099">
        <f>APU!$O$594*N$143/$I$143</f>
        <v>0</v>
      </c>
      <c r="O421" s="1099">
        <f>APU!$O$594*O$143/$I$143</f>
        <v>0</v>
      </c>
      <c r="P421" s="1099">
        <f>APU!$O$594*P$143/$I$143</f>
        <v>0</v>
      </c>
      <c r="Q421" s="1099">
        <f>APU!$O$594*Q$143/$I$143</f>
        <v>0</v>
      </c>
      <c r="R421" s="1099">
        <f>APU!$O$594*R$143/$I$143</f>
        <v>0</v>
      </c>
      <c r="S421" s="1099">
        <f>APU!$O$594*S$143/$I$143</f>
        <v>0.22950819672131148</v>
      </c>
      <c r="T421" s="1099">
        <f>APU!$O$594*T$143/$I$143</f>
        <v>0.22950819672131148</v>
      </c>
      <c r="U421" s="1099">
        <f>APU!$O$594*U$143/$I$143</f>
        <v>0.22950819672131148</v>
      </c>
      <c r="V421" s="1099">
        <f>APU!$O$594*V$143/$I$143</f>
        <v>0.22950819672131148</v>
      </c>
      <c r="W421" s="1099">
        <f>APU!$O$594*W$143/$I$143</f>
        <v>0.22950819672131148</v>
      </c>
      <c r="X421" s="1099">
        <f>APU!$O$594*X$143/$I$143</f>
        <v>0.22950819672131148</v>
      </c>
      <c r="Y421" s="1099">
        <f>APU!$O$594*Y$143/$I$143</f>
        <v>0.22950819672131148</v>
      </c>
      <c r="Z421" s="1099">
        <f>APU!$O$594*Z$143/$I$143</f>
        <v>0.22950819672131148</v>
      </c>
      <c r="AA421" s="1099">
        <f>APU!$O$594*AA$143/$I$143</f>
        <v>0.16393442622950818</v>
      </c>
      <c r="AB421" s="1099">
        <f>APU!$O$594*AB$143/$I$143</f>
        <v>0</v>
      </c>
      <c r="AC421" s="1099">
        <f>APU!$O$594*AC$143/$I$143</f>
        <v>0</v>
      </c>
    </row>
    <row r="422" spans="4:29">
      <c r="D422" s="3" t="str">
        <f>APU!D611</f>
        <v>FLG SO 150 # RF STL A105 3''</v>
      </c>
      <c r="E422" s="1097" t="str">
        <f>APU!G611</f>
        <v>und</v>
      </c>
      <c r="F422" s="3"/>
      <c r="G422" s="3"/>
      <c r="H422" s="3"/>
      <c r="I422" s="1098">
        <f t="shared" si="270"/>
        <v>26.999999999999996</v>
      </c>
      <c r="J422" s="3"/>
      <c r="K422" s="3"/>
      <c r="L422" s="1099">
        <f>APU!$O$611*L$143/$I$143</f>
        <v>0</v>
      </c>
      <c r="M422" s="1099">
        <f>APU!$O$611*M$143/$I$143</f>
        <v>0</v>
      </c>
      <c r="N422" s="1099">
        <f>APU!$O$611*N$143/$I$143</f>
        <v>0</v>
      </c>
      <c r="O422" s="1099">
        <f>APU!$O$611*O$143/$I$143</f>
        <v>0</v>
      </c>
      <c r="P422" s="1099">
        <f>APU!$O$611*P$143/$I$143</f>
        <v>0</v>
      </c>
      <c r="Q422" s="1099">
        <f>APU!$O$611*Q$143/$I$143</f>
        <v>0</v>
      </c>
      <c r="R422" s="1099">
        <f>APU!$O$611*R$143/$I$143</f>
        <v>0</v>
      </c>
      <c r="S422" s="1099">
        <f>APU!$O$611*S$143/$I$143</f>
        <v>3.098360655737705</v>
      </c>
      <c r="T422" s="1099">
        <f>APU!$O$611*T$143/$I$143</f>
        <v>3.098360655737705</v>
      </c>
      <c r="U422" s="1099">
        <f>APU!$O$611*U$143/$I$143</f>
        <v>3.098360655737705</v>
      </c>
      <c r="V422" s="1099">
        <f>APU!$O$611*V$143/$I$143</f>
        <v>3.098360655737705</v>
      </c>
      <c r="W422" s="1099">
        <f>APU!$O$611*W$143/$I$143</f>
        <v>3.098360655737705</v>
      </c>
      <c r="X422" s="1099">
        <f>APU!$O$611*X$143/$I$143</f>
        <v>3.098360655737705</v>
      </c>
      <c r="Y422" s="1099">
        <f>APU!$O$611*Y$143/$I$143</f>
        <v>3.098360655737705</v>
      </c>
      <c r="Z422" s="1099">
        <f>APU!$O$611*Z$143/$I$143</f>
        <v>3.098360655737705</v>
      </c>
      <c r="AA422" s="1099">
        <f>APU!$O$611*AA$143/$I$143</f>
        <v>2.2131147540983607</v>
      </c>
      <c r="AB422" s="1099">
        <f>APU!$O$611*AB$143/$I$143</f>
        <v>0</v>
      </c>
      <c r="AC422" s="1099">
        <f>APU!$O$611*AC$143/$I$143</f>
        <v>0</v>
      </c>
    </row>
    <row r="423" spans="4:29">
      <c r="D423" s="3" t="str">
        <f>APU!D631</f>
        <v>FLG SO 150 # RF STL A105 4''</v>
      </c>
      <c r="E423" s="1097" t="str">
        <f>APU!G631</f>
        <v>und</v>
      </c>
      <c r="F423" s="3"/>
      <c r="G423" s="3"/>
      <c r="H423" s="3"/>
      <c r="I423" s="1098">
        <f t="shared" si="270"/>
        <v>8</v>
      </c>
      <c r="J423" s="3"/>
      <c r="K423" s="3"/>
      <c r="L423" s="1099">
        <f>APU!$O$631*L$148/$I$148</f>
        <v>0</v>
      </c>
      <c r="M423" s="1099">
        <f>APU!$O$631*M$148/$I$148</f>
        <v>0</v>
      </c>
      <c r="N423" s="1099">
        <f>APU!$O$631*N$148/$I$148</f>
        <v>0</v>
      </c>
      <c r="O423" s="1099">
        <f>APU!$O$631*O$148/$I$148</f>
        <v>0</v>
      </c>
      <c r="P423" s="1099">
        <f>APU!$O$631*P$148/$I$148</f>
        <v>0</v>
      </c>
      <c r="Q423" s="1099">
        <f>APU!$O$631*Q$148/$I$148</f>
        <v>0</v>
      </c>
      <c r="R423" s="1099">
        <f>APU!$O$631*R$148/$I$148</f>
        <v>0</v>
      </c>
      <c r="S423" s="1099">
        <f>APU!$O$631*S$148/$I$148</f>
        <v>0</v>
      </c>
      <c r="T423" s="1099">
        <f>APU!$O$631*T$148/$I$148</f>
        <v>0</v>
      </c>
      <c r="U423" s="1099">
        <f>APU!$O$631*U$148/$I$148</f>
        <v>0</v>
      </c>
      <c r="V423" s="1099">
        <f>APU!$O$631*V$148/$I$148</f>
        <v>0.66666666666666663</v>
      </c>
      <c r="W423" s="1099">
        <f>APU!$O$631*W$148/$I$148</f>
        <v>4.666666666666667</v>
      </c>
      <c r="X423" s="1099">
        <f>APU!$O$631*X$148/$I$148</f>
        <v>2.6666666666666665</v>
      </c>
      <c r="Y423" s="1099">
        <f>APU!$O$631*Y$148/$I$148</f>
        <v>0</v>
      </c>
      <c r="Z423" s="1099">
        <f>APU!$O$631*Z$148/$I$148</f>
        <v>0</v>
      </c>
      <c r="AA423" s="1099">
        <f>APU!$O$631*AA$148/$I$148</f>
        <v>0</v>
      </c>
      <c r="AB423" s="1099">
        <f>APU!$O$631*AB$148/$I$148</f>
        <v>0</v>
      </c>
      <c r="AC423" s="1099">
        <f>APU!$O$631*AC$148/$I$148</f>
        <v>0</v>
      </c>
    </row>
    <row r="424" spans="4:29">
      <c r="D424" s="3" t="str">
        <f>APU!D651</f>
        <v>FLG BLIND 150 # RF STL A105 3''</v>
      </c>
      <c r="E424" s="1097" t="str">
        <f>APU!G651</f>
        <v>und</v>
      </c>
      <c r="F424" s="3"/>
      <c r="G424" s="3"/>
      <c r="H424" s="3"/>
      <c r="I424" s="1098">
        <f t="shared" si="270"/>
        <v>3.0000000000000009</v>
      </c>
      <c r="J424" s="3"/>
      <c r="K424" s="3"/>
      <c r="L424" s="1099">
        <f>APU!$O$651*L$143/$I$143</f>
        <v>0</v>
      </c>
      <c r="M424" s="1099">
        <f>APU!$O$651*M$143/$I$143</f>
        <v>0</v>
      </c>
      <c r="N424" s="1099">
        <f>APU!$O$651*N$143/$I$143</f>
        <v>0</v>
      </c>
      <c r="O424" s="1099">
        <f>APU!$O$651*O$143/$I$143</f>
        <v>0</v>
      </c>
      <c r="P424" s="1099">
        <f>APU!$O$651*P$143/$I$143</f>
        <v>0</v>
      </c>
      <c r="Q424" s="1099">
        <f>APU!$O$651*Q$143/$I$143</f>
        <v>0</v>
      </c>
      <c r="R424" s="1099">
        <f>APU!$O$651*R$143/$I$143</f>
        <v>0</v>
      </c>
      <c r="S424" s="1099">
        <f>APU!$O$651*S$143/$I$143</f>
        <v>0.34426229508196726</v>
      </c>
      <c r="T424" s="1099">
        <f>APU!$O$651*T$143/$I$143</f>
        <v>0.34426229508196726</v>
      </c>
      <c r="U424" s="1099">
        <f>APU!$O$651*U$143/$I$143</f>
        <v>0.34426229508196726</v>
      </c>
      <c r="V424" s="1099">
        <f>APU!$O$651*V$143/$I$143</f>
        <v>0.34426229508196726</v>
      </c>
      <c r="W424" s="1099">
        <f>APU!$O$651*W$143/$I$143</f>
        <v>0.34426229508196726</v>
      </c>
      <c r="X424" s="1099">
        <f>APU!$O$651*X$143/$I$143</f>
        <v>0.34426229508196726</v>
      </c>
      <c r="Y424" s="1099">
        <f>APU!$O$651*Y$143/$I$143</f>
        <v>0.34426229508196726</v>
      </c>
      <c r="Z424" s="1099">
        <f>APU!$O$651*Z$143/$I$143</f>
        <v>0.34426229508196726</v>
      </c>
      <c r="AA424" s="1099">
        <f>APU!$O$651*AA$143/$I$143</f>
        <v>0.24590163934426229</v>
      </c>
      <c r="AB424" s="1099">
        <f>APU!$O$651*AB$143/$I$143</f>
        <v>0</v>
      </c>
      <c r="AC424" s="1099">
        <f>APU!$O$651*AC$143/$I$143</f>
        <v>0</v>
      </c>
    </row>
    <row r="425" spans="4:29">
      <c r="D425" s="3" t="str">
        <f>APU!D671</f>
        <v>FLG BLIND 150 # RF STL A105 4''</v>
      </c>
      <c r="E425" s="1097" t="str">
        <f>APU!G671</f>
        <v>und</v>
      </c>
      <c r="F425" s="3"/>
      <c r="G425" s="3"/>
      <c r="H425" s="3"/>
      <c r="I425" s="1098">
        <f t="shared" si="270"/>
        <v>1</v>
      </c>
      <c r="J425" s="3"/>
      <c r="K425" s="3"/>
      <c r="L425" s="1099">
        <f>APU!$O$671*L$148/$I$148</f>
        <v>0</v>
      </c>
      <c r="M425" s="1099">
        <f>APU!$O$671*M$148/$I$148</f>
        <v>0</v>
      </c>
      <c r="N425" s="1099">
        <f>APU!$O$671*N$148/$I$148</f>
        <v>0</v>
      </c>
      <c r="O425" s="1099">
        <f>APU!$O$671*O$148/$I$148</f>
        <v>0</v>
      </c>
      <c r="P425" s="1099">
        <f>APU!$O$671*P$148/$I$148</f>
        <v>0</v>
      </c>
      <c r="Q425" s="1099">
        <f>APU!$O$671*Q$148/$I$148</f>
        <v>0</v>
      </c>
      <c r="R425" s="1099">
        <f>APU!$O$671*R$148/$I$148</f>
        <v>0</v>
      </c>
      <c r="S425" s="1099">
        <f>APU!$O$671*S$148/$I$148</f>
        <v>0</v>
      </c>
      <c r="T425" s="1099">
        <f>APU!$O$671*T$148/$I$148</f>
        <v>0</v>
      </c>
      <c r="U425" s="1099">
        <f>APU!$O$671*U$148/$I$148</f>
        <v>0</v>
      </c>
      <c r="V425" s="1099">
        <f>APU!$O$671*V$148/$I$148</f>
        <v>8.3333333333333329E-2</v>
      </c>
      <c r="W425" s="1099">
        <f>APU!$O$671*W$148/$I$148</f>
        <v>0.58333333333333337</v>
      </c>
      <c r="X425" s="1099">
        <f>APU!$O$671*X$148/$I$148</f>
        <v>0.33333333333333331</v>
      </c>
      <c r="Y425" s="1099">
        <f>APU!$O$671*Y$148/$I$148</f>
        <v>0</v>
      </c>
      <c r="Z425" s="1099">
        <f>APU!$O$671*Z$148/$I$148</f>
        <v>0</v>
      </c>
      <c r="AA425" s="1099">
        <f>APU!$O$671*AA$148/$I$148</f>
        <v>0</v>
      </c>
      <c r="AB425" s="1099">
        <f>APU!$O$671*AB$148/$I$148</f>
        <v>0</v>
      </c>
      <c r="AC425" s="1099">
        <f>APU!$O$671*AC$148/$I$148</f>
        <v>0</v>
      </c>
    </row>
    <row r="426" spans="4:29">
      <c r="D426" s="3" t="str">
        <f>APU!D691</f>
        <v>ELL 90 DEG STD LR WT STL A234 WPB 3''</v>
      </c>
      <c r="E426" s="1097" t="str">
        <f>APU!G691</f>
        <v>und</v>
      </c>
      <c r="F426" s="3"/>
      <c r="G426" s="3"/>
      <c r="H426" s="3"/>
      <c r="I426" s="1098">
        <f t="shared" si="270"/>
        <v>42</v>
      </c>
      <c r="J426" s="3"/>
      <c r="K426" s="3"/>
      <c r="L426" s="1099">
        <f>APU!$O$691*L$143/$I$143</f>
        <v>0</v>
      </c>
      <c r="M426" s="1099">
        <f>APU!$O$691*M$143/$I$143</f>
        <v>0</v>
      </c>
      <c r="N426" s="1099">
        <f>APU!$O$691*N$143/$I$143</f>
        <v>0</v>
      </c>
      <c r="O426" s="1099">
        <f>APU!$O$691*O$143/$I$143</f>
        <v>0</v>
      </c>
      <c r="P426" s="1099">
        <f>APU!$O$691*P$143/$I$143</f>
        <v>0</v>
      </c>
      <c r="Q426" s="1099">
        <f>APU!$O$691*Q$143/$I$143</f>
        <v>0</v>
      </c>
      <c r="R426" s="1099">
        <f>APU!$O$691*R$143/$I$143</f>
        <v>0</v>
      </c>
      <c r="S426" s="1099">
        <f>APU!$O$691*S$143/$I$143</f>
        <v>4.8196721311475414</v>
      </c>
      <c r="T426" s="1099">
        <f>APU!$O$691*T$143/$I$143</f>
        <v>4.8196721311475414</v>
      </c>
      <c r="U426" s="1099">
        <f>APU!$O$691*U$143/$I$143</f>
        <v>4.8196721311475414</v>
      </c>
      <c r="V426" s="1099">
        <f>APU!$O$691*V$143/$I$143</f>
        <v>4.8196721311475414</v>
      </c>
      <c r="W426" s="1099">
        <f>APU!$O$691*W$143/$I$143</f>
        <v>4.8196721311475414</v>
      </c>
      <c r="X426" s="1099">
        <f>APU!$O$691*X$143/$I$143</f>
        <v>4.8196721311475414</v>
      </c>
      <c r="Y426" s="1099">
        <f>APU!$O$691*Y$143/$I$143</f>
        <v>4.8196721311475414</v>
      </c>
      <c r="Z426" s="1099">
        <f>APU!$O$691*Z$143/$I$143</f>
        <v>4.8196721311475414</v>
      </c>
      <c r="AA426" s="1099">
        <f>APU!$O$691*AA$143/$I$143</f>
        <v>3.442622950819672</v>
      </c>
      <c r="AB426" s="1099">
        <f>APU!$O$691*AB$143/$I$143</f>
        <v>0</v>
      </c>
      <c r="AC426" s="1099">
        <f>APU!$O$691*AC$143/$I$143</f>
        <v>0</v>
      </c>
    </row>
    <row r="427" spans="4:29">
      <c r="D427" s="3" t="str">
        <f>APU!D711</f>
        <v>ELL 90 DEG STD LR WT STL A234 WPB 4''</v>
      </c>
      <c r="E427" s="1097" t="str">
        <f>APU!G711</f>
        <v>und</v>
      </c>
      <c r="F427" s="3"/>
      <c r="G427" s="3"/>
      <c r="H427" s="3"/>
      <c r="I427" s="1098">
        <f t="shared" si="270"/>
        <v>6</v>
      </c>
      <c r="J427" s="3"/>
      <c r="K427" s="3"/>
      <c r="L427" s="1099">
        <f>APU!$O$711*L$148/$I$148</f>
        <v>0</v>
      </c>
      <c r="M427" s="1099">
        <f>APU!$O$711*M$148/$I$148</f>
        <v>0</v>
      </c>
      <c r="N427" s="1099">
        <f>APU!$O$711*N$148/$I$148</f>
        <v>0</v>
      </c>
      <c r="O427" s="1099">
        <f>APU!$O$711*O$148/$I$148</f>
        <v>0</v>
      </c>
      <c r="P427" s="1099">
        <f>APU!$O$711*P$148/$I$148</f>
        <v>0</v>
      </c>
      <c r="Q427" s="1099">
        <f>APU!$O$711*Q$148/$I$148</f>
        <v>0</v>
      </c>
      <c r="R427" s="1099">
        <f>APU!$O$711*R$148/$I$148</f>
        <v>0</v>
      </c>
      <c r="S427" s="1099">
        <f>APU!$O$711*S$148/$I$148</f>
        <v>0</v>
      </c>
      <c r="T427" s="1099">
        <f>APU!$O$711*T$148/$I$148</f>
        <v>0</v>
      </c>
      <c r="U427" s="1099">
        <f>APU!$O$711*U$148/$I$148</f>
        <v>0</v>
      </c>
      <c r="V427" s="1099">
        <f>APU!$O$711*V$148/$I$148</f>
        <v>0.5</v>
      </c>
      <c r="W427" s="1099">
        <f>APU!$O$711*W$148/$I$148</f>
        <v>3.5</v>
      </c>
      <c r="X427" s="1099">
        <f>APU!$O$711*X$148/$I$148</f>
        <v>2</v>
      </c>
      <c r="Y427" s="1099">
        <f>APU!$O$711*Y$148/$I$148</f>
        <v>0</v>
      </c>
      <c r="Z427" s="1099">
        <f>APU!$O$711*Z$148/$I$148</f>
        <v>0</v>
      </c>
      <c r="AA427" s="1099">
        <f>APU!$O$711*AA$148/$I$148</f>
        <v>0</v>
      </c>
      <c r="AB427" s="1099">
        <f>APU!$O$711*AB$148/$I$148</f>
        <v>0</v>
      </c>
      <c r="AC427" s="1099">
        <f>APU!$O$711*AC$148/$I$148</f>
        <v>0</v>
      </c>
    </row>
    <row r="428" spans="4:29">
      <c r="D428" s="3" t="str">
        <f>APU!D731</f>
        <v>ELL 45 DEG STD WT STL A234 WPB 3''</v>
      </c>
      <c r="E428" s="1097" t="str">
        <f>APU!G731</f>
        <v>und</v>
      </c>
      <c r="F428" s="3"/>
      <c r="G428" s="3"/>
      <c r="H428" s="3"/>
      <c r="I428" s="1098">
        <f t="shared" si="270"/>
        <v>3.0000000000000009</v>
      </c>
      <c r="J428" s="3"/>
      <c r="K428" s="3"/>
      <c r="L428" s="1099">
        <f>APU!$O$731*L$143/$I$143</f>
        <v>0</v>
      </c>
      <c r="M428" s="1099">
        <f>APU!$O$731*M$143/$I$143</f>
        <v>0</v>
      </c>
      <c r="N428" s="1099">
        <f>APU!$O$731*N$143/$I$143</f>
        <v>0</v>
      </c>
      <c r="O428" s="1099">
        <f>APU!$O$731*O$143/$I$143</f>
        <v>0</v>
      </c>
      <c r="P428" s="1099">
        <f>APU!$O$731*P$143/$I$143</f>
        <v>0</v>
      </c>
      <c r="Q428" s="1099">
        <f>APU!$O$731*Q$143/$I$143</f>
        <v>0</v>
      </c>
      <c r="R428" s="1099">
        <f>APU!$O$731*R$143/$I$143</f>
        <v>0</v>
      </c>
      <c r="S428" s="1099">
        <f>APU!$O$731*S$143/$I$143</f>
        <v>0.34426229508196726</v>
      </c>
      <c r="T428" s="1099">
        <f>APU!$O$731*T$143/$I$143</f>
        <v>0.34426229508196726</v>
      </c>
      <c r="U428" s="1099">
        <f>APU!$O$731*U$143/$I$143</f>
        <v>0.34426229508196726</v>
      </c>
      <c r="V428" s="1099">
        <f>APU!$O$731*V$143/$I$143</f>
        <v>0.34426229508196726</v>
      </c>
      <c r="W428" s="1099">
        <f>APU!$O$731*W$143/$I$143</f>
        <v>0.34426229508196726</v>
      </c>
      <c r="X428" s="1099">
        <f>APU!$O$731*X$143/$I$143</f>
        <v>0.34426229508196726</v>
      </c>
      <c r="Y428" s="1099">
        <f>APU!$O$731*Y$143/$I$143</f>
        <v>0.34426229508196726</v>
      </c>
      <c r="Z428" s="1099">
        <f>APU!$O$731*Z$143/$I$143</f>
        <v>0.34426229508196726</v>
      </c>
      <c r="AA428" s="1099">
        <f>APU!$O$731*AA$143/$I$143</f>
        <v>0.24590163934426229</v>
      </c>
      <c r="AB428" s="1099">
        <f>APU!$O$731*AB$143/$I$143</f>
        <v>0</v>
      </c>
      <c r="AC428" s="1099">
        <f>APU!$O$731*AC$143/$I$143</f>
        <v>0</v>
      </c>
    </row>
    <row r="429" spans="4:29">
      <c r="D429" s="3" t="str">
        <f>APU!D751</f>
        <v>ELL 45 DEG STD WT STL A234 WPB 4''</v>
      </c>
      <c r="E429" s="1097" t="str">
        <f>APU!G751</f>
        <v>und</v>
      </c>
      <c r="F429" s="3"/>
      <c r="G429" s="3"/>
      <c r="H429" s="3"/>
      <c r="I429" s="1098">
        <f t="shared" si="270"/>
        <v>4</v>
      </c>
      <c r="J429" s="3"/>
      <c r="K429" s="3"/>
      <c r="L429" s="1099">
        <f>APU!$O$751*L$148/$I$148</f>
        <v>0</v>
      </c>
      <c r="M429" s="1099">
        <f>APU!$O$751*M$148/$I$148</f>
        <v>0</v>
      </c>
      <c r="N429" s="1099">
        <f>APU!$O$751*N$148/$I$148</f>
        <v>0</v>
      </c>
      <c r="O429" s="1099">
        <f>APU!$O$751*O$148/$I$148</f>
        <v>0</v>
      </c>
      <c r="P429" s="1099">
        <f>APU!$O$751*P$148/$I$148</f>
        <v>0</v>
      </c>
      <c r="Q429" s="1099">
        <f>APU!$O$751*Q$148/$I$148</f>
        <v>0</v>
      </c>
      <c r="R429" s="1099">
        <f>APU!$O$751*R$148/$I$148</f>
        <v>0</v>
      </c>
      <c r="S429" s="1099">
        <f>APU!$O$751*S$148/$I$148</f>
        <v>0</v>
      </c>
      <c r="T429" s="1099">
        <f>APU!$O$751*T$148/$I$148</f>
        <v>0</v>
      </c>
      <c r="U429" s="1099">
        <f>APU!$O$751*U$148/$I$148</f>
        <v>0</v>
      </c>
      <c r="V429" s="1099">
        <f>APU!$O$751*V$148/$I$148</f>
        <v>0.33333333333333331</v>
      </c>
      <c r="W429" s="1099">
        <f>APU!$O$751*W$148/$I$148</f>
        <v>2.3333333333333335</v>
      </c>
      <c r="X429" s="1099">
        <f>APU!$O$751*X$148/$I$148</f>
        <v>1.3333333333333333</v>
      </c>
      <c r="Y429" s="1099">
        <f>APU!$O$751*Y$148/$I$148</f>
        <v>0</v>
      </c>
      <c r="Z429" s="1099">
        <f>APU!$O$751*Z$148/$I$148</f>
        <v>0</v>
      </c>
      <c r="AA429" s="1099">
        <f>APU!$O$751*AA$148/$I$148</f>
        <v>0</v>
      </c>
      <c r="AB429" s="1099">
        <f>APU!$O$751*AB$148/$I$148</f>
        <v>0</v>
      </c>
      <c r="AC429" s="1099">
        <f>APU!$O$751*AC$148/$I$148</f>
        <v>0</v>
      </c>
    </row>
    <row r="430" spans="4:29">
      <c r="D430" s="3" t="str">
        <f>APU!D771</f>
        <v>TEE STD WT STL A234 WPB 3''</v>
      </c>
      <c r="E430" s="1097" t="str">
        <f>APU!G771</f>
        <v>und</v>
      </c>
      <c r="F430" s="3"/>
      <c r="G430" s="3"/>
      <c r="H430" s="3"/>
      <c r="I430" s="1098">
        <f t="shared" si="270"/>
        <v>6.0000000000000018</v>
      </c>
      <c r="J430" s="3"/>
      <c r="K430" s="3"/>
      <c r="L430" s="1099">
        <f>APU!$O$771*L$143/$I$143</f>
        <v>0</v>
      </c>
      <c r="M430" s="1099">
        <f>APU!$O$771*M$143/$I$143</f>
        <v>0</v>
      </c>
      <c r="N430" s="1099">
        <f>APU!$O$771*N$143/$I$143</f>
        <v>0</v>
      </c>
      <c r="O430" s="1099">
        <f>APU!$O$771*O$143/$I$143</f>
        <v>0</v>
      </c>
      <c r="P430" s="1099">
        <f>APU!$O$771*P$143/$I$143</f>
        <v>0</v>
      </c>
      <c r="Q430" s="1099">
        <f>APU!$O$771*Q$143/$I$143</f>
        <v>0</v>
      </c>
      <c r="R430" s="1099">
        <f>APU!$O$771*R$143/$I$143</f>
        <v>0</v>
      </c>
      <c r="S430" s="1099">
        <f>APU!$O$771*S$143/$I$143</f>
        <v>0.68852459016393452</v>
      </c>
      <c r="T430" s="1099">
        <f>APU!$O$771*T$143/$I$143</f>
        <v>0.68852459016393452</v>
      </c>
      <c r="U430" s="1099">
        <f>APU!$O$771*U$143/$I$143</f>
        <v>0.68852459016393452</v>
      </c>
      <c r="V430" s="1099">
        <f>APU!$O$771*V$143/$I$143</f>
        <v>0.68852459016393452</v>
      </c>
      <c r="W430" s="1099">
        <f>APU!$O$771*W$143/$I$143</f>
        <v>0.68852459016393452</v>
      </c>
      <c r="X430" s="1099">
        <f>APU!$O$771*X$143/$I$143</f>
        <v>0.68852459016393452</v>
      </c>
      <c r="Y430" s="1099">
        <f>APU!$O$771*Y$143/$I$143</f>
        <v>0.68852459016393452</v>
      </c>
      <c r="Z430" s="1099">
        <f>APU!$O$771*Z$143/$I$143</f>
        <v>0.68852459016393452</v>
      </c>
      <c r="AA430" s="1099">
        <f>APU!$O$771*AA$143/$I$143</f>
        <v>0.49180327868852458</v>
      </c>
      <c r="AB430" s="1099">
        <f>APU!$O$771*AB$143/$I$143</f>
        <v>0</v>
      </c>
      <c r="AC430" s="1099">
        <f>APU!$O$771*AC$143/$I$143</f>
        <v>0</v>
      </c>
    </row>
    <row r="431" spans="4:29">
      <c r="D431" s="3" t="str">
        <f>APU!D791</f>
        <v>TEE STD WT STL A234 WPB 4''</v>
      </c>
      <c r="E431" s="1097" t="str">
        <f>APU!G791</f>
        <v>und</v>
      </c>
      <c r="F431" s="3"/>
      <c r="G431" s="3"/>
      <c r="H431" s="3"/>
      <c r="I431" s="1098">
        <f t="shared" si="270"/>
        <v>2</v>
      </c>
      <c r="J431" s="3"/>
      <c r="K431" s="3"/>
      <c r="L431" s="1099">
        <f>APU!$O$791*L$148/$I$148</f>
        <v>0</v>
      </c>
      <c r="M431" s="1099">
        <f>APU!$O$791*M$148/$I$148</f>
        <v>0</v>
      </c>
      <c r="N431" s="1099">
        <f>APU!$O$791*N$148/$I$148</f>
        <v>0</v>
      </c>
      <c r="O431" s="1099">
        <f>APU!$O$791*O$148/$I$148</f>
        <v>0</v>
      </c>
      <c r="P431" s="1099">
        <f>APU!$O$791*P$148/$I$148</f>
        <v>0</v>
      </c>
      <c r="Q431" s="1099">
        <f>APU!$O$791*Q$148/$I$148</f>
        <v>0</v>
      </c>
      <c r="R431" s="1099">
        <f>APU!$O$791*R$148/$I$148</f>
        <v>0</v>
      </c>
      <c r="S431" s="1099">
        <f>APU!$O$791*S$148/$I$148</f>
        <v>0</v>
      </c>
      <c r="T431" s="1099">
        <f>APU!$O$791*T$148/$I$148</f>
        <v>0</v>
      </c>
      <c r="U431" s="1099">
        <f>APU!$O$791*U$148/$I$148</f>
        <v>0</v>
      </c>
      <c r="V431" s="1099">
        <f>APU!$O$791*V$148/$I$148</f>
        <v>0.16666666666666666</v>
      </c>
      <c r="W431" s="1099">
        <f>APU!$O$791*W$148/$I$148</f>
        <v>1.1666666666666667</v>
      </c>
      <c r="X431" s="1099">
        <f>APU!$O$791*X$148/$I$148</f>
        <v>0.66666666666666663</v>
      </c>
      <c r="Y431" s="1099">
        <f>APU!$O$791*Y$148/$I$148</f>
        <v>0</v>
      </c>
      <c r="Z431" s="1099">
        <f>APU!$O$791*Z$148/$I$148</f>
        <v>0</v>
      </c>
      <c r="AA431" s="1099">
        <f>APU!$O$791*AA$148/$I$148</f>
        <v>0</v>
      </c>
      <c r="AB431" s="1099">
        <f>APU!$O$791*AB$148/$I$148</f>
        <v>0</v>
      </c>
      <c r="AC431" s="1099">
        <f>APU!$O$791*AC$148/$I$148</f>
        <v>0</v>
      </c>
    </row>
    <row r="432" spans="4:29">
      <c r="D432" s="3" t="str">
        <f>APU!D811</f>
        <v>REDUCER ECC STD WT STL A234 WPB 4" x 3"</v>
      </c>
      <c r="E432" s="1097" t="str">
        <f>APU!G811</f>
        <v>und</v>
      </c>
      <c r="F432" s="3"/>
      <c r="G432" s="3"/>
      <c r="H432" s="3"/>
      <c r="I432" s="1098">
        <f t="shared" si="270"/>
        <v>2</v>
      </c>
      <c r="J432" s="3"/>
      <c r="K432" s="3"/>
      <c r="L432" s="1099">
        <f>APU!$O$811*L$148/$I$148</f>
        <v>0</v>
      </c>
      <c r="M432" s="1099">
        <f>APU!$O$811*M$148/$I$148</f>
        <v>0</v>
      </c>
      <c r="N432" s="1099">
        <f>APU!$O$811*N$148/$I$148</f>
        <v>0</v>
      </c>
      <c r="O432" s="1099">
        <f>APU!$O$811*O$148/$I$148</f>
        <v>0</v>
      </c>
      <c r="P432" s="1099">
        <f>APU!$O$811*P$148/$I$148</f>
        <v>0</v>
      </c>
      <c r="Q432" s="1099">
        <f>APU!$O$811*Q$148/$I$148</f>
        <v>0</v>
      </c>
      <c r="R432" s="1099">
        <f>APU!$O$811*R$148/$I$148</f>
        <v>0</v>
      </c>
      <c r="S432" s="1099">
        <f>APU!$O$811*S$148/$I$148</f>
        <v>0</v>
      </c>
      <c r="T432" s="1099">
        <f>APU!$O$811*T$148/$I$148</f>
        <v>0</v>
      </c>
      <c r="U432" s="1099">
        <f>APU!$O$811*U$148/$I$148</f>
        <v>0</v>
      </c>
      <c r="V432" s="1099">
        <f>APU!$O$811*V$148/$I$148</f>
        <v>0.16666666666666666</v>
      </c>
      <c r="W432" s="1099">
        <f>APU!$O$811*W$148/$I$148</f>
        <v>1.1666666666666667</v>
      </c>
      <c r="X432" s="1099">
        <f>APU!$O$811*X$148/$I$148</f>
        <v>0.66666666666666663</v>
      </c>
      <c r="Y432" s="1099">
        <f>APU!$O$811*Y$148/$I$148</f>
        <v>0</v>
      </c>
      <c r="Z432" s="1099">
        <f>APU!$O$811*Z$148/$I$148</f>
        <v>0</v>
      </c>
      <c r="AA432" s="1099">
        <f>APU!$O$811*AA$148/$I$148</f>
        <v>0</v>
      </c>
      <c r="AB432" s="1099">
        <f>APU!$O$811*AB$148/$I$148</f>
        <v>0</v>
      </c>
      <c r="AC432" s="1099">
        <f>APU!$O$811*AC$148/$I$148</f>
        <v>0</v>
      </c>
    </row>
    <row r="433" spans="4:29">
      <c r="D433" s="3" t="str">
        <f>APU!D831</f>
        <v>PIPE STD WT ERW CS A53-B TYPE E ½"</v>
      </c>
      <c r="E433" s="1097" t="str">
        <f>APU!G831</f>
        <v>m</v>
      </c>
      <c r="F433" s="3"/>
      <c r="G433" s="3"/>
      <c r="H433" s="3"/>
      <c r="I433" s="1098">
        <f t="shared" si="270"/>
        <v>6.3000000000000016</v>
      </c>
      <c r="J433" s="3"/>
      <c r="K433" s="3"/>
      <c r="L433" s="1099">
        <f>APU!$O$831*L$153/$I$153</f>
        <v>0</v>
      </c>
      <c r="M433" s="1099">
        <f>APU!$O$831*M$153/$I$153</f>
        <v>0</v>
      </c>
      <c r="N433" s="1099">
        <f>APU!$O$831*N$153/$I$153</f>
        <v>0</v>
      </c>
      <c r="O433" s="1099">
        <f>APU!$O$831*O$153/$I$153</f>
        <v>0</v>
      </c>
      <c r="P433" s="1099">
        <f>APU!$O$831*P$153/$I$153</f>
        <v>0</v>
      </c>
      <c r="Q433" s="1099">
        <f>APU!$O$831*Q$153/$I$153</f>
        <v>0</v>
      </c>
      <c r="R433" s="1099">
        <f>APU!$O$831*R$153/$I$153</f>
        <v>0</v>
      </c>
      <c r="S433" s="1099">
        <f>APU!$O$831*S$153/$I$153</f>
        <v>0</v>
      </c>
      <c r="T433" s="1099">
        <f>APU!$O$831*T$153/$I$153</f>
        <v>0</v>
      </c>
      <c r="U433" s="1099">
        <f>APU!$O$831*U$153/$I$153</f>
        <v>0</v>
      </c>
      <c r="V433" s="1099">
        <f>APU!$O$831*V$153/$I$153</f>
        <v>0</v>
      </c>
      <c r="W433" s="1099">
        <f>APU!$O$831*W$153/$I$153</f>
        <v>0</v>
      </c>
      <c r="X433" s="1099">
        <f>APU!$O$831*X$153/$I$153</f>
        <v>0</v>
      </c>
      <c r="Y433" s="1099">
        <f>APU!$O$831*Y$153/$I$153</f>
        <v>0.52500000000000013</v>
      </c>
      <c r="Z433" s="1099">
        <f>APU!$O$831*Z$153/$I$153</f>
        <v>3.6750000000000007</v>
      </c>
      <c r="AA433" s="1099">
        <f>APU!$O$831*AA$153/$I$153</f>
        <v>2.1000000000000005</v>
      </c>
      <c r="AB433" s="1099">
        <f>APU!$O$831*AB$153/$I$153</f>
        <v>0</v>
      </c>
      <c r="AC433" s="1099">
        <f>APU!$O$831*AC$153/$I$153</f>
        <v>0</v>
      </c>
    </row>
    <row r="434" spans="4:29">
      <c r="D434" s="3" t="str">
        <f>APU!D852</f>
        <v>PIPE STD WT ERW CS A53-B TYPE E 1"</v>
      </c>
      <c r="E434" s="1097" t="str">
        <f>APU!G852</f>
        <v>m</v>
      </c>
      <c r="F434" s="3"/>
      <c r="G434" s="3"/>
      <c r="H434" s="3"/>
      <c r="I434" s="1098">
        <f t="shared" si="270"/>
        <v>56.7</v>
      </c>
      <c r="J434" s="3"/>
      <c r="K434" s="3"/>
      <c r="L434" s="1099">
        <f>APU!$O$852*L$158/$I$158</f>
        <v>0</v>
      </c>
      <c r="M434" s="1099">
        <f>APU!$O$852*M$158/$I$158</f>
        <v>0</v>
      </c>
      <c r="N434" s="1099">
        <f>APU!$O$852*N$158/$I$158</f>
        <v>0</v>
      </c>
      <c r="O434" s="1099">
        <f>APU!$O$852*O$158/$I$158</f>
        <v>0</v>
      </c>
      <c r="P434" s="1099">
        <f>APU!$O$852*P$158/$I$158</f>
        <v>0</v>
      </c>
      <c r="Q434" s="1099">
        <f>APU!$O$852*Q$158/$I$158</f>
        <v>0</v>
      </c>
      <c r="R434" s="1099">
        <f>APU!$O$852*R$158/$I$158</f>
        <v>0</v>
      </c>
      <c r="S434" s="1099">
        <f>APU!$O$852*S$158/$I$158</f>
        <v>0</v>
      </c>
      <c r="T434" s="1099">
        <f>APU!$O$852*T$158/$I$158</f>
        <v>0</v>
      </c>
      <c r="U434" s="1099">
        <f>APU!$O$852*U$158/$I$158</f>
        <v>0</v>
      </c>
      <c r="V434" s="1099">
        <f>APU!$O$852*V$158/$I$158</f>
        <v>10.309090909090909</v>
      </c>
      <c r="W434" s="1099">
        <f>APU!$O$852*W$158/$I$158</f>
        <v>18.040909090909089</v>
      </c>
      <c r="X434" s="1099">
        <f>APU!$O$852*X$158/$I$158</f>
        <v>18.040909090909089</v>
      </c>
      <c r="Y434" s="1099">
        <f>APU!$O$852*Y$158/$I$158</f>
        <v>10.309090909090909</v>
      </c>
      <c r="Z434" s="1099">
        <f>APU!$O$852*Z$158/$I$158</f>
        <v>0</v>
      </c>
      <c r="AA434" s="1099">
        <f>APU!$O$852*AA$158/$I$158</f>
        <v>0</v>
      </c>
      <c r="AB434" s="1099">
        <f>APU!$O$852*AB$158/$I$158</f>
        <v>0</v>
      </c>
      <c r="AC434" s="1099">
        <f>APU!$O$852*AC$158/$I$158</f>
        <v>0</v>
      </c>
    </row>
    <row r="435" spans="4:29">
      <c r="D435" s="3" t="str">
        <f>APU!D873</f>
        <v>PIPE STD WT ERW CS A53-B TYPE E 1½"</v>
      </c>
      <c r="E435" s="1097" t="str">
        <f>APU!G873</f>
        <v>m</v>
      </c>
      <c r="F435" s="3"/>
      <c r="G435" s="3"/>
      <c r="H435" s="3"/>
      <c r="I435" s="1098">
        <f t="shared" si="270"/>
        <v>44.1</v>
      </c>
      <c r="J435" s="3"/>
      <c r="K435" s="3"/>
      <c r="L435" s="1099">
        <f>APU!$O$873*L$163/$I$163</f>
        <v>0</v>
      </c>
      <c r="M435" s="1099">
        <f>APU!$O$873*M$163/$I$163</f>
        <v>0</v>
      </c>
      <c r="N435" s="1099">
        <f>APU!$O$873*N$163/$I$163</f>
        <v>0</v>
      </c>
      <c r="O435" s="1099">
        <f>APU!$O$873*O$163/$I$163</f>
        <v>0</v>
      </c>
      <c r="P435" s="1099">
        <f>APU!$O$873*P$163/$I$163</f>
        <v>0</v>
      </c>
      <c r="Q435" s="1099">
        <f>APU!$O$873*Q$163/$I$163</f>
        <v>0</v>
      </c>
      <c r="R435" s="1099">
        <f>APU!$O$873*R$163/$I$163</f>
        <v>0</v>
      </c>
      <c r="S435" s="1099">
        <f>APU!$O$873*S$163/$I$163</f>
        <v>0</v>
      </c>
      <c r="T435" s="1099">
        <f>APU!$O$873*T$163/$I$163</f>
        <v>0</v>
      </c>
      <c r="U435" s="1099">
        <f>APU!$O$873*U$163/$I$163</f>
        <v>0</v>
      </c>
      <c r="V435" s="1099">
        <f>APU!$O$873*V$163/$I$163</f>
        <v>0</v>
      </c>
      <c r="W435" s="1099">
        <f>APU!$O$873*W$163/$I$163</f>
        <v>0</v>
      </c>
      <c r="X435" s="1099">
        <f>APU!$O$873*X$163/$I$163</f>
        <v>0</v>
      </c>
      <c r="Y435" s="1099">
        <f>APU!$O$873*Y$163/$I$163</f>
        <v>6.0136363636363637</v>
      </c>
      <c r="Z435" s="1099">
        <f>APU!$O$873*Z$163/$I$163</f>
        <v>14.031818181818183</v>
      </c>
      <c r="AA435" s="1099">
        <f>APU!$O$873*AA$163/$I$163</f>
        <v>14.031818181818183</v>
      </c>
      <c r="AB435" s="1099">
        <f>APU!$O$873*AB$163/$I$163</f>
        <v>10.022727272727273</v>
      </c>
      <c r="AC435" s="1099">
        <f>APU!$O$873*AC$163/$I$163</f>
        <v>0</v>
      </c>
    </row>
    <row r="436" spans="4:29">
      <c r="D436" s="3" t="str">
        <f>APU!D894</f>
        <v>PIPE STD WT ERW CS A53-B TYPE E 2"</v>
      </c>
      <c r="E436" s="1097" t="str">
        <f>APU!G894</f>
        <v>m</v>
      </c>
      <c r="F436" s="3"/>
      <c r="G436" s="3"/>
      <c r="H436" s="3"/>
      <c r="I436" s="1098">
        <f t="shared" si="270"/>
        <v>579.6</v>
      </c>
      <c r="J436" s="3"/>
      <c r="K436" s="3"/>
      <c r="L436" s="1099">
        <f>APU!$O$894*L$168/$I$168</f>
        <v>0</v>
      </c>
      <c r="M436" s="1099">
        <f>APU!$O$894*M$168/$I$168</f>
        <v>0</v>
      </c>
      <c r="N436" s="1099">
        <f>APU!$O$894*N$168/$I$168</f>
        <v>0</v>
      </c>
      <c r="O436" s="1099">
        <f>APU!$O$894*O$168/$I$168</f>
        <v>0</v>
      </c>
      <c r="P436" s="1099">
        <f>APU!$O$894*P$168/$I$168</f>
        <v>0</v>
      </c>
      <c r="Q436" s="1099">
        <f>APU!$O$894*Q$168/$I$168</f>
        <v>0</v>
      </c>
      <c r="R436" s="1099">
        <f>APU!$O$894*R$168/$I$168</f>
        <v>0</v>
      </c>
      <c r="S436" s="1099">
        <f>APU!$O$894*S$168/$I$168</f>
        <v>81.144000000000005</v>
      </c>
      <c r="T436" s="1099">
        <f>APU!$O$894*T$168/$I$168</f>
        <v>81.144000000000005</v>
      </c>
      <c r="U436" s="1099">
        <f>APU!$O$894*U$168/$I$168</f>
        <v>81.144000000000005</v>
      </c>
      <c r="V436" s="1099">
        <f>APU!$O$894*V$168/$I$168</f>
        <v>81.144000000000005</v>
      </c>
      <c r="W436" s="1099">
        <f>APU!$O$894*W$168/$I$168</f>
        <v>81.144000000000005</v>
      </c>
      <c r="X436" s="1099">
        <f>APU!$O$894*X$168/$I$168</f>
        <v>81.144000000000005</v>
      </c>
      <c r="Y436" s="1099">
        <f>APU!$O$894*Y$168/$I$168</f>
        <v>81.144000000000005</v>
      </c>
      <c r="Z436" s="1099">
        <f>APU!$O$894*Z$168/$I$168</f>
        <v>11.592000000000001</v>
      </c>
      <c r="AA436" s="1099">
        <f>APU!$O$894*AA$168/$I$168</f>
        <v>0</v>
      </c>
      <c r="AB436" s="1099">
        <f>APU!$O$894*AB$168/$I$168</f>
        <v>0</v>
      </c>
      <c r="AC436" s="1099">
        <f>APU!$O$894*AC$168/$I$168</f>
        <v>0</v>
      </c>
    </row>
    <row r="437" spans="4:29">
      <c r="D437" s="3" t="str">
        <f>APU!D915</f>
        <v>CHECK 800# SW STL SWING 1''</v>
      </c>
      <c r="E437" s="1097" t="str">
        <f>APU!G915</f>
        <v>und</v>
      </c>
      <c r="F437" s="3"/>
      <c r="G437" s="3"/>
      <c r="H437" s="3"/>
      <c r="I437" s="1098">
        <f t="shared" si="270"/>
        <v>5</v>
      </c>
      <c r="J437" s="3"/>
      <c r="K437" s="3"/>
      <c r="L437" s="1099">
        <f>APU!$O$915*L$158/$I$158</f>
        <v>0</v>
      </c>
      <c r="M437" s="1099">
        <f>APU!$O$915*M$158/$I$158</f>
        <v>0</v>
      </c>
      <c r="N437" s="1099">
        <f>APU!$O$915*N$158/$I$158</f>
        <v>0</v>
      </c>
      <c r="O437" s="1099">
        <f>APU!$O$915*O$158/$I$158</f>
        <v>0</v>
      </c>
      <c r="P437" s="1099">
        <f>APU!$O$915*P$158/$I$158</f>
        <v>0</v>
      </c>
      <c r="Q437" s="1099">
        <f>APU!$O$915*Q$158/$I$158</f>
        <v>0</v>
      </c>
      <c r="R437" s="1099">
        <f>APU!$O$915*R$158/$I$158</f>
        <v>0</v>
      </c>
      <c r="S437" s="1099">
        <f>APU!$O$915*S$158/$I$158</f>
        <v>0</v>
      </c>
      <c r="T437" s="1099">
        <f>APU!$O$915*T$158/$I$158</f>
        <v>0</v>
      </c>
      <c r="U437" s="1099">
        <f>APU!$O$915*U$158/$I$158</f>
        <v>0</v>
      </c>
      <c r="V437" s="1099">
        <f>APU!$O$915*V$158/$I$158</f>
        <v>0.90909090909090895</v>
      </c>
      <c r="W437" s="1099">
        <f>APU!$O$915*W$158/$I$158</f>
        <v>1.5909090909090908</v>
      </c>
      <c r="X437" s="1099">
        <f>APU!$O$915*X$158/$I$158</f>
        <v>1.5909090909090908</v>
      </c>
      <c r="Y437" s="1099">
        <f>APU!$O$915*Y$158/$I$158</f>
        <v>0.90909090909090895</v>
      </c>
      <c r="Z437" s="1099">
        <f>APU!$O$915*Z$158/$I$158</f>
        <v>0</v>
      </c>
      <c r="AA437" s="1099">
        <f>APU!$O$915*AA$158/$I$158</f>
        <v>0</v>
      </c>
      <c r="AB437" s="1099">
        <f>APU!$O$915*AB$158/$I$158</f>
        <v>0</v>
      </c>
      <c r="AC437" s="1099">
        <f>APU!$O$915*AC$158/$I$158</f>
        <v>0</v>
      </c>
    </row>
    <row r="438" spans="4:29">
      <c r="D438" s="3" t="str">
        <f>APU!D935</f>
        <v>CHECK 800# SW STL SWING 1½"</v>
      </c>
      <c r="E438" s="1097" t="str">
        <f>APU!G935</f>
        <v>und</v>
      </c>
      <c r="F438" s="3"/>
      <c r="G438" s="3"/>
      <c r="H438" s="3"/>
      <c r="I438" s="1098">
        <f t="shared" si="270"/>
        <v>5.0000000000000009</v>
      </c>
      <c r="J438" s="3"/>
      <c r="K438" s="3"/>
      <c r="L438" s="1099">
        <f>APU!$O$935*L$163/$I$163</f>
        <v>0</v>
      </c>
      <c r="M438" s="1099">
        <f>APU!$O$935*M$163/$I$163</f>
        <v>0</v>
      </c>
      <c r="N438" s="1099">
        <f>APU!$O$935*N$163/$I$163</f>
        <v>0</v>
      </c>
      <c r="O438" s="1099">
        <f>APU!$O$935*O$163/$I$163</f>
        <v>0</v>
      </c>
      <c r="P438" s="1099">
        <f>APU!$O$935*P$163/$I$163</f>
        <v>0</v>
      </c>
      <c r="Q438" s="1099">
        <f>APU!$O$935*Q$163/$I$163</f>
        <v>0</v>
      </c>
      <c r="R438" s="1099">
        <f>APU!$O$935*R$163/$I$163</f>
        <v>0</v>
      </c>
      <c r="S438" s="1099">
        <f>APU!$O$935*S$163/$I$163</f>
        <v>0</v>
      </c>
      <c r="T438" s="1099">
        <f>APU!$O$935*T$163/$I$163</f>
        <v>0</v>
      </c>
      <c r="U438" s="1099">
        <f>APU!$O$935*U$163/$I$163</f>
        <v>0</v>
      </c>
      <c r="V438" s="1099">
        <f>APU!$O$935*V$163/$I$163</f>
        <v>0</v>
      </c>
      <c r="W438" s="1099">
        <f>APU!$O$935*W$163/$I$163</f>
        <v>0</v>
      </c>
      <c r="X438" s="1099">
        <f>APU!$O$935*X$163/$I$163</f>
        <v>0</v>
      </c>
      <c r="Y438" s="1099">
        <f>APU!$O$935*Y$163/$I$163</f>
        <v>0.68181818181818177</v>
      </c>
      <c r="Z438" s="1099">
        <f>APU!$O$935*Z$163/$I$163</f>
        <v>1.5909090909090911</v>
      </c>
      <c r="AA438" s="1099">
        <f>APU!$O$935*AA$163/$I$163</f>
        <v>1.5909090909090911</v>
      </c>
      <c r="AB438" s="1099">
        <f>APU!$O$935*AB$163/$I$163</f>
        <v>1.1363636363636365</v>
      </c>
      <c r="AC438" s="1099">
        <f>APU!$O$935*AC$163/$I$163</f>
        <v>0</v>
      </c>
    </row>
    <row r="439" spans="4:29">
      <c r="D439" s="3" t="str">
        <f>APU!D955</f>
        <v>CHECK 800# SW STL SWING 2"</v>
      </c>
      <c r="E439" s="1097" t="str">
        <f>APU!G955</f>
        <v>und</v>
      </c>
      <c r="F439" s="3"/>
      <c r="G439" s="3"/>
      <c r="H439" s="3"/>
      <c r="I439" s="1098">
        <f t="shared" si="270"/>
        <v>1</v>
      </c>
      <c r="J439" s="3"/>
      <c r="K439" s="3"/>
      <c r="L439" s="1099">
        <f>APU!$O$955*L$168/$I$168</f>
        <v>0</v>
      </c>
      <c r="M439" s="1099">
        <f>APU!$O$955*M$168/$I$168</f>
        <v>0</v>
      </c>
      <c r="N439" s="1099">
        <f>APU!$O$955*N$168/$I$168</f>
        <v>0</v>
      </c>
      <c r="O439" s="1099">
        <f>APU!$O$955*O$168/$I$168</f>
        <v>0</v>
      </c>
      <c r="P439" s="1099">
        <f>APU!$O$955*P$168/$I$168</f>
        <v>0</v>
      </c>
      <c r="Q439" s="1099">
        <f>APU!$O$955*Q$168/$I$168</f>
        <v>0</v>
      </c>
      <c r="R439" s="1099">
        <f>APU!$O$955*R$168/$I$168</f>
        <v>0</v>
      </c>
      <c r="S439" s="1099">
        <f>APU!$O$955*S$168/$I$168</f>
        <v>0.13999999999999999</v>
      </c>
      <c r="T439" s="1099">
        <f>APU!$O$955*T$168/$I$168</f>
        <v>0.13999999999999999</v>
      </c>
      <c r="U439" s="1099">
        <f>APU!$O$955*U$168/$I$168</f>
        <v>0.13999999999999999</v>
      </c>
      <c r="V439" s="1099">
        <f>APU!$O$955*V$168/$I$168</f>
        <v>0.13999999999999999</v>
      </c>
      <c r="W439" s="1099">
        <f>APU!$O$955*W$168/$I$168</f>
        <v>0.13999999999999999</v>
      </c>
      <c r="X439" s="1099">
        <f>APU!$O$955*X$168/$I$168</f>
        <v>0.13999999999999999</v>
      </c>
      <c r="Y439" s="1099">
        <f>APU!$O$955*Y$168/$I$168</f>
        <v>0.13999999999999999</v>
      </c>
      <c r="Z439" s="1099">
        <f>APU!$O$955*Z$168/$I$168</f>
        <v>0.02</v>
      </c>
      <c r="AA439" s="1099">
        <f>APU!$O$955*AA$168/$I$168</f>
        <v>0</v>
      </c>
      <c r="AB439" s="1099">
        <f>APU!$O$955*AB$168/$I$168</f>
        <v>0</v>
      </c>
      <c r="AC439" s="1099">
        <f>APU!$O$955*AC$168/$I$168</f>
        <v>0</v>
      </c>
    </row>
    <row r="440" spans="4:29">
      <c r="D440" s="3" t="str">
        <f>APU!D974</f>
        <v>BALL 300# SCRD STL CS/SS, HNDL OP ½"</v>
      </c>
      <c r="E440" s="1097" t="str">
        <f>APU!G974</f>
        <v>und</v>
      </c>
      <c r="F440" s="3"/>
      <c r="G440" s="3"/>
      <c r="H440" s="3"/>
      <c r="I440" s="1098">
        <f t="shared" si="270"/>
        <v>21</v>
      </c>
      <c r="J440" s="3"/>
      <c r="K440" s="3"/>
      <c r="L440" s="1099">
        <f>APU!$O$974*L$153/$I$153</f>
        <v>0</v>
      </c>
      <c r="M440" s="1099">
        <f>APU!$O$974*M$153/$I$153</f>
        <v>0</v>
      </c>
      <c r="N440" s="1099">
        <f>APU!$O$974*N$153/$I$153</f>
        <v>0</v>
      </c>
      <c r="O440" s="1099">
        <f>APU!$O$974*O$153/$I$153</f>
        <v>0</v>
      </c>
      <c r="P440" s="1099">
        <f>APU!$O$974*P$153/$I$153</f>
        <v>0</v>
      </c>
      <c r="Q440" s="1099">
        <f>APU!$O$974*Q$153/$I$153</f>
        <v>0</v>
      </c>
      <c r="R440" s="1099">
        <f>APU!$O$974*R$153/$I$153</f>
        <v>0</v>
      </c>
      <c r="S440" s="1099">
        <f>APU!$O$974*S$153/$I$153</f>
        <v>0</v>
      </c>
      <c r="T440" s="1099">
        <f>APU!$O$974*T$153/$I$153</f>
        <v>0</v>
      </c>
      <c r="U440" s="1099">
        <f>APU!$O$974*U$153/$I$153</f>
        <v>0</v>
      </c>
      <c r="V440" s="1099">
        <f>APU!$O$974*V$153/$I$153</f>
        <v>0</v>
      </c>
      <c r="W440" s="1099">
        <f>APU!$O$974*W$153/$I$153</f>
        <v>0</v>
      </c>
      <c r="X440" s="1099">
        <f>APU!$O$974*X$153/$I$153</f>
        <v>0</v>
      </c>
      <c r="Y440" s="1099">
        <f>APU!$O$974*Y$153/$I$153</f>
        <v>1.7500000000000002</v>
      </c>
      <c r="Z440" s="1099">
        <f>APU!$O$974*Z$153/$I$153</f>
        <v>12.25</v>
      </c>
      <c r="AA440" s="1099">
        <f>APU!$O$974*AA$153/$I$153</f>
        <v>7.0000000000000009</v>
      </c>
      <c r="AB440" s="1099">
        <f>APU!$O$974*AB$153/$I$153</f>
        <v>0</v>
      </c>
      <c r="AC440" s="1099">
        <f>APU!$O$974*AC$153/$I$153</f>
        <v>0</v>
      </c>
    </row>
    <row r="441" spans="4:29">
      <c r="D441" s="3" t="str">
        <f>APU!D990</f>
        <v>BALL 300# SCRD STL CS/SS, HNDL OP 1"</v>
      </c>
      <c r="E441" s="1097" t="str">
        <f>APU!G990</f>
        <v>und</v>
      </c>
      <c r="F441" s="3"/>
      <c r="G441" s="3"/>
      <c r="H441" s="3"/>
      <c r="I441" s="1098">
        <f t="shared" si="270"/>
        <v>22</v>
      </c>
      <c r="J441" s="3"/>
      <c r="K441" s="3"/>
      <c r="L441" s="1099">
        <f>APU!$O$990*L$158/$I$158</f>
        <v>0</v>
      </c>
      <c r="M441" s="1099">
        <f>APU!$O$990*M$158/$I$158</f>
        <v>0</v>
      </c>
      <c r="N441" s="1099">
        <f>APU!$O$990*N$158/$I$158</f>
        <v>0</v>
      </c>
      <c r="O441" s="1099">
        <f>APU!$O$990*O$158/$I$158</f>
        <v>0</v>
      </c>
      <c r="P441" s="1099">
        <f>APU!$O$990*P$158/$I$158</f>
        <v>0</v>
      </c>
      <c r="Q441" s="1099">
        <f>APU!$O$990*Q$158/$I$158</f>
        <v>0</v>
      </c>
      <c r="R441" s="1099">
        <f>APU!$O$990*R$158/$I$158</f>
        <v>0</v>
      </c>
      <c r="S441" s="1099">
        <f>APU!$O$990*S$158/$I$158</f>
        <v>0</v>
      </c>
      <c r="T441" s="1099">
        <f>APU!$O$990*T$158/$I$158</f>
        <v>0</v>
      </c>
      <c r="U441" s="1099">
        <f>APU!$O$990*U$158/$I$158</f>
        <v>0</v>
      </c>
      <c r="V441" s="1099">
        <f>APU!$O$990*V$158/$I$158</f>
        <v>3.9999999999999996</v>
      </c>
      <c r="W441" s="1099">
        <f>APU!$O$990*W$158/$I$158</f>
        <v>7</v>
      </c>
      <c r="X441" s="1099">
        <f>APU!$O$990*X$158/$I$158</f>
        <v>7</v>
      </c>
      <c r="Y441" s="1099">
        <f>APU!$O$990*Y$158/$I$158</f>
        <v>3.9999999999999996</v>
      </c>
      <c r="Z441" s="1099">
        <f>APU!$O$990*Z$158/$I$158</f>
        <v>0</v>
      </c>
      <c r="AA441" s="1099">
        <f>APU!$O$990*AA$158/$I$158</f>
        <v>0</v>
      </c>
      <c r="AB441" s="1099">
        <f>APU!$O$990*AB$158/$I$158</f>
        <v>0</v>
      </c>
      <c r="AC441" s="1099">
        <f>APU!$O$990*AC$158/$I$158</f>
        <v>0</v>
      </c>
    </row>
    <row r="442" spans="4:29">
      <c r="D442" s="3" t="str">
        <f>APU!D1007</f>
        <v>BALL 300# SCRD STL CS/SS, HNDL OP 1½"</v>
      </c>
      <c r="E442" s="1097" t="str">
        <f>APU!G1007</f>
        <v>und</v>
      </c>
      <c r="F442" s="3"/>
      <c r="G442" s="3"/>
      <c r="H442" s="3"/>
      <c r="I442" s="1098">
        <f t="shared" si="270"/>
        <v>17</v>
      </c>
      <c r="J442" s="3"/>
      <c r="K442" s="3"/>
      <c r="L442" s="1099">
        <f>APU!$O$1007*L$163/$I$163</f>
        <v>0</v>
      </c>
      <c r="M442" s="1099">
        <f>APU!$O$1007*M$163/$I$163</f>
        <v>0</v>
      </c>
      <c r="N442" s="1099">
        <f>APU!$O$1007*N$163/$I$163</f>
        <v>0</v>
      </c>
      <c r="O442" s="1099">
        <f>APU!$O$1007*O$163/$I$163</f>
        <v>0</v>
      </c>
      <c r="P442" s="1099">
        <f>APU!$O$1007*P$163/$I$163</f>
        <v>0</v>
      </c>
      <c r="Q442" s="1099">
        <f>APU!$O$1007*Q$163/$I$163</f>
        <v>0</v>
      </c>
      <c r="R442" s="1099">
        <f>APU!$O$1007*R$163/$I$163</f>
        <v>0</v>
      </c>
      <c r="S442" s="1099">
        <f>APU!$O$1007*S$163/$I$163</f>
        <v>0</v>
      </c>
      <c r="T442" s="1099">
        <f>APU!$O$1007*T$163/$I$163</f>
        <v>0</v>
      </c>
      <c r="U442" s="1099">
        <f>APU!$O$1007*U$163/$I$163</f>
        <v>0</v>
      </c>
      <c r="V442" s="1099">
        <f>APU!$O$1007*V$163/$I$163</f>
        <v>0</v>
      </c>
      <c r="W442" s="1099">
        <f>APU!$O$1007*W$163/$I$163</f>
        <v>0</v>
      </c>
      <c r="X442" s="1099">
        <f>APU!$O$1007*X$163/$I$163</f>
        <v>0</v>
      </c>
      <c r="Y442" s="1099">
        <f>APU!$O$1007*Y$163/$I$163</f>
        <v>2.3181818181818179</v>
      </c>
      <c r="Z442" s="1099">
        <f>APU!$O$1007*Z$163/$I$163</f>
        <v>5.4090909090909092</v>
      </c>
      <c r="AA442" s="1099">
        <f>APU!$O$1007*AA$163/$I$163</f>
        <v>5.4090909090909092</v>
      </c>
      <c r="AB442" s="1099">
        <f>APU!$O$1007*AB$163/$I$163</f>
        <v>3.8636363636363642</v>
      </c>
      <c r="AC442" s="1099">
        <f>APU!$O$1007*AC$163/$I$163</f>
        <v>0</v>
      </c>
    </row>
    <row r="443" spans="4:29">
      <c r="D443" s="3" t="str">
        <f>APU!D1023</f>
        <v>BALL 300# SCRD STL CS/SS, HNDL OP 2"</v>
      </c>
      <c r="E443" s="1097" t="str">
        <f>APU!G1023</f>
        <v>und</v>
      </c>
      <c r="F443" s="3"/>
      <c r="G443" s="3"/>
      <c r="H443" s="3"/>
      <c r="I443" s="1098">
        <f t="shared" si="270"/>
        <v>18</v>
      </c>
      <c r="J443" s="3"/>
      <c r="K443" s="3"/>
      <c r="L443" s="1099">
        <f>APU!$O$1023*L$168/$I$168</f>
        <v>0</v>
      </c>
      <c r="M443" s="1099">
        <f>APU!$O$1023*M$168/$I$168</f>
        <v>0</v>
      </c>
      <c r="N443" s="1099">
        <f>APU!$O$1023*N$168/$I$168</f>
        <v>0</v>
      </c>
      <c r="O443" s="1099">
        <f>APU!$O$1023*O$168/$I$168</f>
        <v>0</v>
      </c>
      <c r="P443" s="1099">
        <f>APU!$O$1023*P$168/$I$168</f>
        <v>0</v>
      </c>
      <c r="Q443" s="1099">
        <f>APU!$O$1023*Q$168/$I$168</f>
        <v>0</v>
      </c>
      <c r="R443" s="1099">
        <f>APU!$O$1023*R$168/$I$168</f>
        <v>0</v>
      </c>
      <c r="S443" s="1099">
        <f>APU!$O$1023*S$168/$I$168</f>
        <v>2.52</v>
      </c>
      <c r="T443" s="1099">
        <f>APU!$O$1023*T$168/$I$168</f>
        <v>2.52</v>
      </c>
      <c r="U443" s="1099">
        <f>APU!$O$1023*U$168/$I$168</f>
        <v>2.52</v>
      </c>
      <c r="V443" s="1099">
        <f>APU!$O$1023*V$168/$I$168</f>
        <v>2.52</v>
      </c>
      <c r="W443" s="1099">
        <f>APU!$O$1023*W$168/$I$168</f>
        <v>2.52</v>
      </c>
      <c r="X443" s="1099">
        <f>APU!$O$1023*X$168/$I$168</f>
        <v>2.52</v>
      </c>
      <c r="Y443" s="1099">
        <f>APU!$O$1023*Y$168/$I$168</f>
        <v>2.52</v>
      </c>
      <c r="Z443" s="1099">
        <f>APU!$O$1023*Z$168/$I$168</f>
        <v>0.36000000000000004</v>
      </c>
      <c r="AA443" s="1099">
        <f>APU!$O$1023*AA$168/$I$168</f>
        <v>0</v>
      </c>
      <c r="AB443" s="1099">
        <f>APU!$O$1023*AB$168/$I$168</f>
        <v>0</v>
      </c>
      <c r="AC443" s="1099">
        <f>APU!$O$1023*AC$168/$I$168</f>
        <v>0</v>
      </c>
    </row>
    <row r="444" spans="4:29">
      <c r="D444" s="3" t="str">
        <f>APU!D1040</f>
        <v>FLG SW CLASS 150 RF CS STD BORE A105 ½"</v>
      </c>
      <c r="E444" s="1097" t="str">
        <f>APU!G1040</f>
        <v>und</v>
      </c>
      <c r="F444" s="3"/>
      <c r="G444" s="3"/>
      <c r="H444" s="3"/>
      <c r="I444" s="1098">
        <f t="shared" si="270"/>
        <v>2</v>
      </c>
      <c r="J444" s="3"/>
      <c r="K444" s="3"/>
      <c r="L444" s="1099">
        <f>APU!$O$1040*L$153/$I$153</f>
        <v>0</v>
      </c>
      <c r="M444" s="1099">
        <f>APU!$O$1040*M$153/$I$153</f>
        <v>0</v>
      </c>
      <c r="N444" s="1099">
        <f>APU!$O$1040*N$153/$I$153</f>
        <v>0</v>
      </c>
      <c r="O444" s="1099">
        <f>APU!$O$1040*O$153/$I$153</f>
        <v>0</v>
      </c>
      <c r="P444" s="1099">
        <f>APU!$O$1040*P$153/$I$153</f>
        <v>0</v>
      </c>
      <c r="Q444" s="1099">
        <f>APU!$O$1040*Q$153/$I$153</f>
        <v>0</v>
      </c>
      <c r="R444" s="1099">
        <f>APU!$O$1040*R$153/$I$153</f>
        <v>0</v>
      </c>
      <c r="S444" s="1099">
        <f>APU!$O$1040*S$153/$I$153</f>
        <v>0</v>
      </c>
      <c r="T444" s="1099">
        <f>APU!$O$1040*T$153/$I$153</f>
        <v>0</v>
      </c>
      <c r="U444" s="1099">
        <f>APU!$O$1040*U$153/$I$153</f>
        <v>0</v>
      </c>
      <c r="V444" s="1099">
        <f>APU!$O$1040*V$153/$I$153</f>
        <v>0</v>
      </c>
      <c r="W444" s="1099">
        <f>APU!$O$1040*W$153/$I$153</f>
        <v>0</v>
      </c>
      <c r="X444" s="1099">
        <f>APU!$O$1040*X$153/$I$153</f>
        <v>0</v>
      </c>
      <c r="Y444" s="1099">
        <f>APU!$O$1040*Y$153/$I$153</f>
        <v>0.16666666666666669</v>
      </c>
      <c r="Z444" s="1099">
        <f>APU!$O$1040*Z$153/$I$153</f>
        <v>1.1666666666666667</v>
      </c>
      <c r="AA444" s="1099">
        <f>APU!$O$1040*AA$153/$I$153</f>
        <v>0.66666666666666674</v>
      </c>
      <c r="AB444" s="1099">
        <f>APU!$O$1040*AB$153/$I$153</f>
        <v>0</v>
      </c>
      <c r="AC444" s="1099">
        <f>APU!$O$1040*AC$153/$I$153</f>
        <v>0</v>
      </c>
    </row>
    <row r="445" spans="4:29">
      <c r="D445" s="3" t="str">
        <f>APU!D1060</f>
        <v>FLG SW CLASS 150 RF CS STD BORE A105 1"</v>
      </c>
      <c r="E445" s="1097" t="str">
        <f>APU!G1060</f>
        <v>und</v>
      </c>
      <c r="F445" s="3"/>
      <c r="G445" s="3"/>
      <c r="H445" s="3"/>
      <c r="I445" s="1098">
        <f t="shared" si="270"/>
        <v>5</v>
      </c>
      <c r="J445" s="3"/>
      <c r="K445" s="3"/>
      <c r="L445" s="1099">
        <f>APU!$O$1060*L$158/$I$158</f>
        <v>0</v>
      </c>
      <c r="M445" s="1099">
        <f>APU!$O$1060*M$158/$I$158</f>
        <v>0</v>
      </c>
      <c r="N445" s="1099">
        <f>APU!$O$1060*N$158/$I$158</f>
        <v>0</v>
      </c>
      <c r="O445" s="1099">
        <f>APU!$O$1060*O$158/$I$158</f>
        <v>0</v>
      </c>
      <c r="P445" s="1099">
        <f>APU!$O$1060*P$158/$I$158</f>
        <v>0</v>
      </c>
      <c r="Q445" s="1099">
        <f>APU!$O$1060*Q$158/$I$158</f>
        <v>0</v>
      </c>
      <c r="R445" s="1099">
        <f>APU!$O$1060*R$158/$I$158</f>
        <v>0</v>
      </c>
      <c r="S445" s="1099">
        <f>APU!$O$1060*S$158/$I$158</f>
        <v>0</v>
      </c>
      <c r="T445" s="1099">
        <f>APU!$O$1060*T$158/$I$158</f>
        <v>0</v>
      </c>
      <c r="U445" s="1099">
        <f>APU!$O$1060*U$158/$I$158</f>
        <v>0</v>
      </c>
      <c r="V445" s="1099">
        <f>APU!$O$1060*V$158/$I$158</f>
        <v>0.90909090909090895</v>
      </c>
      <c r="W445" s="1099">
        <f>APU!$O$1060*W$158/$I$158</f>
        <v>1.5909090909090908</v>
      </c>
      <c r="X445" s="1099">
        <f>APU!$O$1060*X$158/$I$158</f>
        <v>1.5909090909090908</v>
      </c>
      <c r="Y445" s="1099">
        <f>APU!$O$1060*Y$158/$I$158</f>
        <v>0.90909090909090895</v>
      </c>
      <c r="Z445" s="1099">
        <f>APU!$O$1060*Z$158/$I$158</f>
        <v>0</v>
      </c>
      <c r="AA445" s="1099">
        <f>APU!$O$1060*AA$158/$I$158</f>
        <v>0</v>
      </c>
      <c r="AB445" s="1099">
        <f>APU!$O$1060*AB$158/$I$158</f>
        <v>0</v>
      </c>
      <c r="AC445" s="1099">
        <f>APU!$O$1060*AC$158/$I$158</f>
        <v>0</v>
      </c>
    </row>
    <row r="446" spans="4:29">
      <c r="D446" s="3" t="str">
        <f>APU!D1080</f>
        <v>FLG SW CLASS 150 RF CS STD BORE A105 1½"</v>
      </c>
      <c r="E446" s="1097" t="str">
        <f>APU!G1080</f>
        <v>und</v>
      </c>
      <c r="F446" s="3"/>
      <c r="G446" s="3"/>
      <c r="H446" s="3"/>
      <c r="I446" s="1098">
        <f t="shared" si="270"/>
        <v>11</v>
      </c>
      <c r="J446" s="3"/>
      <c r="K446" s="3"/>
      <c r="L446" s="1099">
        <f>APU!$O$1080*L$163/$I$163</f>
        <v>0</v>
      </c>
      <c r="M446" s="1099">
        <f>APU!$O$1080*M$163/$I$163</f>
        <v>0</v>
      </c>
      <c r="N446" s="1099">
        <f>APU!$O$1080*N$163/$I$163</f>
        <v>0</v>
      </c>
      <c r="O446" s="1099">
        <f>APU!$O$1080*O$163/$I$163</f>
        <v>0</v>
      </c>
      <c r="P446" s="1099">
        <f>APU!$O$1080*P$163/$I$163</f>
        <v>0</v>
      </c>
      <c r="Q446" s="1099">
        <f>APU!$O$1080*Q$163/$I$163</f>
        <v>0</v>
      </c>
      <c r="R446" s="1099">
        <f>APU!$O$1080*R$163/$I$163</f>
        <v>0</v>
      </c>
      <c r="S446" s="1099">
        <f>APU!$O$1080*S$163/$I$163</f>
        <v>0</v>
      </c>
      <c r="T446" s="1099">
        <f>APU!$O$1080*T$163/$I$163</f>
        <v>0</v>
      </c>
      <c r="U446" s="1099">
        <f>APU!$O$1080*U$163/$I$163</f>
        <v>0</v>
      </c>
      <c r="V446" s="1099">
        <f>APU!$O$1080*V$163/$I$163</f>
        <v>0</v>
      </c>
      <c r="W446" s="1099">
        <f>APU!$O$1080*W$163/$I$163</f>
        <v>0</v>
      </c>
      <c r="X446" s="1099">
        <f>APU!$O$1080*X$163/$I$163</f>
        <v>0</v>
      </c>
      <c r="Y446" s="1099">
        <f>APU!$O$1080*Y$163/$I$163</f>
        <v>1.5</v>
      </c>
      <c r="Z446" s="1099">
        <f>APU!$O$1080*Z$163/$I$163</f>
        <v>3.5</v>
      </c>
      <c r="AA446" s="1099">
        <f>APU!$O$1080*AA$163/$I$163</f>
        <v>3.5</v>
      </c>
      <c r="AB446" s="1099">
        <f>APU!$O$1080*AB$163/$I$163</f>
        <v>2.5</v>
      </c>
      <c r="AC446" s="1099">
        <f>APU!$O$1080*AC$163/$I$163</f>
        <v>0</v>
      </c>
    </row>
    <row r="447" spans="4:29">
      <c r="D447" s="3" t="str">
        <f>APU!D1100</f>
        <v>FLG SW CLASS 150 RF CS STD BORE A105 2''</v>
      </c>
      <c r="E447" s="1097" t="str">
        <f>APU!G1100</f>
        <v>und</v>
      </c>
      <c r="F447" s="3"/>
      <c r="G447" s="3"/>
      <c r="H447" s="3"/>
      <c r="I447" s="1098">
        <f t="shared" si="270"/>
        <v>7.0000000000000009</v>
      </c>
      <c r="J447" s="3"/>
      <c r="K447" s="3"/>
      <c r="L447" s="1099">
        <f>APU!$O$1100*L$168/$I$168</f>
        <v>0</v>
      </c>
      <c r="M447" s="1099">
        <f>APU!$O$1100*M$168/$I$168</f>
        <v>0</v>
      </c>
      <c r="N447" s="1099">
        <f>APU!$O$1100*N$168/$I$168</f>
        <v>0</v>
      </c>
      <c r="O447" s="1099">
        <f>APU!$O$1100*O$168/$I$168</f>
        <v>0</v>
      </c>
      <c r="P447" s="1099">
        <f>APU!$O$1100*P$168/$I$168</f>
        <v>0</v>
      </c>
      <c r="Q447" s="1099">
        <f>APU!$O$1100*Q$168/$I$168</f>
        <v>0</v>
      </c>
      <c r="R447" s="1099">
        <f>APU!$O$1100*R$168/$I$168</f>
        <v>0</v>
      </c>
      <c r="S447" s="1099">
        <f>APU!$O$1100*S$168/$I$168</f>
        <v>0.98</v>
      </c>
      <c r="T447" s="1099">
        <f>APU!$O$1100*T$168/$I$168</f>
        <v>0.98</v>
      </c>
      <c r="U447" s="1099">
        <f>APU!$O$1100*U$168/$I$168</f>
        <v>0.98</v>
      </c>
      <c r="V447" s="1099">
        <f>APU!$O$1100*V$168/$I$168</f>
        <v>0.98</v>
      </c>
      <c r="W447" s="1099">
        <f>APU!$O$1100*W$168/$I$168</f>
        <v>0.98</v>
      </c>
      <c r="X447" s="1099">
        <f>APU!$O$1100*X$168/$I$168</f>
        <v>0.98</v>
      </c>
      <c r="Y447" s="1099">
        <f>APU!$O$1100*Y$168/$I$168</f>
        <v>0.98</v>
      </c>
      <c r="Z447" s="1099">
        <f>APU!$O$1100*Z$168/$I$168</f>
        <v>0.14000000000000001</v>
      </c>
      <c r="AA447" s="1099">
        <f>APU!$O$1100*AA$168/$I$168</f>
        <v>0</v>
      </c>
      <c r="AB447" s="1099">
        <f>APU!$O$1100*AB$168/$I$168</f>
        <v>0</v>
      </c>
      <c r="AC447" s="1099">
        <f>APU!$O$1100*AC$168/$I$168</f>
        <v>0</v>
      </c>
    </row>
    <row r="448" spans="4:29">
      <c r="D448" s="3" t="str">
        <f>APU!D1119</f>
        <v>GASKET 150#NOM-ASB-RING PT AGT 1/8''THK ½"</v>
      </c>
      <c r="E448" s="1097" t="str">
        <f>APU!G1119</f>
        <v>und</v>
      </c>
      <c r="F448" s="3"/>
      <c r="G448" s="3"/>
      <c r="H448" s="3"/>
      <c r="I448" s="1098">
        <f t="shared" si="270"/>
        <v>2</v>
      </c>
      <c r="J448" s="3"/>
      <c r="K448" s="3"/>
      <c r="L448" s="1099">
        <f>APU!$O$1119*L$153/$I$153</f>
        <v>0</v>
      </c>
      <c r="M448" s="1099">
        <f>APU!$O$1119*M$153/$I$153</f>
        <v>0</v>
      </c>
      <c r="N448" s="1099">
        <f>APU!$O$1119*N$153/$I$153</f>
        <v>0</v>
      </c>
      <c r="O448" s="1099">
        <f>APU!$O$1119*O$153/$I$153</f>
        <v>0</v>
      </c>
      <c r="P448" s="1099">
        <f>APU!$O$1119*P$153/$I$153</f>
        <v>0</v>
      </c>
      <c r="Q448" s="1099">
        <f>APU!$O$1119*Q$153/$I$153</f>
        <v>0</v>
      </c>
      <c r="R448" s="1099">
        <f>APU!$O$1119*R$153/$I$153</f>
        <v>0</v>
      </c>
      <c r="S448" s="1099">
        <f>APU!$O$1119*S$153/$I$153</f>
        <v>0</v>
      </c>
      <c r="T448" s="1099">
        <f>APU!$O$1119*T$153/$I$153</f>
        <v>0</v>
      </c>
      <c r="U448" s="1099">
        <f>APU!$O$1119*U$153/$I$153</f>
        <v>0</v>
      </c>
      <c r="V448" s="1099">
        <f>APU!$O$1119*V$153/$I$153</f>
        <v>0</v>
      </c>
      <c r="W448" s="1099">
        <f>APU!$O$1119*W$153/$I$153</f>
        <v>0</v>
      </c>
      <c r="X448" s="1099">
        <f>APU!$O$1119*X$153/$I$153</f>
        <v>0</v>
      </c>
      <c r="Y448" s="1099">
        <f>APU!$O$1119*Y$153/$I$153</f>
        <v>0.16666666666666669</v>
      </c>
      <c r="Z448" s="1099">
        <f>APU!$O$1119*Z$153/$I$153</f>
        <v>1.1666666666666667</v>
      </c>
      <c r="AA448" s="1099">
        <f>APU!$O$1119*AA$153/$I$153</f>
        <v>0.66666666666666674</v>
      </c>
      <c r="AB448" s="1099">
        <f>APU!$O$1119*AB$153/$I$153</f>
        <v>0</v>
      </c>
      <c r="AC448" s="1099">
        <f>APU!$O$1119*AC$153/$I$153</f>
        <v>0</v>
      </c>
    </row>
    <row r="449" spans="4:29">
      <c r="D449" s="3" t="str">
        <f>APU!D1135</f>
        <v>GASKET 150#NOM-ASB-RING PT AGT 1/8''THK 1"</v>
      </c>
      <c r="E449" s="1097" t="str">
        <f>APU!G1135</f>
        <v>und</v>
      </c>
      <c r="F449" s="3"/>
      <c r="G449" s="3"/>
      <c r="H449" s="3"/>
      <c r="I449" s="1098">
        <f t="shared" si="270"/>
        <v>5</v>
      </c>
      <c r="J449" s="3"/>
      <c r="K449" s="3"/>
      <c r="L449" s="1099">
        <f>APU!$O$1135*L$158/$I$158</f>
        <v>0</v>
      </c>
      <c r="M449" s="1099">
        <f>APU!$O$1135*M$158/$I$158</f>
        <v>0</v>
      </c>
      <c r="N449" s="1099">
        <f>APU!$O$1135*N$158/$I$158</f>
        <v>0</v>
      </c>
      <c r="O449" s="1099">
        <f>APU!$O$1135*O$158/$I$158</f>
        <v>0</v>
      </c>
      <c r="P449" s="1099">
        <f>APU!$O$1135*P$158/$I$158</f>
        <v>0</v>
      </c>
      <c r="Q449" s="1099">
        <f>APU!$O$1135*Q$158/$I$158</f>
        <v>0</v>
      </c>
      <c r="R449" s="1099">
        <f>APU!$O$1135*R$158/$I$158</f>
        <v>0</v>
      </c>
      <c r="S449" s="1099">
        <f>APU!$O$1135*S$158/$I$158</f>
        <v>0</v>
      </c>
      <c r="T449" s="1099">
        <f>APU!$O$1135*T$158/$I$158</f>
        <v>0</v>
      </c>
      <c r="U449" s="1099">
        <f>APU!$O$1135*U$158/$I$158</f>
        <v>0</v>
      </c>
      <c r="V449" s="1099">
        <f>APU!$O$1135*V$158/$I$158</f>
        <v>0.90909090909090895</v>
      </c>
      <c r="W449" s="1099">
        <f>APU!$O$1135*W$158/$I$158</f>
        <v>1.5909090909090908</v>
      </c>
      <c r="X449" s="1099">
        <f>APU!$O$1135*X$158/$I$158</f>
        <v>1.5909090909090908</v>
      </c>
      <c r="Y449" s="1099">
        <f>APU!$O$1135*Y$158/$I$158</f>
        <v>0.90909090909090895</v>
      </c>
      <c r="Z449" s="1099">
        <f>APU!$O$1135*Z$158/$I$158</f>
        <v>0</v>
      </c>
      <c r="AA449" s="1099">
        <f>APU!$O$1135*AA$158/$I$158</f>
        <v>0</v>
      </c>
      <c r="AB449" s="1099">
        <f>APU!$O$1135*AB$158/$I$158</f>
        <v>0</v>
      </c>
      <c r="AC449" s="1099">
        <f>APU!$O$1135*AC$158/$I$158</f>
        <v>0</v>
      </c>
    </row>
    <row r="450" spans="4:29">
      <c r="D450" s="3" t="str">
        <f>APU!D1151</f>
        <v>GASKET 150#NOM-ASB-RING PT AGT 1/8''THK 1½"</v>
      </c>
      <c r="E450" s="1097" t="str">
        <f>APU!G1151</f>
        <v>und</v>
      </c>
      <c r="F450" s="3"/>
      <c r="G450" s="3"/>
      <c r="H450" s="3"/>
      <c r="I450" s="1098">
        <f t="shared" si="270"/>
        <v>11</v>
      </c>
      <c r="J450" s="3"/>
      <c r="K450" s="3"/>
      <c r="L450" s="1099">
        <f>APU!$O$1151*L$163/$I$163</f>
        <v>0</v>
      </c>
      <c r="M450" s="1099">
        <f>APU!$O$1151*M$163/$I$163</f>
        <v>0</v>
      </c>
      <c r="N450" s="1099">
        <f>APU!$O$1151*N$163/$I$163</f>
        <v>0</v>
      </c>
      <c r="O450" s="1099">
        <f>APU!$O$1151*O$163/$I$163</f>
        <v>0</v>
      </c>
      <c r="P450" s="1099">
        <f>APU!$O$1151*P$163/$I$163</f>
        <v>0</v>
      </c>
      <c r="Q450" s="1099">
        <f>APU!$O$1151*Q$163/$I$163</f>
        <v>0</v>
      </c>
      <c r="R450" s="1099">
        <f>APU!$O$1151*R$163/$I$163</f>
        <v>0</v>
      </c>
      <c r="S450" s="1099">
        <f>APU!$O$1151*S$163/$I$163</f>
        <v>0</v>
      </c>
      <c r="T450" s="1099">
        <f>APU!$O$1151*T$163/$I$163</f>
        <v>0</v>
      </c>
      <c r="U450" s="1099">
        <f>APU!$O$1151*U$163/$I$163</f>
        <v>0</v>
      </c>
      <c r="V450" s="1099">
        <f>APU!$O$1151*V$163/$I$163</f>
        <v>0</v>
      </c>
      <c r="W450" s="1099">
        <f>APU!$O$1151*W$163/$I$163</f>
        <v>0</v>
      </c>
      <c r="X450" s="1099">
        <f>APU!$O$1151*X$163/$I$163</f>
        <v>0</v>
      </c>
      <c r="Y450" s="1099">
        <f>APU!$O$1151*Y$163/$I$163</f>
        <v>1.5</v>
      </c>
      <c r="Z450" s="1099">
        <f>APU!$O$1151*Z$163/$I$163</f>
        <v>3.5</v>
      </c>
      <c r="AA450" s="1099">
        <f>APU!$O$1151*AA$163/$I$163</f>
        <v>3.5</v>
      </c>
      <c r="AB450" s="1099">
        <f>APU!$O$1151*AB$163/$I$163</f>
        <v>2.5</v>
      </c>
      <c r="AC450" s="1099">
        <f>APU!$O$1151*AC$163/$I$163</f>
        <v>0</v>
      </c>
    </row>
    <row r="451" spans="4:29">
      <c r="D451" s="3" t="str">
        <f>APU!D1167</f>
        <v>GASKET 150#NOM-ASB-RING PT AGT 1/8''THK 2''</v>
      </c>
      <c r="E451" s="1097" t="str">
        <f>APU!G1167</f>
        <v>und</v>
      </c>
      <c r="F451" s="3"/>
      <c r="G451" s="3"/>
      <c r="H451" s="3"/>
      <c r="I451" s="1098">
        <f t="shared" si="270"/>
        <v>7.0000000000000009</v>
      </c>
      <c r="J451" s="3"/>
      <c r="K451" s="3"/>
      <c r="L451" s="1099">
        <f>APU!$O$1167*L$168/$I$168</f>
        <v>0</v>
      </c>
      <c r="M451" s="1099">
        <f>APU!$O$1167*M$168/$I$168</f>
        <v>0</v>
      </c>
      <c r="N451" s="1099">
        <f>APU!$O$1167*N$168/$I$168</f>
        <v>0</v>
      </c>
      <c r="O451" s="1099">
        <f>APU!$O$1167*O$168/$I$168</f>
        <v>0</v>
      </c>
      <c r="P451" s="1099">
        <f>APU!$O$1167*P$168/$I$168</f>
        <v>0</v>
      </c>
      <c r="Q451" s="1099">
        <f>APU!$O$1167*Q$168/$I$168</f>
        <v>0</v>
      </c>
      <c r="R451" s="1099">
        <f>APU!$O$1167*R$168/$I$168</f>
        <v>0</v>
      </c>
      <c r="S451" s="1099">
        <f>APU!$O$1167*S$168/$I$168</f>
        <v>0.98</v>
      </c>
      <c r="T451" s="1099">
        <f>APU!$O$1167*T$168/$I$168</f>
        <v>0.98</v>
      </c>
      <c r="U451" s="1099">
        <f>APU!$O$1167*U$168/$I$168</f>
        <v>0.98</v>
      </c>
      <c r="V451" s="1099">
        <f>APU!$O$1167*V$168/$I$168</f>
        <v>0.98</v>
      </c>
      <c r="W451" s="1099">
        <f>APU!$O$1167*W$168/$I$168</f>
        <v>0.98</v>
      </c>
      <c r="X451" s="1099">
        <f>APU!$O$1167*X$168/$I$168</f>
        <v>0.98</v>
      </c>
      <c r="Y451" s="1099">
        <f>APU!$O$1167*Y$168/$I$168</f>
        <v>0.98</v>
      </c>
      <c r="Z451" s="1099">
        <f>APU!$O$1167*Z$168/$I$168</f>
        <v>0.14000000000000001</v>
      </c>
      <c r="AA451" s="1099">
        <f>APU!$O$1167*AA$168/$I$168</f>
        <v>0</v>
      </c>
      <c r="AB451" s="1099">
        <f>APU!$O$1167*AB$168/$I$168</f>
        <v>0</v>
      </c>
      <c r="AC451" s="1099">
        <f>APU!$O$1167*AC$168/$I$168</f>
        <v>0</v>
      </c>
    </row>
    <row r="452" spans="4:29">
      <c r="D452" s="3" t="str">
        <f>APU!D1183</f>
        <v>GASKET 150#NOM-ASB-RING PT AGT 1/8''THK 3''</v>
      </c>
      <c r="E452" s="1097" t="str">
        <f>APU!G1183</f>
        <v>und</v>
      </c>
      <c r="F452" s="3"/>
      <c r="G452" s="3"/>
      <c r="H452" s="3"/>
      <c r="I452" s="1098">
        <f t="shared" ref="I452:I483" si="271">SUM(L452:AC452)</f>
        <v>27.999999999999996</v>
      </c>
      <c r="J452" s="3"/>
      <c r="K452" s="3"/>
      <c r="L452" s="1099">
        <f>APU!$O$1183*L$143/$I$143</f>
        <v>0</v>
      </c>
      <c r="M452" s="1099">
        <f>APU!$O$1183*M$143/$I$143</f>
        <v>0</v>
      </c>
      <c r="N452" s="1099">
        <f>APU!$O$1183*N$143/$I$143</f>
        <v>0</v>
      </c>
      <c r="O452" s="1099">
        <f>APU!$O$1183*O$143/$I$143</f>
        <v>0</v>
      </c>
      <c r="P452" s="1099">
        <f>APU!$O$1183*P$143/$I$143</f>
        <v>0</v>
      </c>
      <c r="Q452" s="1099">
        <f>APU!$O$1183*Q$143/$I$143</f>
        <v>0</v>
      </c>
      <c r="R452" s="1099">
        <f>APU!$O$1183*R$143/$I$143</f>
        <v>0</v>
      </c>
      <c r="S452" s="1099">
        <f>APU!$O$1183*S$143/$I$143</f>
        <v>3.2131147540983607</v>
      </c>
      <c r="T452" s="1099">
        <f>APU!$O$1183*T$143/$I$143</f>
        <v>3.2131147540983607</v>
      </c>
      <c r="U452" s="1099">
        <f>APU!$O$1183*U$143/$I$143</f>
        <v>3.2131147540983607</v>
      </c>
      <c r="V452" s="1099">
        <f>APU!$O$1183*V$143/$I$143</f>
        <v>3.2131147540983607</v>
      </c>
      <c r="W452" s="1099">
        <f>APU!$O$1183*W$143/$I$143</f>
        <v>3.2131147540983607</v>
      </c>
      <c r="X452" s="1099">
        <f>APU!$O$1183*X$143/$I$143</f>
        <v>3.2131147540983607</v>
      </c>
      <c r="Y452" s="1099">
        <f>APU!$O$1183*Y$143/$I$143</f>
        <v>3.2131147540983607</v>
      </c>
      <c r="Z452" s="1099">
        <f>APU!$O$1183*Z$143/$I$143</f>
        <v>3.2131147540983607</v>
      </c>
      <c r="AA452" s="1099">
        <f>APU!$O$1183*AA$143/$I$143</f>
        <v>2.2950819672131146</v>
      </c>
      <c r="AB452" s="1099">
        <f>APU!$O$1183*AB$143/$I$143</f>
        <v>0</v>
      </c>
      <c r="AC452" s="1099">
        <f>APU!$O$1183*AC$143/$I$143</f>
        <v>0</v>
      </c>
    </row>
    <row r="453" spans="4:29">
      <c r="D453" s="3" t="str">
        <f>APU!D1199</f>
        <v>GASKET 150#NOM-ASB-RING PT AGT 1/8''THK 4''</v>
      </c>
      <c r="E453" s="1097" t="str">
        <f>APU!G1199</f>
        <v>und</v>
      </c>
      <c r="F453" s="3"/>
      <c r="G453" s="3"/>
      <c r="H453" s="3"/>
      <c r="I453" s="1098">
        <f t="shared" si="271"/>
        <v>8</v>
      </c>
      <c r="J453" s="3"/>
      <c r="K453" s="3"/>
      <c r="L453" s="1099">
        <f>APU!$O$1199*L$148/$I$148</f>
        <v>0</v>
      </c>
      <c r="M453" s="1099">
        <f>APU!$O$1199*M$148/$I$148</f>
        <v>0</v>
      </c>
      <c r="N453" s="1099">
        <f>APU!$O$1199*N$148/$I$148</f>
        <v>0</v>
      </c>
      <c r="O453" s="1099">
        <f>APU!$O$1199*O$148/$I$148</f>
        <v>0</v>
      </c>
      <c r="P453" s="1099">
        <f>APU!$O$1199*P$148/$I$148</f>
        <v>0</v>
      </c>
      <c r="Q453" s="1099">
        <f>APU!$O$1199*Q$148/$I$148</f>
        <v>0</v>
      </c>
      <c r="R453" s="1099">
        <f>APU!$O$1199*R$148/$I$148</f>
        <v>0</v>
      </c>
      <c r="S453" s="1099">
        <f>APU!$O$1199*S$148/$I$148</f>
        <v>0</v>
      </c>
      <c r="T453" s="1099">
        <f>APU!$O$1199*T$148/$I$148</f>
        <v>0</v>
      </c>
      <c r="U453" s="1099">
        <f>APU!$O$1199*U$148/$I$148</f>
        <v>0</v>
      </c>
      <c r="V453" s="1099">
        <f>APU!$O$1199*V$148/$I$148</f>
        <v>0.66666666666666663</v>
      </c>
      <c r="W453" s="1099">
        <f>APU!$O$1199*W$148/$I$148</f>
        <v>4.666666666666667</v>
      </c>
      <c r="X453" s="1099">
        <f>APU!$O$1199*X$148/$I$148</f>
        <v>2.6666666666666665</v>
      </c>
      <c r="Y453" s="1099">
        <f>APU!$O$1199*Y$148/$I$148</f>
        <v>0</v>
      </c>
      <c r="Z453" s="1099">
        <f>APU!$O$1199*Z$148/$I$148</f>
        <v>0</v>
      </c>
      <c r="AA453" s="1099">
        <f>APU!$O$1199*AA$148/$I$148</f>
        <v>0</v>
      </c>
      <c r="AB453" s="1099">
        <f>APU!$O$1199*AB$148/$I$148</f>
        <v>0</v>
      </c>
      <c r="AC453" s="1099">
        <f>APU!$O$1199*AC$148/$I$148</f>
        <v>0</v>
      </c>
    </row>
    <row r="454" spans="4:29">
      <c r="D454" s="3" t="str">
        <f>APU!D1216</f>
        <v>SOCKOLET 3000# STL A105 1''</v>
      </c>
      <c r="E454" s="1097" t="str">
        <f>APU!G1216</f>
        <v>und</v>
      </c>
      <c r="F454" s="3"/>
      <c r="G454" s="3"/>
      <c r="H454" s="3"/>
      <c r="I454" s="1098">
        <f t="shared" si="271"/>
        <v>6.9999999999999991</v>
      </c>
      <c r="J454" s="3"/>
      <c r="K454" s="3"/>
      <c r="L454" s="1099">
        <f>APU!$O$1216*L$158/$I$158</f>
        <v>0</v>
      </c>
      <c r="M454" s="1099">
        <f>APU!$O$1216*M$158/$I$158</f>
        <v>0</v>
      </c>
      <c r="N454" s="1099">
        <f>APU!$O$1216*N$158/$I$158</f>
        <v>0</v>
      </c>
      <c r="O454" s="1099">
        <f>APU!$O$1216*O$158/$I$158</f>
        <v>0</v>
      </c>
      <c r="P454" s="1099">
        <f>APU!$O$1216*P$158/$I$158</f>
        <v>0</v>
      </c>
      <c r="Q454" s="1099">
        <f>APU!$O$1216*Q$158/$I$158</f>
        <v>0</v>
      </c>
      <c r="R454" s="1099">
        <f>APU!$O$1216*R$158/$I$158</f>
        <v>0</v>
      </c>
      <c r="S454" s="1099">
        <f>APU!$O$1216*S$158/$I$158</f>
        <v>0</v>
      </c>
      <c r="T454" s="1099">
        <f>APU!$O$1216*T$158/$I$158</f>
        <v>0</v>
      </c>
      <c r="U454" s="1099">
        <f>APU!$O$1216*U$158/$I$158</f>
        <v>0</v>
      </c>
      <c r="V454" s="1099">
        <f>APU!$O$1216*V$158/$I$158</f>
        <v>1.2727272727272727</v>
      </c>
      <c r="W454" s="1099">
        <f>APU!$O$1216*W$158/$I$158</f>
        <v>2.2272727272727271</v>
      </c>
      <c r="X454" s="1099">
        <f>APU!$O$1216*X$158/$I$158</f>
        <v>2.2272727272727271</v>
      </c>
      <c r="Y454" s="1099">
        <f>APU!$O$1216*Y$158/$I$158</f>
        <v>1.2727272727272727</v>
      </c>
      <c r="Z454" s="1099">
        <f>APU!$O$1216*Z$158/$I$158</f>
        <v>0</v>
      </c>
      <c r="AA454" s="1099">
        <f>APU!$O$1216*AA$158/$I$158</f>
        <v>0</v>
      </c>
      <c r="AB454" s="1099">
        <f>APU!$O$1216*AB$158/$I$158</f>
        <v>0</v>
      </c>
      <c r="AC454" s="1099">
        <f>APU!$O$1216*AC$158/$I$158</f>
        <v>0</v>
      </c>
    </row>
    <row r="455" spans="4:29">
      <c r="D455" s="3" t="str">
        <f>APU!D1237</f>
        <v>SOCKOLET 3000# STL A105 1½"</v>
      </c>
      <c r="E455" s="1097" t="str">
        <f>APU!G1237</f>
        <v>und</v>
      </c>
      <c r="F455" s="3"/>
      <c r="G455" s="3"/>
      <c r="H455" s="3"/>
      <c r="I455" s="1098">
        <f t="shared" si="271"/>
        <v>5.0000000000000009</v>
      </c>
      <c r="J455" s="3"/>
      <c r="K455" s="3"/>
      <c r="L455" s="1099">
        <f>APU!$O$1237*L$163/$I$163</f>
        <v>0</v>
      </c>
      <c r="M455" s="1099">
        <f>APU!$O$1237*M$163/$I$163</f>
        <v>0</v>
      </c>
      <c r="N455" s="1099">
        <f>APU!$O$1237*N$163/$I$163</f>
        <v>0</v>
      </c>
      <c r="O455" s="1099">
        <f>APU!$O$1237*O$163/$I$163</f>
        <v>0</v>
      </c>
      <c r="P455" s="1099">
        <f>APU!$O$1237*P$163/$I$163</f>
        <v>0</v>
      </c>
      <c r="Q455" s="1099">
        <f>APU!$O$1237*Q$163/$I$163</f>
        <v>0</v>
      </c>
      <c r="R455" s="1099">
        <f>APU!$O$1237*R$163/$I$163</f>
        <v>0</v>
      </c>
      <c r="S455" s="1099">
        <f>APU!$O$1237*S$163/$I$163</f>
        <v>0</v>
      </c>
      <c r="T455" s="1099">
        <f>APU!$O$1237*T$163/$I$163</f>
        <v>0</v>
      </c>
      <c r="U455" s="1099">
        <f>APU!$O$1237*U$163/$I$163</f>
        <v>0</v>
      </c>
      <c r="V455" s="1099">
        <f>APU!$O$1237*V$163/$I$163</f>
        <v>0</v>
      </c>
      <c r="W455" s="1099">
        <f>APU!$O$1237*W$163/$I$163</f>
        <v>0</v>
      </c>
      <c r="X455" s="1099">
        <f>APU!$O$1237*X$163/$I$163</f>
        <v>0</v>
      </c>
      <c r="Y455" s="1099">
        <f>APU!$O$1237*Y$163/$I$163</f>
        <v>0.68181818181818177</v>
      </c>
      <c r="Z455" s="1099">
        <f>APU!$O$1237*Z$163/$I$163</f>
        <v>1.5909090909090911</v>
      </c>
      <c r="AA455" s="1099">
        <f>APU!$O$1237*AA$163/$I$163</f>
        <v>1.5909090909090911</v>
      </c>
      <c r="AB455" s="1099">
        <f>APU!$O$1237*AB$163/$I$163</f>
        <v>1.1363636363636365</v>
      </c>
      <c r="AC455" s="1099">
        <f>APU!$O$1237*AC$163/$I$163</f>
        <v>0</v>
      </c>
    </row>
    <row r="456" spans="4:29">
      <c r="D456" s="3" t="str">
        <f>APU!D1258</f>
        <v>SOCKOLET 3000# STL A105 2"</v>
      </c>
      <c r="E456" s="1097" t="str">
        <f>APU!G1258</f>
        <v>und</v>
      </c>
      <c r="F456" s="3"/>
      <c r="G456" s="3"/>
      <c r="H456" s="3"/>
      <c r="I456" s="1098">
        <f t="shared" si="271"/>
        <v>3</v>
      </c>
      <c r="J456" s="3"/>
      <c r="K456" s="3"/>
      <c r="L456" s="1099">
        <f>APU!$O$1258*L$168/$I$168</f>
        <v>0</v>
      </c>
      <c r="M456" s="1099">
        <f>APU!$O$1258*M$168/$I$168</f>
        <v>0</v>
      </c>
      <c r="N456" s="1099">
        <f>APU!$O$1258*N$168/$I$168</f>
        <v>0</v>
      </c>
      <c r="O456" s="1099">
        <f>APU!$O$1258*O$168/$I$168</f>
        <v>0</v>
      </c>
      <c r="P456" s="1099">
        <f>APU!$O$1258*P$168/$I$168</f>
        <v>0</v>
      </c>
      <c r="Q456" s="1099">
        <f>APU!$O$1258*Q$168/$I$168</f>
        <v>0</v>
      </c>
      <c r="R456" s="1099">
        <f>APU!$O$1258*R$168/$I$168</f>
        <v>0</v>
      </c>
      <c r="S456" s="1099">
        <f>APU!$O$1258*S$168/$I$168</f>
        <v>0.42</v>
      </c>
      <c r="T456" s="1099">
        <f>APU!$O$1258*T$168/$I$168</f>
        <v>0.42</v>
      </c>
      <c r="U456" s="1099">
        <f>APU!$O$1258*U$168/$I$168</f>
        <v>0.42</v>
      </c>
      <c r="V456" s="1099">
        <f>APU!$O$1258*V$168/$I$168</f>
        <v>0.42</v>
      </c>
      <c r="W456" s="1099">
        <f>APU!$O$1258*W$168/$I$168</f>
        <v>0.42</v>
      </c>
      <c r="X456" s="1099">
        <f>APU!$O$1258*X$168/$I$168</f>
        <v>0.42</v>
      </c>
      <c r="Y456" s="1099">
        <f>APU!$O$1258*Y$168/$I$168</f>
        <v>0.42</v>
      </c>
      <c r="Z456" s="1099">
        <f>APU!$O$1258*Z$168/$I$168</f>
        <v>6.0000000000000005E-2</v>
      </c>
      <c r="AA456" s="1099">
        <f>APU!$O$1258*AA$168/$I$168</f>
        <v>0</v>
      </c>
      <c r="AB456" s="1099">
        <f>APU!$O$1258*AB$168/$I$168</f>
        <v>0</v>
      </c>
      <c r="AC456" s="1099">
        <f>APU!$O$1258*AC$168/$I$168</f>
        <v>0</v>
      </c>
    </row>
    <row r="457" spans="4:29">
      <c r="D457" s="3" t="str">
        <f>APU!D1279</f>
        <v>ELL 90 DEG 3000#SW STL A105 ½"</v>
      </c>
      <c r="E457" s="1097" t="str">
        <f>APU!G1279</f>
        <v>und</v>
      </c>
      <c r="F457" s="3"/>
      <c r="G457" s="3"/>
      <c r="H457" s="3"/>
      <c r="I457" s="1098">
        <f t="shared" si="271"/>
        <v>4</v>
      </c>
      <c r="J457" s="3"/>
      <c r="K457" s="3"/>
      <c r="L457" s="1099">
        <f>APU!$O$1279*L$153/$I$153</f>
        <v>0</v>
      </c>
      <c r="M457" s="1099">
        <f>APU!$O$1279*M$153/$I$153</f>
        <v>0</v>
      </c>
      <c r="N457" s="1099">
        <f>APU!$O$1279*N$153/$I$153</f>
        <v>0</v>
      </c>
      <c r="O457" s="1099">
        <f>APU!$O$1279*O$153/$I$153</f>
        <v>0</v>
      </c>
      <c r="P457" s="1099">
        <f>APU!$O$1279*P$153/$I$153</f>
        <v>0</v>
      </c>
      <c r="Q457" s="1099">
        <f>APU!$O$1279*Q$153/$I$153</f>
        <v>0</v>
      </c>
      <c r="R457" s="1099">
        <f>APU!$O$1279*R$153/$I$153</f>
        <v>0</v>
      </c>
      <c r="S457" s="1099">
        <f>APU!$O$1279*S$153/$I$153</f>
        <v>0</v>
      </c>
      <c r="T457" s="1099">
        <f>APU!$O$1279*T$153/$I$153</f>
        <v>0</v>
      </c>
      <c r="U457" s="1099">
        <f>APU!$O$1279*U$153/$I$153</f>
        <v>0</v>
      </c>
      <c r="V457" s="1099">
        <f>APU!$O$1279*V$153/$I$153</f>
        <v>0</v>
      </c>
      <c r="W457" s="1099">
        <f>APU!$O$1279*W$153/$I$153</f>
        <v>0</v>
      </c>
      <c r="X457" s="1099">
        <f>APU!$O$1279*X$153/$I$153</f>
        <v>0</v>
      </c>
      <c r="Y457" s="1099">
        <f>APU!$O$1279*Y$153/$I$153</f>
        <v>0.33333333333333337</v>
      </c>
      <c r="Z457" s="1099">
        <f>APU!$O$1279*Z$153/$I$153</f>
        <v>2.3333333333333335</v>
      </c>
      <c r="AA457" s="1099">
        <f>APU!$O$1279*AA$153/$I$153</f>
        <v>1.3333333333333335</v>
      </c>
      <c r="AB457" s="1099">
        <f>APU!$O$1279*AB$153/$I$153</f>
        <v>0</v>
      </c>
      <c r="AC457" s="1099">
        <f>APU!$O$1279*AC$153/$I$153</f>
        <v>0</v>
      </c>
    </row>
    <row r="458" spans="4:29">
      <c r="D458" s="3" t="str">
        <f>APU!D1299</f>
        <v>ELL 90 DEG 3000#SW STL A105 1"</v>
      </c>
      <c r="E458" s="1097" t="str">
        <f>APU!G1299</f>
        <v>und</v>
      </c>
      <c r="F458" s="3"/>
      <c r="G458" s="3"/>
      <c r="H458" s="3"/>
      <c r="I458" s="1098">
        <f t="shared" si="271"/>
        <v>38</v>
      </c>
      <c r="J458" s="3"/>
      <c r="K458" s="3"/>
      <c r="L458" s="1099">
        <f>APU!$O$1299*L$158/$I$158</f>
        <v>0</v>
      </c>
      <c r="M458" s="1099">
        <f>APU!$O$1299*M$158/$I$158</f>
        <v>0</v>
      </c>
      <c r="N458" s="1099">
        <f>APU!$O$1299*N$158/$I$158</f>
        <v>0</v>
      </c>
      <c r="O458" s="1099">
        <f>APU!$O$1299*O$158/$I$158</f>
        <v>0</v>
      </c>
      <c r="P458" s="1099">
        <f>APU!$O$1299*P$158/$I$158</f>
        <v>0</v>
      </c>
      <c r="Q458" s="1099">
        <f>APU!$O$1299*Q$158/$I$158</f>
        <v>0</v>
      </c>
      <c r="R458" s="1099">
        <f>APU!$O$1299*R$158/$I$158</f>
        <v>0</v>
      </c>
      <c r="S458" s="1099">
        <f>APU!$O$1299*S$158/$I$158</f>
        <v>0</v>
      </c>
      <c r="T458" s="1099">
        <f>APU!$O$1299*T$158/$I$158</f>
        <v>0</v>
      </c>
      <c r="U458" s="1099">
        <f>APU!$O$1299*U$158/$I$158</f>
        <v>0</v>
      </c>
      <c r="V458" s="1099">
        <f>APU!$O$1299*V$158/$I$158</f>
        <v>6.9090909090909083</v>
      </c>
      <c r="W458" s="1099">
        <f>APU!$O$1299*W$158/$I$158</f>
        <v>12.09090909090909</v>
      </c>
      <c r="X458" s="1099">
        <f>APU!$O$1299*X$158/$I$158</f>
        <v>12.09090909090909</v>
      </c>
      <c r="Y458" s="1099">
        <f>APU!$O$1299*Y$158/$I$158</f>
        <v>6.9090909090909083</v>
      </c>
      <c r="Z458" s="1099">
        <f>APU!$O$1299*Z$158/$I$158</f>
        <v>0</v>
      </c>
      <c r="AA458" s="1099">
        <f>APU!$O$1299*AA$158/$I$158</f>
        <v>0</v>
      </c>
      <c r="AB458" s="1099">
        <f>APU!$O$1299*AB$158/$I$158</f>
        <v>0</v>
      </c>
      <c r="AC458" s="1099">
        <f>APU!$O$1299*AC$158/$I$158</f>
        <v>0</v>
      </c>
    </row>
    <row r="459" spans="4:29">
      <c r="D459" s="3" t="str">
        <f>APU!D1319</f>
        <v>ELL 90 DEG 3000#SW STL A105 1½"</v>
      </c>
      <c r="E459" s="1097" t="str">
        <f>APU!G1319</f>
        <v>und</v>
      </c>
      <c r="F459" s="3"/>
      <c r="G459" s="3"/>
      <c r="H459" s="3"/>
      <c r="I459" s="1098">
        <f t="shared" si="271"/>
        <v>27.000000000000004</v>
      </c>
      <c r="J459" s="3"/>
      <c r="K459" s="3"/>
      <c r="L459" s="1099">
        <f>APU!$O$1319*L$163/$I$163</f>
        <v>0</v>
      </c>
      <c r="M459" s="1099">
        <f>APU!$O$1319*M$163/$I$163</f>
        <v>0</v>
      </c>
      <c r="N459" s="1099">
        <f>APU!$O$1319*N$163/$I$163</f>
        <v>0</v>
      </c>
      <c r="O459" s="1099">
        <f>APU!$O$1319*O$163/$I$163</f>
        <v>0</v>
      </c>
      <c r="P459" s="1099">
        <f>APU!$O$1319*P$163/$I$163</f>
        <v>0</v>
      </c>
      <c r="Q459" s="1099">
        <f>APU!$O$1319*Q$163/$I$163</f>
        <v>0</v>
      </c>
      <c r="R459" s="1099">
        <f>APU!$O$1319*R$163/$I$163</f>
        <v>0</v>
      </c>
      <c r="S459" s="1099">
        <f>APU!$O$1319*S$163/$I$163</f>
        <v>0</v>
      </c>
      <c r="T459" s="1099">
        <f>APU!$O$1319*T$163/$I$163</f>
        <v>0</v>
      </c>
      <c r="U459" s="1099">
        <f>APU!$O$1319*U$163/$I$163</f>
        <v>0</v>
      </c>
      <c r="V459" s="1099">
        <f>APU!$O$1319*V$163/$I$163</f>
        <v>0</v>
      </c>
      <c r="W459" s="1099">
        <f>APU!$O$1319*W$163/$I$163</f>
        <v>0</v>
      </c>
      <c r="X459" s="1099">
        <f>APU!$O$1319*X$163/$I$163</f>
        <v>0</v>
      </c>
      <c r="Y459" s="1099">
        <f>APU!$O$1319*Y$163/$I$163</f>
        <v>3.6818181818181812</v>
      </c>
      <c r="Z459" s="1099">
        <f>APU!$O$1319*Z$163/$I$163</f>
        <v>8.5909090909090917</v>
      </c>
      <c r="AA459" s="1099">
        <f>APU!$O$1319*AA$163/$I$163</f>
        <v>8.5909090909090917</v>
      </c>
      <c r="AB459" s="1099">
        <f>APU!$O$1319*AB$163/$I$163</f>
        <v>6.1363636363636376</v>
      </c>
      <c r="AC459" s="1099">
        <f>APU!$O$1319*AC$163/$I$163</f>
        <v>0</v>
      </c>
    </row>
    <row r="460" spans="4:29">
      <c r="D460" s="3" t="str">
        <f>APU!D1339</f>
        <v>ELL 90 DEG 3000#SW STL A105 2"</v>
      </c>
      <c r="E460" s="1097" t="str">
        <f>APU!G1339</f>
        <v>und</v>
      </c>
      <c r="F460" s="3"/>
      <c r="G460" s="3"/>
      <c r="H460" s="3"/>
      <c r="I460" s="1098">
        <f t="shared" si="271"/>
        <v>64</v>
      </c>
      <c r="J460" s="3"/>
      <c r="K460" s="3"/>
      <c r="L460" s="1099">
        <f>APU!$O$1339*L$168/$I$168</f>
        <v>0</v>
      </c>
      <c r="M460" s="1099">
        <f>APU!$O$1339*M$168/$I$168</f>
        <v>0</v>
      </c>
      <c r="N460" s="1099">
        <f>APU!$O$1339*N$168/$I$168</f>
        <v>0</v>
      </c>
      <c r="O460" s="1099">
        <f>APU!$O$1339*O$168/$I$168</f>
        <v>0</v>
      </c>
      <c r="P460" s="1099">
        <f>APU!$O$1339*P$168/$I$168</f>
        <v>0</v>
      </c>
      <c r="Q460" s="1099">
        <f>APU!$O$1339*Q$168/$I$168</f>
        <v>0</v>
      </c>
      <c r="R460" s="1099">
        <f>APU!$O$1339*R$168/$I$168</f>
        <v>0</v>
      </c>
      <c r="S460" s="1099">
        <f>APU!$O$1339*S$168/$I$168</f>
        <v>8.9599999999999991</v>
      </c>
      <c r="T460" s="1099">
        <f>APU!$O$1339*T$168/$I$168</f>
        <v>8.9599999999999991</v>
      </c>
      <c r="U460" s="1099">
        <f>APU!$O$1339*U$168/$I$168</f>
        <v>8.9599999999999991</v>
      </c>
      <c r="V460" s="1099">
        <f>APU!$O$1339*V$168/$I$168</f>
        <v>8.9599999999999991</v>
      </c>
      <c r="W460" s="1099">
        <f>APU!$O$1339*W$168/$I$168</f>
        <v>8.9599999999999991</v>
      </c>
      <c r="X460" s="1099">
        <f>APU!$O$1339*X$168/$I$168</f>
        <v>8.9599999999999991</v>
      </c>
      <c r="Y460" s="1099">
        <f>APU!$O$1339*Y$168/$I$168</f>
        <v>8.9599999999999991</v>
      </c>
      <c r="Z460" s="1099">
        <f>APU!$O$1339*Z$168/$I$168</f>
        <v>1.28</v>
      </c>
      <c r="AA460" s="1099">
        <f>APU!$O$1339*AA$168/$I$168</f>
        <v>0</v>
      </c>
      <c r="AB460" s="1099">
        <f>APU!$O$1339*AB$168/$I$168</f>
        <v>0</v>
      </c>
      <c r="AC460" s="1099">
        <f>APU!$O$1339*AC$168/$I$168</f>
        <v>0</v>
      </c>
    </row>
    <row r="461" spans="4:29">
      <c r="D461" s="3" t="str">
        <f>APU!D1359</f>
        <v>TEE 3000# SW STL A105 ½"</v>
      </c>
      <c r="E461" s="1097" t="str">
        <f>APU!G1359</f>
        <v>und</v>
      </c>
      <c r="F461" s="3"/>
      <c r="G461" s="3"/>
      <c r="H461" s="3"/>
      <c r="I461" s="1098">
        <f t="shared" si="271"/>
        <v>4</v>
      </c>
      <c r="J461" s="3"/>
      <c r="K461" s="3"/>
      <c r="L461" s="1099">
        <f>APU!$O$1359*L$153/$I$153</f>
        <v>0</v>
      </c>
      <c r="M461" s="1099">
        <f>APU!$O$1359*M$153/$I$153</f>
        <v>0</v>
      </c>
      <c r="N461" s="1099">
        <f>APU!$O$1359*N$153/$I$153</f>
        <v>0</v>
      </c>
      <c r="O461" s="1099">
        <f>APU!$O$1359*O$153/$I$153</f>
        <v>0</v>
      </c>
      <c r="P461" s="1099">
        <f>APU!$O$1359*P$153/$I$153</f>
        <v>0</v>
      </c>
      <c r="Q461" s="1099">
        <f>APU!$O$1359*Q$153/$I$153</f>
        <v>0</v>
      </c>
      <c r="R461" s="1099">
        <f>APU!$O$1359*R$153/$I$153</f>
        <v>0</v>
      </c>
      <c r="S461" s="1099">
        <f>APU!$O$1359*S$153/$I$153</f>
        <v>0</v>
      </c>
      <c r="T461" s="1099">
        <f>APU!$O$1359*T$153/$I$153</f>
        <v>0</v>
      </c>
      <c r="U461" s="1099">
        <f>APU!$O$1359*U$153/$I$153</f>
        <v>0</v>
      </c>
      <c r="V461" s="1099">
        <f>APU!$O$1359*V$153/$I$153</f>
        <v>0</v>
      </c>
      <c r="W461" s="1099">
        <f>APU!$O$1359*W$153/$I$153</f>
        <v>0</v>
      </c>
      <c r="X461" s="1099">
        <f>APU!$O$1359*X$153/$I$153</f>
        <v>0</v>
      </c>
      <c r="Y461" s="1099">
        <f>APU!$O$1359*Y$153/$I$153</f>
        <v>0.33333333333333337</v>
      </c>
      <c r="Z461" s="1099">
        <f>APU!$O$1359*Z$153/$I$153</f>
        <v>2.3333333333333335</v>
      </c>
      <c r="AA461" s="1099">
        <f>APU!$O$1359*AA$153/$I$153</f>
        <v>1.3333333333333335</v>
      </c>
      <c r="AB461" s="1099">
        <f>APU!$O$1359*AB$153/$I$153</f>
        <v>0</v>
      </c>
      <c r="AC461" s="1099">
        <f>APU!$O$1359*AC$153/$I$153</f>
        <v>0</v>
      </c>
    </row>
    <row r="462" spans="4:29">
      <c r="D462" s="3" t="str">
        <f>APU!D1379</f>
        <v>TEE 3000# SW STL A105 1"</v>
      </c>
      <c r="E462" s="1097" t="str">
        <f>APU!G1379</f>
        <v>und</v>
      </c>
      <c r="F462" s="3"/>
      <c r="G462" s="3"/>
      <c r="H462" s="3"/>
      <c r="I462" s="1098">
        <f t="shared" si="271"/>
        <v>15.999999999999998</v>
      </c>
      <c r="J462" s="3"/>
      <c r="K462" s="3"/>
      <c r="L462" s="1099">
        <f>APU!$O$1379*L$158/$I$158</f>
        <v>0</v>
      </c>
      <c r="M462" s="1099">
        <f>APU!$O$1379*M$158/$I$158</f>
        <v>0</v>
      </c>
      <c r="N462" s="1099">
        <f>APU!$O$1379*N$158/$I$158</f>
        <v>0</v>
      </c>
      <c r="O462" s="1099">
        <f>APU!$O$1379*O$158/$I$158</f>
        <v>0</v>
      </c>
      <c r="P462" s="1099">
        <f>APU!$O$1379*P$158/$I$158</f>
        <v>0</v>
      </c>
      <c r="Q462" s="1099">
        <f>APU!$O$1379*Q$158/$I$158</f>
        <v>0</v>
      </c>
      <c r="R462" s="1099">
        <f>APU!$O$1379*R$158/$I$158</f>
        <v>0</v>
      </c>
      <c r="S462" s="1099">
        <f>APU!$O$1379*S$158/$I$158</f>
        <v>0</v>
      </c>
      <c r="T462" s="1099">
        <f>APU!$O$1379*T$158/$I$158</f>
        <v>0</v>
      </c>
      <c r="U462" s="1099">
        <f>APU!$O$1379*U$158/$I$158</f>
        <v>0</v>
      </c>
      <c r="V462" s="1099">
        <f>APU!$O$1379*V$158/$I$158</f>
        <v>2.9090909090909087</v>
      </c>
      <c r="W462" s="1099">
        <f>APU!$O$1379*W$158/$I$158</f>
        <v>5.0909090909090908</v>
      </c>
      <c r="X462" s="1099">
        <f>APU!$O$1379*X$158/$I$158</f>
        <v>5.0909090909090908</v>
      </c>
      <c r="Y462" s="1099">
        <f>APU!$O$1379*Y$158/$I$158</f>
        <v>2.9090909090909087</v>
      </c>
      <c r="Z462" s="1099">
        <f>APU!$O$1379*Z$158/$I$158</f>
        <v>0</v>
      </c>
      <c r="AA462" s="1099">
        <f>APU!$O$1379*AA$158/$I$158</f>
        <v>0</v>
      </c>
      <c r="AB462" s="1099">
        <f>APU!$O$1379*AB$158/$I$158</f>
        <v>0</v>
      </c>
      <c r="AC462" s="1099">
        <f>APU!$O$1379*AC$158/$I$158</f>
        <v>0</v>
      </c>
    </row>
    <row r="463" spans="4:29">
      <c r="D463" s="3" t="str">
        <f>APU!D1399</f>
        <v>TEE 3000# SW STL A105 1½"</v>
      </c>
      <c r="E463" s="1097" t="str">
        <f>APU!G1399</f>
        <v>und</v>
      </c>
      <c r="F463" s="3"/>
      <c r="G463" s="3"/>
      <c r="H463" s="3"/>
      <c r="I463" s="1098">
        <f t="shared" si="271"/>
        <v>10.000000000000002</v>
      </c>
      <c r="J463" s="3"/>
      <c r="K463" s="3"/>
      <c r="L463" s="1099">
        <f>APU!$O$1399*L$163/$I$163</f>
        <v>0</v>
      </c>
      <c r="M463" s="1099">
        <f>APU!$O$1399*M$163/$I$163</f>
        <v>0</v>
      </c>
      <c r="N463" s="1099">
        <f>APU!$O$1399*N$163/$I$163</f>
        <v>0</v>
      </c>
      <c r="O463" s="1099">
        <f>APU!$O$1399*O$163/$I$163</f>
        <v>0</v>
      </c>
      <c r="P463" s="1099">
        <f>APU!$O$1399*P$163/$I$163</f>
        <v>0</v>
      </c>
      <c r="Q463" s="1099">
        <f>APU!$O$1399*Q$163/$I$163</f>
        <v>0</v>
      </c>
      <c r="R463" s="1099">
        <f>APU!$O$1399*R$163/$I$163</f>
        <v>0</v>
      </c>
      <c r="S463" s="1099">
        <f>APU!$O$1399*S$163/$I$163</f>
        <v>0</v>
      </c>
      <c r="T463" s="1099">
        <f>APU!$O$1399*T$163/$I$163</f>
        <v>0</v>
      </c>
      <c r="U463" s="1099">
        <f>APU!$O$1399*U$163/$I$163</f>
        <v>0</v>
      </c>
      <c r="V463" s="1099">
        <f>APU!$O$1399*V$163/$I$163</f>
        <v>0</v>
      </c>
      <c r="W463" s="1099">
        <f>APU!$O$1399*W$163/$I$163</f>
        <v>0</v>
      </c>
      <c r="X463" s="1099">
        <f>APU!$O$1399*X$163/$I$163</f>
        <v>0</v>
      </c>
      <c r="Y463" s="1099">
        <f>APU!$O$1399*Y$163/$I$163</f>
        <v>1.3636363636363635</v>
      </c>
      <c r="Z463" s="1099">
        <f>APU!$O$1399*Z$163/$I$163</f>
        <v>3.1818181818181821</v>
      </c>
      <c r="AA463" s="1099">
        <f>APU!$O$1399*AA$163/$I$163</f>
        <v>3.1818181818181821</v>
      </c>
      <c r="AB463" s="1099">
        <f>APU!$O$1399*AB$163/$I$163</f>
        <v>2.2727272727272729</v>
      </c>
      <c r="AC463" s="1099">
        <f>APU!$O$1399*AC$163/$I$163</f>
        <v>0</v>
      </c>
    </row>
    <row r="464" spans="4:29">
      <c r="D464" s="3" t="str">
        <f>APU!D1419</f>
        <v>TEE 3000# SW STL A105 2"</v>
      </c>
      <c r="E464" s="1097" t="str">
        <f>APU!G1419</f>
        <v>und</v>
      </c>
      <c r="F464" s="3"/>
      <c r="G464" s="3"/>
      <c r="H464" s="3"/>
      <c r="I464" s="1098">
        <f t="shared" si="271"/>
        <v>9</v>
      </c>
      <c r="J464" s="3"/>
      <c r="K464" s="3"/>
      <c r="L464" s="1099">
        <f>APU!$O$1419*L$168/$I$168</f>
        <v>0</v>
      </c>
      <c r="M464" s="1099">
        <f>APU!$O$1419*M$168/$I$168</f>
        <v>0</v>
      </c>
      <c r="N464" s="1099">
        <f>APU!$O$1419*N$168/$I$168</f>
        <v>0</v>
      </c>
      <c r="O464" s="1099">
        <f>APU!$O$1419*O$168/$I$168</f>
        <v>0</v>
      </c>
      <c r="P464" s="1099">
        <f>APU!$O$1419*P$168/$I$168</f>
        <v>0</v>
      </c>
      <c r="Q464" s="1099">
        <f>APU!$O$1419*Q$168/$I$168</f>
        <v>0</v>
      </c>
      <c r="R464" s="1099">
        <f>APU!$O$1419*R$168/$I$168</f>
        <v>0</v>
      </c>
      <c r="S464" s="1099">
        <f>APU!$O$1419*S$168/$I$168</f>
        <v>1.26</v>
      </c>
      <c r="T464" s="1099">
        <f>APU!$O$1419*T$168/$I$168</f>
        <v>1.26</v>
      </c>
      <c r="U464" s="1099">
        <f>APU!$O$1419*U$168/$I$168</f>
        <v>1.26</v>
      </c>
      <c r="V464" s="1099">
        <f>APU!$O$1419*V$168/$I$168</f>
        <v>1.26</v>
      </c>
      <c r="W464" s="1099">
        <f>APU!$O$1419*W$168/$I$168</f>
        <v>1.26</v>
      </c>
      <c r="X464" s="1099">
        <f>APU!$O$1419*X$168/$I$168</f>
        <v>1.26</v>
      </c>
      <c r="Y464" s="1099">
        <f>APU!$O$1419*Y$168/$I$168</f>
        <v>1.26</v>
      </c>
      <c r="Z464" s="1099">
        <f>APU!$O$1419*Z$168/$I$168</f>
        <v>0.18000000000000002</v>
      </c>
      <c r="AA464" s="1099">
        <f>APU!$O$1419*AA$168/$I$168</f>
        <v>0</v>
      </c>
      <c r="AB464" s="1099">
        <f>APU!$O$1419*AB$168/$I$168</f>
        <v>0</v>
      </c>
      <c r="AC464" s="1099">
        <f>APU!$O$1419*AC$168/$I$168</f>
        <v>0</v>
      </c>
    </row>
    <row r="465" spans="4:29">
      <c r="D465" s="3" t="str">
        <f>APU!D1439</f>
        <v>TEE RED 3000# SW STL A105 2" x ½"</v>
      </c>
      <c r="E465" s="1097" t="str">
        <f>APU!G1439</f>
        <v>und</v>
      </c>
      <c r="F465" s="3"/>
      <c r="G465" s="3"/>
      <c r="H465" s="3"/>
      <c r="I465" s="1098">
        <f t="shared" si="271"/>
        <v>2</v>
      </c>
      <c r="J465" s="3"/>
      <c r="K465" s="3"/>
      <c r="L465" s="1099">
        <f>APU!$O$1439*L$168/$I$168</f>
        <v>0</v>
      </c>
      <c r="M465" s="1099">
        <f>APU!$O$1439*M$168/$I$168</f>
        <v>0</v>
      </c>
      <c r="N465" s="1099">
        <f>APU!$O$1439*N$168/$I$168</f>
        <v>0</v>
      </c>
      <c r="O465" s="1099">
        <f>APU!$O$1439*O$168/$I$168</f>
        <v>0</v>
      </c>
      <c r="P465" s="1099">
        <f>APU!$O$1439*P$168/$I$168</f>
        <v>0</v>
      </c>
      <c r="Q465" s="1099">
        <f>APU!$O$1439*Q$168/$I$168</f>
        <v>0</v>
      </c>
      <c r="R465" s="1099">
        <f>APU!$O$1439*R$168/$I$168</f>
        <v>0</v>
      </c>
      <c r="S465" s="1099">
        <f>APU!$O$1439*S$168/$I$168</f>
        <v>0.27999999999999997</v>
      </c>
      <c r="T465" s="1099">
        <f>APU!$O$1439*T$168/$I$168</f>
        <v>0.27999999999999997</v>
      </c>
      <c r="U465" s="1099">
        <f>APU!$O$1439*U$168/$I$168</f>
        <v>0.27999999999999997</v>
      </c>
      <c r="V465" s="1099">
        <f>APU!$O$1439*V$168/$I$168</f>
        <v>0.27999999999999997</v>
      </c>
      <c r="W465" s="1099">
        <f>APU!$O$1439*W$168/$I$168</f>
        <v>0.27999999999999997</v>
      </c>
      <c r="X465" s="1099">
        <f>APU!$O$1439*X$168/$I$168</f>
        <v>0.27999999999999997</v>
      </c>
      <c r="Y465" s="1099">
        <f>APU!$O$1439*Y$168/$I$168</f>
        <v>0.27999999999999997</v>
      </c>
      <c r="Z465" s="1099">
        <f>APU!$O$1439*Z$168/$I$168</f>
        <v>0.04</v>
      </c>
      <c r="AA465" s="1099">
        <f>APU!$O$1439*AA$168/$I$168</f>
        <v>0</v>
      </c>
      <c r="AB465" s="1099">
        <f>APU!$O$1439*AB$168/$I$168</f>
        <v>0</v>
      </c>
      <c r="AC465" s="1099">
        <f>APU!$O$1439*AC$168/$I$168</f>
        <v>0</v>
      </c>
    </row>
    <row r="466" spans="4:29">
      <c r="D466" s="3" t="str">
        <f>APU!D1459</f>
        <v>TEE RED 3000# SW STL A105 1½" x ½"</v>
      </c>
      <c r="E466" s="1097" t="str">
        <f>APU!G1459</f>
        <v>und</v>
      </c>
      <c r="F466" s="3"/>
      <c r="G466" s="3"/>
      <c r="H466" s="3"/>
      <c r="I466" s="1098">
        <f t="shared" si="271"/>
        <v>8</v>
      </c>
      <c r="J466" s="3"/>
      <c r="K466" s="3"/>
      <c r="L466" s="1099">
        <f>APU!$O$1459*L$163/$I$163</f>
        <v>0</v>
      </c>
      <c r="M466" s="1099">
        <f>APU!$O$1459*M$163/$I$163</f>
        <v>0</v>
      </c>
      <c r="N466" s="1099">
        <f>APU!$O$1459*N$163/$I$163</f>
        <v>0</v>
      </c>
      <c r="O466" s="1099">
        <f>APU!$O$1459*O$163/$I$163</f>
        <v>0</v>
      </c>
      <c r="P466" s="1099">
        <f>APU!$O$1459*P$163/$I$163</f>
        <v>0</v>
      </c>
      <c r="Q466" s="1099">
        <f>APU!$O$1459*Q$163/$I$163</f>
        <v>0</v>
      </c>
      <c r="R466" s="1099">
        <f>APU!$O$1459*R$163/$I$163</f>
        <v>0</v>
      </c>
      <c r="S466" s="1099">
        <f>APU!$O$1459*S$163/$I$163</f>
        <v>0</v>
      </c>
      <c r="T466" s="1099">
        <f>APU!$O$1459*T$163/$I$163</f>
        <v>0</v>
      </c>
      <c r="U466" s="1099">
        <f>APU!$O$1459*U$163/$I$163</f>
        <v>0</v>
      </c>
      <c r="V466" s="1099">
        <f>APU!$O$1459*V$163/$I$163</f>
        <v>0</v>
      </c>
      <c r="W466" s="1099">
        <f>APU!$O$1459*W$163/$I$163</f>
        <v>0</v>
      </c>
      <c r="X466" s="1099">
        <f>APU!$O$1459*X$163/$I$163</f>
        <v>0</v>
      </c>
      <c r="Y466" s="1099">
        <f>APU!$O$1459*Y$163/$I$163</f>
        <v>1.0909090909090908</v>
      </c>
      <c r="Z466" s="1099">
        <f>APU!$O$1459*Z$163/$I$163</f>
        <v>2.5454545454545454</v>
      </c>
      <c r="AA466" s="1099">
        <f>APU!$O$1459*AA$163/$I$163</f>
        <v>2.5454545454545454</v>
      </c>
      <c r="AB466" s="1099">
        <f>APU!$O$1459*AB$163/$I$163</f>
        <v>1.8181818181818183</v>
      </c>
      <c r="AC466" s="1099">
        <f>APU!$O$1459*AC$163/$I$163</f>
        <v>0</v>
      </c>
    </row>
    <row r="467" spans="4:29">
      <c r="D467" s="3" t="str">
        <f>APU!D1479</f>
        <v>TEE RED 3000# SW STL A105 1" x ½"</v>
      </c>
      <c r="E467" s="1097" t="str">
        <f>APU!G1479</f>
        <v>und</v>
      </c>
      <c r="F467" s="3"/>
      <c r="G467" s="3"/>
      <c r="H467" s="3"/>
      <c r="I467" s="1098">
        <f t="shared" si="271"/>
        <v>6</v>
      </c>
      <c r="J467" s="3"/>
      <c r="K467" s="3"/>
      <c r="L467" s="1099">
        <f>APU!$O$1479*L$158/$I$158</f>
        <v>0</v>
      </c>
      <c r="M467" s="1099">
        <f>APU!$O$1479*M$158/$I$158</f>
        <v>0</v>
      </c>
      <c r="N467" s="1099">
        <f>APU!$O$1479*N$158/$I$158</f>
        <v>0</v>
      </c>
      <c r="O467" s="1099">
        <f>APU!$O$1479*O$158/$I$158</f>
        <v>0</v>
      </c>
      <c r="P467" s="1099">
        <f>APU!$O$1479*P$158/$I$158</f>
        <v>0</v>
      </c>
      <c r="Q467" s="1099">
        <f>APU!$O$1479*Q$158/$I$158</f>
        <v>0</v>
      </c>
      <c r="R467" s="1099">
        <f>APU!$O$1479*R$158/$I$158</f>
        <v>0</v>
      </c>
      <c r="S467" s="1099">
        <f>APU!$O$1479*S$158/$I$158</f>
        <v>0</v>
      </c>
      <c r="T467" s="1099">
        <f>APU!$O$1479*T$158/$I$158</f>
        <v>0</v>
      </c>
      <c r="U467" s="1099">
        <f>APU!$O$1479*U$158/$I$158</f>
        <v>0</v>
      </c>
      <c r="V467" s="1099">
        <f>APU!$O$1479*V$158/$I$158</f>
        <v>1.0909090909090908</v>
      </c>
      <c r="W467" s="1099">
        <f>APU!$O$1479*W$158/$I$158</f>
        <v>1.9090909090909092</v>
      </c>
      <c r="X467" s="1099">
        <f>APU!$O$1479*X$158/$I$158</f>
        <v>1.9090909090909092</v>
      </c>
      <c r="Y467" s="1099">
        <f>APU!$O$1479*Y$158/$I$158</f>
        <v>1.0909090909090908</v>
      </c>
      <c r="Z467" s="1099">
        <f>APU!$O$1479*Z$158/$I$158</f>
        <v>0</v>
      </c>
      <c r="AA467" s="1099">
        <f>APU!$O$1479*AA$158/$I$158</f>
        <v>0</v>
      </c>
      <c r="AB467" s="1099">
        <f>APU!$O$1479*AB$158/$I$158</f>
        <v>0</v>
      </c>
      <c r="AC467" s="1099">
        <f>APU!$O$1479*AC$158/$I$158</f>
        <v>0</v>
      </c>
    </row>
    <row r="468" spans="4:29">
      <c r="D468" s="3" t="str">
        <f>APU!D1499</f>
        <v>SWAGE CONC XS STL A234 WPB PBE 1" x ½"</v>
      </c>
      <c r="E468" s="1097" t="str">
        <f>APU!G1499</f>
        <v>und</v>
      </c>
      <c r="F468" s="3"/>
      <c r="G468" s="3"/>
      <c r="H468" s="3"/>
      <c r="I468" s="1098">
        <f t="shared" si="271"/>
        <v>3.9999999999999996</v>
      </c>
      <c r="J468" s="3"/>
      <c r="K468" s="3"/>
      <c r="L468" s="1099">
        <f>APU!$O$1499*L$158/$I$158</f>
        <v>0</v>
      </c>
      <c r="M468" s="1099">
        <f>APU!$O$1499*M$158/$I$158</f>
        <v>0</v>
      </c>
      <c r="N468" s="1099">
        <f>APU!$O$1499*N$158/$I$158</f>
        <v>0</v>
      </c>
      <c r="O468" s="1099">
        <f>APU!$O$1499*O$158/$I$158</f>
        <v>0</v>
      </c>
      <c r="P468" s="1099">
        <f>APU!$O$1499*P$158/$I$158</f>
        <v>0</v>
      </c>
      <c r="Q468" s="1099">
        <f>APU!$O$1499*Q$158/$I$158</f>
        <v>0</v>
      </c>
      <c r="R468" s="1099">
        <f>APU!$O$1499*R$158/$I$158</f>
        <v>0</v>
      </c>
      <c r="S468" s="1099">
        <f>APU!$O$1499*S$158/$I$158</f>
        <v>0</v>
      </c>
      <c r="T468" s="1099">
        <f>APU!$O$1499*T$158/$I$158</f>
        <v>0</v>
      </c>
      <c r="U468" s="1099">
        <f>APU!$O$1499*U$158/$I$158</f>
        <v>0</v>
      </c>
      <c r="V468" s="1099">
        <f>APU!$O$1499*V$158/$I$158</f>
        <v>0.72727272727272718</v>
      </c>
      <c r="W468" s="1099">
        <f>APU!$O$1499*W$158/$I$158</f>
        <v>1.2727272727272727</v>
      </c>
      <c r="X468" s="1099">
        <f>APU!$O$1499*X$158/$I$158</f>
        <v>1.2727272727272727</v>
      </c>
      <c r="Y468" s="1099">
        <f>APU!$O$1499*Y$158/$I$158</f>
        <v>0.72727272727272718</v>
      </c>
      <c r="Z468" s="1099">
        <f>APU!$O$1499*Z$158/$I$158</f>
        <v>0</v>
      </c>
      <c r="AA468" s="1099">
        <f>APU!$O$1499*AA$158/$I$158</f>
        <v>0</v>
      </c>
      <c r="AB468" s="1099">
        <f>APU!$O$1499*AB$158/$I$158</f>
        <v>0</v>
      </c>
      <c r="AC468" s="1099">
        <f>APU!$O$1499*AC$158/$I$158</f>
        <v>0</v>
      </c>
    </row>
    <row r="469" spans="4:29">
      <c r="D469" s="3" t="str">
        <f>APU!D1519</f>
        <v>SWAGE CONC XS STL A234 WPB PBE 1½" x 1"</v>
      </c>
      <c r="E469" s="1097" t="str">
        <f>APU!G1519</f>
        <v>und</v>
      </c>
      <c r="F469" s="3"/>
      <c r="G469" s="3"/>
      <c r="H469" s="3"/>
      <c r="I469" s="1098">
        <f t="shared" si="271"/>
        <v>6</v>
      </c>
      <c r="J469" s="3"/>
      <c r="K469" s="3"/>
      <c r="L469" s="1099">
        <f>APU!$O$1519*L$163/$I$163</f>
        <v>0</v>
      </c>
      <c r="M469" s="1099">
        <f>APU!$O$1519*M$163/$I$163</f>
        <v>0</v>
      </c>
      <c r="N469" s="1099">
        <f>APU!$O$1519*N$163/$I$163</f>
        <v>0</v>
      </c>
      <c r="O469" s="1099">
        <f>APU!$O$1519*O$163/$I$163</f>
        <v>0</v>
      </c>
      <c r="P469" s="1099">
        <f>APU!$O$1519*P$163/$I$163</f>
        <v>0</v>
      </c>
      <c r="Q469" s="1099">
        <f>APU!$O$1519*Q$163/$I$163</f>
        <v>0</v>
      </c>
      <c r="R469" s="1099">
        <f>APU!$O$1519*R$163/$I$163</f>
        <v>0</v>
      </c>
      <c r="S469" s="1099">
        <f>APU!$O$1519*S$163/$I$163</f>
        <v>0</v>
      </c>
      <c r="T469" s="1099">
        <f>APU!$O$1519*T$163/$I$163</f>
        <v>0</v>
      </c>
      <c r="U469" s="1099">
        <f>APU!$O$1519*U$163/$I$163</f>
        <v>0</v>
      </c>
      <c r="V469" s="1099">
        <f>APU!$O$1519*V$163/$I$163</f>
        <v>0</v>
      </c>
      <c r="W469" s="1099">
        <f>APU!$O$1519*W$163/$I$163</f>
        <v>0</v>
      </c>
      <c r="X469" s="1099">
        <f>APU!$O$1519*X$163/$I$163</f>
        <v>0</v>
      </c>
      <c r="Y469" s="1099">
        <f>APU!$O$1519*Y$163/$I$163</f>
        <v>0.81818181818181812</v>
      </c>
      <c r="Z469" s="1099">
        <f>APU!$O$1519*Z$163/$I$163</f>
        <v>1.9090909090909089</v>
      </c>
      <c r="AA469" s="1099">
        <f>APU!$O$1519*AA$163/$I$163</f>
        <v>1.9090909090909089</v>
      </c>
      <c r="AB469" s="1099">
        <f>APU!$O$1519*AB$163/$I$163</f>
        <v>1.3636363636363638</v>
      </c>
      <c r="AC469" s="1099">
        <f>APU!$O$1519*AC$163/$I$163</f>
        <v>0</v>
      </c>
    </row>
    <row r="470" spans="4:29">
      <c r="D470" s="3" t="str">
        <f>APU!D1539</f>
        <v>SWAGE CONC XS STL A234 WPB PBE 2" x 1½"</v>
      </c>
      <c r="E470" s="1097" t="str">
        <f>APU!G1539</f>
        <v>und</v>
      </c>
      <c r="F470" s="3"/>
      <c r="G470" s="3"/>
      <c r="H470" s="3"/>
      <c r="I470" s="1098">
        <f t="shared" si="271"/>
        <v>4</v>
      </c>
      <c r="J470" s="3"/>
      <c r="K470" s="3"/>
      <c r="L470" s="1099">
        <f>APU!$O$1539*L$168/$I$168</f>
        <v>0</v>
      </c>
      <c r="M470" s="1099">
        <f>APU!$O$1539*M$168/$I$168</f>
        <v>0</v>
      </c>
      <c r="N470" s="1099">
        <f>APU!$O$1539*N$168/$I$168</f>
        <v>0</v>
      </c>
      <c r="O470" s="1099">
        <f>APU!$O$1539*O$168/$I$168</f>
        <v>0</v>
      </c>
      <c r="P470" s="1099">
        <f>APU!$O$1539*P$168/$I$168</f>
        <v>0</v>
      </c>
      <c r="Q470" s="1099">
        <f>APU!$O$1539*Q$168/$I$168</f>
        <v>0</v>
      </c>
      <c r="R470" s="1099">
        <f>APU!$O$1539*R$168/$I$168</f>
        <v>0</v>
      </c>
      <c r="S470" s="1099">
        <f>APU!$O$1539*S$168/$I$168</f>
        <v>0.55999999999999994</v>
      </c>
      <c r="T470" s="1099">
        <f>APU!$O$1539*T$168/$I$168</f>
        <v>0.55999999999999994</v>
      </c>
      <c r="U470" s="1099">
        <f>APU!$O$1539*U$168/$I$168</f>
        <v>0.55999999999999994</v>
      </c>
      <c r="V470" s="1099">
        <f>APU!$O$1539*V$168/$I$168</f>
        <v>0.55999999999999994</v>
      </c>
      <c r="W470" s="1099">
        <f>APU!$O$1539*W$168/$I$168</f>
        <v>0.55999999999999994</v>
      </c>
      <c r="X470" s="1099">
        <f>APU!$O$1539*X$168/$I$168</f>
        <v>0.55999999999999994</v>
      </c>
      <c r="Y470" s="1099">
        <f>APU!$O$1539*Y$168/$I$168</f>
        <v>0.55999999999999994</v>
      </c>
      <c r="Z470" s="1099">
        <f>APU!$O$1539*Z$168/$I$168</f>
        <v>0.08</v>
      </c>
      <c r="AA470" s="1099">
        <f>APU!$O$1539*AA$168/$I$168</f>
        <v>0</v>
      </c>
      <c r="AB470" s="1099">
        <f>APU!$O$1539*AB$168/$I$168</f>
        <v>0</v>
      </c>
      <c r="AC470" s="1099">
        <f>APU!$O$1539*AC$168/$I$168</f>
        <v>0</v>
      </c>
    </row>
    <row r="471" spans="4:29">
      <c r="D471" s="3" t="str">
        <f>APU!D1559</f>
        <v>NIPPLE XS STL A106-B TOE 3'' LONG ½"</v>
      </c>
      <c r="E471" s="1097" t="str">
        <f>APU!G1559</f>
        <v>und</v>
      </c>
      <c r="F471" s="3"/>
      <c r="G471" s="3"/>
      <c r="H471" s="3"/>
      <c r="I471" s="1098">
        <f t="shared" si="271"/>
        <v>25</v>
      </c>
      <c r="J471" s="3"/>
      <c r="K471" s="3"/>
      <c r="L471" s="1099">
        <f>APU!$O$1559*L$153/$I$153</f>
        <v>0</v>
      </c>
      <c r="M471" s="1099">
        <f>APU!$O$1559*M$153/$I$153</f>
        <v>0</v>
      </c>
      <c r="N471" s="1099">
        <f>APU!$O$1559*N$153/$I$153</f>
        <v>0</v>
      </c>
      <c r="O471" s="1099">
        <f>APU!$O$1559*O$153/$I$153</f>
        <v>0</v>
      </c>
      <c r="P471" s="1099">
        <f>APU!$O$1559*P$153/$I$153</f>
        <v>0</v>
      </c>
      <c r="Q471" s="1099">
        <f>APU!$O$1559*Q$153/$I$153</f>
        <v>0</v>
      </c>
      <c r="R471" s="1099">
        <f>APU!$O$1559*R$153/$I$153</f>
        <v>0</v>
      </c>
      <c r="S471" s="1099">
        <f>APU!$O$1559*S$153/$I$153</f>
        <v>0</v>
      </c>
      <c r="T471" s="1099">
        <f>APU!$O$1559*T$153/$I$153</f>
        <v>0</v>
      </c>
      <c r="U471" s="1099">
        <f>APU!$O$1559*U$153/$I$153</f>
        <v>0</v>
      </c>
      <c r="V471" s="1099">
        <f>APU!$O$1559*V$153/$I$153</f>
        <v>0</v>
      </c>
      <c r="W471" s="1099">
        <f>APU!$O$1559*W$153/$I$153</f>
        <v>0</v>
      </c>
      <c r="X471" s="1099">
        <f>APU!$O$1559*X$153/$I$153</f>
        <v>0</v>
      </c>
      <c r="Y471" s="1099">
        <f>APU!$O$1559*Y$153/$I$153</f>
        <v>2.0833333333333335</v>
      </c>
      <c r="Z471" s="1099">
        <f>APU!$O$1559*Z$153/$I$153</f>
        <v>14.583333333333334</v>
      </c>
      <c r="AA471" s="1099">
        <f>APU!$O$1559*AA$153/$I$153</f>
        <v>8.3333333333333339</v>
      </c>
      <c r="AB471" s="1099">
        <f>APU!$O$1559*AB$153/$I$153</f>
        <v>0</v>
      </c>
      <c r="AC471" s="1099">
        <f>APU!$O$1559*AC$153/$I$153</f>
        <v>0</v>
      </c>
    </row>
    <row r="472" spans="4:29">
      <c r="D472" s="3" t="str">
        <f>APU!D1578</f>
        <v>NIPPLE XS STL A106-B TOE 3'' LONG 1"</v>
      </c>
      <c r="E472" s="1097" t="str">
        <f>APU!G1578</f>
        <v>und</v>
      </c>
      <c r="F472" s="3"/>
      <c r="G472" s="3"/>
      <c r="H472" s="3"/>
      <c r="I472" s="1098">
        <f t="shared" si="271"/>
        <v>12</v>
      </c>
      <c r="J472" s="3"/>
      <c r="K472" s="3"/>
      <c r="L472" s="1099">
        <f>APU!$O$1578*L$158/$I$158</f>
        <v>0</v>
      </c>
      <c r="M472" s="1099">
        <f>APU!$O$1578*M$158/$I$158</f>
        <v>0</v>
      </c>
      <c r="N472" s="1099">
        <f>APU!$O$1578*N$158/$I$158</f>
        <v>0</v>
      </c>
      <c r="O472" s="1099">
        <f>APU!$O$1578*O$158/$I$158</f>
        <v>0</v>
      </c>
      <c r="P472" s="1099">
        <f>APU!$O$1578*P$158/$I$158</f>
        <v>0</v>
      </c>
      <c r="Q472" s="1099">
        <f>APU!$O$1578*Q$158/$I$158</f>
        <v>0</v>
      </c>
      <c r="R472" s="1099">
        <f>APU!$O$1578*R$158/$I$158</f>
        <v>0</v>
      </c>
      <c r="S472" s="1099">
        <f>APU!$O$1578*S$158/$I$158</f>
        <v>0</v>
      </c>
      <c r="T472" s="1099">
        <f>APU!$O$1578*T$158/$I$158</f>
        <v>0</v>
      </c>
      <c r="U472" s="1099">
        <f>APU!$O$1578*U$158/$I$158</f>
        <v>0</v>
      </c>
      <c r="V472" s="1099">
        <f>APU!$O$1578*V$158/$I$158</f>
        <v>2.1818181818181817</v>
      </c>
      <c r="W472" s="1099">
        <f>APU!$O$1578*W$158/$I$158</f>
        <v>3.8181818181818183</v>
      </c>
      <c r="X472" s="1099">
        <f>APU!$O$1578*X$158/$I$158</f>
        <v>3.8181818181818183</v>
      </c>
      <c r="Y472" s="1099">
        <f>APU!$O$1578*Y$158/$I$158</f>
        <v>2.1818181818181817</v>
      </c>
      <c r="Z472" s="1099">
        <f>APU!$O$1578*Z$158/$I$158</f>
        <v>0</v>
      </c>
      <c r="AA472" s="1099">
        <f>APU!$O$1578*AA$158/$I$158</f>
        <v>0</v>
      </c>
      <c r="AB472" s="1099">
        <f>APU!$O$1578*AB$158/$I$158</f>
        <v>0</v>
      </c>
      <c r="AC472" s="1099">
        <f>APU!$O$1578*AC$158/$I$158</f>
        <v>0</v>
      </c>
    </row>
    <row r="473" spans="4:29">
      <c r="D473" s="3" t="str">
        <f>APU!D1597</f>
        <v>NIPPLE XS STL A106-B TOE 3'' LONG 1½"</v>
      </c>
      <c r="E473" s="1097" t="str">
        <f>APU!G1597</f>
        <v>und</v>
      </c>
      <c r="F473" s="3"/>
      <c r="G473" s="3"/>
      <c r="H473" s="3"/>
      <c r="I473" s="1098">
        <f t="shared" si="271"/>
        <v>10.000000000000002</v>
      </c>
      <c r="J473" s="3"/>
      <c r="K473" s="3"/>
      <c r="L473" s="1099">
        <f>APU!$O$1597*L$163/$I$163</f>
        <v>0</v>
      </c>
      <c r="M473" s="1099">
        <f>APU!$O$1597*M$163/$I$163</f>
        <v>0</v>
      </c>
      <c r="N473" s="1099">
        <f>APU!$O$1597*N$163/$I$163</f>
        <v>0</v>
      </c>
      <c r="O473" s="1099">
        <f>APU!$O$1597*O$163/$I$163</f>
        <v>0</v>
      </c>
      <c r="P473" s="1099">
        <f>APU!$O$1597*P$163/$I$163</f>
        <v>0</v>
      </c>
      <c r="Q473" s="1099">
        <f>APU!$O$1597*Q$163/$I$163</f>
        <v>0</v>
      </c>
      <c r="R473" s="1099">
        <f>APU!$O$1597*R$163/$I$163</f>
        <v>0</v>
      </c>
      <c r="S473" s="1099">
        <f>APU!$O$1597*S$163/$I$163</f>
        <v>0</v>
      </c>
      <c r="T473" s="1099">
        <f>APU!$O$1597*T$163/$I$163</f>
        <v>0</v>
      </c>
      <c r="U473" s="1099">
        <f>APU!$O$1597*U$163/$I$163</f>
        <v>0</v>
      </c>
      <c r="V473" s="1099">
        <f>APU!$O$1597*V$163/$I$163</f>
        <v>0</v>
      </c>
      <c r="W473" s="1099">
        <f>APU!$O$1597*W$163/$I$163</f>
        <v>0</v>
      </c>
      <c r="X473" s="1099">
        <f>APU!$O$1597*X$163/$I$163</f>
        <v>0</v>
      </c>
      <c r="Y473" s="1099">
        <f>APU!$O$1597*Y$163/$I$163</f>
        <v>1.3636363636363635</v>
      </c>
      <c r="Z473" s="1099">
        <f>APU!$O$1597*Z$163/$I$163</f>
        <v>3.1818181818181821</v>
      </c>
      <c r="AA473" s="1099">
        <f>APU!$O$1597*AA$163/$I$163</f>
        <v>3.1818181818181821</v>
      </c>
      <c r="AB473" s="1099">
        <f>APU!$O$1597*AB$163/$I$163</f>
        <v>2.2727272727272729</v>
      </c>
      <c r="AC473" s="1099">
        <f>APU!$O$1597*AC$163/$I$163</f>
        <v>0</v>
      </c>
    </row>
    <row r="474" spans="4:29">
      <c r="D474" s="3" t="str">
        <f>APU!D1616</f>
        <v>NIPPLE XS STL A106-B TOE 3'' LONG 2"</v>
      </c>
      <c r="E474" s="1097" t="str">
        <f>APU!G1616</f>
        <v>und</v>
      </c>
      <c r="F474" s="3"/>
      <c r="G474" s="3"/>
      <c r="H474" s="3"/>
      <c r="I474" s="1098">
        <f t="shared" si="271"/>
        <v>4</v>
      </c>
      <c r="J474" s="3"/>
      <c r="K474" s="3"/>
      <c r="L474" s="1099">
        <f>APU!$O$1616*L$168/$I$168</f>
        <v>0</v>
      </c>
      <c r="M474" s="1099">
        <f>APU!$O$1616*M$168/$I$168</f>
        <v>0</v>
      </c>
      <c r="N474" s="1099">
        <f>APU!$O$1616*N$168/$I$168</f>
        <v>0</v>
      </c>
      <c r="O474" s="1099">
        <f>APU!$O$1616*O$168/$I$168</f>
        <v>0</v>
      </c>
      <c r="P474" s="1099">
        <f>APU!$O$1616*P$168/$I$168</f>
        <v>0</v>
      </c>
      <c r="Q474" s="1099">
        <f>APU!$O$1616*Q$168/$I$168</f>
        <v>0</v>
      </c>
      <c r="R474" s="1099">
        <f>APU!$O$1616*R$168/$I$168</f>
        <v>0</v>
      </c>
      <c r="S474" s="1099">
        <f>APU!$O$1616*S$168/$I$168</f>
        <v>0.55999999999999994</v>
      </c>
      <c r="T474" s="1099">
        <f>APU!$O$1616*T$168/$I$168</f>
        <v>0.55999999999999994</v>
      </c>
      <c r="U474" s="1099">
        <f>APU!$O$1616*U$168/$I$168</f>
        <v>0.55999999999999994</v>
      </c>
      <c r="V474" s="1099">
        <f>APU!$O$1616*V$168/$I$168</f>
        <v>0.55999999999999994</v>
      </c>
      <c r="W474" s="1099">
        <f>APU!$O$1616*W$168/$I$168</f>
        <v>0.55999999999999994</v>
      </c>
      <c r="X474" s="1099">
        <f>APU!$O$1616*X$168/$I$168</f>
        <v>0.55999999999999994</v>
      </c>
      <c r="Y474" s="1099">
        <f>APU!$O$1616*Y$168/$I$168</f>
        <v>0.55999999999999994</v>
      </c>
      <c r="Z474" s="1099">
        <f>APU!$O$1616*Z$168/$I$168</f>
        <v>0.08</v>
      </c>
      <c r="AA474" s="1099">
        <f>APU!$O$1616*AA$168/$I$168</f>
        <v>0</v>
      </c>
      <c r="AB474" s="1099">
        <f>APU!$O$1616*AB$168/$I$168</f>
        <v>0</v>
      </c>
      <c r="AC474" s="1099">
        <f>APU!$O$1616*AC$168/$I$168</f>
        <v>0</v>
      </c>
    </row>
    <row r="475" spans="4:29">
      <c r="D475" s="3" t="str">
        <f>APU!D1634</f>
        <v>CAP SCREW HEX HEAD CR-MO A193  GR B7 UNC 1''</v>
      </c>
      <c r="E475" s="1097" t="str">
        <f>APU!G1634</f>
        <v>und</v>
      </c>
      <c r="F475" s="3"/>
      <c r="G475" s="3"/>
      <c r="H475" s="3"/>
      <c r="I475" s="1098">
        <f t="shared" si="271"/>
        <v>0.99999999999999989</v>
      </c>
      <c r="J475" s="3"/>
      <c r="K475" s="3"/>
      <c r="L475" s="1099">
        <f>APU!$O$1634*L$158/$I$158</f>
        <v>0</v>
      </c>
      <c r="M475" s="1099">
        <f>APU!$O$1634*M$158/$I$158</f>
        <v>0</v>
      </c>
      <c r="N475" s="1099">
        <f>APU!$O$1634*N$158/$I$158</f>
        <v>0</v>
      </c>
      <c r="O475" s="1099">
        <f>APU!$O$1634*O$158/$I$158</f>
        <v>0</v>
      </c>
      <c r="P475" s="1099">
        <f>APU!$O$1634*P$158/$I$158</f>
        <v>0</v>
      </c>
      <c r="Q475" s="1099">
        <f>APU!$O$1634*Q$158/$I$158</f>
        <v>0</v>
      </c>
      <c r="R475" s="1099">
        <f>APU!$O$1634*R$158/$I$158</f>
        <v>0</v>
      </c>
      <c r="S475" s="1099">
        <f>APU!$O$1634*S$158/$I$158</f>
        <v>0</v>
      </c>
      <c r="T475" s="1099">
        <f>APU!$O$1634*T$158/$I$158</f>
        <v>0</v>
      </c>
      <c r="U475" s="1099">
        <f>APU!$O$1634*U$158/$I$158</f>
        <v>0</v>
      </c>
      <c r="V475" s="1099">
        <f>APU!$O$1634*V$158/$I$158</f>
        <v>0.1818181818181818</v>
      </c>
      <c r="W475" s="1099">
        <f>APU!$O$1634*W$158/$I$158</f>
        <v>0.31818181818181818</v>
      </c>
      <c r="X475" s="1099">
        <f>APU!$O$1634*X$158/$I$158</f>
        <v>0.31818181818181818</v>
      </c>
      <c r="Y475" s="1099">
        <f>APU!$O$1634*Y$158/$I$158</f>
        <v>0.1818181818181818</v>
      </c>
      <c r="Z475" s="1099">
        <f>APU!$O$1634*Z$158/$I$158</f>
        <v>0</v>
      </c>
      <c r="AA475" s="1099">
        <f>APU!$O$1634*AA$158/$I$158</f>
        <v>0</v>
      </c>
      <c r="AB475" s="1099">
        <f>APU!$O$1634*AB$158/$I$158</f>
        <v>0</v>
      </c>
      <c r="AC475" s="1099">
        <f>APU!$O$1634*AC$158/$I$158</f>
        <v>0</v>
      </c>
    </row>
    <row r="476" spans="4:29">
      <c r="D476" s="3" t="str">
        <f>APU!D1635</f>
        <v>TUERCA Y ARANDELA</v>
      </c>
      <c r="E476" s="1097" t="str">
        <f>APU!G1635</f>
        <v>und</v>
      </c>
      <c r="F476" s="3"/>
      <c r="G476" s="3"/>
      <c r="H476" s="3"/>
      <c r="I476" s="1098">
        <f t="shared" si="271"/>
        <v>0.49999999999999994</v>
      </c>
      <c r="J476" s="3"/>
      <c r="K476" s="3"/>
      <c r="L476" s="1099">
        <f>APU!$O$1635*L$158/$I$158</f>
        <v>0</v>
      </c>
      <c r="M476" s="1099">
        <f>APU!$O$1635*M$158/$I$158</f>
        <v>0</v>
      </c>
      <c r="N476" s="1099">
        <f>APU!$O$1635*N$158/$I$158</f>
        <v>0</v>
      </c>
      <c r="O476" s="1099">
        <f>APU!$O$1635*O$158/$I$158</f>
        <v>0</v>
      </c>
      <c r="P476" s="1099">
        <f>APU!$O$1635*P$158/$I$158</f>
        <v>0</v>
      </c>
      <c r="Q476" s="1099">
        <f>APU!$O$1635*Q$158/$I$158</f>
        <v>0</v>
      </c>
      <c r="R476" s="1099">
        <f>APU!$O$1635*R$158/$I$158</f>
        <v>0</v>
      </c>
      <c r="S476" s="1099">
        <f>APU!$O$1635*S$158/$I$158</f>
        <v>0</v>
      </c>
      <c r="T476" s="1099">
        <f>APU!$O$1635*T$158/$I$158</f>
        <v>0</v>
      </c>
      <c r="U476" s="1099">
        <f>APU!$O$1635*U$158/$I$158</f>
        <v>0</v>
      </c>
      <c r="V476" s="1099">
        <f>APU!$O$1635*V$158/$I$158</f>
        <v>9.0909090909090898E-2</v>
      </c>
      <c r="W476" s="1099">
        <f>APU!$O$1635*W$158/$I$158</f>
        <v>0.15909090909090909</v>
      </c>
      <c r="X476" s="1099">
        <f>APU!$O$1635*X$158/$I$158</f>
        <v>0.15909090909090909</v>
      </c>
      <c r="Y476" s="1099">
        <f>APU!$O$1635*Y$158/$I$158</f>
        <v>9.0909090909090898E-2</v>
      </c>
      <c r="Z476" s="1099">
        <f>APU!$O$1635*Z$158/$I$158</f>
        <v>0</v>
      </c>
      <c r="AA476" s="1099">
        <f>APU!$O$1635*AA$158/$I$158</f>
        <v>0</v>
      </c>
      <c r="AB476" s="1099">
        <f>APU!$O$1635*AB$158/$I$158</f>
        <v>0</v>
      </c>
      <c r="AC476" s="1099">
        <f>APU!$O$1635*AC$158/$I$158</f>
        <v>0</v>
      </c>
    </row>
    <row r="477" spans="4:29">
      <c r="D477" s="3" t="str">
        <f>APU!D1651</f>
        <v>PRESSURE RELIEF VALVE, INLET ANSI 150# FF CS, OUTLET ANSI 150#FFCS,90° SET POINT 42 PSlg 1''</v>
      </c>
      <c r="E477" s="1097" t="str">
        <f>APU!G1651</f>
        <v>und</v>
      </c>
      <c r="F477" s="3"/>
      <c r="G477" s="3"/>
      <c r="H477" s="3"/>
      <c r="I477" s="1098">
        <f t="shared" si="271"/>
        <v>0.99999999999999989</v>
      </c>
      <c r="J477" s="3"/>
      <c r="K477" s="3"/>
      <c r="L477" s="1099">
        <f>APU!$O$1651*L$158/$I$158</f>
        <v>0</v>
      </c>
      <c r="M477" s="1099">
        <f>APU!$O$1651*M$158/$I$158</f>
        <v>0</v>
      </c>
      <c r="N477" s="1099">
        <f>APU!$O$1651*N$158/$I$158</f>
        <v>0</v>
      </c>
      <c r="O477" s="1099">
        <f>APU!$O$1651*O$158/$I$158</f>
        <v>0</v>
      </c>
      <c r="P477" s="1099">
        <f>APU!$O$1651*P$158/$I$158</f>
        <v>0</v>
      </c>
      <c r="Q477" s="1099">
        <f>APU!$O$1651*Q$158/$I$158</f>
        <v>0</v>
      </c>
      <c r="R477" s="1099">
        <f>APU!$O$1651*R$158/$I$158</f>
        <v>0</v>
      </c>
      <c r="S477" s="1099">
        <f>APU!$O$1651*S$158/$I$158</f>
        <v>0</v>
      </c>
      <c r="T477" s="1099">
        <f>APU!$O$1651*T$158/$I$158</f>
        <v>0</v>
      </c>
      <c r="U477" s="1099">
        <f>APU!$O$1651*U$158/$I$158</f>
        <v>0</v>
      </c>
      <c r="V477" s="1099">
        <f>APU!$O$1651*V$158/$I$158</f>
        <v>0.1818181818181818</v>
      </c>
      <c r="W477" s="1099">
        <f>APU!$O$1651*W$158/$I$158</f>
        <v>0.31818181818181818</v>
      </c>
      <c r="X477" s="1099">
        <f>APU!$O$1651*X$158/$I$158</f>
        <v>0.31818181818181818</v>
      </c>
      <c r="Y477" s="1099">
        <f>APU!$O$1651*Y$158/$I$158</f>
        <v>0.1818181818181818</v>
      </c>
      <c r="Z477" s="1099">
        <f>APU!$O$1651*Z$158/$I$158</f>
        <v>0</v>
      </c>
      <c r="AA477" s="1099">
        <f>APU!$O$1651*AA$158/$I$158</f>
        <v>0</v>
      </c>
      <c r="AB477" s="1099">
        <f>APU!$O$1651*AB$158/$I$158</f>
        <v>0</v>
      </c>
      <c r="AC477" s="1099">
        <f>APU!$O$1651*AC$158/$I$158</f>
        <v>0</v>
      </c>
    </row>
    <row r="478" spans="4:29">
      <c r="D478" s="3" t="str">
        <f>APU!D1667</f>
        <v>PRESSURE RELIEF VALVE, INLET ANSI 150# FF CS, OUTLET ANSI 150#FFCS,90° SET POINT 55 PSlg 1''</v>
      </c>
      <c r="E478" s="1097" t="str">
        <f>APU!G1667</f>
        <v>und</v>
      </c>
      <c r="F478" s="3"/>
      <c r="G478" s="3"/>
      <c r="H478" s="3"/>
      <c r="I478" s="1098">
        <f t="shared" si="271"/>
        <v>0.99999999999999989</v>
      </c>
      <c r="J478" s="3"/>
      <c r="K478" s="3"/>
      <c r="L478" s="1099">
        <f>APU!$O$1667*L$158/$I$158</f>
        <v>0</v>
      </c>
      <c r="M478" s="1099">
        <f>APU!$O$1667*M$158/$I$158</f>
        <v>0</v>
      </c>
      <c r="N478" s="1099">
        <f>APU!$O$1667*N$158/$I$158</f>
        <v>0</v>
      </c>
      <c r="O478" s="1099">
        <f>APU!$O$1667*O$158/$I$158</f>
        <v>0</v>
      </c>
      <c r="P478" s="1099">
        <f>APU!$O$1667*P$158/$I$158</f>
        <v>0</v>
      </c>
      <c r="Q478" s="1099">
        <f>APU!$O$1667*Q$158/$I$158</f>
        <v>0</v>
      </c>
      <c r="R478" s="1099">
        <f>APU!$O$1667*R$158/$I$158</f>
        <v>0</v>
      </c>
      <c r="S478" s="1099">
        <f>APU!$O$1667*S$158/$I$158</f>
        <v>0</v>
      </c>
      <c r="T478" s="1099">
        <f>APU!$O$1667*T$158/$I$158</f>
        <v>0</v>
      </c>
      <c r="U478" s="1099">
        <f>APU!$O$1667*U$158/$I$158</f>
        <v>0</v>
      </c>
      <c r="V478" s="1099">
        <f>APU!$O$1667*V$158/$I$158</f>
        <v>0.1818181818181818</v>
      </c>
      <c r="W478" s="1099">
        <f>APU!$O$1667*W$158/$I$158</f>
        <v>0.31818181818181818</v>
      </c>
      <c r="X478" s="1099">
        <f>APU!$O$1667*X$158/$I$158</f>
        <v>0.31818181818181818</v>
      </c>
      <c r="Y478" s="1099">
        <f>APU!$O$1667*Y$158/$I$158</f>
        <v>0.1818181818181818</v>
      </c>
      <c r="Z478" s="1099">
        <f>APU!$O$1667*Z$158/$I$158</f>
        <v>0</v>
      </c>
      <c r="AA478" s="1099">
        <f>APU!$O$1667*AA$158/$I$158</f>
        <v>0</v>
      </c>
      <c r="AB478" s="1099">
        <f>APU!$O$1667*AB$158/$I$158</f>
        <v>0</v>
      </c>
      <c r="AC478" s="1099">
        <f>APU!$O$1667*AC$158/$I$158</f>
        <v>0</v>
      </c>
    </row>
    <row r="479" spans="4:29">
      <c r="D479" s="3" t="str">
        <f>APU!D1684</f>
        <v>PRESSURE RELIEF VALVE, INLET ANSI 150# FF CS, OUTLET ANSI 150#FFCS,90° SET POINT 57 PSlg 1''</v>
      </c>
      <c r="E479" s="1097" t="str">
        <f>APU!G1684</f>
        <v>und</v>
      </c>
      <c r="F479" s="3"/>
      <c r="G479" s="3"/>
      <c r="H479" s="3"/>
      <c r="I479" s="1098">
        <f t="shared" si="271"/>
        <v>0.99999999999999989</v>
      </c>
      <c r="J479" s="3"/>
      <c r="K479" s="3"/>
      <c r="L479" s="1099">
        <f>APU!$O$1684*L$158/$I$158</f>
        <v>0</v>
      </c>
      <c r="M479" s="1099">
        <f>APU!$O$1684*M$158/$I$158</f>
        <v>0</v>
      </c>
      <c r="N479" s="1099">
        <f>APU!$O$1684*N$158/$I$158</f>
        <v>0</v>
      </c>
      <c r="O479" s="1099">
        <f>APU!$O$1684*O$158/$I$158</f>
        <v>0</v>
      </c>
      <c r="P479" s="1099">
        <f>APU!$O$1684*P$158/$I$158</f>
        <v>0</v>
      </c>
      <c r="Q479" s="1099">
        <f>APU!$O$1684*Q$158/$I$158</f>
        <v>0</v>
      </c>
      <c r="R479" s="1099">
        <f>APU!$O$1684*R$158/$I$158</f>
        <v>0</v>
      </c>
      <c r="S479" s="1099">
        <f>APU!$O$1684*S$158/$I$158</f>
        <v>0</v>
      </c>
      <c r="T479" s="1099">
        <f>APU!$O$1684*T$158/$I$158</f>
        <v>0</v>
      </c>
      <c r="U479" s="1099">
        <f>APU!$O$1684*U$158/$I$158</f>
        <v>0</v>
      </c>
      <c r="V479" s="1099">
        <f>APU!$O$1684*V$158/$I$158</f>
        <v>0.1818181818181818</v>
      </c>
      <c r="W479" s="1099">
        <f>APU!$O$1684*W$158/$I$158</f>
        <v>0.31818181818181818</v>
      </c>
      <c r="X479" s="1099">
        <f>APU!$O$1684*X$158/$I$158</f>
        <v>0.31818181818181818</v>
      </c>
      <c r="Y479" s="1099">
        <f>APU!$O$1684*Y$158/$I$158</f>
        <v>0.1818181818181818</v>
      </c>
      <c r="Z479" s="1099">
        <f>APU!$O$1684*Z$158/$I$158</f>
        <v>0</v>
      </c>
      <c r="AA479" s="1099">
        <f>APU!$O$1684*AA$158/$I$158</f>
        <v>0</v>
      </c>
      <c r="AB479" s="1099">
        <f>APU!$O$1684*AB$158/$I$158</f>
        <v>0</v>
      </c>
      <c r="AC479" s="1099">
        <f>APU!$O$1684*AC$158/$I$158</f>
        <v>0</v>
      </c>
    </row>
    <row r="480" spans="4:29">
      <c r="D480" s="3" t="str">
        <f>APU!D1700</f>
        <v>VALVULA DE SEGURIDAD, INLET ANSI 150# FF CS OUTLET ANSI 150# FF CS, SET POIINT 50 PSlg 1''</v>
      </c>
      <c r="E480" s="1097" t="str">
        <f>APU!G1700</f>
        <v>und</v>
      </c>
      <c r="F480" s="3"/>
      <c r="G480" s="3"/>
      <c r="H480" s="3"/>
      <c r="I480" s="1098">
        <f t="shared" si="271"/>
        <v>0.99999999999999989</v>
      </c>
      <c r="J480" s="3"/>
      <c r="K480" s="3"/>
      <c r="L480" s="1099">
        <f>APU!$O$1700*L$158/$I$158</f>
        <v>0</v>
      </c>
      <c r="M480" s="1099">
        <f>APU!$O$1700*M$158/$I$158</f>
        <v>0</v>
      </c>
      <c r="N480" s="1099">
        <f>APU!$O$1700*N$158/$I$158</f>
        <v>0</v>
      </c>
      <c r="O480" s="1099">
        <f>APU!$O$1700*O$158/$I$158</f>
        <v>0</v>
      </c>
      <c r="P480" s="1099">
        <f>APU!$O$1700*P$158/$I$158</f>
        <v>0</v>
      </c>
      <c r="Q480" s="1099">
        <f>APU!$O$1700*Q$158/$I$158</f>
        <v>0</v>
      </c>
      <c r="R480" s="1099">
        <f>APU!$O$1700*R$158/$I$158</f>
        <v>0</v>
      </c>
      <c r="S480" s="1099">
        <f>APU!$O$1700*S$158/$I$158</f>
        <v>0</v>
      </c>
      <c r="T480" s="1099">
        <f>APU!$O$1700*T$158/$I$158</f>
        <v>0</v>
      </c>
      <c r="U480" s="1099">
        <f>APU!$O$1700*U$158/$I$158</f>
        <v>0</v>
      </c>
      <c r="V480" s="1099">
        <f>APU!$O$1700*V$158/$I$158</f>
        <v>0.1818181818181818</v>
      </c>
      <c r="W480" s="1099">
        <f>APU!$O$1700*W$158/$I$158</f>
        <v>0.31818181818181818</v>
      </c>
      <c r="X480" s="1099">
        <f>APU!$O$1700*X$158/$I$158</f>
        <v>0.31818181818181818</v>
      </c>
      <c r="Y480" s="1099">
        <f>APU!$O$1700*Y$158/$I$158</f>
        <v>0.1818181818181818</v>
      </c>
      <c r="Z480" s="1099">
        <f>APU!$O$1700*Z$158/$I$158</f>
        <v>0</v>
      </c>
      <c r="AA480" s="1099">
        <f>APU!$O$1700*AA$158/$I$158</f>
        <v>0</v>
      </c>
      <c r="AB480" s="1099">
        <f>APU!$O$1700*AB$158/$I$158</f>
        <v>0</v>
      </c>
      <c r="AC480" s="1099">
        <f>APU!$O$1700*AC$158/$I$158</f>
        <v>0</v>
      </c>
    </row>
    <row r="481" spans="4:29">
      <c r="D481" s="3" t="str">
        <f>APU!D1717</f>
        <v>REDUCER ECC STD WT STL A234 WPB - 3" x 2"</v>
      </c>
      <c r="E481" s="1097" t="str">
        <f>APU!G1717</f>
        <v>und</v>
      </c>
      <c r="F481" s="3"/>
      <c r="G481" s="3"/>
      <c r="H481" s="3"/>
      <c r="I481" s="1098">
        <f t="shared" si="271"/>
        <v>3.0000000000000009</v>
      </c>
      <c r="J481" s="3"/>
      <c r="K481" s="3"/>
      <c r="L481" s="1099">
        <f>APU!$O$1717*L$143/$I$143</f>
        <v>0</v>
      </c>
      <c r="M481" s="1099">
        <f>APU!$O$1717*M$143/$I$143</f>
        <v>0</v>
      </c>
      <c r="N481" s="1099">
        <f>APU!$O$1717*N$143/$I$143</f>
        <v>0</v>
      </c>
      <c r="O481" s="1099">
        <f>APU!$O$1717*O$143/$I$143</f>
        <v>0</v>
      </c>
      <c r="P481" s="1099">
        <f>APU!$O$1717*P$143/$I$143</f>
        <v>0</v>
      </c>
      <c r="Q481" s="1099">
        <f>APU!$O$1717*Q$143/$I$143</f>
        <v>0</v>
      </c>
      <c r="R481" s="1099">
        <f>APU!$O$1717*R$143/$I$143</f>
        <v>0</v>
      </c>
      <c r="S481" s="1099">
        <f>APU!$O$1717*S$143/$I$143</f>
        <v>0.34426229508196726</v>
      </c>
      <c r="T481" s="1099">
        <f>APU!$O$1717*T$143/$I$143</f>
        <v>0.34426229508196726</v>
      </c>
      <c r="U481" s="1099">
        <f>APU!$O$1717*U$143/$I$143</f>
        <v>0.34426229508196726</v>
      </c>
      <c r="V481" s="1099">
        <f>APU!$O$1717*V$143/$I$143</f>
        <v>0.34426229508196726</v>
      </c>
      <c r="W481" s="1099">
        <f>APU!$O$1717*W$143/$I$143</f>
        <v>0.34426229508196726</v>
      </c>
      <c r="X481" s="1099">
        <f>APU!$O$1717*X$143/$I$143</f>
        <v>0.34426229508196726</v>
      </c>
      <c r="Y481" s="1099">
        <f>APU!$O$1717*Y$143/$I$143</f>
        <v>0.34426229508196726</v>
      </c>
      <c r="Z481" s="1099">
        <f>APU!$O$1717*Z$143/$I$143</f>
        <v>0.34426229508196726</v>
      </c>
      <c r="AA481" s="1099">
        <f>APU!$O$1717*AA$143/$I$143</f>
        <v>0.24590163934426229</v>
      </c>
      <c r="AB481" s="1099">
        <f>APU!$O$1717*AB$143/$I$143</f>
        <v>0</v>
      </c>
      <c r="AC481" s="1099">
        <f>APU!$O$1717*AC$143/$I$143</f>
        <v>0</v>
      </c>
    </row>
    <row r="482" spans="4:29">
      <c r="D482" s="3" t="str">
        <f>APU!D1735</f>
        <v>STUD BOLT A193 GR B7 W/A 194 GR 2H NUTS - 5/8" x 4 1/4"</v>
      </c>
      <c r="E482" s="1097" t="str">
        <f>APU!G1735</f>
        <v>und</v>
      </c>
      <c r="F482" s="3"/>
      <c r="G482" s="3"/>
      <c r="H482" s="3"/>
      <c r="I482" s="1098">
        <f t="shared" si="271"/>
        <v>16</v>
      </c>
      <c r="J482" s="3"/>
      <c r="K482" s="3"/>
      <c r="L482" s="1099">
        <f>APU!$O$1735*L$143/$I$143</f>
        <v>0</v>
      </c>
      <c r="M482" s="1099">
        <f>APU!$O$1735*M$143/$I$143</f>
        <v>0</v>
      </c>
      <c r="N482" s="1099">
        <f>APU!$O$1735*N$143/$I$143</f>
        <v>0</v>
      </c>
      <c r="O482" s="1099">
        <f>APU!$O$1735*O$143/$I$143</f>
        <v>0</v>
      </c>
      <c r="P482" s="1099">
        <f>APU!$O$1735*P$143/$I$143</f>
        <v>0</v>
      </c>
      <c r="Q482" s="1099">
        <f>APU!$O$1735*Q$143/$I$143</f>
        <v>0</v>
      </c>
      <c r="R482" s="1099">
        <f>APU!$O$1735*R$143/$I$143</f>
        <v>0</v>
      </c>
      <c r="S482" s="1099">
        <f>APU!$O$1735*S$143/$I$143</f>
        <v>1.8360655737704918</v>
      </c>
      <c r="T482" s="1099">
        <f>APU!$O$1735*T$143/$I$143</f>
        <v>1.8360655737704918</v>
      </c>
      <c r="U482" s="1099">
        <f>APU!$O$1735*U$143/$I$143</f>
        <v>1.8360655737704918</v>
      </c>
      <c r="V482" s="1099">
        <f>APU!$O$1735*V$143/$I$143</f>
        <v>1.8360655737704918</v>
      </c>
      <c r="W482" s="1099">
        <f>APU!$O$1735*W$143/$I$143</f>
        <v>1.8360655737704918</v>
      </c>
      <c r="X482" s="1099">
        <f>APU!$O$1735*X$143/$I$143</f>
        <v>1.8360655737704918</v>
      </c>
      <c r="Y482" s="1099">
        <f>APU!$O$1735*Y$143/$I$143</f>
        <v>1.8360655737704918</v>
      </c>
      <c r="Z482" s="1099">
        <f>APU!$O$1735*Z$143/$I$143</f>
        <v>1.8360655737704918</v>
      </c>
      <c r="AA482" s="1099">
        <f>APU!$O$1735*AA$143/$I$143</f>
        <v>1.3114754098360655</v>
      </c>
      <c r="AB482" s="1099">
        <f>APU!$O$1735*AB$143/$I$143</f>
        <v>0</v>
      </c>
      <c r="AC482" s="1099">
        <f>APU!$O$1735*AC$143/$I$143</f>
        <v>0</v>
      </c>
    </row>
    <row r="483" spans="4:29">
      <c r="D483" s="3" t="str">
        <f>APU!D1751</f>
        <v>STUD BOLT A193 GR B7 W/A 194 GR 2H NUTS - 5/8" x 4 3/4"</v>
      </c>
      <c r="E483" s="1097" t="str">
        <f>APU!G1751</f>
        <v>und</v>
      </c>
      <c r="F483" s="3"/>
      <c r="G483" s="3"/>
      <c r="H483" s="3"/>
      <c r="I483" s="1098">
        <f t="shared" si="271"/>
        <v>24.000000000000007</v>
      </c>
      <c r="J483" s="3"/>
      <c r="K483" s="3"/>
      <c r="L483" s="1099">
        <f>APU!$O$1751*L$143/$I$143</f>
        <v>0</v>
      </c>
      <c r="M483" s="1099">
        <f>APU!$O$1751*M$143/$I$143</f>
        <v>0</v>
      </c>
      <c r="N483" s="1099">
        <f>APU!$O$1751*N$143/$I$143</f>
        <v>0</v>
      </c>
      <c r="O483" s="1099">
        <f>APU!$O$1751*O$143/$I$143</f>
        <v>0</v>
      </c>
      <c r="P483" s="1099">
        <f>APU!$O$1751*P$143/$I$143</f>
        <v>0</v>
      </c>
      <c r="Q483" s="1099">
        <f>APU!$O$1751*Q$143/$I$143</f>
        <v>0</v>
      </c>
      <c r="R483" s="1099">
        <f>APU!$O$1751*R$143/$I$143</f>
        <v>0</v>
      </c>
      <c r="S483" s="1099">
        <f>APU!$O$1751*S$143/$I$143</f>
        <v>2.7540983606557381</v>
      </c>
      <c r="T483" s="1099">
        <f>APU!$O$1751*T$143/$I$143</f>
        <v>2.7540983606557381</v>
      </c>
      <c r="U483" s="1099">
        <f>APU!$O$1751*U$143/$I$143</f>
        <v>2.7540983606557381</v>
      </c>
      <c r="V483" s="1099">
        <f>APU!$O$1751*V$143/$I$143</f>
        <v>2.7540983606557381</v>
      </c>
      <c r="W483" s="1099">
        <f>APU!$O$1751*W$143/$I$143</f>
        <v>2.7540983606557381</v>
      </c>
      <c r="X483" s="1099">
        <f>APU!$O$1751*X$143/$I$143</f>
        <v>2.7540983606557381</v>
      </c>
      <c r="Y483" s="1099">
        <f>APU!$O$1751*Y$143/$I$143</f>
        <v>2.7540983606557381</v>
      </c>
      <c r="Z483" s="1099">
        <f>APU!$O$1751*Z$143/$I$143</f>
        <v>2.7540983606557381</v>
      </c>
      <c r="AA483" s="1099">
        <f>APU!$O$1751*AA$143/$I$143</f>
        <v>1.9672131147540983</v>
      </c>
      <c r="AB483" s="1099">
        <f>APU!$O$1751*AB$143/$I$143</f>
        <v>0</v>
      </c>
      <c r="AC483" s="1099">
        <f>APU!$O$1751*AC$143/$I$143</f>
        <v>0</v>
      </c>
    </row>
    <row r="484" spans="4:29">
      <c r="D484" s="3" t="str">
        <f>APU!D1767</f>
        <v>STUD BOLT A193 GR B7 W/A 194 GR 2H NUTS - 5/8" x 6 5/8"</v>
      </c>
      <c r="E484" s="1097" t="str">
        <f>APU!G1767</f>
        <v>und</v>
      </c>
      <c r="F484" s="3"/>
      <c r="G484" s="3"/>
      <c r="H484" s="3"/>
      <c r="I484" s="1098">
        <f t="shared" ref="I484:I515" si="272">SUM(L484:AC484)</f>
        <v>51.999999999999986</v>
      </c>
      <c r="J484" s="3"/>
      <c r="K484" s="3"/>
      <c r="L484" s="1099">
        <f>APU!$O$1767*L$143/$I$143</f>
        <v>0</v>
      </c>
      <c r="M484" s="1099">
        <f>APU!$O$1767*M$143/$I$143</f>
        <v>0</v>
      </c>
      <c r="N484" s="1099">
        <f>APU!$O$1767*N$143/$I$143</f>
        <v>0</v>
      </c>
      <c r="O484" s="1099">
        <f>APU!$O$1767*O$143/$I$143</f>
        <v>0</v>
      </c>
      <c r="P484" s="1099">
        <f>APU!$O$1767*P$143/$I$143</f>
        <v>0</v>
      </c>
      <c r="Q484" s="1099">
        <f>APU!$O$1767*Q$143/$I$143</f>
        <v>0</v>
      </c>
      <c r="R484" s="1099">
        <f>APU!$O$1767*R$143/$I$143</f>
        <v>0</v>
      </c>
      <c r="S484" s="1099">
        <f>APU!$O$1767*S$143/$I$143</f>
        <v>5.9672131147540979</v>
      </c>
      <c r="T484" s="1099">
        <f>APU!$O$1767*T$143/$I$143</f>
        <v>5.9672131147540979</v>
      </c>
      <c r="U484" s="1099">
        <f>APU!$O$1767*U$143/$I$143</f>
        <v>5.9672131147540979</v>
      </c>
      <c r="V484" s="1099">
        <f>APU!$O$1767*V$143/$I$143</f>
        <v>5.9672131147540979</v>
      </c>
      <c r="W484" s="1099">
        <f>APU!$O$1767*W$143/$I$143</f>
        <v>5.9672131147540979</v>
      </c>
      <c r="X484" s="1099">
        <f>APU!$O$1767*X$143/$I$143</f>
        <v>5.9672131147540979</v>
      </c>
      <c r="Y484" s="1099">
        <f>APU!$O$1767*Y$143/$I$143</f>
        <v>5.9672131147540979</v>
      </c>
      <c r="Z484" s="1099">
        <f>APU!$O$1767*Z$143/$I$143</f>
        <v>5.9672131147540979</v>
      </c>
      <c r="AA484" s="1099">
        <f>APU!$O$1767*AA$143/$I$143</f>
        <v>4.2622950819672134</v>
      </c>
      <c r="AB484" s="1099">
        <f>APU!$O$1767*AB$143/$I$143</f>
        <v>0</v>
      </c>
      <c r="AC484" s="1099">
        <f>APU!$O$1767*AC$143/$I$143</f>
        <v>0</v>
      </c>
    </row>
    <row r="485" spans="4:29">
      <c r="D485" s="3" t="str">
        <f>APU!D1783</f>
        <v>STUD BOLT A193 GR B7 W/A 194 GR 2H NUTS - 5/8" x 5 3/4"</v>
      </c>
      <c r="E485" s="1097" t="str">
        <f>APU!G1783</f>
        <v>und</v>
      </c>
      <c r="F485" s="3"/>
      <c r="G485" s="3"/>
      <c r="H485" s="3"/>
      <c r="I485" s="1098">
        <f t="shared" si="272"/>
        <v>16</v>
      </c>
      <c r="J485" s="3"/>
      <c r="K485" s="3"/>
      <c r="L485" s="1099">
        <f>APU!$O$1783*L$143/$I$143</f>
        <v>0</v>
      </c>
      <c r="M485" s="1099">
        <f>APU!$O$1783*M$143/$I$143</f>
        <v>0</v>
      </c>
      <c r="N485" s="1099">
        <f>APU!$O$1783*N$143/$I$143</f>
        <v>0</v>
      </c>
      <c r="O485" s="1099">
        <f>APU!$O$1783*O$143/$I$143</f>
        <v>0</v>
      </c>
      <c r="P485" s="1099">
        <f>APU!$O$1783*P$143/$I$143</f>
        <v>0</v>
      </c>
      <c r="Q485" s="1099">
        <f>APU!$O$1783*Q$143/$I$143</f>
        <v>0</v>
      </c>
      <c r="R485" s="1099">
        <f>APU!$O$1783*R$143/$I$143</f>
        <v>0</v>
      </c>
      <c r="S485" s="1099">
        <f>APU!$O$1783*S$143/$I$143</f>
        <v>1.8360655737704918</v>
      </c>
      <c r="T485" s="1099">
        <f>APU!$O$1783*T$143/$I$143</f>
        <v>1.8360655737704918</v>
      </c>
      <c r="U485" s="1099">
        <f>APU!$O$1783*U$143/$I$143</f>
        <v>1.8360655737704918</v>
      </c>
      <c r="V485" s="1099">
        <f>APU!$O$1783*V$143/$I$143</f>
        <v>1.8360655737704918</v>
      </c>
      <c r="W485" s="1099">
        <f>APU!$O$1783*W$143/$I$143</f>
        <v>1.8360655737704918</v>
      </c>
      <c r="X485" s="1099">
        <f>APU!$O$1783*X$143/$I$143</f>
        <v>1.8360655737704918</v>
      </c>
      <c r="Y485" s="1099">
        <f>APU!$O$1783*Y$143/$I$143</f>
        <v>1.8360655737704918</v>
      </c>
      <c r="Z485" s="1099">
        <f>APU!$O$1783*Z$143/$I$143</f>
        <v>1.8360655737704918</v>
      </c>
      <c r="AA485" s="1099">
        <f>APU!$O$1783*AA$143/$I$143</f>
        <v>1.3114754098360655</v>
      </c>
      <c r="AB485" s="1099">
        <f>APU!$O$1783*AB$143/$I$143</f>
        <v>0</v>
      </c>
      <c r="AC485" s="1099">
        <f>APU!$O$1783*AC$143/$I$143</f>
        <v>0</v>
      </c>
    </row>
    <row r="486" spans="4:29">
      <c r="D486" s="3" t="str">
        <f>APU!D1799</f>
        <v>STUD BOLT A193 GR B7 W/A 194 GR 2H NUTS - 5/8" x 6 3/4"</v>
      </c>
      <c r="E486" s="1097" t="str">
        <f>APU!G1799</f>
        <v>und</v>
      </c>
      <c r="F486" s="3"/>
      <c r="G486" s="3"/>
      <c r="H486" s="3"/>
      <c r="I486" s="1098">
        <f t="shared" si="272"/>
        <v>24.000000000000007</v>
      </c>
      <c r="J486" s="3"/>
      <c r="K486" s="3"/>
      <c r="L486" s="1099">
        <f>APU!$O$1799*L$143/$I$143</f>
        <v>0</v>
      </c>
      <c r="M486" s="1099">
        <f>APU!$O$1799*M$143/$I$143</f>
        <v>0</v>
      </c>
      <c r="N486" s="1099">
        <f>APU!$O$1799*N$143/$I$143</f>
        <v>0</v>
      </c>
      <c r="O486" s="1099">
        <f>APU!$O$1799*O$143/$I$143</f>
        <v>0</v>
      </c>
      <c r="P486" s="1099">
        <f>APU!$O$1799*P$143/$I$143</f>
        <v>0</v>
      </c>
      <c r="Q486" s="1099">
        <f>APU!$O$1799*Q$143/$I$143</f>
        <v>0</v>
      </c>
      <c r="R486" s="1099">
        <f>APU!$O$1799*R$143/$I$143</f>
        <v>0</v>
      </c>
      <c r="S486" s="1099">
        <f>APU!$O$1799*S$143/$I$143</f>
        <v>2.7540983606557381</v>
      </c>
      <c r="T486" s="1099">
        <f>APU!$O$1799*T$143/$I$143</f>
        <v>2.7540983606557381</v>
      </c>
      <c r="U486" s="1099">
        <f>APU!$O$1799*U$143/$I$143</f>
        <v>2.7540983606557381</v>
      </c>
      <c r="V486" s="1099">
        <f>APU!$O$1799*V$143/$I$143</f>
        <v>2.7540983606557381</v>
      </c>
      <c r="W486" s="1099">
        <f>APU!$O$1799*W$143/$I$143</f>
        <v>2.7540983606557381</v>
      </c>
      <c r="X486" s="1099">
        <f>APU!$O$1799*X$143/$I$143</f>
        <v>2.7540983606557381</v>
      </c>
      <c r="Y486" s="1099">
        <f>APU!$O$1799*Y$143/$I$143</f>
        <v>2.7540983606557381</v>
      </c>
      <c r="Z486" s="1099">
        <f>APU!$O$1799*Z$143/$I$143</f>
        <v>2.7540983606557381</v>
      </c>
      <c r="AA486" s="1099">
        <f>APU!$O$1799*AA$143/$I$143</f>
        <v>1.9672131147540983</v>
      </c>
      <c r="AB486" s="1099">
        <f>APU!$O$1799*AB$143/$I$143</f>
        <v>0</v>
      </c>
      <c r="AC486" s="1099">
        <f>APU!$O$1799*AC$143/$I$143</f>
        <v>0</v>
      </c>
    </row>
    <row r="487" spans="4:29">
      <c r="D487" s="3" t="str">
        <f>APU!D1846</f>
        <v>FLG SO 150# RF STL A105 - 4''</v>
      </c>
      <c r="E487" s="1097" t="str">
        <f>APU!G1846</f>
        <v>und</v>
      </c>
      <c r="F487" s="3"/>
      <c r="G487" s="3"/>
      <c r="H487" s="3"/>
      <c r="I487" s="1098">
        <f t="shared" si="272"/>
        <v>2</v>
      </c>
      <c r="J487" s="3"/>
      <c r="K487" s="3"/>
      <c r="L487" s="1099">
        <f>APU!$O$1846*L$182/$I$182</f>
        <v>0</v>
      </c>
      <c r="M487" s="1099">
        <f>APU!$O$1846*M$182/$I$182</f>
        <v>0</v>
      </c>
      <c r="N487" s="1099">
        <f>APU!$O$1846*N$182/$I$182</f>
        <v>0</v>
      </c>
      <c r="O487" s="1099">
        <f>APU!$O$1846*O$182/$I$182</f>
        <v>0</v>
      </c>
      <c r="P487" s="1099">
        <f>APU!$O$1846*P$182/$I$182</f>
        <v>0</v>
      </c>
      <c r="Q487" s="1099">
        <f>APU!$O$1846*Q$182/$I$182</f>
        <v>0</v>
      </c>
      <c r="R487" s="1099">
        <f>APU!$O$1846*R$182/$I$182</f>
        <v>0</v>
      </c>
      <c r="S487" s="1099">
        <f>APU!$O$1846*S$182/$I$182</f>
        <v>0</v>
      </c>
      <c r="T487" s="1099">
        <f>APU!$O$1846*T$182/$I$182</f>
        <v>0</v>
      </c>
      <c r="U487" s="1099">
        <f>APU!$O$1846*U$182/$I$182</f>
        <v>0</v>
      </c>
      <c r="V487" s="1099">
        <f>APU!$O$1846*V$182/$I$182</f>
        <v>0</v>
      </c>
      <c r="W487" s="1099">
        <f>APU!$O$1846*W$182/$I$182</f>
        <v>0</v>
      </c>
      <c r="X487" s="1099">
        <f>APU!$O$1846*X$182/$I$182</f>
        <v>0</v>
      </c>
      <c r="Y487" s="1099">
        <f>APU!$O$1846*Y$182/$I$182</f>
        <v>0</v>
      </c>
      <c r="Z487" s="1099">
        <f>APU!$O$1846*Z$182/$I$182</f>
        <v>0</v>
      </c>
      <c r="AA487" s="1099">
        <f>APU!$O$1846*AA$182/$I$182</f>
        <v>2</v>
      </c>
      <c r="AB487" s="1099">
        <f>APU!$O$1846*AB$182/$I$182</f>
        <v>0</v>
      </c>
      <c r="AC487" s="1099">
        <f>APU!$O$1846*AC$182/$I$182</f>
        <v>0</v>
      </c>
    </row>
    <row r="488" spans="4:29">
      <c r="D488" s="3" t="str">
        <f>APU!D2356</f>
        <v>Cubículo nuevo Size 2, con arrancador hasta 25 HP en MC  1760-MC-15001</v>
      </c>
      <c r="E488" s="1097" t="str">
        <f>APU!G2356</f>
        <v>und</v>
      </c>
      <c r="F488" s="3"/>
      <c r="G488" s="3"/>
      <c r="H488" s="3"/>
      <c r="I488" s="1098">
        <f t="shared" si="272"/>
        <v>2</v>
      </c>
      <c r="J488" s="3"/>
      <c r="K488" s="3"/>
      <c r="L488" s="1099">
        <f>APU!$O$2356*L$189/$I$189</f>
        <v>0</v>
      </c>
      <c r="M488" s="1099">
        <f>APU!$O$2356*M$189/$I$189</f>
        <v>0</v>
      </c>
      <c r="N488" s="1099">
        <f>APU!$O$2356*N$189/$I$189</f>
        <v>0</v>
      </c>
      <c r="O488" s="1099">
        <f>APU!$O$2356*O$189/$I$189</f>
        <v>0</v>
      </c>
      <c r="P488" s="1099">
        <f>APU!$O$2356*P$189/$I$189</f>
        <v>0</v>
      </c>
      <c r="Q488" s="1099">
        <f>APU!$O$2356*Q$189/$I$189</f>
        <v>0</v>
      </c>
      <c r="R488" s="1099">
        <f>APU!$O$2356*R$189/$I$189</f>
        <v>0</v>
      </c>
      <c r="S488" s="1099">
        <f>APU!$O$2356*S$189/$I$189</f>
        <v>2</v>
      </c>
      <c r="T488" s="1099">
        <f>APU!$O$2356*T$189/$I$189</f>
        <v>0</v>
      </c>
      <c r="U488" s="1099">
        <f>APU!$O$2356*U$189/$I$189</f>
        <v>0</v>
      </c>
      <c r="V488" s="1099">
        <f>APU!$O$2356*V$189/$I$189</f>
        <v>0</v>
      </c>
      <c r="W488" s="1099">
        <f>APU!$O$2356*W$189/$I$189</f>
        <v>0</v>
      </c>
      <c r="X488" s="1099">
        <f>APU!$O$2356*X$189/$I$189</f>
        <v>0</v>
      </c>
      <c r="Y488" s="1099">
        <f>APU!$O$2356*Y$189/$I$189</f>
        <v>0</v>
      </c>
      <c r="Z488" s="1099">
        <f>APU!$O$2356*Z$189/$I$189</f>
        <v>0</v>
      </c>
      <c r="AA488" s="1099">
        <f>APU!$O$2356*AA$189/$I$189</f>
        <v>0</v>
      </c>
      <c r="AB488" s="1099">
        <f>APU!$O$2356*AB$189/$I$189</f>
        <v>0</v>
      </c>
      <c r="AC488" s="1099">
        <f>APU!$O$2356*AC$189/$I$189</f>
        <v>0</v>
      </c>
    </row>
    <row r="489" spans="4:29">
      <c r="D489" s="3" t="str">
        <f>APU!D2374</f>
        <v xml:space="preserve"> Caja de conexiones de 500x400x150 mm</v>
      </c>
      <c r="E489" s="1097" t="str">
        <f>APU!G2374</f>
        <v>und</v>
      </c>
      <c r="F489" s="3"/>
      <c r="G489" s="3"/>
      <c r="H489" s="3"/>
      <c r="I489" s="1098">
        <f t="shared" si="272"/>
        <v>6.9999999999999991</v>
      </c>
      <c r="J489" s="3"/>
      <c r="K489" s="3"/>
      <c r="L489" s="1099">
        <f>APU!$O$2374*L$193/$I$193</f>
        <v>0</v>
      </c>
      <c r="M489" s="1099">
        <f>APU!$O$2374*M$193/$I$193</f>
        <v>0</v>
      </c>
      <c r="N489" s="1099">
        <f>APU!$O$2374*N$193/$I$193</f>
        <v>0</v>
      </c>
      <c r="O489" s="1099">
        <f>APU!$O$2374*O$193/$I$193</f>
        <v>0</v>
      </c>
      <c r="P489" s="1099">
        <f>APU!$O$2374*P$193/$I$193</f>
        <v>0</v>
      </c>
      <c r="Q489" s="1099">
        <f>APU!$O$2374*Q$193/$I$193</f>
        <v>0</v>
      </c>
      <c r="R489" s="1099">
        <f>APU!$O$2374*R$193/$I$193</f>
        <v>0</v>
      </c>
      <c r="S489" s="1099">
        <f>APU!$O$2374*S$193/$I$193</f>
        <v>0.77777777777777779</v>
      </c>
      <c r="T489" s="1099">
        <f>APU!$O$2374*T$193/$I$193</f>
        <v>5.4444444444444438</v>
      </c>
      <c r="U489" s="1099">
        <f>APU!$O$2374*U$193/$I$193</f>
        <v>0.77777777777777779</v>
      </c>
      <c r="V489" s="1099">
        <f>APU!$O$2374*V$193/$I$193</f>
        <v>0</v>
      </c>
      <c r="W489" s="1099">
        <f>APU!$O$2374*W$193/$I$193</f>
        <v>0</v>
      </c>
      <c r="X489" s="1099">
        <f>APU!$O$2374*X$193/$I$193</f>
        <v>0</v>
      </c>
      <c r="Y489" s="1099">
        <f>APU!$O$2374*Y$193/$I$193</f>
        <v>0</v>
      </c>
      <c r="Z489" s="1099">
        <f>APU!$O$2374*Z$193/$I$193</f>
        <v>0</v>
      </c>
      <c r="AA489" s="1099">
        <f>APU!$O$2374*AA$193/$I$193</f>
        <v>0</v>
      </c>
      <c r="AB489" s="1099">
        <f>APU!$O$2374*AB$193/$I$193</f>
        <v>0</v>
      </c>
      <c r="AC489" s="1099">
        <f>APU!$O$2374*AC$193/$I$193</f>
        <v>0</v>
      </c>
    </row>
    <row r="490" spans="4:29">
      <c r="D490" s="3" t="str">
        <f>APU!D2393</f>
        <v>Botonera de campo para tensión de servicio en 24 VDC, NEMA 4,</v>
      </c>
      <c r="E490" s="1097" t="str">
        <f>APU!G2393</f>
        <v>und</v>
      </c>
      <c r="F490" s="3"/>
      <c r="G490" s="3"/>
      <c r="H490" s="3"/>
      <c r="I490" s="1098">
        <f t="shared" si="272"/>
        <v>7</v>
      </c>
      <c r="J490" s="3"/>
      <c r="K490" s="3"/>
      <c r="L490" s="1099">
        <f>APU!$O$2393*L$197/$I$197</f>
        <v>0</v>
      </c>
      <c r="M490" s="1099">
        <f>APU!$O$2393*M$197/$I$197</f>
        <v>0</v>
      </c>
      <c r="N490" s="1099">
        <f>APU!$O$2393*N$197/$I$197</f>
        <v>0</v>
      </c>
      <c r="O490" s="1099">
        <f>APU!$O$2393*O$197/$I$197</f>
        <v>0</v>
      </c>
      <c r="P490" s="1099">
        <f>APU!$O$2393*P$197/$I$197</f>
        <v>0</v>
      </c>
      <c r="Q490" s="1099">
        <f>APU!$O$2393*Q$197/$I$197</f>
        <v>0</v>
      </c>
      <c r="R490" s="1099">
        <f>APU!$O$2393*R$197/$I$197</f>
        <v>0</v>
      </c>
      <c r="S490" s="1099">
        <f>APU!$O$2393*S$197/$I$197</f>
        <v>0</v>
      </c>
      <c r="T490" s="1099">
        <f>APU!$O$2393*T$197/$I$197</f>
        <v>0</v>
      </c>
      <c r="U490" s="1099">
        <f>APU!$O$2393*U$197/$I$197</f>
        <v>3.1111111111111112</v>
      </c>
      <c r="V490" s="1099">
        <f>APU!$O$2393*V$197/$I$197</f>
        <v>3.8888888888888888</v>
      </c>
      <c r="W490" s="1099">
        <f>APU!$O$2393*W$197/$I$197</f>
        <v>0</v>
      </c>
      <c r="X490" s="1099">
        <f>APU!$O$2393*X$197/$I$197</f>
        <v>0</v>
      </c>
      <c r="Y490" s="1099">
        <f>APU!$O$2393*Y$197/$I$197</f>
        <v>0</v>
      </c>
      <c r="Z490" s="1099">
        <f>APU!$O$2393*Z$197/$I$197</f>
        <v>0</v>
      </c>
      <c r="AA490" s="1099">
        <f>APU!$O$2393*AA$197/$I$197</f>
        <v>0</v>
      </c>
      <c r="AB490" s="1099">
        <f>APU!$O$2393*AB$197/$I$197</f>
        <v>0</v>
      </c>
      <c r="AC490" s="1099">
        <f>APU!$O$2393*AC$197/$I$197</f>
        <v>0</v>
      </c>
    </row>
    <row r="491" spans="4:29">
      <c r="D491" s="3" t="str">
        <f>APU!D2411</f>
        <v>Cable multiconductor tipo XHHW-2, 600V, 90°C, conductor de cobre electrolítico recocido, clase B, aislamiento de polietileno reticulado (XLPE), cubierta externa de PVC.</v>
      </c>
      <c r="E491" s="1097" t="str">
        <f>APU!G2411</f>
        <v>m</v>
      </c>
      <c r="F491" s="3"/>
      <c r="G491" s="3"/>
      <c r="H491" s="3"/>
      <c r="I491" s="1098">
        <f t="shared" si="272"/>
        <v>3949.5329999999999</v>
      </c>
      <c r="J491" s="3"/>
      <c r="K491" s="3"/>
      <c r="L491" s="1099">
        <f>APU!$O$2411*L$203/$I$203+APU!$O$2428*L$207/$I$207+APU!$O$2445*L$211/$I$211+APU!$O$2462*L$215/$I$215</f>
        <v>0</v>
      </c>
      <c r="M491" s="1099">
        <f>APU!$O$2411*M$203/$I$203+APU!$O$2428*M$207/$I$207+APU!$O$2445*M$211/$I$211+APU!$O$2462*M$215/$I$215</f>
        <v>0</v>
      </c>
      <c r="N491" s="1099">
        <f>APU!$O$2411*N$203/$I$203+APU!$O$2428*N$207/$I$207+APU!$O$2445*N$211/$I$211+APU!$O$2462*N$215/$I$215</f>
        <v>0</v>
      </c>
      <c r="O491" s="1099">
        <f>APU!$O$2411*O$203/$I$203+APU!$O$2428*O$207/$I$207+APU!$O$2445*O$211/$I$211+APU!$O$2462*O$215/$I$215</f>
        <v>0</v>
      </c>
      <c r="P491" s="1099">
        <f>APU!$O$2411*P$203/$I$203+APU!$O$2428*P$207/$I$207+APU!$O$2445*P$211/$I$211+APU!$O$2462*P$215/$I$215</f>
        <v>0</v>
      </c>
      <c r="Q491" s="1099">
        <f>APU!$O$2411*Q$203/$I$203+APU!$O$2428*Q$207/$I$207+APU!$O$2445*Q$211/$I$211+APU!$O$2462*Q$215/$I$215</f>
        <v>0</v>
      </c>
      <c r="R491" s="1099">
        <f>APU!$O$2411*R$203/$I$203+APU!$O$2428*R$207/$I$207+APU!$O$2445*R$211/$I$211+APU!$O$2462*R$215/$I$215</f>
        <v>0</v>
      </c>
      <c r="S491" s="1099">
        <f>APU!$O$2411*S$203/$I$203+APU!$O$2428*S$207/$I$207+APU!$O$2445*S$211/$I$211+APU!$O$2462*S$215/$I$215</f>
        <v>0</v>
      </c>
      <c r="T491" s="1099">
        <f>APU!$O$2411*T$203/$I$203+APU!$O$2428*T$207/$I$207+APU!$O$2445*T$211/$I$211+APU!$O$2462*T$215/$I$215</f>
        <v>0</v>
      </c>
      <c r="U491" s="1099">
        <f>APU!$O$2411*U$203/$I$203+APU!$O$2428*U$207/$I$207+APU!$O$2445*U$211/$I$211+APU!$O$2462*U$215/$I$215</f>
        <v>0</v>
      </c>
      <c r="V491" s="1099">
        <f>APU!$O$2411*V$203/$I$203+APU!$O$2428*V$207/$I$207+APU!$O$2445*V$211/$I$211+APU!$O$2462*V$215/$I$215</f>
        <v>567.51099999999997</v>
      </c>
      <c r="W491" s="1099">
        <f>APU!$O$2411*W$203/$I$203+APU!$O$2428*W$207/$I$207+APU!$O$2445*W$211/$I$211+APU!$O$2462*W$215/$I$215</f>
        <v>1422.692</v>
      </c>
      <c r="X491" s="1099">
        <f>APU!$O$2411*X$203/$I$203+APU!$O$2428*X$207/$I$207+APU!$O$2445*X$211/$I$211+APU!$O$2462*X$215/$I$215</f>
        <v>1523.13</v>
      </c>
      <c r="Y491" s="1099">
        <f>APU!$O$2411*Y$203/$I$203+APU!$O$2428*Y$207/$I$207+APU!$O$2445*Y$211/$I$211+APU!$O$2462*Y$215/$I$215</f>
        <v>436.2</v>
      </c>
      <c r="Z491" s="1099">
        <f>APU!$O$2411*Z$203/$I$203+APU!$O$2428*Z$207/$I$207+APU!$O$2445*Z$211/$I$211+APU!$O$2462*Z$215/$I$215</f>
        <v>0</v>
      </c>
      <c r="AA491" s="1099">
        <f>APU!$O$2411*AA$203/$I$203+APU!$O$2428*AA$207/$I$207+APU!$O$2445*AA$211/$I$211+APU!$O$2462*AA$215/$I$215</f>
        <v>0</v>
      </c>
      <c r="AB491" s="1099">
        <f>APU!$O$2411*AB$203/$I$203+APU!$O$2428*AB$207/$I$207+APU!$O$2445*AB$211/$I$211+APU!$O$2462*AB$215/$I$215</f>
        <v>0</v>
      </c>
      <c r="AC491" s="1099">
        <f>APU!$O$2411*AC$203/$I$203+APU!$O$2428*AC$207/$I$207+APU!$O$2445*AC$211/$I$211+APU!$O$2462*AC$215/$I$215</f>
        <v>0</v>
      </c>
    </row>
    <row r="492" spans="4:29">
      <c r="D492" s="3" t="str">
        <f>APU!D2968</f>
        <v>Indicador de presión (manómetro)</v>
      </c>
      <c r="E492" s="1097" t="str">
        <f>APU!G2968</f>
        <v>und</v>
      </c>
      <c r="F492" s="3"/>
      <c r="G492" s="3"/>
      <c r="H492" s="3"/>
      <c r="I492" s="1098">
        <f t="shared" si="272"/>
        <v>7</v>
      </c>
      <c r="J492" s="3"/>
      <c r="K492" s="3"/>
      <c r="L492" s="1099">
        <f>APU!$O$2968*L$243/$I$243</f>
        <v>0</v>
      </c>
      <c r="M492" s="1099">
        <f>APU!$O$2968*M$243/$I$243</f>
        <v>0</v>
      </c>
      <c r="N492" s="1099">
        <f>APU!$O$2968*N$243/$I$243</f>
        <v>0</v>
      </c>
      <c r="O492" s="1099">
        <f>APU!$O$2968*O$243/$I$243</f>
        <v>0</v>
      </c>
      <c r="P492" s="1099">
        <f>APU!$O$2968*P$243/$I$243</f>
        <v>0</v>
      </c>
      <c r="Q492" s="1099">
        <f>APU!$O$2968*Q$243/$I$243</f>
        <v>0</v>
      </c>
      <c r="R492" s="1099">
        <f>APU!$O$2968*R$243/$I$243</f>
        <v>0</v>
      </c>
      <c r="S492" s="1099">
        <f>APU!$O$2968*S$243/$I$243</f>
        <v>0</v>
      </c>
      <c r="T492" s="1099">
        <f>APU!$O$2968*T$243/$I$243</f>
        <v>0</v>
      </c>
      <c r="U492" s="1099">
        <f>APU!$O$2968*U$243/$I$243</f>
        <v>0</v>
      </c>
      <c r="V492" s="1099">
        <f>APU!$O$2968*V$243/$I$243</f>
        <v>0</v>
      </c>
      <c r="W492" s="1099">
        <f>APU!$O$2968*W$243/$I$243</f>
        <v>0</v>
      </c>
      <c r="X492" s="1099">
        <f>APU!$O$2968*X$243/$I$243</f>
        <v>1.1666666666666665</v>
      </c>
      <c r="Y492" s="1099">
        <f>APU!$O$2968*Y$243/$I$243</f>
        <v>5.8333333333333339</v>
      </c>
      <c r="Z492" s="1099">
        <f>APU!$O$2968*Z$243/$I$243</f>
        <v>0</v>
      </c>
      <c r="AA492" s="1099">
        <f>APU!$O$2968*AA$243/$I$243</f>
        <v>0</v>
      </c>
      <c r="AB492" s="1099">
        <f>APU!$O$2968*AB$243/$I$243</f>
        <v>0</v>
      </c>
      <c r="AC492" s="1099">
        <f>APU!$O$2968*AC$243/$I$243</f>
        <v>0</v>
      </c>
    </row>
    <row r="493" spans="4:29">
      <c r="D493" s="3" t="str">
        <f>APU!D2987</f>
        <v>Sensor flujo magnético</v>
      </c>
      <c r="E493" s="1097" t="str">
        <f>APU!G2987</f>
        <v>und</v>
      </c>
      <c r="F493" s="3"/>
      <c r="G493" s="3"/>
      <c r="H493" s="3"/>
      <c r="I493" s="1098">
        <f t="shared" si="272"/>
        <v>1</v>
      </c>
      <c r="J493" s="3"/>
      <c r="K493" s="3"/>
      <c r="L493" s="1099">
        <f>APU!$O$2987*L$247/$I$247</f>
        <v>0</v>
      </c>
      <c r="M493" s="1099">
        <f>APU!$O$2987*M$247/$I$247</f>
        <v>0</v>
      </c>
      <c r="N493" s="1099">
        <f>APU!$O$2987*N$247/$I$247</f>
        <v>0</v>
      </c>
      <c r="O493" s="1099">
        <f>APU!$O$2987*O$247/$I$247</f>
        <v>0</v>
      </c>
      <c r="P493" s="1099">
        <f>APU!$O$2987*P$247/$I$247</f>
        <v>0</v>
      </c>
      <c r="Q493" s="1099">
        <f>APU!$O$2987*Q$247/$I$247</f>
        <v>0</v>
      </c>
      <c r="R493" s="1099">
        <f>APU!$O$2987*R$247/$I$247</f>
        <v>0</v>
      </c>
      <c r="S493" s="1099">
        <f>APU!$O$2987*S$247/$I$247</f>
        <v>0</v>
      </c>
      <c r="T493" s="1099">
        <f>APU!$O$2987*T$247/$I$247</f>
        <v>0</v>
      </c>
      <c r="U493" s="1099">
        <f>APU!$O$2987*U$247/$I$247</f>
        <v>0</v>
      </c>
      <c r="V493" s="1099">
        <f>APU!$O$2987*V$247/$I$247</f>
        <v>0</v>
      </c>
      <c r="W493" s="1099">
        <f>APU!$O$2987*W$247/$I$247</f>
        <v>0</v>
      </c>
      <c r="X493" s="1099">
        <f>APU!$O$2987*X$247/$I$247</f>
        <v>0</v>
      </c>
      <c r="Y493" s="1099">
        <f>APU!$O$2987*Y$247/$I$247</f>
        <v>1</v>
      </c>
      <c r="Z493" s="1099">
        <f>APU!$O$2987*Z$247/$I$247</f>
        <v>0</v>
      </c>
      <c r="AA493" s="1099">
        <f>APU!$O$2987*AA$247/$I$247</f>
        <v>0</v>
      </c>
      <c r="AB493" s="1099">
        <f>APU!$O$2987*AB$247/$I$247</f>
        <v>0</v>
      </c>
      <c r="AC493" s="1099">
        <f>APU!$O$2987*AC$247/$I$247</f>
        <v>0</v>
      </c>
    </row>
    <row r="494" spans="4:29">
      <c r="D494" s="3" t="str">
        <f>APU!D3006</f>
        <v>Sensor de flujo magnético</v>
      </c>
      <c r="E494" s="1097" t="str">
        <f>APU!G3006</f>
        <v>und</v>
      </c>
      <c r="F494" s="3"/>
      <c r="G494" s="3"/>
      <c r="H494" s="3"/>
      <c r="I494" s="1098">
        <f t="shared" si="272"/>
        <v>5</v>
      </c>
      <c r="J494" s="3"/>
      <c r="K494" s="3"/>
      <c r="L494" s="1099">
        <f>APU!$O$3006*L$251/$I$251+APU!$O$3025*L$255/$I$255+APU!$O$3044*L$259/$I$259</f>
        <v>0</v>
      </c>
      <c r="M494" s="1099">
        <f>APU!$O$3006*M$251/$I$251+APU!$O$3025*M$255/$I$255+APU!$O$3044*M$259/$I$259</f>
        <v>0</v>
      </c>
      <c r="N494" s="1099">
        <f>APU!$O$3006*N$251/$I$251+APU!$O$3025*N$255/$I$255+APU!$O$3044*N$259/$I$259</f>
        <v>0</v>
      </c>
      <c r="O494" s="1099">
        <f>APU!$O$3006*O$251/$I$251+APU!$O$3025*O$255/$I$255+APU!$O$3044*O$259/$I$259</f>
        <v>0</v>
      </c>
      <c r="P494" s="1099">
        <f>APU!$O$3006*P$251/$I$251+APU!$O$3025*P$255/$I$255+APU!$O$3044*P$259/$I$259</f>
        <v>0</v>
      </c>
      <c r="Q494" s="1099">
        <f>APU!$O$3006*Q$251/$I$251+APU!$O$3025*Q$255/$I$255+APU!$O$3044*Q$259/$I$259</f>
        <v>0</v>
      </c>
      <c r="R494" s="1099">
        <f>APU!$O$3006*R$251/$I$251+APU!$O$3025*R$255/$I$255+APU!$O$3044*R$259/$I$259</f>
        <v>0</v>
      </c>
      <c r="S494" s="1099">
        <f>APU!$O$3006*S$251/$I$251+APU!$O$3025*S$255/$I$255+APU!$O$3044*S$259/$I$259</f>
        <v>0</v>
      </c>
      <c r="T494" s="1099">
        <f>APU!$O$3006*T$251/$I$251+APU!$O$3025*T$255/$I$255+APU!$O$3044*T$259/$I$259</f>
        <v>0</v>
      </c>
      <c r="U494" s="1099">
        <f>APU!$O$3006*U$251/$I$251+APU!$O$3025*U$255/$I$255+APU!$O$3044*U$259/$I$259</f>
        <v>0</v>
      </c>
      <c r="V494" s="1099">
        <f>APU!$O$3006*V$251/$I$251+APU!$O$3025*V$255/$I$255+APU!$O$3044*V$259/$I$259</f>
        <v>0</v>
      </c>
      <c r="W494" s="1099">
        <f>APU!$O$3006*W$251/$I$251+APU!$O$3025*W$255/$I$255+APU!$O$3044*W$259/$I$259</f>
        <v>0</v>
      </c>
      <c r="X494" s="1099">
        <f>APU!$O$3006*X$251/$I$251+APU!$O$3025*X$255/$I$255+APU!$O$3044*X$259/$I$259</f>
        <v>0</v>
      </c>
      <c r="Y494" s="1099">
        <f>APU!$O$3006*Y$251/$I$251+APU!$O$3025*Y$255/$I$255+APU!$O$3044*Y$259/$I$259</f>
        <v>3</v>
      </c>
      <c r="Z494" s="1099">
        <f>APU!$O$3006*Z$251/$I$251+APU!$O$3025*Z$255/$I$255+APU!$O$3044*Z$259/$I$259</f>
        <v>2</v>
      </c>
      <c r="AA494" s="1099">
        <f>APU!$O$3006*AA$251/$I$251+APU!$O$3025*AA$255/$I$255+APU!$O$3044*AA$259/$I$259</f>
        <v>0</v>
      </c>
      <c r="AB494" s="1099">
        <f>APU!$O$3006*AB$251/$I$251+APU!$O$3025*AB$255/$I$255+APU!$O$3044*AB$259/$I$259</f>
        <v>0</v>
      </c>
      <c r="AC494" s="1099">
        <f>APU!$O$3006*AC$251/$I$251+APU!$O$3025*AC$255/$I$255+APU!$O$3044*AC$259/$I$259</f>
        <v>0</v>
      </c>
    </row>
    <row r="495" spans="4:29">
      <c r="D495" s="3" t="str">
        <f>APU!D3063</f>
        <v>Transmisor e indicador de flujo magnético</v>
      </c>
      <c r="E495" s="1097" t="str">
        <f>APU!G3063</f>
        <v>und</v>
      </c>
      <c r="F495" s="3"/>
      <c r="G495" s="3"/>
      <c r="H495" s="3"/>
      <c r="I495" s="1098">
        <f t="shared" si="272"/>
        <v>6</v>
      </c>
      <c r="J495" s="3"/>
      <c r="K495" s="3"/>
      <c r="L495" s="1099">
        <f>APU!$O$3063*L$263/$I$263</f>
        <v>0</v>
      </c>
      <c r="M495" s="1099">
        <f>APU!$O$3063*M$263/$I$263</f>
        <v>0</v>
      </c>
      <c r="N495" s="1099">
        <f>APU!$O$3063*N$263/$I$263</f>
        <v>0</v>
      </c>
      <c r="O495" s="1099">
        <f>APU!$O$3063*O$263/$I$263</f>
        <v>0</v>
      </c>
      <c r="P495" s="1099">
        <f>APU!$O$3063*P$263/$I$263</f>
        <v>0</v>
      </c>
      <c r="Q495" s="1099">
        <f>APU!$O$3063*Q$263/$I$263</f>
        <v>0</v>
      </c>
      <c r="R495" s="1099">
        <f>APU!$O$3063*R$263/$I$263</f>
        <v>0</v>
      </c>
      <c r="S495" s="1099">
        <f>APU!$O$3063*S$263/$I$263</f>
        <v>0</v>
      </c>
      <c r="T495" s="1099">
        <f>APU!$O$3063*T$263/$I$263</f>
        <v>0</v>
      </c>
      <c r="U495" s="1099">
        <f>APU!$O$3063*U$263/$I$263</f>
        <v>0</v>
      </c>
      <c r="V495" s="1099">
        <f>APU!$O$3063*V$263/$I$263</f>
        <v>0</v>
      </c>
      <c r="W495" s="1099">
        <f>APU!$O$3063*W$263/$I$263</f>
        <v>0</v>
      </c>
      <c r="X495" s="1099">
        <f>APU!$O$3063*X$263/$I$263</f>
        <v>0</v>
      </c>
      <c r="Y495" s="1099">
        <f>APU!$O$3063*Y$263/$I$263</f>
        <v>0</v>
      </c>
      <c r="Z495" s="1099">
        <f>APU!$O$3063*Z$263/$I$263</f>
        <v>4.5</v>
      </c>
      <c r="AA495" s="1099">
        <f>APU!$O$3063*AA$263/$I$263</f>
        <v>1.5</v>
      </c>
      <c r="AB495" s="1099">
        <f>APU!$O$3063*AB$263/$I$263</f>
        <v>0</v>
      </c>
      <c r="AC495" s="1099">
        <f>APU!$O$3063*AC$263/$I$263</f>
        <v>0</v>
      </c>
    </row>
    <row r="496" spans="4:29">
      <c r="D496" s="3" t="str">
        <f>APU!D3079</f>
        <v>Sensor / transmisor de nivel tipo radar</v>
      </c>
      <c r="E496" s="1097" t="str">
        <f>APU!G3079</f>
        <v>und</v>
      </c>
      <c r="F496" s="3"/>
      <c r="G496" s="3"/>
      <c r="H496" s="3"/>
      <c r="I496" s="1098">
        <f t="shared" si="272"/>
        <v>2</v>
      </c>
      <c r="J496" s="3"/>
      <c r="K496" s="3"/>
      <c r="L496" s="1099">
        <f>APU!$O$3079*L$267/$I$267</f>
        <v>0</v>
      </c>
      <c r="M496" s="1099">
        <f>APU!$O$3079*M$267/$I$267</f>
        <v>0</v>
      </c>
      <c r="N496" s="1099">
        <f>APU!$O$3079*N$267/$I$267</f>
        <v>0</v>
      </c>
      <c r="O496" s="1099">
        <f>APU!$O$3079*O$267/$I$267</f>
        <v>0</v>
      </c>
      <c r="P496" s="1099">
        <f>APU!$O$3079*P$267/$I$267</f>
        <v>0</v>
      </c>
      <c r="Q496" s="1099">
        <f>APU!$O$3079*Q$267/$I$267</f>
        <v>0</v>
      </c>
      <c r="R496" s="1099">
        <f>APU!$O$3079*R$267/$I$267</f>
        <v>0</v>
      </c>
      <c r="S496" s="1099">
        <f>APU!$O$3079*S$267/$I$267</f>
        <v>0</v>
      </c>
      <c r="T496" s="1099">
        <f>APU!$O$3079*T$267/$I$267</f>
        <v>0</v>
      </c>
      <c r="U496" s="1099">
        <f>APU!$O$3079*U$267/$I$267</f>
        <v>0</v>
      </c>
      <c r="V496" s="1099">
        <f>APU!$O$3079*V$267/$I$267</f>
        <v>0</v>
      </c>
      <c r="W496" s="1099">
        <f>APU!$O$3079*W$267/$I$267</f>
        <v>0</v>
      </c>
      <c r="X496" s="1099">
        <f>APU!$O$3079*X$267/$I$267</f>
        <v>0</v>
      </c>
      <c r="Y496" s="1099">
        <f>APU!$O$3079*Y$267/$I$267</f>
        <v>2</v>
      </c>
      <c r="Z496" s="1099">
        <f>APU!$O$3079*Z$267/$I$267</f>
        <v>0</v>
      </c>
      <c r="AA496" s="1099">
        <f>APU!$O$3079*AA$267/$I$267</f>
        <v>0</v>
      </c>
      <c r="AB496" s="1099">
        <f>APU!$O$3079*AB$267/$I$267</f>
        <v>0</v>
      </c>
      <c r="AC496" s="1099">
        <f>APU!$O$3079*AC$267/$I$267</f>
        <v>0</v>
      </c>
    </row>
    <row r="497" spans="4:29">
      <c r="D497" s="3" t="str">
        <f>APU!D3098</f>
        <v>Indicador de nivel digital y programable</v>
      </c>
      <c r="E497" s="1097" t="str">
        <f>APU!G3098</f>
        <v>und</v>
      </c>
      <c r="F497" s="3"/>
      <c r="G497" s="3"/>
      <c r="H497" s="3"/>
      <c r="I497" s="1098">
        <f t="shared" si="272"/>
        <v>2</v>
      </c>
      <c r="J497" s="3"/>
      <c r="K497" s="3"/>
      <c r="L497" s="1099">
        <f>APU!$O$3098*L$271/$I$271</f>
        <v>0</v>
      </c>
      <c r="M497" s="1099">
        <f>APU!$O$3098*M$271/$I$271</f>
        <v>0</v>
      </c>
      <c r="N497" s="1099">
        <f>APU!$O$3098*N$271/$I$271</f>
        <v>0</v>
      </c>
      <c r="O497" s="1099">
        <f>APU!$O$3098*O$271/$I$271</f>
        <v>0</v>
      </c>
      <c r="P497" s="1099">
        <f>APU!$O$3098*P$271/$I$271</f>
        <v>0</v>
      </c>
      <c r="Q497" s="1099">
        <f>APU!$O$3098*Q$271/$I$271</f>
        <v>0</v>
      </c>
      <c r="R497" s="1099">
        <f>APU!$O$3098*R$271/$I$271</f>
        <v>0</v>
      </c>
      <c r="S497" s="1099">
        <f>APU!$O$3098*S$271/$I$271</f>
        <v>0</v>
      </c>
      <c r="T497" s="1099">
        <f>APU!$O$3098*T$271/$I$271</f>
        <v>0</v>
      </c>
      <c r="U497" s="1099">
        <f>APU!$O$3098*U$271/$I$271</f>
        <v>0</v>
      </c>
      <c r="V497" s="1099">
        <f>APU!$O$3098*V$271/$I$271</f>
        <v>0</v>
      </c>
      <c r="W497" s="1099">
        <f>APU!$O$3098*W$271/$I$271</f>
        <v>0</v>
      </c>
      <c r="X497" s="1099">
        <f>APU!$O$3098*X$271/$I$271</f>
        <v>0</v>
      </c>
      <c r="Y497" s="1099">
        <f>APU!$O$3098*Y$271/$I$271</f>
        <v>0</v>
      </c>
      <c r="Z497" s="1099">
        <f>APU!$O$3098*Z$271/$I$271</f>
        <v>2</v>
      </c>
      <c r="AA497" s="1099">
        <f>APU!$O$3098*AA$271/$I$271</f>
        <v>0</v>
      </c>
      <c r="AB497" s="1099">
        <f>APU!$O$3098*AB$271/$I$271</f>
        <v>0</v>
      </c>
      <c r="AC497" s="1099">
        <f>APU!$O$3098*AC$271/$I$271</f>
        <v>0</v>
      </c>
    </row>
    <row r="498" spans="4:29">
      <c r="D498" s="3" t="str">
        <f>APU!D3130</f>
        <v>CONECTOR FLEX CONDUIT 3/4''</v>
      </c>
      <c r="E498" s="1097" t="str">
        <f>APU!G3130</f>
        <v>und</v>
      </c>
      <c r="F498" s="3"/>
      <c r="G498" s="3"/>
      <c r="H498" s="3"/>
      <c r="I498" s="1098">
        <f t="shared" si="272"/>
        <v>12</v>
      </c>
      <c r="J498" s="3"/>
      <c r="K498" s="3"/>
      <c r="L498" s="1099">
        <f>APU!$O$3130*L$279/$I$279</f>
        <v>0</v>
      </c>
      <c r="M498" s="1099">
        <f>APU!$O$3130*M$279/$I$279</f>
        <v>0</v>
      </c>
      <c r="N498" s="1099">
        <f>APU!$O$3130*N$279/$I$279</f>
        <v>0</v>
      </c>
      <c r="O498" s="1099">
        <f>APU!$O$3130*O$279/$I$279</f>
        <v>0</v>
      </c>
      <c r="P498" s="1099">
        <f>APU!$O$3130*P$279/$I$279</f>
        <v>0</v>
      </c>
      <c r="Q498" s="1099">
        <f>APU!$O$3130*Q$279/$I$279</f>
        <v>0</v>
      </c>
      <c r="R498" s="1099">
        <f>APU!$O$3130*R$279/$I$279</f>
        <v>0</v>
      </c>
      <c r="S498" s="1099">
        <f>APU!$O$3130*S$279/$I$279</f>
        <v>0</v>
      </c>
      <c r="T498" s="1099">
        <f>APU!$O$3130*T$279/$I$279</f>
        <v>0</v>
      </c>
      <c r="U498" s="1099">
        <f>APU!$O$3130*U$279/$I$279</f>
        <v>0</v>
      </c>
      <c r="V498" s="1099">
        <f>APU!$O$3130*V$279/$I$279</f>
        <v>0</v>
      </c>
      <c r="W498" s="1099">
        <f>APU!$O$3130*W$279/$I$279</f>
        <v>0</v>
      </c>
      <c r="X498" s="1099">
        <f>APU!$O$3130*X$279/$I$279</f>
        <v>0</v>
      </c>
      <c r="Y498" s="1099">
        <f>APU!$O$3130*Y$279/$I$279</f>
        <v>0</v>
      </c>
      <c r="Z498" s="1099">
        <f>APU!$O$3130*Z$279/$I$279</f>
        <v>0</v>
      </c>
      <c r="AA498" s="1099">
        <f>APU!$O$3130*AA$279/$I$279</f>
        <v>0</v>
      </c>
      <c r="AB498" s="1099">
        <f>APU!$O$3130*AB$279/$I$279</f>
        <v>12</v>
      </c>
      <c r="AC498" s="1099">
        <f>APU!$O$3130*AC$279/$I$279</f>
        <v>0</v>
      </c>
    </row>
    <row r="499" spans="4:29">
      <c r="D499" s="3" t="str">
        <f>APU!D3131</f>
        <v>BUSHING INSULATED MI 3/4''</v>
      </c>
      <c r="E499" s="1097" t="str">
        <f>APU!G3131</f>
        <v>und</v>
      </c>
      <c r="F499" s="3"/>
      <c r="G499" s="3"/>
      <c r="H499" s="3"/>
      <c r="I499" s="1098">
        <f t="shared" si="272"/>
        <v>12</v>
      </c>
      <c r="J499" s="3"/>
      <c r="K499" s="3"/>
      <c r="L499" s="1099">
        <f>APU!$O$3131*L$279/$I$279</f>
        <v>0</v>
      </c>
      <c r="M499" s="1099">
        <f>APU!$O$3131*M$279/$I$279</f>
        <v>0</v>
      </c>
      <c r="N499" s="1099">
        <f>APU!$O$3131*N$279/$I$279</f>
        <v>0</v>
      </c>
      <c r="O499" s="1099">
        <f>APU!$O$3131*O$279/$I$279</f>
        <v>0</v>
      </c>
      <c r="P499" s="1099">
        <f>APU!$O$3131*P$279/$I$279</f>
        <v>0</v>
      </c>
      <c r="Q499" s="1099">
        <f>APU!$O$3131*Q$279/$I$279</f>
        <v>0</v>
      </c>
      <c r="R499" s="1099">
        <f>APU!$O$3131*R$279/$I$279</f>
        <v>0</v>
      </c>
      <c r="S499" s="1099">
        <f>APU!$O$3131*S$279/$I$279</f>
        <v>0</v>
      </c>
      <c r="T499" s="1099">
        <f>APU!$O$3131*T$279/$I$279</f>
        <v>0</v>
      </c>
      <c r="U499" s="1099">
        <f>APU!$O$3131*U$279/$I$279</f>
        <v>0</v>
      </c>
      <c r="V499" s="1099">
        <f>APU!$O$3131*V$279/$I$279</f>
        <v>0</v>
      </c>
      <c r="W499" s="1099">
        <f>APU!$O$3131*W$279/$I$279</f>
        <v>0</v>
      </c>
      <c r="X499" s="1099">
        <f>APU!$O$3131*X$279/$I$279</f>
        <v>0</v>
      </c>
      <c r="Y499" s="1099">
        <f>APU!$O$3131*Y$279/$I$279</f>
        <v>0</v>
      </c>
      <c r="Z499" s="1099">
        <f>APU!$O$3131*Z$279/$I$279</f>
        <v>0</v>
      </c>
      <c r="AA499" s="1099">
        <f>APU!$O$3131*AA$279/$I$279</f>
        <v>0</v>
      </c>
      <c r="AB499" s="1099">
        <f>APU!$O$3131*AB$279/$I$279</f>
        <v>12</v>
      </c>
      <c r="AC499" s="1099">
        <f>APU!$O$3131*AC$279/$I$279</f>
        <v>0</v>
      </c>
    </row>
    <row r="500" spans="4:29">
      <c r="D500" s="3" t="str">
        <f>APU!D3132</f>
        <v>CONTRATUERCA 3/4''</v>
      </c>
      <c r="E500" s="1097" t="str">
        <f>APU!G3132</f>
        <v>und</v>
      </c>
      <c r="F500" s="3"/>
      <c r="G500" s="3"/>
      <c r="H500" s="3"/>
      <c r="I500" s="1098">
        <f t="shared" si="272"/>
        <v>12</v>
      </c>
      <c r="J500" s="3"/>
      <c r="K500" s="3"/>
      <c r="L500" s="1099">
        <f>APU!$O$3132*L$279/$I$279</f>
        <v>0</v>
      </c>
      <c r="M500" s="1099">
        <f>APU!$O$3132*M$279/$I$279</f>
        <v>0</v>
      </c>
      <c r="N500" s="1099">
        <f>APU!$O$3132*N$279/$I$279</f>
        <v>0</v>
      </c>
      <c r="O500" s="1099">
        <f>APU!$O$3132*O$279/$I$279</f>
        <v>0</v>
      </c>
      <c r="P500" s="1099">
        <f>APU!$O$3132*P$279/$I$279</f>
        <v>0</v>
      </c>
      <c r="Q500" s="1099">
        <f>APU!$O$3132*Q$279/$I$279</f>
        <v>0</v>
      </c>
      <c r="R500" s="1099">
        <f>APU!$O$3132*R$279/$I$279</f>
        <v>0</v>
      </c>
      <c r="S500" s="1099">
        <f>APU!$O$3132*S$279/$I$279</f>
        <v>0</v>
      </c>
      <c r="T500" s="1099">
        <f>APU!$O$3132*T$279/$I$279</f>
        <v>0</v>
      </c>
      <c r="U500" s="1099">
        <f>APU!$O$3132*U$279/$I$279</f>
        <v>0</v>
      </c>
      <c r="V500" s="1099">
        <f>APU!$O$3132*V$279/$I$279</f>
        <v>0</v>
      </c>
      <c r="W500" s="1099">
        <f>APU!$O$3132*W$279/$I$279</f>
        <v>0</v>
      </c>
      <c r="X500" s="1099">
        <f>APU!$O$3132*X$279/$I$279</f>
        <v>0</v>
      </c>
      <c r="Y500" s="1099">
        <f>APU!$O$3132*Y$279/$I$279</f>
        <v>0</v>
      </c>
      <c r="Z500" s="1099">
        <f>APU!$O$3132*Z$279/$I$279</f>
        <v>0</v>
      </c>
      <c r="AA500" s="1099">
        <f>APU!$O$3132*AA$279/$I$279</f>
        <v>0</v>
      </c>
      <c r="AB500" s="1099">
        <f>APU!$O$3132*AB$279/$I$279</f>
        <v>12</v>
      </c>
      <c r="AC500" s="1099">
        <f>APU!$O$3132*AC$279/$I$279</f>
        <v>0</v>
      </c>
    </row>
    <row r="501" spans="4:29">
      <c r="D501" s="3" t="str">
        <f>APU!D3133</f>
        <v>ADAPATADOR MACHO  /HEMBRA 1/2'' x 3/4''</v>
      </c>
      <c r="E501" s="1097" t="str">
        <f>APU!G3133</f>
        <v>und</v>
      </c>
      <c r="F501" s="3"/>
      <c r="G501" s="3"/>
      <c r="H501" s="3"/>
      <c r="I501" s="1098">
        <f t="shared" si="272"/>
        <v>12</v>
      </c>
      <c r="J501" s="3"/>
      <c r="K501" s="3"/>
      <c r="L501" s="1099">
        <f>APU!$O$3133*L$279/$I$279</f>
        <v>0</v>
      </c>
      <c r="M501" s="1099">
        <f>APU!$O$3133*M$279/$I$279</f>
        <v>0</v>
      </c>
      <c r="N501" s="1099">
        <f>APU!$O$3133*N$279/$I$279</f>
        <v>0</v>
      </c>
      <c r="O501" s="1099">
        <f>APU!$O$3133*O$279/$I$279</f>
        <v>0</v>
      </c>
      <c r="P501" s="1099">
        <f>APU!$O$3133*P$279/$I$279</f>
        <v>0</v>
      </c>
      <c r="Q501" s="1099">
        <f>APU!$O$3133*Q$279/$I$279</f>
        <v>0</v>
      </c>
      <c r="R501" s="1099">
        <f>APU!$O$3133*R$279/$I$279</f>
        <v>0</v>
      </c>
      <c r="S501" s="1099">
        <f>APU!$O$3133*S$279/$I$279</f>
        <v>0</v>
      </c>
      <c r="T501" s="1099">
        <f>APU!$O$3133*T$279/$I$279</f>
        <v>0</v>
      </c>
      <c r="U501" s="1099">
        <f>APU!$O$3133*U$279/$I$279</f>
        <v>0</v>
      </c>
      <c r="V501" s="1099">
        <f>APU!$O$3133*V$279/$I$279</f>
        <v>0</v>
      </c>
      <c r="W501" s="1099">
        <f>APU!$O$3133*W$279/$I$279</f>
        <v>0</v>
      </c>
      <c r="X501" s="1099">
        <f>APU!$O$3133*X$279/$I$279</f>
        <v>0</v>
      </c>
      <c r="Y501" s="1099">
        <f>APU!$O$3133*Y$279/$I$279</f>
        <v>0</v>
      </c>
      <c r="Z501" s="1099">
        <f>APU!$O$3133*Z$279/$I$279</f>
        <v>0</v>
      </c>
      <c r="AA501" s="1099">
        <f>APU!$O$3133*AA$279/$I$279</f>
        <v>0</v>
      </c>
      <c r="AB501" s="1099">
        <f>APU!$O$3133*AB$279/$I$279</f>
        <v>12</v>
      </c>
      <c r="AC501" s="1099">
        <f>APU!$O$3133*AC$279/$I$279</f>
        <v>0</v>
      </c>
    </row>
    <row r="502" spans="4:29">
      <c r="D502" s="3" t="str">
        <f>APU!D3149</f>
        <v>PLACA DE ACERO 12mm 9'' x9''</v>
      </c>
      <c r="E502" s="1097" t="str">
        <f>APU!G3149</f>
        <v>und</v>
      </c>
      <c r="F502" s="3"/>
      <c r="G502" s="3"/>
      <c r="H502" s="3"/>
      <c r="I502" s="1098">
        <f t="shared" si="272"/>
        <v>4</v>
      </c>
      <c r="J502" s="3"/>
      <c r="K502" s="3"/>
      <c r="L502" s="1099">
        <f>APU!$O$3149*L$283/$I$283+APU!$O$3208*L$295/$I$295</f>
        <v>0</v>
      </c>
      <c r="M502" s="1099">
        <f>APU!$O$3149*M$283/$I$283+APU!$O$3208*M$295/$I$295</f>
        <v>0</v>
      </c>
      <c r="N502" s="1099">
        <f>APU!$O$3149*N$283/$I$283+APU!$O$3208*N$295/$I$295</f>
        <v>0</v>
      </c>
      <c r="O502" s="1099">
        <f>APU!$O$3149*O$283/$I$283+APU!$O$3208*O$295/$I$295</f>
        <v>0</v>
      </c>
      <c r="P502" s="1099">
        <f>APU!$O$3149*P$283/$I$283+APU!$O$3208*P$295/$I$295</f>
        <v>0</v>
      </c>
      <c r="Q502" s="1099">
        <f>APU!$O$3149*Q$283/$I$283+APU!$O$3208*Q$295/$I$295</f>
        <v>0</v>
      </c>
      <c r="R502" s="1099">
        <f>APU!$O$3149*R$283/$I$283+APU!$O$3208*R$295/$I$295</f>
        <v>0</v>
      </c>
      <c r="S502" s="1099">
        <f>APU!$O$3149*S$283/$I$283+APU!$O$3208*S$295/$I$295</f>
        <v>0</v>
      </c>
      <c r="T502" s="1099">
        <f>APU!$O$3149*T$283/$I$283+APU!$O$3208*T$295/$I$295</f>
        <v>0</v>
      </c>
      <c r="U502" s="1099">
        <f>APU!$O$3149*U$283/$I$283+APU!$O$3208*U$295/$I$295</f>
        <v>0</v>
      </c>
      <c r="V502" s="1099">
        <f>APU!$O$3149*V$283/$I$283+APU!$O$3208*V$295/$I$295</f>
        <v>0</v>
      </c>
      <c r="W502" s="1099">
        <f>APU!$O$3149*W$283/$I$283+APU!$O$3208*W$295/$I$295</f>
        <v>0</v>
      </c>
      <c r="X502" s="1099">
        <f>APU!$O$3149*X$283/$I$283+APU!$O$3208*X$295/$I$295</f>
        <v>0</v>
      </c>
      <c r="Y502" s="1099">
        <f>APU!$O$3149*Y$283/$I$283+APU!$O$3208*Y$295/$I$295</f>
        <v>0</v>
      </c>
      <c r="Z502" s="1099">
        <f>APU!$O$3149*Z$283/$I$283+APU!$O$3208*Z$295/$I$295</f>
        <v>0</v>
      </c>
      <c r="AA502" s="1099">
        <f>APU!$O$3149*AA$283/$I$283+APU!$O$3208*AA$295/$I$295</f>
        <v>0</v>
      </c>
      <c r="AB502" s="1099">
        <f>APU!$O$3149*AB$283/$I$283+APU!$O$3208*AB$295/$I$295</f>
        <v>4</v>
      </c>
      <c r="AC502" s="1099">
        <f>APU!$O$3149*AC$283/$I$283+APU!$O$3208*AC$295/$I$295</f>
        <v>0</v>
      </c>
    </row>
    <row r="503" spans="4:29">
      <c r="D503" s="3" t="str">
        <f>APU!D3150</f>
        <v>PLACA DE ACERO 3mm 9'' x9''</v>
      </c>
      <c r="E503" s="1097" t="str">
        <f>APU!G3150</f>
        <v>und</v>
      </c>
      <c r="F503" s="3"/>
      <c r="G503" s="3"/>
      <c r="H503" s="3"/>
      <c r="I503" s="1098">
        <f t="shared" si="272"/>
        <v>4</v>
      </c>
      <c r="J503" s="3"/>
      <c r="K503" s="3"/>
      <c r="L503" s="1099">
        <f>APU!$O$3150*L$283/$I$283+APU!$O$3209*L$295/$I$295</f>
        <v>0</v>
      </c>
      <c r="M503" s="1099">
        <f>APU!$O$3150*M$283/$I$283+APU!$O$3209*M$295/$I$295</f>
        <v>0</v>
      </c>
      <c r="N503" s="1099">
        <f>APU!$O$3150*N$283/$I$283+APU!$O$3209*N$295/$I$295</f>
        <v>0</v>
      </c>
      <c r="O503" s="1099">
        <f>APU!$O$3150*O$283/$I$283+APU!$O$3209*O$295/$I$295</f>
        <v>0</v>
      </c>
      <c r="P503" s="1099">
        <f>APU!$O$3150*P$283/$I$283+APU!$O$3209*P$295/$I$295</f>
        <v>0</v>
      </c>
      <c r="Q503" s="1099">
        <f>APU!$O$3150*Q$283/$I$283+APU!$O$3209*Q$295/$I$295</f>
        <v>0</v>
      </c>
      <c r="R503" s="1099">
        <f>APU!$O$3150*R$283/$I$283+APU!$O$3209*R$295/$I$295</f>
        <v>0</v>
      </c>
      <c r="S503" s="1099">
        <f>APU!$O$3150*S$283/$I$283+APU!$O$3209*S$295/$I$295</f>
        <v>0</v>
      </c>
      <c r="T503" s="1099">
        <f>APU!$O$3150*T$283/$I$283+APU!$O$3209*T$295/$I$295</f>
        <v>0</v>
      </c>
      <c r="U503" s="1099">
        <f>APU!$O$3150*U$283/$I$283+APU!$O$3209*U$295/$I$295</f>
        <v>0</v>
      </c>
      <c r="V503" s="1099">
        <f>APU!$O$3150*V$283/$I$283+APU!$O$3209*V$295/$I$295</f>
        <v>0</v>
      </c>
      <c r="W503" s="1099">
        <f>APU!$O$3150*W$283/$I$283+APU!$O$3209*W$295/$I$295</f>
        <v>0</v>
      </c>
      <c r="X503" s="1099">
        <f>APU!$O$3150*X$283/$I$283+APU!$O$3209*X$295/$I$295</f>
        <v>0</v>
      </c>
      <c r="Y503" s="1099">
        <f>APU!$O$3150*Y$283/$I$283+APU!$O$3209*Y$295/$I$295</f>
        <v>0</v>
      </c>
      <c r="Z503" s="1099">
        <f>APU!$O$3150*Z$283/$I$283+APU!$O$3209*Z$295/$I$295</f>
        <v>0</v>
      </c>
      <c r="AA503" s="1099">
        <f>APU!$O$3150*AA$283/$I$283+APU!$O$3209*AA$295/$I$295</f>
        <v>0</v>
      </c>
      <c r="AB503" s="1099">
        <f>APU!$O$3150*AB$283/$I$283+APU!$O$3209*AB$295/$I$295</f>
        <v>4</v>
      </c>
      <c r="AC503" s="1099">
        <f>APU!$O$3150*AC$283/$I$283+APU!$O$3209*AC$295/$I$295</f>
        <v>0</v>
      </c>
    </row>
    <row r="504" spans="4:29">
      <c r="D504" s="3" t="str">
        <f>APU!D3151</f>
        <v>CONECTOR REDONDO SCRD STL 2''</v>
      </c>
      <c r="E504" s="1097" t="str">
        <f>APU!G3151</f>
        <v>und</v>
      </c>
      <c r="F504" s="3"/>
      <c r="G504" s="3"/>
      <c r="H504" s="3"/>
      <c r="I504" s="1098">
        <f t="shared" si="272"/>
        <v>4</v>
      </c>
      <c r="J504" s="3"/>
      <c r="K504" s="3"/>
      <c r="L504" s="1099">
        <f>APU!$O$3151*L$283/$I$283+APU!$O$3210*L$295/$I$295</f>
        <v>0</v>
      </c>
      <c r="M504" s="1099">
        <f>APU!$O$3151*M$283/$I$283+APU!$O$3210*M$295/$I$295</f>
        <v>0</v>
      </c>
      <c r="N504" s="1099">
        <f>APU!$O$3151*N$283/$I$283+APU!$O$3210*N$295/$I$295</f>
        <v>0</v>
      </c>
      <c r="O504" s="1099">
        <f>APU!$O$3151*O$283/$I$283+APU!$O$3210*O$295/$I$295</f>
        <v>0</v>
      </c>
      <c r="P504" s="1099">
        <f>APU!$O$3151*P$283/$I$283+APU!$O$3210*P$295/$I$295</f>
        <v>0</v>
      </c>
      <c r="Q504" s="1099">
        <f>APU!$O$3151*Q$283/$I$283+APU!$O$3210*Q$295/$I$295</f>
        <v>0</v>
      </c>
      <c r="R504" s="1099">
        <f>APU!$O$3151*R$283/$I$283+APU!$O$3210*R$295/$I$295</f>
        <v>0</v>
      </c>
      <c r="S504" s="1099">
        <f>APU!$O$3151*S$283/$I$283+APU!$O$3210*S$295/$I$295</f>
        <v>0</v>
      </c>
      <c r="T504" s="1099">
        <f>APU!$O$3151*T$283/$I$283+APU!$O$3210*T$295/$I$295</f>
        <v>0</v>
      </c>
      <c r="U504" s="1099">
        <f>APU!$O$3151*U$283/$I$283+APU!$O$3210*U$295/$I$295</f>
        <v>0</v>
      </c>
      <c r="V504" s="1099">
        <f>APU!$O$3151*V$283/$I$283+APU!$O$3210*V$295/$I$295</f>
        <v>0</v>
      </c>
      <c r="W504" s="1099">
        <f>APU!$O$3151*W$283/$I$283+APU!$O$3210*W$295/$I$295</f>
        <v>0</v>
      </c>
      <c r="X504" s="1099">
        <f>APU!$O$3151*X$283/$I$283+APU!$O$3210*X$295/$I$295</f>
        <v>0</v>
      </c>
      <c r="Y504" s="1099">
        <f>APU!$O$3151*Y$283/$I$283+APU!$O$3210*Y$295/$I$295</f>
        <v>0</v>
      </c>
      <c r="Z504" s="1099">
        <f>APU!$O$3151*Z$283/$I$283+APU!$O$3210*Z$295/$I$295</f>
        <v>0</v>
      </c>
      <c r="AA504" s="1099">
        <f>APU!$O$3151*AA$283/$I$283+APU!$O$3210*AA$295/$I$295</f>
        <v>0</v>
      </c>
      <c r="AB504" s="1099">
        <f>APU!$O$3151*AB$283/$I$283+APU!$O$3210*AB$295/$I$295</f>
        <v>4</v>
      </c>
      <c r="AC504" s="1099">
        <f>APU!$O$3151*AC$283/$I$283+APU!$O$3210*AC$295/$I$295</f>
        <v>0</v>
      </c>
    </row>
    <row r="505" spans="4:29">
      <c r="D505" s="3" t="str">
        <f>APU!D3152</f>
        <v>ACERO ESTRUCTURAL C4 X7.25</v>
      </c>
      <c r="E505" s="1097" t="str">
        <f>APU!G3152</f>
        <v>und</v>
      </c>
      <c r="F505" s="3"/>
      <c r="G505" s="3"/>
      <c r="H505" s="3"/>
      <c r="I505" s="1098">
        <f t="shared" si="272"/>
        <v>12</v>
      </c>
      <c r="J505" s="3"/>
      <c r="K505" s="3"/>
      <c r="L505" s="1099">
        <f>APU!$O$3152*L$283/$I$283+APU!$O$3211*L$295/$I$295</f>
        <v>0</v>
      </c>
      <c r="M505" s="1099">
        <f>APU!$O$3152*M$283/$I$283+APU!$O$3211*M$295/$I$295</f>
        <v>0</v>
      </c>
      <c r="N505" s="1099">
        <f>APU!$O$3152*N$283/$I$283+APU!$O$3211*N$295/$I$295</f>
        <v>0</v>
      </c>
      <c r="O505" s="1099">
        <f>APU!$O$3152*O$283/$I$283+APU!$O$3211*O$295/$I$295</f>
        <v>0</v>
      </c>
      <c r="P505" s="1099">
        <f>APU!$O$3152*P$283/$I$283+APU!$O$3211*P$295/$I$295</f>
        <v>0</v>
      </c>
      <c r="Q505" s="1099">
        <f>APU!$O$3152*Q$283/$I$283+APU!$O$3211*Q$295/$I$295</f>
        <v>0</v>
      </c>
      <c r="R505" s="1099">
        <f>APU!$O$3152*R$283/$I$283+APU!$O$3211*R$295/$I$295</f>
        <v>0</v>
      </c>
      <c r="S505" s="1099">
        <f>APU!$O$3152*S$283/$I$283+APU!$O$3211*S$295/$I$295</f>
        <v>0</v>
      </c>
      <c r="T505" s="1099">
        <f>APU!$O$3152*T$283/$I$283+APU!$O$3211*T$295/$I$295</f>
        <v>0</v>
      </c>
      <c r="U505" s="1099">
        <f>APU!$O$3152*U$283/$I$283+APU!$O$3211*U$295/$I$295</f>
        <v>0</v>
      </c>
      <c r="V505" s="1099">
        <f>APU!$O$3152*V$283/$I$283+APU!$O$3211*V$295/$I$295</f>
        <v>0</v>
      </c>
      <c r="W505" s="1099">
        <f>APU!$O$3152*W$283/$I$283+APU!$O$3211*W$295/$I$295</f>
        <v>0</v>
      </c>
      <c r="X505" s="1099">
        <f>APU!$O$3152*X$283/$I$283+APU!$O$3211*X$295/$I$295</f>
        <v>0</v>
      </c>
      <c r="Y505" s="1099">
        <f>APU!$O$3152*Y$283/$I$283+APU!$O$3211*Y$295/$I$295</f>
        <v>0</v>
      </c>
      <c r="Z505" s="1099">
        <f>APU!$O$3152*Z$283/$I$283+APU!$O$3211*Z$295/$I$295</f>
        <v>0</v>
      </c>
      <c r="AA505" s="1099">
        <f>APU!$O$3152*AA$283/$I$283+APU!$O$3211*AA$295/$I$295</f>
        <v>0</v>
      </c>
      <c r="AB505" s="1099">
        <f>APU!$O$3152*AB$283/$I$283+APU!$O$3211*AB$295/$I$295</f>
        <v>12</v>
      </c>
      <c r="AC505" s="1099">
        <f>APU!$O$3152*AC$283/$I$283+APU!$O$3211*AC$295/$I$295</f>
        <v>0</v>
      </c>
    </row>
    <row r="506" spans="4:29">
      <c r="D506" s="3" t="str">
        <f>APU!D3168</f>
        <v>Conector para tubo flexible 3/4''</v>
      </c>
      <c r="E506" s="1097" t="str">
        <f>APU!G3168</f>
        <v>und</v>
      </c>
      <c r="F506" s="3"/>
      <c r="G506" s="3"/>
      <c r="H506" s="3"/>
      <c r="I506" s="1098">
        <f t="shared" si="272"/>
        <v>36</v>
      </c>
      <c r="J506" s="3"/>
      <c r="K506" s="3"/>
      <c r="L506" s="1099">
        <f>APU!$O$3168*L$287/$I$287</f>
        <v>0</v>
      </c>
      <c r="M506" s="1099">
        <f>APU!$O$3168*M$287/$I$287</f>
        <v>0</v>
      </c>
      <c r="N506" s="1099">
        <f>APU!$O$3168*N$287/$I$287</f>
        <v>0</v>
      </c>
      <c r="O506" s="1099">
        <f>APU!$O$3168*O$287/$I$287</f>
        <v>0</v>
      </c>
      <c r="P506" s="1099">
        <f>APU!$O$3168*P$287/$I$287</f>
        <v>0</v>
      </c>
      <c r="Q506" s="1099">
        <f>APU!$O$3168*Q$287/$I$287</f>
        <v>0</v>
      </c>
      <c r="R506" s="1099">
        <f>APU!$O$3168*R$287/$I$287</f>
        <v>0</v>
      </c>
      <c r="S506" s="1099">
        <f>APU!$O$3168*S$287/$I$287</f>
        <v>0</v>
      </c>
      <c r="T506" s="1099">
        <f>APU!$O$3168*T$287/$I$287</f>
        <v>0</v>
      </c>
      <c r="U506" s="1099">
        <f>APU!$O$3168*U$287/$I$287</f>
        <v>0</v>
      </c>
      <c r="V506" s="1099">
        <f>APU!$O$3168*V$287/$I$287</f>
        <v>0</v>
      </c>
      <c r="W506" s="1099">
        <f>APU!$O$3168*W$287/$I$287</f>
        <v>0</v>
      </c>
      <c r="X506" s="1099">
        <f>APU!$O$3168*X$287/$I$287</f>
        <v>0</v>
      </c>
      <c r="Y506" s="1099">
        <f>APU!$O$3168*Y$287/$I$287</f>
        <v>0</v>
      </c>
      <c r="Z506" s="1099">
        <f>APU!$O$3168*Z$287/$I$287</f>
        <v>0</v>
      </c>
      <c r="AA506" s="1099">
        <f>APU!$O$3168*AA$287/$I$287</f>
        <v>0</v>
      </c>
      <c r="AB506" s="1099">
        <f>APU!$O$3168*AB$287/$I$287</f>
        <v>36</v>
      </c>
      <c r="AC506" s="1099">
        <f>APU!$O$3168*AC$287/$I$287</f>
        <v>0</v>
      </c>
    </row>
    <row r="507" spans="4:29">
      <c r="D507" s="3" t="str">
        <f>APU!D3169</f>
        <v>COUPLING CONDUIT 3/4''</v>
      </c>
      <c r="E507" s="1097" t="str">
        <f>APU!G3169</f>
        <v>und</v>
      </c>
      <c r="F507" s="3"/>
      <c r="G507" s="3"/>
      <c r="H507" s="3"/>
      <c r="I507" s="1098">
        <f t="shared" si="272"/>
        <v>18</v>
      </c>
      <c r="J507" s="3"/>
      <c r="K507" s="3"/>
      <c r="L507" s="1099">
        <f>APU!$O$3169*L$287/$I$287</f>
        <v>0</v>
      </c>
      <c r="M507" s="1099">
        <f>APU!$O$3169*M$287/$I$287</f>
        <v>0</v>
      </c>
      <c r="N507" s="1099">
        <f>APU!$O$3169*N$287/$I$287</f>
        <v>0</v>
      </c>
      <c r="O507" s="1099">
        <f>APU!$O$3169*O$287/$I$287</f>
        <v>0</v>
      </c>
      <c r="P507" s="1099">
        <f>APU!$O$3169*P$287/$I$287</f>
        <v>0</v>
      </c>
      <c r="Q507" s="1099">
        <f>APU!$O$3169*Q$287/$I$287</f>
        <v>0</v>
      </c>
      <c r="R507" s="1099">
        <f>APU!$O$3169*R$287/$I$287</f>
        <v>0</v>
      </c>
      <c r="S507" s="1099">
        <f>APU!$O$3169*S$287/$I$287</f>
        <v>0</v>
      </c>
      <c r="T507" s="1099">
        <f>APU!$O$3169*T$287/$I$287</f>
        <v>0</v>
      </c>
      <c r="U507" s="1099">
        <f>APU!$O$3169*U$287/$I$287</f>
        <v>0</v>
      </c>
      <c r="V507" s="1099">
        <f>APU!$O$3169*V$287/$I$287</f>
        <v>0</v>
      </c>
      <c r="W507" s="1099">
        <f>APU!$O$3169*W$287/$I$287</f>
        <v>0</v>
      </c>
      <c r="X507" s="1099">
        <f>APU!$O$3169*X$287/$I$287</f>
        <v>0</v>
      </c>
      <c r="Y507" s="1099">
        <f>APU!$O$3169*Y$287/$I$287</f>
        <v>0</v>
      </c>
      <c r="Z507" s="1099">
        <f>APU!$O$3169*Z$287/$I$287</f>
        <v>0</v>
      </c>
      <c r="AA507" s="1099">
        <f>APU!$O$3169*AA$287/$I$287</f>
        <v>0</v>
      </c>
      <c r="AB507" s="1099">
        <f>APU!$O$3169*AB$287/$I$287</f>
        <v>18</v>
      </c>
      <c r="AC507" s="1099">
        <f>APU!$O$3169*AC$287/$I$287</f>
        <v>0</v>
      </c>
    </row>
    <row r="508" spans="4:29">
      <c r="D508" s="3" t="str">
        <f>APU!D3170</f>
        <v>Tubo flexible tipo “UA” hermético 3/4''</v>
      </c>
      <c r="E508" s="1097" t="str">
        <f>APU!G3170</f>
        <v>und</v>
      </c>
      <c r="F508" s="3"/>
      <c r="G508" s="3"/>
      <c r="H508" s="3"/>
      <c r="I508" s="1098">
        <f t="shared" si="272"/>
        <v>18</v>
      </c>
      <c r="J508" s="3"/>
      <c r="K508" s="3"/>
      <c r="L508" s="1099">
        <f>APU!$O$3170*L$287/$I$287</f>
        <v>0</v>
      </c>
      <c r="M508" s="1099">
        <f>APU!$O$3170*M$287/$I$287</f>
        <v>0</v>
      </c>
      <c r="N508" s="1099">
        <f>APU!$O$3170*N$287/$I$287</f>
        <v>0</v>
      </c>
      <c r="O508" s="1099">
        <f>APU!$O$3170*O$287/$I$287</f>
        <v>0</v>
      </c>
      <c r="P508" s="1099">
        <f>APU!$O$3170*P$287/$I$287</f>
        <v>0</v>
      </c>
      <c r="Q508" s="1099">
        <f>APU!$O$3170*Q$287/$I$287</f>
        <v>0</v>
      </c>
      <c r="R508" s="1099">
        <f>APU!$O$3170*R$287/$I$287</f>
        <v>0</v>
      </c>
      <c r="S508" s="1099">
        <f>APU!$O$3170*S$287/$I$287</f>
        <v>0</v>
      </c>
      <c r="T508" s="1099">
        <f>APU!$O$3170*T$287/$I$287</f>
        <v>0</v>
      </c>
      <c r="U508" s="1099">
        <f>APU!$O$3170*U$287/$I$287</f>
        <v>0</v>
      </c>
      <c r="V508" s="1099">
        <f>APU!$O$3170*V$287/$I$287</f>
        <v>0</v>
      </c>
      <c r="W508" s="1099">
        <f>APU!$O$3170*W$287/$I$287</f>
        <v>0</v>
      </c>
      <c r="X508" s="1099">
        <f>APU!$O$3170*X$287/$I$287</f>
        <v>0</v>
      </c>
      <c r="Y508" s="1099">
        <f>APU!$O$3170*Y$287/$I$287</f>
        <v>0</v>
      </c>
      <c r="Z508" s="1099">
        <f>APU!$O$3170*Z$287/$I$287</f>
        <v>0</v>
      </c>
      <c r="AA508" s="1099">
        <f>APU!$O$3170*AA$287/$I$287</f>
        <v>0</v>
      </c>
      <c r="AB508" s="1099">
        <f>APU!$O$3170*AB$287/$I$287</f>
        <v>18</v>
      </c>
      <c r="AC508" s="1099">
        <f>APU!$O$3170*AC$287/$I$287</f>
        <v>0</v>
      </c>
    </row>
    <row r="509" spans="4:29">
      <c r="D509" s="3" t="str">
        <f>APU!D3186</f>
        <v>U BOLT CONDUIT SSTL 2''</v>
      </c>
      <c r="E509" s="1097" t="str">
        <f>APU!G3186</f>
        <v>und</v>
      </c>
      <c r="F509" s="3"/>
      <c r="G509" s="3"/>
      <c r="H509" s="3"/>
      <c r="I509" s="1098">
        <f t="shared" si="272"/>
        <v>4</v>
      </c>
      <c r="J509" s="3"/>
      <c r="K509" s="3"/>
      <c r="L509" s="1099">
        <f>APU!$O$3186*L$291/$I$291</f>
        <v>0</v>
      </c>
      <c r="M509" s="1099">
        <f>APU!$O$3186*M$291/$I$291</f>
        <v>0</v>
      </c>
      <c r="N509" s="1099">
        <f>APU!$O$3186*N$291/$I$291</f>
        <v>0</v>
      </c>
      <c r="O509" s="1099">
        <f>APU!$O$3186*O$291/$I$291</f>
        <v>0</v>
      </c>
      <c r="P509" s="1099">
        <f>APU!$O$3186*P$291/$I$291</f>
        <v>0</v>
      </c>
      <c r="Q509" s="1099">
        <f>APU!$O$3186*Q$291/$I$291</f>
        <v>0</v>
      </c>
      <c r="R509" s="1099">
        <f>APU!$O$3186*R$291/$I$291</f>
        <v>0</v>
      </c>
      <c r="S509" s="1099">
        <f>APU!$O$3186*S$291/$I$291</f>
        <v>0</v>
      </c>
      <c r="T509" s="1099">
        <f>APU!$O$3186*T$291/$I$291</f>
        <v>0</v>
      </c>
      <c r="U509" s="1099">
        <f>APU!$O$3186*U$291/$I$291</f>
        <v>0</v>
      </c>
      <c r="V509" s="1099">
        <f>APU!$O$3186*V$291/$I$291</f>
        <v>0</v>
      </c>
      <c r="W509" s="1099">
        <f>APU!$O$3186*W$291/$I$291</f>
        <v>0</v>
      </c>
      <c r="X509" s="1099">
        <f>APU!$O$3186*X$291/$I$291</f>
        <v>0</v>
      </c>
      <c r="Y509" s="1099">
        <f>APU!$O$3186*Y$291/$I$291</f>
        <v>0</v>
      </c>
      <c r="Z509" s="1099">
        <f>APU!$O$3186*Z$291/$I$291</f>
        <v>0</v>
      </c>
      <c r="AA509" s="1099">
        <f>APU!$O$3186*AA$291/$I$291</f>
        <v>0</v>
      </c>
      <c r="AB509" s="1099">
        <f>APU!$O$3186*AB$291/$I$291</f>
        <v>4</v>
      </c>
      <c r="AC509" s="1099">
        <f>APU!$O$3186*AC$291/$I$291</f>
        <v>0</v>
      </c>
    </row>
    <row r="510" spans="4:29">
      <c r="D510" s="3" t="str">
        <f>APU!D3187</f>
        <v>Reducción roscada para tubo, de 1" a 3/4"</v>
      </c>
      <c r="E510" s="1097" t="str">
        <f>APU!G3187</f>
        <v>und</v>
      </c>
      <c r="F510" s="3"/>
      <c r="G510" s="3"/>
      <c r="H510" s="3"/>
      <c r="I510" s="1098">
        <f t="shared" si="272"/>
        <v>2</v>
      </c>
      <c r="J510" s="3"/>
      <c r="K510" s="3"/>
      <c r="L510" s="1099">
        <f>APU!$O$3187*L$291/$I$291</f>
        <v>0</v>
      </c>
      <c r="M510" s="1099">
        <f>APU!$O$3187*M$291/$I$291</f>
        <v>0</v>
      </c>
      <c r="N510" s="1099">
        <f>APU!$O$3187*N$291/$I$291</f>
        <v>0</v>
      </c>
      <c r="O510" s="1099">
        <f>APU!$O$3187*O$291/$I$291</f>
        <v>0</v>
      </c>
      <c r="P510" s="1099">
        <f>APU!$O$3187*P$291/$I$291</f>
        <v>0</v>
      </c>
      <c r="Q510" s="1099">
        <f>APU!$O$3187*Q$291/$I$291</f>
        <v>0</v>
      </c>
      <c r="R510" s="1099">
        <f>APU!$O$3187*R$291/$I$291</f>
        <v>0</v>
      </c>
      <c r="S510" s="1099">
        <f>APU!$O$3187*S$291/$I$291</f>
        <v>0</v>
      </c>
      <c r="T510" s="1099">
        <f>APU!$O$3187*T$291/$I$291</f>
        <v>0</v>
      </c>
      <c r="U510" s="1099">
        <f>APU!$O$3187*U$291/$I$291</f>
        <v>0</v>
      </c>
      <c r="V510" s="1099">
        <f>APU!$O$3187*V$291/$I$291</f>
        <v>0</v>
      </c>
      <c r="W510" s="1099">
        <f>APU!$O$3187*W$291/$I$291</f>
        <v>0</v>
      </c>
      <c r="X510" s="1099">
        <f>APU!$O$3187*X$291/$I$291</f>
        <v>0</v>
      </c>
      <c r="Y510" s="1099">
        <f>APU!$O$3187*Y$291/$I$291</f>
        <v>0</v>
      </c>
      <c r="Z510" s="1099">
        <f>APU!$O$3187*Z$291/$I$291</f>
        <v>0</v>
      </c>
      <c r="AA510" s="1099">
        <f>APU!$O$3187*AA$291/$I$291</f>
        <v>0</v>
      </c>
      <c r="AB510" s="1099">
        <f>APU!$O$3187*AB$291/$I$291</f>
        <v>2</v>
      </c>
      <c r="AC510" s="1099">
        <f>APU!$O$3187*AC$291/$I$291</f>
        <v>0</v>
      </c>
    </row>
    <row r="511" spans="4:29">
      <c r="D511" s="3" t="str">
        <f>APU!D3188</f>
        <v>Conector para tubo flexible de 3/4"</v>
      </c>
      <c r="E511" s="1097" t="str">
        <f>APU!G3188</f>
        <v>und</v>
      </c>
      <c r="F511" s="3"/>
      <c r="G511" s="3"/>
      <c r="H511" s="3"/>
      <c r="I511" s="1098">
        <f t="shared" si="272"/>
        <v>10</v>
      </c>
      <c r="J511" s="3"/>
      <c r="K511" s="3"/>
      <c r="L511" s="1099">
        <f>APU!$O$3188*L$291/$I$291+APU!$O$3270*L$308/$I$308</f>
        <v>0</v>
      </c>
      <c r="M511" s="1099">
        <f>APU!$O$3188*M$291/$I$291+APU!$O$3270*M$308/$I$308</f>
        <v>0</v>
      </c>
      <c r="N511" s="1099">
        <f>APU!$O$3188*N$291/$I$291+APU!$O$3270*N$308/$I$308</f>
        <v>0</v>
      </c>
      <c r="O511" s="1099">
        <f>APU!$O$3188*O$291/$I$291+APU!$O$3270*O$308/$I$308</f>
        <v>0</v>
      </c>
      <c r="P511" s="1099">
        <f>APU!$O$3188*P$291/$I$291+APU!$O$3270*P$308/$I$308</f>
        <v>0</v>
      </c>
      <c r="Q511" s="1099">
        <f>APU!$O$3188*Q$291/$I$291+APU!$O$3270*Q$308/$I$308</f>
        <v>0</v>
      </c>
      <c r="R511" s="1099">
        <f>APU!$O$3188*R$291/$I$291+APU!$O$3270*R$308/$I$308</f>
        <v>0</v>
      </c>
      <c r="S511" s="1099">
        <f>APU!$O$3188*S$291/$I$291+APU!$O$3270*S$308/$I$308</f>
        <v>0</v>
      </c>
      <c r="T511" s="1099">
        <f>APU!$O$3188*T$291/$I$291+APU!$O$3270*T$308/$I$308</f>
        <v>0</v>
      </c>
      <c r="U511" s="1099">
        <f>APU!$O$3188*U$291/$I$291+APU!$O$3270*U$308/$I$308</f>
        <v>0</v>
      </c>
      <c r="V511" s="1099">
        <f>APU!$O$3188*V$291/$I$291+APU!$O$3270*V$308/$I$308</f>
        <v>0</v>
      </c>
      <c r="W511" s="1099">
        <f>APU!$O$3188*W$291/$I$291+APU!$O$3270*W$308/$I$308</f>
        <v>0</v>
      </c>
      <c r="X511" s="1099">
        <f>APU!$O$3188*X$291/$I$291+APU!$O$3270*X$308/$I$308</f>
        <v>0</v>
      </c>
      <c r="Y511" s="1099">
        <f>APU!$O$3188*Y$291/$I$291+APU!$O$3270*Y$308/$I$308</f>
        <v>0</v>
      </c>
      <c r="Z511" s="1099">
        <f>APU!$O$3188*Z$291/$I$291+APU!$O$3270*Z$308/$I$308</f>
        <v>6</v>
      </c>
      <c r="AA511" s="1099">
        <f>APU!$O$3188*AA$291/$I$291+APU!$O$3270*AA$308/$I$308</f>
        <v>0</v>
      </c>
      <c r="AB511" s="1099">
        <f>APU!$O$3188*AB$291/$I$291+APU!$O$3270*AB$308/$I$308</f>
        <v>4</v>
      </c>
      <c r="AC511" s="1099">
        <f>APU!$O$3188*AC$291/$I$291+APU!$O$3270*AC$308/$I$308</f>
        <v>0</v>
      </c>
    </row>
    <row r="512" spans="4:29">
      <c r="D512" s="3" t="str">
        <f>APU!D3189</f>
        <v>BUSHING AISLADO 3/4''</v>
      </c>
      <c r="E512" s="1097" t="str">
        <f>APU!G3189</f>
        <v>und</v>
      </c>
      <c r="F512" s="3"/>
      <c r="G512" s="3"/>
      <c r="H512" s="3"/>
      <c r="I512" s="1098">
        <f t="shared" si="272"/>
        <v>4</v>
      </c>
      <c r="J512" s="3"/>
      <c r="K512" s="3"/>
      <c r="L512" s="1099">
        <f>APU!$O$3189*L$291/$I$291</f>
        <v>0</v>
      </c>
      <c r="M512" s="1099">
        <f>APU!$O$3189*M$291/$I$291</f>
        <v>0</v>
      </c>
      <c r="N512" s="1099">
        <f>APU!$O$3189*N$291/$I$291</f>
        <v>0</v>
      </c>
      <c r="O512" s="1099">
        <f>APU!$O$3189*O$291/$I$291</f>
        <v>0</v>
      </c>
      <c r="P512" s="1099">
        <f>APU!$O$3189*P$291/$I$291</f>
        <v>0</v>
      </c>
      <c r="Q512" s="1099">
        <f>APU!$O$3189*Q$291/$I$291</f>
        <v>0</v>
      </c>
      <c r="R512" s="1099">
        <f>APU!$O$3189*R$291/$I$291</f>
        <v>0</v>
      </c>
      <c r="S512" s="1099">
        <f>APU!$O$3189*S$291/$I$291</f>
        <v>0</v>
      </c>
      <c r="T512" s="1099">
        <f>APU!$O$3189*T$291/$I$291</f>
        <v>0</v>
      </c>
      <c r="U512" s="1099">
        <f>APU!$O$3189*U$291/$I$291</f>
        <v>0</v>
      </c>
      <c r="V512" s="1099">
        <f>APU!$O$3189*V$291/$I$291</f>
        <v>0</v>
      </c>
      <c r="W512" s="1099">
        <f>APU!$O$3189*W$291/$I$291</f>
        <v>0</v>
      </c>
      <c r="X512" s="1099">
        <f>APU!$O$3189*X$291/$I$291</f>
        <v>0</v>
      </c>
      <c r="Y512" s="1099">
        <f>APU!$O$3189*Y$291/$I$291</f>
        <v>0</v>
      </c>
      <c r="Z512" s="1099">
        <f>APU!$O$3189*Z$291/$I$291</f>
        <v>0</v>
      </c>
      <c r="AA512" s="1099">
        <f>APU!$O$3189*AA$291/$I$291</f>
        <v>0</v>
      </c>
      <c r="AB512" s="1099">
        <f>APU!$O$3189*AB$291/$I$291</f>
        <v>4</v>
      </c>
      <c r="AC512" s="1099">
        <f>APU!$O$3189*AC$291/$I$291</f>
        <v>0</v>
      </c>
    </row>
    <row r="513" spans="4:29">
      <c r="D513" s="3" t="str">
        <f>APU!D3190</f>
        <v>Contratuerca roscada para tubo de 3/4"</v>
      </c>
      <c r="E513" s="1097" t="str">
        <f>APU!G3190</f>
        <v>und</v>
      </c>
      <c r="F513" s="3"/>
      <c r="G513" s="3"/>
      <c r="H513" s="3"/>
      <c r="I513" s="1098">
        <f t="shared" si="272"/>
        <v>2</v>
      </c>
      <c r="J513" s="3"/>
      <c r="K513" s="3"/>
      <c r="L513" s="1099">
        <f>APU!$O$3190*L$291/$I$291</f>
        <v>0</v>
      </c>
      <c r="M513" s="1099">
        <f>APU!$O$3190*M$291/$I$291</f>
        <v>0</v>
      </c>
      <c r="N513" s="1099">
        <f>APU!$O$3190*N$291/$I$291</f>
        <v>0</v>
      </c>
      <c r="O513" s="1099">
        <f>APU!$O$3190*O$291/$I$291</f>
        <v>0</v>
      </c>
      <c r="P513" s="1099">
        <f>APU!$O$3190*P$291/$I$291</f>
        <v>0</v>
      </c>
      <c r="Q513" s="1099">
        <f>APU!$O$3190*Q$291/$I$291</f>
        <v>0</v>
      </c>
      <c r="R513" s="1099">
        <f>APU!$O$3190*R$291/$I$291</f>
        <v>0</v>
      </c>
      <c r="S513" s="1099">
        <f>APU!$O$3190*S$291/$I$291</f>
        <v>0</v>
      </c>
      <c r="T513" s="1099">
        <f>APU!$O$3190*T$291/$I$291</f>
        <v>0</v>
      </c>
      <c r="U513" s="1099">
        <f>APU!$O$3190*U$291/$I$291</f>
        <v>0</v>
      </c>
      <c r="V513" s="1099">
        <f>APU!$O$3190*V$291/$I$291</f>
        <v>0</v>
      </c>
      <c r="W513" s="1099">
        <f>APU!$O$3190*W$291/$I$291</f>
        <v>0</v>
      </c>
      <c r="X513" s="1099">
        <f>APU!$O$3190*X$291/$I$291</f>
        <v>0</v>
      </c>
      <c r="Y513" s="1099">
        <f>APU!$O$3190*Y$291/$I$291</f>
        <v>0</v>
      </c>
      <c r="Z513" s="1099">
        <f>APU!$O$3190*Z$291/$I$291</f>
        <v>0</v>
      </c>
      <c r="AA513" s="1099">
        <f>APU!$O$3190*AA$291/$I$291</f>
        <v>0</v>
      </c>
      <c r="AB513" s="1099">
        <f>APU!$O$3190*AB$291/$I$291</f>
        <v>2</v>
      </c>
      <c r="AC513" s="1099">
        <f>APU!$O$3190*AC$291/$I$291</f>
        <v>0</v>
      </c>
    </row>
    <row r="514" spans="4:29">
      <c r="D514" s="3" t="str">
        <f>APU!D3191</f>
        <v>Tubo RGS (galvanizado rígido) de 3/4"</v>
      </c>
      <c r="E514" s="1097" t="str">
        <f>APU!G3191</f>
        <v>und</v>
      </c>
      <c r="F514" s="3"/>
      <c r="G514" s="3"/>
      <c r="H514" s="3"/>
      <c r="I514" s="1098">
        <f t="shared" si="272"/>
        <v>5.9999999999999991</v>
      </c>
      <c r="J514" s="3"/>
      <c r="K514" s="3"/>
      <c r="L514" s="1099">
        <f>APU!$O$3191*L$291/$I$291</f>
        <v>0</v>
      </c>
      <c r="M514" s="1099">
        <f>APU!$O$3191*M$291/$I$291</f>
        <v>0</v>
      </c>
      <c r="N514" s="1099">
        <f>APU!$O$3191*N$291/$I$291</f>
        <v>0</v>
      </c>
      <c r="O514" s="1099">
        <f>APU!$O$3191*O$291/$I$291</f>
        <v>0</v>
      </c>
      <c r="P514" s="1099">
        <f>APU!$O$3191*P$291/$I$291</f>
        <v>0</v>
      </c>
      <c r="Q514" s="1099">
        <f>APU!$O$3191*Q$291/$I$291</f>
        <v>0</v>
      </c>
      <c r="R514" s="1099">
        <f>APU!$O$3191*R$291/$I$291</f>
        <v>0</v>
      </c>
      <c r="S514" s="1099">
        <f>APU!$O$3191*S$291/$I$291</f>
        <v>0</v>
      </c>
      <c r="T514" s="1099">
        <f>APU!$O$3191*T$291/$I$291</f>
        <v>0</v>
      </c>
      <c r="U514" s="1099">
        <f>APU!$O$3191*U$291/$I$291</f>
        <v>0</v>
      </c>
      <c r="V514" s="1099">
        <f>APU!$O$3191*V$291/$I$291</f>
        <v>0</v>
      </c>
      <c r="W514" s="1099">
        <f>APU!$O$3191*W$291/$I$291</f>
        <v>0</v>
      </c>
      <c r="X514" s="1099">
        <f>APU!$O$3191*X$291/$I$291</f>
        <v>0</v>
      </c>
      <c r="Y514" s="1099">
        <f>APU!$O$3191*Y$291/$I$291</f>
        <v>0</v>
      </c>
      <c r="Z514" s="1099">
        <f>APU!$O$3191*Z$291/$I$291</f>
        <v>0</v>
      </c>
      <c r="AA514" s="1099">
        <f>APU!$O$3191*AA$291/$I$291</f>
        <v>0</v>
      </c>
      <c r="AB514" s="1099">
        <f>APU!$O$3191*AB$291/$I$291</f>
        <v>5.9999999999999991</v>
      </c>
      <c r="AC514" s="1099">
        <f>APU!$O$3191*AC$291/$I$291</f>
        <v>0</v>
      </c>
    </row>
    <row r="515" spans="4:29">
      <c r="D515" s="3" t="str">
        <f>APU!D3192</f>
        <v>consumibles</v>
      </c>
      <c r="E515" s="1097" t="str">
        <f>APU!G3192</f>
        <v>GLB</v>
      </c>
      <c r="F515" s="3"/>
      <c r="G515" s="3"/>
      <c r="H515" s="3"/>
      <c r="I515" s="1098">
        <f t="shared" si="272"/>
        <v>0.39999999999999997</v>
      </c>
      <c r="J515" s="3"/>
      <c r="K515" s="3"/>
      <c r="L515" s="1099">
        <f>APU!$O$3192*L$291/$I$291</f>
        <v>0</v>
      </c>
      <c r="M515" s="1099">
        <f>APU!$O$3192*M$291/$I$291</f>
        <v>0</v>
      </c>
      <c r="N515" s="1099">
        <f>APU!$O$3192*N$291/$I$291</f>
        <v>0</v>
      </c>
      <c r="O515" s="1099">
        <f>APU!$O$3192*O$291/$I$291</f>
        <v>0</v>
      </c>
      <c r="P515" s="1099">
        <f>APU!$O$3192*P$291/$I$291</f>
        <v>0</v>
      </c>
      <c r="Q515" s="1099">
        <f>APU!$O$3192*Q$291/$I$291</f>
        <v>0</v>
      </c>
      <c r="R515" s="1099">
        <f>APU!$O$3192*R$291/$I$291</f>
        <v>0</v>
      </c>
      <c r="S515" s="1099">
        <f>APU!$O$3192*S$291/$I$291</f>
        <v>0</v>
      </c>
      <c r="T515" s="1099">
        <f>APU!$O$3192*T$291/$I$291</f>
        <v>0</v>
      </c>
      <c r="U515" s="1099">
        <f>APU!$O$3192*U$291/$I$291</f>
        <v>0</v>
      </c>
      <c r="V515" s="1099">
        <f>APU!$O$3192*V$291/$I$291</f>
        <v>0</v>
      </c>
      <c r="W515" s="1099">
        <f>APU!$O$3192*W$291/$I$291</f>
        <v>0</v>
      </c>
      <c r="X515" s="1099">
        <f>APU!$O$3192*X$291/$I$291</f>
        <v>0</v>
      </c>
      <c r="Y515" s="1099">
        <f>APU!$O$3192*Y$291/$I$291</f>
        <v>0</v>
      </c>
      <c r="Z515" s="1099">
        <f>APU!$O$3192*Z$291/$I$291</f>
        <v>0</v>
      </c>
      <c r="AA515" s="1099">
        <f>APU!$O$3192*AA$291/$I$291</f>
        <v>0</v>
      </c>
      <c r="AB515" s="1099">
        <f>APU!$O$3192*AB$291/$I$291</f>
        <v>0.39999999999999997</v>
      </c>
      <c r="AC515" s="1099">
        <f>APU!$O$3192*AC$291/$I$291</f>
        <v>0</v>
      </c>
    </row>
    <row r="516" spans="4:29">
      <c r="D516" s="3" t="str">
        <f>APU!D3229</f>
        <v>Válvula de control de flujo tipo globo con actuador neumático</v>
      </c>
      <c r="E516" s="1097" t="str">
        <f>APU!G3229</f>
        <v>und</v>
      </c>
      <c r="F516" s="3"/>
      <c r="G516" s="3"/>
      <c r="H516" s="3"/>
      <c r="I516" s="1098">
        <f t="shared" ref="I516:I528" si="273">SUM(L516:AC516)</f>
        <v>3</v>
      </c>
      <c r="J516" s="3"/>
      <c r="K516" s="3"/>
      <c r="L516" s="1099">
        <f>APU!$O$3229*L$300/$I$300+APU!$O$3249*L$304/$I$304</f>
        <v>0</v>
      </c>
      <c r="M516" s="1099">
        <f>APU!$O$3229*M$300/$I$300+APU!$O$3249*M$304/$I$304</f>
        <v>0</v>
      </c>
      <c r="N516" s="1099">
        <f>APU!$O$3229*N$300/$I$300+APU!$O$3249*N$304/$I$304</f>
        <v>0</v>
      </c>
      <c r="O516" s="1099">
        <f>APU!$O$3229*O$300/$I$300+APU!$O$3249*O$304/$I$304</f>
        <v>0</v>
      </c>
      <c r="P516" s="1099">
        <f>APU!$O$3229*P$300/$I$300+APU!$O$3249*P$304/$I$304</f>
        <v>0</v>
      </c>
      <c r="Q516" s="1099">
        <f>APU!$O$3229*Q$300/$I$300+APU!$O$3249*Q$304/$I$304</f>
        <v>0</v>
      </c>
      <c r="R516" s="1099">
        <f>APU!$O$3229*R$300/$I$300+APU!$O$3249*R$304/$I$304</f>
        <v>0</v>
      </c>
      <c r="S516" s="1099">
        <f>APU!$O$3229*S$300/$I$300+APU!$O$3249*S$304/$I$304</f>
        <v>0</v>
      </c>
      <c r="T516" s="1099">
        <f>APU!$O$3229*T$300/$I$300+APU!$O$3249*T$304/$I$304</f>
        <v>0</v>
      </c>
      <c r="U516" s="1099">
        <f>APU!$O$3229*U$300/$I$300+APU!$O$3249*U$304/$I$304</f>
        <v>0</v>
      </c>
      <c r="V516" s="1099">
        <f>APU!$O$3229*V$300/$I$300+APU!$O$3249*V$304/$I$304</f>
        <v>0</v>
      </c>
      <c r="W516" s="1099">
        <f>APU!$O$3229*W$300/$I$300+APU!$O$3249*W$304/$I$304</f>
        <v>0</v>
      </c>
      <c r="X516" s="1099">
        <f>APU!$O$3229*X$300/$I$300+APU!$O$3249*X$304/$I$304</f>
        <v>0</v>
      </c>
      <c r="Y516" s="1099">
        <f>APU!$O$3229*Y$300/$I$300+APU!$O$3249*Y$304/$I$304</f>
        <v>0</v>
      </c>
      <c r="Z516" s="1099">
        <f>APU!$O$3229*Z$300/$I$300+APU!$O$3249*Z$304/$I$304</f>
        <v>3</v>
      </c>
      <c r="AA516" s="1099">
        <f>APU!$O$3229*AA$300/$I$300+APU!$O$3249*AA$304/$I$304</f>
        <v>0</v>
      </c>
      <c r="AB516" s="1099">
        <f>APU!$O$3229*AB$300/$I$300+APU!$O$3249*AB$304/$I$304</f>
        <v>0</v>
      </c>
      <c r="AC516" s="1099">
        <f>APU!$O$3229*AC$300/$I$300+APU!$O$3249*AC$304/$I$304</f>
        <v>0</v>
      </c>
    </row>
    <row r="517" spans="4:29">
      <c r="D517" s="3" t="str">
        <f>APU!D3230</f>
        <v>ACCESORIOS Y CONSUMIBLES</v>
      </c>
      <c r="E517" s="1097" t="str">
        <f>APU!G3230</f>
        <v>glb</v>
      </c>
      <c r="F517" s="3"/>
      <c r="G517" s="3"/>
      <c r="H517" s="3"/>
      <c r="I517" s="1098">
        <f t="shared" si="273"/>
        <v>3.3</v>
      </c>
      <c r="J517" s="3"/>
      <c r="K517" s="3"/>
      <c r="L517" s="1099">
        <f>APU!$O$3230*L$300/$I$300+APU!$O$3250*L$304/$I$304+APU!$O$3289*L$312/$I$312</f>
        <v>0</v>
      </c>
      <c r="M517" s="1099">
        <f>APU!$O$3230*M$300/$I$300+APU!$O$3250*M$304/$I$304+APU!$O$3289*M$312/$I$312</f>
        <v>0</v>
      </c>
      <c r="N517" s="1099">
        <f>APU!$O$3230*N$300/$I$300+APU!$O$3250*N$304/$I$304+APU!$O$3289*N$312/$I$312</f>
        <v>0</v>
      </c>
      <c r="O517" s="1099">
        <f>APU!$O$3230*O$300/$I$300+APU!$O$3250*O$304/$I$304+APU!$O$3289*O$312/$I$312</f>
        <v>0</v>
      </c>
      <c r="P517" s="1099">
        <f>APU!$O$3230*P$300/$I$300+APU!$O$3250*P$304/$I$304+APU!$O$3289*P$312/$I$312</f>
        <v>0</v>
      </c>
      <c r="Q517" s="1099">
        <f>APU!$O$3230*Q$300/$I$300+APU!$O$3250*Q$304/$I$304+APU!$O$3289*Q$312/$I$312</f>
        <v>0</v>
      </c>
      <c r="R517" s="1099">
        <f>APU!$O$3230*R$300/$I$300+APU!$O$3250*R$304/$I$304+APU!$O$3289*R$312/$I$312</f>
        <v>0</v>
      </c>
      <c r="S517" s="1099">
        <f>APU!$O$3230*S$300/$I$300+APU!$O$3250*S$304/$I$304+APU!$O$3289*S$312/$I$312</f>
        <v>0</v>
      </c>
      <c r="T517" s="1099">
        <f>APU!$O$3230*T$300/$I$300+APU!$O$3250*T$304/$I$304+APU!$O$3289*T$312/$I$312</f>
        <v>0</v>
      </c>
      <c r="U517" s="1099">
        <f>APU!$O$3230*U$300/$I$300+APU!$O$3250*U$304/$I$304+APU!$O$3289*U$312/$I$312</f>
        <v>0</v>
      </c>
      <c r="V517" s="1099">
        <f>APU!$O$3230*V$300/$I$300+APU!$O$3250*V$304/$I$304+APU!$O$3289*V$312/$I$312</f>
        <v>0</v>
      </c>
      <c r="W517" s="1099">
        <f>APU!$O$3230*W$300/$I$300+APU!$O$3250*W$304/$I$304+APU!$O$3289*W$312/$I$312</f>
        <v>0</v>
      </c>
      <c r="X517" s="1099">
        <f>APU!$O$3230*X$300/$I$300+APU!$O$3250*X$304/$I$304+APU!$O$3289*X$312/$I$312</f>
        <v>0</v>
      </c>
      <c r="Y517" s="1099">
        <f>APU!$O$3230*Y$300/$I$300+APU!$O$3250*Y$304/$I$304+APU!$O$3289*Y$312/$I$312</f>
        <v>0</v>
      </c>
      <c r="Z517" s="1099">
        <f>APU!$O$3230*Z$300/$I$300+APU!$O$3250*Z$304/$I$304+APU!$O$3289*Z$312/$I$312</f>
        <v>3</v>
      </c>
      <c r="AA517" s="1099">
        <f>APU!$O$3230*AA$300/$I$300+APU!$O$3250*AA$304/$I$304+APU!$O$3289*AA$312/$I$312</f>
        <v>0.3</v>
      </c>
      <c r="AB517" s="1099">
        <f>APU!$O$3230*AB$300/$I$300+APU!$O$3250*AB$304/$I$304+APU!$O$3289*AB$312/$I$312</f>
        <v>0</v>
      </c>
      <c r="AC517" s="1099">
        <f>APU!$O$3230*AC$300/$I$300+APU!$O$3250*AC$304/$I$304+APU!$O$3289*AC$312/$I$312</f>
        <v>0</v>
      </c>
    </row>
    <row r="518" spans="4:29">
      <c r="D518" s="3" t="str">
        <f>APU!D3269</f>
        <v>Conector macho para tubo de 1/2"x1/2", acero inoxidable 316</v>
      </c>
      <c r="E518" s="1097" t="str">
        <f>APU!G3269</f>
        <v>und</v>
      </c>
      <c r="F518" s="3"/>
      <c r="G518" s="3"/>
      <c r="H518" s="3"/>
      <c r="I518" s="1098">
        <f t="shared" si="273"/>
        <v>6</v>
      </c>
      <c r="J518" s="3"/>
      <c r="K518" s="3"/>
      <c r="L518" s="1099">
        <f>APU!$O$3269*L$308/$I$308</f>
        <v>0</v>
      </c>
      <c r="M518" s="1099">
        <f>APU!$O$3269*M$308/$I$308</f>
        <v>0</v>
      </c>
      <c r="N518" s="1099">
        <f>APU!$O$3269*N$308/$I$308</f>
        <v>0</v>
      </c>
      <c r="O518" s="1099">
        <f>APU!$O$3269*O$308/$I$308</f>
        <v>0</v>
      </c>
      <c r="P518" s="1099">
        <f>APU!$O$3269*P$308/$I$308</f>
        <v>0</v>
      </c>
      <c r="Q518" s="1099">
        <f>APU!$O$3269*Q$308/$I$308</f>
        <v>0</v>
      </c>
      <c r="R518" s="1099">
        <f>APU!$O$3269*R$308/$I$308</f>
        <v>0</v>
      </c>
      <c r="S518" s="1099">
        <f>APU!$O$3269*S$308/$I$308</f>
        <v>0</v>
      </c>
      <c r="T518" s="1099">
        <f>APU!$O$3269*T$308/$I$308</f>
        <v>0</v>
      </c>
      <c r="U518" s="1099">
        <f>APU!$O$3269*U$308/$I$308</f>
        <v>0</v>
      </c>
      <c r="V518" s="1099">
        <f>APU!$O$3269*V$308/$I$308</f>
        <v>0</v>
      </c>
      <c r="W518" s="1099">
        <f>APU!$O$3269*W$308/$I$308</f>
        <v>0</v>
      </c>
      <c r="X518" s="1099">
        <f>APU!$O$3269*X$308/$I$308</f>
        <v>0</v>
      </c>
      <c r="Y518" s="1099">
        <f>APU!$O$3269*Y$308/$I$308</f>
        <v>0</v>
      </c>
      <c r="Z518" s="1099">
        <f>APU!$O$3269*Z$308/$I$308</f>
        <v>6</v>
      </c>
      <c r="AA518" s="1099">
        <f>APU!$O$3269*AA$308/$I$308</f>
        <v>0</v>
      </c>
      <c r="AB518" s="1099">
        <f>APU!$O$3269*AB$308/$I$308</f>
        <v>0</v>
      </c>
      <c r="AC518" s="1099">
        <f>APU!$O$3269*AC$308/$I$308</f>
        <v>0</v>
      </c>
    </row>
    <row r="519" spans="4:29">
      <c r="D519" s="3" t="str">
        <f>APU!D3271</f>
        <v>Bushing aislado para tubo de 3/4</v>
      </c>
      <c r="E519" s="1097" t="str">
        <f>APU!G3271</f>
        <v>und</v>
      </c>
      <c r="F519" s="3"/>
      <c r="G519" s="3"/>
      <c r="H519" s="3"/>
      <c r="I519" s="1098">
        <f t="shared" si="273"/>
        <v>3</v>
      </c>
      <c r="J519" s="3"/>
      <c r="K519" s="3"/>
      <c r="L519" s="1099">
        <f>APU!$O$3271*L$308/$I$308</f>
        <v>0</v>
      </c>
      <c r="M519" s="1099">
        <f>APU!$O$3271*M$308/$I$308</f>
        <v>0</v>
      </c>
      <c r="N519" s="1099">
        <f>APU!$O$3271*N$308/$I$308</f>
        <v>0</v>
      </c>
      <c r="O519" s="1099">
        <f>APU!$O$3271*O$308/$I$308</f>
        <v>0</v>
      </c>
      <c r="P519" s="1099">
        <f>APU!$O$3271*P$308/$I$308</f>
        <v>0</v>
      </c>
      <c r="Q519" s="1099">
        <f>APU!$O$3271*Q$308/$I$308</f>
        <v>0</v>
      </c>
      <c r="R519" s="1099">
        <f>APU!$O$3271*R$308/$I$308</f>
        <v>0</v>
      </c>
      <c r="S519" s="1099">
        <f>APU!$O$3271*S$308/$I$308</f>
        <v>0</v>
      </c>
      <c r="T519" s="1099">
        <f>APU!$O$3271*T$308/$I$308</f>
        <v>0</v>
      </c>
      <c r="U519" s="1099">
        <f>APU!$O$3271*U$308/$I$308</f>
        <v>0</v>
      </c>
      <c r="V519" s="1099">
        <f>APU!$O$3271*V$308/$I$308</f>
        <v>0</v>
      </c>
      <c r="W519" s="1099">
        <f>APU!$O$3271*W$308/$I$308</f>
        <v>0</v>
      </c>
      <c r="X519" s="1099">
        <f>APU!$O$3271*X$308/$I$308</f>
        <v>0</v>
      </c>
      <c r="Y519" s="1099">
        <f>APU!$O$3271*Y$308/$I$308</f>
        <v>0</v>
      </c>
      <c r="Z519" s="1099">
        <f>APU!$O$3271*Z$308/$I$308</f>
        <v>3</v>
      </c>
      <c r="AA519" s="1099">
        <f>APU!$O$3271*AA$308/$I$308</f>
        <v>0</v>
      </c>
      <c r="AB519" s="1099">
        <f>APU!$O$3271*AB$308/$I$308</f>
        <v>0</v>
      </c>
      <c r="AC519" s="1099">
        <f>APU!$O$3271*AC$308/$I$308</f>
        <v>0</v>
      </c>
    </row>
    <row r="520" spans="4:29">
      <c r="D520" s="3" t="str">
        <f>APU!D3272</f>
        <v>Filtro de aire de 1/2"</v>
      </c>
      <c r="E520" s="1097" t="str">
        <f>APU!G3272</f>
        <v>und</v>
      </c>
      <c r="F520" s="3"/>
      <c r="G520" s="3"/>
      <c r="H520" s="3"/>
      <c r="I520" s="1098">
        <f t="shared" si="273"/>
        <v>3</v>
      </c>
      <c r="J520" s="3"/>
      <c r="K520" s="3"/>
      <c r="L520" s="1099">
        <f>APU!$O$3272*L$308/$I$308</f>
        <v>0</v>
      </c>
      <c r="M520" s="1099">
        <f>APU!$O$3272*M$308/$I$308</f>
        <v>0</v>
      </c>
      <c r="N520" s="1099">
        <f>APU!$O$3272*N$308/$I$308</f>
        <v>0</v>
      </c>
      <c r="O520" s="1099">
        <f>APU!$O$3272*O$308/$I$308</f>
        <v>0</v>
      </c>
      <c r="P520" s="1099">
        <f>APU!$O$3272*P$308/$I$308</f>
        <v>0</v>
      </c>
      <c r="Q520" s="1099">
        <f>APU!$O$3272*Q$308/$I$308</f>
        <v>0</v>
      </c>
      <c r="R520" s="1099">
        <f>APU!$O$3272*R$308/$I$308</f>
        <v>0</v>
      </c>
      <c r="S520" s="1099">
        <f>APU!$O$3272*S$308/$I$308</f>
        <v>0</v>
      </c>
      <c r="T520" s="1099">
        <f>APU!$O$3272*T$308/$I$308</f>
        <v>0</v>
      </c>
      <c r="U520" s="1099">
        <f>APU!$O$3272*U$308/$I$308</f>
        <v>0</v>
      </c>
      <c r="V520" s="1099">
        <f>APU!$O$3272*V$308/$I$308</f>
        <v>0</v>
      </c>
      <c r="W520" s="1099">
        <f>APU!$O$3272*W$308/$I$308</f>
        <v>0</v>
      </c>
      <c r="X520" s="1099">
        <f>APU!$O$3272*X$308/$I$308</f>
        <v>0</v>
      </c>
      <c r="Y520" s="1099">
        <f>APU!$O$3272*Y$308/$I$308</f>
        <v>0</v>
      </c>
      <c r="Z520" s="1099">
        <f>APU!$O$3272*Z$308/$I$308</f>
        <v>3</v>
      </c>
      <c r="AA520" s="1099">
        <f>APU!$O$3272*AA$308/$I$308</f>
        <v>0</v>
      </c>
      <c r="AB520" s="1099">
        <f>APU!$O$3272*AB$308/$I$308</f>
        <v>0</v>
      </c>
      <c r="AC520" s="1099">
        <f>APU!$O$3272*AC$308/$I$308</f>
        <v>0</v>
      </c>
    </row>
    <row r="521" spans="4:29">
      <c r="D521" s="3" t="str">
        <f>APU!D3288</f>
        <v>TUBING</v>
      </c>
      <c r="E521" s="1097" t="str">
        <f>APU!G3288</f>
        <v>und</v>
      </c>
      <c r="F521" s="3"/>
      <c r="G521" s="3"/>
      <c r="H521" s="3"/>
      <c r="I521" s="1098">
        <f t="shared" si="273"/>
        <v>1</v>
      </c>
      <c r="J521" s="3"/>
      <c r="K521" s="3"/>
      <c r="L521" s="1099">
        <f>APU!$O$3288*L$312/$I$312</f>
        <v>0</v>
      </c>
      <c r="M521" s="1099">
        <f>APU!$O$3288*M$312/$I$312</f>
        <v>0</v>
      </c>
      <c r="N521" s="1099">
        <f>APU!$O$3288*N$312/$I$312</f>
        <v>0</v>
      </c>
      <c r="O521" s="1099">
        <f>APU!$O$3288*O$312/$I$312</f>
        <v>0</v>
      </c>
      <c r="P521" s="1099">
        <f>APU!$O$3288*P$312/$I$312</f>
        <v>0</v>
      </c>
      <c r="Q521" s="1099">
        <f>APU!$O$3288*Q$312/$I$312</f>
        <v>0</v>
      </c>
      <c r="R521" s="1099">
        <f>APU!$O$3288*R$312/$I$312</f>
        <v>0</v>
      </c>
      <c r="S521" s="1099">
        <f>APU!$O$3288*S$312/$I$312</f>
        <v>0</v>
      </c>
      <c r="T521" s="1099">
        <f>APU!$O$3288*T$312/$I$312</f>
        <v>0</v>
      </c>
      <c r="U521" s="1099">
        <f>APU!$O$3288*U$312/$I$312</f>
        <v>0</v>
      </c>
      <c r="V521" s="1099">
        <f>APU!$O$3288*V$312/$I$312</f>
        <v>0</v>
      </c>
      <c r="W521" s="1099">
        <f>APU!$O$3288*W$312/$I$312</f>
        <v>0</v>
      </c>
      <c r="X521" s="1099">
        <f>APU!$O$3288*X$312/$I$312</f>
        <v>0</v>
      </c>
      <c r="Y521" s="1099">
        <f>APU!$O$3288*Y$312/$I$312</f>
        <v>0</v>
      </c>
      <c r="Z521" s="1099">
        <f>APU!$O$3288*Z$312/$I$312</f>
        <v>0</v>
      </c>
      <c r="AA521" s="1099">
        <f>APU!$O$3288*AA$312/$I$312</f>
        <v>1</v>
      </c>
      <c r="AB521" s="1099">
        <f>APU!$O$3288*AB$312/$I$312</f>
        <v>0</v>
      </c>
      <c r="AC521" s="1099">
        <f>APU!$O$3288*AC$312/$I$312</f>
        <v>0</v>
      </c>
    </row>
    <row r="522" spans="4:29">
      <c r="D522" s="3" t="str">
        <f>APU!D3305</f>
        <v>cable para alimentación tipo TC-XHHW-2, 600V, 90°C, conductores de cobre electrolítico recocido, clase B</v>
      </c>
      <c r="E522" s="1097" t="str">
        <f>APU!G3305</f>
        <v>m</v>
      </c>
      <c r="F522" s="3"/>
      <c r="G522" s="3"/>
      <c r="H522" s="3"/>
      <c r="I522" s="1098">
        <f t="shared" si="273"/>
        <v>1785</v>
      </c>
      <c r="J522" s="3"/>
      <c r="K522" s="3"/>
      <c r="L522" s="1099">
        <f>APU!$O$3305*L$317/$I$317</f>
        <v>0</v>
      </c>
      <c r="M522" s="1099">
        <f>APU!$O$3305*M$317/$I$317</f>
        <v>0</v>
      </c>
      <c r="N522" s="1099">
        <f>APU!$O$3305*N$317/$I$317</f>
        <v>0</v>
      </c>
      <c r="O522" s="1099">
        <f>APU!$O$3305*O$317/$I$317</f>
        <v>0</v>
      </c>
      <c r="P522" s="1099">
        <f>APU!$O$3305*P$317/$I$317</f>
        <v>0</v>
      </c>
      <c r="Q522" s="1099">
        <f>APU!$O$3305*Q$317/$I$317</f>
        <v>0</v>
      </c>
      <c r="R522" s="1099">
        <f>APU!$O$3305*R$317/$I$317</f>
        <v>0</v>
      </c>
      <c r="S522" s="1099">
        <f>APU!$O$3305*S$317/$I$317</f>
        <v>0</v>
      </c>
      <c r="T522" s="1099">
        <f>APU!$O$3305*T$317/$I$317</f>
        <v>0</v>
      </c>
      <c r="U522" s="1099">
        <f>APU!$O$3305*U$317/$I$317</f>
        <v>155.21739130434784</v>
      </c>
      <c r="V522" s="1099">
        <f>APU!$O$3305*V$317/$I$317</f>
        <v>543.26086956521738</v>
      </c>
      <c r="W522" s="1099">
        <f>APU!$O$3305*W$317/$I$317</f>
        <v>543.26086956521738</v>
      </c>
      <c r="X522" s="1099">
        <f>APU!$O$3305*X$317/$I$317</f>
        <v>543.26086956521738</v>
      </c>
      <c r="Y522" s="1099">
        <f>APU!$O$3305*Y$317/$I$317</f>
        <v>0</v>
      </c>
      <c r="Z522" s="1099">
        <f>APU!$O$3305*Z$317/$I$317</f>
        <v>0</v>
      </c>
      <c r="AA522" s="1099">
        <f>APU!$O$3305*AA$317/$I$317</f>
        <v>0</v>
      </c>
      <c r="AB522" s="1099">
        <f>APU!$O$3305*AB$317/$I$317</f>
        <v>0</v>
      </c>
      <c r="AC522" s="1099">
        <f>APU!$O$3305*AC$317/$I$317</f>
        <v>0</v>
      </c>
    </row>
    <row r="523" spans="4:29">
      <c r="D523" s="3" t="str">
        <f>APU!D3321</f>
        <v xml:space="preserve"> cable para instrumentación tipo PLTC, ITC-OS, 105°C</v>
      </c>
      <c r="E523" s="1097" t="str">
        <f>APU!G3321</f>
        <v>M</v>
      </c>
      <c r="F523" s="3"/>
      <c r="G523" s="3"/>
      <c r="H523" s="3"/>
      <c r="I523" s="1098">
        <f t="shared" si="273"/>
        <v>3255</v>
      </c>
      <c r="J523" s="3"/>
      <c r="K523" s="3"/>
      <c r="L523" s="1099">
        <f>APU!$O$3321*L$321/$I$321+APU!$O$3339*L$325/$I$325</f>
        <v>0</v>
      </c>
      <c r="M523" s="1099">
        <f>APU!$O$3321*M$321/$I$321+APU!$O$3339*M$325/$I$325</f>
        <v>0</v>
      </c>
      <c r="N523" s="1099">
        <f>APU!$O$3321*N$321/$I$321+APU!$O$3339*N$325/$I$325</f>
        <v>0</v>
      </c>
      <c r="O523" s="1099">
        <f>APU!$O$3321*O$321/$I$321+APU!$O$3339*O$325/$I$325</f>
        <v>0</v>
      </c>
      <c r="P523" s="1099">
        <f>APU!$O$3321*P$321/$I$321+APU!$O$3339*P$325/$I$325</f>
        <v>0</v>
      </c>
      <c r="Q523" s="1099">
        <f>APU!$O$3321*Q$321/$I$321+APU!$O$3339*Q$325/$I$325</f>
        <v>0</v>
      </c>
      <c r="R523" s="1099">
        <f>APU!$O$3321*R$321/$I$321+APU!$O$3339*R$325/$I$325</f>
        <v>0</v>
      </c>
      <c r="S523" s="1099">
        <f>APU!$O$3321*S$321/$I$321+APU!$O$3339*S$325/$I$325</f>
        <v>0</v>
      </c>
      <c r="T523" s="1099">
        <f>APU!$O$3321*T$321/$I$321+APU!$O$3339*T$325/$I$325</f>
        <v>0</v>
      </c>
      <c r="U523" s="1099">
        <f>APU!$O$3321*U$321/$I$321+APU!$O$3339*U$325/$I$325</f>
        <v>155.21739130434784</v>
      </c>
      <c r="V523" s="1099">
        <f>APU!$O$3321*V$321/$I$321+APU!$O$3339*V$325/$I$325</f>
        <v>616.76086956521738</v>
      </c>
      <c r="W523" s="1099">
        <f>APU!$O$3321*W$321/$I$321+APU!$O$3339*W$325/$I$325</f>
        <v>1057.7608695652175</v>
      </c>
      <c r="X523" s="1099">
        <f>APU!$O$3321*X$321/$I$321+APU!$O$3339*X$325/$I$325</f>
        <v>1057.7608695652175</v>
      </c>
      <c r="Y523" s="1099">
        <f>APU!$O$3321*Y$321/$I$321+APU!$O$3339*Y$325/$I$325</f>
        <v>367.5</v>
      </c>
      <c r="Z523" s="1099">
        <f>APU!$O$3321*Z$321/$I$321+APU!$O$3339*Z$325/$I$325</f>
        <v>0</v>
      </c>
      <c r="AA523" s="1099">
        <f>APU!$O$3321*AA$321/$I$321+APU!$O$3339*AA$325/$I$325</f>
        <v>0</v>
      </c>
      <c r="AB523" s="1099">
        <f>APU!$O$3321*AB$321/$I$321+APU!$O$3339*AB$325/$I$325</f>
        <v>0</v>
      </c>
      <c r="AC523" s="1099">
        <f>APU!$O$3321*AC$321/$I$321+APU!$O$3339*AC$325/$I$325</f>
        <v>0</v>
      </c>
    </row>
    <row r="524" spans="4:29">
      <c r="D524" s="3" t="str">
        <f>APU!D3355</f>
        <v xml:space="preserve">Cable multipar para red DeviceNet. tipo ODVA Class 2 Thick, 75°, </v>
      </c>
      <c r="E524" s="1097" t="str">
        <f>APU!G3355</f>
        <v>m</v>
      </c>
      <c r="F524" s="3"/>
      <c r="G524" s="3"/>
      <c r="H524" s="3"/>
      <c r="I524" s="1098">
        <f t="shared" si="273"/>
        <v>84</v>
      </c>
      <c r="J524" s="3"/>
      <c r="K524" s="3"/>
      <c r="L524" s="1099">
        <f>APU!$O$3355*L$329/$I$329</f>
        <v>0</v>
      </c>
      <c r="M524" s="1099">
        <f>APU!$O$3355*M$329/$I$329</f>
        <v>0</v>
      </c>
      <c r="N524" s="1099">
        <f>APU!$O$3355*N$329/$I$329</f>
        <v>0</v>
      </c>
      <c r="O524" s="1099">
        <f>APU!$O$3355*O$329/$I$329</f>
        <v>0</v>
      </c>
      <c r="P524" s="1099">
        <f>APU!$O$3355*P$329/$I$329</f>
        <v>0</v>
      </c>
      <c r="Q524" s="1099">
        <f>APU!$O$3355*Q$329/$I$329</f>
        <v>0</v>
      </c>
      <c r="R524" s="1099">
        <f>APU!$O$3355*R$329/$I$329</f>
        <v>0</v>
      </c>
      <c r="S524" s="1099">
        <f>APU!$O$3355*S$329/$I$329</f>
        <v>0</v>
      </c>
      <c r="T524" s="1099">
        <f>APU!$O$3355*T$329/$I$329</f>
        <v>0</v>
      </c>
      <c r="U524" s="1099">
        <f>APU!$O$3355*U$329/$I$329</f>
        <v>84</v>
      </c>
      <c r="V524" s="1099">
        <f>APU!$O$3355*V$329/$I$329</f>
        <v>0</v>
      </c>
      <c r="W524" s="1099">
        <f>APU!$O$3355*W$329/$I$329</f>
        <v>0</v>
      </c>
      <c r="X524" s="1099">
        <f>APU!$O$3355*X$329/$I$329</f>
        <v>0</v>
      </c>
      <c r="Y524" s="1099">
        <f>APU!$O$3355*Y$329/$I$329</f>
        <v>0</v>
      </c>
      <c r="Z524" s="1099">
        <f>APU!$O$3355*Z$329/$I$329</f>
        <v>0</v>
      </c>
      <c r="AA524" s="1099">
        <f>APU!$O$3355*AA$329/$I$329</f>
        <v>0</v>
      </c>
      <c r="AB524" s="1099">
        <f>APU!$O$3355*AB$329/$I$329</f>
        <v>0</v>
      </c>
      <c r="AC524" s="1099">
        <f>APU!$O$3355*AC$329/$I$329</f>
        <v>0</v>
      </c>
    </row>
    <row r="525" spans="4:29">
      <c r="D525" s="3" t="str">
        <f>APU!D3371</f>
        <v>ACCESORIOS PARA CONDUCTORES</v>
      </c>
      <c r="E525" s="1097" t="str">
        <f>APU!G3371</f>
        <v>glb</v>
      </c>
      <c r="F525" s="3"/>
      <c r="G525" s="3"/>
      <c r="H525" s="3"/>
      <c r="I525" s="1098">
        <f t="shared" si="273"/>
        <v>1</v>
      </c>
      <c r="J525" s="3"/>
      <c r="K525" s="3"/>
      <c r="L525" s="1099">
        <f>APU!$O$3371*L$333/$I$333</f>
        <v>0</v>
      </c>
      <c r="M525" s="1099">
        <f>APU!$O$3371*M$333/$I$333</f>
        <v>0</v>
      </c>
      <c r="N525" s="1099">
        <f>APU!$O$3371*N$333/$I$333</f>
        <v>0</v>
      </c>
      <c r="O525" s="1099">
        <f>APU!$O$3371*O$333/$I$333</f>
        <v>0</v>
      </c>
      <c r="P525" s="1099">
        <f>APU!$O$3371*P$333/$I$333</f>
        <v>0</v>
      </c>
      <c r="Q525" s="1099">
        <f>APU!$O$3371*Q$333/$I$333</f>
        <v>0</v>
      </c>
      <c r="R525" s="1099">
        <f>APU!$O$3371*R$333/$I$333</f>
        <v>0</v>
      </c>
      <c r="S525" s="1099">
        <f>APU!$O$3371*S$333/$I$333</f>
        <v>0</v>
      </c>
      <c r="T525" s="1099">
        <f>APU!$O$3371*T$333/$I$333</f>
        <v>0</v>
      </c>
      <c r="U525" s="1099">
        <f>APU!$O$3371*U$333/$I$333</f>
        <v>0.44444444444444448</v>
      </c>
      <c r="V525" s="1099">
        <f>APU!$O$3371*V$333/$I$333</f>
        <v>0.55555555555555558</v>
      </c>
      <c r="W525" s="1099">
        <f>APU!$O$3371*W$333/$I$333</f>
        <v>0</v>
      </c>
      <c r="X525" s="1099">
        <f>APU!$O$3371*X$333/$I$333</f>
        <v>0</v>
      </c>
      <c r="Y525" s="1099">
        <f>APU!$O$3371*Y$333/$I$333</f>
        <v>0</v>
      </c>
      <c r="Z525" s="1099">
        <f>APU!$O$3371*Z$333/$I$333</f>
        <v>0</v>
      </c>
      <c r="AA525" s="1099">
        <f>APU!$O$3371*AA$333/$I$333</f>
        <v>0</v>
      </c>
      <c r="AB525" s="1099">
        <f>APU!$O$3371*AB$333/$I$333</f>
        <v>0</v>
      </c>
      <c r="AC525" s="1099">
        <f>APU!$O$3371*AC$333/$I$333</f>
        <v>0</v>
      </c>
    </row>
    <row r="526" spans="4:29">
      <c r="D526" s="3" t="str">
        <f>APU!D3386</f>
        <v>Tarjeta de comunicaciones para red DeviceNet,</v>
      </c>
      <c r="E526" s="1097" t="str">
        <f>APU!G3386</f>
        <v>und</v>
      </c>
      <c r="F526" s="3"/>
      <c r="G526" s="3"/>
      <c r="H526" s="3"/>
      <c r="I526" s="1098">
        <f t="shared" si="273"/>
        <v>5</v>
      </c>
      <c r="J526" s="3"/>
      <c r="K526" s="3"/>
      <c r="L526" s="1099">
        <f>APU!$O$3386*L$337/$I$337</f>
        <v>0</v>
      </c>
      <c r="M526" s="1099">
        <f>APU!$O$3386*M$337/$I$337</f>
        <v>0</v>
      </c>
      <c r="N526" s="1099">
        <f>APU!$O$3386*N$337/$I$337</f>
        <v>0</v>
      </c>
      <c r="O526" s="1099">
        <f>APU!$O$3386*O$337/$I$337</f>
        <v>0</v>
      </c>
      <c r="P526" s="1099">
        <f>APU!$O$3386*P$337/$I$337</f>
        <v>0</v>
      </c>
      <c r="Q526" s="1099">
        <f>APU!$O$3386*Q$337/$I$337</f>
        <v>0</v>
      </c>
      <c r="R526" s="1099">
        <f>APU!$O$3386*R$337/$I$337</f>
        <v>0</v>
      </c>
      <c r="S526" s="1099">
        <f>APU!$O$3386*S$337/$I$337</f>
        <v>0</v>
      </c>
      <c r="T526" s="1099">
        <f>APU!$O$3386*T$337/$I$337</f>
        <v>0</v>
      </c>
      <c r="U526" s="1099">
        <f>APU!$O$3386*U$337/$I$337</f>
        <v>0</v>
      </c>
      <c r="V526" s="1099">
        <f>APU!$O$3386*V$337/$I$337</f>
        <v>5</v>
      </c>
      <c r="W526" s="1099">
        <f>APU!$O$3386*W$337/$I$337</f>
        <v>0</v>
      </c>
      <c r="X526" s="1099">
        <f>APU!$O$3386*X$337/$I$337</f>
        <v>0</v>
      </c>
      <c r="Y526" s="1099">
        <f>APU!$O$3386*Y$337/$I$337</f>
        <v>0</v>
      </c>
      <c r="Z526" s="1099">
        <f>APU!$O$3386*Z$337/$I$337</f>
        <v>0</v>
      </c>
      <c r="AA526" s="1099">
        <f>APU!$O$3386*AA$337/$I$337</f>
        <v>0</v>
      </c>
      <c r="AB526" s="1099">
        <f>APU!$O$3386*AB$337/$I$337</f>
        <v>0</v>
      </c>
      <c r="AC526" s="1099">
        <f>APU!$O$3386*AC$337/$I$337</f>
        <v>0</v>
      </c>
    </row>
    <row r="527" spans="4:29">
      <c r="D527" s="3" t="str">
        <f>APU!D3403</f>
        <v>Tubo de acero galvanizado (RGS), con revestimiento de PVC, longitud 3m (10ft) 3/4</v>
      </c>
      <c r="E527" s="1097" t="str">
        <f>APU!G3403</f>
        <v>m</v>
      </c>
      <c r="F527" s="3"/>
      <c r="G527" s="3"/>
      <c r="H527" s="3"/>
      <c r="I527" s="1098">
        <f t="shared" si="273"/>
        <v>140</v>
      </c>
      <c r="J527" s="3"/>
      <c r="K527" s="3"/>
      <c r="L527" s="1099">
        <f>APU!$O$3403*L$342/$I$342+APU!$O$3420*L$346/$I$346</f>
        <v>0</v>
      </c>
      <c r="M527" s="1099">
        <f>APU!$O$3403*M$342/$I$342+APU!$O$3420*M$346/$I$346</f>
        <v>0</v>
      </c>
      <c r="N527" s="1099">
        <f>APU!$O$3403*N$342/$I$342+APU!$O$3420*N$346/$I$346</f>
        <v>0</v>
      </c>
      <c r="O527" s="1099">
        <f>APU!$O$3403*O$342/$I$342+APU!$O$3420*O$346/$I$346</f>
        <v>0</v>
      </c>
      <c r="P527" s="1099">
        <f>APU!$O$3403*P$342/$I$342+APU!$O$3420*P$346/$I$346</f>
        <v>0</v>
      </c>
      <c r="Q527" s="1099">
        <f>APU!$O$3403*Q$342/$I$342+APU!$O$3420*Q$346/$I$346</f>
        <v>0</v>
      </c>
      <c r="R527" s="1099">
        <f>APU!$O$3403*R$342/$I$342+APU!$O$3420*R$346/$I$346</f>
        <v>64</v>
      </c>
      <c r="S527" s="1099">
        <f>APU!$O$3403*S$342/$I$342+APU!$O$3420*S$346/$I$346</f>
        <v>76</v>
      </c>
      <c r="T527" s="1099">
        <f>APU!$O$3403*T$342/$I$342+APU!$O$3420*T$346/$I$346</f>
        <v>0</v>
      </c>
      <c r="U527" s="1099">
        <f>APU!$O$3403*U$342/$I$342+APU!$O$3420*U$346/$I$346</f>
        <v>0</v>
      </c>
      <c r="V527" s="1099">
        <f>APU!$O$3403*V$342/$I$342+APU!$O$3420*V$346/$I$346</f>
        <v>0</v>
      </c>
      <c r="W527" s="1099">
        <f>APU!$O$3403*W$342/$I$342+APU!$O$3420*W$346/$I$346</f>
        <v>0</v>
      </c>
      <c r="X527" s="1099">
        <f>APU!$O$3403*X$342/$I$342+APU!$O$3420*X$346/$I$346</f>
        <v>0</v>
      </c>
      <c r="Y527" s="1099">
        <f>APU!$O$3403*Y$342/$I$342+APU!$O$3420*Y$346/$I$346</f>
        <v>0</v>
      </c>
      <c r="Z527" s="1099">
        <f>APU!$O$3403*Z$342/$I$342+APU!$O$3420*Z$346/$I$346</f>
        <v>0</v>
      </c>
      <c r="AA527" s="1099">
        <f>APU!$O$3403*AA$342/$I$342+APU!$O$3420*AA$346/$I$346</f>
        <v>0</v>
      </c>
      <c r="AB527" s="1099">
        <f>APU!$O$3403*AB$342/$I$342+APU!$O$3420*AB$346/$I$346</f>
        <v>0</v>
      </c>
      <c r="AC527" s="1099">
        <f>APU!$O$3403*AC$342/$I$342+APU!$O$3420*AC$346/$I$346</f>
        <v>0</v>
      </c>
    </row>
    <row r="528" spans="4:29">
      <c r="D528" s="3" t="str">
        <f>APU!D3437</f>
        <v>Accesorios (caja condulet, uniones, bushings, abrazaderas, soporteria, etc.) para conduits de acero galvanizado RGS</v>
      </c>
      <c r="E528" s="1097" t="str">
        <f>APU!G3437</f>
        <v>glb</v>
      </c>
      <c r="F528" s="3"/>
      <c r="G528" s="3"/>
      <c r="H528" s="3"/>
      <c r="I528" s="1098">
        <f t="shared" si="273"/>
        <v>1</v>
      </c>
      <c r="J528" s="3"/>
      <c r="K528" s="3"/>
      <c r="L528" s="1099">
        <f>APU!$O$3437*L$350/$I$350</f>
        <v>0</v>
      </c>
      <c r="M528" s="1099">
        <f>APU!$O$3437*M$350/$I$350</f>
        <v>0</v>
      </c>
      <c r="N528" s="1099">
        <f>APU!$O$3437*N$350/$I$350</f>
        <v>0</v>
      </c>
      <c r="O528" s="1099">
        <f>APU!$O$3437*O$350/$I$350</f>
        <v>0</v>
      </c>
      <c r="P528" s="1099">
        <f>APU!$O$3437*P$350/$I$350</f>
        <v>0</v>
      </c>
      <c r="Q528" s="1099">
        <f>APU!$O$3437*Q$350/$I$350</f>
        <v>0</v>
      </c>
      <c r="R528" s="1099">
        <f>APU!$O$3437*R$350/$I$350</f>
        <v>0</v>
      </c>
      <c r="S528" s="1099">
        <f>APU!$O$3437*S$350/$I$350</f>
        <v>0</v>
      </c>
      <c r="T528" s="1099">
        <f>APU!$O$3437*T$350/$I$350</f>
        <v>1</v>
      </c>
      <c r="U528" s="1099">
        <f>APU!$O$3437*U$350/$I$350</f>
        <v>0</v>
      </c>
      <c r="V528" s="1099">
        <f>APU!$O$3437*V$350/$I$350</f>
        <v>0</v>
      </c>
      <c r="W528" s="1099">
        <f>APU!$O$3437*W$350/$I$350</f>
        <v>0</v>
      </c>
      <c r="X528" s="1099">
        <f>APU!$O$3437*X$350/$I$350</f>
        <v>0</v>
      </c>
      <c r="Y528" s="1099">
        <f>APU!$O$3437*Y$350/$I$350</f>
        <v>0</v>
      </c>
      <c r="Z528" s="1099">
        <f>APU!$O$3437*Z$350/$I$350</f>
        <v>0</v>
      </c>
      <c r="AA528" s="1099">
        <f>APU!$O$3437*AA$350/$I$350</f>
        <v>0</v>
      </c>
      <c r="AB528" s="1099">
        <f>APU!$O$3437*AB$350/$I$350</f>
        <v>0</v>
      </c>
      <c r="AC528" s="1099">
        <f>APU!$O$3437*AC$350/$I$350</f>
        <v>0</v>
      </c>
    </row>
    <row r="530" spans="4:29">
      <c r="D530" s="1084" t="s">
        <v>1758</v>
      </c>
      <c r="E530" s="1084" t="s">
        <v>1753</v>
      </c>
      <c r="F530" s="1084"/>
      <c r="G530" s="1084"/>
      <c r="H530" s="1084"/>
      <c r="I530" s="1084"/>
      <c r="J530" s="1084"/>
      <c r="K530" s="1084"/>
      <c r="L530" s="1084"/>
      <c r="M530" s="1084"/>
      <c r="N530" s="1084"/>
      <c r="O530" s="1084"/>
      <c r="P530" s="1084"/>
      <c r="Q530" s="1084"/>
      <c r="R530" s="1084"/>
      <c r="S530" s="1084"/>
      <c r="T530" s="1084"/>
      <c r="U530" s="1084"/>
      <c r="V530" s="1084"/>
      <c r="W530" s="1084"/>
      <c r="X530" s="1084"/>
      <c r="Y530" s="1084"/>
      <c r="Z530" s="1084"/>
      <c r="AA530" s="1084"/>
      <c r="AB530" s="1084"/>
      <c r="AC530" s="1084"/>
    </row>
    <row r="531" spans="4:29">
      <c r="D531" s="3" t="str">
        <f>APU!D10</f>
        <v>HERRAMIENTAS MANUALES</v>
      </c>
      <c r="E531" s="1097" t="str">
        <f>APU!G10</f>
        <v>%mo</v>
      </c>
      <c r="F531" s="3"/>
      <c r="G531" s="3"/>
      <c r="H531" s="3"/>
      <c r="I531" s="1098">
        <f t="shared" ref="I531:I556" si="274">SUM(L531:AC531)</f>
        <v>59770.313125000015</v>
      </c>
      <c r="J531" s="3"/>
      <c r="K531" s="3"/>
      <c r="L531" s="1099">
        <f>APU!$O$10*0.5*L$13/$I$13+APU!$O$10*0.5*L$367/$I$367+APU!$O$28*L$16/$I$16+APU!$O$52*L$23/$I$23+APU!$O$70*L$28/$I$28+APU!$O$88*L$34/$I$34+APU!$O$112*L$39/$I$39+APU!$O$130*L$43/$I$43+APU!$O$147*L$48/$I$48+APU!$O$164*L$52/$I$52+APU!$O$183*L$56/$I$56+APU!$O$204*L$60/$I$60+APU!$O$222*L$64/$I$64+APU!$O$241*L$68/$I$68+APU!$O$258*L$72/$I$72+APU!$O$275*L$76/$I$76+APU!$O$292*L$80/$I$80+APU!$O$307*L$84/$I$84+APU!$O$323*L$90/$I$90+APU!$O$338*L$94/$I$94+APU!$O$354*L$98/$I$98+APU!$O$370*L$103/$I$103+APU!$O$387*L$108/$I$108+APU!$O$403*L$113/$I$113+APU!$O$420*L$117/$I$117+APU!$O$437*L$121/$I$121+APU!$O$454*L$125/$I$125+APU!$O$472*L$129/$I$129+APU!$O$489*L$134/$I$134+APU!$O$506*L$138/$I$138+(APU!$O$526+APU!$O$566+APU!$O$598+APU!$O$616+APU!$O$656+APU!$O$696+APU!$O$736+APU!$O$776+APU!$O$1187+APU!$O$1722+APU!$O$1739+APU!$O$1755+APU!$O$1771+APU!$O$1787+APU!$O$1803)*L$143/$I$143+(APU!$O$547+APU!$O$582+APU!$O$636+APU!$O$676+APU!$O$716+APU!$O$756+APU!$O$796+APU!$O$816+APU!$O$1203)*L$148/$I$148+(APU!$O$836+APU!$O$978+APU!$O$1045+APU!$O$1123+APU!$O$1284+APU!$O$1364+APU!$O$1564)*L$153/$I$153+(APU!$O$857+APU!$O$920+APU!$O$995+APU!$O$1065+APU!$O$1139+APU!$O$1221+APU!$O$1304+APU!$O$1384+APU!$O$1484+APU!$O$1504+APU!$O$1583+APU!$O$1639+APU!$O$1655+APU!$O$1672+APU!$O$1688+APU!$O$1704)*L$158/$I$158+(APU!$O$878+APU!$O$940+APU!$O$1011+APU!$O$1085+APU!$O$1155+APU!$O$1242+APU!$O$1324+APU!$O$1404+APU!$O$1464+APU!$O$1524+APU!$O$1602)*L$163/$I$163+(APU!$O$899+APU!$O$960+APU!$O$1027+APU!$O$1105+APU!$O$1171+APU!$O$1263+APU!$O$1344+APU!$O$1424+APU!$O$1444+APU!$O$1544+APU!$O$1621)*L$168/$I$168+APU!$O$1818*L$174/$I$174+APU!$O$1833*L$178/$I$178+APU!$O$1851*L$182/$I$182+APU!$O$2360*L$189/$I$189+APU!$O$2378*L$193/$I$193+APU!$O$2397*L$197/$I$197+APU!$O$2415*L$203/$I$203+APU!$O$2432*L$207/$I$207+APU!$O$2449*L$211/$I$211+APU!$O$2466*L$215/$I$215+APU!$O$2896*L$221/$I$221+APU!$O$2911*L$226/$I$226+APU!$O$2929*L$230/$I$230+APU!$O$2944*L$234/$I$234+APU!$O$2956*L$238/$I$238+APU!$O$2972*L$243/$I$243+APU!$O$2991*L$247/$I$247+APU!$O$3010*L$251/$I$251+APU!$O$3029*L$255/$I$255+APU!$O$3048*L$259/$I$259+APU!$O$3067*L$263/$I$263+APU!$O$3083*L$267/$I$267+APU!$O$3102*L$271/$I$271+APU!$O$3117*L$275/$I$275+APU!$O$3137*L$279/$I$279+APU!$O$3156*L$283/$I$283+APU!$O$3174*L$287/$I$287+APU!$O$3195*L$291/$I$291+APU!$O$3215*L$295/$I$295+APU!$O$3233*L$300/$I$300+APU!$O$3253*L$304/$I$304+APU!$O$3276*L$308/$I$308+APU!$O$3292*L$312/$I$312+APU!$O$3309*L$317/$I$317+APU!$O$3326*L$321/$I$321+APU!$O$3343*L$325/$I$325+APU!$O$3359*L$329/$I$329+APU!$O$3374*L$333/$I$333+APU!$O$3390*L$337/$I$337+APU!$O$3407*L$342/$I$342+APU!$O$3424*L$346/$I$346+APU!$O$3441*L$350/$I$350+APU!$O$3454*L$355/$I$355+APU!$O$3467*L$359/$I$359</f>
        <v>0</v>
      </c>
      <c r="M531" s="1099">
        <f>APU!$O$10*0.5*M$13/$I$13+APU!$O$10*0.5*M$367/$I$367+APU!$O$28*M$16/$I$16+APU!$O$52*M$23/$I$23+APU!$O$70*M$28/$I$28+APU!$O$88*M$34/$I$34+APU!$O$112*M$39/$I$39+APU!$O$130*M$43/$I$43+APU!$O$147*M$48/$I$48+APU!$O$164*M$52/$I$52+APU!$O$183*M$56/$I$56+APU!$O$204*M$60/$I$60+APU!$O$222*M$64/$I$64+APU!$O$241*M$68/$I$68+APU!$O$258*M$72/$I$72+APU!$O$275*M$76/$I$76+APU!$O$292*M$80/$I$80+APU!$O$307*M$84/$I$84+APU!$O$323*M$90/$I$90+APU!$O$338*M$94/$I$94+APU!$O$354*M$98/$I$98+APU!$O$370*M$103/$I$103+APU!$O$387*M$108/$I$108+APU!$O$403*M$113/$I$113+APU!$O$420*M$117/$I$117+APU!$O$437*M$121/$I$121+APU!$O$454*M$125/$I$125+APU!$O$472*M$129/$I$129+APU!$O$489*M$134/$I$134+APU!$O$506*M$138/$I$138+(APU!$O$526+APU!$O$566+APU!$O$598+APU!$O$616+APU!$O$656+APU!$O$696+APU!$O$736+APU!$O$776+APU!$O$1187+APU!$O$1722+APU!$O$1739+APU!$O$1755+APU!$O$1771+APU!$O$1787+APU!$O$1803)*M$143/$I$143+(APU!$O$547+APU!$O$582+APU!$O$636+APU!$O$676+APU!$O$716+APU!$O$756+APU!$O$796+APU!$O$816+APU!$O$1203)*M$148/$I$148+(APU!$O$836+APU!$O$978+APU!$O$1045+APU!$O$1123+APU!$O$1284+APU!$O$1364+APU!$O$1564)*M$153/$I$153+(APU!$O$857+APU!$O$920+APU!$O$995+APU!$O$1065+APU!$O$1139+APU!$O$1221+APU!$O$1304+APU!$O$1384+APU!$O$1484+APU!$O$1504+APU!$O$1583+APU!$O$1639+APU!$O$1655+APU!$O$1672+APU!$O$1688+APU!$O$1704)*M$158/$I$158+(APU!$O$878+APU!$O$940+APU!$O$1011+APU!$O$1085+APU!$O$1155+APU!$O$1242+APU!$O$1324+APU!$O$1404+APU!$O$1464+APU!$O$1524+APU!$O$1602)*M$163/$I$163+(APU!$O$899+APU!$O$960+APU!$O$1027+APU!$O$1105+APU!$O$1171+APU!$O$1263+APU!$O$1344+APU!$O$1424+APU!$O$1444+APU!$O$1544+APU!$O$1621)*M$168/$I$168+APU!$O$1818*M$174/$I$174+APU!$O$1833*M$178/$I$178+APU!$O$1851*M$182/$I$182+APU!$O$2360*M$189/$I$189+APU!$O$2378*M$193/$I$193+APU!$O$2397*M$197/$I$197+APU!$O$2415*M$203/$I$203+APU!$O$2432*M$207/$I$207+APU!$O$2449*M$211/$I$211+APU!$O$2466*M$215/$I$215+APU!$O$2896*M$221/$I$221+APU!$O$2911*M$226/$I$226+APU!$O$2929*M$230/$I$230+APU!$O$2944*M$234/$I$234+APU!$O$2956*M$238/$I$238+APU!$O$2972*M$243/$I$243+APU!$O$2991*M$247/$I$247+APU!$O$3010*M$251/$I$251+APU!$O$3029*M$255/$I$255+APU!$O$3048*M$259/$I$259+APU!$O$3067*M$263/$I$263+APU!$O$3083*M$267/$I$267+APU!$O$3102*M$271/$I$271+APU!$O$3117*M$275/$I$275+APU!$O$3137*M$279/$I$279+APU!$O$3156*M$283/$I$283+APU!$O$3174*M$287/$I$287+APU!$O$3195*M$291/$I$291+APU!$O$3215*M$295/$I$295+APU!$O$3233*M$300/$I$300+APU!$O$3253*M$304/$I$304+APU!$O$3276*M$308/$I$308+APU!$O$3292*M$312/$I$312+APU!$O$3309*M$317/$I$317+APU!$O$3326*M$321/$I$321+APU!$O$3343*M$325/$I$325+APU!$O$3359*M$329/$I$329+APU!$O$3374*M$333/$I$333+APU!$O$3390*M$337/$I$337+APU!$O$3407*M$342/$I$342+APU!$O$3424*M$346/$I$346+APU!$O$3441*M$350/$I$350+APU!$O$3454*M$355/$I$355+APU!$O$3467*M$359/$I$359</f>
        <v>0</v>
      </c>
      <c r="N531" s="1099">
        <f>APU!$O$10*0.5*N$13/$I$13+APU!$O$10*0.5*N$367/$I$367+APU!$O$28*N$16/$I$16+APU!$O$52*N$23/$I$23+APU!$O$70*N$28/$I$28+APU!$O$88*N$34/$I$34+APU!$O$112*N$39/$I$39+APU!$O$130*N$43/$I$43+APU!$O$147*N$48/$I$48+APU!$O$164*N$52/$I$52+APU!$O$183*N$56/$I$56+APU!$O$204*N$60/$I$60+APU!$O$222*N$64/$I$64+APU!$O$241*N$68/$I$68+APU!$O$258*N$72/$I$72+APU!$O$275*N$76/$I$76+APU!$O$292*N$80/$I$80+APU!$O$307*N$84/$I$84+APU!$O$323*N$90/$I$90+APU!$O$338*N$94/$I$94+APU!$O$354*N$98/$I$98+APU!$O$370*N$103/$I$103+APU!$O$387*N$108/$I$108+APU!$O$403*N$113/$I$113+APU!$O$420*N$117/$I$117+APU!$O$437*N$121/$I$121+APU!$O$454*N$125/$I$125+APU!$O$472*N$129/$I$129+APU!$O$489*N$134/$I$134+APU!$O$506*N$138/$I$138+(APU!$O$526+APU!$O$566+APU!$O$598+APU!$O$616+APU!$O$656+APU!$O$696+APU!$O$736+APU!$O$776+APU!$O$1187+APU!$O$1722+APU!$O$1739+APU!$O$1755+APU!$O$1771+APU!$O$1787+APU!$O$1803)*N$143/$I$143+(APU!$O$547+APU!$O$582+APU!$O$636+APU!$O$676+APU!$O$716+APU!$O$756+APU!$O$796+APU!$O$816+APU!$O$1203)*N$148/$I$148+(APU!$O$836+APU!$O$978+APU!$O$1045+APU!$O$1123+APU!$O$1284+APU!$O$1364+APU!$O$1564)*N$153/$I$153+(APU!$O$857+APU!$O$920+APU!$O$995+APU!$O$1065+APU!$O$1139+APU!$O$1221+APU!$O$1304+APU!$O$1384+APU!$O$1484+APU!$O$1504+APU!$O$1583+APU!$O$1639+APU!$O$1655+APU!$O$1672+APU!$O$1688+APU!$O$1704)*N$158/$I$158+(APU!$O$878+APU!$O$940+APU!$O$1011+APU!$O$1085+APU!$O$1155+APU!$O$1242+APU!$O$1324+APU!$O$1404+APU!$O$1464+APU!$O$1524+APU!$O$1602)*N$163/$I$163+(APU!$O$899+APU!$O$960+APU!$O$1027+APU!$O$1105+APU!$O$1171+APU!$O$1263+APU!$O$1344+APU!$O$1424+APU!$O$1444+APU!$O$1544+APU!$O$1621)*N$168/$I$168+APU!$O$1818*N$174/$I$174+APU!$O$1833*N$178/$I$178+APU!$O$1851*N$182/$I$182+APU!$O$2360*N$189/$I$189+APU!$O$2378*N$193/$I$193+APU!$O$2397*N$197/$I$197+APU!$O$2415*N$203/$I$203+APU!$O$2432*N$207/$I$207+APU!$O$2449*N$211/$I$211+APU!$O$2466*N$215/$I$215+APU!$O$2896*N$221/$I$221+APU!$O$2911*N$226/$I$226+APU!$O$2929*N$230/$I$230+APU!$O$2944*N$234/$I$234+APU!$O$2956*N$238/$I$238+APU!$O$2972*N$243/$I$243+APU!$O$2991*N$247/$I$247+APU!$O$3010*N$251/$I$251+APU!$O$3029*N$255/$I$255+APU!$O$3048*N$259/$I$259+APU!$O$3067*N$263/$I$263+APU!$O$3083*N$267/$I$267+APU!$O$3102*N$271/$I$271+APU!$O$3117*N$275/$I$275+APU!$O$3137*N$279/$I$279+APU!$O$3156*N$283/$I$283+APU!$O$3174*N$287/$I$287+APU!$O$3195*N$291/$I$291+APU!$O$3215*N$295/$I$295+APU!$O$3233*N$300/$I$300+APU!$O$3253*N$304/$I$304+APU!$O$3276*N$308/$I$308+APU!$O$3292*N$312/$I$312+APU!$O$3309*N$317/$I$317+APU!$O$3326*N$321/$I$321+APU!$O$3343*N$325/$I$325+APU!$O$3359*N$329/$I$329+APU!$O$3374*N$333/$I$333+APU!$O$3390*N$337/$I$337+APU!$O$3407*N$342/$I$342+APU!$O$3424*N$346/$I$346+APU!$O$3441*N$350/$I$350+APU!$O$3454*N$355/$I$355+APU!$O$3467*N$359/$I$359</f>
        <v>0</v>
      </c>
      <c r="O531" s="1099">
        <f>APU!$O$10*0.5*O$13/$I$13+APU!$O$10*0.5*O$367/$I$367+APU!$O$28*O$16/$I$16+APU!$O$52*O$23/$I$23+APU!$O$70*O$28/$I$28+APU!$O$88*O$34/$I$34+APU!$O$112*O$39/$I$39+APU!$O$130*O$43/$I$43+APU!$O$147*O$48/$I$48+APU!$O$164*O$52/$I$52+APU!$O$183*O$56/$I$56+APU!$O$204*O$60/$I$60+APU!$O$222*O$64/$I$64+APU!$O$241*O$68/$I$68+APU!$O$258*O$72/$I$72+APU!$O$275*O$76/$I$76+APU!$O$292*O$80/$I$80+APU!$O$307*O$84/$I$84+APU!$O$323*O$90/$I$90+APU!$O$338*O$94/$I$94+APU!$O$354*O$98/$I$98+APU!$O$370*O$103/$I$103+APU!$O$387*O$108/$I$108+APU!$O$403*O$113/$I$113+APU!$O$420*O$117/$I$117+APU!$O$437*O$121/$I$121+APU!$O$454*O$125/$I$125+APU!$O$472*O$129/$I$129+APU!$O$489*O$134/$I$134+APU!$O$506*O$138/$I$138+(APU!$O$526+APU!$O$566+APU!$O$598+APU!$O$616+APU!$O$656+APU!$O$696+APU!$O$736+APU!$O$776+APU!$O$1187+APU!$O$1722+APU!$O$1739+APU!$O$1755+APU!$O$1771+APU!$O$1787+APU!$O$1803)*O$143/$I$143+(APU!$O$547+APU!$O$582+APU!$O$636+APU!$O$676+APU!$O$716+APU!$O$756+APU!$O$796+APU!$O$816+APU!$O$1203)*O$148/$I$148+(APU!$O$836+APU!$O$978+APU!$O$1045+APU!$O$1123+APU!$O$1284+APU!$O$1364+APU!$O$1564)*O$153/$I$153+(APU!$O$857+APU!$O$920+APU!$O$995+APU!$O$1065+APU!$O$1139+APU!$O$1221+APU!$O$1304+APU!$O$1384+APU!$O$1484+APU!$O$1504+APU!$O$1583+APU!$O$1639+APU!$O$1655+APU!$O$1672+APU!$O$1688+APU!$O$1704)*O$158/$I$158+(APU!$O$878+APU!$O$940+APU!$O$1011+APU!$O$1085+APU!$O$1155+APU!$O$1242+APU!$O$1324+APU!$O$1404+APU!$O$1464+APU!$O$1524+APU!$O$1602)*O$163/$I$163+(APU!$O$899+APU!$O$960+APU!$O$1027+APU!$O$1105+APU!$O$1171+APU!$O$1263+APU!$O$1344+APU!$O$1424+APU!$O$1444+APU!$O$1544+APU!$O$1621)*O$168/$I$168+APU!$O$1818*O$174/$I$174+APU!$O$1833*O$178/$I$178+APU!$O$1851*O$182/$I$182+APU!$O$2360*O$189/$I$189+APU!$O$2378*O$193/$I$193+APU!$O$2397*O$197/$I$197+APU!$O$2415*O$203/$I$203+APU!$O$2432*O$207/$I$207+APU!$O$2449*O$211/$I$211+APU!$O$2466*O$215/$I$215+APU!$O$2896*O$221/$I$221+APU!$O$2911*O$226/$I$226+APU!$O$2929*O$230/$I$230+APU!$O$2944*O$234/$I$234+APU!$O$2956*O$238/$I$238+APU!$O$2972*O$243/$I$243+APU!$O$2991*O$247/$I$247+APU!$O$3010*O$251/$I$251+APU!$O$3029*O$255/$I$255+APU!$O$3048*O$259/$I$259+APU!$O$3067*O$263/$I$263+APU!$O$3083*O$267/$I$267+APU!$O$3102*O$271/$I$271+APU!$O$3117*O$275/$I$275+APU!$O$3137*O$279/$I$279+APU!$O$3156*O$283/$I$283+APU!$O$3174*O$287/$I$287+APU!$O$3195*O$291/$I$291+APU!$O$3215*O$295/$I$295+APU!$O$3233*O$300/$I$300+APU!$O$3253*O$304/$I$304+APU!$O$3276*O$308/$I$308+APU!$O$3292*O$312/$I$312+APU!$O$3309*O$317/$I$317+APU!$O$3326*O$321/$I$321+APU!$O$3343*O$325/$I$325+APU!$O$3359*O$329/$I$329+APU!$O$3374*O$333/$I$333+APU!$O$3390*O$337/$I$337+APU!$O$3407*O$342/$I$342+APU!$O$3424*O$346/$I$346+APU!$O$3441*O$350/$I$350+APU!$O$3454*O$355/$I$355+APU!$O$3467*O$359/$I$359</f>
        <v>2</v>
      </c>
      <c r="P531" s="1099">
        <f>APU!$O$10*0.5*P$13/$I$13+APU!$O$10*0.5*P$367/$I$367+APU!$O$28*P$16/$I$16+APU!$O$52*P$23/$I$23+APU!$O$70*P$28/$I$28+APU!$O$88*P$34/$I$34+APU!$O$112*P$39/$I$39+APU!$O$130*P$43/$I$43+APU!$O$147*P$48/$I$48+APU!$O$164*P$52/$I$52+APU!$O$183*P$56/$I$56+APU!$O$204*P$60/$I$60+APU!$O$222*P$64/$I$64+APU!$O$241*P$68/$I$68+APU!$O$258*P$72/$I$72+APU!$O$275*P$76/$I$76+APU!$O$292*P$80/$I$80+APU!$O$307*P$84/$I$84+APU!$O$323*P$90/$I$90+APU!$O$338*P$94/$I$94+APU!$O$354*P$98/$I$98+APU!$O$370*P$103/$I$103+APU!$O$387*P$108/$I$108+APU!$O$403*P$113/$I$113+APU!$O$420*P$117/$I$117+APU!$O$437*P$121/$I$121+APU!$O$454*P$125/$I$125+APU!$O$472*P$129/$I$129+APU!$O$489*P$134/$I$134+APU!$O$506*P$138/$I$138+(APU!$O$526+APU!$O$566+APU!$O$598+APU!$O$616+APU!$O$656+APU!$O$696+APU!$O$736+APU!$O$776+APU!$O$1187+APU!$O$1722+APU!$O$1739+APU!$O$1755+APU!$O$1771+APU!$O$1787+APU!$O$1803)*P$143/$I$143+(APU!$O$547+APU!$O$582+APU!$O$636+APU!$O$676+APU!$O$716+APU!$O$756+APU!$O$796+APU!$O$816+APU!$O$1203)*P$148/$I$148+(APU!$O$836+APU!$O$978+APU!$O$1045+APU!$O$1123+APU!$O$1284+APU!$O$1364+APU!$O$1564)*P$153/$I$153+(APU!$O$857+APU!$O$920+APU!$O$995+APU!$O$1065+APU!$O$1139+APU!$O$1221+APU!$O$1304+APU!$O$1384+APU!$O$1484+APU!$O$1504+APU!$O$1583+APU!$O$1639+APU!$O$1655+APU!$O$1672+APU!$O$1688+APU!$O$1704)*P$158/$I$158+(APU!$O$878+APU!$O$940+APU!$O$1011+APU!$O$1085+APU!$O$1155+APU!$O$1242+APU!$O$1324+APU!$O$1404+APU!$O$1464+APU!$O$1524+APU!$O$1602)*P$163/$I$163+(APU!$O$899+APU!$O$960+APU!$O$1027+APU!$O$1105+APU!$O$1171+APU!$O$1263+APU!$O$1344+APU!$O$1424+APU!$O$1444+APU!$O$1544+APU!$O$1621)*P$168/$I$168+APU!$O$1818*P$174/$I$174+APU!$O$1833*P$178/$I$178+APU!$O$1851*P$182/$I$182+APU!$O$2360*P$189/$I$189+APU!$O$2378*P$193/$I$193+APU!$O$2397*P$197/$I$197+APU!$O$2415*P$203/$I$203+APU!$O$2432*P$207/$I$207+APU!$O$2449*P$211/$I$211+APU!$O$2466*P$215/$I$215+APU!$O$2896*P$221/$I$221+APU!$O$2911*P$226/$I$226+APU!$O$2929*P$230/$I$230+APU!$O$2944*P$234/$I$234+APU!$O$2956*P$238/$I$238+APU!$O$2972*P$243/$I$243+APU!$O$2991*P$247/$I$247+APU!$O$3010*P$251/$I$251+APU!$O$3029*P$255/$I$255+APU!$O$3048*P$259/$I$259+APU!$O$3067*P$263/$I$263+APU!$O$3083*P$267/$I$267+APU!$O$3102*P$271/$I$271+APU!$O$3117*P$275/$I$275+APU!$O$3137*P$279/$I$279+APU!$O$3156*P$283/$I$283+APU!$O$3174*P$287/$I$287+APU!$O$3195*P$291/$I$291+APU!$O$3215*P$295/$I$295+APU!$O$3233*P$300/$I$300+APU!$O$3253*P$304/$I$304+APU!$O$3276*P$308/$I$308+APU!$O$3292*P$312/$I$312+APU!$O$3309*P$317/$I$317+APU!$O$3326*P$321/$I$321+APU!$O$3343*P$325/$I$325+APU!$O$3359*P$329/$I$329+APU!$O$3374*P$333/$I$333+APU!$O$3390*P$337/$I$337+APU!$O$3407*P$342/$I$342+APU!$O$3424*P$346/$I$346+APU!$O$3441*P$350/$I$350+APU!$O$3454*P$355/$I$355+APU!$O$3467*P$359/$I$359</f>
        <v>4.28</v>
      </c>
      <c r="Q531" s="1099">
        <f>APU!$O$10*0.5*Q$13/$I$13+APU!$O$10*0.5*Q$367/$I$367+APU!$O$28*Q$16/$I$16+APU!$O$52*Q$23/$I$23+APU!$O$70*Q$28/$I$28+APU!$O$88*Q$34/$I$34+APU!$O$112*Q$39/$I$39+APU!$O$130*Q$43/$I$43+APU!$O$147*Q$48/$I$48+APU!$O$164*Q$52/$I$52+APU!$O$183*Q$56/$I$56+APU!$O$204*Q$60/$I$60+APU!$O$222*Q$64/$I$64+APU!$O$241*Q$68/$I$68+APU!$O$258*Q$72/$I$72+APU!$O$275*Q$76/$I$76+APU!$O$292*Q$80/$I$80+APU!$O$307*Q$84/$I$84+APU!$O$323*Q$90/$I$90+APU!$O$338*Q$94/$I$94+APU!$O$354*Q$98/$I$98+APU!$O$370*Q$103/$I$103+APU!$O$387*Q$108/$I$108+APU!$O$403*Q$113/$I$113+APU!$O$420*Q$117/$I$117+APU!$O$437*Q$121/$I$121+APU!$O$454*Q$125/$I$125+APU!$O$472*Q$129/$I$129+APU!$O$489*Q$134/$I$134+APU!$O$506*Q$138/$I$138+(APU!$O$526+APU!$O$566+APU!$O$598+APU!$O$616+APU!$O$656+APU!$O$696+APU!$O$736+APU!$O$776+APU!$O$1187+APU!$O$1722+APU!$O$1739+APU!$O$1755+APU!$O$1771+APU!$O$1787+APU!$O$1803)*Q$143/$I$143+(APU!$O$547+APU!$O$582+APU!$O$636+APU!$O$676+APU!$O$716+APU!$O$756+APU!$O$796+APU!$O$816+APU!$O$1203)*Q$148/$I$148+(APU!$O$836+APU!$O$978+APU!$O$1045+APU!$O$1123+APU!$O$1284+APU!$O$1364+APU!$O$1564)*Q$153/$I$153+(APU!$O$857+APU!$O$920+APU!$O$995+APU!$O$1065+APU!$O$1139+APU!$O$1221+APU!$O$1304+APU!$O$1384+APU!$O$1484+APU!$O$1504+APU!$O$1583+APU!$O$1639+APU!$O$1655+APU!$O$1672+APU!$O$1688+APU!$O$1704)*Q$158/$I$158+(APU!$O$878+APU!$O$940+APU!$O$1011+APU!$O$1085+APU!$O$1155+APU!$O$1242+APU!$O$1324+APU!$O$1404+APU!$O$1464+APU!$O$1524+APU!$O$1602)*Q$163/$I$163+(APU!$O$899+APU!$O$960+APU!$O$1027+APU!$O$1105+APU!$O$1171+APU!$O$1263+APU!$O$1344+APU!$O$1424+APU!$O$1444+APU!$O$1544+APU!$O$1621)*Q$168/$I$168+APU!$O$1818*Q$174/$I$174+APU!$O$1833*Q$178/$I$178+APU!$O$1851*Q$182/$I$182+APU!$O$2360*Q$189/$I$189+APU!$O$2378*Q$193/$I$193+APU!$O$2397*Q$197/$I$197+APU!$O$2415*Q$203/$I$203+APU!$O$2432*Q$207/$I$207+APU!$O$2449*Q$211/$I$211+APU!$O$2466*Q$215/$I$215+APU!$O$2896*Q$221/$I$221+APU!$O$2911*Q$226/$I$226+APU!$O$2929*Q$230/$I$230+APU!$O$2944*Q$234/$I$234+APU!$O$2956*Q$238/$I$238+APU!$O$2972*Q$243/$I$243+APU!$O$2991*Q$247/$I$247+APU!$O$3010*Q$251/$I$251+APU!$O$3029*Q$255/$I$255+APU!$O$3048*Q$259/$I$259+APU!$O$3067*Q$263/$I$263+APU!$O$3083*Q$267/$I$267+APU!$O$3102*Q$271/$I$271+APU!$O$3117*Q$275/$I$275+APU!$O$3137*Q$279/$I$279+APU!$O$3156*Q$283/$I$283+APU!$O$3174*Q$287/$I$287+APU!$O$3195*Q$291/$I$291+APU!$O$3215*Q$295/$I$295+APU!$O$3233*Q$300/$I$300+APU!$O$3253*Q$304/$I$304+APU!$O$3276*Q$308/$I$308+APU!$O$3292*Q$312/$I$312+APU!$O$3309*Q$317/$I$317+APU!$O$3326*Q$321/$I$321+APU!$O$3343*Q$325/$I$325+APU!$O$3359*Q$329/$I$329+APU!$O$3374*Q$333/$I$333+APU!$O$3390*Q$337/$I$337+APU!$O$3407*Q$342/$I$342+APU!$O$3424*Q$346/$I$346+APU!$O$3441*Q$350/$I$350+APU!$O$3454*Q$355/$I$355+APU!$O$3467*Q$359/$I$359</f>
        <v>16.346250000000001</v>
      </c>
      <c r="R531" s="1099">
        <f>APU!$O$10*0.5*R$13/$I$13+APU!$O$10*0.5*R$367/$I$367+APU!$O$28*R$16/$I$16+APU!$O$52*R$23/$I$23+APU!$O$70*R$28/$I$28+APU!$O$88*R$34/$I$34+APU!$O$112*R$39/$I$39+APU!$O$130*R$43/$I$43+APU!$O$147*R$48/$I$48+APU!$O$164*R$52/$I$52+APU!$O$183*R$56/$I$56+APU!$O$204*R$60/$I$60+APU!$O$222*R$64/$I$64+APU!$O$241*R$68/$I$68+APU!$O$258*R$72/$I$72+APU!$O$275*R$76/$I$76+APU!$O$292*R$80/$I$80+APU!$O$307*R$84/$I$84+APU!$O$323*R$90/$I$90+APU!$O$338*R$94/$I$94+APU!$O$354*R$98/$I$98+APU!$O$370*R$103/$I$103+APU!$O$387*R$108/$I$108+APU!$O$403*R$113/$I$113+APU!$O$420*R$117/$I$117+APU!$O$437*R$121/$I$121+APU!$O$454*R$125/$I$125+APU!$O$472*R$129/$I$129+APU!$O$489*R$134/$I$134+APU!$O$506*R$138/$I$138+(APU!$O$526+APU!$O$566+APU!$O$598+APU!$O$616+APU!$O$656+APU!$O$696+APU!$O$736+APU!$O$776+APU!$O$1187+APU!$O$1722+APU!$O$1739+APU!$O$1755+APU!$O$1771+APU!$O$1787+APU!$O$1803)*R$143/$I$143+(APU!$O$547+APU!$O$582+APU!$O$636+APU!$O$676+APU!$O$716+APU!$O$756+APU!$O$796+APU!$O$816+APU!$O$1203)*R$148/$I$148+(APU!$O$836+APU!$O$978+APU!$O$1045+APU!$O$1123+APU!$O$1284+APU!$O$1364+APU!$O$1564)*R$153/$I$153+(APU!$O$857+APU!$O$920+APU!$O$995+APU!$O$1065+APU!$O$1139+APU!$O$1221+APU!$O$1304+APU!$O$1384+APU!$O$1484+APU!$O$1504+APU!$O$1583+APU!$O$1639+APU!$O$1655+APU!$O$1672+APU!$O$1688+APU!$O$1704)*R$158/$I$158+(APU!$O$878+APU!$O$940+APU!$O$1011+APU!$O$1085+APU!$O$1155+APU!$O$1242+APU!$O$1324+APU!$O$1404+APU!$O$1464+APU!$O$1524+APU!$O$1602)*R$163/$I$163+(APU!$O$899+APU!$O$960+APU!$O$1027+APU!$O$1105+APU!$O$1171+APU!$O$1263+APU!$O$1344+APU!$O$1424+APU!$O$1444+APU!$O$1544+APU!$O$1621)*R$168/$I$168+APU!$O$1818*R$174/$I$174+APU!$O$1833*R$178/$I$178+APU!$O$1851*R$182/$I$182+APU!$O$2360*R$189/$I$189+APU!$O$2378*R$193/$I$193+APU!$O$2397*R$197/$I$197+APU!$O$2415*R$203/$I$203+APU!$O$2432*R$207/$I$207+APU!$O$2449*R$211/$I$211+APU!$O$2466*R$215/$I$215+APU!$O$2896*R$221/$I$221+APU!$O$2911*R$226/$I$226+APU!$O$2929*R$230/$I$230+APU!$O$2944*R$234/$I$234+APU!$O$2956*R$238/$I$238+APU!$O$2972*R$243/$I$243+APU!$O$2991*R$247/$I$247+APU!$O$3010*R$251/$I$251+APU!$O$3029*R$255/$I$255+APU!$O$3048*R$259/$I$259+APU!$O$3067*R$263/$I$263+APU!$O$3083*R$267/$I$267+APU!$O$3102*R$271/$I$271+APU!$O$3117*R$275/$I$275+APU!$O$3137*R$279/$I$279+APU!$O$3156*R$283/$I$283+APU!$O$3174*R$287/$I$287+APU!$O$3195*R$291/$I$291+APU!$O$3215*R$295/$I$295+APU!$O$3233*R$300/$I$300+APU!$O$3253*R$304/$I$304+APU!$O$3276*R$308/$I$308+APU!$O$3292*R$312/$I$312+APU!$O$3309*R$317/$I$317+APU!$O$3326*R$321/$I$321+APU!$O$3343*R$325/$I$325+APU!$O$3359*R$329/$I$329+APU!$O$3374*R$333/$I$333+APU!$O$3390*R$337/$I$337+APU!$O$3407*R$342/$I$342+APU!$O$3424*R$346/$I$346+APU!$O$3441*R$350/$I$350+APU!$O$3454*R$355/$I$355+APU!$O$3467*R$359/$I$359</f>
        <v>914.17666666666662</v>
      </c>
      <c r="S531" s="1099">
        <f>APU!$O$10*0.5*S$13/$I$13+APU!$O$10*0.5*S$367/$I$367+APU!$O$28*S$16/$I$16+APU!$O$52*S$23/$I$23+APU!$O$70*S$28/$I$28+APU!$O$88*S$34/$I$34+APU!$O$112*S$39/$I$39+APU!$O$130*S$43/$I$43+APU!$O$147*S$48/$I$48+APU!$O$164*S$52/$I$52+APU!$O$183*S$56/$I$56+APU!$O$204*S$60/$I$60+APU!$O$222*S$64/$I$64+APU!$O$241*S$68/$I$68+APU!$O$258*S$72/$I$72+APU!$O$275*S$76/$I$76+APU!$O$292*S$80/$I$80+APU!$O$307*S$84/$I$84+APU!$O$323*S$90/$I$90+APU!$O$338*S$94/$I$94+APU!$O$354*S$98/$I$98+APU!$O$370*S$103/$I$103+APU!$O$387*S$108/$I$108+APU!$O$403*S$113/$I$113+APU!$O$420*S$117/$I$117+APU!$O$437*S$121/$I$121+APU!$O$454*S$125/$I$125+APU!$O$472*S$129/$I$129+APU!$O$489*S$134/$I$134+APU!$O$506*S$138/$I$138+(APU!$O$526+APU!$O$566+APU!$O$598+APU!$O$616+APU!$O$656+APU!$O$696+APU!$O$736+APU!$O$776+APU!$O$1187+APU!$O$1722+APU!$O$1739+APU!$O$1755+APU!$O$1771+APU!$O$1787+APU!$O$1803)*S$143/$I$143+(APU!$O$547+APU!$O$582+APU!$O$636+APU!$O$676+APU!$O$716+APU!$O$756+APU!$O$796+APU!$O$816+APU!$O$1203)*S$148/$I$148+(APU!$O$836+APU!$O$978+APU!$O$1045+APU!$O$1123+APU!$O$1284+APU!$O$1364+APU!$O$1564)*S$153/$I$153+(APU!$O$857+APU!$O$920+APU!$O$995+APU!$O$1065+APU!$O$1139+APU!$O$1221+APU!$O$1304+APU!$O$1384+APU!$O$1484+APU!$O$1504+APU!$O$1583+APU!$O$1639+APU!$O$1655+APU!$O$1672+APU!$O$1688+APU!$O$1704)*S$158/$I$158+(APU!$O$878+APU!$O$940+APU!$O$1011+APU!$O$1085+APU!$O$1155+APU!$O$1242+APU!$O$1324+APU!$O$1404+APU!$O$1464+APU!$O$1524+APU!$O$1602)*S$163/$I$163+(APU!$O$899+APU!$O$960+APU!$O$1027+APU!$O$1105+APU!$O$1171+APU!$O$1263+APU!$O$1344+APU!$O$1424+APU!$O$1444+APU!$O$1544+APU!$O$1621)*S$168/$I$168+APU!$O$1818*S$174/$I$174+APU!$O$1833*S$178/$I$178+APU!$O$1851*S$182/$I$182+APU!$O$2360*S$189/$I$189+APU!$O$2378*S$193/$I$193+APU!$O$2397*S$197/$I$197+APU!$O$2415*S$203/$I$203+APU!$O$2432*S$207/$I$207+APU!$O$2449*S$211/$I$211+APU!$O$2466*S$215/$I$215+APU!$O$2896*S$221/$I$221+APU!$O$2911*S$226/$I$226+APU!$O$2929*S$230/$I$230+APU!$O$2944*S$234/$I$234+APU!$O$2956*S$238/$I$238+APU!$O$2972*S$243/$I$243+APU!$O$2991*S$247/$I$247+APU!$O$3010*S$251/$I$251+APU!$O$3029*S$255/$I$255+APU!$O$3048*S$259/$I$259+APU!$O$3067*S$263/$I$263+APU!$O$3083*S$267/$I$267+APU!$O$3102*S$271/$I$271+APU!$O$3117*S$275/$I$275+APU!$O$3137*S$279/$I$279+APU!$O$3156*S$283/$I$283+APU!$O$3174*S$287/$I$287+APU!$O$3195*S$291/$I$291+APU!$O$3215*S$295/$I$295+APU!$O$3233*S$300/$I$300+APU!$O$3253*S$304/$I$304+APU!$O$3276*S$308/$I$308+APU!$O$3292*S$312/$I$312+APU!$O$3309*S$317/$I$317+APU!$O$3326*S$321/$I$321+APU!$O$3343*S$325/$I$325+APU!$O$3359*S$329/$I$329+APU!$O$3374*S$333/$I$333+APU!$O$3390*S$337/$I$337+APU!$O$3407*S$342/$I$342+APU!$O$3424*S$346/$I$346+APU!$O$3441*S$350/$I$350+APU!$O$3454*S$355/$I$355+APU!$O$3467*S$359/$I$359</f>
        <v>1588.6571948998178</v>
      </c>
      <c r="T531" s="1099">
        <f>APU!$O$10*0.5*T$13/$I$13+APU!$O$10*0.5*T$367/$I$367+APU!$O$28*T$16/$I$16+APU!$O$52*T$23/$I$23+APU!$O$70*T$28/$I$28+APU!$O$88*T$34/$I$34+APU!$O$112*T$39/$I$39+APU!$O$130*T$43/$I$43+APU!$O$147*T$48/$I$48+APU!$O$164*T$52/$I$52+APU!$O$183*T$56/$I$56+APU!$O$204*T$60/$I$60+APU!$O$222*T$64/$I$64+APU!$O$241*T$68/$I$68+APU!$O$258*T$72/$I$72+APU!$O$275*T$76/$I$76+APU!$O$292*T$80/$I$80+APU!$O$307*T$84/$I$84+APU!$O$323*T$90/$I$90+APU!$O$338*T$94/$I$94+APU!$O$354*T$98/$I$98+APU!$O$370*T$103/$I$103+APU!$O$387*T$108/$I$108+APU!$O$403*T$113/$I$113+APU!$O$420*T$117/$I$117+APU!$O$437*T$121/$I$121+APU!$O$454*T$125/$I$125+APU!$O$472*T$129/$I$129+APU!$O$489*T$134/$I$134+APU!$O$506*T$138/$I$138+(APU!$O$526+APU!$O$566+APU!$O$598+APU!$O$616+APU!$O$656+APU!$O$696+APU!$O$736+APU!$O$776+APU!$O$1187+APU!$O$1722+APU!$O$1739+APU!$O$1755+APU!$O$1771+APU!$O$1787+APU!$O$1803)*T$143/$I$143+(APU!$O$547+APU!$O$582+APU!$O$636+APU!$O$676+APU!$O$716+APU!$O$756+APU!$O$796+APU!$O$816+APU!$O$1203)*T$148/$I$148+(APU!$O$836+APU!$O$978+APU!$O$1045+APU!$O$1123+APU!$O$1284+APU!$O$1364+APU!$O$1564)*T$153/$I$153+(APU!$O$857+APU!$O$920+APU!$O$995+APU!$O$1065+APU!$O$1139+APU!$O$1221+APU!$O$1304+APU!$O$1384+APU!$O$1484+APU!$O$1504+APU!$O$1583+APU!$O$1639+APU!$O$1655+APU!$O$1672+APU!$O$1688+APU!$O$1704)*T$158/$I$158+(APU!$O$878+APU!$O$940+APU!$O$1011+APU!$O$1085+APU!$O$1155+APU!$O$1242+APU!$O$1324+APU!$O$1404+APU!$O$1464+APU!$O$1524+APU!$O$1602)*T$163/$I$163+(APU!$O$899+APU!$O$960+APU!$O$1027+APU!$O$1105+APU!$O$1171+APU!$O$1263+APU!$O$1344+APU!$O$1424+APU!$O$1444+APU!$O$1544+APU!$O$1621)*T$168/$I$168+APU!$O$1818*T$174/$I$174+APU!$O$1833*T$178/$I$178+APU!$O$1851*T$182/$I$182+APU!$O$2360*T$189/$I$189+APU!$O$2378*T$193/$I$193+APU!$O$2397*T$197/$I$197+APU!$O$2415*T$203/$I$203+APU!$O$2432*T$207/$I$207+APU!$O$2449*T$211/$I$211+APU!$O$2466*T$215/$I$215+APU!$O$2896*T$221/$I$221+APU!$O$2911*T$226/$I$226+APU!$O$2929*T$230/$I$230+APU!$O$2944*T$234/$I$234+APU!$O$2956*T$238/$I$238+APU!$O$2972*T$243/$I$243+APU!$O$2991*T$247/$I$247+APU!$O$3010*T$251/$I$251+APU!$O$3029*T$255/$I$255+APU!$O$3048*T$259/$I$259+APU!$O$3067*T$263/$I$263+APU!$O$3083*T$267/$I$267+APU!$O$3102*T$271/$I$271+APU!$O$3117*T$275/$I$275+APU!$O$3137*T$279/$I$279+APU!$O$3156*T$283/$I$283+APU!$O$3174*T$287/$I$287+APU!$O$3195*T$291/$I$291+APU!$O$3215*T$295/$I$295+APU!$O$3233*T$300/$I$300+APU!$O$3253*T$304/$I$304+APU!$O$3276*T$308/$I$308+APU!$O$3292*T$312/$I$312+APU!$O$3309*T$317/$I$317+APU!$O$3326*T$321/$I$321+APU!$O$3343*T$325/$I$325+APU!$O$3359*T$329/$I$329+APU!$O$3374*T$333/$I$333+APU!$O$3390*T$337/$I$337+APU!$O$3407*T$342/$I$342+APU!$O$3424*T$346/$I$346+APU!$O$3441*T$350/$I$350+APU!$O$3454*T$355/$I$355+APU!$O$3467*T$359/$I$359</f>
        <v>1118.1571948998178</v>
      </c>
      <c r="U531" s="1099">
        <f>APU!$O$10*0.5*U$13/$I$13+APU!$O$10*0.5*U$367/$I$367+APU!$O$28*U$16/$I$16+APU!$O$52*U$23/$I$23+APU!$O$70*U$28/$I$28+APU!$O$88*U$34/$I$34+APU!$O$112*U$39/$I$39+APU!$O$130*U$43/$I$43+APU!$O$147*U$48/$I$48+APU!$O$164*U$52/$I$52+APU!$O$183*U$56/$I$56+APU!$O$204*U$60/$I$60+APU!$O$222*U$64/$I$64+APU!$O$241*U$68/$I$68+APU!$O$258*U$72/$I$72+APU!$O$275*U$76/$I$76+APU!$O$292*U$80/$I$80+APU!$O$307*U$84/$I$84+APU!$O$323*U$90/$I$90+APU!$O$338*U$94/$I$94+APU!$O$354*U$98/$I$98+APU!$O$370*U$103/$I$103+APU!$O$387*U$108/$I$108+APU!$O$403*U$113/$I$113+APU!$O$420*U$117/$I$117+APU!$O$437*U$121/$I$121+APU!$O$454*U$125/$I$125+APU!$O$472*U$129/$I$129+APU!$O$489*U$134/$I$134+APU!$O$506*U$138/$I$138+(APU!$O$526+APU!$O$566+APU!$O$598+APU!$O$616+APU!$O$656+APU!$O$696+APU!$O$736+APU!$O$776+APU!$O$1187+APU!$O$1722+APU!$O$1739+APU!$O$1755+APU!$O$1771+APU!$O$1787+APU!$O$1803)*U$143/$I$143+(APU!$O$547+APU!$O$582+APU!$O$636+APU!$O$676+APU!$O$716+APU!$O$756+APU!$O$796+APU!$O$816+APU!$O$1203)*U$148/$I$148+(APU!$O$836+APU!$O$978+APU!$O$1045+APU!$O$1123+APU!$O$1284+APU!$O$1364+APU!$O$1564)*U$153/$I$153+(APU!$O$857+APU!$O$920+APU!$O$995+APU!$O$1065+APU!$O$1139+APU!$O$1221+APU!$O$1304+APU!$O$1384+APU!$O$1484+APU!$O$1504+APU!$O$1583+APU!$O$1639+APU!$O$1655+APU!$O$1672+APU!$O$1688+APU!$O$1704)*U$158/$I$158+(APU!$O$878+APU!$O$940+APU!$O$1011+APU!$O$1085+APU!$O$1155+APU!$O$1242+APU!$O$1324+APU!$O$1404+APU!$O$1464+APU!$O$1524+APU!$O$1602)*U$163/$I$163+(APU!$O$899+APU!$O$960+APU!$O$1027+APU!$O$1105+APU!$O$1171+APU!$O$1263+APU!$O$1344+APU!$O$1424+APU!$O$1444+APU!$O$1544+APU!$O$1621)*U$168/$I$168+APU!$O$1818*U$174/$I$174+APU!$O$1833*U$178/$I$178+APU!$O$1851*U$182/$I$182+APU!$O$2360*U$189/$I$189+APU!$O$2378*U$193/$I$193+APU!$O$2397*U$197/$I$197+APU!$O$2415*U$203/$I$203+APU!$O$2432*U$207/$I$207+APU!$O$2449*U$211/$I$211+APU!$O$2466*U$215/$I$215+APU!$O$2896*U$221/$I$221+APU!$O$2911*U$226/$I$226+APU!$O$2929*U$230/$I$230+APU!$O$2944*U$234/$I$234+APU!$O$2956*U$238/$I$238+APU!$O$2972*U$243/$I$243+APU!$O$2991*U$247/$I$247+APU!$O$3010*U$251/$I$251+APU!$O$3029*U$255/$I$255+APU!$O$3048*U$259/$I$259+APU!$O$3067*U$263/$I$263+APU!$O$3083*U$267/$I$267+APU!$O$3102*U$271/$I$271+APU!$O$3117*U$275/$I$275+APU!$O$3137*U$279/$I$279+APU!$O$3156*U$283/$I$283+APU!$O$3174*U$287/$I$287+APU!$O$3195*U$291/$I$291+APU!$O$3215*U$295/$I$295+APU!$O$3233*U$300/$I$300+APU!$O$3253*U$304/$I$304+APU!$O$3276*U$308/$I$308+APU!$O$3292*U$312/$I$312+APU!$O$3309*U$317/$I$317+APU!$O$3326*U$321/$I$321+APU!$O$3343*U$325/$I$325+APU!$O$3359*U$329/$I$329+APU!$O$3374*U$333/$I$333+APU!$O$3390*U$337/$I$337+APU!$O$3407*U$342/$I$342+APU!$O$3424*U$346/$I$346+APU!$O$3441*U$350/$I$350+APU!$O$3454*U$355/$I$355+APU!$O$3467*U$359/$I$359</f>
        <v>6099.3125089094801</v>
      </c>
      <c r="V531" s="1099">
        <f>APU!$O$10*0.5*V$13/$I$13+APU!$O$10*0.5*V$367/$I$367+APU!$O$28*V$16/$I$16+APU!$O$52*V$23/$I$23+APU!$O$70*V$28/$I$28+APU!$O$88*V$34/$I$34+APU!$O$112*V$39/$I$39+APU!$O$130*V$43/$I$43+APU!$O$147*V$48/$I$48+APU!$O$164*V$52/$I$52+APU!$O$183*V$56/$I$56+APU!$O$204*V$60/$I$60+APU!$O$222*V$64/$I$64+APU!$O$241*V$68/$I$68+APU!$O$258*V$72/$I$72+APU!$O$275*V$76/$I$76+APU!$O$292*V$80/$I$80+APU!$O$307*V$84/$I$84+APU!$O$323*V$90/$I$90+APU!$O$338*V$94/$I$94+APU!$O$354*V$98/$I$98+APU!$O$370*V$103/$I$103+APU!$O$387*V$108/$I$108+APU!$O$403*V$113/$I$113+APU!$O$420*V$117/$I$117+APU!$O$437*V$121/$I$121+APU!$O$454*V$125/$I$125+APU!$O$472*V$129/$I$129+APU!$O$489*V$134/$I$134+APU!$O$506*V$138/$I$138+(APU!$O$526+APU!$O$566+APU!$O$598+APU!$O$616+APU!$O$656+APU!$O$696+APU!$O$736+APU!$O$776+APU!$O$1187+APU!$O$1722+APU!$O$1739+APU!$O$1755+APU!$O$1771+APU!$O$1787+APU!$O$1803)*V$143/$I$143+(APU!$O$547+APU!$O$582+APU!$O$636+APU!$O$676+APU!$O$716+APU!$O$756+APU!$O$796+APU!$O$816+APU!$O$1203)*V$148/$I$148+(APU!$O$836+APU!$O$978+APU!$O$1045+APU!$O$1123+APU!$O$1284+APU!$O$1364+APU!$O$1564)*V$153/$I$153+(APU!$O$857+APU!$O$920+APU!$O$995+APU!$O$1065+APU!$O$1139+APU!$O$1221+APU!$O$1304+APU!$O$1384+APU!$O$1484+APU!$O$1504+APU!$O$1583+APU!$O$1639+APU!$O$1655+APU!$O$1672+APU!$O$1688+APU!$O$1704)*V$158/$I$158+(APU!$O$878+APU!$O$940+APU!$O$1011+APU!$O$1085+APU!$O$1155+APU!$O$1242+APU!$O$1324+APU!$O$1404+APU!$O$1464+APU!$O$1524+APU!$O$1602)*V$163/$I$163+(APU!$O$899+APU!$O$960+APU!$O$1027+APU!$O$1105+APU!$O$1171+APU!$O$1263+APU!$O$1344+APU!$O$1424+APU!$O$1444+APU!$O$1544+APU!$O$1621)*V$168/$I$168+APU!$O$1818*V$174/$I$174+APU!$O$1833*V$178/$I$178+APU!$O$1851*V$182/$I$182+APU!$O$2360*V$189/$I$189+APU!$O$2378*V$193/$I$193+APU!$O$2397*V$197/$I$197+APU!$O$2415*V$203/$I$203+APU!$O$2432*V$207/$I$207+APU!$O$2449*V$211/$I$211+APU!$O$2466*V$215/$I$215+APU!$O$2896*V$221/$I$221+APU!$O$2911*V$226/$I$226+APU!$O$2929*V$230/$I$230+APU!$O$2944*V$234/$I$234+APU!$O$2956*V$238/$I$238+APU!$O$2972*V$243/$I$243+APU!$O$2991*V$247/$I$247+APU!$O$3010*V$251/$I$251+APU!$O$3029*V$255/$I$255+APU!$O$3048*V$259/$I$259+APU!$O$3067*V$263/$I$263+APU!$O$3083*V$267/$I$267+APU!$O$3102*V$271/$I$271+APU!$O$3117*V$275/$I$275+APU!$O$3137*V$279/$I$279+APU!$O$3156*V$283/$I$283+APU!$O$3174*V$287/$I$287+APU!$O$3195*V$291/$I$291+APU!$O$3215*V$295/$I$295+APU!$O$3233*V$300/$I$300+APU!$O$3253*V$304/$I$304+APU!$O$3276*V$308/$I$308+APU!$O$3292*V$312/$I$312+APU!$O$3309*V$317/$I$317+APU!$O$3326*V$321/$I$321+APU!$O$3343*V$325/$I$325+APU!$O$3359*V$329/$I$329+APU!$O$3374*V$333/$I$333+APU!$O$3390*V$337/$I$337+APU!$O$3407*V$342/$I$342+APU!$O$3424*V$346/$I$346+APU!$O$3441*V$350/$I$350+APU!$O$3454*V$355/$I$355+APU!$O$3467*V$359/$I$359</f>
        <v>11089.898136105352</v>
      </c>
      <c r="W531" s="1099">
        <f>APU!$O$10*0.5*W$13/$I$13+APU!$O$10*0.5*W$367/$I$367+APU!$O$28*W$16/$I$16+APU!$O$52*W$23/$I$23+APU!$O$70*W$28/$I$28+APU!$O$88*W$34/$I$34+APU!$O$112*W$39/$I$39+APU!$O$130*W$43/$I$43+APU!$O$147*W$48/$I$48+APU!$O$164*W$52/$I$52+APU!$O$183*W$56/$I$56+APU!$O$204*W$60/$I$60+APU!$O$222*W$64/$I$64+APU!$O$241*W$68/$I$68+APU!$O$258*W$72/$I$72+APU!$O$275*W$76/$I$76+APU!$O$292*W$80/$I$80+APU!$O$307*W$84/$I$84+APU!$O$323*W$90/$I$90+APU!$O$338*W$94/$I$94+APU!$O$354*W$98/$I$98+APU!$O$370*W$103/$I$103+APU!$O$387*W$108/$I$108+APU!$O$403*W$113/$I$113+APU!$O$420*W$117/$I$117+APU!$O$437*W$121/$I$121+APU!$O$454*W$125/$I$125+APU!$O$472*W$129/$I$129+APU!$O$489*W$134/$I$134+APU!$O$506*W$138/$I$138+(APU!$O$526+APU!$O$566+APU!$O$598+APU!$O$616+APU!$O$656+APU!$O$696+APU!$O$736+APU!$O$776+APU!$O$1187+APU!$O$1722+APU!$O$1739+APU!$O$1755+APU!$O$1771+APU!$O$1787+APU!$O$1803)*W$143/$I$143+(APU!$O$547+APU!$O$582+APU!$O$636+APU!$O$676+APU!$O$716+APU!$O$756+APU!$O$796+APU!$O$816+APU!$O$1203)*W$148/$I$148+(APU!$O$836+APU!$O$978+APU!$O$1045+APU!$O$1123+APU!$O$1284+APU!$O$1364+APU!$O$1564)*W$153/$I$153+(APU!$O$857+APU!$O$920+APU!$O$995+APU!$O$1065+APU!$O$1139+APU!$O$1221+APU!$O$1304+APU!$O$1384+APU!$O$1484+APU!$O$1504+APU!$O$1583+APU!$O$1639+APU!$O$1655+APU!$O$1672+APU!$O$1688+APU!$O$1704)*W$158/$I$158+(APU!$O$878+APU!$O$940+APU!$O$1011+APU!$O$1085+APU!$O$1155+APU!$O$1242+APU!$O$1324+APU!$O$1404+APU!$O$1464+APU!$O$1524+APU!$O$1602)*W$163/$I$163+(APU!$O$899+APU!$O$960+APU!$O$1027+APU!$O$1105+APU!$O$1171+APU!$O$1263+APU!$O$1344+APU!$O$1424+APU!$O$1444+APU!$O$1544+APU!$O$1621)*W$168/$I$168+APU!$O$1818*W$174/$I$174+APU!$O$1833*W$178/$I$178+APU!$O$1851*W$182/$I$182+APU!$O$2360*W$189/$I$189+APU!$O$2378*W$193/$I$193+APU!$O$2397*W$197/$I$197+APU!$O$2415*W$203/$I$203+APU!$O$2432*W$207/$I$207+APU!$O$2449*W$211/$I$211+APU!$O$2466*W$215/$I$215+APU!$O$2896*W$221/$I$221+APU!$O$2911*W$226/$I$226+APU!$O$2929*W$230/$I$230+APU!$O$2944*W$234/$I$234+APU!$O$2956*W$238/$I$238+APU!$O$2972*W$243/$I$243+APU!$O$2991*W$247/$I$247+APU!$O$3010*W$251/$I$251+APU!$O$3029*W$255/$I$255+APU!$O$3048*W$259/$I$259+APU!$O$3067*W$263/$I$263+APU!$O$3083*W$267/$I$267+APU!$O$3102*W$271/$I$271+APU!$O$3117*W$275/$I$275+APU!$O$3137*W$279/$I$279+APU!$O$3156*W$283/$I$283+APU!$O$3174*W$287/$I$287+APU!$O$3195*W$291/$I$291+APU!$O$3215*W$295/$I$295+APU!$O$3233*W$300/$I$300+APU!$O$3253*W$304/$I$304+APU!$O$3276*W$308/$I$308+APU!$O$3292*W$312/$I$312+APU!$O$3309*W$317/$I$317+APU!$O$3326*W$321/$I$321+APU!$O$3343*W$325/$I$325+APU!$O$3359*W$329/$I$329+APU!$O$3374*W$333/$I$333+APU!$O$3390*W$337/$I$337+APU!$O$3407*W$342/$I$342+APU!$O$3424*W$346/$I$346+APU!$O$3441*W$350/$I$350+APU!$O$3454*W$355/$I$355+APU!$O$3467*W$359/$I$359</f>
        <v>15956.368563369062</v>
      </c>
      <c r="X531" s="1099">
        <f>APU!$O$10*0.5*X$13/$I$13+APU!$O$10*0.5*X$367/$I$367+APU!$O$28*X$16/$I$16+APU!$O$52*X$23/$I$23+APU!$O$70*X$28/$I$28+APU!$O$88*X$34/$I$34+APU!$O$112*X$39/$I$39+APU!$O$130*X$43/$I$43+APU!$O$147*X$48/$I$48+APU!$O$164*X$52/$I$52+APU!$O$183*X$56/$I$56+APU!$O$204*X$60/$I$60+APU!$O$222*X$64/$I$64+APU!$O$241*X$68/$I$68+APU!$O$258*X$72/$I$72+APU!$O$275*X$76/$I$76+APU!$O$292*X$80/$I$80+APU!$O$307*X$84/$I$84+APU!$O$323*X$90/$I$90+APU!$O$338*X$94/$I$94+APU!$O$354*X$98/$I$98+APU!$O$370*X$103/$I$103+APU!$O$387*X$108/$I$108+APU!$O$403*X$113/$I$113+APU!$O$420*X$117/$I$117+APU!$O$437*X$121/$I$121+APU!$O$454*X$125/$I$125+APU!$O$472*X$129/$I$129+APU!$O$489*X$134/$I$134+APU!$O$506*X$138/$I$138+(APU!$O$526+APU!$O$566+APU!$O$598+APU!$O$616+APU!$O$656+APU!$O$696+APU!$O$736+APU!$O$776+APU!$O$1187+APU!$O$1722+APU!$O$1739+APU!$O$1755+APU!$O$1771+APU!$O$1787+APU!$O$1803)*X$143/$I$143+(APU!$O$547+APU!$O$582+APU!$O$636+APU!$O$676+APU!$O$716+APU!$O$756+APU!$O$796+APU!$O$816+APU!$O$1203)*X$148/$I$148+(APU!$O$836+APU!$O$978+APU!$O$1045+APU!$O$1123+APU!$O$1284+APU!$O$1364+APU!$O$1564)*X$153/$I$153+(APU!$O$857+APU!$O$920+APU!$O$995+APU!$O$1065+APU!$O$1139+APU!$O$1221+APU!$O$1304+APU!$O$1384+APU!$O$1484+APU!$O$1504+APU!$O$1583+APU!$O$1639+APU!$O$1655+APU!$O$1672+APU!$O$1688+APU!$O$1704)*X$158/$I$158+(APU!$O$878+APU!$O$940+APU!$O$1011+APU!$O$1085+APU!$O$1155+APU!$O$1242+APU!$O$1324+APU!$O$1404+APU!$O$1464+APU!$O$1524+APU!$O$1602)*X$163/$I$163+(APU!$O$899+APU!$O$960+APU!$O$1027+APU!$O$1105+APU!$O$1171+APU!$O$1263+APU!$O$1344+APU!$O$1424+APU!$O$1444+APU!$O$1544+APU!$O$1621)*X$168/$I$168+APU!$O$1818*X$174/$I$174+APU!$O$1833*X$178/$I$178+APU!$O$1851*X$182/$I$182+APU!$O$2360*X$189/$I$189+APU!$O$2378*X$193/$I$193+APU!$O$2397*X$197/$I$197+APU!$O$2415*X$203/$I$203+APU!$O$2432*X$207/$I$207+APU!$O$2449*X$211/$I$211+APU!$O$2466*X$215/$I$215+APU!$O$2896*X$221/$I$221+APU!$O$2911*X$226/$I$226+APU!$O$2929*X$230/$I$230+APU!$O$2944*X$234/$I$234+APU!$O$2956*X$238/$I$238+APU!$O$2972*X$243/$I$243+APU!$O$2991*X$247/$I$247+APU!$O$3010*X$251/$I$251+APU!$O$3029*X$255/$I$255+APU!$O$3048*X$259/$I$259+APU!$O$3067*X$263/$I$263+APU!$O$3083*X$267/$I$267+APU!$O$3102*X$271/$I$271+APU!$O$3117*X$275/$I$275+APU!$O$3137*X$279/$I$279+APU!$O$3156*X$283/$I$283+APU!$O$3174*X$287/$I$287+APU!$O$3195*X$291/$I$291+APU!$O$3215*X$295/$I$295+APU!$O$3233*X$300/$I$300+APU!$O$3253*X$304/$I$304+APU!$O$3276*X$308/$I$308+APU!$O$3292*X$312/$I$312+APU!$O$3309*X$317/$I$317+APU!$O$3326*X$321/$I$321+APU!$O$3343*X$325/$I$325+APU!$O$3359*X$329/$I$329+APU!$O$3374*X$333/$I$333+APU!$O$3390*X$337/$I$337+APU!$O$3407*X$342/$I$342+APU!$O$3424*X$346/$I$346+APU!$O$3441*X$350/$I$350+APU!$O$3454*X$355/$I$355+APU!$O$3467*X$359/$I$359</f>
        <v>16157.078538567475</v>
      </c>
      <c r="Y531" s="1099">
        <f>APU!$O$10*0.5*Y$13/$I$13+APU!$O$10*0.5*Y$367/$I$367+APU!$O$28*Y$16/$I$16+APU!$O$52*Y$23/$I$23+APU!$O$70*Y$28/$I$28+APU!$O$88*Y$34/$I$34+APU!$O$112*Y$39/$I$39+APU!$O$130*Y$43/$I$43+APU!$O$147*Y$48/$I$48+APU!$O$164*Y$52/$I$52+APU!$O$183*Y$56/$I$56+APU!$O$204*Y$60/$I$60+APU!$O$222*Y$64/$I$64+APU!$O$241*Y$68/$I$68+APU!$O$258*Y$72/$I$72+APU!$O$275*Y$76/$I$76+APU!$O$292*Y$80/$I$80+APU!$O$307*Y$84/$I$84+APU!$O$323*Y$90/$I$90+APU!$O$338*Y$94/$I$94+APU!$O$354*Y$98/$I$98+APU!$O$370*Y$103/$I$103+APU!$O$387*Y$108/$I$108+APU!$O$403*Y$113/$I$113+APU!$O$420*Y$117/$I$117+APU!$O$437*Y$121/$I$121+APU!$O$454*Y$125/$I$125+APU!$O$472*Y$129/$I$129+APU!$O$489*Y$134/$I$134+APU!$O$506*Y$138/$I$138+(APU!$O$526+APU!$O$566+APU!$O$598+APU!$O$616+APU!$O$656+APU!$O$696+APU!$O$736+APU!$O$776+APU!$O$1187+APU!$O$1722+APU!$O$1739+APU!$O$1755+APU!$O$1771+APU!$O$1787+APU!$O$1803)*Y$143/$I$143+(APU!$O$547+APU!$O$582+APU!$O$636+APU!$O$676+APU!$O$716+APU!$O$756+APU!$O$796+APU!$O$816+APU!$O$1203)*Y$148/$I$148+(APU!$O$836+APU!$O$978+APU!$O$1045+APU!$O$1123+APU!$O$1284+APU!$O$1364+APU!$O$1564)*Y$153/$I$153+(APU!$O$857+APU!$O$920+APU!$O$995+APU!$O$1065+APU!$O$1139+APU!$O$1221+APU!$O$1304+APU!$O$1384+APU!$O$1484+APU!$O$1504+APU!$O$1583+APU!$O$1639+APU!$O$1655+APU!$O$1672+APU!$O$1688+APU!$O$1704)*Y$158/$I$158+(APU!$O$878+APU!$O$940+APU!$O$1011+APU!$O$1085+APU!$O$1155+APU!$O$1242+APU!$O$1324+APU!$O$1404+APU!$O$1464+APU!$O$1524+APU!$O$1602)*Y$163/$I$163+(APU!$O$899+APU!$O$960+APU!$O$1027+APU!$O$1105+APU!$O$1171+APU!$O$1263+APU!$O$1344+APU!$O$1424+APU!$O$1444+APU!$O$1544+APU!$O$1621)*Y$168/$I$168+APU!$O$1818*Y$174/$I$174+APU!$O$1833*Y$178/$I$178+APU!$O$1851*Y$182/$I$182+APU!$O$2360*Y$189/$I$189+APU!$O$2378*Y$193/$I$193+APU!$O$2397*Y$197/$I$197+APU!$O$2415*Y$203/$I$203+APU!$O$2432*Y$207/$I$207+APU!$O$2449*Y$211/$I$211+APU!$O$2466*Y$215/$I$215+APU!$O$2896*Y$221/$I$221+APU!$O$2911*Y$226/$I$226+APU!$O$2929*Y$230/$I$230+APU!$O$2944*Y$234/$I$234+APU!$O$2956*Y$238/$I$238+APU!$O$2972*Y$243/$I$243+APU!$O$2991*Y$247/$I$247+APU!$O$3010*Y$251/$I$251+APU!$O$3029*Y$255/$I$255+APU!$O$3048*Y$259/$I$259+APU!$O$3067*Y$263/$I$263+APU!$O$3083*Y$267/$I$267+APU!$O$3102*Y$271/$I$271+APU!$O$3117*Y$275/$I$275+APU!$O$3137*Y$279/$I$279+APU!$O$3156*Y$283/$I$283+APU!$O$3174*Y$287/$I$287+APU!$O$3195*Y$291/$I$291+APU!$O$3215*Y$295/$I$295+APU!$O$3233*Y$300/$I$300+APU!$O$3253*Y$304/$I$304+APU!$O$3276*Y$308/$I$308+APU!$O$3292*Y$312/$I$312+APU!$O$3309*Y$317/$I$317+APU!$O$3326*Y$321/$I$321+APU!$O$3343*Y$325/$I$325+APU!$O$3359*Y$329/$I$329+APU!$O$3374*Y$333/$I$333+APU!$O$3390*Y$337/$I$337+APU!$O$3407*Y$342/$I$342+APU!$O$3424*Y$346/$I$346+APU!$O$3441*Y$350/$I$350+APU!$O$3454*Y$355/$I$355+APU!$O$3467*Y$359/$I$359</f>
        <v>5005.9136884063109</v>
      </c>
      <c r="Z531" s="1099">
        <f>APU!$O$10*0.5*Z$13/$I$13+APU!$O$10*0.5*Z$367/$I$367+APU!$O$28*Z$16/$I$16+APU!$O$52*Z$23/$I$23+APU!$O$70*Z$28/$I$28+APU!$O$88*Z$34/$I$34+APU!$O$112*Z$39/$I$39+APU!$O$130*Z$43/$I$43+APU!$O$147*Z$48/$I$48+APU!$O$164*Z$52/$I$52+APU!$O$183*Z$56/$I$56+APU!$O$204*Z$60/$I$60+APU!$O$222*Z$64/$I$64+APU!$O$241*Z$68/$I$68+APU!$O$258*Z$72/$I$72+APU!$O$275*Z$76/$I$76+APU!$O$292*Z$80/$I$80+APU!$O$307*Z$84/$I$84+APU!$O$323*Z$90/$I$90+APU!$O$338*Z$94/$I$94+APU!$O$354*Z$98/$I$98+APU!$O$370*Z$103/$I$103+APU!$O$387*Z$108/$I$108+APU!$O$403*Z$113/$I$113+APU!$O$420*Z$117/$I$117+APU!$O$437*Z$121/$I$121+APU!$O$454*Z$125/$I$125+APU!$O$472*Z$129/$I$129+APU!$O$489*Z$134/$I$134+APU!$O$506*Z$138/$I$138+(APU!$O$526+APU!$O$566+APU!$O$598+APU!$O$616+APU!$O$656+APU!$O$696+APU!$O$736+APU!$O$776+APU!$O$1187+APU!$O$1722+APU!$O$1739+APU!$O$1755+APU!$O$1771+APU!$O$1787+APU!$O$1803)*Z$143/$I$143+(APU!$O$547+APU!$O$582+APU!$O$636+APU!$O$676+APU!$O$716+APU!$O$756+APU!$O$796+APU!$O$816+APU!$O$1203)*Z$148/$I$148+(APU!$O$836+APU!$O$978+APU!$O$1045+APU!$O$1123+APU!$O$1284+APU!$O$1364+APU!$O$1564)*Z$153/$I$153+(APU!$O$857+APU!$O$920+APU!$O$995+APU!$O$1065+APU!$O$1139+APU!$O$1221+APU!$O$1304+APU!$O$1384+APU!$O$1484+APU!$O$1504+APU!$O$1583+APU!$O$1639+APU!$O$1655+APU!$O$1672+APU!$O$1688+APU!$O$1704)*Z$158/$I$158+(APU!$O$878+APU!$O$940+APU!$O$1011+APU!$O$1085+APU!$O$1155+APU!$O$1242+APU!$O$1324+APU!$O$1404+APU!$O$1464+APU!$O$1524+APU!$O$1602)*Z$163/$I$163+(APU!$O$899+APU!$O$960+APU!$O$1027+APU!$O$1105+APU!$O$1171+APU!$O$1263+APU!$O$1344+APU!$O$1424+APU!$O$1444+APU!$O$1544+APU!$O$1621)*Z$168/$I$168+APU!$O$1818*Z$174/$I$174+APU!$O$1833*Z$178/$I$178+APU!$O$1851*Z$182/$I$182+APU!$O$2360*Z$189/$I$189+APU!$O$2378*Z$193/$I$193+APU!$O$2397*Z$197/$I$197+APU!$O$2415*Z$203/$I$203+APU!$O$2432*Z$207/$I$207+APU!$O$2449*Z$211/$I$211+APU!$O$2466*Z$215/$I$215+APU!$O$2896*Z$221/$I$221+APU!$O$2911*Z$226/$I$226+APU!$O$2929*Z$230/$I$230+APU!$O$2944*Z$234/$I$234+APU!$O$2956*Z$238/$I$238+APU!$O$2972*Z$243/$I$243+APU!$O$2991*Z$247/$I$247+APU!$O$3010*Z$251/$I$251+APU!$O$3029*Z$255/$I$255+APU!$O$3048*Z$259/$I$259+APU!$O$3067*Z$263/$I$263+APU!$O$3083*Z$267/$I$267+APU!$O$3102*Z$271/$I$271+APU!$O$3117*Z$275/$I$275+APU!$O$3137*Z$279/$I$279+APU!$O$3156*Z$283/$I$283+APU!$O$3174*Z$287/$I$287+APU!$O$3195*Z$291/$I$291+APU!$O$3215*Z$295/$I$295+APU!$O$3233*Z$300/$I$300+APU!$O$3253*Z$304/$I$304+APU!$O$3276*Z$308/$I$308+APU!$O$3292*Z$312/$I$312+APU!$O$3309*Z$317/$I$317+APU!$O$3326*Z$321/$I$321+APU!$O$3343*Z$325/$I$325+APU!$O$3359*Z$329/$I$329+APU!$O$3374*Z$333/$I$333+APU!$O$3390*Z$337/$I$337+APU!$O$3407*Z$342/$I$342+APU!$O$3424*Z$346/$I$346+APU!$O$3441*Z$350/$I$350+APU!$O$3454*Z$355/$I$355+APU!$O$3467*Z$359/$I$359</f>
        <v>904.12537671799976</v>
      </c>
      <c r="AA531" s="1099">
        <f>APU!$O$10*0.5*AA$13/$I$13+APU!$O$10*0.5*AA$367/$I$367+APU!$O$28*AA$16/$I$16+APU!$O$52*AA$23/$I$23+APU!$O$70*AA$28/$I$28+APU!$O$88*AA$34/$I$34+APU!$O$112*AA$39/$I$39+APU!$O$130*AA$43/$I$43+APU!$O$147*AA$48/$I$48+APU!$O$164*AA$52/$I$52+APU!$O$183*AA$56/$I$56+APU!$O$204*AA$60/$I$60+APU!$O$222*AA$64/$I$64+APU!$O$241*AA$68/$I$68+APU!$O$258*AA$72/$I$72+APU!$O$275*AA$76/$I$76+APU!$O$292*AA$80/$I$80+APU!$O$307*AA$84/$I$84+APU!$O$323*AA$90/$I$90+APU!$O$338*AA$94/$I$94+APU!$O$354*AA$98/$I$98+APU!$O$370*AA$103/$I$103+APU!$O$387*AA$108/$I$108+APU!$O$403*AA$113/$I$113+APU!$O$420*AA$117/$I$117+APU!$O$437*AA$121/$I$121+APU!$O$454*AA$125/$I$125+APU!$O$472*AA$129/$I$129+APU!$O$489*AA$134/$I$134+APU!$O$506*AA$138/$I$138+(APU!$O$526+APU!$O$566+APU!$O$598+APU!$O$616+APU!$O$656+APU!$O$696+APU!$O$736+APU!$O$776+APU!$O$1187+APU!$O$1722+APU!$O$1739+APU!$O$1755+APU!$O$1771+APU!$O$1787+APU!$O$1803)*AA$143/$I$143+(APU!$O$547+APU!$O$582+APU!$O$636+APU!$O$676+APU!$O$716+APU!$O$756+APU!$O$796+APU!$O$816+APU!$O$1203)*AA$148/$I$148+(APU!$O$836+APU!$O$978+APU!$O$1045+APU!$O$1123+APU!$O$1284+APU!$O$1364+APU!$O$1564)*AA$153/$I$153+(APU!$O$857+APU!$O$920+APU!$O$995+APU!$O$1065+APU!$O$1139+APU!$O$1221+APU!$O$1304+APU!$O$1384+APU!$O$1484+APU!$O$1504+APU!$O$1583+APU!$O$1639+APU!$O$1655+APU!$O$1672+APU!$O$1688+APU!$O$1704)*AA$158/$I$158+(APU!$O$878+APU!$O$940+APU!$O$1011+APU!$O$1085+APU!$O$1155+APU!$O$1242+APU!$O$1324+APU!$O$1404+APU!$O$1464+APU!$O$1524+APU!$O$1602)*AA$163/$I$163+(APU!$O$899+APU!$O$960+APU!$O$1027+APU!$O$1105+APU!$O$1171+APU!$O$1263+APU!$O$1344+APU!$O$1424+APU!$O$1444+APU!$O$1544+APU!$O$1621)*AA$168/$I$168+APU!$O$1818*AA$174/$I$174+APU!$O$1833*AA$178/$I$178+APU!$O$1851*AA$182/$I$182+APU!$O$2360*AA$189/$I$189+APU!$O$2378*AA$193/$I$193+APU!$O$2397*AA$197/$I$197+APU!$O$2415*AA$203/$I$203+APU!$O$2432*AA$207/$I$207+APU!$O$2449*AA$211/$I$211+APU!$O$2466*AA$215/$I$215+APU!$O$2896*AA$221/$I$221+APU!$O$2911*AA$226/$I$226+APU!$O$2929*AA$230/$I$230+APU!$O$2944*AA$234/$I$234+APU!$O$2956*AA$238/$I$238+APU!$O$2972*AA$243/$I$243+APU!$O$2991*AA$247/$I$247+APU!$O$3010*AA$251/$I$251+APU!$O$3029*AA$255/$I$255+APU!$O$3048*AA$259/$I$259+APU!$O$3067*AA$263/$I$263+APU!$O$3083*AA$267/$I$267+APU!$O$3102*AA$271/$I$271+APU!$O$3117*AA$275/$I$275+APU!$O$3137*AA$279/$I$279+APU!$O$3156*AA$283/$I$283+APU!$O$3174*AA$287/$I$287+APU!$O$3195*AA$291/$I$291+APU!$O$3215*AA$295/$I$295+APU!$O$3233*AA$300/$I$300+APU!$O$3253*AA$304/$I$304+APU!$O$3276*AA$308/$I$308+APU!$O$3292*AA$312/$I$312+APU!$O$3309*AA$317/$I$317+APU!$O$3326*AA$321/$I$321+APU!$O$3343*AA$325/$I$325+APU!$O$3359*AA$329/$I$329+APU!$O$3374*AA$333/$I$333+APU!$O$3390*AA$337/$I$337+APU!$O$3407*AA$342/$I$342+APU!$O$3424*AA$346/$I$346+APU!$O$3441*AA$350/$I$350+APU!$O$3454*AA$355/$I$355+APU!$O$3467*AA$359/$I$359</f>
        <v>623.53363849265486</v>
      </c>
      <c r="AB531" s="1099">
        <f>APU!$O$10*0.5*AB$13/$I$13+APU!$O$10*0.5*AB$367/$I$367+APU!$O$28*AB$16/$I$16+APU!$O$52*AB$23/$I$23+APU!$O$70*AB$28/$I$28+APU!$O$88*AB$34/$I$34+APU!$O$112*AB$39/$I$39+APU!$O$130*AB$43/$I$43+APU!$O$147*AB$48/$I$48+APU!$O$164*AB$52/$I$52+APU!$O$183*AB$56/$I$56+APU!$O$204*AB$60/$I$60+APU!$O$222*AB$64/$I$64+APU!$O$241*AB$68/$I$68+APU!$O$258*AB$72/$I$72+APU!$O$275*AB$76/$I$76+APU!$O$292*AB$80/$I$80+APU!$O$307*AB$84/$I$84+APU!$O$323*AB$90/$I$90+APU!$O$338*AB$94/$I$94+APU!$O$354*AB$98/$I$98+APU!$O$370*AB$103/$I$103+APU!$O$387*AB$108/$I$108+APU!$O$403*AB$113/$I$113+APU!$O$420*AB$117/$I$117+APU!$O$437*AB$121/$I$121+APU!$O$454*AB$125/$I$125+APU!$O$472*AB$129/$I$129+APU!$O$489*AB$134/$I$134+APU!$O$506*AB$138/$I$138+(APU!$O$526+APU!$O$566+APU!$O$598+APU!$O$616+APU!$O$656+APU!$O$696+APU!$O$736+APU!$O$776+APU!$O$1187+APU!$O$1722+APU!$O$1739+APU!$O$1755+APU!$O$1771+APU!$O$1787+APU!$O$1803)*AB$143/$I$143+(APU!$O$547+APU!$O$582+APU!$O$636+APU!$O$676+APU!$O$716+APU!$O$756+APU!$O$796+APU!$O$816+APU!$O$1203)*AB$148/$I$148+(APU!$O$836+APU!$O$978+APU!$O$1045+APU!$O$1123+APU!$O$1284+APU!$O$1364+APU!$O$1564)*AB$153/$I$153+(APU!$O$857+APU!$O$920+APU!$O$995+APU!$O$1065+APU!$O$1139+APU!$O$1221+APU!$O$1304+APU!$O$1384+APU!$O$1484+APU!$O$1504+APU!$O$1583+APU!$O$1639+APU!$O$1655+APU!$O$1672+APU!$O$1688+APU!$O$1704)*AB$158/$I$158+(APU!$O$878+APU!$O$940+APU!$O$1011+APU!$O$1085+APU!$O$1155+APU!$O$1242+APU!$O$1324+APU!$O$1404+APU!$O$1464+APU!$O$1524+APU!$O$1602)*AB$163/$I$163+(APU!$O$899+APU!$O$960+APU!$O$1027+APU!$O$1105+APU!$O$1171+APU!$O$1263+APU!$O$1344+APU!$O$1424+APU!$O$1444+APU!$O$1544+APU!$O$1621)*AB$168/$I$168+APU!$O$1818*AB$174/$I$174+APU!$O$1833*AB$178/$I$178+APU!$O$1851*AB$182/$I$182+APU!$O$2360*AB$189/$I$189+APU!$O$2378*AB$193/$I$193+APU!$O$2397*AB$197/$I$197+APU!$O$2415*AB$203/$I$203+APU!$O$2432*AB$207/$I$207+APU!$O$2449*AB$211/$I$211+APU!$O$2466*AB$215/$I$215+APU!$O$2896*AB$221/$I$221+APU!$O$2911*AB$226/$I$226+APU!$O$2929*AB$230/$I$230+APU!$O$2944*AB$234/$I$234+APU!$O$2956*AB$238/$I$238+APU!$O$2972*AB$243/$I$243+APU!$O$2991*AB$247/$I$247+APU!$O$3010*AB$251/$I$251+APU!$O$3029*AB$255/$I$255+APU!$O$3048*AB$259/$I$259+APU!$O$3067*AB$263/$I$263+APU!$O$3083*AB$267/$I$267+APU!$O$3102*AB$271/$I$271+APU!$O$3117*AB$275/$I$275+APU!$O$3137*AB$279/$I$279+APU!$O$3156*AB$283/$I$283+APU!$O$3174*AB$287/$I$287+APU!$O$3195*AB$291/$I$291+APU!$O$3215*AB$295/$I$295+APU!$O$3233*AB$300/$I$300+APU!$O$3253*AB$304/$I$304+APU!$O$3276*AB$308/$I$308+APU!$O$3292*AB$312/$I$312+APU!$O$3309*AB$317/$I$317+APU!$O$3326*AB$321/$I$321+APU!$O$3343*AB$325/$I$325+APU!$O$3359*AB$329/$I$329+APU!$O$3374*AB$333/$I$333+APU!$O$3390*AB$337/$I$337+APU!$O$3407*AB$342/$I$342+APU!$O$3424*AB$346/$I$346+APU!$O$3441*AB$350/$I$350+APU!$O$3454*AB$355/$I$355+APU!$O$3467*AB$359/$I$359</f>
        <v>287.96536796536799</v>
      </c>
      <c r="AC531" s="1099">
        <f>APU!$O$10*0.5*AC$13/$I$13+APU!$O$10*0.5*AC$367/$I$367+APU!$O$28*AC$16/$I$16+APU!$O$52*AC$23/$I$23+APU!$O$70*AC$28/$I$28+APU!$O$88*AC$34/$I$34+APU!$O$112*AC$39/$I$39+APU!$O$130*AC$43/$I$43+APU!$O$147*AC$48/$I$48+APU!$O$164*AC$52/$I$52+APU!$O$183*AC$56/$I$56+APU!$O$204*AC$60/$I$60+APU!$O$222*AC$64/$I$64+APU!$O$241*AC$68/$I$68+APU!$O$258*AC$72/$I$72+APU!$O$275*AC$76/$I$76+APU!$O$292*AC$80/$I$80+APU!$O$307*AC$84/$I$84+APU!$O$323*AC$90/$I$90+APU!$O$338*AC$94/$I$94+APU!$O$354*AC$98/$I$98+APU!$O$370*AC$103/$I$103+APU!$O$387*AC$108/$I$108+APU!$O$403*AC$113/$I$113+APU!$O$420*AC$117/$I$117+APU!$O$437*AC$121/$I$121+APU!$O$454*AC$125/$I$125+APU!$O$472*AC$129/$I$129+APU!$O$489*AC$134/$I$134+APU!$O$506*AC$138/$I$138+(APU!$O$526+APU!$O$566+APU!$O$598+APU!$O$616+APU!$O$656+APU!$O$696+APU!$O$736+APU!$O$776+APU!$O$1187+APU!$O$1722+APU!$O$1739+APU!$O$1755+APU!$O$1771+APU!$O$1787+APU!$O$1803)*AC$143/$I$143+(APU!$O$547+APU!$O$582+APU!$O$636+APU!$O$676+APU!$O$716+APU!$O$756+APU!$O$796+APU!$O$816+APU!$O$1203)*AC$148/$I$148+(APU!$O$836+APU!$O$978+APU!$O$1045+APU!$O$1123+APU!$O$1284+APU!$O$1364+APU!$O$1564)*AC$153/$I$153+(APU!$O$857+APU!$O$920+APU!$O$995+APU!$O$1065+APU!$O$1139+APU!$O$1221+APU!$O$1304+APU!$O$1384+APU!$O$1484+APU!$O$1504+APU!$O$1583+APU!$O$1639+APU!$O$1655+APU!$O$1672+APU!$O$1688+APU!$O$1704)*AC$158/$I$158+(APU!$O$878+APU!$O$940+APU!$O$1011+APU!$O$1085+APU!$O$1155+APU!$O$1242+APU!$O$1324+APU!$O$1404+APU!$O$1464+APU!$O$1524+APU!$O$1602)*AC$163/$I$163+(APU!$O$899+APU!$O$960+APU!$O$1027+APU!$O$1105+APU!$O$1171+APU!$O$1263+APU!$O$1344+APU!$O$1424+APU!$O$1444+APU!$O$1544+APU!$O$1621)*AC$168/$I$168+APU!$O$1818*AC$174/$I$174+APU!$O$1833*AC$178/$I$178+APU!$O$1851*AC$182/$I$182+APU!$O$2360*AC$189/$I$189+APU!$O$2378*AC$193/$I$193+APU!$O$2397*AC$197/$I$197+APU!$O$2415*AC$203/$I$203+APU!$O$2432*AC$207/$I$207+APU!$O$2449*AC$211/$I$211+APU!$O$2466*AC$215/$I$215+APU!$O$2896*AC$221/$I$221+APU!$O$2911*AC$226/$I$226+APU!$O$2929*AC$230/$I$230+APU!$O$2944*AC$234/$I$234+APU!$O$2956*AC$238/$I$238+APU!$O$2972*AC$243/$I$243+APU!$O$2991*AC$247/$I$247+APU!$O$3010*AC$251/$I$251+APU!$O$3029*AC$255/$I$255+APU!$O$3048*AC$259/$I$259+APU!$O$3067*AC$263/$I$263+APU!$O$3083*AC$267/$I$267+APU!$O$3102*AC$271/$I$271+APU!$O$3117*AC$275/$I$275+APU!$O$3137*AC$279/$I$279+APU!$O$3156*AC$283/$I$283+APU!$O$3174*AC$287/$I$287+APU!$O$3195*AC$291/$I$291+APU!$O$3215*AC$295/$I$295+APU!$O$3233*AC$300/$I$300+APU!$O$3253*AC$304/$I$304+APU!$O$3276*AC$308/$I$308+APU!$O$3292*AC$312/$I$312+APU!$O$3309*AC$317/$I$317+APU!$O$3326*AC$321/$I$321+APU!$O$3343*AC$325/$I$325+APU!$O$3359*AC$329/$I$329+APU!$O$3374*AC$333/$I$333+APU!$O$3390*AC$337/$I$337+APU!$O$3407*AC$342/$I$342+APU!$O$3424*AC$346/$I$346+APU!$O$3441*AC$350/$I$350+APU!$O$3454*AC$355/$I$355+APU!$O$3467*AC$359/$I$359</f>
        <v>2.5</v>
      </c>
    </row>
    <row r="532" spans="4:29">
      <c r="D532" s="3" t="str">
        <f>APU!D11</f>
        <v>CAMION GRUA DE 12TN</v>
      </c>
      <c r="E532" s="1097" t="str">
        <f>APU!G11</f>
        <v>hm</v>
      </c>
      <c r="F532" s="3"/>
      <c r="G532" s="3"/>
      <c r="H532" s="3"/>
      <c r="I532" s="1098">
        <f t="shared" si="274"/>
        <v>40</v>
      </c>
      <c r="J532" s="3"/>
      <c r="K532" s="3"/>
      <c r="L532" s="1099">
        <f>APU!$O$11*0.5*L$13/$I$13+APU!$O$11*0.5*L$367/$I$367</f>
        <v>0</v>
      </c>
      <c r="M532" s="1099">
        <f>APU!$O$11*0.5*M$13/$I$13+APU!$O$11*0.5*M$367/$I$367</f>
        <v>0</v>
      </c>
      <c r="N532" s="1099">
        <f>APU!$O$11*0.5*N$13/$I$13+APU!$O$11*0.5*N$367/$I$367</f>
        <v>0</v>
      </c>
      <c r="O532" s="1099">
        <f>APU!$O$11*0.5*O$13/$I$13+APU!$O$11*0.5*O$367/$I$367</f>
        <v>16</v>
      </c>
      <c r="P532" s="1099">
        <f>APU!$O$11*0.5*P$13/$I$13+APU!$O$11*0.5*P$367/$I$367</f>
        <v>4</v>
      </c>
      <c r="Q532" s="1099">
        <f>APU!$O$11*0.5*Q$13/$I$13+APU!$O$11*0.5*Q$367/$I$367</f>
        <v>0</v>
      </c>
      <c r="R532" s="1099">
        <f>APU!$O$11*0.5*R$13/$I$13+APU!$O$11*0.5*R$367/$I$367</f>
        <v>0</v>
      </c>
      <c r="S532" s="1099">
        <f>APU!$O$11*0.5*S$13/$I$13+APU!$O$11*0.5*S$367/$I$367</f>
        <v>0</v>
      </c>
      <c r="T532" s="1099">
        <f>APU!$O$11*0.5*T$13/$I$13+APU!$O$11*0.5*T$367/$I$367</f>
        <v>0</v>
      </c>
      <c r="U532" s="1099">
        <f>APU!$O$11*0.5*U$13/$I$13+APU!$O$11*0.5*U$367/$I$367</f>
        <v>0</v>
      </c>
      <c r="V532" s="1099">
        <f>APU!$O$11*0.5*V$13/$I$13+APU!$O$11*0.5*V$367/$I$367</f>
        <v>0</v>
      </c>
      <c r="W532" s="1099">
        <f>APU!$O$11*0.5*W$13/$I$13+APU!$O$11*0.5*W$367/$I$367</f>
        <v>0</v>
      </c>
      <c r="X532" s="1099">
        <f>APU!$O$11*0.5*X$13/$I$13+APU!$O$11*0.5*X$367/$I$367</f>
        <v>0</v>
      </c>
      <c r="Y532" s="1099">
        <f>APU!$O$11*0.5*Y$13/$I$13+APU!$O$11*0.5*Y$367/$I$367</f>
        <v>0</v>
      </c>
      <c r="Z532" s="1099">
        <f>APU!$O$11*0.5*Z$13/$I$13+APU!$O$11*0.5*Z$367/$I$367</f>
        <v>0</v>
      </c>
      <c r="AA532" s="1099">
        <f>APU!$O$11*0.5*AA$13/$I$13+APU!$O$11*0.5*AA$367/$I$367</f>
        <v>0</v>
      </c>
      <c r="AB532" s="1099">
        <f>APU!$O$11*0.5*AB$13/$I$13+APU!$O$11*0.5*AB$367/$I$367</f>
        <v>0</v>
      </c>
      <c r="AC532" s="1099">
        <f>APU!$O$11*0.5*AC$13/$I$13+APU!$O$11*0.5*AC$367/$I$367</f>
        <v>20</v>
      </c>
    </row>
    <row r="533" spans="4:29">
      <c r="D533" s="3" t="str">
        <f>APU!D12</f>
        <v>CAMION BARANDA (4TN)</v>
      </c>
      <c r="E533" s="1097" t="str">
        <f>APU!G12</f>
        <v>hm</v>
      </c>
      <c r="F533" s="3"/>
      <c r="G533" s="3"/>
      <c r="H533" s="3"/>
      <c r="I533" s="1098">
        <f t="shared" si="274"/>
        <v>40</v>
      </c>
      <c r="J533" s="3"/>
      <c r="K533" s="3"/>
      <c r="L533" s="1099">
        <f>APU!$O$12*0.5*L$13/$I$13+APU!$O$12*0.5*L$367/$I$367</f>
        <v>0</v>
      </c>
      <c r="M533" s="1099">
        <f>APU!$O$12*0.5*M$13/$I$13+APU!$O$12*0.5*M$367/$I$367</f>
        <v>0</v>
      </c>
      <c r="N533" s="1099">
        <f>APU!$O$12*0.5*N$13/$I$13+APU!$O$12*0.5*N$367/$I$367</f>
        <v>0</v>
      </c>
      <c r="O533" s="1099">
        <f>APU!$O$12*0.5*O$13/$I$13+APU!$O$12*0.5*O$367/$I$367</f>
        <v>16</v>
      </c>
      <c r="P533" s="1099">
        <f>APU!$O$12*0.5*P$13/$I$13+APU!$O$12*0.5*P$367/$I$367</f>
        <v>4</v>
      </c>
      <c r="Q533" s="1099">
        <f>APU!$O$12*0.5*Q$13/$I$13+APU!$O$12*0.5*Q$367/$I$367</f>
        <v>0</v>
      </c>
      <c r="R533" s="1099">
        <f>APU!$O$12*0.5*R$13/$I$13+APU!$O$12*0.5*R$367/$I$367</f>
        <v>0</v>
      </c>
      <c r="S533" s="1099">
        <f>APU!$O$12*0.5*S$13/$I$13+APU!$O$12*0.5*S$367/$I$367</f>
        <v>0</v>
      </c>
      <c r="T533" s="1099">
        <f>APU!$O$12*0.5*T$13/$I$13+APU!$O$12*0.5*T$367/$I$367</f>
        <v>0</v>
      </c>
      <c r="U533" s="1099">
        <f>APU!$O$12*0.5*U$13/$I$13+APU!$O$12*0.5*U$367/$I$367</f>
        <v>0</v>
      </c>
      <c r="V533" s="1099">
        <f>APU!$O$12*0.5*V$13/$I$13+APU!$O$12*0.5*V$367/$I$367</f>
        <v>0</v>
      </c>
      <c r="W533" s="1099">
        <f>APU!$O$12*0.5*W$13/$I$13+APU!$O$12*0.5*W$367/$I$367</f>
        <v>0</v>
      </c>
      <c r="X533" s="1099">
        <f>APU!$O$12*0.5*X$13/$I$13+APU!$O$12*0.5*X$367/$I$367</f>
        <v>0</v>
      </c>
      <c r="Y533" s="1099">
        <f>APU!$O$12*0.5*Y$13/$I$13+APU!$O$12*0.5*Y$367/$I$367</f>
        <v>0</v>
      </c>
      <c r="Z533" s="1099">
        <f>APU!$O$12*0.5*Z$13/$I$13+APU!$O$12*0.5*Z$367/$I$367</f>
        <v>0</v>
      </c>
      <c r="AA533" s="1099">
        <f>APU!$O$12*0.5*AA$13/$I$13+APU!$O$12*0.5*AA$367/$I$367</f>
        <v>0</v>
      </c>
      <c r="AB533" s="1099">
        <f>APU!$O$12*0.5*AB$13/$I$13+APU!$O$12*0.5*AB$367/$I$367</f>
        <v>0</v>
      </c>
      <c r="AC533" s="1099">
        <f>APU!$O$12*0.5*AC$13/$I$13+APU!$O$12*0.5*AC$367/$I$367</f>
        <v>20</v>
      </c>
    </row>
    <row r="534" spans="4:29">
      <c r="D534" s="3" t="str">
        <f>APU!D29</f>
        <v>NIVEL DE INGENIERO</v>
      </c>
      <c r="E534" s="1097" t="str">
        <f>APU!G29</f>
        <v>hm</v>
      </c>
      <c r="F534" s="3"/>
      <c r="G534" s="3"/>
      <c r="H534" s="3"/>
      <c r="I534" s="1098">
        <f t="shared" si="274"/>
        <v>16</v>
      </c>
      <c r="J534" s="3"/>
      <c r="K534" s="3"/>
      <c r="L534" s="1099">
        <f>APU!$O$29*L$16/$I$16</f>
        <v>0</v>
      </c>
      <c r="M534" s="1099">
        <f>APU!$O$29*M$16/$I$16</f>
        <v>0</v>
      </c>
      <c r="N534" s="1099">
        <f>APU!$O$29*N$16/$I$16</f>
        <v>0</v>
      </c>
      <c r="O534" s="1099">
        <f>APU!$O$29*O$16/$I$16</f>
        <v>0</v>
      </c>
      <c r="P534" s="1099">
        <f>APU!$O$29*P$16/$I$16</f>
        <v>8</v>
      </c>
      <c r="Q534" s="1099">
        <f>APU!$O$29*Q$16/$I$16</f>
        <v>8</v>
      </c>
      <c r="R534" s="1099">
        <f>APU!$O$29*R$16/$I$16</f>
        <v>0</v>
      </c>
      <c r="S534" s="1099">
        <f>APU!$O$29*S$16/$I$16</f>
        <v>0</v>
      </c>
      <c r="T534" s="1099">
        <f>APU!$O$29*T$16/$I$16</f>
        <v>0</v>
      </c>
      <c r="U534" s="1099">
        <f>APU!$O$29*U$16/$I$16</f>
        <v>0</v>
      </c>
      <c r="V534" s="1099">
        <f>APU!$O$29*V$16/$I$16</f>
        <v>0</v>
      </c>
      <c r="W534" s="1099">
        <f>APU!$O$29*W$16/$I$16</f>
        <v>0</v>
      </c>
      <c r="X534" s="1099">
        <f>APU!$O$29*X$16/$I$16</f>
        <v>0</v>
      </c>
      <c r="Y534" s="1099">
        <f>APU!$O$29*Y$16/$I$16</f>
        <v>0</v>
      </c>
      <c r="Z534" s="1099">
        <f>APU!$O$29*Z$16/$I$16</f>
        <v>0</v>
      </c>
      <c r="AA534" s="1099">
        <f>APU!$O$29*AA$16/$I$16</f>
        <v>0</v>
      </c>
      <c r="AB534" s="1099">
        <f>APU!$O$29*AB$16/$I$16</f>
        <v>0</v>
      </c>
      <c r="AC534" s="1099">
        <f>APU!$O$29*AC$16/$I$16</f>
        <v>0</v>
      </c>
    </row>
    <row r="535" spans="4:29">
      <c r="D535" s="3" t="str">
        <f>APU!D53</f>
        <v xml:space="preserve">ROTOMARTILLO </v>
      </c>
      <c r="E535" s="1097" t="str">
        <f>APU!G53</f>
        <v>hm</v>
      </c>
      <c r="F535" s="3"/>
      <c r="G535" s="3"/>
      <c r="H535" s="3"/>
      <c r="I535" s="1098">
        <f t="shared" si="274"/>
        <v>25.928000000000001</v>
      </c>
      <c r="J535" s="3"/>
      <c r="K535" s="3"/>
      <c r="L535" s="1099">
        <f>APU!$O$53*L$23/$I$23+APU!$O$308*L$84/$I$84</f>
        <v>0</v>
      </c>
      <c r="M535" s="1099">
        <f>APU!$O$53*M$23/$I$23+APU!$O$308*M$84/$I$84</f>
        <v>0</v>
      </c>
      <c r="N535" s="1099">
        <f>APU!$O$53*N$23/$I$23+APU!$O$308*N$84/$I$84</f>
        <v>0</v>
      </c>
      <c r="O535" s="1099">
        <f>APU!$O$53*O$23/$I$23+APU!$O$308*O$84/$I$84</f>
        <v>0</v>
      </c>
      <c r="P535" s="1099">
        <f>APU!$O$53*P$23/$I$23+APU!$O$308*P$84/$I$84</f>
        <v>5.12</v>
      </c>
      <c r="Q535" s="1099">
        <f>APU!$O$53*Q$23/$I$23+APU!$O$308*Q$84/$I$84</f>
        <v>20.808</v>
      </c>
      <c r="R535" s="1099">
        <f>APU!$O$53*R$23/$I$23+APU!$O$308*R$84/$I$84</f>
        <v>0</v>
      </c>
      <c r="S535" s="1099">
        <f>APU!$O$53*S$23/$I$23+APU!$O$308*S$84/$I$84</f>
        <v>0</v>
      </c>
      <c r="T535" s="1099">
        <f>APU!$O$53*T$23/$I$23+APU!$O$308*T$84/$I$84</f>
        <v>0</v>
      </c>
      <c r="U535" s="1099">
        <f>APU!$O$53*U$23/$I$23+APU!$O$308*U$84/$I$84</f>
        <v>0</v>
      </c>
      <c r="V535" s="1099">
        <f>APU!$O$53*V$23/$I$23+APU!$O$308*V$84/$I$84</f>
        <v>0</v>
      </c>
      <c r="W535" s="1099">
        <f>APU!$O$53*W$23/$I$23+APU!$O$308*W$84/$I$84</f>
        <v>0</v>
      </c>
      <c r="X535" s="1099">
        <f>APU!$O$53*X$23/$I$23+APU!$O$308*X$84/$I$84</f>
        <v>0</v>
      </c>
      <c r="Y535" s="1099">
        <f>APU!$O$53*Y$23/$I$23+APU!$O$308*Y$84/$I$84</f>
        <v>0</v>
      </c>
      <c r="Z535" s="1099">
        <f>APU!$O$53*Z$23/$I$23+APU!$O$308*Z$84/$I$84</f>
        <v>0</v>
      </c>
      <c r="AA535" s="1099">
        <f>APU!$O$53*AA$23/$I$23+APU!$O$308*AA$84/$I$84</f>
        <v>0</v>
      </c>
      <c r="AB535" s="1099">
        <f>APU!$O$53*AB$23/$I$23+APU!$O$308*AB$84/$I$84</f>
        <v>0</v>
      </c>
      <c r="AC535" s="1099">
        <f>APU!$O$53*AC$23/$I$23+APU!$O$308*AC$84/$I$84</f>
        <v>0</v>
      </c>
    </row>
    <row r="536" spans="4:29">
      <c r="D536" s="3" t="str">
        <f>APU!D71</f>
        <v xml:space="preserve">VIBRADORA DE CONCRETO </v>
      </c>
      <c r="E536" s="1097" t="str">
        <f>APU!G71</f>
        <v>hm</v>
      </c>
      <c r="F536" s="3"/>
      <c r="G536" s="3"/>
      <c r="H536" s="3"/>
      <c r="I536" s="1098">
        <f t="shared" si="274"/>
        <v>0.5212</v>
      </c>
      <c r="J536" s="3"/>
      <c r="K536" s="3"/>
      <c r="L536" s="1099">
        <f>APU!$O$71*L$28/$I$28+APU!$O$89*L$34/$I$34</f>
        <v>0</v>
      </c>
      <c r="M536" s="1099">
        <f>APU!$O$71*M$28/$I$28+APU!$O$89*M$34/$I$34</f>
        <v>0</v>
      </c>
      <c r="N536" s="1099">
        <f>APU!$O$71*N$28/$I$28+APU!$O$89*N$34/$I$34</f>
        <v>0</v>
      </c>
      <c r="O536" s="1099">
        <f>APU!$O$71*O$28/$I$28+APU!$O$89*O$34/$I$34</f>
        <v>0</v>
      </c>
      <c r="P536" s="1099">
        <f>APU!$O$71*P$28/$I$28+APU!$O$89*P$34/$I$34</f>
        <v>0</v>
      </c>
      <c r="Q536" s="1099">
        <f>APU!$O$71*Q$28/$I$28+APU!$O$89*Q$34/$I$34</f>
        <v>4.2799999999999998E-2</v>
      </c>
      <c r="R536" s="1099">
        <f>APU!$O$71*R$28/$I$28+APU!$O$89*R$34/$I$34</f>
        <v>0.47839999999999999</v>
      </c>
      <c r="S536" s="1099">
        <f>APU!$O$71*S$28/$I$28+APU!$O$89*S$34/$I$34</f>
        <v>0</v>
      </c>
      <c r="T536" s="1099">
        <f>APU!$O$71*T$28/$I$28+APU!$O$89*T$34/$I$34</f>
        <v>0</v>
      </c>
      <c r="U536" s="1099">
        <f>APU!$O$71*U$28/$I$28+APU!$O$89*U$34/$I$34</f>
        <v>0</v>
      </c>
      <c r="V536" s="1099">
        <f>APU!$O$71*V$28/$I$28+APU!$O$89*V$34/$I$34</f>
        <v>0</v>
      </c>
      <c r="W536" s="1099">
        <f>APU!$O$71*W$28/$I$28+APU!$O$89*W$34/$I$34</f>
        <v>0</v>
      </c>
      <c r="X536" s="1099">
        <f>APU!$O$71*X$28/$I$28+APU!$O$89*X$34/$I$34</f>
        <v>0</v>
      </c>
      <c r="Y536" s="1099">
        <f>APU!$O$71*Y$28/$I$28+APU!$O$89*Y$34/$I$34</f>
        <v>0</v>
      </c>
      <c r="Z536" s="1099">
        <f>APU!$O$71*Z$28/$I$28+APU!$O$89*Z$34/$I$34</f>
        <v>0</v>
      </c>
      <c r="AA536" s="1099">
        <f>APU!$O$71*AA$28/$I$28+APU!$O$89*AA$34/$I$34</f>
        <v>0</v>
      </c>
      <c r="AB536" s="1099">
        <f>APU!$O$71*AB$28/$I$28+APU!$O$89*AB$34/$I$34</f>
        <v>0</v>
      </c>
      <c r="AC536" s="1099">
        <f>APU!$O$71*AC$28/$I$28+APU!$O$89*AC$34/$I$34</f>
        <v>0</v>
      </c>
    </row>
    <row r="537" spans="4:29">
      <c r="D537" s="3" t="str">
        <f>APU!D113</f>
        <v>SIERRA CIRCULAR</v>
      </c>
      <c r="E537" s="1097" t="str">
        <f>APU!G113</f>
        <v>hm</v>
      </c>
      <c r="F537" s="3"/>
      <c r="G537" s="3"/>
      <c r="H537" s="3"/>
      <c r="I537" s="1098">
        <f t="shared" si="274"/>
        <v>3.1111111111111107</v>
      </c>
      <c r="J537" s="3"/>
      <c r="K537" s="3"/>
      <c r="L537" s="1099">
        <f>APU!$O$113*L$39/$I$39</f>
        <v>0</v>
      </c>
      <c r="M537" s="1099">
        <f>APU!$O$113*M$39/$I$39</f>
        <v>0</v>
      </c>
      <c r="N537" s="1099">
        <f>APU!$O$113*N$39/$I$39</f>
        <v>0</v>
      </c>
      <c r="O537" s="1099">
        <f>APU!$O$113*O$39/$I$39</f>
        <v>0</v>
      </c>
      <c r="P537" s="1099">
        <f>APU!$O$113*P$39/$I$39</f>
        <v>0</v>
      </c>
      <c r="Q537" s="1099">
        <f>APU!$O$113*Q$39/$I$39</f>
        <v>0</v>
      </c>
      <c r="R537" s="1099">
        <f>APU!$O$113*R$39/$I$39</f>
        <v>3.1111111111111107</v>
      </c>
      <c r="S537" s="1099">
        <f>APU!$O$113*S$39/$I$39</f>
        <v>0</v>
      </c>
      <c r="T537" s="1099">
        <f>APU!$O$113*T$39/$I$39</f>
        <v>0</v>
      </c>
      <c r="U537" s="1099">
        <f>APU!$O$113*U$39/$I$39</f>
        <v>0</v>
      </c>
      <c r="V537" s="1099">
        <f>APU!$O$113*V$39/$I$39</f>
        <v>0</v>
      </c>
      <c r="W537" s="1099">
        <f>APU!$O$113*W$39/$I$39</f>
        <v>0</v>
      </c>
      <c r="X537" s="1099">
        <f>APU!$O$113*X$39/$I$39</f>
        <v>0</v>
      </c>
      <c r="Y537" s="1099">
        <f>APU!$O$113*Y$39/$I$39</f>
        <v>0</v>
      </c>
      <c r="Z537" s="1099">
        <f>APU!$O$113*Z$39/$I$39</f>
        <v>0</v>
      </c>
      <c r="AA537" s="1099">
        <f>APU!$O$113*AA$39/$I$39</f>
        <v>0</v>
      </c>
      <c r="AB537" s="1099">
        <f>APU!$O$113*AB$39/$I$39</f>
        <v>0</v>
      </c>
      <c r="AC537" s="1099">
        <f>APU!$O$113*AC$39/$I$39</f>
        <v>0</v>
      </c>
    </row>
    <row r="538" spans="4:29">
      <c r="D538" s="3" t="str">
        <f>APU!D131</f>
        <v xml:space="preserve">ESMERIL ELÉCTRICO </v>
      </c>
      <c r="E538" s="1097" t="str">
        <f>APU!G131</f>
        <v>hm</v>
      </c>
      <c r="F538" s="3"/>
      <c r="G538" s="3"/>
      <c r="H538" s="3"/>
      <c r="I538" s="1098">
        <f t="shared" si="274"/>
        <v>2.7249600000000003</v>
      </c>
      <c r="J538" s="3"/>
      <c r="K538" s="3"/>
      <c r="L538" s="1099">
        <f>APU!$O$131*L$43/$I$43</f>
        <v>0</v>
      </c>
      <c r="M538" s="1099">
        <f>APU!$O$131*M$43/$I$43</f>
        <v>0</v>
      </c>
      <c r="N538" s="1099">
        <f>APU!$O$131*N$43/$I$43</f>
        <v>0</v>
      </c>
      <c r="O538" s="1099">
        <f>APU!$O$131*O$43/$I$43</f>
        <v>0</v>
      </c>
      <c r="P538" s="1099">
        <f>APU!$O$131*P$43/$I$43</f>
        <v>0</v>
      </c>
      <c r="Q538" s="1099">
        <f>APU!$O$131*Q$43/$I$43</f>
        <v>0</v>
      </c>
      <c r="R538" s="1099">
        <f>APU!$O$131*R$43/$I$43</f>
        <v>2.7249600000000003</v>
      </c>
      <c r="S538" s="1099">
        <f>APU!$O$131*S$43/$I$43</f>
        <v>0</v>
      </c>
      <c r="T538" s="1099">
        <f>APU!$O$131*T$43/$I$43</f>
        <v>0</v>
      </c>
      <c r="U538" s="1099">
        <f>APU!$O$131*U$43/$I$43</f>
        <v>0</v>
      </c>
      <c r="V538" s="1099">
        <f>APU!$O$131*V$43/$I$43</f>
        <v>0</v>
      </c>
      <c r="W538" s="1099">
        <f>APU!$O$131*W$43/$I$43</f>
        <v>0</v>
      </c>
      <c r="X538" s="1099">
        <f>APU!$O$131*X$43/$I$43</f>
        <v>0</v>
      </c>
      <c r="Y538" s="1099">
        <f>APU!$O$131*Y$43/$I$43</f>
        <v>0</v>
      </c>
      <c r="Z538" s="1099">
        <f>APU!$O$131*Z$43/$I$43</f>
        <v>0</v>
      </c>
      <c r="AA538" s="1099">
        <f>APU!$O$131*AA$43/$I$43</f>
        <v>0</v>
      </c>
      <c r="AB538" s="1099">
        <f>APU!$O$131*AB$43/$I$43</f>
        <v>0</v>
      </c>
      <c r="AC538" s="1099">
        <f>APU!$O$131*AC$43/$I$43</f>
        <v>0</v>
      </c>
    </row>
    <row r="539" spans="4:29">
      <c r="D539" s="3" t="str">
        <f>APU!D165</f>
        <v>AMOLADORA</v>
      </c>
      <c r="E539" s="1097" t="str">
        <f>APU!G165</f>
        <v>hm</v>
      </c>
      <c r="F539" s="3"/>
      <c r="G539" s="3"/>
      <c r="H539" s="3"/>
      <c r="I539" s="1098">
        <f t="shared" si="274"/>
        <v>157.96778666666671</v>
      </c>
      <c r="J539" s="3"/>
      <c r="K539" s="3"/>
      <c r="L539" s="1099">
        <f>APU!$O$165*L$52/$I$52+APU!$O$186*L$56/$I$56+APU!$O$207*L$60/$I$60+APU!$O$371*L$103/$I$103+APU!$O$388*L$108/$I$108+APU!$O$3216*L$295/$I$295</f>
        <v>0</v>
      </c>
      <c r="M539" s="1099">
        <f>APU!$O$165*M$52/$I$52+APU!$O$186*M$56/$I$56+APU!$O$207*M$60/$I$60+APU!$O$371*M$103/$I$103+APU!$O$388*M$108/$I$108+APU!$O$3216*M$295/$I$295</f>
        <v>0</v>
      </c>
      <c r="N539" s="1099">
        <f>APU!$O$165*N$52/$I$52+APU!$O$186*N$56/$I$56+APU!$O$207*N$60/$I$60+APU!$O$371*N$103/$I$103+APU!$O$388*N$108/$I$108+APU!$O$3216*N$295/$I$295</f>
        <v>0</v>
      </c>
      <c r="O539" s="1099">
        <f>APU!$O$165*O$52/$I$52+APU!$O$186*O$56/$I$56+APU!$O$207*O$60/$I$60+APU!$O$371*O$103/$I$103+APU!$O$388*O$108/$I$108+APU!$O$3216*O$295/$I$295</f>
        <v>0</v>
      </c>
      <c r="P539" s="1099">
        <f>APU!$O$165*P$52/$I$52+APU!$O$186*P$56/$I$56+APU!$O$207*P$60/$I$60+APU!$O$371*P$103/$I$103+APU!$O$388*P$108/$I$108+APU!$O$3216*P$295/$I$295</f>
        <v>0</v>
      </c>
      <c r="Q539" s="1099">
        <f>APU!$O$165*Q$52/$I$52+APU!$O$186*Q$56/$I$56+APU!$O$207*Q$60/$I$60+APU!$O$371*Q$103/$I$103+APU!$O$388*Q$108/$I$108+APU!$O$3216*Q$295/$I$295</f>
        <v>16.000000000000004</v>
      </c>
      <c r="R539" s="1099">
        <f>APU!$O$165*R$52/$I$52+APU!$O$186*R$56/$I$56+APU!$O$207*R$60/$I$60+APU!$O$371*R$103/$I$103+APU!$O$388*R$108/$I$108+APU!$O$3216*R$295/$I$295</f>
        <v>37.333333333333336</v>
      </c>
      <c r="S539" s="1099">
        <f>APU!$O$165*S$52/$I$52+APU!$O$186*S$56/$I$56+APU!$O$207*S$60/$I$60+APU!$O$371*S$103/$I$103+APU!$O$388*S$108/$I$108+APU!$O$3216*S$295/$I$295</f>
        <v>0</v>
      </c>
      <c r="T539" s="1099">
        <f>APU!$O$165*T$52/$I$52+APU!$O$186*T$56/$I$56+APU!$O$207*T$60/$I$60+APU!$O$371*T$103/$I$103+APU!$O$388*T$108/$I$108+APU!$O$3216*T$295/$I$295</f>
        <v>37.333333333333336</v>
      </c>
      <c r="U539" s="1099">
        <f>APU!$O$165*U$52/$I$52+APU!$O$186*U$56/$I$56+APU!$O$207*U$60/$I$60+APU!$O$371*U$103/$I$103+APU!$O$388*U$108/$I$108+APU!$O$3216*U$295/$I$295</f>
        <v>47.578346666666661</v>
      </c>
      <c r="V539" s="1099">
        <f>APU!$O$165*V$52/$I$52+APU!$O$186*V$56/$I$56+APU!$O$207*V$60/$I$60+APU!$O$371*V$103/$I$103+APU!$O$388*V$108/$I$108+APU!$O$3216*V$295/$I$295</f>
        <v>10.589440000000002</v>
      </c>
      <c r="W539" s="1099">
        <f>APU!$O$165*W$52/$I$52+APU!$O$186*W$56/$I$56+APU!$O$207*W$60/$I$60+APU!$O$371*W$103/$I$103+APU!$O$388*W$108/$I$108+APU!$O$3216*W$295/$I$295</f>
        <v>0</v>
      </c>
      <c r="X539" s="1099">
        <f>APU!$O$165*X$52/$I$52+APU!$O$186*X$56/$I$56+APU!$O$207*X$60/$I$60+APU!$O$371*X$103/$I$103+APU!$O$388*X$108/$I$108+APU!$O$3216*X$295/$I$295</f>
        <v>3.8000000000000003</v>
      </c>
      <c r="Y539" s="1099">
        <f>APU!$O$165*Y$52/$I$52+APU!$O$186*Y$56/$I$56+APU!$O$207*Y$60/$I$60+APU!$O$371*Y$103/$I$103+APU!$O$388*Y$108/$I$108+APU!$O$3216*Y$295/$I$295</f>
        <v>0</v>
      </c>
      <c r="Z539" s="1099">
        <f>APU!$O$165*Z$52/$I$52+APU!$O$186*Z$56/$I$56+APU!$O$207*Z$60/$I$60+APU!$O$371*Z$103/$I$103+APU!$O$388*Z$108/$I$108+APU!$O$3216*Z$295/$I$295</f>
        <v>0</v>
      </c>
      <c r="AA539" s="1099">
        <f>APU!$O$165*AA$52/$I$52+APU!$O$186*AA$56/$I$56+APU!$O$207*AA$60/$I$60+APU!$O$371*AA$103/$I$103+APU!$O$388*AA$108/$I$108+APU!$O$3216*AA$295/$I$295</f>
        <v>0</v>
      </c>
      <c r="AB539" s="1099">
        <f>APU!$O$165*AB$52/$I$52+APU!$O$186*AB$56/$I$56+APU!$O$207*AB$60/$I$60+APU!$O$371*AB$103/$I$103+APU!$O$388*AB$108/$I$108+APU!$O$3216*AB$295/$I$295</f>
        <v>5.333333333333333</v>
      </c>
      <c r="AC539" s="1099">
        <f>APU!$O$165*AC$52/$I$52+APU!$O$186*AC$56/$I$56+APU!$O$207*AC$60/$I$60+APU!$O$371*AC$103/$I$103+APU!$O$388*AC$108/$I$108+APU!$O$3216*AC$295/$I$295</f>
        <v>0</v>
      </c>
    </row>
    <row r="540" spans="4:29">
      <c r="D540" s="3" t="str">
        <f>APU!D184</f>
        <v xml:space="preserve">COMPRESORA </v>
      </c>
      <c r="E540" s="1097" t="str">
        <f>APU!G184</f>
        <v>hm</v>
      </c>
      <c r="F540" s="3"/>
      <c r="G540" s="3"/>
      <c r="H540" s="3"/>
      <c r="I540" s="1098">
        <f t="shared" si="274"/>
        <v>31.50112</v>
      </c>
      <c r="J540" s="3"/>
      <c r="K540" s="3"/>
      <c r="L540" s="1099">
        <f>APU!$O$184*L$56/$I$56+APU!$O$205*L$60/$I$60</f>
        <v>0</v>
      </c>
      <c r="M540" s="1099">
        <f>APU!$O$184*M$56/$I$56+APU!$O$205*M$60/$I$60</f>
        <v>0</v>
      </c>
      <c r="N540" s="1099">
        <f>APU!$O$184*N$56/$I$56+APU!$O$205*N$60/$I$60</f>
        <v>0</v>
      </c>
      <c r="O540" s="1099">
        <f>APU!$O$184*O$56/$I$56+APU!$O$205*O$60/$I$60</f>
        <v>0</v>
      </c>
      <c r="P540" s="1099">
        <f>APU!$O$184*P$56/$I$56+APU!$O$205*P$60/$I$60</f>
        <v>0</v>
      </c>
      <c r="Q540" s="1099">
        <f>APU!$O$184*Q$56/$I$56+APU!$O$205*Q$60/$I$60</f>
        <v>0</v>
      </c>
      <c r="R540" s="1099">
        <f>APU!$O$184*R$56/$I$56+APU!$O$205*R$60/$I$60</f>
        <v>0</v>
      </c>
      <c r="S540" s="1099">
        <f>APU!$O$184*S$56/$I$56+APU!$O$205*S$60/$I$60</f>
        <v>0</v>
      </c>
      <c r="T540" s="1099">
        <f>APU!$O$184*T$56/$I$56+APU!$O$205*T$60/$I$60</f>
        <v>0</v>
      </c>
      <c r="U540" s="1099">
        <f>APU!$O$184*U$56/$I$56+APU!$O$205*U$60/$I$60</f>
        <v>20.911679999999997</v>
      </c>
      <c r="V540" s="1099">
        <f>APU!$O$184*V$56/$I$56+APU!$O$205*V$60/$I$60</f>
        <v>10.589440000000002</v>
      </c>
      <c r="W540" s="1099">
        <f>APU!$O$184*W$56/$I$56+APU!$O$205*W$60/$I$60</f>
        <v>0</v>
      </c>
      <c r="X540" s="1099">
        <f>APU!$O$184*X$56/$I$56+APU!$O$205*X$60/$I$60</f>
        <v>0</v>
      </c>
      <c r="Y540" s="1099">
        <f>APU!$O$184*Y$56/$I$56+APU!$O$205*Y$60/$I$60</f>
        <v>0</v>
      </c>
      <c r="Z540" s="1099">
        <f>APU!$O$184*Z$56/$I$56+APU!$O$205*Z$60/$I$60</f>
        <v>0</v>
      </c>
      <c r="AA540" s="1099">
        <f>APU!$O$184*AA$56/$I$56+APU!$O$205*AA$60/$I$60</f>
        <v>0</v>
      </c>
      <c r="AB540" s="1099">
        <f>APU!$O$184*AB$56/$I$56+APU!$O$205*AB$60/$I$60</f>
        <v>0</v>
      </c>
      <c r="AC540" s="1099">
        <f>APU!$O$184*AC$56/$I$56+APU!$O$205*AC$60/$I$60</f>
        <v>0</v>
      </c>
    </row>
    <row r="541" spans="4:29">
      <c r="D541" s="3" t="str">
        <f>APU!D185</f>
        <v>MAQUINA DE SOLDAR</v>
      </c>
      <c r="E541" s="1097" t="str">
        <f>APU!G185</f>
        <v>hm</v>
      </c>
      <c r="F541" s="3"/>
      <c r="G541" s="3"/>
      <c r="H541" s="3"/>
      <c r="I541" s="1098">
        <f t="shared" si="274"/>
        <v>864.29921523809514</v>
      </c>
      <c r="J541" s="3"/>
      <c r="K541" s="3"/>
      <c r="L541" s="1099">
        <f>APU!$O$185*L$56/$I$56+APU!$O$206*L$60/$I$60+(APU!$O$528+APU!$O$618+APU!$O$658+APU!$O$698+APU!$O$738+APU!$O$778+APU!$O$1723)*L$143/$I$143+(APU!$O$550+APU!$O$638+APU!$O$678+APU!$O$718+APU!$O$758+APU!$O$798+APU!$O$818)*L$148/$I$148+(APU!$O$839+APU!$O$1047+APU!$O$1286+APU!$O$1366+APU!$O$1565)*L$153/$I$153+(APU!$O$860+APU!$O$922+APU!$O$1067+APU!$O$1223+APU!$O$1306+APU!$O$1386+APU!$O$1486+APU!$O$1506+APU!$O$1584)*L$158/$I$158+(APU!$O$881+APU!$O$942+APU!$O$1087+APU!$O$1244+APU!$O$1326+APU!$O$1406+APU!$O$1466+APU!$O$1526+APU!$O$1603)*L$163/$I$163+(APU!$O$902+APU!$O$962+APU!$O$1107+APU!$O$1265+APU!$O$1346+APU!$O$1426+APU!$O$1446+APU!$O$1546+APU!$O$1622)*L$168/$I$168+APU!$O$1852*L$182/$I$182</f>
        <v>0</v>
      </c>
      <c r="M541" s="1099">
        <f>APU!$O$185*M$56/$I$56+APU!$O$206*M$60/$I$60+(APU!$O$528+APU!$O$618+APU!$O$658+APU!$O$698+APU!$O$738+APU!$O$778+APU!$O$1723)*M$143/$I$143+(APU!$O$550+APU!$O$638+APU!$O$678+APU!$O$718+APU!$O$758+APU!$O$798+APU!$O$818)*M$148/$I$148+(APU!$O$839+APU!$O$1047+APU!$O$1286+APU!$O$1366+APU!$O$1565)*M$153/$I$153+(APU!$O$860+APU!$O$922+APU!$O$1067+APU!$O$1223+APU!$O$1306+APU!$O$1386+APU!$O$1486+APU!$O$1506+APU!$O$1584)*M$158/$I$158+(APU!$O$881+APU!$O$942+APU!$O$1087+APU!$O$1244+APU!$O$1326+APU!$O$1406+APU!$O$1466+APU!$O$1526+APU!$O$1603)*M$163/$I$163+(APU!$O$902+APU!$O$962+APU!$O$1107+APU!$O$1265+APU!$O$1346+APU!$O$1426+APU!$O$1446+APU!$O$1546+APU!$O$1622)*M$168/$I$168+APU!$O$1852*M$182/$I$182</f>
        <v>0</v>
      </c>
      <c r="N541" s="1099">
        <f>APU!$O$185*N$56/$I$56+APU!$O$206*N$60/$I$60+(APU!$O$528+APU!$O$618+APU!$O$658+APU!$O$698+APU!$O$738+APU!$O$778+APU!$O$1723)*N$143/$I$143+(APU!$O$550+APU!$O$638+APU!$O$678+APU!$O$718+APU!$O$758+APU!$O$798+APU!$O$818)*N$148/$I$148+(APU!$O$839+APU!$O$1047+APU!$O$1286+APU!$O$1366+APU!$O$1565)*N$153/$I$153+(APU!$O$860+APU!$O$922+APU!$O$1067+APU!$O$1223+APU!$O$1306+APU!$O$1386+APU!$O$1486+APU!$O$1506+APU!$O$1584)*N$158/$I$158+(APU!$O$881+APU!$O$942+APU!$O$1087+APU!$O$1244+APU!$O$1326+APU!$O$1406+APU!$O$1466+APU!$O$1526+APU!$O$1603)*N$163/$I$163+(APU!$O$902+APU!$O$962+APU!$O$1107+APU!$O$1265+APU!$O$1346+APU!$O$1426+APU!$O$1446+APU!$O$1546+APU!$O$1622)*N$168/$I$168+APU!$O$1852*N$182/$I$182</f>
        <v>0</v>
      </c>
      <c r="O541" s="1099">
        <f>APU!$O$185*O$56/$I$56+APU!$O$206*O$60/$I$60+(APU!$O$528+APU!$O$618+APU!$O$658+APU!$O$698+APU!$O$738+APU!$O$778+APU!$O$1723)*O$143/$I$143+(APU!$O$550+APU!$O$638+APU!$O$678+APU!$O$718+APU!$O$758+APU!$O$798+APU!$O$818)*O$148/$I$148+(APU!$O$839+APU!$O$1047+APU!$O$1286+APU!$O$1366+APU!$O$1565)*O$153/$I$153+(APU!$O$860+APU!$O$922+APU!$O$1067+APU!$O$1223+APU!$O$1306+APU!$O$1386+APU!$O$1486+APU!$O$1506+APU!$O$1584)*O$158/$I$158+(APU!$O$881+APU!$O$942+APU!$O$1087+APU!$O$1244+APU!$O$1326+APU!$O$1406+APU!$O$1466+APU!$O$1526+APU!$O$1603)*O$163/$I$163+(APU!$O$902+APU!$O$962+APU!$O$1107+APU!$O$1265+APU!$O$1346+APU!$O$1426+APU!$O$1446+APU!$O$1546+APU!$O$1622)*O$168/$I$168+APU!$O$1852*O$182/$I$182</f>
        <v>0</v>
      </c>
      <c r="P541" s="1099">
        <f>APU!$O$185*P$56/$I$56+APU!$O$206*P$60/$I$60+(APU!$O$528+APU!$O$618+APU!$O$658+APU!$O$698+APU!$O$738+APU!$O$778+APU!$O$1723)*P$143/$I$143+(APU!$O$550+APU!$O$638+APU!$O$678+APU!$O$718+APU!$O$758+APU!$O$798+APU!$O$818)*P$148/$I$148+(APU!$O$839+APU!$O$1047+APU!$O$1286+APU!$O$1366+APU!$O$1565)*P$153/$I$153+(APU!$O$860+APU!$O$922+APU!$O$1067+APU!$O$1223+APU!$O$1306+APU!$O$1386+APU!$O$1486+APU!$O$1506+APU!$O$1584)*P$158/$I$158+(APU!$O$881+APU!$O$942+APU!$O$1087+APU!$O$1244+APU!$O$1326+APU!$O$1406+APU!$O$1466+APU!$O$1526+APU!$O$1603)*P$163/$I$163+(APU!$O$902+APU!$O$962+APU!$O$1107+APU!$O$1265+APU!$O$1346+APU!$O$1426+APU!$O$1446+APU!$O$1546+APU!$O$1622)*P$168/$I$168+APU!$O$1852*P$182/$I$182</f>
        <v>0</v>
      </c>
      <c r="Q541" s="1099">
        <f>APU!$O$185*Q$56/$I$56+APU!$O$206*Q$60/$I$60+(APU!$O$528+APU!$O$618+APU!$O$658+APU!$O$698+APU!$O$738+APU!$O$778+APU!$O$1723)*Q$143/$I$143+(APU!$O$550+APU!$O$638+APU!$O$678+APU!$O$718+APU!$O$758+APU!$O$798+APU!$O$818)*Q$148/$I$148+(APU!$O$839+APU!$O$1047+APU!$O$1286+APU!$O$1366+APU!$O$1565)*Q$153/$I$153+(APU!$O$860+APU!$O$922+APU!$O$1067+APU!$O$1223+APU!$O$1306+APU!$O$1386+APU!$O$1486+APU!$O$1506+APU!$O$1584)*Q$158/$I$158+(APU!$O$881+APU!$O$942+APU!$O$1087+APU!$O$1244+APU!$O$1326+APU!$O$1406+APU!$O$1466+APU!$O$1526+APU!$O$1603)*Q$163/$I$163+(APU!$O$902+APU!$O$962+APU!$O$1107+APU!$O$1265+APU!$O$1346+APU!$O$1426+APU!$O$1446+APU!$O$1546+APU!$O$1622)*Q$168/$I$168+APU!$O$1852*Q$182/$I$182</f>
        <v>0</v>
      </c>
      <c r="R541" s="1099">
        <f>APU!$O$185*R$56/$I$56+APU!$O$206*R$60/$I$60+(APU!$O$528+APU!$O$618+APU!$O$658+APU!$O$698+APU!$O$738+APU!$O$778+APU!$O$1723)*R$143/$I$143+(APU!$O$550+APU!$O$638+APU!$O$678+APU!$O$718+APU!$O$758+APU!$O$798+APU!$O$818)*R$148/$I$148+(APU!$O$839+APU!$O$1047+APU!$O$1286+APU!$O$1366+APU!$O$1565)*R$153/$I$153+(APU!$O$860+APU!$O$922+APU!$O$1067+APU!$O$1223+APU!$O$1306+APU!$O$1386+APU!$O$1486+APU!$O$1506+APU!$O$1584)*R$158/$I$158+(APU!$O$881+APU!$O$942+APU!$O$1087+APU!$O$1244+APU!$O$1326+APU!$O$1406+APU!$O$1466+APU!$O$1526+APU!$O$1603)*R$163/$I$163+(APU!$O$902+APU!$O$962+APU!$O$1107+APU!$O$1265+APU!$O$1346+APU!$O$1426+APU!$O$1446+APU!$O$1546+APU!$O$1622)*R$168/$I$168+APU!$O$1852*R$182/$I$182</f>
        <v>0</v>
      </c>
      <c r="S541" s="1099">
        <f>APU!$O$185*S$56/$I$56+APU!$O$206*S$60/$I$60+(APU!$O$528+APU!$O$618+APU!$O$658+APU!$O$698+APU!$O$738+APU!$O$778+APU!$O$1723)*S$143/$I$143+(APU!$O$550+APU!$O$638+APU!$O$678+APU!$O$718+APU!$O$758+APU!$O$798+APU!$O$818)*S$148/$I$148+(APU!$O$839+APU!$O$1047+APU!$O$1286+APU!$O$1366+APU!$O$1565)*S$153/$I$153+(APU!$O$860+APU!$O$922+APU!$O$1067+APU!$O$1223+APU!$O$1306+APU!$O$1386+APU!$O$1486+APU!$O$1506+APU!$O$1584)*S$158/$I$158+(APU!$O$881+APU!$O$942+APU!$O$1087+APU!$O$1244+APU!$O$1326+APU!$O$1406+APU!$O$1466+APU!$O$1526+APU!$O$1603)*S$163/$I$163+(APU!$O$902+APU!$O$962+APU!$O$1107+APU!$O$1265+APU!$O$1346+APU!$O$1426+APU!$O$1446+APU!$O$1546+APU!$O$1622)*S$168/$I$168+APU!$O$1852*S$182/$I$182</f>
        <v>69.229774863387973</v>
      </c>
      <c r="T541" s="1099">
        <f>APU!$O$185*T$56/$I$56+APU!$O$206*T$60/$I$60+(APU!$O$528+APU!$O$618+APU!$O$658+APU!$O$698+APU!$O$738+APU!$O$778+APU!$O$1723)*T$143/$I$143+(APU!$O$550+APU!$O$638+APU!$O$678+APU!$O$718+APU!$O$758+APU!$O$798+APU!$O$818)*T$148/$I$148+(APU!$O$839+APU!$O$1047+APU!$O$1286+APU!$O$1366+APU!$O$1565)*T$153/$I$153+(APU!$O$860+APU!$O$922+APU!$O$1067+APU!$O$1223+APU!$O$1306+APU!$O$1386+APU!$O$1486+APU!$O$1506+APU!$O$1584)*T$158/$I$158+(APU!$O$881+APU!$O$942+APU!$O$1087+APU!$O$1244+APU!$O$1326+APU!$O$1406+APU!$O$1466+APU!$O$1526+APU!$O$1603)*T$163/$I$163+(APU!$O$902+APU!$O$962+APU!$O$1107+APU!$O$1265+APU!$O$1346+APU!$O$1426+APU!$O$1446+APU!$O$1546+APU!$O$1622)*T$168/$I$168+APU!$O$1852*T$182/$I$182</f>
        <v>69.229774863387973</v>
      </c>
      <c r="U541" s="1099">
        <f>APU!$O$185*U$56/$I$56+APU!$O$206*U$60/$I$60+(APU!$O$528+APU!$O$618+APU!$O$658+APU!$O$698+APU!$O$738+APU!$O$778+APU!$O$1723)*U$143/$I$143+(APU!$O$550+APU!$O$638+APU!$O$678+APU!$O$718+APU!$O$758+APU!$O$798+APU!$O$818)*U$148/$I$148+(APU!$O$839+APU!$O$1047+APU!$O$1286+APU!$O$1366+APU!$O$1565)*U$153/$I$153+(APU!$O$860+APU!$O$922+APU!$O$1067+APU!$O$1223+APU!$O$1306+APU!$O$1386+APU!$O$1486+APU!$O$1506+APU!$O$1584)*U$158/$I$158+(APU!$O$881+APU!$O$942+APU!$O$1087+APU!$O$1244+APU!$O$1326+APU!$O$1406+APU!$O$1466+APU!$O$1526+APU!$O$1603)*U$163/$I$163+(APU!$O$902+APU!$O$962+APU!$O$1107+APU!$O$1265+APU!$O$1346+APU!$O$1426+APU!$O$1446+APU!$O$1546+APU!$O$1622)*U$168/$I$168+APU!$O$1852*U$182/$I$182</f>
        <v>90.141454863387963</v>
      </c>
      <c r="V541" s="1099">
        <f>APU!$O$185*V$56/$I$56+APU!$O$206*V$60/$I$60+(APU!$O$528+APU!$O$618+APU!$O$658+APU!$O$698+APU!$O$738+APU!$O$778+APU!$O$1723)*V$143/$I$143+(APU!$O$550+APU!$O$638+APU!$O$678+APU!$O$718+APU!$O$758+APU!$O$798+APU!$O$818)*V$148/$I$148+(APU!$O$839+APU!$O$1047+APU!$O$1286+APU!$O$1366+APU!$O$1565)*V$153/$I$153+(APU!$O$860+APU!$O$922+APU!$O$1067+APU!$O$1223+APU!$O$1306+APU!$O$1386+APU!$O$1486+APU!$O$1506+APU!$O$1584)*V$158/$I$158+(APU!$O$881+APU!$O$942+APU!$O$1087+APU!$O$1244+APU!$O$1326+APU!$O$1406+APU!$O$1466+APU!$O$1526+APU!$O$1603)*V$163/$I$163+(APU!$O$902+APU!$O$962+APU!$O$1107+APU!$O$1265+APU!$O$1346+APU!$O$1426+APU!$O$1446+APU!$O$1546+APU!$O$1622)*V$168/$I$168+APU!$O$1852*V$182/$I$182</f>
        <v>101.95266363683675</v>
      </c>
      <c r="W541" s="1099">
        <f>APU!$O$185*W$56/$I$56+APU!$O$206*W$60/$I$60+(APU!$O$528+APU!$O$618+APU!$O$658+APU!$O$698+APU!$O$738+APU!$O$778+APU!$O$1723)*W$143/$I$143+(APU!$O$550+APU!$O$638+APU!$O$678+APU!$O$718+APU!$O$758+APU!$O$798+APU!$O$818)*W$148/$I$148+(APU!$O$839+APU!$O$1047+APU!$O$1286+APU!$O$1366+APU!$O$1565)*W$153/$I$153+(APU!$O$860+APU!$O$922+APU!$O$1067+APU!$O$1223+APU!$O$1306+APU!$O$1386+APU!$O$1486+APU!$O$1506+APU!$O$1584)*W$158/$I$158+(APU!$O$881+APU!$O$942+APU!$O$1087+APU!$O$1244+APU!$O$1326+APU!$O$1406+APU!$O$1466+APU!$O$1526+APU!$O$1603)*W$163/$I$163+(APU!$O$902+APU!$O$962+APU!$O$1107+APU!$O$1265+APU!$O$1346+APU!$O$1426+APU!$O$1446+APU!$O$1546+APU!$O$1622)*W$168/$I$168+APU!$O$1852*W$182/$I$182</f>
        <v>126.59664355025666</v>
      </c>
      <c r="X541" s="1099">
        <f>APU!$O$185*X$56/$I$56+APU!$O$206*X$60/$I$60+(APU!$O$528+APU!$O$618+APU!$O$658+APU!$O$698+APU!$O$738+APU!$O$778+APU!$O$1723)*X$143/$I$143+(APU!$O$550+APU!$O$638+APU!$O$678+APU!$O$718+APU!$O$758+APU!$O$798+APU!$O$818)*X$148/$I$148+(APU!$O$839+APU!$O$1047+APU!$O$1286+APU!$O$1366+APU!$O$1565)*X$153/$I$153+(APU!$O$860+APU!$O$922+APU!$O$1067+APU!$O$1223+APU!$O$1306+APU!$O$1386+APU!$O$1486+APU!$O$1506+APU!$O$1584)*X$158/$I$158+(APU!$O$881+APU!$O$942+APU!$O$1087+APU!$O$1244+APU!$O$1326+APU!$O$1406+APU!$O$1466+APU!$O$1526+APU!$O$1603)*X$163/$I$163+(APU!$O$902+APU!$O$962+APU!$O$1107+APU!$O$1265+APU!$O$1346+APU!$O$1426+APU!$O$1446+APU!$O$1546+APU!$O$1622)*X$168/$I$168+APU!$O$1852*X$182/$I$182</f>
        <v>115.94902450263761</v>
      </c>
      <c r="Y541" s="1099">
        <f>APU!$O$185*Y$56/$I$56+APU!$O$206*Y$60/$I$60+(APU!$O$528+APU!$O$618+APU!$O$658+APU!$O$698+APU!$O$738+APU!$O$778+APU!$O$1723)*Y$143/$I$143+(APU!$O$550+APU!$O$638+APU!$O$678+APU!$O$718+APU!$O$758+APU!$O$798+APU!$O$818)*Y$148/$I$148+(APU!$O$839+APU!$O$1047+APU!$O$1286+APU!$O$1366+APU!$O$1565)*Y$153/$I$153+(APU!$O$860+APU!$O$922+APU!$O$1067+APU!$O$1223+APU!$O$1306+APU!$O$1386+APU!$O$1486+APU!$O$1506+APU!$O$1584)*Y$158/$I$158+(APU!$O$881+APU!$O$942+APU!$O$1087+APU!$O$1244+APU!$O$1326+APU!$O$1406+APU!$O$1466+APU!$O$1526+APU!$O$1603)*Y$163/$I$163+(APU!$O$902+APU!$O$962+APU!$O$1107+APU!$O$1265+APU!$O$1346+APU!$O$1426+APU!$O$1446+APU!$O$1546+APU!$O$1622)*Y$168/$I$168+APU!$O$1852*Y$182/$I$182</f>
        <v>105.16276187637497</v>
      </c>
      <c r="Z541" s="1099">
        <f>APU!$O$185*Z$56/$I$56+APU!$O$206*Z$60/$I$60+(APU!$O$528+APU!$O$618+APU!$O$658+APU!$O$698+APU!$O$738+APU!$O$778+APU!$O$1723)*Z$143/$I$143+(APU!$O$550+APU!$O$638+APU!$O$678+APU!$O$718+APU!$O$758+APU!$O$798+APU!$O$818)*Z$148/$I$148+(APU!$O$839+APU!$O$1047+APU!$O$1286+APU!$O$1366+APU!$O$1565)*Z$153/$I$153+(APU!$O$860+APU!$O$922+APU!$O$1067+APU!$O$1223+APU!$O$1306+APU!$O$1386+APU!$O$1486+APU!$O$1506+APU!$O$1584)*Z$158/$I$158+(APU!$O$881+APU!$O$942+APU!$O$1087+APU!$O$1244+APU!$O$1326+APU!$O$1406+APU!$O$1466+APU!$O$1526+APU!$O$1603)*Z$163/$I$163+(APU!$O$902+APU!$O$962+APU!$O$1107+APU!$O$1265+APU!$O$1346+APU!$O$1426+APU!$O$1446+APU!$O$1546+APU!$O$1622)*Z$168/$I$168+APU!$O$1852*Z$182/$I$182</f>
        <v>91.278204300617404</v>
      </c>
      <c r="AA541" s="1099">
        <f>APU!$O$185*AA$56/$I$56+APU!$O$206*AA$60/$I$60+(APU!$O$528+APU!$O$618+APU!$O$658+APU!$O$698+APU!$O$738+APU!$O$778+APU!$O$1723)*AA$143/$I$143+(APU!$O$550+APU!$O$638+APU!$O$678+APU!$O$718+APU!$O$758+APU!$O$798+APU!$O$818)*AA$148/$I$148+(APU!$O$839+APU!$O$1047+APU!$O$1286+APU!$O$1366+APU!$O$1565)*AA$153/$I$153+(APU!$O$860+APU!$O$922+APU!$O$1067+APU!$O$1223+APU!$O$1306+APU!$O$1386+APU!$O$1486+APU!$O$1506+APU!$O$1584)*AA$158/$I$158+(APU!$O$881+APU!$O$942+APU!$O$1087+APU!$O$1244+APU!$O$1326+APU!$O$1406+APU!$O$1466+APU!$O$1526+APU!$O$1603)*AA$163/$I$163+(APU!$O$902+APU!$O$962+APU!$O$1107+APU!$O$1265+APU!$O$1346+APU!$O$1426+APU!$O$1446+APU!$O$1546+APU!$O$1622)*AA$168/$I$168+APU!$O$1852*AA$182/$I$182</f>
        <v>70.955449577744659</v>
      </c>
      <c r="AB541" s="1099">
        <f>APU!$O$185*AB$56/$I$56+APU!$O$206*AB$60/$I$60+(APU!$O$528+APU!$O$618+APU!$O$658+APU!$O$698+APU!$O$738+APU!$O$778+APU!$O$1723)*AB$143/$I$143+(APU!$O$550+APU!$O$638+APU!$O$678+APU!$O$718+APU!$O$758+APU!$O$798+APU!$O$818)*AB$148/$I$148+(APU!$O$839+APU!$O$1047+APU!$O$1286+APU!$O$1366+APU!$O$1565)*AB$153/$I$153+(APU!$O$860+APU!$O$922+APU!$O$1067+APU!$O$1223+APU!$O$1306+APU!$O$1386+APU!$O$1486+APU!$O$1506+APU!$O$1584)*AB$158/$I$158+(APU!$O$881+APU!$O$942+APU!$O$1087+APU!$O$1244+APU!$O$1326+APU!$O$1406+APU!$O$1466+APU!$O$1526+APU!$O$1603)*AB$163/$I$163+(APU!$O$902+APU!$O$962+APU!$O$1107+APU!$O$1265+APU!$O$1346+APU!$O$1426+APU!$O$1446+APU!$O$1546+APU!$O$1622)*AB$168/$I$168+APU!$O$1852*AB$182/$I$182</f>
        <v>23.803463203463203</v>
      </c>
      <c r="AC541" s="1099">
        <f>APU!$O$185*AC$56/$I$56+APU!$O$206*AC$60/$I$60+(APU!$O$528+APU!$O$618+APU!$O$658+APU!$O$698+APU!$O$738+APU!$O$778+APU!$O$1723)*AC$143/$I$143+(APU!$O$550+APU!$O$638+APU!$O$678+APU!$O$718+APU!$O$758+APU!$O$798+APU!$O$818)*AC$148/$I$148+(APU!$O$839+APU!$O$1047+APU!$O$1286+APU!$O$1366+APU!$O$1565)*AC$153/$I$153+(APU!$O$860+APU!$O$922+APU!$O$1067+APU!$O$1223+APU!$O$1306+APU!$O$1386+APU!$O$1486+APU!$O$1506+APU!$O$1584)*AC$158/$I$158+(APU!$O$881+APU!$O$942+APU!$O$1087+APU!$O$1244+APU!$O$1326+APU!$O$1406+APU!$O$1466+APU!$O$1526+APU!$O$1603)*AC$163/$I$163+(APU!$O$902+APU!$O$962+APU!$O$1107+APU!$O$1265+APU!$O$1346+APU!$O$1426+APU!$O$1446+APU!$O$1546+APU!$O$1622)*AC$168/$I$168+APU!$O$1852*AC$182/$I$182</f>
        <v>0</v>
      </c>
    </row>
    <row r="542" spans="4:29">
      <c r="D542" s="3" t="str">
        <f>APU!D223</f>
        <v>BATIDORA DE GROUT</v>
      </c>
      <c r="E542" s="1097" t="str">
        <f>APU!G223</f>
        <v>hm</v>
      </c>
      <c r="F542" s="3"/>
      <c r="G542" s="3"/>
      <c r="H542" s="3"/>
      <c r="I542" s="1098">
        <f t="shared" si="274"/>
        <v>83.332300000000004</v>
      </c>
      <c r="J542" s="3"/>
      <c r="K542" s="3"/>
      <c r="L542" s="1099">
        <f>APU!$O$223*L$64/$I$64</f>
        <v>0</v>
      </c>
      <c r="M542" s="1099">
        <f>APU!$O$223*M$64/$I$64</f>
        <v>0</v>
      </c>
      <c r="N542" s="1099">
        <f>APU!$O$223*N$64/$I$64</f>
        <v>0</v>
      </c>
      <c r="O542" s="1099">
        <f>APU!$O$223*O$64/$I$64</f>
        <v>0</v>
      </c>
      <c r="P542" s="1099">
        <f>APU!$O$223*P$64/$I$64</f>
        <v>0</v>
      </c>
      <c r="Q542" s="1099">
        <f>APU!$O$223*Q$64/$I$64</f>
        <v>0</v>
      </c>
      <c r="R542" s="1099">
        <f>APU!$O$223*R$64/$I$64</f>
        <v>0</v>
      </c>
      <c r="S542" s="1099">
        <f>APU!$O$223*S$64/$I$64</f>
        <v>0</v>
      </c>
      <c r="T542" s="1099">
        <f>APU!$O$223*T$64/$I$64</f>
        <v>0</v>
      </c>
      <c r="U542" s="1099">
        <f>APU!$O$223*U$64/$I$64</f>
        <v>0</v>
      </c>
      <c r="V542" s="1099">
        <f>APU!$O$223*V$64/$I$64</f>
        <v>27.777433333333335</v>
      </c>
      <c r="W542" s="1099">
        <f>APU!$O$223*W$64/$I$64</f>
        <v>48.610508333333328</v>
      </c>
      <c r="X542" s="1099">
        <f>APU!$O$223*X$64/$I$64</f>
        <v>6.9443583333333336</v>
      </c>
      <c r="Y542" s="1099">
        <f>APU!$O$223*Y$64/$I$64</f>
        <v>0</v>
      </c>
      <c r="Z542" s="1099">
        <f>APU!$O$223*Z$64/$I$64</f>
        <v>0</v>
      </c>
      <c r="AA542" s="1099">
        <f>APU!$O$223*AA$64/$I$64</f>
        <v>0</v>
      </c>
      <c r="AB542" s="1099">
        <f>APU!$O$223*AB$64/$I$64</f>
        <v>0</v>
      </c>
      <c r="AC542" s="1099">
        <f>APU!$O$223*AC$64/$I$64</f>
        <v>0</v>
      </c>
    </row>
    <row r="543" spans="4:29">
      <c r="D543" s="3" t="str">
        <f>APU!D224</f>
        <v>TERMOHIGÓMETRO</v>
      </c>
      <c r="E543" s="1097" t="str">
        <f>APU!G224</f>
        <v>hm</v>
      </c>
      <c r="F543" s="3"/>
      <c r="G543" s="3"/>
      <c r="H543" s="3"/>
      <c r="I543" s="1098">
        <f t="shared" si="274"/>
        <v>83.332300000000004</v>
      </c>
      <c r="J543" s="3"/>
      <c r="K543" s="3"/>
      <c r="L543" s="1099">
        <f>APU!$O$224*L$64/$I$64</f>
        <v>0</v>
      </c>
      <c r="M543" s="1099">
        <f>APU!$O$224*M$64/$I$64</f>
        <v>0</v>
      </c>
      <c r="N543" s="1099">
        <f>APU!$O$224*N$64/$I$64</f>
        <v>0</v>
      </c>
      <c r="O543" s="1099">
        <f>APU!$O$224*O$64/$I$64</f>
        <v>0</v>
      </c>
      <c r="P543" s="1099">
        <f>APU!$O$224*P$64/$I$64</f>
        <v>0</v>
      </c>
      <c r="Q543" s="1099">
        <f>APU!$O$224*Q$64/$I$64</f>
        <v>0</v>
      </c>
      <c r="R543" s="1099">
        <f>APU!$O$224*R$64/$I$64</f>
        <v>0</v>
      </c>
      <c r="S543" s="1099">
        <f>APU!$O$224*S$64/$I$64</f>
        <v>0</v>
      </c>
      <c r="T543" s="1099">
        <f>APU!$O$224*T$64/$I$64</f>
        <v>0</v>
      </c>
      <c r="U543" s="1099">
        <f>APU!$O$224*U$64/$I$64</f>
        <v>0</v>
      </c>
      <c r="V543" s="1099">
        <f>APU!$O$224*V$64/$I$64</f>
        <v>27.777433333333335</v>
      </c>
      <c r="W543" s="1099">
        <f>APU!$O$224*W$64/$I$64</f>
        <v>48.610508333333328</v>
      </c>
      <c r="X543" s="1099">
        <f>APU!$O$224*X$64/$I$64</f>
        <v>6.9443583333333336</v>
      </c>
      <c r="Y543" s="1099">
        <f>APU!$O$224*Y$64/$I$64</f>
        <v>0</v>
      </c>
      <c r="Z543" s="1099">
        <f>APU!$O$224*Z$64/$I$64</f>
        <v>0</v>
      </c>
      <c r="AA543" s="1099">
        <f>APU!$O$224*AA$64/$I$64</f>
        <v>0</v>
      </c>
      <c r="AB543" s="1099">
        <f>APU!$O$224*AB$64/$I$64</f>
        <v>0</v>
      </c>
      <c r="AC543" s="1099">
        <f>APU!$O$224*AC$64/$I$64</f>
        <v>0</v>
      </c>
    </row>
    <row r="544" spans="4:29">
      <c r="D544" s="3" t="str">
        <f>APU!D225</f>
        <v>PIRÓMETRO</v>
      </c>
      <c r="E544" s="1097" t="str">
        <f>APU!G225</f>
        <v>hm</v>
      </c>
      <c r="F544" s="3"/>
      <c r="G544" s="3"/>
      <c r="H544" s="3"/>
      <c r="I544" s="1098">
        <f t="shared" si="274"/>
        <v>83.332300000000004</v>
      </c>
      <c r="J544" s="3"/>
      <c r="K544" s="3"/>
      <c r="L544" s="1099">
        <f>APU!$O$225*L$64/$I$64</f>
        <v>0</v>
      </c>
      <c r="M544" s="1099">
        <f>APU!$O$225*M$64/$I$64</f>
        <v>0</v>
      </c>
      <c r="N544" s="1099">
        <f>APU!$O$225*N$64/$I$64</f>
        <v>0</v>
      </c>
      <c r="O544" s="1099">
        <f>APU!$O$225*O$64/$I$64</f>
        <v>0</v>
      </c>
      <c r="P544" s="1099">
        <f>APU!$O$225*P$64/$I$64</f>
        <v>0</v>
      </c>
      <c r="Q544" s="1099">
        <f>APU!$O$225*Q$64/$I$64</f>
        <v>0</v>
      </c>
      <c r="R544" s="1099">
        <f>APU!$O$225*R$64/$I$64</f>
        <v>0</v>
      </c>
      <c r="S544" s="1099">
        <f>APU!$O$225*S$64/$I$64</f>
        <v>0</v>
      </c>
      <c r="T544" s="1099">
        <f>APU!$O$225*T$64/$I$64</f>
        <v>0</v>
      </c>
      <c r="U544" s="1099">
        <f>APU!$O$225*U$64/$I$64</f>
        <v>0</v>
      </c>
      <c r="V544" s="1099">
        <f>APU!$O$225*V$64/$I$64</f>
        <v>27.777433333333335</v>
      </c>
      <c r="W544" s="1099">
        <f>APU!$O$225*W$64/$I$64</f>
        <v>48.610508333333328</v>
      </c>
      <c r="X544" s="1099">
        <f>APU!$O$225*X$64/$I$64</f>
        <v>6.9443583333333336</v>
      </c>
      <c r="Y544" s="1099">
        <f>APU!$O$225*Y$64/$I$64</f>
        <v>0</v>
      </c>
      <c r="Z544" s="1099">
        <f>APU!$O$225*Z$64/$I$64</f>
        <v>0</v>
      </c>
      <c r="AA544" s="1099">
        <f>APU!$O$225*AA$64/$I$64</f>
        <v>0</v>
      </c>
      <c r="AB544" s="1099">
        <f>APU!$O$225*AB$64/$I$64</f>
        <v>0</v>
      </c>
      <c r="AC544" s="1099">
        <f>APU!$O$225*AC$64/$I$64</f>
        <v>0</v>
      </c>
    </row>
    <row r="545" spans="4:29">
      <c r="D545" s="3" t="str">
        <f>APU!D242</f>
        <v>TALADRO PERCUTOR</v>
      </c>
      <c r="E545" s="1097" t="str">
        <f>APU!G242</f>
        <v>hm</v>
      </c>
      <c r="F545" s="3"/>
      <c r="G545" s="3"/>
      <c r="H545" s="3"/>
      <c r="I545" s="1098">
        <f t="shared" si="274"/>
        <v>274.66666666666669</v>
      </c>
      <c r="J545" s="3"/>
      <c r="K545" s="3"/>
      <c r="L545" s="1099">
        <f>APU!$O$242*L$68/$I$68+APU!$O$259*L$72/$I$72+APU!$O$276*L$76/$I$76+APU!$O$405*L$113/$I$113+APU!$O$422*L$117/$I$117+APU!$O$439*L$121/$I$121+APU!$O$456*L$125/$I$125+APU!$O$474*L$129/$I$129+APU!$O$491*L$134/$I$134+APU!$O$508*L$138/$I$138+APU!$O$2361*L$189/$I$189+APU!$O$2379*L$193/$I$193+APU!$O$2398*L$197/$I$197</f>
        <v>0</v>
      </c>
      <c r="M545" s="1099">
        <f>APU!$O$242*M$68/$I$68+APU!$O$259*M$72/$I$72+APU!$O$276*M$76/$I$76+APU!$O$405*M$113/$I$113+APU!$O$422*M$117/$I$117+APU!$O$439*M$121/$I$121+APU!$O$456*M$125/$I$125+APU!$O$474*M$129/$I$129+APU!$O$491*M$134/$I$134+APU!$O$508*M$138/$I$138+APU!$O$2361*M$189/$I$189+APU!$O$2379*M$193/$I$193+APU!$O$2398*M$197/$I$197</f>
        <v>0</v>
      </c>
      <c r="N545" s="1099">
        <f>APU!$O$242*N$68/$I$68+APU!$O$259*N$72/$I$72+APU!$O$276*N$76/$I$76+APU!$O$405*N$113/$I$113+APU!$O$422*N$117/$I$117+APU!$O$439*N$121/$I$121+APU!$O$456*N$125/$I$125+APU!$O$474*N$129/$I$129+APU!$O$491*N$134/$I$134+APU!$O$508*N$138/$I$138+APU!$O$2361*N$189/$I$189+APU!$O$2379*N$193/$I$193+APU!$O$2398*N$197/$I$197</f>
        <v>0</v>
      </c>
      <c r="O545" s="1099">
        <f>APU!$O$242*O$68/$I$68+APU!$O$259*O$72/$I$72+APU!$O$276*O$76/$I$76+APU!$O$405*O$113/$I$113+APU!$O$422*O$117/$I$117+APU!$O$439*O$121/$I$121+APU!$O$456*O$125/$I$125+APU!$O$474*O$129/$I$129+APU!$O$491*O$134/$I$134+APU!$O$508*O$138/$I$138+APU!$O$2361*O$189/$I$189+APU!$O$2379*O$193/$I$193+APU!$O$2398*O$197/$I$197</f>
        <v>0</v>
      </c>
      <c r="P545" s="1099">
        <f>APU!$O$242*P$68/$I$68+APU!$O$259*P$72/$I$72+APU!$O$276*P$76/$I$76+APU!$O$405*P$113/$I$113+APU!$O$422*P$117/$I$117+APU!$O$439*P$121/$I$121+APU!$O$456*P$125/$I$125+APU!$O$474*P$129/$I$129+APU!$O$491*P$134/$I$134+APU!$O$508*P$138/$I$138+APU!$O$2361*P$189/$I$189+APU!$O$2379*P$193/$I$193+APU!$O$2398*P$197/$I$197</f>
        <v>0</v>
      </c>
      <c r="Q545" s="1099">
        <f>APU!$O$242*Q$68/$I$68+APU!$O$259*Q$72/$I$72+APU!$O$276*Q$76/$I$76+APU!$O$405*Q$113/$I$113+APU!$O$422*Q$117/$I$117+APU!$O$439*Q$121/$I$121+APU!$O$456*Q$125/$I$125+APU!$O$474*Q$129/$I$129+APU!$O$491*Q$134/$I$134+APU!$O$508*Q$138/$I$138+APU!$O$2361*Q$189/$I$189+APU!$O$2379*Q$193/$I$193+APU!$O$2398*Q$197/$I$197</f>
        <v>0</v>
      </c>
      <c r="R545" s="1099">
        <f>APU!$O$242*R$68/$I$68+APU!$O$259*R$72/$I$72+APU!$O$276*R$76/$I$76+APU!$O$405*R$113/$I$113+APU!$O$422*R$117/$I$117+APU!$O$439*R$121/$I$121+APU!$O$456*R$125/$I$125+APU!$O$474*R$129/$I$129+APU!$O$491*R$134/$I$134+APU!$O$508*R$138/$I$138+APU!$O$2361*R$189/$I$189+APU!$O$2379*R$193/$I$193+APU!$O$2398*R$197/$I$197</f>
        <v>6.0444444444444452</v>
      </c>
      <c r="S545" s="1099">
        <f>APU!$O$242*S$68/$I$68+APU!$O$259*S$72/$I$72+APU!$O$276*S$76/$I$76+APU!$O$405*S$113/$I$113+APU!$O$422*S$117/$I$117+APU!$O$439*S$121/$I$121+APU!$O$456*S$125/$I$125+APU!$O$474*S$129/$I$129+APU!$O$491*S$134/$I$134+APU!$O$508*S$138/$I$138+APU!$O$2361*S$189/$I$189+APU!$O$2379*S$193/$I$193+APU!$O$2398*S$197/$I$197</f>
        <v>80.533333333333331</v>
      </c>
      <c r="T545" s="1099">
        <f>APU!$O$242*T$68/$I$68+APU!$O$259*T$72/$I$72+APU!$O$276*T$76/$I$76+APU!$O$405*T$113/$I$113+APU!$O$422*T$117/$I$117+APU!$O$439*T$121/$I$121+APU!$O$456*T$125/$I$125+APU!$O$474*T$129/$I$129+APU!$O$491*T$134/$I$134+APU!$O$508*T$138/$I$138+APU!$O$2361*T$189/$I$189+APU!$O$2379*T$193/$I$193+APU!$O$2398*T$197/$I$197</f>
        <v>69.86666666666666</v>
      </c>
      <c r="U545" s="1099">
        <f>APU!$O$242*U$68/$I$68+APU!$O$259*U$72/$I$72+APU!$O$276*U$76/$I$76+APU!$O$405*U$113/$I$113+APU!$O$422*U$117/$I$117+APU!$O$439*U$121/$I$121+APU!$O$456*U$125/$I$125+APU!$O$474*U$129/$I$129+APU!$O$491*U$134/$I$134+APU!$O$508*U$138/$I$138+APU!$O$2361*U$189/$I$189+APU!$O$2379*U$193/$I$193+APU!$O$2398*U$197/$I$197</f>
        <v>47.111111111111114</v>
      </c>
      <c r="V545" s="1099">
        <f>APU!$O$242*V$68/$I$68+APU!$O$259*V$72/$I$72+APU!$O$276*V$76/$I$76+APU!$O$405*V$113/$I$113+APU!$O$422*V$117/$I$117+APU!$O$439*V$121/$I$121+APU!$O$456*V$125/$I$125+APU!$O$474*V$129/$I$129+APU!$O$491*V$134/$I$134+APU!$O$508*V$138/$I$138+APU!$O$2361*V$189/$I$189+APU!$O$2379*V$193/$I$193+APU!$O$2398*V$197/$I$197</f>
        <v>39.111111111111114</v>
      </c>
      <c r="W545" s="1099">
        <f>APU!$O$242*W$68/$I$68+APU!$O$259*W$72/$I$72+APU!$O$276*W$76/$I$76+APU!$O$405*W$113/$I$113+APU!$O$422*W$117/$I$117+APU!$O$439*W$121/$I$121+APU!$O$456*W$125/$I$125+APU!$O$474*W$129/$I$129+APU!$O$491*W$134/$I$134+APU!$O$508*W$138/$I$138+APU!$O$2361*W$189/$I$189+APU!$O$2379*W$193/$I$193+APU!$O$2398*W$197/$I$197</f>
        <v>0</v>
      </c>
      <c r="X545" s="1099">
        <f>APU!$O$242*X$68/$I$68+APU!$O$259*X$72/$I$72+APU!$O$276*X$76/$I$76+APU!$O$405*X$113/$I$113+APU!$O$422*X$117/$I$117+APU!$O$439*X$121/$I$121+APU!$O$456*X$125/$I$125+APU!$O$474*X$129/$I$129+APU!$O$491*X$134/$I$134+APU!$O$508*X$138/$I$138+APU!$O$2361*X$189/$I$189+APU!$O$2379*X$193/$I$193+APU!$O$2398*X$197/$I$197</f>
        <v>0</v>
      </c>
      <c r="Y545" s="1099">
        <f>APU!$O$242*Y$68/$I$68+APU!$O$259*Y$72/$I$72+APU!$O$276*Y$76/$I$76+APU!$O$405*Y$113/$I$113+APU!$O$422*Y$117/$I$117+APU!$O$439*Y$121/$I$121+APU!$O$456*Y$125/$I$125+APU!$O$474*Y$129/$I$129+APU!$O$491*Y$134/$I$134+APU!$O$508*Y$138/$I$138+APU!$O$2361*Y$189/$I$189+APU!$O$2379*Y$193/$I$193+APU!$O$2398*Y$197/$I$197</f>
        <v>0</v>
      </c>
      <c r="Z545" s="1099">
        <f>APU!$O$242*Z$68/$I$68+APU!$O$259*Z$72/$I$72+APU!$O$276*Z$76/$I$76+APU!$O$405*Z$113/$I$113+APU!$O$422*Z$117/$I$117+APU!$O$439*Z$121/$I$121+APU!$O$456*Z$125/$I$125+APU!$O$474*Z$129/$I$129+APU!$O$491*Z$134/$I$134+APU!$O$508*Z$138/$I$138+APU!$O$2361*Z$189/$I$189+APU!$O$2379*Z$193/$I$193+APU!$O$2398*Z$197/$I$197</f>
        <v>0</v>
      </c>
      <c r="AA545" s="1099">
        <f>APU!$O$242*AA$68/$I$68+APU!$O$259*AA$72/$I$72+APU!$O$276*AA$76/$I$76+APU!$O$405*AA$113/$I$113+APU!$O$422*AA$117/$I$117+APU!$O$439*AA$121/$I$121+APU!$O$456*AA$125/$I$125+APU!$O$474*AA$129/$I$129+APU!$O$491*AA$134/$I$134+APU!$O$508*AA$138/$I$138+APU!$O$2361*AA$189/$I$189+APU!$O$2379*AA$193/$I$193+APU!$O$2398*AA$197/$I$197</f>
        <v>8</v>
      </c>
      <c r="AB545" s="1099">
        <f>APU!$O$242*AB$68/$I$68+APU!$O$259*AB$72/$I$72+APU!$O$276*AB$76/$I$76+APU!$O$405*AB$113/$I$113+APU!$O$422*AB$117/$I$117+APU!$O$439*AB$121/$I$121+APU!$O$456*AB$125/$I$125+APU!$O$474*AB$129/$I$129+APU!$O$491*AB$134/$I$134+APU!$O$508*AB$138/$I$138+APU!$O$2361*AB$189/$I$189+APU!$O$2379*AB$193/$I$193+APU!$O$2398*AB$197/$I$197</f>
        <v>24</v>
      </c>
      <c r="AC545" s="1099">
        <f>APU!$O$242*AC$68/$I$68+APU!$O$259*AC$72/$I$72+APU!$O$276*AC$76/$I$76+APU!$O$405*AC$113/$I$113+APU!$O$422*AC$117/$I$117+APU!$O$439*AC$121/$I$121+APU!$O$456*AC$125/$I$125+APU!$O$474*AC$129/$I$129+APU!$O$491*AC$134/$I$134+APU!$O$508*AC$138/$I$138+APU!$O$2361*AC$189/$I$189+APU!$O$2379*AC$193/$I$193+APU!$O$2398*AC$197/$I$197</f>
        <v>0</v>
      </c>
    </row>
    <row r="546" spans="4:29">
      <c r="D546" s="3" t="str">
        <f>APU!D339</f>
        <v>MOTOBOMBA</v>
      </c>
      <c r="E546" s="1097" t="str">
        <f>APU!G339</f>
        <v>hm</v>
      </c>
      <c r="F546" s="3"/>
      <c r="G546" s="3"/>
      <c r="H546" s="3"/>
      <c r="I546" s="1098">
        <f t="shared" si="274"/>
        <v>16</v>
      </c>
      <c r="J546" s="3"/>
      <c r="K546" s="3"/>
      <c r="L546" s="1099">
        <f>APU!$O$339*L$94/$I$94</f>
        <v>0</v>
      </c>
      <c r="M546" s="1099">
        <f>APU!$O$339*M$94/$I$94</f>
        <v>0</v>
      </c>
      <c r="N546" s="1099">
        <f>APU!$O$339*N$94/$I$94</f>
        <v>0</v>
      </c>
      <c r="O546" s="1099">
        <f>APU!$O$339*O$94/$I$94</f>
        <v>0</v>
      </c>
      <c r="P546" s="1099">
        <f>APU!$O$339*P$94/$I$94</f>
        <v>0</v>
      </c>
      <c r="Q546" s="1099">
        <f>APU!$O$339*Q$94/$I$94</f>
        <v>0</v>
      </c>
      <c r="R546" s="1099">
        <f>APU!$O$339*R$94/$I$94</f>
        <v>0</v>
      </c>
      <c r="S546" s="1099">
        <f>APU!$O$339*S$94/$I$94</f>
        <v>0</v>
      </c>
      <c r="T546" s="1099">
        <f>APU!$O$339*T$94/$I$94</f>
        <v>0</v>
      </c>
      <c r="U546" s="1099">
        <f>APU!$O$339*U$94/$I$94</f>
        <v>0</v>
      </c>
      <c r="V546" s="1099">
        <f>APU!$O$339*V$94/$I$94</f>
        <v>0</v>
      </c>
      <c r="W546" s="1099">
        <f>APU!$O$339*W$94/$I$94</f>
        <v>0</v>
      </c>
      <c r="X546" s="1099">
        <f>APU!$O$339*X$94/$I$94</f>
        <v>0</v>
      </c>
      <c r="Y546" s="1099">
        <f>APU!$O$339*Y$94/$I$94</f>
        <v>0</v>
      </c>
      <c r="Z546" s="1099">
        <f>APU!$O$339*Z$94/$I$94</f>
        <v>0</v>
      </c>
      <c r="AA546" s="1099">
        <f>APU!$O$339*AA$94/$I$94</f>
        <v>16</v>
      </c>
      <c r="AB546" s="1099">
        <f>APU!$O$339*AB$94/$I$94</f>
        <v>0</v>
      </c>
      <c r="AC546" s="1099">
        <f>APU!$O$339*AC$94/$I$94</f>
        <v>0</v>
      </c>
    </row>
    <row r="547" spans="4:29">
      <c r="D547" s="3" t="str">
        <f>APU!D355</f>
        <v>BOMBA PARA PRUEBAS HIDROSTÁTICAS</v>
      </c>
      <c r="E547" s="1097" t="str">
        <f>APU!G355</f>
        <v>hm</v>
      </c>
      <c r="F547" s="3"/>
      <c r="G547" s="3"/>
      <c r="H547" s="3"/>
      <c r="I547" s="1098">
        <f t="shared" si="274"/>
        <v>32</v>
      </c>
      <c r="J547" s="3"/>
      <c r="K547" s="3"/>
      <c r="L547" s="1099">
        <f>APU!$O$355*L$98/$I$98</f>
        <v>0</v>
      </c>
      <c r="M547" s="1099">
        <f>APU!$O$355*M$98/$I$98</f>
        <v>0</v>
      </c>
      <c r="N547" s="1099">
        <f>APU!$O$355*N$98/$I$98</f>
        <v>0</v>
      </c>
      <c r="O547" s="1099">
        <f>APU!$O$355*O$98/$I$98</f>
        <v>0</v>
      </c>
      <c r="P547" s="1099">
        <f>APU!$O$355*P$98/$I$98</f>
        <v>0</v>
      </c>
      <c r="Q547" s="1099">
        <f>APU!$O$355*Q$98/$I$98</f>
        <v>0</v>
      </c>
      <c r="R547" s="1099">
        <f>APU!$O$355*R$98/$I$98</f>
        <v>0</v>
      </c>
      <c r="S547" s="1099">
        <f>APU!$O$355*S$98/$I$98</f>
        <v>0</v>
      </c>
      <c r="T547" s="1099">
        <f>APU!$O$355*T$98/$I$98</f>
        <v>0</v>
      </c>
      <c r="U547" s="1099">
        <f>APU!$O$355*U$98/$I$98</f>
        <v>0</v>
      </c>
      <c r="V547" s="1099">
        <f>APU!$O$355*V$98/$I$98</f>
        <v>0</v>
      </c>
      <c r="W547" s="1099">
        <f>APU!$O$355*W$98/$I$98</f>
        <v>0</v>
      </c>
      <c r="X547" s="1099">
        <f>APU!$O$355*X$98/$I$98</f>
        <v>0</v>
      </c>
      <c r="Y547" s="1099">
        <f>APU!$O$355*Y$98/$I$98</f>
        <v>0</v>
      </c>
      <c r="Z547" s="1099">
        <f>APU!$O$355*Z$98/$I$98</f>
        <v>0</v>
      </c>
      <c r="AA547" s="1099">
        <f>APU!$O$355*AA$98/$I$98</f>
        <v>9.1428571428571423</v>
      </c>
      <c r="AB547" s="1099">
        <f>APU!$O$355*AB$98/$I$98</f>
        <v>22.857142857142858</v>
      </c>
      <c r="AC547" s="1099">
        <f>APU!$O$355*AC$98/$I$98</f>
        <v>0</v>
      </c>
    </row>
    <row r="548" spans="4:29">
      <c r="D548" s="3" t="str">
        <f>APU!D404</f>
        <v>TIRFOR</v>
      </c>
      <c r="E548" s="1097" t="str">
        <f>APU!G404</f>
        <v>hm</v>
      </c>
      <c r="F548" s="3"/>
      <c r="G548" s="3"/>
      <c r="H548" s="3"/>
      <c r="I548" s="1098">
        <f t="shared" si="274"/>
        <v>56</v>
      </c>
      <c r="J548" s="3"/>
      <c r="K548" s="3"/>
      <c r="L548" s="1099">
        <f>APU!$O$404*L$113/$I$113+APU!$O$421*L$117/$I$117+APU!$O$438*L$121/$I$121+APU!$O$455*L$125/$I$125+APU!$O$473*L$129/$I$129+APU!$O$490*L$134/$I$134+APU!$O$507*L$138/$I$138</f>
        <v>0</v>
      </c>
      <c r="M548" s="1099">
        <f>APU!$O$404*M$113/$I$113+APU!$O$421*M$117/$I$117+APU!$O$438*M$121/$I$121+APU!$O$455*M$125/$I$125+APU!$O$473*M$129/$I$129+APU!$O$490*M$134/$I$134+APU!$O$507*M$138/$I$138</f>
        <v>0</v>
      </c>
      <c r="N548" s="1099">
        <f>APU!$O$404*N$113/$I$113+APU!$O$421*N$117/$I$117+APU!$O$438*N$121/$I$121+APU!$O$455*N$125/$I$125+APU!$O$473*N$129/$I$129+APU!$O$490*N$134/$I$134+APU!$O$507*N$138/$I$138</f>
        <v>0</v>
      </c>
      <c r="O548" s="1099">
        <f>APU!$O$404*O$113/$I$113+APU!$O$421*O$117/$I$117+APU!$O$438*O$121/$I$121+APU!$O$455*O$125/$I$125+APU!$O$473*O$129/$I$129+APU!$O$490*O$134/$I$134+APU!$O$507*O$138/$I$138</f>
        <v>0</v>
      </c>
      <c r="P548" s="1099">
        <f>APU!$O$404*P$113/$I$113+APU!$O$421*P$117/$I$117+APU!$O$438*P$121/$I$121+APU!$O$455*P$125/$I$125+APU!$O$473*P$129/$I$129+APU!$O$490*P$134/$I$134+APU!$O$507*P$138/$I$138</f>
        <v>0</v>
      </c>
      <c r="Q548" s="1099">
        <f>APU!$O$404*Q$113/$I$113+APU!$O$421*Q$117/$I$117+APU!$O$438*Q$121/$I$121+APU!$O$455*Q$125/$I$125+APU!$O$473*Q$129/$I$129+APU!$O$490*Q$134/$I$134+APU!$O$507*Q$138/$I$138</f>
        <v>0</v>
      </c>
      <c r="R548" s="1099">
        <f>APU!$O$404*R$113/$I$113+APU!$O$421*R$117/$I$117+APU!$O$438*R$121/$I$121+APU!$O$455*R$125/$I$125+APU!$O$473*R$129/$I$129+APU!$O$490*R$134/$I$134+APU!$O$507*R$138/$I$138</f>
        <v>0</v>
      </c>
      <c r="S548" s="1099">
        <f>APU!$O$404*S$113/$I$113+APU!$O$421*S$117/$I$117+APU!$O$438*S$121/$I$121+APU!$O$455*S$125/$I$125+APU!$O$473*S$129/$I$129+APU!$O$490*S$134/$I$134+APU!$O$507*S$138/$I$138</f>
        <v>0</v>
      </c>
      <c r="T548" s="1099">
        <f>APU!$O$404*T$113/$I$113+APU!$O$421*T$117/$I$117+APU!$O$438*T$121/$I$121+APU!$O$455*T$125/$I$125+APU!$O$473*T$129/$I$129+APU!$O$490*T$134/$I$134+APU!$O$507*T$138/$I$138</f>
        <v>0</v>
      </c>
      <c r="U548" s="1099">
        <f>APU!$O$404*U$113/$I$113+APU!$O$421*U$117/$I$117+APU!$O$438*U$121/$I$121+APU!$O$455*U$125/$I$125+APU!$O$473*U$129/$I$129+APU!$O$490*U$134/$I$134+APU!$O$507*U$138/$I$138</f>
        <v>16</v>
      </c>
      <c r="V548" s="1099">
        <f>APU!$O$404*V$113/$I$113+APU!$O$421*V$117/$I$117+APU!$O$438*V$121/$I$121+APU!$O$455*V$125/$I$125+APU!$O$473*V$129/$I$129+APU!$O$490*V$134/$I$134+APU!$O$507*V$138/$I$138</f>
        <v>8</v>
      </c>
      <c r="W548" s="1099">
        <f>APU!$O$404*W$113/$I$113+APU!$O$421*W$117/$I$117+APU!$O$438*W$121/$I$121+APU!$O$455*W$125/$I$125+APU!$O$473*W$129/$I$129+APU!$O$490*W$134/$I$134+APU!$O$507*W$138/$I$138</f>
        <v>0</v>
      </c>
      <c r="X548" s="1099">
        <f>APU!$O$404*X$113/$I$113+APU!$O$421*X$117/$I$117+APU!$O$438*X$121/$I$121+APU!$O$455*X$125/$I$125+APU!$O$473*X$129/$I$129+APU!$O$490*X$134/$I$134+APU!$O$507*X$138/$I$138</f>
        <v>0</v>
      </c>
      <c r="Y548" s="1099">
        <f>APU!$O$404*Y$113/$I$113+APU!$O$421*Y$117/$I$117+APU!$O$438*Y$121/$I$121+APU!$O$455*Y$125/$I$125+APU!$O$473*Y$129/$I$129+APU!$O$490*Y$134/$I$134+APU!$O$507*Y$138/$I$138</f>
        <v>0</v>
      </c>
      <c r="Z548" s="1099">
        <f>APU!$O$404*Z$113/$I$113+APU!$O$421*Z$117/$I$117+APU!$O$438*Z$121/$I$121+APU!$O$455*Z$125/$I$125+APU!$O$473*Z$129/$I$129+APU!$O$490*Z$134/$I$134+APU!$O$507*Z$138/$I$138</f>
        <v>0</v>
      </c>
      <c r="AA548" s="1099">
        <f>APU!$O$404*AA$113/$I$113+APU!$O$421*AA$117/$I$117+APU!$O$438*AA$121/$I$121+APU!$O$455*AA$125/$I$125+APU!$O$473*AA$129/$I$129+APU!$O$490*AA$134/$I$134+APU!$O$507*AA$138/$I$138</f>
        <v>8</v>
      </c>
      <c r="AB548" s="1099">
        <f>APU!$O$404*AB$113/$I$113+APU!$O$421*AB$117/$I$117+APU!$O$438*AB$121/$I$121+APU!$O$455*AB$125/$I$125+APU!$O$473*AB$129/$I$129+APU!$O$490*AB$134/$I$134+APU!$O$507*AB$138/$I$138</f>
        <v>24</v>
      </c>
      <c r="AC548" s="1099">
        <f>APU!$O$404*AC$113/$I$113+APU!$O$421*AC$117/$I$117+APU!$O$438*AC$121/$I$121+APU!$O$455*AC$125/$I$125+APU!$O$473*AC$129/$I$129+APU!$O$490*AC$134/$I$134+APU!$O$507*AC$138/$I$138</f>
        <v>0</v>
      </c>
    </row>
    <row r="549" spans="4:29">
      <c r="D549" s="3" t="str">
        <f>APU!D527</f>
        <v>ESMERIL ANGULAR</v>
      </c>
      <c r="E549" s="1097" t="str">
        <f>APU!G527</f>
        <v>hm</v>
      </c>
      <c r="F549" s="3"/>
      <c r="G549" s="3"/>
      <c r="H549" s="3"/>
      <c r="I549" s="1098">
        <f t="shared" si="274"/>
        <v>786.39809523809515</v>
      </c>
      <c r="J549" s="3"/>
      <c r="K549" s="3"/>
      <c r="L549" s="1099">
        <f>(APU!$O$527+APU!$O$617+APU!$O$657+APU!$O$697+APU!$O$737+APU!$O$777)*L$143/$I$143+(APU!$O$548+APU!$O$637+APU!$O$677+APU!$O$717+APU!$O$757+APU!$O$797+APU!$O$817)*L$148/$I$148+(APU!$O$837+APU!$O$1046+APU!$O$1285+APU!$O$1365)*L$153/$I$153+(APU!$O$858+APU!$O$921+APU!$O$1066+APU!$O$1222+APU!$O$1305+APU!$O$1385+APU!$O$1485+APU!$O$1505)*L$158/$I$158+(APU!$O$879+APU!$O$941+APU!$O$1086+APU!$O$1243+APU!$O$1325+APU!$O$1405+APU!$O$1465+APU!$O$1525)*L$163/$I$163+(APU!$O$900+APU!$O$961+APU!$O$1106+APU!$O$1264+APU!$O$1345+APU!$O$1425+APU!$O$1445+APU!$O$1545)*L$168/$I$168</f>
        <v>0</v>
      </c>
      <c r="M549" s="1099">
        <f>(APU!$O$527+APU!$O$617+APU!$O$657+APU!$O$697+APU!$O$737+APU!$O$777)*M$143/$I$143+(APU!$O$548+APU!$O$637+APU!$O$677+APU!$O$717+APU!$O$757+APU!$O$797+APU!$O$817)*M$148/$I$148+(APU!$O$837+APU!$O$1046+APU!$O$1285+APU!$O$1365)*M$153/$I$153+(APU!$O$858+APU!$O$921+APU!$O$1066+APU!$O$1222+APU!$O$1305+APU!$O$1385+APU!$O$1485+APU!$O$1505)*M$158/$I$158+(APU!$O$879+APU!$O$941+APU!$O$1086+APU!$O$1243+APU!$O$1325+APU!$O$1405+APU!$O$1465+APU!$O$1525)*M$163/$I$163+(APU!$O$900+APU!$O$961+APU!$O$1106+APU!$O$1264+APU!$O$1345+APU!$O$1425+APU!$O$1445+APU!$O$1545)*M$168/$I$168</f>
        <v>0</v>
      </c>
      <c r="N549" s="1099">
        <f>(APU!$O$527+APU!$O$617+APU!$O$657+APU!$O$697+APU!$O$737+APU!$O$777)*N$143/$I$143+(APU!$O$548+APU!$O$637+APU!$O$677+APU!$O$717+APU!$O$757+APU!$O$797+APU!$O$817)*N$148/$I$148+(APU!$O$837+APU!$O$1046+APU!$O$1285+APU!$O$1365)*N$153/$I$153+(APU!$O$858+APU!$O$921+APU!$O$1066+APU!$O$1222+APU!$O$1305+APU!$O$1385+APU!$O$1485+APU!$O$1505)*N$158/$I$158+(APU!$O$879+APU!$O$941+APU!$O$1086+APU!$O$1243+APU!$O$1325+APU!$O$1405+APU!$O$1465+APU!$O$1525)*N$163/$I$163+(APU!$O$900+APU!$O$961+APU!$O$1106+APU!$O$1264+APU!$O$1345+APU!$O$1425+APU!$O$1445+APU!$O$1545)*N$168/$I$168</f>
        <v>0</v>
      </c>
      <c r="O549" s="1099">
        <f>(APU!$O$527+APU!$O$617+APU!$O$657+APU!$O$697+APU!$O$737+APU!$O$777)*O$143/$I$143+(APU!$O$548+APU!$O$637+APU!$O$677+APU!$O$717+APU!$O$757+APU!$O$797+APU!$O$817)*O$148/$I$148+(APU!$O$837+APU!$O$1046+APU!$O$1285+APU!$O$1365)*O$153/$I$153+(APU!$O$858+APU!$O$921+APU!$O$1066+APU!$O$1222+APU!$O$1305+APU!$O$1385+APU!$O$1485+APU!$O$1505)*O$158/$I$158+(APU!$O$879+APU!$O$941+APU!$O$1086+APU!$O$1243+APU!$O$1325+APU!$O$1405+APU!$O$1465+APU!$O$1525)*O$163/$I$163+(APU!$O$900+APU!$O$961+APU!$O$1106+APU!$O$1264+APU!$O$1345+APU!$O$1425+APU!$O$1445+APU!$O$1545)*O$168/$I$168</f>
        <v>0</v>
      </c>
      <c r="P549" s="1099">
        <f>(APU!$O$527+APU!$O$617+APU!$O$657+APU!$O$697+APU!$O$737+APU!$O$777)*P$143/$I$143+(APU!$O$548+APU!$O$637+APU!$O$677+APU!$O$717+APU!$O$757+APU!$O$797+APU!$O$817)*P$148/$I$148+(APU!$O$837+APU!$O$1046+APU!$O$1285+APU!$O$1365)*P$153/$I$153+(APU!$O$858+APU!$O$921+APU!$O$1066+APU!$O$1222+APU!$O$1305+APU!$O$1385+APU!$O$1485+APU!$O$1505)*P$158/$I$158+(APU!$O$879+APU!$O$941+APU!$O$1086+APU!$O$1243+APU!$O$1325+APU!$O$1405+APU!$O$1465+APU!$O$1525)*P$163/$I$163+(APU!$O$900+APU!$O$961+APU!$O$1106+APU!$O$1264+APU!$O$1345+APU!$O$1425+APU!$O$1445+APU!$O$1545)*P$168/$I$168</f>
        <v>0</v>
      </c>
      <c r="Q549" s="1099">
        <f>(APU!$O$527+APU!$O$617+APU!$O$657+APU!$O$697+APU!$O$737+APU!$O$777)*Q$143/$I$143+(APU!$O$548+APU!$O$637+APU!$O$677+APU!$O$717+APU!$O$757+APU!$O$797+APU!$O$817)*Q$148/$I$148+(APU!$O$837+APU!$O$1046+APU!$O$1285+APU!$O$1365)*Q$153/$I$153+(APU!$O$858+APU!$O$921+APU!$O$1066+APU!$O$1222+APU!$O$1305+APU!$O$1385+APU!$O$1485+APU!$O$1505)*Q$158/$I$158+(APU!$O$879+APU!$O$941+APU!$O$1086+APU!$O$1243+APU!$O$1325+APU!$O$1405+APU!$O$1465+APU!$O$1525)*Q$163/$I$163+(APU!$O$900+APU!$O$961+APU!$O$1106+APU!$O$1264+APU!$O$1345+APU!$O$1425+APU!$O$1445+APU!$O$1545)*Q$168/$I$168</f>
        <v>0</v>
      </c>
      <c r="R549" s="1099">
        <f>(APU!$O$527+APU!$O$617+APU!$O$657+APU!$O$697+APU!$O$737+APU!$O$777)*R$143/$I$143+(APU!$O$548+APU!$O$637+APU!$O$677+APU!$O$717+APU!$O$757+APU!$O$797+APU!$O$817)*R$148/$I$148+(APU!$O$837+APU!$O$1046+APU!$O$1285+APU!$O$1365)*R$153/$I$153+(APU!$O$858+APU!$O$921+APU!$O$1066+APU!$O$1222+APU!$O$1305+APU!$O$1385+APU!$O$1485+APU!$O$1505)*R$158/$I$158+(APU!$O$879+APU!$O$941+APU!$O$1086+APU!$O$1243+APU!$O$1325+APU!$O$1405+APU!$O$1465+APU!$O$1525)*R$163/$I$163+(APU!$O$900+APU!$O$961+APU!$O$1106+APU!$O$1264+APU!$O$1345+APU!$O$1425+APU!$O$1445+APU!$O$1545)*R$168/$I$168</f>
        <v>0</v>
      </c>
      <c r="S549" s="1099">
        <f>(APU!$O$527+APU!$O$617+APU!$O$657+APU!$O$697+APU!$O$737+APU!$O$777)*S$143/$I$143+(APU!$O$548+APU!$O$637+APU!$O$677+APU!$O$717+APU!$O$757+APU!$O$797+APU!$O$817)*S$148/$I$148+(APU!$O$837+APU!$O$1046+APU!$O$1285+APU!$O$1365)*S$153/$I$153+(APU!$O$858+APU!$O$921+APU!$O$1066+APU!$O$1222+APU!$O$1305+APU!$O$1385+APU!$O$1485+APU!$O$1505)*S$158/$I$158+(APU!$O$879+APU!$O$941+APU!$O$1086+APU!$O$1243+APU!$O$1325+APU!$O$1405+APU!$O$1465+APU!$O$1525)*S$163/$I$163+(APU!$O$900+APU!$O$961+APU!$O$1106+APU!$O$1264+APU!$O$1345+APU!$O$1425+APU!$O$1445+APU!$O$1545)*S$168/$I$168</f>
        <v>68.506365027322403</v>
      </c>
      <c r="T549" s="1099">
        <f>(APU!$O$527+APU!$O$617+APU!$O$657+APU!$O$697+APU!$O$737+APU!$O$777)*T$143/$I$143+(APU!$O$548+APU!$O$637+APU!$O$677+APU!$O$717+APU!$O$757+APU!$O$797+APU!$O$817)*T$148/$I$148+(APU!$O$837+APU!$O$1046+APU!$O$1285+APU!$O$1365)*T$153/$I$153+(APU!$O$858+APU!$O$921+APU!$O$1066+APU!$O$1222+APU!$O$1305+APU!$O$1385+APU!$O$1485+APU!$O$1505)*T$158/$I$158+(APU!$O$879+APU!$O$941+APU!$O$1086+APU!$O$1243+APU!$O$1325+APU!$O$1405+APU!$O$1465+APU!$O$1525)*T$163/$I$163+(APU!$O$900+APU!$O$961+APU!$O$1106+APU!$O$1264+APU!$O$1345+APU!$O$1425+APU!$O$1445+APU!$O$1545)*T$168/$I$168</f>
        <v>68.506365027322403</v>
      </c>
      <c r="U549" s="1099">
        <f>(APU!$O$527+APU!$O$617+APU!$O$657+APU!$O$697+APU!$O$737+APU!$O$777)*U$143/$I$143+(APU!$O$548+APU!$O$637+APU!$O$677+APU!$O$717+APU!$O$757+APU!$O$797+APU!$O$817)*U$148/$I$148+(APU!$O$837+APU!$O$1046+APU!$O$1285+APU!$O$1365)*U$153/$I$153+(APU!$O$858+APU!$O$921+APU!$O$1066+APU!$O$1222+APU!$O$1305+APU!$O$1385+APU!$O$1485+APU!$O$1505)*U$158/$I$158+(APU!$O$879+APU!$O$941+APU!$O$1086+APU!$O$1243+APU!$O$1325+APU!$O$1405+APU!$O$1465+APU!$O$1525)*U$163/$I$163+(APU!$O$900+APU!$O$961+APU!$O$1106+APU!$O$1264+APU!$O$1345+APU!$O$1425+APU!$O$1445+APU!$O$1545)*U$168/$I$168</f>
        <v>68.506365027322403</v>
      </c>
      <c r="V549" s="1099">
        <f>(APU!$O$527+APU!$O$617+APU!$O$657+APU!$O$697+APU!$O$737+APU!$O$777)*V$143/$I$143+(APU!$O$548+APU!$O$637+APU!$O$677+APU!$O$717+APU!$O$757+APU!$O$797+APU!$O$817)*V$148/$I$148+(APU!$O$837+APU!$O$1046+APU!$O$1285+APU!$O$1365)*V$153/$I$153+(APU!$O$858+APU!$O$921+APU!$O$1066+APU!$O$1222+APU!$O$1305+APU!$O$1385+APU!$O$1485+APU!$O$1505)*V$158/$I$158+(APU!$O$879+APU!$O$941+APU!$O$1086+APU!$O$1243+APU!$O$1325+APU!$O$1405+APU!$O$1465+APU!$O$1525)*V$163/$I$163+(APU!$O$900+APU!$O$961+APU!$O$1106+APU!$O$1264+APU!$O$1345+APU!$O$1425+APU!$O$1445+APU!$O$1545)*V$168/$I$168</f>
        <v>88.89435925531663</v>
      </c>
      <c r="W549" s="1099">
        <f>(APU!$O$527+APU!$O$617+APU!$O$657+APU!$O$697+APU!$O$737+APU!$O$777)*W$143/$I$143+(APU!$O$548+APU!$O$637+APU!$O$677+APU!$O$717+APU!$O$757+APU!$O$797+APU!$O$817)*W$148/$I$148+(APU!$O$837+APU!$O$1046+APU!$O$1285+APU!$O$1365)*W$153/$I$153+(APU!$O$858+APU!$O$921+APU!$O$1066+APU!$O$1222+APU!$O$1305+APU!$O$1385+APU!$O$1485+APU!$O$1505)*W$158/$I$158+(APU!$O$879+APU!$O$941+APU!$O$1086+APU!$O$1243+APU!$O$1325+APU!$O$1405+APU!$O$1465+APU!$O$1525)*W$163/$I$163+(APU!$O$900+APU!$O$961+APU!$O$1106+APU!$O$1264+APU!$O$1345+APU!$O$1425+APU!$O$1445+APU!$O$1545)*W$168/$I$168</f>
        <v>122.81868825964563</v>
      </c>
      <c r="X549" s="1099">
        <f>(APU!$O$527+APU!$O$617+APU!$O$657+APU!$O$697+APU!$O$737+APU!$O$777)*X$143/$I$143+(APU!$O$548+APU!$O$637+APU!$O$677+APU!$O$717+APU!$O$757+APU!$O$797+APU!$O$817)*X$148/$I$148+(APU!$O$837+APU!$O$1046+APU!$O$1285+APU!$O$1365)*X$153/$I$153+(APU!$O$858+APU!$O$921+APU!$O$1066+APU!$O$1222+APU!$O$1305+APU!$O$1385+APU!$O$1485+APU!$O$1505)*X$158/$I$158+(APU!$O$879+APU!$O$941+APU!$O$1086+APU!$O$1243+APU!$O$1325+APU!$O$1405+APU!$O$1465+APU!$O$1525)*X$163/$I$163+(APU!$O$900+APU!$O$961+APU!$O$1106+APU!$O$1264+APU!$O$1345+APU!$O$1425+APU!$O$1445+APU!$O$1545)*X$168/$I$168</f>
        <v>112.17106921202659</v>
      </c>
      <c r="Y549" s="1099">
        <f>(APU!$O$527+APU!$O$617+APU!$O$657+APU!$O$697+APU!$O$737+APU!$O$777)*Y$143/$I$143+(APU!$O$548+APU!$O$637+APU!$O$677+APU!$O$717+APU!$O$757+APU!$O$797+APU!$O$817)*Y$148/$I$148+(APU!$O$837+APU!$O$1046+APU!$O$1285+APU!$O$1365)*Y$153/$I$153+(APU!$O$858+APU!$O$921+APU!$O$1066+APU!$O$1222+APU!$O$1305+APU!$O$1385+APU!$O$1485+APU!$O$1505)*Y$158/$I$158+(APU!$O$879+APU!$O$941+APU!$O$1086+APU!$O$1243+APU!$O$1325+APU!$O$1405+APU!$O$1465+APU!$O$1525)*Y$163/$I$163+(APU!$O$900+APU!$O$961+APU!$O$1106+APU!$O$1264+APU!$O$1345+APU!$O$1425+APU!$O$1445+APU!$O$1545)*Y$168/$I$168</f>
        <v>99.936321737279115</v>
      </c>
      <c r="Z549" s="1099">
        <f>(APU!$O$527+APU!$O$617+APU!$O$657+APU!$O$697+APU!$O$737+APU!$O$777)*Z$143/$I$143+(APU!$O$548+APU!$O$637+APU!$O$677+APU!$O$717+APU!$O$757+APU!$O$797+APU!$O$817)*Z$148/$I$148+(APU!$O$837+APU!$O$1046+APU!$O$1285+APU!$O$1365)*Z$153/$I$153+(APU!$O$858+APU!$O$921+APU!$O$1066+APU!$O$1222+APU!$O$1305+APU!$O$1385+APU!$O$1485+APU!$O$1505)*Z$158/$I$158+(APU!$O$879+APU!$O$941+APU!$O$1086+APU!$O$1243+APU!$O$1325+APU!$O$1405+APU!$O$1465+APU!$O$1525)*Z$163/$I$163+(APU!$O$900+APU!$O$961+APU!$O$1106+APU!$O$1264+APU!$O$1345+APU!$O$1425+APU!$O$1445+APU!$O$1545)*Z$168/$I$168</f>
        <v>76.726673252430643</v>
      </c>
      <c r="AA549" s="1099">
        <f>(APU!$O$527+APU!$O$617+APU!$O$657+APU!$O$697+APU!$O$737+APU!$O$777)*AA$143/$I$143+(APU!$O$548+APU!$O$637+APU!$O$677+APU!$O$717+APU!$O$757+APU!$O$797+APU!$O$817)*AA$148/$I$148+(APU!$O$837+APU!$O$1046+APU!$O$1285+APU!$O$1365)*AA$153/$I$153+(APU!$O$858+APU!$O$921+APU!$O$1066+APU!$O$1222+APU!$O$1305+APU!$O$1385+APU!$O$1485+APU!$O$1505)*AA$158/$I$158+(APU!$O$879+APU!$O$941+APU!$O$1086+APU!$O$1243+APU!$O$1325+APU!$O$1405+APU!$O$1465+APU!$O$1525)*AA$163/$I$163+(APU!$O$900+APU!$O$961+APU!$O$1106+APU!$O$1264+APU!$O$1345+APU!$O$1425+APU!$O$1445+APU!$O$1545)*AA$168/$I$168</f>
        <v>58.346607054148038</v>
      </c>
      <c r="AB549" s="1099">
        <f>(APU!$O$527+APU!$O$617+APU!$O$657+APU!$O$697+APU!$O$737+APU!$O$777)*AB$143/$I$143+(APU!$O$548+APU!$O$637+APU!$O$677+APU!$O$717+APU!$O$757+APU!$O$797+APU!$O$817)*AB$148/$I$148+(APU!$O$837+APU!$O$1046+APU!$O$1285+APU!$O$1365)*AB$153/$I$153+(APU!$O$858+APU!$O$921+APU!$O$1066+APU!$O$1222+APU!$O$1305+APU!$O$1385+APU!$O$1485+APU!$O$1505)*AB$158/$I$158+(APU!$O$879+APU!$O$941+APU!$O$1086+APU!$O$1243+APU!$O$1325+APU!$O$1405+APU!$O$1465+APU!$O$1525)*AB$163/$I$163+(APU!$O$900+APU!$O$961+APU!$O$1106+APU!$O$1264+APU!$O$1345+APU!$O$1425+APU!$O$1445+APU!$O$1545)*AB$168/$I$168</f>
        <v>21.985281385281386</v>
      </c>
      <c r="AC549" s="1099">
        <f>(APU!$O$527+APU!$O$617+APU!$O$657+APU!$O$697+APU!$O$737+APU!$O$777)*AC$143/$I$143+(APU!$O$548+APU!$O$637+APU!$O$677+APU!$O$717+APU!$O$757+APU!$O$797+APU!$O$817)*AC$148/$I$148+(APU!$O$837+APU!$O$1046+APU!$O$1285+APU!$O$1365)*AC$153/$I$153+(APU!$O$858+APU!$O$921+APU!$O$1066+APU!$O$1222+APU!$O$1305+APU!$O$1385+APU!$O$1485+APU!$O$1505)*AC$158/$I$158+(APU!$O$879+APU!$O$941+APU!$O$1086+APU!$O$1243+APU!$O$1325+APU!$O$1405+APU!$O$1465+APU!$O$1525)*AC$163/$I$163+(APU!$O$900+APU!$O$961+APU!$O$1106+APU!$O$1264+APU!$O$1345+APU!$O$1425+APU!$O$1445+APU!$O$1545)*AC$168/$I$168</f>
        <v>0</v>
      </c>
    </row>
    <row r="550" spans="4:29">
      <c r="D550" s="3" t="str">
        <f>APU!D529</f>
        <v>ANDAMIOS</v>
      </c>
      <c r="E550" s="1097" t="str">
        <f>APU!G529</f>
        <v>hm</v>
      </c>
      <c r="F550" s="3"/>
      <c r="G550" s="3"/>
      <c r="H550" s="3"/>
      <c r="I550" s="1098">
        <f t="shared" si="274"/>
        <v>2329.2800000000002</v>
      </c>
      <c r="J550" s="3"/>
      <c r="K550" s="3"/>
      <c r="L550" s="1099">
        <f>APU!$O$529*L$143/$I$143+APU!$O$549*L$148/$I$148+APU!$O$838*L$153/$I$153+APU!$O$859*L$158/$I$158+APU!$O$880*L$163/$I$163+APU!$O$901*L$168/$I$168</f>
        <v>0</v>
      </c>
      <c r="M550" s="1099">
        <f>APU!$O$529*M$143/$I$143+APU!$O$549*M$148/$I$148+APU!$O$838*M$153/$I$153+APU!$O$859*M$158/$I$158+APU!$O$880*M$163/$I$163+APU!$O$901*M$168/$I$168</f>
        <v>0</v>
      </c>
      <c r="N550" s="1099">
        <f>APU!$O$529*N$143/$I$143+APU!$O$549*N$148/$I$148+APU!$O$838*N$153/$I$153+APU!$O$859*N$158/$I$158+APU!$O$880*N$163/$I$163+APU!$O$901*N$168/$I$168</f>
        <v>0</v>
      </c>
      <c r="O550" s="1099">
        <f>APU!$O$529*O$143/$I$143+APU!$O$549*O$148/$I$148+APU!$O$838*O$153/$I$153+APU!$O$859*O$158/$I$158+APU!$O$880*O$163/$I$163+APU!$O$901*O$168/$I$168</f>
        <v>0</v>
      </c>
      <c r="P550" s="1099">
        <f>APU!$O$529*P$143/$I$143+APU!$O$549*P$148/$I$148+APU!$O$838*P$153/$I$153+APU!$O$859*P$158/$I$158+APU!$O$880*P$163/$I$163+APU!$O$901*P$168/$I$168</f>
        <v>0</v>
      </c>
      <c r="Q550" s="1099">
        <f>APU!$O$529*Q$143/$I$143+APU!$O$549*Q$148/$I$148+APU!$O$838*Q$153/$I$153+APU!$O$859*Q$158/$I$158+APU!$O$880*Q$163/$I$163+APU!$O$901*Q$168/$I$168</f>
        <v>0</v>
      </c>
      <c r="R550" s="1099">
        <f>APU!$O$529*R$143/$I$143+APU!$O$549*R$148/$I$148+APU!$O$838*R$153/$I$153+APU!$O$859*R$158/$I$158+APU!$O$880*R$163/$I$163+APU!$O$901*R$168/$I$168</f>
        <v>0</v>
      </c>
      <c r="S550" s="1099">
        <f>APU!$O$529*S$143/$I$143+APU!$O$549*S$148/$I$148+APU!$O$838*S$153/$I$153+APU!$O$859*S$158/$I$158+APU!$O$880*S$163/$I$163+APU!$O$901*S$168/$I$168</f>
        <v>262.94809180327866</v>
      </c>
      <c r="T550" s="1099">
        <f>APU!$O$529*T$143/$I$143+APU!$O$549*T$148/$I$148+APU!$O$838*T$153/$I$153+APU!$O$859*T$158/$I$158+APU!$O$880*T$163/$I$163+APU!$O$901*T$168/$I$168</f>
        <v>262.94809180327866</v>
      </c>
      <c r="U550" s="1099">
        <f>APU!$O$529*U$143/$I$143+APU!$O$549*U$148/$I$148+APU!$O$838*U$153/$I$153+APU!$O$859*U$158/$I$158+APU!$O$880*U$163/$I$163+APU!$O$901*U$168/$I$168</f>
        <v>262.94809180327866</v>
      </c>
      <c r="V550" s="1099">
        <f>APU!$O$529*V$143/$I$143+APU!$O$549*V$148/$I$148+APU!$O$838*V$153/$I$153+APU!$O$859*V$158/$I$158+APU!$O$880*V$163/$I$163+APU!$O$901*V$168/$I$168</f>
        <v>288.06566756085442</v>
      </c>
      <c r="W550" s="1099">
        <f>APU!$O$529*W$143/$I$143+APU!$O$549*W$148/$I$148+APU!$O$838*W$153/$I$153+APU!$O$859*W$158/$I$158+APU!$O$880*W$163/$I$163+APU!$O$901*W$168/$I$168</f>
        <v>339.80384937903625</v>
      </c>
      <c r="X550" s="1099">
        <f>APU!$O$529*X$143/$I$143+APU!$O$549*X$148/$I$148+APU!$O$838*X$153/$I$153+APU!$O$859*X$158/$I$158+APU!$O$880*X$163/$I$163+APU!$O$901*X$168/$I$168</f>
        <v>321.00384937903624</v>
      </c>
      <c r="Y550" s="1099">
        <f>APU!$O$529*Y$143/$I$143+APU!$O$549*Y$148/$I$148+APU!$O$838*Y$153/$I$153+APU!$O$859*Y$158/$I$158+APU!$O$880*Y$163/$I$163+APU!$O$901*Y$168/$I$168</f>
        <v>293.75536453055145</v>
      </c>
      <c r="Z550" s="1099">
        <f>APU!$O$529*Z$143/$I$143+APU!$O$549*Z$148/$I$148+APU!$O$838*Z$153/$I$153+APU!$O$859*Z$158/$I$158+APU!$O$880*Z$163/$I$163+APU!$O$901*Z$168/$I$168</f>
        <v>168.14547362146052</v>
      </c>
      <c r="AA550" s="1099">
        <f>APU!$O$529*AA$143/$I$143+APU!$O$549*AA$148/$I$148+APU!$O$838*AA$153/$I$153+APU!$O$859*AA$158/$I$158+APU!$O$880*AA$163/$I$163+APU!$O$901*AA$168/$I$168</f>
        <v>111.33424739195232</v>
      </c>
      <c r="AB550" s="1099">
        <f>APU!$O$529*AB$143/$I$143+APU!$O$549*AB$148/$I$148+APU!$O$838*AB$153/$I$153+APU!$O$859*AB$158/$I$158+APU!$O$880*AB$163/$I$163+APU!$O$901*AB$168/$I$168</f>
        <v>18.327272727272728</v>
      </c>
      <c r="AC550" s="1099">
        <f>APU!$O$529*AC$143/$I$143+APU!$O$549*AC$148/$I$148+APU!$O$838*AC$153/$I$153+APU!$O$859*AC$158/$I$158+APU!$O$880*AC$163/$I$163+APU!$O$901*AC$168/$I$168</f>
        <v>0</v>
      </c>
    </row>
    <row r="551" spans="4:29">
      <c r="D551" s="3" t="str">
        <f>APU!D1224</f>
        <v>TALADRO</v>
      </c>
      <c r="E551" s="1097" t="str">
        <f>APU!G1224</f>
        <v>hm</v>
      </c>
      <c r="F551" s="3"/>
      <c r="G551" s="3"/>
      <c r="H551" s="3"/>
      <c r="I551" s="1098">
        <f t="shared" si="274"/>
        <v>23.266666666666666</v>
      </c>
      <c r="J551" s="3"/>
      <c r="K551" s="3"/>
      <c r="L551" s="1099">
        <f>APU!$O$1224*L$158/$I$158+APU!$O$1245*L$163/$I$163+APU!$O$1266*L$168/$I$168+APU!$O$3196*L$291/$I$291+APU!$O$3217*L$295/$I$295</f>
        <v>0</v>
      </c>
      <c r="M551" s="1099">
        <f>APU!$O$1224*M$158/$I$158+APU!$O$1245*M$163/$I$163+APU!$O$1266*M$168/$I$168+APU!$O$3196*M$291/$I$291+APU!$O$3217*M$295/$I$295</f>
        <v>0</v>
      </c>
      <c r="N551" s="1099">
        <f>APU!$O$1224*N$158/$I$158+APU!$O$1245*N$163/$I$163+APU!$O$1266*N$168/$I$168+APU!$O$3196*N$291/$I$291+APU!$O$3217*N$295/$I$295</f>
        <v>0</v>
      </c>
      <c r="O551" s="1099">
        <f>APU!$O$1224*O$158/$I$158+APU!$O$1245*O$163/$I$163+APU!$O$1266*O$168/$I$168+APU!$O$3196*O$291/$I$291+APU!$O$3217*O$295/$I$295</f>
        <v>0</v>
      </c>
      <c r="P551" s="1099">
        <f>APU!$O$1224*P$158/$I$158+APU!$O$1245*P$163/$I$163+APU!$O$1266*P$168/$I$168+APU!$O$3196*P$291/$I$291+APU!$O$3217*P$295/$I$295</f>
        <v>0</v>
      </c>
      <c r="Q551" s="1099">
        <f>APU!$O$1224*Q$158/$I$158+APU!$O$1245*Q$163/$I$163+APU!$O$1266*Q$168/$I$168+APU!$O$3196*Q$291/$I$291+APU!$O$3217*Q$295/$I$295</f>
        <v>0</v>
      </c>
      <c r="R551" s="1099">
        <f>APU!$O$1224*R$158/$I$158+APU!$O$1245*R$163/$I$163+APU!$O$1266*R$168/$I$168+APU!$O$3196*R$291/$I$291+APU!$O$3217*R$295/$I$295</f>
        <v>0</v>
      </c>
      <c r="S551" s="1099">
        <f>APU!$O$1224*S$158/$I$158+APU!$O$1245*S$163/$I$163+APU!$O$1266*S$168/$I$168+APU!$O$3196*S$291/$I$291+APU!$O$3217*S$295/$I$295</f>
        <v>0.42</v>
      </c>
      <c r="T551" s="1099">
        <f>APU!$O$1224*T$158/$I$158+APU!$O$1245*T$163/$I$163+APU!$O$1266*T$168/$I$168+APU!$O$3196*T$291/$I$291+APU!$O$3217*T$295/$I$295</f>
        <v>0.42</v>
      </c>
      <c r="U551" s="1099">
        <f>APU!$O$1224*U$158/$I$158+APU!$O$1245*U$163/$I$163+APU!$O$1266*U$168/$I$168+APU!$O$3196*U$291/$I$291+APU!$O$3217*U$295/$I$295</f>
        <v>0.42</v>
      </c>
      <c r="V551" s="1099">
        <f>APU!$O$1224*V$158/$I$158+APU!$O$1245*V$163/$I$163+APU!$O$1266*V$168/$I$168+APU!$O$3196*V$291/$I$291+APU!$O$3217*V$295/$I$295</f>
        <v>1.438181818181818</v>
      </c>
      <c r="W551" s="1099">
        <f>APU!$O$1224*W$158/$I$158+APU!$O$1245*W$163/$I$163+APU!$O$1266*W$168/$I$168+APU!$O$3196*W$291/$I$291+APU!$O$3217*W$295/$I$295</f>
        <v>2.2018181818181821</v>
      </c>
      <c r="X551" s="1099">
        <f>APU!$O$1224*X$158/$I$158+APU!$O$1245*X$163/$I$163+APU!$O$1266*X$168/$I$168+APU!$O$3196*X$291/$I$291+APU!$O$3217*X$295/$I$295</f>
        <v>2.2018181818181821</v>
      </c>
      <c r="Y551" s="1099">
        <f>APU!$O$1224*Y$158/$I$158+APU!$O$1245*Y$163/$I$163+APU!$O$1266*Y$168/$I$168+APU!$O$3196*Y$291/$I$291+APU!$O$3217*Y$295/$I$295</f>
        <v>1.9836363636363634</v>
      </c>
      <c r="Z551" s="1099">
        <f>APU!$O$1224*Z$158/$I$158+APU!$O$1245*Z$163/$I$163+APU!$O$1266*Z$168/$I$168+APU!$O$3196*Z$291/$I$291+APU!$O$3217*Z$295/$I$295</f>
        <v>1.3327272727272728</v>
      </c>
      <c r="AA551" s="1099">
        <f>APU!$O$1224*AA$158/$I$158+APU!$O$1245*AA$163/$I$163+APU!$O$1266*AA$168/$I$168+APU!$O$3196*AA$291/$I$291+APU!$O$3217*AA$295/$I$295</f>
        <v>1.2727272727272727</v>
      </c>
      <c r="AB551" s="1099">
        <f>APU!$O$1224*AB$158/$I$158+APU!$O$1245*AB$163/$I$163+APU!$O$1266*AB$168/$I$168+APU!$O$3196*AB$291/$I$291+APU!$O$3217*AB$295/$I$295</f>
        <v>11.575757575757574</v>
      </c>
      <c r="AC551" s="1099">
        <f>APU!$O$1224*AC$158/$I$158+APU!$O$1245*AC$163/$I$163+APU!$O$1266*AC$168/$I$168+APU!$O$3196*AC$291/$I$291+APU!$O$3217*AC$295/$I$295</f>
        <v>0</v>
      </c>
    </row>
    <row r="552" spans="4:29">
      <c r="D552" s="3" t="str">
        <f>APU!D2362</f>
        <v>MULTIMETRO</v>
      </c>
      <c r="E552" s="1097" t="str">
        <f>APU!G2362</f>
        <v>hm</v>
      </c>
      <c r="F552" s="3"/>
      <c r="G552" s="3"/>
      <c r="H552" s="3"/>
      <c r="I552" s="1098">
        <f t="shared" si="274"/>
        <v>248.00264024242404</v>
      </c>
      <c r="J552" s="3"/>
      <c r="K552" s="3"/>
      <c r="L552" s="1099">
        <f>APU!$O$2362*L$189/$I$189+APU!$O$2380*L$193/$I$193+APU!$O$2399*L$197/$I$197+APU!$O$2912*L$226/$I$226+APU!$O$2930*L$230/$I$230+APU!$O$3234*L$300/$I$300+APU!$O$3254*L$304/$I$304+APU!$O$3455*L$355/$I$355+APU!$O$3468*L$359/$I$359</f>
        <v>0</v>
      </c>
      <c r="M552" s="1099">
        <f>APU!$O$2362*M$189/$I$189+APU!$O$2380*M$193/$I$193+APU!$O$2399*M$197/$I$197+APU!$O$2912*M$226/$I$226+APU!$O$2930*M$230/$I$230+APU!$O$3234*M$300/$I$300+APU!$O$3254*M$304/$I$304+APU!$O$3455*M$355/$I$355+APU!$O$3468*M$359/$I$359</f>
        <v>0</v>
      </c>
      <c r="N552" s="1099">
        <f>APU!$O$2362*N$189/$I$189+APU!$O$2380*N$193/$I$193+APU!$O$2399*N$197/$I$197+APU!$O$2912*N$226/$I$226+APU!$O$2930*N$230/$I$230+APU!$O$3234*N$300/$I$300+APU!$O$3254*N$304/$I$304+APU!$O$3455*N$355/$I$355+APU!$O$3468*N$359/$I$359</f>
        <v>0</v>
      </c>
      <c r="O552" s="1099">
        <f>APU!$O$2362*O$189/$I$189+APU!$O$2380*O$193/$I$193+APU!$O$2399*O$197/$I$197+APU!$O$2912*O$226/$I$226+APU!$O$2930*O$230/$I$230+APU!$O$3234*O$300/$I$300+APU!$O$3254*O$304/$I$304+APU!$O$3455*O$355/$I$355+APU!$O$3468*O$359/$I$359</f>
        <v>0</v>
      </c>
      <c r="P552" s="1099">
        <f>APU!$O$2362*P$189/$I$189+APU!$O$2380*P$193/$I$193+APU!$O$2399*P$197/$I$197+APU!$O$2912*P$226/$I$226+APU!$O$2930*P$230/$I$230+APU!$O$3234*P$300/$I$300+APU!$O$3254*P$304/$I$304+APU!$O$3455*P$355/$I$355+APU!$O$3468*P$359/$I$359</f>
        <v>0</v>
      </c>
      <c r="Q552" s="1099">
        <f>APU!$O$2362*Q$189/$I$189+APU!$O$2380*Q$193/$I$193+APU!$O$2399*Q$197/$I$197+APU!$O$2912*Q$226/$I$226+APU!$O$2930*Q$230/$I$230+APU!$O$3234*Q$300/$I$300+APU!$O$3254*Q$304/$I$304+APU!$O$3455*Q$355/$I$355+APU!$O$3468*Q$359/$I$359</f>
        <v>0</v>
      </c>
      <c r="R552" s="1099">
        <f>APU!$O$2362*R$189/$I$189+APU!$O$2380*R$193/$I$193+APU!$O$2399*R$197/$I$197+APU!$O$2912*R$226/$I$226+APU!$O$2930*R$230/$I$230+APU!$O$3234*R$300/$I$300+APU!$O$3254*R$304/$I$304+APU!$O$3455*R$355/$I$355+APU!$O$3468*R$359/$I$359</f>
        <v>24</v>
      </c>
      <c r="S552" s="1099">
        <f>APU!$O$2362*S$189/$I$189+APU!$O$2380*S$193/$I$193+APU!$O$2399*S$197/$I$197+APU!$O$2912*S$226/$I$226+APU!$O$2930*S$230/$I$230+APU!$O$3234*S$300/$I$300+APU!$O$3254*S$304/$I$304+APU!$O$3455*S$355/$I$355+APU!$O$3468*S$359/$I$359</f>
        <v>46.222222222222221</v>
      </c>
      <c r="T552" s="1099">
        <f>APU!$O$2362*T$189/$I$189+APU!$O$2380*T$193/$I$193+APU!$O$2399*T$197/$I$197+APU!$O$2912*T$226/$I$226+APU!$O$2930*T$230/$I$230+APU!$O$3234*T$300/$I$300+APU!$O$3254*T$304/$I$304+APU!$O$3455*T$355/$I$355+APU!$O$3468*T$359/$I$359</f>
        <v>43.55555555555555</v>
      </c>
      <c r="U552" s="1099">
        <f>APU!$O$2362*U$189/$I$189+APU!$O$2380*U$193/$I$193+APU!$O$2399*U$197/$I$197+APU!$O$2912*U$226/$I$226+APU!$O$2930*U$230/$I$230+APU!$O$3234*U$300/$I$300+APU!$O$3254*U$304/$I$304+APU!$O$3455*U$355/$I$355+APU!$O$3468*U$359/$I$359</f>
        <v>31.111111111111111</v>
      </c>
      <c r="V552" s="1099">
        <f>APU!$O$2362*V$189/$I$189+APU!$O$2380*V$193/$I$193+APU!$O$2399*V$197/$I$197+APU!$O$2912*V$226/$I$226+APU!$O$2930*V$230/$I$230+APU!$O$3234*V$300/$I$300+APU!$O$3254*V$304/$I$304+APU!$O$3455*V$355/$I$355+APU!$O$3468*V$359/$I$359</f>
        <v>31.111111111111111</v>
      </c>
      <c r="W552" s="1099">
        <f>APU!$O$2362*W$189/$I$189+APU!$O$2380*W$193/$I$193+APU!$O$2399*W$197/$I$197+APU!$O$2912*W$226/$I$226+APU!$O$2930*W$230/$I$230+APU!$O$3234*W$300/$I$300+APU!$O$3254*W$304/$I$304+APU!$O$3455*W$355/$I$355+APU!$O$3468*W$359/$I$359</f>
        <v>0</v>
      </c>
      <c r="X552" s="1099">
        <f>APU!$O$2362*X$189/$I$189+APU!$O$2380*X$193/$I$193+APU!$O$2399*X$197/$I$197+APU!$O$2912*X$226/$I$226+APU!$O$2930*X$230/$I$230+APU!$O$3234*X$300/$I$300+APU!$O$3254*X$304/$I$304+APU!$O$3455*X$355/$I$355+APU!$O$3468*X$359/$I$359</f>
        <v>0</v>
      </c>
      <c r="Y552" s="1099">
        <f>APU!$O$2362*Y$189/$I$189+APU!$O$2380*Y$193/$I$193+APU!$O$2399*Y$197/$I$197+APU!$O$2912*Y$226/$I$226+APU!$O$2930*Y$230/$I$230+APU!$O$3234*Y$300/$I$300+APU!$O$3254*Y$304/$I$304+APU!$O$3455*Y$355/$I$355+APU!$O$3468*Y$359/$I$359</f>
        <v>0</v>
      </c>
      <c r="Z552" s="1099">
        <f>APU!$O$2362*Z$189/$I$189+APU!$O$2380*Z$193/$I$193+APU!$O$2399*Z$197/$I$197+APU!$O$2912*Z$226/$I$226+APU!$O$2930*Z$230/$I$230+APU!$O$3234*Z$300/$I$300+APU!$O$3254*Z$304/$I$304+APU!$O$3455*Z$355/$I$355+APU!$O$3468*Z$359/$I$359</f>
        <v>24</v>
      </c>
      <c r="AA552" s="1099">
        <f>APU!$O$2362*AA$189/$I$189+APU!$O$2380*AA$193/$I$193+APU!$O$2399*AA$197/$I$197+APU!$O$2912*AA$226/$I$226+APU!$O$2930*AA$230/$I$230+APU!$O$3234*AA$300/$I$300+APU!$O$3254*AA$304/$I$304+APU!$O$3455*AA$355/$I$355+APU!$O$3468*AA$359/$I$359</f>
        <v>24.002400240023999</v>
      </c>
      <c r="AB552" s="1099">
        <f>APU!$O$2362*AB$189/$I$189+APU!$O$2380*AB$193/$I$193+APU!$O$2399*AB$197/$I$197+APU!$O$2912*AB$226/$I$226+APU!$O$2930*AB$230/$I$230+APU!$O$3234*AB$300/$I$300+APU!$O$3254*AB$304/$I$304+APU!$O$3455*AB$355/$I$355+APU!$O$3468*AB$359/$I$359</f>
        <v>24.000240002400023</v>
      </c>
      <c r="AC552" s="1099">
        <f>APU!$O$2362*AC$189/$I$189+APU!$O$2380*AC$193/$I$193+APU!$O$2399*AC$197/$I$197+APU!$O$2912*AC$226/$I$226+APU!$O$2930*AC$230/$I$230+APU!$O$3234*AC$300/$I$300+APU!$O$3254*AC$304/$I$304+APU!$O$3455*AC$355/$I$355+APU!$O$3468*AC$359/$I$359</f>
        <v>0</v>
      </c>
    </row>
    <row r="553" spans="4:29">
      <c r="D553" s="3" t="str">
        <f>APU!D2381</f>
        <v>MEGÓMETRO</v>
      </c>
      <c r="E553" s="1097" t="str">
        <f>APU!G2381</f>
        <v>hm</v>
      </c>
      <c r="F553" s="3"/>
      <c r="G553" s="3"/>
      <c r="H553" s="3"/>
      <c r="I553" s="1098">
        <f t="shared" si="274"/>
        <v>27.999999999999996</v>
      </c>
      <c r="J553" s="3"/>
      <c r="K553" s="3"/>
      <c r="L553" s="1099">
        <f>APU!$O$2381*L$193/$I$193</f>
        <v>0</v>
      </c>
      <c r="M553" s="1099">
        <f>APU!$O$2381*M$193/$I$193</f>
        <v>0</v>
      </c>
      <c r="N553" s="1099">
        <f>APU!$O$2381*N$193/$I$193</f>
        <v>0</v>
      </c>
      <c r="O553" s="1099">
        <f>APU!$O$2381*O$193/$I$193</f>
        <v>0</v>
      </c>
      <c r="P553" s="1099">
        <f>APU!$O$2381*P$193/$I$193</f>
        <v>0</v>
      </c>
      <c r="Q553" s="1099">
        <f>APU!$O$2381*Q$193/$I$193</f>
        <v>0</v>
      </c>
      <c r="R553" s="1099">
        <f>APU!$O$2381*R$193/$I$193</f>
        <v>0</v>
      </c>
      <c r="S553" s="1099">
        <f>APU!$O$2381*S$193/$I$193</f>
        <v>3.1111111111111112</v>
      </c>
      <c r="T553" s="1099">
        <f>APU!$O$2381*T$193/$I$193</f>
        <v>21.777777777777775</v>
      </c>
      <c r="U553" s="1099">
        <f>APU!$O$2381*U$193/$I$193</f>
        <v>3.1111111111111112</v>
      </c>
      <c r="V553" s="1099">
        <f>APU!$O$2381*V$193/$I$193</f>
        <v>0</v>
      </c>
      <c r="W553" s="1099">
        <f>APU!$O$2381*W$193/$I$193</f>
        <v>0</v>
      </c>
      <c r="X553" s="1099">
        <f>APU!$O$2381*X$193/$I$193</f>
        <v>0</v>
      </c>
      <c r="Y553" s="1099">
        <f>APU!$O$2381*Y$193/$I$193</f>
        <v>0</v>
      </c>
      <c r="Z553" s="1099">
        <f>APU!$O$2381*Z$193/$I$193</f>
        <v>0</v>
      </c>
      <c r="AA553" s="1099">
        <f>APU!$O$2381*AA$193/$I$193</f>
        <v>0</v>
      </c>
      <c r="AB553" s="1099">
        <f>APU!$O$2381*AB$193/$I$193</f>
        <v>0</v>
      </c>
      <c r="AC553" s="1099">
        <f>APU!$O$2381*AC$193/$I$193</f>
        <v>0</v>
      </c>
    </row>
    <row r="554" spans="4:29">
      <c r="D554" s="3" t="str">
        <f>APU!D2416</f>
        <v>MEGOMETRO</v>
      </c>
      <c r="E554" s="1097" t="str">
        <f>APU!G2416</f>
        <v>hm</v>
      </c>
      <c r="F554" s="3"/>
      <c r="G554" s="3"/>
      <c r="H554" s="3"/>
      <c r="I554" s="1098">
        <f t="shared" si="274"/>
        <v>232.61120000000005</v>
      </c>
      <c r="J554" s="3"/>
      <c r="K554" s="3"/>
      <c r="L554" s="1099">
        <f>APU!$O$2416*L$203/$I$203+APU!$O$2433*L$207/$I$207+APU!$O$2450*L$211/$I$211+APU!$O$2467*L$215/$I$215+APU!$O$2913*L$226/$I$226+APU!$O$2931*L$230/$I$230</f>
        <v>0</v>
      </c>
      <c r="M554" s="1099">
        <f>APU!$O$2416*M$203/$I$203+APU!$O$2433*M$207/$I$207+APU!$O$2450*M$211/$I$211+APU!$O$2467*M$215/$I$215+APU!$O$2913*M$226/$I$226+APU!$O$2931*M$230/$I$230</f>
        <v>0</v>
      </c>
      <c r="N554" s="1099">
        <f>APU!$O$2416*N$203/$I$203+APU!$O$2433*N$207/$I$207+APU!$O$2450*N$211/$I$211+APU!$O$2467*N$215/$I$215+APU!$O$2913*N$226/$I$226+APU!$O$2931*N$230/$I$230</f>
        <v>0</v>
      </c>
      <c r="O554" s="1099">
        <f>APU!$O$2416*O$203/$I$203+APU!$O$2433*O$207/$I$207+APU!$O$2450*O$211/$I$211+APU!$O$2467*O$215/$I$215+APU!$O$2913*O$226/$I$226+APU!$O$2931*O$230/$I$230</f>
        <v>0</v>
      </c>
      <c r="P554" s="1099">
        <f>APU!$O$2416*P$203/$I$203+APU!$O$2433*P$207/$I$207+APU!$O$2450*P$211/$I$211+APU!$O$2467*P$215/$I$215+APU!$O$2913*P$226/$I$226+APU!$O$2931*P$230/$I$230</f>
        <v>0</v>
      </c>
      <c r="Q554" s="1099">
        <f>APU!$O$2416*Q$203/$I$203+APU!$O$2433*Q$207/$I$207+APU!$O$2450*Q$211/$I$211+APU!$O$2467*Q$215/$I$215+APU!$O$2913*Q$226/$I$226+APU!$O$2931*Q$230/$I$230</f>
        <v>0</v>
      </c>
      <c r="R554" s="1099">
        <f>APU!$O$2416*R$203/$I$203+APU!$O$2433*R$207/$I$207+APU!$O$2450*R$211/$I$211+APU!$O$2467*R$215/$I$215+APU!$O$2913*R$226/$I$226+APU!$O$2931*R$230/$I$230</f>
        <v>24</v>
      </c>
      <c r="S554" s="1099">
        <f>APU!$O$2416*S$203/$I$203+APU!$O$2433*S$207/$I$207+APU!$O$2450*S$211/$I$211+APU!$O$2467*S$215/$I$215+APU!$O$2913*S$226/$I$226+APU!$O$2931*S$230/$I$230</f>
        <v>8</v>
      </c>
      <c r="T554" s="1099">
        <f>APU!$O$2416*T$203/$I$203+APU!$O$2433*T$207/$I$207+APU!$O$2450*T$211/$I$211+APU!$O$2467*T$215/$I$215+APU!$O$2913*T$226/$I$226+APU!$O$2931*T$230/$I$230</f>
        <v>0</v>
      </c>
      <c r="U554" s="1099">
        <f>APU!$O$2416*U$203/$I$203+APU!$O$2433*U$207/$I$207+APU!$O$2450*U$211/$I$211+APU!$O$2467*U$215/$I$215+APU!$O$2913*U$226/$I$226+APU!$O$2931*U$230/$I$230</f>
        <v>0</v>
      </c>
      <c r="V554" s="1099">
        <f>APU!$O$2416*V$203/$I$203+APU!$O$2433*V$207/$I$207+APU!$O$2450*V$211/$I$211+APU!$O$2467*V$215/$I$215+APU!$O$2913*V$226/$I$226+APU!$O$2931*V$230/$I$230</f>
        <v>28.825955555555552</v>
      </c>
      <c r="W554" s="1099">
        <f>APU!$O$2416*W$203/$I$203+APU!$O$2433*W$207/$I$207+APU!$O$2450*W$211/$I$211+APU!$O$2467*W$215/$I$215+APU!$O$2913*W$226/$I$226+APU!$O$2931*W$230/$I$230</f>
        <v>72.263720634920645</v>
      </c>
      <c r="X554" s="1099">
        <f>APU!$O$2416*X$203/$I$203+APU!$O$2433*X$207/$I$207+APU!$O$2450*X$211/$I$211+APU!$O$2467*X$215/$I$215+APU!$O$2913*X$226/$I$226+APU!$O$2931*X$230/$I$230</f>
        <v>77.365333333333339</v>
      </c>
      <c r="Y554" s="1099">
        <f>APU!$O$2416*Y$203/$I$203+APU!$O$2433*Y$207/$I$207+APU!$O$2450*Y$211/$I$211+APU!$O$2467*Y$215/$I$215+APU!$O$2913*Y$226/$I$226+APU!$O$2931*Y$230/$I$230</f>
        <v>22.156190476190478</v>
      </c>
      <c r="Z554" s="1099">
        <f>APU!$O$2416*Z$203/$I$203+APU!$O$2433*Z$207/$I$207+APU!$O$2450*Z$211/$I$211+APU!$O$2467*Z$215/$I$215+APU!$O$2913*Z$226/$I$226+APU!$O$2931*Z$230/$I$230</f>
        <v>0</v>
      </c>
      <c r="AA554" s="1099">
        <f>APU!$O$2416*AA$203/$I$203+APU!$O$2433*AA$207/$I$207+APU!$O$2450*AA$211/$I$211+APU!$O$2467*AA$215/$I$215+APU!$O$2913*AA$226/$I$226+APU!$O$2931*AA$230/$I$230</f>
        <v>0</v>
      </c>
      <c r="AB554" s="1099">
        <f>APU!$O$2416*AB$203/$I$203+APU!$O$2433*AB$207/$I$207+APU!$O$2450*AB$211/$I$211+APU!$O$2467*AB$215/$I$215+APU!$O$2913*AB$226/$I$226+APU!$O$2931*AB$230/$I$230</f>
        <v>0</v>
      </c>
      <c r="AC554" s="1099">
        <f>APU!$O$2416*AC$203/$I$203+APU!$O$2433*AC$207/$I$207+APU!$O$2450*AC$211/$I$211+APU!$O$2467*AC$215/$I$215+APU!$O$2913*AC$226/$I$226+APU!$O$2931*AC$230/$I$230</f>
        <v>0</v>
      </c>
    </row>
    <row r="555" spans="4:29">
      <c r="D555" s="3" t="str">
        <f>APU!D2914</f>
        <v>GENERADOR DE TONO</v>
      </c>
      <c r="E555" s="1097" t="str">
        <f>APU!G2914</f>
        <v>hm</v>
      </c>
      <c r="F555" s="3"/>
      <c r="G555" s="3"/>
      <c r="H555" s="3"/>
      <c r="I555" s="1098">
        <f t="shared" si="274"/>
        <v>32</v>
      </c>
      <c r="J555" s="3"/>
      <c r="K555" s="3"/>
      <c r="L555" s="1099">
        <f>APU!$O$2914*L$226/$I$226+APU!$O$2932*L$230/$I$230</f>
        <v>0</v>
      </c>
      <c r="M555" s="1099">
        <f>APU!$O$2914*M$226/$I$226+APU!$O$2932*M$230/$I$230</f>
        <v>0</v>
      </c>
      <c r="N555" s="1099">
        <f>APU!$O$2914*N$226/$I$226+APU!$O$2932*N$230/$I$230</f>
        <v>0</v>
      </c>
      <c r="O555" s="1099">
        <f>APU!$O$2914*O$226/$I$226+APU!$O$2932*O$230/$I$230</f>
        <v>0</v>
      </c>
      <c r="P555" s="1099">
        <f>APU!$O$2914*P$226/$I$226+APU!$O$2932*P$230/$I$230</f>
        <v>0</v>
      </c>
      <c r="Q555" s="1099">
        <f>APU!$O$2914*Q$226/$I$226+APU!$O$2932*Q$230/$I$230</f>
        <v>0</v>
      </c>
      <c r="R555" s="1099">
        <f>APU!$O$2914*R$226/$I$226+APU!$O$2932*R$230/$I$230</f>
        <v>24</v>
      </c>
      <c r="S555" s="1099">
        <f>APU!$O$2914*S$226/$I$226+APU!$O$2932*S$230/$I$230</f>
        <v>8</v>
      </c>
      <c r="T555" s="1099">
        <f>APU!$O$2914*T$226/$I$226+APU!$O$2932*T$230/$I$230</f>
        <v>0</v>
      </c>
      <c r="U555" s="1099">
        <f>APU!$O$2914*U$226/$I$226+APU!$O$2932*U$230/$I$230</f>
        <v>0</v>
      </c>
      <c r="V555" s="1099">
        <f>APU!$O$2914*V$226/$I$226+APU!$O$2932*V$230/$I$230</f>
        <v>0</v>
      </c>
      <c r="W555" s="1099">
        <f>APU!$O$2914*W$226/$I$226+APU!$O$2932*W$230/$I$230</f>
        <v>0</v>
      </c>
      <c r="X555" s="1099">
        <f>APU!$O$2914*X$226/$I$226+APU!$O$2932*X$230/$I$230</f>
        <v>0</v>
      </c>
      <c r="Y555" s="1099">
        <f>APU!$O$2914*Y$226/$I$226+APU!$O$2932*Y$230/$I$230</f>
        <v>0</v>
      </c>
      <c r="Z555" s="1099">
        <f>APU!$O$2914*Z$226/$I$226+APU!$O$2932*Z$230/$I$230</f>
        <v>0</v>
      </c>
      <c r="AA555" s="1099">
        <f>APU!$O$2914*AA$226/$I$226+APU!$O$2932*AA$230/$I$230</f>
        <v>0</v>
      </c>
      <c r="AB555" s="1099">
        <f>APU!$O$2914*AB$226/$I$226+APU!$O$2932*AB$230/$I$230</f>
        <v>0</v>
      </c>
      <c r="AC555" s="1099">
        <f>APU!$O$2914*AC$226/$I$226+APU!$O$2932*AC$230/$I$230</f>
        <v>0</v>
      </c>
    </row>
    <row r="556" spans="4:29">
      <c r="D556" s="3" t="str">
        <f>APU!D3293</f>
        <v>DOBLADORA</v>
      </c>
      <c r="E556" s="1097" t="str">
        <f>APU!G3293</f>
        <v>hm</v>
      </c>
      <c r="F556" s="3"/>
      <c r="G556" s="3"/>
      <c r="H556" s="3"/>
      <c r="I556" s="1098">
        <f t="shared" si="274"/>
        <v>16</v>
      </c>
      <c r="J556" s="3"/>
      <c r="K556" s="3"/>
      <c r="L556" s="1099">
        <f>APU!$O$3293*L$312/$I$312</f>
        <v>0</v>
      </c>
      <c r="M556" s="1099">
        <f>APU!$O$3293*M$312/$I$312</f>
        <v>0</v>
      </c>
      <c r="N556" s="1099">
        <f>APU!$O$3293*N$312/$I$312</f>
        <v>0</v>
      </c>
      <c r="O556" s="1099">
        <f>APU!$O$3293*O$312/$I$312</f>
        <v>0</v>
      </c>
      <c r="P556" s="1099">
        <f>APU!$O$3293*P$312/$I$312</f>
        <v>0</v>
      </c>
      <c r="Q556" s="1099">
        <f>APU!$O$3293*Q$312/$I$312</f>
        <v>0</v>
      </c>
      <c r="R556" s="1099">
        <f>APU!$O$3293*R$312/$I$312</f>
        <v>0</v>
      </c>
      <c r="S556" s="1099">
        <f>APU!$O$3293*S$312/$I$312</f>
        <v>0</v>
      </c>
      <c r="T556" s="1099">
        <f>APU!$O$3293*T$312/$I$312</f>
        <v>0</v>
      </c>
      <c r="U556" s="1099">
        <f>APU!$O$3293*U$312/$I$312</f>
        <v>0</v>
      </c>
      <c r="V556" s="1099">
        <f>APU!$O$3293*V$312/$I$312</f>
        <v>0</v>
      </c>
      <c r="W556" s="1099">
        <f>APU!$O$3293*W$312/$I$312</f>
        <v>0</v>
      </c>
      <c r="X556" s="1099">
        <f>APU!$O$3293*X$312/$I$312</f>
        <v>0</v>
      </c>
      <c r="Y556" s="1099">
        <f>APU!$O$3293*Y$312/$I$312</f>
        <v>0</v>
      </c>
      <c r="Z556" s="1099">
        <f>APU!$O$3293*Z$312/$I$312</f>
        <v>0</v>
      </c>
      <c r="AA556" s="1099">
        <f>APU!$O$3293*AA$312/$I$312</f>
        <v>16</v>
      </c>
      <c r="AB556" s="1099">
        <f>APU!$O$3293*AB$312/$I$312</f>
        <v>0</v>
      </c>
      <c r="AC556" s="1099">
        <f>APU!$O$3293*AC$312/$I$312</f>
        <v>0</v>
      </c>
    </row>
    <row r="559" spans="4:29">
      <c r="D559" s="1084" t="s">
        <v>1759</v>
      </c>
      <c r="E559" s="1084"/>
      <c r="F559" s="1084"/>
      <c r="G559" s="1084"/>
      <c r="H559" s="1084"/>
      <c r="I559" s="1084"/>
      <c r="J559" s="1084"/>
      <c r="K559" s="1084"/>
      <c r="L559" s="1084"/>
      <c r="M559" s="1084"/>
      <c r="N559" s="1084"/>
      <c r="O559" s="1084"/>
      <c r="P559" s="1084"/>
      <c r="Q559" s="1084"/>
      <c r="R559" s="1084"/>
      <c r="S559" s="1084"/>
      <c r="T559" s="1084"/>
      <c r="U559" s="1084"/>
      <c r="V559" s="1084"/>
      <c r="W559" s="1084"/>
      <c r="X559" s="1084"/>
      <c r="Y559" s="1084"/>
      <c r="Z559" s="1084"/>
      <c r="AA559" s="1084"/>
      <c r="AB559" s="1084"/>
      <c r="AC559" s="1084"/>
    </row>
    <row r="560" spans="4:29">
      <c r="D560" s="39" t="s">
        <v>1760</v>
      </c>
      <c r="F560" s="1100">
        <v>5</v>
      </c>
      <c r="H560" t="s">
        <v>1778</v>
      </c>
      <c r="I560" s="1100">
        <v>48</v>
      </c>
    </row>
    <row r="561" spans="4:29">
      <c r="D561" s="39"/>
      <c r="F561" s="1101"/>
    </row>
    <row r="562" spans="4:29">
      <c r="E562" t="s">
        <v>1776</v>
      </c>
    </row>
    <row r="563" spans="4:29">
      <c r="D563" s="3" t="s">
        <v>1345</v>
      </c>
      <c r="E563" s="3"/>
      <c r="F563" s="3"/>
      <c r="G563" s="3"/>
      <c r="H563" s="3"/>
      <c r="I563" s="3"/>
      <c r="J563" s="3"/>
      <c r="K563" s="3"/>
      <c r="L563" s="880" t="str">
        <f>L$4</f>
        <v>S27</v>
      </c>
      <c r="M563" s="880" t="str">
        <f t="shared" ref="M563:AC563" si="275">M$4</f>
        <v>S28</v>
      </c>
      <c r="N563" s="880" t="str">
        <f t="shared" si="275"/>
        <v>S29</v>
      </c>
      <c r="O563" s="880" t="str">
        <f t="shared" si="275"/>
        <v>S30</v>
      </c>
      <c r="P563" s="880" t="str">
        <f t="shared" si="275"/>
        <v>S31</v>
      </c>
      <c r="Q563" s="880" t="str">
        <f t="shared" si="275"/>
        <v>S32</v>
      </c>
      <c r="R563" s="880" t="str">
        <f t="shared" si="275"/>
        <v>S33</v>
      </c>
      <c r="S563" s="880" t="str">
        <f t="shared" si="275"/>
        <v>S34</v>
      </c>
      <c r="T563" s="880" t="str">
        <f t="shared" si="275"/>
        <v>S35</v>
      </c>
      <c r="U563" s="880" t="str">
        <f t="shared" si="275"/>
        <v>S36</v>
      </c>
      <c r="V563" s="880" t="str">
        <f t="shared" si="275"/>
        <v>S37</v>
      </c>
      <c r="W563" s="880" t="str">
        <f t="shared" si="275"/>
        <v>S38</v>
      </c>
      <c r="X563" s="880" t="str">
        <f t="shared" si="275"/>
        <v>S39</v>
      </c>
      <c r="Y563" s="880" t="str">
        <f t="shared" si="275"/>
        <v>S40</v>
      </c>
      <c r="Z563" s="880" t="str">
        <f t="shared" si="275"/>
        <v>S41</v>
      </c>
      <c r="AA563" s="880" t="str">
        <f t="shared" si="275"/>
        <v>S42</v>
      </c>
      <c r="AB563" s="880" t="str">
        <f t="shared" si="275"/>
        <v>S43</v>
      </c>
      <c r="AC563" s="880" t="str">
        <f t="shared" si="275"/>
        <v>S44</v>
      </c>
    </row>
    <row r="564" spans="4:29">
      <c r="D564" s="1103" t="s">
        <v>1766</v>
      </c>
      <c r="E564" s="1103" t="s">
        <v>49</v>
      </c>
      <c r="F564" s="1103"/>
      <c r="G564" s="1103"/>
      <c r="H564" s="1103"/>
      <c r="I564" s="1109">
        <f t="shared" ref="I564:I576" si="276">SUM(L564:AC564)</f>
        <v>83.514262888888879</v>
      </c>
      <c r="J564" s="1103"/>
      <c r="K564" s="1103"/>
      <c r="L564" s="1108" cm="1">
        <f t="array" ref="L564">SUMPRODUCT((TRIM($D$5:$D$369)=TRIM($D577&amp;""))*($B$5:$B$369=6)*($E$5:$E$369=$E564)*L$5:L$369)</f>
        <v>0</v>
      </c>
      <c r="M564" s="1108" cm="1">
        <f t="array" ref="M564">SUMPRODUCT((TRIM($D$5:$D$369)=TRIM($D577&amp;""))*($B$5:$B$369=6)*($E$5:$E$369=$E564)*M$5:M$369)</f>
        <v>0</v>
      </c>
      <c r="N564" s="1108" cm="1">
        <f t="array" ref="N564">SUMPRODUCT((TRIM($D$5:$D$369)=TRIM($D577&amp;""))*($B$5:$B$369=6)*($E$5:$E$369=$E564)*N$5:N$369)</f>
        <v>0</v>
      </c>
      <c r="O564" s="1108" cm="1">
        <f t="array" ref="O564">SUMPRODUCT((TRIM($D$5:$D$369)=TRIM($D577&amp;""))*($B$5:$B$369=6)*($E$5:$E$369=$E564)*O$5:O$369)</f>
        <v>16</v>
      </c>
      <c r="P564" s="1108" cm="1">
        <f t="array" ref="P564">SUMPRODUCT((TRIM($D$5:$D$369)=TRIM($D577&amp;""))*($B$5:$B$369=6)*($E$5:$E$369=$E564)*P$5:P$369)</f>
        <v>12.512</v>
      </c>
      <c r="Q564" s="1108" cm="1">
        <f t="array" ref="Q564">SUMPRODUCT((TRIM($D$5:$D$369)=TRIM($D577&amp;""))*($B$5:$B$369=6)*($E$5:$E$369=$E564)*Q$5:Q$369)</f>
        <v>10.089359999999999</v>
      </c>
      <c r="R564" s="1108" cm="1">
        <f t="array" ref="R564">SUMPRODUCT((TRIM($D$5:$D$369)=TRIM($D577&amp;""))*($B$5:$B$369=6)*($E$5:$E$369=$E564)*R$5:R$369)</f>
        <v>2.3473386666666665</v>
      </c>
      <c r="S564" s="1108" cm="1">
        <f t="array" ref="S564">SUMPRODUCT((TRIM($D$5:$D$369)=TRIM($D577&amp;""))*($B$5:$B$369=6)*($E$5:$E$369=$E564)*S$5:S$369)</f>
        <v>4.2311111111111117</v>
      </c>
      <c r="T564" s="1108" cm="1">
        <f t="array" ref="T564">SUMPRODUCT((TRIM($D$5:$D$369)=TRIM($D577&amp;""))*($B$5:$B$369=6)*($E$5:$E$369=$E564)*T$5:T$369)</f>
        <v>3.0791111111111111</v>
      </c>
      <c r="U564" s="1108" cm="1">
        <f t="array" ref="U564">SUMPRODUCT((TRIM($D$5:$D$369)=TRIM($D577&amp;""))*($B$5:$B$369=6)*($E$5:$E$369=$E564)*U$5:U$369)</f>
        <v>3.8831680000000004</v>
      </c>
      <c r="V564" s="1108" cm="1">
        <f t="array" ref="V564">SUMPRODUCT((TRIM($D$5:$D$369)=TRIM($D577&amp;""))*($B$5:$B$369=6)*($E$5:$E$369=$E564)*V$5:V$369)</f>
        <v>5.4366873333333334</v>
      </c>
      <c r="W564" s="1108" cm="1">
        <f t="array" ref="W564">SUMPRODUCT((TRIM($D$5:$D$369)=TRIM($D577&amp;""))*($B$5:$B$369=6)*($E$5:$E$369=$E564)*W$5:W$369)</f>
        <v>4.8610508333333335</v>
      </c>
      <c r="X564" s="1108" cm="1">
        <f t="array" ref="X564">SUMPRODUCT((TRIM($D$5:$D$369)=TRIM($D577&amp;""))*($B$5:$B$369=6)*($E$5:$E$369=$E564)*X$5:X$369)</f>
        <v>1.0744358333333333</v>
      </c>
      <c r="Y564" s="1108" cm="1">
        <f t="array" ref="Y564">SUMPRODUCT((TRIM($D$5:$D$369)=TRIM($D577&amp;""))*($B$5:$B$369=6)*($E$5:$E$369=$E564)*Y$5:Y$369)</f>
        <v>0</v>
      </c>
      <c r="Z564" s="1108" cm="1">
        <f t="array" ref="Z564">SUMPRODUCT((TRIM($D$5:$D$369)=TRIM($D577&amp;""))*($B$5:$B$369=6)*($E$5:$E$369=$E564)*Z$5:Z$369)</f>
        <v>0</v>
      </c>
      <c r="AA564" s="1108" cm="1">
        <f t="array" ref="AA564">SUMPRODUCT((TRIM($D$5:$D$369)=TRIM($D577&amp;""))*($B$5:$B$369=6)*($E$5:$E$369=$E564)*AA$5:AA$369)</f>
        <v>0</v>
      </c>
      <c r="AB564" s="1108" cm="1">
        <f t="array" ref="AB564">SUMPRODUCT((TRIM($D$5:$D$369)=TRIM($D577&amp;""))*($B$5:$B$369=6)*($E$5:$E$369=$E564)*AB$5:AB$369)</f>
        <v>0</v>
      </c>
      <c r="AC564" s="1108" cm="1">
        <f t="array" ref="AC564">SUMPRODUCT((TRIM($D$5:$D$369)=TRIM($D577&amp;""))*($B$5:$B$369=6)*($E$5:$E$369=$E564)*AC$5:AC$369)</f>
        <v>20</v>
      </c>
    </row>
    <row r="565" spans="4:29">
      <c r="D565" s="1103" t="s">
        <v>1767</v>
      </c>
      <c r="E565" s="1103" t="s">
        <v>49</v>
      </c>
      <c r="F565" s="1103"/>
      <c r="G565" s="1103"/>
      <c r="H565" s="1103"/>
      <c r="I565" s="1109">
        <f t="shared" si="276"/>
        <v>478.34895777777774</v>
      </c>
      <c r="J565" s="1103"/>
      <c r="K565" s="1103"/>
      <c r="L565" s="1108" cm="1">
        <f t="array" ref="L565">SUMPRODUCT((TRIM($D$5:$D$369)=TRIM($D578&amp;""))*($B$5:$B$369=6)*($E$5:$E$369=$E565)*L$5:L$369)</f>
        <v>0</v>
      </c>
      <c r="M565" s="1108" cm="1">
        <f t="array" ref="M565">SUMPRODUCT((TRIM($D$5:$D$369)=TRIM($D578&amp;""))*($B$5:$B$369=6)*($E$5:$E$369=$E565)*M$5:M$369)</f>
        <v>0</v>
      </c>
      <c r="N565" s="1108" cm="1">
        <f t="array" ref="N565">SUMPRODUCT((TRIM($D$5:$D$369)=TRIM($D578&amp;""))*($B$5:$B$369=6)*($E$5:$E$369=$E565)*N$5:N$369)</f>
        <v>0</v>
      </c>
      <c r="O565" s="1108" cm="1">
        <f t="array" ref="O565">SUMPRODUCT((TRIM($D$5:$D$369)=TRIM($D578&amp;""))*($B$5:$B$369=6)*($E$5:$E$369=$E565)*O$5:O$369)</f>
        <v>64</v>
      </c>
      <c r="P565" s="1108" cm="1">
        <f t="array" ref="P565">SUMPRODUCT((TRIM($D$5:$D$369)=TRIM($D578&amp;""))*($B$5:$B$369=6)*($E$5:$E$369=$E565)*P$5:P$369)</f>
        <v>37.119999999999997</v>
      </c>
      <c r="Q565" s="1108" cm="1">
        <f t="array" ref="Q565">SUMPRODUCT((TRIM($D$5:$D$369)=TRIM($D578&amp;""))*($B$5:$B$369=6)*($E$5:$E$369=$E565)*Q$5:Q$369)</f>
        <v>36.979200000000006</v>
      </c>
      <c r="R565" s="1108" cm="1">
        <f t="array" ref="R565">SUMPRODUCT((TRIM($D$5:$D$369)=TRIM($D578&amp;""))*($B$5:$B$369=6)*($E$5:$E$369=$E565)*R$5:R$369)</f>
        <v>18.594115555555554</v>
      </c>
      <c r="S565" s="1108" cm="1">
        <f t="array" ref="S565">SUMPRODUCT((TRIM($D$5:$D$369)=TRIM($D578&amp;""))*($B$5:$B$369=6)*($E$5:$E$369=$E565)*S$5:S$369)</f>
        <v>42.31111111111111</v>
      </c>
      <c r="T565" s="1108" cm="1">
        <f t="array" ref="T565">SUMPRODUCT((TRIM($D$5:$D$369)=TRIM($D578&amp;""))*($B$5:$B$369=6)*($E$5:$E$369=$E565)*T$5:T$369)</f>
        <v>30.79111111111111</v>
      </c>
      <c r="U565" s="1108" cm="1">
        <f t="array" ref="U565">SUMPRODUCT((TRIM($D$5:$D$369)=TRIM($D578&amp;""))*($B$5:$B$369=6)*($E$5:$E$369=$E565)*U$5:U$369)</f>
        <v>38.831680000000006</v>
      </c>
      <c r="V565" s="1108" cm="1">
        <f t="array" ref="V565">SUMPRODUCT((TRIM($D$5:$D$369)=TRIM($D578&amp;""))*($B$5:$B$369=6)*($E$5:$E$369=$E565)*V$5:V$369)</f>
        <v>70.366873333333331</v>
      </c>
      <c r="W565" s="1108" cm="1">
        <f t="array" ref="W565">SUMPRODUCT((TRIM($D$5:$D$369)=TRIM($D578&amp;""))*($B$5:$B$369=6)*($E$5:$E$369=$E565)*W$5:W$369)</f>
        <v>48.610508333333335</v>
      </c>
      <c r="X565" s="1108" cm="1">
        <f t="array" ref="X565">SUMPRODUCT((TRIM($D$5:$D$369)=TRIM($D578&amp;""))*($B$5:$B$369=6)*($E$5:$E$369=$E565)*X$5:X$369)</f>
        <v>10.744358333333334</v>
      </c>
      <c r="Y565" s="1108" cm="1">
        <f t="array" ref="Y565">SUMPRODUCT((TRIM($D$5:$D$369)=TRIM($D578&amp;""))*($B$5:$B$369=6)*($E$5:$E$369=$E565)*Y$5:Y$369)</f>
        <v>0</v>
      </c>
      <c r="Z565" s="1108" cm="1">
        <f t="array" ref="Z565">SUMPRODUCT((TRIM($D$5:$D$369)=TRIM($D578&amp;""))*($B$5:$B$369=6)*($E$5:$E$369=$E565)*Z$5:Z$369)</f>
        <v>0</v>
      </c>
      <c r="AA565" s="1108" cm="1">
        <f t="array" ref="AA565">SUMPRODUCT((TRIM($D$5:$D$369)=TRIM($D578&amp;""))*($B$5:$B$369=6)*($E$5:$E$369=$E565)*AA$5:AA$369)</f>
        <v>0</v>
      </c>
      <c r="AB565" s="1108" cm="1">
        <f t="array" ref="AB565">SUMPRODUCT((TRIM($D$5:$D$369)=TRIM($D578&amp;""))*($B$5:$B$369=6)*($E$5:$E$369=$E565)*AB$5:AB$369)</f>
        <v>0</v>
      </c>
      <c r="AC565" s="1108" cm="1">
        <f t="array" ref="AC565">SUMPRODUCT((TRIM($D$5:$D$369)=TRIM($D578&amp;""))*($B$5:$B$369=6)*($E$5:$E$369=$E565)*AC$5:AC$369)</f>
        <v>80</v>
      </c>
    </row>
    <row r="566" spans="4:29">
      <c r="D566" s="1103" t="s">
        <v>1768</v>
      </c>
      <c r="E566" s="1103" t="s">
        <v>49</v>
      </c>
      <c r="F566" s="1103"/>
      <c r="G566" s="1103"/>
      <c r="H566" s="1103"/>
      <c r="I566" s="1109">
        <f t="shared" si="276"/>
        <v>253.30655777777781</v>
      </c>
      <c r="J566" s="1103"/>
      <c r="K566" s="1103"/>
      <c r="L566" s="1108" cm="1">
        <f t="array" ref="L566">SUMPRODUCT((TRIM($D$5:$D$369)=TRIM($D579&amp;""))*($B$5:$B$369=6)*($E$5:$E$369=$E566)*L$5:L$369)</f>
        <v>0</v>
      </c>
      <c r="M566" s="1108" cm="1">
        <f t="array" ref="M566">SUMPRODUCT((TRIM($D$5:$D$369)=TRIM($D579&amp;""))*($B$5:$B$369=6)*($E$5:$E$369=$E566)*M$5:M$369)</f>
        <v>0</v>
      </c>
      <c r="N566" s="1108" cm="1">
        <f t="array" ref="N566">SUMPRODUCT((TRIM($D$5:$D$369)=TRIM($D579&amp;""))*($B$5:$B$369=6)*($E$5:$E$369=$E566)*N$5:N$369)</f>
        <v>0</v>
      </c>
      <c r="O566" s="1108" cm="1">
        <f t="array" ref="O566">SUMPRODUCT((TRIM($D$5:$D$369)=TRIM($D579&amp;""))*($B$5:$B$369=6)*($E$5:$E$369=$E566)*O$5:O$369)</f>
        <v>0</v>
      </c>
      <c r="P566" s="1108" cm="1">
        <f t="array" ref="P566">SUMPRODUCT((TRIM($D$5:$D$369)=TRIM($D579&amp;""))*($B$5:$B$369=6)*($E$5:$E$369=$E566)*P$5:P$369)</f>
        <v>5.12</v>
      </c>
      <c r="Q566" s="1108" cm="1">
        <f t="array" ref="Q566">SUMPRODUCT((TRIM($D$5:$D$369)=TRIM($D579&amp;""))*($B$5:$B$369=6)*($E$5:$E$369=$E566)*Q$5:Q$369)</f>
        <v>20.893599999999999</v>
      </c>
      <c r="R566" s="1108" cm="1">
        <f t="array" ref="R566">SUMPRODUCT((TRIM($D$5:$D$369)=TRIM($D579&amp;""))*($B$5:$B$369=6)*($E$5:$E$369=$E566)*R$5:R$369)</f>
        <v>17.637315555555556</v>
      </c>
      <c r="S566" s="1108" cm="1">
        <f t="array" ref="S566">SUMPRODUCT((TRIM($D$5:$D$369)=TRIM($D579&amp;""))*($B$5:$B$369=6)*($E$5:$E$369=$E566)*S$5:S$369)</f>
        <v>42.31111111111111</v>
      </c>
      <c r="T566" s="1108" cm="1">
        <f t="array" ref="T566">SUMPRODUCT((TRIM($D$5:$D$369)=TRIM($D579&amp;""))*($B$5:$B$369=6)*($E$5:$E$369=$E566)*T$5:T$369)</f>
        <v>30.79111111111111</v>
      </c>
      <c r="U566" s="1108" cm="1">
        <f t="array" ref="U566">SUMPRODUCT((TRIM($D$5:$D$369)=TRIM($D579&amp;""))*($B$5:$B$369=6)*($E$5:$E$369=$E566)*U$5:U$369)</f>
        <v>38.831680000000006</v>
      </c>
      <c r="V566" s="1108" cm="1">
        <f t="array" ref="V566">SUMPRODUCT((TRIM($D$5:$D$369)=TRIM($D579&amp;""))*($B$5:$B$369=6)*($E$5:$E$369=$E566)*V$5:V$369)</f>
        <v>38.366873333333338</v>
      </c>
      <c r="W566" s="1108" cm="1">
        <f t="array" ref="W566">SUMPRODUCT((TRIM($D$5:$D$369)=TRIM($D579&amp;""))*($B$5:$B$369=6)*($E$5:$E$369=$E566)*W$5:W$369)</f>
        <v>48.610508333333335</v>
      </c>
      <c r="X566" s="1108" cm="1">
        <f t="array" ref="X566">SUMPRODUCT((TRIM($D$5:$D$369)=TRIM($D579&amp;""))*($B$5:$B$369=6)*($E$5:$E$369=$E566)*X$5:X$369)</f>
        <v>10.744358333333334</v>
      </c>
      <c r="Y566" s="1108" cm="1">
        <f t="array" ref="Y566">SUMPRODUCT((TRIM($D$5:$D$369)=TRIM($D579&amp;""))*($B$5:$B$369=6)*($E$5:$E$369=$E566)*Y$5:Y$369)</f>
        <v>0</v>
      </c>
      <c r="Z566" s="1108" cm="1">
        <f t="array" ref="Z566">SUMPRODUCT((TRIM($D$5:$D$369)=TRIM($D579&amp;""))*($B$5:$B$369=6)*($E$5:$E$369=$E566)*Z$5:Z$369)</f>
        <v>0</v>
      </c>
      <c r="AA566" s="1108" cm="1">
        <f t="array" ref="AA566">SUMPRODUCT((TRIM($D$5:$D$369)=TRIM($D579&amp;""))*($B$5:$B$369=6)*($E$5:$E$369=$E566)*AA$5:AA$369)</f>
        <v>0</v>
      </c>
      <c r="AB566" s="1108" cm="1">
        <f t="array" ref="AB566">SUMPRODUCT((TRIM($D$5:$D$369)=TRIM($D579&amp;""))*($B$5:$B$369=6)*($E$5:$E$369=$E566)*AB$5:AB$369)</f>
        <v>0</v>
      </c>
      <c r="AC566" s="1108" cm="1">
        <f t="array" ref="AC566">SUMPRODUCT((TRIM($D$5:$D$369)=TRIM($D579&amp;""))*($B$5:$B$369=6)*($E$5:$E$369=$E566)*AC$5:AC$369)</f>
        <v>0</v>
      </c>
    </row>
    <row r="567" spans="4:29">
      <c r="D567" s="1103" t="s">
        <v>1769</v>
      </c>
      <c r="E567" s="1103" t="s">
        <v>49</v>
      </c>
      <c r="F567" s="1103"/>
      <c r="G567" s="1103"/>
      <c r="H567" s="1103"/>
      <c r="I567" s="1109">
        <f t="shared" si="276"/>
        <v>1.0424</v>
      </c>
      <c r="J567" s="1103"/>
      <c r="K567" s="1103"/>
      <c r="L567" s="1108" cm="1">
        <f t="array" ref="L567">SUMPRODUCT((TRIM($D$5:$D$369)=TRIM($D580&amp;""))*($B$5:$B$369=6)*($E$5:$E$369=$E567)*L$5:L$369)</f>
        <v>0</v>
      </c>
      <c r="M567" s="1108" cm="1">
        <f t="array" ref="M567">SUMPRODUCT((TRIM($D$5:$D$369)=TRIM($D580&amp;""))*($B$5:$B$369=6)*($E$5:$E$369=$E567)*M$5:M$369)</f>
        <v>0</v>
      </c>
      <c r="N567" s="1108" cm="1">
        <f t="array" ref="N567">SUMPRODUCT((TRIM($D$5:$D$369)=TRIM($D580&amp;""))*($B$5:$B$369=6)*($E$5:$E$369=$E567)*N$5:N$369)</f>
        <v>0</v>
      </c>
      <c r="O567" s="1108" cm="1">
        <f t="array" ref="O567">SUMPRODUCT((TRIM($D$5:$D$369)=TRIM($D580&amp;""))*($B$5:$B$369=6)*($E$5:$E$369=$E567)*O$5:O$369)</f>
        <v>0</v>
      </c>
      <c r="P567" s="1108" cm="1">
        <f t="array" ref="P567">SUMPRODUCT((TRIM($D$5:$D$369)=TRIM($D580&amp;""))*($B$5:$B$369=6)*($E$5:$E$369=$E567)*P$5:P$369)</f>
        <v>0</v>
      </c>
      <c r="Q567" s="1108" cm="1">
        <f t="array" ref="Q567">SUMPRODUCT((TRIM($D$5:$D$369)=TRIM($D580&amp;""))*($B$5:$B$369=6)*($E$5:$E$369=$E567)*Q$5:Q$369)</f>
        <v>8.5599999999999996E-2</v>
      </c>
      <c r="R567" s="1108" cm="1">
        <f t="array" ref="R567">SUMPRODUCT((TRIM($D$5:$D$369)=TRIM($D580&amp;""))*($B$5:$B$369=6)*($E$5:$E$369=$E567)*R$5:R$369)</f>
        <v>0.95679999999999998</v>
      </c>
      <c r="S567" s="1108" cm="1">
        <f t="array" ref="S567">SUMPRODUCT((TRIM($D$5:$D$369)=TRIM($D580&amp;""))*($B$5:$B$369=6)*($E$5:$E$369=$E567)*S$5:S$369)</f>
        <v>0</v>
      </c>
      <c r="T567" s="1108" cm="1">
        <f t="array" ref="T567">SUMPRODUCT((TRIM($D$5:$D$369)=TRIM($D580&amp;""))*($B$5:$B$369=6)*($E$5:$E$369=$E567)*T$5:T$369)</f>
        <v>0</v>
      </c>
      <c r="U567" s="1108" cm="1">
        <f t="array" ref="U567">SUMPRODUCT((TRIM($D$5:$D$369)=TRIM($D580&amp;""))*($B$5:$B$369=6)*($E$5:$E$369=$E567)*U$5:U$369)</f>
        <v>0</v>
      </c>
      <c r="V567" s="1108" cm="1">
        <f t="array" ref="V567">SUMPRODUCT((TRIM($D$5:$D$369)=TRIM($D580&amp;""))*($B$5:$B$369=6)*($E$5:$E$369=$E567)*V$5:V$369)</f>
        <v>0</v>
      </c>
      <c r="W567" s="1108" cm="1">
        <f t="array" ref="W567">SUMPRODUCT((TRIM($D$5:$D$369)=TRIM($D580&amp;""))*($B$5:$B$369=6)*($E$5:$E$369=$E567)*W$5:W$369)</f>
        <v>0</v>
      </c>
      <c r="X567" s="1108" cm="1">
        <f t="array" ref="X567">SUMPRODUCT((TRIM($D$5:$D$369)=TRIM($D580&amp;""))*($B$5:$B$369=6)*($E$5:$E$369=$E567)*X$5:X$369)</f>
        <v>0</v>
      </c>
      <c r="Y567" s="1108" cm="1">
        <f t="array" ref="Y567">SUMPRODUCT((TRIM($D$5:$D$369)=TRIM($D580&amp;""))*($B$5:$B$369=6)*($E$5:$E$369=$E567)*Y$5:Y$369)</f>
        <v>0</v>
      </c>
      <c r="Z567" s="1108" cm="1">
        <f t="array" ref="Z567">SUMPRODUCT((TRIM($D$5:$D$369)=TRIM($D580&amp;""))*($B$5:$B$369=6)*($E$5:$E$369=$E567)*Z$5:Z$369)</f>
        <v>0</v>
      </c>
      <c r="AA567" s="1108" cm="1">
        <f t="array" ref="AA567">SUMPRODUCT((TRIM($D$5:$D$369)=TRIM($D580&amp;""))*($B$5:$B$369=6)*($E$5:$E$369=$E567)*AA$5:AA$369)</f>
        <v>0</v>
      </c>
      <c r="AB567" s="1108" cm="1">
        <f t="array" ref="AB567">SUMPRODUCT((TRIM($D$5:$D$369)=TRIM($D580&amp;""))*($B$5:$B$369=6)*($E$5:$E$369=$E567)*AB$5:AB$369)</f>
        <v>0</v>
      </c>
      <c r="AC567" s="1108" cm="1">
        <f t="array" ref="AC567">SUMPRODUCT((TRIM($D$5:$D$369)=TRIM($D580&amp;""))*($B$5:$B$369=6)*($E$5:$E$369=$E567)*AC$5:AC$369)</f>
        <v>0</v>
      </c>
    </row>
    <row r="568" spans="4:29">
      <c r="D568" s="1103" t="s">
        <v>1766</v>
      </c>
      <c r="E568" s="1103" t="s">
        <v>1764</v>
      </c>
      <c r="F568" s="1103"/>
      <c r="G568" s="1103"/>
      <c r="H568" s="1103"/>
      <c r="I568" s="1109">
        <f t="shared" si="276"/>
        <v>161.75514285714283</v>
      </c>
      <c r="J568" s="1103"/>
      <c r="K568" s="1103"/>
      <c r="L568" s="1108" cm="1">
        <f t="array" ref="L568">SUMPRODUCT((TRIM($D$5:$D$369)=TRIM($D581&amp;""))*($B$5:$B$369=6)*($E$5:$E$369=$E568)*L$5:L$369)</f>
        <v>0</v>
      </c>
      <c r="M568" s="1108" cm="1">
        <f t="array" ref="M568">SUMPRODUCT((TRIM($D$5:$D$369)=TRIM($D581&amp;""))*($B$5:$B$369=6)*($E$5:$E$369=$E568)*M$5:M$369)</f>
        <v>0</v>
      </c>
      <c r="N568" s="1108" cm="1">
        <f t="array" ref="N568">SUMPRODUCT((TRIM($D$5:$D$369)=TRIM($D581&amp;""))*($B$5:$B$369=6)*($E$5:$E$369=$E568)*N$5:N$369)</f>
        <v>0</v>
      </c>
      <c r="O568" s="1108" cm="1">
        <f t="array" ref="O568">SUMPRODUCT((TRIM($D$5:$D$369)=TRIM($D581&amp;""))*($B$5:$B$369=6)*($E$5:$E$369=$E568)*O$5:O$369)</f>
        <v>0</v>
      </c>
      <c r="P568" s="1108" cm="1">
        <f t="array" ref="P568">SUMPRODUCT((TRIM($D$5:$D$369)=TRIM($D581&amp;""))*($B$5:$B$369=6)*($E$5:$E$369=$E568)*P$5:P$369)</f>
        <v>0</v>
      </c>
      <c r="Q568" s="1108" cm="1">
        <f t="array" ref="Q568">SUMPRODUCT((TRIM($D$5:$D$369)=TRIM($D581&amp;""))*($B$5:$B$369=6)*($E$5:$E$369=$E568)*Q$5:Q$369)</f>
        <v>1.6</v>
      </c>
      <c r="R568" s="1108" cm="1">
        <f t="array" ref="R568">SUMPRODUCT((TRIM($D$5:$D$369)=TRIM($D581&amp;""))*($B$5:$B$369=6)*($E$5:$E$369=$E568)*R$5:R$369)</f>
        <v>3.7333333333333334</v>
      </c>
      <c r="S568" s="1108" cm="1">
        <f t="array" ref="S568">SUMPRODUCT((TRIM($D$5:$D$369)=TRIM($D581&amp;""))*($B$5:$B$369=6)*($E$5:$E$369=$E568)*S$5:S$369)</f>
        <v>7.8592913661202184</v>
      </c>
      <c r="T568" s="1108" cm="1">
        <f t="array" ref="T568">SUMPRODUCT((TRIM($D$5:$D$369)=TRIM($D581&amp;""))*($B$5:$B$369=6)*($E$5:$E$369=$E568)*T$5:T$369)</f>
        <v>11.592624699453552</v>
      </c>
      <c r="U568" s="1108" cm="1">
        <f t="array" ref="U568">SUMPRODUCT((TRIM($D$5:$D$369)=TRIM($D581&amp;""))*($B$5:$B$369=6)*($E$5:$E$369=$E568)*U$5:U$369)</f>
        <v>12.125958032786883</v>
      </c>
      <c r="V568" s="1108" cm="1">
        <f t="array" ref="V568">SUMPRODUCT((TRIM($D$5:$D$369)=TRIM($D581&amp;""))*($B$5:$B$369=6)*($E$5:$E$369=$E568)*V$5:V$369)</f>
        <v>11.596449374778228</v>
      </c>
      <c r="W568" s="1108" cm="1">
        <f t="array" ref="W568">SUMPRODUCT((TRIM($D$5:$D$369)=TRIM($D581&amp;""))*($B$5:$B$369=6)*($E$5:$E$369=$E568)*W$5:W$369)</f>
        <v>15.849942881271733</v>
      </c>
      <c r="X568" s="1108" cm="1">
        <f t="array" ref="X568">SUMPRODUCT((TRIM($D$5:$D$369)=TRIM($D581&amp;""))*($B$5:$B$369=6)*($E$5:$E$369=$E568)*X$5:X$369)</f>
        <v>14.221014309843163</v>
      </c>
      <c r="Y568" s="1108" cm="1">
        <f t="array" ref="Y568">SUMPRODUCT((TRIM($D$5:$D$369)=TRIM($D581&amp;""))*($B$5:$B$369=6)*($E$5:$E$369=$E568)*Y$5:Y$369)</f>
        <v>24.371165824994677</v>
      </c>
      <c r="Z568" s="1108" cm="1">
        <f t="array" ref="Z568">SUMPRODUCT((TRIM($D$5:$D$369)=TRIM($D581&amp;""))*($B$5:$B$369=6)*($E$5:$E$369=$E568)*Z$5:Z$369)</f>
        <v>29.720603400752257</v>
      </c>
      <c r="AA568" s="1108" cm="1">
        <f t="array" ref="AA568">SUMPRODUCT((TRIM($D$5:$D$369)=TRIM($D581&amp;""))*($B$5:$B$369=6)*($E$5:$E$369=$E568)*AA$5:AA$369)</f>
        <v>18.925668724717909</v>
      </c>
      <c r="AB568" s="1108" cm="1">
        <f t="array" ref="AB568">SUMPRODUCT((TRIM($D$5:$D$369)=TRIM($D581&amp;""))*($B$5:$B$369=6)*($E$5:$E$369=$E568)*AB$5:AB$369)</f>
        <v>10.159090909090908</v>
      </c>
      <c r="AC568" s="1108" cm="1">
        <f t="array" ref="AC568">SUMPRODUCT((TRIM($D$5:$D$369)=TRIM($D581&amp;""))*($B$5:$B$369=6)*($E$5:$E$369=$E568)*AC$5:AC$369)</f>
        <v>0</v>
      </c>
    </row>
    <row r="569" spans="4:29">
      <c r="D569" s="1103" t="s">
        <v>1768</v>
      </c>
      <c r="E569" s="1103" t="s">
        <v>1764</v>
      </c>
      <c r="F569" s="1103"/>
      <c r="G569" s="1103"/>
      <c r="H569" s="1103"/>
      <c r="I569" s="1109">
        <f t="shared" si="276"/>
        <v>1463.9514285714286</v>
      </c>
      <c r="J569" s="1103"/>
      <c r="K569" s="1103"/>
      <c r="L569" s="1108" cm="1">
        <f t="array" ref="L569">SUMPRODUCT((TRIM($D$5:$D$369)=TRIM($D582&amp;""))*($B$5:$B$369=6)*($E$5:$E$369=$E569)*L$5:L$369)</f>
        <v>0</v>
      </c>
      <c r="M569" s="1108" cm="1">
        <f t="array" ref="M569">SUMPRODUCT((TRIM($D$5:$D$369)=TRIM($D582&amp;""))*($B$5:$B$369=6)*($E$5:$E$369=$E569)*M$5:M$369)</f>
        <v>0</v>
      </c>
      <c r="N569" s="1108" cm="1">
        <f t="array" ref="N569">SUMPRODUCT((TRIM($D$5:$D$369)=TRIM($D582&amp;""))*($B$5:$B$369=6)*($E$5:$E$369=$E569)*N$5:N$369)</f>
        <v>0</v>
      </c>
      <c r="O569" s="1108" cm="1">
        <f t="array" ref="O569">SUMPRODUCT((TRIM($D$5:$D$369)=TRIM($D582&amp;""))*($B$5:$B$369=6)*($E$5:$E$369=$E569)*O$5:O$369)</f>
        <v>0</v>
      </c>
      <c r="P569" s="1108" cm="1">
        <f t="array" ref="P569">SUMPRODUCT((TRIM($D$5:$D$369)=TRIM($D582&amp;""))*($B$5:$B$369=6)*($E$5:$E$369=$E569)*P$5:P$369)</f>
        <v>0</v>
      </c>
      <c r="Q569" s="1108" cm="1">
        <f t="array" ref="Q569">SUMPRODUCT((TRIM($D$5:$D$369)=TRIM($D582&amp;""))*($B$5:$B$369=6)*($E$5:$E$369=$E569)*Q$5:Q$369)</f>
        <v>16</v>
      </c>
      <c r="R569" s="1108" cm="1">
        <f t="array" ref="R569">SUMPRODUCT((TRIM($D$5:$D$369)=TRIM($D582&amp;""))*($B$5:$B$369=6)*($E$5:$E$369=$E569)*R$5:R$369)</f>
        <v>37.333333333333336</v>
      </c>
      <c r="S569" s="1108" cm="1">
        <f t="array" ref="S569">SUMPRODUCT((TRIM($D$5:$D$369)=TRIM($D582&amp;""))*($B$5:$B$369=6)*($E$5:$E$369=$E569)*S$5:S$369)</f>
        <v>78.592913661202189</v>
      </c>
      <c r="T569" s="1108" cm="1">
        <f t="array" ref="T569">SUMPRODUCT((TRIM($D$5:$D$369)=TRIM($D582&amp;""))*($B$5:$B$369=6)*($E$5:$E$369=$E569)*T$5:T$369)</f>
        <v>115.92624699453553</v>
      </c>
      <c r="U569" s="1108" cm="1">
        <f t="array" ref="U569">SUMPRODUCT((TRIM($D$5:$D$369)=TRIM($D582&amp;""))*($B$5:$B$369=6)*($E$5:$E$369=$E569)*U$5:U$369)</f>
        <v>137.25958032786886</v>
      </c>
      <c r="V569" s="1108" cm="1">
        <f t="array" ref="V569">SUMPRODUCT((TRIM($D$5:$D$369)=TRIM($D582&amp;""))*($B$5:$B$369=6)*($E$5:$E$369=$E569)*V$5:V$369)</f>
        <v>126.5826755659641</v>
      </c>
      <c r="W569" s="1108" cm="1">
        <f t="array" ref="W569">SUMPRODUCT((TRIM($D$5:$D$369)=TRIM($D582&amp;""))*($B$5:$B$369=6)*($E$5:$E$369=$E569)*W$5:W$369)</f>
        <v>163.08124699453549</v>
      </c>
      <c r="X569" s="1108" cm="1">
        <f t="array" ref="X569">SUMPRODUCT((TRIM($D$5:$D$369)=TRIM($D582&amp;""))*($B$5:$B$369=6)*($E$5:$E$369=$E569)*X$5:X$369)</f>
        <v>146.79196128024978</v>
      </c>
      <c r="Y569" s="1108" cm="1">
        <f t="array" ref="Y569">SUMPRODUCT((TRIM($D$5:$D$369)=TRIM($D582&amp;""))*($B$5:$B$369=6)*($E$5:$E$369=$E569)*Y$5:Y$369)</f>
        <v>162.32984006812859</v>
      </c>
      <c r="Z569" s="1108" cm="1">
        <f t="array" ref="Z569">SUMPRODUCT((TRIM($D$5:$D$369)=TRIM($D582&amp;""))*($B$5:$B$369=6)*($E$5:$E$369=$E569)*Z$5:Z$369)</f>
        <v>179.60603400752254</v>
      </c>
      <c r="AA569" s="1108" cm="1">
        <f t="array" ref="AA569">SUMPRODUCT((TRIM($D$5:$D$369)=TRIM($D582&amp;""))*($B$5:$B$369=6)*($E$5:$E$369=$E569)*AA$5:AA$369)</f>
        <v>174.85668724717905</v>
      </c>
      <c r="AB569" s="1108" cm="1">
        <f t="array" ref="AB569">SUMPRODUCT((TRIM($D$5:$D$369)=TRIM($D582&amp;""))*($B$5:$B$369=6)*($E$5:$E$369=$E569)*AB$5:AB$369)</f>
        <v>125.59090909090909</v>
      </c>
      <c r="AC569" s="1108" cm="1">
        <f t="array" ref="AC569">SUMPRODUCT((TRIM($D$5:$D$369)=TRIM($D582&amp;""))*($B$5:$B$369=6)*($E$5:$E$369=$E569)*AC$5:AC$369)</f>
        <v>0</v>
      </c>
    </row>
    <row r="570" spans="4:29">
      <c r="D570" s="1103" t="s">
        <v>1767</v>
      </c>
      <c r="E570" s="1103" t="s">
        <v>1764</v>
      </c>
      <c r="F570" s="1103"/>
      <c r="G570" s="1103"/>
      <c r="H570" s="1103"/>
      <c r="I570" s="1109">
        <f t="shared" si="276"/>
        <v>1527.9514285714286</v>
      </c>
      <c r="J570" s="1103"/>
      <c r="K570" s="1103"/>
      <c r="L570" s="1108" cm="1">
        <f t="array" ref="L570">SUMPRODUCT((TRIM($D$5:$D$369)=TRIM($D583&amp;""))*($B$5:$B$369=6)*($E$5:$E$369=$E570)*L$5:L$369)</f>
        <v>0</v>
      </c>
      <c r="M570" s="1108" cm="1">
        <f t="array" ref="M570">SUMPRODUCT((TRIM($D$5:$D$369)=TRIM($D583&amp;""))*($B$5:$B$369=6)*($E$5:$E$369=$E570)*M$5:M$369)</f>
        <v>0</v>
      </c>
      <c r="N570" s="1108" cm="1">
        <f t="array" ref="N570">SUMPRODUCT((TRIM($D$5:$D$369)=TRIM($D583&amp;""))*($B$5:$B$369=6)*($E$5:$E$369=$E570)*N$5:N$369)</f>
        <v>0</v>
      </c>
      <c r="O570" s="1108" cm="1">
        <f t="array" ref="O570">SUMPRODUCT((TRIM($D$5:$D$369)=TRIM($D583&amp;""))*($B$5:$B$369=6)*($E$5:$E$369=$E570)*O$5:O$369)</f>
        <v>0</v>
      </c>
      <c r="P570" s="1108" cm="1">
        <f t="array" ref="P570">SUMPRODUCT((TRIM($D$5:$D$369)=TRIM($D583&amp;""))*($B$5:$B$369=6)*($E$5:$E$369=$E570)*P$5:P$369)</f>
        <v>0</v>
      </c>
      <c r="Q570" s="1108" cm="1">
        <f t="array" ref="Q570">SUMPRODUCT((TRIM($D$5:$D$369)=TRIM($D583&amp;""))*($B$5:$B$369=6)*($E$5:$E$369=$E570)*Q$5:Q$369)</f>
        <v>16</v>
      </c>
      <c r="R570" s="1108" cm="1">
        <f t="array" ref="R570">SUMPRODUCT((TRIM($D$5:$D$369)=TRIM($D583&amp;""))*($B$5:$B$369=6)*($E$5:$E$369=$E570)*R$5:R$369)</f>
        <v>37.333333333333336</v>
      </c>
      <c r="S570" s="1108" cm="1">
        <f t="array" ref="S570">SUMPRODUCT((TRIM($D$5:$D$369)=TRIM($D583&amp;""))*($B$5:$B$369=6)*($E$5:$E$369=$E570)*S$5:S$369)</f>
        <v>78.592913661202189</v>
      </c>
      <c r="T570" s="1108" cm="1">
        <f t="array" ref="T570">SUMPRODUCT((TRIM($D$5:$D$369)=TRIM($D583&amp;""))*($B$5:$B$369=6)*($E$5:$E$369=$E570)*T$5:T$369)</f>
        <v>153.25958032786886</v>
      </c>
      <c r="U570" s="1108" cm="1">
        <f t="array" ref="U570">SUMPRODUCT((TRIM($D$5:$D$369)=TRIM($D583&amp;""))*($B$5:$B$369=6)*($E$5:$E$369=$E570)*U$5:U$369)</f>
        <v>163.92624699453552</v>
      </c>
      <c r="V570" s="1108" cm="1">
        <f t="array" ref="V570">SUMPRODUCT((TRIM($D$5:$D$369)=TRIM($D583&amp;""))*($B$5:$B$369=6)*($E$5:$E$369=$E570)*V$5:V$369)</f>
        <v>126.5826755659641</v>
      </c>
      <c r="W570" s="1108" cm="1">
        <f t="array" ref="W570">SUMPRODUCT((TRIM($D$5:$D$369)=TRIM($D583&amp;""))*($B$5:$B$369=6)*($E$5:$E$369=$E570)*W$5:W$369)</f>
        <v>163.08124699453549</v>
      </c>
      <c r="X570" s="1108" cm="1">
        <f t="array" ref="X570">SUMPRODUCT((TRIM($D$5:$D$369)=TRIM($D583&amp;""))*($B$5:$B$369=6)*($E$5:$E$369=$E570)*X$5:X$369)</f>
        <v>146.79196128024978</v>
      </c>
      <c r="Y570" s="1108" cm="1">
        <f t="array" ref="Y570">SUMPRODUCT((TRIM($D$5:$D$369)=TRIM($D583&amp;""))*($B$5:$B$369=6)*($E$5:$E$369=$E570)*Y$5:Y$369)</f>
        <v>162.32984006812859</v>
      </c>
      <c r="Z570" s="1108" cm="1">
        <f t="array" ref="Z570">SUMPRODUCT((TRIM($D$5:$D$369)=TRIM($D583&amp;""))*($B$5:$B$369=6)*($E$5:$E$369=$E570)*Z$5:Z$369)</f>
        <v>179.60603400752254</v>
      </c>
      <c r="AA570" s="1108" cm="1">
        <f t="array" ref="AA570">SUMPRODUCT((TRIM($D$5:$D$369)=TRIM($D583&amp;""))*($B$5:$B$369=6)*($E$5:$E$369=$E570)*AA$5:AA$369)</f>
        <v>174.85668724717905</v>
      </c>
      <c r="AB570" s="1108" cm="1">
        <f t="array" ref="AB570">SUMPRODUCT((TRIM($D$5:$D$369)=TRIM($D583&amp;""))*($B$5:$B$369=6)*($E$5:$E$369=$E570)*AB$5:AB$369)</f>
        <v>125.59090909090909</v>
      </c>
      <c r="AC570" s="1108" cm="1">
        <f t="array" ref="AC570">SUMPRODUCT((TRIM($D$5:$D$369)=TRIM($D583&amp;""))*($B$5:$B$369=6)*($E$5:$E$369=$E570)*AC$5:AC$369)</f>
        <v>0</v>
      </c>
    </row>
    <row r="571" spans="4:29">
      <c r="D571" s="1103" t="s">
        <v>1770</v>
      </c>
      <c r="E571" s="1103" t="s">
        <v>1764</v>
      </c>
      <c r="F571" s="1103"/>
      <c r="G571" s="1103"/>
      <c r="H571" s="1103"/>
      <c r="I571" s="1109">
        <f t="shared" si="276"/>
        <v>841.28476190476181</v>
      </c>
      <c r="J571" s="1103"/>
      <c r="K571" s="1103"/>
      <c r="L571" s="1108" cm="1">
        <f t="array" ref="L571">SUMPRODUCT((TRIM($D$5:$D$369)=TRIM($D584&amp;""))*($B$5:$B$369=6)*($E$5:$E$369=$E571)*L$5:L$369)</f>
        <v>0</v>
      </c>
      <c r="M571" s="1108" cm="1">
        <f t="array" ref="M571">SUMPRODUCT((TRIM($D$5:$D$369)=TRIM($D584&amp;""))*($B$5:$B$369=6)*($E$5:$E$369=$E571)*M$5:M$369)</f>
        <v>0</v>
      </c>
      <c r="N571" s="1108" cm="1">
        <f t="array" ref="N571">SUMPRODUCT((TRIM($D$5:$D$369)=TRIM($D584&amp;""))*($B$5:$B$369=6)*($E$5:$E$369=$E571)*N$5:N$369)</f>
        <v>0</v>
      </c>
      <c r="O571" s="1108" cm="1">
        <f t="array" ref="O571">SUMPRODUCT((TRIM($D$5:$D$369)=TRIM($D584&amp;""))*($B$5:$B$369=6)*($E$5:$E$369=$E571)*O$5:O$369)</f>
        <v>0</v>
      </c>
      <c r="P571" s="1108" cm="1">
        <f t="array" ref="P571">SUMPRODUCT((TRIM($D$5:$D$369)=TRIM($D584&amp;""))*($B$5:$B$369=6)*($E$5:$E$369=$E571)*P$5:P$369)</f>
        <v>0</v>
      </c>
      <c r="Q571" s="1108" cm="1">
        <f t="array" ref="Q571">SUMPRODUCT((TRIM($D$5:$D$369)=TRIM($D584&amp;""))*($B$5:$B$369=6)*($E$5:$E$369=$E571)*Q$5:Q$369)</f>
        <v>0</v>
      </c>
      <c r="R571" s="1108" cm="1">
        <f t="array" ref="R571">SUMPRODUCT((TRIM($D$5:$D$369)=TRIM($D584&amp;""))*($B$5:$B$369=6)*($E$5:$E$369=$E571)*R$5:R$369)</f>
        <v>0</v>
      </c>
      <c r="S571" s="1108" cm="1">
        <f t="array" ref="S571">SUMPRODUCT((TRIM($D$5:$D$369)=TRIM($D584&amp;""))*($B$5:$B$369=6)*($E$5:$E$369=$E571)*S$5:S$369)</f>
        <v>69.642889617486333</v>
      </c>
      <c r="T571" s="1108" cm="1">
        <f t="array" ref="T571">SUMPRODUCT((TRIM($D$5:$D$369)=TRIM($D584&amp;""))*($B$5:$B$369=6)*($E$5:$E$369=$E571)*T$5:T$369)</f>
        <v>69.642889617486333</v>
      </c>
      <c r="U571" s="1108" cm="1">
        <f t="array" ref="U571">SUMPRODUCT((TRIM($D$5:$D$369)=TRIM($D584&amp;""))*($B$5:$B$369=6)*($E$5:$E$369=$E571)*U$5:U$369)</f>
        <v>69.642889617486333</v>
      </c>
      <c r="V571" s="1108" cm="1">
        <f t="array" ref="V571">SUMPRODUCT((TRIM($D$5:$D$369)=TRIM($D584&amp;""))*($B$5:$B$369=6)*($E$5:$E$369=$E571)*V$5:V$369)</f>
        <v>92.690227279824001</v>
      </c>
      <c r="W571" s="1108" cm="1">
        <f t="array" ref="W571">SUMPRODUCT((TRIM($D$5:$D$369)=TRIM($D584&amp;""))*($B$5:$B$369=6)*($E$5:$E$369=$E571)*W$5:W$369)</f>
        <v>133.40698052657723</v>
      </c>
      <c r="X571" s="1108" cm="1">
        <f t="array" ref="X571">SUMPRODUCT((TRIM($D$5:$D$369)=TRIM($D584&amp;""))*($B$5:$B$369=6)*($E$5:$E$369=$E571)*X$5:X$369)</f>
        <v>120.01769481229152</v>
      </c>
      <c r="Y571" s="1108" cm="1">
        <f t="array" ref="Y571">SUMPRODUCT((TRIM($D$5:$D$369)=TRIM($D584&amp;""))*($B$5:$B$369=6)*($E$5:$E$369=$E571)*Y$5:Y$369)</f>
        <v>105.06920996380668</v>
      </c>
      <c r="Z571" s="1108" cm="1">
        <f t="array" ref="Z571">SUMPRODUCT((TRIM($D$5:$D$369)=TRIM($D584&amp;""))*($B$5:$B$369=6)*($E$5:$E$369=$E571)*Z$5:Z$369)</f>
        <v>88.14465238804911</v>
      </c>
      <c r="AA571" s="1108" cm="1">
        <f t="array" ref="AA571">SUMPRODUCT((TRIM($D$5:$D$369)=TRIM($D584&amp;""))*($B$5:$B$369=6)*($E$5:$E$369=$E571)*AA$5:AA$369)</f>
        <v>69.22386487829111</v>
      </c>
      <c r="AB571" s="1108" cm="1">
        <f t="array" ref="AB571">SUMPRODUCT((TRIM($D$5:$D$369)=TRIM($D584&amp;""))*($B$5:$B$369=6)*($E$5:$E$369=$E571)*AB$5:AB$369)</f>
        <v>23.803463203463199</v>
      </c>
      <c r="AC571" s="1108" cm="1">
        <f t="array" ref="AC571">SUMPRODUCT((TRIM($D$5:$D$369)=TRIM($D584&amp;""))*($B$5:$B$369=6)*($E$5:$E$369=$E571)*AC$5:AC$369)</f>
        <v>0</v>
      </c>
    </row>
    <row r="572" spans="4:29">
      <c r="D572" s="1103" t="s">
        <v>1766</v>
      </c>
      <c r="E572" s="1103" t="s">
        <v>1765</v>
      </c>
      <c r="F572" s="1103"/>
      <c r="G572" s="1103"/>
      <c r="H572" s="1103"/>
      <c r="I572" s="1109">
        <f t="shared" si="276"/>
        <v>185.63224482400722</v>
      </c>
      <c r="J572" s="1103"/>
      <c r="K572" s="1103"/>
      <c r="L572" s="1108" cm="1">
        <f t="array" ref="L572">SUMPRODUCT((TRIM($D$5:$D$369)=TRIM($D585&amp;""))*($B$5:$B$369=6)*($E$5:$E$369=$E572)*L$5:L$369)</f>
        <v>0</v>
      </c>
      <c r="M572" s="1108" cm="1">
        <f t="array" ref="M572">SUMPRODUCT((TRIM($D$5:$D$369)=TRIM($D585&amp;""))*($B$5:$B$369=6)*($E$5:$E$369=$E572)*M$5:M$369)</f>
        <v>0</v>
      </c>
      <c r="N572" s="1108" cm="1">
        <f t="array" ref="N572">SUMPRODUCT((TRIM($D$5:$D$369)=TRIM($D585&amp;""))*($B$5:$B$369=6)*($E$5:$E$369=$E572)*N$5:N$369)</f>
        <v>0</v>
      </c>
      <c r="O572" s="1108" cm="1">
        <f t="array" ref="O572">SUMPRODUCT((TRIM($D$5:$D$369)=TRIM($D585&amp;""))*($B$5:$B$369=6)*($E$5:$E$369=$E572)*O$5:O$369)</f>
        <v>0</v>
      </c>
      <c r="P572" s="1108" cm="1">
        <f t="array" ref="P572">SUMPRODUCT((TRIM($D$5:$D$369)=TRIM($D585&amp;""))*($B$5:$B$369=6)*($E$5:$E$369=$E572)*P$5:P$369)</f>
        <v>0</v>
      </c>
      <c r="Q572" s="1108" cm="1">
        <f t="array" ref="Q572">SUMPRODUCT((TRIM($D$5:$D$369)=TRIM($D585&amp;""))*($B$5:$B$369=6)*($E$5:$E$369=$E572)*Q$5:Q$369)</f>
        <v>3.6000036000036006</v>
      </c>
      <c r="R572" s="1108" cm="1">
        <f t="array" ref="R572">SUMPRODUCT((TRIM($D$5:$D$369)=TRIM($D585&amp;""))*($B$5:$B$369=6)*($E$5:$E$369=$E572)*R$5:R$369)</f>
        <v>9.4133345333345346</v>
      </c>
      <c r="S572" s="1108" cm="1">
        <f t="array" ref="S572">SUMPRODUCT((TRIM($D$5:$D$369)=TRIM($D585&amp;""))*($B$5:$B$369=6)*($E$5:$E$369=$E572)*S$5:S$369)</f>
        <v>38.275555555555556</v>
      </c>
      <c r="T572" s="1108" cm="1">
        <f t="array" ref="T572">SUMPRODUCT((TRIM($D$5:$D$369)=TRIM($D585&amp;""))*($B$5:$B$369=6)*($E$5:$E$369=$E572)*T$5:T$369)</f>
        <v>26.755555555555556</v>
      </c>
      <c r="U572" s="1108" cm="1">
        <f t="array" ref="U572">SUMPRODUCT((TRIM($D$5:$D$369)=TRIM($D585&amp;""))*($B$5:$B$369=6)*($E$5:$E$369=$E572)*U$5:U$369)</f>
        <v>13.926698872785829</v>
      </c>
      <c r="V572" s="1108" cm="1">
        <f t="array" ref="V572">SUMPRODUCT((TRIM($D$5:$D$369)=TRIM($D585&amp;""))*($B$5:$B$369=6)*($E$5:$E$369=$E572)*V$5:V$369)</f>
        <v>17.561223832528182</v>
      </c>
      <c r="W572" s="1108" cm="1">
        <f t="array" ref="W572">SUMPRODUCT((TRIM($D$5:$D$369)=TRIM($D585&amp;""))*($B$5:$B$369=6)*($E$5:$E$369=$E572)*W$5:W$369)</f>
        <v>15.695505314009662</v>
      </c>
      <c r="X572" s="1108" cm="1">
        <f t="array" ref="X572">SUMPRODUCT((TRIM($D$5:$D$369)=TRIM($D585&amp;""))*($B$5:$B$369=6)*($E$5:$E$369=$E572)*X$5:X$369)</f>
        <v>17.613016425120776</v>
      </c>
      <c r="Y572" s="1108" cm="1">
        <f t="array" ref="Y572">SUMPRODUCT((TRIM($D$5:$D$369)=TRIM($D585&amp;""))*($B$5:$B$369=6)*($E$5:$E$369=$E572)*Y$5:Y$369)</f>
        <v>19.822222222222223</v>
      </c>
      <c r="Z572" s="1108" cm="1">
        <f t="array" ref="Z572">SUMPRODUCT((TRIM($D$5:$D$369)=TRIM($D585&amp;""))*($B$5:$B$369=6)*($E$5:$E$369=$E572)*Z$5:Z$369)</f>
        <v>12.222222222222223</v>
      </c>
      <c r="AA572" s="1108" cm="1">
        <f t="array" ref="AA572">SUMPRODUCT((TRIM($D$5:$D$369)=TRIM($D585&amp;""))*($B$5:$B$369=6)*($E$5:$E$369=$E572)*AA$5:AA$369)</f>
        <v>5.2002400240024009</v>
      </c>
      <c r="AB572" s="1108" cm="1">
        <f t="array" ref="AB572">SUMPRODUCT((TRIM($D$5:$D$369)=TRIM($D585&amp;""))*($B$5:$B$369=6)*($E$5:$E$369=$E572)*AB$5:AB$369)</f>
        <v>5.5466666666666669</v>
      </c>
      <c r="AC572" s="1108" cm="1">
        <f t="array" ref="AC572">SUMPRODUCT((TRIM($D$5:$D$369)=TRIM($D585&amp;""))*($B$5:$B$369=6)*($E$5:$E$369=$E572)*AC$5:AC$369)</f>
        <v>0</v>
      </c>
    </row>
    <row r="573" spans="4:29">
      <c r="D573" s="1103" t="s">
        <v>1768</v>
      </c>
      <c r="E573" s="1103" t="s">
        <v>1765</v>
      </c>
      <c r="F573" s="1103"/>
      <c r="G573" s="1103"/>
      <c r="H573" s="1103"/>
      <c r="I573" s="1109">
        <f t="shared" si="276"/>
        <v>1537.9272487201199</v>
      </c>
      <c r="J573" s="1103"/>
      <c r="K573" s="1103"/>
      <c r="L573" s="1108" cm="1">
        <f t="array" ref="L573">SUMPRODUCT((TRIM($D$5:$D$369)=TRIM($D586&amp;""))*($B$5:$B$369=6)*($E$5:$E$369=$E573)*L$5:L$369)</f>
        <v>0</v>
      </c>
      <c r="M573" s="1108" cm="1">
        <f t="array" ref="M573">SUMPRODUCT((TRIM($D$5:$D$369)=TRIM($D586&amp;""))*($B$5:$B$369=6)*($E$5:$E$369=$E573)*M$5:M$369)</f>
        <v>0</v>
      </c>
      <c r="N573" s="1108" cm="1">
        <f t="array" ref="N573">SUMPRODUCT((TRIM($D$5:$D$369)=TRIM($D586&amp;""))*($B$5:$B$369=6)*($E$5:$E$369=$E573)*N$5:N$369)</f>
        <v>0</v>
      </c>
      <c r="O573" s="1108" cm="1">
        <f t="array" ref="O573">SUMPRODUCT((TRIM($D$5:$D$369)=TRIM($D586&amp;""))*($B$5:$B$369=6)*($E$5:$E$369=$E573)*O$5:O$369)</f>
        <v>0</v>
      </c>
      <c r="P573" s="1108" cm="1">
        <f t="array" ref="P573">SUMPRODUCT((TRIM($D$5:$D$369)=TRIM($D586&amp;""))*($B$5:$B$369=6)*($E$5:$E$369=$E573)*P$5:P$369)</f>
        <v>0</v>
      </c>
      <c r="Q573" s="1108" cm="1">
        <f t="array" ref="Q573">SUMPRODUCT((TRIM($D$5:$D$369)=TRIM($D586&amp;""))*($B$5:$B$369=6)*($E$5:$E$369=$E573)*Q$5:Q$369)</f>
        <v>36.000036000036005</v>
      </c>
      <c r="R573" s="1108" cm="1">
        <f t="array" ref="R573">SUMPRODUCT((TRIM($D$5:$D$369)=TRIM($D586&amp;""))*($B$5:$B$369=6)*($E$5:$E$369=$E573)*R$5:R$369)</f>
        <v>94.133345333345332</v>
      </c>
      <c r="S573" s="1108" cm="1">
        <f t="array" ref="S573">SUMPRODUCT((TRIM($D$5:$D$369)=TRIM($D586&amp;""))*($B$5:$B$369=6)*($E$5:$E$369=$E573)*S$5:S$369)</f>
        <v>126.75555555555556</v>
      </c>
      <c r="T573" s="1108" cm="1">
        <f t="array" ref="T573">SUMPRODUCT((TRIM($D$5:$D$369)=TRIM($D586&amp;""))*($B$5:$B$369=6)*($E$5:$E$369=$E573)*T$5:T$369)</f>
        <v>123.55555555555556</v>
      </c>
      <c r="U573" s="1108" cm="1">
        <f t="array" ref="U573">SUMPRODUCT((TRIM($D$5:$D$369)=TRIM($D586&amp;""))*($B$5:$B$369=6)*($E$5:$E$369=$E573)*U$5:U$369)</f>
        <v>116.8669887278583</v>
      </c>
      <c r="V573" s="1108" cm="1">
        <f t="array" ref="V573">SUMPRODUCT((TRIM($D$5:$D$369)=TRIM($D586&amp;""))*($B$5:$B$369=6)*($E$5:$E$369=$E573)*V$5:V$369)</f>
        <v>175.61223832528179</v>
      </c>
      <c r="W573" s="1108" cm="1">
        <f t="array" ref="W573">SUMPRODUCT((TRIM($D$5:$D$369)=TRIM($D586&amp;""))*($B$5:$B$369=6)*($E$5:$E$369=$E573)*W$5:W$369)</f>
        <v>156.95505314009662</v>
      </c>
      <c r="X573" s="1108" cm="1">
        <f t="array" ref="X573">SUMPRODUCT((TRIM($D$5:$D$369)=TRIM($D586&amp;""))*($B$5:$B$369=6)*($E$5:$E$369=$E573)*X$5:X$369)</f>
        <v>176.13016425120773</v>
      </c>
      <c r="Y573" s="1108" cm="1">
        <f t="array" ref="Y573">SUMPRODUCT((TRIM($D$5:$D$369)=TRIM($D586&amp;""))*($B$5:$B$369=6)*($E$5:$E$369=$E573)*Y$5:Y$369)</f>
        <v>198.22222222222223</v>
      </c>
      <c r="Z573" s="1108" cm="1">
        <f t="array" ref="Z573">SUMPRODUCT((TRIM($D$5:$D$369)=TRIM($D586&amp;""))*($B$5:$B$369=6)*($E$5:$E$369=$E573)*Z$5:Z$369)</f>
        <v>146.22222222222223</v>
      </c>
      <c r="AA573" s="1108" cm="1">
        <f t="array" ref="AA573">SUMPRODUCT((TRIM($D$5:$D$369)=TRIM($D586&amp;""))*($B$5:$B$369=6)*($E$5:$E$369=$E573)*AA$5:AA$369)</f>
        <v>100.00720072007201</v>
      </c>
      <c r="AB573" s="1108" cm="1">
        <f t="array" ref="AB573">SUMPRODUCT((TRIM($D$5:$D$369)=TRIM($D586&amp;""))*($B$5:$B$369=6)*($E$5:$E$369=$E573)*AB$5:AB$369)</f>
        <v>87.466666666666669</v>
      </c>
      <c r="AC573" s="1108" cm="1">
        <f t="array" ref="AC573">SUMPRODUCT((TRIM($D$5:$D$369)=TRIM($D586&amp;""))*($B$5:$B$369=6)*($E$5:$E$369=$E573)*AC$5:AC$369)</f>
        <v>0</v>
      </c>
    </row>
    <row r="574" spans="4:29">
      <c r="D574" s="1103" t="s">
        <v>1767</v>
      </c>
      <c r="E574" s="1103" t="s">
        <v>1765</v>
      </c>
      <c r="F574" s="1103"/>
      <c r="G574" s="1103"/>
      <c r="H574" s="1103"/>
      <c r="I574" s="1109">
        <f t="shared" si="276"/>
        <v>1502.4803149067386</v>
      </c>
      <c r="J574" s="1103"/>
      <c r="K574" s="1103"/>
      <c r="L574" s="1108" cm="1">
        <f t="array" ref="L574">SUMPRODUCT((TRIM($D$5:$D$369)=TRIM($D587&amp;""))*($B$5:$B$369=6)*($E$5:$E$369=$E574)*L$5:L$369)</f>
        <v>0</v>
      </c>
      <c r="M574" s="1108" cm="1">
        <f t="array" ref="M574">SUMPRODUCT((TRIM($D$5:$D$369)=TRIM($D587&amp;""))*($B$5:$B$369=6)*($E$5:$E$369=$E574)*M$5:M$369)</f>
        <v>0</v>
      </c>
      <c r="N574" s="1108" cm="1">
        <f t="array" ref="N574">SUMPRODUCT((TRIM($D$5:$D$369)=TRIM($D587&amp;""))*($B$5:$B$369=6)*($E$5:$E$369=$E574)*N$5:N$369)</f>
        <v>0</v>
      </c>
      <c r="O574" s="1108" cm="1">
        <f t="array" ref="O574">SUMPRODUCT((TRIM($D$5:$D$369)=TRIM($D587&amp;""))*($B$5:$B$369=6)*($E$5:$E$369=$E574)*O$5:O$369)</f>
        <v>0</v>
      </c>
      <c r="P574" s="1108" cm="1">
        <f t="array" ref="P574">SUMPRODUCT((TRIM($D$5:$D$369)=TRIM($D587&amp;""))*($B$5:$B$369=6)*($E$5:$E$369=$E574)*P$5:P$369)</f>
        <v>0</v>
      </c>
      <c r="Q574" s="1108" cm="1">
        <f t="array" ref="Q574">SUMPRODUCT((TRIM($D$5:$D$369)=TRIM($D587&amp;""))*($B$5:$B$369=6)*($E$5:$E$369=$E574)*Q$5:Q$369)</f>
        <v>36.000036000036005</v>
      </c>
      <c r="R574" s="1108" cm="1">
        <f t="array" ref="R574">SUMPRODUCT((TRIM($D$5:$D$369)=TRIM($D587&amp;""))*($B$5:$B$369=6)*($E$5:$E$369=$E574)*R$5:R$369)</f>
        <v>70.133345333345332</v>
      </c>
      <c r="S574" s="1108" cm="1">
        <f t="array" ref="S574">SUMPRODUCT((TRIM($D$5:$D$369)=TRIM($D587&amp;""))*($B$5:$B$369=6)*($E$5:$E$369=$E574)*S$5:S$369)</f>
        <v>86.75555555555556</v>
      </c>
      <c r="T574" s="1108" cm="1">
        <f t="array" ref="T574">SUMPRODUCT((TRIM($D$5:$D$369)=TRIM($D587&amp;""))*($B$5:$B$369=6)*($E$5:$E$369=$E574)*T$5:T$369)</f>
        <v>123.55555555555556</v>
      </c>
      <c r="U574" s="1108" cm="1">
        <f t="array" ref="U574">SUMPRODUCT((TRIM($D$5:$D$369)=TRIM($D587&amp;""))*($B$5:$B$369=6)*($E$5:$E$369=$E574)*U$5:U$369)</f>
        <v>116.8669887278583</v>
      </c>
      <c r="V574" s="1108" cm="1">
        <f t="array" ref="V574">SUMPRODUCT((TRIM($D$5:$D$369)=TRIM($D587&amp;""))*($B$5:$B$369=6)*($E$5:$E$369=$E574)*V$5:V$369)</f>
        <v>185.94930499194845</v>
      </c>
      <c r="W574" s="1108" cm="1">
        <f t="array" ref="W574">SUMPRODUCT((TRIM($D$5:$D$369)=TRIM($D587&amp;""))*($B$5:$B$369=6)*($E$5:$E$369=$E574)*W$5:W$369)</f>
        <v>194.24632933057282</v>
      </c>
      <c r="X574" s="1108" cm="1">
        <f t="array" ref="X574">SUMPRODUCT((TRIM($D$5:$D$369)=TRIM($D587&amp;""))*($B$5:$B$369=6)*($E$5:$E$369=$E574)*X$5:X$369)</f>
        <v>214.9034975845411</v>
      </c>
      <c r="Y574" s="1108" cm="1">
        <f t="array" ref="Y574">SUMPRODUCT((TRIM($D$5:$D$369)=TRIM($D587&amp;""))*($B$5:$B$369=6)*($E$5:$E$369=$E574)*Y$5:Y$369)</f>
        <v>220.37841269841272</v>
      </c>
      <c r="Z574" s="1108" cm="1">
        <f t="array" ref="Z574">SUMPRODUCT((TRIM($D$5:$D$369)=TRIM($D587&amp;""))*($B$5:$B$369=6)*($E$5:$E$369=$E574)*Z$5:Z$369)</f>
        <v>146.22222222222223</v>
      </c>
      <c r="AA574" s="1108" cm="1">
        <f t="array" ref="AA574">SUMPRODUCT((TRIM($D$5:$D$369)=TRIM($D587&amp;""))*($B$5:$B$369=6)*($E$5:$E$369=$E574)*AA$5:AA$369)</f>
        <v>52.002400240024002</v>
      </c>
      <c r="AB574" s="1108" cm="1">
        <f t="array" ref="AB574">SUMPRODUCT((TRIM($D$5:$D$369)=TRIM($D587&amp;""))*($B$5:$B$369=6)*($E$5:$E$369=$E574)*AB$5:AB$369)</f>
        <v>55.466666666666669</v>
      </c>
      <c r="AC574" s="1108" cm="1">
        <f t="array" ref="AC574">SUMPRODUCT((TRIM($D$5:$D$369)=TRIM($D587&amp;""))*($B$5:$B$369=6)*($E$5:$E$369=$E574)*AC$5:AC$369)</f>
        <v>0</v>
      </c>
    </row>
    <row r="575" spans="4:29">
      <c r="D575" s="1103" t="s">
        <v>1771</v>
      </c>
      <c r="E575" s="1103" t="s">
        <v>1765</v>
      </c>
      <c r="F575" s="1103"/>
      <c r="G575" s="1103"/>
      <c r="H575" s="1103"/>
      <c r="I575" s="1109">
        <f t="shared" si="276"/>
        <v>10.855786666666669</v>
      </c>
      <c r="J575" s="1103"/>
      <c r="K575" s="1103"/>
      <c r="L575" s="1108" cm="1">
        <f t="array" ref="L575">SUMPRODUCT((TRIM($D$5:$D$369)=TRIM($D588&amp;""))*($B$5:$B$369=6)*($E$5:$E$369=$E575)*L$5:L$369)</f>
        <v>0</v>
      </c>
      <c r="M575" s="1108" cm="1">
        <f t="array" ref="M575">SUMPRODUCT((TRIM($D$5:$D$369)=TRIM($D588&amp;""))*($B$5:$B$369=6)*($E$5:$E$369=$E575)*M$5:M$369)</f>
        <v>0</v>
      </c>
      <c r="N575" s="1108" cm="1">
        <f t="array" ref="N575">SUMPRODUCT((TRIM($D$5:$D$369)=TRIM($D588&amp;""))*($B$5:$B$369=6)*($E$5:$E$369=$E575)*N$5:N$369)</f>
        <v>0</v>
      </c>
      <c r="O575" s="1108" cm="1">
        <f t="array" ref="O575">SUMPRODUCT((TRIM($D$5:$D$369)=TRIM($D588&amp;""))*($B$5:$B$369=6)*($E$5:$E$369=$E575)*O$5:O$369)</f>
        <v>0</v>
      </c>
      <c r="P575" s="1108" cm="1">
        <f t="array" ref="P575">SUMPRODUCT((TRIM($D$5:$D$369)=TRIM($D588&amp;""))*($B$5:$B$369=6)*($E$5:$E$369=$E575)*P$5:P$369)</f>
        <v>0</v>
      </c>
      <c r="Q575" s="1108" cm="1">
        <f t="array" ref="Q575">SUMPRODUCT((TRIM($D$5:$D$369)=TRIM($D588&amp;""))*($B$5:$B$369=6)*($E$5:$E$369=$E575)*Q$5:Q$369)</f>
        <v>0</v>
      </c>
      <c r="R575" s="1108" cm="1">
        <f t="array" ref="R575">SUMPRODUCT((TRIM($D$5:$D$369)=TRIM($D588&amp;""))*($B$5:$B$369=6)*($E$5:$E$369=$E575)*R$5:R$369)</f>
        <v>0</v>
      </c>
      <c r="S575" s="1108" cm="1">
        <f t="array" ref="S575">SUMPRODUCT((TRIM($D$5:$D$369)=TRIM($D588&amp;""))*($B$5:$B$369=6)*($E$5:$E$369=$E575)*S$5:S$369)</f>
        <v>0</v>
      </c>
      <c r="T575" s="1108" cm="1">
        <f t="array" ref="T575">SUMPRODUCT((TRIM($D$5:$D$369)=TRIM($D588&amp;""))*($B$5:$B$369=6)*($E$5:$E$369=$E575)*T$5:T$369)</f>
        <v>0</v>
      </c>
      <c r="U575" s="1108" cm="1">
        <f t="array" ref="U575">SUMPRODUCT((TRIM($D$5:$D$369)=TRIM($D588&amp;""))*($B$5:$B$369=6)*($E$5:$E$369=$E575)*U$5:U$369)</f>
        <v>0</v>
      </c>
      <c r="V575" s="1108" cm="1">
        <f t="array" ref="V575">SUMPRODUCT((TRIM($D$5:$D$369)=TRIM($D588&amp;""))*($B$5:$B$369=6)*($E$5:$E$369=$E575)*V$5:V$369)</f>
        <v>1.033706666666667</v>
      </c>
      <c r="W575" s="1108" cm="1">
        <f t="array" ref="W575">SUMPRODUCT((TRIM($D$5:$D$369)=TRIM($D588&amp;""))*($B$5:$B$369=6)*($E$5:$E$369=$E575)*W$5:W$369)</f>
        <v>3.7291276190476199</v>
      </c>
      <c r="X575" s="1108" cm="1">
        <f t="array" ref="X575">SUMPRODUCT((TRIM($D$5:$D$369)=TRIM($D588&amp;""))*($B$5:$B$369=6)*($E$5:$E$369=$E575)*X$5:X$369)</f>
        <v>3.877333333333334</v>
      </c>
      <c r="Y575" s="1108" cm="1">
        <f t="array" ref="Y575">SUMPRODUCT((TRIM($D$5:$D$369)=TRIM($D588&amp;""))*($B$5:$B$369=6)*($E$5:$E$369=$E575)*Y$5:Y$369)</f>
        <v>2.215619047619048</v>
      </c>
      <c r="Z575" s="1108" cm="1">
        <f t="array" ref="Z575">SUMPRODUCT((TRIM($D$5:$D$369)=TRIM($D588&amp;""))*($B$5:$B$369=6)*($E$5:$E$369=$E575)*Z$5:Z$369)</f>
        <v>0</v>
      </c>
      <c r="AA575" s="1108" cm="1">
        <f t="array" ref="AA575">SUMPRODUCT((TRIM($D$5:$D$369)=TRIM($D588&amp;""))*($B$5:$B$369=6)*($E$5:$E$369=$E575)*AA$5:AA$369)</f>
        <v>0</v>
      </c>
      <c r="AB575" s="1108" cm="1">
        <f t="array" ref="AB575">SUMPRODUCT((TRIM($D$5:$D$369)=TRIM($D588&amp;""))*($B$5:$B$369=6)*($E$5:$E$369=$E575)*AB$5:AB$369)</f>
        <v>0</v>
      </c>
      <c r="AC575" s="1108" cm="1">
        <f t="array" ref="AC575">SUMPRODUCT((TRIM($D$5:$D$369)=TRIM($D588&amp;""))*($B$5:$B$369=6)*($E$5:$E$369=$E575)*AC$5:AC$369)</f>
        <v>0</v>
      </c>
    </row>
    <row r="576" spans="4:29">
      <c r="D576" s="1103" t="s">
        <v>1772</v>
      </c>
      <c r="E576" s="1103" t="s">
        <v>1765</v>
      </c>
      <c r="F576" s="1103"/>
      <c r="G576" s="1103"/>
      <c r="H576" s="1103"/>
      <c r="I576" s="1109">
        <f t="shared" si="276"/>
        <v>108.55786666666667</v>
      </c>
      <c r="J576" s="1103"/>
      <c r="K576" s="1103"/>
      <c r="L576" s="1108" cm="1">
        <f t="array" ref="L576">SUMPRODUCT((TRIM($D$5:$D$369)=TRIM($D589&amp;""))*($B$5:$B$369=6)*($E$5:$E$369=$E576)*L$5:L$369)</f>
        <v>0</v>
      </c>
      <c r="M576" s="1108" cm="1">
        <f t="array" ref="M576">SUMPRODUCT((TRIM($D$5:$D$369)=TRIM($D589&amp;""))*($B$5:$B$369=6)*($E$5:$E$369=$E576)*M$5:M$369)</f>
        <v>0</v>
      </c>
      <c r="N576" s="1108" cm="1">
        <f t="array" ref="N576">SUMPRODUCT((TRIM($D$5:$D$369)=TRIM($D589&amp;""))*($B$5:$B$369=6)*($E$5:$E$369=$E576)*N$5:N$369)</f>
        <v>0</v>
      </c>
      <c r="O576" s="1108" cm="1">
        <f t="array" ref="O576">SUMPRODUCT((TRIM($D$5:$D$369)=TRIM($D589&amp;""))*($B$5:$B$369=6)*($E$5:$E$369=$E576)*O$5:O$369)</f>
        <v>0</v>
      </c>
      <c r="P576" s="1108" cm="1">
        <f t="array" ref="P576">SUMPRODUCT((TRIM($D$5:$D$369)=TRIM($D589&amp;""))*($B$5:$B$369=6)*($E$5:$E$369=$E576)*P$5:P$369)</f>
        <v>0</v>
      </c>
      <c r="Q576" s="1108" cm="1">
        <f t="array" ref="Q576">SUMPRODUCT((TRIM($D$5:$D$369)=TRIM($D589&amp;""))*($B$5:$B$369=6)*($E$5:$E$369=$E576)*Q$5:Q$369)</f>
        <v>0</v>
      </c>
      <c r="R576" s="1108" cm="1">
        <f t="array" ref="R576">SUMPRODUCT((TRIM($D$5:$D$369)=TRIM($D589&amp;""))*($B$5:$B$369=6)*($E$5:$E$369=$E576)*R$5:R$369)</f>
        <v>0</v>
      </c>
      <c r="S576" s="1108" cm="1">
        <f t="array" ref="S576">SUMPRODUCT((TRIM($D$5:$D$369)=TRIM($D589&amp;""))*($B$5:$B$369=6)*($E$5:$E$369=$E576)*S$5:S$369)</f>
        <v>0</v>
      </c>
      <c r="T576" s="1108" cm="1">
        <f t="array" ref="T576">SUMPRODUCT((TRIM($D$5:$D$369)=TRIM($D589&amp;""))*($B$5:$B$369=6)*($E$5:$E$369=$E576)*T$5:T$369)</f>
        <v>0</v>
      </c>
      <c r="U576" s="1108" cm="1">
        <f t="array" ref="U576">SUMPRODUCT((TRIM($D$5:$D$369)=TRIM($D589&amp;""))*($B$5:$B$369=6)*($E$5:$E$369=$E576)*U$5:U$369)</f>
        <v>0</v>
      </c>
      <c r="V576" s="1108" cm="1">
        <f t="array" ref="V576">SUMPRODUCT((TRIM($D$5:$D$369)=TRIM($D589&amp;""))*($B$5:$B$369=6)*($E$5:$E$369=$E576)*V$5:V$369)</f>
        <v>10.337066666666667</v>
      </c>
      <c r="W576" s="1108" cm="1">
        <f t="array" ref="W576">SUMPRODUCT((TRIM($D$5:$D$369)=TRIM($D589&amp;""))*($B$5:$B$369=6)*($E$5:$E$369=$E576)*W$5:W$369)</f>
        <v>37.291276190476189</v>
      </c>
      <c r="X576" s="1108" cm="1">
        <f t="array" ref="X576">SUMPRODUCT((TRIM($D$5:$D$369)=TRIM($D589&amp;""))*($B$5:$B$369=6)*($E$5:$E$369=$E576)*X$5:X$369)</f>
        <v>38.773333333333333</v>
      </c>
      <c r="Y576" s="1108" cm="1">
        <f t="array" ref="Y576">SUMPRODUCT((TRIM($D$5:$D$369)=TRIM($D589&amp;""))*($B$5:$B$369=6)*($E$5:$E$369=$E576)*Y$5:Y$369)</f>
        <v>22.156190476190478</v>
      </c>
      <c r="Z576" s="1108" cm="1">
        <f t="array" ref="Z576">SUMPRODUCT((TRIM($D$5:$D$369)=TRIM($D589&amp;""))*($B$5:$B$369=6)*($E$5:$E$369=$E576)*Z$5:Z$369)</f>
        <v>0</v>
      </c>
      <c r="AA576" s="1108" cm="1">
        <f t="array" ref="AA576">SUMPRODUCT((TRIM($D$5:$D$369)=TRIM($D589&amp;""))*($B$5:$B$369=6)*($E$5:$E$369=$E576)*AA$5:AA$369)</f>
        <v>0</v>
      </c>
      <c r="AB576" s="1108" cm="1">
        <f t="array" ref="AB576">SUMPRODUCT((TRIM($D$5:$D$369)=TRIM($D589&amp;""))*($B$5:$B$369=6)*($E$5:$E$369=$E576)*AB$5:AB$369)</f>
        <v>0</v>
      </c>
      <c r="AC576" s="1108" cm="1">
        <f t="array" ref="AC576">SUMPRODUCT((TRIM($D$5:$D$369)=TRIM($D589&amp;""))*($B$5:$B$369=6)*($E$5:$E$369=$E576)*AC$5:AC$369)</f>
        <v>0</v>
      </c>
    </row>
    <row r="577" spans="4:29">
      <c r="D577" s="718" t="s">
        <v>658</v>
      </c>
      <c r="E577" s="718" t="s">
        <v>49</v>
      </c>
      <c r="I577" s="996">
        <f t="shared" ref="I577:I593" si="277">MAX(L577:AC577)</f>
        <v>1</v>
      </c>
      <c r="L577" s="1113">
        <v>0</v>
      </c>
      <c r="M577" s="1113">
        <v>0</v>
      </c>
      <c r="N577" s="1113">
        <v>0</v>
      </c>
      <c r="O577" s="1113">
        <v>1</v>
      </c>
      <c r="P577" s="1113">
        <v>1</v>
      </c>
      <c r="Q577" s="1113">
        <v>1</v>
      </c>
      <c r="R577" s="1113">
        <v>1</v>
      </c>
      <c r="S577" s="1113">
        <v>0</v>
      </c>
      <c r="T577" s="1113">
        <v>0</v>
      </c>
      <c r="U577" s="1113">
        <v>0</v>
      </c>
      <c r="V577" s="1113">
        <v>0</v>
      </c>
      <c r="W577" s="1113">
        <v>0</v>
      </c>
      <c r="X577" s="1113">
        <v>0</v>
      </c>
      <c r="Y577" s="1113">
        <v>0</v>
      </c>
      <c r="Z577" s="1113">
        <v>0</v>
      </c>
      <c r="AA577" s="1113">
        <v>0</v>
      </c>
      <c r="AB577" s="1113">
        <v>0</v>
      </c>
      <c r="AC577" s="1113">
        <v>0</v>
      </c>
    </row>
    <row r="578" spans="4:29">
      <c r="D578" s="718" t="s">
        <v>661</v>
      </c>
      <c r="E578" s="718" t="s">
        <v>49</v>
      </c>
      <c r="I578" s="996">
        <f t="shared" si="277"/>
        <v>2</v>
      </c>
      <c r="L578" s="1113">
        <v>0</v>
      </c>
      <c r="M578" s="1113">
        <v>0</v>
      </c>
      <c r="N578" s="1113">
        <v>0</v>
      </c>
      <c r="O578" s="1113">
        <v>2</v>
      </c>
      <c r="P578" s="1113">
        <v>2</v>
      </c>
      <c r="Q578" s="1113">
        <v>2</v>
      </c>
      <c r="R578" s="1113">
        <v>2</v>
      </c>
      <c r="S578" s="1113">
        <v>1</v>
      </c>
      <c r="T578" s="1113">
        <v>1</v>
      </c>
      <c r="U578" s="1113">
        <v>0</v>
      </c>
      <c r="V578" s="1113">
        <v>0</v>
      </c>
      <c r="W578" s="1113">
        <v>0</v>
      </c>
      <c r="X578" s="1113">
        <v>0</v>
      </c>
      <c r="Y578" s="1113">
        <v>0</v>
      </c>
      <c r="Z578" s="1113">
        <v>0</v>
      </c>
      <c r="AA578" s="1113">
        <v>0</v>
      </c>
      <c r="AB578" s="1113">
        <v>0</v>
      </c>
      <c r="AC578" s="1113">
        <v>0</v>
      </c>
    </row>
    <row r="579" spans="4:29">
      <c r="D579" s="718" t="s">
        <v>668</v>
      </c>
      <c r="E579" s="718" t="s">
        <v>49</v>
      </c>
      <c r="I579" s="996">
        <f t="shared" si="277"/>
        <v>1</v>
      </c>
      <c r="L579" s="1113">
        <v>0</v>
      </c>
      <c r="M579" s="1113">
        <v>0</v>
      </c>
      <c r="N579" s="1113">
        <v>0</v>
      </c>
      <c r="O579" s="1113">
        <v>0</v>
      </c>
      <c r="P579" s="1113">
        <v>1</v>
      </c>
      <c r="Q579" s="1113">
        <v>1</v>
      </c>
      <c r="R579" s="1113">
        <v>1</v>
      </c>
      <c r="S579" s="1113">
        <v>1</v>
      </c>
      <c r="T579" s="1113">
        <v>1</v>
      </c>
      <c r="U579" s="1113">
        <v>1</v>
      </c>
      <c r="V579" s="1113">
        <v>0</v>
      </c>
      <c r="W579" s="1113">
        <v>0</v>
      </c>
      <c r="X579" s="1113">
        <v>0</v>
      </c>
      <c r="Y579" s="1113">
        <v>0</v>
      </c>
      <c r="Z579" s="1113">
        <v>0</v>
      </c>
      <c r="AA579" s="1113">
        <v>0</v>
      </c>
      <c r="AB579" s="1113">
        <v>0</v>
      </c>
      <c r="AC579" s="1113">
        <v>0</v>
      </c>
    </row>
    <row r="580" spans="4:29">
      <c r="D580" s="718" t="s">
        <v>696</v>
      </c>
      <c r="E580" s="718" t="s">
        <v>49</v>
      </c>
      <c r="I580" s="996">
        <f t="shared" si="277"/>
        <v>1</v>
      </c>
      <c r="L580" s="1113">
        <v>0</v>
      </c>
      <c r="M580" s="1113">
        <v>0</v>
      </c>
      <c r="N580" s="1113">
        <v>1</v>
      </c>
      <c r="O580" s="1113">
        <v>1</v>
      </c>
      <c r="P580" s="1113">
        <v>1</v>
      </c>
      <c r="Q580" s="1113">
        <v>1</v>
      </c>
      <c r="R580" s="1113">
        <v>0</v>
      </c>
      <c r="S580" s="1113">
        <v>0</v>
      </c>
      <c r="T580" s="1113">
        <v>0</v>
      </c>
      <c r="U580" s="1113">
        <v>0</v>
      </c>
      <c r="V580" s="1113">
        <v>0</v>
      </c>
      <c r="W580" s="1113">
        <v>0</v>
      </c>
      <c r="X580" s="1113">
        <v>0</v>
      </c>
      <c r="Y580" s="1113">
        <v>0</v>
      </c>
      <c r="Z580" s="1113">
        <v>0</v>
      </c>
      <c r="AA580" s="1113">
        <v>0</v>
      </c>
      <c r="AB580" s="1113">
        <v>0</v>
      </c>
      <c r="AC580" s="1113">
        <v>0</v>
      </c>
    </row>
    <row r="581" spans="4:29">
      <c r="D581" s="718" t="s">
        <v>658</v>
      </c>
      <c r="E581" s="718" t="s">
        <v>1764</v>
      </c>
      <c r="I581" s="996">
        <f t="shared" si="277"/>
        <v>1</v>
      </c>
      <c r="L581" s="1113">
        <v>0</v>
      </c>
      <c r="M581" s="1113">
        <v>0</v>
      </c>
      <c r="N581" s="1113">
        <v>0</v>
      </c>
      <c r="O581" s="1113">
        <v>0</v>
      </c>
      <c r="P581" s="1113">
        <v>0</v>
      </c>
      <c r="Q581" s="1113">
        <v>1</v>
      </c>
      <c r="R581" s="1113">
        <v>1</v>
      </c>
      <c r="S581" s="1113">
        <v>1</v>
      </c>
      <c r="T581" s="1113">
        <v>1</v>
      </c>
      <c r="U581" s="1113">
        <v>0</v>
      </c>
      <c r="V581" s="1113">
        <v>0</v>
      </c>
      <c r="W581" s="1113">
        <v>0</v>
      </c>
      <c r="X581" s="1113">
        <v>0</v>
      </c>
      <c r="Y581" s="1113">
        <v>0</v>
      </c>
      <c r="Z581" s="1113">
        <v>0</v>
      </c>
      <c r="AA581" s="1113">
        <v>0</v>
      </c>
      <c r="AB581" s="1113">
        <v>0</v>
      </c>
      <c r="AC581" s="1113">
        <v>0</v>
      </c>
    </row>
    <row r="582" spans="4:29">
      <c r="D582" s="718" t="s">
        <v>668</v>
      </c>
      <c r="E582" s="718" t="s">
        <v>1764</v>
      </c>
      <c r="I582" s="996">
        <f t="shared" si="277"/>
        <v>4</v>
      </c>
      <c r="L582" s="1113">
        <v>0</v>
      </c>
      <c r="M582" s="1113">
        <v>0</v>
      </c>
      <c r="N582" s="1113">
        <v>0</v>
      </c>
      <c r="O582" s="1113">
        <v>0</v>
      </c>
      <c r="P582" s="1113">
        <v>0</v>
      </c>
      <c r="Q582" s="1113">
        <v>1</v>
      </c>
      <c r="R582" s="1113">
        <v>1</v>
      </c>
      <c r="S582" s="1113">
        <v>1</v>
      </c>
      <c r="T582" s="1113">
        <v>3</v>
      </c>
      <c r="U582" s="1113">
        <v>3</v>
      </c>
      <c r="V582" s="1113">
        <v>3</v>
      </c>
      <c r="W582" s="1113">
        <v>4</v>
      </c>
      <c r="X582" s="1113">
        <v>4</v>
      </c>
      <c r="Y582" s="1113">
        <v>4</v>
      </c>
      <c r="Z582" s="1113">
        <v>4</v>
      </c>
      <c r="AA582" s="1113">
        <v>2</v>
      </c>
      <c r="AB582" s="1113">
        <v>1</v>
      </c>
      <c r="AC582" s="1113">
        <v>0</v>
      </c>
    </row>
    <row r="583" spans="4:29">
      <c r="D583" s="718" t="s">
        <v>661</v>
      </c>
      <c r="E583" s="718" t="s">
        <v>1764</v>
      </c>
      <c r="I583" s="996">
        <f t="shared" si="277"/>
        <v>4</v>
      </c>
      <c r="L583" s="1113">
        <v>0</v>
      </c>
      <c r="M583" s="1113">
        <v>0</v>
      </c>
      <c r="N583" s="1113">
        <v>0</v>
      </c>
      <c r="O583" s="1113">
        <v>0</v>
      </c>
      <c r="P583" s="1113">
        <v>0</v>
      </c>
      <c r="Q583" s="1113">
        <v>1</v>
      </c>
      <c r="R583" s="1113">
        <v>1</v>
      </c>
      <c r="S583" s="1113">
        <v>1</v>
      </c>
      <c r="T583" s="1113">
        <v>3</v>
      </c>
      <c r="U583" s="1113">
        <v>4</v>
      </c>
      <c r="V583" s="1113">
        <v>4</v>
      </c>
      <c r="W583" s="1113">
        <v>4</v>
      </c>
      <c r="X583" s="1113">
        <v>4</v>
      </c>
      <c r="Y583" s="1113">
        <v>3</v>
      </c>
      <c r="Z583" s="1113">
        <v>3</v>
      </c>
      <c r="AA583" s="1113">
        <v>2</v>
      </c>
      <c r="AB583" s="1113">
        <v>2</v>
      </c>
      <c r="AC583" s="1113">
        <v>0</v>
      </c>
    </row>
    <row r="584" spans="4:29">
      <c r="D584" s="718" t="s">
        <v>757</v>
      </c>
      <c r="E584" s="718" t="s">
        <v>1764</v>
      </c>
      <c r="I584" s="996">
        <f t="shared" si="277"/>
        <v>2</v>
      </c>
      <c r="L584" s="1113">
        <v>0</v>
      </c>
      <c r="M584" s="1113">
        <v>0</v>
      </c>
      <c r="N584" s="1113">
        <v>0</v>
      </c>
      <c r="O584" s="1113">
        <v>0</v>
      </c>
      <c r="P584" s="1113">
        <v>0</v>
      </c>
      <c r="Q584" s="1113">
        <v>0</v>
      </c>
      <c r="R584" s="1113">
        <v>0</v>
      </c>
      <c r="S584" s="1113">
        <v>2</v>
      </c>
      <c r="T584" s="1113">
        <v>2</v>
      </c>
      <c r="U584" s="1113">
        <v>2</v>
      </c>
      <c r="V584" s="1113">
        <v>2</v>
      </c>
      <c r="W584" s="1113">
        <v>2</v>
      </c>
      <c r="X584" s="1113">
        <v>2</v>
      </c>
      <c r="Y584" s="1113">
        <v>2</v>
      </c>
      <c r="Z584" s="1113">
        <v>2</v>
      </c>
      <c r="AA584" s="1113">
        <v>2</v>
      </c>
      <c r="AB584" s="1113">
        <v>0</v>
      </c>
      <c r="AC584" s="1113">
        <v>0</v>
      </c>
    </row>
    <row r="585" spans="4:29">
      <c r="D585" s="718" t="s">
        <v>658</v>
      </c>
      <c r="E585" s="718" t="s">
        <v>1765</v>
      </c>
      <c r="I585" s="996">
        <f t="shared" si="277"/>
        <v>1</v>
      </c>
      <c r="L585" s="1113">
        <v>0</v>
      </c>
      <c r="M585" s="1113">
        <v>0</v>
      </c>
      <c r="N585" s="1113">
        <v>0</v>
      </c>
      <c r="O585" s="1113">
        <v>0</v>
      </c>
      <c r="P585" s="1113">
        <v>0</v>
      </c>
      <c r="Q585" s="1113">
        <v>1</v>
      </c>
      <c r="R585" s="1113">
        <v>1</v>
      </c>
      <c r="S585" s="1113">
        <v>1</v>
      </c>
      <c r="T585" s="1113">
        <v>1</v>
      </c>
      <c r="U585" s="1113">
        <v>0</v>
      </c>
      <c r="V585" s="1113">
        <v>0</v>
      </c>
      <c r="W585" s="1113">
        <v>0</v>
      </c>
      <c r="X585" s="1113">
        <v>0</v>
      </c>
      <c r="Y585" s="1113">
        <v>0</v>
      </c>
      <c r="Z585" s="1113">
        <v>0</v>
      </c>
      <c r="AA585" s="1113">
        <v>0</v>
      </c>
      <c r="AB585" s="1113">
        <v>0</v>
      </c>
      <c r="AC585" s="1113">
        <v>0</v>
      </c>
    </row>
    <row r="586" spans="4:29">
      <c r="D586" s="718" t="s">
        <v>668</v>
      </c>
      <c r="E586" s="718" t="s">
        <v>1765</v>
      </c>
      <c r="I586" s="996">
        <f t="shared" si="277"/>
        <v>4</v>
      </c>
      <c r="L586" s="1113">
        <v>0</v>
      </c>
      <c r="M586" s="1113">
        <v>0</v>
      </c>
      <c r="N586" s="1113">
        <v>0</v>
      </c>
      <c r="O586" s="1113">
        <v>0</v>
      </c>
      <c r="P586" s="1113">
        <v>0</v>
      </c>
      <c r="Q586" s="1113">
        <v>1</v>
      </c>
      <c r="R586" s="1113">
        <v>2</v>
      </c>
      <c r="S586" s="1113">
        <v>3</v>
      </c>
      <c r="T586" s="1113">
        <v>3</v>
      </c>
      <c r="U586" s="1113">
        <v>3</v>
      </c>
      <c r="V586" s="1113">
        <v>4</v>
      </c>
      <c r="W586" s="1113">
        <v>4</v>
      </c>
      <c r="X586" s="1113">
        <v>4</v>
      </c>
      <c r="Y586" s="1113">
        <v>4</v>
      </c>
      <c r="Z586" s="1113">
        <v>2</v>
      </c>
      <c r="AA586" s="1113">
        <v>2</v>
      </c>
      <c r="AB586" s="1113">
        <v>1</v>
      </c>
      <c r="AC586" s="1113">
        <v>0</v>
      </c>
    </row>
    <row r="587" spans="4:29">
      <c r="D587" s="718" t="s">
        <v>661</v>
      </c>
      <c r="E587" s="718" t="s">
        <v>1765</v>
      </c>
      <c r="I587" s="996">
        <f t="shared" si="277"/>
        <v>5</v>
      </c>
      <c r="L587" s="1113">
        <v>0</v>
      </c>
      <c r="M587" s="1113">
        <v>0</v>
      </c>
      <c r="N587" s="1113">
        <v>0</v>
      </c>
      <c r="O587" s="1113">
        <v>0</v>
      </c>
      <c r="P587" s="1113">
        <v>0</v>
      </c>
      <c r="Q587" s="1113">
        <v>1</v>
      </c>
      <c r="R587" s="1113">
        <v>2</v>
      </c>
      <c r="S587" s="1113">
        <v>2</v>
      </c>
      <c r="T587" s="1113">
        <v>2</v>
      </c>
      <c r="U587" s="1113">
        <v>3</v>
      </c>
      <c r="V587" s="1113">
        <v>5</v>
      </c>
      <c r="W587" s="1113">
        <v>5</v>
      </c>
      <c r="X587" s="1113">
        <v>5</v>
      </c>
      <c r="Y587" s="1113">
        <v>5</v>
      </c>
      <c r="Z587" s="1113">
        <v>1</v>
      </c>
      <c r="AA587" s="1113">
        <v>1</v>
      </c>
      <c r="AB587" s="1113">
        <v>0</v>
      </c>
      <c r="AC587" s="1113">
        <v>0</v>
      </c>
    </row>
    <row r="588" spans="4:29">
      <c r="D588" s="718" t="s">
        <v>854</v>
      </c>
      <c r="E588" s="718" t="s">
        <v>1765</v>
      </c>
      <c r="I588" s="996">
        <f t="shared" si="277"/>
        <v>1</v>
      </c>
      <c r="L588" s="1113">
        <v>0</v>
      </c>
      <c r="M588" s="1113">
        <v>0</v>
      </c>
      <c r="N588" s="1113">
        <v>0</v>
      </c>
      <c r="O588" s="1113">
        <v>0</v>
      </c>
      <c r="P588" s="1113">
        <v>0</v>
      </c>
      <c r="Q588" s="1113">
        <v>0</v>
      </c>
      <c r="R588" s="1113">
        <v>0</v>
      </c>
      <c r="S588" s="1113">
        <v>1</v>
      </c>
      <c r="T588" s="1113">
        <v>1</v>
      </c>
      <c r="U588" s="1113">
        <v>1</v>
      </c>
      <c r="V588" s="1113">
        <v>1</v>
      </c>
      <c r="W588" s="1113">
        <v>0</v>
      </c>
      <c r="X588" s="1113">
        <v>0</v>
      </c>
      <c r="Y588" s="1113">
        <v>0</v>
      </c>
      <c r="Z588" s="1113">
        <v>0</v>
      </c>
      <c r="AA588" s="1113">
        <v>0</v>
      </c>
      <c r="AB588" s="1113">
        <v>0</v>
      </c>
      <c r="AC588" s="1113">
        <v>0</v>
      </c>
    </row>
    <row r="589" spans="4:29">
      <c r="D589" s="718" t="s">
        <v>855</v>
      </c>
      <c r="E589" s="718" t="s">
        <v>1765</v>
      </c>
      <c r="I589" s="996">
        <f t="shared" si="277"/>
        <v>1</v>
      </c>
      <c r="L589" s="1113">
        <v>0</v>
      </c>
      <c r="M589" s="1113">
        <v>0</v>
      </c>
      <c r="N589" s="1113">
        <v>0</v>
      </c>
      <c r="O589" s="1113">
        <v>0</v>
      </c>
      <c r="P589" s="1113">
        <v>0</v>
      </c>
      <c r="Q589" s="1113">
        <v>0</v>
      </c>
      <c r="R589" s="1113">
        <v>0</v>
      </c>
      <c r="S589" s="1113">
        <v>0</v>
      </c>
      <c r="T589" s="1113">
        <v>0</v>
      </c>
      <c r="U589" s="1113">
        <v>0</v>
      </c>
      <c r="V589" s="1113">
        <v>1</v>
      </c>
      <c r="W589" s="1113">
        <v>1</v>
      </c>
      <c r="X589" s="1113">
        <v>1</v>
      </c>
      <c r="Y589" s="1113">
        <v>1</v>
      </c>
      <c r="Z589" s="1113">
        <v>0</v>
      </c>
      <c r="AA589" s="1113">
        <v>0</v>
      </c>
      <c r="AB589" s="1113">
        <v>0</v>
      </c>
      <c r="AC589" s="1113">
        <v>0</v>
      </c>
    </row>
    <row r="590" spans="4:29">
      <c r="D590" s="1110" t="s">
        <v>1773</v>
      </c>
      <c r="E590" s="1110" t="s">
        <v>49</v>
      </c>
      <c r="F590" s="1110"/>
      <c r="G590" s="1110"/>
      <c r="H590" s="1110"/>
      <c r="I590" s="1110">
        <f t="shared" si="277"/>
        <v>5</v>
      </c>
      <c r="J590" s="1110"/>
      <c r="K590" s="1110"/>
      <c r="L590" s="1111">
        <f>SUMIF($E$577:$E$589,$E590,L$577:L$589)</f>
        <v>0</v>
      </c>
      <c r="M590" s="1111">
        <f t="shared" ref="M590:AC592" si="278">SUMIF($E$577:$E$589,$E590,M$577:M$589)</f>
        <v>0</v>
      </c>
      <c r="N590" s="1111">
        <f t="shared" si="278"/>
        <v>1</v>
      </c>
      <c r="O590" s="1111">
        <f t="shared" si="278"/>
        <v>4</v>
      </c>
      <c r="P590" s="1111">
        <f t="shared" si="278"/>
        <v>5</v>
      </c>
      <c r="Q590" s="1111">
        <f t="shared" si="278"/>
        <v>5</v>
      </c>
      <c r="R590" s="1111">
        <f t="shared" si="278"/>
        <v>4</v>
      </c>
      <c r="S590" s="1111">
        <f t="shared" si="278"/>
        <v>2</v>
      </c>
      <c r="T590" s="1111">
        <f t="shared" si="278"/>
        <v>2</v>
      </c>
      <c r="U590" s="1111">
        <f t="shared" si="278"/>
        <v>1</v>
      </c>
      <c r="V590" s="1111">
        <f t="shared" si="278"/>
        <v>0</v>
      </c>
      <c r="W590" s="1111">
        <f t="shared" si="278"/>
        <v>0</v>
      </c>
      <c r="X590" s="1111">
        <f t="shared" si="278"/>
        <v>0</v>
      </c>
      <c r="Y590" s="1111">
        <f t="shared" si="278"/>
        <v>0</v>
      </c>
      <c r="Z590" s="1111">
        <f t="shared" si="278"/>
        <v>0</v>
      </c>
      <c r="AA590" s="1111">
        <f t="shared" si="278"/>
        <v>0</v>
      </c>
      <c r="AB590" s="1111">
        <f t="shared" si="278"/>
        <v>0</v>
      </c>
      <c r="AC590" s="1111">
        <f t="shared" si="278"/>
        <v>0</v>
      </c>
    </row>
    <row r="591" spans="4:29">
      <c r="D591" s="1110" t="s">
        <v>1774</v>
      </c>
      <c r="E591" s="1110" t="s">
        <v>1764</v>
      </c>
      <c r="F591" s="1110"/>
      <c r="G591" s="1110"/>
      <c r="H591" s="1110"/>
      <c r="I591" s="1110">
        <f t="shared" si="277"/>
        <v>10</v>
      </c>
      <c r="J591" s="1110"/>
      <c r="K591" s="1110"/>
      <c r="L591" s="1111">
        <f>SUMIF($E$577:$E$589,$E591,L$577:L$589)</f>
        <v>0</v>
      </c>
      <c r="M591" s="1111">
        <f t="shared" si="278"/>
        <v>0</v>
      </c>
      <c r="N591" s="1111">
        <f t="shared" si="278"/>
        <v>0</v>
      </c>
      <c r="O591" s="1111">
        <f t="shared" si="278"/>
        <v>0</v>
      </c>
      <c r="P591" s="1111">
        <f t="shared" si="278"/>
        <v>0</v>
      </c>
      <c r="Q591" s="1111">
        <f t="shared" si="278"/>
        <v>3</v>
      </c>
      <c r="R591" s="1111">
        <f t="shared" si="278"/>
        <v>3</v>
      </c>
      <c r="S591" s="1111">
        <f t="shared" si="278"/>
        <v>5</v>
      </c>
      <c r="T591" s="1111">
        <f t="shared" si="278"/>
        <v>9</v>
      </c>
      <c r="U591" s="1111">
        <f t="shared" si="278"/>
        <v>9</v>
      </c>
      <c r="V591" s="1111">
        <f t="shared" si="278"/>
        <v>9</v>
      </c>
      <c r="W591" s="1111">
        <f t="shared" si="278"/>
        <v>10</v>
      </c>
      <c r="X591" s="1111">
        <f t="shared" si="278"/>
        <v>10</v>
      </c>
      <c r="Y591" s="1111">
        <f t="shared" si="278"/>
        <v>9</v>
      </c>
      <c r="Z591" s="1111">
        <f t="shared" si="278"/>
        <v>9</v>
      </c>
      <c r="AA591" s="1111">
        <f t="shared" si="278"/>
        <v>6</v>
      </c>
      <c r="AB591" s="1111">
        <f t="shared" si="278"/>
        <v>3</v>
      </c>
      <c r="AC591" s="1111">
        <f t="shared" si="278"/>
        <v>0</v>
      </c>
    </row>
    <row r="592" spans="4:29">
      <c r="D592" s="1110" t="s">
        <v>1775</v>
      </c>
      <c r="E592" s="1110" t="s">
        <v>1765</v>
      </c>
      <c r="F592" s="1110"/>
      <c r="G592" s="1110"/>
      <c r="H592" s="1110"/>
      <c r="I592" s="1110">
        <f t="shared" si="277"/>
        <v>11</v>
      </c>
      <c r="J592" s="1110"/>
      <c r="K592" s="1110"/>
      <c r="L592" s="1111">
        <f>SUMIF($E$577:$E$589,$E592,L$577:L$589)</f>
        <v>0</v>
      </c>
      <c r="M592" s="1111">
        <f t="shared" si="278"/>
        <v>0</v>
      </c>
      <c r="N592" s="1111">
        <f t="shared" si="278"/>
        <v>0</v>
      </c>
      <c r="O592" s="1111">
        <f t="shared" si="278"/>
        <v>0</v>
      </c>
      <c r="P592" s="1111">
        <f t="shared" si="278"/>
        <v>0</v>
      </c>
      <c r="Q592" s="1111">
        <f t="shared" si="278"/>
        <v>3</v>
      </c>
      <c r="R592" s="1111">
        <f t="shared" si="278"/>
        <v>5</v>
      </c>
      <c r="S592" s="1111">
        <f t="shared" si="278"/>
        <v>7</v>
      </c>
      <c r="T592" s="1111">
        <f t="shared" si="278"/>
        <v>7</v>
      </c>
      <c r="U592" s="1111">
        <f t="shared" si="278"/>
        <v>7</v>
      </c>
      <c r="V592" s="1111">
        <f t="shared" si="278"/>
        <v>11</v>
      </c>
      <c r="W592" s="1111">
        <f t="shared" si="278"/>
        <v>10</v>
      </c>
      <c r="X592" s="1111">
        <f t="shared" si="278"/>
        <v>10</v>
      </c>
      <c r="Y592" s="1111">
        <f t="shared" si="278"/>
        <v>10</v>
      </c>
      <c r="Z592" s="1111">
        <f t="shared" si="278"/>
        <v>3</v>
      </c>
      <c r="AA592" s="1111">
        <f t="shared" si="278"/>
        <v>3</v>
      </c>
      <c r="AB592" s="1111">
        <f t="shared" si="278"/>
        <v>1</v>
      </c>
      <c r="AC592" s="1111">
        <f t="shared" si="278"/>
        <v>0</v>
      </c>
    </row>
    <row r="593" spans="4:29">
      <c r="D593" s="1093" t="s">
        <v>1761</v>
      </c>
      <c r="E593" s="1093"/>
      <c r="F593" s="1093"/>
      <c r="G593" s="1093"/>
      <c r="H593" s="1093"/>
      <c r="I593" s="1093">
        <f t="shared" si="277"/>
        <v>20</v>
      </c>
      <c r="J593" s="1093"/>
      <c r="K593" s="1093"/>
      <c r="L593" s="1102">
        <f>SUM(L577:L589)</f>
        <v>0</v>
      </c>
      <c r="M593" s="1102">
        <f t="shared" ref="M593:AC593" si="279">SUM(M577:M589)</f>
        <v>0</v>
      </c>
      <c r="N593" s="1102">
        <f t="shared" si="279"/>
        <v>1</v>
      </c>
      <c r="O593" s="1102">
        <f t="shared" si="279"/>
        <v>4</v>
      </c>
      <c r="P593" s="1102">
        <f t="shared" si="279"/>
        <v>5</v>
      </c>
      <c r="Q593" s="1102">
        <f t="shared" si="279"/>
        <v>11</v>
      </c>
      <c r="R593" s="1102">
        <f t="shared" si="279"/>
        <v>12</v>
      </c>
      <c r="S593" s="1102">
        <f t="shared" si="279"/>
        <v>14</v>
      </c>
      <c r="T593" s="1102">
        <f t="shared" si="279"/>
        <v>18</v>
      </c>
      <c r="U593" s="1102">
        <f t="shared" si="279"/>
        <v>17</v>
      </c>
      <c r="V593" s="1102">
        <f t="shared" si="279"/>
        <v>20</v>
      </c>
      <c r="W593" s="1102">
        <f t="shared" si="279"/>
        <v>20</v>
      </c>
      <c r="X593" s="1102">
        <f t="shared" si="279"/>
        <v>20</v>
      </c>
      <c r="Y593" s="1102">
        <f t="shared" si="279"/>
        <v>19</v>
      </c>
      <c r="Z593" s="1102">
        <f t="shared" si="279"/>
        <v>12</v>
      </c>
      <c r="AA593" s="1102">
        <f t="shared" si="279"/>
        <v>9</v>
      </c>
      <c r="AB593" s="1102">
        <f t="shared" si="279"/>
        <v>4</v>
      </c>
      <c r="AC593" s="1102">
        <f t="shared" si="279"/>
        <v>0</v>
      </c>
    </row>
    <row r="594" spans="4:29">
      <c r="D594" s="1103" t="s">
        <v>1779</v>
      </c>
      <c r="E594" s="1103"/>
      <c r="F594" s="1103"/>
      <c r="G594" s="1103"/>
      <c r="H594" s="1103"/>
      <c r="I594" s="1103"/>
      <c r="J594" s="1103"/>
      <c r="K594" s="1103"/>
      <c r="L594" s="1104">
        <f>SUM(L564:L576)/$I$560</f>
        <v>0</v>
      </c>
      <c r="M594" s="1104">
        <f t="shared" ref="M594:AC594" si="280">SUM(M564:M576)/$I$560</f>
        <v>0</v>
      </c>
      <c r="N594" s="1104">
        <f t="shared" si="280"/>
        <v>0</v>
      </c>
      <c r="O594" s="1104">
        <f t="shared" si="280"/>
        <v>1.6666666666666667</v>
      </c>
      <c r="P594" s="1104">
        <f t="shared" si="280"/>
        <v>1.1406666666666665</v>
      </c>
      <c r="Q594" s="1104">
        <f t="shared" si="280"/>
        <v>3.6926632416682423</v>
      </c>
      <c r="R594" s="1104">
        <f t="shared" si="280"/>
        <v>6.0753248953708967</v>
      </c>
      <c r="S594" s="1104">
        <f t="shared" si="280"/>
        <v>11.986000173041894</v>
      </c>
      <c r="T594" s="1104">
        <f t="shared" si="280"/>
        <v>14.353111284153004</v>
      </c>
      <c r="U594" s="1104">
        <f t="shared" si="280"/>
        <v>14.836705818774583</v>
      </c>
      <c r="V594" s="1104">
        <f t="shared" si="280"/>
        <v>17.960750047283799</v>
      </c>
      <c r="W594" s="1104">
        <f t="shared" si="280"/>
        <v>20.529557843565062</v>
      </c>
      <c r="X594" s="1104">
        <f t="shared" si="280"/>
        <v>18.785065189795219</v>
      </c>
      <c r="Y594" s="1104">
        <f t="shared" si="280"/>
        <v>19.101973387327607</v>
      </c>
      <c r="Z594" s="1104">
        <f t="shared" si="280"/>
        <v>16.286333134802359</v>
      </c>
      <c r="AA594" s="1104">
        <f t="shared" si="280"/>
        <v>12.397348939197201</v>
      </c>
      <c r="AB594" s="1104">
        <f t="shared" si="280"/>
        <v>9.0338410894660921</v>
      </c>
      <c r="AC594" s="1104">
        <f t="shared" si="280"/>
        <v>2.0833333333333335</v>
      </c>
    </row>
    <row r="595" spans="4:29">
      <c r="D595" s="1103"/>
      <c r="E595" s="1103"/>
      <c r="F595" s="1103"/>
      <c r="G595" s="1103"/>
      <c r="H595" s="1103"/>
      <c r="I595" s="1103"/>
      <c r="J595" s="1103"/>
      <c r="K595" s="1103"/>
      <c r="L595" s="1105"/>
      <c r="M595" s="1105"/>
      <c r="N595" s="1105"/>
      <c r="O595" s="1105"/>
      <c r="P595" s="1105"/>
      <c r="Q595" s="1105"/>
      <c r="R595" s="1105"/>
      <c r="S595" s="1105"/>
      <c r="T595" s="1105"/>
      <c r="U595" s="1105"/>
      <c r="V595" s="1105"/>
      <c r="W595" s="1105"/>
      <c r="X595" s="1105"/>
      <c r="Y595" s="1105"/>
      <c r="Z595" s="1105"/>
      <c r="AA595" s="1105"/>
      <c r="AB595" s="1105"/>
      <c r="AC595" s="1105"/>
    </row>
    <row r="597" spans="4:29">
      <c r="D597" s="1084" t="s">
        <v>1762</v>
      </c>
      <c r="E597" s="1084"/>
      <c r="F597" s="1084"/>
      <c r="G597" s="1084"/>
      <c r="H597" s="1084"/>
      <c r="I597" s="1084"/>
      <c r="J597" s="1084"/>
      <c r="K597" s="1084"/>
      <c r="L597" s="1084"/>
      <c r="M597" s="1084"/>
      <c r="N597" s="1084"/>
      <c r="O597" s="1084"/>
      <c r="P597" s="1084"/>
      <c r="Q597" s="1084"/>
      <c r="R597" s="1084"/>
      <c r="S597" s="1084"/>
      <c r="T597" s="1084"/>
      <c r="U597" s="1084"/>
      <c r="V597" s="1084"/>
      <c r="W597" s="1084"/>
      <c r="X597" s="1084"/>
      <c r="Y597" s="1084"/>
      <c r="Z597" s="1084"/>
      <c r="AA597" s="1084"/>
      <c r="AB597" s="1084"/>
      <c r="AC597" s="1084"/>
    </row>
    <row r="598" spans="4:29">
      <c r="D598" s="3" t="s">
        <v>1345</v>
      </c>
      <c r="E598" s="3"/>
      <c r="F598" s="3"/>
      <c r="G598" s="3"/>
      <c r="H598" s="3"/>
      <c r="I598" s="3"/>
      <c r="J598" s="3"/>
      <c r="K598" s="3"/>
      <c r="L598" s="880" t="str">
        <f>L$4</f>
        <v>S27</v>
      </c>
      <c r="M598" s="880"/>
      <c r="N598" s="880"/>
      <c r="O598" s="880"/>
      <c r="P598" s="880"/>
      <c r="Q598" s="880"/>
      <c r="R598" s="880"/>
      <c r="S598" s="880"/>
      <c r="T598" s="880"/>
      <c r="U598" s="880"/>
      <c r="V598" s="880"/>
      <c r="W598" s="880"/>
      <c r="X598" s="880"/>
      <c r="Y598" s="880"/>
      <c r="Z598" s="880"/>
      <c r="AA598" s="880"/>
      <c r="AB598" s="880"/>
      <c r="AC598" s="880"/>
    </row>
    <row r="599" spans="4:29">
      <c r="D599" s="3" t="str">
        <f t="shared" ref="D599:D623" si="281">D532</f>
        <v>CAMION GRUA DE 12TN</v>
      </c>
      <c r="E599" s="3"/>
      <c r="F599" s="3"/>
      <c r="G599" s="3"/>
      <c r="H599" s="3"/>
      <c r="I599" s="3"/>
      <c r="J599" s="3"/>
      <c r="K599" s="3"/>
      <c r="L599" s="1114">
        <v>0</v>
      </c>
      <c r="M599" s="1114">
        <v>0</v>
      </c>
      <c r="N599" s="1114">
        <v>0</v>
      </c>
      <c r="O599" s="1114">
        <v>1</v>
      </c>
      <c r="P599" s="1114">
        <v>0</v>
      </c>
      <c r="Q599" s="1114">
        <v>0</v>
      </c>
      <c r="R599" s="1114">
        <v>0</v>
      </c>
      <c r="S599" s="1114">
        <v>0</v>
      </c>
      <c r="T599" s="1114">
        <v>0</v>
      </c>
      <c r="U599" s="1114">
        <v>0</v>
      </c>
      <c r="V599" s="1114">
        <v>0</v>
      </c>
      <c r="W599" s="1114">
        <v>0</v>
      </c>
      <c r="X599" s="1114">
        <v>0</v>
      </c>
      <c r="Y599" s="1114">
        <v>0</v>
      </c>
      <c r="Z599" s="1114">
        <v>0</v>
      </c>
      <c r="AA599" s="1114">
        <v>0</v>
      </c>
      <c r="AB599" s="1114">
        <v>0</v>
      </c>
      <c r="AC599" s="1114">
        <v>0</v>
      </c>
    </row>
    <row r="600" spans="4:29">
      <c r="D600" s="3" t="str">
        <f t="shared" si="281"/>
        <v>CAMION BARANDA (4TN)</v>
      </c>
      <c r="E600" s="3"/>
      <c r="F600" s="3"/>
      <c r="G600" s="3"/>
      <c r="H600" s="3"/>
      <c r="I600" s="3"/>
      <c r="J600" s="3"/>
      <c r="K600" s="3"/>
      <c r="L600" s="1114">
        <v>0</v>
      </c>
      <c r="M600" s="1114">
        <v>0</v>
      </c>
      <c r="N600" s="1114">
        <v>0</v>
      </c>
      <c r="O600" s="1114">
        <v>1</v>
      </c>
      <c r="P600" s="1114">
        <v>0</v>
      </c>
      <c r="Q600" s="1114">
        <v>0</v>
      </c>
      <c r="R600" s="1114">
        <v>0</v>
      </c>
      <c r="S600" s="1114">
        <v>0</v>
      </c>
      <c r="T600" s="1114">
        <v>0</v>
      </c>
      <c r="U600" s="1114">
        <v>0</v>
      </c>
      <c r="V600" s="1114">
        <v>0</v>
      </c>
      <c r="W600" s="1114">
        <v>0</v>
      </c>
      <c r="X600" s="1114">
        <v>0</v>
      </c>
      <c r="Y600" s="1114">
        <v>0</v>
      </c>
      <c r="Z600" s="1114">
        <v>0</v>
      </c>
      <c r="AA600" s="1114">
        <v>0</v>
      </c>
      <c r="AB600" s="1114">
        <v>0</v>
      </c>
      <c r="AC600" s="1114">
        <v>0</v>
      </c>
    </row>
    <row r="601" spans="4:29">
      <c r="D601" s="3" t="str">
        <f t="shared" si="281"/>
        <v>NIVEL DE INGENIERO</v>
      </c>
      <c r="E601" s="3"/>
      <c r="F601" s="3"/>
      <c r="G601" s="3"/>
      <c r="H601" s="3"/>
      <c r="I601" s="3"/>
      <c r="J601" s="3"/>
      <c r="K601" s="3"/>
      <c r="L601" s="1114">
        <v>0</v>
      </c>
      <c r="M601" s="1114">
        <v>0</v>
      </c>
      <c r="N601" s="1114">
        <v>0</v>
      </c>
      <c r="O601" s="1114">
        <v>0</v>
      </c>
      <c r="P601" s="1114">
        <v>1</v>
      </c>
      <c r="Q601" s="1114">
        <v>0</v>
      </c>
      <c r="R601" s="1114">
        <v>0</v>
      </c>
      <c r="S601" s="1114">
        <v>0</v>
      </c>
      <c r="T601" s="1114">
        <v>0</v>
      </c>
      <c r="U601" s="1114">
        <v>0</v>
      </c>
      <c r="V601" s="1114">
        <v>0</v>
      </c>
      <c r="W601" s="1114">
        <v>0</v>
      </c>
      <c r="X601" s="1114">
        <v>0</v>
      </c>
      <c r="Y601" s="1114">
        <v>0</v>
      </c>
      <c r="Z601" s="1114">
        <v>0</v>
      </c>
      <c r="AA601" s="1114">
        <v>0</v>
      </c>
      <c r="AB601" s="1114">
        <v>0</v>
      </c>
      <c r="AC601" s="1114">
        <v>0</v>
      </c>
    </row>
    <row r="602" spans="4:29">
      <c r="D602" s="3" t="str">
        <f t="shared" si="281"/>
        <v xml:space="preserve">ROTOMARTILLO </v>
      </c>
      <c r="E602" s="3"/>
      <c r="F602" s="3"/>
      <c r="G602" s="3"/>
      <c r="H602" s="3"/>
      <c r="I602" s="3"/>
      <c r="J602" s="3"/>
      <c r="K602" s="3"/>
      <c r="L602" s="1114">
        <v>0</v>
      </c>
      <c r="M602" s="1114">
        <v>0</v>
      </c>
      <c r="N602" s="1114">
        <v>0</v>
      </c>
      <c r="O602" s="1114">
        <v>0</v>
      </c>
      <c r="P602" s="1114">
        <v>1</v>
      </c>
      <c r="Q602" s="1114">
        <v>0</v>
      </c>
      <c r="R602" s="1114">
        <v>0</v>
      </c>
      <c r="S602" s="1114">
        <v>0</v>
      </c>
      <c r="T602" s="1114">
        <v>0</v>
      </c>
      <c r="U602" s="1114">
        <v>0</v>
      </c>
      <c r="V602" s="1114">
        <v>0</v>
      </c>
      <c r="W602" s="1114">
        <v>0</v>
      </c>
      <c r="X602" s="1114">
        <v>0</v>
      </c>
      <c r="Y602" s="1114">
        <v>0</v>
      </c>
      <c r="Z602" s="1114">
        <v>0</v>
      </c>
      <c r="AA602" s="1114">
        <v>0</v>
      </c>
      <c r="AB602" s="1114">
        <v>0</v>
      </c>
      <c r="AC602" s="1114">
        <v>0</v>
      </c>
    </row>
    <row r="603" spans="4:29">
      <c r="D603" s="3" t="str">
        <f t="shared" si="281"/>
        <v xml:space="preserve">VIBRADORA DE CONCRETO </v>
      </c>
      <c r="E603" s="3"/>
      <c r="F603" s="3"/>
      <c r="G603" s="3"/>
      <c r="H603" s="3"/>
      <c r="I603" s="3"/>
      <c r="J603" s="3"/>
      <c r="K603" s="3"/>
      <c r="L603" s="1114">
        <v>0</v>
      </c>
      <c r="M603" s="1114">
        <v>0</v>
      </c>
      <c r="N603" s="1114">
        <v>0</v>
      </c>
      <c r="O603" s="1114">
        <v>0</v>
      </c>
      <c r="P603" s="1114">
        <v>0</v>
      </c>
      <c r="Q603" s="1114">
        <v>1</v>
      </c>
      <c r="R603" s="1114">
        <v>0</v>
      </c>
      <c r="S603" s="1114">
        <v>0</v>
      </c>
      <c r="T603" s="1114">
        <v>0</v>
      </c>
      <c r="U603" s="1114">
        <v>0</v>
      </c>
      <c r="V603" s="1114">
        <v>0</v>
      </c>
      <c r="W603" s="1114">
        <v>0</v>
      </c>
      <c r="X603" s="1114">
        <v>0</v>
      </c>
      <c r="Y603" s="1114">
        <v>0</v>
      </c>
      <c r="Z603" s="1114">
        <v>0</v>
      </c>
      <c r="AA603" s="1114">
        <v>0</v>
      </c>
      <c r="AB603" s="1114">
        <v>0</v>
      </c>
      <c r="AC603" s="1114">
        <v>0</v>
      </c>
    </row>
    <row r="604" spans="4:29">
      <c r="D604" s="3" t="str">
        <f t="shared" si="281"/>
        <v>SIERRA CIRCULAR</v>
      </c>
      <c r="E604" s="3"/>
      <c r="F604" s="3"/>
      <c r="G604" s="3"/>
      <c r="H604" s="3"/>
      <c r="I604" s="3"/>
      <c r="J604" s="3"/>
      <c r="K604" s="3"/>
      <c r="L604" s="1114">
        <v>0</v>
      </c>
      <c r="M604" s="1114">
        <v>0</v>
      </c>
      <c r="N604" s="1114">
        <v>0</v>
      </c>
      <c r="O604" s="1114">
        <v>0</v>
      </c>
      <c r="P604" s="1114">
        <v>0</v>
      </c>
      <c r="Q604" s="1114">
        <v>0</v>
      </c>
      <c r="R604" s="1114">
        <v>1</v>
      </c>
      <c r="S604" s="1114">
        <v>0</v>
      </c>
      <c r="T604" s="1114">
        <v>0</v>
      </c>
      <c r="U604" s="1114">
        <v>0</v>
      </c>
      <c r="V604" s="1114">
        <v>0</v>
      </c>
      <c r="W604" s="1114">
        <v>0</v>
      </c>
      <c r="X604" s="1114">
        <v>0</v>
      </c>
      <c r="Y604" s="1114">
        <v>0</v>
      </c>
      <c r="Z604" s="1114">
        <v>0</v>
      </c>
      <c r="AA604" s="1114">
        <v>0</v>
      </c>
      <c r="AB604" s="1114">
        <v>0</v>
      </c>
      <c r="AC604" s="1114">
        <v>0</v>
      </c>
    </row>
    <row r="605" spans="4:29">
      <c r="D605" s="3" t="str">
        <f t="shared" si="281"/>
        <v xml:space="preserve">ESMERIL ELÉCTRICO </v>
      </c>
      <c r="E605" s="3"/>
      <c r="F605" s="3"/>
      <c r="G605" s="3"/>
      <c r="H605" s="3"/>
      <c r="I605" s="3"/>
      <c r="J605" s="3"/>
      <c r="K605" s="3"/>
      <c r="L605" s="1114">
        <v>0</v>
      </c>
      <c r="M605" s="1114">
        <v>0</v>
      </c>
      <c r="N605" s="1114">
        <v>0</v>
      </c>
      <c r="O605" s="1114">
        <v>0</v>
      </c>
      <c r="P605" s="1114">
        <v>0</v>
      </c>
      <c r="Q605" s="1114">
        <v>0</v>
      </c>
      <c r="R605" s="1114">
        <v>1</v>
      </c>
      <c r="S605" s="1114">
        <v>0</v>
      </c>
      <c r="T605" s="1114">
        <v>0</v>
      </c>
      <c r="U605" s="1114">
        <v>0</v>
      </c>
      <c r="V605" s="1114">
        <v>0</v>
      </c>
      <c r="W605" s="1114">
        <v>0</v>
      </c>
      <c r="X605" s="1114">
        <v>0</v>
      </c>
      <c r="Y605" s="1114">
        <v>0</v>
      </c>
      <c r="Z605" s="1114">
        <v>0</v>
      </c>
      <c r="AA605" s="1114">
        <v>0</v>
      </c>
      <c r="AB605" s="1114">
        <v>0</v>
      </c>
      <c r="AC605" s="1114">
        <v>0</v>
      </c>
    </row>
    <row r="606" spans="4:29">
      <c r="D606" s="3" t="str">
        <f t="shared" si="281"/>
        <v>AMOLADORA</v>
      </c>
      <c r="E606" s="3"/>
      <c r="F606" s="3"/>
      <c r="G606" s="3"/>
      <c r="H606" s="3"/>
      <c r="I606" s="3"/>
      <c r="J606" s="3"/>
      <c r="K606" s="3"/>
      <c r="L606" s="1114">
        <v>0</v>
      </c>
      <c r="M606" s="1114">
        <v>0</v>
      </c>
      <c r="N606" s="1114">
        <v>0</v>
      </c>
      <c r="O606" s="1114">
        <v>0</v>
      </c>
      <c r="P606" s="1114">
        <v>0</v>
      </c>
      <c r="Q606" s="1114">
        <v>1</v>
      </c>
      <c r="R606" s="1114">
        <v>1</v>
      </c>
      <c r="S606" s="1114">
        <v>1</v>
      </c>
      <c r="T606" s="1114">
        <v>1</v>
      </c>
      <c r="U606" s="1114">
        <v>0</v>
      </c>
      <c r="V606" s="1114">
        <v>0</v>
      </c>
      <c r="W606" s="1114">
        <v>0</v>
      </c>
      <c r="X606" s="1114">
        <v>0</v>
      </c>
      <c r="Y606" s="1114">
        <v>0</v>
      </c>
      <c r="Z606" s="1114">
        <v>0</v>
      </c>
      <c r="AA606" s="1114">
        <v>0</v>
      </c>
      <c r="AB606" s="1114">
        <v>0</v>
      </c>
      <c r="AC606" s="1114">
        <v>0</v>
      </c>
    </row>
    <row r="607" spans="4:29">
      <c r="D607" s="3" t="str">
        <f t="shared" si="281"/>
        <v xml:space="preserve">COMPRESORA </v>
      </c>
      <c r="E607" s="3"/>
      <c r="F607" s="3"/>
      <c r="G607" s="3"/>
      <c r="H607" s="3"/>
      <c r="I607" s="3"/>
      <c r="J607" s="3"/>
      <c r="K607" s="3"/>
      <c r="L607" s="1114">
        <v>0</v>
      </c>
      <c r="M607" s="1114">
        <v>0</v>
      </c>
      <c r="N607" s="1114">
        <v>0</v>
      </c>
      <c r="O607" s="1114">
        <v>0</v>
      </c>
      <c r="P607" s="1114">
        <v>0</v>
      </c>
      <c r="Q607" s="1114">
        <v>0</v>
      </c>
      <c r="R607" s="1114">
        <v>0</v>
      </c>
      <c r="S607" s="1114">
        <v>0</v>
      </c>
      <c r="T607" s="1114">
        <v>0</v>
      </c>
      <c r="U607" s="1114">
        <v>1</v>
      </c>
      <c r="V607" s="1114">
        <v>0</v>
      </c>
      <c r="W607" s="1114">
        <v>0</v>
      </c>
      <c r="X607" s="1114">
        <v>0</v>
      </c>
      <c r="Y607" s="1114">
        <v>0</v>
      </c>
      <c r="Z607" s="1114">
        <v>0</v>
      </c>
      <c r="AA607" s="1114">
        <v>0</v>
      </c>
      <c r="AB607" s="1114">
        <v>0</v>
      </c>
      <c r="AC607" s="1114">
        <v>0</v>
      </c>
    </row>
    <row r="608" spans="4:29">
      <c r="D608" s="3" t="str">
        <f t="shared" si="281"/>
        <v>MAQUINA DE SOLDAR</v>
      </c>
      <c r="E608" s="3"/>
      <c r="F608" s="3"/>
      <c r="G608" s="3"/>
      <c r="H608" s="3"/>
      <c r="I608" s="3"/>
      <c r="J608" s="3"/>
      <c r="K608" s="3"/>
      <c r="L608" s="1114">
        <v>0</v>
      </c>
      <c r="M608" s="1114">
        <v>0</v>
      </c>
      <c r="N608" s="1114">
        <v>0</v>
      </c>
      <c r="O608" s="1114">
        <v>0</v>
      </c>
      <c r="P608" s="1114">
        <v>0</v>
      </c>
      <c r="Q608" s="1114">
        <v>0</v>
      </c>
      <c r="R608" s="1114">
        <v>0</v>
      </c>
      <c r="S608" s="1114">
        <v>2</v>
      </c>
      <c r="T608" s="1114">
        <v>2</v>
      </c>
      <c r="U608" s="1114">
        <v>2</v>
      </c>
      <c r="V608" s="1114">
        <v>2</v>
      </c>
      <c r="W608" s="1114">
        <v>3</v>
      </c>
      <c r="X608" s="1114">
        <v>2</v>
      </c>
      <c r="Y608" s="1114">
        <v>2</v>
      </c>
      <c r="Z608" s="1114">
        <v>2</v>
      </c>
      <c r="AA608" s="1114">
        <v>1</v>
      </c>
      <c r="AB608" s="1114">
        <v>1</v>
      </c>
      <c r="AC608" s="1114">
        <v>0</v>
      </c>
    </row>
    <row r="609" spans="4:29">
      <c r="D609" s="3" t="str">
        <f t="shared" si="281"/>
        <v>BATIDORA DE GROUT</v>
      </c>
      <c r="E609" s="3"/>
      <c r="F609" s="3"/>
      <c r="G609" s="3"/>
      <c r="H609" s="3"/>
      <c r="I609" s="3"/>
      <c r="J609" s="3"/>
      <c r="K609" s="3"/>
      <c r="L609" s="1114">
        <v>0</v>
      </c>
      <c r="M609" s="1114">
        <v>0</v>
      </c>
      <c r="N609" s="1114">
        <v>0</v>
      </c>
      <c r="O609" s="1114">
        <v>0</v>
      </c>
      <c r="P609" s="1114">
        <v>0</v>
      </c>
      <c r="Q609" s="1114">
        <v>0</v>
      </c>
      <c r="R609" s="1114">
        <v>0</v>
      </c>
      <c r="S609" s="1114">
        <v>0</v>
      </c>
      <c r="T609" s="1114">
        <v>0</v>
      </c>
      <c r="U609" s="1114">
        <v>0</v>
      </c>
      <c r="V609" s="1114">
        <v>1</v>
      </c>
      <c r="W609" s="1114">
        <v>1</v>
      </c>
      <c r="X609" s="1114">
        <v>0</v>
      </c>
      <c r="Y609" s="1114">
        <v>0</v>
      </c>
      <c r="Z609" s="1114">
        <v>0</v>
      </c>
      <c r="AA609" s="1114">
        <v>0</v>
      </c>
      <c r="AB609" s="1114">
        <v>0</v>
      </c>
      <c r="AC609" s="1114">
        <v>0</v>
      </c>
    </row>
    <row r="610" spans="4:29">
      <c r="D610" s="3" t="str">
        <f t="shared" si="281"/>
        <v>TERMOHIGÓMETRO</v>
      </c>
      <c r="E610" s="3"/>
      <c r="F610" s="3"/>
      <c r="G610" s="3"/>
      <c r="H610" s="3"/>
      <c r="I610" s="3"/>
      <c r="J610" s="3"/>
      <c r="K610" s="3"/>
      <c r="L610" s="1114">
        <v>0</v>
      </c>
      <c r="M610" s="1114">
        <v>0</v>
      </c>
      <c r="N610" s="1114">
        <v>0</v>
      </c>
      <c r="O610" s="1114">
        <v>0</v>
      </c>
      <c r="P610" s="1114">
        <v>0</v>
      </c>
      <c r="Q610" s="1114">
        <v>0</v>
      </c>
      <c r="R610" s="1114">
        <v>0</v>
      </c>
      <c r="S610" s="1114">
        <v>0</v>
      </c>
      <c r="T610" s="1114">
        <v>0</v>
      </c>
      <c r="U610" s="1114">
        <v>0</v>
      </c>
      <c r="V610" s="1114">
        <v>1</v>
      </c>
      <c r="W610" s="1114">
        <v>1</v>
      </c>
      <c r="X610" s="1114">
        <v>0</v>
      </c>
      <c r="Y610" s="1114">
        <v>0</v>
      </c>
      <c r="Z610" s="1114">
        <v>0</v>
      </c>
      <c r="AA610" s="1114">
        <v>0</v>
      </c>
      <c r="AB610" s="1114">
        <v>0</v>
      </c>
      <c r="AC610" s="1114">
        <v>0</v>
      </c>
    </row>
    <row r="611" spans="4:29">
      <c r="D611" s="3" t="str">
        <f t="shared" si="281"/>
        <v>PIRÓMETRO</v>
      </c>
      <c r="E611" s="3"/>
      <c r="F611" s="3"/>
      <c r="G611" s="3"/>
      <c r="H611" s="3"/>
      <c r="I611" s="3"/>
      <c r="J611" s="3"/>
      <c r="K611" s="3"/>
      <c r="L611" s="1114">
        <v>0</v>
      </c>
      <c r="M611" s="1114">
        <v>0</v>
      </c>
      <c r="N611" s="1114">
        <v>0</v>
      </c>
      <c r="O611" s="1114">
        <v>0</v>
      </c>
      <c r="P611" s="1114">
        <v>0</v>
      </c>
      <c r="Q611" s="1114">
        <v>0</v>
      </c>
      <c r="R611" s="1114">
        <v>0</v>
      </c>
      <c r="S611" s="1114">
        <v>0</v>
      </c>
      <c r="T611" s="1114">
        <v>0</v>
      </c>
      <c r="U611" s="1114">
        <v>0</v>
      </c>
      <c r="V611" s="1114">
        <v>1</v>
      </c>
      <c r="W611" s="1114">
        <v>1</v>
      </c>
      <c r="X611" s="1114">
        <v>0</v>
      </c>
      <c r="Y611" s="1114">
        <v>0</v>
      </c>
      <c r="Z611" s="1114">
        <v>0</v>
      </c>
      <c r="AA611" s="1114">
        <v>0</v>
      </c>
      <c r="AB611" s="1114">
        <v>0</v>
      </c>
      <c r="AC611" s="1114">
        <v>0</v>
      </c>
    </row>
    <row r="612" spans="4:29">
      <c r="D612" s="3" t="str">
        <f t="shared" si="281"/>
        <v>TALADRO PERCUTOR</v>
      </c>
      <c r="E612" s="3"/>
      <c r="F612" s="3"/>
      <c r="G612" s="3"/>
      <c r="H612" s="3"/>
      <c r="I612" s="3"/>
      <c r="J612" s="3"/>
      <c r="K612" s="3"/>
      <c r="L612" s="1114">
        <v>0</v>
      </c>
      <c r="M612" s="1114">
        <v>0</v>
      </c>
      <c r="N612" s="1114">
        <v>0</v>
      </c>
      <c r="O612" s="1114">
        <v>0</v>
      </c>
      <c r="P612" s="1114">
        <v>0</v>
      </c>
      <c r="Q612" s="1114">
        <v>0</v>
      </c>
      <c r="R612" s="1114">
        <v>1</v>
      </c>
      <c r="S612" s="1114">
        <v>1</v>
      </c>
      <c r="T612" s="1114">
        <v>2</v>
      </c>
      <c r="U612" s="1114">
        <v>1</v>
      </c>
      <c r="V612" s="1114">
        <v>1</v>
      </c>
      <c r="W612" s="1114">
        <v>0</v>
      </c>
      <c r="X612" s="1114">
        <v>0</v>
      </c>
      <c r="Y612" s="1114">
        <v>0</v>
      </c>
      <c r="Z612" s="1114">
        <v>0</v>
      </c>
      <c r="AA612" s="1114">
        <v>0</v>
      </c>
      <c r="AB612" s="1114">
        <v>0</v>
      </c>
      <c r="AC612" s="1114">
        <v>0</v>
      </c>
    </row>
    <row r="613" spans="4:29">
      <c r="D613" s="3" t="str">
        <f t="shared" si="281"/>
        <v>MOTOBOMBA</v>
      </c>
      <c r="E613" s="3"/>
      <c r="F613" s="3"/>
      <c r="G613" s="3"/>
      <c r="H613" s="3"/>
      <c r="I613" s="3"/>
      <c r="J613" s="3"/>
      <c r="K613" s="3"/>
      <c r="L613" s="1114">
        <v>0</v>
      </c>
      <c r="M613" s="1114">
        <v>0</v>
      </c>
      <c r="N613" s="1114">
        <v>0</v>
      </c>
      <c r="O613" s="1114">
        <v>0</v>
      </c>
      <c r="P613" s="1114">
        <v>0</v>
      </c>
      <c r="Q613" s="1114">
        <v>0</v>
      </c>
      <c r="R613" s="1114">
        <v>0</v>
      </c>
      <c r="S613" s="1114">
        <v>0</v>
      </c>
      <c r="T613" s="1114">
        <v>0</v>
      </c>
      <c r="U613" s="1114">
        <v>0</v>
      </c>
      <c r="V613" s="1114">
        <v>0</v>
      </c>
      <c r="W613" s="1114">
        <v>0</v>
      </c>
      <c r="X613" s="1114">
        <v>0</v>
      </c>
      <c r="Y613" s="1114">
        <v>0</v>
      </c>
      <c r="Z613" s="1114">
        <v>0</v>
      </c>
      <c r="AA613" s="1114">
        <v>1</v>
      </c>
      <c r="AB613" s="1114">
        <v>0</v>
      </c>
      <c r="AC613" s="1114">
        <v>0</v>
      </c>
    </row>
    <row r="614" spans="4:29">
      <c r="D614" s="3" t="str">
        <f t="shared" si="281"/>
        <v>BOMBA PARA PRUEBAS HIDROSTÁTICAS</v>
      </c>
      <c r="E614" s="3"/>
      <c r="F614" s="3"/>
      <c r="G614" s="3"/>
      <c r="H614" s="3"/>
      <c r="I614" s="3"/>
      <c r="J614" s="3"/>
      <c r="K614" s="3"/>
      <c r="L614" s="1114">
        <v>0</v>
      </c>
      <c r="M614" s="1114">
        <v>0</v>
      </c>
      <c r="N614" s="1114">
        <v>0</v>
      </c>
      <c r="O614" s="1114">
        <v>0</v>
      </c>
      <c r="P614" s="1114">
        <v>0</v>
      </c>
      <c r="Q614" s="1114">
        <v>0</v>
      </c>
      <c r="R614" s="1114">
        <v>0</v>
      </c>
      <c r="S614" s="1114">
        <v>0</v>
      </c>
      <c r="T614" s="1114">
        <v>0</v>
      </c>
      <c r="U614" s="1114">
        <v>0</v>
      </c>
      <c r="V614" s="1114">
        <v>0</v>
      </c>
      <c r="W614" s="1114">
        <v>0</v>
      </c>
      <c r="X614" s="1114">
        <v>0</v>
      </c>
      <c r="Y614" s="1114">
        <v>0</v>
      </c>
      <c r="Z614" s="1114">
        <v>0</v>
      </c>
      <c r="AA614" s="1114">
        <v>1</v>
      </c>
      <c r="AB614" s="1114">
        <v>0</v>
      </c>
      <c r="AC614" s="1114">
        <v>0</v>
      </c>
    </row>
    <row r="615" spans="4:29">
      <c r="D615" s="3" t="str">
        <f t="shared" si="281"/>
        <v>TIRFOR</v>
      </c>
      <c r="E615" s="3"/>
      <c r="F615" s="3"/>
      <c r="G615" s="3"/>
      <c r="H615" s="3"/>
      <c r="I615" s="3"/>
      <c r="J615" s="3"/>
      <c r="K615" s="3"/>
      <c r="L615" s="1114">
        <v>0</v>
      </c>
      <c r="M615" s="1114">
        <v>0</v>
      </c>
      <c r="N615" s="1114">
        <v>0</v>
      </c>
      <c r="O615" s="1114">
        <v>0</v>
      </c>
      <c r="P615" s="1114">
        <v>0</v>
      </c>
      <c r="Q615" s="1114">
        <v>0</v>
      </c>
      <c r="R615" s="1114">
        <v>0</v>
      </c>
      <c r="S615" s="1114">
        <v>0</v>
      </c>
      <c r="T615" s="1114">
        <v>0</v>
      </c>
      <c r="U615" s="1114">
        <v>1</v>
      </c>
      <c r="V615" s="1114">
        <v>1</v>
      </c>
      <c r="W615" s="1114">
        <v>0</v>
      </c>
      <c r="X615" s="1114">
        <v>0</v>
      </c>
      <c r="Y615" s="1114">
        <v>0</v>
      </c>
      <c r="Z615" s="1114">
        <v>0</v>
      </c>
      <c r="AA615" s="1114">
        <v>0</v>
      </c>
      <c r="AB615" s="1114">
        <v>0</v>
      </c>
      <c r="AC615" s="1114">
        <v>0</v>
      </c>
    </row>
    <row r="616" spans="4:29">
      <c r="D616" s="3" t="str">
        <f t="shared" si="281"/>
        <v>ESMERIL ANGULAR</v>
      </c>
      <c r="E616" s="3"/>
      <c r="F616" s="3"/>
      <c r="G616" s="3"/>
      <c r="H616" s="3"/>
      <c r="I616" s="3"/>
      <c r="J616" s="3"/>
      <c r="K616" s="3"/>
      <c r="L616" s="1114">
        <v>0</v>
      </c>
      <c r="M616" s="1114">
        <v>0</v>
      </c>
      <c r="N616" s="1114">
        <v>0</v>
      </c>
      <c r="O616" s="1114">
        <v>0</v>
      </c>
      <c r="P616" s="1114">
        <v>0</v>
      </c>
      <c r="Q616" s="1114">
        <v>0</v>
      </c>
      <c r="R616" s="1114">
        <v>0</v>
      </c>
      <c r="S616" s="1114">
        <v>2</v>
      </c>
      <c r="T616" s="1114">
        <v>2</v>
      </c>
      <c r="U616" s="1114">
        <v>2</v>
      </c>
      <c r="V616" s="1114">
        <v>2</v>
      </c>
      <c r="W616" s="1114">
        <v>2</v>
      </c>
      <c r="X616" s="1114">
        <v>2</v>
      </c>
      <c r="Y616" s="1114">
        <v>2</v>
      </c>
      <c r="Z616" s="1114">
        <v>1</v>
      </c>
      <c r="AA616" s="1114">
        <v>1</v>
      </c>
      <c r="AB616" s="1114">
        <v>1</v>
      </c>
      <c r="AC616" s="1114">
        <v>0</v>
      </c>
    </row>
    <row r="617" spans="4:29">
      <c r="D617" s="3" t="str">
        <f t="shared" si="281"/>
        <v>ANDAMIOS</v>
      </c>
      <c r="E617" s="3"/>
      <c r="F617" s="3"/>
      <c r="G617" s="3"/>
      <c r="H617" s="3"/>
      <c r="I617" s="3"/>
      <c r="J617" s="3"/>
      <c r="K617" s="3"/>
      <c r="L617" s="1114">
        <v>0</v>
      </c>
      <c r="M617" s="1114">
        <v>0</v>
      </c>
      <c r="N617" s="1114">
        <v>0</v>
      </c>
      <c r="O617" s="1114">
        <v>0</v>
      </c>
      <c r="P617" s="1114">
        <v>0</v>
      </c>
      <c r="Q617" s="1114">
        <v>0</v>
      </c>
      <c r="R617" s="1114">
        <v>0</v>
      </c>
      <c r="S617" s="1114">
        <v>6</v>
      </c>
      <c r="T617" s="1114">
        <v>6</v>
      </c>
      <c r="U617" s="1114">
        <v>6</v>
      </c>
      <c r="V617" s="1114">
        <v>6</v>
      </c>
      <c r="W617" s="1114">
        <v>7</v>
      </c>
      <c r="X617" s="1114">
        <v>6</v>
      </c>
      <c r="Y617" s="1114">
        <v>6</v>
      </c>
      <c r="Z617" s="1114">
        <v>3</v>
      </c>
      <c r="AA617" s="1114">
        <v>3</v>
      </c>
      <c r="AB617" s="1114">
        <v>0</v>
      </c>
      <c r="AC617" s="1114">
        <v>0</v>
      </c>
    </row>
    <row r="618" spans="4:29">
      <c r="D618" s="3" t="str">
        <f t="shared" si="281"/>
        <v>TALADRO</v>
      </c>
      <c r="E618" s="3"/>
      <c r="F618" s="3"/>
      <c r="G618" s="3"/>
      <c r="H618" s="3"/>
      <c r="I618" s="3"/>
      <c r="J618" s="3"/>
      <c r="K618" s="3"/>
      <c r="L618" s="1114">
        <v>0</v>
      </c>
      <c r="M618" s="1114">
        <v>0</v>
      </c>
      <c r="N618" s="1114">
        <v>0</v>
      </c>
      <c r="O618" s="1114">
        <v>0</v>
      </c>
      <c r="P618" s="1114">
        <v>0</v>
      </c>
      <c r="Q618" s="1114">
        <v>0</v>
      </c>
      <c r="R618" s="1114">
        <v>0</v>
      </c>
      <c r="S618" s="1114">
        <v>1</v>
      </c>
      <c r="T618" s="1114">
        <v>0</v>
      </c>
      <c r="U618" s="1114">
        <v>0</v>
      </c>
      <c r="V618" s="1114">
        <v>0</v>
      </c>
      <c r="W618" s="1114">
        <v>0</v>
      </c>
      <c r="X618" s="1114">
        <v>0</v>
      </c>
      <c r="Y618" s="1114">
        <v>0</v>
      </c>
      <c r="Z618" s="1114">
        <v>0</v>
      </c>
      <c r="AA618" s="1114">
        <v>0</v>
      </c>
      <c r="AB618" s="1114">
        <v>0</v>
      </c>
      <c r="AC618" s="1114">
        <v>0</v>
      </c>
    </row>
    <row r="619" spans="4:29">
      <c r="D619" s="3" t="str">
        <f t="shared" si="281"/>
        <v>MULTIMETRO</v>
      </c>
      <c r="E619" s="3"/>
      <c r="F619" s="3"/>
      <c r="G619" s="3"/>
      <c r="H619" s="3"/>
      <c r="I619" s="3"/>
      <c r="J619" s="3"/>
      <c r="K619" s="3"/>
      <c r="L619" s="1114">
        <v>0</v>
      </c>
      <c r="M619" s="1114">
        <v>0</v>
      </c>
      <c r="N619" s="1114">
        <v>0</v>
      </c>
      <c r="O619" s="1114">
        <v>0</v>
      </c>
      <c r="P619" s="1114">
        <v>0</v>
      </c>
      <c r="Q619" s="1114">
        <v>0</v>
      </c>
      <c r="R619" s="1114">
        <v>1</v>
      </c>
      <c r="S619" s="1114">
        <v>1</v>
      </c>
      <c r="T619" s="1114">
        <v>1</v>
      </c>
      <c r="U619" s="1114">
        <v>1</v>
      </c>
      <c r="V619" s="1114">
        <v>1</v>
      </c>
      <c r="W619" s="1114">
        <v>1</v>
      </c>
      <c r="X619" s="1114">
        <v>0</v>
      </c>
      <c r="Y619" s="1114">
        <v>0</v>
      </c>
      <c r="Z619" s="1114">
        <v>0</v>
      </c>
      <c r="AA619" s="1114">
        <v>0</v>
      </c>
      <c r="AB619" s="1114">
        <v>0</v>
      </c>
      <c r="AC619" s="1114">
        <v>0</v>
      </c>
    </row>
    <row r="620" spans="4:29">
      <c r="D620" s="3" t="str">
        <f t="shared" si="281"/>
        <v>MEGÓMETRO</v>
      </c>
      <c r="E620" s="3"/>
      <c r="F620" s="3"/>
      <c r="G620" s="3"/>
      <c r="H620" s="3"/>
      <c r="I620" s="3"/>
      <c r="J620" s="3"/>
      <c r="K620" s="3"/>
      <c r="L620" s="1114">
        <v>0</v>
      </c>
      <c r="M620" s="1114">
        <v>0</v>
      </c>
      <c r="N620" s="1114">
        <v>0</v>
      </c>
      <c r="O620" s="1114">
        <v>0</v>
      </c>
      <c r="P620" s="1114">
        <v>0</v>
      </c>
      <c r="Q620" s="1114">
        <v>0</v>
      </c>
      <c r="R620" s="1114">
        <v>0</v>
      </c>
      <c r="S620" s="1114">
        <v>1</v>
      </c>
      <c r="T620" s="1114">
        <v>0</v>
      </c>
      <c r="U620" s="1114">
        <v>0</v>
      </c>
      <c r="V620" s="1114">
        <v>0</v>
      </c>
      <c r="W620" s="1114">
        <v>0</v>
      </c>
      <c r="X620" s="1114">
        <v>0</v>
      </c>
      <c r="Y620" s="1114">
        <v>0</v>
      </c>
      <c r="Z620" s="1114">
        <v>0</v>
      </c>
      <c r="AA620" s="1114">
        <v>0</v>
      </c>
      <c r="AB620" s="1114">
        <v>0</v>
      </c>
      <c r="AC620" s="1114">
        <v>0</v>
      </c>
    </row>
    <row r="621" spans="4:29">
      <c r="D621" s="3" t="str">
        <f t="shared" si="281"/>
        <v>MEGOMETRO</v>
      </c>
      <c r="E621" s="3"/>
      <c r="F621" s="3"/>
      <c r="G621" s="3"/>
      <c r="H621" s="3"/>
      <c r="I621" s="3"/>
      <c r="J621" s="3"/>
      <c r="K621" s="3"/>
      <c r="L621" s="1114">
        <v>0</v>
      </c>
      <c r="M621" s="1114">
        <v>0</v>
      </c>
      <c r="N621" s="1114">
        <v>0</v>
      </c>
      <c r="O621" s="1114">
        <v>0</v>
      </c>
      <c r="P621" s="1114">
        <v>0</v>
      </c>
      <c r="Q621" s="1114">
        <v>0</v>
      </c>
      <c r="R621" s="1114">
        <v>1</v>
      </c>
      <c r="S621" s="1114">
        <v>1</v>
      </c>
      <c r="T621" s="1114">
        <v>1</v>
      </c>
      <c r="U621" s="1114">
        <v>1</v>
      </c>
      <c r="V621" s="1114">
        <v>1</v>
      </c>
      <c r="W621" s="1114">
        <v>0</v>
      </c>
      <c r="X621" s="1114">
        <v>0</v>
      </c>
      <c r="Y621" s="1114">
        <v>0</v>
      </c>
      <c r="Z621" s="1114">
        <v>0</v>
      </c>
      <c r="AA621" s="1114">
        <v>0</v>
      </c>
      <c r="AB621" s="1114">
        <v>0</v>
      </c>
      <c r="AC621" s="1114">
        <v>0</v>
      </c>
    </row>
    <row r="622" spans="4:29">
      <c r="D622" s="3" t="str">
        <f t="shared" si="281"/>
        <v>GENERADOR DE TONO</v>
      </c>
      <c r="E622" s="3"/>
      <c r="F622" s="3"/>
      <c r="G622" s="3"/>
      <c r="H622" s="3"/>
      <c r="I622" s="3"/>
      <c r="J622" s="3"/>
      <c r="K622" s="3"/>
      <c r="L622" s="1114">
        <v>0</v>
      </c>
      <c r="M622" s="1114">
        <v>0</v>
      </c>
      <c r="N622" s="1114">
        <v>0</v>
      </c>
      <c r="O622" s="1114">
        <v>0</v>
      </c>
      <c r="P622" s="1114">
        <v>0</v>
      </c>
      <c r="Q622" s="1114">
        <v>0</v>
      </c>
      <c r="R622" s="1114">
        <v>1</v>
      </c>
      <c r="S622" s="1114">
        <v>0</v>
      </c>
      <c r="T622" s="1114">
        <v>0</v>
      </c>
      <c r="U622" s="1114">
        <v>0</v>
      </c>
      <c r="V622" s="1114">
        <v>0</v>
      </c>
      <c r="W622" s="1114">
        <v>0</v>
      </c>
      <c r="X622" s="1114">
        <v>0</v>
      </c>
      <c r="Y622" s="1114">
        <v>0</v>
      </c>
      <c r="Z622" s="1114">
        <v>0</v>
      </c>
      <c r="AA622" s="1114">
        <v>0</v>
      </c>
      <c r="AB622" s="1114">
        <v>0</v>
      </c>
      <c r="AC622" s="1114">
        <v>0</v>
      </c>
    </row>
    <row r="623" spans="4:29">
      <c r="D623" s="3" t="str">
        <f t="shared" si="281"/>
        <v>DOBLADORA</v>
      </c>
      <c r="E623" s="3"/>
      <c r="F623" s="3"/>
      <c r="G623" s="3"/>
      <c r="H623" s="3"/>
      <c r="I623" s="3"/>
      <c r="J623" s="3"/>
      <c r="K623" s="3"/>
      <c r="L623" s="1114">
        <v>0</v>
      </c>
      <c r="M623" s="1114">
        <v>0</v>
      </c>
      <c r="N623" s="1114">
        <v>0</v>
      </c>
      <c r="O623" s="1114">
        <v>0</v>
      </c>
      <c r="P623" s="1114">
        <v>0</v>
      </c>
      <c r="Q623" s="1114">
        <v>0</v>
      </c>
      <c r="R623" s="1114">
        <v>0</v>
      </c>
      <c r="S623" s="1114">
        <v>0</v>
      </c>
      <c r="T623" s="1114">
        <v>0</v>
      </c>
      <c r="U623" s="1114">
        <v>0</v>
      </c>
      <c r="V623" s="1114">
        <v>0</v>
      </c>
      <c r="W623" s="1114">
        <v>0</v>
      </c>
      <c r="X623" s="1114">
        <v>0</v>
      </c>
      <c r="Y623" s="1114">
        <v>0</v>
      </c>
      <c r="Z623" s="1114">
        <v>0</v>
      </c>
      <c r="AA623" s="1114">
        <v>1</v>
      </c>
      <c r="AB623" s="1114">
        <v>0</v>
      </c>
      <c r="AC623" s="1114">
        <v>0</v>
      </c>
    </row>
    <row r="624" spans="4:29">
      <c r="D624" s="1106" t="s">
        <v>1763</v>
      </c>
      <c r="E624" s="1106"/>
      <c r="F624" s="1106"/>
      <c r="G624" s="1106"/>
      <c r="H624" s="1106"/>
      <c r="I624" s="1106"/>
      <c r="J624" s="1106"/>
      <c r="K624" s="1106"/>
      <c r="L624" s="1107">
        <f>SUM(L599:L623)</f>
        <v>0</v>
      </c>
      <c r="M624" s="1107">
        <f t="shared" ref="M624:AC624" si="282">SUM(M599:M623)</f>
        <v>0</v>
      </c>
      <c r="N624" s="1107">
        <f t="shared" si="282"/>
        <v>0</v>
      </c>
      <c r="O624" s="1107">
        <f t="shared" si="282"/>
        <v>2</v>
      </c>
      <c r="P624" s="1107">
        <f t="shared" si="282"/>
        <v>2</v>
      </c>
      <c r="Q624" s="1107">
        <f t="shared" si="282"/>
        <v>2</v>
      </c>
      <c r="R624" s="1107">
        <f t="shared" si="282"/>
        <v>7</v>
      </c>
      <c r="S624" s="1107">
        <f t="shared" si="282"/>
        <v>16</v>
      </c>
      <c r="T624" s="1107">
        <f t="shared" si="282"/>
        <v>15</v>
      </c>
      <c r="U624" s="1107">
        <f t="shared" si="282"/>
        <v>15</v>
      </c>
      <c r="V624" s="1107">
        <f t="shared" si="282"/>
        <v>17</v>
      </c>
      <c r="W624" s="1107">
        <f t="shared" si="282"/>
        <v>16</v>
      </c>
      <c r="X624" s="1107">
        <f t="shared" si="282"/>
        <v>10</v>
      </c>
      <c r="Y624" s="1107">
        <f t="shared" si="282"/>
        <v>10</v>
      </c>
      <c r="Z624" s="1107">
        <f t="shared" si="282"/>
        <v>6</v>
      </c>
      <c r="AA624" s="1107">
        <f t="shared" si="282"/>
        <v>8</v>
      </c>
      <c r="AB624" s="1107">
        <f t="shared" si="282"/>
        <v>2</v>
      </c>
      <c r="AC624" s="1107">
        <f t="shared" si="282"/>
        <v>0</v>
      </c>
    </row>
    <row r="625" spans="4:29">
      <c r="D625" s="1115" t="s">
        <v>1780</v>
      </c>
      <c r="E625" s="1115"/>
      <c r="F625" s="1115"/>
      <c r="G625" s="1115"/>
      <c r="H625" s="1115"/>
      <c r="I625" s="1115"/>
      <c r="J625" s="1115"/>
      <c r="K625" s="1115"/>
      <c r="L625" s="1116" cm="1">
        <f t="array" ref="L625">SUM($L$624:L624)*$I$560-SUMPRODUCT(($E$531:$E$556="hm")*($L$531:L556))</f>
        <v>0</v>
      </c>
      <c r="M625" s="1116" cm="1">
        <f t="array" ref="M625">SUM($L$624:M624)*$I$560-SUMPRODUCT(($E$531:$E$556="hm")*($L$531:M556))</f>
        <v>0</v>
      </c>
      <c r="N625" s="1116" cm="1">
        <f t="array" ref="N625">SUM($L$624:N624)*$I$560-SUMPRODUCT(($E$531:$E$556="hm")*($L$531:N556))</f>
        <v>0</v>
      </c>
      <c r="O625" s="1116" cm="1">
        <f t="array" ref="O625">SUM($L$624:O624)*$I$560-SUMPRODUCT(($E$531:$E$556="hm")*($L$531:O556))</f>
        <v>64</v>
      </c>
      <c r="P625" s="1116" cm="1">
        <f t="array" ref="P625">SUM($L$624:P624)*$I$560-SUMPRODUCT(($E$531:$E$556="hm")*($L$531:P556))</f>
        <v>138.88</v>
      </c>
      <c r="Q625" s="1116" cm="1">
        <f t="array" ref="Q625">SUM($L$624:Q624)*$I$560-SUMPRODUCT(($E$531:$E$556="hm")*($L$531:Q556))</f>
        <v>190.0292</v>
      </c>
      <c r="R625" s="1116" cm="1">
        <f t="array" ref="R625">SUM($L$624:R624)*$I$560-SUMPRODUCT(($E$531:$E$556="hm")*($L$531:R556))</f>
        <v>404.33695111111115</v>
      </c>
      <c r="S625" s="1116" cm="1">
        <f t="array" ref="S625">SUM($L$624:S624)*$I$560-SUMPRODUCT(($E$531:$E$556="hm")*($L$531:S556))</f>
        <v>625.36605275045554</v>
      </c>
      <c r="T625" s="1116" cm="1">
        <f t="array" ref="T625">SUM($L$624:T624)*$I$560-SUMPRODUCT(($E$531:$E$556="hm")*($L$531:T556))</f>
        <v>771.72848772313273</v>
      </c>
      <c r="U625" s="1116" cm="1">
        <f t="array" ref="U625">SUM($L$624:U624)*$I$560-SUMPRODUCT(($E$531:$E$556="hm")*($L$531:U556))</f>
        <v>903.88921602914365</v>
      </c>
      <c r="V625" s="1116" cm="1">
        <f t="array" ref="V625">SUM($L$624:V624)*$I$560-SUMPRODUCT(($E$531:$E$556="hm")*($L$531:V556))</f>
        <v>1027.9789859801758</v>
      </c>
      <c r="W625" s="1116" cm="1">
        <f t="array" ref="W625">SUM($L$624:W624)*$I$560-SUMPRODUCT(($E$531:$E$556="hm")*($L$531:W556))</f>
        <v>986.46274097449896</v>
      </c>
      <c r="X625" s="1116" cm="1">
        <f t="array" ref="X625">SUM($L$624:X624)*$I$560-SUMPRODUCT(($E$531:$E$556="hm")*($L$531:X556))</f>
        <v>813.13857136564729</v>
      </c>
      <c r="Y625" s="1116" cm="1">
        <f t="array" ref="Y625">SUM($L$624:Y624)*$I$560-SUMPRODUCT(($E$531:$E$556="hm")*($L$531:Y556))</f>
        <v>770.14429638161346</v>
      </c>
      <c r="Z625" s="1116" cm="1">
        <f t="array" ref="Z625">SUM($L$624:Z624)*$I$560-SUMPRODUCT(($E$531:$E$556="hm")*($L$531:Z556))</f>
        <v>696.66121793437651</v>
      </c>
      <c r="AA625" s="1116" cm="1">
        <f t="array" ref="AA625">SUM($L$624:AA624)*$I$560-SUMPRODUCT(($E$531:$E$556="hm")*($L$531:AA556))</f>
        <v>757.60692925492276</v>
      </c>
      <c r="AB625" s="1116" cm="1">
        <f t="array" ref="AB625">SUM($L$624:AB624)*$I$560-SUMPRODUCT(($E$531:$E$556="hm")*($L$531:AB556))</f>
        <v>677.72443817027124</v>
      </c>
      <c r="AC625" s="1116" cm="1">
        <f t="array" ref="AC625">SUM($L$624:AC624)*$I$560-SUMPRODUCT(($E$531:$E$556="hm")*($L$531:AC556))</f>
        <v>637.72443817027124</v>
      </c>
    </row>
  </sheetData>
  <conditionalFormatting sqref="L5:AC369">
    <cfRule type="cellIs" dxfId="52" priority="1" operator="greaterThan">
      <formula>0</formula>
    </cfRule>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F342-5912-47D8-8B9F-D2FD32881051}">
  <sheetPr>
    <tabColor rgb="FFFFFF00"/>
  </sheetPr>
  <dimension ref="A1:AG90"/>
  <sheetViews>
    <sheetView workbookViewId="0"/>
  </sheetViews>
  <sheetFormatPr baseColWidth="10" defaultRowHeight="12.75"/>
  <cols>
    <col min="6" max="6" width="49.5703125" style="700" customWidth="1"/>
    <col min="8" max="9" width="13.28515625" customWidth="1"/>
    <col min="10" max="15" width="0" hidden="1" customWidth="1"/>
    <col min="16" max="33" width="10.42578125" customWidth="1"/>
  </cols>
  <sheetData>
    <row r="1" spans="1:33">
      <c r="A1" s="718" t="s">
        <v>1947</v>
      </c>
      <c r="P1" s="11" t="s">
        <v>1952</v>
      </c>
      <c r="Q1" s="11" t="s">
        <v>1953</v>
      </c>
      <c r="R1" s="11" t="s">
        <v>1954</v>
      </c>
      <c r="S1" s="11" t="s">
        <v>1955</v>
      </c>
      <c r="T1" s="11" t="s">
        <v>1956</v>
      </c>
      <c r="U1" s="11" t="s">
        <v>1957</v>
      </c>
      <c r="V1" s="11" t="s">
        <v>1958</v>
      </c>
      <c r="W1" s="11" t="s">
        <v>1959</v>
      </c>
      <c r="X1" s="11" t="s">
        <v>1960</v>
      </c>
      <c r="Y1" s="11" t="s">
        <v>1961</v>
      </c>
      <c r="Z1" s="11" t="s">
        <v>1962</v>
      </c>
      <c r="AA1" s="11" t="s">
        <v>1963</v>
      </c>
      <c r="AB1" s="11" t="s">
        <v>1964</v>
      </c>
      <c r="AC1" s="11" t="s">
        <v>1965</v>
      </c>
      <c r="AD1" s="11" t="s">
        <v>1966</v>
      </c>
      <c r="AE1" s="11" t="s">
        <v>1967</v>
      </c>
      <c r="AF1" s="11" t="s">
        <v>1968</v>
      </c>
      <c r="AG1" s="11" t="s">
        <v>1969</v>
      </c>
    </row>
    <row r="2" spans="1:33">
      <c r="A2" s="1085" t="s">
        <v>1948</v>
      </c>
      <c r="B2" s="1085" t="s">
        <v>1949</v>
      </c>
      <c r="C2" s="1085" t="s">
        <v>414</v>
      </c>
      <c r="D2" s="1085" t="s">
        <v>1950</v>
      </c>
      <c r="E2" s="1085" t="s">
        <v>932</v>
      </c>
      <c r="F2" s="1641" t="s">
        <v>1850</v>
      </c>
      <c r="G2" s="1085" t="s">
        <v>1951</v>
      </c>
      <c r="H2" s="1085" t="s">
        <v>1851</v>
      </c>
      <c r="I2" s="1085" t="s">
        <v>1852</v>
      </c>
      <c r="J2" s="1085"/>
      <c r="K2" s="1085"/>
      <c r="L2" s="1085"/>
      <c r="M2" s="1085"/>
      <c r="N2" s="1085"/>
      <c r="O2" s="1085"/>
      <c r="P2" s="1423">
        <v>46205</v>
      </c>
      <c r="Q2" s="1423">
        <v>46212</v>
      </c>
      <c r="R2" s="1423">
        <v>46219</v>
      </c>
      <c r="S2" s="1423">
        <v>46226</v>
      </c>
      <c r="T2" s="1423">
        <v>46233</v>
      </c>
      <c r="U2" s="1423">
        <v>46240</v>
      </c>
      <c r="V2" s="1423">
        <v>46247</v>
      </c>
      <c r="W2" s="1423">
        <v>46254</v>
      </c>
      <c r="X2" s="1423">
        <v>46261</v>
      </c>
      <c r="Y2" s="1423">
        <v>46268</v>
      </c>
      <c r="Z2" s="1423">
        <v>46275</v>
      </c>
      <c r="AA2" s="1423">
        <v>46282</v>
      </c>
      <c r="AB2" s="1423">
        <v>46289</v>
      </c>
      <c r="AC2" s="1423">
        <v>46296</v>
      </c>
      <c r="AD2" s="1423">
        <v>46303</v>
      </c>
      <c r="AE2" s="1423">
        <v>46310</v>
      </c>
      <c r="AF2" s="1423">
        <v>46317</v>
      </c>
      <c r="AG2" s="1423">
        <v>46324</v>
      </c>
    </row>
    <row r="3" spans="1:33">
      <c r="B3" s="672">
        <v>1</v>
      </c>
      <c r="C3" t="s">
        <v>52</v>
      </c>
      <c r="D3" s="1043">
        <f>Partidas!G6</f>
        <v>0</v>
      </c>
      <c r="E3" t="str">
        <f>Partidas!B6</f>
        <v>A1000</v>
      </c>
      <c r="F3" s="700" t="str">
        <f>Partidas!C6</f>
        <v>KOM</v>
      </c>
      <c r="G3">
        <f>Partidas!D6</f>
        <v>1</v>
      </c>
      <c r="H3" s="1040">
        <f>Partidas!E6</f>
        <v>46204</v>
      </c>
      <c r="I3" s="1040">
        <f>Partidas!F6</f>
        <v>46204</v>
      </c>
      <c r="P3" s="1430"/>
      <c r="Q3" s="1430"/>
      <c r="R3" s="1430"/>
      <c r="S3" s="1430"/>
      <c r="T3" s="1430"/>
      <c r="U3" s="1430"/>
      <c r="V3" s="1430"/>
      <c r="W3" s="1430"/>
      <c r="X3" s="1430"/>
      <c r="Y3" s="1430"/>
      <c r="Z3" s="1430"/>
      <c r="AA3" s="1430"/>
      <c r="AB3" s="1430"/>
      <c r="AC3" s="1430"/>
      <c r="AD3" s="1430"/>
      <c r="AE3" s="1430"/>
      <c r="AF3" s="1430"/>
      <c r="AG3" s="1430"/>
    </row>
    <row r="4" spans="1:33">
      <c r="B4" s="672">
        <v>1</v>
      </c>
      <c r="C4" t="s">
        <v>52</v>
      </c>
      <c r="D4" s="1043">
        <f>Partidas!G7</f>
        <v>0</v>
      </c>
      <c r="E4" t="str">
        <f>Partidas!B7</f>
        <v>A1010</v>
      </c>
      <c r="F4" s="700" t="str">
        <f>Partidas!C7</f>
        <v>GESTION DE RIESGOS</v>
      </c>
      <c r="G4">
        <f>Partidas!D7</f>
        <v>6</v>
      </c>
      <c r="H4" s="1040">
        <f>Partidas!E7</f>
        <v>46205</v>
      </c>
      <c r="I4" s="1040">
        <f>Partidas!F7</f>
        <v>46212</v>
      </c>
      <c r="P4" s="1430"/>
      <c r="Q4" s="1430"/>
      <c r="R4" s="1430"/>
      <c r="S4" s="1430"/>
      <c r="T4" s="1430"/>
      <c r="U4" s="1430"/>
      <c r="V4" s="1430"/>
      <c r="W4" s="1430"/>
      <c r="X4" s="1430"/>
      <c r="Y4" s="1430"/>
      <c r="Z4" s="1430"/>
      <c r="AA4" s="1430"/>
      <c r="AB4" s="1430"/>
      <c r="AC4" s="1430"/>
      <c r="AD4" s="1430"/>
      <c r="AE4" s="1430"/>
      <c r="AF4" s="1430"/>
      <c r="AG4" s="1430"/>
    </row>
    <row r="5" spans="1:33">
      <c r="B5" s="672">
        <v>1</v>
      </c>
      <c r="C5" t="s">
        <v>52</v>
      </c>
      <c r="D5" s="1043">
        <f>Partidas!G8</f>
        <v>0</v>
      </c>
      <c r="E5" t="str">
        <f>Partidas!B8</f>
        <v>A1020</v>
      </c>
      <c r="F5" s="700" t="str">
        <f>Partidas!C8</f>
        <v>PMAS</v>
      </c>
      <c r="G5">
        <f>Partidas!D8</f>
        <v>6</v>
      </c>
      <c r="H5" s="1040">
        <f>Partidas!E8</f>
        <v>46205</v>
      </c>
      <c r="I5" s="1040">
        <f>Partidas!F8</f>
        <v>46212</v>
      </c>
      <c r="P5" s="1430"/>
      <c r="Q5" s="1430"/>
      <c r="R5" s="1430"/>
      <c r="S5" s="1430"/>
      <c r="T5" s="1430"/>
      <c r="U5" s="1430"/>
      <c r="V5" s="1430"/>
      <c r="W5" s="1430"/>
      <c r="X5" s="1430"/>
      <c r="Y5" s="1430"/>
      <c r="Z5" s="1430"/>
      <c r="AA5" s="1430"/>
      <c r="AB5" s="1430"/>
      <c r="AC5" s="1430"/>
      <c r="AD5" s="1430"/>
      <c r="AE5" s="1430"/>
      <c r="AF5" s="1430"/>
      <c r="AG5" s="1430"/>
    </row>
    <row r="6" spans="1:33">
      <c r="B6" s="672">
        <v>1</v>
      </c>
      <c r="C6" t="s">
        <v>52</v>
      </c>
      <c r="D6" s="1043">
        <f>Partidas!G9</f>
        <v>0</v>
      </c>
      <c r="E6" t="str">
        <f>Partidas!B9</f>
        <v>A1030</v>
      </c>
      <c r="F6" s="700" t="str">
        <f>Partidas!C9</f>
        <v>FOTOCHECKS</v>
      </c>
      <c r="G6">
        <f>Partidas!D9</f>
        <v>12</v>
      </c>
      <c r="H6" s="1040">
        <f>Partidas!E9</f>
        <v>46205</v>
      </c>
      <c r="I6" s="1040">
        <f>Partidas!F9</f>
        <v>46220</v>
      </c>
      <c r="P6" s="1430"/>
      <c r="Q6" s="1430"/>
      <c r="R6" s="1430"/>
      <c r="S6" s="1430"/>
      <c r="T6" s="1430"/>
      <c r="U6" s="1430"/>
      <c r="V6" s="1430"/>
      <c r="W6" s="1430"/>
      <c r="X6" s="1430"/>
      <c r="Y6" s="1430"/>
      <c r="Z6" s="1430"/>
      <c r="AA6" s="1430"/>
      <c r="AB6" s="1430"/>
      <c r="AC6" s="1430"/>
      <c r="AD6" s="1430"/>
      <c r="AE6" s="1430"/>
      <c r="AF6" s="1430"/>
      <c r="AG6" s="1430"/>
    </row>
    <row r="7" spans="1:33" ht="25.5">
      <c r="A7" s="701">
        <f>'De QPS'!A6</f>
        <v>1.0101</v>
      </c>
      <c r="B7" s="672">
        <v>0.5</v>
      </c>
      <c r="C7" t="s">
        <v>52</v>
      </c>
      <c r="D7" s="1043">
        <f>Partidas!G10</f>
        <v>100</v>
      </c>
      <c r="E7" t="str">
        <f>Partidas!B10</f>
        <v>A1040</v>
      </c>
      <c r="F7" s="700" t="str">
        <f>Partidas!C10</f>
        <v>MOVILIZACION DE FACILIDADES, PERSONAL Y EQUIPOS E INDUCCION ESPECIFICA</v>
      </c>
      <c r="G7">
        <f>Partidas!D10</f>
        <v>5</v>
      </c>
      <c r="H7" s="1040">
        <f>Partidas!E10</f>
        <v>46223</v>
      </c>
      <c r="I7" s="1040">
        <f>Partidas!F10</f>
        <v>46227</v>
      </c>
      <c r="P7" s="1430"/>
      <c r="Q7" s="1430"/>
      <c r="R7" s="1430"/>
      <c r="S7" s="1430"/>
      <c r="T7" s="1430"/>
      <c r="U7" s="1430"/>
      <c r="V7" s="1430">
        <v>0.5</v>
      </c>
      <c r="W7" s="1430"/>
      <c r="X7" s="1430"/>
      <c r="Y7" s="1430"/>
      <c r="Z7" s="1430"/>
      <c r="AA7" s="1430"/>
      <c r="AB7" s="1430"/>
      <c r="AC7" s="1430"/>
      <c r="AD7" s="1430"/>
      <c r="AE7" s="1430"/>
      <c r="AF7" s="1430"/>
      <c r="AG7" s="1430"/>
    </row>
    <row r="8" spans="1:33" ht="25.5">
      <c r="A8" s="701">
        <f>'De QPS'!A7</f>
        <v>1.0102</v>
      </c>
      <c r="B8" s="672">
        <f>'De QPS'!D7</f>
        <v>1</v>
      </c>
      <c r="C8" t="str">
        <f>'De QPS'!E7</f>
        <v>Glb.</v>
      </c>
      <c r="D8" s="1043">
        <f>Partidas!G11</f>
        <v>48</v>
      </c>
      <c r="E8" t="str">
        <f>Partidas!B11</f>
        <v>A1050</v>
      </c>
      <c r="F8" s="700" t="str">
        <f>Partidas!C11</f>
        <v>TRAZO Y REPLANTEO (PRELIMINAR Y DURANTE LA OBRA)</v>
      </c>
      <c r="G8">
        <f>Partidas!D11</f>
        <v>2</v>
      </c>
      <c r="H8" s="1040">
        <f>Partidas!E11</f>
        <v>46233</v>
      </c>
      <c r="I8" s="1040">
        <f>Partidas!F11</f>
        <v>46234</v>
      </c>
      <c r="P8" s="1430"/>
      <c r="Q8" s="1430"/>
      <c r="R8" s="1430"/>
      <c r="S8" s="1430"/>
      <c r="T8" s="1430"/>
      <c r="U8" s="1430"/>
      <c r="V8" s="1430">
        <v>0.6</v>
      </c>
      <c r="W8" s="1430"/>
      <c r="X8" s="1430"/>
      <c r="Y8" s="1430"/>
      <c r="Z8" s="1430"/>
      <c r="AA8" s="1430"/>
      <c r="AB8" s="1430"/>
      <c r="AC8" s="1430"/>
      <c r="AD8" s="1430"/>
      <c r="AE8" s="1430"/>
      <c r="AF8" s="1430"/>
      <c r="AG8" s="1430"/>
    </row>
    <row r="9" spans="1:33">
      <c r="A9" s="701">
        <f>'De QPS'!A8</f>
        <v>1.0103</v>
      </c>
      <c r="B9" s="672">
        <f>'De QPS'!D8</f>
        <v>1</v>
      </c>
      <c r="C9" t="str">
        <f>'De QPS'!E8</f>
        <v>Glb.</v>
      </c>
      <c r="D9" s="1043">
        <f>Partidas!G12</f>
        <v>33.6</v>
      </c>
      <c r="E9" t="str">
        <f>Partidas!B12</f>
        <v>A1060</v>
      </c>
      <c r="F9" s="700" t="str">
        <f>Partidas!C12</f>
        <v>REPLANTEO DE ÁREA DEL TRABAJO</v>
      </c>
      <c r="G9">
        <f>Partidas!D12</f>
        <v>1</v>
      </c>
      <c r="H9" s="1040">
        <f>Partidas!E12</f>
        <v>46272</v>
      </c>
      <c r="I9" s="1040">
        <f>Partidas!F12</f>
        <v>46272</v>
      </c>
      <c r="P9" s="1430"/>
      <c r="Q9" s="1430"/>
      <c r="R9" s="1430"/>
      <c r="S9" s="1430"/>
      <c r="T9" s="1430"/>
      <c r="U9" s="1430"/>
      <c r="V9" s="1430">
        <v>0.5</v>
      </c>
      <c r="W9" s="1430"/>
      <c r="X9" s="1430"/>
      <c r="Y9" s="1430"/>
      <c r="Z9" s="1430"/>
      <c r="AA9" s="1430"/>
      <c r="AB9" s="1430"/>
      <c r="AC9" s="1430"/>
      <c r="AD9" s="1430"/>
      <c r="AE9" s="1430"/>
      <c r="AF9" s="1430"/>
      <c r="AG9" s="1430"/>
    </row>
    <row r="10" spans="1:33">
      <c r="A10" s="701">
        <f>'De QPS'!A10</f>
        <v>2.0101</v>
      </c>
      <c r="B10" s="672">
        <f>'De QPS'!D10</f>
        <v>1.28</v>
      </c>
      <c r="C10" t="str">
        <f>'De QPS'!E10</f>
        <v>m3</v>
      </c>
      <c r="D10" s="1043">
        <f>Partidas!G14</f>
        <v>53.760000000000005</v>
      </c>
      <c r="E10" t="str">
        <f>Partidas!B14</f>
        <v>A1070</v>
      </c>
      <c r="F10" s="700" t="str">
        <f>Partidas!C14</f>
        <v>Demolición de bases e = 50 cm</v>
      </c>
      <c r="G10">
        <f>Partidas!D14</f>
        <v>3</v>
      </c>
      <c r="H10" s="1040">
        <f>Partidas!E14</f>
        <v>46233</v>
      </c>
      <c r="I10" s="1040">
        <f>Partidas!F14</f>
        <v>46237</v>
      </c>
      <c r="P10" s="1430"/>
      <c r="Q10" s="1430"/>
      <c r="R10" s="1430"/>
      <c r="S10" s="1430"/>
      <c r="T10" s="1430"/>
      <c r="U10" s="1430"/>
      <c r="V10" s="1430">
        <v>0.45</v>
      </c>
      <c r="W10" s="1430"/>
      <c r="X10" s="1430"/>
      <c r="Y10" s="1430"/>
      <c r="Z10" s="1430"/>
      <c r="AA10" s="1430"/>
      <c r="AB10" s="1430"/>
      <c r="AC10" s="1430"/>
      <c r="AD10" s="1430"/>
      <c r="AE10" s="1430"/>
      <c r="AF10" s="1430"/>
      <c r="AG10" s="1430"/>
    </row>
    <row r="11" spans="1:33">
      <c r="A11" s="701">
        <f>'De QPS'!A12</f>
        <v>2.0201000000000002</v>
      </c>
      <c r="B11" s="672">
        <f>'De QPS'!D12</f>
        <v>8.0250000000000002E-2</v>
      </c>
      <c r="C11" t="str">
        <f>'De QPS'!E12</f>
        <v>m3</v>
      </c>
      <c r="D11" s="1043">
        <f>Partidas!G16</f>
        <v>0.35095999999999994</v>
      </c>
      <c r="E11" t="str">
        <f>Partidas!B16</f>
        <v>A1080</v>
      </c>
      <c r="F11" s="700" t="str">
        <f>Partidas!C16</f>
        <v>Concreto simple f'c=100 kg/cm2</v>
      </c>
      <c r="G11">
        <f>Partidas!D16</f>
        <v>1</v>
      </c>
      <c r="H11" s="1040">
        <f>Partidas!E16</f>
        <v>46239</v>
      </c>
      <c r="I11" s="1040">
        <f>Partidas!F16</f>
        <v>46239</v>
      </c>
      <c r="P11" s="1430"/>
      <c r="Q11" s="1430"/>
      <c r="R11" s="1430"/>
      <c r="S11" s="1430"/>
      <c r="T11" s="1430"/>
      <c r="U11" s="1430"/>
      <c r="V11" s="1430"/>
      <c r="W11" s="1430"/>
      <c r="X11" s="1430"/>
      <c r="Y11" s="1430"/>
      <c r="Z11" s="1430"/>
      <c r="AA11" s="1430"/>
      <c r="AB11" s="1430"/>
      <c r="AC11" s="1430"/>
      <c r="AD11" s="1430"/>
      <c r="AE11" s="1430"/>
      <c r="AF11" s="1430"/>
      <c r="AG11" s="1430"/>
    </row>
    <row r="12" spans="1:33">
      <c r="A12" s="701">
        <f>'De QPS'!A14</f>
        <v>2.0301</v>
      </c>
      <c r="B12" s="672">
        <f>'De QPS'!D14</f>
        <v>0.89700000000000002</v>
      </c>
      <c r="C12" t="str">
        <f>'De QPS'!E14</f>
        <v>m3</v>
      </c>
      <c r="D12" s="1043">
        <f>Partidas!G18</f>
        <v>3.9228800000000001</v>
      </c>
      <c r="E12" t="str">
        <f>Partidas!B18</f>
        <v>A1090</v>
      </c>
      <c r="F12" s="700" t="str">
        <f>Partidas!C18</f>
        <v>Concreto f'c=25MPa, Cemento tipo HS</v>
      </c>
      <c r="G12">
        <f>Partidas!D18</f>
        <v>1</v>
      </c>
      <c r="H12" s="1040">
        <f>Partidas!E18</f>
        <v>46245</v>
      </c>
      <c r="I12" s="1040">
        <f>Partidas!F18</f>
        <v>46245</v>
      </c>
      <c r="P12" s="1430"/>
      <c r="Q12" s="1430"/>
      <c r="R12" s="1430"/>
      <c r="S12" s="1430"/>
      <c r="T12" s="1430"/>
      <c r="U12" s="1430"/>
      <c r="V12" s="1430"/>
      <c r="W12" s="1430"/>
      <c r="X12" s="1430"/>
      <c r="Y12" s="1430"/>
      <c r="Z12" s="1430"/>
      <c r="AA12" s="1430"/>
      <c r="AB12" s="1430"/>
      <c r="AC12" s="1430"/>
      <c r="AD12" s="1430"/>
      <c r="AE12" s="1430"/>
      <c r="AF12" s="1430"/>
      <c r="AG12" s="1430"/>
    </row>
    <row r="13" spans="1:33">
      <c r="A13" s="701">
        <f>'De QPS'!A15</f>
        <v>2.0302000000000002</v>
      </c>
      <c r="B13" s="672">
        <f>'De QPS'!D15</f>
        <v>7</v>
      </c>
      <c r="C13" t="str">
        <f>'De QPS'!E15</f>
        <v>m2</v>
      </c>
      <c r="D13" s="1043">
        <f>Partidas!G19</f>
        <v>6.8444444444444432</v>
      </c>
      <c r="E13" t="str">
        <f>Partidas!B19</f>
        <v>A1100</v>
      </c>
      <c r="F13" s="700" t="str">
        <f>Partidas!C19</f>
        <v>Encofrado y desencofrado</v>
      </c>
      <c r="G13">
        <f>Partidas!D19</f>
        <v>1</v>
      </c>
      <c r="H13" s="1040">
        <f>Partidas!E19</f>
        <v>46244</v>
      </c>
      <c r="I13" s="1040">
        <f>Partidas!F19</f>
        <v>46244</v>
      </c>
      <c r="P13" s="1430"/>
      <c r="Q13" s="1430"/>
      <c r="R13" s="1430"/>
      <c r="S13" s="1430"/>
      <c r="T13" s="1430"/>
      <c r="U13" s="1430"/>
      <c r="V13" s="1430"/>
      <c r="W13" s="1430"/>
      <c r="X13" s="1430"/>
      <c r="Y13" s="1430"/>
      <c r="Z13" s="1430"/>
      <c r="AA13" s="1430"/>
      <c r="AB13" s="1430"/>
      <c r="AC13" s="1430"/>
      <c r="AD13" s="1430"/>
      <c r="AE13" s="1430"/>
      <c r="AF13" s="1430"/>
      <c r="AG13" s="1430"/>
    </row>
    <row r="14" spans="1:33">
      <c r="A14" s="701">
        <f>'De QPS'!A16</f>
        <v>2.0303000000000004</v>
      </c>
      <c r="B14" s="672">
        <f>'De QPS'!D16</f>
        <v>85.155000000000001</v>
      </c>
      <c r="C14" t="str">
        <f>'De QPS'!E16</f>
        <v>kg</v>
      </c>
      <c r="D14" s="1043">
        <f>Partidas!G20</f>
        <v>5.9949120000000011</v>
      </c>
      <c r="E14" t="str">
        <f>Partidas!B20</f>
        <v>A1110</v>
      </c>
      <c r="F14" s="700" t="str">
        <f>Partidas!C20</f>
        <v>Acero de Refuerzo (ASTM A-615 G 60, fy = 420 MPa)</v>
      </c>
      <c r="G14">
        <f>Partidas!D20</f>
        <v>1</v>
      </c>
      <c r="H14" s="1040">
        <f>Partidas!E20</f>
        <v>46241</v>
      </c>
      <c r="I14" s="1040">
        <f>Partidas!F20</f>
        <v>46241</v>
      </c>
      <c r="P14" s="1430"/>
      <c r="Q14" s="1430"/>
      <c r="R14" s="1430"/>
      <c r="S14" s="1430"/>
      <c r="T14" s="1430"/>
      <c r="U14" s="1430"/>
      <c r="V14" s="1430"/>
      <c r="W14" s="1430"/>
      <c r="X14" s="1430"/>
      <c r="Y14" s="1430"/>
      <c r="Z14" s="1430"/>
      <c r="AA14" s="1430"/>
      <c r="AB14" s="1430"/>
      <c r="AC14" s="1430"/>
      <c r="AD14" s="1430"/>
      <c r="AE14" s="1430"/>
      <c r="AF14" s="1430"/>
      <c r="AG14" s="1430"/>
    </row>
    <row r="15" spans="1:33" ht="25.5">
      <c r="A15" s="701">
        <f>'De QPS'!A18</f>
        <v>2.0401000000000002</v>
      </c>
      <c r="B15" s="672">
        <f>'De QPS'!D18</f>
        <v>12</v>
      </c>
      <c r="C15" t="str">
        <f>'De QPS'!E18</f>
        <v>UND</v>
      </c>
      <c r="D15" s="1043">
        <f>Partidas!G22</f>
        <v>10.080000000000002</v>
      </c>
      <c r="E15" t="str">
        <f>Partidas!B22</f>
        <v>A1120</v>
      </c>
      <c r="F15" s="700" t="str">
        <f>Partidas!C22</f>
        <v>Varilla roscada Ø1" L=30cm tipo HAS con contratuerca y arandela; anclaje químico HIT-HY 200 o equivalente</v>
      </c>
      <c r="G15">
        <f>Partidas!D22</f>
        <v>1</v>
      </c>
      <c r="H15" s="1040">
        <f>Partidas!E22</f>
        <v>46246</v>
      </c>
      <c r="I15" s="1040">
        <f>Partidas!F22</f>
        <v>46246</v>
      </c>
      <c r="P15" s="1430"/>
      <c r="Q15" s="1430"/>
      <c r="R15" s="1430"/>
      <c r="S15" s="1430"/>
      <c r="T15" s="1430"/>
      <c r="U15" s="1430"/>
      <c r="V15" s="1430"/>
      <c r="W15" s="1430"/>
      <c r="X15" s="1430"/>
      <c r="Y15" s="1430"/>
      <c r="Z15" s="1430"/>
      <c r="AA15" s="1430"/>
      <c r="AB15" s="1430"/>
      <c r="AC15" s="1430"/>
      <c r="AD15" s="1430"/>
      <c r="AE15" s="1430"/>
      <c r="AF15" s="1430"/>
      <c r="AG15" s="1430"/>
    </row>
    <row r="16" spans="1:33" ht="25.5">
      <c r="A16" s="701">
        <f>'De QPS'!A19</f>
        <v>2.0402000000000005</v>
      </c>
      <c r="B16" s="672">
        <f>'De QPS'!D19</f>
        <v>9.5</v>
      </c>
      <c r="C16" t="str">
        <f>'De QPS'!E19</f>
        <v>m</v>
      </c>
      <c r="D16" s="1043">
        <f>Partidas!G23</f>
        <v>7.98</v>
      </c>
      <c r="E16" t="str">
        <f>Partidas!B23</f>
        <v>A1130</v>
      </c>
      <c r="F16" s="700" t="str">
        <f>Partidas!C23</f>
        <v>Juntas de expansión de acuerdo al plano estándar CRD-DWG-11760-1-33-4002</v>
      </c>
      <c r="G16">
        <f>Partidas!D23</f>
        <v>1</v>
      </c>
      <c r="H16" s="1040">
        <f>Partidas!E23</f>
        <v>46286</v>
      </c>
      <c r="I16" s="1040">
        <f>Partidas!F23</f>
        <v>46286</v>
      </c>
      <c r="P16" s="1430"/>
      <c r="Q16" s="1430"/>
      <c r="R16" s="1430"/>
      <c r="S16" s="1430"/>
      <c r="T16" s="1430"/>
      <c r="U16" s="1430"/>
      <c r="V16" s="1430"/>
      <c r="W16" s="1430"/>
      <c r="X16" s="1430"/>
      <c r="Y16" s="1430"/>
      <c r="Z16" s="1430"/>
      <c r="AA16" s="1430"/>
      <c r="AB16" s="1430"/>
      <c r="AC16" s="1430"/>
      <c r="AD16" s="1430"/>
      <c r="AE16" s="1430"/>
      <c r="AF16" s="1430"/>
      <c r="AG16" s="1430"/>
    </row>
    <row r="17" spans="1:33" ht="25.5">
      <c r="A17" s="701">
        <f>'De QPS'!A20</f>
        <v>2.0403000000000007</v>
      </c>
      <c r="B17" s="672">
        <f>'De QPS'!D20</f>
        <v>653.49</v>
      </c>
      <c r="C17" t="str">
        <f>'De QPS'!E20</f>
        <v>kg</v>
      </c>
      <c r="D17" s="1043">
        <f>Partidas!G24</f>
        <v>43.914528000000004</v>
      </c>
      <c r="E17" t="str">
        <f>Partidas!B24</f>
        <v>A1140</v>
      </c>
      <c r="F17" s="700" t="str">
        <f>Partidas!C24</f>
        <v>Soporte metálico ASTM A36 para tuberías y tableros eléctricos</v>
      </c>
      <c r="G17">
        <f>Partidas!D24</f>
        <v>3</v>
      </c>
      <c r="H17" s="1040">
        <f>Partidas!E24</f>
        <v>46266</v>
      </c>
      <c r="I17" s="1040">
        <f>Partidas!F24</f>
        <v>46268</v>
      </c>
      <c r="P17" s="1430"/>
      <c r="Q17" s="1430"/>
      <c r="R17" s="1430"/>
      <c r="S17" s="1430"/>
      <c r="T17" s="1430"/>
      <c r="U17" s="1430"/>
      <c r="V17" s="1430"/>
      <c r="W17" s="1430"/>
      <c r="X17" s="1430"/>
      <c r="Y17" s="1430"/>
      <c r="Z17" s="1430"/>
      <c r="AA17" s="1430"/>
      <c r="AB17" s="1430"/>
      <c r="AC17" s="1430"/>
      <c r="AD17" s="1430"/>
      <c r="AE17" s="1430"/>
      <c r="AF17" s="1430"/>
      <c r="AG17" s="1430"/>
    </row>
    <row r="18" spans="1:33">
      <c r="A18" s="701">
        <f>'De QPS'!A21</f>
        <v>2.0404000000000009</v>
      </c>
      <c r="B18" s="672">
        <f>'De QPS'!D21</f>
        <v>330.92</v>
      </c>
      <c r="C18" t="str">
        <f>'De QPS'!E21</f>
        <v>kg</v>
      </c>
      <c r="D18" s="1043">
        <f>Partidas!G25</f>
        <v>22.237824000000003</v>
      </c>
      <c r="E18" t="str">
        <f>Partidas!B25</f>
        <v>A1150</v>
      </c>
      <c r="F18" s="700" t="str">
        <f>Partidas!C25</f>
        <v>Placa base para soportería de tuberías</v>
      </c>
      <c r="G18">
        <f>Partidas!D25</f>
        <v>1</v>
      </c>
      <c r="H18" s="1040">
        <f>Partidas!E25</f>
        <v>46269</v>
      </c>
      <c r="I18" s="1040">
        <f>Partidas!F25</f>
        <v>46269</v>
      </c>
      <c r="P18" s="1430"/>
      <c r="Q18" s="1430"/>
      <c r="R18" s="1430"/>
      <c r="S18" s="1430"/>
      <c r="T18" s="1430"/>
      <c r="U18" s="1430"/>
      <c r="V18" s="1430"/>
      <c r="W18" s="1430"/>
      <c r="X18" s="1430"/>
      <c r="Y18" s="1430"/>
      <c r="Z18" s="1430"/>
      <c r="AA18" s="1430"/>
      <c r="AB18" s="1430"/>
      <c r="AC18" s="1430"/>
      <c r="AD18" s="1430"/>
      <c r="AE18" s="1430"/>
      <c r="AF18" s="1430"/>
      <c r="AG18" s="1430"/>
    </row>
    <row r="19" spans="1:33" ht="25.5">
      <c r="A19" s="701">
        <f>'De QPS'!A22</f>
        <v>2.0405000000000011</v>
      </c>
      <c r="B19" s="672">
        <f>'De QPS'!D22</f>
        <v>104.16537500000001</v>
      </c>
      <c r="C19" t="str">
        <f>'De QPS'!E22</f>
        <v>Lt</v>
      </c>
      <c r="D19" s="1043">
        <f>Partidas!G26</f>
        <v>174.99783000000002</v>
      </c>
      <c r="E19" t="str">
        <f>Partidas!B26</f>
        <v>A1160</v>
      </c>
      <c r="F19" s="700" t="str">
        <f>Partidas!C26</f>
        <v>Mortero de nivelacion de cemento e=25 mm, De acuerdo Especificación técnica 000.215.03600_0</v>
      </c>
      <c r="G19">
        <f>Partidas!D26</f>
        <v>10</v>
      </c>
      <c r="H19" s="1040">
        <f>Partidas!E26</f>
        <v>46272</v>
      </c>
      <c r="I19" s="1040">
        <f>Partidas!F26</f>
        <v>46283</v>
      </c>
      <c r="P19" s="1430"/>
      <c r="Q19" s="1430"/>
      <c r="R19" s="1430"/>
      <c r="S19" s="1430"/>
      <c r="T19" s="1430"/>
      <c r="U19" s="1430"/>
      <c r="V19" s="1430"/>
      <c r="W19" s="1430"/>
      <c r="X19" s="1430"/>
      <c r="Y19" s="1430"/>
      <c r="Z19" s="1430"/>
      <c r="AA19" s="1430"/>
      <c r="AB19" s="1430"/>
      <c r="AC19" s="1430"/>
      <c r="AD19" s="1430"/>
      <c r="AE19" s="1430"/>
      <c r="AF19" s="1430"/>
      <c r="AG19" s="1430"/>
    </row>
    <row r="20" spans="1:33">
      <c r="A20" s="701">
        <f>'De QPS'!A23</f>
        <v>2.0406000000000013</v>
      </c>
      <c r="B20" s="672">
        <f>'De QPS'!D23</f>
        <v>102</v>
      </c>
      <c r="C20" t="str">
        <f>'De QPS'!E23</f>
        <v>UND</v>
      </c>
      <c r="D20" s="1043">
        <f>Partidas!G27</f>
        <v>114.24</v>
      </c>
      <c r="E20" t="str">
        <f>Partidas!B27</f>
        <v>A1170</v>
      </c>
      <c r="F20" s="700" t="str">
        <f>Partidas!C27</f>
        <v>Perno de expansión 1/2"x3"</v>
      </c>
      <c r="G20">
        <f>Partidas!D27</f>
        <v>7</v>
      </c>
      <c r="H20" s="1040">
        <f>Partidas!E27</f>
        <v>46247</v>
      </c>
      <c r="I20" s="1040">
        <f>Partidas!F27</f>
        <v>46255</v>
      </c>
      <c r="P20" s="1430"/>
      <c r="Q20" s="1430"/>
      <c r="R20" s="1430"/>
      <c r="S20" s="1430"/>
      <c r="T20" s="1430"/>
      <c r="U20" s="1430"/>
      <c r="V20" s="1430"/>
      <c r="W20" s="1430"/>
      <c r="X20" s="1430"/>
      <c r="Y20" s="1430"/>
      <c r="Z20" s="1430"/>
      <c r="AA20" s="1430"/>
      <c r="AB20" s="1430"/>
      <c r="AC20" s="1430"/>
      <c r="AD20" s="1430"/>
      <c r="AE20" s="1430"/>
      <c r="AF20" s="1430"/>
      <c r="AG20" s="1430"/>
    </row>
    <row r="21" spans="1:33">
      <c r="A21" s="701">
        <f>'De QPS'!A24</f>
        <v>2.0407000000000015</v>
      </c>
      <c r="B21" s="672">
        <f>'De QPS'!D24</f>
        <v>26</v>
      </c>
      <c r="C21" t="str">
        <f>'De QPS'!E24</f>
        <v>UND</v>
      </c>
      <c r="D21" s="1043">
        <f>Partidas!G28</f>
        <v>29.12</v>
      </c>
      <c r="E21" t="str">
        <f>Partidas!B28</f>
        <v>A1180</v>
      </c>
      <c r="F21" s="700" t="str">
        <f>Partidas!C28</f>
        <v>Perno de expansión 5/8"x3"</v>
      </c>
      <c r="G21">
        <f>Partidas!D28</f>
        <v>2</v>
      </c>
      <c r="H21" s="1040">
        <f>Partidas!E28</f>
        <v>46258</v>
      </c>
      <c r="I21" s="1040">
        <f>Partidas!F28</f>
        <v>46259</v>
      </c>
      <c r="P21" s="1430"/>
      <c r="Q21" s="1430"/>
      <c r="R21" s="1430"/>
      <c r="S21" s="1430"/>
      <c r="T21" s="1430"/>
      <c r="U21" s="1430"/>
      <c r="V21" s="1430"/>
      <c r="W21" s="1430"/>
      <c r="X21" s="1430"/>
      <c r="Y21" s="1430"/>
      <c r="Z21" s="1430"/>
      <c r="AA21" s="1430"/>
      <c r="AB21" s="1430"/>
      <c r="AC21" s="1430"/>
      <c r="AD21" s="1430"/>
      <c r="AE21" s="1430"/>
      <c r="AF21" s="1430"/>
      <c r="AG21" s="1430"/>
    </row>
    <row r="22" spans="1:33">
      <c r="A22" s="701">
        <f>'De QPS'!A25</f>
        <v>2.0408000000000017</v>
      </c>
      <c r="B22" s="672">
        <f>'De QPS'!D25</f>
        <v>12</v>
      </c>
      <c r="C22" t="str">
        <f>'De QPS'!E25</f>
        <v>UND</v>
      </c>
      <c r="D22" s="1043">
        <f>Partidas!G29</f>
        <v>13.440000000000001</v>
      </c>
      <c r="E22" t="str">
        <f>Partidas!B29</f>
        <v>A1190</v>
      </c>
      <c r="F22" s="700" t="str">
        <f>Partidas!C29</f>
        <v>Perno de expansión 3/4"x5"</v>
      </c>
      <c r="G22">
        <f>Partidas!D29</f>
        <v>1</v>
      </c>
      <c r="H22" s="1040">
        <f>Partidas!E29</f>
        <v>46260</v>
      </c>
      <c r="I22" s="1040">
        <f>Partidas!F29</f>
        <v>46260</v>
      </c>
      <c r="P22" s="1430"/>
      <c r="Q22" s="1430"/>
      <c r="R22" s="1430"/>
      <c r="S22" s="1430"/>
      <c r="T22" s="1430"/>
      <c r="U22" s="1430"/>
      <c r="V22" s="1430"/>
      <c r="W22" s="1430"/>
      <c r="X22" s="1430"/>
      <c r="Y22" s="1430"/>
      <c r="Z22" s="1430"/>
      <c r="AA22" s="1430"/>
      <c r="AB22" s="1430"/>
      <c r="AC22" s="1430"/>
      <c r="AD22" s="1430"/>
      <c r="AE22" s="1430"/>
      <c r="AF22" s="1430"/>
      <c r="AG22" s="1430"/>
    </row>
    <row r="23" spans="1:33" ht="25.5">
      <c r="A23" s="701">
        <f>'De QPS'!A26</f>
        <v>2.0409000000000019</v>
      </c>
      <c r="B23" s="672">
        <f>'De QPS'!D26</f>
        <v>28</v>
      </c>
      <c r="C23" t="str">
        <f>'De QPS'!E26</f>
        <v>UND</v>
      </c>
      <c r="D23" s="1043">
        <f>Partidas!G30</f>
        <v>47.040000000000006</v>
      </c>
      <c r="E23" t="str">
        <f>Partidas!B30</f>
        <v>A1200</v>
      </c>
      <c r="F23" s="700" t="str">
        <f>Partidas!C30</f>
        <v>Pernos de anclaje embebido ASTM A36 Ø1/2" de 180 mm de los pedestales</v>
      </c>
      <c r="G23">
        <f>Partidas!D30</f>
        <v>3</v>
      </c>
      <c r="H23" s="1040">
        <f>Partidas!E30</f>
        <v>46261</v>
      </c>
      <c r="I23" s="1040">
        <f>Partidas!F30</f>
        <v>46265</v>
      </c>
      <c r="P23" s="1430"/>
      <c r="Q23" s="1430"/>
      <c r="R23" s="1430"/>
      <c r="S23" s="1430"/>
      <c r="T23" s="1430"/>
      <c r="U23" s="1430"/>
      <c r="V23" s="1430"/>
      <c r="W23" s="1430"/>
      <c r="X23" s="1430"/>
      <c r="Y23" s="1430"/>
      <c r="Z23" s="1430"/>
      <c r="AA23" s="1430"/>
      <c r="AB23" s="1430"/>
      <c r="AC23" s="1430"/>
      <c r="AD23" s="1430"/>
      <c r="AE23" s="1430"/>
      <c r="AF23" s="1430"/>
      <c r="AG23" s="1430"/>
    </row>
    <row r="24" spans="1:33">
      <c r="A24" s="701">
        <f>'De QPS'!A27</f>
        <v>2.0410000000000021</v>
      </c>
      <c r="B24" s="672">
        <f>'De QPS'!D27</f>
        <v>0.61499999999999999</v>
      </c>
      <c r="C24" t="str">
        <f>'De QPS'!E27</f>
        <v>m2</v>
      </c>
      <c r="D24" s="1043">
        <f>Partidas!G31</f>
        <v>0.68880000000000008</v>
      </c>
      <c r="E24" t="str">
        <f>Partidas!B31</f>
        <v>A1210</v>
      </c>
      <c r="F24" s="700" t="str">
        <f>Partidas!C31</f>
        <v>Picado, escarificado y limpieza sobre losa existente</v>
      </c>
      <c r="G24">
        <f>Partidas!D31</f>
        <v>1</v>
      </c>
      <c r="H24" s="1040">
        <f>Partidas!E31</f>
        <v>46238</v>
      </c>
      <c r="I24" s="1040">
        <f>Partidas!F31</f>
        <v>46238</v>
      </c>
      <c r="P24" s="1430"/>
      <c r="Q24" s="1430"/>
      <c r="R24" s="1430"/>
      <c r="S24" s="1430"/>
      <c r="T24" s="1430"/>
      <c r="U24" s="1430"/>
      <c r="V24" s="1430"/>
      <c r="W24" s="1430"/>
      <c r="X24" s="1430"/>
      <c r="Y24" s="1430"/>
      <c r="Z24" s="1430"/>
      <c r="AA24" s="1430"/>
      <c r="AB24" s="1430"/>
      <c r="AC24" s="1430"/>
      <c r="AD24" s="1430"/>
      <c r="AE24" s="1430"/>
      <c r="AF24" s="1430"/>
      <c r="AG24" s="1430"/>
    </row>
    <row r="25" spans="1:33">
      <c r="A25" s="701" t="str">
        <f>'De QPS'!A29</f>
        <v>3.01.01</v>
      </c>
      <c r="B25" s="672">
        <f>'De QPS'!D29</f>
        <v>1</v>
      </c>
      <c r="C25" t="str">
        <f>'De QPS'!E29</f>
        <v>Glb.</v>
      </c>
      <c r="D25" s="1043">
        <f>Partidas!G34</f>
        <v>168</v>
      </c>
      <c r="E25" t="str">
        <f>Partidas!B34</f>
        <v>A1220</v>
      </c>
      <c r="F25" s="700" t="str">
        <f>Partidas!C34</f>
        <v>Etiquetado de tuberías</v>
      </c>
      <c r="G25">
        <f>Partidas!D34</f>
        <v>10</v>
      </c>
      <c r="H25" s="1040">
        <f>Partidas!E34</f>
        <v>46301</v>
      </c>
      <c r="I25" s="1040">
        <f>Partidas!F34</f>
        <v>46315</v>
      </c>
      <c r="P25" s="1430"/>
      <c r="Q25" s="1430"/>
      <c r="R25" s="1430"/>
      <c r="S25" s="1430"/>
      <c r="T25" s="1430"/>
      <c r="U25" s="1430"/>
      <c r="V25" s="1430"/>
      <c r="W25" s="1430"/>
      <c r="X25" s="1430"/>
      <c r="Y25" s="1430"/>
      <c r="Z25" s="1430"/>
      <c r="AA25" s="1430"/>
      <c r="AB25" s="1430"/>
      <c r="AC25" s="1430"/>
      <c r="AD25" s="1430"/>
      <c r="AE25" s="1430"/>
      <c r="AF25" s="1430"/>
      <c r="AG25" s="1430"/>
    </row>
    <row r="26" spans="1:33">
      <c r="A26" s="701" t="str">
        <f>'De QPS'!A30</f>
        <v>3.01.02</v>
      </c>
      <c r="B26" s="672">
        <f>'De QPS'!D30</f>
        <v>1</v>
      </c>
      <c r="C26" t="str">
        <f>'De QPS'!E30</f>
        <v>Glb.</v>
      </c>
      <c r="D26" s="1043">
        <f>Partidas!G35</f>
        <v>33.6</v>
      </c>
      <c r="E26" t="str">
        <f>Partidas!B35</f>
        <v>A1230</v>
      </c>
      <c r="F26" s="700" t="str">
        <f>Partidas!C35</f>
        <v>Limpieza con agua</v>
      </c>
      <c r="G26">
        <f>Partidas!D35</f>
        <v>1</v>
      </c>
      <c r="H26" s="1040">
        <f>Partidas!E35</f>
        <v>46308</v>
      </c>
      <c r="I26" s="1040">
        <f>Partidas!F35</f>
        <v>46308</v>
      </c>
      <c r="P26" s="1430"/>
      <c r="Q26" s="1430"/>
      <c r="R26" s="1430"/>
      <c r="S26" s="1430"/>
      <c r="T26" s="1430"/>
      <c r="U26" s="1430"/>
      <c r="V26" s="1430"/>
      <c r="W26" s="1430"/>
      <c r="X26" s="1430"/>
      <c r="Y26" s="1430"/>
      <c r="Z26" s="1430"/>
      <c r="AA26" s="1430"/>
      <c r="AB26" s="1430"/>
      <c r="AC26" s="1430"/>
      <c r="AD26" s="1430"/>
      <c r="AE26" s="1430"/>
      <c r="AF26" s="1430"/>
      <c r="AG26" s="1430"/>
    </row>
    <row r="27" spans="1:33">
      <c r="A27" s="701" t="str">
        <f>'De QPS'!A31</f>
        <v>3.01.03</v>
      </c>
      <c r="B27" s="672">
        <f>'De QPS'!D31</f>
        <v>1</v>
      </c>
      <c r="C27" t="str">
        <f>'De QPS'!E31</f>
        <v>Glb.</v>
      </c>
      <c r="D27" s="1043">
        <f>Partidas!G36</f>
        <v>67.2</v>
      </c>
      <c r="E27" t="str">
        <f>Partidas!B36</f>
        <v>A1240</v>
      </c>
      <c r="F27" s="700" t="str">
        <f>Partidas!C36</f>
        <v>Pruebas de tuberías</v>
      </c>
      <c r="G27">
        <f>Partidas!D36</f>
        <v>5</v>
      </c>
      <c r="H27" s="1040">
        <f>Partidas!E36</f>
        <v>46309</v>
      </c>
      <c r="I27" s="1040">
        <f>Partidas!F36</f>
        <v>46315</v>
      </c>
      <c r="P27" s="1430"/>
      <c r="Q27" s="1430"/>
      <c r="R27" s="1430"/>
      <c r="S27" s="1430"/>
      <c r="T27" s="1430"/>
      <c r="U27" s="1430"/>
      <c r="V27" s="1430"/>
      <c r="W27" s="1430"/>
      <c r="X27" s="1430"/>
      <c r="Y27" s="1430"/>
      <c r="Z27" s="1430"/>
      <c r="AA27" s="1430"/>
      <c r="AB27" s="1430"/>
      <c r="AC27" s="1430"/>
      <c r="AD27" s="1430"/>
      <c r="AE27" s="1430"/>
      <c r="AF27" s="1430"/>
      <c r="AG27" s="1430"/>
    </row>
    <row r="28" spans="1:33">
      <c r="A28" s="701" t="str">
        <f>'De QPS'!A33</f>
        <v>3.02.01</v>
      </c>
      <c r="B28" s="672">
        <f>'De QPS'!D33</f>
        <v>4</v>
      </c>
      <c r="C28" t="str">
        <f>'De QPS'!E33</f>
        <v>UND</v>
      </c>
      <c r="D28" s="1043">
        <f>Partidas!G38</f>
        <v>198.4</v>
      </c>
      <c r="E28" t="str">
        <f>Partidas!B38</f>
        <v>A1250</v>
      </c>
      <c r="F28" s="700" t="str">
        <f>Partidas!C38</f>
        <v>Desmontaje y traslado de bombas existentes</v>
      </c>
      <c r="G28">
        <f>Partidas!D38</f>
        <v>8</v>
      </c>
      <c r="H28" s="1040">
        <f>Partidas!E38</f>
        <v>46255</v>
      </c>
      <c r="I28" s="1040">
        <f>Partidas!F38</f>
        <v>46266</v>
      </c>
      <c r="P28" s="1430"/>
      <c r="Q28" s="1430"/>
      <c r="R28" s="1430"/>
      <c r="S28" s="1430"/>
      <c r="T28" s="1430"/>
      <c r="U28" s="1430">
        <v>1</v>
      </c>
      <c r="V28" s="1430">
        <v>2</v>
      </c>
      <c r="W28" s="1430"/>
      <c r="X28" s="1430"/>
      <c r="Y28" s="1430"/>
      <c r="Z28" s="1430"/>
      <c r="AA28" s="1430"/>
      <c r="AB28" s="1430"/>
      <c r="AC28" s="1430"/>
      <c r="AD28" s="1430"/>
      <c r="AE28" s="1430"/>
      <c r="AF28" s="1430"/>
      <c r="AG28" s="1430"/>
    </row>
    <row r="29" spans="1:33" ht="25.5">
      <c r="A29" s="701" t="str">
        <f>'De QPS'!A35</f>
        <v>3.03.01</v>
      </c>
      <c r="B29" s="672">
        <f>'De QPS'!D35</f>
        <v>1</v>
      </c>
      <c r="C29" t="str">
        <f>'De QPS'!E35</f>
        <v>Glb.</v>
      </c>
      <c r="D29" s="1043">
        <f>Partidas!G40</f>
        <v>112</v>
      </c>
      <c r="E29" t="str">
        <f>Partidas!B40</f>
        <v>A1260</v>
      </c>
      <c r="F29" s="700" t="str">
        <f>Partidas!C40</f>
        <v>Desmontaje y traslado de tuberías y accesorios existentes</v>
      </c>
      <c r="G29">
        <f>Partidas!D40</f>
        <v>7</v>
      </c>
      <c r="H29" s="1040">
        <f>Partidas!E40</f>
        <v>46238</v>
      </c>
      <c r="I29" s="1040">
        <f>Partidas!F40</f>
        <v>46247</v>
      </c>
      <c r="P29" s="1430"/>
      <c r="Q29" s="1430"/>
      <c r="R29" s="1430"/>
      <c r="S29" s="1430"/>
      <c r="T29" s="1430"/>
      <c r="U29" s="1430">
        <v>0.05</v>
      </c>
      <c r="V29" s="1430">
        <v>0.15</v>
      </c>
      <c r="W29" s="1430"/>
      <c r="X29" s="1430"/>
      <c r="Y29" s="1430"/>
      <c r="Z29" s="1430"/>
      <c r="AA29" s="1430"/>
      <c r="AB29" s="1430"/>
      <c r="AC29" s="1430"/>
      <c r="AD29" s="1430"/>
      <c r="AE29" s="1430"/>
      <c r="AF29" s="1430"/>
      <c r="AG29" s="1430"/>
    </row>
    <row r="30" spans="1:33" ht="25.5">
      <c r="A30" s="701" t="str">
        <f>'De QPS'!A37</f>
        <v>3.04.01</v>
      </c>
      <c r="B30" s="672">
        <f>'De QPS'!D37</f>
        <v>1</v>
      </c>
      <c r="C30" t="str">
        <f>'De QPS'!E37</f>
        <v>UND</v>
      </c>
      <c r="D30" s="1043">
        <f>Partidas!G42</f>
        <v>32.799999999999997</v>
      </c>
      <c r="E30" t="str">
        <f>Partidas!B42</f>
        <v>A1270</v>
      </c>
      <c r="F30" s="700" t="str">
        <f>Partidas!C42</f>
        <v>Montaje e instalación de bomba 1760-PU-33101 - Suministro MY</v>
      </c>
      <c r="G30">
        <f>Partidas!D42</f>
        <v>1</v>
      </c>
      <c r="H30" s="1040">
        <f>Partidas!E42</f>
        <v>46267</v>
      </c>
      <c r="I30" s="1040">
        <f>Partidas!F42</f>
        <v>46267</v>
      </c>
      <c r="P30" s="1430"/>
      <c r="Q30" s="1430"/>
      <c r="R30" s="1430"/>
      <c r="S30" s="1430"/>
      <c r="T30" s="1430"/>
      <c r="U30" s="1430"/>
      <c r="V30" s="1430"/>
      <c r="W30" s="1430"/>
      <c r="X30" s="1430"/>
      <c r="Y30" s="1430"/>
      <c r="Z30" s="1430"/>
      <c r="AA30" s="1430"/>
      <c r="AB30" s="1430"/>
      <c r="AC30" s="1430"/>
      <c r="AD30" s="1430"/>
      <c r="AE30" s="1430"/>
      <c r="AF30" s="1430"/>
      <c r="AG30" s="1430"/>
    </row>
    <row r="31" spans="1:33" ht="25.5">
      <c r="A31" s="701" t="str">
        <f>'De QPS'!A38</f>
        <v>3.04.02</v>
      </c>
      <c r="B31" s="672">
        <f>'De QPS'!D38</f>
        <v>1</v>
      </c>
      <c r="C31" t="str">
        <f>'De QPS'!E38</f>
        <v>UND</v>
      </c>
      <c r="D31" s="1043">
        <f>Partidas!G43</f>
        <v>32.799999999999997</v>
      </c>
      <c r="E31" t="str">
        <f>Partidas!B43</f>
        <v>A1280</v>
      </c>
      <c r="F31" s="700" t="str">
        <f>Partidas!C43</f>
        <v>Montaje e instalación de bomba 1760-PU-33102 - Suministro MY</v>
      </c>
      <c r="G31">
        <f>Partidas!D43</f>
        <v>1</v>
      </c>
      <c r="H31" s="1040">
        <f>Partidas!E43</f>
        <v>46268</v>
      </c>
      <c r="I31" s="1040">
        <f>Partidas!F43</f>
        <v>46268</v>
      </c>
      <c r="P31" s="1430"/>
      <c r="Q31" s="1430"/>
      <c r="R31" s="1430"/>
      <c r="S31" s="1430"/>
      <c r="T31" s="1430"/>
      <c r="U31" s="1430"/>
      <c r="V31" s="1430"/>
      <c r="W31" s="1430"/>
      <c r="X31" s="1430"/>
      <c r="Y31" s="1430"/>
      <c r="Z31" s="1430"/>
      <c r="AA31" s="1430"/>
      <c r="AB31" s="1430"/>
      <c r="AC31" s="1430"/>
      <c r="AD31" s="1430"/>
      <c r="AE31" s="1430"/>
      <c r="AF31" s="1430"/>
      <c r="AG31" s="1430"/>
    </row>
    <row r="32" spans="1:33" ht="25.5">
      <c r="A32" s="701" t="str">
        <f>'De QPS'!A39</f>
        <v>3.04.03</v>
      </c>
      <c r="B32" s="672">
        <f>'De QPS'!D39</f>
        <v>1</v>
      </c>
      <c r="C32" t="str">
        <f>'De QPS'!E39</f>
        <v>UND</v>
      </c>
      <c r="D32" s="1043">
        <f>Partidas!G44</f>
        <v>32.799999999999997</v>
      </c>
      <c r="E32" t="str">
        <f>Partidas!B44</f>
        <v>A1290</v>
      </c>
      <c r="F32" s="700" t="str">
        <f>Partidas!C44</f>
        <v>Montaje e instalación de bomba 1760-PU-33103 - Suministro MY</v>
      </c>
      <c r="G32">
        <f>Partidas!D44</f>
        <v>1</v>
      </c>
      <c r="H32" s="1040">
        <f>Partidas!E44</f>
        <v>46269</v>
      </c>
      <c r="I32" s="1040">
        <f>Partidas!F44</f>
        <v>46269</v>
      </c>
      <c r="P32" s="1430"/>
      <c r="Q32" s="1430"/>
      <c r="R32" s="1430"/>
      <c r="S32" s="1430"/>
      <c r="T32" s="1430"/>
      <c r="U32" s="1430"/>
      <c r="V32" s="1430"/>
      <c r="W32" s="1430"/>
      <c r="X32" s="1430"/>
      <c r="Y32" s="1430"/>
      <c r="Z32" s="1430"/>
      <c r="AA32" s="1430"/>
      <c r="AB32" s="1430"/>
      <c r="AC32" s="1430"/>
      <c r="AD32" s="1430"/>
      <c r="AE32" s="1430"/>
      <c r="AF32" s="1430"/>
      <c r="AG32" s="1430"/>
    </row>
    <row r="33" spans="1:33" ht="25.5">
      <c r="A33" s="701" t="str">
        <f>'De QPS'!A40</f>
        <v>3.04.04</v>
      </c>
      <c r="B33" s="672">
        <f>'De QPS'!D40</f>
        <v>1</v>
      </c>
      <c r="C33" t="str">
        <f>'De QPS'!E40</f>
        <v>UND</v>
      </c>
      <c r="D33" s="1043">
        <f>Partidas!G45</f>
        <v>32.799999999999997</v>
      </c>
      <c r="E33" t="str">
        <f>Partidas!B45</f>
        <v>A1300</v>
      </c>
      <c r="F33" s="700" t="str">
        <f>Partidas!C45</f>
        <v>Montaje e instalación de bomba 1760-PU-33104 - Suministro MY</v>
      </c>
      <c r="G33">
        <f>Partidas!D45</f>
        <v>1</v>
      </c>
      <c r="H33" s="1040">
        <f>Partidas!E45</f>
        <v>46309</v>
      </c>
      <c r="I33" s="1040">
        <f>Partidas!F45</f>
        <v>46309</v>
      </c>
      <c r="P33" s="1430"/>
      <c r="Q33" s="1430"/>
      <c r="R33" s="1430"/>
      <c r="S33" s="1430"/>
      <c r="T33" s="1430"/>
      <c r="U33" s="1430"/>
      <c r="V33" s="1430"/>
      <c r="W33" s="1430"/>
      <c r="X33" s="1430"/>
      <c r="Y33" s="1430"/>
      <c r="Z33" s="1430"/>
      <c r="AA33" s="1430"/>
      <c r="AB33" s="1430"/>
      <c r="AC33" s="1430"/>
      <c r="AD33" s="1430"/>
      <c r="AE33" s="1430"/>
      <c r="AF33" s="1430"/>
      <c r="AG33" s="1430"/>
    </row>
    <row r="34" spans="1:33" ht="25.5">
      <c r="A34" s="701" t="str">
        <f>'De QPS'!A41</f>
        <v>3.04.05</v>
      </c>
      <c r="B34" s="672">
        <f>'De QPS'!D41</f>
        <v>1</v>
      </c>
      <c r="C34" t="str">
        <f>'De QPS'!E41</f>
        <v>UND</v>
      </c>
      <c r="D34" s="1043">
        <f>Partidas!G46</f>
        <v>32.799999999999997</v>
      </c>
      <c r="E34" t="str">
        <f>Partidas!B46</f>
        <v>A1310</v>
      </c>
      <c r="F34" s="700" t="str">
        <f>Partidas!C46</f>
        <v>Montaje e instalación de bomba 1760-PU-33105 - Suministro MY</v>
      </c>
      <c r="G34">
        <f>Partidas!D46</f>
        <v>1</v>
      </c>
      <c r="H34" s="1040">
        <f>Partidas!E46</f>
        <v>46311</v>
      </c>
      <c r="I34" s="1040">
        <f>Partidas!F46</f>
        <v>46311</v>
      </c>
      <c r="P34" s="1430"/>
      <c r="Q34" s="1430"/>
      <c r="R34" s="1430"/>
      <c r="S34" s="1430"/>
      <c r="T34" s="1430"/>
      <c r="U34" s="1430"/>
      <c r="V34" s="1430"/>
      <c r="W34" s="1430"/>
      <c r="X34" s="1430"/>
      <c r="Y34" s="1430"/>
      <c r="Z34" s="1430"/>
      <c r="AA34" s="1430"/>
      <c r="AB34" s="1430"/>
      <c r="AC34" s="1430"/>
      <c r="AD34" s="1430"/>
      <c r="AE34" s="1430"/>
      <c r="AF34" s="1430"/>
      <c r="AG34" s="1430"/>
    </row>
    <row r="35" spans="1:33" ht="25.5">
      <c r="A35" s="701" t="str">
        <f>'De QPS'!A43</f>
        <v>3.05.01</v>
      </c>
      <c r="B35" s="672">
        <f>'De QPS'!D43</f>
        <v>1</v>
      </c>
      <c r="C35" t="str">
        <f>'De QPS'!E43</f>
        <v>UND</v>
      </c>
      <c r="D35" s="1043">
        <f>Partidas!G48</f>
        <v>32.799999999999997</v>
      </c>
      <c r="E35" t="str">
        <f>Partidas!B48</f>
        <v>A1320</v>
      </c>
      <c r="F35" s="700" t="str">
        <f>Partidas!C48</f>
        <v>Montaje e instalación de bomba 1760-PU-33001 - Suministro MY</v>
      </c>
      <c r="G35">
        <f>Partidas!D48</f>
        <v>1</v>
      </c>
      <c r="H35" s="1040">
        <f>Partidas!E48</f>
        <v>46314</v>
      </c>
      <c r="I35" s="1040">
        <f>Partidas!F48</f>
        <v>46314</v>
      </c>
      <c r="P35" s="1430"/>
      <c r="Q35" s="1430"/>
      <c r="R35" s="1430"/>
      <c r="S35" s="1430"/>
      <c r="T35" s="1430"/>
      <c r="U35" s="1430"/>
      <c r="V35" s="1430"/>
      <c r="W35" s="1430"/>
      <c r="X35" s="1430"/>
      <c r="Y35" s="1430"/>
      <c r="Z35" s="1430"/>
      <c r="AA35" s="1430"/>
      <c r="AB35" s="1430"/>
      <c r="AC35" s="1430"/>
      <c r="AD35" s="1430"/>
      <c r="AE35" s="1430"/>
      <c r="AF35" s="1430"/>
      <c r="AG35" s="1430"/>
    </row>
    <row r="36" spans="1:33" ht="25.5">
      <c r="A36" s="701" t="str">
        <f>'De QPS'!A44</f>
        <v>3.05.02</v>
      </c>
      <c r="B36" s="672">
        <f>'De QPS'!D44</f>
        <v>1</v>
      </c>
      <c r="C36" t="str">
        <f>'De QPS'!E44</f>
        <v>UND</v>
      </c>
      <c r="D36" s="1043">
        <f>Partidas!G49</f>
        <v>32.799999999999997</v>
      </c>
      <c r="E36" t="str">
        <f>Partidas!B49</f>
        <v>A1330</v>
      </c>
      <c r="F36" s="700" t="str">
        <f>Partidas!C49</f>
        <v>Montaje e instalación de bomba 1760-PU-33002 - Suministro MY</v>
      </c>
      <c r="G36">
        <f>Partidas!D49</f>
        <v>1</v>
      </c>
      <c r="H36" s="1040">
        <f>Partidas!E49</f>
        <v>46315</v>
      </c>
      <c r="I36" s="1040">
        <f>Partidas!F49</f>
        <v>46315</v>
      </c>
      <c r="P36" s="1430"/>
      <c r="Q36" s="1430"/>
      <c r="R36" s="1430"/>
      <c r="S36" s="1430"/>
      <c r="T36" s="1430"/>
      <c r="U36" s="1430"/>
      <c r="V36" s="1430"/>
      <c r="W36" s="1430"/>
      <c r="X36" s="1430"/>
      <c r="Y36" s="1430"/>
      <c r="Z36" s="1430"/>
      <c r="AA36" s="1430"/>
      <c r="AB36" s="1430"/>
      <c r="AC36" s="1430"/>
      <c r="AD36" s="1430"/>
      <c r="AE36" s="1430"/>
      <c r="AF36" s="1430"/>
      <c r="AG36" s="1430"/>
    </row>
    <row r="37" spans="1:33" ht="38.25">
      <c r="A37" s="701" t="str">
        <f>'De QPS'!A46</f>
        <v>3.06.01</v>
      </c>
      <c r="B37" s="672">
        <v>1</v>
      </c>
      <c r="C37" t="s">
        <v>52</v>
      </c>
      <c r="D37" s="1043">
        <f>Partidas!G51</f>
        <v>964.20000000000016</v>
      </c>
      <c r="E37" t="str">
        <f>Partidas!B51</f>
        <v>A1340</v>
      </c>
      <c r="F37" s="700" t="str">
        <f>Partidas!C51</f>
        <v>Montaje de línea 3" AA1B - Suministro MY: tubería + accesorios 3" (válv. mariposa y check, bridas, codos, tees, empaques</v>
      </c>
      <c r="G37">
        <f>Partidas!D51</f>
        <v>42</v>
      </c>
      <c r="H37" s="1040">
        <f>Partidas!E51</f>
        <v>46248</v>
      </c>
      <c r="I37" s="1040">
        <f>Partidas!F51</f>
        <v>46308</v>
      </c>
      <c r="P37" s="1430"/>
      <c r="Q37" s="1430"/>
      <c r="R37" s="1430"/>
      <c r="S37" s="1430"/>
      <c r="T37" s="1430"/>
      <c r="U37" s="1430"/>
      <c r="V37" s="1430"/>
      <c r="W37" s="1430"/>
      <c r="X37" s="1430"/>
      <c r="Y37" s="1430"/>
      <c r="Z37" s="1430"/>
      <c r="AA37" s="1430"/>
      <c r="AB37" s="1430"/>
      <c r="AC37" s="1430"/>
      <c r="AD37" s="1430"/>
      <c r="AE37" s="1430"/>
      <c r="AF37" s="1430"/>
      <c r="AG37" s="1430"/>
    </row>
    <row r="38" spans="1:33" ht="38.25">
      <c r="A38" s="701" t="str">
        <f>'De QPS'!A47</f>
        <v>3.06.02</v>
      </c>
      <c r="B38" s="672">
        <v>1</v>
      </c>
      <c r="C38" t="s">
        <v>52</v>
      </c>
      <c r="D38" s="1043">
        <f>Partidas!G52</f>
        <v>190.38714285714286</v>
      </c>
      <c r="E38" t="str">
        <f>Partidas!B52</f>
        <v>A1350</v>
      </c>
      <c r="F38" s="700" t="str">
        <f>Partidas!C52</f>
        <v>Montaje de línea 4" AA1B - Suministro MY: tubería + accesorios 4" (válv. mariposa, bridas, codos, tees, reducción 4"x3",</v>
      </c>
      <c r="G38">
        <f>Partidas!D52</f>
        <v>8</v>
      </c>
      <c r="H38" s="1040">
        <f>Partidas!E52</f>
        <v>46275</v>
      </c>
      <c r="I38" s="1040">
        <f>Partidas!F52</f>
        <v>46286</v>
      </c>
      <c r="P38" s="1430"/>
      <c r="Q38" s="1430"/>
      <c r="R38" s="1430"/>
      <c r="S38" s="1430"/>
      <c r="T38" s="1430"/>
      <c r="U38" s="1430"/>
      <c r="V38" s="1430"/>
      <c r="W38" s="1430"/>
      <c r="X38" s="1430"/>
      <c r="Y38" s="1430"/>
      <c r="Z38" s="1430"/>
      <c r="AA38" s="1430"/>
      <c r="AB38" s="1430"/>
      <c r="AC38" s="1430"/>
      <c r="AD38" s="1430"/>
      <c r="AE38" s="1430"/>
      <c r="AF38" s="1430"/>
      <c r="AG38" s="1430"/>
    </row>
    <row r="39" spans="1:33" ht="38.25">
      <c r="A39" s="701" t="str">
        <f>'De QPS'!A62</f>
        <v>3.06.17</v>
      </c>
      <c r="B39" s="672">
        <v>1</v>
      </c>
      <c r="C39" t="s">
        <v>52</v>
      </c>
      <c r="D39" s="1043">
        <f>Partidas!G53</f>
        <v>140.00399999999999</v>
      </c>
      <c r="E39" t="str">
        <f>Partidas!B53</f>
        <v>A1360</v>
      </c>
      <c r="F39" s="700" t="str">
        <f>Partidas!C53</f>
        <v>Suministro y montaje de línea ½" AA1B - Contratista: tubería + accesorios ½" (válv. bola, bridas SW, empaques, codos, te</v>
      </c>
      <c r="G39">
        <f>Partidas!D53</f>
        <v>7</v>
      </c>
      <c r="H39" s="1040">
        <f>Partidas!E53</f>
        <v>46296</v>
      </c>
      <c r="I39" s="1040">
        <f>Partidas!F53</f>
        <v>46307</v>
      </c>
      <c r="P39" s="1430"/>
      <c r="Q39" s="1430"/>
      <c r="R39" s="1430"/>
      <c r="S39" s="1430"/>
      <c r="T39" s="1430"/>
      <c r="U39" s="1430"/>
      <c r="V39" s="1430"/>
      <c r="W39" s="1430"/>
      <c r="X39" s="1430"/>
      <c r="Y39" s="1430"/>
      <c r="Z39" s="1430"/>
      <c r="AA39" s="1430"/>
      <c r="AB39" s="1430"/>
      <c r="AC39" s="1430"/>
      <c r="AD39" s="1430"/>
      <c r="AE39" s="1430"/>
      <c r="AF39" s="1430"/>
      <c r="AG39" s="1430"/>
    </row>
    <row r="40" spans="1:33" ht="38.25">
      <c r="A40" s="701" t="str">
        <f>'De QPS'!A63</f>
        <v>3.06.18</v>
      </c>
      <c r="B40" s="672">
        <v>1</v>
      </c>
      <c r="C40" t="s">
        <v>52</v>
      </c>
      <c r="D40" s="1043">
        <f>Partidas!G54</f>
        <v>407.54133333333345</v>
      </c>
      <c r="E40" t="str">
        <f>Partidas!B54</f>
        <v>A1370</v>
      </c>
      <c r="F40" s="700" t="str">
        <f>Partidas!C54</f>
        <v>Suministro y montaje de línea 1" AA1B - Contratista: tubería + accesorios 1" (válv. check y bola, bridas SW, empaques, s</v>
      </c>
      <c r="G40">
        <f>Partidas!D54</f>
        <v>16</v>
      </c>
      <c r="H40" s="1040">
        <f>Partidas!E54</f>
        <v>46272</v>
      </c>
      <c r="I40" s="1040">
        <f>Partidas!F54</f>
        <v>46293</v>
      </c>
      <c r="P40" s="1430"/>
      <c r="Q40" s="1430"/>
      <c r="R40" s="1430"/>
      <c r="S40" s="1430"/>
      <c r="T40" s="1430"/>
      <c r="U40" s="1430"/>
      <c r="V40" s="1430"/>
      <c r="W40" s="1430"/>
      <c r="X40" s="1430"/>
      <c r="Y40" s="1430"/>
      <c r="Z40" s="1430"/>
      <c r="AA40" s="1430"/>
      <c r="AB40" s="1430"/>
      <c r="AC40" s="1430"/>
      <c r="AD40" s="1430"/>
      <c r="AE40" s="1430"/>
      <c r="AF40" s="1430"/>
      <c r="AG40" s="1430"/>
    </row>
    <row r="41" spans="1:33" ht="38.25">
      <c r="A41" s="701" t="str">
        <f>'De QPS'!A64</f>
        <v>3.06.19</v>
      </c>
      <c r="B41" s="672">
        <v>1</v>
      </c>
      <c r="C41" t="s">
        <v>52</v>
      </c>
      <c r="D41" s="1043">
        <f>Partidas!G55</f>
        <v>364.07523809523809</v>
      </c>
      <c r="E41" t="str">
        <f>Partidas!B55</f>
        <v>A1380</v>
      </c>
      <c r="F41" s="700" t="str">
        <f>Partidas!C55</f>
        <v>Suministro y montaje de línea 1½" AA1B - Contratista: tubería + accesorios 1½" (válv. check y bola, bridas SW, empaques,</v>
      </c>
      <c r="G41">
        <f>Partidas!D55</f>
        <v>15</v>
      </c>
      <c r="H41" s="1040">
        <f>Partidas!E55</f>
        <v>46294</v>
      </c>
      <c r="I41" s="1040">
        <f>Partidas!F55</f>
        <v>46315</v>
      </c>
      <c r="P41" s="1430"/>
      <c r="Q41" s="1430"/>
      <c r="R41" s="1430"/>
      <c r="S41" s="1430"/>
      <c r="T41" s="1430"/>
      <c r="U41" s="1430"/>
      <c r="V41" s="1430"/>
      <c r="W41" s="1430"/>
      <c r="X41" s="1430"/>
      <c r="Y41" s="1430"/>
      <c r="Z41" s="1430"/>
      <c r="AA41" s="1430"/>
      <c r="AB41" s="1430"/>
      <c r="AC41" s="1430"/>
      <c r="AD41" s="1430"/>
      <c r="AE41" s="1430"/>
      <c r="AF41" s="1430"/>
      <c r="AG41" s="1430"/>
    </row>
    <row r="42" spans="1:33" ht="38.25">
      <c r="A42" s="701" t="str">
        <f>'De QPS'!A65</f>
        <v>3.06.20</v>
      </c>
      <c r="B42" s="672">
        <v>1</v>
      </c>
      <c r="C42" t="s">
        <v>52</v>
      </c>
      <c r="D42" s="1043">
        <f>Partidas!G56</f>
        <v>886.01504761904755</v>
      </c>
      <c r="E42" t="str">
        <f>Partidas!B56</f>
        <v>A1390</v>
      </c>
      <c r="F42" s="700" t="str">
        <f>Partidas!C56</f>
        <v>Suministro y montaje de línea 2" AA1B - Contratista: tubería + accesorios 2" (válv. check y bola, bridas SW, empaques, s</v>
      </c>
      <c r="G42">
        <f>Partidas!D56</f>
        <v>36</v>
      </c>
      <c r="H42" s="1040">
        <f>Partidas!E56</f>
        <v>46248</v>
      </c>
      <c r="I42" s="1040">
        <f>Partidas!F56</f>
        <v>46297</v>
      </c>
      <c r="P42" s="1430"/>
      <c r="Q42" s="1430"/>
      <c r="R42" s="1430"/>
      <c r="S42" s="1430"/>
      <c r="T42" s="1430"/>
      <c r="U42" s="1430"/>
      <c r="V42" s="1430"/>
      <c r="W42" s="1430"/>
      <c r="X42" s="1430"/>
      <c r="Y42" s="1430"/>
      <c r="Z42" s="1430"/>
      <c r="AA42" s="1430"/>
      <c r="AB42" s="1430"/>
      <c r="AC42" s="1430"/>
      <c r="AD42" s="1430"/>
      <c r="AE42" s="1430"/>
      <c r="AF42" s="1430"/>
      <c r="AG42" s="1430"/>
    </row>
    <row r="43" spans="1:33">
      <c r="A43" s="701" t="str">
        <f>'De QPS'!A116</f>
        <v>3.07.01</v>
      </c>
      <c r="B43" s="672">
        <f>'De QPS'!D116</f>
        <v>1</v>
      </c>
      <c r="C43" t="str">
        <f>'De QPS'!E116</f>
        <v>Glb.</v>
      </c>
      <c r="D43" s="1043">
        <f>Partidas!G58</f>
        <v>112</v>
      </c>
      <c r="E43" t="str">
        <f>Partidas!B58</f>
        <v>A1400</v>
      </c>
      <c r="F43" s="700" t="str">
        <f>Partidas!C58</f>
        <v>Aplicación de Tie-In M-001</v>
      </c>
      <c r="G43">
        <f>Partidas!D58</f>
        <v>4</v>
      </c>
      <c r="H43" s="1040">
        <f>Partidas!E58</f>
        <v>46294</v>
      </c>
      <c r="I43" s="1040">
        <f>Partidas!F58</f>
        <v>46297</v>
      </c>
      <c r="P43" s="1430"/>
      <c r="Q43" s="1430"/>
      <c r="R43" s="1430"/>
      <c r="S43" s="1430"/>
      <c r="T43" s="1430"/>
      <c r="U43" s="1430"/>
      <c r="V43" s="1430"/>
      <c r="W43" s="1430"/>
      <c r="X43" s="1430"/>
      <c r="Y43" s="1430"/>
      <c r="Z43" s="1430"/>
      <c r="AA43" s="1430"/>
      <c r="AB43" s="1430"/>
      <c r="AC43" s="1430"/>
      <c r="AD43" s="1430"/>
      <c r="AE43" s="1430"/>
      <c r="AF43" s="1430"/>
      <c r="AG43" s="1430"/>
    </row>
    <row r="44" spans="1:33">
      <c r="A44" s="701" t="str">
        <f>'De QPS'!A117</f>
        <v>3.07.02</v>
      </c>
      <c r="B44" s="672">
        <f>'De QPS'!D117</f>
        <v>1</v>
      </c>
      <c r="C44" t="str">
        <f>'De QPS'!E117</f>
        <v>Glb.</v>
      </c>
      <c r="D44" s="1043">
        <f>Partidas!G59</f>
        <v>112</v>
      </c>
      <c r="E44" t="str">
        <f>Partidas!B59</f>
        <v>A1410</v>
      </c>
      <c r="F44" s="700" t="str">
        <f>Partidas!C59</f>
        <v>Aplicación de Tie-In M-002</v>
      </c>
      <c r="G44">
        <f>Partidas!D59</f>
        <v>4</v>
      </c>
      <c r="H44" s="1040">
        <f>Partidas!E59</f>
        <v>46300</v>
      </c>
      <c r="I44" s="1040">
        <f>Partidas!F59</f>
        <v>46304</v>
      </c>
      <c r="P44" s="1430"/>
      <c r="Q44" s="1430"/>
      <c r="R44" s="1430"/>
      <c r="S44" s="1430"/>
      <c r="T44" s="1430"/>
      <c r="U44" s="1430"/>
      <c r="V44" s="1430"/>
      <c r="W44" s="1430"/>
      <c r="X44" s="1430"/>
      <c r="Y44" s="1430"/>
      <c r="Z44" s="1430"/>
      <c r="AA44" s="1430"/>
      <c r="AB44" s="1430"/>
      <c r="AC44" s="1430"/>
      <c r="AD44" s="1430"/>
      <c r="AE44" s="1430"/>
      <c r="AF44" s="1430"/>
      <c r="AG44" s="1430"/>
    </row>
    <row r="45" spans="1:33" ht="25.5">
      <c r="A45" s="701" t="str">
        <f>'De QPS'!A118</f>
        <v>3.07.03</v>
      </c>
      <c r="B45" s="672">
        <f>'De QPS'!D118</f>
        <v>2</v>
      </c>
      <c r="C45" t="str">
        <f>'De QPS'!E118</f>
        <v>UND</v>
      </c>
      <c r="D45" s="1043">
        <f>Partidas!G60</f>
        <v>9.9200000000000017</v>
      </c>
      <c r="E45" t="str">
        <f>Partidas!B60</f>
        <v>A1420</v>
      </c>
      <c r="F45" s="700" t="str">
        <f>Partidas!C60</f>
        <v>SUMINISTRO Y MONTAJE DE FLG SO 150# RF STL A105 - 4" - AA1B</v>
      </c>
      <c r="G45">
        <f>Partidas!D60</f>
        <v>1</v>
      </c>
      <c r="H45" s="1040">
        <f>Partidas!E60</f>
        <v>46307</v>
      </c>
      <c r="I45" s="1040">
        <f>Partidas!F60</f>
        <v>46307</v>
      </c>
      <c r="P45" s="1430"/>
      <c r="Q45" s="1430"/>
      <c r="R45" s="1430"/>
      <c r="S45" s="1430"/>
      <c r="T45" s="1430"/>
      <c r="U45" s="1430"/>
      <c r="V45" s="1430"/>
      <c r="W45" s="1430"/>
      <c r="X45" s="1430"/>
      <c r="Y45" s="1430"/>
      <c r="Z45" s="1430"/>
      <c r="AA45" s="1430"/>
      <c r="AB45" s="1430"/>
      <c r="AC45" s="1430"/>
      <c r="AD45" s="1430"/>
      <c r="AE45" s="1430"/>
      <c r="AF45" s="1430"/>
      <c r="AG45" s="1430"/>
    </row>
    <row r="46" spans="1:33" ht="25.5">
      <c r="A46" s="701" t="str">
        <f>'De QPS'!A120</f>
        <v>4.03.01</v>
      </c>
      <c r="B46" s="672">
        <f>'De QPS'!D120</f>
        <v>2</v>
      </c>
      <c r="C46" t="str">
        <f>'De QPS'!E120</f>
        <v>UND</v>
      </c>
      <c r="D46" s="1043">
        <f>Partidas!G63</f>
        <v>99.2</v>
      </c>
      <c r="E46" t="str">
        <f>Partidas!B63</f>
        <v>A1430</v>
      </c>
      <c r="F46" s="700" t="str">
        <f>Partidas!C63</f>
        <v>Montaje e instalación de cubículo arrancador NEMA size 2m 480 V, 25HP, 3F, 60 Hz. - Size 2</v>
      </c>
      <c r="G46">
        <f>Partidas!D63</f>
        <v>4</v>
      </c>
      <c r="H46" s="1040">
        <f>Partidas!E63</f>
        <v>46248</v>
      </c>
      <c r="I46" s="1040">
        <f>Partidas!F63</f>
        <v>46253</v>
      </c>
      <c r="P46" s="1430"/>
      <c r="Q46" s="1430"/>
      <c r="R46" s="1430"/>
      <c r="S46" s="1430"/>
      <c r="T46" s="1430"/>
      <c r="U46" s="1430"/>
      <c r="V46" s="1430"/>
      <c r="W46" s="1430"/>
      <c r="X46" s="1430"/>
      <c r="Y46" s="1430"/>
      <c r="Z46" s="1430"/>
      <c r="AA46" s="1430"/>
      <c r="AB46" s="1430"/>
      <c r="AC46" s="1430"/>
      <c r="AD46" s="1430"/>
      <c r="AE46" s="1430"/>
      <c r="AF46" s="1430"/>
      <c r="AG46" s="1430"/>
    </row>
    <row r="47" spans="1:33" ht="38.25">
      <c r="A47" s="701" t="str">
        <f>'De QPS'!A121</f>
        <v>4.03.02</v>
      </c>
      <c r="B47" s="672">
        <f>'De QPS'!D121</f>
        <v>7</v>
      </c>
      <c r="C47" t="str">
        <f>'De QPS'!E121</f>
        <v>UND</v>
      </c>
      <c r="D47" s="1043">
        <f>Partidas!G64</f>
        <v>117.6</v>
      </c>
      <c r="E47" t="str">
        <f>Partidas!B64</f>
        <v>A1440</v>
      </c>
      <c r="F47" s="700" t="str">
        <f>Partidas!C64</f>
        <v>Caja de conexiones 500x400x150 mm, NEMA 4, 100A, 3F; incluye barras de cobre 100A, bornes y protección contra contactos</v>
      </c>
      <c r="G47">
        <f>Partidas!D64</f>
        <v>7</v>
      </c>
      <c r="H47" s="1040">
        <f>Partidas!E64</f>
        <v>46254</v>
      </c>
      <c r="I47" s="1040">
        <f>Partidas!F64</f>
        <v>46262</v>
      </c>
      <c r="P47" s="1430"/>
      <c r="Q47" s="1430"/>
      <c r="R47" s="1430"/>
      <c r="S47" s="1430"/>
      <c r="T47" s="1430"/>
      <c r="U47" s="1430"/>
      <c r="V47" s="1430"/>
      <c r="W47" s="1430"/>
      <c r="X47" s="1430"/>
      <c r="Y47" s="1430"/>
      <c r="Z47" s="1430"/>
      <c r="AA47" s="1430"/>
      <c r="AB47" s="1430"/>
      <c r="AC47" s="1430"/>
      <c r="AD47" s="1430"/>
      <c r="AE47" s="1430"/>
      <c r="AF47" s="1430"/>
      <c r="AG47" s="1430"/>
    </row>
    <row r="48" spans="1:33" ht="38.25">
      <c r="A48" s="701" t="str">
        <f>'De QPS'!A122</f>
        <v>4.03.03</v>
      </c>
      <c r="B48" s="672">
        <f>'De QPS'!D122</f>
        <v>7</v>
      </c>
      <c r="C48" t="str">
        <f>'De QPS'!E122</f>
        <v>UND</v>
      </c>
      <c r="D48" s="1043">
        <f>Partidas!G65</f>
        <v>117.6</v>
      </c>
      <c r="E48" t="str">
        <f>Partidas!B65</f>
        <v>A1450</v>
      </c>
      <c r="F48" s="700" t="str">
        <f>Partidas!C65</f>
        <v>Botonera de campo NEMA 4 con parada de emergencia tipo hongo, piloto LED y JOG; TAGs 1760-PU-33001/02-N y 33101@33105-N</v>
      </c>
      <c r="G48">
        <f>Partidas!D65</f>
        <v>7</v>
      </c>
      <c r="H48" s="1040">
        <f>Partidas!E65</f>
        <v>46265</v>
      </c>
      <c r="I48" s="1040">
        <f>Partidas!F65</f>
        <v>46273</v>
      </c>
      <c r="P48" s="1430"/>
      <c r="Q48" s="1430"/>
      <c r="R48" s="1430"/>
      <c r="S48" s="1430"/>
      <c r="T48" s="1430"/>
      <c r="U48" s="1430"/>
      <c r="V48" s="1430"/>
      <c r="W48" s="1430"/>
      <c r="X48" s="1430"/>
      <c r="Y48" s="1430"/>
      <c r="Z48" s="1430"/>
      <c r="AA48" s="1430"/>
      <c r="AB48" s="1430"/>
      <c r="AC48" s="1430"/>
      <c r="AD48" s="1430"/>
      <c r="AE48" s="1430"/>
      <c r="AF48" s="1430"/>
      <c r="AG48" s="1430"/>
    </row>
    <row r="49" spans="1:33" ht="25.5">
      <c r="A49" s="701" t="str">
        <f>'De QPS'!A128</f>
        <v>4.04.01.01</v>
      </c>
      <c r="B49" s="672">
        <f>'De QPS'!D128</f>
        <v>581.46</v>
      </c>
      <c r="C49" t="str">
        <f>'De QPS'!E128</f>
        <v>m.</v>
      </c>
      <c r="D49" s="1043">
        <f>Partidas!G68</f>
        <v>65.123520000000013</v>
      </c>
      <c r="E49" t="str">
        <f>Partidas!B68</f>
        <v>A1460</v>
      </c>
      <c r="F49" s="700" t="str">
        <f>Partidas!C68</f>
        <v>Cable multiconductor XHHW-2 600V 90°C, Cu clase B, aislamiento XLPE, cubierta PVC - 1x3c-4 AWG + (T)</v>
      </c>
      <c r="G49">
        <f>Partidas!D68</f>
        <v>4</v>
      </c>
      <c r="H49" s="1040">
        <f>Partidas!E68</f>
        <v>46274</v>
      </c>
      <c r="I49" s="1040">
        <f>Partidas!F68</f>
        <v>46279</v>
      </c>
      <c r="P49" s="1430"/>
      <c r="Q49" s="1430"/>
      <c r="R49" s="1430"/>
      <c r="S49" s="1430"/>
      <c r="T49" s="1430"/>
      <c r="U49" s="1430"/>
      <c r="V49" s="1430"/>
      <c r="W49" s="1430"/>
      <c r="X49" s="1430"/>
      <c r="Y49" s="1430"/>
      <c r="Z49" s="1430"/>
      <c r="AA49" s="1430"/>
      <c r="AB49" s="1430"/>
      <c r="AC49" s="1430"/>
      <c r="AD49" s="1430"/>
      <c r="AE49" s="1430"/>
      <c r="AF49" s="1430"/>
      <c r="AG49" s="1430"/>
    </row>
    <row r="50" spans="1:33" ht="38.25">
      <c r="A50" s="701" t="str">
        <f>'De QPS'!A129</f>
        <v>4.04.01.02</v>
      </c>
      <c r="B50" s="672">
        <f>'De QPS'!D129</f>
        <v>1454</v>
      </c>
      <c r="C50" t="str">
        <f>'De QPS'!E129</f>
        <v>m.</v>
      </c>
      <c r="D50" s="1043">
        <f>Partidas!G69</f>
        <v>162.84800000000001</v>
      </c>
      <c r="E50" t="str">
        <f>Partidas!B69</f>
        <v>A1470</v>
      </c>
      <c r="F50" s="700" t="str">
        <f>Partidas!C69</f>
        <v>Cable multiconductor XHHW-2 600V 90°C, Cu clase B, aislamiento XLPE, cubierta PVC - 1x3c-12 AWG + (T) (nota 1)</v>
      </c>
      <c r="G50">
        <f>Partidas!D69</f>
        <v>10</v>
      </c>
      <c r="H50" s="1040">
        <f>Partidas!E69</f>
        <v>46280</v>
      </c>
      <c r="I50" s="1040">
        <f>Partidas!F69</f>
        <v>46293</v>
      </c>
      <c r="P50" s="1430"/>
      <c r="Q50" s="1430"/>
      <c r="R50" s="1430"/>
      <c r="S50" s="1430"/>
      <c r="T50" s="1430"/>
      <c r="U50" s="1430"/>
      <c r="V50" s="1430"/>
      <c r="W50" s="1430"/>
      <c r="X50" s="1430"/>
      <c r="Y50" s="1430"/>
      <c r="Z50" s="1430"/>
      <c r="AA50" s="1430"/>
      <c r="AB50" s="1430"/>
      <c r="AC50" s="1430"/>
      <c r="AD50" s="1430"/>
      <c r="AE50" s="1430"/>
      <c r="AF50" s="1430"/>
      <c r="AG50" s="1430"/>
    </row>
    <row r="51" spans="1:33" ht="25.5">
      <c r="A51" s="701" t="str">
        <f>'De QPS'!A131</f>
        <v>4.04.02.01</v>
      </c>
      <c r="B51" s="672">
        <f>'De QPS'!D131</f>
        <v>520</v>
      </c>
      <c r="C51" t="str">
        <f>'De QPS'!E131</f>
        <v>m.</v>
      </c>
      <c r="D51" s="1043">
        <f>Partidas!G70</f>
        <v>58.24</v>
      </c>
      <c r="E51" t="str">
        <f>Partidas!B70</f>
        <v>A1480</v>
      </c>
      <c r="F51" s="700" t="str">
        <f>Partidas!C70</f>
        <v>Cable multiconductor XHHW-2 600V 90°C, Cu clase B, aislamiento XLPE, cubierta PVC - 1x7c-14 AWG</v>
      </c>
      <c r="G51">
        <f>Partidas!D70</f>
        <v>3</v>
      </c>
      <c r="H51" s="1040">
        <f>Partidas!E70</f>
        <v>46274</v>
      </c>
      <c r="I51" s="1040">
        <f>Partidas!F70</f>
        <v>46276</v>
      </c>
      <c r="P51" s="1430"/>
      <c r="Q51" s="1430"/>
      <c r="R51" s="1430"/>
      <c r="S51" s="1430"/>
      <c r="T51" s="1430"/>
      <c r="U51" s="1430"/>
      <c r="V51" s="1430"/>
      <c r="W51" s="1430"/>
      <c r="X51" s="1430"/>
      <c r="Y51" s="1430"/>
      <c r="Z51" s="1430"/>
      <c r="AA51" s="1430"/>
      <c r="AB51" s="1430"/>
      <c r="AC51" s="1430"/>
      <c r="AD51" s="1430"/>
      <c r="AE51" s="1430"/>
      <c r="AF51" s="1430"/>
      <c r="AG51" s="1430"/>
    </row>
    <row r="52" spans="1:33" ht="25.5">
      <c r="A52" s="701" t="str">
        <f>'De QPS'!A132</f>
        <v>4.04.02.02</v>
      </c>
      <c r="B52" s="672">
        <f>'De QPS'!D132</f>
        <v>1206</v>
      </c>
      <c r="C52" t="str">
        <f>'De QPS'!E132</f>
        <v>m.</v>
      </c>
      <c r="D52" s="1043">
        <f>Partidas!G71</f>
        <v>135.072</v>
      </c>
      <c r="E52" t="str">
        <f>Partidas!B71</f>
        <v>A1490</v>
      </c>
      <c r="F52" s="700" t="str">
        <f>Partidas!C71</f>
        <v>Cable multiconductor XHHW-2 600V 90°C, Cu clase B, aislamiento XLPE, cubierta PVC - 1x7c-14 AWG (nota 1)</v>
      </c>
      <c r="G52">
        <f>Partidas!D71</f>
        <v>8</v>
      </c>
      <c r="H52" s="1040">
        <f>Partidas!E71</f>
        <v>46279</v>
      </c>
      <c r="I52" s="1040">
        <f>Partidas!F71</f>
        <v>46288</v>
      </c>
      <c r="P52" s="1430"/>
      <c r="Q52" s="1430"/>
      <c r="R52" s="1430"/>
      <c r="S52" s="1430"/>
      <c r="T52" s="1430"/>
      <c r="U52" s="1430"/>
      <c r="V52" s="1430"/>
      <c r="W52" s="1430"/>
      <c r="X52" s="1430"/>
      <c r="Y52" s="1430"/>
      <c r="Z52" s="1430"/>
      <c r="AA52" s="1430"/>
      <c r="AB52" s="1430"/>
      <c r="AC52" s="1430"/>
      <c r="AD52" s="1430"/>
      <c r="AE52" s="1430"/>
      <c r="AF52" s="1430"/>
      <c r="AG52" s="1430"/>
    </row>
    <row r="53" spans="1:33" ht="38.25">
      <c r="A53" s="701" t="str">
        <f>'De QPS'!A162</f>
        <v>5.01.01</v>
      </c>
      <c r="B53" s="672">
        <f>'De QPS'!D162</f>
        <v>1</v>
      </c>
      <c r="C53" t="str">
        <f>'De QPS'!E162</f>
        <v>Glb.</v>
      </c>
      <c r="D53" s="1043">
        <f>Partidas!G74</f>
        <v>100.80010080010081</v>
      </c>
      <c r="E53" t="str">
        <f>Partidas!B74</f>
        <v>A1510</v>
      </c>
      <c r="F53" s="700" t="str">
        <f>Partidas!C74</f>
        <v>Identificación y desmontaje de instrumentos y válvulas existentes en dosificación de floculante (FE/FIT, LE/LIT y FCV)</v>
      </c>
      <c r="G53">
        <f>Partidas!D74</f>
        <v>3</v>
      </c>
      <c r="H53" s="1040">
        <f>Partidas!E74</f>
        <v>46238</v>
      </c>
      <c r="I53" s="1040">
        <f>Partidas!F74</f>
        <v>46241</v>
      </c>
      <c r="P53" s="1430"/>
      <c r="Q53" s="1430"/>
      <c r="R53" s="1430"/>
      <c r="S53" s="1430"/>
      <c r="T53" s="1430"/>
      <c r="U53" s="1430"/>
      <c r="V53" s="1430"/>
      <c r="W53" s="1430"/>
      <c r="X53" s="1430"/>
      <c r="Y53" s="1430"/>
      <c r="Z53" s="1430"/>
      <c r="AA53" s="1430"/>
      <c r="AB53" s="1430"/>
      <c r="AC53" s="1430"/>
      <c r="AD53" s="1430"/>
      <c r="AE53" s="1430"/>
      <c r="AF53" s="1430"/>
      <c r="AG53" s="1430"/>
    </row>
    <row r="54" spans="1:33" ht="38.25">
      <c r="A54" s="701" t="str">
        <f>'De QPS'!A164</f>
        <v>5.02.01</v>
      </c>
      <c r="B54" s="672">
        <f>'De QPS'!D164</f>
        <v>1</v>
      </c>
      <c r="C54" t="str">
        <f>'De QPS'!E164</f>
        <v>Gbl.</v>
      </c>
      <c r="D54" s="1043">
        <f>Partidas!G76</f>
        <v>51.2</v>
      </c>
      <c r="E54" t="str">
        <f>Partidas!B76</f>
        <v>A1520</v>
      </c>
      <c r="F54" s="700" t="str">
        <f>Partidas!C76</f>
        <v>Evaluación de reutilización de cables de alimentación existentes; pruebas de continuidad, resistencia y timbrado (NOTA 2</v>
      </c>
      <c r="G54">
        <f>Partidas!D76</f>
        <v>2</v>
      </c>
      <c r="H54" s="1040">
        <f>Partidas!E76</f>
        <v>46245</v>
      </c>
      <c r="I54" s="1040">
        <f>Partidas!F76</f>
        <v>46246</v>
      </c>
      <c r="P54" s="1430"/>
      <c r="Q54" s="1430"/>
      <c r="R54" s="1430"/>
      <c r="S54" s="1430"/>
      <c r="T54" s="1430"/>
      <c r="U54" s="1430"/>
      <c r="V54" s="1430"/>
      <c r="W54" s="1430"/>
      <c r="X54" s="1430"/>
      <c r="Y54" s="1430"/>
      <c r="Z54" s="1430"/>
      <c r="AA54" s="1430"/>
      <c r="AB54" s="1430"/>
      <c r="AC54" s="1430"/>
      <c r="AD54" s="1430"/>
      <c r="AE54" s="1430"/>
      <c r="AF54" s="1430"/>
      <c r="AG54" s="1430"/>
    </row>
    <row r="55" spans="1:33" ht="25.5">
      <c r="A55" s="701" t="str">
        <f>'De QPS'!A165</f>
        <v>5.02.02</v>
      </c>
      <c r="B55" s="672">
        <f>'De QPS'!D165</f>
        <v>1</v>
      </c>
      <c r="C55" t="str">
        <f>'De QPS'!E165</f>
        <v>Gbl.</v>
      </c>
      <c r="D55" s="1043">
        <f>Partidas!G77</f>
        <v>51.2</v>
      </c>
      <c r="E55" t="str">
        <f>Partidas!B77</f>
        <v>A1530</v>
      </c>
      <c r="F55" s="700" t="str">
        <f>Partidas!C77</f>
        <v>Evaluación de reutilización de cables de señal analógica existentes; continuidad, resistencia y timbrado (NOTA 3)</v>
      </c>
      <c r="G55">
        <f>Partidas!D77</f>
        <v>2</v>
      </c>
      <c r="H55" s="1040">
        <f>Partidas!E77</f>
        <v>46247</v>
      </c>
      <c r="I55" s="1040">
        <f>Partidas!F77</f>
        <v>46248</v>
      </c>
      <c r="P55" s="1430"/>
      <c r="Q55" s="1430"/>
      <c r="R55" s="1430"/>
      <c r="S55" s="1430"/>
      <c r="T55" s="1430"/>
      <c r="U55" s="1430"/>
      <c r="V55" s="1430"/>
      <c r="W55" s="1430"/>
      <c r="X55" s="1430"/>
      <c r="Y55" s="1430"/>
      <c r="Z55" s="1430"/>
      <c r="AA55" s="1430"/>
      <c r="AB55" s="1430"/>
      <c r="AC55" s="1430"/>
      <c r="AD55" s="1430"/>
      <c r="AE55" s="1430"/>
      <c r="AF55" s="1430"/>
      <c r="AG55" s="1430"/>
    </row>
    <row r="56" spans="1:33" ht="25.5">
      <c r="A56" s="701" t="str">
        <f>'De QPS'!A166</f>
        <v>5.02.03</v>
      </c>
      <c r="B56" s="672">
        <f>'De QPS'!D166</f>
        <v>1</v>
      </c>
      <c r="C56" t="str">
        <f>'De QPS'!E166</f>
        <v>Gbl.</v>
      </c>
      <c r="D56" s="1043">
        <f>Partidas!G78</f>
        <v>168</v>
      </c>
      <c r="E56" t="str">
        <f>Partidas!B78</f>
        <v>A1540</v>
      </c>
      <c r="F56" s="700" t="str">
        <f>Partidas!C78</f>
        <v>Desmontaje de conductores existentes no validos para su reutilización (NOTAS 2 Y 3)</v>
      </c>
      <c r="G56">
        <f>Partidas!D78</f>
        <v>5</v>
      </c>
      <c r="H56" s="1040">
        <f>Partidas!E78</f>
        <v>46258</v>
      </c>
      <c r="I56" s="1040">
        <f>Partidas!F78</f>
        <v>46262</v>
      </c>
      <c r="P56" s="1430"/>
      <c r="Q56" s="1430"/>
      <c r="R56" s="1430"/>
      <c r="S56" s="1430"/>
      <c r="T56" s="1430"/>
      <c r="U56" s="1430"/>
      <c r="V56" s="1430"/>
      <c r="W56" s="1430"/>
      <c r="X56" s="1430"/>
      <c r="Y56" s="1430"/>
      <c r="Z56" s="1430"/>
      <c r="AA56" s="1430"/>
      <c r="AB56" s="1430"/>
      <c r="AC56" s="1430"/>
      <c r="AD56" s="1430"/>
      <c r="AE56" s="1430"/>
      <c r="AF56" s="1430"/>
      <c r="AG56" s="1430"/>
    </row>
    <row r="57" spans="1:33" ht="25.5">
      <c r="A57" s="701" t="str">
        <f>'De QPS'!A167</f>
        <v>5.02.04</v>
      </c>
      <c r="B57" s="672">
        <f>'De QPS'!D167</f>
        <v>1</v>
      </c>
      <c r="C57" t="str">
        <f>'De QPS'!E167</f>
        <v>Gbl.</v>
      </c>
      <c r="D57" s="1043">
        <f>Partidas!G79</f>
        <v>35.200000000000003</v>
      </c>
      <c r="E57" t="str">
        <f>Partidas!B79</f>
        <v>A1550</v>
      </c>
      <c r="F57" s="700" t="str">
        <f>Partidas!C79</f>
        <v>Inspección y verificación de bandejas y bancos de ductos existentes para determinar su reutilización</v>
      </c>
      <c r="G57">
        <f>Partidas!D79</f>
        <v>2</v>
      </c>
      <c r="H57" s="1040">
        <f>Partidas!E79</f>
        <v>46265</v>
      </c>
      <c r="I57" s="1040">
        <f>Partidas!F79</f>
        <v>46266</v>
      </c>
      <c r="P57" s="1430"/>
      <c r="Q57" s="1430"/>
      <c r="R57" s="1430"/>
      <c r="S57" s="1430"/>
      <c r="T57" s="1430"/>
      <c r="U57" s="1430"/>
      <c r="V57" s="1430"/>
      <c r="W57" s="1430"/>
      <c r="X57" s="1430"/>
      <c r="Y57" s="1430"/>
      <c r="Z57" s="1430"/>
      <c r="AA57" s="1430"/>
      <c r="AB57" s="1430"/>
      <c r="AC57" s="1430"/>
      <c r="AD57" s="1430"/>
      <c r="AE57" s="1430"/>
      <c r="AF57" s="1430"/>
      <c r="AG57" s="1430"/>
    </row>
    <row r="58" spans="1:33" ht="38.25">
      <c r="A58" s="701" t="str">
        <f>'De QPS'!A169</f>
        <v>5.03.01</v>
      </c>
      <c r="B58" s="672">
        <f>'De QPS'!D169</f>
        <v>7</v>
      </c>
      <c r="C58" t="str">
        <f>'De QPS'!E169</f>
        <v>UND</v>
      </c>
      <c r="D58" s="1043">
        <f>Partidas!G81</f>
        <v>117.6</v>
      </c>
      <c r="E58" t="str">
        <f>Partidas!B81</f>
        <v>A1560</v>
      </c>
      <c r="F58" s="700" t="str">
        <f>Partidas!C81</f>
        <v>Manómetro tipo bourdon con sello de diafragma, conexión Ø1/2" NPT macho; incluye montaje y placa. Tags PI-17633001@007</v>
      </c>
      <c r="G58">
        <f>Partidas!D81</f>
        <v>4</v>
      </c>
      <c r="H58" s="1040">
        <f>Partidas!E81</f>
        <v>46289</v>
      </c>
      <c r="I58" s="1040">
        <f>Partidas!F81</f>
        <v>46294</v>
      </c>
      <c r="P58" s="1430"/>
      <c r="Q58" s="1430"/>
      <c r="R58" s="1430"/>
      <c r="S58" s="1430"/>
      <c r="T58" s="1430"/>
      <c r="U58" s="1430"/>
      <c r="V58" s="1430"/>
      <c r="W58" s="1430"/>
      <c r="X58" s="1430"/>
      <c r="Y58" s="1430"/>
      <c r="Z58" s="1430"/>
      <c r="AA58" s="1430"/>
      <c r="AB58" s="1430"/>
      <c r="AC58" s="1430"/>
      <c r="AD58" s="1430"/>
      <c r="AE58" s="1430"/>
      <c r="AF58" s="1430"/>
      <c r="AG58" s="1430"/>
    </row>
    <row r="59" spans="1:33" ht="25.5">
      <c r="A59" s="701" t="str">
        <f>'De QPS'!A170</f>
        <v>5.03.02</v>
      </c>
      <c r="B59" s="672">
        <f>'De QPS'!D170</f>
        <v>1</v>
      </c>
      <c r="C59" t="str">
        <f>'De QPS'!E170</f>
        <v>UND</v>
      </c>
      <c r="D59" s="1043">
        <f>Partidas!G82</f>
        <v>33.6</v>
      </c>
      <c r="E59" t="str">
        <f>Partidas!B82</f>
        <v>A1570</v>
      </c>
      <c r="F59" s="700" t="str">
        <f>Partidas!C82</f>
        <v>Sensor de flujo electromagnético Ø1" #150, CS, Tefzel/ETFE, electrodos 316 SS. Tag FE-17633008</v>
      </c>
      <c r="G59">
        <f>Partidas!D82</f>
        <v>1</v>
      </c>
      <c r="H59" s="1040">
        <f>Partidas!E82</f>
        <v>46295</v>
      </c>
      <c r="I59" s="1040">
        <f>Partidas!F82</f>
        <v>46295</v>
      </c>
      <c r="P59" s="1430"/>
      <c r="Q59" s="1430"/>
      <c r="R59" s="1430"/>
      <c r="S59" s="1430"/>
      <c r="T59" s="1430"/>
      <c r="U59" s="1430"/>
      <c r="V59" s="1430"/>
      <c r="W59" s="1430"/>
      <c r="X59" s="1430"/>
      <c r="Y59" s="1430"/>
      <c r="Z59" s="1430"/>
      <c r="AA59" s="1430"/>
      <c r="AB59" s="1430"/>
      <c r="AC59" s="1430"/>
      <c r="AD59" s="1430"/>
      <c r="AE59" s="1430"/>
      <c r="AF59" s="1430"/>
      <c r="AG59" s="1430"/>
    </row>
    <row r="60" spans="1:33" ht="38.25">
      <c r="A60" s="701" t="str">
        <f>'De QPS'!A171</f>
        <v>5.03.03</v>
      </c>
      <c r="B60" s="672">
        <f>'De QPS'!D171</f>
        <v>2</v>
      </c>
      <c r="C60" t="str">
        <f>'De QPS'!E171</f>
        <v>UND</v>
      </c>
      <c r="D60" s="1043">
        <f>Partidas!G83</f>
        <v>67.2</v>
      </c>
      <c r="E60" t="str">
        <f>Partidas!B83</f>
        <v>A1580</v>
      </c>
      <c r="F60" s="700" t="str">
        <f>Partidas!C83</f>
        <v>Sensor de flujo electromagnético Ø1/2" #150, CS, Tefzel/ETFE, electrodos 316 SS. Tags FE-176330010 y FE-17633012</v>
      </c>
      <c r="G60">
        <f>Partidas!D83</f>
        <v>2</v>
      </c>
      <c r="H60" s="1040">
        <f>Partidas!E83</f>
        <v>46296</v>
      </c>
      <c r="I60" s="1040">
        <f>Partidas!F83</f>
        <v>46297</v>
      </c>
      <c r="P60" s="1430"/>
      <c r="Q60" s="1430"/>
      <c r="R60" s="1430"/>
      <c r="S60" s="1430"/>
      <c r="T60" s="1430"/>
      <c r="U60" s="1430"/>
      <c r="V60" s="1430"/>
      <c r="W60" s="1430"/>
      <c r="X60" s="1430"/>
      <c r="Y60" s="1430"/>
      <c r="Z60" s="1430"/>
      <c r="AA60" s="1430"/>
      <c r="AB60" s="1430"/>
      <c r="AC60" s="1430"/>
      <c r="AD60" s="1430"/>
      <c r="AE60" s="1430"/>
      <c r="AF60" s="1430"/>
      <c r="AG60" s="1430"/>
    </row>
    <row r="61" spans="1:33" ht="25.5">
      <c r="A61" s="701" t="str">
        <f>'De QPS'!A172</f>
        <v>5.03.04</v>
      </c>
      <c r="B61" s="672">
        <f>'De QPS'!D172</f>
        <v>1</v>
      </c>
      <c r="C61" t="str">
        <f>'De QPS'!E172</f>
        <v>UND</v>
      </c>
      <c r="D61" s="1043">
        <f>Partidas!G84</f>
        <v>33.6</v>
      </c>
      <c r="E61" t="str">
        <f>Partidas!B84</f>
        <v>A1590</v>
      </c>
      <c r="F61" s="700" t="str">
        <f>Partidas!C84</f>
        <v>Sensor de flujo electromagnético Ø1-1/2" #150, SS, Teflon/PTFE, electrodos Hastelloy. Tag FE-17633009</v>
      </c>
      <c r="G61">
        <f>Partidas!D84</f>
        <v>1</v>
      </c>
      <c r="H61" s="1040">
        <f>Partidas!E84</f>
        <v>46295</v>
      </c>
      <c r="I61" s="1040">
        <f>Partidas!F84</f>
        <v>46295</v>
      </c>
      <c r="P61" s="1430"/>
      <c r="Q61" s="1430"/>
      <c r="R61" s="1430"/>
      <c r="S61" s="1430"/>
      <c r="T61" s="1430"/>
      <c r="U61" s="1430"/>
      <c r="V61" s="1430"/>
      <c r="W61" s="1430"/>
      <c r="X61" s="1430"/>
      <c r="Y61" s="1430"/>
      <c r="Z61" s="1430"/>
      <c r="AA61" s="1430"/>
      <c r="AB61" s="1430"/>
      <c r="AC61" s="1430"/>
      <c r="AD61" s="1430"/>
      <c r="AE61" s="1430"/>
      <c r="AF61" s="1430"/>
      <c r="AG61" s="1430"/>
    </row>
    <row r="62" spans="1:33" ht="38.25">
      <c r="A62" s="701" t="str">
        <f>'De QPS'!A173</f>
        <v>5.03.05</v>
      </c>
      <c r="B62" s="672">
        <f>'De QPS'!D173</f>
        <v>2</v>
      </c>
      <c r="C62" t="str">
        <f>'De QPS'!E173</f>
        <v>UND</v>
      </c>
      <c r="D62" s="1043">
        <f>Partidas!G85</f>
        <v>67.2</v>
      </c>
      <c r="E62" t="str">
        <f>Partidas!B85</f>
        <v>A1600</v>
      </c>
      <c r="F62" s="700" t="str">
        <f>Partidas!C85</f>
        <v>Sensor de flujo electromagnético Ø1" #150, SS, Teflon/PTFE, electrodos Hastelloy. Tags FE-176330011 y FE-17633013</v>
      </c>
      <c r="G62">
        <f>Partidas!D85</f>
        <v>2</v>
      </c>
      <c r="H62" s="1040">
        <f>Partidas!E85</f>
        <v>46296</v>
      </c>
      <c r="I62" s="1040">
        <f>Partidas!F85</f>
        <v>46297</v>
      </c>
      <c r="P62" s="1430"/>
      <c r="Q62" s="1430"/>
      <c r="R62" s="1430"/>
      <c r="S62" s="1430"/>
      <c r="T62" s="1430"/>
      <c r="U62" s="1430"/>
      <c r="V62" s="1430"/>
      <c r="W62" s="1430"/>
      <c r="X62" s="1430"/>
      <c r="Y62" s="1430"/>
      <c r="Z62" s="1430"/>
      <c r="AA62" s="1430"/>
      <c r="AB62" s="1430"/>
      <c r="AC62" s="1430"/>
      <c r="AD62" s="1430"/>
      <c r="AE62" s="1430"/>
      <c r="AF62" s="1430"/>
      <c r="AG62" s="1430"/>
    </row>
    <row r="63" spans="1:33" ht="38.25">
      <c r="A63" s="701" t="str">
        <f>'De QPS'!A174</f>
        <v>5.03.06</v>
      </c>
      <c r="B63" s="672">
        <f>'De QPS'!D174</f>
        <v>6</v>
      </c>
      <c r="C63" t="str">
        <f>'De QPS'!E174</f>
        <v>UND</v>
      </c>
      <c r="D63" s="1043">
        <f>Partidas!G86</f>
        <v>100.8</v>
      </c>
      <c r="E63" t="str">
        <f>Partidas!B86</f>
        <v>A1610</v>
      </c>
      <c r="F63" s="700" t="str">
        <f>Partidas!C86</f>
        <v>Transmisor indicador de flujo digital programable, remoto a sensor, display, 4-20mA+HART. Tags FIT-17633008@013</v>
      </c>
      <c r="G63">
        <f>Partidas!D86</f>
        <v>3</v>
      </c>
      <c r="H63" s="1040">
        <f>Partidas!E86</f>
        <v>46301</v>
      </c>
      <c r="I63" s="1040">
        <f>Partidas!F86</f>
        <v>46304</v>
      </c>
      <c r="P63" s="1430"/>
      <c r="Q63" s="1430"/>
      <c r="R63" s="1430"/>
      <c r="S63" s="1430"/>
      <c r="T63" s="1430"/>
      <c r="U63" s="1430"/>
      <c r="V63" s="1430"/>
      <c r="W63" s="1430"/>
      <c r="X63" s="1430"/>
      <c r="Y63" s="1430"/>
      <c r="Z63" s="1430"/>
      <c r="AA63" s="1430"/>
      <c r="AB63" s="1430"/>
      <c r="AC63" s="1430"/>
      <c r="AD63" s="1430"/>
      <c r="AE63" s="1430"/>
      <c r="AF63" s="1430"/>
      <c r="AG63" s="1430"/>
    </row>
    <row r="64" spans="1:33" ht="38.25">
      <c r="A64" s="701" t="str">
        <f>'De QPS'!A175</f>
        <v>5.03.07</v>
      </c>
      <c r="B64" s="672">
        <f>'De QPS'!D175</f>
        <v>2</v>
      </c>
      <c r="C64" t="str">
        <f>'De QPS'!E175</f>
        <v>UND</v>
      </c>
      <c r="D64" s="1043">
        <f>Partidas!G87</f>
        <v>33.6</v>
      </c>
      <c r="E64" t="str">
        <f>Partidas!B87</f>
        <v>A1620</v>
      </c>
      <c r="F64" s="700" t="str">
        <f>Partidas!C87</f>
        <v>Sensor/transmisor de nivel radar no contacto, antena PVDF, Ø1-1/2", 4-20mA+HART. Tags LE/LT-17633014 y LE/LT-17633015</v>
      </c>
      <c r="G64">
        <f>Partidas!D87</f>
        <v>1</v>
      </c>
      <c r="H64" s="1040">
        <f>Partidas!E87</f>
        <v>46295</v>
      </c>
      <c r="I64" s="1040">
        <f>Partidas!F87</f>
        <v>46295</v>
      </c>
      <c r="P64" s="1430"/>
      <c r="Q64" s="1430"/>
      <c r="R64" s="1430"/>
      <c r="S64" s="1430"/>
      <c r="T64" s="1430"/>
      <c r="U64" s="1430"/>
      <c r="V64" s="1430"/>
      <c r="W64" s="1430"/>
      <c r="X64" s="1430"/>
      <c r="Y64" s="1430"/>
      <c r="Z64" s="1430"/>
      <c r="AA64" s="1430"/>
      <c r="AB64" s="1430"/>
      <c r="AC64" s="1430"/>
      <c r="AD64" s="1430"/>
      <c r="AE64" s="1430"/>
      <c r="AF64" s="1430"/>
      <c r="AG64" s="1430"/>
    </row>
    <row r="65" spans="1:33" ht="25.5">
      <c r="A65" s="701" t="str">
        <f>'De QPS'!A176</f>
        <v>5.03.08</v>
      </c>
      <c r="B65" s="672">
        <f>'De QPS'!D176</f>
        <v>2</v>
      </c>
      <c r="C65" t="str">
        <f>'De QPS'!E176</f>
        <v>UND</v>
      </c>
      <c r="D65" s="1043">
        <f>Partidas!G88</f>
        <v>33.6</v>
      </c>
      <c r="E65" t="str">
        <f>Partidas!B88</f>
        <v>A1630</v>
      </c>
      <c r="F65" s="700" t="str">
        <f>Partidas!C88</f>
        <v>Indicador de nivel digital programable, remoto a sensor, display con teclado. Tags LI-17633014 y LI-17633015</v>
      </c>
      <c r="G65">
        <f>Partidas!D88</f>
        <v>1</v>
      </c>
      <c r="H65" s="1040">
        <f>Partidas!E88</f>
        <v>46302</v>
      </c>
      <c r="I65" s="1040">
        <f>Partidas!F88</f>
        <v>46302</v>
      </c>
      <c r="P65" s="1430"/>
      <c r="Q65" s="1430"/>
      <c r="R65" s="1430"/>
      <c r="S65" s="1430"/>
      <c r="T65" s="1430"/>
      <c r="U65" s="1430"/>
      <c r="V65" s="1430"/>
      <c r="W65" s="1430"/>
      <c r="X65" s="1430"/>
      <c r="Y65" s="1430"/>
      <c r="Z65" s="1430"/>
      <c r="AA65" s="1430"/>
      <c r="AB65" s="1430"/>
      <c r="AC65" s="1430"/>
      <c r="AD65" s="1430"/>
      <c r="AE65" s="1430"/>
      <c r="AF65" s="1430"/>
      <c r="AG65" s="1430"/>
    </row>
    <row r="66" spans="1:33" ht="38.25">
      <c r="A66" s="701" t="str">
        <f>'De QPS'!A177</f>
        <v>5.03.09</v>
      </c>
      <c r="B66" s="672">
        <f>'De QPS'!D177</f>
        <v>7</v>
      </c>
      <c r="C66" t="str">
        <f>'De QPS'!E177</f>
        <v>UND</v>
      </c>
      <c r="D66" s="1043">
        <f>Partidas!G89</f>
        <v>117.6</v>
      </c>
      <c r="E66" t="str">
        <f>Partidas!B89</f>
        <v>A1640</v>
      </c>
      <c r="F66" s="700" t="str">
        <f>Partidas!C89</f>
        <v>Suministro, montaje e instalación de detalle constructivo para montaje de manómetro. Ver estandar MY 0000-7-00005</v>
      </c>
      <c r="G66">
        <f>Partidas!D89</f>
        <v>7</v>
      </c>
      <c r="H66" s="1040">
        <f>Partidas!E89</f>
        <v>46289</v>
      </c>
      <c r="I66" s="1040">
        <f>Partidas!F89</f>
        <v>46297</v>
      </c>
      <c r="P66" s="1430"/>
      <c r="Q66" s="1430"/>
      <c r="R66" s="1430"/>
      <c r="S66" s="1430"/>
      <c r="T66" s="1430"/>
      <c r="U66" s="1430"/>
      <c r="V66" s="1430"/>
      <c r="W66" s="1430"/>
      <c r="X66" s="1430"/>
      <c r="Y66" s="1430"/>
      <c r="Z66" s="1430"/>
      <c r="AA66" s="1430"/>
      <c r="AB66" s="1430"/>
      <c r="AC66" s="1430"/>
      <c r="AD66" s="1430"/>
      <c r="AE66" s="1430"/>
      <c r="AF66" s="1430"/>
      <c r="AG66" s="1430"/>
    </row>
    <row r="67" spans="1:33" ht="25.5">
      <c r="A67" s="701" t="str">
        <f>'De QPS'!A178</f>
        <v>5.03.10</v>
      </c>
      <c r="B67" s="672">
        <f>'De QPS'!D178</f>
        <v>6</v>
      </c>
      <c r="C67" t="str">
        <f>'De QPS'!E178</f>
        <v>UND</v>
      </c>
      <c r="D67" s="1043">
        <f>Partidas!G90</f>
        <v>20.160000000000004</v>
      </c>
      <c r="E67" t="str">
        <f>Partidas!B90</f>
        <v>A1650</v>
      </c>
      <c r="F67" s="700" t="str">
        <f>Partidas!C90</f>
        <v>Detalle constructivo para montaje de sensor de flujo magnético. Estándar MY 0000-7-00001</v>
      </c>
      <c r="G67">
        <f>Partidas!D90</f>
        <v>1</v>
      </c>
      <c r="H67" s="1040">
        <f>Partidas!E90</f>
        <v>46314</v>
      </c>
      <c r="I67" s="1040">
        <f>Partidas!F90</f>
        <v>46314</v>
      </c>
      <c r="P67" s="1430"/>
      <c r="Q67" s="1430"/>
      <c r="R67" s="1430"/>
      <c r="S67" s="1430"/>
      <c r="T67" s="1430"/>
      <c r="U67" s="1430"/>
      <c r="V67" s="1430"/>
      <c r="W67" s="1430"/>
      <c r="X67" s="1430"/>
      <c r="Y67" s="1430"/>
      <c r="Z67" s="1430"/>
      <c r="AA67" s="1430"/>
      <c r="AB67" s="1430"/>
      <c r="AC67" s="1430"/>
      <c r="AD67" s="1430"/>
      <c r="AE67" s="1430"/>
      <c r="AF67" s="1430"/>
      <c r="AG67" s="1430"/>
    </row>
    <row r="68" spans="1:33" ht="25.5">
      <c r="A68" s="701" t="str">
        <f>'De QPS'!A179</f>
        <v>5.03.11</v>
      </c>
      <c r="B68" s="672">
        <f>'De QPS'!D179</f>
        <v>2</v>
      </c>
      <c r="C68" t="str">
        <f>'De QPS'!E179</f>
        <v>UND</v>
      </c>
      <c r="D68" s="1043">
        <f>Partidas!G91</f>
        <v>6.7200000000000006</v>
      </c>
      <c r="E68" t="str">
        <f>Partidas!B91</f>
        <v>A1660</v>
      </c>
      <c r="F68" s="700" t="str">
        <f>Partidas!C91</f>
        <v>Detalle constructivo para pedestal de soporte de tres transmisores. Estándar MY 0000-7-00025</v>
      </c>
      <c r="G68">
        <f>Partidas!D91</f>
        <v>1</v>
      </c>
      <c r="H68" s="1040">
        <f>Partidas!E91</f>
        <v>46314</v>
      </c>
      <c r="I68" s="1040">
        <f>Partidas!F91</f>
        <v>46314</v>
      </c>
      <c r="P68" s="1430"/>
      <c r="Q68" s="1430"/>
      <c r="R68" s="1430"/>
      <c r="S68" s="1430"/>
      <c r="T68" s="1430"/>
      <c r="U68" s="1430"/>
      <c r="V68" s="1430"/>
      <c r="W68" s="1430"/>
      <c r="X68" s="1430"/>
      <c r="Y68" s="1430"/>
      <c r="Z68" s="1430"/>
      <c r="AA68" s="1430"/>
      <c r="AB68" s="1430"/>
      <c r="AC68" s="1430"/>
      <c r="AD68" s="1430"/>
      <c r="AE68" s="1430"/>
      <c r="AF68" s="1430"/>
      <c r="AG68" s="1430"/>
    </row>
    <row r="69" spans="1:33" ht="25.5">
      <c r="A69" s="701" t="str">
        <f>'De QPS'!A180</f>
        <v>5.03.12</v>
      </c>
      <c r="B69" s="672">
        <f>'De QPS'!D180</f>
        <v>6</v>
      </c>
      <c r="C69" t="str">
        <f>'De QPS'!E180</f>
        <v>UND</v>
      </c>
      <c r="D69" s="1043">
        <f>Partidas!G92</f>
        <v>33.6</v>
      </c>
      <c r="E69" t="str">
        <f>Partidas!B92</f>
        <v>A1670</v>
      </c>
      <c r="F69" s="700" t="str">
        <f>Partidas!C92</f>
        <v>Detalle constructivo para montaje de transmisor indicador de flujo. Estándar MY 0000-7-00028</v>
      </c>
      <c r="G69">
        <f>Partidas!D92</f>
        <v>2</v>
      </c>
      <c r="H69" s="1040">
        <f>Partidas!E92</f>
        <v>46314</v>
      </c>
      <c r="I69" s="1040">
        <f>Partidas!F92</f>
        <v>46315</v>
      </c>
      <c r="P69" s="1430"/>
      <c r="Q69" s="1430"/>
      <c r="R69" s="1430"/>
      <c r="S69" s="1430"/>
      <c r="T69" s="1430"/>
      <c r="U69" s="1430"/>
      <c r="V69" s="1430"/>
      <c r="W69" s="1430"/>
      <c r="X69" s="1430"/>
      <c r="Y69" s="1430"/>
      <c r="Z69" s="1430"/>
      <c r="AA69" s="1430"/>
      <c r="AB69" s="1430"/>
      <c r="AC69" s="1430"/>
      <c r="AD69" s="1430"/>
      <c r="AE69" s="1430"/>
      <c r="AF69" s="1430"/>
      <c r="AG69" s="1430"/>
    </row>
    <row r="70" spans="1:33" ht="25.5">
      <c r="A70" s="701" t="str">
        <f>'De QPS'!A181</f>
        <v>5.03.13</v>
      </c>
      <c r="B70" s="672">
        <f>'De QPS'!D181</f>
        <v>2</v>
      </c>
      <c r="C70" t="str">
        <f>'De QPS'!E181</f>
        <v>UND</v>
      </c>
      <c r="D70" s="1043">
        <f>Partidas!G93</f>
        <v>11.2</v>
      </c>
      <c r="E70" t="str">
        <f>Partidas!B93</f>
        <v>A1680</v>
      </c>
      <c r="F70" s="700" t="str">
        <f>Partidas!C93</f>
        <v>Detalle constructivo para sensor/transmisor de nivel tipo radar. Estándar MY 0000-7-00007</v>
      </c>
      <c r="G70">
        <f>Partidas!D93</f>
        <v>1</v>
      </c>
      <c r="H70" s="1040">
        <f>Partidas!E93</f>
        <v>46314</v>
      </c>
      <c r="I70" s="1040">
        <f>Partidas!F93</f>
        <v>46314</v>
      </c>
      <c r="P70" s="1430"/>
      <c r="Q70" s="1430"/>
      <c r="R70" s="1430"/>
      <c r="S70" s="1430"/>
      <c r="T70" s="1430"/>
      <c r="U70" s="1430"/>
      <c r="V70" s="1430"/>
      <c r="W70" s="1430"/>
      <c r="X70" s="1430"/>
      <c r="Y70" s="1430"/>
      <c r="Z70" s="1430"/>
      <c r="AA70" s="1430"/>
      <c r="AB70" s="1430"/>
      <c r="AC70" s="1430"/>
      <c r="AD70" s="1430"/>
      <c r="AE70" s="1430"/>
      <c r="AF70" s="1430"/>
      <c r="AG70" s="1430"/>
    </row>
    <row r="71" spans="1:33" ht="25.5">
      <c r="A71" s="701" t="str">
        <f>'De QPS'!A182</f>
        <v>5.03.14</v>
      </c>
      <c r="B71" s="672">
        <f>'De QPS'!D182</f>
        <v>2</v>
      </c>
      <c r="C71" t="str">
        <f>'De QPS'!E182</f>
        <v>UND</v>
      </c>
      <c r="D71" s="1043">
        <f>Partidas!G94</f>
        <v>11.2</v>
      </c>
      <c r="E71" t="str">
        <f>Partidas!B94</f>
        <v>A1690</v>
      </c>
      <c r="F71" s="700" t="str">
        <f>Partidas!C94</f>
        <v>Detalle constructivo para pedestal de indicador de nivel. Estándar MY 0000-7-00024</v>
      </c>
      <c r="G71">
        <f>Partidas!D94</f>
        <v>1</v>
      </c>
      <c r="H71" s="1040">
        <f>Partidas!E94</f>
        <v>46314</v>
      </c>
      <c r="I71" s="1040">
        <f>Partidas!F94</f>
        <v>46314</v>
      </c>
      <c r="P71" s="1430"/>
      <c r="Q71" s="1430"/>
      <c r="R71" s="1430"/>
      <c r="S71" s="1430"/>
      <c r="T71" s="1430"/>
      <c r="U71" s="1430"/>
      <c r="V71" s="1430"/>
      <c r="W71" s="1430"/>
      <c r="X71" s="1430"/>
      <c r="Y71" s="1430"/>
      <c r="Z71" s="1430"/>
      <c r="AA71" s="1430"/>
      <c r="AB71" s="1430"/>
      <c r="AC71" s="1430"/>
      <c r="AD71" s="1430"/>
      <c r="AE71" s="1430"/>
      <c r="AF71" s="1430"/>
      <c r="AG71" s="1430"/>
    </row>
    <row r="72" spans="1:33" ht="38.25">
      <c r="A72" s="701" t="str">
        <f>'De QPS'!A184</f>
        <v>5.04.01</v>
      </c>
      <c r="B72" s="672">
        <f>'De QPS'!D184</f>
        <v>1</v>
      </c>
      <c r="C72" t="str">
        <f>'De QPS'!E184</f>
        <v>UND</v>
      </c>
      <c r="D72" s="1043">
        <f>Partidas!G96</f>
        <v>32.799999999999997</v>
      </c>
      <c r="E72" t="str">
        <f>Partidas!B96</f>
        <v>A1700</v>
      </c>
      <c r="F72" s="700" t="str">
        <f>Partidas!C96</f>
        <v>Válvula de control de flujo tipo globo, actuador neumático y posicionador, Ø2" #150, CS, 4-20mA+HART. Tag FCV/FY-1763300</v>
      </c>
      <c r="G72">
        <f>Partidas!D96</f>
        <v>1</v>
      </c>
      <c r="H72" s="1040">
        <f>Partidas!E96</f>
        <v>46300</v>
      </c>
      <c r="I72" s="1040">
        <f>Partidas!F96</f>
        <v>46300</v>
      </c>
      <c r="P72" s="1430"/>
      <c r="Q72" s="1430"/>
      <c r="R72" s="1430"/>
      <c r="S72" s="1430"/>
      <c r="T72" s="1430"/>
      <c r="U72" s="1430"/>
      <c r="V72" s="1430"/>
      <c r="W72" s="1430"/>
      <c r="X72" s="1430"/>
      <c r="Y72" s="1430"/>
      <c r="Z72" s="1430"/>
      <c r="AA72" s="1430"/>
      <c r="AB72" s="1430"/>
      <c r="AC72" s="1430"/>
      <c r="AD72" s="1430"/>
      <c r="AE72" s="1430"/>
      <c r="AF72" s="1430"/>
      <c r="AG72" s="1430"/>
    </row>
    <row r="73" spans="1:33" ht="38.25">
      <c r="A73" s="701" t="str">
        <f>'De QPS'!A185</f>
        <v>5.04.02</v>
      </c>
      <c r="B73" s="672">
        <f>'De QPS'!D185</f>
        <v>2</v>
      </c>
      <c r="C73" t="str">
        <f>'De QPS'!E185</f>
        <v>UND</v>
      </c>
      <c r="D73" s="1043">
        <f>Partidas!G97</f>
        <v>65.599999999999994</v>
      </c>
      <c r="E73" t="str">
        <f>Partidas!B97</f>
        <v>A1710</v>
      </c>
      <c r="F73" s="700" t="str">
        <f>Partidas!C97</f>
        <v>Válvula de control tipo globo, actuador neumático y posicionador, Ø1-1/2" #150, CS, HART. Tags FCV/FY-17633011 y 013</v>
      </c>
      <c r="G73">
        <f>Partidas!D97</f>
        <v>2</v>
      </c>
      <c r="H73" s="1040">
        <f>Partidas!E97</f>
        <v>46300</v>
      </c>
      <c r="I73" s="1040">
        <f>Partidas!F97</f>
        <v>46301</v>
      </c>
      <c r="P73" s="1430"/>
      <c r="Q73" s="1430"/>
      <c r="R73" s="1430"/>
      <c r="S73" s="1430"/>
      <c r="T73" s="1430"/>
      <c r="U73" s="1430"/>
      <c r="V73" s="1430"/>
      <c r="W73" s="1430"/>
      <c r="X73" s="1430"/>
      <c r="Y73" s="1430"/>
      <c r="Z73" s="1430"/>
      <c r="AA73" s="1430"/>
      <c r="AB73" s="1430"/>
      <c r="AC73" s="1430"/>
      <c r="AD73" s="1430"/>
      <c r="AE73" s="1430"/>
      <c r="AF73" s="1430"/>
      <c r="AG73" s="1430"/>
    </row>
    <row r="74" spans="1:33" ht="25.5">
      <c r="A74" s="701" t="str">
        <f>'De QPS'!A186</f>
        <v>5.04.03</v>
      </c>
      <c r="B74" s="672">
        <f>'De QPS'!D186</f>
        <v>3</v>
      </c>
      <c r="C74" t="str">
        <f>'De QPS'!E186</f>
        <v>UND</v>
      </c>
      <c r="D74" s="1043">
        <f>Partidas!G98</f>
        <v>16.8</v>
      </c>
      <c r="E74" t="str">
        <f>Partidas!B98</f>
        <v>A1720</v>
      </c>
      <c r="F74" s="700" t="str">
        <f>Partidas!C98</f>
        <v>Detalle constructivo para montaje de válvulas de control. Estándar MY 0000-7-00016</v>
      </c>
      <c r="G74">
        <f>Partidas!D98</f>
        <v>1</v>
      </c>
      <c r="H74" s="1040">
        <f>Partidas!E98</f>
        <v>46302</v>
      </c>
      <c r="I74" s="1040">
        <f>Partidas!F98</f>
        <v>46302</v>
      </c>
      <c r="P74" s="1430"/>
      <c r="Q74" s="1430"/>
      <c r="R74" s="1430"/>
      <c r="S74" s="1430"/>
      <c r="T74" s="1430"/>
      <c r="U74" s="1430"/>
      <c r="V74" s="1430"/>
      <c r="W74" s="1430"/>
      <c r="X74" s="1430"/>
      <c r="Y74" s="1430"/>
      <c r="Z74" s="1430"/>
      <c r="AA74" s="1430"/>
      <c r="AB74" s="1430"/>
      <c r="AC74" s="1430"/>
      <c r="AD74" s="1430"/>
      <c r="AE74" s="1430"/>
      <c r="AF74" s="1430"/>
      <c r="AG74" s="1430"/>
    </row>
    <row r="75" spans="1:33" ht="25.5">
      <c r="A75" s="701" t="str">
        <f>'De QPS'!A187</f>
        <v>5.04.04</v>
      </c>
      <c r="B75" s="672">
        <f>'De QPS'!D187</f>
        <v>1</v>
      </c>
      <c r="C75" t="str">
        <f>'De QPS'!E187</f>
        <v>Gbl.</v>
      </c>
      <c r="D75" s="1043">
        <f>Partidas!G99</f>
        <v>33.6</v>
      </c>
      <c r="E75" t="str">
        <f>Partidas!B99</f>
        <v>A1730</v>
      </c>
      <c r="F75" s="700" t="str">
        <f>Partidas!C99</f>
        <v>Verificación y ampliación del tubing de aire para válvulas de control en el área de dosificación de floculantes.</v>
      </c>
      <c r="G75">
        <f>Partidas!D99</f>
        <v>2</v>
      </c>
      <c r="H75" s="1040">
        <f>Partidas!E99</f>
        <v>46304</v>
      </c>
      <c r="I75" s="1040">
        <f>Partidas!F99</f>
        <v>46307</v>
      </c>
      <c r="P75" s="1430"/>
      <c r="Q75" s="1430"/>
      <c r="R75" s="1430"/>
      <c r="S75" s="1430"/>
      <c r="T75" s="1430"/>
      <c r="U75" s="1430"/>
      <c r="V75" s="1430"/>
      <c r="W75" s="1430"/>
      <c r="X75" s="1430"/>
      <c r="Y75" s="1430"/>
      <c r="Z75" s="1430"/>
      <c r="AA75" s="1430"/>
      <c r="AB75" s="1430"/>
      <c r="AC75" s="1430"/>
      <c r="AD75" s="1430"/>
      <c r="AE75" s="1430"/>
      <c r="AF75" s="1430"/>
      <c r="AG75" s="1430"/>
    </row>
    <row r="76" spans="1:33" ht="25.5">
      <c r="A76" s="701" t="str">
        <f>'De QPS'!A189</f>
        <v>5.05.01</v>
      </c>
      <c r="B76" s="672">
        <f>'De QPS'!D189</f>
        <v>1700</v>
      </c>
      <c r="C76" t="str">
        <f>'De QPS'!E189</f>
        <v>m</v>
      </c>
      <c r="D76" s="1043">
        <f>Partidas!G101</f>
        <v>285.60000000000002</v>
      </c>
      <c r="E76" t="str">
        <f>Partidas!B101</f>
        <v>A1740</v>
      </c>
      <c r="F76" s="700" t="str">
        <f>Partidas!C101</f>
        <v>Cable de alimentación TC-XHHW-2 600V 90°C, Cu clase B, XLPE/PVC - 3/C #14 AWG (NOTAS 2 y 5)</v>
      </c>
      <c r="G76">
        <f>Partidas!D101</f>
        <v>17</v>
      </c>
      <c r="H76" s="1040">
        <f>Partidas!E101</f>
        <v>46267</v>
      </c>
      <c r="I76" s="1040">
        <f>Partidas!F101</f>
        <v>46289</v>
      </c>
      <c r="P76" s="1430"/>
      <c r="Q76" s="1430"/>
      <c r="R76" s="1430"/>
      <c r="S76" s="1430"/>
      <c r="T76" s="1430"/>
      <c r="U76" s="1430"/>
      <c r="V76" s="1430"/>
      <c r="W76" s="1430"/>
      <c r="X76" s="1430"/>
      <c r="Y76" s="1430"/>
      <c r="Z76" s="1430"/>
      <c r="AA76" s="1430"/>
      <c r="AB76" s="1430"/>
      <c r="AC76" s="1430"/>
      <c r="AD76" s="1430"/>
      <c r="AE76" s="1430"/>
      <c r="AF76" s="1430"/>
      <c r="AG76" s="1430"/>
    </row>
    <row r="77" spans="1:33" ht="25.5">
      <c r="A77" s="701" t="str">
        <f>'De QPS'!A190</f>
        <v>5.05.02</v>
      </c>
      <c r="B77" s="672">
        <f>'De QPS'!D190</f>
        <v>1400</v>
      </c>
      <c r="C77" t="str">
        <f>'De QPS'!E190</f>
        <v>m</v>
      </c>
      <c r="D77" s="1043">
        <f>Partidas!G102</f>
        <v>235.2</v>
      </c>
      <c r="E77" t="str">
        <f>Partidas!B102</f>
        <v>A1750</v>
      </c>
      <c r="F77" s="700" t="str">
        <f>Partidas!C102</f>
        <v>Cable de instrumentación PLTC/ITC-OS 105°C, pantalla aluminizada con drenaje, PVC - 1P #16 AWG+SHLD</v>
      </c>
      <c r="G77">
        <f>Partidas!D102</f>
        <v>14</v>
      </c>
      <c r="H77" s="1040">
        <f>Partidas!E102</f>
        <v>46275</v>
      </c>
      <c r="I77" s="1040">
        <f>Partidas!F102</f>
        <v>46294</v>
      </c>
      <c r="P77" s="1430"/>
      <c r="Q77" s="1430"/>
      <c r="R77" s="1430"/>
      <c r="S77" s="1430"/>
      <c r="T77" s="1430"/>
      <c r="U77" s="1430"/>
      <c r="V77" s="1430"/>
      <c r="W77" s="1430"/>
      <c r="X77" s="1430"/>
      <c r="Y77" s="1430"/>
      <c r="Z77" s="1430"/>
      <c r="AA77" s="1430"/>
      <c r="AB77" s="1430"/>
      <c r="AC77" s="1430"/>
      <c r="AD77" s="1430"/>
      <c r="AE77" s="1430"/>
      <c r="AF77" s="1430"/>
      <c r="AG77" s="1430"/>
    </row>
    <row r="78" spans="1:33" ht="38.25">
      <c r="A78" s="701" t="str">
        <f>'De QPS'!A191</f>
        <v>5.05.03</v>
      </c>
      <c r="B78" s="672">
        <f>'De QPS'!D191</f>
        <v>1700</v>
      </c>
      <c r="C78" t="str">
        <f>'De QPS'!E191</f>
        <v>m</v>
      </c>
      <c r="D78" s="1043">
        <f>Partidas!G103</f>
        <v>285.60000000000002</v>
      </c>
      <c r="E78" t="str">
        <f>Partidas!B103</f>
        <v>A1760</v>
      </c>
      <c r="F78" s="700" t="str">
        <f>Partidas!C103</f>
        <v>Cable de instrumentación PLTC/ITC-OS 105°C, pantalla aluminizada con drenaje - 1P #16 AWG+SHLD (NOTAS 3 y 5)</v>
      </c>
      <c r="G78">
        <f>Partidas!D103</f>
        <v>17</v>
      </c>
      <c r="H78" s="1040">
        <f>Partidas!E103</f>
        <v>46267</v>
      </c>
      <c r="I78" s="1040">
        <f>Partidas!F103</f>
        <v>46289</v>
      </c>
      <c r="P78" s="1430"/>
      <c r="Q78" s="1430"/>
      <c r="R78" s="1430"/>
      <c r="S78" s="1430"/>
      <c r="T78" s="1430"/>
      <c r="U78" s="1430"/>
      <c r="V78" s="1430"/>
      <c r="W78" s="1430"/>
      <c r="X78" s="1430"/>
      <c r="Y78" s="1430"/>
      <c r="Z78" s="1430"/>
      <c r="AA78" s="1430"/>
      <c r="AB78" s="1430"/>
      <c r="AC78" s="1430"/>
      <c r="AD78" s="1430"/>
      <c r="AE78" s="1430"/>
      <c r="AF78" s="1430"/>
      <c r="AG78" s="1430"/>
    </row>
    <row r="79" spans="1:33" ht="38.25">
      <c r="A79" s="701" t="str">
        <f>'De QPS'!A192</f>
        <v>5.05.04</v>
      </c>
      <c r="B79" s="672">
        <f>'De QPS'!D192</f>
        <v>80</v>
      </c>
      <c r="C79" t="str">
        <f>'De QPS'!E192</f>
        <v>m</v>
      </c>
      <c r="D79" s="1043">
        <f>Partidas!G104</f>
        <v>14.080000000000002</v>
      </c>
      <c r="E79" t="str">
        <f>Partidas!B104</f>
        <v>A1770</v>
      </c>
      <c r="F79" s="700" t="str">
        <f>Partidas!C104</f>
        <v>Cable multipar para red DeviceNet ODVA Class 2 Thick, 2PR #15/#18 + SHLD, blindado, PVC gris, certificación CMG PLTC-ER</v>
      </c>
      <c r="G79">
        <f>Partidas!D104</f>
        <v>1</v>
      </c>
      <c r="H79" s="1040">
        <f>Partidas!E104</f>
        <v>46262</v>
      </c>
      <c r="I79" s="1040">
        <f>Partidas!F104</f>
        <v>46262</v>
      </c>
      <c r="P79" s="1430"/>
      <c r="Q79" s="1430"/>
      <c r="R79" s="1430"/>
      <c r="S79" s="1430"/>
      <c r="T79" s="1430"/>
      <c r="U79" s="1430"/>
      <c r="V79" s="1430"/>
      <c r="W79" s="1430"/>
      <c r="X79" s="1430"/>
      <c r="Y79" s="1430"/>
      <c r="Z79" s="1430"/>
      <c r="AA79" s="1430"/>
      <c r="AB79" s="1430"/>
      <c r="AC79" s="1430"/>
      <c r="AD79" s="1430"/>
      <c r="AE79" s="1430"/>
      <c r="AF79" s="1430"/>
      <c r="AG79" s="1430"/>
    </row>
    <row r="80" spans="1:33" ht="25.5">
      <c r="A80" s="701" t="str">
        <f>'De QPS'!A193</f>
        <v>5.05.05</v>
      </c>
      <c r="B80" s="672">
        <f>'De QPS'!D193</f>
        <v>1</v>
      </c>
      <c r="C80" t="str">
        <f>'De QPS'!E193</f>
        <v>Gbl.</v>
      </c>
      <c r="D80" s="1043">
        <f>Partidas!G105</f>
        <v>112</v>
      </c>
      <c r="E80" t="str">
        <f>Partidas!B105</f>
        <v>A1780</v>
      </c>
      <c r="F80" s="700" t="str">
        <f>Partidas!C105</f>
        <v>Accesorios para conductores: empalmes, conectores, terminales, multiconectores, tapones, sellos y etiquetas</v>
      </c>
      <c r="G80">
        <f>Partidas!D105</f>
        <v>7</v>
      </c>
      <c r="H80" s="1040">
        <f>Partidas!E105</f>
        <v>46265</v>
      </c>
      <c r="I80" s="1040">
        <f>Partidas!F105</f>
        <v>46273</v>
      </c>
      <c r="P80" s="1430"/>
      <c r="Q80" s="1430"/>
      <c r="R80" s="1430"/>
      <c r="S80" s="1430"/>
      <c r="T80" s="1430"/>
      <c r="U80" s="1430"/>
      <c r="V80" s="1430"/>
      <c r="W80" s="1430"/>
      <c r="X80" s="1430"/>
      <c r="Y80" s="1430"/>
      <c r="Z80" s="1430"/>
      <c r="AA80" s="1430"/>
      <c r="AB80" s="1430"/>
      <c r="AC80" s="1430"/>
      <c r="AD80" s="1430"/>
      <c r="AE80" s="1430"/>
      <c r="AF80" s="1430"/>
      <c r="AG80" s="1430"/>
    </row>
    <row r="81" spans="1:33" ht="25.5">
      <c r="A81" s="701" t="str">
        <f>'De QPS'!A194</f>
        <v>5.05.06</v>
      </c>
      <c r="B81" s="672">
        <f>'De QPS'!D194</f>
        <v>5</v>
      </c>
      <c r="C81" t="str">
        <f>'De QPS'!E194</f>
        <v>UND</v>
      </c>
      <c r="D81" s="1043">
        <f>Partidas!G106</f>
        <v>16.8</v>
      </c>
      <c r="E81" t="str">
        <f>Partidas!B106</f>
        <v>A1790</v>
      </c>
      <c r="F81" s="700" t="str">
        <f>Partidas!C106</f>
        <v>Tarjetas de comunicación DeviceNet compatibles con VFDs existentes de bombas de dosificación de floculante</v>
      </c>
      <c r="G81">
        <f>Partidas!D106</f>
        <v>1</v>
      </c>
      <c r="H81" s="1040">
        <f>Partidas!E106</f>
        <v>46274</v>
      </c>
      <c r="I81" s="1040">
        <f>Partidas!F106</f>
        <v>46274</v>
      </c>
      <c r="P81" s="1430"/>
      <c r="Q81" s="1430"/>
      <c r="R81" s="1430"/>
      <c r="S81" s="1430"/>
      <c r="T81" s="1430"/>
      <c r="U81" s="1430"/>
      <c r="V81" s="1430"/>
      <c r="W81" s="1430"/>
      <c r="X81" s="1430"/>
      <c r="Y81" s="1430"/>
      <c r="Z81" s="1430"/>
      <c r="AA81" s="1430"/>
      <c r="AB81" s="1430"/>
      <c r="AC81" s="1430"/>
      <c r="AD81" s="1430"/>
      <c r="AE81" s="1430"/>
      <c r="AF81" s="1430"/>
      <c r="AG81" s="1430"/>
    </row>
    <row r="82" spans="1:33" ht="25.5">
      <c r="A82" s="701" t="str">
        <f>'De QPS'!A196</f>
        <v>5.06.01</v>
      </c>
      <c r="B82" s="672">
        <f>'De QPS'!D196</f>
        <v>80</v>
      </c>
      <c r="C82" t="str">
        <f>'De QPS'!E196</f>
        <v>UND</v>
      </c>
      <c r="D82" s="1043">
        <f>Partidas!G108</f>
        <v>89.6</v>
      </c>
      <c r="E82" t="str">
        <f>Partidas!B108</f>
        <v>A1800</v>
      </c>
      <c r="F82" s="700" t="str">
        <f>Partidas!C108</f>
        <v>Tubo de acero galvanizado RGS con revestimiento PVC, longitud 3 m (10 ft) - Ø 3/4"</v>
      </c>
      <c r="G82">
        <f>Partidas!D108</f>
        <v>5</v>
      </c>
      <c r="H82" s="1040">
        <f>Partidas!E108</f>
        <v>46244</v>
      </c>
      <c r="I82" s="1040">
        <f>Partidas!F108</f>
        <v>46248</v>
      </c>
      <c r="P82" s="1430"/>
      <c r="Q82" s="1430"/>
      <c r="R82" s="1430"/>
      <c r="S82" s="1430"/>
      <c r="T82" s="1430"/>
      <c r="U82" s="1430"/>
      <c r="V82" s="1430"/>
      <c r="W82" s="1430"/>
      <c r="X82" s="1430"/>
      <c r="Y82" s="1430"/>
      <c r="Z82" s="1430"/>
      <c r="AA82" s="1430"/>
      <c r="AB82" s="1430"/>
      <c r="AC82" s="1430"/>
      <c r="AD82" s="1430"/>
      <c r="AE82" s="1430"/>
      <c r="AF82" s="1430"/>
      <c r="AG82" s="1430"/>
    </row>
    <row r="83" spans="1:33" ht="25.5">
      <c r="A83" s="701" t="str">
        <f>'De QPS'!A197</f>
        <v>5.06.02</v>
      </c>
      <c r="B83" s="672">
        <f>'De QPS'!D197</f>
        <v>60</v>
      </c>
      <c r="C83" t="str">
        <f>'De QPS'!E197</f>
        <v>m</v>
      </c>
      <c r="D83" s="1043">
        <f>Partidas!G109</f>
        <v>96</v>
      </c>
      <c r="E83" t="str">
        <f>Partidas!B109</f>
        <v>A1810</v>
      </c>
      <c r="F83" s="700" t="str">
        <f>Partidas!C109</f>
        <v>Suministro, montaje e instalación de tubería conduit flexible de acero recubierto C/PVC - Ø 3/4"</v>
      </c>
      <c r="G83">
        <f>Partidas!D109</f>
        <v>4</v>
      </c>
      <c r="H83" s="1040">
        <f>Partidas!E109</f>
        <v>46251</v>
      </c>
      <c r="I83" s="1040">
        <f>Partidas!F109</f>
        <v>46254</v>
      </c>
      <c r="P83" s="1430"/>
      <c r="Q83" s="1430"/>
      <c r="R83" s="1430"/>
      <c r="S83" s="1430"/>
      <c r="T83" s="1430"/>
      <c r="U83" s="1430"/>
      <c r="V83" s="1430"/>
      <c r="W83" s="1430"/>
      <c r="X83" s="1430"/>
      <c r="Y83" s="1430"/>
      <c r="Z83" s="1430"/>
      <c r="AA83" s="1430"/>
      <c r="AB83" s="1430"/>
      <c r="AC83" s="1430"/>
      <c r="AD83" s="1430"/>
      <c r="AE83" s="1430"/>
      <c r="AF83" s="1430"/>
      <c r="AG83" s="1430"/>
    </row>
    <row r="84" spans="1:33" ht="25.5">
      <c r="A84" s="701" t="str">
        <f>'De QPS'!A198</f>
        <v>5.06.03</v>
      </c>
      <c r="B84" s="672">
        <f>'De QPS'!D198</f>
        <v>1</v>
      </c>
      <c r="C84" t="str">
        <f>'De QPS'!E198</f>
        <v>Gbl.</v>
      </c>
      <c r="D84" s="1043">
        <f>Partidas!G110</f>
        <v>48</v>
      </c>
      <c r="E84" t="str">
        <f>Partidas!B110</f>
        <v>A1820</v>
      </c>
      <c r="F84" s="700" t="str">
        <f>Partidas!C110</f>
        <v>Accesorios para conduits RGS (cajas condulet, uniones, bushings, abrazaderas, soportería), certificación UL</v>
      </c>
      <c r="G84">
        <f>Partidas!D110</f>
        <v>5</v>
      </c>
      <c r="H84" s="1040">
        <f>Partidas!E110</f>
        <v>46255</v>
      </c>
      <c r="I84" s="1040">
        <f>Partidas!F110</f>
        <v>46261</v>
      </c>
      <c r="P84" s="1430"/>
      <c r="Q84" s="1430"/>
      <c r="R84" s="1430"/>
      <c r="S84" s="1430"/>
      <c r="T84" s="1430"/>
      <c r="U84" s="1430"/>
      <c r="V84" s="1430"/>
      <c r="W84" s="1430"/>
      <c r="X84" s="1430"/>
      <c r="Y84" s="1430"/>
      <c r="Z84" s="1430"/>
      <c r="AA84" s="1430"/>
      <c r="AB84" s="1430"/>
      <c r="AC84" s="1430"/>
      <c r="AD84" s="1430"/>
      <c r="AE84" s="1430"/>
      <c r="AF84" s="1430"/>
      <c r="AG84" s="1430"/>
    </row>
    <row r="85" spans="1:33" ht="38.25">
      <c r="A85" s="701" t="str">
        <f>'De QPS'!A200</f>
        <v>5.07.01</v>
      </c>
      <c r="B85" s="672">
        <f>'De QPS'!D200</f>
        <v>1</v>
      </c>
      <c r="C85" t="str">
        <f>'De QPS'!E200</f>
        <v>Gbl.</v>
      </c>
      <c r="D85" s="1043">
        <f>Partidas!G112</f>
        <v>98.409840984098409</v>
      </c>
      <c r="E85" t="str">
        <f>Partidas!B112</f>
        <v>A1830</v>
      </c>
      <c r="F85" s="700" t="str">
        <f>Partidas!C112</f>
        <v>Reprogramación del PLC: nueva lógica de control, alarmas, secuencias de fallo, red DeviceNet y verificación de señales</v>
      </c>
      <c r="G85">
        <f>Partidas!D112</f>
        <v>3</v>
      </c>
      <c r="H85" s="1040">
        <f>Partidas!E112</f>
        <v>46308</v>
      </c>
      <c r="I85" s="1040">
        <f>Partidas!F112</f>
        <v>46310</v>
      </c>
      <c r="P85" s="1430"/>
      <c r="Q85" s="1430"/>
      <c r="R85" s="1430"/>
      <c r="S85" s="1430"/>
      <c r="T85" s="1430"/>
      <c r="U85" s="1430"/>
      <c r="V85" s="1430"/>
      <c r="W85" s="1430"/>
      <c r="X85" s="1430"/>
      <c r="Y85" s="1430"/>
      <c r="Z85" s="1430"/>
      <c r="AA85" s="1430"/>
      <c r="AB85" s="1430"/>
      <c r="AC85" s="1430"/>
      <c r="AD85" s="1430"/>
      <c r="AE85" s="1430"/>
      <c r="AF85" s="1430"/>
      <c r="AG85" s="1430"/>
    </row>
    <row r="86" spans="1:33" ht="38.25">
      <c r="A86" s="701" t="str">
        <f>'De QPS'!A201</f>
        <v>5.07.02</v>
      </c>
      <c r="B86" s="672">
        <f>'De QPS'!D201</f>
        <v>1</v>
      </c>
      <c r="C86" t="str">
        <f>'De QPS'!E201</f>
        <v>Gbl.</v>
      </c>
      <c r="D86" s="1043">
        <f>Partidas!G113</f>
        <v>65.599999999999994</v>
      </c>
      <c r="E86" t="str">
        <f>Partidas!B113</f>
        <v>A1840</v>
      </c>
      <c r="F86" s="700" t="str">
        <f>Partidas!C113</f>
        <v>Actualización de interfaz SCADA: alarmas, fallos y arranque/parada de arrancadores y VFDs; incluye pruebas</v>
      </c>
      <c r="G86">
        <f>Partidas!D113</f>
        <v>3</v>
      </c>
      <c r="H86" s="1040">
        <f>Partidas!E113</f>
        <v>46311</v>
      </c>
      <c r="I86" s="1040">
        <f>Partidas!F113</f>
        <v>46315</v>
      </c>
      <c r="P86" s="1430"/>
      <c r="Q86" s="1430"/>
      <c r="R86" s="1430"/>
      <c r="S86" s="1430"/>
      <c r="T86" s="1430"/>
      <c r="U86" s="1430"/>
      <c r="V86" s="1430"/>
      <c r="W86" s="1430"/>
      <c r="X86" s="1430"/>
      <c r="Y86" s="1430"/>
      <c r="Z86" s="1430"/>
      <c r="AA86" s="1430"/>
      <c r="AB86" s="1430"/>
      <c r="AC86" s="1430"/>
      <c r="AD86" s="1430"/>
      <c r="AE86" s="1430"/>
      <c r="AF86" s="1430"/>
      <c r="AG86" s="1430"/>
    </row>
    <row r="87" spans="1:33">
      <c r="B87" s="672">
        <v>1</v>
      </c>
      <c r="C87" t="s">
        <v>52</v>
      </c>
      <c r="D87" s="1043">
        <f>Partidas!G115</f>
        <v>0</v>
      </c>
      <c r="E87" t="str">
        <f>Partidas!B115</f>
        <v>A1850</v>
      </c>
      <c r="F87" s="700" t="str">
        <f>Partidas!C115</f>
        <v>CAMINATA DE CONSTRUCCION</v>
      </c>
      <c r="G87">
        <f>Partidas!D115</f>
        <v>1</v>
      </c>
      <c r="H87" s="1040">
        <f>Partidas!E115</f>
        <v>46316</v>
      </c>
      <c r="I87" s="1040">
        <f>Partidas!F115</f>
        <v>46316</v>
      </c>
      <c r="P87" s="1430"/>
      <c r="Q87" s="1430"/>
      <c r="R87" s="1430"/>
      <c r="S87" s="1430"/>
      <c r="T87" s="1430"/>
      <c r="U87" s="1430"/>
      <c r="V87" s="1430"/>
      <c r="W87" s="1430"/>
      <c r="X87" s="1430"/>
      <c r="Y87" s="1430"/>
      <c r="Z87" s="1430"/>
      <c r="AA87" s="1430"/>
      <c r="AB87" s="1430"/>
      <c r="AC87" s="1430"/>
      <c r="AD87" s="1430"/>
      <c r="AE87" s="1430"/>
      <c r="AF87" s="1430"/>
      <c r="AG87" s="1430"/>
    </row>
    <row r="88" spans="1:33">
      <c r="B88" s="672">
        <v>1</v>
      </c>
      <c r="C88" t="s">
        <v>52</v>
      </c>
      <c r="D88" s="1043">
        <f>Partidas!G116</f>
        <v>0</v>
      </c>
      <c r="E88" t="str">
        <f>Partidas!B116</f>
        <v>A1860</v>
      </c>
      <c r="F88" s="700" t="str">
        <f>Partidas!C116</f>
        <v>LEVANTAMIENTO DE OBSERVACIONES</v>
      </c>
      <c r="G88">
        <f>Partidas!D116</f>
        <v>2</v>
      </c>
      <c r="H88" s="1040">
        <f>Partidas!E116</f>
        <v>46317</v>
      </c>
      <c r="I88" s="1040">
        <f>Partidas!F116</f>
        <v>46318</v>
      </c>
      <c r="P88" s="1430"/>
      <c r="Q88" s="1430"/>
      <c r="R88" s="1430"/>
      <c r="S88" s="1430"/>
      <c r="T88" s="1430"/>
      <c r="U88" s="1430"/>
      <c r="V88" s="1430"/>
      <c r="W88" s="1430"/>
      <c r="X88" s="1430"/>
      <c r="Y88" s="1430"/>
      <c r="Z88" s="1430"/>
      <c r="AA88" s="1430"/>
      <c r="AB88" s="1430"/>
      <c r="AC88" s="1430"/>
      <c r="AD88" s="1430"/>
      <c r="AE88" s="1430"/>
      <c r="AF88" s="1430"/>
      <c r="AG88" s="1430"/>
    </row>
    <row r="89" spans="1:33">
      <c r="B89" s="672">
        <v>1</v>
      </c>
      <c r="C89" t="s">
        <v>52</v>
      </c>
      <c r="D89" s="1043">
        <f>Partidas!G117</f>
        <v>0</v>
      </c>
      <c r="E89" t="str">
        <f>Partidas!B117</f>
        <v>A1870</v>
      </c>
      <c r="F89" s="700" t="str">
        <f>Partidas!C117</f>
        <v>LIMPIEZA FINAL DE OBRA</v>
      </c>
      <c r="G89">
        <f>Partidas!D117</f>
        <v>1</v>
      </c>
      <c r="H89" s="1040">
        <f>Partidas!E117</f>
        <v>46321</v>
      </c>
      <c r="I89" s="1040">
        <f>Partidas!F117</f>
        <v>46321</v>
      </c>
      <c r="P89" s="1430"/>
      <c r="Q89" s="1430"/>
      <c r="R89" s="1430"/>
      <c r="S89" s="1430"/>
      <c r="T89" s="1430"/>
      <c r="U89" s="1430"/>
      <c r="V89" s="1430"/>
      <c r="W89" s="1430"/>
      <c r="X89" s="1430"/>
      <c r="Y89" s="1430"/>
      <c r="Z89" s="1430"/>
      <c r="AA89" s="1430"/>
      <c r="AB89" s="1430"/>
      <c r="AC89" s="1430"/>
      <c r="AD89" s="1430"/>
      <c r="AE89" s="1430"/>
      <c r="AF89" s="1430"/>
      <c r="AG89" s="1430"/>
    </row>
    <row r="90" spans="1:33">
      <c r="A90" s="701">
        <f>'De QPS'!A6</f>
        <v>1.0101</v>
      </c>
      <c r="B90" s="672">
        <v>0.5</v>
      </c>
      <c r="C90" t="s">
        <v>52</v>
      </c>
      <c r="D90" s="1043">
        <f>Partidas!G118</f>
        <v>100</v>
      </c>
      <c r="E90" t="str">
        <f>Partidas!B118</f>
        <v>A1880</v>
      </c>
      <c r="F90" s="700" t="str">
        <f>Partidas!C118</f>
        <v>DESMOVILIZACION</v>
      </c>
      <c r="G90">
        <f>Partidas!D118</f>
        <v>3</v>
      </c>
      <c r="H90" s="1040">
        <f>Partidas!E118</f>
        <v>46322</v>
      </c>
      <c r="I90" s="1040">
        <f>Partidas!F118</f>
        <v>46324</v>
      </c>
      <c r="P90" s="1430"/>
      <c r="Q90" s="1430"/>
      <c r="R90" s="1430"/>
      <c r="S90" s="1430"/>
      <c r="T90" s="1430"/>
      <c r="U90" s="1430"/>
      <c r="V90" s="1430"/>
      <c r="W90" s="1430"/>
      <c r="X90" s="1430"/>
      <c r="Y90" s="1430"/>
      <c r="Z90" s="1430"/>
      <c r="AA90" s="1430"/>
      <c r="AB90" s="1430"/>
      <c r="AC90" s="1430"/>
      <c r="AD90" s="1430"/>
      <c r="AE90" s="1430"/>
      <c r="AF90" s="1430"/>
      <c r="AG90" s="143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1D1A1-BCA2-444A-98D2-10BD3E0287D0}">
  <sheetPr>
    <tabColor rgb="FFFFFF00"/>
  </sheetPr>
  <dimension ref="A1:AE186"/>
  <sheetViews>
    <sheetView workbookViewId="0"/>
  </sheetViews>
  <sheetFormatPr baseColWidth="10" defaultRowHeight="12.75"/>
  <cols>
    <col min="3" max="3" width="49.5703125" customWidth="1"/>
    <col min="10" max="13" width="11.42578125" hidden="1" customWidth="1"/>
    <col min="14" max="31" width="9.5703125" customWidth="1"/>
  </cols>
  <sheetData>
    <row r="1" spans="1:31">
      <c r="A1" t="s">
        <v>1970</v>
      </c>
      <c r="N1" s="718" t="s">
        <v>1952</v>
      </c>
      <c r="O1" s="718" t="s">
        <v>1953</v>
      </c>
      <c r="P1" s="718" t="s">
        <v>1954</v>
      </c>
      <c r="Q1" s="718" t="s">
        <v>1955</v>
      </c>
      <c r="R1" s="718" t="s">
        <v>1956</v>
      </c>
      <c r="S1" s="718" t="s">
        <v>1957</v>
      </c>
      <c r="T1" s="718" t="s">
        <v>1958</v>
      </c>
      <c r="U1" s="718" t="s">
        <v>1959</v>
      </c>
      <c r="V1" s="718" t="s">
        <v>1960</v>
      </c>
      <c r="W1" s="718" t="s">
        <v>1961</v>
      </c>
      <c r="X1" s="718" t="s">
        <v>1962</v>
      </c>
      <c r="Y1" s="718" t="s">
        <v>1963</v>
      </c>
      <c r="Z1" s="718" t="s">
        <v>1964</v>
      </c>
      <c r="AA1" s="718" t="s">
        <v>1965</v>
      </c>
      <c r="AB1" s="718" t="s">
        <v>1966</v>
      </c>
      <c r="AC1" s="718" t="s">
        <v>1967</v>
      </c>
      <c r="AD1" s="718" t="s">
        <v>1968</v>
      </c>
      <c r="AE1" s="718" t="s">
        <v>1969</v>
      </c>
    </row>
    <row r="2" spans="1:31">
      <c r="A2" s="1085"/>
      <c r="B2" s="1085" t="s">
        <v>932</v>
      </c>
      <c r="C2" s="1085" t="s">
        <v>1850</v>
      </c>
      <c r="D2" s="1085" t="s">
        <v>1949</v>
      </c>
      <c r="E2" s="1085" t="s">
        <v>414</v>
      </c>
      <c r="F2" s="1085" t="s">
        <v>1950</v>
      </c>
      <c r="G2" s="1085" t="s">
        <v>1851</v>
      </c>
      <c r="H2" s="1085" t="s">
        <v>1852</v>
      </c>
      <c r="I2" s="1085" t="s">
        <v>1951</v>
      </c>
      <c r="J2" s="1085"/>
      <c r="K2" s="1085"/>
      <c r="L2" s="1085"/>
      <c r="M2" s="1085"/>
      <c r="N2" s="1423">
        <v>46205</v>
      </c>
      <c r="O2" s="1423">
        <v>46212</v>
      </c>
      <c r="P2" s="1423">
        <v>46219</v>
      </c>
      <c r="Q2" s="1423">
        <v>46226</v>
      </c>
      <c r="R2" s="1423">
        <v>46233</v>
      </c>
      <c r="S2" s="1423">
        <v>46240</v>
      </c>
      <c r="T2" s="1423">
        <v>46247</v>
      </c>
      <c r="U2" s="1423">
        <v>46254</v>
      </c>
      <c r="V2" s="1423">
        <v>46261</v>
      </c>
      <c r="W2" s="1423">
        <v>46268</v>
      </c>
      <c r="X2" s="1423">
        <v>46275</v>
      </c>
      <c r="Y2" s="1423">
        <v>46282</v>
      </c>
      <c r="Z2" s="1423">
        <v>46289</v>
      </c>
      <c r="AA2" s="1423">
        <v>46296</v>
      </c>
      <c r="AB2" s="1423">
        <v>46303</v>
      </c>
      <c r="AC2" s="1423">
        <v>46310</v>
      </c>
      <c r="AD2" s="1423">
        <v>46317</v>
      </c>
      <c r="AE2" s="1423">
        <v>46324</v>
      </c>
    </row>
    <row r="3" spans="1:31">
      <c r="B3" t="str">
        <f>'P6-2'!E3</f>
        <v>A1000</v>
      </c>
      <c r="C3" t="str">
        <f>'P6-2'!F3</f>
        <v>KOM</v>
      </c>
      <c r="D3" s="672">
        <f>'P6-2'!B3</f>
        <v>1</v>
      </c>
      <c r="E3" t="str">
        <f>'P6-2'!C3</f>
        <v>Glb.</v>
      </c>
      <c r="F3" s="1043">
        <f>Partidas!G6</f>
        <v>0</v>
      </c>
      <c r="G3" s="1040">
        <f>Partidas!E6</f>
        <v>46204</v>
      </c>
      <c r="H3" s="1040">
        <f>Partidas!F6</f>
        <v>46204</v>
      </c>
      <c r="I3">
        <f>Partidas!D6</f>
        <v>1</v>
      </c>
      <c r="N3" s="1092">
        <f>'Para Histograma'!L9</f>
        <v>0</v>
      </c>
      <c r="O3" s="1092">
        <f>'Para Histograma'!M9</f>
        <v>0</v>
      </c>
      <c r="P3" s="1092">
        <f>'Para Histograma'!N9</f>
        <v>0</v>
      </c>
      <c r="Q3" s="1092">
        <f>'Para Histograma'!O9</f>
        <v>0</v>
      </c>
      <c r="R3" s="1092">
        <f>'Para Histograma'!P9</f>
        <v>0</v>
      </c>
      <c r="S3" s="1092">
        <f>'Para Histograma'!Q9</f>
        <v>0</v>
      </c>
      <c r="T3" s="1092">
        <f>'Para Histograma'!R9</f>
        <v>0</v>
      </c>
      <c r="U3" s="1092">
        <f>'Para Histograma'!S9</f>
        <v>0</v>
      </c>
      <c r="V3" s="1092">
        <f>'Para Histograma'!T9</f>
        <v>0</v>
      </c>
      <c r="W3" s="1092">
        <f>'Para Histograma'!U9</f>
        <v>0</v>
      </c>
      <c r="X3" s="1092">
        <f>'Para Histograma'!V9</f>
        <v>0</v>
      </c>
      <c r="Y3" s="1092">
        <f>'Para Histograma'!W9</f>
        <v>0</v>
      </c>
      <c r="Z3" s="1092">
        <f>'Para Histograma'!X9</f>
        <v>0</v>
      </c>
      <c r="AA3" s="1092">
        <f>'Para Histograma'!Y9</f>
        <v>0</v>
      </c>
      <c r="AB3" s="1092">
        <f>'Para Histograma'!Z9</f>
        <v>0</v>
      </c>
      <c r="AC3" s="1092">
        <f>'Para Histograma'!AA9</f>
        <v>0</v>
      </c>
      <c r="AD3" s="1092">
        <f>'Para Histograma'!AB9</f>
        <v>0</v>
      </c>
      <c r="AE3" s="1092">
        <f>'Para Histograma'!AC9</f>
        <v>0</v>
      </c>
    </row>
    <row r="4" spans="1:31">
      <c r="B4" t="str">
        <f>'P6-2'!E4</f>
        <v>A1010</v>
      </c>
      <c r="C4" t="str">
        <f>'P6-2'!F4</f>
        <v>GESTION DE RIESGOS</v>
      </c>
      <c r="D4" s="672">
        <f>'P6-2'!B4</f>
        <v>1</v>
      </c>
      <c r="E4" t="str">
        <f>'P6-2'!C4</f>
        <v>Glb.</v>
      </c>
      <c r="F4" s="1043">
        <f>Partidas!G7</f>
        <v>0</v>
      </c>
      <c r="G4" s="1040">
        <f>Partidas!E7</f>
        <v>46205</v>
      </c>
      <c r="H4" s="1040">
        <f>Partidas!F7</f>
        <v>46212</v>
      </c>
      <c r="I4">
        <f>Partidas!D7</f>
        <v>6</v>
      </c>
      <c r="N4" s="1092">
        <f>'Para Histograma'!L10</f>
        <v>0</v>
      </c>
      <c r="O4" s="1092">
        <f>'Para Histograma'!M10</f>
        <v>0</v>
      </c>
      <c r="P4" s="1092">
        <f>'Para Histograma'!N10</f>
        <v>0</v>
      </c>
      <c r="Q4" s="1092">
        <f>'Para Histograma'!O10</f>
        <v>0</v>
      </c>
      <c r="R4" s="1092">
        <f>'Para Histograma'!P10</f>
        <v>0</v>
      </c>
      <c r="S4" s="1092">
        <f>'Para Histograma'!Q10</f>
        <v>0</v>
      </c>
      <c r="T4" s="1092">
        <f>'Para Histograma'!R10</f>
        <v>0</v>
      </c>
      <c r="U4" s="1092">
        <f>'Para Histograma'!S10</f>
        <v>0</v>
      </c>
      <c r="V4" s="1092">
        <f>'Para Histograma'!T10</f>
        <v>0</v>
      </c>
      <c r="W4" s="1092">
        <f>'Para Histograma'!U10</f>
        <v>0</v>
      </c>
      <c r="X4" s="1092">
        <f>'Para Histograma'!V10</f>
        <v>0</v>
      </c>
      <c r="Y4" s="1092">
        <f>'Para Histograma'!W10</f>
        <v>0</v>
      </c>
      <c r="Z4" s="1092">
        <f>'Para Histograma'!X10</f>
        <v>0</v>
      </c>
      <c r="AA4" s="1092">
        <f>'Para Histograma'!Y10</f>
        <v>0</v>
      </c>
      <c r="AB4" s="1092">
        <f>'Para Histograma'!Z10</f>
        <v>0</v>
      </c>
      <c r="AC4" s="1092">
        <f>'Para Histograma'!AA10</f>
        <v>0</v>
      </c>
      <c r="AD4" s="1092">
        <f>'Para Histograma'!AB10</f>
        <v>0</v>
      </c>
      <c r="AE4" s="1092">
        <f>'Para Histograma'!AC10</f>
        <v>0</v>
      </c>
    </row>
    <row r="5" spans="1:31">
      <c r="B5" t="str">
        <f>'P6-2'!E5</f>
        <v>A1020</v>
      </c>
      <c r="C5" t="str">
        <f>'P6-2'!F5</f>
        <v>PMAS</v>
      </c>
      <c r="D5" s="672">
        <f>'P6-2'!B5</f>
        <v>1</v>
      </c>
      <c r="E5" t="str">
        <f>'P6-2'!C5</f>
        <v>Glb.</v>
      </c>
      <c r="F5" s="1043">
        <f>Partidas!G8</f>
        <v>0</v>
      </c>
      <c r="G5" s="1040">
        <f>Partidas!E8</f>
        <v>46205</v>
      </c>
      <c r="H5" s="1040">
        <f>Partidas!F8</f>
        <v>46212</v>
      </c>
      <c r="I5">
        <f>Partidas!D8</f>
        <v>6</v>
      </c>
      <c r="N5" s="1092">
        <f>'Para Histograma'!L11</f>
        <v>0</v>
      </c>
      <c r="O5" s="1092">
        <f>'Para Histograma'!M11</f>
        <v>0</v>
      </c>
      <c r="P5" s="1092">
        <f>'Para Histograma'!N11</f>
        <v>0</v>
      </c>
      <c r="Q5" s="1092">
        <f>'Para Histograma'!O11</f>
        <v>0</v>
      </c>
      <c r="R5" s="1092">
        <f>'Para Histograma'!P11</f>
        <v>0</v>
      </c>
      <c r="S5" s="1092">
        <f>'Para Histograma'!Q11</f>
        <v>0</v>
      </c>
      <c r="T5" s="1092">
        <f>'Para Histograma'!R11</f>
        <v>0</v>
      </c>
      <c r="U5" s="1092">
        <f>'Para Histograma'!S11</f>
        <v>0</v>
      </c>
      <c r="V5" s="1092">
        <f>'Para Histograma'!T11</f>
        <v>0</v>
      </c>
      <c r="W5" s="1092">
        <f>'Para Histograma'!U11</f>
        <v>0</v>
      </c>
      <c r="X5" s="1092">
        <f>'Para Histograma'!V11</f>
        <v>0</v>
      </c>
      <c r="Y5" s="1092">
        <f>'Para Histograma'!W11</f>
        <v>0</v>
      </c>
      <c r="Z5" s="1092">
        <f>'Para Histograma'!X11</f>
        <v>0</v>
      </c>
      <c r="AA5" s="1092">
        <f>'Para Histograma'!Y11</f>
        <v>0</v>
      </c>
      <c r="AB5" s="1092">
        <f>'Para Histograma'!Z11</f>
        <v>0</v>
      </c>
      <c r="AC5" s="1092">
        <f>'Para Histograma'!AA11</f>
        <v>0</v>
      </c>
      <c r="AD5" s="1092">
        <f>'Para Histograma'!AB11</f>
        <v>0</v>
      </c>
      <c r="AE5" s="1092">
        <f>'Para Histograma'!AC11</f>
        <v>0</v>
      </c>
    </row>
    <row r="6" spans="1:31">
      <c r="B6" t="str">
        <f>'P6-2'!E6</f>
        <v>A1030</v>
      </c>
      <c r="C6" t="str">
        <f>'P6-2'!F6</f>
        <v>FOTOCHECKS</v>
      </c>
      <c r="D6" s="672">
        <f>'P6-2'!B6</f>
        <v>1</v>
      </c>
      <c r="E6" t="str">
        <f>'P6-2'!C6</f>
        <v>Glb.</v>
      </c>
      <c r="F6" s="1043">
        <f>Partidas!G9</f>
        <v>0</v>
      </c>
      <c r="G6" s="1040">
        <f>Partidas!E9</f>
        <v>46205</v>
      </c>
      <c r="H6" s="1040">
        <f>Partidas!F9</f>
        <v>46220</v>
      </c>
      <c r="I6">
        <f>Partidas!D9</f>
        <v>12</v>
      </c>
      <c r="N6" s="1092">
        <f>'Para Histograma'!L12</f>
        <v>0</v>
      </c>
      <c r="O6" s="1092">
        <f>'Para Histograma'!M12</f>
        <v>0</v>
      </c>
      <c r="P6" s="1092">
        <f>'Para Histograma'!N12</f>
        <v>0</v>
      </c>
      <c r="Q6" s="1092">
        <f>'Para Histograma'!O12</f>
        <v>0</v>
      </c>
      <c r="R6" s="1092">
        <f>'Para Histograma'!P12</f>
        <v>0</v>
      </c>
      <c r="S6" s="1092">
        <f>'Para Histograma'!Q12</f>
        <v>0</v>
      </c>
      <c r="T6" s="1092">
        <f>'Para Histograma'!R12</f>
        <v>0</v>
      </c>
      <c r="U6" s="1092">
        <f>'Para Histograma'!S12</f>
        <v>0</v>
      </c>
      <c r="V6" s="1092">
        <f>'Para Histograma'!T12</f>
        <v>0</v>
      </c>
      <c r="W6" s="1092">
        <f>'Para Histograma'!U12</f>
        <v>0</v>
      </c>
      <c r="X6" s="1092">
        <f>'Para Histograma'!V12</f>
        <v>0</v>
      </c>
      <c r="Y6" s="1092">
        <f>'Para Histograma'!W12</f>
        <v>0</v>
      </c>
      <c r="Z6" s="1092">
        <f>'Para Histograma'!X12</f>
        <v>0</v>
      </c>
      <c r="AA6" s="1092">
        <f>'Para Histograma'!Y12</f>
        <v>0</v>
      </c>
      <c r="AB6" s="1092">
        <f>'Para Histograma'!Z12</f>
        <v>0</v>
      </c>
      <c r="AC6" s="1092">
        <f>'Para Histograma'!AA12</f>
        <v>0</v>
      </c>
      <c r="AD6" s="1092">
        <f>'Para Histograma'!AB12</f>
        <v>0</v>
      </c>
      <c r="AE6" s="1092">
        <f>'Para Histograma'!AC12</f>
        <v>0</v>
      </c>
    </row>
    <row r="7" spans="1:31">
      <c r="B7" t="str">
        <f>'P6-2'!E7</f>
        <v>A1040</v>
      </c>
      <c r="C7" t="str">
        <f>'P6-2'!F7</f>
        <v>MOVILIZACION DE FACILIDADES, PERSONAL Y EQUIPOS E INDUCCION ESPECIFICA</v>
      </c>
      <c r="D7" s="672">
        <f>'P6-2'!B7</f>
        <v>0.5</v>
      </c>
      <c r="E7" t="str">
        <f>'P6-2'!C7</f>
        <v>Glb.</v>
      </c>
      <c r="F7" s="1043">
        <f>Partidas!G10</f>
        <v>100</v>
      </c>
      <c r="G7" s="1040">
        <f>Partidas!E10</f>
        <v>46223</v>
      </c>
      <c r="H7" s="1040">
        <f>Partidas!F10</f>
        <v>46227</v>
      </c>
      <c r="I7">
        <f>Partidas!D10</f>
        <v>5</v>
      </c>
      <c r="N7" s="1092">
        <f>'Para Histograma'!L13</f>
        <v>0</v>
      </c>
      <c r="O7" s="1092">
        <f>'Para Histograma'!M13</f>
        <v>0</v>
      </c>
      <c r="P7" s="1092">
        <f>'Para Histograma'!N13</f>
        <v>0</v>
      </c>
      <c r="Q7" s="1092">
        <f>'Para Histograma'!O13</f>
        <v>80</v>
      </c>
      <c r="R7" s="1092">
        <f>'Para Histograma'!P13</f>
        <v>20</v>
      </c>
      <c r="S7" s="1092">
        <f>'Para Histograma'!Q13</f>
        <v>0</v>
      </c>
      <c r="T7" s="1092">
        <f>'Para Histograma'!R13</f>
        <v>0</v>
      </c>
      <c r="U7" s="1092">
        <f>'Para Histograma'!S13</f>
        <v>0</v>
      </c>
      <c r="V7" s="1092">
        <f>'Para Histograma'!T13</f>
        <v>0</v>
      </c>
      <c r="W7" s="1092">
        <f>'Para Histograma'!U13</f>
        <v>0</v>
      </c>
      <c r="X7" s="1092">
        <f>'Para Histograma'!V13</f>
        <v>0</v>
      </c>
      <c r="Y7" s="1092">
        <f>'Para Histograma'!W13</f>
        <v>0</v>
      </c>
      <c r="Z7" s="1092">
        <f>'Para Histograma'!X13</f>
        <v>0</v>
      </c>
      <c r="AA7" s="1092">
        <f>'Para Histograma'!Y13</f>
        <v>0</v>
      </c>
      <c r="AB7" s="1092">
        <f>'Para Histograma'!Z13</f>
        <v>0</v>
      </c>
      <c r="AC7" s="1092">
        <f>'Para Histograma'!AA13</f>
        <v>0</v>
      </c>
      <c r="AD7" s="1092">
        <f>'Para Histograma'!AB13</f>
        <v>0</v>
      </c>
      <c r="AE7" s="1092">
        <f>'Para Histograma'!AC13</f>
        <v>0</v>
      </c>
    </row>
    <row r="8" spans="1:31">
      <c r="B8" t="str">
        <f>'P6-2'!E8</f>
        <v>A1050</v>
      </c>
      <c r="C8" t="str">
        <f>'P6-2'!F8</f>
        <v>TRAZO Y REPLANTEO (PRELIMINAR Y DURANTE LA OBRA)</v>
      </c>
      <c r="D8" s="672">
        <f>'P6-2'!B8</f>
        <v>1</v>
      </c>
      <c r="E8" t="str">
        <f>'P6-2'!C8</f>
        <v>Glb.</v>
      </c>
      <c r="F8" s="1043">
        <f>Partidas!G11</f>
        <v>48</v>
      </c>
      <c r="G8" s="1040">
        <f>Partidas!E11</f>
        <v>46233</v>
      </c>
      <c r="H8" s="1040">
        <f>Partidas!F11</f>
        <v>46234</v>
      </c>
      <c r="I8">
        <f>Partidas!D11</f>
        <v>2</v>
      </c>
      <c r="N8" s="1092">
        <f>'Para Histograma'!L16</f>
        <v>0</v>
      </c>
      <c r="O8" s="1092">
        <f>'Para Histograma'!M16</f>
        <v>0</v>
      </c>
      <c r="P8" s="1092">
        <f>'Para Histograma'!N16</f>
        <v>0</v>
      </c>
      <c r="Q8" s="1092">
        <f>'Para Histograma'!O16</f>
        <v>0</v>
      </c>
      <c r="R8" s="1092">
        <f>'Para Histograma'!P16</f>
        <v>24</v>
      </c>
      <c r="S8" s="1092">
        <f>'Para Histograma'!Q16</f>
        <v>24</v>
      </c>
      <c r="T8" s="1092">
        <f>'Para Histograma'!R16</f>
        <v>0</v>
      </c>
      <c r="U8" s="1092">
        <f>'Para Histograma'!S16</f>
        <v>0</v>
      </c>
      <c r="V8" s="1092">
        <f>'Para Histograma'!T16</f>
        <v>0</v>
      </c>
      <c r="W8" s="1092">
        <f>'Para Histograma'!U16</f>
        <v>0</v>
      </c>
      <c r="X8" s="1092">
        <f>'Para Histograma'!V16</f>
        <v>0</v>
      </c>
      <c r="Y8" s="1092">
        <f>'Para Histograma'!W16</f>
        <v>0</v>
      </c>
      <c r="Z8" s="1092">
        <f>'Para Histograma'!X16</f>
        <v>0</v>
      </c>
      <c r="AA8" s="1092">
        <f>'Para Histograma'!Y16</f>
        <v>0</v>
      </c>
      <c r="AB8" s="1092">
        <f>'Para Histograma'!Z16</f>
        <v>0</v>
      </c>
      <c r="AC8" s="1092">
        <f>'Para Histograma'!AA16</f>
        <v>0</v>
      </c>
      <c r="AD8" s="1092">
        <f>'Para Histograma'!AB16</f>
        <v>0</v>
      </c>
      <c r="AE8" s="1092">
        <f>'Para Histograma'!AC16</f>
        <v>0</v>
      </c>
    </row>
    <row r="9" spans="1:31">
      <c r="B9" t="str">
        <f>'P6-2'!E9</f>
        <v>A1060</v>
      </c>
      <c r="C9" t="str">
        <f>'P6-2'!F9</f>
        <v>REPLANTEO DE ÁREA DEL TRABAJO</v>
      </c>
      <c r="D9" s="672">
        <f>'P6-2'!B9</f>
        <v>1</v>
      </c>
      <c r="E9" t="str">
        <f>'P6-2'!C9</f>
        <v>Glb.</v>
      </c>
      <c r="F9" s="1043">
        <f>Partidas!G12</f>
        <v>33.6</v>
      </c>
      <c r="G9" s="1040">
        <f>Partidas!E12</f>
        <v>46272</v>
      </c>
      <c r="H9" s="1040">
        <f>Partidas!F12</f>
        <v>46272</v>
      </c>
      <c r="I9">
        <f>Partidas!D12</f>
        <v>1</v>
      </c>
      <c r="N9" s="1092">
        <f>'Para Histograma'!L19</f>
        <v>0</v>
      </c>
      <c r="O9" s="1092">
        <f>'Para Histograma'!M19</f>
        <v>0</v>
      </c>
      <c r="P9" s="1092">
        <f>'Para Histograma'!N19</f>
        <v>0</v>
      </c>
      <c r="Q9" s="1092">
        <f>'Para Histograma'!O19</f>
        <v>0</v>
      </c>
      <c r="R9" s="1092">
        <f>'Para Histograma'!P19</f>
        <v>0</v>
      </c>
      <c r="S9" s="1092">
        <f>'Para Histograma'!Q19</f>
        <v>0</v>
      </c>
      <c r="T9" s="1092">
        <f>'Para Histograma'!R19</f>
        <v>0</v>
      </c>
      <c r="U9" s="1092">
        <f>'Para Histograma'!S19</f>
        <v>0</v>
      </c>
      <c r="V9" s="1092">
        <f>'Para Histograma'!T19</f>
        <v>0</v>
      </c>
      <c r="W9" s="1092">
        <f>'Para Histograma'!U19</f>
        <v>0</v>
      </c>
      <c r="X9" s="1092">
        <f>'Para Histograma'!V19</f>
        <v>33.6</v>
      </c>
      <c r="Y9" s="1092">
        <f>'Para Histograma'!W19</f>
        <v>0</v>
      </c>
      <c r="Z9" s="1092">
        <f>'Para Histograma'!X19</f>
        <v>0</v>
      </c>
      <c r="AA9" s="1092">
        <f>'Para Histograma'!Y19</f>
        <v>0</v>
      </c>
      <c r="AB9" s="1092">
        <f>'Para Histograma'!Z19</f>
        <v>0</v>
      </c>
      <c r="AC9" s="1092">
        <f>'Para Histograma'!AA19</f>
        <v>0</v>
      </c>
      <c r="AD9" s="1092">
        <f>'Para Histograma'!AB19</f>
        <v>0</v>
      </c>
      <c r="AE9" s="1092">
        <f>'Para Histograma'!AC19</f>
        <v>0</v>
      </c>
    </row>
    <row r="10" spans="1:31">
      <c r="B10" t="str">
        <f>'P6-2'!E10</f>
        <v>A1070</v>
      </c>
      <c r="C10" t="str">
        <f>'P6-2'!F10</f>
        <v>Demolición de bases e = 50 cm</v>
      </c>
      <c r="D10" s="672">
        <f>'P6-2'!B10</f>
        <v>1.28</v>
      </c>
      <c r="E10" t="str">
        <f>'P6-2'!C10</f>
        <v>m3</v>
      </c>
      <c r="F10" s="1043">
        <f>Partidas!G14</f>
        <v>53.760000000000005</v>
      </c>
      <c r="G10" s="1040">
        <f>Partidas!E14</f>
        <v>46233</v>
      </c>
      <c r="H10" s="1040">
        <f>Partidas!F14</f>
        <v>46237</v>
      </c>
      <c r="I10">
        <f>Partidas!D14</f>
        <v>3</v>
      </c>
      <c r="N10" s="1092">
        <f>'Para Histograma'!L23</f>
        <v>0</v>
      </c>
      <c r="O10" s="1092">
        <f>'Para Histograma'!M23</f>
        <v>0</v>
      </c>
      <c r="P10" s="1092">
        <f>'Para Histograma'!N23</f>
        <v>0</v>
      </c>
      <c r="Q10" s="1092">
        <f>'Para Histograma'!O23</f>
        <v>0</v>
      </c>
      <c r="R10" s="1092">
        <f>'Para Histograma'!P23</f>
        <v>10.752000000000001</v>
      </c>
      <c r="S10" s="1092">
        <f>'Para Histograma'!Q23</f>
        <v>43.008000000000003</v>
      </c>
      <c r="T10" s="1092">
        <f>'Para Histograma'!R23</f>
        <v>0</v>
      </c>
      <c r="U10" s="1092">
        <f>'Para Histograma'!S23</f>
        <v>0</v>
      </c>
      <c r="V10" s="1092">
        <f>'Para Histograma'!T23</f>
        <v>0</v>
      </c>
      <c r="W10" s="1092">
        <f>'Para Histograma'!U23</f>
        <v>0</v>
      </c>
      <c r="X10" s="1092">
        <f>'Para Histograma'!V23</f>
        <v>0</v>
      </c>
      <c r="Y10" s="1092">
        <f>'Para Histograma'!W23</f>
        <v>0</v>
      </c>
      <c r="Z10" s="1092">
        <f>'Para Histograma'!X23</f>
        <v>0</v>
      </c>
      <c r="AA10" s="1092">
        <f>'Para Histograma'!Y23</f>
        <v>0</v>
      </c>
      <c r="AB10" s="1092">
        <f>'Para Histograma'!Z23</f>
        <v>0</v>
      </c>
      <c r="AC10" s="1092">
        <f>'Para Histograma'!AA23</f>
        <v>0</v>
      </c>
      <c r="AD10" s="1092">
        <f>'Para Histograma'!AB23</f>
        <v>0</v>
      </c>
      <c r="AE10" s="1092">
        <f>'Para Histograma'!AC23</f>
        <v>0</v>
      </c>
    </row>
    <row r="11" spans="1:31">
      <c r="B11" t="str">
        <f>'P6-2'!E11</f>
        <v>A1080</v>
      </c>
      <c r="C11" t="str">
        <f>'P6-2'!F11</f>
        <v>Concreto simple f'c=100 kg/cm2</v>
      </c>
      <c r="D11" s="672">
        <f>'P6-2'!B11</f>
        <v>8.0250000000000002E-2</v>
      </c>
      <c r="E11" t="str">
        <f>'P6-2'!C11</f>
        <v>m3</v>
      </c>
      <c r="F11" s="1043">
        <f>Partidas!G16</f>
        <v>0.35095999999999994</v>
      </c>
      <c r="G11" s="1040">
        <f>Partidas!E16</f>
        <v>46239</v>
      </c>
      <c r="H11" s="1040">
        <f>Partidas!F16</f>
        <v>46239</v>
      </c>
      <c r="I11">
        <f>Partidas!D16</f>
        <v>1</v>
      </c>
      <c r="N11" s="1092">
        <f>'Para Histograma'!L28</f>
        <v>0</v>
      </c>
      <c r="O11" s="1092">
        <f>'Para Histograma'!M28</f>
        <v>0</v>
      </c>
      <c r="P11" s="1092">
        <f>'Para Histograma'!N28</f>
        <v>0</v>
      </c>
      <c r="Q11" s="1092">
        <f>'Para Histograma'!O28</f>
        <v>0</v>
      </c>
      <c r="R11" s="1092">
        <f>'Para Histograma'!P28</f>
        <v>0</v>
      </c>
      <c r="S11" s="1092">
        <f>'Para Histograma'!Q28</f>
        <v>0.35095999999999994</v>
      </c>
      <c r="T11" s="1092">
        <f>'Para Histograma'!R28</f>
        <v>0</v>
      </c>
      <c r="U11" s="1092">
        <f>'Para Histograma'!S28</f>
        <v>0</v>
      </c>
      <c r="V11" s="1092">
        <f>'Para Histograma'!T28</f>
        <v>0</v>
      </c>
      <c r="W11" s="1092">
        <f>'Para Histograma'!U28</f>
        <v>0</v>
      </c>
      <c r="X11" s="1092">
        <f>'Para Histograma'!V28</f>
        <v>0</v>
      </c>
      <c r="Y11" s="1092">
        <f>'Para Histograma'!W28</f>
        <v>0</v>
      </c>
      <c r="Z11" s="1092">
        <f>'Para Histograma'!X28</f>
        <v>0</v>
      </c>
      <c r="AA11" s="1092">
        <f>'Para Histograma'!Y28</f>
        <v>0</v>
      </c>
      <c r="AB11" s="1092">
        <f>'Para Histograma'!Z28</f>
        <v>0</v>
      </c>
      <c r="AC11" s="1092">
        <f>'Para Histograma'!AA28</f>
        <v>0</v>
      </c>
      <c r="AD11" s="1092">
        <f>'Para Histograma'!AB28</f>
        <v>0</v>
      </c>
      <c r="AE11" s="1092">
        <f>'Para Histograma'!AC28</f>
        <v>0</v>
      </c>
    </row>
    <row r="12" spans="1:31">
      <c r="B12" t="str">
        <f>'P6-2'!E12</f>
        <v>A1090</v>
      </c>
      <c r="C12" t="str">
        <f>'P6-2'!F12</f>
        <v>Concreto f'c=25MPa, Cemento tipo HS</v>
      </c>
      <c r="D12" s="672">
        <f>'P6-2'!B12</f>
        <v>0.89700000000000002</v>
      </c>
      <c r="E12" t="str">
        <f>'P6-2'!C12</f>
        <v>m3</v>
      </c>
      <c r="F12" s="1043">
        <f>Partidas!G18</f>
        <v>3.9228800000000001</v>
      </c>
      <c r="G12" s="1040">
        <f>Partidas!E18</f>
        <v>46245</v>
      </c>
      <c r="H12" s="1040">
        <f>Partidas!F18</f>
        <v>46245</v>
      </c>
      <c r="I12">
        <f>Partidas!D18</f>
        <v>1</v>
      </c>
      <c r="N12" s="1092">
        <f>'Para Histograma'!L34</f>
        <v>0</v>
      </c>
      <c r="O12" s="1092">
        <f>'Para Histograma'!M34</f>
        <v>0</v>
      </c>
      <c r="P12" s="1092">
        <f>'Para Histograma'!N34</f>
        <v>0</v>
      </c>
      <c r="Q12" s="1092">
        <f>'Para Histograma'!O34</f>
        <v>0</v>
      </c>
      <c r="R12" s="1092">
        <f>'Para Histograma'!P34</f>
        <v>0</v>
      </c>
      <c r="S12" s="1092">
        <f>'Para Histograma'!Q34</f>
        <v>0</v>
      </c>
      <c r="T12" s="1092">
        <f>'Para Histograma'!R34</f>
        <v>3.9228800000000001</v>
      </c>
      <c r="U12" s="1092">
        <f>'Para Histograma'!S34</f>
        <v>0</v>
      </c>
      <c r="V12" s="1092">
        <f>'Para Histograma'!T34</f>
        <v>0</v>
      </c>
      <c r="W12" s="1092">
        <f>'Para Histograma'!U34</f>
        <v>0</v>
      </c>
      <c r="X12" s="1092">
        <f>'Para Histograma'!V34</f>
        <v>0</v>
      </c>
      <c r="Y12" s="1092">
        <f>'Para Histograma'!W34</f>
        <v>0</v>
      </c>
      <c r="Z12" s="1092">
        <f>'Para Histograma'!X34</f>
        <v>0</v>
      </c>
      <c r="AA12" s="1092">
        <f>'Para Histograma'!Y34</f>
        <v>0</v>
      </c>
      <c r="AB12" s="1092">
        <f>'Para Histograma'!Z34</f>
        <v>0</v>
      </c>
      <c r="AC12" s="1092">
        <f>'Para Histograma'!AA34</f>
        <v>0</v>
      </c>
      <c r="AD12" s="1092">
        <f>'Para Histograma'!AB34</f>
        <v>0</v>
      </c>
      <c r="AE12" s="1092">
        <f>'Para Histograma'!AC34</f>
        <v>0</v>
      </c>
    </row>
    <row r="13" spans="1:31">
      <c r="B13" t="str">
        <f>'P6-2'!E13</f>
        <v>A1100</v>
      </c>
      <c r="C13" t="str">
        <f>'P6-2'!F13</f>
        <v>Encofrado y desencofrado</v>
      </c>
      <c r="D13" s="672">
        <f>'P6-2'!B13</f>
        <v>7</v>
      </c>
      <c r="E13" t="str">
        <f>'P6-2'!C13</f>
        <v>m2</v>
      </c>
      <c r="F13" s="1043">
        <f>Partidas!G19</f>
        <v>6.8444444444444432</v>
      </c>
      <c r="G13" s="1040">
        <f>Partidas!E19</f>
        <v>46244</v>
      </c>
      <c r="H13" s="1040">
        <f>Partidas!F19</f>
        <v>46244</v>
      </c>
      <c r="I13">
        <f>Partidas!D19</f>
        <v>1</v>
      </c>
      <c r="N13" s="1092">
        <f>'Para Histograma'!L39</f>
        <v>0</v>
      </c>
      <c r="O13" s="1092">
        <f>'Para Histograma'!M39</f>
        <v>0</v>
      </c>
      <c r="P13" s="1092">
        <f>'Para Histograma'!N39</f>
        <v>0</v>
      </c>
      <c r="Q13" s="1092">
        <f>'Para Histograma'!O39</f>
        <v>0</v>
      </c>
      <c r="R13" s="1092">
        <f>'Para Histograma'!P39</f>
        <v>0</v>
      </c>
      <c r="S13" s="1092">
        <f>'Para Histograma'!Q39</f>
        <v>0</v>
      </c>
      <c r="T13" s="1092">
        <f>'Para Histograma'!R39</f>
        <v>6.8444444444444432</v>
      </c>
      <c r="U13" s="1092">
        <f>'Para Histograma'!S39</f>
        <v>0</v>
      </c>
      <c r="V13" s="1092">
        <f>'Para Histograma'!T39</f>
        <v>0</v>
      </c>
      <c r="W13" s="1092">
        <f>'Para Histograma'!U39</f>
        <v>0</v>
      </c>
      <c r="X13" s="1092">
        <f>'Para Histograma'!V39</f>
        <v>0</v>
      </c>
      <c r="Y13" s="1092">
        <f>'Para Histograma'!W39</f>
        <v>0</v>
      </c>
      <c r="Z13" s="1092">
        <f>'Para Histograma'!X39</f>
        <v>0</v>
      </c>
      <c r="AA13" s="1092">
        <f>'Para Histograma'!Y39</f>
        <v>0</v>
      </c>
      <c r="AB13" s="1092">
        <f>'Para Histograma'!Z39</f>
        <v>0</v>
      </c>
      <c r="AC13" s="1092">
        <f>'Para Histograma'!AA39</f>
        <v>0</v>
      </c>
      <c r="AD13" s="1092">
        <f>'Para Histograma'!AB39</f>
        <v>0</v>
      </c>
      <c r="AE13" s="1092">
        <f>'Para Histograma'!AC39</f>
        <v>0</v>
      </c>
    </row>
    <row r="14" spans="1:31">
      <c r="B14" t="str">
        <f>'P6-2'!E14</f>
        <v>A1110</v>
      </c>
      <c r="C14" t="str">
        <f>'P6-2'!F14</f>
        <v>Acero de Refuerzo (ASTM A-615 G 60, fy = 420 MPa)</v>
      </c>
      <c r="D14" s="672">
        <f>'P6-2'!B14</f>
        <v>85.155000000000001</v>
      </c>
      <c r="E14" t="str">
        <f>'P6-2'!C14</f>
        <v>kg</v>
      </c>
      <c r="F14" s="1043">
        <f>Partidas!G20</f>
        <v>5.9949120000000011</v>
      </c>
      <c r="G14" s="1040">
        <f>Partidas!E20</f>
        <v>46241</v>
      </c>
      <c r="H14" s="1040">
        <f>Partidas!F20</f>
        <v>46241</v>
      </c>
      <c r="I14">
        <f>Partidas!D20</f>
        <v>1</v>
      </c>
      <c r="N14" s="1092">
        <f>'Para Histograma'!L43</f>
        <v>0</v>
      </c>
      <c r="O14" s="1092">
        <f>'Para Histograma'!M43</f>
        <v>0</v>
      </c>
      <c r="P14" s="1092">
        <f>'Para Histograma'!N43</f>
        <v>0</v>
      </c>
      <c r="Q14" s="1092">
        <f>'Para Histograma'!O43</f>
        <v>0</v>
      </c>
      <c r="R14" s="1092">
        <f>'Para Histograma'!P43</f>
        <v>0</v>
      </c>
      <c r="S14" s="1092">
        <f>'Para Histograma'!Q43</f>
        <v>0</v>
      </c>
      <c r="T14" s="1092">
        <f>'Para Histograma'!R43</f>
        <v>5.9949120000000011</v>
      </c>
      <c r="U14" s="1092">
        <f>'Para Histograma'!S43</f>
        <v>0</v>
      </c>
      <c r="V14" s="1092">
        <f>'Para Histograma'!T43</f>
        <v>0</v>
      </c>
      <c r="W14" s="1092">
        <f>'Para Histograma'!U43</f>
        <v>0</v>
      </c>
      <c r="X14" s="1092">
        <f>'Para Histograma'!V43</f>
        <v>0</v>
      </c>
      <c r="Y14" s="1092">
        <f>'Para Histograma'!W43</f>
        <v>0</v>
      </c>
      <c r="Z14" s="1092">
        <f>'Para Histograma'!X43</f>
        <v>0</v>
      </c>
      <c r="AA14" s="1092">
        <f>'Para Histograma'!Y43</f>
        <v>0</v>
      </c>
      <c r="AB14" s="1092">
        <f>'Para Histograma'!Z43</f>
        <v>0</v>
      </c>
      <c r="AC14" s="1092">
        <f>'Para Histograma'!AA43</f>
        <v>0</v>
      </c>
      <c r="AD14" s="1092">
        <f>'Para Histograma'!AB43</f>
        <v>0</v>
      </c>
      <c r="AE14" s="1092">
        <f>'Para Histograma'!AC43</f>
        <v>0</v>
      </c>
    </row>
    <row r="15" spans="1:31">
      <c r="B15" t="str">
        <f>'P6-2'!E15</f>
        <v>A1120</v>
      </c>
      <c r="C15" t="str">
        <f>'P6-2'!F15</f>
        <v>Varilla roscada Ø1" L=30cm tipo HAS con contratuerca y arandela; anclaje químico HIT-HY 200 o equivalente</v>
      </c>
      <c r="D15" s="672">
        <f>'P6-2'!B15</f>
        <v>12</v>
      </c>
      <c r="E15" t="str">
        <f>'P6-2'!C15</f>
        <v>UND</v>
      </c>
      <c r="F15" s="1043">
        <f>Partidas!G22</f>
        <v>10.080000000000002</v>
      </c>
      <c r="G15" s="1040">
        <f>Partidas!E22</f>
        <v>46246</v>
      </c>
      <c r="H15" s="1040">
        <f>Partidas!F22</f>
        <v>46246</v>
      </c>
      <c r="I15">
        <f>Partidas!D22</f>
        <v>1</v>
      </c>
      <c r="N15" s="1092">
        <f>'Para Histograma'!L48</f>
        <v>0</v>
      </c>
      <c r="O15" s="1092">
        <f>'Para Histograma'!M48</f>
        <v>0</v>
      </c>
      <c r="P15" s="1092">
        <f>'Para Histograma'!N48</f>
        <v>0</v>
      </c>
      <c r="Q15" s="1092">
        <f>'Para Histograma'!O48</f>
        <v>0</v>
      </c>
      <c r="R15" s="1092">
        <f>'Para Histograma'!P48</f>
        <v>0</v>
      </c>
      <c r="S15" s="1092">
        <f>'Para Histograma'!Q48</f>
        <v>0</v>
      </c>
      <c r="T15" s="1092">
        <f>'Para Histograma'!R48</f>
        <v>10.080000000000002</v>
      </c>
      <c r="U15" s="1092">
        <f>'Para Histograma'!S48</f>
        <v>0</v>
      </c>
      <c r="V15" s="1092">
        <f>'Para Histograma'!T48</f>
        <v>0</v>
      </c>
      <c r="W15" s="1092">
        <f>'Para Histograma'!U48</f>
        <v>0</v>
      </c>
      <c r="X15" s="1092">
        <f>'Para Histograma'!V48</f>
        <v>0</v>
      </c>
      <c r="Y15" s="1092">
        <f>'Para Histograma'!W48</f>
        <v>0</v>
      </c>
      <c r="Z15" s="1092">
        <f>'Para Histograma'!X48</f>
        <v>0</v>
      </c>
      <c r="AA15" s="1092">
        <f>'Para Histograma'!Y48</f>
        <v>0</v>
      </c>
      <c r="AB15" s="1092">
        <f>'Para Histograma'!Z48</f>
        <v>0</v>
      </c>
      <c r="AC15" s="1092">
        <f>'Para Histograma'!AA48</f>
        <v>0</v>
      </c>
      <c r="AD15" s="1092">
        <f>'Para Histograma'!AB48</f>
        <v>0</v>
      </c>
      <c r="AE15" s="1092">
        <f>'Para Histograma'!AC48</f>
        <v>0</v>
      </c>
    </row>
    <row r="16" spans="1:31">
      <c r="B16" t="str">
        <f>'P6-2'!E16</f>
        <v>A1130</v>
      </c>
      <c r="C16" t="str">
        <f>'P6-2'!F16</f>
        <v>Juntas de expansión de acuerdo al plano estándar CRD-DWG-11760-1-33-4002</v>
      </c>
      <c r="D16" s="672">
        <f>'P6-2'!B16</f>
        <v>9.5</v>
      </c>
      <c r="E16" t="str">
        <f>'P6-2'!C16</f>
        <v>m</v>
      </c>
      <c r="F16" s="1043">
        <f>Partidas!G23</f>
        <v>7.98</v>
      </c>
      <c r="G16" s="1040">
        <f>Partidas!E23</f>
        <v>46286</v>
      </c>
      <c r="H16" s="1040">
        <f>Partidas!F23</f>
        <v>46286</v>
      </c>
      <c r="I16">
        <f>Partidas!D23</f>
        <v>1</v>
      </c>
      <c r="N16" s="1092">
        <f>'Para Histograma'!L52</f>
        <v>0</v>
      </c>
      <c r="O16" s="1092">
        <f>'Para Histograma'!M52</f>
        <v>0</v>
      </c>
      <c r="P16" s="1092">
        <f>'Para Histograma'!N52</f>
        <v>0</v>
      </c>
      <c r="Q16" s="1092">
        <f>'Para Histograma'!O52</f>
        <v>0</v>
      </c>
      <c r="R16" s="1092">
        <f>'Para Histograma'!P52</f>
        <v>0</v>
      </c>
      <c r="S16" s="1092">
        <f>'Para Histograma'!Q52</f>
        <v>0</v>
      </c>
      <c r="T16" s="1092">
        <f>'Para Histograma'!R52</f>
        <v>0</v>
      </c>
      <c r="U16" s="1092">
        <f>'Para Histograma'!S52</f>
        <v>0</v>
      </c>
      <c r="V16" s="1092">
        <f>'Para Histograma'!T52</f>
        <v>0</v>
      </c>
      <c r="W16" s="1092">
        <f>'Para Histograma'!U52</f>
        <v>0</v>
      </c>
      <c r="X16" s="1092">
        <f>'Para Histograma'!V52</f>
        <v>0</v>
      </c>
      <c r="Y16" s="1092">
        <f>'Para Histograma'!W52</f>
        <v>0</v>
      </c>
      <c r="Z16" s="1092">
        <f>'Para Histograma'!X52</f>
        <v>7.98</v>
      </c>
      <c r="AA16" s="1092">
        <f>'Para Histograma'!Y52</f>
        <v>0</v>
      </c>
      <c r="AB16" s="1092">
        <f>'Para Histograma'!Z52</f>
        <v>0</v>
      </c>
      <c r="AC16" s="1092">
        <f>'Para Histograma'!AA52</f>
        <v>0</v>
      </c>
      <c r="AD16" s="1092">
        <f>'Para Histograma'!AB52</f>
        <v>0</v>
      </c>
      <c r="AE16" s="1092">
        <f>'Para Histograma'!AC52</f>
        <v>0</v>
      </c>
    </row>
    <row r="17" spans="2:31">
      <c r="B17" t="str">
        <f>'P6-2'!E17</f>
        <v>A1140</v>
      </c>
      <c r="C17" t="str">
        <f>'P6-2'!F17</f>
        <v>Soporte metálico ASTM A36 para tuberías y tableros eléctricos</v>
      </c>
      <c r="D17" s="672">
        <f>'P6-2'!B17</f>
        <v>653.49</v>
      </c>
      <c r="E17" t="str">
        <f>'P6-2'!C17</f>
        <v>kg</v>
      </c>
      <c r="F17" s="1043">
        <f>Partidas!G24</f>
        <v>43.914528000000004</v>
      </c>
      <c r="G17" s="1040">
        <f>Partidas!E24</f>
        <v>46266</v>
      </c>
      <c r="H17" s="1040">
        <f>Partidas!F24</f>
        <v>46268</v>
      </c>
      <c r="I17">
        <f>Partidas!D24</f>
        <v>3</v>
      </c>
      <c r="N17" s="1092">
        <f>'Para Histograma'!L56</f>
        <v>0</v>
      </c>
      <c r="O17" s="1092">
        <f>'Para Histograma'!M56</f>
        <v>0</v>
      </c>
      <c r="P17" s="1092">
        <f>'Para Histograma'!N56</f>
        <v>0</v>
      </c>
      <c r="Q17" s="1092">
        <f>'Para Histograma'!O56</f>
        <v>0</v>
      </c>
      <c r="R17" s="1092">
        <f>'Para Histograma'!P56</f>
        <v>0</v>
      </c>
      <c r="S17" s="1092">
        <f>'Para Histograma'!Q56</f>
        <v>0</v>
      </c>
      <c r="T17" s="1092">
        <f>'Para Histograma'!R56</f>
        <v>0</v>
      </c>
      <c r="U17" s="1092">
        <f>'Para Histograma'!S56</f>
        <v>0</v>
      </c>
      <c r="V17" s="1092">
        <f>'Para Histograma'!T56</f>
        <v>0</v>
      </c>
      <c r="W17" s="1092">
        <f>'Para Histograma'!U56</f>
        <v>43.914527999999997</v>
      </c>
      <c r="X17" s="1092">
        <f>'Para Histograma'!V56</f>
        <v>0</v>
      </c>
      <c r="Y17" s="1092">
        <f>'Para Histograma'!W56</f>
        <v>0</v>
      </c>
      <c r="Z17" s="1092">
        <f>'Para Histograma'!X56</f>
        <v>0</v>
      </c>
      <c r="AA17" s="1092">
        <f>'Para Histograma'!Y56</f>
        <v>0</v>
      </c>
      <c r="AB17" s="1092">
        <f>'Para Histograma'!Z56</f>
        <v>0</v>
      </c>
      <c r="AC17" s="1092">
        <f>'Para Histograma'!AA56</f>
        <v>0</v>
      </c>
      <c r="AD17" s="1092">
        <f>'Para Histograma'!AB56</f>
        <v>0</v>
      </c>
      <c r="AE17" s="1092">
        <f>'Para Histograma'!AC56</f>
        <v>0</v>
      </c>
    </row>
    <row r="18" spans="2:31">
      <c r="B18" t="str">
        <f>'P6-2'!E18</f>
        <v>A1150</v>
      </c>
      <c r="C18" t="str">
        <f>'P6-2'!F18</f>
        <v>Placa base para soportería de tuberías</v>
      </c>
      <c r="D18" s="672">
        <f>'P6-2'!B18</f>
        <v>330.92</v>
      </c>
      <c r="E18" t="str">
        <f>'P6-2'!C18</f>
        <v>kg</v>
      </c>
      <c r="F18" s="1043">
        <f>Partidas!G25</f>
        <v>22.237824000000003</v>
      </c>
      <c r="G18" s="1040">
        <f>Partidas!E25</f>
        <v>46269</v>
      </c>
      <c r="H18" s="1040">
        <f>Partidas!F25</f>
        <v>46269</v>
      </c>
      <c r="I18">
        <f>Partidas!D25</f>
        <v>1</v>
      </c>
      <c r="N18" s="1092">
        <f>'Para Histograma'!L60</f>
        <v>0</v>
      </c>
      <c r="O18" s="1092">
        <f>'Para Histograma'!M60</f>
        <v>0</v>
      </c>
      <c r="P18" s="1092">
        <f>'Para Histograma'!N60</f>
        <v>0</v>
      </c>
      <c r="Q18" s="1092">
        <f>'Para Histograma'!O60</f>
        <v>0</v>
      </c>
      <c r="R18" s="1092">
        <f>'Para Histograma'!P60</f>
        <v>0</v>
      </c>
      <c r="S18" s="1092">
        <f>'Para Histograma'!Q60</f>
        <v>0</v>
      </c>
      <c r="T18" s="1092">
        <f>'Para Histograma'!R60</f>
        <v>0</v>
      </c>
      <c r="U18" s="1092">
        <f>'Para Histograma'!S60</f>
        <v>0</v>
      </c>
      <c r="V18" s="1092">
        <f>'Para Histograma'!T60</f>
        <v>0</v>
      </c>
      <c r="W18" s="1092">
        <f>'Para Histograma'!U60</f>
        <v>0</v>
      </c>
      <c r="X18" s="1092">
        <f>'Para Histograma'!V60</f>
        <v>22.237824000000003</v>
      </c>
      <c r="Y18" s="1092">
        <f>'Para Histograma'!W60</f>
        <v>0</v>
      </c>
      <c r="Z18" s="1092">
        <f>'Para Histograma'!X60</f>
        <v>0</v>
      </c>
      <c r="AA18" s="1092">
        <f>'Para Histograma'!Y60</f>
        <v>0</v>
      </c>
      <c r="AB18" s="1092">
        <f>'Para Histograma'!Z60</f>
        <v>0</v>
      </c>
      <c r="AC18" s="1092">
        <f>'Para Histograma'!AA60</f>
        <v>0</v>
      </c>
      <c r="AD18" s="1092">
        <f>'Para Histograma'!AB60</f>
        <v>0</v>
      </c>
      <c r="AE18" s="1092">
        <f>'Para Histograma'!AC60</f>
        <v>0</v>
      </c>
    </row>
    <row r="19" spans="2:31">
      <c r="B19" t="str">
        <f>'P6-2'!E19</f>
        <v>A1160</v>
      </c>
      <c r="C19" t="str">
        <f>'P6-2'!F19</f>
        <v>Mortero de nivelacion de cemento e=25 mm, De acuerdo Especificación técnica 000.215.03600_0</v>
      </c>
      <c r="D19" s="672">
        <f>'P6-2'!B19</f>
        <v>104.16537500000001</v>
      </c>
      <c r="E19" t="str">
        <f>'P6-2'!C19</f>
        <v>Lt</v>
      </c>
      <c r="F19" s="1043">
        <f>Partidas!G26</f>
        <v>174.99783000000002</v>
      </c>
      <c r="G19" s="1040">
        <f>Partidas!E26</f>
        <v>46272</v>
      </c>
      <c r="H19" s="1040">
        <f>Partidas!F26</f>
        <v>46283</v>
      </c>
      <c r="I19">
        <f>Partidas!D26</f>
        <v>10</v>
      </c>
      <c r="N19" s="1092">
        <f>'Para Histograma'!L64</f>
        <v>0</v>
      </c>
      <c r="O19" s="1092">
        <f>'Para Histograma'!M64</f>
        <v>0</v>
      </c>
      <c r="P19" s="1092">
        <f>'Para Histograma'!N64</f>
        <v>0</v>
      </c>
      <c r="Q19" s="1092">
        <f>'Para Histograma'!O64</f>
        <v>0</v>
      </c>
      <c r="R19" s="1092">
        <f>'Para Histograma'!P64</f>
        <v>0</v>
      </c>
      <c r="S19" s="1092">
        <f>'Para Histograma'!Q64</f>
        <v>0</v>
      </c>
      <c r="T19" s="1092">
        <f>'Para Histograma'!R64</f>
        <v>0</v>
      </c>
      <c r="U19" s="1092">
        <f>'Para Histograma'!S64</f>
        <v>0</v>
      </c>
      <c r="V19" s="1092">
        <f>'Para Histograma'!T64</f>
        <v>0</v>
      </c>
      <c r="W19" s="1092">
        <f>'Para Histograma'!U64</f>
        <v>0</v>
      </c>
      <c r="X19" s="1092">
        <f>'Para Histograma'!V64</f>
        <v>58.33261000000001</v>
      </c>
      <c r="Y19" s="1092">
        <f>'Para Histograma'!W64</f>
        <v>102.08206750000001</v>
      </c>
      <c r="Z19" s="1092">
        <f>'Para Histograma'!X64</f>
        <v>14.583152500000002</v>
      </c>
      <c r="AA19" s="1092">
        <f>'Para Histograma'!Y64</f>
        <v>0</v>
      </c>
      <c r="AB19" s="1092">
        <f>'Para Histograma'!Z64</f>
        <v>0</v>
      </c>
      <c r="AC19" s="1092">
        <f>'Para Histograma'!AA64</f>
        <v>0</v>
      </c>
      <c r="AD19" s="1092">
        <f>'Para Histograma'!AB64</f>
        <v>0</v>
      </c>
      <c r="AE19" s="1092">
        <f>'Para Histograma'!AC64</f>
        <v>0</v>
      </c>
    </row>
    <row r="20" spans="2:31">
      <c r="B20" t="str">
        <f>'P6-2'!E20</f>
        <v>A1170</v>
      </c>
      <c r="C20" t="str">
        <f>'P6-2'!F20</f>
        <v>Perno de expansión 1/2"x3"</v>
      </c>
      <c r="D20" s="672">
        <f>'P6-2'!B20</f>
        <v>102</v>
      </c>
      <c r="E20" t="str">
        <f>'P6-2'!C20</f>
        <v>UND</v>
      </c>
      <c r="F20" s="1043">
        <f>Partidas!G27</f>
        <v>114.24</v>
      </c>
      <c r="G20" s="1040">
        <f>Partidas!E27</f>
        <v>46247</v>
      </c>
      <c r="H20" s="1040">
        <f>Partidas!F27</f>
        <v>46255</v>
      </c>
      <c r="I20">
        <f>Partidas!D27</f>
        <v>7</v>
      </c>
      <c r="N20" s="1092">
        <f>'Para Histograma'!L68</f>
        <v>0</v>
      </c>
      <c r="O20" s="1092">
        <f>'Para Histograma'!M68</f>
        <v>0</v>
      </c>
      <c r="P20" s="1092">
        <f>'Para Histograma'!N68</f>
        <v>0</v>
      </c>
      <c r="Q20" s="1092">
        <f>'Para Histograma'!O68</f>
        <v>0</v>
      </c>
      <c r="R20" s="1092">
        <f>'Para Histograma'!P68</f>
        <v>0</v>
      </c>
      <c r="S20" s="1092">
        <f>'Para Histograma'!Q68</f>
        <v>0</v>
      </c>
      <c r="T20" s="1092">
        <f>'Para Histograma'!R68</f>
        <v>12.693333333333333</v>
      </c>
      <c r="U20" s="1092">
        <f>'Para Histograma'!S68</f>
        <v>88.853333333333325</v>
      </c>
      <c r="V20" s="1092">
        <f>'Para Histograma'!T68</f>
        <v>12.693333333333333</v>
      </c>
      <c r="W20" s="1092">
        <f>'Para Histograma'!U68</f>
        <v>0</v>
      </c>
      <c r="X20" s="1092">
        <f>'Para Histograma'!V68</f>
        <v>0</v>
      </c>
      <c r="Y20" s="1092">
        <f>'Para Histograma'!W68</f>
        <v>0</v>
      </c>
      <c r="Z20" s="1092">
        <f>'Para Histograma'!X68</f>
        <v>0</v>
      </c>
      <c r="AA20" s="1092">
        <f>'Para Histograma'!Y68</f>
        <v>0</v>
      </c>
      <c r="AB20" s="1092">
        <f>'Para Histograma'!Z68</f>
        <v>0</v>
      </c>
      <c r="AC20" s="1092">
        <f>'Para Histograma'!AA68</f>
        <v>0</v>
      </c>
      <c r="AD20" s="1092">
        <f>'Para Histograma'!AB68</f>
        <v>0</v>
      </c>
      <c r="AE20" s="1092">
        <f>'Para Histograma'!AC68</f>
        <v>0</v>
      </c>
    </row>
    <row r="21" spans="2:31">
      <c r="B21" t="str">
        <f>'P6-2'!E21</f>
        <v>A1180</v>
      </c>
      <c r="C21" t="str">
        <f>'P6-2'!F21</f>
        <v>Perno de expansión 5/8"x3"</v>
      </c>
      <c r="D21" s="672">
        <f>'P6-2'!B21</f>
        <v>26</v>
      </c>
      <c r="E21" t="str">
        <f>'P6-2'!C21</f>
        <v>UND</v>
      </c>
      <c r="F21" s="1043">
        <f>Partidas!G28</f>
        <v>29.12</v>
      </c>
      <c r="G21" s="1040">
        <f>Partidas!E28</f>
        <v>46258</v>
      </c>
      <c r="H21" s="1040">
        <f>Partidas!F28</f>
        <v>46259</v>
      </c>
      <c r="I21">
        <f>Partidas!D28</f>
        <v>2</v>
      </c>
      <c r="N21" s="1092">
        <f>'Para Histograma'!L72</f>
        <v>0</v>
      </c>
      <c r="O21" s="1092">
        <f>'Para Histograma'!M72</f>
        <v>0</v>
      </c>
      <c r="P21" s="1092">
        <f>'Para Histograma'!N72</f>
        <v>0</v>
      </c>
      <c r="Q21" s="1092">
        <f>'Para Histograma'!O72</f>
        <v>0</v>
      </c>
      <c r="R21" s="1092">
        <f>'Para Histograma'!P72</f>
        <v>0</v>
      </c>
      <c r="S21" s="1092">
        <f>'Para Histograma'!Q72</f>
        <v>0</v>
      </c>
      <c r="T21" s="1092">
        <f>'Para Histograma'!R72</f>
        <v>0</v>
      </c>
      <c r="U21" s="1092">
        <f>'Para Histograma'!S72</f>
        <v>0</v>
      </c>
      <c r="V21" s="1092">
        <f>'Para Histograma'!T72</f>
        <v>29.12</v>
      </c>
      <c r="W21" s="1092">
        <f>'Para Histograma'!U72</f>
        <v>0</v>
      </c>
      <c r="X21" s="1092">
        <f>'Para Histograma'!V72</f>
        <v>0</v>
      </c>
      <c r="Y21" s="1092">
        <f>'Para Histograma'!W72</f>
        <v>0</v>
      </c>
      <c r="Z21" s="1092">
        <f>'Para Histograma'!X72</f>
        <v>0</v>
      </c>
      <c r="AA21" s="1092">
        <f>'Para Histograma'!Y72</f>
        <v>0</v>
      </c>
      <c r="AB21" s="1092">
        <f>'Para Histograma'!Z72</f>
        <v>0</v>
      </c>
      <c r="AC21" s="1092">
        <f>'Para Histograma'!AA72</f>
        <v>0</v>
      </c>
      <c r="AD21" s="1092">
        <f>'Para Histograma'!AB72</f>
        <v>0</v>
      </c>
      <c r="AE21" s="1092">
        <f>'Para Histograma'!AC72</f>
        <v>0</v>
      </c>
    </row>
    <row r="22" spans="2:31">
      <c r="B22" t="str">
        <f>'P6-2'!E22</f>
        <v>A1190</v>
      </c>
      <c r="C22" t="str">
        <f>'P6-2'!F22</f>
        <v>Perno de expansión 3/4"x5"</v>
      </c>
      <c r="D22" s="672">
        <f>'P6-2'!B22</f>
        <v>12</v>
      </c>
      <c r="E22" t="str">
        <f>'P6-2'!C22</f>
        <v>UND</v>
      </c>
      <c r="F22" s="1043">
        <f>Partidas!G29</f>
        <v>13.440000000000001</v>
      </c>
      <c r="G22" s="1040">
        <f>Partidas!E29</f>
        <v>46260</v>
      </c>
      <c r="H22" s="1040">
        <f>Partidas!F29</f>
        <v>46260</v>
      </c>
      <c r="I22">
        <f>Partidas!D29</f>
        <v>1</v>
      </c>
      <c r="N22" s="1092">
        <f>'Para Histograma'!L76</f>
        <v>0</v>
      </c>
      <c r="O22" s="1092">
        <f>'Para Histograma'!M76</f>
        <v>0</v>
      </c>
      <c r="P22" s="1092">
        <f>'Para Histograma'!N76</f>
        <v>0</v>
      </c>
      <c r="Q22" s="1092">
        <f>'Para Histograma'!O76</f>
        <v>0</v>
      </c>
      <c r="R22" s="1092">
        <f>'Para Histograma'!P76</f>
        <v>0</v>
      </c>
      <c r="S22" s="1092">
        <f>'Para Histograma'!Q76</f>
        <v>0</v>
      </c>
      <c r="T22" s="1092">
        <f>'Para Histograma'!R76</f>
        <v>0</v>
      </c>
      <c r="U22" s="1092">
        <f>'Para Histograma'!S76</f>
        <v>0</v>
      </c>
      <c r="V22" s="1092">
        <f>'Para Histograma'!T76</f>
        <v>13.440000000000001</v>
      </c>
      <c r="W22" s="1092">
        <f>'Para Histograma'!U76</f>
        <v>0</v>
      </c>
      <c r="X22" s="1092">
        <f>'Para Histograma'!V76</f>
        <v>0</v>
      </c>
      <c r="Y22" s="1092">
        <f>'Para Histograma'!W76</f>
        <v>0</v>
      </c>
      <c r="Z22" s="1092">
        <f>'Para Histograma'!X76</f>
        <v>0</v>
      </c>
      <c r="AA22" s="1092">
        <f>'Para Histograma'!Y76</f>
        <v>0</v>
      </c>
      <c r="AB22" s="1092">
        <f>'Para Histograma'!Z76</f>
        <v>0</v>
      </c>
      <c r="AC22" s="1092">
        <f>'Para Histograma'!AA76</f>
        <v>0</v>
      </c>
      <c r="AD22" s="1092">
        <f>'Para Histograma'!AB76</f>
        <v>0</v>
      </c>
      <c r="AE22" s="1092">
        <f>'Para Histograma'!AC76</f>
        <v>0</v>
      </c>
    </row>
    <row r="23" spans="2:31">
      <c r="B23" t="str">
        <f>'P6-2'!E23</f>
        <v>A1200</v>
      </c>
      <c r="C23" t="str">
        <f>'P6-2'!F23</f>
        <v>Pernos de anclaje embebido ASTM A36 Ø1/2" de 180 mm de los pedestales</v>
      </c>
      <c r="D23" s="672">
        <f>'P6-2'!B23</f>
        <v>28</v>
      </c>
      <c r="E23" t="str">
        <f>'P6-2'!C23</f>
        <v>UND</v>
      </c>
      <c r="F23" s="1043">
        <f>Partidas!G30</f>
        <v>47.040000000000006</v>
      </c>
      <c r="G23" s="1040">
        <f>Partidas!E30</f>
        <v>46261</v>
      </c>
      <c r="H23" s="1040">
        <f>Partidas!F30</f>
        <v>46265</v>
      </c>
      <c r="I23">
        <f>Partidas!D30</f>
        <v>3</v>
      </c>
      <c r="N23" s="1092">
        <f>'Para Histograma'!L80</f>
        <v>0</v>
      </c>
      <c r="O23" s="1092">
        <f>'Para Histograma'!M80</f>
        <v>0</v>
      </c>
      <c r="P23" s="1092">
        <f>'Para Histograma'!N80</f>
        <v>0</v>
      </c>
      <c r="Q23" s="1092">
        <f>'Para Histograma'!O80</f>
        <v>0</v>
      </c>
      <c r="R23" s="1092">
        <f>'Para Histograma'!P80</f>
        <v>0</v>
      </c>
      <c r="S23" s="1092">
        <f>'Para Histograma'!Q80</f>
        <v>0</v>
      </c>
      <c r="T23" s="1092">
        <f>'Para Histograma'!R80</f>
        <v>0</v>
      </c>
      <c r="U23" s="1092">
        <f>'Para Histograma'!S80</f>
        <v>0</v>
      </c>
      <c r="V23" s="1092">
        <f>'Para Histograma'!T80</f>
        <v>9.4080000000000013</v>
      </c>
      <c r="W23" s="1092">
        <f>'Para Histograma'!U80</f>
        <v>37.632000000000005</v>
      </c>
      <c r="X23" s="1092">
        <f>'Para Histograma'!V80</f>
        <v>0</v>
      </c>
      <c r="Y23" s="1092">
        <f>'Para Histograma'!W80</f>
        <v>0</v>
      </c>
      <c r="Z23" s="1092">
        <f>'Para Histograma'!X80</f>
        <v>0</v>
      </c>
      <c r="AA23" s="1092">
        <f>'Para Histograma'!Y80</f>
        <v>0</v>
      </c>
      <c r="AB23" s="1092">
        <f>'Para Histograma'!Z80</f>
        <v>0</v>
      </c>
      <c r="AC23" s="1092">
        <f>'Para Histograma'!AA80</f>
        <v>0</v>
      </c>
      <c r="AD23" s="1092">
        <f>'Para Histograma'!AB80</f>
        <v>0</v>
      </c>
      <c r="AE23" s="1092">
        <f>'Para Histograma'!AC80</f>
        <v>0</v>
      </c>
    </row>
    <row r="24" spans="2:31">
      <c r="B24" t="str">
        <f>'P6-2'!E24</f>
        <v>A1210</v>
      </c>
      <c r="C24" t="str">
        <f>'P6-2'!F24</f>
        <v>Picado, escarificado y limpieza sobre losa existente</v>
      </c>
      <c r="D24" s="672">
        <f>'P6-2'!B24</f>
        <v>0.61499999999999999</v>
      </c>
      <c r="E24" t="str">
        <f>'P6-2'!C24</f>
        <v>m2</v>
      </c>
      <c r="F24" s="1043">
        <f>Partidas!G31</f>
        <v>0.68880000000000008</v>
      </c>
      <c r="G24" s="1040">
        <f>Partidas!E31</f>
        <v>46238</v>
      </c>
      <c r="H24" s="1040">
        <f>Partidas!F31</f>
        <v>46238</v>
      </c>
      <c r="I24">
        <f>Partidas!D31</f>
        <v>1</v>
      </c>
      <c r="N24" s="1092">
        <f>'Para Histograma'!L84</f>
        <v>0</v>
      </c>
      <c r="O24" s="1092">
        <f>'Para Histograma'!M84</f>
        <v>0</v>
      </c>
      <c r="P24" s="1092">
        <f>'Para Histograma'!N84</f>
        <v>0</v>
      </c>
      <c r="Q24" s="1092">
        <f>'Para Histograma'!O84</f>
        <v>0</v>
      </c>
      <c r="R24" s="1092">
        <f>'Para Histograma'!P84</f>
        <v>0</v>
      </c>
      <c r="S24" s="1092">
        <f>'Para Histograma'!Q84</f>
        <v>0.68880000000000008</v>
      </c>
      <c r="T24" s="1092">
        <f>'Para Histograma'!R84</f>
        <v>0</v>
      </c>
      <c r="U24" s="1092">
        <f>'Para Histograma'!S84</f>
        <v>0</v>
      </c>
      <c r="V24" s="1092">
        <f>'Para Histograma'!T84</f>
        <v>0</v>
      </c>
      <c r="W24" s="1092">
        <f>'Para Histograma'!U84</f>
        <v>0</v>
      </c>
      <c r="X24" s="1092">
        <f>'Para Histograma'!V84</f>
        <v>0</v>
      </c>
      <c r="Y24" s="1092">
        <f>'Para Histograma'!W84</f>
        <v>0</v>
      </c>
      <c r="Z24" s="1092">
        <f>'Para Histograma'!X84</f>
        <v>0</v>
      </c>
      <c r="AA24" s="1092">
        <f>'Para Histograma'!Y84</f>
        <v>0</v>
      </c>
      <c r="AB24" s="1092">
        <f>'Para Histograma'!Z84</f>
        <v>0</v>
      </c>
      <c r="AC24" s="1092">
        <f>'Para Histograma'!AA84</f>
        <v>0</v>
      </c>
      <c r="AD24" s="1092">
        <f>'Para Histograma'!AB84</f>
        <v>0</v>
      </c>
      <c r="AE24" s="1092">
        <f>'Para Histograma'!AC84</f>
        <v>0</v>
      </c>
    </row>
    <row r="25" spans="2:31">
      <c r="B25" t="str">
        <f>'P6-2'!E25</f>
        <v>A1220</v>
      </c>
      <c r="C25" t="str">
        <f>'P6-2'!F25</f>
        <v>Etiquetado de tuberías</v>
      </c>
      <c r="D25" s="672">
        <f>'P6-2'!B25</f>
        <v>1</v>
      </c>
      <c r="E25" t="str">
        <f>'P6-2'!C25</f>
        <v>Glb.</v>
      </c>
      <c r="F25" s="1043">
        <f>Partidas!G34</f>
        <v>168</v>
      </c>
      <c r="G25" s="1040">
        <f>Partidas!E34</f>
        <v>46301</v>
      </c>
      <c r="H25" s="1040">
        <f>Partidas!F34</f>
        <v>46315</v>
      </c>
      <c r="I25">
        <f>Partidas!D34</f>
        <v>10</v>
      </c>
      <c r="N25" s="1092">
        <f>'Para Histograma'!L90</f>
        <v>0</v>
      </c>
      <c r="O25" s="1092">
        <f>'Para Histograma'!M90</f>
        <v>0</v>
      </c>
      <c r="P25" s="1092">
        <f>'Para Histograma'!N90</f>
        <v>0</v>
      </c>
      <c r="Q25" s="1092">
        <f>'Para Histograma'!O90</f>
        <v>0</v>
      </c>
      <c r="R25" s="1092">
        <f>'Para Histograma'!P90</f>
        <v>0</v>
      </c>
      <c r="S25" s="1092">
        <f>'Para Histograma'!Q90</f>
        <v>0</v>
      </c>
      <c r="T25" s="1092">
        <f>'Para Histograma'!R90</f>
        <v>0</v>
      </c>
      <c r="U25" s="1092">
        <f>'Para Histograma'!S90</f>
        <v>0</v>
      </c>
      <c r="V25" s="1092">
        <f>'Para Histograma'!T90</f>
        <v>0</v>
      </c>
      <c r="W25" s="1092">
        <f>'Para Histograma'!U90</f>
        <v>0</v>
      </c>
      <c r="X25" s="1092">
        <f>'Para Histograma'!V90</f>
        <v>0</v>
      </c>
      <c r="Y25" s="1092">
        <f>'Para Histograma'!W90</f>
        <v>0</v>
      </c>
      <c r="Z25" s="1092">
        <f>'Para Histograma'!X90</f>
        <v>0</v>
      </c>
      <c r="AA25" s="1092">
        <f>'Para Histograma'!Y90</f>
        <v>0</v>
      </c>
      <c r="AB25" s="1092">
        <f>'Para Histograma'!Z90</f>
        <v>33.6</v>
      </c>
      <c r="AC25" s="1092">
        <f>'Para Histograma'!AA90</f>
        <v>78.400000000000006</v>
      </c>
      <c r="AD25" s="1092">
        <f>'Para Histograma'!AB90</f>
        <v>56</v>
      </c>
      <c r="AE25" s="1092">
        <f>'Para Histograma'!AC90</f>
        <v>0</v>
      </c>
    </row>
    <row r="26" spans="2:31">
      <c r="B26" t="str">
        <f>'P6-2'!E26</f>
        <v>A1230</v>
      </c>
      <c r="C26" t="str">
        <f>'P6-2'!F26</f>
        <v>Limpieza con agua</v>
      </c>
      <c r="D26" s="672">
        <f>'P6-2'!B26</f>
        <v>1</v>
      </c>
      <c r="E26" t="str">
        <f>'P6-2'!C26</f>
        <v>Glb.</v>
      </c>
      <c r="F26" s="1043">
        <f>Partidas!G35</f>
        <v>33.6</v>
      </c>
      <c r="G26" s="1040">
        <f>Partidas!E35</f>
        <v>46308</v>
      </c>
      <c r="H26" s="1040">
        <f>Partidas!F35</f>
        <v>46308</v>
      </c>
      <c r="I26">
        <f>Partidas!D35</f>
        <v>1</v>
      </c>
      <c r="N26" s="1092">
        <f>'Para Histograma'!L94</f>
        <v>0</v>
      </c>
      <c r="O26" s="1092">
        <f>'Para Histograma'!M94</f>
        <v>0</v>
      </c>
      <c r="P26" s="1092">
        <f>'Para Histograma'!N94</f>
        <v>0</v>
      </c>
      <c r="Q26" s="1092">
        <f>'Para Histograma'!O94</f>
        <v>0</v>
      </c>
      <c r="R26" s="1092">
        <f>'Para Histograma'!P94</f>
        <v>0</v>
      </c>
      <c r="S26" s="1092">
        <f>'Para Histograma'!Q94</f>
        <v>0</v>
      </c>
      <c r="T26" s="1092">
        <f>'Para Histograma'!R94</f>
        <v>0</v>
      </c>
      <c r="U26" s="1092">
        <f>'Para Histograma'!S94</f>
        <v>0</v>
      </c>
      <c r="V26" s="1092">
        <f>'Para Histograma'!T94</f>
        <v>0</v>
      </c>
      <c r="W26" s="1092">
        <f>'Para Histograma'!U94</f>
        <v>0</v>
      </c>
      <c r="X26" s="1092">
        <f>'Para Histograma'!V94</f>
        <v>0</v>
      </c>
      <c r="Y26" s="1092">
        <f>'Para Histograma'!W94</f>
        <v>0</v>
      </c>
      <c r="Z26" s="1092">
        <f>'Para Histograma'!X94</f>
        <v>0</v>
      </c>
      <c r="AA26" s="1092">
        <f>'Para Histograma'!Y94</f>
        <v>0</v>
      </c>
      <c r="AB26" s="1092">
        <f>'Para Histograma'!Z94</f>
        <v>0</v>
      </c>
      <c r="AC26" s="1092">
        <f>'Para Histograma'!AA94</f>
        <v>33.6</v>
      </c>
      <c r="AD26" s="1092">
        <f>'Para Histograma'!AB94</f>
        <v>0</v>
      </c>
      <c r="AE26" s="1092">
        <f>'Para Histograma'!AC94</f>
        <v>0</v>
      </c>
    </row>
    <row r="27" spans="2:31">
      <c r="B27" t="str">
        <f>'P6-2'!E27</f>
        <v>A1240</v>
      </c>
      <c r="C27" t="str">
        <f>'P6-2'!F27</f>
        <v>Pruebas de tuberías</v>
      </c>
      <c r="D27" s="672">
        <f>'P6-2'!B27</f>
        <v>1</v>
      </c>
      <c r="E27" t="str">
        <f>'P6-2'!C27</f>
        <v>Glb.</v>
      </c>
      <c r="F27" s="1043">
        <f>Partidas!G36</f>
        <v>67.2</v>
      </c>
      <c r="G27" s="1040">
        <f>Partidas!E36</f>
        <v>46309</v>
      </c>
      <c r="H27" s="1040">
        <f>Partidas!F36</f>
        <v>46315</v>
      </c>
      <c r="I27">
        <f>Partidas!D36</f>
        <v>5</v>
      </c>
      <c r="N27" s="1092">
        <f>'Para Histograma'!L98</f>
        <v>0</v>
      </c>
      <c r="O27" s="1092">
        <f>'Para Histograma'!M98</f>
        <v>0</v>
      </c>
      <c r="P27" s="1092">
        <f>'Para Histograma'!N98</f>
        <v>0</v>
      </c>
      <c r="Q27" s="1092">
        <f>'Para Histograma'!O98</f>
        <v>0</v>
      </c>
      <c r="R27" s="1092">
        <f>'Para Histograma'!P98</f>
        <v>0</v>
      </c>
      <c r="S27" s="1092">
        <f>'Para Histograma'!Q98</f>
        <v>0</v>
      </c>
      <c r="T27" s="1092">
        <f>'Para Histograma'!R98</f>
        <v>0</v>
      </c>
      <c r="U27" s="1092">
        <f>'Para Histograma'!S98</f>
        <v>0</v>
      </c>
      <c r="V27" s="1092">
        <f>'Para Histograma'!T98</f>
        <v>0</v>
      </c>
      <c r="W27" s="1092">
        <f>'Para Histograma'!U98</f>
        <v>0</v>
      </c>
      <c r="X27" s="1092">
        <f>'Para Histograma'!V98</f>
        <v>0</v>
      </c>
      <c r="Y27" s="1092">
        <f>'Para Histograma'!W98</f>
        <v>0</v>
      </c>
      <c r="Z27" s="1092">
        <f>'Para Histograma'!X98</f>
        <v>0</v>
      </c>
      <c r="AA27" s="1092">
        <f>'Para Histograma'!Y98</f>
        <v>0</v>
      </c>
      <c r="AB27" s="1092">
        <f>'Para Histograma'!Z98</f>
        <v>0</v>
      </c>
      <c r="AC27" s="1092">
        <f>'Para Histograma'!AA98</f>
        <v>19.2</v>
      </c>
      <c r="AD27" s="1092">
        <f>'Para Histograma'!AB98</f>
        <v>48</v>
      </c>
      <c r="AE27" s="1092">
        <f>'Para Histograma'!AC98</f>
        <v>0</v>
      </c>
    </row>
    <row r="28" spans="2:31">
      <c r="B28" t="str">
        <f>'P6-2'!E28</f>
        <v>A1250</v>
      </c>
      <c r="C28" t="str">
        <f>'P6-2'!F28</f>
        <v>Desmontaje y traslado de bombas existentes</v>
      </c>
      <c r="D28" s="672">
        <f>'P6-2'!B28</f>
        <v>4</v>
      </c>
      <c r="E28" t="str">
        <f>'P6-2'!C28</f>
        <v>UND</v>
      </c>
      <c r="F28" s="1043">
        <f>Partidas!G38</f>
        <v>198.4</v>
      </c>
      <c r="G28" s="1040">
        <f>Partidas!E38</f>
        <v>46255</v>
      </c>
      <c r="H28" s="1040">
        <f>Partidas!F38</f>
        <v>46266</v>
      </c>
      <c r="I28">
        <f>Partidas!D38</f>
        <v>8</v>
      </c>
      <c r="N28" s="1092">
        <f>'Para Histograma'!L103</f>
        <v>0</v>
      </c>
      <c r="O28" s="1092">
        <f>'Para Histograma'!M103</f>
        <v>0</v>
      </c>
      <c r="P28" s="1092">
        <f>'Para Histograma'!N103</f>
        <v>0</v>
      </c>
      <c r="Q28" s="1092">
        <f>'Para Histograma'!O103</f>
        <v>0</v>
      </c>
      <c r="R28" s="1092">
        <f>'Para Histograma'!P103</f>
        <v>0</v>
      </c>
      <c r="S28" s="1092">
        <f>'Para Histograma'!Q103</f>
        <v>0</v>
      </c>
      <c r="T28" s="1092">
        <f>'Para Histograma'!R103</f>
        <v>0</v>
      </c>
      <c r="U28" s="1092">
        <f>'Para Histograma'!S103</f>
        <v>0</v>
      </c>
      <c r="V28" s="1092">
        <f>'Para Histograma'!T103</f>
        <v>115.73333333333333</v>
      </c>
      <c r="W28" s="1092">
        <f>'Para Histograma'!U103</f>
        <v>82.666666666666671</v>
      </c>
      <c r="X28" s="1092">
        <f>'Para Histograma'!V103</f>
        <v>0</v>
      </c>
      <c r="Y28" s="1092">
        <f>'Para Histograma'!W103</f>
        <v>0</v>
      </c>
      <c r="Z28" s="1092">
        <f>'Para Histograma'!X103</f>
        <v>0</v>
      </c>
      <c r="AA28" s="1092">
        <f>'Para Histograma'!Y103</f>
        <v>0</v>
      </c>
      <c r="AB28" s="1092">
        <f>'Para Histograma'!Z103</f>
        <v>0</v>
      </c>
      <c r="AC28" s="1092">
        <f>'Para Histograma'!AA103</f>
        <v>0</v>
      </c>
      <c r="AD28" s="1092">
        <f>'Para Histograma'!AB103</f>
        <v>0</v>
      </c>
      <c r="AE28" s="1092">
        <f>'Para Histograma'!AC103</f>
        <v>0</v>
      </c>
    </row>
    <row r="29" spans="2:31">
      <c r="B29" t="str">
        <f>'P6-2'!E29</f>
        <v>A1260</v>
      </c>
      <c r="C29" t="str">
        <f>'P6-2'!F29</f>
        <v>Desmontaje y traslado de tuberías y accesorios existentes</v>
      </c>
      <c r="D29" s="672">
        <f>'P6-2'!B29</f>
        <v>1</v>
      </c>
      <c r="E29" t="str">
        <f>'P6-2'!C29</f>
        <v>Glb.</v>
      </c>
      <c r="F29" s="1043">
        <f>Partidas!G40</f>
        <v>112</v>
      </c>
      <c r="G29" s="1040">
        <f>Partidas!E40</f>
        <v>46238</v>
      </c>
      <c r="H29" s="1040">
        <f>Partidas!F40</f>
        <v>46247</v>
      </c>
      <c r="I29">
        <f>Partidas!D40</f>
        <v>7</v>
      </c>
      <c r="N29" s="1092">
        <f>'Para Histograma'!L108</f>
        <v>0</v>
      </c>
      <c r="O29" s="1092">
        <f>'Para Histograma'!M108</f>
        <v>0</v>
      </c>
      <c r="P29" s="1092">
        <f>'Para Histograma'!N108</f>
        <v>0</v>
      </c>
      <c r="Q29" s="1092">
        <f>'Para Histograma'!O108</f>
        <v>0</v>
      </c>
      <c r="R29" s="1092">
        <f>'Para Histograma'!P108</f>
        <v>0</v>
      </c>
      <c r="S29" s="1092">
        <f>'Para Histograma'!Q108</f>
        <v>33.6</v>
      </c>
      <c r="T29" s="1092">
        <f>'Para Histograma'!R108</f>
        <v>78.400000000000006</v>
      </c>
      <c r="U29" s="1092">
        <f>'Para Histograma'!S108</f>
        <v>0</v>
      </c>
      <c r="V29" s="1092">
        <f>'Para Histograma'!T108</f>
        <v>0</v>
      </c>
      <c r="W29" s="1092">
        <f>'Para Histograma'!U108</f>
        <v>0</v>
      </c>
      <c r="X29" s="1092">
        <f>'Para Histograma'!V108</f>
        <v>0</v>
      </c>
      <c r="Y29" s="1092">
        <f>'Para Histograma'!W108</f>
        <v>0</v>
      </c>
      <c r="Z29" s="1092">
        <f>'Para Histograma'!X108</f>
        <v>0</v>
      </c>
      <c r="AA29" s="1092">
        <f>'Para Histograma'!Y108</f>
        <v>0</v>
      </c>
      <c r="AB29" s="1092">
        <f>'Para Histograma'!Z108</f>
        <v>0</v>
      </c>
      <c r="AC29" s="1092">
        <f>'Para Histograma'!AA108</f>
        <v>0</v>
      </c>
      <c r="AD29" s="1092">
        <f>'Para Histograma'!AB108</f>
        <v>0</v>
      </c>
      <c r="AE29" s="1092">
        <f>'Para Histograma'!AC108</f>
        <v>0</v>
      </c>
    </row>
    <row r="30" spans="2:31">
      <c r="B30" t="str">
        <f>'P6-2'!E30</f>
        <v>A1270</v>
      </c>
      <c r="C30" t="str">
        <f>'P6-2'!F30</f>
        <v>Montaje e instalación de bomba 1760-PU-33101 - Suministro MY</v>
      </c>
      <c r="D30" s="672">
        <f>'P6-2'!B30</f>
        <v>1</v>
      </c>
      <c r="E30" t="str">
        <f>'P6-2'!C30</f>
        <v>UND</v>
      </c>
      <c r="F30" s="1043">
        <f>Partidas!G42</f>
        <v>32.799999999999997</v>
      </c>
      <c r="G30" s="1040">
        <f>Partidas!E42</f>
        <v>46267</v>
      </c>
      <c r="H30" s="1040">
        <f>Partidas!F42</f>
        <v>46267</v>
      </c>
      <c r="I30">
        <f>Partidas!D42</f>
        <v>1</v>
      </c>
      <c r="N30" s="1092">
        <f>'Para Histograma'!L113</f>
        <v>0</v>
      </c>
      <c r="O30" s="1092">
        <f>'Para Histograma'!M113</f>
        <v>0</v>
      </c>
      <c r="P30" s="1092">
        <f>'Para Histograma'!N113</f>
        <v>0</v>
      </c>
      <c r="Q30" s="1092">
        <f>'Para Histograma'!O113</f>
        <v>0</v>
      </c>
      <c r="R30" s="1092">
        <f>'Para Histograma'!P113</f>
        <v>0</v>
      </c>
      <c r="S30" s="1092">
        <f>'Para Histograma'!Q113</f>
        <v>0</v>
      </c>
      <c r="T30" s="1092">
        <f>'Para Histograma'!R113</f>
        <v>0</v>
      </c>
      <c r="U30" s="1092">
        <f>'Para Histograma'!S113</f>
        <v>0</v>
      </c>
      <c r="V30" s="1092">
        <f>'Para Histograma'!T113</f>
        <v>0</v>
      </c>
      <c r="W30" s="1092">
        <f>'Para Histograma'!U113</f>
        <v>32.799999999999997</v>
      </c>
      <c r="X30" s="1092">
        <f>'Para Histograma'!V113</f>
        <v>0</v>
      </c>
      <c r="Y30" s="1092">
        <f>'Para Histograma'!W113</f>
        <v>0</v>
      </c>
      <c r="Z30" s="1092">
        <f>'Para Histograma'!X113</f>
        <v>0</v>
      </c>
      <c r="AA30" s="1092">
        <f>'Para Histograma'!Y113</f>
        <v>0</v>
      </c>
      <c r="AB30" s="1092">
        <f>'Para Histograma'!Z113</f>
        <v>0</v>
      </c>
      <c r="AC30" s="1092">
        <f>'Para Histograma'!AA113</f>
        <v>0</v>
      </c>
      <c r="AD30" s="1092">
        <f>'Para Histograma'!AB113</f>
        <v>0</v>
      </c>
      <c r="AE30" s="1092">
        <f>'Para Histograma'!AC113</f>
        <v>0</v>
      </c>
    </row>
    <row r="31" spans="2:31">
      <c r="B31" t="str">
        <f>'P6-2'!E31</f>
        <v>A1280</v>
      </c>
      <c r="C31" t="str">
        <f>'P6-2'!F31</f>
        <v>Montaje e instalación de bomba 1760-PU-33102 - Suministro MY</v>
      </c>
      <c r="D31" s="672">
        <f>'P6-2'!B31</f>
        <v>1</v>
      </c>
      <c r="E31" t="str">
        <f>'P6-2'!C31</f>
        <v>UND</v>
      </c>
      <c r="F31" s="1043">
        <f>Partidas!G43</f>
        <v>32.799999999999997</v>
      </c>
      <c r="G31" s="1040">
        <f>Partidas!E43</f>
        <v>46268</v>
      </c>
      <c r="H31" s="1040">
        <f>Partidas!F43</f>
        <v>46268</v>
      </c>
      <c r="I31">
        <f>Partidas!D43</f>
        <v>1</v>
      </c>
      <c r="N31" s="1092">
        <f>'Para Histograma'!L117</f>
        <v>0</v>
      </c>
      <c r="O31" s="1092">
        <f>'Para Histograma'!M117</f>
        <v>0</v>
      </c>
      <c r="P31" s="1092">
        <f>'Para Histograma'!N117</f>
        <v>0</v>
      </c>
      <c r="Q31" s="1092">
        <f>'Para Histograma'!O117</f>
        <v>0</v>
      </c>
      <c r="R31" s="1092">
        <f>'Para Histograma'!P117</f>
        <v>0</v>
      </c>
      <c r="S31" s="1092">
        <f>'Para Histograma'!Q117</f>
        <v>0</v>
      </c>
      <c r="T31" s="1092">
        <f>'Para Histograma'!R117</f>
        <v>0</v>
      </c>
      <c r="U31" s="1092">
        <f>'Para Histograma'!S117</f>
        <v>0</v>
      </c>
      <c r="V31" s="1092">
        <f>'Para Histograma'!T117</f>
        <v>0</v>
      </c>
      <c r="W31" s="1092">
        <f>'Para Histograma'!U117</f>
        <v>32.799999999999997</v>
      </c>
      <c r="X31" s="1092">
        <f>'Para Histograma'!V117</f>
        <v>0</v>
      </c>
      <c r="Y31" s="1092">
        <f>'Para Histograma'!W117</f>
        <v>0</v>
      </c>
      <c r="Z31" s="1092">
        <f>'Para Histograma'!X117</f>
        <v>0</v>
      </c>
      <c r="AA31" s="1092">
        <f>'Para Histograma'!Y117</f>
        <v>0</v>
      </c>
      <c r="AB31" s="1092">
        <f>'Para Histograma'!Z117</f>
        <v>0</v>
      </c>
      <c r="AC31" s="1092">
        <f>'Para Histograma'!AA117</f>
        <v>0</v>
      </c>
      <c r="AD31" s="1092">
        <f>'Para Histograma'!AB117</f>
        <v>0</v>
      </c>
      <c r="AE31" s="1092">
        <f>'Para Histograma'!AC117</f>
        <v>0</v>
      </c>
    </row>
    <row r="32" spans="2:31">
      <c r="B32" t="str">
        <f>'P6-2'!E32</f>
        <v>A1290</v>
      </c>
      <c r="C32" t="str">
        <f>'P6-2'!F32</f>
        <v>Montaje e instalación de bomba 1760-PU-33103 - Suministro MY</v>
      </c>
      <c r="D32" s="672">
        <f>'P6-2'!B32</f>
        <v>1</v>
      </c>
      <c r="E32" t="str">
        <f>'P6-2'!C32</f>
        <v>UND</v>
      </c>
      <c r="F32" s="1043">
        <f>Partidas!G44</f>
        <v>32.799999999999997</v>
      </c>
      <c r="G32" s="1040">
        <f>Partidas!E44</f>
        <v>46269</v>
      </c>
      <c r="H32" s="1040">
        <f>Partidas!F44</f>
        <v>46269</v>
      </c>
      <c r="I32">
        <f>Partidas!D44</f>
        <v>1</v>
      </c>
      <c r="N32" s="1092">
        <f>'Para Histograma'!L121</f>
        <v>0</v>
      </c>
      <c r="O32" s="1092">
        <f>'Para Histograma'!M121</f>
        <v>0</v>
      </c>
      <c r="P32" s="1092">
        <f>'Para Histograma'!N121</f>
        <v>0</v>
      </c>
      <c r="Q32" s="1092">
        <f>'Para Histograma'!O121</f>
        <v>0</v>
      </c>
      <c r="R32" s="1092">
        <f>'Para Histograma'!P121</f>
        <v>0</v>
      </c>
      <c r="S32" s="1092">
        <f>'Para Histograma'!Q121</f>
        <v>0</v>
      </c>
      <c r="T32" s="1092">
        <f>'Para Histograma'!R121</f>
        <v>0</v>
      </c>
      <c r="U32" s="1092">
        <f>'Para Histograma'!S121</f>
        <v>0</v>
      </c>
      <c r="V32" s="1092">
        <f>'Para Histograma'!T121</f>
        <v>0</v>
      </c>
      <c r="W32" s="1092">
        <f>'Para Histograma'!U121</f>
        <v>0</v>
      </c>
      <c r="X32" s="1092">
        <f>'Para Histograma'!V121</f>
        <v>32.799999999999997</v>
      </c>
      <c r="Y32" s="1092">
        <f>'Para Histograma'!W121</f>
        <v>0</v>
      </c>
      <c r="Z32" s="1092">
        <f>'Para Histograma'!X121</f>
        <v>0</v>
      </c>
      <c r="AA32" s="1092">
        <f>'Para Histograma'!Y121</f>
        <v>0</v>
      </c>
      <c r="AB32" s="1092">
        <f>'Para Histograma'!Z121</f>
        <v>0</v>
      </c>
      <c r="AC32" s="1092">
        <f>'Para Histograma'!AA121</f>
        <v>0</v>
      </c>
      <c r="AD32" s="1092">
        <f>'Para Histograma'!AB121</f>
        <v>0</v>
      </c>
      <c r="AE32" s="1092">
        <f>'Para Histograma'!AC121</f>
        <v>0</v>
      </c>
    </row>
    <row r="33" spans="2:31">
      <c r="B33" t="str">
        <f>'P6-2'!E33</f>
        <v>A1300</v>
      </c>
      <c r="C33" t="str">
        <f>'P6-2'!F33</f>
        <v>Montaje e instalación de bomba 1760-PU-33104 - Suministro MY</v>
      </c>
      <c r="D33" s="672">
        <f>'P6-2'!B33</f>
        <v>1</v>
      </c>
      <c r="E33" t="str">
        <f>'P6-2'!C33</f>
        <v>UND</v>
      </c>
      <c r="F33" s="1043">
        <f>Partidas!G45</f>
        <v>32.799999999999997</v>
      </c>
      <c r="G33" s="1040">
        <f>Partidas!E45</f>
        <v>46309</v>
      </c>
      <c r="H33" s="1040">
        <f>Partidas!F45</f>
        <v>46309</v>
      </c>
      <c r="I33">
        <f>Partidas!D45</f>
        <v>1</v>
      </c>
      <c r="N33" s="1092">
        <f>'Para Histograma'!L125</f>
        <v>0</v>
      </c>
      <c r="O33" s="1092">
        <f>'Para Histograma'!M125</f>
        <v>0</v>
      </c>
      <c r="P33" s="1092">
        <f>'Para Histograma'!N125</f>
        <v>0</v>
      </c>
      <c r="Q33" s="1092">
        <f>'Para Histograma'!O125</f>
        <v>0</v>
      </c>
      <c r="R33" s="1092">
        <f>'Para Histograma'!P125</f>
        <v>0</v>
      </c>
      <c r="S33" s="1092">
        <f>'Para Histograma'!Q125</f>
        <v>0</v>
      </c>
      <c r="T33" s="1092">
        <f>'Para Histograma'!R125</f>
        <v>0</v>
      </c>
      <c r="U33" s="1092">
        <f>'Para Histograma'!S125</f>
        <v>0</v>
      </c>
      <c r="V33" s="1092">
        <f>'Para Histograma'!T125</f>
        <v>0</v>
      </c>
      <c r="W33" s="1092">
        <f>'Para Histograma'!U125</f>
        <v>0</v>
      </c>
      <c r="X33" s="1092">
        <f>'Para Histograma'!V125</f>
        <v>0</v>
      </c>
      <c r="Y33" s="1092">
        <f>'Para Histograma'!W125</f>
        <v>0</v>
      </c>
      <c r="Z33" s="1092">
        <f>'Para Histograma'!X125</f>
        <v>0</v>
      </c>
      <c r="AA33" s="1092">
        <f>'Para Histograma'!Y125</f>
        <v>0</v>
      </c>
      <c r="AB33" s="1092">
        <f>'Para Histograma'!Z125</f>
        <v>0</v>
      </c>
      <c r="AC33" s="1092">
        <f>'Para Histograma'!AA125</f>
        <v>32.799999999999997</v>
      </c>
      <c r="AD33" s="1092">
        <f>'Para Histograma'!AB125</f>
        <v>0</v>
      </c>
      <c r="AE33" s="1092">
        <f>'Para Histograma'!AC125</f>
        <v>0</v>
      </c>
    </row>
    <row r="34" spans="2:31">
      <c r="B34" t="str">
        <f>'P6-2'!E34</f>
        <v>A1310</v>
      </c>
      <c r="C34" t="str">
        <f>'P6-2'!F34</f>
        <v>Montaje e instalación de bomba 1760-PU-33105 - Suministro MY</v>
      </c>
      <c r="D34" s="672">
        <f>'P6-2'!B34</f>
        <v>1</v>
      </c>
      <c r="E34" t="str">
        <f>'P6-2'!C34</f>
        <v>UND</v>
      </c>
      <c r="F34" s="1043">
        <f>Partidas!G46</f>
        <v>32.799999999999997</v>
      </c>
      <c r="G34" s="1040">
        <f>Partidas!E46</f>
        <v>46311</v>
      </c>
      <c r="H34" s="1040">
        <f>Partidas!F46</f>
        <v>46311</v>
      </c>
      <c r="I34">
        <f>Partidas!D46</f>
        <v>1</v>
      </c>
      <c r="N34" s="1092">
        <f>'Para Histograma'!L129</f>
        <v>0</v>
      </c>
      <c r="O34" s="1092">
        <f>'Para Histograma'!M129</f>
        <v>0</v>
      </c>
      <c r="P34" s="1092">
        <f>'Para Histograma'!N129</f>
        <v>0</v>
      </c>
      <c r="Q34" s="1092">
        <f>'Para Histograma'!O129</f>
        <v>0</v>
      </c>
      <c r="R34" s="1092">
        <f>'Para Histograma'!P129</f>
        <v>0</v>
      </c>
      <c r="S34" s="1092">
        <f>'Para Histograma'!Q129</f>
        <v>0</v>
      </c>
      <c r="T34" s="1092">
        <f>'Para Histograma'!R129</f>
        <v>0</v>
      </c>
      <c r="U34" s="1092">
        <f>'Para Histograma'!S129</f>
        <v>0</v>
      </c>
      <c r="V34" s="1092">
        <f>'Para Histograma'!T129</f>
        <v>0</v>
      </c>
      <c r="W34" s="1092">
        <f>'Para Histograma'!U129</f>
        <v>0</v>
      </c>
      <c r="X34" s="1092">
        <f>'Para Histograma'!V129</f>
        <v>0</v>
      </c>
      <c r="Y34" s="1092">
        <f>'Para Histograma'!W129</f>
        <v>0</v>
      </c>
      <c r="Z34" s="1092">
        <f>'Para Histograma'!X129</f>
        <v>0</v>
      </c>
      <c r="AA34" s="1092">
        <f>'Para Histograma'!Y129</f>
        <v>0</v>
      </c>
      <c r="AB34" s="1092">
        <f>'Para Histograma'!Z129</f>
        <v>0</v>
      </c>
      <c r="AC34" s="1092">
        <f>'Para Histograma'!AA129</f>
        <v>0</v>
      </c>
      <c r="AD34" s="1092">
        <f>'Para Histograma'!AB129</f>
        <v>32.799999999999997</v>
      </c>
      <c r="AE34" s="1092">
        <f>'Para Histograma'!AC129</f>
        <v>0</v>
      </c>
    </row>
    <row r="35" spans="2:31">
      <c r="B35" t="str">
        <f>'P6-2'!E35</f>
        <v>A1320</v>
      </c>
      <c r="C35" t="str">
        <f>'P6-2'!F35</f>
        <v>Montaje e instalación de bomba 1760-PU-33001 - Suministro MY</v>
      </c>
      <c r="D35" s="672">
        <f>'P6-2'!B35</f>
        <v>1</v>
      </c>
      <c r="E35" t="str">
        <f>'P6-2'!C35</f>
        <v>UND</v>
      </c>
      <c r="F35" s="1043">
        <f>Partidas!G48</f>
        <v>32.799999999999997</v>
      </c>
      <c r="G35" s="1040">
        <f>Partidas!E48</f>
        <v>46314</v>
      </c>
      <c r="H35" s="1040">
        <f>Partidas!F48</f>
        <v>46314</v>
      </c>
      <c r="I35">
        <f>Partidas!D48</f>
        <v>1</v>
      </c>
      <c r="N35" s="1092">
        <f>'Para Histograma'!L134</f>
        <v>0</v>
      </c>
      <c r="O35" s="1092">
        <f>'Para Histograma'!M134</f>
        <v>0</v>
      </c>
      <c r="P35" s="1092">
        <f>'Para Histograma'!N134</f>
        <v>0</v>
      </c>
      <c r="Q35" s="1092">
        <f>'Para Histograma'!O134</f>
        <v>0</v>
      </c>
      <c r="R35" s="1092">
        <f>'Para Histograma'!P134</f>
        <v>0</v>
      </c>
      <c r="S35" s="1092">
        <f>'Para Histograma'!Q134</f>
        <v>0</v>
      </c>
      <c r="T35" s="1092">
        <f>'Para Histograma'!R134</f>
        <v>0</v>
      </c>
      <c r="U35" s="1092">
        <f>'Para Histograma'!S134</f>
        <v>0</v>
      </c>
      <c r="V35" s="1092">
        <f>'Para Histograma'!T134</f>
        <v>0</v>
      </c>
      <c r="W35" s="1092">
        <f>'Para Histograma'!U134</f>
        <v>0</v>
      </c>
      <c r="X35" s="1092">
        <f>'Para Histograma'!V134</f>
        <v>0</v>
      </c>
      <c r="Y35" s="1092">
        <f>'Para Histograma'!W134</f>
        <v>0</v>
      </c>
      <c r="Z35" s="1092">
        <f>'Para Histograma'!X134</f>
        <v>0</v>
      </c>
      <c r="AA35" s="1092">
        <f>'Para Histograma'!Y134</f>
        <v>0</v>
      </c>
      <c r="AB35" s="1092">
        <f>'Para Histograma'!Z134</f>
        <v>0</v>
      </c>
      <c r="AC35" s="1092">
        <f>'Para Histograma'!AA134</f>
        <v>0</v>
      </c>
      <c r="AD35" s="1092">
        <f>'Para Histograma'!AB134</f>
        <v>32.799999999999997</v>
      </c>
      <c r="AE35" s="1092">
        <f>'Para Histograma'!AC134</f>
        <v>0</v>
      </c>
    </row>
    <row r="36" spans="2:31">
      <c r="B36" t="str">
        <f>'P6-2'!E36</f>
        <v>A1330</v>
      </c>
      <c r="C36" t="str">
        <f>'P6-2'!F36</f>
        <v>Montaje e instalación de bomba 1760-PU-33002 - Suministro MY</v>
      </c>
      <c r="D36" s="672">
        <f>'P6-2'!B36</f>
        <v>1</v>
      </c>
      <c r="E36" t="str">
        <f>'P6-2'!C36</f>
        <v>UND</v>
      </c>
      <c r="F36" s="1043">
        <f>Partidas!G49</f>
        <v>32.799999999999997</v>
      </c>
      <c r="G36" s="1040">
        <f>Partidas!E49</f>
        <v>46315</v>
      </c>
      <c r="H36" s="1040">
        <f>Partidas!F49</f>
        <v>46315</v>
      </c>
      <c r="I36">
        <f>Partidas!D49</f>
        <v>1</v>
      </c>
      <c r="N36" s="1092">
        <f>'Para Histograma'!L138</f>
        <v>0</v>
      </c>
      <c r="O36" s="1092">
        <f>'Para Histograma'!M138</f>
        <v>0</v>
      </c>
      <c r="P36" s="1092">
        <f>'Para Histograma'!N138</f>
        <v>0</v>
      </c>
      <c r="Q36" s="1092">
        <f>'Para Histograma'!O138</f>
        <v>0</v>
      </c>
      <c r="R36" s="1092">
        <f>'Para Histograma'!P138</f>
        <v>0</v>
      </c>
      <c r="S36" s="1092">
        <f>'Para Histograma'!Q138</f>
        <v>0</v>
      </c>
      <c r="T36" s="1092">
        <f>'Para Histograma'!R138</f>
        <v>0</v>
      </c>
      <c r="U36" s="1092">
        <f>'Para Histograma'!S138</f>
        <v>0</v>
      </c>
      <c r="V36" s="1092">
        <f>'Para Histograma'!T138</f>
        <v>0</v>
      </c>
      <c r="W36" s="1092">
        <f>'Para Histograma'!U138</f>
        <v>0</v>
      </c>
      <c r="X36" s="1092">
        <f>'Para Histograma'!V138</f>
        <v>0</v>
      </c>
      <c r="Y36" s="1092">
        <f>'Para Histograma'!W138</f>
        <v>0</v>
      </c>
      <c r="Z36" s="1092">
        <f>'Para Histograma'!X138</f>
        <v>0</v>
      </c>
      <c r="AA36" s="1092">
        <f>'Para Histograma'!Y138</f>
        <v>0</v>
      </c>
      <c r="AB36" s="1092">
        <f>'Para Histograma'!Z138</f>
        <v>0</v>
      </c>
      <c r="AC36" s="1092">
        <f>'Para Histograma'!AA138</f>
        <v>0</v>
      </c>
      <c r="AD36" s="1092">
        <f>'Para Histograma'!AB138</f>
        <v>32.799999999999997</v>
      </c>
      <c r="AE36" s="1092">
        <f>'Para Histograma'!AC138</f>
        <v>0</v>
      </c>
    </row>
    <row r="37" spans="2:31">
      <c r="B37" t="str">
        <f>'P6-2'!E37</f>
        <v>A1340</v>
      </c>
      <c r="C37" t="str">
        <f>'P6-2'!F37</f>
        <v>Montaje de línea 3" AA1B - Suministro MY: tubería + accesorios 3" (válv. mariposa y check, bridas, codos, tees, empaques</v>
      </c>
      <c r="D37" s="672">
        <f>'P6-2'!B37</f>
        <v>1</v>
      </c>
      <c r="E37" t="str">
        <f>'P6-2'!C37</f>
        <v>Glb.</v>
      </c>
      <c r="F37" s="1043">
        <f>Partidas!G51</f>
        <v>964.20000000000016</v>
      </c>
      <c r="G37" s="1040">
        <f>Partidas!E51</f>
        <v>46248</v>
      </c>
      <c r="H37" s="1040">
        <f>Partidas!F51</f>
        <v>46308</v>
      </c>
      <c r="I37">
        <f>Partidas!D51</f>
        <v>42</v>
      </c>
      <c r="N37" s="1092">
        <f>'Para Histograma'!L143</f>
        <v>0</v>
      </c>
      <c r="O37" s="1092">
        <f>'Para Histograma'!M143</f>
        <v>0</v>
      </c>
      <c r="P37" s="1092">
        <f>'Para Histograma'!N143</f>
        <v>0</v>
      </c>
      <c r="Q37" s="1092">
        <f>'Para Histograma'!O143</f>
        <v>0</v>
      </c>
      <c r="R37" s="1092">
        <f>'Para Histograma'!P143</f>
        <v>0</v>
      </c>
      <c r="S37" s="1092">
        <f>'Para Histograma'!Q143</f>
        <v>0</v>
      </c>
      <c r="T37" s="1092">
        <f>'Para Histograma'!R143</f>
        <v>0</v>
      </c>
      <c r="U37" s="1092">
        <f>'Para Histograma'!S143</f>
        <v>110.64590163934429</v>
      </c>
      <c r="V37" s="1092">
        <f>'Para Histograma'!T143</f>
        <v>110.64590163934429</v>
      </c>
      <c r="W37" s="1092">
        <f>'Para Histograma'!U143</f>
        <v>110.64590163934429</v>
      </c>
      <c r="X37" s="1092">
        <f>'Para Histograma'!V143</f>
        <v>110.64590163934429</v>
      </c>
      <c r="Y37" s="1092">
        <f>'Para Histograma'!W143</f>
        <v>110.64590163934429</v>
      </c>
      <c r="Z37" s="1092">
        <f>'Para Histograma'!X143</f>
        <v>110.64590163934429</v>
      </c>
      <c r="AA37" s="1092">
        <f>'Para Histograma'!Y143</f>
        <v>110.64590163934429</v>
      </c>
      <c r="AB37" s="1092">
        <f>'Para Histograma'!Z143</f>
        <v>110.64590163934429</v>
      </c>
      <c r="AC37" s="1092">
        <f>'Para Histograma'!AA143</f>
        <v>79.032786885245912</v>
      </c>
      <c r="AD37" s="1092">
        <f>'Para Histograma'!AB143</f>
        <v>0</v>
      </c>
      <c r="AE37" s="1092">
        <f>'Para Histograma'!AC143</f>
        <v>0</v>
      </c>
    </row>
    <row r="38" spans="2:31">
      <c r="B38" t="str">
        <f>'P6-2'!E38</f>
        <v>A1350</v>
      </c>
      <c r="C38" t="str">
        <f>'P6-2'!F38</f>
        <v>Montaje de línea 4" AA1B - Suministro MY: tubería + accesorios 4" (válv. mariposa, bridas, codos, tees, reducción 4"x3",</v>
      </c>
      <c r="D38" s="672">
        <f>'P6-2'!B38</f>
        <v>1</v>
      </c>
      <c r="E38" t="str">
        <f>'P6-2'!C38</f>
        <v>Glb.</v>
      </c>
      <c r="F38" s="1043">
        <f>Partidas!G52</f>
        <v>190.38714285714286</v>
      </c>
      <c r="G38" s="1040">
        <f>Partidas!E52</f>
        <v>46275</v>
      </c>
      <c r="H38" s="1040">
        <f>Partidas!F52</f>
        <v>46286</v>
      </c>
      <c r="I38">
        <f>Partidas!D52</f>
        <v>8</v>
      </c>
      <c r="N38" s="1092">
        <f>'Para Histograma'!L148</f>
        <v>0</v>
      </c>
      <c r="O38" s="1092">
        <f>'Para Histograma'!M148</f>
        <v>0</v>
      </c>
      <c r="P38" s="1092">
        <f>'Para Histograma'!N148</f>
        <v>0</v>
      </c>
      <c r="Q38" s="1092">
        <f>'Para Histograma'!O148</f>
        <v>0</v>
      </c>
      <c r="R38" s="1092">
        <f>'Para Histograma'!P148</f>
        <v>0</v>
      </c>
      <c r="S38" s="1092">
        <f>'Para Histograma'!Q148</f>
        <v>0</v>
      </c>
      <c r="T38" s="1092">
        <f>'Para Histograma'!R148</f>
        <v>0</v>
      </c>
      <c r="U38" s="1092">
        <f>'Para Histograma'!S148</f>
        <v>0</v>
      </c>
      <c r="V38" s="1092">
        <f>'Para Histograma'!T148</f>
        <v>0</v>
      </c>
      <c r="W38" s="1092">
        <f>'Para Histograma'!U148</f>
        <v>0</v>
      </c>
      <c r="X38" s="1092">
        <f>'Para Histograma'!V148</f>
        <v>15.865595238095239</v>
      </c>
      <c r="Y38" s="1092">
        <f>'Para Histograma'!W148</f>
        <v>111.05916666666667</v>
      </c>
      <c r="Z38" s="1092">
        <f>'Para Histograma'!X148</f>
        <v>63.462380952380954</v>
      </c>
      <c r="AA38" s="1092">
        <f>'Para Histograma'!Y148</f>
        <v>0</v>
      </c>
      <c r="AB38" s="1092">
        <f>'Para Histograma'!Z148</f>
        <v>0</v>
      </c>
      <c r="AC38" s="1092">
        <f>'Para Histograma'!AA148</f>
        <v>0</v>
      </c>
      <c r="AD38" s="1092">
        <f>'Para Histograma'!AB148</f>
        <v>0</v>
      </c>
      <c r="AE38" s="1092">
        <f>'Para Histograma'!AC148</f>
        <v>0</v>
      </c>
    </row>
    <row r="39" spans="2:31">
      <c r="B39" t="str">
        <f>'P6-2'!E39</f>
        <v>A1360</v>
      </c>
      <c r="C39" t="str">
        <f>'P6-2'!F39</f>
        <v>Suministro y montaje de línea ½" AA1B - Contratista: tubería + accesorios ½" (válv. bola, bridas SW, empaques, codos, te</v>
      </c>
      <c r="D39" s="672">
        <f>'P6-2'!B39</f>
        <v>1</v>
      </c>
      <c r="E39" t="str">
        <f>'P6-2'!C39</f>
        <v>Glb.</v>
      </c>
      <c r="F39" s="1043">
        <f>Partidas!G53</f>
        <v>140.00399999999999</v>
      </c>
      <c r="G39" s="1040">
        <f>Partidas!E53</f>
        <v>46296</v>
      </c>
      <c r="H39" s="1040">
        <f>Partidas!F53</f>
        <v>46307</v>
      </c>
      <c r="I39">
        <f>Partidas!D53</f>
        <v>7</v>
      </c>
      <c r="N39" s="1092">
        <f>'Para Histograma'!L153</f>
        <v>0</v>
      </c>
      <c r="O39" s="1092">
        <f>'Para Histograma'!M153</f>
        <v>0</v>
      </c>
      <c r="P39" s="1092">
        <f>'Para Histograma'!N153</f>
        <v>0</v>
      </c>
      <c r="Q39" s="1092">
        <f>'Para Histograma'!O153</f>
        <v>0</v>
      </c>
      <c r="R39" s="1092">
        <f>'Para Histograma'!P153</f>
        <v>0</v>
      </c>
      <c r="S39" s="1092">
        <f>'Para Histograma'!Q153</f>
        <v>0</v>
      </c>
      <c r="T39" s="1092">
        <f>'Para Histograma'!R153</f>
        <v>0</v>
      </c>
      <c r="U39" s="1092">
        <f>'Para Histograma'!S153</f>
        <v>0</v>
      </c>
      <c r="V39" s="1092">
        <f>'Para Histograma'!T153</f>
        <v>0</v>
      </c>
      <c r="W39" s="1092">
        <f>'Para Histograma'!U153</f>
        <v>0</v>
      </c>
      <c r="X39" s="1092">
        <f>'Para Histograma'!V153</f>
        <v>0</v>
      </c>
      <c r="Y39" s="1092">
        <f>'Para Histograma'!W153</f>
        <v>0</v>
      </c>
      <c r="Z39" s="1092">
        <f>'Para Histograma'!X153</f>
        <v>0</v>
      </c>
      <c r="AA39" s="1092">
        <f>'Para Histograma'!Y153</f>
        <v>11.667</v>
      </c>
      <c r="AB39" s="1092">
        <f>'Para Histograma'!Z153</f>
        <v>81.668999999999997</v>
      </c>
      <c r="AC39" s="1092">
        <f>'Para Histograma'!AA153</f>
        <v>46.667999999999999</v>
      </c>
      <c r="AD39" s="1092">
        <f>'Para Histograma'!AB153</f>
        <v>0</v>
      </c>
      <c r="AE39" s="1092">
        <f>'Para Histograma'!AC153</f>
        <v>0</v>
      </c>
    </row>
    <row r="40" spans="2:31">
      <c r="B40" t="str">
        <f>'P6-2'!E40</f>
        <v>A1370</v>
      </c>
      <c r="C40" t="str">
        <f>'P6-2'!F40</f>
        <v>Suministro y montaje de línea 1" AA1B - Contratista: tubería + accesorios 1" (válv. check y bola, bridas SW, empaques, s</v>
      </c>
      <c r="D40" s="672">
        <f>'P6-2'!B40</f>
        <v>1</v>
      </c>
      <c r="E40" t="str">
        <f>'P6-2'!C40</f>
        <v>Glb.</v>
      </c>
      <c r="F40" s="1043">
        <f>Partidas!G54</f>
        <v>407.54133333333345</v>
      </c>
      <c r="G40" s="1040">
        <f>Partidas!E54</f>
        <v>46272</v>
      </c>
      <c r="H40" s="1040">
        <f>Partidas!F54</f>
        <v>46293</v>
      </c>
      <c r="I40">
        <f>Partidas!D54</f>
        <v>16</v>
      </c>
      <c r="N40" s="1092">
        <f>'Para Histograma'!L158</f>
        <v>0</v>
      </c>
      <c r="O40" s="1092">
        <f>'Para Histograma'!M158</f>
        <v>0</v>
      </c>
      <c r="P40" s="1092">
        <f>'Para Histograma'!N158</f>
        <v>0</v>
      </c>
      <c r="Q40" s="1092">
        <f>'Para Histograma'!O158</f>
        <v>0</v>
      </c>
      <c r="R40" s="1092">
        <f>'Para Histograma'!P158</f>
        <v>0</v>
      </c>
      <c r="S40" s="1092">
        <f>'Para Histograma'!Q158</f>
        <v>0</v>
      </c>
      <c r="T40" s="1092">
        <f>'Para Histograma'!R158</f>
        <v>0</v>
      </c>
      <c r="U40" s="1092">
        <f>'Para Histograma'!S158</f>
        <v>0</v>
      </c>
      <c r="V40" s="1092">
        <f>'Para Histograma'!T158</f>
        <v>0</v>
      </c>
      <c r="W40" s="1092">
        <f>'Para Histograma'!U158</f>
        <v>0</v>
      </c>
      <c r="X40" s="1092">
        <f>'Para Histograma'!V158</f>
        <v>74.098424242424258</v>
      </c>
      <c r="Y40" s="1092">
        <f>'Para Histograma'!W158</f>
        <v>129.67224242424246</v>
      </c>
      <c r="Z40" s="1092">
        <f>'Para Histograma'!X158</f>
        <v>129.67224242424246</v>
      </c>
      <c r="AA40" s="1092">
        <f>'Para Histograma'!Y158</f>
        <v>74.098424242424258</v>
      </c>
      <c r="AB40" s="1092">
        <f>'Para Histograma'!Z158</f>
        <v>0</v>
      </c>
      <c r="AC40" s="1092">
        <f>'Para Histograma'!AA158</f>
        <v>0</v>
      </c>
      <c r="AD40" s="1092">
        <f>'Para Histograma'!AB158</f>
        <v>0</v>
      </c>
      <c r="AE40" s="1092">
        <f>'Para Histograma'!AC158</f>
        <v>0</v>
      </c>
    </row>
    <row r="41" spans="2:31">
      <c r="B41" t="str">
        <f>'P6-2'!E41</f>
        <v>A1380</v>
      </c>
      <c r="C41" t="str">
        <f>'P6-2'!F41</f>
        <v>Suministro y montaje de línea 1½" AA1B - Contratista: tubería + accesorios 1½" (válv. check y bola, bridas SW, empaques,</v>
      </c>
      <c r="D41" s="672">
        <f>'P6-2'!B41</f>
        <v>1</v>
      </c>
      <c r="E41" t="str">
        <f>'P6-2'!C41</f>
        <v>Glb.</v>
      </c>
      <c r="F41" s="1043">
        <f>Partidas!G55</f>
        <v>364.07523809523809</v>
      </c>
      <c r="G41" s="1040">
        <f>Partidas!E55</f>
        <v>46294</v>
      </c>
      <c r="H41" s="1040">
        <f>Partidas!F55</f>
        <v>46315</v>
      </c>
      <c r="I41">
        <f>Partidas!D55</f>
        <v>15</v>
      </c>
      <c r="N41" s="1092">
        <f>'Para Histograma'!L163</f>
        <v>0</v>
      </c>
      <c r="O41" s="1092">
        <f>'Para Histograma'!M163</f>
        <v>0</v>
      </c>
      <c r="P41" s="1092">
        <f>'Para Histograma'!N163</f>
        <v>0</v>
      </c>
      <c r="Q41" s="1092">
        <f>'Para Histograma'!O163</f>
        <v>0</v>
      </c>
      <c r="R41" s="1092">
        <f>'Para Histograma'!P163</f>
        <v>0</v>
      </c>
      <c r="S41" s="1092">
        <f>'Para Histograma'!Q163</f>
        <v>0</v>
      </c>
      <c r="T41" s="1092">
        <f>'Para Histograma'!R163</f>
        <v>0</v>
      </c>
      <c r="U41" s="1092">
        <f>'Para Histograma'!S163</f>
        <v>0</v>
      </c>
      <c r="V41" s="1092">
        <f>'Para Histograma'!T163</f>
        <v>0</v>
      </c>
      <c r="W41" s="1092">
        <f>'Para Histograma'!U163</f>
        <v>0</v>
      </c>
      <c r="X41" s="1092">
        <f>'Para Histograma'!V163</f>
        <v>0</v>
      </c>
      <c r="Y41" s="1092">
        <f>'Para Histograma'!W163</f>
        <v>0</v>
      </c>
      <c r="Z41" s="1092">
        <f>'Para Histograma'!X163</f>
        <v>0</v>
      </c>
      <c r="AA41" s="1092">
        <f>'Para Histograma'!Y163</f>
        <v>49.646623376623374</v>
      </c>
      <c r="AB41" s="1092">
        <f>'Para Histograma'!Z163</f>
        <v>115.84212121212121</v>
      </c>
      <c r="AC41" s="1092">
        <f>'Para Histograma'!AA163</f>
        <v>115.84212121212121</v>
      </c>
      <c r="AD41" s="1092">
        <f>'Para Histograma'!AB163</f>
        <v>82.744372294372297</v>
      </c>
      <c r="AE41" s="1092">
        <f>'Para Histograma'!AC163</f>
        <v>0</v>
      </c>
    </row>
    <row r="42" spans="2:31">
      <c r="B42" t="str">
        <f>'P6-2'!E42</f>
        <v>A1390</v>
      </c>
      <c r="C42" t="str">
        <f>'P6-2'!F42</f>
        <v>Suministro y montaje de línea 2" AA1B - Contratista: tubería + accesorios 2" (válv. check y bola, bridas SW, empaques, s</v>
      </c>
      <c r="D42" s="672">
        <f>'P6-2'!B42</f>
        <v>1</v>
      </c>
      <c r="E42" t="str">
        <f>'P6-2'!C42</f>
        <v>Glb.</v>
      </c>
      <c r="F42" s="1043">
        <f>Partidas!G56</f>
        <v>886.01504761904755</v>
      </c>
      <c r="G42" s="1040">
        <f>Partidas!E56</f>
        <v>46248</v>
      </c>
      <c r="H42" s="1040">
        <f>Partidas!F56</f>
        <v>46297</v>
      </c>
      <c r="I42">
        <f>Partidas!D56</f>
        <v>36</v>
      </c>
      <c r="N42" s="1092">
        <f>'Para Histograma'!L168</f>
        <v>0</v>
      </c>
      <c r="O42" s="1092">
        <f>'Para Histograma'!M168</f>
        <v>0</v>
      </c>
      <c r="P42" s="1092">
        <f>'Para Histograma'!N168</f>
        <v>0</v>
      </c>
      <c r="Q42" s="1092">
        <f>'Para Histograma'!O168</f>
        <v>0</v>
      </c>
      <c r="R42" s="1092">
        <f>'Para Histograma'!P168</f>
        <v>0</v>
      </c>
      <c r="S42" s="1092">
        <f>'Para Histograma'!Q168</f>
        <v>0</v>
      </c>
      <c r="T42" s="1092">
        <f>'Para Histograma'!R168</f>
        <v>0</v>
      </c>
      <c r="U42" s="1092">
        <f>'Para Histograma'!S168</f>
        <v>124.04210666666665</v>
      </c>
      <c r="V42" s="1092">
        <f>'Para Histograma'!T168</f>
        <v>124.04210666666665</v>
      </c>
      <c r="W42" s="1092">
        <f>'Para Histograma'!U168</f>
        <v>124.04210666666665</v>
      </c>
      <c r="X42" s="1092">
        <f>'Para Histograma'!V168</f>
        <v>124.04210666666665</v>
      </c>
      <c r="Y42" s="1092">
        <f>'Para Histograma'!W168</f>
        <v>124.04210666666665</v>
      </c>
      <c r="Z42" s="1092">
        <f>'Para Histograma'!X168</f>
        <v>124.04210666666665</v>
      </c>
      <c r="AA42" s="1092">
        <f>'Para Histograma'!Y168</f>
        <v>124.04210666666665</v>
      </c>
      <c r="AB42" s="1092">
        <f>'Para Histograma'!Z168</f>
        <v>17.720300952380953</v>
      </c>
      <c r="AC42" s="1092">
        <f>'Para Histograma'!AA168</f>
        <v>0</v>
      </c>
      <c r="AD42" s="1092">
        <f>'Para Histograma'!AB168</f>
        <v>0</v>
      </c>
      <c r="AE42" s="1092">
        <f>'Para Histograma'!AC168</f>
        <v>0</v>
      </c>
    </row>
    <row r="43" spans="2:31">
      <c r="B43" t="str">
        <f>'P6-2'!E43</f>
        <v>A1400</v>
      </c>
      <c r="C43" t="str">
        <f>'P6-2'!F43</f>
        <v>Aplicación de Tie-In M-001</v>
      </c>
      <c r="D43" s="672">
        <f>'P6-2'!B43</f>
        <v>1</v>
      </c>
      <c r="E43" t="str">
        <f>'P6-2'!C43</f>
        <v>Glb.</v>
      </c>
      <c r="F43" s="1043">
        <f>Partidas!G58</f>
        <v>112</v>
      </c>
      <c r="G43" s="1040">
        <f>Partidas!E58</f>
        <v>46294</v>
      </c>
      <c r="H43" s="1040">
        <f>Partidas!F58</f>
        <v>46297</v>
      </c>
      <c r="I43">
        <f>Partidas!D58</f>
        <v>4</v>
      </c>
      <c r="N43" s="1092">
        <f>'Para Histograma'!L174</f>
        <v>0</v>
      </c>
      <c r="O43" s="1092">
        <f>'Para Histograma'!M174</f>
        <v>0</v>
      </c>
      <c r="P43" s="1092">
        <f>'Para Histograma'!N174</f>
        <v>0</v>
      </c>
      <c r="Q43" s="1092">
        <f>'Para Histograma'!O174</f>
        <v>0</v>
      </c>
      <c r="R43" s="1092">
        <f>'Para Histograma'!P174</f>
        <v>0</v>
      </c>
      <c r="S43" s="1092">
        <f>'Para Histograma'!Q174</f>
        <v>0</v>
      </c>
      <c r="T43" s="1092">
        <f>'Para Histograma'!R174</f>
        <v>0</v>
      </c>
      <c r="U43" s="1092">
        <f>'Para Histograma'!S174</f>
        <v>0</v>
      </c>
      <c r="V43" s="1092">
        <f>'Para Histograma'!T174</f>
        <v>0</v>
      </c>
      <c r="W43" s="1092">
        <f>'Para Histograma'!U174</f>
        <v>0</v>
      </c>
      <c r="X43" s="1092">
        <f>'Para Histograma'!V174</f>
        <v>0</v>
      </c>
      <c r="Y43" s="1092">
        <f>'Para Histograma'!W174</f>
        <v>0</v>
      </c>
      <c r="Z43" s="1092">
        <f>'Para Histograma'!X174</f>
        <v>0</v>
      </c>
      <c r="AA43" s="1092">
        <f>'Para Histograma'!Y174</f>
        <v>84</v>
      </c>
      <c r="AB43" s="1092">
        <f>'Para Histograma'!Z174</f>
        <v>28</v>
      </c>
      <c r="AC43" s="1092">
        <f>'Para Histograma'!AA174</f>
        <v>0</v>
      </c>
      <c r="AD43" s="1092">
        <f>'Para Histograma'!AB174</f>
        <v>0</v>
      </c>
      <c r="AE43" s="1092">
        <f>'Para Histograma'!AC174</f>
        <v>0</v>
      </c>
    </row>
    <row r="44" spans="2:31">
      <c r="B44" t="str">
        <f>'P6-2'!E44</f>
        <v>A1410</v>
      </c>
      <c r="C44" t="str">
        <f>'P6-2'!F44</f>
        <v>Aplicación de Tie-In M-002</v>
      </c>
      <c r="D44" s="672">
        <f>'P6-2'!B44</f>
        <v>1</v>
      </c>
      <c r="E44" t="str">
        <f>'P6-2'!C44</f>
        <v>Glb.</v>
      </c>
      <c r="F44" s="1043">
        <f>Partidas!G59</f>
        <v>112</v>
      </c>
      <c r="G44" s="1040">
        <f>Partidas!E59</f>
        <v>46300</v>
      </c>
      <c r="H44" s="1040">
        <f>Partidas!F59</f>
        <v>46304</v>
      </c>
      <c r="I44">
        <f>Partidas!D59</f>
        <v>4</v>
      </c>
      <c r="N44" s="1092">
        <f>'Para Histograma'!L178</f>
        <v>0</v>
      </c>
      <c r="O44" s="1092">
        <f>'Para Histograma'!M178</f>
        <v>0</v>
      </c>
      <c r="P44" s="1092">
        <f>'Para Histograma'!N178</f>
        <v>0</v>
      </c>
      <c r="Q44" s="1092">
        <f>'Para Histograma'!O178</f>
        <v>0</v>
      </c>
      <c r="R44" s="1092">
        <f>'Para Histograma'!P178</f>
        <v>0</v>
      </c>
      <c r="S44" s="1092">
        <f>'Para Histograma'!Q178</f>
        <v>0</v>
      </c>
      <c r="T44" s="1092">
        <f>'Para Histograma'!R178</f>
        <v>0</v>
      </c>
      <c r="U44" s="1092">
        <f>'Para Histograma'!S178</f>
        <v>0</v>
      </c>
      <c r="V44" s="1092">
        <f>'Para Histograma'!T178</f>
        <v>0</v>
      </c>
      <c r="W44" s="1092">
        <f>'Para Histograma'!U178</f>
        <v>0</v>
      </c>
      <c r="X44" s="1092">
        <f>'Para Histograma'!V178</f>
        <v>0</v>
      </c>
      <c r="Y44" s="1092">
        <f>'Para Histograma'!W178</f>
        <v>0</v>
      </c>
      <c r="Z44" s="1092">
        <f>'Para Histograma'!X178</f>
        <v>0</v>
      </c>
      <c r="AA44" s="1092">
        <f>'Para Histograma'!Y178</f>
        <v>0</v>
      </c>
      <c r="AB44" s="1092">
        <f>'Para Histograma'!Z178</f>
        <v>89.6</v>
      </c>
      <c r="AC44" s="1092">
        <f>'Para Histograma'!AA178</f>
        <v>22.4</v>
      </c>
      <c r="AD44" s="1092">
        <f>'Para Histograma'!AB178</f>
        <v>0</v>
      </c>
      <c r="AE44" s="1092">
        <f>'Para Histograma'!AC178</f>
        <v>0</v>
      </c>
    </row>
    <row r="45" spans="2:31">
      <c r="B45" t="str">
        <f>'P6-2'!E45</f>
        <v>A1420</v>
      </c>
      <c r="C45" t="str">
        <f>'P6-2'!F45</f>
        <v>SUMINISTRO Y MONTAJE DE FLG SO 150# RF STL A105 - 4" - AA1B</v>
      </c>
      <c r="D45" s="672">
        <f>'P6-2'!B45</f>
        <v>2</v>
      </c>
      <c r="E45" t="str">
        <f>'P6-2'!C45</f>
        <v>UND</v>
      </c>
      <c r="F45" s="1043">
        <f>Partidas!G60</f>
        <v>9.9200000000000017</v>
      </c>
      <c r="G45" s="1040">
        <f>Partidas!E60</f>
        <v>46307</v>
      </c>
      <c r="H45" s="1040">
        <f>Partidas!F60</f>
        <v>46307</v>
      </c>
      <c r="I45">
        <f>Partidas!D60</f>
        <v>1</v>
      </c>
      <c r="N45" s="1092">
        <f>'Para Histograma'!L182</f>
        <v>0</v>
      </c>
      <c r="O45" s="1092">
        <f>'Para Histograma'!M182</f>
        <v>0</v>
      </c>
      <c r="P45" s="1092">
        <f>'Para Histograma'!N182</f>
        <v>0</v>
      </c>
      <c r="Q45" s="1092">
        <f>'Para Histograma'!O182</f>
        <v>0</v>
      </c>
      <c r="R45" s="1092">
        <f>'Para Histograma'!P182</f>
        <v>0</v>
      </c>
      <c r="S45" s="1092">
        <f>'Para Histograma'!Q182</f>
        <v>0</v>
      </c>
      <c r="T45" s="1092">
        <f>'Para Histograma'!R182</f>
        <v>0</v>
      </c>
      <c r="U45" s="1092">
        <f>'Para Histograma'!S182</f>
        <v>0</v>
      </c>
      <c r="V45" s="1092">
        <f>'Para Histograma'!T182</f>
        <v>0</v>
      </c>
      <c r="W45" s="1092">
        <f>'Para Histograma'!U182</f>
        <v>0</v>
      </c>
      <c r="X45" s="1092">
        <f>'Para Histograma'!V182</f>
        <v>0</v>
      </c>
      <c r="Y45" s="1092">
        <f>'Para Histograma'!W182</f>
        <v>0</v>
      </c>
      <c r="Z45" s="1092">
        <f>'Para Histograma'!X182</f>
        <v>0</v>
      </c>
      <c r="AA45" s="1092">
        <f>'Para Histograma'!Y182</f>
        <v>0</v>
      </c>
      <c r="AB45" s="1092">
        <f>'Para Histograma'!Z182</f>
        <v>0</v>
      </c>
      <c r="AC45" s="1092">
        <f>'Para Histograma'!AA182</f>
        <v>9.9200000000000017</v>
      </c>
      <c r="AD45" s="1092">
        <f>'Para Histograma'!AB182</f>
        <v>0</v>
      </c>
      <c r="AE45" s="1092">
        <f>'Para Histograma'!AC182</f>
        <v>0</v>
      </c>
    </row>
    <row r="46" spans="2:31">
      <c r="B46" t="str">
        <f>'P6-2'!E46</f>
        <v>A1430</v>
      </c>
      <c r="C46" t="str">
        <f>'P6-2'!F46</f>
        <v>Montaje e instalación de cubículo arrancador NEMA size 2m 480 V, 25HP, 3F, 60 Hz. - Size 2</v>
      </c>
      <c r="D46" s="672">
        <f>'P6-2'!B46</f>
        <v>2</v>
      </c>
      <c r="E46" t="str">
        <f>'P6-2'!C46</f>
        <v>UND</v>
      </c>
      <c r="F46" s="1043">
        <f>Partidas!G63</f>
        <v>99.2</v>
      </c>
      <c r="G46" s="1040">
        <f>Partidas!E63</f>
        <v>46248</v>
      </c>
      <c r="H46" s="1040">
        <f>Partidas!F63</f>
        <v>46253</v>
      </c>
      <c r="I46">
        <f>Partidas!D63</f>
        <v>4</v>
      </c>
      <c r="N46" s="1092">
        <f>'Para Histograma'!L189</f>
        <v>0</v>
      </c>
      <c r="O46" s="1092">
        <f>'Para Histograma'!M189</f>
        <v>0</v>
      </c>
      <c r="P46" s="1092">
        <f>'Para Histograma'!N189</f>
        <v>0</v>
      </c>
      <c r="Q46" s="1092">
        <f>'Para Histograma'!O189</f>
        <v>0</v>
      </c>
      <c r="R46" s="1092">
        <f>'Para Histograma'!P189</f>
        <v>0</v>
      </c>
      <c r="S46" s="1092">
        <f>'Para Histograma'!Q189</f>
        <v>0</v>
      </c>
      <c r="T46" s="1092">
        <f>'Para Histograma'!R189</f>
        <v>0</v>
      </c>
      <c r="U46" s="1092">
        <f>'Para Histograma'!S189</f>
        <v>99.2</v>
      </c>
      <c r="V46" s="1092">
        <f>'Para Histograma'!T189</f>
        <v>0</v>
      </c>
      <c r="W46" s="1092">
        <f>'Para Histograma'!U189</f>
        <v>0</v>
      </c>
      <c r="X46" s="1092">
        <f>'Para Histograma'!V189</f>
        <v>0</v>
      </c>
      <c r="Y46" s="1092">
        <f>'Para Histograma'!W189</f>
        <v>0</v>
      </c>
      <c r="Z46" s="1092">
        <f>'Para Histograma'!X189</f>
        <v>0</v>
      </c>
      <c r="AA46" s="1092">
        <f>'Para Histograma'!Y189</f>
        <v>0</v>
      </c>
      <c r="AB46" s="1092">
        <f>'Para Histograma'!Z189</f>
        <v>0</v>
      </c>
      <c r="AC46" s="1092">
        <f>'Para Histograma'!AA189</f>
        <v>0</v>
      </c>
      <c r="AD46" s="1092">
        <f>'Para Histograma'!AB189</f>
        <v>0</v>
      </c>
      <c r="AE46" s="1092">
        <f>'Para Histograma'!AC189</f>
        <v>0</v>
      </c>
    </row>
    <row r="47" spans="2:31">
      <c r="B47" t="str">
        <f>'P6-2'!E47</f>
        <v>A1440</v>
      </c>
      <c r="C47" t="str">
        <f>'P6-2'!F47</f>
        <v>Caja de conexiones 500x400x150 mm, NEMA 4, 100A, 3F; incluye barras de cobre 100A, bornes y protección contra contactos</v>
      </c>
      <c r="D47" s="672">
        <f>'P6-2'!B47</f>
        <v>7</v>
      </c>
      <c r="E47" t="str">
        <f>'P6-2'!C47</f>
        <v>UND</v>
      </c>
      <c r="F47" s="1043">
        <f>Partidas!G64</f>
        <v>117.6</v>
      </c>
      <c r="G47" s="1040">
        <f>Partidas!E64</f>
        <v>46254</v>
      </c>
      <c r="H47" s="1040">
        <f>Partidas!F64</f>
        <v>46262</v>
      </c>
      <c r="I47">
        <f>Partidas!D64</f>
        <v>7</v>
      </c>
      <c r="N47" s="1092">
        <f>'Para Histograma'!L193</f>
        <v>0</v>
      </c>
      <c r="O47" s="1092">
        <f>'Para Histograma'!M193</f>
        <v>0</v>
      </c>
      <c r="P47" s="1092">
        <f>'Para Histograma'!N193</f>
        <v>0</v>
      </c>
      <c r="Q47" s="1092">
        <f>'Para Histograma'!O193</f>
        <v>0</v>
      </c>
      <c r="R47" s="1092">
        <f>'Para Histograma'!P193</f>
        <v>0</v>
      </c>
      <c r="S47" s="1092">
        <f>'Para Histograma'!Q193</f>
        <v>0</v>
      </c>
      <c r="T47" s="1092">
        <f>'Para Histograma'!R193</f>
        <v>0</v>
      </c>
      <c r="U47" s="1092">
        <f>'Para Histograma'!S193</f>
        <v>13.066666666666666</v>
      </c>
      <c r="V47" s="1092">
        <f>'Para Histograma'!T193</f>
        <v>91.466666666666654</v>
      </c>
      <c r="W47" s="1092">
        <f>'Para Histograma'!U193</f>
        <v>13.066666666666666</v>
      </c>
      <c r="X47" s="1092">
        <f>'Para Histograma'!V193</f>
        <v>0</v>
      </c>
      <c r="Y47" s="1092">
        <f>'Para Histograma'!W193</f>
        <v>0</v>
      </c>
      <c r="Z47" s="1092">
        <f>'Para Histograma'!X193</f>
        <v>0</v>
      </c>
      <c r="AA47" s="1092">
        <f>'Para Histograma'!Y193</f>
        <v>0</v>
      </c>
      <c r="AB47" s="1092">
        <f>'Para Histograma'!Z193</f>
        <v>0</v>
      </c>
      <c r="AC47" s="1092">
        <f>'Para Histograma'!AA193</f>
        <v>0</v>
      </c>
      <c r="AD47" s="1092">
        <f>'Para Histograma'!AB193</f>
        <v>0</v>
      </c>
      <c r="AE47" s="1092">
        <f>'Para Histograma'!AC193</f>
        <v>0</v>
      </c>
    </row>
    <row r="48" spans="2:31">
      <c r="B48" t="str">
        <f>'P6-2'!E48</f>
        <v>A1450</v>
      </c>
      <c r="C48" t="str">
        <f>'P6-2'!F48</f>
        <v>Botonera de campo NEMA 4 con parada de emergencia tipo hongo, piloto LED y JOG; TAGs 1760-PU-33001/02-N y 33101@33105-N</v>
      </c>
      <c r="D48" s="672">
        <f>'P6-2'!B48</f>
        <v>7</v>
      </c>
      <c r="E48" t="str">
        <f>'P6-2'!C48</f>
        <v>UND</v>
      </c>
      <c r="F48" s="1043">
        <f>Partidas!G65</f>
        <v>117.6</v>
      </c>
      <c r="G48" s="1040">
        <f>Partidas!E65</f>
        <v>46265</v>
      </c>
      <c r="H48" s="1040">
        <f>Partidas!F65</f>
        <v>46273</v>
      </c>
      <c r="I48">
        <f>Partidas!D65</f>
        <v>7</v>
      </c>
      <c r="N48" s="1092">
        <f>'Para Histograma'!L197</f>
        <v>0</v>
      </c>
      <c r="O48" s="1092">
        <f>'Para Histograma'!M197</f>
        <v>0</v>
      </c>
      <c r="P48" s="1092">
        <f>'Para Histograma'!N197</f>
        <v>0</v>
      </c>
      <c r="Q48" s="1092">
        <f>'Para Histograma'!O197</f>
        <v>0</v>
      </c>
      <c r="R48" s="1092">
        <f>'Para Histograma'!P197</f>
        <v>0</v>
      </c>
      <c r="S48" s="1092">
        <f>'Para Histograma'!Q197</f>
        <v>0</v>
      </c>
      <c r="T48" s="1092">
        <f>'Para Histograma'!R197</f>
        <v>0</v>
      </c>
      <c r="U48" s="1092">
        <f>'Para Histograma'!S197</f>
        <v>0</v>
      </c>
      <c r="V48" s="1092">
        <f>'Para Histograma'!T197</f>
        <v>0</v>
      </c>
      <c r="W48" s="1092">
        <f>'Para Histograma'!U197</f>
        <v>52.266666666666666</v>
      </c>
      <c r="X48" s="1092">
        <f>'Para Histograma'!V197</f>
        <v>65.333333333333329</v>
      </c>
      <c r="Y48" s="1092">
        <f>'Para Histograma'!W197</f>
        <v>0</v>
      </c>
      <c r="Z48" s="1092">
        <f>'Para Histograma'!X197</f>
        <v>0</v>
      </c>
      <c r="AA48" s="1092">
        <f>'Para Histograma'!Y197</f>
        <v>0</v>
      </c>
      <c r="AB48" s="1092">
        <f>'Para Histograma'!Z197</f>
        <v>0</v>
      </c>
      <c r="AC48" s="1092">
        <f>'Para Histograma'!AA197</f>
        <v>0</v>
      </c>
      <c r="AD48" s="1092">
        <f>'Para Histograma'!AB197</f>
        <v>0</v>
      </c>
      <c r="AE48" s="1092">
        <f>'Para Histograma'!AC197</f>
        <v>0</v>
      </c>
    </row>
    <row r="49" spans="2:31">
      <c r="B49" t="str">
        <f>'P6-2'!E49</f>
        <v>A1460</v>
      </c>
      <c r="C49" t="str">
        <f>'P6-2'!F49</f>
        <v>Cable multiconductor XHHW-2 600V 90°C, Cu clase B, aislamiento XLPE, cubierta PVC - 1x3c-4 AWG + (T)</v>
      </c>
      <c r="D49" s="672">
        <f>'P6-2'!B49</f>
        <v>581.46</v>
      </c>
      <c r="E49" t="str">
        <f>'P6-2'!C49</f>
        <v>m.</v>
      </c>
      <c r="F49" s="1043">
        <f>Partidas!G68</f>
        <v>65.123520000000013</v>
      </c>
      <c r="G49" s="1040">
        <f>Partidas!E68</f>
        <v>46274</v>
      </c>
      <c r="H49" s="1040">
        <f>Partidas!F68</f>
        <v>46279</v>
      </c>
      <c r="I49">
        <f>Partidas!D68</f>
        <v>4</v>
      </c>
      <c r="N49" s="1092">
        <f>'Para Histograma'!L203</f>
        <v>0</v>
      </c>
      <c r="O49" s="1092">
        <f>'Para Histograma'!M203</f>
        <v>0</v>
      </c>
      <c r="P49" s="1092">
        <f>'Para Histograma'!N203</f>
        <v>0</v>
      </c>
      <c r="Q49" s="1092">
        <f>'Para Histograma'!O203</f>
        <v>0</v>
      </c>
      <c r="R49" s="1092">
        <f>'Para Histograma'!P203</f>
        <v>0</v>
      </c>
      <c r="S49" s="1092">
        <f>'Para Histograma'!Q203</f>
        <v>0</v>
      </c>
      <c r="T49" s="1092">
        <f>'Para Histograma'!R203</f>
        <v>0</v>
      </c>
      <c r="U49" s="1092">
        <f>'Para Histograma'!S203</f>
        <v>0</v>
      </c>
      <c r="V49" s="1092">
        <f>'Para Histograma'!T203</f>
        <v>0</v>
      </c>
      <c r="W49" s="1092">
        <f>'Para Histograma'!U203</f>
        <v>0</v>
      </c>
      <c r="X49" s="1092">
        <f>'Para Histograma'!V203</f>
        <v>21.707840000000004</v>
      </c>
      <c r="Y49" s="1092">
        <f>'Para Histograma'!W203</f>
        <v>43.415680000000009</v>
      </c>
      <c r="Z49" s="1092">
        <f>'Para Histograma'!X203</f>
        <v>0</v>
      </c>
      <c r="AA49" s="1092">
        <f>'Para Histograma'!Y203</f>
        <v>0</v>
      </c>
      <c r="AB49" s="1092">
        <f>'Para Histograma'!Z203</f>
        <v>0</v>
      </c>
      <c r="AC49" s="1092">
        <f>'Para Histograma'!AA203</f>
        <v>0</v>
      </c>
      <c r="AD49" s="1092">
        <f>'Para Histograma'!AB203</f>
        <v>0</v>
      </c>
      <c r="AE49" s="1092">
        <f>'Para Histograma'!AC203</f>
        <v>0</v>
      </c>
    </row>
    <row r="50" spans="2:31">
      <c r="B50" t="str">
        <f>'P6-2'!E50</f>
        <v>A1470</v>
      </c>
      <c r="C50" t="str">
        <f>'P6-2'!F50</f>
        <v>Cable multiconductor XHHW-2 600V 90°C, Cu clase B, aislamiento XLPE, cubierta PVC - 1x3c-12 AWG + (T) (nota 1)</v>
      </c>
      <c r="D50" s="672">
        <f>'P6-2'!B50</f>
        <v>1454</v>
      </c>
      <c r="E50" t="str">
        <f>'P6-2'!C50</f>
        <v>m.</v>
      </c>
      <c r="F50" s="1043">
        <f>Partidas!G69</f>
        <v>162.84800000000001</v>
      </c>
      <c r="G50" s="1040">
        <f>Partidas!E69</f>
        <v>46280</v>
      </c>
      <c r="H50" s="1040">
        <f>Partidas!F69</f>
        <v>46293</v>
      </c>
      <c r="I50">
        <f>Partidas!D69</f>
        <v>10</v>
      </c>
      <c r="N50" s="1092">
        <f>'Para Histograma'!L207</f>
        <v>0</v>
      </c>
      <c r="O50" s="1092">
        <f>'Para Histograma'!M207</f>
        <v>0</v>
      </c>
      <c r="P50" s="1092">
        <f>'Para Histograma'!N207</f>
        <v>0</v>
      </c>
      <c r="Q50" s="1092">
        <f>'Para Histograma'!O207</f>
        <v>0</v>
      </c>
      <c r="R50" s="1092">
        <f>'Para Histograma'!P207</f>
        <v>0</v>
      </c>
      <c r="S50" s="1092">
        <f>'Para Histograma'!Q207</f>
        <v>0</v>
      </c>
      <c r="T50" s="1092">
        <f>'Para Histograma'!R207</f>
        <v>0</v>
      </c>
      <c r="U50" s="1092">
        <f>'Para Histograma'!S207</f>
        <v>0</v>
      </c>
      <c r="V50" s="1092">
        <f>'Para Histograma'!T207</f>
        <v>0</v>
      </c>
      <c r="W50" s="1092">
        <f>'Para Histograma'!U207</f>
        <v>0</v>
      </c>
      <c r="X50" s="1092">
        <f>'Para Histograma'!V207</f>
        <v>0</v>
      </c>
      <c r="Y50" s="1092">
        <f>'Para Histograma'!W207</f>
        <v>34.896000000000001</v>
      </c>
      <c r="Z50" s="1092">
        <f>'Para Histograma'!X207</f>
        <v>81.424000000000007</v>
      </c>
      <c r="AA50" s="1092">
        <f>'Para Histograma'!Y207</f>
        <v>46.528000000000006</v>
      </c>
      <c r="AB50" s="1092">
        <f>'Para Histograma'!Z207</f>
        <v>0</v>
      </c>
      <c r="AC50" s="1092">
        <f>'Para Histograma'!AA207</f>
        <v>0</v>
      </c>
      <c r="AD50" s="1092">
        <f>'Para Histograma'!AB207</f>
        <v>0</v>
      </c>
      <c r="AE50" s="1092">
        <f>'Para Histograma'!AC207</f>
        <v>0</v>
      </c>
    </row>
    <row r="51" spans="2:31">
      <c r="B51" t="str">
        <f>'P6-2'!E51</f>
        <v>A1480</v>
      </c>
      <c r="C51" t="str">
        <f>'P6-2'!F51</f>
        <v>Cable multiconductor XHHW-2 600V 90°C, Cu clase B, aislamiento XLPE, cubierta PVC - 1x7c-14 AWG</v>
      </c>
      <c r="D51" s="672">
        <f>'P6-2'!B51</f>
        <v>520</v>
      </c>
      <c r="E51" t="str">
        <f>'P6-2'!C51</f>
        <v>m.</v>
      </c>
      <c r="F51" s="1043">
        <f>Partidas!G70</f>
        <v>58.24</v>
      </c>
      <c r="G51" s="1040">
        <f>Partidas!E70</f>
        <v>46274</v>
      </c>
      <c r="H51" s="1040">
        <f>Partidas!F70</f>
        <v>46276</v>
      </c>
      <c r="I51">
        <f>Partidas!D70</f>
        <v>3</v>
      </c>
      <c r="N51" s="1092">
        <f>'Para Histograma'!L211</f>
        <v>0</v>
      </c>
      <c r="O51" s="1092">
        <f>'Para Histograma'!M211</f>
        <v>0</v>
      </c>
      <c r="P51" s="1092">
        <f>'Para Histograma'!N211</f>
        <v>0</v>
      </c>
      <c r="Q51" s="1092">
        <f>'Para Histograma'!O211</f>
        <v>0</v>
      </c>
      <c r="R51" s="1092">
        <f>'Para Histograma'!P211</f>
        <v>0</v>
      </c>
      <c r="S51" s="1092">
        <f>'Para Histograma'!Q211</f>
        <v>0</v>
      </c>
      <c r="T51" s="1092">
        <f>'Para Histograma'!R211</f>
        <v>0</v>
      </c>
      <c r="U51" s="1092">
        <f>'Para Histograma'!S211</f>
        <v>0</v>
      </c>
      <c r="V51" s="1092">
        <f>'Para Histograma'!T211</f>
        <v>0</v>
      </c>
      <c r="W51" s="1092">
        <f>'Para Histograma'!U211</f>
        <v>0</v>
      </c>
      <c r="X51" s="1092">
        <f>'Para Histograma'!V211</f>
        <v>38.826666666666668</v>
      </c>
      <c r="Y51" s="1092">
        <f>'Para Histograma'!W211</f>
        <v>19.413333333333334</v>
      </c>
      <c r="Z51" s="1092">
        <f>'Para Histograma'!X211</f>
        <v>0</v>
      </c>
      <c r="AA51" s="1092">
        <f>'Para Histograma'!Y211</f>
        <v>0</v>
      </c>
      <c r="AB51" s="1092">
        <f>'Para Histograma'!Z211</f>
        <v>0</v>
      </c>
      <c r="AC51" s="1092">
        <f>'Para Histograma'!AA211</f>
        <v>0</v>
      </c>
      <c r="AD51" s="1092">
        <f>'Para Histograma'!AB211</f>
        <v>0</v>
      </c>
      <c r="AE51" s="1092">
        <f>'Para Histograma'!AC211</f>
        <v>0</v>
      </c>
    </row>
    <row r="52" spans="2:31">
      <c r="B52" t="str">
        <f>'P6-2'!E52</f>
        <v>A1490</v>
      </c>
      <c r="C52" t="str">
        <f>'P6-2'!F52</f>
        <v>Cable multiconductor XHHW-2 600V 90°C, Cu clase B, aislamiento XLPE, cubierta PVC - 1x7c-14 AWG (nota 1)</v>
      </c>
      <c r="D52" s="672">
        <f>'P6-2'!B52</f>
        <v>1206</v>
      </c>
      <c r="E52" t="str">
        <f>'P6-2'!C52</f>
        <v>m.</v>
      </c>
      <c r="F52" s="1043">
        <f>Partidas!G71</f>
        <v>135.072</v>
      </c>
      <c r="G52" s="1040">
        <f>Partidas!E71</f>
        <v>46279</v>
      </c>
      <c r="H52" s="1040">
        <f>Partidas!F71</f>
        <v>46288</v>
      </c>
      <c r="I52">
        <f>Partidas!D71</f>
        <v>8</v>
      </c>
      <c r="N52" s="1092">
        <f>'Para Histograma'!L215</f>
        <v>0</v>
      </c>
      <c r="O52" s="1092">
        <f>'Para Histograma'!M215</f>
        <v>0</v>
      </c>
      <c r="P52" s="1092">
        <f>'Para Histograma'!N215</f>
        <v>0</v>
      </c>
      <c r="Q52" s="1092">
        <f>'Para Histograma'!O215</f>
        <v>0</v>
      </c>
      <c r="R52" s="1092">
        <f>'Para Histograma'!P215</f>
        <v>0</v>
      </c>
      <c r="S52" s="1092">
        <f>'Para Histograma'!Q215</f>
        <v>0</v>
      </c>
      <c r="T52" s="1092">
        <f>'Para Histograma'!R215</f>
        <v>0</v>
      </c>
      <c r="U52" s="1092">
        <f>'Para Histograma'!S215</f>
        <v>0</v>
      </c>
      <c r="V52" s="1092">
        <f>'Para Histograma'!T215</f>
        <v>0</v>
      </c>
      <c r="W52" s="1092">
        <f>'Para Histograma'!U215</f>
        <v>0</v>
      </c>
      <c r="X52" s="1092">
        <f>'Para Histograma'!V215</f>
        <v>0</v>
      </c>
      <c r="Y52" s="1092">
        <f>'Para Histograma'!W215</f>
        <v>54.028800000000004</v>
      </c>
      <c r="Z52" s="1092">
        <f>'Para Histograma'!X215</f>
        <v>81.043199999999999</v>
      </c>
      <c r="AA52" s="1092">
        <f>'Para Histograma'!Y215</f>
        <v>0</v>
      </c>
      <c r="AB52" s="1092">
        <f>'Para Histograma'!Z215</f>
        <v>0</v>
      </c>
      <c r="AC52" s="1092">
        <f>'Para Histograma'!AA215</f>
        <v>0</v>
      </c>
      <c r="AD52" s="1092">
        <f>'Para Histograma'!AB215</f>
        <v>0</v>
      </c>
      <c r="AE52" s="1092">
        <f>'Para Histograma'!AC215</f>
        <v>0</v>
      </c>
    </row>
    <row r="53" spans="2:31">
      <c r="B53" t="str">
        <f>'P6-2'!E53</f>
        <v>A1510</v>
      </c>
      <c r="C53" t="str">
        <f>'P6-2'!F53</f>
        <v>Identificación y desmontaje de instrumentos y válvulas existentes en dosificación de floculante (FE/FIT, LE/LIT y FCV)</v>
      </c>
      <c r="D53" s="672">
        <f>'P6-2'!B53</f>
        <v>1</v>
      </c>
      <c r="E53" t="str">
        <f>'P6-2'!C53</f>
        <v>Glb.</v>
      </c>
      <c r="F53" s="1043">
        <f>Partidas!G74</f>
        <v>100.80010080010081</v>
      </c>
      <c r="G53" s="1040">
        <f>Partidas!E74</f>
        <v>46238</v>
      </c>
      <c r="H53" s="1040">
        <f>Partidas!F74</f>
        <v>46241</v>
      </c>
      <c r="I53">
        <f>Partidas!D74</f>
        <v>3</v>
      </c>
      <c r="N53" s="1092">
        <f>'Para Histograma'!L221</f>
        <v>0</v>
      </c>
      <c r="O53" s="1092">
        <f>'Para Histograma'!M221</f>
        <v>0</v>
      </c>
      <c r="P53" s="1092">
        <f>'Para Histograma'!N221</f>
        <v>0</v>
      </c>
      <c r="Q53" s="1092">
        <f>'Para Histograma'!O221</f>
        <v>0</v>
      </c>
      <c r="R53" s="1092">
        <f>'Para Histograma'!P221</f>
        <v>0</v>
      </c>
      <c r="S53" s="1092">
        <f>'Para Histograma'!Q221</f>
        <v>75.600075600075598</v>
      </c>
      <c r="T53" s="1092">
        <f>'Para Histograma'!R221</f>
        <v>25.200025200025202</v>
      </c>
      <c r="U53" s="1092">
        <f>'Para Histograma'!S221</f>
        <v>0</v>
      </c>
      <c r="V53" s="1092">
        <f>'Para Histograma'!T221</f>
        <v>0</v>
      </c>
      <c r="W53" s="1092">
        <f>'Para Histograma'!U221</f>
        <v>0</v>
      </c>
      <c r="X53" s="1092">
        <f>'Para Histograma'!V221</f>
        <v>0</v>
      </c>
      <c r="Y53" s="1092">
        <f>'Para Histograma'!W221</f>
        <v>0</v>
      </c>
      <c r="Z53" s="1092">
        <f>'Para Histograma'!X221</f>
        <v>0</v>
      </c>
      <c r="AA53" s="1092">
        <f>'Para Histograma'!Y221</f>
        <v>0</v>
      </c>
      <c r="AB53" s="1092">
        <f>'Para Histograma'!Z221</f>
        <v>0</v>
      </c>
      <c r="AC53" s="1092">
        <f>'Para Histograma'!AA221</f>
        <v>0</v>
      </c>
      <c r="AD53" s="1092">
        <f>'Para Histograma'!AB221</f>
        <v>0</v>
      </c>
      <c r="AE53" s="1092">
        <f>'Para Histograma'!AC221</f>
        <v>0</v>
      </c>
    </row>
    <row r="54" spans="2:31">
      <c r="B54" t="str">
        <f>'P6-2'!E54</f>
        <v>A1520</v>
      </c>
      <c r="C54" t="str">
        <f>'P6-2'!F54</f>
        <v>Evaluación de reutilización de cables de alimentación existentes; pruebas de continuidad, resistencia y timbrado (NOTA 2</v>
      </c>
      <c r="D54" s="672">
        <f>'P6-2'!B54</f>
        <v>1</v>
      </c>
      <c r="E54" t="str">
        <f>'P6-2'!C54</f>
        <v>Gbl.</v>
      </c>
      <c r="F54" s="1043">
        <f>Partidas!G76</f>
        <v>51.2</v>
      </c>
      <c r="G54" s="1040">
        <f>Partidas!E76</f>
        <v>46245</v>
      </c>
      <c r="H54" s="1040">
        <f>Partidas!F76</f>
        <v>46246</v>
      </c>
      <c r="I54">
        <f>Partidas!D76</f>
        <v>2</v>
      </c>
      <c r="N54" s="1092">
        <f>'Para Histograma'!L226</f>
        <v>0</v>
      </c>
      <c r="O54" s="1092">
        <f>'Para Histograma'!M226</f>
        <v>0</v>
      </c>
      <c r="P54" s="1092">
        <f>'Para Histograma'!N226</f>
        <v>0</v>
      </c>
      <c r="Q54" s="1092">
        <f>'Para Histograma'!O226</f>
        <v>0</v>
      </c>
      <c r="R54" s="1092">
        <f>'Para Histograma'!P226</f>
        <v>0</v>
      </c>
      <c r="S54" s="1092">
        <f>'Para Histograma'!Q226</f>
        <v>0</v>
      </c>
      <c r="T54" s="1092">
        <f>'Para Histograma'!R226</f>
        <v>51.2</v>
      </c>
      <c r="U54" s="1092">
        <f>'Para Histograma'!S226</f>
        <v>0</v>
      </c>
      <c r="V54" s="1092">
        <f>'Para Histograma'!T226</f>
        <v>0</v>
      </c>
      <c r="W54" s="1092">
        <f>'Para Histograma'!U226</f>
        <v>0</v>
      </c>
      <c r="X54" s="1092">
        <f>'Para Histograma'!V226</f>
        <v>0</v>
      </c>
      <c r="Y54" s="1092">
        <f>'Para Histograma'!W226</f>
        <v>0</v>
      </c>
      <c r="Z54" s="1092">
        <f>'Para Histograma'!X226</f>
        <v>0</v>
      </c>
      <c r="AA54" s="1092">
        <f>'Para Histograma'!Y226</f>
        <v>0</v>
      </c>
      <c r="AB54" s="1092">
        <f>'Para Histograma'!Z226</f>
        <v>0</v>
      </c>
      <c r="AC54" s="1092">
        <f>'Para Histograma'!AA226</f>
        <v>0</v>
      </c>
      <c r="AD54" s="1092">
        <f>'Para Histograma'!AB226</f>
        <v>0</v>
      </c>
      <c r="AE54" s="1092">
        <f>'Para Histograma'!AC226</f>
        <v>0</v>
      </c>
    </row>
    <row r="55" spans="2:31">
      <c r="B55" t="str">
        <f>'P6-2'!E55</f>
        <v>A1530</v>
      </c>
      <c r="C55" t="str">
        <f>'P6-2'!F55</f>
        <v>Evaluación de reutilización de cables de señal analógica existentes; continuidad, resistencia y timbrado (NOTA 3)</v>
      </c>
      <c r="D55" s="672">
        <f>'P6-2'!B55</f>
        <v>1</v>
      </c>
      <c r="E55" t="str">
        <f>'P6-2'!C55</f>
        <v>Gbl.</v>
      </c>
      <c r="F55" s="1043">
        <f>Partidas!G77</f>
        <v>51.2</v>
      </c>
      <c r="G55" s="1040">
        <f>Partidas!E77</f>
        <v>46247</v>
      </c>
      <c r="H55" s="1040">
        <f>Partidas!F77</f>
        <v>46248</v>
      </c>
      <c r="I55">
        <f>Partidas!D77</f>
        <v>2</v>
      </c>
      <c r="N55" s="1092">
        <f>'Para Histograma'!L230</f>
        <v>0</v>
      </c>
      <c r="O55" s="1092">
        <f>'Para Histograma'!M230</f>
        <v>0</v>
      </c>
      <c r="P55" s="1092">
        <f>'Para Histograma'!N230</f>
        <v>0</v>
      </c>
      <c r="Q55" s="1092">
        <f>'Para Histograma'!O230</f>
        <v>0</v>
      </c>
      <c r="R55" s="1092">
        <f>'Para Histograma'!P230</f>
        <v>0</v>
      </c>
      <c r="S55" s="1092">
        <f>'Para Histograma'!Q230</f>
        <v>0</v>
      </c>
      <c r="T55" s="1092">
        <f>'Para Histograma'!R230</f>
        <v>25.6</v>
      </c>
      <c r="U55" s="1092">
        <f>'Para Histograma'!S230</f>
        <v>25.6</v>
      </c>
      <c r="V55" s="1092">
        <f>'Para Histograma'!T230</f>
        <v>0</v>
      </c>
      <c r="W55" s="1092">
        <f>'Para Histograma'!U230</f>
        <v>0</v>
      </c>
      <c r="X55" s="1092">
        <f>'Para Histograma'!V230</f>
        <v>0</v>
      </c>
      <c r="Y55" s="1092">
        <f>'Para Histograma'!W230</f>
        <v>0</v>
      </c>
      <c r="Z55" s="1092">
        <f>'Para Histograma'!X230</f>
        <v>0</v>
      </c>
      <c r="AA55" s="1092">
        <f>'Para Histograma'!Y230</f>
        <v>0</v>
      </c>
      <c r="AB55" s="1092">
        <f>'Para Histograma'!Z230</f>
        <v>0</v>
      </c>
      <c r="AC55" s="1092">
        <f>'Para Histograma'!AA230</f>
        <v>0</v>
      </c>
      <c r="AD55" s="1092">
        <f>'Para Histograma'!AB230</f>
        <v>0</v>
      </c>
      <c r="AE55" s="1092">
        <f>'Para Histograma'!AC230</f>
        <v>0</v>
      </c>
    </row>
    <row r="56" spans="2:31">
      <c r="B56" t="str">
        <f>'P6-2'!E56</f>
        <v>A1540</v>
      </c>
      <c r="C56" t="str">
        <f>'P6-2'!F56</f>
        <v>Desmontaje de conductores existentes no validos para su reutilización (NOTAS 2 Y 3)</v>
      </c>
      <c r="D56" s="672">
        <f>'P6-2'!B56</f>
        <v>1</v>
      </c>
      <c r="E56" t="str">
        <f>'P6-2'!C56</f>
        <v>Gbl.</v>
      </c>
      <c r="F56" s="1043">
        <f>Partidas!G78</f>
        <v>168</v>
      </c>
      <c r="G56" s="1040">
        <f>Partidas!E78</f>
        <v>46258</v>
      </c>
      <c r="H56" s="1040">
        <f>Partidas!F78</f>
        <v>46262</v>
      </c>
      <c r="I56">
        <f>Partidas!D78</f>
        <v>5</v>
      </c>
      <c r="N56" s="1092">
        <f>'Para Histograma'!L234</f>
        <v>0</v>
      </c>
      <c r="O56" s="1092">
        <f>'Para Histograma'!M234</f>
        <v>0</v>
      </c>
      <c r="P56" s="1092">
        <f>'Para Histograma'!N234</f>
        <v>0</v>
      </c>
      <c r="Q56" s="1092">
        <f>'Para Histograma'!O234</f>
        <v>0</v>
      </c>
      <c r="R56" s="1092">
        <f>'Para Histograma'!P234</f>
        <v>0</v>
      </c>
      <c r="S56" s="1092">
        <f>'Para Histograma'!Q234</f>
        <v>0</v>
      </c>
      <c r="T56" s="1092">
        <f>'Para Histograma'!R234</f>
        <v>0</v>
      </c>
      <c r="U56" s="1092">
        <f>'Para Histograma'!S234</f>
        <v>0</v>
      </c>
      <c r="V56" s="1092">
        <f>'Para Histograma'!T234</f>
        <v>134.4</v>
      </c>
      <c r="W56" s="1092">
        <f>'Para Histograma'!U234</f>
        <v>33.6</v>
      </c>
      <c r="X56" s="1092">
        <f>'Para Histograma'!V234</f>
        <v>0</v>
      </c>
      <c r="Y56" s="1092">
        <f>'Para Histograma'!W234</f>
        <v>0</v>
      </c>
      <c r="Z56" s="1092">
        <f>'Para Histograma'!X234</f>
        <v>0</v>
      </c>
      <c r="AA56" s="1092">
        <f>'Para Histograma'!Y234</f>
        <v>0</v>
      </c>
      <c r="AB56" s="1092">
        <f>'Para Histograma'!Z234</f>
        <v>0</v>
      </c>
      <c r="AC56" s="1092">
        <f>'Para Histograma'!AA234</f>
        <v>0</v>
      </c>
      <c r="AD56" s="1092">
        <f>'Para Histograma'!AB234</f>
        <v>0</v>
      </c>
      <c r="AE56" s="1092">
        <f>'Para Histograma'!AC234</f>
        <v>0</v>
      </c>
    </row>
    <row r="57" spans="2:31">
      <c r="B57" t="str">
        <f>'P6-2'!E57</f>
        <v>A1550</v>
      </c>
      <c r="C57" t="str">
        <f>'P6-2'!F57</f>
        <v>Inspección y verificación de bandejas y bancos de ductos existentes para determinar su reutilización</v>
      </c>
      <c r="D57" s="672">
        <f>'P6-2'!B57</f>
        <v>1</v>
      </c>
      <c r="E57" t="str">
        <f>'P6-2'!C57</f>
        <v>Gbl.</v>
      </c>
      <c r="F57" s="1043">
        <f>Partidas!G79</f>
        <v>35.200000000000003</v>
      </c>
      <c r="G57" s="1040">
        <f>Partidas!E79</f>
        <v>46265</v>
      </c>
      <c r="H57" s="1040">
        <f>Partidas!F79</f>
        <v>46266</v>
      </c>
      <c r="I57">
        <f>Partidas!D79</f>
        <v>2</v>
      </c>
      <c r="N57" s="1092">
        <f>'Para Histograma'!L238</f>
        <v>0</v>
      </c>
      <c r="O57" s="1092">
        <f>'Para Histograma'!M238</f>
        <v>0</v>
      </c>
      <c r="P57" s="1092">
        <f>'Para Histograma'!N238</f>
        <v>0</v>
      </c>
      <c r="Q57" s="1092">
        <f>'Para Histograma'!O238</f>
        <v>0</v>
      </c>
      <c r="R57" s="1092">
        <f>'Para Histograma'!P238</f>
        <v>0</v>
      </c>
      <c r="S57" s="1092">
        <f>'Para Histograma'!Q238</f>
        <v>0</v>
      </c>
      <c r="T57" s="1092">
        <f>'Para Histograma'!R238</f>
        <v>0</v>
      </c>
      <c r="U57" s="1092">
        <f>'Para Histograma'!S238</f>
        <v>0</v>
      </c>
      <c r="V57" s="1092">
        <f>'Para Histograma'!T238</f>
        <v>0</v>
      </c>
      <c r="W57" s="1092">
        <f>'Para Histograma'!U238</f>
        <v>35.200000000000003</v>
      </c>
      <c r="X57" s="1092">
        <f>'Para Histograma'!V238</f>
        <v>0</v>
      </c>
      <c r="Y57" s="1092">
        <f>'Para Histograma'!W238</f>
        <v>0</v>
      </c>
      <c r="Z57" s="1092">
        <f>'Para Histograma'!X238</f>
        <v>0</v>
      </c>
      <c r="AA57" s="1092">
        <f>'Para Histograma'!Y238</f>
        <v>0</v>
      </c>
      <c r="AB57" s="1092">
        <f>'Para Histograma'!Z238</f>
        <v>0</v>
      </c>
      <c r="AC57" s="1092">
        <f>'Para Histograma'!AA238</f>
        <v>0</v>
      </c>
      <c r="AD57" s="1092">
        <f>'Para Histograma'!AB238</f>
        <v>0</v>
      </c>
      <c r="AE57" s="1092">
        <f>'Para Histograma'!AC238</f>
        <v>0</v>
      </c>
    </row>
    <row r="58" spans="2:31">
      <c r="B58" t="str">
        <f>'P6-2'!E58</f>
        <v>A1560</v>
      </c>
      <c r="C58" t="str">
        <f>'P6-2'!F58</f>
        <v>Manómetro tipo bourdon con sello de diafragma, conexión Ø1/2" NPT macho; incluye montaje y placa. Tags PI-17633001@007</v>
      </c>
      <c r="D58" s="672">
        <f>'P6-2'!B58</f>
        <v>7</v>
      </c>
      <c r="E58" t="str">
        <f>'P6-2'!C58</f>
        <v>UND</v>
      </c>
      <c r="F58" s="1043">
        <f>Partidas!G81</f>
        <v>117.6</v>
      </c>
      <c r="G58" s="1040">
        <f>Partidas!E81</f>
        <v>46289</v>
      </c>
      <c r="H58" s="1040">
        <f>Partidas!F81</f>
        <v>46294</v>
      </c>
      <c r="I58">
        <f>Partidas!D81</f>
        <v>4</v>
      </c>
      <c r="N58" s="1092">
        <f>'Para Histograma'!L243</f>
        <v>0</v>
      </c>
      <c r="O58" s="1092">
        <f>'Para Histograma'!M243</f>
        <v>0</v>
      </c>
      <c r="P58" s="1092">
        <f>'Para Histograma'!N243</f>
        <v>0</v>
      </c>
      <c r="Q58" s="1092">
        <f>'Para Histograma'!O243</f>
        <v>0</v>
      </c>
      <c r="R58" s="1092">
        <f>'Para Histograma'!P243</f>
        <v>0</v>
      </c>
      <c r="S58" s="1092">
        <f>'Para Histograma'!Q243</f>
        <v>0</v>
      </c>
      <c r="T58" s="1092">
        <f>'Para Histograma'!R243</f>
        <v>0</v>
      </c>
      <c r="U58" s="1092">
        <f>'Para Histograma'!S243</f>
        <v>0</v>
      </c>
      <c r="V58" s="1092">
        <f>'Para Histograma'!T243</f>
        <v>0</v>
      </c>
      <c r="W58" s="1092">
        <f>'Para Histograma'!U243</f>
        <v>0</v>
      </c>
      <c r="X58" s="1092">
        <f>'Para Histograma'!V243</f>
        <v>0</v>
      </c>
      <c r="Y58" s="1092">
        <f>'Para Histograma'!W243</f>
        <v>0</v>
      </c>
      <c r="Z58" s="1092">
        <f>'Para Histograma'!X243</f>
        <v>19.599999999999998</v>
      </c>
      <c r="AA58" s="1092">
        <f>'Para Histograma'!Y243</f>
        <v>98</v>
      </c>
      <c r="AB58" s="1092">
        <f>'Para Histograma'!Z243</f>
        <v>0</v>
      </c>
      <c r="AC58" s="1092">
        <f>'Para Histograma'!AA243</f>
        <v>0</v>
      </c>
      <c r="AD58" s="1092">
        <f>'Para Histograma'!AB243</f>
        <v>0</v>
      </c>
      <c r="AE58" s="1092">
        <f>'Para Histograma'!AC243</f>
        <v>0</v>
      </c>
    </row>
    <row r="59" spans="2:31">
      <c r="B59" t="str">
        <f>'P6-2'!E59</f>
        <v>A1570</v>
      </c>
      <c r="C59" t="str">
        <f>'P6-2'!F59</f>
        <v>Sensor de flujo electromagnético Ø1" #150, CS, Tefzel/ETFE, electrodos 316 SS. Tag FE-17633008</v>
      </c>
      <c r="D59" s="672">
        <f>'P6-2'!B59</f>
        <v>1</v>
      </c>
      <c r="E59" t="str">
        <f>'P6-2'!C59</f>
        <v>UND</v>
      </c>
      <c r="F59" s="1043">
        <f>Partidas!G82</f>
        <v>33.6</v>
      </c>
      <c r="G59" s="1040">
        <f>Partidas!E82</f>
        <v>46295</v>
      </c>
      <c r="H59" s="1040">
        <f>Partidas!F82</f>
        <v>46295</v>
      </c>
      <c r="I59">
        <f>Partidas!D82</f>
        <v>1</v>
      </c>
      <c r="N59" s="1092">
        <f>'Para Histograma'!L247</f>
        <v>0</v>
      </c>
      <c r="O59" s="1092">
        <f>'Para Histograma'!M247</f>
        <v>0</v>
      </c>
      <c r="P59" s="1092">
        <f>'Para Histograma'!N247</f>
        <v>0</v>
      </c>
      <c r="Q59" s="1092">
        <f>'Para Histograma'!O247</f>
        <v>0</v>
      </c>
      <c r="R59" s="1092">
        <f>'Para Histograma'!P247</f>
        <v>0</v>
      </c>
      <c r="S59" s="1092">
        <f>'Para Histograma'!Q247</f>
        <v>0</v>
      </c>
      <c r="T59" s="1092">
        <f>'Para Histograma'!R247</f>
        <v>0</v>
      </c>
      <c r="U59" s="1092">
        <f>'Para Histograma'!S247</f>
        <v>0</v>
      </c>
      <c r="V59" s="1092">
        <f>'Para Histograma'!T247</f>
        <v>0</v>
      </c>
      <c r="W59" s="1092">
        <f>'Para Histograma'!U247</f>
        <v>0</v>
      </c>
      <c r="X59" s="1092">
        <f>'Para Histograma'!V247</f>
        <v>0</v>
      </c>
      <c r="Y59" s="1092">
        <f>'Para Histograma'!W247</f>
        <v>0</v>
      </c>
      <c r="Z59" s="1092">
        <f>'Para Histograma'!X247</f>
        <v>0</v>
      </c>
      <c r="AA59" s="1092">
        <f>'Para Histograma'!Y247</f>
        <v>33.6</v>
      </c>
      <c r="AB59" s="1092">
        <f>'Para Histograma'!Z247</f>
        <v>0</v>
      </c>
      <c r="AC59" s="1092">
        <f>'Para Histograma'!AA247</f>
        <v>0</v>
      </c>
      <c r="AD59" s="1092">
        <f>'Para Histograma'!AB247</f>
        <v>0</v>
      </c>
      <c r="AE59" s="1092">
        <f>'Para Histograma'!AC247</f>
        <v>0</v>
      </c>
    </row>
    <row r="60" spans="2:31">
      <c r="B60" t="str">
        <f>'P6-2'!E60</f>
        <v>A1580</v>
      </c>
      <c r="C60" t="str">
        <f>'P6-2'!F60</f>
        <v>Sensor de flujo electromagnético Ø1/2" #150, CS, Tefzel/ETFE, electrodos 316 SS. Tags FE-176330010 y FE-17633012</v>
      </c>
      <c r="D60" s="672">
        <f>'P6-2'!B60</f>
        <v>2</v>
      </c>
      <c r="E60" t="str">
        <f>'P6-2'!C60</f>
        <v>UND</v>
      </c>
      <c r="F60" s="1043">
        <f>Partidas!G83</f>
        <v>67.2</v>
      </c>
      <c r="G60" s="1040">
        <f>Partidas!E83</f>
        <v>46296</v>
      </c>
      <c r="H60" s="1040">
        <f>Partidas!F83</f>
        <v>46297</v>
      </c>
      <c r="I60">
        <f>Partidas!D83</f>
        <v>2</v>
      </c>
      <c r="N60" s="1092">
        <f>'Para Histograma'!L251</f>
        <v>0</v>
      </c>
      <c r="O60" s="1092">
        <f>'Para Histograma'!M251</f>
        <v>0</v>
      </c>
      <c r="P60" s="1092">
        <f>'Para Histograma'!N251</f>
        <v>0</v>
      </c>
      <c r="Q60" s="1092">
        <f>'Para Histograma'!O251</f>
        <v>0</v>
      </c>
      <c r="R60" s="1092">
        <f>'Para Histograma'!P251</f>
        <v>0</v>
      </c>
      <c r="S60" s="1092">
        <f>'Para Histograma'!Q251</f>
        <v>0</v>
      </c>
      <c r="T60" s="1092">
        <f>'Para Histograma'!R251</f>
        <v>0</v>
      </c>
      <c r="U60" s="1092">
        <f>'Para Histograma'!S251</f>
        <v>0</v>
      </c>
      <c r="V60" s="1092">
        <f>'Para Histograma'!T251</f>
        <v>0</v>
      </c>
      <c r="W60" s="1092">
        <f>'Para Histograma'!U251</f>
        <v>0</v>
      </c>
      <c r="X60" s="1092">
        <f>'Para Histograma'!V251</f>
        <v>0</v>
      </c>
      <c r="Y60" s="1092">
        <f>'Para Histograma'!W251</f>
        <v>0</v>
      </c>
      <c r="Z60" s="1092">
        <f>'Para Histograma'!X251</f>
        <v>0</v>
      </c>
      <c r="AA60" s="1092">
        <f>'Para Histograma'!Y251</f>
        <v>33.6</v>
      </c>
      <c r="AB60" s="1092">
        <f>'Para Histograma'!Z251</f>
        <v>33.6</v>
      </c>
      <c r="AC60" s="1092">
        <f>'Para Histograma'!AA251</f>
        <v>0</v>
      </c>
      <c r="AD60" s="1092">
        <f>'Para Histograma'!AB251</f>
        <v>0</v>
      </c>
      <c r="AE60" s="1092">
        <f>'Para Histograma'!AC251</f>
        <v>0</v>
      </c>
    </row>
    <row r="61" spans="2:31">
      <c r="B61" t="str">
        <f>'P6-2'!E61</f>
        <v>A1590</v>
      </c>
      <c r="C61" t="str">
        <f>'P6-2'!F61</f>
        <v>Sensor de flujo electromagnético Ø1-1/2" #150, SS, Teflon/PTFE, electrodos Hastelloy. Tag FE-17633009</v>
      </c>
      <c r="D61" s="672">
        <f>'P6-2'!B61</f>
        <v>1</v>
      </c>
      <c r="E61" t="str">
        <f>'P6-2'!C61</f>
        <v>UND</v>
      </c>
      <c r="F61" s="1043">
        <f>Partidas!G84</f>
        <v>33.6</v>
      </c>
      <c r="G61" s="1040">
        <f>Partidas!E84</f>
        <v>46295</v>
      </c>
      <c r="H61" s="1040">
        <f>Partidas!F84</f>
        <v>46295</v>
      </c>
      <c r="I61">
        <f>Partidas!D84</f>
        <v>1</v>
      </c>
      <c r="N61" s="1092">
        <f>'Para Histograma'!L255</f>
        <v>0</v>
      </c>
      <c r="O61" s="1092">
        <f>'Para Histograma'!M255</f>
        <v>0</v>
      </c>
      <c r="P61" s="1092">
        <f>'Para Histograma'!N255</f>
        <v>0</v>
      </c>
      <c r="Q61" s="1092">
        <f>'Para Histograma'!O255</f>
        <v>0</v>
      </c>
      <c r="R61" s="1092">
        <f>'Para Histograma'!P255</f>
        <v>0</v>
      </c>
      <c r="S61" s="1092">
        <f>'Para Histograma'!Q255</f>
        <v>0</v>
      </c>
      <c r="T61" s="1092">
        <f>'Para Histograma'!R255</f>
        <v>0</v>
      </c>
      <c r="U61" s="1092">
        <f>'Para Histograma'!S255</f>
        <v>0</v>
      </c>
      <c r="V61" s="1092">
        <f>'Para Histograma'!T255</f>
        <v>0</v>
      </c>
      <c r="W61" s="1092">
        <f>'Para Histograma'!U255</f>
        <v>0</v>
      </c>
      <c r="X61" s="1092">
        <f>'Para Histograma'!V255</f>
        <v>0</v>
      </c>
      <c r="Y61" s="1092">
        <f>'Para Histograma'!W255</f>
        <v>0</v>
      </c>
      <c r="Z61" s="1092">
        <f>'Para Histograma'!X255</f>
        <v>0</v>
      </c>
      <c r="AA61" s="1092">
        <f>'Para Histograma'!Y255</f>
        <v>33.6</v>
      </c>
      <c r="AB61" s="1092">
        <f>'Para Histograma'!Z255</f>
        <v>0</v>
      </c>
      <c r="AC61" s="1092">
        <f>'Para Histograma'!AA255</f>
        <v>0</v>
      </c>
      <c r="AD61" s="1092">
        <f>'Para Histograma'!AB255</f>
        <v>0</v>
      </c>
      <c r="AE61" s="1092">
        <f>'Para Histograma'!AC255</f>
        <v>0</v>
      </c>
    </row>
    <row r="62" spans="2:31">
      <c r="B62" t="str">
        <f>'P6-2'!E62</f>
        <v>A1600</v>
      </c>
      <c r="C62" t="str">
        <f>'P6-2'!F62</f>
        <v>Sensor de flujo electromagnético Ø1" #150, SS, Teflon/PTFE, electrodos Hastelloy. Tags FE-176330011 y FE-17633013</v>
      </c>
      <c r="D62" s="672">
        <f>'P6-2'!B62</f>
        <v>2</v>
      </c>
      <c r="E62" t="str">
        <f>'P6-2'!C62</f>
        <v>UND</v>
      </c>
      <c r="F62" s="1043">
        <f>Partidas!G85</f>
        <v>67.2</v>
      </c>
      <c r="G62" s="1040">
        <f>Partidas!E85</f>
        <v>46296</v>
      </c>
      <c r="H62" s="1040">
        <f>Partidas!F85</f>
        <v>46297</v>
      </c>
      <c r="I62">
        <f>Partidas!D85</f>
        <v>2</v>
      </c>
      <c r="N62" s="1092">
        <f>'Para Histograma'!L259</f>
        <v>0</v>
      </c>
      <c r="O62" s="1092">
        <f>'Para Histograma'!M259</f>
        <v>0</v>
      </c>
      <c r="P62" s="1092">
        <f>'Para Histograma'!N259</f>
        <v>0</v>
      </c>
      <c r="Q62" s="1092">
        <f>'Para Histograma'!O259</f>
        <v>0</v>
      </c>
      <c r="R62" s="1092">
        <f>'Para Histograma'!P259</f>
        <v>0</v>
      </c>
      <c r="S62" s="1092">
        <f>'Para Histograma'!Q259</f>
        <v>0</v>
      </c>
      <c r="T62" s="1092">
        <f>'Para Histograma'!R259</f>
        <v>0</v>
      </c>
      <c r="U62" s="1092">
        <f>'Para Histograma'!S259</f>
        <v>0</v>
      </c>
      <c r="V62" s="1092">
        <f>'Para Histograma'!T259</f>
        <v>0</v>
      </c>
      <c r="W62" s="1092">
        <f>'Para Histograma'!U259</f>
        <v>0</v>
      </c>
      <c r="X62" s="1092">
        <f>'Para Histograma'!V259</f>
        <v>0</v>
      </c>
      <c r="Y62" s="1092">
        <f>'Para Histograma'!W259</f>
        <v>0</v>
      </c>
      <c r="Z62" s="1092">
        <f>'Para Histograma'!X259</f>
        <v>0</v>
      </c>
      <c r="AA62" s="1092">
        <f>'Para Histograma'!Y259</f>
        <v>33.6</v>
      </c>
      <c r="AB62" s="1092">
        <f>'Para Histograma'!Z259</f>
        <v>33.6</v>
      </c>
      <c r="AC62" s="1092">
        <f>'Para Histograma'!AA259</f>
        <v>0</v>
      </c>
      <c r="AD62" s="1092">
        <f>'Para Histograma'!AB259</f>
        <v>0</v>
      </c>
      <c r="AE62" s="1092">
        <f>'Para Histograma'!AC259</f>
        <v>0</v>
      </c>
    </row>
    <row r="63" spans="2:31">
      <c r="B63" t="str">
        <f>'P6-2'!E63</f>
        <v>A1610</v>
      </c>
      <c r="C63" t="str">
        <f>'P6-2'!F63</f>
        <v>Transmisor indicador de flujo digital programable, remoto a sensor, display, 4-20mA+HART. Tags FIT-17633008@013</v>
      </c>
      <c r="D63" s="672">
        <f>'P6-2'!B63</f>
        <v>6</v>
      </c>
      <c r="E63" t="str">
        <f>'P6-2'!C63</f>
        <v>UND</v>
      </c>
      <c r="F63" s="1043">
        <f>Partidas!G86</f>
        <v>100.8</v>
      </c>
      <c r="G63" s="1040">
        <f>Partidas!E86</f>
        <v>46301</v>
      </c>
      <c r="H63" s="1040">
        <f>Partidas!F86</f>
        <v>46304</v>
      </c>
      <c r="I63">
        <f>Partidas!D86</f>
        <v>3</v>
      </c>
      <c r="N63" s="1092">
        <f>'Para Histograma'!L263</f>
        <v>0</v>
      </c>
      <c r="O63" s="1092">
        <f>'Para Histograma'!M263</f>
        <v>0</v>
      </c>
      <c r="P63" s="1092">
        <f>'Para Histograma'!N263</f>
        <v>0</v>
      </c>
      <c r="Q63" s="1092">
        <f>'Para Histograma'!O263</f>
        <v>0</v>
      </c>
      <c r="R63" s="1092">
        <f>'Para Histograma'!P263</f>
        <v>0</v>
      </c>
      <c r="S63" s="1092">
        <f>'Para Histograma'!Q263</f>
        <v>0</v>
      </c>
      <c r="T63" s="1092">
        <f>'Para Histograma'!R263</f>
        <v>0</v>
      </c>
      <c r="U63" s="1092">
        <f>'Para Histograma'!S263</f>
        <v>0</v>
      </c>
      <c r="V63" s="1092">
        <f>'Para Histograma'!T263</f>
        <v>0</v>
      </c>
      <c r="W63" s="1092">
        <f>'Para Histograma'!U263</f>
        <v>0</v>
      </c>
      <c r="X63" s="1092">
        <f>'Para Histograma'!V263</f>
        <v>0</v>
      </c>
      <c r="Y63" s="1092">
        <f>'Para Histograma'!W263</f>
        <v>0</v>
      </c>
      <c r="Z63" s="1092">
        <f>'Para Histograma'!X263</f>
        <v>0</v>
      </c>
      <c r="AA63" s="1092">
        <f>'Para Histograma'!Y263</f>
        <v>0</v>
      </c>
      <c r="AB63" s="1092">
        <f>'Para Histograma'!Z263</f>
        <v>75.599999999999994</v>
      </c>
      <c r="AC63" s="1092">
        <f>'Para Histograma'!AA263</f>
        <v>25.2</v>
      </c>
      <c r="AD63" s="1092">
        <f>'Para Histograma'!AB263</f>
        <v>0</v>
      </c>
      <c r="AE63" s="1092">
        <f>'Para Histograma'!AC263</f>
        <v>0</v>
      </c>
    </row>
    <row r="64" spans="2:31">
      <c r="B64" t="str">
        <f>'P6-2'!E64</f>
        <v>A1620</v>
      </c>
      <c r="C64" t="str">
        <f>'P6-2'!F64</f>
        <v>Sensor/transmisor de nivel radar no contacto, antena PVDF, Ø1-1/2", 4-20mA+HART. Tags LE/LT-17633014 y LE/LT-17633015</v>
      </c>
      <c r="D64" s="672">
        <f>'P6-2'!B64</f>
        <v>2</v>
      </c>
      <c r="E64" t="str">
        <f>'P6-2'!C64</f>
        <v>UND</v>
      </c>
      <c r="F64" s="1043">
        <f>Partidas!G87</f>
        <v>33.6</v>
      </c>
      <c r="G64" s="1040">
        <f>Partidas!E87</f>
        <v>46295</v>
      </c>
      <c r="H64" s="1040">
        <f>Partidas!F87</f>
        <v>46295</v>
      </c>
      <c r="I64">
        <f>Partidas!D87</f>
        <v>1</v>
      </c>
      <c r="N64" s="1092">
        <f>'Para Histograma'!L267</f>
        <v>0</v>
      </c>
      <c r="O64" s="1092">
        <f>'Para Histograma'!M267</f>
        <v>0</v>
      </c>
      <c r="P64" s="1092">
        <f>'Para Histograma'!N267</f>
        <v>0</v>
      </c>
      <c r="Q64" s="1092">
        <f>'Para Histograma'!O267</f>
        <v>0</v>
      </c>
      <c r="R64" s="1092">
        <f>'Para Histograma'!P267</f>
        <v>0</v>
      </c>
      <c r="S64" s="1092">
        <f>'Para Histograma'!Q267</f>
        <v>0</v>
      </c>
      <c r="T64" s="1092">
        <f>'Para Histograma'!R267</f>
        <v>0</v>
      </c>
      <c r="U64" s="1092">
        <f>'Para Histograma'!S267</f>
        <v>0</v>
      </c>
      <c r="V64" s="1092">
        <f>'Para Histograma'!T267</f>
        <v>0</v>
      </c>
      <c r="W64" s="1092">
        <f>'Para Histograma'!U267</f>
        <v>0</v>
      </c>
      <c r="X64" s="1092">
        <f>'Para Histograma'!V267</f>
        <v>0</v>
      </c>
      <c r="Y64" s="1092">
        <f>'Para Histograma'!W267</f>
        <v>0</v>
      </c>
      <c r="Z64" s="1092">
        <f>'Para Histograma'!X267</f>
        <v>0</v>
      </c>
      <c r="AA64" s="1092">
        <f>'Para Histograma'!Y267</f>
        <v>33.6</v>
      </c>
      <c r="AB64" s="1092">
        <f>'Para Histograma'!Z267</f>
        <v>0</v>
      </c>
      <c r="AC64" s="1092">
        <f>'Para Histograma'!AA267</f>
        <v>0</v>
      </c>
      <c r="AD64" s="1092">
        <f>'Para Histograma'!AB267</f>
        <v>0</v>
      </c>
      <c r="AE64" s="1092">
        <f>'Para Histograma'!AC267</f>
        <v>0</v>
      </c>
    </row>
    <row r="65" spans="2:31">
      <c r="B65" t="str">
        <f>'P6-2'!E65</f>
        <v>A1630</v>
      </c>
      <c r="C65" t="str">
        <f>'P6-2'!F65</f>
        <v>Indicador de nivel digital programable, remoto a sensor, display con teclado. Tags LI-17633014 y LI-17633015</v>
      </c>
      <c r="D65" s="672">
        <f>'P6-2'!B65</f>
        <v>2</v>
      </c>
      <c r="E65" t="str">
        <f>'P6-2'!C65</f>
        <v>UND</v>
      </c>
      <c r="F65" s="1043">
        <f>Partidas!G88</f>
        <v>33.6</v>
      </c>
      <c r="G65" s="1040">
        <f>Partidas!E88</f>
        <v>46302</v>
      </c>
      <c r="H65" s="1040">
        <f>Partidas!F88</f>
        <v>46302</v>
      </c>
      <c r="I65">
        <f>Partidas!D88</f>
        <v>1</v>
      </c>
      <c r="N65" s="1092">
        <f>'Para Histograma'!L271</f>
        <v>0</v>
      </c>
      <c r="O65" s="1092">
        <f>'Para Histograma'!M271</f>
        <v>0</v>
      </c>
      <c r="P65" s="1092">
        <f>'Para Histograma'!N271</f>
        <v>0</v>
      </c>
      <c r="Q65" s="1092">
        <f>'Para Histograma'!O271</f>
        <v>0</v>
      </c>
      <c r="R65" s="1092">
        <f>'Para Histograma'!P271</f>
        <v>0</v>
      </c>
      <c r="S65" s="1092">
        <f>'Para Histograma'!Q271</f>
        <v>0</v>
      </c>
      <c r="T65" s="1092">
        <f>'Para Histograma'!R271</f>
        <v>0</v>
      </c>
      <c r="U65" s="1092">
        <f>'Para Histograma'!S271</f>
        <v>0</v>
      </c>
      <c r="V65" s="1092">
        <f>'Para Histograma'!T271</f>
        <v>0</v>
      </c>
      <c r="W65" s="1092">
        <f>'Para Histograma'!U271</f>
        <v>0</v>
      </c>
      <c r="X65" s="1092">
        <f>'Para Histograma'!V271</f>
        <v>0</v>
      </c>
      <c r="Y65" s="1092">
        <f>'Para Histograma'!W271</f>
        <v>0</v>
      </c>
      <c r="Z65" s="1092">
        <f>'Para Histograma'!X271</f>
        <v>0</v>
      </c>
      <c r="AA65" s="1092">
        <f>'Para Histograma'!Y271</f>
        <v>0</v>
      </c>
      <c r="AB65" s="1092">
        <f>'Para Histograma'!Z271</f>
        <v>33.6</v>
      </c>
      <c r="AC65" s="1092">
        <f>'Para Histograma'!AA271</f>
        <v>0</v>
      </c>
      <c r="AD65" s="1092">
        <f>'Para Histograma'!AB271</f>
        <v>0</v>
      </c>
      <c r="AE65" s="1092">
        <f>'Para Histograma'!AC271</f>
        <v>0</v>
      </c>
    </row>
    <row r="66" spans="2:31">
      <c r="B66" t="str">
        <f>'P6-2'!E66</f>
        <v>A1640</v>
      </c>
      <c r="C66" t="str">
        <f>'P6-2'!F66</f>
        <v>Suministro, montaje e instalación de detalle constructivo para montaje de manómetro. Ver estandar MY 0000-7-00005</v>
      </c>
      <c r="D66" s="672">
        <f>'P6-2'!B66</f>
        <v>7</v>
      </c>
      <c r="E66" t="str">
        <f>'P6-2'!C66</f>
        <v>UND</v>
      </c>
      <c r="F66" s="1043">
        <f>Partidas!G89</f>
        <v>117.6</v>
      </c>
      <c r="G66" s="1040">
        <f>Partidas!E89</f>
        <v>46289</v>
      </c>
      <c r="H66" s="1040">
        <f>Partidas!F89</f>
        <v>46297</v>
      </c>
      <c r="I66">
        <f>Partidas!D89</f>
        <v>7</v>
      </c>
      <c r="N66" s="1092">
        <f>'Para Histograma'!L275</f>
        <v>0</v>
      </c>
      <c r="O66" s="1092">
        <f>'Para Histograma'!M275</f>
        <v>0</v>
      </c>
      <c r="P66" s="1092">
        <f>'Para Histograma'!N275</f>
        <v>0</v>
      </c>
      <c r="Q66" s="1092">
        <f>'Para Histograma'!O275</f>
        <v>0</v>
      </c>
      <c r="R66" s="1092">
        <f>'Para Histograma'!P275</f>
        <v>0</v>
      </c>
      <c r="S66" s="1092">
        <f>'Para Histograma'!Q275</f>
        <v>0</v>
      </c>
      <c r="T66" s="1092">
        <f>'Para Histograma'!R275</f>
        <v>0</v>
      </c>
      <c r="U66" s="1092">
        <f>'Para Histograma'!S275</f>
        <v>0</v>
      </c>
      <c r="V66" s="1092">
        <f>'Para Histograma'!T275</f>
        <v>0</v>
      </c>
      <c r="W66" s="1092">
        <f>'Para Histograma'!U275</f>
        <v>0</v>
      </c>
      <c r="X66" s="1092">
        <f>'Para Histograma'!V275</f>
        <v>0</v>
      </c>
      <c r="Y66" s="1092">
        <f>'Para Histograma'!W275</f>
        <v>0</v>
      </c>
      <c r="Z66" s="1092">
        <f>'Para Histograma'!X275</f>
        <v>13.066666666666666</v>
      </c>
      <c r="AA66" s="1092">
        <f>'Para Histograma'!Y275</f>
        <v>91.466666666666654</v>
      </c>
      <c r="AB66" s="1092">
        <f>'Para Histograma'!Z275</f>
        <v>13.066666666666666</v>
      </c>
      <c r="AC66" s="1092">
        <f>'Para Histograma'!AA275</f>
        <v>0</v>
      </c>
      <c r="AD66" s="1092">
        <f>'Para Histograma'!AB275</f>
        <v>0</v>
      </c>
      <c r="AE66" s="1092">
        <f>'Para Histograma'!AC275</f>
        <v>0</v>
      </c>
    </row>
    <row r="67" spans="2:31">
      <c r="B67" t="str">
        <f>'P6-2'!E67</f>
        <v>A1650</v>
      </c>
      <c r="C67" t="str">
        <f>'P6-2'!F67</f>
        <v>Detalle constructivo para montaje de sensor de flujo magnético. Estándar MY 0000-7-00001</v>
      </c>
      <c r="D67" s="672">
        <f>'P6-2'!B67</f>
        <v>6</v>
      </c>
      <c r="E67" t="str">
        <f>'P6-2'!C67</f>
        <v>UND</v>
      </c>
      <c r="F67" s="1043">
        <f>Partidas!G90</f>
        <v>20.160000000000004</v>
      </c>
      <c r="G67" s="1040">
        <f>Partidas!E90</f>
        <v>46314</v>
      </c>
      <c r="H67" s="1040">
        <f>Partidas!F90</f>
        <v>46314</v>
      </c>
      <c r="I67">
        <f>Partidas!D90</f>
        <v>1</v>
      </c>
      <c r="N67" s="1092">
        <f>'Para Histograma'!L279</f>
        <v>0</v>
      </c>
      <c r="O67" s="1092">
        <f>'Para Histograma'!M279</f>
        <v>0</v>
      </c>
      <c r="P67" s="1092">
        <f>'Para Histograma'!N279</f>
        <v>0</v>
      </c>
      <c r="Q67" s="1092">
        <f>'Para Histograma'!O279</f>
        <v>0</v>
      </c>
      <c r="R67" s="1092">
        <f>'Para Histograma'!P279</f>
        <v>0</v>
      </c>
      <c r="S67" s="1092">
        <f>'Para Histograma'!Q279</f>
        <v>0</v>
      </c>
      <c r="T67" s="1092">
        <f>'Para Histograma'!R279</f>
        <v>0</v>
      </c>
      <c r="U67" s="1092">
        <f>'Para Histograma'!S279</f>
        <v>0</v>
      </c>
      <c r="V67" s="1092">
        <f>'Para Histograma'!T279</f>
        <v>0</v>
      </c>
      <c r="W67" s="1092">
        <f>'Para Histograma'!U279</f>
        <v>0</v>
      </c>
      <c r="X67" s="1092">
        <f>'Para Histograma'!V279</f>
        <v>0</v>
      </c>
      <c r="Y67" s="1092">
        <f>'Para Histograma'!W279</f>
        <v>0</v>
      </c>
      <c r="Z67" s="1092">
        <f>'Para Histograma'!X279</f>
        <v>0</v>
      </c>
      <c r="AA67" s="1092">
        <f>'Para Histograma'!Y279</f>
        <v>0</v>
      </c>
      <c r="AB67" s="1092">
        <f>'Para Histograma'!Z279</f>
        <v>0</v>
      </c>
      <c r="AC67" s="1092">
        <f>'Para Histograma'!AA279</f>
        <v>0</v>
      </c>
      <c r="AD67" s="1092">
        <f>'Para Histograma'!AB279</f>
        <v>20.160000000000004</v>
      </c>
      <c r="AE67" s="1092">
        <f>'Para Histograma'!AC279</f>
        <v>0</v>
      </c>
    </row>
    <row r="68" spans="2:31">
      <c r="B68" t="str">
        <f>'P6-2'!E68</f>
        <v>A1660</v>
      </c>
      <c r="C68" t="str">
        <f>'P6-2'!F68</f>
        <v>Detalle constructivo para pedestal de soporte de tres transmisores. Estándar MY 0000-7-00025</v>
      </c>
      <c r="D68" s="672">
        <f>'P6-2'!B68</f>
        <v>2</v>
      </c>
      <c r="E68" t="str">
        <f>'P6-2'!C68</f>
        <v>UND</v>
      </c>
      <c r="F68" s="1043">
        <f>Partidas!G91</f>
        <v>6.7200000000000006</v>
      </c>
      <c r="G68" s="1040">
        <f>Partidas!E91</f>
        <v>46314</v>
      </c>
      <c r="H68" s="1040">
        <f>Partidas!F91</f>
        <v>46314</v>
      </c>
      <c r="I68">
        <f>Partidas!D91</f>
        <v>1</v>
      </c>
      <c r="N68" s="1092">
        <f>'Para Histograma'!L283</f>
        <v>0</v>
      </c>
      <c r="O68" s="1092">
        <f>'Para Histograma'!M283</f>
        <v>0</v>
      </c>
      <c r="P68" s="1092">
        <f>'Para Histograma'!N283</f>
        <v>0</v>
      </c>
      <c r="Q68" s="1092">
        <f>'Para Histograma'!O283</f>
        <v>0</v>
      </c>
      <c r="R68" s="1092">
        <f>'Para Histograma'!P283</f>
        <v>0</v>
      </c>
      <c r="S68" s="1092">
        <f>'Para Histograma'!Q283</f>
        <v>0</v>
      </c>
      <c r="T68" s="1092">
        <f>'Para Histograma'!R283</f>
        <v>0</v>
      </c>
      <c r="U68" s="1092">
        <f>'Para Histograma'!S283</f>
        <v>0</v>
      </c>
      <c r="V68" s="1092">
        <f>'Para Histograma'!T283</f>
        <v>0</v>
      </c>
      <c r="W68" s="1092">
        <f>'Para Histograma'!U283</f>
        <v>0</v>
      </c>
      <c r="X68" s="1092">
        <f>'Para Histograma'!V283</f>
        <v>0</v>
      </c>
      <c r="Y68" s="1092">
        <f>'Para Histograma'!W283</f>
        <v>0</v>
      </c>
      <c r="Z68" s="1092">
        <f>'Para Histograma'!X283</f>
        <v>0</v>
      </c>
      <c r="AA68" s="1092">
        <f>'Para Histograma'!Y283</f>
        <v>0</v>
      </c>
      <c r="AB68" s="1092">
        <f>'Para Histograma'!Z283</f>
        <v>0</v>
      </c>
      <c r="AC68" s="1092">
        <f>'Para Histograma'!AA283</f>
        <v>0</v>
      </c>
      <c r="AD68" s="1092">
        <f>'Para Histograma'!AB283</f>
        <v>6.7200000000000006</v>
      </c>
      <c r="AE68" s="1092">
        <f>'Para Histograma'!AC283</f>
        <v>0</v>
      </c>
    </row>
    <row r="69" spans="2:31">
      <c r="B69" t="str">
        <f>'P6-2'!E69</f>
        <v>A1670</v>
      </c>
      <c r="C69" t="str">
        <f>'P6-2'!F69</f>
        <v>Detalle constructivo para montaje de transmisor indicador de flujo. Estándar MY 0000-7-00028</v>
      </c>
      <c r="D69" s="672">
        <f>'P6-2'!B69</f>
        <v>6</v>
      </c>
      <c r="E69" t="str">
        <f>'P6-2'!C69</f>
        <v>UND</v>
      </c>
      <c r="F69" s="1043">
        <f>Partidas!G92</f>
        <v>33.6</v>
      </c>
      <c r="G69" s="1040">
        <f>Partidas!E92</f>
        <v>46314</v>
      </c>
      <c r="H69" s="1040">
        <f>Partidas!F92</f>
        <v>46315</v>
      </c>
      <c r="I69">
        <f>Partidas!D92</f>
        <v>2</v>
      </c>
      <c r="N69" s="1092">
        <f>'Para Histograma'!L287</f>
        <v>0</v>
      </c>
      <c r="O69" s="1092">
        <f>'Para Histograma'!M287</f>
        <v>0</v>
      </c>
      <c r="P69" s="1092">
        <f>'Para Histograma'!N287</f>
        <v>0</v>
      </c>
      <c r="Q69" s="1092">
        <f>'Para Histograma'!O287</f>
        <v>0</v>
      </c>
      <c r="R69" s="1092">
        <f>'Para Histograma'!P287</f>
        <v>0</v>
      </c>
      <c r="S69" s="1092">
        <f>'Para Histograma'!Q287</f>
        <v>0</v>
      </c>
      <c r="T69" s="1092">
        <f>'Para Histograma'!R287</f>
        <v>0</v>
      </c>
      <c r="U69" s="1092">
        <f>'Para Histograma'!S287</f>
        <v>0</v>
      </c>
      <c r="V69" s="1092">
        <f>'Para Histograma'!T287</f>
        <v>0</v>
      </c>
      <c r="W69" s="1092">
        <f>'Para Histograma'!U287</f>
        <v>0</v>
      </c>
      <c r="X69" s="1092">
        <f>'Para Histograma'!V287</f>
        <v>0</v>
      </c>
      <c r="Y69" s="1092">
        <f>'Para Histograma'!W287</f>
        <v>0</v>
      </c>
      <c r="Z69" s="1092">
        <f>'Para Histograma'!X287</f>
        <v>0</v>
      </c>
      <c r="AA69" s="1092">
        <f>'Para Histograma'!Y287</f>
        <v>0</v>
      </c>
      <c r="AB69" s="1092">
        <f>'Para Histograma'!Z287</f>
        <v>0</v>
      </c>
      <c r="AC69" s="1092">
        <f>'Para Histograma'!AA287</f>
        <v>0</v>
      </c>
      <c r="AD69" s="1092">
        <f>'Para Histograma'!AB287</f>
        <v>33.6</v>
      </c>
      <c r="AE69" s="1092">
        <f>'Para Histograma'!AC287</f>
        <v>0</v>
      </c>
    </row>
    <row r="70" spans="2:31">
      <c r="B70" t="str">
        <f>'P6-2'!E70</f>
        <v>A1680</v>
      </c>
      <c r="C70" t="str">
        <f>'P6-2'!F70</f>
        <v>Detalle constructivo para sensor/transmisor de nivel tipo radar. Estándar MY 0000-7-00007</v>
      </c>
      <c r="D70" s="672">
        <f>'P6-2'!B70</f>
        <v>2</v>
      </c>
      <c r="E70" t="str">
        <f>'P6-2'!C70</f>
        <v>UND</v>
      </c>
      <c r="F70" s="1043">
        <f>Partidas!G93</f>
        <v>11.2</v>
      </c>
      <c r="G70" s="1040">
        <f>Partidas!E93</f>
        <v>46314</v>
      </c>
      <c r="H70" s="1040">
        <f>Partidas!F93</f>
        <v>46314</v>
      </c>
      <c r="I70">
        <f>Partidas!D93</f>
        <v>1</v>
      </c>
      <c r="N70" s="1092">
        <f>'Para Histograma'!L291</f>
        <v>0</v>
      </c>
      <c r="O70" s="1092">
        <f>'Para Histograma'!M291</f>
        <v>0</v>
      </c>
      <c r="P70" s="1092">
        <f>'Para Histograma'!N291</f>
        <v>0</v>
      </c>
      <c r="Q70" s="1092">
        <f>'Para Histograma'!O291</f>
        <v>0</v>
      </c>
      <c r="R70" s="1092">
        <f>'Para Histograma'!P291</f>
        <v>0</v>
      </c>
      <c r="S70" s="1092">
        <f>'Para Histograma'!Q291</f>
        <v>0</v>
      </c>
      <c r="T70" s="1092">
        <f>'Para Histograma'!R291</f>
        <v>0</v>
      </c>
      <c r="U70" s="1092">
        <f>'Para Histograma'!S291</f>
        <v>0</v>
      </c>
      <c r="V70" s="1092">
        <f>'Para Histograma'!T291</f>
        <v>0</v>
      </c>
      <c r="W70" s="1092">
        <f>'Para Histograma'!U291</f>
        <v>0</v>
      </c>
      <c r="X70" s="1092">
        <f>'Para Histograma'!V291</f>
        <v>0</v>
      </c>
      <c r="Y70" s="1092">
        <f>'Para Histograma'!W291</f>
        <v>0</v>
      </c>
      <c r="Z70" s="1092">
        <f>'Para Histograma'!X291</f>
        <v>0</v>
      </c>
      <c r="AA70" s="1092">
        <f>'Para Histograma'!Y291</f>
        <v>0</v>
      </c>
      <c r="AB70" s="1092">
        <f>'Para Histograma'!Z291</f>
        <v>0</v>
      </c>
      <c r="AC70" s="1092">
        <f>'Para Histograma'!AA291</f>
        <v>0</v>
      </c>
      <c r="AD70" s="1092">
        <f>'Para Histograma'!AB291</f>
        <v>11.2</v>
      </c>
      <c r="AE70" s="1092">
        <f>'Para Histograma'!AC291</f>
        <v>0</v>
      </c>
    </row>
    <row r="71" spans="2:31">
      <c r="B71" t="str">
        <f>'P6-2'!E71</f>
        <v>A1690</v>
      </c>
      <c r="C71" t="str">
        <f>'P6-2'!F71</f>
        <v>Detalle constructivo para pedestal de indicador de nivel. Estándar MY 0000-7-00024</v>
      </c>
      <c r="D71" s="672">
        <f>'P6-2'!B71</f>
        <v>2</v>
      </c>
      <c r="E71" t="str">
        <f>'P6-2'!C71</f>
        <v>UND</v>
      </c>
      <c r="F71" s="1043">
        <f>Partidas!G94</f>
        <v>11.2</v>
      </c>
      <c r="G71" s="1040">
        <f>Partidas!E94</f>
        <v>46314</v>
      </c>
      <c r="H71" s="1040">
        <f>Partidas!F94</f>
        <v>46314</v>
      </c>
      <c r="I71">
        <f>Partidas!D94</f>
        <v>1</v>
      </c>
      <c r="N71" s="1092">
        <f>'Para Histograma'!L295</f>
        <v>0</v>
      </c>
      <c r="O71" s="1092">
        <f>'Para Histograma'!M295</f>
        <v>0</v>
      </c>
      <c r="P71" s="1092">
        <f>'Para Histograma'!N295</f>
        <v>0</v>
      </c>
      <c r="Q71" s="1092">
        <f>'Para Histograma'!O295</f>
        <v>0</v>
      </c>
      <c r="R71" s="1092">
        <f>'Para Histograma'!P295</f>
        <v>0</v>
      </c>
      <c r="S71" s="1092">
        <f>'Para Histograma'!Q295</f>
        <v>0</v>
      </c>
      <c r="T71" s="1092">
        <f>'Para Histograma'!R295</f>
        <v>0</v>
      </c>
      <c r="U71" s="1092">
        <f>'Para Histograma'!S295</f>
        <v>0</v>
      </c>
      <c r="V71" s="1092">
        <f>'Para Histograma'!T295</f>
        <v>0</v>
      </c>
      <c r="W71" s="1092">
        <f>'Para Histograma'!U295</f>
        <v>0</v>
      </c>
      <c r="X71" s="1092">
        <f>'Para Histograma'!V295</f>
        <v>0</v>
      </c>
      <c r="Y71" s="1092">
        <f>'Para Histograma'!W295</f>
        <v>0</v>
      </c>
      <c r="Z71" s="1092">
        <f>'Para Histograma'!X295</f>
        <v>0</v>
      </c>
      <c r="AA71" s="1092">
        <f>'Para Histograma'!Y295</f>
        <v>0</v>
      </c>
      <c r="AB71" s="1092">
        <f>'Para Histograma'!Z295</f>
        <v>0</v>
      </c>
      <c r="AC71" s="1092">
        <f>'Para Histograma'!AA295</f>
        <v>0</v>
      </c>
      <c r="AD71" s="1092">
        <f>'Para Histograma'!AB295</f>
        <v>11.2</v>
      </c>
      <c r="AE71" s="1092">
        <f>'Para Histograma'!AC295</f>
        <v>0</v>
      </c>
    </row>
    <row r="72" spans="2:31">
      <c r="B72" t="str">
        <f>'P6-2'!E72</f>
        <v>A1700</v>
      </c>
      <c r="C72" t="str">
        <f>'P6-2'!F72</f>
        <v>Válvula de control de flujo tipo globo, actuador neumático y posicionador, Ø2" #150, CS, 4-20mA+HART. Tag FCV/FY-1763300</v>
      </c>
      <c r="D72" s="672">
        <f>'P6-2'!B72</f>
        <v>1</v>
      </c>
      <c r="E72" t="str">
        <f>'P6-2'!C72</f>
        <v>UND</v>
      </c>
      <c r="F72" s="1043">
        <f>Partidas!G96</f>
        <v>32.799999999999997</v>
      </c>
      <c r="G72" s="1040">
        <f>Partidas!E96</f>
        <v>46300</v>
      </c>
      <c r="H72" s="1040">
        <f>Partidas!F96</f>
        <v>46300</v>
      </c>
      <c r="I72">
        <f>Partidas!D96</f>
        <v>1</v>
      </c>
      <c r="N72" s="1092">
        <f>'Para Histograma'!L300</f>
        <v>0</v>
      </c>
      <c r="O72" s="1092">
        <f>'Para Histograma'!M300</f>
        <v>0</v>
      </c>
      <c r="P72" s="1092">
        <f>'Para Histograma'!N300</f>
        <v>0</v>
      </c>
      <c r="Q72" s="1092">
        <f>'Para Histograma'!O300</f>
        <v>0</v>
      </c>
      <c r="R72" s="1092">
        <f>'Para Histograma'!P300</f>
        <v>0</v>
      </c>
      <c r="S72" s="1092">
        <f>'Para Histograma'!Q300</f>
        <v>0</v>
      </c>
      <c r="T72" s="1092">
        <f>'Para Histograma'!R300</f>
        <v>0</v>
      </c>
      <c r="U72" s="1092">
        <f>'Para Histograma'!S300</f>
        <v>0</v>
      </c>
      <c r="V72" s="1092">
        <f>'Para Histograma'!T300</f>
        <v>0</v>
      </c>
      <c r="W72" s="1092">
        <f>'Para Histograma'!U300</f>
        <v>0</v>
      </c>
      <c r="X72" s="1092">
        <f>'Para Histograma'!V300</f>
        <v>0</v>
      </c>
      <c r="Y72" s="1092">
        <f>'Para Histograma'!W300</f>
        <v>0</v>
      </c>
      <c r="Z72" s="1092">
        <f>'Para Histograma'!X300</f>
        <v>0</v>
      </c>
      <c r="AA72" s="1092">
        <f>'Para Histograma'!Y300</f>
        <v>0</v>
      </c>
      <c r="AB72" s="1092">
        <f>'Para Histograma'!Z300</f>
        <v>32.799999999999997</v>
      </c>
      <c r="AC72" s="1092">
        <f>'Para Histograma'!AA300</f>
        <v>0</v>
      </c>
      <c r="AD72" s="1092">
        <f>'Para Histograma'!AB300</f>
        <v>0</v>
      </c>
      <c r="AE72" s="1092">
        <f>'Para Histograma'!AC300</f>
        <v>0</v>
      </c>
    </row>
    <row r="73" spans="2:31">
      <c r="B73" t="str">
        <f>'P6-2'!E73</f>
        <v>A1710</v>
      </c>
      <c r="C73" t="str">
        <f>'P6-2'!F73</f>
        <v>Válvula de control tipo globo, actuador neumático y posicionador, Ø1-1/2" #150, CS, HART. Tags FCV/FY-17633011 y 013</v>
      </c>
      <c r="D73" s="672">
        <f>'P6-2'!B73</f>
        <v>2</v>
      </c>
      <c r="E73" t="str">
        <f>'P6-2'!C73</f>
        <v>UND</v>
      </c>
      <c r="F73" s="1043">
        <f>Partidas!G97</f>
        <v>65.599999999999994</v>
      </c>
      <c r="G73" s="1040">
        <f>Partidas!E97</f>
        <v>46300</v>
      </c>
      <c r="H73" s="1040">
        <f>Partidas!F97</f>
        <v>46301</v>
      </c>
      <c r="I73">
        <f>Partidas!D97</f>
        <v>2</v>
      </c>
      <c r="N73" s="1092">
        <f>'Para Histograma'!L304</f>
        <v>0</v>
      </c>
      <c r="O73" s="1092">
        <f>'Para Histograma'!M304</f>
        <v>0</v>
      </c>
      <c r="P73" s="1092">
        <f>'Para Histograma'!N304</f>
        <v>0</v>
      </c>
      <c r="Q73" s="1092">
        <f>'Para Histograma'!O304</f>
        <v>0</v>
      </c>
      <c r="R73" s="1092">
        <f>'Para Histograma'!P304</f>
        <v>0</v>
      </c>
      <c r="S73" s="1092">
        <f>'Para Histograma'!Q304</f>
        <v>0</v>
      </c>
      <c r="T73" s="1092">
        <f>'Para Histograma'!R304</f>
        <v>0</v>
      </c>
      <c r="U73" s="1092">
        <f>'Para Histograma'!S304</f>
        <v>0</v>
      </c>
      <c r="V73" s="1092">
        <f>'Para Histograma'!T304</f>
        <v>0</v>
      </c>
      <c r="W73" s="1092">
        <f>'Para Histograma'!U304</f>
        <v>0</v>
      </c>
      <c r="X73" s="1092">
        <f>'Para Histograma'!V304</f>
        <v>0</v>
      </c>
      <c r="Y73" s="1092">
        <f>'Para Histograma'!W304</f>
        <v>0</v>
      </c>
      <c r="Z73" s="1092">
        <f>'Para Histograma'!X304</f>
        <v>0</v>
      </c>
      <c r="AA73" s="1092">
        <f>'Para Histograma'!Y304</f>
        <v>0</v>
      </c>
      <c r="AB73" s="1092">
        <f>'Para Histograma'!Z304</f>
        <v>65.599999999999994</v>
      </c>
      <c r="AC73" s="1092">
        <f>'Para Histograma'!AA304</f>
        <v>0</v>
      </c>
      <c r="AD73" s="1092">
        <f>'Para Histograma'!AB304</f>
        <v>0</v>
      </c>
      <c r="AE73" s="1092">
        <f>'Para Histograma'!AC304</f>
        <v>0</v>
      </c>
    </row>
    <row r="74" spans="2:31">
      <c r="B74" t="str">
        <f>'P6-2'!E74</f>
        <v>A1720</v>
      </c>
      <c r="C74" t="str">
        <f>'P6-2'!F74</f>
        <v>Detalle constructivo para montaje de válvulas de control. Estándar MY 0000-7-00016</v>
      </c>
      <c r="D74" s="672">
        <f>'P6-2'!B74</f>
        <v>3</v>
      </c>
      <c r="E74" t="str">
        <f>'P6-2'!C74</f>
        <v>UND</v>
      </c>
      <c r="F74" s="1043">
        <f>Partidas!G98</f>
        <v>16.8</v>
      </c>
      <c r="G74" s="1040">
        <f>Partidas!E98</f>
        <v>46302</v>
      </c>
      <c r="H74" s="1040">
        <f>Partidas!F98</f>
        <v>46302</v>
      </c>
      <c r="I74">
        <f>Partidas!D98</f>
        <v>1</v>
      </c>
      <c r="N74" s="1092">
        <f>'Para Histograma'!L308</f>
        <v>0</v>
      </c>
      <c r="O74" s="1092">
        <f>'Para Histograma'!M308</f>
        <v>0</v>
      </c>
      <c r="P74" s="1092">
        <f>'Para Histograma'!N308</f>
        <v>0</v>
      </c>
      <c r="Q74" s="1092">
        <f>'Para Histograma'!O308</f>
        <v>0</v>
      </c>
      <c r="R74" s="1092">
        <f>'Para Histograma'!P308</f>
        <v>0</v>
      </c>
      <c r="S74" s="1092">
        <f>'Para Histograma'!Q308</f>
        <v>0</v>
      </c>
      <c r="T74" s="1092">
        <f>'Para Histograma'!R308</f>
        <v>0</v>
      </c>
      <c r="U74" s="1092">
        <f>'Para Histograma'!S308</f>
        <v>0</v>
      </c>
      <c r="V74" s="1092">
        <f>'Para Histograma'!T308</f>
        <v>0</v>
      </c>
      <c r="W74" s="1092">
        <f>'Para Histograma'!U308</f>
        <v>0</v>
      </c>
      <c r="X74" s="1092">
        <f>'Para Histograma'!V308</f>
        <v>0</v>
      </c>
      <c r="Y74" s="1092">
        <f>'Para Histograma'!W308</f>
        <v>0</v>
      </c>
      <c r="Z74" s="1092">
        <f>'Para Histograma'!X308</f>
        <v>0</v>
      </c>
      <c r="AA74" s="1092">
        <f>'Para Histograma'!Y308</f>
        <v>0</v>
      </c>
      <c r="AB74" s="1092">
        <f>'Para Histograma'!Z308</f>
        <v>16.8</v>
      </c>
      <c r="AC74" s="1092">
        <f>'Para Histograma'!AA308</f>
        <v>0</v>
      </c>
      <c r="AD74" s="1092">
        <f>'Para Histograma'!AB308</f>
        <v>0</v>
      </c>
      <c r="AE74" s="1092">
        <f>'Para Histograma'!AC308</f>
        <v>0</v>
      </c>
    </row>
    <row r="75" spans="2:31">
      <c r="B75" t="str">
        <f>'P6-2'!E75</f>
        <v>A1730</v>
      </c>
      <c r="C75" t="str">
        <f>'P6-2'!F75</f>
        <v>Verificación y ampliación del tubing de aire para válvulas de control en el área de dosificación de floculantes.</v>
      </c>
      <c r="D75" s="672">
        <f>'P6-2'!B75</f>
        <v>1</v>
      </c>
      <c r="E75" t="str">
        <f>'P6-2'!C75</f>
        <v>Gbl.</v>
      </c>
      <c r="F75" s="1043">
        <f>Partidas!G99</f>
        <v>33.6</v>
      </c>
      <c r="G75" s="1040">
        <f>Partidas!E99</f>
        <v>46304</v>
      </c>
      <c r="H75" s="1040">
        <f>Partidas!F99</f>
        <v>46307</v>
      </c>
      <c r="I75">
        <f>Partidas!D99</f>
        <v>2</v>
      </c>
      <c r="N75" s="1092">
        <f>'Para Histograma'!L312</f>
        <v>0</v>
      </c>
      <c r="O75" s="1092">
        <f>'Para Histograma'!M312</f>
        <v>0</v>
      </c>
      <c r="P75" s="1092">
        <f>'Para Histograma'!N312</f>
        <v>0</v>
      </c>
      <c r="Q75" s="1092">
        <f>'Para Histograma'!O312</f>
        <v>0</v>
      </c>
      <c r="R75" s="1092">
        <f>'Para Histograma'!P312</f>
        <v>0</v>
      </c>
      <c r="S75" s="1092">
        <f>'Para Histograma'!Q312</f>
        <v>0</v>
      </c>
      <c r="T75" s="1092">
        <f>'Para Histograma'!R312</f>
        <v>0</v>
      </c>
      <c r="U75" s="1092">
        <f>'Para Histograma'!S312</f>
        <v>0</v>
      </c>
      <c r="V75" s="1092">
        <f>'Para Histograma'!T312</f>
        <v>0</v>
      </c>
      <c r="W75" s="1092">
        <f>'Para Histograma'!U312</f>
        <v>0</v>
      </c>
      <c r="X75" s="1092">
        <f>'Para Histograma'!V312</f>
        <v>0</v>
      </c>
      <c r="Y75" s="1092">
        <f>'Para Histograma'!W312</f>
        <v>0</v>
      </c>
      <c r="Z75" s="1092">
        <f>'Para Histograma'!X312</f>
        <v>0</v>
      </c>
      <c r="AA75" s="1092">
        <f>'Para Histograma'!Y312</f>
        <v>0</v>
      </c>
      <c r="AB75" s="1092">
        <f>'Para Histograma'!Z312</f>
        <v>0</v>
      </c>
      <c r="AC75" s="1092">
        <f>'Para Histograma'!AA312</f>
        <v>33.6</v>
      </c>
      <c r="AD75" s="1092">
        <f>'Para Histograma'!AB312</f>
        <v>0</v>
      </c>
      <c r="AE75" s="1092">
        <f>'Para Histograma'!AC312</f>
        <v>0</v>
      </c>
    </row>
    <row r="76" spans="2:31">
      <c r="B76" t="str">
        <f>'P6-2'!E76</f>
        <v>A1740</v>
      </c>
      <c r="C76" t="str">
        <f>'P6-2'!F76</f>
        <v>Cable de alimentación TC-XHHW-2 600V 90°C, Cu clase B, XLPE/PVC - 3/C #14 AWG (NOTAS 2 y 5)</v>
      </c>
      <c r="D76" s="672">
        <f>'P6-2'!B76</f>
        <v>1700</v>
      </c>
      <c r="E76" t="str">
        <f>'P6-2'!C76</f>
        <v>m</v>
      </c>
      <c r="F76" s="1043">
        <f>Partidas!G101</f>
        <v>285.60000000000002</v>
      </c>
      <c r="G76" s="1040">
        <f>Partidas!E101</f>
        <v>46267</v>
      </c>
      <c r="H76" s="1040">
        <f>Partidas!F101</f>
        <v>46289</v>
      </c>
      <c r="I76">
        <f>Partidas!D101</f>
        <v>17</v>
      </c>
      <c r="N76" s="1092">
        <f>'Para Histograma'!L317</f>
        <v>0</v>
      </c>
      <c r="O76" s="1092">
        <f>'Para Histograma'!M317</f>
        <v>0</v>
      </c>
      <c r="P76" s="1092">
        <f>'Para Histograma'!N317</f>
        <v>0</v>
      </c>
      <c r="Q76" s="1092">
        <f>'Para Histograma'!O317</f>
        <v>0</v>
      </c>
      <c r="R76" s="1092">
        <f>'Para Histograma'!P317</f>
        <v>0</v>
      </c>
      <c r="S76" s="1092">
        <f>'Para Histograma'!Q317</f>
        <v>0</v>
      </c>
      <c r="T76" s="1092">
        <f>'Para Histograma'!R317</f>
        <v>0</v>
      </c>
      <c r="U76" s="1092">
        <f>'Para Histograma'!S317</f>
        <v>0</v>
      </c>
      <c r="V76" s="1092">
        <f>'Para Histograma'!T317</f>
        <v>0</v>
      </c>
      <c r="W76" s="1092">
        <f>'Para Histograma'!U317</f>
        <v>24.834782608695654</v>
      </c>
      <c r="X76" s="1092">
        <f>'Para Histograma'!V317</f>
        <v>86.921739130434801</v>
      </c>
      <c r="Y76" s="1092">
        <f>'Para Histograma'!W317</f>
        <v>86.921739130434801</v>
      </c>
      <c r="Z76" s="1092">
        <f>'Para Histograma'!X317</f>
        <v>86.921739130434801</v>
      </c>
      <c r="AA76" s="1092">
        <f>'Para Histograma'!Y317</f>
        <v>0</v>
      </c>
      <c r="AB76" s="1092">
        <f>'Para Histograma'!Z317</f>
        <v>0</v>
      </c>
      <c r="AC76" s="1092">
        <f>'Para Histograma'!AA317</f>
        <v>0</v>
      </c>
      <c r="AD76" s="1092">
        <f>'Para Histograma'!AB317</f>
        <v>0</v>
      </c>
      <c r="AE76" s="1092">
        <f>'Para Histograma'!AC317</f>
        <v>0</v>
      </c>
    </row>
    <row r="77" spans="2:31">
      <c r="B77" t="str">
        <f>'P6-2'!E77</f>
        <v>A1750</v>
      </c>
      <c r="C77" t="str">
        <f>'P6-2'!F77</f>
        <v>Cable de instrumentación PLTC/ITC-OS 105°C, pantalla aluminizada con drenaje, PVC - 1P #16 AWG+SHLD</v>
      </c>
      <c r="D77" s="672">
        <f>'P6-2'!B77</f>
        <v>1400</v>
      </c>
      <c r="E77" t="str">
        <f>'P6-2'!C77</f>
        <v>m</v>
      </c>
      <c r="F77" s="1043">
        <f>Partidas!G102</f>
        <v>235.2</v>
      </c>
      <c r="G77" s="1040">
        <f>Partidas!E102</f>
        <v>46275</v>
      </c>
      <c r="H77" s="1040">
        <f>Partidas!F102</f>
        <v>46294</v>
      </c>
      <c r="I77">
        <f>Partidas!D102</f>
        <v>14</v>
      </c>
      <c r="N77" s="1092">
        <f>'Para Histograma'!L321</f>
        <v>0</v>
      </c>
      <c r="O77" s="1092">
        <f>'Para Histograma'!M321</f>
        <v>0</v>
      </c>
      <c r="P77" s="1092">
        <f>'Para Histograma'!N321</f>
        <v>0</v>
      </c>
      <c r="Q77" s="1092">
        <f>'Para Histograma'!O321</f>
        <v>0</v>
      </c>
      <c r="R77" s="1092">
        <f>'Para Histograma'!P321</f>
        <v>0</v>
      </c>
      <c r="S77" s="1092">
        <f>'Para Histograma'!Q321</f>
        <v>0</v>
      </c>
      <c r="T77" s="1092">
        <f>'Para Histograma'!R321</f>
        <v>0</v>
      </c>
      <c r="U77" s="1092">
        <f>'Para Histograma'!S321</f>
        <v>0</v>
      </c>
      <c r="V77" s="1092">
        <f>'Para Histograma'!T321</f>
        <v>0</v>
      </c>
      <c r="W77" s="1092">
        <f>'Para Histograma'!U321</f>
        <v>0</v>
      </c>
      <c r="X77" s="1092">
        <f>'Para Histograma'!V321</f>
        <v>11.76</v>
      </c>
      <c r="Y77" s="1092">
        <f>'Para Histograma'!W321</f>
        <v>82.32</v>
      </c>
      <c r="Z77" s="1092">
        <f>'Para Histograma'!X321</f>
        <v>82.32</v>
      </c>
      <c r="AA77" s="1092">
        <f>'Para Histograma'!Y321</f>
        <v>58.8</v>
      </c>
      <c r="AB77" s="1092">
        <f>'Para Histograma'!Z321</f>
        <v>0</v>
      </c>
      <c r="AC77" s="1092">
        <f>'Para Histograma'!AA321</f>
        <v>0</v>
      </c>
      <c r="AD77" s="1092">
        <f>'Para Histograma'!AB321</f>
        <v>0</v>
      </c>
      <c r="AE77" s="1092">
        <f>'Para Histograma'!AC321</f>
        <v>0</v>
      </c>
    </row>
    <row r="78" spans="2:31">
      <c r="B78" t="str">
        <f>'P6-2'!E78</f>
        <v>A1760</v>
      </c>
      <c r="C78" t="str">
        <f>'P6-2'!F78</f>
        <v>Cable de instrumentación PLTC/ITC-OS 105°C, pantalla aluminizada con drenaje - 1P #16 AWG+SHLD (NOTAS 3 y 5)</v>
      </c>
      <c r="D78" s="672">
        <f>'P6-2'!B78</f>
        <v>1700</v>
      </c>
      <c r="E78" t="str">
        <f>'P6-2'!C78</f>
        <v>m</v>
      </c>
      <c r="F78" s="1043">
        <f>Partidas!G103</f>
        <v>285.60000000000002</v>
      </c>
      <c r="G78" s="1040">
        <f>Partidas!E103</f>
        <v>46267</v>
      </c>
      <c r="H78" s="1040">
        <f>Partidas!F103</f>
        <v>46289</v>
      </c>
      <c r="I78">
        <f>Partidas!D103</f>
        <v>17</v>
      </c>
      <c r="N78" s="1092">
        <f>'Para Histograma'!L325</f>
        <v>0</v>
      </c>
      <c r="O78" s="1092">
        <f>'Para Histograma'!M325</f>
        <v>0</v>
      </c>
      <c r="P78" s="1092">
        <f>'Para Histograma'!N325</f>
        <v>0</v>
      </c>
      <c r="Q78" s="1092">
        <f>'Para Histograma'!O325</f>
        <v>0</v>
      </c>
      <c r="R78" s="1092">
        <f>'Para Histograma'!P325</f>
        <v>0</v>
      </c>
      <c r="S78" s="1092">
        <f>'Para Histograma'!Q325</f>
        <v>0</v>
      </c>
      <c r="T78" s="1092">
        <f>'Para Histograma'!R325</f>
        <v>0</v>
      </c>
      <c r="U78" s="1092">
        <f>'Para Histograma'!S325</f>
        <v>0</v>
      </c>
      <c r="V78" s="1092">
        <f>'Para Histograma'!T325</f>
        <v>0</v>
      </c>
      <c r="W78" s="1092">
        <f>'Para Histograma'!U325</f>
        <v>24.834782608695654</v>
      </c>
      <c r="X78" s="1092">
        <f>'Para Histograma'!V325</f>
        <v>86.921739130434801</v>
      </c>
      <c r="Y78" s="1092">
        <f>'Para Histograma'!W325</f>
        <v>86.921739130434801</v>
      </c>
      <c r="Z78" s="1092">
        <f>'Para Histograma'!X325</f>
        <v>86.921739130434801</v>
      </c>
      <c r="AA78" s="1092">
        <f>'Para Histograma'!Y325</f>
        <v>0</v>
      </c>
      <c r="AB78" s="1092">
        <f>'Para Histograma'!Z325</f>
        <v>0</v>
      </c>
      <c r="AC78" s="1092">
        <f>'Para Histograma'!AA325</f>
        <v>0</v>
      </c>
      <c r="AD78" s="1092">
        <f>'Para Histograma'!AB325</f>
        <v>0</v>
      </c>
      <c r="AE78" s="1092">
        <f>'Para Histograma'!AC325</f>
        <v>0</v>
      </c>
    </row>
    <row r="79" spans="2:31">
      <c r="B79" t="str">
        <f>'P6-2'!E79</f>
        <v>A1770</v>
      </c>
      <c r="C79" t="str">
        <f>'P6-2'!F79</f>
        <v>Cable multipar para red DeviceNet ODVA Class 2 Thick, 2PR #15/#18 + SHLD, blindado, PVC gris, certificación CMG PLTC-ER</v>
      </c>
      <c r="D79" s="672">
        <f>'P6-2'!B79</f>
        <v>80</v>
      </c>
      <c r="E79" t="str">
        <f>'P6-2'!C79</f>
        <v>m</v>
      </c>
      <c r="F79" s="1043">
        <f>Partidas!G104</f>
        <v>14.080000000000002</v>
      </c>
      <c r="G79" s="1040">
        <f>Partidas!E104</f>
        <v>46262</v>
      </c>
      <c r="H79" s="1040">
        <f>Partidas!F104</f>
        <v>46262</v>
      </c>
      <c r="I79">
        <f>Partidas!D104</f>
        <v>1</v>
      </c>
      <c r="N79" s="1092">
        <f>'Para Histograma'!L329</f>
        <v>0</v>
      </c>
      <c r="O79" s="1092">
        <f>'Para Histograma'!M329</f>
        <v>0</v>
      </c>
      <c r="P79" s="1092">
        <f>'Para Histograma'!N329</f>
        <v>0</v>
      </c>
      <c r="Q79" s="1092">
        <f>'Para Histograma'!O329</f>
        <v>0</v>
      </c>
      <c r="R79" s="1092">
        <f>'Para Histograma'!P329</f>
        <v>0</v>
      </c>
      <c r="S79" s="1092">
        <f>'Para Histograma'!Q329</f>
        <v>0</v>
      </c>
      <c r="T79" s="1092">
        <f>'Para Histograma'!R329</f>
        <v>0</v>
      </c>
      <c r="U79" s="1092">
        <f>'Para Histograma'!S329</f>
        <v>0</v>
      </c>
      <c r="V79" s="1092">
        <f>'Para Histograma'!T329</f>
        <v>0</v>
      </c>
      <c r="W79" s="1092">
        <f>'Para Histograma'!U329</f>
        <v>14.080000000000002</v>
      </c>
      <c r="X79" s="1092">
        <f>'Para Histograma'!V329</f>
        <v>0</v>
      </c>
      <c r="Y79" s="1092">
        <f>'Para Histograma'!W329</f>
        <v>0</v>
      </c>
      <c r="Z79" s="1092">
        <f>'Para Histograma'!X329</f>
        <v>0</v>
      </c>
      <c r="AA79" s="1092">
        <f>'Para Histograma'!Y329</f>
        <v>0</v>
      </c>
      <c r="AB79" s="1092">
        <f>'Para Histograma'!Z329</f>
        <v>0</v>
      </c>
      <c r="AC79" s="1092">
        <f>'Para Histograma'!AA329</f>
        <v>0</v>
      </c>
      <c r="AD79" s="1092">
        <f>'Para Histograma'!AB329</f>
        <v>0</v>
      </c>
      <c r="AE79" s="1092">
        <f>'Para Histograma'!AC329</f>
        <v>0</v>
      </c>
    </row>
    <row r="80" spans="2:31">
      <c r="B80" t="str">
        <f>'P6-2'!E80</f>
        <v>A1780</v>
      </c>
      <c r="C80" t="str">
        <f>'P6-2'!F80</f>
        <v>Accesorios para conductores: empalmes, conectores, terminales, multiconectores, tapones, sellos y etiquetas</v>
      </c>
      <c r="D80" s="672">
        <f>'P6-2'!B80</f>
        <v>1</v>
      </c>
      <c r="E80" t="str">
        <f>'P6-2'!C80</f>
        <v>Gbl.</v>
      </c>
      <c r="F80" s="1043">
        <f>Partidas!G105</f>
        <v>112</v>
      </c>
      <c r="G80" s="1040">
        <f>Partidas!E105</f>
        <v>46265</v>
      </c>
      <c r="H80" s="1040">
        <f>Partidas!F105</f>
        <v>46273</v>
      </c>
      <c r="I80">
        <f>Partidas!D105</f>
        <v>7</v>
      </c>
      <c r="N80" s="1092">
        <f>'Para Histograma'!L333</f>
        <v>0</v>
      </c>
      <c r="O80" s="1092">
        <f>'Para Histograma'!M333</f>
        <v>0</v>
      </c>
      <c r="P80" s="1092">
        <f>'Para Histograma'!N333</f>
        <v>0</v>
      </c>
      <c r="Q80" s="1092">
        <f>'Para Histograma'!O333</f>
        <v>0</v>
      </c>
      <c r="R80" s="1092">
        <f>'Para Histograma'!P333</f>
        <v>0</v>
      </c>
      <c r="S80" s="1092">
        <f>'Para Histograma'!Q333</f>
        <v>0</v>
      </c>
      <c r="T80" s="1092">
        <f>'Para Histograma'!R333</f>
        <v>0</v>
      </c>
      <c r="U80" s="1092">
        <f>'Para Histograma'!S333</f>
        <v>0</v>
      </c>
      <c r="V80" s="1092">
        <f>'Para Histograma'!T333</f>
        <v>0</v>
      </c>
      <c r="W80" s="1092">
        <f>'Para Histograma'!U333</f>
        <v>49.777777777777779</v>
      </c>
      <c r="X80" s="1092">
        <f>'Para Histograma'!V333</f>
        <v>62.222222222222221</v>
      </c>
      <c r="Y80" s="1092">
        <f>'Para Histograma'!W333</f>
        <v>0</v>
      </c>
      <c r="Z80" s="1092">
        <f>'Para Histograma'!X333</f>
        <v>0</v>
      </c>
      <c r="AA80" s="1092">
        <f>'Para Histograma'!Y333</f>
        <v>0</v>
      </c>
      <c r="AB80" s="1092">
        <f>'Para Histograma'!Z333</f>
        <v>0</v>
      </c>
      <c r="AC80" s="1092">
        <f>'Para Histograma'!AA333</f>
        <v>0</v>
      </c>
      <c r="AD80" s="1092">
        <f>'Para Histograma'!AB333</f>
        <v>0</v>
      </c>
      <c r="AE80" s="1092">
        <f>'Para Histograma'!AC333</f>
        <v>0</v>
      </c>
    </row>
    <row r="81" spans="2:31">
      <c r="B81" t="str">
        <f>'P6-2'!E81</f>
        <v>A1790</v>
      </c>
      <c r="C81" t="str">
        <f>'P6-2'!F81</f>
        <v>Tarjetas de comunicación DeviceNet compatibles con VFDs existentes de bombas de dosificación de floculante</v>
      </c>
      <c r="D81" s="672">
        <f>'P6-2'!B81</f>
        <v>5</v>
      </c>
      <c r="E81" t="str">
        <f>'P6-2'!C81</f>
        <v>UND</v>
      </c>
      <c r="F81" s="1043">
        <f>Partidas!G106</f>
        <v>16.8</v>
      </c>
      <c r="G81" s="1040">
        <f>Partidas!E106</f>
        <v>46274</v>
      </c>
      <c r="H81" s="1040">
        <f>Partidas!F106</f>
        <v>46274</v>
      </c>
      <c r="I81">
        <f>Partidas!D106</f>
        <v>1</v>
      </c>
      <c r="N81" s="1092">
        <f>'Para Histograma'!L337</f>
        <v>0</v>
      </c>
      <c r="O81" s="1092">
        <f>'Para Histograma'!M337</f>
        <v>0</v>
      </c>
      <c r="P81" s="1092">
        <f>'Para Histograma'!N337</f>
        <v>0</v>
      </c>
      <c r="Q81" s="1092">
        <f>'Para Histograma'!O337</f>
        <v>0</v>
      </c>
      <c r="R81" s="1092">
        <f>'Para Histograma'!P337</f>
        <v>0</v>
      </c>
      <c r="S81" s="1092">
        <f>'Para Histograma'!Q337</f>
        <v>0</v>
      </c>
      <c r="T81" s="1092">
        <f>'Para Histograma'!R337</f>
        <v>0</v>
      </c>
      <c r="U81" s="1092">
        <f>'Para Histograma'!S337</f>
        <v>0</v>
      </c>
      <c r="V81" s="1092">
        <f>'Para Histograma'!T337</f>
        <v>0</v>
      </c>
      <c r="W81" s="1092">
        <f>'Para Histograma'!U337</f>
        <v>0</v>
      </c>
      <c r="X81" s="1092">
        <f>'Para Histograma'!V337</f>
        <v>16.8</v>
      </c>
      <c r="Y81" s="1092">
        <f>'Para Histograma'!W337</f>
        <v>0</v>
      </c>
      <c r="Z81" s="1092">
        <f>'Para Histograma'!X337</f>
        <v>0</v>
      </c>
      <c r="AA81" s="1092">
        <f>'Para Histograma'!Y337</f>
        <v>0</v>
      </c>
      <c r="AB81" s="1092">
        <f>'Para Histograma'!Z337</f>
        <v>0</v>
      </c>
      <c r="AC81" s="1092">
        <f>'Para Histograma'!AA337</f>
        <v>0</v>
      </c>
      <c r="AD81" s="1092">
        <f>'Para Histograma'!AB337</f>
        <v>0</v>
      </c>
      <c r="AE81" s="1092">
        <f>'Para Histograma'!AC337</f>
        <v>0</v>
      </c>
    </row>
    <row r="82" spans="2:31">
      <c r="B82" t="str">
        <f>'P6-2'!E82</f>
        <v>A1800</v>
      </c>
      <c r="C82" t="str">
        <f>'P6-2'!F82</f>
        <v>Tubo de acero galvanizado RGS con revestimiento PVC, longitud 3 m (10 ft) - Ø 3/4"</v>
      </c>
      <c r="D82" s="672">
        <f>'P6-2'!B82</f>
        <v>80</v>
      </c>
      <c r="E82" t="str">
        <f>'P6-2'!C82</f>
        <v>UND</v>
      </c>
      <c r="F82" s="1043">
        <f>Partidas!G108</f>
        <v>89.6</v>
      </c>
      <c r="G82" s="1040">
        <f>Partidas!E108</f>
        <v>46244</v>
      </c>
      <c r="H82" s="1040">
        <f>Partidas!F108</f>
        <v>46248</v>
      </c>
      <c r="I82">
        <f>Partidas!D108</f>
        <v>5</v>
      </c>
      <c r="N82" s="1092">
        <f>'Para Histograma'!L342</f>
        <v>0</v>
      </c>
      <c r="O82" s="1092">
        <f>'Para Histograma'!M342</f>
        <v>0</v>
      </c>
      <c r="P82" s="1092">
        <f>'Para Histograma'!N342</f>
        <v>0</v>
      </c>
      <c r="Q82" s="1092">
        <f>'Para Histograma'!O342</f>
        <v>0</v>
      </c>
      <c r="R82" s="1092">
        <f>'Para Histograma'!P342</f>
        <v>0</v>
      </c>
      <c r="S82" s="1092">
        <f>'Para Histograma'!Q342</f>
        <v>0</v>
      </c>
      <c r="T82" s="1092">
        <f>'Para Histograma'!R342</f>
        <v>71.679999999999993</v>
      </c>
      <c r="U82" s="1092">
        <f>'Para Histograma'!S342</f>
        <v>17.919999999999998</v>
      </c>
      <c r="V82" s="1092">
        <f>'Para Histograma'!T342</f>
        <v>0</v>
      </c>
      <c r="W82" s="1092">
        <f>'Para Histograma'!U342</f>
        <v>0</v>
      </c>
      <c r="X82" s="1092">
        <f>'Para Histograma'!V342</f>
        <v>0</v>
      </c>
      <c r="Y82" s="1092">
        <f>'Para Histograma'!W342</f>
        <v>0</v>
      </c>
      <c r="Z82" s="1092">
        <f>'Para Histograma'!X342</f>
        <v>0</v>
      </c>
      <c r="AA82" s="1092">
        <f>'Para Histograma'!Y342</f>
        <v>0</v>
      </c>
      <c r="AB82" s="1092">
        <f>'Para Histograma'!Z342</f>
        <v>0</v>
      </c>
      <c r="AC82" s="1092">
        <f>'Para Histograma'!AA342</f>
        <v>0</v>
      </c>
      <c r="AD82" s="1092">
        <f>'Para Histograma'!AB342</f>
        <v>0</v>
      </c>
      <c r="AE82" s="1092">
        <f>'Para Histograma'!AC342</f>
        <v>0</v>
      </c>
    </row>
    <row r="83" spans="2:31">
      <c r="B83" t="str">
        <f>'P6-2'!E83</f>
        <v>A1810</v>
      </c>
      <c r="C83" t="str">
        <f>'P6-2'!F83</f>
        <v>Suministro, montaje e instalación de tubería conduit flexible de acero recubierto C/PVC - Ø 3/4"</v>
      </c>
      <c r="D83" s="672">
        <f>'P6-2'!B83</f>
        <v>60</v>
      </c>
      <c r="E83" t="str">
        <f>'P6-2'!C83</f>
        <v>m</v>
      </c>
      <c r="F83" s="1043">
        <f>Partidas!G109</f>
        <v>96</v>
      </c>
      <c r="G83" s="1040">
        <f>Partidas!E109</f>
        <v>46251</v>
      </c>
      <c r="H83" s="1040">
        <f>Partidas!F109</f>
        <v>46254</v>
      </c>
      <c r="I83">
        <f>Partidas!D109</f>
        <v>4</v>
      </c>
      <c r="N83" s="1092">
        <f>'Para Histograma'!L346</f>
        <v>0</v>
      </c>
      <c r="O83" s="1092">
        <f>'Para Histograma'!M346</f>
        <v>0</v>
      </c>
      <c r="P83" s="1092">
        <f>'Para Histograma'!N346</f>
        <v>0</v>
      </c>
      <c r="Q83" s="1092">
        <f>'Para Histograma'!O346</f>
        <v>0</v>
      </c>
      <c r="R83" s="1092">
        <f>'Para Histograma'!P346</f>
        <v>0</v>
      </c>
      <c r="S83" s="1092">
        <f>'Para Histograma'!Q346</f>
        <v>0</v>
      </c>
      <c r="T83" s="1092">
        <f>'Para Histograma'!R346</f>
        <v>0</v>
      </c>
      <c r="U83" s="1092">
        <f>'Para Histograma'!S346</f>
        <v>96</v>
      </c>
      <c r="V83" s="1092">
        <f>'Para Histograma'!T346</f>
        <v>0</v>
      </c>
      <c r="W83" s="1092">
        <f>'Para Histograma'!U346</f>
        <v>0</v>
      </c>
      <c r="X83" s="1092">
        <f>'Para Histograma'!V346</f>
        <v>0</v>
      </c>
      <c r="Y83" s="1092">
        <f>'Para Histograma'!W346</f>
        <v>0</v>
      </c>
      <c r="Z83" s="1092">
        <f>'Para Histograma'!X346</f>
        <v>0</v>
      </c>
      <c r="AA83" s="1092">
        <f>'Para Histograma'!Y346</f>
        <v>0</v>
      </c>
      <c r="AB83" s="1092">
        <f>'Para Histograma'!Z346</f>
        <v>0</v>
      </c>
      <c r="AC83" s="1092">
        <f>'Para Histograma'!AA346</f>
        <v>0</v>
      </c>
      <c r="AD83" s="1092">
        <f>'Para Histograma'!AB346</f>
        <v>0</v>
      </c>
      <c r="AE83" s="1092">
        <f>'Para Histograma'!AC346</f>
        <v>0</v>
      </c>
    </row>
    <row r="84" spans="2:31">
      <c r="B84" t="str">
        <f>'P6-2'!E84</f>
        <v>A1820</v>
      </c>
      <c r="C84" t="str">
        <f>'P6-2'!F84</f>
        <v>Accesorios para conduits RGS (cajas condulet, uniones, bushings, abrazaderas, soportería), certificación UL</v>
      </c>
      <c r="D84" s="672">
        <f>'P6-2'!B84</f>
        <v>1</v>
      </c>
      <c r="E84" t="str">
        <f>'P6-2'!C84</f>
        <v>Gbl.</v>
      </c>
      <c r="F84" s="1043">
        <f>Partidas!G110</f>
        <v>48</v>
      </c>
      <c r="G84" s="1040">
        <f>Partidas!E110</f>
        <v>46255</v>
      </c>
      <c r="H84" s="1040">
        <f>Partidas!F110</f>
        <v>46261</v>
      </c>
      <c r="I84">
        <f>Partidas!D110</f>
        <v>5</v>
      </c>
      <c r="N84" s="1092">
        <f>'Para Histograma'!L350</f>
        <v>0</v>
      </c>
      <c r="O84" s="1092">
        <f>'Para Histograma'!M350</f>
        <v>0</v>
      </c>
      <c r="P84" s="1092">
        <f>'Para Histograma'!N350</f>
        <v>0</v>
      </c>
      <c r="Q84" s="1092">
        <f>'Para Histograma'!O350</f>
        <v>0</v>
      </c>
      <c r="R84" s="1092">
        <f>'Para Histograma'!P350</f>
        <v>0</v>
      </c>
      <c r="S84" s="1092">
        <f>'Para Histograma'!Q350</f>
        <v>0</v>
      </c>
      <c r="T84" s="1092">
        <f>'Para Histograma'!R350</f>
        <v>0</v>
      </c>
      <c r="U84" s="1092">
        <f>'Para Histograma'!S350</f>
        <v>0</v>
      </c>
      <c r="V84" s="1092">
        <f>'Para Histograma'!T350</f>
        <v>48</v>
      </c>
      <c r="W84" s="1092">
        <f>'Para Histograma'!U350</f>
        <v>0</v>
      </c>
      <c r="X84" s="1092">
        <f>'Para Histograma'!V350</f>
        <v>0</v>
      </c>
      <c r="Y84" s="1092">
        <f>'Para Histograma'!W350</f>
        <v>0</v>
      </c>
      <c r="Z84" s="1092">
        <f>'Para Histograma'!X350</f>
        <v>0</v>
      </c>
      <c r="AA84" s="1092">
        <f>'Para Histograma'!Y350</f>
        <v>0</v>
      </c>
      <c r="AB84" s="1092">
        <f>'Para Histograma'!Z350</f>
        <v>0</v>
      </c>
      <c r="AC84" s="1092">
        <f>'Para Histograma'!AA350</f>
        <v>0</v>
      </c>
      <c r="AD84" s="1092">
        <f>'Para Histograma'!AB350</f>
        <v>0</v>
      </c>
      <c r="AE84" s="1092">
        <f>'Para Histograma'!AC350</f>
        <v>0</v>
      </c>
    </row>
    <row r="85" spans="2:31">
      <c r="B85" t="str">
        <f>'P6-2'!E85</f>
        <v>A1830</v>
      </c>
      <c r="C85" t="str">
        <f>'P6-2'!F85</f>
        <v>Reprogramación del PLC: nueva lógica de control, alarmas, secuencias de fallo, red DeviceNet y verificación de señales</v>
      </c>
      <c r="D85" s="672">
        <f>'P6-2'!B85</f>
        <v>1</v>
      </c>
      <c r="E85" t="str">
        <f>'P6-2'!C85</f>
        <v>Gbl.</v>
      </c>
      <c r="F85" s="1043">
        <f>Partidas!G112</f>
        <v>98.409840984098409</v>
      </c>
      <c r="G85" s="1040">
        <f>Partidas!E112</f>
        <v>46308</v>
      </c>
      <c r="H85" s="1040">
        <f>Partidas!F112</f>
        <v>46310</v>
      </c>
      <c r="I85">
        <f>Partidas!D112</f>
        <v>3</v>
      </c>
      <c r="N85" s="1092">
        <f>'Para Histograma'!L355</f>
        <v>0</v>
      </c>
      <c r="O85" s="1092">
        <f>'Para Histograma'!M355</f>
        <v>0</v>
      </c>
      <c r="P85" s="1092">
        <f>'Para Histograma'!N355</f>
        <v>0</v>
      </c>
      <c r="Q85" s="1092">
        <f>'Para Histograma'!O355</f>
        <v>0</v>
      </c>
      <c r="R85" s="1092">
        <f>'Para Histograma'!P355</f>
        <v>0</v>
      </c>
      <c r="S85" s="1092">
        <f>'Para Histograma'!Q355</f>
        <v>0</v>
      </c>
      <c r="T85" s="1092">
        <f>'Para Histograma'!R355</f>
        <v>0</v>
      </c>
      <c r="U85" s="1092">
        <f>'Para Histograma'!S355</f>
        <v>0</v>
      </c>
      <c r="V85" s="1092">
        <f>'Para Histograma'!T355</f>
        <v>0</v>
      </c>
      <c r="W85" s="1092">
        <f>'Para Histograma'!U355</f>
        <v>0</v>
      </c>
      <c r="X85" s="1092">
        <f>'Para Histograma'!V355</f>
        <v>0</v>
      </c>
      <c r="Y85" s="1092">
        <f>'Para Histograma'!W355</f>
        <v>0</v>
      </c>
      <c r="Z85" s="1092">
        <f>'Para Histograma'!X355</f>
        <v>0</v>
      </c>
      <c r="AA85" s="1092">
        <f>'Para Histograma'!Y355</f>
        <v>0</v>
      </c>
      <c r="AB85" s="1092">
        <f>'Para Histograma'!Z355</f>
        <v>0</v>
      </c>
      <c r="AC85" s="1092">
        <f>'Para Histograma'!AA355</f>
        <v>98.409840984098409</v>
      </c>
      <c r="AD85" s="1092">
        <f>'Para Histograma'!AB355</f>
        <v>0</v>
      </c>
      <c r="AE85" s="1092">
        <f>'Para Histograma'!AC355</f>
        <v>0</v>
      </c>
    </row>
    <row r="86" spans="2:31">
      <c r="B86" t="str">
        <f>'P6-2'!E86</f>
        <v>A1840</v>
      </c>
      <c r="C86" t="str">
        <f>'P6-2'!F86</f>
        <v>Actualización de interfaz SCADA: alarmas, fallos y arranque/parada de arrancadores y VFDs; incluye pruebas</v>
      </c>
      <c r="D86" s="672">
        <f>'P6-2'!B86</f>
        <v>1</v>
      </c>
      <c r="E86" t="str">
        <f>'P6-2'!C86</f>
        <v>Gbl.</v>
      </c>
      <c r="F86" s="1043">
        <f>Partidas!G113</f>
        <v>65.599999999999994</v>
      </c>
      <c r="G86" s="1040">
        <f>Partidas!E113</f>
        <v>46311</v>
      </c>
      <c r="H86" s="1040">
        <f>Partidas!F113</f>
        <v>46315</v>
      </c>
      <c r="I86">
        <f>Partidas!D113</f>
        <v>3</v>
      </c>
      <c r="N86" s="1092">
        <f>'Para Histograma'!L359</f>
        <v>0</v>
      </c>
      <c r="O86" s="1092">
        <f>'Para Histograma'!M359</f>
        <v>0</v>
      </c>
      <c r="P86" s="1092">
        <f>'Para Histograma'!N359</f>
        <v>0</v>
      </c>
      <c r="Q86" s="1092">
        <f>'Para Histograma'!O359</f>
        <v>0</v>
      </c>
      <c r="R86" s="1092">
        <f>'Para Histograma'!P359</f>
        <v>0</v>
      </c>
      <c r="S86" s="1092">
        <f>'Para Histograma'!Q359</f>
        <v>0</v>
      </c>
      <c r="T86" s="1092">
        <f>'Para Histograma'!R359</f>
        <v>0</v>
      </c>
      <c r="U86" s="1092">
        <f>'Para Histograma'!S359</f>
        <v>0</v>
      </c>
      <c r="V86" s="1092">
        <f>'Para Histograma'!T359</f>
        <v>0</v>
      </c>
      <c r="W86" s="1092">
        <f>'Para Histograma'!U359</f>
        <v>0</v>
      </c>
      <c r="X86" s="1092">
        <f>'Para Histograma'!V359</f>
        <v>0</v>
      </c>
      <c r="Y86" s="1092">
        <f>'Para Histograma'!W359</f>
        <v>0</v>
      </c>
      <c r="Z86" s="1092">
        <f>'Para Histograma'!X359</f>
        <v>0</v>
      </c>
      <c r="AA86" s="1092">
        <f>'Para Histograma'!Y359</f>
        <v>0</v>
      </c>
      <c r="AB86" s="1092">
        <f>'Para Histograma'!Z359</f>
        <v>0</v>
      </c>
      <c r="AC86" s="1092">
        <f>'Para Histograma'!AA359</f>
        <v>0</v>
      </c>
      <c r="AD86" s="1092">
        <f>'Para Histograma'!AB359</f>
        <v>65.599999999999994</v>
      </c>
      <c r="AE86" s="1092">
        <f>'Para Histograma'!AC359</f>
        <v>0</v>
      </c>
    </row>
    <row r="87" spans="2:31">
      <c r="B87" t="str">
        <f>'P6-2'!E87</f>
        <v>A1850</v>
      </c>
      <c r="C87" t="str">
        <f>'P6-2'!F87</f>
        <v>CAMINATA DE CONSTRUCCION</v>
      </c>
      <c r="D87" s="672">
        <f>'P6-2'!B87</f>
        <v>1</v>
      </c>
      <c r="E87" t="str">
        <f>'P6-2'!C87</f>
        <v>Glb.</v>
      </c>
      <c r="F87" s="1043">
        <f>Partidas!G115</f>
        <v>0</v>
      </c>
      <c r="G87" s="1040">
        <f>Partidas!E115</f>
        <v>46316</v>
      </c>
      <c r="H87" s="1040">
        <f>Partidas!F115</f>
        <v>46316</v>
      </c>
      <c r="I87">
        <f>Partidas!D115</f>
        <v>1</v>
      </c>
      <c r="N87" s="1092">
        <f>'Para Histograma'!L364</f>
        <v>0</v>
      </c>
      <c r="O87" s="1092">
        <f>'Para Histograma'!M364</f>
        <v>0</v>
      </c>
      <c r="P87" s="1092">
        <f>'Para Histograma'!N364</f>
        <v>0</v>
      </c>
      <c r="Q87" s="1092">
        <f>'Para Histograma'!O364</f>
        <v>0</v>
      </c>
      <c r="R87" s="1092">
        <f>'Para Histograma'!P364</f>
        <v>0</v>
      </c>
      <c r="S87" s="1092">
        <f>'Para Histograma'!Q364</f>
        <v>0</v>
      </c>
      <c r="T87" s="1092">
        <f>'Para Histograma'!R364</f>
        <v>0</v>
      </c>
      <c r="U87" s="1092">
        <f>'Para Histograma'!S364</f>
        <v>0</v>
      </c>
      <c r="V87" s="1092">
        <f>'Para Histograma'!T364</f>
        <v>0</v>
      </c>
      <c r="W87" s="1092">
        <f>'Para Histograma'!U364</f>
        <v>0</v>
      </c>
      <c r="X87" s="1092">
        <f>'Para Histograma'!V364</f>
        <v>0</v>
      </c>
      <c r="Y87" s="1092">
        <f>'Para Histograma'!W364</f>
        <v>0</v>
      </c>
      <c r="Z87" s="1092">
        <f>'Para Histograma'!X364</f>
        <v>0</v>
      </c>
      <c r="AA87" s="1092">
        <f>'Para Histograma'!Y364</f>
        <v>0</v>
      </c>
      <c r="AB87" s="1092">
        <f>'Para Histograma'!Z364</f>
        <v>0</v>
      </c>
      <c r="AC87" s="1092">
        <f>'Para Histograma'!AA364</f>
        <v>0</v>
      </c>
      <c r="AD87" s="1092">
        <f>'Para Histograma'!AB364</f>
        <v>0</v>
      </c>
      <c r="AE87" s="1092">
        <f>'Para Histograma'!AC364</f>
        <v>0</v>
      </c>
    </row>
    <row r="88" spans="2:31">
      <c r="B88" t="str">
        <f>'P6-2'!E88</f>
        <v>A1860</v>
      </c>
      <c r="C88" t="str">
        <f>'P6-2'!F88</f>
        <v>LEVANTAMIENTO DE OBSERVACIONES</v>
      </c>
      <c r="D88" s="672">
        <f>'P6-2'!B88</f>
        <v>1</v>
      </c>
      <c r="E88" t="str">
        <f>'P6-2'!C88</f>
        <v>Glb.</v>
      </c>
      <c r="F88" s="1043">
        <f>Partidas!G116</f>
        <v>0</v>
      </c>
      <c r="G88" s="1040">
        <f>Partidas!E116</f>
        <v>46317</v>
      </c>
      <c r="H88" s="1040">
        <f>Partidas!F116</f>
        <v>46318</v>
      </c>
      <c r="I88">
        <f>Partidas!D116</f>
        <v>2</v>
      </c>
      <c r="N88" s="1092">
        <f>'Para Histograma'!L365</f>
        <v>0</v>
      </c>
      <c r="O88" s="1092">
        <f>'Para Histograma'!M365</f>
        <v>0</v>
      </c>
      <c r="P88" s="1092">
        <f>'Para Histograma'!N365</f>
        <v>0</v>
      </c>
      <c r="Q88" s="1092">
        <f>'Para Histograma'!O365</f>
        <v>0</v>
      </c>
      <c r="R88" s="1092">
        <f>'Para Histograma'!P365</f>
        <v>0</v>
      </c>
      <c r="S88" s="1092">
        <f>'Para Histograma'!Q365</f>
        <v>0</v>
      </c>
      <c r="T88" s="1092">
        <f>'Para Histograma'!R365</f>
        <v>0</v>
      </c>
      <c r="U88" s="1092">
        <f>'Para Histograma'!S365</f>
        <v>0</v>
      </c>
      <c r="V88" s="1092">
        <f>'Para Histograma'!T365</f>
        <v>0</v>
      </c>
      <c r="W88" s="1092">
        <f>'Para Histograma'!U365</f>
        <v>0</v>
      </c>
      <c r="X88" s="1092">
        <f>'Para Histograma'!V365</f>
        <v>0</v>
      </c>
      <c r="Y88" s="1092">
        <f>'Para Histograma'!W365</f>
        <v>0</v>
      </c>
      <c r="Z88" s="1092">
        <f>'Para Histograma'!X365</f>
        <v>0</v>
      </c>
      <c r="AA88" s="1092">
        <f>'Para Histograma'!Y365</f>
        <v>0</v>
      </c>
      <c r="AB88" s="1092">
        <f>'Para Histograma'!Z365</f>
        <v>0</v>
      </c>
      <c r="AC88" s="1092">
        <f>'Para Histograma'!AA365</f>
        <v>0</v>
      </c>
      <c r="AD88" s="1092">
        <f>'Para Histograma'!AB365</f>
        <v>0</v>
      </c>
      <c r="AE88" s="1092">
        <f>'Para Histograma'!AC365</f>
        <v>0</v>
      </c>
    </row>
    <row r="89" spans="2:31">
      <c r="B89" t="str">
        <f>'P6-2'!E89</f>
        <v>A1870</v>
      </c>
      <c r="C89" t="str">
        <f>'P6-2'!F89</f>
        <v>LIMPIEZA FINAL DE OBRA</v>
      </c>
      <c r="D89" s="672">
        <f>'P6-2'!B89</f>
        <v>1</v>
      </c>
      <c r="E89" t="str">
        <f>'P6-2'!C89</f>
        <v>Glb.</v>
      </c>
      <c r="F89" s="1043">
        <f>Partidas!G117</f>
        <v>0</v>
      </c>
      <c r="G89" s="1040">
        <f>Partidas!E117</f>
        <v>46321</v>
      </c>
      <c r="H89" s="1040">
        <f>Partidas!F117</f>
        <v>46321</v>
      </c>
      <c r="I89">
        <f>Partidas!D117</f>
        <v>1</v>
      </c>
      <c r="N89" s="1092">
        <f>'Para Histograma'!L366</f>
        <v>0</v>
      </c>
      <c r="O89" s="1092">
        <f>'Para Histograma'!M366</f>
        <v>0</v>
      </c>
      <c r="P89" s="1092">
        <f>'Para Histograma'!N366</f>
        <v>0</v>
      </c>
      <c r="Q89" s="1092">
        <f>'Para Histograma'!O366</f>
        <v>0</v>
      </c>
      <c r="R89" s="1092">
        <f>'Para Histograma'!P366</f>
        <v>0</v>
      </c>
      <c r="S89" s="1092">
        <f>'Para Histograma'!Q366</f>
        <v>0</v>
      </c>
      <c r="T89" s="1092">
        <f>'Para Histograma'!R366</f>
        <v>0</v>
      </c>
      <c r="U89" s="1092">
        <f>'Para Histograma'!S366</f>
        <v>0</v>
      </c>
      <c r="V89" s="1092">
        <f>'Para Histograma'!T366</f>
        <v>0</v>
      </c>
      <c r="W89" s="1092">
        <f>'Para Histograma'!U366</f>
        <v>0</v>
      </c>
      <c r="X89" s="1092">
        <f>'Para Histograma'!V366</f>
        <v>0</v>
      </c>
      <c r="Y89" s="1092">
        <f>'Para Histograma'!W366</f>
        <v>0</v>
      </c>
      <c r="Z89" s="1092">
        <f>'Para Histograma'!X366</f>
        <v>0</v>
      </c>
      <c r="AA89" s="1092">
        <f>'Para Histograma'!Y366</f>
        <v>0</v>
      </c>
      <c r="AB89" s="1092">
        <f>'Para Histograma'!Z366</f>
        <v>0</v>
      </c>
      <c r="AC89" s="1092">
        <f>'Para Histograma'!AA366</f>
        <v>0</v>
      </c>
      <c r="AD89" s="1092">
        <f>'Para Histograma'!AB366</f>
        <v>0</v>
      </c>
      <c r="AE89" s="1092">
        <f>'Para Histograma'!AC366</f>
        <v>0</v>
      </c>
    </row>
    <row r="90" spans="2:31">
      <c r="B90" t="str">
        <f>'P6-2'!E90</f>
        <v>A1880</v>
      </c>
      <c r="C90" t="str">
        <f>'P6-2'!F90</f>
        <v>DESMOVILIZACION</v>
      </c>
      <c r="D90" s="672">
        <f>'P6-2'!B90</f>
        <v>0.5</v>
      </c>
      <c r="E90" t="str">
        <f>'P6-2'!C90</f>
        <v>Glb.</v>
      </c>
      <c r="F90" s="1043">
        <f>Partidas!G118</f>
        <v>100</v>
      </c>
      <c r="G90" s="1040">
        <f>Partidas!E118</f>
        <v>46322</v>
      </c>
      <c r="H90" s="1040">
        <f>Partidas!F118</f>
        <v>46324</v>
      </c>
      <c r="I90">
        <f>Partidas!D118</f>
        <v>3</v>
      </c>
      <c r="N90" s="1092">
        <f>'Para Histograma'!L367</f>
        <v>0</v>
      </c>
      <c r="O90" s="1092">
        <f>'Para Histograma'!M367</f>
        <v>0</v>
      </c>
      <c r="P90" s="1092">
        <f>'Para Histograma'!N367</f>
        <v>0</v>
      </c>
      <c r="Q90" s="1092">
        <f>'Para Histograma'!O367</f>
        <v>0</v>
      </c>
      <c r="R90" s="1092">
        <f>'Para Histograma'!P367</f>
        <v>0</v>
      </c>
      <c r="S90" s="1092">
        <f>'Para Histograma'!Q367</f>
        <v>0</v>
      </c>
      <c r="T90" s="1092">
        <f>'Para Histograma'!R367</f>
        <v>0</v>
      </c>
      <c r="U90" s="1092">
        <f>'Para Histograma'!S367</f>
        <v>0</v>
      </c>
      <c r="V90" s="1092">
        <f>'Para Histograma'!T367</f>
        <v>0</v>
      </c>
      <c r="W90" s="1092">
        <f>'Para Histograma'!U367</f>
        <v>0</v>
      </c>
      <c r="X90" s="1092">
        <f>'Para Histograma'!V367</f>
        <v>0</v>
      </c>
      <c r="Y90" s="1092">
        <f>'Para Histograma'!W367</f>
        <v>0</v>
      </c>
      <c r="Z90" s="1092">
        <f>'Para Histograma'!X367</f>
        <v>0</v>
      </c>
      <c r="AA90" s="1092">
        <f>'Para Histograma'!Y367</f>
        <v>0</v>
      </c>
      <c r="AB90" s="1092">
        <f>'Para Histograma'!Z367</f>
        <v>0</v>
      </c>
      <c r="AC90" s="1092">
        <f>'Para Histograma'!AA367</f>
        <v>0</v>
      </c>
      <c r="AD90" s="1092">
        <f>'Para Histograma'!AB367</f>
        <v>0</v>
      </c>
      <c r="AE90" s="1092">
        <f>'Para Histograma'!AC367</f>
        <v>100</v>
      </c>
    </row>
    <row r="91" spans="2:31">
      <c r="F91" s="1043"/>
      <c r="N91" s="1092"/>
      <c r="O91" s="1092"/>
      <c r="P91" s="1092"/>
      <c r="Q91" s="1092"/>
      <c r="R91" s="1092"/>
      <c r="S91" s="1092"/>
      <c r="T91" s="1092"/>
      <c r="U91" s="1092"/>
      <c r="V91" s="1092"/>
      <c r="W91" s="1092"/>
      <c r="X91" s="1092"/>
      <c r="Y91" s="1092"/>
      <c r="Z91" s="1092"/>
      <c r="AA91" s="1092"/>
      <c r="AB91" s="1092"/>
      <c r="AC91" s="1092"/>
      <c r="AD91" s="1092"/>
      <c r="AE91" s="1092"/>
    </row>
    <row r="92" spans="2:31">
      <c r="F92" s="1043">
        <f>SUM(F3:F90)</f>
        <v>8156.60840213341</v>
      </c>
      <c r="M92" t="s">
        <v>1971</v>
      </c>
      <c r="N92" s="1092">
        <f>SUM(N3:N90)</f>
        <v>0</v>
      </c>
      <c r="O92" s="1092">
        <f t="shared" ref="O92:AE92" si="0">SUM(O3:O90)</f>
        <v>0</v>
      </c>
      <c r="P92" s="1092">
        <f t="shared" si="0"/>
        <v>0</v>
      </c>
      <c r="Q92" s="1092">
        <f t="shared" si="0"/>
        <v>80</v>
      </c>
      <c r="R92" s="1092">
        <f t="shared" si="0"/>
        <v>54.752000000000002</v>
      </c>
      <c r="S92" s="1092">
        <f t="shared" si="0"/>
        <v>177.2478356000756</v>
      </c>
      <c r="T92" s="1092">
        <f t="shared" si="0"/>
        <v>291.61559497780297</v>
      </c>
      <c r="U92" s="1092">
        <f t="shared" si="0"/>
        <v>575.32800830601104</v>
      </c>
      <c r="V92" s="1092">
        <f t="shared" si="0"/>
        <v>688.94934163934431</v>
      </c>
      <c r="W92" s="1092">
        <f t="shared" si="0"/>
        <v>712.16187930118008</v>
      </c>
      <c r="X92" s="1092">
        <f t="shared" si="0"/>
        <v>862.1160022696223</v>
      </c>
      <c r="Y92" s="1092">
        <f t="shared" si="0"/>
        <v>985.41877649112303</v>
      </c>
      <c r="Z92" s="1092">
        <f t="shared" si="0"/>
        <v>901.68312911017074</v>
      </c>
      <c r="AA92" s="1092">
        <f t="shared" si="0"/>
        <v>916.89472259172533</v>
      </c>
      <c r="AB92" s="1092">
        <f t="shared" si="0"/>
        <v>781.74399047051327</v>
      </c>
      <c r="AC92" s="1092">
        <f t="shared" si="0"/>
        <v>595.07274908146553</v>
      </c>
      <c r="AD92" s="1092">
        <f t="shared" si="0"/>
        <v>433.62437229437239</v>
      </c>
      <c r="AE92" s="1092">
        <f t="shared" si="0"/>
        <v>100</v>
      </c>
    </row>
    <row r="95" spans="2:31">
      <c r="B95" s="718" t="s">
        <v>1987</v>
      </c>
    </row>
    <row r="96" spans="2:31">
      <c r="B96" t="s">
        <v>932</v>
      </c>
      <c r="C96" t="s">
        <v>1850</v>
      </c>
      <c r="N96" s="1428">
        <f>N$2</f>
        <v>46205</v>
      </c>
      <c r="O96" s="1428">
        <f t="shared" ref="O96:AE96" si="1">O$2</f>
        <v>46212</v>
      </c>
      <c r="P96" s="1428">
        <f t="shared" si="1"/>
        <v>46219</v>
      </c>
      <c r="Q96" s="1428">
        <f t="shared" si="1"/>
        <v>46226</v>
      </c>
      <c r="R96" s="1428">
        <f t="shared" si="1"/>
        <v>46233</v>
      </c>
      <c r="S96" s="1428">
        <f t="shared" si="1"/>
        <v>46240</v>
      </c>
      <c r="T96" s="1428">
        <f t="shared" si="1"/>
        <v>46247</v>
      </c>
      <c r="U96" s="1428">
        <f t="shared" si="1"/>
        <v>46254</v>
      </c>
      <c r="V96" s="1428">
        <f t="shared" si="1"/>
        <v>46261</v>
      </c>
      <c r="W96" s="1428">
        <f t="shared" si="1"/>
        <v>46268</v>
      </c>
      <c r="X96" s="1428">
        <f t="shared" si="1"/>
        <v>46275</v>
      </c>
      <c r="Y96" s="1428">
        <f t="shared" si="1"/>
        <v>46282</v>
      </c>
      <c r="Z96" s="1428">
        <f t="shared" si="1"/>
        <v>46289</v>
      </c>
      <c r="AA96" s="1428">
        <f t="shared" si="1"/>
        <v>46296</v>
      </c>
      <c r="AB96" s="1428">
        <f t="shared" si="1"/>
        <v>46303</v>
      </c>
      <c r="AC96" s="1428">
        <f t="shared" si="1"/>
        <v>46310</v>
      </c>
      <c r="AD96" s="1428">
        <f t="shared" si="1"/>
        <v>46317</v>
      </c>
      <c r="AE96" s="1428">
        <f t="shared" si="1"/>
        <v>46324</v>
      </c>
    </row>
    <row r="97" spans="2:31">
      <c r="B97" t="str">
        <f>'P6-2'!E3</f>
        <v>A1000</v>
      </c>
      <c r="C97" s="3" t="str">
        <f>'P6-2'!F3</f>
        <v>KOM</v>
      </c>
      <c r="N97" s="1429"/>
      <c r="O97" s="1429"/>
      <c r="P97" s="1429"/>
      <c r="Q97" s="1429"/>
      <c r="R97" s="1429"/>
      <c r="S97" s="1429"/>
      <c r="T97" s="1429"/>
      <c r="U97" s="1429"/>
      <c r="V97" s="1429"/>
      <c r="W97" s="1429"/>
      <c r="X97" s="1429"/>
      <c r="Y97" s="1429"/>
      <c r="Z97" s="1429"/>
      <c r="AA97" s="1429"/>
      <c r="AB97" s="1429"/>
      <c r="AC97" s="1429"/>
      <c r="AD97" s="1429"/>
      <c r="AE97" s="1429"/>
    </row>
    <row r="98" spans="2:31">
      <c r="B98" t="str">
        <f>'P6-2'!E4</f>
        <v>A1010</v>
      </c>
      <c r="C98" s="3" t="str">
        <f>'P6-2'!F4</f>
        <v>GESTION DE RIESGOS</v>
      </c>
      <c r="N98" s="1429"/>
      <c r="O98" s="1429"/>
      <c r="P98" s="1429"/>
      <c r="Q98" s="1429"/>
      <c r="R98" s="1429"/>
      <c r="S98" s="1429"/>
      <c r="T98" s="1429"/>
      <c r="U98" s="1429"/>
      <c r="V98" s="1429"/>
      <c r="W98" s="1429"/>
      <c r="X98" s="1429"/>
      <c r="Y98" s="1429"/>
      <c r="Z98" s="1429"/>
      <c r="AA98" s="1429"/>
      <c r="AB98" s="1429"/>
      <c r="AC98" s="1429"/>
      <c r="AD98" s="1429"/>
      <c r="AE98" s="1429"/>
    </row>
    <row r="99" spans="2:31">
      <c r="B99" t="str">
        <f>'P6-2'!E5</f>
        <v>A1020</v>
      </c>
      <c r="C99" s="3" t="str">
        <f>'P6-2'!F5</f>
        <v>PMAS</v>
      </c>
      <c r="N99" s="1429"/>
      <c r="O99" s="1429"/>
      <c r="P99" s="1429"/>
      <c r="Q99" s="1429"/>
      <c r="R99" s="1429"/>
      <c r="S99" s="1429"/>
      <c r="T99" s="1429"/>
      <c r="U99" s="1429"/>
      <c r="V99" s="1429"/>
      <c r="W99" s="1429"/>
      <c r="X99" s="1429"/>
      <c r="Y99" s="1429"/>
      <c r="Z99" s="1429"/>
      <c r="AA99" s="1429"/>
      <c r="AB99" s="1429"/>
      <c r="AC99" s="1429"/>
      <c r="AD99" s="1429"/>
      <c r="AE99" s="1429"/>
    </row>
    <row r="100" spans="2:31">
      <c r="B100" t="str">
        <f>'P6-2'!E6</f>
        <v>A1030</v>
      </c>
      <c r="C100" s="3" t="str">
        <f>'P6-2'!F6</f>
        <v>FOTOCHECKS</v>
      </c>
      <c r="N100" s="1429"/>
      <c r="O100" s="1429"/>
      <c r="P100" s="1429"/>
      <c r="Q100" s="1429"/>
      <c r="R100" s="1429"/>
      <c r="S100" s="1429"/>
      <c r="T100" s="1429"/>
      <c r="U100" s="1429"/>
      <c r="V100" s="1429"/>
      <c r="W100" s="1429"/>
      <c r="X100" s="1429"/>
      <c r="Y100" s="1429"/>
      <c r="Z100" s="1429"/>
      <c r="AA100" s="1429"/>
      <c r="AB100" s="1429"/>
      <c r="AC100" s="1429"/>
      <c r="AD100" s="1429"/>
      <c r="AE100" s="1429"/>
    </row>
    <row r="101" spans="2:31">
      <c r="B101" t="str">
        <f>'P6-2'!E7</f>
        <v>A1040</v>
      </c>
      <c r="C101" s="3" t="str">
        <f>'P6-2'!F7</f>
        <v>MOVILIZACION DE FACILIDADES, PERSONAL Y EQUIPOS E INDUCCION ESPECIFICA</v>
      </c>
      <c r="N101" s="1429"/>
      <c r="O101" s="1429"/>
      <c r="P101" s="1429"/>
      <c r="Q101" s="1429"/>
      <c r="R101" s="1429"/>
      <c r="S101" s="1429"/>
      <c r="T101" s="1429"/>
      <c r="U101" s="1429"/>
      <c r="V101" s="1429"/>
      <c r="W101" s="1429"/>
      <c r="X101" s="1429"/>
      <c r="Y101" s="1429"/>
      <c r="Z101" s="1429"/>
      <c r="AA101" s="1429"/>
      <c r="AB101" s="1429"/>
      <c r="AC101" s="1429"/>
      <c r="AD101" s="1429"/>
      <c r="AE101" s="1429"/>
    </row>
    <row r="102" spans="2:31">
      <c r="B102" t="str">
        <f>'P6-2'!E8</f>
        <v>A1050</v>
      </c>
      <c r="C102" s="3" t="str">
        <f>'P6-2'!F8</f>
        <v>TRAZO Y REPLANTEO (PRELIMINAR Y DURANTE LA OBRA)</v>
      </c>
      <c r="N102" s="1429"/>
      <c r="O102" s="1429"/>
      <c r="P102" s="1429"/>
      <c r="Q102" s="1429"/>
      <c r="R102" s="1429"/>
      <c r="S102" s="1429"/>
      <c r="T102" s="1429"/>
      <c r="U102" s="1429"/>
      <c r="V102" s="1429"/>
      <c r="W102" s="1429"/>
      <c r="X102" s="1429"/>
      <c r="Y102" s="1429"/>
      <c r="Z102" s="1429"/>
      <c r="AA102" s="1429"/>
      <c r="AB102" s="1429"/>
      <c r="AC102" s="1429"/>
      <c r="AD102" s="1429"/>
      <c r="AE102" s="1429"/>
    </row>
    <row r="103" spans="2:31">
      <c r="B103" t="str">
        <f>'P6-2'!E9</f>
        <v>A1060</v>
      </c>
      <c r="C103" s="3" t="str">
        <f>'P6-2'!F9</f>
        <v>REPLANTEO DE ÁREA DEL TRABAJO</v>
      </c>
      <c r="N103" s="1429"/>
      <c r="O103" s="1429"/>
      <c r="P103" s="1429"/>
      <c r="Q103" s="1429"/>
      <c r="R103" s="1429"/>
      <c r="S103" s="1429"/>
      <c r="T103" s="1429"/>
      <c r="U103" s="1429"/>
      <c r="V103" s="1429"/>
      <c r="W103" s="1429"/>
      <c r="X103" s="1429"/>
      <c r="Y103" s="1429"/>
      <c r="Z103" s="1429"/>
      <c r="AA103" s="1429"/>
      <c r="AB103" s="1429"/>
      <c r="AC103" s="1429"/>
      <c r="AD103" s="1429"/>
      <c r="AE103" s="1429"/>
    </row>
    <row r="104" spans="2:31">
      <c r="B104" t="str">
        <f>'P6-2'!E10</f>
        <v>A1070</v>
      </c>
      <c r="C104" s="3" t="str">
        <f>'P6-2'!F10</f>
        <v>Demolición de bases e = 50 cm</v>
      </c>
      <c r="N104" s="1429"/>
      <c r="O104" s="1429"/>
      <c r="P104" s="1429"/>
      <c r="Q104" s="1429"/>
      <c r="R104" s="1429"/>
      <c r="S104" s="1429"/>
      <c r="T104" s="1429"/>
      <c r="U104" s="1429"/>
      <c r="V104" s="1429"/>
      <c r="W104" s="1429"/>
      <c r="X104" s="1429"/>
      <c r="Y104" s="1429"/>
      <c r="Z104" s="1429"/>
      <c r="AA104" s="1429"/>
      <c r="AB104" s="1429"/>
      <c r="AC104" s="1429"/>
      <c r="AD104" s="1429"/>
      <c r="AE104" s="1429"/>
    </row>
    <row r="105" spans="2:31">
      <c r="B105" t="str">
        <f>'P6-2'!E11</f>
        <v>A1080</v>
      </c>
      <c r="C105" s="3" t="str">
        <f>'P6-2'!F11</f>
        <v>Concreto simple f'c=100 kg/cm2</v>
      </c>
      <c r="N105" s="1429"/>
      <c r="O105" s="1429"/>
      <c r="P105" s="1429"/>
      <c r="Q105" s="1429"/>
      <c r="R105" s="1429"/>
      <c r="S105" s="1429"/>
      <c r="T105" s="1429"/>
      <c r="U105" s="1429"/>
      <c r="V105" s="1429"/>
      <c r="W105" s="1429"/>
      <c r="X105" s="1429"/>
      <c r="Y105" s="1429"/>
      <c r="Z105" s="1429"/>
      <c r="AA105" s="1429"/>
      <c r="AB105" s="1429"/>
      <c r="AC105" s="1429"/>
      <c r="AD105" s="1429"/>
      <c r="AE105" s="1429"/>
    </row>
    <row r="106" spans="2:31">
      <c r="B106" t="str">
        <f>'P6-2'!E12</f>
        <v>A1090</v>
      </c>
      <c r="C106" s="3" t="str">
        <f>'P6-2'!F12</f>
        <v>Concreto f'c=25MPa, Cemento tipo HS</v>
      </c>
      <c r="N106" s="1429"/>
      <c r="O106" s="1429"/>
      <c r="P106" s="1429"/>
      <c r="Q106" s="1429"/>
      <c r="R106" s="1429"/>
      <c r="S106" s="1429"/>
      <c r="T106" s="1429"/>
      <c r="U106" s="1429"/>
      <c r="V106" s="1429"/>
      <c r="W106" s="1429"/>
      <c r="X106" s="1429"/>
      <c r="Y106" s="1429"/>
      <c r="Z106" s="1429"/>
      <c r="AA106" s="1429"/>
      <c r="AB106" s="1429"/>
      <c r="AC106" s="1429"/>
      <c r="AD106" s="1429"/>
      <c r="AE106" s="1429"/>
    </row>
    <row r="107" spans="2:31">
      <c r="B107" t="str">
        <f>'P6-2'!E13</f>
        <v>A1100</v>
      </c>
      <c r="C107" s="3" t="str">
        <f>'P6-2'!F13</f>
        <v>Encofrado y desencofrado</v>
      </c>
      <c r="N107" s="1429"/>
      <c r="O107" s="1429"/>
      <c r="P107" s="1429"/>
      <c r="Q107" s="1429"/>
      <c r="R107" s="1429"/>
      <c r="S107" s="1429"/>
      <c r="T107" s="1429"/>
      <c r="U107" s="1429"/>
      <c r="V107" s="1429"/>
      <c r="W107" s="1429"/>
      <c r="X107" s="1429"/>
      <c r="Y107" s="1429"/>
      <c r="Z107" s="1429"/>
      <c r="AA107" s="1429"/>
      <c r="AB107" s="1429"/>
      <c r="AC107" s="1429"/>
      <c r="AD107" s="1429"/>
      <c r="AE107" s="1429"/>
    </row>
    <row r="108" spans="2:31">
      <c r="B108" t="str">
        <f>'P6-2'!E14</f>
        <v>A1110</v>
      </c>
      <c r="C108" s="3" t="str">
        <f>'P6-2'!F14</f>
        <v>Acero de Refuerzo (ASTM A-615 G 60, fy = 420 MPa)</v>
      </c>
      <c r="N108" s="1429"/>
      <c r="O108" s="1429"/>
      <c r="P108" s="1429"/>
      <c r="Q108" s="1429"/>
      <c r="R108" s="1429"/>
      <c r="S108" s="1429"/>
      <c r="T108" s="1429"/>
      <c r="U108" s="1429"/>
      <c r="V108" s="1429"/>
      <c r="W108" s="1429"/>
      <c r="X108" s="1429"/>
      <c r="Y108" s="1429"/>
      <c r="Z108" s="1429"/>
      <c r="AA108" s="1429"/>
      <c r="AB108" s="1429"/>
      <c r="AC108" s="1429"/>
      <c r="AD108" s="1429"/>
      <c r="AE108" s="1429"/>
    </row>
    <row r="109" spans="2:31">
      <c r="B109" t="str">
        <f>'P6-2'!E15</f>
        <v>A1120</v>
      </c>
      <c r="C109" s="3" t="str">
        <f>'P6-2'!F15</f>
        <v>Varilla roscada Ø1" L=30cm tipo HAS con contratuerca y arandela; anclaje químico HIT-HY 200 o equivalente</v>
      </c>
      <c r="N109" s="1429"/>
      <c r="O109" s="1429"/>
      <c r="P109" s="1429"/>
      <c r="Q109" s="1429"/>
      <c r="R109" s="1429"/>
      <c r="S109" s="1429"/>
      <c r="T109" s="1429"/>
      <c r="U109" s="1429"/>
      <c r="V109" s="1429"/>
      <c r="W109" s="1429"/>
      <c r="X109" s="1429"/>
      <c r="Y109" s="1429"/>
      <c r="Z109" s="1429"/>
      <c r="AA109" s="1429"/>
      <c r="AB109" s="1429"/>
      <c r="AC109" s="1429"/>
      <c r="AD109" s="1429"/>
      <c r="AE109" s="1429"/>
    </row>
    <row r="110" spans="2:31">
      <c r="B110" t="str">
        <f>'P6-2'!E16</f>
        <v>A1130</v>
      </c>
      <c r="C110" s="3" t="str">
        <f>'P6-2'!F16</f>
        <v>Juntas de expansión de acuerdo al plano estándar CRD-DWG-11760-1-33-4002</v>
      </c>
      <c r="N110" s="1429"/>
      <c r="O110" s="1429"/>
      <c r="P110" s="1429"/>
      <c r="Q110" s="1429"/>
      <c r="R110" s="1429"/>
      <c r="S110" s="1429"/>
      <c r="T110" s="1429"/>
      <c r="U110" s="1429"/>
      <c r="V110" s="1429"/>
      <c r="W110" s="1429"/>
      <c r="X110" s="1429"/>
      <c r="Y110" s="1429"/>
      <c r="Z110" s="1429"/>
      <c r="AA110" s="1429"/>
      <c r="AB110" s="1429"/>
      <c r="AC110" s="1429"/>
      <c r="AD110" s="1429"/>
      <c r="AE110" s="1429"/>
    </row>
    <row r="111" spans="2:31">
      <c r="B111" t="str">
        <f>'P6-2'!E17</f>
        <v>A1140</v>
      </c>
      <c r="C111" s="3" t="str">
        <f>'P6-2'!F17</f>
        <v>Soporte metálico ASTM A36 para tuberías y tableros eléctricos</v>
      </c>
      <c r="N111" s="1429"/>
      <c r="O111" s="1429"/>
      <c r="P111" s="1429"/>
      <c r="Q111" s="1429"/>
      <c r="R111" s="1429"/>
      <c r="S111" s="1429"/>
      <c r="T111" s="1429"/>
      <c r="U111" s="1429"/>
      <c r="V111" s="1429"/>
      <c r="W111" s="1429"/>
      <c r="X111" s="1429"/>
      <c r="Y111" s="1429"/>
      <c r="Z111" s="1429"/>
      <c r="AA111" s="1429"/>
      <c r="AB111" s="1429"/>
      <c r="AC111" s="1429"/>
      <c r="AD111" s="1429"/>
      <c r="AE111" s="1429"/>
    </row>
    <row r="112" spans="2:31">
      <c r="B112" t="str">
        <f>'P6-2'!E18</f>
        <v>A1150</v>
      </c>
      <c r="C112" s="3" t="str">
        <f>'P6-2'!F18</f>
        <v>Placa base para soportería de tuberías</v>
      </c>
      <c r="N112" s="1429"/>
      <c r="O112" s="1429"/>
      <c r="P112" s="1429"/>
      <c r="Q112" s="1429"/>
      <c r="R112" s="1429"/>
      <c r="S112" s="1429"/>
      <c r="T112" s="1429"/>
      <c r="U112" s="1429"/>
      <c r="V112" s="1429"/>
      <c r="W112" s="1429"/>
      <c r="X112" s="1429"/>
      <c r="Y112" s="1429"/>
      <c r="Z112" s="1429"/>
      <c r="AA112" s="1429"/>
      <c r="AB112" s="1429"/>
      <c r="AC112" s="1429"/>
      <c r="AD112" s="1429"/>
      <c r="AE112" s="1429"/>
    </row>
    <row r="113" spans="2:31">
      <c r="B113" t="str">
        <f>'P6-2'!E19</f>
        <v>A1160</v>
      </c>
      <c r="C113" s="3" t="str">
        <f>'P6-2'!F19</f>
        <v>Mortero de nivelacion de cemento e=25 mm, De acuerdo Especificación técnica 000.215.03600_0</v>
      </c>
      <c r="N113" s="1429"/>
      <c r="O113" s="1429"/>
      <c r="P113" s="1429"/>
      <c r="Q113" s="1429"/>
      <c r="R113" s="1429"/>
      <c r="S113" s="1429"/>
      <c r="T113" s="1429"/>
      <c r="U113" s="1429"/>
      <c r="V113" s="1429"/>
      <c r="W113" s="1429"/>
      <c r="X113" s="1429"/>
      <c r="Y113" s="1429"/>
      <c r="Z113" s="1429"/>
      <c r="AA113" s="1429"/>
      <c r="AB113" s="1429"/>
      <c r="AC113" s="1429"/>
      <c r="AD113" s="1429"/>
      <c r="AE113" s="1429"/>
    </row>
    <row r="114" spans="2:31">
      <c r="B114" t="str">
        <f>'P6-2'!E20</f>
        <v>A1170</v>
      </c>
      <c r="C114" s="3" t="str">
        <f>'P6-2'!F20</f>
        <v>Perno de expansión 1/2"x3"</v>
      </c>
      <c r="N114" s="1429"/>
      <c r="O114" s="1429"/>
      <c r="P114" s="1429"/>
      <c r="Q114" s="1429"/>
      <c r="R114" s="1429"/>
      <c r="S114" s="1429"/>
      <c r="T114" s="1429"/>
      <c r="U114" s="1429"/>
      <c r="V114" s="1429"/>
      <c r="W114" s="1429"/>
      <c r="X114" s="1429"/>
      <c r="Y114" s="1429"/>
      <c r="Z114" s="1429"/>
      <c r="AA114" s="1429"/>
      <c r="AB114" s="1429"/>
      <c r="AC114" s="1429"/>
      <c r="AD114" s="1429"/>
      <c r="AE114" s="1429"/>
    </row>
    <row r="115" spans="2:31">
      <c r="B115" t="str">
        <f>'P6-2'!E21</f>
        <v>A1180</v>
      </c>
      <c r="C115" s="3" t="str">
        <f>'P6-2'!F21</f>
        <v>Perno de expansión 5/8"x3"</v>
      </c>
      <c r="N115" s="1429"/>
      <c r="O115" s="1429"/>
      <c r="P115" s="1429"/>
      <c r="Q115" s="1429"/>
      <c r="R115" s="1429"/>
      <c r="S115" s="1429"/>
      <c r="T115" s="1429"/>
      <c r="U115" s="1429"/>
      <c r="V115" s="1429"/>
      <c r="W115" s="1429"/>
      <c r="X115" s="1429"/>
      <c r="Y115" s="1429"/>
      <c r="Z115" s="1429"/>
      <c r="AA115" s="1429"/>
      <c r="AB115" s="1429"/>
      <c r="AC115" s="1429"/>
      <c r="AD115" s="1429"/>
      <c r="AE115" s="1429"/>
    </row>
    <row r="116" spans="2:31">
      <c r="B116" t="str">
        <f>'P6-2'!E22</f>
        <v>A1190</v>
      </c>
      <c r="C116" s="3" t="str">
        <f>'P6-2'!F22</f>
        <v>Perno de expansión 3/4"x5"</v>
      </c>
      <c r="N116" s="1429"/>
      <c r="O116" s="1429"/>
      <c r="P116" s="1429"/>
      <c r="Q116" s="1429"/>
      <c r="R116" s="1429"/>
      <c r="S116" s="1429"/>
      <c r="T116" s="1429"/>
      <c r="U116" s="1429"/>
      <c r="V116" s="1429"/>
      <c r="W116" s="1429"/>
      <c r="X116" s="1429"/>
      <c r="Y116" s="1429"/>
      <c r="Z116" s="1429"/>
      <c r="AA116" s="1429"/>
      <c r="AB116" s="1429"/>
      <c r="AC116" s="1429"/>
      <c r="AD116" s="1429"/>
      <c r="AE116" s="1429"/>
    </row>
    <row r="117" spans="2:31">
      <c r="B117" t="str">
        <f>'P6-2'!E23</f>
        <v>A1200</v>
      </c>
      <c r="C117" s="3" t="str">
        <f>'P6-2'!F23</f>
        <v>Pernos de anclaje embebido ASTM A36 Ø1/2" de 180 mm de los pedestales</v>
      </c>
      <c r="N117" s="1429"/>
      <c r="O117" s="1429"/>
      <c r="P117" s="1429"/>
      <c r="Q117" s="1429"/>
      <c r="R117" s="1429"/>
      <c r="S117" s="1429"/>
      <c r="T117" s="1429"/>
      <c r="U117" s="1429"/>
      <c r="V117" s="1429"/>
      <c r="W117" s="1429"/>
      <c r="X117" s="1429"/>
      <c r="Y117" s="1429"/>
      <c r="Z117" s="1429"/>
      <c r="AA117" s="1429"/>
      <c r="AB117" s="1429"/>
      <c r="AC117" s="1429"/>
      <c r="AD117" s="1429"/>
      <c r="AE117" s="1429"/>
    </row>
    <row r="118" spans="2:31">
      <c r="B118" t="str">
        <f>'P6-2'!E24</f>
        <v>A1210</v>
      </c>
      <c r="C118" s="3" t="str">
        <f>'P6-2'!F24</f>
        <v>Picado, escarificado y limpieza sobre losa existente</v>
      </c>
      <c r="N118" s="1429"/>
      <c r="O118" s="1429"/>
      <c r="P118" s="1429"/>
      <c r="Q118" s="1429"/>
      <c r="R118" s="1429"/>
      <c r="S118" s="1429"/>
      <c r="T118" s="1429"/>
      <c r="U118" s="1429"/>
      <c r="V118" s="1429"/>
      <c r="W118" s="1429"/>
      <c r="X118" s="1429"/>
      <c r="Y118" s="1429"/>
      <c r="Z118" s="1429"/>
      <c r="AA118" s="1429"/>
      <c r="AB118" s="1429"/>
      <c r="AC118" s="1429"/>
      <c r="AD118" s="1429"/>
      <c r="AE118" s="1429"/>
    </row>
    <row r="119" spans="2:31">
      <c r="B119" t="str">
        <f>'P6-2'!E25</f>
        <v>A1220</v>
      </c>
      <c r="C119" s="3" t="str">
        <f>'P6-2'!F25</f>
        <v>Etiquetado de tuberías</v>
      </c>
      <c r="N119" s="1429"/>
      <c r="O119" s="1429"/>
      <c r="P119" s="1429"/>
      <c r="Q119" s="1429"/>
      <c r="R119" s="1429"/>
      <c r="S119" s="1429"/>
      <c r="T119" s="1429"/>
      <c r="U119" s="1429"/>
      <c r="V119" s="1429"/>
      <c r="W119" s="1429"/>
      <c r="X119" s="1429"/>
      <c r="Y119" s="1429"/>
      <c r="Z119" s="1429"/>
      <c r="AA119" s="1429"/>
      <c r="AB119" s="1429"/>
      <c r="AC119" s="1429"/>
      <c r="AD119" s="1429"/>
      <c r="AE119" s="1429"/>
    </row>
    <row r="120" spans="2:31">
      <c r="B120" t="str">
        <f>'P6-2'!E26</f>
        <v>A1230</v>
      </c>
      <c r="C120" s="3" t="str">
        <f>'P6-2'!F26</f>
        <v>Limpieza con agua</v>
      </c>
      <c r="N120" s="1429"/>
      <c r="O120" s="1429"/>
      <c r="P120" s="1429"/>
      <c r="Q120" s="1429"/>
      <c r="R120" s="1429"/>
      <c r="S120" s="1429"/>
      <c r="T120" s="1429"/>
      <c r="U120" s="1429"/>
      <c r="V120" s="1429"/>
      <c r="W120" s="1429"/>
      <c r="X120" s="1429"/>
      <c r="Y120" s="1429"/>
      <c r="Z120" s="1429"/>
      <c r="AA120" s="1429"/>
      <c r="AB120" s="1429"/>
      <c r="AC120" s="1429"/>
      <c r="AD120" s="1429"/>
      <c r="AE120" s="1429"/>
    </row>
    <row r="121" spans="2:31">
      <c r="B121" t="str">
        <f>'P6-2'!E27</f>
        <v>A1240</v>
      </c>
      <c r="C121" s="3" t="str">
        <f>'P6-2'!F27</f>
        <v>Pruebas de tuberías</v>
      </c>
      <c r="N121" s="1429"/>
      <c r="O121" s="1429"/>
      <c r="P121" s="1429"/>
      <c r="Q121" s="1429"/>
      <c r="R121" s="1429"/>
      <c r="S121" s="1429"/>
      <c r="T121" s="1429"/>
      <c r="U121" s="1429"/>
      <c r="V121" s="1429"/>
      <c r="W121" s="1429"/>
      <c r="X121" s="1429"/>
      <c r="Y121" s="1429"/>
      <c r="Z121" s="1429"/>
      <c r="AA121" s="1429"/>
      <c r="AB121" s="1429"/>
      <c r="AC121" s="1429"/>
      <c r="AD121" s="1429"/>
      <c r="AE121" s="1429"/>
    </row>
    <row r="122" spans="2:31">
      <c r="B122" t="str">
        <f>'P6-2'!E28</f>
        <v>A1250</v>
      </c>
      <c r="C122" s="3" t="str">
        <f>'P6-2'!F28</f>
        <v>Desmontaje y traslado de bombas existentes</v>
      </c>
      <c r="N122" s="1429"/>
      <c r="O122" s="1429"/>
      <c r="P122" s="1429"/>
      <c r="Q122" s="1429"/>
      <c r="R122" s="1429"/>
      <c r="S122" s="1429"/>
      <c r="T122" s="1429"/>
      <c r="U122" s="1429"/>
      <c r="V122" s="1429"/>
      <c r="W122" s="1429"/>
      <c r="X122" s="1429"/>
      <c r="Y122" s="1429"/>
      <c r="Z122" s="1429"/>
      <c r="AA122" s="1429"/>
      <c r="AB122" s="1429"/>
      <c r="AC122" s="1429"/>
      <c r="AD122" s="1429"/>
      <c r="AE122" s="1429"/>
    </row>
    <row r="123" spans="2:31">
      <c r="B123" t="str">
        <f>'P6-2'!E29</f>
        <v>A1260</v>
      </c>
      <c r="C123" s="3" t="str">
        <f>'P6-2'!F29</f>
        <v>Desmontaje y traslado de tuberías y accesorios existentes</v>
      </c>
      <c r="N123" s="1429"/>
      <c r="O123" s="1429"/>
      <c r="P123" s="1429"/>
      <c r="Q123" s="1429"/>
      <c r="R123" s="1429"/>
      <c r="S123" s="1429"/>
      <c r="T123" s="1429"/>
      <c r="U123" s="1429"/>
      <c r="V123" s="1429"/>
      <c r="W123" s="1429"/>
      <c r="X123" s="1429"/>
      <c r="Y123" s="1429"/>
      <c r="Z123" s="1429"/>
      <c r="AA123" s="1429"/>
      <c r="AB123" s="1429"/>
      <c r="AC123" s="1429"/>
      <c r="AD123" s="1429"/>
      <c r="AE123" s="1429"/>
    </row>
    <row r="124" spans="2:31">
      <c r="B124" t="str">
        <f>'P6-2'!E30</f>
        <v>A1270</v>
      </c>
      <c r="C124" s="3" t="str">
        <f>'P6-2'!F30</f>
        <v>Montaje e instalación de bomba 1760-PU-33101 - Suministro MY</v>
      </c>
      <c r="N124" s="1429"/>
      <c r="O124" s="1429"/>
      <c r="P124" s="1429"/>
      <c r="Q124" s="1429"/>
      <c r="R124" s="1429"/>
      <c r="S124" s="1429"/>
      <c r="T124" s="1429"/>
      <c r="U124" s="1429"/>
      <c r="V124" s="1429"/>
      <c r="W124" s="1429"/>
      <c r="X124" s="1429"/>
      <c r="Y124" s="1429"/>
      <c r="Z124" s="1429"/>
      <c r="AA124" s="1429"/>
      <c r="AB124" s="1429"/>
      <c r="AC124" s="1429"/>
      <c r="AD124" s="1429"/>
      <c r="AE124" s="1429"/>
    </row>
    <row r="125" spans="2:31">
      <c r="B125" t="str">
        <f>'P6-2'!E31</f>
        <v>A1280</v>
      </c>
      <c r="C125" s="3" t="str">
        <f>'P6-2'!F31</f>
        <v>Montaje e instalación de bomba 1760-PU-33102 - Suministro MY</v>
      </c>
      <c r="N125" s="1429"/>
      <c r="O125" s="1429"/>
      <c r="P125" s="1429"/>
      <c r="Q125" s="1429"/>
      <c r="R125" s="1429"/>
      <c r="S125" s="1429"/>
      <c r="T125" s="1429"/>
      <c r="U125" s="1429"/>
      <c r="V125" s="1429"/>
      <c r="W125" s="1429"/>
      <c r="X125" s="1429"/>
      <c r="Y125" s="1429"/>
      <c r="Z125" s="1429"/>
      <c r="AA125" s="1429"/>
      <c r="AB125" s="1429"/>
      <c r="AC125" s="1429"/>
      <c r="AD125" s="1429"/>
      <c r="AE125" s="1429"/>
    </row>
    <row r="126" spans="2:31">
      <c r="B126" t="str">
        <f>'P6-2'!E32</f>
        <v>A1290</v>
      </c>
      <c r="C126" s="3" t="str">
        <f>'P6-2'!F32</f>
        <v>Montaje e instalación de bomba 1760-PU-33103 - Suministro MY</v>
      </c>
      <c r="N126" s="1429"/>
      <c r="O126" s="1429"/>
      <c r="P126" s="1429"/>
      <c r="Q126" s="1429"/>
      <c r="R126" s="1429"/>
      <c r="S126" s="1429"/>
      <c r="T126" s="1429"/>
      <c r="U126" s="1429"/>
      <c r="V126" s="1429"/>
      <c r="W126" s="1429"/>
      <c r="X126" s="1429"/>
      <c r="Y126" s="1429"/>
      <c r="Z126" s="1429"/>
      <c r="AA126" s="1429"/>
      <c r="AB126" s="1429"/>
      <c r="AC126" s="1429"/>
      <c r="AD126" s="1429"/>
      <c r="AE126" s="1429"/>
    </row>
    <row r="127" spans="2:31">
      <c r="B127" t="str">
        <f>'P6-2'!E33</f>
        <v>A1300</v>
      </c>
      <c r="C127" s="3" t="str">
        <f>'P6-2'!F33</f>
        <v>Montaje e instalación de bomba 1760-PU-33104 - Suministro MY</v>
      </c>
      <c r="N127" s="1429"/>
      <c r="O127" s="1429"/>
      <c r="P127" s="1429"/>
      <c r="Q127" s="1429"/>
      <c r="R127" s="1429"/>
      <c r="S127" s="1429"/>
      <c r="T127" s="1429"/>
      <c r="U127" s="1429"/>
      <c r="V127" s="1429"/>
      <c r="W127" s="1429"/>
      <c r="X127" s="1429"/>
      <c r="Y127" s="1429"/>
      <c r="Z127" s="1429"/>
      <c r="AA127" s="1429"/>
      <c r="AB127" s="1429"/>
      <c r="AC127" s="1429"/>
      <c r="AD127" s="1429"/>
      <c r="AE127" s="1429"/>
    </row>
    <row r="128" spans="2:31">
      <c r="B128" t="str">
        <f>'P6-2'!E34</f>
        <v>A1310</v>
      </c>
      <c r="C128" s="3" t="str">
        <f>'P6-2'!F34</f>
        <v>Montaje e instalación de bomba 1760-PU-33105 - Suministro MY</v>
      </c>
      <c r="N128" s="1429"/>
      <c r="O128" s="1429"/>
      <c r="P128" s="1429"/>
      <c r="Q128" s="1429"/>
      <c r="R128" s="1429"/>
      <c r="S128" s="1429"/>
      <c r="T128" s="1429"/>
      <c r="U128" s="1429"/>
      <c r="V128" s="1429"/>
      <c r="W128" s="1429"/>
      <c r="X128" s="1429"/>
      <c r="Y128" s="1429"/>
      <c r="Z128" s="1429"/>
      <c r="AA128" s="1429"/>
      <c r="AB128" s="1429"/>
      <c r="AC128" s="1429"/>
      <c r="AD128" s="1429"/>
      <c r="AE128" s="1429"/>
    </row>
    <row r="129" spans="2:31">
      <c r="B129" t="str">
        <f>'P6-2'!E35</f>
        <v>A1320</v>
      </c>
      <c r="C129" s="3" t="str">
        <f>'P6-2'!F35</f>
        <v>Montaje e instalación de bomba 1760-PU-33001 - Suministro MY</v>
      </c>
      <c r="N129" s="1429"/>
      <c r="O129" s="1429"/>
      <c r="P129" s="1429"/>
      <c r="Q129" s="1429"/>
      <c r="R129" s="1429"/>
      <c r="S129" s="1429"/>
      <c r="T129" s="1429"/>
      <c r="U129" s="1429"/>
      <c r="V129" s="1429"/>
      <c r="W129" s="1429"/>
      <c r="X129" s="1429"/>
      <c r="Y129" s="1429"/>
      <c r="Z129" s="1429"/>
      <c r="AA129" s="1429"/>
      <c r="AB129" s="1429"/>
      <c r="AC129" s="1429"/>
      <c r="AD129" s="1429"/>
      <c r="AE129" s="1429"/>
    </row>
    <row r="130" spans="2:31">
      <c r="B130" t="str">
        <f>'P6-2'!E36</f>
        <v>A1330</v>
      </c>
      <c r="C130" s="3" t="str">
        <f>'P6-2'!F36</f>
        <v>Montaje e instalación de bomba 1760-PU-33002 - Suministro MY</v>
      </c>
      <c r="N130" s="1429"/>
      <c r="O130" s="1429"/>
      <c r="P130" s="1429"/>
      <c r="Q130" s="1429"/>
      <c r="R130" s="1429"/>
      <c r="S130" s="1429"/>
      <c r="T130" s="1429"/>
      <c r="U130" s="1429"/>
      <c r="V130" s="1429"/>
      <c r="W130" s="1429"/>
      <c r="X130" s="1429"/>
      <c r="Y130" s="1429"/>
      <c r="Z130" s="1429"/>
      <c r="AA130" s="1429"/>
      <c r="AB130" s="1429"/>
      <c r="AC130" s="1429"/>
      <c r="AD130" s="1429"/>
      <c r="AE130" s="1429"/>
    </row>
    <row r="131" spans="2:31">
      <c r="B131" t="str">
        <f>'P6-2'!E37</f>
        <v>A1340</v>
      </c>
      <c r="C131" s="3" t="str">
        <f>'P6-2'!F37</f>
        <v>Montaje de línea 3" AA1B - Suministro MY: tubería + accesorios 3" (válv. mariposa y check, bridas, codos, tees, empaques</v>
      </c>
      <c r="N131" s="1429"/>
      <c r="O131" s="1429"/>
      <c r="P131" s="1429"/>
      <c r="Q131" s="1429"/>
      <c r="R131" s="1429"/>
      <c r="S131" s="1429"/>
      <c r="T131" s="1429"/>
      <c r="U131" s="1429"/>
      <c r="V131" s="1429"/>
      <c r="W131" s="1429"/>
      <c r="X131" s="1429"/>
      <c r="Y131" s="1429"/>
      <c r="Z131" s="1429"/>
      <c r="AA131" s="1429"/>
      <c r="AB131" s="1429"/>
      <c r="AC131" s="1429"/>
      <c r="AD131" s="1429"/>
      <c r="AE131" s="1429"/>
    </row>
    <row r="132" spans="2:31">
      <c r="B132" t="str">
        <f>'P6-2'!E38</f>
        <v>A1350</v>
      </c>
      <c r="C132" s="3" t="str">
        <f>'P6-2'!F38</f>
        <v>Montaje de línea 4" AA1B - Suministro MY: tubería + accesorios 4" (válv. mariposa, bridas, codos, tees, reducción 4"x3",</v>
      </c>
      <c r="N132" s="1429"/>
      <c r="O132" s="1429"/>
      <c r="P132" s="1429"/>
      <c r="Q132" s="1429"/>
      <c r="R132" s="1429"/>
      <c r="S132" s="1429"/>
      <c r="T132" s="1429"/>
      <c r="U132" s="1429"/>
      <c r="V132" s="1429"/>
      <c r="W132" s="1429"/>
      <c r="X132" s="1429"/>
      <c r="Y132" s="1429"/>
      <c r="Z132" s="1429"/>
      <c r="AA132" s="1429"/>
      <c r="AB132" s="1429"/>
      <c r="AC132" s="1429"/>
      <c r="AD132" s="1429"/>
      <c r="AE132" s="1429"/>
    </row>
    <row r="133" spans="2:31">
      <c r="B133" t="str">
        <f>'P6-2'!E39</f>
        <v>A1360</v>
      </c>
      <c r="C133" s="3" t="str">
        <f>'P6-2'!F39</f>
        <v>Suministro y montaje de línea ½" AA1B - Contratista: tubería + accesorios ½" (válv. bola, bridas SW, empaques, codos, te</v>
      </c>
      <c r="N133" s="1429"/>
      <c r="O133" s="1429"/>
      <c r="P133" s="1429"/>
      <c r="Q133" s="1429"/>
      <c r="R133" s="1429"/>
      <c r="S133" s="1429"/>
      <c r="T133" s="1429"/>
      <c r="U133" s="1429"/>
      <c r="V133" s="1429"/>
      <c r="W133" s="1429"/>
      <c r="X133" s="1429"/>
      <c r="Y133" s="1429"/>
      <c r="Z133" s="1429"/>
      <c r="AA133" s="1429"/>
      <c r="AB133" s="1429"/>
      <c r="AC133" s="1429"/>
      <c r="AD133" s="1429"/>
      <c r="AE133" s="1429"/>
    </row>
    <row r="134" spans="2:31">
      <c r="B134" t="str">
        <f>'P6-2'!E40</f>
        <v>A1370</v>
      </c>
      <c r="C134" s="3" t="str">
        <f>'P6-2'!F40</f>
        <v>Suministro y montaje de línea 1" AA1B - Contratista: tubería + accesorios 1" (válv. check y bola, bridas SW, empaques, s</v>
      </c>
      <c r="N134" s="1429"/>
      <c r="O134" s="1429"/>
      <c r="P134" s="1429"/>
      <c r="Q134" s="1429"/>
      <c r="R134" s="1429"/>
      <c r="S134" s="1429"/>
      <c r="T134" s="1429"/>
      <c r="U134" s="1429"/>
      <c r="V134" s="1429"/>
      <c r="W134" s="1429"/>
      <c r="X134" s="1429"/>
      <c r="Y134" s="1429"/>
      <c r="Z134" s="1429"/>
      <c r="AA134" s="1429"/>
      <c r="AB134" s="1429"/>
      <c r="AC134" s="1429"/>
      <c r="AD134" s="1429"/>
      <c r="AE134" s="1429"/>
    </row>
    <row r="135" spans="2:31">
      <c r="B135" t="str">
        <f>'P6-2'!E41</f>
        <v>A1380</v>
      </c>
      <c r="C135" s="3" t="str">
        <f>'P6-2'!F41</f>
        <v>Suministro y montaje de línea 1½" AA1B - Contratista: tubería + accesorios 1½" (válv. check y bola, bridas SW, empaques,</v>
      </c>
      <c r="N135" s="1429"/>
      <c r="O135" s="1429"/>
      <c r="P135" s="1429"/>
      <c r="Q135" s="1429"/>
      <c r="R135" s="1429"/>
      <c r="S135" s="1429"/>
      <c r="T135" s="1429"/>
      <c r="U135" s="1429"/>
      <c r="V135" s="1429"/>
      <c r="W135" s="1429"/>
      <c r="X135" s="1429"/>
      <c r="Y135" s="1429"/>
      <c r="Z135" s="1429"/>
      <c r="AA135" s="1429"/>
      <c r="AB135" s="1429"/>
      <c r="AC135" s="1429"/>
      <c r="AD135" s="1429"/>
      <c r="AE135" s="1429"/>
    </row>
    <row r="136" spans="2:31">
      <c r="B136" t="str">
        <f>'P6-2'!E42</f>
        <v>A1390</v>
      </c>
      <c r="C136" s="3" t="str">
        <f>'P6-2'!F42</f>
        <v>Suministro y montaje de línea 2" AA1B - Contratista: tubería + accesorios 2" (válv. check y bola, bridas SW, empaques, s</v>
      </c>
      <c r="N136" s="1429"/>
      <c r="O136" s="1429"/>
      <c r="P136" s="1429"/>
      <c r="Q136" s="1429"/>
      <c r="R136" s="1429"/>
      <c r="S136" s="1429"/>
      <c r="T136" s="1429"/>
      <c r="U136" s="1429"/>
      <c r="V136" s="1429"/>
      <c r="W136" s="1429"/>
      <c r="X136" s="1429"/>
      <c r="Y136" s="1429"/>
      <c r="Z136" s="1429"/>
      <c r="AA136" s="1429"/>
      <c r="AB136" s="1429"/>
      <c r="AC136" s="1429"/>
      <c r="AD136" s="1429"/>
      <c r="AE136" s="1429"/>
    </row>
    <row r="137" spans="2:31">
      <c r="B137" t="str">
        <f>'P6-2'!E43</f>
        <v>A1400</v>
      </c>
      <c r="C137" s="3" t="str">
        <f>'P6-2'!F43</f>
        <v>Aplicación de Tie-In M-001</v>
      </c>
      <c r="N137" s="1429"/>
      <c r="O137" s="1429"/>
      <c r="P137" s="1429"/>
      <c r="Q137" s="1429"/>
      <c r="R137" s="1429"/>
      <c r="S137" s="1429"/>
      <c r="T137" s="1429"/>
      <c r="U137" s="1429"/>
      <c r="V137" s="1429"/>
      <c r="W137" s="1429"/>
      <c r="X137" s="1429"/>
      <c r="Y137" s="1429"/>
      <c r="Z137" s="1429"/>
      <c r="AA137" s="1429"/>
      <c r="AB137" s="1429"/>
      <c r="AC137" s="1429"/>
      <c r="AD137" s="1429"/>
      <c r="AE137" s="1429"/>
    </row>
    <row r="138" spans="2:31">
      <c r="B138" t="str">
        <f>'P6-2'!E44</f>
        <v>A1410</v>
      </c>
      <c r="C138" s="3" t="str">
        <f>'P6-2'!F44</f>
        <v>Aplicación de Tie-In M-002</v>
      </c>
      <c r="N138" s="1429"/>
      <c r="O138" s="1429"/>
      <c r="P138" s="1429"/>
      <c r="Q138" s="1429"/>
      <c r="R138" s="1429"/>
      <c r="S138" s="1429"/>
      <c r="T138" s="1429"/>
      <c r="U138" s="1429"/>
      <c r="V138" s="1429"/>
      <c r="W138" s="1429"/>
      <c r="X138" s="1429"/>
      <c r="Y138" s="1429"/>
      <c r="Z138" s="1429"/>
      <c r="AA138" s="1429"/>
      <c r="AB138" s="1429"/>
      <c r="AC138" s="1429"/>
      <c r="AD138" s="1429"/>
      <c r="AE138" s="1429"/>
    </row>
    <row r="139" spans="2:31">
      <c r="B139" t="str">
        <f>'P6-2'!E45</f>
        <v>A1420</v>
      </c>
      <c r="C139" s="3" t="str">
        <f>'P6-2'!F45</f>
        <v>SUMINISTRO Y MONTAJE DE FLG SO 150# RF STL A105 - 4" - AA1B</v>
      </c>
      <c r="N139" s="1429"/>
      <c r="O139" s="1429"/>
      <c r="P139" s="1429"/>
      <c r="Q139" s="1429"/>
      <c r="R139" s="1429"/>
      <c r="S139" s="1429"/>
      <c r="T139" s="1429"/>
      <c r="U139" s="1429"/>
      <c r="V139" s="1429"/>
      <c r="W139" s="1429"/>
      <c r="X139" s="1429"/>
      <c r="Y139" s="1429"/>
      <c r="Z139" s="1429"/>
      <c r="AA139" s="1429"/>
      <c r="AB139" s="1429"/>
      <c r="AC139" s="1429"/>
      <c r="AD139" s="1429"/>
      <c r="AE139" s="1429"/>
    </row>
    <row r="140" spans="2:31">
      <c r="B140" t="str">
        <f>'P6-2'!E46</f>
        <v>A1430</v>
      </c>
      <c r="C140" s="3" t="str">
        <f>'P6-2'!F46</f>
        <v>Montaje e instalación de cubículo arrancador NEMA size 2m 480 V, 25HP, 3F, 60 Hz. - Size 2</v>
      </c>
      <c r="N140" s="1429"/>
      <c r="O140" s="1429"/>
      <c r="P140" s="1429"/>
      <c r="Q140" s="1429"/>
      <c r="R140" s="1429"/>
      <c r="S140" s="1429"/>
      <c r="T140" s="1429"/>
      <c r="U140" s="1429"/>
      <c r="V140" s="1429"/>
      <c r="W140" s="1429"/>
      <c r="X140" s="1429"/>
      <c r="Y140" s="1429"/>
      <c r="Z140" s="1429"/>
      <c r="AA140" s="1429"/>
      <c r="AB140" s="1429"/>
      <c r="AC140" s="1429"/>
      <c r="AD140" s="1429"/>
      <c r="AE140" s="1429"/>
    </row>
    <row r="141" spans="2:31">
      <c r="B141" t="str">
        <f>'P6-2'!E47</f>
        <v>A1440</v>
      </c>
      <c r="C141" s="3" t="str">
        <f>'P6-2'!F47</f>
        <v>Caja de conexiones 500x400x150 mm, NEMA 4, 100A, 3F; incluye barras de cobre 100A, bornes y protección contra contactos</v>
      </c>
      <c r="N141" s="1429"/>
      <c r="O141" s="1429"/>
      <c r="P141" s="1429"/>
      <c r="Q141" s="1429"/>
      <c r="R141" s="1429"/>
      <c r="S141" s="1429"/>
      <c r="T141" s="1429"/>
      <c r="U141" s="1429"/>
      <c r="V141" s="1429"/>
      <c r="W141" s="1429"/>
      <c r="X141" s="1429"/>
      <c r="Y141" s="1429"/>
      <c r="Z141" s="1429"/>
      <c r="AA141" s="1429"/>
      <c r="AB141" s="1429"/>
      <c r="AC141" s="1429"/>
      <c r="AD141" s="1429"/>
      <c r="AE141" s="1429"/>
    </row>
    <row r="142" spans="2:31">
      <c r="B142" t="str">
        <f>'P6-2'!E48</f>
        <v>A1450</v>
      </c>
      <c r="C142" s="3" t="str">
        <f>'P6-2'!F48</f>
        <v>Botonera de campo NEMA 4 con parada de emergencia tipo hongo, piloto LED y JOG; TAGs 1760-PU-33001/02-N y 33101@33105-N</v>
      </c>
      <c r="N142" s="1429"/>
      <c r="O142" s="1429"/>
      <c r="P142" s="1429"/>
      <c r="Q142" s="1429"/>
      <c r="R142" s="1429"/>
      <c r="S142" s="1429"/>
      <c r="T142" s="1429"/>
      <c r="U142" s="1429"/>
      <c r="V142" s="1429"/>
      <c r="W142" s="1429"/>
      <c r="X142" s="1429"/>
      <c r="Y142" s="1429"/>
      <c r="Z142" s="1429"/>
      <c r="AA142" s="1429"/>
      <c r="AB142" s="1429"/>
      <c r="AC142" s="1429"/>
      <c r="AD142" s="1429"/>
      <c r="AE142" s="1429"/>
    </row>
    <row r="143" spans="2:31">
      <c r="B143" t="str">
        <f>'P6-2'!E49</f>
        <v>A1460</v>
      </c>
      <c r="C143" s="3" t="str">
        <f>'P6-2'!F49</f>
        <v>Cable multiconductor XHHW-2 600V 90°C, Cu clase B, aislamiento XLPE, cubierta PVC - 1x3c-4 AWG + (T)</v>
      </c>
      <c r="N143" s="1429"/>
      <c r="O143" s="1429"/>
      <c r="P143" s="1429"/>
      <c r="Q143" s="1429"/>
      <c r="R143" s="1429"/>
      <c r="S143" s="1429"/>
      <c r="T143" s="1429"/>
      <c r="U143" s="1429"/>
      <c r="V143" s="1429"/>
      <c r="W143" s="1429"/>
      <c r="X143" s="1429"/>
      <c r="Y143" s="1429"/>
      <c r="Z143" s="1429"/>
      <c r="AA143" s="1429"/>
      <c r="AB143" s="1429"/>
      <c r="AC143" s="1429"/>
      <c r="AD143" s="1429"/>
      <c r="AE143" s="1429"/>
    </row>
    <row r="144" spans="2:31">
      <c r="B144" t="str">
        <f>'P6-2'!E50</f>
        <v>A1470</v>
      </c>
      <c r="C144" s="3" t="str">
        <f>'P6-2'!F50</f>
        <v>Cable multiconductor XHHW-2 600V 90°C, Cu clase B, aislamiento XLPE, cubierta PVC - 1x3c-12 AWG + (T) (nota 1)</v>
      </c>
      <c r="N144" s="1429"/>
      <c r="O144" s="1429"/>
      <c r="P144" s="1429"/>
      <c r="Q144" s="1429"/>
      <c r="R144" s="1429"/>
      <c r="S144" s="1429"/>
      <c r="T144" s="1429"/>
      <c r="U144" s="1429"/>
      <c r="V144" s="1429"/>
      <c r="W144" s="1429"/>
      <c r="X144" s="1429"/>
      <c r="Y144" s="1429"/>
      <c r="Z144" s="1429"/>
      <c r="AA144" s="1429"/>
      <c r="AB144" s="1429"/>
      <c r="AC144" s="1429"/>
      <c r="AD144" s="1429"/>
      <c r="AE144" s="1429"/>
    </row>
    <row r="145" spans="2:31">
      <c r="B145" t="str">
        <f>'P6-2'!E51</f>
        <v>A1480</v>
      </c>
      <c r="C145" s="3" t="str">
        <f>'P6-2'!F51</f>
        <v>Cable multiconductor XHHW-2 600V 90°C, Cu clase B, aislamiento XLPE, cubierta PVC - 1x7c-14 AWG</v>
      </c>
      <c r="N145" s="1429"/>
      <c r="O145" s="1429"/>
      <c r="P145" s="1429"/>
      <c r="Q145" s="1429"/>
      <c r="R145" s="1429"/>
      <c r="S145" s="1429"/>
      <c r="T145" s="1429"/>
      <c r="U145" s="1429"/>
      <c r="V145" s="1429"/>
      <c r="W145" s="1429"/>
      <c r="X145" s="1429"/>
      <c r="Y145" s="1429"/>
      <c r="Z145" s="1429"/>
      <c r="AA145" s="1429"/>
      <c r="AB145" s="1429"/>
      <c r="AC145" s="1429"/>
      <c r="AD145" s="1429"/>
      <c r="AE145" s="1429"/>
    </row>
    <row r="146" spans="2:31">
      <c r="B146" t="str">
        <f>'P6-2'!E52</f>
        <v>A1490</v>
      </c>
      <c r="C146" s="3" t="str">
        <f>'P6-2'!F52</f>
        <v>Cable multiconductor XHHW-2 600V 90°C, Cu clase B, aislamiento XLPE, cubierta PVC - 1x7c-14 AWG (nota 1)</v>
      </c>
      <c r="N146" s="1429"/>
      <c r="O146" s="1429"/>
      <c r="P146" s="1429"/>
      <c r="Q146" s="1429"/>
      <c r="R146" s="1429"/>
      <c r="S146" s="1429"/>
      <c r="T146" s="1429"/>
      <c r="U146" s="1429"/>
      <c r="V146" s="1429"/>
      <c r="W146" s="1429"/>
      <c r="X146" s="1429"/>
      <c r="Y146" s="1429"/>
      <c r="Z146" s="1429"/>
      <c r="AA146" s="1429"/>
      <c r="AB146" s="1429"/>
      <c r="AC146" s="1429"/>
      <c r="AD146" s="1429"/>
      <c r="AE146" s="1429"/>
    </row>
    <row r="147" spans="2:31">
      <c r="B147" t="str">
        <f>'P6-2'!E53</f>
        <v>A1510</v>
      </c>
      <c r="C147" s="3" t="str">
        <f>'P6-2'!F53</f>
        <v>Identificación y desmontaje de instrumentos y válvulas existentes en dosificación de floculante (FE/FIT, LE/LIT y FCV)</v>
      </c>
      <c r="N147" s="1429"/>
      <c r="O147" s="1429"/>
      <c r="P147" s="1429"/>
      <c r="Q147" s="1429"/>
      <c r="R147" s="1429"/>
      <c r="S147" s="1429"/>
      <c r="T147" s="1429"/>
      <c r="U147" s="1429"/>
      <c r="V147" s="1429"/>
      <c r="W147" s="1429"/>
      <c r="X147" s="1429"/>
      <c r="Y147" s="1429"/>
      <c r="Z147" s="1429"/>
      <c r="AA147" s="1429"/>
      <c r="AB147" s="1429"/>
      <c r="AC147" s="1429"/>
      <c r="AD147" s="1429"/>
      <c r="AE147" s="1429"/>
    </row>
    <row r="148" spans="2:31">
      <c r="B148" t="str">
        <f>'P6-2'!E54</f>
        <v>A1520</v>
      </c>
      <c r="C148" s="3" t="str">
        <f>'P6-2'!F54</f>
        <v>Evaluación de reutilización de cables de alimentación existentes; pruebas de continuidad, resistencia y timbrado (NOTA 2</v>
      </c>
      <c r="N148" s="1429"/>
      <c r="O148" s="1429"/>
      <c r="P148" s="1429"/>
      <c r="Q148" s="1429"/>
      <c r="R148" s="1429"/>
      <c r="S148" s="1429"/>
      <c r="T148" s="1429"/>
      <c r="U148" s="1429"/>
      <c r="V148" s="1429"/>
      <c r="W148" s="1429"/>
      <c r="X148" s="1429"/>
      <c r="Y148" s="1429"/>
      <c r="Z148" s="1429"/>
      <c r="AA148" s="1429"/>
      <c r="AB148" s="1429"/>
      <c r="AC148" s="1429"/>
      <c r="AD148" s="1429"/>
      <c r="AE148" s="1429"/>
    </row>
    <row r="149" spans="2:31">
      <c r="B149" t="str">
        <f>'P6-2'!E55</f>
        <v>A1530</v>
      </c>
      <c r="C149" s="3" t="str">
        <f>'P6-2'!F55</f>
        <v>Evaluación de reutilización de cables de señal analógica existentes; continuidad, resistencia y timbrado (NOTA 3)</v>
      </c>
      <c r="N149" s="1429"/>
      <c r="O149" s="1429"/>
      <c r="P149" s="1429"/>
      <c r="Q149" s="1429"/>
      <c r="R149" s="1429"/>
      <c r="S149" s="1429"/>
      <c r="T149" s="1429"/>
      <c r="U149" s="1429"/>
      <c r="V149" s="1429"/>
      <c r="W149" s="1429"/>
      <c r="X149" s="1429"/>
      <c r="Y149" s="1429"/>
      <c r="Z149" s="1429"/>
      <c r="AA149" s="1429"/>
      <c r="AB149" s="1429"/>
      <c r="AC149" s="1429"/>
      <c r="AD149" s="1429"/>
      <c r="AE149" s="1429"/>
    </row>
    <row r="150" spans="2:31">
      <c r="B150" t="str">
        <f>'P6-2'!E56</f>
        <v>A1540</v>
      </c>
      <c r="C150" s="3" t="str">
        <f>'P6-2'!F56</f>
        <v>Desmontaje de conductores existentes no validos para su reutilización (NOTAS 2 Y 3)</v>
      </c>
      <c r="N150" s="1429"/>
      <c r="O150" s="1429"/>
      <c r="P150" s="1429"/>
      <c r="Q150" s="1429"/>
      <c r="R150" s="1429"/>
      <c r="S150" s="1429"/>
      <c r="T150" s="1429"/>
      <c r="U150" s="1429"/>
      <c r="V150" s="1429"/>
      <c r="W150" s="1429"/>
      <c r="X150" s="1429"/>
      <c r="Y150" s="1429"/>
      <c r="Z150" s="1429"/>
      <c r="AA150" s="1429"/>
      <c r="AB150" s="1429"/>
      <c r="AC150" s="1429"/>
      <c r="AD150" s="1429"/>
      <c r="AE150" s="1429"/>
    </row>
    <row r="151" spans="2:31">
      <c r="B151" t="str">
        <f>'P6-2'!E57</f>
        <v>A1550</v>
      </c>
      <c r="C151" s="3" t="str">
        <f>'P6-2'!F57</f>
        <v>Inspección y verificación de bandejas y bancos de ductos existentes para determinar su reutilización</v>
      </c>
      <c r="N151" s="1429"/>
      <c r="O151" s="1429"/>
      <c r="P151" s="1429"/>
      <c r="Q151" s="1429"/>
      <c r="R151" s="1429"/>
      <c r="S151" s="1429"/>
      <c r="T151" s="1429"/>
      <c r="U151" s="1429"/>
      <c r="V151" s="1429"/>
      <c r="W151" s="1429"/>
      <c r="X151" s="1429"/>
      <c r="Y151" s="1429"/>
      <c r="Z151" s="1429"/>
      <c r="AA151" s="1429"/>
      <c r="AB151" s="1429"/>
      <c r="AC151" s="1429"/>
      <c r="AD151" s="1429"/>
      <c r="AE151" s="1429"/>
    </row>
    <row r="152" spans="2:31">
      <c r="B152" t="str">
        <f>'P6-2'!E58</f>
        <v>A1560</v>
      </c>
      <c r="C152" s="3" t="str">
        <f>'P6-2'!F58</f>
        <v>Manómetro tipo bourdon con sello de diafragma, conexión Ø1/2" NPT macho; incluye montaje y placa. Tags PI-17633001@007</v>
      </c>
      <c r="N152" s="1429"/>
      <c r="O152" s="1429"/>
      <c r="P152" s="1429"/>
      <c r="Q152" s="1429"/>
      <c r="R152" s="1429"/>
      <c r="S152" s="1429"/>
      <c r="T152" s="1429"/>
      <c r="U152" s="1429"/>
      <c r="V152" s="1429"/>
      <c r="W152" s="1429"/>
      <c r="X152" s="1429"/>
      <c r="Y152" s="1429"/>
      <c r="Z152" s="1429"/>
      <c r="AA152" s="1429"/>
      <c r="AB152" s="1429"/>
      <c r="AC152" s="1429"/>
      <c r="AD152" s="1429"/>
      <c r="AE152" s="1429"/>
    </row>
    <row r="153" spans="2:31">
      <c r="B153" t="str">
        <f>'P6-2'!E59</f>
        <v>A1570</v>
      </c>
      <c r="C153" s="3" t="str">
        <f>'P6-2'!F59</f>
        <v>Sensor de flujo electromagnético Ø1" #150, CS, Tefzel/ETFE, electrodos 316 SS. Tag FE-17633008</v>
      </c>
      <c r="N153" s="1429"/>
      <c r="O153" s="1429"/>
      <c r="P153" s="1429"/>
      <c r="Q153" s="1429"/>
      <c r="R153" s="1429"/>
      <c r="S153" s="1429"/>
      <c r="T153" s="1429"/>
      <c r="U153" s="1429"/>
      <c r="V153" s="1429"/>
      <c r="W153" s="1429"/>
      <c r="X153" s="1429"/>
      <c r="Y153" s="1429"/>
      <c r="Z153" s="1429"/>
      <c r="AA153" s="1429"/>
      <c r="AB153" s="1429"/>
      <c r="AC153" s="1429"/>
      <c r="AD153" s="1429"/>
      <c r="AE153" s="1429"/>
    </row>
    <row r="154" spans="2:31">
      <c r="B154" t="str">
        <f>'P6-2'!E60</f>
        <v>A1580</v>
      </c>
      <c r="C154" s="3" t="str">
        <f>'P6-2'!F60</f>
        <v>Sensor de flujo electromagnético Ø1/2" #150, CS, Tefzel/ETFE, electrodos 316 SS. Tags FE-176330010 y FE-17633012</v>
      </c>
      <c r="N154" s="1429"/>
      <c r="O154" s="1429"/>
      <c r="P154" s="1429"/>
      <c r="Q154" s="1429"/>
      <c r="R154" s="1429"/>
      <c r="S154" s="1429"/>
      <c r="T154" s="1429"/>
      <c r="U154" s="1429"/>
      <c r="V154" s="1429"/>
      <c r="W154" s="1429"/>
      <c r="X154" s="1429"/>
      <c r="Y154" s="1429"/>
      <c r="Z154" s="1429"/>
      <c r="AA154" s="1429"/>
      <c r="AB154" s="1429"/>
      <c r="AC154" s="1429"/>
      <c r="AD154" s="1429"/>
      <c r="AE154" s="1429"/>
    </row>
    <row r="155" spans="2:31">
      <c r="B155" t="str">
        <f>'P6-2'!E61</f>
        <v>A1590</v>
      </c>
      <c r="C155" s="3" t="str">
        <f>'P6-2'!F61</f>
        <v>Sensor de flujo electromagnético Ø1-1/2" #150, SS, Teflon/PTFE, electrodos Hastelloy. Tag FE-17633009</v>
      </c>
      <c r="N155" s="1429"/>
      <c r="O155" s="1429"/>
      <c r="P155" s="1429"/>
      <c r="Q155" s="1429"/>
      <c r="R155" s="1429"/>
      <c r="S155" s="1429"/>
      <c r="T155" s="1429"/>
      <c r="U155" s="1429"/>
      <c r="V155" s="1429"/>
      <c r="W155" s="1429"/>
      <c r="X155" s="1429"/>
      <c r="Y155" s="1429"/>
      <c r="Z155" s="1429"/>
      <c r="AA155" s="1429"/>
      <c r="AB155" s="1429"/>
      <c r="AC155" s="1429"/>
      <c r="AD155" s="1429"/>
      <c r="AE155" s="1429"/>
    </row>
    <row r="156" spans="2:31">
      <c r="B156" t="str">
        <f>'P6-2'!E62</f>
        <v>A1600</v>
      </c>
      <c r="C156" s="3" t="str">
        <f>'P6-2'!F62</f>
        <v>Sensor de flujo electromagnético Ø1" #150, SS, Teflon/PTFE, electrodos Hastelloy. Tags FE-176330011 y FE-17633013</v>
      </c>
      <c r="N156" s="1429"/>
      <c r="O156" s="1429"/>
      <c r="P156" s="1429"/>
      <c r="Q156" s="1429"/>
      <c r="R156" s="1429"/>
      <c r="S156" s="1429"/>
      <c r="T156" s="1429"/>
      <c r="U156" s="1429"/>
      <c r="V156" s="1429"/>
      <c r="W156" s="1429"/>
      <c r="X156" s="1429"/>
      <c r="Y156" s="1429"/>
      <c r="Z156" s="1429"/>
      <c r="AA156" s="1429"/>
      <c r="AB156" s="1429"/>
      <c r="AC156" s="1429"/>
      <c r="AD156" s="1429"/>
      <c r="AE156" s="1429"/>
    </row>
    <row r="157" spans="2:31">
      <c r="B157" t="str">
        <f>'P6-2'!E63</f>
        <v>A1610</v>
      </c>
      <c r="C157" s="3" t="str">
        <f>'P6-2'!F63</f>
        <v>Transmisor indicador de flujo digital programable, remoto a sensor, display, 4-20mA+HART. Tags FIT-17633008@013</v>
      </c>
      <c r="N157" s="1429"/>
      <c r="O157" s="1429"/>
      <c r="P157" s="1429"/>
      <c r="Q157" s="1429"/>
      <c r="R157" s="1429"/>
      <c r="S157" s="1429"/>
      <c r="T157" s="1429"/>
      <c r="U157" s="1429"/>
      <c r="V157" s="1429"/>
      <c r="W157" s="1429"/>
      <c r="X157" s="1429"/>
      <c r="Y157" s="1429"/>
      <c r="Z157" s="1429"/>
      <c r="AA157" s="1429"/>
      <c r="AB157" s="1429"/>
      <c r="AC157" s="1429"/>
      <c r="AD157" s="1429"/>
      <c r="AE157" s="1429"/>
    </row>
    <row r="158" spans="2:31">
      <c r="B158" t="str">
        <f>'P6-2'!E64</f>
        <v>A1620</v>
      </c>
      <c r="C158" s="3" t="str">
        <f>'P6-2'!F64</f>
        <v>Sensor/transmisor de nivel radar no contacto, antena PVDF, Ø1-1/2", 4-20mA+HART. Tags LE/LT-17633014 y LE/LT-17633015</v>
      </c>
      <c r="N158" s="1429"/>
      <c r="O158" s="1429"/>
      <c r="P158" s="1429"/>
      <c r="Q158" s="1429"/>
      <c r="R158" s="1429"/>
      <c r="S158" s="1429"/>
      <c r="T158" s="1429"/>
      <c r="U158" s="1429"/>
      <c r="V158" s="1429"/>
      <c r="W158" s="1429"/>
      <c r="X158" s="1429"/>
      <c r="Y158" s="1429"/>
      <c r="Z158" s="1429"/>
      <c r="AA158" s="1429"/>
      <c r="AB158" s="1429"/>
      <c r="AC158" s="1429"/>
      <c r="AD158" s="1429"/>
      <c r="AE158" s="1429"/>
    </row>
    <row r="159" spans="2:31">
      <c r="B159" t="str">
        <f>'P6-2'!E65</f>
        <v>A1630</v>
      </c>
      <c r="C159" s="3" t="str">
        <f>'P6-2'!F65</f>
        <v>Indicador de nivel digital programable, remoto a sensor, display con teclado. Tags LI-17633014 y LI-17633015</v>
      </c>
      <c r="N159" s="1429"/>
      <c r="O159" s="1429"/>
      <c r="P159" s="1429"/>
      <c r="Q159" s="1429"/>
      <c r="R159" s="1429"/>
      <c r="S159" s="1429"/>
      <c r="T159" s="1429"/>
      <c r="U159" s="1429"/>
      <c r="V159" s="1429"/>
      <c r="W159" s="1429"/>
      <c r="X159" s="1429"/>
      <c r="Y159" s="1429"/>
      <c r="Z159" s="1429"/>
      <c r="AA159" s="1429"/>
      <c r="AB159" s="1429"/>
      <c r="AC159" s="1429"/>
      <c r="AD159" s="1429"/>
      <c r="AE159" s="1429"/>
    </row>
    <row r="160" spans="2:31">
      <c r="B160" t="str">
        <f>'P6-2'!E66</f>
        <v>A1640</v>
      </c>
      <c r="C160" s="3" t="str">
        <f>'P6-2'!F66</f>
        <v>Suministro, montaje e instalación de detalle constructivo para montaje de manómetro. Ver estandar MY 0000-7-00005</v>
      </c>
      <c r="N160" s="1429"/>
      <c r="O160" s="1429"/>
      <c r="P160" s="1429"/>
      <c r="Q160" s="1429"/>
      <c r="R160" s="1429"/>
      <c r="S160" s="1429"/>
      <c r="T160" s="1429"/>
      <c r="U160" s="1429"/>
      <c r="V160" s="1429"/>
      <c r="W160" s="1429"/>
      <c r="X160" s="1429"/>
      <c r="Y160" s="1429"/>
      <c r="Z160" s="1429"/>
      <c r="AA160" s="1429"/>
      <c r="AB160" s="1429"/>
      <c r="AC160" s="1429"/>
      <c r="AD160" s="1429"/>
      <c r="AE160" s="1429"/>
    </row>
    <row r="161" spans="2:31">
      <c r="B161" t="str">
        <f>'P6-2'!E67</f>
        <v>A1650</v>
      </c>
      <c r="C161" s="3" t="str">
        <f>'P6-2'!F67</f>
        <v>Detalle constructivo para montaje de sensor de flujo magnético. Estándar MY 0000-7-00001</v>
      </c>
      <c r="N161" s="1429"/>
      <c r="O161" s="1429"/>
      <c r="P161" s="1429"/>
      <c r="Q161" s="1429"/>
      <c r="R161" s="1429"/>
      <c r="S161" s="1429"/>
      <c r="T161" s="1429"/>
      <c r="U161" s="1429"/>
      <c r="V161" s="1429"/>
      <c r="W161" s="1429"/>
      <c r="X161" s="1429"/>
      <c r="Y161" s="1429"/>
      <c r="Z161" s="1429"/>
      <c r="AA161" s="1429"/>
      <c r="AB161" s="1429"/>
      <c r="AC161" s="1429"/>
      <c r="AD161" s="1429"/>
      <c r="AE161" s="1429"/>
    </row>
    <row r="162" spans="2:31">
      <c r="B162" t="str">
        <f>'P6-2'!E68</f>
        <v>A1660</v>
      </c>
      <c r="C162" s="3" t="str">
        <f>'P6-2'!F68</f>
        <v>Detalle constructivo para pedestal de soporte de tres transmisores. Estándar MY 0000-7-00025</v>
      </c>
      <c r="N162" s="1429"/>
      <c r="O162" s="1429"/>
      <c r="P162" s="1429"/>
      <c r="Q162" s="1429"/>
      <c r="R162" s="1429"/>
      <c r="S162" s="1429"/>
      <c r="T162" s="1429"/>
      <c r="U162" s="1429"/>
      <c r="V162" s="1429"/>
      <c r="W162" s="1429"/>
      <c r="X162" s="1429"/>
      <c r="Y162" s="1429"/>
      <c r="Z162" s="1429"/>
      <c r="AA162" s="1429"/>
      <c r="AB162" s="1429"/>
      <c r="AC162" s="1429"/>
      <c r="AD162" s="1429"/>
      <c r="AE162" s="1429"/>
    </row>
    <row r="163" spans="2:31">
      <c r="B163" t="str">
        <f>'P6-2'!E69</f>
        <v>A1670</v>
      </c>
      <c r="C163" s="3" t="str">
        <f>'P6-2'!F69</f>
        <v>Detalle constructivo para montaje de transmisor indicador de flujo. Estándar MY 0000-7-00028</v>
      </c>
      <c r="N163" s="1429"/>
      <c r="O163" s="1429"/>
      <c r="P163" s="1429"/>
      <c r="Q163" s="1429"/>
      <c r="R163" s="1429"/>
      <c r="S163" s="1429"/>
      <c r="T163" s="1429"/>
      <c r="U163" s="1429"/>
      <c r="V163" s="1429"/>
      <c r="W163" s="1429"/>
      <c r="X163" s="1429"/>
      <c r="Y163" s="1429"/>
      <c r="Z163" s="1429"/>
      <c r="AA163" s="1429"/>
      <c r="AB163" s="1429"/>
      <c r="AC163" s="1429"/>
      <c r="AD163" s="1429"/>
      <c r="AE163" s="1429"/>
    </row>
    <row r="164" spans="2:31">
      <c r="B164" t="str">
        <f>'P6-2'!E70</f>
        <v>A1680</v>
      </c>
      <c r="C164" s="3" t="str">
        <f>'P6-2'!F70</f>
        <v>Detalle constructivo para sensor/transmisor de nivel tipo radar. Estándar MY 0000-7-00007</v>
      </c>
      <c r="N164" s="1429"/>
      <c r="O164" s="1429"/>
      <c r="P164" s="1429"/>
      <c r="Q164" s="1429"/>
      <c r="R164" s="1429"/>
      <c r="S164" s="1429"/>
      <c r="T164" s="1429"/>
      <c r="U164" s="1429"/>
      <c r="V164" s="1429"/>
      <c r="W164" s="1429"/>
      <c r="X164" s="1429"/>
      <c r="Y164" s="1429"/>
      <c r="Z164" s="1429"/>
      <c r="AA164" s="1429"/>
      <c r="AB164" s="1429"/>
      <c r="AC164" s="1429"/>
      <c r="AD164" s="1429"/>
      <c r="AE164" s="1429"/>
    </row>
    <row r="165" spans="2:31">
      <c r="B165" t="str">
        <f>'P6-2'!E71</f>
        <v>A1690</v>
      </c>
      <c r="C165" s="3" t="str">
        <f>'P6-2'!F71</f>
        <v>Detalle constructivo para pedestal de indicador de nivel. Estándar MY 0000-7-00024</v>
      </c>
      <c r="N165" s="1429"/>
      <c r="O165" s="1429"/>
      <c r="P165" s="1429"/>
      <c r="Q165" s="1429"/>
      <c r="R165" s="1429"/>
      <c r="S165" s="1429"/>
      <c r="T165" s="1429"/>
      <c r="U165" s="1429"/>
      <c r="V165" s="1429"/>
      <c r="W165" s="1429"/>
      <c r="X165" s="1429"/>
      <c r="Y165" s="1429"/>
      <c r="Z165" s="1429"/>
      <c r="AA165" s="1429"/>
      <c r="AB165" s="1429"/>
      <c r="AC165" s="1429"/>
      <c r="AD165" s="1429"/>
      <c r="AE165" s="1429"/>
    </row>
    <row r="166" spans="2:31">
      <c r="B166" t="str">
        <f>'P6-2'!E72</f>
        <v>A1700</v>
      </c>
      <c r="C166" s="3" t="str">
        <f>'P6-2'!F72</f>
        <v>Válvula de control de flujo tipo globo, actuador neumático y posicionador, Ø2" #150, CS, 4-20mA+HART. Tag FCV/FY-1763300</v>
      </c>
      <c r="N166" s="1429"/>
      <c r="O166" s="1429"/>
      <c r="P166" s="1429"/>
      <c r="Q166" s="1429"/>
      <c r="R166" s="1429"/>
      <c r="S166" s="1429"/>
      <c r="T166" s="1429"/>
      <c r="U166" s="1429"/>
      <c r="V166" s="1429"/>
      <c r="W166" s="1429"/>
      <c r="X166" s="1429"/>
      <c r="Y166" s="1429"/>
      <c r="Z166" s="1429"/>
      <c r="AA166" s="1429"/>
      <c r="AB166" s="1429"/>
      <c r="AC166" s="1429"/>
      <c r="AD166" s="1429"/>
      <c r="AE166" s="1429"/>
    </row>
    <row r="167" spans="2:31">
      <c r="B167" t="str">
        <f>'P6-2'!E73</f>
        <v>A1710</v>
      </c>
      <c r="C167" s="3" t="str">
        <f>'P6-2'!F73</f>
        <v>Válvula de control tipo globo, actuador neumático y posicionador, Ø1-1/2" #150, CS, HART. Tags FCV/FY-17633011 y 013</v>
      </c>
      <c r="N167" s="1429"/>
      <c r="O167" s="1429"/>
      <c r="P167" s="1429"/>
      <c r="Q167" s="1429"/>
      <c r="R167" s="1429"/>
      <c r="S167" s="1429"/>
      <c r="T167" s="1429"/>
      <c r="U167" s="1429"/>
      <c r="V167" s="1429"/>
      <c r="W167" s="1429"/>
      <c r="X167" s="1429"/>
      <c r="Y167" s="1429"/>
      <c r="Z167" s="1429"/>
      <c r="AA167" s="1429"/>
      <c r="AB167" s="1429"/>
      <c r="AC167" s="1429"/>
      <c r="AD167" s="1429"/>
      <c r="AE167" s="1429"/>
    </row>
    <row r="168" spans="2:31">
      <c r="B168" t="str">
        <f>'P6-2'!E74</f>
        <v>A1720</v>
      </c>
      <c r="C168" s="3" t="str">
        <f>'P6-2'!F74</f>
        <v>Detalle constructivo para montaje de válvulas de control. Estándar MY 0000-7-00016</v>
      </c>
      <c r="N168" s="1429"/>
      <c r="O168" s="1429"/>
      <c r="P168" s="1429"/>
      <c r="Q168" s="1429"/>
      <c r="R168" s="1429"/>
      <c r="S168" s="1429"/>
      <c r="T168" s="1429"/>
      <c r="U168" s="1429"/>
      <c r="V168" s="1429"/>
      <c r="W168" s="1429"/>
      <c r="X168" s="1429"/>
      <c r="Y168" s="1429"/>
      <c r="Z168" s="1429"/>
      <c r="AA168" s="1429"/>
      <c r="AB168" s="1429"/>
      <c r="AC168" s="1429"/>
      <c r="AD168" s="1429"/>
      <c r="AE168" s="1429"/>
    </row>
    <row r="169" spans="2:31">
      <c r="B169" t="str">
        <f>'P6-2'!E75</f>
        <v>A1730</v>
      </c>
      <c r="C169" s="3" t="str">
        <f>'P6-2'!F75</f>
        <v>Verificación y ampliación del tubing de aire para válvulas de control en el área de dosificación de floculantes.</v>
      </c>
      <c r="N169" s="1429"/>
      <c r="O169" s="1429"/>
      <c r="P169" s="1429"/>
      <c r="Q169" s="1429"/>
      <c r="R169" s="1429"/>
      <c r="S169" s="1429"/>
      <c r="T169" s="1429"/>
      <c r="U169" s="1429"/>
      <c r="V169" s="1429"/>
      <c r="W169" s="1429"/>
      <c r="X169" s="1429"/>
      <c r="Y169" s="1429"/>
      <c r="Z169" s="1429"/>
      <c r="AA169" s="1429"/>
      <c r="AB169" s="1429"/>
      <c r="AC169" s="1429"/>
      <c r="AD169" s="1429"/>
      <c r="AE169" s="1429"/>
    </row>
    <row r="170" spans="2:31">
      <c r="B170" t="str">
        <f>'P6-2'!E76</f>
        <v>A1740</v>
      </c>
      <c r="C170" s="3" t="str">
        <f>'P6-2'!F76</f>
        <v>Cable de alimentación TC-XHHW-2 600V 90°C, Cu clase B, XLPE/PVC - 3/C #14 AWG (NOTAS 2 y 5)</v>
      </c>
      <c r="N170" s="1429"/>
      <c r="O170" s="1429"/>
      <c r="P170" s="1429"/>
      <c r="Q170" s="1429"/>
      <c r="R170" s="1429"/>
      <c r="S170" s="1429"/>
      <c r="T170" s="1429"/>
      <c r="U170" s="1429"/>
      <c r="V170" s="1429"/>
      <c r="W170" s="1429"/>
      <c r="X170" s="1429"/>
      <c r="Y170" s="1429"/>
      <c r="Z170" s="1429"/>
      <c r="AA170" s="1429"/>
      <c r="AB170" s="1429"/>
      <c r="AC170" s="1429"/>
      <c r="AD170" s="1429"/>
      <c r="AE170" s="1429"/>
    </row>
    <row r="171" spans="2:31">
      <c r="B171" t="str">
        <f>'P6-2'!E77</f>
        <v>A1750</v>
      </c>
      <c r="C171" s="3" t="str">
        <f>'P6-2'!F77</f>
        <v>Cable de instrumentación PLTC/ITC-OS 105°C, pantalla aluminizada con drenaje, PVC - 1P #16 AWG+SHLD</v>
      </c>
      <c r="N171" s="1429"/>
      <c r="O171" s="1429"/>
      <c r="P171" s="1429"/>
      <c r="Q171" s="1429"/>
      <c r="R171" s="1429"/>
      <c r="S171" s="1429"/>
      <c r="T171" s="1429"/>
      <c r="U171" s="1429"/>
      <c r="V171" s="1429"/>
      <c r="W171" s="1429"/>
      <c r="X171" s="1429"/>
      <c r="Y171" s="1429"/>
      <c r="Z171" s="1429"/>
      <c r="AA171" s="1429"/>
      <c r="AB171" s="1429"/>
      <c r="AC171" s="1429"/>
      <c r="AD171" s="1429"/>
      <c r="AE171" s="1429"/>
    </row>
    <row r="172" spans="2:31">
      <c r="B172" t="str">
        <f>'P6-2'!E78</f>
        <v>A1760</v>
      </c>
      <c r="C172" s="3" t="str">
        <f>'P6-2'!F78</f>
        <v>Cable de instrumentación PLTC/ITC-OS 105°C, pantalla aluminizada con drenaje - 1P #16 AWG+SHLD (NOTAS 3 y 5)</v>
      </c>
      <c r="N172" s="1429"/>
      <c r="O172" s="1429"/>
      <c r="P172" s="1429"/>
      <c r="Q172" s="1429"/>
      <c r="R172" s="1429"/>
      <c r="S172" s="1429"/>
      <c r="T172" s="1429"/>
      <c r="U172" s="1429"/>
      <c r="V172" s="1429"/>
      <c r="W172" s="1429"/>
      <c r="X172" s="1429"/>
      <c r="Y172" s="1429"/>
      <c r="Z172" s="1429"/>
      <c r="AA172" s="1429"/>
      <c r="AB172" s="1429"/>
      <c r="AC172" s="1429"/>
      <c r="AD172" s="1429"/>
      <c r="AE172" s="1429"/>
    </row>
    <row r="173" spans="2:31">
      <c r="B173" t="str">
        <f>'P6-2'!E79</f>
        <v>A1770</v>
      </c>
      <c r="C173" s="3" t="str">
        <f>'P6-2'!F79</f>
        <v>Cable multipar para red DeviceNet ODVA Class 2 Thick, 2PR #15/#18 + SHLD, blindado, PVC gris, certificación CMG PLTC-ER</v>
      </c>
      <c r="N173" s="1429"/>
      <c r="O173" s="1429"/>
      <c r="P173" s="1429"/>
      <c r="Q173" s="1429"/>
      <c r="R173" s="1429"/>
      <c r="S173" s="1429"/>
      <c r="T173" s="1429"/>
      <c r="U173" s="1429"/>
      <c r="V173" s="1429"/>
      <c r="W173" s="1429"/>
      <c r="X173" s="1429"/>
      <c r="Y173" s="1429"/>
      <c r="Z173" s="1429"/>
      <c r="AA173" s="1429"/>
      <c r="AB173" s="1429"/>
      <c r="AC173" s="1429"/>
      <c r="AD173" s="1429"/>
      <c r="AE173" s="1429"/>
    </row>
    <row r="174" spans="2:31">
      <c r="B174" t="str">
        <f>'P6-2'!E80</f>
        <v>A1780</v>
      </c>
      <c r="C174" s="3" t="str">
        <f>'P6-2'!F80</f>
        <v>Accesorios para conductores: empalmes, conectores, terminales, multiconectores, tapones, sellos y etiquetas</v>
      </c>
      <c r="N174" s="1429"/>
      <c r="O174" s="1429"/>
      <c r="P174" s="1429"/>
      <c r="Q174" s="1429"/>
      <c r="R174" s="1429"/>
      <c r="S174" s="1429"/>
      <c r="T174" s="1429"/>
      <c r="U174" s="1429"/>
      <c r="V174" s="1429"/>
      <c r="W174" s="1429"/>
      <c r="X174" s="1429"/>
      <c r="Y174" s="1429"/>
      <c r="Z174" s="1429"/>
      <c r="AA174" s="1429"/>
      <c r="AB174" s="1429"/>
      <c r="AC174" s="1429"/>
      <c r="AD174" s="1429"/>
      <c r="AE174" s="1429"/>
    </row>
    <row r="175" spans="2:31">
      <c r="B175" t="str">
        <f>'P6-2'!E81</f>
        <v>A1790</v>
      </c>
      <c r="C175" s="3" t="str">
        <f>'P6-2'!F81</f>
        <v>Tarjetas de comunicación DeviceNet compatibles con VFDs existentes de bombas de dosificación de floculante</v>
      </c>
      <c r="N175" s="1429"/>
      <c r="O175" s="1429"/>
      <c r="P175" s="1429"/>
      <c r="Q175" s="1429"/>
      <c r="R175" s="1429"/>
      <c r="S175" s="1429"/>
      <c r="T175" s="1429"/>
      <c r="U175" s="1429"/>
      <c r="V175" s="1429"/>
      <c r="W175" s="1429"/>
      <c r="X175" s="1429"/>
      <c r="Y175" s="1429"/>
      <c r="Z175" s="1429"/>
      <c r="AA175" s="1429"/>
      <c r="AB175" s="1429"/>
      <c r="AC175" s="1429"/>
      <c r="AD175" s="1429"/>
      <c r="AE175" s="1429"/>
    </row>
    <row r="176" spans="2:31">
      <c r="B176" t="str">
        <f>'P6-2'!E82</f>
        <v>A1800</v>
      </c>
      <c r="C176" s="3" t="str">
        <f>'P6-2'!F82</f>
        <v>Tubo de acero galvanizado RGS con revestimiento PVC, longitud 3 m (10 ft) - Ø 3/4"</v>
      </c>
      <c r="N176" s="1429"/>
      <c r="O176" s="1429"/>
      <c r="P176" s="1429"/>
      <c r="Q176" s="1429"/>
      <c r="R176" s="1429"/>
      <c r="S176" s="1429"/>
      <c r="T176" s="1429"/>
      <c r="U176" s="1429"/>
      <c r="V176" s="1429"/>
      <c r="W176" s="1429"/>
      <c r="X176" s="1429"/>
      <c r="Y176" s="1429"/>
      <c r="Z176" s="1429"/>
      <c r="AA176" s="1429"/>
      <c r="AB176" s="1429"/>
      <c r="AC176" s="1429"/>
      <c r="AD176" s="1429"/>
      <c r="AE176" s="1429"/>
    </row>
    <row r="177" spans="2:31">
      <c r="B177" t="str">
        <f>'P6-2'!E83</f>
        <v>A1810</v>
      </c>
      <c r="C177" s="3" t="str">
        <f>'P6-2'!F83</f>
        <v>Suministro, montaje e instalación de tubería conduit flexible de acero recubierto C/PVC - Ø 3/4"</v>
      </c>
      <c r="N177" s="1429"/>
      <c r="O177" s="1429"/>
      <c r="P177" s="1429"/>
      <c r="Q177" s="1429"/>
      <c r="R177" s="1429"/>
      <c r="S177" s="1429"/>
      <c r="T177" s="1429"/>
      <c r="U177" s="1429"/>
      <c r="V177" s="1429"/>
      <c r="W177" s="1429"/>
      <c r="X177" s="1429"/>
      <c r="Y177" s="1429"/>
      <c r="Z177" s="1429"/>
      <c r="AA177" s="1429"/>
      <c r="AB177" s="1429"/>
      <c r="AC177" s="1429"/>
      <c r="AD177" s="1429"/>
      <c r="AE177" s="1429"/>
    </row>
    <row r="178" spans="2:31">
      <c r="B178" t="str">
        <f>'P6-2'!E84</f>
        <v>A1820</v>
      </c>
      <c r="C178" s="3" t="str">
        <f>'P6-2'!F84</f>
        <v>Accesorios para conduits RGS (cajas condulet, uniones, bushings, abrazaderas, soportería), certificación UL</v>
      </c>
      <c r="N178" s="1429"/>
      <c r="O178" s="1429"/>
      <c r="P178" s="1429"/>
      <c r="Q178" s="1429"/>
      <c r="R178" s="1429"/>
      <c r="S178" s="1429"/>
      <c r="T178" s="1429"/>
      <c r="U178" s="1429"/>
      <c r="V178" s="1429"/>
      <c r="W178" s="1429"/>
      <c r="X178" s="1429"/>
      <c r="Y178" s="1429"/>
      <c r="Z178" s="1429"/>
      <c r="AA178" s="1429"/>
      <c r="AB178" s="1429"/>
      <c r="AC178" s="1429"/>
      <c r="AD178" s="1429"/>
      <c r="AE178" s="1429"/>
    </row>
    <row r="179" spans="2:31">
      <c r="B179" t="str">
        <f>'P6-2'!E85</f>
        <v>A1830</v>
      </c>
      <c r="C179" s="3" t="str">
        <f>'P6-2'!F85</f>
        <v>Reprogramación del PLC: nueva lógica de control, alarmas, secuencias de fallo, red DeviceNet y verificación de señales</v>
      </c>
      <c r="N179" s="1429"/>
      <c r="O179" s="1429"/>
      <c r="P179" s="1429"/>
      <c r="Q179" s="1429"/>
      <c r="R179" s="1429"/>
      <c r="S179" s="1429"/>
      <c r="T179" s="1429"/>
      <c r="U179" s="1429"/>
      <c r="V179" s="1429"/>
      <c r="W179" s="1429"/>
      <c r="X179" s="1429"/>
      <c r="Y179" s="1429"/>
      <c r="Z179" s="1429"/>
      <c r="AA179" s="1429"/>
      <c r="AB179" s="1429"/>
      <c r="AC179" s="1429"/>
      <c r="AD179" s="1429"/>
      <c r="AE179" s="1429"/>
    </row>
    <row r="180" spans="2:31">
      <c r="B180" t="str">
        <f>'P6-2'!E86</f>
        <v>A1840</v>
      </c>
      <c r="C180" s="3" t="str">
        <f>'P6-2'!F86</f>
        <v>Actualización de interfaz SCADA: alarmas, fallos y arranque/parada de arrancadores y VFDs; incluye pruebas</v>
      </c>
      <c r="N180" s="1429"/>
      <c r="O180" s="1429"/>
      <c r="P180" s="1429"/>
      <c r="Q180" s="1429"/>
      <c r="R180" s="1429"/>
      <c r="S180" s="1429"/>
      <c r="T180" s="1429"/>
      <c r="U180" s="1429"/>
      <c r="V180" s="1429"/>
      <c r="W180" s="1429"/>
      <c r="X180" s="1429"/>
      <c r="Y180" s="1429"/>
      <c r="Z180" s="1429"/>
      <c r="AA180" s="1429"/>
      <c r="AB180" s="1429"/>
      <c r="AC180" s="1429"/>
      <c r="AD180" s="1429"/>
      <c r="AE180" s="1429"/>
    </row>
    <row r="181" spans="2:31">
      <c r="B181" t="str">
        <f>'P6-2'!E87</f>
        <v>A1850</v>
      </c>
      <c r="C181" s="3" t="str">
        <f>'P6-2'!F87</f>
        <v>CAMINATA DE CONSTRUCCION</v>
      </c>
      <c r="N181" s="1429"/>
      <c r="O181" s="1429"/>
      <c r="P181" s="1429"/>
      <c r="Q181" s="1429"/>
      <c r="R181" s="1429"/>
      <c r="S181" s="1429"/>
      <c r="T181" s="1429"/>
      <c r="U181" s="1429"/>
      <c r="V181" s="1429"/>
      <c r="W181" s="1429"/>
      <c r="X181" s="1429"/>
      <c r="Y181" s="1429"/>
      <c r="Z181" s="1429"/>
      <c r="AA181" s="1429"/>
      <c r="AB181" s="1429"/>
      <c r="AC181" s="1429"/>
      <c r="AD181" s="1429"/>
      <c r="AE181" s="1429"/>
    </row>
    <row r="182" spans="2:31">
      <c r="B182" t="str">
        <f>'P6-2'!E88</f>
        <v>A1860</v>
      </c>
      <c r="C182" s="3" t="str">
        <f>'P6-2'!F88</f>
        <v>LEVANTAMIENTO DE OBSERVACIONES</v>
      </c>
      <c r="N182" s="1429"/>
      <c r="O182" s="1429"/>
      <c r="P182" s="1429"/>
      <c r="Q182" s="1429"/>
      <c r="R182" s="1429"/>
      <c r="S182" s="1429"/>
      <c r="T182" s="1429"/>
      <c r="U182" s="1429"/>
      <c r="V182" s="1429"/>
      <c r="W182" s="1429"/>
      <c r="X182" s="1429"/>
      <c r="Y182" s="1429"/>
      <c r="Z182" s="1429"/>
      <c r="AA182" s="1429"/>
      <c r="AB182" s="1429"/>
      <c r="AC182" s="1429"/>
      <c r="AD182" s="1429"/>
      <c r="AE182" s="1429"/>
    </row>
    <row r="183" spans="2:31">
      <c r="B183" t="str">
        <f>'P6-2'!E89</f>
        <v>A1870</v>
      </c>
      <c r="C183" s="3" t="str">
        <f>'P6-2'!F89</f>
        <v>LIMPIEZA FINAL DE OBRA</v>
      </c>
      <c r="N183" s="1429"/>
      <c r="O183" s="1429"/>
      <c r="P183" s="1429"/>
      <c r="Q183" s="1429"/>
      <c r="R183" s="1429"/>
      <c r="S183" s="1429"/>
      <c r="T183" s="1429"/>
      <c r="U183" s="1429"/>
      <c r="V183" s="1429"/>
      <c r="W183" s="1429"/>
      <c r="X183" s="1429"/>
      <c r="Y183" s="1429"/>
      <c r="Z183" s="1429"/>
      <c r="AA183" s="1429"/>
      <c r="AB183" s="1429"/>
      <c r="AC183" s="1429"/>
      <c r="AD183" s="1429"/>
      <c r="AE183" s="1429"/>
    </row>
    <row r="184" spans="2:31">
      <c r="B184" t="str">
        <f>'P6-2'!E90</f>
        <v>A1880</v>
      </c>
      <c r="C184" s="3" t="str">
        <f>'P6-2'!F90</f>
        <v>DESMOVILIZACION</v>
      </c>
      <c r="N184" s="1429"/>
      <c r="O184" s="1429"/>
      <c r="P184" s="1429"/>
      <c r="Q184" s="1429"/>
      <c r="R184" s="1429"/>
      <c r="S184" s="1429"/>
      <c r="T184" s="1429"/>
      <c r="U184" s="1429"/>
      <c r="V184" s="1429"/>
      <c r="W184" s="1429"/>
      <c r="X184" s="1429"/>
      <c r="Y184" s="1429"/>
      <c r="Z184" s="1429"/>
      <c r="AA184" s="1429"/>
      <c r="AB184" s="1429"/>
      <c r="AC184" s="1429"/>
      <c r="AD184" s="1429"/>
      <c r="AE184" s="1429"/>
    </row>
    <row r="186" spans="2:31">
      <c r="B186" s="718" t="s">
        <v>1988</v>
      </c>
      <c r="C186" s="718"/>
      <c r="D186" s="718"/>
      <c r="E186" s="718"/>
      <c r="F186" s="718"/>
      <c r="G186" s="718"/>
      <c r="H186" s="718"/>
      <c r="I186" s="718"/>
      <c r="J186" s="718"/>
      <c r="K186" s="718"/>
      <c r="L186" s="718"/>
      <c r="M186" s="718"/>
      <c r="N186" s="718">
        <f>SUM(N97:N184)</f>
        <v>0</v>
      </c>
      <c r="O186" s="718">
        <f t="shared" ref="O186:AE186" si="2">SUM(O97:O184)</f>
        <v>0</v>
      </c>
      <c r="P186" s="718">
        <f t="shared" si="2"/>
        <v>0</v>
      </c>
      <c r="Q186" s="718">
        <f t="shared" si="2"/>
        <v>0</v>
      </c>
      <c r="R186" s="718">
        <f t="shared" si="2"/>
        <v>0</v>
      </c>
      <c r="S186" s="718">
        <f t="shared" si="2"/>
        <v>0</v>
      </c>
      <c r="T186" s="718">
        <f t="shared" si="2"/>
        <v>0</v>
      </c>
      <c r="U186" s="718">
        <f t="shared" si="2"/>
        <v>0</v>
      </c>
      <c r="V186" s="718">
        <f t="shared" si="2"/>
        <v>0</v>
      </c>
      <c r="W186" s="718">
        <f t="shared" si="2"/>
        <v>0</v>
      </c>
      <c r="X186" s="718">
        <f t="shared" si="2"/>
        <v>0</v>
      </c>
      <c r="Y186" s="718">
        <f t="shared" si="2"/>
        <v>0</v>
      </c>
      <c r="Z186" s="718">
        <f t="shared" si="2"/>
        <v>0</v>
      </c>
      <c r="AA186" s="718">
        <f t="shared" si="2"/>
        <v>0</v>
      </c>
      <c r="AB186" s="718">
        <f t="shared" si="2"/>
        <v>0</v>
      </c>
      <c r="AC186" s="718">
        <f t="shared" si="2"/>
        <v>0</v>
      </c>
      <c r="AD186" s="718">
        <f t="shared" si="2"/>
        <v>0</v>
      </c>
      <c r="AE186" s="718">
        <f t="shared" si="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F7E78-047E-4A33-B4BE-3E3CCB081D23}">
  <sheetPr>
    <tabColor rgb="FF00B050"/>
    <pageSetUpPr fitToPage="1"/>
  </sheetPr>
  <dimension ref="A1:AG36"/>
  <sheetViews>
    <sheetView workbookViewId="0">
      <selection sqref="A1:A4"/>
    </sheetView>
  </sheetViews>
  <sheetFormatPr baseColWidth="10" defaultRowHeight="15"/>
  <cols>
    <col min="1" max="1" width="20.7109375" style="1118" customWidth="1"/>
    <col min="2" max="2" width="12.42578125" style="1118" customWidth="1"/>
    <col min="3" max="3" width="12" style="1118" customWidth="1"/>
    <col min="4" max="4" width="14.28515625" style="1118" customWidth="1"/>
    <col min="5" max="7" width="16.7109375" style="1118" customWidth="1"/>
    <col min="8" max="8" width="2.42578125" style="1118" customWidth="1"/>
    <col min="9" max="9" width="20.7109375" style="1118" customWidth="1"/>
    <col min="10" max="10" width="11.42578125" style="1118"/>
    <col min="11" max="11" width="13" style="1118" customWidth="1"/>
    <col min="12" max="12" width="11.42578125" style="1119" hidden="1" customWidth="1"/>
    <col min="13" max="13" width="12.85546875" style="1120" hidden="1" customWidth="1"/>
    <col min="14" max="14" width="13" style="1120" hidden="1" customWidth="1"/>
    <col min="15" max="15" width="14.7109375" style="1121" customWidth="1"/>
    <col min="16" max="16" width="11.42578125" style="1121" customWidth="1"/>
    <col min="17" max="30" width="11.42578125" style="1118" customWidth="1"/>
    <col min="31" max="16384" width="11.42578125" style="1118"/>
  </cols>
  <sheetData>
    <row r="1" spans="1:33" ht="14.45" customHeight="1">
      <c r="A1" s="2411"/>
      <c r="B1" s="2414" t="s">
        <v>1781</v>
      </c>
      <c r="C1" s="2415"/>
      <c r="D1" s="2415"/>
      <c r="E1" s="2415"/>
      <c r="F1" s="2415"/>
      <c r="G1" s="2415"/>
      <c r="H1" s="2416"/>
      <c r="I1" s="2420"/>
      <c r="J1" s="1117"/>
      <c r="M1" s="1120" t="s">
        <v>1979</v>
      </c>
    </row>
    <row r="2" spans="1:33" ht="14.45" customHeight="1">
      <c r="A2" s="2412"/>
      <c r="B2" s="2417"/>
      <c r="C2" s="2418"/>
      <c r="D2" s="2418"/>
      <c r="E2" s="2418"/>
      <c r="F2" s="2418"/>
      <c r="G2" s="2418"/>
      <c r="H2" s="2419"/>
      <c r="I2" s="2421"/>
      <c r="J2" s="1117"/>
      <c r="M2" s="1120" t="s">
        <v>1782</v>
      </c>
    </row>
    <row r="3" spans="1:33">
      <c r="A3" s="2412"/>
      <c r="B3" s="2423" t="str">
        <f>C10</f>
        <v>“REPOSICIÓN DEL SISTEMA DE DOSIFICACIÓN DE FLOCULANTE”</v>
      </c>
      <c r="C3" s="2424"/>
      <c r="D3" s="2424"/>
      <c r="E3" s="2424"/>
      <c r="F3" s="2424"/>
      <c r="G3" s="2424"/>
      <c r="H3" s="2425"/>
      <c r="I3" s="2421"/>
      <c r="J3" s="1117"/>
      <c r="M3" s="1120" t="s">
        <v>1980</v>
      </c>
    </row>
    <row r="4" spans="1:33">
      <c r="A4" s="2413"/>
      <c r="B4" s="2426"/>
      <c r="C4" s="2427"/>
      <c r="D4" s="2427"/>
      <c r="E4" s="2427"/>
      <c r="F4" s="2427"/>
      <c r="G4" s="2427"/>
      <c r="H4" s="2428"/>
      <c r="I4" s="2422"/>
      <c r="J4" s="1117"/>
      <c r="AB4" s="1118">
        <v>0.84425217072327985</v>
      </c>
    </row>
    <row r="5" spans="1:33" ht="18.75">
      <c r="A5" s="1122"/>
      <c r="B5" s="2429"/>
      <c r="C5" s="2429"/>
      <c r="D5" s="2429"/>
      <c r="E5" s="2429"/>
      <c r="F5" s="2429"/>
      <c r="G5" s="2429"/>
      <c r="H5" s="2429"/>
      <c r="I5" s="1123"/>
      <c r="J5" s="1117"/>
      <c r="L5" s="1124"/>
      <c r="M5" s="1125"/>
      <c r="N5" s="1125"/>
    </row>
    <row r="6" spans="1:33" ht="15" customHeight="1">
      <c r="A6" s="2407" t="s">
        <v>1783</v>
      </c>
      <c r="B6" s="2408"/>
      <c r="C6" s="1128" t="s">
        <v>1784</v>
      </c>
      <c r="D6" s="1129"/>
      <c r="E6" s="1129"/>
      <c r="F6" s="1129"/>
      <c r="G6" s="1117"/>
      <c r="H6" s="1117"/>
      <c r="I6" s="1130"/>
      <c r="J6" s="1117"/>
      <c r="L6" s="1131"/>
      <c r="M6" s="1131" t="s">
        <v>1785</v>
      </c>
      <c r="N6" s="1131" t="s">
        <v>1786</v>
      </c>
      <c r="AB6" s="1118">
        <f>AB4</f>
        <v>0.84425217072327985</v>
      </c>
    </row>
    <row r="7" spans="1:33" ht="15" customHeight="1">
      <c r="A7" s="2407" t="s">
        <v>1787</v>
      </c>
      <c r="B7" s="2408"/>
      <c r="C7" s="1128" t="s">
        <v>1976</v>
      </c>
      <c r="D7" s="1129"/>
      <c r="E7" s="1129"/>
      <c r="F7" s="1129"/>
      <c r="G7" s="1117"/>
      <c r="H7" s="1117"/>
      <c r="I7" s="1130"/>
      <c r="J7" s="1117"/>
      <c r="L7" s="1131"/>
      <c r="M7" s="1132"/>
      <c r="N7" s="1132"/>
    </row>
    <row r="8" spans="1:33" ht="15" customHeight="1">
      <c r="A8" s="2407" t="s">
        <v>1788</v>
      </c>
      <c r="B8" s="2408"/>
      <c r="C8" s="1128" t="str">
        <f>CONCATENATE(M2,C17,M3)</f>
        <v>LOOKAHEAD-SEMANA 33 -CW156993</v>
      </c>
      <c r="E8" s="1133"/>
      <c r="F8" s="1117"/>
      <c r="G8" s="1117"/>
      <c r="H8" s="1117"/>
      <c r="I8" s="1130"/>
      <c r="J8" s="1117"/>
      <c r="L8" s="1131"/>
      <c r="M8" s="1132"/>
      <c r="N8" s="1132"/>
    </row>
    <row r="9" spans="1:33" ht="15" customHeight="1">
      <c r="A9" s="2407" t="s">
        <v>1789</v>
      </c>
      <c r="B9" s="2408"/>
      <c r="C9" s="1128" t="str">
        <f>CONCATENATE(M1," ",C17)</f>
        <v>WR-CW156993-CH-SEM 33</v>
      </c>
      <c r="E9" s="1133" t="s">
        <v>1790</v>
      </c>
      <c r="F9" s="1117"/>
      <c r="G9" s="1117"/>
      <c r="H9" s="1117"/>
      <c r="I9" s="1130"/>
      <c r="J9" s="1117"/>
      <c r="L9" s="1131"/>
      <c r="M9" s="1132"/>
      <c r="N9" s="1132"/>
    </row>
    <row r="10" spans="1:33" ht="17.25">
      <c r="A10" s="2407" t="s">
        <v>1791</v>
      </c>
      <c r="B10" s="2408"/>
      <c r="C10" s="1128" t="s">
        <v>1977</v>
      </c>
      <c r="E10" s="1133"/>
      <c r="F10" s="1117"/>
      <c r="G10" s="1117"/>
      <c r="H10" s="1117"/>
      <c r="I10" s="1130"/>
      <c r="J10" s="1117"/>
      <c r="L10" s="1131"/>
      <c r="M10" s="1132"/>
      <c r="N10" s="1132"/>
    </row>
    <row r="11" spans="1:33" ht="17.25">
      <c r="A11" s="1126"/>
      <c r="B11" s="1127"/>
      <c r="C11" s="1128"/>
      <c r="D11" s="1133"/>
      <c r="E11" s="1133"/>
      <c r="F11" s="1117"/>
      <c r="G11" s="1117"/>
      <c r="H11" s="1117"/>
      <c r="I11" s="1130"/>
      <c r="J11" s="1117"/>
      <c r="L11" s="1134">
        <v>27</v>
      </c>
      <c r="M11" s="1426">
        <v>46199</v>
      </c>
      <c r="N11" s="1426">
        <v>46205</v>
      </c>
    </row>
    <row r="12" spans="1:33" ht="17.25">
      <c r="A12" s="2407" t="s">
        <v>1792</v>
      </c>
      <c r="B12" s="2408"/>
      <c r="C12" s="1128" t="s">
        <v>1793</v>
      </c>
      <c r="D12" s="1133"/>
      <c r="E12" s="1133"/>
      <c r="F12" s="1117"/>
      <c r="G12" s="1117"/>
      <c r="H12" s="1117"/>
      <c r="I12" s="1130"/>
      <c r="J12" s="1117"/>
      <c r="L12" s="1134">
        <v>28</v>
      </c>
      <c r="M12" s="1426">
        <v>46206</v>
      </c>
      <c r="N12" s="1426">
        <v>46212</v>
      </c>
      <c r="AG12" s="1118" t="s">
        <v>1794</v>
      </c>
    </row>
    <row r="13" spans="1:33" ht="15" customHeight="1">
      <c r="A13" s="1126"/>
      <c r="B13" s="1127"/>
      <c r="C13" s="1128"/>
      <c r="D13" s="1133"/>
      <c r="E13" s="1133"/>
      <c r="F13" s="1117"/>
      <c r="G13" s="1117"/>
      <c r="H13" s="1117"/>
      <c r="I13" s="1130"/>
      <c r="J13" s="1117"/>
      <c r="L13" s="1134">
        <v>29</v>
      </c>
      <c r="M13" s="1426">
        <v>46213</v>
      </c>
      <c r="N13" s="1426">
        <v>46219</v>
      </c>
    </row>
    <row r="14" spans="1:33" ht="15" customHeight="1">
      <c r="A14" s="2407" t="s">
        <v>1795</v>
      </c>
      <c r="B14" s="2408"/>
      <c r="C14" s="1128" t="s">
        <v>1978</v>
      </c>
      <c r="D14" s="1133"/>
      <c r="E14" s="1133"/>
      <c r="F14" s="1117"/>
      <c r="G14" s="1117"/>
      <c r="H14" s="1117"/>
      <c r="I14" s="1130"/>
      <c r="J14" s="1117"/>
      <c r="L14" s="1134">
        <v>30</v>
      </c>
      <c r="M14" s="1426">
        <v>46220</v>
      </c>
      <c r="N14" s="1426">
        <v>46226</v>
      </c>
    </row>
    <row r="15" spans="1:33" ht="17.25">
      <c r="A15" s="2407" t="s">
        <v>1797</v>
      </c>
      <c r="B15" s="2408"/>
      <c r="C15" s="1128" t="s">
        <v>1796</v>
      </c>
      <c r="D15" s="1133"/>
      <c r="E15" s="1133"/>
      <c r="F15" s="1117"/>
      <c r="G15" s="1117"/>
      <c r="H15" s="1117"/>
      <c r="I15" s="1130"/>
      <c r="J15" s="1117"/>
      <c r="L15" s="1134">
        <v>31</v>
      </c>
      <c r="M15" s="1426">
        <v>46227</v>
      </c>
      <c r="N15" s="1426">
        <v>46233</v>
      </c>
    </row>
    <row r="16" spans="1:33">
      <c r="A16" s="1135"/>
      <c r="B16" s="1136"/>
      <c r="C16" s="1137"/>
      <c r="D16" s="1117"/>
      <c r="E16" s="1117"/>
      <c r="F16" s="1117"/>
      <c r="G16" s="1117"/>
      <c r="H16" s="1117"/>
      <c r="I16" s="1130"/>
      <c r="J16" s="1117"/>
      <c r="L16" s="1134">
        <v>32</v>
      </c>
      <c r="M16" s="1426">
        <v>46234</v>
      </c>
      <c r="N16" s="1426">
        <v>46240</v>
      </c>
    </row>
    <row r="17" spans="1:15" ht="17.25">
      <c r="A17" s="2407" t="s">
        <v>1798</v>
      </c>
      <c r="B17" s="2408"/>
      <c r="C17" s="1128">
        <v>33</v>
      </c>
      <c r="D17" s="1133"/>
      <c r="E17" s="1133"/>
      <c r="F17" s="1117"/>
      <c r="G17" s="1117"/>
      <c r="H17" s="1117"/>
      <c r="I17" s="1130"/>
      <c r="J17" s="1117"/>
      <c r="L17" s="1134">
        <v>33</v>
      </c>
      <c r="M17" s="1426">
        <v>46241</v>
      </c>
      <c r="N17" s="1426">
        <v>46247</v>
      </c>
    </row>
    <row r="18" spans="1:15" ht="17.25">
      <c r="A18" s="1126"/>
      <c r="B18" s="1138" t="s">
        <v>1799</v>
      </c>
      <c r="C18" s="1139">
        <f>VLOOKUP($C$17,$L$11:$N$28,2,FALSE)</f>
        <v>46241</v>
      </c>
      <c r="D18" s="1140" t="s">
        <v>1800</v>
      </c>
      <c r="E18" s="1139">
        <f>VLOOKUP($C$17,$L$11:$N$28,3,FALSE)</f>
        <v>46247</v>
      </c>
      <c r="F18" s="1117"/>
      <c r="G18" s="1117"/>
      <c r="H18" s="1117"/>
      <c r="I18" s="1130"/>
      <c r="J18" s="1117"/>
      <c r="L18" s="1134">
        <v>34</v>
      </c>
      <c r="M18" s="1426">
        <v>46248</v>
      </c>
      <c r="N18" s="1426">
        <v>46254</v>
      </c>
    </row>
    <row r="19" spans="1:15" ht="17.25">
      <c r="A19" s="1126"/>
      <c r="B19" s="1127"/>
      <c r="C19" s="1128"/>
      <c r="D19" s="1133"/>
      <c r="E19" s="1133"/>
      <c r="F19" s="1117"/>
      <c r="G19" s="1117"/>
      <c r="H19" s="1117"/>
      <c r="I19" s="1130"/>
      <c r="J19" s="1117"/>
      <c r="L19" s="1134">
        <v>35</v>
      </c>
      <c r="M19" s="1426">
        <v>46255</v>
      </c>
      <c r="N19" s="1426">
        <v>46261</v>
      </c>
    </row>
    <row r="20" spans="1:15" ht="17.25">
      <c r="A20" s="2407" t="s">
        <v>1801</v>
      </c>
      <c r="B20" s="2408"/>
      <c r="C20" s="1139">
        <f>E18+1</f>
        <v>46248</v>
      </c>
      <c r="D20" s="1133"/>
      <c r="E20" s="1133"/>
      <c r="F20" s="1117"/>
      <c r="G20" s="1117"/>
      <c r="H20" s="1117"/>
      <c r="I20" s="1130"/>
      <c r="J20" s="1117"/>
      <c r="L20" s="1134">
        <v>36</v>
      </c>
      <c r="M20" s="1426">
        <v>46262</v>
      </c>
      <c r="N20" s="1426">
        <v>46268</v>
      </c>
    </row>
    <row r="21" spans="1:15" ht="17.25">
      <c r="A21" s="1126"/>
      <c r="B21" s="1127"/>
      <c r="C21" s="1139"/>
      <c r="D21" s="1133"/>
      <c r="E21" s="1133"/>
      <c r="F21" s="1117"/>
      <c r="G21" s="1117"/>
      <c r="H21" s="1117"/>
      <c r="I21" s="1130"/>
      <c r="J21" s="1117"/>
      <c r="L21" s="1134">
        <v>37</v>
      </c>
      <c r="M21" s="1426">
        <v>46269</v>
      </c>
      <c r="N21" s="1426">
        <v>46275</v>
      </c>
    </row>
    <row r="22" spans="1:15" ht="43.5" customHeight="1">
      <c r="A22" s="1141"/>
      <c r="B22" s="1142">
        <f>C20</f>
        <v>46248</v>
      </c>
      <c r="C22" s="2409" t="s">
        <v>1802</v>
      </c>
      <c r="D22" s="2409"/>
      <c r="E22" s="1143"/>
      <c r="F22" s="1143"/>
      <c r="G22" s="1143"/>
      <c r="H22" s="1117"/>
      <c r="I22" s="1130"/>
      <c r="J22" s="1117"/>
      <c r="L22" s="1134">
        <v>38</v>
      </c>
      <c r="M22" s="1426">
        <v>46276</v>
      </c>
      <c r="N22" s="1426">
        <v>46282</v>
      </c>
      <c r="O22" s="1144" t="s">
        <v>1803</v>
      </c>
    </row>
    <row r="23" spans="1:15" ht="37.5" customHeight="1">
      <c r="A23" s="1145"/>
      <c r="B23" s="1146" t="s">
        <v>1804</v>
      </c>
      <c r="C23" s="2410" t="s">
        <v>1805</v>
      </c>
      <c r="D23" s="2410"/>
      <c r="E23" s="1146" t="s">
        <v>11</v>
      </c>
      <c r="F23" s="1146" t="s">
        <v>14</v>
      </c>
      <c r="G23" s="1147" t="s">
        <v>1806</v>
      </c>
      <c r="H23" s="1117"/>
      <c r="I23" s="1130"/>
      <c r="J23" s="1117"/>
      <c r="L23" s="1134">
        <v>39</v>
      </c>
      <c r="M23" s="1426">
        <v>46283</v>
      </c>
      <c r="N23" s="1426">
        <v>46289</v>
      </c>
    </row>
    <row r="24" spans="1:15" ht="39.75" customHeight="1" thickBot="1">
      <c r="A24" s="1148"/>
      <c r="B24" s="1149"/>
      <c r="C24" s="1149"/>
      <c r="D24" s="1149"/>
      <c r="E24" s="1149"/>
      <c r="F24" s="1149"/>
      <c r="G24" s="1149"/>
      <c r="H24" s="1149"/>
      <c r="I24" s="1150"/>
      <c r="J24" s="1117"/>
      <c r="L24" s="1134">
        <v>40</v>
      </c>
      <c r="M24" s="1426">
        <v>46290</v>
      </c>
      <c r="N24" s="1426">
        <v>46296</v>
      </c>
    </row>
    <row r="25" spans="1:15">
      <c r="A25" s="1117"/>
      <c r="B25" s="1117"/>
      <c r="C25" s="1117"/>
      <c r="D25" s="1117"/>
      <c r="E25" s="1117"/>
      <c r="F25" s="1117"/>
      <c r="G25" s="1117"/>
      <c r="H25" s="1117"/>
      <c r="I25" s="1117"/>
      <c r="J25" s="1117"/>
      <c r="L25" s="1134">
        <v>41</v>
      </c>
      <c r="M25" s="1426">
        <v>46297</v>
      </c>
      <c r="N25" s="1426">
        <v>46303</v>
      </c>
    </row>
    <row r="26" spans="1:15">
      <c r="A26" s="1117"/>
      <c r="B26" s="1117"/>
      <c r="C26" s="1117"/>
      <c r="D26" s="1117"/>
      <c r="E26" s="1117"/>
      <c r="F26" s="1117"/>
      <c r="G26" s="1117"/>
      <c r="H26" s="1117"/>
      <c r="I26" s="1117"/>
      <c r="J26" s="1117"/>
      <c r="L26" s="1119">
        <v>42</v>
      </c>
      <c r="M26" s="1427">
        <v>46304</v>
      </c>
      <c r="N26" s="1427">
        <v>46310</v>
      </c>
    </row>
    <row r="27" spans="1:15">
      <c r="A27" s="1117"/>
      <c r="B27" s="1117"/>
      <c r="C27" s="1117"/>
      <c r="D27" s="1117"/>
      <c r="E27" s="1117"/>
      <c r="F27" s="1117"/>
      <c r="G27" s="1117"/>
      <c r="H27" s="1117"/>
      <c r="I27" s="1117"/>
      <c r="J27" s="1117"/>
      <c r="L27" s="1119">
        <v>43</v>
      </c>
      <c r="M27" s="1427">
        <v>46311</v>
      </c>
      <c r="N27" s="1427">
        <v>46317</v>
      </c>
    </row>
    <row r="28" spans="1:15">
      <c r="J28" s="1117"/>
      <c r="L28" s="1119">
        <v>44</v>
      </c>
      <c r="M28" s="1427">
        <v>46318</v>
      </c>
      <c r="N28" s="1427">
        <v>46324</v>
      </c>
    </row>
    <row r="29" spans="1:15">
      <c r="J29" s="1117"/>
    </row>
    <row r="33" spans="3:7">
      <c r="C33" s="2164"/>
      <c r="D33" s="2165"/>
      <c r="E33" s="2166"/>
      <c r="F33" s="2166"/>
      <c r="G33" s="2164"/>
    </row>
    <row r="34" spans="3:7">
      <c r="C34" s="2164"/>
      <c r="D34" s="2166"/>
      <c r="E34" s="2166"/>
      <c r="F34" s="2166"/>
      <c r="G34" s="2164"/>
    </row>
    <row r="35" spans="3:7">
      <c r="C35" s="2164"/>
      <c r="D35" s="2166"/>
      <c r="E35" s="2166"/>
      <c r="F35" s="2166"/>
      <c r="G35" s="2164"/>
    </row>
    <row r="36" spans="3:7">
      <c r="C36" s="2164"/>
      <c r="D36" s="2166"/>
      <c r="E36" s="2166"/>
      <c r="F36" s="2166"/>
      <c r="G36" s="2164"/>
    </row>
  </sheetData>
  <protectedRanges>
    <protectedRange sqref="E22:G23 B22:C23" name="Range1_15_2" securityDescriptor="O:WDG:WDD:(A;;CC;;;WD)"/>
  </protectedRanges>
  <mergeCells count="17">
    <mergeCell ref="A14:B14"/>
    <mergeCell ref="A1:A4"/>
    <mergeCell ref="B1:H2"/>
    <mergeCell ref="I1:I4"/>
    <mergeCell ref="B3:H4"/>
    <mergeCell ref="B5:H5"/>
    <mergeCell ref="A6:B6"/>
    <mergeCell ref="A7:B7"/>
    <mergeCell ref="A8:B8"/>
    <mergeCell ref="A9:B9"/>
    <mergeCell ref="A10:B10"/>
    <mergeCell ref="A12:B12"/>
    <mergeCell ref="A15:B15"/>
    <mergeCell ref="A17:B17"/>
    <mergeCell ref="A20:B20"/>
    <mergeCell ref="C22:D22"/>
    <mergeCell ref="C23:D23"/>
  </mergeCells>
  <printOptions horizontalCentered="1"/>
  <pageMargins left="0.70866141732283472" right="0.70866141732283472" top="0.74803149606299213" bottom="0.74803149606299213" header="0.31496062992125984" footer="0.31496062992125984"/>
  <pageSetup paperSize="9" scale="38" fitToHeight="0"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D4AD3-302B-44CF-9323-8A1F05A77011}">
  <sheetPr>
    <tabColor rgb="FF00B050"/>
    <pageSetUpPr fitToPage="1"/>
  </sheetPr>
  <dimension ref="A1:AP104"/>
  <sheetViews>
    <sheetView workbookViewId="0"/>
  </sheetViews>
  <sheetFormatPr baseColWidth="10" defaultColWidth="11.42578125" defaultRowHeight="15"/>
  <cols>
    <col min="1" max="1" width="11.42578125" style="1117"/>
    <col min="2" max="6" width="9.7109375" style="1117" customWidth="1"/>
    <col min="7" max="7" width="18.28515625" style="1117" customWidth="1"/>
    <col min="8" max="8" width="11.140625" style="1117" customWidth="1"/>
    <col min="9" max="10" width="9.7109375" style="1117" customWidth="1"/>
    <col min="11" max="11" width="13.28515625" style="1117" customWidth="1"/>
    <col min="12" max="12" width="10.7109375" style="1117" customWidth="1"/>
    <col min="13" max="27" width="9.7109375" style="1117" customWidth="1"/>
    <col min="28" max="28" width="4.28515625" style="1117" customWidth="1"/>
    <col min="29" max="29" width="8.7109375" style="1117" customWidth="1"/>
    <col min="30" max="30" width="11.85546875" style="1117" customWidth="1"/>
    <col min="31" max="31" width="8.7109375" style="1117" customWidth="1"/>
    <col min="32" max="39" width="11.7109375" style="1117" customWidth="1"/>
    <col min="40" max="16384" width="11.42578125" style="1117"/>
  </cols>
  <sheetData>
    <row r="1" spans="1:40">
      <c r="A1" s="1154"/>
      <c r="B1" s="1154"/>
      <c r="C1" s="1154"/>
      <c r="D1" s="1154"/>
      <c r="E1" s="1154"/>
      <c r="F1" s="1154"/>
      <c r="G1" s="1154"/>
      <c r="H1" s="1154"/>
      <c r="I1" s="1154"/>
      <c r="J1" s="1154"/>
      <c r="K1" s="1154"/>
      <c r="L1" s="1154"/>
      <c r="M1" s="1154"/>
      <c r="N1" s="1154"/>
      <c r="O1" s="1154"/>
      <c r="P1" s="1154"/>
      <c r="Q1" s="1154"/>
      <c r="R1" s="1154"/>
      <c r="S1" s="1154"/>
      <c r="T1" s="1154"/>
      <c r="U1" s="1154"/>
      <c r="V1" s="1154"/>
      <c r="W1" s="1154"/>
      <c r="X1" s="1154"/>
      <c r="Y1" s="1154"/>
      <c r="Z1" s="1154"/>
      <c r="AA1" s="1154"/>
      <c r="AB1" s="1154"/>
      <c r="AC1" s="1154"/>
      <c r="AD1" s="1154"/>
      <c r="AE1" s="1154"/>
      <c r="AF1" s="1154"/>
      <c r="AG1" s="1154"/>
      <c r="AH1" s="1154"/>
      <c r="AI1" s="1154"/>
      <c r="AJ1" s="1154"/>
      <c r="AK1" s="1154"/>
      <c r="AL1" s="1154"/>
      <c r="AM1" s="1154"/>
      <c r="AN1" s="1154"/>
    </row>
    <row r="2" spans="1:40">
      <c r="A2" s="1155"/>
      <c r="B2" s="1155"/>
      <c r="C2" s="1155"/>
      <c r="D2" s="1155"/>
      <c r="E2" s="1155"/>
      <c r="F2" s="1155"/>
      <c r="G2" s="1155"/>
      <c r="H2" s="1155"/>
      <c r="I2" s="1155"/>
      <c r="J2" s="1155"/>
      <c r="K2" s="1155"/>
      <c r="L2" s="1155"/>
      <c r="M2" s="1155"/>
      <c r="N2" s="1155"/>
      <c r="O2" s="1155"/>
      <c r="P2" s="1155"/>
      <c r="Q2" s="1155"/>
      <c r="R2" s="1155"/>
      <c r="S2" s="1155"/>
      <c r="T2" s="1155"/>
      <c r="U2" s="1155"/>
      <c r="V2" s="1155"/>
      <c r="W2" s="1155"/>
      <c r="X2" s="1155"/>
      <c r="Y2" s="1155"/>
      <c r="Z2" s="1155"/>
      <c r="AA2" s="1155"/>
      <c r="AB2" s="1155"/>
      <c r="AC2" s="1155"/>
      <c r="AD2" s="1155"/>
      <c r="AE2" s="1155"/>
      <c r="AF2" s="1155"/>
      <c r="AG2" s="1155"/>
      <c r="AH2" s="1155"/>
      <c r="AI2" s="1155"/>
      <c r="AJ2" s="1155"/>
      <c r="AK2" s="1155"/>
      <c r="AL2" s="1155"/>
      <c r="AM2" s="1155"/>
      <c r="AN2" s="1155"/>
    </row>
    <row r="3" spans="1:40">
      <c r="A3" s="1155"/>
      <c r="B3" s="1154"/>
      <c r="C3" s="1154"/>
      <c r="D3" s="1154"/>
      <c r="E3" s="1154"/>
      <c r="F3" s="1154"/>
      <c r="G3" s="1154"/>
      <c r="H3" s="1154"/>
      <c r="I3" s="1154"/>
      <c r="J3" s="1154"/>
      <c r="K3" s="1154"/>
      <c r="L3" s="1154"/>
      <c r="M3" s="1154"/>
      <c r="N3" s="1154"/>
      <c r="O3" s="1154"/>
      <c r="P3" s="1154"/>
      <c r="Q3" s="1154"/>
      <c r="R3" s="1154"/>
      <c r="S3" s="1154"/>
      <c r="T3" s="1154"/>
      <c r="U3" s="1154"/>
      <c r="V3" s="1154"/>
      <c r="W3" s="1154"/>
      <c r="X3" s="1154"/>
      <c r="Y3" s="1154"/>
      <c r="Z3" s="1154"/>
      <c r="AA3" s="1154"/>
      <c r="AB3" s="1154"/>
      <c r="AC3" s="1154"/>
      <c r="AD3" s="1154"/>
      <c r="AE3" s="1154"/>
      <c r="AF3" s="1154"/>
      <c r="AG3" s="1154"/>
      <c r="AH3" s="1154"/>
      <c r="AI3" s="1154"/>
      <c r="AJ3" s="1154"/>
      <c r="AK3" s="1154"/>
      <c r="AL3" s="1154"/>
      <c r="AM3" s="1154"/>
      <c r="AN3" s="1155"/>
    </row>
    <row r="4" spans="1:40">
      <c r="A4" s="1155"/>
      <c r="B4" s="1154"/>
      <c r="C4" s="1154"/>
      <c r="D4" s="1154"/>
      <c r="E4" s="1154"/>
      <c r="F4" s="1154"/>
      <c r="G4" s="1154"/>
      <c r="H4" s="1154"/>
      <c r="I4" s="1154"/>
      <c r="J4" s="1154"/>
      <c r="K4" s="1154"/>
      <c r="L4" s="1154"/>
      <c r="M4" s="1154"/>
      <c r="N4" s="1154"/>
      <c r="O4" s="1154"/>
      <c r="P4" s="1154"/>
      <c r="Q4" s="1154"/>
      <c r="R4" s="1154"/>
      <c r="S4" s="1154"/>
      <c r="T4" s="1154"/>
      <c r="U4" s="1154"/>
      <c r="V4" s="1154"/>
      <c r="W4" s="1154"/>
      <c r="X4" s="1154"/>
      <c r="Y4" s="1154"/>
      <c r="Z4" s="1154"/>
      <c r="AA4" s="1154"/>
      <c r="AB4" s="1154"/>
      <c r="AC4" s="1154"/>
      <c r="AD4" s="1154"/>
      <c r="AE4" s="1154"/>
      <c r="AF4" s="1154"/>
      <c r="AG4" s="1154"/>
      <c r="AH4" s="1154"/>
      <c r="AI4" s="1154"/>
      <c r="AJ4" s="1154"/>
      <c r="AK4" s="1154"/>
      <c r="AL4" s="1154"/>
      <c r="AM4" s="1156"/>
      <c r="AN4" s="1155"/>
    </row>
    <row r="5" spans="1:40">
      <c r="A5" s="1155"/>
      <c r="B5" s="1154"/>
      <c r="C5" s="1154"/>
      <c r="D5" s="1154"/>
      <c r="E5" s="1154"/>
      <c r="F5" s="1154"/>
      <c r="G5" s="1154"/>
      <c r="H5" s="1154"/>
      <c r="I5" s="1154"/>
      <c r="J5" s="1154"/>
      <c r="K5" s="1154"/>
      <c r="L5" s="1154"/>
      <c r="M5" s="1154"/>
      <c r="N5" s="1154"/>
      <c r="O5" s="1154"/>
      <c r="P5" s="1154"/>
      <c r="Q5" s="1154"/>
      <c r="R5" s="1154"/>
      <c r="S5" s="1154"/>
      <c r="T5" s="1154"/>
      <c r="U5" s="1154"/>
      <c r="V5" s="1154"/>
      <c r="W5" s="1154"/>
      <c r="X5" s="1154"/>
      <c r="Y5" s="1154"/>
      <c r="Z5" s="1154"/>
      <c r="AA5" s="1154"/>
      <c r="AB5" s="1154"/>
      <c r="AC5" s="1154"/>
      <c r="AD5" s="1154"/>
      <c r="AE5" s="1154"/>
      <c r="AF5" s="1154"/>
      <c r="AG5" s="1154"/>
      <c r="AH5" s="1154"/>
      <c r="AI5" s="1154"/>
      <c r="AJ5" s="1154"/>
      <c r="AK5" s="1154"/>
      <c r="AL5" s="1154"/>
      <c r="AM5" s="1156"/>
      <c r="AN5" s="1155"/>
    </row>
    <row r="6" spans="1:40">
      <c r="A6" s="1155"/>
      <c r="B6" s="1154"/>
      <c r="C6" s="1154"/>
      <c r="D6" s="1154"/>
      <c r="E6" s="1154"/>
      <c r="F6" s="1154"/>
      <c r="G6" s="1157"/>
      <c r="H6" s="1154"/>
      <c r="I6" s="1154"/>
      <c r="J6" s="1154"/>
      <c r="K6" s="1154"/>
      <c r="L6" s="1154"/>
      <c r="M6" s="1154"/>
      <c r="N6" s="1154"/>
      <c r="O6" s="1154"/>
      <c r="P6" s="1154"/>
      <c r="Q6" s="1154"/>
      <c r="R6" s="1154"/>
      <c r="S6" s="1154"/>
      <c r="T6" s="1154"/>
      <c r="U6" s="1154"/>
      <c r="V6" s="1154"/>
      <c r="W6" s="1154"/>
      <c r="X6" s="1154"/>
      <c r="Y6" s="1154"/>
      <c r="Z6" s="1154"/>
      <c r="AA6" s="1154"/>
      <c r="AB6" s="1154"/>
      <c r="AC6" s="1154"/>
      <c r="AD6" s="1154"/>
      <c r="AE6" s="1154"/>
      <c r="AF6" s="1154"/>
      <c r="AG6" s="1154"/>
      <c r="AH6" s="1154"/>
      <c r="AI6" s="1154"/>
      <c r="AJ6" s="1154"/>
      <c r="AK6" s="1154"/>
      <c r="AL6" s="1154"/>
      <c r="AM6" s="1156"/>
      <c r="AN6" s="1155"/>
    </row>
    <row r="7" spans="1:40">
      <c r="A7" s="1155"/>
      <c r="B7" s="1154"/>
      <c r="C7" s="1154"/>
      <c r="D7" s="1154"/>
      <c r="E7" s="1154"/>
      <c r="F7" s="1154"/>
      <c r="G7" s="1154"/>
      <c r="H7" s="1154"/>
      <c r="I7" s="1154"/>
      <c r="J7" s="1154"/>
      <c r="K7" s="1154"/>
      <c r="L7" s="1154"/>
      <c r="M7" s="1154"/>
      <c r="N7" s="1154"/>
      <c r="O7" s="1154"/>
      <c r="P7" s="1154"/>
      <c r="Q7" s="1154"/>
      <c r="R7" s="1154"/>
      <c r="S7" s="1154"/>
      <c r="T7" s="1154"/>
      <c r="U7" s="1154"/>
      <c r="V7" s="1154"/>
      <c r="W7" s="1154"/>
      <c r="X7" s="1154"/>
      <c r="Y7" s="1154"/>
      <c r="Z7" s="1154"/>
      <c r="AA7" s="1154"/>
      <c r="AB7" s="1154"/>
      <c r="AC7" s="1154"/>
      <c r="AD7" s="1154"/>
      <c r="AE7" s="1154"/>
      <c r="AF7" s="1154"/>
      <c r="AG7" s="1154"/>
      <c r="AH7" s="1154"/>
      <c r="AI7" s="1154"/>
      <c r="AJ7" s="1154"/>
      <c r="AK7" s="1154"/>
      <c r="AL7" s="1154"/>
      <c r="AM7" s="1154"/>
      <c r="AN7" s="1155"/>
    </row>
    <row r="8" spans="1:40">
      <c r="A8" s="1155"/>
      <c r="B8" s="1154"/>
      <c r="C8" s="1154"/>
      <c r="D8" s="1154"/>
      <c r="E8" s="1154"/>
      <c r="F8" s="1154"/>
      <c r="G8" s="1154"/>
      <c r="H8" s="1154"/>
      <c r="I8" s="1154"/>
      <c r="J8" s="1154"/>
      <c r="K8" s="1154"/>
      <c r="L8" s="1154"/>
      <c r="M8" s="1154"/>
      <c r="N8" s="1154"/>
      <c r="O8" s="1154"/>
      <c r="P8" s="1154"/>
      <c r="Q8" s="1154"/>
      <c r="R8" s="1154"/>
      <c r="S8" s="1154"/>
      <c r="T8" s="1154"/>
      <c r="U8" s="1154"/>
      <c r="V8" s="1154"/>
      <c r="W8" s="1154"/>
      <c r="X8" s="1154"/>
      <c r="Y8" s="1154"/>
      <c r="Z8" s="1154"/>
      <c r="AA8" s="1154"/>
      <c r="AB8" s="1154"/>
      <c r="AC8" s="1154"/>
      <c r="AD8" s="1154"/>
      <c r="AE8" s="1154"/>
      <c r="AF8" s="1154"/>
      <c r="AG8" s="1154"/>
      <c r="AH8" s="1154"/>
      <c r="AI8" s="1154"/>
      <c r="AJ8" s="1154"/>
      <c r="AK8" s="1154"/>
      <c r="AL8" s="1154"/>
      <c r="AM8" s="1154"/>
      <c r="AN8" s="1155"/>
    </row>
    <row r="9" spans="1:40">
      <c r="A9" s="1155"/>
      <c r="B9" s="1154"/>
      <c r="C9" s="1154"/>
      <c r="D9" s="1154"/>
      <c r="E9" s="1154"/>
      <c r="F9" s="1154"/>
      <c r="G9" s="1154"/>
      <c r="H9" s="1154"/>
      <c r="I9" s="1154"/>
      <c r="J9" s="1154"/>
      <c r="K9" s="1154"/>
      <c r="L9" s="1154"/>
      <c r="M9" s="1154"/>
      <c r="N9" s="1154"/>
      <c r="O9" s="1154"/>
      <c r="P9" s="1154"/>
      <c r="Q9" s="1154"/>
      <c r="R9" s="1154"/>
      <c r="S9" s="1154"/>
      <c r="T9" s="1154"/>
      <c r="U9" s="1154"/>
      <c r="V9" s="1154"/>
      <c r="W9" s="1154"/>
      <c r="X9" s="1154"/>
      <c r="Y9" s="1154"/>
      <c r="Z9" s="1154"/>
      <c r="AA9" s="1154"/>
      <c r="AB9" s="1154"/>
      <c r="AC9" s="1154"/>
      <c r="AD9" s="1154"/>
      <c r="AE9" s="1154"/>
      <c r="AF9" s="1154"/>
      <c r="AG9" s="1154"/>
      <c r="AH9" s="1154"/>
      <c r="AI9" s="1154"/>
      <c r="AJ9" s="1154"/>
      <c r="AK9" s="1154"/>
      <c r="AL9" s="1154"/>
      <c r="AM9" s="1154"/>
      <c r="AN9" s="1155"/>
    </row>
    <row r="10" spans="1:40">
      <c r="A10" s="1155"/>
      <c r="B10" s="1154"/>
      <c r="C10" s="1154"/>
      <c r="D10" s="1154"/>
      <c r="E10" s="1154"/>
      <c r="F10" s="1154"/>
      <c r="G10" s="1154"/>
      <c r="H10" s="1154"/>
      <c r="I10" s="1154"/>
      <c r="J10" s="1154"/>
      <c r="K10" s="1154"/>
      <c r="L10" s="1154"/>
      <c r="M10" s="1154"/>
      <c r="N10" s="1154"/>
      <c r="O10" s="1154"/>
      <c r="P10" s="1154"/>
      <c r="Q10" s="1154"/>
      <c r="R10" s="1154"/>
      <c r="S10" s="1154"/>
      <c r="T10" s="1154"/>
      <c r="U10" s="1154"/>
      <c r="V10" s="1154"/>
      <c r="W10" s="1154"/>
      <c r="X10" s="1154"/>
      <c r="Y10" s="1154"/>
      <c r="Z10" s="1154"/>
      <c r="AA10" s="1154"/>
      <c r="AB10" s="1154"/>
      <c r="AC10" s="1154"/>
      <c r="AD10" s="1154"/>
      <c r="AE10" s="1154"/>
      <c r="AF10" s="1154"/>
      <c r="AG10" s="1154"/>
      <c r="AH10" s="1154"/>
      <c r="AI10" s="1154"/>
      <c r="AJ10" s="1154"/>
      <c r="AK10" s="1154"/>
      <c r="AL10" s="1154"/>
      <c r="AM10" s="1154"/>
      <c r="AN10" s="1155"/>
    </row>
    <row r="11" spans="1:40">
      <c r="A11" s="1155"/>
      <c r="B11" s="1154"/>
      <c r="C11" s="1154"/>
      <c r="D11" s="1154"/>
      <c r="E11" s="1154"/>
      <c r="F11" s="1154"/>
      <c r="G11" s="1154"/>
      <c r="H11" s="1154"/>
      <c r="I11" s="1154"/>
      <c r="J11" s="1154"/>
      <c r="K11" s="1154"/>
      <c r="L11" s="1154"/>
      <c r="M11" s="1154"/>
      <c r="N11" s="1154"/>
      <c r="O11" s="1154"/>
      <c r="P11" s="1154"/>
      <c r="Q11" s="1154"/>
      <c r="R11" s="1154"/>
      <c r="S11" s="1154"/>
      <c r="T11" s="1154"/>
      <c r="U11" s="1154"/>
      <c r="V11" s="1154"/>
      <c r="W11" s="1154"/>
      <c r="X11" s="1154"/>
      <c r="Y11" s="1154"/>
      <c r="Z11" s="1154"/>
      <c r="AA11" s="1154"/>
      <c r="AB11" s="1154"/>
      <c r="AC11" s="1154"/>
      <c r="AD11" s="1154"/>
      <c r="AE11" s="1154"/>
      <c r="AF11" s="1154"/>
      <c r="AG11" s="1154"/>
      <c r="AH11" s="1154"/>
      <c r="AI11" s="1154"/>
      <c r="AJ11" s="1154"/>
      <c r="AK11" s="1154"/>
      <c r="AL11" s="1154"/>
      <c r="AM11" s="1154"/>
      <c r="AN11" s="1155"/>
    </row>
    <row r="12" spans="1:40">
      <c r="A12" s="1155"/>
      <c r="B12" s="1154"/>
      <c r="C12" s="1154"/>
      <c r="D12" s="1154"/>
      <c r="E12" s="1154"/>
      <c r="F12" s="1154"/>
      <c r="G12" s="1154"/>
      <c r="H12" s="1154"/>
      <c r="I12" s="1154"/>
      <c r="J12" s="1154"/>
      <c r="K12" s="1154"/>
      <c r="L12" s="1154"/>
      <c r="M12" s="1154"/>
      <c r="N12" s="1154"/>
      <c r="O12" s="1154"/>
      <c r="P12" s="1154"/>
      <c r="Q12" s="1154"/>
      <c r="R12" s="1154"/>
      <c r="S12" s="1154"/>
      <c r="T12" s="1154"/>
      <c r="U12" s="1154"/>
      <c r="V12" s="1154"/>
      <c r="W12" s="1154"/>
      <c r="X12" s="1154"/>
      <c r="Y12" s="1154"/>
      <c r="Z12" s="1154"/>
      <c r="AA12" s="1154"/>
      <c r="AB12" s="1154"/>
      <c r="AC12" s="1154"/>
      <c r="AD12" s="1154"/>
      <c r="AE12" s="1154"/>
      <c r="AF12" s="1154"/>
      <c r="AG12" s="1154"/>
      <c r="AH12" s="1154"/>
      <c r="AI12" s="1154"/>
      <c r="AJ12" s="1154"/>
      <c r="AK12" s="1154"/>
      <c r="AL12" s="1154"/>
      <c r="AM12" s="1154"/>
      <c r="AN12" s="1155"/>
    </row>
    <row r="13" spans="1:40">
      <c r="A13" s="1155"/>
      <c r="B13" s="1154"/>
      <c r="C13" s="1154"/>
      <c r="D13" s="1154"/>
      <c r="E13" s="1154"/>
      <c r="F13" s="1154"/>
      <c r="G13" s="1154"/>
      <c r="H13" s="1154"/>
      <c r="I13" s="1154"/>
      <c r="J13" s="1154"/>
      <c r="K13" s="1154"/>
      <c r="L13" s="1154"/>
      <c r="M13" s="1154"/>
      <c r="N13" s="1154"/>
      <c r="O13" s="1154"/>
      <c r="P13" s="1154"/>
      <c r="Q13" s="1154"/>
      <c r="R13" s="1154"/>
      <c r="S13" s="1154"/>
      <c r="T13" s="1154"/>
      <c r="U13" s="1154"/>
      <c r="V13" s="1154"/>
      <c r="W13" s="1154"/>
      <c r="X13" s="1154"/>
      <c r="Y13" s="1154"/>
      <c r="Z13" s="1154"/>
      <c r="AA13" s="1154"/>
      <c r="AB13" s="1154"/>
      <c r="AC13" s="1154"/>
      <c r="AD13" s="1154"/>
      <c r="AE13" s="1154"/>
      <c r="AF13" s="1154"/>
      <c r="AG13" s="1154"/>
      <c r="AH13" s="1154"/>
      <c r="AI13" s="1154"/>
      <c r="AJ13" s="1154"/>
      <c r="AK13" s="1154"/>
      <c r="AL13" s="1154"/>
      <c r="AM13" s="1154"/>
      <c r="AN13" s="1155"/>
    </row>
    <row r="14" spans="1:40">
      <c r="A14" s="1155"/>
      <c r="B14" s="1154"/>
      <c r="C14" s="1154"/>
      <c r="D14" s="1154"/>
      <c r="E14" s="1154"/>
      <c r="F14" s="1154"/>
      <c r="G14" s="1154"/>
      <c r="H14" s="1154"/>
      <c r="I14" s="1154"/>
      <c r="J14" s="1154"/>
      <c r="K14" s="1154"/>
      <c r="L14" s="1154"/>
      <c r="M14" s="1154"/>
      <c r="N14" s="1154"/>
      <c r="O14" s="1154"/>
      <c r="P14" s="1154"/>
      <c r="Q14" s="1154"/>
      <c r="R14" s="1154"/>
      <c r="S14" s="1154"/>
      <c r="T14" s="1154"/>
      <c r="U14" s="1154"/>
      <c r="V14" s="1154"/>
      <c r="W14" s="1154"/>
      <c r="X14" s="1154"/>
      <c r="Y14" s="1154"/>
      <c r="Z14" s="1154"/>
      <c r="AA14" s="1154"/>
      <c r="AB14" s="1154"/>
      <c r="AC14" s="1154"/>
      <c r="AD14" s="1154"/>
      <c r="AE14" s="1154"/>
      <c r="AF14" s="1154"/>
      <c r="AG14" s="1154"/>
      <c r="AH14" s="1154"/>
      <c r="AI14" s="1154"/>
      <c r="AJ14" s="1154"/>
      <c r="AK14" s="1154"/>
      <c r="AL14" s="1154"/>
      <c r="AM14" s="1154"/>
      <c r="AN14" s="1155"/>
    </row>
    <row r="15" spans="1:40" ht="20.25">
      <c r="A15" s="1155"/>
      <c r="B15" s="1154"/>
      <c r="C15" s="1154"/>
      <c r="D15" s="1154"/>
      <c r="E15" s="1154"/>
      <c r="F15" s="1154"/>
      <c r="G15" s="1154"/>
      <c r="H15" s="1154"/>
      <c r="I15" s="1154"/>
      <c r="J15" s="1154"/>
      <c r="K15" s="1154"/>
      <c r="L15" s="1154"/>
      <c r="M15" s="1154"/>
      <c r="N15" s="1154"/>
      <c r="O15" s="1154"/>
      <c r="P15" s="1154"/>
      <c r="Q15" s="1154"/>
      <c r="R15" s="1154"/>
      <c r="S15" s="1154"/>
      <c r="T15" s="1154"/>
      <c r="U15" s="1154"/>
      <c r="V15" s="1154"/>
      <c r="W15" s="1154"/>
      <c r="X15" s="1154"/>
      <c r="Y15" s="1154"/>
      <c r="Z15" s="1154"/>
      <c r="AA15" s="1154"/>
      <c r="AB15" s="1154"/>
      <c r="AC15" s="1158" t="s">
        <v>1807</v>
      </c>
      <c r="AD15" s="1154"/>
      <c r="AE15" s="1154"/>
      <c r="AF15" s="1158"/>
      <c r="AG15" s="1158">
        <f>'Carátula (P)'!C17</f>
        <v>33</v>
      </c>
      <c r="AH15" s="1154"/>
      <c r="AI15" s="1154"/>
      <c r="AJ15" s="1154"/>
      <c r="AK15" s="1154"/>
      <c r="AL15" s="1154"/>
      <c r="AM15" s="1154"/>
      <c r="AN15" s="1155"/>
    </row>
    <row r="16" spans="1:40" ht="15.75" thickBot="1">
      <c r="A16" s="1155"/>
      <c r="B16" s="1154"/>
      <c r="C16" s="1154"/>
      <c r="D16" s="1154"/>
      <c r="E16" s="1154"/>
      <c r="F16" s="1154"/>
      <c r="G16" s="1154"/>
      <c r="H16" s="1154"/>
      <c r="I16" s="1154"/>
      <c r="J16" s="1154"/>
      <c r="K16" s="1154"/>
      <c r="L16" s="1154"/>
      <c r="M16" s="1154"/>
      <c r="N16" s="1154"/>
      <c r="O16" s="1154"/>
      <c r="P16" s="1154"/>
      <c r="Q16" s="1154"/>
      <c r="R16" s="1154"/>
      <c r="S16" s="1154"/>
      <c r="T16" s="1154"/>
      <c r="U16" s="1154"/>
      <c r="V16" s="1154"/>
      <c r="W16" s="1154"/>
      <c r="X16" s="1154"/>
      <c r="Y16" s="1154"/>
      <c r="Z16" s="1154"/>
      <c r="AA16" s="1154"/>
      <c r="AB16" s="1154"/>
      <c r="AC16" s="1154"/>
      <c r="AD16" s="1154"/>
      <c r="AE16" s="1154"/>
      <c r="AF16" s="2510" t="s">
        <v>1808</v>
      </c>
      <c r="AG16" s="2510"/>
      <c r="AH16" s="2510"/>
      <c r="AI16" s="2510"/>
      <c r="AJ16" s="2510" t="s">
        <v>1809</v>
      </c>
      <c r="AK16" s="2510"/>
      <c r="AL16" s="2510"/>
      <c r="AM16" s="2510"/>
      <c r="AN16" s="1155"/>
    </row>
    <row r="17" spans="1:42" ht="24.95" customHeight="1" thickBot="1">
      <c r="A17" s="1159"/>
      <c r="B17" s="1154"/>
      <c r="C17" s="1154"/>
      <c r="D17" s="1154"/>
      <c r="E17" s="1154"/>
      <c r="F17" s="1154"/>
      <c r="G17" s="1154"/>
      <c r="H17" s="1154"/>
      <c r="I17" s="1154"/>
      <c r="J17" s="1154"/>
      <c r="K17" s="1154"/>
      <c r="L17" s="1154"/>
      <c r="M17" s="1154"/>
      <c r="N17" s="1154"/>
      <c r="O17" s="1154"/>
      <c r="P17" s="1154"/>
      <c r="Q17" s="1154"/>
      <c r="R17" s="1154"/>
      <c r="S17" s="1154"/>
      <c r="T17" s="1154"/>
      <c r="U17" s="1154"/>
      <c r="V17" s="1154"/>
      <c r="W17" s="1154"/>
      <c r="X17" s="1154"/>
      <c r="Y17" s="1154"/>
      <c r="Z17" s="1154"/>
      <c r="AA17" s="1154"/>
      <c r="AB17" s="1154"/>
      <c r="AC17" s="1154"/>
      <c r="AD17" s="1154"/>
      <c r="AE17" s="1154"/>
      <c r="AF17" s="2511" t="s">
        <v>1810</v>
      </c>
      <c r="AG17" s="2512"/>
      <c r="AH17" s="2513" t="s">
        <v>1811</v>
      </c>
      <c r="AI17" s="2514"/>
      <c r="AJ17" s="2511" t="s">
        <v>1810</v>
      </c>
      <c r="AK17" s="2512"/>
      <c r="AL17" s="2513" t="s">
        <v>1811</v>
      </c>
      <c r="AM17" s="2514"/>
      <c r="AN17" s="1155"/>
    </row>
    <row r="18" spans="1:42" ht="39.950000000000003" customHeight="1" thickBot="1">
      <c r="A18" s="1155"/>
      <c r="B18" s="1154"/>
      <c r="C18" s="1154"/>
      <c r="D18" s="1154"/>
      <c r="E18" s="1154"/>
      <c r="F18" s="1154"/>
      <c r="G18" s="1154"/>
      <c r="H18" s="1154"/>
      <c r="I18" s="1154"/>
      <c r="J18" s="1154"/>
      <c r="K18" s="1154"/>
      <c r="L18" s="1154"/>
      <c r="M18" s="1154"/>
      <c r="N18" s="1154"/>
      <c r="O18" s="1154"/>
      <c r="P18" s="1154"/>
      <c r="Q18" s="1154"/>
      <c r="R18" s="1154"/>
      <c r="S18" s="1154"/>
      <c r="T18" s="1154"/>
      <c r="U18" s="1154"/>
      <c r="V18" s="1154"/>
      <c r="W18" s="1154"/>
      <c r="X18" s="1154"/>
      <c r="Y18" s="1154"/>
      <c r="Z18" s="1154"/>
      <c r="AA18" s="1154"/>
      <c r="AB18" s="1154"/>
      <c r="AC18" s="2479" t="s">
        <v>1984</v>
      </c>
      <c r="AD18" s="2480"/>
      <c r="AE18" s="2480"/>
      <c r="AF18" s="2496">
        <f>IFERROR(INDEX('PHYSICAL % PROGRESS'!P220:AG220,MATCH($AG$15,'PHYSICAL % PROGRESS'!$P$7:$AG$7,0)),0)</f>
        <v>3.5752065147755419E-2</v>
      </c>
      <c r="AG18" s="2497"/>
      <c r="AH18" s="2498">
        <f>IFERROR(INDEX('PHYSICAL % PROGRESS'!P221:AG221,MATCH($AG$15,'PHYSICAL % PROGRESS'!$P$7:$AG$7,0)),0)</f>
        <v>3.4389293462541798E-2</v>
      </c>
      <c r="AI18" s="2499"/>
      <c r="AJ18" s="2496">
        <f>IFERROR(INDEX('PHYSICAL % PROGRESS'!P218:AG218,MATCH($AG$15,'PHYSICAL % PROGRESS'!$P$7:$AG$7,0)),0)</f>
        <v>7.4003237720717263E-2</v>
      </c>
      <c r="AK18" s="2497"/>
      <c r="AL18" s="2496">
        <f>IFERROR(INDEX('PHYSICAL % PROGRESS'!P219:AG219,MATCH($AG$15,'PHYSICAL % PROGRESS'!$P$7:$AG$7,0)),0)</f>
        <v>4.1156812176025959E-2</v>
      </c>
      <c r="AM18" s="2497"/>
      <c r="AN18" s="1155"/>
    </row>
    <row r="19" spans="1:42" ht="44.25" hidden="1" customHeight="1" thickBot="1">
      <c r="A19" s="1155"/>
      <c r="B19" s="1157"/>
      <c r="C19" s="1160"/>
      <c r="D19" s="1160"/>
      <c r="E19" s="1160"/>
      <c r="F19" s="1160"/>
      <c r="G19" s="1160"/>
      <c r="H19" s="1160"/>
      <c r="I19" s="1160"/>
      <c r="J19" s="1160"/>
      <c r="K19" s="1160"/>
      <c r="L19" s="1160"/>
      <c r="M19" s="1160"/>
      <c r="N19" s="1160"/>
      <c r="O19" s="1160"/>
      <c r="P19" s="1160"/>
      <c r="Q19" s="1160"/>
      <c r="R19" s="1160"/>
      <c r="S19" s="1160"/>
      <c r="T19" s="1160"/>
      <c r="U19" s="1160"/>
      <c r="V19" s="1160"/>
      <c r="W19" s="1160"/>
      <c r="X19" s="1160"/>
      <c r="Y19" s="1160"/>
      <c r="Z19" s="1160"/>
      <c r="AA19" s="1154"/>
      <c r="AB19" s="1154"/>
      <c r="AC19" s="2500" t="s">
        <v>1812</v>
      </c>
      <c r="AD19" s="2501"/>
      <c r="AE19" s="2501"/>
      <c r="AF19" s="2502"/>
      <c r="AG19" s="2503"/>
      <c r="AH19" s="2504"/>
      <c r="AI19" s="2505"/>
      <c r="AJ19" s="2506"/>
      <c r="AK19" s="2507"/>
      <c r="AL19" s="2508"/>
      <c r="AM19" s="2509"/>
      <c r="AN19" s="1155"/>
      <c r="AP19" s="1161"/>
    </row>
    <row r="20" spans="1:42" ht="18.75" customHeight="1" thickBot="1">
      <c r="A20" s="1155"/>
      <c r="B20" s="1157"/>
      <c r="C20" s="1160"/>
      <c r="D20" s="1160"/>
      <c r="E20" s="1160"/>
      <c r="F20" s="1160"/>
      <c r="G20" s="1160"/>
      <c r="H20" s="1160"/>
      <c r="I20" s="1160"/>
      <c r="J20" s="1160"/>
      <c r="K20" s="1160"/>
      <c r="L20" s="1160"/>
      <c r="M20" s="1160"/>
      <c r="N20" s="1160"/>
      <c r="O20" s="1160"/>
      <c r="P20" s="1160"/>
      <c r="Q20" s="1160"/>
      <c r="R20" s="1160"/>
      <c r="S20" s="1160"/>
      <c r="T20" s="1160"/>
      <c r="U20" s="1160"/>
      <c r="V20" s="1160"/>
      <c r="W20" s="1160"/>
      <c r="X20" s="1160"/>
      <c r="Y20" s="1160"/>
      <c r="Z20" s="1160"/>
      <c r="AA20" s="1154"/>
      <c r="AB20" s="1154"/>
      <c r="AC20" s="2495" t="s">
        <v>1985</v>
      </c>
      <c r="AD20" s="2495"/>
      <c r="AE20" s="2495"/>
      <c r="AF20" s="2495"/>
      <c r="AG20" s="2495"/>
      <c r="AH20" s="2495"/>
      <c r="AI20" s="2495"/>
      <c r="AJ20" s="2495"/>
      <c r="AK20" s="2495"/>
      <c r="AL20" s="2495"/>
      <c r="AM20" s="2495"/>
      <c r="AN20" s="1155"/>
      <c r="AP20" s="1161"/>
    </row>
    <row r="21" spans="1:42" ht="32.25" customHeight="1" thickBot="1">
      <c r="A21" s="1155"/>
      <c r="B21" s="1157"/>
      <c r="C21" s="1160"/>
      <c r="D21" s="1160"/>
      <c r="E21" s="1160"/>
      <c r="F21" s="1160"/>
      <c r="G21" s="1160"/>
      <c r="H21" s="1160"/>
      <c r="I21" s="1160"/>
      <c r="J21" s="1160"/>
      <c r="K21" s="1160"/>
      <c r="L21" s="1160"/>
      <c r="M21" s="1160"/>
      <c r="N21" s="1160"/>
      <c r="O21" s="1160"/>
      <c r="P21" s="1160"/>
      <c r="Q21" s="1160"/>
      <c r="R21" s="1160"/>
      <c r="S21" s="1160"/>
      <c r="T21" s="1160"/>
      <c r="U21" s="1160"/>
      <c r="V21" s="1160"/>
      <c r="W21" s="1160"/>
      <c r="X21" s="1160"/>
      <c r="Y21" s="1160"/>
      <c r="Z21" s="1160"/>
      <c r="AA21" s="1154"/>
      <c r="AB21" s="1154"/>
      <c r="AC21" s="2479" t="s">
        <v>1813</v>
      </c>
      <c r="AD21" s="2480"/>
      <c r="AE21" s="2480"/>
      <c r="AF21" s="2481">
        <f>IFERROR(AH18/AF18,0)</f>
        <v>0.96188271419898164</v>
      </c>
      <c r="AG21" s="2482"/>
      <c r="AH21" s="1162"/>
      <c r="AI21" s="2479" t="s">
        <v>1814</v>
      </c>
      <c r="AJ21" s="2480"/>
      <c r="AK21" s="2480"/>
      <c r="AL21" s="2481">
        <f>IFERROR(AL18/AJ18,0)</f>
        <v>0.55614880434486824</v>
      </c>
      <c r="AM21" s="2482"/>
      <c r="AN21" s="1155"/>
      <c r="AP21" s="1161"/>
    </row>
    <row r="22" spans="1:42" ht="15.75" thickBot="1">
      <c r="A22" s="1155"/>
      <c r="B22" s="1157"/>
      <c r="C22" s="1160"/>
      <c r="D22" s="1160"/>
      <c r="E22" s="1160"/>
      <c r="F22" s="1160"/>
      <c r="G22" s="1160"/>
      <c r="H22" s="1160"/>
      <c r="I22" s="1160"/>
      <c r="J22" s="1160"/>
      <c r="K22" s="1160"/>
      <c r="L22" s="1160"/>
      <c r="M22" s="1160"/>
      <c r="N22" s="1160"/>
      <c r="O22" s="1160"/>
      <c r="P22" s="1160"/>
      <c r="Q22" s="1160"/>
      <c r="R22" s="1160"/>
      <c r="S22" s="1160"/>
      <c r="T22" s="1160"/>
      <c r="U22" s="1160"/>
      <c r="V22" s="1160"/>
      <c r="W22" s="1160"/>
      <c r="X22" s="1160"/>
      <c r="Y22" s="1160"/>
      <c r="Z22" s="1160"/>
      <c r="AA22" s="1154"/>
      <c r="AB22" s="1154"/>
      <c r="AN22" s="1155"/>
    </row>
    <row r="23" spans="1:42" ht="15" customHeight="1">
      <c r="A23" s="1155"/>
      <c r="B23" s="1157"/>
      <c r="C23" s="1163"/>
      <c r="D23" s="1163"/>
      <c r="E23" s="1163"/>
      <c r="F23" s="1163"/>
      <c r="G23" s="1163"/>
      <c r="H23" s="1163"/>
      <c r="I23" s="1163"/>
      <c r="J23" s="1163"/>
      <c r="K23" s="1163"/>
      <c r="L23" s="1163"/>
      <c r="M23" s="1163"/>
      <c r="N23" s="1163"/>
      <c r="O23" s="1163"/>
      <c r="P23" s="1163"/>
      <c r="Q23" s="1163"/>
      <c r="R23" s="1163"/>
      <c r="S23" s="1163"/>
      <c r="T23" s="1163"/>
      <c r="U23" s="1163"/>
      <c r="V23" s="1163"/>
      <c r="W23" s="1163"/>
      <c r="X23" s="1163"/>
      <c r="Y23" s="1163"/>
      <c r="Z23" s="1163"/>
      <c r="AA23" s="1164"/>
      <c r="AB23" s="1154"/>
      <c r="AC23" s="1165" t="s">
        <v>1815</v>
      </c>
      <c r="AD23" s="1166"/>
      <c r="AE23" s="1166"/>
      <c r="AF23" s="1166"/>
      <c r="AG23" s="1167"/>
      <c r="AH23" s="1167"/>
      <c r="AI23" s="1167"/>
      <c r="AJ23" s="1167"/>
      <c r="AK23" s="1167"/>
      <c r="AL23" s="1167"/>
      <c r="AM23" s="1168"/>
      <c r="AN23" s="1155"/>
    </row>
    <row r="24" spans="1:42" ht="15" customHeight="1">
      <c r="A24" s="1155"/>
      <c r="B24" s="1157"/>
      <c r="C24" s="1163"/>
      <c r="D24" s="1163"/>
      <c r="E24" s="1163"/>
      <c r="F24" s="1163"/>
      <c r="G24" s="1163"/>
      <c r="H24" s="1163"/>
      <c r="I24" s="1163"/>
      <c r="J24" s="1163"/>
      <c r="K24" s="1163"/>
      <c r="L24" s="1163"/>
      <c r="M24" s="1163"/>
      <c r="N24" s="1163"/>
      <c r="O24" s="1163"/>
      <c r="P24" s="1163"/>
      <c r="Q24" s="1163"/>
      <c r="R24" s="1163"/>
      <c r="S24" s="1163"/>
      <c r="T24" s="1163"/>
      <c r="U24" s="1163"/>
      <c r="V24" s="1163"/>
      <c r="W24" s="1163"/>
      <c r="X24" s="1163"/>
      <c r="Y24" s="1163"/>
      <c r="Z24" s="1163"/>
      <c r="AA24" s="1164"/>
      <c r="AB24" s="1154"/>
      <c r="AC24" s="1169" t="s">
        <v>1816</v>
      </c>
      <c r="AD24" s="1170"/>
      <c r="AE24" s="1171"/>
      <c r="AF24" s="1172"/>
      <c r="AG24" s="1173">
        <f>COUNT(RFI!$B$9:$B$200)</f>
        <v>2</v>
      </c>
      <c r="AH24" s="1170" t="s">
        <v>1817</v>
      </c>
      <c r="AI24" s="1170"/>
      <c r="AJ24" s="1172">
        <f>COUNTIF(RFI!$C$9:$C$200,"ABIERTO")</f>
        <v>0</v>
      </c>
      <c r="AK24" s="1170" t="s">
        <v>1818</v>
      </c>
      <c r="AL24" s="1170"/>
      <c r="AM24" s="1174">
        <f>COUNTIF(RFI!$J$9:$J$200,"NO COMPLETADO")</f>
        <v>0</v>
      </c>
    </row>
    <row r="25" spans="1:42" ht="15" customHeight="1" thickBot="1">
      <c r="A25" s="1155"/>
      <c r="B25" s="1157"/>
      <c r="C25" s="1163"/>
      <c r="D25" s="1163"/>
      <c r="E25" s="1163"/>
      <c r="F25" s="1163"/>
      <c r="G25" s="1163"/>
      <c r="H25" s="1163"/>
      <c r="I25" s="1163"/>
      <c r="J25" s="1163"/>
      <c r="K25" s="1163"/>
      <c r="L25" s="1163"/>
      <c r="M25" s="1163"/>
      <c r="N25" s="1163"/>
      <c r="O25" s="1163"/>
      <c r="P25" s="1163"/>
      <c r="Q25" s="1163"/>
      <c r="R25" s="1163"/>
      <c r="S25" s="1163"/>
      <c r="T25" s="1163"/>
      <c r="U25" s="1163"/>
      <c r="V25" s="1163"/>
      <c r="W25" s="1163"/>
      <c r="X25" s="1163"/>
      <c r="Y25" s="1163"/>
      <c r="Z25" s="1163"/>
      <c r="AA25" s="1164"/>
      <c r="AB25" s="1154"/>
      <c r="AC25" s="1175" t="s">
        <v>1819</v>
      </c>
      <c r="AD25" s="1176"/>
      <c r="AE25" s="1177"/>
      <c r="AF25" s="1178"/>
      <c r="AG25" s="1179">
        <f>COUNT(RFI!$L$9:$L$200)</f>
        <v>2</v>
      </c>
      <c r="AH25" s="1176" t="s">
        <v>1820</v>
      </c>
      <c r="AI25" s="1176"/>
      <c r="AJ25" s="1178">
        <f>COUNTIF(RFI!$J$9:$J$200,"ANULADO")</f>
        <v>0</v>
      </c>
      <c r="AK25" s="1176" t="s">
        <v>1821</v>
      </c>
      <c r="AL25" s="1176"/>
      <c r="AM25" s="1180">
        <f>COUNTIF(RFI!$C$9:$C$200,"CERRADO")</f>
        <v>2</v>
      </c>
    </row>
    <row r="26" spans="1:42" ht="15" customHeight="1">
      <c r="A26" s="1155"/>
      <c r="B26" s="1157"/>
      <c r="C26" s="1163"/>
      <c r="D26" s="1163"/>
      <c r="E26" s="1163"/>
      <c r="F26" s="1163"/>
      <c r="G26" s="1163"/>
      <c r="H26" s="1163"/>
      <c r="I26" s="1163"/>
      <c r="J26" s="1163"/>
      <c r="K26" s="1163"/>
      <c r="L26" s="1163"/>
      <c r="M26" s="1163"/>
      <c r="N26" s="1163"/>
      <c r="O26" s="1163"/>
      <c r="P26" s="1163"/>
      <c r="Q26" s="1163"/>
      <c r="R26" s="1163"/>
      <c r="S26" s="1163"/>
      <c r="T26" s="1163"/>
      <c r="U26" s="1163"/>
      <c r="V26" s="1163"/>
      <c r="W26" s="1163"/>
      <c r="X26" s="1163"/>
      <c r="Y26" s="1163"/>
      <c r="Z26" s="1163"/>
      <c r="AA26" s="1164"/>
      <c r="AB26" s="1154"/>
      <c r="AC26" s="1165" t="s">
        <v>1822</v>
      </c>
      <c r="AD26" s="1166"/>
      <c r="AE26" s="1166"/>
      <c r="AF26" s="1166"/>
      <c r="AG26" s="1167"/>
      <c r="AH26" s="1167"/>
      <c r="AI26" s="1167"/>
      <c r="AJ26" s="1167"/>
      <c r="AK26" s="1167"/>
      <c r="AL26" s="1167"/>
      <c r="AM26" s="1168"/>
      <c r="AN26" s="1155"/>
    </row>
    <row r="27" spans="1:42" ht="15" customHeight="1">
      <c r="A27" s="1155"/>
      <c r="B27" s="1157"/>
      <c r="C27" s="1163"/>
      <c r="D27" s="1163"/>
      <c r="E27" s="1163"/>
      <c r="F27" s="1163"/>
      <c r="G27" s="1163"/>
      <c r="H27" s="1163"/>
      <c r="I27" s="1163"/>
      <c r="J27" s="1163"/>
      <c r="K27" s="1163"/>
      <c r="L27" s="1163"/>
      <c r="M27" s="1163"/>
      <c r="N27" s="1163"/>
      <c r="O27" s="1163"/>
      <c r="P27" s="1163"/>
      <c r="Q27" s="1163"/>
      <c r="R27" s="1163"/>
      <c r="S27" s="1163"/>
      <c r="T27" s="1163"/>
      <c r="U27" s="1163"/>
      <c r="V27" s="1163"/>
      <c r="W27" s="1163"/>
      <c r="X27" s="1163"/>
      <c r="Y27" s="1163"/>
      <c r="Z27" s="1163"/>
      <c r="AA27" s="1164"/>
      <c r="AB27" s="1154"/>
      <c r="AC27" s="1169" t="s">
        <v>1816</v>
      </c>
      <c r="AD27" s="1170"/>
      <c r="AE27" s="1171"/>
      <c r="AF27" s="1172"/>
      <c r="AG27" s="1173">
        <f>COUNT(FCR!$A$9:$A$200)</f>
        <v>2</v>
      </c>
      <c r="AH27" s="1170" t="s">
        <v>1817</v>
      </c>
      <c r="AI27" s="1170"/>
      <c r="AJ27" s="1172">
        <f>COUNTIF(FCR!$J$9:$J$200,"PENDIENTE*")</f>
        <v>0</v>
      </c>
      <c r="AK27" s="1170" t="s">
        <v>1818</v>
      </c>
      <c r="AL27" s="1170"/>
      <c r="AM27" s="1174">
        <f>COUNTIF(FCR!$J$9:$J$200,"NO COMPLETADO")</f>
        <v>0</v>
      </c>
    </row>
    <row r="28" spans="1:42" ht="15" customHeight="1">
      <c r="A28" s="1155"/>
      <c r="B28" s="1157"/>
      <c r="C28" s="1163"/>
      <c r="D28" s="1163"/>
      <c r="E28" s="1163"/>
      <c r="F28" s="1163"/>
      <c r="G28" s="1163"/>
      <c r="H28" s="1163"/>
      <c r="I28" s="1163"/>
      <c r="J28" s="1163"/>
      <c r="K28" s="1163"/>
      <c r="L28" s="1163"/>
      <c r="M28" s="1163"/>
      <c r="N28" s="1163"/>
      <c r="O28" s="1163"/>
      <c r="P28" s="1163"/>
      <c r="Q28" s="1163"/>
      <c r="R28" s="1163"/>
      <c r="S28" s="1163"/>
      <c r="T28" s="1163"/>
      <c r="U28" s="1163"/>
      <c r="V28" s="1163"/>
      <c r="W28" s="1163"/>
      <c r="X28" s="1163"/>
      <c r="Y28" s="1163"/>
      <c r="Z28" s="1163"/>
      <c r="AA28" s="1164"/>
      <c r="AB28" s="1154"/>
      <c r="AC28" s="1175" t="s">
        <v>1819</v>
      </c>
      <c r="AD28" s="1176"/>
      <c r="AE28" s="1177"/>
      <c r="AF28" s="1178"/>
      <c r="AG28" s="1179">
        <f>COUNT(FCR!$I$9:$I$200)</f>
        <v>2</v>
      </c>
      <c r="AH28" s="1176" t="s">
        <v>1820</v>
      </c>
      <c r="AI28" s="1176"/>
      <c r="AJ28" s="1178">
        <f>COUNTIF(FCR!$J$9:$J$200,"ANULADO")</f>
        <v>0</v>
      </c>
      <c r="AK28" s="1176" t="s">
        <v>1821</v>
      </c>
      <c r="AL28" s="1176"/>
      <c r="AM28" s="1180">
        <f>COUNTIF(FCR!$J$9:$J$200,"PROCEDE*")+COUNTIF(FCR!$J$9:$J$200,"CERRADO*")</f>
        <v>2</v>
      </c>
    </row>
    <row r="29" spans="1:42" ht="24.95" customHeight="1">
      <c r="A29" s="1155"/>
      <c r="B29" s="1157"/>
      <c r="C29" s="1163"/>
      <c r="D29" s="1163"/>
      <c r="E29" s="1163"/>
      <c r="F29" s="1163"/>
      <c r="G29" s="1163"/>
      <c r="H29" s="1163"/>
      <c r="I29" s="1163"/>
      <c r="J29" s="1163"/>
      <c r="K29" s="1163"/>
      <c r="L29" s="1163"/>
      <c r="M29" s="1163"/>
      <c r="N29" s="1163"/>
      <c r="O29" s="1163"/>
      <c r="P29" s="1163"/>
      <c r="Q29" s="1163"/>
      <c r="R29" s="1163"/>
      <c r="S29" s="1163"/>
      <c r="T29" s="1163"/>
      <c r="U29" s="1163"/>
      <c r="V29" s="1163"/>
      <c r="W29" s="1163"/>
      <c r="X29" s="1163"/>
      <c r="Y29" s="1163"/>
      <c r="Z29" s="1163"/>
      <c r="AA29" s="1164"/>
      <c r="AB29" s="1154"/>
      <c r="AC29" s="1181" t="s">
        <v>1823</v>
      </c>
      <c r="AD29" s="1182"/>
      <c r="AE29" s="1182"/>
      <c r="AF29" s="1182"/>
      <c r="AG29" s="1183"/>
      <c r="AH29" s="1183"/>
      <c r="AI29" s="1183"/>
      <c r="AJ29" s="1183"/>
      <c r="AK29" s="1183"/>
      <c r="AL29" s="1183"/>
      <c r="AM29" s="1184"/>
    </row>
    <row r="30" spans="1:42" ht="24.95" customHeight="1">
      <c r="A30" s="1155"/>
      <c r="B30" s="1157"/>
      <c r="C30" s="1163"/>
      <c r="D30" s="1163"/>
      <c r="E30" s="1163"/>
      <c r="F30" s="1163"/>
      <c r="G30" s="1163"/>
      <c r="H30" s="1163"/>
      <c r="I30" s="1163"/>
      <c r="J30" s="1163"/>
      <c r="K30" s="1163"/>
      <c r="L30" s="1163"/>
      <c r="M30" s="1163"/>
      <c r="N30" s="1163"/>
      <c r="O30" s="1163"/>
      <c r="P30" s="1163"/>
      <c r="Q30" s="1163"/>
      <c r="R30" s="1163"/>
      <c r="S30" s="1163"/>
      <c r="T30" s="1163"/>
      <c r="U30" s="1163"/>
      <c r="V30" s="1163"/>
      <c r="W30" s="1163"/>
      <c r="X30" s="1163"/>
      <c r="Y30" s="1163"/>
      <c r="Z30" s="1163"/>
      <c r="AA30" s="1164"/>
      <c r="AB30" s="1154"/>
      <c r="AC30" s="1169" t="s">
        <v>1824</v>
      </c>
      <c r="AD30" s="1171"/>
      <c r="AE30" s="1171"/>
      <c r="AF30" s="1172"/>
      <c r="AG30" s="1172">
        <v>0</v>
      </c>
      <c r="AH30" s="1170" t="s">
        <v>1817</v>
      </c>
      <c r="AI30" s="1171"/>
      <c r="AJ30" s="1172">
        <v>0</v>
      </c>
      <c r="AK30" s="1170"/>
      <c r="AL30" s="1171"/>
      <c r="AM30" s="1185"/>
    </row>
    <row r="31" spans="1:42" ht="24.95" customHeight="1" thickBot="1">
      <c r="A31" s="1155"/>
      <c r="B31" s="1157"/>
      <c r="C31" s="1163"/>
      <c r="D31" s="1163"/>
      <c r="E31" s="1163"/>
      <c r="F31" s="1163"/>
      <c r="G31" s="1163"/>
      <c r="H31" s="1163"/>
      <c r="I31" s="1163"/>
      <c r="J31" s="1163"/>
      <c r="K31" s="1163"/>
      <c r="L31" s="1163"/>
      <c r="M31" s="1163"/>
      <c r="N31" s="1163"/>
      <c r="O31" s="1163"/>
      <c r="P31" s="1163"/>
      <c r="Q31" s="1163"/>
      <c r="R31" s="1163"/>
      <c r="S31" s="1163"/>
      <c r="T31" s="1163"/>
      <c r="U31" s="1163"/>
      <c r="V31" s="1163"/>
      <c r="W31" s="1163"/>
      <c r="X31" s="1163"/>
      <c r="Y31" s="1163"/>
      <c r="Z31" s="1163"/>
      <c r="AA31" s="1164"/>
      <c r="AB31" s="1154"/>
      <c r="AC31" s="1186" t="s">
        <v>1825</v>
      </c>
      <c r="AD31" s="1187"/>
      <c r="AE31" s="1187"/>
      <c r="AF31" s="1188"/>
      <c r="AG31" s="1188">
        <v>0</v>
      </c>
      <c r="AH31" s="1189" t="s">
        <v>1826</v>
      </c>
      <c r="AI31" s="1187"/>
      <c r="AJ31" s="1188">
        <v>0</v>
      </c>
      <c r="AK31" s="1187"/>
      <c r="AL31" s="1187"/>
      <c r="AM31" s="1190"/>
    </row>
    <row r="32" spans="1:42" ht="18.75" customHeight="1" thickBot="1">
      <c r="A32" s="1155"/>
      <c r="B32" s="1157"/>
      <c r="C32" s="1160"/>
      <c r="D32" s="1160"/>
      <c r="E32" s="1160"/>
      <c r="F32" s="1160"/>
      <c r="G32" s="1160"/>
      <c r="H32" s="1160"/>
      <c r="I32" s="1160"/>
      <c r="J32" s="1160"/>
      <c r="K32" s="1160"/>
      <c r="L32" s="1160"/>
      <c r="M32" s="1160"/>
      <c r="N32" s="1160"/>
      <c r="O32" s="1160"/>
      <c r="P32" s="1160"/>
      <c r="Q32" s="1160"/>
      <c r="R32" s="1160"/>
      <c r="S32" s="1160"/>
      <c r="T32" s="1160"/>
      <c r="U32" s="1160"/>
      <c r="V32" s="1160"/>
      <c r="W32" s="1160"/>
      <c r="X32" s="1160"/>
      <c r="Y32" s="1160"/>
      <c r="Z32" s="1160"/>
      <c r="AA32" s="1154"/>
      <c r="AB32" s="1154"/>
      <c r="AC32" s="2495" t="s">
        <v>1985</v>
      </c>
      <c r="AD32" s="2495"/>
      <c r="AE32" s="2495"/>
      <c r="AF32" s="2495"/>
      <c r="AG32" s="2495"/>
      <c r="AH32" s="2495"/>
      <c r="AI32" s="2495"/>
      <c r="AJ32" s="2495"/>
      <c r="AK32" s="2495"/>
      <c r="AL32" s="2495"/>
      <c r="AM32" s="2495"/>
      <c r="AN32" s="1155"/>
      <c r="AP32" s="1161"/>
    </row>
    <row r="33" spans="1:42">
      <c r="A33" s="1155"/>
      <c r="B33" s="1157"/>
      <c r="C33" s="1163"/>
      <c r="D33" s="1163"/>
      <c r="E33" s="1163"/>
      <c r="F33" s="1163"/>
      <c r="G33" s="1163"/>
      <c r="H33" s="1163"/>
      <c r="I33" s="1163"/>
      <c r="J33" s="1163"/>
      <c r="K33" s="1163"/>
      <c r="L33" s="1163"/>
      <c r="M33" s="1163"/>
      <c r="N33" s="1163"/>
      <c r="O33" s="1163"/>
      <c r="P33" s="1163"/>
      <c r="Q33" s="1163"/>
      <c r="R33" s="1163"/>
      <c r="S33" s="1163"/>
      <c r="T33" s="1163"/>
      <c r="U33" s="1163"/>
      <c r="V33" s="1163"/>
      <c r="W33" s="1163"/>
      <c r="X33" s="1163"/>
      <c r="Y33" s="1163"/>
      <c r="Z33" s="1163"/>
      <c r="AA33" s="1164"/>
      <c r="AB33" s="1154"/>
      <c r="AC33" s="2483" t="s">
        <v>1827</v>
      </c>
      <c r="AD33" s="2484"/>
      <c r="AE33" s="2485"/>
      <c r="AF33" s="2489" t="s">
        <v>1828</v>
      </c>
      <c r="AG33" s="2490"/>
      <c r="AH33" s="2490"/>
      <c r="AI33" s="2491"/>
      <c r="AJ33" s="2489" t="s">
        <v>1809</v>
      </c>
      <c r="AK33" s="2490"/>
      <c r="AL33" s="2490"/>
      <c r="AM33" s="2491"/>
      <c r="AN33" s="1155"/>
    </row>
    <row r="34" spans="1:42" ht="15" customHeight="1" thickBot="1">
      <c r="A34" s="1155"/>
      <c r="B34" s="1154"/>
      <c r="C34" s="1154"/>
      <c r="D34" s="1154"/>
      <c r="E34" s="1154"/>
      <c r="F34" s="1154"/>
      <c r="G34" s="1154"/>
      <c r="H34" s="1154"/>
      <c r="I34" s="1154"/>
      <c r="J34" s="1154"/>
      <c r="K34" s="1154"/>
      <c r="L34" s="1154"/>
      <c r="M34" s="1154"/>
      <c r="N34" s="1154"/>
      <c r="O34" s="1154"/>
      <c r="P34" s="1154"/>
      <c r="Q34" s="1154"/>
      <c r="R34" s="1154"/>
      <c r="S34" s="1154"/>
      <c r="T34" s="1154"/>
      <c r="U34" s="1154"/>
      <c r="V34" s="1154"/>
      <c r="W34" s="1154"/>
      <c r="X34" s="1154"/>
      <c r="Y34" s="1154"/>
      <c r="Z34" s="1154"/>
      <c r="AA34" s="1154"/>
      <c r="AB34" s="1154"/>
      <c r="AC34" s="2486"/>
      <c r="AD34" s="2487"/>
      <c r="AE34" s="2488"/>
      <c r="AF34" s="2492" t="s">
        <v>1810</v>
      </c>
      <c r="AG34" s="2493"/>
      <c r="AH34" s="2493" t="s">
        <v>1811</v>
      </c>
      <c r="AI34" s="2494"/>
      <c r="AJ34" s="2492" t="s">
        <v>1810</v>
      </c>
      <c r="AK34" s="2493"/>
      <c r="AL34" s="2493" t="s">
        <v>1811</v>
      </c>
      <c r="AM34" s="2494"/>
      <c r="AN34" s="1155"/>
    </row>
    <row r="35" spans="1:42" ht="18.75" customHeight="1">
      <c r="A35" s="1155"/>
      <c r="B35" s="1154"/>
      <c r="C35" s="1154"/>
      <c r="D35" s="1154"/>
      <c r="E35" s="1154"/>
      <c r="F35" s="1154"/>
      <c r="G35" s="1154"/>
      <c r="H35" s="1154"/>
      <c r="I35" s="1154"/>
      <c r="J35" s="1154"/>
      <c r="K35" s="1154"/>
      <c r="L35" s="1154"/>
      <c r="M35" s="1154"/>
      <c r="N35" s="1154"/>
      <c r="O35" s="1154"/>
      <c r="P35" s="1154"/>
      <c r="Q35" s="1154"/>
      <c r="R35" s="1154"/>
      <c r="S35" s="1154"/>
      <c r="T35" s="1154"/>
      <c r="U35" s="1154"/>
      <c r="V35" s="1154"/>
      <c r="W35" s="1154"/>
      <c r="X35" s="1154"/>
      <c r="Y35" s="1154"/>
      <c r="Z35" s="1154"/>
      <c r="AA35" s="1154"/>
      <c r="AB35" s="1154"/>
      <c r="AC35" s="1191" t="s">
        <v>1829</v>
      </c>
      <c r="AD35" s="1192"/>
      <c r="AE35" s="1193"/>
      <c r="AF35" s="2471">
        <f>IFERROR(INDEX(COSTO!H216:Y216,MATCH($AG$15,COSTO!$H$3:$Y$3,0)),0)</f>
        <v>5136.3421321707692</v>
      </c>
      <c r="AG35" s="2472"/>
      <c r="AH35" s="2473">
        <f>IFERROR(INDEX(COSTO!H217:Y217,MATCH($AG$15,COSTO!$H$3:$Y$3,0)),0)</f>
        <v>5046.8211214285702</v>
      </c>
      <c r="AI35" s="2474"/>
      <c r="AJ35" s="2475">
        <f>IFERROR(INDEX(COSTO!H214:Y214,MATCH($AG$15,COSTO!$H$3:$Y$3,0)),0)</f>
        <v>10626.246895617936</v>
      </c>
      <c r="AK35" s="2476"/>
      <c r="AL35" s="2477">
        <f>IFERROR(INDEX(COSTO!H215:Y215,MATCH($AG$15,COSTO!$H$3:$Y$3,0)),0)</f>
        <v>5534.6327214285702</v>
      </c>
      <c r="AM35" s="2478"/>
      <c r="AN35" s="1155"/>
    </row>
    <row r="36" spans="1:42" ht="18.75" customHeight="1" thickBot="1">
      <c r="A36" s="1155"/>
      <c r="B36" s="1157"/>
      <c r="C36" s="1160"/>
      <c r="D36" s="1160"/>
      <c r="E36" s="1160"/>
      <c r="F36" s="1160"/>
      <c r="G36" s="1160"/>
      <c r="H36" s="1160"/>
      <c r="I36" s="1160"/>
      <c r="J36" s="1160"/>
      <c r="K36" s="1160"/>
      <c r="L36" s="1160"/>
      <c r="M36" s="1160"/>
      <c r="N36" s="1160"/>
      <c r="O36" s="1160"/>
      <c r="P36" s="1160"/>
      <c r="Q36" s="1160"/>
      <c r="R36" s="1160"/>
      <c r="S36" s="1160"/>
      <c r="T36" s="1160"/>
      <c r="U36" s="1160"/>
      <c r="V36" s="1160"/>
      <c r="W36" s="1160"/>
      <c r="X36" s="1160"/>
      <c r="Y36" s="1160"/>
      <c r="Z36" s="1160"/>
      <c r="AA36" s="1154"/>
      <c r="AB36" s="1154"/>
      <c r="AC36" s="1194"/>
      <c r="AD36" s="1194"/>
      <c r="AE36" s="1194"/>
      <c r="AF36" s="1195"/>
      <c r="AG36" s="1195"/>
      <c r="AH36" s="1162"/>
      <c r="AI36" s="1162"/>
      <c r="AJ36" s="1196"/>
      <c r="AK36" s="1196"/>
      <c r="AL36" s="1197"/>
      <c r="AM36" s="1197"/>
      <c r="AN36" s="1155"/>
      <c r="AP36" s="1161"/>
    </row>
    <row r="37" spans="1:42" ht="32.25" customHeight="1" thickBot="1">
      <c r="A37" s="1155"/>
      <c r="B37" s="1157"/>
      <c r="C37" s="1160"/>
      <c r="D37" s="1160"/>
      <c r="E37" s="1160"/>
      <c r="F37" s="1160"/>
      <c r="G37" s="1160"/>
      <c r="H37" s="1160"/>
      <c r="I37" s="1160"/>
      <c r="J37" s="1160"/>
      <c r="K37" s="1160"/>
      <c r="L37" s="1160"/>
      <c r="M37" s="1160"/>
      <c r="N37" s="1160"/>
      <c r="O37" s="1160"/>
      <c r="P37" s="1160"/>
      <c r="Q37" s="1160"/>
      <c r="R37" s="1160"/>
      <c r="S37" s="1160"/>
      <c r="T37" s="1160"/>
      <c r="U37" s="1160"/>
      <c r="V37" s="1160"/>
      <c r="W37" s="1160"/>
      <c r="X37" s="1160"/>
      <c r="Y37" s="1160"/>
      <c r="Z37" s="1160"/>
      <c r="AA37" s="1154"/>
      <c r="AB37" s="1154"/>
      <c r="AC37" s="2479" t="s">
        <v>1830</v>
      </c>
      <c r="AD37" s="2480"/>
      <c r="AE37" s="2480"/>
      <c r="AF37" s="2481">
        <f>IFERROR(AH35/AF35,0)</f>
        <v>0.9825710576829576</v>
      </c>
      <c r="AG37" s="2482"/>
      <c r="AH37" s="1162"/>
      <c r="AI37" s="2479" t="s">
        <v>1831</v>
      </c>
      <c r="AJ37" s="2480"/>
      <c r="AK37" s="2480"/>
      <c r="AL37" s="2481">
        <f>IFERROR(AL35/AJ35,0)</f>
        <v>0.52084548531532315</v>
      </c>
      <c r="AM37" s="2482"/>
      <c r="AN37" s="1155"/>
      <c r="AP37" s="1161"/>
    </row>
    <row r="38" spans="1:42">
      <c r="A38" s="1155"/>
      <c r="B38" s="1157"/>
      <c r="C38" s="1160"/>
      <c r="D38" s="1160"/>
      <c r="E38" s="1160"/>
      <c r="F38" s="1160"/>
      <c r="G38" s="1160"/>
      <c r="H38" s="1160"/>
      <c r="I38" s="1160"/>
      <c r="J38" s="1160"/>
      <c r="K38" s="1160"/>
      <c r="L38" s="1160"/>
      <c r="M38" s="1160"/>
      <c r="N38" s="1160"/>
      <c r="O38" s="1160"/>
      <c r="P38" s="1160"/>
      <c r="Q38" s="1160"/>
      <c r="R38" s="1160"/>
      <c r="S38" s="1160"/>
      <c r="T38" s="1160"/>
      <c r="U38" s="1160"/>
      <c r="V38" s="1160"/>
      <c r="W38" s="1160"/>
      <c r="X38" s="1160"/>
      <c r="Y38" s="1160"/>
      <c r="Z38" s="1160"/>
      <c r="AA38" s="1154"/>
      <c r="AB38" s="1154"/>
      <c r="AN38" s="1155"/>
    </row>
    <row r="39" spans="1:42" ht="20.25">
      <c r="A39" s="1159"/>
      <c r="B39" s="1154"/>
      <c r="C39" s="1154"/>
      <c r="D39" s="1154"/>
      <c r="E39" s="1154"/>
      <c r="F39" s="1154"/>
      <c r="G39" s="1154"/>
      <c r="H39" s="1154"/>
      <c r="I39" s="1154"/>
      <c r="J39" s="1154"/>
      <c r="K39" s="1154"/>
      <c r="L39" s="1154"/>
      <c r="M39" s="1154"/>
      <c r="N39" s="1154"/>
      <c r="O39" s="1154"/>
      <c r="P39" s="1154"/>
      <c r="Q39" s="1154"/>
      <c r="R39" s="1154"/>
      <c r="S39" s="1154"/>
      <c r="T39" s="1154"/>
      <c r="U39" s="1154"/>
      <c r="V39" s="1154"/>
      <c r="W39" s="1154"/>
      <c r="X39" s="1154"/>
      <c r="Y39" s="1154"/>
      <c r="Z39" s="1154"/>
      <c r="AA39" s="1198"/>
      <c r="AB39" s="1154"/>
      <c r="AC39" s="1199" t="s">
        <v>1832</v>
      </c>
      <c r="AD39" s="1200"/>
      <c r="AE39" s="1201"/>
      <c r="AF39" s="1201"/>
      <c r="AG39" s="1201"/>
      <c r="AH39" s="1201"/>
      <c r="AI39" s="1201"/>
      <c r="AJ39" s="1201"/>
      <c r="AK39" s="1201"/>
      <c r="AL39" s="1201"/>
      <c r="AM39" s="1201"/>
      <c r="AN39" s="1155"/>
    </row>
    <row r="40" spans="1:42">
      <c r="A40" s="1155"/>
      <c r="B40" s="1154"/>
      <c r="C40" s="1154"/>
      <c r="D40" s="1154"/>
      <c r="E40" s="1154"/>
      <c r="F40" s="1154"/>
      <c r="G40" s="1154"/>
      <c r="H40" s="1154"/>
      <c r="I40" s="1154"/>
      <c r="J40" s="1154"/>
      <c r="K40" s="1154"/>
      <c r="L40" s="1154"/>
      <c r="M40" s="1154"/>
      <c r="N40" s="1154"/>
      <c r="O40" s="1154"/>
      <c r="P40" s="1154"/>
      <c r="Q40" s="1154"/>
      <c r="R40" s="1154"/>
      <c r="S40" s="1154"/>
      <c r="T40" s="1154"/>
      <c r="U40" s="1154"/>
      <c r="V40" s="1154"/>
      <c r="W40" s="1154"/>
      <c r="X40" s="1154"/>
      <c r="Y40" s="1154"/>
      <c r="Z40" s="1154"/>
      <c r="AA40" s="1154"/>
      <c r="AB40" s="1154"/>
      <c r="AC40" s="2434" t="s">
        <v>2007</v>
      </c>
      <c r="AD40" s="2435"/>
      <c r="AE40" s="2435"/>
      <c r="AF40" s="2435"/>
      <c r="AG40" s="2435"/>
      <c r="AH40" s="2435"/>
      <c r="AI40" s="2435"/>
      <c r="AJ40" s="2435"/>
      <c r="AK40" s="2435"/>
      <c r="AL40" s="2435"/>
      <c r="AM40" s="2436"/>
      <c r="AN40" s="1155"/>
    </row>
    <row r="41" spans="1:42">
      <c r="A41" s="1155"/>
      <c r="B41" s="1154"/>
      <c r="C41" s="1154"/>
      <c r="D41" s="1154"/>
      <c r="E41" s="1154"/>
      <c r="F41" s="1154"/>
      <c r="G41" s="1154"/>
      <c r="H41" s="1154"/>
      <c r="I41" s="1154"/>
      <c r="J41" s="1154"/>
      <c r="K41" s="1154"/>
      <c r="L41" s="1154"/>
      <c r="M41" s="1154"/>
      <c r="N41" s="1154"/>
      <c r="O41" s="1154"/>
      <c r="P41" s="1154"/>
      <c r="Q41" s="1154"/>
      <c r="R41" s="1154"/>
      <c r="S41" s="1154"/>
      <c r="T41" s="1154"/>
      <c r="U41" s="1154"/>
      <c r="V41" s="1154"/>
      <c r="W41" s="1154"/>
      <c r="X41" s="1154"/>
      <c r="Y41" s="1154"/>
      <c r="Z41" s="1154"/>
      <c r="AA41" s="1154"/>
      <c r="AB41" s="1154"/>
      <c r="AC41" s="2437"/>
      <c r="AD41" s="2438"/>
      <c r="AE41" s="2438"/>
      <c r="AF41" s="2438"/>
      <c r="AG41" s="2438"/>
      <c r="AH41" s="2438"/>
      <c r="AI41" s="2438"/>
      <c r="AJ41" s="2438"/>
      <c r="AK41" s="2438"/>
      <c r="AL41" s="2438"/>
      <c r="AM41" s="2439"/>
      <c r="AN41" s="1155"/>
    </row>
    <row r="42" spans="1:42">
      <c r="A42" s="1155"/>
      <c r="B42" s="1154"/>
      <c r="C42" s="1154"/>
      <c r="D42" s="1154"/>
      <c r="E42" s="1154"/>
      <c r="F42" s="1154"/>
      <c r="G42" s="1154"/>
      <c r="H42" s="1154"/>
      <c r="I42" s="1154"/>
      <c r="J42" s="1154"/>
      <c r="K42" s="1154"/>
      <c r="L42" s="1154"/>
      <c r="M42" s="1154"/>
      <c r="N42" s="1154"/>
      <c r="O42" s="1154"/>
      <c r="P42" s="1154"/>
      <c r="Q42" s="1154"/>
      <c r="R42" s="1154"/>
      <c r="S42" s="1154"/>
      <c r="T42" s="1154"/>
      <c r="U42" s="1154"/>
      <c r="V42" s="1154"/>
      <c r="W42" s="1154"/>
      <c r="X42" s="1154"/>
      <c r="Y42" s="1154"/>
      <c r="Z42" s="1154"/>
      <c r="AA42" s="1154"/>
      <c r="AB42" s="1154"/>
      <c r="AC42" s="2437"/>
      <c r="AD42" s="2438"/>
      <c r="AE42" s="2438"/>
      <c r="AF42" s="2438"/>
      <c r="AG42" s="2438"/>
      <c r="AH42" s="2438"/>
      <c r="AI42" s="2438"/>
      <c r="AJ42" s="2438"/>
      <c r="AK42" s="2438"/>
      <c r="AL42" s="2438"/>
      <c r="AM42" s="2439"/>
      <c r="AN42" s="1155"/>
    </row>
    <row r="43" spans="1:42">
      <c r="A43" s="1155"/>
      <c r="B43" s="1154"/>
      <c r="C43" s="1154"/>
      <c r="D43" s="1154"/>
      <c r="E43" s="1154"/>
      <c r="F43" s="1154"/>
      <c r="G43" s="1154"/>
      <c r="H43" s="1154"/>
      <c r="I43" s="1154"/>
      <c r="J43" s="1154"/>
      <c r="K43" s="1154"/>
      <c r="L43" s="1154"/>
      <c r="M43" s="1154"/>
      <c r="N43" s="1154"/>
      <c r="O43" s="1154"/>
      <c r="P43" s="1154"/>
      <c r="Q43" s="1154"/>
      <c r="R43" s="1154"/>
      <c r="S43" s="1154"/>
      <c r="T43" s="1154"/>
      <c r="U43" s="1154"/>
      <c r="V43" s="1154"/>
      <c r="W43" s="1154"/>
      <c r="X43" s="1154"/>
      <c r="Y43" s="1154"/>
      <c r="Z43" s="1154"/>
      <c r="AA43" s="1154"/>
      <c r="AB43" s="1154"/>
      <c r="AC43" s="2437"/>
      <c r="AD43" s="2438"/>
      <c r="AE43" s="2438"/>
      <c r="AF43" s="2438"/>
      <c r="AG43" s="2438"/>
      <c r="AH43" s="2438"/>
      <c r="AI43" s="2438"/>
      <c r="AJ43" s="2438"/>
      <c r="AK43" s="2438"/>
      <c r="AL43" s="2438"/>
      <c r="AM43" s="2439"/>
      <c r="AN43" s="1155"/>
    </row>
    <row r="44" spans="1:42">
      <c r="A44" s="1155"/>
      <c r="B44" s="1154"/>
      <c r="C44" s="1154"/>
      <c r="D44" s="1154"/>
      <c r="E44" s="1154"/>
      <c r="F44" s="1154"/>
      <c r="G44" s="1154"/>
      <c r="H44" s="1154"/>
      <c r="I44" s="1154"/>
      <c r="J44" s="1154"/>
      <c r="K44" s="1154"/>
      <c r="L44" s="1154"/>
      <c r="M44" s="1154"/>
      <c r="N44" s="1154"/>
      <c r="O44" s="1154"/>
      <c r="P44" s="1154"/>
      <c r="Q44" s="1154"/>
      <c r="R44" s="1154"/>
      <c r="S44" s="1154"/>
      <c r="T44" s="1154"/>
      <c r="U44" s="1154"/>
      <c r="V44" s="1154"/>
      <c r="W44" s="1154"/>
      <c r="X44" s="1154"/>
      <c r="Y44" s="1154"/>
      <c r="Z44" s="1154"/>
      <c r="AA44" s="1154"/>
      <c r="AB44" s="1154"/>
      <c r="AC44" s="2437"/>
      <c r="AD44" s="2438"/>
      <c r="AE44" s="2438"/>
      <c r="AF44" s="2438"/>
      <c r="AG44" s="2438"/>
      <c r="AH44" s="2438"/>
      <c r="AI44" s="2438"/>
      <c r="AJ44" s="2438"/>
      <c r="AK44" s="2438"/>
      <c r="AL44" s="2438"/>
      <c r="AM44" s="2439"/>
      <c r="AN44" s="1155"/>
    </row>
    <row r="45" spans="1:42">
      <c r="A45" s="1155"/>
      <c r="B45" s="1154"/>
      <c r="C45" s="1154"/>
      <c r="D45" s="1154"/>
      <c r="E45" s="1154"/>
      <c r="F45" s="1154"/>
      <c r="G45" s="1154"/>
      <c r="H45" s="1154"/>
      <c r="I45" s="1154"/>
      <c r="J45" s="1154"/>
      <c r="K45" s="1154"/>
      <c r="L45" s="1154"/>
      <c r="M45" s="1154"/>
      <c r="N45" s="1154"/>
      <c r="O45" s="1154"/>
      <c r="P45" s="1154"/>
      <c r="Q45" s="1154"/>
      <c r="R45" s="1154"/>
      <c r="S45" s="1154"/>
      <c r="T45" s="1154"/>
      <c r="U45" s="1154"/>
      <c r="V45" s="1154"/>
      <c r="W45" s="1154"/>
      <c r="X45" s="1154"/>
      <c r="Y45" s="1154"/>
      <c r="Z45" s="1154"/>
      <c r="AA45" s="1154"/>
      <c r="AB45" s="1154"/>
      <c r="AC45" s="2437"/>
      <c r="AD45" s="2438"/>
      <c r="AE45" s="2438"/>
      <c r="AF45" s="2438"/>
      <c r="AG45" s="2438"/>
      <c r="AH45" s="2438"/>
      <c r="AI45" s="2438"/>
      <c r="AJ45" s="2438"/>
      <c r="AK45" s="2438"/>
      <c r="AL45" s="2438"/>
      <c r="AM45" s="2439"/>
      <c r="AN45" s="1155"/>
    </row>
    <row r="46" spans="1:42">
      <c r="A46" s="1155"/>
      <c r="B46" s="1154"/>
      <c r="C46" s="1154"/>
      <c r="D46" s="1154"/>
      <c r="E46" s="1154"/>
      <c r="F46" s="1154"/>
      <c r="G46" s="1154"/>
      <c r="H46" s="1154"/>
      <c r="I46" s="1154"/>
      <c r="J46" s="1154"/>
      <c r="K46" s="1154"/>
      <c r="L46" s="1154"/>
      <c r="M46" s="1154"/>
      <c r="N46" s="1154"/>
      <c r="O46" s="1154"/>
      <c r="P46" s="1154"/>
      <c r="Q46" s="1154"/>
      <c r="R46" s="1154"/>
      <c r="S46" s="1154"/>
      <c r="T46" s="1154"/>
      <c r="U46" s="1154"/>
      <c r="V46" s="1154"/>
      <c r="W46" s="1154"/>
      <c r="X46" s="1154"/>
      <c r="Y46" s="1154"/>
      <c r="Z46" s="1154"/>
      <c r="AA46" s="1154"/>
      <c r="AB46" s="1154"/>
      <c r="AC46" s="2440"/>
      <c r="AD46" s="2438"/>
      <c r="AE46" s="2438"/>
      <c r="AF46" s="2438"/>
      <c r="AG46" s="2438"/>
      <c r="AH46" s="2438"/>
      <c r="AI46" s="2438"/>
      <c r="AJ46" s="2438"/>
      <c r="AK46" s="2438"/>
      <c r="AL46" s="2438"/>
      <c r="AM46" s="2439"/>
      <c r="AN46" s="1155"/>
    </row>
    <row r="47" spans="1:42" ht="173.25" customHeight="1">
      <c r="A47" s="1155"/>
      <c r="B47" s="1154"/>
      <c r="C47" s="1154"/>
      <c r="D47" s="1154"/>
      <c r="E47" s="1154"/>
      <c r="F47" s="1154"/>
      <c r="G47" s="1154"/>
      <c r="H47" s="1154"/>
      <c r="I47" s="1154"/>
      <c r="J47" s="1154"/>
      <c r="K47" s="1154"/>
      <c r="L47" s="1154"/>
      <c r="M47" s="1154"/>
      <c r="N47" s="1154"/>
      <c r="O47" s="1154"/>
      <c r="P47" s="1154"/>
      <c r="Q47" s="1154"/>
      <c r="R47" s="1154"/>
      <c r="S47" s="1154"/>
      <c r="T47" s="1154"/>
      <c r="U47" s="1154"/>
      <c r="V47" s="1154"/>
      <c r="W47" s="1154"/>
      <c r="X47" s="1154"/>
      <c r="Y47" s="1154"/>
      <c r="Z47" s="1154"/>
      <c r="AA47" s="1154"/>
      <c r="AB47" s="1154"/>
      <c r="AC47" s="2441"/>
      <c r="AD47" s="2442"/>
      <c r="AE47" s="2442"/>
      <c r="AF47" s="2442"/>
      <c r="AG47" s="2442"/>
      <c r="AH47" s="2442"/>
      <c r="AI47" s="2442"/>
      <c r="AJ47" s="2442"/>
      <c r="AK47" s="2442"/>
      <c r="AL47" s="2442"/>
      <c r="AM47" s="2443"/>
      <c r="AN47" s="1155"/>
    </row>
    <row r="48" spans="1:42" ht="18" customHeight="1">
      <c r="A48" s="1155"/>
      <c r="B48" s="1154"/>
      <c r="C48" s="1154"/>
      <c r="D48" s="1154"/>
      <c r="E48" s="1154"/>
      <c r="F48" s="1154"/>
      <c r="G48" s="1154"/>
      <c r="H48" s="1154"/>
      <c r="I48" s="1154"/>
      <c r="J48" s="1154"/>
      <c r="K48" s="1154"/>
      <c r="L48" s="1154"/>
      <c r="M48" s="1154"/>
      <c r="N48" s="1154"/>
      <c r="O48" s="1154"/>
      <c r="P48" s="1154"/>
      <c r="Q48" s="1154"/>
      <c r="R48" s="1154"/>
      <c r="S48" s="1154"/>
      <c r="T48" s="1154"/>
      <c r="U48" s="1154"/>
      <c r="V48" s="1154"/>
      <c r="W48" s="1154"/>
      <c r="X48" s="1154"/>
      <c r="Y48" s="1154"/>
      <c r="Z48" s="1154"/>
      <c r="AA48" s="1154"/>
      <c r="AB48" s="1154"/>
      <c r="AC48" s="1202"/>
      <c r="AD48" s="1157"/>
      <c r="AE48" s="1154"/>
      <c r="AF48" s="1154"/>
      <c r="AG48" s="1154"/>
      <c r="AH48" s="1154"/>
      <c r="AI48" s="1154"/>
      <c r="AJ48" s="1154"/>
      <c r="AK48" s="1154"/>
      <c r="AL48" s="1154"/>
      <c r="AM48" s="1154"/>
      <c r="AN48" s="1155"/>
    </row>
    <row r="49" spans="1:40" ht="20.25">
      <c r="A49" s="1155"/>
      <c r="B49" s="1154"/>
      <c r="C49" s="1154"/>
      <c r="D49" s="1154"/>
      <c r="E49" s="1154"/>
      <c r="F49" s="1154"/>
      <c r="G49" s="1154"/>
      <c r="H49" s="1154"/>
      <c r="I49" s="1154"/>
      <c r="J49" s="1154"/>
      <c r="K49" s="1154"/>
      <c r="L49" s="1154"/>
      <c r="M49" s="1154"/>
      <c r="N49" s="1154"/>
      <c r="O49" s="1154"/>
      <c r="P49" s="1154"/>
      <c r="Q49" s="1154"/>
      <c r="R49" s="1154"/>
      <c r="S49" s="1154"/>
      <c r="T49" s="1154"/>
      <c r="U49" s="1154"/>
      <c r="V49" s="1154"/>
      <c r="W49" s="1154"/>
      <c r="X49" s="1154"/>
      <c r="Y49" s="1154"/>
      <c r="Z49" s="1154"/>
      <c r="AA49" s="1154"/>
      <c r="AB49" s="1154"/>
      <c r="AC49" s="1158"/>
      <c r="AD49" s="1157"/>
      <c r="AE49" s="1154"/>
      <c r="AF49" s="1154"/>
      <c r="AG49" s="1154"/>
      <c r="AH49" s="1154"/>
      <c r="AI49" s="1154"/>
      <c r="AJ49" s="1154"/>
      <c r="AK49" s="1154"/>
      <c r="AL49" s="1154"/>
      <c r="AM49" s="1154"/>
      <c r="AN49" s="1155"/>
    </row>
    <row r="50" spans="1:40" ht="20.25">
      <c r="A50" s="1155"/>
      <c r="B50" s="1154"/>
      <c r="C50" s="1154"/>
      <c r="D50" s="1154"/>
      <c r="E50" s="1154"/>
      <c r="F50" s="1154"/>
      <c r="G50" s="1154"/>
      <c r="H50" s="1154"/>
      <c r="I50" s="1154"/>
      <c r="J50" s="1154"/>
      <c r="K50" s="1154"/>
      <c r="L50" s="1154"/>
      <c r="M50" s="1154"/>
      <c r="N50" s="1154"/>
      <c r="O50" s="1154"/>
      <c r="P50" s="1154"/>
      <c r="Q50" s="1154"/>
      <c r="R50" s="1154"/>
      <c r="S50" s="1154"/>
      <c r="T50" s="1154"/>
      <c r="U50" s="1154"/>
      <c r="V50" s="1154"/>
      <c r="W50" s="1154"/>
      <c r="X50" s="1154"/>
      <c r="Y50" s="1154"/>
      <c r="Z50" s="1154"/>
      <c r="AA50" s="1154"/>
      <c r="AB50" s="1154"/>
      <c r="AC50" s="1199" t="s">
        <v>1833</v>
      </c>
      <c r="AD50" s="1201"/>
      <c r="AE50" s="1201"/>
      <c r="AF50" s="1201"/>
      <c r="AG50" s="1201"/>
      <c r="AH50" s="1201"/>
      <c r="AI50" s="1201"/>
      <c r="AJ50" s="1201"/>
      <c r="AK50" s="1201"/>
      <c r="AL50" s="1201"/>
      <c r="AM50" s="1201"/>
      <c r="AN50" s="1155"/>
    </row>
    <row r="51" spans="1:40">
      <c r="A51" s="1155"/>
      <c r="B51" s="1154"/>
      <c r="C51" s="1154"/>
      <c r="D51" s="1154"/>
      <c r="E51" s="1154"/>
      <c r="F51" s="1154"/>
      <c r="G51" s="1154"/>
      <c r="H51" s="1154"/>
      <c r="I51" s="1154"/>
      <c r="J51" s="1154"/>
      <c r="K51" s="1154"/>
      <c r="L51" s="1154"/>
      <c r="M51" s="1154"/>
      <c r="N51" s="1154"/>
      <c r="O51" s="1154"/>
      <c r="P51" s="1154"/>
      <c r="Q51" s="1154"/>
      <c r="R51" s="1154"/>
      <c r="S51" s="1154"/>
      <c r="T51" s="1154"/>
      <c r="U51" s="1154"/>
      <c r="V51" s="1154"/>
      <c r="W51" s="1154"/>
      <c r="X51" s="1154"/>
      <c r="Y51" s="1154"/>
      <c r="Z51" s="1154"/>
      <c r="AA51" s="1154"/>
      <c r="AB51" s="1154"/>
      <c r="AC51" s="2444" t="s">
        <v>2004</v>
      </c>
      <c r="AD51" s="2445"/>
      <c r="AE51" s="2445"/>
      <c r="AF51" s="2445"/>
      <c r="AG51" s="2445"/>
      <c r="AH51" s="2445"/>
      <c r="AI51" s="2445"/>
      <c r="AJ51" s="2445"/>
      <c r="AK51" s="2445"/>
      <c r="AL51" s="2445"/>
      <c r="AM51" s="2446"/>
      <c r="AN51" s="1155"/>
    </row>
    <row r="52" spans="1:40">
      <c r="A52" s="1155"/>
      <c r="B52" s="1154"/>
      <c r="C52" s="1154"/>
      <c r="D52" s="1154"/>
      <c r="E52" s="1154"/>
      <c r="F52" s="1154"/>
      <c r="G52" s="1154"/>
      <c r="H52" s="1154"/>
      <c r="I52" s="1154"/>
      <c r="J52" s="1154"/>
      <c r="K52" s="1154"/>
      <c r="L52" s="1154"/>
      <c r="M52" s="1154"/>
      <c r="N52" s="1154"/>
      <c r="O52" s="1154"/>
      <c r="P52" s="1154"/>
      <c r="Q52" s="1154"/>
      <c r="R52" s="1154"/>
      <c r="S52" s="1154"/>
      <c r="T52" s="1154"/>
      <c r="U52" s="1154"/>
      <c r="V52" s="1154"/>
      <c r="W52" s="1154"/>
      <c r="X52" s="1154"/>
      <c r="Y52" s="1154"/>
      <c r="Z52" s="1154"/>
      <c r="AA52" s="1154"/>
      <c r="AB52" s="1154"/>
      <c r="AC52" s="2447"/>
      <c r="AD52" s="2448"/>
      <c r="AE52" s="2448"/>
      <c r="AF52" s="2448"/>
      <c r="AG52" s="2448"/>
      <c r="AH52" s="2448"/>
      <c r="AI52" s="2448"/>
      <c r="AJ52" s="2448"/>
      <c r="AK52" s="2448"/>
      <c r="AL52" s="2448"/>
      <c r="AM52" s="2449"/>
      <c r="AN52" s="1155"/>
    </row>
    <row r="53" spans="1:40">
      <c r="A53" s="1155"/>
      <c r="B53" s="1154"/>
      <c r="C53" s="1154"/>
      <c r="D53" s="1154"/>
      <c r="E53" s="1154"/>
      <c r="F53" s="1154"/>
      <c r="G53" s="1154"/>
      <c r="H53" s="1154"/>
      <c r="I53" s="1154"/>
      <c r="J53" s="1154"/>
      <c r="K53" s="1154"/>
      <c r="L53" s="1154"/>
      <c r="M53" s="1154"/>
      <c r="N53" s="1154"/>
      <c r="O53" s="1154"/>
      <c r="P53" s="1154"/>
      <c r="Q53" s="1154"/>
      <c r="R53" s="1154"/>
      <c r="S53" s="1154"/>
      <c r="T53" s="1154"/>
      <c r="U53" s="1154"/>
      <c r="V53" s="1154"/>
      <c r="W53" s="1154"/>
      <c r="X53" s="1154"/>
      <c r="Y53" s="1154"/>
      <c r="Z53" s="1154"/>
      <c r="AA53" s="1154"/>
      <c r="AB53" s="1154"/>
      <c r="AC53" s="2447"/>
      <c r="AD53" s="2448"/>
      <c r="AE53" s="2448"/>
      <c r="AF53" s="2448"/>
      <c r="AG53" s="2448"/>
      <c r="AH53" s="2448"/>
      <c r="AI53" s="2448"/>
      <c r="AJ53" s="2448"/>
      <c r="AK53" s="2448"/>
      <c r="AL53" s="2448"/>
      <c r="AM53" s="2449"/>
      <c r="AN53" s="1155"/>
    </row>
    <row r="54" spans="1:40" ht="15" customHeight="1">
      <c r="A54" s="1155"/>
      <c r="B54" s="1154"/>
      <c r="C54" s="1154"/>
      <c r="D54" s="1154"/>
      <c r="E54" s="1154"/>
      <c r="F54" s="1154"/>
      <c r="G54" s="1154"/>
      <c r="H54" s="1154"/>
      <c r="I54" s="1154"/>
      <c r="J54" s="1154"/>
      <c r="K54" s="1154"/>
      <c r="L54" s="1154"/>
      <c r="M54" s="1154"/>
      <c r="N54" s="1154"/>
      <c r="O54" s="1154"/>
      <c r="P54" s="1154"/>
      <c r="Q54" s="1154"/>
      <c r="R54" s="1154"/>
      <c r="S54" s="1154"/>
      <c r="T54" s="1154"/>
      <c r="U54" s="1154"/>
      <c r="V54" s="1154"/>
      <c r="W54" s="1154"/>
      <c r="X54" s="1154"/>
      <c r="Y54" s="1154"/>
      <c r="Z54" s="1154"/>
      <c r="AA54" s="1154"/>
      <c r="AB54" s="1154"/>
      <c r="AC54" s="2450"/>
      <c r="AD54" s="2451"/>
      <c r="AE54" s="2451"/>
      <c r="AF54" s="2451"/>
      <c r="AG54" s="2451"/>
      <c r="AH54" s="2451"/>
      <c r="AI54" s="2451"/>
      <c r="AJ54" s="2451"/>
      <c r="AK54" s="2451"/>
      <c r="AL54" s="2451"/>
      <c r="AM54" s="2452"/>
      <c r="AN54" s="1155"/>
    </row>
    <row r="55" spans="1:40" ht="15" customHeight="1">
      <c r="A55" s="1155"/>
      <c r="B55" s="1154"/>
      <c r="C55" s="1154"/>
      <c r="D55" s="1154"/>
      <c r="E55" s="1154"/>
      <c r="F55" s="1154"/>
      <c r="G55" s="1154"/>
      <c r="H55" s="1154"/>
      <c r="I55" s="1154"/>
      <c r="J55" s="1154"/>
      <c r="K55" s="1154"/>
      <c r="L55" s="1154"/>
      <c r="M55" s="1154"/>
      <c r="N55" s="1154"/>
      <c r="O55" s="1154"/>
      <c r="P55" s="1154"/>
      <c r="Q55" s="1154"/>
      <c r="R55" s="1154"/>
      <c r="S55" s="1154"/>
      <c r="T55" s="1154"/>
      <c r="U55" s="1154"/>
      <c r="V55" s="1154"/>
      <c r="W55" s="1154"/>
      <c r="X55" s="1154"/>
      <c r="Y55" s="1154"/>
      <c r="Z55" s="1154"/>
      <c r="AA55" s="1154"/>
      <c r="AB55" s="1154"/>
      <c r="AN55" s="1155"/>
    </row>
    <row r="56" spans="1:40" ht="15" customHeight="1">
      <c r="A56" s="1155"/>
      <c r="B56" s="1157"/>
      <c r="C56" s="1203"/>
      <c r="D56" s="1203"/>
      <c r="E56" s="1203"/>
      <c r="F56" s="1203"/>
      <c r="G56" s="1203"/>
      <c r="H56" s="1203"/>
      <c r="I56" s="1203"/>
      <c r="J56" s="1203"/>
      <c r="K56" s="1203"/>
      <c r="L56" s="1203"/>
      <c r="M56" s="1203"/>
      <c r="N56" s="1203"/>
      <c r="O56" s="1203"/>
      <c r="P56" s="1203"/>
      <c r="Q56" s="1203"/>
      <c r="R56" s="1203"/>
      <c r="S56" s="1203"/>
      <c r="T56" s="1203"/>
      <c r="U56" s="1203"/>
      <c r="V56" s="1203"/>
      <c r="W56" s="1203"/>
      <c r="X56" s="1203"/>
      <c r="Y56" s="1203"/>
      <c r="Z56" s="1203"/>
      <c r="AA56" s="1154"/>
      <c r="AB56" s="1154"/>
      <c r="AC56" s="1154"/>
      <c r="AD56" s="1154"/>
      <c r="AE56" s="1154"/>
      <c r="AF56" s="1154"/>
      <c r="AG56" s="1154"/>
      <c r="AH56" s="1154"/>
      <c r="AI56" s="1154"/>
      <c r="AJ56" s="1154"/>
      <c r="AK56" s="1154"/>
      <c r="AL56" s="1154"/>
      <c r="AM56" s="1154"/>
      <c r="AN56" s="1155"/>
    </row>
    <row r="57" spans="1:40" ht="15" customHeight="1">
      <c r="A57" s="1155"/>
      <c r="B57" s="1157"/>
      <c r="C57" s="1203"/>
      <c r="D57" s="1203"/>
      <c r="E57" s="1203"/>
      <c r="F57" s="1203"/>
      <c r="G57" s="1203"/>
      <c r="H57" s="1203"/>
      <c r="I57" s="1203"/>
      <c r="J57" s="1203"/>
      <c r="K57" s="1203"/>
      <c r="L57" s="1203"/>
      <c r="M57" s="1203"/>
      <c r="N57" s="1203"/>
      <c r="O57" s="1203"/>
      <c r="P57" s="1203"/>
      <c r="Q57" s="1203"/>
      <c r="R57" s="1203"/>
      <c r="S57" s="1203"/>
      <c r="T57" s="1203"/>
      <c r="U57" s="1203"/>
      <c r="V57" s="1203"/>
      <c r="W57" s="1203"/>
      <c r="X57" s="1203"/>
      <c r="Y57" s="1203"/>
      <c r="Z57" s="1203"/>
      <c r="AA57" s="1154"/>
      <c r="AB57" s="1154"/>
      <c r="AN57" s="1155"/>
    </row>
    <row r="58" spans="1:40" ht="20.25" customHeight="1">
      <c r="A58" s="1155"/>
      <c r="B58" s="1157"/>
      <c r="C58" s="1204"/>
      <c r="D58" s="1204"/>
      <c r="E58" s="1204"/>
      <c r="F58" s="1204"/>
      <c r="G58" s="1204"/>
      <c r="H58" s="1204"/>
      <c r="I58" s="1204"/>
      <c r="J58" s="1204"/>
      <c r="K58" s="1204"/>
      <c r="L58" s="1204"/>
      <c r="M58" s="1204"/>
      <c r="N58" s="1204"/>
      <c r="O58" s="1204"/>
      <c r="P58" s="1204"/>
      <c r="Q58" s="1204"/>
      <c r="R58" s="1204"/>
      <c r="S58" s="1204"/>
      <c r="T58" s="1204"/>
      <c r="U58" s="1204"/>
      <c r="V58" s="1204"/>
      <c r="W58" s="1204"/>
      <c r="X58" s="1204"/>
      <c r="Y58" s="1204"/>
      <c r="Z58" s="1204"/>
      <c r="AA58" s="1205"/>
      <c r="AB58" s="1154"/>
      <c r="AC58" s="1199" t="s">
        <v>1834</v>
      </c>
      <c r="AD58" s="1201"/>
      <c r="AE58" s="1201"/>
      <c r="AF58" s="1201"/>
      <c r="AG58" s="1201"/>
      <c r="AH58" s="1201"/>
      <c r="AI58" s="1201"/>
      <c r="AJ58" s="1201"/>
      <c r="AK58" s="1201"/>
      <c r="AL58" s="1201"/>
      <c r="AM58" s="1201"/>
      <c r="AN58" s="1155"/>
    </row>
    <row r="59" spans="1:40">
      <c r="A59" s="1155"/>
      <c r="B59" s="1157"/>
      <c r="C59" s="1204"/>
      <c r="D59" s="1204"/>
      <c r="E59" s="1204"/>
      <c r="F59" s="1204"/>
      <c r="G59" s="1204"/>
      <c r="H59" s="1204"/>
      <c r="I59" s="1204"/>
      <c r="J59" s="1204"/>
      <c r="K59" s="1204"/>
      <c r="L59" s="1204"/>
      <c r="M59" s="1204"/>
      <c r="N59" s="1204"/>
      <c r="O59" s="1204"/>
      <c r="P59" s="1204"/>
      <c r="Q59" s="1204"/>
      <c r="R59" s="1204"/>
      <c r="S59" s="1204"/>
      <c r="T59" s="1204"/>
      <c r="U59" s="1204"/>
      <c r="V59" s="1204"/>
      <c r="W59" s="1204"/>
      <c r="X59" s="1204"/>
      <c r="Y59" s="1204"/>
      <c r="Z59" s="1204"/>
      <c r="AA59" s="1205"/>
      <c r="AB59" s="1154"/>
      <c r="AC59" s="2444" t="s">
        <v>2005</v>
      </c>
      <c r="AD59" s="2453"/>
      <c r="AE59" s="2453"/>
      <c r="AF59" s="2453"/>
      <c r="AG59" s="2453"/>
      <c r="AH59" s="2453"/>
      <c r="AI59" s="2453"/>
      <c r="AJ59" s="2453"/>
      <c r="AK59" s="2453"/>
      <c r="AL59" s="2453"/>
      <c r="AM59" s="2454"/>
      <c r="AN59" s="1155"/>
    </row>
    <row r="60" spans="1:40">
      <c r="A60" s="1155"/>
      <c r="B60" s="1157"/>
      <c r="C60" s="1204"/>
      <c r="D60" s="1204"/>
      <c r="E60" s="1204"/>
      <c r="F60" s="1204"/>
      <c r="G60" s="1204"/>
      <c r="H60" s="1204"/>
      <c r="I60" s="1204"/>
      <c r="J60" s="1204"/>
      <c r="K60" s="1204"/>
      <c r="L60" s="1204"/>
      <c r="M60" s="1204"/>
      <c r="N60" s="1204"/>
      <c r="O60" s="1204"/>
      <c r="P60" s="1204"/>
      <c r="Q60" s="1204"/>
      <c r="R60" s="1204"/>
      <c r="S60" s="1204"/>
      <c r="T60" s="1204"/>
      <c r="U60" s="1204"/>
      <c r="V60" s="1204"/>
      <c r="W60" s="1204"/>
      <c r="X60" s="1204"/>
      <c r="Y60" s="1204"/>
      <c r="Z60" s="1204"/>
      <c r="AA60" s="1205"/>
      <c r="AB60" s="1154"/>
      <c r="AC60" s="2447"/>
      <c r="AD60" s="2455"/>
      <c r="AE60" s="2455"/>
      <c r="AF60" s="2455"/>
      <c r="AG60" s="2455"/>
      <c r="AH60" s="2455"/>
      <c r="AI60" s="2455"/>
      <c r="AJ60" s="2455"/>
      <c r="AK60" s="2455"/>
      <c r="AL60" s="2455"/>
      <c r="AM60" s="2456"/>
      <c r="AN60" s="1155"/>
    </row>
    <row r="61" spans="1:40">
      <c r="A61" s="1155"/>
      <c r="B61" s="1157"/>
      <c r="C61" s="1204"/>
      <c r="D61" s="1204"/>
      <c r="E61" s="1204"/>
      <c r="F61" s="1204"/>
      <c r="G61" s="1204"/>
      <c r="H61" s="1204"/>
      <c r="I61" s="1204"/>
      <c r="J61" s="1204"/>
      <c r="K61" s="1204"/>
      <c r="L61" s="1204"/>
      <c r="M61" s="1204"/>
      <c r="N61" s="1204"/>
      <c r="O61" s="1204"/>
      <c r="P61" s="1204"/>
      <c r="Q61" s="1204"/>
      <c r="R61" s="1204"/>
      <c r="S61" s="1204"/>
      <c r="T61" s="1204"/>
      <c r="U61" s="1204"/>
      <c r="V61" s="1204"/>
      <c r="W61" s="1204"/>
      <c r="X61" s="1204"/>
      <c r="Y61" s="1204"/>
      <c r="Z61" s="1204"/>
      <c r="AA61" s="1205"/>
      <c r="AB61" s="1154"/>
      <c r="AC61" s="2447"/>
      <c r="AD61" s="2455"/>
      <c r="AE61" s="2455"/>
      <c r="AF61" s="2455"/>
      <c r="AG61" s="2455"/>
      <c r="AH61" s="2455"/>
      <c r="AI61" s="2455"/>
      <c r="AJ61" s="2455"/>
      <c r="AK61" s="2455"/>
      <c r="AL61" s="2455"/>
      <c r="AM61" s="2456"/>
      <c r="AN61" s="1155"/>
    </row>
    <row r="62" spans="1:40">
      <c r="A62" s="1155"/>
      <c r="B62" s="1157"/>
      <c r="C62" s="1204"/>
      <c r="D62" s="1204"/>
      <c r="E62" s="1204"/>
      <c r="F62" s="1204"/>
      <c r="G62" s="1204"/>
      <c r="H62" s="1204"/>
      <c r="I62" s="1204"/>
      <c r="J62" s="1204"/>
      <c r="K62" s="1204"/>
      <c r="L62" s="1204"/>
      <c r="M62" s="1204"/>
      <c r="N62" s="1204"/>
      <c r="O62" s="1204"/>
      <c r="P62" s="1204"/>
      <c r="Q62" s="1204"/>
      <c r="R62" s="1204"/>
      <c r="S62" s="1204"/>
      <c r="T62" s="1204"/>
      <c r="U62" s="1204"/>
      <c r="V62" s="1204"/>
      <c r="W62" s="1204"/>
      <c r="X62" s="1204"/>
      <c r="Y62" s="1204"/>
      <c r="Z62" s="1204"/>
      <c r="AA62" s="1205"/>
      <c r="AB62" s="1154"/>
      <c r="AC62" s="2447"/>
      <c r="AD62" s="2455"/>
      <c r="AE62" s="2455"/>
      <c r="AF62" s="2455"/>
      <c r="AG62" s="2455"/>
      <c r="AH62" s="2455"/>
      <c r="AI62" s="2455"/>
      <c r="AJ62" s="2455"/>
      <c r="AK62" s="2455"/>
      <c r="AL62" s="2455"/>
      <c r="AM62" s="2456"/>
      <c r="AN62" s="1155"/>
    </row>
    <row r="63" spans="1:40">
      <c r="A63" s="1155"/>
      <c r="B63" s="1157"/>
      <c r="C63" s="1204"/>
      <c r="D63" s="1204"/>
      <c r="E63" s="1204"/>
      <c r="F63" s="1204"/>
      <c r="G63" s="1204"/>
      <c r="H63" s="1204"/>
      <c r="I63" s="1204"/>
      <c r="J63" s="1204"/>
      <c r="K63" s="1204"/>
      <c r="L63" s="1204"/>
      <c r="M63" s="1204"/>
      <c r="N63" s="1204"/>
      <c r="O63" s="1204"/>
      <c r="P63" s="1204"/>
      <c r="Q63" s="1204"/>
      <c r="R63" s="1204"/>
      <c r="S63" s="1204"/>
      <c r="T63" s="1204"/>
      <c r="U63" s="1204"/>
      <c r="V63" s="1204"/>
      <c r="W63" s="1204"/>
      <c r="X63" s="1204"/>
      <c r="Y63" s="1204"/>
      <c r="Z63" s="1204"/>
      <c r="AA63" s="1205"/>
      <c r="AB63" s="1154"/>
      <c r="AC63" s="2447"/>
      <c r="AD63" s="2455"/>
      <c r="AE63" s="2455"/>
      <c r="AF63" s="2455"/>
      <c r="AG63" s="2455"/>
      <c r="AH63" s="2455"/>
      <c r="AI63" s="2455"/>
      <c r="AJ63" s="2455"/>
      <c r="AK63" s="2455"/>
      <c r="AL63" s="2455"/>
      <c r="AM63" s="2456"/>
      <c r="AN63" s="1155"/>
    </row>
    <row r="64" spans="1:40">
      <c r="A64" s="1155"/>
      <c r="B64" s="1157"/>
      <c r="C64" s="1204"/>
      <c r="D64" s="1204"/>
      <c r="E64" s="1204"/>
      <c r="F64" s="1204"/>
      <c r="G64" s="1204"/>
      <c r="H64" s="1204"/>
      <c r="I64" s="1204"/>
      <c r="J64" s="1204"/>
      <c r="K64" s="1204"/>
      <c r="L64" s="1204"/>
      <c r="M64" s="1204"/>
      <c r="N64" s="1204"/>
      <c r="O64" s="1204"/>
      <c r="P64" s="1204"/>
      <c r="Q64" s="1204"/>
      <c r="R64" s="1204"/>
      <c r="S64" s="1204"/>
      <c r="T64" s="1204"/>
      <c r="U64" s="1204"/>
      <c r="V64" s="1204"/>
      <c r="W64" s="1204"/>
      <c r="X64" s="1204"/>
      <c r="Y64" s="1204"/>
      <c r="Z64" s="1204"/>
      <c r="AA64" s="1205"/>
      <c r="AB64" s="1154"/>
      <c r="AC64" s="2447"/>
      <c r="AD64" s="2455"/>
      <c r="AE64" s="2455"/>
      <c r="AF64" s="2455"/>
      <c r="AG64" s="2455"/>
      <c r="AH64" s="2455"/>
      <c r="AI64" s="2455"/>
      <c r="AJ64" s="2455"/>
      <c r="AK64" s="2455"/>
      <c r="AL64" s="2455"/>
      <c r="AM64" s="2456"/>
      <c r="AN64" s="1155"/>
    </row>
    <row r="65" spans="1:40">
      <c r="A65" s="1155"/>
      <c r="B65" s="1206"/>
      <c r="C65" s="1206"/>
      <c r="D65" s="1206"/>
      <c r="E65" s="1206"/>
      <c r="F65" s="1206"/>
      <c r="G65" s="1206"/>
      <c r="H65" s="1206"/>
      <c r="I65" s="1206"/>
      <c r="J65" s="1206"/>
      <c r="K65" s="1206"/>
      <c r="L65" s="1206"/>
      <c r="M65" s="1206"/>
      <c r="N65" s="1206"/>
      <c r="O65" s="1154"/>
      <c r="P65" s="1154"/>
      <c r="Q65" s="1154"/>
      <c r="R65" s="1154"/>
      <c r="S65" s="1154"/>
      <c r="T65" s="1154"/>
      <c r="U65" s="1154"/>
      <c r="V65" s="1154"/>
      <c r="W65" s="1154"/>
      <c r="X65" s="1154"/>
      <c r="Y65" s="1154"/>
      <c r="Z65" s="1154"/>
      <c r="AA65" s="1154"/>
      <c r="AB65" s="1154"/>
      <c r="AC65" s="2447"/>
      <c r="AD65" s="2455"/>
      <c r="AE65" s="2455"/>
      <c r="AF65" s="2455"/>
      <c r="AG65" s="2455"/>
      <c r="AH65" s="2455"/>
      <c r="AI65" s="2455"/>
      <c r="AJ65" s="2455"/>
      <c r="AK65" s="2455"/>
      <c r="AL65" s="2455"/>
      <c r="AM65" s="2456"/>
      <c r="AN65" s="1155"/>
    </row>
    <row r="66" spans="1:40">
      <c r="A66" s="1155"/>
      <c r="B66" s="1154"/>
      <c r="C66" s="1154"/>
      <c r="D66" s="1154"/>
      <c r="E66" s="1154"/>
      <c r="F66" s="1154"/>
      <c r="G66" s="1154"/>
      <c r="H66" s="1154"/>
      <c r="I66" s="1154"/>
      <c r="J66" s="1154"/>
      <c r="K66" s="1154"/>
      <c r="L66" s="1154"/>
      <c r="M66" s="1154"/>
      <c r="N66" s="1207"/>
      <c r="O66" s="1208"/>
      <c r="P66" s="1208"/>
      <c r="Q66" s="1155"/>
      <c r="R66" s="1155"/>
      <c r="S66" s="1154"/>
      <c r="T66" s="1154"/>
      <c r="U66" s="1154"/>
      <c r="V66" s="1154"/>
      <c r="W66" s="1154"/>
      <c r="X66" s="1154"/>
      <c r="Y66" s="1154"/>
      <c r="Z66" s="1154"/>
      <c r="AA66" s="1154"/>
      <c r="AB66" s="1154"/>
      <c r="AC66" s="2447"/>
      <c r="AD66" s="2455"/>
      <c r="AE66" s="2455"/>
      <c r="AF66" s="2455"/>
      <c r="AG66" s="2455"/>
      <c r="AH66" s="2455"/>
      <c r="AI66" s="2455"/>
      <c r="AJ66" s="2455"/>
      <c r="AK66" s="2455"/>
      <c r="AL66" s="2455"/>
      <c r="AM66" s="2456"/>
      <c r="AN66" s="1155"/>
    </row>
    <row r="67" spans="1:40">
      <c r="A67" s="1155"/>
      <c r="B67" s="1154"/>
      <c r="C67" s="1154"/>
      <c r="D67" s="1154"/>
      <c r="E67" s="1154"/>
      <c r="F67" s="1154"/>
      <c r="G67" s="1154"/>
      <c r="H67" s="1154"/>
      <c r="I67" s="1154"/>
      <c r="J67" s="1154"/>
      <c r="K67" s="1154"/>
      <c r="L67" s="1154"/>
      <c r="M67" s="1154"/>
      <c r="N67" s="1206"/>
      <c r="O67" s="1154"/>
      <c r="P67" s="1154"/>
      <c r="Q67" s="1154"/>
      <c r="R67" s="1154"/>
      <c r="S67" s="1154"/>
      <c r="T67" s="1154"/>
      <c r="U67" s="1154"/>
      <c r="V67" s="1154"/>
      <c r="W67" s="1154"/>
      <c r="X67" s="1154"/>
      <c r="Y67" s="1154"/>
      <c r="Z67" s="1154"/>
      <c r="AA67" s="1154"/>
      <c r="AB67" s="1154"/>
      <c r="AC67" s="2457"/>
      <c r="AD67" s="2458"/>
      <c r="AE67" s="2458"/>
      <c r="AF67" s="2458"/>
      <c r="AG67" s="2458"/>
      <c r="AH67" s="2458"/>
      <c r="AI67" s="2458"/>
      <c r="AJ67" s="2458"/>
      <c r="AK67" s="2458"/>
      <c r="AL67" s="2458"/>
      <c r="AM67" s="2459"/>
      <c r="AN67" s="1155"/>
    </row>
    <row r="68" spans="1:40">
      <c r="A68" s="1155"/>
      <c r="B68" s="1154"/>
      <c r="C68" s="1154"/>
      <c r="D68" s="1154"/>
      <c r="E68" s="1154"/>
      <c r="F68" s="1154"/>
      <c r="G68" s="1154"/>
      <c r="H68" s="1154"/>
      <c r="I68" s="1154"/>
      <c r="J68" s="1154"/>
      <c r="K68" s="1154"/>
      <c r="L68" s="1154"/>
      <c r="M68" s="1154"/>
      <c r="N68" s="1206"/>
      <c r="O68" s="1154"/>
      <c r="P68" s="1154"/>
      <c r="Q68" s="1154"/>
      <c r="R68" s="1154"/>
      <c r="S68" s="1154"/>
      <c r="T68" s="1154"/>
      <c r="U68" s="1154"/>
      <c r="V68" s="1154"/>
      <c r="W68" s="1154"/>
      <c r="X68" s="1154"/>
      <c r="Y68" s="1154"/>
      <c r="Z68" s="1154"/>
      <c r="AA68" s="1154"/>
      <c r="AB68" s="1154"/>
      <c r="AN68" s="1155"/>
    </row>
    <row r="69" spans="1:40">
      <c r="A69" s="1155"/>
      <c r="B69" s="1154"/>
      <c r="C69" s="1154"/>
      <c r="D69" s="1154"/>
      <c r="E69" s="1154"/>
      <c r="F69" s="1154"/>
      <c r="G69" s="1154"/>
      <c r="H69" s="1154"/>
      <c r="I69" s="1154"/>
      <c r="J69" s="1154"/>
      <c r="K69" s="1154"/>
      <c r="L69" s="1154"/>
      <c r="M69" s="1154"/>
      <c r="N69" s="1154"/>
      <c r="O69" s="1154"/>
      <c r="P69" s="1154"/>
      <c r="Q69" s="1154"/>
      <c r="R69" s="1154"/>
      <c r="S69" s="1154"/>
      <c r="T69" s="1154"/>
      <c r="U69" s="1154"/>
      <c r="V69" s="1154"/>
      <c r="W69" s="1154"/>
      <c r="X69" s="1154"/>
      <c r="Y69" s="1154"/>
      <c r="Z69" s="1154"/>
      <c r="AA69" s="1154"/>
      <c r="AB69" s="1154"/>
      <c r="AN69" s="1155"/>
    </row>
    <row r="70" spans="1:40" ht="20.25">
      <c r="A70" s="1155"/>
      <c r="B70" s="1154"/>
      <c r="C70" s="1154"/>
      <c r="D70" s="1154"/>
      <c r="E70" s="1154"/>
      <c r="F70" s="1154"/>
      <c r="G70" s="1154"/>
      <c r="H70" s="1154"/>
      <c r="I70" s="1154"/>
      <c r="J70" s="1154"/>
      <c r="K70" s="1154"/>
      <c r="L70" s="1154"/>
      <c r="M70" s="1154"/>
      <c r="N70" s="1154"/>
      <c r="O70" s="1154"/>
      <c r="P70" s="1154"/>
      <c r="Q70" s="1154"/>
      <c r="R70" s="1154"/>
      <c r="S70" s="1154"/>
      <c r="T70" s="1154"/>
      <c r="U70" s="1154"/>
      <c r="V70" s="1154"/>
      <c r="W70" s="1154"/>
      <c r="X70" s="1154"/>
      <c r="Y70" s="1154"/>
      <c r="Z70" s="1154"/>
      <c r="AA70" s="1154"/>
      <c r="AB70" s="1154"/>
      <c r="AC70" s="1199" t="s">
        <v>1835</v>
      </c>
      <c r="AD70" s="1199"/>
      <c r="AE70" s="1199"/>
      <c r="AF70" s="1199"/>
      <c r="AG70" s="1199"/>
      <c r="AH70" s="1199"/>
      <c r="AI70" s="1199"/>
      <c r="AJ70" s="1199"/>
      <c r="AK70" s="1199"/>
      <c r="AL70" s="1199"/>
      <c r="AM70" s="1199"/>
      <c r="AN70" s="1155"/>
    </row>
    <row r="71" spans="1:40">
      <c r="A71" s="1155"/>
      <c r="B71" s="1154"/>
      <c r="C71" s="1154"/>
      <c r="D71" s="1154"/>
      <c r="E71" s="1154"/>
      <c r="F71" s="1154"/>
      <c r="G71" s="1154"/>
      <c r="H71" s="1154"/>
      <c r="I71" s="1154"/>
      <c r="J71" s="1154"/>
      <c r="K71" s="1154"/>
      <c r="L71" s="1154"/>
      <c r="M71" s="1154"/>
      <c r="N71" s="1154"/>
      <c r="O71" s="1154"/>
      <c r="P71" s="1154"/>
      <c r="Q71" s="1154"/>
      <c r="R71" s="1154"/>
      <c r="S71" s="1154"/>
      <c r="T71" s="1154"/>
      <c r="U71" s="1154"/>
      <c r="V71" s="1154"/>
      <c r="W71" s="1154"/>
      <c r="X71" s="1154"/>
      <c r="Y71" s="1154"/>
      <c r="Z71" s="1154"/>
      <c r="AA71" s="1154"/>
      <c r="AB71" s="1154"/>
      <c r="AC71" s="2444" t="s">
        <v>2006</v>
      </c>
      <c r="AD71" s="2460"/>
      <c r="AE71" s="2460"/>
      <c r="AF71" s="2460"/>
      <c r="AG71" s="2460"/>
      <c r="AH71" s="2460"/>
      <c r="AI71" s="2460"/>
      <c r="AJ71" s="2460"/>
      <c r="AK71" s="2460"/>
      <c r="AL71" s="2460"/>
      <c r="AM71" s="2461"/>
      <c r="AN71" s="1155"/>
    </row>
    <row r="72" spans="1:40" ht="15" customHeight="1">
      <c r="A72" s="1155"/>
      <c r="B72" s="1154"/>
      <c r="C72" s="1154"/>
      <c r="D72" s="1154"/>
      <c r="E72" s="1154"/>
      <c r="F72" s="1154"/>
      <c r="G72" s="1154"/>
      <c r="H72" s="1154"/>
      <c r="I72" s="1154"/>
      <c r="J72" s="1154"/>
      <c r="K72" s="1154"/>
      <c r="L72" s="1154"/>
      <c r="M72" s="1154"/>
      <c r="N72" s="1154"/>
      <c r="O72" s="1154"/>
      <c r="P72" s="1154"/>
      <c r="Q72" s="1154"/>
      <c r="R72" s="1154"/>
      <c r="S72" s="1154"/>
      <c r="T72" s="1154"/>
      <c r="U72" s="1154"/>
      <c r="V72" s="1154"/>
      <c r="W72" s="1154"/>
      <c r="X72" s="1154"/>
      <c r="Y72" s="1154"/>
      <c r="Z72" s="1154"/>
      <c r="AA72" s="1154"/>
      <c r="AB72" s="1154"/>
      <c r="AC72" s="2462"/>
      <c r="AD72" s="2463"/>
      <c r="AE72" s="2463"/>
      <c r="AF72" s="2463"/>
      <c r="AG72" s="2463"/>
      <c r="AH72" s="2463"/>
      <c r="AI72" s="2463"/>
      <c r="AJ72" s="2463"/>
      <c r="AK72" s="2463"/>
      <c r="AL72" s="2463"/>
      <c r="AM72" s="2464"/>
      <c r="AN72" s="1155"/>
    </row>
    <row r="73" spans="1:40" ht="15.75" customHeight="1">
      <c r="A73" s="1155"/>
      <c r="B73" s="2468" t="s">
        <v>1836</v>
      </c>
      <c r="C73" s="2468"/>
      <c r="D73" s="2468"/>
      <c r="E73" s="2468"/>
      <c r="F73" s="2468"/>
      <c r="G73" s="2468"/>
      <c r="H73" s="2468"/>
      <c r="I73" s="2468"/>
      <c r="J73" s="2468"/>
      <c r="K73" s="2468"/>
      <c r="L73" s="2468"/>
      <c r="M73" s="2468"/>
      <c r="N73" s="1154"/>
      <c r="O73" s="1154"/>
      <c r="P73" s="1154"/>
      <c r="Q73" s="1154"/>
      <c r="R73" s="1154"/>
      <c r="S73" s="1154"/>
      <c r="T73" s="1154"/>
      <c r="U73" s="1154"/>
      <c r="V73" s="1154"/>
      <c r="W73" s="1154"/>
      <c r="X73" s="1154"/>
      <c r="Y73" s="1154"/>
      <c r="Z73" s="1154"/>
      <c r="AA73" s="1154"/>
      <c r="AB73" s="1154"/>
      <c r="AC73" s="2462"/>
      <c r="AD73" s="2463"/>
      <c r="AE73" s="2463"/>
      <c r="AF73" s="2463"/>
      <c r="AG73" s="2463"/>
      <c r="AH73" s="2463"/>
      <c r="AI73" s="2463"/>
      <c r="AJ73" s="2463"/>
      <c r="AK73" s="2463"/>
      <c r="AL73" s="2463"/>
      <c r="AM73" s="2464"/>
      <c r="AN73" s="1155"/>
    </row>
    <row r="74" spans="1:40" ht="15" customHeight="1">
      <c r="A74" s="1155"/>
      <c r="B74" s="2469"/>
      <c r="C74" s="2469"/>
      <c r="D74" s="2469"/>
      <c r="E74" s="2469"/>
      <c r="F74" s="2469"/>
      <c r="G74" s="2469"/>
      <c r="H74" s="2469"/>
      <c r="I74" s="2469"/>
      <c r="J74" s="2469"/>
      <c r="K74" s="2469"/>
      <c r="L74" s="2469"/>
      <c r="M74" s="2469"/>
      <c r="N74" s="1154"/>
      <c r="O74" s="1154"/>
      <c r="P74" s="1154"/>
      <c r="Q74" s="1154"/>
      <c r="R74" s="1154"/>
      <c r="S74" s="1154"/>
      <c r="T74" s="1154"/>
      <c r="U74" s="1154"/>
      <c r="V74" s="1154"/>
      <c r="W74" s="1154"/>
      <c r="X74" s="1154"/>
      <c r="Y74" s="1154"/>
      <c r="Z74" s="1154"/>
      <c r="AA74" s="1154"/>
      <c r="AB74" s="1154"/>
      <c r="AC74" s="2462"/>
      <c r="AD74" s="2463"/>
      <c r="AE74" s="2463"/>
      <c r="AF74" s="2463"/>
      <c r="AG74" s="2463"/>
      <c r="AH74" s="2463"/>
      <c r="AI74" s="2463"/>
      <c r="AJ74" s="2463"/>
      <c r="AK74" s="2463"/>
      <c r="AL74" s="2463"/>
      <c r="AM74" s="2464"/>
      <c r="AN74" s="1155"/>
    </row>
    <row r="75" spans="1:40" ht="15" customHeight="1">
      <c r="A75" s="1155"/>
      <c r="B75" s="1209"/>
      <c r="C75" s="1209"/>
      <c r="D75" s="1210"/>
      <c r="E75" s="1211"/>
      <c r="F75" s="1209"/>
      <c r="G75" s="1209"/>
      <c r="H75" s="1212"/>
      <c r="I75" s="1211"/>
      <c r="J75" s="1209"/>
      <c r="K75" s="1206"/>
      <c r="L75" s="1210"/>
      <c r="M75" s="1211"/>
      <c r="N75" s="1154"/>
      <c r="O75" s="1154"/>
      <c r="P75" s="1154"/>
      <c r="Q75" s="1154"/>
      <c r="R75" s="1154"/>
      <c r="S75" s="1154"/>
      <c r="T75" s="1154"/>
      <c r="U75" s="1154"/>
      <c r="V75" s="1154"/>
      <c r="W75" s="1154"/>
      <c r="X75" s="1154"/>
      <c r="Y75" s="1154"/>
      <c r="Z75" s="1154"/>
      <c r="AA75" s="1154"/>
      <c r="AB75" s="1154"/>
      <c r="AC75" s="2462"/>
      <c r="AD75" s="2463"/>
      <c r="AE75" s="2463"/>
      <c r="AF75" s="2463"/>
      <c r="AG75" s="2463"/>
      <c r="AH75" s="2463"/>
      <c r="AI75" s="2463"/>
      <c r="AJ75" s="2463"/>
      <c r="AK75" s="2463"/>
      <c r="AL75" s="2463"/>
      <c r="AM75" s="2464"/>
      <c r="AN75" s="1155"/>
    </row>
    <row r="76" spans="1:40" ht="15" customHeight="1">
      <c r="A76" s="1155"/>
      <c r="B76" s="1209"/>
      <c r="C76" s="1209"/>
      <c r="D76" s="1210"/>
      <c r="E76" s="1211"/>
      <c r="F76" s="1209"/>
      <c r="G76" s="1209"/>
      <c r="H76" s="1213"/>
      <c r="I76" s="1211"/>
      <c r="J76" s="1209"/>
      <c r="K76" s="1206"/>
      <c r="L76" s="1214"/>
      <c r="M76" s="1211"/>
      <c r="N76" s="1154"/>
      <c r="O76" s="1154"/>
      <c r="P76" s="1154"/>
      <c r="Q76" s="1154"/>
      <c r="R76" s="1154"/>
      <c r="S76" s="1154"/>
      <c r="T76" s="1154"/>
      <c r="U76" s="1154"/>
      <c r="V76" s="1154"/>
      <c r="W76" s="1154"/>
      <c r="X76" s="1154"/>
      <c r="Y76" s="1154"/>
      <c r="Z76" s="1154"/>
      <c r="AA76" s="1154"/>
      <c r="AB76" s="1154"/>
      <c r="AC76" s="2462"/>
      <c r="AD76" s="2463"/>
      <c r="AE76" s="2463"/>
      <c r="AF76" s="2463"/>
      <c r="AG76" s="2463"/>
      <c r="AH76" s="2463"/>
      <c r="AI76" s="2463"/>
      <c r="AJ76" s="2463"/>
      <c r="AK76" s="2463"/>
      <c r="AL76" s="2463"/>
      <c r="AM76" s="2464"/>
      <c r="AN76" s="1155"/>
    </row>
    <row r="77" spans="1:40" ht="18" customHeight="1">
      <c r="A77" s="1155"/>
      <c r="B77" s="1206"/>
      <c r="C77" s="1215"/>
      <c r="D77" s="1210"/>
      <c r="E77" s="1211"/>
      <c r="F77" s="1209"/>
      <c r="G77" s="1206"/>
      <c r="H77" s="1214"/>
      <c r="I77" s="1211"/>
      <c r="J77" s="1209"/>
      <c r="K77" s="1206"/>
      <c r="L77" s="1214"/>
      <c r="M77" s="1211"/>
      <c r="N77" s="1203"/>
      <c r="O77" s="1203"/>
      <c r="P77" s="1203"/>
      <c r="Q77" s="1203"/>
      <c r="R77" s="1203"/>
      <c r="S77" s="1203"/>
      <c r="T77" s="1203"/>
      <c r="U77" s="1203"/>
      <c r="V77" s="1203"/>
      <c r="W77" s="1203"/>
      <c r="X77" s="1203"/>
      <c r="Y77" s="1203"/>
      <c r="Z77" s="1203"/>
      <c r="AA77" s="1203"/>
      <c r="AB77" s="1154"/>
      <c r="AC77" s="2462"/>
      <c r="AD77" s="2463"/>
      <c r="AE77" s="2463"/>
      <c r="AF77" s="2463"/>
      <c r="AG77" s="2463"/>
      <c r="AH77" s="2463"/>
      <c r="AI77" s="2463"/>
      <c r="AJ77" s="2463"/>
      <c r="AK77" s="2463"/>
      <c r="AL77" s="2463"/>
      <c r="AM77" s="2464"/>
      <c r="AN77" s="1155"/>
    </row>
    <row r="78" spans="1:40">
      <c r="A78" s="1155"/>
      <c r="B78" s="1206"/>
      <c r="C78" s="1206"/>
      <c r="D78" s="1206"/>
      <c r="E78" s="1206"/>
      <c r="F78" s="1206"/>
      <c r="G78" s="1206"/>
      <c r="H78" s="1206"/>
      <c r="I78" s="1206"/>
      <c r="J78" s="1206"/>
      <c r="K78" s="1206"/>
      <c r="L78" s="1206"/>
      <c r="M78" s="1206"/>
      <c r="N78" s="1203"/>
      <c r="O78" s="1203"/>
      <c r="P78" s="1203"/>
      <c r="Q78" s="1203"/>
      <c r="R78" s="1203"/>
      <c r="S78" s="1203"/>
      <c r="T78" s="1203"/>
      <c r="U78" s="1203"/>
      <c r="V78" s="1203"/>
      <c r="W78" s="1203"/>
      <c r="X78" s="1203"/>
      <c r="Y78" s="1203"/>
      <c r="Z78" s="1203"/>
      <c r="AA78" s="1154"/>
      <c r="AB78" s="1216"/>
      <c r="AC78" s="2462"/>
      <c r="AD78" s="2463"/>
      <c r="AE78" s="2463"/>
      <c r="AF78" s="2463"/>
      <c r="AG78" s="2463"/>
      <c r="AH78" s="2463"/>
      <c r="AI78" s="2463"/>
      <c r="AJ78" s="2463"/>
      <c r="AK78" s="2463"/>
      <c r="AL78" s="2463"/>
      <c r="AM78" s="2464"/>
      <c r="AN78" s="1155"/>
    </row>
    <row r="79" spans="1:40">
      <c r="A79" s="1155"/>
      <c r="B79" s="2470"/>
      <c r="C79" s="2470"/>
      <c r="D79" s="2470"/>
      <c r="E79" s="2470"/>
      <c r="F79" s="2470"/>
      <c r="G79" s="2470"/>
      <c r="H79" s="2470"/>
      <c r="I79" s="2470"/>
      <c r="J79" s="2470"/>
      <c r="K79" s="2470"/>
      <c r="L79" s="2470"/>
      <c r="M79" s="2470"/>
      <c r="N79" s="1204"/>
      <c r="O79" s="1204"/>
      <c r="P79" s="1204"/>
      <c r="Q79" s="1204"/>
      <c r="R79" s="1204"/>
      <c r="S79" s="1204"/>
      <c r="T79" s="1204"/>
      <c r="U79" s="1204"/>
      <c r="V79" s="1204"/>
      <c r="W79" s="1204"/>
      <c r="X79" s="1204"/>
      <c r="Y79" s="1204"/>
      <c r="Z79" s="1204"/>
      <c r="AA79" s="1205"/>
      <c r="AB79" s="1216"/>
      <c r="AC79" s="2465"/>
      <c r="AD79" s="2466"/>
      <c r="AE79" s="2466"/>
      <c r="AF79" s="2466"/>
      <c r="AG79" s="2466"/>
      <c r="AH79" s="2466"/>
      <c r="AI79" s="2466"/>
      <c r="AJ79" s="2466"/>
      <c r="AK79" s="2466"/>
      <c r="AL79" s="2466"/>
      <c r="AM79" s="2467"/>
      <c r="AN79" s="1155"/>
    </row>
    <row r="80" spans="1:40">
      <c r="A80" s="1155"/>
      <c r="B80" s="1217"/>
      <c r="C80" s="1217"/>
      <c r="D80" s="1218"/>
      <c r="E80" s="1219"/>
      <c r="F80" s="1217"/>
      <c r="G80" s="1217"/>
      <c r="H80" s="1220"/>
      <c r="I80" s="1219"/>
      <c r="J80" s="1217"/>
      <c r="K80" s="1155"/>
      <c r="L80" s="1221"/>
      <c r="M80" s="1219"/>
      <c r="N80" s="1154"/>
      <c r="O80" s="1154"/>
      <c r="P80" s="1154"/>
      <c r="Q80" s="1154"/>
      <c r="R80" s="1154"/>
      <c r="S80" s="1154"/>
      <c r="T80" s="1154"/>
      <c r="U80" s="1154"/>
      <c r="V80" s="1154"/>
      <c r="W80" s="1154"/>
      <c r="X80" s="1154"/>
      <c r="Y80" s="1154"/>
      <c r="Z80" s="1154"/>
      <c r="AA80" s="1154"/>
      <c r="AB80" s="1154"/>
      <c r="AN80" s="1155"/>
    </row>
    <row r="81" spans="1:40">
      <c r="A81" s="1155"/>
      <c r="B81" s="1217"/>
      <c r="C81" s="1217"/>
      <c r="D81" s="1218"/>
      <c r="E81" s="1219"/>
      <c r="F81" s="1217"/>
      <c r="G81" s="1217"/>
      <c r="H81" s="1220"/>
      <c r="I81" s="1219"/>
      <c r="J81" s="1217"/>
      <c r="K81" s="1155"/>
      <c r="L81" s="1221"/>
      <c r="M81" s="1219"/>
      <c r="N81" s="1154"/>
      <c r="O81" s="1154"/>
      <c r="P81" s="1154"/>
      <c r="Q81" s="1154"/>
      <c r="R81" s="1154"/>
      <c r="S81" s="1154"/>
      <c r="T81" s="1154"/>
      <c r="U81" s="1154"/>
      <c r="V81" s="1154"/>
      <c r="W81" s="1154"/>
      <c r="X81" s="1154"/>
      <c r="Y81" s="1154"/>
      <c r="Z81" s="1154"/>
      <c r="AA81" s="1154"/>
      <c r="AB81" s="1154"/>
      <c r="AN81" s="1155"/>
    </row>
    <row r="82" spans="1:40" ht="20.25">
      <c r="A82" s="1155"/>
      <c r="B82" s="1154"/>
      <c r="C82" s="1222"/>
      <c r="D82" s="1210"/>
      <c r="E82" s="1211"/>
      <c r="F82" s="1209"/>
      <c r="G82" s="1154"/>
      <c r="H82" s="1210"/>
      <c r="I82" s="1211"/>
      <c r="J82" s="1209"/>
      <c r="K82" s="1154"/>
      <c r="L82" s="1210"/>
      <c r="M82" s="1211"/>
      <c r="N82" s="1154"/>
      <c r="O82" s="1154"/>
      <c r="P82" s="1154"/>
      <c r="Q82" s="1154"/>
      <c r="R82" s="1154"/>
      <c r="S82" s="1154"/>
      <c r="T82" s="1154"/>
      <c r="U82" s="1154"/>
      <c r="V82" s="1154"/>
      <c r="W82" s="1154"/>
      <c r="X82" s="1154"/>
      <c r="Y82" s="1154"/>
      <c r="Z82" s="1154"/>
      <c r="AA82" s="1154"/>
      <c r="AB82" s="1154"/>
      <c r="AF82" s="1223"/>
      <c r="AG82" s="1223"/>
      <c r="AH82" s="1223"/>
      <c r="AI82" s="1223"/>
      <c r="AJ82" s="1223"/>
      <c r="AK82" s="1223"/>
      <c r="AL82" s="1223"/>
      <c r="AM82" s="1223"/>
      <c r="AN82" s="1155"/>
    </row>
    <row r="83" spans="1:40" ht="15.75" customHeight="1">
      <c r="A83" s="1155"/>
      <c r="B83" s="1154"/>
      <c r="C83" s="1154"/>
      <c r="D83" s="1154"/>
      <c r="E83" s="1154"/>
      <c r="F83" s="1154"/>
      <c r="G83" s="1154"/>
      <c r="H83" s="1154"/>
      <c r="I83" s="1154"/>
      <c r="J83" s="1154"/>
      <c r="K83" s="1154"/>
      <c r="L83" s="1154"/>
      <c r="M83" s="1154"/>
      <c r="N83" s="1154"/>
      <c r="O83" s="1157"/>
      <c r="P83" s="1154"/>
      <c r="Q83" s="1154"/>
      <c r="R83" s="1154"/>
      <c r="S83" s="1154"/>
      <c r="T83" s="1154"/>
      <c r="U83" s="1154"/>
      <c r="V83" s="1154"/>
      <c r="W83" s="1154"/>
      <c r="AA83" s="1224"/>
      <c r="AB83" s="1154"/>
      <c r="AF83" s="1225"/>
      <c r="AG83" s="1225"/>
      <c r="AH83" s="1225"/>
      <c r="AI83" s="1225"/>
      <c r="AJ83" s="1225"/>
      <c r="AK83" s="1225"/>
      <c r="AL83" s="1225"/>
      <c r="AM83" s="1225"/>
      <c r="AN83" s="1155"/>
    </row>
    <row r="84" spans="1:40" ht="15.75" customHeight="1">
      <c r="A84" s="1155"/>
      <c r="B84" s="1154"/>
      <c r="O84" s="1154"/>
      <c r="P84" s="1154"/>
      <c r="Q84" s="1154"/>
      <c r="R84" s="1154"/>
      <c r="S84" s="1154"/>
      <c r="T84" s="1154"/>
      <c r="U84" s="1154"/>
      <c r="V84" s="1154"/>
      <c r="W84" s="1154"/>
      <c r="AA84" s="1226"/>
      <c r="AB84" s="1154"/>
      <c r="AC84" s="1157" t="s">
        <v>1837</v>
      </c>
      <c r="AD84" s="1154" t="s">
        <v>1986</v>
      </c>
      <c r="AE84" s="1155"/>
      <c r="AF84" s="1225"/>
      <c r="AG84" s="1225"/>
      <c r="AH84" s="1225"/>
      <c r="AI84" s="1225"/>
      <c r="AJ84" s="1225"/>
      <c r="AK84" s="1225"/>
      <c r="AL84" s="1225"/>
      <c r="AM84" s="1225"/>
    </row>
    <row r="85" spans="1:40" ht="15" customHeight="1">
      <c r="A85" s="1155"/>
      <c r="B85" s="1154"/>
      <c r="O85" s="1154"/>
      <c r="P85" s="1154"/>
      <c r="Q85" s="1154"/>
      <c r="R85" s="1154"/>
      <c r="S85" s="1154"/>
      <c r="T85" s="1154"/>
      <c r="U85" s="1154"/>
      <c r="V85" s="1154"/>
      <c r="W85" s="1154"/>
      <c r="AA85" s="1157"/>
      <c r="AB85" s="1154"/>
      <c r="AC85" s="1157" t="s">
        <v>1838</v>
      </c>
      <c r="AD85" s="1154"/>
      <c r="AE85" s="1227" t="s">
        <v>1793</v>
      </c>
      <c r="AF85" s="1225"/>
      <c r="AG85" s="1225"/>
      <c r="AH85" s="1225"/>
      <c r="AI85" s="1225"/>
      <c r="AJ85" s="1225"/>
      <c r="AK85" s="1225"/>
      <c r="AL85" s="1225"/>
      <c r="AM85" s="1225"/>
    </row>
    <row r="86" spans="1:40" ht="15.75" customHeight="1">
      <c r="A86" s="1155"/>
      <c r="B86" s="1154"/>
      <c r="O86" s="1154"/>
      <c r="P86" s="1154"/>
      <c r="Q86" s="1154"/>
      <c r="R86" s="1154"/>
      <c r="S86" s="1154"/>
      <c r="T86" s="1154"/>
      <c r="U86" s="1154"/>
      <c r="V86" s="1154"/>
      <c r="W86" s="1154"/>
      <c r="AA86" s="1228"/>
      <c r="AB86" s="1154"/>
      <c r="AC86" s="1157" t="s">
        <v>1839</v>
      </c>
      <c r="AD86" s="1154"/>
      <c r="AE86" s="1155" t="str">
        <f>PROGRAMACION!D5</f>
        <v>REPOSICION DEL SISTEMA DE FLOCULANTES — LB0</v>
      </c>
      <c r="AF86" s="1225"/>
      <c r="AG86" s="1225"/>
      <c r="AH86" s="1225"/>
      <c r="AI86" s="1225"/>
      <c r="AJ86" s="1225"/>
      <c r="AK86" s="1225"/>
      <c r="AL86" s="1225"/>
      <c r="AM86" s="1225"/>
    </row>
    <row r="87" spans="1:40" ht="18" customHeight="1">
      <c r="A87" s="1155"/>
      <c r="B87" s="1154"/>
      <c r="O87" s="1154"/>
      <c r="P87" s="1154"/>
      <c r="Q87" s="1154"/>
      <c r="R87" s="1154"/>
      <c r="S87" s="1154"/>
      <c r="T87" s="1154"/>
      <c r="U87" s="1154"/>
      <c r="V87" s="1154"/>
      <c r="W87" s="1154"/>
      <c r="X87" s="1154"/>
      <c r="Y87" s="1154"/>
      <c r="Z87" s="1154"/>
      <c r="AA87" s="1154"/>
      <c r="AB87" s="1154"/>
      <c r="AC87" s="1157" t="s">
        <v>1840</v>
      </c>
      <c r="AD87" s="1154"/>
      <c r="AE87" s="1229">
        <f>'Carátula (P)'!C17</f>
        <v>33</v>
      </c>
      <c r="AF87" s="1225"/>
      <c r="AG87" s="1225"/>
      <c r="AH87" s="1225"/>
      <c r="AI87" s="1225"/>
      <c r="AJ87" s="1225"/>
      <c r="AK87" s="1225"/>
      <c r="AL87" s="1225"/>
      <c r="AM87" s="1225"/>
    </row>
    <row r="88" spans="1:40" ht="18" customHeight="1">
      <c r="A88" s="1155"/>
      <c r="B88" s="1154"/>
      <c r="O88" s="1154"/>
      <c r="P88" s="1154"/>
      <c r="Q88" s="1154"/>
      <c r="R88" s="1154"/>
      <c r="S88" s="1154"/>
      <c r="T88" s="1154"/>
      <c r="U88" s="1154"/>
      <c r="V88" s="1154"/>
      <c r="W88" s="1154"/>
      <c r="X88" s="1154"/>
      <c r="Y88" s="1154"/>
      <c r="Z88" s="1154"/>
      <c r="AA88" s="1154"/>
      <c r="AB88" s="1154"/>
      <c r="AC88" s="1225"/>
      <c r="AD88" s="1225"/>
      <c r="AE88" s="1225"/>
      <c r="AF88" s="1225"/>
      <c r="AG88" s="1225"/>
      <c r="AH88" s="1225"/>
      <c r="AI88" s="1225"/>
      <c r="AJ88" s="1225"/>
      <c r="AK88" s="1225"/>
      <c r="AL88" s="1225"/>
      <c r="AM88" s="1225"/>
    </row>
    <row r="89" spans="1:40" ht="18" customHeight="1">
      <c r="A89" s="1155"/>
      <c r="B89" s="1154"/>
      <c r="C89" s="1171"/>
      <c r="D89" s="1230"/>
      <c r="E89" s="1231"/>
      <c r="F89" s="1232"/>
      <c r="G89" s="1233"/>
      <c r="H89" s="1234"/>
      <c r="I89" s="1231"/>
      <c r="J89" s="1232"/>
      <c r="K89" s="1233"/>
      <c r="L89" s="1234"/>
      <c r="M89" s="1231"/>
      <c r="N89" s="1232"/>
      <c r="O89" s="1154"/>
      <c r="P89" s="1154"/>
      <c r="Q89" s="1154"/>
      <c r="R89" s="1154"/>
      <c r="S89" s="1154"/>
      <c r="T89" s="1154"/>
      <c r="U89" s="1154"/>
      <c r="V89" s="1154"/>
      <c r="W89" s="1154"/>
      <c r="X89" s="1154"/>
      <c r="Y89" s="1154"/>
      <c r="Z89" s="1154"/>
      <c r="AA89" s="1154"/>
      <c r="AB89" s="1154"/>
      <c r="AC89" s="1225"/>
      <c r="AD89" s="1225"/>
      <c r="AE89" s="1225"/>
      <c r="AF89" s="1225"/>
      <c r="AG89" s="1225"/>
      <c r="AH89" s="1225"/>
      <c r="AI89" s="1225"/>
      <c r="AJ89" s="1225"/>
      <c r="AK89" s="1225"/>
      <c r="AL89" s="1225"/>
      <c r="AM89" s="1225"/>
    </row>
    <row r="90" spans="1:40" ht="18" customHeight="1">
      <c r="A90" s="1155"/>
      <c r="B90" s="1154"/>
      <c r="C90" s="1171"/>
      <c r="D90" s="1230"/>
      <c r="E90" s="1231"/>
      <c r="F90" s="1232"/>
      <c r="G90" s="1233"/>
      <c r="H90" s="1234"/>
      <c r="I90" s="1231"/>
      <c r="J90" s="1232"/>
      <c r="K90" s="1235"/>
      <c r="L90" s="1234"/>
      <c r="M90" s="1231"/>
      <c r="N90" s="1232"/>
      <c r="O90" s="1154"/>
      <c r="P90" s="1154"/>
      <c r="Q90" s="1154"/>
      <c r="R90" s="1154"/>
      <c r="S90" s="1154"/>
      <c r="T90" s="1154"/>
      <c r="U90" s="1154"/>
      <c r="V90" s="1154"/>
      <c r="W90" s="1154"/>
      <c r="X90" s="1154"/>
      <c r="Y90" s="1154"/>
      <c r="Z90" s="1154"/>
      <c r="AA90" s="1154"/>
      <c r="AB90" s="1154"/>
      <c r="AC90" s="1225"/>
      <c r="AD90" s="1225"/>
      <c r="AE90" s="1225"/>
      <c r="AF90" s="1225"/>
      <c r="AG90" s="1225"/>
      <c r="AH90" s="1225"/>
      <c r="AI90" s="1225"/>
      <c r="AJ90" s="1225"/>
      <c r="AK90" s="1225"/>
      <c r="AL90" s="1225"/>
      <c r="AM90" s="1225"/>
    </row>
    <row r="91" spans="1:40" ht="15" hidden="1" customHeight="1">
      <c r="A91" s="1155"/>
      <c r="B91" s="1154"/>
      <c r="C91" s="2430" t="s">
        <v>1841</v>
      </c>
      <c r="D91" s="2430"/>
      <c r="E91" s="2430"/>
      <c r="F91" s="2430"/>
      <c r="G91" s="2430"/>
      <c r="H91" s="2430"/>
      <c r="I91" s="2430"/>
      <c r="J91" s="2430"/>
      <c r="K91" s="2430"/>
      <c r="L91" s="2430"/>
      <c r="M91" s="2430"/>
      <c r="N91" s="2430"/>
      <c r="O91" s="1154"/>
      <c r="P91" s="1154"/>
      <c r="Q91" s="1154"/>
      <c r="R91" s="1154"/>
      <c r="S91" s="1154"/>
      <c r="T91" s="1154"/>
      <c r="U91" s="1154"/>
      <c r="V91" s="1154"/>
      <c r="W91" s="1154"/>
      <c r="X91" s="1154"/>
      <c r="Y91" s="1154"/>
      <c r="Z91" s="1154"/>
      <c r="AA91" s="1154"/>
      <c r="AB91" s="1154"/>
      <c r="AC91" s="1225"/>
      <c r="AD91" s="1225"/>
      <c r="AE91" s="1225"/>
      <c r="AF91" s="1225"/>
      <c r="AG91" s="1225"/>
      <c r="AH91" s="1225"/>
      <c r="AI91" s="1225"/>
      <c r="AJ91" s="1225"/>
      <c r="AK91" s="1225"/>
      <c r="AL91" s="1225"/>
      <c r="AM91" s="1225"/>
    </row>
    <row r="92" spans="1:40" hidden="1">
      <c r="A92" s="1155"/>
      <c r="B92" s="1154"/>
      <c r="C92" s="1236" t="s">
        <v>1842</v>
      </c>
      <c r="D92" s="1236"/>
      <c r="E92" s="1237"/>
      <c r="F92" s="1238">
        <f>IFERROR(E92/E94,0)</f>
        <v>0</v>
      </c>
      <c r="G92" s="1236" t="s">
        <v>1843</v>
      </c>
      <c r="H92" s="1236"/>
      <c r="I92" s="1236"/>
      <c r="J92" s="1238">
        <f>IFERROR(I92/I94,0)</f>
        <v>0</v>
      </c>
      <c r="K92" s="2431" t="s">
        <v>1844</v>
      </c>
      <c r="L92" s="2432"/>
      <c r="M92" s="1237"/>
      <c r="N92" s="1238">
        <f>IFERROR(M92/M94,0)</f>
        <v>0</v>
      </c>
      <c r="O92" s="1154"/>
      <c r="P92" s="1154"/>
      <c r="Q92" s="1154"/>
      <c r="R92" s="1154"/>
      <c r="S92" s="1154"/>
      <c r="T92" s="1154"/>
      <c r="U92" s="1154"/>
      <c r="V92" s="1154"/>
      <c r="W92" s="1154"/>
      <c r="X92" s="1154"/>
      <c r="Y92" s="1154"/>
      <c r="Z92" s="1154"/>
      <c r="AA92" s="1154"/>
      <c r="AB92" s="1154"/>
    </row>
    <row r="93" spans="1:40" hidden="1">
      <c r="A93" s="1155"/>
      <c r="B93" s="1155"/>
      <c r="C93" s="1236" t="s">
        <v>1845</v>
      </c>
      <c r="D93" s="1236"/>
      <c r="E93" s="1237"/>
      <c r="F93" s="1238">
        <f>IFERROR(E93/E94,0)</f>
        <v>0</v>
      </c>
      <c r="G93" s="1236" t="s">
        <v>1846</v>
      </c>
      <c r="H93" s="1236"/>
      <c r="I93" s="1236"/>
      <c r="J93" s="1238">
        <f>IFERROR(I93/I94,0)</f>
        <v>0</v>
      </c>
      <c r="K93" s="2431" t="s">
        <v>1847</v>
      </c>
      <c r="L93" s="2432"/>
      <c r="M93" s="1237"/>
      <c r="N93" s="1238">
        <f>IFERROR(M93/M94,0)</f>
        <v>0</v>
      </c>
      <c r="O93" s="1155"/>
      <c r="P93" s="1155"/>
      <c r="Q93" s="1155"/>
      <c r="R93" s="1155"/>
      <c r="S93" s="1155"/>
      <c r="T93" s="1155"/>
      <c r="U93" s="1155"/>
      <c r="V93" s="1155"/>
      <c r="W93" s="1155"/>
      <c r="X93" s="1155"/>
      <c r="Y93" s="1155"/>
      <c r="Z93" s="1155"/>
      <c r="AA93" s="1155"/>
      <c r="AB93" s="1155"/>
      <c r="AC93" s="1154"/>
      <c r="AD93" s="1154"/>
      <c r="AE93" s="1154"/>
      <c r="AF93" s="1154"/>
      <c r="AG93" s="1154"/>
      <c r="AH93" s="1154"/>
      <c r="AI93" s="1154"/>
      <c r="AJ93" s="1154"/>
      <c r="AK93" s="1154"/>
      <c r="AL93" s="1154"/>
      <c r="AM93" s="1154"/>
    </row>
    <row r="94" spans="1:40" ht="18" hidden="1">
      <c r="C94" s="1171"/>
      <c r="D94" s="1230"/>
      <c r="E94" s="1239">
        <f>SUM(E92:E93)</f>
        <v>0</v>
      </c>
      <c r="F94" s="1240">
        <f>SUM(F92:F93)</f>
        <v>0</v>
      </c>
      <c r="G94" s="1233"/>
      <c r="H94" s="1171"/>
      <c r="I94" s="1239">
        <f>SUM(I92:I93)</f>
        <v>0</v>
      </c>
      <c r="J94" s="1240">
        <f>SUM(J92:J93)</f>
        <v>0</v>
      </c>
      <c r="K94" s="1233"/>
      <c r="L94" s="1171"/>
      <c r="M94" s="1239">
        <f>SUM(M92:M93)</f>
        <v>0</v>
      </c>
      <c r="N94" s="1240">
        <f>SUM(N92:N93)</f>
        <v>0</v>
      </c>
      <c r="AG94" s="1224"/>
      <c r="AH94" s="1224"/>
      <c r="AI94" s="1224"/>
      <c r="AJ94" s="1224"/>
      <c r="AK94" s="1224"/>
      <c r="AL94" s="1157"/>
      <c r="AM94" s="1157"/>
    </row>
    <row r="95" spans="1:40" ht="18" hidden="1">
      <c r="C95" s="1171"/>
      <c r="D95" s="1230"/>
      <c r="E95" s="1231"/>
      <c r="F95" s="1232"/>
      <c r="G95" s="1233"/>
      <c r="H95" s="1234"/>
      <c r="I95" s="1231"/>
      <c r="J95" s="1232"/>
      <c r="K95" s="1233"/>
      <c r="L95" s="1234"/>
      <c r="M95" s="1231"/>
      <c r="N95" s="1232"/>
      <c r="AG95" s="1226"/>
      <c r="AH95" s="1226"/>
      <c r="AI95" s="1226"/>
      <c r="AJ95" s="1226"/>
      <c r="AK95" s="1226"/>
      <c r="AL95" s="1226"/>
      <c r="AM95" s="1226"/>
    </row>
    <row r="96" spans="1:40">
      <c r="AG96" s="1157"/>
      <c r="AH96" s="1157"/>
      <c r="AI96" s="1157"/>
      <c r="AJ96" s="1157"/>
      <c r="AK96" s="1157"/>
      <c r="AL96" s="1157"/>
      <c r="AM96" s="1157"/>
    </row>
    <row r="97" spans="29:39">
      <c r="AG97" s="1157"/>
      <c r="AH97" s="1157"/>
      <c r="AI97" s="1157"/>
      <c r="AJ97" s="1157"/>
      <c r="AK97" s="1157"/>
      <c r="AL97" s="1157"/>
      <c r="AM97" s="1157"/>
    </row>
    <row r="98" spans="29:39" ht="15.75">
      <c r="AC98" s="1154"/>
      <c r="AD98" s="1154"/>
      <c r="AE98" s="1154"/>
      <c r="AF98" s="2433"/>
      <c r="AG98" s="2433"/>
      <c r="AH98" s="1157"/>
      <c r="AI98" s="1157"/>
      <c r="AJ98" s="1157"/>
      <c r="AK98" s="1157"/>
      <c r="AL98" s="1157"/>
      <c r="AM98" s="1157"/>
    </row>
    <row r="99" spans="29:39">
      <c r="AC99" s="1154"/>
      <c r="AD99" s="1154"/>
      <c r="AE99" s="1154"/>
      <c r="AF99" s="1154"/>
      <c r="AG99" s="1154"/>
      <c r="AH99" s="1154"/>
      <c r="AI99" s="1154"/>
      <c r="AJ99" s="1154"/>
      <c r="AK99" s="1154"/>
      <c r="AL99" s="1154"/>
      <c r="AM99" s="1154"/>
    </row>
    <row r="100" spans="29:39">
      <c r="AC100" s="1154"/>
      <c r="AD100" s="1154"/>
      <c r="AE100" s="1154"/>
      <c r="AF100" s="1154"/>
      <c r="AG100" s="1154"/>
      <c r="AH100" s="1154"/>
      <c r="AI100" s="1154"/>
      <c r="AJ100" s="1154"/>
      <c r="AK100" s="1154"/>
      <c r="AL100" s="1154"/>
      <c r="AM100" s="1154"/>
    </row>
    <row r="101" spans="29:39">
      <c r="AC101" s="1154"/>
      <c r="AD101" s="1154"/>
      <c r="AE101" s="1154"/>
      <c r="AF101" s="1154"/>
      <c r="AG101" s="1154"/>
      <c r="AH101" s="1154"/>
      <c r="AI101" s="1154"/>
      <c r="AJ101" s="1154"/>
      <c r="AK101" s="1154"/>
      <c r="AL101" s="1154"/>
      <c r="AM101" s="1154"/>
    </row>
    <row r="102" spans="29:39">
      <c r="AC102" s="1154"/>
      <c r="AD102" s="1154"/>
      <c r="AE102" s="1154"/>
      <c r="AF102" s="1154"/>
      <c r="AG102" s="1154"/>
      <c r="AH102" s="1154"/>
      <c r="AI102" s="1154"/>
      <c r="AJ102" s="1154"/>
      <c r="AK102" s="1154"/>
      <c r="AL102" s="1154"/>
      <c r="AM102" s="1154"/>
    </row>
    <row r="103" spans="29:39">
      <c r="AC103" s="1154"/>
      <c r="AD103" s="1154"/>
      <c r="AE103" s="1154"/>
      <c r="AF103" s="1154"/>
      <c r="AG103" s="1154"/>
      <c r="AH103" s="1154"/>
      <c r="AI103" s="1154"/>
      <c r="AJ103" s="1154"/>
      <c r="AK103" s="1154"/>
      <c r="AL103" s="1154"/>
      <c r="AM103" s="1154"/>
    </row>
    <row r="104" spans="29:39">
      <c r="AC104" s="1155"/>
      <c r="AD104" s="1155"/>
      <c r="AE104" s="1155"/>
      <c r="AF104" s="1155"/>
      <c r="AG104" s="1155"/>
      <c r="AH104" s="1155"/>
      <c r="AI104" s="1155"/>
      <c r="AJ104" s="1155"/>
      <c r="AK104" s="1155"/>
      <c r="AL104" s="1155"/>
      <c r="AM104" s="1155"/>
    </row>
  </sheetData>
  <mergeCells count="48">
    <mergeCell ref="AF16:AI16"/>
    <mergeCell ref="AJ16:AM16"/>
    <mergeCell ref="AF17:AG17"/>
    <mergeCell ref="AH17:AI17"/>
    <mergeCell ref="AJ17:AK17"/>
    <mergeCell ref="AL17:AM17"/>
    <mergeCell ref="AC32:AM32"/>
    <mergeCell ref="AC18:AE18"/>
    <mergeCell ref="AF18:AG18"/>
    <mergeCell ref="AH18:AI18"/>
    <mergeCell ref="AJ18:AK18"/>
    <mergeCell ref="AL18:AM18"/>
    <mergeCell ref="AC19:AE19"/>
    <mergeCell ref="AF19:AG19"/>
    <mergeCell ref="AH19:AI19"/>
    <mergeCell ref="AJ19:AK19"/>
    <mergeCell ref="AL19:AM19"/>
    <mergeCell ref="AC20:AM20"/>
    <mergeCell ref="AC21:AE21"/>
    <mergeCell ref="AF21:AG21"/>
    <mergeCell ref="AI21:AK21"/>
    <mergeCell ref="AL21:AM21"/>
    <mergeCell ref="AC33:AE34"/>
    <mergeCell ref="AF33:AI33"/>
    <mergeCell ref="AJ33:AM33"/>
    <mergeCell ref="AF34:AG34"/>
    <mergeCell ref="AH34:AI34"/>
    <mergeCell ref="AJ34:AK34"/>
    <mergeCell ref="AL34:AM34"/>
    <mergeCell ref="AF35:AG35"/>
    <mergeCell ref="AH35:AI35"/>
    <mergeCell ref="AJ35:AK35"/>
    <mergeCell ref="AL35:AM35"/>
    <mergeCell ref="AC37:AE37"/>
    <mergeCell ref="AF37:AG37"/>
    <mergeCell ref="AI37:AK37"/>
    <mergeCell ref="AL37:AM37"/>
    <mergeCell ref="C91:N91"/>
    <mergeCell ref="K92:L92"/>
    <mergeCell ref="K93:L93"/>
    <mergeCell ref="AF98:AG98"/>
    <mergeCell ref="AC40:AM47"/>
    <mergeCell ref="AC51:AM54"/>
    <mergeCell ref="AC59:AM67"/>
    <mergeCell ref="AC71:AM79"/>
    <mergeCell ref="B73:M73"/>
    <mergeCell ref="B74:M74"/>
    <mergeCell ref="B79:M79"/>
  </mergeCells>
  <pageMargins left="0.7" right="0.7" top="0.75" bottom="0.75" header="0.3" footer="0.3"/>
  <pageSetup paperSize="9" scale="28"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C5103-A8C0-4E8F-8235-8A7A77E5C669}">
  <sheetPr>
    <tabColor rgb="FF00B050"/>
  </sheetPr>
  <dimension ref="A1:AF344"/>
  <sheetViews>
    <sheetView topLeftCell="A5" workbookViewId="0"/>
  </sheetViews>
  <sheetFormatPr baseColWidth="10" defaultRowHeight="15"/>
  <cols>
    <col min="1" max="1" width="11.85546875" style="1241" customWidth="1"/>
    <col min="2" max="2" width="8.28515625" style="1242" customWidth="1"/>
    <col min="3" max="3" width="10.42578125" style="1241" customWidth="1"/>
    <col min="4" max="4" width="53.140625" style="1118" customWidth="1"/>
    <col min="5" max="6" width="11.5703125" style="1118" customWidth="1"/>
    <col min="7" max="7" width="9" style="1243" customWidth="1"/>
    <col min="8" max="8" width="7.7109375" style="1118" customWidth="1"/>
    <col min="9" max="9" width="9.85546875" style="1118" customWidth="1"/>
    <col min="10" max="10" width="12.42578125" style="1244" customWidth="1"/>
    <col min="11" max="11" width="16" style="1244" customWidth="1"/>
    <col min="12" max="12" width="12.7109375" style="1245" customWidth="1"/>
    <col min="13" max="13" width="12.28515625" style="1246" customWidth="1"/>
    <col min="14" max="14" width="3.7109375" style="1246" customWidth="1"/>
    <col min="15" max="18" width="13.28515625" style="1246" customWidth="1"/>
    <col min="19" max="27" width="13.28515625" style="1118" customWidth="1"/>
    <col min="28" max="16384" width="11.42578125" style="1118"/>
  </cols>
  <sheetData>
    <row r="1" spans="1:32" hidden="1">
      <c r="A1" s="1241" t="s">
        <v>1946</v>
      </c>
    </row>
    <row r="2" spans="1:32" hidden="1"/>
    <row r="3" spans="1:32" hidden="1"/>
    <row r="4" spans="1:32" hidden="1"/>
    <row r="5" spans="1:32" ht="21.75" thickBot="1">
      <c r="D5" s="1247" t="s">
        <v>1972</v>
      </c>
      <c r="E5" s="1248"/>
      <c r="F5" s="1248"/>
      <c r="G5" s="1248"/>
      <c r="H5" s="1248"/>
      <c r="I5" s="1248"/>
      <c r="J5" s="1249"/>
      <c r="K5" s="1248"/>
      <c r="L5" s="1248"/>
      <c r="M5" s="1248"/>
      <c r="N5" s="1248"/>
      <c r="O5" s="1248"/>
      <c r="P5" s="1248"/>
      <c r="Q5" s="1248"/>
      <c r="R5" s="1248"/>
    </row>
    <row r="6" spans="1:32">
      <c r="A6" s="1542" t="s">
        <v>1848</v>
      </c>
      <c r="B6" s="1543" t="s">
        <v>1849</v>
      </c>
      <c r="C6" s="1542" t="s">
        <v>932</v>
      </c>
      <c r="D6" s="1544" t="s">
        <v>1850</v>
      </c>
      <c r="E6" s="1544" t="s">
        <v>1851</v>
      </c>
      <c r="F6" s="1544" t="s">
        <v>1852</v>
      </c>
      <c r="G6" s="1545" t="s">
        <v>1853</v>
      </c>
      <c r="H6" s="1544" t="s">
        <v>1854</v>
      </c>
      <c r="I6" s="1544" t="s">
        <v>414</v>
      </c>
      <c r="J6" s="1546" t="s">
        <v>1484</v>
      </c>
      <c r="K6" s="1546" t="s">
        <v>1855</v>
      </c>
      <c r="L6" s="1546" t="s">
        <v>1856</v>
      </c>
      <c r="M6" s="2515" t="s">
        <v>1860</v>
      </c>
      <c r="N6" s="1547" t="s">
        <v>1861</v>
      </c>
      <c r="O6" s="1547">
        <v>27</v>
      </c>
      <c r="P6" s="1547">
        <v>28</v>
      </c>
      <c r="Q6" s="1547">
        <v>29</v>
      </c>
      <c r="R6" s="1547">
        <v>30</v>
      </c>
      <c r="S6" s="1547">
        <v>31</v>
      </c>
      <c r="T6" s="1547">
        <v>32</v>
      </c>
      <c r="U6" s="1547">
        <v>33</v>
      </c>
      <c r="V6" s="1547">
        <v>34</v>
      </c>
      <c r="W6" s="1547">
        <v>35</v>
      </c>
      <c r="X6" s="1547">
        <v>36</v>
      </c>
      <c r="Y6" s="1547">
        <v>37</v>
      </c>
      <c r="Z6" s="1547">
        <v>38</v>
      </c>
      <c r="AA6" s="1547">
        <v>39</v>
      </c>
      <c r="AB6" s="1547">
        <v>40</v>
      </c>
      <c r="AC6" s="1547">
        <v>41</v>
      </c>
      <c r="AD6" s="1547">
        <v>42</v>
      </c>
      <c r="AE6" s="1547">
        <v>43</v>
      </c>
      <c r="AF6" s="1547">
        <v>44</v>
      </c>
    </row>
    <row r="7" spans="1:32">
      <c r="A7" s="1548"/>
      <c r="B7" s="1548"/>
      <c r="C7" s="1548"/>
      <c r="D7" s="1549"/>
      <c r="E7" s="1550"/>
      <c r="F7" s="1550"/>
      <c r="G7" s="1551"/>
      <c r="H7" s="1550"/>
      <c r="I7" s="1550"/>
      <c r="J7" s="1552"/>
      <c r="K7" s="2518">
        <f>K9</f>
        <v>8156.60840213341</v>
      </c>
      <c r="L7" s="2520"/>
      <c r="M7" s="2516"/>
      <c r="N7" s="1553"/>
      <c r="O7" s="1554">
        <v>46199</v>
      </c>
      <c r="P7" s="1554">
        <f>O8+1</f>
        <v>46206</v>
      </c>
      <c r="Q7" s="1554">
        <f t="shared" ref="Q7:AF7" si="0">P8+1</f>
        <v>46213</v>
      </c>
      <c r="R7" s="1554">
        <f t="shared" si="0"/>
        <v>46220</v>
      </c>
      <c r="S7" s="1554">
        <f t="shared" si="0"/>
        <v>46227</v>
      </c>
      <c r="T7" s="1554">
        <f t="shared" si="0"/>
        <v>46234</v>
      </c>
      <c r="U7" s="1554">
        <f t="shared" si="0"/>
        <v>46241</v>
      </c>
      <c r="V7" s="1554">
        <f t="shared" si="0"/>
        <v>46248</v>
      </c>
      <c r="W7" s="1554">
        <f t="shared" si="0"/>
        <v>46255</v>
      </c>
      <c r="X7" s="1554">
        <f t="shared" si="0"/>
        <v>46262</v>
      </c>
      <c r="Y7" s="1554">
        <f t="shared" si="0"/>
        <v>46269</v>
      </c>
      <c r="Z7" s="1554">
        <f t="shared" si="0"/>
        <v>46276</v>
      </c>
      <c r="AA7" s="1554">
        <f t="shared" si="0"/>
        <v>46283</v>
      </c>
      <c r="AB7" s="1554">
        <f t="shared" si="0"/>
        <v>46290</v>
      </c>
      <c r="AC7" s="1554">
        <f t="shared" si="0"/>
        <v>46297</v>
      </c>
      <c r="AD7" s="1554">
        <f t="shared" si="0"/>
        <v>46304</v>
      </c>
      <c r="AE7" s="1554">
        <f t="shared" si="0"/>
        <v>46311</v>
      </c>
      <c r="AF7" s="1554">
        <f t="shared" si="0"/>
        <v>46318</v>
      </c>
    </row>
    <row r="8" spans="1:32" ht="15.75" thickBot="1">
      <c r="A8" s="1555"/>
      <c r="B8" s="1555"/>
      <c r="C8" s="1555"/>
      <c r="D8" s="1556"/>
      <c r="E8" s="1557"/>
      <c r="F8" s="1557"/>
      <c r="G8" s="1558"/>
      <c r="H8" s="1557"/>
      <c r="I8" s="1557"/>
      <c r="J8" s="1559"/>
      <c r="K8" s="2519"/>
      <c r="L8" s="2521"/>
      <c r="M8" s="2517"/>
      <c r="N8" s="1560"/>
      <c r="O8" s="1561">
        <f>+O7+6</f>
        <v>46205</v>
      </c>
      <c r="P8" s="1561">
        <f>P7+6</f>
        <v>46212</v>
      </c>
      <c r="Q8" s="1561">
        <f t="shared" ref="Q8:AF8" si="1">Q7+6</f>
        <v>46219</v>
      </c>
      <c r="R8" s="1561">
        <f t="shared" si="1"/>
        <v>46226</v>
      </c>
      <c r="S8" s="1561">
        <f t="shared" si="1"/>
        <v>46233</v>
      </c>
      <c r="T8" s="1561">
        <f t="shared" si="1"/>
        <v>46240</v>
      </c>
      <c r="U8" s="1561">
        <f t="shared" si="1"/>
        <v>46247</v>
      </c>
      <c r="V8" s="1561">
        <f t="shared" si="1"/>
        <v>46254</v>
      </c>
      <c r="W8" s="1561">
        <f t="shared" si="1"/>
        <v>46261</v>
      </c>
      <c r="X8" s="1561">
        <f t="shared" si="1"/>
        <v>46268</v>
      </c>
      <c r="Y8" s="1561">
        <f t="shared" si="1"/>
        <v>46275</v>
      </c>
      <c r="Z8" s="1561">
        <f t="shared" si="1"/>
        <v>46282</v>
      </c>
      <c r="AA8" s="1561">
        <f t="shared" si="1"/>
        <v>46289</v>
      </c>
      <c r="AB8" s="1561">
        <f t="shared" si="1"/>
        <v>46296</v>
      </c>
      <c r="AC8" s="1561">
        <f t="shared" si="1"/>
        <v>46303</v>
      </c>
      <c r="AD8" s="1561">
        <f t="shared" si="1"/>
        <v>46310</v>
      </c>
      <c r="AE8" s="1561">
        <f t="shared" si="1"/>
        <v>46317</v>
      </c>
      <c r="AF8" s="1561">
        <f t="shared" si="1"/>
        <v>46324</v>
      </c>
    </row>
    <row r="9" spans="1:32">
      <c r="A9" s="1568"/>
      <c r="B9" s="1569"/>
      <c r="C9" s="1568"/>
      <c r="D9" s="1483" t="str">
        <f>D5</f>
        <v>REPOSICION DEL SISTEMA DE FLOCULANTES — LB0</v>
      </c>
      <c r="E9" s="1484"/>
      <c r="F9" s="1484"/>
      <c r="G9" s="1562"/>
      <c r="H9" s="1562"/>
      <c r="I9" s="1563"/>
      <c r="J9" s="1564"/>
      <c r="K9" s="1562">
        <f>SUM(K10:K214)</f>
        <v>8156.60840213341</v>
      </c>
      <c r="L9" s="1565">
        <f>SUM(L10:L214)</f>
        <v>1</v>
      </c>
      <c r="M9" s="1566"/>
      <c r="N9" s="1566"/>
      <c r="O9" s="1567"/>
      <c r="P9" s="1567"/>
      <c r="Q9" s="1567"/>
      <c r="R9" s="1567"/>
      <c r="S9" s="1567"/>
      <c r="T9" s="1567"/>
      <c r="U9" s="1567"/>
      <c r="V9" s="1567"/>
      <c r="W9" s="1567"/>
      <c r="X9" s="1567"/>
      <c r="Y9" s="1567"/>
      <c r="Z9" s="1567"/>
      <c r="AA9" s="1567"/>
      <c r="AB9" s="1567"/>
      <c r="AC9" s="1567"/>
      <c r="AD9" s="1567"/>
      <c r="AE9" s="1567"/>
      <c r="AF9" s="1567"/>
    </row>
    <row r="10" spans="1:32" s="1250" customFormat="1">
      <c r="A10" s="1493"/>
      <c r="B10" s="1570"/>
      <c r="C10" s="1493"/>
      <c r="D10" s="1494" t="s">
        <v>1172</v>
      </c>
      <c r="E10" s="1495"/>
      <c r="F10" s="1495"/>
      <c r="G10" s="1571"/>
      <c r="H10" s="1571"/>
      <c r="I10" s="1572"/>
      <c r="J10" s="1573"/>
      <c r="K10" s="1571"/>
      <c r="L10" s="1574"/>
      <c r="M10" s="1575"/>
      <c r="N10" s="1575"/>
      <c r="O10" s="1576"/>
      <c r="P10" s="1576"/>
      <c r="Q10" s="1576"/>
      <c r="R10" s="1576"/>
      <c r="S10" s="1576"/>
      <c r="T10" s="1576"/>
      <c r="U10" s="1576"/>
      <c r="V10" s="1576"/>
      <c r="W10" s="1576"/>
      <c r="X10" s="1576"/>
      <c r="Y10" s="1576"/>
      <c r="Z10" s="1576"/>
      <c r="AA10" s="1576"/>
      <c r="AB10" s="1576"/>
      <c r="AC10" s="1576"/>
      <c r="AD10" s="1576"/>
      <c r="AE10" s="1576"/>
      <c r="AF10" s="1576"/>
    </row>
    <row r="11" spans="1:32" s="1250" customFormat="1">
      <c r="A11" s="1493"/>
      <c r="B11" s="1570"/>
      <c r="C11" s="1493"/>
      <c r="D11" s="1494" t="s">
        <v>1487</v>
      </c>
      <c r="E11" s="1495"/>
      <c r="F11" s="1495"/>
      <c r="G11" s="1571"/>
      <c r="H11" s="1571"/>
      <c r="I11" s="1572"/>
      <c r="J11" s="1573"/>
      <c r="K11" s="1571"/>
      <c r="L11" s="1574"/>
      <c r="M11" s="1575"/>
      <c r="N11" s="1575"/>
      <c r="O11" s="1576"/>
      <c r="P11" s="1576"/>
      <c r="Q11" s="1576"/>
      <c r="R11" s="1576"/>
      <c r="S11" s="1576"/>
      <c r="T11" s="1576"/>
      <c r="U11" s="1576"/>
      <c r="V11" s="1576"/>
      <c r="W11" s="1576"/>
      <c r="X11" s="1576"/>
      <c r="Y11" s="1576"/>
      <c r="Z11" s="1576"/>
      <c r="AA11" s="1576"/>
      <c r="AB11" s="1576"/>
      <c r="AC11" s="1576"/>
      <c r="AD11" s="1576"/>
      <c r="AE11" s="1576"/>
      <c r="AF11" s="1576"/>
    </row>
    <row r="12" spans="1:32" s="1250" customFormat="1">
      <c r="A12" s="1493"/>
      <c r="B12" s="1570"/>
      <c r="C12" s="1493"/>
      <c r="D12" s="1494" t="s">
        <v>1488</v>
      </c>
      <c r="E12" s="1495"/>
      <c r="F12" s="1495"/>
      <c r="G12" s="1571"/>
      <c r="H12" s="1571"/>
      <c r="I12" s="1572"/>
      <c r="J12" s="1573"/>
      <c r="K12" s="1571"/>
      <c r="L12" s="1574"/>
      <c r="M12" s="1575"/>
      <c r="N12" s="1575"/>
      <c r="O12" s="1576"/>
      <c r="P12" s="1576"/>
      <c r="Q12" s="1576"/>
      <c r="R12" s="1576"/>
      <c r="S12" s="1576"/>
      <c r="T12" s="1576"/>
      <c r="U12" s="1576"/>
      <c r="V12" s="1576"/>
      <c r="W12" s="1576"/>
      <c r="X12" s="1576"/>
      <c r="Y12" s="1576"/>
      <c r="Z12" s="1576"/>
      <c r="AA12" s="1576"/>
      <c r="AB12" s="1576"/>
      <c r="AC12" s="1576"/>
      <c r="AD12" s="1576"/>
      <c r="AE12" s="1576"/>
      <c r="AF12" s="1576"/>
    </row>
    <row r="13" spans="1:32" s="1250" customFormat="1">
      <c r="A13" s="1493"/>
      <c r="B13" s="1570"/>
      <c r="C13" s="1493"/>
      <c r="D13" s="1494" t="s">
        <v>174</v>
      </c>
      <c r="E13" s="1495"/>
      <c r="F13" s="1495"/>
      <c r="G13" s="1571"/>
      <c r="H13" s="1571"/>
      <c r="I13" s="1572"/>
      <c r="J13" s="1573"/>
      <c r="K13" s="1571"/>
      <c r="L13" s="1574"/>
      <c r="M13" s="1575"/>
      <c r="N13" s="1575"/>
      <c r="O13" s="1576"/>
      <c r="P13" s="1576"/>
      <c r="Q13" s="1576"/>
      <c r="R13" s="1576"/>
      <c r="S13" s="1576"/>
      <c r="T13" s="1576"/>
      <c r="U13" s="1576"/>
      <c r="V13" s="1576"/>
      <c r="W13" s="1576"/>
      <c r="X13" s="1576"/>
      <c r="Y13" s="1576"/>
      <c r="Z13" s="1576"/>
      <c r="AA13" s="1576"/>
      <c r="AB13" s="1576"/>
      <c r="AC13" s="1576"/>
      <c r="AD13" s="1576"/>
      <c r="AE13" s="1576"/>
      <c r="AF13" s="1576"/>
    </row>
    <row r="14" spans="1:32">
      <c r="A14" s="1534"/>
      <c r="B14" s="1535">
        <f>MAX(O15:AF15)</f>
        <v>0</v>
      </c>
      <c r="C14" s="1534" t="str">
        <f>'P6-2'!E3</f>
        <v>A1000</v>
      </c>
      <c r="D14" s="1449" t="str">
        <f>'P6-2'!F3</f>
        <v>KOM</v>
      </c>
      <c r="E14" s="1536">
        <f>VLOOKUP($C14,'P6-2'!$E$3:$I$90,MATCH('P6-2'!$H$2,'P6-2'!$E$2:$I$2,0),FALSE)</f>
        <v>46204</v>
      </c>
      <c r="F14" s="1536">
        <f>VLOOKUP($C14,'P6-2'!$E$3:$I$90,MATCH('P6-2'!$I$2,'P6-2'!$E$2:$I$2,0),FALSE)</f>
        <v>46204</v>
      </c>
      <c r="G14" s="1537">
        <f>VLOOKUP($C14,'P6-2'!$E$3:$I$90,3,FALSE)</f>
        <v>1</v>
      </c>
      <c r="H14" s="1538">
        <f>'P6-2'!B3</f>
        <v>1</v>
      </c>
      <c r="I14" s="1538" t="str">
        <f>'P6-2'!C3</f>
        <v>Glb.</v>
      </c>
      <c r="J14" s="1539">
        <f>IFERROR($K14/$H14,0)</f>
        <v>0</v>
      </c>
      <c r="K14" s="1538">
        <f>'P6-2'!D3</f>
        <v>0</v>
      </c>
      <c r="L14" s="1540">
        <f>IFERROR($K14/$K$9,0)</f>
        <v>0</v>
      </c>
      <c r="M14" s="1457" t="s">
        <v>1862</v>
      </c>
      <c r="N14" s="1457"/>
      <c r="O14" s="1541">
        <f>IFERROR(SUMIF('ACTIVITI_PLAN (LB0)'!$B:$B,$C14,'ACTIVITI_PLAN (LB0)'!N:N)/$K14+N14,0)</f>
        <v>0</v>
      </c>
      <c r="P14" s="1541">
        <f>IFERROR(SUMIF('ACTIVITI_PLAN (LB0)'!$B:$B,$C14,'ACTIVITI_PLAN (LB0)'!O:O)/$K14+O14,0)</f>
        <v>0</v>
      </c>
      <c r="Q14" s="1541">
        <f>IFERROR(SUMIF('ACTIVITI_PLAN (LB0)'!$B:$B,$C14,'ACTIVITI_PLAN (LB0)'!P:P)/$K14+P14,0)</f>
        <v>0</v>
      </c>
      <c r="R14" s="1541">
        <f>IFERROR(SUMIF('ACTIVITI_PLAN (LB0)'!$B:$B,$C14,'ACTIVITI_PLAN (LB0)'!Q:Q)/$K14+Q14,0)</f>
        <v>0</v>
      </c>
      <c r="S14" s="1541">
        <f>IFERROR(SUMIF('ACTIVITI_PLAN (LB0)'!$B:$B,$C14,'ACTIVITI_PLAN (LB0)'!R:R)/$K14+R14,0)</f>
        <v>0</v>
      </c>
      <c r="T14" s="1541">
        <f>IFERROR(SUMIF('ACTIVITI_PLAN (LB0)'!$B:$B,$C14,'ACTIVITI_PLAN (LB0)'!S:S)/$K14+S14,0)</f>
        <v>0</v>
      </c>
      <c r="U14" s="1541">
        <f>IFERROR(SUMIF('ACTIVITI_PLAN (LB0)'!$B:$B,$C14,'ACTIVITI_PLAN (LB0)'!T:T)/$K14+T14,0)</f>
        <v>0</v>
      </c>
      <c r="V14" s="1541">
        <f>IFERROR(SUMIF('ACTIVITI_PLAN (LB0)'!$B:$B,$C14,'ACTIVITI_PLAN (LB0)'!U:U)/$K14+U14,0)</f>
        <v>0</v>
      </c>
      <c r="W14" s="1541">
        <f>IFERROR(SUMIF('ACTIVITI_PLAN (LB0)'!$B:$B,$C14,'ACTIVITI_PLAN (LB0)'!V:V)/$K14+V14,0)</f>
        <v>0</v>
      </c>
      <c r="X14" s="1541">
        <f>IFERROR(SUMIF('ACTIVITI_PLAN (LB0)'!$B:$B,$C14,'ACTIVITI_PLAN (LB0)'!W:W)/$K14+W14,0)</f>
        <v>0</v>
      </c>
      <c r="Y14" s="1541">
        <f>IFERROR(SUMIF('ACTIVITI_PLAN (LB0)'!$B:$B,$C14,'ACTIVITI_PLAN (LB0)'!X:X)/$K14+X14,0)</f>
        <v>0</v>
      </c>
      <c r="Z14" s="1541">
        <f>IFERROR(SUMIF('ACTIVITI_PLAN (LB0)'!$B:$B,$C14,'ACTIVITI_PLAN (LB0)'!Y:Y)/$K14+Y14,0)</f>
        <v>0</v>
      </c>
      <c r="AA14" s="1541">
        <f>IFERROR(SUMIF('ACTIVITI_PLAN (LB0)'!$B:$B,$C14,'ACTIVITI_PLAN (LB0)'!Z:Z)/$K14+Z14,0)</f>
        <v>0</v>
      </c>
      <c r="AB14" s="1541">
        <f>IFERROR(SUMIF('ACTIVITI_PLAN (LB0)'!$B:$B,$C14,'ACTIVITI_PLAN (LB0)'!AA:AA)/$K14+AA14,0)</f>
        <v>0</v>
      </c>
      <c r="AC14" s="1541">
        <f>IFERROR(SUMIF('ACTIVITI_PLAN (LB0)'!$B:$B,$C14,'ACTIVITI_PLAN (LB0)'!AB:AB)/$K14+AB14,0)</f>
        <v>0</v>
      </c>
      <c r="AD14" s="1541">
        <f>IFERROR(SUMIF('ACTIVITI_PLAN (LB0)'!$B:$B,$C14,'ACTIVITI_PLAN (LB0)'!AC:AC)/$K14+AC14,0)</f>
        <v>0</v>
      </c>
      <c r="AE14" s="1541">
        <f>IFERROR(SUMIF('ACTIVITI_PLAN (LB0)'!$B:$B,$C14,'ACTIVITI_PLAN (LB0)'!AD:AD)/$K14+AD14,0)</f>
        <v>0</v>
      </c>
      <c r="AF14" s="1541">
        <f>IFERROR(SUMIF('ACTIVITI_PLAN (LB0)'!$B:$B,$C14,'ACTIVITI_PLAN (LB0)'!AE:AE)/$K14+AE14,0)</f>
        <v>0</v>
      </c>
    </row>
    <row r="15" spans="1:32">
      <c r="A15" s="1577"/>
      <c r="B15" s="1578"/>
      <c r="C15" s="1577"/>
      <c r="D15" s="1577"/>
      <c r="E15" s="1579"/>
      <c r="F15" s="1579"/>
      <c r="G15" s="1580"/>
      <c r="H15" s="1581"/>
      <c r="I15" s="1581"/>
      <c r="J15" s="1582"/>
      <c r="K15" s="1581"/>
      <c r="L15" s="1583"/>
      <c r="M15" s="1584" t="s">
        <v>1811</v>
      </c>
      <c r="N15" s="1584"/>
      <c r="O15" s="1584">
        <f>IFERROR(MIN(1,METRADO!Q15/METRADO!$G14),0)</f>
        <v>0</v>
      </c>
      <c r="P15" s="1584">
        <f>IFERROR(MIN(1,METRADO!R15/METRADO!$G14),0)</f>
        <v>0</v>
      </c>
      <c r="Q15" s="1584">
        <f>IFERROR(MIN(1,METRADO!S15/METRADO!$G14),0)</f>
        <v>0</v>
      </c>
      <c r="R15" s="1584">
        <f>IFERROR(MIN(1,METRADO!T15/METRADO!$G14),0)</f>
        <v>0</v>
      </c>
      <c r="S15" s="1584">
        <f>IFERROR(MIN(1,METRADO!U15/METRADO!$G14),0)</f>
        <v>0</v>
      </c>
      <c r="T15" s="1584">
        <f>IFERROR(MIN(1,METRADO!V15/METRADO!$G14),0)</f>
        <v>0</v>
      </c>
      <c r="U15" s="1584">
        <f>IFERROR(MIN(1,METRADO!W15/METRADO!$G14),0)</f>
        <v>0</v>
      </c>
      <c r="V15" s="1584">
        <f>IFERROR(MIN(1,METRADO!X15/METRADO!$G14),0)</f>
        <v>0</v>
      </c>
      <c r="W15" s="1584">
        <f>IFERROR(MIN(1,METRADO!Y15/METRADO!$G14),0)</f>
        <v>0</v>
      </c>
      <c r="X15" s="1584">
        <f>IFERROR(MIN(1,METRADO!Z15/METRADO!$G14),0)</f>
        <v>0</v>
      </c>
      <c r="Y15" s="1584">
        <f>IFERROR(MIN(1,METRADO!AA15/METRADO!$G14),0)</f>
        <v>0</v>
      </c>
      <c r="Z15" s="1584">
        <f>IFERROR(MIN(1,METRADO!AB15/METRADO!$G14),0)</f>
        <v>0</v>
      </c>
      <c r="AA15" s="1584">
        <f>IFERROR(MIN(1,METRADO!AC15/METRADO!$G14),0)</f>
        <v>0</v>
      </c>
      <c r="AB15" s="1584">
        <f>IFERROR(MIN(1,METRADO!AD15/METRADO!$G14),0)</f>
        <v>0</v>
      </c>
      <c r="AC15" s="1584">
        <f>IFERROR(MIN(1,METRADO!AE15/METRADO!$G14),0)</f>
        <v>0</v>
      </c>
      <c r="AD15" s="1584">
        <f>IFERROR(MIN(1,METRADO!AF15/METRADO!$G14),0)</f>
        <v>0</v>
      </c>
      <c r="AE15" s="1584">
        <f>IFERROR(MIN(1,METRADO!AG15/METRADO!$G14),0)</f>
        <v>0</v>
      </c>
      <c r="AF15" s="1584">
        <f>IFERROR(MIN(1,METRADO!AH15/METRADO!$G14),0)</f>
        <v>0</v>
      </c>
    </row>
    <row r="16" spans="1:32">
      <c r="A16" s="1534"/>
      <c r="B16" s="1535">
        <f>MAX(O17:AF17)</f>
        <v>0</v>
      </c>
      <c r="C16" s="1534" t="str">
        <f>'P6-2'!E4</f>
        <v>A1010</v>
      </c>
      <c r="D16" s="1449" t="str">
        <f>'P6-2'!F4</f>
        <v>GESTION DE RIESGOS</v>
      </c>
      <c r="E16" s="1536">
        <f>VLOOKUP($C16,'P6-2'!$E$3:$I$90,MATCH('P6-2'!$H$2,'P6-2'!$E$2:$I$2,0),FALSE)</f>
        <v>46205</v>
      </c>
      <c r="F16" s="1536">
        <f>VLOOKUP($C16,'P6-2'!$E$3:$I$90,MATCH('P6-2'!$I$2,'P6-2'!$E$2:$I$2,0),FALSE)</f>
        <v>46212</v>
      </c>
      <c r="G16" s="1537">
        <f>VLOOKUP($C16,'P6-2'!$E$3:$I$90,3,FALSE)</f>
        <v>6</v>
      </c>
      <c r="H16" s="1538">
        <f>'P6-2'!B4</f>
        <v>1</v>
      </c>
      <c r="I16" s="1538" t="str">
        <f>'P6-2'!C4</f>
        <v>Glb.</v>
      </c>
      <c r="J16" s="1539">
        <f>IFERROR($K16/$H16,0)</f>
        <v>0</v>
      </c>
      <c r="K16" s="1538">
        <f>'P6-2'!D4</f>
        <v>0</v>
      </c>
      <c r="L16" s="1540">
        <f>IFERROR($K16/$K$9,0)</f>
        <v>0</v>
      </c>
      <c r="M16" s="1457" t="s">
        <v>1862</v>
      </c>
      <c r="N16" s="1457"/>
      <c r="O16" s="1541">
        <f>IFERROR(SUMIF('ACTIVITI_PLAN (LB0)'!$B:$B,$C16,'ACTIVITI_PLAN (LB0)'!N:N)/$K16+N16,0)</f>
        <v>0</v>
      </c>
      <c r="P16" s="1541">
        <f>IFERROR(SUMIF('ACTIVITI_PLAN (LB0)'!$B:$B,$C16,'ACTIVITI_PLAN (LB0)'!O:O)/$K16+O16,0)</f>
        <v>0</v>
      </c>
      <c r="Q16" s="1541">
        <f>IFERROR(SUMIF('ACTIVITI_PLAN (LB0)'!$B:$B,$C16,'ACTIVITI_PLAN (LB0)'!P:P)/$K16+P16,0)</f>
        <v>0</v>
      </c>
      <c r="R16" s="1541">
        <f>IFERROR(SUMIF('ACTIVITI_PLAN (LB0)'!$B:$B,$C16,'ACTIVITI_PLAN (LB0)'!Q:Q)/$K16+Q16,0)</f>
        <v>0</v>
      </c>
      <c r="S16" s="1541">
        <f>IFERROR(SUMIF('ACTIVITI_PLAN (LB0)'!$B:$B,$C16,'ACTIVITI_PLAN (LB0)'!R:R)/$K16+R16,0)</f>
        <v>0</v>
      </c>
      <c r="T16" s="1541">
        <f>IFERROR(SUMIF('ACTIVITI_PLAN (LB0)'!$B:$B,$C16,'ACTIVITI_PLAN (LB0)'!S:S)/$K16+S16,0)</f>
        <v>0</v>
      </c>
      <c r="U16" s="1541">
        <f>IFERROR(SUMIF('ACTIVITI_PLAN (LB0)'!$B:$B,$C16,'ACTIVITI_PLAN (LB0)'!T:T)/$K16+T16,0)</f>
        <v>0</v>
      </c>
      <c r="V16" s="1541">
        <f>IFERROR(SUMIF('ACTIVITI_PLAN (LB0)'!$B:$B,$C16,'ACTIVITI_PLAN (LB0)'!U:U)/$K16+U16,0)</f>
        <v>0</v>
      </c>
      <c r="W16" s="1541">
        <f>IFERROR(SUMIF('ACTIVITI_PLAN (LB0)'!$B:$B,$C16,'ACTIVITI_PLAN (LB0)'!V:V)/$K16+V16,0)</f>
        <v>0</v>
      </c>
      <c r="X16" s="1541">
        <f>IFERROR(SUMIF('ACTIVITI_PLAN (LB0)'!$B:$B,$C16,'ACTIVITI_PLAN (LB0)'!W:W)/$K16+W16,0)</f>
        <v>0</v>
      </c>
      <c r="Y16" s="1541">
        <f>IFERROR(SUMIF('ACTIVITI_PLAN (LB0)'!$B:$B,$C16,'ACTIVITI_PLAN (LB0)'!X:X)/$K16+X16,0)</f>
        <v>0</v>
      </c>
      <c r="Z16" s="1541">
        <f>IFERROR(SUMIF('ACTIVITI_PLAN (LB0)'!$B:$B,$C16,'ACTIVITI_PLAN (LB0)'!Y:Y)/$K16+Y16,0)</f>
        <v>0</v>
      </c>
      <c r="AA16" s="1541">
        <f>IFERROR(SUMIF('ACTIVITI_PLAN (LB0)'!$B:$B,$C16,'ACTIVITI_PLAN (LB0)'!Z:Z)/$K16+Z16,0)</f>
        <v>0</v>
      </c>
      <c r="AB16" s="1541">
        <f>IFERROR(SUMIF('ACTIVITI_PLAN (LB0)'!$B:$B,$C16,'ACTIVITI_PLAN (LB0)'!AA:AA)/$K16+AA16,0)</f>
        <v>0</v>
      </c>
      <c r="AC16" s="1541">
        <f>IFERROR(SUMIF('ACTIVITI_PLAN (LB0)'!$B:$B,$C16,'ACTIVITI_PLAN (LB0)'!AB:AB)/$K16+AB16,0)</f>
        <v>0</v>
      </c>
      <c r="AD16" s="1541">
        <f>IFERROR(SUMIF('ACTIVITI_PLAN (LB0)'!$B:$B,$C16,'ACTIVITI_PLAN (LB0)'!AC:AC)/$K16+AC16,0)</f>
        <v>0</v>
      </c>
      <c r="AE16" s="1541">
        <f>IFERROR(SUMIF('ACTIVITI_PLAN (LB0)'!$B:$B,$C16,'ACTIVITI_PLAN (LB0)'!AD:AD)/$K16+AD16,0)</f>
        <v>0</v>
      </c>
      <c r="AF16" s="1541">
        <f>IFERROR(SUMIF('ACTIVITI_PLAN (LB0)'!$B:$B,$C16,'ACTIVITI_PLAN (LB0)'!AE:AE)/$K16+AE16,0)</f>
        <v>0</v>
      </c>
    </row>
    <row r="17" spans="1:32">
      <c r="A17" s="1577"/>
      <c r="B17" s="1578"/>
      <c r="C17" s="1577"/>
      <c r="D17" s="1577"/>
      <c r="E17" s="1579"/>
      <c r="F17" s="1579"/>
      <c r="G17" s="1580"/>
      <c r="H17" s="1581"/>
      <c r="I17" s="1581"/>
      <c r="J17" s="1582"/>
      <c r="K17" s="1581"/>
      <c r="L17" s="1583"/>
      <c r="M17" s="1584" t="s">
        <v>1811</v>
      </c>
      <c r="N17" s="1584"/>
      <c r="O17" s="1584">
        <f>IFERROR(MIN(1,METRADO!Q17/METRADO!$G16),0)</f>
        <v>0</v>
      </c>
      <c r="P17" s="1584">
        <f>IFERROR(MIN(1,METRADO!R17/METRADO!$G16),0)</f>
        <v>0</v>
      </c>
      <c r="Q17" s="1584">
        <f>IFERROR(MIN(1,METRADO!S17/METRADO!$G16),0)</f>
        <v>0</v>
      </c>
      <c r="R17" s="1584">
        <f>IFERROR(MIN(1,METRADO!T17/METRADO!$G16),0)</f>
        <v>0</v>
      </c>
      <c r="S17" s="1584">
        <f>IFERROR(MIN(1,METRADO!U17/METRADO!$G16),0)</f>
        <v>0</v>
      </c>
      <c r="T17" s="1584">
        <f>IFERROR(MIN(1,METRADO!V17/METRADO!$G16),0)</f>
        <v>0</v>
      </c>
      <c r="U17" s="1584">
        <f>IFERROR(MIN(1,METRADO!W17/METRADO!$G16),0)</f>
        <v>0</v>
      </c>
      <c r="V17" s="1584">
        <f>IFERROR(MIN(1,METRADO!X17/METRADO!$G16),0)</f>
        <v>0</v>
      </c>
      <c r="W17" s="1584">
        <f>IFERROR(MIN(1,METRADO!Y17/METRADO!$G16),0)</f>
        <v>0</v>
      </c>
      <c r="X17" s="1584">
        <f>IFERROR(MIN(1,METRADO!Z17/METRADO!$G16),0)</f>
        <v>0</v>
      </c>
      <c r="Y17" s="1584">
        <f>IFERROR(MIN(1,METRADO!AA17/METRADO!$G16),0)</f>
        <v>0</v>
      </c>
      <c r="Z17" s="1584">
        <f>IFERROR(MIN(1,METRADO!AB17/METRADO!$G16),0)</f>
        <v>0</v>
      </c>
      <c r="AA17" s="1584">
        <f>IFERROR(MIN(1,METRADO!AC17/METRADO!$G16),0)</f>
        <v>0</v>
      </c>
      <c r="AB17" s="1584">
        <f>IFERROR(MIN(1,METRADO!AD17/METRADO!$G16),0)</f>
        <v>0</v>
      </c>
      <c r="AC17" s="1584">
        <f>IFERROR(MIN(1,METRADO!AE17/METRADO!$G16),0)</f>
        <v>0</v>
      </c>
      <c r="AD17" s="1584">
        <f>IFERROR(MIN(1,METRADO!AF17/METRADO!$G16),0)</f>
        <v>0</v>
      </c>
      <c r="AE17" s="1584">
        <f>IFERROR(MIN(1,METRADO!AG17/METRADO!$G16),0)</f>
        <v>0</v>
      </c>
      <c r="AF17" s="1584">
        <f>IFERROR(MIN(1,METRADO!AH17/METRADO!$G16),0)</f>
        <v>0</v>
      </c>
    </row>
    <row r="18" spans="1:32">
      <c r="A18" s="1534"/>
      <c r="B18" s="1535">
        <f>MAX(O19:AF19)</f>
        <v>0</v>
      </c>
      <c r="C18" s="1534" t="str">
        <f>'P6-2'!E5</f>
        <v>A1020</v>
      </c>
      <c r="D18" s="1449" t="str">
        <f>'P6-2'!F5</f>
        <v>PMAS</v>
      </c>
      <c r="E18" s="1536">
        <f>VLOOKUP($C18,'P6-2'!$E$3:$I$90,MATCH('P6-2'!$H$2,'P6-2'!$E$2:$I$2,0),FALSE)</f>
        <v>46205</v>
      </c>
      <c r="F18" s="1536">
        <f>VLOOKUP($C18,'P6-2'!$E$3:$I$90,MATCH('P6-2'!$I$2,'P6-2'!$E$2:$I$2,0),FALSE)</f>
        <v>46212</v>
      </c>
      <c r="G18" s="1537">
        <f>VLOOKUP($C18,'P6-2'!$E$3:$I$90,3,FALSE)</f>
        <v>6</v>
      </c>
      <c r="H18" s="1538">
        <f>'P6-2'!B5</f>
        <v>1</v>
      </c>
      <c r="I18" s="1538" t="str">
        <f>'P6-2'!C5</f>
        <v>Glb.</v>
      </c>
      <c r="J18" s="1539">
        <f>IFERROR($K18/$H18,0)</f>
        <v>0</v>
      </c>
      <c r="K18" s="1538">
        <f>'P6-2'!D5</f>
        <v>0</v>
      </c>
      <c r="L18" s="1540">
        <f>IFERROR($K18/$K$9,0)</f>
        <v>0</v>
      </c>
      <c r="M18" s="1457" t="s">
        <v>1862</v>
      </c>
      <c r="N18" s="1457"/>
      <c r="O18" s="1541">
        <f>IFERROR(SUMIF('ACTIVITI_PLAN (LB0)'!$B:$B,$C18,'ACTIVITI_PLAN (LB0)'!N:N)/$K18+N18,0)</f>
        <v>0</v>
      </c>
      <c r="P18" s="1541">
        <f>IFERROR(SUMIF('ACTIVITI_PLAN (LB0)'!$B:$B,$C18,'ACTIVITI_PLAN (LB0)'!O:O)/$K18+O18,0)</f>
        <v>0</v>
      </c>
      <c r="Q18" s="1541">
        <f>IFERROR(SUMIF('ACTIVITI_PLAN (LB0)'!$B:$B,$C18,'ACTIVITI_PLAN (LB0)'!P:P)/$K18+P18,0)</f>
        <v>0</v>
      </c>
      <c r="R18" s="1541">
        <f>IFERROR(SUMIF('ACTIVITI_PLAN (LB0)'!$B:$B,$C18,'ACTIVITI_PLAN (LB0)'!Q:Q)/$K18+Q18,0)</f>
        <v>0</v>
      </c>
      <c r="S18" s="1541">
        <f>IFERROR(SUMIF('ACTIVITI_PLAN (LB0)'!$B:$B,$C18,'ACTIVITI_PLAN (LB0)'!R:R)/$K18+R18,0)</f>
        <v>0</v>
      </c>
      <c r="T18" s="1541">
        <f>IFERROR(SUMIF('ACTIVITI_PLAN (LB0)'!$B:$B,$C18,'ACTIVITI_PLAN (LB0)'!S:S)/$K18+S18,0)</f>
        <v>0</v>
      </c>
      <c r="U18" s="1541">
        <f>IFERROR(SUMIF('ACTIVITI_PLAN (LB0)'!$B:$B,$C18,'ACTIVITI_PLAN (LB0)'!T:T)/$K18+T18,0)</f>
        <v>0</v>
      </c>
      <c r="V18" s="1541">
        <f>IFERROR(SUMIF('ACTIVITI_PLAN (LB0)'!$B:$B,$C18,'ACTIVITI_PLAN (LB0)'!U:U)/$K18+U18,0)</f>
        <v>0</v>
      </c>
      <c r="W18" s="1541">
        <f>IFERROR(SUMIF('ACTIVITI_PLAN (LB0)'!$B:$B,$C18,'ACTIVITI_PLAN (LB0)'!V:V)/$K18+V18,0)</f>
        <v>0</v>
      </c>
      <c r="X18" s="1541">
        <f>IFERROR(SUMIF('ACTIVITI_PLAN (LB0)'!$B:$B,$C18,'ACTIVITI_PLAN (LB0)'!W:W)/$K18+W18,0)</f>
        <v>0</v>
      </c>
      <c r="Y18" s="1541">
        <f>IFERROR(SUMIF('ACTIVITI_PLAN (LB0)'!$B:$B,$C18,'ACTIVITI_PLAN (LB0)'!X:X)/$K18+X18,0)</f>
        <v>0</v>
      </c>
      <c r="Z18" s="1541">
        <f>IFERROR(SUMIF('ACTIVITI_PLAN (LB0)'!$B:$B,$C18,'ACTIVITI_PLAN (LB0)'!Y:Y)/$K18+Y18,0)</f>
        <v>0</v>
      </c>
      <c r="AA18" s="1541">
        <f>IFERROR(SUMIF('ACTIVITI_PLAN (LB0)'!$B:$B,$C18,'ACTIVITI_PLAN (LB0)'!Z:Z)/$K18+Z18,0)</f>
        <v>0</v>
      </c>
      <c r="AB18" s="1541">
        <f>IFERROR(SUMIF('ACTIVITI_PLAN (LB0)'!$B:$B,$C18,'ACTIVITI_PLAN (LB0)'!AA:AA)/$K18+AA18,0)</f>
        <v>0</v>
      </c>
      <c r="AC18" s="1541">
        <f>IFERROR(SUMIF('ACTIVITI_PLAN (LB0)'!$B:$B,$C18,'ACTIVITI_PLAN (LB0)'!AB:AB)/$K18+AB18,0)</f>
        <v>0</v>
      </c>
      <c r="AD18" s="1541">
        <f>IFERROR(SUMIF('ACTIVITI_PLAN (LB0)'!$B:$B,$C18,'ACTIVITI_PLAN (LB0)'!AC:AC)/$K18+AC18,0)</f>
        <v>0</v>
      </c>
      <c r="AE18" s="1541">
        <f>IFERROR(SUMIF('ACTIVITI_PLAN (LB0)'!$B:$B,$C18,'ACTIVITI_PLAN (LB0)'!AD:AD)/$K18+AD18,0)</f>
        <v>0</v>
      </c>
      <c r="AF18" s="1541">
        <f>IFERROR(SUMIF('ACTIVITI_PLAN (LB0)'!$B:$B,$C18,'ACTIVITI_PLAN (LB0)'!AE:AE)/$K18+AE18,0)</f>
        <v>0</v>
      </c>
    </row>
    <row r="19" spans="1:32">
      <c r="A19" s="1577"/>
      <c r="B19" s="1578"/>
      <c r="C19" s="1577"/>
      <c r="D19" s="1577"/>
      <c r="E19" s="1579"/>
      <c r="F19" s="1579"/>
      <c r="G19" s="1580"/>
      <c r="H19" s="1581"/>
      <c r="I19" s="1581"/>
      <c r="J19" s="1582"/>
      <c r="K19" s="1581"/>
      <c r="L19" s="1583"/>
      <c r="M19" s="1584" t="s">
        <v>1811</v>
      </c>
      <c r="N19" s="1584"/>
      <c r="O19" s="1584">
        <f>IFERROR(MIN(1,METRADO!Q19/METRADO!$G18),0)</f>
        <v>0</v>
      </c>
      <c r="P19" s="1584">
        <f>IFERROR(MIN(1,METRADO!R19/METRADO!$G18),0)</f>
        <v>0</v>
      </c>
      <c r="Q19" s="1584">
        <f>IFERROR(MIN(1,METRADO!S19/METRADO!$G18),0)</f>
        <v>0</v>
      </c>
      <c r="R19" s="1584">
        <f>IFERROR(MIN(1,METRADO!T19/METRADO!$G18),0)</f>
        <v>0</v>
      </c>
      <c r="S19" s="1584">
        <f>IFERROR(MIN(1,METRADO!U19/METRADO!$G18),0)</f>
        <v>0</v>
      </c>
      <c r="T19" s="1584">
        <f>IFERROR(MIN(1,METRADO!V19/METRADO!$G18),0)</f>
        <v>0</v>
      </c>
      <c r="U19" s="1584">
        <f>IFERROR(MIN(1,METRADO!W19/METRADO!$G18),0)</f>
        <v>0</v>
      </c>
      <c r="V19" s="1584">
        <f>IFERROR(MIN(1,METRADO!X19/METRADO!$G18),0)</f>
        <v>0</v>
      </c>
      <c r="W19" s="1584">
        <f>IFERROR(MIN(1,METRADO!Y19/METRADO!$G18),0)</f>
        <v>0</v>
      </c>
      <c r="X19" s="1584">
        <f>IFERROR(MIN(1,METRADO!Z19/METRADO!$G18),0)</f>
        <v>0</v>
      </c>
      <c r="Y19" s="1584">
        <f>IFERROR(MIN(1,METRADO!AA19/METRADO!$G18),0)</f>
        <v>0</v>
      </c>
      <c r="Z19" s="1584">
        <f>IFERROR(MIN(1,METRADO!AB19/METRADO!$G18),0)</f>
        <v>0</v>
      </c>
      <c r="AA19" s="1584">
        <f>IFERROR(MIN(1,METRADO!AC19/METRADO!$G18),0)</f>
        <v>0</v>
      </c>
      <c r="AB19" s="1584">
        <f>IFERROR(MIN(1,METRADO!AD19/METRADO!$G18),0)</f>
        <v>0</v>
      </c>
      <c r="AC19" s="1584">
        <f>IFERROR(MIN(1,METRADO!AE19/METRADO!$G18),0)</f>
        <v>0</v>
      </c>
      <c r="AD19" s="1584">
        <f>IFERROR(MIN(1,METRADO!AF19/METRADO!$G18),0)</f>
        <v>0</v>
      </c>
      <c r="AE19" s="1584">
        <f>IFERROR(MIN(1,METRADO!AG19/METRADO!$G18),0)</f>
        <v>0</v>
      </c>
      <c r="AF19" s="1584">
        <f>IFERROR(MIN(1,METRADO!AH19/METRADO!$G18),0)</f>
        <v>0</v>
      </c>
    </row>
    <row r="20" spans="1:32">
      <c r="A20" s="1534"/>
      <c r="B20" s="1535">
        <f>MAX(O21:AF21)</f>
        <v>0</v>
      </c>
      <c r="C20" s="1534" t="str">
        <f>'P6-2'!E6</f>
        <v>A1030</v>
      </c>
      <c r="D20" s="1449" t="str">
        <f>'P6-2'!F6</f>
        <v>FOTOCHECKS</v>
      </c>
      <c r="E20" s="1536">
        <f>VLOOKUP($C20,'P6-2'!$E$3:$I$90,MATCH('P6-2'!$H$2,'P6-2'!$E$2:$I$2,0),FALSE)</f>
        <v>46205</v>
      </c>
      <c r="F20" s="1536">
        <f>VLOOKUP($C20,'P6-2'!$E$3:$I$90,MATCH('P6-2'!$I$2,'P6-2'!$E$2:$I$2,0),FALSE)</f>
        <v>46220</v>
      </c>
      <c r="G20" s="1537">
        <f>VLOOKUP($C20,'P6-2'!$E$3:$I$90,3,FALSE)</f>
        <v>12</v>
      </c>
      <c r="H20" s="1538">
        <f>'P6-2'!B6</f>
        <v>1</v>
      </c>
      <c r="I20" s="1538" t="str">
        <f>'P6-2'!C6</f>
        <v>Glb.</v>
      </c>
      <c r="J20" s="1539">
        <f>IFERROR($K20/$H20,0)</f>
        <v>0</v>
      </c>
      <c r="K20" s="1538">
        <f>'P6-2'!D6</f>
        <v>0</v>
      </c>
      <c r="L20" s="1540">
        <f>IFERROR($K20/$K$9,0)</f>
        <v>0</v>
      </c>
      <c r="M20" s="1457" t="s">
        <v>1862</v>
      </c>
      <c r="N20" s="1457"/>
      <c r="O20" s="1541">
        <f>IFERROR(SUMIF('ACTIVITI_PLAN (LB0)'!$B:$B,$C20,'ACTIVITI_PLAN (LB0)'!N:N)/$K20+N20,0)</f>
        <v>0</v>
      </c>
      <c r="P20" s="1541">
        <f>IFERROR(SUMIF('ACTIVITI_PLAN (LB0)'!$B:$B,$C20,'ACTIVITI_PLAN (LB0)'!O:O)/$K20+O20,0)</f>
        <v>0</v>
      </c>
      <c r="Q20" s="1541">
        <f>IFERROR(SUMIF('ACTIVITI_PLAN (LB0)'!$B:$B,$C20,'ACTIVITI_PLAN (LB0)'!P:P)/$K20+P20,0)</f>
        <v>0</v>
      </c>
      <c r="R20" s="1541">
        <f>IFERROR(SUMIF('ACTIVITI_PLAN (LB0)'!$B:$B,$C20,'ACTIVITI_PLAN (LB0)'!Q:Q)/$K20+Q20,0)</f>
        <v>0</v>
      </c>
      <c r="S20" s="1541">
        <f>IFERROR(SUMIF('ACTIVITI_PLAN (LB0)'!$B:$B,$C20,'ACTIVITI_PLAN (LB0)'!R:R)/$K20+R20,0)</f>
        <v>0</v>
      </c>
      <c r="T20" s="1541">
        <f>IFERROR(SUMIF('ACTIVITI_PLAN (LB0)'!$B:$B,$C20,'ACTIVITI_PLAN (LB0)'!S:S)/$K20+S20,0)</f>
        <v>0</v>
      </c>
      <c r="U20" s="1541">
        <f>IFERROR(SUMIF('ACTIVITI_PLAN (LB0)'!$B:$B,$C20,'ACTIVITI_PLAN (LB0)'!T:T)/$K20+T20,0)</f>
        <v>0</v>
      </c>
      <c r="V20" s="1541">
        <f>IFERROR(SUMIF('ACTIVITI_PLAN (LB0)'!$B:$B,$C20,'ACTIVITI_PLAN (LB0)'!U:U)/$K20+U20,0)</f>
        <v>0</v>
      </c>
      <c r="W20" s="1541">
        <f>IFERROR(SUMIF('ACTIVITI_PLAN (LB0)'!$B:$B,$C20,'ACTIVITI_PLAN (LB0)'!V:V)/$K20+V20,0)</f>
        <v>0</v>
      </c>
      <c r="X20" s="1541">
        <f>IFERROR(SUMIF('ACTIVITI_PLAN (LB0)'!$B:$B,$C20,'ACTIVITI_PLAN (LB0)'!W:W)/$K20+W20,0)</f>
        <v>0</v>
      </c>
      <c r="Y20" s="1541">
        <f>IFERROR(SUMIF('ACTIVITI_PLAN (LB0)'!$B:$B,$C20,'ACTIVITI_PLAN (LB0)'!X:X)/$K20+X20,0)</f>
        <v>0</v>
      </c>
      <c r="Z20" s="1541">
        <f>IFERROR(SUMIF('ACTIVITI_PLAN (LB0)'!$B:$B,$C20,'ACTIVITI_PLAN (LB0)'!Y:Y)/$K20+Y20,0)</f>
        <v>0</v>
      </c>
      <c r="AA20" s="1541">
        <f>IFERROR(SUMIF('ACTIVITI_PLAN (LB0)'!$B:$B,$C20,'ACTIVITI_PLAN (LB0)'!Z:Z)/$K20+Z20,0)</f>
        <v>0</v>
      </c>
      <c r="AB20" s="1541">
        <f>IFERROR(SUMIF('ACTIVITI_PLAN (LB0)'!$B:$B,$C20,'ACTIVITI_PLAN (LB0)'!AA:AA)/$K20+AA20,0)</f>
        <v>0</v>
      </c>
      <c r="AC20" s="1541">
        <f>IFERROR(SUMIF('ACTIVITI_PLAN (LB0)'!$B:$B,$C20,'ACTIVITI_PLAN (LB0)'!AB:AB)/$K20+AB20,0)</f>
        <v>0</v>
      </c>
      <c r="AD20" s="1541">
        <f>IFERROR(SUMIF('ACTIVITI_PLAN (LB0)'!$B:$B,$C20,'ACTIVITI_PLAN (LB0)'!AC:AC)/$K20+AC20,0)</f>
        <v>0</v>
      </c>
      <c r="AE20" s="1541">
        <f>IFERROR(SUMIF('ACTIVITI_PLAN (LB0)'!$B:$B,$C20,'ACTIVITI_PLAN (LB0)'!AD:AD)/$K20+AD20,0)</f>
        <v>0</v>
      </c>
      <c r="AF20" s="1541">
        <f>IFERROR(SUMIF('ACTIVITI_PLAN (LB0)'!$B:$B,$C20,'ACTIVITI_PLAN (LB0)'!AE:AE)/$K20+AE20,0)</f>
        <v>0</v>
      </c>
    </row>
    <row r="21" spans="1:32">
      <c r="A21" s="1577"/>
      <c r="B21" s="1578"/>
      <c r="C21" s="1577"/>
      <c r="D21" s="1577"/>
      <c r="E21" s="1579"/>
      <c r="F21" s="1579"/>
      <c r="G21" s="1580"/>
      <c r="H21" s="1581"/>
      <c r="I21" s="1581"/>
      <c r="J21" s="1582"/>
      <c r="K21" s="1581"/>
      <c r="L21" s="1583"/>
      <c r="M21" s="1584" t="s">
        <v>1811</v>
      </c>
      <c r="N21" s="1584"/>
      <c r="O21" s="1584">
        <f>IFERROR(MIN(1,METRADO!Q21/METRADO!$G20),0)</f>
        <v>0</v>
      </c>
      <c r="P21" s="1584">
        <f>IFERROR(MIN(1,METRADO!R21/METRADO!$G20),0)</f>
        <v>0</v>
      </c>
      <c r="Q21" s="1584">
        <f>IFERROR(MIN(1,METRADO!S21/METRADO!$G20),0)</f>
        <v>0</v>
      </c>
      <c r="R21" s="1584">
        <f>IFERROR(MIN(1,METRADO!T21/METRADO!$G20),0)</f>
        <v>0</v>
      </c>
      <c r="S21" s="1584">
        <f>IFERROR(MIN(1,METRADO!U21/METRADO!$G20),0)</f>
        <v>0</v>
      </c>
      <c r="T21" s="1584">
        <f>IFERROR(MIN(1,METRADO!V21/METRADO!$G20),0)</f>
        <v>0</v>
      </c>
      <c r="U21" s="1584">
        <f>IFERROR(MIN(1,METRADO!W21/METRADO!$G20),0)</f>
        <v>0</v>
      </c>
      <c r="V21" s="1584">
        <f>IFERROR(MIN(1,METRADO!X21/METRADO!$G20),0)</f>
        <v>0</v>
      </c>
      <c r="W21" s="1584">
        <f>IFERROR(MIN(1,METRADO!Y21/METRADO!$G20),0)</f>
        <v>0</v>
      </c>
      <c r="X21" s="1584">
        <f>IFERROR(MIN(1,METRADO!Z21/METRADO!$G20),0)</f>
        <v>0</v>
      </c>
      <c r="Y21" s="1584">
        <f>IFERROR(MIN(1,METRADO!AA21/METRADO!$G20),0)</f>
        <v>0</v>
      </c>
      <c r="Z21" s="1584">
        <f>IFERROR(MIN(1,METRADO!AB21/METRADO!$G20),0)</f>
        <v>0</v>
      </c>
      <c r="AA21" s="1584">
        <f>IFERROR(MIN(1,METRADO!AC21/METRADO!$G20),0)</f>
        <v>0</v>
      </c>
      <c r="AB21" s="1584">
        <f>IFERROR(MIN(1,METRADO!AD21/METRADO!$G20),0)</f>
        <v>0</v>
      </c>
      <c r="AC21" s="1584">
        <f>IFERROR(MIN(1,METRADO!AE21/METRADO!$G20),0)</f>
        <v>0</v>
      </c>
      <c r="AD21" s="1584">
        <f>IFERROR(MIN(1,METRADO!AF21/METRADO!$G20),0)</f>
        <v>0</v>
      </c>
      <c r="AE21" s="1584">
        <f>IFERROR(MIN(1,METRADO!AG21/METRADO!$G20),0)</f>
        <v>0</v>
      </c>
      <c r="AF21" s="1584">
        <f>IFERROR(MIN(1,METRADO!AH21/METRADO!$G20),0)</f>
        <v>0</v>
      </c>
    </row>
    <row r="22" spans="1:32" ht="24">
      <c r="A22" s="1534"/>
      <c r="B22" s="1535">
        <f>MAX(O23:AF23)</f>
        <v>1</v>
      </c>
      <c r="C22" s="1534" t="str">
        <f>'P6-2'!E7</f>
        <v>A1040</v>
      </c>
      <c r="D22" s="1449" t="str">
        <f>'P6-2'!F7</f>
        <v>MOVILIZACION DE FACILIDADES, PERSONAL Y EQUIPOS E INDUCCION ESPECIFICA</v>
      </c>
      <c r="E22" s="1536">
        <f>VLOOKUP($C22,'P6-2'!$E$3:$I$90,MATCH('P6-2'!$H$2,'P6-2'!$E$2:$I$2,0),FALSE)</f>
        <v>46223</v>
      </c>
      <c r="F22" s="1536">
        <f>VLOOKUP($C22,'P6-2'!$E$3:$I$90,MATCH('P6-2'!$I$2,'P6-2'!$E$2:$I$2,0),FALSE)</f>
        <v>46227</v>
      </c>
      <c r="G22" s="1537">
        <f>VLOOKUP($C22,'P6-2'!$E$3:$I$90,3,FALSE)</f>
        <v>5</v>
      </c>
      <c r="H22" s="1538">
        <f>'P6-2'!B7</f>
        <v>0.5</v>
      </c>
      <c r="I22" s="1538" t="str">
        <f>'P6-2'!C7</f>
        <v>Glb.</v>
      </c>
      <c r="J22" s="1539">
        <f>IFERROR($K22/$H22,0)</f>
        <v>200</v>
      </c>
      <c r="K22" s="1538">
        <f>'P6-2'!D7</f>
        <v>100</v>
      </c>
      <c r="L22" s="1540">
        <f>IFERROR($K22/$K$9,0)</f>
        <v>1.2259997669355366E-2</v>
      </c>
      <c r="M22" s="1457" t="s">
        <v>1862</v>
      </c>
      <c r="N22" s="1457"/>
      <c r="O22" s="1541">
        <f>IFERROR(SUMIF('ACTIVITI_PLAN (LB0)'!$B:$B,$C22,'ACTIVITI_PLAN (LB0)'!N:N)/$K22+N22,0)</f>
        <v>0</v>
      </c>
      <c r="P22" s="1541">
        <f>IFERROR(SUMIF('ACTIVITI_PLAN (LB0)'!$B:$B,$C22,'ACTIVITI_PLAN (LB0)'!O:O)/$K22+O22,0)</f>
        <v>0</v>
      </c>
      <c r="Q22" s="1541">
        <f>IFERROR(SUMIF('ACTIVITI_PLAN (LB0)'!$B:$B,$C22,'ACTIVITI_PLAN (LB0)'!P:P)/$K22+P22,0)</f>
        <v>0</v>
      </c>
      <c r="R22" s="1541">
        <f>IFERROR(SUMIF('ACTIVITI_PLAN (LB0)'!$B:$B,$C22,'ACTIVITI_PLAN (LB0)'!Q:Q)/$K22+Q22,0)</f>
        <v>0.8</v>
      </c>
      <c r="S22" s="1541">
        <f>IFERROR(SUMIF('ACTIVITI_PLAN (LB0)'!$B:$B,$C22,'ACTIVITI_PLAN (LB0)'!R:R)/$K22+R22,0)</f>
        <v>1</v>
      </c>
      <c r="T22" s="1541">
        <f>IFERROR(SUMIF('ACTIVITI_PLAN (LB0)'!$B:$B,$C22,'ACTIVITI_PLAN (LB0)'!S:S)/$K22+S22,0)</f>
        <v>1</v>
      </c>
      <c r="U22" s="1541">
        <f>IFERROR(SUMIF('ACTIVITI_PLAN (LB0)'!$B:$B,$C22,'ACTIVITI_PLAN (LB0)'!T:T)/$K22+T22,0)</f>
        <v>1</v>
      </c>
      <c r="V22" s="1541">
        <f>IFERROR(SUMIF('ACTIVITI_PLAN (LB0)'!$B:$B,$C22,'ACTIVITI_PLAN (LB0)'!U:U)/$K22+U22,0)</f>
        <v>1</v>
      </c>
      <c r="W22" s="1541">
        <f>IFERROR(SUMIF('ACTIVITI_PLAN (LB0)'!$B:$B,$C22,'ACTIVITI_PLAN (LB0)'!V:V)/$K22+V22,0)</f>
        <v>1</v>
      </c>
      <c r="X22" s="1541">
        <f>IFERROR(SUMIF('ACTIVITI_PLAN (LB0)'!$B:$B,$C22,'ACTIVITI_PLAN (LB0)'!W:W)/$K22+W22,0)</f>
        <v>1</v>
      </c>
      <c r="Y22" s="1541">
        <f>IFERROR(SUMIF('ACTIVITI_PLAN (LB0)'!$B:$B,$C22,'ACTIVITI_PLAN (LB0)'!X:X)/$K22+X22,0)</f>
        <v>1</v>
      </c>
      <c r="Z22" s="1541">
        <f>IFERROR(SUMIF('ACTIVITI_PLAN (LB0)'!$B:$B,$C22,'ACTIVITI_PLAN (LB0)'!Y:Y)/$K22+Y22,0)</f>
        <v>1</v>
      </c>
      <c r="AA22" s="1541">
        <f>IFERROR(SUMIF('ACTIVITI_PLAN (LB0)'!$B:$B,$C22,'ACTIVITI_PLAN (LB0)'!Z:Z)/$K22+Z22,0)</f>
        <v>1</v>
      </c>
      <c r="AB22" s="1541">
        <f>IFERROR(SUMIF('ACTIVITI_PLAN (LB0)'!$B:$B,$C22,'ACTIVITI_PLAN (LB0)'!AA:AA)/$K22+AA22,0)</f>
        <v>1</v>
      </c>
      <c r="AC22" s="1541">
        <f>IFERROR(SUMIF('ACTIVITI_PLAN (LB0)'!$B:$B,$C22,'ACTIVITI_PLAN (LB0)'!AB:AB)/$K22+AB22,0)</f>
        <v>1</v>
      </c>
      <c r="AD22" s="1541">
        <f>IFERROR(SUMIF('ACTIVITI_PLAN (LB0)'!$B:$B,$C22,'ACTIVITI_PLAN (LB0)'!AC:AC)/$K22+AC22,0)</f>
        <v>1</v>
      </c>
      <c r="AE22" s="1541">
        <f>IFERROR(SUMIF('ACTIVITI_PLAN (LB0)'!$B:$B,$C22,'ACTIVITI_PLAN (LB0)'!AD:AD)/$K22+AD22,0)</f>
        <v>1</v>
      </c>
      <c r="AF22" s="1541">
        <f>IFERROR(SUMIF('ACTIVITI_PLAN (LB0)'!$B:$B,$C22,'ACTIVITI_PLAN (LB0)'!AE:AE)/$K22+AE22,0)</f>
        <v>1</v>
      </c>
    </row>
    <row r="23" spans="1:32">
      <c r="A23" s="1577"/>
      <c r="B23" s="1578"/>
      <c r="C23" s="1577"/>
      <c r="D23" s="1577"/>
      <c r="E23" s="1579"/>
      <c r="F23" s="1579"/>
      <c r="G23" s="1580"/>
      <c r="H23" s="1581"/>
      <c r="I23" s="1581"/>
      <c r="J23" s="1582"/>
      <c r="K23" s="1581"/>
      <c r="L23" s="1583"/>
      <c r="M23" s="1584" t="s">
        <v>1811</v>
      </c>
      <c r="N23" s="1584"/>
      <c r="O23" s="1584">
        <f>IFERROR(MIN(1,METRADO!Q23/METRADO!$G22),0)</f>
        <v>0</v>
      </c>
      <c r="P23" s="1584">
        <f>IFERROR(MIN(1,METRADO!R23/METRADO!$G22),0)</f>
        <v>0</v>
      </c>
      <c r="Q23" s="1584">
        <f>IFERROR(MIN(1,METRADO!S23/METRADO!$G22),0)</f>
        <v>0</v>
      </c>
      <c r="R23" s="1584">
        <f>IFERROR(MIN(1,METRADO!T23/METRADO!$G22),0)</f>
        <v>0</v>
      </c>
      <c r="S23" s="1584">
        <f>IFERROR(MIN(1,METRADO!U23/METRADO!$G22),0)</f>
        <v>0</v>
      </c>
      <c r="T23" s="1584">
        <f>IFERROR(MIN(1,METRADO!V23/METRADO!$G22),0)</f>
        <v>0</v>
      </c>
      <c r="U23" s="1584">
        <f>IFERROR(MIN(1,METRADO!W23/METRADO!$G22),0)</f>
        <v>1</v>
      </c>
      <c r="V23" s="1584">
        <f>IFERROR(MIN(1,METRADO!X23/METRADO!$G22),0)</f>
        <v>1</v>
      </c>
      <c r="W23" s="1584">
        <f>IFERROR(MIN(1,METRADO!Y23/METRADO!$G22),0)</f>
        <v>1</v>
      </c>
      <c r="X23" s="1584">
        <f>IFERROR(MIN(1,METRADO!Z23/METRADO!$G22),0)</f>
        <v>1</v>
      </c>
      <c r="Y23" s="1584">
        <f>IFERROR(MIN(1,METRADO!AA23/METRADO!$G22),0)</f>
        <v>1</v>
      </c>
      <c r="Z23" s="1584">
        <f>IFERROR(MIN(1,METRADO!AB23/METRADO!$G22),0)</f>
        <v>1</v>
      </c>
      <c r="AA23" s="1584">
        <f>IFERROR(MIN(1,METRADO!AC23/METRADO!$G22),0)</f>
        <v>1</v>
      </c>
      <c r="AB23" s="1584">
        <f>IFERROR(MIN(1,METRADO!AD23/METRADO!$G22),0)</f>
        <v>1</v>
      </c>
      <c r="AC23" s="1584">
        <f>IFERROR(MIN(1,METRADO!AE23/METRADO!$G22),0)</f>
        <v>1</v>
      </c>
      <c r="AD23" s="1584">
        <f>IFERROR(MIN(1,METRADO!AF23/METRADO!$G22),0)</f>
        <v>1</v>
      </c>
      <c r="AE23" s="1584">
        <f>IFERROR(MIN(1,METRADO!AG23/METRADO!$G22),0)</f>
        <v>1</v>
      </c>
      <c r="AF23" s="1584">
        <f>IFERROR(MIN(1,METRADO!AH23/METRADO!$G22),0)</f>
        <v>1</v>
      </c>
    </row>
    <row r="24" spans="1:32">
      <c r="A24" s="1534"/>
      <c r="B24" s="1535">
        <f>MAX(O25:AF25)</f>
        <v>0.6</v>
      </c>
      <c r="C24" s="1534" t="str">
        <f>'P6-2'!E8</f>
        <v>A1050</v>
      </c>
      <c r="D24" s="1449" t="str">
        <f>'P6-2'!F8</f>
        <v>TRAZO Y REPLANTEO (PRELIMINAR Y DURANTE LA OBRA)</v>
      </c>
      <c r="E24" s="1536">
        <f>VLOOKUP($C24,'P6-2'!$E$3:$I$90,MATCH('P6-2'!$H$2,'P6-2'!$E$2:$I$2,0),FALSE)</f>
        <v>46233</v>
      </c>
      <c r="F24" s="1536">
        <f>VLOOKUP($C24,'P6-2'!$E$3:$I$90,MATCH('P6-2'!$I$2,'P6-2'!$E$2:$I$2,0),FALSE)</f>
        <v>46234</v>
      </c>
      <c r="G24" s="1537">
        <f>VLOOKUP($C24,'P6-2'!$E$3:$I$90,3,FALSE)</f>
        <v>2</v>
      </c>
      <c r="H24" s="1538">
        <f>'P6-2'!B8</f>
        <v>1</v>
      </c>
      <c r="I24" s="1538" t="str">
        <f>'P6-2'!C8</f>
        <v>Glb.</v>
      </c>
      <c r="J24" s="1539">
        <f>IFERROR($K24/$H24,0)</f>
        <v>48</v>
      </c>
      <c r="K24" s="1538">
        <f>'P6-2'!D8</f>
        <v>48</v>
      </c>
      <c r="L24" s="1540">
        <f>IFERROR($K24/$K$9,0)</f>
        <v>5.8847988812905754E-3</v>
      </c>
      <c r="M24" s="1457" t="s">
        <v>1862</v>
      </c>
      <c r="N24" s="1457"/>
      <c r="O24" s="1541">
        <f>IFERROR(SUMIF('ACTIVITI_PLAN (LB0)'!$B:$B,$C24,'ACTIVITI_PLAN (LB0)'!N:N)/$K24+N24,0)</f>
        <v>0</v>
      </c>
      <c r="P24" s="1541">
        <f>IFERROR(SUMIF('ACTIVITI_PLAN (LB0)'!$B:$B,$C24,'ACTIVITI_PLAN (LB0)'!O:O)/$K24+O24,0)</f>
        <v>0</v>
      </c>
      <c r="Q24" s="1541">
        <f>IFERROR(SUMIF('ACTIVITI_PLAN (LB0)'!$B:$B,$C24,'ACTIVITI_PLAN (LB0)'!P:P)/$K24+P24,0)</f>
        <v>0</v>
      </c>
      <c r="R24" s="1541">
        <f>IFERROR(SUMIF('ACTIVITI_PLAN (LB0)'!$B:$B,$C24,'ACTIVITI_PLAN (LB0)'!Q:Q)/$K24+Q24,0)</f>
        <v>0</v>
      </c>
      <c r="S24" s="1541">
        <f>IFERROR(SUMIF('ACTIVITI_PLAN (LB0)'!$B:$B,$C24,'ACTIVITI_PLAN (LB0)'!R:R)/$K24+R24,0)</f>
        <v>0.5</v>
      </c>
      <c r="T24" s="1541">
        <f>IFERROR(SUMIF('ACTIVITI_PLAN (LB0)'!$B:$B,$C24,'ACTIVITI_PLAN (LB0)'!S:S)/$K24+S24,0)</f>
        <v>1</v>
      </c>
      <c r="U24" s="1541">
        <f>IFERROR(SUMIF('ACTIVITI_PLAN (LB0)'!$B:$B,$C24,'ACTIVITI_PLAN (LB0)'!T:T)/$K24+T24,0)</f>
        <v>1</v>
      </c>
      <c r="V24" s="1541">
        <f>IFERROR(SUMIF('ACTIVITI_PLAN (LB0)'!$B:$B,$C24,'ACTIVITI_PLAN (LB0)'!U:U)/$K24+U24,0)</f>
        <v>1</v>
      </c>
      <c r="W24" s="1541">
        <f>IFERROR(SUMIF('ACTIVITI_PLAN (LB0)'!$B:$B,$C24,'ACTIVITI_PLAN (LB0)'!V:V)/$K24+V24,0)</f>
        <v>1</v>
      </c>
      <c r="X24" s="1541">
        <f>IFERROR(SUMIF('ACTIVITI_PLAN (LB0)'!$B:$B,$C24,'ACTIVITI_PLAN (LB0)'!W:W)/$K24+W24,0)</f>
        <v>1</v>
      </c>
      <c r="Y24" s="1541">
        <f>IFERROR(SUMIF('ACTIVITI_PLAN (LB0)'!$B:$B,$C24,'ACTIVITI_PLAN (LB0)'!X:X)/$K24+X24,0)</f>
        <v>1</v>
      </c>
      <c r="Z24" s="1541">
        <f>IFERROR(SUMIF('ACTIVITI_PLAN (LB0)'!$B:$B,$C24,'ACTIVITI_PLAN (LB0)'!Y:Y)/$K24+Y24,0)</f>
        <v>1</v>
      </c>
      <c r="AA24" s="1541">
        <f>IFERROR(SUMIF('ACTIVITI_PLAN (LB0)'!$B:$B,$C24,'ACTIVITI_PLAN (LB0)'!Z:Z)/$K24+Z24,0)</f>
        <v>1</v>
      </c>
      <c r="AB24" s="1541">
        <f>IFERROR(SUMIF('ACTIVITI_PLAN (LB0)'!$B:$B,$C24,'ACTIVITI_PLAN (LB0)'!AA:AA)/$K24+AA24,0)</f>
        <v>1</v>
      </c>
      <c r="AC24" s="1541">
        <f>IFERROR(SUMIF('ACTIVITI_PLAN (LB0)'!$B:$B,$C24,'ACTIVITI_PLAN (LB0)'!AB:AB)/$K24+AB24,0)</f>
        <v>1</v>
      </c>
      <c r="AD24" s="1541">
        <f>IFERROR(SUMIF('ACTIVITI_PLAN (LB0)'!$B:$B,$C24,'ACTIVITI_PLAN (LB0)'!AC:AC)/$K24+AC24,0)</f>
        <v>1</v>
      </c>
      <c r="AE24" s="1541">
        <f>IFERROR(SUMIF('ACTIVITI_PLAN (LB0)'!$B:$B,$C24,'ACTIVITI_PLAN (LB0)'!AD:AD)/$K24+AD24,0)</f>
        <v>1</v>
      </c>
      <c r="AF24" s="1541">
        <f>IFERROR(SUMIF('ACTIVITI_PLAN (LB0)'!$B:$B,$C24,'ACTIVITI_PLAN (LB0)'!AE:AE)/$K24+AE24,0)</f>
        <v>1</v>
      </c>
    </row>
    <row r="25" spans="1:32">
      <c r="A25" s="1577"/>
      <c r="B25" s="1578"/>
      <c r="C25" s="1577"/>
      <c r="D25" s="1577"/>
      <c r="E25" s="1579"/>
      <c r="F25" s="1579"/>
      <c r="G25" s="1580"/>
      <c r="H25" s="1581"/>
      <c r="I25" s="1581"/>
      <c r="J25" s="1582"/>
      <c r="K25" s="1581"/>
      <c r="L25" s="1583"/>
      <c r="M25" s="1584" t="s">
        <v>1811</v>
      </c>
      <c r="N25" s="1584"/>
      <c r="O25" s="1584">
        <f>IFERROR(MIN(1,METRADO!Q25/METRADO!$G24),0)</f>
        <v>0</v>
      </c>
      <c r="P25" s="1584">
        <f>IFERROR(MIN(1,METRADO!R25/METRADO!$G24),0)</f>
        <v>0</v>
      </c>
      <c r="Q25" s="1584">
        <f>IFERROR(MIN(1,METRADO!S25/METRADO!$G24),0)</f>
        <v>0</v>
      </c>
      <c r="R25" s="1584">
        <f>IFERROR(MIN(1,METRADO!T25/METRADO!$G24),0)</f>
        <v>0</v>
      </c>
      <c r="S25" s="1584">
        <f>IFERROR(MIN(1,METRADO!U25/METRADO!$G24),0)</f>
        <v>0</v>
      </c>
      <c r="T25" s="1584">
        <f>IFERROR(MIN(1,METRADO!V25/METRADO!$G24),0)</f>
        <v>0</v>
      </c>
      <c r="U25" s="1584">
        <f>IFERROR(MIN(1,METRADO!W25/METRADO!$G24),0)</f>
        <v>0.6</v>
      </c>
      <c r="V25" s="1584">
        <f>IFERROR(MIN(1,METRADO!X25/METRADO!$G24),0)</f>
        <v>0.6</v>
      </c>
      <c r="W25" s="1584">
        <f>IFERROR(MIN(1,METRADO!Y25/METRADO!$G24),0)</f>
        <v>0.6</v>
      </c>
      <c r="X25" s="1584">
        <f>IFERROR(MIN(1,METRADO!Z25/METRADO!$G24),0)</f>
        <v>0.6</v>
      </c>
      <c r="Y25" s="1584">
        <f>IFERROR(MIN(1,METRADO!AA25/METRADO!$G24),0)</f>
        <v>0.6</v>
      </c>
      <c r="Z25" s="1584">
        <f>IFERROR(MIN(1,METRADO!AB25/METRADO!$G24),0)</f>
        <v>0.6</v>
      </c>
      <c r="AA25" s="1584">
        <f>IFERROR(MIN(1,METRADO!AC25/METRADO!$G24),0)</f>
        <v>0.6</v>
      </c>
      <c r="AB25" s="1584">
        <f>IFERROR(MIN(1,METRADO!AD25/METRADO!$G24),0)</f>
        <v>0.6</v>
      </c>
      <c r="AC25" s="1584">
        <f>IFERROR(MIN(1,METRADO!AE25/METRADO!$G24),0)</f>
        <v>0.6</v>
      </c>
      <c r="AD25" s="1584">
        <f>IFERROR(MIN(1,METRADO!AF25/METRADO!$G24),0)</f>
        <v>0.6</v>
      </c>
      <c r="AE25" s="1584">
        <f>IFERROR(MIN(1,METRADO!AG25/METRADO!$G24),0)</f>
        <v>0.6</v>
      </c>
      <c r="AF25" s="1584">
        <f>IFERROR(MIN(1,METRADO!AH25/METRADO!$G24),0)</f>
        <v>0.6</v>
      </c>
    </row>
    <row r="26" spans="1:32">
      <c r="A26" s="1534"/>
      <c r="B26" s="1535">
        <f>MAX(O27:AF27)</f>
        <v>0.5</v>
      </c>
      <c r="C26" s="1534" t="str">
        <f>'P6-2'!E9</f>
        <v>A1060</v>
      </c>
      <c r="D26" s="1449" t="str">
        <f>'P6-2'!F9</f>
        <v>REPLANTEO DE ÁREA DEL TRABAJO</v>
      </c>
      <c r="E26" s="1536">
        <f>VLOOKUP($C26,'P6-2'!$E$3:$I$90,MATCH('P6-2'!$H$2,'P6-2'!$E$2:$I$2,0),FALSE)</f>
        <v>46272</v>
      </c>
      <c r="F26" s="1536">
        <f>VLOOKUP($C26,'P6-2'!$E$3:$I$90,MATCH('P6-2'!$I$2,'P6-2'!$E$2:$I$2,0),FALSE)</f>
        <v>46272</v>
      </c>
      <c r="G26" s="1537">
        <f>VLOOKUP($C26,'P6-2'!$E$3:$I$90,3,FALSE)</f>
        <v>1</v>
      </c>
      <c r="H26" s="1538">
        <f>'P6-2'!B9</f>
        <v>1</v>
      </c>
      <c r="I26" s="1538" t="str">
        <f>'P6-2'!C9</f>
        <v>Glb.</v>
      </c>
      <c r="J26" s="1539">
        <f>IFERROR($K26/$H26,0)</f>
        <v>33.6</v>
      </c>
      <c r="K26" s="1538">
        <f>'P6-2'!D9</f>
        <v>33.6</v>
      </c>
      <c r="L26" s="1540">
        <f>IFERROR($K26/$K$9,0)</f>
        <v>4.1193592169034027E-3</v>
      </c>
      <c r="M26" s="1457" t="s">
        <v>1862</v>
      </c>
      <c r="N26" s="1457"/>
      <c r="O26" s="1541">
        <f>IFERROR(SUMIF('ACTIVITI_PLAN (LB0)'!$B:$B,$C26,'ACTIVITI_PLAN (LB0)'!N:N)/$K26+N26,0)</f>
        <v>0</v>
      </c>
      <c r="P26" s="1541">
        <f>IFERROR(SUMIF('ACTIVITI_PLAN (LB0)'!$B:$B,$C26,'ACTIVITI_PLAN (LB0)'!O:O)/$K26+O26,0)</f>
        <v>0</v>
      </c>
      <c r="Q26" s="1541">
        <f>IFERROR(SUMIF('ACTIVITI_PLAN (LB0)'!$B:$B,$C26,'ACTIVITI_PLAN (LB0)'!P:P)/$K26+P26,0)</f>
        <v>0</v>
      </c>
      <c r="R26" s="1541">
        <f>IFERROR(SUMIF('ACTIVITI_PLAN (LB0)'!$B:$B,$C26,'ACTIVITI_PLAN (LB0)'!Q:Q)/$K26+Q26,0)</f>
        <v>0</v>
      </c>
      <c r="S26" s="1541">
        <f>IFERROR(SUMIF('ACTIVITI_PLAN (LB0)'!$B:$B,$C26,'ACTIVITI_PLAN (LB0)'!R:R)/$K26+R26,0)</f>
        <v>0</v>
      </c>
      <c r="T26" s="1541">
        <f>IFERROR(SUMIF('ACTIVITI_PLAN (LB0)'!$B:$B,$C26,'ACTIVITI_PLAN (LB0)'!S:S)/$K26+S26,0)</f>
        <v>0</v>
      </c>
      <c r="U26" s="1541">
        <f>IFERROR(SUMIF('ACTIVITI_PLAN (LB0)'!$B:$B,$C26,'ACTIVITI_PLAN (LB0)'!T:T)/$K26+T26,0)</f>
        <v>0</v>
      </c>
      <c r="V26" s="1541">
        <f>IFERROR(SUMIF('ACTIVITI_PLAN (LB0)'!$B:$B,$C26,'ACTIVITI_PLAN (LB0)'!U:U)/$K26+U26,0)</f>
        <v>0</v>
      </c>
      <c r="W26" s="1541">
        <f>IFERROR(SUMIF('ACTIVITI_PLAN (LB0)'!$B:$B,$C26,'ACTIVITI_PLAN (LB0)'!V:V)/$K26+V26,0)</f>
        <v>0</v>
      </c>
      <c r="X26" s="1541">
        <f>IFERROR(SUMIF('ACTIVITI_PLAN (LB0)'!$B:$B,$C26,'ACTIVITI_PLAN (LB0)'!W:W)/$K26+W26,0)</f>
        <v>0</v>
      </c>
      <c r="Y26" s="1541">
        <f>IFERROR(SUMIF('ACTIVITI_PLAN (LB0)'!$B:$B,$C26,'ACTIVITI_PLAN (LB0)'!X:X)/$K26+X26,0)</f>
        <v>1</v>
      </c>
      <c r="Z26" s="1541">
        <f>IFERROR(SUMIF('ACTIVITI_PLAN (LB0)'!$B:$B,$C26,'ACTIVITI_PLAN (LB0)'!Y:Y)/$K26+Y26,0)</f>
        <v>1</v>
      </c>
      <c r="AA26" s="1541">
        <f>IFERROR(SUMIF('ACTIVITI_PLAN (LB0)'!$B:$B,$C26,'ACTIVITI_PLAN (LB0)'!Z:Z)/$K26+Z26,0)</f>
        <v>1</v>
      </c>
      <c r="AB26" s="1541">
        <f>IFERROR(SUMIF('ACTIVITI_PLAN (LB0)'!$B:$B,$C26,'ACTIVITI_PLAN (LB0)'!AA:AA)/$K26+AA26,0)</f>
        <v>1</v>
      </c>
      <c r="AC26" s="1541">
        <f>IFERROR(SUMIF('ACTIVITI_PLAN (LB0)'!$B:$B,$C26,'ACTIVITI_PLAN (LB0)'!AB:AB)/$K26+AB26,0)</f>
        <v>1</v>
      </c>
      <c r="AD26" s="1541">
        <f>IFERROR(SUMIF('ACTIVITI_PLAN (LB0)'!$B:$B,$C26,'ACTIVITI_PLAN (LB0)'!AC:AC)/$K26+AC26,0)</f>
        <v>1</v>
      </c>
      <c r="AE26" s="1541">
        <f>IFERROR(SUMIF('ACTIVITI_PLAN (LB0)'!$B:$B,$C26,'ACTIVITI_PLAN (LB0)'!AD:AD)/$K26+AD26,0)</f>
        <v>1</v>
      </c>
      <c r="AF26" s="1541">
        <f>IFERROR(SUMIF('ACTIVITI_PLAN (LB0)'!$B:$B,$C26,'ACTIVITI_PLAN (LB0)'!AE:AE)/$K26+AE26,0)</f>
        <v>1</v>
      </c>
    </row>
    <row r="27" spans="1:32">
      <c r="A27" s="1577"/>
      <c r="B27" s="1578"/>
      <c r="C27" s="1577"/>
      <c r="D27" s="1577"/>
      <c r="E27" s="1579"/>
      <c r="F27" s="1579"/>
      <c r="G27" s="1580"/>
      <c r="H27" s="1581"/>
      <c r="I27" s="1581"/>
      <c r="J27" s="1582"/>
      <c r="K27" s="1581"/>
      <c r="L27" s="1583"/>
      <c r="M27" s="1584" t="s">
        <v>1811</v>
      </c>
      <c r="N27" s="1584"/>
      <c r="O27" s="1584">
        <f>IFERROR(MIN(1,METRADO!Q27/METRADO!$G26),0)</f>
        <v>0</v>
      </c>
      <c r="P27" s="1584">
        <f>IFERROR(MIN(1,METRADO!R27/METRADO!$G26),0)</f>
        <v>0</v>
      </c>
      <c r="Q27" s="1584">
        <f>IFERROR(MIN(1,METRADO!S27/METRADO!$G26),0)</f>
        <v>0</v>
      </c>
      <c r="R27" s="1584">
        <f>IFERROR(MIN(1,METRADO!T27/METRADO!$G26),0)</f>
        <v>0</v>
      </c>
      <c r="S27" s="1584">
        <f>IFERROR(MIN(1,METRADO!U27/METRADO!$G26),0)</f>
        <v>0</v>
      </c>
      <c r="T27" s="1584">
        <f>IFERROR(MIN(1,METRADO!V27/METRADO!$G26),0)</f>
        <v>0</v>
      </c>
      <c r="U27" s="1584">
        <f>IFERROR(MIN(1,METRADO!W27/METRADO!$G26),0)</f>
        <v>0.5</v>
      </c>
      <c r="V27" s="1584">
        <f>IFERROR(MIN(1,METRADO!X27/METRADO!$G26),0)</f>
        <v>0.5</v>
      </c>
      <c r="W27" s="1584">
        <f>IFERROR(MIN(1,METRADO!Y27/METRADO!$G26),0)</f>
        <v>0.5</v>
      </c>
      <c r="X27" s="1584">
        <f>IFERROR(MIN(1,METRADO!Z27/METRADO!$G26),0)</f>
        <v>0.5</v>
      </c>
      <c r="Y27" s="1584">
        <f>IFERROR(MIN(1,METRADO!AA27/METRADO!$G26),0)</f>
        <v>0.5</v>
      </c>
      <c r="Z27" s="1584">
        <f>IFERROR(MIN(1,METRADO!AB27/METRADO!$G26),0)</f>
        <v>0.5</v>
      </c>
      <c r="AA27" s="1584">
        <f>IFERROR(MIN(1,METRADO!AC27/METRADO!$G26),0)</f>
        <v>0.5</v>
      </c>
      <c r="AB27" s="1584">
        <f>IFERROR(MIN(1,METRADO!AD27/METRADO!$G26),0)</f>
        <v>0.5</v>
      </c>
      <c r="AC27" s="1584">
        <f>IFERROR(MIN(1,METRADO!AE27/METRADO!$G26),0)</f>
        <v>0.5</v>
      </c>
      <c r="AD27" s="1584">
        <f>IFERROR(MIN(1,METRADO!AF27/METRADO!$G26),0)</f>
        <v>0.5</v>
      </c>
      <c r="AE27" s="1584">
        <f>IFERROR(MIN(1,METRADO!AG27/METRADO!$G26),0)</f>
        <v>0.5</v>
      </c>
      <c r="AF27" s="1584">
        <f>IFERROR(MIN(1,METRADO!AH27/METRADO!$G26),0)</f>
        <v>0.5</v>
      </c>
    </row>
    <row r="28" spans="1:32" s="1250" customFormat="1">
      <c r="A28" s="1585"/>
      <c r="B28" s="1586"/>
      <c r="C28" s="1585"/>
      <c r="D28" s="1587" t="s">
        <v>347</v>
      </c>
      <c r="E28" s="1588"/>
      <c r="F28" s="1588"/>
      <c r="G28" s="1589"/>
      <c r="H28" s="1589"/>
      <c r="I28" s="1590"/>
      <c r="J28" s="1591"/>
      <c r="K28" s="1589"/>
      <c r="L28" s="1592"/>
      <c r="M28" s="1593"/>
      <c r="N28" s="1593"/>
      <c r="O28" s="1594"/>
      <c r="P28" s="1594"/>
      <c r="Q28" s="1594"/>
      <c r="R28" s="1594"/>
      <c r="S28" s="1594"/>
      <c r="T28" s="1594"/>
      <c r="U28" s="1594"/>
      <c r="V28" s="1594"/>
      <c r="W28" s="1594"/>
      <c r="X28" s="1594"/>
      <c r="Y28" s="1594"/>
      <c r="Z28" s="1594"/>
      <c r="AA28" s="1594"/>
      <c r="AB28" s="1594"/>
      <c r="AC28" s="1594"/>
      <c r="AD28" s="1594"/>
      <c r="AE28" s="1594"/>
      <c r="AF28" s="1594"/>
    </row>
    <row r="29" spans="1:32">
      <c r="A29" s="1534"/>
      <c r="B29" s="1535">
        <f>MAX(O30:AF30)</f>
        <v>0.3515625</v>
      </c>
      <c r="C29" s="1534" t="str">
        <f>'P6-2'!E10</f>
        <v>A1070</v>
      </c>
      <c r="D29" s="1449" t="str">
        <f>'P6-2'!F10</f>
        <v>Demolición de bases e = 50 cm</v>
      </c>
      <c r="E29" s="1536">
        <f>VLOOKUP($C29,'P6-2'!$E$3:$I$90,MATCH('P6-2'!$H$2,'P6-2'!$E$2:$I$2,0),FALSE)</f>
        <v>46233</v>
      </c>
      <c r="F29" s="1536">
        <f>VLOOKUP($C29,'P6-2'!$E$3:$I$90,MATCH('P6-2'!$I$2,'P6-2'!$E$2:$I$2,0),FALSE)</f>
        <v>46237</v>
      </c>
      <c r="G29" s="1537">
        <f>VLOOKUP($C29,'P6-2'!$E$3:$I$90,3,FALSE)</f>
        <v>3</v>
      </c>
      <c r="H29" s="1538">
        <f>'P6-2'!B10</f>
        <v>1.28</v>
      </c>
      <c r="I29" s="1538" t="str">
        <f>'P6-2'!C10</f>
        <v>m3</v>
      </c>
      <c r="J29" s="1539">
        <f>IFERROR($K29/$H29,0)</f>
        <v>42</v>
      </c>
      <c r="K29" s="1538">
        <f>'P6-2'!D10</f>
        <v>53.760000000000005</v>
      </c>
      <c r="L29" s="1540">
        <f>IFERROR($K29/$K$9,0)</f>
        <v>6.5909747470454449E-3</v>
      </c>
      <c r="M29" s="1457" t="s">
        <v>1862</v>
      </c>
      <c r="N29" s="1457"/>
      <c r="O29" s="1541">
        <f>IFERROR(SUMIF('ACTIVITI_PLAN (LB0)'!$B:$B,$C29,'ACTIVITI_PLAN (LB0)'!N:N)/$K29+N29,0)</f>
        <v>0</v>
      </c>
      <c r="P29" s="1541">
        <f>IFERROR(SUMIF('ACTIVITI_PLAN (LB0)'!$B:$B,$C29,'ACTIVITI_PLAN (LB0)'!O:O)/$K29+O29,0)</f>
        <v>0</v>
      </c>
      <c r="Q29" s="1541">
        <f>IFERROR(SUMIF('ACTIVITI_PLAN (LB0)'!$B:$B,$C29,'ACTIVITI_PLAN (LB0)'!P:P)/$K29+P29,0)</f>
        <v>0</v>
      </c>
      <c r="R29" s="1541">
        <f>IFERROR(SUMIF('ACTIVITI_PLAN (LB0)'!$B:$B,$C29,'ACTIVITI_PLAN (LB0)'!Q:Q)/$K29+Q29,0)</f>
        <v>0</v>
      </c>
      <c r="S29" s="1541">
        <f>IFERROR(SUMIF('ACTIVITI_PLAN (LB0)'!$B:$B,$C29,'ACTIVITI_PLAN (LB0)'!R:R)/$K29+R29,0)</f>
        <v>0.19999999999999998</v>
      </c>
      <c r="T29" s="1541">
        <f>IFERROR(SUMIF('ACTIVITI_PLAN (LB0)'!$B:$B,$C29,'ACTIVITI_PLAN (LB0)'!S:S)/$K29+S29,0)</f>
        <v>0.99999999999999989</v>
      </c>
      <c r="U29" s="1541">
        <f>IFERROR(SUMIF('ACTIVITI_PLAN (LB0)'!$B:$B,$C29,'ACTIVITI_PLAN (LB0)'!T:T)/$K29+T29,0)</f>
        <v>0.99999999999999989</v>
      </c>
      <c r="V29" s="1541">
        <f>IFERROR(SUMIF('ACTIVITI_PLAN (LB0)'!$B:$B,$C29,'ACTIVITI_PLAN (LB0)'!U:U)/$K29+U29,0)</f>
        <v>0.99999999999999989</v>
      </c>
      <c r="W29" s="1541">
        <f>IFERROR(SUMIF('ACTIVITI_PLAN (LB0)'!$B:$B,$C29,'ACTIVITI_PLAN (LB0)'!V:V)/$K29+V29,0)</f>
        <v>0.99999999999999989</v>
      </c>
      <c r="X29" s="1541">
        <f>IFERROR(SUMIF('ACTIVITI_PLAN (LB0)'!$B:$B,$C29,'ACTIVITI_PLAN (LB0)'!W:W)/$K29+W29,0)</f>
        <v>0.99999999999999989</v>
      </c>
      <c r="Y29" s="1541">
        <f>IFERROR(SUMIF('ACTIVITI_PLAN (LB0)'!$B:$B,$C29,'ACTIVITI_PLAN (LB0)'!X:X)/$K29+X29,0)</f>
        <v>0.99999999999999989</v>
      </c>
      <c r="Z29" s="1541">
        <f>IFERROR(SUMIF('ACTIVITI_PLAN (LB0)'!$B:$B,$C29,'ACTIVITI_PLAN (LB0)'!Y:Y)/$K29+Y29,0)</f>
        <v>0.99999999999999989</v>
      </c>
      <c r="AA29" s="1541">
        <f>IFERROR(SUMIF('ACTIVITI_PLAN (LB0)'!$B:$B,$C29,'ACTIVITI_PLAN (LB0)'!Z:Z)/$K29+Z29,0)</f>
        <v>0.99999999999999989</v>
      </c>
      <c r="AB29" s="1541">
        <f>IFERROR(SUMIF('ACTIVITI_PLAN (LB0)'!$B:$B,$C29,'ACTIVITI_PLAN (LB0)'!AA:AA)/$K29+AA29,0)</f>
        <v>0.99999999999999989</v>
      </c>
      <c r="AC29" s="1541">
        <f>IFERROR(SUMIF('ACTIVITI_PLAN (LB0)'!$B:$B,$C29,'ACTIVITI_PLAN (LB0)'!AB:AB)/$K29+AB29,0)</f>
        <v>0.99999999999999989</v>
      </c>
      <c r="AD29" s="1541">
        <f>IFERROR(SUMIF('ACTIVITI_PLAN (LB0)'!$B:$B,$C29,'ACTIVITI_PLAN (LB0)'!AC:AC)/$K29+AC29,0)</f>
        <v>0.99999999999999989</v>
      </c>
      <c r="AE29" s="1541">
        <f>IFERROR(SUMIF('ACTIVITI_PLAN (LB0)'!$B:$B,$C29,'ACTIVITI_PLAN (LB0)'!AD:AD)/$K29+AD29,0)</f>
        <v>0.99999999999999989</v>
      </c>
      <c r="AF29" s="1541">
        <f>IFERROR(SUMIF('ACTIVITI_PLAN (LB0)'!$B:$B,$C29,'ACTIVITI_PLAN (LB0)'!AE:AE)/$K29+AE29,0)</f>
        <v>0.99999999999999989</v>
      </c>
    </row>
    <row r="30" spans="1:32">
      <c r="A30" s="1577"/>
      <c r="B30" s="1578"/>
      <c r="C30" s="1577"/>
      <c r="D30" s="1577"/>
      <c r="E30" s="1579"/>
      <c r="F30" s="1579"/>
      <c r="G30" s="1580"/>
      <c r="H30" s="1581"/>
      <c r="I30" s="1581"/>
      <c r="J30" s="1582"/>
      <c r="K30" s="1581"/>
      <c r="L30" s="1583"/>
      <c r="M30" s="1584" t="s">
        <v>1811</v>
      </c>
      <c r="N30" s="1584"/>
      <c r="O30" s="1584">
        <f>IFERROR(MIN(1,METRADO!Q30/METRADO!$G29),0)</f>
        <v>0</v>
      </c>
      <c r="P30" s="1584">
        <f>IFERROR(MIN(1,METRADO!R30/METRADO!$G29),0)</f>
        <v>0</v>
      </c>
      <c r="Q30" s="1584">
        <f>IFERROR(MIN(1,METRADO!S30/METRADO!$G29),0)</f>
        <v>0</v>
      </c>
      <c r="R30" s="1584">
        <f>IFERROR(MIN(1,METRADO!T30/METRADO!$G29),0)</f>
        <v>0</v>
      </c>
      <c r="S30" s="1584">
        <f>IFERROR(MIN(1,METRADO!U30/METRADO!$G29),0)</f>
        <v>0</v>
      </c>
      <c r="T30" s="1584">
        <f>IFERROR(MIN(1,METRADO!V30/METRADO!$G29),0)</f>
        <v>0</v>
      </c>
      <c r="U30" s="1584">
        <f>IFERROR(MIN(1,METRADO!W30/METRADO!$G29),0)</f>
        <v>0.3515625</v>
      </c>
      <c r="V30" s="1584">
        <f>IFERROR(MIN(1,METRADO!X30/METRADO!$G29),0)</f>
        <v>0.3515625</v>
      </c>
      <c r="W30" s="1584">
        <f>IFERROR(MIN(1,METRADO!Y30/METRADO!$G29),0)</f>
        <v>0.3515625</v>
      </c>
      <c r="X30" s="1584">
        <f>IFERROR(MIN(1,METRADO!Z30/METRADO!$G29),0)</f>
        <v>0.3515625</v>
      </c>
      <c r="Y30" s="1584">
        <f>IFERROR(MIN(1,METRADO!AA30/METRADO!$G29),0)</f>
        <v>0.3515625</v>
      </c>
      <c r="Z30" s="1584">
        <f>IFERROR(MIN(1,METRADO!AB30/METRADO!$G29),0)</f>
        <v>0.3515625</v>
      </c>
      <c r="AA30" s="1584">
        <f>IFERROR(MIN(1,METRADO!AC30/METRADO!$G29),0)</f>
        <v>0.3515625</v>
      </c>
      <c r="AB30" s="1584">
        <f>IFERROR(MIN(1,METRADO!AD30/METRADO!$G29),0)</f>
        <v>0.3515625</v>
      </c>
      <c r="AC30" s="1584">
        <f>IFERROR(MIN(1,METRADO!AE30/METRADO!$G29),0)</f>
        <v>0.3515625</v>
      </c>
      <c r="AD30" s="1584">
        <f>IFERROR(MIN(1,METRADO!AF30/METRADO!$G29),0)</f>
        <v>0.3515625</v>
      </c>
      <c r="AE30" s="1584">
        <f>IFERROR(MIN(1,METRADO!AG30/METRADO!$G29),0)</f>
        <v>0.3515625</v>
      </c>
      <c r="AF30" s="1584">
        <f>IFERROR(MIN(1,METRADO!AH30/METRADO!$G29),0)</f>
        <v>0.3515625</v>
      </c>
    </row>
    <row r="31" spans="1:32" s="1250" customFormat="1">
      <c r="A31" s="1585"/>
      <c r="B31" s="1586"/>
      <c r="C31" s="1585"/>
      <c r="D31" s="1587" t="s">
        <v>348</v>
      </c>
      <c r="E31" s="1588"/>
      <c r="F31" s="1588"/>
      <c r="G31" s="1589"/>
      <c r="H31" s="1589"/>
      <c r="I31" s="1590"/>
      <c r="J31" s="1591"/>
      <c r="K31" s="1589"/>
      <c r="L31" s="1592"/>
      <c r="M31" s="1593"/>
      <c r="N31" s="1593"/>
      <c r="O31" s="1594"/>
      <c r="P31" s="1594"/>
      <c r="Q31" s="1594"/>
      <c r="R31" s="1594"/>
      <c r="S31" s="1594"/>
      <c r="T31" s="1594"/>
      <c r="U31" s="1594"/>
      <c r="V31" s="1594"/>
      <c r="W31" s="1594"/>
      <c r="X31" s="1594"/>
      <c r="Y31" s="1594"/>
      <c r="Z31" s="1594"/>
      <c r="AA31" s="1594"/>
      <c r="AB31" s="1594"/>
      <c r="AC31" s="1594"/>
      <c r="AD31" s="1594"/>
      <c r="AE31" s="1594"/>
      <c r="AF31" s="1594"/>
    </row>
    <row r="32" spans="1:32">
      <c r="A32" s="1534"/>
      <c r="B32" s="1535">
        <f>MAX(O33:AF33)</f>
        <v>0</v>
      </c>
      <c r="C32" s="1534" t="str">
        <f>'P6-2'!E11</f>
        <v>A1080</v>
      </c>
      <c r="D32" s="1449" t="str">
        <f>'P6-2'!F11</f>
        <v>Concreto simple f'c=100 kg/cm2</v>
      </c>
      <c r="E32" s="1536">
        <f>VLOOKUP($C32,'P6-2'!$E$3:$I$90,MATCH('P6-2'!$H$2,'P6-2'!$E$2:$I$2,0),FALSE)</f>
        <v>46239</v>
      </c>
      <c r="F32" s="1536">
        <f>VLOOKUP($C32,'P6-2'!$E$3:$I$90,MATCH('P6-2'!$I$2,'P6-2'!$E$2:$I$2,0),FALSE)</f>
        <v>46239</v>
      </c>
      <c r="G32" s="1537">
        <f>VLOOKUP($C32,'P6-2'!$E$3:$I$90,3,FALSE)</f>
        <v>1</v>
      </c>
      <c r="H32" s="1538">
        <f>'P6-2'!B11</f>
        <v>8.0250000000000002E-2</v>
      </c>
      <c r="I32" s="1538" t="str">
        <f>'P6-2'!C11</f>
        <v>m3</v>
      </c>
      <c r="J32" s="1539">
        <f>IFERROR($K32/$H32,0)</f>
        <v>4.3733333333333322</v>
      </c>
      <c r="K32" s="1538">
        <f>'P6-2'!D11</f>
        <v>0.35095999999999994</v>
      </c>
      <c r="L32" s="1540">
        <f>IFERROR($K32/$K$9,0)</f>
        <v>4.3027687820369582E-5</v>
      </c>
      <c r="M32" s="1457" t="s">
        <v>1862</v>
      </c>
      <c r="N32" s="1457"/>
      <c r="O32" s="1541">
        <f>IFERROR(SUMIF('ACTIVITI_PLAN (LB0)'!$B:$B,$C32,'ACTIVITI_PLAN (LB0)'!N:N)/$K32+N32,0)</f>
        <v>0</v>
      </c>
      <c r="P32" s="1541">
        <f>IFERROR(SUMIF('ACTIVITI_PLAN (LB0)'!$B:$B,$C32,'ACTIVITI_PLAN (LB0)'!O:O)/$K32+O32,0)</f>
        <v>0</v>
      </c>
      <c r="Q32" s="1541">
        <f>IFERROR(SUMIF('ACTIVITI_PLAN (LB0)'!$B:$B,$C32,'ACTIVITI_PLAN (LB0)'!P:P)/$K32+P32,0)</f>
        <v>0</v>
      </c>
      <c r="R32" s="1541">
        <f>IFERROR(SUMIF('ACTIVITI_PLAN (LB0)'!$B:$B,$C32,'ACTIVITI_PLAN (LB0)'!Q:Q)/$K32+Q32,0)</f>
        <v>0</v>
      </c>
      <c r="S32" s="1541">
        <f>IFERROR(SUMIF('ACTIVITI_PLAN (LB0)'!$B:$B,$C32,'ACTIVITI_PLAN (LB0)'!R:R)/$K32+R32,0)</f>
        <v>0</v>
      </c>
      <c r="T32" s="1541">
        <f>IFERROR(SUMIF('ACTIVITI_PLAN (LB0)'!$B:$B,$C32,'ACTIVITI_PLAN (LB0)'!S:S)/$K32+S32,0)</f>
        <v>1</v>
      </c>
      <c r="U32" s="1541">
        <f>IFERROR(SUMIF('ACTIVITI_PLAN (LB0)'!$B:$B,$C32,'ACTIVITI_PLAN (LB0)'!T:T)/$K32+T32,0)</f>
        <v>1</v>
      </c>
      <c r="V32" s="1541">
        <f>IFERROR(SUMIF('ACTIVITI_PLAN (LB0)'!$B:$B,$C32,'ACTIVITI_PLAN (LB0)'!U:U)/$K32+U32,0)</f>
        <v>1</v>
      </c>
      <c r="W32" s="1541">
        <f>IFERROR(SUMIF('ACTIVITI_PLAN (LB0)'!$B:$B,$C32,'ACTIVITI_PLAN (LB0)'!V:V)/$K32+V32,0)</f>
        <v>1</v>
      </c>
      <c r="X32" s="1541">
        <f>IFERROR(SUMIF('ACTIVITI_PLAN (LB0)'!$B:$B,$C32,'ACTIVITI_PLAN (LB0)'!W:W)/$K32+W32,0)</f>
        <v>1</v>
      </c>
      <c r="Y32" s="1541">
        <f>IFERROR(SUMIF('ACTIVITI_PLAN (LB0)'!$B:$B,$C32,'ACTIVITI_PLAN (LB0)'!X:X)/$K32+X32,0)</f>
        <v>1</v>
      </c>
      <c r="Z32" s="1541">
        <f>IFERROR(SUMIF('ACTIVITI_PLAN (LB0)'!$B:$B,$C32,'ACTIVITI_PLAN (LB0)'!Y:Y)/$K32+Y32,0)</f>
        <v>1</v>
      </c>
      <c r="AA32" s="1541">
        <f>IFERROR(SUMIF('ACTIVITI_PLAN (LB0)'!$B:$B,$C32,'ACTIVITI_PLAN (LB0)'!Z:Z)/$K32+Z32,0)</f>
        <v>1</v>
      </c>
      <c r="AB32" s="1541">
        <f>IFERROR(SUMIF('ACTIVITI_PLAN (LB0)'!$B:$B,$C32,'ACTIVITI_PLAN (LB0)'!AA:AA)/$K32+AA32,0)</f>
        <v>1</v>
      </c>
      <c r="AC32" s="1541">
        <f>IFERROR(SUMIF('ACTIVITI_PLAN (LB0)'!$B:$B,$C32,'ACTIVITI_PLAN (LB0)'!AB:AB)/$K32+AB32,0)</f>
        <v>1</v>
      </c>
      <c r="AD32" s="1541">
        <f>IFERROR(SUMIF('ACTIVITI_PLAN (LB0)'!$B:$B,$C32,'ACTIVITI_PLAN (LB0)'!AC:AC)/$K32+AC32,0)</f>
        <v>1</v>
      </c>
      <c r="AE32" s="1541">
        <f>IFERROR(SUMIF('ACTIVITI_PLAN (LB0)'!$B:$B,$C32,'ACTIVITI_PLAN (LB0)'!AD:AD)/$K32+AD32,0)</f>
        <v>1</v>
      </c>
      <c r="AF32" s="1541">
        <f>IFERROR(SUMIF('ACTIVITI_PLAN (LB0)'!$B:$B,$C32,'ACTIVITI_PLAN (LB0)'!AE:AE)/$K32+AE32,0)</f>
        <v>1</v>
      </c>
    </row>
    <row r="33" spans="1:32">
      <c r="A33" s="1577"/>
      <c r="B33" s="1578"/>
      <c r="C33" s="1577"/>
      <c r="D33" s="1577"/>
      <c r="E33" s="1579"/>
      <c r="F33" s="1579"/>
      <c r="G33" s="1580"/>
      <c r="H33" s="1581"/>
      <c r="I33" s="1581"/>
      <c r="J33" s="1582"/>
      <c r="K33" s="1581"/>
      <c r="L33" s="1583"/>
      <c r="M33" s="1584" t="s">
        <v>1811</v>
      </c>
      <c r="N33" s="1584"/>
      <c r="O33" s="1584">
        <f>IFERROR(MIN(1,METRADO!Q33/METRADO!$G32),0)</f>
        <v>0</v>
      </c>
      <c r="P33" s="1584">
        <f>IFERROR(MIN(1,METRADO!R33/METRADO!$G32),0)</f>
        <v>0</v>
      </c>
      <c r="Q33" s="1584">
        <f>IFERROR(MIN(1,METRADO!S33/METRADO!$G32),0)</f>
        <v>0</v>
      </c>
      <c r="R33" s="1584">
        <f>IFERROR(MIN(1,METRADO!T33/METRADO!$G32),0)</f>
        <v>0</v>
      </c>
      <c r="S33" s="1584">
        <f>IFERROR(MIN(1,METRADO!U33/METRADO!$G32),0)</f>
        <v>0</v>
      </c>
      <c r="T33" s="1584">
        <f>IFERROR(MIN(1,METRADO!V33/METRADO!$G32),0)</f>
        <v>0</v>
      </c>
      <c r="U33" s="1584">
        <f>IFERROR(MIN(1,METRADO!W33/METRADO!$G32),0)</f>
        <v>0</v>
      </c>
      <c r="V33" s="1584">
        <f>IFERROR(MIN(1,METRADO!X33/METRADO!$G32),0)</f>
        <v>0</v>
      </c>
      <c r="W33" s="1584">
        <f>IFERROR(MIN(1,METRADO!Y33/METRADO!$G32),0)</f>
        <v>0</v>
      </c>
      <c r="X33" s="1584">
        <f>IFERROR(MIN(1,METRADO!Z33/METRADO!$G32),0)</f>
        <v>0</v>
      </c>
      <c r="Y33" s="1584">
        <f>IFERROR(MIN(1,METRADO!AA33/METRADO!$G32),0)</f>
        <v>0</v>
      </c>
      <c r="Z33" s="1584">
        <f>IFERROR(MIN(1,METRADO!AB33/METRADO!$G32),0)</f>
        <v>0</v>
      </c>
      <c r="AA33" s="1584">
        <f>IFERROR(MIN(1,METRADO!AC33/METRADO!$G32),0)</f>
        <v>0</v>
      </c>
      <c r="AB33" s="1584">
        <f>IFERROR(MIN(1,METRADO!AD33/METRADO!$G32),0)</f>
        <v>0</v>
      </c>
      <c r="AC33" s="1584">
        <f>IFERROR(MIN(1,METRADO!AE33/METRADO!$G32),0)</f>
        <v>0</v>
      </c>
      <c r="AD33" s="1584">
        <f>IFERROR(MIN(1,METRADO!AF33/METRADO!$G32),0)</f>
        <v>0</v>
      </c>
      <c r="AE33" s="1584">
        <f>IFERROR(MIN(1,METRADO!AG33/METRADO!$G32),0)</f>
        <v>0</v>
      </c>
      <c r="AF33" s="1584">
        <f>IFERROR(MIN(1,METRADO!AH33/METRADO!$G32),0)</f>
        <v>0</v>
      </c>
    </row>
    <row r="34" spans="1:32" s="1250" customFormat="1">
      <c r="A34" s="1585"/>
      <c r="B34" s="1586"/>
      <c r="C34" s="1585"/>
      <c r="D34" s="1587" t="s">
        <v>350</v>
      </c>
      <c r="E34" s="1588"/>
      <c r="F34" s="1588"/>
      <c r="G34" s="1589"/>
      <c r="H34" s="1589"/>
      <c r="I34" s="1590"/>
      <c r="J34" s="1591"/>
      <c r="K34" s="1589"/>
      <c r="L34" s="1592"/>
      <c r="M34" s="1593"/>
      <c r="N34" s="1593"/>
      <c r="O34" s="1594"/>
      <c r="P34" s="1594"/>
      <c r="Q34" s="1594"/>
      <c r="R34" s="1594"/>
      <c r="S34" s="1594"/>
      <c r="T34" s="1594"/>
      <c r="U34" s="1594"/>
      <c r="V34" s="1594"/>
      <c r="W34" s="1594"/>
      <c r="X34" s="1594"/>
      <c r="Y34" s="1594"/>
      <c r="Z34" s="1594"/>
      <c r="AA34" s="1594"/>
      <c r="AB34" s="1594"/>
      <c r="AC34" s="1594"/>
      <c r="AD34" s="1594"/>
      <c r="AE34" s="1594"/>
      <c r="AF34" s="1594"/>
    </row>
    <row r="35" spans="1:32">
      <c r="A35" s="1534"/>
      <c r="B35" s="1535">
        <f>MAX(O36:AF36)</f>
        <v>0</v>
      </c>
      <c r="C35" s="1534" t="str">
        <f>'P6-2'!E12</f>
        <v>A1090</v>
      </c>
      <c r="D35" s="1449" t="str">
        <f>'P6-2'!F12</f>
        <v>Concreto f'c=25MPa, Cemento tipo HS</v>
      </c>
      <c r="E35" s="1536">
        <f>VLOOKUP($C35,'P6-2'!$E$3:$I$90,MATCH('P6-2'!$H$2,'P6-2'!$E$2:$I$2,0),FALSE)</f>
        <v>46245</v>
      </c>
      <c r="F35" s="1536">
        <f>VLOOKUP($C35,'P6-2'!$E$3:$I$90,MATCH('P6-2'!$I$2,'P6-2'!$E$2:$I$2,0),FALSE)</f>
        <v>46245</v>
      </c>
      <c r="G35" s="1537">
        <f>VLOOKUP($C35,'P6-2'!$E$3:$I$90,3,FALSE)</f>
        <v>1</v>
      </c>
      <c r="H35" s="1538">
        <f>'P6-2'!B12</f>
        <v>0.89700000000000002</v>
      </c>
      <c r="I35" s="1538" t="str">
        <f>'P6-2'!C12</f>
        <v>m3</v>
      </c>
      <c r="J35" s="1539">
        <f>IFERROR($K35/$H35,0)</f>
        <v>4.3733333333333331</v>
      </c>
      <c r="K35" s="1538">
        <f>'P6-2'!D12</f>
        <v>3.9228800000000001</v>
      </c>
      <c r="L35" s="1540">
        <f>IFERROR($K35/$K$9,0)</f>
        <v>4.8094499657160781E-4</v>
      </c>
      <c r="M35" s="1457" t="s">
        <v>1862</v>
      </c>
      <c r="N35" s="1457"/>
      <c r="O35" s="1541">
        <f>IFERROR(SUMIF('ACTIVITI_PLAN (LB0)'!$B:$B,$C35,'ACTIVITI_PLAN (LB0)'!N:N)/$K35+N35,0)</f>
        <v>0</v>
      </c>
      <c r="P35" s="1541">
        <f>IFERROR(SUMIF('ACTIVITI_PLAN (LB0)'!$B:$B,$C35,'ACTIVITI_PLAN (LB0)'!O:O)/$K35+O35,0)</f>
        <v>0</v>
      </c>
      <c r="Q35" s="1541">
        <f>IFERROR(SUMIF('ACTIVITI_PLAN (LB0)'!$B:$B,$C35,'ACTIVITI_PLAN (LB0)'!P:P)/$K35+P35,0)</f>
        <v>0</v>
      </c>
      <c r="R35" s="1541">
        <f>IFERROR(SUMIF('ACTIVITI_PLAN (LB0)'!$B:$B,$C35,'ACTIVITI_PLAN (LB0)'!Q:Q)/$K35+Q35,0)</f>
        <v>0</v>
      </c>
      <c r="S35" s="1541">
        <f>IFERROR(SUMIF('ACTIVITI_PLAN (LB0)'!$B:$B,$C35,'ACTIVITI_PLAN (LB0)'!R:R)/$K35+R35,0)</f>
        <v>0</v>
      </c>
      <c r="T35" s="1541">
        <f>IFERROR(SUMIF('ACTIVITI_PLAN (LB0)'!$B:$B,$C35,'ACTIVITI_PLAN (LB0)'!S:S)/$K35+S35,0)</f>
        <v>0</v>
      </c>
      <c r="U35" s="1541">
        <f>IFERROR(SUMIF('ACTIVITI_PLAN (LB0)'!$B:$B,$C35,'ACTIVITI_PLAN (LB0)'!T:T)/$K35+T35,0)</f>
        <v>1</v>
      </c>
      <c r="V35" s="1541">
        <f>IFERROR(SUMIF('ACTIVITI_PLAN (LB0)'!$B:$B,$C35,'ACTIVITI_PLAN (LB0)'!U:U)/$K35+U35,0)</f>
        <v>1</v>
      </c>
      <c r="W35" s="1541">
        <f>IFERROR(SUMIF('ACTIVITI_PLAN (LB0)'!$B:$B,$C35,'ACTIVITI_PLAN (LB0)'!V:V)/$K35+V35,0)</f>
        <v>1</v>
      </c>
      <c r="X35" s="1541">
        <f>IFERROR(SUMIF('ACTIVITI_PLAN (LB0)'!$B:$B,$C35,'ACTIVITI_PLAN (LB0)'!W:W)/$K35+W35,0)</f>
        <v>1</v>
      </c>
      <c r="Y35" s="1541">
        <f>IFERROR(SUMIF('ACTIVITI_PLAN (LB0)'!$B:$B,$C35,'ACTIVITI_PLAN (LB0)'!X:X)/$K35+X35,0)</f>
        <v>1</v>
      </c>
      <c r="Z35" s="1541">
        <f>IFERROR(SUMIF('ACTIVITI_PLAN (LB0)'!$B:$B,$C35,'ACTIVITI_PLAN (LB0)'!Y:Y)/$K35+Y35,0)</f>
        <v>1</v>
      </c>
      <c r="AA35" s="1541">
        <f>IFERROR(SUMIF('ACTIVITI_PLAN (LB0)'!$B:$B,$C35,'ACTIVITI_PLAN (LB0)'!Z:Z)/$K35+Z35,0)</f>
        <v>1</v>
      </c>
      <c r="AB35" s="1541">
        <f>IFERROR(SUMIF('ACTIVITI_PLAN (LB0)'!$B:$B,$C35,'ACTIVITI_PLAN (LB0)'!AA:AA)/$K35+AA35,0)</f>
        <v>1</v>
      </c>
      <c r="AC35" s="1541">
        <f>IFERROR(SUMIF('ACTIVITI_PLAN (LB0)'!$B:$B,$C35,'ACTIVITI_PLAN (LB0)'!AB:AB)/$K35+AB35,0)</f>
        <v>1</v>
      </c>
      <c r="AD35" s="1541">
        <f>IFERROR(SUMIF('ACTIVITI_PLAN (LB0)'!$B:$B,$C35,'ACTIVITI_PLAN (LB0)'!AC:AC)/$K35+AC35,0)</f>
        <v>1</v>
      </c>
      <c r="AE35" s="1541">
        <f>IFERROR(SUMIF('ACTIVITI_PLAN (LB0)'!$B:$B,$C35,'ACTIVITI_PLAN (LB0)'!AD:AD)/$K35+AD35,0)</f>
        <v>1</v>
      </c>
      <c r="AF35" s="1541">
        <f>IFERROR(SUMIF('ACTIVITI_PLAN (LB0)'!$B:$B,$C35,'ACTIVITI_PLAN (LB0)'!AE:AE)/$K35+AE35,0)</f>
        <v>1</v>
      </c>
    </row>
    <row r="36" spans="1:32">
      <c r="A36" s="1577"/>
      <c r="B36" s="1578"/>
      <c r="C36" s="1577"/>
      <c r="D36" s="1577"/>
      <c r="E36" s="1579"/>
      <c r="F36" s="1579"/>
      <c r="G36" s="1580"/>
      <c r="H36" s="1581"/>
      <c r="I36" s="1581"/>
      <c r="J36" s="1582"/>
      <c r="K36" s="1581"/>
      <c r="L36" s="1583"/>
      <c r="M36" s="1584" t="s">
        <v>1811</v>
      </c>
      <c r="N36" s="1584"/>
      <c r="O36" s="1584">
        <f>IFERROR(MIN(1,METRADO!Q36/METRADO!$G35),0)</f>
        <v>0</v>
      </c>
      <c r="P36" s="1584">
        <f>IFERROR(MIN(1,METRADO!R36/METRADO!$G35),0)</f>
        <v>0</v>
      </c>
      <c r="Q36" s="1584">
        <f>IFERROR(MIN(1,METRADO!S36/METRADO!$G35),0)</f>
        <v>0</v>
      </c>
      <c r="R36" s="1584">
        <f>IFERROR(MIN(1,METRADO!T36/METRADO!$G35),0)</f>
        <v>0</v>
      </c>
      <c r="S36" s="1584">
        <f>IFERROR(MIN(1,METRADO!U36/METRADO!$G35),0)</f>
        <v>0</v>
      </c>
      <c r="T36" s="1584">
        <f>IFERROR(MIN(1,METRADO!V36/METRADO!$G35),0)</f>
        <v>0</v>
      </c>
      <c r="U36" s="1584">
        <f>IFERROR(MIN(1,METRADO!W36/METRADO!$G35),0)</f>
        <v>0</v>
      </c>
      <c r="V36" s="1584">
        <f>IFERROR(MIN(1,METRADO!X36/METRADO!$G35),0)</f>
        <v>0</v>
      </c>
      <c r="W36" s="1584">
        <f>IFERROR(MIN(1,METRADO!Y36/METRADO!$G35),0)</f>
        <v>0</v>
      </c>
      <c r="X36" s="1584">
        <f>IFERROR(MIN(1,METRADO!Z36/METRADO!$G35),0)</f>
        <v>0</v>
      </c>
      <c r="Y36" s="1584">
        <f>IFERROR(MIN(1,METRADO!AA36/METRADO!$G35),0)</f>
        <v>0</v>
      </c>
      <c r="Z36" s="1584">
        <f>IFERROR(MIN(1,METRADO!AB36/METRADO!$G35),0)</f>
        <v>0</v>
      </c>
      <c r="AA36" s="1584">
        <f>IFERROR(MIN(1,METRADO!AC36/METRADO!$G35),0)</f>
        <v>0</v>
      </c>
      <c r="AB36" s="1584">
        <f>IFERROR(MIN(1,METRADO!AD36/METRADO!$G35),0)</f>
        <v>0</v>
      </c>
      <c r="AC36" s="1584">
        <f>IFERROR(MIN(1,METRADO!AE36/METRADO!$G35),0)</f>
        <v>0</v>
      </c>
      <c r="AD36" s="1584">
        <f>IFERROR(MIN(1,METRADO!AF36/METRADO!$G35),0)</f>
        <v>0</v>
      </c>
      <c r="AE36" s="1584">
        <f>IFERROR(MIN(1,METRADO!AG36/METRADO!$G35),0)</f>
        <v>0</v>
      </c>
      <c r="AF36" s="1584">
        <f>IFERROR(MIN(1,METRADO!AH36/METRADO!$G35),0)</f>
        <v>0</v>
      </c>
    </row>
    <row r="37" spans="1:32">
      <c r="A37" s="1534"/>
      <c r="B37" s="1535">
        <f>MAX(O38:AF38)</f>
        <v>0</v>
      </c>
      <c r="C37" s="1534" t="str">
        <f>'P6-2'!E13</f>
        <v>A1100</v>
      </c>
      <c r="D37" s="1449" t="str">
        <f>'P6-2'!F13</f>
        <v>Encofrado y desencofrado</v>
      </c>
      <c r="E37" s="1536">
        <f>VLOOKUP($C37,'P6-2'!$E$3:$I$90,MATCH('P6-2'!$H$2,'P6-2'!$E$2:$I$2,0),FALSE)</f>
        <v>46244</v>
      </c>
      <c r="F37" s="1536">
        <f>VLOOKUP($C37,'P6-2'!$E$3:$I$90,MATCH('P6-2'!$I$2,'P6-2'!$E$2:$I$2,0),FALSE)</f>
        <v>46244</v>
      </c>
      <c r="G37" s="1537">
        <f>VLOOKUP($C37,'P6-2'!$E$3:$I$90,3,FALSE)</f>
        <v>1</v>
      </c>
      <c r="H37" s="1538">
        <f>'P6-2'!B13</f>
        <v>7</v>
      </c>
      <c r="I37" s="1538" t="str">
        <f>'P6-2'!C13</f>
        <v>m2</v>
      </c>
      <c r="J37" s="1539">
        <f>IFERROR($K37/$H37,0)</f>
        <v>0.97777777777777763</v>
      </c>
      <c r="K37" s="1538">
        <f>'P6-2'!D13</f>
        <v>6.8444444444444432</v>
      </c>
      <c r="L37" s="1540">
        <f>IFERROR($K37/$K$9,0)</f>
        <v>8.3912872936921159E-4</v>
      </c>
      <c r="M37" s="1457" t="s">
        <v>1862</v>
      </c>
      <c r="N37" s="1457"/>
      <c r="O37" s="1541">
        <f>IFERROR(SUMIF('ACTIVITI_PLAN (LB0)'!$B:$B,$C37,'ACTIVITI_PLAN (LB0)'!N:N)/$K37+N37,0)</f>
        <v>0</v>
      </c>
      <c r="P37" s="1541">
        <f>IFERROR(SUMIF('ACTIVITI_PLAN (LB0)'!$B:$B,$C37,'ACTIVITI_PLAN (LB0)'!O:O)/$K37+O37,0)</f>
        <v>0</v>
      </c>
      <c r="Q37" s="1541">
        <f>IFERROR(SUMIF('ACTIVITI_PLAN (LB0)'!$B:$B,$C37,'ACTIVITI_PLAN (LB0)'!P:P)/$K37+P37,0)</f>
        <v>0</v>
      </c>
      <c r="R37" s="1541">
        <f>IFERROR(SUMIF('ACTIVITI_PLAN (LB0)'!$B:$B,$C37,'ACTIVITI_PLAN (LB0)'!Q:Q)/$K37+Q37,0)</f>
        <v>0</v>
      </c>
      <c r="S37" s="1541">
        <f>IFERROR(SUMIF('ACTIVITI_PLAN (LB0)'!$B:$B,$C37,'ACTIVITI_PLAN (LB0)'!R:R)/$K37+R37,0)</f>
        <v>0</v>
      </c>
      <c r="T37" s="1541">
        <f>IFERROR(SUMIF('ACTIVITI_PLAN (LB0)'!$B:$B,$C37,'ACTIVITI_PLAN (LB0)'!S:S)/$K37+S37,0)</f>
        <v>0</v>
      </c>
      <c r="U37" s="1541">
        <f>IFERROR(SUMIF('ACTIVITI_PLAN (LB0)'!$B:$B,$C37,'ACTIVITI_PLAN (LB0)'!T:T)/$K37+T37,0)</f>
        <v>1</v>
      </c>
      <c r="V37" s="1541">
        <f>IFERROR(SUMIF('ACTIVITI_PLAN (LB0)'!$B:$B,$C37,'ACTIVITI_PLAN (LB0)'!U:U)/$K37+U37,0)</f>
        <v>1</v>
      </c>
      <c r="W37" s="1541">
        <f>IFERROR(SUMIF('ACTIVITI_PLAN (LB0)'!$B:$B,$C37,'ACTIVITI_PLAN (LB0)'!V:V)/$K37+V37,0)</f>
        <v>1</v>
      </c>
      <c r="X37" s="1541">
        <f>IFERROR(SUMIF('ACTIVITI_PLAN (LB0)'!$B:$B,$C37,'ACTIVITI_PLAN (LB0)'!W:W)/$K37+W37,0)</f>
        <v>1</v>
      </c>
      <c r="Y37" s="1541">
        <f>IFERROR(SUMIF('ACTIVITI_PLAN (LB0)'!$B:$B,$C37,'ACTIVITI_PLAN (LB0)'!X:X)/$K37+X37,0)</f>
        <v>1</v>
      </c>
      <c r="Z37" s="1541">
        <f>IFERROR(SUMIF('ACTIVITI_PLAN (LB0)'!$B:$B,$C37,'ACTIVITI_PLAN (LB0)'!Y:Y)/$K37+Y37,0)</f>
        <v>1</v>
      </c>
      <c r="AA37" s="1541">
        <f>IFERROR(SUMIF('ACTIVITI_PLAN (LB0)'!$B:$B,$C37,'ACTIVITI_PLAN (LB0)'!Z:Z)/$K37+Z37,0)</f>
        <v>1</v>
      </c>
      <c r="AB37" s="1541">
        <f>IFERROR(SUMIF('ACTIVITI_PLAN (LB0)'!$B:$B,$C37,'ACTIVITI_PLAN (LB0)'!AA:AA)/$K37+AA37,0)</f>
        <v>1</v>
      </c>
      <c r="AC37" s="1541">
        <f>IFERROR(SUMIF('ACTIVITI_PLAN (LB0)'!$B:$B,$C37,'ACTIVITI_PLAN (LB0)'!AB:AB)/$K37+AB37,0)</f>
        <v>1</v>
      </c>
      <c r="AD37" s="1541">
        <f>IFERROR(SUMIF('ACTIVITI_PLAN (LB0)'!$B:$B,$C37,'ACTIVITI_PLAN (LB0)'!AC:AC)/$K37+AC37,0)</f>
        <v>1</v>
      </c>
      <c r="AE37" s="1541">
        <f>IFERROR(SUMIF('ACTIVITI_PLAN (LB0)'!$B:$B,$C37,'ACTIVITI_PLAN (LB0)'!AD:AD)/$K37+AD37,0)</f>
        <v>1</v>
      </c>
      <c r="AF37" s="1541">
        <f>IFERROR(SUMIF('ACTIVITI_PLAN (LB0)'!$B:$B,$C37,'ACTIVITI_PLAN (LB0)'!AE:AE)/$K37+AE37,0)</f>
        <v>1</v>
      </c>
    </row>
    <row r="38" spans="1:32">
      <c r="A38" s="1577"/>
      <c r="B38" s="1578"/>
      <c r="C38" s="1577"/>
      <c r="D38" s="1577"/>
      <c r="E38" s="1579"/>
      <c r="F38" s="1579"/>
      <c r="G38" s="1580"/>
      <c r="H38" s="1581"/>
      <c r="I38" s="1581"/>
      <c r="J38" s="1582"/>
      <c r="K38" s="1581"/>
      <c r="L38" s="1583"/>
      <c r="M38" s="1584" t="s">
        <v>1811</v>
      </c>
      <c r="N38" s="1584"/>
      <c r="O38" s="1584">
        <f>IFERROR(MIN(1,METRADO!Q38/METRADO!$G37),0)</f>
        <v>0</v>
      </c>
      <c r="P38" s="1584">
        <f>IFERROR(MIN(1,METRADO!R38/METRADO!$G37),0)</f>
        <v>0</v>
      </c>
      <c r="Q38" s="1584">
        <f>IFERROR(MIN(1,METRADO!S38/METRADO!$G37),0)</f>
        <v>0</v>
      </c>
      <c r="R38" s="1584">
        <f>IFERROR(MIN(1,METRADO!T38/METRADO!$G37),0)</f>
        <v>0</v>
      </c>
      <c r="S38" s="1584">
        <f>IFERROR(MIN(1,METRADO!U38/METRADO!$G37),0)</f>
        <v>0</v>
      </c>
      <c r="T38" s="1584">
        <f>IFERROR(MIN(1,METRADO!V38/METRADO!$G37),0)</f>
        <v>0</v>
      </c>
      <c r="U38" s="1584">
        <f>IFERROR(MIN(1,METRADO!W38/METRADO!$G37),0)</f>
        <v>0</v>
      </c>
      <c r="V38" s="1584">
        <f>IFERROR(MIN(1,METRADO!X38/METRADO!$G37),0)</f>
        <v>0</v>
      </c>
      <c r="W38" s="1584">
        <f>IFERROR(MIN(1,METRADO!Y38/METRADO!$G37),0)</f>
        <v>0</v>
      </c>
      <c r="X38" s="1584">
        <f>IFERROR(MIN(1,METRADO!Z38/METRADO!$G37),0)</f>
        <v>0</v>
      </c>
      <c r="Y38" s="1584">
        <f>IFERROR(MIN(1,METRADO!AA38/METRADO!$G37),0)</f>
        <v>0</v>
      </c>
      <c r="Z38" s="1584">
        <f>IFERROR(MIN(1,METRADO!AB38/METRADO!$G37),0)</f>
        <v>0</v>
      </c>
      <c r="AA38" s="1584">
        <f>IFERROR(MIN(1,METRADO!AC38/METRADO!$G37),0)</f>
        <v>0</v>
      </c>
      <c r="AB38" s="1584">
        <f>IFERROR(MIN(1,METRADO!AD38/METRADO!$G37),0)</f>
        <v>0</v>
      </c>
      <c r="AC38" s="1584">
        <f>IFERROR(MIN(1,METRADO!AE38/METRADO!$G37),0)</f>
        <v>0</v>
      </c>
      <c r="AD38" s="1584">
        <f>IFERROR(MIN(1,METRADO!AF38/METRADO!$G37),0)</f>
        <v>0</v>
      </c>
      <c r="AE38" s="1584">
        <f>IFERROR(MIN(1,METRADO!AG38/METRADO!$G37),0)</f>
        <v>0</v>
      </c>
      <c r="AF38" s="1584">
        <f>IFERROR(MIN(1,METRADO!AH38/METRADO!$G37),0)</f>
        <v>0</v>
      </c>
    </row>
    <row r="39" spans="1:32">
      <c r="A39" s="1534"/>
      <c r="B39" s="1535">
        <f>MAX(O40:AF40)</f>
        <v>0</v>
      </c>
      <c r="C39" s="1534" t="str">
        <f>'P6-2'!E14</f>
        <v>A1110</v>
      </c>
      <c r="D39" s="1449" t="str">
        <f>'P6-2'!F14</f>
        <v>Acero de Refuerzo (ASTM A-615 G 60, fy = 420 MPa)</v>
      </c>
      <c r="E39" s="1536">
        <f>VLOOKUP($C39,'P6-2'!$E$3:$I$90,MATCH('P6-2'!$H$2,'P6-2'!$E$2:$I$2,0),FALSE)</f>
        <v>46241</v>
      </c>
      <c r="F39" s="1536">
        <f>VLOOKUP($C39,'P6-2'!$E$3:$I$90,MATCH('P6-2'!$I$2,'P6-2'!$E$2:$I$2,0),FALSE)</f>
        <v>46241</v>
      </c>
      <c r="G39" s="1537">
        <f>VLOOKUP($C39,'P6-2'!$E$3:$I$90,3,FALSE)</f>
        <v>1</v>
      </c>
      <c r="H39" s="1538">
        <f>'P6-2'!B14</f>
        <v>85.155000000000001</v>
      </c>
      <c r="I39" s="1538" t="str">
        <f>'P6-2'!C14</f>
        <v>kg</v>
      </c>
      <c r="J39" s="1539">
        <f>IFERROR($K39/$H39,0)</f>
        <v>7.0400000000000018E-2</v>
      </c>
      <c r="K39" s="1538">
        <f>'P6-2'!D14</f>
        <v>5.9949120000000011</v>
      </c>
      <c r="L39" s="1540">
        <f>IFERROR($K39/$K$9,0)</f>
        <v>7.3497607147990525E-4</v>
      </c>
      <c r="M39" s="1457" t="s">
        <v>1862</v>
      </c>
      <c r="N39" s="1457"/>
      <c r="O39" s="1541">
        <f>IFERROR(SUMIF('ACTIVITI_PLAN (LB0)'!$B:$B,$C39,'ACTIVITI_PLAN (LB0)'!N:N)/$K39+N39,0)</f>
        <v>0</v>
      </c>
      <c r="P39" s="1541">
        <f>IFERROR(SUMIF('ACTIVITI_PLAN (LB0)'!$B:$B,$C39,'ACTIVITI_PLAN (LB0)'!O:O)/$K39+O39,0)</f>
        <v>0</v>
      </c>
      <c r="Q39" s="1541">
        <f>IFERROR(SUMIF('ACTIVITI_PLAN (LB0)'!$B:$B,$C39,'ACTIVITI_PLAN (LB0)'!P:P)/$K39+P39,0)</f>
        <v>0</v>
      </c>
      <c r="R39" s="1541">
        <f>IFERROR(SUMIF('ACTIVITI_PLAN (LB0)'!$B:$B,$C39,'ACTIVITI_PLAN (LB0)'!Q:Q)/$K39+Q39,0)</f>
        <v>0</v>
      </c>
      <c r="S39" s="1541">
        <f>IFERROR(SUMIF('ACTIVITI_PLAN (LB0)'!$B:$B,$C39,'ACTIVITI_PLAN (LB0)'!R:R)/$K39+R39,0)</f>
        <v>0</v>
      </c>
      <c r="T39" s="1541">
        <f>IFERROR(SUMIF('ACTIVITI_PLAN (LB0)'!$B:$B,$C39,'ACTIVITI_PLAN (LB0)'!S:S)/$K39+S39,0)</f>
        <v>0</v>
      </c>
      <c r="U39" s="1541">
        <f>IFERROR(SUMIF('ACTIVITI_PLAN (LB0)'!$B:$B,$C39,'ACTIVITI_PLAN (LB0)'!T:T)/$K39+T39,0)</f>
        <v>1</v>
      </c>
      <c r="V39" s="1541">
        <f>IFERROR(SUMIF('ACTIVITI_PLAN (LB0)'!$B:$B,$C39,'ACTIVITI_PLAN (LB0)'!U:U)/$K39+U39,0)</f>
        <v>1</v>
      </c>
      <c r="W39" s="1541">
        <f>IFERROR(SUMIF('ACTIVITI_PLAN (LB0)'!$B:$B,$C39,'ACTIVITI_PLAN (LB0)'!V:V)/$K39+V39,0)</f>
        <v>1</v>
      </c>
      <c r="X39" s="1541">
        <f>IFERROR(SUMIF('ACTIVITI_PLAN (LB0)'!$B:$B,$C39,'ACTIVITI_PLAN (LB0)'!W:W)/$K39+W39,0)</f>
        <v>1</v>
      </c>
      <c r="Y39" s="1541">
        <f>IFERROR(SUMIF('ACTIVITI_PLAN (LB0)'!$B:$B,$C39,'ACTIVITI_PLAN (LB0)'!X:X)/$K39+X39,0)</f>
        <v>1</v>
      </c>
      <c r="Z39" s="1541">
        <f>IFERROR(SUMIF('ACTIVITI_PLAN (LB0)'!$B:$B,$C39,'ACTIVITI_PLAN (LB0)'!Y:Y)/$K39+Y39,0)</f>
        <v>1</v>
      </c>
      <c r="AA39" s="1541">
        <f>IFERROR(SUMIF('ACTIVITI_PLAN (LB0)'!$B:$B,$C39,'ACTIVITI_PLAN (LB0)'!Z:Z)/$K39+Z39,0)</f>
        <v>1</v>
      </c>
      <c r="AB39" s="1541">
        <f>IFERROR(SUMIF('ACTIVITI_PLAN (LB0)'!$B:$B,$C39,'ACTIVITI_PLAN (LB0)'!AA:AA)/$K39+AA39,0)</f>
        <v>1</v>
      </c>
      <c r="AC39" s="1541">
        <f>IFERROR(SUMIF('ACTIVITI_PLAN (LB0)'!$B:$B,$C39,'ACTIVITI_PLAN (LB0)'!AB:AB)/$K39+AB39,0)</f>
        <v>1</v>
      </c>
      <c r="AD39" s="1541">
        <f>IFERROR(SUMIF('ACTIVITI_PLAN (LB0)'!$B:$B,$C39,'ACTIVITI_PLAN (LB0)'!AC:AC)/$K39+AC39,0)</f>
        <v>1</v>
      </c>
      <c r="AE39" s="1541">
        <f>IFERROR(SUMIF('ACTIVITI_PLAN (LB0)'!$B:$B,$C39,'ACTIVITI_PLAN (LB0)'!AD:AD)/$K39+AD39,0)</f>
        <v>1</v>
      </c>
      <c r="AF39" s="1541">
        <f>IFERROR(SUMIF('ACTIVITI_PLAN (LB0)'!$B:$B,$C39,'ACTIVITI_PLAN (LB0)'!AE:AE)/$K39+AE39,0)</f>
        <v>1</v>
      </c>
    </row>
    <row r="40" spans="1:32">
      <c r="A40" s="1577"/>
      <c r="B40" s="1578"/>
      <c r="C40" s="1577"/>
      <c r="D40" s="1577"/>
      <c r="E40" s="1579"/>
      <c r="F40" s="1579"/>
      <c r="G40" s="1580"/>
      <c r="H40" s="1581"/>
      <c r="I40" s="1581"/>
      <c r="J40" s="1582"/>
      <c r="K40" s="1581"/>
      <c r="L40" s="1583"/>
      <c r="M40" s="1584" t="s">
        <v>1811</v>
      </c>
      <c r="N40" s="1584"/>
      <c r="O40" s="1584">
        <f>IFERROR(MIN(1,METRADO!Q40/METRADO!$G39),0)</f>
        <v>0</v>
      </c>
      <c r="P40" s="1584">
        <f>IFERROR(MIN(1,METRADO!R40/METRADO!$G39),0)</f>
        <v>0</v>
      </c>
      <c r="Q40" s="1584">
        <f>IFERROR(MIN(1,METRADO!S40/METRADO!$G39),0)</f>
        <v>0</v>
      </c>
      <c r="R40" s="1584">
        <f>IFERROR(MIN(1,METRADO!T40/METRADO!$G39),0)</f>
        <v>0</v>
      </c>
      <c r="S40" s="1584">
        <f>IFERROR(MIN(1,METRADO!U40/METRADO!$G39),0)</f>
        <v>0</v>
      </c>
      <c r="T40" s="1584">
        <f>IFERROR(MIN(1,METRADO!V40/METRADO!$G39),0)</f>
        <v>0</v>
      </c>
      <c r="U40" s="1584">
        <f>IFERROR(MIN(1,METRADO!W40/METRADO!$G39),0)</f>
        <v>0</v>
      </c>
      <c r="V40" s="1584">
        <f>IFERROR(MIN(1,METRADO!X40/METRADO!$G39),0)</f>
        <v>0</v>
      </c>
      <c r="W40" s="1584">
        <f>IFERROR(MIN(1,METRADO!Y40/METRADO!$G39),0)</f>
        <v>0</v>
      </c>
      <c r="X40" s="1584">
        <f>IFERROR(MIN(1,METRADO!Z40/METRADO!$G39),0)</f>
        <v>0</v>
      </c>
      <c r="Y40" s="1584">
        <f>IFERROR(MIN(1,METRADO!AA40/METRADO!$G39),0)</f>
        <v>0</v>
      </c>
      <c r="Z40" s="1584">
        <f>IFERROR(MIN(1,METRADO!AB40/METRADO!$G39),0)</f>
        <v>0</v>
      </c>
      <c r="AA40" s="1584">
        <f>IFERROR(MIN(1,METRADO!AC40/METRADO!$G39),0)</f>
        <v>0</v>
      </c>
      <c r="AB40" s="1584">
        <f>IFERROR(MIN(1,METRADO!AD40/METRADO!$G39),0)</f>
        <v>0</v>
      </c>
      <c r="AC40" s="1584">
        <f>IFERROR(MIN(1,METRADO!AE40/METRADO!$G39),0)</f>
        <v>0</v>
      </c>
      <c r="AD40" s="1584">
        <f>IFERROR(MIN(1,METRADO!AF40/METRADO!$G39),0)</f>
        <v>0</v>
      </c>
      <c r="AE40" s="1584">
        <f>IFERROR(MIN(1,METRADO!AG40/METRADO!$G39),0)</f>
        <v>0</v>
      </c>
      <c r="AF40" s="1584">
        <f>IFERROR(MIN(1,METRADO!AH40/METRADO!$G39),0)</f>
        <v>0</v>
      </c>
    </row>
    <row r="41" spans="1:32" s="1250" customFormat="1">
      <c r="A41" s="1585"/>
      <c r="B41" s="1586"/>
      <c r="C41" s="1585"/>
      <c r="D41" s="1587" t="s">
        <v>355</v>
      </c>
      <c r="E41" s="1588"/>
      <c r="F41" s="1588"/>
      <c r="G41" s="1589"/>
      <c r="H41" s="1589"/>
      <c r="I41" s="1590"/>
      <c r="J41" s="1591"/>
      <c r="K41" s="1589"/>
      <c r="L41" s="1592"/>
      <c r="M41" s="1593"/>
      <c r="N41" s="1593"/>
      <c r="O41" s="1594"/>
      <c r="P41" s="1594"/>
      <c r="Q41" s="1594"/>
      <c r="R41" s="1594"/>
      <c r="S41" s="1594"/>
      <c r="T41" s="1594"/>
      <c r="U41" s="1594"/>
      <c r="V41" s="1594"/>
      <c r="W41" s="1594"/>
      <c r="X41" s="1594"/>
      <c r="Y41" s="1594"/>
      <c r="Z41" s="1594"/>
      <c r="AA41" s="1594"/>
      <c r="AB41" s="1594"/>
      <c r="AC41" s="1594"/>
      <c r="AD41" s="1594"/>
      <c r="AE41" s="1594"/>
      <c r="AF41" s="1594"/>
    </row>
    <row r="42" spans="1:32" ht="24">
      <c r="A42" s="1534"/>
      <c r="B42" s="1535">
        <f>MAX(O43:AF43)</f>
        <v>0</v>
      </c>
      <c r="C42" s="1534" t="str">
        <f>'P6-2'!E15</f>
        <v>A1120</v>
      </c>
      <c r="D42" s="1449" t="str">
        <f>'P6-2'!F15</f>
        <v>Varilla roscada Ø1" L=30cm tipo HAS con contratuerca y arandela; anclaje químico HIT-HY 200 o equivalente</v>
      </c>
      <c r="E42" s="1536">
        <f>VLOOKUP($C42,'P6-2'!$E$3:$I$90,MATCH('P6-2'!$H$2,'P6-2'!$E$2:$I$2,0),FALSE)</f>
        <v>46246</v>
      </c>
      <c r="F42" s="1536">
        <f>VLOOKUP($C42,'P6-2'!$E$3:$I$90,MATCH('P6-2'!$I$2,'P6-2'!$E$2:$I$2,0),FALSE)</f>
        <v>46246</v>
      </c>
      <c r="G42" s="1537">
        <f>VLOOKUP($C42,'P6-2'!$E$3:$I$90,3,FALSE)</f>
        <v>1</v>
      </c>
      <c r="H42" s="1538">
        <f>'P6-2'!B15</f>
        <v>12</v>
      </c>
      <c r="I42" s="1538" t="str">
        <f>'P6-2'!C15</f>
        <v>UND</v>
      </c>
      <c r="J42" s="1539">
        <f>IFERROR($K42/$H42,0)</f>
        <v>0.84000000000000019</v>
      </c>
      <c r="K42" s="1538">
        <f>'P6-2'!D15</f>
        <v>10.080000000000002</v>
      </c>
      <c r="L42" s="1540">
        <f>IFERROR($K42/$K$9,0)</f>
        <v>1.2358077650710211E-3</v>
      </c>
      <c r="M42" s="1457" t="s">
        <v>1862</v>
      </c>
      <c r="N42" s="1457"/>
      <c r="O42" s="1541">
        <f>IFERROR(SUMIF('ACTIVITI_PLAN (LB0)'!$B:$B,$C42,'ACTIVITI_PLAN (LB0)'!N:N)/$K42+N42,0)</f>
        <v>0</v>
      </c>
      <c r="P42" s="1541">
        <f>IFERROR(SUMIF('ACTIVITI_PLAN (LB0)'!$B:$B,$C42,'ACTIVITI_PLAN (LB0)'!O:O)/$K42+O42,0)</f>
        <v>0</v>
      </c>
      <c r="Q42" s="1541">
        <f>IFERROR(SUMIF('ACTIVITI_PLAN (LB0)'!$B:$B,$C42,'ACTIVITI_PLAN (LB0)'!P:P)/$K42+P42,0)</f>
        <v>0</v>
      </c>
      <c r="R42" s="1541">
        <f>IFERROR(SUMIF('ACTIVITI_PLAN (LB0)'!$B:$B,$C42,'ACTIVITI_PLAN (LB0)'!Q:Q)/$K42+Q42,0)</f>
        <v>0</v>
      </c>
      <c r="S42" s="1541">
        <f>IFERROR(SUMIF('ACTIVITI_PLAN (LB0)'!$B:$B,$C42,'ACTIVITI_PLAN (LB0)'!R:R)/$K42+R42,0)</f>
        <v>0</v>
      </c>
      <c r="T42" s="1541">
        <f>IFERROR(SUMIF('ACTIVITI_PLAN (LB0)'!$B:$B,$C42,'ACTIVITI_PLAN (LB0)'!S:S)/$K42+S42,0)</f>
        <v>0</v>
      </c>
      <c r="U42" s="1541">
        <f>IFERROR(SUMIF('ACTIVITI_PLAN (LB0)'!$B:$B,$C42,'ACTIVITI_PLAN (LB0)'!T:T)/$K42+T42,0)</f>
        <v>1</v>
      </c>
      <c r="V42" s="1541">
        <f>IFERROR(SUMIF('ACTIVITI_PLAN (LB0)'!$B:$B,$C42,'ACTIVITI_PLAN (LB0)'!U:U)/$K42+U42,0)</f>
        <v>1</v>
      </c>
      <c r="W42" s="1541">
        <f>IFERROR(SUMIF('ACTIVITI_PLAN (LB0)'!$B:$B,$C42,'ACTIVITI_PLAN (LB0)'!V:V)/$K42+V42,0)</f>
        <v>1</v>
      </c>
      <c r="X42" s="1541">
        <f>IFERROR(SUMIF('ACTIVITI_PLAN (LB0)'!$B:$B,$C42,'ACTIVITI_PLAN (LB0)'!W:W)/$K42+W42,0)</f>
        <v>1</v>
      </c>
      <c r="Y42" s="1541">
        <f>IFERROR(SUMIF('ACTIVITI_PLAN (LB0)'!$B:$B,$C42,'ACTIVITI_PLAN (LB0)'!X:X)/$K42+X42,0)</f>
        <v>1</v>
      </c>
      <c r="Z42" s="1541">
        <f>IFERROR(SUMIF('ACTIVITI_PLAN (LB0)'!$B:$B,$C42,'ACTIVITI_PLAN (LB0)'!Y:Y)/$K42+Y42,0)</f>
        <v>1</v>
      </c>
      <c r="AA42" s="1541">
        <f>IFERROR(SUMIF('ACTIVITI_PLAN (LB0)'!$B:$B,$C42,'ACTIVITI_PLAN (LB0)'!Z:Z)/$K42+Z42,0)</f>
        <v>1</v>
      </c>
      <c r="AB42" s="1541">
        <f>IFERROR(SUMIF('ACTIVITI_PLAN (LB0)'!$B:$B,$C42,'ACTIVITI_PLAN (LB0)'!AA:AA)/$K42+AA42,0)</f>
        <v>1</v>
      </c>
      <c r="AC42" s="1541">
        <f>IFERROR(SUMIF('ACTIVITI_PLAN (LB0)'!$B:$B,$C42,'ACTIVITI_PLAN (LB0)'!AB:AB)/$K42+AB42,0)</f>
        <v>1</v>
      </c>
      <c r="AD42" s="1541">
        <f>IFERROR(SUMIF('ACTIVITI_PLAN (LB0)'!$B:$B,$C42,'ACTIVITI_PLAN (LB0)'!AC:AC)/$K42+AC42,0)</f>
        <v>1</v>
      </c>
      <c r="AE42" s="1541">
        <f>IFERROR(SUMIF('ACTIVITI_PLAN (LB0)'!$B:$B,$C42,'ACTIVITI_PLAN (LB0)'!AD:AD)/$K42+AD42,0)</f>
        <v>1</v>
      </c>
      <c r="AF42" s="1541">
        <f>IFERROR(SUMIF('ACTIVITI_PLAN (LB0)'!$B:$B,$C42,'ACTIVITI_PLAN (LB0)'!AE:AE)/$K42+AE42,0)</f>
        <v>1</v>
      </c>
    </row>
    <row r="43" spans="1:32">
      <c r="A43" s="1577"/>
      <c r="B43" s="1578"/>
      <c r="C43" s="1577"/>
      <c r="D43" s="1577"/>
      <c r="E43" s="1579"/>
      <c r="F43" s="1579"/>
      <c r="G43" s="1580"/>
      <c r="H43" s="1581"/>
      <c r="I43" s="1581"/>
      <c r="J43" s="1582"/>
      <c r="K43" s="1581"/>
      <c r="L43" s="1583"/>
      <c r="M43" s="1584" t="s">
        <v>1811</v>
      </c>
      <c r="N43" s="1584"/>
      <c r="O43" s="1584">
        <f>IFERROR(MIN(1,METRADO!Q43/METRADO!$G42),0)</f>
        <v>0</v>
      </c>
      <c r="P43" s="1584">
        <f>IFERROR(MIN(1,METRADO!R43/METRADO!$G42),0)</f>
        <v>0</v>
      </c>
      <c r="Q43" s="1584">
        <f>IFERROR(MIN(1,METRADO!S43/METRADO!$G42),0)</f>
        <v>0</v>
      </c>
      <c r="R43" s="1584">
        <f>IFERROR(MIN(1,METRADO!T43/METRADO!$G42),0)</f>
        <v>0</v>
      </c>
      <c r="S43" s="1584">
        <f>IFERROR(MIN(1,METRADO!U43/METRADO!$G42),0)</f>
        <v>0</v>
      </c>
      <c r="T43" s="1584">
        <f>IFERROR(MIN(1,METRADO!V43/METRADO!$G42),0)</f>
        <v>0</v>
      </c>
      <c r="U43" s="1584">
        <f>IFERROR(MIN(1,METRADO!W43/METRADO!$G42),0)</f>
        <v>0</v>
      </c>
      <c r="V43" s="1584">
        <f>IFERROR(MIN(1,METRADO!X43/METRADO!$G42),0)</f>
        <v>0</v>
      </c>
      <c r="W43" s="1584">
        <f>IFERROR(MIN(1,METRADO!Y43/METRADO!$G42),0)</f>
        <v>0</v>
      </c>
      <c r="X43" s="1584">
        <f>IFERROR(MIN(1,METRADO!Z43/METRADO!$G42),0)</f>
        <v>0</v>
      </c>
      <c r="Y43" s="1584">
        <f>IFERROR(MIN(1,METRADO!AA43/METRADO!$G42),0)</f>
        <v>0</v>
      </c>
      <c r="Z43" s="1584">
        <f>IFERROR(MIN(1,METRADO!AB43/METRADO!$G42),0)</f>
        <v>0</v>
      </c>
      <c r="AA43" s="1584">
        <f>IFERROR(MIN(1,METRADO!AC43/METRADO!$G42),0)</f>
        <v>0</v>
      </c>
      <c r="AB43" s="1584">
        <f>IFERROR(MIN(1,METRADO!AD43/METRADO!$G42),0)</f>
        <v>0</v>
      </c>
      <c r="AC43" s="1584">
        <f>IFERROR(MIN(1,METRADO!AE43/METRADO!$G42),0)</f>
        <v>0</v>
      </c>
      <c r="AD43" s="1584">
        <f>IFERROR(MIN(1,METRADO!AF43/METRADO!$G42),0)</f>
        <v>0</v>
      </c>
      <c r="AE43" s="1584">
        <f>IFERROR(MIN(1,METRADO!AG43/METRADO!$G42),0)</f>
        <v>0</v>
      </c>
      <c r="AF43" s="1584">
        <f>IFERROR(MIN(1,METRADO!AH43/METRADO!$G42),0)</f>
        <v>0</v>
      </c>
    </row>
    <row r="44" spans="1:32" ht="24">
      <c r="A44" s="1534"/>
      <c r="B44" s="1535">
        <f>MAX(O45:AF45)</f>
        <v>0</v>
      </c>
      <c r="C44" s="1534" t="str">
        <f>'P6-2'!E16</f>
        <v>A1130</v>
      </c>
      <c r="D44" s="1449" t="str">
        <f>'P6-2'!F16</f>
        <v>Juntas de expansión de acuerdo al plano estándar CRD-DWG-11760-1-33-4002</v>
      </c>
      <c r="E44" s="1536">
        <f>VLOOKUP($C44,'P6-2'!$E$3:$I$90,MATCH('P6-2'!$H$2,'P6-2'!$E$2:$I$2,0),FALSE)</f>
        <v>46286</v>
      </c>
      <c r="F44" s="1536">
        <f>VLOOKUP($C44,'P6-2'!$E$3:$I$90,MATCH('P6-2'!$I$2,'P6-2'!$E$2:$I$2,0),FALSE)</f>
        <v>46286</v>
      </c>
      <c r="G44" s="1537">
        <f>VLOOKUP($C44,'P6-2'!$E$3:$I$90,3,FALSE)</f>
        <v>1</v>
      </c>
      <c r="H44" s="1538">
        <f>'P6-2'!B16</f>
        <v>9.5</v>
      </c>
      <c r="I44" s="1538" t="str">
        <f>'P6-2'!C16</f>
        <v>m</v>
      </c>
      <c r="J44" s="1539">
        <f>IFERROR($K44/$H44,0)</f>
        <v>0.84000000000000008</v>
      </c>
      <c r="K44" s="1538">
        <f>'P6-2'!D16</f>
        <v>7.98</v>
      </c>
      <c r="L44" s="1540">
        <f>IFERROR($K44/$K$9,0)</f>
        <v>9.783478140145583E-4</v>
      </c>
      <c r="M44" s="1457" t="s">
        <v>1862</v>
      </c>
      <c r="N44" s="1457"/>
      <c r="O44" s="1541">
        <f>IFERROR(SUMIF('ACTIVITI_PLAN (LB0)'!$B:$B,$C44,'ACTIVITI_PLAN (LB0)'!N:N)/$K44+N44,0)</f>
        <v>0</v>
      </c>
      <c r="P44" s="1541">
        <f>IFERROR(SUMIF('ACTIVITI_PLAN (LB0)'!$B:$B,$C44,'ACTIVITI_PLAN (LB0)'!O:O)/$K44+O44,0)</f>
        <v>0</v>
      </c>
      <c r="Q44" s="1541">
        <f>IFERROR(SUMIF('ACTIVITI_PLAN (LB0)'!$B:$B,$C44,'ACTIVITI_PLAN (LB0)'!P:P)/$K44+P44,0)</f>
        <v>0</v>
      </c>
      <c r="R44" s="1541">
        <f>IFERROR(SUMIF('ACTIVITI_PLAN (LB0)'!$B:$B,$C44,'ACTIVITI_PLAN (LB0)'!Q:Q)/$K44+Q44,0)</f>
        <v>0</v>
      </c>
      <c r="S44" s="1541">
        <f>IFERROR(SUMIF('ACTIVITI_PLAN (LB0)'!$B:$B,$C44,'ACTIVITI_PLAN (LB0)'!R:R)/$K44+R44,0)</f>
        <v>0</v>
      </c>
      <c r="T44" s="1541">
        <f>IFERROR(SUMIF('ACTIVITI_PLAN (LB0)'!$B:$B,$C44,'ACTIVITI_PLAN (LB0)'!S:S)/$K44+S44,0)</f>
        <v>0</v>
      </c>
      <c r="U44" s="1541">
        <f>IFERROR(SUMIF('ACTIVITI_PLAN (LB0)'!$B:$B,$C44,'ACTIVITI_PLAN (LB0)'!T:T)/$K44+T44,0)</f>
        <v>0</v>
      </c>
      <c r="V44" s="1541">
        <f>IFERROR(SUMIF('ACTIVITI_PLAN (LB0)'!$B:$B,$C44,'ACTIVITI_PLAN (LB0)'!U:U)/$K44+U44,0)</f>
        <v>0</v>
      </c>
      <c r="W44" s="1541">
        <f>IFERROR(SUMIF('ACTIVITI_PLAN (LB0)'!$B:$B,$C44,'ACTIVITI_PLAN (LB0)'!V:V)/$K44+V44,0)</f>
        <v>0</v>
      </c>
      <c r="X44" s="1541">
        <f>IFERROR(SUMIF('ACTIVITI_PLAN (LB0)'!$B:$B,$C44,'ACTIVITI_PLAN (LB0)'!W:W)/$K44+W44,0)</f>
        <v>0</v>
      </c>
      <c r="Y44" s="1541">
        <f>IFERROR(SUMIF('ACTIVITI_PLAN (LB0)'!$B:$B,$C44,'ACTIVITI_PLAN (LB0)'!X:X)/$K44+X44,0)</f>
        <v>0</v>
      </c>
      <c r="Z44" s="1541">
        <f>IFERROR(SUMIF('ACTIVITI_PLAN (LB0)'!$B:$B,$C44,'ACTIVITI_PLAN (LB0)'!Y:Y)/$K44+Y44,0)</f>
        <v>0</v>
      </c>
      <c r="AA44" s="1541">
        <f>IFERROR(SUMIF('ACTIVITI_PLAN (LB0)'!$B:$B,$C44,'ACTIVITI_PLAN (LB0)'!Z:Z)/$K44+Z44,0)</f>
        <v>1</v>
      </c>
      <c r="AB44" s="1541">
        <f>IFERROR(SUMIF('ACTIVITI_PLAN (LB0)'!$B:$B,$C44,'ACTIVITI_PLAN (LB0)'!AA:AA)/$K44+AA44,0)</f>
        <v>1</v>
      </c>
      <c r="AC44" s="1541">
        <f>IFERROR(SUMIF('ACTIVITI_PLAN (LB0)'!$B:$B,$C44,'ACTIVITI_PLAN (LB0)'!AB:AB)/$K44+AB44,0)</f>
        <v>1</v>
      </c>
      <c r="AD44" s="1541">
        <f>IFERROR(SUMIF('ACTIVITI_PLAN (LB0)'!$B:$B,$C44,'ACTIVITI_PLAN (LB0)'!AC:AC)/$K44+AC44,0)</f>
        <v>1</v>
      </c>
      <c r="AE44" s="1541">
        <f>IFERROR(SUMIF('ACTIVITI_PLAN (LB0)'!$B:$B,$C44,'ACTIVITI_PLAN (LB0)'!AD:AD)/$K44+AD44,0)</f>
        <v>1</v>
      </c>
      <c r="AF44" s="1541">
        <f>IFERROR(SUMIF('ACTIVITI_PLAN (LB0)'!$B:$B,$C44,'ACTIVITI_PLAN (LB0)'!AE:AE)/$K44+AE44,0)</f>
        <v>1</v>
      </c>
    </row>
    <row r="45" spans="1:32">
      <c r="A45" s="1577"/>
      <c r="B45" s="1578"/>
      <c r="C45" s="1577"/>
      <c r="D45" s="1577"/>
      <c r="E45" s="1579"/>
      <c r="F45" s="1579"/>
      <c r="G45" s="1580"/>
      <c r="H45" s="1581"/>
      <c r="I45" s="1581"/>
      <c r="J45" s="1582"/>
      <c r="K45" s="1581"/>
      <c r="L45" s="1583"/>
      <c r="M45" s="1584" t="s">
        <v>1811</v>
      </c>
      <c r="N45" s="1584"/>
      <c r="O45" s="1584">
        <f>IFERROR(MIN(1,METRADO!Q45/METRADO!$G44),0)</f>
        <v>0</v>
      </c>
      <c r="P45" s="1584">
        <f>IFERROR(MIN(1,METRADO!R45/METRADO!$G44),0)</f>
        <v>0</v>
      </c>
      <c r="Q45" s="1584">
        <f>IFERROR(MIN(1,METRADO!S45/METRADO!$G44),0)</f>
        <v>0</v>
      </c>
      <c r="R45" s="1584">
        <f>IFERROR(MIN(1,METRADO!T45/METRADO!$G44),0)</f>
        <v>0</v>
      </c>
      <c r="S45" s="1584">
        <f>IFERROR(MIN(1,METRADO!U45/METRADO!$G44),0)</f>
        <v>0</v>
      </c>
      <c r="T45" s="1584">
        <f>IFERROR(MIN(1,METRADO!V45/METRADO!$G44),0)</f>
        <v>0</v>
      </c>
      <c r="U45" s="1584">
        <f>IFERROR(MIN(1,METRADO!W45/METRADO!$G44),0)</f>
        <v>0</v>
      </c>
      <c r="V45" s="1584">
        <f>IFERROR(MIN(1,METRADO!X45/METRADO!$G44),0)</f>
        <v>0</v>
      </c>
      <c r="W45" s="1584">
        <f>IFERROR(MIN(1,METRADO!Y45/METRADO!$G44),0)</f>
        <v>0</v>
      </c>
      <c r="X45" s="1584">
        <f>IFERROR(MIN(1,METRADO!Z45/METRADO!$G44),0)</f>
        <v>0</v>
      </c>
      <c r="Y45" s="1584">
        <f>IFERROR(MIN(1,METRADO!AA45/METRADO!$G44),0)</f>
        <v>0</v>
      </c>
      <c r="Z45" s="1584">
        <f>IFERROR(MIN(1,METRADO!AB45/METRADO!$G44),0)</f>
        <v>0</v>
      </c>
      <c r="AA45" s="1584">
        <f>IFERROR(MIN(1,METRADO!AC45/METRADO!$G44),0)</f>
        <v>0</v>
      </c>
      <c r="AB45" s="1584">
        <f>IFERROR(MIN(1,METRADO!AD45/METRADO!$G44),0)</f>
        <v>0</v>
      </c>
      <c r="AC45" s="1584">
        <f>IFERROR(MIN(1,METRADO!AE45/METRADO!$G44),0)</f>
        <v>0</v>
      </c>
      <c r="AD45" s="1584">
        <f>IFERROR(MIN(1,METRADO!AF45/METRADO!$G44),0)</f>
        <v>0</v>
      </c>
      <c r="AE45" s="1584">
        <f>IFERROR(MIN(1,METRADO!AG45/METRADO!$G44),0)</f>
        <v>0</v>
      </c>
      <c r="AF45" s="1584">
        <f>IFERROR(MIN(1,METRADO!AH45/METRADO!$G44),0)</f>
        <v>0</v>
      </c>
    </row>
    <row r="46" spans="1:32">
      <c r="A46" s="1534"/>
      <c r="B46" s="1535">
        <f>MAX(O47:AF47)</f>
        <v>0</v>
      </c>
      <c r="C46" s="1534" t="str">
        <f>'P6-2'!E17</f>
        <v>A1140</v>
      </c>
      <c r="D46" s="1449" t="str">
        <f>'P6-2'!F17</f>
        <v>Soporte metálico ASTM A36 para tuberías y tableros eléctricos</v>
      </c>
      <c r="E46" s="1536">
        <f>VLOOKUP($C46,'P6-2'!$E$3:$I$90,MATCH('P6-2'!$H$2,'P6-2'!$E$2:$I$2,0),FALSE)</f>
        <v>46266</v>
      </c>
      <c r="F46" s="1536">
        <f>VLOOKUP($C46,'P6-2'!$E$3:$I$90,MATCH('P6-2'!$I$2,'P6-2'!$E$2:$I$2,0),FALSE)</f>
        <v>46268</v>
      </c>
      <c r="G46" s="1537">
        <f>VLOOKUP($C46,'P6-2'!$E$3:$I$90,3,FALSE)</f>
        <v>3</v>
      </c>
      <c r="H46" s="1538">
        <f>'P6-2'!B17</f>
        <v>653.49</v>
      </c>
      <c r="I46" s="1538" t="str">
        <f>'P6-2'!C17</f>
        <v>kg</v>
      </c>
      <c r="J46" s="1539">
        <f>IFERROR($K46/$H46,0)</f>
        <v>6.720000000000001E-2</v>
      </c>
      <c r="K46" s="1538">
        <f>'P6-2'!D17</f>
        <v>43.914528000000004</v>
      </c>
      <c r="L46" s="1540">
        <f>IFERROR($K46/$K$9,0)</f>
        <v>5.3839201093084099E-3</v>
      </c>
      <c r="M46" s="1457" t="s">
        <v>1862</v>
      </c>
      <c r="N46" s="1457"/>
      <c r="O46" s="1541">
        <f>IFERROR(SUMIF('ACTIVITI_PLAN (LB0)'!$B:$B,$C46,'ACTIVITI_PLAN (LB0)'!N:N)/$K46+N46,0)</f>
        <v>0</v>
      </c>
      <c r="P46" s="1541">
        <f>IFERROR(SUMIF('ACTIVITI_PLAN (LB0)'!$B:$B,$C46,'ACTIVITI_PLAN (LB0)'!O:O)/$K46+O46,0)</f>
        <v>0</v>
      </c>
      <c r="Q46" s="1541">
        <f>IFERROR(SUMIF('ACTIVITI_PLAN (LB0)'!$B:$B,$C46,'ACTIVITI_PLAN (LB0)'!P:P)/$K46+P46,0)</f>
        <v>0</v>
      </c>
      <c r="R46" s="1541">
        <f>IFERROR(SUMIF('ACTIVITI_PLAN (LB0)'!$B:$B,$C46,'ACTIVITI_PLAN (LB0)'!Q:Q)/$K46+Q46,0)</f>
        <v>0</v>
      </c>
      <c r="S46" s="1541">
        <f>IFERROR(SUMIF('ACTIVITI_PLAN (LB0)'!$B:$B,$C46,'ACTIVITI_PLAN (LB0)'!R:R)/$K46+R46,0)</f>
        <v>0</v>
      </c>
      <c r="T46" s="1541">
        <f>IFERROR(SUMIF('ACTIVITI_PLAN (LB0)'!$B:$B,$C46,'ACTIVITI_PLAN (LB0)'!S:S)/$K46+S46,0)</f>
        <v>0</v>
      </c>
      <c r="U46" s="1541">
        <f>IFERROR(SUMIF('ACTIVITI_PLAN (LB0)'!$B:$B,$C46,'ACTIVITI_PLAN (LB0)'!T:T)/$K46+T46,0)</f>
        <v>0</v>
      </c>
      <c r="V46" s="1541">
        <f>IFERROR(SUMIF('ACTIVITI_PLAN (LB0)'!$B:$B,$C46,'ACTIVITI_PLAN (LB0)'!U:U)/$K46+U46,0)</f>
        <v>0</v>
      </c>
      <c r="W46" s="1541">
        <f>IFERROR(SUMIF('ACTIVITI_PLAN (LB0)'!$B:$B,$C46,'ACTIVITI_PLAN (LB0)'!V:V)/$K46+V46,0)</f>
        <v>0</v>
      </c>
      <c r="X46" s="1541">
        <f>IFERROR(SUMIF('ACTIVITI_PLAN (LB0)'!$B:$B,$C46,'ACTIVITI_PLAN (LB0)'!W:W)/$K46+W46,0)</f>
        <v>0.99999999999999989</v>
      </c>
      <c r="Y46" s="1541">
        <f>IFERROR(SUMIF('ACTIVITI_PLAN (LB0)'!$B:$B,$C46,'ACTIVITI_PLAN (LB0)'!X:X)/$K46+X46,0)</f>
        <v>0.99999999999999989</v>
      </c>
      <c r="Z46" s="1541">
        <f>IFERROR(SUMIF('ACTIVITI_PLAN (LB0)'!$B:$B,$C46,'ACTIVITI_PLAN (LB0)'!Y:Y)/$K46+Y46,0)</f>
        <v>0.99999999999999989</v>
      </c>
      <c r="AA46" s="1541">
        <f>IFERROR(SUMIF('ACTIVITI_PLAN (LB0)'!$B:$B,$C46,'ACTIVITI_PLAN (LB0)'!Z:Z)/$K46+Z46,0)</f>
        <v>0.99999999999999989</v>
      </c>
      <c r="AB46" s="1541">
        <f>IFERROR(SUMIF('ACTIVITI_PLAN (LB0)'!$B:$B,$C46,'ACTIVITI_PLAN (LB0)'!AA:AA)/$K46+AA46,0)</f>
        <v>0.99999999999999989</v>
      </c>
      <c r="AC46" s="1541">
        <f>IFERROR(SUMIF('ACTIVITI_PLAN (LB0)'!$B:$B,$C46,'ACTIVITI_PLAN (LB0)'!AB:AB)/$K46+AB46,0)</f>
        <v>0.99999999999999989</v>
      </c>
      <c r="AD46" s="1541">
        <f>IFERROR(SUMIF('ACTIVITI_PLAN (LB0)'!$B:$B,$C46,'ACTIVITI_PLAN (LB0)'!AC:AC)/$K46+AC46,0)</f>
        <v>0.99999999999999989</v>
      </c>
      <c r="AE46" s="1541">
        <f>IFERROR(SUMIF('ACTIVITI_PLAN (LB0)'!$B:$B,$C46,'ACTIVITI_PLAN (LB0)'!AD:AD)/$K46+AD46,0)</f>
        <v>0.99999999999999989</v>
      </c>
      <c r="AF46" s="1541">
        <f>IFERROR(SUMIF('ACTIVITI_PLAN (LB0)'!$B:$B,$C46,'ACTIVITI_PLAN (LB0)'!AE:AE)/$K46+AE46,0)</f>
        <v>0.99999999999999989</v>
      </c>
    </row>
    <row r="47" spans="1:32">
      <c r="A47" s="1577"/>
      <c r="B47" s="1578"/>
      <c r="C47" s="1577"/>
      <c r="D47" s="1577"/>
      <c r="E47" s="1579"/>
      <c r="F47" s="1579"/>
      <c r="G47" s="1580"/>
      <c r="H47" s="1581"/>
      <c r="I47" s="1581"/>
      <c r="J47" s="1582"/>
      <c r="K47" s="1581"/>
      <c r="L47" s="1583"/>
      <c r="M47" s="1584" t="s">
        <v>1811</v>
      </c>
      <c r="N47" s="1584"/>
      <c r="O47" s="1584">
        <f>IFERROR(MIN(1,METRADO!Q47/METRADO!$G46),0)</f>
        <v>0</v>
      </c>
      <c r="P47" s="1584">
        <f>IFERROR(MIN(1,METRADO!R47/METRADO!$G46),0)</f>
        <v>0</v>
      </c>
      <c r="Q47" s="1584">
        <f>IFERROR(MIN(1,METRADO!S47/METRADO!$G46),0)</f>
        <v>0</v>
      </c>
      <c r="R47" s="1584">
        <f>IFERROR(MIN(1,METRADO!T47/METRADO!$G46),0)</f>
        <v>0</v>
      </c>
      <c r="S47" s="1584">
        <f>IFERROR(MIN(1,METRADO!U47/METRADO!$G46),0)</f>
        <v>0</v>
      </c>
      <c r="T47" s="1584">
        <f>IFERROR(MIN(1,METRADO!V47/METRADO!$G46),0)</f>
        <v>0</v>
      </c>
      <c r="U47" s="1584">
        <f>IFERROR(MIN(1,METRADO!W47/METRADO!$G46),0)</f>
        <v>0</v>
      </c>
      <c r="V47" s="1584">
        <f>IFERROR(MIN(1,METRADO!X47/METRADO!$G46),0)</f>
        <v>0</v>
      </c>
      <c r="W47" s="1584">
        <f>IFERROR(MIN(1,METRADO!Y47/METRADO!$G46),0)</f>
        <v>0</v>
      </c>
      <c r="X47" s="1584">
        <f>IFERROR(MIN(1,METRADO!Z47/METRADO!$G46),0)</f>
        <v>0</v>
      </c>
      <c r="Y47" s="1584">
        <f>IFERROR(MIN(1,METRADO!AA47/METRADO!$G46),0)</f>
        <v>0</v>
      </c>
      <c r="Z47" s="1584">
        <f>IFERROR(MIN(1,METRADO!AB47/METRADO!$G46),0)</f>
        <v>0</v>
      </c>
      <c r="AA47" s="1584">
        <f>IFERROR(MIN(1,METRADO!AC47/METRADO!$G46),0)</f>
        <v>0</v>
      </c>
      <c r="AB47" s="1584">
        <f>IFERROR(MIN(1,METRADO!AD47/METRADO!$G46),0)</f>
        <v>0</v>
      </c>
      <c r="AC47" s="1584">
        <f>IFERROR(MIN(1,METRADO!AE47/METRADO!$G46),0)</f>
        <v>0</v>
      </c>
      <c r="AD47" s="1584">
        <f>IFERROR(MIN(1,METRADO!AF47/METRADO!$G46),0)</f>
        <v>0</v>
      </c>
      <c r="AE47" s="1584">
        <f>IFERROR(MIN(1,METRADO!AG47/METRADO!$G46),0)</f>
        <v>0</v>
      </c>
      <c r="AF47" s="1584">
        <f>IFERROR(MIN(1,METRADO!AH47/METRADO!$G46),0)</f>
        <v>0</v>
      </c>
    </row>
    <row r="48" spans="1:32">
      <c r="A48" s="1534"/>
      <c r="B48" s="1535">
        <f>MAX(O49:AF49)</f>
        <v>0</v>
      </c>
      <c r="C48" s="1534" t="str">
        <f>'P6-2'!E18</f>
        <v>A1150</v>
      </c>
      <c r="D48" s="1449" t="str">
        <f>'P6-2'!F18</f>
        <v>Placa base para soportería de tuberías</v>
      </c>
      <c r="E48" s="1536">
        <f>VLOOKUP($C48,'P6-2'!$E$3:$I$90,MATCH('P6-2'!$H$2,'P6-2'!$E$2:$I$2,0),FALSE)</f>
        <v>46269</v>
      </c>
      <c r="F48" s="1536">
        <f>VLOOKUP($C48,'P6-2'!$E$3:$I$90,MATCH('P6-2'!$I$2,'P6-2'!$E$2:$I$2,0),FALSE)</f>
        <v>46269</v>
      </c>
      <c r="G48" s="1537">
        <f>VLOOKUP($C48,'P6-2'!$E$3:$I$90,3,FALSE)</f>
        <v>1</v>
      </c>
      <c r="H48" s="1538">
        <f>'P6-2'!B18</f>
        <v>330.92</v>
      </c>
      <c r="I48" s="1538" t="str">
        <f>'P6-2'!C18</f>
        <v>kg</v>
      </c>
      <c r="J48" s="1539">
        <f>IFERROR($K48/$H48,0)</f>
        <v>6.720000000000001E-2</v>
      </c>
      <c r="K48" s="1538">
        <f>'P6-2'!D18</f>
        <v>22.237824000000003</v>
      </c>
      <c r="L48" s="1540">
        <f>IFERROR($K48/$K$9,0)</f>
        <v>2.7263567041153486E-3</v>
      </c>
      <c r="M48" s="1457" t="s">
        <v>1862</v>
      </c>
      <c r="N48" s="1457"/>
      <c r="O48" s="1541">
        <f>IFERROR(SUMIF('ACTIVITI_PLAN (LB0)'!$B:$B,$C48,'ACTIVITI_PLAN (LB0)'!N:N)/$K48+N48,0)</f>
        <v>0</v>
      </c>
      <c r="P48" s="1541">
        <f>IFERROR(SUMIF('ACTIVITI_PLAN (LB0)'!$B:$B,$C48,'ACTIVITI_PLAN (LB0)'!O:O)/$K48+O48,0)</f>
        <v>0</v>
      </c>
      <c r="Q48" s="1541">
        <f>IFERROR(SUMIF('ACTIVITI_PLAN (LB0)'!$B:$B,$C48,'ACTIVITI_PLAN (LB0)'!P:P)/$K48+P48,0)</f>
        <v>0</v>
      </c>
      <c r="R48" s="1541">
        <f>IFERROR(SUMIF('ACTIVITI_PLAN (LB0)'!$B:$B,$C48,'ACTIVITI_PLAN (LB0)'!Q:Q)/$K48+Q48,0)</f>
        <v>0</v>
      </c>
      <c r="S48" s="1541">
        <f>IFERROR(SUMIF('ACTIVITI_PLAN (LB0)'!$B:$B,$C48,'ACTIVITI_PLAN (LB0)'!R:R)/$K48+R48,0)</f>
        <v>0</v>
      </c>
      <c r="T48" s="1541">
        <f>IFERROR(SUMIF('ACTIVITI_PLAN (LB0)'!$B:$B,$C48,'ACTIVITI_PLAN (LB0)'!S:S)/$K48+S48,0)</f>
        <v>0</v>
      </c>
      <c r="U48" s="1541">
        <f>IFERROR(SUMIF('ACTIVITI_PLAN (LB0)'!$B:$B,$C48,'ACTIVITI_PLAN (LB0)'!T:T)/$K48+T48,0)</f>
        <v>0</v>
      </c>
      <c r="V48" s="1541">
        <f>IFERROR(SUMIF('ACTIVITI_PLAN (LB0)'!$B:$B,$C48,'ACTIVITI_PLAN (LB0)'!U:U)/$K48+U48,0)</f>
        <v>0</v>
      </c>
      <c r="W48" s="1541">
        <f>IFERROR(SUMIF('ACTIVITI_PLAN (LB0)'!$B:$B,$C48,'ACTIVITI_PLAN (LB0)'!V:V)/$K48+V48,0)</f>
        <v>0</v>
      </c>
      <c r="X48" s="1541">
        <f>IFERROR(SUMIF('ACTIVITI_PLAN (LB0)'!$B:$B,$C48,'ACTIVITI_PLAN (LB0)'!W:W)/$K48+W48,0)</f>
        <v>0</v>
      </c>
      <c r="Y48" s="1541">
        <f>IFERROR(SUMIF('ACTIVITI_PLAN (LB0)'!$B:$B,$C48,'ACTIVITI_PLAN (LB0)'!X:X)/$K48+X48,0)</f>
        <v>1</v>
      </c>
      <c r="Z48" s="1541">
        <f>IFERROR(SUMIF('ACTIVITI_PLAN (LB0)'!$B:$B,$C48,'ACTIVITI_PLAN (LB0)'!Y:Y)/$K48+Y48,0)</f>
        <v>1</v>
      </c>
      <c r="AA48" s="1541">
        <f>IFERROR(SUMIF('ACTIVITI_PLAN (LB0)'!$B:$B,$C48,'ACTIVITI_PLAN (LB0)'!Z:Z)/$K48+Z48,0)</f>
        <v>1</v>
      </c>
      <c r="AB48" s="1541">
        <f>IFERROR(SUMIF('ACTIVITI_PLAN (LB0)'!$B:$B,$C48,'ACTIVITI_PLAN (LB0)'!AA:AA)/$K48+AA48,0)</f>
        <v>1</v>
      </c>
      <c r="AC48" s="1541">
        <f>IFERROR(SUMIF('ACTIVITI_PLAN (LB0)'!$B:$B,$C48,'ACTIVITI_PLAN (LB0)'!AB:AB)/$K48+AB48,0)</f>
        <v>1</v>
      </c>
      <c r="AD48" s="1541">
        <f>IFERROR(SUMIF('ACTIVITI_PLAN (LB0)'!$B:$B,$C48,'ACTIVITI_PLAN (LB0)'!AC:AC)/$K48+AC48,0)</f>
        <v>1</v>
      </c>
      <c r="AE48" s="1541">
        <f>IFERROR(SUMIF('ACTIVITI_PLAN (LB0)'!$B:$B,$C48,'ACTIVITI_PLAN (LB0)'!AD:AD)/$K48+AD48,0)</f>
        <v>1</v>
      </c>
      <c r="AF48" s="1541">
        <f>IFERROR(SUMIF('ACTIVITI_PLAN (LB0)'!$B:$B,$C48,'ACTIVITI_PLAN (LB0)'!AE:AE)/$K48+AE48,0)</f>
        <v>1</v>
      </c>
    </row>
    <row r="49" spans="1:32">
      <c r="A49" s="1577"/>
      <c r="B49" s="1578"/>
      <c r="C49" s="1577"/>
      <c r="D49" s="1577"/>
      <c r="E49" s="1579"/>
      <c r="F49" s="1579"/>
      <c r="G49" s="1580"/>
      <c r="H49" s="1581"/>
      <c r="I49" s="1581"/>
      <c r="J49" s="1582"/>
      <c r="K49" s="1581"/>
      <c r="L49" s="1583"/>
      <c r="M49" s="1584" t="s">
        <v>1811</v>
      </c>
      <c r="N49" s="1584"/>
      <c r="O49" s="1584">
        <f>IFERROR(MIN(1,METRADO!Q49/METRADO!$G48),0)</f>
        <v>0</v>
      </c>
      <c r="P49" s="1584">
        <f>IFERROR(MIN(1,METRADO!R49/METRADO!$G48),0)</f>
        <v>0</v>
      </c>
      <c r="Q49" s="1584">
        <f>IFERROR(MIN(1,METRADO!S49/METRADO!$G48),0)</f>
        <v>0</v>
      </c>
      <c r="R49" s="1584">
        <f>IFERROR(MIN(1,METRADO!T49/METRADO!$G48),0)</f>
        <v>0</v>
      </c>
      <c r="S49" s="1584">
        <f>IFERROR(MIN(1,METRADO!U49/METRADO!$G48),0)</f>
        <v>0</v>
      </c>
      <c r="T49" s="1584">
        <f>IFERROR(MIN(1,METRADO!V49/METRADO!$G48),0)</f>
        <v>0</v>
      </c>
      <c r="U49" s="1584">
        <f>IFERROR(MIN(1,METRADO!W49/METRADO!$G48),0)</f>
        <v>0</v>
      </c>
      <c r="V49" s="1584">
        <f>IFERROR(MIN(1,METRADO!X49/METRADO!$G48),0)</f>
        <v>0</v>
      </c>
      <c r="W49" s="1584">
        <f>IFERROR(MIN(1,METRADO!Y49/METRADO!$G48),0)</f>
        <v>0</v>
      </c>
      <c r="X49" s="1584">
        <f>IFERROR(MIN(1,METRADO!Z49/METRADO!$G48),0)</f>
        <v>0</v>
      </c>
      <c r="Y49" s="1584">
        <f>IFERROR(MIN(1,METRADO!AA49/METRADO!$G48),0)</f>
        <v>0</v>
      </c>
      <c r="Z49" s="1584">
        <f>IFERROR(MIN(1,METRADO!AB49/METRADO!$G48),0)</f>
        <v>0</v>
      </c>
      <c r="AA49" s="1584">
        <f>IFERROR(MIN(1,METRADO!AC49/METRADO!$G48),0)</f>
        <v>0</v>
      </c>
      <c r="AB49" s="1584">
        <f>IFERROR(MIN(1,METRADO!AD49/METRADO!$G48),0)</f>
        <v>0</v>
      </c>
      <c r="AC49" s="1584">
        <f>IFERROR(MIN(1,METRADO!AE49/METRADO!$G48),0)</f>
        <v>0</v>
      </c>
      <c r="AD49" s="1584">
        <f>IFERROR(MIN(1,METRADO!AF49/METRADO!$G48),0)</f>
        <v>0</v>
      </c>
      <c r="AE49" s="1584">
        <f>IFERROR(MIN(1,METRADO!AG49/METRADO!$G48),0)</f>
        <v>0</v>
      </c>
      <c r="AF49" s="1584">
        <f>IFERROR(MIN(1,METRADO!AH49/METRADO!$G48),0)</f>
        <v>0</v>
      </c>
    </row>
    <row r="50" spans="1:32" ht="24">
      <c r="A50" s="1534"/>
      <c r="B50" s="1535">
        <f>MAX(O51:AF51)</f>
        <v>0</v>
      </c>
      <c r="C50" s="1534" t="str">
        <f>'P6-2'!E19</f>
        <v>A1160</v>
      </c>
      <c r="D50" s="1449" t="str">
        <f>'P6-2'!F19</f>
        <v>Mortero de nivelacion de cemento e=25 mm, De acuerdo Especificación técnica 000.215.03600_0</v>
      </c>
      <c r="E50" s="1536">
        <f>VLOOKUP($C50,'P6-2'!$E$3:$I$90,MATCH('P6-2'!$H$2,'P6-2'!$E$2:$I$2,0),FALSE)</f>
        <v>46272</v>
      </c>
      <c r="F50" s="1536">
        <f>VLOOKUP($C50,'P6-2'!$E$3:$I$90,MATCH('P6-2'!$I$2,'P6-2'!$E$2:$I$2,0),FALSE)</f>
        <v>46283</v>
      </c>
      <c r="G50" s="1537">
        <f>VLOOKUP($C50,'P6-2'!$E$3:$I$90,3,FALSE)</f>
        <v>10</v>
      </c>
      <c r="H50" s="1538">
        <f>'P6-2'!B19</f>
        <v>104.16537500000001</v>
      </c>
      <c r="I50" s="1538" t="str">
        <f>'P6-2'!C19</f>
        <v>Lt</v>
      </c>
      <c r="J50" s="1539">
        <f>IFERROR($K50/$H50,0)</f>
        <v>1.68</v>
      </c>
      <c r="K50" s="1538">
        <f>'P6-2'!D19</f>
        <v>174.99783000000002</v>
      </c>
      <c r="L50" s="1540">
        <f>IFERROR($K50/$K$9,0)</f>
        <v>2.1454729879422468E-2</v>
      </c>
      <c r="M50" s="1457" t="s">
        <v>1862</v>
      </c>
      <c r="N50" s="1457"/>
      <c r="O50" s="1541">
        <f>IFERROR(SUMIF('ACTIVITI_PLAN (LB0)'!$B:$B,$C50,'ACTIVITI_PLAN (LB0)'!N:N)/$K50+N50,0)</f>
        <v>0</v>
      </c>
      <c r="P50" s="1541">
        <f>IFERROR(SUMIF('ACTIVITI_PLAN (LB0)'!$B:$B,$C50,'ACTIVITI_PLAN (LB0)'!O:O)/$K50+O50,0)</f>
        <v>0</v>
      </c>
      <c r="Q50" s="1541">
        <f>IFERROR(SUMIF('ACTIVITI_PLAN (LB0)'!$B:$B,$C50,'ACTIVITI_PLAN (LB0)'!P:P)/$K50+P50,0)</f>
        <v>0</v>
      </c>
      <c r="R50" s="1541">
        <f>IFERROR(SUMIF('ACTIVITI_PLAN (LB0)'!$B:$B,$C50,'ACTIVITI_PLAN (LB0)'!Q:Q)/$K50+Q50,0)</f>
        <v>0</v>
      </c>
      <c r="S50" s="1541">
        <f>IFERROR(SUMIF('ACTIVITI_PLAN (LB0)'!$B:$B,$C50,'ACTIVITI_PLAN (LB0)'!R:R)/$K50+R50,0)</f>
        <v>0</v>
      </c>
      <c r="T50" s="1541">
        <f>IFERROR(SUMIF('ACTIVITI_PLAN (LB0)'!$B:$B,$C50,'ACTIVITI_PLAN (LB0)'!S:S)/$K50+S50,0)</f>
        <v>0</v>
      </c>
      <c r="U50" s="1541">
        <f>IFERROR(SUMIF('ACTIVITI_PLAN (LB0)'!$B:$B,$C50,'ACTIVITI_PLAN (LB0)'!T:T)/$K50+T50,0)</f>
        <v>0</v>
      </c>
      <c r="V50" s="1541">
        <f>IFERROR(SUMIF('ACTIVITI_PLAN (LB0)'!$B:$B,$C50,'ACTIVITI_PLAN (LB0)'!U:U)/$K50+U50,0)</f>
        <v>0</v>
      </c>
      <c r="W50" s="1541">
        <f>IFERROR(SUMIF('ACTIVITI_PLAN (LB0)'!$B:$B,$C50,'ACTIVITI_PLAN (LB0)'!V:V)/$K50+V50,0)</f>
        <v>0</v>
      </c>
      <c r="X50" s="1541">
        <f>IFERROR(SUMIF('ACTIVITI_PLAN (LB0)'!$B:$B,$C50,'ACTIVITI_PLAN (LB0)'!W:W)/$K50+W50,0)</f>
        <v>0</v>
      </c>
      <c r="Y50" s="1541">
        <f>IFERROR(SUMIF('ACTIVITI_PLAN (LB0)'!$B:$B,$C50,'ACTIVITI_PLAN (LB0)'!X:X)/$K50+X50,0)</f>
        <v>0.33333333333333337</v>
      </c>
      <c r="Z50" s="1541">
        <f>IFERROR(SUMIF('ACTIVITI_PLAN (LB0)'!$B:$B,$C50,'ACTIVITI_PLAN (LB0)'!Y:Y)/$K50+Y50,0)</f>
        <v>0.91666666666666663</v>
      </c>
      <c r="AA50" s="1541">
        <f>IFERROR(SUMIF('ACTIVITI_PLAN (LB0)'!$B:$B,$C50,'ACTIVITI_PLAN (LB0)'!Z:Z)/$K50+Z50,0)</f>
        <v>1</v>
      </c>
      <c r="AB50" s="1541">
        <f>IFERROR(SUMIF('ACTIVITI_PLAN (LB0)'!$B:$B,$C50,'ACTIVITI_PLAN (LB0)'!AA:AA)/$K50+AA50,0)</f>
        <v>1</v>
      </c>
      <c r="AC50" s="1541">
        <f>IFERROR(SUMIF('ACTIVITI_PLAN (LB0)'!$B:$B,$C50,'ACTIVITI_PLAN (LB0)'!AB:AB)/$K50+AB50,0)</f>
        <v>1</v>
      </c>
      <c r="AD50" s="1541">
        <f>IFERROR(SUMIF('ACTIVITI_PLAN (LB0)'!$B:$B,$C50,'ACTIVITI_PLAN (LB0)'!AC:AC)/$K50+AC50,0)</f>
        <v>1</v>
      </c>
      <c r="AE50" s="1541">
        <f>IFERROR(SUMIF('ACTIVITI_PLAN (LB0)'!$B:$B,$C50,'ACTIVITI_PLAN (LB0)'!AD:AD)/$K50+AD50,0)</f>
        <v>1</v>
      </c>
      <c r="AF50" s="1541">
        <f>IFERROR(SUMIF('ACTIVITI_PLAN (LB0)'!$B:$B,$C50,'ACTIVITI_PLAN (LB0)'!AE:AE)/$K50+AE50,0)</f>
        <v>1</v>
      </c>
    </row>
    <row r="51" spans="1:32">
      <c r="A51" s="1577"/>
      <c r="B51" s="1578"/>
      <c r="C51" s="1577"/>
      <c r="D51" s="1577"/>
      <c r="E51" s="1579"/>
      <c r="F51" s="1579"/>
      <c r="G51" s="1580"/>
      <c r="H51" s="1581"/>
      <c r="I51" s="1581"/>
      <c r="J51" s="1582"/>
      <c r="K51" s="1581"/>
      <c r="L51" s="1583"/>
      <c r="M51" s="1584" t="s">
        <v>1811</v>
      </c>
      <c r="N51" s="1584"/>
      <c r="O51" s="1584">
        <f>IFERROR(MIN(1,METRADO!Q51/METRADO!$G50),0)</f>
        <v>0</v>
      </c>
      <c r="P51" s="1584">
        <f>IFERROR(MIN(1,METRADO!R51/METRADO!$G50),0)</f>
        <v>0</v>
      </c>
      <c r="Q51" s="1584">
        <f>IFERROR(MIN(1,METRADO!S51/METRADO!$G50),0)</f>
        <v>0</v>
      </c>
      <c r="R51" s="1584">
        <f>IFERROR(MIN(1,METRADO!T51/METRADO!$G50),0)</f>
        <v>0</v>
      </c>
      <c r="S51" s="1584">
        <f>IFERROR(MIN(1,METRADO!U51/METRADO!$G50),0)</f>
        <v>0</v>
      </c>
      <c r="T51" s="1584">
        <f>IFERROR(MIN(1,METRADO!V51/METRADO!$G50),0)</f>
        <v>0</v>
      </c>
      <c r="U51" s="1584">
        <f>IFERROR(MIN(1,METRADO!W51/METRADO!$G50),0)</f>
        <v>0</v>
      </c>
      <c r="V51" s="1584">
        <f>IFERROR(MIN(1,METRADO!X51/METRADO!$G50),0)</f>
        <v>0</v>
      </c>
      <c r="W51" s="1584">
        <f>IFERROR(MIN(1,METRADO!Y51/METRADO!$G50),0)</f>
        <v>0</v>
      </c>
      <c r="X51" s="1584">
        <f>IFERROR(MIN(1,METRADO!Z51/METRADO!$G50),0)</f>
        <v>0</v>
      </c>
      <c r="Y51" s="1584">
        <f>IFERROR(MIN(1,METRADO!AA51/METRADO!$G50),0)</f>
        <v>0</v>
      </c>
      <c r="Z51" s="1584">
        <f>IFERROR(MIN(1,METRADO!AB51/METRADO!$G50),0)</f>
        <v>0</v>
      </c>
      <c r="AA51" s="1584">
        <f>IFERROR(MIN(1,METRADO!AC51/METRADO!$G50),0)</f>
        <v>0</v>
      </c>
      <c r="AB51" s="1584">
        <f>IFERROR(MIN(1,METRADO!AD51/METRADO!$G50),0)</f>
        <v>0</v>
      </c>
      <c r="AC51" s="1584">
        <f>IFERROR(MIN(1,METRADO!AE51/METRADO!$G50),0)</f>
        <v>0</v>
      </c>
      <c r="AD51" s="1584">
        <f>IFERROR(MIN(1,METRADO!AF51/METRADO!$G50),0)</f>
        <v>0</v>
      </c>
      <c r="AE51" s="1584">
        <f>IFERROR(MIN(1,METRADO!AG51/METRADO!$G50),0)</f>
        <v>0</v>
      </c>
      <c r="AF51" s="1584">
        <f>IFERROR(MIN(1,METRADO!AH51/METRADO!$G50),0)</f>
        <v>0</v>
      </c>
    </row>
    <row r="52" spans="1:32">
      <c r="A52" s="1534"/>
      <c r="B52" s="1535">
        <f>MAX(O53:AF53)</f>
        <v>0</v>
      </c>
      <c r="C52" s="1534" t="str">
        <f>'P6-2'!E20</f>
        <v>A1170</v>
      </c>
      <c r="D52" s="1449" t="str">
        <f>'P6-2'!F20</f>
        <v>Perno de expansión 1/2"x3"</v>
      </c>
      <c r="E52" s="1536">
        <f>VLOOKUP($C52,'P6-2'!$E$3:$I$90,MATCH('P6-2'!$H$2,'P6-2'!$E$2:$I$2,0),FALSE)</f>
        <v>46247</v>
      </c>
      <c r="F52" s="1536">
        <f>VLOOKUP($C52,'P6-2'!$E$3:$I$90,MATCH('P6-2'!$I$2,'P6-2'!$E$2:$I$2,0),FALSE)</f>
        <v>46255</v>
      </c>
      <c r="G52" s="1537">
        <f>VLOOKUP($C52,'P6-2'!$E$3:$I$90,3,FALSE)</f>
        <v>7</v>
      </c>
      <c r="H52" s="1538">
        <f>'P6-2'!B20</f>
        <v>102</v>
      </c>
      <c r="I52" s="1538" t="str">
        <f>'P6-2'!C20</f>
        <v>UND</v>
      </c>
      <c r="J52" s="1539">
        <f>IFERROR($K52/$H52,0)</f>
        <v>1.1199999999999999</v>
      </c>
      <c r="K52" s="1538">
        <f>'P6-2'!D20</f>
        <v>114.24</v>
      </c>
      <c r="L52" s="1540">
        <f>IFERROR($K52/$K$9,0)</f>
        <v>1.400582133747157E-2</v>
      </c>
      <c r="M52" s="1457" t="s">
        <v>1862</v>
      </c>
      <c r="N52" s="1457"/>
      <c r="O52" s="1541">
        <f>IFERROR(SUMIF('ACTIVITI_PLAN (LB0)'!$B:$B,$C52,'ACTIVITI_PLAN (LB0)'!N:N)/$K52+N52,0)</f>
        <v>0</v>
      </c>
      <c r="P52" s="1541">
        <f>IFERROR(SUMIF('ACTIVITI_PLAN (LB0)'!$B:$B,$C52,'ACTIVITI_PLAN (LB0)'!O:O)/$K52+O52,0)</f>
        <v>0</v>
      </c>
      <c r="Q52" s="1541">
        <f>IFERROR(SUMIF('ACTIVITI_PLAN (LB0)'!$B:$B,$C52,'ACTIVITI_PLAN (LB0)'!P:P)/$K52+P52,0)</f>
        <v>0</v>
      </c>
      <c r="R52" s="1541">
        <f>IFERROR(SUMIF('ACTIVITI_PLAN (LB0)'!$B:$B,$C52,'ACTIVITI_PLAN (LB0)'!Q:Q)/$K52+Q52,0)</f>
        <v>0</v>
      </c>
      <c r="S52" s="1541">
        <f>IFERROR(SUMIF('ACTIVITI_PLAN (LB0)'!$B:$B,$C52,'ACTIVITI_PLAN (LB0)'!R:R)/$K52+R52,0)</f>
        <v>0</v>
      </c>
      <c r="T52" s="1541">
        <f>IFERROR(SUMIF('ACTIVITI_PLAN (LB0)'!$B:$B,$C52,'ACTIVITI_PLAN (LB0)'!S:S)/$K52+S52,0)</f>
        <v>0</v>
      </c>
      <c r="U52" s="1541">
        <f>IFERROR(SUMIF('ACTIVITI_PLAN (LB0)'!$B:$B,$C52,'ACTIVITI_PLAN (LB0)'!T:T)/$K52+T52,0)</f>
        <v>0.11111111111111112</v>
      </c>
      <c r="V52" s="1541">
        <f>IFERROR(SUMIF('ACTIVITI_PLAN (LB0)'!$B:$B,$C52,'ACTIVITI_PLAN (LB0)'!U:U)/$K52+U52,0)</f>
        <v>0.88888888888888895</v>
      </c>
      <c r="W52" s="1541">
        <f>IFERROR(SUMIF('ACTIVITI_PLAN (LB0)'!$B:$B,$C52,'ACTIVITI_PLAN (LB0)'!V:V)/$K52+V52,0)</f>
        <v>1</v>
      </c>
      <c r="X52" s="1541">
        <f>IFERROR(SUMIF('ACTIVITI_PLAN (LB0)'!$B:$B,$C52,'ACTIVITI_PLAN (LB0)'!W:W)/$K52+W52,0)</f>
        <v>1</v>
      </c>
      <c r="Y52" s="1541">
        <f>IFERROR(SUMIF('ACTIVITI_PLAN (LB0)'!$B:$B,$C52,'ACTIVITI_PLAN (LB0)'!X:X)/$K52+X52,0)</f>
        <v>1</v>
      </c>
      <c r="Z52" s="1541">
        <f>IFERROR(SUMIF('ACTIVITI_PLAN (LB0)'!$B:$B,$C52,'ACTIVITI_PLAN (LB0)'!Y:Y)/$K52+Y52,0)</f>
        <v>1</v>
      </c>
      <c r="AA52" s="1541">
        <f>IFERROR(SUMIF('ACTIVITI_PLAN (LB0)'!$B:$B,$C52,'ACTIVITI_PLAN (LB0)'!Z:Z)/$K52+Z52,0)</f>
        <v>1</v>
      </c>
      <c r="AB52" s="1541">
        <f>IFERROR(SUMIF('ACTIVITI_PLAN (LB0)'!$B:$B,$C52,'ACTIVITI_PLAN (LB0)'!AA:AA)/$K52+AA52,0)</f>
        <v>1</v>
      </c>
      <c r="AC52" s="1541">
        <f>IFERROR(SUMIF('ACTIVITI_PLAN (LB0)'!$B:$B,$C52,'ACTIVITI_PLAN (LB0)'!AB:AB)/$K52+AB52,0)</f>
        <v>1</v>
      </c>
      <c r="AD52" s="1541">
        <f>IFERROR(SUMIF('ACTIVITI_PLAN (LB0)'!$B:$B,$C52,'ACTIVITI_PLAN (LB0)'!AC:AC)/$K52+AC52,0)</f>
        <v>1</v>
      </c>
      <c r="AE52" s="1541">
        <f>IFERROR(SUMIF('ACTIVITI_PLAN (LB0)'!$B:$B,$C52,'ACTIVITI_PLAN (LB0)'!AD:AD)/$K52+AD52,0)</f>
        <v>1</v>
      </c>
      <c r="AF52" s="1541">
        <f>IFERROR(SUMIF('ACTIVITI_PLAN (LB0)'!$B:$B,$C52,'ACTIVITI_PLAN (LB0)'!AE:AE)/$K52+AE52,0)</f>
        <v>1</v>
      </c>
    </row>
    <row r="53" spans="1:32">
      <c r="A53" s="1577"/>
      <c r="B53" s="1578"/>
      <c r="C53" s="1577"/>
      <c r="D53" s="1577"/>
      <c r="E53" s="1579"/>
      <c r="F53" s="1579"/>
      <c r="G53" s="1580"/>
      <c r="H53" s="1581"/>
      <c r="I53" s="1581"/>
      <c r="J53" s="1582"/>
      <c r="K53" s="1581"/>
      <c r="L53" s="1583"/>
      <c r="M53" s="1584" t="s">
        <v>1811</v>
      </c>
      <c r="N53" s="1584"/>
      <c r="O53" s="1584">
        <f>IFERROR(MIN(1,METRADO!Q53/METRADO!$G52),0)</f>
        <v>0</v>
      </c>
      <c r="P53" s="1584">
        <f>IFERROR(MIN(1,METRADO!R53/METRADO!$G52),0)</f>
        <v>0</v>
      </c>
      <c r="Q53" s="1584">
        <f>IFERROR(MIN(1,METRADO!S53/METRADO!$G52),0)</f>
        <v>0</v>
      </c>
      <c r="R53" s="1584">
        <f>IFERROR(MIN(1,METRADO!T53/METRADO!$G52),0)</f>
        <v>0</v>
      </c>
      <c r="S53" s="1584">
        <f>IFERROR(MIN(1,METRADO!U53/METRADO!$G52),0)</f>
        <v>0</v>
      </c>
      <c r="T53" s="1584">
        <f>IFERROR(MIN(1,METRADO!V53/METRADO!$G52),0)</f>
        <v>0</v>
      </c>
      <c r="U53" s="1584">
        <f>IFERROR(MIN(1,METRADO!W53/METRADO!$G52),0)</f>
        <v>0</v>
      </c>
      <c r="V53" s="1584">
        <f>IFERROR(MIN(1,METRADO!X53/METRADO!$G52),0)</f>
        <v>0</v>
      </c>
      <c r="W53" s="1584">
        <f>IFERROR(MIN(1,METRADO!Y53/METRADO!$G52),0)</f>
        <v>0</v>
      </c>
      <c r="X53" s="1584">
        <f>IFERROR(MIN(1,METRADO!Z53/METRADO!$G52),0)</f>
        <v>0</v>
      </c>
      <c r="Y53" s="1584">
        <f>IFERROR(MIN(1,METRADO!AA53/METRADO!$G52),0)</f>
        <v>0</v>
      </c>
      <c r="Z53" s="1584">
        <f>IFERROR(MIN(1,METRADO!AB53/METRADO!$G52),0)</f>
        <v>0</v>
      </c>
      <c r="AA53" s="1584">
        <f>IFERROR(MIN(1,METRADO!AC53/METRADO!$G52),0)</f>
        <v>0</v>
      </c>
      <c r="AB53" s="1584">
        <f>IFERROR(MIN(1,METRADO!AD53/METRADO!$G52),0)</f>
        <v>0</v>
      </c>
      <c r="AC53" s="1584">
        <f>IFERROR(MIN(1,METRADO!AE53/METRADO!$G52),0)</f>
        <v>0</v>
      </c>
      <c r="AD53" s="1584">
        <f>IFERROR(MIN(1,METRADO!AF53/METRADO!$G52),0)</f>
        <v>0</v>
      </c>
      <c r="AE53" s="1584">
        <f>IFERROR(MIN(1,METRADO!AG53/METRADO!$G52),0)</f>
        <v>0</v>
      </c>
      <c r="AF53" s="1584">
        <f>IFERROR(MIN(1,METRADO!AH53/METRADO!$G52),0)</f>
        <v>0</v>
      </c>
    </row>
    <row r="54" spans="1:32">
      <c r="A54" s="1534"/>
      <c r="B54" s="1535">
        <f>MAX(O55:AF55)</f>
        <v>0</v>
      </c>
      <c r="C54" s="1534" t="str">
        <f>'P6-2'!E21</f>
        <v>A1180</v>
      </c>
      <c r="D54" s="1449" t="str">
        <f>'P6-2'!F21</f>
        <v>Perno de expansión 5/8"x3"</v>
      </c>
      <c r="E54" s="1536">
        <f>VLOOKUP($C54,'P6-2'!$E$3:$I$90,MATCH('P6-2'!$H$2,'P6-2'!$E$2:$I$2,0),FALSE)</f>
        <v>46258</v>
      </c>
      <c r="F54" s="1536">
        <f>VLOOKUP($C54,'P6-2'!$E$3:$I$90,MATCH('P6-2'!$I$2,'P6-2'!$E$2:$I$2,0),FALSE)</f>
        <v>46259</v>
      </c>
      <c r="G54" s="1537">
        <f>VLOOKUP($C54,'P6-2'!$E$3:$I$90,3,FALSE)</f>
        <v>2</v>
      </c>
      <c r="H54" s="1538">
        <f>'P6-2'!B21</f>
        <v>26</v>
      </c>
      <c r="I54" s="1538" t="str">
        <f>'P6-2'!C21</f>
        <v>UND</v>
      </c>
      <c r="J54" s="1539">
        <f>IFERROR($K54/$H54,0)</f>
        <v>1.1200000000000001</v>
      </c>
      <c r="K54" s="1538">
        <f>'P6-2'!D21</f>
        <v>29.12</v>
      </c>
      <c r="L54" s="1540">
        <f>IFERROR($K54/$K$9,0)</f>
        <v>3.5701113213162826E-3</v>
      </c>
      <c r="M54" s="1457" t="s">
        <v>1862</v>
      </c>
      <c r="N54" s="1457"/>
      <c r="O54" s="1541">
        <f>IFERROR(SUMIF('ACTIVITI_PLAN (LB0)'!$B:$B,$C54,'ACTIVITI_PLAN (LB0)'!N:N)/$K54+N54,0)</f>
        <v>0</v>
      </c>
      <c r="P54" s="1541">
        <f>IFERROR(SUMIF('ACTIVITI_PLAN (LB0)'!$B:$B,$C54,'ACTIVITI_PLAN (LB0)'!O:O)/$K54+O54,0)</f>
        <v>0</v>
      </c>
      <c r="Q54" s="1541">
        <f>IFERROR(SUMIF('ACTIVITI_PLAN (LB0)'!$B:$B,$C54,'ACTIVITI_PLAN (LB0)'!P:P)/$K54+P54,0)</f>
        <v>0</v>
      </c>
      <c r="R54" s="1541">
        <f>IFERROR(SUMIF('ACTIVITI_PLAN (LB0)'!$B:$B,$C54,'ACTIVITI_PLAN (LB0)'!Q:Q)/$K54+Q54,0)</f>
        <v>0</v>
      </c>
      <c r="S54" s="1541">
        <f>IFERROR(SUMIF('ACTIVITI_PLAN (LB0)'!$B:$B,$C54,'ACTIVITI_PLAN (LB0)'!R:R)/$K54+R54,0)</f>
        <v>0</v>
      </c>
      <c r="T54" s="1541">
        <f>IFERROR(SUMIF('ACTIVITI_PLAN (LB0)'!$B:$B,$C54,'ACTIVITI_PLAN (LB0)'!S:S)/$K54+S54,0)</f>
        <v>0</v>
      </c>
      <c r="U54" s="1541">
        <f>IFERROR(SUMIF('ACTIVITI_PLAN (LB0)'!$B:$B,$C54,'ACTIVITI_PLAN (LB0)'!T:T)/$K54+T54,0)</f>
        <v>0</v>
      </c>
      <c r="V54" s="1541">
        <f>IFERROR(SUMIF('ACTIVITI_PLAN (LB0)'!$B:$B,$C54,'ACTIVITI_PLAN (LB0)'!U:U)/$K54+U54,0)</f>
        <v>0</v>
      </c>
      <c r="W54" s="1541">
        <f>IFERROR(SUMIF('ACTIVITI_PLAN (LB0)'!$B:$B,$C54,'ACTIVITI_PLAN (LB0)'!V:V)/$K54+V54,0)</f>
        <v>1</v>
      </c>
      <c r="X54" s="1541">
        <f>IFERROR(SUMIF('ACTIVITI_PLAN (LB0)'!$B:$B,$C54,'ACTIVITI_PLAN (LB0)'!W:W)/$K54+W54,0)</f>
        <v>1</v>
      </c>
      <c r="Y54" s="1541">
        <f>IFERROR(SUMIF('ACTIVITI_PLAN (LB0)'!$B:$B,$C54,'ACTIVITI_PLAN (LB0)'!X:X)/$K54+X54,0)</f>
        <v>1</v>
      </c>
      <c r="Z54" s="1541">
        <f>IFERROR(SUMIF('ACTIVITI_PLAN (LB0)'!$B:$B,$C54,'ACTIVITI_PLAN (LB0)'!Y:Y)/$K54+Y54,0)</f>
        <v>1</v>
      </c>
      <c r="AA54" s="1541">
        <f>IFERROR(SUMIF('ACTIVITI_PLAN (LB0)'!$B:$B,$C54,'ACTIVITI_PLAN (LB0)'!Z:Z)/$K54+Z54,0)</f>
        <v>1</v>
      </c>
      <c r="AB54" s="1541">
        <f>IFERROR(SUMIF('ACTIVITI_PLAN (LB0)'!$B:$B,$C54,'ACTIVITI_PLAN (LB0)'!AA:AA)/$K54+AA54,0)</f>
        <v>1</v>
      </c>
      <c r="AC54" s="1541">
        <f>IFERROR(SUMIF('ACTIVITI_PLAN (LB0)'!$B:$B,$C54,'ACTIVITI_PLAN (LB0)'!AB:AB)/$K54+AB54,0)</f>
        <v>1</v>
      </c>
      <c r="AD54" s="1541">
        <f>IFERROR(SUMIF('ACTIVITI_PLAN (LB0)'!$B:$B,$C54,'ACTIVITI_PLAN (LB0)'!AC:AC)/$K54+AC54,0)</f>
        <v>1</v>
      </c>
      <c r="AE54" s="1541">
        <f>IFERROR(SUMIF('ACTIVITI_PLAN (LB0)'!$B:$B,$C54,'ACTIVITI_PLAN (LB0)'!AD:AD)/$K54+AD54,0)</f>
        <v>1</v>
      </c>
      <c r="AF54" s="1541">
        <f>IFERROR(SUMIF('ACTIVITI_PLAN (LB0)'!$B:$B,$C54,'ACTIVITI_PLAN (LB0)'!AE:AE)/$K54+AE54,0)</f>
        <v>1</v>
      </c>
    </row>
    <row r="55" spans="1:32">
      <c r="A55" s="1577"/>
      <c r="B55" s="1578"/>
      <c r="C55" s="1577"/>
      <c r="D55" s="1577"/>
      <c r="E55" s="1579"/>
      <c r="F55" s="1579"/>
      <c r="G55" s="1580"/>
      <c r="H55" s="1581"/>
      <c r="I55" s="1581"/>
      <c r="J55" s="1582"/>
      <c r="K55" s="1581"/>
      <c r="L55" s="1583"/>
      <c r="M55" s="1584" t="s">
        <v>1811</v>
      </c>
      <c r="N55" s="1584"/>
      <c r="O55" s="1584">
        <f>IFERROR(MIN(1,METRADO!Q55/METRADO!$G54),0)</f>
        <v>0</v>
      </c>
      <c r="P55" s="1584">
        <f>IFERROR(MIN(1,METRADO!R55/METRADO!$G54),0)</f>
        <v>0</v>
      </c>
      <c r="Q55" s="1584">
        <f>IFERROR(MIN(1,METRADO!S55/METRADO!$G54),0)</f>
        <v>0</v>
      </c>
      <c r="R55" s="1584">
        <f>IFERROR(MIN(1,METRADO!T55/METRADO!$G54),0)</f>
        <v>0</v>
      </c>
      <c r="S55" s="1584">
        <f>IFERROR(MIN(1,METRADO!U55/METRADO!$G54),0)</f>
        <v>0</v>
      </c>
      <c r="T55" s="1584">
        <f>IFERROR(MIN(1,METRADO!V55/METRADO!$G54),0)</f>
        <v>0</v>
      </c>
      <c r="U55" s="1584">
        <f>IFERROR(MIN(1,METRADO!W55/METRADO!$G54),0)</f>
        <v>0</v>
      </c>
      <c r="V55" s="1584">
        <f>IFERROR(MIN(1,METRADO!X55/METRADO!$G54),0)</f>
        <v>0</v>
      </c>
      <c r="W55" s="1584">
        <f>IFERROR(MIN(1,METRADO!Y55/METRADO!$G54),0)</f>
        <v>0</v>
      </c>
      <c r="X55" s="1584">
        <f>IFERROR(MIN(1,METRADO!Z55/METRADO!$G54),0)</f>
        <v>0</v>
      </c>
      <c r="Y55" s="1584">
        <f>IFERROR(MIN(1,METRADO!AA55/METRADO!$G54),0)</f>
        <v>0</v>
      </c>
      <c r="Z55" s="1584">
        <f>IFERROR(MIN(1,METRADO!AB55/METRADO!$G54),0)</f>
        <v>0</v>
      </c>
      <c r="AA55" s="1584">
        <f>IFERROR(MIN(1,METRADO!AC55/METRADO!$G54),0)</f>
        <v>0</v>
      </c>
      <c r="AB55" s="1584">
        <f>IFERROR(MIN(1,METRADO!AD55/METRADO!$G54),0)</f>
        <v>0</v>
      </c>
      <c r="AC55" s="1584">
        <f>IFERROR(MIN(1,METRADO!AE55/METRADO!$G54),0)</f>
        <v>0</v>
      </c>
      <c r="AD55" s="1584">
        <f>IFERROR(MIN(1,METRADO!AF55/METRADO!$G54),0)</f>
        <v>0</v>
      </c>
      <c r="AE55" s="1584">
        <f>IFERROR(MIN(1,METRADO!AG55/METRADO!$G54),0)</f>
        <v>0</v>
      </c>
      <c r="AF55" s="1584">
        <f>IFERROR(MIN(1,METRADO!AH55/METRADO!$G54),0)</f>
        <v>0</v>
      </c>
    </row>
    <row r="56" spans="1:32">
      <c r="A56" s="1534"/>
      <c r="B56" s="1535">
        <f>MAX(O57:AF57)</f>
        <v>0</v>
      </c>
      <c r="C56" s="1534" t="str">
        <f>'P6-2'!E22</f>
        <v>A1190</v>
      </c>
      <c r="D56" s="1449" t="str">
        <f>'P6-2'!F22</f>
        <v>Perno de expansión 3/4"x5"</v>
      </c>
      <c r="E56" s="1536">
        <f>VLOOKUP($C56,'P6-2'!$E$3:$I$90,MATCH('P6-2'!$H$2,'P6-2'!$E$2:$I$2,0),FALSE)</f>
        <v>46260</v>
      </c>
      <c r="F56" s="1536">
        <f>VLOOKUP($C56,'P6-2'!$E$3:$I$90,MATCH('P6-2'!$I$2,'P6-2'!$E$2:$I$2,0),FALSE)</f>
        <v>46260</v>
      </c>
      <c r="G56" s="1537">
        <f>VLOOKUP($C56,'P6-2'!$E$3:$I$90,3,FALSE)</f>
        <v>1</v>
      </c>
      <c r="H56" s="1538">
        <f>'P6-2'!B22</f>
        <v>12</v>
      </c>
      <c r="I56" s="1538" t="str">
        <f>'P6-2'!C22</f>
        <v>UND</v>
      </c>
      <c r="J56" s="1539">
        <f>IFERROR($K56/$H56,0)</f>
        <v>1.1200000000000001</v>
      </c>
      <c r="K56" s="1538">
        <f>'P6-2'!D22</f>
        <v>13.440000000000001</v>
      </c>
      <c r="L56" s="1540">
        <f>IFERROR($K56/$K$9,0)</f>
        <v>1.6477436867613612E-3</v>
      </c>
      <c r="M56" s="1457" t="s">
        <v>1862</v>
      </c>
      <c r="N56" s="1457"/>
      <c r="O56" s="1541">
        <f>IFERROR(SUMIF('ACTIVITI_PLAN (LB0)'!$B:$B,$C56,'ACTIVITI_PLAN (LB0)'!N:N)/$K56+N56,0)</f>
        <v>0</v>
      </c>
      <c r="P56" s="1541">
        <f>IFERROR(SUMIF('ACTIVITI_PLAN (LB0)'!$B:$B,$C56,'ACTIVITI_PLAN (LB0)'!O:O)/$K56+O56,0)</f>
        <v>0</v>
      </c>
      <c r="Q56" s="1541">
        <f>IFERROR(SUMIF('ACTIVITI_PLAN (LB0)'!$B:$B,$C56,'ACTIVITI_PLAN (LB0)'!P:P)/$K56+P56,0)</f>
        <v>0</v>
      </c>
      <c r="R56" s="1541">
        <f>IFERROR(SUMIF('ACTIVITI_PLAN (LB0)'!$B:$B,$C56,'ACTIVITI_PLAN (LB0)'!Q:Q)/$K56+Q56,0)</f>
        <v>0</v>
      </c>
      <c r="S56" s="1541">
        <f>IFERROR(SUMIF('ACTIVITI_PLAN (LB0)'!$B:$B,$C56,'ACTIVITI_PLAN (LB0)'!R:R)/$K56+R56,0)</f>
        <v>0</v>
      </c>
      <c r="T56" s="1541">
        <f>IFERROR(SUMIF('ACTIVITI_PLAN (LB0)'!$B:$B,$C56,'ACTIVITI_PLAN (LB0)'!S:S)/$K56+S56,0)</f>
        <v>0</v>
      </c>
      <c r="U56" s="1541">
        <f>IFERROR(SUMIF('ACTIVITI_PLAN (LB0)'!$B:$B,$C56,'ACTIVITI_PLAN (LB0)'!T:T)/$K56+T56,0)</f>
        <v>0</v>
      </c>
      <c r="V56" s="1541">
        <f>IFERROR(SUMIF('ACTIVITI_PLAN (LB0)'!$B:$B,$C56,'ACTIVITI_PLAN (LB0)'!U:U)/$K56+U56,0)</f>
        <v>0</v>
      </c>
      <c r="W56" s="1541">
        <f>IFERROR(SUMIF('ACTIVITI_PLAN (LB0)'!$B:$B,$C56,'ACTIVITI_PLAN (LB0)'!V:V)/$K56+V56,0)</f>
        <v>1</v>
      </c>
      <c r="X56" s="1541">
        <f>IFERROR(SUMIF('ACTIVITI_PLAN (LB0)'!$B:$B,$C56,'ACTIVITI_PLAN (LB0)'!W:W)/$K56+W56,0)</f>
        <v>1</v>
      </c>
      <c r="Y56" s="1541">
        <f>IFERROR(SUMIF('ACTIVITI_PLAN (LB0)'!$B:$B,$C56,'ACTIVITI_PLAN (LB0)'!X:X)/$K56+X56,0)</f>
        <v>1</v>
      </c>
      <c r="Z56" s="1541">
        <f>IFERROR(SUMIF('ACTIVITI_PLAN (LB0)'!$B:$B,$C56,'ACTIVITI_PLAN (LB0)'!Y:Y)/$K56+Y56,0)</f>
        <v>1</v>
      </c>
      <c r="AA56" s="1541">
        <f>IFERROR(SUMIF('ACTIVITI_PLAN (LB0)'!$B:$B,$C56,'ACTIVITI_PLAN (LB0)'!Z:Z)/$K56+Z56,0)</f>
        <v>1</v>
      </c>
      <c r="AB56" s="1541">
        <f>IFERROR(SUMIF('ACTIVITI_PLAN (LB0)'!$B:$B,$C56,'ACTIVITI_PLAN (LB0)'!AA:AA)/$K56+AA56,0)</f>
        <v>1</v>
      </c>
      <c r="AC56" s="1541">
        <f>IFERROR(SUMIF('ACTIVITI_PLAN (LB0)'!$B:$B,$C56,'ACTIVITI_PLAN (LB0)'!AB:AB)/$K56+AB56,0)</f>
        <v>1</v>
      </c>
      <c r="AD56" s="1541">
        <f>IFERROR(SUMIF('ACTIVITI_PLAN (LB0)'!$B:$B,$C56,'ACTIVITI_PLAN (LB0)'!AC:AC)/$K56+AC56,0)</f>
        <v>1</v>
      </c>
      <c r="AE56" s="1541">
        <f>IFERROR(SUMIF('ACTIVITI_PLAN (LB0)'!$B:$B,$C56,'ACTIVITI_PLAN (LB0)'!AD:AD)/$K56+AD56,0)</f>
        <v>1</v>
      </c>
      <c r="AF56" s="1541">
        <f>IFERROR(SUMIF('ACTIVITI_PLAN (LB0)'!$B:$B,$C56,'ACTIVITI_PLAN (LB0)'!AE:AE)/$K56+AE56,0)</f>
        <v>1</v>
      </c>
    </row>
    <row r="57" spans="1:32">
      <c r="A57" s="1577"/>
      <c r="B57" s="1578"/>
      <c r="C57" s="1577"/>
      <c r="D57" s="1577"/>
      <c r="E57" s="1579"/>
      <c r="F57" s="1579"/>
      <c r="G57" s="1580"/>
      <c r="H57" s="1581"/>
      <c r="I57" s="1581"/>
      <c r="J57" s="1582"/>
      <c r="K57" s="1581"/>
      <c r="L57" s="1583"/>
      <c r="M57" s="1584" t="s">
        <v>1811</v>
      </c>
      <c r="N57" s="1584"/>
      <c r="O57" s="1584">
        <f>IFERROR(MIN(1,METRADO!Q57/METRADO!$G56),0)</f>
        <v>0</v>
      </c>
      <c r="P57" s="1584">
        <f>IFERROR(MIN(1,METRADO!R57/METRADO!$G56),0)</f>
        <v>0</v>
      </c>
      <c r="Q57" s="1584">
        <f>IFERROR(MIN(1,METRADO!S57/METRADO!$G56),0)</f>
        <v>0</v>
      </c>
      <c r="R57" s="1584">
        <f>IFERROR(MIN(1,METRADO!T57/METRADO!$G56),0)</f>
        <v>0</v>
      </c>
      <c r="S57" s="1584">
        <f>IFERROR(MIN(1,METRADO!U57/METRADO!$G56),0)</f>
        <v>0</v>
      </c>
      <c r="T57" s="1584">
        <f>IFERROR(MIN(1,METRADO!V57/METRADO!$G56),0)</f>
        <v>0</v>
      </c>
      <c r="U57" s="1584">
        <f>IFERROR(MIN(1,METRADO!W57/METRADO!$G56),0)</f>
        <v>0</v>
      </c>
      <c r="V57" s="1584">
        <f>IFERROR(MIN(1,METRADO!X57/METRADO!$G56),0)</f>
        <v>0</v>
      </c>
      <c r="W57" s="1584">
        <f>IFERROR(MIN(1,METRADO!Y57/METRADO!$G56),0)</f>
        <v>0</v>
      </c>
      <c r="X57" s="1584">
        <f>IFERROR(MIN(1,METRADO!Z57/METRADO!$G56),0)</f>
        <v>0</v>
      </c>
      <c r="Y57" s="1584">
        <f>IFERROR(MIN(1,METRADO!AA57/METRADO!$G56),0)</f>
        <v>0</v>
      </c>
      <c r="Z57" s="1584">
        <f>IFERROR(MIN(1,METRADO!AB57/METRADO!$G56),0)</f>
        <v>0</v>
      </c>
      <c r="AA57" s="1584">
        <f>IFERROR(MIN(1,METRADO!AC57/METRADO!$G56),0)</f>
        <v>0</v>
      </c>
      <c r="AB57" s="1584">
        <f>IFERROR(MIN(1,METRADO!AD57/METRADO!$G56),0)</f>
        <v>0</v>
      </c>
      <c r="AC57" s="1584">
        <f>IFERROR(MIN(1,METRADO!AE57/METRADO!$G56),0)</f>
        <v>0</v>
      </c>
      <c r="AD57" s="1584">
        <f>IFERROR(MIN(1,METRADO!AF57/METRADO!$G56),0)</f>
        <v>0</v>
      </c>
      <c r="AE57" s="1584">
        <f>IFERROR(MIN(1,METRADO!AG57/METRADO!$G56),0)</f>
        <v>0</v>
      </c>
      <c r="AF57" s="1584">
        <f>IFERROR(MIN(1,METRADO!AH57/METRADO!$G56),0)</f>
        <v>0</v>
      </c>
    </row>
    <row r="58" spans="1:32" ht="24">
      <c r="A58" s="1534"/>
      <c r="B58" s="1535">
        <f>MAX(O59:AF59)</f>
        <v>0</v>
      </c>
      <c r="C58" s="1534" t="str">
        <f>'P6-2'!E23</f>
        <v>A1200</v>
      </c>
      <c r="D58" s="1449" t="str">
        <f>'P6-2'!F23</f>
        <v>Pernos de anclaje embebido ASTM A36 Ø1/2" de 180 mm de los pedestales</v>
      </c>
      <c r="E58" s="1536">
        <f>VLOOKUP($C58,'P6-2'!$E$3:$I$90,MATCH('P6-2'!$H$2,'P6-2'!$E$2:$I$2,0),FALSE)</f>
        <v>46261</v>
      </c>
      <c r="F58" s="1536">
        <f>VLOOKUP($C58,'P6-2'!$E$3:$I$90,MATCH('P6-2'!$I$2,'P6-2'!$E$2:$I$2,0),FALSE)</f>
        <v>46265</v>
      </c>
      <c r="G58" s="1537">
        <f>VLOOKUP($C58,'P6-2'!$E$3:$I$90,3,FALSE)</f>
        <v>3</v>
      </c>
      <c r="H58" s="1538">
        <f>'P6-2'!B23</f>
        <v>28</v>
      </c>
      <c r="I58" s="1538" t="str">
        <f>'P6-2'!C23</f>
        <v>UND</v>
      </c>
      <c r="J58" s="1539">
        <f>IFERROR($K58/$H58,0)</f>
        <v>1.6800000000000002</v>
      </c>
      <c r="K58" s="1538">
        <f>'P6-2'!D23</f>
        <v>47.040000000000006</v>
      </c>
      <c r="L58" s="1540">
        <f>IFERROR($K58/$K$9,0)</f>
        <v>5.7671029036647651E-3</v>
      </c>
      <c r="M58" s="1457" t="s">
        <v>1862</v>
      </c>
      <c r="N58" s="1457"/>
      <c r="O58" s="1541">
        <f>IFERROR(SUMIF('ACTIVITI_PLAN (LB0)'!$B:$B,$C58,'ACTIVITI_PLAN (LB0)'!N:N)/$K58+N58,0)</f>
        <v>0</v>
      </c>
      <c r="P58" s="1541">
        <f>IFERROR(SUMIF('ACTIVITI_PLAN (LB0)'!$B:$B,$C58,'ACTIVITI_PLAN (LB0)'!O:O)/$K58+O58,0)</f>
        <v>0</v>
      </c>
      <c r="Q58" s="1541">
        <f>IFERROR(SUMIF('ACTIVITI_PLAN (LB0)'!$B:$B,$C58,'ACTIVITI_PLAN (LB0)'!P:P)/$K58+P58,0)</f>
        <v>0</v>
      </c>
      <c r="R58" s="1541">
        <f>IFERROR(SUMIF('ACTIVITI_PLAN (LB0)'!$B:$B,$C58,'ACTIVITI_PLAN (LB0)'!Q:Q)/$K58+Q58,0)</f>
        <v>0</v>
      </c>
      <c r="S58" s="1541">
        <f>IFERROR(SUMIF('ACTIVITI_PLAN (LB0)'!$B:$B,$C58,'ACTIVITI_PLAN (LB0)'!R:R)/$K58+R58,0)</f>
        <v>0</v>
      </c>
      <c r="T58" s="1541">
        <f>IFERROR(SUMIF('ACTIVITI_PLAN (LB0)'!$B:$B,$C58,'ACTIVITI_PLAN (LB0)'!S:S)/$K58+S58,0)</f>
        <v>0</v>
      </c>
      <c r="U58" s="1541">
        <f>IFERROR(SUMIF('ACTIVITI_PLAN (LB0)'!$B:$B,$C58,'ACTIVITI_PLAN (LB0)'!T:T)/$K58+T58,0)</f>
        <v>0</v>
      </c>
      <c r="V58" s="1541">
        <f>IFERROR(SUMIF('ACTIVITI_PLAN (LB0)'!$B:$B,$C58,'ACTIVITI_PLAN (LB0)'!U:U)/$K58+U58,0)</f>
        <v>0</v>
      </c>
      <c r="W58" s="1541">
        <f>IFERROR(SUMIF('ACTIVITI_PLAN (LB0)'!$B:$B,$C58,'ACTIVITI_PLAN (LB0)'!V:V)/$K58+V58,0)</f>
        <v>0.2</v>
      </c>
      <c r="X58" s="1541">
        <f>IFERROR(SUMIF('ACTIVITI_PLAN (LB0)'!$B:$B,$C58,'ACTIVITI_PLAN (LB0)'!W:W)/$K58+W58,0)</f>
        <v>1</v>
      </c>
      <c r="Y58" s="1541">
        <f>IFERROR(SUMIF('ACTIVITI_PLAN (LB0)'!$B:$B,$C58,'ACTIVITI_PLAN (LB0)'!X:X)/$K58+X58,0)</f>
        <v>1</v>
      </c>
      <c r="Z58" s="1541">
        <f>IFERROR(SUMIF('ACTIVITI_PLAN (LB0)'!$B:$B,$C58,'ACTIVITI_PLAN (LB0)'!Y:Y)/$K58+Y58,0)</f>
        <v>1</v>
      </c>
      <c r="AA58" s="1541">
        <f>IFERROR(SUMIF('ACTIVITI_PLAN (LB0)'!$B:$B,$C58,'ACTIVITI_PLAN (LB0)'!Z:Z)/$K58+Z58,0)</f>
        <v>1</v>
      </c>
      <c r="AB58" s="1541">
        <f>IFERROR(SUMIF('ACTIVITI_PLAN (LB0)'!$B:$B,$C58,'ACTIVITI_PLAN (LB0)'!AA:AA)/$K58+AA58,0)</f>
        <v>1</v>
      </c>
      <c r="AC58" s="1541">
        <f>IFERROR(SUMIF('ACTIVITI_PLAN (LB0)'!$B:$B,$C58,'ACTIVITI_PLAN (LB0)'!AB:AB)/$K58+AB58,0)</f>
        <v>1</v>
      </c>
      <c r="AD58" s="1541">
        <f>IFERROR(SUMIF('ACTIVITI_PLAN (LB0)'!$B:$B,$C58,'ACTIVITI_PLAN (LB0)'!AC:AC)/$K58+AC58,0)</f>
        <v>1</v>
      </c>
      <c r="AE58" s="1541">
        <f>IFERROR(SUMIF('ACTIVITI_PLAN (LB0)'!$B:$B,$C58,'ACTIVITI_PLAN (LB0)'!AD:AD)/$K58+AD58,0)</f>
        <v>1</v>
      </c>
      <c r="AF58" s="1541">
        <f>IFERROR(SUMIF('ACTIVITI_PLAN (LB0)'!$B:$B,$C58,'ACTIVITI_PLAN (LB0)'!AE:AE)/$K58+AE58,0)</f>
        <v>1</v>
      </c>
    </row>
    <row r="59" spans="1:32">
      <c r="A59" s="1577"/>
      <c r="B59" s="1578"/>
      <c r="C59" s="1577"/>
      <c r="D59" s="1577"/>
      <c r="E59" s="1579"/>
      <c r="F59" s="1579"/>
      <c r="G59" s="1580"/>
      <c r="H59" s="1581"/>
      <c r="I59" s="1581"/>
      <c r="J59" s="1582"/>
      <c r="K59" s="1581"/>
      <c r="L59" s="1583"/>
      <c r="M59" s="1584" t="s">
        <v>1811</v>
      </c>
      <c r="N59" s="1584"/>
      <c r="O59" s="1584">
        <f>IFERROR(MIN(1,METRADO!Q59/METRADO!$G58),0)</f>
        <v>0</v>
      </c>
      <c r="P59" s="1584">
        <f>IFERROR(MIN(1,METRADO!R59/METRADO!$G58),0)</f>
        <v>0</v>
      </c>
      <c r="Q59" s="1584">
        <f>IFERROR(MIN(1,METRADO!S59/METRADO!$G58),0)</f>
        <v>0</v>
      </c>
      <c r="R59" s="1584">
        <f>IFERROR(MIN(1,METRADO!T59/METRADO!$G58),0)</f>
        <v>0</v>
      </c>
      <c r="S59" s="1584">
        <f>IFERROR(MIN(1,METRADO!U59/METRADO!$G58),0)</f>
        <v>0</v>
      </c>
      <c r="T59" s="1584">
        <f>IFERROR(MIN(1,METRADO!V59/METRADO!$G58),0)</f>
        <v>0</v>
      </c>
      <c r="U59" s="1584">
        <f>IFERROR(MIN(1,METRADO!W59/METRADO!$G58),0)</f>
        <v>0</v>
      </c>
      <c r="V59" s="1584">
        <f>IFERROR(MIN(1,METRADO!X59/METRADO!$G58),0)</f>
        <v>0</v>
      </c>
      <c r="W59" s="1584">
        <f>IFERROR(MIN(1,METRADO!Y59/METRADO!$G58),0)</f>
        <v>0</v>
      </c>
      <c r="X59" s="1584">
        <f>IFERROR(MIN(1,METRADO!Z59/METRADO!$G58),0)</f>
        <v>0</v>
      </c>
      <c r="Y59" s="1584">
        <f>IFERROR(MIN(1,METRADO!AA59/METRADO!$G58),0)</f>
        <v>0</v>
      </c>
      <c r="Z59" s="1584">
        <f>IFERROR(MIN(1,METRADO!AB59/METRADO!$G58),0)</f>
        <v>0</v>
      </c>
      <c r="AA59" s="1584">
        <f>IFERROR(MIN(1,METRADO!AC59/METRADO!$G58),0)</f>
        <v>0</v>
      </c>
      <c r="AB59" s="1584">
        <f>IFERROR(MIN(1,METRADO!AD59/METRADO!$G58),0)</f>
        <v>0</v>
      </c>
      <c r="AC59" s="1584">
        <f>IFERROR(MIN(1,METRADO!AE59/METRADO!$G58),0)</f>
        <v>0</v>
      </c>
      <c r="AD59" s="1584">
        <f>IFERROR(MIN(1,METRADO!AF59/METRADO!$G58),0)</f>
        <v>0</v>
      </c>
      <c r="AE59" s="1584">
        <f>IFERROR(MIN(1,METRADO!AG59/METRADO!$G58),0)</f>
        <v>0</v>
      </c>
      <c r="AF59" s="1584">
        <f>IFERROR(MIN(1,METRADO!AH59/METRADO!$G58),0)</f>
        <v>0</v>
      </c>
    </row>
    <row r="60" spans="1:32">
      <c r="A60" s="1534"/>
      <c r="B60" s="1535">
        <f>MAX(O61:AF61)</f>
        <v>0</v>
      </c>
      <c r="C60" s="1534" t="str">
        <f>'P6-2'!E24</f>
        <v>A1210</v>
      </c>
      <c r="D60" s="1449" t="str">
        <f>'P6-2'!F24</f>
        <v>Picado, escarificado y limpieza sobre losa existente</v>
      </c>
      <c r="E60" s="1536">
        <f>VLOOKUP($C60,'P6-2'!$E$3:$I$90,MATCH('P6-2'!$H$2,'P6-2'!$E$2:$I$2,0),FALSE)</f>
        <v>46238</v>
      </c>
      <c r="F60" s="1536">
        <f>VLOOKUP($C60,'P6-2'!$E$3:$I$90,MATCH('P6-2'!$I$2,'P6-2'!$E$2:$I$2,0),FALSE)</f>
        <v>46238</v>
      </c>
      <c r="G60" s="1537">
        <f>VLOOKUP($C60,'P6-2'!$E$3:$I$90,3,FALSE)</f>
        <v>1</v>
      </c>
      <c r="H60" s="1538">
        <f>'P6-2'!B24</f>
        <v>0.61499999999999999</v>
      </c>
      <c r="I60" s="1538" t="str">
        <f>'P6-2'!C24</f>
        <v>m2</v>
      </c>
      <c r="J60" s="1539">
        <f>IFERROR($K60/$H60,0)</f>
        <v>1.1200000000000001</v>
      </c>
      <c r="K60" s="1538">
        <f>'P6-2'!D24</f>
        <v>0.68880000000000008</v>
      </c>
      <c r="L60" s="1540">
        <f>IFERROR($K60/$K$9,0)</f>
        <v>8.4446863946519764E-5</v>
      </c>
      <c r="M60" s="1457" t="s">
        <v>1862</v>
      </c>
      <c r="N60" s="1457"/>
      <c r="O60" s="1541">
        <f>IFERROR(SUMIF('ACTIVITI_PLAN (LB0)'!$B:$B,$C60,'ACTIVITI_PLAN (LB0)'!N:N)/$K60+N60,0)</f>
        <v>0</v>
      </c>
      <c r="P60" s="1541">
        <f>IFERROR(SUMIF('ACTIVITI_PLAN (LB0)'!$B:$B,$C60,'ACTIVITI_PLAN (LB0)'!O:O)/$K60+O60,0)</f>
        <v>0</v>
      </c>
      <c r="Q60" s="1541">
        <f>IFERROR(SUMIF('ACTIVITI_PLAN (LB0)'!$B:$B,$C60,'ACTIVITI_PLAN (LB0)'!P:P)/$K60+P60,0)</f>
        <v>0</v>
      </c>
      <c r="R60" s="1541">
        <f>IFERROR(SUMIF('ACTIVITI_PLAN (LB0)'!$B:$B,$C60,'ACTIVITI_PLAN (LB0)'!Q:Q)/$K60+Q60,0)</f>
        <v>0</v>
      </c>
      <c r="S60" s="1541">
        <f>IFERROR(SUMIF('ACTIVITI_PLAN (LB0)'!$B:$B,$C60,'ACTIVITI_PLAN (LB0)'!R:R)/$K60+R60,0)</f>
        <v>0</v>
      </c>
      <c r="T60" s="1541">
        <f>IFERROR(SUMIF('ACTIVITI_PLAN (LB0)'!$B:$B,$C60,'ACTIVITI_PLAN (LB0)'!S:S)/$K60+S60,0)</f>
        <v>1</v>
      </c>
      <c r="U60" s="1541">
        <f>IFERROR(SUMIF('ACTIVITI_PLAN (LB0)'!$B:$B,$C60,'ACTIVITI_PLAN (LB0)'!T:T)/$K60+T60,0)</f>
        <v>1</v>
      </c>
      <c r="V60" s="1541">
        <f>IFERROR(SUMIF('ACTIVITI_PLAN (LB0)'!$B:$B,$C60,'ACTIVITI_PLAN (LB0)'!U:U)/$K60+U60,0)</f>
        <v>1</v>
      </c>
      <c r="W60" s="1541">
        <f>IFERROR(SUMIF('ACTIVITI_PLAN (LB0)'!$B:$B,$C60,'ACTIVITI_PLAN (LB0)'!V:V)/$K60+V60,0)</f>
        <v>1</v>
      </c>
      <c r="X60" s="1541">
        <f>IFERROR(SUMIF('ACTIVITI_PLAN (LB0)'!$B:$B,$C60,'ACTIVITI_PLAN (LB0)'!W:W)/$K60+W60,0)</f>
        <v>1</v>
      </c>
      <c r="Y60" s="1541">
        <f>IFERROR(SUMIF('ACTIVITI_PLAN (LB0)'!$B:$B,$C60,'ACTIVITI_PLAN (LB0)'!X:X)/$K60+X60,0)</f>
        <v>1</v>
      </c>
      <c r="Z60" s="1541">
        <f>IFERROR(SUMIF('ACTIVITI_PLAN (LB0)'!$B:$B,$C60,'ACTIVITI_PLAN (LB0)'!Y:Y)/$K60+Y60,0)</f>
        <v>1</v>
      </c>
      <c r="AA60" s="1541">
        <f>IFERROR(SUMIF('ACTIVITI_PLAN (LB0)'!$B:$B,$C60,'ACTIVITI_PLAN (LB0)'!Z:Z)/$K60+Z60,0)</f>
        <v>1</v>
      </c>
      <c r="AB60" s="1541">
        <f>IFERROR(SUMIF('ACTIVITI_PLAN (LB0)'!$B:$B,$C60,'ACTIVITI_PLAN (LB0)'!AA:AA)/$K60+AA60,0)</f>
        <v>1</v>
      </c>
      <c r="AC60" s="1541">
        <f>IFERROR(SUMIF('ACTIVITI_PLAN (LB0)'!$B:$B,$C60,'ACTIVITI_PLAN (LB0)'!AB:AB)/$K60+AB60,0)</f>
        <v>1</v>
      </c>
      <c r="AD60" s="1541">
        <f>IFERROR(SUMIF('ACTIVITI_PLAN (LB0)'!$B:$B,$C60,'ACTIVITI_PLAN (LB0)'!AC:AC)/$K60+AC60,0)</f>
        <v>1</v>
      </c>
      <c r="AE60" s="1541">
        <f>IFERROR(SUMIF('ACTIVITI_PLAN (LB0)'!$B:$B,$C60,'ACTIVITI_PLAN (LB0)'!AD:AD)/$K60+AD60,0)</f>
        <v>1</v>
      </c>
      <c r="AF60" s="1541">
        <f>IFERROR(SUMIF('ACTIVITI_PLAN (LB0)'!$B:$B,$C60,'ACTIVITI_PLAN (LB0)'!AE:AE)/$K60+AE60,0)</f>
        <v>1</v>
      </c>
    </row>
    <row r="61" spans="1:32">
      <c r="A61" s="1577"/>
      <c r="B61" s="1578"/>
      <c r="C61" s="1577"/>
      <c r="D61" s="1577"/>
      <c r="E61" s="1579"/>
      <c r="F61" s="1579"/>
      <c r="G61" s="1580"/>
      <c r="H61" s="1581"/>
      <c r="I61" s="1581"/>
      <c r="J61" s="1582"/>
      <c r="K61" s="1581"/>
      <c r="L61" s="1583"/>
      <c r="M61" s="1584" t="s">
        <v>1811</v>
      </c>
      <c r="N61" s="1584"/>
      <c r="O61" s="1584">
        <f>IFERROR(MIN(1,METRADO!Q61/METRADO!$G60),0)</f>
        <v>0</v>
      </c>
      <c r="P61" s="1584">
        <f>IFERROR(MIN(1,METRADO!R61/METRADO!$G60),0)</f>
        <v>0</v>
      </c>
      <c r="Q61" s="1584">
        <f>IFERROR(MIN(1,METRADO!S61/METRADO!$G60),0)</f>
        <v>0</v>
      </c>
      <c r="R61" s="1584">
        <f>IFERROR(MIN(1,METRADO!T61/METRADO!$G60),0)</f>
        <v>0</v>
      </c>
      <c r="S61" s="1584">
        <f>IFERROR(MIN(1,METRADO!U61/METRADO!$G60),0)</f>
        <v>0</v>
      </c>
      <c r="T61" s="1584">
        <f>IFERROR(MIN(1,METRADO!V61/METRADO!$G60),0)</f>
        <v>0</v>
      </c>
      <c r="U61" s="1584">
        <f>IFERROR(MIN(1,METRADO!W61/METRADO!$G60),0)</f>
        <v>0</v>
      </c>
      <c r="V61" s="1584">
        <f>IFERROR(MIN(1,METRADO!X61/METRADO!$G60),0)</f>
        <v>0</v>
      </c>
      <c r="W61" s="1584">
        <f>IFERROR(MIN(1,METRADO!Y61/METRADO!$G60),0)</f>
        <v>0</v>
      </c>
      <c r="X61" s="1584">
        <f>IFERROR(MIN(1,METRADO!Z61/METRADO!$G60),0)</f>
        <v>0</v>
      </c>
      <c r="Y61" s="1584">
        <f>IFERROR(MIN(1,METRADO!AA61/METRADO!$G60),0)</f>
        <v>0</v>
      </c>
      <c r="Z61" s="1584">
        <f>IFERROR(MIN(1,METRADO!AB61/METRADO!$G60),0)</f>
        <v>0</v>
      </c>
      <c r="AA61" s="1584">
        <f>IFERROR(MIN(1,METRADO!AC61/METRADO!$G60),0)</f>
        <v>0</v>
      </c>
      <c r="AB61" s="1584">
        <f>IFERROR(MIN(1,METRADO!AD61/METRADO!$G60),0)</f>
        <v>0</v>
      </c>
      <c r="AC61" s="1584">
        <f>IFERROR(MIN(1,METRADO!AE61/METRADO!$G60),0)</f>
        <v>0</v>
      </c>
      <c r="AD61" s="1584">
        <f>IFERROR(MIN(1,METRADO!AF61/METRADO!$G60),0)</f>
        <v>0</v>
      </c>
      <c r="AE61" s="1584">
        <f>IFERROR(MIN(1,METRADO!AG61/METRADO!$G60),0)</f>
        <v>0</v>
      </c>
      <c r="AF61" s="1584">
        <f>IFERROR(MIN(1,METRADO!AH61/METRADO!$G60),0)</f>
        <v>0</v>
      </c>
    </row>
    <row r="62" spans="1:32" s="1250" customFormat="1">
      <c r="A62" s="1585"/>
      <c r="B62" s="1586"/>
      <c r="C62" s="1585"/>
      <c r="D62" s="1587" t="s">
        <v>1489</v>
      </c>
      <c r="E62" s="1588"/>
      <c r="F62" s="1588"/>
      <c r="G62" s="1589"/>
      <c r="H62" s="1589"/>
      <c r="I62" s="1590"/>
      <c r="J62" s="1591"/>
      <c r="K62" s="1589"/>
      <c r="L62" s="1592"/>
      <c r="M62" s="1593"/>
      <c r="N62" s="1593"/>
      <c r="O62" s="1594"/>
      <c r="P62" s="1594"/>
      <c r="Q62" s="1594"/>
      <c r="R62" s="1594"/>
      <c r="S62" s="1594"/>
      <c r="T62" s="1594"/>
      <c r="U62" s="1594"/>
      <c r="V62" s="1594"/>
      <c r="W62" s="1594"/>
      <c r="X62" s="1594"/>
      <c r="Y62" s="1594"/>
      <c r="Z62" s="1594"/>
      <c r="AA62" s="1594"/>
      <c r="AB62" s="1594"/>
      <c r="AC62" s="1594"/>
      <c r="AD62" s="1594"/>
      <c r="AE62" s="1594"/>
      <c r="AF62" s="1594"/>
    </row>
    <row r="63" spans="1:32" s="1250" customFormat="1">
      <c r="A63" s="1585"/>
      <c r="B63" s="1586"/>
      <c r="C63" s="1585"/>
      <c r="D63" s="1587" t="s">
        <v>54</v>
      </c>
      <c r="E63" s="1588"/>
      <c r="F63" s="1588"/>
      <c r="G63" s="1589"/>
      <c r="H63" s="1589"/>
      <c r="I63" s="1590"/>
      <c r="J63" s="1591"/>
      <c r="K63" s="1589"/>
      <c r="L63" s="1592"/>
      <c r="M63" s="1593"/>
      <c r="N63" s="1593"/>
      <c r="O63" s="1594"/>
      <c r="P63" s="1594"/>
      <c r="Q63" s="1594"/>
      <c r="R63" s="1594"/>
      <c r="S63" s="1594"/>
      <c r="T63" s="1594"/>
      <c r="U63" s="1594"/>
      <c r="V63" s="1594"/>
      <c r="W63" s="1594"/>
      <c r="X63" s="1594"/>
      <c r="Y63" s="1594"/>
      <c r="Z63" s="1594"/>
      <c r="AA63" s="1594"/>
      <c r="AB63" s="1594"/>
      <c r="AC63" s="1594"/>
      <c r="AD63" s="1594"/>
      <c r="AE63" s="1594"/>
      <c r="AF63" s="1594"/>
    </row>
    <row r="64" spans="1:32">
      <c r="A64" s="1534"/>
      <c r="B64" s="1535">
        <f>MAX(O65:AF65)</f>
        <v>0</v>
      </c>
      <c r="C64" s="1534" t="str">
        <f>'P6-2'!E25</f>
        <v>A1220</v>
      </c>
      <c r="D64" s="1449" t="str">
        <f>'P6-2'!F25</f>
        <v>Etiquetado de tuberías</v>
      </c>
      <c r="E64" s="1536">
        <f>VLOOKUP($C64,'P6-2'!$E$3:$I$90,MATCH('P6-2'!$H$2,'P6-2'!$E$2:$I$2,0),FALSE)</f>
        <v>46301</v>
      </c>
      <c r="F64" s="1536">
        <f>VLOOKUP($C64,'P6-2'!$E$3:$I$90,MATCH('P6-2'!$I$2,'P6-2'!$E$2:$I$2,0),FALSE)</f>
        <v>46315</v>
      </c>
      <c r="G64" s="1537">
        <f>VLOOKUP($C64,'P6-2'!$E$3:$I$90,3,FALSE)</f>
        <v>10</v>
      </c>
      <c r="H64" s="1538">
        <f>'P6-2'!B25</f>
        <v>1</v>
      </c>
      <c r="I64" s="1538" t="str">
        <f>'P6-2'!C25</f>
        <v>Glb.</v>
      </c>
      <c r="J64" s="1539">
        <f>IFERROR($K64/$H64,0)</f>
        <v>168</v>
      </c>
      <c r="K64" s="1538">
        <f>'P6-2'!D25</f>
        <v>168</v>
      </c>
      <c r="L64" s="1540">
        <f>IFERROR($K64/$K$9,0)</f>
        <v>2.0596796084517015E-2</v>
      </c>
      <c r="M64" s="1457" t="s">
        <v>1862</v>
      </c>
      <c r="N64" s="1457"/>
      <c r="O64" s="1541">
        <f>IFERROR(SUMIF('ACTIVITI_PLAN (LB0)'!$B:$B,$C64,'ACTIVITI_PLAN (LB0)'!N:N)/$K64+N64,0)</f>
        <v>0</v>
      </c>
      <c r="P64" s="1541">
        <f>IFERROR(SUMIF('ACTIVITI_PLAN (LB0)'!$B:$B,$C64,'ACTIVITI_PLAN (LB0)'!O:O)/$K64+O64,0)</f>
        <v>0</v>
      </c>
      <c r="Q64" s="1541">
        <f>IFERROR(SUMIF('ACTIVITI_PLAN (LB0)'!$B:$B,$C64,'ACTIVITI_PLAN (LB0)'!P:P)/$K64+P64,0)</f>
        <v>0</v>
      </c>
      <c r="R64" s="1541">
        <f>IFERROR(SUMIF('ACTIVITI_PLAN (LB0)'!$B:$B,$C64,'ACTIVITI_PLAN (LB0)'!Q:Q)/$K64+Q64,0)</f>
        <v>0</v>
      </c>
      <c r="S64" s="1541">
        <f>IFERROR(SUMIF('ACTIVITI_PLAN (LB0)'!$B:$B,$C64,'ACTIVITI_PLAN (LB0)'!R:R)/$K64+R64,0)</f>
        <v>0</v>
      </c>
      <c r="T64" s="1541">
        <f>IFERROR(SUMIF('ACTIVITI_PLAN (LB0)'!$B:$B,$C64,'ACTIVITI_PLAN (LB0)'!S:S)/$K64+S64,0)</f>
        <v>0</v>
      </c>
      <c r="U64" s="1541">
        <f>IFERROR(SUMIF('ACTIVITI_PLAN (LB0)'!$B:$B,$C64,'ACTIVITI_PLAN (LB0)'!T:T)/$K64+T64,0)</f>
        <v>0</v>
      </c>
      <c r="V64" s="1541">
        <f>IFERROR(SUMIF('ACTIVITI_PLAN (LB0)'!$B:$B,$C64,'ACTIVITI_PLAN (LB0)'!U:U)/$K64+U64,0)</f>
        <v>0</v>
      </c>
      <c r="W64" s="1541">
        <f>IFERROR(SUMIF('ACTIVITI_PLAN (LB0)'!$B:$B,$C64,'ACTIVITI_PLAN (LB0)'!V:V)/$K64+V64,0)</f>
        <v>0</v>
      </c>
      <c r="X64" s="1541">
        <f>IFERROR(SUMIF('ACTIVITI_PLAN (LB0)'!$B:$B,$C64,'ACTIVITI_PLAN (LB0)'!W:W)/$K64+W64,0)</f>
        <v>0</v>
      </c>
      <c r="Y64" s="1541">
        <f>IFERROR(SUMIF('ACTIVITI_PLAN (LB0)'!$B:$B,$C64,'ACTIVITI_PLAN (LB0)'!X:X)/$K64+X64,0)</f>
        <v>0</v>
      </c>
      <c r="Z64" s="1541">
        <f>IFERROR(SUMIF('ACTIVITI_PLAN (LB0)'!$B:$B,$C64,'ACTIVITI_PLAN (LB0)'!Y:Y)/$K64+Y64,0)</f>
        <v>0</v>
      </c>
      <c r="AA64" s="1541">
        <f>IFERROR(SUMIF('ACTIVITI_PLAN (LB0)'!$B:$B,$C64,'ACTIVITI_PLAN (LB0)'!Z:Z)/$K64+Z64,0)</f>
        <v>0</v>
      </c>
      <c r="AB64" s="1541">
        <f>IFERROR(SUMIF('ACTIVITI_PLAN (LB0)'!$B:$B,$C64,'ACTIVITI_PLAN (LB0)'!AA:AA)/$K64+AA64,0)</f>
        <v>0</v>
      </c>
      <c r="AC64" s="1541">
        <f>IFERROR(SUMIF('ACTIVITI_PLAN (LB0)'!$B:$B,$C64,'ACTIVITI_PLAN (LB0)'!AB:AB)/$K64+AB64,0)</f>
        <v>0.2</v>
      </c>
      <c r="AD64" s="1541">
        <f>IFERROR(SUMIF('ACTIVITI_PLAN (LB0)'!$B:$B,$C64,'ACTIVITI_PLAN (LB0)'!AC:AC)/$K64+AC64,0)</f>
        <v>0.66666666666666674</v>
      </c>
      <c r="AE64" s="1541">
        <f>IFERROR(SUMIF('ACTIVITI_PLAN (LB0)'!$B:$B,$C64,'ACTIVITI_PLAN (LB0)'!AD:AD)/$K64+AD64,0)</f>
        <v>1</v>
      </c>
      <c r="AF64" s="1541">
        <f>IFERROR(SUMIF('ACTIVITI_PLAN (LB0)'!$B:$B,$C64,'ACTIVITI_PLAN (LB0)'!AE:AE)/$K64+AE64,0)</f>
        <v>1</v>
      </c>
    </row>
    <row r="65" spans="1:32">
      <c r="A65" s="1577"/>
      <c r="B65" s="1578"/>
      <c r="C65" s="1577"/>
      <c r="D65" s="1577"/>
      <c r="E65" s="1579"/>
      <c r="F65" s="1579"/>
      <c r="G65" s="1580"/>
      <c r="H65" s="1581"/>
      <c r="I65" s="1581"/>
      <c r="J65" s="1582"/>
      <c r="K65" s="1581"/>
      <c r="L65" s="1583"/>
      <c r="M65" s="1584" t="s">
        <v>1811</v>
      </c>
      <c r="N65" s="1584"/>
      <c r="O65" s="1584">
        <f>IFERROR(MIN(1,METRADO!Q65/METRADO!$G64),0)</f>
        <v>0</v>
      </c>
      <c r="P65" s="1584">
        <f>IFERROR(MIN(1,METRADO!R65/METRADO!$G64),0)</f>
        <v>0</v>
      </c>
      <c r="Q65" s="1584">
        <f>IFERROR(MIN(1,METRADO!S65/METRADO!$G64),0)</f>
        <v>0</v>
      </c>
      <c r="R65" s="1584">
        <f>IFERROR(MIN(1,METRADO!T65/METRADO!$G64),0)</f>
        <v>0</v>
      </c>
      <c r="S65" s="1584">
        <f>IFERROR(MIN(1,METRADO!U65/METRADO!$G64),0)</f>
        <v>0</v>
      </c>
      <c r="T65" s="1584">
        <f>IFERROR(MIN(1,METRADO!V65/METRADO!$G64),0)</f>
        <v>0</v>
      </c>
      <c r="U65" s="1584">
        <f>IFERROR(MIN(1,METRADO!W65/METRADO!$G64),0)</f>
        <v>0</v>
      </c>
      <c r="V65" s="1584">
        <f>IFERROR(MIN(1,METRADO!X65/METRADO!$G64),0)</f>
        <v>0</v>
      </c>
      <c r="W65" s="1584">
        <f>IFERROR(MIN(1,METRADO!Y65/METRADO!$G64),0)</f>
        <v>0</v>
      </c>
      <c r="X65" s="1584">
        <f>IFERROR(MIN(1,METRADO!Z65/METRADO!$G64),0)</f>
        <v>0</v>
      </c>
      <c r="Y65" s="1584">
        <f>IFERROR(MIN(1,METRADO!AA65/METRADO!$G64),0)</f>
        <v>0</v>
      </c>
      <c r="Z65" s="1584">
        <f>IFERROR(MIN(1,METRADO!AB65/METRADO!$G64),0)</f>
        <v>0</v>
      </c>
      <c r="AA65" s="1584">
        <f>IFERROR(MIN(1,METRADO!AC65/METRADO!$G64),0)</f>
        <v>0</v>
      </c>
      <c r="AB65" s="1584">
        <f>IFERROR(MIN(1,METRADO!AD65/METRADO!$G64),0)</f>
        <v>0</v>
      </c>
      <c r="AC65" s="1584">
        <f>IFERROR(MIN(1,METRADO!AE65/METRADO!$G64),0)</f>
        <v>0</v>
      </c>
      <c r="AD65" s="1584">
        <f>IFERROR(MIN(1,METRADO!AF65/METRADO!$G64),0)</f>
        <v>0</v>
      </c>
      <c r="AE65" s="1584">
        <f>IFERROR(MIN(1,METRADO!AG65/METRADO!$G64),0)</f>
        <v>0</v>
      </c>
      <c r="AF65" s="1584">
        <f>IFERROR(MIN(1,METRADO!AH65/METRADO!$G64),0)</f>
        <v>0</v>
      </c>
    </row>
    <row r="66" spans="1:32">
      <c r="A66" s="1534"/>
      <c r="B66" s="1535">
        <f>MAX(O67:AF67)</f>
        <v>0</v>
      </c>
      <c r="C66" s="1534" t="str">
        <f>'P6-2'!E26</f>
        <v>A1230</v>
      </c>
      <c r="D66" s="1449" t="str">
        <f>'P6-2'!F26</f>
        <v>Limpieza con agua</v>
      </c>
      <c r="E66" s="1536">
        <f>VLOOKUP($C66,'P6-2'!$E$3:$I$90,MATCH('P6-2'!$H$2,'P6-2'!$E$2:$I$2,0),FALSE)</f>
        <v>46308</v>
      </c>
      <c r="F66" s="1536">
        <f>VLOOKUP($C66,'P6-2'!$E$3:$I$90,MATCH('P6-2'!$I$2,'P6-2'!$E$2:$I$2,0),FALSE)</f>
        <v>46308</v>
      </c>
      <c r="G66" s="1537">
        <f>VLOOKUP($C66,'P6-2'!$E$3:$I$90,3,FALSE)</f>
        <v>1</v>
      </c>
      <c r="H66" s="1538">
        <f>'P6-2'!B26</f>
        <v>1</v>
      </c>
      <c r="I66" s="1538" t="str">
        <f>'P6-2'!C26</f>
        <v>Glb.</v>
      </c>
      <c r="J66" s="1539">
        <f>IFERROR($K66/$H66,0)</f>
        <v>33.6</v>
      </c>
      <c r="K66" s="1538">
        <f>'P6-2'!D26</f>
        <v>33.6</v>
      </c>
      <c r="L66" s="1540">
        <f>IFERROR($K66/$K$9,0)</f>
        <v>4.1193592169034027E-3</v>
      </c>
      <c r="M66" s="1457" t="s">
        <v>1862</v>
      </c>
      <c r="N66" s="1457"/>
      <c r="O66" s="1541">
        <f>IFERROR(SUMIF('ACTIVITI_PLAN (LB0)'!$B:$B,$C66,'ACTIVITI_PLAN (LB0)'!N:N)/$K66+N66,0)</f>
        <v>0</v>
      </c>
      <c r="P66" s="1541">
        <f>IFERROR(SUMIF('ACTIVITI_PLAN (LB0)'!$B:$B,$C66,'ACTIVITI_PLAN (LB0)'!O:O)/$K66+O66,0)</f>
        <v>0</v>
      </c>
      <c r="Q66" s="1541">
        <f>IFERROR(SUMIF('ACTIVITI_PLAN (LB0)'!$B:$B,$C66,'ACTIVITI_PLAN (LB0)'!P:P)/$K66+P66,0)</f>
        <v>0</v>
      </c>
      <c r="R66" s="1541">
        <f>IFERROR(SUMIF('ACTIVITI_PLAN (LB0)'!$B:$B,$C66,'ACTIVITI_PLAN (LB0)'!Q:Q)/$K66+Q66,0)</f>
        <v>0</v>
      </c>
      <c r="S66" s="1541">
        <f>IFERROR(SUMIF('ACTIVITI_PLAN (LB0)'!$B:$B,$C66,'ACTIVITI_PLAN (LB0)'!R:R)/$K66+R66,0)</f>
        <v>0</v>
      </c>
      <c r="T66" s="1541">
        <f>IFERROR(SUMIF('ACTIVITI_PLAN (LB0)'!$B:$B,$C66,'ACTIVITI_PLAN (LB0)'!S:S)/$K66+S66,0)</f>
        <v>0</v>
      </c>
      <c r="U66" s="1541">
        <f>IFERROR(SUMIF('ACTIVITI_PLAN (LB0)'!$B:$B,$C66,'ACTIVITI_PLAN (LB0)'!T:T)/$K66+T66,0)</f>
        <v>0</v>
      </c>
      <c r="V66" s="1541">
        <f>IFERROR(SUMIF('ACTIVITI_PLAN (LB0)'!$B:$B,$C66,'ACTIVITI_PLAN (LB0)'!U:U)/$K66+U66,0)</f>
        <v>0</v>
      </c>
      <c r="W66" s="1541">
        <f>IFERROR(SUMIF('ACTIVITI_PLAN (LB0)'!$B:$B,$C66,'ACTIVITI_PLAN (LB0)'!V:V)/$K66+V66,0)</f>
        <v>0</v>
      </c>
      <c r="X66" s="1541">
        <f>IFERROR(SUMIF('ACTIVITI_PLAN (LB0)'!$B:$B,$C66,'ACTIVITI_PLAN (LB0)'!W:W)/$K66+W66,0)</f>
        <v>0</v>
      </c>
      <c r="Y66" s="1541">
        <f>IFERROR(SUMIF('ACTIVITI_PLAN (LB0)'!$B:$B,$C66,'ACTIVITI_PLAN (LB0)'!X:X)/$K66+X66,0)</f>
        <v>0</v>
      </c>
      <c r="Z66" s="1541">
        <f>IFERROR(SUMIF('ACTIVITI_PLAN (LB0)'!$B:$B,$C66,'ACTIVITI_PLAN (LB0)'!Y:Y)/$K66+Y66,0)</f>
        <v>0</v>
      </c>
      <c r="AA66" s="1541">
        <f>IFERROR(SUMIF('ACTIVITI_PLAN (LB0)'!$B:$B,$C66,'ACTIVITI_PLAN (LB0)'!Z:Z)/$K66+Z66,0)</f>
        <v>0</v>
      </c>
      <c r="AB66" s="1541">
        <f>IFERROR(SUMIF('ACTIVITI_PLAN (LB0)'!$B:$B,$C66,'ACTIVITI_PLAN (LB0)'!AA:AA)/$K66+AA66,0)</f>
        <v>0</v>
      </c>
      <c r="AC66" s="1541">
        <f>IFERROR(SUMIF('ACTIVITI_PLAN (LB0)'!$B:$B,$C66,'ACTIVITI_PLAN (LB0)'!AB:AB)/$K66+AB66,0)</f>
        <v>0</v>
      </c>
      <c r="AD66" s="1541">
        <f>IFERROR(SUMIF('ACTIVITI_PLAN (LB0)'!$B:$B,$C66,'ACTIVITI_PLAN (LB0)'!AC:AC)/$K66+AC66,0)</f>
        <v>1</v>
      </c>
      <c r="AE66" s="1541">
        <f>IFERROR(SUMIF('ACTIVITI_PLAN (LB0)'!$B:$B,$C66,'ACTIVITI_PLAN (LB0)'!AD:AD)/$K66+AD66,0)</f>
        <v>1</v>
      </c>
      <c r="AF66" s="1541">
        <f>IFERROR(SUMIF('ACTIVITI_PLAN (LB0)'!$B:$B,$C66,'ACTIVITI_PLAN (LB0)'!AE:AE)/$K66+AE66,0)</f>
        <v>1</v>
      </c>
    </row>
    <row r="67" spans="1:32">
      <c r="A67" s="1577"/>
      <c r="B67" s="1578"/>
      <c r="C67" s="1577"/>
      <c r="D67" s="1577"/>
      <c r="E67" s="1579"/>
      <c r="F67" s="1579"/>
      <c r="G67" s="1580"/>
      <c r="H67" s="1581"/>
      <c r="I67" s="1581"/>
      <c r="J67" s="1582"/>
      <c r="K67" s="1581"/>
      <c r="L67" s="1583"/>
      <c r="M67" s="1584" t="s">
        <v>1811</v>
      </c>
      <c r="N67" s="1584"/>
      <c r="O67" s="1584">
        <f>IFERROR(MIN(1,METRADO!Q67/METRADO!$G66),0)</f>
        <v>0</v>
      </c>
      <c r="P67" s="1584">
        <f>IFERROR(MIN(1,METRADO!R67/METRADO!$G66),0)</f>
        <v>0</v>
      </c>
      <c r="Q67" s="1584">
        <f>IFERROR(MIN(1,METRADO!S67/METRADO!$G66),0)</f>
        <v>0</v>
      </c>
      <c r="R67" s="1584">
        <f>IFERROR(MIN(1,METRADO!T67/METRADO!$G66),0)</f>
        <v>0</v>
      </c>
      <c r="S67" s="1584">
        <f>IFERROR(MIN(1,METRADO!U67/METRADO!$G66),0)</f>
        <v>0</v>
      </c>
      <c r="T67" s="1584">
        <f>IFERROR(MIN(1,METRADO!V67/METRADO!$G66),0)</f>
        <v>0</v>
      </c>
      <c r="U67" s="1584">
        <f>IFERROR(MIN(1,METRADO!W67/METRADO!$G66),0)</f>
        <v>0</v>
      </c>
      <c r="V67" s="1584">
        <f>IFERROR(MIN(1,METRADO!X67/METRADO!$G66),0)</f>
        <v>0</v>
      </c>
      <c r="W67" s="1584">
        <f>IFERROR(MIN(1,METRADO!Y67/METRADO!$G66),0)</f>
        <v>0</v>
      </c>
      <c r="X67" s="1584">
        <f>IFERROR(MIN(1,METRADO!Z67/METRADO!$G66),0)</f>
        <v>0</v>
      </c>
      <c r="Y67" s="1584">
        <f>IFERROR(MIN(1,METRADO!AA67/METRADO!$G66),0)</f>
        <v>0</v>
      </c>
      <c r="Z67" s="1584">
        <f>IFERROR(MIN(1,METRADO!AB67/METRADO!$G66),0)</f>
        <v>0</v>
      </c>
      <c r="AA67" s="1584">
        <f>IFERROR(MIN(1,METRADO!AC67/METRADO!$G66),0)</f>
        <v>0</v>
      </c>
      <c r="AB67" s="1584">
        <f>IFERROR(MIN(1,METRADO!AD67/METRADO!$G66),0)</f>
        <v>0</v>
      </c>
      <c r="AC67" s="1584">
        <f>IFERROR(MIN(1,METRADO!AE67/METRADO!$G66),0)</f>
        <v>0</v>
      </c>
      <c r="AD67" s="1584">
        <f>IFERROR(MIN(1,METRADO!AF67/METRADO!$G66),0)</f>
        <v>0</v>
      </c>
      <c r="AE67" s="1584">
        <f>IFERROR(MIN(1,METRADO!AG67/METRADO!$G66),0)</f>
        <v>0</v>
      </c>
      <c r="AF67" s="1584">
        <f>IFERROR(MIN(1,METRADO!AH67/METRADO!$G66),0)</f>
        <v>0</v>
      </c>
    </row>
    <row r="68" spans="1:32">
      <c r="A68" s="1534"/>
      <c r="B68" s="1535">
        <f>MAX(O69:AF69)</f>
        <v>0</v>
      </c>
      <c r="C68" s="1534" t="str">
        <f>'P6-2'!E27</f>
        <v>A1240</v>
      </c>
      <c r="D68" s="1449" t="str">
        <f>'P6-2'!F27</f>
        <v>Pruebas de tuberías</v>
      </c>
      <c r="E68" s="1536">
        <f>VLOOKUP($C68,'P6-2'!$E$3:$I$90,MATCH('P6-2'!$H$2,'P6-2'!$E$2:$I$2,0),FALSE)</f>
        <v>46309</v>
      </c>
      <c r="F68" s="1536">
        <f>VLOOKUP($C68,'P6-2'!$E$3:$I$90,MATCH('P6-2'!$I$2,'P6-2'!$E$2:$I$2,0),FALSE)</f>
        <v>46315</v>
      </c>
      <c r="G68" s="1537">
        <f>VLOOKUP($C68,'P6-2'!$E$3:$I$90,3,FALSE)</f>
        <v>5</v>
      </c>
      <c r="H68" s="1538">
        <f>'P6-2'!B27</f>
        <v>1</v>
      </c>
      <c r="I68" s="1538" t="str">
        <f>'P6-2'!C27</f>
        <v>Glb.</v>
      </c>
      <c r="J68" s="1539">
        <f>IFERROR($K68/$H68,0)</f>
        <v>67.2</v>
      </c>
      <c r="K68" s="1538">
        <f>'P6-2'!D27</f>
        <v>67.2</v>
      </c>
      <c r="L68" s="1540">
        <f>IFERROR($K68/$K$9,0)</f>
        <v>8.2387184338068055E-3</v>
      </c>
      <c r="M68" s="1457" t="s">
        <v>1862</v>
      </c>
      <c r="N68" s="1457"/>
      <c r="O68" s="1541">
        <f>IFERROR(SUMIF('ACTIVITI_PLAN (LB0)'!$B:$B,$C68,'ACTIVITI_PLAN (LB0)'!N:N)/$K68+N68,0)</f>
        <v>0</v>
      </c>
      <c r="P68" s="1541">
        <f>IFERROR(SUMIF('ACTIVITI_PLAN (LB0)'!$B:$B,$C68,'ACTIVITI_PLAN (LB0)'!O:O)/$K68+O68,0)</f>
        <v>0</v>
      </c>
      <c r="Q68" s="1541">
        <f>IFERROR(SUMIF('ACTIVITI_PLAN (LB0)'!$B:$B,$C68,'ACTIVITI_PLAN (LB0)'!P:P)/$K68+P68,0)</f>
        <v>0</v>
      </c>
      <c r="R68" s="1541">
        <f>IFERROR(SUMIF('ACTIVITI_PLAN (LB0)'!$B:$B,$C68,'ACTIVITI_PLAN (LB0)'!Q:Q)/$K68+Q68,0)</f>
        <v>0</v>
      </c>
      <c r="S68" s="1541">
        <f>IFERROR(SUMIF('ACTIVITI_PLAN (LB0)'!$B:$B,$C68,'ACTIVITI_PLAN (LB0)'!R:R)/$K68+R68,0)</f>
        <v>0</v>
      </c>
      <c r="T68" s="1541">
        <f>IFERROR(SUMIF('ACTIVITI_PLAN (LB0)'!$B:$B,$C68,'ACTIVITI_PLAN (LB0)'!S:S)/$K68+S68,0)</f>
        <v>0</v>
      </c>
      <c r="U68" s="1541">
        <f>IFERROR(SUMIF('ACTIVITI_PLAN (LB0)'!$B:$B,$C68,'ACTIVITI_PLAN (LB0)'!T:T)/$K68+T68,0)</f>
        <v>0</v>
      </c>
      <c r="V68" s="1541">
        <f>IFERROR(SUMIF('ACTIVITI_PLAN (LB0)'!$B:$B,$C68,'ACTIVITI_PLAN (LB0)'!U:U)/$K68+U68,0)</f>
        <v>0</v>
      </c>
      <c r="W68" s="1541">
        <f>IFERROR(SUMIF('ACTIVITI_PLAN (LB0)'!$B:$B,$C68,'ACTIVITI_PLAN (LB0)'!V:V)/$K68+V68,0)</f>
        <v>0</v>
      </c>
      <c r="X68" s="1541">
        <f>IFERROR(SUMIF('ACTIVITI_PLAN (LB0)'!$B:$B,$C68,'ACTIVITI_PLAN (LB0)'!W:W)/$K68+W68,0)</f>
        <v>0</v>
      </c>
      <c r="Y68" s="1541">
        <f>IFERROR(SUMIF('ACTIVITI_PLAN (LB0)'!$B:$B,$C68,'ACTIVITI_PLAN (LB0)'!X:X)/$K68+X68,0)</f>
        <v>0</v>
      </c>
      <c r="Z68" s="1541">
        <f>IFERROR(SUMIF('ACTIVITI_PLAN (LB0)'!$B:$B,$C68,'ACTIVITI_PLAN (LB0)'!Y:Y)/$K68+Y68,0)</f>
        <v>0</v>
      </c>
      <c r="AA68" s="1541">
        <f>IFERROR(SUMIF('ACTIVITI_PLAN (LB0)'!$B:$B,$C68,'ACTIVITI_PLAN (LB0)'!Z:Z)/$K68+Z68,0)</f>
        <v>0</v>
      </c>
      <c r="AB68" s="1541">
        <f>IFERROR(SUMIF('ACTIVITI_PLAN (LB0)'!$B:$B,$C68,'ACTIVITI_PLAN (LB0)'!AA:AA)/$K68+AA68,0)</f>
        <v>0</v>
      </c>
      <c r="AC68" s="1541">
        <f>IFERROR(SUMIF('ACTIVITI_PLAN (LB0)'!$B:$B,$C68,'ACTIVITI_PLAN (LB0)'!AB:AB)/$K68+AB68,0)</f>
        <v>0</v>
      </c>
      <c r="AD68" s="1541">
        <f>IFERROR(SUMIF('ACTIVITI_PLAN (LB0)'!$B:$B,$C68,'ACTIVITI_PLAN (LB0)'!AC:AC)/$K68+AC68,0)</f>
        <v>0.2857142857142857</v>
      </c>
      <c r="AE68" s="1541">
        <f>IFERROR(SUMIF('ACTIVITI_PLAN (LB0)'!$B:$B,$C68,'ACTIVITI_PLAN (LB0)'!AD:AD)/$K68+AD68,0)</f>
        <v>1</v>
      </c>
      <c r="AF68" s="1541">
        <f>IFERROR(SUMIF('ACTIVITI_PLAN (LB0)'!$B:$B,$C68,'ACTIVITI_PLAN (LB0)'!AE:AE)/$K68+AE68,0)</f>
        <v>1</v>
      </c>
    </row>
    <row r="69" spans="1:32">
      <c r="A69" s="1577"/>
      <c r="B69" s="1578"/>
      <c r="C69" s="1577"/>
      <c r="D69" s="1577"/>
      <c r="E69" s="1579"/>
      <c r="F69" s="1579"/>
      <c r="G69" s="1580"/>
      <c r="H69" s="1581"/>
      <c r="I69" s="1581"/>
      <c r="J69" s="1582"/>
      <c r="K69" s="1581"/>
      <c r="L69" s="1583"/>
      <c r="M69" s="1584" t="s">
        <v>1811</v>
      </c>
      <c r="N69" s="1584"/>
      <c r="O69" s="1584">
        <f>IFERROR(MIN(1,METRADO!Q69/METRADO!$G68),0)</f>
        <v>0</v>
      </c>
      <c r="P69" s="1584">
        <f>IFERROR(MIN(1,METRADO!R69/METRADO!$G68),0)</f>
        <v>0</v>
      </c>
      <c r="Q69" s="1584">
        <f>IFERROR(MIN(1,METRADO!S69/METRADO!$G68),0)</f>
        <v>0</v>
      </c>
      <c r="R69" s="1584">
        <f>IFERROR(MIN(1,METRADO!T69/METRADO!$G68),0)</f>
        <v>0</v>
      </c>
      <c r="S69" s="1584">
        <f>IFERROR(MIN(1,METRADO!U69/METRADO!$G68),0)</f>
        <v>0</v>
      </c>
      <c r="T69" s="1584">
        <f>IFERROR(MIN(1,METRADO!V69/METRADO!$G68),0)</f>
        <v>0</v>
      </c>
      <c r="U69" s="1584">
        <f>IFERROR(MIN(1,METRADO!W69/METRADO!$G68),0)</f>
        <v>0</v>
      </c>
      <c r="V69" s="1584">
        <f>IFERROR(MIN(1,METRADO!X69/METRADO!$G68),0)</f>
        <v>0</v>
      </c>
      <c r="W69" s="1584">
        <f>IFERROR(MIN(1,METRADO!Y69/METRADO!$G68),0)</f>
        <v>0</v>
      </c>
      <c r="X69" s="1584">
        <f>IFERROR(MIN(1,METRADO!Z69/METRADO!$G68),0)</f>
        <v>0</v>
      </c>
      <c r="Y69" s="1584">
        <f>IFERROR(MIN(1,METRADO!AA69/METRADO!$G68),0)</f>
        <v>0</v>
      </c>
      <c r="Z69" s="1584">
        <f>IFERROR(MIN(1,METRADO!AB69/METRADO!$G68),0)</f>
        <v>0</v>
      </c>
      <c r="AA69" s="1584">
        <f>IFERROR(MIN(1,METRADO!AC69/METRADO!$G68),0)</f>
        <v>0</v>
      </c>
      <c r="AB69" s="1584">
        <f>IFERROR(MIN(1,METRADO!AD69/METRADO!$G68),0)</f>
        <v>0</v>
      </c>
      <c r="AC69" s="1584">
        <f>IFERROR(MIN(1,METRADO!AE69/METRADO!$G68),0)</f>
        <v>0</v>
      </c>
      <c r="AD69" s="1584">
        <f>IFERROR(MIN(1,METRADO!AF69/METRADO!$G68),0)</f>
        <v>0</v>
      </c>
      <c r="AE69" s="1584">
        <f>IFERROR(MIN(1,METRADO!AG69/METRADO!$G68),0)</f>
        <v>0</v>
      </c>
      <c r="AF69" s="1584">
        <f>IFERROR(MIN(1,METRADO!AH69/METRADO!$G68),0)</f>
        <v>0</v>
      </c>
    </row>
    <row r="70" spans="1:32" s="1250" customFormat="1">
      <c r="A70" s="1585"/>
      <c r="B70" s="1586"/>
      <c r="C70" s="1585"/>
      <c r="D70" s="1587" t="s">
        <v>353</v>
      </c>
      <c r="E70" s="1588"/>
      <c r="F70" s="1588"/>
      <c r="G70" s="1589"/>
      <c r="H70" s="1589"/>
      <c r="I70" s="1590"/>
      <c r="J70" s="1591"/>
      <c r="K70" s="1589"/>
      <c r="L70" s="1592"/>
      <c r="M70" s="1593"/>
      <c r="N70" s="1593"/>
      <c r="O70" s="1594"/>
      <c r="P70" s="1594"/>
      <c r="Q70" s="1594"/>
      <c r="R70" s="1594"/>
      <c r="S70" s="1594"/>
      <c r="T70" s="1594"/>
      <c r="U70" s="1594"/>
      <c r="V70" s="1594"/>
      <c r="W70" s="1594"/>
      <c r="X70" s="1594"/>
      <c r="Y70" s="1594"/>
      <c r="Z70" s="1594"/>
      <c r="AA70" s="1594"/>
      <c r="AB70" s="1594"/>
      <c r="AC70" s="1594"/>
      <c r="AD70" s="1594"/>
      <c r="AE70" s="1594"/>
      <c r="AF70" s="1594"/>
    </row>
    <row r="71" spans="1:32">
      <c r="A71" s="1534"/>
      <c r="B71" s="1535">
        <f>MAX(O72:AF72)</f>
        <v>0.75</v>
      </c>
      <c r="C71" s="1534" t="str">
        <f>'P6-2'!E28</f>
        <v>A1250</v>
      </c>
      <c r="D71" s="1449" t="str">
        <f>'P6-2'!F28</f>
        <v>Desmontaje y traslado de bombas existentes</v>
      </c>
      <c r="E71" s="1536">
        <f>VLOOKUP($C71,'P6-2'!$E$3:$I$90,MATCH('P6-2'!$H$2,'P6-2'!$E$2:$I$2,0),FALSE)</f>
        <v>46255</v>
      </c>
      <c r="F71" s="1536">
        <f>VLOOKUP($C71,'P6-2'!$E$3:$I$90,MATCH('P6-2'!$I$2,'P6-2'!$E$2:$I$2,0),FALSE)</f>
        <v>46266</v>
      </c>
      <c r="G71" s="1537">
        <f>VLOOKUP($C71,'P6-2'!$E$3:$I$90,3,FALSE)</f>
        <v>8</v>
      </c>
      <c r="H71" s="1538">
        <f>'P6-2'!B28</f>
        <v>4</v>
      </c>
      <c r="I71" s="1538" t="str">
        <f>'P6-2'!C28</f>
        <v>UND</v>
      </c>
      <c r="J71" s="1539">
        <f>IFERROR($K71/$H71,0)</f>
        <v>49.6</v>
      </c>
      <c r="K71" s="1538">
        <f>'P6-2'!D28</f>
        <v>198.4</v>
      </c>
      <c r="L71" s="1540">
        <f>IFERROR($K71/$K$9,0)</f>
        <v>2.4323835376001045E-2</v>
      </c>
      <c r="M71" s="1457" t="s">
        <v>1862</v>
      </c>
      <c r="N71" s="1457"/>
      <c r="O71" s="1541">
        <f>IFERROR(SUMIF('ACTIVITI_PLAN (LB0)'!$B:$B,$C71,'ACTIVITI_PLAN (LB0)'!N:N)/$K71+N71,0)</f>
        <v>0</v>
      </c>
      <c r="P71" s="1541">
        <f>IFERROR(SUMIF('ACTIVITI_PLAN (LB0)'!$B:$B,$C71,'ACTIVITI_PLAN (LB0)'!O:O)/$K71+O71,0)</f>
        <v>0</v>
      </c>
      <c r="Q71" s="1541">
        <f>IFERROR(SUMIF('ACTIVITI_PLAN (LB0)'!$B:$B,$C71,'ACTIVITI_PLAN (LB0)'!P:P)/$K71+P71,0)</f>
        <v>0</v>
      </c>
      <c r="R71" s="1541">
        <f>IFERROR(SUMIF('ACTIVITI_PLAN (LB0)'!$B:$B,$C71,'ACTIVITI_PLAN (LB0)'!Q:Q)/$K71+Q71,0)</f>
        <v>0</v>
      </c>
      <c r="S71" s="1541">
        <f>IFERROR(SUMIF('ACTIVITI_PLAN (LB0)'!$B:$B,$C71,'ACTIVITI_PLAN (LB0)'!R:R)/$K71+R71,0)</f>
        <v>0</v>
      </c>
      <c r="T71" s="1541">
        <f>IFERROR(SUMIF('ACTIVITI_PLAN (LB0)'!$B:$B,$C71,'ACTIVITI_PLAN (LB0)'!S:S)/$K71+S71,0)</f>
        <v>0</v>
      </c>
      <c r="U71" s="1541">
        <f>IFERROR(SUMIF('ACTIVITI_PLAN (LB0)'!$B:$B,$C71,'ACTIVITI_PLAN (LB0)'!T:T)/$K71+T71,0)</f>
        <v>0</v>
      </c>
      <c r="V71" s="1541">
        <f>IFERROR(SUMIF('ACTIVITI_PLAN (LB0)'!$B:$B,$C71,'ACTIVITI_PLAN (LB0)'!U:U)/$K71+U71,0)</f>
        <v>0</v>
      </c>
      <c r="W71" s="1541">
        <f>IFERROR(SUMIF('ACTIVITI_PLAN (LB0)'!$B:$B,$C71,'ACTIVITI_PLAN (LB0)'!V:V)/$K71+V71,0)</f>
        <v>0.58333333333333337</v>
      </c>
      <c r="X71" s="1541">
        <f>IFERROR(SUMIF('ACTIVITI_PLAN (LB0)'!$B:$B,$C71,'ACTIVITI_PLAN (LB0)'!W:W)/$K71+W71,0)</f>
        <v>1</v>
      </c>
      <c r="Y71" s="1541">
        <f>IFERROR(SUMIF('ACTIVITI_PLAN (LB0)'!$B:$B,$C71,'ACTIVITI_PLAN (LB0)'!X:X)/$K71+X71,0)</f>
        <v>1</v>
      </c>
      <c r="Z71" s="1541">
        <f>IFERROR(SUMIF('ACTIVITI_PLAN (LB0)'!$B:$B,$C71,'ACTIVITI_PLAN (LB0)'!Y:Y)/$K71+Y71,0)</f>
        <v>1</v>
      </c>
      <c r="AA71" s="1541">
        <f>IFERROR(SUMIF('ACTIVITI_PLAN (LB0)'!$B:$B,$C71,'ACTIVITI_PLAN (LB0)'!Z:Z)/$K71+Z71,0)</f>
        <v>1</v>
      </c>
      <c r="AB71" s="1541">
        <f>IFERROR(SUMIF('ACTIVITI_PLAN (LB0)'!$B:$B,$C71,'ACTIVITI_PLAN (LB0)'!AA:AA)/$K71+AA71,0)</f>
        <v>1</v>
      </c>
      <c r="AC71" s="1541">
        <f>IFERROR(SUMIF('ACTIVITI_PLAN (LB0)'!$B:$B,$C71,'ACTIVITI_PLAN (LB0)'!AB:AB)/$K71+AB71,0)</f>
        <v>1</v>
      </c>
      <c r="AD71" s="1541">
        <f>IFERROR(SUMIF('ACTIVITI_PLAN (LB0)'!$B:$B,$C71,'ACTIVITI_PLAN (LB0)'!AC:AC)/$K71+AC71,0)</f>
        <v>1</v>
      </c>
      <c r="AE71" s="1541">
        <f>IFERROR(SUMIF('ACTIVITI_PLAN (LB0)'!$B:$B,$C71,'ACTIVITI_PLAN (LB0)'!AD:AD)/$K71+AD71,0)</f>
        <v>1</v>
      </c>
      <c r="AF71" s="1541">
        <f>IFERROR(SUMIF('ACTIVITI_PLAN (LB0)'!$B:$B,$C71,'ACTIVITI_PLAN (LB0)'!AE:AE)/$K71+AE71,0)</f>
        <v>1</v>
      </c>
    </row>
    <row r="72" spans="1:32">
      <c r="A72" s="1577"/>
      <c r="B72" s="1578"/>
      <c r="C72" s="1577"/>
      <c r="D72" s="1577"/>
      <c r="E72" s="1579"/>
      <c r="F72" s="1579"/>
      <c r="G72" s="1580"/>
      <c r="H72" s="1581"/>
      <c r="I72" s="1581"/>
      <c r="J72" s="1582"/>
      <c r="K72" s="1581"/>
      <c r="L72" s="1583"/>
      <c r="M72" s="1584" t="s">
        <v>1811</v>
      </c>
      <c r="N72" s="1584"/>
      <c r="O72" s="1584">
        <f>IFERROR(MIN(1,METRADO!Q72/METRADO!$G71),0)</f>
        <v>0</v>
      </c>
      <c r="P72" s="1584">
        <f>IFERROR(MIN(1,METRADO!R72/METRADO!$G71),0)</f>
        <v>0</v>
      </c>
      <c r="Q72" s="1584">
        <f>IFERROR(MIN(1,METRADO!S72/METRADO!$G71),0)</f>
        <v>0</v>
      </c>
      <c r="R72" s="1584">
        <f>IFERROR(MIN(1,METRADO!T72/METRADO!$G71),0)</f>
        <v>0</v>
      </c>
      <c r="S72" s="1584">
        <f>IFERROR(MIN(1,METRADO!U72/METRADO!$G71),0)</f>
        <v>0</v>
      </c>
      <c r="T72" s="1584">
        <f>IFERROR(MIN(1,METRADO!V72/METRADO!$G71),0)</f>
        <v>0.25</v>
      </c>
      <c r="U72" s="1584">
        <f>IFERROR(MIN(1,METRADO!W72/METRADO!$G71),0)</f>
        <v>0.75</v>
      </c>
      <c r="V72" s="1584">
        <f>IFERROR(MIN(1,METRADO!X72/METRADO!$G71),0)</f>
        <v>0.75</v>
      </c>
      <c r="W72" s="1584">
        <f>IFERROR(MIN(1,METRADO!Y72/METRADO!$G71),0)</f>
        <v>0.75</v>
      </c>
      <c r="X72" s="1584">
        <f>IFERROR(MIN(1,METRADO!Z72/METRADO!$G71),0)</f>
        <v>0.75</v>
      </c>
      <c r="Y72" s="1584">
        <f>IFERROR(MIN(1,METRADO!AA72/METRADO!$G71),0)</f>
        <v>0.75</v>
      </c>
      <c r="Z72" s="1584">
        <f>IFERROR(MIN(1,METRADO!AB72/METRADO!$G71),0)</f>
        <v>0.75</v>
      </c>
      <c r="AA72" s="1584">
        <f>IFERROR(MIN(1,METRADO!AC72/METRADO!$G71),0)</f>
        <v>0.75</v>
      </c>
      <c r="AB72" s="1584">
        <f>IFERROR(MIN(1,METRADO!AD72/METRADO!$G71),0)</f>
        <v>0.75</v>
      </c>
      <c r="AC72" s="1584">
        <f>IFERROR(MIN(1,METRADO!AE72/METRADO!$G71),0)</f>
        <v>0.75</v>
      </c>
      <c r="AD72" s="1584">
        <f>IFERROR(MIN(1,METRADO!AF72/METRADO!$G71),0)</f>
        <v>0.75</v>
      </c>
      <c r="AE72" s="1584">
        <f>IFERROR(MIN(1,METRADO!AG72/METRADO!$G71),0)</f>
        <v>0.75</v>
      </c>
      <c r="AF72" s="1584">
        <f>IFERROR(MIN(1,METRADO!AH72/METRADO!$G71),0)</f>
        <v>0.75</v>
      </c>
    </row>
    <row r="73" spans="1:32" s="1250" customFormat="1">
      <c r="A73" s="1585"/>
      <c r="B73" s="1586"/>
      <c r="C73" s="1585"/>
      <c r="D73" s="1587" t="s">
        <v>422</v>
      </c>
      <c r="E73" s="1588"/>
      <c r="F73" s="1588"/>
      <c r="G73" s="1589"/>
      <c r="H73" s="1589"/>
      <c r="I73" s="1590"/>
      <c r="J73" s="1591"/>
      <c r="K73" s="1589"/>
      <c r="L73" s="1592"/>
      <c r="M73" s="1593"/>
      <c r="N73" s="1593"/>
      <c r="O73" s="1594"/>
      <c r="P73" s="1594"/>
      <c r="Q73" s="1594"/>
      <c r="R73" s="1594"/>
      <c r="S73" s="1594"/>
      <c r="T73" s="1594"/>
      <c r="U73" s="1594"/>
      <c r="V73" s="1594"/>
      <c r="W73" s="1594"/>
      <c r="X73" s="1594"/>
      <c r="Y73" s="1594"/>
      <c r="Z73" s="1594"/>
      <c r="AA73" s="1594"/>
      <c r="AB73" s="1594"/>
      <c r="AC73" s="1594"/>
      <c r="AD73" s="1594"/>
      <c r="AE73" s="1594"/>
      <c r="AF73" s="1594"/>
    </row>
    <row r="74" spans="1:32">
      <c r="A74" s="1534"/>
      <c r="B74" s="1535">
        <f>MAX(O75:AF75)</f>
        <v>0.2</v>
      </c>
      <c r="C74" s="1534" t="str">
        <f>'P6-2'!E29</f>
        <v>A1260</v>
      </c>
      <c r="D74" s="1449" t="str">
        <f>'P6-2'!F29</f>
        <v>Desmontaje y traslado de tuberías y accesorios existentes</v>
      </c>
      <c r="E74" s="1536">
        <f>VLOOKUP($C74,'P6-2'!$E$3:$I$90,MATCH('P6-2'!$H$2,'P6-2'!$E$2:$I$2,0),FALSE)</f>
        <v>46238</v>
      </c>
      <c r="F74" s="1536">
        <f>VLOOKUP($C74,'P6-2'!$E$3:$I$90,MATCH('P6-2'!$I$2,'P6-2'!$E$2:$I$2,0),FALSE)</f>
        <v>46247</v>
      </c>
      <c r="G74" s="1537">
        <f>VLOOKUP($C74,'P6-2'!$E$3:$I$90,3,FALSE)</f>
        <v>7</v>
      </c>
      <c r="H74" s="1538">
        <f>'P6-2'!B29</f>
        <v>1</v>
      </c>
      <c r="I74" s="1538" t="str">
        <f>'P6-2'!C29</f>
        <v>Glb.</v>
      </c>
      <c r="J74" s="1539">
        <f>IFERROR($K74/$H74,0)</f>
        <v>112</v>
      </c>
      <c r="K74" s="1538">
        <f>'P6-2'!D29</f>
        <v>112</v>
      </c>
      <c r="L74" s="1540">
        <f>IFERROR($K74/$K$9,0)</f>
        <v>1.3731197389678009E-2</v>
      </c>
      <c r="M74" s="1457" t="s">
        <v>1862</v>
      </c>
      <c r="N74" s="1457"/>
      <c r="O74" s="1541">
        <f>IFERROR(SUMIF('ACTIVITI_PLAN (LB0)'!$B:$B,$C74,'ACTIVITI_PLAN (LB0)'!N:N)/$K74+N74,0)</f>
        <v>0</v>
      </c>
      <c r="P74" s="1541">
        <f>IFERROR(SUMIF('ACTIVITI_PLAN (LB0)'!$B:$B,$C74,'ACTIVITI_PLAN (LB0)'!O:O)/$K74+O74,0)</f>
        <v>0</v>
      </c>
      <c r="Q74" s="1541">
        <f>IFERROR(SUMIF('ACTIVITI_PLAN (LB0)'!$B:$B,$C74,'ACTIVITI_PLAN (LB0)'!P:P)/$K74+P74,0)</f>
        <v>0</v>
      </c>
      <c r="R74" s="1541">
        <f>IFERROR(SUMIF('ACTIVITI_PLAN (LB0)'!$B:$B,$C74,'ACTIVITI_PLAN (LB0)'!Q:Q)/$K74+Q74,0)</f>
        <v>0</v>
      </c>
      <c r="S74" s="1541">
        <f>IFERROR(SUMIF('ACTIVITI_PLAN (LB0)'!$B:$B,$C74,'ACTIVITI_PLAN (LB0)'!R:R)/$K74+R74,0)</f>
        <v>0</v>
      </c>
      <c r="T74" s="1541">
        <f>IFERROR(SUMIF('ACTIVITI_PLAN (LB0)'!$B:$B,$C74,'ACTIVITI_PLAN (LB0)'!S:S)/$K74+S74,0)</f>
        <v>0.3</v>
      </c>
      <c r="U74" s="1541">
        <f>IFERROR(SUMIF('ACTIVITI_PLAN (LB0)'!$B:$B,$C74,'ACTIVITI_PLAN (LB0)'!T:T)/$K74+T74,0)</f>
        <v>1</v>
      </c>
      <c r="V74" s="1541">
        <f>IFERROR(SUMIF('ACTIVITI_PLAN (LB0)'!$B:$B,$C74,'ACTIVITI_PLAN (LB0)'!U:U)/$K74+U74,0)</f>
        <v>1</v>
      </c>
      <c r="W74" s="1541">
        <f>IFERROR(SUMIF('ACTIVITI_PLAN (LB0)'!$B:$B,$C74,'ACTIVITI_PLAN (LB0)'!V:V)/$K74+V74,0)</f>
        <v>1</v>
      </c>
      <c r="X74" s="1541">
        <f>IFERROR(SUMIF('ACTIVITI_PLAN (LB0)'!$B:$B,$C74,'ACTIVITI_PLAN (LB0)'!W:W)/$K74+W74,0)</f>
        <v>1</v>
      </c>
      <c r="Y74" s="1541">
        <f>IFERROR(SUMIF('ACTIVITI_PLAN (LB0)'!$B:$B,$C74,'ACTIVITI_PLAN (LB0)'!X:X)/$K74+X74,0)</f>
        <v>1</v>
      </c>
      <c r="Z74" s="1541">
        <f>IFERROR(SUMIF('ACTIVITI_PLAN (LB0)'!$B:$B,$C74,'ACTIVITI_PLAN (LB0)'!Y:Y)/$K74+Y74,0)</f>
        <v>1</v>
      </c>
      <c r="AA74" s="1541">
        <f>IFERROR(SUMIF('ACTIVITI_PLAN (LB0)'!$B:$B,$C74,'ACTIVITI_PLAN (LB0)'!Z:Z)/$K74+Z74,0)</f>
        <v>1</v>
      </c>
      <c r="AB74" s="1541">
        <f>IFERROR(SUMIF('ACTIVITI_PLAN (LB0)'!$B:$B,$C74,'ACTIVITI_PLAN (LB0)'!AA:AA)/$K74+AA74,0)</f>
        <v>1</v>
      </c>
      <c r="AC74" s="1541">
        <f>IFERROR(SUMIF('ACTIVITI_PLAN (LB0)'!$B:$B,$C74,'ACTIVITI_PLAN (LB0)'!AB:AB)/$K74+AB74,0)</f>
        <v>1</v>
      </c>
      <c r="AD74" s="1541">
        <f>IFERROR(SUMIF('ACTIVITI_PLAN (LB0)'!$B:$B,$C74,'ACTIVITI_PLAN (LB0)'!AC:AC)/$K74+AC74,0)</f>
        <v>1</v>
      </c>
      <c r="AE74" s="1541">
        <f>IFERROR(SUMIF('ACTIVITI_PLAN (LB0)'!$B:$B,$C74,'ACTIVITI_PLAN (LB0)'!AD:AD)/$K74+AD74,0)</f>
        <v>1</v>
      </c>
      <c r="AF74" s="1541">
        <f>IFERROR(SUMIF('ACTIVITI_PLAN (LB0)'!$B:$B,$C74,'ACTIVITI_PLAN (LB0)'!AE:AE)/$K74+AE74,0)</f>
        <v>1</v>
      </c>
    </row>
    <row r="75" spans="1:32">
      <c r="A75" s="1577"/>
      <c r="B75" s="1578"/>
      <c r="C75" s="1577"/>
      <c r="D75" s="1577"/>
      <c r="E75" s="1579"/>
      <c r="F75" s="1579"/>
      <c r="G75" s="1580"/>
      <c r="H75" s="1581"/>
      <c r="I75" s="1581"/>
      <c r="J75" s="1582"/>
      <c r="K75" s="1581"/>
      <c r="L75" s="1583"/>
      <c r="M75" s="1584" t="s">
        <v>1811</v>
      </c>
      <c r="N75" s="1584"/>
      <c r="O75" s="1584">
        <f>IFERROR(MIN(1,METRADO!Q75/METRADO!$G74),0)</f>
        <v>0</v>
      </c>
      <c r="P75" s="1584">
        <f>IFERROR(MIN(1,METRADO!R75/METRADO!$G74),0)</f>
        <v>0</v>
      </c>
      <c r="Q75" s="1584">
        <f>IFERROR(MIN(1,METRADO!S75/METRADO!$G74),0)</f>
        <v>0</v>
      </c>
      <c r="R75" s="1584">
        <f>IFERROR(MIN(1,METRADO!T75/METRADO!$G74),0)</f>
        <v>0</v>
      </c>
      <c r="S75" s="1584">
        <f>IFERROR(MIN(1,METRADO!U75/METRADO!$G74),0)</f>
        <v>0</v>
      </c>
      <c r="T75" s="1584">
        <f>IFERROR(MIN(1,METRADO!V75/METRADO!$G74),0)</f>
        <v>0.05</v>
      </c>
      <c r="U75" s="1584">
        <f>IFERROR(MIN(1,METRADO!W75/METRADO!$G74),0)</f>
        <v>0.2</v>
      </c>
      <c r="V75" s="1584">
        <f>IFERROR(MIN(1,METRADO!X75/METRADO!$G74),0)</f>
        <v>0.2</v>
      </c>
      <c r="W75" s="1584">
        <f>IFERROR(MIN(1,METRADO!Y75/METRADO!$G74),0)</f>
        <v>0.2</v>
      </c>
      <c r="X75" s="1584">
        <f>IFERROR(MIN(1,METRADO!Z75/METRADO!$G74),0)</f>
        <v>0.2</v>
      </c>
      <c r="Y75" s="1584">
        <f>IFERROR(MIN(1,METRADO!AA75/METRADO!$G74),0)</f>
        <v>0.2</v>
      </c>
      <c r="Z75" s="1584">
        <f>IFERROR(MIN(1,METRADO!AB75/METRADO!$G74),0)</f>
        <v>0.2</v>
      </c>
      <c r="AA75" s="1584">
        <f>IFERROR(MIN(1,METRADO!AC75/METRADO!$G74),0)</f>
        <v>0.2</v>
      </c>
      <c r="AB75" s="1584">
        <f>IFERROR(MIN(1,METRADO!AD75/METRADO!$G74),0)</f>
        <v>0.2</v>
      </c>
      <c r="AC75" s="1584">
        <f>IFERROR(MIN(1,METRADO!AE75/METRADO!$G74),0)</f>
        <v>0.2</v>
      </c>
      <c r="AD75" s="1584">
        <f>IFERROR(MIN(1,METRADO!AF75/METRADO!$G74),0)</f>
        <v>0.2</v>
      </c>
      <c r="AE75" s="1584">
        <f>IFERROR(MIN(1,METRADO!AG75/METRADO!$G74),0)</f>
        <v>0.2</v>
      </c>
      <c r="AF75" s="1584">
        <f>IFERROR(MIN(1,METRADO!AH75/METRADO!$G74),0)</f>
        <v>0.2</v>
      </c>
    </row>
    <row r="76" spans="1:32" s="1250" customFormat="1" ht="24.75">
      <c r="A76" s="1585"/>
      <c r="B76" s="1586"/>
      <c r="C76" s="1585"/>
      <c r="D76" s="1587" t="s">
        <v>423</v>
      </c>
      <c r="E76" s="1588"/>
      <c r="F76" s="1588"/>
      <c r="G76" s="1589"/>
      <c r="H76" s="1589"/>
      <c r="I76" s="1590"/>
      <c r="J76" s="1591"/>
      <c r="K76" s="1589"/>
      <c r="L76" s="1592"/>
      <c r="M76" s="1593"/>
      <c r="N76" s="1593"/>
      <c r="O76" s="1594"/>
      <c r="P76" s="1594"/>
      <c r="Q76" s="1594"/>
      <c r="R76" s="1594"/>
      <c r="S76" s="1594"/>
      <c r="T76" s="1594"/>
      <c r="U76" s="1594"/>
      <c r="V76" s="1594"/>
      <c r="W76" s="1594"/>
      <c r="X76" s="1594"/>
      <c r="Y76" s="1594"/>
      <c r="Z76" s="1594"/>
      <c r="AA76" s="1594"/>
      <c r="AB76" s="1594"/>
      <c r="AC76" s="1594"/>
      <c r="AD76" s="1594"/>
      <c r="AE76" s="1594"/>
      <c r="AF76" s="1594"/>
    </row>
    <row r="77" spans="1:32">
      <c r="A77" s="1534"/>
      <c r="B77" s="1535">
        <f>MAX(O78:AF78)</f>
        <v>0</v>
      </c>
      <c r="C77" s="1534" t="str">
        <f>'P6-2'!E30</f>
        <v>A1270</v>
      </c>
      <c r="D77" s="1449" t="str">
        <f>'P6-2'!F30</f>
        <v>Montaje e instalación de bomba 1760-PU-33101 - Suministro MY</v>
      </c>
      <c r="E77" s="1536">
        <f>VLOOKUP($C77,'P6-2'!$E$3:$I$90,MATCH('P6-2'!$H$2,'P6-2'!$E$2:$I$2,0),FALSE)</f>
        <v>46267</v>
      </c>
      <c r="F77" s="1536">
        <f>VLOOKUP($C77,'P6-2'!$E$3:$I$90,MATCH('P6-2'!$I$2,'P6-2'!$E$2:$I$2,0),FALSE)</f>
        <v>46267</v>
      </c>
      <c r="G77" s="1537">
        <f>VLOOKUP($C77,'P6-2'!$E$3:$I$90,3,FALSE)</f>
        <v>1</v>
      </c>
      <c r="H77" s="1538">
        <f>'P6-2'!B30</f>
        <v>1</v>
      </c>
      <c r="I77" s="1538" t="str">
        <f>'P6-2'!C30</f>
        <v>UND</v>
      </c>
      <c r="J77" s="1539">
        <f>IFERROR($K77/$H77,0)</f>
        <v>32.799999999999997</v>
      </c>
      <c r="K77" s="1538">
        <f>'P6-2'!D30</f>
        <v>32.799999999999997</v>
      </c>
      <c r="L77" s="1540">
        <f>IFERROR($K77/$K$9,0)</f>
        <v>4.0212792355485598E-3</v>
      </c>
      <c r="M77" s="1457" t="s">
        <v>1862</v>
      </c>
      <c r="N77" s="1457"/>
      <c r="O77" s="1541">
        <f>IFERROR(SUMIF('ACTIVITI_PLAN (LB0)'!$B:$B,$C77,'ACTIVITI_PLAN (LB0)'!N:N)/$K77+N77,0)</f>
        <v>0</v>
      </c>
      <c r="P77" s="1541">
        <f>IFERROR(SUMIF('ACTIVITI_PLAN (LB0)'!$B:$B,$C77,'ACTIVITI_PLAN (LB0)'!O:O)/$K77+O77,0)</f>
        <v>0</v>
      </c>
      <c r="Q77" s="1541">
        <f>IFERROR(SUMIF('ACTIVITI_PLAN (LB0)'!$B:$B,$C77,'ACTIVITI_PLAN (LB0)'!P:P)/$K77+P77,0)</f>
        <v>0</v>
      </c>
      <c r="R77" s="1541">
        <f>IFERROR(SUMIF('ACTIVITI_PLAN (LB0)'!$B:$B,$C77,'ACTIVITI_PLAN (LB0)'!Q:Q)/$K77+Q77,0)</f>
        <v>0</v>
      </c>
      <c r="S77" s="1541">
        <f>IFERROR(SUMIF('ACTIVITI_PLAN (LB0)'!$B:$B,$C77,'ACTIVITI_PLAN (LB0)'!R:R)/$K77+R77,0)</f>
        <v>0</v>
      </c>
      <c r="T77" s="1541">
        <f>IFERROR(SUMIF('ACTIVITI_PLAN (LB0)'!$B:$B,$C77,'ACTIVITI_PLAN (LB0)'!S:S)/$K77+S77,0)</f>
        <v>0</v>
      </c>
      <c r="U77" s="1541">
        <f>IFERROR(SUMIF('ACTIVITI_PLAN (LB0)'!$B:$B,$C77,'ACTIVITI_PLAN (LB0)'!T:T)/$K77+T77,0)</f>
        <v>0</v>
      </c>
      <c r="V77" s="1541">
        <f>IFERROR(SUMIF('ACTIVITI_PLAN (LB0)'!$B:$B,$C77,'ACTIVITI_PLAN (LB0)'!U:U)/$K77+U77,0)</f>
        <v>0</v>
      </c>
      <c r="W77" s="1541">
        <f>IFERROR(SUMIF('ACTIVITI_PLAN (LB0)'!$B:$B,$C77,'ACTIVITI_PLAN (LB0)'!V:V)/$K77+V77,0)</f>
        <v>0</v>
      </c>
      <c r="X77" s="1541">
        <f>IFERROR(SUMIF('ACTIVITI_PLAN (LB0)'!$B:$B,$C77,'ACTIVITI_PLAN (LB0)'!W:W)/$K77+W77,0)</f>
        <v>1</v>
      </c>
      <c r="Y77" s="1541">
        <f>IFERROR(SUMIF('ACTIVITI_PLAN (LB0)'!$B:$B,$C77,'ACTIVITI_PLAN (LB0)'!X:X)/$K77+X77,0)</f>
        <v>1</v>
      </c>
      <c r="Z77" s="1541">
        <f>IFERROR(SUMIF('ACTIVITI_PLAN (LB0)'!$B:$B,$C77,'ACTIVITI_PLAN (LB0)'!Y:Y)/$K77+Y77,0)</f>
        <v>1</v>
      </c>
      <c r="AA77" s="1541">
        <f>IFERROR(SUMIF('ACTIVITI_PLAN (LB0)'!$B:$B,$C77,'ACTIVITI_PLAN (LB0)'!Z:Z)/$K77+Z77,0)</f>
        <v>1</v>
      </c>
      <c r="AB77" s="1541">
        <f>IFERROR(SUMIF('ACTIVITI_PLAN (LB0)'!$B:$B,$C77,'ACTIVITI_PLAN (LB0)'!AA:AA)/$K77+AA77,0)</f>
        <v>1</v>
      </c>
      <c r="AC77" s="1541">
        <f>IFERROR(SUMIF('ACTIVITI_PLAN (LB0)'!$B:$B,$C77,'ACTIVITI_PLAN (LB0)'!AB:AB)/$K77+AB77,0)</f>
        <v>1</v>
      </c>
      <c r="AD77" s="1541">
        <f>IFERROR(SUMIF('ACTIVITI_PLAN (LB0)'!$B:$B,$C77,'ACTIVITI_PLAN (LB0)'!AC:AC)/$K77+AC77,0)</f>
        <v>1</v>
      </c>
      <c r="AE77" s="1541">
        <f>IFERROR(SUMIF('ACTIVITI_PLAN (LB0)'!$B:$B,$C77,'ACTIVITI_PLAN (LB0)'!AD:AD)/$K77+AD77,0)</f>
        <v>1</v>
      </c>
      <c r="AF77" s="1541">
        <f>IFERROR(SUMIF('ACTIVITI_PLAN (LB0)'!$B:$B,$C77,'ACTIVITI_PLAN (LB0)'!AE:AE)/$K77+AE77,0)</f>
        <v>1</v>
      </c>
    </row>
    <row r="78" spans="1:32">
      <c r="A78" s="1577"/>
      <c r="B78" s="1578"/>
      <c r="C78" s="1577"/>
      <c r="D78" s="1577"/>
      <c r="E78" s="1579"/>
      <c r="F78" s="1579"/>
      <c r="G78" s="1580"/>
      <c r="H78" s="1581"/>
      <c r="I78" s="1581"/>
      <c r="J78" s="1582"/>
      <c r="K78" s="1581"/>
      <c r="L78" s="1583"/>
      <c r="M78" s="1584" t="s">
        <v>1811</v>
      </c>
      <c r="N78" s="1584"/>
      <c r="O78" s="1584">
        <f>IFERROR(MIN(1,METRADO!Q78/METRADO!$G77),0)</f>
        <v>0</v>
      </c>
      <c r="P78" s="1584">
        <f>IFERROR(MIN(1,METRADO!R78/METRADO!$G77),0)</f>
        <v>0</v>
      </c>
      <c r="Q78" s="1584">
        <f>IFERROR(MIN(1,METRADO!S78/METRADO!$G77),0)</f>
        <v>0</v>
      </c>
      <c r="R78" s="1584">
        <f>IFERROR(MIN(1,METRADO!T78/METRADO!$G77),0)</f>
        <v>0</v>
      </c>
      <c r="S78" s="1584">
        <f>IFERROR(MIN(1,METRADO!U78/METRADO!$G77),0)</f>
        <v>0</v>
      </c>
      <c r="T78" s="1584">
        <f>IFERROR(MIN(1,METRADO!V78/METRADO!$G77),0)</f>
        <v>0</v>
      </c>
      <c r="U78" s="1584">
        <f>IFERROR(MIN(1,METRADO!W78/METRADO!$G77),0)</f>
        <v>0</v>
      </c>
      <c r="V78" s="1584">
        <f>IFERROR(MIN(1,METRADO!X78/METRADO!$G77),0)</f>
        <v>0</v>
      </c>
      <c r="W78" s="1584">
        <f>IFERROR(MIN(1,METRADO!Y78/METRADO!$G77),0)</f>
        <v>0</v>
      </c>
      <c r="X78" s="1584">
        <f>IFERROR(MIN(1,METRADO!Z78/METRADO!$G77),0)</f>
        <v>0</v>
      </c>
      <c r="Y78" s="1584">
        <f>IFERROR(MIN(1,METRADO!AA78/METRADO!$G77),0)</f>
        <v>0</v>
      </c>
      <c r="Z78" s="1584">
        <f>IFERROR(MIN(1,METRADO!AB78/METRADO!$G77),0)</f>
        <v>0</v>
      </c>
      <c r="AA78" s="1584">
        <f>IFERROR(MIN(1,METRADO!AC78/METRADO!$G77),0)</f>
        <v>0</v>
      </c>
      <c r="AB78" s="1584">
        <f>IFERROR(MIN(1,METRADO!AD78/METRADO!$G77),0)</f>
        <v>0</v>
      </c>
      <c r="AC78" s="1584">
        <f>IFERROR(MIN(1,METRADO!AE78/METRADO!$G77),0)</f>
        <v>0</v>
      </c>
      <c r="AD78" s="1584">
        <f>IFERROR(MIN(1,METRADO!AF78/METRADO!$G77),0)</f>
        <v>0</v>
      </c>
      <c r="AE78" s="1584">
        <f>IFERROR(MIN(1,METRADO!AG78/METRADO!$G77),0)</f>
        <v>0</v>
      </c>
      <c r="AF78" s="1584">
        <f>IFERROR(MIN(1,METRADO!AH78/METRADO!$G77),0)</f>
        <v>0</v>
      </c>
    </row>
    <row r="79" spans="1:32">
      <c r="A79" s="1534"/>
      <c r="B79" s="1535">
        <f>MAX(O80:AF80)</f>
        <v>0</v>
      </c>
      <c r="C79" s="1534" t="str">
        <f>'P6-2'!E31</f>
        <v>A1280</v>
      </c>
      <c r="D79" s="1449" t="str">
        <f>'P6-2'!F31</f>
        <v>Montaje e instalación de bomba 1760-PU-33102 - Suministro MY</v>
      </c>
      <c r="E79" s="1536">
        <f>VLOOKUP($C79,'P6-2'!$E$3:$I$90,MATCH('P6-2'!$H$2,'P6-2'!$E$2:$I$2,0),FALSE)</f>
        <v>46268</v>
      </c>
      <c r="F79" s="1536">
        <f>VLOOKUP($C79,'P6-2'!$E$3:$I$90,MATCH('P6-2'!$I$2,'P6-2'!$E$2:$I$2,0),FALSE)</f>
        <v>46268</v>
      </c>
      <c r="G79" s="1537">
        <f>VLOOKUP($C79,'P6-2'!$E$3:$I$90,3,FALSE)</f>
        <v>1</v>
      </c>
      <c r="H79" s="1538">
        <f>'P6-2'!B31</f>
        <v>1</v>
      </c>
      <c r="I79" s="1538" t="str">
        <f>'P6-2'!C31</f>
        <v>UND</v>
      </c>
      <c r="J79" s="1539">
        <f>IFERROR($K79/$H79,0)</f>
        <v>32.799999999999997</v>
      </c>
      <c r="K79" s="1538">
        <f>'P6-2'!D31</f>
        <v>32.799999999999997</v>
      </c>
      <c r="L79" s="1540">
        <f>IFERROR($K79/$K$9,0)</f>
        <v>4.0212792355485598E-3</v>
      </c>
      <c r="M79" s="1457" t="s">
        <v>1862</v>
      </c>
      <c r="N79" s="1457"/>
      <c r="O79" s="1541">
        <f>IFERROR(SUMIF('ACTIVITI_PLAN (LB0)'!$B:$B,$C79,'ACTIVITI_PLAN (LB0)'!N:N)/$K79+N79,0)</f>
        <v>0</v>
      </c>
      <c r="P79" s="1541">
        <f>IFERROR(SUMIF('ACTIVITI_PLAN (LB0)'!$B:$B,$C79,'ACTIVITI_PLAN (LB0)'!O:O)/$K79+O79,0)</f>
        <v>0</v>
      </c>
      <c r="Q79" s="1541">
        <f>IFERROR(SUMIF('ACTIVITI_PLAN (LB0)'!$B:$B,$C79,'ACTIVITI_PLAN (LB0)'!P:P)/$K79+P79,0)</f>
        <v>0</v>
      </c>
      <c r="R79" s="1541">
        <f>IFERROR(SUMIF('ACTIVITI_PLAN (LB0)'!$B:$B,$C79,'ACTIVITI_PLAN (LB0)'!Q:Q)/$K79+Q79,0)</f>
        <v>0</v>
      </c>
      <c r="S79" s="1541">
        <f>IFERROR(SUMIF('ACTIVITI_PLAN (LB0)'!$B:$B,$C79,'ACTIVITI_PLAN (LB0)'!R:R)/$K79+R79,0)</f>
        <v>0</v>
      </c>
      <c r="T79" s="1541">
        <f>IFERROR(SUMIF('ACTIVITI_PLAN (LB0)'!$B:$B,$C79,'ACTIVITI_PLAN (LB0)'!S:S)/$K79+S79,0)</f>
        <v>0</v>
      </c>
      <c r="U79" s="1541">
        <f>IFERROR(SUMIF('ACTIVITI_PLAN (LB0)'!$B:$B,$C79,'ACTIVITI_PLAN (LB0)'!T:T)/$K79+T79,0)</f>
        <v>0</v>
      </c>
      <c r="V79" s="1541">
        <f>IFERROR(SUMIF('ACTIVITI_PLAN (LB0)'!$B:$B,$C79,'ACTIVITI_PLAN (LB0)'!U:U)/$K79+U79,0)</f>
        <v>0</v>
      </c>
      <c r="W79" s="1541">
        <f>IFERROR(SUMIF('ACTIVITI_PLAN (LB0)'!$B:$B,$C79,'ACTIVITI_PLAN (LB0)'!V:V)/$K79+V79,0)</f>
        <v>0</v>
      </c>
      <c r="X79" s="1541">
        <f>IFERROR(SUMIF('ACTIVITI_PLAN (LB0)'!$B:$B,$C79,'ACTIVITI_PLAN (LB0)'!W:W)/$K79+W79,0)</f>
        <v>1</v>
      </c>
      <c r="Y79" s="1541">
        <f>IFERROR(SUMIF('ACTIVITI_PLAN (LB0)'!$B:$B,$C79,'ACTIVITI_PLAN (LB0)'!X:X)/$K79+X79,0)</f>
        <v>1</v>
      </c>
      <c r="Z79" s="1541">
        <f>IFERROR(SUMIF('ACTIVITI_PLAN (LB0)'!$B:$B,$C79,'ACTIVITI_PLAN (LB0)'!Y:Y)/$K79+Y79,0)</f>
        <v>1</v>
      </c>
      <c r="AA79" s="1541">
        <f>IFERROR(SUMIF('ACTIVITI_PLAN (LB0)'!$B:$B,$C79,'ACTIVITI_PLAN (LB0)'!Z:Z)/$K79+Z79,0)</f>
        <v>1</v>
      </c>
      <c r="AB79" s="1541">
        <f>IFERROR(SUMIF('ACTIVITI_PLAN (LB0)'!$B:$B,$C79,'ACTIVITI_PLAN (LB0)'!AA:AA)/$K79+AA79,0)</f>
        <v>1</v>
      </c>
      <c r="AC79" s="1541">
        <f>IFERROR(SUMIF('ACTIVITI_PLAN (LB0)'!$B:$B,$C79,'ACTIVITI_PLAN (LB0)'!AB:AB)/$K79+AB79,0)</f>
        <v>1</v>
      </c>
      <c r="AD79" s="1541">
        <f>IFERROR(SUMIF('ACTIVITI_PLAN (LB0)'!$B:$B,$C79,'ACTIVITI_PLAN (LB0)'!AC:AC)/$K79+AC79,0)</f>
        <v>1</v>
      </c>
      <c r="AE79" s="1541">
        <f>IFERROR(SUMIF('ACTIVITI_PLAN (LB0)'!$B:$B,$C79,'ACTIVITI_PLAN (LB0)'!AD:AD)/$K79+AD79,0)</f>
        <v>1</v>
      </c>
      <c r="AF79" s="1541">
        <f>IFERROR(SUMIF('ACTIVITI_PLAN (LB0)'!$B:$B,$C79,'ACTIVITI_PLAN (LB0)'!AE:AE)/$K79+AE79,0)</f>
        <v>1</v>
      </c>
    </row>
    <row r="80" spans="1:32">
      <c r="A80" s="1577"/>
      <c r="B80" s="1578"/>
      <c r="C80" s="1577"/>
      <c r="D80" s="1577"/>
      <c r="E80" s="1579"/>
      <c r="F80" s="1579"/>
      <c r="G80" s="1580"/>
      <c r="H80" s="1581"/>
      <c r="I80" s="1581"/>
      <c r="J80" s="1582"/>
      <c r="K80" s="1581"/>
      <c r="L80" s="1583"/>
      <c r="M80" s="1584" t="s">
        <v>1811</v>
      </c>
      <c r="N80" s="1584"/>
      <c r="O80" s="1584">
        <f>IFERROR(MIN(1,METRADO!Q80/METRADO!$G79),0)</f>
        <v>0</v>
      </c>
      <c r="P80" s="1584">
        <f>IFERROR(MIN(1,METRADO!R80/METRADO!$G79),0)</f>
        <v>0</v>
      </c>
      <c r="Q80" s="1584">
        <f>IFERROR(MIN(1,METRADO!S80/METRADO!$G79),0)</f>
        <v>0</v>
      </c>
      <c r="R80" s="1584">
        <f>IFERROR(MIN(1,METRADO!T80/METRADO!$G79),0)</f>
        <v>0</v>
      </c>
      <c r="S80" s="1584">
        <f>IFERROR(MIN(1,METRADO!U80/METRADO!$G79),0)</f>
        <v>0</v>
      </c>
      <c r="T80" s="1584">
        <f>IFERROR(MIN(1,METRADO!V80/METRADO!$G79),0)</f>
        <v>0</v>
      </c>
      <c r="U80" s="1584">
        <f>IFERROR(MIN(1,METRADO!W80/METRADO!$G79),0)</f>
        <v>0</v>
      </c>
      <c r="V80" s="1584">
        <f>IFERROR(MIN(1,METRADO!X80/METRADO!$G79),0)</f>
        <v>0</v>
      </c>
      <c r="W80" s="1584">
        <f>IFERROR(MIN(1,METRADO!Y80/METRADO!$G79),0)</f>
        <v>0</v>
      </c>
      <c r="X80" s="1584">
        <f>IFERROR(MIN(1,METRADO!Z80/METRADO!$G79),0)</f>
        <v>0</v>
      </c>
      <c r="Y80" s="1584">
        <f>IFERROR(MIN(1,METRADO!AA80/METRADO!$G79),0)</f>
        <v>0</v>
      </c>
      <c r="Z80" s="1584">
        <f>IFERROR(MIN(1,METRADO!AB80/METRADO!$G79),0)</f>
        <v>0</v>
      </c>
      <c r="AA80" s="1584">
        <f>IFERROR(MIN(1,METRADO!AC80/METRADO!$G79),0)</f>
        <v>0</v>
      </c>
      <c r="AB80" s="1584">
        <f>IFERROR(MIN(1,METRADO!AD80/METRADO!$G79),0)</f>
        <v>0</v>
      </c>
      <c r="AC80" s="1584">
        <f>IFERROR(MIN(1,METRADO!AE80/METRADO!$G79),0)</f>
        <v>0</v>
      </c>
      <c r="AD80" s="1584">
        <f>IFERROR(MIN(1,METRADO!AF80/METRADO!$G79),0)</f>
        <v>0</v>
      </c>
      <c r="AE80" s="1584">
        <f>IFERROR(MIN(1,METRADO!AG80/METRADO!$G79),0)</f>
        <v>0</v>
      </c>
      <c r="AF80" s="1584">
        <f>IFERROR(MIN(1,METRADO!AH80/METRADO!$G79),0)</f>
        <v>0</v>
      </c>
    </row>
    <row r="81" spans="1:32">
      <c r="A81" s="1534"/>
      <c r="B81" s="1535">
        <f>MAX(O82:AF82)</f>
        <v>0</v>
      </c>
      <c r="C81" s="1534" t="str">
        <f>'P6-2'!E32</f>
        <v>A1290</v>
      </c>
      <c r="D81" s="1449" t="str">
        <f>'P6-2'!F32</f>
        <v>Montaje e instalación de bomba 1760-PU-33103 - Suministro MY</v>
      </c>
      <c r="E81" s="1536">
        <f>VLOOKUP($C81,'P6-2'!$E$3:$I$90,MATCH('P6-2'!$H$2,'P6-2'!$E$2:$I$2,0),FALSE)</f>
        <v>46269</v>
      </c>
      <c r="F81" s="1536">
        <f>VLOOKUP($C81,'P6-2'!$E$3:$I$90,MATCH('P6-2'!$I$2,'P6-2'!$E$2:$I$2,0),FALSE)</f>
        <v>46269</v>
      </c>
      <c r="G81" s="1537">
        <f>VLOOKUP($C81,'P6-2'!$E$3:$I$90,3,FALSE)</f>
        <v>1</v>
      </c>
      <c r="H81" s="1538">
        <f>'P6-2'!B32</f>
        <v>1</v>
      </c>
      <c r="I81" s="1538" t="str">
        <f>'P6-2'!C32</f>
        <v>UND</v>
      </c>
      <c r="J81" s="1539">
        <f>IFERROR($K81/$H81,0)</f>
        <v>32.799999999999997</v>
      </c>
      <c r="K81" s="1538">
        <f>'P6-2'!D32</f>
        <v>32.799999999999997</v>
      </c>
      <c r="L81" s="1540">
        <f>IFERROR($K81/$K$9,0)</f>
        <v>4.0212792355485598E-3</v>
      </c>
      <c r="M81" s="1457" t="s">
        <v>1862</v>
      </c>
      <c r="N81" s="1457"/>
      <c r="O81" s="1541">
        <f>IFERROR(SUMIF('ACTIVITI_PLAN (LB0)'!$B:$B,$C81,'ACTIVITI_PLAN (LB0)'!N:N)/$K81+N81,0)</f>
        <v>0</v>
      </c>
      <c r="P81" s="1541">
        <f>IFERROR(SUMIF('ACTIVITI_PLAN (LB0)'!$B:$B,$C81,'ACTIVITI_PLAN (LB0)'!O:O)/$K81+O81,0)</f>
        <v>0</v>
      </c>
      <c r="Q81" s="1541">
        <f>IFERROR(SUMIF('ACTIVITI_PLAN (LB0)'!$B:$B,$C81,'ACTIVITI_PLAN (LB0)'!P:P)/$K81+P81,0)</f>
        <v>0</v>
      </c>
      <c r="R81" s="1541">
        <f>IFERROR(SUMIF('ACTIVITI_PLAN (LB0)'!$B:$B,$C81,'ACTIVITI_PLAN (LB0)'!Q:Q)/$K81+Q81,0)</f>
        <v>0</v>
      </c>
      <c r="S81" s="1541">
        <f>IFERROR(SUMIF('ACTIVITI_PLAN (LB0)'!$B:$B,$C81,'ACTIVITI_PLAN (LB0)'!R:R)/$K81+R81,0)</f>
        <v>0</v>
      </c>
      <c r="T81" s="1541">
        <f>IFERROR(SUMIF('ACTIVITI_PLAN (LB0)'!$B:$B,$C81,'ACTIVITI_PLAN (LB0)'!S:S)/$K81+S81,0)</f>
        <v>0</v>
      </c>
      <c r="U81" s="1541">
        <f>IFERROR(SUMIF('ACTIVITI_PLAN (LB0)'!$B:$B,$C81,'ACTIVITI_PLAN (LB0)'!T:T)/$K81+T81,0)</f>
        <v>0</v>
      </c>
      <c r="V81" s="1541">
        <f>IFERROR(SUMIF('ACTIVITI_PLAN (LB0)'!$B:$B,$C81,'ACTIVITI_PLAN (LB0)'!U:U)/$K81+U81,0)</f>
        <v>0</v>
      </c>
      <c r="W81" s="1541">
        <f>IFERROR(SUMIF('ACTIVITI_PLAN (LB0)'!$B:$B,$C81,'ACTIVITI_PLAN (LB0)'!V:V)/$K81+V81,0)</f>
        <v>0</v>
      </c>
      <c r="X81" s="1541">
        <f>IFERROR(SUMIF('ACTIVITI_PLAN (LB0)'!$B:$B,$C81,'ACTIVITI_PLAN (LB0)'!W:W)/$K81+W81,0)</f>
        <v>0</v>
      </c>
      <c r="Y81" s="1541">
        <f>IFERROR(SUMIF('ACTIVITI_PLAN (LB0)'!$B:$B,$C81,'ACTIVITI_PLAN (LB0)'!X:X)/$K81+X81,0)</f>
        <v>1</v>
      </c>
      <c r="Z81" s="1541">
        <f>IFERROR(SUMIF('ACTIVITI_PLAN (LB0)'!$B:$B,$C81,'ACTIVITI_PLAN (LB0)'!Y:Y)/$K81+Y81,0)</f>
        <v>1</v>
      </c>
      <c r="AA81" s="1541">
        <f>IFERROR(SUMIF('ACTIVITI_PLAN (LB0)'!$B:$B,$C81,'ACTIVITI_PLAN (LB0)'!Z:Z)/$K81+Z81,0)</f>
        <v>1</v>
      </c>
      <c r="AB81" s="1541">
        <f>IFERROR(SUMIF('ACTIVITI_PLAN (LB0)'!$B:$B,$C81,'ACTIVITI_PLAN (LB0)'!AA:AA)/$K81+AA81,0)</f>
        <v>1</v>
      </c>
      <c r="AC81" s="1541">
        <f>IFERROR(SUMIF('ACTIVITI_PLAN (LB0)'!$B:$B,$C81,'ACTIVITI_PLAN (LB0)'!AB:AB)/$K81+AB81,0)</f>
        <v>1</v>
      </c>
      <c r="AD81" s="1541">
        <f>IFERROR(SUMIF('ACTIVITI_PLAN (LB0)'!$B:$B,$C81,'ACTIVITI_PLAN (LB0)'!AC:AC)/$K81+AC81,0)</f>
        <v>1</v>
      </c>
      <c r="AE81" s="1541">
        <f>IFERROR(SUMIF('ACTIVITI_PLAN (LB0)'!$B:$B,$C81,'ACTIVITI_PLAN (LB0)'!AD:AD)/$K81+AD81,0)</f>
        <v>1</v>
      </c>
      <c r="AF81" s="1541">
        <f>IFERROR(SUMIF('ACTIVITI_PLAN (LB0)'!$B:$B,$C81,'ACTIVITI_PLAN (LB0)'!AE:AE)/$K81+AE81,0)</f>
        <v>1</v>
      </c>
    </row>
    <row r="82" spans="1:32">
      <c r="A82" s="1577"/>
      <c r="B82" s="1578"/>
      <c r="C82" s="1577"/>
      <c r="D82" s="1577"/>
      <c r="E82" s="1579"/>
      <c r="F82" s="1579"/>
      <c r="G82" s="1580"/>
      <c r="H82" s="1581"/>
      <c r="I82" s="1581"/>
      <c r="J82" s="1582"/>
      <c r="K82" s="1581"/>
      <c r="L82" s="1583"/>
      <c r="M82" s="1584" t="s">
        <v>1811</v>
      </c>
      <c r="N82" s="1584"/>
      <c r="O82" s="1584">
        <f>IFERROR(MIN(1,METRADO!Q82/METRADO!$G81),0)</f>
        <v>0</v>
      </c>
      <c r="P82" s="1584">
        <f>IFERROR(MIN(1,METRADO!R82/METRADO!$G81),0)</f>
        <v>0</v>
      </c>
      <c r="Q82" s="1584">
        <f>IFERROR(MIN(1,METRADO!S82/METRADO!$G81),0)</f>
        <v>0</v>
      </c>
      <c r="R82" s="1584">
        <f>IFERROR(MIN(1,METRADO!T82/METRADO!$G81),0)</f>
        <v>0</v>
      </c>
      <c r="S82" s="1584">
        <f>IFERROR(MIN(1,METRADO!U82/METRADO!$G81),0)</f>
        <v>0</v>
      </c>
      <c r="T82" s="1584">
        <f>IFERROR(MIN(1,METRADO!V82/METRADO!$G81),0)</f>
        <v>0</v>
      </c>
      <c r="U82" s="1584">
        <f>IFERROR(MIN(1,METRADO!W82/METRADO!$G81),0)</f>
        <v>0</v>
      </c>
      <c r="V82" s="1584">
        <f>IFERROR(MIN(1,METRADO!X82/METRADO!$G81),0)</f>
        <v>0</v>
      </c>
      <c r="W82" s="1584">
        <f>IFERROR(MIN(1,METRADO!Y82/METRADO!$G81),0)</f>
        <v>0</v>
      </c>
      <c r="X82" s="1584">
        <f>IFERROR(MIN(1,METRADO!Z82/METRADO!$G81),0)</f>
        <v>0</v>
      </c>
      <c r="Y82" s="1584">
        <f>IFERROR(MIN(1,METRADO!AA82/METRADO!$G81),0)</f>
        <v>0</v>
      </c>
      <c r="Z82" s="1584">
        <f>IFERROR(MIN(1,METRADO!AB82/METRADO!$G81),0)</f>
        <v>0</v>
      </c>
      <c r="AA82" s="1584">
        <f>IFERROR(MIN(1,METRADO!AC82/METRADO!$G81),0)</f>
        <v>0</v>
      </c>
      <c r="AB82" s="1584">
        <f>IFERROR(MIN(1,METRADO!AD82/METRADO!$G81),0)</f>
        <v>0</v>
      </c>
      <c r="AC82" s="1584">
        <f>IFERROR(MIN(1,METRADO!AE82/METRADO!$G81),0)</f>
        <v>0</v>
      </c>
      <c r="AD82" s="1584">
        <f>IFERROR(MIN(1,METRADO!AF82/METRADO!$G81),0)</f>
        <v>0</v>
      </c>
      <c r="AE82" s="1584">
        <f>IFERROR(MIN(1,METRADO!AG82/METRADO!$G81),0)</f>
        <v>0</v>
      </c>
      <c r="AF82" s="1584">
        <f>IFERROR(MIN(1,METRADO!AH82/METRADO!$G81),0)</f>
        <v>0</v>
      </c>
    </row>
    <row r="83" spans="1:32">
      <c r="A83" s="1534"/>
      <c r="B83" s="1535">
        <f>MAX(O84:AF84)</f>
        <v>0</v>
      </c>
      <c r="C83" s="1534" t="str">
        <f>'P6-2'!E33</f>
        <v>A1300</v>
      </c>
      <c r="D83" s="1449" t="str">
        <f>'P6-2'!F33</f>
        <v>Montaje e instalación de bomba 1760-PU-33104 - Suministro MY</v>
      </c>
      <c r="E83" s="1536">
        <f>VLOOKUP($C83,'P6-2'!$E$3:$I$90,MATCH('P6-2'!$H$2,'P6-2'!$E$2:$I$2,0),FALSE)</f>
        <v>46309</v>
      </c>
      <c r="F83" s="1536">
        <f>VLOOKUP($C83,'P6-2'!$E$3:$I$90,MATCH('P6-2'!$I$2,'P6-2'!$E$2:$I$2,0),FALSE)</f>
        <v>46309</v>
      </c>
      <c r="G83" s="1537">
        <f>VLOOKUP($C83,'P6-2'!$E$3:$I$90,3,FALSE)</f>
        <v>1</v>
      </c>
      <c r="H83" s="1538">
        <f>'P6-2'!B33</f>
        <v>1</v>
      </c>
      <c r="I83" s="1538" t="str">
        <f>'P6-2'!C33</f>
        <v>UND</v>
      </c>
      <c r="J83" s="1539">
        <f>IFERROR($K83/$H83,0)</f>
        <v>32.799999999999997</v>
      </c>
      <c r="K83" s="1538">
        <f>'P6-2'!D33</f>
        <v>32.799999999999997</v>
      </c>
      <c r="L83" s="1540">
        <f>IFERROR($K83/$K$9,0)</f>
        <v>4.0212792355485598E-3</v>
      </c>
      <c r="M83" s="1457" t="s">
        <v>1862</v>
      </c>
      <c r="N83" s="1457"/>
      <c r="O83" s="1541">
        <f>IFERROR(SUMIF('ACTIVITI_PLAN (LB0)'!$B:$B,$C83,'ACTIVITI_PLAN (LB0)'!N:N)/$K83+N83,0)</f>
        <v>0</v>
      </c>
      <c r="P83" s="1541">
        <f>IFERROR(SUMIF('ACTIVITI_PLAN (LB0)'!$B:$B,$C83,'ACTIVITI_PLAN (LB0)'!O:O)/$K83+O83,0)</f>
        <v>0</v>
      </c>
      <c r="Q83" s="1541">
        <f>IFERROR(SUMIF('ACTIVITI_PLAN (LB0)'!$B:$B,$C83,'ACTIVITI_PLAN (LB0)'!P:P)/$K83+P83,0)</f>
        <v>0</v>
      </c>
      <c r="R83" s="1541">
        <f>IFERROR(SUMIF('ACTIVITI_PLAN (LB0)'!$B:$B,$C83,'ACTIVITI_PLAN (LB0)'!Q:Q)/$K83+Q83,0)</f>
        <v>0</v>
      </c>
      <c r="S83" s="1541">
        <f>IFERROR(SUMIF('ACTIVITI_PLAN (LB0)'!$B:$B,$C83,'ACTIVITI_PLAN (LB0)'!R:R)/$K83+R83,0)</f>
        <v>0</v>
      </c>
      <c r="T83" s="1541">
        <f>IFERROR(SUMIF('ACTIVITI_PLAN (LB0)'!$B:$B,$C83,'ACTIVITI_PLAN (LB0)'!S:S)/$K83+S83,0)</f>
        <v>0</v>
      </c>
      <c r="U83" s="1541">
        <f>IFERROR(SUMIF('ACTIVITI_PLAN (LB0)'!$B:$B,$C83,'ACTIVITI_PLAN (LB0)'!T:T)/$K83+T83,0)</f>
        <v>0</v>
      </c>
      <c r="V83" s="1541">
        <f>IFERROR(SUMIF('ACTIVITI_PLAN (LB0)'!$B:$B,$C83,'ACTIVITI_PLAN (LB0)'!U:U)/$K83+U83,0)</f>
        <v>0</v>
      </c>
      <c r="W83" s="1541">
        <f>IFERROR(SUMIF('ACTIVITI_PLAN (LB0)'!$B:$B,$C83,'ACTIVITI_PLAN (LB0)'!V:V)/$K83+V83,0)</f>
        <v>0</v>
      </c>
      <c r="X83" s="1541">
        <f>IFERROR(SUMIF('ACTIVITI_PLAN (LB0)'!$B:$B,$C83,'ACTIVITI_PLAN (LB0)'!W:W)/$K83+W83,0)</f>
        <v>0</v>
      </c>
      <c r="Y83" s="1541">
        <f>IFERROR(SUMIF('ACTIVITI_PLAN (LB0)'!$B:$B,$C83,'ACTIVITI_PLAN (LB0)'!X:X)/$K83+X83,0)</f>
        <v>0</v>
      </c>
      <c r="Z83" s="1541">
        <f>IFERROR(SUMIF('ACTIVITI_PLAN (LB0)'!$B:$B,$C83,'ACTIVITI_PLAN (LB0)'!Y:Y)/$K83+Y83,0)</f>
        <v>0</v>
      </c>
      <c r="AA83" s="1541">
        <f>IFERROR(SUMIF('ACTIVITI_PLAN (LB0)'!$B:$B,$C83,'ACTIVITI_PLAN (LB0)'!Z:Z)/$K83+Z83,0)</f>
        <v>0</v>
      </c>
      <c r="AB83" s="1541">
        <f>IFERROR(SUMIF('ACTIVITI_PLAN (LB0)'!$B:$B,$C83,'ACTIVITI_PLAN (LB0)'!AA:AA)/$K83+AA83,0)</f>
        <v>0</v>
      </c>
      <c r="AC83" s="1541">
        <f>IFERROR(SUMIF('ACTIVITI_PLAN (LB0)'!$B:$B,$C83,'ACTIVITI_PLAN (LB0)'!AB:AB)/$K83+AB83,0)</f>
        <v>0</v>
      </c>
      <c r="AD83" s="1541">
        <f>IFERROR(SUMIF('ACTIVITI_PLAN (LB0)'!$B:$B,$C83,'ACTIVITI_PLAN (LB0)'!AC:AC)/$K83+AC83,0)</f>
        <v>1</v>
      </c>
      <c r="AE83" s="1541">
        <f>IFERROR(SUMIF('ACTIVITI_PLAN (LB0)'!$B:$B,$C83,'ACTIVITI_PLAN (LB0)'!AD:AD)/$K83+AD83,0)</f>
        <v>1</v>
      </c>
      <c r="AF83" s="1541">
        <f>IFERROR(SUMIF('ACTIVITI_PLAN (LB0)'!$B:$B,$C83,'ACTIVITI_PLAN (LB0)'!AE:AE)/$K83+AE83,0)</f>
        <v>1</v>
      </c>
    </row>
    <row r="84" spans="1:32">
      <c r="A84" s="1577"/>
      <c r="B84" s="1578"/>
      <c r="C84" s="1577"/>
      <c r="D84" s="1577"/>
      <c r="E84" s="1579"/>
      <c r="F84" s="1579"/>
      <c r="G84" s="1580"/>
      <c r="H84" s="1581"/>
      <c r="I84" s="1581"/>
      <c r="J84" s="1582"/>
      <c r="K84" s="1581"/>
      <c r="L84" s="1583"/>
      <c r="M84" s="1584" t="s">
        <v>1811</v>
      </c>
      <c r="N84" s="1584"/>
      <c r="O84" s="1584">
        <f>IFERROR(MIN(1,METRADO!Q84/METRADO!$G83),0)</f>
        <v>0</v>
      </c>
      <c r="P84" s="1584">
        <f>IFERROR(MIN(1,METRADO!R84/METRADO!$G83),0)</f>
        <v>0</v>
      </c>
      <c r="Q84" s="1584">
        <f>IFERROR(MIN(1,METRADO!S84/METRADO!$G83),0)</f>
        <v>0</v>
      </c>
      <c r="R84" s="1584">
        <f>IFERROR(MIN(1,METRADO!T84/METRADO!$G83),0)</f>
        <v>0</v>
      </c>
      <c r="S84" s="1584">
        <f>IFERROR(MIN(1,METRADO!U84/METRADO!$G83),0)</f>
        <v>0</v>
      </c>
      <c r="T84" s="1584">
        <f>IFERROR(MIN(1,METRADO!V84/METRADO!$G83),0)</f>
        <v>0</v>
      </c>
      <c r="U84" s="1584">
        <f>IFERROR(MIN(1,METRADO!W84/METRADO!$G83),0)</f>
        <v>0</v>
      </c>
      <c r="V84" s="1584">
        <f>IFERROR(MIN(1,METRADO!X84/METRADO!$G83),0)</f>
        <v>0</v>
      </c>
      <c r="W84" s="1584">
        <f>IFERROR(MIN(1,METRADO!Y84/METRADO!$G83),0)</f>
        <v>0</v>
      </c>
      <c r="X84" s="1584">
        <f>IFERROR(MIN(1,METRADO!Z84/METRADO!$G83),0)</f>
        <v>0</v>
      </c>
      <c r="Y84" s="1584">
        <f>IFERROR(MIN(1,METRADO!AA84/METRADO!$G83),0)</f>
        <v>0</v>
      </c>
      <c r="Z84" s="1584">
        <f>IFERROR(MIN(1,METRADO!AB84/METRADO!$G83),0)</f>
        <v>0</v>
      </c>
      <c r="AA84" s="1584">
        <f>IFERROR(MIN(1,METRADO!AC84/METRADO!$G83),0)</f>
        <v>0</v>
      </c>
      <c r="AB84" s="1584">
        <f>IFERROR(MIN(1,METRADO!AD84/METRADO!$G83),0)</f>
        <v>0</v>
      </c>
      <c r="AC84" s="1584">
        <f>IFERROR(MIN(1,METRADO!AE84/METRADO!$G83),0)</f>
        <v>0</v>
      </c>
      <c r="AD84" s="1584">
        <f>IFERROR(MIN(1,METRADO!AF84/METRADO!$G83),0)</f>
        <v>0</v>
      </c>
      <c r="AE84" s="1584">
        <f>IFERROR(MIN(1,METRADO!AG84/METRADO!$G83),0)</f>
        <v>0</v>
      </c>
      <c r="AF84" s="1584">
        <f>IFERROR(MIN(1,METRADO!AH84/METRADO!$G83),0)</f>
        <v>0</v>
      </c>
    </row>
    <row r="85" spans="1:32">
      <c r="A85" s="1534"/>
      <c r="B85" s="1535">
        <f>MAX(O86:AF86)</f>
        <v>0</v>
      </c>
      <c r="C85" s="1534" t="str">
        <f>'P6-2'!E34</f>
        <v>A1310</v>
      </c>
      <c r="D85" s="1449" t="str">
        <f>'P6-2'!F34</f>
        <v>Montaje e instalación de bomba 1760-PU-33105 - Suministro MY</v>
      </c>
      <c r="E85" s="1536">
        <f>VLOOKUP($C85,'P6-2'!$E$3:$I$90,MATCH('P6-2'!$H$2,'P6-2'!$E$2:$I$2,0),FALSE)</f>
        <v>46311</v>
      </c>
      <c r="F85" s="1536">
        <f>VLOOKUP($C85,'P6-2'!$E$3:$I$90,MATCH('P6-2'!$I$2,'P6-2'!$E$2:$I$2,0),FALSE)</f>
        <v>46311</v>
      </c>
      <c r="G85" s="1537">
        <f>VLOOKUP($C85,'P6-2'!$E$3:$I$90,3,FALSE)</f>
        <v>1</v>
      </c>
      <c r="H85" s="1538">
        <f>'P6-2'!B34</f>
        <v>1</v>
      </c>
      <c r="I85" s="1538" t="str">
        <f>'P6-2'!C34</f>
        <v>UND</v>
      </c>
      <c r="J85" s="1539">
        <f>IFERROR($K85/$H85,0)</f>
        <v>32.799999999999997</v>
      </c>
      <c r="K85" s="1538">
        <f>'P6-2'!D34</f>
        <v>32.799999999999997</v>
      </c>
      <c r="L85" s="1540">
        <f>IFERROR($K85/$K$9,0)</f>
        <v>4.0212792355485598E-3</v>
      </c>
      <c r="M85" s="1457" t="s">
        <v>1862</v>
      </c>
      <c r="N85" s="1457"/>
      <c r="O85" s="1541">
        <f>IFERROR(SUMIF('ACTIVITI_PLAN (LB0)'!$B:$B,$C85,'ACTIVITI_PLAN (LB0)'!N:N)/$K85+N85,0)</f>
        <v>0</v>
      </c>
      <c r="P85" s="1541">
        <f>IFERROR(SUMIF('ACTIVITI_PLAN (LB0)'!$B:$B,$C85,'ACTIVITI_PLAN (LB0)'!O:O)/$K85+O85,0)</f>
        <v>0</v>
      </c>
      <c r="Q85" s="1541">
        <f>IFERROR(SUMIF('ACTIVITI_PLAN (LB0)'!$B:$B,$C85,'ACTIVITI_PLAN (LB0)'!P:P)/$K85+P85,0)</f>
        <v>0</v>
      </c>
      <c r="R85" s="1541">
        <f>IFERROR(SUMIF('ACTIVITI_PLAN (LB0)'!$B:$B,$C85,'ACTIVITI_PLAN (LB0)'!Q:Q)/$K85+Q85,0)</f>
        <v>0</v>
      </c>
      <c r="S85" s="1541">
        <f>IFERROR(SUMIF('ACTIVITI_PLAN (LB0)'!$B:$B,$C85,'ACTIVITI_PLAN (LB0)'!R:R)/$K85+R85,0)</f>
        <v>0</v>
      </c>
      <c r="T85" s="1541">
        <f>IFERROR(SUMIF('ACTIVITI_PLAN (LB0)'!$B:$B,$C85,'ACTIVITI_PLAN (LB0)'!S:S)/$K85+S85,0)</f>
        <v>0</v>
      </c>
      <c r="U85" s="1541">
        <f>IFERROR(SUMIF('ACTIVITI_PLAN (LB0)'!$B:$B,$C85,'ACTIVITI_PLAN (LB0)'!T:T)/$K85+T85,0)</f>
        <v>0</v>
      </c>
      <c r="V85" s="1541">
        <f>IFERROR(SUMIF('ACTIVITI_PLAN (LB0)'!$B:$B,$C85,'ACTIVITI_PLAN (LB0)'!U:U)/$K85+U85,0)</f>
        <v>0</v>
      </c>
      <c r="W85" s="1541">
        <f>IFERROR(SUMIF('ACTIVITI_PLAN (LB0)'!$B:$B,$C85,'ACTIVITI_PLAN (LB0)'!V:V)/$K85+V85,0)</f>
        <v>0</v>
      </c>
      <c r="X85" s="1541">
        <f>IFERROR(SUMIF('ACTIVITI_PLAN (LB0)'!$B:$B,$C85,'ACTIVITI_PLAN (LB0)'!W:W)/$K85+W85,0)</f>
        <v>0</v>
      </c>
      <c r="Y85" s="1541">
        <f>IFERROR(SUMIF('ACTIVITI_PLAN (LB0)'!$B:$B,$C85,'ACTIVITI_PLAN (LB0)'!X:X)/$K85+X85,0)</f>
        <v>0</v>
      </c>
      <c r="Z85" s="1541">
        <f>IFERROR(SUMIF('ACTIVITI_PLAN (LB0)'!$B:$B,$C85,'ACTIVITI_PLAN (LB0)'!Y:Y)/$K85+Y85,0)</f>
        <v>0</v>
      </c>
      <c r="AA85" s="1541">
        <f>IFERROR(SUMIF('ACTIVITI_PLAN (LB0)'!$B:$B,$C85,'ACTIVITI_PLAN (LB0)'!Z:Z)/$K85+Z85,0)</f>
        <v>0</v>
      </c>
      <c r="AB85" s="1541">
        <f>IFERROR(SUMIF('ACTIVITI_PLAN (LB0)'!$B:$B,$C85,'ACTIVITI_PLAN (LB0)'!AA:AA)/$K85+AA85,0)</f>
        <v>0</v>
      </c>
      <c r="AC85" s="1541">
        <f>IFERROR(SUMIF('ACTIVITI_PLAN (LB0)'!$B:$B,$C85,'ACTIVITI_PLAN (LB0)'!AB:AB)/$K85+AB85,0)</f>
        <v>0</v>
      </c>
      <c r="AD85" s="1541">
        <f>IFERROR(SUMIF('ACTIVITI_PLAN (LB0)'!$B:$B,$C85,'ACTIVITI_PLAN (LB0)'!AC:AC)/$K85+AC85,0)</f>
        <v>0</v>
      </c>
      <c r="AE85" s="1541">
        <f>IFERROR(SUMIF('ACTIVITI_PLAN (LB0)'!$B:$B,$C85,'ACTIVITI_PLAN (LB0)'!AD:AD)/$K85+AD85,0)</f>
        <v>1</v>
      </c>
      <c r="AF85" s="1541">
        <f>IFERROR(SUMIF('ACTIVITI_PLAN (LB0)'!$B:$B,$C85,'ACTIVITI_PLAN (LB0)'!AE:AE)/$K85+AE85,0)</f>
        <v>1</v>
      </c>
    </row>
    <row r="86" spans="1:32">
      <c r="A86" s="1577"/>
      <c r="B86" s="1578"/>
      <c r="C86" s="1577"/>
      <c r="D86" s="1577"/>
      <c r="E86" s="1579"/>
      <c r="F86" s="1579"/>
      <c r="G86" s="1580"/>
      <c r="H86" s="1581"/>
      <c r="I86" s="1581"/>
      <c r="J86" s="1582"/>
      <c r="K86" s="1581"/>
      <c r="L86" s="1583"/>
      <c r="M86" s="1584" t="s">
        <v>1811</v>
      </c>
      <c r="N86" s="1584"/>
      <c r="O86" s="1584">
        <f>IFERROR(MIN(1,METRADO!Q86/METRADO!$G85),0)</f>
        <v>0</v>
      </c>
      <c r="P86" s="1584">
        <f>IFERROR(MIN(1,METRADO!R86/METRADO!$G85),0)</f>
        <v>0</v>
      </c>
      <c r="Q86" s="1584">
        <f>IFERROR(MIN(1,METRADO!S86/METRADO!$G85),0)</f>
        <v>0</v>
      </c>
      <c r="R86" s="1584">
        <f>IFERROR(MIN(1,METRADO!T86/METRADO!$G85),0)</f>
        <v>0</v>
      </c>
      <c r="S86" s="1584">
        <f>IFERROR(MIN(1,METRADO!U86/METRADO!$G85),0)</f>
        <v>0</v>
      </c>
      <c r="T86" s="1584">
        <f>IFERROR(MIN(1,METRADO!V86/METRADO!$G85),0)</f>
        <v>0</v>
      </c>
      <c r="U86" s="1584">
        <f>IFERROR(MIN(1,METRADO!W86/METRADO!$G85),0)</f>
        <v>0</v>
      </c>
      <c r="V86" s="1584">
        <f>IFERROR(MIN(1,METRADO!X86/METRADO!$G85),0)</f>
        <v>0</v>
      </c>
      <c r="W86" s="1584">
        <f>IFERROR(MIN(1,METRADO!Y86/METRADO!$G85),0)</f>
        <v>0</v>
      </c>
      <c r="X86" s="1584">
        <f>IFERROR(MIN(1,METRADO!Z86/METRADO!$G85),0)</f>
        <v>0</v>
      </c>
      <c r="Y86" s="1584">
        <f>IFERROR(MIN(1,METRADO!AA86/METRADO!$G85),0)</f>
        <v>0</v>
      </c>
      <c r="Z86" s="1584">
        <f>IFERROR(MIN(1,METRADO!AB86/METRADO!$G85),0)</f>
        <v>0</v>
      </c>
      <c r="AA86" s="1584">
        <f>IFERROR(MIN(1,METRADO!AC86/METRADO!$G85),0)</f>
        <v>0</v>
      </c>
      <c r="AB86" s="1584">
        <f>IFERROR(MIN(1,METRADO!AD86/METRADO!$G85),0)</f>
        <v>0</v>
      </c>
      <c r="AC86" s="1584">
        <f>IFERROR(MIN(1,METRADO!AE86/METRADO!$G85),0)</f>
        <v>0</v>
      </c>
      <c r="AD86" s="1584">
        <f>IFERROR(MIN(1,METRADO!AF86/METRADO!$G85),0)</f>
        <v>0</v>
      </c>
      <c r="AE86" s="1584">
        <f>IFERROR(MIN(1,METRADO!AG86/METRADO!$G85),0)</f>
        <v>0</v>
      </c>
      <c r="AF86" s="1584">
        <f>IFERROR(MIN(1,METRADO!AH86/METRADO!$G85),0)</f>
        <v>0</v>
      </c>
    </row>
    <row r="87" spans="1:32" s="1250" customFormat="1">
      <c r="A87" s="1585"/>
      <c r="B87" s="1586"/>
      <c r="C87" s="1585"/>
      <c r="D87" s="1587" t="s">
        <v>429</v>
      </c>
      <c r="E87" s="1588"/>
      <c r="F87" s="1588"/>
      <c r="G87" s="1589"/>
      <c r="H87" s="1589"/>
      <c r="I87" s="1590"/>
      <c r="J87" s="1591"/>
      <c r="K87" s="1589"/>
      <c r="L87" s="1592"/>
      <c r="M87" s="1593"/>
      <c r="N87" s="1593"/>
      <c r="O87" s="1594"/>
      <c r="P87" s="1594"/>
      <c r="Q87" s="1594"/>
      <c r="R87" s="1594"/>
      <c r="S87" s="1594"/>
      <c r="T87" s="1594"/>
      <c r="U87" s="1594"/>
      <c r="V87" s="1594"/>
      <c r="W87" s="1594"/>
      <c r="X87" s="1594"/>
      <c r="Y87" s="1594"/>
      <c r="Z87" s="1594"/>
      <c r="AA87" s="1594"/>
      <c r="AB87" s="1594"/>
      <c r="AC87" s="1594"/>
      <c r="AD87" s="1594"/>
      <c r="AE87" s="1594"/>
      <c r="AF87" s="1594"/>
    </row>
    <row r="88" spans="1:32">
      <c r="A88" s="1534"/>
      <c r="B88" s="1535">
        <f>MAX(O89:AF89)</f>
        <v>0</v>
      </c>
      <c r="C88" s="1534" t="str">
        <f>'P6-2'!E35</f>
        <v>A1320</v>
      </c>
      <c r="D88" s="1449" t="str">
        <f>'P6-2'!F35</f>
        <v>Montaje e instalación de bomba 1760-PU-33001 - Suministro MY</v>
      </c>
      <c r="E88" s="1536">
        <f>VLOOKUP($C88,'P6-2'!$E$3:$I$90,MATCH('P6-2'!$H$2,'P6-2'!$E$2:$I$2,0),FALSE)</f>
        <v>46314</v>
      </c>
      <c r="F88" s="1536">
        <f>VLOOKUP($C88,'P6-2'!$E$3:$I$90,MATCH('P6-2'!$I$2,'P6-2'!$E$2:$I$2,0),FALSE)</f>
        <v>46314</v>
      </c>
      <c r="G88" s="1537">
        <f>VLOOKUP($C88,'P6-2'!$E$3:$I$90,3,FALSE)</f>
        <v>1</v>
      </c>
      <c r="H88" s="1538">
        <f>'P6-2'!B35</f>
        <v>1</v>
      </c>
      <c r="I88" s="1538" t="str">
        <f>'P6-2'!C35</f>
        <v>UND</v>
      </c>
      <c r="J88" s="1539">
        <f>IFERROR($K88/$H88,0)</f>
        <v>32.799999999999997</v>
      </c>
      <c r="K88" s="1538">
        <f>'P6-2'!D35</f>
        <v>32.799999999999997</v>
      </c>
      <c r="L88" s="1540">
        <f>IFERROR($K88/$K$9,0)</f>
        <v>4.0212792355485598E-3</v>
      </c>
      <c r="M88" s="1457" t="s">
        <v>1862</v>
      </c>
      <c r="N88" s="1457"/>
      <c r="O88" s="1541">
        <f>IFERROR(SUMIF('ACTIVITI_PLAN (LB0)'!$B:$B,$C88,'ACTIVITI_PLAN (LB0)'!N:N)/$K88+N88,0)</f>
        <v>0</v>
      </c>
      <c r="P88" s="1541">
        <f>IFERROR(SUMIF('ACTIVITI_PLAN (LB0)'!$B:$B,$C88,'ACTIVITI_PLAN (LB0)'!O:O)/$K88+O88,0)</f>
        <v>0</v>
      </c>
      <c r="Q88" s="1541">
        <f>IFERROR(SUMIF('ACTIVITI_PLAN (LB0)'!$B:$B,$C88,'ACTIVITI_PLAN (LB0)'!P:P)/$K88+P88,0)</f>
        <v>0</v>
      </c>
      <c r="R88" s="1541">
        <f>IFERROR(SUMIF('ACTIVITI_PLAN (LB0)'!$B:$B,$C88,'ACTIVITI_PLAN (LB0)'!Q:Q)/$K88+Q88,0)</f>
        <v>0</v>
      </c>
      <c r="S88" s="1541">
        <f>IFERROR(SUMIF('ACTIVITI_PLAN (LB0)'!$B:$B,$C88,'ACTIVITI_PLAN (LB0)'!R:R)/$K88+R88,0)</f>
        <v>0</v>
      </c>
      <c r="T88" s="1541">
        <f>IFERROR(SUMIF('ACTIVITI_PLAN (LB0)'!$B:$B,$C88,'ACTIVITI_PLAN (LB0)'!S:S)/$K88+S88,0)</f>
        <v>0</v>
      </c>
      <c r="U88" s="1541">
        <f>IFERROR(SUMIF('ACTIVITI_PLAN (LB0)'!$B:$B,$C88,'ACTIVITI_PLAN (LB0)'!T:T)/$K88+T88,0)</f>
        <v>0</v>
      </c>
      <c r="V88" s="1541">
        <f>IFERROR(SUMIF('ACTIVITI_PLAN (LB0)'!$B:$B,$C88,'ACTIVITI_PLAN (LB0)'!U:U)/$K88+U88,0)</f>
        <v>0</v>
      </c>
      <c r="W88" s="1541">
        <f>IFERROR(SUMIF('ACTIVITI_PLAN (LB0)'!$B:$B,$C88,'ACTIVITI_PLAN (LB0)'!V:V)/$K88+V88,0)</f>
        <v>0</v>
      </c>
      <c r="X88" s="1541">
        <f>IFERROR(SUMIF('ACTIVITI_PLAN (LB0)'!$B:$B,$C88,'ACTIVITI_PLAN (LB0)'!W:W)/$K88+W88,0)</f>
        <v>0</v>
      </c>
      <c r="Y88" s="1541">
        <f>IFERROR(SUMIF('ACTIVITI_PLAN (LB0)'!$B:$B,$C88,'ACTIVITI_PLAN (LB0)'!X:X)/$K88+X88,0)</f>
        <v>0</v>
      </c>
      <c r="Z88" s="1541">
        <f>IFERROR(SUMIF('ACTIVITI_PLAN (LB0)'!$B:$B,$C88,'ACTIVITI_PLAN (LB0)'!Y:Y)/$K88+Y88,0)</f>
        <v>0</v>
      </c>
      <c r="AA88" s="1541">
        <f>IFERROR(SUMIF('ACTIVITI_PLAN (LB0)'!$B:$B,$C88,'ACTIVITI_PLAN (LB0)'!Z:Z)/$K88+Z88,0)</f>
        <v>0</v>
      </c>
      <c r="AB88" s="1541">
        <f>IFERROR(SUMIF('ACTIVITI_PLAN (LB0)'!$B:$B,$C88,'ACTIVITI_PLAN (LB0)'!AA:AA)/$K88+AA88,0)</f>
        <v>0</v>
      </c>
      <c r="AC88" s="1541">
        <f>IFERROR(SUMIF('ACTIVITI_PLAN (LB0)'!$B:$B,$C88,'ACTIVITI_PLAN (LB0)'!AB:AB)/$K88+AB88,0)</f>
        <v>0</v>
      </c>
      <c r="AD88" s="1541">
        <f>IFERROR(SUMIF('ACTIVITI_PLAN (LB0)'!$B:$B,$C88,'ACTIVITI_PLAN (LB0)'!AC:AC)/$K88+AC88,0)</f>
        <v>0</v>
      </c>
      <c r="AE88" s="1541">
        <f>IFERROR(SUMIF('ACTIVITI_PLAN (LB0)'!$B:$B,$C88,'ACTIVITI_PLAN (LB0)'!AD:AD)/$K88+AD88,0)</f>
        <v>1</v>
      </c>
      <c r="AF88" s="1541">
        <f>IFERROR(SUMIF('ACTIVITI_PLAN (LB0)'!$B:$B,$C88,'ACTIVITI_PLAN (LB0)'!AE:AE)/$K88+AE88,0)</f>
        <v>1</v>
      </c>
    </row>
    <row r="89" spans="1:32">
      <c r="A89" s="1577"/>
      <c r="B89" s="1578"/>
      <c r="C89" s="1577"/>
      <c r="D89" s="1577"/>
      <c r="E89" s="1579"/>
      <c r="F89" s="1579"/>
      <c r="G89" s="1580"/>
      <c r="H89" s="1581"/>
      <c r="I89" s="1581"/>
      <c r="J89" s="1582"/>
      <c r="K89" s="1581"/>
      <c r="L89" s="1583"/>
      <c r="M89" s="1584" t="s">
        <v>1811</v>
      </c>
      <c r="N89" s="1584"/>
      <c r="O89" s="1584">
        <f>IFERROR(MIN(1,METRADO!Q89/METRADO!$G88),0)</f>
        <v>0</v>
      </c>
      <c r="P89" s="1584">
        <f>IFERROR(MIN(1,METRADO!R89/METRADO!$G88),0)</f>
        <v>0</v>
      </c>
      <c r="Q89" s="1584">
        <f>IFERROR(MIN(1,METRADO!S89/METRADO!$G88),0)</f>
        <v>0</v>
      </c>
      <c r="R89" s="1584">
        <f>IFERROR(MIN(1,METRADO!T89/METRADO!$G88),0)</f>
        <v>0</v>
      </c>
      <c r="S89" s="1584">
        <f>IFERROR(MIN(1,METRADO!U89/METRADO!$G88),0)</f>
        <v>0</v>
      </c>
      <c r="T89" s="1584">
        <f>IFERROR(MIN(1,METRADO!V89/METRADO!$G88),0)</f>
        <v>0</v>
      </c>
      <c r="U89" s="1584">
        <f>IFERROR(MIN(1,METRADO!W89/METRADO!$G88),0)</f>
        <v>0</v>
      </c>
      <c r="V89" s="1584">
        <f>IFERROR(MIN(1,METRADO!X89/METRADO!$G88),0)</f>
        <v>0</v>
      </c>
      <c r="W89" s="1584">
        <f>IFERROR(MIN(1,METRADO!Y89/METRADO!$G88),0)</f>
        <v>0</v>
      </c>
      <c r="X89" s="1584">
        <f>IFERROR(MIN(1,METRADO!Z89/METRADO!$G88),0)</f>
        <v>0</v>
      </c>
      <c r="Y89" s="1584">
        <f>IFERROR(MIN(1,METRADO!AA89/METRADO!$G88),0)</f>
        <v>0</v>
      </c>
      <c r="Z89" s="1584">
        <f>IFERROR(MIN(1,METRADO!AB89/METRADO!$G88),0)</f>
        <v>0</v>
      </c>
      <c r="AA89" s="1584">
        <f>IFERROR(MIN(1,METRADO!AC89/METRADO!$G88),0)</f>
        <v>0</v>
      </c>
      <c r="AB89" s="1584">
        <f>IFERROR(MIN(1,METRADO!AD89/METRADO!$G88),0)</f>
        <v>0</v>
      </c>
      <c r="AC89" s="1584">
        <f>IFERROR(MIN(1,METRADO!AE89/METRADO!$G88),0)</f>
        <v>0</v>
      </c>
      <c r="AD89" s="1584">
        <f>IFERROR(MIN(1,METRADO!AF89/METRADO!$G88),0)</f>
        <v>0</v>
      </c>
      <c r="AE89" s="1584">
        <f>IFERROR(MIN(1,METRADO!AG89/METRADO!$G88),0)</f>
        <v>0</v>
      </c>
      <c r="AF89" s="1584">
        <f>IFERROR(MIN(1,METRADO!AH89/METRADO!$G88),0)</f>
        <v>0</v>
      </c>
    </row>
    <row r="90" spans="1:32">
      <c r="A90" s="1534"/>
      <c r="B90" s="1535">
        <f>MAX(O91:AF91)</f>
        <v>0</v>
      </c>
      <c r="C90" s="1534" t="str">
        <f>'P6-2'!E36</f>
        <v>A1330</v>
      </c>
      <c r="D90" s="1449" t="str">
        <f>'P6-2'!F36</f>
        <v>Montaje e instalación de bomba 1760-PU-33002 - Suministro MY</v>
      </c>
      <c r="E90" s="1536">
        <f>VLOOKUP($C90,'P6-2'!$E$3:$I$90,MATCH('P6-2'!$H$2,'P6-2'!$E$2:$I$2,0),FALSE)</f>
        <v>46315</v>
      </c>
      <c r="F90" s="1536">
        <f>VLOOKUP($C90,'P6-2'!$E$3:$I$90,MATCH('P6-2'!$I$2,'P6-2'!$E$2:$I$2,0),FALSE)</f>
        <v>46315</v>
      </c>
      <c r="G90" s="1537">
        <f>VLOOKUP($C90,'P6-2'!$E$3:$I$90,3,FALSE)</f>
        <v>1</v>
      </c>
      <c r="H90" s="1538">
        <f>'P6-2'!B36</f>
        <v>1</v>
      </c>
      <c r="I90" s="1538" t="str">
        <f>'P6-2'!C36</f>
        <v>UND</v>
      </c>
      <c r="J90" s="1539">
        <f>IFERROR($K90/$H90,0)</f>
        <v>32.799999999999997</v>
      </c>
      <c r="K90" s="1538">
        <f>'P6-2'!D36</f>
        <v>32.799999999999997</v>
      </c>
      <c r="L90" s="1540">
        <f>IFERROR($K90/$K$9,0)</f>
        <v>4.0212792355485598E-3</v>
      </c>
      <c r="M90" s="1457" t="s">
        <v>1862</v>
      </c>
      <c r="N90" s="1457"/>
      <c r="O90" s="1541">
        <f>IFERROR(SUMIF('ACTIVITI_PLAN (LB0)'!$B:$B,$C90,'ACTIVITI_PLAN (LB0)'!N:N)/$K90+N90,0)</f>
        <v>0</v>
      </c>
      <c r="P90" s="1541">
        <f>IFERROR(SUMIF('ACTIVITI_PLAN (LB0)'!$B:$B,$C90,'ACTIVITI_PLAN (LB0)'!O:O)/$K90+O90,0)</f>
        <v>0</v>
      </c>
      <c r="Q90" s="1541">
        <f>IFERROR(SUMIF('ACTIVITI_PLAN (LB0)'!$B:$B,$C90,'ACTIVITI_PLAN (LB0)'!P:P)/$K90+P90,0)</f>
        <v>0</v>
      </c>
      <c r="R90" s="1541">
        <f>IFERROR(SUMIF('ACTIVITI_PLAN (LB0)'!$B:$B,$C90,'ACTIVITI_PLAN (LB0)'!Q:Q)/$K90+Q90,0)</f>
        <v>0</v>
      </c>
      <c r="S90" s="1541">
        <f>IFERROR(SUMIF('ACTIVITI_PLAN (LB0)'!$B:$B,$C90,'ACTIVITI_PLAN (LB0)'!R:R)/$K90+R90,0)</f>
        <v>0</v>
      </c>
      <c r="T90" s="1541">
        <f>IFERROR(SUMIF('ACTIVITI_PLAN (LB0)'!$B:$B,$C90,'ACTIVITI_PLAN (LB0)'!S:S)/$K90+S90,0)</f>
        <v>0</v>
      </c>
      <c r="U90" s="1541">
        <f>IFERROR(SUMIF('ACTIVITI_PLAN (LB0)'!$B:$B,$C90,'ACTIVITI_PLAN (LB0)'!T:T)/$K90+T90,0)</f>
        <v>0</v>
      </c>
      <c r="V90" s="1541">
        <f>IFERROR(SUMIF('ACTIVITI_PLAN (LB0)'!$B:$B,$C90,'ACTIVITI_PLAN (LB0)'!U:U)/$K90+U90,0)</f>
        <v>0</v>
      </c>
      <c r="W90" s="1541">
        <f>IFERROR(SUMIF('ACTIVITI_PLAN (LB0)'!$B:$B,$C90,'ACTIVITI_PLAN (LB0)'!V:V)/$K90+V90,0)</f>
        <v>0</v>
      </c>
      <c r="X90" s="1541">
        <f>IFERROR(SUMIF('ACTIVITI_PLAN (LB0)'!$B:$B,$C90,'ACTIVITI_PLAN (LB0)'!W:W)/$K90+W90,0)</f>
        <v>0</v>
      </c>
      <c r="Y90" s="1541">
        <f>IFERROR(SUMIF('ACTIVITI_PLAN (LB0)'!$B:$B,$C90,'ACTIVITI_PLAN (LB0)'!X:X)/$K90+X90,0)</f>
        <v>0</v>
      </c>
      <c r="Z90" s="1541">
        <f>IFERROR(SUMIF('ACTIVITI_PLAN (LB0)'!$B:$B,$C90,'ACTIVITI_PLAN (LB0)'!Y:Y)/$K90+Y90,0)</f>
        <v>0</v>
      </c>
      <c r="AA90" s="1541">
        <f>IFERROR(SUMIF('ACTIVITI_PLAN (LB0)'!$B:$B,$C90,'ACTIVITI_PLAN (LB0)'!Z:Z)/$K90+Z90,0)</f>
        <v>0</v>
      </c>
      <c r="AB90" s="1541">
        <f>IFERROR(SUMIF('ACTIVITI_PLAN (LB0)'!$B:$B,$C90,'ACTIVITI_PLAN (LB0)'!AA:AA)/$K90+AA90,0)</f>
        <v>0</v>
      </c>
      <c r="AC90" s="1541">
        <f>IFERROR(SUMIF('ACTIVITI_PLAN (LB0)'!$B:$B,$C90,'ACTIVITI_PLAN (LB0)'!AB:AB)/$K90+AB90,0)</f>
        <v>0</v>
      </c>
      <c r="AD90" s="1541">
        <f>IFERROR(SUMIF('ACTIVITI_PLAN (LB0)'!$B:$B,$C90,'ACTIVITI_PLAN (LB0)'!AC:AC)/$K90+AC90,0)</f>
        <v>0</v>
      </c>
      <c r="AE90" s="1541">
        <f>IFERROR(SUMIF('ACTIVITI_PLAN (LB0)'!$B:$B,$C90,'ACTIVITI_PLAN (LB0)'!AD:AD)/$K90+AD90,0)</f>
        <v>1</v>
      </c>
      <c r="AF90" s="1541">
        <f>IFERROR(SUMIF('ACTIVITI_PLAN (LB0)'!$B:$B,$C90,'ACTIVITI_PLAN (LB0)'!AE:AE)/$K90+AE90,0)</f>
        <v>1</v>
      </c>
    </row>
    <row r="91" spans="1:32">
      <c r="A91" s="1577"/>
      <c r="B91" s="1578"/>
      <c r="C91" s="1577"/>
      <c r="D91" s="1577"/>
      <c r="E91" s="1579"/>
      <c r="F91" s="1579"/>
      <c r="G91" s="1580"/>
      <c r="H91" s="1581"/>
      <c r="I91" s="1581"/>
      <c r="J91" s="1582"/>
      <c r="K91" s="1581"/>
      <c r="L91" s="1583"/>
      <c r="M91" s="1584" t="s">
        <v>1811</v>
      </c>
      <c r="N91" s="1584"/>
      <c r="O91" s="1584">
        <f>IFERROR(MIN(1,METRADO!Q91/METRADO!$G90),0)</f>
        <v>0</v>
      </c>
      <c r="P91" s="1584">
        <f>IFERROR(MIN(1,METRADO!R91/METRADO!$G90),0)</f>
        <v>0</v>
      </c>
      <c r="Q91" s="1584">
        <f>IFERROR(MIN(1,METRADO!S91/METRADO!$G90),0)</f>
        <v>0</v>
      </c>
      <c r="R91" s="1584">
        <f>IFERROR(MIN(1,METRADO!T91/METRADO!$G90),0)</f>
        <v>0</v>
      </c>
      <c r="S91" s="1584">
        <f>IFERROR(MIN(1,METRADO!U91/METRADO!$G90),0)</f>
        <v>0</v>
      </c>
      <c r="T91" s="1584">
        <f>IFERROR(MIN(1,METRADO!V91/METRADO!$G90),0)</f>
        <v>0</v>
      </c>
      <c r="U91" s="1584">
        <f>IFERROR(MIN(1,METRADO!W91/METRADO!$G90),0)</f>
        <v>0</v>
      </c>
      <c r="V91" s="1584">
        <f>IFERROR(MIN(1,METRADO!X91/METRADO!$G90),0)</f>
        <v>0</v>
      </c>
      <c r="W91" s="1584">
        <f>IFERROR(MIN(1,METRADO!Y91/METRADO!$G90),0)</f>
        <v>0</v>
      </c>
      <c r="X91" s="1584">
        <f>IFERROR(MIN(1,METRADO!Z91/METRADO!$G90),0)</f>
        <v>0</v>
      </c>
      <c r="Y91" s="1584">
        <f>IFERROR(MIN(1,METRADO!AA91/METRADO!$G90),0)</f>
        <v>0</v>
      </c>
      <c r="Z91" s="1584">
        <f>IFERROR(MIN(1,METRADO!AB91/METRADO!$G90),0)</f>
        <v>0</v>
      </c>
      <c r="AA91" s="1584">
        <f>IFERROR(MIN(1,METRADO!AC91/METRADO!$G90),0)</f>
        <v>0</v>
      </c>
      <c r="AB91" s="1584">
        <f>IFERROR(MIN(1,METRADO!AD91/METRADO!$G90),0)</f>
        <v>0</v>
      </c>
      <c r="AC91" s="1584">
        <f>IFERROR(MIN(1,METRADO!AE91/METRADO!$G90),0)</f>
        <v>0</v>
      </c>
      <c r="AD91" s="1584">
        <f>IFERROR(MIN(1,METRADO!AF91/METRADO!$G90),0)</f>
        <v>0</v>
      </c>
      <c r="AE91" s="1584">
        <f>IFERROR(MIN(1,METRADO!AG91/METRADO!$G90),0)</f>
        <v>0</v>
      </c>
      <c r="AF91" s="1584">
        <f>IFERROR(MIN(1,METRADO!AH91/METRADO!$G90),0)</f>
        <v>0</v>
      </c>
    </row>
    <row r="92" spans="1:32" s="1250" customFormat="1" ht="24.75">
      <c r="A92" s="1585"/>
      <c r="B92" s="1586"/>
      <c r="C92" s="1585"/>
      <c r="D92" s="1587" t="s">
        <v>544</v>
      </c>
      <c r="E92" s="1588"/>
      <c r="F92" s="1588"/>
      <c r="G92" s="1589"/>
      <c r="H92" s="1589"/>
      <c r="I92" s="1590"/>
      <c r="J92" s="1591"/>
      <c r="K92" s="1589"/>
      <c r="L92" s="1592"/>
      <c r="M92" s="1593"/>
      <c r="N92" s="1593"/>
      <c r="O92" s="1594"/>
      <c r="P92" s="1594"/>
      <c r="Q92" s="1594"/>
      <c r="R92" s="1594"/>
      <c r="S92" s="1594"/>
      <c r="T92" s="1594"/>
      <c r="U92" s="1594"/>
      <c r="V92" s="1594"/>
      <c r="W92" s="1594"/>
      <c r="X92" s="1594"/>
      <c r="Y92" s="1594"/>
      <c r="Z92" s="1594"/>
      <c r="AA92" s="1594"/>
      <c r="AB92" s="1594"/>
      <c r="AC92" s="1594"/>
      <c r="AD92" s="1594"/>
      <c r="AE92" s="1594"/>
      <c r="AF92" s="1594"/>
    </row>
    <row r="93" spans="1:32" ht="24">
      <c r="A93" s="1534"/>
      <c r="B93" s="1535">
        <f>MAX(O94:AF94)</f>
        <v>0</v>
      </c>
      <c r="C93" s="1534" t="str">
        <f>'P6-2'!E37</f>
        <v>A1340</v>
      </c>
      <c r="D93" s="1449" t="str">
        <f>'P6-2'!F37</f>
        <v>Montaje de línea 3" AA1B - Suministro MY: tubería + accesorios 3" (válv. mariposa y check, bridas, codos, tees, empaques</v>
      </c>
      <c r="E93" s="1536">
        <f>VLOOKUP($C93,'P6-2'!$E$3:$I$90,MATCH('P6-2'!$H$2,'P6-2'!$E$2:$I$2,0),FALSE)</f>
        <v>46248</v>
      </c>
      <c r="F93" s="1536">
        <f>VLOOKUP($C93,'P6-2'!$E$3:$I$90,MATCH('P6-2'!$I$2,'P6-2'!$E$2:$I$2,0),FALSE)</f>
        <v>46308</v>
      </c>
      <c r="G93" s="1537">
        <f>VLOOKUP($C93,'P6-2'!$E$3:$I$90,3,FALSE)</f>
        <v>42</v>
      </c>
      <c r="H93" s="1538">
        <f>'P6-2'!B37</f>
        <v>1</v>
      </c>
      <c r="I93" s="1538" t="str">
        <f>'P6-2'!C37</f>
        <v>Glb.</v>
      </c>
      <c r="J93" s="1539">
        <f>IFERROR($K93/$H93,0)</f>
        <v>964.20000000000016</v>
      </c>
      <c r="K93" s="1538">
        <f>'P6-2'!D37</f>
        <v>964.20000000000016</v>
      </c>
      <c r="L93" s="1540">
        <f>IFERROR($K93/$K$9,0)</f>
        <v>0.11821089752792445</v>
      </c>
      <c r="M93" s="1457" t="s">
        <v>1862</v>
      </c>
      <c r="N93" s="1457"/>
      <c r="O93" s="1541">
        <f>IFERROR(SUMIF('ACTIVITI_PLAN (LB0)'!$B:$B,$C93,'ACTIVITI_PLAN (LB0)'!N:N)/$K93+N93,0)</f>
        <v>0</v>
      </c>
      <c r="P93" s="1541">
        <f>IFERROR(SUMIF('ACTIVITI_PLAN (LB0)'!$B:$B,$C93,'ACTIVITI_PLAN (LB0)'!O:O)/$K93+O93,0)</f>
        <v>0</v>
      </c>
      <c r="Q93" s="1541">
        <f>IFERROR(SUMIF('ACTIVITI_PLAN (LB0)'!$B:$B,$C93,'ACTIVITI_PLAN (LB0)'!P:P)/$K93+P93,0)</f>
        <v>0</v>
      </c>
      <c r="R93" s="1541">
        <f>IFERROR(SUMIF('ACTIVITI_PLAN (LB0)'!$B:$B,$C93,'ACTIVITI_PLAN (LB0)'!Q:Q)/$K93+Q93,0)</f>
        <v>0</v>
      </c>
      <c r="S93" s="1541">
        <f>IFERROR(SUMIF('ACTIVITI_PLAN (LB0)'!$B:$B,$C93,'ACTIVITI_PLAN (LB0)'!R:R)/$K93+R93,0)</f>
        <v>0</v>
      </c>
      <c r="T93" s="1541">
        <f>IFERROR(SUMIF('ACTIVITI_PLAN (LB0)'!$B:$B,$C93,'ACTIVITI_PLAN (LB0)'!S:S)/$K93+S93,0)</f>
        <v>0</v>
      </c>
      <c r="U93" s="1541">
        <f>IFERROR(SUMIF('ACTIVITI_PLAN (LB0)'!$B:$B,$C93,'ACTIVITI_PLAN (LB0)'!T:T)/$K93+T93,0)</f>
        <v>0</v>
      </c>
      <c r="V93" s="1541">
        <f>IFERROR(SUMIF('ACTIVITI_PLAN (LB0)'!$B:$B,$C93,'ACTIVITI_PLAN (LB0)'!U:U)/$K93+U93,0)</f>
        <v>0.11475409836065574</v>
      </c>
      <c r="W93" s="1541">
        <f>IFERROR(SUMIF('ACTIVITI_PLAN (LB0)'!$B:$B,$C93,'ACTIVITI_PLAN (LB0)'!V:V)/$K93+V93,0)</f>
        <v>0.22950819672131148</v>
      </c>
      <c r="X93" s="1541">
        <f>IFERROR(SUMIF('ACTIVITI_PLAN (LB0)'!$B:$B,$C93,'ACTIVITI_PLAN (LB0)'!W:W)/$K93+W93,0)</f>
        <v>0.34426229508196721</v>
      </c>
      <c r="Y93" s="1541">
        <f>IFERROR(SUMIF('ACTIVITI_PLAN (LB0)'!$B:$B,$C93,'ACTIVITI_PLAN (LB0)'!X:X)/$K93+X93,0)</f>
        <v>0.45901639344262296</v>
      </c>
      <c r="Z93" s="1541">
        <f>IFERROR(SUMIF('ACTIVITI_PLAN (LB0)'!$B:$B,$C93,'ACTIVITI_PLAN (LB0)'!Y:Y)/$K93+Y93,0)</f>
        <v>0.57377049180327866</v>
      </c>
      <c r="AA93" s="1541">
        <f>IFERROR(SUMIF('ACTIVITI_PLAN (LB0)'!$B:$B,$C93,'ACTIVITI_PLAN (LB0)'!Z:Z)/$K93+Z93,0)</f>
        <v>0.68852459016393441</v>
      </c>
      <c r="AB93" s="1541">
        <f>IFERROR(SUMIF('ACTIVITI_PLAN (LB0)'!$B:$B,$C93,'ACTIVITI_PLAN (LB0)'!AA:AA)/$K93+AA93,0)</f>
        <v>0.80327868852459017</v>
      </c>
      <c r="AC93" s="1541">
        <f>IFERROR(SUMIF('ACTIVITI_PLAN (LB0)'!$B:$B,$C93,'ACTIVITI_PLAN (LB0)'!AB:AB)/$K93+AB93,0)</f>
        <v>0.91803278688524592</v>
      </c>
      <c r="AD93" s="1541">
        <f>IFERROR(SUMIF('ACTIVITI_PLAN (LB0)'!$B:$B,$C93,'ACTIVITI_PLAN (LB0)'!AC:AC)/$K93+AC93,0)</f>
        <v>1</v>
      </c>
      <c r="AE93" s="1541">
        <f>IFERROR(SUMIF('ACTIVITI_PLAN (LB0)'!$B:$B,$C93,'ACTIVITI_PLAN (LB0)'!AD:AD)/$K93+AD93,0)</f>
        <v>1</v>
      </c>
      <c r="AF93" s="1541">
        <f>IFERROR(SUMIF('ACTIVITI_PLAN (LB0)'!$B:$B,$C93,'ACTIVITI_PLAN (LB0)'!AE:AE)/$K93+AE93,0)</f>
        <v>1</v>
      </c>
    </row>
    <row r="94" spans="1:32">
      <c r="A94" s="1577"/>
      <c r="B94" s="1578"/>
      <c r="C94" s="1577"/>
      <c r="D94" s="1577"/>
      <c r="E94" s="1579"/>
      <c r="F94" s="1579"/>
      <c r="G94" s="1580"/>
      <c r="H94" s="1581"/>
      <c r="I94" s="1581"/>
      <c r="J94" s="1582"/>
      <c r="K94" s="1581"/>
      <c r="L94" s="1583"/>
      <c r="M94" s="1584" t="s">
        <v>1811</v>
      </c>
      <c r="N94" s="1584"/>
      <c r="O94" s="1584">
        <f>IFERROR(MIN(1,METRADO!Q94/METRADO!$G93),0)</f>
        <v>0</v>
      </c>
      <c r="P94" s="1584">
        <f>IFERROR(MIN(1,METRADO!R94/METRADO!$G93),0)</f>
        <v>0</v>
      </c>
      <c r="Q94" s="1584">
        <f>IFERROR(MIN(1,METRADO!S94/METRADO!$G93),0)</f>
        <v>0</v>
      </c>
      <c r="R94" s="1584">
        <f>IFERROR(MIN(1,METRADO!T94/METRADO!$G93),0)</f>
        <v>0</v>
      </c>
      <c r="S94" s="1584">
        <f>IFERROR(MIN(1,METRADO!U94/METRADO!$G93),0)</f>
        <v>0</v>
      </c>
      <c r="T94" s="1584">
        <f>IFERROR(MIN(1,METRADO!V94/METRADO!$G93),0)</f>
        <v>0</v>
      </c>
      <c r="U94" s="1584">
        <f>IFERROR(MIN(1,METRADO!W94/METRADO!$G93),0)</f>
        <v>0</v>
      </c>
      <c r="V94" s="1584">
        <f>IFERROR(MIN(1,METRADO!X94/METRADO!$G93),0)</f>
        <v>0</v>
      </c>
      <c r="W94" s="1584">
        <f>IFERROR(MIN(1,METRADO!Y94/METRADO!$G93),0)</f>
        <v>0</v>
      </c>
      <c r="X94" s="1584">
        <f>IFERROR(MIN(1,METRADO!Z94/METRADO!$G93),0)</f>
        <v>0</v>
      </c>
      <c r="Y94" s="1584">
        <f>IFERROR(MIN(1,METRADO!AA94/METRADO!$G93),0)</f>
        <v>0</v>
      </c>
      <c r="Z94" s="1584">
        <f>IFERROR(MIN(1,METRADO!AB94/METRADO!$G93),0)</f>
        <v>0</v>
      </c>
      <c r="AA94" s="1584">
        <f>IFERROR(MIN(1,METRADO!AC94/METRADO!$G93),0)</f>
        <v>0</v>
      </c>
      <c r="AB94" s="1584">
        <f>IFERROR(MIN(1,METRADO!AD94/METRADO!$G93),0)</f>
        <v>0</v>
      </c>
      <c r="AC94" s="1584">
        <f>IFERROR(MIN(1,METRADO!AE94/METRADO!$G93),0)</f>
        <v>0</v>
      </c>
      <c r="AD94" s="1584">
        <f>IFERROR(MIN(1,METRADO!AF94/METRADO!$G93),0)</f>
        <v>0</v>
      </c>
      <c r="AE94" s="1584">
        <f>IFERROR(MIN(1,METRADO!AG94/METRADO!$G93),0)</f>
        <v>0</v>
      </c>
      <c r="AF94" s="1584">
        <f>IFERROR(MIN(1,METRADO!AH94/METRADO!$G93),0)</f>
        <v>0</v>
      </c>
    </row>
    <row r="95" spans="1:32" ht="24">
      <c r="A95" s="1534"/>
      <c r="B95" s="1535">
        <f>MAX(O96:AF96)</f>
        <v>0</v>
      </c>
      <c r="C95" s="1534" t="str">
        <f>'P6-2'!E38</f>
        <v>A1350</v>
      </c>
      <c r="D95" s="1449" t="str">
        <f>'P6-2'!F38</f>
        <v>Montaje de línea 4" AA1B - Suministro MY: tubería + accesorios 4" (válv. mariposa, bridas, codos, tees, reducción 4"x3",</v>
      </c>
      <c r="E95" s="1536">
        <f>VLOOKUP($C95,'P6-2'!$E$3:$I$90,MATCH('P6-2'!$H$2,'P6-2'!$E$2:$I$2,0),FALSE)</f>
        <v>46275</v>
      </c>
      <c r="F95" s="1536">
        <f>VLOOKUP($C95,'P6-2'!$E$3:$I$90,MATCH('P6-2'!$I$2,'P6-2'!$E$2:$I$2,0),FALSE)</f>
        <v>46286</v>
      </c>
      <c r="G95" s="1537">
        <f>VLOOKUP($C95,'P6-2'!$E$3:$I$90,3,FALSE)</f>
        <v>8</v>
      </c>
      <c r="H95" s="1538">
        <f>'P6-2'!B38</f>
        <v>1</v>
      </c>
      <c r="I95" s="1538" t="str">
        <f>'P6-2'!C38</f>
        <v>Glb.</v>
      </c>
      <c r="J95" s="1539">
        <f>IFERROR($K95/$H95,0)</f>
        <v>190.38714285714286</v>
      </c>
      <c r="K95" s="1538">
        <f>'P6-2'!D38</f>
        <v>190.38714285714286</v>
      </c>
      <c r="L95" s="1540">
        <f>IFERROR($K95/$K$9,0)</f>
        <v>2.3341459277037985E-2</v>
      </c>
      <c r="M95" s="1457" t="s">
        <v>1862</v>
      </c>
      <c r="N95" s="1457"/>
      <c r="O95" s="1541">
        <f>IFERROR(SUMIF('ACTIVITI_PLAN (LB0)'!$B:$B,$C95,'ACTIVITI_PLAN (LB0)'!N:N)/$K95+N95,0)</f>
        <v>0</v>
      </c>
      <c r="P95" s="1541">
        <f>IFERROR(SUMIF('ACTIVITI_PLAN (LB0)'!$B:$B,$C95,'ACTIVITI_PLAN (LB0)'!O:O)/$K95+O95,0)</f>
        <v>0</v>
      </c>
      <c r="Q95" s="1541">
        <f>IFERROR(SUMIF('ACTIVITI_PLAN (LB0)'!$B:$B,$C95,'ACTIVITI_PLAN (LB0)'!P:P)/$K95+P95,0)</f>
        <v>0</v>
      </c>
      <c r="R95" s="1541">
        <f>IFERROR(SUMIF('ACTIVITI_PLAN (LB0)'!$B:$B,$C95,'ACTIVITI_PLAN (LB0)'!Q:Q)/$K95+Q95,0)</f>
        <v>0</v>
      </c>
      <c r="S95" s="1541">
        <f>IFERROR(SUMIF('ACTIVITI_PLAN (LB0)'!$B:$B,$C95,'ACTIVITI_PLAN (LB0)'!R:R)/$K95+R95,0)</f>
        <v>0</v>
      </c>
      <c r="T95" s="1541">
        <f>IFERROR(SUMIF('ACTIVITI_PLAN (LB0)'!$B:$B,$C95,'ACTIVITI_PLAN (LB0)'!S:S)/$K95+S95,0)</f>
        <v>0</v>
      </c>
      <c r="U95" s="1541">
        <f>IFERROR(SUMIF('ACTIVITI_PLAN (LB0)'!$B:$B,$C95,'ACTIVITI_PLAN (LB0)'!T:T)/$K95+T95,0)</f>
        <v>0</v>
      </c>
      <c r="V95" s="1541">
        <f>IFERROR(SUMIF('ACTIVITI_PLAN (LB0)'!$B:$B,$C95,'ACTIVITI_PLAN (LB0)'!U:U)/$K95+U95,0)</f>
        <v>0</v>
      </c>
      <c r="W95" s="1541">
        <f>IFERROR(SUMIF('ACTIVITI_PLAN (LB0)'!$B:$B,$C95,'ACTIVITI_PLAN (LB0)'!V:V)/$K95+V95,0)</f>
        <v>0</v>
      </c>
      <c r="X95" s="1541">
        <f>IFERROR(SUMIF('ACTIVITI_PLAN (LB0)'!$B:$B,$C95,'ACTIVITI_PLAN (LB0)'!W:W)/$K95+W95,0)</f>
        <v>0</v>
      </c>
      <c r="Y95" s="1541">
        <f>IFERROR(SUMIF('ACTIVITI_PLAN (LB0)'!$B:$B,$C95,'ACTIVITI_PLAN (LB0)'!X:X)/$K95+X95,0)</f>
        <v>8.3333333333333329E-2</v>
      </c>
      <c r="Z95" s="1541">
        <f>IFERROR(SUMIF('ACTIVITI_PLAN (LB0)'!$B:$B,$C95,'ACTIVITI_PLAN (LB0)'!Y:Y)/$K95+Y95,0)</f>
        <v>0.66666666666666674</v>
      </c>
      <c r="AA95" s="1541">
        <f>IFERROR(SUMIF('ACTIVITI_PLAN (LB0)'!$B:$B,$C95,'ACTIVITI_PLAN (LB0)'!Z:Z)/$K95+Z95,0)</f>
        <v>1</v>
      </c>
      <c r="AB95" s="1541">
        <f>IFERROR(SUMIF('ACTIVITI_PLAN (LB0)'!$B:$B,$C95,'ACTIVITI_PLAN (LB0)'!AA:AA)/$K95+AA95,0)</f>
        <v>1</v>
      </c>
      <c r="AC95" s="1541">
        <f>IFERROR(SUMIF('ACTIVITI_PLAN (LB0)'!$B:$B,$C95,'ACTIVITI_PLAN (LB0)'!AB:AB)/$K95+AB95,0)</f>
        <v>1</v>
      </c>
      <c r="AD95" s="1541">
        <f>IFERROR(SUMIF('ACTIVITI_PLAN (LB0)'!$B:$B,$C95,'ACTIVITI_PLAN (LB0)'!AC:AC)/$K95+AC95,0)</f>
        <v>1</v>
      </c>
      <c r="AE95" s="1541">
        <f>IFERROR(SUMIF('ACTIVITI_PLAN (LB0)'!$B:$B,$C95,'ACTIVITI_PLAN (LB0)'!AD:AD)/$K95+AD95,0)</f>
        <v>1</v>
      </c>
      <c r="AF95" s="1541">
        <f>IFERROR(SUMIF('ACTIVITI_PLAN (LB0)'!$B:$B,$C95,'ACTIVITI_PLAN (LB0)'!AE:AE)/$K95+AE95,0)</f>
        <v>1</v>
      </c>
    </row>
    <row r="96" spans="1:32">
      <c r="A96" s="1577"/>
      <c r="B96" s="1578"/>
      <c r="C96" s="1577"/>
      <c r="D96" s="1577"/>
      <c r="E96" s="1579"/>
      <c r="F96" s="1579"/>
      <c r="G96" s="1580"/>
      <c r="H96" s="1581"/>
      <c r="I96" s="1581"/>
      <c r="J96" s="1582"/>
      <c r="K96" s="1581"/>
      <c r="L96" s="1583"/>
      <c r="M96" s="1584" t="s">
        <v>1811</v>
      </c>
      <c r="N96" s="1584"/>
      <c r="O96" s="1584">
        <f>IFERROR(MIN(1,METRADO!Q96/METRADO!$G95),0)</f>
        <v>0</v>
      </c>
      <c r="P96" s="1584">
        <f>IFERROR(MIN(1,METRADO!R96/METRADO!$G95),0)</f>
        <v>0</v>
      </c>
      <c r="Q96" s="1584">
        <f>IFERROR(MIN(1,METRADO!S96/METRADO!$G95),0)</f>
        <v>0</v>
      </c>
      <c r="R96" s="1584">
        <f>IFERROR(MIN(1,METRADO!T96/METRADO!$G95),0)</f>
        <v>0</v>
      </c>
      <c r="S96" s="1584">
        <f>IFERROR(MIN(1,METRADO!U96/METRADO!$G95),0)</f>
        <v>0</v>
      </c>
      <c r="T96" s="1584">
        <f>IFERROR(MIN(1,METRADO!V96/METRADO!$G95),0)</f>
        <v>0</v>
      </c>
      <c r="U96" s="1584">
        <f>IFERROR(MIN(1,METRADO!W96/METRADO!$G95),0)</f>
        <v>0</v>
      </c>
      <c r="V96" s="1584">
        <f>IFERROR(MIN(1,METRADO!X96/METRADO!$G95),0)</f>
        <v>0</v>
      </c>
      <c r="W96" s="1584">
        <f>IFERROR(MIN(1,METRADO!Y96/METRADO!$G95),0)</f>
        <v>0</v>
      </c>
      <c r="X96" s="1584">
        <f>IFERROR(MIN(1,METRADO!Z96/METRADO!$G95),0)</f>
        <v>0</v>
      </c>
      <c r="Y96" s="1584">
        <f>IFERROR(MIN(1,METRADO!AA96/METRADO!$G95),0)</f>
        <v>0</v>
      </c>
      <c r="Z96" s="1584">
        <f>IFERROR(MIN(1,METRADO!AB96/METRADO!$G95),0)</f>
        <v>0</v>
      </c>
      <c r="AA96" s="1584">
        <f>IFERROR(MIN(1,METRADO!AC96/METRADO!$G95),0)</f>
        <v>0</v>
      </c>
      <c r="AB96" s="1584">
        <f>IFERROR(MIN(1,METRADO!AD96/METRADO!$G95),0)</f>
        <v>0</v>
      </c>
      <c r="AC96" s="1584">
        <f>IFERROR(MIN(1,METRADO!AE96/METRADO!$G95),0)</f>
        <v>0</v>
      </c>
      <c r="AD96" s="1584">
        <f>IFERROR(MIN(1,METRADO!AF96/METRADO!$G95),0)</f>
        <v>0</v>
      </c>
      <c r="AE96" s="1584">
        <f>IFERROR(MIN(1,METRADO!AG96/METRADO!$G95),0)</f>
        <v>0</v>
      </c>
      <c r="AF96" s="1584">
        <f>IFERROR(MIN(1,METRADO!AH96/METRADO!$G95),0)</f>
        <v>0</v>
      </c>
    </row>
    <row r="97" spans="1:32" ht="24">
      <c r="A97" s="1534"/>
      <c r="B97" s="1535">
        <f>MAX(O98:AF98)</f>
        <v>0</v>
      </c>
      <c r="C97" s="1534" t="str">
        <f>'P6-2'!E39</f>
        <v>A1360</v>
      </c>
      <c r="D97" s="1449" t="str">
        <f>'P6-2'!F39</f>
        <v>Suministro y montaje de línea ½" AA1B - Contratista: tubería + accesorios ½" (válv. bola, bridas SW, empaques, codos, te</v>
      </c>
      <c r="E97" s="1536">
        <f>VLOOKUP($C97,'P6-2'!$E$3:$I$90,MATCH('P6-2'!$H$2,'P6-2'!$E$2:$I$2,0),FALSE)</f>
        <v>46296</v>
      </c>
      <c r="F97" s="1536">
        <f>VLOOKUP($C97,'P6-2'!$E$3:$I$90,MATCH('P6-2'!$I$2,'P6-2'!$E$2:$I$2,0),FALSE)</f>
        <v>46307</v>
      </c>
      <c r="G97" s="1537">
        <f>VLOOKUP($C97,'P6-2'!$E$3:$I$90,3,FALSE)</f>
        <v>7</v>
      </c>
      <c r="H97" s="1538">
        <f>'P6-2'!B39</f>
        <v>1</v>
      </c>
      <c r="I97" s="1538" t="str">
        <f>'P6-2'!C39</f>
        <v>Glb.</v>
      </c>
      <c r="J97" s="1539">
        <f>IFERROR($K97/$H97,0)</f>
        <v>140.00399999999999</v>
      </c>
      <c r="K97" s="1538">
        <f>'P6-2'!D39</f>
        <v>140.00399999999999</v>
      </c>
      <c r="L97" s="1540">
        <f>IFERROR($K97/$K$9,0)</f>
        <v>1.7164487137004285E-2</v>
      </c>
      <c r="M97" s="1457" t="s">
        <v>1862</v>
      </c>
      <c r="N97" s="1457"/>
      <c r="O97" s="1541">
        <f>IFERROR(SUMIF('ACTIVITI_PLAN (LB0)'!$B:$B,$C97,'ACTIVITI_PLAN (LB0)'!N:N)/$K97+N97,0)</f>
        <v>0</v>
      </c>
      <c r="P97" s="1541">
        <f>IFERROR(SUMIF('ACTIVITI_PLAN (LB0)'!$B:$B,$C97,'ACTIVITI_PLAN (LB0)'!O:O)/$K97+O97,0)</f>
        <v>0</v>
      </c>
      <c r="Q97" s="1541">
        <f>IFERROR(SUMIF('ACTIVITI_PLAN (LB0)'!$B:$B,$C97,'ACTIVITI_PLAN (LB0)'!P:P)/$K97+P97,0)</f>
        <v>0</v>
      </c>
      <c r="R97" s="1541">
        <f>IFERROR(SUMIF('ACTIVITI_PLAN (LB0)'!$B:$B,$C97,'ACTIVITI_PLAN (LB0)'!Q:Q)/$K97+Q97,0)</f>
        <v>0</v>
      </c>
      <c r="S97" s="1541">
        <f>IFERROR(SUMIF('ACTIVITI_PLAN (LB0)'!$B:$B,$C97,'ACTIVITI_PLAN (LB0)'!R:R)/$K97+R97,0)</f>
        <v>0</v>
      </c>
      <c r="T97" s="1541">
        <f>IFERROR(SUMIF('ACTIVITI_PLAN (LB0)'!$B:$B,$C97,'ACTIVITI_PLAN (LB0)'!S:S)/$K97+S97,0)</f>
        <v>0</v>
      </c>
      <c r="U97" s="1541">
        <f>IFERROR(SUMIF('ACTIVITI_PLAN (LB0)'!$B:$B,$C97,'ACTIVITI_PLAN (LB0)'!T:T)/$K97+T97,0)</f>
        <v>0</v>
      </c>
      <c r="V97" s="1541">
        <f>IFERROR(SUMIF('ACTIVITI_PLAN (LB0)'!$B:$B,$C97,'ACTIVITI_PLAN (LB0)'!U:U)/$K97+U97,0)</f>
        <v>0</v>
      </c>
      <c r="W97" s="1541">
        <f>IFERROR(SUMIF('ACTIVITI_PLAN (LB0)'!$B:$B,$C97,'ACTIVITI_PLAN (LB0)'!V:V)/$K97+V97,0)</f>
        <v>0</v>
      </c>
      <c r="X97" s="1541">
        <f>IFERROR(SUMIF('ACTIVITI_PLAN (LB0)'!$B:$B,$C97,'ACTIVITI_PLAN (LB0)'!W:W)/$K97+W97,0)</f>
        <v>0</v>
      </c>
      <c r="Y97" s="1541">
        <f>IFERROR(SUMIF('ACTIVITI_PLAN (LB0)'!$B:$B,$C97,'ACTIVITI_PLAN (LB0)'!X:X)/$K97+X97,0)</f>
        <v>0</v>
      </c>
      <c r="Z97" s="1541">
        <f>IFERROR(SUMIF('ACTIVITI_PLAN (LB0)'!$B:$B,$C97,'ACTIVITI_PLAN (LB0)'!Y:Y)/$K97+Y97,0)</f>
        <v>0</v>
      </c>
      <c r="AA97" s="1541">
        <f>IFERROR(SUMIF('ACTIVITI_PLAN (LB0)'!$B:$B,$C97,'ACTIVITI_PLAN (LB0)'!Z:Z)/$K97+Z97,0)</f>
        <v>0</v>
      </c>
      <c r="AB97" s="1541">
        <f>IFERROR(SUMIF('ACTIVITI_PLAN (LB0)'!$B:$B,$C97,'ACTIVITI_PLAN (LB0)'!AA:AA)/$K97+AA97,0)</f>
        <v>8.3333333333333343E-2</v>
      </c>
      <c r="AC97" s="1541">
        <f>IFERROR(SUMIF('ACTIVITI_PLAN (LB0)'!$B:$B,$C97,'ACTIVITI_PLAN (LB0)'!AB:AB)/$K97+AB97,0)</f>
        <v>0.66666666666666674</v>
      </c>
      <c r="AD97" s="1541">
        <f>IFERROR(SUMIF('ACTIVITI_PLAN (LB0)'!$B:$B,$C97,'ACTIVITI_PLAN (LB0)'!AC:AC)/$K97+AC97,0)</f>
        <v>1</v>
      </c>
      <c r="AE97" s="1541">
        <f>IFERROR(SUMIF('ACTIVITI_PLAN (LB0)'!$B:$B,$C97,'ACTIVITI_PLAN (LB0)'!AD:AD)/$K97+AD97,0)</f>
        <v>1</v>
      </c>
      <c r="AF97" s="1541">
        <f>IFERROR(SUMIF('ACTIVITI_PLAN (LB0)'!$B:$B,$C97,'ACTIVITI_PLAN (LB0)'!AE:AE)/$K97+AE97,0)</f>
        <v>1</v>
      </c>
    </row>
    <row r="98" spans="1:32">
      <c r="A98" s="1577"/>
      <c r="B98" s="1578"/>
      <c r="C98" s="1577"/>
      <c r="D98" s="1577"/>
      <c r="E98" s="1579"/>
      <c r="F98" s="1579"/>
      <c r="G98" s="1580"/>
      <c r="H98" s="1581"/>
      <c r="I98" s="1581"/>
      <c r="J98" s="1582"/>
      <c r="K98" s="1581"/>
      <c r="L98" s="1583"/>
      <c r="M98" s="1584" t="s">
        <v>1811</v>
      </c>
      <c r="N98" s="1584"/>
      <c r="O98" s="1584">
        <f>IFERROR(MIN(1,METRADO!Q98/METRADO!$G97),0)</f>
        <v>0</v>
      </c>
      <c r="P98" s="1584">
        <f>IFERROR(MIN(1,METRADO!R98/METRADO!$G97),0)</f>
        <v>0</v>
      </c>
      <c r="Q98" s="1584">
        <f>IFERROR(MIN(1,METRADO!S98/METRADO!$G97),0)</f>
        <v>0</v>
      </c>
      <c r="R98" s="1584">
        <f>IFERROR(MIN(1,METRADO!T98/METRADO!$G97),0)</f>
        <v>0</v>
      </c>
      <c r="S98" s="1584">
        <f>IFERROR(MIN(1,METRADO!U98/METRADO!$G97),0)</f>
        <v>0</v>
      </c>
      <c r="T98" s="1584">
        <f>IFERROR(MIN(1,METRADO!V98/METRADO!$G97),0)</f>
        <v>0</v>
      </c>
      <c r="U98" s="1584">
        <f>IFERROR(MIN(1,METRADO!W98/METRADO!$G97),0)</f>
        <v>0</v>
      </c>
      <c r="V98" s="1584">
        <f>IFERROR(MIN(1,METRADO!X98/METRADO!$G97),0)</f>
        <v>0</v>
      </c>
      <c r="W98" s="1584">
        <f>IFERROR(MIN(1,METRADO!Y98/METRADO!$G97),0)</f>
        <v>0</v>
      </c>
      <c r="X98" s="1584">
        <f>IFERROR(MIN(1,METRADO!Z98/METRADO!$G97),0)</f>
        <v>0</v>
      </c>
      <c r="Y98" s="1584">
        <f>IFERROR(MIN(1,METRADO!AA98/METRADO!$G97),0)</f>
        <v>0</v>
      </c>
      <c r="Z98" s="1584">
        <f>IFERROR(MIN(1,METRADO!AB98/METRADO!$G97),0)</f>
        <v>0</v>
      </c>
      <c r="AA98" s="1584">
        <f>IFERROR(MIN(1,METRADO!AC98/METRADO!$G97),0)</f>
        <v>0</v>
      </c>
      <c r="AB98" s="1584">
        <f>IFERROR(MIN(1,METRADO!AD98/METRADO!$G97),0)</f>
        <v>0</v>
      </c>
      <c r="AC98" s="1584">
        <f>IFERROR(MIN(1,METRADO!AE98/METRADO!$G97),0)</f>
        <v>0</v>
      </c>
      <c r="AD98" s="1584">
        <f>IFERROR(MIN(1,METRADO!AF98/METRADO!$G97),0)</f>
        <v>0</v>
      </c>
      <c r="AE98" s="1584">
        <f>IFERROR(MIN(1,METRADO!AG98/METRADO!$G97),0)</f>
        <v>0</v>
      </c>
      <c r="AF98" s="1584">
        <f>IFERROR(MIN(1,METRADO!AH98/METRADO!$G97),0)</f>
        <v>0</v>
      </c>
    </row>
    <row r="99" spans="1:32" ht="24">
      <c r="A99" s="1534"/>
      <c r="B99" s="1535">
        <f>MAX(O100:AF100)</f>
        <v>0</v>
      </c>
      <c r="C99" s="1534" t="str">
        <f>'P6-2'!E40</f>
        <v>A1370</v>
      </c>
      <c r="D99" s="1449" t="str">
        <f>'P6-2'!F40</f>
        <v>Suministro y montaje de línea 1" AA1B - Contratista: tubería + accesorios 1" (válv. check y bola, bridas SW, empaques, s</v>
      </c>
      <c r="E99" s="1536">
        <f>VLOOKUP($C99,'P6-2'!$E$3:$I$90,MATCH('P6-2'!$H$2,'P6-2'!$E$2:$I$2,0),FALSE)</f>
        <v>46272</v>
      </c>
      <c r="F99" s="1536">
        <f>VLOOKUP($C99,'P6-2'!$E$3:$I$90,MATCH('P6-2'!$I$2,'P6-2'!$E$2:$I$2,0),FALSE)</f>
        <v>46293</v>
      </c>
      <c r="G99" s="1537">
        <f>VLOOKUP($C99,'P6-2'!$E$3:$I$90,3,FALSE)</f>
        <v>16</v>
      </c>
      <c r="H99" s="1538">
        <f>'P6-2'!B40</f>
        <v>1</v>
      </c>
      <c r="I99" s="1538" t="str">
        <f>'P6-2'!C40</f>
        <v>Glb.</v>
      </c>
      <c r="J99" s="1539">
        <f>IFERROR($K99/$H99,0)</f>
        <v>407.54133333333345</v>
      </c>
      <c r="K99" s="1538">
        <f>'P6-2'!D40</f>
        <v>407.54133333333345</v>
      </c>
      <c r="L99" s="1540">
        <f>IFERROR($K99/$K$9,0)</f>
        <v>4.996455796832646E-2</v>
      </c>
      <c r="M99" s="1457" t="s">
        <v>1862</v>
      </c>
      <c r="N99" s="1457"/>
      <c r="O99" s="1541">
        <f>IFERROR(SUMIF('ACTIVITI_PLAN (LB0)'!$B:$B,$C99,'ACTIVITI_PLAN (LB0)'!N:N)/$K99+N99,0)</f>
        <v>0</v>
      </c>
      <c r="P99" s="1541">
        <f>IFERROR(SUMIF('ACTIVITI_PLAN (LB0)'!$B:$B,$C99,'ACTIVITI_PLAN (LB0)'!O:O)/$K99+O99,0)</f>
        <v>0</v>
      </c>
      <c r="Q99" s="1541">
        <f>IFERROR(SUMIF('ACTIVITI_PLAN (LB0)'!$B:$B,$C99,'ACTIVITI_PLAN (LB0)'!P:P)/$K99+P99,0)</f>
        <v>0</v>
      </c>
      <c r="R99" s="1541">
        <f>IFERROR(SUMIF('ACTIVITI_PLAN (LB0)'!$B:$B,$C99,'ACTIVITI_PLAN (LB0)'!Q:Q)/$K99+Q99,0)</f>
        <v>0</v>
      </c>
      <c r="S99" s="1541">
        <f>IFERROR(SUMIF('ACTIVITI_PLAN (LB0)'!$B:$B,$C99,'ACTIVITI_PLAN (LB0)'!R:R)/$K99+R99,0)</f>
        <v>0</v>
      </c>
      <c r="T99" s="1541">
        <f>IFERROR(SUMIF('ACTIVITI_PLAN (LB0)'!$B:$B,$C99,'ACTIVITI_PLAN (LB0)'!S:S)/$K99+S99,0)</f>
        <v>0</v>
      </c>
      <c r="U99" s="1541">
        <f>IFERROR(SUMIF('ACTIVITI_PLAN (LB0)'!$B:$B,$C99,'ACTIVITI_PLAN (LB0)'!T:T)/$K99+T99,0)</f>
        <v>0</v>
      </c>
      <c r="V99" s="1541">
        <f>IFERROR(SUMIF('ACTIVITI_PLAN (LB0)'!$B:$B,$C99,'ACTIVITI_PLAN (LB0)'!U:U)/$K99+U99,0)</f>
        <v>0</v>
      </c>
      <c r="W99" s="1541">
        <f>IFERROR(SUMIF('ACTIVITI_PLAN (LB0)'!$B:$B,$C99,'ACTIVITI_PLAN (LB0)'!V:V)/$K99+V99,0)</f>
        <v>0</v>
      </c>
      <c r="X99" s="1541">
        <f>IFERROR(SUMIF('ACTIVITI_PLAN (LB0)'!$B:$B,$C99,'ACTIVITI_PLAN (LB0)'!W:W)/$K99+W99,0)</f>
        <v>0</v>
      </c>
      <c r="Y99" s="1541">
        <f>IFERROR(SUMIF('ACTIVITI_PLAN (LB0)'!$B:$B,$C99,'ACTIVITI_PLAN (LB0)'!X:X)/$K99+X99,0)</f>
        <v>0.1818181818181818</v>
      </c>
      <c r="Z99" s="1541">
        <f>IFERROR(SUMIF('ACTIVITI_PLAN (LB0)'!$B:$B,$C99,'ACTIVITI_PLAN (LB0)'!Y:Y)/$K99+Y99,0)</f>
        <v>0.5</v>
      </c>
      <c r="AA99" s="1541">
        <f>IFERROR(SUMIF('ACTIVITI_PLAN (LB0)'!$B:$B,$C99,'ACTIVITI_PLAN (LB0)'!Z:Z)/$K99+Z99,0)</f>
        <v>0.81818181818181812</v>
      </c>
      <c r="AB99" s="1541">
        <f>IFERROR(SUMIF('ACTIVITI_PLAN (LB0)'!$B:$B,$C99,'ACTIVITI_PLAN (LB0)'!AA:AA)/$K99+AA99,0)</f>
        <v>0.99999999999999989</v>
      </c>
      <c r="AC99" s="1541">
        <f>IFERROR(SUMIF('ACTIVITI_PLAN (LB0)'!$B:$B,$C99,'ACTIVITI_PLAN (LB0)'!AB:AB)/$K99+AB99,0)</f>
        <v>0.99999999999999989</v>
      </c>
      <c r="AD99" s="1541">
        <f>IFERROR(SUMIF('ACTIVITI_PLAN (LB0)'!$B:$B,$C99,'ACTIVITI_PLAN (LB0)'!AC:AC)/$K99+AC99,0)</f>
        <v>0.99999999999999989</v>
      </c>
      <c r="AE99" s="1541">
        <f>IFERROR(SUMIF('ACTIVITI_PLAN (LB0)'!$B:$B,$C99,'ACTIVITI_PLAN (LB0)'!AD:AD)/$K99+AD99,0)</f>
        <v>0.99999999999999989</v>
      </c>
      <c r="AF99" s="1541">
        <f>IFERROR(SUMIF('ACTIVITI_PLAN (LB0)'!$B:$B,$C99,'ACTIVITI_PLAN (LB0)'!AE:AE)/$K99+AE99,0)</f>
        <v>0.99999999999999989</v>
      </c>
    </row>
    <row r="100" spans="1:32">
      <c r="A100" s="1577"/>
      <c r="B100" s="1578"/>
      <c r="C100" s="1577"/>
      <c r="D100" s="1577"/>
      <c r="E100" s="1579"/>
      <c r="F100" s="1579"/>
      <c r="G100" s="1580"/>
      <c r="H100" s="1581"/>
      <c r="I100" s="1581"/>
      <c r="J100" s="1582"/>
      <c r="K100" s="1581"/>
      <c r="L100" s="1583"/>
      <c r="M100" s="1584" t="s">
        <v>1811</v>
      </c>
      <c r="N100" s="1584"/>
      <c r="O100" s="1584">
        <f>IFERROR(MIN(1,METRADO!Q100/METRADO!$G99),0)</f>
        <v>0</v>
      </c>
      <c r="P100" s="1584">
        <f>IFERROR(MIN(1,METRADO!R100/METRADO!$G99),0)</f>
        <v>0</v>
      </c>
      <c r="Q100" s="1584">
        <f>IFERROR(MIN(1,METRADO!S100/METRADO!$G99),0)</f>
        <v>0</v>
      </c>
      <c r="R100" s="1584">
        <f>IFERROR(MIN(1,METRADO!T100/METRADO!$G99),0)</f>
        <v>0</v>
      </c>
      <c r="S100" s="1584">
        <f>IFERROR(MIN(1,METRADO!U100/METRADO!$G99),0)</f>
        <v>0</v>
      </c>
      <c r="T100" s="1584">
        <f>IFERROR(MIN(1,METRADO!V100/METRADO!$G99),0)</f>
        <v>0</v>
      </c>
      <c r="U100" s="1584">
        <f>IFERROR(MIN(1,METRADO!W100/METRADO!$G99),0)</f>
        <v>0</v>
      </c>
      <c r="V100" s="1584">
        <f>IFERROR(MIN(1,METRADO!X100/METRADO!$G99),0)</f>
        <v>0</v>
      </c>
      <c r="W100" s="1584">
        <f>IFERROR(MIN(1,METRADO!Y100/METRADO!$G99),0)</f>
        <v>0</v>
      </c>
      <c r="X100" s="1584">
        <f>IFERROR(MIN(1,METRADO!Z100/METRADO!$G99),0)</f>
        <v>0</v>
      </c>
      <c r="Y100" s="1584">
        <f>IFERROR(MIN(1,METRADO!AA100/METRADO!$G99),0)</f>
        <v>0</v>
      </c>
      <c r="Z100" s="1584">
        <f>IFERROR(MIN(1,METRADO!AB100/METRADO!$G99),0)</f>
        <v>0</v>
      </c>
      <c r="AA100" s="1584">
        <f>IFERROR(MIN(1,METRADO!AC100/METRADO!$G99),0)</f>
        <v>0</v>
      </c>
      <c r="AB100" s="1584">
        <f>IFERROR(MIN(1,METRADO!AD100/METRADO!$G99),0)</f>
        <v>0</v>
      </c>
      <c r="AC100" s="1584">
        <f>IFERROR(MIN(1,METRADO!AE100/METRADO!$G99),0)</f>
        <v>0</v>
      </c>
      <c r="AD100" s="1584">
        <f>IFERROR(MIN(1,METRADO!AF100/METRADO!$G99),0)</f>
        <v>0</v>
      </c>
      <c r="AE100" s="1584">
        <f>IFERROR(MIN(1,METRADO!AG100/METRADO!$G99),0)</f>
        <v>0</v>
      </c>
      <c r="AF100" s="1584">
        <f>IFERROR(MIN(1,METRADO!AH100/METRADO!$G99),0)</f>
        <v>0</v>
      </c>
    </row>
    <row r="101" spans="1:32" ht="24">
      <c r="A101" s="1534"/>
      <c r="B101" s="1535">
        <f>MAX(O102:AF102)</f>
        <v>0</v>
      </c>
      <c r="C101" s="1534" t="str">
        <f>'P6-2'!E41</f>
        <v>A1380</v>
      </c>
      <c r="D101" s="1449" t="str">
        <f>'P6-2'!F41</f>
        <v>Suministro y montaje de línea 1½" AA1B - Contratista: tubería + accesorios 1½" (válv. check y bola, bridas SW, empaques,</v>
      </c>
      <c r="E101" s="1536">
        <f>VLOOKUP($C101,'P6-2'!$E$3:$I$90,MATCH('P6-2'!$H$2,'P6-2'!$E$2:$I$2,0),FALSE)</f>
        <v>46294</v>
      </c>
      <c r="F101" s="1536">
        <f>VLOOKUP($C101,'P6-2'!$E$3:$I$90,MATCH('P6-2'!$I$2,'P6-2'!$E$2:$I$2,0),FALSE)</f>
        <v>46315</v>
      </c>
      <c r="G101" s="1537">
        <f>VLOOKUP($C101,'P6-2'!$E$3:$I$90,3,FALSE)</f>
        <v>15</v>
      </c>
      <c r="H101" s="1538">
        <f>'P6-2'!B41</f>
        <v>1</v>
      </c>
      <c r="I101" s="1538" t="str">
        <f>'P6-2'!C41</f>
        <v>Glb.</v>
      </c>
      <c r="J101" s="1539">
        <f>IFERROR($K101/$H101,0)</f>
        <v>364.07523809523809</v>
      </c>
      <c r="K101" s="1538">
        <f>'P6-2'!D41</f>
        <v>364.07523809523809</v>
      </c>
      <c r="L101" s="1540">
        <f>IFERROR($K101/$K$9,0)</f>
        <v>4.4635615705176192E-2</v>
      </c>
      <c r="M101" s="1457" t="s">
        <v>1862</v>
      </c>
      <c r="N101" s="1457"/>
      <c r="O101" s="1541">
        <f>IFERROR(SUMIF('ACTIVITI_PLAN (LB0)'!$B:$B,$C101,'ACTIVITI_PLAN (LB0)'!N:N)/$K101+N101,0)</f>
        <v>0</v>
      </c>
      <c r="P101" s="1541">
        <f>IFERROR(SUMIF('ACTIVITI_PLAN (LB0)'!$B:$B,$C101,'ACTIVITI_PLAN (LB0)'!O:O)/$K101+O101,0)</f>
        <v>0</v>
      </c>
      <c r="Q101" s="1541">
        <f>IFERROR(SUMIF('ACTIVITI_PLAN (LB0)'!$B:$B,$C101,'ACTIVITI_PLAN (LB0)'!P:P)/$K101+P101,0)</f>
        <v>0</v>
      </c>
      <c r="R101" s="1541">
        <f>IFERROR(SUMIF('ACTIVITI_PLAN (LB0)'!$B:$B,$C101,'ACTIVITI_PLAN (LB0)'!Q:Q)/$K101+Q101,0)</f>
        <v>0</v>
      </c>
      <c r="S101" s="1541">
        <f>IFERROR(SUMIF('ACTIVITI_PLAN (LB0)'!$B:$B,$C101,'ACTIVITI_PLAN (LB0)'!R:R)/$K101+R101,0)</f>
        <v>0</v>
      </c>
      <c r="T101" s="1541">
        <f>IFERROR(SUMIF('ACTIVITI_PLAN (LB0)'!$B:$B,$C101,'ACTIVITI_PLAN (LB0)'!S:S)/$K101+S101,0)</f>
        <v>0</v>
      </c>
      <c r="U101" s="1541">
        <f>IFERROR(SUMIF('ACTIVITI_PLAN (LB0)'!$B:$B,$C101,'ACTIVITI_PLAN (LB0)'!T:T)/$K101+T101,0)</f>
        <v>0</v>
      </c>
      <c r="V101" s="1541">
        <f>IFERROR(SUMIF('ACTIVITI_PLAN (LB0)'!$B:$B,$C101,'ACTIVITI_PLAN (LB0)'!U:U)/$K101+U101,0)</f>
        <v>0</v>
      </c>
      <c r="W101" s="1541">
        <f>IFERROR(SUMIF('ACTIVITI_PLAN (LB0)'!$B:$B,$C101,'ACTIVITI_PLAN (LB0)'!V:V)/$K101+V101,0)</f>
        <v>0</v>
      </c>
      <c r="X101" s="1541">
        <f>IFERROR(SUMIF('ACTIVITI_PLAN (LB0)'!$B:$B,$C101,'ACTIVITI_PLAN (LB0)'!W:W)/$K101+W101,0)</f>
        <v>0</v>
      </c>
      <c r="Y101" s="1541">
        <f>IFERROR(SUMIF('ACTIVITI_PLAN (LB0)'!$B:$B,$C101,'ACTIVITI_PLAN (LB0)'!X:X)/$K101+X101,0)</f>
        <v>0</v>
      </c>
      <c r="Z101" s="1541">
        <f>IFERROR(SUMIF('ACTIVITI_PLAN (LB0)'!$B:$B,$C101,'ACTIVITI_PLAN (LB0)'!Y:Y)/$K101+Y101,0)</f>
        <v>0</v>
      </c>
      <c r="AA101" s="1541">
        <f>IFERROR(SUMIF('ACTIVITI_PLAN (LB0)'!$B:$B,$C101,'ACTIVITI_PLAN (LB0)'!Z:Z)/$K101+Z101,0)</f>
        <v>0</v>
      </c>
      <c r="AB101" s="1541">
        <f>IFERROR(SUMIF('ACTIVITI_PLAN (LB0)'!$B:$B,$C101,'ACTIVITI_PLAN (LB0)'!AA:AA)/$K101+AA101,0)</f>
        <v>0.13636363636363635</v>
      </c>
      <c r="AC101" s="1541">
        <f>IFERROR(SUMIF('ACTIVITI_PLAN (LB0)'!$B:$B,$C101,'ACTIVITI_PLAN (LB0)'!AB:AB)/$K101+AB101,0)</f>
        <v>0.45454545454545453</v>
      </c>
      <c r="AD101" s="1541">
        <f>IFERROR(SUMIF('ACTIVITI_PLAN (LB0)'!$B:$B,$C101,'ACTIVITI_PLAN (LB0)'!AC:AC)/$K101+AC101,0)</f>
        <v>0.77272727272727271</v>
      </c>
      <c r="AE101" s="1541">
        <f>IFERROR(SUMIF('ACTIVITI_PLAN (LB0)'!$B:$B,$C101,'ACTIVITI_PLAN (LB0)'!AD:AD)/$K101+AD101,0)</f>
        <v>1</v>
      </c>
      <c r="AF101" s="1541">
        <f>IFERROR(SUMIF('ACTIVITI_PLAN (LB0)'!$B:$B,$C101,'ACTIVITI_PLAN (LB0)'!AE:AE)/$K101+AE101,0)</f>
        <v>1</v>
      </c>
    </row>
    <row r="102" spans="1:32">
      <c r="A102" s="1577"/>
      <c r="B102" s="1578"/>
      <c r="C102" s="1577"/>
      <c r="D102" s="1577"/>
      <c r="E102" s="1579"/>
      <c r="F102" s="1579"/>
      <c r="G102" s="1580"/>
      <c r="H102" s="1581"/>
      <c r="I102" s="1581"/>
      <c r="J102" s="1582"/>
      <c r="K102" s="1581"/>
      <c r="L102" s="1583"/>
      <c r="M102" s="1584" t="s">
        <v>1811</v>
      </c>
      <c r="N102" s="1584"/>
      <c r="O102" s="1584">
        <f>IFERROR(MIN(1,METRADO!Q102/METRADO!$G101),0)</f>
        <v>0</v>
      </c>
      <c r="P102" s="1584">
        <f>IFERROR(MIN(1,METRADO!R102/METRADO!$G101),0)</f>
        <v>0</v>
      </c>
      <c r="Q102" s="1584">
        <f>IFERROR(MIN(1,METRADO!S102/METRADO!$G101),0)</f>
        <v>0</v>
      </c>
      <c r="R102" s="1584">
        <f>IFERROR(MIN(1,METRADO!T102/METRADO!$G101),0)</f>
        <v>0</v>
      </c>
      <c r="S102" s="1584">
        <f>IFERROR(MIN(1,METRADO!U102/METRADO!$G101),0)</f>
        <v>0</v>
      </c>
      <c r="T102" s="1584">
        <f>IFERROR(MIN(1,METRADO!V102/METRADO!$G101),0)</f>
        <v>0</v>
      </c>
      <c r="U102" s="1584">
        <f>IFERROR(MIN(1,METRADO!W102/METRADO!$G101),0)</f>
        <v>0</v>
      </c>
      <c r="V102" s="1584">
        <f>IFERROR(MIN(1,METRADO!X102/METRADO!$G101),0)</f>
        <v>0</v>
      </c>
      <c r="W102" s="1584">
        <f>IFERROR(MIN(1,METRADO!Y102/METRADO!$G101),0)</f>
        <v>0</v>
      </c>
      <c r="X102" s="1584">
        <f>IFERROR(MIN(1,METRADO!Z102/METRADO!$G101),0)</f>
        <v>0</v>
      </c>
      <c r="Y102" s="1584">
        <f>IFERROR(MIN(1,METRADO!AA102/METRADO!$G101),0)</f>
        <v>0</v>
      </c>
      <c r="Z102" s="1584">
        <f>IFERROR(MIN(1,METRADO!AB102/METRADO!$G101),0)</f>
        <v>0</v>
      </c>
      <c r="AA102" s="1584">
        <f>IFERROR(MIN(1,METRADO!AC102/METRADO!$G101),0)</f>
        <v>0</v>
      </c>
      <c r="AB102" s="1584">
        <f>IFERROR(MIN(1,METRADO!AD102/METRADO!$G101),0)</f>
        <v>0</v>
      </c>
      <c r="AC102" s="1584">
        <f>IFERROR(MIN(1,METRADO!AE102/METRADO!$G101),0)</f>
        <v>0</v>
      </c>
      <c r="AD102" s="1584">
        <f>IFERROR(MIN(1,METRADO!AF102/METRADO!$G101),0)</f>
        <v>0</v>
      </c>
      <c r="AE102" s="1584">
        <f>IFERROR(MIN(1,METRADO!AG102/METRADO!$G101),0)</f>
        <v>0</v>
      </c>
      <c r="AF102" s="1584">
        <f>IFERROR(MIN(1,METRADO!AH102/METRADO!$G101),0)</f>
        <v>0</v>
      </c>
    </row>
    <row r="103" spans="1:32" ht="24">
      <c r="A103" s="1534"/>
      <c r="B103" s="1535">
        <f>MAX(O104:AF104)</f>
        <v>0</v>
      </c>
      <c r="C103" s="1534" t="str">
        <f>'P6-2'!E42</f>
        <v>A1390</v>
      </c>
      <c r="D103" s="1449" t="str">
        <f>'P6-2'!F42</f>
        <v>Suministro y montaje de línea 2" AA1B - Contratista: tubería + accesorios 2" (válv. check y bola, bridas SW, empaques, s</v>
      </c>
      <c r="E103" s="1536">
        <f>VLOOKUP($C103,'P6-2'!$E$3:$I$90,MATCH('P6-2'!$H$2,'P6-2'!$E$2:$I$2,0),FALSE)</f>
        <v>46248</v>
      </c>
      <c r="F103" s="1536">
        <f>VLOOKUP($C103,'P6-2'!$E$3:$I$90,MATCH('P6-2'!$I$2,'P6-2'!$E$2:$I$2,0),FALSE)</f>
        <v>46297</v>
      </c>
      <c r="G103" s="1537">
        <f>VLOOKUP($C103,'P6-2'!$E$3:$I$90,3,FALSE)</f>
        <v>36</v>
      </c>
      <c r="H103" s="1538">
        <f>'P6-2'!B42</f>
        <v>1</v>
      </c>
      <c r="I103" s="1538" t="str">
        <f>'P6-2'!C42</f>
        <v>Glb.</v>
      </c>
      <c r="J103" s="1539">
        <f>IFERROR($K103/$H103,0)</f>
        <v>886.01504761904755</v>
      </c>
      <c r="K103" s="1538">
        <f>'P6-2'!D42</f>
        <v>886.01504761904755</v>
      </c>
      <c r="L103" s="1540">
        <f>IFERROR($K103/$K$9,0)</f>
        <v>0.10862542418823307</v>
      </c>
      <c r="M103" s="1457" t="s">
        <v>1862</v>
      </c>
      <c r="N103" s="1457"/>
      <c r="O103" s="1541">
        <f>IFERROR(SUMIF('ACTIVITI_PLAN (LB0)'!$B:$B,$C103,'ACTIVITI_PLAN (LB0)'!N:N)/$K103+N103,0)</f>
        <v>0</v>
      </c>
      <c r="P103" s="1541">
        <f>IFERROR(SUMIF('ACTIVITI_PLAN (LB0)'!$B:$B,$C103,'ACTIVITI_PLAN (LB0)'!O:O)/$K103+O103,0)</f>
        <v>0</v>
      </c>
      <c r="Q103" s="1541">
        <f>IFERROR(SUMIF('ACTIVITI_PLAN (LB0)'!$B:$B,$C103,'ACTIVITI_PLAN (LB0)'!P:P)/$K103+P103,0)</f>
        <v>0</v>
      </c>
      <c r="R103" s="1541">
        <f>IFERROR(SUMIF('ACTIVITI_PLAN (LB0)'!$B:$B,$C103,'ACTIVITI_PLAN (LB0)'!Q:Q)/$K103+Q103,0)</f>
        <v>0</v>
      </c>
      <c r="S103" s="1541">
        <f>IFERROR(SUMIF('ACTIVITI_PLAN (LB0)'!$B:$B,$C103,'ACTIVITI_PLAN (LB0)'!R:R)/$K103+R103,0)</f>
        <v>0</v>
      </c>
      <c r="T103" s="1541">
        <f>IFERROR(SUMIF('ACTIVITI_PLAN (LB0)'!$B:$B,$C103,'ACTIVITI_PLAN (LB0)'!S:S)/$K103+S103,0)</f>
        <v>0</v>
      </c>
      <c r="U103" s="1541">
        <f>IFERROR(SUMIF('ACTIVITI_PLAN (LB0)'!$B:$B,$C103,'ACTIVITI_PLAN (LB0)'!T:T)/$K103+T103,0)</f>
        <v>0</v>
      </c>
      <c r="V103" s="1541">
        <f>IFERROR(SUMIF('ACTIVITI_PLAN (LB0)'!$B:$B,$C103,'ACTIVITI_PLAN (LB0)'!U:U)/$K103+U103,0)</f>
        <v>0.13999999999999999</v>
      </c>
      <c r="W103" s="1541">
        <f>IFERROR(SUMIF('ACTIVITI_PLAN (LB0)'!$B:$B,$C103,'ACTIVITI_PLAN (LB0)'!V:V)/$K103+V103,0)</f>
        <v>0.27999999999999997</v>
      </c>
      <c r="X103" s="1541">
        <f>IFERROR(SUMIF('ACTIVITI_PLAN (LB0)'!$B:$B,$C103,'ACTIVITI_PLAN (LB0)'!W:W)/$K103+W103,0)</f>
        <v>0.41999999999999993</v>
      </c>
      <c r="Y103" s="1541">
        <f>IFERROR(SUMIF('ACTIVITI_PLAN (LB0)'!$B:$B,$C103,'ACTIVITI_PLAN (LB0)'!X:X)/$K103+X103,0)</f>
        <v>0.55999999999999994</v>
      </c>
      <c r="Z103" s="1541">
        <f>IFERROR(SUMIF('ACTIVITI_PLAN (LB0)'!$B:$B,$C103,'ACTIVITI_PLAN (LB0)'!Y:Y)/$K103+Y103,0)</f>
        <v>0.7</v>
      </c>
      <c r="AA103" s="1541">
        <f>IFERROR(SUMIF('ACTIVITI_PLAN (LB0)'!$B:$B,$C103,'ACTIVITI_PLAN (LB0)'!Z:Z)/$K103+Z103,0)</f>
        <v>0.84</v>
      </c>
      <c r="AB103" s="1541">
        <f>IFERROR(SUMIF('ACTIVITI_PLAN (LB0)'!$B:$B,$C103,'ACTIVITI_PLAN (LB0)'!AA:AA)/$K103+AA103,0)</f>
        <v>0.98</v>
      </c>
      <c r="AC103" s="1541">
        <f>IFERROR(SUMIF('ACTIVITI_PLAN (LB0)'!$B:$B,$C103,'ACTIVITI_PLAN (LB0)'!AB:AB)/$K103+AB103,0)</f>
        <v>1</v>
      </c>
      <c r="AD103" s="1541">
        <f>IFERROR(SUMIF('ACTIVITI_PLAN (LB0)'!$B:$B,$C103,'ACTIVITI_PLAN (LB0)'!AC:AC)/$K103+AC103,0)</f>
        <v>1</v>
      </c>
      <c r="AE103" s="1541">
        <f>IFERROR(SUMIF('ACTIVITI_PLAN (LB0)'!$B:$B,$C103,'ACTIVITI_PLAN (LB0)'!AD:AD)/$K103+AD103,0)</f>
        <v>1</v>
      </c>
      <c r="AF103" s="1541">
        <f>IFERROR(SUMIF('ACTIVITI_PLAN (LB0)'!$B:$B,$C103,'ACTIVITI_PLAN (LB0)'!AE:AE)/$K103+AE103,0)</f>
        <v>1</v>
      </c>
    </row>
    <row r="104" spans="1:32">
      <c r="A104" s="1577"/>
      <c r="B104" s="1578"/>
      <c r="C104" s="1577"/>
      <c r="D104" s="1577"/>
      <c r="E104" s="1579"/>
      <c r="F104" s="1579"/>
      <c r="G104" s="1580"/>
      <c r="H104" s="1581"/>
      <c r="I104" s="1581"/>
      <c r="J104" s="1582"/>
      <c r="K104" s="1581"/>
      <c r="L104" s="1583"/>
      <c r="M104" s="1584" t="s">
        <v>1811</v>
      </c>
      <c r="N104" s="1584"/>
      <c r="O104" s="1584">
        <f>IFERROR(MIN(1,METRADO!Q104/METRADO!$G103),0)</f>
        <v>0</v>
      </c>
      <c r="P104" s="1584">
        <f>IFERROR(MIN(1,METRADO!R104/METRADO!$G103),0)</f>
        <v>0</v>
      </c>
      <c r="Q104" s="1584">
        <f>IFERROR(MIN(1,METRADO!S104/METRADO!$G103),0)</f>
        <v>0</v>
      </c>
      <c r="R104" s="1584">
        <f>IFERROR(MIN(1,METRADO!T104/METRADO!$G103),0)</f>
        <v>0</v>
      </c>
      <c r="S104" s="1584">
        <f>IFERROR(MIN(1,METRADO!U104/METRADO!$G103),0)</f>
        <v>0</v>
      </c>
      <c r="T104" s="1584">
        <f>IFERROR(MIN(1,METRADO!V104/METRADO!$G103),0)</f>
        <v>0</v>
      </c>
      <c r="U104" s="1584">
        <f>IFERROR(MIN(1,METRADO!W104/METRADO!$G103),0)</f>
        <v>0</v>
      </c>
      <c r="V104" s="1584">
        <f>IFERROR(MIN(1,METRADO!X104/METRADO!$G103),0)</f>
        <v>0</v>
      </c>
      <c r="W104" s="1584">
        <f>IFERROR(MIN(1,METRADO!Y104/METRADO!$G103),0)</f>
        <v>0</v>
      </c>
      <c r="X104" s="1584">
        <f>IFERROR(MIN(1,METRADO!Z104/METRADO!$G103),0)</f>
        <v>0</v>
      </c>
      <c r="Y104" s="1584">
        <f>IFERROR(MIN(1,METRADO!AA104/METRADO!$G103),0)</f>
        <v>0</v>
      </c>
      <c r="Z104" s="1584">
        <f>IFERROR(MIN(1,METRADO!AB104/METRADO!$G103),0)</f>
        <v>0</v>
      </c>
      <c r="AA104" s="1584">
        <f>IFERROR(MIN(1,METRADO!AC104/METRADO!$G103),0)</f>
        <v>0</v>
      </c>
      <c r="AB104" s="1584">
        <f>IFERROR(MIN(1,METRADO!AD104/METRADO!$G103),0)</f>
        <v>0</v>
      </c>
      <c r="AC104" s="1584">
        <f>IFERROR(MIN(1,METRADO!AE104/METRADO!$G103),0)</f>
        <v>0</v>
      </c>
      <c r="AD104" s="1584">
        <f>IFERROR(MIN(1,METRADO!AF104/METRADO!$G103),0)</f>
        <v>0</v>
      </c>
      <c r="AE104" s="1584">
        <f>IFERROR(MIN(1,METRADO!AG104/METRADO!$G103),0)</f>
        <v>0</v>
      </c>
      <c r="AF104" s="1584">
        <f>IFERROR(MIN(1,METRADO!AH104/METRADO!$G103),0)</f>
        <v>0</v>
      </c>
    </row>
    <row r="105" spans="1:32" s="1250" customFormat="1">
      <c r="A105" s="1585"/>
      <c r="B105" s="1586"/>
      <c r="C105" s="1585"/>
      <c r="D105" s="1587" t="s">
        <v>452</v>
      </c>
      <c r="E105" s="1588"/>
      <c r="F105" s="1588"/>
      <c r="G105" s="1589"/>
      <c r="H105" s="1589"/>
      <c r="I105" s="1590"/>
      <c r="J105" s="1591"/>
      <c r="K105" s="1589"/>
      <c r="L105" s="1592"/>
      <c r="M105" s="1593"/>
      <c r="N105" s="1593"/>
      <c r="O105" s="1594"/>
      <c r="P105" s="1594"/>
      <c r="Q105" s="1594"/>
      <c r="R105" s="1594"/>
      <c r="S105" s="1594"/>
      <c r="T105" s="1594"/>
      <c r="U105" s="1594"/>
      <c r="V105" s="1594"/>
      <c r="W105" s="1594"/>
      <c r="X105" s="1594"/>
      <c r="Y105" s="1594"/>
      <c r="Z105" s="1594"/>
      <c r="AA105" s="1594"/>
      <c r="AB105" s="1594"/>
      <c r="AC105" s="1594"/>
      <c r="AD105" s="1594"/>
      <c r="AE105" s="1594"/>
      <c r="AF105" s="1594"/>
    </row>
    <row r="106" spans="1:32">
      <c r="A106" s="1534"/>
      <c r="B106" s="1535">
        <f>MAX(O107:AF107)</f>
        <v>0</v>
      </c>
      <c r="C106" s="1534" t="str">
        <f>'P6-2'!E43</f>
        <v>A1400</v>
      </c>
      <c r="D106" s="1449" t="str">
        <f>'P6-2'!F43</f>
        <v>Aplicación de Tie-In M-001</v>
      </c>
      <c r="E106" s="1536">
        <f>VLOOKUP($C106,'P6-2'!$E$3:$I$90,MATCH('P6-2'!$H$2,'P6-2'!$E$2:$I$2,0),FALSE)</f>
        <v>46294</v>
      </c>
      <c r="F106" s="1536">
        <f>VLOOKUP($C106,'P6-2'!$E$3:$I$90,MATCH('P6-2'!$I$2,'P6-2'!$E$2:$I$2,0),FALSE)</f>
        <v>46297</v>
      </c>
      <c r="G106" s="1537">
        <f>VLOOKUP($C106,'P6-2'!$E$3:$I$90,3,FALSE)</f>
        <v>4</v>
      </c>
      <c r="H106" s="1538">
        <f>'P6-2'!B43</f>
        <v>1</v>
      </c>
      <c r="I106" s="1538" t="str">
        <f>'P6-2'!C43</f>
        <v>Glb.</v>
      </c>
      <c r="J106" s="1539">
        <f>IFERROR($K106/$H106,0)</f>
        <v>112</v>
      </c>
      <c r="K106" s="1538">
        <f>'P6-2'!D43</f>
        <v>112</v>
      </c>
      <c r="L106" s="1540">
        <f>IFERROR($K106/$K$9,0)</f>
        <v>1.3731197389678009E-2</v>
      </c>
      <c r="M106" s="1457" t="s">
        <v>1862</v>
      </c>
      <c r="N106" s="1457"/>
      <c r="O106" s="1541">
        <f>IFERROR(SUMIF('ACTIVITI_PLAN (LB0)'!$B:$B,$C106,'ACTIVITI_PLAN (LB0)'!N:N)/$K106+N106,0)</f>
        <v>0</v>
      </c>
      <c r="P106" s="1541">
        <f>IFERROR(SUMIF('ACTIVITI_PLAN (LB0)'!$B:$B,$C106,'ACTIVITI_PLAN (LB0)'!O:O)/$K106+O106,0)</f>
        <v>0</v>
      </c>
      <c r="Q106" s="1541">
        <f>IFERROR(SUMIF('ACTIVITI_PLAN (LB0)'!$B:$B,$C106,'ACTIVITI_PLAN (LB0)'!P:P)/$K106+P106,0)</f>
        <v>0</v>
      </c>
      <c r="R106" s="1541">
        <f>IFERROR(SUMIF('ACTIVITI_PLAN (LB0)'!$B:$B,$C106,'ACTIVITI_PLAN (LB0)'!Q:Q)/$K106+Q106,0)</f>
        <v>0</v>
      </c>
      <c r="S106" s="1541">
        <f>IFERROR(SUMIF('ACTIVITI_PLAN (LB0)'!$B:$B,$C106,'ACTIVITI_PLAN (LB0)'!R:R)/$K106+R106,0)</f>
        <v>0</v>
      </c>
      <c r="T106" s="1541">
        <f>IFERROR(SUMIF('ACTIVITI_PLAN (LB0)'!$B:$B,$C106,'ACTIVITI_PLAN (LB0)'!S:S)/$K106+S106,0)</f>
        <v>0</v>
      </c>
      <c r="U106" s="1541">
        <f>IFERROR(SUMIF('ACTIVITI_PLAN (LB0)'!$B:$B,$C106,'ACTIVITI_PLAN (LB0)'!T:T)/$K106+T106,0)</f>
        <v>0</v>
      </c>
      <c r="V106" s="1541">
        <f>IFERROR(SUMIF('ACTIVITI_PLAN (LB0)'!$B:$B,$C106,'ACTIVITI_PLAN (LB0)'!U:U)/$K106+U106,0)</f>
        <v>0</v>
      </c>
      <c r="W106" s="1541">
        <f>IFERROR(SUMIF('ACTIVITI_PLAN (LB0)'!$B:$B,$C106,'ACTIVITI_PLAN (LB0)'!V:V)/$K106+V106,0)</f>
        <v>0</v>
      </c>
      <c r="X106" s="1541">
        <f>IFERROR(SUMIF('ACTIVITI_PLAN (LB0)'!$B:$B,$C106,'ACTIVITI_PLAN (LB0)'!W:W)/$K106+W106,0)</f>
        <v>0</v>
      </c>
      <c r="Y106" s="1541">
        <f>IFERROR(SUMIF('ACTIVITI_PLAN (LB0)'!$B:$B,$C106,'ACTIVITI_PLAN (LB0)'!X:X)/$K106+X106,0)</f>
        <v>0</v>
      </c>
      <c r="Z106" s="1541">
        <f>IFERROR(SUMIF('ACTIVITI_PLAN (LB0)'!$B:$B,$C106,'ACTIVITI_PLAN (LB0)'!Y:Y)/$K106+Y106,0)</f>
        <v>0</v>
      </c>
      <c r="AA106" s="1541">
        <f>IFERROR(SUMIF('ACTIVITI_PLAN (LB0)'!$B:$B,$C106,'ACTIVITI_PLAN (LB0)'!Z:Z)/$K106+Z106,0)</f>
        <v>0</v>
      </c>
      <c r="AB106" s="1541">
        <f>IFERROR(SUMIF('ACTIVITI_PLAN (LB0)'!$B:$B,$C106,'ACTIVITI_PLAN (LB0)'!AA:AA)/$K106+AA106,0)</f>
        <v>0.75</v>
      </c>
      <c r="AC106" s="1541">
        <f>IFERROR(SUMIF('ACTIVITI_PLAN (LB0)'!$B:$B,$C106,'ACTIVITI_PLAN (LB0)'!AB:AB)/$K106+AB106,0)</f>
        <v>1</v>
      </c>
      <c r="AD106" s="1541">
        <f>IFERROR(SUMIF('ACTIVITI_PLAN (LB0)'!$B:$B,$C106,'ACTIVITI_PLAN (LB0)'!AC:AC)/$K106+AC106,0)</f>
        <v>1</v>
      </c>
      <c r="AE106" s="1541">
        <f>IFERROR(SUMIF('ACTIVITI_PLAN (LB0)'!$B:$B,$C106,'ACTIVITI_PLAN (LB0)'!AD:AD)/$K106+AD106,0)</f>
        <v>1</v>
      </c>
      <c r="AF106" s="1541">
        <f>IFERROR(SUMIF('ACTIVITI_PLAN (LB0)'!$B:$B,$C106,'ACTIVITI_PLAN (LB0)'!AE:AE)/$K106+AE106,0)</f>
        <v>1</v>
      </c>
    </row>
    <row r="107" spans="1:32">
      <c r="A107" s="1577"/>
      <c r="B107" s="1578"/>
      <c r="C107" s="1577"/>
      <c r="D107" s="1577"/>
      <c r="E107" s="1579"/>
      <c r="F107" s="1579"/>
      <c r="G107" s="1580"/>
      <c r="H107" s="1581"/>
      <c r="I107" s="1581"/>
      <c r="J107" s="1582"/>
      <c r="K107" s="1581"/>
      <c r="L107" s="1583"/>
      <c r="M107" s="1584" t="s">
        <v>1811</v>
      </c>
      <c r="N107" s="1584"/>
      <c r="O107" s="1584">
        <f>IFERROR(MIN(1,METRADO!Q107/METRADO!$G106),0)</f>
        <v>0</v>
      </c>
      <c r="P107" s="1584">
        <f>IFERROR(MIN(1,METRADO!R107/METRADO!$G106),0)</f>
        <v>0</v>
      </c>
      <c r="Q107" s="1584">
        <f>IFERROR(MIN(1,METRADO!S107/METRADO!$G106),0)</f>
        <v>0</v>
      </c>
      <c r="R107" s="1584">
        <f>IFERROR(MIN(1,METRADO!T107/METRADO!$G106),0)</f>
        <v>0</v>
      </c>
      <c r="S107" s="1584">
        <f>IFERROR(MIN(1,METRADO!U107/METRADO!$G106),0)</f>
        <v>0</v>
      </c>
      <c r="T107" s="1584">
        <f>IFERROR(MIN(1,METRADO!V107/METRADO!$G106),0)</f>
        <v>0</v>
      </c>
      <c r="U107" s="1584">
        <f>IFERROR(MIN(1,METRADO!W107/METRADO!$G106),0)</f>
        <v>0</v>
      </c>
      <c r="V107" s="1584">
        <f>IFERROR(MIN(1,METRADO!X107/METRADO!$G106),0)</f>
        <v>0</v>
      </c>
      <c r="W107" s="1584">
        <f>IFERROR(MIN(1,METRADO!Y107/METRADO!$G106),0)</f>
        <v>0</v>
      </c>
      <c r="X107" s="1584">
        <f>IFERROR(MIN(1,METRADO!Z107/METRADO!$G106),0)</f>
        <v>0</v>
      </c>
      <c r="Y107" s="1584">
        <f>IFERROR(MIN(1,METRADO!AA107/METRADO!$G106),0)</f>
        <v>0</v>
      </c>
      <c r="Z107" s="1584">
        <f>IFERROR(MIN(1,METRADO!AB107/METRADO!$G106),0)</f>
        <v>0</v>
      </c>
      <c r="AA107" s="1584">
        <f>IFERROR(MIN(1,METRADO!AC107/METRADO!$G106),0)</f>
        <v>0</v>
      </c>
      <c r="AB107" s="1584">
        <f>IFERROR(MIN(1,METRADO!AD107/METRADO!$G106),0)</f>
        <v>0</v>
      </c>
      <c r="AC107" s="1584">
        <f>IFERROR(MIN(1,METRADO!AE107/METRADO!$G106),0)</f>
        <v>0</v>
      </c>
      <c r="AD107" s="1584">
        <f>IFERROR(MIN(1,METRADO!AF107/METRADO!$G106),0)</f>
        <v>0</v>
      </c>
      <c r="AE107" s="1584">
        <f>IFERROR(MIN(1,METRADO!AG107/METRADO!$G106),0)</f>
        <v>0</v>
      </c>
      <c r="AF107" s="1584">
        <f>IFERROR(MIN(1,METRADO!AH107/METRADO!$G106),0)</f>
        <v>0</v>
      </c>
    </row>
    <row r="108" spans="1:32">
      <c r="A108" s="1534"/>
      <c r="B108" s="1535">
        <f>MAX(O109:AF109)</f>
        <v>0</v>
      </c>
      <c r="C108" s="1534" t="str">
        <f>'P6-2'!E44</f>
        <v>A1410</v>
      </c>
      <c r="D108" s="1449" t="str">
        <f>'P6-2'!F44</f>
        <v>Aplicación de Tie-In M-002</v>
      </c>
      <c r="E108" s="1536">
        <f>VLOOKUP($C108,'P6-2'!$E$3:$I$90,MATCH('P6-2'!$H$2,'P6-2'!$E$2:$I$2,0),FALSE)</f>
        <v>46300</v>
      </c>
      <c r="F108" s="1536">
        <f>VLOOKUP($C108,'P6-2'!$E$3:$I$90,MATCH('P6-2'!$I$2,'P6-2'!$E$2:$I$2,0),FALSE)</f>
        <v>46304</v>
      </c>
      <c r="G108" s="1537">
        <f>VLOOKUP($C108,'P6-2'!$E$3:$I$90,3,FALSE)</f>
        <v>4</v>
      </c>
      <c r="H108" s="1538">
        <f>'P6-2'!B44</f>
        <v>1</v>
      </c>
      <c r="I108" s="1538" t="str">
        <f>'P6-2'!C44</f>
        <v>Glb.</v>
      </c>
      <c r="J108" s="1539">
        <f>IFERROR($K108/$H108,0)</f>
        <v>112</v>
      </c>
      <c r="K108" s="1538">
        <f>'P6-2'!D44</f>
        <v>112</v>
      </c>
      <c r="L108" s="1540">
        <f>IFERROR($K108/$K$9,0)</f>
        <v>1.3731197389678009E-2</v>
      </c>
      <c r="M108" s="1457" t="s">
        <v>1862</v>
      </c>
      <c r="N108" s="1457"/>
      <c r="O108" s="1541">
        <f>IFERROR(SUMIF('ACTIVITI_PLAN (LB0)'!$B:$B,$C108,'ACTIVITI_PLAN (LB0)'!N:N)/$K108+N108,0)</f>
        <v>0</v>
      </c>
      <c r="P108" s="1541">
        <f>IFERROR(SUMIF('ACTIVITI_PLAN (LB0)'!$B:$B,$C108,'ACTIVITI_PLAN (LB0)'!O:O)/$K108+O108,0)</f>
        <v>0</v>
      </c>
      <c r="Q108" s="1541">
        <f>IFERROR(SUMIF('ACTIVITI_PLAN (LB0)'!$B:$B,$C108,'ACTIVITI_PLAN (LB0)'!P:P)/$K108+P108,0)</f>
        <v>0</v>
      </c>
      <c r="R108" s="1541">
        <f>IFERROR(SUMIF('ACTIVITI_PLAN (LB0)'!$B:$B,$C108,'ACTIVITI_PLAN (LB0)'!Q:Q)/$K108+Q108,0)</f>
        <v>0</v>
      </c>
      <c r="S108" s="1541">
        <f>IFERROR(SUMIF('ACTIVITI_PLAN (LB0)'!$B:$B,$C108,'ACTIVITI_PLAN (LB0)'!R:R)/$K108+R108,0)</f>
        <v>0</v>
      </c>
      <c r="T108" s="1541">
        <f>IFERROR(SUMIF('ACTIVITI_PLAN (LB0)'!$B:$B,$C108,'ACTIVITI_PLAN (LB0)'!S:S)/$K108+S108,0)</f>
        <v>0</v>
      </c>
      <c r="U108" s="1541">
        <f>IFERROR(SUMIF('ACTIVITI_PLAN (LB0)'!$B:$B,$C108,'ACTIVITI_PLAN (LB0)'!T:T)/$K108+T108,0)</f>
        <v>0</v>
      </c>
      <c r="V108" s="1541">
        <f>IFERROR(SUMIF('ACTIVITI_PLAN (LB0)'!$B:$B,$C108,'ACTIVITI_PLAN (LB0)'!U:U)/$K108+U108,0)</f>
        <v>0</v>
      </c>
      <c r="W108" s="1541">
        <f>IFERROR(SUMIF('ACTIVITI_PLAN (LB0)'!$B:$B,$C108,'ACTIVITI_PLAN (LB0)'!V:V)/$K108+V108,0)</f>
        <v>0</v>
      </c>
      <c r="X108" s="1541">
        <f>IFERROR(SUMIF('ACTIVITI_PLAN (LB0)'!$B:$B,$C108,'ACTIVITI_PLAN (LB0)'!W:W)/$K108+W108,0)</f>
        <v>0</v>
      </c>
      <c r="Y108" s="1541">
        <f>IFERROR(SUMIF('ACTIVITI_PLAN (LB0)'!$B:$B,$C108,'ACTIVITI_PLAN (LB0)'!X:X)/$K108+X108,0)</f>
        <v>0</v>
      </c>
      <c r="Z108" s="1541">
        <f>IFERROR(SUMIF('ACTIVITI_PLAN (LB0)'!$B:$B,$C108,'ACTIVITI_PLAN (LB0)'!Y:Y)/$K108+Y108,0)</f>
        <v>0</v>
      </c>
      <c r="AA108" s="1541">
        <f>IFERROR(SUMIF('ACTIVITI_PLAN (LB0)'!$B:$B,$C108,'ACTIVITI_PLAN (LB0)'!Z:Z)/$K108+Z108,0)</f>
        <v>0</v>
      </c>
      <c r="AB108" s="1541">
        <f>IFERROR(SUMIF('ACTIVITI_PLAN (LB0)'!$B:$B,$C108,'ACTIVITI_PLAN (LB0)'!AA:AA)/$K108+AA108,0)</f>
        <v>0</v>
      </c>
      <c r="AC108" s="1541">
        <f>IFERROR(SUMIF('ACTIVITI_PLAN (LB0)'!$B:$B,$C108,'ACTIVITI_PLAN (LB0)'!AB:AB)/$K108+AB108,0)</f>
        <v>0.79999999999999993</v>
      </c>
      <c r="AD108" s="1541">
        <f>IFERROR(SUMIF('ACTIVITI_PLAN (LB0)'!$B:$B,$C108,'ACTIVITI_PLAN (LB0)'!AC:AC)/$K108+AC108,0)</f>
        <v>0.99999999999999989</v>
      </c>
      <c r="AE108" s="1541">
        <f>IFERROR(SUMIF('ACTIVITI_PLAN (LB0)'!$B:$B,$C108,'ACTIVITI_PLAN (LB0)'!AD:AD)/$K108+AD108,0)</f>
        <v>0.99999999999999989</v>
      </c>
      <c r="AF108" s="1541">
        <f>IFERROR(SUMIF('ACTIVITI_PLAN (LB0)'!$B:$B,$C108,'ACTIVITI_PLAN (LB0)'!AE:AE)/$K108+AE108,0)</f>
        <v>0.99999999999999989</v>
      </c>
    </row>
    <row r="109" spans="1:32">
      <c r="A109" s="1577"/>
      <c r="B109" s="1578"/>
      <c r="C109" s="1577"/>
      <c r="D109" s="1577"/>
      <c r="E109" s="1579"/>
      <c r="F109" s="1579"/>
      <c r="G109" s="1580"/>
      <c r="H109" s="1581"/>
      <c r="I109" s="1581"/>
      <c r="J109" s="1582"/>
      <c r="K109" s="1581"/>
      <c r="L109" s="1583"/>
      <c r="M109" s="1584" t="s">
        <v>1811</v>
      </c>
      <c r="N109" s="1584"/>
      <c r="O109" s="1584">
        <f>IFERROR(MIN(1,METRADO!Q109/METRADO!$G108),0)</f>
        <v>0</v>
      </c>
      <c r="P109" s="1584">
        <f>IFERROR(MIN(1,METRADO!R109/METRADO!$G108),0)</f>
        <v>0</v>
      </c>
      <c r="Q109" s="1584">
        <f>IFERROR(MIN(1,METRADO!S109/METRADO!$G108),0)</f>
        <v>0</v>
      </c>
      <c r="R109" s="1584">
        <f>IFERROR(MIN(1,METRADO!T109/METRADO!$G108),0)</f>
        <v>0</v>
      </c>
      <c r="S109" s="1584">
        <f>IFERROR(MIN(1,METRADO!U109/METRADO!$G108),0)</f>
        <v>0</v>
      </c>
      <c r="T109" s="1584">
        <f>IFERROR(MIN(1,METRADO!V109/METRADO!$G108),0)</f>
        <v>0</v>
      </c>
      <c r="U109" s="1584">
        <f>IFERROR(MIN(1,METRADO!W109/METRADO!$G108),0)</f>
        <v>0</v>
      </c>
      <c r="V109" s="1584">
        <f>IFERROR(MIN(1,METRADO!X109/METRADO!$G108),0)</f>
        <v>0</v>
      </c>
      <c r="W109" s="1584">
        <f>IFERROR(MIN(1,METRADO!Y109/METRADO!$G108),0)</f>
        <v>0</v>
      </c>
      <c r="X109" s="1584">
        <f>IFERROR(MIN(1,METRADO!Z109/METRADO!$G108),0)</f>
        <v>0</v>
      </c>
      <c r="Y109" s="1584">
        <f>IFERROR(MIN(1,METRADO!AA109/METRADO!$G108),0)</f>
        <v>0</v>
      </c>
      <c r="Z109" s="1584">
        <f>IFERROR(MIN(1,METRADO!AB109/METRADO!$G108),0)</f>
        <v>0</v>
      </c>
      <c r="AA109" s="1584">
        <f>IFERROR(MIN(1,METRADO!AC109/METRADO!$G108),0)</f>
        <v>0</v>
      </c>
      <c r="AB109" s="1584">
        <f>IFERROR(MIN(1,METRADO!AD109/METRADO!$G108),0)</f>
        <v>0</v>
      </c>
      <c r="AC109" s="1584">
        <f>IFERROR(MIN(1,METRADO!AE109/METRADO!$G108),0)</f>
        <v>0</v>
      </c>
      <c r="AD109" s="1584">
        <f>IFERROR(MIN(1,METRADO!AF109/METRADO!$G108),0)</f>
        <v>0</v>
      </c>
      <c r="AE109" s="1584">
        <f>IFERROR(MIN(1,METRADO!AG109/METRADO!$G108),0)</f>
        <v>0</v>
      </c>
      <c r="AF109" s="1584">
        <f>IFERROR(MIN(1,METRADO!AH109/METRADO!$G108),0)</f>
        <v>0</v>
      </c>
    </row>
    <row r="110" spans="1:32" ht="24">
      <c r="A110" s="1534"/>
      <c r="B110" s="1535">
        <f>MAX(O111:AF111)</f>
        <v>0</v>
      </c>
      <c r="C110" s="1534" t="str">
        <f>'P6-2'!E45</f>
        <v>A1420</v>
      </c>
      <c r="D110" s="1449" t="str">
        <f>'P6-2'!F45</f>
        <v>SUMINISTRO Y MONTAJE DE FLG SO 150# RF STL A105 - 4" - AA1B</v>
      </c>
      <c r="E110" s="1536">
        <f>VLOOKUP($C110,'P6-2'!$E$3:$I$90,MATCH('P6-2'!$H$2,'P6-2'!$E$2:$I$2,0),FALSE)</f>
        <v>46307</v>
      </c>
      <c r="F110" s="1536">
        <f>VLOOKUP($C110,'P6-2'!$E$3:$I$90,MATCH('P6-2'!$I$2,'P6-2'!$E$2:$I$2,0),FALSE)</f>
        <v>46307</v>
      </c>
      <c r="G110" s="1537">
        <f>VLOOKUP($C110,'P6-2'!$E$3:$I$90,3,FALSE)</f>
        <v>1</v>
      </c>
      <c r="H110" s="1538">
        <f>'P6-2'!B45</f>
        <v>2</v>
      </c>
      <c r="I110" s="1538" t="str">
        <f>'P6-2'!C45</f>
        <v>UND</v>
      </c>
      <c r="J110" s="1539">
        <f>IFERROR($K110/$H110,0)</f>
        <v>4.9600000000000009</v>
      </c>
      <c r="K110" s="1538">
        <f>'P6-2'!D45</f>
        <v>9.9200000000000017</v>
      </c>
      <c r="L110" s="1540">
        <f>IFERROR($K110/$K$9,0)</f>
        <v>1.2161917688000524E-3</v>
      </c>
      <c r="M110" s="1457" t="s">
        <v>1862</v>
      </c>
      <c r="N110" s="1457"/>
      <c r="O110" s="1541">
        <f>IFERROR(SUMIF('ACTIVITI_PLAN (LB0)'!$B:$B,$C110,'ACTIVITI_PLAN (LB0)'!N:N)/$K110+N110,0)</f>
        <v>0</v>
      </c>
      <c r="P110" s="1541">
        <f>IFERROR(SUMIF('ACTIVITI_PLAN (LB0)'!$B:$B,$C110,'ACTIVITI_PLAN (LB0)'!O:O)/$K110+O110,0)</f>
        <v>0</v>
      </c>
      <c r="Q110" s="1541">
        <f>IFERROR(SUMIF('ACTIVITI_PLAN (LB0)'!$B:$B,$C110,'ACTIVITI_PLAN (LB0)'!P:P)/$K110+P110,0)</f>
        <v>0</v>
      </c>
      <c r="R110" s="1541">
        <f>IFERROR(SUMIF('ACTIVITI_PLAN (LB0)'!$B:$B,$C110,'ACTIVITI_PLAN (LB0)'!Q:Q)/$K110+Q110,0)</f>
        <v>0</v>
      </c>
      <c r="S110" s="1541">
        <f>IFERROR(SUMIF('ACTIVITI_PLAN (LB0)'!$B:$B,$C110,'ACTIVITI_PLAN (LB0)'!R:R)/$K110+R110,0)</f>
        <v>0</v>
      </c>
      <c r="T110" s="1541">
        <f>IFERROR(SUMIF('ACTIVITI_PLAN (LB0)'!$B:$B,$C110,'ACTIVITI_PLAN (LB0)'!S:S)/$K110+S110,0)</f>
        <v>0</v>
      </c>
      <c r="U110" s="1541">
        <f>IFERROR(SUMIF('ACTIVITI_PLAN (LB0)'!$B:$B,$C110,'ACTIVITI_PLAN (LB0)'!T:T)/$K110+T110,0)</f>
        <v>0</v>
      </c>
      <c r="V110" s="1541">
        <f>IFERROR(SUMIF('ACTIVITI_PLAN (LB0)'!$B:$B,$C110,'ACTIVITI_PLAN (LB0)'!U:U)/$K110+U110,0)</f>
        <v>0</v>
      </c>
      <c r="W110" s="1541">
        <f>IFERROR(SUMIF('ACTIVITI_PLAN (LB0)'!$B:$B,$C110,'ACTIVITI_PLAN (LB0)'!V:V)/$K110+V110,0)</f>
        <v>0</v>
      </c>
      <c r="X110" s="1541">
        <f>IFERROR(SUMIF('ACTIVITI_PLAN (LB0)'!$B:$B,$C110,'ACTIVITI_PLAN (LB0)'!W:W)/$K110+W110,0)</f>
        <v>0</v>
      </c>
      <c r="Y110" s="1541">
        <f>IFERROR(SUMIF('ACTIVITI_PLAN (LB0)'!$B:$B,$C110,'ACTIVITI_PLAN (LB0)'!X:X)/$K110+X110,0)</f>
        <v>0</v>
      </c>
      <c r="Z110" s="1541">
        <f>IFERROR(SUMIF('ACTIVITI_PLAN (LB0)'!$B:$B,$C110,'ACTIVITI_PLAN (LB0)'!Y:Y)/$K110+Y110,0)</f>
        <v>0</v>
      </c>
      <c r="AA110" s="1541">
        <f>IFERROR(SUMIF('ACTIVITI_PLAN (LB0)'!$B:$B,$C110,'ACTIVITI_PLAN (LB0)'!Z:Z)/$K110+Z110,0)</f>
        <v>0</v>
      </c>
      <c r="AB110" s="1541">
        <f>IFERROR(SUMIF('ACTIVITI_PLAN (LB0)'!$B:$B,$C110,'ACTIVITI_PLAN (LB0)'!AA:AA)/$K110+AA110,0)</f>
        <v>0</v>
      </c>
      <c r="AC110" s="1541">
        <f>IFERROR(SUMIF('ACTIVITI_PLAN (LB0)'!$B:$B,$C110,'ACTIVITI_PLAN (LB0)'!AB:AB)/$K110+AB110,0)</f>
        <v>0</v>
      </c>
      <c r="AD110" s="1541">
        <f>IFERROR(SUMIF('ACTIVITI_PLAN (LB0)'!$B:$B,$C110,'ACTIVITI_PLAN (LB0)'!AC:AC)/$K110+AC110,0)</f>
        <v>1</v>
      </c>
      <c r="AE110" s="1541">
        <f>IFERROR(SUMIF('ACTIVITI_PLAN (LB0)'!$B:$B,$C110,'ACTIVITI_PLAN (LB0)'!AD:AD)/$K110+AD110,0)</f>
        <v>1</v>
      </c>
      <c r="AF110" s="1541">
        <f>IFERROR(SUMIF('ACTIVITI_PLAN (LB0)'!$B:$B,$C110,'ACTIVITI_PLAN (LB0)'!AE:AE)/$K110+AE110,0)</f>
        <v>1</v>
      </c>
    </row>
    <row r="111" spans="1:32">
      <c r="A111" s="1577"/>
      <c r="B111" s="1578"/>
      <c r="C111" s="1577"/>
      <c r="D111" s="1577"/>
      <c r="E111" s="1579"/>
      <c r="F111" s="1579"/>
      <c r="G111" s="1580"/>
      <c r="H111" s="1581"/>
      <c r="I111" s="1581"/>
      <c r="J111" s="1582"/>
      <c r="K111" s="1581"/>
      <c r="L111" s="1583"/>
      <c r="M111" s="1584" t="s">
        <v>1811</v>
      </c>
      <c r="N111" s="1584"/>
      <c r="O111" s="1584">
        <f>IFERROR(MIN(1,METRADO!Q111/METRADO!$G110),0)</f>
        <v>0</v>
      </c>
      <c r="P111" s="1584">
        <f>IFERROR(MIN(1,METRADO!R111/METRADO!$G110),0)</f>
        <v>0</v>
      </c>
      <c r="Q111" s="1584">
        <f>IFERROR(MIN(1,METRADO!S111/METRADO!$G110),0)</f>
        <v>0</v>
      </c>
      <c r="R111" s="1584">
        <f>IFERROR(MIN(1,METRADO!T111/METRADO!$G110),0)</f>
        <v>0</v>
      </c>
      <c r="S111" s="1584">
        <f>IFERROR(MIN(1,METRADO!U111/METRADO!$G110),0)</f>
        <v>0</v>
      </c>
      <c r="T111" s="1584">
        <f>IFERROR(MIN(1,METRADO!V111/METRADO!$G110),0)</f>
        <v>0</v>
      </c>
      <c r="U111" s="1584">
        <f>IFERROR(MIN(1,METRADO!W111/METRADO!$G110),0)</f>
        <v>0</v>
      </c>
      <c r="V111" s="1584">
        <f>IFERROR(MIN(1,METRADO!X111/METRADO!$G110),0)</f>
        <v>0</v>
      </c>
      <c r="W111" s="1584">
        <f>IFERROR(MIN(1,METRADO!Y111/METRADO!$G110),0)</f>
        <v>0</v>
      </c>
      <c r="X111" s="1584">
        <f>IFERROR(MIN(1,METRADO!Z111/METRADO!$G110),0)</f>
        <v>0</v>
      </c>
      <c r="Y111" s="1584">
        <f>IFERROR(MIN(1,METRADO!AA111/METRADO!$G110),0)</f>
        <v>0</v>
      </c>
      <c r="Z111" s="1584">
        <f>IFERROR(MIN(1,METRADO!AB111/METRADO!$G110),0)</f>
        <v>0</v>
      </c>
      <c r="AA111" s="1584">
        <f>IFERROR(MIN(1,METRADO!AC111/METRADO!$G110),0)</f>
        <v>0</v>
      </c>
      <c r="AB111" s="1584">
        <f>IFERROR(MIN(1,METRADO!AD111/METRADO!$G110),0)</f>
        <v>0</v>
      </c>
      <c r="AC111" s="1584">
        <f>IFERROR(MIN(1,METRADO!AE111/METRADO!$G110),0)</f>
        <v>0</v>
      </c>
      <c r="AD111" s="1584">
        <f>IFERROR(MIN(1,METRADO!AF111/METRADO!$G110),0)</f>
        <v>0</v>
      </c>
      <c r="AE111" s="1584">
        <f>IFERROR(MIN(1,METRADO!AG111/METRADO!$G110),0)</f>
        <v>0</v>
      </c>
      <c r="AF111" s="1584">
        <f>IFERROR(MIN(1,METRADO!AH111/METRADO!$G110),0)</f>
        <v>0</v>
      </c>
    </row>
    <row r="112" spans="1:32" s="1250" customFormat="1">
      <c r="A112" s="1585"/>
      <c r="B112" s="1586"/>
      <c r="C112" s="1585"/>
      <c r="D112" s="1587" t="s">
        <v>1490</v>
      </c>
      <c r="E112" s="1588"/>
      <c r="F112" s="1588"/>
      <c r="G112" s="1589"/>
      <c r="H112" s="1589"/>
      <c r="I112" s="1590"/>
      <c r="J112" s="1591"/>
      <c r="K112" s="1589"/>
      <c r="L112" s="1592"/>
      <c r="M112" s="1593"/>
      <c r="N112" s="1593"/>
      <c r="O112" s="1594"/>
      <c r="P112" s="1594"/>
      <c r="Q112" s="1594"/>
      <c r="R112" s="1594"/>
      <c r="S112" s="1594"/>
      <c r="T112" s="1594"/>
      <c r="U112" s="1594"/>
      <c r="V112" s="1594"/>
      <c r="W112" s="1594"/>
      <c r="X112" s="1594"/>
      <c r="Y112" s="1594"/>
      <c r="Z112" s="1594"/>
      <c r="AA112" s="1594"/>
      <c r="AB112" s="1594"/>
      <c r="AC112" s="1594"/>
      <c r="AD112" s="1594"/>
      <c r="AE112" s="1594"/>
      <c r="AF112" s="1594"/>
    </row>
    <row r="113" spans="1:32" s="1250" customFormat="1">
      <c r="A113" s="1585"/>
      <c r="B113" s="1586"/>
      <c r="C113" s="1585"/>
      <c r="D113" s="1587" t="s">
        <v>1491</v>
      </c>
      <c r="E113" s="1588"/>
      <c r="F113" s="1588"/>
      <c r="G113" s="1589"/>
      <c r="H113" s="1589"/>
      <c r="I113" s="1590"/>
      <c r="J113" s="1591"/>
      <c r="K113" s="1589"/>
      <c r="L113" s="1592"/>
      <c r="M113" s="1593"/>
      <c r="N113" s="1593"/>
      <c r="O113" s="1594"/>
      <c r="P113" s="1594"/>
      <c r="Q113" s="1594"/>
      <c r="R113" s="1594"/>
      <c r="S113" s="1594"/>
      <c r="T113" s="1594"/>
      <c r="U113" s="1594"/>
      <c r="V113" s="1594"/>
      <c r="W113" s="1594"/>
      <c r="X113" s="1594"/>
      <c r="Y113" s="1594"/>
      <c r="Z113" s="1594"/>
      <c r="AA113" s="1594"/>
      <c r="AB113" s="1594"/>
      <c r="AC113" s="1594"/>
      <c r="AD113" s="1594"/>
      <c r="AE113" s="1594"/>
      <c r="AF113" s="1594"/>
    </row>
    <row r="114" spans="1:32" ht="24">
      <c r="A114" s="1534"/>
      <c r="B114" s="1535">
        <f>MAX(O115:AF115)</f>
        <v>0</v>
      </c>
      <c r="C114" s="1534" t="str">
        <f>'P6-2'!E46</f>
        <v>A1430</v>
      </c>
      <c r="D114" s="1449" t="str">
        <f>'P6-2'!F46</f>
        <v>Montaje e instalación de cubículo arrancador NEMA size 2m 480 V, 25HP, 3F, 60 Hz. - Size 2</v>
      </c>
      <c r="E114" s="1536">
        <f>VLOOKUP($C114,'P6-2'!$E$3:$I$90,MATCH('P6-2'!$H$2,'P6-2'!$E$2:$I$2,0),FALSE)</f>
        <v>46248</v>
      </c>
      <c r="F114" s="1536">
        <f>VLOOKUP($C114,'P6-2'!$E$3:$I$90,MATCH('P6-2'!$I$2,'P6-2'!$E$2:$I$2,0),FALSE)</f>
        <v>46253</v>
      </c>
      <c r="G114" s="1537">
        <f>VLOOKUP($C114,'P6-2'!$E$3:$I$90,3,FALSE)</f>
        <v>4</v>
      </c>
      <c r="H114" s="1538">
        <f>'P6-2'!B46</f>
        <v>2</v>
      </c>
      <c r="I114" s="1538" t="str">
        <f>'P6-2'!C46</f>
        <v>UND</v>
      </c>
      <c r="J114" s="1539">
        <f>IFERROR($K114/$H114,0)</f>
        <v>49.6</v>
      </c>
      <c r="K114" s="1538">
        <f>'P6-2'!D46</f>
        <v>99.2</v>
      </c>
      <c r="L114" s="1540">
        <f>IFERROR($K114/$K$9,0)</f>
        <v>1.2161917688000522E-2</v>
      </c>
      <c r="M114" s="1457" t="s">
        <v>1862</v>
      </c>
      <c r="N114" s="1457"/>
      <c r="O114" s="1541">
        <f>IFERROR(SUMIF('ACTIVITI_PLAN (LB0)'!$B:$B,$C114,'ACTIVITI_PLAN (LB0)'!N:N)/$K114+N114,0)</f>
        <v>0</v>
      </c>
      <c r="P114" s="1541">
        <f>IFERROR(SUMIF('ACTIVITI_PLAN (LB0)'!$B:$B,$C114,'ACTIVITI_PLAN (LB0)'!O:O)/$K114+O114,0)</f>
        <v>0</v>
      </c>
      <c r="Q114" s="1541">
        <f>IFERROR(SUMIF('ACTIVITI_PLAN (LB0)'!$B:$B,$C114,'ACTIVITI_PLAN (LB0)'!P:P)/$K114+P114,0)</f>
        <v>0</v>
      </c>
      <c r="R114" s="1541">
        <f>IFERROR(SUMIF('ACTIVITI_PLAN (LB0)'!$B:$B,$C114,'ACTIVITI_PLAN (LB0)'!Q:Q)/$K114+Q114,0)</f>
        <v>0</v>
      </c>
      <c r="S114" s="1541">
        <f>IFERROR(SUMIF('ACTIVITI_PLAN (LB0)'!$B:$B,$C114,'ACTIVITI_PLAN (LB0)'!R:R)/$K114+R114,0)</f>
        <v>0</v>
      </c>
      <c r="T114" s="1541">
        <f>IFERROR(SUMIF('ACTIVITI_PLAN (LB0)'!$B:$B,$C114,'ACTIVITI_PLAN (LB0)'!S:S)/$K114+S114,0)</f>
        <v>0</v>
      </c>
      <c r="U114" s="1541">
        <f>IFERROR(SUMIF('ACTIVITI_PLAN (LB0)'!$B:$B,$C114,'ACTIVITI_PLAN (LB0)'!T:T)/$K114+T114,0)</f>
        <v>0</v>
      </c>
      <c r="V114" s="1541">
        <f>IFERROR(SUMIF('ACTIVITI_PLAN (LB0)'!$B:$B,$C114,'ACTIVITI_PLAN (LB0)'!U:U)/$K114+U114,0)</f>
        <v>1</v>
      </c>
      <c r="W114" s="1541">
        <f>IFERROR(SUMIF('ACTIVITI_PLAN (LB0)'!$B:$B,$C114,'ACTIVITI_PLAN (LB0)'!V:V)/$K114+V114,0)</f>
        <v>1</v>
      </c>
      <c r="X114" s="1541">
        <f>IFERROR(SUMIF('ACTIVITI_PLAN (LB0)'!$B:$B,$C114,'ACTIVITI_PLAN (LB0)'!W:W)/$K114+W114,0)</f>
        <v>1</v>
      </c>
      <c r="Y114" s="1541">
        <f>IFERROR(SUMIF('ACTIVITI_PLAN (LB0)'!$B:$B,$C114,'ACTIVITI_PLAN (LB0)'!X:X)/$K114+X114,0)</f>
        <v>1</v>
      </c>
      <c r="Z114" s="1541">
        <f>IFERROR(SUMIF('ACTIVITI_PLAN (LB0)'!$B:$B,$C114,'ACTIVITI_PLAN (LB0)'!Y:Y)/$K114+Y114,0)</f>
        <v>1</v>
      </c>
      <c r="AA114" s="1541">
        <f>IFERROR(SUMIF('ACTIVITI_PLAN (LB0)'!$B:$B,$C114,'ACTIVITI_PLAN (LB0)'!Z:Z)/$K114+Z114,0)</f>
        <v>1</v>
      </c>
      <c r="AB114" s="1541">
        <f>IFERROR(SUMIF('ACTIVITI_PLAN (LB0)'!$B:$B,$C114,'ACTIVITI_PLAN (LB0)'!AA:AA)/$K114+AA114,0)</f>
        <v>1</v>
      </c>
      <c r="AC114" s="1541">
        <f>IFERROR(SUMIF('ACTIVITI_PLAN (LB0)'!$B:$B,$C114,'ACTIVITI_PLAN (LB0)'!AB:AB)/$K114+AB114,0)</f>
        <v>1</v>
      </c>
      <c r="AD114" s="1541">
        <f>IFERROR(SUMIF('ACTIVITI_PLAN (LB0)'!$B:$B,$C114,'ACTIVITI_PLAN (LB0)'!AC:AC)/$K114+AC114,0)</f>
        <v>1</v>
      </c>
      <c r="AE114" s="1541">
        <f>IFERROR(SUMIF('ACTIVITI_PLAN (LB0)'!$B:$B,$C114,'ACTIVITI_PLAN (LB0)'!AD:AD)/$K114+AD114,0)</f>
        <v>1</v>
      </c>
      <c r="AF114" s="1541">
        <f>IFERROR(SUMIF('ACTIVITI_PLAN (LB0)'!$B:$B,$C114,'ACTIVITI_PLAN (LB0)'!AE:AE)/$K114+AE114,0)</f>
        <v>1</v>
      </c>
    </row>
    <row r="115" spans="1:32">
      <c r="A115" s="1577"/>
      <c r="B115" s="1578"/>
      <c r="C115" s="1577"/>
      <c r="D115" s="1577"/>
      <c r="E115" s="1579"/>
      <c r="F115" s="1579"/>
      <c r="G115" s="1580"/>
      <c r="H115" s="1581"/>
      <c r="I115" s="1581"/>
      <c r="J115" s="1582"/>
      <c r="K115" s="1581"/>
      <c r="L115" s="1583"/>
      <c r="M115" s="1584" t="s">
        <v>1811</v>
      </c>
      <c r="N115" s="1584"/>
      <c r="O115" s="1584">
        <f>IFERROR(MIN(1,METRADO!Q115/METRADO!$G114),0)</f>
        <v>0</v>
      </c>
      <c r="P115" s="1584">
        <f>IFERROR(MIN(1,METRADO!R115/METRADO!$G114),0)</f>
        <v>0</v>
      </c>
      <c r="Q115" s="1584">
        <f>IFERROR(MIN(1,METRADO!S115/METRADO!$G114),0)</f>
        <v>0</v>
      </c>
      <c r="R115" s="1584">
        <f>IFERROR(MIN(1,METRADO!T115/METRADO!$G114),0)</f>
        <v>0</v>
      </c>
      <c r="S115" s="1584">
        <f>IFERROR(MIN(1,METRADO!U115/METRADO!$G114),0)</f>
        <v>0</v>
      </c>
      <c r="T115" s="1584">
        <f>IFERROR(MIN(1,METRADO!V115/METRADO!$G114),0)</f>
        <v>0</v>
      </c>
      <c r="U115" s="1584">
        <f>IFERROR(MIN(1,METRADO!W115/METRADO!$G114),0)</f>
        <v>0</v>
      </c>
      <c r="V115" s="1584">
        <f>IFERROR(MIN(1,METRADO!X115/METRADO!$G114),0)</f>
        <v>0</v>
      </c>
      <c r="W115" s="1584">
        <f>IFERROR(MIN(1,METRADO!Y115/METRADO!$G114),0)</f>
        <v>0</v>
      </c>
      <c r="X115" s="1584">
        <f>IFERROR(MIN(1,METRADO!Z115/METRADO!$G114),0)</f>
        <v>0</v>
      </c>
      <c r="Y115" s="1584">
        <f>IFERROR(MIN(1,METRADO!AA115/METRADO!$G114),0)</f>
        <v>0</v>
      </c>
      <c r="Z115" s="1584">
        <f>IFERROR(MIN(1,METRADO!AB115/METRADO!$G114),0)</f>
        <v>0</v>
      </c>
      <c r="AA115" s="1584">
        <f>IFERROR(MIN(1,METRADO!AC115/METRADO!$G114),0)</f>
        <v>0</v>
      </c>
      <c r="AB115" s="1584">
        <f>IFERROR(MIN(1,METRADO!AD115/METRADO!$G114),0)</f>
        <v>0</v>
      </c>
      <c r="AC115" s="1584">
        <f>IFERROR(MIN(1,METRADO!AE115/METRADO!$G114),0)</f>
        <v>0</v>
      </c>
      <c r="AD115" s="1584">
        <f>IFERROR(MIN(1,METRADO!AF115/METRADO!$G114),0)</f>
        <v>0</v>
      </c>
      <c r="AE115" s="1584">
        <f>IFERROR(MIN(1,METRADO!AG115/METRADO!$G114),0)</f>
        <v>0</v>
      </c>
      <c r="AF115" s="1584">
        <f>IFERROR(MIN(1,METRADO!AH115/METRADO!$G114),0)</f>
        <v>0</v>
      </c>
    </row>
    <row r="116" spans="1:32" ht="24">
      <c r="A116" s="1534"/>
      <c r="B116" s="1535">
        <f>MAX(O117:AF117)</f>
        <v>0</v>
      </c>
      <c r="C116" s="1534" t="str">
        <f>'P6-2'!E47</f>
        <v>A1440</v>
      </c>
      <c r="D116" s="1449" t="str">
        <f>'P6-2'!F47</f>
        <v>Caja de conexiones 500x400x150 mm, NEMA 4, 100A, 3F; incluye barras de cobre 100A, bornes y protección contra contactos</v>
      </c>
      <c r="E116" s="1536">
        <f>VLOOKUP($C116,'P6-2'!$E$3:$I$90,MATCH('P6-2'!$H$2,'P6-2'!$E$2:$I$2,0),FALSE)</f>
        <v>46254</v>
      </c>
      <c r="F116" s="1536">
        <f>VLOOKUP($C116,'P6-2'!$E$3:$I$90,MATCH('P6-2'!$I$2,'P6-2'!$E$2:$I$2,0),FALSE)</f>
        <v>46262</v>
      </c>
      <c r="G116" s="1537">
        <f>VLOOKUP($C116,'P6-2'!$E$3:$I$90,3,FALSE)</f>
        <v>7</v>
      </c>
      <c r="H116" s="1538">
        <f>'P6-2'!B47</f>
        <v>7</v>
      </c>
      <c r="I116" s="1538" t="str">
        <f>'P6-2'!C47</f>
        <v>UND</v>
      </c>
      <c r="J116" s="1539">
        <f>IFERROR($K116/$H116,0)</f>
        <v>16.8</v>
      </c>
      <c r="K116" s="1538">
        <f>'P6-2'!D47</f>
        <v>117.6</v>
      </c>
      <c r="L116" s="1540">
        <f>IFERROR($K116/$K$9,0)</f>
        <v>1.4417757259161909E-2</v>
      </c>
      <c r="M116" s="1457" t="s">
        <v>1862</v>
      </c>
      <c r="N116" s="1457"/>
      <c r="O116" s="1541">
        <f>IFERROR(SUMIF('ACTIVITI_PLAN (LB0)'!$B:$B,$C116,'ACTIVITI_PLAN (LB0)'!N:N)/$K116+N116,0)</f>
        <v>0</v>
      </c>
      <c r="P116" s="1541">
        <f>IFERROR(SUMIF('ACTIVITI_PLAN (LB0)'!$B:$B,$C116,'ACTIVITI_PLAN (LB0)'!O:O)/$K116+O116,0)</f>
        <v>0</v>
      </c>
      <c r="Q116" s="1541">
        <f>IFERROR(SUMIF('ACTIVITI_PLAN (LB0)'!$B:$B,$C116,'ACTIVITI_PLAN (LB0)'!P:P)/$K116+P116,0)</f>
        <v>0</v>
      </c>
      <c r="R116" s="1541">
        <f>IFERROR(SUMIF('ACTIVITI_PLAN (LB0)'!$B:$B,$C116,'ACTIVITI_PLAN (LB0)'!Q:Q)/$K116+Q116,0)</f>
        <v>0</v>
      </c>
      <c r="S116" s="1541">
        <f>IFERROR(SUMIF('ACTIVITI_PLAN (LB0)'!$B:$B,$C116,'ACTIVITI_PLAN (LB0)'!R:R)/$K116+R116,0)</f>
        <v>0</v>
      </c>
      <c r="T116" s="1541">
        <f>IFERROR(SUMIF('ACTIVITI_PLAN (LB0)'!$B:$B,$C116,'ACTIVITI_PLAN (LB0)'!S:S)/$K116+S116,0)</f>
        <v>0</v>
      </c>
      <c r="U116" s="1541">
        <f>IFERROR(SUMIF('ACTIVITI_PLAN (LB0)'!$B:$B,$C116,'ACTIVITI_PLAN (LB0)'!T:T)/$K116+T116,0)</f>
        <v>0</v>
      </c>
      <c r="V116" s="1541">
        <f>IFERROR(SUMIF('ACTIVITI_PLAN (LB0)'!$B:$B,$C116,'ACTIVITI_PLAN (LB0)'!U:U)/$K116+U116,0)</f>
        <v>0.11111111111111112</v>
      </c>
      <c r="W116" s="1541">
        <f>IFERROR(SUMIF('ACTIVITI_PLAN (LB0)'!$B:$B,$C116,'ACTIVITI_PLAN (LB0)'!V:V)/$K116+V116,0)</f>
        <v>0.88888888888888884</v>
      </c>
      <c r="X116" s="1541">
        <f>IFERROR(SUMIF('ACTIVITI_PLAN (LB0)'!$B:$B,$C116,'ACTIVITI_PLAN (LB0)'!W:W)/$K116+W116,0)</f>
        <v>1</v>
      </c>
      <c r="Y116" s="1541">
        <f>IFERROR(SUMIF('ACTIVITI_PLAN (LB0)'!$B:$B,$C116,'ACTIVITI_PLAN (LB0)'!X:X)/$K116+X116,0)</f>
        <v>1</v>
      </c>
      <c r="Z116" s="1541">
        <f>IFERROR(SUMIF('ACTIVITI_PLAN (LB0)'!$B:$B,$C116,'ACTIVITI_PLAN (LB0)'!Y:Y)/$K116+Y116,0)</f>
        <v>1</v>
      </c>
      <c r="AA116" s="1541">
        <f>IFERROR(SUMIF('ACTIVITI_PLAN (LB0)'!$B:$B,$C116,'ACTIVITI_PLAN (LB0)'!Z:Z)/$K116+Z116,0)</f>
        <v>1</v>
      </c>
      <c r="AB116" s="1541">
        <f>IFERROR(SUMIF('ACTIVITI_PLAN (LB0)'!$B:$B,$C116,'ACTIVITI_PLAN (LB0)'!AA:AA)/$K116+AA116,0)</f>
        <v>1</v>
      </c>
      <c r="AC116" s="1541">
        <f>IFERROR(SUMIF('ACTIVITI_PLAN (LB0)'!$B:$B,$C116,'ACTIVITI_PLAN (LB0)'!AB:AB)/$K116+AB116,0)</f>
        <v>1</v>
      </c>
      <c r="AD116" s="1541">
        <f>IFERROR(SUMIF('ACTIVITI_PLAN (LB0)'!$B:$B,$C116,'ACTIVITI_PLAN (LB0)'!AC:AC)/$K116+AC116,0)</f>
        <v>1</v>
      </c>
      <c r="AE116" s="1541">
        <f>IFERROR(SUMIF('ACTIVITI_PLAN (LB0)'!$B:$B,$C116,'ACTIVITI_PLAN (LB0)'!AD:AD)/$K116+AD116,0)</f>
        <v>1</v>
      </c>
      <c r="AF116" s="1541">
        <f>IFERROR(SUMIF('ACTIVITI_PLAN (LB0)'!$B:$B,$C116,'ACTIVITI_PLAN (LB0)'!AE:AE)/$K116+AE116,0)</f>
        <v>1</v>
      </c>
    </row>
    <row r="117" spans="1:32">
      <c r="A117" s="1577"/>
      <c r="B117" s="1578"/>
      <c r="C117" s="1577"/>
      <c r="D117" s="1577"/>
      <c r="E117" s="1579"/>
      <c r="F117" s="1579"/>
      <c r="G117" s="1580"/>
      <c r="H117" s="1581"/>
      <c r="I117" s="1581"/>
      <c r="J117" s="1582"/>
      <c r="K117" s="1581"/>
      <c r="L117" s="1583"/>
      <c r="M117" s="1584" t="s">
        <v>1811</v>
      </c>
      <c r="N117" s="1584"/>
      <c r="O117" s="1584">
        <f>IFERROR(MIN(1,METRADO!Q117/METRADO!$G116),0)</f>
        <v>0</v>
      </c>
      <c r="P117" s="1584">
        <f>IFERROR(MIN(1,METRADO!R117/METRADO!$G116),0)</f>
        <v>0</v>
      </c>
      <c r="Q117" s="1584">
        <f>IFERROR(MIN(1,METRADO!S117/METRADO!$G116),0)</f>
        <v>0</v>
      </c>
      <c r="R117" s="1584">
        <f>IFERROR(MIN(1,METRADO!T117/METRADO!$G116),0)</f>
        <v>0</v>
      </c>
      <c r="S117" s="1584">
        <f>IFERROR(MIN(1,METRADO!U117/METRADO!$G116),0)</f>
        <v>0</v>
      </c>
      <c r="T117" s="1584">
        <f>IFERROR(MIN(1,METRADO!V117/METRADO!$G116),0)</f>
        <v>0</v>
      </c>
      <c r="U117" s="1584">
        <f>IFERROR(MIN(1,METRADO!W117/METRADO!$G116),0)</f>
        <v>0</v>
      </c>
      <c r="V117" s="1584">
        <f>IFERROR(MIN(1,METRADO!X117/METRADO!$G116),0)</f>
        <v>0</v>
      </c>
      <c r="W117" s="1584">
        <f>IFERROR(MIN(1,METRADO!Y117/METRADO!$G116),0)</f>
        <v>0</v>
      </c>
      <c r="X117" s="1584">
        <f>IFERROR(MIN(1,METRADO!Z117/METRADO!$G116),0)</f>
        <v>0</v>
      </c>
      <c r="Y117" s="1584">
        <f>IFERROR(MIN(1,METRADO!AA117/METRADO!$G116),0)</f>
        <v>0</v>
      </c>
      <c r="Z117" s="1584">
        <f>IFERROR(MIN(1,METRADO!AB117/METRADO!$G116),0)</f>
        <v>0</v>
      </c>
      <c r="AA117" s="1584">
        <f>IFERROR(MIN(1,METRADO!AC117/METRADO!$G116),0)</f>
        <v>0</v>
      </c>
      <c r="AB117" s="1584">
        <f>IFERROR(MIN(1,METRADO!AD117/METRADO!$G116),0)</f>
        <v>0</v>
      </c>
      <c r="AC117" s="1584">
        <f>IFERROR(MIN(1,METRADO!AE117/METRADO!$G116),0)</f>
        <v>0</v>
      </c>
      <c r="AD117" s="1584">
        <f>IFERROR(MIN(1,METRADO!AF117/METRADO!$G116),0)</f>
        <v>0</v>
      </c>
      <c r="AE117" s="1584">
        <f>IFERROR(MIN(1,METRADO!AG117/METRADO!$G116),0)</f>
        <v>0</v>
      </c>
      <c r="AF117" s="1584">
        <f>IFERROR(MIN(1,METRADO!AH117/METRADO!$G116),0)</f>
        <v>0</v>
      </c>
    </row>
    <row r="118" spans="1:32" ht="36">
      <c r="A118" s="1534"/>
      <c r="B118" s="1535">
        <f>MAX(O119:AF119)</f>
        <v>0</v>
      </c>
      <c r="C118" s="1534" t="str">
        <f>'P6-2'!E48</f>
        <v>A1450</v>
      </c>
      <c r="D118" s="1449" t="str">
        <f>'P6-2'!F48</f>
        <v>Botonera de campo NEMA 4 con parada de emergencia tipo hongo, piloto LED y JOG; TAGs 1760-PU-33001/02-N y 33101@33105-N</v>
      </c>
      <c r="E118" s="1536">
        <f>VLOOKUP($C118,'P6-2'!$E$3:$I$90,MATCH('P6-2'!$H$2,'P6-2'!$E$2:$I$2,0),FALSE)</f>
        <v>46265</v>
      </c>
      <c r="F118" s="1536">
        <f>VLOOKUP($C118,'P6-2'!$E$3:$I$90,MATCH('P6-2'!$I$2,'P6-2'!$E$2:$I$2,0),FALSE)</f>
        <v>46273</v>
      </c>
      <c r="G118" s="1537">
        <f>VLOOKUP($C118,'P6-2'!$E$3:$I$90,3,FALSE)</f>
        <v>7</v>
      </c>
      <c r="H118" s="1538">
        <f>'P6-2'!B48</f>
        <v>7</v>
      </c>
      <c r="I118" s="1538" t="str">
        <f>'P6-2'!C48</f>
        <v>UND</v>
      </c>
      <c r="J118" s="1539">
        <f>IFERROR($K118/$H118,0)</f>
        <v>16.8</v>
      </c>
      <c r="K118" s="1538">
        <f>'P6-2'!D48</f>
        <v>117.6</v>
      </c>
      <c r="L118" s="1540">
        <f>IFERROR($K118/$K$9,0)</f>
        <v>1.4417757259161909E-2</v>
      </c>
      <c r="M118" s="1457" t="s">
        <v>1862</v>
      </c>
      <c r="N118" s="1457"/>
      <c r="O118" s="1541">
        <f>IFERROR(SUMIF('ACTIVITI_PLAN (LB0)'!$B:$B,$C118,'ACTIVITI_PLAN (LB0)'!N:N)/$K118+N118,0)</f>
        <v>0</v>
      </c>
      <c r="P118" s="1541">
        <f>IFERROR(SUMIF('ACTIVITI_PLAN (LB0)'!$B:$B,$C118,'ACTIVITI_PLAN (LB0)'!O:O)/$K118+O118,0)</f>
        <v>0</v>
      </c>
      <c r="Q118" s="1541">
        <f>IFERROR(SUMIF('ACTIVITI_PLAN (LB0)'!$B:$B,$C118,'ACTIVITI_PLAN (LB0)'!P:P)/$K118+P118,0)</f>
        <v>0</v>
      </c>
      <c r="R118" s="1541">
        <f>IFERROR(SUMIF('ACTIVITI_PLAN (LB0)'!$B:$B,$C118,'ACTIVITI_PLAN (LB0)'!Q:Q)/$K118+Q118,0)</f>
        <v>0</v>
      </c>
      <c r="S118" s="1541">
        <f>IFERROR(SUMIF('ACTIVITI_PLAN (LB0)'!$B:$B,$C118,'ACTIVITI_PLAN (LB0)'!R:R)/$K118+R118,0)</f>
        <v>0</v>
      </c>
      <c r="T118" s="1541">
        <f>IFERROR(SUMIF('ACTIVITI_PLAN (LB0)'!$B:$B,$C118,'ACTIVITI_PLAN (LB0)'!S:S)/$K118+S118,0)</f>
        <v>0</v>
      </c>
      <c r="U118" s="1541">
        <f>IFERROR(SUMIF('ACTIVITI_PLAN (LB0)'!$B:$B,$C118,'ACTIVITI_PLAN (LB0)'!T:T)/$K118+T118,0)</f>
        <v>0</v>
      </c>
      <c r="V118" s="1541">
        <f>IFERROR(SUMIF('ACTIVITI_PLAN (LB0)'!$B:$B,$C118,'ACTIVITI_PLAN (LB0)'!U:U)/$K118+U118,0)</f>
        <v>0</v>
      </c>
      <c r="W118" s="1541">
        <f>IFERROR(SUMIF('ACTIVITI_PLAN (LB0)'!$B:$B,$C118,'ACTIVITI_PLAN (LB0)'!V:V)/$K118+V118,0)</f>
        <v>0</v>
      </c>
      <c r="X118" s="1541">
        <f>IFERROR(SUMIF('ACTIVITI_PLAN (LB0)'!$B:$B,$C118,'ACTIVITI_PLAN (LB0)'!W:W)/$K118+W118,0)</f>
        <v>0.44444444444444448</v>
      </c>
      <c r="Y118" s="1541">
        <f>IFERROR(SUMIF('ACTIVITI_PLAN (LB0)'!$B:$B,$C118,'ACTIVITI_PLAN (LB0)'!X:X)/$K118+X118,0)</f>
        <v>1</v>
      </c>
      <c r="Z118" s="1541">
        <f>IFERROR(SUMIF('ACTIVITI_PLAN (LB0)'!$B:$B,$C118,'ACTIVITI_PLAN (LB0)'!Y:Y)/$K118+Y118,0)</f>
        <v>1</v>
      </c>
      <c r="AA118" s="1541">
        <f>IFERROR(SUMIF('ACTIVITI_PLAN (LB0)'!$B:$B,$C118,'ACTIVITI_PLAN (LB0)'!Z:Z)/$K118+Z118,0)</f>
        <v>1</v>
      </c>
      <c r="AB118" s="1541">
        <f>IFERROR(SUMIF('ACTIVITI_PLAN (LB0)'!$B:$B,$C118,'ACTIVITI_PLAN (LB0)'!AA:AA)/$K118+AA118,0)</f>
        <v>1</v>
      </c>
      <c r="AC118" s="1541">
        <f>IFERROR(SUMIF('ACTIVITI_PLAN (LB0)'!$B:$B,$C118,'ACTIVITI_PLAN (LB0)'!AB:AB)/$K118+AB118,0)</f>
        <v>1</v>
      </c>
      <c r="AD118" s="1541">
        <f>IFERROR(SUMIF('ACTIVITI_PLAN (LB0)'!$B:$B,$C118,'ACTIVITI_PLAN (LB0)'!AC:AC)/$K118+AC118,0)</f>
        <v>1</v>
      </c>
      <c r="AE118" s="1541">
        <f>IFERROR(SUMIF('ACTIVITI_PLAN (LB0)'!$B:$B,$C118,'ACTIVITI_PLAN (LB0)'!AD:AD)/$K118+AD118,0)</f>
        <v>1</v>
      </c>
      <c r="AF118" s="1541">
        <f>IFERROR(SUMIF('ACTIVITI_PLAN (LB0)'!$B:$B,$C118,'ACTIVITI_PLAN (LB0)'!AE:AE)/$K118+AE118,0)</f>
        <v>1</v>
      </c>
    </row>
    <row r="119" spans="1:32">
      <c r="A119" s="1577"/>
      <c r="B119" s="1578"/>
      <c r="C119" s="1577"/>
      <c r="D119" s="1577"/>
      <c r="E119" s="1579"/>
      <c r="F119" s="1579"/>
      <c r="G119" s="1580"/>
      <c r="H119" s="1581"/>
      <c r="I119" s="1581"/>
      <c r="J119" s="1582"/>
      <c r="K119" s="1581"/>
      <c r="L119" s="1583"/>
      <c r="M119" s="1584" t="s">
        <v>1811</v>
      </c>
      <c r="N119" s="1584"/>
      <c r="O119" s="1584">
        <f>IFERROR(MIN(1,METRADO!Q119/METRADO!$G118),0)</f>
        <v>0</v>
      </c>
      <c r="P119" s="1584">
        <f>IFERROR(MIN(1,METRADO!R119/METRADO!$G118),0)</f>
        <v>0</v>
      </c>
      <c r="Q119" s="1584">
        <f>IFERROR(MIN(1,METRADO!S119/METRADO!$G118),0)</f>
        <v>0</v>
      </c>
      <c r="R119" s="1584">
        <f>IFERROR(MIN(1,METRADO!T119/METRADO!$G118),0)</f>
        <v>0</v>
      </c>
      <c r="S119" s="1584">
        <f>IFERROR(MIN(1,METRADO!U119/METRADO!$G118),0)</f>
        <v>0</v>
      </c>
      <c r="T119" s="1584">
        <f>IFERROR(MIN(1,METRADO!V119/METRADO!$G118),0)</f>
        <v>0</v>
      </c>
      <c r="U119" s="1584">
        <f>IFERROR(MIN(1,METRADO!W119/METRADO!$G118),0)</f>
        <v>0</v>
      </c>
      <c r="V119" s="1584">
        <f>IFERROR(MIN(1,METRADO!X119/METRADO!$G118),0)</f>
        <v>0</v>
      </c>
      <c r="W119" s="1584">
        <f>IFERROR(MIN(1,METRADO!Y119/METRADO!$G118),0)</f>
        <v>0</v>
      </c>
      <c r="X119" s="1584">
        <f>IFERROR(MIN(1,METRADO!Z119/METRADO!$G118),0)</f>
        <v>0</v>
      </c>
      <c r="Y119" s="1584">
        <f>IFERROR(MIN(1,METRADO!AA119/METRADO!$G118),0)</f>
        <v>0</v>
      </c>
      <c r="Z119" s="1584">
        <f>IFERROR(MIN(1,METRADO!AB119/METRADO!$G118),0)</f>
        <v>0</v>
      </c>
      <c r="AA119" s="1584">
        <f>IFERROR(MIN(1,METRADO!AC119/METRADO!$G118),0)</f>
        <v>0</v>
      </c>
      <c r="AB119" s="1584">
        <f>IFERROR(MIN(1,METRADO!AD119/METRADO!$G118),0)</f>
        <v>0</v>
      </c>
      <c r="AC119" s="1584">
        <f>IFERROR(MIN(1,METRADO!AE119/METRADO!$G118),0)</f>
        <v>0</v>
      </c>
      <c r="AD119" s="1584">
        <f>IFERROR(MIN(1,METRADO!AF119/METRADO!$G118),0)</f>
        <v>0</v>
      </c>
      <c r="AE119" s="1584">
        <f>IFERROR(MIN(1,METRADO!AG119/METRADO!$G118),0)</f>
        <v>0</v>
      </c>
      <c r="AF119" s="1584">
        <f>IFERROR(MIN(1,METRADO!AH119/METRADO!$G118),0)</f>
        <v>0</v>
      </c>
    </row>
    <row r="120" spans="1:32" s="1250" customFormat="1" ht="24.75">
      <c r="A120" s="1585"/>
      <c r="B120" s="1586"/>
      <c r="C120" s="1585"/>
      <c r="D120" s="1587" t="s">
        <v>290</v>
      </c>
      <c r="E120" s="1588"/>
      <c r="F120" s="1588"/>
      <c r="G120" s="1589"/>
      <c r="H120" s="1589"/>
      <c r="I120" s="1590"/>
      <c r="J120" s="1591"/>
      <c r="K120" s="1589"/>
      <c r="L120" s="1592"/>
      <c r="M120" s="1593"/>
      <c r="N120" s="1593"/>
      <c r="O120" s="1594"/>
      <c r="P120" s="1594"/>
      <c r="Q120" s="1594"/>
      <c r="R120" s="1594"/>
      <c r="S120" s="1594"/>
      <c r="T120" s="1594"/>
      <c r="U120" s="1594"/>
      <c r="V120" s="1594"/>
      <c r="W120" s="1594"/>
      <c r="X120" s="1594"/>
      <c r="Y120" s="1594"/>
      <c r="Z120" s="1594"/>
      <c r="AA120" s="1594"/>
      <c r="AB120" s="1594"/>
      <c r="AC120" s="1594"/>
      <c r="AD120" s="1594"/>
      <c r="AE120" s="1594"/>
      <c r="AF120" s="1594"/>
    </row>
    <row r="121" spans="1:32" s="1250" customFormat="1">
      <c r="A121" s="1585"/>
      <c r="B121" s="1586"/>
      <c r="C121" s="1585"/>
      <c r="D121" s="1587" t="s">
        <v>1492</v>
      </c>
      <c r="E121" s="1588"/>
      <c r="F121" s="1588"/>
      <c r="G121" s="1589"/>
      <c r="H121" s="1589"/>
      <c r="I121" s="1590"/>
      <c r="J121" s="1591"/>
      <c r="K121" s="1589"/>
      <c r="L121" s="1592"/>
      <c r="M121" s="1593"/>
      <c r="N121" s="1593"/>
      <c r="O121" s="1594"/>
      <c r="P121" s="1594"/>
      <c r="Q121" s="1594"/>
      <c r="R121" s="1594"/>
      <c r="S121" s="1594"/>
      <c r="T121" s="1594"/>
      <c r="U121" s="1594"/>
      <c r="V121" s="1594"/>
      <c r="W121" s="1594"/>
      <c r="X121" s="1594"/>
      <c r="Y121" s="1594"/>
      <c r="Z121" s="1594"/>
      <c r="AA121" s="1594"/>
      <c r="AB121" s="1594"/>
      <c r="AC121" s="1594"/>
      <c r="AD121" s="1594"/>
      <c r="AE121" s="1594"/>
      <c r="AF121" s="1594"/>
    </row>
    <row r="122" spans="1:32" ht="24">
      <c r="A122" s="1534"/>
      <c r="B122" s="1535">
        <f>MAX(O123:AF123)</f>
        <v>0</v>
      </c>
      <c r="C122" s="1534" t="str">
        <f>'P6-2'!E49</f>
        <v>A1460</v>
      </c>
      <c r="D122" s="1449" t="str">
        <f>'P6-2'!F49</f>
        <v>Cable multiconductor XHHW-2 600V 90°C, Cu clase B, aislamiento XLPE, cubierta PVC - 1x3c-4 AWG + (T)</v>
      </c>
      <c r="E122" s="1536">
        <f>VLOOKUP($C122,'P6-2'!$E$3:$I$90,MATCH('P6-2'!$H$2,'P6-2'!$E$2:$I$2,0),FALSE)</f>
        <v>46274</v>
      </c>
      <c r="F122" s="1536">
        <f>VLOOKUP($C122,'P6-2'!$E$3:$I$90,MATCH('P6-2'!$I$2,'P6-2'!$E$2:$I$2,0),FALSE)</f>
        <v>46279</v>
      </c>
      <c r="G122" s="1537">
        <f>VLOOKUP($C122,'P6-2'!$E$3:$I$90,3,FALSE)</f>
        <v>4</v>
      </c>
      <c r="H122" s="1538">
        <f>'P6-2'!B49</f>
        <v>581.46</v>
      </c>
      <c r="I122" s="1538" t="str">
        <f>'P6-2'!C49</f>
        <v>m.</v>
      </c>
      <c r="J122" s="1539">
        <f>IFERROR($K122/$H122,0)</f>
        <v>0.11200000000000002</v>
      </c>
      <c r="K122" s="1538">
        <f>'P6-2'!D49</f>
        <v>65.123520000000013</v>
      </c>
      <c r="L122" s="1540">
        <f>IFERROR($K122/$K$9,0)</f>
        <v>7.9841420342021772E-3</v>
      </c>
      <c r="M122" s="1457" t="s">
        <v>1862</v>
      </c>
      <c r="N122" s="1457"/>
      <c r="O122" s="1541">
        <f>IFERROR(SUMIF('ACTIVITI_PLAN (LB0)'!$B:$B,$C122,'ACTIVITI_PLAN (LB0)'!N:N)/$K122+N122,0)</f>
        <v>0</v>
      </c>
      <c r="P122" s="1541">
        <f>IFERROR(SUMIF('ACTIVITI_PLAN (LB0)'!$B:$B,$C122,'ACTIVITI_PLAN (LB0)'!O:O)/$K122+O122,0)</f>
        <v>0</v>
      </c>
      <c r="Q122" s="1541">
        <f>IFERROR(SUMIF('ACTIVITI_PLAN (LB0)'!$B:$B,$C122,'ACTIVITI_PLAN (LB0)'!P:P)/$K122+P122,0)</f>
        <v>0</v>
      </c>
      <c r="R122" s="1541">
        <f>IFERROR(SUMIF('ACTIVITI_PLAN (LB0)'!$B:$B,$C122,'ACTIVITI_PLAN (LB0)'!Q:Q)/$K122+Q122,0)</f>
        <v>0</v>
      </c>
      <c r="S122" s="1541">
        <f>IFERROR(SUMIF('ACTIVITI_PLAN (LB0)'!$B:$B,$C122,'ACTIVITI_PLAN (LB0)'!R:R)/$K122+R122,0)</f>
        <v>0</v>
      </c>
      <c r="T122" s="1541">
        <f>IFERROR(SUMIF('ACTIVITI_PLAN (LB0)'!$B:$B,$C122,'ACTIVITI_PLAN (LB0)'!S:S)/$K122+S122,0)</f>
        <v>0</v>
      </c>
      <c r="U122" s="1541">
        <f>IFERROR(SUMIF('ACTIVITI_PLAN (LB0)'!$B:$B,$C122,'ACTIVITI_PLAN (LB0)'!T:T)/$K122+T122,0)</f>
        <v>0</v>
      </c>
      <c r="V122" s="1541">
        <f>IFERROR(SUMIF('ACTIVITI_PLAN (LB0)'!$B:$B,$C122,'ACTIVITI_PLAN (LB0)'!U:U)/$K122+U122,0)</f>
        <v>0</v>
      </c>
      <c r="W122" s="1541">
        <f>IFERROR(SUMIF('ACTIVITI_PLAN (LB0)'!$B:$B,$C122,'ACTIVITI_PLAN (LB0)'!V:V)/$K122+V122,0)</f>
        <v>0</v>
      </c>
      <c r="X122" s="1541">
        <f>IFERROR(SUMIF('ACTIVITI_PLAN (LB0)'!$B:$B,$C122,'ACTIVITI_PLAN (LB0)'!W:W)/$K122+W122,0)</f>
        <v>0</v>
      </c>
      <c r="Y122" s="1541">
        <f>IFERROR(SUMIF('ACTIVITI_PLAN (LB0)'!$B:$B,$C122,'ACTIVITI_PLAN (LB0)'!X:X)/$K122+X122,0)</f>
        <v>0.33333333333333331</v>
      </c>
      <c r="Z122" s="1541">
        <f>IFERROR(SUMIF('ACTIVITI_PLAN (LB0)'!$B:$B,$C122,'ACTIVITI_PLAN (LB0)'!Y:Y)/$K122+Y122,0)</f>
        <v>1</v>
      </c>
      <c r="AA122" s="1541">
        <f>IFERROR(SUMIF('ACTIVITI_PLAN (LB0)'!$B:$B,$C122,'ACTIVITI_PLAN (LB0)'!Z:Z)/$K122+Z122,0)</f>
        <v>1</v>
      </c>
      <c r="AB122" s="1541">
        <f>IFERROR(SUMIF('ACTIVITI_PLAN (LB0)'!$B:$B,$C122,'ACTIVITI_PLAN (LB0)'!AA:AA)/$K122+AA122,0)</f>
        <v>1</v>
      </c>
      <c r="AC122" s="1541">
        <f>IFERROR(SUMIF('ACTIVITI_PLAN (LB0)'!$B:$B,$C122,'ACTIVITI_PLAN (LB0)'!AB:AB)/$K122+AB122,0)</f>
        <v>1</v>
      </c>
      <c r="AD122" s="1541">
        <f>IFERROR(SUMIF('ACTIVITI_PLAN (LB0)'!$B:$B,$C122,'ACTIVITI_PLAN (LB0)'!AC:AC)/$K122+AC122,0)</f>
        <v>1</v>
      </c>
      <c r="AE122" s="1541">
        <f>IFERROR(SUMIF('ACTIVITI_PLAN (LB0)'!$B:$B,$C122,'ACTIVITI_PLAN (LB0)'!AD:AD)/$K122+AD122,0)</f>
        <v>1</v>
      </c>
      <c r="AF122" s="1541">
        <f>IFERROR(SUMIF('ACTIVITI_PLAN (LB0)'!$B:$B,$C122,'ACTIVITI_PLAN (LB0)'!AE:AE)/$K122+AE122,0)</f>
        <v>1</v>
      </c>
    </row>
    <row r="123" spans="1:32">
      <c r="A123" s="1577"/>
      <c r="B123" s="1578"/>
      <c r="C123" s="1577"/>
      <c r="D123" s="1577"/>
      <c r="E123" s="1579"/>
      <c r="F123" s="1579"/>
      <c r="G123" s="1580"/>
      <c r="H123" s="1581"/>
      <c r="I123" s="1581"/>
      <c r="J123" s="1582"/>
      <c r="K123" s="1581"/>
      <c r="L123" s="1583"/>
      <c r="M123" s="1584" t="s">
        <v>1811</v>
      </c>
      <c r="N123" s="1584"/>
      <c r="O123" s="1584">
        <f>IFERROR(MIN(1,METRADO!Q123/METRADO!$G122),0)</f>
        <v>0</v>
      </c>
      <c r="P123" s="1584">
        <f>IFERROR(MIN(1,METRADO!R123/METRADO!$G122),0)</f>
        <v>0</v>
      </c>
      <c r="Q123" s="1584">
        <f>IFERROR(MIN(1,METRADO!S123/METRADO!$G122),0)</f>
        <v>0</v>
      </c>
      <c r="R123" s="1584">
        <f>IFERROR(MIN(1,METRADO!T123/METRADO!$G122),0)</f>
        <v>0</v>
      </c>
      <c r="S123" s="1584">
        <f>IFERROR(MIN(1,METRADO!U123/METRADO!$G122),0)</f>
        <v>0</v>
      </c>
      <c r="T123" s="1584">
        <f>IFERROR(MIN(1,METRADO!V123/METRADO!$G122),0)</f>
        <v>0</v>
      </c>
      <c r="U123" s="1584">
        <f>IFERROR(MIN(1,METRADO!W123/METRADO!$G122),0)</f>
        <v>0</v>
      </c>
      <c r="V123" s="1584">
        <f>IFERROR(MIN(1,METRADO!X123/METRADO!$G122),0)</f>
        <v>0</v>
      </c>
      <c r="W123" s="1584">
        <f>IFERROR(MIN(1,METRADO!Y123/METRADO!$G122),0)</f>
        <v>0</v>
      </c>
      <c r="X123" s="1584">
        <f>IFERROR(MIN(1,METRADO!Z123/METRADO!$G122),0)</f>
        <v>0</v>
      </c>
      <c r="Y123" s="1584">
        <f>IFERROR(MIN(1,METRADO!AA123/METRADO!$G122),0)</f>
        <v>0</v>
      </c>
      <c r="Z123" s="1584">
        <f>IFERROR(MIN(1,METRADO!AB123/METRADO!$G122),0)</f>
        <v>0</v>
      </c>
      <c r="AA123" s="1584">
        <f>IFERROR(MIN(1,METRADO!AC123/METRADO!$G122),0)</f>
        <v>0</v>
      </c>
      <c r="AB123" s="1584">
        <f>IFERROR(MIN(1,METRADO!AD123/METRADO!$G122),0)</f>
        <v>0</v>
      </c>
      <c r="AC123" s="1584">
        <f>IFERROR(MIN(1,METRADO!AE123/METRADO!$G122),0)</f>
        <v>0</v>
      </c>
      <c r="AD123" s="1584">
        <f>IFERROR(MIN(1,METRADO!AF123/METRADO!$G122),0)</f>
        <v>0</v>
      </c>
      <c r="AE123" s="1584">
        <f>IFERROR(MIN(1,METRADO!AG123/METRADO!$G122),0)</f>
        <v>0</v>
      </c>
      <c r="AF123" s="1584">
        <f>IFERROR(MIN(1,METRADO!AH123/METRADO!$G122),0)</f>
        <v>0</v>
      </c>
    </row>
    <row r="124" spans="1:32" ht="24">
      <c r="A124" s="1534"/>
      <c r="B124" s="1535">
        <f>MAX(O125:AF125)</f>
        <v>0</v>
      </c>
      <c r="C124" s="1534" t="str">
        <f>'P6-2'!E50</f>
        <v>A1470</v>
      </c>
      <c r="D124" s="1449" t="str">
        <f>'P6-2'!F50</f>
        <v>Cable multiconductor XHHW-2 600V 90°C, Cu clase B, aislamiento XLPE, cubierta PVC - 1x3c-12 AWG + (T) (nota 1)</v>
      </c>
      <c r="E124" s="1536">
        <f>VLOOKUP($C124,'P6-2'!$E$3:$I$90,MATCH('P6-2'!$H$2,'P6-2'!$E$2:$I$2,0),FALSE)</f>
        <v>46280</v>
      </c>
      <c r="F124" s="1536">
        <f>VLOOKUP($C124,'P6-2'!$E$3:$I$90,MATCH('P6-2'!$I$2,'P6-2'!$E$2:$I$2,0),FALSE)</f>
        <v>46293</v>
      </c>
      <c r="G124" s="1537">
        <f>VLOOKUP($C124,'P6-2'!$E$3:$I$90,3,FALSE)</f>
        <v>10</v>
      </c>
      <c r="H124" s="1538">
        <f>'P6-2'!B50</f>
        <v>1454</v>
      </c>
      <c r="I124" s="1538" t="str">
        <f>'P6-2'!C50</f>
        <v>m.</v>
      </c>
      <c r="J124" s="1539">
        <f>IFERROR($K124/$H124,0)</f>
        <v>0.112</v>
      </c>
      <c r="K124" s="1538">
        <f>'P6-2'!D50</f>
        <v>162.84800000000001</v>
      </c>
      <c r="L124" s="1540">
        <f>IFERROR($K124/$K$9,0)</f>
        <v>1.9965161004591829E-2</v>
      </c>
      <c r="M124" s="1457" t="s">
        <v>1862</v>
      </c>
      <c r="N124" s="1457"/>
      <c r="O124" s="1541">
        <f>IFERROR(SUMIF('ACTIVITI_PLAN (LB0)'!$B:$B,$C124,'ACTIVITI_PLAN (LB0)'!N:N)/$K124+N124,0)</f>
        <v>0</v>
      </c>
      <c r="P124" s="1541">
        <f>IFERROR(SUMIF('ACTIVITI_PLAN (LB0)'!$B:$B,$C124,'ACTIVITI_PLAN (LB0)'!O:O)/$K124+O124,0)</f>
        <v>0</v>
      </c>
      <c r="Q124" s="1541">
        <f>IFERROR(SUMIF('ACTIVITI_PLAN (LB0)'!$B:$B,$C124,'ACTIVITI_PLAN (LB0)'!P:P)/$K124+P124,0)</f>
        <v>0</v>
      </c>
      <c r="R124" s="1541">
        <f>IFERROR(SUMIF('ACTIVITI_PLAN (LB0)'!$B:$B,$C124,'ACTIVITI_PLAN (LB0)'!Q:Q)/$K124+Q124,0)</f>
        <v>0</v>
      </c>
      <c r="S124" s="1541">
        <f>IFERROR(SUMIF('ACTIVITI_PLAN (LB0)'!$B:$B,$C124,'ACTIVITI_PLAN (LB0)'!R:R)/$K124+R124,0)</f>
        <v>0</v>
      </c>
      <c r="T124" s="1541">
        <f>IFERROR(SUMIF('ACTIVITI_PLAN (LB0)'!$B:$B,$C124,'ACTIVITI_PLAN (LB0)'!S:S)/$K124+S124,0)</f>
        <v>0</v>
      </c>
      <c r="U124" s="1541">
        <f>IFERROR(SUMIF('ACTIVITI_PLAN (LB0)'!$B:$B,$C124,'ACTIVITI_PLAN (LB0)'!T:T)/$K124+T124,0)</f>
        <v>0</v>
      </c>
      <c r="V124" s="1541">
        <f>IFERROR(SUMIF('ACTIVITI_PLAN (LB0)'!$B:$B,$C124,'ACTIVITI_PLAN (LB0)'!U:U)/$K124+U124,0)</f>
        <v>0</v>
      </c>
      <c r="W124" s="1541">
        <f>IFERROR(SUMIF('ACTIVITI_PLAN (LB0)'!$B:$B,$C124,'ACTIVITI_PLAN (LB0)'!V:V)/$K124+V124,0)</f>
        <v>0</v>
      </c>
      <c r="X124" s="1541">
        <f>IFERROR(SUMIF('ACTIVITI_PLAN (LB0)'!$B:$B,$C124,'ACTIVITI_PLAN (LB0)'!W:W)/$K124+W124,0)</f>
        <v>0</v>
      </c>
      <c r="Y124" s="1541">
        <f>IFERROR(SUMIF('ACTIVITI_PLAN (LB0)'!$B:$B,$C124,'ACTIVITI_PLAN (LB0)'!X:X)/$K124+X124,0)</f>
        <v>0</v>
      </c>
      <c r="Z124" s="1541">
        <f>IFERROR(SUMIF('ACTIVITI_PLAN (LB0)'!$B:$B,$C124,'ACTIVITI_PLAN (LB0)'!Y:Y)/$K124+Y124,0)</f>
        <v>0.21428571428571427</v>
      </c>
      <c r="AA124" s="1541">
        <f>IFERROR(SUMIF('ACTIVITI_PLAN (LB0)'!$B:$B,$C124,'ACTIVITI_PLAN (LB0)'!Z:Z)/$K124+Z124,0)</f>
        <v>0.7142857142857143</v>
      </c>
      <c r="AB124" s="1541">
        <f>IFERROR(SUMIF('ACTIVITI_PLAN (LB0)'!$B:$B,$C124,'ACTIVITI_PLAN (LB0)'!AA:AA)/$K124+AA124,0)</f>
        <v>1</v>
      </c>
      <c r="AC124" s="1541">
        <f>IFERROR(SUMIF('ACTIVITI_PLAN (LB0)'!$B:$B,$C124,'ACTIVITI_PLAN (LB0)'!AB:AB)/$K124+AB124,0)</f>
        <v>1</v>
      </c>
      <c r="AD124" s="1541">
        <f>IFERROR(SUMIF('ACTIVITI_PLAN (LB0)'!$B:$B,$C124,'ACTIVITI_PLAN (LB0)'!AC:AC)/$K124+AC124,0)</f>
        <v>1</v>
      </c>
      <c r="AE124" s="1541">
        <f>IFERROR(SUMIF('ACTIVITI_PLAN (LB0)'!$B:$B,$C124,'ACTIVITI_PLAN (LB0)'!AD:AD)/$K124+AD124,0)</f>
        <v>1</v>
      </c>
      <c r="AF124" s="1541">
        <f>IFERROR(SUMIF('ACTIVITI_PLAN (LB0)'!$B:$B,$C124,'ACTIVITI_PLAN (LB0)'!AE:AE)/$K124+AE124,0)</f>
        <v>1</v>
      </c>
    </row>
    <row r="125" spans="1:32">
      <c r="A125" s="1577"/>
      <c r="B125" s="1578"/>
      <c r="C125" s="1577"/>
      <c r="D125" s="1577"/>
      <c r="E125" s="1579"/>
      <c r="F125" s="1579"/>
      <c r="G125" s="1580"/>
      <c r="H125" s="1581"/>
      <c r="I125" s="1581"/>
      <c r="J125" s="1582"/>
      <c r="K125" s="1581"/>
      <c r="L125" s="1583"/>
      <c r="M125" s="1584" t="s">
        <v>1811</v>
      </c>
      <c r="N125" s="1584"/>
      <c r="O125" s="1584">
        <f>IFERROR(MIN(1,METRADO!Q125/METRADO!$G124),0)</f>
        <v>0</v>
      </c>
      <c r="P125" s="1584">
        <f>IFERROR(MIN(1,METRADO!R125/METRADO!$G124),0)</f>
        <v>0</v>
      </c>
      <c r="Q125" s="1584">
        <f>IFERROR(MIN(1,METRADO!S125/METRADO!$G124),0)</f>
        <v>0</v>
      </c>
      <c r="R125" s="1584">
        <f>IFERROR(MIN(1,METRADO!T125/METRADO!$G124),0)</f>
        <v>0</v>
      </c>
      <c r="S125" s="1584">
        <f>IFERROR(MIN(1,METRADO!U125/METRADO!$G124),0)</f>
        <v>0</v>
      </c>
      <c r="T125" s="1584">
        <f>IFERROR(MIN(1,METRADO!V125/METRADO!$G124),0)</f>
        <v>0</v>
      </c>
      <c r="U125" s="1584">
        <f>IFERROR(MIN(1,METRADO!W125/METRADO!$G124),0)</f>
        <v>0</v>
      </c>
      <c r="V125" s="1584">
        <f>IFERROR(MIN(1,METRADO!X125/METRADO!$G124),0)</f>
        <v>0</v>
      </c>
      <c r="W125" s="1584">
        <f>IFERROR(MIN(1,METRADO!Y125/METRADO!$G124),0)</f>
        <v>0</v>
      </c>
      <c r="X125" s="1584">
        <f>IFERROR(MIN(1,METRADO!Z125/METRADO!$G124),0)</f>
        <v>0</v>
      </c>
      <c r="Y125" s="1584">
        <f>IFERROR(MIN(1,METRADO!AA125/METRADO!$G124),0)</f>
        <v>0</v>
      </c>
      <c r="Z125" s="1584">
        <f>IFERROR(MIN(1,METRADO!AB125/METRADO!$G124),0)</f>
        <v>0</v>
      </c>
      <c r="AA125" s="1584">
        <f>IFERROR(MIN(1,METRADO!AC125/METRADO!$G124),0)</f>
        <v>0</v>
      </c>
      <c r="AB125" s="1584">
        <f>IFERROR(MIN(1,METRADO!AD125/METRADO!$G124),0)</f>
        <v>0</v>
      </c>
      <c r="AC125" s="1584">
        <f>IFERROR(MIN(1,METRADO!AE125/METRADO!$G124),0)</f>
        <v>0</v>
      </c>
      <c r="AD125" s="1584">
        <f>IFERROR(MIN(1,METRADO!AF125/METRADO!$G124),0)</f>
        <v>0</v>
      </c>
      <c r="AE125" s="1584">
        <f>IFERROR(MIN(1,METRADO!AG125/METRADO!$G124),0)</f>
        <v>0</v>
      </c>
      <c r="AF125" s="1584">
        <f>IFERROR(MIN(1,METRADO!AH125/METRADO!$G124),0)</f>
        <v>0</v>
      </c>
    </row>
    <row r="126" spans="1:32" ht="24">
      <c r="A126" s="1534"/>
      <c r="B126" s="1535">
        <f>MAX(O127:AF127)</f>
        <v>0</v>
      </c>
      <c r="C126" s="1534" t="str">
        <f>'P6-2'!E51</f>
        <v>A1480</v>
      </c>
      <c r="D126" s="1449" t="str">
        <f>'P6-2'!F51</f>
        <v>Cable multiconductor XHHW-2 600V 90°C, Cu clase B, aislamiento XLPE, cubierta PVC - 1x7c-14 AWG</v>
      </c>
      <c r="E126" s="1536">
        <f>VLOOKUP($C126,'P6-2'!$E$3:$I$90,MATCH('P6-2'!$H$2,'P6-2'!$E$2:$I$2,0),FALSE)</f>
        <v>46274</v>
      </c>
      <c r="F126" s="1536">
        <f>VLOOKUP($C126,'P6-2'!$E$3:$I$90,MATCH('P6-2'!$I$2,'P6-2'!$E$2:$I$2,0),FALSE)</f>
        <v>46276</v>
      </c>
      <c r="G126" s="1537">
        <f>VLOOKUP($C126,'P6-2'!$E$3:$I$90,3,FALSE)</f>
        <v>3</v>
      </c>
      <c r="H126" s="1538">
        <f>'P6-2'!B51</f>
        <v>520</v>
      </c>
      <c r="I126" s="1538" t="str">
        <f>'P6-2'!C51</f>
        <v>m.</v>
      </c>
      <c r="J126" s="1539">
        <f>IFERROR($K126/$H126,0)</f>
        <v>0.112</v>
      </c>
      <c r="K126" s="1538">
        <f>'P6-2'!D51</f>
        <v>58.24</v>
      </c>
      <c r="L126" s="1540">
        <f>IFERROR($K126/$K$9,0)</f>
        <v>7.1402226426325651E-3</v>
      </c>
      <c r="M126" s="1457" t="s">
        <v>1862</v>
      </c>
      <c r="N126" s="1457"/>
      <c r="O126" s="1541">
        <f>IFERROR(SUMIF('ACTIVITI_PLAN (LB0)'!$B:$B,$C126,'ACTIVITI_PLAN (LB0)'!N:N)/$K126+N126,0)</f>
        <v>0</v>
      </c>
      <c r="P126" s="1541">
        <f>IFERROR(SUMIF('ACTIVITI_PLAN (LB0)'!$B:$B,$C126,'ACTIVITI_PLAN (LB0)'!O:O)/$K126+O126,0)</f>
        <v>0</v>
      </c>
      <c r="Q126" s="1541">
        <f>IFERROR(SUMIF('ACTIVITI_PLAN (LB0)'!$B:$B,$C126,'ACTIVITI_PLAN (LB0)'!P:P)/$K126+P126,0)</f>
        <v>0</v>
      </c>
      <c r="R126" s="1541">
        <f>IFERROR(SUMIF('ACTIVITI_PLAN (LB0)'!$B:$B,$C126,'ACTIVITI_PLAN (LB0)'!Q:Q)/$K126+Q126,0)</f>
        <v>0</v>
      </c>
      <c r="S126" s="1541">
        <f>IFERROR(SUMIF('ACTIVITI_PLAN (LB0)'!$B:$B,$C126,'ACTIVITI_PLAN (LB0)'!R:R)/$K126+R126,0)</f>
        <v>0</v>
      </c>
      <c r="T126" s="1541">
        <f>IFERROR(SUMIF('ACTIVITI_PLAN (LB0)'!$B:$B,$C126,'ACTIVITI_PLAN (LB0)'!S:S)/$K126+S126,0)</f>
        <v>0</v>
      </c>
      <c r="U126" s="1541">
        <f>IFERROR(SUMIF('ACTIVITI_PLAN (LB0)'!$B:$B,$C126,'ACTIVITI_PLAN (LB0)'!T:T)/$K126+T126,0)</f>
        <v>0</v>
      </c>
      <c r="V126" s="1541">
        <f>IFERROR(SUMIF('ACTIVITI_PLAN (LB0)'!$B:$B,$C126,'ACTIVITI_PLAN (LB0)'!U:U)/$K126+U126,0)</f>
        <v>0</v>
      </c>
      <c r="W126" s="1541">
        <f>IFERROR(SUMIF('ACTIVITI_PLAN (LB0)'!$B:$B,$C126,'ACTIVITI_PLAN (LB0)'!V:V)/$K126+V126,0)</f>
        <v>0</v>
      </c>
      <c r="X126" s="1541">
        <f>IFERROR(SUMIF('ACTIVITI_PLAN (LB0)'!$B:$B,$C126,'ACTIVITI_PLAN (LB0)'!W:W)/$K126+W126,0)</f>
        <v>0</v>
      </c>
      <c r="Y126" s="1541">
        <f>IFERROR(SUMIF('ACTIVITI_PLAN (LB0)'!$B:$B,$C126,'ACTIVITI_PLAN (LB0)'!X:X)/$K126+X126,0)</f>
        <v>0.66666666666666663</v>
      </c>
      <c r="Z126" s="1541">
        <f>IFERROR(SUMIF('ACTIVITI_PLAN (LB0)'!$B:$B,$C126,'ACTIVITI_PLAN (LB0)'!Y:Y)/$K126+Y126,0)</f>
        <v>1</v>
      </c>
      <c r="AA126" s="1541">
        <f>IFERROR(SUMIF('ACTIVITI_PLAN (LB0)'!$B:$B,$C126,'ACTIVITI_PLAN (LB0)'!Z:Z)/$K126+Z126,0)</f>
        <v>1</v>
      </c>
      <c r="AB126" s="1541">
        <f>IFERROR(SUMIF('ACTIVITI_PLAN (LB0)'!$B:$B,$C126,'ACTIVITI_PLAN (LB0)'!AA:AA)/$K126+AA126,0)</f>
        <v>1</v>
      </c>
      <c r="AC126" s="1541">
        <f>IFERROR(SUMIF('ACTIVITI_PLAN (LB0)'!$B:$B,$C126,'ACTIVITI_PLAN (LB0)'!AB:AB)/$K126+AB126,0)</f>
        <v>1</v>
      </c>
      <c r="AD126" s="1541">
        <f>IFERROR(SUMIF('ACTIVITI_PLAN (LB0)'!$B:$B,$C126,'ACTIVITI_PLAN (LB0)'!AC:AC)/$K126+AC126,0)</f>
        <v>1</v>
      </c>
      <c r="AE126" s="1541">
        <f>IFERROR(SUMIF('ACTIVITI_PLAN (LB0)'!$B:$B,$C126,'ACTIVITI_PLAN (LB0)'!AD:AD)/$K126+AD126,0)</f>
        <v>1</v>
      </c>
      <c r="AF126" s="1541">
        <f>IFERROR(SUMIF('ACTIVITI_PLAN (LB0)'!$B:$B,$C126,'ACTIVITI_PLAN (LB0)'!AE:AE)/$K126+AE126,0)</f>
        <v>1</v>
      </c>
    </row>
    <row r="127" spans="1:32">
      <c r="A127" s="1577"/>
      <c r="B127" s="1578"/>
      <c r="C127" s="1577"/>
      <c r="D127" s="1577"/>
      <c r="E127" s="1579"/>
      <c r="F127" s="1579"/>
      <c r="G127" s="1580"/>
      <c r="H127" s="1581"/>
      <c r="I127" s="1581"/>
      <c r="J127" s="1582"/>
      <c r="K127" s="1581"/>
      <c r="L127" s="1583"/>
      <c r="M127" s="1584" t="s">
        <v>1811</v>
      </c>
      <c r="N127" s="1584"/>
      <c r="O127" s="1584">
        <f>IFERROR(MIN(1,METRADO!Q127/METRADO!$G126),0)</f>
        <v>0</v>
      </c>
      <c r="P127" s="1584">
        <f>IFERROR(MIN(1,METRADO!R127/METRADO!$G126),0)</f>
        <v>0</v>
      </c>
      <c r="Q127" s="1584">
        <f>IFERROR(MIN(1,METRADO!S127/METRADO!$G126),0)</f>
        <v>0</v>
      </c>
      <c r="R127" s="1584">
        <f>IFERROR(MIN(1,METRADO!T127/METRADO!$G126),0)</f>
        <v>0</v>
      </c>
      <c r="S127" s="1584">
        <f>IFERROR(MIN(1,METRADO!U127/METRADO!$G126),0)</f>
        <v>0</v>
      </c>
      <c r="T127" s="1584">
        <f>IFERROR(MIN(1,METRADO!V127/METRADO!$G126),0)</f>
        <v>0</v>
      </c>
      <c r="U127" s="1584">
        <f>IFERROR(MIN(1,METRADO!W127/METRADO!$G126),0)</f>
        <v>0</v>
      </c>
      <c r="V127" s="1584">
        <f>IFERROR(MIN(1,METRADO!X127/METRADO!$G126),0)</f>
        <v>0</v>
      </c>
      <c r="W127" s="1584">
        <f>IFERROR(MIN(1,METRADO!Y127/METRADO!$G126),0)</f>
        <v>0</v>
      </c>
      <c r="X127" s="1584">
        <f>IFERROR(MIN(1,METRADO!Z127/METRADO!$G126),0)</f>
        <v>0</v>
      </c>
      <c r="Y127" s="1584">
        <f>IFERROR(MIN(1,METRADO!AA127/METRADO!$G126),0)</f>
        <v>0</v>
      </c>
      <c r="Z127" s="1584">
        <f>IFERROR(MIN(1,METRADO!AB127/METRADO!$G126),0)</f>
        <v>0</v>
      </c>
      <c r="AA127" s="1584">
        <f>IFERROR(MIN(1,METRADO!AC127/METRADO!$G126),0)</f>
        <v>0</v>
      </c>
      <c r="AB127" s="1584">
        <f>IFERROR(MIN(1,METRADO!AD127/METRADO!$G126),0)</f>
        <v>0</v>
      </c>
      <c r="AC127" s="1584">
        <f>IFERROR(MIN(1,METRADO!AE127/METRADO!$G126),0)</f>
        <v>0</v>
      </c>
      <c r="AD127" s="1584">
        <f>IFERROR(MIN(1,METRADO!AF127/METRADO!$G126),0)</f>
        <v>0</v>
      </c>
      <c r="AE127" s="1584">
        <f>IFERROR(MIN(1,METRADO!AG127/METRADO!$G126),0)</f>
        <v>0</v>
      </c>
      <c r="AF127" s="1584">
        <f>IFERROR(MIN(1,METRADO!AH127/METRADO!$G126),0)</f>
        <v>0</v>
      </c>
    </row>
    <row r="128" spans="1:32" ht="24">
      <c r="A128" s="1534"/>
      <c r="B128" s="1535">
        <f>MAX(O129:AF129)</f>
        <v>0</v>
      </c>
      <c r="C128" s="1534" t="str">
        <f>'P6-2'!E52</f>
        <v>A1490</v>
      </c>
      <c r="D128" s="1449" t="str">
        <f>'P6-2'!F52</f>
        <v>Cable multiconductor XHHW-2 600V 90°C, Cu clase B, aislamiento XLPE, cubierta PVC - 1x7c-14 AWG (nota 1)</v>
      </c>
      <c r="E128" s="1536">
        <f>VLOOKUP($C128,'P6-2'!$E$3:$I$90,MATCH('P6-2'!$H$2,'P6-2'!$E$2:$I$2,0),FALSE)</f>
        <v>46279</v>
      </c>
      <c r="F128" s="1536">
        <f>VLOOKUP($C128,'P6-2'!$E$3:$I$90,MATCH('P6-2'!$I$2,'P6-2'!$E$2:$I$2,0),FALSE)</f>
        <v>46288</v>
      </c>
      <c r="G128" s="1537">
        <f>VLOOKUP($C128,'P6-2'!$E$3:$I$90,3,FALSE)</f>
        <v>8</v>
      </c>
      <c r="H128" s="1538">
        <f>'P6-2'!B52</f>
        <v>1206</v>
      </c>
      <c r="I128" s="1538" t="str">
        <f>'P6-2'!C52</f>
        <v>m.</v>
      </c>
      <c r="J128" s="1539">
        <f>IFERROR($K128/$H128,0)</f>
        <v>0.112</v>
      </c>
      <c r="K128" s="1538">
        <f>'P6-2'!D52</f>
        <v>135.072</v>
      </c>
      <c r="L128" s="1540">
        <f>IFERROR($K128/$K$9,0)</f>
        <v>1.655982405195168E-2</v>
      </c>
      <c r="M128" s="1457" t="s">
        <v>1862</v>
      </c>
      <c r="N128" s="1457"/>
      <c r="O128" s="1541">
        <f>IFERROR(SUMIF('ACTIVITI_PLAN (LB0)'!$B:$B,$C128,'ACTIVITI_PLAN (LB0)'!N:N)/$K128+N128,0)</f>
        <v>0</v>
      </c>
      <c r="P128" s="1541">
        <f>IFERROR(SUMIF('ACTIVITI_PLAN (LB0)'!$B:$B,$C128,'ACTIVITI_PLAN (LB0)'!O:O)/$K128+O128,0)</f>
        <v>0</v>
      </c>
      <c r="Q128" s="1541">
        <f>IFERROR(SUMIF('ACTIVITI_PLAN (LB0)'!$B:$B,$C128,'ACTIVITI_PLAN (LB0)'!P:P)/$K128+P128,0)</f>
        <v>0</v>
      </c>
      <c r="R128" s="1541">
        <f>IFERROR(SUMIF('ACTIVITI_PLAN (LB0)'!$B:$B,$C128,'ACTIVITI_PLAN (LB0)'!Q:Q)/$K128+Q128,0)</f>
        <v>0</v>
      </c>
      <c r="S128" s="1541">
        <f>IFERROR(SUMIF('ACTIVITI_PLAN (LB0)'!$B:$B,$C128,'ACTIVITI_PLAN (LB0)'!R:R)/$K128+R128,0)</f>
        <v>0</v>
      </c>
      <c r="T128" s="1541">
        <f>IFERROR(SUMIF('ACTIVITI_PLAN (LB0)'!$B:$B,$C128,'ACTIVITI_PLAN (LB0)'!S:S)/$K128+S128,0)</f>
        <v>0</v>
      </c>
      <c r="U128" s="1541">
        <f>IFERROR(SUMIF('ACTIVITI_PLAN (LB0)'!$B:$B,$C128,'ACTIVITI_PLAN (LB0)'!T:T)/$K128+T128,0)</f>
        <v>0</v>
      </c>
      <c r="V128" s="1541">
        <f>IFERROR(SUMIF('ACTIVITI_PLAN (LB0)'!$B:$B,$C128,'ACTIVITI_PLAN (LB0)'!U:U)/$K128+U128,0)</f>
        <v>0</v>
      </c>
      <c r="W128" s="1541">
        <f>IFERROR(SUMIF('ACTIVITI_PLAN (LB0)'!$B:$B,$C128,'ACTIVITI_PLAN (LB0)'!V:V)/$K128+V128,0)</f>
        <v>0</v>
      </c>
      <c r="X128" s="1541">
        <f>IFERROR(SUMIF('ACTIVITI_PLAN (LB0)'!$B:$B,$C128,'ACTIVITI_PLAN (LB0)'!W:W)/$K128+W128,0)</f>
        <v>0</v>
      </c>
      <c r="Y128" s="1541">
        <f>IFERROR(SUMIF('ACTIVITI_PLAN (LB0)'!$B:$B,$C128,'ACTIVITI_PLAN (LB0)'!X:X)/$K128+X128,0)</f>
        <v>0</v>
      </c>
      <c r="Z128" s="1541">
        <f>IFERROR(SUMIF('ACTIVITI_PLAN (LB0)'!$B:$B,$C128,'ACTIVITI_PLAN (LB0)'!Y:Y)/$K128+Y128,0)</f>
        <v>0.4</v>
      </c>
      <c r="AA128" s="1541">
        <f>IFERROR(SUMIF('ACTIVITI_PLAN (LB0)'!$B:$B,$C128,'ACTIVITI_PLAN (LB0)'!Z:Z)/$K128+Z128,0)</f>
        <v>1</v>
      </c>
      <c r="AB128" s="1541">
        <f>IFERROR(SUMIF('ACTIVITI_PLAN (LB0)'!$B:$B,$C128,'ACTIVITI_PLAN (LB0)'!AA:AA)/$K128+AA128,0)</f>
        <v>1</v>
      </c>
      <c r="AC128" s="1541">
        <f>IFERROR(SUMIF('ACTIVITI_PLAN (LB0)'!$B:$B,$C128,'ACTIVITI_PLAN (LB0)'!AB:AB)/$K128+AB128,0)</f>
        <v>1</v>
      </c>
      <c r="AD128" s="1541">
        <f>IFERROR(SUMIF('ACTIVITI_PLAN (LB0)'!$B:$B,$C128,'ACTIVITI_PLAN (LB0)'!AC:AC)/$K128+AC128,0)</f>
        <v>1</v>
      </c>
      <c r="AE128" s="1541">
        <f>IFERROR(SUMIF('ACTIVITI_PLAN (LB0)'!$B:$B,$C128,'ACTIVITI_PLAN (LB0)'!AD:AD)/$K128+AD128,0)</f>
        <v>1</v>
      </c>
      <c r="AF128" s="1541">
        <f>IFERROR(SUMIF('ACTIVITI_PLAN (LB0)'!$B:$B,$C128,'ACTIVITI_PLAN (LB0)'!AE:AE)/$K128+AE128,0)</f>
        <v>1</v>
      </c>
    </row>
    <row r="129" spans="1:32">
      <c r="A129" s="1577"/>
      <c r="B129" s="1578"/>
      <c r="C129" s="1577"/>
      <c r="D129" s="1577"/>
      <c r="E129" s="1579"/>
      <c r="F129" s="1579"/>
      <c r="G129" s="1580"/>
      <c r="H129" s="1581"/>
      <c r="I129" s="1581"/>
      <c r="J129" s="1582"/>
      <c r="K129" s="1581"/>
      <c r="L129" s="1583"/>
      <c r="M129" s="1584" t="s">
        <v>1811</v>
      </c>
      <c r="N129" s="1584"/>
      <c r="O129" s="1584">
        <f>IFERROR(MIN(1,METRADO!Q129/METRADO!$G128),0)</f>
        <v>0</v>
      </c>
      <c r="P129" s="1584">
        <f>IFERROR(MIN(1,METRADO!R129/METRADO!$G128),0)</f>
        <v>0</v>
      </c>
      <c r="Q129" s="1584">
        <f>IFERROR(MIN(1,METRADO!S129/METRADO!$G128),0)</f>
        <v>0</v>
      </c>
      <c r="R129" s="1584">
        <f>IFERROR(MIN(1,METRADO!T129/METRADO!$G128),0)</f>
        <v>0</v>
      </c>
      <c r="S129" s="1584">
        <f>IFERROR(MIN(1,METRADO!U129/METRADO!$G128),0)</f>
        <v>0</v>
      </c>
      <c r="T129" s="1584">
        <f>IFERROR(MIN(1,METRADO!V129/METRADO!$G128),0)</f>
        <v>0</v>
      </c>
      <c r="U129" s="1584">
        <f>IFERROR(MIN(1,METRADO!W129/METRADO!$G128),0)</f>
        <v>0</v>
      </c>
      <c r="V129" s="1584">
        <f>IFERROR(MIN(1,METRADO!X129/METRADO!$G128),0)</f>
        <v>0</v>
      </c>
      <c r="W129" s="1584">
        <f>IFERROR(MIN(1,METRADO!Y129/METRADO!$G128),0)</f>
        <v>0</v>
      </c>
      <c r="X129" s="1584">
        <f>IFERROR(MIN(1,METRADO!Z129/METRADO!$G128),0)</f>
        <v>0</v>
      </c>
      <c r="Y129" s="1584">
        <f>IFERROR(MIN(1,METRADO!AA129/METRADO!$G128),0)</f>
        <v>0</v>
      </c>
      <c r="Z129" s="1584">
        <f>IFERROR(MIN(1,METRADO!AB129/METRADO!$G128),0)</f>
        <v>0</v>
      </c>
      <c r="AA129" s="1584">
        <f>IFERROR(MIN(1,METRADO!AC129/METRADO!$G128),0)</f>
        <v>0</v>
      </c>
      <c r="AB129" s="1584">
        <f>IFERROR(MIN(1,METRADO!AD129/METRADO!$G128),0)</f>
        <v>0</v>
      </c>
      <c r="AC129" s="1584">
        <f>IFERROR(MIN(1,METRADO!AE129/METRADO!$G128),0)</f>
        <v>0</v>
      </c>
      <c r="AD129" s="1584">
        <f>IFERROR(MIN(1,METRADO!AF129/METRADO!$G128),0)</f>
        <v>0</v>
      </c>
      <c r="AE129" s="1584">
        <f>IFERROR(MIN(1,METRADO!AG129/METRADO!$G128),0)</f>
        <v>0</v>
      </c>
      <c r="AF129" s="1584">
        <f>IFERROR(MIN(1,METRADO!AH129/METRADO!$G128),0)</f>
        <v>0</v>
      </c>
    </row>
    <row r="130" spans="1:32" s="1250" customFormat="1">
      <c r="A130" s="1585"/>
      <c r="B130" s="1586"/>
      <c r="C130" s="1585"/>
      <c r="D130" s="1587" t="s">
        <v>1493</v>
      </c>
      <c r="E130" s="1588"/>
      <c r="F130" s="1588"/>
      <c r="G130" s="1589"/>
      <c r="H130" s="1589"/>
      <c r="I130" s="1590"/>
      <c r="J130" s="1591"/>
      <c r="K130" s="1589"/>
      <c r="L130" s="1592"/>
      <c r="M130" s="1593"/>
      <c r="N130" s="1593"/>
      <c r="O130" s="1594"/>
      <c r="P130" s="1594"/>
      <c r="Q130" s="1594"/>
      <c r="R130" s="1594"/>
      <c r="S130" s="1594"/>
      <c r="T130" s="1594"/>
      <c r="U130" s="1594"/>
      <c r="V130" s="1594"/>
      <c r="W130" s="1594"/>
      <c r="X130" s="1594"/>
      <c r="Y130" s="1594"/>
      <c r="Z130" s="1594"/>
      <c r="AA130" s="1594"/>
      <c r="AB130" s="1594"/>
      <c r="AC130" s="1594"/>
      <c r="AD130" s="1594"/>
      <c r="AE130" s="1594"/>
      <c r="AF130" s="1594"/>
    </row>
    <row r="131" spans="1:32" s="1250" customFormat="1">
      <c r="A131" s="1585"/>
      <c r="B131" s="1586"/>
      <c r="C131" s="1585"/>
      <c r="D131" s="1587" t="s">
        <v>473</v>
      </c>
      <c r="E131" s="1588"/>
      <c r="F131" s="1588"/>
      <c r="G131" s="1589"/>
      <c r="H131" s="1589"/>
      <c r="I131" s="1590"/>
      <c r="J131" s="1591"/>
      <c r="K131" s="1589"/>
      <c r="L131" s="1592"/>
      <c r="M131" s="1593"/>
      <c r="N131" s="1593"/>
      <c r="O131" s="1594"/>
      <c r="P131" s="1594"/>
      <c r="Q131" s="1594"/>
      <c r="R131" s="1594"/>
      <c r="S131" s="1594"/>
      <c r="T131" s="1594"/>
      <c r="U131" s="1594"/>
      <c r="V131" s="1594"/>
      <c r="W131" s="1594"/>
      <c r="X131" s="1594"/>
      <c r="Y131" s="1594"/>
      <c r="Z131" s="1594"/>
      <c r="AA131" s="1594"/>
      <c r="AB131" s="1594"/>
      <c r="AC131" s="1594"/>
      <c r="AD131" s="1594"/>
      <c r="AE131" s="1594"/>
      <c r="AF131" s="1594"/>
    </row>
    <row r="132" spans="1:32" ht="24">
      <c r="A132" s="1534"/>
      <c r="B132" s="1535">
        <f>MAX(O133:AF133)</f>
        <v>0</v>
      </c>
      <c r="C132" s="1534" t="str">
        <f>'P6-2'!E53</f>
        <v>A1510</v>
      </c>
      <c r="D132" s="1449" t="str">
        <f>'P6-2'!F53</f>
        <v>Identificación y desmontaje de instrumentos y válvulas existentes en dosificación de floculante (FE/FIT, LE/LIT y FCV)</v>
      </c>
      <c r="E132" s="1536">
        <f>VLOOKUP($C132,'P6-2'!$E$3:$I$90,MATCH('P6-2'!$H$2,'P6-2'!$E$2:$I$2,0),FALSE)</f>
        <v>46238</v>
      </c>
      <c r="F132" s="1536">
        <f>VLOOKUP($C132,'P6-2'!$E$3:$I$90,MATCH('P6-2'!$I$2,'P6-2'!$E$2:$I$2,0),FALSE)</f>
        <v>46241</v>
      </c>
      <c r="G132" s="1537">
        <f>VLOOKUP($C132,'P6-2'!$E$3:$I$90,3,FALSE)</f>
        <v>3</v>
      </c>
      <c r="H132" s="1538">
        <f>'P6-2'!B53</f>
        <v>1</v>
      </c>
      <c r="I132" s="1538" t="str">
        <f>'P6-2'!C53</f>
        <v>Glb.</v>
      </c>
      <c r="J132" s="1539">
        <f>IFERROR($K132/$H132,0)</f>
        <v>100.80010080010081</v>
      </c>
      <c r="K132" s="1538">
        <f>'P6-2'!D53</f>
        <v>100.80010080010081</v>
      </c>
      <c r="L132" s="1540">
        <f>IFERROR($K132/$K$9,0)</f>
        <v>1.2358090008800218E-2</v>
      </c>
      <c r="M132" s="1457" t="s">
        <v>1862</v>
      </c>
      <c r="N132" s="1457"/>
      <c r="O132" s="1541">
        <f>IFERROR(SUMIF('ACTIVITI_PLAN (LB0)'!$B:$B,$C132,'ACTIVITI_PLAN (LB0)'!N:N)/$K132+N132,0)</f>
        <v>0</v>
      </c>
      <c r="P132" s="1541">
        <f>IFERROR(SUMIF('ACTIVITI_PLAN (LB0)'!$B:$B,$C132,'ACTIVITI_PLAN (LB0)'!O:O)/$K132+O132,0)</f>
        <v>0</v>
      </c>
      <c r="Q132" s="1541">
        <f>IFERROR(SUMIF('ACTIVITI_PLAN (LB0)'!$B:$B,$C132,'ACTIVITI_PLAN (LB0)'!P:P)/$K132+P132,0)</f>
        <v>0</v>
      </c>
      <c r="R132" s="1541">
        <f>IFERROR(SUMIF('ACTIVITI_PLAN (LB0)'!$B:$B,$C132,'ACTIVITI_PLAN (LB0)'!Q:Q)/$K132+Q132,0)</f>
        <v>0</v>
      </c>
      <c r="S132" s="1541">
        <f>IFERROR(SUMIF('ACTIVITI_PLAN (LB0)'!$B:$B,$C132,'ACTIVITI_PLAN (LB0)'!R:R)/$K132+R132,0)</f>
        <v>0</v>
      </c>
      <c r="T132" s="1541">
        <f>IFERROR(SUMIF('ACTIVITI_PLAN (LB0)'!$B:$B,$C132,'ACTIVITI_PLAN (LB0)'!S:S)/$K132+S132,0)</f>
        <v>0.74999999999999989</v>
      </c>
      <c r="U132" s="1541">
        <f>IFERROR(SUMIF('ACTIVITI_PLAN (LB0)'!$B:$B,$C132,'ACTIVITI_PLAN (LB0)'!T:T)/$K132+T132,0)</f>
        <v>0.99999999999999989</v>
      </c>
      <c r="V132" s="1541">
        <f>IFERROR(SUMIF('ACTIVITI_PLAN (LB0)'!$B:$B,$C132,'ACTIVITI_PLAN (LB0)'!U:U)/$K132+U132,0)</f>
        <v>0.99999999999999989</v>
      </c>
      <c r="W132" s="1541">
        <f>IFERROR(SUMIF('ACTIVITI_PLAN (LB0)'!$B:$B,$C132,'ACTIVITI_PLAN (LB0)'!V:V)/$K132+V132,0)</f>
        <v>0.99999999999999989</v>
      </c>
      <c r="X132" s="1541">
        <f>IFERROR(SUMIF('ACTIVITI_PLAN (LB0)'!$B:$B,$C132,'ACTIVITI_PLAN (LB0)'!W:W)/$K132+W132,0)</f>
        <v>0.99999999999999989</v>
      </c>
      <c r="Y132" s="1541">
        <f>IFERROR(SUMIF('ACTIVITI_PLAN (LB0)'!$B:$B,$C132,'ACTIVITI_PLAN (LB0)'!X:X)/$K132+X132,0)</f>
        <v>0.99999999999999989</v>
      </c>
      <c r="Z132" s="1541">
        <f>IFERROR(SUMIF('ACTIVITI_PLAN (LB0)'!$B:$B,$C132,'ACTIVITI_PLAN (LB0)'!Y:Y)/$K132+Y132,0)</f>
        <v>0.99999999999999989</v>
      </c>
      <c r="AA132" s="1541">
        <f>IFERROR(SUMIF('ACTIVITI_PLAN (LB0)'!$B:$B,$C132,'ACTIVITI_PLAN (LB0)'!Z:Z)/$K132+Z132,0)</f>
        <v>0.99999999999999989</v>
      </c>
      <c r="AB132" s="1541">
        <f>IFERROR(SUMIF('ACTIVITI_PLAN (LB0)'!$B:$B,$C132,'ACTIVITI_PLAN (LB0)'!AA:AA)/$K132+AA132,0)</f>
        <v>0.99999999999999989</v>
      </c>
      <c r="AC132" s="1541">
        <f>IFERROR(SUMIF('ACTIVITI_PLAN (LB0)'!$B:$B,$C132,'ACTIVITI_PLAN (LB0)'!AB:AB)/$K132+AB132,0)</f>
        <v>0.99999999999999989</v>
      </c>
      <c r="AD132" s="1541">
        <f>IFERROR(SUMIF('ACTIVITI_PLAN (LB0)'!$B:$B,$C132,'ACTIVITI_PLAN (LB0)'!AC:AC)/$K132+AC132,0)</f>
        <v>0.99999999999999989</v>
      </c>
      <c r="AE132" s="1541">
        <f>IFERROR(SUMIF('ACTIVITI_PLAN (LB0)'!$B:$B,$C132,'ACTIVITI_PLAN (LB0)'!AD:AD)/$K132+AD132,0)</f>
        <v>0.99999999999999989</v>
      </c>
      <c r="AF132" s="1541">
        <f>IFERROR(SUMIF('ACTIVITI_PLAN (LB0)'!$B:$B,$C132,'ACTIVITI_PLAN (LB0)'!AE:AE)/$K132+AE132,0)</f>
        <v>0.99999999999999989</v>
      </c>
    </row>
    <row r="133" spans="1:32">
      <c r="A133" s="1577"/>
      <c r="B133" s="1578"/>
      <c r="C133" s="1577"/>
      <c r="D133" s="1577"/>
      <c r="E133" s="1579"/>
      <c r="F133" s="1579"/>
      <c r="G133" s="1580"/>
      <c r="H133" s="1581"/>
      <c r="I133" s="1581"/>
      <c r="J133" s="1582"/>
      <c r="K133" s="1581"/>
      <c r="L133" s="1583"/>
      <c r="M133" s="1584" t="s">
        <v>1811</v>
      </c>
      <c r="N133" s="1584"/>
      <c r="O133" s="1584">
        <f>IFERROR(MIN(1,METRADO!Q133/METRADO!$G132),0)</f>
        <v>0</v>
      </c>
      <c r="P133" s="1584">
        <f>IFERROR(MIN(1,METRADO!R133/METRADO!$G132),0)</f>
        <v>0</v>
      </c>
      <c r="Q133" s="1584">
        <f>IFERROR(MIN(1,METRADO!S133/METRADO!$G132),0)</f>
        <v>0</v>
      </c>
      <c r="R133" s="1584">
        <f>IFERROR(MIN(1,METRADO!T133/METRADO!$G132),0)</f>
        <v>0</v>
      </c>
      <c r="S133" s="1584">
        <f>IFERROR(MIN(1,METRADO!U133/METRADO!$G132),0)</f>
        <v>0</v>
      </c>
      <c r="T133" s="1584">
        <f>IFERROR(MIN(1,METRADO!V133/METRADO!$G132),0)</f>
        <v>0</v>
      </c>
      <c r="U133" s="1584">
        <f>IFERROR(MIN(1,METRADO!W133/METRADO!$G132),0)</f>
        <v>0</v>
      </c>
      <c r="V133" s="1584">
        <f>IFERROR(MIN(1,METRADO!X133/METRADO!$G132),0)</f>
        <v>0</v>
      </c>
      <c r="W133" s="1584">
        <f>IFERROR(MIN(1,METRADO!Y133/METRADO!$G132),0)</f>
        <v>0</v>
      </c>
      <c r="X133" s="1584">
        <f>IFERROR(MIN(1,METRADO!Z133/METRADO!$G132),0)</f>
        <v>0</v>
      </c>
      <c r="Y133" s="1584">
        <f>IFERROR(MIN(1,METRADO!AA133/METRADO!$G132),0)</f>
        <v>0</v>
      </c>
      <c r="Z133" s="1584">
        <f>IFERROR(MIN(1,METRADO!AB133/METRADO!$G132),0)</f>
        <v>0</v>
      </c>
      <c r="AA133" s="1584">
        <f>IFERROR(MIN(1,METRADO!AC133/METRADO!$G132),0)</f>
        <v>0</v>
      </c>
      <c r="AB133" s="1584">
        <f>IFERROR(MIN(1,METRADO!AD133/METRADO!$G132),0)</f>
        <v>0</v>
      </c>
      <c r="AC133" s="1584">
        <f>IFERROR(MIN(1,METRADO!AE133/METRADO!$G132),0)</f>
        <v>0</v>
      </c>
      <c r="AD133" s="1584">
        <f>IFERROR(MIN(1,METRADO!AF133/METRADO!$G132),0)</f>
        <v>0</v>
      </c>
      <c r="AE133" s="1584">
        <f>IFERROR(MIN(1,METRADO!AG133/METRADO!$G132),0)</f>
        <v>0</v>
      </c>
      <c r="AF133" s="1584">
        <f>IFERROR(MIN(1,METRADO!AH133/METRADO!$G132),0)</f>
        <v>0</v>
      </c>
    </row>
    <row r="134" spans="1:32" s="1250" customFormat="1">
      <c r="A134" s="1585"/>
      <c r="B134" s="1586"/>
      <c r="C134" s="1585"/>
      <c r="D134" s="1587" t="s">
        <v>335</v>
      </c>
      <c r="E134" s="1588"/>
      <c r="F134" s="1588"/>
      <c r="G134" s="1589"/>
      <c r="H134" s="1589"/>
      <c r="I134" s="1590"/>
      <c r="J134" s="1591"/>
      <c r="K134" s="1589"/>
      <c r="L134" s="1592"/>
      <c r="M134" s="1593"/>
      <c r="N134" s="1593"/>
      <c r="O134" s="1594"/>
      <c r="P134" s="1594"/>
      <c r="Q134" s="1594"/>
      <c r="R134" s="1594"/>
      <c r="S134" s="1594"/>
      <c r="T134" s="1594"/>
      <c r="U134" s="1594"/>
      <c r="V134" s="1594"/>
      <c r="W134" s="1594"/>
      <c r="X134" s="1594"/>
      <c r="Y134" s="1594"/>
      <c r="Z134" s="1594"/>
      <c r="AA134" s="1594"/>
      <c r="AB134" s="1594"/>
      <c r="AC134" s="1594"/>
      <c r="AD134" s="1594"/>
      <c r="AE134" s="1594"/>
      <c r="AF134" s="1594"/>
    </row>
    <row r="135" spans="1:32" ht="24">
      <c r="A135" s="1534"/>
      <c r="B135" s="1535">
        <f>MAX(O136:AF136)</f>
        <v>0</v>
      </c>
      <c r="C135" s="1534" t="str">
        <f>'P6-2'!E54</f>
        <v>A1520</v>
      </c>
      <c r="D135" s="1449" t="str">
        <f>'P6-2'!F54</f>
        <v>Evaluación de reutilización de cables de alimentación existentes; pruebas de continuidad, resistencia y timbrado (NOTA 2</v>
      </c>
      <c r="E135" s="1536">
        <f>VLOOKUP($C135,'P6-2'!$E$3:$I$90,MATCH('P6-2'!$H$2,'P6-2'!$E$2:$I$2,0),FALSE)</f>
        <v>46245</v>
      </c>
      <c r="F135" s="1536">
        <f>VLOOKUP($C135,'P6-2'!$E$3:$I$90,MATCH('P6-2'!$I$2,'P6-2'!$E$2:$I$2,0),FALSE)</f>
        <v>46246</v>
      </c>
      <c r="G135" s="1537">
        <f>VLOOKUP($C135,'P6-2'!$E$3:$I$90,3,FALSE)</f>
        <v>2</v>
      </c>
      <c r="H135" s="1538">
        <f>'P6-2'!B54</f>
        <v>1</v>
      </c>
      <c r="I135" s="1538" t="str">
        <f>'P6-2'!C54</f>
        <v>Gbl.</v>
      </c>
      <c r="J135" s="1539">
        <f>IFERROR($K135/$H135,0)</f>
        <v>51.2</v>
      </c>
      <c r="K135" s="1538">
        <f>'P6-2'!D54</f>
        <v>51.2</v>
      </c>
      <c r="L135" s="1540">
        <f>IFERROR($K135/$K$9,0)</f>
        <v>6.2771188067099479E-3</v>
      </c>
      <c r="M135" s="1457" t="s">
        <v>1862</v>
      </c>
      <c r="N135" s="1457"/>
      <c r="O135" s="1541">
        <f>IFERROR(SUMIF('ACTIVITI_PLAN (LB0)'!$B:$B,$C135,'ACTIVITI_PLAN (LB0)'!N:N)/$K135+N135,0)</f>
        <v>0</v>
      </c>
      <c r="P135" s="1541">
        <f>IFERROR(SUMIF('ACTIVITI_PLAN (LB0)'!$B:$B,$C135,'ACTIVITI_PLAN (LB0)'!O:O)/$K135+O135,0)</f>
        <v>0</v>
      </c>
      <c r="Q135" s="1541">
        <f>IFERROR(SUMIF('ACTIVITI_PLAN (LB0)'!$B:$B,$C135,'ACTIVITI_PLAN (LB0)'!P:P)/$K135+P135,0)</f>
        <v>0</v>
      </c>
      <c r="R135" s="1541">
        <f>IFERROR(SUMIF('ACTIVITI_PLAN (LB0)'!$B:$B,$C135,'ACTIVITI_PLAN (LB0)'!Q:Q)/$K135+Q135,0)</f>
        <v>0</v>
      </c>
      <c r="S135" s="1541">
        <f>IFERROR(SUMIF('ACTIVITI_PLAN (LB0)'!$B:$B,$C135,'ACTIVITI_PLAN (LB0)'!R:R)/$K135+R135,0)</f>
        <v>0</v>
      </c>
      <c r="T135" s="1541">
        <f>IFERROR(SUMIF('ACTIVITI_PLAN (LB0)'!$B:$B,$C135,'ACTIVITI_PLAN (LB0)'!S:S)/$K135+S135,0)</f>
        <v>0</v>
      </c>
      <c r="U135" s="1541">
        <f>IFERROR(SUMIF('ACTIVITI_PLAN (LB0)'!$B:$B,$C135,'ACTIVITI_PLAN (LB0)'!T:T)/$K135+T135,0)</f>
        <v>1</v>
      </c>
      <c r="V135" s="1541">
        <f>IFERROR(SUMIF('ACTIVITI_PLAN (LB0)'!$B:$B,$C135,'ACTIVITI_PLAN (LB0)'!U:U)/$K135+U135,0)</f>
        <v>1</v>
      </c>
      <c r="W135" s="1541">
        <f>IFERROR(SUMIF('ACTIVITI_PLAN (LB0)'!$B:$B,$C135,'ACTIVITI_PLAN (LB0)'!V:V)/$K135+V135,0)</f>
        <v>1</v>
      </c>
      <c r="X135" s="1541">
        <f>IFERROR(SUMIF('ACTIVITI_PLAN (LB0)'!$B:$B,$C135,'ACTIVITI_PLAN (LB0)'!W:W)/$K135+W135,0)</f>
        <v>1</v>
      </c>
      <c r="Y135" s="1541">
        <f>IFERROR(SUMIF('ACTIVITI_PLAN (LB0)'!$B:$B,$C135,'ACTIVITI_PLAN (LB0)'!X:X)/$K135+X135,0)</f>
        <v>1</v>
      </c>
      <c r="Z135" s="1541">
        <f>IFERROR(SUMIF('ACTIVITI_PLAN (LB0)'!$B:$B,$C135,'ACTIVITI_PLAN (LB0)'!Y:Y)/$K135+Y135,0)</f>
        <v>1</v>
      </c>
      <c r="AA135" s="1541">
        <f>IFERROR(SUMIF('ACTIVITI_PLAN (LB0)'!$B:$B,$C135,'ACTIVITI_PLAN (LB0)'!Z:Z)/$K135+Z135,0)</f>
        <v>1</v>
      </c>
      <c r="AB135" s="1541">
        <f>IFERROR(SUMIF('ACTIVITI_PLAN (LB0)'!$B:$B,$C135,'ACTIVITI_PLAN (LB0)'!AA:AA)/$K135+AA135,0)</f>
        <v>1</v>
      </c>
      <c r="AC135" s="1541">
        <f>IFERROR(SUMIF('ACTIVITI_PLAN (LB0)'!$B:$B,$C135,'ACTIVITI_PLAN (LB0)'!AB:AB)/$K135+AB135,0)</f>
        <v>1</v>
      </c>
      <c r="AD135" s="1541">
        <f>IFERROR(SUMIF('ACTIVITI_PLAN (LB0)'!$B:$B,$C135,'ACTIVITI_PLAN (LB0)'!AC:AC)/$K135+AC135,0)</f>
        <v>1</v>
      </c>
      <c r="AE135" s="1541">
        <f>IFERROR(SUMIF('ACTIVITI_PLAN (LB0)'!$B:$B,$C135,'ACTIVITI_PLAN (LB0)'!AD:AD)/$K135+AD135,0)</f>
        <v>1</v>
      </c>
      <c r="AF135" s="1541">
        <f>IFERROR(SUMIF('ACTIVITI_PLAN (LB0)'!$B:$B,$C135,'ACTIVITI_PLAN (LB0)'!AE:AE)/$K135+AE135,0)</f>
        <v>1</v>
      </c>
    </row>
    <row r="136" spans="1:32">
      <c r="A136" s="1577"/>
      <c r="B136" s="1578"/>
      <c r="C136" s="1577"/>
      <c r="D136" s="1577"/>
      <c r="E136" s="1579"/>
      <c r="F136" s="1579"/>
      <c r="G136" s="1580"/>
      <c r="H136" s="1581"/>
      <c r="I136" s="1581"/>
      <c r="J136" s="1582"/>
      <c r="K136" s="1581"/>
      <c r="L136" s="1583"/>
      <c r="M136" s="1584" t="s">
        <v>1811</v>
      </c>
      <c r="N136" s="1584"/>
      <c r="O136" s="1584">
        <f>IFERROR(MIN(1,METRADO!Q136/METRADO!$G135),0)</f>
        <v>0</v>
      </c>
      <c r="P136" s="1584">
        <f>IFERROR(MIN(1,METRADO!R136/METRADO!$G135),0)</f>
        <v>0</v>
      </c>
      <c r="Q136" s="1584">
        <f>IFERROR(MIN(1,METRADO!S136/METRADO!$G135),0)</f>
        <v>0</v>
      </c>
      <c r="R136" s="1584">
        <f>IFERROR(MIN(1,METRADO!T136/METRADO!$G135),0)</f>
        <v>0</v>
      </c>
      <c r="S136" s="1584">
        <f>IFERROR(MIN(1,METRADO!U136/METRADO!$G135),0)</f>
        <v>0</v>
      </c>
      <c r="T136" s="1584">
        <f>IFERROR(MIN(1,METRADO!V136/METRADO!$G135),0)</f>
        <v>0</v>
      </c>
      <c r="U136" s="1584">
        <f>IFERROR(MIN(1,METRADO!W136/METRADO!$G135),0)</f>
        <v>0</v>
      </c>
      <c r="V136" s="1584">
        <f>IFERROR(MIN(1,METRADO!X136/METRADO!$G135),0)</f>
        <v>0</v>
      </c>
      <c r="W136" s="1584">
        <f>IFERROR(MIN(1,METRADO!Y136/METRADO!$G135),0)</f>
        <v>0</v>
      </c>
      <c r="X136" s="1584">
        <f>IFERROR(MIN(1,METRADO!Z136/METRADO!$G135),0)</f>
        <v>0</v>
      </c>
      <c r="Y136" s="1584">
        <f>IFERROR(MIN(1,METRADO!AA136/METRADO!$G135),0)</f>
        <v>0</v>
      </c>
      <c r="Z136" s="1584">
        <f>IFERROR(MIN(1,METRADO!AB136/METRADO!$G135),0)</f>
        <v>0</v>
      </c>
      <c r="AA136" s="1584">
        <f>IFERROR(MIN(1,METRADO!AC136/METRADO!$G135),0)</f>
        <v>0</v>
      </c>
      <c r="AB136" s="1584">
        <f>IFERROR(MIN(1,METRADO!AD136/METRADO!$G135),0)</f>
        <v>0</v>
      </c>
      <c r="AC136" s="1584">
        <f>IFERROR(MIN(1,METRADO!AE136/METRADO!$G135),0)</f>
        <v>0</v>
      </c>
      <c r="AD136" s="1584">
        <f>IFERROR(MIN(1,METRADO!AF136/METRADO!$G135),0)</f>
        <v>0</v>
      </c>
      <c r="AE136" s="1584">
        <f>IFERROR(MIN(1,METRADO!AG136/METRADO!$G135),0)</f>
        <v>0</v>
      </c>
      <c r="AF136" s="1584">
        <f>IFERROR(MIN(1,METRADO!AH136/METRADO!$G135),0)</f>
        <v>0</v>
      </c>
    </row>
    <row r="137" spans="1:32" ht="24">
      <c r="A137" s="1534"/>
      <c r="B137" s="1535">
        <f>MAX(O138:AF138)</f>
        <v>0</v>
      </c>
      <c r="C137" s="1534" t="str">
        <f>'P6-2'!E55</f>
        <v>A1530</v>
      </c>
      <c r="D137" s="1449" t="str">
        <f>'P6-2'!F55</f>
        <v>Evaluación de reutilización de cables de señal analógica existentes; continuidad, resistencia y timbrado (NOTA 3)</v>
      </c>
      <c r="E137" s="1536">
        <f>VLOOKUP($C137,'P6-2'!$E$3:$I$90,MATCH('P6-2'!$H$2,'P6-2'!$E$2:$I$2,0),FALSE)</f>
        <v>46247</v>
      </c>
      <c r="F137" s="1536">
        <f>VLOOKUP($C137,'P6-2'!$E$3:$I$90,MATCH('P6-2'!$I$2,'P6-2'!$E$2:$I$2,0),FALSE)</f>
        <v>46248</v>
      </c>
      <c r="G137" s="1537">
        <f>VLOOKUP($C137,'P6-2'!$E$3:$I$90,3,FALSE)</f>
        <v>2</v>
      </c>
      <c r="H137" s="1538">
        <f>'P6-2'!B55</f>
        <v>1</v>
      </c>
      <c r="I137" s="1538" t="str">
        <f>'P6-2'!C55</f>
        <v>Gbl.</v>
      </c>
      <c r="J137" s="1539">
        <f>IFERROR($K137/$H137,0)</f>
        <v>51.2</v>
      </c>
      <c r="K137" s="1538">
        <f>'P6-2'!D55</f>
        <v>51.2</v>
      </c>
      <c r="L137" s="1540">
        <f>IFERROR($K137/$K$9,0)</f>
        <v>6.2771188067099479E-3</v>
      </c>
      <c r="M137" s="1457" t="s">
        <v>1862</v>
      </c>
      <c r="N137" s="1457"/>
      <c r="O137" s="1541">
        <f>IFERROR(SUMIF('ACTIVITI_PLAN (LB0)'!$B:$B,$C137,'ACTIVITI_PLAN (LB0)'!N:N)/$K137+N137,0)</f>
        <v>0</v>
      </c>
      <c r="P137" s="1541">
        <f>IFERROR(SUMIF('ACTIVITI_PLAN (LB0)'!$B:$B,$C137,'ACTIVITI_PLAN (LB0)'!O:O)/$K137+O137,0)</f>
        <v>0</v>
      </c>
      <c r="Q137" s="1541">
        <f>IFERROR(SUMIF('ACTIVITI_PLAN (LB0)'!$B:$B,$C137,'ACTIVITI_PLAN (LB0)'!P:P)/$K137+P137,0)</f>
        <v>0</v>
      </c>
      <c r="R137" s="1541">
        <f>IFERROR(SUMIF('ACTIVITI_PLAN (LB0)'!$B:$B,$C137,'ACTIVITI_PLAN (LB0)'!Q:Q)/$K137+Q137,0)</f>
        <v>0</v>
      </c>
      <c r="S137" s="1541">
        <f>IFERROR(SUMIF('ACTIVITI_PLAN (LB0)'!$B:$B,$C137,'ACTIVITI_PLAN (LB0)'!R:R)/$K137+R137,0)</f>
        <v>0</v>
      </c>
      <c r="T137" s="1541">
        <f>IFERROR(SUMIF('ACTIVITI_PLAN (LB0)'!$B:$B,$C137,'ACTIVITI_PLAN (LB0)'!S:S)/$K137+S137,0)</f>
        <v>0</v>
      </c>
      <c r="U137" s="1541">
        <f>IFERROR(SUMIF('ACTIVITI_PLAN (LB0)'!$B:$B,$C137,'ACTIVITI_PLAN (LB0)'!T:T)/$K137+T137,0)</f>
        <v>0.5</v>
      </c>
      <c r="V137" s="1541">
        <f>IFERROR(SUMIF('ACTIVITI_PLAN (LB0)'!$B:$B,$C137,'ACTIVITI_PLAN (LB0)'!U:U)/$K137+U137,0)</f>
        <v>1</v>
      </c>
      <c r="W137" s="1541">
        <f>IFERROR(SUMIF('ACTIVITI_PLAN (LB0)'!$B:$B,$C137,'ACTIVITI_PLAN (LB0)'!V:V)/$K137+V137,0)</f>
        <v>1</v>
      </c>
      <c r="X137" s="1541">
        <f>IFERROR(SUMIF('ACTIVITI_PLAN (LB0)'!$B:$B,$C137,'ACTIVITI_PLAN (LB0)'!W:W)/$K137+W137,0)</f>
        <v>1</v>
      </c>
      <c r="Y137" s="1541">
        <f>IFERROR(SUMIF('ACTIVITI_PLAN (LB0)'!$B:$B,$C137,'ACTIVITI_PLAN (LB0)'!X:X)/$K137+X137,0)</f>
        <v>1</v>
      </c>
      <c r="Z137" s="1541">
        <f>IFERROR(SUMIF('ACTIVITI_PLAN (LB0)'!$B:$B,$C137,'ACTIVITI_PLAN (LB0)'!Y:Y)/$K137+Y137,0)</f>
        <v>1</v>
      </c>
      <c r="AA137" s="1541">
        <f>IFERROR(SUMIF('ACTIVITI_PLAN (LB0)'!$B:$B,$C137,'ACTIVITI_PLAN (LB0)'!Z:Z)/$K137+Z137,0)</f>
        <v>1</v>
      </c>
      <c r="AB137" s="1541">
        <f>IFERROR(SUMIF('ACTIVITI_PLAN (LB0)'!$B:$B,$C137,'ACTIVITI_PLAN (LB0)'!AA:AA)/$K137+AA137,0)</f>
        <v>1</v>
      </c>
      <c r="AC137" s="1541">
        <f>IFERROR(SUMIF('ACTIVITI_PLAN (LB0)'!$B:$B,$C137,'ACTIVITI_PLAN (LB0)'!AB:AB)/$K137+AB137,0)</f>
        <v>1</v>
      </c>
      <c r="AD137" s="1541">
        <f>IFERROR(SUMIF('ACTIVITI_PLAN (LB0)'!$B:$B,$C137,'ACTIVITI_PLAN (LB0)'!AC:AC)/$K137+AC137,0)</f>
        <v>1</v>
      </c>
      <c r="AE137" s="1541">
        <f>IFERROR(SUMIF('ACTIVITI_PLAN (LB0)'!$B:$B,$C137,'ACTIVITI_PLAN (LB0)'!AD:AD)/$K137+AD137,0)</f>
        <v>1</v>
      </c>
      <c r="AF137" s="1541">
        <f>IFERROR(SUMIF('ACTIVITI_PLAN (LB0)'!$B:$B,$C137,'ACTIVITI_PLAN (LB0)'!AE:AE)/$K137+AE137,0)</f>
        <v>1</v>
      </c>
    </row>
    <row r="138" spans="1:32">
      <c r="A138" s="1577"/>
      <c r="B138" s="1578"/>
      <c r="C138" s="1577"/>
      <c r="D138" s="1577"/>
      <c r="E138" s="1579"/>
      <c r="F138" s="1579"/>
      <c r="G138" s="1580"/>
      <c r="H138" s="1581"/>
      <c r="I138" s="1581"/>
      <c r="J138" s="1582"/>
      <c r="K138" s="1581"/>
      <c r="L138" s="1583"/>
      <c r="M138" s="1584" t="s">
        <v>1811</v>
      </c>
      <c r="N138" s="1584"/>
      <c r="O138" s="1584">
        <f>IFERROR(MIN(1,METRADO!Q138/METRADO!$G137),0)</f>
        <v>0</v>
      </c>
      <c r="P138" s="1584">
        <f>IFERROR(MIN(1,METRADO!R138/METRADO!$G137),0)</f>
        <v>0</v>
      </c>
      <c r="Q138" s="1584">
        <f>IFERROR(MIN(1,METRADO!S138/METRADO!$G137),0)</f>
        <v>0</v>
      </c>
      <c r="R138" s="1584">
        <f>IFERROR(MIN(1,METRADO!T138/METRADO!$G137),0)</f>
        <v>0</v>
      </c>
      <c r="S138" s="1584">
        <f>IFERROR(MIN(1,METRADO!U138/METRADO!$G137),0)</f>
        <v>0</v>
      </c>
      <c r="T138" s="1584">
        <f>IFERROR(MIN(1,METRADO!V138/METRADO!$G137),0)</f>
        <v>0</v>
      </c>
      <c r="U138" s="1584">
        <f>IFERROR(MIN(1,METRADO!W138/METRADO!$G137),0)</f>
        <v>0</v>
      </c>
      <c r="V138" s="1584">
        <f>IFERROR(MIN(1,METRADO!X138/METRADO!$G137),0)</f>
        <v>0</v>
      </c>
      <c r="W138" s="1584">
        <f>IFERROR(MIN(1,METRADO!Y138/METRADO!$G137),0)</f>
        <v>0</v>
      </c>
      <c r="X138" s="1584">
        <f>IFERROR(MIN(1,METRADO!Z138/METRADO!$G137),0)</f>
        <v>0</v>
      </c>
      <c r="Y138" s="1584">
        <f>IFERROR(MIN(1,METRADO!AA138/METRADO!$G137),0)</f>
        <v>0</v>
      </c>
      <c r="Z138" s="1584">
        <f>IFERROR(MIN(1,METRADO!AB138/METRADO!$G137),0)</f>
        <v>0</v>
      </c>
      <c r="AA138" s="1584">
        <f>IFERROR(MIN(1,METRADO!AC138/METRADO!$G137),0)</f>
        <v>0</v>
      </c>
      <c r="AB138" s="1584">
        <f>IFERROR(MIN(1,METRADO!AD138/METRADO!$G137),0)</f>
        <v>0</v>
      </c>
      <c r="AC138" s="1584">
        <f>IFERROR(MIN(1,METRADO!AE138/METRADO!$G137),0)</f>
        <v>0</v>
      </c>
      <c r="AD138" s="1584">
        <f>IFERROR(MIN(1,METRADO!AF138/METRADO!$G137),0)</f>
        <v>0</v>
      </c>
      <c r="AE138" s="1584">
        <f>IFERROR(MIN(1,METRADO!AG138/METRADO!$G137),0)</f>
        <v>0</v>
      </c>
      <c r="AF138" s="1584">
        <f>IFERROR(MIN(1,METRADO!AH138/METRADO!$G137),0)</f>
        <v>0</v>
      </c>
    </row>
    <row r="139" spans="1:32" ht="24">
      <c r="A139" s="1534"/>
      <c r="B139" s="1535">
        <f>MAX(O140:AF140)</f>
        <v>0</v>
      </c>
      <c r="C139" s="1534" t="str">
        <f>'P6-2'!E56</f>
        <v>A1540</v>
      </c>
      <c r="D139" s="1449" t="str">
        <f>'P6-2'!F56</f>
        <v>Desmontaje de conductores existentes no validos para su reutilización (NOTAS 2 Y 3)</v>
      </c>
      <c r="E139" s="1536">
        <f>VLOOKUP($C139,'P6-2'!$E$3:$I$90,MATCH('P6-2'!$H$2,'P6-2'!$E$2:$I$2,0),FALSE)</f>
        <v>46258</v>
      </c>
      <c r="F139" s="1536">
        <f>VLOOKUP($C139,'P6-2'!$E$3:$I$90,MATCH('P6-2'!$I$2,'P6-2'!$E$2:$I$2,0),FALSE)</f>
        <v>46262</v>
      </c>
      <c r="G139" s="1537">
        <f>VLOOKUP($C139,'P6-2'!$E$3:$I$90,3,FALSE)</f>
        <v>5</v>
      </c>
      <c r="H139" s="1538">
        <f>'P6-2'!B56</f>
        <v>1</v>
      </c>
      <c r="I139" s="1538" t="str">
        <f>'P6-2'!C56</f>
        <v>Gbl.</v>
      </c>
      <c r="J139" s="1539">
        <f>IFERROR($K139/$H139,0)</f>
        <v>168</v>
      </c>
      <c r="K139" s="1538">
        <f>'P6-2'!D56</f>
        <v>168</v>
      </c>
      <c r="L139" s="1540">
        <f>IFERROR($K139/$K$9,0)</f>
        <v>2.0596796084517015E-2</v>
      </c>
      <c r="M139" s="1457" t="s">
        <v>1862</v>
      </c>
      <c r="N139" s="1457"/>
      <c r="O139" s="1541">
        <f>IFERROR(SUMIF('ACTIVITI_PLAN (LB0)'!$B:$B,$C139,'ACTIVITI_PLAN (LB0)'!N:N)/$K139+N139,0)</f>
        <v>0</v>
      </c>
      <c r="P139" s="1541">
        <f>IFERROR(SUMIF('ACTIVITI_PLAN (LB0)'!$B:$B,$C139,'ACTIVITI_PLAN (LB0)'!O:O)/$K139+O139,0)</f>
        <v>0</v>
      </c>
      <c r="Q139" s="1541">
        <f>IFERROR(SUMIF('ACTIVITI_PLAN (LB0)'!$B:$B,$C139,'ACTIVITI_PLAN (LB0)'!P:P)/$K139+P139,0)</f>
        <v>0</v>
      </c>
      <c r="R139" s="1541">
        <f>IFERROR(SUMIF('ACTIVITI_PLAN (LB0)'!$B:$B,$C139,'ACTIVITI_PLAN (LB0)'!Q:Q)/$K139+Q139,0)</f>
        <v>0</v>
      </c>
      <c r="S139" s="1541">
        <f>IFERROR(SUMIF('ACTIVITI_PLAN (LB0)'!$B:$B,$C139,'ACTIVITI_PLAN (LB0)'!R:R)/$K139+R139,0)</f>
        <v>0</v>
      </c>
      <c r="T139" s="1541">
        <f>IFERROR(SUMIF('ACTIVITI_PLAN (LB0)'!$B:$B,$C139,'ACTIVITI_PLAN (LB0)'!S:S)/$K139+S139,0)</f>
        <v>0</v>
      </c>
      <c r="U139" s="1541">
        <f>IFERROR(SUMIF('ACTIVITI_PLAN (LB0)'!$B:$B,$C139,'ACTIVITI_PLAN (LB0)'!T:T)/$K139+T139,0)</f>
        <v>0</v>
      </c>
      <c r="V139" s="1541">
        <f>IFERROR(SUMIF('ACTIVITI_PLAN (LB0)'!$B:$B,$C139,'ACTIVITI_PLAN (LB0)'!U:U)/$K139+U139,0)</f>
        <v>0</v>
      </c>
      <c r="W139" s="1541">
        <f>IFERROR(SUMIF('ACTIVITI_PLAN (LB0)'!$B:$B,$C139,'ACTIVITI_PLAN (LB0)'!V:V)/$K139+V139,0)</f>
        <v>0.8</v>
      </c>
      <c r="X139" s="1541">
        <f>IFERROR(SUMIF('ACTIVITI_PLAN (LB0)'!$B:$B,$C139,'ACTIVITI_PLAN (LB0)'!W:W)/$K139+W139,0)</f>
        <v>1</v>
      </c>
      <c r="Y139" s="1541">
        <f>IFERROR(SUMIF('ACTIVITI_PLAN (LB0)'!$B:$B,$C139,'ACTIVITI_PLAN (LB0)'!X:X)/$K139+X139,0)</f>
        <v>1</v>
      </c>
      <c r="Z139" s="1541">
        <f>IFERROR(SUMIF('ACTIVITI_PLAN (LB0)'!$B:$B,$C139,'ACTIVITI_PLAN (LB0)'!Y:Y)/$K139+Y139,0)</f>
        <v>1</v>
      </c>
      <c r="AA139" s="1541">
        <f>IFERROR(SUMIF('ACTIVITI_PLAN (LB0)'!$B:$B,$C139,'ACTIVITI_PLAN (LB0)'!Z:Z)/$K139+Z139,0)</f>
        <v>1</v>
      </c>
      <c r="AB139" s="1541">
        <f>IFERROR(SUMIF('ACTIVITI_PLAN (LB0)'!$B:$B,$C139,'ACTIVITI_PLAN (LB0)'!AA:AA)/$K139+AA139,0)</f>
        <v>1</v>
      </c>
      <c r="AC139" s="1541">
        <f>IFERROR(SUMIF('ACTIVITI_PLAN (LB0)'!$B:$B,$C139,'ACTIVITI_PLAN (LB0)'!AB:AB)/$K139+AB139,0)</f>
        <v>1</v>
      </c>
      <c r="AD139" s="1541">
        <f>IFERROR(SUMIF('ACTIVITI_PLAN (LB0)'!$B:$B,$C139,'ACTIVITI_PLAN (LB0)'!AC:AC)/$K139+AC139,0)</f>
        <v>1</v>
      </c>
      <c r="AE139" s="1541">
        <f>IFERROR(SUMIF('ACTIVITI_PLAN (LB0)'!$B:$B,$C139,'ACTIVITI_PLAN (LB0)'!AD:AD)/$K139+AD139,0)</f>
        <v>1</v>
      </c>
      <c r="AF139" s="1541">
        <f>IFERROR(SUMIF('ACTIVITI_PLAN (LB0)'!$B:$B,$C139,'ACTIVITI_PLAN (LB0)'!AE:AE)/$K139+AE139,0)</f>
        <v>1</v>
      </c>
    </row>
    <row r="140" spans="1:32">
      <c r="A140" s="1577"/>
      <c r="B140" s="1578"/>
      <c r="C140" s="1577"/>
      <c r="D140" s="1577"/>
      <c r="E140" s="1579"/>
      <c r="F140" s="1579"/>
      <c r="G140" s="1580"/>
      <c r="H140" s="1581"/>
      <c r="I140" s="1581"/>
      <c r="J140" s="1582"/>
      <c r="K140" s="1581"/>
      <c r="L140" s="1583"/>
      <c r="M140" s="1584" t="s">
        <v>1811</v>
      </c>
      <c r="N140" s="1584"/>
      <c r="O140" s="1584">
        <f>IFERROR(MIN(1,METRADO!Q140/METRADO!$G139),0)</f>
        <v>0</v>
      </c>
      <c r="P140" s="1584">
        <f>IFERROR(MIN(1,METRADO!R140/METRADO!$G139),0)</f>
        <v>0</v>
      </c>
      <c r="Q140" s="1584">
        <f>IFERROR(MIN(1,METRADO!S140/METRADO!$G139),0)</f>
        <v>0</v>
      </c>
      <c r="R140" s="1584">
        <f>IFERROR(MIN(1,METRADO!T140/METRADO!$G139),0)</f>
        <v>0</v>
      </c>
      <c r="S140" s="1584">
        <f>IFERROR(MIN(1,METRADO!U140/METRADO!$G139),0)</f>
        <v>0</v>
      </c>
      <c r="T140" s="1584">
        <f>IFERROR(MIN(1,METRADO!V140/METRADO!$G139),0)</f>
        <v>0</v>
      </c>
      <c r="U140" s="1584">
        <f>IFERROR(MIN(1,METRADO!W140/METRADO!$G139),0)</f>
        <v>0</v>
      </c>
      <c r="V140" s="1584">
        <f>IFERROR(MIN(1,METRADO!X140/METRADO!$G139),0)</f>
        <v>0</v>
      </c>
      <c r="W140" s="1584">
        <f>IFERROR(MIN(1,METRADO!Y140/METRADO!$G139),0)</f>
        <v>0</v>
      </c>
      <c r="X140" s="1584">
        <f>IFERROR(MIN(1,METRADO!Z140/METRADO!$G139),0)</f>
        <v>0</v>
      </c>
      <c r="Y140" s="1584">
        <f>IFERROR(MIN(1,METRADO!AA140/METRADO!$G139),0)</f>
        <v>0</v>
      </c>
      <c r="Z140" s="1584">
        <f>IFERROR(MIN(1,METRADO!AB140/METRADO!$G139),0)</f>
        <v>0</v>
      </c>
      <c r="AA140" s="1584">
        <f>IFERROR(MIN(1,METRADO!AC140/METRADO!$G139),0)</f>
        <v>0</v>
      </c>
      <c r="AB140" s="1584">
        <f>IFERROR(MIN(1,METRADO!AD140/METRADO!$G139),0)</f>
        <v>0</v>
      </c>
      <c r="AC140" s="1584">
        <f>IFERROR(MIN(1,METRADO!AE140/METRADO!$G139),0)</f>
        <v>0</v>
      </c>
      <c r="AD140" s="1584">
        <f>IFERROR(MIN(1,METRADO!AF140/METRADO!$G139),0)</f>
        <v>0</v>
      </c>
      <c r="AE140" s="1584">
        <f>IFERROR(MIN(1,METRADO!AG140/METRADO!$G139),0)</f>
        <v>0</v>
      </c>
      <c r="AF140" s="1584">
        <f>IFERROR(MIN(1,METRADO!AH140/METRADO!$G139),0)</f>
        <v>0</v>
      </c>
    </row>
    <row r="141" spans="1:32" ht="24">
      <c r="A141" s="1534"/>
      <c r="B141" s="1535">
        <f>MAX(O142:AF142)</f>
        <v>0</v>
      </c>
      <c r="C141" s="1534" t="str">
        <f>'P6-2'!E57</f>
        <v>A1550</v>
      </c>
      <c r="D141" s="1449" t="str">
        <f>'P6-2'!F57</f>
        <v>Inspección y verificación de bandejas y bancos de ductos existentes para determinar su reutilización</v>
      </c>
      <c r="E141" s="1536">
        <f>VLOOKUP($C141,'P6-2'!$E$3:$I$90,MATCH('P6-2'!$H$2,'P6-2'!$E$2:$I$2,0),FALSE)</f>
        <v>46265</v>
      </c>
      <c r="F141" s="1536">
        <f>VLOOKUP($C141,'P6-2'!$E$3:$I$90,MATCH('P6-2'!$I$2,'P6-2'!$E$2:$I$2,0),FALSE)</f>
        <v>46266</v>
      </c>
      <c r="G141" s="1537">
        <f>VLOOKUP($C141,'P6-2'!$E$3:$I$90,3,FALSE)</f>
        <v>2</v>
      </c>
      <c r="H141" s="1538">
        <f>'P6-2'!B57</f>
        <v>1</v>
      </c>
      <c r="I141" s="1538" t="str">
        <f>'P6-2'!C57</f>
        <v>Gbl.</v>
      </c>
      <c r="J141" s="1539">
        <f>IFERROR($K141/$H141,0)</f>
        <v>35.200000000000003</v>
      </c>
      <c r="K141" s="1538">
        <f>'P6-2'!D57</f>
        <v>35.200000000000003</v>
      </c>
      <c r="L141" s="1540">
        <f>IFERROR($K141/$K$9,0)</f>
        <v>4.3155191796130895E-3</v>
      </c>
      <c r="M141" s="1457" t="s">
        <v>1862</v>
      </c>
      <c r="N141" s="1457"/>
      <c r="O141" s="1541">
        <f>IFERROR(SUMIF('ACTIVITI_PLAN (LB0)'!$B:$B,$C141,'ACTIVITI_PLAN (LB0)'!N:N)/$K141+N141,0)</f>
        <v>0</v>
      </c>
      <c r="P141" s="1541">
        <f>IFERROR(SUMIF('ACTIVITI_PLAN (LB0)'!$B:$B,$C141,'ACTIVITI_PLAN (LB0)'!O:O)/$K141+O141,0)</f>
        <v>0</v>
      </c>
      <c r="Q141" s="1541">
        <f>IFERROR(SUMIF('ACTIVITI_PLAN (LB0)'!$B:$B,$C141,'ACTIVITI_PLAN (LB0)'!P:P)/$K141+P141,0)</f>
        <v>0</v>
      </c>
      <c r="R141" s="1541">
        <f>IFERROR(SUMIF('ACTIVITI_PLAN (LB0)'!$B:$B,$C141,'ACTIVITI_PLAN (LB0)'!Q:Q)/$K141+Q141,0)</f>
        <v>0</v>
      </c>
      <c r="S141" s="1541">
        <f>IFERROR(SUMIF('ACTIVITI_PLAN (LB0)'!$B:$B,$C141,'ACTIVITI_PLAN (LB0)'!R:R)/$K141+R141,0)</f>
        <v>0</v>
      </c>
      <c r="T141" s="1541">
        <f>IFERROR(SUMIF('ACTIVITI_PLAN (LB0)'!$B:$B,$C141,'ACTIVITI_PLAN (LB0)'!S:S)/$K141+S141,0)</f>
        <v>0</v>
      </c>
      <c r="U141" s="1541">
        <f>IFERROR(SUMIF('ACTIVITI_PLAN (LB0)'!$B:$B,$C141,'ACTIVITI_PLAN (LB0)'!T:T)/$K141+T141,0)</f>
        <v>0</v>
      </c>
      <c r="V141" s="1541">
        <f>IFERROR(SUMIF('ACTIVITI_PLAN (LB0)'!$B:$B,$C141,'ACTIVITI_PLAN (LB0)'!U:U)/$K141+U141,0)</f>
        <v>0</v>
      </c>
      <c r="W141" s="1541">
        <f>IFERROR(SUMIF('ACTIVITI_PLAN (LB0)'!$B:$B,$C141,'ACTIVITI_PLAN (LB0)'!V:V)/$K141+V141,0)</f>
        <v>0</v>
      </c>
      <c r="X141" s="1541">
        <f>IFERROR(SUMIF('ACTIVITI_PLAN (LB0)'!$B:$B,$C141,'ACTIVITI_PLAN (LB0)'!W:W)/$K141+W141,0)</f>
        <v>1</v>
      </c>
      <c r="Y141" s="1541">
        <f>IFERROR(SUMIF('ACTIVITI_PLAN (LB0)'!$B:$B,$C141,'ACTIVITI_PLAN (LB0)'!X:X)/$K141+X141,0)</f>
        <v>1</v>
      </c>
      <c r="Z141" s="1541">
        <f>IFERROR(SUMIF('ACTIVITI_PLAN (LB0)'!$B:$B,$C141,'ACTIVITI_PLAN (LB0)'!Y:Y)/$K141+Y141,0)</f>
        <v>1</v>
      </c>
      <c r="AA141" s="1541">
        <f>IFERROR(SUMIF('ACTIVITI_PLAN (LB0)'!$B:$B,$C141,'ACTIVITI_PLAN (LB0)'!Z:Z)/$K141+Z141,0)</f>
        <v>1</v>
      </c>
      <c r="AB141" s="1541">
        <f>IFERROR(SUMIF('ACTIVITI_PLAN (LB0)'!$B:$B,$C141,'ACTIVITI_PLAN (LB0)'!AA:AA)/$K141+AA141,0)</f>
        <v>1</v>
      </c>
      <c r="AC141" s="1541">
        <f>IFERROR(SUMIF('ACTIVITI_PLAN (LB0)'!$B:$B,$C141,'ACTIVITI_PLAN (LB0)'!AB:AB)/$K141+AB141,0)</f>
        <v>1</v>
      </c>
      <c r="AD141" s="1541">
        <f>IFERROR(SUMIF('ACTIVITI_PLAN (LB0)'!$B:$B,$C141,'ACTIVITI_PLAN (LB0)'!AC:AC)/$K141+AC141,0)</f>
        <v>1</v>
      </c>
      <c r="AE141" s="1541">
        <f>IFERROR(SUMIF('ACTIVITI_PLAN (LB0)'!$B:$B,$C141,'ACTIVITI_PLAN (LB0)'!AD:AD)/$K141+AD141,0)</f>
        <v>1</v>
      </c>
      <c r="AF141" s="1541">
        <f>IFERROR(SUMIF('ACTIVITI_PLAN (LB0)'!$B:$B,$C141,'ACTIVITI_PLAN (LB0)'!AE:AE)/$K141+AE141,0)</f>
        <v>1</v>
      </c>
    </row>
    <row r="142" spans="1:32">
      <c r="A142" s="1577"/>
      <c r="B142" s="1578"/>
      <c r="C142" s="1577"/>
      <c r="D142" s="1577"/>
      <c r="E142" s="1579"/>
      <c r="F142" s="1579"/>
      <c r="G142" s="1580"/>
      <c r="H142" s="1581"/>
      <c r="I142" s="1581"/>
      <c r="J142" s="1582"/>
      <c r="K142" s="1581"/>
      <c r="L142" s="1583"/>
      <c r="M142" s="1584" t="s">
        <v>1811</v>
      </c>
      <c r="N142" s="1584"/>
      <c r="O142" s="1584">
        <f>IFERROR(MIN(1,METRADO!Q142/METRADO!$G141),0)</f>
        <v>0</v>
      </c>
      <c r="P142" s="1584">
        <f>IFERROR(MIN(1,METRADO!R142/METRADO!$G141),0)</f>
        <v>0</v>
      </c>
      <c r="Q142" s="1584">
        <f>IFERROR(MIN(1,METRADO!S142/METRADO!$G141),0)</f>
        <v>0</v>
      </c>
      <c r="R142" s="1584">
        <f>IFERROR(MIN(1,METRADO!T142/METRADO!$G141),0)</f>
        <v>0</v>
      </c>
      <c r="S142" s="1584">
        <f>IFERROR(MIN(1,METRADO!U142/METRADO!$G141),0)</f>
        <v>0</v>
      </c>
      <c r="T142" s="1584">
        <f>IFERROR(MIN(1,METRADO!V142/METRADO!$G141),0)</f>
        <v>0</v>
      </c>
      <c r="U142" s="1584">
        <f>IFERROR(MIN(1,METRADO!W142/METRADO!$G141),0)</f>
        <v>0</v>
      </c>
      <c r="V142" s="1584">
        <f>IFERROR(MIN(1,METRADO!X142/METRADO!$G141),0)</f>
        <v>0</v>
      </c>
      <c r="W142" s="1584">
        <f>IFERROR(MIN(1,METRADO!Y142/METRADO!$G141),0)</f>
        <v>0</v>
      </c>
      <c r="X142" s="1584">
        <f>IFERROR(MIN(1,METRADO!Z142/METRADO!$G141),0)</f>
        <v>0</v>
      </c>
      <c r="Y142" s="1584">
        <f>IFERROR(MIN(1,METRADO!AA142/METRADO!$G141),0)</f>
        <v>0</v>
      </c>
      <c r="Z142" s="1584">
        <f>IFERROR(MIN(1,METRADO!AB142/METRADO!$G141),0)</f>
        <v>0</v>
      </c>
      <c r="AA142" s="1584">
        <f>IFERROR(MIN(1,METRADO!AC142/METRADO!$G141),0)</f>
        <v>0</v>
      </c>
      <c r="AB142" s="1584">
        <f>IFERROR(MIN(1,METRADO!AD142/METRADO!$G141),0)</f>
        <v>0</v>
      </c>
      <c r="AC142" s="1584">
        <f>IFERROR(MIN(1,METRADO!AE142/METRADO!$G141),0)</f>
        <v>0</v>
      </c>
      <c r="AD142" s="1584">
        <f>IFERROR(MIN(1,METRADO!AF142/METRADO!$G141),0)</f>
        <v>0</v>
      </c>
      <c r="AE142" s="1584">
        <f>IFERROR(MIN(1,METRADO!AG142/METRADO!$G141),0)</f>
        <v>0</v>
      </c>
      <c r="AF142" s="1584">
        <f>IFERROR(MIN(1,METRADO!AH142/METRADO!$G141),0)</f>
        <v>0</v>
      </c>
    </row>
    <row r="143" spans="1:32" s="1250" customFormat="1">
      <c r="A143" s="1585"/>
      <c r="B143" s="1586"/>
      <c r="C143" s="1585"/>
      <c r="D143" s="1587" t="s">
        <v>338</v>
      </c>
      <c r="E143" s="1588"/>
      <c r="F143" s="1588"/>
      <c r="G143" s="1589"/>
      <c r="H143" s="1589"/>
      <c r="I143" s="1590"/>
      <c r="J143" s="1591"/>
      <c r="K143" s="1589"/>
      <c r="L143" s="1592"/>
      <c r="M143" s="1593"/>
      <c r="N143" s="1593"/>
      <c r="O143" s="1594"/>
      <c r="P143" s="1594"/>
      <c r="Q143" s="1594"/>
      <c r="R143" s="1594"/>
      <c r="S143" s="1594"/>
      <c r="T143" s="1594"/>
      <c r="U143" s="1594"/>
      <c r="V143" s="1594"/>
      <c r="W143" s="1594"/>
      <c r="X143" s="1594"/>
      <c r="Y143" s="1594"/>
      <c r="Z143" s="1594"/>
      <c r="AA143" s="1594"/>
      <c r="AB143" s="1594"/>
      <c r="AC143" s="1594"/>
      <c r="AD143" s="1594"/>
      <c r="AE143" s="1594"/>
      <c r="AF143" s="1594"/>
    </row>
    <row r="144" spans="1:32" ht="24">
      <c r="A144" s="1534"/>
      <c r="B144" s="1535">
        <f>MAX(O145:AF145)</f>
        <v>0</v>
      </c>
      <c r="C144" s="1534" t="str">
        <f>'P6-2'!E58</f>
        <v>A1560</v>
      </c>
      <c r="D144" s="1449" t="str">
        <f>'P6-2'!F58</f>
        <v>Manómetro tipo bourdon con sello de diafragma, conexión Ø1/2" NPT macho; incluye montaje y placa. Tags PI-17633001@007</v>
      </c>
      <c r="E144" s="1536">
        <f>VLOOKUP($C144,'P6-2'!$E$3:$I$90,MATCH('P6-2'!$H$2,'P6-2'!$E$2:$I$2,0),FALSE)</f>
        <v>46289</v>
      </c>
      <c r="F144" s="1536">
        <f>VLOOKUP($C144,'P6-2'!$E$3:$I$90,MATCH('P6-2'!$I$2,'P6-2'!$E$2:$I$2,0),FALSE)</f>
        <v>46294</v>
      </c>
      <c r="G144" s="1537">
        <f>VLOOKUP($C144,'P6-2'!$E$3:$I$90,3,FALSE)</f>
        <v>4</v>
      </c>
      <c r="H144" s="1538">
        <f>'P6-2'!B58</f>
        <v>7</v>
      </c>
      <c r="I144" s="1538" t="str">
        <f>'P6-2'!C58</f>
        <v>UND</v>
      </c>
      <c r="J144" s="1539">
        <f>IFERROR($K144/$H144,0)</f>
        <v>16.8</v>
      </c>
      <c r="K144" s="1538">
        <f>'P6-2'!D58</f>
        <v>117.6</v>
      </c>
      <c r="L144" s="1540">
        <f>IFERROR($K144/$K$9,0)</f>
        <v>1.4417757259161909E-2</v>
      </c>
      <c r="M144" s="1457" t="s">
        <v>1862</v>
      </c>
      <c r="N144" s="1457"/>
      <c r="O144" s="1541">
        <f>IFERROR(SUMIF('ACTIVITI_PLAN (LB0)'!$B:$B,$C144,'ACTIVITI_PLAN (LB0)'!N:N)/$K144+N144,0)</f>
        <v>0</v>
      </c>
      <c r="P144" s="1541">
        <f>IFERROR(SUMIF('ACTIVITI_PLAN (LB0)'!$B:$B,$C144,'ACTIVITI_PLAN (LB0)'!O:O)/$K144+O144,0)</f>
        <v>0</v>
      </c>
      <c r="Q144" s="1541">
        <f>IFERROR(SUMIF('ACTIVITI_PLAN (LB0)'!$B:$B,$C144,'ACTIVITI_PLAN (LB0)'!P:P)/$K144+P144,0)</f>
        <v>0</v>
      </c>
      <c r="R144" s="1541">
        <f>IFERROR(SUMIF('ACTIVITI_PLAN (LB0)'!$B:$B,$C144,'ACTIVITI_PLAN (LB0)'!Q:Q)/$K144+Q144,0)</f>
        <v>0</v>
      </c>
      <c r="S144" s="1541">
        <f>IFERROR(SUMIF('ACTIVITI_PLAN (LB0)'!$B:$B,$C144,'ACTIVITI_PLAN (LB0)'!R:R)/$K144+R144,0)</f>
        <v>0</v>
      </c>
      <c r="T144" s="1541">
        <f>IFERROR(SUMIF('ACTIVITI_PLAN (LB0)'!$B:$B,$C144,'ACTIVITI_PLAN (LB0)'!S:S)/$K144+S144,0)</f>
        <v>0</v>
      </c>
      <c r="U144" s="1541">
        <f>IFERROR(SUMIF('ACTIVITI_PLAN (LB0)'!$B:$B,$C144,'ACTIVITI_PLAN (LB0)'!T:T)/$K144+T144,0)</f>
        <v>0</v>
      </c>
      <c r="V144" s="1541">
        <f>IFERROR(SUMIF('ACTIVITI_PLAN (LB0)'!$B:$B,$C144,'ACTIVITI_PLAN (LB0)'!U:U)/$K144+U144,0)</f>
        <v>0</v>
      </c>
      <c r="W144" s="1541">
        <f>IFERROR(SUMIF('ACTIVITI_PLAN (LB0)'!$B:$B,$C144,'ACTIVITI_PLAN (LB0)'!V:V)/$K144+V144,0)</f>
        <v>0</v>
      </c>
      <c r="X144" s="1541">
        <f>IFERROR(SUMIF('ACTIVITI_PLAN (LB0)'!$B:$B,$C144,'ACTIVITI_PLAN (LB0)'!W:W)/$K144+W144,0)</f>
        <v>0</v>
      </c>
      <c r="Y144" s="1541">
        <f>IFERROR(SUMIF('ACTIVITI_PLAN (LB0)'!$B:$B,$C144,'ACTIVITI_PLAN (LB0)'!X:X)/$K144+X144,0)</f>
        <v>0</v>
      </c>
      <c r="Z144" s="1541">
        <f>IFERROR(SUMIF('ACTIVITI_PLAN (LB0)'!$B:$B,$C144,'ACTIVITI_PLAN (LB0)'!Y:Y)/$K144+Y144,0)</f>
        <v>0</v>
      </c>
      <c r="AA144" s="1541">
        <f>IFERROR(SUMIF('ACTIVITI_PLAN (LB0)'!$B:$B,$C144,'ACTIVITI_PLAN (LB0)'!Z:Z)/$K144+Z144,0)</f>
        <v>0.16666666666666666</v>
      </c>
      <c r="AB144" s="1541">
        <f>IFERROR(SUMIF('ACTIVITI_PLAN (LB0)'!$B:$B,$C144,'ACTIVITI_PLAN (LB0)'!AA:AA)/$K144+AA144,0)</f>
        <v>1</v>
      </c>
      <c r="AC144" s="1541">
        <f>IFERROR(SUMIF('ACTIVITI_PLAN (LB0)'!$B:$B,$C144,'ACTIVITI_PLAN (LB0)'!AB:AB)/$K144+AB144,0)</f>
        <v>1</v>
      </c>
      <c r="AD144" s="1541">
        <f>IFERROR(SUMIF('ACTIVITI_PLAN (LB0)'!$B:$B,$C144,'ACTIVITI_PLAN (LB0)'!AC:AC)/$K144+AC144,0)</f>
        <v>1</v>
      </c>
      <c r="AE144" s="1541">
        <f>IFERROR(SUMIF('ACTIVITI_PLAN (LB0)'!$B:$B,$C144,'ACTIVITI_PLAN (LB0)'!AD:AD)/$K144+AD144,0)</f>
        <v>1</v>
      </c>
      <c r="AF144" s="1541">
        <f>IFERROR(SUMIF('ACTIVITI_PLAN (LB0)'!$B:$B,$C144,'ACTIVITI_PLAN (LB0)'!AE:AE)/$K144+AE144,0)</f>
        <v>1</v>
      </c>
    </row>
    <row r="145" spans="1:32">
      <c r="A145" s="1577"/>
      <c r="B145" s="1578"/>
      <c r="C145" s="1577"/>
      <c r="D145" s="1577"/>
      <c r="E145" s="1579"/>
      <c r="F145" s="1579"/>
      <c r="G145" s="1580"/>
      <c r="H145" s="1581"/>
      <c r="I145" s="1581"/>
      <c r="J145" s="1582"/>
      <c r="K145" s="1581"/>
      <c r="L145" s="1583"/>
      <c r="M145" s="1584" t="s">
        <v>1811</v>
      </c>
      <c r="N145" s="1584"/>
      <c r="O145" s="1584">
        <f>IFERROR(MIN(1,METRADO!Q145/METRADO!$G144),0)</f>
        <v>0</v>
      </c>
      <c r="P145" s="1584">
        <f>IFERROR(MIN(1,METRADO!R145/METRADO!$G144),0)</f>
        <v>0</v>
      </c>
      <c r="Q145" s="1584">
        <f>IFERROR(MIN(1,METRADO!S145/METRADO!$G144),0)</f>
        <v>0</v>
      </c>
      <c r="R145" s="1584">
        <f>IFERROR(MIN(1,METRADO!T145/METRADO!$G144),0)</f>
        <v>0</v>
      </c>
      <c r="S145" s="1584">
        <f>IFERROR(MIN(1,METRADO!U145/METRADO!$G144),0)</f>
        <v>0</v>
      </c>
      <c r="T145" s="1584">
        <f>IFERROR(MIN(1,METRADO!V145/METRADO!$G144),0)</f>
        <v>0</v>
      </c>
      <c r="U145" s="1584">
        <f>IFERROR(MIN(1,METRADO!W145/METRADO!$G144),0)</f>
        <v>0</v>
      </c>
      <c r="V145" s="1584">
        <f>IFERROR(MIN(1,METRADO!X145/METRADO!$G144),0)</f>
        <v>0</v>
      </c>
      <c r="W145" s="1584">
        <f>IFERROR(MIN(1,METRADO!Y145/METRADO!$G144),0)</f>
        <v>0</v>
      </c>
      <c r="X145" s="1584">
        <f>IFERROR(MIN(1,METRADO!Z145/METRADO!$G144),0)</f>
        <v>0</v>
      </c>
      <c r="Y145" s="1584">
        <f>IFERROR(MIN(1,METRADO!AA145/METRADO!$G144),0)</f>
        <v>0</v>
      </c>
      <c r="Z145" s="1584">
        <f>IFERROR(MIN(1,METRADO!AB145/METRADO!$G144),0)</f>
        <v>0</v>
      </c>
      <c r="AA145" s="1584">
        <f>IFERROR(MIN(1,METRADO!AC145/METRADO!$G144),0)</f>
        <v>0</v>
      </c>
      <c r="AB145" s="1584">
        <f>IFERROR(MIN(1,METRADO!AD145/METRADO!$G144),0)</f>
        <v>0</v>
      </c>
      <c r="AC145" s="1584">
        <f>IFERROR(MIN(1,METRADO!AE145/METRADO!$G144),0)</f>
        <v>0</v>
      </c>
      <c r="AD145" s="1584">
        <f>IFERROR(MIN(1,METRADO!AF145/METRADO!$G144),0)</f>
        <v>0</v>
      </c>
      <c r="AE145" s="1584">
        <f>IFERROR(MIN(1,METRADO!AG145/METRADO!$G144),0)</f>
        <v>0</v>
      </c>
      <c r="AF145" s="1584">
        <f>IFERROR(MIN(1,METRADO!AH145/METRADO!$G144),0)</f>
        <v>0</v>
      </c>
    </row>
    <row r="146" spans="1:32" ht="24">
      <c r="A146" s="1534"/>
      <c r="B146" s="1535">
        <f>MAX(O147:AF147)</f>
        <v>0</v>
      </c>
      <c r="C146" s="1534" t="str">
        <f>'P6-2'!E59</f>
        <v>A1570</v>
      </c>
      <c r="D146" s="1449" t="str">
        <f>'P6-2'!F59</f>
        <v>Sensor de flujo electromagnético Ø1" #150, CS, Tefzel/ETFE, electrodos 316 SS. Tag FE-17633008</v>
      </c>
      <c r="E146" s="1536">
        <f>VLOOKUP($C146,'P6-2'!$E$3:$I$90,MATCH('P6-2'!$H$2,'P6-2'!$E$2:$I$2,0),FALSE)</f>
        <v>46295</v>
      </c>
      <c r="F146" s="1536">
        <f>VLOOKUP($C146,'P6-2'!$E$3:$I$90,MATCH('P6-2'!$I$2,'P6-2'!$E$2:$I$2,0),FALSE)</f>
        <v>46295</v>
      </c>
      <c r="G146" s="1537">
        <f>VLOOKUP($C146,'P6-2'!$E$3:$I$90,3,FALSE)</f>
        <v>1</v>
      </c>
      <c r="H146" s="1538">
        <f>'P6-2'!B59</f>
        <v>1</v>
      </c>
      <c r="I146" s="1538" t="str">
        <f>'P6-2'!C59</f>
        <v>UND</v>
      </c>
      <c r="J146" s="1539">
        <f>IFERROR($K146/$H146,0)</f>
        <v>33.6</v>
      </c>
      <c r="K146" s="1538">
        <f>'P6-2'!D59</f>
        <v>33.6</v>
      </c>
      <c r="L146" s="1540">
        <f>IFERROR($K146/$K$9,0)</f>
        <v>4.1193592169034027E-3</v>
      </c>
      <c r="M146" s="1457" t="s">
        <v>1862</v>
      </c>
      <c r="N146" s="1457"/>
      <c r="O146" s="1541">
        <f>IFERROR(SUMIF('ACTIVITI_PLAN (LB0)'!$B:$B,$C146,'ACTIVITI_PLAN (LB0)'!N:N)/$K146+N146,0)</f>
        <v>0</v>
      </c>
      <c r="P146" s="1541">
        <f>IFERROR(SUMIF('ACTIVITI_PLAN (LB0)'!$B:$B,$C146,'ACTIVITI_PLAN (LB0)'!O:O)/$K146+O146,0)</f>
        <v>0</v>
      </c>
      <c r="Q146" s="1541">
        <f>IFERROR(SUMIF('ACTIVITI_PLAN (LB0)'!$B:$B,$C146,'ACTIVITI_PLAN (LB0)'!P:P)/$K146+P146,0)</f>
        <v>0</v>
      </c>
      <c r="R146" s="1541">
        <f>IFERROR(SUMIF('ACTIVITI_PLAN (LB0)'!$B:$B,$C146,'ACTIVITI_PLAN (LB0)'!Q:Q)/$K146+Q146,0)</f>
        <v>0</v>
      </c>
      <c r="S146" s="1541">
        <f>IFERROR(SUMIF('ACTIVITI_PLAN (LB0)'!$B:$B,$C146,'ACTIVITI_PLAN (LB0)'!R:R)/$K146+R146,0)</f>
        <v>0</v>
      </c>
      <c r="T146" s="1541">
        <f>IFERROR(SUMIF('ACTIVITI_PLAN (LB0)'!$B:$B,$C146,'ACTIVITI_PLAN (LB0)'!S:S)/$K146+S146,0)</f>
        <v>0</v>
      </c>
      <c r="U146" s="1541">
        <f>IFERROR(SUMIF('ACTIVITI_PLAN (LB0)'!$B:$B,$C146,'ACTIVITI_PLAN (LB0)'!T:T)/$K146+T146,0)</f>
        <v>0</v>
      </c>
      <c r="V146" s="1541">
        <f>IFERROR(SUMIF('ACTIVITI_PLAN (LB0)'!$B:$B,$C146,'ACTIVITI_PLAN (LB0)'!U:U)/$K146+U146,0)</f>
        <v>0</v>
      </c>
      <c r="W146" s="1541">
        <f>IFERROR(SUMIF('ACTIVITI_PLAN (LB0)'!$B:$B,$C146,'ACTIVITI_PLAN (LB0)'!V:V)/$K146+V146,0)</f>
        <v>0</v>
      </c>
      <c r="X146" s="1541">
        <f>IFERROR(SUMIF('ACTIVITI_PLAN (LB0)'!$B:$B,$C146,'ACTIVITI_PLAN (LB0)'!W:W)/$K146+W146,0)</f>
        <v>0</v>
      </c>
      <c r="Y146" s="1541">
        <f>IFERROR(SUMIF('ACTIVITI_PLAN (LB0)'!$B:$B,$C146,'ACTIVITI_PLAN (LB0)'!X:X)/$K146+X146,0)</f>
        <v>0</v>
      </c>
      <c r="Z146" s="1541">
        <f>IFERROR(SUMIF('ACTIVITI_PLAN (LB0)'!$B:$B,$C146,'ACTIVITI_PLAN (LB0)'!Y:Y)/$K146+Y146,0)</f>
        <v>0</v>
      </c>
      <c r="AA146" s="1541">
        <f>IFERROR(SUMIF('ACTIVITI_PLAN (LB0)'!$B:$B,$C146,'ACTIVITI_PLAN (LB0)'!Z:Z)/$K146+Z146,0)</f>
        <v>0</v>
      </c>
      <c r="AB146" s="1541">
        <f>IFERROR(SUMIF('ACTIVITI_PLAN (LB0)'!$B:$B,$C146,'ACTIVITI_PLAN (LB0)'!AA:AA)/$K146+AA146,0)</f>
        <v>1</v>
      </c>
      <c r="AC146" s="1541">
        <f>IFERROR(SUMIF('ACTIVITI_PLAN (LB0)'!$B:$B,$C146,'ACTIVITI_PLAN (LB0)'!AB:AB)/$K146+AB146,0)</f>
        <v>1</v>
      </c>
      <c r="AD146" s="1541">
        <f>IFERROR(SUMIF('ACTIVITI_PLAN (LB0)'!$B:$B,$C146,'ACTIVITI_PLAN (LB0)'!AC:AC)/$K146+AC146,0)</f>
        <v>1</v>
      </c>
      <c r="AE146" s="1541">
        <f>IFERROR(SUMIF('ACTIVITI_PLAN (LB0)'!$B:$B,$C146,'ACTIVITI_PLAN (LB0)'!AD:AD)/$K146+AD146,0)</f>
        <v>1</v>
      </c>
      <c r="AF146" s="1541">
        <f>IFERROR(SUMIF('ACTIVITI_PLAN (LB0)'!$B:$B,$C146,'ACTIVITI_PLAN (LB0)'!AE:AE)/$K146+AE146,0)</f>
        <v>1</v>
      </c>
    </row>
    <row r="147" spans="1:32">
      <c r="A147" s="1577"/>
      <c r="B147" s="1578"/>
      <c r="C147" s="1577"/>
      <c r="D147" s="1577"/>
      <c r="E147" s="1579"/>
      <c r="F147" s="1579"/>
      <c r="G147" s="1580"/>
      <c r="H147" s="1581"/>
      <c r="I147" s="1581"/>
      <c r="J147" s="1582"/>
      <c r="K147" s="1581"/>
      <c r="L147" s="1583"/>
      <c r="M147" s="1584" t="s">
        <v>1811</v>
      </c>
      <c r="N147" s="1584"/>
      <c r="O147" s="1584">
        <f>IFERROR(MIN(1,METRADO!Q147/METRADO!$G146),0)</f>
        <v>0</v>
      </c>
      <c r="P147" s="1584">
        <f>IFERROR(MIN(1,METRADO!R147/METRADO!$G146),0)</f>
        <v>0</v>
      </c>
      <c r="Q147" s="1584">
        <f>IFERROR(MIN(1,METRADO!S147/METRADO!$G146),0)</f>
        <v>0</v>
      </c>
      <c r="R147" s="1584">
        <f>IFERROR(MIN(1,METRADO!T147/METRADO!$G146),0)</f>
        <v>0</v>
      </c>
      <c r="S147" s="1584">
        <f>IFERROR(MIN(1,METRADO!U147/METRADO!$G146),0)</f>
        <v>0</v>
      </c>
      <c r="T147" s="1584">
        <f>IFERROR(MIN(1,METRADO!V147/METRADO!$G146),0)</f>
        <v>0</v>
      </c>
      <c r="U147" s="1584">
        <f>IFERROR(MIN(1,METRADO!W147/METRADO!$G146),0)</f>
        <v>0</v>
      </c>
      <c r="V147" s="1584">
        <f>IFERROR(MIN(1,METRADO!X147/METRADO!$G146),0)</f>
        <v>0</v>
      </c>
      <c r="W147" s="1584">
        <f>IFERROR(MIN(1,METRADO!Y147/METRADO!$G146),0)</f>
        <v>0</v>
      </c>
      <c r="X147" s="1584">
        <f>IFERROR(MIN(1,METRADO!Z147/METRADO!$G146),0)</f>
        <v>0</v>
      </c>
      <c r="Y147" s="1584">
        <f>IFERROR(MIN(1,METRADO!AA147/METRADO!$G146),0)</f>
        <v>0</v>
      </c>
      <c r="Z147" s="1584">
        <f>IFERROR(MIN(1,METRADO!AB147/METRADO!$G146),0)</f>
        <v>0</v>
      </c>
      <c r="AA147" s="1584">
        <f>IFERROR(MIN(1,METRADO!AC147/METRADO!$G146),0)</f>
        <v>0</v>
      </c>
      <c r="AB147" s="1584">
        <f>IFERROR(MIN(1,METRADO!AD147/METRADO!$G146),0)</f>
        <v>0</v>
      </c>
      <c r="AC147" s="1584">
        <f>IFERROR(MIN(1,METRADO!AE147/METRADO!$G146),0)</f>
        <v>0</v>
      </c>
      <c r="AD147" s="1584">
        <f>IFERROR(MIN(1,METRADO!AF147/METRADO!$G146),0)</f>
        <v>0</v>
      </c>
      <c r="AE147" s="1584">
        <f>IFERROR(MIN(1,METRADO!AG147/METRADO!$G146),0)</f>
        <v>0</v>
      </c>
      <c r="AF147" s="1584">
        <f>IFERROR(MIN(1,METRADO!AH147/METRADO!$G146),0)</f>
        <v>0</v>
      </c>
    </row>
    <row r="148" spans="1:32" ht="24">
      <c r="A148" s="1534"/>
      <c r="B148" s="1535">
        <f>MAX(O149:AF149)</f>
        <v>0</v>
      </c>
      <c r="C148" s="1534" t="str">
        <f>'P6-2'!E60</f>
        <v>A1580</v>
      </c>
      <c r="D148" s="1449" t="str">
        <f>'P6-2'!F60</f>
        <v>Sensor de flujo electromagnético Ø1/2" #150, CS, Tefzel/ETFE, electrodos 316 SS. Tags FE-176330010 y FE-17633012</v>
      </c>
      <c r="E148" s="1536">
        <f>VLOOKUP($C148,'P6-2'!$E$3:$I$90,MATCH('P6-2'!$H$2,'P6-2'!$E$2:$I$2,0),FALSE)</f>
        <v>46296</v>
      </c>
      <c r="F148" s="1536">
        <f>VLOOKUP($C148,'P6-2'!$E$3:$I$90,MATCH('P6-2'!$I$2,'P6-2'!$E$2:$I$2,0),FALSE)</f>
        <v>46297</v>
      </c>
      <c r="G148" s="1537">
        <f>VLOOKUP($C148,'P6-2'!$E$3:$I$90,3,FALSE)</f>
        <v>2</v>
      </c>
      <c r="H148" s="1538">
        <f>'P6-2'!B60</f>
        <v>2</v>
      </c>
      <c r="I148" s="1538" t="str">
        <f>'P6-2'!C60</f>
        <v>UND</v>
      </c>
      <c r="J148" s="1539">
        <f>IFERROR($K148/$H148,0)</f>
        <v>33.6</v>
      </c>
      <c r="K148" s="1538">
        <f>'P6-2'!D60</f>
        <v>67.2</v>
      </c>
      <c r="L148" s="1540">
        <f>IFERROR($K148/$K$9,0)</f>
        <v>8.2387184338068055E-3</v>
      </c>
      <c r="M148" s="1457" t="s">
        <v>1862</v>
      </c>
      <c r="N148" s="1457"/>
      <c r="O148" s="1541">
        <f>IFERROR(SUMIF('ACTIVITI_PLAN (LB0)'!$B:$B,$C148,'ACTIVITI_PLAN (LB0)'!N:N)/$K148+N148,0)</f>
        <v>0</v>
      </c>
      <c r="P148" s="1541">
        <f>IFERROR(SUMIF('ACTIVITI_PLAN (LB0)'!$B:$B,$C148,'ACTIVITI_PLAN (LB0)'!O:O)/$K148+O148,0)</f>
        <v>0</v>
      </c>
      <c r="Q148" s="1541">
        <f>IFERROR(SUMIF('ACTIVITI_PLAN (LB0)'!$B:$B,$C148,'ACTIVITI_PLAN (LB0)'!P:P)/$K148+P148,0)</f>
        <v>0</v>
      </c>
      <c r="R148" s="1541">
        <f>IFERROR(SUMIF('ACTIVITI_PLAN (LB0)'!$B:$B,$C148,'ACTIVITI_PLAN (LB0)'!Q:Q)/$K148+Q148,0)</f>
        <v>0</v>
      </c>
      <c r="S148" s="1541">
        <f>IFERROR(SUMIF('ACTIVITI_PLAN (LB0)'!$B:$B,$C148,'ACTIVITI_PLAN (LB0)'!R:R)/$K148+R148,0)</f>
        <v>0</v>
      </c>
      <c r="T148" s="1541">
        <f>IFERROR(SUMIF('ACTIVITI_PLAN (LB0)'!$B:$B,$C148,'ACTIVITI_PLAN (LB0)'!S:S)/$K148+S148,0)</f>
        <v>0</v>
      </c>
      <c r="U148" s="1541">
        <f>IFERROR(SUMIF('ACTIVITI_PLAN (LB0)'!$B:$B,$C148,'ACTIVITI_PLAN (LB0)'!T:T)/$K148+T148,0)</f>
        <v>0</v>
      </c>
      <c r="V148" s="1541">
        <f>IFERROR(SUMIF('ACTIVITI_PLAN (LB0)'!$B:$B,$C148,'ACTIVITI_PLAN (LB0)'!U:U)/$K148+U148,0)</f>
        <v>0</v>
      </c>
      <c r="W148" s="1541">
        <f>IFERROR(SUMIF('ACTIVITI_PLAN (LB0)'!$B:$B,$C148,'ACTIVITI_PLAN (LB0)'!V:V)/$K148+V148,0)</f>
        <v>0</v>
      </c>
      <c r="X148" s="1541">
        <f>IFERROR(SUMIF('ACTIVITI_PLAN (LB0)'!$B:$B,$C148,'ACTIVITI_PLAN (LB0)'!W:W)/$K148+W148,0)</f>
        <v>0</v>
      </c>
      <c r="Y148" s="1541">
        <f>IFERROR(SUMIF('ACTIVITI_PLAN (LB0)'!$B:$B,$C148,'ACTIVITI_PLAN (LB0)'!X:X)/$K148+X148,0)</f>
        <v>0</v>
      </c>
      <c r="Z148" s="1541">
        <f>IFERROR(SUMIF('ACTIVITI_PLAN (LB0)'!$B:$B,$C148,'ACTIVITI_PLAN (LB0)'!Y:Y)/$K148+Y148,0)</f>
        <v>0</v>
      </c>
      <c r="AA148" s="1541">
        <f>IFERROR(SUMIF('ACTIVITI_PLAN (LB0)'!$B:$B,$C148,'ACTIVITI_PLAN (LB0)'!Z:Z)/$K148+Z148,0)</f>
        <v>0</v>
      </c>
      <c r="AB148" s="1541">
        <f>IFERROR(SUMIF('ACTIVITI_PLAN (LB0)'!$B:$B,$C148,'ACTIVITI_PLAN (LB0)'!AA:AA)/$K148+AA148,0)</f>
        <v>0.5</v>
      </c>
      <c r="AC148" s="1541">
        <f>IFERROR(SUMIF('ACTIVITI_PLAN (LB0)'!$B:$B,$C148,'ACTIVITI_PLAN (LB0)'!AB:AB)/$K148+AB148,0)</f>
        <v>1</v>
      </c>
      <c r="AD148" s="1541">
        <f>IFERROR(SUMIF('ACTIVITI_PLAN (LB0)'!$B:$B,$C148,'ACTIVITI_PLAN (LB0)'!AC:AC)/$K148+AC148,0)</f>
        <v>1</v>
      </c>
      <c r="AE148" s="1541">
        <f>IFERROR(SUMIF('ACTIVITI_PLAN (LB0)'!$B:$B,$C148,'ACTIVITI_PLAN (LB0)'!AD:AD)/$K148+AD148,0)</f>
        <v>1</v>
      </c>
      <c r="AF148" s="1541">
        <f>IFERROR(SUMIF('ACTIVITI_PLAN (LB0)'!$B:$B,$C148,'ACTIVITI_PLAN (LB0)'!AE:AE)/$K148+AE148,0)</f>
        <v>1</v>
      </c>
    </row>
    <row r="149" spans="1:32">
      <c r="A149" s="1577"/>
      <c r="B149" s="1578"/>
      <c r="C149" s="1577"/>
      <c r="D149" s="1577"/>
      <c r="E149" s="1579"/>
      <c r="F149" s="1579"/>
      <c r="G149" s="1580"/>
      <c r="H149" s="1581"/>
      <c r="I149" s="1581"/>
      <c r="J149" s="1582"/>
      <c r="K149" s="1581"/>
      <c r="L149" s="1583"/>
      <c r="M149" s="1584" t="s">
        <v>1811</v>
      </c>
      <c r="N149" s="1584"/>
      <c r="O149" s="1584">
        <f>IFERROR(MIN(1,METRADO!Q149/METRADO!$G148),0)</f>
        <v>0</v>
      </c>
      <c r="P149" s="1584">
        <f>IFERROR(MIN(1,METRADO!R149/METRADO!$G148),0)</f>
        <v>0</v>
      </c>
      <c r="Q149" s="1584">
        <f>IFERROR(MIN(1,METRADO!S149/METRADO!$G148),0)</f>
        <v>0</v>
      </c>
      <c r="R149" s="1584">
        <f>IFERROR(MIN(1,METRADO!T149/METRADO!$G148),0)</f>
        <v>0</v>
      </c>
      <c r="S149" s="1584">
        <f>IFERROR(MIN(1,METRADO!U149/METRADO!$G148),0)</f>
        <v>0</v>
      </c>
      <c r="T149" s="1584">
        <f>IFERROR(MIN(1,METRADO!V149/METRADO!$G148),0)</f>
        <v>0</v>
      </c>
      <c r="U149" s="1584">
        <f>IFERROR(MIN(1,METRADO!W149/METRADO!$G148),0)</f>
        <v>0</v>
      </c>
      <c r="V149" s="1584">
        <f>IFERROR(MIN(1,METRADO!X149/METRADO!$G148),0)</f>
        <v>0</v>
      </c>
      <c r="W149" s="1584">
        <f>IFERROR(MIN(1,METRADO!Y149/METRADO!$G148),0)</f>
        <v>0</v>
      </c>
      <c r="X149" s="1584">
        <f>IFERROR(MIN(1,METRADO!Z149/METRADO!$G148),0)</f>
        <v>0</v>
      </c>
      <c r="Y149" s="1584">
        <f>IFERROR(MIN(1,METRADO!AA149/METRADO!$G148),0)</f>
        <v>0</v>
      </c>
      <c r="Z149" s="1584">
        <f>IFERROR(MIN(1,METRADO!AB149/METRADO!$G148),0)</f>
        <v>0</v>
      </c>
      <c r="AA149" s="1584">
        <f>IFERROR(MIN(1,METRADO!AC149/METRADO!$G148),0)</f>
        <v>0</v>
      </c>
      <c r="AB149" s="1584">
        <f>IFERROR(MIN(1,METRADO!AD149/METRADO!$G148),0)</f>
        <v>0</v>
      </c>
      <c r="AC149" s="1584">
        <f>IFERROR(MIN(1,METRADO!AE149/METRADO!$G148),0)</f>
        <v>0</v>
      </c>
      <c r="AD149" s="1584">
        <f>IFERROR(MIN(1,METRADO!AF149/METRADO!$G148),0)</f>
        <v>0</v>
      </c>
      <c r="AE149" s="1584">
        <f>IFERROR(MIN(1,METRADO!AG149/METRADO!$G148),0)</f>
        <v>0</v>
      </c>
      <c r="AF149" s="1584">
        <f>IFERROR(MIN(1,METRADO!AH149/METRADO!$G148),0)</f>
        <v>0</v>
      </c>
    </row>
    <row r="150" spans="1:32" ht="24">
      <c r="A150" s="1534"/>
      <c r="B150" s="1535">
        <f>MAX(O151:AF151)</f>
        <v>0</v>
      </c>
      <c r="C150" s="1534" t="str">
        <f>'P6-2'!E61</f>
        <v>A1590</v>
      </c>
      <c r="D150" s="1449" t="str">
        <f>'P6-2'!F61</f>
        <v>Sensor de flujo electromagnético Ø1-1/2" #150, SS, Teflon/PTFE, electrodos Hastelloy. Tag FE-17633009</v>
      </c>
      <c r="E150" s="1536">
        <f>VLOOKUP($C150,'P6-2'!$E$3:$I$90,MATCH('P6-2'!$H$2,'P6-2'!$E$2:$I$2,0),FALSE)</f>
        <v>46295</v>
      </c>
      <c r="F150" s="1536">
        <f>VLOOKUP($C150,'P6-2'!$E$3:$I$90,MATCH('P6-2'!$I$2,'P6-2'!$E$2:$I$2,0),FALSE)</f>
        <v>46295</v>
      </c>
      <c r="G150" s="1537">
        <f>VLOOKUP($C150,'P6-2'!$E$3:$I$90,3,FALSE)</f>
        <v>1</v>
      </c>
      <c r="H150" s="1538">
        <f>'P6-2'!B61</f>
        <v>1</v>
      </c>
      <c r="I150" s="1538" t="str">
        <f>'P6-2'!C61</f>
        <v>UND</v>
      </c>
      <c r="J150" s="1539">
        <f>IFERROR($K150/$H150,0)</f>
        <v>33.6</v>
      </c>
      <c r="K150" s="1538">
        <f>'P6-2'!D61</f>
        <v>33.6</v>
      </c>
      <c r="L150" s="1540">
        <f>IFERROR($K150/$K$9,0)</f>
        <v>4.1193592169034027E-3</v>
      </c>
      <c r="M150" s="1457" t="s">
        <v>1862</v>
      </c>
      <c r="N150" s="1457"/>
      <c r="O150" s="1541">
        <f>IFERROR(SUMIF('ACTIVITI_PLAN (LB0)'!$B:$B,$C150,'ACTIVITI_PLAN (LB0)'!N:N)/$K150+N150,0)</f>
        <v>0</v>
      </c>
      <c r="P150" s="1541">
        <f>IFERROR(SUMIF('ACTIVITI_PLAN (LB0)'!$B:$B,$C150,'ACTIVITI_PLAN (LB0)'!O:O)/$K150+O150,0)</f>
        <v>0</v>
      </c>
      <c r="Q150" s="1541">
        <f>IFERROR(SUMIF('ACTIVITI_PLAN (LB0)'!$B:$B,$C150,'ACTIVITI_PLAN (LB0)'!P:P)/$K150+P150,0)</f>
        <v>0</v>
      </c>
      <c r="R150" s="1541">
        <f>IFERROR(SUMIF('ACTIVITI_PLAN (LB0)'!$B:$B,$C150,'ACTIVITI_PLAN (LB0)'!Q:Q)/$K150+Q150,0)</f>
        <v>0</v>
      </c>
      <c r="S150" s="1541">
        <f>IFERROR(SUMIF('ACTIVITI_PLAN (LB0)'!$B:$B,$C150,'ACTIVITI_PLAN (LB0)'!R:R)/$K150+R150,0)</f>
        <v>0</v>
      </c>
      <c r="T150" s="1541">
        <f>IFERROR(SUMIF('ACTIVITI_PLAN (LB0)'!$B:$B,$C150,'ACTIVITI_PLAN (LB0)'!S:S)/$K150+S150,0)</f>
        <v>0</v>
      </c>
      <c r="U150" s="1541">
        <f>IFERROR(SUMIF('ACTIVITI_PLAN (LB0)'!$B:$B,$C150,'ACTIVITI_PLAN (LB0)'!T:T)/$K150+T150,0)</f>
        <v>0</v>
      </c>
      <c r="V150" s="1541">
        <f>IFERROR(SUMIF('ACTIVITI_PLAN (LB0)'!$B:$B,$C150,'ACTIVITI_PLAN (LB0)'!U:U)/$K150+U150,0)</f>
        <v>0</v>
      </c>
      <c r="W150" s="1541">
        <f>IFERROR(SUMIF('ACTIVITI_PLAN (LB0)'!$B:$B,$C150,'ACTIVITI_PLAN (LB0)'!V:V)/$K150+V150,0)</f>
        <v>0</v>
      </c>
      <c r="X150" s="1541">
        <f>IFERROR(SUMIF('ACTIVITI_PLAN (LB0)'!$B:$B,$C150,'ACTIVITI_PLAN (LB0)'!W:W)/$K150+W150,0)</f>
        <v>0</v>
      </c>
      <c r="Y150" s="1541">
        <f>IFERROR(SUMIF('ACTIVITI_PLAN (LB0)'!$B:$B,$C150,'ACTIVITI_PLAN (LB0)'!X:X)/$K150+X150,0)</f>
        <v>0</v>
      </c>
      <c r="Z150" s="1541">
        <f>IFERROR(SUMIF('ACTIVITI_PLAN (LB0)'!$B:$B,$C150,'ACTIVITI_PLAN (LB0)'!Y:Y)/$K150+Y150,0)</f>
        <v>0</v>
      </c>
      <c r="AA150" s="1541">
        <f>IFERROR(SUMIF('ACTIVITI_PLAN (LB0)'!$B:$B,$C150,'ACTIVITI_PLAN (LB0)'!Z:Z)/$K150+Z150,0)</f>
        <v>0</v>
      </c>
      <c r="AB150" s="1541">
        <f>IFERROR(SUMIF('ACTIVITI_PLAN (LB0)'!$B:$B,$C150,'ACTIVITI_PLAN (LB0)'!AA:AA)/$K150+AA150,0)</f>
        <v>1</v>
      </c>
      <c r="AC150" s="1541">
        <f>IFERROR(SUMIF('ACTIVITI_PLAN (LB0)'!$B:$B,$C150,'ACTIVITI_PLAN (LB0)'!AB:AB)/$K150+AB150,0)</f>
        <v>1</v>
      </c>
      <c r="AD150" s="1541">
        <f>IFERROR(SUMIF('ACTIVITI_PLAN (LB0)'!$B:$B,$C150,'ACTIVITI_PLAN (LB0)'!AC:AC)/$K150+AC150,0)</f>
        <v>1</v>
      </c>
      <c r="AE150" s="1541">
        <f>IFERROR(SUMIF('ACTIVITI_PLAN (LB0)'!$B:$B,$C150,'ACTIVITI_PLAN (LB0)'!AD:AD)/$K150+AD150,0)</f>
        <v>1</v>
      </c>
      <c r="AF150" s="1541">
        <f>IFERROR(SUMIF('ACTIVITI_PLAN (LB0)'!$B:$B,$C150,'ACTIVITI_PLAN (LB0)'!AE:AE)/$K150+AE150,0)</f>
        <v>1</v>
      </c>
    </row>
    <row r="151" spans="1:32">
      <c r="A151" s="1577"/>
      <c r="B151" s="1578"/>
      <c r="C151" s="1577"/>
      <c r="D151" s="1577"/>
      <c r="E151" s="1579"/>
      <c r="F151" s="1579"/>
      <c r="G151" s="1580"/>
      <c r="H151" s="1581"/>
      <c r="I151" s="1581"/>
      <c r="J151" s="1582"/>
      <c r="K151" s="1581"/>
      <c r="L151" s="1583"/>
      <c r="M151" s="1584" t="s">
        <v>1811</v>
      </c>
      <c r="N151" s="1584"/>
      <c r="O151" s="1584">
        <f>IFERROR(MIN(1,METRADO!Q151/METRADO!$G150),0)</f>
        <v>0</v>
      </c>
      <c r="P151" s="1584">
        <f>IFERROR(MIN(1,METRADO!R151/METRADO!$G150),0)</f>
        <v>0</v>
      </c>
      <c r="Q151" s="1584">
        <f>IFERROR(MIN(1,METRADO!S151/METRADO!$G150),0)</f>
        <v>0</v>
      </c>
      <c r="R151" s="1584">
        <f>IFERROR(MIN(1,METRADO!T151/METRADO!$G150),0)</f>
        <v>0</v>
      </c>
      <c r="S151" s="1584">
        <f>IFERROR(MIN(1,METRADO!U151/METRADO!$G150),0)</f>
        <v>0</v>
      </c>
      <c r="T151" s="1584">
        <f>IFERROR(MIN(1,METRADO!V151/METRADO!$G150),0)</f>
        <v>0</v>
      </c>
      <c r="U151" s="1584">
        <f>IFERROR(MIN(1,METRADO!W151/METRADO!$G150),0)</f>
        <v>0</v>
      </c>
      <c r="V151" s="1584">
        <f>IFERROR(MIN(1,METRADO!X151/METRADO!$G150),0)</f>
        <v>0</v>
      </c>
      <c r="W151" s="1584">
        <f>IFERROR(MIN(1,METRADO!Y151/METRADO!$G150),0)</f>
        <v>0</v>
      </c>
      <c r="X151" s="1584">
        <f>IFERROR(MIN(1,METRADO!Z151/METRADO!$G150),0)</f>
        <v>0</v>
      </c>
      <c r="Y151" s="1584">
        <f>IFERROR(MIN(1,METRADO!AA151/METRADO!$G150),0)</f>
        <v>0</v>
      </c>
      <c r="Z151" s="1584">
        <f>IFERROR(MIN(1,METRADO!AB151/METRADO!$G150),0)</f>
        <v>0</v>
      </c>
      <c r="AA151" s="1584">
        <f>IFERROR(MIN(1,METRADO!AC151/METRADO!$G150),0)</f>
        <v>0</v>
      </c>
      <c r="AB151" s="1584">
        <f>IFERROR(MIN(1,METRADO!AD151/METRADO!$G150),0)</f>
        <v>0</v>
      </c>
      <c r="AC151" s="1584">
        <f>IFERROR(MIN(1,METRADO!AE151/METRADO!$G150),0)</f>
        <v>0</v>
      </c>
      <c r="AD151" s="1584">
        <f>IFERROR(MIN(1,METRADO!AF151/METRADO!$G150),0)</f>
        <v>0</v>
      </c>
      <c r="AE151" s="1584">
        <f>IFERROR(MIN(1,METRADO!AG151/METRADO!$G150),0)</f>
        <v>0</v>
      </c>
      <c r="AF151" s="1584">
        <f>IFERROR(MIN(1,METRADO!AH151/METRADO!$G150),0)</f>
        <v>0</v>
      </c>
    </row>
    <row r="152" spans="1:32" ht="24">
      <c r="A152" s="1534"/>
      <c r="B152" s="1535">
        <f>MAX(O153:AF153)</f>
        <v>0</v>
      </c>
      <c r="C152" s="1534" t="str">
        <f>'P6-2'!E62</f>
        <v>A1600</v>
      </c>
      <c r="D152" s="1449" t="str">
        <f>'P6-2'!F62</f>
        <v>Sensor de flujo electromagnético Ø1" #150, SS, Teflon/PTFE, electrodos Hastelloy. Tags FE-176330011 y FE-17633013</v>
      </c>
      <c r="E152" s="1536">
        <f>VLOOKUP($C152,'P6-2'!$E$3:$I$90,MATCH('P6-2'!$H$2,'P6-2'!$E$2:$I$2,0),FALSE)</f>
        <v>46296</v>
      </c>
      <c r="F152" s="1536">
        <f>VLOOKUP($C152,'P6-2'!$E$3:$I$90,MATCH('P6-2'!$I$2,'P6-2'!$E$2:$I$2,0),FALSE)</f>
        <v>46297</v>
      </c>
      <c r="G152" s="1537">
        <f>VLOOKUP($C152,'P6-2'!$E$3:$I$90,3,FALSE)</f>
        <v>2</v>
      </c>
      <c r="H152" s="1538">
        <f>'P6-2'!B62</f>
        <v>2</v>
      </c>
      <c r="I152" s="1538" t="str">
        <f>'P6-2'!C62</f>
        <v>UND</v>
      </c>
      <c r="J152" s="1539">
        <f>IFERROR($K152/$H152,0)</f>
        <v>33.6</v>
      </c>
      <c r="K152" s="1538">
        <f>'P6-2'!D62</f>
        <v>67.2</v>
      </c>
      <c r="L152" s="1540">
        <f>IFERROR($K152/$K$9,0)</f>
        <v>8.2387184338068055E-3</v>
      </c>
      <c r="M152" s="1457" t="s">
        <v>1862</v>
      </c>
      <c r="N152" s="1457"/>
      <c r="O152" s="1541">
        <f>IFERROR(SUMIF('ACTIVITI_PLAN (LB0)'!$B:$B,$C152,'ACTIVITI_PLAN (LB0)'!N:N)/$K152+N152,0)</f>
        <v>0</v>
      </c>
      <c r="P152" s="1541">
        <f>IFERROR(SUMIF('ACTIVITI_PLAN (LB0)'!$B:$B,$C152,'ACTIVITI_PLAN (LB0)'!O:O)/$K152+O152,0)</f>
        <v>0</v>
      </c>
      <c r="Q152" s="1541">
        <f>IFERROR(SUMIF('ACTIVITI_PLAN (LB0)'!$B:$B,$C152,'ACTIVITI_PLAN (LB0)'!P:P)/$K152+P152,0)</f>
        <v>0</v>
      </c>
      <c r="R152" s="1541">
        <f>IFERROR(SUMIF('ACTIVITI_PLAN (LB0)'!$B:$B,$C152,'ACTIVITI_PLAN (LB0)'!Q:Q)/$K152+Q152,0)</f>
        <v>0</v>
      </c>
      <c r="S152" s="1541">
        <f>IFERROR(SUMIF('ACTIVITI_PLAN (LB0)'!$B:$B,$C152,'ACTIVITI_PLAN (LB0)'!R:R)/$K152+R152,0)</f>
        <v>0</v>
      </c>
      <c r="T152" s="1541">
        <f>IFERROR(SUMIF('ACTIVITI_PLAN (LB0)'!$B:$B,$C152,'ACTIVITI_PLAN (LB0)'!S:S)/$K152+S152,0)</f>
        <v>0</v>
      </c>
      <c r="U152" s="1541">
        <f>IFERROR(SUMIF('ACTIVITI_PLAN (LB0)'!$B:$B,$C152,'ACTIVITI_PLAN (LB0)'!T:T)/$K152+T152,0)</f>
        <v>0</v>
      </c>
      <c r="V152" s="1541">
        <f>IFERROR(SUMIF('ACTIVITI_PLAN (LB0)'!$B:$B,$C152,'ACTIVITI_PLAN (LB0)'!U:U)/$K152+U152,0)</f>
        <v>0</v>
      </c>
      <c r="W152" s="1541">
        <f>IFERROR(SUMIF('ACTIVITI_PLAN (LB0)'!$B:$B,$C152,'ACTIVITI_PLAN (LB0)'!V:V)/$K152+V152,0)</f>
        <v>0</v>
      </c>
      <c r="X152" s="1541">
        <f>IFERROR(SUMIF('ACTIVITI_PLAN (LB0)'!$B:$B,$C152,'ACTIVITI_PLAN (LB0)'!W:W)/$K152+W152,0)</f>
        <v>0</v>
      </c>
      <c r="Y152" s="1541">
        <f>IFERROR(SUMIF('ACTIVITI_PLAN (LB0)'!$B:$B,$C152,'ACTIVITI_PLAN (LB0)'!X:X)/$K152+X152,0)</f>
        <v>0</v>
      </c>
      <c r="Z152" s="1541">
        <f>IFERROR(SUMIF('ACTIVITI_PLAN (LB0)'!$B:$B,$C152,'ACTIVITI_PLAN (LB0)'!Y:Y)/$K152+Y152,0)</f>
        <v>0</v>
      </c>
      <c r="AA152" s="1541">
        <f>IFERROR(SUMIF('ACTIVITI_PLAN (LB0)'!$B:$B,$C152,'ACTIVITI_PLAN (LB0)'!Z:Z)/$K152+Z152,0)</f>
        <v>0</v>
      </c>
      <c r="AB152" s="1541">
        <f>IFERROR(SUMIF('ACTIVITI_PLAN (LB0)'!$B:$B,$C152,'ACTIVITI_PLAN (LB0)'!AA:AA)/$K152+AA152,0)</f>
        <v>0.5</v>
      </c>
      <c r="AC152" s="1541">
        <f>IFERROR(SUMIF('ACTIVITI_PLAN (LB0)'!$B:$B,$C152,'ACTIVITI_PLAN (LB0)'!AB:AB)/$K152+AB152,0)</f>
        <v>1</v>
      </c>
      <c r="AD152" s="1541">
        <f>IFERROR(SUMIF('ACTIVITI_PLAN (LB0)'!$B:$B,$C152,'ACTIVITI_PLAN (LB0)'!AC:AC)/$K152+AC152,0)</f>
        <v>1</v>
      </c>
      <c r="AE152" s="1541">
        <f>IFERROR(SUMIF('ACTIVITI_PLAN (LB0)'!$B:$B,$C152,'ACTIVITI_PLAN (LB0)'!AD:AD)/$K152+AD152,0)</f>
        <v>1</v>
      </c>
      <c r="AF152" s="1541">
        <f>IFERROR(SUMIF('ACTIVITI_PLAN (LB0)'!$B:$B,$C152,'ACTIVITI_PLAN (LB0)'!AE:AE)/$K152+AE152,0)</f>
        <v>1</v>
      </c>
    </row>
    <row r="153" spans="1:32">
      <c r="A153" s="1577"/>
      <c r="B153" s="1578"/>
      <c r="C153" s="1577"/>
      <c r="D153" s="1577"/>
      <c r="E153" s="1579"/>
      <c r="F153" s="1579"/>
      <c r="G153" s="1580"/>
      <c r="H153" s="1581"/>
      <c r="I153" s="1581"/>
      <c r="J153" s="1582"/>
      <c r="K153" s="1581"/>
      <c r="L153" s="1583"/>
      <c r="M153" s="1584" t="s">
        <v>1811</v>
      </c>
      <c r="N153" s="1584"/>
      <c r="O153" s="1584">
        <f>IFERROR(MIN(1,METRADO!Q153/METRADO!$G152),0)</f>
        <v>0</v>
      </c>
      <c r="P153" s="1584">
        <f>IFERROR(MIN(1,METRADO!R153/METRADO!$G152),0)</f>
        <v>0</v>
      </c>
      <c r="Q153" s="1584">
        <f>IFERROR(MIN(1,METRADO!S153/METRADO!$G152),0)</f>
        <v>0</v>
      </c>
      <c r="R153" s="1584">
        <f>IFERROR(MIN(1,METRADO!T153/METRADO!$G152),0)</f>
        <v>0</v>
      </c>
      <c r="S153" s="1584">
        <f>IFERROR(MIN(1,METRADO!U153/METRADO!$G152),0)</f>
        <v>0</v>
      </c>
      <c r="T153" s="1584">
        <f>IFERROR(MIN(1,METRADO!V153/METRADO!$G152),0)</f>
        <v>0</v>
      </c>
      <c r="U153" s="1584">
        <f>IFERROR(MIN(1,METRADO!W153/METRADO!$G152),0)</f>
        <v>0</v>
      </c>
      <c r="V153" s="1584">
        <f>IFERROR(MIN(1,METRADO!X153/METRADO!$G152),0)</f>
        <v>0</v>
      </c>
      <c r="W153" s="1584">
        <f>IFERROR(MIN(1,METRADO!Y153/METRADO!$G152),0)</f>
        <v>0</v>
      </c>
      <c r="X153" s="1584">
        <f>IFERROR(MIN(1,METRADO!Z153/METRADO!$G152),0)</f>
        <v>0</v>
      </c>
      <c r="Y153" s="1584">
        <f>IFERROR(MIN(1,METRADO!AA153/METRADO!$G152),0)</f>
        <v>0</v>
      </c>
      <c r="Z153" s="1584">
        <f>IFERROR(MIN(1,METRADO!AB153/METRADO!$G152),0)</f>
        <v>0</v>
      </c>
      <c r="AA153" s="1584">
        <f>IFERROR(MIN(1,METRADO!AC153/METRADO!$G152),0)</f>
        <v>0</v>
      </c>
      <c r="AB153" s="1584">
        <f>IFERROR(MIN(1,METRADO!AD153/METRADO!$G152),0)</f>
        <v>0</v>
      </c>
      <c r="AC153" s="1584">
        <f>IFERROR(MIN(1,METRADO!AE153/METRADO!$G152),0)</f>
        <v>0</v>
      </c>
      <c r="AD153" s="1584">
        <f>IFERROR(MIN(1,METRADO!AF153/METRADO!$G152),0)</f>
        <v>0</v>
      </c>
      <c r="AE153" s="1584">
        <f>IFERROR(MIN(1,METRADO!AG153/METRADO!$G152),0)</f>
        <v>0</v>
      </c>
      <c r="AF153" s="1584">
        <f>IFERROR(MIN(1,METRADO!AH153/METRADO!$G152),0)</f>
        <v>0</v>
      </c>
    </row>
    <row r="154" spans="1:32" ht="24">
      <c r="A154" s="1534"/>
      <c r="B154" s="1535">
        <f>MAX(O155:AF155)</f>
        <v>0</v>
      </c>
      <c r="C154" s="1534" t="str">
        <f>'P6-2'!E63</f>
        <v>A1610</v>
      </c>
      <c r="D154" s="1449" t="str">
        <f>'P6-2'!F63</f>
        <v>Transmisor indicador de flujo digital programable, remoto a sensor, display, 4-20mA+HART. Tags FIT-17633008@013</v>
      </c>
      <c r="E154" s="1536">
        <f>VLOOKUP($C154,'P6-2'!$E$3:$I$90,MATCH('P6-2'!$H$2,'P6-2'!$E$2:$I$2,0),FALSE)</f>
        <v>46301</v>
      </c>
      <c r="F154" s="1536">
        <f>VLOOKUP($C154,'P6-2'!$E$3:$I$90,MATCH('P6-2'!$I$2,'P6-2'!$E$2:$I$2,0),FALSE)</f>
        <v>46304</v>
      </c>
      <c r="G154" s="1537">
        <f>VLOOKUP($C154,'P6-2'!$E$3:$I$90,3,FALSE)</f>
        <v>3</v>
      </c>
      <c r="H154" s="1538">
        <f>'P6-2'!B63</f>
        <v>6</v>
      </c>
      <c r="I154" s="1538" t="str">
        <f>'P6-2'!C63</f>
        <v>UND</v>
      </c>
      <c r="J154" s="1539">
        <f>IFERROR($K154/$H154,0)</f>
        <v>16.8</v>
      </c>
      <c r="K154" s="1538">
        <f>'P6-2'!D63</f>
        <v>100.8</v>
      </c>
      <c r="L154" s="1540">
        <f>IFERROR($K154/$K$9,0)</f>
        <v>1.2358077650710208E-2</v>
      </c>
      <c r="M154" s="1457" t="s">
        <v>1862</v>
      </c>
      <c r="N154" s="1457"/>
      <c r="O154" s="1541">
        <f>IFERROR(SUMIF('ACTIVITI_PLAN (LB0)'!$B:$B,$C154,'ACTIVITI_PLAN (LB0)'!N:N)/$K154+N154,0)</f>
        <v>0</v>
      </c>
      <c r="P154" s="1541">
        <f>IFERROR(SUMIF('ACTIVITI_PLAN (LB0)'!$B:$B,$C154,'ACTIVITI_PLAN (LB0)'!O:O)/$K154+O154,0)</f>
        <v>0</v>
      </c>
      <c r="Q154" s="1541">
        <f>IFERROR(SUMIF('ACTIVITI_PLAN (LB0)'!$B:$B,$C154,'ACTIVITI_PLAN (LB0)'!P:P)/$K154+P154,0)</f>
        <v>0</v>
      </c>
      <c r="R154" s="1541">
        <f>IFERROR(SUMIF('ACTIVITI_PLAN (LB0)'!$B:$B,$C154,'ACTIVITI_PLAN (LB0)'!Q:Q)/$K154+Q154,0)</f>
        <v>0</v>
      </c>
      <c r="S154" s="1541">
        <f>IFERROR(SUMIF('ACTIVITI_PLAN (LB0)'!$B:$B,$C154,'ACTIVITI_PLAN (LB0)'!R:R)/$K154+R154,0)</f>
        <v>0</v>
      </c>
      <c r="T154" s="1541">
        <f>IFERROR(SUMIF('ACTIVITI_PLAN (LB0)'!$B:$B,$C154,'ACTIVITI_PLAN (LB0)'!S:S)/$K154+S154,0)</f>
        <v>0</v>
      </c>
      <c r="U154" s="1541">
        <f>IFERROR(SUMIF('ACTIVITI_PLAN (LB0)'!$B:$B,$C154,'ACTIVITI_PLAN (LB0)'!T:T)/$K154+T154,0)</f>
        <v>0</v>
      </c>
      <c r="V154" s="1541">
        <f>IFERROR(SUMIF('ACTIVITI_PLAN (LB0)'!$B:$B,$C154,'ACTIVITI_PLAN (LB0)'!U:U)/$K154+U154,0)</f>
        <v>0</v>
      </c>
      <c r="W154" s="1541">
        <f>IFERROR(SUMIF('ACTIVITI_PLAN (LB0)'!$B:$B,$C154,'ACTIVITI_PLAN (LB0)'!V:V)/$K154+V154,0)</f>
        <v>0</v>
      </c>
      <c r="X154" s="1541">
        <f>IFERROR(SUMIF('ACTIVITI_PLAN (LB0)'!$B:$B,$C154,'ACTIVITI_PLAN (LB0)'!W:W)/$K154+W154,0)</f>
        <v>0</v>
      </c>
      <c r="Y154" s="1541">
        <f>IFERROR(SUMIF('ACTIVITI_PLAN (LB0)'!$B:$B,$C154,'ACTIVITI_PLAN (LB0)'!X:X)/$K154+X154,0)</f>
        <v>0</v>
      </c>
      <c r="Z154" s="1541">
        <f>IFERROR(SUMIF('ACTIVITI_PLAN (LB0)'!$B:$B,$C154,'ACTIVITI_PLAN (LB0)'!Y:Y)/$K154+Y154,0)</f>
        <v>0</v>
      </c>
      <c r="AA154" s="1541">
        <f>IFERROR(SUMIF('ACTIVITI_PLAN (LB0)'!$B:$B,$C154,'ACTIVITI_PLAN (LB0)'!Z:Z)/$K154+Z154,0)</f>
        <v>0</v>
      </c>
      <c r="AB154" s="1541">
        <f>IFERROR(SUMIF('ACTIVITI_PLAN (LB0)'!$B:$B,$C154,'ACTIVITI_PLAN (LB0)'!AA:AA)/$K154+AA154,0)</f>
        <v>0</v>
      </c>
      <c r="AC154" s="1541">
        <f>IFERROR(SUMIF('ACTIVITI_PLAN (LB0)'!$B:$B,$C154,'ACTIVITI_PLAN (LB0)'!AB:AB)/$K154+AB154,0)</f>
        <v>0.75</v>
      </c>
      <c r="AD154" s="1541">
        <f>IFERROR(SUMIF('ACTIVITI_PLAN (LB0)'!$B:$B,$C154,'ACTIVITI_PLAN (LB0)'!AC:AC)/$K154+AC154,0)</f>
        <v>1</v>
      </c>
      <c r="AE154" s="1541">
        <f>IFERROR(SUMIF('ACTIVITI_PLAN (LB0)'!$B:$B,$C154,'ACTIVITI_PLAN (LB0)'!AD:AD)/$K154+AD154,0)</f>
        <v>1</v>
      </c>
      <c r="AF154" s="1541">
        <f>IFERROR(SUMIF('ACTIVITI_PLAN (LB0)'!$B:$B,$C154,'ACTIVITI_PLAN (LB0)'!AE:AE)/$K154+AE154,0)</f>
        <v>1</v>
      </c>
    </row>
    <row r="155" spans="1:32">
      <c r="A155" s="1577"/>
      <c r="B155" s="1578"/>
      <c r="C155" s="1577"/>
      <c r="D155" s="1577"/>
      <c r="E155" s="1579"/>
      <c r="F155" s="1579"/>
      <c r="G155" s="1580"/>
      <c r="H155" s="1581"/>
      <c r="I155" s="1581"/>
      <c r="J155" s="1582"/>
      <c r="K155" s="1581"/>
      <c r="L155" s="1583"/>
      <c r="M155" s="1584" t="s">
        <v>1811</v>
      </c>
      <c r="N155" s="1584"/>
      <c r="O155" s="1584">
        <f>IFERROR(MIN(1,METRADO!Q155/METRADO!$G154),0)</f>
        <v>0</v>
      </c>
      <c r="P155" s="1584">
        <f>IFERROR(MIN(1,METRADO!R155/METRADO!$G154),0)</f>
        <v>0</v>
      </c>
      <c r="Q155" s="1584">
        <f>IFERROR(MIN(1,METRADO!S155/METRADO!$G154),0)</f>
        <v>0</v>
      </c>
      <c r="R155" s="1584">
        <f>IFERROR(MIN(1,METRADO!T155/METRADO!$G154),0)</f>
        <v>0</v>
      </c>
      <c r="S155" s="1584">
        <f>IFERROR(MIN(1,METRADO!U155/METRADO!$G154),0)</f>
        <v>0</v>
      </c>
      <c r="T155" s="1584">
        <f>IFERROR(MIN(1,METRADO!V155/METRADO!$G154),0)</f>
        <v>0</v>
      </c>
      <c r="U155" s="1584">
        <f>IFERROR(MIN(1,METRADO!W155/METRADO!$G154),0)</f>
        <v>0</v>
      </c>
      <c r="V155" s="1584">
        <f>IFERROR(MIN(1,METRADO!X155/METRADO!$G154),0)</f>
        <v>0</v>
      </c>
      <c r="W155" s="1584">
        <f>IFERROR(MIN(1,METRADO!Y155/METRADO!$G154),0)</f>
        <v>0</v>
      </c>
      <c r="X155" s="1584">
        <f>IFERROR(MIN(1,METRADO!Z155/METRADO!$G154),0)</f>
        <v>0</v>
      </c>
      <c r="Y155" s="1584">
        <f>IFERROR(MIN(1,METRADO!AA155/METRADO!$G154),0)</f>
        <v>0</v>
      </c>
      <c r="Z155" s="1584">
        <f>IFERROR(MIN(1,METRADO!AB155/METRADO!$G154),0)</f>
        <v>0</v>
      </c>
      <c r="AA155" s="1584">
        <f>IFERROR(MIN(1,METRADO!AC155/METRADO!$G154),0)</f>
        <v>0</v>
      </c>
      <c r="AB155" s="1584">
        <f>IFERROR(MIN(1,METRADO!AD155/METRADO!$G154),0)</f>
        <v>0</v>
      </c>
      <c r="AC155" s="1584">
        <f>IFERROR(MIN(1,METRADO!AE155/METRADO!$G154),0)</f>
        <v>0</v>
      </c>
      <c r="AD155" s="1584">
        <f>IFERROR(MIN(1,METRADO!AF155/METRADO!$G154),0)</f>
        <v>0</v>
      </c>
      <c r="AE155" s="1584">
        <f>IFERROR(MIN(1,METRADO!AG155/METRADO!$G154),0)</f>
        <v>0</v>
      </c>
      <c r="AF155" s="1584">
        <f>IFERROR(MIN(1,METRADO!AH155/METRADO!$G154),0)</f>
        <v>0</v>
      </c>
    </row>
    <row r="156" spans="1:32" ht="24">
      <c r="A156" s="1534"/>
      <c r="B156" s="1535">
        <f>MAX(O157:AF157)</f>
        <v>0</v>
      </c>
      <c r="C156" s="1534" t="str">
        <f>'P6-2'!E64</f>
        <v>A1620</v>
      </c>
      <c r="D156" s="1449" t="str">
        <f>'P6-2'!F64</f>
        <v>Sensor/transmisor de nivel radar no contacto, antena PVDF, Ø1-1/2", 4-20mA+HART. Tags LE/LT-17633014 y LE/LT-17633015</v>
      </c>
      <c r="E156" s="1536">
        <f>VLOOKUP($C156,'P6-2'!$E$3:$I$90,MATCH('P6-2'!$H$2,'P6-2'!$E$2:$I$2,0),FALSE)</f>
        <v>46295</v>
      </c>
      <c r="F156" s="1536">
        <f>VLOOKUP($C156,'P6-2'!$E$3:$I$90,MATCH('P6-2'!$I$2,'P6-2'!$E$2:$I$2,0),FALSE)</f>
        <v>46295</v>
      </c>
      <c r="G156" s="1537">
        <f>VLOOKUP($C156,'P6-2'!$E$3:$I$90,3,FALSE)</f>
        <v>1</v>
      </c>
      <c r="H156" s="1538">
        <f>'P6-2'!B64</f>
        <v>2</v>
      </c>
      <c r="I156" s="1538" t="str">
        <f>'P6-2'!C64</f>
        <v>UND</v>
      </c>
      <c r="J156" s="1539">
        <f>IFERROR($K156/$H156,0)</f>
        <v>16.8</v>
      </c>
      <c r="K156" s="1538">
        <f>'P6-2'!D64</f>
        <v>33.6</v>
      </c>
      <c r="L156" s="1540">
        <f>IFERROR($K156/$K$9,0)</f>
        <v>4.1193592169034027E-3</v>
      </c>
      <c r="M156" s="1457" t="s">
        <v>1862</v>
      </c>
      <c r="N156" s="1457"/>
      <c r="O156" s="1541">
        <f>IFERROR(SUMIF('ACTIVITI_PLAN (LB0)'!$B:$B,$C156,'ACTIVITI_PLAN (LB0)'!N:N)/$K156+N156,0)</f>
        <v>0</v>
      </c>
      <c r="P156" s="1541">
        <f>IFERROR(SUMIF('ACTIVITI_PLAN (LB0)'!$B:$B,$C156,'ACTIVITI_PLAN (LB0)'!O:O)/$K156+O156,0)</f>
        <v>0</v>
      </c>
      <c r="Q156" s="1541">
        <f>IFERROR(SUMIF('ACTIVITI_PLAN (LB0)'!$B:$B,$C156,'ACTIVITI_PLAN (LB0)'!P:P)/$K156+P156,0)</f>
        <v>0</v>
      </c>
      <c r="R156" s="1541">
        <f>IFERROR(SUMIF('ACTIVITI_PLAN (LB0)'!$B:$B,$C156,'ACTIVITI_PLAN (LB0)'!Q:Q)/$K156+Q156,0)</f>
        <v>0</v>
      </c>
      <c r="S156" s="1541">
        <f>IFERROR(SUMIF('ACTIVITI_PLAN (LB0)'!$B:$B,$C156,'ACTIVITI_PLAN (LB0)'!R:R)/$K156+R156,0)</f>
        <v>0</v>
      </c>
      <c r="T156" s="1541">
        <f>IFERROR(SUMIF('ACTIVITI_PLAN (LB0)'!$B:$B,$C156,'ACTIVITI_PLAN (LB0)'!S:S)/$K156+S156,0)</f>
        <v>0</v>
      </c>
      <c r="U156" s="1541">
        <f>IFERROR(SUMIF('ACTIVITI_PLAN (LB0)'!$B:$B,$C156,'ACTIVITI_PLAN (LB0)'!T:T)/$K156+T156,0)</f>
        <v>0</v>
      </c>
      <c r="V156" s="1541">
        <f>IFERROR(SUMIF('ACTIVITI_PLAN (LB0)'!$B:$B,$C156,'ACTIVITI_PLAN (LB0)'!U:U)/$K156+U156,0)</f>
        <v>0</v>
      </c>
      <c r="W156" s="1541">
        <f>IFERROR(SUMIF('ACTIVITI_PLAN (LB0)'!$B:$B,$C156,'ACTIVITI_PLAN (LB0)'!V:V)/$K156+V156,0)</f>
        <v>0</v>
      </c>
      <c r="X156" s="1541">
        <f>IFERROR(SUMIF('ACTIVITI_PLAN (LB0)'!$B:$B,$C156,'ACTIVITI_PLAN (LB0)'!W:W)/$K156+W156,0)</f>
        <v>0</v>
      </c>
      <c r="Y156" s="1541">
        <f>IFERROR(SUMIF('ACTIVITI_PLAN (LB0)'!$B:$B,$C156,'ACTIVITI_PLAN (LB0)'!X:X)/$K156+X156,0)</f>
        <v>0</v>
      </c>
      <c r="Z156" s="1541">
        <f>IFERROR(SUMIF('ACTIVITI_PLAN (LB0)'!$B:$B,$C156,'ACTIVITI_PLAN (LB0)'!Y:Y)/$K156+Y156,0)</f>
        <v>0</v>
      </c>
      <c r="AA156" s="1541">
        <f>IFERROR(SUMIF('ACTIVITI_PLAN (LB0)'!$B:$B,$C156,'ACTIVITI_PLAN (LB0)'!Z:Z)/$K156+Z156,0)</f>
        <v>0</v>
      </c>
      <c r="AB156" s="1541">
        <f>IFERROR(SUMIF('ACTIVITI_PLAN (LB0)'!$B:$B,$C156,'ACTIVITI_PLAN (LB0)'!AA:AA)/$K156+AA156,0)</f>
        <v>1</v>
      </c>
      <c r="AC156" s="1541">
        <f>IFERROR(SUMIF('ACTIVITI_PLAN (LB0)'!$B:$B,$C156,'ACTIVITI_PLAN (LB0)'!AB:AB)/$K156+AB156,0)</f>
        <v>1</v>
      </c>
      <c r="AD156" s="1541">
        <f>IFERROR(SUMIF('ACTIVITI_PLAN (LB0)'!$B:$B,$C156,'ACTIVITI_PLAN (LB0)'!AC:AC)/$K156+AC156,0)</f>
        <v>1</v>
      </c>
      <c r="AE156" s="1541">
        <f>IFERROR(SUMIF('ACTIVITI_PLAN (LB0)'!$B:$B,$C156,'ACTIVITI_PLAN (LB0)'!AD:AD)/$K156+AD156,0)</f>
        <v>1</v>
      </c>
      <c r="AF156" s="1541">
        <f>IFERROR(SUMIF('ACTIVITI_PLAN (LB0)'!$B:$B,$C156,'ACTIVITI_PLAN (LB0)'!AE:AE)/$K156+AE156,0)</f>
        <v>1</v>
      </c>
    </row>
    <row r="157" spans="1:32">
      <c r="A157" s="1577"/>
      <c r="B157" s="1578"/>
      <c r="C157" s="1577"/>
      <c r="D157" s="1577"/>
      <c r="E157" s="1579"/>
      <c r="F157" s="1579"/>
      <c r="G157" s="1580"/>
      <c r="H157" s="1581"/>
      <c r="I157" s="1581"/>
      <c r="J157" s="1582"/>
      <c r="K157" s="1581"/>
      <c r="L157" s="1583"/>
      <c r="M157" s="1584" t="s">
        <v>1811</v>
      </c>
      <c r="N157" s="1584"/>
      <c r="O157" s="1584">
        <f>IFERROR(MIN(1,METRADO!Q157/METRADO!$G156),0)</f>
        <v>0</v>
      </c>
      <c r="P157" s="1584">
        <f>IFERROR(MIN(1,METRADO!R157/METRADO!$G156),0)</f>
        <v>0</v>
      </c>
      <c r="Q157" s="1584">
        <f>IFERROR(MIN(1,METRADO!S157/METRADO!$G156),0)</f>
        <v>0</v>
      </c>
      <c r="R157" s="1584">
        <f>IFERROR(MIN(1,METRADO!T157/METRADO!$G156),0)</f>
        <v>0</v>
      </c>
      <c r="S157" s="1584">
        <f>IFERROR(MIN(1,METRADO!U157/METRADO!$G156),0)</f>
        <v>0</v>
      </c>
      <c r="T157" s="1584">
        <f>IFERROR(MIN(1,METRADO!V157/METRADO!$G156),0)</f>
        <v>0</v>
      </c>
      <c r="U157" s="1584">
        <f>IFERROR(MIN(1,METRADO!W157/METRADO!$G156),0)</f>
        <v>0</v>
      </c>
      <c r="V157" s="1584">
        <f>IFERROR(MIN(1,METRADO!X157/METRADO!$G156),0)</f>
        <v>0</v>
      </c>
      <c r="W157" s="1584">
        <f>IFERROR(MIN(1,METRADO!Y157/METRADO!$G156),0)</f>
        <v>0</v>
      </c>
      <c r="X157" s="1584">
        <f>IFERROR(MIN(1,METRADO!Z157/METRADO!$G156),0)</f>
        <v>0</v>
      </c>
      <c r="Y157" s="1584">
        <f>IFERROR(MIN(1,METRADO!AA157/METRADO!$G156),0)</f>
        <v>0</v>
      </c>
      <c r="Z157" s="1584">
        <f>IFERROR(MIN(1,METRADO!AB157/METRADO!$G156),0)</f>
        <v>0</v>
      </c>
      <c r="AA157" s="1584">
        <f>IFERROR(MIN(1,METRADO!AC157/METRADO!$G156),0)</f>
        <v>0</v>
      </c>
      <c r="AB157" s="1584">
        <f>IFERROR(MIN(1,METRADO!AD157/METRADO!$G156),0)</f>
        <v>0</v>
      </c>
      <c r="AC157" s="1584">
        <f>IFERROR(MIN(1,METRADO!AE157/METRADO!$G156),0)</f>
        <v>0</v>
      </c>
      <c r="AD157" s="1584">
        <f>IFERROR(MIN(1,METRADO!AF157/METRADO!$G156),0)</f>
        <v>0</v>
      </c>
      <c r="AE157" s="1584">
        <f>IFERROR(MIN(1,METRADO!AG157/METRADO!$G156),0)</f>
        <v>0</v>
      </c>
      <c r="AF157" s="1584">
        <f>IFERROR(MIN(1,METRADO!AH157/METRADO!$G156),0)</f>
        <v>0</v>
      </c>
    </row>
    <row r="158" spans="1:32" ht="24">
      <c r="A158" s="1534"/>
      <c r="B158" s="1535">
        <f>MAX(O159:AF159)</f>
        <v>0</v>
      </c>
      <c r="C158" s="1534" t="str">
        <f>'P6-2'!E65</f>
        <v>A1630</v>
      </c>
      <c r="D158" s="1449" t="str">
        <f>'P6-2'!F65</f>
        <v>Indicador de nivel digital programable, remoto a sensor, display con teclado. Tags LI-17633014 y LI-17633015</v>
      </c>
      <c r="E158" s="1536">
        <f>VLOOKUP($C158,'P6-2'!$E$3:$I$90,MATCH('P6-2'!$H$2,'P6-2'!$E$2:$I$2,0),FALSE)</f>
        <v>46302</v>
      </c>
      <c r="F158" s="1536">
        <f>VLOOKUP($C158,'P6-2'!$E$3:$I$90,MATCH('P6-2'!$I$2,'P6-2'!$E$2:$I$2,0),FALSE)</f>
        <v>46302</v>
      </c>
      <c r="G158" s="1537">
        <f>VLOOKUP($C158,'P6-2'!$E$3:$I$90,3,FALSE)</f>
        <v>1</v>
      </c>
      <c r="H158" s="1538">
        <f>'P6-2'!B65</f>
        <v>2</v>
      </c>
      <c r="I158" s="1538" t="str">
        <f>'P6-2'!C65</f>
        <v>UND</v>
      </c>
      <c r="J158" s="1539">
        <f>IFERROR($K158/$H158,0)</f>
        <v>16.8</v>
      </c>
      <c r="K158" s="1538">
        <f>'P6-2'!D65</f>
        <v>33.6</v>
      </c>
      <c r="L158" s="1540">
        <f>IFERROR($K158/$K$9,0)</f>
        <v>4.1193592169034027E-3</v>
      </c>
      <c r="M158" s="1457" t="s">
        <v>1862</v>
      </c>
      <c r="N158" s="1457"/>
      <c r="O158" s="1541">
        <f>IFERROR(SUMIF('ACTIVITI_PLAN (LB0)'!$B:$B,$C158,'ACTIVITI_PLAN (LB0)'!N:N)/$K158+N158,0)</f>
        <v>0</v>
      </c>
      <c r="P158" s="1541">
        <f>IFERROR(SUMIF('ACTIVITI_PLAN (LB0)'!$B:$B,$C158,'ACTIVITI_PLAN (LB0)'!O:O)/$K158+O158,0)</f>
        <v>0</v>
      </c>
      <c r="Q158" s="1541">
        <f>IFERROR(SUMIF('ACTIVITI_PLAN (LB0)'!$B:$B,$C158,'ACTIVITI_PLAN (LB0)'!P:P)/$K158+P158,0)</f>
        <v>0</v>
      </c>
      <c r="R158" s="1541">
        <f>IFERROR(SUMIF('ACTIVITI_PLAN (LB0)'!$B:$B,$C158,'ACTIVITI_PLAN (LB0)'!Q:Q)/$K158+Q158,0)</f>
        <v>0</v>
      </c>
      <c r="S158" s="1541">
        <f>IFERROR(SUMIF('ACTIVITI_PLAN (LB0)'!$B:$B,$C158,'ACTIVITI_PLAN (LB0)'!R:R)/$K158+R158,0)</f>
        <v>0</v>
      </c>
      <c r="T158" s="1541">
        <f>IFERROR(SUMIF('ACTIVITI_PLAN (LB0)'!$B:$B,$C158,'ACTIVITI_PLAN (LB0)'!S:S)/$K158+S158,0)</f>
        <v>0</v>
      </c>
      <c r="U158" s="1541">
        <f>IFERROR(SUMIF('ACTIVITI_PLAN (LB0)'!$B:$B,$C158,'ACTIVITI_PLAN (LB0)'!T:T)/$K158+T158,0)</f>
        <v>0</v>
      </c>
      <c r="V158" s="1541">
        <f>IFERROR(SUMIF('ACTIVITI_PLAN (LB0)'!$B:$B,$C158,'ACTIVITI_PLAN (LB0)'!U:U)/$K158+U158,0)</f>
        <v>0</v>
      </c>
      <c r="W158" s="1541">
        <f>IFERROR(SUMIF('ACTIVITI_PLAN (LB0)'!$B:$B,$C158,'ACTIVITI_PLAN (LB0)'!V:V)/$K158+V158,0)</f>
        <v>0</v>
      </c>
      <c r="X158" s="1541">
        <f>IFERROR(SUMIF('ACTIVITI_PLAN (LB0)'!$B:$B,$C158,'ACTIVITI_PLAN (LB0)'!W:W)/$K158+W158,0)</f>
        <v>0</v>
      </c>
      <c r="Y158" s="1541">
        <f>IFERROR(SUMIF('ACTIVITI_PLAN (LB0)'!$B:$B,$C158,'ACTIVITI_PLAN (LB0)'!X:X)/$K158+X158,0)</f>
        <v>0</v>
      </c>
      <c r="Z158" s="1541">
        <f>IFERROR(SUMIF('ACTIVITI_PLAN (LB0)'!$B:$B,$C158,'ACTIVITI_PLAN (LB0)'!Y:Y)/$K158+Y158,0)</f>
        <v>0</v>
      </c>
      <c r="AA158" s="1541">
        <f>IFERROR(SUMIF('ACTIVITI_PLAN (LB0)'!$B:$B,$C158,'ACTIVITI_PLAN (LB0)'!Z:Z)/$K158+Z158,0)</f>
        <v>0</v>
      </c>
      <c r="AB158" s="1541">
        <f>IFERROR(SUMIF('ACTIVITI_PLAN (LB0)'!$B:$B,$C158,'ACTIVITI_PLAN (LB0)'!AA:AA)/$K158+AA158,0)</f>
        <v>0</v>
      </c>
      <c r="AC158" s="1541">
        <f>IFERROR(SUMIF('ACTIVITI_PLAN (LB0)'!$B:$B,$C158,'ACTIVITI_PLAN (LB0)'!AB:AB)/$K158+AB158,0)</f>
        <v>1</v>
      </c>
      <c r="AD158" s="1541">
        <f>IFERROR(SUMIF('ACTIVITI_PLAN (LB0)'!$B:$B,$C158,'ACTIVITI_PLAN (LB0)'!AC:AC)/$K158+AC158,0)</f>
        <v>1</v>
      </c>
      <c r="AE158" s="1541">
        <f>IFERROR(SUMIF('ACTIVITI_PLAN (LB0)'!$B:$B,$C158,'ACTIVITI_PLAN (LB0)'!AD:AD)/$K158+AD158,0)</f>
        <v>1</v>
      </c>
      <c r="AF158" s="1541">
        <f>IFERROR(SUMIF('ACTIVITI_PLAN (LB0)'!$B:$B,$C158,'ACTIVITI_PLAN (LB0)'!AE:AE)/$K158+AE158,0)</f>
        <v>1</v>
      </c>
    </row>
    <row r="159" spans="1:32">
      <c r="A159" s="1577"/>
      <c r="B159" s="1578"/>
      <c r="C159" s="1577"/>
      <c r="D159" s="1577"/>
      <c r="E159" s="1579"/>
      <c r="F159" s="1579"/>
      <c r="G159" s="1580"/>
      <c r="H159" s="1581"/>
      <c r="I159" s="1581"/>
      <c r="J159" s="1582"/>
      <c r="K159" s="1581"/>
      <c r="L159" s="1583"/>
      <c r="M159" s="1584" t="s">
        <v>1811</v>
      </c>
      <c r="N159" s="1584"/>
      <c r="O159" s="1584">
        <f>IFERROR(MIN(1,METRADO!Q159/METRADO!$G158),0)</f>
        <v>0</v>
      </c>
      <c r="P159" s="1584">
        <f>IFERROR(MIN(1,METRADO!R159/METRADO!$G158),0)</f>
        <v>0</v>
      </c>
      <c r="Q159" s="1584">
        <f>IFERROR(MIN(1,METRADO!S159/METRADO!$G158),0)</f>
        <v>0</v>
      </c>
      <c r="R159" s="1584">
        <f>IFERROR(MIN(1,METRADO!T159/METRADO!$G158),0)</f>
        <v>0</v>
      </c>
      <c r="S159" s="1584">
        <f>IFERROR(MIN(1,METRADO!U159/METRADO!$G158),0)</f>
        <v>0</v>
      </c>
      <c r="T159" s="1584">
        <f>IFERROR(MIN(1,METRADO!V159/METRADO!$G158),0)</f>
        <v>0</v>
      </c>
      <c r="U159" s="1584">
        <f>IFERROR(MIN(1,METRADO!W159/METRADO!$G158),0)</f>
        <v>0</v>
      </c>
      <c r="V159" s="1584">
        <f>IFERROR(MIN(1,METRADO!X159/METRADO!$G158),0)</f>
        <v>0</v>
      </c>
      <c r="W159" s="1584">
        <f>IFERROR(MIN(1,METRADO!Y159/METRADO!$G158),0)</f>
        <v>0</v>
      </c>
      <c r="X159" s="1584">
        <f>IFERROR(MIN(1,METRADO!Z159/METRADO!$G158),0)</f>
        <v>0</v>
      </c>
      <c r="Y159" s="1584">
        <f>IFERROR(MIN(1,METRADO!AA159/METRADO!$G158),0)</f>
        <v>0</v>
      </c>
      <c r="Z159" s="1584">
        <f>IFERROR(MIN(1,METRADO!AB159/METRADO!$G158),0)</f>
        <v>0</v>
      </c>
      <c r="AA159" s="1584">
        <f>IFERROR(MIN(1,METRADO!AC159/METRADO!$G158),0)</f>
        <v>0</v>
      </c>
      <c r="AB159" s="1584">
        <f>IFERROR(MIN(1,METRADO!AD159/METRADO!$G158),0)</f>
        <v>0</v>
      </c>
      <c r="AC159" s="1584">
        <f>IFERROR(MIN(1,METRADO!AE159/METRADO!$G158),0)</f>
        <v>0</v>
      </c>
      <c r="AD159" s="1584">
        <f>IFERROR(MIN(1,METRADO!AF159/METRADO!$G158),0)</f>
        <v>0</v>
      </c>
      <c r="AE159" s="1584">
        <f>IFERROR(MIN(1,METRADO!AG159/METRADO!$G158),0)</f>
        <v>0</v>
      </c>
      <c r="AF159" s="1584">
        <f>IFERROR(MIN(1,METRADO!AH159/METRADO!$G158),0)</f>
        <v>0</v>
      </c>
    </row>
    <row r="160" spans="1:32" ht="24">
      <c r="A160" s="1534"/>
      <c r="B160" s="1535">
        <f>MAX(O161:AF161)</f>
        <v>0</v>
      </c>
      <c r="C160" s="1534" t="str">
        <f>'P6-2'!E66</f>
        <v>A1640</v>
      </c>
      <c r="D160" s="1449" t="str">
        <f>'P6-2'!F66</f>
        <v>Suministro, montaje e instalación de detalle constructivo para montaje de manómetro. Ver estandar MY 0000-7-00005</v>
      </c>
      <c r="E160" s="1536">
        <f>VLOOKUP($C160,'P6-2'!$E$3:$I$90,MATCH('P6-2'!$H$2,'P6-2'!$E$2:$I$2,0),FALSE)</f>
        <v>46289</v>
      </c>
      <c r="F160" s="1536">
        <f>VLOOKUP($C160,'P6-2'!$E$3:$I$90,MATCH('P6-2'!$I$2,'P6-2'!$E$2:$I$2,0),FALSE)</f>
        <v>46297</v>
      </c>
      <c r="G160" s="1537">
        <f>VLOOKUP($C160,'P6-2'!$E$3:$I$90,3,FALSE)</f>
        <v>7</v>
      </c>
      <c r="H160" s="1538">
        <f>'P6-2'!B66</f>
        <v>7</v>
      </c>
      <c r="I160" s="1538" t="str">
        <f>'P6-2'!C66</f>
        <v>UND</v>
      </c>
      <c r="J160" s="1539">
        <f>IFERROR($K160/$H160,0)</f>
        <v>16.8</v>
      </c>
      <c r="K160" s="1538">
        <f>'P6-2'!D66</f>
        <v>117.6</v>
      </c>
      <c r="L160" s="1540">
        <f>IFERROR($K160/$K$9,0)</f>
        <v>1.4417757259161909E-2</v>
      </c>
      <c r="M160" s="1457" t="s">
        <v>1862</v>
      </c>
      <c r="N160" s="1457"/>
      <c r="O160" s="1541">
        <f>IFERROR(SUMIF('ACTIVITI_PLAN (LB0)'!$B:$B,$C160,'ACTIVITI_PLAN (LB0)'!N:N)/$K160+N160,0)</f>
        <v>0</v>
      </c>
      <c r="P160" s="1541">
        <f>IFERROR(SUMIF('ACTIVITI_PLAN (LB0)'!$B:$B,$C160,'ACTIVITI_PLAN (LB0)'!O:O)/$K160+O160,0)</f>
        <v>0</v>
      </c>
      <c r="Q160" s="1541">
        <f>IFERROR(SUMIF('ACTIVITI_PLAN (LB0)'!$B:$B,$C160,'ACTIVITI_PLAN (LB0)'!P:P)/$K160+P160,0)</f>
        <v>0</v>
      </c>
      <c r="R160" s="1541">
        <f>IFERROR(SUMIF('ACTIVITI_PLAN (LB0)'!$B:$B,$C160,'ACTIVITI_PLAN (LB0)'!Q:Q)/$K160+Q160,0)</f>
        <v>0</v>
      </c>
      <c r="S160" s="1541">
        <f>IFERROR(SUMIF('ACTIVITI_PLAN (LB0)'!$B:$B,$C160,'ACTIVITI_PLAN (LB0)'!R:R)/$K160+R160,0)</f>
        <v>0</v>
      </c>
      <c r="T160" s="1541">
        <f>IFERROR(SUMIF('ACTIVITI_PLAN (LB0)'!$B:$B,$C160,'ACTIVITI_PLAN (LB0)'!S:S)/$K160+S160,0)</f>
        <v>0</v>
      </c>
      <c r="U160" s="1541">
        <f>IFERROR(SUMIF('ACTIVITI_PLAN (LB0)'!$B:$B,$C160,'ACTIVITI_PLAN (LB0)'!T:T)/$K160+T160,0)</f>
        <v>0</v>
      </c>
      <c r="V160" s="1541">
        <f>IFERROR(SUMIF('ACTIVITI_PLAN (LB0)'!$B:$B,$C160,'ACTIVITI_PLAN (LB0)'!U:U)/$K160+U160,0)</f>
        <v>0</v>
      </c>
      <c r="W160" s="1541">
        <f>IFERROR(SUMIF('ACTIVITI_PLAN (LB0)'!$B:$B,$C160,'ACTIVITI_PLAN (LB0)'!V:V)/$K160+V160,0)</f>
        <v>0</v>
      </c>
      <c r="X160" s="1541">
        <f>IFERROR(SUMIF('ACTIVITI_PLAN (LB0)'!$B:$B,$C160,'ACTIVITI_PLAN (LB0)'!W:W)/$K160+W160,0)</f>
        <v>0</v>
      </c>
      <c r="Y160" s="1541">
        <f>IFERROR(SUMIF('ACTIVITI_PLAN (LB0)'!$B:$B,$C160,'ACTIVITI_PLAN (LB0)'!X:X)/$K160+X160,0)</f>
        <v>0</v>
      </c>
      <c r="Z160" s="1541">
        <f>IFERROR(SUMIF('ACTIVITI_PLAN (LB0)'!$B:$B,$C160,'ACTIVITI_PLAN (LB0)'!Y:Y)/$K160+Y160,0)</f>
        <v>0</v>
      </c>
      <c r="AA160" s="1541">
        <f>IFERROR(SUMIF('ACTIVITI_PLAN (LB0)'!$B:$B,$C160,'ACTIVITI_PLAN (LB0)'!Z:Z)/$K160+Z160,0)</f>
        <v>0.11111111111111112</v>
      </c>
      <c r="AB160" s="1541">
        <f>IFERROR(SUMIF('ACTIVITI_PLAN (LB0)'!$B:$B,$C160,'ACTIVITI_PLAN (LB0)'!AA:AA)/$K160+AA160,0)</f>
        <v>0.88888888888888884</v>
      </c>
      <c r="AC160" s="1541">
        <f>IFERROR(SUMIF('ACTIVITI_PLAN (LB0)'!$B:$B,$C160,'ACTIVITI_PLAN (LB0)'!AB:AB)/$K160+AB160,0)</f>
        <v>1</v>
      </c>
      <c r="AD160" s="1541">
        <f>IFERROR(SUMIF('ACTIVITI_PLAN (LB0)'!$B:$B,$C160,'ACTIVITI_PLAN (LB0)'!AC:AC)/$K160+AC160,0)</f>
        <v>1</v>
      </c>
      <c r="AE160" s="1541">
        <f>IFERROR(SUMIF('ACTIVITI_PLAN (LB0)'!$B:$B,$C160,'ACTIVITI_PLAN (LB0)'!AD:AD)/$K160+AD160,0)</f>
        <v>1</v>
      </c>
      <c r="AF160" s="1541">
        <f>IFERROR(SUMIF('ACTIVITI_PLAN (LB0)'!$B:$B,$C160,'ACTIVITI_PLAN (LB0)'!AE:AE)/$K160+AE160,0)</f>
        <v>1</v>
      </c>
    </row>
    <row r="161" spans="1:32">
      <c r="A161" s="1577"/>
      <c r="B161" s="1578"/>
      <c r="C161" s="1577"/>
      <c r="D161" s="1577"/>
      <c r="E161" s="1579"/>
      <c r="F161" s="1579"/>
      <c r="G161" s="1580"/>
      <c r="H161" s="1581"/>
      <c r="I161" s="1581"/>
      <c r="J161" s="1582"/>
      <c r="K161" s="1581"/>
      <c r="L161" s="1583"/>
      <c r="M161" s="1584" t="s">
        <v>1811</v>
      </c>
      <c r="N161" s="1584"/>
      <c r="O161" s="1584">
        <f>IFERROR(MIN(1,METRADO!Q161/METRADO!$G160),0)</f>
        <v>0</v>
      </c>
      <c r="P161" s="1584">
        <f>IFERROR(MIN(1,METRADO!R161/METRADO!$G160),0)</f>
        <v>0</v>
      </c>
      <c r="Q161" s="1584">
        <f>IFERROR(MIN(1,METRADO!S161/METRADO!$G160),0)</f>
        <v>0</v>
      </c>
      <c r="R161" s="1584">
        <f>IFERROR(MIN(1,METRADO!T161/METRADO!$G160),0)</f>
        <v>0</v>
      </c>
      <c r="S161" s="1584">
        <f>IFERROR(MIN(1,METRADO!U161/METRADO!$G160),0)</f>
        <v>0</v>
      </c>
      <c r="T161" s="1584">
        <f>IFERROR(MIN(1,METRADO!V161/METRADO!$G160),0)</f>
        <v>0</v>
      </c>
      <c r="U161" s="1584">
        <f>IFERROR(MIN(1,METRADO!W161/METRADO!$G160),0)</f>
        <v>0</v>
      </c>
      <c r="V161" s="1584">
        <f>IFERROR(MIN(1,METRADO!X161/METRADO!$G160),0)</f>
        <v>0</v>
      </c>
      <c r="W161" s="1584">
        <f>IFERROR(MIN(1,METRADO!Y161/METRADO!$G160),0)</f>
        <v>0</v>
      </c>
      <c r="X161" s="1584">
        <f>IFERROR(MIN(1,METRADO!Z161/METRADO!$G160),0)</f>
        <v>0</v>
      </c>
      <c r="Y161" s="1584">
        <f>IFERROR(MIN(1,METRADO!AA161/METRADO!$G160),0)</f>
        <v>0</v>
      </c>
      <c r="Z161" s="1584">
        <f>IFERROR(MIN(1,METRADO!AB161/METRADO!$G160),0)</f>
        <v>0</v>
      </c>
      <c r="AA161" s="1584">
        <f>IFERROR(MIN(1,METRADO!AC161/METRADO!$G160),0)</f>
        <v>0</v>
      </c>
      <c r="AB161" s="1584">
        <f>IFERROR(MIN(1,METRADO!AD161/METRADO!$G160),0)</f>
        <v>0</v>
      </c>
      <c r="AC161" s="1584">
        <f>IFERROR(MIN(1,METRADO!AE161/METRADO!$G160),0)</f>
        <v>0</v>
      </c>
      <c r="AD161" s="1584">
        <f>IFERROR(MIN(1,METRADO!AF161/METRADO!$G160),0)</f>
        <v>0</v>
      </c>
      <c r="AE161" s="1584">
        <f>IFERROR(MIN(1,METRADO!AG161/METRADO!$G160),0)</f>
        <v>0</v>
      </c>
      <c r="AF161" s="1584">
        <f>IFERROR(MIN(1,METRADO!AH161/METRADO!$G160),0)</f>
        <v>0</v>
      </c>
    </row>
    <row r="162" spans="1:32" ht="24">
      <c r="A162" s="1534"/>
      <c r="B162" s="1535">
        <f>MAX(O163:AF163)</f>
        <v>0</v>
      </c>
      <c r="C162" s="1534" t="str">
        <f>'P6-2'!E67</f>
        <v>A1650</v>
      </c>
      <c r="D162" s="1449" t="str">
        <f>'P6-2'!F67</f>
        <v>Detalle constructivo para montaje de sensor de flujo magnético. Estándar MY 0000-7-00001</v>
      </c>
      <c r="E162" s="1536">
        <f>VLOOKUP($C162,'P6-2'!$E$3:$I$90,MATCH('P6-2'!$H$2,'P6-2'!$E$2:$I$2,0),FALSE)</f>
        <v>46314</v>
      </c>
      <c r="F162" s="1536">
        <f>VLOOKUP($C162,'P6-2'!$E$3:$I$90,MATCH('P6-2'!$I$2,'P6-2'!$E$2:$I$2,0),FALSE)</f>
        <v>46314</v>
      </c>
      <c r="G162" s="1537">
        <f>VLOOKUP($C162,'P6-2'!$E$3:$I$90,3,FALSE)</f>
        <v>1</v>
      </c>
      <c r="H162" s="1538">
        <f>'P6-2'!B67</f>
        <v>6</v>
      </c>
      <c r="I162" s="1538" t="str">
        <f>'P6-2'!C67</f>
        <v>UND</v>
      </c>
      <c r="J162" s="1539">
        <f>IFERROR($K162/$H162,0)</f>
        <v>3.3600000000000008</v>
      </c>
      <c r="K162" s="1538">
        <f>'P6-2'!D67</f>
        <v>20.160000000000004</v>
      </c>
      <c r="L162" s="1540">
        <f>IFERROR($K162/$K$9,0)</f>
        <v>2.4716155301420422E-3</v>
      </c>
      <c r="M162" s="1457" t="s">
        <v>1862</v>
      </c>
      <c r="N162" s="1457"/>
      <c r="O162" s="1541">
        <f>IFERROR(SUMIF('ACTIVITI_PLAN (LB0)'!$B:$B,$C162,'ACTIVITI_PLAN (LB0)'!N:N)/$K162+N162,0)</f>
        <v>0</v>
      </c>
      <c r="P162" s="1541">
        <f>IFERROR(SUMIF('ACTIVITI_PLAN (LB0)'!$B:$B,$C162,'ACTIVITI_PLAN (LB0)'!O:O)/$K162+O162,0)</f>
        <v>0</v>
      </c>
      <c r="Q162" s="1541">
        <f>IFERROR(SUMIF('ACTIVITI_PLAN (LB0)'!$B:$B,$C162,'ACTIVITI_PLAN (LB0)'!P:P)/$K162+P162,0)</f>
        <v>0</v>
      </c>
      <c r="R162" s="1541">
        <f>IFERROR(SUMIF('ACTIVITI_PLAN (LB0)'!$B:$B,$C162,'ACTIVITI_PLAN (LB0)'!Q:Q)/$K162+Q162,0)</f>
        <v>0</v>
      </c>
      <c r="S162" s="1541">
        <f>IFERROR(SUMIF('ACTIVITI_PLAN (LB0)'!$B:$B,$C162,'ACTIVITI_PLAN (LB0)'!R:R)/$K162+R162,0)</f>
        <v>0</v>
      </c>
      <c r="T162" s="1541">
        <f>IFERROR(SUMIF('ACTIVITI_PLAN (LB0)'!$B:$B,$C162,'ACTIVITI_PLAN (LB0)'!S:S)/$K162+S162,0)</f>
        <v>0</v>
      </c>
      <c r="U162" s="1541">
        <f>IFERROR(SUMIF('ACTIVITI_PLAN (LB0)'!$B:$B,$C162,'ACTIVITI_PLAN (LB0)'!T:T)/$K162+T162,0)</f>
        <v>0</v>
      </c>
      <c r="V162" s="1541">
        <f>IFERROR(SUMIF('ACTIVITI_PLAN (LB0)'!$B:$B,$C162,'ACTIVITI_PLAN (LB0)'!U:U)/$K162+U162,0)</f>
        <v>0</v>
      </c>
      <c r="W162" s="1541">
        <f>IFERROR(SUMIF('ACTIVITI_PLAN (LB0)'!$B:$B,$C162,'ACTIVITI_PLAN (LB0)'!V:V)/$K162+V162,0)</f>
        <v>0</v>
      </c>
      <c r="X162" s="1541">
        <f>IFERROR(SUMIF('ACTIVITI_PLAN (LB0)'!$B:$B,$C162,'ACTIVITI_PLAN (LB0)'!W:W)/$K162+W162,0)</f>
        <v>0</v>
      </c>
      <c r="Y162" s="1541">
        <f>IFERROR(SUMIF('ACTIVITI_PLAN (LB0)'!$B:$B,$C162,'ACTIVITI_PLAN (LB0)'!X:X)/$K162+X162,0)</f>
        <v>0</v>
      </c>
      <c r="Z162" s="1541">
        <f>IFERROR(SUMIF('ACTIVITI_PLAN (LB0)'!$B:$B,$C162,'ACTIVITI_PLAN (LB0)'!Y:Y)/$K162+Y162,0)</f>
        <v>0</v>
      </c>
      <c r="AA162" s="1541">
        <f>IFERROR(SUMIF('ACTIVITI_PLAN (LB0)'!$B:$B,$C162,'ACTIVITI_PLAN (LB0)'!Z:Z)/$K162+Z162,0)</f>
        <v>0</v>
      </c>
      <c r="AB162" s="1541">
        <f>IFERROR(SUMIF('ACTIVITI_PLAN (LB0)'!$B:$B,$C162,'ACTIVITI_PLAN (LB0)'!AA:AA)/$K162+AA162,0)</f>
        <v>0</v>
      </c>
      <c r="AC162" s="1541">
        <f>IFERROR(SUMIF('ACTIVITI_PLAN (LB0)'!$B:$B,$C162,'ACTIVITI_PLAN (LB0)'!AB:AB)/$K162+AB162,0)</f>
        <v>0</v>
      </c>
      <c r="AD162" s="1541">
        <f>IFERROR(SUMIF('ACTIVITI_PLAN (LB0)'!$B:$B,$C162,'ACTIVITI_PLAN (LB0)'!AC:AC)/$K162+AC162,0)</f>
        <v>0</v>
      </c>
      <c r="AE162" s="1541">
        <f>IFERROR(SUMIF('ACTIVITI_PLAN (LB0)'!$B:$B,$C162,'ACTIVITI_PLAN (LB0)'!AD:AD)/$K162+AD162,0)</f>
        <v>1</v>
      </c>
      <c r="AF162" s="1541">
        <f>IFERROR(SUMIF('ACTIVITI_PLAN (LB0)'!$B:$B,$C162,'ACTIVITI_PLAN (LB0)'!AE:AE)/$K162+AE162,0)</f>
        <v>1</v>
      </c>
    </row>
    <row r="163" spans="1:32">
      <c r="A163" s="1577"/>
      <c r="B163" s="1578"/>
      <c r="C163" s="1577"/>
      <c r="D163" s="1577"/>
      <c r="E163" s="1579"/>
      <c r="F163" s="1579"/>
      <c r="G163" s="1580"/>
      <c r="H163" s="1581"/>
      <c r="I163" s="1581"/>
      <c r="J163" s="1582"/>
      <c r="K163" s="1581"/>
      <c r="L163" s="1583"/>
      <c r="M163" s="1584" t="s">
        <v>1811</v>
      </c>
      <c r="N163" s="1584"/>
      <c r="O163" s="1584">
        <f>IFERROR(MIN(1,METRADO!Q163/METRADO!$G162),0)</f>
        <v>0</v>
      </c>
      <c r="P163" s="1584">
        <f>IFERROR(MIN(1,METRADO!R163/METRADO!$G162),0)</f>
        <v>0</v>
      </c>
      <c r="Q163" s="1584">
        <f>IFERROR(MIN(1,METRADO!S163/METRADO!$G162),0)</f>
        <v>0</v>
      </c>
      <c r="R163" s="1584">
        <f>IFERROR(MIN(1,METRADO!T163/METRADO!$G162),0)</f>
        <v>0</v>
      </c>
      <c r="S163" s="1584">
        <f>IFERROR(MIN(1,METRADO!U163/METRADO!$G162),0)</f>
        <v>0</v>
      </c>
      <c r="T163" s="1584">
        <f>IFERROR(MIN(1,METRADO!V163/METRADO!$G162),0)</f>
        <v>0</v>
      </c>
      <c r="U163" s="1584">
        <f>IFERROR(MIN(1,METRADO!W163/METRADO!$G162),0)</f>
        <v>0</v>
      </c>
      <c r="V163" s="1584">
        <f>IFERROR(MIN(1,METRADO!X163/METRADO!$G162),0)</f>
        <v>0</v>
      </c>
      <c r="W163" s="1584">
        <f>IFERROR(MIN(1,METRADO!Y163/METRADO!$G162),0)</f>
        <v>0</v>
      </c>
      <c r="X163" s="1584">
        <f>IFERROR(MIN(1,METRADO!Z163/METRADO!$G162),0)</f>
        <v>0</v>
      </c>
      <c r="Y163" s="1584">
        <f>IFERROR(MIN(1,METRADO!AA163/METRADO!$G162),0)</f>
        <v>0</v>
      </c>
      <c r="Z163" s="1584">
        <f>IFERROR(MIN(1,METRADO!AB163/METRADO!$G162),0)</f>
        <v>0</v>
      </c>
      <c r="AA163" s="1584">
        <f>IFERROR(MIN(1,METRADO!AC163/METRADO!$G162),0)</f>
        <v>0</v>
      </c>
      <c r="AB163" s="1584">
        <f>IFERROR(MIN(1,METRADO!AD163/METRADO!$G162),0)</f>
        <v>0</v>
      </c>
      <c r="AC163" s="1584">
        <f>IFERROR(MIN(1,METRADO!AE163/METRADO!$G162),0)</f>
        <v>0</v>
      </c>
      <c r="AD163" s="1584">
        <f>IFERROR(MIN(1,METRADO!AF163/METRADO!$G162),0)</f>
        <v>0</v>
      </c>
      <c r="AE163" s="1584">
        <f>IFERROR(MIN(1,METRADO!AG163/METRADO!$G162),0)</f>
        <v>0</v>
      </c>
      <c r="AF163" s="1584">
        <f>IFERROR(MIN(1,METRADO!AH163/METRADO!$G162),0)</f>
        <v>0</v>
      </c>
    </row>
    <row r="164" spans="1:32" ht="24">
      <c r="A164" s="1534"/>
      <c r="B164" s="1535">
        <f>MAX(O165:AF165)</f>
        <v>0</v>
      </c>
      <c r="C164" s="1534" t="str">
        <f>'P6-2'!E68</f>
        <v>A1660</v>
      </c>
      <c r="D164" s="1449" t="str">
        <f>'P6-2'!F68</f>
        <v>Detalle constructivo para pedestal de soporte de tres transmisores. Estándar MY 0000-7-00025</v>
      </c>
      <c r="E164" s="1536">
        <f>VLOOKUP($C164,'P6-2'!$E$3:$I$90,MATCH('P6-2'!$H$2,'P6-2'!$E$2:$I$2,0),FALSE)</f>
        <v>46314</v>
      </c>
      <c r="F164" s="1536">
        <f>VLOOKUP($C164,'P6-2'!$E$3:$I$90,MATCH('P6-2'!$I$2,'P6-2'!$E$2:$I$2,0),FALSE)</f>
        <v>46314</v>
      </c>
      <c r="G164" s="1537">
        <f>VLOOKUP($C164,'P6-2'!$E$3:$I$90,3,FALSE)</f>
        <v>1</v>
      </c>
      <c r="H164" s="1538">
        <f>'P6-2'!B68</f>
        <v>2</v>
      </c>
      <c r="I164" s="1538" t="str">
        <f>'P6-2'!C68</f>
        <v>UND</v>
      </c>
      <c r="J164" s="1539">
        <f>IFERROR($K164/$H164,0)</f>
        <v>3.3600000000000003</v>
      </c>
      <c r="K164" s="1538">
        <f>'P6-2'!D68</f>
        <v>6.7200000000000006</v>
      </c>
      <c r="L164" s="1540">
        <f>IFERROR($K164/$K$9,0)</f>
        <v>8.2387184338068061E-4</v>
      </c>
      <c r="M164" s="1457" t="s">
        <v>1862</v>
      </c>
      <c r="N164" s="1457"/>
      <c r="O164" s="1541">
        <f>IFERROR(SUMIF('ACTIVITI_PLAN (LB0)'!$B:$B,$C164,'ACTIVITI_PLAN (LB0)'!N:N)/$K164+N164,0)</f>
        <v>0</v>
      </c>
      <c r="P164" s="1541">
        <f>IFERROR(SUMIF('ACTIVITI_PLAN (LB0)'!$B:$B,$C164,'ACTIVITI_PLAN (LB0)'!O:O)/$K164+O164,0)</f>
        <v>0</v>
      </c>
      <c r="Q164" s="1541">
        <f>IFERROR(SUMIF('ACTIVITI_PLAN (LB0)'!$B:$B,$C164,'ACTIVITI_PLAN (LB0)'!P:P)/$K164+P164,0)</f>
        <v>0</v>
      </c>
      <c r="R164" s="1541">
        <f>IFERROR(SUMIF('ACTIVITI_PLAN (LB0)'!$B:$B,$C164,'ACTIVITI_PLAN (LB0)'!Q:Q)/$K164+Q164,0)</f>
        <v>0</v>
      </c>
      <c r="S164" s="1541">
        <f>IFERROR(SUMIF('ACTIVITI_PLAN (LB0)'!$B:$B,$C164,'ACTIVITI_PLAN (LB0)'!R:R)/$K164+R164,0)</f>
        <v>0</v>
      </c>
      <c r="T164" s="1541">
        <f>IFERROR(SUMIF('ACTIVITI_PLAN (LB0)'!$B:$B,$C164,'ACTIVITI_PLAN (LB0)'!S:S)/$K164+S164,0)</f>
        <v>0</v>
      </c>
      <c r="U164" s="1541">
        <f>IFERROR(SUMIF('ACTIVITI_PLAN (LB0)'!$B:$B,$C164,'ACTIVITI_PLAN (LB0)'!T:T)/$K164+T164,0)</f>
        <v>0</v>
      </c>
      <c r="V164" s="1541">
        <f>IFERROR(SUMIF('ACTIVITI_PLAN (LB0)'!$B:$B,$C164,'ACTIVITI_PLAN (LB0)'!U:U)/$K164+U164,0)</f>
        <v>0</v>
      </c>
      <c r="W164" s="1541">
        <f>IFERROR(SUMIF('ACTIVITI_PLAN (LB0)'!$B:$B,$C164,'ACTIVITI_PLAN (LB0)'!V:V)/$K164+V164,0)</f>
        <v>0</v>
      </c>
      <c r="X164" s="1541">
        <f>IFERROR(SUMIF('ACTIVITI_PLAN (LB0)'!$B:$B,$C164,'ACTIVITI_PLAN (LB0)'!W:W)/$K164+W164,0)</f>
        <v>0</v>
      </c>
      <c r="Y164" s="1541">
        <f>IFERROR(SUMIF('ACTIVITI_PLAN (LB0)'!$B:$B,$C164,'ACTIVITI_PLAN (LB0)'!X:X)/$K164+X164,0)</f>
        <v>0</v>
      </c>
      <c r="Z164" s="1541">
        <f>IFERROR(SUMIF('ACTIVITI_PLAN (LB0)'!$B:$B,$C164,'ACTIVITI_PLAN (LB0)'!Y:Y)/$K164+Y164,0)</f>
        <v>0</v>
      </c>
      <c r="AA164" s="1541">
        <f>IFERROR(SUMIF('ACTIVITI_PLAN (LB0)'!$B:$B,$C164,'ACTIVITI_PLAN (LB0)'!Z:Z)/$K164+Z164,0)</f>
        <v>0</v>
      </c>
      <c r="AB164" s="1541">
        <f>IFERROR(SUMIF('ACTIVITI_PLAN (LB0)'!$B:$B,$C164,'ACTIVITI_PLAN (LB0)'!AA:AA)/$K164+AA164,0)</f>
        <v>0</v>
      </c>
      <c r="AC164" s="1541">
        <f>IFERROR(SUMIF('ACTIVITI_PLAN (LB0)'!$B:$B,$C164,'ACTIVITI_PLAN (LB0)'!AB:AB)/$K164+AB164,0)</f>
        <v>0</v>
      </c>
      <c r="AD164" s="1541">
        <f>IFERROR(SUMIF('ACTIVITI_PLAN (LB0)'!$B:$B,$C164,'ACTIVITI_PLAN (LB0)'!AC:AC)/$K164+AC164,0)</f>
        <v>0</v>
      </c>
      <c r="AE164" s="1541">
        <f>IFERROR(SUMIF('ACTIVITI_PLAN (LB0)'!$B:$B,$C164,'ACTIVITI_PLAN (LB0)'!AD:AD)/$K164+AD164,0)</f>
        <v>1</v>
      </c>
      <c r="AF164" s="1541">
        <f>IFERROR(SUMIF('ACTIVITI_PLAN (LB0)'!$B:$B,$C164,'ACTIVITI_PLAN (LB0)'!AE:AE)/$K164+AE164,0)</f>
        <v>1</v>
      </c>
    </row>
    <row r="165" spans="1:32">
      <c r="A165" s="1577"/>
      <c r="B165" s="1578"/>
      <c r="C165" s="1577"/>
      <c r="D165" s="1577"/>
      <c r="E165" s="1579"/>
      <c r="F165" s="1579"/>
      <c r="G165" s="1580"/>
      <c r="H165" s="1581"/>
      <c r="I165" s="1581"/>
      <c r="J165" s="1582"/>
      <c r="K165" s="1581"/>
      <c r="L165" s="1583"/>
      <c r="M165" s="1584" t="s">
        <v>1811</v>
      </c>
      <c r="N165" s="1584"/>
      <c r="O165" s="1584">
        <f>IFERROR(MIN(1,METRADO!Q165/METRADO!$G164),0)</f>
        <v>0</v>
      </c>
      <c r="P165" s="1584">
        <f>IFERROR(MIN(1,METRADO!R165/METRADO!$G164),0)</f>
        <v>0</v>
      </c>
      <c r="Q165" s="1584">
        <f>IFERROR(MIN(1,METRADO!S165/METRADO!$G164),0)</f>
        <v>0</v>
      </c>
      <c r="R165" s="1584">
        <f>IFERROR(MIN(1,METRADO!T165/METRADO!$G164),0)</f>
        <v>0</v>
      </c>
      <c r="S165" s="1584">
        <f>IFERROR(MIN(1,METRADO!U165/METRADO!$G164),0)</f>
        <v>0</v>
      </c>
      <c r="T165" s="1584">
        <f>IFERROR(MIN(1,METRADO!V165/METRADO!$G164),0)</f>
        <v>0</v>
      </c>
      <c r="U165" s="1584">
        <f>IFERROR(MIN(1,METRADO!W165/METRADO!$G164),0)</f>
        <v>0</v>
      </c>
      <c r="V165" s="1584">
        <f>IFERROR(MIN(1,METRADO!X165/METRADO!$G164),0)</f>
        <v>0</v>
      </c>
      <c r="W165" s="1584">
        <f>IFERROR(MIN(1,METRADO!Y165/METRADO!$G164),0)</f>
        <v>0</v>
      </c>
      <c r="X165" s="1584">
        <f>IFERROR(MIN(1,METRADO!Z165/METRADO!$G164),0)</f>
        <v>0</v>
      </c>
      <c r="Y165" s="1584">
        <f>IFERROR(MIN(1,METRADO!AA165/METRADO!$G164),0)</f>
        <v>0</v>
      </c>
      <c r="Z165" s="1584">
        <f>IFERROR(MIN(1,METRADO!AB165/METRADO!$G164),0)</f>
        <v>0</v>
      </c>
      <c r="AA165" s="1584">
        <f>IFERROR(MIN(1,METRADO!AC165/METRADO!$G164),0)</f>
        <v>0</v>
      </c>
      <c r="AB165" s="1584">
        <f>IFERROR(MIN(1,METRADO!AD165/METRADO!$G164),0)</f>
        <v>0</v>
      </c>
      <c r="AC165" s="1584">
        <f>IFERROR(MIN(1,METRADO!AE165/METRADO!$G164),0)</f>
        <v>0</v>
      </c>
      <c r="AD165" s="1584">
        <f>IFERROR(MIN(1,METRADO!AF165/METRADO!$G164),0)</f>
        <v>0</v>
      </c>
      <c r="AE165" s="1584">
        <f>IFERROR(MIN(1,METRADO!AG165/METRADO!$G164),0)</f>
        <v>0</v>
      </c>
      <c r="AF165" s="1584">
        <f>IFERROR(MIN(1,METRADO!AH165/METRADO!$G164),0)</f>
        <v>0</v>
      </c>
    </row>
    <row r="166" spans="1:32" ht="24">
      <c r="A166" s="1534"/>
      <c r="B166" s="1535">
        <f>MAX(O167:AF167)</f>
        <v>0</v>
      </c>
      <c r="C166" s="1534" t="str">
        <f>'P6-2'!E69</f>
        <v>A1670</v>
      </c>
      <c r="D166" s="1449" t="str">
        <f>'P6-2'!F69</f>
        <v>Detalle constructivo para montaje de transmisor indicador de flujo. Estándar MY 0000-7-00028</v>
      </c>
      <c r="E166" s="1536">
        <f>VLOOKUP($C166,'P6-2'!$E$3:$I$90,MATCH('P6-2'!$H$2,'P6-2'!$E$2:$I$2,0),FALSE)</f>
        <v>46314</v>
      </c>
      <c r="F166" s="1536">
        <f>VLOOKUP($C166,'P6-2'!$E$3:$I$90,MATCH('P6-2'!$I$2,'P6-2'!$E$2:$I$2,0),FALSE)</f>
        <v>46315</v>
      </c>
      <c r="G166" s="1537">
        <f>VLOOKUP($C166,'P6-2'!$E$3:$I$90,3,FALSE)</f>
        <v>2</v>
      </c>
      <c r="H166" s="1538">
        <f>'P6-2'!B69</f>
        <v>6</v>
      </c>
      <c r="I166" s="1538" t="str">
        <f>'P6-2'!C69</f>
        <v>UND</v>
      </c>
      <c r="J166" s="1539">
        <f>IFERROR($K166/$H166,0)</f>
        <v>5.6000000000000005</v>
      </c>
      <c r="K166" s="1538">
        <f>'P6-2'!D69</f>
        <v>33.6</v>
      </c>
      <c r="L166" s="1540">
        <f>IFERROR($K166/$K$9,0)</f>
        <v>4.1193592169034027E-3</v>
      </c>
      <c r="M166" s="1457" t="s">
        <v>1862</v>
      </c>
      <c r="N166" s="1457"/>
      <c r="O166" s="1541">
        <f>IFERROR(SUMIF('ACTIVITI_PLAN (LB0)'!$B:$B,$C166,'ACTIVITI_PLAN (LB0)'!N:N)/$K166+N166,0)</f>
        <v>0</v>
      </c>
      <c r="P166" s="1541">
        <f>IFERROR(SUMIF('ACTIVITI_PLAN (LB0)'!$B:$B,$C166,'ACTIVITI_PLAN (LB0)'!O:O)/$K166+O166,0)</f>
        <v>0</v>
      </c>
      <c r="Q166" s="1541">
        <f>IFERROR(SUMIF('ACTIVITI_PLAN (LB0)'!$B:$B,$C166,'ACTIVITI_PLAN (LB0)'!P:P)/$K166+P166,0)</f>
        <v>0</v>
      </c>
      <c r="R166" s="1541">
        <f>IFERROR(SUMIF('ACTIVITI_PLAN (LB0)'!$B:$B,$C166,'ACTIVITI_PLAN (LB0)'!Q:Q)/$K166+Q166,0)</f>
        <v>0</v>
      </c>
      <c r="S166" s="1541">
        <f>IFERROR(SUMIF('ACTIVITI_PLAN (LB0)'!$B:$B,$C166,'ACTIVITI_PLAN (LB0)'!R:R)/$K166+R166,0)</f>
        <v>0</v>
      </c>
      <c r="T166" s="1541">
        <f>IFERROR(SUMIF('ACTIVITI_PLAN (LB0)'!$B:$B,$C166,'ACTIVITI_PLAN (LB0)'!S:S)/$K166+S166,0)</f>
        <v>0</v>
      </c>
      <c r="U166" s="1541">
        <f>IFERROR(SUMIF('ACTIVITI_PLAN (LB0)'!$B:$B,$C166,'ACTIVITI_PLAN (LB0)'!T:T)/$K166+T166,0)</f>
        <v>0</v>
      </c>
      <c r="V166" s="1541">
        <f>IFERROR(SUMIF('ACTIVITI_PLAN (LB0)'!$B:$B,$C166,'ACTIVITI_PLAN (LB0)'!U:U)/$K166+U166,0)</f>
        <v>0</v>
      </c>
      <c r="W166" s="1541">
        <f>IFERROR(SUMIF('ACTIVITI_PLAN (LB0)'!$B:$B,$C166,'ACTIVITI_PLAN (LB0)'!V:V)/$K166+V166,0)</f>
        <v>0</v>
      </c>
      <c r="X166" s="1541">
        <f>IFERROR(SUMIF('ACTIVITI_PLAN (LB0)'!$B:$B,$C166,'ACTIVITI_PLAN (LB0)'!W:W)/$K166+W166,0)</f>
        <v>0</v>
      </c>
      <c r="Y166" s="1541">
        <f>IFERROR(SUMIF('ACTIVITI_PLAN (LB0)'!$B:$B,$C166,'ACTIVITI_PLAN (LB0)'!X:X)/$K166+X166,0)</f>
        <v>0</v>
      </c>
      <c r="Z166" s="1541">
        <f>IFERROR(SUMIF('ACTIVITI_PLAN (LB0)'!$B:$B,$C166,'ACTIVITI_PLAN (LB0)'!Y:Y)/$K166+Y166,0)</f>
        <v>0</v>
      </c>
      <c r="AA166" s="1541">
        <f>IFERROR(SUMIF('ACTIVITI_PLAN (LB0)'!$B:$B,$C166,'ACTIVITI_PLAN (LB0)'!Z:Z)/$K166+Z166,0)</f>
        <v>0</v>
      </c>
      <c r="AB166" s="1541">
        <f>IFERROR(SUMIF('ACTIVITI_PLAN (LB0)'!$B:$B,$C166,'ACTIVITI_PLAN (LB0)'!AA:AA)/$K166+AA166,0)</f>
        <v>0</v>
      </c>
      <c r="AC166" s="1541">
        <f>IFERROR(SUMIF('ACTIVITI_PLAN (LB0)'!$B:$B,$C166,'ACTIVITI_PLAN (LB0)'!AB:AB)/$K166+AB166,0)</f>
        <v>0</v>
      </c>
      <c r="AD166" s="1541">
        <f>IFERROR(SUMIF('ACTIVITI_PLAN (LB0)'!$B:$B,$C166,'ACTIVITI_PLAN (LB0)'!AC:AC)/$K166+AC166,0)</f>
        <v>0</v>
      </c>
      <c r="AE166" s="1541">
        <f>IFERROR(SUMIF('ACTIVITI_PLAN (LB0)'!$B:$B,$C166,'ACTIVITI_PLAN (LB0)'!AD:AD)/$K166+AD166,0)</f>
        <v>1</v>
      </c>
      <c r="AF166" s="1541">
        <f>IFERROR(SUMIF('ACTIVITI_PLAN (LB0)'!$B:$B,$C166,'ACTIVITI_PLAN (LB0)'!AE:AE)/$K166+AE166,0)</f>
        <v>1</v>
      </c>
    </row>
    <row r="167" spans="1:32">
      <c r="A167" s="1577"/>
      <c r="B167" s="1578"/>
      <c r="C167" s="1577"/>
      <c r="D167" s="1577"/>
      <c r="E167" s="1579"/>
      <c r="F167" s="1579"/>
      <c r="G167" s="1580"/>
      <c r="H167" s="1581"/>
      <c r="I167" s="1581"/>
      <c r="J167" s="1582"/>
      <c r="K167" s="1581"/>
      <c r="L167" s="1583"/>
      <c r="M167" s="1584" t="s">
        <v>1811</v>
      </c>
      <c r="N167" s="1584"/>
      <c r="O167" s="1584">
        <f>IFERROR(MIN(1,METRADO!Q167/METRADO!$G166),0)</f>
        <v>0</v>
      </c>
      <c r="P167" s="1584">
        <f>IFERROR(MIN(1,METRADO!R167/METRADO!$G166),0)</f>
        <v>0</v>
      </c>
      <c r="Q167" s="1584">
        <f>IFERROR(MIN(1,METRADO!S167/METRADO!$G166),0)</f>
        <v>0</v>
      </c>
      <c r="R167" s="1584">
        <f>IFERROR(MIN(1,METRADO!T167/METRADO!$G166),0)</f>
        <v>0</v>
      </c>
      <c r="S167" s="1584">
        <f>IFERROR(MIN(1,METRADO!U167/METRADO!$G166),0)</f>
        <v>0</v>
      </c>
      <c r="T167" s="1584">
        <f>IFERROR(MIN(1,METRADO!V167/METRADO!$G166),0)</f>
        <v>0</v>
      </c>
      <c r="U167" s="1584">
        <f>IFERROR(MIN(1,METRADO!W167/METRADO!$G166),0)</f>
        <v>0</v>
      </c>
      <c r="V167" s="1584">
        <f>IFERROR(MIN(1,METRADO!X167/METRADO!$G166),0)</f>
        <v>0</v>
      </c>
      <c r="W167" s="1584">
        <f>IFERROR(MIN(1,METRADO!Y167/METRADO!$G166),0)</f>
        <v>0</v>
      </c>
      <c r="X167" s="1584">
        <f>IFERROR(MIN(1,METRADO!Z167/METRADO!$G166),0)</f>
        <v>0</v>
      </c>
      <c r="Y167" s="1584">
        <f>IFERROR(MIN(1,METRADO!AA167/METRADO!$G166),0)</f>
        <v>0</v>
      </c>
      <c r="Z167" s="1584">
        <f>IFERROR(MIN(1,METRADO!AB167/METRADO!$G166),0)</f>
        <v>0</v>
      </c>
      <c r="AA167" s="1584">
        <f>IFERROR(MIN(1,METRADO!AC167/METRADO!$G166),0)</f>
        <v>0</v>
      </c>
      <c r="AB167" s="1584">
        <f>IFERROR(MIN(1,METRADO!AD167/METRADO!$G166),0)</f>
        <v>0</v>
      </c>
      <c r="AC167" s="1584">
        <f>IFERROR(MIN(1,METRADO!AE167/METRADO!$G166),0)</f>
        <v>0</v>
      </c>
      <c r="AD167" s="1584">
        <f>IFERROR(MIN(1,METRADO!AF167/METRADO!$G166),0)</f>
        <v>0</v>
      </c>
      <c r="AE167" s="1584">
        <f>IFERROR(MIN(1,METRADO!AG167/METRADO!$G166),0)</f>
        <v>0</v>
      </c>
      <c r="AF167" s="1584">
        <f>IFERROR(MIN(1,METRADO!AH167/METRADO!$G166),0)</f>
        <v>0</v>
      </c>
    </row>
    <row r="168" spans="1:32" ht="24">
      <c r="A168" s="1534"/>
      <c r="B168" s="1535">
        <f>MAX(O169:AF169)</f>
        <v>0</v>
      </c>
      <c r="C168" s="1534" t="str">
        <f>'P6-2'!E70</f>
        <v>A1680</v>
      </c>
      <c r="D168" s="1449" t="str">
        <f>'P6-2'!F70</f>
        <v>Detalle constructivo para sensor/transmisor de nivel tipo radar. Estándar MY 0000-7-00007</v>
      </c>
      <c r="E168" s="1536">
        <f>VLOOKUP($C168,'P6-2'!$E$3:$I$90,MATCH('P6-2'!$H$2,'P6-2'!$E$2:$I$2,0),FALSE)</f>
        <v>46314</v>
      </c>
      <c r="F168" s="1536">
        <f>VLOOKUP($C168,'P6-2'!$E$3:$I$90,MATCH('P6-2'!$I$2,'P6-2'!$E$2:$I$2,0),FALSE)</f>
        <v>46314</v>
      </c>
      <c r="G168" s="1537">
        <f>VLOOKUP($C168,'P6-2'!$E$3:$I$90,3,FALSE)</f>
        <v>1</v>
      </c>
      <c r="H168" s="1538">
        <f>'P6-2'!B70</f>
        <v>2</v>
      </c>
      <c r="I168" s="1538" t="str">
        <f>'P6-2'!C70</f>
        <v>UND</v>
      </c>
      <c r="J168" s="1539">
        <f>IFERROR($K168/$H168,0)</f>
        <v>5.6</v>
      </c>
      <c r="K168" s="1538">
        <f>'P6-2'!D70</f>
        <v>11.2</v>
      </c>
      <c r="L168" s="1540">
        <f>IFERROR($K168/$K$9,0)</f>
        <v>1.3731197389678009E-3</v>
      </c>
      <c r="M168" s="1457" t="s">
        <v>1862</v>
      </c>
      <c r="N168" s="1457"/>
      <c r="O168" s="1541">
        <f>IFERROR(SUMIF('ACTIVITI_PLAN (LB0)'!$B:$B,$C168,'ACTIVITI_PLAN (LB0)'!N:N)/$K168+N168,0)</f>
        <v>0</v>
      </c>
      <c r="P168" s="1541">
        <f>IFERROR(SUMIF('ACTIVITI_PLAN (LB0)'!$B:$B,$C168,'ACTIVITI_PLAN (LB0)'!O:O)/$K168+O168,0)</f>
        <v>0</v>
      </c>
      <c r="Q168" s="1541">
        <f>IFERROR(SUMIF('ACTIVITI_PLAN (LB0)'!$B:$B,$C168,'ACTIVITI_PLAN (LB0)'!P:P)/$K168+P168,0)</f>
        <v>0</v>
      </c>
      <c r="R168" s="1541">
        <f>IFERROR(SUMIF('ACTIVITI_PLAN (LB0)'!$B:$B,$C168,'ACTIVITI_PLAN (LB0)'!Q:Q)/$K168+Q168,0)</f>
        <v>0</v>
      </c>
      <c r="S168" s="1541">
        <f>IFERROR(SUMIF('ACTIVITI_PLAN (LB0)'!$B:$B,$C168,'ACTIVITI_PLAN (LB0)'!R:R)/$K168+R168,0)</f>
        <v>0</v>
      </c>
      <c r="T168" s="1541">
        <f>IFERROR(SUMIF('ACTIVITI_PLAN (LB0)'!$B:$B,$C168,'ACTIVITI_PLAN (LB0)'!S:S)/$K168+S168,0)</f>
        <v>0</v>
      </c>
      <c r="U168" s="1541">
        <f>IFERROR(SUMIF('ACTIVITI_PLAN (LB0)'!$B:$B,$C168,'ACTIVITI_PLAN (LB0)'!T:T)/$K168+T168,0)</f>
        <v>0</v>
      </c>
      <c r="V168" s="1541">
        <f>IFERROR(SUMIF('ACTIVITI_PLAN (LB0)'!$B:$B,$C168,'ACTIVITI_PLAN (LB0)'!U:U)/$K168+U168,0)</f>
        <v>0</v>
      </c>
      <c r="W168" s="1541">
        <f>IFERROR(SUMIF('ACTIVITI_PLAN (LB0)'!$B:$B,$C168,'ACTIVITI_PLAN (LB0)'!V:V)/$K168+V168,0)</f>
        <v>0</v>
      </c>
      <c r="X168" s="1541">
        <f>IFERROR(SUMIF('ACTIVITI_PLAN (LB0)'!$B:$B,$C168,'ACTIVITI_PLAN (LB0)'!W:W)/$K168+W168,0)</f>
        <v>0</v>
      </c>
      <c r="Y168" s="1541">
        <f>IFERROR(SUMIF('ACTIVITI_PLAN (LB0)'!$B:$B,$C168,'ACTIVITI_PLAN (LB0)'!X:X)/$K168+X168,0)</f>
        <v>0</v>
      </c>
      <c r="Z168" s="1541">
        <f>IFERROR(SUMIF('ACTIVITI_PLAN (LB0)'!$B:$B,$C168,'ACTIVITI_PLAN (LB0)'!Y:Y)/$K168+Y168,0)</f>
        <v>0</v>
      </c>
      <c r="AA168" s="1541">
        <f>IFERROR(SUMIF('ACTIVITI_PLAN (LB0)'!$B:$B,$C168,'ACTIVITI_PLAN (LB0)'!Z:Z)/$K168+Z168,0)</f>
        <v>0</v>
      </c>
      <c r="AB168" s="1541">
        <f>IFERROR(SUMIF('ACTIVITI_PLAN (LB0)'!$B:$B,$C168,'ACTIVITI_PLAN (LB0)'!AA:AA)/$K168+AA168,0)</f>
        <v>0</v>
      </c>
      <c r="AC168" s="1541">
        <f>IFERROR(SUMIF('ACTIVITI_PLAN (LB0)'!$B:$B,$C168,'ACTIVITI_PLAN (LB0)'!AB:AB)/$K168+AB168,0)</f>
        <v>0</v>
      </c>
      <c r="AD168" s="1541">
        <f>IFERROR(SUMIF('ACTIVITI_PLAN (LB0)'!$B:$B,$C168,'ACTIVITI_PLAN (LB0)'!AC:AC)/$K168+AC168,0)</f>
        <v>0</v>
      </c>
      <c r="AE168" s="1541">
        <f>IFERROR(SUMIF('ACTIVITI_PLAN (LB0)'!$B:$B,$C168,'ACTIVITI_PLAN (LB0)'!AD:AD)/$K168+AD168,0)</f>
        <v>1</v>
      </c>
      <c r="AF168" s="1541">
        <f>IFERROR(SUMIF('ACTIVITI_PLAN (LB0)'!$B:$B,$C168,'ACTIVITI_PLAN (LB0)'!AE:AE)/$K168+AE168,0)</f>
        <v>1</v>
      </c>
    </row>
    <row r="169" spans="1:32">
      <c r="A169" s="1577"/>
      <c r="B169" s="1578"/>
      <c r="C169" s="1577"/>
      <c r="D169" s="1577"/>
      <c r="E169" s="1579"/>
      <c r="F169" s="1579"/>
      <c r="G169" s="1580"/>
      <c r="H169" s="1581"/>
      <c r="I169" s="1581"/>
      <c r="J169" s="1582"/>
      <c r="K169" s="1581"/>
      <c r="L169" s="1583"/>
      <c r="M169" s="1584" t="s">
        <v>1811</v>
      </c>
      <c r="N169" s="1584"/>
      <c r="O169" s="1584">
        <f>IFERROR(MIN(1,METRADO!Q169/METRADO!$G168),0)</f>
        <v>0</v>
      </c>
      <c r="P169" s="1584">
        <f>IFERROR(MIN(1,METRADO!R169/METRADO!$G168),0)</f>
        <v>0</v>
      </c>
      <c r="Q169" s="1584">
        <f>IFERROR(MIN(1,METRADO!S169/METRADO!$G168),0)</f>
        <v>0</v>
      </c>
      <c r="R169" s="1584">
        <f>IFERROR(MIN(1,METRADO!T169/METRADO!$G168),0)</f>
        <v>0</v>
      </c>
      <c r="S169" s="1584">
        <f>IFERROR(MIN(1,METRADO!U169/METRADO!$G168),0)</f>
        <v>0</v>
      </c>
      <c r="T169" s="1584">
        <f>IFERROR(MIN(1,METRADO!V169/METRADO!$G168),0)</f>
        <v>0</v>
      </c>
      <c r="U169" s="1584">
        <f>IFERROR(MIN(1,METRADO!W169/METRADO!$G168),0)</f>
        <v>0</v>
      </c>
      <c r="V169" s="1584">
        <f>IFERROR(MIN(1,METRADO!X169/METRADO!$G168),0)</f>
        <v>0</v>
      </c>
      <c r="W169" s="1584">
        <f>IFERROR(MIN(1,METRADO!Y169/METRADO!$G168),0)</f>
        <v>0</v>
      </c>
      <c r="X169" s="1584">
        <f>IFERROR(MIN(1,METRADO!Z169/METRADO!$G168),0)</f>
        <v>0</v>
      </c>
      <c r="Y169" s="1584">
        <f>IFERROR(MIN(1,METRADO!AA169/METRADO!$G168),0)</f>
        <v>0</v>
      </c>
      <c r="Z169" s="1584">
        <f>IFERROR(MIN(1,METRADO!AB169/METRADO!$G168),0)</f>
        <v>0</v>
      </c>
      <c r="AA169" s="1584">
        <f>IFERROR(MIN(1,METRADO!AC169/METRADO!$G168),0)</f>
        <v>0</v>
      </c>
      <c r="AB169" s="1584">
        <f>IFERROR(MIN(1,METRADO!AD169/METRADO!$G168),0)</f>
        <v>0</v>
      </c>
      <c r="AC169" s="1584">
        <f>IFERROR(MIN(1,METRADO!AE169/METRADO!$G168),0)</f>
        <v>0</v>
      </c>
      <c r="AD169" s="1584">
        <f>IFERROR(MIN(1,METRADO!AF169/METRADO!$G168),0)</f>
        <v>0</v>
      </c>
      <c r="AE169" s="1584">
        <f>IFERROR(MIN(1,METRADO!AG169/METRADO!$G168),0)</f>
        <v>0</v>
      </c>
      <c r="AF169" s="1584">
        <f>IFERROR(MIN(1,METRADO!AH169/METRADO!$G168),0)</f>
        <v>0</v>
      </c>
    </row>
    <row r="170" spans="1:32" ht="24">
      <c r="A170" s="1534"/>
      <c r="B170" s="1535">
        <f>MAX(O171:AF171)</f>
        <v>0</v>
      </c>
      <c r="C170" s="1534" t="str">
        <f>'P6-2'!E71</f>
        <v>A1690</v>
      </c>
      <c r="D170" s="1449" t="str">
        <f>'P6-2'!F71</f>
        <v>Detalle constructivo para pedestal de indicador de nivel. Estándar MY 0000-7-00024</v>
      </c>
      <c r="E170" s="1536">
        <f>VLOOKUP($C170,'P6-2'!$E$3:$I$90,MATCH('P6-2'!$H$2,'P6-2'!$E$2:$I$2,0),FALSE)</f>
        <v>46314</v>
      </c>
      <c r="F170" s="1536">
        <f>VLOOKUP($C170,'P6-2'!$E$3:$I$90,MATCH('P6-2'!$I$2,'P6-2'!$E$2:$I$2,0),FALSE)</f>
        <v>46314</v>
      </c>
      <c r="G170" s="1537">
        <f>VLOOKUP($C170,'P6-2'!$E$3:$I$90,3,FALSE)</f>
        <v>1</v>
      </c>
      <c r="H170" s="1538">
        <f>'P6-2'!B71</f>
        <v>2</v>
      </c>
      <c r="I170" s="1538" t="str">
        <f>'P6-2'!C71</f>
        <v>UND</v>
      </c>
      <c r="J170" s="1539">
        <f>IFERROR($K170/$H170,0)</f>
        <v>5.6</v>
      </c>
      <c r="K170" s="1538">
        <f>'P6-2'!D71</f>
        <v>11.2</v>
      </c>
      <c r="L170" s="1540">
        <f>IFERROR($K170/$K$9,0)</f>
        <v>1.3731197389678009E-3</v>
      </c>
      <c r="M170" s="1457" t="s">
        <v>1862</v>
      </c>
      <c r="N170" s="1457"/>
      <c r="O170" s="1541">
        <f>IFERROR(SUMIF('ACTIVITI_PLAN (LB0)'!$B:$B,$C170,'ACTIVITI_PLAN (LB0)'!N:N)/$K170+N170,0)</f>
        <v>0</v>
      </c>
      <c r="P170" s="1541">
        <f>IFERROR(SUMIF('ACTIVITI_PLAN (LB0)'!$B:$B,$C170,'ACTIVITI_PLAN (LB0)'!O:O)/$K170+O170,0)</f>
        <v>0</v>
      </c>
      <c r="Q170" s="1541">
        <f>IFERROR(SUMIF('ACTIVITI_PLAN (LB0)'!$B:$B,$C170,'ACTIVITI_PLAN (LB0)'!P:P)/$K170+P170,0)</f>
        <v>0</v>
      </c>
      <c r="R170" s="1541">
        <f>IFERROR(SUMIF('ACTIVITI_PLAN (LB0)'!$B:$B,$C170,'ACTIVITI_PLAN (LB0)'!Q:Q)/$K170+Q170,0)</f>
        <v>0</v>
      </c>
      <c r="S170" s="1541">
        <f>IFERROR(SUMIF('ACTIVITI_PLAN (LB0)'!$B:$B,$C170,'ACTIVITI_PLAN (LB0)'!R:R)/$K170+R170,0)</f>
        <v>0</v>
      </c>
      <c r="T170" s="1541">
        <f>IFERROR(SUMIF('ACTIVITI_PLAN (LB0)'!$B:$B,$C170,'ACTIVITI_PLAN (LB0)'!S:S)/$K170+S170,0)</f>
        <v>0</v>
      </c>
      <c r="U170" s="1541">
        <f>IFERROR(SUMIF('ACTIVITI_PLAN (LB0)'!$B:$B,$C170,'ACTIVITI_PLAN (LB0)'!T:T)/$K170+T170,0)</f>
        <v>0</v>
      </c>
      <c r="V170" s="1541">
        <f>IFERROR(SUMIF('ACTIVITI_PLAN (LB0)'!$B:$B,$C170,'ACTIVITI_PLAN (LB0)'!U:U)/$K170+U170,0)</f>
        <v>0</v>
      </c>
      <c r="W170" s="1541">
        <f>IFERROR(SUMIF('ACTIVITI_PLAN (LB0)'!$B:$B,$C170,'ACTIVITI_PLAN (LB0)'!V:V)/$K170+V170,0)</f>
        <v>0</v>
      </c>
      <c r="X170" s="1541">
        <f>IFERROR(SUMIF('ACTIVITI_PLAN (LB0)'!$B:$B,$C170,'ACTIVITI_PLAN (LB0)'!W:W)/$K170+W170,0)</f>
        <v>0</v>
      </c>
      <c r="Y170" s="1541">
        <f>IFERROR(SUMIF('ACTIVITI_PLAN (LB0)'!$B:$B,$C170,'ACTIVITI_PLAN (LB0)'!X:X)/$K170+X170,0)</f>
        <v>0</v>
      </c>
      <c r="Z170" s="1541">
        <f>IFERROR(SUMIF('ACTIVITI_PLAN (LB0)'!$B:$B,$C170,'ACTIVITI_PLAN (LB0)'!Y:Y)/$K170+Y170,0)</f>
        <v>0</v>
      </c>
      <c r="AA170" s="1541">
        <f>IFERROR(SUMIF('ACTIVITI_PLAN (LB0)'!$B:$B,$C170,'ACTIVITI_PLAN (LB0)'!Z:Z)/$K170+Z170,0)</f>
        <v>0</v>
      </c>
      <c r="AB170" s="1541">
        <f>IFERROR(SUMIF('ACTIVITI_PLAN (LB0)'!$B:$B,$C170,'ACTIVITI_PLAN (LB0)'!AA:AA)/$K170+AA170,0)</f>
        <v>0</v>
      </c>
      <c r="AC170" s="1541">
        <f>IFERROR(SUMIF('ACTIVITI_PLAN (LB0)'!$B:$B,$C170,'ACTIVITI_PLAN (LB0)'!AB:AB)/$K170+AB170,0)</f>
        <v>0</v>
      </c>
      <c r="AD170" s="1541">
        <f>IFERROR(SUMIF('ACTIVITI_PLAN (LB0)'!$B:$B,$C170,'ACTIVITI_PLAN (LB0)'!AC:AC)/$K170+AC170,0)</f>
        <v>0</v>
      </c>
      <c r="AE170" s="1541">
        <f>IFERROR(SUMIF('ACTIVITI_PLAN (LB0)'!$B:$B,$C170,'ACTIVITI_PLAN (LB0)'!AD:AD)/$K170+AD170,0)</f>
        <v>1</v>
      </c>
      <c r="AF170" s="1541">
        <f>IFERROR(SUMIF('ACTIVITI_PLAN (LB0)'!$B:$B,$C170,'ACTIVITI_PLAN (LB0)'!AE:AE)/$K170+AE170,0)</f>
        <v>1</v>
      </c>
    </row>
    <row r="171" spans="1:32">
      <c r="A171" s="1577"/>
      <c r="B171" s="1578"/>
      <c r="C171" s="1577"/>
      <c r="D171" s="1577"/>
      <c r="E171" s="1579"/>
      <c r="F171" s="1579"/>
      <c r="G171" s="1580"/>
      <c r="H171" s="1581"/>
      <c r="I171" s="1581"/>
      <c r="J171" s="1582"/>
      <c r="K171" s="1581"/>
      <c r="L171" s="1583"/>
      <c r="M171" s="1584" t="s">
        <v>1811</v>
      </c>
      <c r="N171" s="1584"/>
      <c r="O171" s="1584">
        <f>IFERROR(MIN(1,METRADO!Q171/METRADO!$G170),0)</f>
        <v>0</v>
      </c>
      <c r="P171" s="1584">
        <f>IFERROR(MIN(1,METRADO!R171/METRADO!$G170),0)</f>
        <v>0</v>
      </c>
      <c r="Q171" s="1584">
        <f>IFERROR(MIN(1,METRADO!S171/METRADO!$G170),0)</f>
        <v>0</v>
      </c>
      <c r="R171" s="1584">
        <f>IFERROR(MIN(1,METRADO!T171/METRADO!$G170),0)</f>
        <v>0</v>
      </c>
      <c r="S171" s="1584">
        <f>IFERROR(MIN(1,METRADO!U171/METRADO!$G170),0)</f>
        <v>0</v>
      </c>
      <c r="T171" s="1584">
        <f>IFERROR(MIN(1,METRADO!V171/METRADO!$G170),0)</f>
        <v>0</v>
      </c>
      <c r="U171" s="1584">
        <f>IFERROR(MIN(1,METRADO!W171/METRADO!$G170),0)</f>
        <v>0</v>
      </c>
      <c r="V171" s="1584">
        <f>IFERROR(MIN(1,METRADO!X171/METRADO!$G170),0)</f>
        <v>0</v>
      </c>
      <c r="W171" s="1584">
        <f>IFERROR(MIN(1,METRADO!Y171/METRADO!$G170),0)</f>
        <v>0</v>
      </c>
      <c r="X171" s="1584">
        <f>IFERROR(MIN(1,METRADO!Z171/METRADO!$G170),0)</f>
        <v>0</v>
      </c>
      <c r="Y171" s="1584">
        <f>IFERROR(MIN(1,METRADO!AA171/METRADO!$G170),0)</f>
        <v>0</v>
      </c>
      <c r="Z171" s="1584">
        <f>IFERROR(MIN(1,METRADO!AB171/METRADO!$G170),0)</f>
        <v>0</v>
      </c>
      <c r="AA171" s="1584">
        <f>IFERROR(MIN(1,METRADO!AC171/METRADO!$G170),0)</f>
        <v>0</v>
      </c>
      <c r="AB171" s="1584">
        <f>IFERROR(MIN(1,METRADO!AD171/METRADO!$G170),0)</f>
        <v>0</v>
      </c>
      <c r="AC171" s="1584">
        <f>IFERROR(MIN(1,METRADO!AE171/METRADO!$G170),0)</f>
        <v>0</v>
      </c>
      <c r="AD171" s="1584">
        <f>IFERROR(MIN(1,METRADO!AF171/METRADO!$G170),0)</f>
        <v>0</v>
      </c>
      <c r="AE171" s="1584">
        <f>IFERROR(MIN(1,METRADO!AG171/METRADO!$G170),0)</f>
        <v>0</v>
      </c>
      <c r="AF171" s="1584">
        <f>IFERROR(MIN(1,METRADO!AH171/METRADO!$G170),0)</f>
        <v>0</v>
      </c>
    </row>
    <row r="172" spans="1:32" s="1250" customFormat="1">
      <c r="A172" s="1585"/>
      <c r="B172" s="1586"/>
      <c r="C172" s="1585"/>
      <c r="D172" s="1587" t="s">
        <v>339</v>
      </c>
      <c r="E172" s="1588"/>
      <c r="F172" s="1588"/>
      <c r="G172" s="1589"/>
      <c r="H172" s="1589"/>
      <c r="I172" s="1590"/>
      <c r="J172" s="1591"/>
      <c r="K172" s="1589"/>
      <c r="L172" s="1592"/>
      <c r="M172" s="1593"/>
      <c r="N172" s="1593"/>
      <c r="O172" s="1594"/>
      <c r="P172" s="1594"/>
      <c r="Q172" s="1594"/>
      <c r="R172" s="1594"/>
      <c r="S172" s="1594"/>
      <c r="T172" s="1594"/>
      <c r="U172" s="1594"/>
      <c r="V172" s="1594"/>
      <c r="W172" s="1594"/>
      <c r="X172" s="1594"/>
      <c r="Y172" s="1594"/>
      <c r="Z172" s="1594"/>
      <c r="AA172" s="1594"/>
      <c r="AB172" s="1594"/>
      <c r="AC172" s="1594"/>
      <c r="AD172" s="1594"/>
      <c r="AE172" s="1594"/>
      <c r="AF172" s="1594"/>
    </row>
    <row r="173" spans="1:32" ht="36">
      <c r="A173" s="1534"/>
      <c r="B173" s="1535">
        <f>MAX(O174:AF174)</f>
        <v>0</v>
      </c>
      <c r="C173" s="1534" t="str">
        <f>'P6-2'!E72</f>
        <v>A1700</v>
      </c>
      <c r="D173" s="1449" t="str">
        <f>'P6-2'!F72</f>
        <v>Válvula de control de flujo tipo globo, actuador neumático y posicionador, Ø2" #150, CS, 4-20mA+HART. Tag FCV/FY-1763300</v>
      </c>
      <c r="E173" s="1536">
        <f>VLOOKUP($C173,'P6-2'!$E$3:$I$90,MATCH('P6-2'!$H$2,'P6-2'!$E$2:$I$2,0),FALSE)</f>
        <v>46300</v>
      </c>
      <c r="F173" s="1536">
        <f>VLOOKUP($C173,'P6-2'!$E$3:$I$90,MATCH('P6-2'!$I$2,'P6-2'!$E$2:$I$2,0),FALSE)</f>
        <v>46300</v>
      </c>
      <c r="G173" s="1537">
        <f>VLOOKUP($C173,'P6-2'!$E$3:$I$90,3,FALSE)</f>
        <v>1</v>
      </c>
      <c r="H173" s="1538">
        <f>'P6-2'!B72</f>
        <v>1</v>
      </c>
      <c r="I173" s="1538" t="str">
        <f>'P6-2'!C72</f>
        <v>UND</v>
      </c>
      <c r="J173" s="1539">
        <f>IFERROR($K173/$H173,0)</f>
        <v>32.799999999999997</v>
      </c>
      <c r="K173" s="1538">
        <f>'P6-2'!D72</f>
        <v>32.799999999999997</v>
      </c>
      <c r="L173" s="1540">
        <f>IFERROR($K173/$K$9,0)</f>
        <v>4.0212792355485598E-3</v>
      </c>
      <c r="M173" s="1457" t="s">
        <v>1862</v>
      </c>
      <c r="N173" s="1457"/>
      <c r="O173" s="1541">
        <f>IFERROR(SUMIF('ACTIVITI_PLAN (LB0)'!$B:$B,$C173,'ACTIVITI_PLAN (LB0)'!N:N)/$K173+N173,0)</f>
        <v>0</v>
      </c>
      <c r="P173" s="1541">
        <f>IFERROR(SUMIF('ACTIVITI_PLAN (LB0)'!$B:$B,$C173,'ACTIVITI_PLAN (LB0)'!O:O)/$K173+O173,0)</f>
        <v>0</v>
      </c>
      <c r="Q173" s="1541">
        <f>IFERROR(SUMIF('ACTIVITI_PLAN (LB0)'!$B:$B,$C173,'ACTIVITI_PLAN (LB0)'!P:P)/$K173+P173,0)</f>
        <v>0</v>
      </c>
      <c r="R173" s="1541">
        <f>IFERROR(SUMIF('ACTIVITI_PLAN (LB0)'!$B:$B,$C173,'ACTIVITI_PLAN (LB0)'!Q:Q)/$K173+Q173,0)</f>
        <v>0</v>
      </c>
      <c r="S173" s="1541">
        <f>IFERROR(SUMIF('ACTIVITI_PLAN (LB0)'!$B:$B,$C173,'ACTIVITI_PLAN (LB0)'!R:R)/$K173+R173,0)</f>
        <v>0</v>
      </c>
      <c r="T173" s="1541">
        <f>IFERROR(SUMIF('ACTIVITI_PLAN (LB0)'!$B:$B,$C173,'ACTIVITI_PLAN (LB0)'!S:S)/$K173+S173,0)</f>
        <v>0</v>
      </c>
      <c r="U173" s="1541">
        <f>IFERROR(SUMIF('ACTIVITI_PLAN (LB0)'!$B:$B,$C173,'ACTIVITI_PLAN (LB0)'!T:T)/$K173+T173,0)</f>
        <v>0</v>
      </c>
      <c r="V173" s="1541">
        <f>IFERROR(SUMIF('ACTIVITI_PLAN (LB0)'!$B:$B,$C173,'ACTIVITI_PLAN (LB0)'!U:U)/$K173+U173,0)</f>
        <v>0</v>
      </c>
      <c r="W173" s="1541">
        <f>IFERROR(SUMIF('ACTIVITI_PLAN (LB0)'!$B:$B,$C173,'ACTIVITI_PLAN (LB0)'!V:V)/$K173+V173,0)</f>
        <v>0</v>
      </c>
      <c r="X173" s="1541">
        <f>IFERROR(SUMIF('ACTIVITI_PLAN (LB0)'!$B:$B,$C173,'ACTIVITI_PLAN (LB0)'!W:W)/$K173+W173,0)</f>
        <v>0</v>
      </c>
      <c r="Y173" s="1541">
        <f>IFERROR(SUMIF('ACTIVITI_PLAN (LB0)'!$B:$B,$C173,'ACTIVITI_PLAN (LB0)'!X:X)/$K173+X173,0)</f>
        <v>0</v>
      </c>
      <c r="Z173" s="1541">
        <f>IFERROR(SUMIF('ACTIVITI_PLAN (LB0)'!$B:$B,$C173,'ACTIVITI_PLAN (LB0)'!Y:Y)/$K173+Y173,0)</f>
        <v>0</v>
      </c>
      <c r="AA173" s="1541">
        <f>IFERROR(SUMIF('ACTIVITI_PLAN (LB0)'!$B:$B,$C173,'ACTIVITI_PLAN (LB0)'!Z:Z)/$K173+Z173,0)</f>
        <v>0</v>
      </c>
      <c r="AB173" s="1541">
        <f>IFERROR(SUMIF('ACTIVITI_PLAN (LB0)'!$B:$B,$C173,'ACTIVITI_PLAN (LB0)'!AA:AA)/$K173+AA173,0)</f>
        <v>0</v>
      </c>
      <c r="AC173" s="1541">
        <f>IFERROR(SUMIF('ACTIVITI_PLAN (LB0)'!$B:$B,$C173,'ACTIVITI_PLAN (LB0)'!AB:AB)/$K173+AB173,0)</f>
        <v>1</v>
      </c>
      <c r="AD173" s="1541">
        <f>IFERROR(SUMIF('ACTIVITI_PLAN (LB0)'!$B:$B,$C173,'ACTIVITI_PLAN (LB0)'!AC:AC)/$K173+AC173,0)</f>
        <v>1</v>
      </c>
      <c r="AE173" s="1541">
        <f>IFERROR(SUMIF('ACTIVITI_PLAN (LB0)'!$B:$B,$C173,'ACTIVITI_PLAN (LB0)'!AD:AD)/$K173+AD173,0)</f>
        <v>1</v>
      </c>
      <c r="AF173" s="1541">
        <f>IFERROR(SUMIF('ACTIVITI_PLAN (LB0)'!$B:$B,$C173,'ACTIVITI_PLAN (LB0)'!AE:AE)/$K173+AE173,0)</f>
        <v>1</v>
      </c>
    </row>
    <row r="174" spans="1:32">
      <c r="A174" s="1577"/>
      <c r="B174" s="1578"/>
      <c r="C174" s="1577"/>
      <c r="D174" s="1577"/>
      <c r="E174" s="1579"/>
      <c r="F174" s="1579"/>
      <c r="G174" s="1580"/>
      <c r="H174" s="1581"/>
      <c r="I174" s="1581"/>
      <c r="J174" s="1582"/>
      <c r="K174" s="1581"/>
      <c r="L174" s="1583"/>
      <c r="M174" s="1584" t="s">
        <v>1811</v>
      </c>
      <c r="N174" s="1584"/>
      <c r="O174" s="1584">
        <f>IFERROR(MIN(1,METRADO!Q174/METRADO!$G173),0)</f>
        <v>0</v>
      </c>
      <c r="P174" s="1584">
        <f>IFERROR(MIN(1,METRADO!R174/METRADO!$G173),0)</f>
        <v>0</v>
      </c>
      <c r="Q174" s="1584">
        <f>IFERROR(MIN(1,METRADO!S174/METRADO!$G173),0)</f>
        <v>0</v>
      </c>
      <c r="R174" s="1584">
        <f>IFERROR(MIN(1,METRADO!T174/METRADO!$G173),0)</f>
        <v>0</v>
      </c>
      <c r="S174" s="1584">
        <f>IFERROR(MIN(1,METRADO!U174/METRADO!$G173),0)</f>
        <v>0</v>
      </c>
      <c r="T174" s="1584">
        <f>IFERROR(MIN(1,METRADO!V174/METRADO!$G173),0)</f>
        <v>0</v>
      </c>
      <c r="U174" s="1584">
        <f>IFERROR(MIN(1,METRADO!W174/METRADO!$G173),0)</f>
        <v>0</v>
      </c>
      <c r="V174" s="1584">
        <f>IFERROR(MIN(1,METRADO!X174/METRADO!$G173),0)</f>
        <v>0</v>
      </c>
      <c r="W174" s="1584">
        <f>IFERROR(MIN(1,METRADO!Y174/METRADO!$G173),0)</f>
        <v>0</v>
      </c>
      <c r="X174" s="1584">
        <f>IFERROR(MIN(1,METRADO!Z174/METRADO!$G173),0)</f>
        <v>0</v>
      </c>
      <c r="Y174" s="1584">
        <f>IFERROR(MIN(1,METRADO!AA174/METRADO!$G173),0)</f>
        <v>0</v>
      </c>
      <c r="Z174" s="1584">
        <f>IFERROR(MIN(1,METRADO!AB174/METRADO!$G173),0)</f>
        <v>0</v>
      </c>
      <c r="AA174" s="1584">
        <f>IFERROR(MIN(1,METRADO!AC174/METRADO!$G173),0)</f>
        <v>0</v>
      </c>
      <c r="AB174" s="1584">
        <f>IFERROR(MIN(1,METRADO!AD174/METRADO!$G173),0)</f>
        <v>0</v>
      </c>
      <c r="AC174" s="1584">
        <f>IFERROR(MIN(1,METRADO!AE174/METRADO!$G173),0)</f>
        <v>0</v>
      </c>
      <c r="AD174" s="1584">
        <f>IFERROR(MIN(1,METRADO!AF174/METRADO!$G173),0)</f>
        <v>0</v>
      </c>
      <c r="AE174" s="1584">
        <f>IFERROR(MIN(1,METRADO!AG174/METRADO!$G173),0)</f>
        <v>0</v>
      </c>
      <c r="AF174" s="1584">
        <f>IFERROR(MIN(1,METRADO!AH174/METRADO!$G173),0)</f>
        <v>0</v>
      </c>
    </row>
    <row r="175" spans="1:32" ht="24">
      <c r="A175" s="1534"/>
      <c r="B175" s="1535">
        <f>MAX(O176:AF176)</f>
        <v>0</v>
      </c>
      <c r="C175" s="1534" t="str">
        <f>'P6-2'!E73</f>
        <v>A1710</v>
      </c>
      <c r="D175" s="1449" t="str">
        <f>'P6-2'!F73</f>
        <v>Válvula de control tipo globo, actuador neumático y posicionador, Ø1-1/2" #150, CS, HART. Tags FCV/FY-17633011 y 013</v>
      </c>
      <c r="E175" s="1536">
        <f>VLOOKUP($C175,'P6-2'!$E$3:$I$90,MATCH('P6-2'!$H$2,'P6-2'!$E$2:$I$2,0),FALSE)</f>
        <v>46300</v>
      </c>
      <c r="F175" s="1536">
        <f>VLOOKUP($C175,'P6-2'!$E$3:$I$90,MATCH('P6-2'!$I$2,'P6-2'!$E$2:$I$2,0),FALSE)</f>
        <v>46301</v>
      </c>
      <c r="G175" s="1537">
        <f>VLOOKUP($C175,'P6-2'!$E$3:$I$90,3,FALSE)</f>
        <v>2</v>
      </c>
      <c r="H175" s="1538">
        <f>'P6-2'!B73</f>
        <v>2</v>
      </c>
      <c r="I175" s="1538" t="str">
        <f>'P6-2'!C73</f>
        <v>UND</v>
      </c>
      <c r="J175" s="1539">
        <f>IFERROR($K175/$H175,0)</f>
        <v>32.799999999999997</v>
      </c>
      <c r="K175" s="1538">
        <f>'P6-2'!D73</f>
        <v>65.599999999999994</v>
      </c>
      <c r="L175" s="1540">
        <f>IFERROR($K175/$K$9,0)</f>
        <v>8.0425584710971196E-3</v>
      </c>
      <c r="M175" s="1457" t="s">
        <v>1862</v>
      </c>
      <c r="N175" s="1457"/>
      <c r="O175" s="1541">
        <f>IFERROR(SUMIF('ACTIVITI_PLAN (LB0)'!$B:$B,$C175,'ACTIVITI_PLAN (LB0)'!N:N)/$K175+N175,0)</f>
        <v>0</v>
      </c>
      <c r="P175" s="1541">
        <f>IFERROR(SUMIF('ACTIVITI_PLAN (LB0)'!$B:$B,$C175,'ACTIVITI_PLAN (LB0)'!O:O)/$K175+O175,0)</f>
        <v>0</v>
      </c>
      <c r="Q175" s="1541">
        <f>IFERROR(SUMIF('ACTIVITI_PLAN (LB0)'!$B:$B,$C175,'ACTIVITI_PLAN (LB0)'!P:P)/$K175+P175,0)</f>
        <v>0</v>
      </c>
      <c r="R175" s="1541">
        <f>IFERROR(SUMIF('ACTIVITI_PLAN (LB0)'!$B:$B,$C175,'ACTIVITI_PLAN (LB0)'!Q:Q)/$K175+Q175,0)</f>
        <v>0</v>
      </c>
      <c r="S175" s="1541">
        <f>IFERROR(SUMIF('ACTIVITI_PLAN (LB0)'!$B:$B,$C175,'ACTIVITI_PLAN (LB0)'!R:R)/$K175+R175,0)</f>
        <v>0</v>
      </c>
      <c r="T175" s="1541">
        <f>IFERROR(SUMIF('ACTIVITI_PLAN (LB0)'!$B:$B,$C175,'ACTIVITI_PLAN (LB0)'!S:S)/$K175+S175,0)</f>
        <v>0</v>
      </c>
      <c r="U175" s="1541">
        <f>IFERROR(SUMIF('ACTIVITI_PLAN (LB0)'!$B:$B,$C175,'ACTIVITI_PLAN (LB0)'!T:T)/$K175+T175,0)</f>
        <v>0</v>
      </c>
      <c r="V175" s="1541">
        <f>IFERROR(SUMIF('ACTIVITI_PLAN (LB0)'!$B:$B,$C175,'ACTIVITI_PLAN (LB0)'!U:U)/$K175+U175,0)</f>
        <v>0</v>
      </c>
      <c r="W175" s="1541">
        <f>IFERROR(SUMIF('ACTIVITI_PLAN (LB0)'!$B:$B,$C175,'ACTIVITI_PLAN (LB0)'!V:V)/$K175+V175,0)</f>
        <v>0</v>
      </c>
      <c r="X175" s="1541">
        <f>IFERROR(SUMIF('ACTIVITI_PLAN (LB0)'!$B:$B,$C175,'ACTIVITI_PLAN (LB0)'!W:W)/$K175+W175,0)</f>
        <v>0</v>
      </c>
      <c r="Y175" s="1541">
        <f>IFERROR(SUMIF('ACTIVITI_PLAN (LB0)'!$B:$B,$C175,'ACTIVITI_PLAN (LB0)'!X:X)/$K175+X175,0)</f>
        <v>0</v>
      </c>
      <c r="Z175" s="1541">
        <f>IFERROR(SUMIF('ACTIVITI_PLAN (LB0)'!$B:$B,$C175,'ACTIVITI_PLAN (LB0)'!Y:Y)/$K175+Y175,0)</f>
        <v>0</v>
      </c>
      <c r="AA175" s="1541">
        <f>IFERROR(SUMIF('ACTIVITI_PLAN (LB0)'!$B:$B,$C175,'ACTIVITI_PLAN (LB0)'!Z:Z)/$K175+Z175,0)</f>
        <v>0</v>
      </c>
      <c r="AB175" s="1541">
        <f>IFERROR(SUMIF('ACTIVITI_PLAN (LB0)'!$B:$B,$C175,'ACTIVITI_PLAN (LB0)'!AA:AA)/$K175+AA175,0)</f>
        <v>0</v>
      </c>
      <c r="AC175" s="1541">
        <f>IFERROR(SUMIF('ACTIVITI_PLAN (LB0)'!$B:$B,$C175,'ACTIVITI_PLAN (LB0)'!AB:AB)/$K175+AB175,0)</f>
        <v>1</v>
      </c>
      <c r="AD175" s="1541">
        <f>IFERROR(SUMIF('ACTIVITI_PLAN (LB0)'!$B:$B,$C175,'ACTIVITI_PLAN (LB0)'!AC:AC)/$K175+AC175,0)</f>
        <v>1</v>
      </c>
      <c r="AE175" s="1541">
        <f>IFERROR(SUMIF('ACTIVITI_PLAN (LB0)'!$B:$B,$C175,'ACTIVITI_PLAN (LB0)'!AD:AD)/$K175+AD175,0)</f>
        <v>1</v>
      </c>
      <c r="AF175" s="1541">
        <f>IFERROR(SUMIF('ACTIVITI_PLAN (LB0)'!$B:$B,$C175,'ACTIVITI_PLAN (LB0)'!AE:AE)/$K175+AE175,0)</f>
        <v>1</v>
      </c>
    </row>
    <row r="176" spans="1:32">
      <c r="A176" s="1577"/>
      <c r="B176" s="1578"/>
      <c r="C176" s="1577"/>
      <c r="D176" s="1577"/>
      <c r="E176" s="1579"/>
      <c r="F176" s="1579"/>
      <c r="G176" s="1580"/>
      <c r="H176" s="1581"/>
      <c r="I176" s="1581"/>
      <c r="J176" s="1582"/>
      <c r="K176" s="1581"/>
      <c r="L176" s="1583"/>
      <c r="M176" s="1584" t="s">
        <v>1811</v>
      </c>
      <c r="N176" s="1584"/>
      <c r="O176" s="1584">
        <f>IFERROR(MIN(1,METRADO!Q176/METRADO!$G175),0)</f>
        <v>0</v>
      </c>
      <c r="P176" s="1584">
        <f>IFERROR(MIN(1,METRADO!R176/METRADO!$G175),0)</f>
        <v>0</v>
      </c>
      <c r="Q176" s="1584">
        <f>IFERROR(MIN(1,METRADO!S176/METRADO!$G175),0)</f>
        <v>0</v>
      </c>
      <c r="R176" s="1584">
        <f>IFERROR(MIN(1,METRADO!T176/METRADO!$G175),0)</f>
        <v>0</v>
      </c>
      <c r="S176" s="1584">
        <f>IFERROR(MIN(1,METRADO!U176/METRADO!$G175),0)</f>
        <v>0</v>
      </c>
      <c r="T176" s="1584">
        <f>IFERROR(MIN(1,METRADO!V176/METRADO!$G175),0)</f>
        <v>0</v>
      </c>
      <c r="U176" s="1584">
        <f>IFERROR(MIN(1,METRADO!W176/METRADO!$G175),0)</f>
        <v>0</v>
      </c>
      <c r="V176" s="1584">
        <f>IFERROR(MIN(1,METRADO!X176/METRADO!$G175),0)</f>
        <v>0</v>
      </c>
      <c r="W176" s="1584">
        <f>IFERROR(MIN(1,METRADO!Y176/METRADO!$G175),0)</f>
        <v>0</v>
      </c>
      <c r="X176" s="1584">
        <f>IFERROR(MIN(1,METRADO!Z176/METRADO!$G175),0)</f>
        <v>0</v>
      </c>
      <c r="Y176" s="1584">
        <f>IFERROR(MIN(1,METRADO!AA176/METRADO!$G175),0)</f>
        <v>0</v>
      </c>
      <c r="Z176" s="1584">
        <f>IFERROR(MIN(1,METRADO!AB176/METRADO!$G175),0)</f>
        <v>0</v>
      </c>
      <c r="AA176" s="1584">
        <f>IFERROR(MIN(1,METRADO!AC176/METRADO!$G175),0)</f>
        <v>0</v>
      </c>
      <c r="AB176" s="1584">
        <f>IFERROR(MIN(1,METRADO!AD176/METRADO!$G175),0)</f>
        <v>0</v>
      </c>
      <c r="AC176" s="1584">
        <f>IFERROR(MIN(1,METRADO!AE176/METRADO!$G175),0)</f>
        <v>0</v>
      </c>
      <c r="AD176" s="1584">
        <f>IFERROR(MIN(1,METRADO!AF176/METRADO!$G175),0)</f>
        <v>0</v>
      </c>
      <c r="AE176" s="1584">
        <f>IFERROR(MIN(1,METRADO!AG176/METRADO!$G175),0)</f>
        <v>0</v>
      </c>
      <c r="AF176" s="1584">
        <f>IFERROR(MIN(1,METRADO!AH176/METRADO!$G175),0)</f>
        <v>0</v>
      </c>
    </row>
    <row r="177" spans="1:32" ht="24">
      <c r="A177" s="1534"/>
      <c r="B177" s="1535">
        <f>MAX(O178:AF178)</f>
        <v>0</v>
      </c>
      <c r="C177" s="1534" t="str">
        <f>'P6-2'!E74</f>
        <v>A1720</v>
      </c>
      <c r="D177" s="1449" t="str">
        <f>'P6-2'!F74</f>
        <v>Detalle constructivo para montaje de válvulas de control. Estándar MY 0000-7-00016</v>
      </c>
      <c r="E177" s="1536">
        <f>VLOOKUP($C177,'P6-2'!$E$3:$I$90,MATCH('P6-2'!$H$2,'P6-2'!$E$2:$I$2,0),FALSE)</f>
        <v>46302</v>
      </c>
      <c r="F177" s="1536">
        <f>VLOOKUP($C177,'P6-2'!$E$3:$I$90,MATCH('P6-2'!$I$2,'P6-2'!$E$2:$I$2,0),FALSE)</f>
        <v>46302</v>
      </c>
      <c r="G177" s="1537">
        <f>VLOOKUP($C177,'P6-2'!$E$3:$I$90,3,FALSE)</f>
        <v>1</v>
      </c>
      <c r="H177" s="1538">
        <f>'P6-2'!B74</f>
        <v>3</v>
      </c>
      <c r="I177" s="1538" t="str">
        <f>'P6-2'!C74</f>
        <v>UND</v>
      </c>
      <c r="J177" s="1539">
        <f>IFERROR($K177/$H177,0)</f>
        <v>5.6000000000000005</v>
      </c>
      <c r="K177" s="1538">
        <f>'P6-2'!D74</f>
        <v>16.8</v>
      </c>
      <c r="L177" s="1540">
        <f>IFERROR($K177/$K$9,0)</f>
        <v>2.0596796084517014E-3</v>
      </c>
      <c r="M177" s="1457" t="s">
        <v>1862</v>
      </c>
      <c r="N177" s="1457"/>
      <c r="O177" s="1541">
        <f>IFERROR(SUMIF('ACTIVITI_PLAN (LB0)'!$B:$B,$C177,'ACTIVITI_PLAN (LB0)'!N:N)/$K177+N177,0)</f>
        <v>0</v>
      </c>
      <c r="P177" s="1541">
        <f>IFERROR(SUMIF('ACTIVITI_PLAN (LB0)'!$B:$B,$C177,'ACTIVITI_PLAN (LB0)'!O:O)/$K177+O177,0)</f>
        <v>0</v>
      </c>
      <c r="Q177" s="1541">
        <f>IFERROR(SUMIF('ACTIVITI_PLAN (LB0)'!$B:$B,$C177,'ACTIVITI_PLAN (LB0)'!P:P)/$K177+P177,0)</f>
        <v>0</v>
      </c>
      <c r="R177" s="1541">
        <f>IFERROR(SUMIF('ACTIVITI_PLAN (LB0)'!$B:$B,$C177,'ACTIVITI_PLAN (LB0)'!Q:Q)/$K177+Q177,0)</f>
        <v>0</v>
      </c>
      <c r="S177" s="1541">
        <f>IFERROR(SUMIF('ACTIVITI_PLAN (LB0)'!$B:$B,$C177,'ACTIVITI_PLAN (LB0)'!R:R)/$K177+R177,0)</f>
        <v>0</v>
      </c>
      <c r="T177" s="1541">
        <f>IFERROR(SUMIF('ACTIVITI_PLAN (LB0)'!$B:$B,$C177,'ACTIVITI_PLAN (LB0)'!S:S)/$K177+S177,0)</f>
        <v>0</v>
      </c>
      <c r="U177" s="1541">
        <f>IFERROR(SUMIF('ACTIVITI_PLAN (LB0)'!$B:$B,$C177,'ACTIVITI_PLAN (LB0)'!T:T)/$K177+T177,0)</f>
        <v>0</v>
      </c>
      <c r="V177" s="1541">
        <f>IFERROR(SUMIF('ACTIVITI_PLAN (LB0)'!$B:$B,$C177,'ACTIVITI_PLAN (LB0)'!U:U)/$K177+U177,0)</f>
        <v>0</v>
      </c>
      <c r="W177" s="1541">
        <f>IFERROR(SUMIF('ACTIVITI_PLAN (LB0)'!$B:$B,$C177,'ACTIVITI_PLAN (LB0)'!V:V)/$K177+V177,0)</f>
        <v>0</v>
      </c>
      <c r="X177" s="1541">
        <f>IFERROR(SUMIF('ACTIVITI_PLAN (LB0)'!$B:$B,$C177,'ACTIVITI_PLAN (LB0)'!W:W)/$K177+W177,0)</f>
        <v>0</v>
      </c>
      <c r="Y177" s="1541">
        <f>IFERROR(SUMIF('ACTIVITI_PLAN (LB0)'!$B:$B,$C177,'ACTIVITI_PLAN (LB0)'!X:X)/$K177+X177,0)</f>
        <v>0</v>
      </c>
      <c r="Z177" s="1541">
        <f>IFERROR(SUMIF('ACTIVITI_PLAN (LB0)'!$B:$B,$C177,'ACTIVITI_PLAN (LB0)'!Y:Y)/$K177+Y177,0)</f>
        <v>0</v>
      </c>
      <c r="AA177" s="1541">
        <f>IFERROR(SUMIF('ACTIVITI_PLAN (LB0)'!$B:$B,$C177,'ACTIVITI_PLAN (LB0)'!Z:Z)/$K177+Z177,0)</f>
        <v>0</v>
      </c>
      <c r="AB177" s="1541">
        <f>IFERROR(SUMIF('ACTIVITI_PLAN (LB0)'!$B:$B,$C177,'ACTIVITI_PLAN (LB0)'!AA:AA)/$K177+AA177,0)</f>
        <v>0</v>
      </c>
      <c r="AC177" s="1541">
        <f>IFERROR(SUMIF('ACTIVITI_PLAN (LB0)'!$B:$B,$C177,'ACTIVITI_PLAN (LB0)'!AB:AB)/$K177+AB177,0)</f>
        <v>1</v>
      </c>
      <c r="AD177" s="1541">
        <f>IFERROR(SUMIF('ACTIVITI_PLAN (LB0)'!$B:$B,$C177,'ACTIVITI_PLAN (LB0)'!AC:AC)/$K177+AC177,0)</f>
        <v>1</v>
      </c>
      <c r="AE177" s="1541">
        <f>IFERROR(SUMIF('ACTIVITI_PLAN (LB0)'!$B:$B,$C177,'ACTIVITI_PLAN (LB0)'!AD:AD)/$K177+AD177,0)</f>
        <v>1</v>
      </c>
      <c r="AF177" s="1541">
        <f>IFERROR(SUMIF('ACTIVITI_PLAN (LB0)'!$B:$B,$C177,'ACTIVITI_PLAN (LB0)'!AE:AE)/$K177+AE177,0)</f>
        <v>1</v>
      </c>
    </row>
    <row r="178" spans="1:32">
      <c r="A178" s="1577"/>
      <c r="B178" s="1578"/>
      <c r="C178" s="1577"/>
      <c r="D178" s="1577"/>
      <c r="E178" s="1579"/>
      <c r="F178" s="1579"/>
      <c r="G178" s="1580"/>
      <c r="H178" s="1581"/>
      <c r="I178" s="1581"/>
      <c r="J178" s="1582"/>
      <c r="K178" s="1581"/>
      <c r="L178" s="1583"/>
      <c r="M178" s="1584" t="s">
        <v>1811</v>
      </c>
      <c r="N178" s="1584"/>
      <c r="O178" s="1584">
        <f>IFERROR(MIN(1,METRADO!Q178/METRADO!$G177),0)</f>
        <v>0</v>
      </c>
      <c r="P178" s="1584">
        <f>IFERROR(MIN(1,METRADO!R178/METRADO!$G177),0)</f>
        <v>0</v>
      </c>
      <c r="Q178" s="1584">
        <f>IFERROR(MIN(1,METRADO!S178/METRADO!$G177),0)</f>
        <v>0</v>
      </c>
      <c r="R178" s="1584">
        <f>IFERROR(MIN(1,METRADO!T178/METRADO!$G177),0)</f>
        <v>0</v>
      </c>
      <c r="S178" s="1584">
        <f>IFERROR(MIN(1,METRADO!U178/METRADO!$G177),0)</f>
        <v>0</v>
      </c>
      <c r="T178" s="1584">
        <f>IFERROR(MIN(1,METRADO!V178/METRADO!$G177),0)</f>
        <v>0</v>
      </c>
      <c r="U178" s="1584">
        <f>IFERROR(MIN(1,METRADO!W178/METRADO!$G177),0)</f>
        <v>0</v>
      </c>
      <c r="V178" s="1584">
        <f>IFERROR(MIN(1,METRADO!X178/METRADO!$G177),0)</f>
        <v>0</v>
      </c>
      <c r="W178" s="1584">
        <f>IFERROR(MIN(1,METRADO!Y178/METRADO!$G177),0)</f>
        <v>0</v>
      </c>
      <c r="X178" s="1584">
        <f>IFERROR(MIN(1,METRADO!Z178/METRADO!$G177),0)</f>
        <v>0</v>
      </c>
      <c r="Y178" s="1584">
        <f>IFERROR(MIN(1,METRADO!AA178/METRADO!$G177),0)</f>
        <v>0</v>
      </c>
      <c r="Z178" s="1584">
        <f>IFERROR(MIN(1,METRADO!AB178/METRADO!$G177),0)</f>
        <v>0</v>
      </c>
      <c r="AA178" s="1584">
        <f>IFERROR(MIN(1,METRADO!AC178/METRADO!$G177),0)</f>
        <v>0</v>
      </c>
      <c r="AB178" s="1584">
        <f>IFERROR(MIN(1,METRADO!AD178/METRADO!$G177),0)</f>
        <v>0</v>
      </c>
      <c r="AC178" s="1584">
        <f>IFERROR(MIN(1,METRADO!AE178/METRADO!$G177),0)</f>
        <v>0</v>
      </c>
      <c r="AD178" s="1584">
        <f>IFERROR(MIN(1,METRADO!AF178/METRADO!$G177),0)</f>
        <v>0</v>
      </c>
      <c r="AE178" s="1584">
        <f>IFERROR(MIN(1,METRADO!AG178/METRADO!$G177),0)</f>
        <v>0</v>
      </c>
      <c r="AF178" s="1584">
        <f>IFERROR(MIN(1,METRADO!AH178/METRADO!$G177),0)</f>
        <v>0</v>
      </c>
    </row>
    <row r="179" spans="1:32" ht="24">
      <c r="A179" s="1534"/>
      <c r="B179" s="1535">
        <f>MAX(O180:AF180)</f>
        <v>0</v>
      </c>
      <c r="C179" s="1534" t="str">
        <f>'P6-2'!E75</f>
        <v>A1730</v>
      </c>
      <c r="D179" s="1449" t="str">
        <f>'P6-2'!F75</f>
        <v>Verificación y ampliación del tubing de aire para válvulas de control en el área de dosificación de floculantes.</v>
      </c>
      <c r="E179" s="1536">
        <f>VLOOKUP($C179,'P6-2'!$E$3:$I$90,MATCH('P6-2'!$H$2,'P6-2'!$E$2:$I$2,0),FALSE)</f>
        <v>46304</v>
      </c>
      <c r="F179" s="1536">
        <f>VLOOKUP($C179,'P6-2'!$E$3:$I$90,MATCH('P6-2'!$I$2,'P6-2'!$E$2:$I$2,0),FALSE)</f>
        <v>46307</v>
      </c>
      <c r="G179" s="1537">
        <f>VLOOKUP($C179,'P6-2'!$E$3:$I$90,3,FALSE)</f>
        <v>2</v>
      </c>
      <c r="H179" s="1538">
        <f>'P6-2'!B75</f>
        <v>1</v>
      </c>
      <c r="I179" s="1538" t="str">
        <f>'P6-2'!C75</f>
        <v>Gbl.</v>
      </c>
      <c r="J179" s="1539">
        <f>IFERROR($K179/$H179,0)</f>
        <v>33.6</v>
      </c>
      <c r="K179" s="1538">
        <f>'P6-2'!D75</f>
        <v>33.6</v>
      </c>
      <c r="L179" s="1540">
        <f>IFERROR($K179/$K$9,0)</f>
        <v>4.1193592169034027E-3</v>
      </c>
      <c r="M179" s="1457" t="s">
        <v>1862</v>
      </c>
      <c r="N179" s="1457"/>
      <c r="O179" s="1541">
        <f>IFERROR(SUMIF('ACTIVITI_PLAN (LB0)'!$B:$B,$C179,'ACTIVITI_PLAN (LB0)'!N:N)/$K179+N179,0)</f>
        <v>0</v>
      </c>
      <c r="P179" s="1541">
        <f>IFERROR(SUMIF('ACTIVITI_PLAN (LB0)'!$B:$B,$C179,'ACTIVITI_PLAN (LB0)'!O:O)/$K179+O179,0)</f>
        <v>0</v>
      </c>
      <c r="Q179" s="1541">
        <f>IFERROR(SUMIF('ACTIVITI_PLAN (LB0)'!$B:$B,$C179,'ACTIVITI_PLAN (LB0)'!P:P)/$K179+P179,0)</f>
        <v>0</v>
      </c>
      <c r="R179" s="1541">
        <f>IFERROR(SUMIF('ACTIVITI_PLAN (LB0)'!$B:$B,$C179,'ACTIVITI_PLAN (LB0)'!Q:Q)/$K179+Q179,0)</f>
        <v>0</v>
      </c>
      <c r="S179" s="1541">
        <f>IFERROR(SUMIF('ACTIVITI_PLAN (LB0)'!$B:$B,$C179,'ACTIVITI_PLAN (LB0)'!R:R)/$K179+R179,0)</f>
        <v>0</v>
      </c>
      <c r="T179" s="1541">
        <f>IFERROR(SUMIF('ACTIVITI_PLAN (LB0)'!$B:$B,$C179,'ACTIVITI_PLAN (LB0)'!S:S)/$K179+S179,0)</f>
        <v>0</v>
      </c>
      <c r="U179" s="1541">
        <f>IFERROR(SUMIF('ACTIVITI_PLAN (LB0)'!$B:$B,$C179,'ACTIVITI_PLAN (LB0)'!T:T)/$K179+T179,0)</f>
        <v>0</v>
      </c>
      <c r="V179" s="1541">
        <f>IFERROR(SUMIF('ACTIVITI_PLAN (LB0)'!$B:$B,$C179,'ACTIVITI_PLAN (LB0)'!U:U)/$K179+U179,0)</f>
        <v>0</v>
      </c>
      <c r="W179" s="1541">
        <f>IFERROR(SUMIF('ACTIVITI_PLAN (LB0)'!$B:$B,$C179,'ACTIVITI_PLAN (LB0)'!V:V)/$K179+V179,0)</f>
        <v>0</v>
      </c>
      <c r="X179" s="1541">
        <f>IFERROR(SUMIF('ACTIVITI_PLAN (LB0)'!$B:$B,$C179,'ACTIVITI_PLAN (LB0)'!W:W)/$K179+W179,0)</f>
        <v>0</v>
      </c>
      <c r="Y179" s="1541">
        <f>IFERROR(SUMIF('ACTIVITI_PLAN (LB0)'!$B:$B,$C179,'ACTIVITI_PLAN (LB0)'!X:X)/$K179+X179,0)</f>
        <v>0</v>
      </c>
      <c r="Z179" s="1541">
        <f>IFERROR(SUMIF('ACTIVITI_PLAN (LB0)'!$B:$B,$C179,'ACTIVITI_PLAN (LB0)'!Y:Y)/$K179+Y179,0)</f>
        <v>0</v>
      </c>
      <c r="AA179" s="1541">
        <f>IFERROR(SUMIF('ACTIVITI_PLAN (LB0)'!$B:$B,$C179,'ACTIVITI_PLAN (LB0)'!Z:Z)/$K179+Z179,0)</f>
        <v>0</v>
      </c>
      <c r="AB179" s="1541">
        <f>IFERROR(SUMIF('ACTIVITI_PLAN (LB0)'!$B:$B,$C179,'ACTIVITI_PLAN (LB0)'!AA:AA)/$K179+AA179,0)</f>
        <v>0</v>
      </c>
      <c r="AC179" s="1541">
        <f>IFERROR(SUMIF('ACTIVITI_PLAN (LB0)'!$B:$B,$C179,'ACTIVITI_PLAN (LB0)'!AB:AB)/$K179+AB179,0)</f>
        <v>0</v>
      </c>
      <c r="AD179" s="1541">
        <f>IFERROR(SUMIF('ACTIVITI_PLAN (LB0)'!$B:$B,$C179,'ACTIVITI_PLAN (LB0)'!AC:AC)/$K179+AC179,0)</f>
        <v>1</v>
      </c>
      <c r="AE179" s="1541">
        <f>IFERROR(SUMIF('ACTIVITI_PLAN (LB0)'!$B:$B,$C179,'ACTIVITI_PLAN (LB0)'!AD:AD)/$K179+AD179,0)</f>
        <v>1</v>
      </c>
      <c r="AF179" s="1541">
        <f>IFERROR(SUMIF('ACTIVITI_PLAN (LB0)'!$B:$B,$C179,'ACTIVITI_PLAN (LB0)'!AE:AE)/$K179+AE179,0)</f>
        <v>1</v>
      </c>
    </row>
    <row r="180" spans="1:32">
      <c r="A180" s="1577"/>
      <c r="B180" s="1578"/>
      <c r="C180" s="1577"/>
      <c r="D180" s="1577"/>
      <c r="E180" s="1579"/>
      <c r="F180" s="1579"/>
      <c r="G180" s="1580"/>
      <c r="H180" s="1581"/>
      <c r="I180" s="1581"/>
      <c r="J180" s="1582"/>
      <c r="K180" s="1581"/>
      <c r="L180" s="1583"/>
      <c r="M180" s="1584" t="s">
        <v>1811</v>
      </c>
      <c r="N180" s="1584"/>
      <c r="O180" s="1584">
        <f>IFERROR(MIN(1,METRADO!Q180/METRADO!$G179),0)</f>
        <v>0</v>
      </c>
      <c r="P180" s="1584">
        <f>IFERROR(MIN(1,METRADO!R180/METRADO!$G179),0)</f>
        <v>0</v>
      </c>
      <c r="Q180" s="1584">
        <f>IFERROR(MIN(1,METRADO!S180/METRADO!$G179),0)</f>
        <v>0</v>
      </c>
      <c r="R180" s="1584">
        <f>IFERROR(MIN(1,METRADO!T180/METRADO!$G179),0)</f>
        <v>0</v>
      </c>
      <c r="S180" s="1584">
        <f>IFERROR(MIN(1,METRADO!U180/METRADO!$G179),0)</f>
        <v>0</v>
      </c>
      <c r="T180" s="1584">
        <f>IFERROR(MIN(1,METRADO!V180/METRADO!$G179),0)</f>
        <v>0</v>
      </c>
      <c r="U180" s="1584">
        <f>IFERROR(MIN(1,METRADO!W180/METRADO!$G179),0)</f>
        <v>0</v>
      </c>
      <c r="V180" s="1584">
        <f>IFERROR(MIN(1,METRADO!X180/METRADO!$G179),0)</f>
        <v>0</v>
      </c>
      <c r="W180" s="1584">
        <f>IFERROR(MIN(1,METRADO!Y180/METRADO!$G179),0)</f>
        <v>0</v>
      </c>
      <c r="X180" s="1584">
        <f>IFERROR(MIN(1,METRADO!Z180/METRADO!$G179),0)</f>
        <v>0</v>
      </c>
      <c r="Y180" s="1584">
        <f>IFERROR(MIN(1,METRADO!AA180/METRADO!$G179),0)</f>
        <v>0</v>
      </c>
      <c r="Z180" s="1584">
        <f>IFERROR(MIN(1,METRADO!AB180/METRADO!$G179),0)</f>
        <v>0</v>
      </c>
      <c r="AA180" s="1584">
        <f>IFERROR(MIN(1,METRADO!AC180/METRADO!$G179),0)</f>
        <v>0</v>
      </c>
      <c r="AB180" s="1584">
        <f>IFERROR(MIN(1,METRADO!AD180/METRADO!$G179),0)</f>
        <v>0</v>
      </c>
      <c r="AC180" s="1584">
        <f>IFERROR(MIN(1,METRADO!AE180/METRADO!$G179),0)</f>
        <v>0</v>
      </c>
      <c r="AD180" s="1584">
        <f>IFERROR(MIN(1,METRADO!AF180/METRADO!$G179),0)</f>
        <v>0</v>
      </c>
      <c r="AE180" s="1584">
        <f>IFERROR(MIN(1,METRADO!AG180/METRADO!$G179),0)</f>
        <v>0</v>
      </c>
      <c r="AF180" s="1584">
        <f>IFERROR(MIN(1,METRADO!AH180/METRADO!$G179),0)</f>
        <v>0</v>
      </c>
    </row>
    <row r="181" spans="1:32" s="1250" customFormat="1">
      <c r="A181" s="1585"/>
      <c r="B181" s="1586"/>
      <c r="C181" s="1585"/>
      <c r="D181" s="1587" t="s">
        <v>340</v>
      </c>
      <c r="E181" s="1588"/>
      <c r="F181" s="1588"/>
      <c r="G181" s="1589"/>
      <c r="H181" s="1589"/>
      <c r="I181" s="1590"/>
      <c r="J181" s="1591"/>
      <c r="K181" s="1589"/>
      <c r="L181" s="1592"/>
      <c r="M181" s="1593"/>
      <c r="N181" s="1593"/>
      <c r="O181" s="1594"/>
      <c r="P181" s="1594"/>
      <c r="Q181" s="1594"/>
      <c r="R181" s="1594"/>
      <c r="S181" s="1594"/>
      <c r="T181" s="1594"/>
      <c r="U181" s="1594"/>
      <c r="V181" s="1594"/>
      <c r="W181" s="1594"/>
      <c r="X181" s="1594"/>
      <c r="Y181" s="1594"/>
      <c r="Z181" s="1594"/>
      <c r="AA181" s="1594"/>
      <c r="AB181" s="1594"/>
      <c r="AC181" s="1594"/>
      <c r="AD181" s="1594"/>
      <c r="AE181" s="1594"/>
      <c r="AF181" s="1594"/>
    </row>
    <row r="182" spans="1:32" ht="24">
      <c r="A182" s="1534"/>
      <c r="B182" s="1535">
        <f>MAX(O183:AF183)</f>
        <v>0</v>
      </c>
      <c r="C182" s="1534" t="str">
        <f>'P6-2'!E76</f>
        <v>A1740</v>
      </c>
      <c r="D182" s="1449" t="str">
        <f>'P6-2'!F76</f>
        <v>Cable de alimentación TC-XHHW-2 600V 90°C, Cu clase B, XLPE/PVC - 3/C #14 AWG (NOTAS 2 y 5)</v>
      </c>
      <c r="E182" s="1536">
        <f>VLOOKUP($C182,'P6-2'!$E$3:$I$90,MATCH('P6-2'!$H$2,'P6-2'!$E$2:$I$2,0),FALSE)</f>
        <v>46267</v>
      </c>
      <c r="F182" s="1536">
        <f>VLOOKUP($C182,'P6-2'!$E$3:$I$90,MATCH('P6-2'!$I$2,'P6-2'!$E$2:$I$2,0),FALSE)</f>
        <v>46289</v>
      </c>
      <c r="G182" s="1537">
        <f>VLOOKUP($C182,'P6-2'!$E$3:$I$90,3,FALSE)</f>
        <v>17</v>
      </c>
      <c r="H182" s="1538">
        <f>'P6-2'!B76</f>
        <v>1700</v>
      </c>
      <c r="I182" s="1538" t="str">
        <f>'P6-2'!C76</f>
        <v>m</v>
      </c>
      <c r="J182" s="1539">
        <f>IFERROR($K182/$H182,0)</f>
        <v>0.16800000000000001</v>
      </c>
      <c r="K182" s="1538">
        <f>'P6-2'!D76</f>
        <v>285.60000000000002</v>
      </c>
      <c r="L182" s="1540">
        <f>IFERROR($K182/$K$9,0)</f>
        <v>3.5014553343678929E-2</v>
      </c>
      <c r="M182" s="1457" t="s">
        <v>1862</v>
      </c>
      <c r="N182" s="1457"/>
      <c r="O182" s="1541">
        <f>IFERROR(SUMIF('ACTIVITI_PLAN (LB0)'!$B:$B,$C182,'ACTIVITI_PLAN (LB0)'!N:N)/$K182+N182,0)</f>
        <v>0</v>
      </c>
      <c r="P182" s="1541">
        <f>IFERROR(SUMIF('ACTIVITI_PLAN (LB0)'!$B:$B,$C182,'ACTIVITI_PLAN (LB0)'!O:O)/$K182+O182,0)</f>
        <v>0</v>
      </c>
      <c r="Q182" s="1541">
        <f>IFERROR(SUMIF('ACTIVITI_PLAN (LB0)'!$B:$B,$C182,'ACTIVITI_PLAN (LB0)'!P:P)/$K182+P182,0)</f>
        <v>0</v>
      </c>
      <c r="R182" s="1541">
        <f>IFERROR(SUMIF('ACTIVITI_PLAN (LB0)'!$B:$B,$C182,'ACTIVITI_PLAN (LB0)'!Q:Q)/$K182+Q182,0)</f>
        <v>0</v>
      </c>
      <c r="S182" s="1541">
        <f>IFERROR(SUMIF('ACTIVITI_PLAN (LB0)'!$B:$B,$C182,'ACTIVITI_PLAN (LB0)'!R:R)/$K182+R182,0)</f>
        <v>0</v>
      </c>
      <c r="T182" s="1541">
        <f>IFERROR(SUMIF('ACTIVITI_PLAN (LB0)'!$B:$B,$C182,'ACTIVITI_PLAN (LB0)'!S:S)/$K182+S182,0)</f>
        <v>0</v>
      </c>
      <c r="U182" s="1541">
        <f>IFERROR(SUMIF('ACTIVITI_PLAN (LB0)'!$B:$B,$C182,'ACTIVITI_PLAN (LB0)'!T:T)/$K182+T182,0)</f>
        <v>0</v>
      </c>
      <c r="V182" s="1541">
        <f>IFERROR(SUMIF('ACTIVITI_PLAN (LB0)'!$B:$B,$C182,'ACTIVITI_PLAN (LB0)'!U:U)/$K182+U182,0)</f>
        <v>0</v>
      </c>
      <c r="W182" s="1541">
        <f>IFERROR(SUMIF('ACTIVITI_PLAN (LB0)'!$B:$B,$C182,'ACTIVITI_PLAN (LB0)'!V:V)/$K182+V182,0)</f>
        <v>0</v>
      </c>
      <c r="X182" s="1541">
        <f>IFERROR(SUMIF('ACTIVITI_PLAN (LB0)'!$B:$B,$C182,'ACTIVITI_PLAN (LB0)'!W:W)/$K182+W182,0)</f>
        <v>8.6956521739130432E-2</v>
      </c>
      <c r="Y182" s="1541">
        <f>IFERROR(SUMIF('ACTIVITI_PLAN (LB0)'!$B:$B,$C182,'ACTIVITI_PLAN (LB0)'!X:X)/$K182+X182,0)</f>
        <v>0.39130434782608697</v>
      </c>
      <c r="Z182" s="1541">
        <f>IFERROR(SUMIF('ACTIVITI_PLAN (LB0)'!$B:$B,$C182,'ACTIVITI_PLAN (LB0)'!Y:Y)/$K182+Y182,0)</f>
        <v>0.69565217391304346</v>
      </c>
      <c r="AA182" s="1541">
        <f>IFERROR(SUMIF('ACTIVITI_PLAN (LB0)'!$B:$B,$C182,'ACTIVITI_PLAN (LB0)'!Z:Z)/$K182+Z182,0)</f>
        <v>1</v>
      </c>
      <c r="AB182" s="1541">
        <f>IFERROR(SUMIF('ACTIVITI_PLAN (LB0)'!$B:$B,$C182,'ACTIVITI_PLAN (LB0)'!AA:AA)/$K182+AA182,0)</f>
        <v>1</v>
      </c>
      <c r="AC182" s="1541">
        <f>IFERROR(SUMIF('ACTIVITI_PLAN (LB0)'!$B:$B,$C182,'ACTIVITI_PLAN (LB0)'!AB:AB)/$K182+AB182,0)</f>
        <v>1</v>
      </c>
      <c r="AD182" s="1541">
        <f>IFERROR(SUMIF('ACTIVITI_PLAN (LB0)'!$B:$B,$C182,'ACTIVITI_PLAN (LB0)'!AC:AC)/$K182+AC182,0)</f>
        <v>1</v>
      </c>
      <c r="AE182" s="1541">
        <f>IFERROR(SUMIF('ACTIVITI_PLAN (LB0)'!$B:$B,$C182,'ACTIVITI_PLAN (LB0)'!AD:AD)/$K182+AD182,0)</f>
        <v>1</v>
      </c>
      <c r="AF182" s="1541">
        <f>IFERROR(SUMIF('ACTIVITI_PLAN (LB0)'!$B:$B,$C182,'ACTIVITI_PLAN (LB0)'!AE:AE)/$K182+AE182,0)</f>
        <v>1</v>
      </c>
    </row>
    <row r="183" spans="1:32">
      <c r="A183" s="1577"/>
      <c r="B183" s="1578"/>
      <c r="C183" s="1577"/>
      <c r="D183" s="1577"/>
      <c r="E183" s="1579"/>
      <c r="F183" s="1579"/>
      <c r="G183" s="1580"/>
      <c r="H183" s="1581"/>
      <c r="I183" s="1581"/>
      <c r="J183" s="1582"/>
      <c r="K183" s="1581"/>
      <c r="L183" s="1583"/>
      <c r="M183" s="1584" t="s">
        <v>1811</v>
      </c>
      <c r="N183" s="1584"/>
      <c r="O183" s="1584">
        <f>IFERROR(MIN(1,METRADO!Q183/METRADO!$G182),0)</f>
        <v>0</v>
      </c>
      <c r="P183" s="1584">
        <f>IFERROR(MIN(1,METRADO!R183/METRADO!$G182),0)</f>
        <v>0</v>
      </c>
      <c r="Q183" s="1584">
        <f>IFERROR(MIN(1,METRADO!S183/METRADO!$G182),0)</f>
        <v>0</v>
      </c>
      <c r="R183" s="1584">
        <f>IFERROR(MIN(1,METRADO!T183/METRADO!$G182),0)</f>
        <v>0</v>
      </c>
      <c r="S183" s="1584">
        <f>IFERROR(MIN(1,METRADO!U183/METRADO!$G182),0)</f>
        <v>0</v>
      </c>
      <c r="T183" s="1584">
        <f>IFERROR(MIN(1,METRADO!V183/METRADO!$G182),0)</f>
        <v>0</v>
      </c>
      <c r="U183" s="1584">
        <f>IFERROR(MIN(1,METRADO!W183/METRADO!$G182),0)</f>
        <v>0</v>
      </c>
      <c r="V183" s="1584">
        <f>IFERROR(MIN(1,METRADO!X183/METRADO!$G182),0)</f>
        <v>0</v>
      </c>
      <c r="W183" s="1584">
        <f>IFERROR(MIN(1,METRADO!Y183/METRADO!$G182),0)</f>
        <v>0</v>
      </c>
      <c r="X183" s="1584">
        <f>IFERROR(MIN(1,METRADO!Z183/METRADO!$G182),0)</f>
        <v>0</v>
      </c>
      <c r="Y183" s="1584">
        <f>IFERROR(MIN(1,METRADO!AA183/METRADO!$G182),0)</f>
        <v>0</v>
      </c>
      <c r="Z183" s="1584">
        <f>IFERROR(MIN(1,METRADO!AB183/METRADO!$G182),0)</f>
        <v>0</v>
      </c>
      <c r="AA183" s="1584">
        <f>IFERROR(MIN(1,METRADO!AC183/METRADO!$G182),0)</f>
        <v>0</v>
      </c>
      <c r="AB183" s="1584">
        <f>IFERROR(MIN(1,METRADO!AD183/METRADO!$G182),0)</f>
        <v>0</v>
      </c>
      <c r="AC183" s="1584">
        <f>IFERROR(MIN(1,METRADO!AE183/METRADO!$G182),0)</f>
        <v>0</v>
      </c>
      <c r="AD183" s="1584">
        <f>IFERROR(MIN(1,METRADO!AF183/METRADO!$G182),0)</f>
        <v>0</v>
      </c>
      <c r="AE183" s="1584">
        <f>IFERROR(MIN(1,METRADO!AG183/METRADO!$G182),0)</f>
        <v>0</v>
      </c>
      <c r="AF183" s="1584">
        <f>IFERROR(MIN(1,METRADO!AH183/METRADO!$G182),0)</f>
        <v>0</v>
      </c>
    </row>
    <row r="184" spans="1:32" ht="24">
      <c r="A184" s="1534"/>
      <c r="B184" s="1535">
        <f>MAX(O185:AF185)</f>
        <v>0</v>
      </c>
      <c r="C184" s="1534" t="str">
        <f>'P6-2'!E77</f>
        <v>A1750</v>
      </c>
      <c r="D184" s="1449" t="str">
        <f>'P6-2'!F77</f>
        <v>Cable de instrumentación PLTC/ITC-OS 105°C, pantalla aluminizada con drenaje, PVC - 1P #16 AWG+SHLD</v>
      </c>
      <c r="E184" s="1536">
        <f>VLOOKUP($C184,'P6-2'!$E$3:$I$90,MATCH('P6-2'!$H$2,'P6-2'!$E$2:$I$2,0),FALSE)</f>
        <v>46275</v>
      </c>
      <c r="F184" s="1536">
        <f>VLOOKUP($C184,'P6-2'!$E$3:$I$90,MATCH('P6-2'!$I$2,'P6-2'!$E$2:$I$2,0),FALSE)</f>
        <v>46294</v>
      </c>
      <c r="G184" s="1537">
        <f>VLOOKUP($C184,'P6-2'!$E$3:$I$90,3,FALSE)</f>
        <v>14</v>
      </c>
      <c r="H184" s="1538">
        <f>'P6-2'!B77</f>
        <v>1400</v>
      </c>
      <c r="I184" s="1538" t="str">
        <f>'P6-2'!C77</f>
        <v>m</v>
      </c>
      <c r="J184" s="1539">
        <f>IFERROR($K184/$H184,0)</f>
        <v>0.16799999999999998</v>
      </c>
      <c r="K184" s="1538">
        <f>'P6-2'!D77</f>
        <v>235.2</v>
      </c>
      <c r="L184" s="1540">
        <f>IFERROR($K184/$K$9,0)</f>
        <v>2.8835514518323817E-2</v>
      </c>
      <c r="M184" s="1457" t="s">
        <v>1862</v>
      </c>
      <c r="N184" s="1457"/>
      <c r="O184" s="1541">
        <f>IFERROR(SUMIF('ACTIVITI_PLAN (LB0)'!$B:$B,$C184,'ACTIVITI_PLAN (LB0)'!N:N)/$K184+N184,0)</f>
        <v>0</v>
      </c>
      <c r="P184" s="1541">
        <f>IFERROR(SUMIF('ACTIVITI_PLAN (LB0)'!$B:$B,$C184,'ACTIVITI_PLAN (LB0)'!O:O)/$K184+O184,0)</f>
        <v>0</v>
      </c>
      <c r="Q184" s="1541">
        <f>IFERROR(SUMIF('ACTIVITI_PLAN (LB0)'!$B:$B,$C184,'ACTIVITI_PLAN (LB0)'!P:P)/$K184+P184,0)</f>
        <v>0</v>
      </c>
      <c r="R184" s="1541">
        <f>IFERROR(SUMIF('ACTIVITI_PLAN (LB0)'!$B:$B,$C184,'ACTIVITI_PLAN (LB0)'!Q:Q)/$K184+Q184,0)</f>
        <v>0</v>
      </c>
      <c r="S184" s="1541">
        <f>IFERROR(SUMIF('ACTIVITI_PLAN (LB0)'!$B:$B,$C184,'ACTIVITI_PLAN (LB0)'!R:R)/$K184+R184,0)</f>
        <v>0</v>
      </c>
      <c r="T184" s="1541">
        <f>IFERROR(SUMIF('ACTIVITI_PLAN (LB0)'!$B:$B,$C184,'ACTIVITI_PLAN (LB0)'!S:S)/$K184+S184,0)</f>
        <v>0</v>
      </c>
      <c r="U184" s="1541">
        <f>IFERROR(SUMIF('ACTIVITI_PLAN (LB0)'!$B:$B,$C184,'ACTIVITI_PLAN (LB0)'!T:T)/$K184+T184,0)</f>
        <v>0</v>
      </c>
      <c r="V184" s="1541">
        <f>IFERROR(SUMIF('ACTIVITI_PLAN (LB0)'!$B:$B,$C184,'ACTIVITI_PLAN (LB0)'!U:U)/$K184+U184,0)</f>
        <v>0</v>
      </c>
      <c r="W184" s="1541">
        <f>IFERROR(SUMIF('ACTIVITI_PLAN (LB0)'!$B:$B,$C184,'ACTIVITI_PLAN (LB0)'!V:V)/$K184+V184,0)</f>
        <v>0</v>
      </c>
      <c r="X184" s="1541">
        <f>IFERROR(SUMIF('ACTIVITI_PLAN (LB0)'!$B:$B,$C184,'ACTIVITI_PLAN (LB0)'!W:W)/$K184+W184,0)</f>
        <v>0</v>
      </c>
      <c r="Y184" s="1541">
        <f>IFERROR(SUMIF('ACTIVITI_PLAN (LB0)'!$B:$B,$C184,'ACTIVITI_PLAN (LB0)'!X:X)/$K184+X184,0)</f>
        <v>0.05</v>
      </c>
      <c r="Z184" s="1541">
        <f>IFERROR(SUMIF('ACTIVITI_PLAN (LB0)'!$B:$B,$C184,'ACTIVITI_PLAN (LB0)'!Y:Y)/$K184+Y184,0)</f>
        <v>0.39999999999999997</v>
      </c>
      <c r="AA184" s="1541">
        <f>IFERROR(SUMIF('ACTIVITI_PLAN (LB0)'!$B:$B,$C184,'ACTIVITI_PLAN (LB0)'!Z:Z)/$K184+Z184,0)</f>
        <v>0.75</v>
      </c>
      <c r="AB184" s="1541">
        <f>IFERROR(SUMIF('ACTIVITI_PLAN (LB0)'!$B:$B,$C184,'ACTIVITI_PLAN (LB0)'!AA:AA)/$K184+AA184,0)</f>
        <v>1</v>
      </c>
      <c r="AC184" s="1541">
        <f>IFERROR(SUMIF('ACTIVITI_PLAN (LB0)'!$B:$B,$C184,'ACTIVITI_PLAN (LB0)'!AB:AB)/$K184+AB184,0)</f>
        <v>1</v>
      </c>
      <c r="AD184" s="1541">
        <f>IFERROR(SUMIF('ACTIVITI_PLAN (LB0)'!$B:$B,$C184,'ACTIVITI_PLAN (LB0)'!AC:AC)/$K184+AC184,0)</f>
        <v>1</v>
      </c>
      <c r="AE184" s="1541">
        <f>IFERROR(SUMIF('ACTIVITI_PLAN (LB0)'!$B:$B,$C184,'ACTIVITI_PLAN (LB0)'!AD:AD)/$K184+AD184,0)</f>
        <v>1</v>
      </c>
      <c r="AF184" s="1541">
        <f>IFERROR(SUMIF('ACTIVITI_PLAN (LB0)'!$B:$B,$C184,'ACTIVITI_PLAN (LB0)'!AE:AE)/$K184+AE184,0)</f>
        <v>1</v>
      </c>
    </row>
    <row r="185" spans="1:32">
      <c r="A185" s="1577"/>
      <c r="B185" s="1578"/>
      <c r="C185" s="1577"/>
      <c r="D185" s="1577"/>
      <c r="E185" s="1579"/>
      <c r="F185" s="1579"/>
      <c r="G185" s="1580"/>
      <c r="H185" s="1581"/>
      <c r="I185" s="1581"/>
      <c r="J185" s="1582"/>
      <c r="K185" s="1581"/>
      <c r="L185" s="1583"/>
      <c r="M185" s="1584" t="s">
        <v>1811</v>
      </c>
      <c r="N185" s="1584"/>
      <c r="O185" s="1584">
        <f>IFERROR(MIN(1,METRADO!Q185/METRADO!$G184),0)</f>
        <v>0</v>
      </c>
      <c r="P185" s="1584">
        <f>IFERROR(MIN(1,METRADO!R185/METRADO!$G184),0)</f>
        <v>0</v>
      </c>
      <c r="Q185" s="1584">
        <f>IFERROR(MIN(1,METRADO!S185/METRADO!$G184),0)</f>
        <v>0</v>
      </c>
      <c r="R185" s="1584">
        <f>IFERROR(MIN(1,METRADO!T185/METRADO!$G184),0)</f>
        <v>0</v>
      </c>
      <c r="S185" s="1584">
        <f>IFERROR(MIN(1,METRADO!U185/METRADO!$G184),0)</f>
        <v>0</v>
      </c>
      <c r="T185" s="1584">
        <f>IFERROR(MIN(1,METRADO!V185/METRADO!$G184),0)</f>
        <v>0</v>
      </c>
      <c r="U185" s="1584">
        <f>IFERROR(MIN(1,METRADO!W185/METRADO!$G184),0)</f>
        <v>0</v>
      </c>
      <c r="V185" s="1584">
        <f>IFERROR(MIN(1,METRADO!X185/METRADO!$G184),0)</f>
        <v>0</v>
      </c>
      <c r="W185" s="1584">
        <f>IFERROR(MIN(1,METRADO!Y185/METRADO!$G184),0)</f>
        <v>0</v>
      </c>
      <c r="X185" s="1584">
        <f>IFERROR(MIN(1,METRADO!Z185/METRADO!$G184),0)</f>
        <v>0</v>
      </c>
      <c r="Y185" s="1584">
        <f>IFERROR(MIN(1,METRADO!AA185/METRADO!$G184),0)</f>
        <v>0</v>
      </c>
      <c r="Z185" s="1584">
        <f>IFERROR(MIN(1,METRADO!AB185/METRADO!$G184),0)</f>
        <v>0</v>
      </c>
      <c r="AA185" s="1584">
        <f>IFERROR(MIN(1,METRADO!AC185/METRADO!$G184),0)</f>
        <v>0</v>
      </c>
      <c r="AB185" s="1584">
        <f>IFERROR(MIN(1,METRADO!AD185/METRADO!$G184),0)</f>
        <v>0</v>
      </c>
      <c r="AC185" s="1584">
        <f>IFERROR(MIN(1,METRADO!AE185/METRADO!$G184),0)</f>
        <v>0</v>
      </c>
      <c r="AD185" s="1584">
        <f>IFERROR(MIN(1,METRADO!AF185/METRADO!$G184),0)</f>
        <v>0</v>
      </c>
      <c r="AE185" s="1584">
        <f>IFERROR(MIN(1,METRADO!AG185/METRADO!$G184),0)</f>
        <v>0</v>
      </c>
      <c r="AF185" s="1584">
        <f>IFERROR(MIN(1,METRADO!AH185/METRADO!$G184),0)</f>
        <v>0</v>
      </c>
    </row>
    <row r="186" spans="1:32" ht="24">
      <c r="A186" s="1534"/>
      <c r="B186" s="1535">
        <f>MAX(O187:AF187)</f>
        <v>0</v>
      </c>
      <c r="C186" s="1534" t="str">
        <f>'P6-2'!E78</f>
        <v>A1760</v>
      </c>
      <c r="D186" s="1449" t="str">
        <f>'P6-2'!F78</f>
        <v>Cable de instrumentación PLTC/ITC-OS 105°C, pantalla aluminizada con drenaje - 1P #16 AWG+SHLD (NOTAS 3 y 5)</v>
      </c>
      <c r="E186" s="1536">
        <f>VLOOKUP($C186,'P6-2'!$E$3:$I$90,MATCH('P6-2'!$H$2,'P6-2'!$E$2:$I$2,0),FALSE)</f>
        <v>46267</v>
      </c>
      <c r="F186" s="1536">
        <f>VLOOKUP($C186,'P6-2'!$E$3:$I$90,MATCH('P6-2'!$I$2,'P6-2'!$E$2:$I$2,0),FALSE)</f>
        <v>46289</v>
      </c>
      <c r="G186" s="1537">
        <f>VLOOKUP($C186,'P6-2'!$E$3:$I$90,3,FALSE)</f>
        <v>17</v>
      </c>
      <c r="H186" s="1538">
        <f>'P6-2'!B78</f>
        <v>1700</v>
      </c>
      <c r="I186" s="1538" t="str">
        <f>'P6-2'!C78</f>
        <v>m</v>
      </c>
      <c r="J186" s="1539">
        <f>IFERROR($K186/$H186,0)</f>
        <v>0.16800000000000001</v>
      </c>
      <c r="K186" s="1538">
        <f>'P6-2'!D78</f>
        <v>285.60000000000002</v>
      </c>
      <c r="L186" s="1540">
        <f>IFERROR($K186/$K$9,0)</f>
        <v>3.5014553343678929E-2</v>
      </c>
      <c r="M186" s="1457" t="s">
        <v>1862</v>
      </c>
      <c r="N186" s="1457"/>
      <c r="O186" s="1541">
        <f>IFERROR(SUMIF('ACTIVITI_PLAN (LB0)'!$B:$B,$C186,'ACTIVITI_PLAN (LB0)'!N:N)/$K186+N186,0)</f>
        <v>0</v>
      </c>
      <c r="P186" s="1541">
        <f>IFERROR(SUMIF('ACTIVITI_PLAN (LB0)'!$B:$B,$C186,'ACTIVITI_PLAN (LB0)'!O:O)/$K186+O186,0)</f>
        <v>0</v>
      </c>
      <c r="Q186" s="1541">
        <f>IFERROR(SUMIF('ACTIVITI_PLAN (LB0)'!$B:$B,$C186,'ACTIVITI_PLAN (LB0)'!P:P)/$K186+P186,0)</f>
        <v>0</v>
      </c>
      <c r="R186" s="1541">
        <f>IFERROR(SUMIF('ACTIVITI_PLAN (LB0)'!$B:$B,$C186,'ACTIVITI_PLAN (LB0)'!Q:Q)/$K186+Q186,0)</f>
        <v>0</v>
      </c>
      <c r="S186" s="1541">
        <f>IFERROR(SUMIF('ACTIVITI_PLAN (LB0)'!$B:$B,$C186,'ACTIVITI_PLAN (LB0)'!R:R)/$K186+R186,0)</f>
        <v>0</v>
      </c>
      <c r="T186" s="1541">
        <f>IFERROR(SUMIF('ACTIVITI_PLAN (LB0)'!$B:$B,$C186,'ACTIVITI_PLAN (LB0)'!S:S)/$K186+S186,0)</f>
        <v>0</v>
      </c>
      <c r="U186" s="1541">
        <f>IFERROR(SUMIF('ACTIVITI_PLAN (LB0)'!$B:$B,$C186,'ACTIVITI_PLAN (LB0)'!T:T)/$K186+T186,0)</f>
        <v>0</v>
      </c>
      <c r="V186" s="1541">
        <f>IFERROR(SUMIF('ACTIVITI_PLAN (LB0)'!$B:$B,$C186,'ACTIVITI_PLAN (LB0)'!U:U)/$K186+U186,0)</f>
        <v>0</v>
      </c>
      <c r="W186" s="1541">
        <f>IFERROR(SUMIF('ACTIVITI_PLAN (LB0)'!$B:$B,$C186,'ACTIVITI_PLAN (LB0)'!V:V)/$K186+V186,0)</f>
        <v>0</v>
      </c>
      <c r="X186" s="1541">
        <f>IFERROR(SUMIF('ACTIVITI_PLAN (LB0)'!$B:$B,$C186,'ACTIVITI_PLAN (LB0)'!W:W)/$K186+W186,0)</f>
        <v>8.6956521739130432E-2</v>
      </c>
      <c r="Y186" s="1541">
        <f>IFERROR(SUMIF('ACTIVITI_PLAN (LB0)'!$B:$B,$C186,'ACTIVITI_PLAN (LB0)'!X:X)/$K186+X186,0)</f>
        <v>0.39130434782608697</v>
      </c>
      <c r="Z186" s="1541">
        <f>IFERROR(SUMIF('ACTIVITI_PLAN (LB0)'!$B:$B,$C186,'ACTIVITI_PLAN (LB0)'!Y:Y)/$K186+Y186,0)</f>
        <v>0.69565217391304346</v>
      </c>
      <c r="AA186" s="1541">
        <f>IFERROR(SUMIF('ACTIVITI_PLAN (LB0)'!$B:$B,$C186,'ACTIVITI_PLAN (LB0)'!Z:Z)/$K186+Z186,0)</f>
        <v>1</v>
      </c>
      <c r="AB186" s="1541">
        <f>IFERROR(SUMIF('ACTIVITI_PLAN (LB0)'!$B:$B,$C186,'ACTIVITI_PLAN (LB0)'!AA:AA)/$K186+AA186,0)</f>
        <v>1</v>
      </c>
      <c r="AC186" s="1541">
        <f>IFERROR(SUMIF('ACTIVITI_PLAN (LB0)'!$B:$B,$C186,'ACTIVITI_PLAN (LB0)'!AB:AB)/$K186+AB186,0)</f>
        <v>1</v>
      </c>
      <c r="AD186" s="1541">
        <f>IFERROR(SUMIF('ACTIVITI_PLAN (LB0)'!$B:$B,$C186,'ACTIVITI_PLAN (LB0)'!AC:AC)/$K186+AC186,0)</f>
        <v>1</v>
      </c>
      <c r="AE186" s="1541">
        <f>IFERROR(SUMIF('ACTIVITI_PLAN (LB0)'!$B:$B,$C186,'ACTIVITI_PLAN (LB0)'!AD:AD)/$K186+AD186,0)</f>
        <v>1</v>
      </c>
      <c r="AF186" s="1541">
        <f>IFERROR(SUMIF('ACTIVITI_PLAN (LB0)'!$B:$B,$C186,'ACTIVITI_PLAN (LB0)'!AE:AE)/$K186+AE186,0)</f>
        <v>1</v>
      </c>
    </row>
    <row r="187" spans="1:32">
      <c r="A187" s="1577"/>
      <c r="B187" s="1578"/>
      <c r="C187" s="1577"/>
      <c r="D187" s="1577"/>
      <c r="E187" s="1579"/>
      <c r="F187" s="1579"/>
      <c r="G187" s="1580"/>
      <c r="H187" s="1581"/>
      <c r="I187" s="1581"/>
      <c r="J187" s="1582"/>
      <c r="K187" s="1581"/>
      <c r="L187" s="1583"/>
      <c r="M187" s="1584" t="s">
        <v>1811</v>
      </c>
      <c r="N187" s="1584"/>
      <c r="O187" s="1584">
        <f>IFERROR(MIN(1,METRADO!Q187/METRADO!$G186),0)</f>
        <v>0</v>
      </c>
      <c r="P187" s="1584">
        <f>IFERROR(MIN(1,METRADO!R187/METRADO!$G186),0)</f>
        <v>0</v>
      </c>
      <c r="Q187" s="1584">
        <f>IFERROR(MIN(1,METRADO!S187/METRADO!$G186),0)</f>
        <v>0</v>
      </c>
      <c r="R187" s="1584">
        <f>IFERROR(MIN(1,METRADO!T187/METRADO!$G186),0)</f>
        <v>0</v>
      </c>
      <c r="S187" s="1584">
        <f>IFERROR(MIN(1,METRADO!U187/METRADO!$G186),0)</f>
        <v>0</v>
      </c>
      <c r="T187" s="1584">
        <f>IFERROR(MIN(1,METRADO!V187/METRADO!$G186),0)</f>
        <v>0</v>
      </c>
      <c r="U187" s="1584">
        <f>IFERROR(MIN(1,METRADO!W187/METRADO!$G186),0)</f>
        <v>0</v>
      </c>
      <c r="V187" s="1584">
        <f>IFERROR(MIN(1,METRADO!X187/METRADO!$G186),0)</f>
        <v>0</v>
      </c>
      <c r="W187" s="1584">
        <f>IFERROR(MIN(1,METRADO!Y187/METRADO!$G186),0)</f>
        <v>0</v>
      </c>
      <c r="X187" s="1584">
        <f>IFERROR(MIN(1,METRADO!Z187/METRADO!$G186),0)</f>
        <v>0</v>
      </c>
      <c r="Y187" s="1584">
        <f>IFERROR(MIN(1,METRADO!AA187/METRADO!$G186),0)</f>
        <v>0</v>
      </c>
      <c r="Z187" s="1584">
        <f>IFERROR(MIN(1,METRADO!AB187/METRADO!$G186),0)</f>
        <v>0</v>
      </c>
      <c r="AA187" s="1584">
        <f>IFERROR(MIN(1,METRADO!AC187/METRADO!$G186),0)</f>
        <v>0</v>
      </c>
      <c r="AB187" s="1584">
        <f>IFERROR(MIN(1,METRADO!AD187/METRADO!$G186),0)</f>
        <v>0</v>
      </c>
      <c r="AC187" s="1584">
        <f>IFERROR(MIN(1,METRADO!AE187/METRADO!$G186),0)</f>
        <v>0</v>
      </c>
      <c r="AD187" s="1584">
        <f>IFERROR(MIN(1,METRADO!AF187/METRADO!$G186),0)</f>
        <v>0</v>
      </c>
      <c r="AE187" s="1584">
        <f>IFERROR(MIN(1,METRADO!AG187/METRADO!$G186),0)</f>
        <v>0</v>
      </c>
      <c r="AF187" s="1584">
        <f>IFERROR(MIN(1,METRADO!AH187/METRADO!$G186),0)</f>
        <v>0</v>
      </c>
    </row>
    <row r="188" spans="1:32" ht="24">
      <c r="A188" s="1534"/>
      <c r="B188" s="1535">
        <f>MAX(O189:AF189)</f>
        <v>0</v>
      </c>
      <c r="C188" s="1534" t="str">
        <f>'P6-2'!E79</f>
        <v>A1770</v>
      </c>
      <c r="D188" s="1449" t="str">
        <f>'P6-2'!F79</f>
        <v>Cable multipar para red DeviceNet ODVA Class 2 Thick, 2PR #15/#18 + SHLD, blindado, PVC gris, certificación CMG PLTC-ER</v>
      </c>
      <c r="E188" s="1536">
        <f>VLOOKUP($C188,'P6-2'!$E$3:$I$90,MATCH('P6-2'!$H$2,'P6-2'!$E$2:$I$2,0),FALSE)</f>
        <v>46262</v>
      </c>
      <c r="F188" s="1536">
        <f>VLOOKUP($C188,'P6-2'!$E$3:$I$90,MATCH('P6-2'!$I$2,'P6-2'!$E$2:$I$2,0),FALSE)</f>
        <v>46262</v>
      </c>
      <c r="G188" s="1537">
        <f>VLOOKUP($C188,'P6-2'!$E$3:$I$90,3,FALSE)</f>
        <v>1</v>
      </c>
      <c r="H188" s="1538">
        <f>'P6-2'!B79</f>
        <v>80</v>
      </c>
      <c r="I188" s="1538" t="str">
        <f>'P6-2'!C79</f>
        <v>m</v>
      </c>
      <c r="J188" s="1539">
        <f>IFERROR($K188/$H188,0)</f>
        <v>0.17600000000000002</v>
      </c>
      <c r="K188" s="1538">
        <f>'P6-2'!D79</f>
        <v>14.080000000000002</v>
      </c>
      <c r="L188" s="1540">
        <f>IFERROR($K188/$K$9,0)</f>
        <v>1.7262076718452357E-3</v>
      </c>
      <c r="M188" s="1457" t="s">
        <v>1862</v>
      </c>
      <c r="N188" s="1457"/>
      <c r="O188" s="1541">
        <f>IFERROR(SUMIF('ACTIVITI_PLAN (LB0)'!$B:$B,$C188,'ACTIVITI_PLAN (LB0)'!N:N)/$K188+N188,0)</f>
        <v>0</v>
      </c>
      <c r="P188" s="1541">
        <f>IFERROR(SUMIF('ACTIVITI_PLAN (LB0)'!$B:$B,$C188,'ACTIVITI_PLAN (LB0)'!O:O)/$K188+O188,0)</f>
        <v>0</v>
      </c>
      <c r="Q188" s="1541">
        <f>IFERROR(SUMIF('ACTIVITI_PLAN (LB0)'!$B:$B,$C188,'ACTIVITI_PLAN (LB0)'!P:P)/$K188+P188,0)</f>
        <v>0</v>
      </c>
      <c r="R188" s="1541">
        <f>IFERROR(SUMIF('ACTIVITI_PLAN (LB0)'!$B:$B,$C188,'ACTIVITI_PLAN (LB0)'!Q:Q)/$K188+Q188,0)</f>
        <v>0</v>
      </c>
      <c r="S188" s="1541">
        <f>IFERROR(SUMIF('ACTIVITI_PLAN (LB0)'!$B:$B,$C188,'ACTIVITI_PLAN (LB0)'!R:R)/$K188+R188,0)</f>
        <v>0</v>
      </c>
      <c r="T188" s="1541">
        <f>IFERROR(SUMIF('ACTIVITI_PLAN (LB0)'!$B:$B,$C188,'ACTIVITI_PLAN (LB0)'!S:S)/$K188+S188,0)</f>
        <v>0</v>
      </c>
      <c r="U188" s="1541">
        <f>IFERROR(SUMIF('ACTIVITI_PLAN (LB0)'!$B:$B,$C188,'ACTIVITI_PLAN (LB0)'!T:T)/$K188+T188,0)</f>
        <v>0</v>
      </c>
      <c r="V188" s="1541">
        <f>IFERROR(SUMIF('ACTIVITI_PLAN (LB0)'!$B:$B,$C188,'ACTIVITI_PLAN (LB0)'!U:U)/$K188+U188,0)</f>
        <v>0</v>
      </c>
      <c r="W188" s="1541">
        <f>IFERROR(SUMIF('ACTIVITI_PLAN (LB0)'!$B:$B,$C188,'ACTIVITI_PLAN (LB0)'!V:V)/$K188+V188,0)</f>
        <v>0</v>
      </c>
      <c r="X188" s="1541">
        <f>IFERROR(SUMIF('ACTIVITI_PLAN (LB0)'!$B:$B,$C188,'ACTIVITI_PLAN (LB0)'!W:W)/$K188+W188,0)</f>
        <v>1</v>
      </c>
      <c r="Y188" s="1541">
        <f>IFERROR(SUMIF('ACTIVITI_PLAN (LB0)'!$B:$B,$C188,'ACTIVITI_PLAN (LB0)'!X:X)/$K188+X188,0)</f>
        <v>1</v>
      </c>
      <c r="Z188" s="1541">
        <f>IFERROR(SUMIF('ACTIVITI_PLAN (LB0)'!$B:$B,$C188,'ACTIVITI_PLAN (LB0)'!Y:Y)/$K188+Y188,0)</f>
        <v>1</v>
      </c>
      <c r="AA188" s="1541">
        <f>IFERROR(SUMIF('ACTIVITI_PLAN (LB0)'!$B:$B,$C188,'ACTIVITI_PLAN (LB0)'!Z:Z)/$K188+Z188,0)</f>
        <v>1</v>
      </c>
      <c r="AB188" s="1541">
        <f>IFERROR(SUMIF('ACTIVITI_PLAN (LB0)'!$B:$B,$C188,'ACTIVITI_PLAN (LB0)'!AA:AA)/$K188+AA188,0)</f>
        <v>1</v>
      </c>
      <c r="AC188" s="1541">
        <f>IFERROR(SUMIF('ACTIVITI_PLAN (LB0)'!$B:$B,$C188,'ACTIVITI_PLAN (LB0)'!AB:AB)/$K188+AB188,0)</f>
        <v>1</v>
      </c>
      <c r="AD188" s="1541">
        <f>IFERROR(SUMIF('ACTIVITI_PLAN (LB0)'!$B:$B,$C188,'ACTIVITI_PLAN (LB0)'!AC:AC)/$K188+AC188,0)</f>
        <v>1</v>
      </c>
      <c r="AE188" s="1541">
        <f>IFERROR(SUMIF('ACTIVITI_PLAN (LB0)'!$B:$B,$C188,'ACTIVITI_PLAN (LB0)'!AD:AD)/$K188+AD188,0)</f>
        <v>1</v>
      </c>
      <c r="AF188" s="1541">
        <f>IFERROR(SUMIF('ACTIVITI_PLAN (LB0)'!$B:$B,$C188,'ACTIVITI_PLAN (LB0)'!AE:AE)/$K188+AE188,0)</f>
        <v>1</v>
      </c>
    </row>
    <row r="189" spans="1:32">
      <c r="A189" s="1577"/>
      <c r="B189" s="1578"/>
      <c r="C189" s="1577"/>
      <c r="D189" s="1577"/>
      <c r="E189" s="1579"/>
      <c r="F189" s="1579"/>
      <c r="G189" s="1580"/>
      <c r="H189" s="1581"/>
      <c r="I189" s="1581"/>
      <c r="J189" s="1582"/>
      <c r="K189" s="1581"/>
      <c r="L189" s="1583"/>
      <c r="M189" s="1584" t="s">
        <v>1811</v>
      </c>
      <c r="N189" s="1584"/>
      <c r="O189" s="1584">
        <f>IFERROR(MIN(1,METRADO!Q189/METRADO!$G188),0)</f>
        <v>0</v>
      </c>
      <c r="P189" s="1584">
        <f>IFERROR(MIN(1,METRADO!R189/METRADO!$G188),0)</f>
        <v>0</v>
      </c>
      <c r="Q189" s="1584">
        <f>IFERROR(MIN(1,METRADO!S189/METRADO!$G188),0)</f>
        <v>0</v>
      </c>
      <c r="R189" s="1584">
        <f>IFERROR(MIN(1,METRADO!T189/METRADO!$G188),0)</f>
        <v>0</v>
      </c>
      <c r="S189" s="1584">
        <f>IFERROR(MIN(1,METRADO!U189/METRADO!$G188),0)</f>
        <v>0</v>
      </c>
      <c r="T189" s="1584">
        <f>IFERROR(MIN(1,METRADO!V189/METRADO!$G188),0)</f>
        <v>0</v>
      </c>
      <c r="U189" s="1584">
        <f>IFERROR(MIN(1,METRADO!W189/METRADO!$G188),0)</f>
        <v>0</v>
      </c>
      <c r="V189" s="1584">
        <f>IFERROR(MIN(1,METRADO!X189/METRADO!$G188),0)</f>
        <v>0</v>
      </c>
      <c r="W189" s="1584">
        <f>IFERROR(MIN(1,METRADO!Y189/METRADO!$G188),0)</f>
        <v>0</v>
      </c>
      <c r="X189" s="1584">
        <f>IFERROR(MIN(1,METRADO!Z189/METRADO!$G188),0)</f>
        <v>0</v>
      </c>
      <c r="Y189" s="1584">
        <f>IFERROR(MIN(1,METRADO!AA189/METRADO!$G188),0)</f>
        <v>0</v>
      </c>
      <c r="Z189" s="1584">
        <f>IFERROR(MIN(1,METRADO!AB189/METRADO!$G188),0)</f>
        <v>0</v>
      </c>
      <c r="AA189" s="1584">
        <f>IFERROR(MIN(1,METRADO!AC189/METRADO!$G188),0)</f>
        <v>0</v>
      </c>
      <c r="AB189" s="1584">
        <f>IFERROR(MIN(1,METRADO!AD189/METRADO!$G188),0)</f>
        <v>0</v>
      </c>
      <c r="AC189" s="1584">
        <f>IFERROR(MIN(1,METRADO!AE189/METRADO!$G188),0)</f>
        <v>0</v>
      </c>
      <c r="AD189" s="1584">
        <f>IFERROR(MIN(1,METRADO!AF189/METRADO!$G188),0)</f>
        <v>0</v>
      </c>
      <c r="AE189" s="1584">
        <f>IFERROR(MIN(1,METRADO!AG189/METRADO!$G188),0)</f>
        <v>0</v>
      </c>
      <c r="AF189" s="1584">
        <f>IFERROR(MIN(1,METRADO!AH189/METRADO!$G188),0)</f>
        <v>0</v>
      </c>
    </row>
    <row r="190" spans="1:32" ht="24">
      <c r="A190" s="1534"/>
      <c r="B190" s="1535">
        <f>MAX(O191:AF191)</f>
        <v>0</v>
      </c>
      <c r="C190" s="1534" t="str">
        <f>'P6-2'!E80</f>
        <v>A1780</v>
      </c>
      <c r="D190" s="1449" t="str">
        <f>'P6-2'!F80</f>
        <v>Accesorios para conductores: empalmes, conectores, terminales, multiconectores, tapones, sellos y etiquetas</v>
      </c>
      <c r="E190" s="1536">
        <f>VLOOKUP($C190,'P6-2'!$E$3:$I$90,MATCH('P6-2'!$H$2,'P6-2'!$E$2:$I$2,0),FALSE)</f>
        <v>46265</v>
      </c>
      <c r="F190" s="1536">
        <f>VLOOKUP($C190,'P6-2'!$E$3:$I$90,MATCH('P6-2'!$I$2,'P6-2'!$E$2:$I$2,0),FALSE)</f>
        <v>46273</v>
      </c>
      <c r="G190" s="1537">
        <f>VLOOKUP($C190,'P6-2'!$E$3:$I$90,3,FALSE)</f>
        <v>7</v>
      </c>
      <c r="H190" s="1538">
        <f>'P6-2'!B80</f>
        <v>1</v>
      </c>
      <c r="I190" s="1538" t="str">
        <f>'P6-2'!C80</f>
        <v>Gbl.</v>
      </c>
      <c r="J190" s="1539">
        <f>IFERROR($K190/$H190,0)</f>
        <v>112</v>
      </c>
      <c r="K190" s="1538">
        <f>'P6-2'!D80</f>
        <v>112</v>
      </c>
      <c r="L190" s="1540">
        <f>IFERROR($K190/$K$9,0)</f>
        <v>1.3731197389678009E-2</v>
      </c>
      <c r="M190" s="1457" t="s">
        <v>1862</v>
      </c>
      <c r="N190" s="1457"/>
      <c r="O190" s="1541">
        <f>IFERROR(SUMIF('ACTIVITI_PLAN (LB0)'!$B:$B,$C190,'ACTIVITI_PLAN (LB0)'!N:N)/$K190+N190,0)</f>
        <v>0</v>
      </c>
      <c r="P190" s="1541">
        <f>IFERROR(SUMIF('ACTIVITI_PLAN (LB0)'!$B:$B,$C190,'ACTIVITI_PLAN (LB0)'!O:O)/$K190+O190,0)</f>
        <v>0</v>
      </c>
      <c r="Q190" s="1541">
        <f>IFERROR(SUMIF('ACTIVITI_PLAN (LB0)'!$B:$B,$C190,'ACTIVITI_PLAN (LB0)'!P:P)/$K190+P190,0)</f>
        <v>0</v>
      </c>
      <c r="R190" s="1541">
        <f>IFERROR(SUMIF('ACTIVITI_PLAN (LB0)'!$B:$B,$C190,'ACTIVITI_PLAN (LB0)'!Q:Q)/$K190+Q190,0)</f>
        <v>0</v>
      </c>
      <c r="S190" s="1541">
        <f>IFERROR(SUMIF('ACTIVITI_PLAN (LB0)'!$B:$B,$C190,'ACTIVITI_PLAN (LB0)'!R:R)/$K190+R190,0)</f>
        <v>0</v>
      </c>
      <c r="T190" s="1541">
        <f>IFERROR(SUMIF('ACTIVITI_PLAN (LB0)'!$B:$B,$C190,'ACTIVITI_PLAN (LB0)'!S:S)/$K190+S190,0)</f>
        <v>0</v>
      </c>
      <c r="U190" s="1541">
        <f>IFERROR(SUMIF('ACTIVITI_PLAN (LB0)'!$B:$B,$C190,'ACTIVITI_PLAN (LB0)'!T:T)/$K190+T190,0)</f>
        <v>0</v>
      </c>
      <c r="V190" s="1541">
        <f>IFERROR(SUMIF('ACTIVITI_PLAN (LB0)'!$B:$B,$C190,'ACTIVITI_PLAN (LB0)'!U:U)/$K190+U190,0)</f>
        <v>0</v>
      </c>
      <c r="W190" s="1541">
        <f>IFERROR(SUMIF('ACTIVITI_PLAN (LB0)'!$B:$B,$C190,'ACTIVITI_PLAN (LB0)'!V:V)/$K190+V190,0)</f>
        <v>0</v>
      </c>
      <c r="X190" s="1541">
        <f>IFERROR(SUMIF('ACTIVITI_PLAN (LB0)'!$B:$B,$C190,'ACTIVITI_PLAN (LB0)'!W:W)/$K190+W190,0)</f>
        <v>0.44444444444444448</v>
      </c>
      <c r="Y190" s="1541">
        <f>IFERROR(SUMIF('ACTIVITI_PLAN (LB0)'!$B:$B,$C190,'ACTIVITI_PLAN (LB0)'!X:X)/$K190+X190,0)</f>
        <v>1</v>
      </c>
      <c r="Z190" s="1541">
        <f>IFERROR(SUMIF('ACTIVITI_PLAN (LB0)'!$B:$B,$C190,'ACTIVITI_PLAN (LB0)'!Y:Y)/$K190+Y190,0)</f>
        <v>1</v>
      </c>
      <c r="AA190" s="1541">
        <f>IFERROR(SUMIF('ACTIVITI_PLAN (LB0)'!$B:$B,$C190,'ACTIVITI_PLAN (LB0)'!Z:Z)/$K190+Z190,0)</f>
        <v>1</v>
      </c>
      <c r="AB190" s="1541">
        <f>IFERROR(SUMIF('ACTIVITI_PLAN (LB0)'!$B:$B,$C190,'ACTIVITI_PLAN (LB0)'!AA:AA)/$K190+AA190,0)</f>
        <v>1</v>
      </c>
      <c r="AC190" s="1541">
        <f>IFERROR(SUMIF('ACTIVITI_PLAN (LB0)'!$B:$B,$C190,'ACTIVITI_PLAN (LB0)'!AB:AB)/$K190+AB190,0)</f>
        <v>1</v>
      </c>
      <c r="AD190" s="1541">
        <f>IFERROR(SUMIF('ACTIVITI_PLAN (LB0)'!$B:$B,$C190,'ACTIVITI_PLAN (LB0)'!AC:AC)/$K190+AC190,0)</f>
        <v>1</v>
      </c>
      <c r="AE190" s="1541">
        <f>IFERROR(SUMIF('ACTIVITI_PLAN (LB0)'!$B:$B,$C190,'ACTIVITI_PLAN (LB0)'!AD:AD)/$K190+AD190,0)</f>
        <v>1</v>
      </c>
      <c r="AF190" s="1541">
        <f>IFERROR(SUMIF('ACTIVITI_PLAN (LB0)'!$B:$B,$C190,'ACTIVITI_PLAN (LB0)'!AE:AE)/$K190+AE190,0)</f>
        <v>1</v>
      </c>
    </row>
    <row r="191" spans="1:32">
      <c r="A191" s="1577"/>
      <c r="B191" s="1578"/>
      <c r="C191" s="1577"/>
      <c r="D191" s="1577"/>
      <c r="E191" s="1579"/>
      <c r="F191" s="1579"/>
      <c r="G191" s="1580"/>
      <c r="H191" s="1581"/>
      <c r="I191" s="1581"/>
      <c r="J191" s="1582"/>
      <c r="K191" s="1581"/>
      <c r="L191" s="1583"/>
      <c r="M191" s="1584" t="s">
        <v>1811</v>
      </c>
      <c r="N191" s="1584"/>
      <c r="O191" s="1584">
        <f>IFERROR(MIN(1,METRADO!Q191/METRADO!$G190),0)</f>
        <v>0</v>
      </c>
      <c r="P191" s="1584">
        <f>IFERROR(MIN(1,METRADO!R191/METRADO!$G190),0)</f>
        <v>0</v>
      </c>
      <c r="Q191" s="1584">
        <f>IFERROR(MIN(1,METRADO!S191/METRADO!$G190),0)</f>
        <v>0</v>
      </c>
      <c r="R191" s="1584">
        <f>IFERROR(MIN(1,METRADO!T191/METRADO!$G190),0)</f>
        <v>0</v>
      </c>
      <c r="S191" s="1584">
        <f>IFERROR(MIN(1,METRADO!U191/METRADO!$G190),0)</f>
        <v>0</v>
      </c>
      <c r="T191" s="1584">
        <f>IFERROR(MIN(1,METRADO!V191/METRADO!$G190),0)</f>
        <v>0</v>
      </c>
      <c r="U191" s="1584">
        <f>IFERROR(MIN(1,METRADO!W191/METRADO!$G190),0)</f>
        <v>0</v>
      </c>
      <c r="V191" s="1584">
        <f>IFERROR(MIN(1,METRADO!X191/METRADO!$G190),0)</f>
        <v>0</v>
      </c>
      <c r="W191" s="1584">
        <f>IFERROR(MIN(1,METRADO!Y191/METRADO!$G190),0)</f>
        <v>0</v>
      </c>
      <c r="X191" s="1584">
        <f>IFERROR(MIN(1,METRADO!Z191/METRADO!$G190),0)</f>
        <v>0</v>
      </c>
      <c r="Y191" s="1584">
        <f>IFERROR(MIN(1,METRADO!AA191/METRADO!$G190),0)</f>
        <v>0</v>
      </c>
      <c r="Z191" s="1584">
        <f>IFERROR(MIN(1,METRADO!AB191/METRADO!$G190),0)</f>
        <v>0</v>
      </c>
      <c r="AA191" s="1584">
        <f>IFERROR(MIN(1,METRADO!AC191/METRADO!$G190),0)</f>
        <v>0</v>
      </c>
      <c r="AB191" s="1584">
        <f>IFERROR(MIN(1,METRADO!AD191/METRADO!$G190),0)</f>
        <v>0</v>
      </c>
      <c r="AC191" s="1584">
        <f>IFERROR(MIN(1,METRADO!AE191/METRADO!$G190),0)</f>
        <v>0</v>
      </c>
      <c r="AD191" s="1584">
        <f>IFERROR(MIN(1,METRADO!AF191/METRADO!$G190),0)</f>
        <v>0</v>
      </c>
      <c r="AE191" s="1584">
        <f>IFERROR(MIN(1,METRADO!AG191/METRADO!$G190),0)</f>
        <v>0</v>
      </c>
      <c r="AF191" s="1584">
        <f>IFERROR(MIN(1,METRADO!AH191/METRADO!$G190),0)</f>
        <v>0</v>
      </c>
    </row>
    <row r="192" spans="1:32" ht="24">
      <c r="A192" s="1534"/>
      <c r="B192" s="1535">
        <f>MAX(O193:AF193)</f>
        <v>0</v>
      </c>
      <c r="C192" s="1534" t="str">
        <f>'P6-2'!E81</f>
        <v>A1790</v>
      </c>
      <c r="D192" s="1449" t="str">
        <f>'P6-2'!F81</f>
        <v>Tarjetas de comunicación DeviceNet compatibles con VFDs existentes de bombas de dosificación de floculante</v>
      </c>
      <c r="E192" s="1536">
        <f>VLOOKUP($C192,'P6-2'!$E$3:$I$90,MATCH('P6-2'!$H$2,'P6-2'!$E$2:$I$2,0),FALSE)</f>
        <v>46274</v>
      </c>
      <c r="F192" s="1536">
        <f>VLOOKUP($C192,'P6-2'!$E$3:$I$90,MATCH('P6-2'!$I$2,'P6-2'!$E$2:$I$2,0),FALSE)</f>
        <v>46274</v>
      </c>
      <c r="G192" s="1537">
        <f>VLOOKUP($C192,'P6-2'!$E$3:$I$90,3,FALSE)</f>
        <v>1</v>
      </c>
      <c r="H192" s="1538">
        <f>'P6-2'!B81</f>
        <v>5</v>
      </c>
      <c r="I192" s="1538" t="str">
        <f>'P6-2'!C81</f>
        <v>UND</v>
      </c>
      <c r="J192" s="1539">
        <f>IFERROR($K192/$H192,0)</f>
        <v>3.3600000000000003</v>
      </c>
      <c r="K192" s="1538">
        <f>'P6-2'!D81</f>
        <v>16.8</v>
      </c>
      <c r="L192" s="1540">
        <f>IFERROR($K192/$K$9,0)</f>
        <v>2.0596796084517014E-3</v>
      </c>
      <c r="M192" s="1457" t="s">
        <v>1862</v>
      </c>
      <c r="N192" s="1457"/>
      <c r="O192" s="1541">
        <f>IFERROR(SUMIF('ACTIVITI_PLAN (LB0)'!$B:$B,$C192,'ACTIVITI_PLAN (LB0)'!N:N)/$K192+N192,0)</f>
        <v>0</v>
      </c>
      <c r="P192" s="1541">
        <f>IFERROR(SUMIF('ACTIVITI_PLAN (LB0)'!$B:$B,$C192,'ACTIVITI_PLAN (LB0)'!O:O)/$K192+O192,0)</f>
        <v>0</v>
      </c>
      <c r="Q192" s="1541">
        <f>IFERROR(SUMIF('ACTIVITI_PLAN (LB0)'!$B:$B,$C192,'ACTIVITI_PLAN (LB0)'!P:P)/$K192+P192,0)</f>
        <v>0</v>
      </c>
      <c r="R192" s="1541">
        <f>IFERROR(SUMIF('ACTIVITI_PLAN (LB0)'!$B:$B,$C192,'ACTIVITI_PLAN (LB0)'!Q:Q)/$K192+Q192,0)</f>
        <v>0</v>
      </c>
      <c r="S192" s="1541">
        <f>IFERROR(SUMIF('ACTIVITI_PLAN (LB0)'!$B:$B,$C192,'ACTIVITI_PLAN (LB0)'!R:R)/$K192+R192,0)</f>
        <v>0</v>
      </c>
      <c r="T192" s="1541">
        <f>IFERROR(SUMIF('ACTIVITI_PLAN (LB0)'!$B:$B,$C192,'ACTIVITI_PLAN (LB0)'!S:S)/$K192+S192,0)</f>
        <v>0</v>
      </c>
      <c r="U192" s="1541">
        <f>IFERROR(SUMIF('ACTIVITI_PLAN (LB0)'!$B:$B,$C192,'ACTIVITI_PLAN (LB0)'!T:T)/$K192+T192,0)</f>
        <v>0</v>
      </c>
      <c r="V192" s="1541">
        <f>IFERROR(SUMIF('ACTIVITI_PLAN (LB0)'!$B:$B,$C192,'ACTIVITI_PLAN (LB0)'!U:U)/$K192+U192,0)</f>
        <v>0</v>
      </c>
      <c r="W192" s="1541">
        <f>IFERROR(SUMIF('ACTIVITI_PLAN (LB0)'!$B:$B,$C192,'ACTIVITI_PLAN (LB0)'!V:V)/$K192+V192,0)</f>
        <v>0</v>
      </c>
      <c r="X192" s="1541">
        <f>IFERROR(SUMIF('ACTIVITI_PLAN (LB0)'!$B:$B,$C192,'ACTIVITI_PLAN (LB0)'!W:W)/$K192+W192,0)</f>
        <v>0</v>
      </c>
      <c r="Y192" s="1541">
        <f>IFERROR(SUMIF('ACTIVITI_PLAN (LB0)'!$B:$B,$C192,'ACTIVITI_PLAN (LB0)'!X:X)/$K192+X192,0)</f>
        <v>1</v>
      </c>
      <c r="Z192" s="1541">
        <f>IFERROR(SUMIF('ACTIVITI_PLAN (LB0)'!$B:$B,$C192,'ACTIVITI_PLAN (LB0)'!Y:Y)/$K192+Y192,0)</f>
        <v>1</v>
      </c>
      <c r="AA192" s="1541">
        <f>IFERROR(SUMIF('ACTIVITI_PLAN (LB0)'!$B:$B,$C192,'ACTIVITI_PLAN (LB0)'!Z:Z)/$K192+Z192,0)</f>
        <v>1</v>
      </c>
      <c r="AB192" s="1541">
        <f>IFERROR(SUMIF('ACTIVITI_PLAN (LB0)'!$B:$B,$C192,'ACTIVITI_PLAN (LB0)'!AA:AA)/$K192+AA192,0)</f>
        <v>1</v>
      </c>
      <c r="AC192" s="1541">
        <f>IFERROR(SUMIF('ACTIVITI_PLAN (LB0)'!$B:$B,$C192,'ACTIVITI_PLAN (LB0)'!AB:AB)/$K192+AB192,0)</f>
        <v>1</v>
      </c>
      <c r="AD192" s="1541">
        <f>IFERROR(SUMIF('ACTIVITI_PLAN (LB0)'!$B:$B,$C192,'ACTIVITI_PLAN (LB0)'!AC:AC)/$K192+AC192,0)</f>
        <v>1</v>
      </c>
      <c r="AE192" s="1541">
        <f>IFERROR(SUMIF('ACTIVITI_PLAN (LB0)'!$B:$B,$C192,'ACTIVITI_PLAN (LB0)'!AD:AD)/$K192+AD192,0)</f>
        <v>1</v>
      </c>
      <c r="AF192" s="1541">
        <f>IFERROR(SUMIF('ACTIVITI_PLAN (LB0)'!$B:$B,$C192,'ACTIVITI_PLAN (LB0)'!AE:AE)/$K192+AE192,0)</f>
        <v>1</v>
      </c>
    </row>
    <row r="193" spans="1:32">
      <c r="A193" s="1577"/>
      <c r="B193" s="1578"/>
      <c r="C193" s="1577"/>
      <c r="D193" s="1577"/>
      <c r="E193" s="1579"/>
      <c r="F193" s="1579"/>
      <c r="G193" s="1580"/>
      <c r="H193" s="1581"/>
      <c r="I193" s="1581"/>
      <c r="J193" s="1582"/>
      <c r="K193" s="1581"/>
      <c r="L193" s="1583"/>
      <c r="M193" s="1584" t="s">
        <v>1811</v>
      </c>
      <c r="N193" s="1584"/>
      <c r="O193" s="1584">
        <f>IFERROR(MIN(1,METRADO!Q193/METRADO!$G192),0)</f>
        <v>0</v>
      </c>
      <c r="P193" s="1584">
        <f>IFERROR(MIN(1,METRADO!R193/METRADO!$G192),0)</f>
        <v>0</v>
      </c>
      <c r="Q193" s="1584">
        <f>IFERROR(MIN(1,METRADO!S193/METRADO!$G192),0)</f>
        <v>0</v>
      </c>
      <c r="R193" s="1584">
        <f>IFERROR(MIN(1,METRADO!T193/METRADO!$G192),0)</f>
        <v>0</v>
      </c>
      <c r="S193" s="1584">
        <f>IFERROR(MIN(1,METRADO!U193/METRADO!$G192),0)</f>
        <v>0</v>
      </c>
      <c r="T193" s="1584">
        <f>IFERROR(MIN(1,METRADO!V193/METRADO!$G192),0)</f>
        <v>0</v>
      </c>
      <c r="U193" s="1584">
        <f>IFERROR(MIN(1,METRADO!W193/METRADO!$G192),0)</f>
        <v>0</v>
      </c>
      <c r="V193" s="1584">
        <f>IFERROR(MIN(1,METRADO!X193/METRADO!$G192),0)</f>
        <v>0</v>
      </c>
      <c r="W193" s="1584">
        <f>IFERROR(MIN(1,METRADO!Y193/METRADO!$G192),0)</f>
        <v>0</v>
      </c>
      <c r="X193" s="1584">
        <f>IFERROR(MIN(1,METRADO!Z193/METRADO!$G192),0)</f>
        <v>0</v>
      </c>
      <c r="Y193" s="1584">
        <f>IFERROR(MIN(1,METRADO!AA193/METRADO!$G192),0)</f>
        <v>0</v>
      </c>
      <c r="Z193" s="1584">
        <f>IFERROR(MIN(1,METRADO!AB193/METRADO!$G192),0)</f>
        <v>0</v>
      </c>
      <c r="AA193" s="1584">
        <f>IFERROR(MIN(1,METRADO!AC193/METRADO!$G192),0)</f>
        <v>0</v>
      </c>
      <c r="AB193" s="1584">
        <f>IFERROR(MIN(1,METRADO!AD193/METRADO!$G192),0)</f>
        <v>0</v>
      </c>
      <c r="AC193" s="1584">
        <f>IFERROR(MIN(1,METRADO!AE193/METRADO!$G192),0)</f>
        <v>0</v>
      </c>
      <c r="AD193" s="1584">
        <f>IFERROR(MIN(1,METRADO!AF193/METRADO!$G192),0)</f>
        <v>0</v>
      </c>
      <c r="AE193" s="1584">
        <f>IFERROR(MIN(1,METRADO!AG193/METRADO!$G192),0)</f>
        <v>0</v>
      </c>
      <c r="AF193" s="1584">
        <f>IFERROR(MIN(1,METRADO!AH193/METRADO!$G192),0)</f>
        <v>0</v>
      </c>
    </row>
    <row r="194" spans="1:32" s="1250" customFormat="1">
      <c r="A194" s="1585"/>
      <c r="B194" s="1586"/>
      <c r="C194" s="1585"/>
      <c r="D194" s="1587" t="s">
        <v>341</v>
      </c>
      <c r="E194" s="1588"/>
      <c r="F194" s="1588"/>
      <c r="G194" s="1589"/>
      <c r="H194" s="1589"/>
      <c r="I194" s="1590"/>
      <c r="J194" s="1591"/>
      <c r="K194" s="1589"/>
      <c r="L194" s="1592"/>
      <c r="M194" s="1593"/>
      <c r="N194" s="1593"/>
      <c r="O194" s="1594"/>
      <c r="P194" s="1594"/>
      <c r="Q194" s="1594"/>
      <c r="R194" s="1594"/>
      <c r="S194" s="1594"/>
      <c r="T194" s="1594"/>
      <c r="U194" s="1594"/>
      <c r="V194" s="1594"/>
      <c r="W194" s="1594"/>
      <c r="X194" s="1594"/>
      <c r="Y194" s="1594"/>
      <c r="Z194" s="1594"/>
      <c r="AA194" s="1594"/>
      <c r="AB194" s="1594"/>
      <c r="AC194" s="1594"/>
      <c r="AD194" s="1594"/>
      <c r="AE194" s="1594"/>
      <c r="AF194" s="1594"/>
    </row>
    <row r="195" spans="1:32" ht="24">
      <c r="A195" s="1534"/>
      <c r="B195" s="1535">
        <f>MAX(O196:AF196)</f>
        <v>0</v>
      </c>
      <c r="C195" s="1534" t="str">
        <f>'P6-2'!E82</f>
        <v>A1800</v>
      </c>
      <c r="D195" s="1449" t="str">
        <f>'P6-2'!F82</f>
        <v>Tubo de acero galvanizado RGS con revestimiento PVC, longitud 3 m (10 ft) - Ø 3/4"</v>
      </c>
      <c r="E195" s="1536">
        <f>VLOOKUP($C195,'P6-2'!$E$3:$I$90,MATCH('P6-2'!$H$2,'P6-2'!$E$2:$I$2,0),FALSE)</f>
        <v>46244</v>
      </c>
      <c r="F195" s="1536">
        <f>VLOOKUP($C195,'P6-2'!$E$3:$I$90,MATCH('P6-2'!$I$2,'P6-2'!$E$2:$I$2,0),FALSE)</f>
        <v>46248</v>
      </c>
      <c r="G195" s="1537">
        <f>VLOOKUP($C195,'P6-2'!$E$3:$I$90,3,FALSE)</f>
        <v>5</v>
      </c>
      <c r="H195" s="1538">
        <f>'P6-2'!B82</f>
        <v>80</v>
      </c>
      <c r="I195" s="1538" t="str">
        <f>'P6-2'!C82</f>
        <v>UND</v>
      </c>
      <c r="J195" s="1539">
        <f>IFERROR($K195/$H195,0)</f>
        <v>1.1199999999999999</v>
      </c>
      <c r="K195" s="1538">
        <f>'P6-2'!D82</f>
        <v>89.6</v>
      </c>
      <c r="L195" s="1540">
        <f>IFERROR($K195/$K$9,0)</f>
        <v>1.0984957911742407E-2</v>
      </c>
      <c r="M195" s="1457" t="s">
        <v>1862</v>
      </c>
      <c r="N195" s="1457"/>
      <c r="O195" s="1541">
        <f>IFERROR(SUMIF('ACTIVITI_PLAN (LB0)'!$B:$B,$C195,'ACTIVITI_PLAN (LB0)'!N:N)/$K195+N195,0)</f>
        <v>0</v>
      </c>
      <c r="P195" s="1541">
        <f>IFERROR(SUMIF('ACTIVITI_PLAN (LB0)'!$B:$B,$C195,'ACTIVITI_PLAN (LB0)'!O:O)/$K195+O195,0)</f>
        <v>0</v>
      </c>
      <c r="Q195" s="1541">
        <f>IFERROR(SUMIF('ACTIVITI_PLAN (LB0)'!$B:$B,$C195,'ACTIVITI_PLAN (LB0)'!P:P)/$K195+P195,0)</f>
        <v>0</v>
      </c>
      <c r="R195" s="1541">
        <f>IFERROR(SUMIF('ACTIVITI_PLAN (LB0)'!$B:$B,$C195,'ACTIVITI_PLAN (LB0)'!Q:Q)/$K195+Q195,0)</f>
        <v>0</v>
      </c>
      <c r="S195" s="1541">
        <f>IFERROR(SUMIF('ACTIVITI_PLAN (LB0)'!$B:$B,$C195,'ACTIVITI_PLAN (LB0)'!R:R)/$K195+R195,0)</f>
        <v>0</v>
      </c>
      <c r="T195" s="1541">
        <f>IFERROR(SUMIF('ACTIVITI_PLAN (LB0)'!$B:$B,$C195,'ACTIVITI_PLAN (LB0)'!S:S)/$K195+S195,0)</f>
        <v>0</v>
      </c>
      <c r="U195" s="1541">
        <f>IFERROR(SUMIF('ACTIVITI_PLAN (LB0)'!$B:$B,$C195,'ACTIVITI_PLAN (LB0)'!T:T)/$K195+T195,0)</f>
        <v>0.79999999999999993</v>
      </c>
      <c r="V195" s="1541">
        <f>IFERROR(SUMIF('ACTIVITI_PLAN (LB0)'!$B:$B,$C195,'ACTIVITI_PLAN (LB0)'!U:U)/$K195+U195,0)</f>
        <v>0.99999999999999989</v>
      </c>
      <c r="W195" s="1541">
        <f>IFERROR(SUMIF('ACTIVITI_PLAN (LB0)'!$B:$B,$C195,'ACTIVITI_PLAN (LB0)'!V:V)/$K195+V195,0)</f>
        <v>0.99999999999999989</v>
      </c>
      <c r="X195" s="1541">
        <f>IFERROR(SUMIF('ACTIVITI_PLAN (LB0)'!$B:$B,$C195,'ACTIVITI_PLAN (LB0)'!W:W)/$K195+W195,0)</f>
        <v>0.99999999999999989</v>
      </c>
      <c r="Y195" s="1541">
        <f>IFERROR(SUMIF('ACTIVITI_PLAN (LB0)'!$B:$B,$C195,'ACTIVITI_PLAN (LB0)'!X:X)/$K195+X195,0)</f>
        <v>0.99999999999999989</v>
      </c>
      <c r="Z195" s="1541">
        <f>IFERROR(SUMIF('ACTIVITI_PLAN (LB0)'!$B:$B,$C195,'ACTIVITI_PLAN (LB0)'!Y:Y)/$K195+Y195,0)</f>
        <v>0.99999999999999989</v>
      </c>
      <c r="AA195" s="1541">
        <f>IFERROR(SUMIF('ACTIVITI_PLAN (LB0)'!$B:$B,$C195,'ACTIVITI_PLAN (LB0)'!Z:Z)/$K195+Z195,0)</f>
        <v>0.99999999999999989</v>
      </c>
      <c r="AB195" s="1541">
        <f>IFERROR(SUMIF('ACTIVITI_PLAN (LB0)'!$B:$B,$C195,'ACTIVITI_PLAN (LB0)'!AA:AA)/$K195+AA195,0)</f>
        <v>0.99999999999999989</v>
      </c>
      <c r="AC195" s="1541">
        <f>IFERROR(SUMIF('ACTIVITI_PLAN (LB0)'!$B:$B,$C195,'ACTIVITI_PLAN (LB0)'!AB:AB)/$K195+AB195,0)</f>
        <v>0.99999999999999989</v>
      </c>
      <c r="AD195" s="1541">
        <f>IFERROR(SUMIF('ACTIVITI_PLAN (LB0)'!$B:$B,$C195,'ACTIVITI_PLAN (LB0)'!AC:AC)/$K195+AC195,0)</f>
        <v>0.99999999999999989</v>
      </c>
      <c r="AE195" s="1541">
        <f>IFERROR(SUMIF('ACTIVITI_PLAN (LB0)'!$B:$B,$C195,'ACTIVITI_PLAN (LB0)'!AD:AD)/$K195+AD195,0)</f>
        <v>0.99999999999999989</v>
      </c>
      <c r="AF195" s="1541">
        <f>IFERROR(SUMIF('ACTIVITI_PLAN (LB0)'!$B:$B,$C195,'ACTIVITI_PLAN (LB0)'!AE:AE)/$K195+AE195,0)</f>
        <v>0.99999999999999989</v>
      </c>
    </row>
    <row r="196" spans="1:32">
      <c r="A196" s="1577"/>
      <c r="B196" s="1578"/>
      <c r="C196" s="1577"/>
      <c r="D196" s="1577"/>
      <c r="E196" s="1579"/>
      <c r="F196" s="1579"/>
      <c r="G196" s="1580"/>
      <c r="H196" s="1581"/>
      <c r="I196" s="1581"/>
      <c r="J196" s="1582"/>
      <c r="K196" s="1581"/>
      <c r="L196" s="1583"/>
      <c r="M196" s="1584" t="s">
        <v>1811</v>
      </c>
      <c r="N196" s="1584"/>
      <c r="O196" s="1584">
        <f>IFERROR(MIN(1,METRADO!Q196/METRADO!$G195),0)</f>
        <v>0</v>
      </c>
      <c r="P196" s="1584">
        <f>IFERROR(MIN(1,METRADO!R196/METRADO!$G195),0)</f>
        <v>0</v>
      </c>
      <c r="Q196" s="1584">
        <f>IFERROR(MIN(1,METRADO!S196/METRADO!$G195),0)</f>
        <v>0</v>
      </c>
      <c r="R196" s="1584">
        <f>IFERROR(MIN(1,METRADO!T196/METRADO!$G195),0)</f>
        <v>0</v>
      </c>
      <c r="S196" s="1584">
        <f>IFERROR(MIN(1,METRADO!U196/METRADO!$G195),0)</f>
        <v>0</v>
      </c>
      <c r="T196" s="1584">
        <f>IFERROR(MIN(1,METRADO!V196/METRADO!$G195),0)</f>
        <v>0</v>
      </c>
      <c r="U196" s="1584">
        <f>IFERROR(MIN(1,METRADO!W196/METRADO!$G195),0)</f>
        <v>0</v>
      </c>
      <c r="V196" s="1584">
        <f>IFERROR(MIN(1,METRADO!X196/METRADO!$G195),0)</f>
        <v>0</v>
      </c>
      <c r="W196" s="1584">
        <f>IFERROR(MIN(1,METRADO!Y196/METRADO!$G195),0)</f>
        <v>0</v>
      </c>
      <c r="X196" s="1584">
        <f>IFERROR(MIN(1,METRADO!Z196/METRADO!$G195),0)</f>
        <v>0</v>
      </c>
      <c r="Y196" s="1584">
        <f>IFERROR(MIN(1,METRADO!AA196/METRADO!$G195),0)</f>
        <v>0</v>
      </c>
      <c r="Z196" s="1584">
        <f>IFERROR(MIN(1,METRADO!AB196/METRADO!$G195),0)</f>
        <v>0</v>
      </c>
      <c r="AA196" s="1584">
        <f>IFERROR(MIN(1,METRADO!AC196/METRADO!$G195),0)</f>
        <v>0</v>
      </c>
      <c r="AB196" s="1584">
        <f>IFERROR(MIN(1,METRADO!AD196/METRADO!$G195),0)</f>
        <v>0</v>
      </c>
      <c r="AC196" s="1584">
        <f>IFERROR(MIN(1,METRADO!AE196/METRADO!$G195),0)</f>
        <v>0</v>
      </c>
      <c r="AD196" s="1584">
        <f>IFERROR(MIN(1,METRADO!AF196/METRADO!$G195),0)</f>
        <v>0</v>
      </c>
      <c r="AE196" s="1584">
        <f>IFERROR(MIN(1,METRADO!AG196/METRADO!$G195),0)</f>
        <v>0</v>
      </c>
      <c r="AF196" s="1584">
        <f>IFERROR(MIN(1,METRADO!AH196/METRADO!$G195),0)</f>
        <v>0</v>
      </c>
    </row>
    <row r="197" spans="1:32" ht="24">
      <c r="A197" s="1534"/>
      <c r="B197" s="1535">
        <f>MAX(O198:AF198)</f>
        <v>0</v>
      </c>
      <c r="C197" s="1534" t="str">
        <f>'P6-2'!E83</f>
        <v>A1810</v>
      </c>
      <c r="D197" s="1449" t="str">
        <f>'P6-2'!F83</f>
        <v>Suministro, montaje e instalación de tubería conduit flexible de acero recubierto C/PVC - Ø 3/4"</v>
      </c>
      <c r="E197" s="1536">
        <f>VLOOKUP($C197,'P6-2'!$E$3:$I$90,MATCH('P6-2'!$H$2,'P6-2'!$E$2:$I$2,0),FALSE)</f>
        <v>46251</v>
      </c>
      <c r="F197" s="1536">
        <f>VLOOKUP($C197,'P6-2'!$E$3:$I$90,MATCH('P6-2'!$I$2,'P6-2'!$E$2:$I$2,0),FALSE)</f>
        <v>46254</v>
      </c>
      <c r="G197" s="1537">
        <f>VLOOKUP($C197,'P6-2'!$E$3:$I$90,3,FALSE)</f>
        <v>4</v>
      </c>
      <c r="H197" s="1538">
        <f>'P6-2'!B83</f>
        <v>60</v>
      </c>
      <c r="I197" s="1538" t="str">
        <f>'P6-2'!C83</f>
        <v>m</v>
      </c>
      <c r="J197" s="1539">
        <f>IFERROR($K197/$H197,0)</f>
        <v>1.6</v>
      </c>
      <c r="K197" s="1538">
        <f>'P6-2'!D83</f>
        <v>96</v>
      </c>
      <c r="L197" s="1540">
        <f>IFERROR($K197/$K$9,0)</f>
        <v>1.1769597762581151E-2</v>
      </c>
      <c r="M197" s="1457" t="s">
        <v>1862</v>
      </c>
      <c r="N197" s="1457"/>
      <c r="O197" s="1541">
        <f>IFERROR(SUMIF('ACTIVITI_PLAN (LB0)'!$B:$B,$C197,'ACTIVITI_PLAN (LB0)'!N:N)/$K197+N197,0)</f>
        <v>0</v>
      </c>
      <c r="P197" s="1541">
        <f>IFERROR(SUMIF('ACTIVITI_PLAN (LB0)'!$B:$B,$C197,'ACTIVITI_PLAN (LB0)'!O:O)/$K197+O197,0)</f>
        <v>0</v>
      </c>
      <c r="Q197" s="1541">
        <f>IFERROR(SUMIF('ACTIVITI_PLAN (LB0)'!$B:$B,$C197,'ACTIVITI_PLAN (LB0)'!P:P)/$K197+P197,0)</f>
        <v>0</v>
      </c>
      <c r="R197" s="1541">
        <f>IFERROR(SUMIF('ACTIVITI_PLAN (LB0)'!$B:$B,$C197,'ACTIVITI_PLAN (LB0)'!Q:Q)/$K197+Q197,0)</f>
        <v>0</v>
      </c>
      <c r="S197" s="1541">
        <f>IFERROR(SUMIF('ACTIVITI_PLAN (LB0)'!$B:$B,$C197,'ACTIVITI_PLAN (LB0)'!R:R)/$K197+R197,0)</f>
        <v>0</v>
      </c>
      <c r="T197" s="1541">
        <f>IFERROR(SUMIF('ACTIVITI_PLAN (LB0)'!$B:$B,$C197,'ACTIVITI_PLAN (LB0)'!S:S)/$K197+S197,0)</f>
        <v>0</v>
      </c>
      <c r="U197" s="1541">
        <f>IFERROR(SUMIF('ACTIVITI_PLAN (LB0)'!$B:$B,$C197,'ACTIVITI_PLAN (LB0)'!T:T)/$K197+T197,0)</f>
        <v>0</v>
      </c>
      <c r="V197" s="1541">
        <f>IFERROR(SUMIF('ACTIVITI_PLAN (LB0)'!$B:$B,$C197,'ACTIVITI_PLAN (LB0)'!U:U)/$K197+U197,0)</f>
        <v>1</v>
      </c>
      <c r="W197" s="1541">
        <f>IFERROR(SUMIF('ACTIVITI_PLAN (LB0)'!$B:$B,$C197,'ACTIVITI_PLAN (LB0)'!V:V)/$K197+V197,0)</f>
        <v>1</v>
      </c>
      <c r="X197" s="1541">
        <f>IFERROR(SUMIF('ACTIVITI_PLAN (LB0)'!$B:$B,$C197,'ACTIVITI_PLAN (LB0)'!W:W)/$K197+W197,0)</f>
        <v>1</v>
      </c>
      <c r="Y197" s="1541">
        <f>IFERROR(SUMIF('ACTIVITI_PLAN (LB0)'!$B:$B,$C197,'ACTIVITI_PLAN (LB0)'!X:X)/$K197+X197,0)</f>
        <v>1</v>
      </c>
      <c r="Z197" s="1541">
        <f>IFERROR(SUMIF('ACTIVITI_PLAN (LB0)'!$B:$B,$C197,'ACTIVITI_PLAN (LB0)'!Y:Y)/$K197+Y197,0)</f>
        <v>1</v>
      </c>
      <c r="AA197" s="1541">
        <f>IFERROR(SUMIF('ACTIVITI_PLAN (LB0)'!$B:$B,$C197,'ACTIVITI_PLAN (LB0)'!Z:Z)/$K197+Z197,0)</f>
        <v>1</v>
      </c>
      <c r="AB197" s="1541">
        <f>IFERROR(SUMIF('ACTIVITI_PLAN (LB0)'!$B:$B,$C197,'ACTIVITI_PLAN (LB0)'!AA:AA)/$K197+AA197,0)</f>
        <v>1</v>
      </c>
      <c r="AC197" s="1541">
        <f>IFERROR(SUMIF('ACTIVITI_PLAN (LB0)'!$B:$B,$C197,'ACTIVITI_PLAN (LB0)'!AB:AB)/$K197+AB197,0)</f>
        <v>1</v>
      </c>
      <c r="AD197" s="1541">
        <f>IFERROR(SUMIF('ACTIVITI_PLAN (LB0)'!$B:$B,$C197,'ACTIVITI_PLAN (LB0)'!AC:AC)/$K197+AC197,0)</f>
        <v>1</v>
      </c>
      <c r="AE197" s="1541">
        <f>IFERROR(SUMIF('ACTIVITI_PLAN (LB0)'!$B:$B,$C197,'ACTIVITI_PLAN (LB0)'!AD:AD)/$K197+AD197,0)</f>
        <v>1</v>
      </c>
      <c r="AF197" s="1541">
        <f>IFERROR(SUMIF('ACTIVITI_PLAN (LB0)'!$B:$B,$C197,'ACTIVITI_PLAN (LB0)'!AE:AE)/$K197+AE197,0)</f>
        <v>1</v>
      </c>
    </row>
    <row r="198" spans="1:32">
      <c r="A198" s="1577"/>
      <c r="B198" s="1578"/>
      <c r="C198" s="1577"/>
      <c r="D198" s="1577"/>
      <c r="E198" s="1579"/>
      <c r="F198" s="1579"/>
      <c r="G198" s="1580"/>
      <c r="H198" s="1581"/>
      <c r="I198" s="1581"/>
      <c r="J198" s="1582"/>
      <c r="K198" s="1581"/>
      <c r="L198" s="1583"/>
      <c r="M198" s="1584" t="s">
        <v>1811</v>
      </c>
      <c r="N198" s="1584"/>
      <c r="O198" s="1584">
        <f>IFERROR(MIN(1,METRADO!Q198/METRADO!$G197),0)</f>
        <v>0</v>
      </c>
      <c r="P198" s="1584">
        <f>IFERROR(MIN(1,METRADO!R198/METRADO!$G197),0)</f>
        <v>0</v>
      </c>
      <c r="Q198" s="1584">
        <f>IFERROR(MIN(1,METRADO!S198/METRADO!$G197),0)</f>
        <v>0</v>
      </c>
      <c r="R198" s="1584">
        <f>IFERROR(MIN(1,METRADO!T198/METRADO!$G197),0)</f>
        <v>0</v>
      </c>
      <c r="S198" s="1584">
        <f>IFERROR(MIN(1,METRADO!U198/METRADO!$G197),0)</f>
        <v>0</v>
      </c>
      <c r="T198" s="1584">
        <f>IFERROR(MIN(1,METRADO!V198/METRADO!$G197),0)</f>
        <v>0</v>
      </c>
      <c r="U198" s="1584">
        <f>IFERROR(MIN(1,METRADO!W198/METRADO!$G197),0)</f>
        <v>0</v>
      </c>
      <c r="V198" s="1584">
        <f>IFERROR(MIN(1,METRADO!X198/METRADO!$G197),0)</f>
        <v>0</v>
      </c>
      <c r="W198" s="1584">
        <f>IFERROR(MIN(1,METRADO!Y198/METRADO!$G197),0)</f>
        <v>0</v>
      </c>
      <c r="X198" s="1584">
        <f>IFERROR(MIN(1,METRADO!Z198/METRADO!$G197),0)</f>
        <v>0</v>
      </c>
      <c r="Y198" s="1584">
        <f>IFERROR(MIN(1,METRADO!AA198/METRADO!$G197),0)</f>
        <v>0</v>
      </c>
      <c r="Z198" s="1584">
        <f>IFERROR(MIN(1,METRADO!AB198/METRADO!$G197),0)</f>
        <v>0</v>
      </c>
      <c r="AA198" s="1584">
        <f>IFERROR(MIN(1,METRADO!AC198/METRADO!$G197),0)</f>
        <v>0</v>
      </c>
      <c r="AB198" s="1584">
        <f>IFERROR(MIN(1,METRADO!AD198/METRADO!$G197),0)</f>
        <v>0</v>
      </c>
      <c r="AC198" s="1584">
        <f>IFERROR(MIN(1,METRADO!AE198/METRADO!$G197),0)</f>
        <v>0</v>
      </c>
      <c r="AD198" s="1584">
        <f>IFERROR(MIN(1,METRADO!AF198/METRADO!$G197),0)</f>
        <v>0</v>
      </c>
      <c r="AE198" s="1584">
        <f>IFERROR(MIN(1,METRADO!AG198/METRADO!$G197),0)</f>
        <v>0</v>
      </c>
      <c r="AF198" s="1584">
        <f>IFERROR(MIN(1,METRADO!AH198/METRADO!$G197),0)</f>
        <v>0</v>
      </c>
    </row>
    <row r="199" spans="1:32" ht="24">
      <c r="A199" s="1534"/>
      <c r="B199" s="1535">
        <f>MAX(O200:AF200)</f>
        <v>0</v>
      </c>
      <c r="C199" s="1534" t="str">
        <f>'P6-2'!E84</f>
        <v>A1820</v>
      </c>
      <c r="D199" s="1449" t="str">
        <f>'P6-2'!F84</f>
        <v>Accesorios para conduits RGS (cajas condulet, uniones, bushings, abrazaderas, soportería), certificación UL</v>
      </c>
      <c r="E199" s="1536">
        <f>VLOOKUP($C199,'P6-2'!$E$3:$I$90,MATCH('P6-2'!$H$2,'P6-2'!$E$2:$I$2,0),FALSE)</f>
        <v>46255</v>
      </c>
      <c r="F199" s="1536">
        <f>VLOOKUP($C199,'P6-2'!$E$3:$I$90,MATCH('P6-2'!$I$2,'P6-2'!$E$2:$I$2,0),FALSE)</f>
        <v>46261</v>
      </c>
      <c r="G199" s="1537">
        <f>VLOOKUP($C199,'P6-2'!$E$3:$I$90,3,FALSE)</f>
        <v>5</v>
      </c>
      <c r="H199" s="1538">
        <f>'P6-2'!B84</f>
        <v>1</v>
      </c>
      <c r="I199" s="1538" t="str">
        <f>'P6-2'!C84</f>
        <v>Gbl.</v>
      </c>
      <c r="J199" s="1539">
        <f>IFERROR($K199/$H199,0)</f>
        <v>48</v>
      </c>
      <c r="K199" s="1538">
        <f>'P6-2'!D84</f>
        <v>48</v>
      </c>
      <c r="L199" s="1540">
        <f>IFERROR($K199/$K$9,0)</f>
        <v>5.8847988812905754E-3</v>
      </c>
      <c r="M199" s="1457" t="s">
        <v>1862</v>
      </c>
      <c r="N199" s="1457"/>
      <c r="O199" s="1541">
        <f>IFERROR(SUMIF('ACTIVITI_PLAN (LB0)'!$B:$B,$C199,'ACTIVITI_PLAN (LB0)'!N:N)/$K199+N199,0)</f>
        <v>0</v>
      </c>
      <c r="P199" s="1541">
        <f>IFERROR(SUMIF('ACTIVITI_PLAN (LB0)'!$B:$B,$C199,'ACTIVITI_PLAN (LB0)'!O:O)/$K199+O199,0)</f>
        <v>0</v>
      </c>
      <c r="Q199" s="1541">
        <f>IFERROR(SUMIF('ACTIVITI_PLAN (LB0)'!$B:$B,$C199,'ACTIVITI_PLAN (LB0)'!P:P)/$K199+P199,0)</f>
        <v>0</v>
      </c>
      <c r="R199" s="1541">
        <f>IFERROR(SUMIF('ACTIVITI_PLAN (LB0)'!$B:$B,$C199,'ACTIVITI_PLAN (LB0)'!Q:Q)/$K199+Q199,0)</f>
        <v>0</v>
      </c>
      <c r="S199" s="1541">
        <f>IFERROR(SUMIF('ACTIVITI_PLAN (LB0)'!$B:$B,$C199,'ACTIVITI_PLAN (LB0)'!R:R)/$K199+R199,0)</f>
        <v>0</v>
      </c>
      <c r="T199" s="1541">
        <f>IFERROR(SUMIF('ACTIVITI_PLAN (LB0)'!$B:$B,$C199,'ACTIVITI_PLAN (LB0)'!S:S)/$K199+S199,0)</f>
        <v>0</v>
      </c>
      <c r="U199" s="1541">
        <f>IFERROR(SUMIF('ACTIVITI_PLAN (LB0)'!$B:$B,$C199,'ACTIVITI_PLAN (LB0)'!T:T)/$K199+T199,0)</f>
        <v>0</v>
      </c>
      <c r="V199" s="1541">
        <f>IFERROR(SUMIF('ACTIVITI_PLAN (LB0)'!$B:$B,$C199,'ACTIVITI_PLAN (LB0)'!U:U)/$K199+U199,0)</f>
        <v>0</v>
      </c>
      <c r="W199" s="1541">
        <f>IFERROR(SUMIF('ACTIVITI_PLAN (LB0)'!$B:$B,$C199,'ACTIVITI_PLAN (LB0)'!V:V)/$K199+V199,0)</f>
        <v>1</v>
      </c>
      <c r="X199" s="1541">
        <f>IFERROR(SUMIF('ACTIVITI_PLAN (LB0)'!$B:$B,$C199,'ACTIVITI_PLAN (LB0)'!W:W)/$K199+W199,0)</f>
        <v>1</v>
      </c>
      <c r="Y199" s="1541">
        <f>IFERROR(SUMIF('ACTIVITI_PLAN (LB0)'!$B:$B,$C199,'ACTIVITI_PLAN (LB0)'!X:X)/$K199+X199,0)</f>
        <v>1</v>
      </c>
      <c r="Z199" s="1541">
        <f>IFERROR(SUMIF('ACTIVITI_PLAN (LB0)'!$B:$B,$C199,'ACTIVITI_PLAN (LB0)'!Y:Y)/$K199+Y199,0)</f>
        <v>1</v>
      </c>
      <c r="AA199" s="1541">
        <f>IFERROR(SUMIF('ACTIVITI_PLAN (LB0)'!$B:$B,$C199,'ACTIVITI_PLAN (LB0)'!Z:Z)/$K199+Z199,0)</f>
        <v>1</v>
      </c>
      <c r="AB199" s="1541">
        <f>IFERROR(SUMIF('ACTIVITI_PLAN (LB0)'!$B:$B,$C199,'ACTIVITI_PLAN (LB0)'!AA:AA)/$K199+AA199,0)</f>
        <v>1</v>
      </c>
      <c r="AC199" s="1541">
        <f>IFERROR(SUMIF('ACTIVITI_PLAN (LB0)'!$B:$B,$C199,'ACTIVITI_PLAN (LB0)'!AB:AB)/$K199+AB199,0)</f>
        <v>1</v>
      </c>
      <c r="AD199" s="1541">
        <f>IFERROR(SUMIF('ACTIVITI_PLAN (LB0)'!$B:$B,$C199,'ACTIVITI_PLAN (LB0)'!AC:AC)/$K199+AC199,0)</f>
        <v>1</v>
      </c>
      <c r="AE199" s="1541">
        <f>IFERROR(SUMIF('ACTIVITI_PLAN (LB0)'!$B:$B,$C199,'ACTIVITI_PLAN (LB0)'!AD:AD)/$K199+AD199,0)</f>
        <v>1</v>
      </c>
      <c r="AF199" s="1541">
        <f>IFERROR(SUMIF('ACTIVITI_PLAN (LB0)'!$B:$B,$C199,'ACTIVITI_PLAN (LB0)'!AE:AE)/$K199+AE199,0)</f>
        <v>1</v>
      </c>
    </row>
    <row r="200" spans="1:32">
      <c r="A200" s="1577"/>
      <c r="B200" s="1578"/>
      <c r="C200" s="1577"/>
      <c r="D200" s="1577"/>
      <c r="E200" s="1579"/>
      <c r="F200" s="1579"/>
      <c r="G200" s="1580"/>
      <c r="H200" s="1581"/>
      <c r="I200" s="1581"/>
      <c r="J200" s="1582"/>
      <c r="K200" s="1581"/>
      <c r="L200" s="1583"/>
      <c r="M200" s="1584" t="s">
        <v>1811</v>
      </c>
      <c r="N200" s="1584"/>
      <c r="O200" s="1584">
        <f>IFERROR(MIN(1,METRADO!Q200/METRADO!$G199),0)</f>
        <v>0</v>
      </c>
      <c r="P200" s="1584">
        <f>IFERROR(MIN(1,METRADO!R200/METRADO!$G199),0)</f>
        <v>0</v>
      </c>
      <c r="Q200" s="1584">
        <f>IFERROR(MIN(1,METRADO!S200/METRADO!$G199),0)</f>
        <v>0</v>
      </c>
      <c r="R200" s="1584">
        <f>IFERROR(MIN(1,METRADO!T200/METRADO!$G199),0)</f>
        <v>0</v>
      </c>
      <c r="S200" s="1584">
        <f>IFERROR(MIN(1,METRADO!U200/METRADO!$G199),0)</f>
        <v>0</v>
      </c>
      <c r="T200" s="1584">
        <f>IFERROR(MIN(1,METRADO!V200/METRADO!$G199),0)</f>
        <v>0</v>
      </c>
      <c r="U200" s="1584">
        <f>IFERROR(MIN(1,METRADO!W200/METRADO!$G199),0)</f>
        <v>0</v>
      </c>
      <c r="V200" s="1584">
        <f>IFERROR(MIN(1,METRADO!X200/METRADO!$G199),0)</f>
        <v>0</v>
      </c>
      <c r="W200" s="1584">
        <f>IFERROR(MIN(1,METRADO!Y200/METRADO!$G199),0)</f>
        <v>0</v>
      </c>
      <c r="X200" s="1584">
        <f>IFERROR(MIN(1,METRADO!Z200/METRADO!$G199),0)</f>
        <v>0</v>
      </c>
      <c r="Y200" s="1584">
        <f>IFERROR(MIN(1,METRADO!AA200/METRADO!$G199),0)</f>
        <v>0</v>
      </c>
      <c r="Z200" s="1584">
        <f>IFERROR(MIN(1,METRADO!AB200/METRADO!$G199),0)</f>
        <v>0</v>
      </c>
      <c r="AA200" s="1584">
        <f>IFERROR(MIN(1,METRADO!AC200/METRADO!$G199),0)</f>
        <v>0</v>
      </c>
      <c r="AB200" s="1584">
        <f>IFERROR(MIN(1,METRADO!AD200/METRADO!$G199),0)</f>
        <v>0</v>
      </c>
      <c r="AC200" s="1584">
        <f>IFERROR(MIN(1,METRADO!AE200/METRADO!$G199),0)</f>
        <v>0</v>
      </c>
      <c r="AD200" s="1584">
        <f>IFERROR(MIN(1,METRADO!AF200/METRADO!$G199),0)</f>
        <v>0</v>
      </c>
      <c r="AE200" s="1584">
        <f>IFERROR(MIN(1,METRADO!AG200/METRADO!$G199),0)</f>
        <v>0</v>
      </c>
      <c r="AF200" s="1584">
        <f>IFERROR(MIN(1,METRADO!AH200/METRADO!$G199),0)</f>
        <v>0</v>
      </c>
    </row>
    <row r="201" spans="1:32" s="1250" customFormat="1">
      <c r="A201" s="1585"/>
      <c r="B201" s="1586"/>
      <c r="C201" s="1585"/>
      <c r="D201" s="1587" t="s">
        <v>342</v>
      </c>
      <c r="E201" s="1588"/>
      <c r="F201" s="1588"/>
      <c r="G201" s="1589"/>
      <c r="H201" s="1589"/>
      <c r="I201" s="1590"/>
      <c r="J201" s="1591"/>
      <c r="K201" s="1589"/>
      <c r="L201" s="1592"/>
      <c r="M201" s="1593"/>
      <c r="N201" s="1593"/>
      <c r="O201" s="1594"/>
      <c r="P201" s="1594"/>
      <c r="Q201" s="1594"/>
      <c r="R201" s="1594"/>
      <c r="S201" s="1594"/>
      <c r="T201" s="1594"/>
      <c r="U201" s="1594"/>
      <c r="V201" s="1594"/>
      <c r="W201" s="1594"/>
      <c r="X201" s="1594"/>
      <c r="Y201" s="1594"/>
      <c r="Z201" s="1594"/>
      <c r="AA201" s="1594"/>
      <c r="AB201" s="1594"/>
      <c r="AC201" s="1594"/>
      <c r="AD201" s="1594"/>
      <c r="AE201" s="1594"/>
      <c r="AF201" s="1594"/>
    </row>
    <row r="202" spans="1:32" ht="24">
      <c r="A202" s="1534"/>
      <c r="B202" s="1535">
        <f>MAX(O203:AF203)</f>
        <v>0</v>
      </c>
      <c r="C202" s="1534" t="str">
        <f>'P6-2'!E85</f>
        <v>A1830</v>
      </c>
      <c r="D202" s="1449" t="str">
        <f>'P6-2'!F85</f>
        <v>Reprogramación del PLC: nueva lógica de control, alarmas, secuencias de fallo, red DeviceNet y verificación de señales</v>
      </c>
      <c r="E202" s="1536">
        <f>VLOOKUP($C202,'P6-2'!$E$3:$I$90,MATCH('P6-2'!$H$2,'P6-2'!$E$2:$I$2,0),FALSE)</f>
        <v>46308</v>
      </c>
      <c r="F202" s="1536">
        <f>VLOOKUP($C202,'P6-2'!$E$3:$I$90,MATCH('P6-2'!$I$2,'P6-2'!$E$2:$I$2,0),FALSE)</f>
        <v>46310</v>
      </c>
      <c r="G202" s="1537">
        <f>VLOOKUP($C202,'P6-2'!$E$3:$I$90,3,FALSE)</f>
        <v>3</v>
      </c>
      <c r="H202" s="1538">
        <f>'P6-2'!B85</f>
        <v>1</v>
      </c>
      <c r="I202" s="1538" t="str">
        <f>'P6-2'!C85</f>
        <v>Gbl.</v>
      </c>
      <c r="J202" s="1539">
        <f>IFERROR($K202/$H202,0)</f>
        <v>98.409840984098409</v>
      </c>
      <c r="K202" s="1538">
        <f>'P6-2'!D85</f>
        <v>98.409840984098409</v>
      </c>
      <c r="L202" s="1540">
        <f>IFERROR($K202/$K$9,0)</f>
        <v>1.2065044211066786E-2</v>
      </c>
      <c r="M202" s="1457" t="s">
        <v>1862</v>
      </c>
      <c r="N202" s="1457"/>
      <c r="O202" s="1541">
        <f>IFERROR(SUMIF('ACTIVITI_PLAN (LB0)'!$B:$B,$C202,'ACTIVITI_PLAN (LB0)'!N:N)/$K202+N202,0)</f>
        <v>0</v>
      </c>
      <c r="P202" s="1541">
        <f>IFERROR(SUMIF('ACTIVITI_PLAN (LB0)'!$B:$B,$C202,'ACTIVITI_PLAN (LB0)'!O:O)/$K202+O202,0)</f>
        <v>0</v>
      </c>
      <c r="Q202" s="1541">
        <f>IFERROR(SUMIF('ACTIVITI_PLAN (LB0)'!$B:$B,$C202,'ACTIVITI_PLAN (LB0)'!P:P)/$K202+P202,0)</f>
        <v>0</v>
      </c>
      <c r="R202" s="1541">
        <f>IFERROR(SUMIF('ACTIVITI_PLAN (LB0)'!$B:$B,$C202,'ACTIVITI_PLAN (LB0)'!Q:Q)/$K202+Q202,0)</f>
        <v>0</v>
      </c>
      <c r="S202" s="1541">
        <f>IFERROR(SUMIF('ACTIVITI_PLAN (LB0)'!$B:$B,$C202,'ACTIVITI_PLAN (LB0)'!R:R)/$K202+R202,0)</f>
        <v>0</v>
      </c>
      <c r="T202" s="1541">
        <f>IFERROR(SUMIF('ACTIVITI_PLAN (LB0)'!$B:$B,$C202,'ACTIVITI_PLAN (LB0)'!S:S)/$K202+S202,0)</f>
        <v>0</v>
      </c>
      <c r="U202" s="1541">
        <f>IFERROR(SUMIF('ACTIVITI_PLAN (LB0)'!$B:$B,$C202,'ACTIVITI_PLAN (LB0)'!T:T)/$K202+T202,0)</f>
        <v>0</v>
      </c>
      <c r="V202" s="1541">
        <f>IFERROR(SUMIF('ACTIVITI_PLAN (LB0)'!$B:$B,$C202,'ACTIVITI_PLAN (LB0)'!U:U)/$K202+U202,0)</f>
        <v>0</v>
      </c>
      <c r="W202" s="1541">
        <f>IFERROR(SUMIF('ACTIVITI_PLAN (LB0)'!$B:$B,$C202,'ACTIVITI_PLAN (LB0)'!V:V)/$K202+V202,0)</f>
        <v>0</v>
      </c>
      <c r="X202" s="1541">
        <f>IFERROR(SUMIF('ACTIVITI_PLAN (LB0)'!$B:$B,$C202,'ACTIVITI_PLAN (LB0)'!W:W)/$K202+W202,0)</f>
        <v>0</v>
      </c>
      <c r="Y202" s="1541">
        <f>IFERROR(SUMIF('ACTIVITI_PLAN (LB0)'!$B:$B,$C202,'ACTIVITI_PLAN (LB0)'!X:X)/$K202+X202,0)</f>
        <v>0</v>
      </c>
      <c r="Z202" s="1541">
        <f>IFERROR(SUMIF('ACTIVITI_PLAN (LB0)'!$B:$B,$C202,'ACTIVITI_PLAN (LB0)'!Y:Y)/$K202+Y202,0)</f>
        <v>0</v>
      </c>
      <c r="AA202" s="1541">
        <f>IFERROR(SUMIF('ACTIVITI_PLAN (LB0)'!$B:$B,$C202,'ACTIVITI_PLAN (LB0)'!Z:Z)/$K202+Z202,0)</f>
        <v>0</v>
      </c>
      <c r="AB202" s="1541">
        <f>IFERROR(SUMIF('ACTIVITI_PLAN (LB0)'!$B:$B,$C202,'ACTIVITI_PLAN (LB0)'!AA:AA)/$K202+AA202,0)</f>
        <v>0</v>
      </c>
      <c r="AC202" s="1541">
        <f>IFERROR(SUMIF('ACTIVITI_PLAN (LB0)'!$B:$B,$C202,'ACTIVITI_PLAN (LB0)'!AB:AB)/$K202+AB202,0)</f>
        <v>0</v>
      </c>
      <c r="AD202" s="1541">
        <f>IFERROR(SUMIF('ACTIVITI_PLAN (LB0)'!$B:$B,$C202,'ACTIVITI_PLAN (LB0)'!AC:AC)/$K202+AC202,0)</f>
        <v>1</v>
      </c>
      <c r="AE202" s="1541">
        <f>IFERROR(SUMIF('ACTIVITI_PLAN (LB0)'!$B:$B,$C202,'ACTIVITI_PLAN (LB0)'!AD:AD)/$K202+AD202,0)</f>
        <v>1</v>
      </c>
      <c r="AF202" s="1541">
        <f>IFERROR(SUMIF('ACTIVITI_PLAN (LB0)'!$B:$B,$C202,'ACTIVITI_PLAN (LB0)'!AE:AE)/$K202+AE202,0)</f>
        <v>1</v>
      </c>
    </row>
    <row r="203" spans="1:32">
      <c r="A203" s="1577"/>
      <c r="B203" s="1578"/>
      <c r="C203" s="1577"/>
      <c r="D203" s="1577"/>
      <c r="E203" s="1579"/>
      <c r="F203" s="1579"/>
      <c r="G203" s="1580"/>
      <c r="H203" s="1581"/>
      <c r="I203" s="1581"/>
      <c r="J203" s="1582"/>
      <c r="K203" s="1581"/>
      <c r="L203" s="1583"/>
      <c r="M203" s="1584" t="s">
        <v>1811</v>
      </c>
      <c r="N203" s="1584"/>
      <c r="O203" s="1584">
        <f>IFERROR(MIN(1,METRADO!Q203/METRADO!$G202),0)</f>
        <v>0</v>
      </c>
      <c r="P203" s="1584">
        <f>IFERROR(MIN(1,METRADO!R203/METRADO!$G202),0)</f>
        <v>0</v>
      </c>
      <c r="Q203" s="1584">
        <f>IFERROR(MIN(1,METRADO!S203/METRADO!$G202),0)</f>
        <v>0</v>
      </c>
      <c r="R203" s="1584">
        <f>IFERROR(MIN(1,METRADO!T203/METRADO!$G202),0)</f>
        <v>0</v>
      </c>
      <c r="S203" s="1584">
        <f>IFERROR(MIN(1,METRADO!U203/METRADO!$G202),0)</f>
        <v>0</v>
      </c>
      <c r="T203" s="1584">
        <f>IFERROR(MIN(1,METRADO!V203/METRADO!$G202),0)</f>
        <v>0</v>
      </c>
      <c r="U203" s="1584">
        <f>IFERROR(MIN(1,METRADO!W203/METRADO!$G202),0)</f>
        <v>0</v>
      </c>
      <c r="V203" s="1584">
        <f>IFERROR(MIN(1,METRADO!X203/METRADO!$G202),0)</f>
        <v>0</v>
      </c>
      <c r="W203" s="1584">
        <f>IFERROR(MIN(1,METRADO!Y203/METRADO!$G202),0)</f>
        <v>0</v>
      </c>
      <c r="X203" s="1584">
        <f>IFERROR(MIN(1,METRADO!Z203/METRADO!$G202),0)</f>
        <v>0</v>
      </c>
      <c r="Y203" s="1584">
        <f>IFERROR(MIN(1,METRADO!AA203/METRADO!$G202),0)</f>
        <v>0</v>
      </c>
      <c r="Z203" s="1584">
        <f>IFERROR(MIN(1,METRADO!AB203/METRADO!$G202),0)</f>
        <v>0</v>
      </c>
      <c r="AA203" s="1584">
        <f>IFERROR(MIN(1,METRADO!AC203/METRADO!$G202),0)</f>
        <v>0</v>
      </c>
      <c r="AB203" s="1584">
        <f>IFERROR(MIN(1,METRADO!AD203/METRADO!$G202),0)</f>
        <v>0</v>
      </c>
      <c r="AC203" s="1584">
        <f>IFERROR(MIN(1,METRADO!AE203/METRADO!$G202),0)</f>
        <v>0</v>
      </c>
      <c r="AD203" s="1584">
        <f>IFERROR(MIN(1,METRADO!AF203/METRADO!$G202),0)</f>
        <v>0</v>
      </c>
      <c r="AE203" s="1584">
        <f>IFERROR(MIN(1,METRADO!AG203/METRADO!$G202),0)</f>
        <v>0</v>
      </c>
      <c r="AF203" s="1584">
        <f>IFERROR(MIN(1,METRADO!AH203/METRADO!$G202),0)</f>
        <v>0</v>
      </c>
    </row>
    <row r="204" spans="1:32" ht="24">
      <c r="A204" s="1534"/>
      <c r="B204" s="1535">
        <f>MAX(O205:AF205)</f>
        <v>0</v>
      </c>
      <c r="C204" s="1534" t="str">
        <f>'P6-2'!E86</f>
        <v>A1840</v>
      </c>
      <c r="D204" s="1449" t="str">
        <f>'P6-2'!F86</f>
        <v>Actualización de interfaz SCADA: alarmas, fallos y arranque/parada de arrancadores y VFDs; incluye pruebas</v>
      </c>
      <c r="E204" s="1536">
        <f>VLOOKUP($C204,'P6-2'!$E$3:$I$90,MATCH('P6-2'!$H$2,'P6-2'!$E$2:$I$2,0),FALSE)</f>
        <v>46311</v>
      </c>
      <c r="F204" s="1536">
        <f>VLOOKUP($C204,'P6-2'!$E$3:$I$90,MATCH('P6-2'!$I$2,'P6-2'!$E$2:$I$2,0),FALSE)</f>
        <v>46315</v>
      </c>
      <c r="G204" s="1537">
        <f>VLOOKUP($C204,'P6-2'!$E$3:$I$90,3,FALSE)</f>
        <v>3</v>
      </c>
      <c r="H204" s="1538">
        <f>'P6-2'!B86</f>
        <v>1</v>
      </c>
      <c r="I204" s="1538" t="str">
        <f>'P6-2'!C86</f>
        <v>Gbl.</v>
      </c>
      <c r="J204" s="1539">
        <f>IFERROR($K204/$H204,0)</f>
        <v>65.599999999999994</v>
      </c>
      <c r="K204" s="1538">
        <f>'P6-2'!D86</f>
        <v>65.599999999999994</v>
      </c>
      <c r="L204" s="1540">
        <f>IFERROR($K204/$K$9,0)</f>
        <v>8.0425584710971196E-3</v>
      </c>
      <c r="M204" s="1457" t="s">
        <v>1862</v>
      </c>
      <c r="N204" s="1457"/>
      <c r="O204" s="1541">
        <f>IFERROR(SUMIF('ACTIVITI_PLAN (LB0)'!$B:$B,$C204,'ACTIVITI_PLAN (LB0)'!N:N)/$K204+N204,0)</f>
        <v>0</v>
      </c>
      <c r="P204" s="1541">
        <f>IFERROR(SUMIF('ACTIVITI_PLAN (LB0)'!$B:$B,$C204,'ACTIVITI_PLAN (LB0)'!O:O)/$K204+O204,0)</f>
        <v>0</v>
      </c>
      <c r="Q204" s="1541">
        <f>IFERROR(SUMIF('ACTIVITI_PLAN (LB0)'!$B:$B,$C204,'ACTIVITI_PLAN (LB0)'!P:P)/$K204+P204,0)</f>
        <v>0</v>
      </c>
      <c r="R204" s="1541">
        <f>IFERROR(SUMIF('ACTIVITI_PLAN (LB0)'!$B:$B,$C204,'ACTIVITI_PLAN (LB0)'!Q:Q)/$K204+Q204,0)</f>
        <v>0</v>
      </c>
      <c r="S204" s="1541">
        <f>IFERROR(SUMIF('ACTIVITI_PLAN (LB0)'!$B:$B,$C204,'ACTIVITI_PLAN (LB0)'!R:R)/$K204+R204,0)</f>
        <v>0</v>
      </c>
      <c r="T204" s="1541">
        <f>IFERROR(SUMIF('ACTIVITI_PLAN (LB0)'!$B:$B,$C204,'ACTIVITI_PLAN (LB0)'!S:S)/$K204+S204,0)</f>
        <v>0</v>
      </c>
      <c r="U204" s="1541">
        <f>IFERROR(SUMIF('ACTIVITI_PLAN (LB0)'!$B:$B,$C204,'ACTIVITI_PLAN (LB0)'!T:T)/$K204+T204,0)</f>
        <v>0</v>
      </c>
      <c r="V204" s="1541">
        <f>IFERROR(SUMIF('ACTIVITI_PLAN (LB0)'!$B:$B,$C204,'ACTIVITI_PLAN (LB0)'!U:U)/$K204+U204,0)</f>
        <v>0</v>
      </c>
      <c r="W204" s="1541">
        <f>IFERROR(SUMIF('ACTIVITI_PLAN (LB0)'!$B:$B,$C204,'ACTIVITI_PLAN (LB0)'!V:V)/$K204+V204,0)</f>
        <v>0</v>
      </c>
      <c r="X204" s="1541">
        <f>IFERROR(SUMIF('ACTIVITI_PLAN (LB0)'!$B:$B,$C204,'ACTIVITI_PLAN (LB0)'!W:W)/$K204+W204,0)</f>
        <v>0</v>
      </c>
      <c r="Y204" s="1541">
        <f>IFERROR(SUMIF('ACTIVITI_PLAN (LB0)'!$B:$B,$C204,'ACTIVITI_PLAN (LB0)'!X:X)/$K204+X204,0)</f>
        <v>0</v>
      </c>
      <c r="Z204" s="1541">
        <f>IFERROR(SUMIF('ACTIVITI_PLAN (LB0)'!$B:$B,$C204,'ACTIVITI_PLAN (LB0)'!Y:Y)/$K204+Y204,0)</f>
        <v>0</v>
      </c>
      <c r="AA204" s="1541">
        <f>IFERROR(SUMIF('ACTIVITI_PLAN (LB0)'!$B:$B,$C204,'ACTIVITI_PLAN (LB0)'!Z:Z)/$K204+Z204,0)</f>
        <v>0</v>
      </c>
      <c r="AB204" s="1541">
        <f>IFERROR(SUMIF('ACTIVITI_PLAN (LB0)'!$B:$B,$C204,'ACTIVITI_PLAN (LB0)'!AA:AA)/$K204+AA204,0)</f>
        <v>0</v>
      </c>
      <c r="AC204" s="1541">
        <f>IFERROR(SUMIF('ACTIVITI_PLAN (LB0)'!$B:$B,$C204,'ACTIVITI_PLAN (LB0)'!AB:AB)/$K204+AB204,0)</f>
        <v>0</v>
      </c>
      <c r="AD204" s="1541">
        <f>IFERROR(SUMIF('ACTIVITI_PLAN (LB0)'!$B:$B,$C204,'ACTIVITI_PLAN (LB0)'!AC:AC)/$K204+AC204,0)</f>
        <v>0</v>
      </c>
      <c r="AE204" s="1541">
        <f>IFERROR(SUMIF('ACTIVITI_PLAN (LB0)'!$B:$B,$C204,'ACTIVITI_PLAN (LB0)'!AD:AD)/$K204+AD204,0)</f>
        <v>1</v>
      </c>
      <c r="AF204" s="1541">
        <f>IFERROR(SUMIF('ACTIVITI_PLAN (LB0)'!$B:$B,$C204,'ACTIVITI_PLAN (LB0)'!AE:AE)/$K204+AE204,0)</f>
        <v>1</v>
      </c>
    </row>
    <row r="205" spans="1:32">
      <c r="A205" s="1577"/>
      <c r="B205" s="1578"/>
      <c r="C205" s="1577"/>
      <c r="D205" s="1577"/>
      <c r="E205" s="1579"/>
      <c r="F205" s="1579"/>
      <c r="G205" s="1580"/>
      <c r="H205" s="1581"/>
      <c r="I205" s="1581"/>
      <c r="J205" s="1582"/>
      <c r="K205" s="1581"/>
      <c r="L205" s="1583"/>
      <c r="M205" s="1584" t="s">
        <v>1811</v>
      </c>
      <c r="N205" s="1584"/>
      <c r="O205" s="1584">
        <f>IFERROR(MIN(1,METRADO!Q205/METRADO!$G204),0)</f>
        <v>0</v>
      </c>
      <c r="P205" s="1584">
        <f>IFERROR(MIN(1,METRADO!R205/METRADO!$G204),0)</f>
        <v>0</v>
      </c>
      <c r="Q205" s="1584">
        <f>IFERROR(MIN(1,METRADO!S205/METRADO!$G204),0)</f>
        <v>0</v>
      </c>
      <c r="R205" s="1584">
        <f>IFERROR(MIN(1,METRADO!T205/METRADO!$G204),0)</f>
        <v>0</v>
      </c>
      <c r="S205" s="1584">
        <f>IFERROR(MIN(1,METRADO!U205/METRADO!$G204),0)</f>
        <v>0</v>
      </c>
      <c r="T205" s="1584">
        <f>IFERROR(MIN(1,METRADO!V205/METRADO!$G204),0)</f>
        <v>0</v>
      </c>
      <c r="U205" s="1584">
        <f>IFERROR(MIN(1,METRADO!W205/METRADO!$G204),0)</f>
        <v>0</v>
      </c>
      <c r="V205" s="1584">
        <f>IFERROR(MIN(1,METRADO!X205/METRADO!$G204),0)</f>
        <v>0</v>
      </c>
      <c r="W205" s="1584">
        <f>IFERROR(MIN(1,METRADO!Y205/METRADO!$G204),0)</f>
        <v>0</v>
      </c>
      <c r="X205" s="1584">
        <f>IFERROR(MIN(1,METRADO!Z205/METRADO!$G204),0)</f>
        <v>0</v>
      </c>
      <c r="Y205" s="1584">
        <f>IFERROR(MIN(1,METRADO!AA205/METRADO!$G204),0)</f>
        <v>0</v>
      </c>
      <c r="Z205" s="1584">
        <f>IFERROR(MIN(1,METRADO!AB205/METRADO!$G204),0)</f>
        <v>0</v>
      </c>
      <c r="AA205" s="1584">
        <f>IFERROR(MIN(1,METRADO!AC205/METRADO!$G204),0)</f>
        <v>0</v>
      </c>
      <c r="AB205" s="1584">
        <f>IFERROR(MIN(1,METRADO!AD205/METRADO!$G204),0)</f>
        <v>0</v>
      </c>
      <c r="AC205" s="1584">
        <f>IFERROR(MIN(1,METRADO!AE205/METRADO!$G204),0)</f>
        <v>0</v>
      </c>
      <c r="AD205" s="1584">
        <f>IFERROR(MIN(1,METRADO!AF205/METRADO!$G204),0)</f>
        <v>0</v>
      </c>
      <c r="AE205" s="1584">
        <f>IFERROR(MIN(1,METRADO!AG205/METRADO!$G204),0)</f>
        <v>0</v>
      </c>
      <c r="AF205" s="1584">
        <f>IFERROR(MIN(1,METRADO!AH205/METRADO!$G204),0)</f>
        <v>0</v>
      </c>
    </row>
    <row r="206" spans="1:32" s="1250" customFormat="1">
      <c r="A206" s="1585"/>
      <c r="B206" s="1586"/>
      <c r="C206" s="1585"/>
      <c r="D206" s="1587" t="s">
        <v>1494</v>
      </c>
      <c r="E206" s="1588"/>
      <c r="F206" s="1588"/>
      <c r="G206" s="1589"/>
      <c r="H206" s="1589"/>
      <c r="I206" s="1590"/>
      <c r="J206" s="1591"/>
      <c r="K206" s="1589"/>
      <c r="L206" s="1592"/>
      <c r="M206" s="1593"/>
      <c r="N206" s="1593"/>
      <c r="O206" s="1594"/>
      <c r="P206" s="1594"/>
      <c r="Q206" s="1594"/>
      <c r="R206" s="1594"/>
      <c r="S206" s="1594"/>
      <c r="T206" s="1594"/>
      <c r="U206" s="1594"/>
      <c r="V206" s="1594"/>
      <c r="W206" s="1594"/>
      <c r="X206" s="1594"/>
      <c r="Y206" s="1594"/>
      <c r="Z206" s="1594"/>
      <c r="AA206" s="1594"/>
      <c r="AB206" s="1594"/>
      <c r="AC206" s="1594"/>
      <c r="AD206" s="1594"/>
      <c r="AE206" s="1594"/>
      <c r="AF206" s="1594"/>
    </row>
    <row r="207" spans="1:32">
      <c r="A207" s="1534"/>
      <c r="B207" s="1535">
        <f>MAX(O208:AF208)</f>
        <v>0</v>
      </c>
      <c r="C207" s="1534" t="str">
        <f>'P6-2'!E87</f>
        <v>A1850</v>
      </c>
      <c r="D207" s="1449" t="str">
        <f>'P6-2'!F87</f>
        <v>CAMINATA DE CONSTRUCCION</v>
      </c>
      <c r="E207" s="1536">
        <f>VLOOKUP($C207,'P6-2'!$E$3:$I$90,MATCH('P6-2'!$H$2,'P6-2'!$E$2:$I$2,0),FALSE)</f>
        <v>46316</v>
      </c>
      <c r="F207" s="1536">
        <f>VLOOKUP($C207,'P6-2'!$E$3:$I$90,MATCH('P6-2'!$I$2,'P6-2'!$E$2:$I$2,0),FALSE)</f>
        <v>46316</v>
      </c>
      <c r="G207" s="1537">
        <f>VLOOKUP($C207,'P6-2'!$E$3:$I$90,3,FALSE)</f>
        <v>1</v>
      </c>
      <c r="H207" s="1538">
        <f>'P6-2'!B87</f>
        <v>1</v>
      </c>
      <c r="I207" s="1538" t="str">
        <f>'P6-2'!C87</f>
        <v>Glb.</v>
      </c>
      <c r="J207" s="1539">
        <f>IFERROR($K207/$H207,0)</f>
        <v>0</v>
      </c>
      <c r="K207" s="1538">
        <f>'P6-2'!D87</f>
        <v>0</v>
      </c>
      <c r="L207" s="1540">
        <f>IFERROR($K207/$K$9,0)</f>
        <v>0</v>
      </c>
      <c r="M207" s="1457" t="s">
        <v>1862</v>
      </c>
      <c r="N207" s="1457"/>
      <c r="O207" s="1541">
        <f>IFERROR(SUMIF('ACTIVITI_PLAN (LB0)'!$B:$B,$C207,'ACTIVITI_PLAN (LB0)'!N:N)/$K207+N207,0)</f>
        <v>0</v>
      </c>
      <c r="P207" s="1541">
        <f>IFERROR(SUMIF('ACTIVITI_PLAN (LB0)'!$B:$B,$C207,'ACTIVITI_PLAN (LB0)'!O:O)/$K207+O207,0)</f>
        <v>0</v>
      </c>
      <c r="Q207" s="1541">
        <f>IFERROR(SUMIF('ACTIVITI_PLAN (LB0)'!$B:$B,$C207,'ACTIVITI_PLAN (LB0)'!P:P)/$K207+P207,0)</f>
        <v>0</v>
      </c>
      <c r="R207" s="1541">
        <f>IFERROR(SUMIF('ACTIVITI_PLAN (LB0)'!$B:$B,$C207,'ACTIVITI_PLAN (LB0)'!Q:Q)/$K207+Q207,0)</f>
        <v>0</v>
      </c>
      <c r="S207" s="1541">
        <f>IFERROR(SUMIF('ACTIVITI_PLAN (LB0)'!$B:$B,$C207,'ACTIVITI_PLAN (LB0)'!R:R)/$K207+R207,0)</f>
        <v>0</v>
      </c>
      <c r="T207" s="1541">
        <f>IFERROR(SUMIF('ACTIVITI_PLAN (LB0)'!$B:$B,$C207,'ACTIVITI_PLAN (LB0)'!S:S)/$K207+S207,0)</f>
        <v>0</v>
      </c>
      <c r="U207" s="1541">
        <f>IFERROR(SUMIF('ACTIVITI_PLAN (LB0)'!$B:$B,$C207,'ACTIVITI_PLAN (LB0)'!T:T)/$K207+T207,0)</f>
        <v>0</v>
      </c>
      <c r="V207" s="1541">
        <f>IFERROR(SUMIF('ACTIVITI_PLAN (LB0)'!$B:$B,$C207,'ACTIVITI_PLAN (LB0)'!U:U)/$K207+U207,0)</f>
        <v>0</v>
      </c>
      <c r="W207" s="1541">
        <f>IFERROR(SUMIF('ACTIVITI_PLAN (LB0)'!$B:$B,$C207,'ACTIVITI_PLAN (LB0)'!V:V)/$K207+V207,0)</f>
        <v>0</v>
      </c>
      <c r="X207" s="1541">
        <f>IFERROR(SUMIF('ACTIVITI_PLAN (LB0)'!$B:$B,$C207,'ACTIVITI_PLAN (LB0)'!W:W)/$K207+W207,0)</f>
        <v>0</v>
      </c>
      <c r="Y207" s="1541">
        <f>IFERROR(SUMIF('ACTIVITI_PLAN (LB0)'!$B:$B,$C207,'ACTIVITI_PLAN (LB0)'!X:X)/$K207+X207,0)</f>
        <v>0</v>
      </c>
      <c r="Z207" s="1541">
        <f>IFERROR(SUMIF('ACTIVITI_PLAN (LB0)'!$B:$B,$C207,'ACTIVITI_PLAN (LB0)'!Y:Y)/$K207+Y207,0)</f>
        <v>0</v>
      </c>
      <c r="AA207" s="1541">
        <f>IFERROR(SUMIF('ACTIVITI_PLAN (LB0)'!$B:$B,$C207,'ACTIVITI_PLAN (LB0)'!Z:Z)/$K207+Z207,0)</f>
        <v>0</v>
      </c>
      <c r="AB207" s="1541">
        <f>IFERROR(SUMIF('ACTIVITI_PLAN (LB0)'!$B:$B,$C207,'ACTIVITI_PLAN (LB0)'!AA:AA)/$K207+AA207,0)</f>
        <v>0</v>
      </c>
      <c r="AC207" s="1541">
        <f>IFERROR(SUMIF('ACTIVITI_PLAN (LB0)'!$B:$B,$C207,'ACTIVITI_PLAN (LB0)'!AB:AB)/$K207+AB207,0)</f>
        <v>0</v>
      </c>
      <c r="AD207" s="1541">
        <f>IFERROR(SUMIF('ACTIVITI_PLAN (LB0)'!$B:$B,$C207,'ACTIVITI_PLAN (LB0)'!AC:AC)/$K207+AC207,0)</f>
        <v>0</v>
      </c>
      <c r="AE207" s="1541">
        <f>IFERROR(SUMIF('ACTIVITI_PLAN (LB0)'!$B:$B,$C207,'ACTIVITI_PLAN (LB0)'!AD:AD)/$K207+AD207,0)</f>
        <v>0</v>
      </c>
      <c r="AF207" s="1541">
        <f>IFERROR(SUMIF('ACTIVITI_PLAN (LB0)'!$B:$B,$C207,'ACTIVITI_PLAN (LB0)'!AE:AE)/$K207+AE207,0)</f>
        <v>0</v>
      </c>
    </row>
    <row r="208" spans="1:32">
      <c r="A208" s="1577"/>
      <c r="B208" s="1578"/>
      <c r="C208" s="1577"/>
      <c r="D208" s="1577"/>
      <c r="E208" s="1579"/>
      <c r="F208" s="1579"/>
      <c r="G208" s="1580"/>
      <c r="H208" s="1581"/>
      <c r="I208" s="1581"/>
      <c r="J208" s="1582"/>
      <c r="K208" s="1581"/>
      <c r="L208" s="1583"/>
      <c r="M208" s="1584" t="s">
        <v>1811</v>
      </c>
      <c r="N208" s="1584"/>
      <c r="O208" s="1584">
        <f>IFERROR(MIN(1,METRADO!Q208/METRADO!$G207),0)</f>
        <v>0</v>
      </c>
      <c r="P208" s="1584">
        <f>IFERROR(MIN(1,METRADO!R208/METRADO!$G207),0)</f>
        <v>0</v>
      </c>
      <c r="Q208" s="1584">
        <f>IFERROR(MIN(1,METRADO!S208/METRADO!$G207),0)</f>
        <v>0</v>
      </c>
      <c r="R208" s="1584">
        <f>IFERROR(MIN(1,METRADO!T208/METRADO!$G207),0)</f>
        <v>0</v>
      </c>
      <c r="S208" s="1584">
        <f>IFERROR(MIN(1,METRADO!U208/METRADO!$G207),0)</f>
        <v>0</v>
      </c>
      <c r="T208" s="1584">
        <f>IFERROR(MIN(1,METRADO!V208/METRADO!$G207),0)</f>
        <v>0</v>
      </c>
      <c r="U208" s="1584">
        <f>IFERROR(MIN(1,METRADO!W208/METRADO!$G207),0)</f>
        <v>0</v>
      </c>
      <c r="V208" s="1584">
        <f>IFERROR(MIN(1,METRADO!X208/METRADO!$G207),0)</f>
        <v>0</v>
      </c>
      <c r="W208" s="1584">
        <f>IFERROR(MIN(1,METRADO!Y208/METRADO!$G207),0)</f>
        <v>0</v>
      </c>
      <c r="X208" s="1584">
        <f>IFERROR(MIN(1,METRADO!Z208/METRADO!$G207),0)</f>
        <v>0</v>
      </c>
      <c r="Y208" s="1584">
        <f>IFERROR(MIN(1,METRADO!AA208/METRADO!$G207),0)</f>
        <v>0</v>
      </c>
      <c r="Z208" s="1584">
        <f>IFERROR(MIN(1,METRADO!AB208/METRADO!$G207),0)</f>
        <v>0</v>
      </c>
      <c r="AA208" s="1584">
        <f>IFERROR(MIN(1,METRADO!AC208/METRADO!$G207),0)</f>
        <v>0</v>
      </c>
      <c r="AB208" s="1584">
        <f>IFERROR(MIN(1,METRADO!AD208/METRADO!$G207),0)</f>
        <v>0</v>
      </c>
      <c r="AC208" s="1584">
        <f>IFERROR(MIN(1,METRADO!AE208/METRADO!$G207),0)</f>
        <v>0</v>
      </c>
      <c r="AD208" s="1584">
        <f>IFERROR(MIN(1,METRADO!AF208/METRADO!$G207),0)</f>
        <v>0</v>
      </c>
      <c r="AE208" s="1584">
        <f>IFERROR(MIN(1,METRADO!AG208/METRADO!$G207),0)</f>
        <v>0</v>
      </c>
      <c r="AF208" s="1584">
        <f>IFERROR(MIN(1,METRADO!AH208/METRADO!$G207),0)</f>
        <v>0</v>
      </c>
    </row>
    <row r="209" spans="1:32">
      <c r="A209" s="1534"/>
      <c r="B209" s="1535">
        <f>MAX(O210:AF210)</f>
        <v>0</v>
      </c>
      <c r="C209" s="1534" t="str">
        <f>'P6-2'!E88</f>
        <v>A1860</v>
      </c>
      <c r="D209" s="1449" t="str">
        <f>'P6-2'!F88</f>
        <v>LEVANTAMIENTO DE OBSERVACIONES</v>
      </c>
      <c r="E209" s="1536">
        <f>VLOOKUP($C209,'P6-2'!$E$3:$I$90,MATCH('P6-2'!$H$2,'P6-2'!$E$2:$I$2,0),FALSE)</f>
        <v>46317</v>
      </c>
      <c r="F209" s="1536">
        <f>VLOOKUP($C209,'P6-2'!$E$3:$I$90,MATCH('P6-2'!$I$2,'P6-2'!$E$2:$I$2,0),FALSE)</f>
        <v>46318</v>
      </c>
      <c r="G209" s="1537">
        <f>VLOOKUP($C209,'P6-2'!$E$3:$I$90,3,FALSE)</f>
        <v>2</v>
      </c>
      <c r="H209" s="1538">
        <f>'P6-2'!B88</f>
        <v>1</v>
      </c>
      <c r="I209" s="1538" t="str">
        <f>'P6-2'!C88</f>
        <v>Glb.</v>
      </c>
      <c r="J209" s="1539">
        <f>IFERROR($K209/$H209,0)</f>
        <v>0</v>
      </c>
      <c r="K209" s="1538">
        <f>'P6-2'!D88</f>
        <v>0</v>
      </c>
      <c r="L209" s="1540">
        <f>IFERROR($K209/$K$9,0)</f>
        <v>0</v>
      </c>
      <c r="M209" s="1457" t="s">
        <v>1862</v>
      </c>
      <c r="N209" s="1457"/>
      <c r="O209" s="1541">
        <f>IFERROR(SUMIF('ACTIVITI_PLAN (LB0)'!$B:$B,$C209,'ACTIVITI_PLAN (LB0)'!N:N)/$K209+N209,0)</f>
        <v>0</v>
      </c>
      <c r="P209" s="1541">
        <f>IFERROR(SUMIF('ACTIVITI_PLAN (LB0)'!$B:$B,$C209,'ACTIVITI_PLAN (LB0)'!O:O)/$K209+O209,0)</f>
        <v>0</v>
      </c>
      <c r="Q209" s="1541">
        <f>IFERROR(SUMIF('ACTIVITI_PLAN (LB0)'!$B:$B,$C209,'ACTIVITI_PLAN (LB0)'!P:P)/$K209+P209,0)</f>
        <v>0</v>
      </c>
      <c r="R209" s="1541">
        <f>IFERROR(SUMIF('ACTIVITI_PLAN (LB0)'!$B:$B,$C209,'ACTIVITI_PLAN (LB0)'!Q:Q)/$K209+Q209,0)</f>
        <v>0</v>
      </c>
      <c r="S209" s="1541">
        <f>IFERROR(SUMIF('ACTIVITI_PLAN (LB0)'!$B:$B,$C209,'ACTIVITI_PLAN (LB0)'!R:R)/$K209+R209,0)</f>
        <v>0</v>
      </c>
      <c r="T209" s="1541">
        <f>IFERROR(SUMIF('ACTIVITI_PLAN (LB0)'!$B:$B,$C209,'ACTIVITI_PLAN (LB0)'!S:S)/$K209+S209,0)</f>
        <v>0</v>
      </c>
      <c r="U209" s="1541">
        <f>IFERROR(SUMIF('ACTIVITI_PLAN (LB0)'!$B:$B,$C209,'ACTIVITI_PLAN (LB0)'!T:T)/$K209+T209,0)</f>
        <v>0</v>
      </c>
      <c r="V209" s="1541">
        <f>IFERROR(SUMIF('ACTIVITI_PLAN (LB0)'!$B:$B,$C209,'ACTIVITI_PLAN (LB0)'!U:U)/$K209+U209,0)</f>
        <v>0</v>
      </c>
      <c r="W209" s="1541">
        <f>IFERROR(SUMIF('ACTIVITI_PLAN (LB0)'!$B:$B,$C209,'ACTIVITI_PLAN (LB0)'!V:V)/$K209+V209,0)</f>
        <v>0</v>
      </c>
      <c r="X209" s="1541">
        <f>IFERROR(SUMIF('ACTIVITI_PLAN (LB0)'!$B:$B,$C209,'ACTIVITI_PLAN (LB0)'!W:W)/$K209+W209,0)</f>
        <v>0</v>
      </c>
      <c r="Y209" s="1541">
        <f>IFERROR(SUMIF('ACTIVITI_PLAN (LB0)'!$B:$B,$C209,'ACTIVITI_PLAN (LB0)'!X:X)/$K209+X209,0)</f>
        <v>0</v>
      </c>
      <c r="Z209" s="1541">
        <f>IFERROR(SUMIF('ACTIVITI_PLAN (LB0)'!$B:$B,$C209,'ACTIVITI_PLAN (LB0)'!Y:Y)/$K209+Y209,0)</f>
        <v>0</v>
      </c>
      <c r="AA209" s="1541">
        <f>IFERROR(SUMIF('ACTIVITI_PLAN (LB0)'!$B:$B,$C209,'ACTIVITI_PLAN (LB0)'!Z:Z)/$K209+Z209,0)</f>
        <v>0</v>
      </c>
      <c r="AB209" s="1541">
        <f>IFERROR(SUMIF('ACTIVITI_PLAN (LB0)'!$B:$B,$C209,'ACTIVITI_PLAN (LB0)'!AA:AA)/$K209+AA209,0)</f>
        <v>0</v>
      </c>
      <c r="AC209" s="1541">
        <f>IFERROR(SUMIF('ACTIVITI_PLAN (LB0)'!$B:$B,$C209,'ACTIVITI_PLAN (LB0)'!AB:AB)/$K209+AB209,0)</f>
        <v>0</v>
      </c>
      <c r="AD209" s="1541">
        <f>IFERROR(SUMIF('ACTIVITI_PLAN (LB0)'!$B:$B,$C209,'ACTIVITI_PLAN (LB0)'!AC:AC)/$K209+AC209,0)</f>
        <v>0</v>
      </c>
      <c r="AE209" s="1541">
        <f>IFERROR(SUMIF('ACTIVITI_PLAN (LB0)'!$B:$B,$C209,'ACTIVITI_PLAN (LB0)'!AD:AD)/$K209+AD209,0)</f>
        <v>0</v>
      </c>
      <c r="AF209" s="1541">
        <f>IFERROR(SUMIF('ACTIVITI_PLAN (LB0)'!$B:$B,$C209,'ACTIVITI_PLAN (LB0)'!AE:AE)/$K209+AE209,0)</f>
        <v>0</v>
      </c>
    </row>
    <row r="210" spans="1:32">
      <c r="A210" s="1577"/>
      <c r="B210" s="1578"/>
      <c r="C210" s="1577"/>
      <c r="D210" s="1577"/>
      <c r="E210" s="1579"/>
      <c r="F210" s="1579"/>
      <c r="G210" s="1580"/>
      <c r="H210" s="1581"/>
      <c r="I210" s="1581"/>
      <c r="J210" s="1582"/>
      <c r="K210" s="1581"/>
      <c r="L210" s="1583"/>
      <c r="M210" s="1584" t="s">
        <v>1811</v>
      </c>
      <c r="N210" s="1584"/>
      <c r="O210" s="1584">
        <f>IFERROR(MIN(1,METRADO!Q210/METRADO!$G209),0)</f>
        <v>0</v>
      </c>
      <c r="P210" s="1584">
        <f>IFERROR(MIN(1,METRADO!R210/METRADO!$G209),0)</f>
        <v>0</v>
      </c>
      <c r="Q210" s="1584">
        <f>IFERROR(MIN(1,METRADO!S210/METRADO!$G209),0)</f>
        <v>0</v>
      </c>
      <c r="R210" s="1584">
        <f>IFERROR(MIN(1,METRADO!T210/METRADO!$G209),0)</f>
        <v>0</v>
      </c>
      <c r="S210" s="1584">
        <f>IFERROR(MIN(1,METRADO!U210/METRADO!$G209),0)</f>
        <v>0</v>
      </c>
      <c r="T210" s="1584">
        <f>IFERROR(MIN(1,METRADO!V210/METRADO!$G209),0)</f>
        <v>0</v>
      </c>
      <c r="U210" s="1584">
        <f>IFERROR(MIN(1,METRADO!W210/METRADO!$G209),0)</f>
        <v>0</v>
      </c>
      <c r="V210" s="1584">
        <f>IFERROR(MIN(1,METRADO!X210/METRADO!$G209),0)</f>
        <v>0</v>
      </c>
      <c r="W210" s="1584">
        <f>IFERROR(MIN(1,METRADO!Y210/METRADO!$G209),0)</f>
        <v>0</v>
      </c>
      <c r="X210" s="1584">
        <f>IFERROR(MIN(1,METRADO!Z210/METRADO!$G209),0)</f>
        <v>0</v>
      </c>
      <c r="Y210" s="1584">
        <f>IFERROR(MIN(1,METRADO!AA210/METRADO!$G209),0)</f>
        <v>0</v>
      </c>
      <c r="Z210" s="1584">
        <f>IFERROR(MIN(1,METRADO!AB210/METRADO!$G209),0)</f>
        <v>0</v>
      </c>
      <c r="AA210" s="1584">
        <f>IFERROR(MIN(1,METRADO!AC210/METRADO!$G209),0)</f>
        <v>0</v>
      </c>
      <c r="AB210" s="1584">
        <f>IFERROR(MIN(1,METRADO!AD210/METRADO!$G209),0)</f>
        <v>0</v>
      </c>
      <c r="AC210" s="1584">
        <f>IFERROR(MIN(1,METRADO!AE210/METRADO!$G209),0)</f>
        <v>0</v>
      </c>
      <c r="AD210" s="1584">
        <f>IFERROR(MIN(1,METRADO!AF210/METRADO!$G209),0)</f>
        <v>0</v>
      </c>
      <c r="AE210" s="1584">
        <f>IFERROR(MIN(1,METRADO!AG210/METRADO!$G209),0)</f>
        <v>0</v>
      </c>
      <c r="AF210" s="1584">
        <f>IFERROR(MIN(1,METRADO!AH210/METRADO!$G209),0)</f>
        <v>0</v>
      </c>
    </row>
    <row r="211" spans="1:32">
      <c r="A211" s="1534"/>
      <c r="B211" s="1535">
        <f>MAX(O212:AF212)</f>
        <v>0</v>
      </c>
      <c r="C211" s="1534" t="str">
        <f>'P6-2'!E89</f>
        <v>A1870</v>
      </c>
      <c r="D211" s="1449" t="str">
        <f>'P6-2'!F89</f>
        <v>LIMPIEZA FINAL DE OBRA</v>
      </c>
      <c r="E211" s="1536">
        <f>VLOOKUP($C211,'P6-2'!$E$3:$I$90,MATCH('P6-2'!$H$2,'P6-2'!$E$2:$I$2,0),FALSE)</f>
        <v>46321</v>
      </c>
      <c r="F211" s="1536">
        <f>VLOOKUP($C211,'P6-2'!$E$3:$I$90,MATCH('P6-2'!$I$2,'P6-2'!$E$2:$I$2,0),FALSE)</f>
        <v>46321</v>
      </c>
      <c r="G211" s="1537">
        <f>VLOOKUP($C211,'P6-2'!$E$3:$I$90,3,FALSE)</f>
        <v>1</v>
      </c>
      <c r="H211" s="1538">
        <f>'P6-2'!B89</f>
        <v>1</v>
      </c>
      <c r="I211" s="1538" t="str">
        <f>'P6-2'!C89</f>
        <v>Glb.</v>
      </c>
      <c r="J211" s="1539">
        <f>IFERROR($K211/$H211,0)</f>
        <v>0</v>
      </c>
      <c r="K211" s="1538">
        <f>'P6-2'!D89</f>
        <v>0</v>
      </c>
      <c r="L211" s="1540">
        <f>IFERROR($K211/$K$9,0)</f>
        <v>0</v>
      </c>
      <c r="M211" s="1457" t="s">
        <v>1862</v>
      </c>
      <c r="N211" s="1457"/>
      <c r="O211" s="1541">
        <f>IFERROR(SUMIF('ACTIVITI_PLAN (LB0)'!$B:$B,$C211,'ACTIVITI_PLAN (LB0)'!N:N)/$K211+N211,0)</f>
        <v>0</v>
      </c>
      <c r="P211" s="1541">
        <f>IFERROR(SUMIF('ACTIVITI_PLAN (LB0)'!$B:$B,$C211,'ACTIVITI_PLAN (LB0)'!O:O)/$K211+O211,0)</f>
        <v>0</v>
      </c>
      <c r="Q211" s="1541">
        <f>IFERROR(SUMIF('ACTIVITI_PLAN (LB0)'!$B:$B,$C211,'ACTIVITI_PLAN (LB0)'!P:P)/$K211+P211,0)</f>
        <v>0</v>
      </c>
      <c r="R211" s="1541">
        <f>IFERROR(SUMIF('ACTIVITI_PLAN (LB0)'!$B:$B,$C211,'ACTIVITI_PLAN (LB0)'!Q:Q)/$K211+Q211,0)</f>
        <v>0</v>
      </c>
      <c r="S211" s="1541">
        <f>IFERROR(SUMIF('ACTIVITI_PLAN (LB0)'!$B:$B,$C211,'ACTIVITI_PLAN (LB0)'!R:R)/$K211+R211,0)</f>
        <v>0</v>
      </c>
      <c r="T211" s="1541">
        <f>IFERROR(SUMIF('ACTIVITI_PLAN (LB0)'!$B:$B,$C211,'ACTIVITI_PLAN (LB0)'!S:S)/$K211+S211,0)</f>
        <v>0</v>
      </c>
      <c r="U211" s="1541">
        <f>IFERROR(SUMIF('ACTIVITI_PLAN (LB0)'!$B:$B,$C211,'ACTIVITI_PLAN (LB0)'!T:T)/$K211+T211,0)</f>
        <v>0</v>
      </c>
      <c r="V211" s="1541">
        <f>IFERROR(SUMIF('ACTIVITI_PLAN (LB0)'!$B:$B,$C211,'ACTIVITI_PLAN (LB0)'!U:U)/$K211+U211,0)</f>
        <v>0</v>
      </c>
      <c r="W211" s="1541">
        <f>IFERROR(SUMIF('ACTIVITI_PLAN (LB0)'!$B:$B,$C211,'ACTIVITI_PLAN (LB0)'!V:V)/$K211+V211,0)</f>
        <v>0</v>
      </c>
      <c r="X211" s="1541">
        <f>IFERROR(SUMIF('ACTIVITI_PLAN (LB0)'!$B:$B,$C211,'ACTIVITI_PLAN (LB0)'!W:W)/$K211+W211,0)</f>
        <v>0</v>
      </c>
      <c r="Y211" s="1541">
        <f>IFERROR(SUMIF('ACTIVITI_PLAN (LB0)'!$B:$B,$C211,'ACTIVITI_PLAN (LB0)'!X:X)/$K211+X211,0)</f>
        <v>0</v>
      </c>
      <c r="Z211" s="1541">
        <f>IFERROR(SUMIF('ACTIVITI_PLAN (LB0)'!$B:$B,$C211,'ACTIVITI_PLAN (LB0)'!Y:Y)/$K211+Y211,0)</f>
        <v>0</v>
      </c>
      <c r="AA211" s="1541">
        <f>IFERROR(SUMIF('ACTIVITI_PLAN (LB0)'!$B:$B,$C211,'ACTIVITI_PLAN (LB0)'!Z:Z)/$K211+Z211,0)</f>
        <v>0</v>
      </c>
      <c r="AB211" s="1541">
        <f>IFERROR(SUMIF('ACTIVITI_PLAN (LB0)'!$B:$B,$C211,'ACTIVITI_PLAN (LB0)'!AA:AA)/$K211+AA211,0)</f>
        <v>0</v>
      </c>
      <c r="AC211" s="1541">
        <f>IFERROR(SUMIF('ACTIVITI_PLAN (LB0)'!$B:$B,$C211,'ACTIVITI_PLAN (LB0)'!AB:AB)/$K211+AB211,0)</f>
        <v>0</v>
      </c>
      <c r="AD211" s="1541">
        <f>IFERROR(SUMIF('ACTIVITI_PLAN (LB0)'!$B:$B,$C211,'ACTIVITI_PLAN (LB0)'!AC:AC)/$K211+AC211,0)</f>
        <v>0</v>
      </c>
      <c r="AE211" s="1541">
        <f>IFERROR(SUMIF('ACTIVITI_PLAN (LB0)'!$B:$B,$C211,'ACTIVITI_PLAN (LB0)'!AD:AD)/$K211+AD211,0)</f>
        <v>0</v>
      </c>
      <c r="AF211" s="1541">
        <f>IFERROR(SUMIF('ACTIVITI_PLAN (LB0)'!$B:$B,$C211,'ACTIVITI_PLAN (LB0)'!AE:AE)/$K211+AE211,0)</f>
        <v>0</v>
      </c>
    </row>
    <row r="212" spans="1:32">
      <c r="A212" s="1577"/>
      <c r="B212" s="1578"/>
      <c r="C212" s="1577"/>
      <c r="D212" s="1577"/>
      <c r="E212" s="1579"/>
      <c r="F212" s="1579"/>
      <c r="G212" s="1580"/>
      <c r="H212" s="1581"/>
      <c r="I212" s="1581"/>
      <c r="J212" s="1582"/>
      <c r="K212" s="1581"/>
      <c r="L212" s="1583"/>
      <c r="M212" s="1584" t="s">
        <v>1811</v>
      </c>
      <c r="N212" s="1584"/>
      <c r="O212" s="1584">
        <f>IFERROR(MIN(1,METRADO!Q212/METRADO!$G211),0)</f>
        <v>0</v>
      </c>
      <c r="P212" s="1584">
        <f>IFERROR(MIN(1,METRADO!R212/METRADO!$G211),0)</f>
        <v>0</v>
      </c>
      <c r="Q212" s="1584">
        <f>IFERROR(MIN(1,METRADO!S212/METRADO!$G211),0)</f>
        <v>0</v>
      </c>
      <c r="R212" s="1584">
        <f>IFERROR(MIN(1,METRADO!T212/METRADO!$G211),0)</f>
        <v>0</v>
      </c>
      <c r="S212" s="1584">
        <f>IFERROR(MIN(1,METRADO!U212/METRADO!$G211),0)</f>
        <v>0</v>
      </c>
      <c r="T212" s="1584">
        <f>IFERROR(MIN(1,METRADO!V212/METRADO!$G211),0)</f>
        <v>0</v>
      </c>
      <c r="U212" s="1584">
        <f>IFERROR(MIN(1,METRADO!W212/METRADO!$G211),0)</f>
        <v>0</v>
      </c>
      <c r="V212" s="1584">
        <f>IFERROR(MIN(1,METRADO!X212/METRADO!$G211),0)</f>
        <v>0</v>
      </c>
      <c r="W212" s="1584">
        <f>IFERROR(MIN(1,METRADO!Y212/METRADO!$G211),0)</f>
        <v>0</v>
      </c>
      <c r="X212" s="1584">
        <f>IFERROR(MIN(1,METRADO!Z212/METRADO!$G211),0)</f>
        <v>0</v>
      </c>
      <c r="Y212" s="1584">
        <f>IFERROR(MIN(1,METRADO!AA212/METRADO!$G211),0)</f>
        <v>0</v>
      </c>
      <c r="Z212" s="1584">
        <f>IFERROR(MIN(1,METRADO!AB212/METRADO!$G211),0)</f>
        <v>0</v>
      </c>
      <c r="AA212" s="1584">
        <f>IFERROR(MIN(1,METRADO!AC212/METRADO!$G211),0)</f>
        <v>0</v>
      </c>
      <c r="AB212" s="1584">
        <f>IFERROR(MIN(1,METRADO!AD212/METRADO!$G211),0)</f>
        <v>0</v>
      </c>
      <c r="AC212" s="1584">
        <f>IFERROR(MIN(1,METRADO!AE212/METRADO!$G211),0)</f>
        <v>0</v>
      </c>
      <c r="AD212" s="1584">
        <f>IFERROR(MIN(1,METRADO!AF212/METRADO!$G211),0)</f>
        <v>0</v>
      </c>
      <c r="AE212" s="1584">
        <f>IFERROR(MIN(1,METRADO!AG212/METRADO!$G211),0)</f>
        <v>0</v>
      </c>
      <c r="AF212" s="1584">
        <f>IFERROR(MIN(1,METRADO!AH212/METRADO!$G211),0)</f>
        <v>0</v>
      </c>
    </row>
    <row r="213" spans="1:32">
      <c r="A213" s="1534"/>
      <c r="B213" s="1535">
        <f>MAX(O214:AF214)</f>
        <v>0</v>
      </c>
      <c r="C213" s="1534" t="str">
        <f>'P6-2'!E90</f>
        <v>A1880</v>
      </c>
      <c r="D213" s="1449" t="str">
        <f>'P6-2'!F90</f>
        <v>DESMOVILIZACION</v>
      </c>
      <c r="E213" s="1536">
        <f>VLOOKUP($C213,'P6-2'!$E$3:$I$90,MATCH('P6-2'!$H$2,'P6-2'!$E$2:$I$2,0),FALSE)</f>
        <v>46322</v>
      </c>
      <c r="F213" s="1536">
        <f>VLOOKUP($C213,'P6-2'!$E$3:$I$90,MATCH('P6-2'!$I$2,'P6-2'!$E$2:$I$2,0),FALSE)</f>
        <v>46324</v>
      </c>
      <c r="G213" s="1537">
        <f>VLOOKUP($C213,'P6-2'!$E$3:$I$90,3,FALSE)</f>
        <v>3</v>
      </c>
      <c r="H213" s="1538">
        <f>'P6-2'!B90</f>
        <v>0.5</v>
      </c>
      <c r="I213" s="1538" t="str">
        <f>'P6-2'!C90</f>
        <v>Glb.</v>
      </c>
      <c r="J213" s="1539">
        <f>IFERROR($K213/$H213,0)</f>
        <v>200</v>
      </c>
      <c r="K213" s="1538">
        <f>'P6-2'!D90</f>
        <v>100</v>
      </c>
      <c r="L213" s="1540">
        <f>IFERROR($K213/$K$9,0)</f>
        <v>1.2259997669355366E-2</v>
      </c>
      <c r="M213" s="1457" t="s">
        <v>1862</v>
      </c>
      <c r="N213" s="1457"/>
      <c r="O213" s="1541">
        <f>IFERROR(SUMIF('ACTIVITI_PLAN (LB0)'!$B:$B,$C213,'ACTIVITI_PLAN (LB0)'!N:N)/$K213+N213,0)</f>
        <v>0</v>
      </c>
      <c r="P213" s="1541">
        <f>IFERROR(SUMIF('ACTIVITI_PLAN (LB0)'!$B:$B,$C213,'ACTIVITI_PLAN (LB0)'!O:O)/$K213+O213,0)</f>
        <v>0</v>
      </c>
      <c r="Q213" s="1541">
        <f>IFERROR(SUMIF('ACTIVITI_PLAN (LB0)'!$B:$B,$C213,'ACTIVITI_PLAN (LB0)'!P:P)/$K213+P213,0)</f>
        <v>0</v>
      </c>
      <c r="R213" s="1541">
        <f>IFERROR(SUMIF('ACTIVITI_PLAN (LB0)'!$B:$B,$C213,'ACTIVITI_PLAN (LB0)'!Q:Q)/$K213+Q213,0)</f>
        <v>0</v>
      </c>
      <c r="S213" s="1541">
        <f>IFERROR(SUMIF('ACTIVITI_PLAN (LB0)'!$B:$B,$C213,'ACTIVITI_PLAN (LB0)'!R:R)/$K213+R213,0)</f>
        <v>0</v>
      </c>
      <c r="T213" s="1541">
        <f>IFERROR(SUMIF('ACTIVITI_PLAN (LB0)'!$B:$B,$C213,'ACTIVITI_PLAN (LB0)'!S:S)/$K213+S213,0)</f>
        <v>0</v>
      </c>
      <c r="U213" s="1541">
        <f>IFERROR(SUMIF('ACTIVITI_PLAN (LB0)'!$B:$B,$C213,'ACTIVITI_PLAN (LB0)'!T:T)/$K213+T213,0)</f>
        <v>0</v>
      </c>
      <c r="V213" s="1541">
        <f>IFERROR(SUMIF('ACTIVITI_PLAN (LB0)'!$B:$B,$C213,'ACTIVITI_PLAN (LB0)'!U:U)/$K213+U213,0)</f>
        <v>0</v>
      </c>
      <c r="W213" s="1541">
        <f>IFERROR(SUMIF('ACTIVITI_PLAN (LB0)'!$B:$B,$C213,'ACTIVITI_PLAN (LB0)'!V:V)/$K213+V213,0)</f>
        <v>0</v>
      </c>
      <c r="X213" s="1541">
        <f>IFERROR(SUMIF('ACTIVITI_PLAN (LB0)'!$B:$B,$C213,'ACTIVITI_PLAN (LB0)'!W:W)/$K213+W213,0)</f>
        <v>0</v>
      </c>
      <c r="Y213" s="1541">
        <f>IFERROR(SUMIF('ACTIVITI_PLAN (LB0)'!$B:$B,$C213,'ACTIVITI_PLAN (LB0)'!X:X)/$K213+X213,0)</f>
        <v>0</v>
      </c>
      <c r="Z213" s="1541">
        <f>IFERROR(SUMIF('ACTIVITI_PLAN (LB0)'!$B:$B,$C213,'ACTIVITI_PLAN (LB0)'!Y:Y)/$K213+Y213,0)</f>
        <v>0</v>
      </c>
      <c r="AA213" s="1541">
        <f>IFERROR(SUMIF('ACTIVITI_PLAN (LB0)'!$B:$B,$C213,'ACTIVITI_PLAN (LB0)'!Z:Z)/$K213+Z213,0)</f>
        <v>0</v>
      </c>
      <c r="AB213" s="1541">
        <f>IFERROR(SUMIF('ACTIVITI_PLAN (LB0)'!$B:$B,$C213,'ACTIVITI_PLAN (LB0)'!AA:AA)/$K213+AA213,0)</f>
        <v>0</v>
      </c>
      <c r="AC213" s="1541">
        <f>IFERROR(SUMIF('ACTIVITI_PLAN (LB0)'!$B:$B,$C213,'ACTIVITI_PLAN (LB0)'!AB:AB)/$K213+AB213,0)</f>
        <v>0</v>
      </c>
      <c r="AD213" s="1541">
        <f>IFERROR(SUMIF('ACTIVITI_PLAN (LB0)'!$B:$B,$C213,'ACTIVITI_PLAN (LB0)'!AC:AC)/$K213+AC213,0)</f>
        <v>0</v>
      </c>
      <c r="AE213" s="1541">
        <f>IFERROR(SUMIF('ACTIVITI_PLAN (LB0)'!$B:$B,$C213,'ACTIVITI_PLAN (LB0)'!AD:AD)/$K213+AD213,0)</f>
        <v>0</v>
      </c>
      <c r="AF213" s="1541">
        <f>IFERROR(SUMIF('ACTIVITI_PLAN (LB0)'!$B:$B,$C213,'ACTIVITI_PLAN (LB0)'!AE:AE)/$K213+AE213,0)</f>
        <v>1</v>
      </c>
    </row>
    <row r="214" spans="1:32">
      <c r="A214" s="1577"/>
      <c r="B214" s="1578"/>
      <c r="C214" s="1577"/>
      <c r="D214" s="1577"/>
      <c r="E214" s="1579"/>
      <c r="F214" s="1579"/>
      <c r="G214" s="1580"/>
      <c r="H214" s="1581"/>
      <c r="I214" s="1581"/>
      <c r="J214" s="1582"/>
      <c r="K214" s="1581"/>
      <c r="L214" s="1583"/>
      <c r="M214" s="1584" t="s">
        <v>1811</v>
      </c>
      <c r="N214" s="1584"/>
      <c r="O214" s="1584">
        <f>IFERROR(MIN(1,METRADO!Q214/METRADO!$G213),0)</f>
        <v>0</v>
      </c>
      <c r="P214" s="1584">
        <f>IFERROR(MIN(1,METRADO!R214/METRADO!$G213),0)</f>
        <v>0</v>
      </c>
      <c r="Q214" s="1584">
        <f>IFERROR(MIN(1,METRADO!S214/METRADO!$G213),0)</f>
        <v>0</v>
      </c>
      <c r="R214" s="1584">
        <f>IFERROR(MIN(1,METRADO!T214/METRADO!$G213),0)</f>
        <v>0</v>
      </c>
      <c r="S214" s="1584">
        <f>IFERROR(MIN(1,METRADO!U214/METRADO!$G213),0)</f>
        <v>0</v>
      </c>
      <c r="T214" s="1584">
        <f>IFERROR(MIN(1,METRADO!V214/METRADO!$G213),0)</f>
        <v>0</v>
      </c>
      <c r="U214" s="1584">
        <f>IFERROR(MIN(1,METRADO!W214/METRADO!$G213),0)</f>
        <v>0</v>
      </c>
      <c r="V214" s="1584">
        <f>IFERROR(MIN(1,METRADO!X214/METRADO!$G213),0)</f>
        <v>0</v>
      </c>
      <c r="W214" s="1584">
        <f>IFERROR(MIN(1,METRADO!Y214/METRADO!$G213),0)</f>
        <v>0</v>
      </c>
      <c r="X214" s="1584">
        <f>IFERROR(MIN(1,METRADO!Z214/METRADO!$G213),0)</f>
        <v>0</v>
      </c>
      <c r="Y214" s="1584">
        <f>IFERROR(MIN(1,METRADO!AA214/METRADO!$G213),0)</f>
        <v>0</v>
      </c>
      <c r="Z214" s="1584">
        <f>IFERROR(MIN(1,METRADO!AB214/METRADO!$G213),0)</f>
        <v>0</v>
      </c>
      <c r="AA214" s="1584">
        <f>IFERROR(MIN(1,METRADO!AC214/METRADO!$G213),0)</f>
        <v>0</v>
      </c>
      <c r="AB214" s="1584">
        <f>IFERROR(MIN(1,METRADO!AD214/METRADO!$G213),0)</f>
        <v>0</v>
      </c>
      <c r="AC214" s="1584">
        <f>IFERROR(MIN(1,METRADO!AE214/METRADO!$G213),0)</f>
        <v>0</v>
      </c>
      <c r="AD214" s="1584">
        <f>IFERROR(MIN(1,METRADO!AF214/METRADO!$G213),0)</f>
        <v>0</v>
      </c>
      <c r="AE214" s="1584">
        <f>IFERROR(MIN(1,METRADO!AG214/METRADO!$G213),0)</f>
        <v>0</v>
      </c>
      <c r="AF214" s="1584">
        <f>IFERROR(MIN(1,METRADO!AH214/METRADO!$G213),0)</f>
        <v>0</v>
      </c>
    </row>
    <row r="216" spans="1:32" customFormat="1" ht="12.75"/>
    <row r="217" spans="1:32" customFormat="1" ht="12.75"/>
    <row r="218" spans="1:32" customFormat="1" ht="12.75"/>
    <row r="219" spans="1:32" customFormat="1" ht="12.75"/>
    <row r="220" spans="1:32" customFormat="1" ht="12.75"/>
    <row r="221" spans="1:32" customFormat="1" ht="12.75"/>
    <row r="222" spans="1:32" customFormat="1" ht="12.75"/>
    <row r="223" spans="1:32" customFormat="1" ht="12.75"/>
    <row r="224" spans="1:32" customFormat="1" ht="12.75"/>
    <row r="225" customFormat="1" ht="12.75"/>
    <row r="226" customFormat="1" ht="12.75"/>
    <row r="227" customFormat="1" ht="12.75"/>
    <row r="228" customFormat="1" ht="12.75"/>
    <row r="229" customFormat="1" ht="12.75"/>
    <row r="230" customFormat="1" ht="12.75"/>
    <row r="231" customFormat="1" ht="12.75"/>
    <row r="232" customFormat="1" ht="12.75"/>
    <row r="233" customFormat="1" ht="12.75"/>
    <row r="234" customFormat="1" ht="12.75"/>
    <row r="235" customFormat="1" ht="12.75"/>
    <row r="236" customFormat="1" ht="12.75"/>
    <row r="237" customFormat="1" ht="12.75"/>
    <row r="238" customFormat="1" ht="12.75"/>
    <row r="239" customFormat="1" ht="12.75"/>
    <row r="240" customFormat="1" ht="12.75"/>
    <row r="241" customFormat="1" ht="12.75"/>
    <row r="242" customFormat="1" ht="12.75"/>
    <row r="243" customFormat="1" ht="12.75"/>
    <row r="244" customFormat="1" ht="12.75"/>
    <row r="245" customFormat="1" ht="12.75"/>
    <row r="246" customFormat="1" ht="12.75"/>
    <row r="247" customFormat="1" ht="12.75"/>
    <row r="248" customFormat="1" ht="12.75"/>
    <row r="249" customFormat="1" ht="12.75"/>
    <row r="250" customFormat="1" ht="12.75"/>
    <row r="251" customFormat="1" ht="12.75"/>
    <row r="252" customFormat="1" ht="12.75"/>
    <row r="253" customFormat="1" ht="12.75"/>
    <row r="254" customFormat="1" ht="12.75"/>
    <row r="255" customFormat="1" ht="12.75"/>
    <row r="256" customFormat="1" ht="12.75"/>
    <row r="257" customFormat="1" ht="12.75"/>
    <row r="258" customFormat="1" ht="12.75"/>
    <row r="259" customFormat="1" ht="12.75"/>
    <row r="260" customFormat="1" ht="12.75"/>
    <row r="261" customFormat="1" ht="12.75"/>
    <row r="262" customFormat="1" ht="12.75"/>
    <row r="263" customFormat="1" ht="12.75"/>
    <row r="264" customFormat="1" ht="12.75"/>
    <row r="265" customFormat="1" ht="12.75"/>
    <row r="266" customFormat="1" ht="12.75"/>
    <row r="267" customFormat="1" ht="12.75"/>
    <row r="268" customFormat="1" ht="12.75"/>
    <row r="269" customFormat="1" ht="12.75"/>
    <row r="270" customFormat="1" ht="12.75"/>
    <row r="271" customFormat="1" ht="12.75"/>
    <row r="272" customFormat="1" ht="12.75"/>
    <row r="273" customFormat="1" ht="12.75"/>
    <row r="274" customFormat="1" ht="12.75"/>
    <row r="275" customFormat="1" ht="12.75"/>
    <row r="276" customFormat="1" ht="12.75"/>
    <row r="277" customFormat="1" ht="12.75"/>
    <row r="278" customFormat="1" ht="12.75"/>
    <row r="279" customFormat="1" ht="12.75"/>
    <row r="280" customFormat="1" ht="12.75"/>
    <row r="281" customFormat="1" ht="12.75"/>
    <row r="282" customFormat="1" ht="12.75"/>
    <row r="283" customFormat="1" ht="12.75"/>
    <row r="284" customFormat="1" ht="12.75"/>
    <row r="285" customFormat="1" ht="12.75"/>
    <row r="286" customFormat="1" ht="12.75"/>
    <row r="287" customFormat="1" ht="12.75"/>
    <row r="288" customFormat="1" ht="12.75"/>
    <row r="289" customFormat="1" ht="12.75"/>
    <row r="290" customFormat="1" ht="12.75"/>
    <row r="291" customFormat="1" ht="12.75"/>
    <row r="292" customFormat="1" ht="12.75"/>
    <row r="293" customFormat="1" ht="12.75"/>
    <row r="294" customFormat="1" ht="12.75"/>
    <row r="295" customFormat="1" ht="12.75"/>
    <row r="296" customFormat="1" ht="12.75"/>
    <row r="297" customFormat="1" ht="12.75"/>
    <row r="298" customFormat="1" ht="12.75"/>
    <row r="299" customFormat="1" ht="12.75"/>
    <row r="300" customFormat="1" ht="12.75"/>
    <row r="301" customFormat="1" ht="12.75"/>
    <row r="302" customFormat="1" ht="12.75"/>
    <row r="303" customFormat="1" ht="12.75"/>
    <row r="304" customFormat="1" ht="12.75"/>
    <row r="305" customFormat="1" ht="12.75"/>
    <row r="306" customFormat="1" ht="12.75"/>
    <row r="307" customFormat="1" ht="12.75"/>
    <row r="308" customFormat="1" ht="12.75"/>
    <row r="309" customFormat="1" ht="12.75"/>
    <row r="310" customFormat="1" ht="12.75"/>
    <row r="311" customFormat="1" ht="12.75"/>
    <row r="312" customFormat="1" ht="12.75"/>
    <row r="313" customFormat="1" ht="12.75"/>
    <row r="314" customFormat="1" ht="12.75"/>
    <row r="315" customFormat="1" ht="12.75"/>
    <row r="316" customFormat="1" ht="12.75"/>
    <row r="317" customFormat="1" ht="12.75"/>
    <row r="318" customFormat="1" ht="12.75"/>
    <row r="319" customFormat="1" ht="12.75"/>
    <row r="320" customFormat="1" ht="12.75"/>
    <row r="321" customFormat="1" ht="12.75"/>
    <row r="322" customFormat="1" ht="12.75"/>
    <row r="323" customFormat="1" ht="12.75"/>
    <row r="324" customFormat="1" ht="12.75"/>
    <row r="325" customFormat="1" ht="12.75"/>
    <row r="326" customFormat="1" ht="12.75"/>
    <row r="327" customFormat="1" ht="12.75"/>
    <row r="328" customFormat="1" ht="12.75"/>
    <row r="329" customFormat="1" ht="12.75"/>
    <row r="330" customFormat="1" ht="12.75"/>
    <row r="331" customFormat="1" ht="12.75"/>
    <row r="332" customFormat="1" ht="12.75"/>
    <row r="333" customFormat="1" ht="12.75"/>
    <row r="334" customFormat="1" ht="12.75"/>
    <row r="335" customFormat="1" ht="12.75"/>
    <row r="336" customFormat="1" ht="12.75"/>
    <row r="337" customFormat="1" ht="12.75"/>
    <row r="338" customFormat="1" ht="12.75"/>
    <row r="339" customFormat="1" ht="12.75"/>
    <row r="340" customFormat="1" ht="12.75"/>
    <row r="341" customFormat="1" ht="12.75"/>
    <row r="342" customFormat="1" ht="12.75"/>
    <row r="343" customFormat="1" ht="12.75"/>
    <row r="344" customFormat="1" ht="12.75"/>
  </sheetData>
  <autoFilter ref="A8:W148" xr:uid="{00000000-0009-0000-0000-000001000000}"/>
  <mergeCells count="3">
    <mergeCell ref="M6:M8"/>
    <mergeCell ref="K7:K8"/>
    <mergeCell ref="L7:L8"/>
  </mergeCells>
  <conditionalFormatting sqref="B345:B1048576 B1:B215">
    <cfRule type="dataBar" priority="1">
      <dataBar>
        <cfvo type="min"/>
        <cfvo type="max"/>
        <color rgb="FF63C384"/>
      </dataBar>
      <extLst>
        <ext xmlns:x14="http://schemas.microsoft.com/office/spreadsheetml/2009/9/main" uri="{B025F937-C7B1-47D3-B67F-A62EFF666E3E}">
          <x14:id>{17F5B6CB-3D2B-4331-B90C-067B2494B59C}</x14:id>
        </ext>
      </extLst>
    </cfRule>
  </conditionalFormatting>
  <pageMargins left="0.70866141732283472" right="0.70866141732283472" top="0.74803149606299213" bottom="0.74803149606299213" header="0.31496062992125984" footer="0.31496062992125984"/>
  <pageSetup paperSize="127" scale="77" orientation="portrait" horizontalDpi="4294967293" r:id="rId1"/>
  <extLst>
    <ext xmlns:x14="http://schemas.microsoft.com/office/spreadsheetml/2009/9/main" uri="{78C0D931-6437-407d-A8EE-F0AAD7539E65}">
      <x14:conditionalFormattings>
        <x14:conditionalFormatting xmlns:xm="http://schemas.microsoft.com/office/excel/2006/main">
          <x14:cfRule type="dataBar" id="{17F5B6CB-3D2B-4331-B90C-067B2494B59C}">
            <x14:dataBar minLength="0" maxLength="100" border="1" negativeBarBorderColorSameAsPositive="0">
              <x14:cfvo type="autoMin"/>
              <x14:cfvo type="autoMax"/>
              <x14:borderColor rgb="FF63C384"/>
              <x14:negativeFillColor rgb="FFFF0000"/>
              <x14:negativeBorderColor rgb="FFFF0000"/>
              <x14:axisColor rgb="FF000000"/>
            </x14:dataBar>
          </x14:cfRule>
          <xm:sqref>B345:B1048576 B1:B215</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DDF6B-F4DA-44C4-887C-622F0D86BF98}">
  <sheetPr>
    <tabColor rgb="FF00B050"/>
    <pageSetUpPr fitToPage="1"/>
  </sheetPr>
  <dimension ref="A1:AH344"/>
  <sheetViews>
    <sheetView workbookViewId="0"/>
  </sheetViews>
  <sheetFormatPr baseColWidth="10" defaultRowHeight="15"/>
  <cols>
    <col min="1" max="1" width="8.28515625" style="1253" customWidth="1"/>
    <col min="2" max="2" width="8.7109375" style="1241" customWidth="1"/>
    <col min="3" max="3" width="53.140625" style="1118" customWidth="1"/>
    <col min="4" max="4" width="12" style="1118" hidden="1" customWidth="1"/>
    <col min="5" max="5" width="11.5703125" style="1118" hidden="1" customWidth="1"/>
    <col min="6" max="6" width="9" style="1243" hidden="1" customWidth="1"/>
    <col min="7" max="7" width="7.7109375" style="1118" hidden="1" customWidth="1"/>
    <col min="8" max="8" width="9.85546875" style="1118" hidden="1" customWidth="1"/>
    <col min="9" max="9" width="12.42578125" style="1118" hidden="1" customWidth="1"/>
    <col min="10" max="10" width="16.85546875" style="1244" hidden="1" customWidth="1"/>
    <col min="11" max="11" width="12.5703125" style="1245" hidden="1" customWidth="1"/>
    <col min="12" max="12" width="12.5703125" style="1254" customWidth="1"/>
    <col min="13" max="14" width="12.5703125" style="1245" customWidth="1"/>
    <col min="15" max="15" width="12.28515625" style="1246" customWidth="1"/>
    <col min="16" max="16" width="3.7109375" style="1246" customWidth="1"/>
    <col min="17" max="17" width="9.28515625" style="1246" customWidth="1"/>
    <col min="18" max="20" width="9.5703125" style="1246" customWidth="1"/>
    <col min="21" max="16384" width="11.42578125" style="1118"/>
  </cols>
  <sheetData>
    <row r="1" spans="1:34">
      <c r="A1" s="1253" t="s">
        <v>1946</v>
      </c>
    </row>
    <row r="5" spans="1:34" ht="21.75" thickBot="1">
      <c r="C5" s="1255" t="str">
        <f>PROGRAMACION!D5</f>
        <v>REPOSICION DEL SISTEMA DE FLOCULANTES — LB0</v>
      </c>
      <c r="D5" s="1248"/>
      <c r="E5" s="1248"/>
      <c r="F5" s="1248"/>
      <c r="G5" s="1248"/>
      <c r="H5" s="1248"/>
      <c r="I5" s="1248"/>
      <c r="J5" s="1248"/>
      <c r="K5" s="1248"/>
      <c r="L5" s="1256"/>
      <c r="M5" s="1248"/>
      <c r="N5" s="1248"/>
      <c r="O5" s="1248"/>
      <c r="P5" s="1248"/>
      <c r="Q5" s="1248"/>
      <c r="R5" s="1248"/>
      <c r="S5" s="1248"/>
      <c r="T5" s="1248"/>
    </row>
    <row r="6" spans="1:34" ht="22.5">
      <c r="A6" s="1543" t="s">
        <v>1848</v>
      </c>
      <c r="B6" s="1542" t="s">
        <v>932</v>
      </c>
      <c r="C6" s="1544" t="s">
        <v>1850</v>
      </c>
      <c r="D6" s="1544" t="s">
        <v>1851</v>
      </c>
      <c r="E6" s="1544" t="s">
        <v>1852</v>
      </c>
      <c r="F6" s="1545" t="s">
        <v>1853</v>
      </c>
      <c r="G6" s="1544" t="s">
        <v>1854</v>
      </c>
      <c r="H6" s="1544" t="s">
        <v>414</v>
      </c>
      <c r="I6" s="1544" t="s">
        <v>1863</v>
      </c>
      <c r="J6" s="1546" t="s">
        <v>1864</v>
      </c>
      <c r="K6" s="1546" t="s">
        <v>1856</v>
      </c>
      <c r="L6" s="1598" t="s">
        <v>1857</v>
      </c>
      <c r="M6" s="1546" t="s">
        <v>1858</v>
      </c>
      <c r="N6" s="1546" t="s">
        <v>1859</v>
      </c>
      <c r="O6" s="2515" t="s">
        <v>1860</v>
      </c>
      <c r="P6" s="1547" t="s">
        <v>1861</v>
      </c>
      <c r="Q6" s="1547">
        <f>PROGRAMACION!O6</f>
        <v>27</v>
      </c>
      <c r="R6" s="1547">
        <f>PROGRAMACION!P6</f>
        <v>28</v>
      </c>
      <c r="S6" s="1547">
        <f>PROGRAMACION!Q6</f>
        <v>29</v>
      </c>
      <c r="T6" s="1547">
        <f>PROGRAMACION!R6</f>
        <v>30</v>
      </c>
      <c r="U6" s="1547">
        <f>PROGRAMACION!S6</f>
        <v>31</v>
      </c>
      <c r="V6" s="1547">
        <f>PROGRAMACION!T6</f>
        <v>32</v>
      </c>
      <c r="W6" s="1547">
        <f>PROGRAMACION!U6</f>
        <v>33</v>
      </c>
      <c r="X6" s="1547">
        <f>PROGRAMACION!V6</f>
        <v>34</v>
      </c>
      <c r="Y6" s="1547">
        <f>PROGRAMACION!W6</f>
        <v>35</v>
      </c>
      <c r="Z6" s="1547">
        <f>PROGRAMACION!X6</f>
        <v>36</v>
      </c>
      <c r="AA6" s="1547">
        <f>PROGRAMACION!Y6</f>
        <v>37</v>
      </c>
      <c r="AB6" s="1547">
        <f>PROGRAMACION!Z6</f>
        <v>38</v>
      </c>
      <c r="AC6" s="1547">
        <f>PROGRAMACION!AA6</f>
        <v>39</v>
      </c>
      <c r="AD6" s="1547">
        <f>PROGRAMACION!AB6</f>
        <v>40</v>
      </c>
      <c r="AE6" s="1547">
        <f>PROGRAMACION!AC6</f>
        <v>41</v>
      </c>
      <c r="AF6" s="1547">
        <f>PROGRAMACION!AD6</f>
        <v>42</v>
      </c>
      <c r="AG6" s="1547">
        <f>PROGRAMACION!AE6</f>
        <v>43</v>
      </c>
      <c r="AH6" s="1547">
        <f>PROGRAMACION!AF6</f>
        <v>44</v>
      </c>
    </row>
    <row r="7" spans="1:34">
      <c r="A7" s="1599"/>
      <c r="B7" s="1599"/>
      <c r="C7" s="1600"/>
      <c r="D7" s="1601"/>
      <c r="E7" s="1601"/>
      <c r="F7" s="1602"/>
      <c r="G7" s="1601"/>
      <c r="H7" s="1601"/>
      <c r="I7" s="1603"/>
      <c r="J7" s="2524">
        <f>J9</f>
        <v>8156.60840213341</v>
      </c>
      <c r="K7" s="2526">
        <f>SUM(K9:K82)</f>
        <v>0.17088134059248017</v>
      </c>
      <c r="L7" s="1603"/>
      <c r="M7" s="1601"/>
      <c r="N7" s="1601"/>
      <c r="O7" s="2522"/>
      <c r="P7" s="1604"/>
      <c r="Q7" s="1605">
        <v>46199</v>
      </c>
      <c r="R7" s="1605">
        <f>Q8+1</f>
        <v>46206</v>
      </c>
      <c r="S7" s="1605">
        <f t="shared" ref="S7:AH7" si="0">R8+1</f>
        <v>46213</v>
      </c>
      <c r="T7" s="1605">
        <f t="shared" si="0"/>
        <v>46220</v>
      </c>
      <c r="U7" s="1605">
        <f t="shared" si="0"/>
        <v>46227</v>
      </c>
      <c r="V7" s="1605">
        <f t="shared" si="0"/>
        <v>46234</v>
      </c>
      <c r="W7" s="1605">
        <f t="shared" si="0"/>
        <v>46241</v>
      </c>
      <c r="X7" s="1605">
        <f t="shared" si="0"/>
        <v>46248</v>
      </c>
      <c r="Y7" s="1605">
        <f t="shared" si="0"/>
        <v>46255</v>
      </c>
      <c r="Z7" s="1605">
        <f t="shared" si="0"/>
        <v>46262</v>
      </c>
      <c r="AA7" s="1605">
        <f t="shared" si="0"/>
        <v>46269</v>
      </c>
      <c r="AB7" s="1605">
        <f t="shared" si="0"/>
        <v>46276</v>
      </c>
      <c r="AC7" s="1605">
        <f t="shared" si="0"/>
        <v>46283</v>
      </c>
      <c r="AD7" s="1605">
        <f t="shared" si="0"/>
        <v>46290</v>
      </c>
      <c r="AE7" s="1605">
        <f t="shared" si="0"/>
        <v>46297</v>
      </c>
      <c r="AF7" s="1605">
        <f t="shared" si="0"/>
        <v>46304</v>
      </c>
      <c r="AG7" s="1605">
        <f t="shared" si="0"/>
        <v>46311</v>
      </c>
      <c r="AH7" s="1605">
        <f t="shared" si="0"/>
        <v>46318</v>
      </c>
    </row>
    <row r="8" spans="1:34" ht="15.75" thickBot="1">
      <c r="A8" s="1606"/>
      <c r="B8" s="1606"/>
      <c r="C8" s="1607"/>
      <c r="D8" s="1608"/>
      <c r="E8" s="1608"/>
      <c r="F8" s="1609"/>
      <c r="G8" s="1608"/>
      <c r="H8" s="1608"/>
      <c r="I8" s="1610"/>
      <c r="J8" s="2525"/>
      <c r="K8" s="2527"/>
      <c r="L8" s="1610"/>
      <c r="M8" s="1608"/>
      <c r="N8" s="1608"/>
      <c r="O8" s="2523"/>
      <c r="P8" s="1611"/>
      <c r="Q8" s="1612">
        <f>+Q7+6</f>
        <v>46205</v>
      </c>
      <c r="R8" s="1612">
        <f>R7+6</f>
        <v>46212</v>
      </c>
      <c r="S8" s="1612">
        <f t="shared" ref="S8:AH8" si="1">S7+6</f>
        <v>46219</v>
      </c>
      <c r="T8" s="1612">
        <f t="shared" si="1"/>
        <v>46226</v>
      </c>
      <c r="U8" s="1612">
        <f t="shared" si="1"/>
        <v>46233</v>
      </c>
      <c r="V8" s="1612">
        <f t="shared" si="1"/>
        <v>46240</v>
      </c>
      <c r="W8" s="1612">
        <f t="shared" si="1"/>
        <v>46247</v>
      </c>
      <c r="X8" s="1612">
        <f t="shared" si="1"/>
        <v>46254</v>
      </c>
      <c r="Y8" s="1612">
        <f t="shared" si="1"/>
        <v>46261</v>
      </c>
      <c r="Z8" s="1612">
        <f t="shared" si="1"/>
        <v>46268</v>
      </c>
      <c r="AA8" s="1612">
        <f t="shared" si="1"/>
        <v>46275</v>
      </c>
      <c r="AB8" s="1612">
        <f t="shared" si="1"/>
        <v>46282</v>
      </c>
      <c r="AC8" s="1612">
        <f t="shared" si="1"/>
        <v>46289</v>
      </c>
      <c r="AD8" s="1612">
        <f t="shared" si="1"/>
        <v>46296</v>
      </c>
      <c r="AE8" s="1612">
        <f t="shared" si="1"/>
        <v>46303</v>
      </c>
      <c r="AF8" s="1612">
        <f t="shared" si="1"/>
        <v>46310</v>
      </c>
      <c r="AG8" s="1612">
        <f t="shared" si="1"/>
        <v>46317</v>
      </c>
      <c r="AH8" s="1612">
        <f t="shared" si="1"/>
        <v>46324</v>
      </c>
    </row>
    <row r="9" spans="1:34">
      <c r="A9" s="1481"/>
      <c r="B9" s="1482"/>
      <c r="C9" s="1483" t="str">
        <f>PROGRAMACION!D9</f>
        <v>REPOSICION DEL SISTEMA DE FLOCULANTES — LB0</v>
      </c>
      <c r="D9" s="1484">
        <f>MIN(D10:D72)</f>
        <v>46204</v>
      </c>
      <c r="E9" s="1484">
        <f>MAX(E10:E72)</f>
        <v>46315</v>
      </c>
      <c r="F9" s="1562"/>
      <c r="G9" s="1562"/>
      <c r="H9" s="1563"/>
      <c r="I9" s="1613"/>
      <c r="J9" s="1562">
        <f>PROGRAMACION!K9</f>
        <v>8156.60840213341</v>
      </c>
      <c r="K9" s="1565"/>
      <c r="L9" s="1562"/>
      <c r="M9" s="1565"/>
      <c r="N9" s="1565"/>
      <c r="O9" s="1566"/>
      <c r="P9" s="1566"/>
      <c r="Q9" s="1567"/>
      <c r="R9" s="1567"/>
      <c r="S9" s="1567"/>
      <c r="T9" s="1567"/>
      <c r="U9" s="1567"/>
      <c r="V9" s="1567"/>
      <c r="W9" s="1567"/>
      <c r="X9" s="1567"/>
      <c r="Y9" s="1567"/>
      <c r="Z9" s="1567"/>
      <c r="AA9" s="1567"/>
      <c r="AB9" s="1567"/>
      <c r="AC9" s="1567"/>
      <c r="AD9" s="1567"/>
      <c r="AE9" s="1567"/>
      <c r="AF9" s="1567"/>
      <c r="AG9" s="1567"/>
      <c r="AH9" s="1567"/>
    </row>
    <row r="10" spans="1:34" s="1250" customFormat="1">
      <c r="A10" s="1492"/>
      <c r="B10" s="1493"/>
      <c r="C10" s="1494" t="str">
        <f>PROGRAMACION!D10</f>
        <v>Total</v>
      </c>
      <c r="D10" s="1495"/>
      <c r="E10" s="1495"/>
      <c r="F10" s="1571"/>
      <c r="G10" s="1571"/>
      <c r="H10" s="1572"/>
      <c r="I10" s="1614"/>
      <c r="J10" s="1571"/>
      <c r="K10" s="1574"/>
      <c r="L10" s="1571"/>
      <c r="M10" s="1574"/>
      <c r="N10" s="1574"/>
      <c r="O10" s="1615"/>
      <c r="P10" s="1615"/>
      <c r="Q10" s="1616"/>
      <c r="R10" s="1616"/>
      <c r="S10" s="1616"/>
      <c r="T10" s="1616"/>
      <c r="U10" s="1616"/>
      <c r="V10" s="1616"/>
      <c r="W10" s="1616"/>
      <c r="X10" s="1616"/>
      <c r="Y10" s="1616"/>
      <c r="Z10" s="1616"/>
      <c r="AA10" s="1616"/>
      <c r="AB10" s="1616"/>
      <c r="AC10" s="1616"/>
      <c r="AD10" s="1616"/>
      <c r="AE10" s="1616"/>
      <c r="AF10" s="1616"/>
      <c r="AG10" s="1616"/>
      <c r="AH10" s="1616"/>
    </row>
    <row r="11" spans="1:34" s="1250" customFormat="1">
      <c r="A11" s="1492"/>
      <c r="B11" s="1493"/>
      <c r="C11" s="1494" t="str">
        <f>PROGRAMACION!D11</f>
        <v>REPOSICION DEL SISTEMA DE FLOCULANTES</v>
      </c>
      <c r="D11" s="1495"/>
      <c r="E11" s="1495"/>
      <c r="F11" s="1571"/>
      <c r="G11" s="1571"/>
      <c r="H11" s="1572"/>
      <c r="I11" s="1614"/>
      <c r="J11" s="1571"/>
      <c r="K11" s="1574"/>
      <c r="L11" s="1571"/>
      <c r="M11" s="1574"/>
      <c r="N11" s="1574"/>
      <c r="O11" s="1615"/>
      <c r="P11" s="1615"/>
      <c r="Q11" s="1616"/>
      <c r="R11" s="1616"/>
      <c r="S11" s="1616"/>
      <c r="T11" s="1616"/>
      <c r="U11" s="1616"/>
      <c r="V11" s="1616"/>
      <c r="W11" s="1616"/>
      <c r="X11" s="1616"/>
      <c r="Y11" s="1616"/>
      <c r="Z11" s="1616"/>
      <c r="AA11" s="1616"/>
      <c r="AB11" s="1616"/>
      <c r="AC11" s="1616"/>
      <c r="AD11" s="1616"/>
      <c r="AE11" s="1616"/>
      <c r="AF11" s="1616"/>
      <c r="AG11" s="1616"/>
      <c r="AH11" s="1616"/>
    </row>
    <row r="12" spans="1:34" s="1250" customFormat="1">
      <c r="A12" s="1492"/>
      <c r="B12" s="1493"/>
      <c r="C12" s="1494" t="str">
        <f>PROGRAMACION!D12</f>
        <v>OBRAS CIVILES</v>
      </c>
      <c r="D12" s="1495"/>
      <c r="E12" s="1495"/>
      <c r="F12" s="1571"/>
      <c r="G12" s="1571"/>
      <c r="H12" s="1572"/>
      <c r="I12" s="1614"/>
      <c r="J12" s="1571"/>
      <c r="K12" s="1574"/>
      <c r="L12" s="1571"/>
      <c r="M12" s="1574"/>
      <c r="N12" s="1574"/>
      <c r="O12" s="1615"/>
      <c r="P12" s="1615"/>
      <c r="Q12" s="1616"/>
      <c r="R12" s="1616"/>
      <c r="S12" s="1616"/>
      <c r="T12" s="1616"/>
      <c r="U12" s="1616"/>
      <c r="V12" s="1616"/>
      <c r="W12" s="1616"/>
      <c r="X12" s="1616"/>
      <c r="Y12" s="1616"/>
      <c r="Z12" s="1616"/>
      <c r="AA12" s="1616"/>
      <c r="AB12" s="1616"/>
      <c r="AC12" s="1616"/>
      <c r="AD12" s="1616"/>
      <c r="AE12" s="1616"/>
      <c r="AF12" s="1616"/>
      <c r="AG12" s="1616"/>
      <c r="AH12" s="1616"/>
    </row>
    <row r="13" spans="1:34" s="1250" customFormat="1">
      <c r="A13" s="1492"/>
      <c r="B13" s="1493"/>
      <c r="C13" s="1494" t="str">
        <f>PROGRAMACION!D13</f>
        <v>TRABAJOS PRELIMINARES</v>
      </c>
      <c r="D13" s="1495"/>
      <c r="E13" s="1495"/>
      <c r="F13" s="1571"/>
      <c r="G13" s="1571"/>
      <c r="H13" s="1572"/>
      <c r="I13" s="1614"/>
      <c r="J13" s="1571"/>
      <c r="K13" s="1574"/>
      <c r="L13" s="1571"/>
      <c r="M13" s="1574"/>
      <c r="N13" s="1574"/>
      <c r="O13" s="1615"/>
      <c r="P13" s="1615"/>
      <c r="Q13" s="1616"/>
      <c r="R13" s="1616"/>
      <c r="S13" s="1616"/>
      <c r="T13" s="1616"/>
      <c r="U13" s="1616"/>
      <c r="V13" s="1616"/>
      <c r="W13" s="1616"/>
      <c r="X13" s="1616"/>
      <c r="Y13" s="1616"/>
      <c r="Z13" s="1616"/>
      <c r="AA13" s="1616"/>
      <c r="AB13" s="1616"/>
      <c r="AC13" s="1616"/>
      <c r="AD13" s="1616"/>
      <c r="AE13" s="1616"/>
      <c r="AF13" s="1616"/>
      <c r="AG13" s="1616"/>
      <c r="AH13" s="1616"/>
    </row>
    <row r="14" spans="1:34">
      <c r="A14" s="1443"/>
      <c r="B14" s="1444" t="str">
        <f>PROGRAMACION!C14</f>
        <v>A1000</v>
      </c>
      <c r="C14" s="1595" t="str">
        <f>PROGRAMACION!D14</f>
        <v>KOM</v>
      </c>
      <c r="D14" s="1536">
        <f>PROGRAMACION!E14</f>
        <v>46204</v>
      </c>
      <c r="E14" s="1536">
        <f>PROGRAMACION!F14</f>
        <v>46204</v>
      </c>
      <c r="F14" s="1537">
        <f>PROGRAMACION!G14</f>
        <v>1</v>
      </c>
      <c r="G14" s="1596">
        <f>PROGRAMACION!H14</f>
        <v>1</v>
      </c>
      <c r="H14" s="1596" t="str">
        <f>PROGRAMACION!I14</f>
        <v>Glb.</v>
      </c>
      <c r="I14" s="1596">
        <f>PROGRAMACION!J14</f>
        <v>0</v>
      </c>
      <c r="J14" s="1596">
        <f>PROGRAMACION!K14</f>
        <v>0</v>
      </c>
      <c r="K14" s="1450">
        <f>PROGRAMACION!L14</f>
        <v>0</v>
      </c>
      <c r="L14" s="1596">
        <f>$G14</f>
        <v>1</v>
      </c>
      <c r="M14" s="1596" t="str">
        <f>$H14</f>
        <v>Glb.</v>
      </c>
      <c r="N14" s="1452">
        <f>$K14</f>
        <v>0</v>
      </c>
      <c r="O14" s="1457" t="s">
        <v>1862</v>
      </c>
      <c r="P14" s="1457"/>
      <c r="Q14" s="1597">
        <f>PROGRAMACION!O14*$G14</f>
        <v>0</v>
      </c>
      <c r="R14" s="1597">
        <f>PROGRAMACION!P14*$G14</f>
        <v>0</v>
      </c>
      <c r="S14" s="1597">
        <f>PROGRAMACION!Q14*$G14</f>
        <v>0</v>
      </c>
      <c r="T14" s="1597">
        <f>PROGRAMACION!R14*$G14</f>
        <v>0</v>
      </c>
      <c r="U14" s="1597">
        <f>PROGRAMACION!S14*$G14</f>
        <v>0</v>
      </c>
      <c r="V14" s="1597">
        <f>PROGRAMACION!T14*$G14</f>
        <v>0</v>
      </c>
      <c r="W14" s="1597">
        <f>PROGRAMACION!U14*$G14</f>
        <v>0</v>
      </c>
      <c r="X14" s="1597">
        <f>PROGRAMACION!V14*$G14</f>
        <v>0</v>
      </c>
      <c r="Y14" s="1597">
        <f>PROGRAMACION!W14*$G14</f>
        <v>0</v>
      </c>
      <c r="Z14" s="1597">
        <f>PROGRAMACION!X14*$G14</f>
        <v>0</v>
      </c>
      <c r="AA14" s="1597">
        <f>PROGRAMACION!Y14*$G14</f>
        <v>0</v>
      </c>
      <c r="AB14" s="1597">
        <f>PROGRAMACION!Z14*$G14</f>
        <v>0</v>
      </c>
      <c r="AC14" s="1597">
        <f>PROGRAMACION!AA14*$G14</f>
        <v>0</v>
      </c>
      <c r="AD14" s="1597">
        <f>PROGRAMACION!AB14*$G14</f>
        <v>0</v>
      </c>
      <c r="AE14" s="1597">
        <f>PROGRAMACION!AC14*$G14</f>
        <v>0</v>
      </c>
      <c r="AF14" s="1597">
        <f>PROGRAMACION!AD14*$G14</f>
        <v>0</v>
      </c>
      <c r="AG14" s="1597">
        <f>PROGRAMACION!AE14*$G14</f>
        <v>0</v>
      </c>
      <c r="AH14" s="1597">
        <f>PROGRAMACION!AF14*$G14</f>
        <v>0</v>
      </c>
    </row>
    <row r="15" spans="1:34">
      <c r="A15" s="1617"/>
      <c r="B15" s="1618"/>
      <c r="C15" s="1618"/>
      <c r="D15" s="1619"/>
      <c r="E15" s="1619"/>
      <c r="F15" s="1620"/>
      <c r="G15" s="1621"/>
      <c r="H15" s="1621"/>
      <c r="I15" s="1621"/>
      <c r="J15" s="1621"/>
      <c r="K15" s="1622"/>
      <c r="L15" s="1621"/>
      <c r="M15" s="1622"/>
      <c r="N15" s="1622"/>
      <c r="O15" s="1584" t="s">
        <v>1811</v>
      </c>
      <c r="P15" s="1584"/>
      <c r="Q15" s="1623" cm="1">
        <f t="array" ref="Q15">SUMPRODUCT(('P6-2'!$E$3:$E$90=$B14)*('P6-2'!$P$2:$AG$2&gt;=Q$7)*('P6-2'!$P$2:$AG$2&lt;=Q$8)*('P6-2'!$P$3:$AG$90))+P15</f>
        <v>0</v>
      </c>
      <c r="R15" s="1623" cm="1">
        <f t="array" ref="R15">SUMPRODUCT(('P6-2'!$E$3:$E$90=$B14)*('P6-2'!$P$2:$AG$2&gt;=R$7)*('P6-2'!$P$2:$AG$2&lt;=R$8)*('P6-2'!$P$3:$AG$90))+Q15</f>
        <v>0</v>
      </c>
      <c r="S15" s="1623" cm="1">
        <f t="array" ref="S15">SUMPRODUCT(('P6-2'!$E$3:$E$90=$B14)*('P6-2'!$P$2:$AG$2&gt;=S$7)*('P6-2'!$P$2:$AG$2&lt;=S$8)*('P6-2'!$P$3:$AG$90))+R15</f>
        <v>0</v>
      </c>
      <c r="T15" s="1623" cm="1">
        <f t="array" ref="T15">SUMPRODUCT(('P6-2'!$E$3:$E$90=$B14)*('P6-2'!$P$2:$AG$2&gt;=T$7)*('P6-2'!$P$2:$AG$2&lt;=T$8)*('P6-2'!$P$3:$AG$90))+S15</f>
        <v>0</v>
      </c>
      <c r="U15" s="1623" cm="1">
        <f t="array" ref="U15">SUMPRODUCT(('P6-2'!$E$3:$E$90=$B14)*('P6-2'!$P$2:$AG$2&gt;=U$7)*('P6-2'!$P$2:$AG$2&lt;=U$8)*('P6-2'!$P$3:$AG$90))+T15</f>
        <v>0</v>
      </c>
      <c r="V15" s="1623" cm="1">
        <f t="array" ref="V15">SUMPRODUCT(('P6-2'!$E$3:$E$90=$B14)*('P6-2'!$P$2:$AG$2&gt;=V$7)*('P6-2'!$P$2:$AG$2&lt;=V$8)*('P6-2'!$P$3:$AG$90))+U15</f>
        <v>0</v>
      </c>
      <c r="W15" s="1623" cm="1">
        <f t="array" ref="W15">SUMPRODUCT(('P6-2'!$E$3:$E$90=$B14)*('P6-2'!$P$2:$AG$2&gt;=W$7)*('P6-2'!$P$2:$AG$2&lt;=W$8)*('P6-2'!$P$3:$AG$90))+V15</f>
        <v>0</v>
      </c>
      <c r="X15" s="1623" cm="1">
        <f t="array" ref="X15">SUMPRODUCT(('P6-2'!$E$3:$E$90=$B14)*('P6-2'!$P$2:$AG$2&gt;=X$7)*('P6-2'!$P$2:$AG$2&lt;=X$8)*('P6-2'!$P$3:$AG$90))+W15</f>
        <v>0</v>
      </c>
      <c r="Y15" s="1623" cm="1">
        <f t="array" ref="Y15">SUMPRODUCT(('P6-2'!$E$3:$E$90=$B14)*('P6-2'!$P$2:$AG$2&gt;=Y$7)*('P6-2'!$P$2:$AG$2&lt;=Y$8)*('P6-2'!$P$3:$AG$90))+X15</f>
        <v>0</v>
      </c>
      <c r="Z15" s="1623" cm="1">
        <f t="array" ref="Z15">SUMPRODUCT(('P6-2'!$E$3:$E$90=$B14)*('P6-2'!$P$2:$AG$2&gt;=Z$7)*('P6-2'!$P$2:$AG$2&lt;=Z$8)*('P6-2'!$P$3:$AG$90))+Y15</f>
        <v>0</v>
      </c>
      <c r="AA15" s="1623" cm="1">
        <f t="array" ref="AA15">SUMPRODUCT(('P6-2'!$E$3:$E$90=$B14)*('P6-2'!$P$2:$AG$2&gt;=AA$7)*('P6-2'!$P$2:$AG$2&lt;=AA$8)*('P6-2'!$P$3:$AG$90))+Z15</f>
        <v>0</v>
      </c>
      <c r="AB15" s="1623" cm="1">
        <f t="array" ref="AB15">SUMPRODUCT(('P6-2'!$E$3:$E$90=$B14)*('P6-2'!$P$2:$AG$2&gt;=AB$7)*('P6-2'!$P$2:$AG$2&lt;=AB$8)*('P6-2'!$P$3:$AG$90))+AA15</f>
        <v>0</v>
      </c>
      <c r="AC15" s="1623" cm="1">
        <f t="array" ref="AC15">SUMPRODUCT(('P6-2'!$E$3:$E$90=$B14)*('P6-2'!$P$2:$AG$2&gt;=AC$7)*('P6-2'!$P$2:$AG$2&lt;=AC$8)*('P6-2'!$P$3:$AG$90))+AB15</f>
        <v>0</v>
      </c>
      <c r="AD15" s="1623" cm="1">
        <f t="array" ref="AD15">SUMPRODUCT(('P6-2'!$E$3:$E$90=$B14)*('P6-2'!$P$2:$AG$2&gt;=AD$7)*('P6-2'!$P$2:$AG$2&lt;=AD$8)*('P6-2'!$P$3:$AG$90))+AC15</f>
        <v>0</v>
      </c>
      <c r="AE15" s="1623" cm="1">
        <f t="array" ref="AE15">SUMPRODUCT(('P6-2'!$E$3:$E$90=$B14)*('P6-2'!$P$2:$AG$2&gt;=AE$7)*('P6-2'!$P$2:$AG$2&lt;=AE$8)*('P6-2'!$P$3:$AG$90))+AD15</f>
        <v>0</v>
      </c>
      <c r="AF15" s="1623" cm="1">
        <f t="array" ref="AF15">SUMPRODUCT(('P6-2'!$E$3:$E$90=$B14)*('P6-2'!$P$2:$AG$2&gt;=AF$7)*('P6-2'!$P$2:$AG$2&lt;=AF$8)*('P6-2'!$P$3:$AG$90))+AE15</f>
        <v>0</v>
      </c>
      <c r="AG15" s="1623" cm="1">
        <f t="array" ref="AG15">SUMPRODUCT(('P6-2'!$E$3:$E$90=$B14)*('P6-2'!$P$2:$AG$2&gt;=AG$7)*('P6-2'!$P$2:$AG$2&lt;=AG$8)*('P6-2'!$P$3:$AG$90))+AF15</f>
        <v>0</v>
      </c>
      <c r="AH15" s="1623" cm="1">
        <f t="array" ref="AH15">SUMPRODUCT(('P6-2'!$E$3:$E$90=$B14)*('P6-2'!$P$2:$AG$2&gt;=AH$7)*('P6-2'!$P$2:$AG$2&lt;=AH$8)*('P6-2'!$P$3:$AG$90))+AG15</f>
        <v>0</v>
      </c>
    </row>
    <row r="16" spans="1:34">
      <c r="A16" s="1443"/>
      <c r="B16" s="1444" t="str">
        <f>PROGRAMACION!C16</f>
        <v>A1010</v>
      </c>
      <c r="C16" s="1595" t="str">
        <f>PROGRAMACION!D16</f>
        <v>GESTION DE RIESGOS</v>
      </c>
      <c r="D16" s="1536">
        <f>PROGRAMACION!E16</f>
        <v>46205</v>
      </c>
      <c r="E16" s="1536">
        <f>PROGRAMACION!F16</f>
        <v>46212</v>
      </c>
      <c r="F16" s="1537">
        <f>PROGRAMACION!G16</f>
        <v>6</v>
      </c>
      <c r="G16" s="1596">
        <f>PROGRAMACION!H16</f>
        <v>1</v>
      </c>
      <c r="H16" s="1596" t="str">
        <f>PROGRAMACION!I16</f>
        <v>Glb.</v>
      </c>
      <c r="I16" s="1596">
        <f>PROGRAMACION!J16</f>
        <v>0</v>
      </c>
      <c r="J16" s="1596">
        <f>PROGRAMACION!K16</f>
        <v>0</v>
      </c>
      <c r="K16" s="1450">
        <f>PROGRAMACION!L16</f>
        <v>0</v>
      </c>
      <c r="L16" s="1596">
        <f>$G16</f>
        <v>1</v>
      </c>
      <c r="M16" s="1596" t="str">
        <f>$H16</f>
        <v>Glb.</v>
      </c>
      <c r="N16" s="1452">
        <f>$K16</f>
        <v>0</v>
      </c>
      <c r="O16" s="1457" t="s">
        <v>1862</v>
      </c>
      <c r="P16" s="1457"/>
      <c r="Q16" s="1597">
        <f>PROGRAMACION!O16*$G16</f>
        <v>0</v>
      </c>
      <c r="R16" s="1597">
        <f>PROGRAMACION!P16*$G16</f>
        <v>0</v>
      </c>
      <c r="S16" s="1597">
        <f>PROGRAMACION!Q16*$G16</f>
        <v>0</v>
      </c>
      <c r="T16" s="1597">
        <f>PROGRAMACION!R16*$G16</f>
        <v>0</v>
      </c>
      <c r="U16" s="1597">
        <f>PROGRAMACION!S16*$G16</f>
        <v>0</v>
      </c>
      <c r="V16" s="1597">
        <f>PROGRAMACION!T16*$G16</f>
        <v>0</v>
      </c>
      <c r="W16" s="1597">
        <f>PROGRAMACION!U16*$G16</f>
        <v>0</v>
      </c>
      <c r="X16" s="1597">
        <f>PROGRAMACION!V16*$G16</f>
        <v>0</v>
      </c>
      <c r="Y16" s="1597">
        <f>PROGRAMACION!W16*$G16</f>
        <v>0</v>
      </c>
      <c r="Z16" s="1597">
        <f>PROGRAMACION!X16*$G16</f>
        <v>0</v>
      </c>
      <c r="AA16" s="1597">
        <f>PROGRAMACION!Y16*$G16</f>
        <v>0</v>
      </c>
      <c r="AB16" s="1597">
        <f>PROGRAMACION!Z16*$G16</f>
        <v>0</v>
      </c>
      <c r="AC16" s="1597">
        <f>PROGRAMACION!AA16*$G16</f>
        <v>0</v>
      </c>
      <c r="AD16" s="1597">
        <f>PROGRAMACION!AB16*$G16</f>
        <v>0</v>
      </c>
      <c r="AE16" s="1597">
        <f>PROGRAMACION!AC16*$G16</f>
        <v>0</v>
      </c>
      <c r="AF16" s="1597">
        <f>PROGRAMACION!AD16*$G16</f>
        <v>0</v>
      </c>
      <c r="AG16" s="1597">
        <f>PROGRAMACION!AE16*$G16</f>
        <v>0</v>
      </c>
      <c r="AH16" s="1597">
        <f>PROGRAMACION!AF16*$G16</f>
        <v>0</v>
      </c>
    </row>
    <row r="17" spans="1:34">
      <c r="A17" s="1617"/>
      <c r="B17" s="1618"/>
      <c r="C17" s="1618"/>
      <c r="D17" s="1619"/>
      <c r="E17" s="1619"/>
      <c r="F17" s="1620"/>
      <c r="G17" s="1621"/>
      <c r="H17" s="1621"/>
      <c r="I17" s="1621"/>
      <c r="J17" s="1621"/>
      <c r="K17" s="1622"/>
      <c r="L17" s="1621"/>
      <c r="M17" s="1622"/>
      <c r="N17" s="1622"/>
      <c r="O17" s="1584" t="s">
        <v>1811</v>
      </c>
      <c r="P17" s="1584"/>
      <c r="Q17" s="1623" cm="1">
        <f t="array" ref="Q17">SUMPRODUCT(('P6-2'!$E$3:$E$90=$B16)*('P6-2'!$P$2:$AG$2&gt;=Q$7)*('P6-2'!$P$2:$AG$2&lt;=Q$8)*('P6-2'!$P$3:$AG$90))+P17</f>
        <v>0</v>
      </c>
      <c r="R17" s="1623" cm="1">
        <f t="array" ref="R17">SUMPRODUCT(('P6-2'!$E$3:$E$90=$B16)*('P6-2'!$P$2:$AG$2&gt;=R$7)*('P6-2'!$P$2:$AG$2&lt;=R$8)*('P6-2'!$P$3:$AG$90))+Q17</f>
        <v>0</v>
      </c>
      <c r="S17" s="1623" cm="1">
        <f t="array" ref="S17">SUMPRODUCT(('P6-2'!$E$3:$E$90=$B16)*('P6-2'!$P$2:$AG$2&gt;=S$7)*('P6-2'!$P$2:$AG$2&lt;=S$8)*('P6-2'!$P$3:$AG$90))+R17</f>
        <v>0</v>
      </c>
      <c r="T17" s="1623" cm="1">
        <f t="array" ref="T17">SUMPRODUCT(('P6-2'!$E$3:$E$90=$B16)*('P6-2'!$P$2:$AG$2&gt;=T$7)*('P6-2'!$P$2:$AG$2&lt;=T$8)*('P6-2'!$P$3:$AG$90))+S17</f>
        <v>0</v>
      </c>
      <c r="U17" s="1623" cm="1">
        <f t="array" ref="U17">SUMPRODUCT(('P6-2'!$E$3:$E$90=$B16)*('P6-2'!$P$2:$AG$2&gt;=U$7)*('P6-2'!$P$2:$AG$2&lt;=U$8)*('P6-2'!$P$3:$AG$90))+T17</f>
        <v>0</v>
      </c>
      <c r="V17" s="1623" cm="1">
        <f t="array" ref="V17">SUMPRODUCT(('P6-2'!$E$3:$E$90=$B16)*('P6-2'!$P$2:$AG$2&gt;=V$7)*('P6-2'!$P$2:$AG$2&lt;=V$8)*('P6-2'!$P$3:$AG$90))+U17</f>
        <v>0</v>
      </c>
      <c r="W17" s="1623" cm="1">
        <f t="array" ref="W17">SUMPRODUCT(('P6-2'!$E$3:$E$90=$B16)*('P6-2'!$P$2:$AG$2&gt;=W$7)*('P6-2'!$P$2:$AG$2&lt;=W$8)*('P6-2'!$P$3:$AG$90))+V17</f>
        <v>0</v>
      </c>
      <c r="X17" s="1623" cm="1">
        <f t="array" ref="X17">SUMPRODUCT(('P6-2'!$E$3:$E$90=$B16)*('P6-2'!$P$2:$AG$2&gt;=X$7)*('P6-2'!$P$2:$AG$2&lt;=X$8)*('P6-2'!$P$3:$AG$90))+W17</f>
        <v>0</v>
      </c>
      <c r="Y17" s="1623" cm="1">
        <f t="array" ref="Y17">SUMPRODUCT(('P6-2'!$E$3:$E$90=$B16)*('P6-2'!$P$2:$AG$2&gt;=Y$7)*('P6-2'!$P$2:$AG$2&lt;=Y$8)*('P6-2'!$P$3:$AG$90))+X17</f>
        <v>0</v>
      </c>
      <c r="Z17" s="1623" cm="1">
        <f t="array" ref="Z17">SUMPRODUCT(('P6-2'!$E$3:$E$90=$B16)*('P6-2'!$P$2:$AG$2&gt;=Z$7)*('P6-2'!$P$2:$AG$2&lt;=Z$8)*('P6-2'!$P$3:$AG$90))+Y17</f>
        <v>0</v>
      </c>
      <c r="AA17" s="1623" cm="1">
        <f t="array" ref="AA17">SUMPRODUCT(('P6-2'!$E$3:$E$90=$B16)*('P6-2'!$P$2:$AG$2&gt;=AA$7)*('P6-2'!$P$2:$AG$2&lt;=AA$8)*('P6-2'!$P$3:$AG$90))+Z17</f>
        <v>0</v>
      </c>
      <c r="AB17" s="1623" cm="1">
        <f t="array" ref="AB17">SUMPRODUCT(('P6-2'!$E$3:$E$90=$B16)*('P6-2'!$P$2:$AG$2&gt;=AB$7)*('P6-2'!$P$2:$AG$2&lt;=AB$8)*('P6-2'!$P$3:$AG$90))+AA17</f>
        <v>0</v>
      </c>
      <c r="AC17" s="1623" cm="1">
        <f t="array" ref="AC17">SUMPRODUCT(('P6-2'!$E$3:$E$90=$B16)*('P6-2'!$P$2:$AG$2&gt;=AC$7)*('P6-2'!$P$2:$AG$2&lt;=AC$8)*('P6-2'!$P$3:$AG$90))+AB17</f>
        <v>0</v>
      </c>
      <c r="AD17" s="1623" cm="1">
        <f t="array" ref="AD17">SUMPRODUCT(('P6-2'!$E$3:$E$90=$B16)*('P6-2'!$P$2:$AG$2&gt;=AD$7)*('P6-2'!$P$2:$AG$2&lt;=AD$8)*('P6-2'!$P$3:$AG$90))+AC17</f>
        <v>0</v>
      </c>
      <c r="AE17" s="1623" cm="1">
        <f t="array" ref="AE17">SUMPRODUCT(('P6-2'!$E$3:$E$90=$B16)*('P6-2'!$P$2:$AG$2&gt;=AE$7)*('P6-2'!$P$2:$AG$2&lt;=AE$8)*('P6-2'!$P$3:$AG$90))+AD17</f>
        <v>0</v>
      </c>
      <c r="AF17" s="1623" cm="1">
        <f t="array" ref="AF17">SUMPRODUCT(('P6-2'!$E$3:$E$90=$B16)*('P6-2'!$P$2:$AG$2&gt;=AF$7)*('P6-2'!$P$2:$AG$2&lt;=AF$8)*('P6-2'!$P$3:$AG$90))+AE17</f>
        <v>0</v>
      </c>
      <c r="AG17" s="1623" cm="1">
        <f t="array" ref="AG17">SUMPRODUCT(('P6-2'!$E$3:$E$90=$B16)*('P6-2'!$P$2:$AG$2&gt;=AG$7)*('P6-2'!$P$2:$AG$2&lt;=AG$8)*('P6-2'!$P$3:$AG$90))+AF17</f>
        <v>0</v>
      </c>
      <c r="AH17" s="1623" cm="1">
        <f t="array" ref="AH17">SUMPRODUCT(('P6-2'!$E$3:$E$90=$B16)*('P6-2'!$P$2:$AG$2&gt;=AH$7)*('P6-2'!$P$2:$AG$2&lt;=AH$8)*('P6-2'!$P$3:$AG$90))+AG17</f>
        <v>0</v>
      </c>
    </row>
    <row r="18" spans="1:34">
      <c r="A18" s="1443"/>
      <c r="B18" s="1444" t="str">
        <f>PROGRAMACION!C18</f>
        <v>A1020</v>
      </c>
      <c r="C18" s="1595" t="str">
        <f>PROGRAMACION!D18</f>
        <v>PMAS</v>
      </c>
      <c r="D18" s="1536">
        <f>PROGRAMACION!E18</f>
        <v>46205</v>
      </c>
      <c r="E18" s="1536">
        <f>PROGRAMACION!F18</f>
        <v>46212</v>
      </c>
      <c r="F18" s="1537">
        <f>PROGRAMACION!G18</f>
        <v>6</v>
      </c>
      <c r="G18" s="1596">
        <f>PROGRAMACION!H18</f>
        <v>1</v>
      </c>
      <c r="H18" s="1596" t="str">
        <f>PROGRAMACION!I18</f>
        <v>Glb.</v>
      </c>
      <c r="I18" s="1596">
        <f>PROGRAMACION!J18</f>
        <v>0</v>
      </c>
      <c r="J18" s="1596">
        <f>PROGRAMACION!K18</f>
        <v>0</v>
      </c>
      <c r="K18" s="1450">
        <f>PROGRAMACION!L18</f>
        <v>0</v>
      </c>
      <c r="L18" s="1596">
        <f>$G18</f>
        <v>1</v>
      </c>
      <c r="M18" s="1596" t="str">
        <f>$H18</f>
        <v>Glb.</v>
      </c>
      <c r="N18" s="1452">
        <f>$K18</f>
        <v>0</v>
      </c>
      <c r="O18" s="1457" t="s">
        <v>1862</v>
      </c>
      <c r="P18" s="1457"/>
      <c r="Q18" s="1597">
        <f>PROGRAMACION!O18*$G18</f>
        <v>0</v>
      </c>
      <c r="R18" s="1597">
        <f>PROGRAMACION!P18*$G18</f>
        <v>0</v>
      </c>
      <c r="S18" s="1597">
        <f>PROGRAMACION!Q18*$G18</f>
        <v>0</v>
      </c>
      <c r="T18" s="1597">
        <f>PROGRAMACION!R18*$G18</f>
        <v>0</v>
      </c>
      <c r="U18" s="1597">
        <f>PROGRAMACION!S18*$G18</f>
        <v>0</v>
      </c>
      <c r="V18" s="1597">
        <f>PROGRAMACION!T18*$G18</f>
        <v>0</v>
      </c>
      <c r="W18" s="1597">
        <f>PROGRAMACION!U18*$G18</f>
        <v>0</v>
      </c>
      <c r="X18" s="1597">
        <f>PROGRAMACION!V18*$G18</f>
        <v>0</v>
      </c>
      <c r="Y18" s="1597">
        <f>PROGRAMACION!W18*$G18</f>
        <v>0</v>
      </c>
      <c r="Z18" s="1597">
        <f>PROGRAMACION!X18*$G18</f>
        <v>0</v>
      </c>
      <c r="AA18" s="1597">
        <f>PROGRAMACION!Y18*$G18</f>
        <v>0</v>
      </c>
      <c r="AB18" s="1597">
        <f>PROGRAMACION!Z18*$G18</f>
        <v>0</v>
      </c>
      <c r="AC18" s="1597">
        <f>PROGRAMACION!AA18*$G18</f>
        <v>0</v>
      </c>
      <c r="AD18" s="1597">
        <f>PROGRAMACION!AB18*$G18</f>
        <v>0</v>
      </c>
      <c r="AE18" s="1597">
        <f>PROGRAMACION!AC18*$G18</f>
        <v>0</v>
      </c>
      <c r="AF18" s="1597">
        <f>PROGRAMACION!AD18*$G18</f>
        <v>0</v>
      </c>
      <c r="AG18" s="1597">
        <f>PROGRAMACION!AE18*$G18</f>
        <v>0</v>
      </c>
      <c r="AH18" s="1597">
        <f>PROGRAMACION!AF18*$G18</f>
        <v>0</v>
      </c>
    </row>
    <row r="19" spans="1:34">
      <c r="A19" s="1617"/>
      <c r="B19" s="1618"/>
      <c r="C19" s="1618"/>
      <c r="D19" s="1619"/>
      <c r="E19" s="1619"/>
      <c r="F19" s="1620"/>
      <c r="G19" s="1621"/>
      <c r="H19" s="1621"/>
      <c r="I19" s="1621"/>
      <c r="J19" s="1621"/>
      <c r="K19" s="1622"/>
      <c r="L19" s="1621"/>
      <c r="M19" s="1622"/>
      <c r="N19" s="1622"/>
      <c r="O19" s="1584" t="s">
        <v>1811</v>
      </c>
      <c r="P19" s="1584"/>
      <c r="Q19" s="1623" cm="1">
        <f t="array" ref="Q19">SUMPRODUCT(('P6-2'!$E$3:$E$90=$B18)*('P6-2'!$P$2:$AG$2&gt;=Q$7)*('P6-2'!$P$2:$AG$2&lt;=Q$8)*('P6-2'!$P$3:$AG$90))+P19</f>
        <v>0</v>
      </c>
      <c r="R19" s="1623" cm="1">
        <f t="array" ref="R19">SUMPRODUCT(('P6-2'!$E$3:$E$90=$B18)*('P6-2'!$P$2:$AG$2&gt;=R$7)*('P6-2'!$P$2:$AG$2&lt;=R$8)*('P6-2'!$P$3:$AG$90))+Q19</f>
        <v>0</v>
      </c>
      <c r="S19" s="1623" cm="1">
        <f t="array" ref="S19">SUMPRODUCT(('P6-2'!$E$3:$E$90=$B18)*('P6-2'!$P$2:$AG$2&gt;=S$7)*('P6-2'!$P$2:$AG$2&lt;=S$8)*('P6-2'!$P$3:$AG$90))+R19</f>
        <v>0</v>
      </c>
      <c r="T19" s="1623" cm="1">
        <f t="array" ref="T19">SUMPRODUCT(('P6-2'!$E$3:$E$90=$B18)*('P6-2'!$P$2:$AG$2&gt;=T$7)*('P6-2'!$P$2:$AG$2&lt;=T$8)*('P6-2'!$P$3:$AG$90))+S19</f>
        <v>0</v>
      </c>
      <c r="U19" s="1623" cm="1">
        <f t="array" ref="U19">SUMPRODUCT(('P6-2'!$E$3:$E$90=$B18)*('P6-2'!$P$2:$AG$2&gt;=U$7)*('P6-2'!$P$2:$AG$2&lt;=U$8)*('P6-2'!$P$3:$AG$90))+T19</f>
        <v>0</v>
      </c>
      <c r="V19" s="1623" cm="1">
        <f t="array" ref="V19">SUMPRODUCT(('P6-2'!$E$3:$E$90=$B18)*('P6-2'!$P$2:$AG$2&gt;=V$7)*('P6-2'!$P$2:$AG$2&lt;=V$8)*('P6-2'!$P$3:$AG$90))+U19</f>
        <v>0</v>
      </c>
      <c r="W19" s="1623" cm="1">
        <f t="array" ref="W19">SUMPRODUCT(('P6-2'!$E$3:$E$90=$B18)*('P6-2'!$P$2:$AG$2&gt;=W$7)*('P6-2'!$P$2:$AG$2&lt;=W$8)*('P6-2'!$P$3:$AG$90))+V19</f>
        <v>0</v>
      </c>
      <c r="X19" s="1623" cm="1">
        <f t="array" ref="X19">SUMPRODUCT(('P6-2'!$E$3:$E$90=$B18)*('P6-2'!$P$2:$AG$2&gt;=X$7)*('P6-2'!$P$2:$AG$2&lt;=X$8)*('P6-2'!$P$3:$AG$90))+W19</f>
        <v>0</v>
      </c>
      <c r="Y19" s="1623" cm="1">
        <f t="array" ref="Y19">SUMPRODUCT(('P6-2'!$E$3:$E$90=$B18)*('P6-2'!$P$2:$AG$2&gt;=Y$7)*('P6-2'!$P$2:$AG$2&lt;=Y$8)*('P6-2'!$P$3:$AG$90))+X19</f>
        <v>0</v>
      </c>
      <c r="Z19" s="1623" cm="1">
        <f t="array" ref="Z19">SUMPRODUCT(('P6-2'!$E$3:$E$90=$B18)*('P6-2'!$P$2:$AG$2&gt;=Z$7)*('P6-2'!$P$2:$AG$2&lt;=Z$8)*('P6-2'!$P$3:$AG$90))+Y19</f>
        <v>0</v>
      </c>
      <c r="AA19" s="1623" cm="1">
        <f t="array" ref="AA19">SUMPRODUCT(('P6-2'!$E$3:$E$90=$B18)*('P6-2'!$P$2:$AG$2&gt;=AA$7)*('P6-2'!$P$2:$AG$2&lt;=AA$8)*('P6-2'!$P$3:$AG$90))+Z19</f>
        <v>0</v>
      </c>
      <c r="AB19" s="1623" cm="1">
        <f t="array" ref="AB19">SUMPRODUCT(('P6-2'!$E$3:$E$90=$B18)*('P6-2'!$P$2:$AG$2&gt;=AB$7)*('P6-2'!$P$2:$AG$2&lt;=AB$8)*('P6-2'!$P$3:$AG$90))+AA19</f>
        <v>0</v>
      </c>
      <c r="AC19" s="1623" cm="1">
        <f t="array" ref="AC19">SUMPRODUCT(('P6-2'!$E$3:$E$90=$B18)*('P6-2'!$P$2:$AG$2&gt;=AC$7)*('P6-2'!$P$2:$AG$2&lt;=AC$8)*('P6-2'!$P$3:$AG$90))+AB19</f>
        <v>0</v>
      </c>
      <c r="AD19" s="1623" cm="1">
        <f t="array" ref="AD19">SUMPRODUCT(('P6-2'!$E$3:$E$90=$B18)*('P6-2'!$P$2:$AG$2&gt;=AD$7)*('P6-2'!$P$2:$AG$2&lt;=AD$8)*('P6-2'!$P$3:$AG$90))+AC19</f>
        <v>0</v>
      </c>
      <c r="AE19" s="1623" cm="1">
        <f t="array" ref="AE19">SUMPRODUCT(('P6-2'!$E$3:$E$90=$B18)*('P6-2'!$P$2:$AG$2&gt;=AE$7)*('P6-2'!$P$2:$AG$2&lt;=AE$8)*('P6-2'!$P$3:$AG$90))+AD19</f>
        <v>0</v>
      </c>
      <c r="AF19" s="1623" cm="1">
        <f t="array" ref="AF19">SUMPRODUCT(('P6-2'!$E$3:$E$90=$B18)*('P6-2'!$P$2:$AG$2&gt;=AF$7)*('P6-2'!$P$2:$AG$2&lt;=AF$8)*('P6-2'!$P$3:$AG$90))+AE19</f>
        <v>0</v>
      </c>
      <c r="AG19" s="1623" cm="1">
        <f t="array" ref="AG19">SUMPRODUCT(('P6-2'!$E$3:$E$90=$B18)*('P6-2'!$P$2:$AG$2&gt;=AG$7)*('P6-2'!$P$2:$AG$2&lt;=AG$8)*('P6-2'!$P$3:$AG$90))+AF19</f>
        <v>0</v>
      </c>
      <c r="AH19" s="1623" cm="1">
        <f t="array" ref="AH19">SUMPRODUCT(('P6-2'!$E$3:$E$90=$B18)*('P6-2'!$P$2:$AG$2&gt;=AH$7)*('P6-2'!$P$2:$AG$2&lt;=AH$8)*('P6-2'!$P$3:$AG$90))+AG19</f>
        <v>0</v>
      </c>
    </row>
    <row r="20" spans="1:34">
      <c r="A20" s="1443"/>
      <c r="B20" s="1444" t="str">
        <f>PROGRAMACION!C20</f>
        <v>A1030</v>
      </c>
      <c r="C20" s="1595" t="str">
        <f>PROGRAMACION!D20</f>
        <v>FOTOCHECKS</v>
      </c>
      <c r="D20" s="1536">
        <f>PROGRAMACION!E20</f>
        <v>46205</v>
      </c>
      <c r="E20" s="1536">
        <f>PROGRAMACION!F20</f>
        <v>46220</v>
      </c>
      <c r="F20" s="1537">
        <f>PROGRAMACION!G20</f>
        <v>12</v>
      </c>
      <c r="G20" s="1596">
        <f>PROGRAMACION!H20</f>
        <v>1</v>
      </c>
      <c r="H20" s="1596" t="str">
        <f>PROGRAMACION!I20</f>
        <v>Glb.</v>
      </c>
      <c r="I20" s="1596">
        <f>PROGRAMACION!J20</f>
        <v>0</v>
      </c>
      <c r="J20" s="1596">
        <f>PROGRAMACION!K20</f>
        <v>0</v>
      </c>
      <c r="K20" s="1450">
        <f>PROGRAMACION!L20</f>
        <v>0</v>
      </c>
      <c r="L20" s="1596">
        <f>$G20</f>
        <v>1</v>
      </c>
      <c r="M20" s="1596" t="str">
        <f>$H20</f>
        <v>Glb.</v>
      </c>
      <c r="N20" s="1452">
        <f>$K20</f>
        <v>0</v>
      </c>
      <c r="O20" s="1457" t="s">
        <v>1862</v>
      </c>
      <c r="P20" s="1457"/>
      <c r="Q20" s="1597">
        <f>PROGRAMACION!O20*$G20</f>
        <v>0</v>
      </c>
      <c r="R20" s="1597">
        <f>PROGRAMACION!P20*$G20</f>
        <v>0</v>
      </c>
      <c r="S20" s="1597">
        <f>PROGRAMACION!Q20*$G20</f>
        <v>0</v>
      </c>
      <c r="T20" s="1597">
        <f>PROGRAMACION!R20*$G20</f>
        <v>0</v>
      </c>
      <c r="U20" s="1597">
        <f>PROGRAMACION!S20*$G20</f>
        <v>0</v>
      </c>
      <c r="V20" s="1597">
        <f>PROGRAMACION!T20*$G20</f>
        <v>0</v>
      </c>
      <c r="W20" s="1597">
        <f>PROGRAMACION!U20*$G20</f>
        <v>0</v>
      </c>
      <c r="X20" s="1597">
        <f>PROGRAMACION!V20*$G20</f>
        <v>0</v>
      </c>
      <c r="Y20" s="1597">
        <f>PROGRAMACION!W20*$G20</f>
        <v>0</v>
      </c>
      <c r="Z20" s="1597">
        <f>PROGRAMACION!X20*$G20</f>
        <v>0</v>
      </c>
      <c r="AA20" s="1597">
        <f>PROGRAMACION!Y20*$G20</f>
        <v>0</v>
      </c>
      <c r="AB20" s="1597">
        <f>PROGRAMACION!Z20*$G20</f>
        <v>0</v>
      </c>
      <c r="AC20" s="1597">
        <f>PROGRAMACION!AA20*$G20</f>
        <v>0</v>
      </c>
      <c r="AD20" s="1597">
        <f>PROGRAMACION!AB20*$G20</f>
        <v>0</v>
      </c>
      <c r="AE20" s="1597">
        <f>PROGRAMACION!AC20*$G20</f>
        <v>0</v>
      </c>
      <c r="AF20" s="1597">
        <f>PROGRAMACION!AD20*$G20</f>
        <v>0</v>
      </c>
      <c r="AG20" s="1597">
        <f>PROGRAMACION!AE20*$G20</f>
        <v>0</v>
      </c>
      <c r="AH20" s="1597">
        <f>PROGRAMACION!AF20*$G20</f>
        <v>0</v>
      </c>
    </row>
    <row r="21" spans="1:34">
      <c r="A21" s="1617"/>
      <c r="B21" s="1618"/>
      <c r="C21" s="1618"/>
      <c r="D21" s="1619"/>
      <c r="E21" s="1619"/>
      <c r="F21" s="1620"/>
      <c r="G21" s="1621"/>
      <c r="H21" s="1621"/>
      <c r="I21" s="1621"/>
      <c r="J21" s="1621"/>
      <c r="K21" s="1622"/>
      <c r="L21" s="1621"/>
      <c r="M21" s="1622"/>
      <c r="N21" s="1622"/>
      <c r="O21" s="1584" t="s">
        <v>1811</v>
      </c>
      <c r="P21" s="1584"/>
      <c r="Q21" s="1623" cm="1">
        <f t="array" ref="Q21">SUMPRODUCT(('P6-2'!$E$3:$E$90=$B20)*('P6-2'!$P$2:$AG$2&gt;=Q$7)*('P6-2'!$P$2:$AG$2&lt;=Q$8)*('P6-2'!$P$3:$AG$90))+P21</f>
        <v>0</v>
      </c>
      <c r="R21" s="1623" cm="1">
        <f t="array" ref="R21">SUMPRODUCT(('P6-2'!$E$3:$E$90=$B20)*('P6-2'!$P$2:$AG$2&gt;=R$7)*('P6-2'!$P$2:$AG$2&lt;=R$8)*('P6-2'!$P$3:$AG$90))+Q21</f>
        <v>0</v>
      </c>
      <c r="S21" s="1623" cm="1">
        <f t="array" ref="S21">SUMPRODUCT(('P6-2'!$E$3:$E$90=$B20)*('P6-2'!$P$2:$AG$2&gt;=S$7)*('P6-2'!$P$2:$AG$2&lt;=S$8)*('P6-2'!$P$3:$AG$90))+R21</f>
        <v>0</v>
      </c>
      <c r="T21" s="1623" cm="1">
        <f t="array" ref="T21">SUMPRODUCT(('P6-2'!$E$3:$E$90=$B20)*('P6-2'!$P$2:$AG$2&gt;=T$7)*('P6-2'!$P$2:$AG$2&lt;=T$8)*('P6-2'!$P$3:$AG$90))+S21</f>
        <v>0</v>
      </c>
      <c r="U21" s="1623" cm="1">
        <f t="array" ref="U21">SUMPRODUCT(('P6-2'!$E$3:$E$90=$B20)*('P6-2'!$P$2:$AG$2&gt;=U$7)*('P6-2'!$P$2:$AG$2&lt;=U$8)*('P6-2'!$P$3:$AG$90))+T21</f>
        <v>0</v>
      </c>
      <c r="V21" s="1623" cm="1">
        <f t="array" ref="V21">SUMPRODUCT(('P6-2'!$E$3:$E$90=$B20)*('P6-2'!$P$2:$AG$2&gt;=V$7)*('P6-2'!$P$2:$AG$2&lt;=V$8)*('P6-2'!$P$3:$AG$90))+U21</f>
        <v>0</v>
      </c>
      <c r="W21" s="1623" cm="1">
        <f t="array" ref="W21">SUMPRODUCT(('P6-2'!$E$3:$E$90=$B20)*('P6-2'!$P$2:$AG$2&gt;=W$7)*('P6-2'!$P$2:$AG$2&lt;=W$8)*('P6-2'!$P$3:$AG$90))+V21</f>
        <v>0</v>
      </c>
      <c r="X21" s="1623" cm="1">
        <f t="array" ref="X21">SUMPRODUCT(('P6-2'!$E$3:$E$90=$B20)*('P6-2'!$P$2:$AG$2&gt;=X$7)*('P6-2'!$P$2:$AG$2&lt;=X$8)*('P6-2'!$P$3:$AG$90))+W21</f>
        <v>0</v>
      </c>
      <c r="Y21" s="1623" cm="1">
        <f t="array" ref="Y21">SUMPRODUCT(('P6-2'!$E$3:$E$90=$B20)*('P6-2'!$P$2:$AG$2&gt;=Y$7)*('P6-2'!$P$2:$AG$2&lt;=Y$8)*('P6-2'!$P$3:$AG$90))+X21</f>
        <v>0</v>
      </c>
      <c r="Z21" s="1623" cm="1">
        <f t="array" ref="Z21">SUMPRODUCT(('P6-2'!$E$3:$E$90=$B20)*('P6-2'!$P$2:$AG$2&gt;=Z$7)*('P6-2'!$P$2:$AG$2&lt;=Z$8)*('P6-2'!$P$3:$AG$90))+Y21</f>
        <v>0</v>
      </c>
      <c r="AA21" s="1623" cm="1">
        <f t="array" ref="AA21">SUMPRODUCT(('P6-2'!$E$3:$E$90=$B20)*('P6-2'!$P$2:$AG$2&gt;=AA$7)*('P6-2'!$P$2:$AG$2&lt;=AA$8)*('P6-2'!$P$3:$AG$90))+Z21</f>
        <v>0</v>
      </c>
      <c r="AB21" s="1623" cm="1">
        <f t="array" ref="AB21">SUMPRODUCT(('P6-2'!$E$3:$E$90=$B20)*('P6-2'!$P$2:$AG$2&gt;=AB$7)*('P6-2'!$P$2:$AG$2&lt;=AB$8)*('P6-2'!$P$3:$AG$90))+AA21</f>
        <v>0</v>
      </c>
      <c r="AC21" s="1623" cm="1">
        <f t="array" ref="AC21">SUMPRODUCT(('P6-2'!$E$3:$E$90=$B20)*('P6-2'!$P$2:$AG$2&gt;=AC$7)*('P6-2'!$P$2:$AG$2&lt;=AC$8)*('P6-2'!$P$3:$AG$90))+AB21</f>
        <v>0</v>
      </c>
      <c r="AD21" s="1623" cm="1">
        <f t="array" ref="AD21">SUMPRODUCT(('P6-2'!$E$3:$E$90=$B20)*('P6-2'!$P$2:$AG$2&gt;=AD$7)*('P6-2'!$P$2:$AG$2&lt;=AD$8)*('P6-2'!$P$3:$AG$90))+AC21</f>
        <v>0</v>
      </c>
      <c r="AE21" s="1623" cm="1">
        <f t="array" ref="AE21">SUMPRODUCT(('P6-2'!$E$3:$E$90=$B20)*('P6-2'!$P$2:$AG$2&gt;=AE$7)*('P6-2'!$P$2:$AG$2&lt;=AE$8)*('P6-2'!$P$3:$AG$90))+AD21</f>
        <v>0</v>
      </c>
      <c r="AF21" s="1623" cm="1">
        <f t="array" ref="AF21">SUMPRODUCT(('P6-2'!$E$3:$E$90=$B20)*('P6-2'!$P$2:$AG$2&gt;=AF$7)*('P6-2'!$P$2:$AG$2&lt;=AF$8)*('P6-2'!$P$3:$AG$90))+AE21</f>
        <v>0</v>
      </c>
      <c r="AG21" s="1623" cm="1">
        <f t="array" ref="AG21">SUMPRODUCT(('P6-2'!$E$3:$E$90=$B20)*('P6-2'!$P$2:$AG$2&gt;=AG$7)*('P6-2'!$P$2:$AG$2&lt;=AG$8)*('P6-2'!$P$3:$AG$90))+AF21</f>
        <v>0</v>
      </c>
      <c r="AH21" s="1623" cm="1">
        <f t="array" ref="AH21">SUMPRODUCT(('P6-2'!$E$3:$E$90=$B20)*('P6-2'!$P$2:$AG$2&gt;=AH$7)*('P6-2'!$P$2:$AG$2&lt;=AH$8)*('P6-2'!$P$3:$AG$90))+AG21</f>
        <v>0</v>
      </c>
    </row>
    <row r="22" spans="1:34" ht="24">
      <c r="A22" s="1443"/>
      <c r="B22" s="1444" t="str">
        <f>PROGRAMACION!C22</f>
        <v>A1040</v>
      </c>
      <c r="C22" s="1595" t="str">
        <f>PROGRAMACION!D22</f>
        <v>MOVILIZACION DE FACILIDADES, PERSONAL Y EQUIPOS E INDUCCION ESPECIFICA</v>
      </c>
      <c r="D22" s="1536">
        <f>PROGRAMACION!E22</f>
        <v>46223</v>
      </c>
      <c r="E22" s="1536">
        <f>PROGRAMACION!F22</f>
        <v>46227</v>
      </c>
      <c r="F22" s="1537">
        <f>PROGRAMACION!G22</f>
        <v>5</v>
      </c>
      <c r="G22" s="1596">
        <f>PROGRAMACION!H22</f>
        <v>0.5</v>
      </c>
      <c r="H22" s="1596" t="str">
        <f>PROGRAMACION!I22</f>
        <v>Glb.</v>
      </c>
      <c r="I22" s="1596">
        <f>PROGRAMACION!J22</f>
        <v>200</v>
      </c>
      <c r="J22" s="1596">
        <f>PROGRAMACION!K22</f>
        <v>100</v>
      </c>
      <c r="K22" s="1450">
        <f>PROGRAMACION!L22</f>
        <v>1.2259997669355366E-2</v>
      </c>
      <c r="L22" s="1596">
        <f>$G22</f>
        <v>0.5</v>
      </c>
      <c r="M22" s="1596" t="str">
        <f>$H22</f>
        <v>Glb.</v>
      </c>
      <c r="N22" s="1452">
        <f>$K22</f>
        <v>1.2259997669355366E-2</v>
      </c>
      <c r="O22" s="1457" t="s">
        <v>1862</v>
      </c>
      <c r="P22" s="1457"/>
      <c r="Q22" s="1597">
        <f>PROGRAMACION!O22*$G22</f>
        <v>0</v>
      </c>
      <c r="R22" s="1597">
        <f>PROGRAMACION!P22*$G22</f>
        <v>0</v>
      </c>
      <c r="S22" s="1597">
        <f>PROGRAMACION!Q22*$G22</f>
        <v>0</v>
      </c>
      <c r="T22" s="1597">
        <f>PROGRAMACION!R22*$G22</f>
        <v>0.4</v>
      </c>
      <c r="U22" s="1597">
        <f>PROGRAMACION!S22*$G22</f>
        <v>0.5</v>
      </c>
      <c r="V22" s="1597">
        <f>PROGRAMACION!T22*$G22</f>
        <v>0.5</v>
      </c>
      <c r="W22" s="1597">
        <f>PROGRAMACION!U22*$G22</f>
        <v>0.5</v>
      </c>
      <c r="X22" s="1597">
        <f>PROGRAMACION!V22*$G22</f>
        <v>0.5</v>
      </c>
      <c r="Y22" s="1597">
        <f>PROGRAMACION!W22*$G22</f>
        <v>0.5</v>
      </c>
      <c r="Z22" s="1597">
        <f>PROGRAMACION!X22*$G22</f>
        <v>0.5</v>
      </c>
      <c r="AA22" s="1597">
        <f>PROGRAMACION!Y22*$G22</f>
        <v>0.5</v>
      </c>
      <c r="AB22" s="1597">
        <f>PROGRAMACION!Z22*$G22</f>
        <v>0.5</v>
      </c>
      <c r="AC22" s="1597">
        <f>PROGRAMACION!AA22*$G22</f>
        <v>0.5</v>
      </c>
      <c r="AD22" s="1597">
        <f>PROGRAMACION!AB22*$G22</f>
        <v>0.5</v>
      </c>
      <c r="AE22" s="1597">
        <f>PROGRAMACION!AC22*$G22</f>
        <v>0.5</v>
      </c>
      <c r="AF22" s="1597">
        <f>PROGRAMACION!AD22*$G22</f>
        <v>0.5</v>
      </c>
      <c r="AG22" s="1597">
        <f>PROGRAMACION!AE22*$G22</f>
        <v>0.5</v>
      </c>
      <c r="AH22" s="1597">
        <f>PROGRAMACION!AF22*$G22</f>
        <v>0.5</v>
      </c>
    </row>
    <row r="23" spans="1:34">
      <c r="A23" s="1617"/>
      <c r="B23" s="1618"/>
      <c r="C23" s="1618"/>
      <c r="D23" s="1619"/>
      <c r="E23" s="1619"/>
      <c r="F23" s="1620"/>
      <c r="G23" s="1621"/>
      <c r="H23" s="1621"/>
      <c r="I23" s="1621"/>
      <c r="J23" s="1621"/>
      <c r="K23" s="1622"/>
      <c r="L23" s="1621"/>
      <c r="M23" s="1622"/>
      <c r="N23" s="1622"/>
      <c r="O23" s="1584" t="s">
        <v>1811</v>
      </c>
      <c r="P23" s="1584"/>
      <c r="Q23" s="1623" cm="1">
        <f t="array" ref="Q23">SUMPRODUCT(('P6-2'!$E$3:$E$90=$B22)*('P6-2'!$P$2:$AG$2&gt;=Q$7)*('P6-2'!$P$2:$AG$2&lt;=Q$8)*('P6-2'!$P$3:$AG$90))+P23</f>
        <v>0</v>
      </c>
      <c r="R23" s="1623" cm="1">
        <f t="array" ref="R23">SUMPRODUCT(('P6-2'!$E$3:$E$90=$B22)*('P6-2'!$P$2:$AG$2&gt;=R$7)*('P6-2'!$P$2:$AG$2&lt;=R$8)*('P6-2'!$P$3:$AG$90))+Q23</f>
        <v>0</v>
      </c>
      <c r="S23" s="1623" cm="1">
        <f t="array" ref="S23">SUMPRODUCT(('P6-2'!$E$3:$E$90=$B22)*('P6-2'!$P$2:$AG$2&gt;=S$7)*('P6-2'!$P$2:$AG$2&lt;=S$8)*('P6-2'!$P$3:$AG$90))+R23</f>
        <v>0</v>
      </c>
      <c r="T23" s="1623" cm="1">
        <f t="array" ref="T23">SUMPRODUCT(('P6-2'!$E$3:$E$90=$B22)*('P6-2'!$P$2:$AG$2&gt;=T$7)*('P6-2'!$P$2:$AG$2&lt;=T$8)*('P6-2'!$P$3:$AG$90))+S23</f>
        <v>0</v>
      </c>
      <c r="U23" s="1623" cm="1">
        <f t="array" ref="U23">SUMPRODUCT(('P6-2'!$E$3:$E$90=$B22)*('P6-2'!$P$2:$AG$2&gt;=U$7)*('P6-2'!$P$2:$AG$2&lt;=U$8)*('P6-2'!$P$3:$AG$90))+T23</f>
        <v>0</v>
      </c>
      <c r="V23" s="1623" cm="1">
        <f t="array" ref="V23">SUMPRODUCT(('P6-2'!$E$3:$E$90=$B22)*('P6-2'!$P$2:$AG$2&gt;=V$7)*('P6-2'!$P$2:$AG$2&lt;=V$8)*('P6-2'!$P$3:$AG$90))+U23</f>
        <v>0</v>
      </c>
      <c r="W23" s="1623" cm="1">
        <f t="array" ref="W23">SUMPRODUCT(('P6-2'!$E$3:$E$90=$B22)*('P6-2'!$P$2:$AG$2&gt;=W$7)*('P6-2'!$P$2:$AG$2&lt;=W$8)*('P6-2'!$P$3:$AG$90))+V23</f>
        <v>0.5</v>
      </c>
      <c r="X23" s="1623" cm="1">
        <f t="array" ref="X23">SUMPRODUCT(('P6-2'!$E$3:$E$90=$B22)*('P6-2'!$P$2:$AG$2&gt;=X$7)*('P6-2'!$P$2:$AG$2&lt;=X$8)*('P6-2'!$P$3:$AG$90))+W23</f>
        <v>0.5</v>
      </c>
      <c r="Y23" s="1623" cm="1">
        <f t="array" ref="Y23">SUMPRODUCT(('P6-2'!$E$3:$E$90=$B22)*('P6-2'!$P$2:$AG$2&gt;=Y$7)*('P6-2'!$P$2:$AG$2&lt;=Y$8)*('P6-2'!$P$3:$AG$90))+X23</f>
        <v>0.5</v>
      </c>
      <c r="Z23" s="1623" cm="1">
        <f t="array" ref="Z23">SUMPRODUCT(('P6-2'!$E$3:$E$90=$B22)*('P6-2'!$P$2:$AG$2&gt;=Z$7)*('P6-2'!$P$2:$AG$2&lt;=Z$8)*('P6-2'!$P$3:$AG$90))+Y23</f>
        <v>0.5</v>
      </c>
      <c r="AA23" s="1623" cm="1">
        <f t="array" ref="AA23">SUMPRODUCT(('P6-2'!$E$3:$E$90=$B22)*('P6-2'!$P$2:$AG$2&gt;=AA$7)*('P6-2'!$P$2:$AG$2&lt;=AA$8)*('P6-2'!$P$3:$AG$90))+Z23</f>
        <v>0.5</v>
      </c>
      <c r="AB23" s="1623" cm="1">
        <f t="array" ref="AB23">SUMPRODUCT(('P6-2'!$E$3:$E$90=$B22)*('P6-2'!$P$2:$AG$2&gt;=AB$7)*('P6-2'!$P$2:$AG$2&lt;=AB$8)*('P6-2'!$P$3:$AG$90))+AA23</f>
        <v>0.5</v>
      </c>
      <c r="AC23" s="1623" cm="1">
        <f t="array" ref="AC23">SUMPRODUCT(('P6-2'!$E$3:$E$90=$B22)*('P6-2'!$P$2:$AG$2&gt;=AC$7)*('P6-2'!$P$2:$AG$2&lt;=AC$8)*('P6-2'!$P$3:$AG$90))+AB23</f>
        <v>0.5</v>
      </c>
      <c r="AD23" s="1623" cm="1">
        <f t="array" ref="AD23">SUMPRODUCT(('P6-2'!$E$3:$E$90=$B22)*('P6-2'!$P$2:$AG$2&gt;=AD$7)*('P6-2'!$P$2:$AG$2&lt;=AD$8)*('P6-2'!$P$3:$AG$90))+AC23</f>
        <v>0.5</v>
      </c>
      <c r="AE23" s="1623" cm="1">
        <f t="array" ref="AE23">SUMPRODUCT(('P6-2'!$E$3:$E$90=$B22)*('P6-2'!$P$2:$AG$2&gt;=AE$7)*('P6-2'!$P$2:$AG$2&lt;=AE$8)*('P6-2'!$P$3:$AG$90))+AD23</f>
        <v>0.5</v>
      </c>
      <c r="AF23" s="1623" cm="1">
        <f t="array" ref="AF23">SUMPRODUCT(('P6-2'!$E$3:$E$90=$B22)*('P6-2'!$P$2:$AG$2&gt;=AF$7)*('P6-2'!$P$2:$AG$2&lt;=AF$8)*('P6-2'!$P$3:$AG$90))+AE23</f>
        <v>0.5</v>
      </c>
      <c r="AG23" s="1623" cm="1">
        <f t="array" ref="AG23">SUMPRODUCT(('P6-2'!$E$3:$E$90=$B22)*('P6-2'!$P$2:$AG$2&gt;=AG$7)*('P6-2'!$P$2:$AG$2&lt;=AG$8)*('P6-2'!$P$3:$AG$90))+AF23</f>
        <v>0.5</v>
      </c>
      <c r="AH23" s="1623" cm="1">
        <f t="array" ref="AH23">SUMPRODUCT(('P6-2'!$E$3:$E$90=$B22)*('P6-2'!$P$2:$AG$2&gt;=AH$7)*('P6-2'!$P$2:$AG$2&lt;=AH$8)*('P6-2'!$P$3:$AG$90))+AG23</f>
        <v>0.5</v>
      </c>
    </row>
    <row r="24" spans="1:34">
      <c r="A24" s="1443"/>
      <c r="B24" s="1444" t="str">
        <f>PROGRAMACION!C24</f>
        <v>A1050</v>
      </c>
      <c r="C24" s="1595" t="str">
        <f>PROGRAMACION!D24</f>
        <v>TRAZO Y REPLANTEO (PRELIMINAR Y DURANTE LA OBRA)</v>
      </c>
      <c r="D24" s="1536">
        <f>PROGRAMACION!E24</f>
        <v>46233</v>
      </c>
      <c r="E24" s="1536">
        <f>PROGRAMACION!F24</f>
        <v>46234</v>
      </c>
      <c r="F24" s="1537">
        <f>PROGRAMACION!G24</f>
        <v>2</v>
      </c>
      <c r="G24" s="1596">
        <f>PROGRAMACION!H24</f>
        <v>1</v>
      </c>
      <c r="H24" s="1596" t="str">
        <f>PROGRAMACION!I24</f>
        <v>Glb.</v>
      </c>
      <c r="I24" s="1596">
        <f>PROGRAMACION!J24</f>
        <v>48</v>
      </c>
      <c r="J24" s="1596">
        <f>PROGRAMACION!K24</f>
        <v>48</v>
      </c>
      <c r="K24" s="1450">
        <f>PROGRAMACION!L24</f>
        <v>5.8847988812905754E-3</v>
      </c>
      <c r="L24" s="1596">
        <f>$G24</f>
        <v>1</v>
      </c>
      <c r="M24" s="1596" t="str">
        <f>$H24</f>
        <v>Glb.</v>
      </c>
      <c r="N24" s="1452">
        <f>$K24</f>
        <v>5.8847988812905754E-3</v>
      </c>
      <c r="O24" s="1457" t="s">
        <v>1862</v>
      </c>
      <c r="P24" s="1457"/>
      <c r="Q24" s="1597">
        <f>PROGRAMACION!O24*$G24</f>
        <v>0</v>
      </c>
      <c r="R24" s="1597">
        <f>PROGRAMACION!P24*$G24</f>
        <v>0</v>
      </c>
      <c r="S24" s="1597">
        <f>PROGRAMACION!Q24*$G24</f>
        <v>0</v>
      </c>
      <c r="T24" s="1597">
        <f>PROGRAMACION!R24*$G24</f>
        <v>0</v>
      </c>
      <c r="U24" s="1597">
        <f>PROGRAMACION!S24*$G24</f>
        <v>0.5</v>
      </c>
      <c r="V24" s="1597">
        <f>PROGRAMACION!T24*$G24</f>
        <v>1</v>
      </c>
      <c r="W24" s="1597">
        <f>PROGRAMACION!U24*$G24</f>
        <v>1</v>
      </c>
      <c r="X24" s="1597">
        <f>PROGRAMACION!V24*$G24</f>
        <v>1</v>
      </c>
      <c r="Y24" s="1597">
        <f>PROGRAMACION!W24*$G24</f>
        <v>1</v>
      </c>
      <c r="Z24" s="1597">
        <f>PROGRAMACION!X24*$G24</f>
        <v>1</v>
      </c>
      <c r="AA24" s="1597">
        <f>PROGRAMACION!Y24*$G24</f>
        <v>1</v>
      </c>
      <c r="AB24" s="1597">
        <f>PROGRAMACION!Z24*$G24</f>
        <v>1</v>
      </c>
      <c r="AC24" s="1597">
        <f>PROGRAMACION!AA24*$G24</f>
        <v>1</v>
      </c>
      <c r="AD24" s="1597">
        <f>PROGRAMACION!AB24*$G24</f>
        <v>1</v>
      </c>
      <c r="AE24" s="1597">
        <f>PROGRAMACION!AC24*$G24</f>
        <v>1</v>
      </c>
      <c r="AF24" s="1597">
        <f>PROGRAMACION!AD24*$G24</f>
        <v>1</v>
      </c>
      <c r="AG24" s="1597">
        <f>PROGRAMACION!AE24*$G24</f>
        <v>1</v>
      </c>
      <c r="AH24" s="1597">
        <f>PROGRAMACION!AF24*$G24</f>
        <v>1</v>
      </c>
    </row>
    <row r="25" spans="1:34">
      <c r="A25" s="1617"/>
      <c r="B25" s="1618"/>
      <c r="C25" s="1618"/>
      <c r="D25" s="1619"/>
      <c r="E25" s="1619"/>
      <c r="F25" s="1620"/>
      <c r="G25" s="1621"/>
      <c r="H25" s="1621"/>
      <c r="I25" s="1621"/>
      <c r="J25" s="1621"/>
      <c r="K25" s="1622"/>
      <c r="L25" s="1621"/>
      <c r="M25" s="1622"/>
      <c r="N25" s="1622"/>
      <c r="O25" s="1584" t="s">
        <v>1811</v>
      </c>
      <c r="P25" s="1584"/>
      <c r="Q25" s="1623" cm="1">
        <f t="array" ref="Q25">SUMPRODUCT(('P6-2'!$E$3:$E$90=$B24)*('P6-2'!$P$2:$AG$2&gt;=Q$7)*('P6-2'!$P$2:$AG$2&lt;=Q$8)*('P6-2'!$P$3:$AG$90))+P25</f>
        <v>0</v>
      </c>
      <c r="R25" s="1623" cm="1">
        <f t="array" ref="R25">SUMPRODUCT(('P6-2'!$E$3:$E$90=$B24)*('P6-2'!$P$2:$AG$2&gt;=R$7)*('P6-2'!$P$2:$AG$2&lt;=R$8)*('P6-2'!$P$3:$AG$90))+Q25</f>
        <v>0</v>
      </c>
      <c r="S25" s="1623" cm="1">
        <f t="array" ref="S25">SUMPRODUCT(('P6-2'!$E$3:$E$90=$B24)*('P6-2'!$P$2:$AG$2&gt;=S$7)*('P6-2'!$P$2:$AG$2&lt;=S$8)*('P6-2'!$P$3:$AG$90))+R25</f>
        <v>0</v>
      </c>
      <c r="T25" s="1623" cm="1">
        <f t="array" ref="T25">SUMPRODUCT(('P6-2'!$E$3:$E$90=$B24)*('P6-2'!$P$2:$AG$2&gt;=T$7)*('P6-2'!$P$2:$AG$2&lt;=T$8)*('P6-2'!$P$3:$AG$90))+S25</f>
        <v>0</v>
      </c>
      <c r="U25" s="1623" cm="1">
        <f t="array" ref="U25">SUMPRODUCT(('P6-2'!$E$3:$E$90=$B24)*('P6-2'!$P$2:$AG$2&gt;=U$7)*('P6-2'!$P$2:$AG$2&lt;=U$8)*('P6-2'!$P$3:$AG$90))+T25</f>
        <v>0</v>
      </c>
      <c r="V25" s="1623" cm="1">
        <f t="array" ref="V25">SUMPRODUCT(('P6-2'!$E$3:$E$90=$B24)*('P6-2'!$P$2:$AG$2&gt;=V$7)*('P6-2'!$P$2:$AG$2&lt;=V$8)*('P6-2'!$P$3:$AG$90))+U25</f>
        <v>0</v>
      </c>
      <c r="W25" s="1623" cm="1">
        <f t="array" ref="W25">SUMPRODUCT(('P6-2'!$E$3:$E$90=$B24)*('P6-2'!$P$2:$AG$2&gt;=W$7)*('P6-2'!$P$2:$AG$2&lt;=W$8)*('P6-2'!$P$3:$AG$90))+V25</f>
        <v>0.6</v>
      </c>
      <c r="X25" s="1623" cm="1">
        <f t="array" ref="X25">SUMPRODUCT(('P6-2'!$E$3:$E$90=$B24)*('P6-2'!$P$2:$AG$2&gt;=X$7)*('P6-2'!$P$2:$AG$2&lt;=X$8)*('P6-2'!$P$3:$AG$90))+W25</f>
        <v>0.6</v>
      </c>
      <c r="Y25" s="1623" cm="1">
        <f t="array" ref="Y25">SUMPRODUCT(('P6-2'!$E$3:$E$90=$B24)*('P6-2'!$P$2:$AG$2&gt;=Y$7)*('P6-2'!$P$2:$AG$2&lt;=Y$8)*('P6-2'!$P$3:$AG$90))+X25</f>
        <v>0.6</v>
      </c>
      <c r="Z25" s="1623" cm="1">
        <f t="array" ref="Z25">SUMPRODUCT(('P6-2'!$E$3:$E$90=$B24)*('P6-2'!$P$2:$AG$2&gt;=Z$7)*('P6-2'!$P$2:$AG$2&lt;=Z$8)*('P6-2'!$P$3:$AG$90))+Y25</f>
        <v>0.6</v>
      </c>
      <c r="AA25" s="1623" cm="1">
        <f t="array" ref="AA25">SUMPRODUCT(('P6-2'!$E$3:$E$90=$B24)*('P6-2'!$P$2:$AG$2&gt;=AA$7)*('P6-2'!$P$2:$AG$2&lt;=AA$8)*('P6-2'!$P$3:$AG$90))+Z25</f>
        <v>0.6</v>
      </c>
      <c r="AB25" s="1623" cm="1">
        <f t="array" ref="AB25">SUMPRODUCT(('P6-2'!$E$3:$E$90=$B24)*('P6-2'!$P$2:$AG$2&gt;=AB$7)*('P6-2'!$P$2:$AG$2&lt;=AB$8)*('P6-2'!$P$3:$AG$90))+AA25</f>
        <v>0.6</v>
      </c>
      <c r="AC25" s="1623" cm="1">
        <f t="array" ref="AC25">SUMPRODUCT(('P6-2'!$E$3:$E$90=$B24)*('P6-2'!$P$2:$AG$2&gt;=AC$7)*('P6-2'!$P$2:$AG$2&lt;=AC$8)*('P6-2'!$P$3:$AG$90))+AB25</f>
        <v>0.6</v>
      </c>
      <c r="AD25" s="1623" cm="1">
        <f t="array" ref="AD25">SUMPRODUCT(('P6-2'!$E$3:$E$90=$B24)*('P6-2'!$P$2:$AG$2&gt;=AD$7)*('P6-2'!$P$2:$AG$2&lt;=AD$8)*('P6-2'!$P$3:$AG$90))+AC25</f>
        <v>0.6</v>
      </c>
      <c r="AE25" s="1623" cm="1">
        <f t="array" ref="AE25">SUMPRODUCT(('P6-2'!$E$3:$E$90=$B24)*('P6-2'!$P$2:$AG$2&gt;=AE$7)*('P6-2'!$P$2:$AG$2&lt;=AE$8)*('P6-2'!$P$3:$AG$90))+AD25</f>
        <v>0.6</v>
      </c>
      <c r="AF25" s="1623" cm="1">
        <f t="array" ref="AF25">SUMPRODUCT(('P6-2'!$E$3:$E$90=$B24)*('P6-2'!$P$2:$AG$2&gt;=AF$7)*('P6-2'!$P$2:$AG$2&lt;=AF$8)*('P6-2'!$P$3:$AG$90))+AE25</f>
        <v>0.6</v>
      </c>
      <c r="AG25" s="1623" cm="1">
        <f t="array" ref="AG25">SUMPRODUCT(('P6-2'!$E$3:$E$90=$B24)*('P6-2'!$P$2:$AG$2&gt;=AG$7)*('P6-2'!$P$2:$AG$2&lt;=AG$8)*('P6-2'!$P$3:$AG$90))+AF25</f>
        <v>0.6</v>
      </c>
      <c r="AH25" s="1623" cm="1">
        <f t="array" ref="AH25">SUMPRODUCT(('P6-2'!$E$3:$E$90=$B24)*('P6-2'!$P$2:$AG$2&gt;=AH$7)*('P6-2'!$P$2:$AG$2&lt;=AH$8)*('P6-2'!$P$3:$AG$90))+AG25</f>
        <v>0.6</v>
      </c>
    </row>
    <row r="26" spans="1:34">
      <c r="A26" s="1443"/>
      <c r="B26" s="1444" t="str">
        <f>PROGRAMACION!C26</f>
        <v>A1060</v>
      </c>
      <c r="C26" s="1595" t="str">
        <f>PROGRAMACION!D26</f>
        <v>REPLANTEO DE ÁREA DEL TRABAJO</v>
      </c>
      <c r="D26" s="1536">
        <f>PROGRAMACION!E26</f>
        <v>46272</v>
      </c>
      <c r="E26" s="1536">
        <f>PROGRAMACION!F26</f>
        <v>46272</v>
      </c>
      <c r="F26" s="1537">
        <f>PROGRAMACION!G26</f>
        <v>1</v>
      </c>
      <c r="G26" s="1596">
        <f>PROGRAMACION!H26</f>
        <v>1</v>
      </c>
      <c r="H26" s="1596" t="str">
        <f>PROGRAMACION!I26</f>
        <v>Glb.</v>
      </c>
      <c r="I26" s="1596">
        <f>PROGRAMACION!J26</f>
        <v>33.6</v>
      </c>
      <c r="J26" s="1596">
        <f>PROGRAMACION!K26</f>
        <v>33.6</v>
      </c>
      <c r="K26" s="1450">
        <f>PROGRAMACION!L26</f>
        <v>4.1193592169034027E-3</v>
      </c>
      <c r="L26" s="1596">
        <f>$G26</f>
        <v>1</v>
      </c>
      <c r="M26" s="1596" t="str">
        <f>$H26</f>
        <v>Glb.</v>
      </c>
      <c r="N26" s="1452">
        <f>$K26</f>
        <v>4.1193592169034027E-3</v>
      </c>
      <c r="O26" s="1457" t="s">
        <v>1862</v>
      </c>
      <c r="P26" s="1457"/>
      <c r="Q26" s="1597">
        <f>PROGRAMACION!O26*$G26</f>
        <v>0</v>
      </c>
      <c r="R26" s="1597">
        <f>PROGRAMACION!P26*$G26</f>
        <v>0</v>
      </c>
      <c r="S26" s="1597">
        <f>PROGRAMACION!Q26*$G26</f>
        <v>0</v>
      </c>
      <c r="T26" s="1597">
        <f>PROGRAMACION!R26*$G26</f>
        <v>0</v>
      </c>
      <c r="U26" s="1597">
        <f>PROGRAMACION!S26*$G26</f>
        <v>0</v>
      </c>
      <c r="V26" s="1597">
        <f>PROGRAMACION!T26*$G26</f>
        <v>0</v>
      </c>
      <c r="W26" s="1597">
        <f>PROGRAMACION!U26*$G26</f>
        <v>0</v>
      </c>
      <c r="X26" s="1597">
        <f>PROGRAMACION!V26*$G26</f>
        <v>0</v>
      </c>
      <c r="Y26" s="1597">
        <f>PROGRAMACION!W26*$G26</f>
        <v>0</v>
      </c>
      <c r="Z26" s="1597">
        <f>PROGRAMACION!X26*$G26</f>
        <v>0</v>
      </c>
      <c r="AA26" s="1597">
        <f>PROGRAMACION!Y26*$G26</f>
        <v>1</v>
      </c>
      <c r="AB26" s="1597">
        <f>PROGRAMACION!Z26*$G26</f>
        <v>1</v>
      </c>
      <c r="AC26" s="1597">
        <f>PROGRAMACION!AA26*$G26</f>
        <v>1</v>
      </c>
      <c r="AD26" s="1597">
        <f>PROGRAMACION!AB26*$G26</f>
        <v>1</v>
      </c>
      <c r="AE26" s="1597">
        <f>PROGRAMACION!AC26*$G26</f>
        <v>1</v>
      </c>
      <c r="AF26" s="1597">
        <f>PROGRAMACION!AD26*$G26</f>
        <v>1</v>
      </c>
      <c r="AG26" s="1597">
        <f>PROGRAMACION!AE26*$G26</f>
        <v>1</v>
      </c>
      <c r="AH26" s="1597">
        <f>PROGRAMACION!AF26*$G26</f>
        <v>1</v>
      </c>
    </row>
    <row r="27" spans="1:34">
      <c r="A27" s="1617"/>
      <c r="B27" s="1618"/>
      <c r="C27" s="1618"/>
      <c r="D27" s="1619"/>
      <c r="E27" s="1619"/>
      <c r="F27" s="1620"/>
      <c r="G27" s="1621"/>
      <c r="H27" s="1621"/>
      <c r="I27" s="1621"/>
      <c r="J27" s="1621"/>
      <c r="K27" s="1622"/>
      <c r="L27" s="1621"/>
      <c r="M27" s="1622"/>
      <c r="N27" s="1622"/>
      <c r="O27" s="1584" t="s">
        <v>1811</v>
      </c>
      <c r="P27" s="1584"/>
      <c r="Q27" s="1623" cm="1">
        <f t="array" ref="Q27">SUMPRODUCT(('P6-2'!$E$3:$E$90=$B26)*('P6-2'!$P$2:$AG$2&gt;=Q$7)*('P6-2'!$P$2:$AG$2&lt;=Q$8)*('P6-2'!$P$3:$AG$90))+P27</f>
        <v>0</v>
      </c>
      <c r="R27" s="1623" cm="1">
        <f t="array" ref="R27">SUMPRODUCT(('P6-2'!$E$3:$E$90=$B26)*('P6-2'!$P$2:$AG$2&gt;=R$7)*('P6-2'!$P$2:$AG$2&lt;=R$8)*('P6-2'!$P$3:$AG$90))+Q27</f>
        <v>0</v>
      </c>
      <c r="S27" s="1623" cm="1">
        <f t="array" ref="S27">SUMPRODUCT(('P6-2'!$E$3:$E$90=$B26)*('P6-2'!$P$2:$AG$2&gt;=S$7)*('P6-2'!$P$2:$AG$2&lt;=S$8)*('P6-2'!$P$3:$AG$90))+R27</f>
        <v>0</v>
      </c>
      <c r="T27" s="1623" cm="1">
        <f t="array" ref="T27">SUMPRODUCT(('P6-2'!$E$3:$E$90=$B26)*('P6-2'!$P$2:$AG$2&gt;=T$7)*('P6-2'!$P$2:$AG$2&lt;=T$8)*('P6-2'!$P$3:$AG$90))+S27</f>
        <v>0</v>
      </c>
      <c r="U27" s="1623" cm="1">
        <f t="array" ref="U27">SUMPRODUCT(('P6-2'!$E$3:$E$90=$B26)*('P6-2'!$P$2:$AG$2&gt;=U$7)*('P6-2'!$P$2:$AG$2&lt;=U$8)*('P6-2'!$P$3:$AG$90))+T27</f>
        <v>0</v>
      </c>
      <c r="V27" s="1623" cm="1">
        <f t="array" ref="V27">SUMPRODUCT(('P6-2'!$E$3:$E$90=$B26)*('P6-2'!$P$2:$AG$2&gt;=V$7)*('P6-2'!$P$2:$AG$2&lt;=V$8)*('P6-2'!$P$3:$AG$90))+U27</f>
        <v>0</v>
      </c>
      <c r="W27" s="1623" cm="1">
        <f t="array" ref="W27">SUMPRODUCT(('P6-2'!$E$3:$E$90=$B26)*('P6-2'!$P$2:$AG$2&gt;=W$7)*('P6-2'!$P$2:$AG$2&lt;=W$8)*('P6-2'!$P$3:$AG$90))+V27</f>
        <v>0.5</v>
      </c>
      <c r="X27" s="1623" cm="1">
        <f t="array" ref="X27">SUMPRODUCT(('P6-2'!$E$3:$E$90=$B26)*('P6-2'!$P$2:$AG$2&gt;=X$7)*('P6-2'!$P$2:$AG$2&lt;=X$8)*('P6-2'!$P$3:$AG$90))+W27</f>
        <v>0.5</v>
      </c>
      <c r="Y27" s="1623" cm="1">
        <f t="array" ref="Y27">SUMPRODUCT(('P6-2'!$E$3:$E$90=$B26)*('P6-2'!$P$2:$AG$2&gt;=Y$7)*('P6-2'!$P$2:$AG$2&lt;=Y$8)*('P6-2'!$P$3:$AG$90))+X27</f>
        <v>0.5</v>
      </c>
      <c r="Z27" s="1623" cm="1">
        <f t="array" ref="Z27">SUMPRODUCT(('P6-2'!$E$3:$E$90=$B26)*('P6-2'!$P$2:$AG$2&gt;=Z$7)*('P6-2'!$P$2:$AG$2&lt;=Z$8)*('P6-2'!$P$3:$AG$90))+Y27</f>
        <v>0.5</v>
      </c>
      <c r="AA27" s="1623" cm="1">
        <f t="array" ref="AA27">SUMPRODUCT(('P6-2'!$E$3:$E$90=$B26)*('P6-2'!$P$2:$AG$2&gt;=AA$7)*('P6-2'!$P$2:$AG$2&lt;=AA$8)*('P6-2'!$P$3:$AG$90))+Z27</f>
        <v>0.5</v>
      </c>
      <c r="AB27" s="1623" cm="1">
        <f t="array" ref="AB27">SUMPRODUCT(('P6-2'!$E$3:$E$90=$B26)*('P6-2'!$P$2:$AG$2&gt;=AB$7)*('P6-2'!$P$2:$AG$2&lt;=AB$8)*('P6-2'!$P$3:$AG$90))+AA27</f>
        <v>0.5</v>
      </c>
      <c r="AC27" s="1623" cm="1">
        <f t="array" ref="AC27">SUMPRODUCT(('P6-2'!$E$3:$E$90=$B26)*('P6-2'!$P$2:$AG$2&gt;=AC$7)*('P6-2'!$P$2:$AG$2&lt;=AC$8)*('P6-2'!$P$3:$AG$90))+AB27</f>
        <v>0.5</v>
      </c>
      <c r="AD27" s="1623" cm="1">
        <f t="array" ref="AD27">SUMPRODUCT(('P6-2'!$E$3:$E$90=$B26)*('P6-2'!$P$2:$AG$2&gt;=AD$7)*('P6-2'!$P$2:$AG$2&lt;=AD$8)*('P6-2'!$P$3:$AG$90))+AC27</f>
        <v>0.5</v>
      </c>
      <c r="AE27" s="1623" cm="1">
        <f t="array" ref="AE27">SUMPRODUCT(('P6-2'!$E$3:$E$90=$B26)*('P6-2'!$P$2:$AG$2&gt;=AE$7)*('P6-2'!$P$2:$AG$2&lt;=AE$8)*('P6-2'!$P$3:$AG$90))+AD27</f>
        <v>0.5</v>
      </c>
      <c r="AF27" s="1623" cm="1">
        <f t="array" ref="AF27">SUMPRODUCT(('P6-2'!$E$3:$E$90=$B26)*('P6-2'!$P$2:$AG$2&gt;=AF$7)*('P6-2'!$P$2:$AG$2&lt;=AF$8)*('P6-2'!$P$3:$AG$90))+AE27</f>
        <v>0.5</v>
      </c>
      <c r="AG27" s="1623" cm="1">
        <f t="array" ref="AG27">SUMPRODUCT(('P6-2'!$E$3:$E$90=$B26)*('P6-2'!$P$2:$AG$2&gt;=AG$7)*('P6-2'!$P$2:$AG$2&lt;=AG$8)*('P6-2'!$P$3:$AG$90))+AF27</f>
        <v>0.5</v>
      </c>
      <c r="AH27" s="1623" cm="1">
        <f t="array" ref="AH27">SUMPRODUCT(('P6-2'!$E$3:$E$90=$B26)*('P6-2'!$P$2:$AG$2&gt;=AH$7)*('P6-2'!$P$2:$AG$2&lt;=AH$8)*('P6-2'!$P$3:$AG$90))+AG27</f>
        <v>0.5</v>
      </c>
    </row>
    <row r="28" spans="1:34" s="1250" customFormat="1">
      <c r="A28" s="1624"/>
      <c r="B28" s="1585"/>
      <c r="C28" s="1587" t="str">
        <f>PROGRAMACION!D28</f>
        <v>DEMOLICIÓN</v>
      </c>
      <c r="D28" s="1588"/>
      <c r="E28" s="1588"/>
      <c r="F28" s="1589"/>
      <c r="G28" s="1589"/>
      <c r="H28" s="1590"/>
      <c r="I28" s="1625"/>
      <c r="J28" s="1589"/>
      <c r="K28" s="1592"/>
      <c r="L28" s="1589"/>
      <c r="M28" s="1592"/>
      <c r="N28" s="1592"/>
      <c r="O28" s="1626"/>
      <c r="P28" s="1626"/>
      <c r="Q28" s="1627"/>
      <c r="R28" s="1627"/>
      <c r="S28" s="1627"/>
      <c r="T28" s="1627"/>
      <c r="U28" s="1627"/>
      <c r="V28" s="1627"/>
      <c r="W28" s="1627"/>
      <c r="X28" s="1627"/>
      <c r="Y28" s="1627"/>
      <c r="Z28" s="1627"/>
      <c r="AA28" s="1627"/>
      <c r="AB28" s="1627"/>
      <c r="AC28" s="1627"/>
      <c r="AD28" s="1627"/>
      <c r="AE28" s="1627"/>
      <c r="AF28" s="1627"/>
      <c r="AG28" s="1627"/>
      <c r="AH28" s="1627"/>
    </row>
    <row r="29" spans="1:34">
      <c r="A29" s="1443"/>
      <c r="B29" s="1444" t="str">
        <f>PROGRAMACION!C29</f>
        <v>A1070</v>
      </c>
      <c r="C29" s="1595" t="str">
        <f>PROGRAMACION!D29</f>
        <v>Demolición de bases e = 50 cm</v>
      </c>
      <c r="D29" s="1536">
        <f>PROGRAMACION!E29</f>
        <v>46233</v>
      </c>
      <c r="E29" s="1536">
        <f>PROGRAMACION!F29</f>
        <v>46237</v>
      </c>
      <c r="F29" s="1537">
        <f>PROGRAMACION!G29</f>
        <v>3</v>
      </c>
      <c r="G29" s="1596">
        <f>PROGRAMACION!H29</f>
        <v>1.28</v>
      </c>
      <c r="H29" s="1596" t="str">
        <f>PROGRAMACION!I29</f>
        <v>m3</v>
      </c>
      <c r="I29" s="1596">
        <f>PROGRAMACION!J29</f>
        <v>42</v>
      </c>
      <c r="J29" s="1596">
        <f>PROGRAMACION!K29</f>
        <v>53.760000000000005</v>
      </c>
      <c r="K29" s="1450">
        <f>PROGRAMACION!L29</f>
        <v>6.5909747470454449E-3</v>
      </c>
      <c r="L29" s="1596">
        <f>$G29</f>
        <v>1.28</v>
      </c>
      <c r="M29" s="1596" t="str">
        <f>$H29</f>
        <v>m3</v>
      </c>
      <c r="N29" s="1452">
        <f>$K29</f>
        <v>6.5909747470454449E-3</v>
      </c>
      <c r="O29" s="1457" t="s">
        <v>1862</v>
      </c>
      <c r="P29" s="1457"/>
      <c r="Q29" s="1597">
        <f>PROGRAMACION!O29*$G29</f>
        <v>0</v>
      </c>
      <c r="R29" s="1597">
        <f>PROGRAMACION!P29*$G29</f>
        <v>0</v>
      </c>
      <c r="S29" s="1597">
        <f>PROGRAMACION!Q29*$G29</f>
        <v>0</v>
      </c>
      <c r="T29" s="1597">
        <f>PROGRAMACION!R29*$G29</f>
        <v>0</v>
      </c>
      <c r="U29" s="1597">
        <f>PROGRAMACION!S29*$G29</f>
        <v>0.25600000000000001</v>
      </c>
      <c r="V29" s="1597">
        <f>PROGRAMACION!T29*$G29</f>
        <v>1.2799999999999998</v>
      </c>
      <c r="W29" s="1597">
        <f>PROGRAMACION!U29*$G29</f>
        <v>1.2799999999999998</v>
      </c>
      <c r="X29" s="1597">
        <f>PROGRAMACION!V29*$G29</f>
        <v>1.2799999999999998</v>
      </c>
      <c r="Y29" s="1597">
        <f>PROGRAMACION!W29*$G29</f>
        <v>1.2799999999999998</v>
      </c>
      <c r="Z29" s="1597">
        <f>PROGRAMACION!X29*$G29</f>
        <v>1.2799999999999998</v>
      </c>
      <c r="AA29" s="1597">
        <f>PROGRAMACION!Y29*$G29</f>
        <v>1.2799999999999998</v>
      </c>
      <c r="AB29" s="1597">
        <f>PROGRAMACION!Z29*$G29</f>
        <v>1.2799999999999998</v>
      </c>
      <c r="AC29" s="1597">
        <f>PROGRAMACION!AA29*$G29</f>
        <v>1.2799999999999998</v>
      </c>
      <c r="AD29" s="1597">
        <f>PROGRAMACION!AB29*$G29</f>
        <v>1.2799999999999998</v>
      </c>
      <c r="AE29" s="1597">
        <f>PROGRAMACION!AC29*$G29</f>
        <v>1.2799999999999998</v>
      </c>
      <c r="AF29" s="1597">
        <f>PROGRAMACION!AD29*$G29</f>
        <v>1.2799999999999998</v>
      </c>
      <c r="AG29" s="1597">
        <f>PROGRAMACION!AE29*$G29</f>
        <v>1.2799999999999998</v>
      </c>
      <c r="AH29" s="1597">
        <f>PROGRAMACION!AF29*$G29</f>
        <v>1.2799999999999998</v>
      </c>
    </row>
    <row r="30" spans="1:34">
      <c r="A30" s="1617"/>
      <c r="B30" s="1618"/>
      <c r="C30" s="1618"/>
      <c r="D30" s="1619"/>
      <c r="E30" s="1619"/>
      <c r="F30" s="1620"/>
      <c r="G30" s="1621"/>
      <c r="H30" s="1621"/>
      <c r="I30" s="1621"/>
      <c r="J30" s="1621"/>
      <c r="K30" s="1622"/>
      <c r="L30" s="1621"/>
      <c r="M30" s="1622"/>
      <c r="N30" s="1622"/>
      <c r="O30" s="1584" t="s">
        <v>1811</v>
      </c>
      <c r="P30" s="1584"/>
      <c r="Q30" s="1623" cm="1">
        <f t="array" ref="Q30">SUMPRODUCT(('P6-2'!$E$3:$E$90=$B29)*('P6-2'!$P$2:$AG$2&gt;=Q$7)*('P6-2'!$P$2:$AG$2&lt;=Q$8)*('P6-2'!$P$3:$AG$90))+P30</f>
        <v>0</v>
      </c>
      <c r="R30" s="1623" cm="1">
        <f t="array" ref="R30">SUMPRODUCT(('P6-2'!$E$3:$E$90=$B29)*('P6-2'!$P$2:$AG$2&gt;=R$7)*('P6-2'!$P$2:$AG$2&lt;=R$8)*('P6-2'!$P$3:$AG$90))+Q30</f>
        <v>0</v>
      </c>
      <c r="S30" s="1623" cm="1">
        <f t="array" ref="S30">SUMPRODUCT(('P6-2'!$E$3:$E$90=$B29)*('P6-2'!$P$2:$AG$2&gt;=S$7)*('P6-2'!$P$2:$AG$2&lt;=S$8)*('P6-2'!$P$3:$AG$90))+R30</f>
        <v>0</v>
      </c>
      <c r="T30" s="1623" cm="1">
        <f t="array" ref="T30">SUMPRODUCT(('P6-2'!$E$3:$E$90=$B29)*('P6-2'!$P$2:$AG$2&gt;=T$7)*('P6-2'!$P$2:$AG$2&lt;=T$8)*('P6-2'!$P$3:$AG$90))+S30</f>
        <v>0</v>
      </c>
      <c r="U30" s="1623" cm="1">
        <f t="array" ref="U30">SUMPRODUCT(('P6-2'!$E$3:$E$90=$B29)*('P6-2'!$P$2:$AG$2&gt;=U$7)*('P6-2'!$P$2:$AG$2&lt;=U$8)*('P6-2'!$P$3:$AG$90))+T30</f>
        <v>0</v>
      </c>
      <c r="V30" s="1623" cm="1">
        <f t="array" ref="V30">SUMPRODUCT(('P6-2'!$E$3:$E$90=$B29)*('P6-2'!$P$2:$AG$2&gt;=V$7)*('P6-2'!$P$2:$AG$2&lt;=V$8)*('P6-2'!$P$3:$AG$90))+U30</f>
        <v>0</v>
      </c>
      <c r="W30" s="1623" cm="1">
        <f t="array" ref="W30">SUMPRODUCT(('P6-2'!$E$3:$E$90=$B29)*('P6-2'!$P$2:$AG$2&gt;=W$7)*('P6-2'!$P$2:$AG$2&lt;=W$8)*('P6-2'!$P$3:$AG$90))+V30</f>
        <v>0.45</v>
      </c>
      <c r="X30" s="1623" cm="1">
        <f t="array" ref="X30">SUMPRODUCT(('P6-2'!$E$3:$E$90=$B29)*('P6-2'!$P$2:$AG$2&gt;=X$7)*('P6-2'!$P$2:$AG$2&lt;=X$8)*('P6-2'!$P$3:$AG$90))+W30</f>
        <v>0.45</v>
      </c>
      <c r="Y30" s="1623" cm="1">
        <f t="array" ref="Y30">SUMPRODUCT(('P6-2'!$E$3:$E$90=$B29)*('P6-2'!$P$2:$AG$2&gt;=Y$7)*('P6-2'!$P$2:$AG$2&lt;=Y$8)*('P6-2'!$P$3:$AG$90))+X30</f>
        <v>0.45</v>
      </c>
      <c r="Z30" s="1623" cm="1">
        <f t="array" ref="Z30">SUMPRODUCT(('P6-2'!$E$3:$E$90=$B29)*('P6-2'!$P$2:$AG$2&gt;=Z$7)*('P6-2'!$P$2:$AG$2&lt;=Z$8)*('P6-2'!$P$3:$AG$90))+Y30</f>
        <v>0.45</v>
      </c>
      <c r="AA30" s="1623" cm="1">
        <f t="array" ref="AA30">SUMPRODUCT(('P6-2'!$E$3:$E$90=$B29)*('P6-2'!$P$2:$AG$2&gt;=AA$7)*('P6-2'!$P$2:$AG$2&lt;=AA$8)*('P6-2'!$P$3:$AG$90))+Z30</f>
        <v>0.45</v>
      </c>
      <c r="AB30" s="1623" cm="1">
        <f t="array" ref="AB30">SUMPRODUCT(('P6-2'!$E$3:$E$90=$B29)*('P6-2'!$P$2:$AG$2&gt;=AB$7)*('P6-2'!$P$2:$AG$2&lt;=AB$8)*('P6-2'!$P$3:$AG$90))+AA30</f>
        <v>0.45</v>
      </c>
      <c r="AC30" s="1623" cm="1">
        <f t="array" ref="AC30">SUMPRODUCT(('P6-2'!$E$3:$E$90=$B29)*('P6-2'!$P$2:$AG$2&gt;=AC$7)*('P6-2'!$P$2:$AG$2&lt;=AC$8)*('P6-2'!$P$3:$AG$90))+AB30</f>
        <v>0.45</v>
      </c>
      <c r="AD30" s="1623" cm="1">
        <f t="array" ref="AD30">SUMPRODUCT(('P6-2'!$E$3:$E$90=$B29)*('P6-2'!$P$2:$AG$2&gt;=AD$7)*('P6-2'!$P$2:$AG$2&lt;=AD$8)*('P6-2'!$P$3:$AG$90))+AC30</f>
        <v>0.45</v>
      </c>
      <c r="AE30" s="1623" cm="1">
        <f t="array" ref="AE30">SUMPRODUCT(('P6-2'!$E$3:$E$90=$B29)*('P6-2'!$P$2:$AG$2&gt;=AE$7)*('P6-2'!$P$2:$AG$2&lt;=AE$8)*('P6-2'!$P$3:$AG$90))+AD30</f>
        <v>0.45</v>
      </c>
      <c r="AF30" s="1623" cm="1">
        <f t="array" ref="AF30">SUMPRODUCT(('P6-2'!$E$3:$E$90=$B29)*('P6-2'!$P$2:$AG$2&gt;=AF$7)*('P6-2'!$P$2:$AG$2&lt;=AF$8)*('P6-2'!$P$3:$AG$90))+AE30</f>
        <v>0.45</v>
      </c>
      <c r="AG30" s="1623" cm="1">
        <f t="array" ref="AG30">SUMPRODUCT(('P6-2'!$E$3:$E$90=$B29)*('P6-2'!$P$2:$AG$2&gt;=AG$7)*('P6-2'!$P$2:$AG$2&lt;=AG$8)*('P6-2'!$P$3:$AG$90))+AF30</f>
        <v>0.45</v>
      </c>
      <c r="AH30" s="1623" cm="1">
        <f t="array" ref="AH30">SUMPRODUCT(('P6-2'!$E$3:$E$90=$B29)*('P6-2'!$P$2:$AG$2&gt;=AH$7)*('P6-2'!$P$2:$AG$2&lt;=AH$8)*('P6-2'!$P$3:$AG$90))+AG30</f>
        <v>0.45</v>
      </c>
    </row>
    <row r="31" spans="1:34" s="1250" customFormat="1">
      <c r="A31" s="1624"/>
      <c r="B31" s="1585"/>
      <c r="C31" s="1587" t="str">
        <f>PROGRAMACION!D31</f>
        <v>CONCRETO SIMPLE</v>
      </c>
      <c r="D31" s="1588"/>
      <c r="E31" s="1588"/>
      <c r="F31" s="1589"/>
      <c r="G31" s="1589"/>
      <c r="H31" s="1590"/>
      <c r="I31" s="1625"/>
      <c r="J31" s="1589"/>
      <c r="K31" s="1592"/>
      <c r="L31" s="1589"/>
      <c r="M31" s="1592"/>
      <c r="N31" s="1592"/>
      <c r="O31" s="1626"/>
      <c r="P31" s="1626"/>
      <c r="Q31" s="1627"/>
      <c r="R31" s="1627"/>
      <c r="S31" s="1627"/>
      <c r="T31" s="1627"/>
      <c r="U31" s="1627"/>
      <c r="V31" s="1627"/>
      <c r="W31" s="1627"/>
      <c r="X31" s="1627"/>
      <c r="Y31" s="1627"/>
      <c r="Z31" s="1627"/>
      <c r="AA31" s="1627"/>
      <c r="AB31" s="1627"/>
      <c r="AC31" s="1627"/>
      <c r="AD31" s="1627"/>
      <c r="AE31" s="1627"/>
      <c r="AF31" s="1627"/>
      <c r="AG31" s="1627"/>
      <c r="AH31" s="1627"/>
    </row>
    <row r="32" spans="1:34">
      <c r="A32" s="1443"/>
      <c r="B32" s="1444" t="str">
        <f>PROGRAMACION!C32</f>
        <v>A1080</v>
      </c>
      <c r="C32" s="1595" t="str">
        <f>PROGRAMACION!D32</f>
        <v>Concreto simple f'c=100 kg/cm2</v>
      </c>
      <c r="D32" s="1536">
        <f>PROGRAMACION!E32</f>
        <v>46239</v>
      </c>
      <c r="E32" s="1536">
        <f>PROGRAMACION!F32</f>
        <v>46239</v>
      </c>
      <c r="F32" s="1537">
        <f>PROGRAMACION!G32</f>
        <v>1</v>
      </c>
      <c r="G32" s="1596">
        <f>PROGRAMACION!H32</f>
        <v>8.0250000000000002E-2</v>
      </c>
      <c r="H32" s="1596" t="str">
        <f>PROGRAMACION!I32</f>
        <v>m3</v>
      </c>
      <c r="I32" s="1596">
        <f>PROGRAMACION!J32</f>
        <v>4.3733333333333322</v>
      </c>
      <c r="J32" s="1596">
        <f>PROGRAMACION!K32</f>
        <v>0.35095999999999994</v>
      </c>
      <c r="K32" s="1450">
        <f>PROGRAMACION!L32</f>
        <v>4.3027687820369582E-5</v>
      </c>
      <c r="L32" s="1596">
        <f>$G32</f>
        <v>8.0250000000000002E-2</v>
      </c>
      <c r="M32" s="1596" t="str">
        <f>$H32</f>
        <v>m3</v>
      </c>
      <c r="N32" s="1452">
        <f>$K32</f>
        <v>4.3027687820369582E-5</v>
      </c>
      <c r="O32" s="1457" t="s">
        <v>1862</v>
      </c>
      <c r="P32" s="1457"/>
      <c r="Q32" s="1597">
        <f>PROGRAMACION!O32*$G32</f>
        <v>0</v>
      </c>
      <c r="R32" s="1597">
        <f>PROGRAMACION!P32*$G32</f>
        <v>0</v>
      </c>
      <c r="S32" s="1597">
        <f>PROGRAMACION!Q32*$G32</f>
        <v>0</v>
      </c>
      <c r="T32" s="1597">
        <f>PROGRAMACION!R32*$G32</f>
        <v>0</v>
      </c>
      <c r="U32" s="1597">
        <f>PROGRAMACION!S32*$G32</f>
        <v>0</v>
      </c>
      <c r="V32" s="1597">
        <f>PROGRAMACION!T32*$G32</f>
        <v>8.0250000000000002E-2</v>
      </c>
      <c r="W32" s="1597">
        <f>PROGRAMACION!U32*$G32</f>
        <v>8.0250000000000002E-2</v>
      </c>
      <c r="X32" s="1597">
        <f>PROGRAMACION!V32*$G32</f>
        <v>8.0250000000000002E-2</v>
      </c>
      <c r="Y32" s="1597">
        <f>PROGRAMACION!W32*$G32</f>
        <v>8.0250000000000002E-2</v>
      </c>
      <c r="Z32" s="1597">
        <f>PROGRAMACION!X32*$G32</f>
        <v>8.0250000000000002E-2</v>
      </c>
      <c r="AA32" s="1597">
        <f>PROGRAMACION!Y32*$G32</f>
        <v>8.0250000000000002E-2</v>
      </c>
      <c r="AB32" s="1597">
        <f>PROGRAMACION!Z32*$G32</f>
        <v>8.0250000000000002E-2</v>
      </c>
      <c r="AC32" s="1597">
        <f>PROGRAMACION!AA32*$G32</f>
        <v>8.0250000000000002E-2</v>
      </c>
      <c r="AD32" s="1597">
        <f>PROGRAMACION!AB32*$G32</f>
        <v>8.0250000000000002E-2</v>
      </c>
      <c r="AE32" s="1597">
        <f>PROGRAMACION!AC32*$G32</f>
        <v>8.0250000000000002E-2</v>
      </c>
      <c r="AF32" s="1597">
        <f>PROGRAMACION!AD32*$G32</f>
        <v>8.0250000000000002E-2</v>
      </c>
      <c r="AG32" s="1597">
        <f>PROGRAMACION!AE32*$G32</f>
        <v>8.0250000000000002E-2</v>
      </c>
      <c r="AH32" s="1597">
        <f>PROGRAMACION!AF32*$G32</f>
        <v>8.0250000000000002E-2</v>
      </c>
    </row>
    <row r="33" spans="1:34">
      <c r="A33" s="1617"/>
      <c r="B33" s="1618"/>
      <c r="C33" s="1618"/>
      <c r="D33" s="1619"/>
      <c r="E33" s="1619"/>
      <c r="F33" s="1620"/>
      <c r="G33" s="1621"/>
      <c r="H33" s="1621"/>
      <c r="I33" s="1621"/>
      <c r="J33" s="1621"/>
      <c r="K33" s="1622"/>
      <c r="L33" s="1621"/>
      <c r="M33" s="1622"/>
      <c r="N33" s="1622"/>
      <c r="O33" s="1584" t="s">
        <v>1811</v>
      </c>
      <c r="P33" s="1584"/>
      <c r="Q33" s="1623" cm="1">
        <f t="array" ref="Q33">SUMPRODUCT(('P6-2'!$E$3:$E$90=$B32)*('P6-2'!$P$2:$AG$2&gt;=Q$7)*('P6-2'!$P$2:$AG$2&lt;=Q$8)*('P6-2'!$P$3:$AG$90))+P33</f>
        <v>0</v>
      </c>
      <c r="R33" s="1623" cm="1">
        <f t="array" ref="R33">SUMPRODUCT(('P6-2'!$E$3:$E$90=$B32)*('P6-2'!$P$2:$AG$2&gt;=R$7)*('P6-2'!$P$2:$AG$2&lt;=R$8)*('P6-2'!$P$3:$AG$90))+Q33</f>
        <v>0</v>
      </c>
      <c r="S33" s="1623" cm="1">
        <f t="array" ref="S33">SUMPRODUCT(('P6-2'!$E$3:$E$90=$B32)*('P6-2'!$P$2:$AG$2&gt;=S$7)*('P6-2'!$P$2:$AG$2&lt;=S$8)*('P6-2'!$P$3:$AG$90))+R33</f>
        <v>0</v>
      </c>
      <c r="T33" s="1623" cm="1">
        <f t="array" ref="T33">SUMPRODUCT(('P6-2'!$E$3:$E$90=$B32)*('P6-2'!$P$2:$AG$2&gt;=T$7)*('P6-2'!$P$2:$AG$2&lt;=T$8)*('P6-2'!$P$3:$AG$90))+S33</f>
        <v>0</v>
      </c>
      <c r="U33" s="1623" cm="1">
        <f t="array" ref="U33">SUMPRODUCT(('P6-2'!$E$3:$E$90=$B32)*('P6-2'!$P$2:$AG$2&gt;=U$7)*('P6-2'!$P$2:$AG$2&lt;=U$8)*('P6-2'!$P$3:$AG$90))+T33</f>
        <v>0</v>
      </c>
      <c r="V33" s="1623" cm="1">
        <f t="array" ref="V33">SUMPRODUCT(('P6-2'!$E$3:$E$90=$B32)*('P6-2'!$P$2:$AG$2&gt;=V$7)*('P6-2'!$P$2:$AG$2&lt;=V$8)*('P6-2'!$P$3:$AG$90))+U33</f>
        <v>0</v>
      </c>
      <c r="W33" s="1623" cm="1">
        <f t="array" ref="W33">SUMPRODUCT(('P6-2'!$E$3:$E$90=$B32)*('P6-2'!$P$2:$AG$2&gt;=W$7)*('P6-2'!$P$2:$AG$2&lt;=W$8)*('P6-2'!$P$3:$AG$90))+V33</f>
        <v>0</v>
      </c>
      <c r="X33" s="1623" cm="1">
        <f t="array" ref="X33">SUMPRODUCT(('P6-2'!$E$3:$E$90=$B32)*('P6-2'!$P$2:$AG$2&gt;=X$7)*('P6-2'!$P$2:$AG$2&lt;=X$8)*('P6-2'!$P$3:$AG$90))+W33</f>
        <v>0</v>
      </c>
      <c r="Y33" s="1623" cm="1">
        <f t="array" ref="Y33">SUMPRODUCT(('P6-2'!$E$3:$E$90=$B32)*('P6-2'!$P$2:$AG$2&gt;=Y$7)*('P6-2'!$P$2:$AG$2&lt;=Y$8)*('P6-2'!$P$3:$AG$90))+X33</f>
        <v>0</v>
      </c>
      <c r="Z33" s="1623" cm="1">
        <f t="array" ref="Z33">SUMPRODUCT(('P6-2'!$E$3:$E$90=$B32)*('P6-2'!$P$2:$AG$2&gt;=Z$7)*('P6-2'!$P$2:$AG$2&lt;=Z$8)*('P6-2'!$P$3:$AG$90))+Y33</f>
        <v>0</v>
      </c>
      <c r="AA33" s="1623" cm="1">
        <f t="array" ref="AA33">SUMPRODUCT(('P6-2'!$E$3:$E$90=$B32)*('P6-2'!$P$2:$AG$2&gt;=AA$7)*('P6-2'!$P$2:$AG$2&lt;=AA$8)*('P6-2'!$P$3:$AG$90))+Z33</f>
        <v>0</v>
      </c>
      <c r="AB33" s="1623" cm="1">
        <f t="array" ref="AB33">SUMPRODUCT(('P6-2'!$E$3:$E$90=$B32)*('P6-2'!$P$2:$AG$2&gt;=AB$7)*('P6-2'!$P$2:$AG$2&lt;=AB$8)*('P6-2'!$P$3:$AG$90))+AA33</f>
        <v>0</v>
      </c>
      <c r="AC33" s="1623" cm="1">
        <f t="array" ref="AC33">SUMPRODUCT(('P6-2'!$E$3:$E$90=$B32)*('P6-2'!$P$2:$AG$2&gt;=AC$7)*('P6-2'!$P$2:$AG$2&lt;=AC$8)*('P6-2'!$P$3:$AG$90))+AB33</f>
        <v>0</v>
      </c>
      <c r="AD33" s="1623" cm="1">
        <f t="array" ref="AD33">SUMPRODUCT(('P6-2'!$E$3:$E$90=$B32)*('P6-2'!$P$2:$AG$2&gt;=AD$7)*('P6-2'!$P$2:$AG$2&lt;=AD$8)*('P6-2'!$P$3:$AG$90))+AC33</f>
        <v>0</v>
      </c>
      <c r="AE33" s="1623" cm="1">
        <f t="array" ref="AE33">SUMPRODUCT(('P6-2'!$E$3:$E$90=$B32)*('P6-2'!$P$2:$AG$2&gt;=AE$7)*('P6-2'!$P$2:$AG$2&lt;=AE$8)*('P6-2'!$P$3:$AG$90))+AD33</f>
        <v>0</v>
      </c>
      <c r="AF33" s="1623" cm="1">
        <f t="array" ref="AF33">SUMPRODUCT(('P6-2'!$E$3:$E$90=$B32)*('P6-2'!$P$2:$AG$2&gt;=AF$7)*('P6-2'!$P$2:$AG$2&lt;=AF$8)*('P6-2'!$P$3:$AG$90))+AE33</f>
        <v>0</v>
      </c>
      <c r="AG33" s="1623" cm="1">
        <f t="array" ref="AG33">SUMPRODUCT(('P6-2'!$E$3:$E$90=$B32)*('P6-2'!$P$2:$AG$2&gt;=AG$7)*('P6-2'!$P$2:$AG$2&lt;=AG$8)*('P6-2'!$P$3:$AG$90))+AF33</f>
        <v>0</v>
      </c>
      <c r="AH33" s="1623" cm="1">
        <f t="array" ref="AH33">SUMPRODUCT(('P6-2'!$E$3:$E$90=$B32)*('P6-2'!$P$2:$AG$2&gt;=AH$7)*('P6-2'!$P$2:$AG$2&lt;=AH$8)*('P6-2'!$P$3:$AG$90))+AG33</f>
        <v>0</v>
      </c>
    </row>
    <row r="34" spans="1:34" s="1250" customFormat="1">
      <c r="A34" s="1624"/>
      <c r="B34" s="1585"/>
      <c r="C34" s="1587" t="str">
        <f>PROGRAMACION!D34</f>
        <v>CONCRETO ARMADO</v>
      </c>
      <c r="D34" s="1588"/>
      <c r="E34" s="1588"/>
      <c r="F34" s="1589"/>
      <c r="G34" s="1589"/>
      <c r="H34" s="1590"/>
      <c r="I34" s="1625"/>
      <c r="J34" s="1589"/>
      <c r="K34" s="1592"/>
      <c r="L34" s="1589"/>
      <c r="M34" s="1592"/>
      <c r="N34" s="1592"/>
      <c r="O34" s="1626"/>
      <c r="P34" s="1626"/>
      <c r="Q34" s="1627"/>
      <c r="R34" s="1627"/>
      <c r="S34" s="1627"/>
      <c r="T34" s="1627"/>
      <c r="U34" s="1627"/>
      <c r="V34" s="1627"/>
      <c r="W34" s="1627"/>
      <c r="X34" s="1627"/>
      <c r="Y34" s="1627"/>
      <c r="Z34" s="1627"/>
      <c r="AA34" s="1627"/>
      <c r="AB34" s="1627"/>
      <c r="AC34" s="1627"/>
      <c r="AD34" s="1627"/>
      <c r="AE34" s="1627"/>
      <c r="AF34" s="1627"/>
      <c r="AG34" s="1627"/>
      <c r="AH34" s="1627"/>
    </row>
    <row r="35" spans="1:34">
      <c r="A35" s="1443"/>
      <c r="B35" s="1444" t="str">
        <f>PROGRAMACION!C35</f>
        <v>A1090</v>
      </c>
      <c r="C35" s="1595" t="str">
        <f>PROGRAMACION!D35</f>
        <v>Concreto f'c=25MPa, Cemento tipo HS</v>
      </c>
      <c r="D35" s="1536">
        <f>PROGRAMACION!E35</f>
        <v>46245</v>
      </c>
      <c r="E35" s="1536">
        <f>PROGRAMACION!F35</f>
        <v>46245</v>
      </c>
      <c r="F35" s="1537">
        <f>PROGRAMACION!G35</f>
        <v>1</v>
      </c>
      <c r="G35" s="1596">
        <f>PROGRAMACION!H35</f>
        <v>0.89700000000000002</v>
      </c>
      <c r="H35" s="1596" t="str">
        <f>PROGRAMACION!I35</f>
        <v>m3</v>
      </c>
      <c r="I35" s="1596">
        <f>PROGRAMACION!J35</f>
        <v>4.3733333333333331</v>
      </c>
      <c r="J35" s="1596">
        <f>PROGRAMACION!K35</f>
        <v>3.9228800000000001</v>
      </c>
      <c r="K35" s="1450">
        <f>PROGRAMACION!L35</f>
        <v>4.8094499657160781E-4</v>
      </c>
      <c r="L35" s="1596">
        <f>$G35</f>
        <v>0.89700000000000002</v>
      </c>
      <c r="M35" s="1596" t="str">
        <f>$H35</f>
        <v>m3</v>
      </c>
      <c r="N35" s="1452">
        <f>$K35</f>
        <v>4.8094499657160781E-4</v>
      </c>
      <c r="O35" s="1457" t="s">
        <v>1862</v>
      </c>
      <c r="P35" s="1457"/>
      <c r="Q35" s="1597">
        <f>PROGRAMACION!O35*$G35</f>
        <v>0</v>
      </c>
      <c r="R35" s="1597">
        <f>PROGRAMACION!P35*$G35</f>
        <v>0</v>
      </c>
      <c r="S35" s="1597">
        <f>PROGRAMACION!Q35*$G35</f>
        <v>0</v>
      </c>
      <c r="T35" s="1597">
        <f>PROGRAMACION!R35*$G35</f>
        <v>0</v>
      </c>
      <c r="U35" s="1597">
        <f>PROGRAMACION!S35*$G35</f>
        <v>0</v>
      </c>
      <c r="V35" s="1597">
        <f>PROGRAMACION!T35*$G35</f>
        <v>0</v>
      </c>
      <c r="W35" s="1597">
        <f>PROGRAMACION!U35*$G35</f>
        <v>0.89700000000000002</v>
      </c>
      <c r="X35" s="1597">
        <f>PROGRAMACION!V35*$G35</f>
        <v>0.89700000000000002</v>
      </c>
      <c r="Y35" s="1597">
        <f>PROGRAMACION!W35*$G35</f>
        <v>0.89700000000000002</v>
      </c>
      <c r="Z35" s="1597">
        <f>PROGRAMACION!X35*$G35</f>
        <v>0.89700000000000002</v>
      </c>
      <c r="AA35" s="1597">
        <f>PROGRAMACION!Y35*$G35</f>
        <v>0.89700000000000002</v>
      </c>
      <c r="AB35" s="1597">
        <f>PROGRAMACION!Z35*$G35</f>
        <v>0.89700000000000002</v>
      </c>
      <c r="AC35" s="1597">
        <f>PROGRAMACION!AA35*$G35</f>
        <v>0.89700000000000002</v>
      </c>
      <c r="AD35" s="1597">
        <f>PROGRAMACION!AB35*$G35</f>
        <v>0.89700000000000002</v>
      </c>
      <c r="AE35" s="1597">
        <f>PROGRAMACION!AC35*$G35</f>
        <v>0.89700000000000002</v>
      </c>
      <c r="AF35" s="1597">
        <f>PROGRAMACION!AD35*$G35</f>
        <v>0.89700000000000002</v>
      </c>
      <c r="AG35" s="1597">
        <f>PROGRAMACION!AE35*$G35</f>
        <v>0.89700000000000002</v>
      </c>
      <c r="AH35" s="1597">
        <f>PROGRAMACION!AF35*$G35</f>
        <v>0.89700000000000002</v>
      </c>
    </row>
    <row r="36" spans="1:34">
      <c r="A36" s="1617"/>
      <c r="B36" s="1618"/>
      <c r="C36" s="1618"/>
      <c r="D36" s="1619"/>
      <c r="E36" s="1619"/>
      <c r="F36" s="1620"/>
      <c r="G36" s="1621"/>
      <c r="H36" s="1621"/>
      <c r="I36" s="1621"/>
      <c r="J36" s="1621"/>
      <c r="K36" s="1622"/>
      <c r="L36" s="1621"/>
      <c r="M36" s="1622"/>
      <c r="N36" s="1622"/>
      <c r="O36" s="1584" t="s">
        <v>1811</v>
      </c>
      <c r="P36" s="1584"/>
      <c r="Q36" s="1623" cm="1">
        <f t="array" ref="Q36">SUMPRODUCT(('P6-2'!$E$3:$E$90=$B35)*('P6-2'!$P$2:$AG$2&gt;=Q$7)*('P6-2'!$P$2:$AG$2&lt;=Q$8)*('P6-2'!$P$3:$AG$90))+P36</f>
        <v>0</v>
      </c>
      <c r="R36" s="1623" cm="1">
        <f t="array" ref="R36">SUMPRODUCT(('P6-2'!$E$3:$E$90=$B35)*('P6-2'!$P$2:$AG$2&gt;=R$7)*('P6-2'!$P$2:$AG$2&lt;=R$8)*('P6-2'!$P$3:$AG$90))+Q36</f>
        <v>0</v>
      </c>
      <c r="S36" s="1623" cm="1">
        <f t="array" ref="S36">SUMPRODUCT(('P6-2'!$E$3:$E$90=$B35)*('P6-2'!$P$2:$AG$2&gt;=S$7)*('P6-2'!$P$2:$AG$2&lt;=S$8)*('P6-2'!$P$3:$AG$90))+R36</f>
        <v>0</v>
      </c>
      <c r="T36" s="1623" cm="1">
        <f t="array" ref="T36">SUMPRODUCT(('P6-2'!$E$3:$E$90=$B35)*('P6-2'!$P$2:$AG$2&gt;=T$7)*('P6-2'!$P$2:$AG$2&lt;=T$8)*('P6-2'!$P$3:$AG$90))+S36</f>
        <v>0</v>
      </c>
      <c r="U36" s="1623" cm="1">
        <f t="array" ref="U36">SUMPRODUCT(('P6-2'!$E$3:$E$90=$B35)*('P6-2'!$P$2:$AG$2&gt;=U$7)*('P6-2'!$P$2:$AG$2&lt;=U$8)*('P6-2'!$P$3:$AG$90))+T36</f>
        <v>0</v>
      </c>
      <c r="V36" s="1623" cm="1">
        <f t="array" ref="V36">SUMPRODUCT(('P6-2'!$E$3:$E$90=$B35)*('P6-2'!$P$2:$AG$2&gt;=V$7)*('P6-2'!$P$2:$AG$2&lt;=V$8)*('P6-2'!$P$3:$AG$90))+U36</f>
        <v>0</v>
      </c>
      <c r="W36" s="1623" cm="1">
        <f t="array" ref="W36">SUMPRODUCT(('P6-2'!$E$3:$E$90=$B35)*('P6-2'!$P$2:$AG$2&gt;=W$7)*('P6-2'!$P$2:$AG$2&lt;=W$8)*('P6-2'!$P$3:$AG$90))+V36</f>
        <v>0</v>
      </c>
      <c r="X36" s="1623" cm="1">
        <f t="array" ref="X36">SUMPRODUCT(('P6-2'!$E$3:$E$90=$B35)*('P6-2'!$P$2:$AG$2&gt;=X$7)*('P6-2'!$P$2:$AG$2&lt;=X$8)*('P6-2'!$P$3:$AG$90))+W36</f>
        <v>0</v>
      </c>
      <c r="Y36" s="1623" cm="1">
        <f t="array" ref="Y36">SUMPRODUCT(('P6-2'!$E$3:$E$90=$B35)*('P6-2'!$P$2:$AG$2&gt;=Y$7)*('P6-2'!$P$2:$AG$2&lt;=Y$8)*('P6-2'!$P$3:$AG$90))+X36</f>
        <v>0</v>
      </c>
      <c r="Z36" s="1623" cm="1">
        <f t="array" ref="Z36">SUMPRODUCT(('P6-2'!$E$3:$E$90=$B35)*('P6-2'!$P$2:$AG$2&gt;=Z$7)*('P6-2'!$P$2:$AG$2&lt;=Z$8)*('P6-2'!$P$3:$AG$90))+Y36</f>
        <v>0</v>
      </c>
      <c r="AA36" s="1623" cm="1">
        <f t="array" ref="AA36">SUMPRODUCT(('P6-2'!$E$3:$E$90=$B35)*('P6-2'!$P$2:$AG$2&gt;=AA$7)*('P6-2'!$P$2:$AG$2&lt;=AA$8)*('P6-2'!$P$3:$AG$90))+Z36</f>
        <v>0</v>
      </c>
      <c r="AB36" s="1623" cm="1">
        <f t="array" ref="AB36">SUMPRODUCT(('P6-2'!$E$3:$E$90=$B35)*('P6-2'!$P$2:$AG$2&gt;=AB$7)*('P6-2'!$P$2:$AG$2&lt;=AB$8)*('P6-2'!$P$3:$AG$90))+AA36</f>
        <v>0</v>
      </c>
      <c r="AC36" s="1623" cm="1">
        <f t="array" ref="AC36">SUMPRODUCT(('P6-2'!$E$3:$E$90=$B35)*('P6-2'!$P$2:$AG$2&gt;=AC$7)*('P6-2'!$P$2:$AG$2&lt;=AC$8)*('P6-2'!$P$3:$AG$90))+AB36</f>
        <v>0</v>
      </c>
      <c r="AD36" s="1623" cm="1">
        <f t="array" ref="AD36">SUMPRODUCT(('P6-2'!$E$3:$E$90=$B35)*('P6-2'!$P$2:$AG$2&gt;=AD$7)*('P6-2'!$P$2:$AG$2&lt;=AD$8)*('P6-2'!$P$3:$AG$90))+AC36</f>
        <v>0</v>
      </c>
      <c r="AE36" s="1623" cm="1">
        <f t="array" ref="AE36">SUMPRODUCT(('P6-2'!$E$3:$E$90=$B35)*('P6-2'!$P$2:$AG$2&gt;=AE$7)*('P6-2'!$P$2:$AG$2&lt;=AE$8)*('P6-2'!$P$3:$AG$90))+AD36</f>
        <v>0</v>
      </c>
      <c r="AF36" s="1623" cm="1">
        <f t="array" ref="AF36">SUMPRODUCT(('P6-2'!$E$3:$E$90=$B35)*('P6-2'!$P$2:$AG$2&gt;=AF$7)*('P6-2'!$P$2:$AG$2&lt;=AF$8)*('P6-2'!$P$3:$AG$90))+AE36</f>
        <v>0</v>
      </c>
      <c r="AG36" s="1623" cm="1">
        <f t="array" ref="AG36">SUMPRODUCT(('P6-2'!$E$3:$E$90=$B35)*('P6-2'!$P$2:$AG$2&gt;=AG$7)*('P6-2'!$P$2:$AG$2&lt;=AG$8)*('P6-2'!$P$3:$AG$90))+AF36</f>
        <v>0</v>
      </c>
      <c r="AH36" s="1623" cm="1">
        <f t="array" ref="AH36">SUMPRODUCT(('P6-2'!$E$3:$E$90=$B35)*('P6-2'!$P$2:$AG$2&gt;=AH$7)*('P6-2'!$P$2:$AG$2&lt;=AH$8)*('P6-2'!$P$3:$AG$90))+AG36</f>
        <v>0</v>
      </c>
    </row>
    <row r="37" spans="1:34">
      <c r="A37" s="1443"/>
      <c r="B37" s="1444" t="str">
        <f>PROGRAMACION!C37</f>
        <v>A1100</v>
      </c>
      <c r="C37" s="1595" t="str">
        <f>PROGRAMACION!D37</f>
        <v>Encofrado y desencofrado</v>
      </c>
      <c r="D37" s="1536">
        <f>PROGRAMACION!E37</f>
        <v>46244</v>
      </c>
      <c r="E37" s="1536">
        <f>PROGRAMACION!F37</f>
        <v>46244</v>
      </c>
      <c r="F37" s="1537">
        <f>PROGRAMACION!G37</f>
        <v>1</v>
      </c>
      <c r="G37" s="1596">
        <f>PROGRAMACION!H37</f>
        <v>7</v>
      </c>
      <c r="H37" s="1596" t="str">
        <f>PROGRAMACION!I37</f>
        <v>m2</v>
      </c>
      <c r="I37" s="1596">
        <f>PROGRAMACION!J37</f>
        <v>0.97777777777777763</v>
      </c>
      <c r="J37" s="1596">
        <f>PROGRAMACION!K37</f>
        <v>6.8444444444444432</v>
      </c>
      <c r="K37" s="1450">
        <f>PROGRAMACION!L37</f>
        <v>8.3912872936921159E-4</v>
      </c>
      <c r="L37" s="1596">
        <f>$G37</f>
        <v>7</v>
      </c>
      <c r="M37" s="1596" t="str">
        <f>$H37</f>
        <v>m2</v>
      </c>
      <c r="N37" s="1452">
        <f>$K37</f>
        <v>8.3912872936921159E-4</v>
      </c>
      <c r="O37" s="1457" t="s">
        <v>1862</v>
      </c>
      <c r="P37" s="1457"/>
      <c r="Q37" s="1597">
        <f>PROGRAMACION!O37*$G37</f>
        <v>0</v>
      </c>
      <c r="R37" s="1597">
        <f>PROGRAMACION!P37*$G37</f>
        <v>0</v>
      </c>
      <c r="S37" s="1597">
        <f>PROGRAMACION!Q37*$G37</f>
        <v>0</v>
      </c>
      <c r="T37" s="1597">
        <f>PROGRAMACION!R37*$G37</f>
        <v>0</v>
      </c>
      <c r="U37" s="1597">
        <f>PROGRAMACION!S37*$G37</f>
        <v>0</v>
      </c>
      <c r="V37" s="1597">
        <f>PROGRAMACION!T37*$G37</f>
        <v>0</v>
      </c>
      <c r="W37" s="1597">
        <f>PROGRAMACION!U37*$G37</f>
        <v>7</v>
      </c>
      <c r="X37" s="1597">
        <f>PROGRAMACION!V37*$G37</f>
        <v>7</v>
      </c>
      <c r="Y37" s="1597">
        <f>PROGRAMACION!W37*$G37</f>
        <v>7</v>
      </c>
      <c r="Z37" s="1597">
        <f>PROGRAMACION!X37*$G37</f>
        <v>7</v>
      </c>
      <c r="AA37" s="1597">
        <f>PROGRAMACION!Y37*$G37</f>
        <v>7</v>
      </c>
      <c r="AB37" s="1597">
        <f>PROGRAMACION!Z37*$G37</f>
        <v>7</v>
      </c>
      <c r="AC37" s="1597">
        <f>PROGRAMACION!AA37*$G37</f>
        <v>7</v>
      </c>
      <c r="AD37" s="1597">
        <f>PROGRAMACION!AB37*$G37</f>
        <v>7</v>
      </c>
      <c r="AE37" s="1597">
        <f>PROGRAMACION!AC37*$G37</f>
        <v>7</v>
      </c>
      <c r="AF37" s="1597">
        <f>PROGRAMACION!AD37*$G37</f>
        <v>7</v>
      </c>
      <c r="AG37" s="1597">
        <f>PROGRAMACION!AE37*$G37</f>
        <v>7</v>
      </c>
      <c r="AH37" s="1597">
        <f>PROGRAMACION!AF37*$G37</f>
        <v>7</v>
      </c>
    </row>
    <row r="38" spans="1:34">
      <c r="A38" s="1617"/>
      <c r="B38" s="1618"/>
      <c r="C38" s="1618"/>
      <c r="D38" s="1619"/>
      <c r="E38" s="1619"/>
      <c r="F38" s="1620"/>
      <c r="G38" s="1621"/>
      <c r="H38" s="1621"/>
      <c r="I38" s="1621"/>
      <c r="J38" s="1621"/>
      <c r="K38" s="1622"/>
      <c r="L38" s="1621"/>
      <c r="M38" s="1622"/>
      <c r="N38" s="1622"/>
      <c r="O38" s="1584" t="s">
        <v>1811</v>
      </c>
      <c r="P38" s="1584"/>
      <c r="Q38" s="1623" cm="1">
        <f t="array" ref="Q38">SUMPRODUCT(('P6-2'!$E$3:$E$90=$B37)*('P6-2'!$P$2:$AG$2&gt;=Q$7)*('P6-2'!$P$2:$AG$2&lt;=Q$8)*('P6-2'!$P$3:$AG$90))+P38</f>
        <v>0</v>
      </c>
      <c r="R38" s="1623" cm="1">
        <f t="array" ref="R38">SUMPRODUCT(('P6-2'!$E$3:$E$90=$B37)*('P6-2'!$P$2:$AG$2&gt;=R$7)*('P6-2'!$P$2:$AG$2&lt;=R$8)*('P6-2'!$P$3:$AG$90))+Q38</f>
        <v>0</v>
      </c>
      <c r="S38" s="1623" cm="1">
        <f t="array" ref="S38">SUMPRODUCT(('P6-2'!$E$3:$E$90=$B37)*('P6-2'!$P$2:$AG$2&gt;=S$7)*('P6-2'!$P$2:$AG$2&lt;=S$8)*('P6-2'!$P$3:$AG$90))+R38</f>
        <v>0</v>
      </c>
      <c r="T38" s="1623" cm="1">
        <f t="array" ref="T38">SUMPRODUCT(('P6-2'!$E$3:$E$90=$B37)*('P6-2'!$P$2:$AG$2&gt;=T$7)*('P6-2'!$P$2:$AG$2&lt;=T$8)*('P6-2'!$P$3:$AG$90))+S38</f>
        <v>0</v>
      </c>
      <c r="U38" s="1623" cm="1">
        <f t="array" ref="U38">SUMPRODUCT(('P6-2'!$E$3:$E$90=$B37)*('P6-2'!$P$2:$AG$2&gt;=U$7)*('P6-2'!$P$2:$AG$2&lt;=U$8)*('P6-2'!$P$3:$AG$90))+T38</f>
        <v>0</v>
      </c>
      <c r="V38" s="1623" cm="1">
        <f t="array" ref="V38">SUMPRODUCT(('P6-2'!$E$3:$E$90=$B37)*('P6-2'!$P$2:$AG$2&gt;=V$7)*('P6-2'!$P$2:$AG$2&lt;=V$8)*('P6-2'!$P$3:$AG$90))+U38</f>
        <v>0</v>
      </c>
      <c r="W38" s="1623" cm="1">
        <f t="array" ref="W38">SUMPRODUCT(('P6-2'!$E$3:$E$90=$B37)*('P6-2'!$P$2:$AG$2&gt;=W$7)*('P6-2'!$P$2:$AG$2&lt;=W$8)*('P6-2'!$P$3:$AG$90))+V38</f>
        <v>0</v>
      </c>
      <c r="X38" s="1623" cm="1">
        <f t="array" ref="X38">SUMPRODUCT(('P6-2'!$E$3:$E$90=$B37)*('P6-2'!$P$2:$AG$2&gt;=X$7)*('P6-2'!$P$2:$AG$2&lt;=X$8)*('P6-2'!$P$3:$AG$90))+W38</f>
        <v>0</v>
      </c>
      <c r="Y38" s="1623" cm="1">
        <f t="array" ref="Y38">SUMPRODUCT(('P6-2'!$E$3:$E$90=$B37)*('P6-2'!$P$2:$AG$2&gt;=Y$7)*('P6-2'!$P$2:$AG$2&lt;=Y$8)*('P6-2'!$P$3:$AG$90))+X38</f>
        <v>0</v>
      </c>
      <c r="Z38" s="1623" cm="1">
        <f t="array" ref="Z38">SUMPRODUCT(('P6-2'!$E$3:$E$90=$B37)*('P6-2'!$P$2:$AG$2&gt;=Z$7)*('P6-2'!$P$2:$AG$2&lt;=Z$8)*('P6-2'!$P$3:$AG$90))+Y38</f>
        <v>0</v>
      </c>
      <c r="AA38" s="1623" cm="1">
        <f t="array" ref="AA38">SUMPRODUCT(('P6-2'!$E$3:$E$90=$B37)*('P6-2'!$P$2:$AG$2&gt;=AA$7)*('P6-2'!$P$2:$AG$2&lt;=AA$8)*('P6-2'!$P$3:$AG$90))+Z38</f>
        <v>0</v>
      </c>
      <c r="AB38" s="1623" cm="1">
        <f t="array" ref="AB38">SUMPRODUCT(('P6-2'!$E$3:$E$90=$B37)*('P6-2'!$P$2:$AG$2&gt;=AB$7)*('P6-2'!$P$2:$AG$2&lt;=AB$8)*('P6-2'!$P$3:$AG$90))+AA38</f>
        <v>0</v>
      </c>
      <c r="AC38" s="1623" cm="1">
        <f t="array" ref="AC38">SUMPRODUCT(('P6-2'!$E$3:$E$90=$B37)*('P6-2'!$P$2:$AG$2&gt;=AC$7)*('P6-2'!$P$2:$AG$2&lt;=AC$8)*('P6-2'!$P$3:$AG$90))+AB38</f>
        <v>0</v>
      </c>
      <c r="AD38" s="1623" cm="1">
        <f t="array" ref="AD38">SUMPRODUCT(('P6-2'!$E$3:$E$90=$B37)*('P6-2'!$P$2:$AG$2&gt;=AD$7)*('P6-2'!$P$2:$AG$2&lt;=AD$8)*('P6-2'!$P$3:$AG$90))+AC38</f>
        <v>0</v>
      </c>
      <c r="AE38" s="1623" cm="1">
        <f t="array" ref="AE38">SUMPRODUCT(('P6-2'!$E$3:$E$90=$B37)*('P6-2'!$P$2:$AG$2&gt;=AE$7)*('P6-2'!$P$2:$AG$2&lt;=AE$8)*('P6-2'!$P$3:$AG$90))+AD38</f>
        <v>0</v>
      </c>
      <c r="AF38" s="1623" cm="1">
        <f t="array" ref="AF38">SUMPRODUCT(('P6-2'!$E$3:$E$90=$B37)*('P6-2'!$P$2:$AG$2&gt;=AF$7)*('P6-2'!$P$2:$AG$2&lt;=AF$8)*('P6-2'!$P$3:$AG$90))+AE38</f>
        <v>0</v>
      </c>
      <c r="AG38" s="1623" cm="1">
        <f t="array" ref="AG38">SUMPRODUCT(('P6-2'!$E$3:$E$90=$B37)*('P6-2'!$P$2:$AG$2&gt;=AG$7)*('P6-2'!$P$2:$AG$2&lt;=AG$8)*('P6-2'!$P$3:$AG$90))+AF38</f>
        <v>0</v>
      </c>
      <c r="AH38" s="1623" cm="1">
        <f t="array" ref="AH38">SUMPRODUCT(('P6-2'!$E$3:$E$90=$B37)*('P6-2'!$P$2:$AG$2&gt;=AH$7)*('P6-2'!$P$2:$AG$2&lt;=AH$8)*('P6-2'!$P$3:$AG$90))+AG38</f>
        <v>0</v>
      </c>
    </row>
    <row r="39" spans="1:34">
      <c r="A39" s="1443"/>
      <c r="B39" s="1444" t="str">
        <f>PROGRAMACION!C39</f>
        <v>A1110</v>
      </c>
      <c r="C39" s="1595" t="str">
        <f>PROGRAMACION!D39</f>
        <v>Acero de Refuerzo (ASTM A-615 G 60, fy = 420 MPa)</v>
      </c>
      <c r="D39" s="1536">
        <f>PROGRAMACION!E39</f>
        <v>46241</v>
      </c>
      <c r="E39" s="1536">
        <f>PROGRAMACION!F39</f>
        <v>46241</v>
      </c>
      <c r="F39" s="1537">
        <f>PROGRAMACION!G39</f>
        <v>1</v>
      </c>
      <c r="G39" s="1596">
        <f>PROGRAMACION!H39</f>
        <v>85.155000000000001</v>
      </c>
      <c r="H39" s="1596" t="str">
        <f>PROGRAMACION!I39</f>
        <v>kg</v>
      </c>
      <c r="I39" s="1596">
        <f>PROGRAMACION!J39</f>
        <v>7.0400000000000018E-2</v>
      </c>
      <c r="J39" s="1596">
        <f>PROGRAMACION!K39</f>
        <v>5.9949120000000011</v>
      </c>
      <c r="K39" s="1450">
        <f>PROGRAMACION!L39</f>
        <v>7.3497607147990525E-4</v>
      </c>
      <c r="L39" s="1596">
        <f>$G39</f>
        <v>85.155000000000001</v>
      </c>
      <c r="M39" s="1596" t="str">
        <f>$H39</f>
        <v>kg</v>
      </c>
      <c r="N39" s="1452">
        <f>$K39</f>
        <v>7.3497607147990525E-4</v>
      </c>
      <c r="O39" s="1457" t="s">
        <v>1862</v>
      </c>
      <c r="P39" s="1457"/>
      <c r="Q39" s="1597">
        <f>PROGRAMACION!O39*$G39</f>
        <v>0</v>
      </c>
      <c r="R39" s="1597">
        <f>PROGRAMACION!P39*$G39</f>
        <v>0</v>
      </c>
      <c r="S39" s="1597">
        <f>PROGRAMACION!Q39*$G39</f>
        <v>0</v>
      </c>
      <c r="T39" s="1597">
        <f>PROGRAMACION!R39*$G39</f>
        <v>0</v>
      </c>
      <c r="U39" s="1597">
        <f>PROGRAMACION!S39*$G39</f>
        <v>0</v>
      </c>
      <c r="V39" s="1597">
        <f>PROGRAMACION!T39*$G39</f>
        <v>0</v>
      </c>
      <c r="W39" s="1597">
        <f>PROGRAMACION!U39*$G39</f>
        <v>85.155000000000001</v>
      </c>
      <c r="X39" s="1597">
        <f>PROGRAMACION!V39*$G39</f>
        <v>85.155000000000001</v>
      </c>
      <c r="Y39" s="1597">
        <f>PROGRAMACION!W39*$G39</f>
        <v>85.155000000000001</v>
      </c>
      <c r="Z39" s="1597">
        <f>PROGRAMACION!X39*$G39</f>
        <v>85.155000000000001</v>
      </c>
      <c r="AA39" s="1597">
        <f>PROGRAMACION!Y39*$G39</f>
        <v>85.155000000000001</v>
      </c>
      <c r="AB39" s="1597">
        <f>PROGRAMACION!Z39*$G39</f>
        <v>85.155000000000001</v>
      </c>
      <c r="AC39" s="1597">
        <f>PROGRAMACION!AA39*$G39</f>
        <v>85.155000000000001</v>
      </c>
      <c r="AD39" s="1597">
        <f>PROGRAMACION!AB39*$G39</f>
        <v>85.155000000000001</v>
      </c>
      <c r="AE39" s="1597">
        <f>PROGRAMACION!AC39*$G39</f>
        <v>85.155000000000001</v>
      </c>
      <c r="AF39" s="1597">
        <f>PROGRAMACION!AD39*$G39</f>
        <v>85.155000000000001</v>
      </c>
      <c r="AG39" s="1597">
        <f>PROGRAMACION!AE39*$G39</f>
        <v>85.155000000000001</v>
      </c>
      <c r="AH39" s="1597">
        <f>PROGRAMACION!AF39*$G39</f>
        <v>85.155000000000001</v>
      </c>
    </row>
    <row r="40" spans="1:34">
      <c r="A40" s="1617"/>
      <c r="B40" s="1618"/>
      <c r="C40" s="1618"/>
      <c r="D40" s="1619"/>
      <c r="E40" s="1619"/>
      <c r="F40" s="1620"/>
      <c r="G40" s="1621"/>
      <c r="H40" s="1621"/>
      <c r="I40" s="1621"/>
      <c r="J40" s="1621"/>
      <c r="K40" s="1622"/>
      <c r="L40" s="1621"/>
      <c r="M40" s="1622"/>
      <c r="N40" s="1622"/>
      <c r="O40" s="1584" t="s">
        <v>1811</v>
      </c>
      <c r="P40" s="1584"/>
      <c r="Q40" s="1623" cm="1">
        <f t="array" ref="Q40">SUMPRODUCT(('P6-2'!$E$3:$E$90=$B39)*('P6-2'!$P$2:$AG$2&gt;=Q$7)*('P6-2'!$P$2:$AG$2&lt;=Q$8)*('P6-2'!$P$3:$AG$90))+P40</f>
        <v>0</v>
      </c>
      <c r="R40" s="1623" cm="1">
        <f t="array" ref="R40">SUMPRODUCT(('P6-2'!$E$3:$E$90=$B39)*('P6-2'!$P$2:$AG$2&gt;=R$7)*('P6-2'!$P$2:$AG$2&lt;=R$8)*('P6-2'!$P$3:$AG$90))+Q40</f>
        <v>0</v>
      </c>
      <c r="S40" s="1623" cm="1">
        <f t="array" ref="S40">SUMPRODUCT(('P6-2'!$E$3:$E$90=$B39)*('P6-2'!$P$2:$AG$2&gt;=S$7)*('P6-2'!$P$2:$AG$2&lt;=S$8)*('P6-2'!$P$3:$AG$90))+R40</f>
        <v>0</v>
      </c>
      <c r="T40" s="1623" cm="1">
        <f t="array" ref="T40">SUMPRODUCT(('P6-2'!$E$3:$E$90=$B39)*('P6-2'!$P$2:$AG$2&gt;=T$7)*('P6-2'!$P$2:$AG$2&lt;=T$8)*('P6-2'!$P$3:$AG$90))+S40</f>
        <v>0</v>
      </c>
      <c r="U40" s="1623" cm="1">
        <f t="array" ref="U40">SUMPRODUCT(('P6-2'!$E$3:$E$90=$B39)*('P6-2'!$P$2:$AG$2&gt;=U$7)*('P6-2'!$P$2:$AG$2&lt;=U$8)*('P6-2'!$P$3:$AG$90))+T40</f>
        <v>0</v>
      </c>
      <c r="V40" s="1623" cm="1">
        <f t="array" ref="V40">SUMPRODUCT(('P6-2'!$E$3:$E$90=$B39)*('P6-2'!$P$2:$AG$2&gt;=V$7)*('P6-2'!$P$2:$AG$2&lt;=V$8)*('P6-2'!$P$3:$AG$90))+U40</f>
        <v>0</v>
      </c>
      <c r="W40" s="1623" cm="1">
        <f t="array" ref="W40">SUMPRODUCT(('P6-2'!$E$3:$E$90=$B39)*('P6-2'!$P$2:$AG$2&gt;=W$7)*('P6-2'!$P$2:$AG$2&lt;=W$8)*('P6-2'!$P$3:$AG$90))+V40</f>
        <v>0</v>
      </c>
      <c r="X40" s="1623" cm="1">
        <f t="array" ref="X40">SUMPRODUCT(('P6-2'!$E$3:$E$90=$B39)*('P6-2'!$P$2:$AG$2&gt;=X$7)*('P6-2'!$P$2:$AG$2&lt;=X$8)*('P6-2'!$P$3:$AG$90))+W40</f>
        <v>0</v>
      </c>
      <c r="Y40" s="1623" cm="1">
        <f t="array" ref="Y40">SUMPRODUCT(('P6-2'!$E$3:$E$90=$B39)*('P6-2'!$P$2:$AG$2&gt;=Y$7)*('P6-2'!$P$2:$AG$2&lt;=Y$8)*('P6-2'!$P$3:$AG$90))+X40</f>
        <v>0</v>
      </c>
      <c r="Z40" s="1623" cm="1">
        <f t="array" ref="Z40">SUMPRODUCT(('P6-2'!$E$3:$E$90=$B39)*('P6-2'!$P$2:$AG$2&gt;=Z$7)*('P6-2'!$P$2:$AG$2&lt;=Z$8)*('P6-2'!$P$3:$AG$90))+Y40</f>
        <v>0</v>
      </c>
      <c r="AA40" s="1623" cm="1">
        <f t="array" ref="AA40">SUMPRODUCT(('P6-2'!$E$3:$E$90=$B39)*('P6-2'!$P$2:$AG$2&gt;=AA$7)*('P6-2'!$P$2:$AG$2&lt;=AA$8)*('P6-2'!$P$3:$AG$90))+Z40</f>
        <v>0</v>
      </c>
      <c r="AB40" s="1623" cm="1">
        <f t="array" ref="AB40">SUMPRODUCT(('P6-2'!$E$3:$E$90=$B39)*('P6-2'!$P$2:$AG$2&gt;=AB$7)*('P6-2'!$P$2:$AG$2&lt;=AB$8)*('P6-2'!$P$3:$AG$90))+AA40</f>
        <v>0</v>
      </c>
      <c r="AC40" s="1623" cm="1">
        <f t="array" ref="AC40">SUMPRODUCT(('P6-2'!$E$3:$E$90=$B39)*('P6-2'!$P$2:$AG$2&gt;=AC$7)*('P6-2'!$P$2:$AG$2&lt;=AC$8)*('P6-2'!$P$3:$AG$90))+AB40</f>
        <v>0</v>
      </c>
      <c r="AD40" s="1623" cm="1">
        <f t="array" ref="AD40">SUMPRODUCT(('P6-2'!$E$3:$E$90=$B39)*('P6-2'!$P$2:$AG$2&gt;=AD$7)*('P6-2'!$P$2:$AG$2&lt;=AD$8)*('P6-2'!$P$3:$AG$90))+AC40</f>
        <v>0</v>
      </c>
      <c r="AE40" s="1623" cm="1">
        <f t="array" ref="AE40">SUMPRODUCT(('P6-2'!$E$3:$E$90=$B39)*('P6-2'!$P$2:$AG$2&gt;=AE$7)*('P6-2'!$P$2:$AG$2&lt;=AE$8)*('P6-2'!$P$3:$AG$90))+AD40</f>
        <v>0</v>
      </c>
      <c r="AF40" s="1623" cm="1">
        <f t="array" ref="AF40">SUMPRODUCT(('P6-2'!$E$3:$E$90=$B39)*('P6-2'!$P$2:$AG$2&gt;=AF$7)*('P6-2'!$P$2:$AG$2&lt;=AF$8)*('P6-2'!$P$3:$AG$90))+AE40</f>
        <v>0</v>
      </c>
      <c r="AG40" s="1623" cm="1">
        <f t="array" ref="AG40">SUMPRODUCT(('P6-2'!$E$3:$E$90=$B39)*('P6-2'!$P$2:$AG$2&gt;=AG$7)*('P6-2'!$P$2:$AG$2&lt;=AG$8)*('P6-2'!$P$3:$AG$90))+AF40</f>
        <v>0</v>
      </c>
      <c r="AH40" s="1623" cm="1">
        <f t="array" ref="AH40">SUMPRODUCT(('P6-2'!$E$3:$E$90=$B39)*('P6-2'!$P$2:$AG$2&gt;=AH$7)*('P6-2'!$P$2:$AG$2&lt;=AH$8)*('P6-2'!$P$3:$AG$90))+AG40</f>
        <v>0</v>
      </c>
    </row>
    <row r="41" spans="1:34" s="1250" customFormat="1">
      <c r="A41" s="1624"/>
      <c r="B41" s="1585"/>
      <c r="C41" s="1587" t="str">
        <f>PROGRAMACION!D41</f>
        <v>OTROS</v>
      </c>
      <c r="D41" s="1588"/>
      <c r="E41" s="1588"/>
      <c r="F41" s="1589"/>
      <c r="G41" s="1589"/>
      <c r="H41" s="1590"/>
      <c r="I41" s="1625"/>
      <c r="J41" s="1589"/>
      <c r="K41" s="1592"/>
      <c r="L41" s="1589"/>
      <c r="M41" s="1592"/>
      <c r="N41" s="1592"/>
      <c r="O41" s="1626"/>
      <c r="P41" s="1626"/>
      <c r="Q41" s="1627"/>
      <c r="R41" s="1627"/>
      <c r="S41" s="1627"/>
      <c r="T41" s="1627"/>
      <c r="U41" s="1627"/>
      <c r="V41" s="1627"/>
      <c r="W41" s="1627"/>
      <c r="X41" s="1627"/>
      <c r="Y41" s="1627"/>
      <c r="Z41" s="1627"/>
      <c r="AA41" s="1627"/>
      <c r="AB41" s="1627"/>
      <c r="AC41" s="1627"/>
      <c r="AD41" s="1627"/>
      <c r="AE41" s="1627"/>
      <c r="AF41" s="1627"/>
      <c r="AG41" s="1627"/>
      <c r="AH41" s="1627"/>
    </row>
    <row r="42" spans="1:34" ht="24">
      <c r="A42" s="1443"/>
      <c r="B42" s="1444" t="str">
        <f>PROGRAMACION!C42</f>
        <v>A1120</v>
      </c>
      <c r="C42" s="1595" t="str">
        <f>PROGRAMACION!D42</f>
        <v>Varilla roscada Ø1" L=30cm tipo HAS con contratuerca y arandela; anclaje químico HIT-HY 200 o equivalente</v>
      </c>
      <c r="D42" s="1536">
        <f>PROGRAMACION!E42</f>
        <v>46246</v>
      </c>
      <c r="E42" s="1536">
        <f>PROGRAMACION!F42</f>
        <v>46246</v>
      </c>
      <c r="F42" s="1537">
        <f>PROGRAMACION!G42</f>
        <v>1</v>
      </c>
      <c r="G42" s="1596">
        <f>PROGRAMACION!H42</f>
        <v>12</v>
      </c>
      <c r="H42" s="1596" t="str">
        <f>PROGRAMACION!I42</f>
        <v>UND</v>
      </c>
      <c r="I42" s="1596">
        <f>PROGRAMACION!J42</f>
        <v>0.84000000000000019</v>
      </c>
      <c r="J42" s="1596">
        <f>PROGRAMACION!K42</f>
        <v>10.080000000000002</v>
      </c>
      <c r="K42" s="1450">
        <f>PROGRAMACION!L42</f>
        <v>1.2358077650710211E-3</v>
      </c>
      <c r="L42" s="1596">
        <f>$G42</f>
        <v>12</v>
      </c>
      <c r="M42" s="1596" t="str">
        <f>$H42</f>
        <v>UND</v>
      </c>
      <c r="N42" s="1452">
        <f>$K42</f>
        <v>1.2358077650710211E-3</v>
      </c>
      <c r="O42" s="1457" t="s">
        <v>1862</v>
      </c>
      <c r="P42" s="1457"/>
      <c r="Q42" s="1597">
        <f>PROGRAMACION!O42*$G42</f>
        <v>0</v>
      </c>
      <c r="R42" s="1597">
        <f>PROGRAMACION!P42*$G42</f>
        <v>0</v>
      </c>
      <c r="S42" s="1597">
        <f>PROGRAMACION!Q42*$G42</f>
        <v>0</v>
      </c>
      <c r="T42" s="1597">
        <f>PROGRAMACION!R42*$G42</f>
        <v>0</v>
      </c>
      <c r="U42" s="1597">
        <f>PROGRAMACION!S42*$G42</f>
        <v>0</v>
      </c>
      <c r="V42" s="1597">
        <f>PROGRAMACION!T42*$G42</f>
        <v>0</v>
      </c>
      <c r="W42" s="1597">
        <f>PROGRAMACION!U42*$G42</f>
        <v>12</v>
      </c>
      <c r="X42" s="1597">
        <f>PROGRAMACION!V42*$G42</f>
        <v>12</v>
      </c>
      <c r="Y42" s="1597">
        <f>PROGRAMACION!W42*$G42</f>
        <v>12</v>
      </c>
      <c r="Z42" s="1597">
        <f>PROGRAMACION!X42*$G42</f>
        <v>12</v>
      </c>
      <c r="AA42" s="1597">
        <f>PROGRAMACION!Y42*$G42</f>
        <v>12</v>
      </c>
      <c r="AB42" s="1597">
        <f>PROGRAMACION!Z42*$G42</f>
        <v>12</v>
      </c>
      <c r="AC42" s="1597">
        <f>PROGRAMACION!AA42*$G42</f>
        <v>12</v>
      </c>
      <c r="AD42" s="1597">
        <f>PROGRAMACION!AB42*$G42</f>
        <v>12</v>
      </c>
      <c r="AE42" s="1597">
        <f>PROGRAMACION!AC42*$G42</f>
        <v>12</v>
      </c>
      <c r="AF42" s="1597">
        <f>PROGRAMACION!AD42*$G42</f>
        <v>12</v>
      </c>
      <c r="AG42" s="1597">
        <f>PROGRAMACION!AE42*$G42</f>
        <v>12</v>
      </c>
      <c r="AH42" s="1597">
        <f>PROGRAMACION!AF42*$G42</f>
        <v>12</v>
      </c>
    </row>
    <row r="43" spans="1:34">
      <c r="A43" s="1617"/>
      <c r="B43" s="1618"/>
      <c r="C43" s="1618"/>
      <c r="D43" s="1619"/>
      <c r="E43" s="1619"/>
      <c r="F43" s="1620"/>
      <c r="G43" s="1621"/>
      <c r="H43" s="1621"/>
      <c r="I43" s="1621"/>
      <c r="J43" s="1621"/>
      <c r="K43" s="1622"/>
      <c r="L43" s="1621"/>
      <c r="M43" s="1622"/>
      <c r="N43" s="1622"/>
      <c r="O43" s="1584" t="s">
        <v>1811</v>
      </c>
      <c r="P43" s="1584"/>
      <c r="Q43" s="1623" cm="1">
        <f t="array" ref="Q43">SUMPRODUCT(('P6-2'!$E$3:$E$90=$B42)*('P6-2'!$P$2:$AG$2&gt;=Q$7)*('P6-2'!$P$2:$AG$2&lt;=Q$8)*('P6-2'!$P$3:$AG$90))+P43</f>
        <v>0</v>
      </c>
      <c r="R43" s="1623" cm="1">
        <f t="array" ref="R43">SUMPRODUCT(('P6-2'!$E$3:$E$90=$B42)*('P6-2'!$P$2:$AG$2&gt;=R$7)*('P6-2'!$P$2:$AG$2&lt;=R$8)*('P6-2'!$P$3:$AG$90))+Q43</f>
        <v>0</v>
      </c>
      <c r="S43" s="1623" cm="1">
        <f t="array" ref="S43">SUMPRODUCT(('P6-2'!$E$3:$E$90=$B42)*('P6-2'!$P$2:$AG$2&gt;=S$7)*('P6-2'!$P$2:$AG$2&lt;=S$8)*('P6-2'!$P$3:$AG$90))+R43</f>
        <v>0</v>
      </c>
      <c r="T43" s="1623" cm="1">
        <f t="array" ref="T43">SUMPRODUCT(('P6-2'!$E$3:$E$90=$B42)*('P6-2'!$P$2:$AG$2&gt;=T$7)*('P6-2'!$P$2:$AG$2&lt;=T$8)*('P6-2'!$P$3:$AG$90))+S43</f>
        <v>0</v>
      </c>
      <c r="U43" s="1623" cm="1">
        <f t="array" ref="U43">SUMPRODUCT(('P6-2'!$E$3:$E$90=$B42)*('P6-2'!$P$2:$AG$2&gt;=U$7)*('P6-2'!$P$2:$AG$2&lt;=U$8)*('P6-2'!$P$3:$AG$90))+T43</f>
        <v>0</v>
      </c>
      <c r="V43" s="1623" cm="1">
        <f t="array" ref="V43">SUMPRODUCT(('P6-2'!$E$3:$E$90=$B42)*('P6-2'!$P$2:$AG$2&gt;=V$7)*('P6-2'!$P$2:$AG$2&lt;=V$8)*('P6-2'!$P$3:$AG$90))+U43</f>
        <v>0</v>
      </c>
      <c r="W43" s="1623" cm="1">
        <f t="array" ref="W43">SUMPRODUCT(('P6-2'!$E$3:$E$90=$B42)*('P6-2'!$P$2:$AG$2&gt;=W$7)*('P6-2'!$P$2:$AG$2&lt;=W$8)*('P6-2'!$P$3:$AG$90))+V43</f>
        <v>0</v>
      </c>
      <c r="X43" s="1623" cm="1">
        <f t="array" ref="X43">SUMPRODUCT(('P6-2'!$E$3:$E$90=$B42)*('P6-2'!$P$2:$AG$2&gt;=X$7)*('P6-2'!$P$2:$AG$2&lt;=X$8)*('P6-2'!$P$3:$AG$90))+W43</f>
        <v>0</v>
      </c>
      <c r="Y43" s="1623" cm="1">
        <f t="array" ref="Y43">SUMPRODUCT(('P6-2'!$E$3:$E$90=$B42)*('P6-2'!$P$2:$AG$2&gt;=Y$7)*('P6-2'!$P$2:$AG$2&lt;=Y$8)*('P6-2'!$P$3:$AG$90))+X43</f>
        <v>0</v>
      </c>
      <c r="Z43" s="1623" cm="1">
        <f t="array" ref="Z43">SUMPRODUCT(('P6-2'!$E$3:$E$90=$B42)*('P6-2'!$P$2:$AG$2&gt;=Z$7)*('P6-2'!$P$2:$AG$2&lt;=Z$8)*('P6-2'!$P$3:$AG$90))+Y43</f>
        <v>0</v>
      </c>
      <c r="AA43" s="1623" cm="1">
        <f t="array" ref="AA43">SUMPRODUCT(('P6-2'!$E$3:$E$90=$B42)*('P6-2'!$P$2:$AG$2&gt;=AA$7)*('P6-2'!$P$2:$AG$2&lt;=AA$8)*('P6-2'!$P$3:$AG$90))+Z43</f>
        <v>0</v>
      </c>
      <c r="AB43" s="1623" cm="1">
        <f t="array" ref="AB43">SUMPRODUCT(('P6-2'!$E$3:$E$90=$B42)*('P6-2'!$P$2:$AG$2&gt;=AB$7)*('P6-2'!$P$2:$AG$2&lt;=AB$8)*('P6-2'!$P$3:$AG$90))+AA43</f>
        <v>0</v>
      </c>
      <c r="AC43" s="1623" cm="1">
        <f t="array" ref="AC43">SUMPRODUCT(('P6-2'!$E$3:$E$90=$B42)*('P6-2'!$P$2:$AG$2&gt;=AC$7)*('P6-2'!$P$2:$AG$2&lt;=AC$8)*('P6-2'!$P$3:$AG$90))+AB43</f>
        <v>0</v>
      </c>
      <c r="AD43" s="1623" cm="1">
        <f t="array" ref="AD43">SUMPRODUCT(('P6-2'!$E$3:$E$90=$B42)*('P6-2'!$P$2:$AG$2&gt;=AD$7)*('P6-2'!$P$2:$AG$2&lt;=AD$8)*('P6-2'!$P$3:$AG$90))+AC43</f>
        <v>0</v>
      </c>
      <c r="AE43" s="1623" cm="1">
        <f t="array" ref="AE43">SUMPRODUCT(('P6-2'!$E$3:$E$90=$B42)*('P6-2'!$P$2:$AG$2&gt;=AE$7)*('P6-2'!$P$2:$AG$2&lt;=AE$8)*('P6-2'!$P$3:$AG$90))+AD43</f>
        <v>0</v>
      </c>
      <c r="AF43" s="1623" cm="1">
        <f t="array" ref="AF43">SUMPRODUCT(('P6-2'!$E$3:$E$90=$B42)*('P6-2'!$P$2:$AG$2&gt;=AF$7)*('P6-2'!$P$2:$AG$2&lt;=AF$8)*('P6-2'!$P$3:$AG$90))+AE43</f>
        <v>0</v>
      </c>
      <c r="AG43" s="1623" cm="1">
        <f t="array" ref="AG43">SUMPRODUCT(('P6-2'!$E$3:$E$90=$B42)*('P6-2'!$P$2:$AG$2&gt;=AG$7)*('P6-2'!$P$2:$AG$2&lt;=AG$8)*('P6-2'!$P$3:$AG$90))+AF43</f>
        <v>0</v>
      </c>
      <c r="AH43" s="1623" cm="1">
        <f t="array" ref="AH43">SUMPRODUCT(('P6-2'!$E$3:$E$90=$B42)*('P6-2'!$P$2:$AG$2&gt;=AH$7)*('P6-2'!$P$2:$AG$2&lt;=AH$8)*('P6-2'!$P$3:$AG$90))+AG43</f>
        <v>0</v>
      </c>
    </row>
    <row r="44" spans="1:34" ht="24">
      <c r="A44" s="1443"/>
      <c r="B44" s="1444" t="str">
        <f>PROGRAMACION!C44</f>
        <v>A1130</v>
      </c>
      <c r="C44" s="1595" t="str">
        <f>PROGRAMACION!D44</f>
        <v>Juntas de expansión de acuerdo al plano estándar CRD-DWG-11760-1-33-4002</v>
      </c>
      <c r="D44" s="1536">
        <f>PROGRAMACION!E44</f>
        <v>46286</v>
      </c>
      <c r="E44" s="1536">
        <f>PROGRAMACION!F44</f>
        <v>46286</v>
      </c>
      <c r="F44" s="1537">
        <f>PROGRAMACION!G44</f>
        <v>1</v>
      </c>
      <c r="G44" s="1596">
        <f>PROGRAMACION!H44</f>
        <v>9.5</v>
      </c>
      <c r="H44" s="1596" t="str">
        <f>PROGRAMACION!I44</f>
        <v>m</v>
      </c>
      <c r="I44" s="1596">
        <f>PROGRAMACION!J44</f>
        <v>0.84000000000000008</v>
      </c>
      <c r="J44" s="1596">
        <f>PROGRAMACION!K44</f>
        <v>7.98</v>
      </c>
      <c r="K44" s="1450">
        <f>PROGRAMACION!L44</f>
        <v>9.783478140145583E-4</v>
      </c>
      <c r="L44" s="1596">
        <f>$G44</f>
        <v>9.5</v>
      </c>
      <c r="M44" s="1596" t="str">
        <f>$H44</f>
        <v>m</v>
      </c>
      <c r="N44" s="1452">
        <f>$K44</f>
        <v>9.783478140145583E-4</v>
      </c>
      <c r="O44" s="1457" t="s">
        <v>1862</v>
      </c>
      <c r="P44" s="1457"/>
      <c r="Q44" s="1597">
        <f>PROGRAMACION!O44*$G44</f>
        <v>0</v>
      </c>
      <c r="R44" s="1597">
        <f>PROGRAMACION!P44*$G44</f>
        <v>0</v>
      </c>
      <c r="S44" s="1597">
        <f>PROGRAMACION!Q44*$G44</f>
        <v>0</v>
      </c>
      <c r="T44" s="1597">
        <f>PROGRAMACION!R44*$G44</f>
        <v>0</v>
      </c>
      <c r="U44" s="1597">
        <f>PROGRAMACION!S44*$G44</f>
        <v>0</v>
      </c>
      <c r="V44" s="1597">
        <f>PROGRAMACION!T44*$G44</f>
        <v>0</v>
      </c>
      <c r="W44" s="1597">
        <f>PROGRAMACION!U44*$G44</f>
        <v>0</v>
      </c>
      <c r="X44" s="1597">
        <f>PROGRAMACION!V44*$G44</f>
        <v>0</v>
      </c>
      <c r="Y44" s="1597">
        <f>PROGRAMACION!W44*$G44</f>
        <v>0</v>
      </c>
      <c r="Z44" s="1597">
        <f>PROGRAMACION!X44*$G44</f>
        <v>0</v>
      </c>
      <c r="AA44" s="1597">
        <f>PROGRAMACION!Y44*$G44</f>
        <v>0</v>
      </c>
      <c r="AB44" s="1597">
        <f>PROGRAMACION!Z44*$G44</f>
        <v>0</v>
      </c>
      <c r="AC44" s="1597">
        <f>PROGRAMACION!AA44*$G44</f>
        <v>9.5</v>
      </c>
      <c r="AD44" s="1597">
        <f>PROGRAMACION!AB44*$G44</f>
        <v>9.5</v>
      </c>
      <c r="AE44" s="1597">
        <f>PROGRAMACION!AC44*$G44</f>
        <v>9.5</v>
      </c>
      <c r="AF44" s="1597">
        <f>PROGRAMACION!AD44*$G44</f>
        <v>9.5</v>
      </c>
      <c r="AG44" s="1597">
        <f>PROGRAMACION!AE44*$G44</f>
        <v>9.5</v>
      </c>
      <c r="AH44" s="1597">
        <f>PROGRAMACION!AF44*$G44</f>
        <v>9.5</v>
      </c>
    </row>
    <row r="45" spans="1:34">
      <c r="A45" s="1617"/>
      <c r="B45" s="1618"/>
      <c r="C45" s="1618"/>
      <c r="D45" s="1619"/>
      <c r="E45" s="1619"/>
      <c r="F45" s="1620"/>
      <c r="G45" s="1621"/>
      <c r="H45" s="1621"/>
      <c r="I45" s="1621"/>
      <c r="J45" s="1621"/>
      <c r="K45" s="1622"/>
      <c r="L45" s="1621"/>
      <c r="M45" s="1622"/>
      <c r="N45" s="1622"/>
      <c r="O45" s="1584" t="s">
        <v>1811</v>
      </c>
      <c r="P45" s="1584"/>
      <c r="Q45" s="1623" cm="1">
        <f t="array" ref="Q45">SUMPRODUCT(('P6-2'!$E$3:$E$90=$B44)*('P6-2'!$P$2:$AG$2&gt;=Q$7)*('P6-2'!$P$2:$AG$2&lt;=Q$8)*('P6-2'!$P$3:$AG$90))+P45</f>
        <v>0</v>
      </c>
      <c r="R45" s="1623" cm="1">
        <f t="array" ref="R45">SUMPRODUCT(('P6-2'!$E$3:$E$90=$B44)*('P6-2'!$P$2:$AG$2&gt;=R$7)*('P6-2'!$P$2:$AG$2&lt;=R$8)*('P6-2'!$P$3:$AG$90))+Q45</f>
        <v>0</v>
      </c>
      <c r="S45" s="1623" cm="1">
        <f t="array" ref="S45">SUMPRODUCT(('P6-2'!$E$3:$E$90=$B44)*('P6-2'!$P$2:$AG$2&gt;=S$7)*('P6-2'!$P$2:$AG$2&lt;=S$8)*('P6-2'!$P$3:$AG$90))+R45</f>
        <v>0</v>
      </c>
      <c r="T45" s="1623" cm="1">
        <f t="array" ref="T45">SUMPRODUCT(('P6-2'!$E$3:$E$90=$B44)*('P6-2'!$P$2:$AG$2&gt;=T$7)*('P6-2'!$P$2:$AG$2&lt;=T$8)*('P6-2'!$P$3:$AG$90))+S45</f>
        <v>0</v>
      </c>
      <c r="U45" s="1623" cm="1">
        <f t="array" ref="U45">SUMPRODUCT(('P6-2'!$E$3:$E$90=$B44)*('P6-2'!$P$2:$AG$2&gt;=U$7)*('P6-2'!$P$2:$AG$2&lt;=U$8)*('P6-2'!$P$3:$AG$90))+T45</f>
        <v>0</v>
      </c>
      <c r="V45" s="1623" cm="1">
        <f t="array" ref="V45">SUMPRODUCT(('P6-2'!$E$3:$E$90=$B44)*('P6-2'!$P$2:$AG$2&gt;=V$7)*('P6-2'!$P$2:$AG$2&lt;=V$8)*('P6-2'!$P$3:$AG$90))+U45</f>
        <v>0</v>
      </c>
      <c r="W45" s="1623" cm="1">
        <f t="array" ref="W45">SUMPRODUCT(('P6-2'!$E$3:$E$90=$B44)*('P6-2'!$P$2:$AG$2&gt;=W$7)*('P6-2'!$P$2:$AG$2&lt;=W$8)*('P6-2'!$P$3:$AG$90))+V45</f>
        <v>0</v>
      </c>
      <c r="X45" s="1623" cm="1">
        <f t="array" ref="X45">SUMPRODUCT(('P6-2'!$E$3:$E$90=$B44)*('P6-2'!$P$2:$AG$2&gt;=X$7)*('P6-2'!$P$2:$AG$2&lt;=X$8)*('P6-2'!$P$3:$AG$90))+W45</f>
        <v>0</v>
      </c>
      <c r="Y45" s="1623" cm="1">
        <f t="array" ref="Y45">SUMPRODUCT(('P6-2'!$E$3:$E$90=$B44)*('P6-2'!$P$2:$AG$2&gt;=Y$7)*('P6-2'!$P$2:$AG$2&lt;=Y$8)*('P6-2'!$P$3:$AG$90))+X45</f>
        <v>0</v>
      </c>
      <c r="Z45" s="1623" cm="1">
        <f t="array" ref="Z45">SUMPRODUCT(('P6-2'!$E$3:$E$90=$B44)*('P6-2'!$P$2:$AG$2&gt;=Z$7)*('P6-2'!$P$2:$AG$2&lt;=Z$8)*('P6-2'!$P$3:$AG$90))+Y45</f>
        <v>0</v>
      </c>
      <c r="AA45" s="1623" cm="1">
        <f t="array" ref="AA45">SUMPRODUCT(('P6-2'!$E$3:$E$90=$B44)*('P6-2'!$P$2:$AG$2&gt;=AA$7)*('P6-2'!$P$2:$AG$2&lt;=AA$8)*('P6-2'!$P$3:$AG$90))+Z45</f>
        <v>0</v>
      </c>
      <c r="AB45" s="1623" cm="1">
        <f t="array" ref="AB45">SUMPRODUCT(('P6-2'!$E$3:$E$90=$B44)*('P6-2'!$P$2:$AG$2&gt;=AB$7)*('P6-2'!$P$2:$AG$2&lt;=AB$8)*('P6-2'!$P$3:$AG$90))+AA45</f>
        <v>0</v>
      </c>
      <c r="AC45" s="1623" cm="1">
        <f t="array" ref="AC45">SUMPRODUCT(('P6-2'!$E$3:$E$90=$B44)*('P6-2'!$P$2:$AG$2&gt;=AC$7)*('P6-2'!$P$2:$AG$2&lt;=AC$8)*('P6-2'!$P$3:$AG$90))+AB45</f>
        <v>0</v>
      </c>
      <c r="AD45" s="1623" cm="1">
        <f t="array" ref="AD45">SUMPRODUCT(('P6-2'!$E$3:$E$90=$B44)*('P6-2'!$P$2:$AG$2&gt;=AD$7)*('P6-2'!$P$2:$AG$2&lt;=AD$8)*('P6-2'!$P$3:$AG$90))+AC45</f>
        <v>0</v>
      </c>
      <c r="AE45" s="1623" cm="1">
        <f t="array" ref="AE45">SUMPRODUCT(('P6-2'!$E$3:$E$90=$B44)*('P6-2'!$P$2:$AG$2&gt;=AE$7)*('P6-2'!$P$2:$AG$2&lt;=AE$8)*('P6-2'!$P$3:$AG$90))+AD45</f>
        <v>0</v>
      </c>
      <c r="AF45" s="1623" cm="1">
        <f t="array" ref="AF45">SUMPRODUCT(('P6-2'!$E$3:$E$90=$B44)*('P6-2'!$P$2:$AG$2&gt;=AF$7)*('P6-2'!$P$2:$AG$2&lt;=AF$8)*('P6-2'!$P$3:$AG$90))+AE45</f>
        <v>0</v>
      </c>
      <c r="AG45" s="1623" cm="1">
        <f t="array" ref="AG45">SUMPRODUCT(('P6-2'!$E$3:$E$90=$B44)*('P6-2'!$P$2:$AG$2&gt;=AG$7)*('P6-2'!$P$2:$AG$2&lt;=AG$8)*('P6-2'!$P$3:$AG$90))+AF45</f>
        <v>0</v>
      </c>
      <c r="AH45" s="1623" cm="1">
        <f t="array" ref="AH45">SUMPRODUCT(('P6-2'!$E$3:$E$90=$B44)*('P6-2'!$P$2:$AG$2&gt;=AH$7)*('P6-2'!$P$2:$AG$2&lt;=AH$8)*('P6-2'!$P$3:$AG$90))+AG45</f>
        <v>0</v>
      </c>
    </row>
    <row r="46" spans="1:34">
      <c r="A46" s="1443"/>
      <c r="B46" s="1444" t="str">
        <f>PROGRAMACION!C46</f>
        <v>A1140</v>
      </c>
      <c r="C46" s="1595" t="str">
        <f>PROGRAMACION!D46</f>
        <v>Soporte metálico ASTM A36 para tuberías y tableros eléctricos</v>
      </c>
      <c r="D46" s="1536">
        <f>PROGRAMACION!E46</f>
        <v>46266</v>
      </c>
      <c r="E46" s="1536">
        <f>PROGRAMACION!F46</f>
        <v>46268</v>
      </c>
      <c r="F46" s="1537">
        <f>PROGRAMACION!G46</f>
        <v>3</v>
      </c>
      <c r="G46" s="1596">
        <f>PROGRAMACION!H46</f>
        <v>653.49</v>
      </c>
      <c r="H46" s="1596" t="str">
        <f>PROGRAMACION!I46</f>
        <v>kg</v>
      </c>
      <c r="I46" s="1596">
        <f>PROGRAMACION!J46</f>
        <v>6.720000000000001E-2</v>
      </c>
      <c r="J46" s="1596">
        <f>PROGRAMACION!K46</f>
        <v>43.914528000000004</v>
      </c>
      <c r="K46" s="1450">
        <f>PROGRAMACION!L46</f>
        <v>5.3839201093084099E-3</v>
      </c>
      <c r="L46" s="1596">
        <f>$G46</f>
        <v>653.49</v>
      </c>
      <c r="M46" s="1596" t="str">
        <f>$H46</f>
        <v>kg</v>
      </c>
      <c r="N46" s="1452">
        <f>$K46</f>
        <v>5.3839201093084099E-3</v>
      </c>
      <c r="O46" s="1457" t="s">
        <v>1862</v>
      </c>
      <c r="P46" s="1457"/>
      <c r="Q46" s="1597">
        <f>PROGRAMACION!O46*$G46</f>
        <v>0</v>
      </c>
      <c r="R46" s="1597">
        <f>PROGRAMACION!P46*$G46</f>
        <v>0</v>
      </c>
      <c r="S46" s="1597">
        <f>PROGRAMACION!Q46*$G46</f>
        <v>0</v>
      </c>
      <c r="T46" s="1597">
        <f>PROGRAMACION!R46*$G46</f>
        <v>0</v>
      </c>
      <c r="U46" s="1597">
        <f>PROGRAMACION!S46*$G46</f>
        <v>0</v>
      </c>
      <c r="V46" s="1597">
        <f>PROGRAMACION!T46*$G46</f>
        <v>0</v>
      </c>
      <c r="W46" s="1597">
        <f>PROGRAMACION!U46*$G46</f>
        <v>0</v>
      </c>
      <c r="X46" s="1597">
        <f>PROGRAMACION!V46*$G46</f>
        <v>0</v>
      </c>
      <c r="Y46" s="1597">
        <f>PROGRAMACION!W46*$G46</f>
        <v>0</v>
      </c>
      <c r="Z46" s="1597">
        <f>PROGRAMACION!X46*$G46</f>
        <v>653.4899999999999</v>
      </c>
      <c r="AA46" s="1597">
        <f>PROGRAMACION!Y46*$G46</f>
        <v>653.4899999999999</v>
      </c>
      <c r="AB46" s="1597">
        <f>PROGRAMACION!Z46*$G46</f>
        <v>653.4899999999999</v>
      </c>
      <c r="AC46" s="1597">
        <f>PROGRAMACION!AA46*$G46</f>
        <v>653.4899999999999</v>
      </c>
      <c r="AD46" s="1597">
        <f>PROGRAMACION!AB46*$G46</f>
        <v>653.4899999999999</v>
      </c>
      <c r="AE46" s="1597">
        <f>PROGRAMACION!AC46*$G46</f>
        <v>653.4899999999999</v>
      </c>
      <c r="AF46" s="1597">
        <f>PROGRAMACION!AD46*$G46</f>
        <v>653.4899999999999</v>
      </c>
      <c r="AG46" s="1597">
        <f>PROGRAMACION!AE46*$G46</f>
        <v>653.4899999999999</v>
      </c>
      <c r="AH46" s="1597">
        <f>PROGRAMACION!AF46*$G46</f>
        <v>653.4899999999999</v>
      </c>
    </row>
    <row r="47" spans="1:34">
      <c r="A47" s="1617"/>
      <c r="B47" s="1618"/>
      <c r="C47" s="1618"/>
      <c r="D47" s="1619"/>
      <c r="E47" s="1619"/>
      <c r="F47" s="1620"/>
      <c r="G47" s="1621"/>
      <c r="H47" s="1621"/>
      <c r="I47" s="1621"/>
      <c r="J47" s="1621"/>
      <c r="K47" s="1622"/>
      <c r="L47" s="1621"/>
      <c r="M47" s="1622"/>
      <c r="N47" s="1622"/>
      <c r="O47" s="1584" t="s">
        <v>1811</v>
      </c>
      <c r="P47" s="1584"/>
      <c r="Q47" s="1623" cm="1">
        <f t="array" ref="Q47">SUMPRODUCT(('P6-2'!$E$3:$E$90=$B46)*('P6-2'!$P$2:$AG$2&gt;=Q$7)*('P6-2'!$P$2:$AG$2&lt;=Q$8)*('P6-2'!$P$3:$AG$90))+P47</f>
        <v>0</v>
      </c>
      <c r="R47" s="1623" cm="1">
        <f t="array" ref="R47">SUMPRODUCT(('P6-2'!$E$3:$E$90=$B46)*('P6-2'!$P$2:$AG$2&gt;=R$7)*('P6-2'!$P$2:$AG$2&lt;=R$8)*('P6-2'!$P$3:$AG$90))+Q47</f>
        <v>0</v>
      </c>
      <c r="S47" s="1623" cm="1">
        <f t="array" ref="S47">SUMPRODUCT(('P6-2'!$E$3:$E$90=$B46)*('P6-2'!$P$2:$AG$2&gt;=S$7)*('P6-2'!$P$2:$AG$2&lt;=S$8)*('P6-2'!$P$3:$AG$90))+R47</f>
        <v>0</v>
      </c>
      <c r="T47" s="1623" cm="1">
        <f t="array" ref="T47">SUMPRODUCT(('P6-2'!$E$3:$E$90=$B46)*('P6-2'!$P$2:$AG$2&gt;=T$7)*('P6-2'!$P$2:$AG$2&lt;=T$8)*('P6-2'!$P$3:$AG$90))+S47</f>
        <v>0</v>
      </c>
      <c r="U47" s="1623" cm="1">
        <f t="array" ref="U47">SUMPRODUCT(('P6-2'!$E$3:$E$90=$B46)*('P6-2'!$P$2:$AG$2&gt;=U$7)*('P6-2'!$P$2:$AG$2&lt;=U$8)*('P6-2'!$P$3:$AG$90))+T47</f>
        <v>0</v>
      </c>
      <c r="V47" s="1623" cm="1">
        <f t="array" ref="V47">SUMPRODUCT(('P6-2'!$E$3:$E$90=$B46)*('P6-2'!$P$2:$AG$2&gt;=V$7)*('P6-2'!$P$2:$AG$2&lt;=V$8)*('P6-2'!$P$3:$AG$90))+U47</f>
        <v>0</v>
      </c>
      <c r="W47" s="1623" cm="1">
        <f t="array" ref="W47">SUMPRODUCT(('P6-2'!$E$3:$E$90=$B46)*('P6-2'!$P$2:$AG$2&gt;=W$7)*('P6-2'!$P$2:$AG$2&lt;=W$8)*('P6-2'!$P$3:$AG$90))+V47</f>
        <v>0</v>
      </c>
      <c r="X47" s="1623" cm="1">
        <f t="array" ref="X47">SUMPRODUCT(('P6-2'!$E$3:$E$90=$B46)*('P6-2'!$P$2:$AG$2&gt;=X$7)*('P6-2'!$P$2:$AG$2&lt;=X$8)*('P6-2'!$P$3:$AG$90))+W47</f>
        <v>0</v>
      </c>
      <c r="Y47" s="1623" cm="1">
        <f t="array" ref="Y47">SUMPRODUCT(('P6-2'!$E$3:$E$90=$B46)*('P6-2'!$P$2:$AG$2&gt;=Y$7)*('P6-2'!$P$2:$AG$2&lt;=Y$8)*('P6-2'!$P$3:$AG$90))+X47</f>
        <v>0</v>
      </c>
      <c r="Z47" s="1623" cm="1">
        <f t="array" ref="Z47">SUMPRODUCT(('P6-2'!$E$3:$E$90=$B46)*('P6-2'!$P$2:$AG$2&gt;=Z$7)*('P6-2'!$P$2:$AG$2&lt;=Z$8)*('P6-2'!$P$3:$AG$90))+Y47</f>
        <v>0</v>
      </c>
      <c r="AA47" s="1623" cm="1">
        <f t="array" ref="AA47">SUMPRODUCT(('P6-2'!$E$3:$E$90=$B46)*('P6-2'!$P$2:$AG$2&gt;=AA$7)*('P6-2'!$P$2:$AG$2&lt;=AA$8)*('P6-2'!$P$3:$AG$90))+Z47</f>
        <v>0</v>
      </c>
      <c r="AB47" s="1623" cm="1">
        <f t="array" ref="AB47">SUMPRODUCT(('P6-2'!$E$3:$E$90=$B46)*('P6-2'!$P$2:$AG$2&gt;=AB$7)*('P6-2'!$P$2:$AG$2&lt;=AB$8)*('P6-2'!$P$3:$AG$90))+AA47</f>
        <v>0</v>
      </c>
      <c r="AC47" s="1623" cm="1">
        <f t="array" ref="AC47">SUMPRODUCT(('P6-2'!$E$3:$E$90=$B46)*('P6-2'!$P$2:$AG$2&gt;=AC$7)*('P6-2'!$P$2:$AG$2&lt;=AC$8)*('P6-2'!$P$3:$AG$90))+AB47</f>
        <v>0</v>
      </c>
      <c r="AD47" s="1623" cm="1">
        <f t="array" ref="AD47">SUMPRODUCT(('P6-2'!$E$3:$E$90=$B46)*('P6-2'!$P$2:$AG$2&gt;=AD$7)*('P6-2'!$P$2:$AG$2&lt;=AD$8)*('P6-2'!$P$3:$AG$90))+AC47</f>
        <v>0</v>
      </c>
      <c r="AE47" s="1623" cm="1">
        <f t="array" ref="AE47">SUMPRODUCT(('P6-2'!$E$3:$E$90=$B46)*('P6-2'!$P$2:$AG$2&gt;=AE$7)*('P6-2'!$P$2:$AG$2&lt;=AE$8)*('P6-2'!$P$3:$AG$90))+AD47</f>
        <v>0</v>
      </c>
      <c r="AF47" s="1623" cm="1">
        <f t="array" ref="AF47">SUMPRODUCT(('P6-2'!$E$3:$E$90=$B46)*('P6-2'!$P$2:$AG$2&gt;=AF$7)*('P6-2'!$P$2:$AG$2&lt;=AF$8)*('P6-2'!$P$3:$AG$90))+AE47</f>
        <v>0</v>
      </c>
      <c r="AG47" s="1623" cm="1">
        <f t="array" ref="AG47">SUMPRODUCT(('P6-2'!$E$3:$E$90=$B46)*('P6-2'!$P$2:$AG$2&gt;=AG$7)*('P6-2'!$P$2:$AG$2&lt;=AG$8)*('P6-2'!$P$3:$AG$90))+AF47</f>
        <v>0</v>
      </c>
      <c r="AH47" s="1623" cm="1">
        <f t="array" ref="AH47">SUMPRODUCT(('P6-2'!$E$3:$E$90=$B46)*('P6-2'!$P$2:$AG$2&gt;=AH$7)*('P6-2'!$P$2:$AG$2&lt;=AH$8)*('P6-2'!$P$3:$AG$90))+AG47</f>
        <v>0</v>
      </c>
    </row>
    <row r="48" spans="1:34">
      <c r="A48" s="1443"/>
      <c r="B48" s="1444" t="str">
        <f>PROGRAMACION!C48</f>
        <v>A1150</v>
      </c>
      <c r="C48" s="1595" t="str">
        <f>PROGRAMACION!D48</f>
        <v>Placa base para soportería de tuberías</v>
      </c>
      <c r="D48" s="1536">
        <f>PROGRAMACION!E48</f>
        <v>46269</v>
      </c>
      <c r="E48" s="1536">
        <f>PROGRAMACION!F48</f>
        <v>46269</v>
      </c>
      <c r="F48" s="1537">
        <f>PROGRAMACION!G48</f>
        <v>1</v>
      </c>
      <c r="G48" s="1596">
        <f>PROGRAMACION!H48</f>
        <v>330.92</v>
      </c>
      <c r="H48" s="1596" t="str">
        <f>PROGRAMACION!I48</f>
        <v>kg</v>
      </c>
      <c r="I48" s="1596">
        <f>PROGRAMACION!J48</f>
        <v>6.720000000000001E-2</v>
      </c>
      <c r="J48" s="1596">
        <f>PROGRAMACION!K48</f>
        <v>22.237824000000003</v>
      </c>
      <c r="K48" s="1450">
        <f>PROGRAMACION!L48</f>
        <v>2.7263567041153486E-3</v>
      </c>
      <c r="L48" s="1596">
        <f>$G48</f>
        <v>330.92</v>
      </c>
      <c r="M48" s="1596" t="str">
        <f>$H48</f>
        <v>kg</v>
      </c>
      <c r="N48" s="1452">
        <f>$K48</f>
        <v>2.7263567041153486E-3</v>
      </c>
      <c r="O48" s="1457" t="s">
        <v>1862</v>
      </c>
      <c r="P48" s="1457"/>
      <c r="Q48" s="1597">
        <f>PROGRAMACION!O48*$G48</f>
        <v>0</v>
      </c>
      <c r="R48" s="1597">
        <f>PROGRAMACION!P48*$G48</f>
        <v>0</v>
      </c>
      <c r="S48" s="1597">
        <f>PROGRAMACION!Q48*$G48</f>
        <v>0</v>
      </c>
      <c r="T48" s="1597">
        <f>PROGRAMACION!R48*$G48</f>
        <v>0</v>
      </c>
      <c r="U48" s="1597">
        <f>PROGRAMACION!S48*$G48</f>
        <v>0</v>
      </c>
      <c r="V48" s="1597">
        <f>PROGRAMACION!T48*$G48</f>
        <v>0</v>
      </c>
      <c r="W48" s="1597">
        <f>PROGRAMACION!U48*$G48</f>
        <v>0</v>
      </c>
      <c r="X48" s="1597">
        <f>PROGRAMACION!V48*$G48</f>
        <v>0</v>
      </c>
      <c r="Y48" s="1597">
        <f>PROGRAMACION!W48*$G48</f>
        <v>0</v>
      </c>
      <c r="Z48" s="1597">
        <f>PROGRAMACION!X48*$G48</f>
        <v>0</v>
      </c>
      <c r="AA48" s="1597">
        <f>PROGRAMACION!Y48*$G48</f>
        <v>330.92</v>
      </c>
      <c r="AB48" s="1597">
        <f>PROGRAMACION!Z48*$G48</f>
        <v>330.92</v>
      </c>
      <c r="AC48" s="1597">
        <f>PROGRAMACION!AA48*$G48</f>
        <v>330.92</v>
      </c>
      <c r="AD48" s="1597">
        <f>PROGRAMACION!AB48*$G48</f>
        <v>330.92</v>
      </c>
      <c r="AE48" s="1597">
        <f>PROGRAMACION!AC48*$G48</f>
        <v>330.92</v>
      </c>
      <c r="AF48" s="1597">
        <f>PROGRAMACION!AD48*$G48</f>
        <v>330.92</v>
      </c>
      <c r="AG48" s="1597">
        <f>PROGRAMACION!AE48*$G48</f>
        <v>330.92</v>
      </c>
      <c r="AH48" s="1597">
        <f>PROGRAMACION!AF48*$G48</f>
        <v>330.92</v>
      </c>
    </row>
    <row r="49" spans="1:34">
      <c r="A49" s="1617"/>
      <c r="B49" s="1618"/>
      <c r="C49" s="1618"/>
      <c r="D49" s="1619"/>
      <c r="E49" s="1619"/>
      <c r="F49" s="1620"/>
      <c r="G49" s="1621"/>
      <c r="H49" s="1621"/>
      <c r="I49" s="1621"/>
      <c r="J49" s="1621"/>
      <c r="K49" s="1622"/>
      <c r="L49" s="1621"/>
      <c r="M49" s="1622"/>
      <c r="N49" s="1622"/>
      <c r="O49" s="1584" t="s">
        <v>1811</v>
      </c>
      <c r="P49" s="1584"/>
      <c r="Q49" s="1623" cm="1">
        <f t="array" ref="Q49">SUMPRODUCT(('P6-2'!$E$3:$E$90=$B48)*('P6-2'!$P$2:$AG$2&gt;=Q$7)*('P6-2'!$P$2:$AG$2&lt;=Q$8)*('P6-2'!$P$3:$AG$90))+P49</f>
        <v>0</v>
      </c>
      <c r="R49" s="1623" cm="1">
        <f t="array" ref="R49">SUMPRODUCT(('P6-2'!$E$3:$E$90=$B48)*('P6-2'!$P$2:$AG$2&gt;=R$7)*('P6-2'!$P$2:$AG$2&lt;=R$8)*('P6-2'!$P$3:$AG$90))+Q49</f>
        <v>0</v>
      </c>
      <c r="S49" s="1623" cm="1">
        <f t="array" ref="S49">SUMPRODUCT(('P6-2'!$E$3:$E$90=$B48)*('P6-2'!$P$2:$AG$2&gt;=S$7)*('P6-2'!$P$2:$AG$2&lt;=S$8)*('P6-2'!$P$3:$AG$90))+R49</f>
        <v>0</v>
      </c>
      <c r="T49" s="1623" cm="1">
        <f t="array" ref="T49">SUMPRODUCT(('P6-2'!$E$3:$E$90=$B48)*('P6-2'!$P$2:$AG$2&gt;=T$7)*('P6-2'!$P$2:$AG$2&lt;=T$8)*('P6-2'!$P$3:$AG$90))+S49</f>
        <v>0</v>
      </c>
      <c r="U49" s="1623" cm="1">
        <f t="array" ref="U49">SUMPRODUCT(('P6-2'!$E$3:$E$90=$B48)*('P6-2'!$P$2:$AG$2&gt;=U$7)*('P6-2'!$P$2:$AG$2&lt;=U$8)*('P6-2'!$P$3:$AG$90))+T49</f>
        <v>0</v>
      </c>
      <c r="V49" s="1623" cm="1">
        <f t="array" ref="V49">SUMPRODUCT(('P6-2'!$E$3:$E$90=$B48)*('P6-2'!$P$2:$AG$2&gt;=V$7)*('P6-2'!$P$2:$AG$2&lt;=V$8)*('P6-2'!$P$3:$AG$90))+U49</f>
        <v>0</v>
      </c>
      <c r="W49" s="1623" cm="1">
        <f t="array" ref="W49">SUMPRODUCT(('P6-2'!$E$3:$E$90=$B48)*('P6-2'!$P$2:$AG$2&gt;=W$7)*('P6-2'!$P$2:$AG$2&lt;=W$8)*('P6-2'!$P$3:$AG$90))+V49</f>
        <v>0</v>
      </c>
      <c r="X49" s="1623" cm="1">
        <f t="array" ref="X49">SUMPRODUCT(('P6-2'!$E$3:$E$90=$B48)*('P6-2'!$P$2:$AG$2&gt;=X$7)*('P6-2'!$P$2:$AG$2&lt;=X$8)*('P6-2'!$P$3:$AG$90))+W49</f>
        <v>0</v>
      </c>
      <c r="Y49" s="1623" cm="1">
        <f t="array" ref="Y49">SUMPRODUCT(('P6-2'!$E$3:$E$90=$B48)*('P6-2'!$P$2:$AG$2&gt;=Y$7)*('P6-2'!$P$2:$AG$2&lt;=Y$8)*('P6-2'!$P$3:$AG$90))+X49</f>
        <v>0</v>
      </c>
      <c r="Z49" s="1623" cm="1">
        <f t="array" ref="Z49">SUMPRODUCT(('P6-2'!$E$3:$E$90=$B48)*('P6-2'!$P$2:$AG$2&gt;=Z$7)*('P6-2'!$P$2:$AG$2&lt;=Z$8)*('P6-2'!$P$3:$AG$90))+Y49</f>
        <v>0</v>
      </c>
      <c r="AA49" s="1623" cm="1">
        <f t="array" ref="AA49">SUMPRODUCT(('P6-2'!$E$3:$E$90=$B48)*('P6-2'!$P$2:$AG$2&gt;=AA$7)*('P6-2'!$P$2:$AG$2&lt;=AA$8)*('P6-2'!$P$3:$AG$90))+Z49</f>
        <v>0</v>
      </c>
      <c r="AB49" s="1623" cm="1">
        <f t="array" ref="AB49">SUMPRODUCT(('P6-2'!$E$3:$E$90=$B48)*('P6-2'!$P$2:$AG$2&gt;=AB$7)*('P6-2'!$P$2:$AG$2&lt;=AB$8)*('P6-2'!$P$3:$AG$90))+AA49</f>
        <v>0</v>
      </c>
      <c r="AC49" s="1623" cm="1">
        <f t="array" ref="AC49">SUMPRODUCT(('P6-2'!$E$3:$E$90=$B48)*('P6-2'!$P$2:$AG$2&gt;=AC$7)*('P6-2'!$P$2:$AG$2&lt;=AC$8)*('P6-2'!$P$3:$AG$90))+AB49</f>
        <v>0</v>
      </c>
      <c r="AD49" s="1623" cm="1">
        <f t="array" ref="AD49">SUMPRODUCT(('P6-2'!$E$3:$E$90=$B48)*('P6-2'!$P$2:$AG$2&gt;=AD$7)*('P6-2'!$P$2:$AG$2&lt;=AD$8)*('P6-2'!$P$3:$AG$90))+AC49</f>
        <v>0</v>
      </c>
      <c r="AE49" s="1623" cm="1">
        <f t="array" ref="AE49">SUMPRODUCT(('P6-2'!$E$3:$E$90=$B48)*('P6-2'!$P$2:$AG$2&gt;=AE$7)*('P6-2'!$P$2:$AG$2&lt;=AE$8)*('P6-2'!$P$3:$AG$90))+AD49</f>
        <v>0</v>
      </c>
      <c r="AF49" s="1623" cm="1">
        <f t="array" ref="AF49">SUMPRODUCT(('P6-2'!$E$3:$E$90=$B48)*('P6-2'!$P$2:$AG$2&gt;=AF$7)*('P6-2'!$P$2:$AG$2&lt;=AF$8)*('P6-2'!$P$3:$AG$90))+AE49</f>
        <v>0</v>
      </c>
      <c r="AG49" s="1623" cm="1">
        <f t="array" ref="AG49">SUMPRODUCT(('P6-2'!$E$3:$E$90=$B48)*('P6-2'!$P$2:$AG$2&gt;=AG$7)*('P6-2'!$P$2:$AG$2&lt;=AG$8)*('P6-2'!$P$3:$AG$90))+AF49</f>
        <v>0</v>
      </c>
      <c r="AH49" s="1623" cm="1">
        <f t="array" ref="AH49">SUMPRODUCT(('P6-2'!$E$3:$E$90=$B48)*('P6-2'!$P$2:$AG$2&gt;=AH$7)*('P6-2'!$P$2:$AG$2&lt;=AH$8)*('P6-2'!$P$3:$AG$90))+AG49</f>
        <v>0</v>
      </c>
    </row>
    <row r="50" spans="1:34" ht="24">
      <c r="A50" s="1443"/>
      <c r="B50" s="1444" t="str">
        <f>PROGRAMACION!C50</f>
        <v>A1160</v>
      </c>
      <c r="C50" s="1595" t="str">
        <f>PROGRAMACION!D50</f>
        <v>Mortero de nivelacion de cemento e=25 mm, De acuerdo Especificación técnica 000.215.03600_0</v>
      </c>
      <c r="D50" s="1536">
        <f>PROGRAMACION!E50</f>
        <v>46272</v>
      </c>
      <c r="E50" s="1536">
        <f>PROGRAMACION!F50</f>
        <v>46283</v>
      </c>
      <c r="F50" s="1537">
        <f>PROGRAMACION!G50</f>
        <v>10</v>
      </c>
      <c r="G50" s="1596">
        <f>PROGRAMACION!H50</f>
        <v>104.16537500000001</v>
      </c>
      <c r="H50" s="1596" t="str">
        <f>PROGRAMACION!I50</f>
        <v>Lt</v>
      </c>
      <c r="I50" s="1596">
        <f>PROGRAMACION!J50</f>
        <v>1.68</v>
      </c>
      <c r="J50" s="1596">
        <f>PROGRAMACION!K50</f>
        <v>174.99783000000002</v>
      </c>
      <c r="K50" s="1450">
        <f>PROGRAMACION!L50</f>
        <v>2.1454729879422468E-2</v>
      </c>
      <c r="L50" s="1596">
        <f>$G50</f>
        <v>104.16537500000001</v>
      </c>
      <c r="M50" s="1596" t="str">
        <f>$H50</f>
        <v>Lt</v>
      </c>
      <c r="N50" s="1452">
        <f>$K50</f>
        <v>2.1454729879422468E-2</v>
      </c>
      <c r="O50" s="1457" t="s">
        <v>1862</v>
      </c>
      <c r="P50" s="1457"/>
      <c r="Q50" s="1597">
        <f>PROGRAMACION!O50*$G50</f>
        <v>0</v>
      </c>
      <c r="R50" s="1597">
        <f>PROGRAMACION!P50*$G50</f>
        <v>0</v>
      </c>
      <c r="S50" s="1597">
        <f>PROGRAMACION!Q50*$G50</f>
        <v>0</v>
      </c>
      <c r="T50" s="1597">
        <f>PROGRAMACION!R50*$G50</f>
        <v>0</v>
      </c>
      <c r="U50" s="1597">
        <f>PROGRAMACION!S50*$G50</f>
        <v>0</v>
      </c>
      <c r="V50" s="1597">
        <f>PROGRAMACION!T50*$G50</f>
        <v>0</v>
      </c>
      <c r="W50" s="1597">
        <f>PROGRAMACION!U50*$G50</f>
        <v>0</v>
      </c>
      <c r="X50" s="1597">
        <f>PROGRAMACION!V50*$G50</f>
        <v>0</v>
      </c>
      <c r="Y50" s="1597">
        <f>PROGRAMACION!W50*$G50</f>
        <v>0</v>
      </c>
      <c r="Z50" s="1597">
        <f>PROGRAMACION!X50*$G50</f>
        <v>0</v>
      </c>
      <c r="AA50" s="1597">
        <f>PROGRAMACION!Y50*$G50</f>
        <v>34.721791666666675</v>
      </c>
      <c r="AB50" s="1597">
        <f>PROGRAMACION!Z50*$G50</f>
        <v>95.484927083333346</v>
      </c>
      <c r="AC50" s="1597">
        <f>PROGRAMACION!AA50*$G50</f>
        <v>104.16537500000001</v>
      </c>
      <c r="AD50" s="1597">
        <f>PROGRAMACION!AB50*$G50</f>
        <v>104.16537500000001</v>
      </c>
      <c r="AE50" s="1597">
        <f>PROGRAMACION!AC50*$G50</f>
        <v>104.16537500000001</v>
      </c>
      <c r="AF50" s="1597">
        <f>PROGRAMACION!AD50*$G50</f>
        <v>104.16537500000001</v>
      </c>
      <c r="AG50" s="1597">
        <f>PROGRAMACION!AE50*$G50</f>
        <v>104.16537500000001</v>
      </c>
      <c r="AH50" s="1597">
        <f>PROGRAMACION!AF50*$G50</f>
        <v>104.16537500000001</v>
      </c>
    </row>
    <row r="51" spans="1:34">
      <c r="A51" s="1617"/>
      <c r="B51" s="1618"/>
      <c r="C51" s="1618"/>
      <c r="D51" s="1619"/>
      <c r="E51" s="1619"/>
      <c r="F51" s="1620"/>
      <c r="G51" s="1621"/>
      <c r="H51" s="1621"/>
      <c r="I51" s="1621"/>
      <c r="J51" s="1621"/>
      <c r="K51" s="1622"/>
      <c r="L51" s="1621"/>
      <c r="M51" s="1622"/>
      <c r="N51" s="1622"/>
      <c r="O51" s="1584" t="s">
        <v>1811</v>
      </c>
      <c r="P51" s="1584"/>
      <c r="Q51" s="1623" cm="1">
        <f t="array" ref="Q51">SUMPRODUCT(('P6-2'!$E$3:$E$90=$B50)*('P6-2'!$P$2:$AG$2&gt;=Q$7)*('P6-2'!$P$2:$AG$2&lt;=Q$8)*('P6-2'!$P$3:$AG$90))+P51</f>
        <v>0</v>
      </c>
      <c r="R51" s="1623" cm="1">
        <f t="array" ref="R51">SUMPRODUCT(('P6-2'!$E$3:$E$90=$B50)*('P6-2'!$P$2:$AG$2&gt;=R$7)*('P6-2'!$P$2:$AG$2&lt;=R$8)*('P6-2'!$P$3:$AG$90))+Q51</f>
        <v>0</v>
      </c>
      <c r="S51" s="1623" cm="1">
        <f t="array" ref="S51">SUMPRODUCT(('P6-2'!$E$3:$E$90=$B50)*('P6-2'!$P$2:$AG$2&gt;=S$7)*('P6-2'!$P$2:$AG$2&lt;=S$8)*('P6-2'!$P$3:$AG$90))+R51</f>
        <v>0</v>
      </c>
      <c r="T51" s="1623" cm="1">
        <f t="array" ref="T51">SUMPRODUCT(('P6-2'!$E$3:$E$90=$B50)*('P6-2'!$P$2:$AG$2&gt;=T$7)*('P6-2'!$P$2:$AG$2&lt;=T$8)*('P6-2'!$P$3:$AG$90))+S51</f>
        <v>0</v>
      </c>
      <c r="U51" s="1623" cm="1">
        <f t="array" ref="U51">SUMPRODUCT(('P6-2'!$E$3:$E$90=$B50)*('P6-2'!$P$2:$AG$2&gt;=U$7)*('P6-2'!$P$2:$AG$2&lt;=U$8)*('P6-2'!$P$3:$AG$90))+T51</f>
        <v>0</v>
      </c>
      <c r="V51" s="1623" cm="1">
        <f t="array" ref="V51">SUMPRODUCT(('P6-2'!$E$3:$E$90=$B50)*('P6-2'!$P$2:$AG$2&gt;=V$7)*('P6-2'!$P$2:$AG$2&lt;=V$8)*('P6-2'!$P$3:$AG$90))+U51</f>
        <v>0</v>
      </c>
      <c r="W51" s="1623" cm="1">
        <f t="array" ref="W51">SUMPRODUCT(('P6-2'!$E$3:$E$90=$B50)*('P6-2'!$P$2:$AG$2&gt;=W$7)*('P6-2'!$P$2:$AG$2&lt;=W$8)*('P6-2'!$P$3:$AG$90))+V51</f>
        <v>0</v>
      </c>
      <c r="X51" s="1623" cm="1">
        <f t="array" ref="X51">SUMPRODUCT(('P6-2'!$E$3:$E$90=$B50)*('P6-2'!$P$2:$AG$2&gt;=X$7)*('P6-2'!$P$2:$AG$2&lt;=X$8)*('P6-2'!$P$3:$AG$90))+W51</f>
        <v>0</v>
      </c>
      <c r="Y51" s="1623" cm="1">
        <f t="array" ref="Y51">SUMPRODUCT(('P6-2'!$E$3:$E$90=$B50)*('P6-2'!$P$2:$AG$2&gt;=Y$7)*('P6-2'!$P$2:$AG$2&lt;=Y$8)*('P6-2'!$P$3:$AG$90))+X51</f>
        <v>0</v>
      </c>
      <c r="Z51" s="1623" cm="1">
        <f t="array" ref="Z51">SUMPRODUCT(('P6-2'!$E$3:$E$90=$B50)*('P6-2'!$P$2:$AG$2&gt;=Z$7)*('P6-2'!$P$2:$AG$2&lt;=Z$8)*('P6-2'!$P$3:$AG$90))+Y51</f>
        <v>0</v>
      </c>
      <c r="AA51" s="1623" cm="1">
        <f t="array" ref="AA51">SUMPRODUCT(('P6-2'!$E$3:$E$90=$B50)*('P6-2'!$P$2:$AG$2&gt;=AA$7)*('P6-2'!$P$2:$AG$2&lt;=AA$8)*('P6-2'!$P$3:$AG$90))+Z51</f>
        <v>0</v>
      </c>
      <c r="AB51" s="1623" cm="1">
        <f t="array" ref="AB51">SUMPRODUCT(('P6-2'!$E$3:$E$90=$B50)*('P6-2'!$P$2:$AG$2&gt;=AB$7)*('P6-2'!$P$2:$AG$2&lt;=AB$8)*('P6-2'!$P$3:$AG$90))+AA51</f>
        <v>0</v>
      </c>
      <c r="AC51" s="1623" cm="1">
        <f t="array" ref="AC51">SUMPRODUCT(('P6-2'!$E$3:$E$90=$B50)*('P6-2'!$P$2:$AG$2&gt;=AC$7)*('P6-2'!$P$2:$AG$2&lt;=AC$8)*('P6-2'!$P$3:$AG$90))+AB51</f>
        <v>0</v>
      </c>
      <c r="AD51" s="1623" cm="1">
        <f t="array" ref="AD51">SUMPRODUCT(('P6-2'!$E$3:$E$90=$B50)*('P6-2'!$P$2:$AG$2&gt;=AD$7)*('P6-2'!$P$2:$AG$2&lt;=AD$8)*('P6-2'!$P$3:$AG$90))+AC51</f>
        <v>0</v>
      </c>
      <c r="AE51" s="1623" cm="1">
        <f t="array" ref="AE51">SUMPRODUCT(('P6-2'!$E$3:$E$90=$B50)*('P6-2'!$P$2:$AG$2&gt;=AE$7)*('P6-2'!$P$2:$AG$2&lt;=AE$8)*('P6-2'!$P$3:$AG$90))+AD51</f>
        <v>0</v>
      </c>
      <c r="AF51" s="1623" cm="1">
        <f t="array" ref="AF51">SUMPRODUCT(('P6-2'!$E$3:$E$90=$B50)*('P6-2'!$P$2:$AG$2&gt;=AF$7)*('P6-2'!$P$2:$AG$2&lt;=AF$8)*('P6-2'!$P$3:$AG$90))+AE51</f>
        <v>0</v>
      </c>
      <c r="AG51" s="1623" cm="1">
        <f t="array" ref="AG51">SUMPRODUCT(('P6-2'!$E$3:$E$90=$B50)*('P6-2'!$P$2:$AG$2&gt;=AG$7)*('P6-2'!$P$2:$AG$2&lt;=AG$8)*('P6-2'!$P$3:$AG$90))+AF51</f>
        <v>0</v>
      </c>
      <c r="AH51" s="1623" cm="1">
        <f t="array" ref="AH51">SUMPRODUCT(('P6-2'!$E$3:$E$90=$B50)*('P6-2'!$P$2:$AG$2&gt;=AH$7)*('P6-2'!$P$2:$AG$2&lt;=AH$8)*('P6-2'!$P$3:$AG$90))+AG51</f>
        <v>0</v>
      </c>
    </row>
    <row r="52" spans="1:34">
      <c r="A52" s="1443"/>
      <c r="B52" s="1444" t="str">
        <f>PROGRAMACION!C52</f>
        <v>A1170</v>
      </c>
      <c r="C52" s="1595" t="str">
        <f>PROGRAMACION!D52</f>
        <v>Perno de expansión 1/2"x3"</v>
      </c>
      <c r="D52" s="1536">
        <f>PROGRAMACION!E52</f>
        <v>46247</v>
      </c>
      <c r="E52" s="1536">
        <f>PROGRAMACION!F52</f>
        <v>46255</v>
      </c>
      <c r="F52" s="1537">
        <f>PROGRAMACION!G52</f>
        <v>7</v>
      </c>
      <c r="G52" s="1596">
        <f>PROGRAMACION!H52</f>
        <v>102</v>
      </c>
      <c r="H52" s="1596" t="str">
        <f>PROGRAMACION!I52</f>
        <v>UND</v>
      </c>
      <c r="I52" s="1596">
        <f>PROGRAMACION!J52</f>
        <v>1.1199999999999999</v>
      </c>
      <c r="J52" s="1596">
        <f>PROGRAMACION!K52</f>
        <v>114.24</v>
      </c>
      <c r="K52" s="1450">
        <f>PROGRAMACION!L52</f>
        <v>1.400582133747157E-2</v>
      </c>
      <c r="L52" s="1596">
        <f>$G52</f>
        <v>102</v>
      </c>
      <c r="M52" s="1596" t="str">
        <f>$H52</f>
        <v>UND</v>
      </c>
      <c r="N52" s="1452">
        <f>$K52</f>
        <v>1.400582133747157E-2</v>
      </c>
      <c r="O52" s="1457" t="s">
        <v>1862</v>
      </c>
      <c r="P52" s="1457"/>
      <c r="Q52" s="1597">
        <f>PROGRAMACION!O52*$G52</f>
        <v>0</v>
      </c>
      <c r="R52" s="1597">
        <f>PROGRAMACION!P52*$G52</f>
        <v>0</v>
      </c>
      <c r="S52" s="1597">
        <f>PROGRAMACION!Q52*$G52</f>
        <v>0</v>
      </c>
      <c r="T52" s="1597">
        <f>PROGRAMACION!R52*$G52</f>
        <v>0</v>
      </c>
      <c r="U52" s="1597">
        <f>PROGRAMACION!S52*$G52</f>
        <v>0</v>
      </c>
      <c r="V52" s="1597">
        <f>PROGRAMACION!T52*$G52</f>
        <v>0</v>
      </c>
      <c r="W52" s="1597">
        <f>PROGRAMACION!U52*$G52</f>
        <v>11.333333333333334</v>
      </c>
      <c r="X52" s="1597">
        <f>PROGRAMACION!V52*$G52</f>
        <v>90.666666666666671</v>
      </c>
      <c r="Y52" s="1597">
        <f>PROGRAMACION!W52*$G52</f>
        <v>102</v>
      </c>
      <c r="Z52" s="1597">
        <f>PROGRAMACION!X52*$G52</f>
        <v>102</v>
      </c>
      <c r="AA52" s="1597">
        <f>PROGRAMACION!Y52*$G52</f>
        <v>102</v>
      </c>
      <c r="AB52" s="1597">
        <f>PROGRAMACION!Z52*$G52</f>
        <v>102</v>
      </c>
      <c r="AC52" s="1597">
        <f>PROGRAMACION!AA52*$G52</f>
        <v>102</v>
      </c>
      <c r="AD52" s="1597">
        <f>PROGRAMACION!AB52*$G52</f>
        <v>102</v>
      </c>
      <c r="AE52" s="1597">
        <f>PROGRAMACION!AC52*$G52</f>
        <v>102</v>
      </c>
      <c r="AF52" s="1597">
        <f>PROGRAMACION!AD52*$G52</f>
        <v>102</v>
      </c>
      <c r="AG52" s="1597">
        <f>PROGRAMACION!AE52*$G52</f>
        <v>102</v>
      </c>
      <c r="AH52" s="1597">
        <f>PROGRAMACION!AF52*$G52</f>
        <v>102</v>
      </c>
    </row>
    <row r="53" spans="1:34">
      <c r="A53" s="1617"/>
      <c r="B53" s="1618"/>
      <c r="C53" s="1618"/>
      <c r="D53" s="1619"/>
      <c r="E53" s="1619"/>
      <c r="F53" s="1620"/>
      <c r="G53" s="1621"/>
      <c r="H53" s="1621"/>
      <c r="I53" s="1621"/>
      <c r="J53" s="1621"/>
      <c r="K53" s="1622"/>
      <c r="L53" s="1621"/>
      <c r="M53" s="1622"/>
      <c r="N53" s="1622"/>
      <c r="O53" s="1584" t="s">
        <v>1811</v>
      </c>
      <c r="P53" s="1584"/>
      <c r="Q53" s="1623" cm="1">
        <f t="array" ref="Q53">SUMPRODUCT(('P6-2'!$E$3:$E$90=$B52)*('P6-2'!$P$2:$AG$2&gt;=Q$7)*('P6-2'!$P$2:$AG$2&lt;=Q$8)*('P6-2'!$P$3:$AG$90))+P53</f>
        <v>0</v>
      </c>
      <c r="R53" s="1623" cm="1">
        <f t="array" ref="R53">SUMPRODUCT(('P6-2'!$E$3:$E$90=$B52)*('P6-2'!$P$2:$AG$2&gt;=R$7)*('P6-2'!$P$2:$AG$2&lt;=R$8)*('P6-2'!$P$3:$AG$90))+Q53</f>
        <v>0</v>
      </c>
      <c r="S53" s="1623" cm="1">
        <f t="array" ref="S53">SUMPRODUCT(('P6-2'!$E$3:$E$90=$B52)*('P6-2'!$P$2:$AG$2&gt;=S$7)*('P6-2'!$P$2:$AG$2&lt;=S$8)*('P6-2'!$P$3:$AG$90))+R53</f>
        <v>0</v>
      </c>
      <c r="T53" s="1623" cm="1">
        <f t="array" ref="T53">SUMPRODUCT(('P6-2'!$E$3:$E$90=$B52)*('P6-2'!$P$2:$AG$2&gt;=T$7)*('P6-2'!$P$2:$AG$2&lt;=T$8)*('P6-2'!$P$3:$AG$90))+S53</f>
        <v>0</v>
      </c>
      <c r="U53" s="1623" cm="1">
        <f t="array" ref="U53">SUMPRODUCT(('P6-2'!$E$3:$E$90=$B52)*('P6-2'!$P$2:$AG$2&gt;=U$7)*('P6-2'!$P$2:$AG$2&lt;=U$8)*('P6-2'!$P$3:$AG$90))+T53</f>
        <v>0</v>
      </c>
      <c r="V53" s="1623" cm="1">
        <f t="array" ref="V53">SUMPRODUCT(('P6-2'!$E$3:$E$90=$B52)*('P6-2'!$P$2:$AG$2&gt;=V$7)*('P6-2'!$P$2:$AG$2&lt;=V$8)*('P6-2'!$P$3:$AG$90))+U53</f>
        <v>0</v>
      </c>
      <c r="W53" s="1623" cm="1">
        <f t="array" ref="W53">SUMPRODUCT(('P6-2'!$E$3:$E$90=$B52)*('P6-2'!$P$2:$AG$2&gt;=W$7)*('P6-2'!$P$2:$AG$2&lt;=W$8)*('P6-2'!$P$3:$AG$90))+V53</f>
        <v>0</v>
      </c>
      <c r="X53" s="1623" cm="1">
        <f t="array" ref="X53">SUMPRODUCT(('P6-2'!$E$3:$E$90=$B52)*('P6-2'!$P$2:$AG$2&gt;=X$7)*('P6-2'!$P$2:$AG$2&lt;=X$8)*('P6-2'!$P$3:$AG$90))+W53</f>
        <v>0</v>
      </c>
      <c r="Y53" s="1623" cm="1">
        <f t="array" ref="Y53">SUMPRODUCT(('P6-2'!$E$3:$E$90=$B52)*('P6-2'!$P$2:$AG$2&gt;=Y$7)*('P6-2'!$P$2:$AG$2&lt;=Y$8)*('P6-2'!$P$3:$AG$90))+X53</f>
        <v>0</v>
      </c>
      <c r="Z53" s="1623" cm="1">
        <f t="array" ref="Z53">SUMPRODUCT(('P6-2'!$E$3:$E$90=$B52)*('P6-2'!$P$2:$AG$2&gt;=Z$7)*('P6-2'!$P$2:$AG$2&lt;=Z$8)*('P6-2'!$P$3:$AG$90))+Y53</f>
        <v>0</v>
      </c>
      <c r="AA53" s="1623" cm="1">
        <f t="array" ref="AA53">SUMPRODUCT(('P6-2'!$E$3:$E$90=$B52)*('P6-2'!$P$2:$AG$2&gt;=AA$7)*('P6-2'!$P$2:$AG$2&lt;=AA$8)*('P6-2'!$P$3:$AG$90))+Z53</f>
        <v>0</v>
      </c>
      <c r="AB53" s="1623" cm="1">
        <f t="array" ref="AB53">SUMPRODUCT(('P6-2'!$E$3:$E$90=$B52)*('P6-2'!$P$2:$AG$2&gt;=AB$7)*('P6-2'!$P$2:$AG$2&lt;=AB$8)*('P6-2'!$P$3:$AG$90))+AA53</f>
        <v>0</v>
      </c>
      <c r="AC53" s="1623" cm="1">
        <f t="array" ref="AC53">SUMPRODUCT(('P6-2'!$E$3:$E$90=$B52)*('P6-2'!$P$2:$AG$2&gt;=AC$7)*('P6-2'!$P$2:$AG$2&lt;=AC$8)*('P6-2'!$P$3:$AG$90))+AB53</f>
        <v>0</v>
      </c>
      <c r="AD53" s="1623" cm="1">
        <f t="array" ref="AD53">SUMPRODUCT(('P6-2'!$E$3:$E$90=$B52)*('P6-2'!$P$2:$AG$2&gt;=AD$7)*('P6-2'!$P$2:$AG$2&lt;=AD$8)*('P6-2'!$P$3:$AG$90))+AC53</f>
        <v>0</v>
      </c>
      <c r="AE53" s="1623" cm="1">
        <f t="array" ref="AE53">SUMPRODUCT(('P6-2'!$E$3:$E$90=$B52)*('P6-2'!$P$2:$AG$2&gt;=AE$7)*('P6-2'!$P$2:$AG$2&lt;=AE$8)*('P6-2'!$P$3:$AG$90))+AD53</f>
        <v>0</v>
      </c>
      <c r="AF53" s="1623" cm="1">
        <f t="array" ref="AF53">SUMPRODUCT(('P6-2'!$E$3:$E$90=$B52)*('P6-2'!$P$2:$AG$2&gt;=AF$7)*('P6-2'!$P$2:$AG$2&lt;=AF$8)*('P6-2'!$P$3:$AG$90))+AE53</f>
        <v>0</v>
      </c>
      <c r="AG53" s="1623" cm="1">
        <f t="array" ref="AG53">SUMPRODUCT(('P6-2'!$E$3:$E$90=$B52)*('P6-2'!$P$2:$AG$2&gt;=AG$7)*('P6-2'!$P$2:$AG$2&lt;=AG$8)*('P6-2'!$P$3:$AG$90))+AF53</f>
        <v>0</v>
      </c>
      <c r="AH53" s="1623" cm="1">
        <f t="array" ref="AH53">SUMPRODUCT(('P6-2'!$E$3:$E$90=$B52)*('P6-2'!$P$2:$AG$2&gt;=AH$7)*('P6-2'!$P$2:$AG$2&lt;=AH$8)*('P6-2'!$P$3:$AG$90))+AG53</f>
        <v>0</v>
      </c>
    </row>
    <row r="54" spans="1:34">
      <c r="A54" s="1443"/>
      <c r="B54" s="1444" t="str">
        <f>PROGRAMACION!C54</f>
        <v>A1180</v>
      </c>
      <c r="C54" s="1595" t="str">
        <f>PROGRAMACION!D54</f>
        <v>Perno de expansión 5/8"x3"</v>
      </c>
      <c r="D54" s="1536">
        <f>PROGRAMACION!E54</f>
        <v>46258</v>
      </c>
      <c r="E54" s="1536">
        <f>PROGRAMACION!F54</f>
        <v>46259</v>
      </c>
      <c r="F54" s="1537">
        <f>PROGRAMACION!G54</f>
        <v>2</v>
      </c>
      <c r="G54" s="1596">
        <f>PROGRAMACION!H54</f>
        <v>26</v>
      </c>
      <c r="H54" s="1596" t="str">
        <f>PROGRAMACION!I54</f>
        <v>UND</v>
      </c>
      <c r="I54" s="1596">
        <f>PROGRAMACION!J54</f>
        <v>1.1200000000000001</v>
      </c>
      <c r="J54" s="1596">
        <f>PROGRAMACION!K54</f>
        <v>29.12</v>
      </c>
      <c r="K54" s="1450">
        <f>PROGRAMACION!L54</f>
        <v>3.5701113213162826E-3</v>
      </c>
      <c r="L54" s="1596">
        <f>$G54</f>
        <v>26</v>
      </c>
      <c r="M54" s="1596" t="str">
        <f>$H54</f>
        <v>UND</v>
      </c>
      <c r="N54" s="1452">
        <f>$K54</f>
        <v>3.5701113213162826E-3</v>
      </c>
      <c r="O54" s="1457" t="s">
        <v>1862</v>
      </c>
      <c r="P54" s="1457"/>
      <c r="Q54" s="1597">
        <f>PROGRAMACION!O54*$G54</f>
        <v>0</v>
      </c>
      <c r="R54" s="1597">
        <f>PROGRAMACION!P54*$G54</f>
        <v>0</v>
      </c>
      <c r="S54" s="1597">
        <f>PROGRAMACION!Q54*$G54</f>
        <v>0</v>
      </c>
      <c r="T54" s="1597">
        <f>PROGRAMACION!R54*$G54</f>
        <v>0</v>
      </c>
      <c r="U54" s="1597">
        <f>PROGRAMACION!S54*$G54</f>
        <v>0</v>
      </c>
      <c r="V54" s="1597">
        <f>PROGRAMACION!T54*$G54</f>
        <v>0</v>
      </c>
      <c r="W54" s="1597">
        <f>PROGRAMACION!U54*$G54</f>
        <v>0</v>
      </c>
      <c r="X54" s="1597">
        <f>PROGRAMACION!V54*$G54</f>
        <v>0</v>
      </c>
      <c r="Y54" s="1597">
        <f>PROGRAMACION!W54*$G54</f>
        <v>26</v>
      </c>
      <c r="Z54" s="1597">
        <f>PROGRAMACION!X54*$G54</f>
        <v>26</v>
      </c>
      <c r="AA54" s="1597">
        <f>PROGRAMACION!Y54*$G54</f>
        <v>26</v>
      </c>
      <c r="AB54" s="1597">
        <f>PROGRAMACION!Z54*$G54</f>
        <v>26</v>
      </c>
      <c r="AC54" s="1597">
        <f>PROGRAMACION!AA54*$G54</f>
        <v>26</v>
      </c>
      <c r="AD54" s="1597">
        <f>PROGRAMACION!AB54*$G54</f>
        <v>26</v>
      </c>
      <c r="AE54" s="1597">
        <f>PROGRAMACION!AC54*$G54</f>
        <v>26</v>
      </c>
      <c r="AF54" s="1597">
        <f>PROGRAMACION!AD54*$G54</f>
        <v>26</v>
      </c>
      <c r="AG54" s="1597">
        <f>PROGRAMACION!AE54*$G54</f>
        <v>26</v>
      </c>
      <c r="AH54" s="1597">
        <f>PROGRAMACION!AF54*$G54</f>
        <v>26</v>
      </c>
    </row>
    <row r="55" spans="1:34">
      <c r="A55" s="1617"/>
      <c r="B55" s="1618"/>
      <c r="C55" s="1618"/>
      <c r="D55" s="1619"/>
      <c r="E55" s="1619"/>
      <c r="F55" s="1620"/>
      <c r="G55" s="1621"/>
      <c r="H55" s="1621"/>
      <c r="I55" s="1621"/>
      <c r="J55" s="1621"/>
      <c r="K55" s="1622"/>
      <c r="L55" s="1621"/>
      <c r="M55" s="1622"/>
      <c r="N55" s="1622"/>
      <c r="O55" s="1584" t="s">
        <v>1811</v>
      </c>
      <c r="P55" s="1584"/>
      <c r="Q55" s="1623" cm="1">
        <f t="array" ref="Q55">SUMPRODUCT(('P6-2'!$E$3:$E$90=$B54)*('P6-2'!$P$2:$AG$2&gt;=Q$7)*('P6-2'!$P$2:$AG$2&lt;=Q$8)*('P6-2'!$P$3:$AG$90))+P55</f>
        <v>0</v>
      </c>
      <c r="R55" s="1623" cm="1">
        <f t="array" ref="R55">SUMPRODUCT(('P6-2'!$E$3:$E$90=$B54)*('P6-2'!$P$2:$AG$2&gt;=R$7)*('P6-2'!$P$2:$AG$2&lt;=R$8)*('P6-2'!$P$3:$AG$90))+Q55</f>
        <v>0</v>
      </c>
      <c r="S55" s="1623" cm="1">
        <f t="array" ref="S55">SUMPRODUCT(('P6-2'!$E$3:$E$90=$B54)*('P6-2'!$P$2:$AG$2&gt;=S$7)*('P6-2'!$P$2:$AG$2&lt;=S$8)*('P6-2'!$P$3:$AG$90))+R55</f>
        <v>0</v>
      </c>
      <c r="T55" s="1623" cm="1">
        <f t="array" ref="T55">SUMPRODUCT(('P6-2'!$E$3:$E$90=$B54)*('P6-2'!$P$2:$AG$2&gt;=T$7)*('P6-2'!$P$2:$AG$2&lt;=T$8)*('P6-2'!$P$3:$AG$90))+S55</f>
        <v>0</v>
      </c>
      <c r="U55" s="1623" cm="1">
        <f t="array" ref="U55">SUMPRODUCT(('P6-2'!$E$3:$E$90=$B54)*('P6-2'!$P$2:$AG$2&gt;=U$7)*('P6-2'!$P$2:$AG$2&lt;=U$8)*('P6-2'!$P$3:$AG$90))+T55</f>
        <v>0</v>
      </c>
      <c r="V55" s="1623" cm="1">
        <f t="array" ref="V55">SUMPRODUCT(('P6-2'!$E$3:$E$90=$B54)*('P6-2'!$P$2:$AG$2&gt;=V$7)*('P6-2'!$P$2:$AG$2&lt;=V$8)*('P6-2'!$P$3:$AG$90))+U55</f>
        <v>0</v>
      </c>
      <c r="W55" s="1623" cm="1">
        <f t="array" ref="W55">SUMPRODUCT(('P6-2'!$E$3:$E$90=$B54)*('P6-2'!$P$2:$AG$2&gt;=W$7)*('P6-2'!$P$2:$AG$2&lt;=W$8)*('P6-2'!$P$3:$AG$90))+V55</f>
        <v>0</v>
      </c>
      <c r="X55" s="1623" cm="1">
        <f t="array" ref="X55">SUMPRODUCT(('P6-2'!$E$3:$E$90=$B54)*('P6-2'!$P$2:$AG$2&gt;=X$7)*('P6-2'!$P$2:$AG$2&lt;=X$8)*('P6-2'!$P$3:$AG$90))+W55</f>
        <v>0</v>
      </c>
      <c r="Y55" s="1623" cm="1">
        <f t="array" ref="Y55">SUMPRODUCT(('P6-2'!$E$3:$E$90=$B54)*('P6-2'!$P$2:$AG$2&gt;=Y$7)*('P6-2'!$P$2:$AG$2&lt;=Y$8)*('P6-2'!$P$3:$AG$90))+X55</f>
        <v>0</v>
      </c>
      <c r="Z55" s="1623" cm="1">
        <f t="array" ref="Z55">SUMPRODUCT(('P6-2'!$E$3:$E$90=$B54)*('P6-2'!$P$2:$AG$2&gt;=Z$7)*('P6-2'!$P$2:$AG$2&lt;=Z$8)*('P6-2'!$P$3:$AG$90))+Y55</f>
        <v>0</v>
      </c>
      <c r="AA55" s="1623" cm="1">
        <f t="array" ref="AA55">SUMPRODUCT(('P6-2'!$E$3:$E$90=$B54)*('P6-2'!$P$2:$AG$2&gt;=AA$7)*('P6-2'!$P$2:$AG$2&lt;=AA$8)*('P6-2'!$P$3:$AG$90))+Z55</f>
        <v>0</v>
      </c>
      <c r="AB55" s="1623" cm="1">
        <f t="array" ref="AB55">SUMPRODUCT(('P6-2'!$E$3:$E$90=$B54)*('P6-2'!$P$2:$AG$2&gt;=AB$7)*('P6-2'!$P$2:$AG$2&lt;=AB$8)*('P6-2'!$P$3:$AG$90))+AA55</f>
        <v>0</v>
      </c>
      <c r="AC55" s="1623" cm="1">
        <f t="array" ref="AC55">SUMPRODUCT(('P6-2'!$E$3:$E$90=$B54)*('P6-2'!$P$2:$AG$2&gt;=AC$7)*('P6-2'!$P$2:$AG$2&lt;=AC$8)*('P6-2'!$P$3:$AG$90))+AB55</f>
        <v>0</v>
      </c>
      <c r="AD55" s="1623" cm="1">
        <f t="array" ref="AD55">SUMPRODUCT(('P6-2'!$E$3:$E$90=$B54)*('P6-2'!$P$2:$AG$2&gt;=AD$7)*('P6-2'!$P$2:$AG$2&lt;=AD$8)*('P6-2'!$P$3:$AG$90))+AC55</f>
        <v>0</v>
      </c>
      <c r="AE55" s="1623" cm="1">
        <f t="array" ref="AE55">SUMPRODUCT(('P6-2'!$E$3:$E$90=$B54)*('P6-2'!$P$2:$AG$2&gt;=AE$7)*('P6-2'!$P$2:$AG$2&lt;=AE$8)*('P6-2'!$P$3:$AG$90))+AD55</f>
        <v>0</v>
      </c>
      <c r="AF55" s="1623" cm="1">
        <f t="array" ref="AF55">SUMPRODUCT(('P6-2'!$E$3:$E$90=$B54)*('P6-2'!$P$2:$AG$2&gt;=AF$7)*('P6-2'!$P$2:$AG$2&lt;=AF$8)*('P6-2'!$P$3:$AG$90))+AE55</f>
        <v>0</v>
      </c>
      <c r="AG55" s="1623" cm="1">
        <f t="array" ref="AG55">SUMPRODUCT(('P6-2'!$E$3:$E$90=$B54)*('P6-2'!$P$2:$AG$2&gt;=AG$7)*('P6-2'!$P$2:$AG$2&lt;=AG$8)*('P6-2'!$P$3:$AG$90))+AF55</f>
        <v>0</v>
      </c>
      <c r="AH55" s="1623" cm="1">
        <f t="array" ref="AH55">SUMPRODUCT(('P6-2'!$E$3:$E$90=$B54)*('P6-2'!$P$2:$AG$2&gt;=AH$7)*('P6-2'!$P$2:$AG$2&lt;=AH$8)*('P6-2'!$P$3:$AG$90))+AG55</f>
        <v>0</v>
      </c>
    </row>
    <row r="56" spans="1:34">
      <c r="A56" s="1443"/>
      <c r="B56" s="1444" t="str">
        <f>PROGRAMACION!C56</f>
        <v>A1190</v>
      </c>
      <c r="C56" s="1595" t="str">
        <f>PROGRAMACION!D56</f>
        <v>Perno de expansión 3/4"x5"</v>
      </c>
      <c r="D56" s="1536">
        <f>PROGRAMACION!E56</f>
        <v>46260</v>
      </c>
      <c r="E56" s="1536">
        <f>PROGRAMACION!F56</f>
        <v>46260</v>
      </c>
      <c r="F56" s="1537">
        <f>PROGRAMACION!G56</f>
        <v>1</v>
      </c>
      <c r="G56" s="1596">
        <f>PROGRAMACION!H56</f>
        <v>12</v>
      </c>
      <c r="H56" s="1596" t="str">
        <f>PROGRAMACION!I56</f>
        <v>UND</v>
      </c>
      <c r="I56" s="1596">
        <f>PROGRAMACION!J56</f>
        <v>1.1200000000000001</v>
      </c>
      <c r="J56" s="1596">
        <f>PROGRAMACION!K56</f>
        <v>13.440000000000001</v>
      </c>
      <c r="K56" s="1450">
        <f>PROGRAMACION!L56</f>
        <v>1.6477436867613612E-3</v>
      </c>
      <c r="L56" s="1596">
        <f>$G56</f>
        <v>12</v>
      </c>
      <c r="M56" s="1596" t="str">
        <f>$H56</f>
        <v>UND</v>
      </c>
      <c r="N56" s="1452">
        <f>$K56</f>
        <v>1.6477436867613612E-3</v>
      </c>
      <c r="O56" s="1457" t="s">
        <v>1862</v>
      </c>
      <c r="P56" s="1457"/>
      <c r="Q56" s="1597">
        <f>PROGRAMACION!O56*$G56</f>
        <v>0</v>
      </c>
      <c r="R56" s="1597">
        <f>PROGRAMACION!P56*$G56</f>
        <v>0</v>
      </c>
      <c r="S56" s="1597">
        <f>PROGRAMACION!Q56*$G56</f>
        <v>0</v>
      </c>
      <c r="T56" s="1597">
        <f>PROGRAMACION!R56*$G56</f>
        <v>0</v>
      </c>
      <c r="U56" s="1597">
        <f>PROGRAMACION!S56*$G56</f>
        <v>0</v>
      </c>
      <c r="V56" s="1597">
        <f>PROGRAMACION!T56*$G56</f>
        <v>0</v>
      </c>
      <c r="W56" s="1597">
        <f>PROGRAMACION!U56*$G56</f>
        <v>0</v>
      </c>
      <c r="X56" s="1597">
        <f>PROGRAMACION!V56*$G56</f>
        <v>0</v>
      </c>
      <c r="Y56" s="1597">
        <f>PROGRAMACION!W56*$G56</f>
        <v>12</v>
      </c>
      <c r="Z56" s="1597">
        <f>PROGRAMACION!X56*$G56</f>
        <v>12</v>
      </c>
      <c r="AA56" s="1597">
        <f>PROGRAMACION!Y56*$G56</f>
        <v>12</v>
      </c>
      <c r="AB56" s="1597">
        <f>PROGRAMACION!Z56*$G56</f>
        <v>12</v>
      </c>
      <c r="AC56" s="1597">
        <f>PROGRAMACION!AA56*$G56</f>
        <v>12</v>
      </c>
      <c r="AD56" s="1597">
        <f>PROGRAMACION!AB56*$G56</f>
        <v>12</v>
      </c>
      <c r="AE56" s="1597">
        <f>PROGRAMACION!AC56*$G56</f>
        <v>12</v>
      </c>
      <c r="AF56" s="1597">
        <f>PROGRAMACION!AD56*$G56</f>
        <v>12</v>
      </c>
      <c r="AG56" s="1597">
        <f>PROGRAMACION!AE56*$G56</f>
        <v>12</v>
      </c>
      <c r="AH56" s="1597">
        <f>PROGRAMACION!AF56*$G56</f>
        <v>12</v>
      </c>
    </row>
    <row r="57" spans="1:34">
      <c r="A57" s="1617"/>
      <c r="B57" s="1618"/>
      <c r="C57" s="1618"/>
      <c r="D57" s="1619"/>
      <c r="E57" s="1619"/>
      <c r="F57" s="1620"/>
      <c r="G57" s="1621"/>
      <c r="H57" s="1621"/>
      <c r="I57" s="1621"/>
      <c r="J57" s="1621"/>
      <c r="K57" s="1622"/>
      <c r="L57" s="1621"/>
      <c r="M57" s="1622"/>
      <c r="N57" s="1622"/>
      <c r="O57" s="1584" t="s">
        <v>1811</v>
      </c>
      <c r="P57" s="1584"/>
      <c r="Q57" s="1623" cm="1">
        <f t="array" ref="Q57">SUMPRODUCT(('P6-2'!$E$3:$E$90=$B56)*('P6-2'!$P$2:$AG$2&gt;=Q$7)*('P6-2'!$P$2:$AG$2&lt;=Q$8)*('P6-2'!$P$3:$AG$90))+P57</f>
        <v>0</v>
      </c>
      <c r="R57" s="1623" cm="1">
        <f t="array" ref="R57">SUMPRODUCT(('P6-2'!$E$3:$E$90=$B56)*('P6-2'!$P$2:$AG$2&gt;=R$7)*('P6-2'!$P$2:$AG$2&lt;=R$8)*('P6-2'!$P$3:$AG$90))+Q57</f>
        <v>0</v>
      </c>
      <c r="S57" s="1623" cm="1">
        <f t="array" ref="S57">SUMPRODUCT(('P6-2'!$E$3:$E$90=$B56)*('P6-2'!$P$2:$AG$2&gt;=S$7)*('P6-2'!$P$2:$AG$2&lt;=S$8)*('P6-2'!$P$3:$AG$90))+R57</f>
        <v>0</v>
      </c>
      <c r="T57" s="1623" cm="1">
        <f t="array" ref="T57">SUMPRODUCT(('P6-2'!$E$3:$E$90=$B56)*('P6-2'!$P$2:$AG$2&gt;=T$7)*('P6-2'!$P$2:$AG$2&lt;=T$8)*('P6-2'!$P$3:$AG$90))+S57</f>
        <v>0</v>
      </c>
      <c r="U57" s="1623" cm="1">
        <f t="array" ref="U57">SUMPRODUCT(('P6-2'!$E$3:$E$90=$B56)*('P6-2'!$P$2:$AG$2&gt;=U$7)*('P6-2'!$P$2:$AG$2&lt;=U$8)*('P6-2'!$P$3:$AG$90))+T57</f>
        <v>0</v>
      </c>
      <c r="V57" s="1623" cm="1">
        <f t="array" ref="V57">SUMPRODUCT(('P6-2'!$E$3:$E$90=$B56)*('P6-2'!$P$2:$AG$2&gt;=V$7)*('P6-2'!$P$2:$AG$2&lt;=V$8)*('P6-2'!$P$3:$AG$90))+U57</f>
        <v>0</v>
      </c>
      <c r="W57" s="1623" cm="1">
        <f t="array" ref="W57">SUMPRODUCT(('P6-2'!$E$3:$E$90=$B56)*('P6-2'!$P$2:$AG$2&gt;=W$7)*('P6-2'!$P$2:$AG$2&lt;=W$8)*('P6-2'!$P$3:$AG$90))+V57</f>
        <v>0</v>
      </c>
      <c r="X57" s="1623" cm="1">
        <f t="array" ref="X57">SUMPRODUCT(('P6-2'!$E$3:$E$90=$B56)*('P6-2'!$P$2:$AG$2&gt;=X$7)*('P6-2'!$P$2:$AG$2&lt;=X$8)*('P6-2'!$P$3:$AG$90))+W57</f>
        <v>0</v>
      </c>
      <c r="Y57" s="1623" cm="1">
        <f t="array" ref="Y57">SUMPRODUCT(('P6-2'!$E$3:$E$90=$B56)*('P6-2'!$P$2:$AG$2&gt;=Y$7)*('P6-2'!$P$2:$AG$2&lt;=Y$8)*('P6-2'!$P$3:$AG$90))+X57</f>
        <v>0</v>
      </c>
      <c r="Z57" s="1623" cm="1">
        <f t="array" ref="Z57">SUMPRODUCT(('P6-2'!$E$3:$E$90=$B56)*('P6-2'!$P$2:$AG$2&gt;=Z$7)*('P6-2'!$P$2:$AG$2&lt;=Z$8)*('P6-2'!$P$3:$AG$90))+Y57</f>
        <v>0</v>
      </c>
      <c r="AA57" s="1623" cm="1">
        <f t="array" ref="AA57">SUMPRODUCT(('P6-2'!$E$3:$E$90=$B56)*('P6-2'!$P$2:$AG$2&gt;=AA$7)*('P6-2'!$P$2:$AG$2&lt;=AA$8)*('P6-2'!$P$3:$AG$90))+Z57</f>
        <v>0</v>
      </c>
      <c r="AB57" s="1623" cm="1">
        <f t="array" ref="AB57">SUMPRODUCT(('P6-2'!$E$3:$E$90=$B56)*('P6-2'!$P$2:$AG$2&gt;=AB$7)*('P6-2'!$P$2:$AG$2&lt;=AB$8)*('P6-2'!$P$3:$AG$90))+AA57</f>
        <v>0</v>
      </c>
      <c r="AC57" s="1623" cm="1">
        <f t="array" ref="AC57">SUMPRODUCT(('P6-2'!$E$3:$E$90=$B56)*('P6-2'!$P$2:$AG$2&gt;=AC$7)*('P6-2'!$P$2:$AG$2&lt;=AC$8)*('P6-2'!$P$3:$AG$90))+AB57</f>
        <v>0</v>
      </c>
      <c r="AD57" s="1623" cm="1">
        <f t="array" ref="AD57">SUMPRODUCT(('P6-2'!$E$3:$E$90=$B56)*('P6-2'!$P$2:$AG$2&gt;=AD$7)*('P6-2'!$P$2:$AG$2&lt;=AD$8)*('P6-2'!$P$3:$AG$90))+AC57</f>
        <v>0</v>
      </c>
      <c r="AE57" s="1623" cm="1">
        <f t="array" ref="AE57">SUMPRODUCT(('P6-2'!$E$3:$E$90=$B56)*('P6-2'!$P$2:$AG$2&gt;=AE$7)*('P6-2'!$P$2:$AG$2&lt;=AE$8)*('P6-2'!$P$3:$AG$90))+AD57</f>
        <v>0</v>
      </c>
      <c r="AF57" s="1623" cm="1">
        <f t="array" ref="AF57">SUMPRODUCT(('P6-2'!$E$3:$E$90=$B56)*('P6-2'!$P$2:$AG$2&gt;=AF$7)*('P6-2'!$P$2:$AG$2&lt;=AF$8)*('P6-2'!$P$3:$AG$90))+AE57</f>
        <v>0</v>
      </c>
      <c r="AG57" s="1623" cm="1">
        <f t="array" ref="AG57">SUMPRODUCT(('P6-2'!$E$3:$E$90=$B56)*('P6-2'!$P$2:$AG$2&gt;=AG$7)*('P6-2'!$P$2:$AG$2&lt;=AG$8)*('P6-2'!$P$3:$AG$90))+AF57</f>
        <v>0</v>
      </c>
      <c r="AH57" s="1623" cm="1">
        <f t="array" ref="AH57">SUMPRODUCT(('P6-2'!$E$3:$E$90=$B56)*('P6-2'!$P$2:$AG$2&gt;=AH$7)*('P6-2'!$P$2:$AG$2&lt;=AH$8)*('P6-2'!$P$3:$AG$90))+AG57</f>
        <v>0</v>
      </c>
    </row>
    <row r="58" spans="1:34" ht="24">
      <c r="A58" s="1443"/>
      <c r="B58" s="1444" t="str">
        <f>PROGRAMACION!C58</f>
        <v>A1200</v>
      </c>
      <c r="C58" s="1595" t="str">
        <f>PROGRAMACION!D58</f>
        <v>Pernos de anclaje embebido ASTM A36 Ø1/2" de 180 mm de los pedestales</v>
      </c>
      <c r="D58" s="1536">
        <f>PROGRAMACION!E58</f>
        <v>46261</v>
      </c>
      <c r="E58" s="1536">
        <f>PROGRAMACION!F58</f>
        <v>46265</v>
      </c>
      <c r="F58" s="1537">
        <f>PROGRAMACION!G58</f>
        <v>3</v>
      </c>
      <c r="G58" s="1596">
        <f>PROGRAMACION!H58</f>
        <v>28</v>
      </c>
      <c r="H58" s="1596" t="str">
        <f>PROGRAMACION!I58</f>
        <v>UND</v>
      </c>
      <c r="I58" s="1596">
        <f>PROGRAMACION!J58</f>
        <v>1.6800000000000002</v>
      </c>
      <c r="J58" s="1596">
        <f>PROGRAMACION!K58</f>
        <v>47.040000000000006</v>
      </c>
      <c r="K58" s="1450">
        <f>PROGRAMACION!L58</f>
        <v>5.7671029036647651E-3</v>
      </c>
      <c r="L58" s="1596">
        <f>$G58</f>
        <v>28</v>
      </c>
      <c r="M58" s="1596" t="str">
        <f>$H58</f>
        <v>UND</v>
      </c>
      <c r="N58" s="1452">
        <f>$K58</f>
        <v>5.7671029036647651E-3</v>
      </c>
      <c r="O58" s="1457" t="s">
        <v>1862</v>
      </c>
      <c r="P58" s="1457"/>
      <c r="Q58" s="1597">
        <f>PROGRAMACION!O58*$G58</f>
        <v>0</v>
      </c>
      <c r="R58" s="1597">
        <f>PROGRAMACION!P58*$G58</f>
        <v>0</v>
      </c>
      <c r="S58" s="1597">
        <f>PROGRAMACION!Q58*$G58</f>
        <v>0</v>
      </c>
      <c r="T58" s="1597">
        <f>PROGRAMACION!R58*$G58</f>
        <v>0</v>
      </c>
      <c r="U58" s="1597">
        <f>PROGRAMACION!S58*$G58</f>
        <v>0</v>
      </c>
      <c r="V58" s="1597">
        <f>PROGRAMACION!T58*$G58</f>
        <v>0</v>
      </c>
      <c r="W58" s="1597">
        <f>PROGRAMACION!U58*$G58</f>
        <v>0</v>
      </c>
      <c r="X58" s="1597">
        <f>PROGRAMACION!V58*$G58</f>
        <v>0</v>
      </c>
      <c r="Y58" s="1597">
        <f>PROGRAMACION!W58*$G58</f>
        <v>5.6000000000000005</v>
      </c>
      <c r="Z58" s="1597">
        <f>PROGRAMACION!X58*$G58</f>
        <v>28</v>
      </c>
      <c r="AA58" s="1597">
        <f>PROGRAMACION!Y58*$G58</f>
        <v>28</v>
      </c>
      <c r="AB58" s="1597">
        <f>PROGRAMACION!Z58*$G58</f>
        <v>28</v>
      </c>
      <c r="AC58" s="1597">
        <f>PROGRAMACION!AA58*$G58</f>
        <v>28</v>
      </c>
      <c r="AD58" s="1597">
        <f>PROGRAMACION!AB58*$G58</f>
        <v>28</v>
      </c>
      <c r="AE58" s="1597">
        <f>PROGRAMACION!AC58*$G58</f>
        <v>28</v>
      </c>
      <c r="AF58" s="1597">
        <f>PROGRAMACION!AD58*$G58</f>
        <v>28</v>
      </c>
      <c r="AG58" s="1597">
        <f>PROGRAMACION!AE58*$G58</f>
        <v>28</v>
      </c>
      <c r="AH58" s="1597">
        <f>PROGRAMACION!AF58*$G58</f>
        <v>28</v>
      </c>
    </row>
    <row r="59" spans="1:34">
      <c r="A59" s="1617"/>
      <c r="B59" s="1618"/>
      <c r="C59" s="1618"/>
      <c r="D59" s="1619"/>
      <c r="E59" s="1619"/>
      <c r="F59" s="1620"/>
      <c r="G59" s="1621"/>
      <c r="H59" s="1621"/>
      <c r="I59" s="1621"/>
      <c r="J59" s="1621"/>
      <c r="K59" s="1622"/>
      <c r="L59" s="1621"/>
      <c r="M59" s="1622"/>
      <c r="N59" s="1622"/>
      <c r="O59" s="1584" t="s">
        <v>1811</v>
      </c>
      <c r="P59" s="1584"/>
      <c r="Q59" s="1623" cm="1">
        <f t="array" ref="Q59">SUMPRODUCT(('P6-2'!$E$3:$E$90=$B58)*('P6-2'!$P$2:$AG$2&gt;=Q$7)*('P6-2'!$P$2:$AG$2&lt;=Q$8)*('P6-2'!$P$3:$AG$90))+P59</f>
        <v>0</v>
      </c>
      <c r="R59" s="1623" cm="1">
        <f t="array" ref="R59">SUMPRODUCT(('P6-2'!$E$3:$E$90=$B58)*('P6-2'!$P$2:$AG$2&gt;=R$7)*('P6-2'!$P$2:$AG$2&lt;=R$8)*('P6-2'!$P$3:$AG$90))+Q59</f>
        <v>0</v>
      </c>
      <c r="S59" s="1623" cm="1">
        <f t="array" ref="S59">SUMPRODUCT(('P6-2'!$E$3:$E$90=$B58)*('P6-2'!$P$2:$AG$2&gt;=S$7)*('P6-2'!$P$2:$AG$2&lt;=S$8)*('P6-2'!$P$3:$AG$90))+R59</f>
        <v>0</v>
      </c>
      <c r="T59" s="1623" cm="1">
        <f t="array" ref="T59">SUMPRODUCT(('P6-2'!$E$3:$E$90=$B58)*('P6-2'!$P$2:$AG$2&gt;=T$7)*('P6-2'!$P$2:$AG$2&lt;=T$8)*('P6-2'!$P$3:$AG$90))+S59</f>
        <v>0</v>
      </c>
      <c r="U59" s="1623" cm="1">
        <f t="array" ref="U59">SUMPRODUCT(('P6-2'!$E$3:$E$90=$B58)*('P6-2'!$P$2:$AG$2&gt;=U$7)*('P6-2'!$P$2:$AG$2&lt;=U$8)*('P6-2'!$P$3:$AG$90))+T59</f>
        <v>0</v>
      </c>
      <c r="V59" s="1623" cm="1">
        <f t="array" ref="V59">SUMPRODUCT(('P6-2'!$E$3:$E$90=$B58)*('P6-2'!$P$2:$AG$2&gt;=V$7)*('P6-2'!$P$2:$AG$2&lt;=V$8)*('P6-2'!$P$3:$AG$90))+U59</f>
        <v>0</v>
      </c>
      <c r="W59" s="1623" cm="1">
        <f t="array" ref="W59">SUMPRODUCT(('P6-2'!$E$3:$E$90=$B58)*('P6-2'!$P$2:$AG$2&gt;=W$7)*('P6-2'!$P$2:$AG$2&lt;=W$8)*('P6-2'!$P$3:$AG$90))+V59</f>
        <v>0</v>
      </c>
      <c r="X59" s="1623" cm="1">
        <f t="array" ref="X59">SUMPRODUCT(('P6-2'!$E$3:$E$90=$B58)*('P6-2'!$P$2:$AG$2&gt;=X$7)*('P6-2'!$P$2:$AG$2&lt;=X$8)*('P6-2'!$P$3:$AG$90))+W59</f>
        <v>0</v>
      </c>
      <c r="Y59" s="1623" cm="1">
        <f t="array" ref="Y59">SUMPRODUCT(('P6-2'!$E$3:$E$90=$B58)*('P6-2'!$P$2:$AG$2&gt;=Y$7)*('P6-2'!$P$2:$AG$2&lt;=Y$8)*('P6-2'!$P$3:$AG$90))+X59</f>
        <v>0</v>
      </c>
      <c r="Z59" s="1623" cm="1">
        <f t="array" ref="Z59">SUMPRODUCT(('P6-2'!$E$3:$E$90=$B58)*('P6-2'!$P$2:$AG$2&gt;=Z$7)*('P6-2'!$P$2:$AG$2&lt;=Z$8)*('P6-2'!$P$3:$AG$90))+Y59</f>
        <v>0</v>
      </c>
      <c r="AA59" s="1623" cm="1">
        <f t="array" ref="AA59">SUMPRODUCT(('P6-2'!$E$3:$E$90=$B58)*('P6-2'!$P$2:$AG$2&gt;=AA$7)*('P6-2'!$P$2:$AG$2&lt;=AA$8)*('P6-2'!$P$3:$AG$90))+Z59</f>
        <v>0</v>
      </c>
      <c r="AB59" s="1623" cm="1">
        <f t="array" ref="AB59">SUMPRODUCT(('P6-2'!$E$3:$E$90=$B58)*('P6-2'!$P$2:$AG$2&gt;=AB$7)*('P6-2'!$P$2:$AG$2&lt;=AB$8)*('P6-2'!$P$3:$AG$90))+AA59</f>
        <v>0</v>
      </c>
      <c r="AC59" s="1623" cm="1">
        <f t="array" ref="AC59">SUMPRODUCT(('P6-2'!$E$3:$E$90=$B58)*('P6-2'!$P$2:$AG$2&gt;=AC$7)*('P6-2'!$P$2:$AG$2&lt;=AC$8)*('P6-2'!$P$3:$AG$90))+AB59</f>
        <v>0</v>
      </c>
      <c r="AD59" s="1623" cm="1">
        <f t="array" ref="AD59">SUMPRODUCT(('P6-2'!$E$3:$E$90=$B58)*('P6-2'!$P$2:$AG$2&gt;=AD$7)*('P6-2'!$P$2:$AG$2&lt;=AD$8)*('P6-2'!$P$3:$AG$90))+AC59</f>
        <v>0</v>
      </c>
      <c r="AE59" s="1623" cm="1">
        <f t="array" ref="AE59">SUMPRODUCT(('P6-2'!$E$3:$E$90=$B58)*('P6-2'!$P$2:$AG$2&gt;=AE$7)*('P6-2'!$P$2:$AG$2&lt;=AE$8)*('P6-2'!$P$3:$AG$90))+AD59</f>
        <v>0</v>
      </c>
      <c r="AF59" s="1623" cm="1">
        <f t="array" ref="AF59">SUMPRODUCT(('P6-2'!$E$3:$E$90=$B58)*('P6-2'!$P$2:$AG$2&gt;=AF$7)*('P6-2'!$P$2:$AG$2&lt;=AF$8)*('P6-2'!$P$3:$AG$90))+AE59</f>
        <v>0</v>
      </c>
      <c r="AG59" s="1623" cm="1">
        <f t="array" ref="AG59">SUMPRODUCT(('P6-2'!$E$3:$E$90=$B58)*('P6-2'!$P$2:$AG$2&gt;=AG$7)*('P6-2'!$P$2:$AG$2&lt;=AG$8)*('P6-2'!$P$3:$AG$90))+AF59</f>
        <v>0</v>
      </c>
      <c r="AH59" s="1623" cm="1">
        <f t="array" ref="AH59">SUMPRODUCT(('P6-2'!$E$3:$E$90=$B58)*('P6-2'!$P$2:$AG$2&gt;=AH$7)*('P6-2'!$P$2:$AG$2&lt;=AH$8)*('P6-2'!$P$3:$AG$90))+AG59</f>
        <v>0</v>
      </c>
    </row>
    <row r="60" spans="1:34">
      <c r="A60" s="1443"/>
      <c r="B60" s="1444" t="str">
        <f>PROGRAMACION!C60</f>
        <v>A1210</v>
      </c>
      <c r="C60" s="1595" t="str">
        <f>PROGRAMACION!D60</f>
        <v>Picado, escarificado y limpieza sobre losa existente</v>
      </c>
      <c r="D60" s="1536">
        <f>PROGRAMACION!E60</f>
        <v>46238</v>
      </c>
      <c r="E60" s="1536">
        <f>PROGRAMACION!F60</f>
        <v>46238</v>
      </c>
      <c r="F60" s="1537">
        <f>PROGRAMACION!G60</f>
        <v>1</v>
      </c>
      <c r="G60" s="1596">
        <f>PROGRAMACION!H60</f>
        <v>0.61499999999999999</v>
      </c>
      <c r="H60" s="1596" t="str">
        <f>PROGRAMACION!I60</f>
        <v>m2</v>
      </c>
      <c r="I60" s="1596">
        <f>PROGRAMACION!J60</f>
        <v>1.1200000000000001</v>
      </c>
      <c r="J60" s="1596">
        <f>PROGRAMACION!K60</f>
        <v>0.68880000000000008</v>
      </c>
      <c r="K60" s="1450">
        <f>PROGRAMACION!L60</f>
        <v>8.4446863946519764E-5</v>
      </c>
      <c r="L60" s="1596">
        <f>$G60</f>
        <v>0.61499999999999999</v>
      </c>
      <c r="M60" s="1596" t="str">
        <f>$H60</f>
        <v>m2</v>
      </c>
      <c r="N60" s="1452">
        <f>$K60</f>
        <v>8.4446863946519764E-5</v>
      </c>
      <c r="O60" s="1457" t="s">
        <v>1862</v>
      </c>
      <c r="P60" s="1457"/>
      <c r="Q60" s="1597">
        <f>PROGRAMACION!O60*$G60</f>
        <v>0</v>
      </c>
      <c r="R60" s="1597">
        <f>PROGRAMACION!P60*$G60</f>
        <v>0</v>
      </c>
      <c r="S60" s="1597">
        <f>PROGRAMACION!Q60*$G60</f>
        <v>0</v>
      </c>
      <c r="T60" s="1597">
        <f>PROGRAMACION!R60*$G60</f>
        <v>0</v>
      </c>
      <c r="U60" s="1597">
        <f>PROGRAMACION!S60*$G60</f>
        <v>0</v>
      </c>
      <c r="V60" s="1597">
        <f>PROGRAMACION!T60*$G60</f>
        <v>0.61499999999999999</v>
      </c>
      <c r="W60" s="1597">
        <f>PROGRAMACION!U60*$G60</f>
        <v>0.61499999999999999</v>
      </c>
      <c r="X60" s="1597">
        <f>PROGRAMACION!V60*$G60</f>
        <v>0.61499999999999999</v>
      </c>
      <c r="Y60" s="1597">
        <f>PROGRAMACION!W60*$G60</f>
        <v>0.61499999999999999</v>
      </c>
      <c r="Z60" s="1597">
        <f>PROGRAMACION!X60*$G60</f>
        <v>0.61499999999999999</v>
      </c>
      <c r="AA60" s="1597">
        <f>PROGRAMACION!Y60*$G60</f>
        <v>0.61499999999999999</v>
      </c>
      <c r="AB60" s="1597">
        <f>PROGRAMACION!Z60*$G60</f>
        <v>0.61499999999999999</v>
      </c>
      <c r="AC60" s="1597">
        <f>PROGRAMACION!AA60*$G60</f>
        <v>0.61499999999999999</v>
      </c>
      <c r="AD60" s="1597">
        <f>PROGRAMACION!AB60*$G60</f>
        <v>0.61499999999999999</v>
      </c>
      <c r="AE60" s="1597">
        <f>PROGRAMACION!AC60*$G60</f>
        <v>0.61499999999999999</v>
      </c>
      <c r="AF60" s="1597">
        <f>PROGRAMACION!AD60*$G60</f>
        <v>0.61499999999999999</v>
      </c>
      <c r="AG60" s="1597">
        <f>PROGRAMACION!AE60*$G60</f>
        <v>0.61499999999999999</v>
      </c>
      <c r="AH60" s="1597">
        <f>PROGRAMACION!AF60*$G60</f>
        <v>0.61499999999999999</v>
      </c>
    </row>
    <row r="61" spans="1:34">
      <c r="A61" s="1617"/>
      <c r="B61" s="1618"/>
      <c r="C61" s="1618"/>
      <c r="D61" s="1619"/>
      <c r="E61" s="1619"/>
      <c r="F61" s="1620"/>
      <c r="G61" s="1621"/>
      <c r="H61" s="1621"/>
      <c r="I61" s="1621"/>
      <c r="J61" s="1621"/>
      <c r="K61" s="1622"/>
      <c r="L61" s="1621"/>
      <c r="M61" s="1622"/>
      <c r="N61" s="1622"/>
      <c r="O61" s="1584" t="s">
        <v>1811</v>
      </c>
      <c r="P61" s="1584"/>
      <c r="Q61" s="1623" cm="1">
        <f t="array" ref="Q61">SUMPRODUCT(('P6-2'!$E$3:$E$90=$B60)*('P6-2'!$P$2:$AG$2&gt;=Q$7)*('P6-2'!$P$2:$AG$2&lt;=Q$8)*('P6-2'!$P$3:$AG$90))+P61</f>
        <v>0</v>
      </c>
      <c r="R61" s="1623" cm="1">
        <f t="array" ref="R61">SUMPRODUCT(('P6-2'!$E$3:$E$90=$B60)*('P6-2'!$P$2:$AG$2&gt;=R$7)*('P6-2'!$P$2:$AG$2&lt;=R$8)*('P6-2'!$P$3:$AG$90))+Q61</f>
        <v>0</v>
      </c>
      <c r="S61" s="1623" cm="1">
        <f t="array" ref="S61">SUMPRODUCT(('P6-2'!$E$3:$E$90=$B60)*('P6-2'!$P$2:$AG$2&gt;=S$7)*('P6-2'!$P$2:$AG$2&lt;=S$8)*('P6-2'!$P$3:$AG$90))+R61</f>
        <v>0</v>
      </c>
      <c r="T61" s="1623" cm="1">
        <f t="array" ref="T61">SUMPRODUCT(('P6-2'!$E$3:$E$90=$B60)*('P6-2'!$P$2:$AG$2&gt;=T$7)*('P6-2'!$P$2:$AG$2&lt;=T$8)*('P6-2'!$P$3:$AG$90))+S61</f>
        <v>0</v>
      </c>
      <c r="U61" s="1623" cm="1">
        <f t="array" ref="U61">SUMPRODUCT(('P6-2'!$E$3:$E$90=$B60)*('P6-2'!$P$2:$AG$2&gt;=U$7)*('P6-2'!$P$2:$AG$2&lt;=U$8)*('P6-2'!$P$3:$AG$90))+T61</f>
        <v>0</v>
      </c>
      <c r="V61" s="1623" cm="1">
        <f t="array" ref="V61">SUMPRODUCT(('P6-2'!$E$3:$E$90=$B60)*('P6-2'!$P$2:$AG$2&gt;=V$7)*('P6-2'!$P$2:$AG$2&lt;=V$8)*('P6-2'!$P$3:$AG$90))+U61</f>
        <v>0</v>
      </c>
      <c r="W61" s="1623" cm="1">
        <f t="array" ref="W61">SUMPRODUCT(('P6-2'!$E$3:$E$90=$B60)*('P6-2'!$P$2:$AG$2&gt;=W$7)*('P6-2'!$P$2:$AG$2&lt;=W$8)*('P6-2'!$P$3:$AG$90))+V61</f>
        <v>0</v>
      </c>
      <c r="X61" s="1623" cm="1">
        <f t="array" ref="X61">SUMPRODUCT(('P6-2'!$E$3:$E$90=$B60)*('P6-2'!$P$2:$AG$2&gt;=X$7)*('P6-2'!$P$2:$AG$2&lt;=X$8)*('P6-2'!$P$3:$AG$90))+W61</f>
        <v>0</v>
      </c>
      <c r="Y61" s="1623" cm="1">
        <f t="array" ref="Y61">SUMPRODUCT(('P6-2'!$E$3:$E$90=$B60)*('P6-2'!$P$2:$AG$2&gt;=Y$7)*('P6-2'!$P$2:$AG$2&lt;=Y$8)*('P6-2'!$P$3:$AG$90))+X61</f>
        <v>0</v>
      </c>
      <c r="Z61" s="1623" cm="1">
        <f t="array" ref="Z61">SUMPRODUCT(('P6-2'!$E$3:$E$90=$B60)*('P6-2'!$P$2:$AG$2&gt;=Z$7)*('P6-2'!$P$2:$AG$2&lt;=Z$8)*('P6-2'!$P$3:$AG$90))+Y61</f>
        <v>0</v>
      </c>
      <c r="AA61" s="1623" cm="1">
        <f t="array" ref="AA61">SUMPRODUCT(('P6-2'!$E$3:$E$90=$B60)*('P6-2'!$P$2:$AG$2&gt;=AA$7)*('P6-2'!$P$2:$AG$2&lt;=AA$8)*('P6-2'!$P$3:$AG$90))+Z61</f>
        <v>0</v>
      </c>
      <c r="AB61" s="1623" cm="1">
        <f t="array" ref="AB61">SUMPRODUCT(('P6-2'!$E$3:$E$90=$B60)*('P6-2'!$P$2:$AG$2&gt;=AB$7)*('P6-2'!$P$2:$AG$2&lt;=AB$8)*('P6-2'!$P$3:$AG$90))+AA61</f>
        <v>0</v>
      </c>
      <c r="AC61" s="1623" cm="1">
        <f t="array" ref="AC61">SUMPRODUCT(('P6-2'!$E$3:$E$90=$B60)*('P6-2'!$P$2:$AG$2&gt;=AC$7)*('P6-2'!$P$2:$AG$2&lt;=AC$8)*('P6-2'!$P$3:$AG$90))+AB61</f>
        <v>0</v>
      </c>
      <c r="AD61" s="1623" cm="1">
        <f t="array" ref="AD61">SUMPRODUCT(('P6-2'!$E$3:$E$90=$B60)*('P6-2'!$P$2:$AG$2&gt;=AD$7)*('P6-2'!$P$2:$AG$2&lt;=AD$8)*('P6-2'!$P$3:$AG$90))+AC61</f>
        <v>0</v>
      </c>
      <c r="AE61" s="1623" cm="1">
        <f t="array" ref="AE61">SUMPRODUCT(('P6-2'!$E$3:$E$90=$B60)*('P6-2'!$P$2:$AG$2&gt;=AE$7)*('P6-2'!$P$2:$AG$2&lt;=AE$8)*('P6-2'!$P$3:$AG$90))+AD61</f>
        <v>0</v>
      </c>
      <c r="AF61" s="1623" cm="1">
        <f t="array" ref="AF61">SUMPRODUCT(('P6-2'!$E$3:$E$90=$B60)*('P6-2'!$P$2:$AG$2&gt;=AF$7)*('P6-2'!$P$2:$AG$2&lt;=AF$8)*('P6-2'!$P$3:$AG$90))+AE61</f>
        <v>0</v>
      </c>
      <c r="AG61" s="1623" cm="1">
        <f t="array" ref="AG61">SUMPRODUCT(('P6-2'!$E$3:$E$90=$B60)*('P6-2'!$P$2:$AG$2&gt;=AG$7)*('P6-2'!$P$2:$AG$2&lt;=AG$8)*('P6-2'!$P$3:$AG$90))+AF61</f>
        <v>0</v>
      </c>
      <c r="AH61" s="1623" cm="1">
        <f t="array" ref="AH61">SUMPRODUCT(('P6-2'!$E$3:$E$90=$B60)*('P6-2'!$P$2:$AG$2&gt;=AH$7)*('P6-2'!$P$2:$AG$2&lt;=AH$8)*('P6-2'!$P$3:$AG$90))+AG61</f>
        <v>0</v>
      </c>
    </row>
    <row r="62" spans="1:34" s="1250" customFormat="1">
      <c r="A62" s="1624"/>
      <c r="B62" s="1585"/>
      <c r="C62" s="1587" t="str">
        <f>PROGRAMACION!D62</f>
        <v>OBRAS MECÁNICAS</v>
      </c>
      <c r="D62" s="1588"/>
      <c r="E62" s="1588"/>
      <c r="F62" s="1589"/>
      <c r="G62" s="1589"/>
      <c r="H62" s="1590"/>
      <c r="I62" s="1625"/>
      <c r="J62" s="1589"/>
      <c r="K62" s="1592"/>
      <c r="L62" s="1589"/>
      <c r="M62" s="1592"/>
      <c r="N62" s="1592"/>
      <c r="O62" s="1626"/>
      <c r="P62" s="1626"/>
      <c r="Q62" s="1627"/>
      <c r="R62" s="1627"/>
      <c r="S62" s="1627"/>
      <c r="T62" s="1627"/>
      <c r="U62" s="1627"/>
      <c r="V62" s="1627"/>
      <c r="W62" s="1627"/>
      <c r="X62" s="1627"/>
      <c r="Y62" s="1627"/>
      <c r="Z62" s="1627"/>
      <c r="AA62" s="1627"/>
      <c r="AB62" s="1627"/>
      <c r="AC62" s="1627"/>
      <c r="AD62" s="1627"/>
      <c r="AE62" s="1627"/>
      <c r="AF62" s="1627"/>
      <c r="AG62" s="1627"/>
      <c r="AH62" s="1627"/>
    </row>
    <row r="63" spans="1:34" s="1250" customFormat="1">
      <c r="A63" s="1624"/>
      <c r="B63" s="1585"/>
      <c r="C63" s="1587" t="str">
        <f>PROGRAMACION!D63</f>
        <v>GENERALES</v>
      </c>
      <c r="D63" s="1588"/>
      <c r="E63" s="1588"/>
      <c r="F63" s="1589"/>
      <c r="G63" s="1589"/>
      <c r="H63" s="1590"/>
      <c r="I63" s="1625"/>
      <c r="J63" s="1589"/>
      <c r="K63" s="1592"/>
      <c r="L63" s="1589"/>
      <c r="M63" s="1592"/>
      <c r="N63" s="1592"/>
      <c r="O63" s="1626"/>
      <c r="P63" s="1626"/>
      <c r="Q63" s="1627"/>
      <c r="R63" s="1627"/>
      <c r="S63" s="1627"/>
      <c r="T63" s="1627"/>
      <c r="U63" s="1627"/>
      <c r="V63" s="1627"/>
      <c r="W63" s="1627"/>
      <c r="X63" s="1627"/>
      <c r="Y63" s="1627"/>
      <c r="Z63" s="1627"/>
      <c r="AA63" s="1627"/>
      <c r="AB63" s="1627"/>
      <c r="AC63" s="1627"/>
      <c r="AD63" s="1627"/>
      <c r="AE63" s="1627"/>
      <c r="AF63" s="1627"/>
      <c r="AG63" s="1627"/>
      <c r="AH63" s="1627"/>
    </row>
    <row r="64" spans="1:34">
      <c r="A64" s="1443"/>
      <c r="B64" s="1444" t="str">
        <f>PROGRAMACION!C64</f>
        <v>A1220</v>
      </c>
      <c r="C64" s="1595" t="str">
        <f>PROGRAMACION!D64</f>
        <v>Etiquetado de tuberías</v>
      </c>
      <c r="D64" s="1536">
        <f>PROGRAMACION!E64</f>
        <v>46301</v>
      </c>
      <c r="E64" s="1536">
        <f>PROGRAMACION!F64</f>
        <v>46315</v>
      </c>
      <c r="F64" s="1537">
        <f>PROGRAMACION!G64</f>
        <v>10</v>
      </c>
      <c r="G64" s="1596">
        <f>PROGRAMACION!H64</f>
        <v>1</v>
      </c>
      <c r="H64" s="1596" t="str">
        <f>PROGRAMACION!I64</f>
        <v>Glb.</v>
      </c>
      <c r="I64" s="1596">
        <f>PROGRAMACION!J64</f>
        <v>168</v>
      </c>
      <c r="J64" s="1596">
        <f>PROGRAMACION!K64</f>
        <v>168</v>
      </c>
      <c r="K64" s="1450">
        <f>PROGRAMACION!L64</f>
        <v>2.0596796084517015E-2</v>
      </c>
      <c r="L64" s="1596">
        <f>$G64</f>
        <v>1</v>
      </c>
      <c r="M64" s="1596" t="str">
        <f>$H64</f>
        <v>Glb.</v>
      </c>
      <c r="N64" s="1452">
        <f>$K64</f>
        <v>2.0596796084517015E-2</v>
      </c>
      <c r="O64" s="1457" t="s">
        <v>1862</v>
      </c>
      <c r="P64" s="1457"/>
      <c r="Q64" s="1597">
        <f>PROGRAMACION!O64*$G64</f>
        <v>0</v>
      </c>
      <c r="R64" s="1597">
        <f>PROGRAMACION!P64*$G64</f>
        <v>0</v>
      </c>
      <c r="S64" s="1597">
        <f>PROGRAMACION!Q64*$G64</f>
        <v>0</v>
      </c>
      <c r="T64" s="1597">
        <f>PROGRAMACION!R64*$G64</f>
        <v>0</v>
      </c>
      <c r="U64" s="1597">
        <f>PROGRAMACION!S64*$G64</f>
        <v>0</v>
      </c>
      <c r="V64" s="1597">
        <f>PROGRAMACION!T64*$G64</f>
        <v>0</v>
      </c>
      <c r="W64" s="1597">
        <f>PROGRAMACION!U64*$G64</f>
        <v>0</v>
      </c>
      <c r="X64" s="1597">
        <f>PROGRAMACION!V64*$G64</f>
        <v>0</v>
      </c>
      <c r="Y64" s="1597">
        <f>PROGRAMACION!W64*$G64</f>
        <v>0</v>
      </c>
      <c r="Z64" s="1597">
        <f>PROGRAMACION!X64*$G64</f>
        <v>0</v>
      </c>
      <c r="AA64" s="1597">
        <f>PROGRAMACION!Y64*$G64</f>
        <v>0</v>
      </c>
      <c r="AB64" s="1597">
        <f>PROGRAMACION!Z64*$G64</f>
        <v>0</v>
      </c>
      <c r="AC64" s="1597">
        <f>PROGRAMACION!AA64*$G64</f>
        <v>0</v>
      </c>
      <c r="AD64" s="1597">
        <f>PROGRAMACION!AB64*$G64</f>
        <v>0</v>
      </c>
      <c r="AE64" s="1597">
        <f>PROGRAMACION!AC64*$G64</f>
        <v>0.2</v>
      </c>
      <c r="AF64" s="1597">
        <f>PROGRAMACION!AD64*$G64</f>
        <v>0.66666666666666674</v>
      </c>
      <c r="AG64" s="1597">
        <f>PROGRAMACION!AE64*$G64</f>
        <v>1</v>
      </c>
      <c r="AH64" s="1597">
        <f>PROGRAMACION!AF64*$G64</f>
        <v>1</v>
      </c>
    </row>
    <row r="65" spans="1:34">
      <c r="A65" s="1617"/>
      <c r="B65" s="1618"/>
      <c r="C65" s="1618"/>
      <c r="D65" s="1619"/>
      <c r="E65" s="1619"/>
      <c r="F65" s="1620"/>
      <c r="G65" s="1621"/>
      <c r="H65" s="1621"/>
      <c r="I65" s="1621"/>
      <c r="J65" s="1621"/>
      <c r="K65" s="1622"/>
      <c r="L65" s="1621"/>
      <c r="M65" s="1622"/>
      <c r="N65" s="1622"/>
      <c r="O65" s="1584" t="s">
        <v>1811</v>
      </c>
      <c r="P65" s="1584"/>
      <c r="Q65" s="1623" cm="1">
        <f t="array" ref="Q65">SUMPRODUCT(('P6-2'!$E$3:$E$90=$B64)*('P6-2'!$P$2:$AG$2&gt;=Q$7)*('P6-2'!$P$2:$AG$2&lt;=Q$8)*('P6-2'!$P$3:$AG$90))+P65</f>
        <v>0</v>
      </c>
      <c r="R65" s="1623" cm="1">
        <f t="array" ref="R65">SUMPRODUCT(('P6-2'!$E$3:$E$90=$B64)*('P6-2'!$P$2:$AG$2&gt;=R$7)*('P6-2'!$P$2:$AG$2&lt;=R$8)*('P6-2'!$P$3:$AG$90))+Q65</f>
        <v>0</v>
      </c>
      <c r="S65" s="1623" cm="1">
        <f t="array" ref="S65">SUMPRODUCT(('P6-2'!$E$3:$E$90=$B64)*('P6-2'!$P$2:$AG$2&gt;=S$7)*('P6-2'!$P$2:$AG$2&lt;=S$8)*('P6-2'!$P$3:$AG$90))+R65</f>
        <v>0</v>
      </c>
      <c r="T65" s="1623" cm="1">
        <f t="array" ref="T65">SUMPRODUCT(('P6-2'!$E$3:$E$90=$B64)*('P6-2'!$P$2:$AG$2&gt;=T$7)*('P6-2'!$P$2:$AG$2&lt;=T$8)*('P6-2'!$P$3:$AG$90))+S65</f>
        <v>0</v>
      </c>
      <c r="U65" s="1623" cm="1">
        <f t="array" ref="U65">SUMPRODUCT(('P6-2'!$E$3:$E$90=$B64)*('P6-2'!$P$2:$AG$2&gt;=U$7)*('P6-2'!$P$2:$AG$2&lt;=U$8)*('P6-2'!$P$3:$AG$90))+T65</f>
        <v>0</v>
      </c>
      <c r="V65" s="1623" cm="1">
        <f t="array" ref="V65">SUMPRODUCT(('P6-2'!$E$3:$E$90=$B64)*('P6-2'!$P$2:$AG$2&gt;=V$7)*('P6-2'!$P$2:$AG$2&lt;=V$8)*('P6-2'!$P$3:$AG$90))+U65</f>
        <v>0</v>
      </c>
      <c r="W65" s="1623" cm="1">
        <f t="array" ref="W65">SUMPRODUCT(('P6-2'!$E$3:$E$90=$B64)*('P6-2'!$P$2:$AG$2&gt;=W$7)*('P6-2'!$P$2:$AG$2&lt;=W$8)*('P6-2'!$P$3:$AG$90))+V65</f>
        <v>0</v>
      </c>
      <c r="X65" s="1623" cm="1">
        <f t="array" ref="X65">SUMPRODUCT(('P6-2'!$E$3:$E$90=$B64)*('P6-2'!$P$2:$AG$2&gt;=X$7)*('P6-2'!$P$2:$AG$2&lt;=X$8)*('P6-2'!$P$3:$AG$90))+W65</f>
        <v>0</v>
      </c>
      <c r="Y65" s="1623" cm="1">
        <f t="array" ref="Y65">SUMPRODUCT(('P6-2'!$E$3:$E$90=$B64)*('P6-2'!$P$2:$AG$2&gt;=Y$7)*('P6-2'!$P$2:$AG$2&lt;=Y$8)*('P6-2'!$P$3:$AG$90))+X65</f>
        <v>0</v>
      </c>
      <c r="Z65" s="1623" cm="1">
        <f t="array" ref="Z65">SUMPRODUCT(('P6-2'!$E$3:$E$90=$B64)*('P6-2'!$P$2:$AG$2&gt;=Z$7)*('P6-2'!$P$2:$AG$2&lt;=Z$8)*('P6-2'!$P$3:$AG$90))+Y65</f>
        <v>0</v>
      </c>
      <c r="AA65" s="1623" cm="1">
        <f t="array" ref="AA65">SUMPRODUCT(('P6-2'!$E$3:$E$90=$B64)*('P6-2'!$P$2:$AG$2&gt;=AA$7)*('P6-2'!$P$2:$AG$2&lt;=AA$8)*('P6-2'!$P$3:$AG$90))+Z65</f>
        <v>0</v>
      </c>
      <c r="AB65" s="1623" cm="1">
        <f t="array" ref="AB65">SUMPRODUCT(('P6-2'!$E$3:$E$90=$B64)*('P6-2'!$P$2:$AG$2&gt;=AB$7)*('P6-2'!$P$2:$AG$2&lt;=AB$8)*('P6-2'!$P$3:$AG$90))+AA65</f>
        <v>0</v>
      </c>
      <c r="AC65" s="1623" cm="1">
        <f t="array" ref="AC65">SUMPRODUCT(('P6-2'!$E$3:$E$90=$B64)*('P6-2'!$P$2:$AG$2&gt;=AC$7)*('P6-2'!$P$2:$AG$2&lt;=AC$8)*('P6-2'!$P$3:$AG$90))+AB65</f>
        <v>0</v>
      </c>
      <c r="AD65" s="1623" cm="1">
        <f t="array" ref="AD65">SUMPRODUCT(('P6-2'!$E$3:$E$90=$B64)*('P6-2'!$P$2:$AG$2&gt;=AD$7)*('P6-2'!$P$2:$AG$2&lt;=AD$8)*('P6-2'!$P$3:$AG$90))+AC65</f>
        <v>0</v>
      </c>
      <c r="AE65" s="1623" cm="1">
        <f t="array" ref="AE65">SUMPRODUCT(('P6-2'!$E$3:$E$90=$B64)*('P6-2'!$P$2:$AG$2&gt;=AE$7)*('P6-2'!$P$2:$AG$2&lt;=AE$8)*('P6-2'!$P$3:$AG$90))+AD65</f>
        <v>0</v>
      </c>
      <c r="AF65" s="1623" cm="1">
        <f t="array" ref="AF65">SUMPRODUCT(('P6-2'!$E$3:$E$90=$B64)*('P6-2'!$P$2:$AG$2&gt;=AF$7)*('P6-2'!$P$2:$AG$2&lt;=AF$8)*('P6-2'!$P$3:$AG$90))+AE65</f>
        <v>0</v>
      </c>
      <c r="AG65" s="1623" cm="1">
        <f t="array" ref="AG65">SUMPRODUCT(('P6-2'!$E$3:$E$90=$B64)*('P6-2'!$P$2:$AG$2&gt;=AG$7)*('P6-2'!$P$2:$AG$2&lt;=AG$8)*('P6-2'!$P$3:$AG$90))+AF65</f>
        <v>0</v>
      </c>
      <c r="AH65" s="1623" cm="1">
        <f t="array" ref="AH65">SUMPRODUCT(('P6-2'!$E$3:$E$90=$B64)*('P6-2'!$P$2:$AG$2&gt;=AH$7)*('P6-2'!$P$2:$AG$2&lt;=AH$8)*('P6-2'!$P$3:$AG$90))+AG65</f>
        <v>0</v>
      </c>
    </row>
    <row r="66" spans="1:34">
      <c r="A66" s="1443"/>
      <c r="B66" s="1444" t="str">
        <f>PROGRAMACION!C66</f>
        <v>A1230</v>
      </c>
      <c r="C66" s="1595" t="str">
        <f>PROGRAMACION!D66</f>
        <v>Limpieza con agua</v>
      </c>
      <c r="D66" s="1536">
        <f>PROGRAMACION!E66</f>
        <v>46308</v>
      </c>
      <c r="E66" s="1536">
        <f>PROGRAMACION!F66</f>
        <v>46308</v>
      </c>
      <c r="F66" s="1537">
        <f>PROGRAMACION!G66</f>
        <v>1</v>
      </c>
      <c r="G66" s="1596">
        <f>PROGRAMACION!H66</f>
        <v>1</v>
      </c>
      <c r="H66" s="1596" t="str">
        <f>PROGRAMACION!I66</f>
        <v>Glb.</v>
      </c>
      <c r="I66" s="1596">
        <f>PROGRAMACION!J66</f>
        <v>33.6</v>
      </c>
      <c r="J66" s="1596">
        <f>PROGRAMACION!K66</f>
        <v>33.6</v>
      </c>
      <c r="K66" s="1450">
        <f>PROGRAMACION!L66</f>
        <v>4.1193592169034027E-3</v>
      </c>
      <c r="L66" s="1596">
        <f>$G66</f>
        <v>1</v>
      </c>
      <c r="M66" s="1596" t="str">
        <f>$H66</f>
        <v>Glb.</v>
      </c>
      <c r="N66" s="1452">
        <f>$K66</f>
        <v>4.1193592169034027E-3</v>
      </c>
      <c r="O66" s="1457" t="s">
        <v>1862</v>
      </c>
      <c r="P66" s="1457"/>
      <c r="Q66" s="1597">
        <f>PROGRAMACION!O66*$G66</f>
        <v>0</v>
      </c>
      <c r="R66" s="1597">
        <f>PROGRAMACION!P66*$G66</f>
        <v>0</v>
      </c>
      <c r="S66" s="1597">
        <f>PROGRAMACION!Q66*$G66</f>
        <v>0</v>
      </c>
      <c r="T66" s="1597">
        <f>PROGRAMACION!R66*$G66</f>
        <v>0</v>
      </c>
      <c r="U66" s="1597">
        <f>PROGRAMACION!S66*$G66</f>
        <v>0</v>
      </c>
      <c r="V66" s="1597">
        <f>PROGRAMACION!T66*$G66</f>
        <v>0</v>
      </c>
      <c r="W66" s="1597">
        <f>PROGRAMACION!U66*$G66</f>
        <v>0</v>
      </c>
      <c r="X66" s="1597">
        <f>PROGRAMACION!V66*$G66</f>
        <v>0</v>
      </c>
      <c r="Y66" s="1597">
        <f>PROGRAMACION!W66*$G66</f>
        <v>0</v>
      </c>
      <c r="Z66" s="1597">
        <f>PROGRAMACION!X66*$G66</f>
        <v>0</v>
      </c>
      <c r="AA66" s="1597">
        <f>PROGRAMACION!Y66*$G66</f>
        <v>0</v>
      </c>
      <c r="AB66" s="1597">
        <f>PROGRAMACION!Z66*$G66</f>
        <v>0</v>
      </c>
      <c r="AC66" s="1597">
        <f>PROGRAMACION!AA66*$G66</f>
        <v>0</v>
      </c>
      <c r="AD66" s="1597">
        <f>PROGRAMACION!AB66*$G66</f>
        <v>0</v>
      </c>
      <c r="AE66" s="1597">
        <f>PROGRAMACION!AC66*$G66</f>
        <v>0</v>
      </c>
      <c r="AF66" s="1597">
        <f>PROGRAMACION!AD66*$G66</f>
        <v>1</v>
      </c>
      <c r="AG66" s="1597">
        <f>PROGRAMACION!AE66*$G66</f>
        <v>1</v>
      </c>
      <c r="AH66" s="1597">
        <f>PROGRAMACION!AF66*$G66</f>
        <v>1</v>
      </c>
    </row>
    <row r="67" spans="1:34">
      <c r="A67" s="1617"/>
      <c r="B67" s="1618"/>
      <c r="C67" s="1618"/>
      <c r="D67" s="1619"/>
      <c r="E67" s="1619"/>
      <c r="F67" s="1620"/>
      <c r="G67" s="1621"/>
      <c r="H67" s="1621"/>
      <c r="I67" s="1621"/>
      <c r="J67" s="1621"/>
      <c r="K67" s="1622"/>
      <c r="L67" s="1621"/>
      <c r="M67" s="1622"/>
      <c r="N67" s="1622"/>
      <c r="O67" s="1584" t="s">
        <v>1811</v>
      </c>
      <c r="P67" s="1584"/>
      <c r="Q67" s="1623" cm="1">
        <f t="array" ref="Q67">SUMPRODUCT(('P6-2'!$E$3:$E$90=$B66)*('P6-2'!$P$2:$AG$2&gt;=Q$7)*('P6-2'!$P$2:$AG$2&lt;=Q$8)*('P6-2'!$P$3:$AG$90))+P67</f>
        <v>0</v>
      </c>
      <c r="R67" s="1623" cm="1">
        <f t="array" ref="R67">SUMPRODUCT(('P6-2'!$E$3:$E$90=$B66)*('P6-2'!$P$2:$AG$2&gt;=R$7)*('P6-2'!$P$2:$AG$2&lt;=R$8)*('P6-2'!$P$3:$AG$90))+Q67</f>
        <v>0</v>
      </c>
      <c r="S67" s="1623" cm="1">
        <f t="array" ref="S67">SUMPRODUCT(('P6-2'!$E$3:$E$90=$B66)*('P6-2'!$P$2:$AG$2&gt;=S$7)*('P6-2'!$P$2:$AG$2&lt;=S$8)*('P6-2'!$P$3:$AG$90))+R67</f>
        <v>0</v>
      </c>
      <c r="T67" s="1623" cm="1">
        <f t="array" ref="T67">SUMPRODUCT(('P6-2'!$E$3:$E$90=$B66)*('P6-2'!$P$2:$AG$2&gt;=T$7)*('P6-2'!$P$2:$AG$2&lt;=T$8)*('P6-2'!$P$3:$AG$90))+S67</f>
        <v>0</v>
      </c>
      <c r="U67" s="1623" cm="1">
        <f t="array" ref="U67">SUMPRODUCT(('P6-2'!$E$3:$E$90=$B66)*('P6-2'!$P$2:$AG$2&gt;=U$7)*('P6-2'!$P$2:$AG$2&lt;=U$8)*('P6-2'!$P$3:$AG$90))+T67</f>
        <v>0</v>
      </c>
      <c r="V67" s="1623" cm="1">
        <f t="array" ref="V67">SUMPRODUCT(('P6-2'!$E$3:$E$90=$B66)*('P6-2'!$P$2:$AG$2&gt;=V$7)*('P6-2'!$P$2:$AG$2&lt;=V$8)*('P6-2'!$P$3:$AG$90))+U67</f>
        <v>0</v>
      </c>
      <c r="W67" s="1623" cm="1">
        <f t="array" ref="W67">SUMPRODUCT(('P6-2'!$E$3:$E$90=$B66)*('P6-2'!$P$2:$AG$2&gt;=W$7)*('P6-2'!$P$2:$AG$2&lt;=W$8)*('P6-2'!$P$3:$AG$90))+V67</f>
        <v>0</v>
      </c>
      <c r="X67" s="1623" cm="1">
        <f t="array" ref="X67">SUMPRODUCT(('P6-2'!$E$3:$E$90=$B66)*('P6-2'!$P$2:$AG$2&gt;=X$7)*('P6-2'!$P$2:$AG$2&lt;=X$8)*('P6-2'!$P$3:$AG$90))+W67</f>
        <v>0</v>
      </c>
      <c r="Y67" s="1623" cm="1">
        <f t="array" ref="Y67">SUMPRODUCT(('P6-2'!$E$3:$E$90=$B66)*('P6-2'!$P$2:$AG$2&gt;=Y$7)*('P6-2'!$P$2:$AG$2&lt;=Y$8)*('P6-2'!$P$3:$AG$90))+X67</f>
        <v>0</v>
      </c>
      <c r="Z67" s="1623" cm="1">
        <f t="array" ref="Z67">SUMPRODUCT(('P6-2'!$E$3:$E$90=$B66)*('P6-2'!$P$2:$AG$2&gt;=Z$7)*('P6-2'!$P$2:$AG$2&lt;=Z$8)*('P6-2'!$P$3:$AG$90))+Y67</f>
        <v>0</v>
      </c>
      <c r="AA67" s="1623" cm="1">
        <f t="array" ref="AA67">SUMPRODUCT(('P6-2'!$E$3:$E$90=$B66)*('P6-2'!$P$2:$AG$2&gt;=AA$7)*('P6-2'!$P$2:$AG$2&lt;=AA$8)*('P6-2'!$P$3:$AG$90))+Z67</f>
        <v>0</v>
      </c>
      <c r="AB67" s="1623" cm="1">
        <f t="array" ref="AB67">SUMPRODUCT(('P6-2'!$E$3:$E$90=$B66)*('P6-2'!$P$2:$AG$2&gt;=AB$7)*('P6-2'!$P$2:$AG$2&lt;=AB$8)*('P6-2'!$P$3:$AG$90))+AA67</f>
        <v>0</v>
      </c>
      <c r="AC67" s="1623" cm="1">
        <f t="array" ref="AC67">SUMPRODUCT(('P6-2'!$E$3:$E$90=$B66)*('P6-2'!$P$2:$AG$2&gt;=AC$7)*('P6-2'!$P$2:$AG$2&lt;=AC$8)*('P6-2'!$P$3:$AG$90))+AB67</f>
        <v>0</v>
      </c>
      <c r="AD67" s="1623" cm="1">
        <f t="array" ref="AD67">SUMPRODUCT(('P6-2'!$E$3:$E$90=$B66)*('P6-2'!$P$2:$AG$2&gt;=AD$7)*('P6-2'!$P$2:$AG$2&lt;=AD$8)*('P6-2'!$P$3:$AG$90))+AC67</f>
        <v>0</v>
      </c>
      <c r="AE67" s="1623" cm="1">
        <f t="array" ref="AE67">SUMPRODUCT(('P6-2'!$E$3:$E$90=$B66)*('P6-2'!$P$2:$AG$2&gt;=AE$7)*('P6-2'!$P$2:$AG$2&lt;=AE$8)*('P6-2'!$P$3:$AG$90))+AD67</f>
        <v>0</v>
      </c>
      <c r="AF67" s="1623" cm="1">
        <f t="array" ref="AF67">SUMPRODUCT(('P6-2'!$E$3:$E$90=$B66)*('P6-2'!$P$2:$AG$2&gt;=AF$7)*('P6-2'!$P$2:$AG$2&lt;=AF$8)*('P6-2'!$P$3:$AG$90))+AE67</f>
        <v>0</v>
      </c>
      <c r="AG67" s="1623" cm="1">
        <f t="array" ref="AG67">SUMPRODUCT(('P6-2'!$E$3:$E$90=$B66)*('P6-2'!$P$2:$AG$2&gt;=AG$7)*('P6-2'!$P$2:$AG$2&lt;=AG$8)*('P6-2'!$P$3:$AG$90))+AF67</f>
        <v>0</v>
      </c>
      <c r="AH67" s="1623" cm="1">
        <f t="array" ref="AH67">SUMPRODUCT(('P6-2'!$E$3:$E$90=$B66)*('P6-2'!$P$2:$AG$2&gt;=AH$7)*('P6-2'!$P$2:$AG$2&lt;=AH$8)*('P6-2'!$P$3:$AG$90))+AG67</f>
        <v>0</v>
      </c>
    </row>
    <row r="68" spans="1:34">
      <c r="A68" s="1443"/>
      <c r="B68" s="1444" t="str">
        <f>PROGRAMACION!C68</f>
        <v>A1240</v>
      </c>
      <c r="C68" s="1595" t="str">
        <f>PROGRAMACION!D68</f>
        <v>Pruebas de tuberías</v>
      </c>
      <c r="D68" s="1536">
        <f>PROGRAMACION!E68</f>
        <v>46309</v>
      </c>
      <c r="E68" s="1536">
        <f>PROGRAMACION!F68</f>
        <v>46315</v>
      </c>
      <c r="F68" s="1537">
        <f>PROGRAMACION!G68</f>
        <v>5</v>
      </c>
      <c r="G68" s="1596">
        <f>PROGRAMACION!H68</f>
        <v>1</v>
      </c>
      <c r="H68" s="1596" t="str">
        <f>PROGRAMACION!I68</f>
        <v>Glb.</v>
      </c>
      <c r="I68" s="1596">
        <f>PROGRAMACION!J68</f>
        <v>67.2</v>
      </c>
      <c r="J68" s="1596">
        <f>PROGRAMACION!K68</f>
        <v>67.2</v>
      </c>
      <c r="K68" s="1450">
        <f>PROGRAMACION!L68</f>
        <v>8.2387184338068055E-3</v>
      </c>
      <c r="L68" s="1596">
        <f>$G68</f>
        <v>1</v>
      </c>
      <c r="M68" s="1596" t="str">
        <f>$H68</f>
        <v>Glb.</v>
      </c>
      <c r="N68" s="1452">
        <f>$K68</f>
        <v>8.2387184338068055E-3</v>
      </c>
      <c r="O68" s="1457" t="s">
        <v>1862</v>
      </c>
      <c r="P68" s="1457"/>
      <c r="Q68" s="1597">
        <f>PROGRAMACION!O68*$G68</f>
        <v>0</v>
      </c>
      <c r="R68" s="1597">
        <f>PROGRAMACION!P68*$G68</f>
        <v>0</v>
      </c>
      <c r="S68" s="1597">
        <f>PROGRAMACION!Q68*$G68</f>
        <v>0</v>
      </c>
      <c r="T68" s="1597">
        <f>PROGRAMACION!R68*$G68</f>
        <v>0</v>
      </c>
      <c r="U68" s="1597">
        <f>PROGRAMACION!S68*$G68</f>
        <v>0</v>
      </c>
      <c r="V68" s="1597">
        <f>PROGRAMACION!T68*$G68</f>
        <v>0</v>
      </c>
      <c r="W68" s="1597">
        <f>PROGRAMACION!U68*$G68</f>
        <v>0</v>
      </c>
      <c r="X68" s="1597">
        <f>PROGRAMACION!V68*$G68</f>
        <v>0</v>
      </c>
      <c r="Y68" s="1597">
        <f>PROGRAMACION!W68*$G68</f>
        <v>0</v>
      </c>
      <c r="Z68" s="1597">
        <f>PROGRAMACION!X68*$G68</f>
        <v>0</v>
      </c>
      <c r="AA68" s="1597">
        <f>PROGRAMACION!Y68*$G68</f>
        <v>0</v>
      </c>
      <c r="AB68" s="1597">
        <f>PROGRAMACION!Z68*$G68</f>
        <v>0</v>
      </c>
      <c r="AC68" s="1597">
        <f>PROGRAMACION!AA68*$G68</f>
        <v>0</v>
      </c>
      <c r="AD68" s="1597">
        <f>PROGRAMACION!AB68*$G68</f>
        <v>0</v>
      </c>
      <c r="AE68" s="1597">
        <f>PROGRAMACION!AC68*$G68</f>
        <v>0</v>
      </c>
      <c r="AF68" s="1597">
        <f>PROGRAMACION!AD68*$G68</f>
        <v>0.2857142857142857</v>
      </c>
      <c r="AG68" s="1597">
        <f>PROGRAMACION!AE68*$G68</f>
        <v>1</v>
      </c>
      <c r="AH68" s="1597">
        <f>PROGRAMACION!AF68*$G68</f>
        <v>1</v>
      </c>
    </row>
    <row r="69" spans="1:34">
      <c r="A69" s="1617"/>
      <c r="B69" s="1618"/>
      <c r="C69" s="1618"/>
      <c r="D69" s="1619"/>
      <c r="E69" s="1619"/>
      <c r="F69" s="1620"/>
      <c r="G69" s="1621"/>
      <c r="H69" s="1621"/>
      <c r="I69" s="1621"/>
      <c r="J69" s="1621"/>
      <c r="K69" s="1622"/>
      <c r="L69" s="1621"/>
      <c r="M69" s="1622"/>
      <c r="N69" s="1622"/>
      <c r="O69" s="1584" t="s">
        <v>1811</v>
      </c>
      <c r="P69" s="1584"/>
      <c r="Q69" s="1623" cm="1">
        <f t="array" ref="Q69">SUMPRODUCT(('P6-2'!$E$3:$E$90=$B68)*('P6-2'!$P$2:$AG$2&gt;=Q$7)*('P6-2'!$P$2:$AG$2&lt;=Q$8)*('P6-2'!$P$3:$AG$90))+P69</f>
        <v>0</v>
      </c>
      <c r="R69" s="1623" cm="1">
        <f t="array" ref="R69">SUMPRODUCT(('P6-2'!$E$3:$E$90=$B68)*('P6-2'!$P$2:$AG$2&gt;=R$7)*('P6-2'!$P$2:$AG$2&lt;=R$8)*('P6-2'!$P$3:$AG$90))+Q69</f>
        <v>0</v>
      </c>
      <c r="S69" s="1623" cm="1">
        <f t="array" ref="S69">SUMPRODUCT(('P6-2'!$E$3:$E$90=$B68)*('P6-2'!$P$2:$AG$2&gt;=S$7)*('P6-2'!$P$2:$AG$2&lt;=S$8)*('P6-2'!$P$3:$AG$90))+R69</f>
        <v>0</v>
      </c>
      <c r="T69" s="1623" cm="1">
        <f t="array" ref="T69">SUMPRODUCT(('P6-2'!$E$3:$E$90=$B68)*('P6-2'!$P$2:$AG$2&gt;=T$7)*('P6-2'!$P$2:$AG$2&lt;=T$8)*('P6-2'!$P$3:$AG$90))+S69</f>
        <v>0</v>
      </c>
      <c r="U69" s="1623" cm="1">
        <f t="array" ref="U69">SUMPRODUCT(('P6-2'!$E$3:$E$90=$B68)*('P6-2'!$P$2:$AG$2&gt;=U$7)*('P6-2'!$P$2:$AG$2&lt;=U$8)*('P6-2'!$P$3:$AG$90))+T69</f>
        <v>0</v>
      </c>
      <c r="V69" s="1623" cm="1">
        <f t="array" ref="V69">SUMPRODUCT(('P6-2'!$E$3:$E$90=$B68)*('P6-2'!$P$2:$AG$2&gt;=V$7)*('P6-2'!$P$2:$AG$2&lt;=V$8)*('P6-2'!$P$3:$AG$90))+U69</f>
        <v>0</v>
      </c>
      <c r="W69" s="1623" cm="1">
        <f t="array" ref="W69">SUMPRODUCT(('P6-2'!$E$3:$E$90=$B68)*('P6-2'!$P$2:$AG$2&gt;=W$7)*('P6-2'!$P$2:$AG$2&lt;=W$8)*('P6-2'!$P$3:$AG$90))+V69</f>
        <v>0</v>
      </c>
      <c r="X69" s="1623" cm="1">
        <f t="array" ref="X69">SUMPRODUCT(('P6-2'!$E$3:$E$90=$B68)*('P6-2'!$P$2:$AG$2&gt;=X$7)*('P6-2'!$P$2:$AG$2&lt;=X$8)*('P6-2'!$P$3:$AG$90))+W69</f>
        <v>0</v>
      </c>
      <c r="Y69" s="1623" cm="1">
        <f t="array" ref="Y69">SUMPRODUCT(('P6-2'!$E$3:$E$90=$B68)*('P6-2'!$P$2:$AG$2&gt;=Y$7)*('P6-2'!$P$2:$AG$2&lt;=Y$8)*('P6-2'!$P$3:$AG$90))+X69</f>
        <v>0</v>
      </c>
      <c r="Z69" s="1623" cm="1">
        <f t="array" ref="Z69">SUMPRODUCT(('P6-2'!$E$3:$E$90=$B68)*('P6-2'!$P$2:$AG$2&gt;=Z$7)*('P6-2'!$P$2:$AG$2&lt;=Z$8)*('P6-2'!$P$3:$AG$90))+Y69</f>
        <v>0</v>
      </c>
      <c r="AA69" s="1623" cm="1">
        <f t="array" ref="AA69">SUMPRODUCT(('P6-2'!$E$3:$E$90=$B68)*('P6-2'!$P$2:$AG$2&gt;=AA$7)*('P6-2'!$P$2:$AG$2&lt;=AA$8)*('P6-2'!$P$3:$AG$90))+Z69</f>
        <v>0</v>
      </c>
      <c r="AB69" s="1623" cm="1">
        <f t="array" ref="AB69">SUMPRODUCT(('P6-2'!$E$3:$E$90=$B68)*('P6-2'!$P$2:$AG$2&gt;=AB$7)*('P6-2'!$P$2:$AG$2&lt;=AB$8)*('P6-2'!$P$3:$AG$90))+AA69</f>
        <v>0</v>
      </c>
      <c r="AC69" s="1623" cm="1">
        <f t="array" ref="AC69">SUMPRODUCT(('P6-2'!$E$3:$E$90=$B68)*('P6-2'!$P$2:$AG$2&gt;=AC$7)*('P6-2'!$P$2:$AG$2&lt;=AC$8)*('P6-2'!$P$3:$AG$90))+AB69</f>
        <v>0</v>
      </c>
      <c r="AD69" s="1623" cm="1">
        <f t="array" ref="AD69">SUMPRODUCT(('P6-2'!$E$3:$E$90=$B68)*('P6-2'!$P$2:$AG$2&gt;=AD$7)*('P6-2'!$P$2:$AG$2&lt;=AD$8)*('P6-2'!$P$3:$AG$90))+AC69</f>
        <v>0</v>
      </c>
      <c r="AE69" s="1623" cm="1">
        <f t="array" ref="AE69">SUMPRODUCT(('P6-2'!$E$3:$E$90=$B68)*('P6-2'!$P$2:$AG$2&gt;=AE$7)*('P6-2'!$P$2:$AG$2&lt;=AE$8)*('P6-2'!$P$3:$AG$90))+AD69</f>
        <v>0</v>
      </c>
      <c r="AF69" s="1623" cm="1">
        <f t="array" ref="AF69">SUMPRODUCT(('P6-2'!$E$3:$E$90=$B68)*('P6-2'!$P$2:$AG$2&gt;=AF$7)*('P6-2'!$P$2:$AG$2&lt;=AF$8)*('P6-2'!$P$3:$AG$90))+AE69</f>
        <v>0</v>
      </c>
      <c r="AG69" s="1623" cm="1">
        <f t="array" ref="AG69">SUMPRODUCT(('P6-2'!$E$3:$E$90=$B68)*('P6-2'!$P$2:$AG$2&gt;=AG$7)*('P6-2'!$P$2:$AG$2&lt;=AG$8)*('P6-2'!$P$3:$AG$90))+AF69</f>
        <v>0</v>
      </c>
      <c r="AH69" s="1623" cm="1">
        <f t="array" ref="AH69">SUMPRODUCT(('P6-2'!$E$3:$E$90=$B68)*('P6-2'!$P$2:$AG$2&gt;=AH$7)*('P6-2'!$P$2:$AG$2&lt;=AH$8)*('P6-2'!$P$3:$AG$90))+AG69</f>
        <v>0</v>
      </c>
    </row>
    <row r="70" spans="1:34" s="1250" customFormat="1">
      <c r="A70" s="1624"/>
      <c r="B70" s="1585"/>
      <c r="C70" s="1587" t="str">
        <f>PROGRAMACION!D70</f>
        <v>Acero de Refuerzo (ASTM A-615 G 60, fy = 420 MPa)</v>
      </c>
      <c r="D70" s="1588"/>
      <c r="E70" s="1588"/>
      <c r="F70" s="1589"/>
      <c r="G70" s="1589"/>
      <c r="H70" s="1590"/>
      <c r="I70" s="1625"/>
      <c r="J70" s="1589"/>
      <c r="K70" s="1592"/>
      <c r="L70" s="1589"/>
      <c r="M70" s="1592"/>
      <c r="N70" s="1592"/>
      <c r="O70" s="1626"/>
      <c r="P70" s="1626"/>
      <c r="Q70" s="1627"/>
      <c r="R70" s="1627"/>
      <c r="S70" s="1627"/>
      <c r="T70" s="1627"/>
      <c r="U70" s="1627"/>
      <c r="V70" s="1627"/>
      <c r="W70" s="1627"/>
      <c r="X70" s="1627"/>
      <c r="Y70" s="1627"/>
      <c r="Z70" s="1627"/>
      <c r="AA70" s="1627"/>
      <c r="AB70" s="1627"/>
      <c r="AC70" s="1627"/>
      <c r="AD70" s="1627"/>
      <c r="AE70" s="1627"/>
      <c r="AF70" s="1627"/>
      <c r="AG70" s="1627"/>
      <c r="AH70" s="1627"/>
    </row>
    <row r="71" spans="1:34">
      <c r="A71" s="1443"/>
      <c r="B71" s="1444" t="str">
        <f>PROGRAMACION!C71</f>
        <v>A1250</v>
      </c>
      <c r="C71" s="1595" t="str">
        <f>PROGRAMACION!D71</f>
        <v>Desmontaje y traslado de bombas existentes</v>
      </c>
      <c r="D71" s="1536">
        <f>PROGRAMACION!E71</f>
        <v>46255</v>
      </c>
      <c r="E71" s="1536">
        <f>PROGRAMACION!F71</f>
        <v>46266</v>
      </c>
      <c r="F71" s="1537">
        <f>PROGRAMACION!G71</f>
        <v>8</v>
      </c>
      <c r="G71" s="1596">
        <f>PROGRAMACION!H71</f>
        <v>4</v>
      </c>
      <c r="H71" s="1596" t="str">
        <f>PROGRAMACION!I71</f>
        <v>UND</v>
      </c>
      <c r="I71" s="1596">
        <f>PROGRAMACION!J71</f>
        <v>49.6</v>
      </c>
      <c r="J71" s="1596">
        <f>PROGRAMACION!K71</f>
        <v>198.4</v>
      </c>
      <c r="K71" s="1450">
        <f>PROGRAMACION!L71</f>
        <v>2.4323835376001045E-2</v>
      </c>
      <c r="L71" s="1596">
        <f>$G71</f>
        <v>4</v>
      </c>
      <c r="M71" s="1596" t="str">
        <f>$H71</f>
        <v>UND</v>
      </c>
      <c r="N71" s="1452">
        <f>$K71</f>
        <v>2.4323835376001045E-2</v>
      </c>
      <c r="O71" s="1457" t="s">
        <v>1862</v>
      </c>
      <c r="P71" s="1457"/>
      <c r="Q71" s="1597">
        <f>PROGRAMACION!O71*$G71</f>
        <v>0</v>
      </c>
      <c r="R71" s="1597">
        <f>PROGRAMACION!P71*$G71</f>
        <v>0</v>
      </c>
      <c r="S71" s="1597">
        <f>PROGRAMACION!Q71*$G71</f>
        <v>0</v>
      </c>
      <c r="T71" s="1597">
        <f>PROGRAMACION!R71*$G71</f>
        <v>0</v>
      </c>
      <c r="U71" s="1597">
        <f>PROGRAMACION!S71*$G71</f>
        <v>0</v>
      </c>
      <c r="V71" s="1597">
        <f>PROGRAMACION!T71*$G71</f>
        <v>0</v>
      </c>
      <c r="W71" s="1597">
        <f>PROGRAMACION!U71*$G71</f>
        <v>0</v>
      </c>
      <c r="X71" s="1597">
        <f>PROGRAMACION!V71*$G71</f>
        <v>0</v>
      </c>
      <c r="Y71" s="1597">
        <f>PROGRAMACION!W71*$G71</f>
        <v>2.3333333333333335</v>
      </c>
      <c r="Z71" s="1597">
        <f>PROGRAMACION!X71*$G71</f>
        <v>4</v>
      </c>
      <c r="AA71" s="1597">
        <f>PROGRAMACION!Y71*$G71</f>
        <v>4</v>
      </c>
      <c r="AB71" s="1597">
        <f>PROGRAMACION!Z71*$G71</f>
        <v>4</v>
      </c>
      <c r="AC71" s="1597">
        <f>PROGRAMACION!AA71*$G71</f>
        <v>4</v>
      </c>
      <c r="AD71" s="1597">
        <f>PROGRAMACION!AB71*$G71</f>
        <v>4</v>
      </c>
      <c r="AE71" s="1597">
        <f>PROGRAMACION!AC71*$G71</f>
        <v>4</v>
      </c>
      <c r="AF71" s="1597">
        <f>PROGRAMACION!AD71*$G71</f>
        <v>4</v>
      </c>
      <c r="AG71" s="1597">
        <f>PROGRAMACION!AE71*$G71</f>
        <v>4</v>
      </c>
      <c r="AH71" s="1597">
        <f>PROGRAMACION!AF71*$G71</f>
        <v>4</v>
      </c>
    </row>
    <row r="72" spans="1:34">
      <c r="A72" s="1617"/>
      <c r="B72" s="1618"/>
      <c r="C72" s="1618"/>
      <c r="D72" s="1619"/>
      <c r="E72" s="1619"/>
      <c r="F72" s="1620"/>
      <c r="G72" s="1621"/>
      <c r="H72" s="1621"/>
      <c r="I72" s="1621"/>
      <c r="J72" s="1621"/>
      <c r="K72" s="1622"/>
      <c r="L72" s="1621"/>
      <c r="M72" s="1622"/>
      <c r="N72" s="1622"/>
      <c r="O72" s="1584" t="s">
        <v>1811</v>
      </c>
      <c r="P72" s="1584"/>
      <c r="Q72" s="1623" cm="1">
        <f t="array" ref="Q72">SUMPRODUCT(('P6-2'!$E$3:$E$90=$B71)*('P6-2'!$P$2:$AG$2&gt;=Q$7)*('P6-2'!$P$2:$AG$2&lt;=Q$8)*('P6-2'!$P$3:$AG$90))+P72</f>
        <v>0</v>
      </c>
      <c r="R72" s="1623" cm="1">
        <f t="array" ref="R72">SUMPRODUCT(('P6-2'!$E$3:$E$90=$B71)*('P6-2'!$P$2:$AG$2&gt;=R$7)*('P6-2'!$P$2:$AG$2&lt;=R$8)*('P6-2'!$P$3:$AG$90))+Q72</f>
        <v>0</v>
      </c>
      <c r="S72" s="1623" cm="1">
        <f t="array" ref="S72">SUMPRODUCT(('P6-2'!$E$3:$E$90=$B71)*('P6-2'!$P$2:$AG$2&gt;=S$7)*('P6-2'!$P$2:$AG$2&lt;=S$8)*('P6-2'!$P$3:$AG$90))+R72</f>
        <v>0</v>
      </c>
      <c r="T72" s="1623" cm="1">
        <f t="array" ref="T72">SUMPRODUCT(('P6-2'!$E$3:$E$90=$B71)*('P6-2'!$P$2:$AG$2&gt;=T$7)*('P6-2'!$P$2:$AG$2&lt;=T$8)*('P6-2'!$P$3:$AG$90))+S72</f>
        <v>0</v>
      </c>
      <c r="U72" s="1623" cm="1">
        <f t="array" ref="U72">SUMPRODUCT(('P6-2'!$E$3:$E$90=$B71)*('P6-2'!$P$2:$AG$2&gt;=U$7)*('P6-2'!$P$2:$AG$2&lt;=U$8)*('P6-2'!$P$3:$AG$90))+T72</f>
        <v>0</v>
      </c>
      <c r="V72" s="1623" cm="1">
        <f t="array" ref="V72">SUMPRODUCT(('P6-2'!$E$3:$E$90=$B71)*('P6-2'!$P$2:$AG$2&gt;=V$7)*('P6-2'!$P$2:$AG$2&lt;=V$8)*('P6-2'!$P$3:$AG$90))+U72</f>
        <v>1</v>
      </c>
      <c r="W72" s="1623" cm="1">
        <f t="array" ref="W72">SUMPRODUCT(('P6-2'!$E$3:$E$90=$B71)*('P6-2'!$P$2:$AG$2&gt;=W$7)*('P6-2'!$P$2:$AG$2&lt;=W$8)*('P6-2'!$P$3:$AG$90))+V72</f>
        <v>3</v>
      </c>
      <c r="X72" s="1623" cm="1">
        <f t="array" ref="X72">SUMPRODUCT(('P6-2'!$E$3:$E$90=$B71)*('P6-2'!$P$2:$AG$2&gt;=X$7)*('P6-2'!$P$2:$AG$2&lt;=X$8)*('P6-2'!$P$3:$AG$90))+W72</f>
        <v>3</v>
      </c>
      <c r="Y72" s="1623" cm="1">
        <f t="array" ref="Y72">SUMPRODUCT(('P6-2'!$E$3:$E$90=$B71)*('P6-2'!$P$2:$AG$2&gt;=Y$7)*('P6-2'!$P$2:$AG$2&lt;=Y$8)*('P6-2'!$P$3:$AG$90))+X72</f>
        <v>3</v>
      </c>
      <c r="Z72" s="1623" cm="1">
        <f t="array" ref="Z72">SUMPRODUCT(('P6-2'!$E$3:$E$90=$B71)*('P6-2'!$P$2:$AG$2&gt;=Z$7)*('P6-2'!$P$2:$AG$2&lt;=Z$8)*('P6-2'!$P$3:$AG$90))+Y72</f>
        <v>3</v>
      </c>
      <c r="AA72" s="1623" cm="1">
        <f t="array" ref="AA72">SUMPRODUCT(('P6-2'!$E$3:$E$90=$B71)*('P6-2'!$P$2:$AG$2&gt;=AA$7)*('P6-2'!$P$2:$AG$2&lt;=AA$8)*('P6-2'!$P$3:$AG$90))+Z72</f>
        <v>3</v>
      </c>
      <c r="AB72" s="1623" cm="1">
        <f t="array" ref="AB72">SUMPRODUCT(('P6-2'!$E$3:$E$90=$B71)*('P6-2'!$P$2:$AG$2&gt;=AB$7)*('P6-2'!$P$2:$AG$2&lt;=AB$8)*('P6-2'!$P$3:$AG$90))+AA72</f>
        <v>3</v>
      </c>
      <c r="AC72" s="1623" cm="1">
        <f t="array" ref="AC72">SUMPRODUCT(('P6-2'!$E$3:$E$90=$B71)*('P6-2'!$P$2:$AG$2&gt;=AC$7)*('P6-2'!$P$2:$AG$2&lt;=AC$8)*('P6-2'!$P$3:$AG$90))+AB72</f>
        <v>3</v>
      </c>
      <c r="AD72" s="1623" cm="1">
        <f t="array" ref="AD72">SUMPRODUCT(('P6-2'!$E$3:$E$90=$B71)*('P6-2'!$P$2:$AG$2&gt;=AD$7)*('P6-2'!$P$2:$AG$2&lt;=AD$8)*('P6-2'!$P$3:$AG$90))+AC72</f>
        <v>3</v>
      </c>
      <c r="AE72" s="1623" cm="1">
        <f t="array" ref="AE72">SUMPRODUCT(('P6-2'!$E$3:$E$90=$B71)*('P6-2'!$P$2:$AG$2&gt;=AE$7)*('P6-2'!$P$2:$AG$2&lt;=AE$8)*('P6-2'!$P$3:$AG$90))+AD72</f>
        <v>3</v>
      </c>
      <c r="AF72" s="1623" cm="1">
        <f t="array" ref="AF72">SUMPRODUCT(('P6-2'!$E$3:$E$90=$B71)*('P6-2'!$P$2:$AG$2&gt;=AF$7)*('P6-2'!$P$2:$AG$2&lt;=AF$8)*('P6-2'!$P$3:$AG$90))+AE72</f>
        <v>3</v>
      </c>
      <c r="AG72" s="1623" cm="1">
        <f t="array" ref="AG72">SUMPRODUCT(('P6-2'!$E$3:$E$90=$B71)*('P6-2'!$P$2:$AG$2&gt;=AG$7)*('P6-2'!$P$2:$AG$2&lt;=AG$8)*('P6-2'!$P$3:$AG$90))+AF72</f>
        <v>3</v>
      </c>
      <c r="AH72" s="1623" cm="1">
        <f t="array" ref="AH72">SUMPRODUCT(('P6-2'!$E$3:$E$90=$B71)*('P6-2'!$P$2:$AG$2&gt;=AH$7)*('P6-2'!$P$2:$AG$2&lt;=AH$8)*('P6-2'!$P$3:$AG$90))+AG72</f>
        <v>3</v>
      </c>
    </row>
    <row r="73" spans="1:34" s="1250" customFormat="1">
      <c r="A73" s="1624"/>
      <c r="B73" s="1585"/>
      <c r="C73" s="1587" t="str">
        <f>PROGRAMACION!D73</f>
        <v>DESMONTAJE DE TUBERÍAS Y ACCESORIOS EXISTENTES</v>
      </c>
      <c r="D73" s="1588"/>
      <c r="E73" s="1588"/>
      <c r="F73" s="1589"/>
      <c r="G73" s="1589"/>
      <c r="H73" s="1590"/>
      <c r="I73" s="1625"/>
      <c r="J73" s="1589"/>
      <c r="K73" s="1592"/>
      <c r="L73" s="1589"/>
      <c r="M73" s="1592"/>
      <c r="N73" s="1592"/>
      <c r="O73" s="1626"/>
      <c r="P73" s="1626"/>
      <c r="Q73" s="1627"/>
      <c r="R73" s="1627"/>
      <c r="S73" s="1627"/>
      <c r="T73" s="1627"/>
      <c r="U73" s="1627"/>
      <c r="V73" s="1627"/>
      <c r="W73" s="1627"/>
      <c r="X73" s="1627"/>
      <c r="Y73" s="1627"/>
      <c r="Z73" s="1627"/>
      <c r="AA73" s="1627"/>
      <c r="AB73" s="1627"/>
      <c r="AC73" s="1627"/>
      <c r="AD73" s="1627"/>
      <c r="AE73" s="1627"/>
      <c r="AF73" s="1627"/>
      <c r="AG73" s="1627"/>
      <c r="AH73" s="1627"/>
    </row>
    <row r="74" spans="1:34">
      <c r="A74" s="1443"/>
      <c r="B74" s="1444" t="str">
        <f>PROGRAMACION!C74</f>
        <v>A1260</v>
      </c>
      <c r="C74" s="1595" t="str">
        <f>PROGRAMACION!D74</f>
        <v>Desmontaje y traslado de tuberías y accesorios existentes</v>
      </c>
      <c r="D74" s="1536">
        <f>PROGRAMACION!E74</f>
        <v>46238</v>
      </c>
      <c r="E74" s="1536">
        <f>PROGRAMACION!F74</f>
        <v>46247</v>
      </c>
      <c r="F74" s="1537">
        <f>PROGRAMACION!G74</f>
        <v>7</v>
      </c>
      <c r="G74" s="1596">
        <f>PROGRAMACION!H74</f>
        <v>1</v>
      </c>
      <c r="H74" s="1596" t="str">
        <f>PROGRAMACION!I74</f>
        <v>Glb.</v>
      </c>
      <c r="I74" s="1596">
        <f>PROGRAMACION!J74</f>
        <v>112</v>
      </c>
      <c r="J74" s="1596">
        <f>PROGRAMACION!K74</f>
        <v>112</v>
      </c>
      <c r="K74" s="1450">
        <f>PROGRAMACION!L74</f>
        <v>1.3731197389678009E-2</v>
      </c>
      <c r="L74" s="1596">
        <f>$G74</f>
        <v>1</v>
      </c>
      <c r="M74" s="1596" t="str">
        <f>$H74</f>
        <v>Glb.</v>
      </c>
      <c r="N74" s="1452">
        <f>$K74</f>
        <v>1.3731197389678009E-2</v>
      </c>
      <c r="O74" s="1457" t="s">
        <v>1862</v>
      </c>
      <c r="P74" s="1457"/>
      <c r="Q74" s="1597">
        <f>PROGRAMACION!O74*$G74</f>
        <v>0</v>
      </c>
      <c r="R74" s="1597">
        <f>PROGRAMACION!P74*$G74</f>
        <v>0</v>
      </c>
      <c r="S74" s="1597">
        <f>PROGRAMACION!Q74*$G74</f>
        <v>0</v>
      </c>
      <c r="T74" s="1597">
        <f>PROGRAMACION!R74*$G74</f>
        <v>0</v>
      </c>
      <c r="U74" s="1597">
        <f>PROGRAMACION!S74*$G74</f>
        <v>0</v>
      </c>
      <c r="V74" s="1597">
        <f>PROGRAMACION!T74*$G74</f>
        <v>0.3</v>
      </c>
      <c r="W74" s="1597">
        <f>PROGRAMACION!U74*$G74</f>
        <v>1</v>
      </c>
      <c r="X74" s="1597">
        <f>PROGRAMACION!V74*$G74</f>
        <v>1</v>
      </c>
      <c r="Y74" s="1597">
        <f>PROGRAMACION!W74*$G74</f>
        <v>1</v>
      </c>
      <c r="Z74" s="1597">
        <f>PROGRAMACION!X74*$G74</f>
        <v>1</v>
      </c>
      <c r="AA74" s="1597">
        <f>PROGRAMACION!Y74*$G74</f>
        <v>1</v>
      </c>
      <c r="AB74" s="1597">
        <f>PROGRAMACION!Z74*$G74</f>
        <v>1</v>
      </c>
      <c r="AC74" s="1597">
        <f>PROGRAMACION!AA74*$G74</f>
        <v>1</v>
      </c>
      <c r="AD74" s="1597">
        <f>PROGRAMACION!AB74*$G74</f>
        <v>1</v>
      </c>
      <c r="AE74" s="1597">
        <f>PROGRAMACION!AC74*$G74</f>
        <v>1</v>
      </c>
      <c r="AF74" s="1597">
        <f>PROGRAMACION!AD74*$G74</f>
        <v>1</v>
      </c>
      <c r="AG74" s="1597">
        <f>PROGRAMACION!AE74*$G74</f>
        <v>1</v>
      </c>
      <c r="AH74" s="1597">
        <f>PROGRAMACION!AF74*$G74</f>
        <v>1</v>
      </c>
    </row>
    <row r="75" spans="1:34">
      <c r="A75" s="1617"/>
      <c r="B75" s="1618"/>
      <c r="C75" s="1618"/>
      <c r="D75" s="1619"/>
      <c r="E75" s="1619"/>
      <c r="F75" s="1620"/>
      <c r="G75" s="1621"/>
      <c r="H75" s="1621"/>
      <c r="I75" s="1621"/>
      <c r="J75" s="1621"/>
      <c r="K75" s="1622"/>
      <c r="L75" s="1621"/>
      <c r="M75" s="1622"/>
      <c r="N75" s="1622"/>
      <c r="O75" s="1584" t="s">
        <v>1811</v>
      </c>
      <c r="P75" s="1584"/>
      <c r="Q75" s="1623" cm="1">
        <f t="array" ref="Q75">SUMPRODUCT(('P6-2'!$E$3:$E$90=$B74)*('P6-2'!$P$2:$AG$2&gt;=Q$7)*('P6-2'!$P$2:$AG$2&lt;=Q$8)*('P6-2'!$P$3:$AG$90))+P75</f>
        <v>0</v>
      </c>
      <c r="R75" s="1623" cm="1">
        <f t="array" ref="R75">SUMPRODUCT(('P6-2'!$E$3:$E$90=$B74)*('P6-2'!$P$2:$AG$2&gt;=R$7)*('P6-2'!$P$2:$AG$2&lt;=R$8)*('P6-2'!$P$3:$AG$90))+Q75</f>
        <v>0</v>
      </c>
      <c r="S75" s="1623" cm="1">
        <f t="array" ref="S75">SUMPRODUCT(('P6-2'!$E$3:$E$90=$B74)*('P6-2'!$P$2:$AG$2&gt;=S$7)*('P6-2'!$P$2:$AG$2&lt;=S$8)*('P6-2'!$P$3:$AG$90))+R75</f>
        <v>0</v>
      </c>
      <c r="T75" s="1623" cm="1">
        <f t="array" ref="T75">SUMPRODUCT(('P6-2'!$E$3:$E$90=$B74)*('P6-2'!$P$2:$AG$2&gt;=T$7)*('P6-2'!$P$2:$AG$2&lt;=T$8)*('P6-2'!$P$3:$AG$90))+S75</f>
        <v>0</v>
      </c>
      <c r="U75" s="1623" cm="1">
        <f t="array" ref="U75">SUMPRODUCT(('P6-2'!$E$3:$E$90=$B74)*('P6-2'!$P$2:$AG$2&gt;=U$7)*('P6-2'!$P$2:$AG$2&lt;=U$8)*('P6-2'!$P$3:$AG$90))+T75</f>
        <v>0</v>
      </c>
      <c r="V75" s="1623" cm="1">
        <f t="array" ref="V75">SUMPRODUCT(('P6-2'!$E$3:$E$90=$B74)*('P6-2'!$P$2:$AG$2&gt;=V$7)*('P6-2'!$P$2:$AG$2&lt;=V$8)*('P6-2'!$P$3:$AG$90))+U75</f>
        <v>0.05</v>
      </c>
      <c r="W75" s="1623" cm="1">
        <f t="array" ref="W75">SUMPRODUCT(('P6-2'!$E$3:$E$90=$B74)*('P6-2'!$P$2:$AG$2&gt;=W$7)*('P6-2'!$P$2:$AG$2&lt;=W$8)*('P6-2'!$P$3:$AG$90))+V75</f>
        <v>0.2</v>
      </c>
      <c r="X75" s="1623" cm="1">
        <f t="array" ref="X75">SUMPRODUCT(('P6-2'!$E$3:$E$90=$B74)*('P6-2'!$P$2:$AG$2&gt;=X$7)*('P6-2'!$P$2:$AG$2&lt;=X$8)*('P6-2'!$P$3:$AG$90))+W75</f>
        <v>0.2</v>
      </c>
      <c r="Y75" s="1623" cm="1">
        <f t="array" ref="Y75">SUMPRODUCT(('P6-2'!$E$3:$E$90=$B74)*('P6-2'!$P$2:$AG$2&gt;=Y$7)*('P6-2'!$P$2:$AG$2&lt;=Y$8)*('P6-2'!$P$3:$AG$90))+X75</f>
        <v>0.2</v>
      </c>
      <c r="Z75" s="1623" cm="1">
        <f t="array" ref="Z75">SUMPRODUCT(('P6-2'!$E$3:$E$90=$B74)*('P6-2'!$P$2:$AG$2&gt;=Z$7)*('P6-2'!$P$2:$AG$2&lt;=Z$8)*('P6-2'!$P$3:$AG$90))+Y75</f>
        <v>0.2</v>
      </c>
      <c r="AA75" s="1623" cm="1">
        <f t="array" ref="AA75">SUMPRODUCT(('P6-2'!$E$3:$E$90=$B74)*('P6-2'!$P$2:$AG$2&gt;=AA$7)*('P6-2'!$P$2:$AG$2&lt;=AA$8)*('P6-2'!$P$3:$AG$90))+Z75</f>
        <v>0.2</v>
      </c>
      <c r="AB75" s="1623" cm="1">
        <f t="array" ref="AB75">SUMPRODUCT(('P6-2'!$E$3:$E$90=$B74)*('P6-2'!$P$2:$AG$2&gt;=AB$7)*('P6-2'!$P$2:$AG$2&lt;=AB$8)*('P6-2'!$P$3:$AG$90))+AA75</f>
        <v>0.2</v>
      </c>
      <c r="AC75" s="1623" cm="1">
        <f t="array" ref="AC75">SUMPRODUCT(('P6-2'!$E$3:$E$90=$B74)*('P6-2'!$P$2:$AG$2&gt;=AC$7)*('P6-2'!$P$2:$AG$2&lt;=AC$8)*('P6-2'!$P$3:$AG$90))+AB75</f>
        <v>0.2</v>
      </c>
      <c r="AD75" s="1623" cm="1">
        <f t="array" ref="AD75">SUMPRODUCT(('P6-2'!$E$3:$E$90=$B74)*('P6-2'!$P$2:$AG$2&gt;=AD$7)*('P6-2'!$P$2:$AG$2&lt;=AD$8)*('P6-2'!$P$3:$AG$90))+AC75</f>
        <v>0.2</v>
      </c>
      <c r="AE75" s="1623" cm="1">
        <f t="array" ref="AE75">SUMPRODUCT(('P6-2'!$E$3:$E$90=$B74)*('P6-2'!$P$2:$AG$2&gt;=AE$7)*('P6-2'!$P$2:$AG$2&lt;=AE$8)*('P6-2'!$P$3:$AG$90))+AD75</f>
        <v>0.2</v>
      </c>
      <c r="AF75" s="1623" cm="1">
        <f t="array" ref="AF75">SUMPRODUCT(('P6-2'!$E$3:$E$90=$B74)*('P6-2'!$P$2:$AG$2&gt;=AF$7)*('P6-2'!$P$2:$AG$2&lt;=AF$8)*('P6-2'!$P$3:$AG$90))+AE75</f>
        <v>0.2</v>
      </c>
      <c r="AG75" s="1623" cm="1">
        <f t="array" ref="AG75">SUMPRODUCT(('P6-2'!$E$3:$E$90=$B74)*('P6-2'!$P$2:$AG$2&gt;=AG$7)*('P6-2'!$P$2:$AG$2&lt;=AG$8)*('P6-2'!$P$3:$AG$90))+AF75</f>
        <v>0.2</v>
      </c>
      <c r="AH75" s="1623" cm="1">
        <f t="array" ref="AH75">SUMPRODUCT(('P6-2'!$E$3:$E$90=$B74)*('P6-2'!$P$2:$AG$2&gt;=AH$7)*('P6-2'!$P$2:$AG$2&lt;=AH$8)*('P6-2'!$P$3:$AG$90))+AG75</f>
        <v>0.2</v>
      </c>
    </row>
    <row r="76" spans="1:34" s="1250" customFormat="1" ht="24.75">
      <c r="A76" s="1624"/>
      <c r="B76" s="1585"/>
      <c r="C76" s="1587" t="str">
        <f>PROGRAMACION!D76</f>
        <v>MONTAJE E INSTALACIÓN DE BOMBAS DE DOSIFICACIÓN DE FLOCULANTE</v>
      </c>
      <c r="D76" s="1588"/>
      <c r="E76" s="1588"/>
      <c r="F76" s="1589"/>
      <c r="G76" s="1589"/>
      <c r="H76" s="1590"/>
      <c r="I76" s="1625"/>
      <c r="J76" s="1589"/>
      <c r="K76" s="1592"/>
      <c r="L76" s="1589"/>
      <c r="M76" s="1592"/>
      <c r="N76" s="1592"/>
      <c r="O76" s="1626"/>
      <c r="P76" s="1626"/>
      <c r="Q76" s="1627"/>
      <c r="R76" s="1627"/>
      <c r="S76" s="1627"/>
      <c r="T76" s="1627"/>
      <c r="U76" s="1627"/>
      <c r="V76" s="1627"/>
      <c r="W76" s="1627"/>
      <c r="X76" s="1627"/>
      <c r="Y76" s="1627"/>
      <c r="Z76" s="1627"/>
      <c r="AA76" s="1627"/>
      <c r="AB76" s="1627"/>
      <c r="AC76" s="1627"/>
      <c r="AD76" s="1627"/>
      <c r="AE76" s="1627"/>
      <c r="AF76" s="1627"/>
      <c r="AG76" s="1627"/>
      <c r="AH76" s="1627"/>
    </row>
    <row r="77" spans="1:34">
      <c r="A77" s="1443"/>
      <c r="B77" s="1444" t="str">
        <f>PROGRAMACION!C77</f>
        <v>A1270</v>
      </c>
      <c r="C77" s="1595" t="str">
        <f>PROGRAMACION!D77</f>
        <v>Montaje e instalación de bomba 1760-PU-33101 - Suministro MY</v>
      </c>
      <c r="D77" s="1536">
        <f>PROGRAMACION!E77</f>
        <v>46267</v>
      </c>
      <c r="E77" s="1536">
        <f>PROGRAMACION!F77</f>
        <v>46267</v>
      </c>
      <c r="F77" s="1537">
        <f>PROGRAMACION!G77</f>
        <v>1</v>
      </c>
      <c r="G77" s="1596">
        <f>PROGRAMACION!H77</f>
        <v>1</v>
      </c>
      <c r="H77" s="1596" t="str">
        <f>PROGRAMACION!I77</f>
        <v>UND</v>
      </c>
      <c r="I77" s="1596">
        <f>PROGRAMACION!J77</f>
        <v>32.799999999999997</v>
      </c>
      <c r="J77" s="1596">
        <f>PROGRAMACION!K77</f>
        <v>32.799999999999997</v>
      </c>
      <c r="K77" s="1450">
        <f>PROGRAMACION!L77</f>
        <v>4.0212792355485598E-3</v>
      </c>
      <c r="L77" s="1596">
        <f>$G77</f>
        <v>1</v>
      </c>
      <c r="M77" s="1596" t="str">
        <f>$H77</f>
        <v>UND</v>
      </c>
      <c r="N77" s="1452">
        <f>$K77</f>
        <v>4.0212792355485598E-3</v>
      </c>
      <c r="O77" s="1457" t="s">
        <v>1862</v>
      </c>
      <c r="P77" s="1457"/>
      <c r="Q77" s="1597">
        <f>PROGRAMACION!O77*$G77</f>
        <v>0</v>
      </c>
      <c r="R77" s="1597">
        <f>PROGRAMACION!P77*$G77</f>
        <v>0</v>
      </c>
      <c r="S77" s="1597">
        <f>PROGRAMACION!Q77*$G77</f>
        <v>0</v>
      </c>
      <c r="T77" s="1597">
        <f>PROGRAMACION!R77*$G77</f>
        <v>0</v>
      </c>
      <c r="U77" s="1597">
        <f>PROGRAMACION!S77*$G77</f>
        <v>0</v>
      </c>
      <c r="V77" s="1597">
        <f>PROGRAMACION!T77*$G77</f>
        <v>0</v>
      </c>
      <c r="W77" s="1597">
        <f>PROGRAMACION!U77*$G77</f>
        <v>0</v>
      </c>
      <c r="X77" s="1597">
        <f>PROGRAMACION!V77*$G77</f>
        <v>0</v>
      </c>
      <c r="Y77" s="1597">
        <f>PROGRAMACION!W77*$G77</f>
        <v>0</v>
      </c>
      <c r="Z77" s="1597">
        <f>PROGRAMACION!X77*$G77</f>
        <v>1</v>
      </c>
      <c r="AA77" s="1597">
        <f>PROGRAMACION!Y77*$G77</f>
        <v>1</v>
      </c>
      <c r="AB77" s="1597">
        <f>PROGRAMACION!Z77*$G77</f>
        <v>1</v>
      </c>
      <c r="AC77" s="1597">
        <f>PROGRAMACION!AA77*$G77</f>
        <v>1</v>
      </c>
      <c r="AD77" s="1597">
        <f>PROGRAMACION!AB77*$G77</f>
        <v>1</v>
      </c>
      <c r="AE77" s="1597">
        <f>PROGRAMACION!AC77*$G77</f>
        <v>1</v>
      </c>
      <c r="AF77" s="1597">
        <f>PROGRAMACION!AD77*$G77</f>
        <v>1</v>
      </c>
      <c r="AG77" s="1597">
        <f>PROGRAMACION!AE77*$G77</f>
        <v>1</v>
      </c>
      <c r="AH77" s="1597">
        <f>PROGRAMACION!AF77*$G77</f>
        <v>1</v>
      </c>
    </row>
    <row r="78" spans="1:34">
      <c r="A78" s="1617"/>
      <c r="B78" s="1618"/>
      <c r="C78" s="1618"/>
      <c r="D78" s="1619"/>
      <c r="E78" s="1619"/>
      <c r="F78" s="1620"/>
      <c r="G78" s="1621"/>
      <c r="H78" s="1621"/>
      <c r="I78" s="1621"/>
      <c r="J78" s="1621"/>
      <c r="K78" s="1622"/>
      <c r="L78" s="1621"/>
      <c r="M78" s="1622"/>
      <c r="N78" s="1622"/>
      <c r="O78" s="1584" t="s">
        <v>1811</v>
      </c>
      <c r="P78" s="1584"/>
      <c r="Q78" s="1623" cm="1">
        <f t="array" ref="Q78">SUMPRODUCT(('P6-2'!$E$3:$E$90=$B77)*('P6-2'!$P$2:$AG$2&gt;=Q$7)*('P6-2'!$P$2:$AG$2&lt;=Q$8)*('P6-2'!$P$3:$AG$90))+P78</f>
        <v>0</v>
      </c>
      <c r="R78" s="1623" cm="1">
        <f t="array" ref="R78">SUMPRODUCT(('P6-2'!$E$3:$E$90=$B77)*('P6-2'!$P$2:$AG$2&gt;=R$7)*('P6-2'!$P$2:$AG$2&lt;=R$8)*('P6-2'!$P$3:$AG$90))+Q78</f>
        <v>0</v>
      </c>
      <c r="S78" s="1623" cm="1">
        <f t="array" ref="S78">SUMPRODUCT(('P6-2'!$E$3:$E$90=$B77)*('P6-2'!$P$2:$AG$2&gt;=S$7)*('P6-2'!$P$2:$AG$2&lt;=S$8)*('P6-2'!$P$3:$AG$90))+R78</f>
        <v>0</v>
      </c>
      <c r="T78" s="1623" cm="1">
        <f t="array" ref="T78">SUMPRODUCT(('P6-2'!$E$3:$E$90=$B77)*('P6-2'!$P$2:$AG$2&gt;=T$7)*('P6-2'!$P$2:$AG$2&lt;=T$8)*('P6-2'!$P$3:$AG$90))+S78</f>
        <v>0</v>
      </c>
      <c r="U78" s="1623" cm="1">
        <f t="array" ref="U78">SUMPRODUCT(('P6-2'!$E$3:$E$90=$B77)*('P6-2'!$P$2:$AG$2&gt;=U$7)*('P6-2'!$P$2:$AG$2&lt;=U$8)*('P6-2'!$P$3:$AG$90))+T78</f>
        <v>0</v>
      </c>
      <c r="V78" s="1623" cm="1">
        <f t="array" ref="V78">SUMPRODUCT(('P6-2'!$E$3:$E$90=$B77)*('P6-2'!$P$2:$AG$2&gt;=V$7)*('P6-2'!$P$2:$AG$2&lt;=V$8)*('P6-2'!$P$3:$AG$90))+U78</f>
        <v>0</v>
      </c>
      <c r="W78" s="1623" cm="1">
        <f t="array" ref="W78">SUMPRODUCT(('P6-2'!$E$3:$E$90=$B77)*('P6-2'!$P$2:$AG$2&gt;=W$7)*('P6-2'!$P$2:$AG$2&lt;=W$8)*('P6-2'!$P$3:$AG$90))+V78</f>
        <v>0</v>
      </c>
      <c r="X78" s="1623" cm="1">
        <f t="array" ref="X78">SUMPRODUCT(('P6-2'!$E$3:$E$90=$B77)*('P6-2'!$P$2:$AG$2&gt;=X$7)*('P6-2'!$P$2:$AG$2&lt;=X$8)*('P6-2'!$P$3:$AG$90))+W78</f>
        <v>0</v>
      </c>
      <c r="Y78" s="1623" cm="1">
        <f t="array" ref="Y78">SUMPRODUCT(('P6-2'!$E$3:$E$90=$B77)*('P6-2'!$P$2:$AG$2&gt;=Y$7)*('P6-2'!$P$2:$AG$2&lt;=Y$8)*('P6-2'!$P$3:$AG$90))+X78</f>
        <v>0</v>
      </c>
      <c r="Z78" s="1623" cm="1">
        <f t="array" ref="Z78">SUMPRODUCT(('P6-2'!$E$3:$E$90=$B77)*('P6-2'!$P$2:$AG$2&gt;=Z$7)*('P6-2'!$P$2:$AG$2&lt;=Z$8)*('P6-2'!$P$3:$AG$90))+Y78</f>
        <v>0</v>
      </c>
      <c r="AA78" s="1623" cm="1">
        <f t="array" ref="AA78">SUMPRODUCT(('P6-2'!$E$3:$E$90=$B77)*('P6-2'!$P$2:$AG$2&gt;=AA$7)*('P6-2'!$P$2:$AG$2&lt;=AA$8)*('P6-2'!$P$3:$AG$90))+Z78</f>
        <v>0</v>
      </c>
      <c r="AB78" s="1623" cm="1">
        <f t="array" ref="AB78">SUMPRODUCT(('P6-2'!$E$3:$E$90=$B77)*('P6-2'!$P$2:$AG$2&gt;=AB$7)*('P6-2'!$P$2:$AG$2&lt;=AB$8)*('P6-2'!$P$3:$AG$90))+AA78</f>
        <v>0</v>
      </c>
      <c r="AC78" s="1623" cm="1">
        <f t="array" ref="AC78">SUMPRODUCT(('P6-2'!$E$3:$E$90=$B77)*('P6-2'!$P$2:$AG$2&gt;=AC$7)*('P6-2'!$P$2:$AG$2&lt;=AC$8)*('P6-2'!$P$3:$AG$90))+AB78</f>
        <v>0</v>
      </c>
      <c r="AD78" s="1623" cm="1">
        <f t="array" ref="AD78">SUMPRODUCT(('P6-2'!$E$3:$E$90=$B77)*('P6-2'!$P$2:$AG$2&gt;=AD$7)*('P6-2'!$P$2:$AG$2&lt;=AD$8)*('P6-2'!$P$3:$AG$90))+AC78</f>
        <v>0</v>
      </c>
      <c r="AE78" s="1623" cm="1">
        <f t="array" ref="AE78">SUMPRODUCT(('P6-2'!$E$3:$E$90=$B77)*('P6-2'!$P$2:$AG$2&gt;=AE$7)*('P6-2'!$P$2:$AG$2&lt;=AE$8)*('P6-2'!$P$3:$AG$90))+AD78</f>
        <v>0</v>
      </c>
      <c r="AF78" s="1623" cm="1">
        <f t="array" ref="AF78">SUMPRODUCT(('P6-2'!$E$3:$E$90=$B77)*('P6-2'!$P$2:$AG$2&gt;=AF$7)*('P6-2'!$P$2:$AG$2&lt;=AF$8)*('P6-2'!$P$3:$AG$90))+AE78</f>
        <v>0</v>
      </c>
      <c r="AG78" s="1623" cm="1">
        <f t="array" ref="AG78">SUMPRODUCT(('P6-2'!$E$3:$E$90=$B77)*('P6-2'!$P$2:$AG$2&gt;=AG$7)*('P6-2'!$P$2:$AG$2&lt;=AG$8)*('P6-2'!$P$3:$AG$90))+AF78</f>
        <v>0</v>
      </c>
      <c r="AH78" s="1623" cm="1">
        <f t="array" ref="AH78">SUMPRODUCT(('P6-2'!$E$3:$E$90=$B77)*('P6-2'!$P$2:$AG$2&gt;=AH$7)*('P6-2'!$P$2:$AG$2&lt;=AH$8)*('P6-2'!$P$3:$AG$90))+AG78</f>
        <v>0</v>
      </c>
    </row>
    <row r="79" spans="1:34">
      <c r="A79" s="1443"/>
      <c r="B79" s="1444" t="str">
        <f>PROGRAMACION!C79</f>
        <v>A1280</v>
      </c>
      <c r="C79" s="1595" t="str">
        <f>PROGRAMACION!D79</f>
        <v>Montaje e instalación de bomba 1760-PU-33102 - Suministro MY</v>
      </c>
      <c r="D79" s="1536">
        <f>PROGRAMACION!E79</f>
        <v>46268</v>
      </c>
      <c r="E79" s="1536">
        <f>PROGRAMACION!F79</f>
        <v>46268</v>
      </c>
      <c r="F79" s="1537">
        <f>PROGRAMACION!G79</f>
        <v>1</v>
      </c>
      <c r="G79" s="1596">
        <f>PROGRAMACION!H79</f>
        <v>1</v>
      </c>
      <c r="H79" s="1596" t="str">
        <f>PROGRAMACION!I79</f>
        <v>UND</v>
      </c>
      <c r="I79" s="1596">
        <f>PROGRAMACION!J79</f>
        <v>32.799999999999997</v>
      </c>
      <c r="J79" s="1596">
        <f>PROGRAMACION!K79</f>
        <v>32.799999999999997</v>
      </c>
      <c r="K79" s="1450">
        <f>PROGRAMACION!L79</f>
        <v>4.0212792355485598E-3</v>
      </c>
      <c r="L79" s="1596">
        <f>$G79</f>
        <v>1</v>
      </c>
      <c r="M79" s="1596" t="str">
        <f>$H79</f>
        <v>UND</v>
      </c>
      <c r="N79" s="1452">
        <f>$K79</f>
        <v>4.0212792355485598E-3</v>
      </c>
      <c r="O79" s="1457" t="s">
        <v>1862</v>
      </c>
      <c r="P79" s="1457"/>
      <c r="Q79" s="1597">
        <f>PROGRAMACION!O79*$G79</f>
        <v>0</v>
      </c>
      <c r="R79" s="1597">
        <f>PROGRAMACION!P79*$G79</f>
        <v>0</v>
      </c>
      <c r="S79" s="1597">
        <f>PROGRAMACION!Q79*$G79</f>
        <v>0</v>
      </c>
      <c r="T79" s="1597">
        <f>PROGRAMACION!R79*$G79</f>
        <v>0</v>
      </c>
      <c r="U79" s="1597">
        <f>PROGRAMACION!S79*$G79</f>
        <v>0</v>
      </c>
      <c r="V79" s="1597">
        <f>PROGRAMACION!T79*$G79</f>
        <v>0</v>
      </c>
      <c r="W79" s="1597">
        <f>PROGRAMACION!U79*$G79</f>
        <v>0</v>
      </c>
      <c r="X79" s="1597">
        <f>PROGRAMACION!V79*$G79</f>
        <v>0</v>
      </c>
      <c r="Y79" s="1597">
        <f>PROGRAMACION!W79*$G79</f>
        <v>0</v>
      </c>
      <c r="Z79" s="1597">
        <f>PROGRAMACION!X79*$G79</f>
        <v>1</v>
      </c>
      <c r="AA79" s="1597">
        <f>PROGRAMACION!Y79*$G79</f>
        <v>1</v>
      </c>
      <c r="AB79" s="1597">
        <f>PROGRAMACION!Z79*$G79</f>
        <v>1</v>
      </c>
      <c r="AC79" s="1597">
        <f>PROGRAMACION!AA79*$G79</f>
        <v>1</v>
      </c>
      <c r="AD79" s="1597">
        <f>PROGRAMACION!AB79*$G79</f>
        <v>1</v>
      </c>
      <c r="AE79" s="1597">
        <f>PROGRAMACION!AC79*$G79</f>
        <v>1</v>
      </c>
      <c r="AF79" s="1597">
        <f>PROGRAMACION!AD79*$G79</f>
        <v>1</v>
      </c>
      <c r="AG79" s="1597">
        <f>PROGRAMACION!AE79*$G79</f>
        <v>1</v>
      </c>
      <c r="AH79" s="1597">
        <f>PROGRAMACION!AF79*$G79</f>
        <v>1</v>
      </c>
    </row>
    <row r="80" spans="1:34">
      <c r="A80" s="1617"/>
      <c r="B80" s="1618"/>
      <c r="C80" s="1618"/>
      <c r="D80" s="1619"/>
      <c r="E80" s="1619"/>
      <c r="F80" s="1620"/>
      <c r="G80" s="1621"/>
      <c r="H80" s="1621"/>
      <c r="I80" s="1621"/>
      <c r="J80" s="1621"/>
      <c r="K80" s="1622"/>
      <c r="L80" s="1621"/>
      <c r="M80" s="1622"/>
      <c r="N80" s="1622"/>
      <c r="O80" s="1584" t="s">
        <v>1811</v>
      </c>
      <c r="P80" s="1584"/>
      <c r="Q80" s="1623" cm="1">
        <f t="array" ref="Q80">SUMPRODUCT(('P6-2'!$E$3:$E$90=$B79)*('P6-2'!$P$2:$AG$2&gt;=Q$7)*('P6-2'!$P$2:$AG$2&lt;=Q$8)*('P6-2'!$P$3:$AG$90))+P80</f>
        <v>0</v>
      </c>
      <c r="R80" s="1623" cm="1">
        <f t="array" ref="R80">SUMPRODUCT(('P6-2'!$E$3:$E$90=$B79)*('P6-2'!$P$2:$AG$2&gt;=R$7)*('P6-2'!$P$2:$AG$2&lt;=R$8)*('P6-2'!$P$3:$AG$90))+Q80</f>
        <v>0</v>
      </c>
      <c r="S80" s="1623" cm="1">
        <f t="array" ref="S80">SUMPRODUCT(('P6-2'!$E$3:$E$90=$B79)*('P6-2'!$P$2:$AG$2&gt;=S$7)*('P6-2'!$P$2:$AG$2&lt;=S$8)*('P6-2'!$P$3:$AG$90))+R80</f>
        <v>0</v>
      </c>
      <c r="T80" s="1623" cm="1">
        <f t="array" ref="T80">SUMPRODUCT(('P6-2'!$E$3:$E$90=$B79)*('P6-2'!$P$2:$AG$2&gt;=T$7)*('P6-2'!$P$2:$AG$2&lt;=T$8)*('P6-2'!$P$3:$AG$90))+S80</f>
        <v>0</v>
      </c>
      <c r="U80" s="1623" cm="1">
        <f t="array" ref="U80">SUMPRODUCT(('P6-2'!$E$3:$E$90=$B79)*('P6-2'!$P$2:$AG$2&gt;=U$7)*('P6-2'!$P$2:$AG$2&lt;=U$8)*('P6-2'!$P$3:$AG$90))+T80</f>
        <v>0</v>
      </c>
      <c r="V80" s="1623" cm="1">
        <f t="array" ref="V80">SUMPRODUCT(('P6-2'!$E$3:$E$90=$B79)*('P6-2'!$P$2:$AG$2&gt;=V$7)*('P6-2'!$P$2:$AG$2&lt;=V$8)*('P6-2'!$P$3:$AG$90))+U80</f>
        <v>0</v>
      </c>
      <c r="W80" s="1623" cm="1">
        <f t="array" ref="W80">SUMPRODUCT(('P6-2'!$E$3:$E$90=$B79)*('P6-2'!$P$2:$AG$2&gt;=W$7)*('P6-2'!$P$2:$AG$2&lt;=W$8)*('P6-2'!$P$3:$AG$90))+V80</f>
        <v>0</v>
      </c>
      <c r="X80" s="1623" cm="1">
        <f t="array" ref="X80">SUMPRODUCT(('P6-2'!$E$3:$E$90=$B79)*('P6-2'!$P$2:$AG$2&gt;=X$7)*('P6-2'!$P$2:$AG$2&lt;=X$8)*('P6-2'!$P$3:$AG$90))+W80</f>
        <v>0</v>
      </c>
      <c r="Y80" s="1623" cm="1">
        <f t="array" ref="Y80">SUMPRODUCT(('P6-2'!$E$3:$E$90=$B79)*('P6-2'!$P$2:$AG$2&gt;=Y$7)*('P6-2'!$P$2:$AG$2&lt;=Y$8)*('P6-2'!$P$3:$AG$90))+X80</f>
        <v>0</v>
      </c>
      <c r="Z80" s="1623" cm="1">
        <f t="array" ref="Z80">SUMPRODUCT(('P6-2'!$E$3:$E$90=$B79)*('P6-2'!$P$2:$AG$2&gt;=Z$7)*('P6-2'!$P$2:$AG$2&lt;=Z$8)*('P6-2'!$P$3:$AG$90))+Y80</f>
        <v>0</v>
      </c>
      <c r="AA80" s="1623" cm="1">
        <f t="array" ref="AA80">SUMPRODUCT(('P6-2'!$E$3:$E$90=$B79)*('P6-2'!$P$2:$AG$2&gt;=AA$7)*('P6-2'!$P$2:$AG$2&lt;=AA$8)*('P6-2'!$P$3:$AG$90))+Z80</f>
        <v>0</v>
      </c>
      <c r="AB80" s="1623" cm="1">
        <f t="array" ref="AB80">SUMPRODUCT(('P6-2'!$E$3:$E$90=$B79)*('P6-2'!$P$2:$AG$2&gt;=AB$7)*('P6-2'!$P$2:$AG$2&lt;=AB$8)*('P6-2'!$P$3:$AG$90))+AA80</f>
        <v>0</v>
      </c>
      <c r="AC80" s="1623" cm="1">
        <f t="array" ref="AC80">SUMPRODUCT(('P6-2'!$E$3:$E$90=$B79)*('P6-2'!$P$2:$AG$2&gt;=AC$7)*('P6-2'!$P$2:$AG$2&lt;=AC$8)*('P6-2'!$P$3:$AG$90))+AB80</f>
        <v>0</v>
      </c>
      <c r="AD80" s="1623" cm="1">
        <f t="array" ref="AD80">SUMPRODUCT(('P6-2'!$E$3:$E$90=$B79)*('P6-2'!$P$2:$AG$2&gt;=AD$7)*('P6-2'!$P$2:$AG$2&lt;=AD$8)*('P6-2'!$P$3:$AG$90))+AC80</f>
        <v>0</v>
      </c>
      <c r="AE80" s="1623" cm="1">
        <f t="array" ref="AE80">SUMPRODUCT(('P6-2'!$E$3:$E$90=$B79)*('P6-2'!$P$2:$AG$2&gt;=AE$7)*('P6-2'!$P$2:$AG$2&lt;=AE$8)*('P6-2'!$P$3:$AG$90))+AD80</f>
        <v>0</v>
      </c>
      <c r="AF80" s="1623" cm="1">
        <f t="array" ref="AF80">SUMPRODUCT(('P6-2'!$E$3:$E$90=$B79)*('P6-2'!$P$2:$AG$2&gt;=AF$7)*('P6-2'!$P$2:$AG$2&lt;=AF$8)*('P6-2'!$P$3:$AG$90))+AE80</f>
        <v>0</v>
      </c>
      <c r="AG80" s="1623" cm="1">
        <f t="array" ref="AG80">SUMPRODUCT(('P6-2'!$E$3:$E$90=$B79)*('P6-2'!$P$2:$AG$2&gt;=AG$7)*('P6-2'!$P$2:$AG$2&lt;=AG$8)*('P6-2'!$P$3:$AG$90))+AF80</f>
        <v>0</v>
      </c>
      <c r="AH80" s="1623" cm="1">
        <f t="array" ref="AH80">SUMPRODUCT(('P6-2'!$E$3:$E$90=$B79)*('P6-2'!$P$2:$AG$2&gt;=AH$7)*('P6-2'!$P$2:$AG$2&lt;=AH$8)*('P6-2'!$P$3:$AG$90))+AG80</f>
        <v>0</v>
      </c>
    </row>
    <row r="81" spans="1:34">
      <c r="A81" s="1443"/>
      <c r="B81" s="1444" t="str">
        <f>PROGRAMACION!C81</f>
        <v>A1290</v>
      </c>
      <c r="C81" s="1595" t="str">
        <f>PROGRAMACION!D81</f>
        <v>Montaje e instalación de bomba 1760-PU-33103 - Suministro MY</v>
      </c>
      <c r="D81" s="1536">
        <f>PROGRAMACION!E81</f>
        <v>46269</v>
      </c>
      <c r="E81" s="1536">
        <f>PROGRAMACION!F81</f>
        <v>46269</v>
      </c>
      <c r="F81" s="1537">
        <f>PROGRAMACION!G81</f>
        <v>1</v>
      </c>
      <c r="G81" s="1596">
        <f>PROGRAMACION!H81</f>
        <v>1</v>
      </c>
      <c r="H81" s="1596" t="str">
        <f>PROGRAMACION!I81</f>
        <v>UND</v>
      </c>
      <c r="I81" s="1596">
        <f>PROGRAMACION!J81</f>
        <v>32.799999999999997</v>
      </c>
      <c r="J81" s="1596">
        <f>PROGRAMACION!K81</f>
        <v>32.799999999999997</v>
      </c>
      <c r="K81" s="1450">
        <f>PROGRAMACION!L81</f>
        <v>4.0212792355485598E-3</v>
      </c>
      <c r="L81" s="1596">
        <f>$G81</f>
        <v>1</v>
      </c>
      <c r="M81" s="1596" t="str">
        <f>$H81</f>
        <v>UND</v>
      </c>
      <c r="N81" s="1452">
        <f>$K81</f>
        <v>4.0212792355485598E-3</v>
      </c>
      <c r="O81" s="1457" t="s">
        <v>1862</v>
      </c>
      <c r="P81" s="1457"/>
      <c r="Q81" s="1597">
        <f>PROGRAMACION!O81*$G81</f>
        <v>0</v>
      </c>
      <c r="R81" s="1597">
        <f>PROGRAMACION!P81*$G81</f>
        <v>0</v>
      </c>
      <c r="S81" s="1597">
        <f>PROGRAMACION!Q81*$G81</f>
        <v>0</v>
      </c>
      <c r="T81" s="1597">
        <f>PROGRAMACION!R81*$G81</f>
        <v>0</v>
      </c>
      <c r="U81" s="1597">
        <f>PROGRAMACION!S81*$G81</f>
        <v>0</v>
      </c>
      <c r="V81" s="1597">
        <f>PROGRAMACION!T81*$G81</f>
        <v>0</v>
      </c>
      <c r="W81" s="1597">
        <f>PROGRAMACION!U81*$G81</f>
        <v>0</v>
      </c>
      <c r="X81" s="1597">
        <f>PROGRAMACION!V81*$G81</f>
        <v>0</v>
      </c>
      <c r="Y81" s="1597">
        <f>PROGRAMACION!W81*$G81</f>
        <v>0</v>
      </c>
      <c r="Z81" s="1597">
        <f>PROGRAMACION!X81*$G81</f>
        <v>0</v>
      </c>
      <c r="AA81" s="1597">
        <f>PROGRAMACION!Y81*$G81</f>
        <v>1</v>
      </c>
      <c r="AB81" s="1597">
        <f>PROGRAMACION!Z81*$G81</f>
        <v>1</v>
      </c>
      <c r="AC81" s="1597">
        <f>PROGRAMACION!AA81*$G81</f>
        <v>1</v>
      </c>
      <c r="AD81" s="1597">
        <f>PROGRAMACION!AB81*$G81</f>
        <v>1</v>
      </c>
      <c r="AE81" s="1597">
        <f>PROGRAMACION!AC81*$G81</f>
        <v>1</v>
      </c>
      <c r="AF81" s="1597">
        <f>PROGRAMACION!AD81*$G81</f>
        <v>1</v>
      </c>
      <c r="AG81" s="1597">
        <f>PROGRAMACION!AE81*$G81</f>
        <v>1</v>
      </c>
      <c r="AH81" s="1597">
        <f>PROGRAMACION!AF81*$G81</f>
        <v>1</v>
      </c>
    </row>
    <row r="82" spans="1:34">
      <c r="A82" s="1617"/>
      <c r="B82" s="1618"/>
      <c r="C82" s="1618"/>
      <c r="D82" s="1619"/>
      <c r="E82" s="1619"/>
      <c r="F82" s="1620"/>
      <c r="G82" s="1621"/>
      <c r="H82" s="1621"/>
      <c r="I82" s="1621"/>
      <c r="J82" s="1621"/>
      <c r="K82" s="1622"/>
      <c r="L82" s="1621"/>
      <c r="M82" s="1622"/>
      <c r="N82" s="1622"/>
      <c r="O82" s="1584" t="s">
        <v>1811</v>
      </c>
      <c r="P82" s="1584"/>
      <c r="Q82" s="1623" cm="1">
        <f t="array" ref="Q82">SUMPRODUCT(('P6-2'!$E$3:$E$90=$B81)*('P6-2'!$P$2:$AG$2&gt;=Q$7)*('P6-2'!$P$2:$AG$2&lt;=Q$8)*('P6-2'!$P$3:$AG$90))+P82</f>
        <v>0</v>
      </c>
      <c r="R82" s="1623" cm="1">
        <f t="array" ref="R82">SUMPRODUCT(('P6-2'!$E$3:$E$90=$B81)*('P6-2'!$P$2:$AG$2&gt;=R$7)*('P6-2'!$P$2:$AG$2&lt;=R$8)*('P6-2'!$P$3:$AG$90))+Q82</f>
        <v>0</v>
      </c>
      <c r="S82" s="1623" cm="1">
        <f t="array" ref="S82">SUMPRODUCT(('P6-2'!$E$3:$E$90=$B81)*('P6-2'!$P$2:$AG$2&gt;=S$7)*('P6-2'!$P$2:$AG$2&lt;=S$8)*('P6-2'!$P$3:$AG$90))+R82</f>
        <v>0</v>
      </c>
      <c r="T82" s="1623" cm="1">
        <f t="array" ref="T82">SUMPRODUCT(('P6-2'!$E$3:$E$90=$B81)*('P6-2'!$P$2:$AG$2&gt;=T$7)*('P6-2'!$P$2:$AG$2&lt;=T$8)*('P6-2'!$P$3:$AG$90))+S82</f>
        <v>0</v>
      </c>
      <c r="U82" s="1623" cm="1">
        <f t="array" ref="U82">SUMPRODUCT(('P6-2'!$E$3:$E$90=$B81)*('P6-2'!$P$2:$AG$2&gt;=U$7)*('P6-2'!$P$2:$AG$2&lt;=U$8)*('P6-2'!$P$3:$AG$90))+T82</f>
        <v>0</v>
      </c>
      <c r="V82" s="1623" cm="1">
        <f t="array" ref="V82">SUMPRODUCT(('P6-2'!$E$3:$E$90=$B81)*('P6-2'!$P$2:$AG$2&gt;=V$7)*('P6-2'!$P$2:$AG$2&lt;=V$8)*('P6-2'!$P$3:$AG$90))+U82</f>
        <v>0</v>
      </c>
      <c r="W82" s="1623" cm="1">
        <f t="array" ref="W82">SUMPRODUCT(('P6-2'!$E$3:$E$90=$B81)*('P6-2'!$P$2:$AG$2&gt;=W$7)*('P6-2'!$P$2:$AG$2&lt;=W$8)*('P6-2'!$P$3:$AG$90))+V82</f>
        <v>0</v>
      </c>
      <c r="X82" s="1623" cm="1">
        <f t="array" ref="X82">SUMPRODUCT(('P6-2'!$E$3:$E$90=$B81)*('P6-2'!$P$2:$AG$2&gt;=X$7)*('P6-2'!$P$2:$AG$2&lt;=X$8)*('P6-2'!$P$3:$AG$90))+W82</f>
        <v>0</v>
      </c>
      <c r="Y82" s="1623" cm="1">
        <f t="array" ref="Y82">SUMPRODUCT(('P6-2'!$E$3:$E$90=$B81)*('P6-2'!$P$2:$AG$2&gt;=Y$7)*('P6-2'!$P$2:$AG$2&lt;=Y$8)*('P6-2'!$P$3:$AG$90))+X82</f>
        <v>0</v>
      </c>
      <c r="Z82" s="1623" cm="1">
        <f t="array" ref="Z82">SUMPRODUCT(('P6-2'!$E$3:$E$90=$B81)*('P6-2'!$P$2:$AG$2&gt;=Z$7)*('P6-2'!$P$2:$AG$2&lt;=Z$8)*('P6-2'!$P$3:$AG$90))+Y82</f>
        <v>0</v>
      </c>
      <c r="AA82" s="1623" cm="1">
        <f t="array" ref="AA82">SUMPRODUCT(('P6-2'!$E$3:$E$90=$B81)*('P6-2'!$P$2:$AG$2&gt;=AA$7)*('P6-2'!$P$2:$AG$2&lt;=AA$8)*('P6-2'!$P$3:$AG$90))+Z82</f>
        <v>0</v>
      </c>
      <c r="AB82" s="1623" cm="1">
        <f t="array" ref="AB82">SUMPRODUCT(('P6-2'!$E$3:$E$90=$B81)*('P6-2'!$P$2:$AG$2&gt;=AB$7)*('P6-2'!$P$2:$AG$2&lt;=AB$8)*('P6-2'!$P$3:$AG$90))+AA82</f>
        <v>0</v>
      </c>
      <c r="AC82" s="1623" cm="1">
        <f t="array" ref="AC82">SUMPRODUCT(('P6-2'!$E$3:$E$90=$B81)*('P6-2'!$P$2:$AG$2&gt;=AC$7)*('P6-2'!$P$2:$AG$2&lt;=AC$8)*('P6-2'!$P$3:$AG$90))+AB82</f>
        <v>0</v>
      </c>
      <c r="AD82" s="1623" cm="1">
        <f t="array" ref="AD82">SUMPRODUCT(('P6-2'!$E$3:$E$90=$B81)*('P6-2'!$P$2:$AG$2&gt;=AD$7)*('P6-2'!$P$2:$AG$2&lt;=AD$8)*('P6-2'!$P$3:$AG$90))+AC82</f>
        <v>0</v>
      </c>
      <c r="AE82" s="1623" cm="1">
        <f t="array" ref="AE82">SUMPRODUCT(('P6-2'!$E$3:$E$90=$B81)*('P6-2'!$P$2:$AG$2&gt;=AE$7)*('P6-2'!$P$2:$AG$2&lt;=AE$8)*('P6-2'!$P$3:$AG$90))+AD82</f>
        <v>0</v>
      </c>
      <c r="AF82" s="1623" cm="1">
        <f t="array" ref="AF82">SUMPRODUCT(('P6-2'!$E$3:$E$90=$B81)*('P6-2'!$P$2:$AG$2&gt;=AF$7)*('P6-2'!$P$2:$AG$2&lt;=AF$8)*('P6-2'!$P$3:$AG$90))+AE82</f>
        <v>0</v>
      </c>
      <c r="AG82" s="1623" cm="1">
        <f t="array" ref="AG82">SUMPRODUCT(('P6-2'!$E$3:$E$90=$B81)*('P6-2'!$P$2:$AG$2&gt;=AG$7)*('P6-2'!$P$2:$AG$2&lt;=AG$8)*('P6-2'!$P$3:$AG$90))+AF82</f>
        <v>0</v>
      </c>
      <c r="AH82" s="1623" cm="1">
        <f t="array" ref="AH82">SUMPRODUCT(('P6-2'!$E$3:$E$90=$B81)*('P6-2'!$P$2:$AG$2&gt;=AH$7)*('P6-2'!$P$2:$AG$2&lt;=AH$8)*('P6-2'!$P$3:$AG$90))+AG82</f>
        <v>0</v>
      </c>
    </row>
    <row r="83" spans="1:34">
      <c r="A83" s="1443"/>
      <c r="B83" s="1444" t="str">
        <f>PROGRAMACION!C83</f>
        <v>A1300</v>
      </c>
      <c r="C83" s="1595" t="str">
        <f>PROGRAMACION!D83</f>
        <v>Montaje e instalación de bomba 1760-PU-33104 - Suministro MY</v>
      </c>
      <c r="D83" s="1536">
        <f>PROGRAMACION!E83</f>
        <v>46309</v>
      </c>
      <c r="E83" s="1536">
        <f>PROGRAMACION!F83</f>
        <v>46309</v>
      </c>
      <c r="F83" s="1537">
        <f>PROGRAMACION!G83</f>
        <v>1</v>
      </c>
      <c r="G83" s="1596">
        <f>PROGRAMACION!H83</f>
        <v>1</v>
      </c>
      <c r="H83" s="1596" t="str">
        <f>PROGRAMACION!I83</f>
        <v>UND</v>
      </c>
      <c r="I83" s="1596">
        <f>PROGRAMACION!J83</f>
        <v>32.799999999999997</v>
      </c>
      <c r="J83" s="1596">
        <f>PROGRAMACION!K83</f>
        <v>32.799999999999997</v>
      </c>
      <c r="K83" s="1450">
        <f>PROGRAMACION!L83</f>
        <v>4.0212792355485598E-3</v>
      </c>
      <c r="L83" s="1596">
        <f>$G83</f>
        <v>1</v>
      </c>
      <c r="M83" s="1596" t="str">
        <f>$H83</f>
        <v>UND</v>
      </c>
      <c r="N83" s="1452">
        <f>$K83</f>
        <v>4.0212792355485598E-3</v>
      </c>
      <c r="O83" s="1457" t="s">
        <v>1862</v>
      </c>
      <c r="P83" s="1457"/>
      <c r="Q83" s="1597">
        <f>PROGRAMACION!O83*$G83</f>
        <v>0</v>
      </c>
      <c r="R83" s="1597">
        <f>PROGRAMACION!P83*$G83</f>
        <v>0</v>
      </c>
      <c r="S83" s="1597">
        <f>PROGRAMACION!Q83*$G83</f>
        <v>0</v>
      </c>
      <c r="T83" s="1597">
        <f>PROGRAMACION!R83*$G83</f>
        <v>0</v>
      </c>
      <c r="U83" s="1597">
        <f>PROGRAMACION!S83*$G83</f>
        <v>0</v>
      </c>
      <c r="V83" s="1597">
        <f>PROGRAMACION!T83*$G83</f>
        <v>0</v>
      </c>
      <c r="W83" s="1597">
        <f>PROGRAMACION!U83*$G83</f>
        <v>0</v>
      </c>
      <c r="X83" s="1597">
        <f>PROGRAMACION!V83*$G83</f>
        <v>0</v>
      </c>
      <c r="Y83" s="1597">
        <f>PROGRAMACION!W83*$G83</f>
        <v>0</v>
      </c>
      <c r="Z83" s="1597">
        <f>PROGRAMACION!X83*$G83</f>
        <v>0</v>
      </c>
      <c r="AA83" s="1597">
        <f>PROGRAMACION!Y83*$G83</f>
        <v>0</v>
      </c>
      <c r="AB83" s="1597">
        <f>PROGRAMACION!Z83*$G83</f>
        <v>0</v>
      </c>
      <c r="AC83" s="1597">
        <f>PROGRAMACION!AA83*$G83</f>
        <v>0</v>
      </c>
      <c r="AD83" s="1597">
        <f>PROGRAMACION!AB83*$G83</f>
        <v>0</v>
      </c>
      <c r="AE83" s="1597">
        <f>PROGRAMACION!AC83*$G83</f>
        <v>0</v>
      </c>
      <c r="AF83" s="1597">
        <f>PROGRAMACION!AD83*$G83</f>
        <v>1</v>
      </c>
      <c r="AG83" s="1597">
        <f>PROGRAMACION!AE83*$G83</f>
        <v>1</v>
      </c>
      <c r="AH83" s="1597">
        <f>PROGRAMACION!AF83*$G83</f>
        <v>1</v>
      </c>
    </row>
    <row r="84" spans="1:34">
      <c r="A84" s="1617"/>
      <c r="B84" s="1618"/>
      <c r="C84" s="1618"/>
      <c r="D84" s="1619"/>
      <c r="E84" s="1619"/>
      <c r="F84" s="1620"/>
      <c r="G84" s="1621"/>
      <c r="H84" s="1621"/>
      <c r="I84" s="1621"/>
      <c r="J84" s="1621"/>
      <c r="K84" s="1622"/>
      <c r="L84" s="1621"/>
      <c r="M84" s="1622"/>
      <c r="N84" s="1622"/>
      <c r="O84" s="1584" t="s">
        <v>1811</v>
      </c>
      <c r="P84" s="1584"/>
      <c r="Q84" s="1623" cm="1">
        <f t="array" ref="Q84">SUMPRODUCT(('P6-2'!$E$3:$E$90=$B83)*('P6-2'!$P$2:$AG$2&gt;=Q$7)*('P6-2'!$P$2:$AG$2&lt;=Q$8)*('P6-2'!$P$3:$AG$90))+P84</f>
        <v>0</v>
      </c>
      <c r="R84" s="1623" cm="1">
        <f t="array" ref="R84">SUMPRODUCT(('P6-2'!$E$3:$E$90=$B83)*('P6-2'!$P$2:$AG$2&gt;=R$7)*('P6-2'!$P$2:$AG$2&lt;=R$8)*('P6-2'!$P$3:$AG$90))+Q84</f>
        <v>0</v>
      </c>
      <c r="S84" s="1623" cm="1">
        <f t="array" ref="S84">SUMPRODUCT(('P6-2'!$E$3:$E$90=$B83)*('P6-2'!$P$2:$AG$2&gt;=S$7)*('P6-2'!$P$2:$AG$2&lt;=S$8)*('P6-2'!$P$3:$AG$90))+R84</f>
        <v>0</v>
      </c>
      <c r="T84" s="1623" cm="1">
        <f t="array" ref="T84">SUMPRODUCT(('P6-2'!$E$3:$E$90=$B83)*('P6-2'!$P$2:$AG$2&gt;=T$7)*('P6-2'!$P$2:$AG$2&lt;=T$8)*('P6-2'!$P$3:$AG$90))+S84</f>
        <v>0</v>
      </c>
      <c r="U84" s="1623" cm="1">
        <f t="array" ref="U84">SUMPRODUCT(('P6-2'!$E$3:$E$90=$B83)*('P6-2'!$P$2:$AG$2&gt;=U$7)*('P6-2'!$P$2:$AG$2&lt;=U$8)*('P6-2'!$P$3:$AG$90))+T84</f>
        <v>0</v>
      </c>
      <c r="V84" s="1623" cm="1">
        <f t="array" ref="V84">SUMPRODUCT(('P6-2'!$E$3:$E$90=$B83)*('P6-2'!$P$2:$AG$2&gt;=V$7)*('P6-2'!$P$2:$AG$2&lt;=V$8)*('P6-2'!$P$3:$AG$90))+U84</f>
        <v>0</v>
      </c>
      <c r="W84" s="1623" cm="1">
        <f t="array" ref="W84">SUMPRODUCT(('P6-2'!$E$3:$E$90=$B83)*('P6-2'!$P$2:$AG$2&gt;=W$7)*('P6-2'!$P$2:$AG$2&lt;=W$8)*('P6-2'!$P$3:$AG$90))+V84</f>
        <v>0</v>
      </c>
      <c r="X84" s="1623" cm="1">
        <f t="array" ref="X84">SUMPRODUCT(('P6-2'!$E$3:$E$90=$B83)*('P6-2'!$P$2:$AG$2&gt;=X$7)*('P6-2'!$P$2:$AG$2&lt;=X$8)*('P6-2'!$P$3:$AG$90))+W84</f>
        <v>0</v>
      </c>
      <c r="Y84" s="1623" cm="1">
        <f t="array" ref="Y84">SUMPRODUCT(('P6-2'!$E$3:$E$90=$B83)*('P6-2'!$P$2:$AG$2&gt;=Y$7)*('P6-2'!$P$2:$AG$2&lt;=Y$8)*('P6-2'!$P$3:$AG$90))+X84</f>
        <v>0</v>
      </c>
      <c r="Z84" s="1623" cm="1">
        <f t="array" ref="Z84">SUMPRODUCT(('P6-2'!$E$3:$E$90=$B83)*('P6-2'!$P$2:$AG$2&gt;=Z$7)*('P6-2'!$P$2:$AG$2&lt;=Z$8)*('P6-2'!$P$3:$AG$90))+Y84</f>
        <v>0</v>
      </c>
      <c r="AA84" s="1623" cm="1">
        <f t="array" ref="AA84">SUMPRODUCT(('P6-2'!$E$3:$E$90=$B83)*('P6-2'!$P$2:$AG$2&gt;=AA$7)*('P6-2'!$P$2:$AG$2&lt;=AA$8)*('P6-2'!$P$3:$AG$90))+Z84</f>
        <v>0</v>
      </c>
      <c r="AB84" s="1623" cm="1">
        <f t="array" ref="AB84">SUMPRODUCT(('P6-2'!$E$3:$E$90=$B83)*('P6-2'!$P$2:$AG$2&gt;=AB$7)*('P6-2'!$P$2:$AG$2&lt;=AB$8)*('P6-2'!$P$3:$AG$90))+AA84</f>
        <v>0</v>
      </c>
      <c r="AC84" s="1623" cm="1">
        <f t="array" ref="AC84">SUMPRODUCT(('P6-2'!$E$3:$E$90=$B83)*('P6-2'!$P$2:$AG$2&gt;=AC$7)*('P6-2'!$P$2:$AG$2&lt;=AC$8)*('P6-2'!$P$3:$AG$90))+AB84</f>
        <v>0</v>
      </c>
      <c r="AD84" s="1623" cm="1">
        <f t="array" ref="AD84">SUMPRODUCT(('P6-2'!$E$3:$E$90=$B83)*('P6-2'!$P$2:$AG$2&gt;=AD$7)*('P6-2'!$P$2:$AG$2&lt;=AD$8)*('P6-2'!$P$3:$AG$90))+AC84</f>
        <v>0</v>
      </c>
      <c r="AE84" s="1623" cm="1">
        <f t="array" ref="AE84">SUMPRODUCT(('P6-2'!$E$3:$E$90=$B83)*('P6-2'!$P$2:$AG$2&gt;=AE$7)*('P6-2'!$P$2:$AG$2&lt;=AE$8)*('P6-2'!$P$3:$AG$90))+AD84</f>
        <v>0</v>
      </c>
      <c r="AF84" s="1623" cm="1">
        <f t="array" ref="AF84">SUMPRODUCT(('P6-2'!$E$3:$E$90=$B83)*('P6-2'!$P$2:$AG$2&gt;=AF$7)*('P6-2'!$P$2:$AG$2&lt;=AF$8)*('P6-2'!$P$3:$AG$90))+AE84</f>
        <v>0</v>
      </c>
      <c r="AG84" s="1623" cm="1">
        <f t="array" ref="AG84">SUMPRODUCT(('P6-2'!$E$3:$E$90=$B83)*('P6-2'!$P$2:$AG$2&gt;=AG$7)*('P6-2'!$P$2:$AG$2&lt;=AG$8)*('P6-2'!$P$3:$AG$90))+AF84</f>
        <v>0</v>
      </c>
      <c r="AH84" s="1623" cm="1">
        <f t="array" ref="AH84">SUMPRODUCT(('P6-2'!$E$3:$E$90=$B83)*('P6-2'!$P$2:$AG$2&gt;=AH$7)*('P6-2'!$P$2:$AG$2&lt;=AH$8)*('P6-2'!$P$3:$AG$90))+AG84</f>
        <v>0</v>
      </c>
    </row>
    <row r="85" spans="1:34">
      <c r="A85" s="1443"/>
      <c r="B85" s="1444" t="str">
        <f>PROGRAMACION!C85</f>
        <v>A1310</v>
      </c>
      <c r="C85" s="1595" t="str">
        <f>PROGRAMACION!D85</f>
        <v>Montaje e instalación de bomba 1760-PU-33105 - Suministro MY</v>
      </c>
      <c r="D85" s="1536">
        <f>PROGRAMACION!E85</f>
        <v>46311</v>
      </c>
      <c r="E85" s="1536">
        <f>PROGRAMACION!F85</f>
        <v>46311</v>
      </c>
      <c r="F85" s="1537">
        <f>PROGRAMACION!G85</f>
        <v>1</v>
      </c>
      <c r="G85" s="1596">
        <f>PROGRAMACION!H85</f>
        <v>1</v>
      </c>
      <c r="H85" s="1596" t="str">
        <f>PROGRAMACION!I85</f>
        <v>UND</v>
      </c>
      <c r="I85" s="1596">
        <f>PROGRAMACION!J85</f>
        <v>32.799999999999997</v>
      </c>
      <c r="J85" s="1596">
        <f>PROGRAMACION!K85</f>
        <v>32.799999999999997</v>
      </c>
      <c r="K85" s="1450">
        <f>PROGRAMACION!L85</f>
        <v>4.0212792355485598E-3</v>
      </c>
      <c r="L85" s="1596">
        <f>$G85</f>
        <v>1</v>
      </c>
      <c r="M85" s="1596" t="str">
        <f>$H85</f>
        <v>UND</v>
      </c>
      <c r="N85" s="1452">
        <f>$K85</f>
        <v>4.0212792355485598E-3</v>
      </c>
      <c r="O85" s="1457" t="s">
        <v>1862</v>
      </c>
      <c r="P85" s="1457"/>
      <c r="Q85" s="1597">
        <f>PROGRAMACION!O85*$G85</f>
        <v>0</v>
      </c>
      <c r="R85" s="1597">
        <f>PROGRAMACION!P85*$G85</f>
        <v>0</v>
      </c>
      <c r="S85" s="1597">
        <f>PROGRAMACION!Q85*$G85</f>
        <v>0</v>
      </c>
      <c r="T85" s="1597">
        <f>PROGRAMACION!R85*$G85</f>
        <v>0</v>
      </c>
      <c r="U85" s="1597">
        <f>PROGRAMACION!S85*$G85</f>
        <v>0</v>
      </c>
      <c r="V85" s="1597">
        <f>PROGRAMACION!T85*$G85</f>
        <v>0</v>
      </c>
      <c r="W85" s="1597">
        <f>PROGRAMACION!U85*$G85</f>
        <v>0</v>
      </c>
      <c r="X85" s="1597">
        <f>PROGRAMACION!V85*$G85</f>
        <v>0</v>
      </c>
      <c r="Y85" s="1597">
        <f>PROGRAMACION!W85*$G85</f>
        <v>0</v>
      </c>
      <c r="Z85" s="1597">
        <f>PROGRAMACION!X85*$G85</f>
        <v>0</v>
      </c>
      <c r="AA85" s="1597">
        <f>PROGRAMACION!Y85*$G85</f>
        <v>0</v>
      </c>
      <c r="AB85" s="1597">
        <f>PROGRAMACION!Z85*$G85</f>
        <v>0</v>
      </c>
      <c r="AC85" s="1597">
        <f>PROGRAMACION!AA85*$G85</f>
        <v>0</v>
      </c>
      <c r="AD85" s="1597">
        <f>PROGRAMACION!AB85*$G85</f>
        <v>0</v>
      </c>
      <c r="AE85" s="1597">
        <f>PROGRAMACION!AC85*$G85</f>
        <v>0</v>
      </c>
      <c r="AF85" s="1597">
        <f>PROGRAMACION!AD85*$G85</f>
        <v>0</v>
      </c>
      <c r="AG85" s="1597">
        <f>PROGRAMACION!AE85*$G85</f>
        <v>1</v>
      </c>
      <c r="AH85" s="1597">
        <f>PROGRAMACION!AF85*$G85</f>
        <v>1</v>
      </c>
    </row>
    <row r="86" spans="1:34">
      <c r="A86" s="1617"/>
      <c r="B86" s="1618"/>
      <c r="C86" s="1618"/>
      <c r="D86" s="1619"/>
      <c r="E86" s="1619"/>
      <c r="F86" s="1620"/>
      <c r="G86" s="1621"/>
      <c r="H86" s="1621"/>
      <c r="I86" s="1621"/>
      <c r="J86" s="1621"/>
      <c r="K86" s="1622"/>
      <c r="L86" s="1621"/>
      <c r="M86" s="1622"/>
      <c r="N86" s="1622"/>
      <c r="O86" s="1584" t="s">
        <v>1811</v>
      </c>
      <c r="P86" s="1584"/>
      <c r="Q86" s="1623" cm="1">
        <f t="array" ref="Q86">SUMPRODUCT(('P6-2'!$E$3:$E$90=$B85)*('P6-2'!$P$2:$AG$2&gt;=Q$7)*('P6-2'!$P$2:$AG$2&lt;=Q$8)*('P6-2'!$P$3:$AG$90))+P86</f>
        <v>0</v>
      </c>
      <c r="R86" s="1623" cm="1">
        <f t="array" ref="R86">SUMPRODUCT(('P6-2'!$E$3:$E$90=$B85)*('P6-2'!$P$2:$AG$2&gt;=R$7)*('P6-2'!$P$2:$AG$2&lt;=R$8)*('P6-2'!$P$3:$AG$90))+Q86</f>
        <v>0</v>
      </c>
      <c r="S86" s="1623" cm="1">
        <f t="array" ref="S86">SUMPRODUCT(('P6-2'!$E$3:$E$90=$B85)*('P6-2'!$P$2:$AG$2&gt;=S$7)*('P6-2'!$P$2:$AG$2&lt;=S$8)*('P6-2'!$P$3:$AG$90))+R86</f>
        <v>0</v>
      </c>
      <c r="T86" s="1623" cm="1">
        <f t="array" ref="T86">SUMPRODUCT(('P6-2'!$E$3:$E$90=$B85)*('P6-2'!$P$2:$AG$2&gt;=T$7)*('P6-2'!$P$2:$AG$2&lt;=T$8)*('P6-2'!$P$3:$AG$90))+S86</f>
        <v>0</v>
      </c>
      <c r="U86" s="1623" cm="1">
        <f t="array" ref="U86">SUMPRODUCT(('P6-2'!$E$3:$E$90=$B85)*('P6-2'!$P$2:$AG$2&gt;=U$7)*('P6-2'!$P$2:$AG$2&lt;=U$8)*('P6-2'!$P$3:$AG$90))+T86</f>
        <v>0</v>
      </c>
      <c r="V86" s="1623" cm="1">
        <f t="array" ref="V86">SUMPRODUCT(('P6-2'!$E$3:$E$90=$B85)*('P6-2'!$P$2:$AG$2&gt;=V$7)*('P6-2'!$P$2:$AG$2&lt;=V$8)*('P6-2'!$P$3:$AG$90))+U86</f>
        <v>0</v>
      </c>
      <c r="W86" s="1623" cm="1">
        <f t="array" ref="W86">SUMPRODUCT(('P6-2'!$E$3:$E$90=$B85)*('P6-2'!$P$2:$AG$2&gt;=W$7)*('P6-2'!$P$2:$AG$2&lt;=W$8)*('P6-2'!$P$3:$AG$90))+V86</f>
        <v>0</v>
      </c>
      <c r="X86" s="1623" cm="1">
        <f t="array" ref="X86">SUMPRODUCT(('P6-2'!$E$3:$E$90=$B85)*('P6-2'!$P$2:$AG$2&gt;=X$7)*('P6-2'!$P$2:$AG$2&lt;=X$8)*('P6-2'!$P$3:$AG$90))+W86</f>
        <v>0</v>
      </c>
      <c r="Y86" s="1623" cm="1">
        <f t="array" ref="Y86">SUMPRODUCT(('P6-2'!$E$3:$E$90=$B85)*('P6-2'!$P$2:$AG$2&gt;=Y$7)*('P6-2'!$P$2:$AG$2&lt;=Y$8)*('P6-2'!$P$3:$AG$90))+X86</f>
        <v>0</v>
      </c>
      <c r="Z86" s="1623" cm="1">
        <f t="array" ref="Z86">SUMPRODUCT(('P6-2'!$E$3:$E$90=$B85)*('P6-2'!$P$2:$AG$2&gt;=Z$7)*('P6-2'!$P$2:$AG$2&lt;=Z$8)*('P6-2'!$P$3:$AG$90))+Y86</f>
        <v>0</v>
      </c>
      <c r="AA86" s="1623" cm="1">
        <f t="array" ref="AA86">SUMPRODUCT(('P6-2'!$E$3:$E$90=$B85)*('P6-2'!$P$2:$AG$2&gt;=AA$7)*('P6-2'!$P$2:$AG$2&lt;=AA$8)*('P6-2'!$P$3:$AG$90))+Z86</f>
        <v>0</v>
      </c>
      <c r="AB86" s="1623" cm="1">
        <f t="array" ref="AB86">SUMPRODUCT(('P6-2'!$E$3:$E$90=$B85)*('P6-2'!$P$2:$AG$2&gt;=AB$7)*('P6-2'!$P$2:$AG$2&lt;=AB$8)*('P6-2'!$P$3:$AG$90))+AA86</f>
        <v>0</v>
      </c>
      <c r="AC86" s="1623" cm="1">
        <f t="array" ref="AC86">SUMPRODUCT(('P6-2'!$E$3:$E$90=$B85)*('P6-2'!$P$2:$AG$2&gt;=AC$7)*('P6-2'!$P$2:$AG$2&lt;=AC$8)*('P6-2'!$P$3:$AG$90))+AB86</f>
        <v>0</v>
      </c>
      <c r="AD86" s="1623" cm="1">
        <f t="array" ref="AD86">SUMPRODUCT(('P6-2'!$E$3:$E$90=$B85)*('P6-2'!$P$2:$AG$2&gt;=AD$7)*('P6-2'!$P$2:$AG$2&lt;=AD$8)*('P6-2'!$P$3:$AG$90))+AC86</f>
        <v>0</v>
      </c>
      <c r="AE86" s="1623" cm="1">
        <f t="array" ref="AE86">SUMPRODUCT(('P6-2'!$E$3:$E$90=$B85)*('P6-2'!$P$2:$AG$2&gt;=AE$7)*('P6-2'!$P$2:$AG$2&lt;=AE$8)*('P6-2'!$P$3:$AG$90))+AD86</f>
        <v>0</v>
      </c>
      <c r="AF86" s="1623" cm="1">
        <f t="array" ref="AF86">SUMPRODUCT(('P6-2'!$E$3:$E$90=$B85)*('P6-2'!$P$2:$AG$2&gt;=AF$7)*('P6-2'!$P$2:$AG$2&lt;=AF$8)*('P6-2'!$P$3:$AG$90))+AE86</f>
        <v>0</v>
      </c>
      <c r="AG86" s="1623" cm="1">
        <f t="array" ref="AG86">SUMPRODUCT(('P6-2'!$E$3:$E$90=$B85)*('P6-2'!$P$2:$AG$2&gt;=AG$7)*('P6-2'!$P$2:$AG$2&lt;=AG$8)*('P6-2'!$P$3:$AG$90))+AF86</f>
        <v>0</v>
      </c>
      <c r="AH86" s="1623" cm="1">
        <f t="array" ref="AH86">SUMPRODUCT(('P6-2'!$E$3:$E$90=$B85)*('P6-2'!$P$2:$AG$2&gt;=AH$7)*('P6-2'!$P$2:$AG$2&lt;=AH$8)*('P6-2'!$P$3:$AG$90))+AG86</f>
        <v>0</v>
      </c>
    </row>
    <row r="87" spans="1:34" s="1250" customFormat="1">
      <c r="A87" s="1624"/>
      <c r="B87" s="1585"/>
      <c r="C87" s="1587" t="str">
        <f>PROGRAMACION!D87</f>
        <v>MONTAJE E INSTALACIÓN DE BOMBAS PARA AGUA DE DILUCIÓN</v>
      </c>
      <c r="D87" s="1588"/>
      <c r="E87" s="1588"/>
      <c r="F87" s="1589"/>
      <c r="G87" s="1589"/>
      <c r="H87" s="1590"/>
      <c r="I87" s="1625"/>
      <c r="J87" s="1589"/>
      <c r="K87" s="1592"/>
      <c r="L87" s="1589"/>
      <c r="M87" s="1592"/>
      <c r="N87" s="1592"/>
      <c r="O87" s="1626"/>
      <c r="P87" s="1626"/>
      <c r="Q87" s="1627"/>
      <c r="R87" s="1627"/>
      <c r="S87" s="1627"/>
      <c r="T87" s="1627"/>
      <c r="U87" s="1627"/>
      <c r="V87" s="1627"/>
      <c r="W87" s="1627"/>
      <c r="X87" s="1627"/>
      <c r="Y87" s="1627"/>
      <c r="Z87" s="1627"/>
      <c r="AA87" s="1627"/>
      <c r="AB87" s="1627"/>
      <c r="AC87" s="1627"/>
      <c r="AD87" s="1627"/>
      <c r="AE87" s="1627"/>
      <c r="AF87" s="1627"/>
      <c r="AG87" s="1627"/>
      <c r="AH87" s="1627"/>
    </row>
    <row r="88" spans="1:34">
      <c r="A88" s="1443"/>
      <c r="B88" s="1444" t="str">
        <f>PROGRAMACION!C88</f>
        <v>A1320</v>
      </c>
      <c r="C88" s="1595" t="str">
        <f>PROGRAMACION!D88</f>
        <v>Montaje e instalación de bomba 1760-PU-33001 - Suministro MY</v>
      </c>
      <c r="D88" s="1536">
        <f>PROGRAMACION!E88</f>
        <v>46314</v>
      </c>
      <c r="E88" s="1536">
        <f>PROGRAMACION!F88</f>
        <v>46314</v>
      </c>
      <c r="F88" s="1537">
        <f>PROGRAMACION!G88</f>
        <v>1</v>
      </c>
      <c r="G88" s="1596">
        <f>PROGRAMACION!H88</f>
        <v>1</v>
      </c>
      <c r="H88" s="1596" t="str">
        <f>PROGRAMACION!I88</f>
        <v>UND</v>
      </c>
      <c r="I88" s="1596">
        <f>PROGRAMACION!J88</f>
        <v>32.799999999999997</v>
      </c>
      <c r="J88" s="1596">
        <f>PROGRAMACION!K88</f>
        <v>32.799999999999997</v>
      </c>
      <c r="K88" s="1450">
        <f>PROGRAMACION!L88</f>
        <v>4.0212792355485598E-3</v>
      </c>
      <c r="L88" s="1596">
        <f>$G88</f>
        <v>1</v>
      </c>
      <c r="M88" s="1596" t="str">
        <f>$H88</f>
        <v>UND</v>
      </c>
      <c r="N88" s="1452">
        <f>$K88</f>
        <v>4.0212792355485598E-3</v>
      </c>
      <c r="O88" s="1457" t="s">
        <v>1862</v>
      </c>
      <c r="P88" s="1457"/>
      <c r="Q88" s="1597">
        <f>PROGRAMACION!O88*$G88</f>
        <v>0</v>
      </c>
      <c r="R88" s="1597">
        <f>PROGRAMACION!P88*$G88</f>
        <v>0</v>
      </c>
      <c r="S88" s="1597">
        <f>PROGRAMACION!Q88*$G88</f>
        <v>0</v>
      </c>
      <c r="T88" s="1597">
        <f>PROGRAMACION!R88*$G88</f>
        <v>0</v>
      </c>
      <c r="U88" s="1597">
        <f>PROGRAMACION!S88*$G88</f>
        <v>0</v>
      </c>
      <c r="V88" s="1597">
        <f>PROGRAMACION!T88*$G88</f>
        <v>0</v>
      </c>
      <c r="W88" s="1597">
        <f>PROGRAMACION!U88*$G88</f>
        <v>0</v>
      </c>
      <c r="X88" s="1597">
        <f>PROGRAMACION!V88*$G88</f>
        <v>0</v>
      </c>
      <c r="Y88" s="1597">
        <f>PROGRAMACION!W88*$G88</f>
        <v>0</v>
      </c>
      <c r="Z88" s="1597">
        <f>PROGRAMACION!X88*$G88</f>
        <v>0</v>
      </c>
      <c r="AA88" s="1597">
        <f>PROGRAMACION!Y88*$G88</f>
        <v>0</v>
      </c>
      <c r="AB88" s="1597">
        <f>PROGRAMACION!Z88*$G88</f>
        <v>0</v>
      </c>
      <c r="AC88" s="1597">
        <f>PROGRAMACION!AA88*$G88</f>
        <v>0</v>
      </c>
      <c r="AD88" s="1597">
        <f>PROGRAMACION!AB88*$G88</f>
        <v>0</v>
      </c>
      <c r="AE88" s="1597">
        <f>PROGRAMACION!AC88*$G88</f>
        <v>0</v>
      </c>
      <c r="AF88" s="1597">
        <f>PROGRAMACION!AD88*$G88</f>
        <v>0</v>
      </c>
      <c r="AG88" s="1597">
        <f>PROGRAMACION!AE88*$G88</f>
        <v>1</v>
      </c>
      <c r="AH88" s="1597">
        <f>PROGRAMACION!AF88*$G88</f>
        <v>1</v>
      </c>
    </row>
    <row r="89" spans="1:34">
      <c r="A89" s="1617"/>
      <c r="B89" s="1618"/>
      <c r="C89" s="1618"/>
      <c r="D89" s="1619"/>
      <c r="E89" s="1619"/>
      <c r="F89" s="1620"/>
      <c r="G89" s="1621"/>
      <c r="H89" s="1621"/>
      <c r="I89" s="1621"/>
      <c r="J89" s="1621"/>
      <c r="K89" s="1622"/>
      <c r="L89" s="1621"/>
      <c r="M89" s="1622"/>
      <c r="N89" s="1622"/>
      <c r="O89" s="1584" t="s">
        <v>1811</v>
      </c>
      <c r="P89" s="1584"/>
      <c r="Q89" s="1623" cm="1">
        <f t="array" ref="Q89">SUMPRODUCT(('P6-2'!$E$3:$E$90=$B88)*('P6-2'!$P$2:$AG$2&gt;=Q$7)*('P6-2'!$P$2:$AG$2&lt;=Q$8)*('P6-2'!$P$3:$AG$90))+P89</f>
        <v>0</v>
      </c>
      <c r="R89" s="1623" cm="1">
        <f t="array" ref="R89">SUMPRODUCT(('P6-2'!$E$3:$E$90=$B88)*('P6-2'!$P$2:$AG$2&gt;=R$7)*('P6-2'!$P$2:$AG$2&lt;=R$8)*('P6-2'!$P$3:$AG$90))+Q89</f>
        <v>0</v>
      </c>
      <c r="S89" s="1623" cm="1">
        <f t="array" ref="S89">SUMPRODUCT(('P6-2'!$E$3:$E$90=$B88)*('P6-2'!$P$2:$AG$2&gt;=S$7)*('P6-2'!$P$2:$AG$2&lt;=S$8)*('P6-2'!$P$3:$AG$90))+R89</f>
        <v>0</v>
      </c>
      <c r="T89" s="1623" cm="1">
        <f t="array" ref="T89">SUMPRODUCT(('P6-2'!$E$3:$E$90=$B88)*('P6-2'!$P$2:$AG$2&gt;=T$7)*('P6-2'!$P$2:$AG$2&lt;=T$8)*('P6-2'!$P$3:$AG$90))+S89</f>
        <v>0</v>
      </c>
      <c r="U89" s="1623" cm="1">
        <f t="array" ref="U89">SUMPRODUCT(('P6-2'!$E$3:$E$90=$B88)*('P6-2'!$P$2:$AG$2&gt;=U$7)*('P6-2'!$P$2:$AG$2&lt;=U$8)*('P6-2'!$P$3:$AG$90))+T89</f>
        <v>0</v>
      </c>
      <c r="V89" s="1623" cm="1">
        <f t="array" ref="V89">SUMPRODUCT(('P6-2'!$E$3:$E$90=$B88)*('P6-2'!$P$2:$AG$2&gt;=V$7)*('P6-2'!$P$2:$AG$2&lt;=V$8)*('P6-2'!$P$3:$AG$90))+U89</f>
        <v>0</v>
      </c>
      <c r="W89" s="1623" cm="1">
        <f t="array" ref="W89">SUMPRODUCT(('P6-2'!$E$3:$E$90=$B88)*('P6-2'!$P$2:$AG$2&gt;=W$7)*('P6-2'!$P$2:$AG$2&lt;=W$8)*('P6-2'!$P$3:$AG$90))+V89</f>
        <v>0</v>
      </c>
      <c r="X89" s="1623" cm="1">
        <f t="array" ref="X89">SUMPRODUCT(('P6-2'!$E$3:$E$90=$B88)*('P6-2'!$P$2:$AG$2&gt;=X$7)*('P6-2'!$P$2:$AG$2&lt;=X$8)*('P6-2'!$P$3:$AG$90))+W89</f>
        <v>0</v>
      </c>
      <c r="Y89" s="1623" cm="1">
        <f t="array" ref="Y89">SUMPRODUCT(('P6-2'!$E$3:$E$90=$B88)*('P6-2'!$P$2:$AG$2&gt;=Y$7)*('P6-2'!$P$2:$AG$2&lt;=Y$8)*('P6-2'!$P$3:$AG$90))+X89</f>
        <v>0</v>
      </c>
      <c r="Z89" s="1623" cm="1">
        <f t="array" ref="Z89">SUMPRODUCT(('P6-2'!$E$3:$E$90=$B88)*('P6-2'!$P$2:$AG$2&gt;=Z$7)*('P6-2'!$P$2:$AG$2&lt;=Z$8)*('P6-2'!$P$3:$AG$90))+Y89</f>
        <v>0</v>
      </c>
      <c r="AA89" s="1623" cm="1">
        <f t="array" ref="AA89">SUMPRODUCT(('P6-2'!$E$3:$E$90=$B88)*('P6-2'!$P$2:$AG$2&gt;=AA$7)*('P6-2'!$P$2:$AG$2&lt;=AA$8)*('P6-2'!$P$3:$AG$90))+Z89</f>
        <v>0</v>
      </c>
      <c r="AB89" s="1623" cm="1">
        <f t="array" ref="AB89">SUMPRODUCT(('P6-2'!$E$3:$E$90=$B88)*('P6-2'!$P$2:$AG$2&gt;=AB$7)*('P6-2'!$P$2:$AG$2&lt;=AB$8)*('P6-2'!$P$3:$AG$90))+AA89</f>
        <v>0</v>
      </c>
      <c r="AC89" s="1623" cm="1">
        <f t="array" ref="AC89">SUMPRODUCT(('P6-2'!$E$3:$E$90=$B88)*('P6-2'!$P$2:$AG$2&gt;=AC$7)*('P6-2'!$P$2:$AG$2&lt;=AC$8)*('P6-2'!$P$3:$AG$90))+AB89</f>
        <v>0</v>
      </c>
      <c r="AD89" s="1623" cm="1">
        <f t="array" ref="AD89">SUMPRODUCT(('P6-2'!$E$3:$E$90=$B88)*('P6-2'!$P$2:$AG$2&gt;=AD$7)*('P6-2'!$P$2:$AG$2&lt;=AD$8)*('P6-2'!$P$3:$AG$90))+AC89</f>
        <v>0</v>
      </c>
      <c r="AE89" s="1623" cm="1">
        <f t="array" ref="AE89">SUMPRODUCT(('P6-2'!$E$3:$E$90=$B88)*('P6-2'!$P$2:$AG$2&gt;=AE$7)*('P6-2'!$P$2:$AG$2&lt;=AE$8)*('P6-2'!$P$3:$AG$90))+AD89</f>
        <v>0</v>
      </c>
      <c r="AF89" s="1623" cm="1">
        <f t="array" ref="AF89">SUMPRODUCT(('P6-2'!$E$3:$E$90=$B88)*('P6-2'!$P$2:$AG$2&gt;=AF$7)*('P6-2'!$P$2:$AG$2&lt;=AF$8)*('P6-2'!$P$3:$AG$90))+AE89</f>
        <v>0</v>
      </c>
      <c r="AG89" s="1623" cm="1">
        <f t="array" ref="AG89">SUMPRODUCT(('P6-2'!$E$3:$E$90=$B88)*('P6-2'!$P$2:$AG$2&gt;=AG$7)*('P6-2'!$P$2:$AG$2&lt;=AG$8)*('P6-2'!$P$3:$AG$90))+AF89</f>
        <v>0</v>
      </c>
      <c r="AH89" s="1623" cm="1">
        <f t="array" ref="AH89">SUMPRODUCT(('P6-2'!$E$3:$E$90=$B88)*('P6-2'!$P$2:$AG$2&gt;=AH$7)*('P6-2'!$P$2:$AG$2&lt;=AH$8)*('P6-2'!$P$3:$AG$90))+AG89</f>
        <v>0</v>
      </c>
    </row>
    <row r="90" spans="1:34">
      <c r="A90" s="1443"/>
      <c r="B90" s="1444" t="str">
        <f>PROGRAMACION!C90</f>
        <v>A1330</v>
      </c>
      <c r="C90" s="1595" t="str">
        <f>PROGRAMACION!D90</f>
        <v>Montaje e instalación de bomba 1760-PU-33002 - Suministro MY</v>
      </c>
      <c r="D90" s="1536">
        <f>PROGRAMACION!E90</f>
        <v>46315</v>
      </c>
      <c r="E90" s="1536">
        <f>PROGRAMACION!F90</f>
        <v>46315</v>
      </c>
      <c r="F90" s="1537">
        <f>PROGRAMACION!G90</f>
        <v>1</v>
      </c>
      <c r="G90" s="1596">
        <f>PROGRAMACION!H90</f>
        <v>1</v>
      </c>
      <c r="H90" s="1596" t="str">
        <f>PROGRAMACION!I90</f>
        <v>UND</v>
      </c>
      <c r="I90" s="1596">
        <f>PROGRAMACION!J90</f>
        <v>32.799999999999997</v>
      </c>
      <c r="J90" s="1596">
        <f>PROGRAMACION!K90</f>
        <v>32.799999999999997</v>
      </c>
      <c r="K90" s="1450">
        <f>PROGRAMACION!L90</f>
        <v>4.0212792355485598E-3</v>
      </c>
      <c r="L90" s="1596">
        <f>$G90</f>
        <v>1</v>
      </c>
      <c r="M90" s="1596" t="str">
        <f>$H90</f>
        <v>UND</v>
      </c>
      <c r="N90" s="1452">
        <f>$K90</f>
        <v>4.0212792355485598E-3</v>
      </c>
      <c r="O90" s="1457" t="s">
        <v>1862</v>
      </c>
      <c r="P90" s="1457"/>
      <c r="Q90" s="1597">
        <f>PROGRAMACION!O90*$G90</f>
        <v>0</v>
      </c>
      <c r="R90" s="1597">
        <f>PROGRAMACION!P90*$G90</f>
        <v>0</v>
      </c>
      <c r="S90" s="1597">
        <f>PROGRAMACION!Q90*$G90</f>
        <v>0</v>
      </c>
      <c r="T90" s="1597">
        <f>PROGRAMACION!R90*$G90</f>
        <v>0</v>
      </c>
      <c r="U90" s="1597">
        <f>PROGRAMACION!S90*$G90</f>
        <v>0</v>
      </c>
      <c r="V90" s="1597">
        <f>PROGRAMACION!T90*$G90</f>
        <v>0</v>
      </c>
      <c r="W90" s="1597">
        <f>PROGRAMACION!U90*$G90</f>
        <v>0</v>
      </c>
      <c r="X90" s="1597">
        <f>PROGRAMACION!V90*$G90</f>
        <v>0</v>
      </c>
      <c r="Y90" s="1597">
        <f>PROGRAMACION!W90*$G90</f>
        <v>0</v>
      </c>
      <c r="Z90" s="1597">
        <f>PROGRAMACION!X90*$G90</f>
        <v>0</v>
      </c>
      <c r="AA90" s="1597">
        <f>PROGRAMACION!Y90*$G90</f>
        <v>0</v>
      </c>
      <c r="AB90" s="1597">
        <f>PROGRAMACION!Z90*$G90</f>
        <v>0</v>
      </c>
      <c r="AC90" s="1597">
        <f>PROGRAMACION!AA90*$G90</f>
        <v>0</v>
      </c>
      <c r="AD90" s="1597">
        <f>PROGRAMACION!AB90*$G90</f>
        <v>0</v>
      </c>
      <c r="AE90" s="1597">
        <f>PROGRAMACION!AC90*$G90</f>
        <v>0</v>
      </c>
      <c r="AF90" s="1597">
        <f>PROGRAMACION!AD90*$G90</f>
        <v>0</v>
      </c>
      <c r="AG90" s="1597">
        <f>PROGRAMACION!AE90*$G90</f>
        <v>1</v>
      </c>
      <c r="AH90" s="1597">
        <f>PROGRAMACION!AF90*$G90</f>
        <v>1</v>
      </c>
    </row>
    <row r="91" spans="1:34">
      <c r="A91" s="1617"/>
      <c r="B91" s="1618"/>
      <c r="C91" s="1618"/>
      <c r="D91" s="1619"/>
      <c r="E91" s="1619"/>
      <c r="F91" s="1620"/>
      <c r="G91" s="1621"/>
      <c r="H91" s="1621"/>
      <c r="I91" s="1621"/>
      <c r="J91" s="1621"/>
      <c r="K91" s="1622"/>
      <c r="L91" s="1621"/>
      <c r="M91" s="1622"/>
      <c r="N91" s="1622"/>
      <c r="O91" s="1584" t="s">
        <v>1811</v>
      </c>
      <c r="P91" s="1584"/>
      <c r="Q91" s="1623" cm="1">
        <f t="array" ref="Q91">SUMPRODUCT(('P6-2'!$E$3:$E$90=$B90)*('P6-2'!$P$2:$AG$2&gt;=Q$7)*('P6-2'!$P$2:$AG$2&lt;=Q$8)*('P6-2'!$P$3:$AG$90))+P91</f>
        <v>0</v>
      </c>
      <c r="R91" s="1623" cm="1">
        <f t="array" ref="R91">SUMPRODUCT(('P6-2'!$E$3:$E$90=$B90)*('P6-2'!$P$2:$AG$2&gt;=R$7)*('P6-2'!$P$2:$AG$2&lt;=R$8)*('P6-2'!$P$3:$AG$90))+Q91</f>
        <v>0</v>
      </c>
      <c r="S91" s="1623" cm="1">
        <f t="array" ref="S91">SUMPRODUCT(('P6-2'!$E$3:$E$90=$B90)*('P6-2'!$P$2:$AG$2&gt;=S$7)*('P6-2'!$P$2:$AG$2&lt;=S$8)*('P6-2'!$P$3:$AG$90))+R91</f>
        <v>0</v>
      </c>
      <c r="T91" s="1623" cm="1">
        <f t="array" ref="T91">SUMPRODUCT(('P6-2'!$E$3:$E$90=$B90)*('P6-2'!$P$2:$AG$2&gt;=T$7)*('P6-2'!$P$2:$AG$2&lt;=T$8)*('P6-2'!$P$3:$AG$90))+S91</f>
        <v>0</v>
      </c>
      <c r="U91" s="1623" cm="1">
        <f t="array" ref="U91">SUMPRODUCT(('P6-2'!$E$3:$E$90=$B90)*('P6-2'!$P$2:$AG$2&gt;=U$7)*('P6-2'!$P$2:$AG$2&lt;=U$8)*('P6-2'!$P$3:$AG$90))+T91</f>
        <v>0</v>
      </c>
      <c r="V91" s="1623" cm="1">
        <f t="array" ref="V91">SUMPRODUCT(('P6-2'!$E$3:$E$90=$B90)*('P6-2'!$P$2:$AG$2&gt;=V$7)*('P6-2'!$P$2:$AG$2&lt;=V$8)*('P6-2'!$P$3:$AG$90))+U91</f>
        <v>0</v>
      </c>
      <c r="W91" s="1623" cm="1">
        <f t="array" ref="W91">SUMPRODUCT(('P6-2'!$E$3:$E$90=$B90)*('P6-2'!$P$2:$AG$2&gt;=W$7)*('P6-2'!$P$2:$AG$2&lt;=W$8)*('P6-2'!$P$3:$AG$90))+V91</f>
        <v>0</v>
      </c>
      <c r="X91" s="1623" cm="1">
        <f t="array" ref="X91">SUMPRODUCT(('P6-2'!$E$3:$E$90=$B90)*('P6-2'!$P$2:$AG$2&gt;=X$7)*('P6-2'!$P$2:$AG$2&lt;=X$8)*('P6-2'!$P$3:$AG$90))+W91</f>
        <v>0</v>
      </c>
      <c r="Y91" s="1623" cm="1">
        <f t="array" ref="Y91">SUMPRODUCT(('P6-2'!$E$3:$E$90=$B90)*('P6-2'!$P$2:$AG$2&gt;=Y$7)*('P6-2'!$P$2:$AG$2&lt;=Y$8)*('P6-2'!$P$3:$AG$90))+X91</f>
        <v>0</v>
      </c>
      <c r="Z91" s="1623" cm="1">
        <f t="array" ref="Z91">SUMPRODUCT(('P6-2'!$E$3:$E$90=$B90)*('P6-2'!$P$2:$AG$2&gt;=Z$7)*('P6-2'!$P$2:$AG$2&lt;=Z$8)*('P6-2'!$P$3:$AG$90))+Y91</f>
        <v>0</v>
      </c>
      <c r="AA91" s="1623" cm="1">
        <f t="array" ref="AA91">SUMPRODUCT(('P6-2'!$E$3:$E$90=$B90)*('P6-2'!$P$2:$AG$2&gt;=AA$7)*('P6-2'!$P$2:$AG$2&lt;=AA$8)*('P6-2'!$P$3:$AG$90))+Z91</f>
        <v>0</v>
      </c>
      <c r="AB91" s="1623" cm="1">
        <f t="array" ref="AB91">SUMPRODUCT(('P6-2'!$E$3:$E$90=$B90)*('P6-2'!$P$2:$AG$2&gt;=AB$7)*('P6-2'!$P$2:$AG$2&lt;=AB$8)*('P6-2'!$P$3:$AG$90))+AA91</f>
        <v>0</v>
      </c>
      <c r="AC91" s="1623" cm="1">
        <f t="array" ref="AC91">SUMPRODUCT(('P6-2'!$E$3:$E$90=$B90)*('P6-2'!$P$2:$AG$2&gt;=AC$7)*('P6-2'!$P$2:$AG$2&lt;=AC$8)*('P6-2'!$P$3:$AG$90))+AB91</f>
        <v>0</v>
      </c>
      <c r="AD91" s="1623" cm="1">
        <f t="array" ref="AD91">SUMPRODUCT(('P6-2'!$E$3:$E$90=$B90)*('P6-2'!$P$2:$AG$2&gt;=AD$7)*('P6-2'!$P$2:$AG$2&lt;=AD$8)*('P6-2'!$P$3:$AG$90))+AC91</f>
        <v>0</v>
      </c>
      <c r="AE91" s="1623" cm="1">
        <f t="array" ref="AE91">SUMPRODUCT(('P6-2'!$E$3:$E$90=$B90)*('P6-2'!$P$2:$AG$2&gt;=AE$7)*('P6-2'!$P$2:$AG$2&lt;=AE$8)*('P6-2'!$P$3:$AG$90))+AD91</f>
        <v>0</v>
      </c>
      <c r="AF91" s="1623" cm="1">
        <f t="array" ref="AF91">SUMPRODUCT(('P6-2'!$E$3:$E$90=$B90)*('P6-2'!$P$2:$AG$2&gt;=AF$7)*('P6-2'!$P$2:$AG$2&lt;=AF$8)*('P6-2'!$P$3:$AG$90))+AE91</f>
        <v>0</v>
      </c>
      <c r="AG91" s="1623" cm="1">
        <f t="array" ref="AG91">SUMPRODUCT(('P6-2'!$E$3:$E$90=$B90)*('P6-2'!$P$2:$AG$2&gt;=AG$7)*('P6-2'!$P$2:$AG$2&lt;=AG$8)*('P6-2'!$P$3:$AG$90))+AF91</f>
        <v>0</v>
      </c>
      <c r="AH91" s="1623" cm="1">
        <f t="array" ref="AH91">SUMPRODUCT(('P6-2'!$E$3:$E$90=$B90)*('P6-2'!$P$2:$AG$2&gt;=AH$7)*('P6-2'!$P$2:$AG$2&lt;=AH$8)*('P6-2'!$P$3:$AG$90))+AG91</f>
        <v>0</v>
      </c>
    </row>
    <row r="92" spans="1:34" s="1250" customFormat="1" ht="24.75">
      <c r="A92" s="1624"/>
      <c r="B92" s="1585"/>
      <c r="C92" s="1587" t="str">
        <f>PROGRAMACION!D92</f>
        <v>MONTAJE DE TUBERÍAS Y ACCESORIOS - SISTEMA DE FLOCULANTE Y DILUCIÓN</v>
      </c>
      <c r="D92" s="1588"/>
      <c r="E92" s="1588"/>
      <c r="F92" s="1589"/>
      <c r="G92" s="1589"/>
      <c r="H92" s="1590"/>
      <c r="I92" s="1625"/>
      <c r="J92" s="1589"/>
      <c r="K92" s="1592"/>
      <c r="L92" s="1589"/>
      <c r="M92" s="1592"/>
      <c r="N92" s="1592"/>
      <c r="O92" s="1626"/>
      <c r="P92" s="1626"/>
      <c r="Q92" s="1627"/>
      <c r="R92" s="1627"/>
      <c r="S92" s="1627"/>
      <c r="T92" s="1627"/>
      <c r="U92" s="1627"/>
      <c r="V92" s="1627"/>
      <c r="W92" s="1627"/>
      <c r="X92" s="1627"/>
      <c r="Y92" s="1627"/>
      <c r="Z92" s="1627"/>
      <c r="AA92" s="1627"/>
      <c r="AB92" s="1627"/>
      <c r="AC92" s="1627"/>
      <c r="AD92" s="1627"/>
      <c r="AE92" s="1627"/>
      <c r="AF92" s="1627"/>
      <c r="AG92" s="1627"/>
      <c r="AH92" s="1627"/>
    </row>
    <row r="93" spans="1:34" ht="24">
      <c r="A93" s="1443"/>
      <c r="B93" s="1444" t="str">
        <f>PROGRAMACION!C93</f>
        <v>A1340</v>
      </c>
      <c r="C93" s="1595" t="str">
        <f>PROGRAMACION!D93</f>
        <v>Montaje de línea 3" AA1B - Suministro MY: tubería + accesorios 3" (válv. mariposa y check, bridas, codos, tees, empaques</v>
      </c>
      <c r="D93" s="1536">
        <f>PROGRAMACION!E93</f>
        <v>46248</v>
      </c>
      <c r="E93" s="1536">
        <f>PROGRAMACION!F93</f>
        <v>46308</v>
      </c>
      <c r="F93" s="1537">
        <f>PROGRAMACION!G93</f>
        <v>42</v>
      </c>
      <c r="G93" s="1596">
        <f>PROGRAMACION!H93</f>
        <v>1</v>
      </c>
      <c r="H93" s="1596" t="str">
        <f>PROGRAMACION!I93</f>
        <v>Glb.</v>
      </c>
      <c r="I93" s="1596">
        <f>PROGRAMACION!J93</f>
        <v>964.20000000000016</v>
      </c>
      <c r="J93" s="1596">
        <f>PROGRAMACION!K93</f>
        <v>964.20000000000016</v>
      </c>
      <c r="K93" s="1450">
        <f>PROGRAMACION!L93</f>
        <v>0.11821089752792445</v>
      </c>
      <c r="L93" s="1596">
        <f>$G93</f>
        <v>1</v>
      </c>
      <c r="M93" s="1596" t="str">
        <f>$H93</f>
        <v>Glb.</v>
      </c>
      <c r="N93" s="1452">
        <f>$K93</f>
        <v>0.11821089752792445</v>
      </c>
      <c r="O93" s="1457" t="s">
        <v>1862</v>
      </c>
      <c r="P93" s="1457"/>
      <c r="Q93" s="1597">
        <f>PROGRAMACION!O93*$G93</f>
        <v>0</v>
      </c>
      <c r="R93" s="1597">
        <f>PROGRAMACION!P93*$G93</f>
        <v>0</v>
      </c>
      <c r="S93" s="1597">
        <f>PROGRAMACION!Q93*$G93</f>
        <v>0</v>
      </c>
      <c r="T93" s="1597">
        <f>PROGRAMACION!R93*$G93</f>
        <v>0</v>
      </c>
      <c r="U93" s="1597">
        <f>PROGRAMACION!S93*$G93</f>
        <v>0</v>
      </c>
      <c r="V93" s="1597">
        <f>PROGRAMACION!T93*$G93</f>
        <v>0</v>
      </c>
      <c r="W93" s="1597">
        <f>PROGRAMACION!U93*$G93</f>
        <v>0</v>
      </c>
      <c r="X93" s="1597">
        <f>PROGRAMACION!V93*$G93</f>
        <v>0.11475409836065574</v>
      </c>
      <c r="Y93" s="1597">
        <f>PROGRAMACION!W93*$G93</f>
        <v>0.22950819672131148</v>
      </c>
      <c r="Z93" s="1597">
        <f>PROGRAMACION!X93*$G93</f>
        <v>0.34426229508196721</v>
      </c>
      <c r="AA93" s="1597">
        <f>PROGRAMACION!Y93*$G93</f>
        <v>0.45901639344262296</v>
      </c>
      <c r="AB93" s="1597">
        <f>PROGRAMACION!Z93*$G93</f>
        <v>0.57377049180327866</v>
      </c>
      <c r="AC93" s="1597">
        <f>PROGRAMACION!AA93*$G93</f>
        <v>0.68852459016393441</v>
      </c>
      <c r="AD93" s="1597">
        <f>PROGRAMACION!AB93*$G93</f>
        <v>0.80327868852459017</v>
      </c>
      <c r="AE93" s="1597">
        <f>PROGRAMACION!AC93*$G93</f>
        <v>0.91803278688524592</v>
      </c>
      <c r="AF93" s="1597">
        <f>PROGRAMACION!AD93*$G93</f>
        <v>1</v>
      </c>
      <c r="AG93" s="1597">
        <f>PROGRAMACION!AE93*$G93</f>
        <v>1</v>
      </c>
      <c r="AH93" s="1597">
        <f>PROGRAMACION!AF93*$G93</f>
        <v>1</v>
      </c>
    </row>
    <row r="94" spans="1:34">
      <c r="A94" s="1617"/>
      <c r="B94" s="1618"/>
      <c r="C94" s="1618"/>
      <c r="D94" s="1619"/>
      <c r="E94" s="1619"/>
      <c r="F94" s="1620"/>
      <c r="G94" s="1621"/>
      <c r="H94" s="1621"/>
      <c r="I94" s="1621"/>
      <c r="J94" s="1621"/>
      <c r="K94" s="1622"/>
      <c r="L94" s="1621"/>
      <c r="M94" s="1622"/>
      <c r="N94" s="1622"/>
      <c r="O94" s="1584" t="s">
        <v>1811</v>
      </c>
      <c r="P94" s="1584"/>
      <c r="Q94" s="1623" cm="1">
        <f t="array" ref="Q94">SUMPRODUCT(('P6-2'!$E$3:$E$90=$B93)*('P6-2'!$P$2:$AG$2&gt;=Q$7)*('P6-2'!$P$2:$AG$2&lt;=Q$8)*('P6-2'!$P$3:$AG$90))+P94</f>
        <v>0</v>
      </c>
      <c r="R94" s="1623" cm="1">
        <f t="array" ref="R94">SUMPRODUCT(('P6-2'!$E$3:$E$90=$B93)*('P6-2'!$P$2:$AG$2&gt;=R$7)*('P6-2'!$P$2:$AG$2&lt;=R$8)*('P6-2'!$P$3:$AG$90))+Q94</f>
        <v>0</v>
      </c>
      <c r="S94" s="1623" cm="1">
        <f t="array" ref="S94">SUMPRODUCT(('P6-2'!$E$3:$E$90=$B93)*('P6-2'!$P$2:$AG$2&gt;=S$7)*('P6-2'!$P$2:$AG$2&lt;=S$8)*('P6-2'!$P$3:$AG$90))+R94</f>
        <v>0</v>
      </c>
      <c r="T94" s="1623" cm="1">
        <f t="array" ref="T94">SUMPRODUCT(('P6-2'!$E$3:$E$90=$B93)*('P6-2'!$P$2:$AG$2&gt;=T$7)*('P6-2'!$P$2:$AG$2&lt;=T$8)*('P6-2'!$P$3:$AG$90))+S94</f>
        <v>0</v>
      </c>
      <c r="U94" s="1623" cm="1">
        <f t="array" ref="U94">SUMPRODUCT(('P6-2'!$E$3:$E$90=$B93)*('P6-2'!$P$2:$AG$2&gt;=U$7)*('P6-2'!$P$2:$AG$2&lt;=U$8)*('P6-2'!$P$3:$AG$90))+T94</f>
        <v>0</v>
      </c>
      <c r="V94" s="1623" cm="1">
        <f t="array" ref="V94">SUMPRODUCT(('P6-2'!$E$3:$E$90=$B93)*('P6-2'!$P$2:$AG$2&gt;=V$7)*('P6-2'!$P$2:$AG$2&lt;=V$8)*('P6-2'!$P$3:$AG$90))+U94</f>
        <v>0</v>
      </c>
      <c r="W94" s="1623" cm="1">
        <f t="array" ref="W94">SUMPRODUCT(('P6-2'!$E$3:$E$90=$B93)*('P6-2'!$P$2:$AG$2&gt;=W$7)*('P6-2'!$P$2:$AG$2&lt;=W$8)*('P6-2'!$P$3:$AG$90))+V94</f>
        <v>0</v>
      </c>
      <c r="X94" s="1623" cm="1">
        <f t="array" ref="X94">SUMPRODUCT(('P6-2'!$E$3:$E$90=$B93)*('P6-2'!$P$2:$AG$2&gt;=X$7)*('P6-2'!$P$2:$AG$2&lt;=X$8)*('P6-2'!$P$3:$AG$90))+W94</f>
        <v>0</v>
      </c>
      <c r="Y94" s="1623" cm="1">
        <f t="array" ref="Y94">SUMPRODUCT(('P6-2'!$E$3:$E$90=$B93)*('P6-2'!$P$2:$AG$2&gt;=Y$7)*('P6-2'!$P$2:$AG$2&lt;=Y$8)*('P6-2'!$P$3:$AG$90))+X94</f>
        <v>0</v>
      </c>
      <c r="Z94" s="1623" cm="1">
        <f t="array" ref="Z94">SUMPRODUCT(('P6-2'!$E$3:$E$90=$B93)*('P6-2'!$P$2:$AG$2&gt;=Z$7)*('P6-2'!$P$2:$AG$2&lt;=Z$8)*('P6-2'!$P$3:$AG$90))+Y94</f>
        <v>0</v>
      </c>
      <c r="AA94" s="1623" cm="1">
        <f t="array" ref="AA94">SUMPRODUCT(('P6-2'!$E$3:$E$90=$B93)*('P6-2'!$P$2:$AG$2&gt;=AA$7)*('P6-2'!$P$2:$AG$2&lt;=AA$8)*('P6-2'!$P$3:$AG$90))+Z94</f>
        <v>0</v>
      </c>
      <c r="AB94" s="1623" cm="1">
        <f t="array" ref="AB94">SUMPRODUCT(('P6-2'!$E$3:$E$90=$B93)*('P6-2'!$P$2:$AG$2&gt;=AB$7)*('P6-2'!$P$2:$AG$2&lt;=AB$8)*('P6-2'!$P$3:$AG$90))+AA94</f>
        <v>0</v>
      </c>
      <c r="AC94" s="1623" cm="1">
        <f t="array" ref="AC94">SUMPRODUCT(('P6-2'!$E$3:$E$90=$B93)*('P6-2'!$P$2:$AG$2&gt;=AC$7)*('P6-2'!$P$2:$AG$2&lt;=AC$8)*('P6-2'!$P$3:$AG$90))+AB94</f>
        <v>0</v>
      </c>
      <c r="AD94" s="1623" cm="1">
        <f t="array" ref="AD94">SUMPRODUCT(('P6-2'!$E$3:$E$90=$B93)*('P6-2'!$P$2:$AG$2&gt;=AD$7)*('P6-2'!$P$2:$AG$2&lt;=AD$8)*('P6-2'!$P$3:$AG$90))+AC94</f>
        <v>0</v>
      </c>
      <c r="AE94" s="1623" cm="1">
        <f t="array" ref="AE94">SUMPRODUCT(('P6-2'!$E$3:$E$90=$B93)*('P6-2'!$P$2:$AG$2&gt;=AE$7)*('P6-2'!$P$2:$AG$2&lt;=AE$8)*('P6-2'!$P$3:$AG$90))+AD94</f>
        <v>0</v>
      </c>
      <c r="AF94" s="1623" cm="1">
        <f t="array" ref="AF94">SUMPRODUCT(('P6-2'!$E$3:$E$90=$B93)*('P6-2'!$P$2:$AG$2&gt;=AF$7)*('P6-2'!$P$2:$AG$2&lt;=AF$8)*('P6-2'!$P$3:$AG$90))+AE94</f>
        <v>0</v>
      </c>
      <c r="AG94" s="1623" cm="1">
        <f t="array" ref="AG94">SUMPRODUCT(('P6-2'!$E$3:$E$90=$B93)*('P6-2'!$P$2:$AG$2&gt;=AG$7)*('P6-2'!$P$2:$AG$2&lt;=AG$8)*('P6-2'!$P$3:$AG$90))+AF94</f>
        <v>0</v>
      </c>
      <c r="AH94" s="1623" cm="1">
        <f t="array" ref="AH94">SUMPRODUCT(('P6-2'!$E$3:$E$90=$B93)*('P6-2'!$P$2:$AG$2&gt;=AH$7)*('P6-2'!$P$2:$AG$2&lt;=AH$8)*('P6-2'!$P$3:$AG$90))+AG94</f>
        <v>0</v>
      </c>
    </row>
    <row r="95" spans="1:34" ht="24">
      <c r="A95" s="1443"/>
      <c r="B95" s="1444" t="str">
        <f>PROGRAMACION!C95</f>
        <v>A1350</v>
      </c>
      <c r="C95" s="1595" t="str">
        <f>PROGRAMACION!D95</f>
        <v>Montaje de línea 4" AA1B - Suministro MY: tubería + accesorios 4" (válv. mariposa, bridas, codos, tees, reducción 4"x3",</v>
      </c>
      <c r="D95" s="1536">
        <f>PROGRAMACION!E95</f>
        <v>46275</v>
      </c>
      <c r="E95" s="1536">
        <f>PROGRAMACION!F95</f>
        <v>46286</v>
      </c>
      <c r="F95" s="1537">
        <f>PROGRAMACION!G95</f>
        <v>8</v>
      </c>
      <c r="G95" s="1596">
        <f>PROGRAMACION!H95</f>
        <v>1</v>
      </c>
      <c r="H95" s="1596" t="str">
        <f>PROGRAMACION!I95</f>
        <v>Glb.</v>
      </c>
      <c r="I95" s="1596">
        <f>PROGRAMACION!J95</f>
        <v>190.38714285714286</v>
      </c>
      <c r="J95" s="1596">
        <f>PROGRAMACION!K95</f>
        <v>190.38714285714286</v>
      </c>
      <c r="K95" s="1450">
        <f>PROGRAMACION!L95</f>
        <v>2.3341459277037985E-2</v>
      </c>
      <c r="L95" s="1596">
        <f>$G95</f>
        <v>1</v>
      </c>
      <c r="M95" s="1596" t="str">
        <f>$H95</f>
        <v>Glb.</v>
      </c>
      <c r="N95" s="1452">
        <f>$K95</f>
        <v>2.3341459277037985E-2</v>
      </c>
      <c r="O95" s="1457" t="s">
        <v>1862</v>
      </c>
      <c r="P95" s="1457"/>
      <c r="Q95" s="1597">
        <f>PROGRAMACION!O95*$G95</f>
        <v>0</v>
      </c>
      <c r="R95" s="1597">
        <f>PROGRAMACION!P95*$G95</f>
        <v>0</v>
      </c>
      <c r="S95" s="1597">
        <f>PROGRAMACION!Q95*$G95</f>
        <v>0</v>
      </c>
      <c r="T95" s="1597">
        <f>PROGRAMACION!R95*$G95</f>
        <v>0</v>
      </c>
      <c r="U95" s="1597">
        <f>PROGRAMACION!S95*$G95</f>
        <v>0</v>
      </c>
      <c r="V95" s="1597">
        <f>PROGRAMACION!T95*$G95</f>
        <v>0</v>
      </c>
      <c r="W95" s="1597">
        <f>PROGRAMACION!U95*$G95</f>
        <v>0</v>
      </c>
      <c r="X95" s="1597">
        <f>PROGRAMACION!V95*$G95</f>
        <v>0</v>
      </c>
      <c r="Y95" s="1597">
        <f>PROGRAMACION!W95*$G95</f>
        <v>0</v>
      </c>
      <c r="Z95" s="1597">
        <f>PROGRAMACION!X95*$G95</f>
        <v>0</v>
      </c>
      <c r="AA95" s="1597">
        <f>PROGRAMACION!Y95*$G95</f>
        <v>8.3333333333333329E-2</v>
      </c>
      <c r="AB95" s="1597">
        <f>PROGRAMACION!Z95*$G95</f>
        <v>0.66666666666666674</v>
      </c>
      <c r="AC95" s="1597">
        <f>PROGRAMACION!AA95*$G95</f>
        <v>1</v>
      </c>
      <c r="AD95" s="1597">
        <f>PROGRAMACION!AB95*$G95</f>
        <v>1</v>
      </c>
      <c r="AE95" s="1597">
        <f>PROGRAMACION!AC95*$G95</f>
        <v>1</v>
      </c>
      <c r="AF95" s="1597">
        <f>PROGRAMACION!AD95*$G95</f>
        <v>1</v>
      </c>
      <c r="AG95" s="1597">
        <f>PROGRAMACION!AE95*$G95</f>
        <v>1</v>
      </c>
      <c r="AH95" s="1597">
        <f>PROGRAMACION!AF95*$G95</f>
        <v>1</v>
      </c>
    </row>
    <row r="96" spans="1:34">
      <c r="A96" s="1617"/>
      <c r="B96" s="1618"/>
      <c r="C96" s="1618"/>
      <c r="D96" s="1619"/>
      <c r="E96" s="1619"/>
      <c r="F96" s="1620"/>
      <c r="G96" s="1621"/>
      <c r="H96" s="1621"/>
      <c r="I96" s="1621"/>
      <c r="J96" s="1621"/>
      <c r="K96" s="1622"/>
      <c r="L96" s="1621"/>
      <c r="M96" s="1622"/>
      <c r="N96" s="1622"/>
      <c r="O96" s="1584" t="s">
        <v>1811</v>
      </c>
      <c r="P96" s="1584"/>
      <c r="Q96" s="1623" cm="1">
        <f t="array" ref="Q96">SUMPRODUCT(('P6-2'!$E$3:$E$90=$B95)*('P6-2'!$P$2:$AG$2&gt;=Q$7)*('P6-2'!$P$2:$AG$2&lt;=Q$8)*('P6-2'!$P$3:$AG$90))+P96</f>
        <v>0</v>
      </c>
      <c r="R96" s="1623" cm="1">
        <f t="array" ref="R96">SUMPRODUCT(('P6-2'!$E$3:$E$90=$B95)*('P6-2'!$P$2:$AG$2&gt;=R$7)*('P6-2'!$P$2:$AG$2&lt;=R$8)*('P6-2'!$P$3:$AG$90))+Q96</f>
        <v>0</v>
      </c>
      <c r="S96" s="1623" cm="1">
        <f t="array" ref="S96">SUMPRODUCT(('P6-2'!$E$3:$E$90=$B95)*('P6-2'!$P$2:$AG$2&gt;=S$7)*('P6-2'!$P$2:$AG$2&lt;=S$8)*('P6-2'!$P$3:$AG$90))+R96</f>
        <v>0</v>
      </c>
      <c r="T96" s="1623" cm="1">
        <f t="array" ref="T96">SUMPRODUCT(('P6-2'!$E$3:$E$90=$B95)*('P6-2'!$P$2:$AG$2&gt;=T$7)*('P6-2'!$P$2:$AG$2&lt;=T$8)*('P6-2'!$P$3:$AG$90))+S96</f>
        <v>0</v>
      </c>
      <c r="U96" s="1623" cm="1">
        <f t="array" ref="U96">SUMPRODUCT(('P6-2'!$E$3:$E$90=$B95)*('P6-2'!$P$2:$AG$2&gt;=U$7)*('P6-2'!$P$2:$AG$2&lt;=U$8)*('P6-2'!$P$3:$AG$90))+T96</f>
        <v>0</v>
      </c>
      <c r="V96" s="1623" cm="1">
        <f t="array" ref="V96">SUMPRODUCT(('P6-2'!$E$3:$E$90=$B95)*('P6-2'!$P$2:$AG$2&gt;=V$7)*('P6-2'!$P$2:$AG$2&lt;=V$8)*('P6-2'!$P$3:$AG$90))+U96</f>
        <v>0</v>
      </c>
      <c r="W96" s="1623" cm="1">
        <f t="array" ref="W96">SUMPRODUCT(('P6-2'!$E$3:$E$90=$B95)*('P6-2'!$P$2:$AG$2&gt;=W$7)*('P6-2'!$P$2:$AG$2&lt;=W$8)*('P6-2'!$P$3:$AG$90))+V96</f>
        <v>0</v>
      </c>
      <c r="X96" s="1623" cm="1">
        <f t="array" ref="X96">SUMPRODUCT(('P6-2'!$E$3:$E$90=$B95)*('P6-2'!$P$2:$AG$2&gt;=X$7)*('P6-2'!$P$2:$AG$2&lt;=X$8)*('P6-2'!$P$3:$AG$90))+W96</f>
        <v>0</v>
      </c>
      <c r="Y96" s="1623" cm="1">
        <f t="array" ref="Y96">SUMPRODUCT(('P6-2'!$E$3:$E$90=$B95)*('P6-2'!$P$2:$AG$2&gt;=Y$7)*('P6-2'!$P$2:$AG$2&lt;=Y$8)*('P6-2'!$P$3:$AG$90))+X96</f>
        <v>0</v>
      </c>
      <c r="Z96" s="1623" cm="1">
        <f t="array" ref="Z96">SUMPRODUCT(('P6-2'!$E$3:$E$90=$B95)*('P6-2'!$P$2:$AG$2&gt;=Z$7)*('P6-2'!$P$2:$AG$2&lt;=Z$8)*('P6-2'!$P$3:$AG$90))+Y96</f>
        <v>0</v>
      </c>
      <c r="AA96" s="1623" cm="1">
        <f t="array" ref="AA96">SUMPRODUCT(('P6-2'!$E$3:$E$90=$B95)*('P6-2'!$P$2:$AG$2&gt;=AA$7)*('P6-2'!$P$2:$AG$2&lt;=AA$8)*('P6-2'!$P$3:$AG$90))+Z96</f>
        <v>0</v>
      </c>
      <c r="AB96" s="1623" cm="1">
        <f t="array" ref="AB96">SUMPRODUCT(('P6-2'!$E$3:$E$90=$B95)*('P6-2'!$P$2:$AG$2&gt;=AB$7)*('P6-2'!$P$2:$AG$2&lt;=AB$8)*('P6-2'!$P$3:$AG$90))+AA96</f>
        <v>0</v>
      </c>
      <c r="AC96" s="1623" cm="1">
        <f t="array" ref="AC96">SUMPRODUCT(('P6-2'!$E$3:$E$90=$B95)*('P6-2'!$P$2:$AG$2&gt;=AC$7)*('P6-2'!$P$2:$AG$2&lt;=AC$8)*('P6-2'!$P$3:$AG$90))+AB96</f>
        <v>0</v>
      </c>
      <c r="AD96" s="1623" cm="1">
        <f t="array" ref="AD96">SUMPRODUCT(('P6-2'!$E$3:$E$90=$B95)*('P6-2'!$P$2:$AG$2&gt;=AD$7)*('P6-2'!$P$2:$AG$2&lt;=AD$8)*('P6-2'!$P$3:$AG$90))+AC96</f>
        <v>0</v>
      </c>
      <c r="AE96" s="1623" cm="1">
        <f t="array" ref="AE96">SUMPRODUCT(('P6-2'!$E$3:$E$90=$B95)*('P6-2'!$P$2:$AG$2&gt;=AE$7)*('P6-2'!$P$2:$AG$2&lt;=AE$8)*('P6-2'!$P$3:$AG$90))+AD96</f>
        <v>0</v>
      </c>
      <c r="AF96" s="1623" cm="1">
        <f t="array" ref="AF96">SUMPRODUCT(('P6-2'!$E$3:$E$90=$B95)*('P6-2'!$P$2:$AG$2&gt;=AF$7)*('P6-2'!$P$2:$AG$2&lt;=AF$8)*('P6-2'!$P$3:$AG$90))+AE96</f>
        <v>0</v>
      </c>
      <c r="AG96" s="1623" cm="1">
        <f t="array" ref="AG96">SUMPRODUCT(('P6-2'!$E$3:$E$90=$B95)*('P6-2'!$P$2:$AG$2&gt;=AG$7)*('P6-2'!$P$2:$AG$2&lt;=AG$8)*('P6-2'!$P$3:$AG$90))+AF96</f>
        <v>0</v>
      </c>
      <c r="AH96" s="1623" cm="1">
        <f t="array" ref="AH96">SUMPRODUCT(('P6-2'!$E$3:$E$90=$B95)*('P6-2'!$P$2:$AG$2&gt;=AH$7)*('P6-2'!$P$2:$AG$2&lt;=AH$8)*('P6-2'!$P$3:$AG$90))+AG96</f>
        <v>0</v>
      </c>
    </row>
    <row r="97" spans="1:34" ht="24">
      <c r="A97" s="1443"/>
      <c r="B97" s="1444" t="str">
        <f>PROGRAMACION!C97</f>
        <v>A1360</v>
      </c>
      <c r="C97" s="1595" t="str">
        <f>PROGRAMACION!D97</f>
        <v>Suministro y montaje de línea ½" AA1B - Contratista: tubería + accesorios ½" (válv. bola, bridas SW, empaques, codos, te</v>
      </c>
      <c r="D97" s="1536">
        <f>PROGRAMACION!E97</f>
        <v>46296</v>
      </c>
      <c r="E97" s="1536">
        <f>PROGRAMACION!F97</f>
        <v>46307</v>
      </c>
      <c r="F97" s="1537">
        <f>PROGRAMACION!G97</f>
        <v>7</v>
      </c>
      <c r="G97" s="1596">
        <f>PROGRAMACION!H97</f>
        <v>1</v>
      </c>
      <c r="H97" s="1596" t="str">
        <f>PROGRAMACION!I97</f>
        <v>Glb.</v>
      </c>
      <c r="I97" s="1596">
        <f>PROGRAMACION!J97</f>
        <v>140.00399999999999</v>
      </c>
      <c r="J97" s="1596">
        <f>PROGRAMACION!K97</f>
        <v>140.00399999999999</v>
      </c>
      <c r="K97" s="1450">
        <f>PROGRAMACION!L97</f>
        <v>1.7164487137004285E-2</v>
      </c>
      <c r="L97" s="1596">
        <f>$G97</f>
        <v>1</v>
      </c>
      <c r="M97" s="1596" t="str">
        <f>$H97</f>
        <v>Glb.</v>
      </c>
      <c r="N97" s="1452">
        <f>$K97</f>
        <v>1.7164487137004285E-2</v>
      </c>
      <c r="O97" s="1457" t="s">
        <v>1862</v>
      </c>
      <c r="P97" s="1457"/>
      <c r="Q97" s="1597">
        <f>PROGRAMACION!O97*$G97</f>
        <v>0</v>
      </c>
      <c r="R97" s="1597">
        <f>PROGRAMACION!P97*$G97</f>
        <v>0</v>
      </c>
      <c r="S97" s="1597">
        <f>PROGRAMACION!Q97*$G97</f>
        <v>0</v>
      </c>
      <c r="T97" s="1597">
        <f>PROGRAMACION!R97*$G97</f>
        <v>0</v>
      </c>
      <c r="U97" s="1597">
        <f>PROGRAMACION!S97*$G97</f>
        <v>0</v>
      </c>
      <c r="V97" s="1597">
        <f>PROGRAMACION!T97*$G97</f>
        <v>0</v>
      </c>
      <c r="W97" s="1597">
        <f>PROGRAMACION!U97*$G97</f>
        <v>0</v>
      </c>
      <c r="X97" s="1597">
        <f>PROGRAMACION!V97*$G97</f>
        <v>0</v>
      </c>
      <c r="Y97" s="1597">
        <f>PROGRAMACION!W97*$G97</f>
        <v>0</v>
      </c>
      <c r="Z97" s="1597">
        <f>PROGRAMACION!X97*$G97</f>
        <v>0</v>
      </c>
      <c r="AA97" s="1597">
        <f>PROGRAMACION!Y97*$G97</f>
        <v>0</v>
      </c>
      <c r="AB97" s="1597">
        <f>PROGRAMACION!Z97*$G97</f>
        <v>0</v>
      </c>
      <c r="AC97" s="1597">
        <f>PROGRAMACION!AA97*$G97</f>
        <v>0</v>
      </c>
      <c r="AD97" s="1597">
        <f>PROGRAMACION!AB97*$G97</f>
        <v>8.3333333333333343E-2</v>
      </c>
      <c r="AE97" s="1597">
        <f>PROGRAMACION!AC97*$G97</f>
        <v>0.66666666666666674</v>
      </c>
      <c r="AF97" s="1597">
        <f>PROGRAMACION!AD97*$G97</f>
        <v>1</v>
      </c>
      <c r="AG97" s="1597">
        <f>PROGRAMACION!AE97*$G97</f>
        <v>1</v>
      </c>
      <c r="AH97" s="1597">
        <f>PROGRAMACION!AF97*$G97</f>
        <v>1</v>
      </c>
    </row>
    <row r="98" spans="1:34">
      <c r="A98" s="1617"/>
      <c r="B98" s="1618"/>
      <c r="C98" s="1618"/>
      <c r="D98" s="1619"/>
      <c r="E98" s="1619"/>
      <c r="F98" s="1620"/>
      <c r="G98" s="1621"/>
      <c r="H98" s="1621"/>
      <c r="I98" s="1621"/>
      <c r="J98" s="1621"/>
      <c r="K98" s="1622"/>
      <c r="L98" s="1621"/>
      <c r="M98" s="1622"/>
      <c r="N98" s="1622"/>
      <c r="O98" s="1584" t="s">
        <v>1811</v>
      </c>
      <c r="P98" s="1584"/>
      <c r="Q98" s="1623" cm="1">
        <f t="array" ref="Q98">SUMPRODUCT(('P6-2'!$E$3:$E$90=$B97)*('P6-2'!$P$2:$AG$2&gt;=Q$7)*('P6-2'!$P$2:$AG$2&lt;=Q$8)*('P6-2'!$P$3:$AG$90))+P98</f>
        <v>0</v>
      </c>
      <c r="R98" s="1623" cm="1">
        <f t="array" ref="R98">SUMPRODUCT(('P6-2'!$E$3:$E$90=$B97)*('P6-2'!$P$2:$AG$2&gt;=R$7)*('P6-2'!$P$2:$AG$2&lt;=R$8)*('P6-2'!$P$3:$AG$90))+Q98</f>
        <v>0</v>
      </c>
      <c r="S98" s="1623" cm="1">
        <f t="array" ref="S98">SUMPRODUCT(('P6-2'!$E$3:$E$90=$B97)*('P6-2'!$P$2:$AG$2&gt;=S$7)*('P6-2'!$P$2:$AG$2&lt;=S$8)*('P6-2'!$P$3:$AG$90))+R98</f>
        <v>0</v>
      </c>
      <c r="T98" s="1623" cm="1">
        <f t="array" ref="T98">SUMPRODUCT(('P6-2'!$E$3:$E$90=$B97)*('P6-2'!$P$2:$AG$2&gt;=T$7)*('P6-2'!$P$2:$AG$2&lt;=T$8)*('P6-2'!$P$3:$AG$90))+S98</f>
        <v>0</v>
      </c>
      <c r="U98" s="1623" cm="1">
        <f t="array" ref="U98">SUMPRODUCT(('P6-2'!$E$3:$E$90=$B97)*('P6-2'!$P$2:$AG$2&gt;=U$7)*('P6-2'!$P$2:$AG$2&lt;=U$8)*('P6-2'!$P$3:$AG$90))+T98</f>
        <v>0</v>
      </c>
      <c r="V98" s="1623" cm="1">
        <f t="array" ref="V98">SUMPRODUCT(('P6-2'!$E$3:$E$90=$B97)*('P6-2'!$P$2:$AG$2&gt;=V$7)*('P6-2'!$P$2:$AG$2&lt;=V$8)*('P6-2'!$P$3:$AG$90))+U98</f>
        <v>0</v>
      </c>
      <c r="W98" s="1623" cm="1">
        <f t="array" ref="W98">SUMPRODUCT(('P6-2'!$E$3:$E$90=$B97)*('P6-2'!$P$2:$AG$2&gt;=W$7)*('P6-2'!$P$2:$AG$2&lt;=W$8)*('P6-2'!$P$3:$AG$90))+V98</f>
        <v>0</v>
      </c>
      <c r="X98" s="1623" cm="1">
        <f t="array" ref="X98">SUMPRODUCT(('P6-2'!$E$3:$E$90=$B97)*('P6-2'!$P$2:$AG$2&gt;=X$7)*('P6-2'!$P$2:$AG$2&lt;=X$8)*('P6-2'!$P$3:$AG$90))+W98</f>
        <v>0</v>
      </c>
      <c r="Y98" s="1623" cm="1">
        <f t="array" ref="Y98">SUMPRODUCT(('P6-2'!$E$3:$E$90=$B97)*('P6-2'!$P$2:$AG$2&gt;=Y$7)*('P6-2'!$P$2:$AG$2&lt;=Y$8)*('P6-2'!$P$3:$AG$90))+X98</f>
        <v>0</v>
      </c>
      <c r="Z98" s="1623" cm="1">
        <f t="array" ref="Z98">SUMPRODUCT(('P6-2'!$E$3:$E$90=$B97)*('P6-2'!$P$2:$AG$2&gt;=Z$7)*('P6-2'!$P$2:$AG$2&lt;=Z$8)*('P6-2'!$P$3:$AG$90))+Y98</f>
        <v>0</v>
      </c>
      <c r="AA98" s="1623" cm="1">
        <f t="array" ref="AA98">SUMPRODUCT(('P6-2'!$E$3:$E$90=$B97)*('P6-2'!$P$2:$AG$2&gt;=AA$7)*('P6-2'!$P$2:$AG$2&lt;=AA$8)*('P6-2'!$P$3:$AG$90))+Z98</f>
        <v>0</v>
      </c>
      <c r="AB98" s="1623" cm="1">
        <f t="array" ref="AB98">SUMPRODUCT(('P6-2'!$E$3:$E$90=$B97)*('P6-2'!$P$2:$AG$2&gt;=AB$7)*('P6-2'!$P$2:$AG$2&lt;=AB$8)*('P6-2'!$P$3:$AG$90))+AA98</f>
        <v>0</v>
      </c>
      <c r="AC98" s="1623" cm="1">
        <f t="array" ref="AC98">SUMPRODUCT(('P6-2'!$E$3:$E$90=$B97)*('P6-2'!$P$2:$AG$2&gt;=AC$7)*('P6-2'!$P$2:$AG$2&lt;=AC$8)*('P6-2'!$P$3:$AG$90))+AB98</f>
        <v>0</v>
      </c>
      <c r="AD98" s="1623" cm="1">
        <f t="array" ref="AD98">SUMPRODUCT(('P6-2'!$E$3:$E$90=$B97)*('P6-2'!$P$2:$AG$2&gt;=AD$7)*('P6-2'!$P$2:$AG$2&lt;=AD$8)*('P6-2'!$P$3:$AG$90))+AC98</f>
        <v>0</v>
      </c>
      <c r="AE98" s="1623" cm="1">
        <f t="array" ref="AE98">SUMPRODUCT(('P6-2'!$E$3:$E$90=$B97)*('P6-2'!$P$2:$AG$2&gt;=AE$7)*('P6-2'!$P$2:$AG$2&lt;=AE$8)*('P6-2'!$P$3:$AG$90))+AD98</f>
        <v>0</v>
      </c>
      <c r="AF98" s="1623" cm="1">
        <f t="array" ref="AF98">SUMPRODUCT(('P6-2'!$E$3:$E$90=$B97)*('P6-2'!$P$2:$AG$2&gt;=AF$7)*('P6-2'!$P$2:$AG$2&lt;=AF$8)*('P6-2'!$P$3:$AG$90))+AE98</f>
        <v>0</v>
      </c>
      <c r="AG98" s="1623" cm="1">
        <f t="array" ref="AG98">SUMPRODUCT(('P6-2'!$E$3:$E$90=$B97)*('P6-2'!$P$2:$AG$2&gt;=AG$7)*('P6-2'!$P$2:$AG$2&lt;=AG$8)*('P6-2'!$P$3:$AG$90))+AF98</f>
        <v>0</v>
      </c>
      <c r="AH98" s="1623" cm="1">
        <f t="array" ref="AH98">SUMPRODUCT(('P6-2'!$E$3:$E$90=$B97)*('P6-2'!$P$2:$AG$2&gt;=AH$7)*('P6-2'!$P$2:$AG$2&lt;=AH$8)*('P6-2'!$P$3:$AG$90))+AG98</f>
        <v>0</v>
      </c>
    </row>
    <row r="99" spans="1:34" ht="24">
      <c r="A99" s="1443"/>
      <c r="B99" s="1444" t="str">
        <f>PROGRAMACION!C99</f>
        <v>A1370</v>
      </c>
      <c r="C99" s="1595" t="str">
        <f>PROGRAMACION!D99</f>
        <v>Suministro y montaje de línea 1" AA1B - Contratista: tubería + accesorios 1" (válv. check y bola, bridas SW, empaques, s</v>
      </c>
      <c r="D99" s="1536">
        <f>PROGRAMACION!E99</f>
        <v>46272</v>
      </c>
      <c r="E99" s="1536">
        <f>PROGRAMACION!F99</f>
        <v>46293</v>
      </c>
      <c r="F99" s="1537">
        <f>PROGRAMACION!G99</f>
        <v>16</v>
      </c>
      <c r="G99" s="1596">
        <f>PROGRAMACION!H99</f>
        <v>1</v>
      </c>
      <c r="H99" s="1596" t="str">
        <f>PROGRAMACION!I99</f>
        <v>Glb.</v>
      </c>
      <c r="I99" s="1596">
        <f>PROGRAMACION!J99</f>
        <v>407.54133333333345</v>
      </c>
      <c r="J99" s="1596">
        <f>PROGRAMACION!K99</f>
        <v>407.54133333333345</v>
      </c>
      <c r="K99" s="1450">
        <f>PROGRAMACION!L99</f>
        <v>4.996455796832646E-2</v>
      </c>
      <c r="L99" s="1596">
        <f>$G99</f>
        <v>1</v>
      </c>
      <c r="M99" s="1596" t="str">
        <f>$H99</f>
        <v>Glb.</v>
      </c>
      <c r="N99" s="1452">
        <f>$K99</f>
        <v>4.996455796832646E-2</v>
      </c>
      <c r="O99" s="1457" t="s">
        <v>1862</v>
      </c>
      <c r="P99" s="1457"/>
      <c r="Q99" s="1597">
        <f>PROGRAMACION!O99*$G99</f>
        <v>0</v>
      </c>
      <c r="R99" s="1597">
        <f>PROGRAMACION!P99*$G99</f>
        <v>0</v>
      </c>
      <c r="S99" s="1597">
        <f>PROGRAMACION!Q99*$G99</f>
        <v>0</v>
      </c>
      <c r="T99" s="1597">
        <f>PROGRAMACION!R99*$G99</f>
        <v>0</v>
      </c>
      <c r="U99" s="1597">
        <f>PROGRAMACION!S99*$G99</f>
        <v>0</v>
      </c>
      <c r="V99" s="1597">
        <f>PROGRAMACION!T99*$G99</f>
        <v>0</v>
      </c>
      <c r="W99" s="1597">
        <f>PROGRAMACION!U99*$G99</f>
        <v>0</v>
      </c>
      <c r="X99" s="1597">
        <f>PROGRAMACION!V99*$G99</f>
        <v>0</v>
      </c>
      <c r="Y99" s="1597">
        <f>PROGRAMACION!W99*$G99</f>
        <v>0</v>
      </c>
      <c r="Z99" s="1597">
        <f>PROGRAMACION!X99*$G99</f>
        <v>0</v>
      </c>
      <c r="AA99" s="1597">
        <f>PROGRAMACION!Y99*$G99</f>
        <v>0.1818181818181818</v>
      </c>
      <c r="AB99" s="1597">
        <f>PROGRAMACION!Z99*$G99</f>
        <v>0.5</v>
      </c>
      <c r="AC99" s="1597">
        <f>PROGRAMACION!AA99*$G99</f>
        <v>0.81818181818181812</v>
      </c>
      <c r="AD99" s="1597">
        <f>PROGRAMACION!AB99*$G99</f>
        <v>0.99999999999999989</v>
      </c>
      <c r="AE99" s="1597">
        <f>PROGRAMACION!AC99*$G99</f>
        <v>0.99999999999999989</v>
      </c>
      <c r="AF99" s="1597">
        <f>PROGRAMACION!AD99*$G99</f>
        <v>0.99999999999999989</v>
      </c>
      <c r="AG99" s="1597">
        <f>PROGRAMACION!AE99*$G99</f>
        <v>0.99999999999999989</v>
      </c>
      <c r="AH99" s="1597">
        <f>PROGRAMACION!AF99*$G99</f>
        <v>0.99999999999999989</v>
      </c>
    </row>
    <row r="100" spans="1:34">
      <c r="A100" s="1617"/>
      <c r="B100" s="1618"/>
      <c r="C100" s="1618"/>
      <c r="D100" s="1619"/>
      <c r="E100" s="1619"/>
      <c r="F100" s="1620"/>
      <c r="G100" s="1621"/>
      <c r="H100" s="1621"/>
      <c r="I100" s="1621"/>
      <c r="J100" s="1621"/>
      <c r="K100" s="1622"/>
      <c r="L100" s="1621"/>
      <c r="M100" s="1622"/>
      <c r="N100" s="1622"/>
      <c r="O100" s="1584" t="s">
        <v>1811</v>
      </c>
      <c r="P100" s="1584"/>
      <c r="Q100" s="1623" cm="1">
        <f t="array" ref="Q100">SUMPRODUCT(('P6-2'!$E$3:$E$90=$B99)*('P6-2'!$P$2:$AG$2&gt;=Q$7)*('P6-2'!$P$2:$AG$2&lt;=Q$8)*('P6-2'!$P$3:$AG$90))+P100</f>
        <v>0</v>
      </c>
      <c r="R100" s="1623" cm="1">
        <f t="array" ref="R100">SUMPRODUCT(('P6-2'!$E$3:$E$90=$B99)*('P6-2'!$P$2:$AG$2&gt;=R$7)*('P6-2'!$P$2:$AG$2&lt;=R$8)*('P6-2'!$P$3:$AG$90))+Q100</f>
        <v>0</v>
      </c>
      <c r="S100" s="1623" cm="1">
        <f t="array" ref="S100">SUMPRODUCT(('P6-2'!$E$3:$E$90=$B99)*('P6-2'!$P$2:$AG$2&gt;=S$7)*('P6-2'!$P$2:$AG$2&lt;=S$8)*('P6-2'!$P$3:$AG$90))+R100</f>
        <v>0</v>
      </c>
      <c r="T100" s="1623" cm="1">
        <f t="array" ref="T100">SUMPRODUCT(('P6-2'!$E$3:$E$90=$B99)*('P6-2'!$P$2:$AG$2&gt;=T$7)*('P6-2'!$P$2:$AG$2&lt;=T$8)*('P6-2'!$P$3:$AG$90))+S100</f>
        <v>0</v>
      </c>
      <c r="U100" s="1623" cm="1">
        <f t="array" ref="U100">SUMPRODUCT(('P6-2'!$E$3:$E$90=$B99)*('P6-2'!$P$2:$AG$2&gt;=U$7)*('P6-2'!$P$2:$AG$2&lt;=U$8)*('P6-2'!$P$3:$AG$90))+T100</f>
        <v>0</v>
      </c>
      <c r="V100" s="1623" cm="1">
        <f t="array" ref="V100">SUMPRODUCT(('P6-2'!$E$3:$E$90=$B99)*('P6-2'!$P$2:$AG$2&gt;=V$7)*('P6-2'!$P$2:$AG$2&lt;=V$8)*('P6-2'!$P$3:$AG$90))+U100</f>
        <v>0</v>
      </c>
      <c r="W100" s="1623" cm="1">
        <f t="array" ref="W100">SUMPRODUCT(('P6-2'!$E$3:$E$90=$B99)*('P6-2'!$P$2:$AG$2&gt;=W$7)*('P6-2'!$P$2:$AG$2&lt;=W$8)*('P6-2'!$P$3:$AG$90))+V100</f>
        <v>0</v>
      </c>
      <c r="X100" s="1623" cm="1">
        <f t="array" ref="X100">SUMPRODUCT(('P6-2'!$E$3:$E$90=$B99)*('P6-2'!$P$2:$AG$2&gt;=X$7)*('P6-2'!$P$2:$AG$2&lt;=X$8)*('P6-2'!$P$3:$AG$90))+W100</f>
        <v>0</v>
      </c>
      <c r="Y100" s="1623" cm="1">
        <f t="array" ref="Y100">SUMPRODUCT(('P6-2'!$E$3:$E$90=$B99)*('P6-2'!$P$2:$AG$2&gt;=Y$7)*('P6-2'!$P$2:$AG$2&lt;=Y$8)*('P6-2'!$P$3:$AG$90))+X100</f>
        <v>0</v>
      </c>
      <c r="Z100" s="1623" cm="1">
        <f t="array" ref="Z100">SUMPRODUCT(('P6-2'!$E$3:$E$90=$B99)*('P6-2'!$P$2:$AG$2&gt;=Z$7)*('P6-2'!$P$2:$AG$2&lt;=Z$8)*('P6-2'!$P$3:$AG$90))+Y100</f>
        <v>0</v>
      </c>
      <c r="AA100" s="1623" cm="1">
        <f t="array" ref="AA100">SUMPRODUCT(('P6-2'!$E$3:$E$90=$B99)*('P6-2'!$P$2:$AG$2&gt;=AA$7)*('P6-2'!$P$2:$AG$2&lt;=AA$8)*('P6-2'!$P$3:$AG$90))+Z100</f>
        <v>0</v>
      </c>
      <c r="AB100" s="1623" cm="1">
        <f t="array" ref="AB100">SUMPRODUCT(('P6-2'!$E$3:$E$90=$B99)*('P6-2'!$P$2:$AG$2&gt;=AB$7)*('P6-2'!$P$2:$AG$2&lt;=AB$8)*('P6-2'!$P$3:$AG$90))+AA100</f>
        <v>0</v>
      </c>
      <c r="AC100" s="1623" cm="1">
        <f t="array" ref="AC100">SUMPRODUCT(('P6-2'!$E$3:$E$90=$B99)*('P6-2'!$P$2:$AG$2&gt;=AC$7)*('P6-2'!$P$2:$AG$2&lt;=AC$8)*('P6-2'!$P$3:$AG$90))+AB100</f>
        <v>0</v>
      </c>
      <c r="AD100" s="1623" cm="1">
        <f t="array" ref="AD100">SUMPRODUCT(('P6-2'!$E$3:$E$90=$B99)*('P6-2'!$P$2:$AG$2&gt;=AD$7)*('P6-2'!$P$2:$AG$2&lt;=AD$8)*('P6-2'!$P$3:$AG$90))+AC100</f>
        <v>0</v>
      </c>
      <c r="AE100" s="1623" cm="1">
        <f t="array" ref="AE100">SUMPRODUCT(('P6-2'!$E$3:$E$90=$B99)*('P6-2'!$P$2:$AG$2&gt;=AE$7)*('P6-2'!$P$2:$AG$2&lt;=AE$8)*('P6-2'!$P$3:$AG$90))+AD100</f>
        <v>0</v>
      </c>
      <c r="AF100" s="1623" cm="1">
        <f t="array" ref="AF100">SUMPRODUCT(('P6-2'!$E$3:$E$90=$B99)*('P6-2'!$P$2:$AG$2&gt;=AF$7)*('P6-2'!$P$2:$AG$2&lt;=AF$8)*('P6-2'!$P$3:$AG$90))+AE100</f>
        <v>0</v>
      </c>
      <c r="AG100" s="1623" cm="1">
        <f t="array" ref="AG100">SUMPRODUCT(('P6-2'!$E$3:$E$90=$B99)*('P6-2'!$P$2:$AG$2&gt;=AG$7)*('P6-2'!$P$2:$AG$2&lt;=AG$8)*('P6-2'!$P$3:$AG$90))+AF100</f>
        <v>0</v>
      </c>
      <c r="AH100" s="1623" cm="1">
        <f t="array" ref="AH100">SUMPRODUCT(('P6-2'!$E$3:$E$90=$B99)*('P6-2'!$P$2:$AG$2&gt;=AH$7)*('P6-2'!$P$2:$AG$2&lt;=AH$8)*('P6-2'!$P$3:$AG$90))+AG100</f>
        <v>0</v>
      </c>
    </row>
    <row r="101" spans="1:34" ht="24">
      <c r="A101" s="1443"/>
      <c r="B101" s="1444" t="str">
        <f>PROGRAMACION!C101</f>
        <v>A1380</v>
      </c>
      <c r="C101" s="1595" t="str">
        <f>PROGRAMACION!D101</f>
        <v>Suministro y montaje de línea 1½" AA1B - Contratista: tubería + accesorios 1½" (válv. check y bola, bridas SW, empaques,</v>
      </c>
      <c r="D101" s="1536">
        <f>PROGRAMACION!E101</f>
        <v>46294</v>
      </c>
      <c r="E101" s="1536">
        <f>PROGRAMACION!F101</f>
        <v>46315</v>
      </c>
      <c r="F101" s="1537">
        <f>PROGRAMACION!G101</f>
        <v>15</v>
      </c>
      <c r="G101" s="1596">
        <f>PROGRAMACION!H101</f>
        <v>1</v>
      </c>
      <c r="H101" s="1596" t="str">
        <f>PROGRAMACION!I101</f>
        <v>Glb.</v>
      </c>
      <c r="I101" s="1596">
        <f>PROGRAMACION!J101</f>
        <v>364.07523809523809</v>
      </c>
      <c r="J101" s="1596">
        <f>PROGRAMACION!K101</f>
        <v>364.07523809523809</v>
      </c>
      <c r="K101" s="1450">
        <f>PROGRAMACION!L101</f>
        <v>4.4635615705176192E-2</v>
      </c>
      <c r="L101" s="1596">
        <f>$G101</f>
        <v>1</v>
      </c>
      <c r="M101" s="1596" t="str">
        <f>$H101</f>
        <v>Glb.</v>
      </c>
      <c r="N101" s="1452">
        <f>$K101</f>
        <v>4.4635615705176192E-2</v>
      </c>
      <c r="O101" s="1457" t="s">
        <v>1862</v>
      </c>
      <c r="P101" s="1457"/>
      <c r="Q101" s="1597">
        <f>PROGRAMACION!O101*$G101</f>
        <v>0</v>
      </c>
      <c r="R101" s="1597">
        <f>PROGRAMACION!P101*$G101</f>
        <v>0</v>
      </c>
      <c r="S101" s="1597">
        <f>PROGRAMACION!Q101*$G101</f>
        <v>0</v>
      </c>
      <c r="T101" s="1597">
        <f>PROGRAMACION!R101*$G101</f>
        <v>0</v>
      </c>
      <c r="U101" s="1597">
        <f>PROGRAMACION!S101*$G101</f>
        <v>0</v>
      </c>
      <c r="V101" s="1597">
        <f>PROGRAMACION!T101*$G101</f>
        <v>0</v>
      </c>
      <c r="W101" s="1597">
        <f>PROGRAMACION!U101*$G101</f>
        <v>0</v>
      </c>
      <c r="X101" s="1597">
        <f>PROGRAMACION!V101*$G101</f>
        <v>0</v>
      </c>
      <c r="Y101" s="1597">
        <f>PROGRAMACION!W101*$G101</f>
        <v>0</v>
      </c>
      <c r="Z101" s="1597">
        <f>PROGRAMACION!X101*$G101</f>
        <v>0</v>
      </c>
      <c r="AA101" s="1597">
        <f>PROGRAMACION!Y101*$G101</f>
        <v>0</v>
      </c>
      <c r="AB101" s="1597">
        <f>PROGRAMACION!Z101*$G101</f>
        <v>0</v>
      </c>
      <c r="AC101" s="1597">
        <f>PROGRAMACION!AA101*$G101</f>
        <v>0</v>
      </c>
      <c r="AD101" s="1597">
        <f>PROGRAMACION!AB101*$G101</f>
        <v>0.13636363636363635</v>
      </c>
      <c r="AE101" s="1597">
        <f>PROGRAMACION!AC101*$G101</f>
        <v>0.45454545454545453</v>
      </c>
      <c r="AF101" s="1597">
        <f>PROGRAMACION!AD101*$G101</f>
        <v>0.77272727272727271</v>
      </c>
      <c r="AG101" s="1597">
        <f>PROGRAMACION!AE101*$G101</f>
        <v>1</v>
      </c>
      <c r="AH101" s="1597">
        <f>PROGRAMACION!AF101*$G101</f>
        <v>1</v>
      </c>
    </row>
    <row r="102" spans="1:34">
      <c r="A102" s="1617"/>
      <c r="B102" s="1618"/>
      <c r="C102" s="1618"/>
      <c r="D102" s="1619"/>
      <c r="E102" s="1619"/>
      <c r="F102" s="1620"/>
      <c r="G102" s="1621"/>
      <c r="H102" s="1621"/>
      <c r="I102" s="1621"/>
      <c r="J102" s="1621"/>
      <c r="K102" s="1622"/>
      <c r="L102" s="1621"/>
      <c r="M102" s="1622"/>
      <c r="N102" s="1622"/>
      <c r="O102" s="1584" t="s">
        <v>1811</v>
      </c>
      <c r="P102" s="1584"/>
      <c r="Q102" s="1623" cm="1">
        <f t="array" ref="Q102">SUMPRODUCT(('P6-2'!$E$3:$E$90=$B101)*('P6-2'!$P$2:$AG$2&gt;=Q$7)*('P6-2'!$P$2:$AG$2&lt;=Q$8)*('P6-2'!$P$3:$AG$90))+P102</f>
        <v>0</v>
      </c>
      <c r="R102" s="1623" cm="1">
        <f t="array" ref="R102">SUMPRODUCT(('P6-2'!$E$3:$E$90=$B101)*('P6-2'!$P$2:$AG$2&gt;=R$7)*('P6-2'!$P$2:$AG$2&lt;=R$8)*('P6-2'!$P$3:$AG$90))+Q102</f>
        <v>0</v>
      </c>
      <c r="S102" s="1623" cm="1">
        <f t="array" ref="S102">SUMPRODUCT(('P6-2'!$E$3:$E$90=$B101)*('P6-2'!$P$2:$AG$2&gt;=S$7)*('P6-2'!$P$2:$AG$2&lt;=S$8)*('P6-2'!$P$3:$AG$90))+R102</f>
        <v>0</v>
      </c>
      <c r="T102" s="1623" cm="1">
        <f t="array" ref="T102">SUMPRODUCT(('P6-2'!$E$3:$E$90=$B101)*('P6-2'!$P$2:$AG$2&gt;=T$7)*('P6-2'!$P$2:$AG$2&lt;=T$8)*('P6-2'!$P$3:$AG$90))+S102</f>
        <v>0</v>
      </c>
      <c r="U102" s="1623" cm="1">
        <f t="array" ref="U102">SUMPRODUCT(('P6-2'!$E$3:$E$90=$B101)*('P6-2'!$P$2:$AG$2&gt;=U$7)*('P6-2'!$P$2:$AG$2&lt;=U$8)*('P6-2'!$P$3:$AG$90))+T102</f>
        <v>0</v>
      </c>
      <c r="V102" s="1623" cm="1">
        <f t="array" ref="V102">SUMPRODUCT(('P6-2'!$E$3:$E$90=$B101)*('P6-2'!$P$2:$AG$2&gt;=V$7)*('P6-2'!$P$2:$AG$2&lt;=V$8)*('P6-2'!$P$3:$AG$90))+U102</f>
        <v>0</v>
      </c>
      <c r="W102" s="1623" cm="1">
        <f t="array" ref="W102">SUMPRODUCT(('P6-2'!$E$3:$E$90=$B101)*('P6-2'!$P$2:$AG$2&gt;=W$7)*('P6-2'!$P$2:$AG$2&lt;=W$8)*('P6-2'!$P$3:$AG$90))+V102</f>
        <v>0</v>
      </c>
      <c r="X102" s="1623" cm="1">
        <f t="array" ref="X102">SUMPRODUCT(('P6-2'!$E$3:$E$90=$B101)*('P6-2'!$P$2:$AG$2&gt;=X$7)*('P6-2'!$P$2:$AG$2&lt;=X$8)*('P6-2'!$P$3:$AG$90))+W102</f>
        <v>0</v>
      </c>
      <c r="Y102" s="1623" cm="1">
        <f t="array" ref="Y102">SUMPRODUCT(('P6-2'!$E$3:$E$90=$B101)*('P6-2'!$P$2:$AG$2&gt;=Y$7)*('P6-2'!$P$2:$AG$2&lt;=Y$8)*('P6-2'!$P$3:$AG$90))+X102</f>
        <v>0</v>
      </c>
      <c r="Z102" s="1623" cm="1">
        <f t="array" ref="Z102">SUMPRODUCT(('P6-2'!$E$3:$E$90=$B101)*('P6-2'!$P$2:$AG$2&gt;=Z$7)*('P6-2'!$P$2:$AG$2&lt;=Z$8)*('P6-2'!$P$3:$AG$90))+Y102</f>
        <v>0</v>
      </c>
      <c r="AA102" s="1623" cm="1">
        <f t="array" ref="AA102">SUMPRODUCT(('P6-2'!$E$3:$E$90=$B101)*('P6-2'!$P$2:$AG$2&gt;=AA$7)*('P6-2'!$P$2:$AG$2&lt;=AA$8)*('P6-2'!$P$3:$AG$90))+Z102</f>
        <v>0</v>
      </c>
      <c r="AB102" s="1623" cm="1">
        <f t="array" ref="AB102">SUMPRODUCT(('P6-2'!$E$3:$E$90=$B101)*('P6-2'!$P$2:$AG$2&gt;=AB$7)*('P6-2'!$P$2:$AG$2&lt;=AB$8)*('P6-2'!$P$3:$AG$90))+AA102</f>
        <v>0</v>
      </c>
      <c r="AC102" s="1623" cm="1">
        <f t="array" ref="AC102">SUMPRODUCT(('P6-2'!$E$3:$E$90=$B101)*('P6-2'!$P$2:$AG$2&gt;=AC$7)*('P6-2'!$P$2:$AG$2&lt;=AC$8)*('P6-2'!$P$3:$AG$90))+AB102</f>
        <v>0</v>
      </c>
      <c r="AD102" s="1623" cm="1">
        <f t="array" ref="AD102">SUMPRODUCT(('P6-2'!$E$3:$E$90=$B101)*('P6-2'!$P$2:$AG$2&gt;=AD$7)*('P6-2'!$P$2:$AG$2&lt;=AD$8)*('P6-2'!$P$3:$AG$90))+AC102</f>
        <v>0</v>
      </c>
      <c r="AE102" s="1623" cm="1">
        <f t="array" ref="AE102">SUMPRODUCT(('P6-2'!$E$3:$E$90=$B101)*('P6-2'!$P$2:$AG$2&gt;=AE$7)*('P6-2'!$P$2:$AG$2&lt;=AE$8)*('P6-2'!$P$3:$AG$90))+AD102</f>
        <v>0</v>
      </c>
      <c r="AF102" s="1623" cm="1">
        <f t="array" ref="AF102">SUMPRODUCT(('P6-2'!$E$3:$E$90=$B101)*('P6-2'!$P$2:$AG$2&gt;=AF$7)*('P6-2'!$P$2:$AG$2&lt;=AF$8)*('P6-2'!$P$3:$AG$90))+AE102</f>
        <v>0</v>
      </c>
      <c r="AG102" s="1623" cm="1">
        <f t="array" ref="AG102">SUMPRODUCT(('P6-2'!$E$3:$E$90=$B101)*('P6-2'!$P$2:$AG$2&gt;=AG$7)*('P6-2'!$P$2:$AG$2&lt;=AG$8)*('P6-2'!$P$3:$AG$90))+AF102</f>
        <v>0</v>
      </c>
      <c r="AH102" s="1623" cm="1">
        <f t="array" ref="AH102">SUMPRODUCT(('P6-2'!$E$3:$E$90=$B101)*('P6-2'!$P$2:$AG$2&gt;=AH$7)*('P6-2'!$P$2:$AG$2&lt;=AH$8)*('P6-2'!$P$3:$AG$90))+AG102</f>
        <v>0</v>
      </c>
    </row>
    <row r="103" spans="1:34" ht="24">
      <c r="A103" s="1443"/>
      <c r="B103" s="1444" t="str">
        <f>PROGRAMACION!C103</f>
        <v>A1390</v>
      </c>
      <c r="C103" s="1595" t="str">
        <f>PROGRAMACION!D103</f>
        <v>Suministro y montaje de línea 2" AA1B - Contratista: tubería + accesorios 2" (válv. check y bola, bridas SW, empaques, s</v>
      </c>
      <c r="D103" s="1536">
        <f>PROGRAMACION!E103</f>
        <v>46248</v>
      </c>
      <c r="E103" s="1536">
        <f>PROGRAMACION!F103</f>
        <v>46297</v>
      </c>
      <c r="F103" s="1537">
        <f>PROGRAMACION!G103</f>
        <v>36</v>
      </c>
      <c r="G103" s="1596">
        <f>PROGRAMACION!H103</f>
        <v>1</v>
      </c>
      <c r="H103" s="1596" t="str">
        <f>PROGRAMACION!I103</f>
        <v>Glb.</v>
      </c>
      <c r="I103" s="1596">
        <f>PROGRAMACION!J103</f>
        <v>886.01504761904755</v>
      </c>
      <c r="J103" s="1596">
        <f>PROGRAMACION!K103</f>
        <v>886.01504761904755</v>
      </c>
      <c r="K103" s="1450">
        <f>PROGRAMACION!L103</f>
        <v>0.10862542418823307</v>
      </c>
      <c r="L103" s="1596">
        <f>$G103</f>
        <v>1</v>
      </c>
      <c r="M103" s="1596" t="str">
        <f>$H103</f>
        <v>Glb.</v>
      </c>
      <c r="N103" s="1452">
        <f>$K103</f>
        <v>0.10862542418823307</v>
      </c>
      <c r="O103" s="1457" t="s">
        <v>1862</v>
      </c>
      <c r="P103" s="1457"/>
      <c r="Q103" s="1597">
        <f>PROGRAMACION!O103*$G103</f>
        <v>0</v>
      </c>
      <c r="R103" s="1597">
        <f>PROGRAMACION!P103*$G103</f>
        <v>0</v>
      </c>
      <c r="S103" s="1597">
        <f>PROGRAMACION!Q103*$G103</f>
        <v>0</v>
      </c>
      <c r="T103" s="1597">
        <f>PROGRAMACION!R103*$G103</f>
        <v>0</v>
      </c>
      <c r="U103" s="1597">
        <f>PROGRAMACION!S103*$G103</f>
        <v>0</v>
      </c>
      <c r="V103" s="1597">
        <f>PROGRAMACION!T103*$G103</f>
        <v>0</v>
      </c>
      <c r="W103" s="1597">
        <f>PROGRAMACION!U103*$G103</f>
        <v>0</v>
      </c>
      <c r="X103" s="1597">
        <f>PROGRAMACION!V103*$G103</f>
        <v>0.13999999999999999</v>
      </c>
      <c r="Y103" s="1597">
        <f>PROGRAMACION!W103*$G103</f>
        <v>0.27999999999999997</v>
      </c>
      <c r="Z103" s="1597">
        <f>PROGRAMACION!X103*$G103</f>
        <v>0.41999999999999993</v>
      </c>
      <c r="AA103" s="1597">
        <f>PROGRAMACION!Y103*$G103</f>
        <v>0.55999999999999994</v>
      </c>
      <c r="AB103" s="1597">
        <f>PROGRAMACION!Z103*$G103</f>
        <v>0.7</v>
      </c>
      <c r="AC103" s="1597">
        <f>PROGRAMACION!AA103*$G103</f>
        <v>0.84</v>
      </c>
      <c r="AD103" s="1597">
        <f>PROGRAMACION!AB103*$G103</f>
        <v>0.98</v>
      </c>
      <c r="AE103" s="1597">
        <f>PROGRAMACION!AC103*$G103</f>
        <v>1</v>
      </c>
      <c r="AF103" s="1597">
        <f>PROGRAMACION!AD103*$G103</f>
        <v>1</v>
      </c>
      <c r="AG103" s="1597">
        <f>PROGRAMACION!AE103*$G103</f>
        <v>1</v>
      </c>
      <c r="AH103" s="1597">
        <f>PROGRAMACION!AF103*$G103</f>
        <v>1</v>
      </c>
    </row>
    <row r="104" spans="1:34">
      <c r="A104" s="1617"/>
      <c r="B104" s="1618"/>
      <c r="C104" s="1618"/>
      <c r="D104" s="1619"/>
      <c r="E104" s="1619"/>
      <c r="F104" s="1620"/>
      <c r="G104" s="1621"/>
      <c r="H104" s="1621"/>
      <c r="I104" s="1621"/>
      <c r="J104" s="1621"/>
      <c r="K104" s="1622"/>
      <c r="L104" s="1621"/>
      <c r="M104" s="1622"/>
      <c r="N104" s="1622"/>
      <c r="O104" s="1584" t="s">
        <v>1811</v>
      </c>
      <c r="P104" s="1584"/>
      <c r="Q104" s="1623" cm="1">
        <f t="array" ref="Q104">SUMPRODUCT(('P6-2'!$E$3:$E$90=$B103)*('P6-2'!$P$2:$AG$2&gt;=Q$7)*('P6-2'!$P$2:$AG$2&lt;=Q$8)*('P6-2'!$P$3:$AG$90))+P104</f>
        <v>0</v>
      </c>
      <c r="R104" s="1623" cm="1">
        <f t="array" ref="R104">SUMPRODUCT(('P6-2'!$E$3:$E$90=$B103)*('P6-2'!$P$2:$AG$2&gt;=R$7)*('P6-2'!$P$2:$AG$2&lt;=R$8)*('P6-2'!$P$3:$AG$90))+Q104</f>
        <v>0</v>
      </c>
      <c r="S104" s="1623" cm="1">
        <f t="array" ref="S104">SUMPRODUCT(('P6-2'!$E$3:$E$90=$B103)*('P6-2'!$P$2:$AG$2&gt;=S$7)*('P6-2'!$P$2:$AG$2&lt;=S$8)*('P6-2'!$P$3:$AG$90))+R104</f>
        <v>0</v>
      </c>
      <c r="T104" s="1623" cm="1">
        <f t="array" ref="T104">SUMPRODUCT(('P6-2'!$E$3:$E$90=$B103)*('P6-2'!$P$2:$AG$2&gt;=T$7)*('P6-2'!$P$2:$AG$2&lt;=T$8)*('P6-2'!$P$3:$AG$90))+S104</f>
        <v>0</v>
      </c>
      <c r="U104" s="1623" cm="1">
        <f t="array" ref="U104">SUMPRODUCT(('P6-2'!$E$3:$E$90=$B103)*('P6-2'!$P$2:$AG$2&gt;=U$7)*('P6-2'!$P$2:$AG$2&lt;=U$8)*('P6-2'!$P$3:$AG$90))+T104</f>
        <v>0</v>
      </c>
      <c r="V104" s="1623" cm="1">
        <f t="array" ref="V104">SUMPRODUCT(('P6-2'!$E$3:$E$90=$B103)*('P6-2'!$P$2:$AG$2&gt;=V$7)*('P6-2'!$P$2:$AG$2&lt;=V$8)*('P6-2'!$P$3:$AG$90))+U104</f>
        <v>0</v>
      </c>
      <c r="W104" s="1623" cm="1">
        <f t="array" ref="W104">SUMPRODUCT(('P6-2'!$E$3:$E$90=$B103)*('P6-2'!$P$2:$AG$2&gt;=W$7)*('P6-2'!$P$2:$AG$2&lt;=W$8)*('P6-2'!$P$3:$AG$90))+V104</f>
        <v>0</v>
      </c>
      <c r="X104" s="1623" cm="1">
        <f t="array" ref="X104">SUMPRODUCT(('P6-2'!$E$3:$E$90=$B103)*('P6-2'!$P$2:$AG$2&gt;=X$7)*('P6-2'!$P$2:$AG$2&lt;=X$8)*('P6-2'!$P$3:$AG$90))+W104</f>
        <v>0</v>
      </c>
      <c r="Y104" s="1623" cm="1">
        <f t="array" ref="Y104">SUMPRODUCT(('P6-2'!$E$3:$E$90=$B103)*('P6-2'!$P$2:$AG$2&gt;=Y$7)*('P6-2'!$P$2:$AG$2&lt;=Y$8)*('P6-2'!$P$3:$AG$90))+X104</f>
        <v>0</v>
      </c>
      <c r="Z104" s="1623" cm="1">
        <f t="array" ref="Z104">SUMPRODUCT(('P6-2'!$E$3:$E$90=$B103)*('P6-2'!$P$2:$AG$2&gt;=Z$7)*('P6-2'!$P$2:$AG$2&lt;=Z$8)*('P6-2'!$P$3:$AG$90))+Y104</f>
        <v>0</v>
      </c>
      <c r="AA104" s="1623" cm="1">
        <f t="array" ref="AA104">SUMPRODUCT(('P6-2'!$E$3:$E$90=$B103)*('P6-2'!$P$2:$AG$2&gt;=AA$7)*('P6-2'!$P$2:$AG$2&lt;=AA$8)*('P6-2'!$P$3:$AG$90))+Z104</f>
        <v>0</v>
      </c>
      <c r="AB104" s="1623" cm="1">
        <f t="array" ref="AB104">SUMPRODUCT(('P6-2'!$E$3:$E$90=$B103)*('P6-2'!$P$2:$AG$2&gt;=AB$7)*('P6-2'!$P$2:$AG$2&lt;=AB$8)*('P6-2'!$P$3:$AG$90))+AA104</f>
        <v>0</v>
      </c>
      <c r="AC104" s="1623" cm="1">
        <f t="array" ref="AC104">SUMPRODUCT(('P6-2'!$E$3:$E$90=$B103)*('P6-2'!$P$2:$AG$2&gt;=AC$7)*('P6-2'!$P$2:$AG$2&lt;=AC$8)*('P6-2'!$P$3:$AG$90))+AB104</f>
        <v>0</v>
      </c>
      <c r="AD104" s="1623" cm="1">
        <f t="array" ref="AD104">SUMPRODUCT(('P6-2'!$E$3:$E$90=$B103)*('P6-2'!$P$2:$AG$2&gt;=AD$7)*('P6-2'!$P$2:$AG$2&lt;=AD$8)*('P6-2'!$P$3:$AG$90))+AC104</f>
        <v>0</v>
      </c>
      <c r="AE104" s="1623" cm="1">
        <f t="array" ref="AE104">SUMPRODUCT(('P6-2'!$E$3:$E$90=$B103)*('P6-2'!$P$2:$AG$2&gt;=AE$7)*('P6-2'!$P$2:$AG$2&lt;=AE$8)*('P6-2'!$P$3:$AG$90))+AD104</f>
        <v>0</v>
      </c>
      <c r="AF104" s="1623" cm="1">
        <f t="array" ref="AF104">SUMPRODUCT(('P6-2'!$E$3:$E$90=$B103)*('P6-2'!$P$2:$AG$2&gt;=AF$7)*('P6-2'!$P$2:$AG$2&lt;=AF$8)*('P6-2'!$P$3:$AG$90))+AE104</f>
        <v>0</v>
      </c>
      <c r="AG104" s="1623" cm="1">
        <f t="array" ref="AG104">SUMPRODUCT(('P6-2'!$E$3:$E$90=$B103)*('P6-2'!$P$2:$AG$2&gt;=AG$7)*('P6-2'!$P$2:$AG$2&lt;=AG$8)*('P6-2'!$P$3:$AG$90))+AF104</f>
        <v>0</v>
      </c>
      <c r="AH104" s="1623" cm="1">
        <f t="array" ref="AH104">SUMPRODUCT(('P6-2'!$E$3:$E$90=$B103)*('P6-2'!$P$2:$AG$2&gt;=AH$7)*('P6-2'!$P$2:$AG$2&lt;=AH$8)*('P6-2'!$P$3:$AG$90))+AG104</f>
        <v>0</v>
      </c>
    </row>
    <row r="105" spans="1:34" s="1250" customFormat="1">
      <c r="A105" s="1624"/>
      <c r="B105" s="1585"/>
      <c r="C105" s="1587" t="str">
        <f>PROGRAMACION!D105</f>
        <v>TIE-IN MECÁNICO - TANQUES DE ALMACENAMIENTO DE FLOCULANTE</v>
      </c>
      <c r="D105" s="1588"/>
      <c r="E105" s="1588"/>
      <c r="F105" s="1589"/>
      <c r="G105" s="1589"/>
      <c r="H105" s="1590"/>
      <c r="I105" s="1625"/>
      <c r="J105" s="1589"/>
      <c r="K105" s="1592"/>
      <c r="L105" s="1589"/>
      <c r="M105" s="1592"/>
      <c r="N105" s="1592"/>
      <c r="O105" s="1626"/>
      <c r="P105" s="1626"/>
      <c r="Q105" s="1627"/>
      <c r="R105" s="1627"/>
      <c r="S105" s="1627"/>
      <c r="T105" s="1627"/>
      <c r="U105" s="1627"/>
      <c r="V105" s="1627"/>
      <c r="W105" s="1627"/>
      <c r="X105" s="1627"/>
      <c r="Y105" s="1627"/>
      <c r="Z105" s="1627"/>
      <c r="AA105" s="1627"/>
      <c r="AB105" s="1627"/>
      <c r="AC105" s="1627"/>
      <c r="AD105" s="1627"/>
      <c r="AE105" s="1627"/>
      <c r="AF105" s="1627"/>
      <c r="AG105" s="1627"/>
      <c r="AH105" s="1627"/>
    </row>
    <row r="106" spans="1:34">
      <c r="A106" s="1443"/>
      <c r="B106" s="1444" t="str">
        <f>PROGRAMACION!C106</f>
        <v>A1400</v>
      </c>
      <c r="C106" s="1595" t="str">
        <f>PROGRAMACION!D106</f>
        <v>Aplicación de Tie-In M-001</v>
      </c>
      <c r="D106" s="1536">
        <f>PROGRAMACION!E106</f>
        <v>46294</v>
      </c>
      <c r="E106" s="1536">
        <f>PROGRAMACION!F106</f>
        <v>46297</v>
      </c>
      <c r="F106" s="1537">
        <f>PROGRAMACION!G106</f>
        <v>4</v>
      </c>
      <c r="G106" s="1596">
        <f>PROGRAMACION!H106</f>
        <v>1</v>
      </c>
      <c r="H106" s="1596" t="str">
        <f>PROGRAMACION!I106</f>
        <v>Glb.</v>
      </c>
      <c r="I106" s="1596">
        <f>PROGRAMACION!J106</f>
        <v>112</v>
      </c>
      <c r="J106" s="1596">
        <f>PROGRAMACION!K106</f>
        <v>112</v>
      </c>
      <c r="K106" s="1450">
        <f>PROGRAMACION!L106</f>
        <v>1.3731197389678009E-2</v>
      </c>
      <c r="L106" s="1596">
        <f>$G106</f>
        <v>1</v>
      </c>
      <c r="M106" s="1596" t="str">
        <f>$H106</f>
        <v>Glb.</v>
      </c>
      <c r="N106" s="1452">
        <f>$K106</f>
        <v>1.3731197389678009E-2</v>
      </c>
      <c r="O106" s="1457" t="s">
        <v>1862</v>
      </c>
      <c r="P106" s="1457"/>
      <c r="Q106" s="1597">
        <f>PROGRAMACION!O106*$G106</f>
        <v>0</v>
      </c>
      <c r="R106" s="1597">
        <f>PROGRAMACION!P106*$G106</f>
        <v>0</v>
      </c>
      <c r="S106" s="1597">
        <f>PROGRAMACION!Q106*$G106</f>
        <v>0</v>
      </c>
      <c r="T106" s="1597">
        <f>PROGRAMACION!R106*$G106</f>
        <v>0</v>
      </c>
      <c r="U106" s="1597">
        <f>PROGRAMACION!S106*$G106</f>
        <v>0</v>
      </c>
      <c r="V106" s="1597">
        <f>PROGRAMACION!T106*$G106</f>
        <v>0</v>
      </c>
      <c r="W106" s="1597">
        <f>PROGRAMACION!U106*$G106</f>
        <v>0</v>
      </c>
      <c r="X106" s="1597">
        <f>PROGRAMACION!V106*$G106</f>
        <v>0</v>
      </c>
      <c r="Y106" s="1597">
        <f>PROGRAMACION!W106*$G106</f>
        <v>0</v>
      </c>
      <c r="Z106" s="1597">
        <f>PROGRAMACION!X106*$G106</f>
        <v>0</v>
      </c>
      <c r="AA106" s="1597">
        <f>PROGRAMACION!Y106*$G106</f>
        <v>0</v>
      </c>
      <c r="AB106" s="1597">
        <f>PROGRAMACION!Z106*$G106</f>
        <v>0</v>
      </c>
      <c r="AC106" s="1597">
        <f>PROGRAMACION!AA106*$G106</f>
        <v>0</v>
      </c>
      <c r="AD106" s="1597">
        <f>PROGRAMACION!AB106*$G106</f>
        <v>0.75</v>
      </c>
      <c r="AE106" s="1597">
        <f>PROGRAMACION!AC106*$G106</f>
        <v>1</v>
      </c>
      <c r="AF106" s="1597">
        <f>PROGRAMACION!AD106*$G106</f>
        <v>1</v>
      </c>
      <c r="AG106" s="1597">
        <f>PROGRAMACION!AE106*$G106</f>
        <v>1</v>
      </c>
      <c r="AH106" s="1597">
        <f>PROGRAMACION!AF106*$G106</f>
        <v>1</v>
      </c>
    </row>
    <row r="107" spans="1:34">
      <c r="A107" s="1617"/>
      <c r="B107" s="1618"/>
      <c r="C107" s="1618"/>
      <c r="D107" s="1619"/>
      <c r="E107" s="1619"/>
      <c r="F107" s="1620"/>
      <c r="G107" s="1621"/>
      <c r="H107" s="1621"/>
      <c r="I107" s="1621"/>
      <c r="J107" s="1621"/>
      <c r="K107" s="1622"/>
      <c r="L107" s="1621"/>
      <c r="M107" s="1622"/>
      <c r="N107" s="1622"/>
      <c r="O107" s="1584" t="s">
        <v>1811</v>
      </c>
      <c r="P107" s="1584"/>
      <c r="Q107" s="1623" cm="1">
        <f t="array" ref="Q107">SUMPRODUCT(('P6-2'!$E$3:$E$90=$B106)*('P6-2'!$P$2:$AG$2&gt;=Q$7)*('P6-2'!$P$2:$AG$2&lt;=Q$8)*('P6-2'!$P$3:$AG$90))+P107</f>
        <v>0</v>
      </c>
      <c r="R107" s="1623" cm="1">
        <f t="array" ref="R107">SUMPRODUCT(('P6-2'!$E$3:$E$90=$B106)*('P6-2'!$P$2:$AG$2&gt;=R$7)*('P6-2'!$P$2:$AG$2&lt;=R$8)*('P6-2'!$P$3:$AG$90))+Q107</f>
        <v>0</v>
      </c>
      <c r="S107" s="1623" cm="1">
        <f t="array" ref="S107">SUMPRODUCT(('P6-2'!$E$3:$E$90=$B106)*('P6-2'!$P$2:$AG$2&gt;=S$7)*('P6-2'!$P$2:$AG$2&lt;=S$8)*('P6-2'!$P$3:$AG$90))+R107</f>
        <v>0</v>
      </c>
      <c r="T107" s="1623" cm="1">
        <f t="array" ref="T107">SUMPRODUCT(('P6-2'!$E$3:$E$90=$B106)*('P6-2'!$P$2:$AG$2&gt;=T$7)*('P6-2'!$P$2:$AG$2&lt;=T$8)*('P6-2'!$P$3:$AG$90))+S107</f>
        <v>0</v>
      </c>
      <c r="U107" s="1623" cm="1">
        <f t="array" ref="U107">SUMPRODUCT(('P6-2'!$E$3:$E$90=$B106)*('P6-2'!$P$2:$AG$2&gt;=U$7)*('P6-2'!$P$2:$AG$2&lt;=U$8)*('P6-2'!$P$3:$AG$90))+T107</f>
        <v>0</v>
      </c>
      <c r="V107" s="1623" cm="1">
        <f t="array" ref="V107">SUMPRODUCT(('P6-2'!$E$3:$E$90=$B106)*('P6-2'!$P$2:$AG$2&gt;=V$7)*('P6-2'!$P$2:$AG$2&lt;=V$8)*('P6-2'!$P$3:$AG$90))+U107</f>
        <v>0</v>
      </c>
      <c r="W107" s="1623" cm="1">
        <f t="array" ref="W107">SUMPRODUCT(('P6-2'!$E$3:$E$90=$B106)*('P6-2'!$P$2:$AG$2&gt;=W$7)*('P6-2'!$P$2:$AG$2&lt;=W$8)*('P6-2'!$P$3:$AG$90))+V107</f>
        <v>0</v>
      </c>
      <c r="X107" s="1623" cm="1">
        <f t="array" ref="X107">SUMPRODUCT(('P6-2'!$E$3:$E$90=$B106)*('P6-2'!$P$2:$AG$2&gt;=X$7)*('P6-2'!$P$2:$AG$2&lt;=X$8)*('P6-2'!$P$3:$AG$90))+W107</f>
        <v>0</v>
      </c>
      <c r="Y107" s="1623" cm="1">
        <f t="array" ref="Y107">SUMPRODUCT(('P6-2'!$E$3:$E$90=$B106)*('P6-2'!$P$2:$AG$2&gt;=Y$7)*('P6-2'!$P$2:$AG$2&lt;=Y$8)*('P6-2'!$P$3:$AG$90))+X107</f>
        <v>0</v>
      </c>
      <c r="Z107" s="1623" cm="1">
        <f t="array" ref="Z107">SUMPRODUCT(('P6-2'!$E$3:$E$90=$B106)*('P6-2'!$P$2:$AG$2&gt;=Z$7)*('P6-2'!$P$2:$AG$2&lt;=Z$8)*('P6-2'!$P$3:$AG$90))+Y107</f>
        <v>0</v>
      </c>
      <c r="AA107" s="1623" cm="1">
        <f t="array" ref="AA107">SUMPRODUCT(('P6-2'!$E$3:$E$90=$B106)*('P6-2'!$P$2:$AG$2&gt;=AA$7)*('P6-2'!$P$2:$AG$2&lt;=AA$8)*('P6-2'!$P$3:$AG$90))+Z107</f>
        <v>0</v>
      </c>
      <c r="AB107" s="1623" cm="1">
        <f t="array" ref="AB107">SUMPRODUCT(('P6-2'!$E$3:$E$90=$B106)*('P6-2'!$P$2:$AG$2&gt;=AB$7)*('P6-2'!$P$2:$AG$2&lt;=AB$8)*('P6-2'!$P$3:$AG$90))+AA107</f>
        <v>0</v>
      </c>
      <c r="AC107" s="1623" cm="1">
        <f t="array" ref="AC107">SUMPRODUCT(('P6-2'!$E$3:$E$90=$B106)*('P6-2'!$P$2:$AG$2&gt;=AC$7)*('P6-2'!$P$2:$AG$2&lt;=AC$8)*('P6-2'!$P$3:$AG$90))+AB107</f>
        <v>0</v>
      </c>
      <c r="AD107" s="1623" cm="1">
        <f t="array" ref="AD107">SUMPRODUCT(('P6-2'!$E$3:$E$90=$B106)*('P6-2'!$P$2:$AG$2&gt;=AD$7)*('P6-2'!$P$2:$AG$2&lt;=AD$8)*('P6-2'!$P$3:$AG$90))+AC107</f>
        <v>0</v>
      </c>
      <c r="AE107" s="1623" cm="1">
        <f t="array" ref="AE107">SUMPRODUCT(('P6-2'!$E$3:$E$90=$B106)*('P6-2'!$P$2:$AG$2&gt;=AE$7)*('P6-2'!$P$2:$AG$2&lt;=AE$8)*('P6-2'!$P$3:$AG$90))+AD107</f>
        <v>0</v>
      </c>
      <c r="AF107" s="1623" cm="1">
        <f t="array" ref="AF107">SUMPRODUCT(('P6-2'!$E$3:$E$90=$B106)*('P6-2'!$P$2:$AG$2&gt;=AF$7)*('P6-2'!$P$2:$AG$2&lt;=AF$8)*('P6-2'!$P$3:$AG$90))+AE107</f>
        <v>0</v>
      </c>
      <c r="AG107" s="1623" cm="1">
        <f t="array" ref="AG107">SUMPRODUCT(('P6-2'!$E$3:$E$90=$B106)*('P6-2'!$P$2:$AG$2&gt;=AG$7)*('P6-2'!$P$2:$AG$2&lt;=AG$8)*('P6-2'!$P$3:$AG$90))+AF107</f>
        <v>0</v>
      </c>
      <c r="AH107" s="1623" cm="1">
        <f t="array" ref="AH107">SUMPRODUCT(('P6-2'!$E$3:$E$90=$B106)*('P6-2'!$P$2:$AG$2&gt;=AH$7)*('P6-2'!$P$2:$AG$2&lt;=AH$8)*('P6-2'!$P$3:$AG$90))+AG107</f>
        <v>0</v>
      </c>
    </row>
    <row r="108" spans="1:34">
      <c r="A108" s="1443"/>
      <c r="B108" s="1444" t="str">
        <f>PROGRAMACION!C108</f>
        <v>A1410</v>
      </c>
      <c r="C108" s="1595" t="str">
        <f>PROGRAMACION!D108</f>
        <v>Aplicación de Tie-In M-002</v>
      </c>
      <c r="D108" s="1536">
        <f>PROGRAMACION!E108</f>
        <v>46300</v>
      </c>
      <c r="E108" s="1536">
        <f>PROGRAMACION!F108</f>
        <v>46304</v>
      </c>
      <c r="F108" s="1537">
        <f>PROGRAMACION!G108</f>
        <v>4</v>
      </c>
      <c r="G108" s="1596">
        <f>PROGRAMACION!H108</f>
        <v>1</v>
      </c>
      <c r="H108" s="1596" t="str">
        <f>PROGRAMACION!I108</f>
        <v>Glb.</v>
      </c>
      <c r="I108" s="1596">
        <f>PROGRAMACION!J108</f>
        <v>112</v>
      </c>
      <c r="J108" s="1596">
        <f>PROGRAMACION!K108</f>
        <v>112</v>
      </c>
      <c r="K108" s="1450">
        <f>PROGRAMACION!L108</f>
        <v>1.3731197389678009E-2</v>
      </c>
      <c r="L108" s="1596">
        <f>$G108</f>
        <v>1</v>
      </c>
      <c r="M108" s="1596" t="str">
        <f>$H108</f>
        <v>Glb.</v>
      </c>
      <c r="N108" s="1452">
        <f>$K108</f>
        <v>1.3731197389678009E-2</v>
      </c>
      <c r="O108" s="1457" t="s">
        <v>1862</v>
      </c>
      <c r="P108" s="1457"/>
      <c r="Q108" s="1597">
        <f>PROGRAMACION!O108*$G108</f>
        <v>0</v>
      </c>
      <c r="R108" s="1597">
        <f>PROGRAMACION!P108*$G108</f>
        <v>0</v>
      </c>
      <c r="S108" s="1597">
        <f>PROGRAMACION!Q108*$G108</f>
        <v>0</v>
      </c>
      <c r="T108" s="1597">
        <f>PROGRAMACION!R108*$G108</f>
        <v>0</v>
      </c>
      <c r="U108" s="1597">
        <f>PROGRAMACION!S108*$G108</f>
        <v>0</v>
      </c>
      <c r="V108" s="1597">
        <f>PROGRAMACION!T108*$G108</f>
        <v>0</v>
      </c>
      <c r="W108" s="1597">
        <f>PROGRAMACION!U108*$G108</f>
        <v>0</v>
      </c>
      <c r="X108" s="1597">
        <f>PROGRAMACION!V108*$G108</f>
        <v>0</v>
      </c>
      <c r="Y108" s="1597">
        <f>PROGRAMACION!W108*$G108</f>
        <v>0</v>
      </c>
      <c r="Z108" s="1597">
        <f>PROGRAMACION!X108*$G108</f>
        <v>0</v>
      </c>
      <c r="AA108" s="1597">
        <f>PROGRAMACION!Y108*$G108</f>
        <v>0</v>
      </c>
      <c r="AB108" s="1597">
        <f>PROGRAMACION!Z108*$G108</f>
        <v>0</v>
      </c>
      <c r="AC108" s="1597">
        <f>PROGRAMACION!AA108*$G108</f>
        <v>0</v>
      </c>
      <c r="AD108" s="1597">
        <f>PROGRAMACION!AB108*$G108</f>
        <v>0</v>
      </c>
      <c r="AE108" s="1597">
        <f>PROGRAMACION!AC108*$G108</f>
        <v>0.79999999999999993</v>
      </c>
      <c r="AF108" s="1597">
        <f>PROGRAMACION!AD108*$G108</f>
        <v>0.99999999999999989</v>
      </c>
      <c r="AG108" s="1597">
        <f>PROGRAMACION!AE108*$G108</f>
        <v>0.99999999999999989</v>
      </c>
      <c r="AH108" s="1597">
        <f>PROGRAMACION!AF108*$G108</f>
        <v>0.99999999999999989</v>
      </c>
    </row>
    <row r="109" spans="1:34">
      <c r="A109" s="1617"/>
      <c r="B109" s="1618"/>
      <c r="C109" s="1618"/>
      <c r="D109" s="1619"/>
      <c r="E109" s="1619"/>
      <c r="F109" s="1620"/>
      <c r="G109" s="1621"/>
      <c r="H109" s="1621"/>
      <c r="I109" s="1621"/>
      <c r="J109" s="1621"/>
      <c r="K109" s="1622"/>
      <c r="L109" s="1621"/>
      <c r="M109" s="1622"/>
      <c r="N109" s="1622"/>
      <c r="O109" s="1584" t="s">
        <v>1811</v>
      </c>
      <c r="P109" s="1584"/>
      <c r="Q109" s="1623" cm="1">
        <f t="array" ref="Q109">SUMPRODUCT(('P6-2'!$E$3:$E$90=$B108)*('P6-2'!$P$2:$AG$2&gt;=Q$7)*('P6-2'!$P$2:$AG$2&lt;=Q$8)*('P6-2'!$P$3:$AG$90))+P109</f>
        <v>0</v>
      </c>
      <c r="R109" s="1623" cm="1">
        <f t="array" ref="R109">SUMPRODUCT(('P6-2'!$E$3:$E$90=$B108)*('P6-2'!$P$2:$AG$2&gt;=R$7)*('P6-2'!$P$2:$AG$2&lt;=R$8)*('P6-2'!$P$3:$AG$90))+Q109</f>
        <v>0</v>
      </c>
      <c r="S109" s="1623" cm="1">
        <f t="array" ref="S109">SUMPRODUCT(('P6-2'!$E$3:$E$90=$B108)*('P6-2'!$P$2:$AG$2&gt;=S$7)*('P6-2'!$P$2:$AG$2&lt;=S$8)*('P6-2'!$P$3:$AG$90))+R109</f>
        <v>0</v>
      </c>
      <c r="T109" s="1623" cm="1">
        <f t="array" ref="T109">SUMPRODUCT(('P6-2'!$E$3:$E$90=$B108)*('P6-2'!$P$2:$AG$2&gt;=T$7)*('P6-2'!$P$2:$AG$2&lt;=T$8)*('P6-2'!$P$3:$AG$90))+S109</f>
        <v>0</v>
      </c>
      <c r="U109" s="1623" cm="1">
        <f t="array" ref="U109">SUMPRODUCT(('P6-2'!$E$3:$E$90=$B108)*('P6-2'!$P$2:$AG$2&gt;=U$7)*('P6-2'!$P$2:$AG$2&lt;=U$8)*('P6-2'!$P$3:$AG$90))+T109</f>
        <v>0</v>
      </c>
      <c r="V109" s="1623" cm="1">
        <f t="array" ref="V109">SUMPRODUCT(('P6-2'!$E$3:$E$90=$B108)*('P6-2'!$P$2:$AG$2&gt;=V$7)*('P6-2'!$P$2:$AG$2&lt;=V$8)*('P6-2'!$P$3:$AG$90))+U109</f>
        <v>0</v>
      </c>
      <c r="W109" s="1623" cm="1">
        <f t="array" ref="W109">SUMPRODUCT(('P6-2'!$E$3:$E$90=$B108)*('P6-2'!$P$2:$AG$2&gt;=W$7)*('P6-2'!$P$2:$AG$2&lt;=W$8)*('P6-2'!$P$3:$AG$90))+V109</f>
        <v>0</v>
      </c>
      <c r="X109" s="1623" cm="1">
        <f t="array" ref="X109">SUMPRODUCT(('P6-2'!$E$3:$E$90=$B108)*('P6-2'!$P$2:$AG$2&gt;=X$7)*('P6-2'!$P$2:$AG$2&lt;=X$8)*('P6-2'!$P$3:$AG$90))+W109</f>
        <v>0</v>
      </c>
      <c r="Y109" s="1623" cm="1">
        <f t="array" ref="Y109">SUMPRODUCT(('P6-2'!$E$3:$E$90=$B108)*('P6-2'!$P$2:$AG$2&gt;=Y$7)*('P6-2'!$P$2:$AG$2&lt;=Y$8)*('P6-2'!$P$3:$AG$90))+X109</f>
        <v>0</v>
      </c>
      <c r="Z109" s="1623" cm="1">
        <f t="array" ref="Z109">SUMPRODUCT(('P6-2'!$E$3:$E$90=$B108)*('P6-2'!$P$2:$AG$2&gt;=Z$7)*('P6-2'!$P$2:$AG$2&lt;=Z$8)*('P6-2'!$P$3:$AG$90))+Y109</f>
        <v>0</v>
      </c>
      <c r="AA109" s="1623" cm="1">
        <f t="array" ref="AA109">SUMPRODUCT(('P6-2'!$E$3:$E$90=$B108)*('P6-2'!$P$2:$AG$2&gt;=AA$7)*('P6-2'!$P$2:$AG$2&lt;=AA$8)*('P6-2'!$P$3:$AG$90))+Z109</f>
        <v>0</v>
      </c>
      <c r="AB109" s="1623" cm="1">
        <f t="array" ref="AB109">SUMPRODUCT(('P6-2'!$E$3:$E$90=$B108)*('P6-2'!$P$2:$AG$2&gt;=AB$7)*('P6-2'!$P$2:$AG$2&lt;=AB$8)*('P6-2'!$P$3:$AG$90))+AA109</f>
        <v>0</v>
      </c>
      <c r="AC109" s="1623" cm="1">
        <f t="array" ref="AC109">SUMPRODUCT(('P6-2'!$E$3:$E$90=$B108)*('P6-2'!$P$2:$AG$2&gt;=AC$7)*('P6-2'!$P$2:$AG$2&lt;=AC$8)*('P6-2'!$P$3:$AG$90))+AB109</f>
        <v>0</v>
      </c>
      <c r="AD109" s="1623" cm="1">
        <f t="array" ref="AD109">SUMPRODUCT(('P6-2'!$E$3:$E$90=$B108)*('P6-2'!$P$2:$AG$2&gt;=AD$7)*('P6-2'!$P$2:$AG$2&lt;=AD$8)*('P6-2'!$P$3:$AG$90))+AC109</f>
        <v>0</v>
      </c>
      <c r="AE109" s="1623" cm="1">
        <f t="array" ref="AE109">SUMPRODUCT(('P6-2'!$E$3:$E$90=$B108)*('P6-2'!$P$2:$AG$2&gt;=AE$7)*('P6-2'!$P$2:$AG$2&lt;=AE$8)*('P6-2'!$P$3:$AG$90))+AD109</f>
        <v>0</v>
      </c>
      <c r="AF109" s="1623" cm="1">
        <f t="array" ref="AF109">SUMPRODUCT(('P6-2'!$E$3:$E$90=$B108)*('P6-2'!$P$2:$AG$2&gt;=AF$7)*('P6-2'!$P$2:$AG$2&lt;=AF$8)*('P6-2'!$P$3:$AG$90))+AE109</f>
        <v>0</v>
      </c>
      <c r="AG109" s="1623" cm="1">
        <f t="array" ref="AG109">SUMPRODUCT(('P6-2'!$E$3:$E$90=$B108)*('P6-2'!$P$2:$AG$2&gt;=AG$7)*('P6-2'!$P$2:$AG$2&lt;=AG$8)*('P6-2'!$P$3:$AG$90))+AF109</f>
        <v>0</v>
      </c>
      <c r="AH109" s="1623" cm="1">
        <f t="array" ref="AH109">SUMPRODUCT(('P6-2'!$E$3:$E$90=$B108)*('P6-2'!$P$2:$AG$2&gt;=AH$7)*('P6-2'!$P$2:$AG$2&lt;=AH$8)*('P6-2'!$P$3:$AG$90))+AG109</f>
        <v>0</v>
      </c>
    </row>
    <row r="110" spans="1:34" ht="24">
      <c r="A110" s="1443"/>
      <c r="B110" s="1444" t="str">
        <f>PROGRAMACION!C110</f>
        <v>A1420</v>
      </c>
      <c r="C110" s="1595" t="str">
        <f>PROGRAMACION!D110</f>
        <v>SUMINISTRO Y MONTAJE DE FLG SO 150# RF STL A105 - 4" - AA1B</v>
      </c>
      <c r="D110" s="1536">
        <f>PROGRAMACION!E110</f>
        <v>46307</v>
      </c>
      <c r="E110" s="1536">
        <f>PROGRAMACION!F110</f>
        <v>46307</v>
      </c>
      <c r="F110" s="1537">
        <f>PROGRAMACION!G110</f>
        <v>1</v>
      </c>
      <c r="G110" s="1596">
        <f>PROGRAMACION!H110</f>
        <v>2</v>
      </c>
      <c r="H110" s="1596" t="str">
        <f>PROGRAMACION!I110</f>
        <v>UND</v>
      </c>
      <c r="I110" s="1596">
        <f>PROGRAMACION!J110</f>
        <v>4.9600000000000009</v>
      </c>
      <c r="J110" s="1596">
        <f>PROGRAMACION!K110</f>
        <v>9.9200000000000017</v>
      </c>
      <c r="K110" s="1450">
        <f>PROGRAMACION!L110</f>
        <v>1.2161917688000524E-3</v>
      </c>
      <c r="L110" s="1596">
        <f>$G110</f>
        <v>2</v>
      </c>
      <c r="M110" s="1596" t="str">
        <f>$H110</f>
        <v>UND</v>
      </c>
      <c r="N110" s="1452">
        <f>$K110</f>
        <v>1.2161917688000524E-3</v>
      </c>
      <c r="O110" s="1457" t="s">
        <v>1862</v>
      </c>
      <c r="P110" s="1457"/>
      <c r="Q110" s="1597">
        <f>PROGRAMACION!O110*$G110</f>
        <v>0</v>
      </c>
      <c r="R110" s="1597">
        <f>PROGRAMACION!P110*$G110</f>
        <v>0</v>
      </c>
      <c r="S110" s="1597">
        <f>PROGRAMACION!Q110*$G110</f>
        <v>0</v>
      </c>
      <c r="T110" s="1597">
        <f>PROGRAMACION!R110*$G110</f>
        <v>0</v>
      </c>
      <c r="U110" s="1597">
        <f>PROGRAMACION!S110*$G110</f>
        <v>0</v>
      </c>
      <c r="V110" s="1597">
        <f>PROGRAMACION!T110*$G110</f>
        <v>0</v>
      </c>
      <c r="W110" s="1597">
        <f>PROGRAMACION!U110*$G110</f>
        <v>0</v>
      </c>
      <c r="X110" s="1597">
        <f>PROGRAMACION!V110*$G110</f>
        <v>0</v>
      </c>
      <c r="Y110" s="1597">
        <f>PROGRAMACION!W110*$G110</f>
        <v>0</v>
      </c>
      <c r="Z110" s="1597">
        <f>PROGRAMACION!X110*$G110</f>
        <v>0</v>
      </c>
      <c r="AA110" s="1597">
        <f>PROGRAMACION!Y110*$G110</f>
        <v>0</v>
      </c>
      <c r="AB110" s="1597">
        <f>PROGRAMACION!Z110*$G110</f>
        <v>0</v>
      </c>
      <c r="AC110" s="1597">
        <f>PROGRAMACION!AA110*$G110</f>
        <v>0</v>
      </c>
      <c r="AD110" s="1597">
        <f>PROGRAMACION!AB110*$G110</f>
        <v>0</v>
      </c>
      <c r="AE110" s="1597">
        <f>PROGRAMACION!AC110*$G110</f>
        <v>0</v>
      </c>
      <c r="AF110" s="1597">
        <f>PROGRAMACION!AD110*$G110</f>
        <v>2</v>
      </c>
      <c r="AG110" s="1597">
        <f>PROGRAMACION!AE110*$G110</f>
        <v>2</v>
      </c>
      <c r="AH110" s="1597">
        <f>PROGRAMACION!AF110*$G110</f>
        <v>2</v>
      </c>
    </row>
    <row r="111" spans="1:34">
      <c r="A111" s="1617"/>
      <c r="B111" s="1618"/>
      <c r="C111" s="1618"/>
      <c r="D111" s="1619"/>
      <c r="E111" s="1619"/>
      <c r="F111" s="1620"/>
      <c r="G111" s="1621"/>
      <c r="H111" s="1621"/>
      <c r="I111" s="1621"/>
      <c r="J111" s="1621"/>
      <c r="K111" s="1622"/>
      <c r="L111" s="1621"/>
      <c r="M111" s="1622"/>
      <c r="N111" s="1622"/>
      <c r="O111" s="1584" t="s">
        <v>1811</v>
      </c>
      <c r="P111" s="1584"/>
      <c r="Q111" s="1623" cm="1">
        <f t="array" ref="Q111">SUMPRODUCT(('P6-2'!$E$3:$E$90=$B110)*('P6-2'!$P$2:$AG$2&gt;=Q$7)*('P6-2'!$P$2:$AG$2&lt;=Q$8)*('P6-2'!$P$3:$AG$90))+P111</f>
        <v>0</v>
      </c>
      <c r="R111" s="1623" cm="1">
        <f t="array" ref="R111">SUMPRODUCT(('P6-2'!$E$3:$E$90=$B110)*('P6-2'!$P$2:$AG$2&gt;=R$7)*('P6-2'!$P$2:$AG$2&lt;=R$8)*('P6-2'!$P$3:$AG$90))+Q111</f>
        <v>0</v>
      </c>
      <c r="S111" s="1623" cm="1">
        <f t="array" ref="S111">SUMPRODUCT(('P6-2'!$E$3:$E$90=$B110)*('P6-2'!$P$2:$AG$2&gt;=S$7)*('P6-2'!$P$2:$AG$2&lt;=S$8)*('P6-2'!$P$3:$AG$90))+R111</f>
        <v>0</v>
      </c>
      <c r="T111" s="1623" cm="1">
        <f t="array" ref="T111">SUMPRODUCT(('P6-2'!$E$3:$E$90=$B110)*('P6-2'!$P$2:$AG$2&gt;=T$7)*('P6-2'!$P$2:$AG$2&lt;=T$8)*('P6-2'!$P$3:$AG$90))+S111</f>
        <v>0</v>
      </c>
      <c r="U111" s="1623" cm="1">
        <f t="array" ref="U111">SUMPRODUCT(('P6-2'!$E$3:$E$90=$B110)*('P6-2'!$P$2:$AG$2&gt;=U$7)*('P6-2'!$P$2:$AG$2&lt;=U$8)*('P6-2'!$P$3:$AG$90))+T111</f>
        <v>0</v>
      </c>
      <c r="V111" s="1623" cm="1">
        <f t="array" ref="V111">SUMPRODUCT(('P6-2'!$E$3:$E$90=$B110)*('P6-2'!$P$2:$AG$2&gt;=V$7)*('P6-2'!$P$2:$AG$2&lt;=V$8)*('P6-2'!$P$3:$AG$90))+U111</f>
        <v>0</v>
      </c>
      <c r="W111" s="1623" cm="1">
        <f t="array" ref="W111">SUMPRODUCT(('P6-2'!$E$3:$E$90=$B110)*('P6-2'!$P$2:$AG$2&gt;=W$7)*('P6-2'!$P$2:$AG$2&lt;=W$8)*('P6-2'!$P$3:$AG$90))+V111</f>
        <v>0</v>
      </c>
      <c r="X111" s="1623" cm="1">
        <f t="array" ref="X111">SUMPRODUCT(('P6-2'!$E$3:$E$90=$B110)*('P6-2'!$P$2:$AG$2&gt;=X$7)*('P6-2'!$P$2:$AG$2&lt;=X$8)*('P6-2'!$P$3:$AG$90))+W111</f>
        <v>0</v>
      </c>
      <c r="Y111" s="1623" cm="1">
        <f t="array" ref="Y111">SUMPRODUCT(('P6-2'!$E$3:$E$90=$B110)*('P6-2'!$P$2:$AG$2&gt;=Y$7)*('P6-2'!$P$2:$AG$2&lt;=Y$8)*('P6-2'!$P$3:$AG$90))+X111</f>
        <v>0</v>
      </c>
      <c r="Z111" s="1623" cm="1">
        <f t="array" ref="Z111">SUMPRODUCT(('P6-2'!$E$3:$E$90=$B110)*('P6-2'!$P$2:$AG$2&gt;=Z$7)*('P6-2'!$P$2:$AG$2&lt;=Z$8)*('P6-2'!$P$3:$AG$90))+Y111</f>
        <v>0</v>
      </c>
      <c r="AA111" s="1623" cm="1">
        <f t="array" ref="AA111">SUMPRODUCT(('P6-2'!$E$3:$E$90=$B110)*('P6-2'!$P$2:$AG$2&gt;=AA$7)*('P6-2'!$P$2:$AG$2&lt;=AA$8)*('P6-2'!$P$3:$AG$90))+Z111</f>
        <v>0</v>
      </c>
      <c r="AB111" s="1623" cm="1">
        <f t="array" ref="AB111">SUMPRODUCT(('P6-2'!$E$3:$E$90=$B110)*('P6-2'!$P$2:$AG$2&gt;=AB$7)*('P6-2'!$P$2:$AG$2&lt;=AB$8)*('P6-2'!$P$3:$AG$90))+AA111</f>
        <v>0</v>
      </c>
      <c r="AC111" s="1623" cm="1">
        <f t="array" ref="AC111">SUMPRODUCT(('P6-2'!$E$3:$E$90=$B110)*('P6-2'!$P$2:$AG$2&gt;=AC$7)*('P6-2'!$P$2:$AG$2&lt;=AC$8)*('P6-2'!$P$3:$AG$90))+AB111</f>
        <v>0</v>
      </c>
      <c r="AD111" s="1623" cm="1">
        <f t="array" ref="AD111">SUMPRODUCT(('P6-2'!$E$3:$E$90=$B110)*('P6-2'!$P$2:$AG$2&gt;=AD$7)*('P6-2'!$P$2:$AG$2&lt;=AD$8)*('P6-2'!$P$3:$AG$90))+AC111</f>
        <v>0</v>
      </c>
      <c r="AE111" s="1623" cm="1">
        <f t="array" ref="AE111">SUMPRODUCT(('P6-2'!$E$3:$E$90=$B110)*('P6-2'!$P$2:$AG$2&gt;=AE$7)*('P6-2'!$P$2:$AG$2&lt;=AE$8)*('P6-2'!$P$3:$AG$90))+AD111</f>
        <v>0</v>
      </c>
      <c r="AF111" s="1623" cm="1">
        <f t="array" ref="AF111">SUMPRODUCT(('P6-2'!$E$3:$E$90=$B110)*('P6-2'!$P$2:$AG$2&gt;=AF$7)*('P6-2'!$P$2:$AG$2&lt;=AF$8)*('P6-2'!$P$3:$AG$90))+AE111</f>
        <v>0</v>
      </c>
      <c r="AG111" s="1623" cm="1">
        <f t="array" ref="AG111">SUMPRODUCT(('P6-2'!$E$3:$E$90=$B110)*('P6-2'!$P$2:$AG$2&gt;=AG$7)*('P6-2'!$P$2:$AG$2&lt;=AG$8)*('P6-2'!$P$3:$AG$90))+AF111</f>
        <v>0</v>
      </c>
      <c r="AH111" s="1623" cm="1">
        <f t="array" ref="AH111">SUMPRODUCT(('P6-2'!$E$3:$E$90=$B110)*('P6-2'!$P$2:$AG$2&gt;=AH$7)*('P6-2'!$P$2:$AG$2&lt;=AH$8)*('P6-2'!$P$3:$AG$90))+AG111</f>
        <v>0</v>
      </c>
    </row>
    <row r="112" spans="1:34" s="1250" customFormat="1">
      <c r="A112" s="1624"/>
      <c r="B112" s="1585"/>
      <c r="C112" s="1587" t="str">
        <f>PROGRAMACION!D112</f>
        <v>OBRAS ELÉCTRICAS</v>
      </c>
      <c r="D112" s="1588"/>
      <c r="E112" s="1588"/>
      <c r="F112" s="1589"/>
      <c r="G112" s="1589"/>
      <c r="H112" s="1590"/>
      <c r="I112" s="1625"/>
      <c r="J112" s="1589"/>
      <c r="K112" s="1592"/>
      <c r="L112" s="1589"/>
      <c r="M112" s="1592"/>
      <c r="N112" s="1592"/>
      <c r="O112" s="1626"/>
      <c r="P112" s="1626"/>
      <c r="Q112" s="1627"/>
      <c r="R112" s="1627"/>
      <c r="S112" s="1627"/>
      <c r="T112" s="1627"/>
      <c r="U112" s="1627"/>
      <c r="V112" s="1627"/>
      <c r="W112" s="1627"/>
      <c r="X112" s="1627"/>
      <c r="Y112" s="1627"/>
      <c r="Z112" s="1627"/>
      <c r="AA112" s="1627"/>
      <c r="AB112" s="1627"/>
      <c r="AC112" s="1627"/>
      <c r="AD112" s="1627"/>
      <c r="AE112" s="1627"/>
      <c r="AF112" s="1627"/>
      <c r="AG112" s="1627"/>
      <c r="AH112" s="1627"/>
    </row>
    <row r="113" spans="1:34" s="1250" customFormat="1">
      <c r="A113" s="1624"/>
      <c r="B113" s="1585"/>
      <c r="C113" s="1587" t="str">
        <f>PROGRAMACION!D113</f>
        <v>MODIFICACIÓN E INSTALACIÓN DE EQUIPOS ELECTRICOS</v>
      </c>
      <c r="D113" s="1588"/>
      <c r="E113" s="1588"/>
      <c r="F113" s="1589"/>
      <c r="G113" s="1589"/>
      <c r="H113" s="1590"/>
      <c r="I113" s="1625"/>
      <c r="J113" s="1589"/>
      <c r="K113" s="1592"/>
      <c r="L113" s="1589"/>
      <c r="M113" s="1592"/>
      <c r="N113" s="1592"/>
      <c r="O113" s="1626"/>
      <c r="P113" s="1626"/>
      <c r="Q113" s="1627"/>
      <c r="R113" s="1627"/>
      <c r="S113" s="1627"/>
      <c r="T113" s="1627"/>
      <c r="U113" s="1627"/>
      <c r="V113" s="1627"/>
      <c r="W113" s="1627"/>
      <c r="X113" s="1627"/>
      <c r="Y113" s="1627"/>
      <c r="Z113" s="1627"/>
      <c r="AA113" s="1627"/>
      <c r="AB113" s="1627"/>
      <c r="AC113" s="1627"/>
      <c r="AD113" s="1627"/>
      <c r="AE113" s="1627"/>
      <c r="AF113" s="1627"/>
      <c r="AG113" s="1627"/>
      <c r="AH113" s="1627"/>
    </row>
    <row r="114" spans="1:34" ht="24">
      <c r="A114" s="1443"/>
      <c r="B114" s="1444" t="str">
        <f>PROGRAMACION!C114</f>
        <v>A1430</v>
      </c>
      <c r="C114" s="1595" t="str">
        <f>PROGRAMACION!D114</f>
        <v>Montaje e instalación de cubículo arrancador NEMA size 2m 480 V, 25HP, 3F, 60 Hz. - Size 2</v>
      </c>
      <c r="D114" s="1536">
        <f>PROGRAMACION!E114</f>
        <v>46248</v>
      </c>
      <c r="E114" s="1536">
        <f>PROGRAMACION!F114</f>
        <v>46253</v>
      </c>
      <c r="F114" s="1537">
        <f>PROGRAMACION!G114</f>
        <v>4</v>
      </c>
      <c r="G114" s="1596">
        <f>PROGRAMACION!H114</f>
        <v>2</v>
      </c>
      <c r="H114" s="1596" t="str">
        <f>PROGRAMACION!I114</f>
        <v>UND</v>
      </c>
      <c r="I114" s="1596">
        <f>PROGRAMACION!J114</f>
        <v>49.6</v>
      </c>
      <c r="J114" s="1596">
        <f>PROGRAMACION!K114</f>
        <v>99.2</v>
      </c>
      <c r="K114" s="1450">
        <f>PROGRAMACION!L114</f>
        <v>1.2161917688000522E-2</v>
      </c>
      <c r="L114" s="1596">
        <f>$G114</f>
        <v>2</v>
      </c>
      <c r="M114" s="1596" t="str">
        <f>$H114</f>
        <v>UND</v>
      </c>
      <c r="N114" s="1452">
        <f>$K114</f>
        <v>1.2161917688000522E-2</v>
      </c>
      <c r="O114" s="1457" t="s">
        <v>1862</v>
      </c>
      <c r="P114" s="1457"/>
      <c r="Q114" s="1597">
        <f>PROGRAMACION!O114*$G114</f>
        <v>0</v>
      </c>
      <c r="R114" s="1597">
        <f>PROGRAMACION!P114*$G114</f>
        <v>0</v>
      </c>
      <c r="S114" s="1597">
        <f>PROGRAMACION!Q114*$G114</f>
        <v>0</v>
      </c>
      <c r="T114" s="1597">
        <f>PROGRAMACION!R114*$G114</f>
        <v>0</v>
      </c>
      <c r="U114" s="1597">
        <f>PROGRAMACION!S114*$G114</f>
        <v>0</v>
      </c>
      <c r="V114" s="1597">
        <f>PROGRAMACION!T114*$G114</f>
        <v>0</v>
      </c>
      <c r="W114" s="1597">
        <f>PROGRAMACION!U114*$G114</f>
        <v>0</v>
      </c>
      <c r="X114" s="1597">
        <f>PROGRAMACION!V114*$G114</f>
        <v>2</v>
      </c>
      <c r="Y114" s="1597">
        <f>PROGRAMACION!W114*$G114</f>
        <v>2</v>
      </c>
      <c r="Z114" s="1597">
        <f>PROGRAMACION!X114*$G114</f>
        <v>2</v>
      </c>
      <c r="AA114" s="1597">
        <f>PROGRAMACION!Y114*$G114</f>
        <v>2</v>
      </c>
      <c r="AB114" s="1597">
        <f>PROGRAMACION!Z114*$G114</f>
        <v>2</v>
      </c>
      <c r="AC114" s="1597">
        <f>PROGRAMACION!AA114*$G114</f>
        <v>2</v>
      </c>
      <c r="AD114" s="1597">
        <f>PROGRAMACION!AB114*$G114</f>
        <v>2</v>
      </c>
      <c r="AE114" s="1597">
        <f>PROGRAMACION!AC114*$G114</f>
        <v>2</v>
      </c>
      <c r="AF114" s="1597">
        <f>PROGRAMACION!AD114*$G114</f>
        <v>2</v>
      </c>
      <c r="AG114" s="1597">
        <f>PROGRAMACION!AE114*$G114</f>
        <v>2</v>
      </c>
      <c r="AH114" s="1597">
        <f>PROGRAMACION!AF114*$G114</f>
        <v>2</v>
      </c>
    </row>
    <row r="115" spans="1:34">
      <c r="A115" s="1617"/>
      <c r="B115" s="1618"/>
      <c r="C115" s="1618"/>
      <c r="D115" s="1619"/>
      <c r="E115" s="1619"/>
      <c r="F115" s="1620"/>
      <c r="G115" s="1621"/>
      <c r="H115" s="1621"/>
      <c r="I115" s="1621"/>
      <c r="J115" s="1621"/>
      <c r="K115" s="1622"/>
      <c r="L115" s="1621"/>
      <c r="M115" s="1622"/>
      <c r="N115" s="1622"/>
      <c r="O115" s="1584" t="s">
        <v>1811</v>
      </c>
      <c r="P115" s="1584"/>
      <c r="Q115" s="1623" cm="1">
        <f t="array" ref="Q115">SUMPRODUCT(('P6-2'!$E$3:$E$90=$B114)*('P6-2'!$P$2:$AG$2&gt;=Q$7)*('P6-2'!$P$2:$AG$2&lt;=Q$8)*('P6-2'!$P$3:$AG$90))+P115</f>
        <v>0</v>
      </c>
      <c r="R115" s="1623" cm="1">
        <f t="array" ref="R115">SUMPRODUCT(('P6-2'!$E$3:$E$90=$B114)*('P6-2'!$P$2:$AG$2&gt;=R$7)*('P6-2'!$P$2:$AG$2&lt;=R$8)*('P6-2'!$P$3:$AG$90))+Q115</f>
        <v>0</v>
      </c>
      <c r="S115" s="1623" cm="1">
        <f t="array" ref="S115">SUMPRODUCT(('P6-2'!$E$3:$E$90=$B114)*('P6-2'!$P$2:$AG$2&gt;=S$7)*('P6-2'!$P$2:$AG$2&lt;=S$8)*('P6-2'!$P$3:$AG$90))+R115</f>
        <v>0</v>
      </c>
      <c r="T115" s="1623" cm="1">
        <f t="array" ref="T115">SUMPRODUCT(('P6-2'!$E$3:$E$90=$B114)*('P6-2'!$P$2:$AG$2&gt;=T$7)*('P6-2'!$P$2:$AG$2&lt;=T$8)*('P6-2'!$P$3:$AG$90))+S115</f>
        <v>0</v>
      </c>
      <c r="U115" s="1623" cm="1">
        <f t="array" ref="U115">SUMPRODUCT(('P6-2'!$E$3:$E$90=$B114)*('P6-2'!$P$2:$AG$2&gt;=U$7)*('P6-2'!$P$2:$AG$2&lt;=U$8)*('P6-2'!$P$3:$AG$90))+T115</f>
        <v>0</v>
      </c>
      <c r="V115" s="1623" cm="1">
        <f t="array" ref="V115">SUMPRODUCT(('P6-2'!$E$3:$E$90=$B114)*('P6-2'!$P$2:$AG$2&gt;=V$7)*('P6-2'!$P$2:$AG$2&lt;=V$8)*('P6-2'!$P$3:$AG$90))+U115</f>
        <v>0</v>
      </c>
      <c r="W115" s="1623" cm="1">
        <f t="array" ref="W115">SUMPRODUCT(('P6-2'!$E$3:$E$90=$B114)*('P6-2'!$P$2:$AG$2&gt;=W$7)*('P6-2'!$P$2:$AG$2&lt;=W$8)*('P6-2'!$P$3:$AG$90))+V115</f>
        <v>0</v>
      </c>
      <c r="X115" s="1623" cm="1">
        <f t="array" ref="X115">SUMPRODUCT(('P6-2'!$E$3:$E$90=$B114)*('P6-2'!$P$2:$AG$2&gt;=X$7)*('P6-2'!$P$2:$AG$2&lt;=X$8)*('P6-2'!$P$3:$AG$90))+W115</f>
        <v>0</v>
      </c>
      <c r="Y115" s="1623" cm="1">
        <f t="array" ref="Y115">SUMPRODUCT(('P6-2'!$E$3:$E$90=$B114)*('P6-2'!$P$2:$AG$2&gt;=Y$7)*('P6-2'!$P$2:$AG$2&lt;=Y$8)*('P6-2'!$P$3:$AG$90))+X115</f>
        <v>0</v>
      </c>
      <c r="Z115" s="1623" cm="1">
        <f t="array" ref="Z115">SUMPRODUCT(('P6-2'!$E$3:$E$90=$B114)*('P6-2'!$P$2:$AG$2&gt;=Z$7)*('P6-2'!$P$2:$AG$2&lt;=Z$8)*('P6-2'!$P$3:$AG$90))+Y115</f>
        <v>0</v>
      </c>
      <c r="AA115" s="1623" cm="1">
        <f t="array" ref="AA115">SUMPRODUCT(('P6-2'!$E$3:$E$90=$B114)*('P6-2'!$P$2:$AG$2&gt;=AA$7)*('P6-2'!$P$2:$AG$2&lt;=AA$8)*('P6-2'!$P$3:$AG$90))+Z115</f>
        <v>0</v>
      </c>
      <c r="AB115" s="1623" cm="1">
        <f t="array" ref="AB115">SUMPRODUCT(('P6-2'!$E$3:$E$90=$B114)*('P6-2'!$P$2:$AG$2&gt;=AB$7)*('P6-2'!$P$2:$AG$2&lt;=AB$8)*('P6-2'!$P$3:$AG$90))+AA115</f>
        <v>0</v>
      </c>
      <c r="AC115" s="1623" cm="1">
        <f t="array" ref="AC115">SUMPRODUCT(('P6-2'!$E$3:$E$90=$B114)*('P6-2'!$P$2:$AG$2&gt;=AC$7)*('P6-2'!$P$2:$AG$2&lt;=AC$8)*('P6-2'!$P$3:$AG$90))+AB115</f>
        <v>0</v>
      </c>
      <c r="AD115" s="1623" cm="1">
        <f t="array" ref="AD115">SUMPRODUCT(('P6-2'!$E$3:$E$90=$B114)*('P6-2'!$P$2:$AG$2&gt;=AD$7)*('P6-2'!$P$2:$AG$2&lt;=AD$8)*('P6-2'!$P$3:$AG$90))+AC115</f>
        <v>0</v>
      </c>
      <c r="AE115" s="1623" cm="1">
        <f t="array" ref="AE115">SUMPRODUCT(('P6-2'!$E$3:$E$90=$B114)*('P6-2'!$P$2:$AG$2&gt;=AE$7)*('P6-2'!$P$2:$AG$2&lt;=AE$8)*('P6-2'!$P$3:$AG$90))+AD115</f>
        <v>0</v>
      </c>
      <c r="AF115" s="1623" cm="1">
        <f t="array" ref="AF115">SUMPRODUCT(('P6-2'!$E$3:$E$90=$B114)*('P6-2'!$P$2:$AG$2&gt;=AF$7)*('P6-2'!$P$2:$AG$2&lt;=AF$8)*('P6-2'!$P$3:$AG$90))+AE115</f>
        <v>0</v>
      </c>
      <c r="AG115" s="1623" cm="1">
        <f t="array" ref="AG115">SUMPRODUCT(('P6-2'!$E$3:$E$90=$B114)*('P6-2'!$P$2:$AG$2&gt;=AG$7)*('P6-2'!$P$2:$AG$2&lt;=AG$8)*('P6-2'!$P$3:$AG$90))+AF115</f>
        <v>0</v>
      </c>
      <c r="AH115" s="1623" cm="1">
        <f t="array" ref="AH115">SUMPRODUCT(('P6-2'!$E$3:$E$90=$B114)*('P6-2'!$P$2:$AG$2&gt;=AH$7)*('P6-2'!$P$2:$AG$2&lt;=AH$8)*('P6-2'!$P$3:$AG$90))+AG115</f>
        <v>0</v>
      </c>
    </row>
    <row r="116" spans="1:34" ht="24">
      <c r="A116" s="1443"/>
      <c r="B116" s="1444" t="str">
        <f>PROGRAMACION!C116</f>
        <v>A1440</v>
      </c>
      <c r="C116" s="1595" t="str">
        <f>PROGRAMACION!D116</f>
        <v>Caja de conexiones 500x400x150 mm, NEMA 4, 100A, 3F; incluye barras de cobre 100A, bornes y protección contra contactos</v>
      </c>
      <c r="D116" s="1536">
        <f>PROGRAMACION!E116</f>
        <v>46254</v>
      </c>
      <c r="E116" s="1536">
        <f>PROGRAMACION!F116</f>
        <v>46262</v>
      </c>
      <c r="F116" s="1537">
        <f>PROGRAMACION!G116</f>
        <v>7</v>
      </c>
      <c r="G116" s="1596">
        <f>PROGRAMACION!H116</f>
        <v>7</v>
      </c>
      <c r="H116" s="1596" t="str">
        <f>PROGRAMACION!I116</f>
        <v>UND</v>
      </c>
      <c r="I116" s="1596">
        <f>PROGRAMACION!J116</f>
        <v>16.8</v>
      </c>
      <c r="J116" s="1596">
        <f>PROGRAMACION!K116</f>
        <v>117.6</v>
      </c>
      <c r="K116" s="1450">
        <f>PROGRAMACION!L116</f>
        <v>1.4417757259161909E-2</v>
      </c>
      <c r="L116" s="1596">
        <f>$G116</f>
        <v>7</v>
      </c>
      <c r="M116" s="1596" t="str">
        <f>$H116</f>
        <v>UND</v>
      </c>
      <c r="N116" s="1452">
        <f>$K116</f>
        <v>1.4417757259161909E-2</v>
      </c>
      <c r="O116" s="1457" t="s">
        <v>1862</v>
      </c>
      <c r="P116" s="1457"/>
      <c r="Q116" s="1597">
        <f>PROGRAMACION!O116*$G116</f>
        <v>0</v>
      </c>
      <c r="R116" s="1597">
        <f>PROGRAMACION!P116*$G116</f>
        <v>0</v>
      </c>
      <c r="S116" s="1597">
        <f>PROGRAMACION!Q116*$G116</f>
        <v>0</v>
      </c>
      <c r="T116" s="1597">
        <f>PROGRAMACION!R116*$G116</f>
        <v>0</v>
      </c>
      <c r="U116" s="1597">
        <f>PROGRAMACION!S116*$G116</f>
        <v>0</v>
      </c>
      <c r="V116" s="1597">
        <f>PROGRAMACION!T116*$G116</f>
        <v>0</v>
      </c>
      <c r="W116" s="1597">
        <f>PROGRAMACION!U116*$G116</f>
        <v>0</v>
      </c>
      <c r="X116" s="1597">
        <f>PROGRAMACION!V116*$G116</f>
        <v>0.77777777777777779</v>
      </c>
      <c r="Y116" s="1597">
        <f>PROGRAMACION!W116*$G116</f>
        <v>6.2222222222222214</v>
      </c>
      <c r="Z116" s="1597">
        <f>PROGRAMACION!X116*$G116</f>
        <v>7</v>
      </c>
      <c r="AA116" s="1597">
        <f>PROGRAMACION!Y116*$G116</f>
        <v>7</v>
      </c>
      <c r="AB116" s="1597">
        <f>PROGRAMACION!Z116*$G116</f>
        <v>7</v>
      </c>
      <c r="AC116" s="1597">
        <f>PROGRAMACION!AA116*$G116</f>
        <v>7</v>
      </c>
      <c r="AD116" s="1597">
        <f>PROGRAMACION!AB116*$G116</f>
        <v>7</v>
      </c>
      <c r="AE116" s="1597">
        <f>PROGRAMACION!AC116*$G116</f>
        <v>7</v>
      </c>
      <c r="AF116" s="1597">
        <f>PROGRAMACION!AD116*$G116</f>
        <v>7</v>
      </c>
      <c r="AG116" s="1597">
        <f>PROGRAMACION!AE116*$G116</f>
        <v>7</v>
      </c>
      <c r="AH116" s="1597">
        <f>PROGRAMACION!AF116*$G116</f>
        <v>7</v>
      </c>
    </row>
    <row r="117" spans="1:34">
      <c r="A117" s="1617"/>
      <c r="B117" s="1618"/>
      <c r="C117" s="1618"/>
      <c r="D117" s="1619"/>
      <c r="E117" s="1619"/>
      <c r="F117" s="1620"/>
      <c r="G117" s="1621"/>
      <c r="H117" s="1621"/>
      <c r="I117" s="1621"/>
      <c r="J117" s="1621"/>
      <c r="K117" s="1622"/>
      <c r="L117" s="1621"/>
      <c r="M117" s="1622"/>
      <c r="N117" s="1622"/>
      <c r="O117" s="1584" t="s">
        <v>1811</v>
      </c>
      <c r="P117" s="1584"/>
      <c r="Q117" s="1623" cm="1">
        <f t="array" ref="Q117">SUMPRODUCT(('P6-2'!$E$3:$E$90=$B116)*('P6-2'!$P$2:$AG$2&gt;=Q$7)*('P6-2'!$P$2:$AG$2&lt;=Q$8)*('P6-2'!$P$3:$AG$90))+P117</f>
        <v>0</v>
      </c>
      <c r="R117" s="1623" cm="1">
        <f t="array" ref="R117">SUMPRODUCT(('P6-2'!$E$3:$E$90=$B116)*('P6-2'!$P$2:$AG$2&gt;=R$7)*('P6-2'!$P$2:$AG$2&lt;=R$8)*('P6-2'!$P$3:$AG$90))+Q117</f>
        <v>0</v>
      </c>
      <c r="S117" s="1623" cm="1">
        <f t="array" ref="S117">SUMPRODUCT(('P6-2'!$E$3:$E$90=$B116)*('P6-2'!$P$2:$AG$2&gt;=S$7)*('P6-2'!$P$2:$AG$2&lt;=S$8)*('P6-2'!$P$3:$AG$90))+R117</f>
        <v>0</v>
      </c>
      <c r="T117" s="1623" cm="1">
        <f t="array" ref="T117">SUMPRODUCT(('P6-2'!$E$3:$E$90=$B116)*('P6-2'!$P$2:$AG$2&gt;=T$7)*('P6-2'!$P$2:$AG$2&lt;=T$8)*('P6-2'!$P$3:$AG$90))+S117</f>
        <v>0</v>
      </c>
      <c r="U117" s="1623" cm="1">
        <f t="array" ref="U117">SUMPRODUCT(('P6-2'!$E$3:$E$90=$B116)*('P6-2'!$P$2:$AG$2&gt;=U$7)*('P6-2'!$P$2:$AG$2&lt;=U$8)*('P6-2'!$P$3:$AG$90))+T117</f>
        <v>0</v>
      </c>
      <c r="V117" s="1623" cm="1">
        <f t="array" ref="V117">SUMPRODUCT(('P6-2'!$E$3:$E$90=$B116)*('P6-2'!$P$2:$AG$2&gt;=V$7)*('P6-2'!$P$2:$AG$2&lt;=V$8)*('P6-2'!$P$3:$AG$90))+U117</f>
        <v>0</v>
      </c>
      <c r="W117" s="1623" cm="1">
        <f t="array" ref="W117">SUMPRODUCT(('P6-2'!$E$3:$E$90=$B116)*('P6-2'!$P$2:$AG$2&gt;=W$7)*('P6-2'!$P$2:$AG$2&lt;=W$8)*('P6-2'!$P$3:$AG$90))+V117</f>
        <v>0</v>
      </c>
      <c r="X117" s="1623" cm="1">
        <f t="array" ref="X117">SUMPRODUCT(('P6-2'!$E$3:$E$90=$B116)*('P6-2'!$P$2:$AG$2&gt;=X$7)*('P6-2'!$P$2:$AG$2&lt;=X$8)*('P6-2'!$P$3:$AG$90))+W117</f>
        <v>0</v>
      </c>
      <c r="Y117" s="1623" cm="1">
        <f t="array" ref="Y117">SUMPRODUCT(('P6-2'!$E$3:$E$90=$B116)*('P6-2'!$P$2:$AG$2&gt;=Y$7)*('P6-2'!$P$2:$AG$2&lt;=Y$8)*('P6-2'!$P$3:$AG$90))+X117</f>
        <v>0</v>
      </c>
      <c r="Z117" s="1623" cm="1">
        <f t="array" ref="Z117">SUMPRODUCT(('P6-2'!$E$3:$E$90=$B116)*('P6-2'!$P$2:$AG$2&gt;=Z$7)*('P6-2'!$P$2:$AG$2&lt;=Z$8)*('P6-2'!$P$3:$AG$90))+Y117</f>
        <v>0</v>
      </c>
      <c r="AA117" s="1623" cm="1">
        <f t="array" ref="AA117">SUMPRODUCT(('P6-2'!$E$3:$E$90=$B116)*('P6-2'!$P$2:$AG$2&gt;=AA$7)*('P6-2'!$P$2:$AG$2&lt;=AA$8)*('P6-2'!$P$3:$AG$90))+Z117</f>
        <v>0</v>
      </c>
      <c r="AB117" s="1623" cm="1">
        <f t="array" ref="AB117">SUMPRODUCT(('P6-2'!$E$3:$E$90=$B116)*('P6-2'!$P$2:$AG$2&gt;=AB$7)*('P6-2'!$P$2:$AG$2&lt;=AB$8)*('P6-2'!$P$3:$AG$90))+AA117</f>
        <v>0</v>
      </c>
      <c r="AC117" s="1623" cm="1">
        <f t="array" ref="AC117">SUMPRODUCT(('P6-2'!$E$3:$E$90=$B116)*('P6-2'!$P$2:$AG$2&gt;=AC$7)*('P6-2'!$P$2:$AG$2&lt;=AC$8)*('P6-2'!$P$3:$AG$90))+AB117</f>
        <v>0</v>
      </c>
      <c r="AD117" s="1623" cm="1">
        <f t="array" ref="AD117">SUMPRODUCT(('P6-2'!$E$3:$E$90=$B116)*('P6-2'!$P$2:$AG$2&gt;=AD$7)*('P6-2'!$P$2:$AG$2&lt;=AD$8)*('P6-2'!$P$3:$AG$90))+AC117</f>
        <v>0</v>
      </c>
      <c r="AE117" s="1623" cm="1">
        <f t="array" ref="AE117">SUMPRODUCT(('P6-2'!$E$3:$E$90=$B116)*('P6-2'!$P$2:$AG$2&gt;=AE$7)*('P6-2'!$P$2:$AG$2&lt;=AE$8)*('P6-2'!$P$3:$AG$90))+AD117</f>
        <v>0</v>
      </c>
      <c r="AF117" s="1623" cm="1">
        <f t="array" ref="AF117">SUMPRODUCT(('P6-2'!$E$3:$E$90=$B116)*('P6-2'!$P$2:$AG$2&gt;=AF$7)*('P6-2'!$P$2:$AG$2&lt;=AF$8)*('P6-2'!$P$3:$AG$90))+AE117</f>
        <v>0</v>
      </c>
      <c r="AG117" s="1623" cm="1">
        <f t="array" ref="AG117">SUMPRODUCT(('P6-2'!$E$3:$E$90=$B116)*('P6-2'!$P$2:$AG$2&gt;=AG$7)*('P6-2'!$P$2:$AG$2&lt;=AG$8)*('P6-2'!$P$3:$AG$90))+AF117</f>
        <v>0</v>
      </c>
      <c r="AH117" s="1623" cm="1">
        <f t="array" ref="AH117">SUMPRODUCT(('P6-2'!$E$3:$E$90=$B116)*('P6-2'!$P$2:$AG$2&gt;=AH$7)*('P6-2'!$P$2:$AG$2&lt;=AH$8)*('P6-2'!$P$3:$AG$90))+AG117</f>
        <v>0</v>
      </c>
    </row>
    <row r="118" spans="1:34" ht="36">
      <c r="A118" s="1443"/>
      <c r="B118" s="1444" t="str">
        <f>PROGRAMACION!C118</f>
        <v>A1450</v>
      </c>
      <c r="C118" s="1595" t="str">
        <f>PROGRAMACION!D118</f>
        <v>Botonera de campo NEMA 4 con parada de emergencia tipo hongo, piloto LED y JOG; TAGs 1760-PU-33001/02-N y 33101@33105-N</v>
      </c>
      <c r="D118" s="1536">
        <f>PROGRAMACION!E118</f>
        <v>46265</v>
      </c>
      <c r="E118" s="1536">
        <f>PROGRAMACION!F118</f>
        <v>46273</v>
      </c>
      <c r="F118" s="1537">
        <f>PROGRAMACION!G118</f>
        <v>7</v>
      </c>
      <c r="G118" s="1596">
        <f>PROGRAMACION!H118</f>
        <v>7</v>
      </c>
      <c r="H118" s="1596" t="str">
        <f>PROGRAMACION!I118</f>
        <v>UND</v>
      </c>
      <c r="I118" s="1596">
        <f>PROGRAMACION!J118</f>
        <v>16.8</v>
      </c>
      <c r="J118" s="1596">
        <f>PROGRAMACION!K118</f>
        <v>117.6</v>
      </c>
      <c r="K118" s="1450">
        <f>PROGRAMACION!L118</f>
        <v>1.4417757259161909E-2</v>
      </c>
      <c r="L118" s="1596">
        <f>$G118</f>
        <v>7</v>
      </c>
      <c r="M118" s="1596" t="str">
        <f>$H118</f>
        <v>UND</v>
      </c>
      <c r="N118" s="1452">
        <f>$K118</f>
        <v>1.4417757259161909E-2</v>
      </c>
      <c r="O118" s="1457" t="s">
        <v>1862</v>
      </c>
      <c r="P118" s="1457"/>
      <c r="Q118" s="1597">
        <f>PROGRAMACION!O118*$G118</f>
        <v>0</v>
      </c>
      <c r="R118" s="1597">
        <f>PROGRAMACION!P118*$G118</f>
        <v>0</v>
      </c>
      <c r="S118" s="1597">
        <f>PROGRAMACION!Q118*$G118</f>
        <v>0</v>
      </c>
      <c r="T118" s="1597">
        <f>PROGRAMACION!R118*$G118</f>
        <v>0</v>
      </c>
      <c r="U118" s="1597">
        <f>PROGRAMACION!S118*$G118</f>
        <v>0</v>
      </c>
      <c r="V118" s="1597">
        <f>PROGRAMACION!T118*$G118</f>
        <v>0</v>
      </c>
      <c r="W118" s="1597">
        <f>PROGRAMACION!U118*$G118</f>
        <v>0</v>
      </c>
      <c r="X118" s="1597">
        <f>PROGRAMACION!V118*$G118</f>
        <v>0</v>
      </c>
      <c r="Y118" s="1597">
        <f>PROGRAMACION!W118*$G118</f>
        <v>0</v>
      </c>
      <c r="Z118" s="1597">
        <f>PROGRAMACION!X118*$G118</f>
        <v>3.1111111111111112</v>
      </c>
      <c r="AA118" s="1597">
        <f>PROGRAMACION!Y118*$G118</f>
        <v>7</v>
      </c>
      <c r="AB118" s="1597">
        <f>PROGRAMACION!Z118*$G118</f>
        <v>7</v>
      </c>
      <c r="AC118" s="1597">
        <f>PROGRAMACION!AA118*$G118</f>
        <v>7</v>
      </c>
      <c r="AD118" s="1597">
        <f>PROGRAMACION!AB118*$G118</f>
        <v>7</v>
      </c>
      <c r="AE118" s="1597">
        <f>PROGRAMACION!AC118*$G118</f>
        <v>7</v>
      </c>
      <c r="AF118" s="1597">
        <f>PROGRAMACION!AD118*$G118</f>
        <v>7</v>
      </c>
      <c r="AG118" s="1597">
        <f>PROGRAMACION!AE118*$G118</f>
        <v>7</v>
      </c>
      <c r="AH118" s="1597">
        <f>PROGRAMACION!AF118*$G118</f>
        <v>7</v>
      </c>
    </row>
    <row r="119" spans="1:34">
      <c r="A119" s="1617"/>
      <c r="B119" s="1618"/>
      <c r="C119" s="1618"/>
      <c r="D119" s="1619"/>
      <c r="E119" s="1619"/>
      <c r="F119" s="1620"/>
      <c r="G119" s="1621"/>
      <c r="H119" s="1621"/>
      <c r="I119" s="1621"/>
      <c r="J119" s="1621"/>
      <c r="K119" s="1622"/>
      <c r="L119" s="1621"/>
      <c r="M119" s="1622"/>
      <c r="N119" s="1622"/>
      <c r="O119" s="1584" t="s">
        <v>1811</v>
      </c>
      <c r="P119" s="1584"/>
      <c r="Q119" s="1623" cm="1">
        <f t="array" ref="Q119">SUMPRODUCT(('P6-2'!$E$3:$E$90=$B118)*('P6-2'!$P$2:$AG$2&gt;=Q$7)*('P6-2'!$P$2:$AG$2&lt;=Q$8)*('P6-2'!$P$3:$AG$90))+P119</f>
        <v>0</v>
      </c>
      <c r="R119" s="1623" cm="1">
        <f t="array" ref="R119">SUMPRODUCT(('P6-2'!$E$3:$E$90=$B118)*('P6-2'!$P$2:$AG$2&gt;=R$7)*('P6-2'!$P$2:$AG$2&lt;=R$8)*('P6-2'!$P$3:$AG$90))+Q119</f>
        <v>0</v>
      </c>
      <c r="S119" s="1623" cm="1">
        <f t="array" ref="S119">SUMPRODUCT(('P6-2'!$E$3:$E$90=$B118)*('P6-2'!$P$2:$AG$2&gt;=S$7)*('P6-2'!$P$2:$AG$2&lt;=S$8)*('P6-2'!$P$3:$AG$90))+R119</f>
        <v>0</v>
      </c>
      <c r="T119" s="1623" cm="1">
        <f t="array" ref="T119">SUMPRODUCT(('P6-2'!$E$3:$E$90=$B118)*('P6-2'!$P$2:$AG$2&gt;=T$7)*('P6-2'!$P$2:$AG$2&lt;=T$8)*('P6-2'!$P$3:$AG$90))+S119</f>
        <v>0</v>
      </c>
      <c r="U119" s="1623" cm="1">
        <f t="array" ref="U119">SUMPRODUCT(('P6-2'!$E$3:$E$90=$B118)*('P6-2'!$P$2:$AG$2&gt;=U$7)*('P6-2'!$P$2:$AG$2&lt;=U$8)*('P6-2'!$P$3:$AG$90))+T119</f>
        <v>0</v>
      </c>
      <c r="V119" s="1623" cm="1">
        <f t="array" ref="V119">SUMPRODUCT(('P6-2'!$E$3:$E$90=$B118)*('P6-2'!$P$2:$AG$2&gt;=V$7)*('P6-2'!$P$2:$AG$2&lt;=V$8)*('P6-2'!$P$3:$AG$90))+U119</f>
        <v>0</v>
      </c>
      <c r="W119" s="1623" cm="1">
        <f t="array" ref="W119">SUMPRODUCT(('P6-2'!$E$3:$E$90=$B118)*('P6-2'!$P$2:$AG$2&gt;=W$7)*('P6-2'!$P$2:$AG$2&lt;=W$8)*('P6-2'!$P$3:$AG$90))+V119</f>
        <v>0</v>
      </c>
      <c r="X119" s="1623" cm="1">
        <f t="array" ref="X119">SUMPRODUCT(('P6-2'!$E$3:$E$90=$B118)*('P6-2'!$P$2:$AG$2&gt;=X$7)*('P6-2'!$P$2:$AG$2&lt;=X$8)*('P6-2'!$P$3:$AG$90))+W119</f>
        <v>0</v>
      </c>
      <c r="Y119" s="1623" cm="1">
        <f t="array" ref="Y119">SUMPRODUCT(('P6-2'!$E$3:$E$90=$B118)*('P6-2'!$P$2:$AG$2&gt;=Y$7)*('P6-2'!$P$2:$AG$2&lt;=Y$8)*('P6-2'!$P$3:$AG$90))+X119</f>
        <v>0</v>
      </c>
      <c r="Z119" s="1623" cm="1">
        <f t="array" ref="Z119">SUMPRODUCT(('P6-2'!$E$3:$E$90=$B118)*('P6-2'!$P$2:$AG$2&gt;=Z$7)*('P6-2'!$P$2:$AG$2&lt;=Z$8)*('P6-2'!$P$3:$AG$90))+Y119</f>
        <v>0</v>
      </c>
      <c r="AA119" s="1623" cm="1">
        <f t="array" ref="AA119">SUMPRODUCT(('P6-2'!$E$3:$E$90=$B118)*('P6-2'!$P$2:$AG$2&gt;=AA$7)*('P6-2'!$P$2:$AG$2&lt;=AA$8)*('P6-2'!$P$3:$AG$90))+Z119</f>
        <v>0</v>
      </c>
      <c r="AB119" s="1623" cm="1">
        <f t="array" ref="AB119">SUMPRODUCT(('P6-2'!$E$3:$E$90=$B118)*('P6-2'!$P$2:$AG$2&gt;=AB$7)*('P6-2'!$P$2:$AG$2&lt;=AB$8)*('P6-2'!$P$3:$AG$90))+AA119</f>
        <v>0</v>
      </c>
      <c r="AC119" s="1623" cm="1">
        <f t="array" ref="AC119">SUMPRODUCT(('P6-2'!$E$3:$E$90=$B118)*('P6-2'!$P$2:$AG$2&gt;=AC$7)*('P6-2'!$P$2:$AG$2&lt;=AC$8)*('P6-2'!$P$3:$AG$90))+AB119</f>
        <v>0</v>
      </c>
      <c r="AD119" s="1623" cm="1">
        <f t="array" ref="AD119">SUMPRODUCT(('P6-2'!$E$3:$E$90=$B118)*('P6-2'!$P$2:$AG$2&gt;=AD$7)*('P6-2'!$P$2:$AG$2&lt;=AD$8)*('P6-2'!$P$3:$AG$90))+AC119</f>
        <v>0</v>
      </c>
      <c r="AE119" s="1623" cm="1">
        <f t="array" ref="AE119">SUMPRODUCT(('P6-2'!$E$3:$E$90=$B118)*('P6-2'!$P$2:$AG$2&gt;=AE$7)*('P6-2'!$P$2:$AG$2&lt;=AE$8)*('P6-2'!$P$3:$AG$90))+AD119</f>
        <v>0</v>
      </c>
      <c r="AF119" s="1623" cm="1">
        <f t="array" ref="AF119">SUMPRODUCT(('P6-2'!$E$3:$E$90=$B118)*('P6-2'!$P$2:$AG$2&gt;=AF$7)*('P6-2'!$P$2:$AG$2&lt;=AF$8)*('P6-2'!$P$3:$AG$90))+AE119</f>
        <v>0</v>
      </c>
      <c r="AG119" s="1623" cm="1">
        <f t="array" ref="AG119">SUMPRODUCT(('P6-2'!$E$3:$E$90=$B118)*('P6-2'!$P$2:$AG$2&gt;=AG$7)*('P6-2'!$P$2:$AG$2&lt;=AG$8)*('P6-2'!$P$3:$AG$90))+AF119</f>
        <v>0</v>
      </c>
      <c r="AH119" s="1623" cm="1">
        <f t="array" ref="AH119">SUMPRODUCT(('P6-2'!$E$3:$E$90=$B118)*('P6-2'!$P$2:$AG$2&gt;=AH$7)*('P6-2'!$P$2:$AG$2&lt;=AH$8)*('P6-2'!$P$3:$AG$90))+AG119</f>
        <v>0</v>
      </c>
    </row>
    <row r="120" spans="1:34" s="1250" customFormat="1" ht="24.75">
      <c r="A120" s="1624"/>
      <c r="B120" s="1585"/>
      <c r="C120" s="1587" t="str">
        <f>PROGRAMACION!D120</f>
        <v>CONDUCTORES ( INCLUYE TENDIDO, CONEXIONADO, MARCADO Y MEGADO)</v>
      </c>
      <c r="D120" s="1588"/>
      <c r="E120" s="1588"/>
      <c r="F120" s="1589"/>
      <c r="G120" s="1589"/>
      <c r="H120" s="1590"/>
      <c r="I120" s="1625"/>
      <c r="J120" s="1589"/>
      <c r="K120" s="1592"/>
      <c r="L120" s="1589"/>
      <c r="M120" s="1592"/>
      <c r="N120" s="1592"/>
      <c r="O120" s="1626"/>
      <c r="P120" s="1626"/>
      <c r="Q120" s="1627"/>
      <c r="R120" s="1627"/>
      <c r="S120" s="1627"/>
      <c r="T120" s="1627"/>
      <c r="U120" s="1627"/>
      <c r="V120" s="1627"/>
      <c r="W120" s="1627"/>
      <c r="X120" s="1627"/>
      <c r="Y120" s="1627"/>
      <c r="Z120" s="1627"/>
      <c r="AA120" s="1627"/>
      <c r="AB120" s="1627"/>
      <c r="AC120" s="1627"/>
      <c r="AD120" s="1627"/>
      <c r="AE120" s="1627"/>
      <c r="AF120" s="1627"/>
      <c r="AG120" s="1627"/>
      <c r="AH120" s="1627"/>
    </row>
    <row r="121" spans="1:34" s="1250" customFormat="1">
      <c r="A121" s="1624"/>
      <c r="B121" s="1585"/>
      <c r="C121" s="1587" t="str">
        <f>PROGRAMACION!D121</f>
        <v>Conductores de baja tensión</v>
      </c>
      <c r="D121" s="1588"/>
      <c r="E121" s="1588"/>
      <c r="F121" s="1589"/>
      <c r="G121" s="1589"/>
      <c r="H121" s="1590"/>
      <c r="I121" s="1625"/>
      <c r="J121" s="1589"/>
      <c r="K121" s="1592"/>
      <c r="L121" s="1589"/>
      <c r="M121" s="1592"/>
      <c r="N121" s="1592"/>
      <c r="O121" s="1626"/>
      <c r="P121" s="1626"/>
      <c r="Q121" s="1627"/>
      <c r="R121" s="1627"/>
      <c r="S121" s="1627"/>
      <c r="T121" s="1627"/>
      <c r="U121" s="1627"/>
      <c r="V121" s="1627"/>
      <c r="W121" s="1627"/>
      <c r="X121" s="1627"/>
      <c r="Y121" s="1627"/>
      <c r="Z121" s="1627"/>
      <c r="AA121" s="1627"/>
      <c r="AB121" s="1627"/>
      <c r="AC121" s="1627"/>
      <c r="AD121" s="1627"/>
      <c r="AE121" s="1627"/>
      <c r="AF121" s="1627"/>
      <c r="AG121" s="1627"/>
      <c r="AH121" s="1627"/>
    </row>
    <row r="122" spans="1:34" ht="24">
      <c r="A122" s="1443"/>
      <c r="B122" s="1444" t="str">
        <f>PROGRAMACION!C122</f>
        <v>A1460</v>
      </c>
      <c r="C122" s="1595" t="str">
        <f>PROGRAMACION!D122</f>
        <v>Cable multiconductor XHHW-2 600V 90°C, Cu clase B, aislamiento XLPE, cubierta PVC - 1x3c-4 AWG + (T)</v>
      </c>
      <c r="D122" s="1536">
        <f>PROGRAMACION!E122</f>
        <v>46274</v>
      </c>
      <c r="E122" s="1536">
        <f>PROGRAMACION!F122</f>
        <v>46279</v>
      </c>
      <c r="F122" s="1537">
        <f>PROGRAMACION!G122</f>
        <v>4</v>
      </c>
      <c r="G122" s="1596">
        <f>PROGRAMACION!H122</f>
        <v>581.46</v>
      </c>
      <c r="H122" s="1596" t="str">
        <f>PROGRAMACION!I122</f>
        <v>m.</v>
      </c>
      <c r="I122" s="1596">
        <f>PROGRAMACION!J122</f>
        <v>0.11200000000000002</v>
      </c>
      <c r="J122" s="1596">
        <f>PROGRAMACION!K122</f>
        <v>65.123520000000013</v>
      </c>
      <c r="K122" s="1450">
        <f>PROGRAMACION!L122</f>
        <v>7.9841420342021772E-3</v>
      </c>
      <c r="L122" s="1596">
        <f>$G122</f>
        <v>581.46</v>
      </c>
      <c r="M122" s="1596" t="str">
        <f>$H122</f>
        <v>m.</v>
      </c>
      <c r="N122" s="1452">
        <f>$K122</f>
        <v>7.9841420342021772E-3</v>
      </c>
      <c r="O122" s="1457" t="s">
        <v>1862</v>
      </c>
      <c r="P122" s="1457"/>
      <c r="Q122" s="1597">
        <f>PROGRAMACION!O122*$G122</f>
        <v>0</v>
      </c>
      <c r="R122" s="1597">
        <f>PROGRAMACION!P122*$G122</f>
        <v>0</v>
      </c>
      <c r="S122" s="1597">
        <f>PROGRAMACION!Q122*$G122</f>
        <v>0</v>
      </c>
      <c r="T122" s="1597">
        <f>PROGRAMACION!R122*$G122</f>
        <v>0</v>
      </c>
      <c r="U122" s="1597">
        <f>PROGRAMACION!S122*$G122</f>
        <v>0</v>
      </c>
      <c r="V122" s="1597">
        <f>PROGRAMACION!T122*$G122</f>
        <v>0</v>
      </c>
      <c r="W122" s="1597">
        <f>PROGRAMACION!U122*$G122</f>
        <v>0</v>
      </c>
      <c r="X122" s="1597">
        <f>PROGRAMACION!V122*$G122</f>
        <v>0</v>
      </c>
      <c r="Y122" s="1597">
        <f>PROGRAMACION!W122*$G122</f>
        <v>0</v>
      </c>
      <c r="Z122" s="1597">
        <f>PROGRAMACION!X122*$G122</f>
        <v>0</v>
      </c>
      <c r="AA122" s="1597">
        <f>PROGRAMACION!Y122*$G122</f>
        <v>193.82</v>
      </c>
      <c r="AB122" s="1597">
        <f>PROGRAMACION!Z122*$G122</f>
        <v>581.46</v>
      </c>
      <c r="AC122" s="1597">
        <f>PROGRAMACION!AA122*$G122</f>
        <v>581.46</v>
      </c>
      <c r="AD122" s="1597">
        <f>PROGRAMACION!AB122*$G122</f>
        <v>581.46</v>
      </c>
      <c r="AE122" s="1597">
        <f>PROGRAMACION!AC122*$G122</f>
        <v>581.46</v>
      </c>
      <c r="AF122" s="1597">
        <f>PROGRAMACION!AD122*$G122</f>
        <v>581.46</v>
      </c>
      <c r="AG122" s="1597">
        <f>PROGRAMACION!AE122*$G122</f>
        <v>581.46</v>
      </c>
      <c r="AH122" s="1597">
        <f>PROGRAMACION!AF122*$G122</f>
        <v>581.46</v>
      </c>
    </row>
    <row r="123" spans="1:34">
      <c r="A123" s="1617"/>
      <c r="B123" s="1618"/>
      <c r="C123" s="1618"/>
      <c r="D123" s="1619"/>
      <c r="E123" s="1619"/>
      <c r="F123" s="1620"/>
      <c r="G123" s="1621"/>
      <c r="H123" s="1621"/>
      <c r="I123" s="1621"/>
      <c r="J123" s="1621"/>
      <c r="K123" s="1622"/>
      <c r="L123" s="1621"/>
      <c r="M123" s="1622"/>
      <c r="N123" s="1622"/>
      <c r="O123" s="1584" t="s">
        <v>1811</v>
      </c>
      <c r="P123" s="1584"/>
      <c r="Q123" s="1623" cm="1">
        <f t="array" ref="Q123">SUMPRODUCT(('P6-2'!$E$3:$E$90=$B122)*('P6-2'!$P$2:$AG$2&gt;=Q$7)*('P6-2'!$P$2:$AG$2&lt;=Q$8)*('P6-2'!$P$3:$AG$90))+P123</f>
        <v>0</v>
      </c>
      <c r="R123" s="1623" cm="1">
        <f t="array" ref="R123">SUMPRODUCT(('P6-2'!$E$3:$E$90=$B122)*('P6-2'!$P$2:$AG$2&gt;=R$7)*('P6-2'!$P$2:$AG$2&lt;=R$8)*('P6-2'!$P$3:$AG$90))+Q123</f>
        <v>0</v>
      </c>
      <c r="S123" s="1623" cm="1">
        <f t="array" ref="S123">SUMPRODUCT(('P6-2'!$E$3:$E$90=$B122)*('P6-2'!$P$2:$AG$2&gt;=S$7)*('P6-2'!$P$2:$AG$2&lt;=S$8)*('P6-2'!$P$3:$AG$90))+R123</f>
        <v>0</v>
      </c>
      <c r="T123" s="1623" cm="1">
        <f t="array" ref="T123">SUMPRODUCT(('P6-2'!$E$3:$E$90=$B122)*('P6-2'!$P$2:$AG$2&gt;=T$7)*('P6-2'!$P$2:$AG$2&lt;=T$8)*('P6-2'!$P$3:$AG$90))+S123</f>
        <v>0</v>
      </c>
      <c r="U123" s="1623" cm="1">
        <f t="array" ref="U123">SUMPRODUCT(('P6-2'!$E$3:$E$90=$B122)*('P6-2'!$P$2:$AG$2&gt;=U$7)*('P6-2'!$P$2:$AG$2&lt;=U$8)*('P6-2'!$P$3:$AG$90))+T123</f>
        <v>0</v>
      </c>
      <c r="V123" s="1623" cm="1">
        <f t="array" ref="V123">SUMPRODUCT(('P6-2'!$E$3:$E$90=$B122)*('P6-2'!$P$2:$AG$2&gt;=V$7)*('P6-2'!$P$2:$AG$2&lt;=V$8)*('P6-2'!$P$3:$AG$90))+U123</f>
        <v>0</v>
      </c>
      <c r="W123" s="1623" cm="1">
        <f t="array" ref="W123">SUMPRODUCT(('P6-2'!$E$3:$E$90=$B122)*('P6-2'!$P$2:$AG$2&gt;=W$7)*('P6-2'!$P$2:$AG$2&lt;=W$8)*('P6-2'!$P$3:$AG$90))+V123</f>
        <v>0</v>
      </c>
      <c r="X123" s="1623" cm="1">
        <f t="array" ref="X123">SUMPRODUCT(('P6-2'!$E$3:$E$90=$B122)*('P6-2'!$P$2:$AG$2&gt;=X$7)*('P6-2'!$P$2:$AG$2&lt;=X$8)*('P6-2'!$P$3:$AG$90))+W123</f>
        <v>0</v>
      </c>
      <c r="Y123" s="1623" cm="1">
        <f t="array" ref="Y123">SUMPRODUCT(('P6-2'!$E$3:$E$90=$B122)*('P6-2'!$P$2:$AG$2&gt;=Y$7)*('P6-2'!$P$2:$AG$2&lt;=Y$8)*('P6-2'!$P$3:$AG$90))+X123</f>
        <v>0</v>
      </c>
      <c r="Z123" s="1623" cm="1">
        <f t="array" ref="Z123">SUMPRODUCT(('P6-2'!$E$3:$E$90=$B122)*('P6-2'!$P$2:$AG$2&gt;=Z$7)*('P6-2'!$P$2:$AG$2&lt;=Z$8)*('P6-2'!$P$3:$AG$90))+Y123</f>
        <v>0</v>
      </c>
      <c r="AA123" s="1623" cm="1">
        <f t="array" ref="AA123">SUMPRODUCT(('P6-2'!$E$3:$E$90=$B122)*('P6-2'!$P$2:$AG$2&gt;=AA$7)*('P6-2'!$P$2:$AG$2&lt;=AA$8)*('P6-2'!$P$3:$AG$90))+Z123</f>
        <v>0</v>
      </c>
      <c r="AB123" s="1623" cm="1">
        <f t="array" ref="AB123">SUMPRODUCT(('P6-2'!$E$3:$E$90=$B122)*('P6-2'!$P$2:$AG$2&gt;=AB$7)*('P6-2'!$P$2:$AG$2&lt;=AB$8)*('P6-2'!$P$3:$AG$90))+AA123</f>
        <v>0</v>
      </c>
      <c r="AC123" s="1623" cm="1">
        <f t="array" ref="AC123">SUMPRODUCT(('P6-2'!$E$3:$E$90=$B122)*('P6-2'!$P$2:$AG$2&gt;=AC$7)*('P6-2'!$P$2:$AG$2&lt;=AC$8)*('P6-2'!$P$3:$AG$90))+AB123</f>
        <v>0</v>
      </c>
      <c r="AD123" s="1623" cm="1">
        <f t="array" ref="AD123">SUMPRODUCT(('P6-2'!$E$3:$E$90=$B122)*('P6-2'!$P$2:$AG$2&gt;=AD$7)*('P6-2'!$P$2:$AG$2&lt;=AD$8)*('P6-2'!$P$3:$AG$90))+AC123</f>
        <v>0</v>
      </c>
      <c r="AE123" s="1623" cm="1">
        <f t="array" ref="AE123">SUMPRODUCT(('P6-2'!$E$3:$E$90=$B122)*('P6-2'!$P$2:$AG$2&gt;=AE$7)*('P6-2'!$P$2:$AG$2&lt;=AE$8)*('P6-2'!$P$3:$AG$90))+AD123</f>
        <v>0</v>
      </c>
      <c r="AF123" s="1623" cm="1">
        <f t="array" ref="AF123">SUMPRODUCT(('P6-2'!$E$3:$E$90=$B122)*('P6-2'!$P$2:$AG$2&gt;=AF$7)*('P6-2'!$P$2:$AG$2&lt;=AF$8)*('P6-2'!$P$3:$AG$90))+AE123</f>
        <v>0</v>
      </c>
      <c r="AG123" s="1623" cm="1">
        <f t="array" ref="AG123">SUMPRODUCT(('P6-2'!$E$3:$E$90=$B122)*('P6-2'!$P$2:$AG$2&gt;=AG$7)*('P6-2'!$P$2:$AG$2&lt;=AG$8)*('P6-2'!$P$3:$AG$90))+AF123</f>
        <v>0</v>
      </c>
      <c r="AH123" s="1623" cm="1">
        <f t="array" ref="AH123">SUMPRODUCT(('P6-2'!$E$3:$E$90=$B122)*('P6-2'!$P$2:$AG$2&gt;=AH$7)*('P6-2'!$P$2:$AG$2&lt;=AH$8)*('P6-2'!$P$3:$AG$90))+AG123</f>
        <v>0</v>
      </c>
    </row>
    <row r="124" spans="1:34" ht="24">
      <c r="A124" s="1443"/>
      <c r="B124" s="1444" t="str">
        <f>PROGRAMACION!C124</f>
        <v>A1470</v>
      </c>
      <c r="C124" s="1595" t="str">
        <f>PROGRAMACION!D124</f>
        <v>Cable multiconductor XHHW-2 600V 90°C, Cu clase B, aislamiento XLPE, cubierta PVC - 1x3c-12 AWG + (T) (nota 1)</v>
      </c>
      <c r="D124" s="1536">
        <f>PROGRAMACION!E124</f>
        <v>46280</v>
      </c>
      <c r="E124" s="1536">
        <f>PROGRAMACION!F124</f>
        <v>46293</v>
      </c>
      <c r="F124" s="1537">
        <f>PROGRAMACION!G124</f>
        <v>10</v>
      </c>
      <c r="G124" s="1596">
        <f>PROGRAMACION!H124</f>
        <v>1454</v>
      </c>
      <c r="H124" s="1596" t="str">
        <f>PROGRAMACION!I124</f>
        <v>m.</v>
      </c>
      <c r="I124" s="1596">
        <f>PROGRAMACION!J124</f>
        <v>0.112</v>
      </c>
      <c r="J124" s="1596">
        <f>PROGRAMACION!K124</f>
        <v>162.84800000000001</v>
      </c>
      <c r="K124" s="1450">
        <f>PROGRAMACION!L124</f>
        <v>1.9965161004591829E-2</v>
      </c>
      <c r="L124" s="1596">
        <f>$G124</f>
        <v>1454</v>
      </c>
      <c r="M124" s="1596" t="str">
        <f>$H124</f>
        <v>m.</v>
      </c>
      <c r="N124" s="1452">
        <f>$K124</f>
        <v>1.9965161004591829E-2</v>
      </c>
      <c r="O124" s="1457" t="s">
        <v>1862</v>
      </c>
      <c r="P124" s="1457"/>
      <c r="Q124" s="1597">
        <f>PROGRAMACION!O124*$G124</f>
        <v>0</v>
      </c>
      <c r="R124" s="1597">
        <f>PROGRAMACION!P124*$G124</f>
        <v>0</v>
      </c>
      <c r="S124" s="1597">
        <f>PROGRAMACION!Q124*$G124</f>
        <v>0</v>
      </c>
      <c r="T124" s="1597">
        <f>PROGRAMACION!R124*$G124</f>
        <v>0</v>
      </c>
      <c r="U124" s="1597">
        <f>PROGRAMACION!S124*$G124</f>
        <v>0</v>
      </c>
      <c r="V124" s="1597">
        <f>PROGRAMACION!T124*$G124</f>
        <v>0</v>
      </c>
      <c r="W124" s="1597">
        <f>PROGRAMACION!U124*$G124</f>
        <v>0</v>
      </c>
      <c r="X124" s="1597">
        <f>PROGRAMACION!V124*$G124</f>
        <v>0</v>
      </c>
      <c r="Y124" s="1597">
        <f>PROGRAMACION!W124*$G124</f>
        <v>0</v>
      </c>
      <c r="Z124" s="1597">
        <f>PROGRAMACION!X124*$G124</f>
        <v>0</v>
      </c>
      <c r="AA124" s="1597">
        <f>PROGRAMACION!Y124*$G124</f>
        <v>0</v>
      </c>
      <c r="AB124" s="1597">
        <f>PROGRAMACION!Z124*$G124</f>
        <v>311.57142857142856</v>
      </c>
      <c r="AC124" s="1597">
        <f>PROGRAMACION!AA124*$G124</f>
        <v>1038.5714285714287</v>
      </c>
      <c r="AD124" s="1597">
        <f>PROGRAMACION!AB124*$G124</f>
        <v>1454</v>
      </c>
      <c r="AE124" s="1597">
        <f>PROGRAMACION!AC124*$G124</f>
        <v>1454</v>
      </c>
      <c r="AF124" s="1597">
        <f>PROGRAMACION!AD124*$G124</f>
        <v>1454</v>
      </c>
      <c r="AG124" s="1597">
        <f>PROGRAMACION!AE124*$G124</f>
        <v>1454</v>
      </c>
      <c r="AH124" s="1597">
        <f>PROGRAMACION!AF124*$G124</f>
        <v>1454</v>
      </c>
    </row>
    <row r="125" spans="1:34">
      <c r="A125" s="1617"/>
      <c r="B125" s="1618"/>
      <c r="C125" s="1618"/>
      <c r="D125" s="1619"/>
      <c r="E125" s="1619"/>
      <c r="F125" s="1620"/>
      <c r="G125" s="1621"/>
      <c r="H125" s="1621"/>
      <c r="I125" s="1621"/>
      <c r="J125" s="1621"/>
      <c r="K125" s="1622"/>
      <c r="L125" s="1621"/>
      <c r="M125" s="1622"/>
      <c r="N125" s="1622"/>
      <c r="O125" s="1584" t="s">
        <v>1811</v>
      </c>
      <c r="P125" s="1584"/>
      <c r="Q125" s="1623" cm="1">
        <f t="array" ref="Q125">SUMPRODUCT(('P6-2'!$E$3:$E$90=$B124)*('P6-2'!$P$2:$AG$2&gt;=Q$7)*('P6-2'!$P$2:$AG$2&lt;=Q$8)*('P6-2'!$P$3:$AG$90))+P125</f>
        <v>0</v>
      </c>
      <c r="R125" s="1623" cm="1">
        <f t="array" ref="R125">SUMPRODUCT(('P6-2'!$E$3:$E$90=$B124)*('P6-2'!$P$2:$AG$2&gt;=R$7)*('P6-2'!$P$2:$AG$2&lt;=R$8)*('P6-2'!$P$3:$AG$90))+Q125</f>
        <v>0</v>
      </c>
      <c r="S125" s="1623" cm="1">
        <f t="array" ref="S125">SUMPRODUCT(('P6-2'!$E$3:$E$90=$B124)*('P6-2'!$P$2:$AG$2&gt;=S$7)*('P6-2'!$P$2:$AG$2&lt;=S$8)*('P6-2'!$P$3:$AG$90))+R125</f>
        <v>0</v>
      </c>
      <c r="T125" s="1623" cm="1">
        <f t="array" ref="T125">SUMPRODUCT(('P6-2'!$E$3:$E$90=$B124)*('P6-2'!$P$2:$AG$2&gt;=T$7)*('P6-2'!$P$2:$AG$2&lt;=T$8)*('P6-2'!$P$3:$AG$90))+S125</f>
        <v>0</v>
      </c>
      <c r="U125" s="1623" cm="1">
        <f t="array" ref="U125">SUMPRODUCT(('P6-2'!$E$3:$E$90=$B124)*('P6-2'!$P$2:$AG$2&gt;=U$7)*('P6-2'!$P$2:$AG$2&lt;=U$8)*('P6-2'!$P$3:$AG$90))+T125</f>
        <v>0</v>
      </c>
      <c r="V125" s="1623" cm="1">
        <f t="array" ref="V125">SUMPRODUCT(('P6-2'!$E$3:$E$90=$B124)*('P6-2'!$P$2:$AG$2&gt;=V$7)*('P6-2'!$P$2:$AG$2&lt;=V$8)*('P6-2'!$P$3:$AG$90))+U125</f>
        <v>0</v>
      </c>
      <c r="W125" s="1623" cm="1">
        <f t="array" ref="W125">SUMPRODUCT(('P6-2'!$E$3:$E$90=$B124)*('P6-2'!$P$2:$AG$2&gt;=W$7)*('P6-2'!$P$2:$AG$2&lt;=W$8)*('P6-2'!$P$3:$AG$90))+V125</f>
        <v>0</v>
      </c>
      <c r="X125" s="1623" cm="1">
        <f t="array" ref="X125">SUMPRODUCT(('P6-2'!$E$3:$E$90=$B124)*('P6-2'!$P$2:$AG$2&gt;=X$7)*('P6-2'!$P$2:$AG$2&lt;=X$8)*('P6-2'!$P$3:$AG$90))+W125</f>
        <v>0</v>
      </c>
      <c r="Y125" s="1623" cm="1">
        <f t="array" ref="Y125">SUMPRODUCT(('P6-2'!$E$3:$E$90=$B124)*('P6-2'!$P$2:$AG$2&gt;=Y$7)*('P6-2'!$P$2:$AG$2&lt;=Y$8)*('P6-2'!$P$3:$AG$90))+X125</f>
        <v>0</v>
      </c>
      <c r="Z125" s="1623" cm="1">
        <f t="array" ref="Z125">SUMPRODUCT(('P6-2'!$E$3:$E$90=$B124)*('P6-2'!$P$2:$AG$2&gt;=Z$7)*('P6-2'!$P$2:$AG$2&lt;=Z$8)*('P6-2'!$P$3:$AG$90))+Y125</f>
        <v>0</v>
      </c>
      <c r="AA125" s="1623" cm="1">
        <f t="array" ref="AA125">SUMPRODUCT(('P6-2'!$E$3:$E$90=$B124)*('P6-2'!$P$2:$AG$2&gt;=AA$7)*('P6-2'!$P$2:$AG$2&lt;=AA$8)*('P6-2'!$P$3:$AG$90))+Z125</f>
        <v>0</v>
      </c>
      <c r="AB125" s="1623" cm="1">
        <f t="array" ref="AB125">SUMPRODUCT(('P6-2'!$E$3:$E$90=$B124)*('P6-2'!$P$2:$AG$2&gt;=AB$7)*('P6-2'!$P$2:$AG$2&lt;=AB$8)*('P6-2'!$P$3:$AG$90))+AA125</f>
        <v>0</v>
      </c>
      <c r="AC125" s="1623" cm="1">
        <f t="array" ref="AC125">SUMPRODUCT(('P6-2'!$E$3:$E$90=$B124)*('P6-2'!$P$2:$AG$2&gt;=AC$7)*('P6-2'!$P$2:$AG$2&lt;=AC$8)*('P6-2'!$P$3:$AG$90))+AB125</f>
        <v>0</v>
      </c>
      <c r="AD125" s="1623" cm="1">
        <f t="array" ref="AD125">SUMPRODUCT(('P6-2'!$E$3:$E$90=$B124)*('P6-2'!$P$2:$AG$2&gt;=AD$7)*('P6-2'!$P$2:$AG$2&lt;=AD$8)*('P6-2'!$P$3:$AG$90))+AC125</f>
        <v>0</v>
      </c>
      <c r="AE125" s="1623" cm="1">
        <f t="array" ref="AE125">SUMPRODUCT(('P6-2'!$E$3:$E$90=$B124)*('P6-2'!$P$2:$AG$2&gt;=AE$7)*('P6-2'!$P$2:$AG$2&lt;=AE$8)*('P6-2'!$P$3:$AG$90))+AD125</f>
        <v>0</v>
      </c>
      <c r="AF125" s="1623" cm="1">
        <f t="array" ref="AF125">SUMPRODUCT(('P6-2'!$E$3:$E$90=$B124)*('P6-2'!$P$2:$AG$2&gt;=AF$7)*('P6-2'!$P$2:$AG$2&lt;=AF$8)*('P6-2'!$P$3:$AG$90))+AE125</f>
        <v>0</v>
      </c>
      <c r="AG125" s="1623" cm="1">
        <f t="array" ref="AG125">SUMPRODUCT(('P6-2'!$E$3:$E$90=$B124)*('P6-2'!$P$2:$AG$2&gt;=AG$7)*('P6-2'!$P$2:$AG$2&lt;=AG$8)*('P6-2'!$P$3:$AG$90))+AF125</f>
        <v>0</v>
      </c>
      <c r="AH125" s="1623" cm="1">
        <f t="array" ref="AH125">SUMPRODUCT(('P6-2'!$E$3:$E$90=$B124)*('P6-2'!$P$2:$AG$2&gt;=AH$7)*('P6-2'!$P$2:$AG$2&lt;=AH$8)*('P6-2'!$P$3:$AG$90))+AG125</f>
        <v>0</v>
      </c>
    </row>
    <row r="126" spans="1:34" ht="24">
      <c r="A126" s="1443"/>
      <c r="B126" s="1444" t="str">
        <f>PROGRAMACION!C126</f>
        <v>A1480</v>
      </c>
      <c r="C126" s="1595" t="str">
        <f>PROGRAMACION!D126</f>
        <v>Cable multiconductor XHHW-2 600V 90°C, Cu clase B, aislamiento XLPE, cubierta PVC - 1x7c-14 AWG</v>
      </c>
      <c r="D126" s="1536">
        <f>PROGRAMACION!E126</f>
        <v>46274</v>
      </c>
      <c r="E126" s="1536">
        <f>PROGRAMACION!F126</f>
        <v>46276</v>
      </c>
      <c r="F126" s="1537">
        <f>PROGRAMACION!G126</f>
        <v>3</v>
      </c>
      <c r="G126" s="1596">
        <f>PROGRAMACION!H126</f>
        <v>520</v>
      </c>
      <c r="H126" s="1596" t="str">
        <f>PROGRAMACION!I126</f>
        <v>m.</v>
      </c>
      <c r="I126" s="1596">
        <f>PROGRAMACION!J126</f>
        <v>0.112</v>
      </c>
      <c r="J126" s="1596">
        <f>PROGRAMACION!K126</f>
        <v>58.24</v>
      </c>
      <c r="K126" s="1450">
        <f>PROGRAMACION!L126</f>
        <v>7.1402226426325651E-3</v>
      </c>
      <c r="L126" s="1596">
        <f>$G126</f>
        <v>520</v>
      </c>
      <c r="M126" s="1596" t="str">
        <f>$H126</f>
        <v>m.</v>
      </c>
      <c r="N126" s="1452">
        <f>$K126</f>
        <v>7.1402226426325651E-3</v>
      </c>
      <c r="O126" s="1457" t="s">
        <v>1862</v>
      </c>
      <c r="P126" s="1457"/>
      <c r="Q126" s="1597">
        <f>PROGRAMACION!O126*$G126</f>
        <v>0</v>
      </c>
      <c r="R126" s="1597">
        <f>PROGRAMACION!P126*$G126</f>
        <v>0</v>
      </c>
      <c r="S126" s="1597">
        <f>PROGRAMACION!Q126*$G126</f>
        <v>0</v>
      </c>
      <c r="T126" s="1597">
        <f>PROGRAMACION!R126*$G126</f>
        <v>0</v>
      </c>
      <c r="U126" s="1597">
        <f>PROGRAMACION!S126*$G126</f>
        <v>0</v>
      </c>
      <c r="V126" s="1597">
        <f>PROGRAMACION!T126*$G126</f>
        <v>0</v>
      </c>
      <c r="W126" s="1597">
        <f>PROGRAMACION!U126*$G126</f>
        <v>0</v>
      </c>
      <c r="X126" s="1597">
        <f>PROGRAMACION!V126*$G126</f>
        <v>0</v>
      </c>
      <c r="Y126" s="1597">
        <f>PROGRAMACION!W126*$G126</f>
        <v>0</v>
      </c>
      <c r="Z126" s="1597">
        <f>PROGRAMACION!X126*$G126</f>
        <v>0</v>
      </c>
      <c r="AA126" s="1597">
        <f>PROGRAMACION!Y126*$G126</f>
        <v>346.66666666666663</v>
      </c>
      <c r="AB126" s="1597">
        <f>PROGRAMACION!Z126*$G126</f>
        <v>520</v>
      </c>
      <c r="AC126" s="1597">
        <f>PROGRAMACION!AA126*$G126</f>
        <v>520</v>
      </c>
      <c r="AD126" s="1597">
        <f>PROGRAMACION!AB126*$G126</f>
        <v>520</v>
      </c>
      <c r="AE126" s="1597">
        <f>PROGRAMACION!AC126*$G126</f>
        <v>520</v>
      </c>
      <c r="AF126" s="1597">
        <f>PROGRAMACION!AD126*$G126</f>
        <v>520</v>
      </c>
      <c r="AG126" s="1597">
        <f>PROGRAMACION!AE126*$G126</f>
        <v>520</v>
      </c>
      <c r="AH126" s="1597">
        <f>PROGRAMACION!AF126*$G126</f>
        <v>520</v>
      </c>
    </row>
    <row r="127" spans="1:34">
      <c r="A127" s="1617"/>
      <c r="B127" s="1618"/>
      <c r="C127" s="1618"/>
      <c r="D127" s="1619"/>
      <c r="E127" s="1619"/>
      <c r="F127" s="1620"/>
      <c r="G127" s="1621"/>
      <c r="H127" s="1621"/>
      <c r="I127" s="1621"/>
      <c r="J127" s="1621"/>
      <c r="K127" s="1622"/>
      <c r="L127" s="1621"/>
      <c r="M127" s="1622"/>
      <c r="N127" s="1622"/>
      <c r="O127" s="1584" t="s">
        <v>1811</v>
      </c>
      <c r="P127" s="1584"/>
      <c r="Q127" s="1623" cm="1">
        <f t="array" ref="Q127">SUMPRODUCT(('P6-2'!$E$3:$E$90=$B126)*('P6-2'!$P$2:$AG$2&gt;=Q$7)*('P6-2'!$P$2:$AG$2&lt;=Q$8)*('P6-2'!$P$3:$AG$90))+P127</f>
        <v>0</v>
      </c>
      <c r="R127" s="1623" cm="1">
        <f t="array" ref="R127">SUMPRODUCT(('P6-2'!$E$3:$E$90=$B126)*('P6-2'!$P$2:$AG$2&gt;=R$7)*('P6-2'!$P$2:$AG$2&lt;=R$8)*('P6-2'!$P$3:$AG$90))+Q127</f>
        <v>0</v>
      </c>
      <c r="S127" s="1623" cm="1">
        <f t="array" ref="S127">SUMPRODUCT(('P6-2'!$E$3:$E$90=$B126)*('P6-2'!$P$2:$AG$2&gt;=S$7)*('P6-2'!$P$2:$AG$2&lt;=S$8)*('P6-2'!$P$3:$AG$90))+R127</f>
        <v>0</v>
      </c>
      <c r="T127" s="1623" cm="1">
        <f t="array" ref="T127">SUMPRODUCT(('P6-2'!$E$3:$E$90=$B126)*('P6-2'!$P$2:$AG$2&gt;=T$7)*('P6-2'!$P$2:$AG$2&lt;=T$8)*('P6-2'!$P$3:$AG$90))+S127</f>
        <v>0</v>
      </c>
      <c r="U127" s="1623" cm="1">
        <f t="array" ref="U127">SUMPRODUCT(('P6-2'!$E$3:$E$90=$B126)*('P6-2'!$P$2:$AG$2&gt;=U$7)*('P6-2'!$P$2:$AG$2&lt;=U$8)*('P6-2'!$P$3:$AG$90))+T127</f>
        <v>0</v>
      </c>
      <c r="V127" s="1623" cm="1">
        <f t="array" ref="V127">SUMPRODUCT(('P6-2'!$E$3:$E$90=$B126)*('P6-2'!$P$2:$AG$2&gt;=V$7)*('P6-2'!$P$2:$AG$2&lt;=V$8)*('P6-2'!$P$3:$AG$90))+U127</f>
        <v>0</v>
      </c>
      <c r="W127" s="1623" cm="1">
        <f t="array" ref="W127">SUMPRODUCT(('P6-2'!$E$3:$E$90=$B126)*('P6-2'!$P$2:$AG$2&gt;=W$7)*('P6-2'!$P$2:$AG$2&lt;=W$8)*('P6-2'!$P$3:$AG$90))+V127</f>
        <v>0</v>
      </c>
      <c r="X127" s="1623" cm="1">
        <f t="array" ref="X127">SUMPRODUCT(('P6-2'!$E$3:$E$90=$B126)*('P6-2'!$P$2:$AG$2&gt;=X$7)*('P6-2'!$P$2:$AG$2&lt;=X$8)*('P6-2'!$P$3:$AG$90))+W127</f>
        <v>0</v>
      </c>
      <c r="Y127" s="1623" cm="1">
        <f t="array" ref="Y127">SUMPRODUCT(('P6-2'!$E$3:$E$90=$B126)*('P6-2'!$P$2:$AG$2&gt;=Y$7)*('P6-2'!$P$2:$AG$2&lt;=Y$8)*('P6-2'!$P$3:$AG$90))+X127</f>
        <v>0</v>
      </c>
      <c r="Z127" s="1623" cm="1">
        <f t="array" ref="Z127">SUMPRODUCT(('P6-2'!$E$3:$E$90=$B126)*('P6-2'!$P$2:$AG$2&gt;=Z$7)*('P6-2'!$P$2:$AG$2&lt;=Z$8)*('P6-2'!$P$3:$AG$90))+Y127</f>
        <v>0</v>
      </c>
      <c r="AA127" s="1623" cm="1">
        <f t="array" ref="AA127">SUMPRODUCT(('P6-2'!$E$3:$E$90=$B126)*('P6-2'!$P$2:$AG$2&gt;=AA$7)*('P6-2'!$P$2:$AG$2&lt;=AA$8)*('P6-2'!$P$3:$AG$90))+Z127</f>
        <v>0</v>
      </c>
      <c r="AB127" s="1623" cm="1">
        <f t="array" ref="AB127">SUMPRODUCT(('P6-2'!$E$3:$E$90=$B126)*('P6-2'!$P$2:$AG$2&gt;=AB$7)*('P6-2'!$P$2:$AG$2&lt;=AB$8)*('P6-2'!$P$3:$AG$90))+AA127</f>
        <v>0</v>
      </c>
      <c r="AC127" s="1623" cm="1">
        <f t="array" ref="AC127">SUMPRODUCT(('P6-2'!$E$3:$E$90=$B126)*('P6-2'!$P$2:$AG$2&gt;=AC$7)*('P6-2'!$P$2:$AG$2&lt;=AC$8)*('P6-2'!$P$3:$AG$90))+AB127</f>
        <v>0</v>
      </c>
      <c r="AD127" s="1623" cm="1">
        <f t="array" ref="AD127">SUMPRODUCT(('P6-2'!$E$3:$E$90=$B126)*('P6-2'!$P$2:$AG$2&gt;=AD$7)*('P6-2'!$P$2:$AG$2&lt;=AD$8)*('P6-2'!$P$3:$AG$90))+AC127</f>
        <v>0</v>
      </c>
      <c r="AE127" s="1623" cm="1">
        <f t="array" ref="AE127">SUMPRODUCT(('P6-2'!$E$3:$E$90=$B126)*('P6-2'!$P$2:$AG$2&gt;=AE$7)*('P6-2'!$P$2:$AG$2&lt;=AE$8)*('P6-2'!$P$3:$AG$90))+AD127</f>
        <v>0</v>
      </c>
      <c r="AF127" s="1623" cm="1">
        <f t="array" ref="AF127">SUMPRODUCT(('P6-2'!$E$3:$E$90=$B126)*('P6-2'!$P$2:$AG$2&gt;=AF$7)*('P6-2'!$P$2:$AG$2&lt;=AF$8)*('P6-2'!$P$3:$AG$90))+AE127</f>
        <v>0</v>
      </c>
      <c r="AG127" s="1623" cm="1">
        <f t="array" ref="AG127">SUMPRODUCT(('P6-2'!$E$3:$E$90=$B126)*('P6-2'!$P$2:$AG$2&gt;=AG$7)*('P6-2'!$P$2:$AG$2&lt;=AG$8)*('P6-2'!$P$3:$AG$90))+AF127</f>
        <v>0</v>
      </c>
      <c r="AH127" s="1623" cm="1">
        <f t="array" ref="AH127">SUMPRODUCT(('P6-2'!$E$3:$E$90=$B126)*('P6-2'!$P$2:$AG$2&gt;=AH$7)*('P6-2'!$P$2:$AG$2&lt;=AH$8)*('P6-2'!$P$3:$AG$90))+AG127</f>
        <v>0</v>
      </c>
    </row>
    <row r="128" spans="1:34" ht="24">
      <c r="A128" s="1443"/>
      <c r="B128" s="1444" t="str">
        <f>PROGRAMACION!C128</f>
        <v>A1490</v>
      </c>
      <c r="C128" s="1595" t="str">
        <f>PROGRAMACION!D128</f>
        <v>Cable multiconductor XHHW-2 600V 90°C, Cu clase B, aislamiento XLPE, cubierta PVC - 1x7c-14 AWG (nota 1)</v>
      </c>
      <c r="D128" s="1536">
        <f>PROGRAMACION!E128</f>
        <v>46279</v>
      </c>
      <c r="E128" s="1536">
        <f>PROGRAMACION!F128</f>
        <v>46288</v>
      </c>
      <c r="F128" s="1537">
        <f>PROGRAMACION!G128</f>
        <v>8</v>
      </c>
      <c r="G128" s="1596">
        <f>PROGRAMACION!H128</f>
        <v>1206</v>
      </c>
      <c r="H128" s="1596" t="str">
        <f>PROGRAMACION!I128</f>
        <v>m.</v>
      </c>
      <c r="I128" s="1596">
        <f>PROGRAMACION!J128</f>
        <v>0.112</v>
      </c>
      <c r="J128" s="1596">
        <f>PROGRAMACION!K128</f>
        <v>135.072</v>
      </c>
      <c r="K128" s="1450">
        <f>PROGRAMACION!L128</f>
        <v>1.655982405195168E-2</v>
      </c>
      <c r="L128" s="1596">
        <f>$G128</f>
        <v>1206</v>
      </c>
      <c r="M128" s="1596" t="str">
        <f>$H128</f>
        <v>m.</v>
      </c>
      <c r="N128" s="1452">
        <f>$K128</f>
        <v>1.655982405195168E-2</v>
      </c>
      <c r="O128" s="1457" t="s">
        <v>1862</v>
      </c>
      <c r="P128" s="1457"/>
      <c r="Q128" s="1597">
        <f>PROGRAMACION!O128*$G128</f>
        <v>0</v>
      </c>
      <c r="R128" s="1597">
        <f>PROGRAMACION!P128*$G128</f>
        <v>0</v>
      </c>
      <c r="S128" s="1597">
        <f>PROGRAMACION!Q128*$G128</f>
        <v>0</v>
      </c>
      <c r="T128" s="1597">
        <f>PROGRAMACION!R128*$G128</f>
        <v>0</v>
      </c>
      <c r="U128" s="1597">
        <f>PROGRAMACION!S128*$G128</f>
        <v>0</v>
      </c>
      <c r="V128" s="1597">
        <f>PROGRAMACION!T128*$G128</f>
        <v>0</v>
      </c>
      <c r="W128" s="1597">
        <f>PROGRAMACION!U128*$G128</f>
        <v>0</v>
      </c>
      <c r="X128" s="1597">
        <f>PROGRAMACION!V128*$G128</f>
        <v>0</v>
      </c>
      <c r="Y128" s="1597">
        <f>PROGRAMACION!W128*$G128</f>
        <v>0</v>
      </c>
      <c r="Z128" s="1597">
        <f>PROGRAMACION!X128*$G128</f>
        <v>0</v>
      </c>
      <c r="AA128" s="1597">
        <f>PROGRAMACION!Y128*$G128</f>
        <v>0</v>
      </c>
      <c r="AB128" s="1597">
        <f>PROGRAMACION!Z128*$G128</f>
        <v>482.40000000000003</v>
      </c>
      <c r="AC128" s="1597">
        <f>PROGRAMACION!AA128*$G128</f>
        <v>1206</v>
      </c>
      <c r="AD128" s="1597">
        <f>PROGRAMACION!AB128*$G128</f>
        <v>1206</v>
      </c>
      <c r="AE128" s="1597">
        <f>PROGRAMACION!AC128*$G128</f>
        <v>1206</v>
      </c>
      <c r="AF128" s="1597">
        <f>PROGRAMACION!AD128*$G128</f>
        <v>1206</v>
      </c>
      <c r="AG128" s="1597">
        <f>PROGRAMACION!AE128*$G128</f>
        <v>1206</v>
      </c>
      <c r="AH128" s="1597">
        <f>PROGRAMACION!AF128*$G128</f>
        <v>1206</v>
      </c>
    </row>
    <row r="129" spans="1:34">
      <c r="A129" s="1617"/>
      <c r="B129" s="1618"/>
      <c r="C129" s="1618"/>
      <c r="D129" s="1619"/>
      <c r="E129" s="1619"/>
      <c r="F129" s="1620"/>
      <c r="G129" s="1621"/>
      <c r="H129" s="1621"/>
      <c r="I129" s="1621"/>
      <c r="J129" s="1621"/>
      <c r="K129" s="1622"/>
      <c r="L129" s="1621"/>
      <c r="M129" s="1622"/>
      <c r="N129" s="1622"/>
      <c r="O129" s="1584" t="s">
        <v>1811</v>
      </c>
      <c r="P129" s="1584"/>
      <c r="Q129" s="1623" cm="1">
        <f t="array" ref="Q129">SUMPRODUCT(('P6-2'!$E$3:$E$90=$B128)*('P6-2'!$P$2:$AG$2&gt;=Q$7)*('P6-2'!$P$2:$AG$2&lt;=Q$8)*('P6-2'!$P$3:$AG$90))+P129</f>
        <v>0</v>
      </c>
      <c r="R129" s="1623" cm="1">
        <f t="array" ref="R129">SUMPRODUCT(('P6-2'!$E$3:$E$90=$B128)*('P6-2'!$P$2:$AG$2&gt;=R$7)*('P6-2'!$P$2:$AG$2&lt;=R$8)*('P6-2'!$P$3:$AG$90))+Q129</f>
        <v>0</v>
      </c>
      <c r="S129" s="1623" cm="1">
        <f t="array" ref="S129">SUMPRODUCT(('P6-2'!$E$3:$E$90=$B128)*('P6-2'!$P$2:$AG$2&gt;=S$7)*('P6-2'!$P$2:$AG$2&lt;=S$8)*('P6-2'!$P$3:$AG$90))+R129</f>
        <v>0</v>
      </c>
      <c r="T129" s="1623" cm="1">
        <f t="array" ref="T129">SUMPRODUCT(('P6-2'!$E$3:$E$90=$B128)*('P6-2'!$P$2:$AG$2&gt;=T$7)*('P6-2'!$P$2:$AG$2&lt;=T$8)*('P6-2'!$P$3:$AG$90))+S129</f>
        <v>0</v>
      </c>
      <c r="U129" s="1623" cm="1">
        <f t="array" ref="U129">SUMPRODUCT(('P6-2'!$E$3:$E$90=$B128)*('P6-2'!$P$2:$AG$2&gt;=U$7)*('P6-2'!$P$2:$AG$2&lt;=U$8)*('P6-2'!$P$3:$AG$90))+T129</f>
        <v>0</v>
      </c>
      <c r="V129" s="1623" cm="1">
        <f t="array" ref="V129">SUMPRODUCT(('P6-2'!$E$3:$E$90=$B128)*('P6-2'!$P$2:$AG$2&gt;=V$7)*('P6-2'!$P$2:$AG$2&lt;=V$8)*('P6-2'!$P$3:$AG$90))+U129</f>
        <v>0</v>
      </c>
      <c r="W129" s="1623" cm="1">
        <f t="array" ref="W129">SUMPRODUCT(('P6-2'!$E$3:$E$90=$B128)*('P6-2'!$P$2:$AG$2&gt;=W$7)*('P6-2'!$P$2:$AG$2&lt;=W$8)*('P6-2'!$P$3:$AG$90))+V129</f>
        <v>0</v>
      </c>
      <c r="X129" s="1623" cm="1">
        <f t="array" ref="X129">SUMPRODUCT(('P6-2'!$E$3:$E$90=$B128)*('P6-2'!$P$2:$AG$2&gt;=X$7)*('P6-2'!$P$2:$AG$2&lt;=X$8)*('P6-2'!$P$3:$AG$90))+W129</f>
        <v>0</v>
      </c>
      <c r="Y129" s="1623" cm="1">
        <f t="array" ref="Y129">SUMPRODUCT(('P6-2'!$E$3:$E$90=$B128)*('P6-2'!$P$2:$AG$2&gt;=Y$7)*('P6-2'!$P$2:$AG$2&lt;=Y$8)*('P6-2'!$P$3:$AG$90))+X129</f>
        <v>0</v>
      </c>
      <c r="Z129" s="1623" cm="1">
        <f t="array" ref="Z129">SUMPRODUCT(('P6-2'!$E$3:$E$90=$B128)*('P6-2'!$P$2:$AG$2&gt;=Z$7)*('P6-2'!$P$2:$AG$2&lt;=Z$8)*('P6-2'!$P$3:$AG$90))+Y129</f>
        <v>0</v>
      </c>
      <c r="AA129" s="1623" cm="1">
        <f t="array" ref="AA129">SUMPRODUCT(('P6-2'!$E$3:$E$90=$B128)*('P6-2'!$P$2:$AG$2&gt;=AA$7)*('P6-2'!$P$2:$AG$2&lt;=AA$8)*('P6-2'!$P$3:$AG$90))+Z129</f>
        <v>0</v>
      </c>
      <c r="AB129" s="1623" cm="1">
        <f t="array" ref="AB129">SUMPRODUCT(('P6-2'!$E$3:$E$90=$B128)*('P6-2'!$P$2:$AG$2&gt;=AB$7)*('P6-2'!$P$2:$AG$2&lt;=AB$8)*('P6-2'!$P$3:$AG$90))+AA129</f>
        <v>0</v>
      </c>
      <c r="AC129" s="1623" cm="1">
        <f t="array" ref="AC129">SUMPRODUCT(('P6-2'!$E$3:$E$90=$B128)*('P6-2'!$P$2:$AG$2&gt;=AC$7)*('P6-2'!$P$2:$AG$2&lt;=AC$8)*('P6-2'!$P$3:$AG$90))+AB129</f>
        <v>0</v>
      </c>
      <c r="AD129" s="1623" cm="1">
        <f t="array" ref="AD129">SUMPRODUCT(('P6-2'!$E$3:$E$90=$B128)*('P6-2'!$P$2:$AG$2&gt;=AD$7)*('P6-2'!$P$2:$AG$2&lt;=AD$8)*('P6-2'!$P$3:$AG$90))+AC129</f>
        <v>0</v>
      </c>
      <c r="AE129" s="1623" cm="1">
        <f t="array" ref="AE129">SUMPRODUCT(('P6-2'!$E$3:$E$90=$B128)*('P6-2'!$P$2:$AG$2&gt;=AE$7)*('P6-2'!$P$2:$AG$2&lt;=AE$8)*('P6-2'!$P$3:$AG$90))+AD129</f>
        <v>0</v>
      </c>
      <c r="AF129" s="1623" cm="1">
        <f t="array" ref="AF129">SUMPRODUCT(('P6-2'!$E$3:$E$90=$B128)*('P6-2'!$P$2:$AG$2&gt;=AF$7)*('P6-2'!$P$2:$AG$2&lt;=AF$8)*('P6-2'!$P$3:$AG$90))+AE129</f>
        <v>0</v>
      </c>
      <c r="AG129" s="1623" cm="1">
        <f t="array" ref="AG129">SUMPRODUCT(('P6-2'!$E$3:$E$90=$B128)*('P6-2'!$P$2:$AG$2&gt;=AG$7)*('P6-2'!$P$2:$AG$2&lt;=AG$8)*('P6-2'!$P$3:$AG$90))+AF129</f>
        <v>0</v>
      </c>
      <c r="AH129" s="1623" cm="1">
        <f t="array" ref="AH129">SUMPRODUCT(('P6-2'!$E$3:$E$90=$B128)*('P6-2'!$P$2:$AG$2&gt;=AH$7)*('P6-2'!$P$2:$AG$2&lt;=AH$8)*('P6-2'!$P$3:$AG$90))+AG129</f>
        <v>0</v>
      </c>
    </row>
    <row r="130" spans="1:34" s="1250" customFormat="1">
      <c r="A130" s="1624"/>
      <c r="B130" s="1585"/>
      <c r="C130" s="1587" t="str">
        <f>PROGRAMACION!D130</f>
        <v>INSTRUMENTACIÓN Y CONTROL</v>
      </c>
      <c r="D130" s="1588"/>
      <c r="E130" s="1588"/>
      <c r="F130" s="1589"/>
      <c r="G130" s="1589"/>
      <c r="H130" s="1590"/>
      <c r="I130" s="1625"/>
      <c r="J130" s="1589"/>
      <c r="K130" s="1592"/>
      <c r="L130" s="1589"/>
      <c r="M130" s="1592"/>
      <c r="N130" s="1592"/>
      <c r="O130" s="1626"/>
      <c r="P130" s="1626"/>
      <c r="Q130" s="1627"/>
      <c r="R130" s="1627"/>
      <c r="S130" s="1627"/>
      <c r="T130" s="1627"/>
      <c r="U130" s="1627"/>
      <c r="V130" s="1627"/>
      <c r="W130" s="1627"/>
      <c r="X130" s="1627"/>
      <c r="Y130" s="1627"/>
      <c r="Z130" s="1627"/>
      <c r="AA130" s="1627"/>
      <c r="AB130" s="1627"/>
      <c r="AC130" s="1627"/>
      <c r="AD130" s="1627"/>
      <c r="AE130" s="1627"/>
      <c r="AF130" s="1627"/>
      <c r="AG130" s="1627"/>
      <c r="AH130" s="1627"/>
    </row>
    <row r="131" spans="1:34" s="1250" customFormat="1">
      <c r="A131" s="1624"/>
      <c r="B131" s="1585"/>
      <c r="C131" s="1587" t="str">
        <f>PROGRAMACION!D131</f>
        <v>DESMONTAJE DE INSTRUMENTOS Y VÁLVULAS DE CONTROL</v>
      </c>
      <c r="D131" s="1588"/>
      <c r="E131" s="1588"/>
      <c r="F131" s="1589"/>
      <c r="G131" s="1589"/>
      <c r="H131" s="1590"/>
      <c r="I131" s="1625"/>
      <c r="J131" s="1589"/>
      <c r="K131" s="1592"/>
      <c r="L131" s="1589"/>
      <c r="M131" s="1592"/>
      <c r="N131" s="1592"/>
      <c r="O131" s="1626"/>
      <c r="P131" s="1626"/>
      <c r="Q131" s="1627"/>
      <c r="R131" s="1627"/>
      <c r="S131" s="1627"/>
      <c r="T131" s="1627"/>
      <c r="U131" s="1627"/>
      <c r="V131" s="1627"/>
      <c r="W131" s="1627"/>
      <c r="X131" s="1627"/>
      <c r="Y131" s="1627"/>
      <c r="Z131" s="1627"/>
      <c r="AA131" s="1627"/>
      <c r="AB131" s="1627"/>
      <c r="AC131" s="1627"/>
      <c r="AD131" s="1627"/>
      <c r="AE131" s="1627"/>
      <c r="AF131" s="1627"/>
      <c r="AG131" s="1627"/>
      <c r="AH131" s="1627"/>
    </row>
    <row r="132" spans="1:34" ht="24">
      <c r="A132" s="1443"/>
      <c r="B132" s="1444" t="str">
        <f>PROGRAMACION!C132</f>
        <v>A1510</v>
      </c>
      <c r="C132" s="1595" t="str">
        <f>PROGRAMACION!D132</f>
        <v>Identificación y desmontaje de instrumentos y válvulas existentes en dosificación de floculante (FE/FIT, LE/LIT y FCV)</v>
      </c>
      <c r="D132" s="1536">
        <f>PROGRAMACION!E132</f>
        <v>46238</v>
      </c>
      <c r="E132" s="1536">
        <f>PROGRAMACION!F132</f>
        <v>46241</v>
      </c>
      <c r="F132" s="1537">
        <f>PROGRAMACION!G132</f>
        <v>3</v>
      </c>
      <c r="G132" s="1596">
        <f>PROGRAMACION!H132</f>
        <v>1</v>
      </c>
      <c r="H132" s="1596" t="str">
        <f>PROGRAMACION!I132</f>
        <v>Glb.</v>
      </c>
      <c r="I132" s="1596">
        <f>PROGRAMACION!J132</f>
        <v>100.80010080010081</v>
      </c>
      <c r="J132" s="1596">
        <f>PROGRAMACION!K132</f>
        <v>100.80010080010081</v>
      </c>
      <c r="K132" s="1450">
        <f>PROGRAMACION!L132</f>
        <v>1.2358090008800218E-2</v>
      </c>
      <c r="L132" s="1596">
        <f>$G132</f>
        <v>1</v>
      </c>
      <c r="M132" s="1596" t="str">
        <f>$H132</f>
        <v>Glb.</v>
      </c>
      <c r="N132" s="1452">
        <f>$K132</f>
        <v>1.2358090008800218E-2</v>
      </c>
      <c r="O132" s="1457" t="s">
        <v>1862</v>
      </c>
      <c r="P132" s="1457"/>
      <c r="Q132" s="1597">
        <f>PROGRAMACION!O132*$G132</f>
        <v>0</v>
      </c>
      <c r="R132" s="1597">
        <f>PROGRAMACION!P132*$G132</f>
        <v>0</v>
      </c>
      <c r="S132" s="1597">
        <f>PROGRAMACION!Q132*$G132</f>
        <v>0</v>
      </c>
      <c r="T132" s="1597">
        <f>PROGRAMACION!R132*$G132</f>
        <v>0</v>
      </c>
      <c r="U132" s="1597">
        <f>PROGRAMACION!S132*$G132</f>
        <v>0</v>
      </c>
      <c r="V132" s="1597">
        <f>PROGRAMACION!T132*$G132</f>
        <v>0.74999999999999989</v>
      </c>
      <c r="W132" s="1597">
        <f>PROGRAMACION!U132*$G132</f>
        <v>0.99999999999999989</v>
      </c>
      <c r="X132" s="1597">
        <f>PROGRAMACION!V132*$G132</f>
        <v>0.99999999999999989</v>
      </c>
      <c r="Y132" s="1597">
        <f>PROGRAMACION!W132*$G132</f>
        <v>0.99999999999999989</v>
      </c>
      <c r="Z132" s="1597">
        <f>PROGRAMACION!X132*$G132</f>
        <v>0.99999999999999989</v>
      </c>
      <c r="AA132" s="1597">
        <f>PROGRAMACION!Y132*$G132</f>
        <v>0.99999999999999989</v>
      </c>
      <c r="AB132" s="1597">
        <f>PROGRAMACION!Z132*$G132</f>
        <v>0.99999999999999989</v>
      </c>
      <c r="AC132" s="1597">
        <f>PROGRAMACION!AA132*$G132</f>
        <v>0.99999999999999989</v>
      </c>
      <c r="AD132" s="1597">
        <f>PROGRAMACION!AB132*$G132</f>
        <v>0.99999999999999989</v>
      </c>
      <c r="AE132" s="1597">
        <f>PROGRAMACION!AC132*$G132</f>
        <v>0.99999999999999989</v>
      </c>
      <c r="AF132" s="1597">
        <f>PROGRAMACION!AD132*$G132</f>
        <v>0.99999999999999989</v>
      </c>
      <c r="AG132" s="1597">
        <f>PROGRAMACION!AE132*$G132</f>
        <v>0.99999999999999989</v>
      </c>
      <c r="AH132" s="1597">
        <f>PROGRAMACION!AF132*$G132</f>
        <v>0.99999999999999989</v>
      </c>
    </row>
    <row r="133" spans="1:34">
      <c r="A133" s="1617"/>
      <c r="B133" s="1618"/>
      <c r="C133" s="1618"/>
      <c r="D133" s="1619"/>
      <c r="E133" s="1619"/>
      <c r="F133" s="1620"/>
      <c r="G133" s="1621"/>
      <c r="H133" s="1621"/>
      <c r="I133" s="1621"/>
      <c r="J133" s="1621"/>
      <c r="K133" s="1622"/>
      <c r="L133" s="1621"/>
      <c r="M133" s="1622"/>
      <c r="N133" s="1622"/>
      <c r="O133" s="1584" t="s">
        <v>1811</v>
      </c>
      <c r="P133" s="1584"/>
      <c r="Q133" s="1623" cm="1">
        <f t="array" ref="Q133">SUMPRODUCT(('P6-2'!$E$3:$E$90=$B132)*('P6-2'!$P$2:$AG$2&gt;=Q$7)*('P6-2'!$P$2:$AG$2&lt;=Q$8)*('P6-2'!$P$3:$AG$90))+P133</f>
        <v>0</v>
      </c>
      <c r="R133" s="1623" cm="1">
        <f t="array" ref="R133">SUMPRODUCT(('P6-2'!$E$3:$E$90=$B132)*('P6-2'!$P$2:$AG$2&gt;=R$7)*('P6-2'!$P$2:$AG$2&lt;=R$8)*('P6-2'!$P$3:$AG$90))+Q133</f>
        <v>0</v>
      </c>
      <c r="S133" s="1623" cm="1">
        <f t="array" ref="S133">SUMPRODUCT(('P6-2'!$E$3:$E$90=$B132)*('P6-2'!$P$2:$AG$2&gt;=S$7)*('P6-2'!$P$2:$AG$2&lt;=S$8)*('P6-2'!$P$3:$AG$90))+R133</f>
        <v>0</v>
      </c>
      <c r="T133" s="1623" cm="1">
        <f t="array" ref="T133">SUMPRODUCT(('P6-2'!$E$3:$E$90=$B132)*('P6-2'!$P$2:$AG$2&gt;=T$7)*('P6-2'!$P$2:$AG$2&lt;=T$8)*('P6-2'!$P$3:$AG$90))+S133</f>
        <v>0</v>
      </c>
      <c r="U133" s="1623" cm="1">
        <f t="array" ref="U133">SUMPRODUCT(('P6-2'!$E$3:$E$90=$B132)*('P6-2'!$P$2:$AG$2&gt;=U$7)*('P6-2'!$P$2:$AG$2&lt;=U$8)*('P6-2'!$P$3:$AG$90))+T133</f>
        <v>0</v>
      </c>
      <c r="V133" s="1623" cm="1">
        <f t="array" ref="V133">SUMPRODUCT(('P6-2'!$E$3:$E$90=$B132)*('P6-2'!$P$2:$AG$2&gt;=V$7)*('P6-2'!$P$2:$AG$2&lt;=V$8)*('P6-2'!$P$3:$AG$90))+U133</f>
        <v>0</v>
      </c>
      <c r="W133" s="1623" cm="1">
        <f t="array" ref="W133">SUMPRODUCT(('P6-2'!$E$3:$E$90=$B132)*('P6-2'!$P$2:$AG$2&gt;=W$7)*('P6-2'!$P$2:$AG$2&lt;=W$8)*('P6-2'!$P$3:$AG$90))+V133</f>
        <v>0</v>
      </c>
      <c r="X133" s="1623" cm="1">
        <f t="array" ref="X133">SUMPRODUCT(('P6-2'!$E$3:$E$90=$B132)*('P6-2'!$P$2:$AG$2&gt;=X$7)*('P6-2'!$P$2:$AG$2&lt;=X$8)*('P6-2'!$P$3:$AG$90))+W133</f>
        <v>0</v>
      </c>
      <c r="Y133" s="1623" cm="1">
        <f t="array" ref="Y133">SUMPRODUCT(('P6-2'!$E$3:$E$90=$B132)*('P6-2'!$P$2:$AG$2&gt;=Y$7)*('P6-2'!$P$2:$AG$2&lt;=Y$8)*('P6-2'!$P$3:$AG$90))+X133</f>
        <v>0</v>
      </c>
      <c r="Z133" s="1623" cm="1">
        <f t="array" ref="Z133">SUMPRODUCT(('P6-2'!$E$3:$E$90=$B132)*('P6-2'!$P$2:$AG$2&gt;=Z$7)*('P6-2'!$P$2:$AG$2&lt;=Z$8)*('P6-2'!$P$3:$AG$90))+Y133</f>
        <v>0</v>
      </c>
      <c r="AA133" s="1623" cm="1">
        <f t="array" ref="AA133">SUMPRODUCT(('P6-2'!$E$3:$E$90=$B132)*('P6-2'!$P$2:$AG$2&gt;=AA$7)*('P6-2'!$P$2:$AG$2&lt;=AA$8)*('P6-2'!$P$3:$AG$90))+Z133</f>
        <v>0</v>
      </c>
      <c r="AB133" s="1623" cm="1">
        <f t="array" ref="AB133">SUMPRODUCT(('P6-2'!$E$3:$E$90=$B132)*('P6-2'!$P$2:$AG$2&gt;=AB$7)*('P6-2'!$P$2:$AG$2&lt;=AB$8)*('P6-2'!$P$3:$AG$90))+AA133</f>
        <v>0</v>
      </c>
      <c r="AC133" s="1623" cm="1">
        <f t="array" ref="AC133">SUMPRODUCT(('P6-2'!$E$3:$E$90=$B132)*('P6-2'!$P$2:$AG$2&gt;=AC$7)*('P6-2'!$P$2:$AG$2&lt;=AC$8)*('P6-2'!$P$3:$AG$90))+AB133</f>
        <v>0</v>
      </c>
      <c r="AD133" s="1623" cm="1">
        <f t="array" ref="AD133">SUMPRODUCT(('P6-2'!$E$3:$E$90=$B132)*('P6-2'!$P$2:$AG$2&gt;=AD$7)*('P6-2'!$P$2:$AG$2&lt;=AD$8)*('P6-2'!$P$3:$AG$90))+AC133</f>
        <v>0</v>
      </c>
      <c r="AE133" s="1623" cm="1">
        <f t="array" ref="AE133">SUMPRODUCT(('P6-2'!$E$3:$E$90=$B132)*('P6-2'!$P$2:$AG$2&gt;=AE$7)*('P6-2'!$P$2:$AG$2&lt;=AE$8)*('P6-2'!$P$3:$AG$90))+AD133</f>
        <v>0</v>
      </c>
      <c r="AF133" s="1623" cm="1">
        <f t="array" ref="AF133">SUMPRODUCT(('P6-2'!$E$3:$E$90=$B132)*('P6-2'!$P$2:$AG$2&gt;=AF$7)*('P6-2'!$P$2:$AG$2&lt;=AF$8)*('P6-2'!$P$3:$AG$90))+AE133</f>
        <v>0</v>
      </c>
      <c r="AG133" s="1623" cm="1">
        <f t="array" ref="AG133">SUMPRODUCT(('P6-2'!$E$3:$E$90=$B132)*('P6-2'!$P$2:$AG$2&gt;=AG$7)*('P6-2'!$P$2:$AG$2&lt;=AG$8)*('P6-2'!$P$3:$AG$90))+AF133</f>
        <v>0</v>
      </c>
      <c r="AH133" s="1623" cm="1">
        <f t="array" ref="AH133">SUMPRODUCT(('P6-2'!$E$3:$E$90=$B132)*('P6-2'!$P$2:$AG$2&gt;=AH$7)*('P6-2'!$P$2:$AG$2&lt;=AH$8)*('P6-2'!$P$3:$AG$90))+AG133</f>
        <v>0</v>
      </c>
    </row>
    <row r="134" spans="1:34" s="1250" customFormat="1">
      <c r="A134" s="1624"/>
      <c r="B134" s="1585"/>
      <c r="C134" s="1587" t="str">
        <f>PROGRAMACION!D134</f>
        <v>EVALUACIÓN DE CONDUCTORES Y CANALIZACIONES EXISTENTES</v>
      </c>
      <c r="D134" s="1588"/>
      <c r="E134" s="1588"/>
      <c r="F134" s="1589"/>
      <c r="G134" s="1589"/>
      <c r="H134" s="1590"/>
      <c r="I134" s="1625"/>
      <c r="J134" s="1589"/>
      <c r="K134" s="1592"/>
      <c r="L134" s="1589"/>
      <c r="M134" s="1592"/>
      <c r="N134" s="1592"/>
      <c r="O134" s="1626"/>
      <c r="P134" s="1626"/>
      <c r="Q134" s="1627"/>
      <c r="R134" s="1627"/>
      <c r="S134" s="1627"/>
      <c r="T134" s="1627"/>
      <c r="U134" s="1627"/>
      <c r="V134" s="1627"/>
      <c r="W134" s="1627"/>
      <c r="X134" s="1627"/>
      <c r="Y134" s="1627"/>
      <c r="Z134" s="1627"/>
      <c r="AA134" s="1627"/>
      <c r="AB134" s="1627"/>
      <c r="AC134" s="1627"/>
      <c r="AD134" s="1627"/>
      <c r="AE134" s="1627"/>
      <c r="AF134" s="1627"/>
      <c r="AG134" s="1627"/>
      <c r="AH134" s="1627"/>
    </row>
    <row r="135" spans="1:34" ht="24">
      <c r="A135" s="1443"/>
      <c r="B135" s="1444" t="str">
        <f>PROGRAMACION!C135</f>
        <v>A1520</v>
      </c>
      <c r="C135" s="1595" t="str">
        <f>PROGRAMACION!D135</f>
        <v>Evaluación de reutilización de cables de alimentación existentes; pruebas de continuidad, resistencia y timbrado (NOTA 2</v>
      </c>
      <c r="D135" s="1536">
        <f>PROGRAMACION!E135</f>
        <v>46245</v>
      </c>
      <c r="E135" s="1536">
        <f>PROGRAMACION!F135</f>
        <v>46246</v>
      </c>
      <c r="F135" s="1537">
        <f>PROGRAMACION!G135</f>
        <v>2</v>
      </c>
      <c r="G135" s="1596">
        <f>PROGRAMACION!H135</f>
        <v>1</v>
      </c>
      <c r="H135" s="1596" t="str">
        <f>PROGRAMACION!I135</f>
        <v>Gbl.</v>
      </c>
      <c r="I135" s="1596">
        <f>PROGRAMACION!J135</f>
        <v>51.2</v>
      </c>
      <c r="J135" s="1596">
        <f>PROGRAMACION!K135</f>
        <v>51.2</v>
      </c>
      <c r="K135" s="1450">
        <f>PROGRAMACION!L135</f>
        <v>6.2771188067099479E-3</v>
      </c>
      <c r="L135" s="1596">
        <f>$G135</f>
        <v>1</v>
      </c>
      <c r="M135" s="1596" t="str">
        <f>$H135</f>
        <v>Gbl.</v>
      </c>
      <c r="N135" s="1452">
        <f>$K135</f>
        <v>6.2771188067099479E-3</v>
      </c>
      <c r="O135" s="1457" t="s">
        <v>1862</v>
      </c>
      <c r="P135" s="1457"/>
      <c r="Q135" s="1597">
        <f>PROGRAMACION!O135*$G135</f>
        <v>0</v>
      </c>
      <c r="R135" s="1597">
        <f>PROGRAMACION!P135*$G135</f>
        <v>0</v>
      </c>
      <c r="S135" s="1597">
        <f>PROGRAMACION!Q135*$G135</f>
        <v>0</v>
      </c>
      <c r="T135" s="1597">
        <f>PROGRAMACION!R135*$G135</f>
        <v>0</v>
      </c>
      <c r="U135" s="1597">
        <f>PROGRAMACION!S135*$G135</f>
        <v>0</v>
      </c>
      <c r="V135" s="1597">
        <f>PROGRAMACION!T135*$G135</f>
        <v>0</v>
      </c>
      <c r="W135" s="1597">
        <f>PROGRAMACION!U135*$G135</f>
        <v>1</v>
      </c>
      <c r="X135" s="1597">
        <f>PROGRAMACION!V135*$G135</f>
        <v>1</v>
      </c>
      <c r="Y135" s="1597">
        <f>PROGRAMACION!W135*$G135</f>
        <v>1</v>
      </c>
      <c r="Z135" s="1597">
        <f>PROGRAMACION!X135*$G135</f>
        <v>1</v>
      </c>
      <c r="AA135" s="1597">
        <f>PROGRAMACION!Y135*$G135</f>
        <v>1</v>
      </c>
      <c r="AB135" s="1597">
        <f>PROGRAMACION!Z135*$G135</f>
        <v>1</v>
      </c>
      <c r="AC135" s="1597">
        <f>PROGRAMACION!AA135*$G135</f>
        <v>1</v>
      </c>
      <c r="AD135" s="1597">
        <f>PROGRAMACION!AB135*$G135</f>
        <v>1</v>
      </c>
      <c r="AE135" s="1597">
        <f>PROGRAMACION!AC135*$G135</f>
        <v>1</v>
      </c>
      <c r="AF135" s="1597">
        <f>PROGRAMACION!AD135*$G135</f>
        <v>1</v>
      </c>
      <c r="AG135" s="1597">
        <f>PROGRAMACION!AE135*$G135</f>
        <v>1</v>
      </c>
      <c r="AH135" s="1597">
        <f>PROGRAMACION!AF135*$G135</f>
        <v>1</v>
      </c>
    </row>
    <row r="136" spans="1:34">
      <c r="A136" s="1617"/>
      <c r="B136" s="1618"/>
      <c r="C136" s="1618"/>
      <c r="D136" s="1619"/>
      <c r="E136" s="1619"/>
      <c r="F136" s="1620"/>
      <c r="G136" s="1621"/>
      <c r="H136" s="1621"/>
      <c r="I136" s="1621"/>
      <c r="J136" s="1621"/>
      <c r="K136" s="1622"/>
      <c r="L136" s="1621"/>
      <c r="M136" s="1622"/>
      <c r="N136" s="1622"/>
      <c r="O136" s="1584" t="s">
        <v>1811</v>
      </c>
      <c r="P136" s="1584"/>
      <c r="Q136" s="1623" cm="1">
        <f t="array" ref="Q136">SUMPRODUCT(('P6-2'!$E$3:$E$90=$B135)*('P6-2'!$P$2:$AG$2&gt;=Q$7)*('P6-2'!$P$2:$AG$2&lt;=Q$8)*('P6-2'!$P$3:$AG$90))+P136</f>
        <v>0</v>
      </c>
      <c r="R136" s="1623" cm="1">
        <f t="array" ref="R136">SUMPRODUCT(('P6-2'!$E$3:$E$90=$B135)*('P6-2'!$P$2:$AG$2&gt;=R$7)*('P6-2'!$P$2:$AG$2&lt;=R$8)*('P6-2'!$P$3:$AG$90))+Q136</f>
        <v>0</v>
      </c>
      <c r="S136" s="1623" cm="1">
        <f t="array" ref="S136">SUMPRODUCT(('P6-2'!$E$3:$E$90=$B135)*('P6-2'!$P$2:$AG$2&gt;=S$7)*('P6-2'!$P$2:$AG$2&lt;=S$8)*('P6-2'!$P$3:$AG$90))+R136</f>
        <v>0</v>
      </c>
      <c r="T136" s="1623" cm="1">
        <f t="array" ref="T136">SUMPRODUCT(('P6-2'!$E$3:$E$90=$B135)*('P6-2'!$P$2:$AG$2&gt;=T$7)*('P6-2'!$P$2:$AG$2&lt;=T$8)*('P6-2'!$P$3:$AG$90))+S136</f>
        <v>0</v>
      </c>
      <c r="U136" s="1623" cm="1">
        <f t="array" ref="U136">SUMPRODUCT(('P6-2'!$E$3:$E$90=$B135)*('P6-2'!$P$2:$AG$2&gt;=U$7)*('P6-2'!$P$2:$AG$2&lt;=U$8)*('P6-2'!$P$3:$AG$90))+T136</f>
        <v>0</v>
      </c>
      <c r="V136" s="1623" cm="1">
        <f t="array" ref="V136">SUMPRODUCT(('P6-2'!$E$3:$E$90=$B135)*('P6-2'!$P$2:$AG$2&gt;=V$7)*('P6-2'!$P$2:$AG$2&lt;=V$8)*('P6-2'!$P$3:$AG$90))+U136</f>
        <v>0</v>
      </c>
      <c r="W136" s="1623" cm="1">
        <f t="array" ref="W136">SUMPRODUCT(('P6-2'!$E$3:$E$90=$B135)*('P6-2'!$P$2:$AG$2&gt;=W$7)*('P6-2'!$P$2:$AG$2&lt;=W$8)*('P6-2'!$P$3:$AG$90))+V136</f>
        <v>0</v>
      </c>
      <c r="X136" s="1623" cm="1">
        <f t="array" ref="X136">SUMPRODUCT(('P6-2'!$E$3:$E$90=$B135)*('P6-2'!$P$2:$AG$2&gt;=X$7)*('P6-2'!$P$2:$AG$2&lt;=X$8)*('P6-2'!$P$3:$AG$90))+W136</f>
        <v>0</v>
      </c>
      <c r="Y136" s="1623" cm="1">
        <f t="array" ref="Y136">SUMPRODUCT(('P6-2'!$E$3:$E$90=$B135)*('P6-2'!$P$2:$AG$2&gt;=Y$7)*('P6-2'!$P$2:$AG$2&lt;=Y$8)*('P6-2'!$P$3:$AG$90))+X136</f>
        <v>0</v>
      </c>
      <c r="Z136" s="1623" cm="1">
        <f t="array" ref="Z136">SUMPRODUCT(('P6-2'!$E$3:$E$90=$B135)*('P6-2'!$P$2:$AG$2&gt;=Z$7)*('P6-2'!$P$2:$AG$2&lt;=Z$8)*('P6-2'!$P$3:$AG$90))+Y136</f>
        <v>0</v>
      </c>
      <c r="AA136" s="1623" cm="1">
        <f t="array" ref="AA136">SUMPRODUCT(('P6-2'!$E$3:$E$90=$B135)*('P6-2'!$P$2:$AG$2&gt;=AA$7)*('P6-2'!$P$2:$AG$2&lt;=AA$8)*('P6-2'!$P$3:$AG$90))+Z136</f>
        <v>0</v>
      </c>
      <c r="AB136" s="1623" cm="1">
        <f t="array" ref="AB136">SUMPRODUCT(('P6-2'!$E$3:$E$90=$B135)*('P6-2'!$P$2:$AG$2&gt;=AB$7)*('P6-2'!$P$2:$AG$2&lt;=AB$8)*('P6-2'!$P$3:$AG$90))+AA136</f>
        <v>0</v>
      </c>
      <c r="AC136" s="1623" cm="1">
        <f t="array" ref="AC136">SUMPRODUCT(('P6-2'!$E$3:$E$90=$B135)*('P6-2'!$P$2:$AG$2&gt;=AC$7)*('P6-2'!$P$2:$AG$2&lt;=AC$8)*('P6-2'!$P$3:$AG$90))+AB136</f>
        <v>0</v>
      </c>
      <c r="AD136" s="1623" cm="1">
        <f t="array" ref="AD136">SUMPRODUCT(('P6-2'!$E$3:$E$90=$B135)*('P6-2'!$P$2:$AG$2&gt;=AD$7)*('P6-2'!$P$2:$AG$2&lt;=AD$8)*('P6-2'!$P$3:$AG$90))+AC136</f>
        <v>0</v>
      </c>
      <c r="AE136" s="1623" cm="1">
        <f t="array" ref="AE136">SUMPRODUCT(('P6-2'!$E$3:$E$90=$B135)*('P6-2'!$P$2:$AG$2&gt;=AE$7)*('P6-2'!$P$2:$AG$2&lt;=AE$8)*('P6-2'!$P$3:$AG$90))+AD136</f>
        <v>0</v>
      </c>
      <c r="AF136" s="1623" cm="1">
        <f t="array" ref="AF136">SUMPRODUCT(('P6-2'!$E$3:$E$90=$B135)*('P6-2'!$P$2:$AG$2&gt;=AF$7)*('P6-2'!$P$2:$AG$2&lt;=AF$8)*('P6-2'!$P$3:$AG$90))+AE136</f>
        <v>0</v>
      </c>
      <c r="AG136" s="1623" cm="1">
        <f t="array" ref="AG136">SUMPRODUCT(('P6-2'!$E$3:$E$90=$B135)*('P6-2'!$P$2:$AG$2&gt;=AG$7)*('P6-2'!$P$2:$AG$2&lt;=AG$8)*('P6-2'!$P$3:$AG$90))+AF136</f>
        <v>0</v>
      </c>
      <c r="AH136" s="1623" cm="1">
        <f t="array" ref="AH136">SUMPRODUCT(('P6-2'!$E$3:$E$90=$B135)*('P6-2'!$P$2:$AG$2&gt;=AH$7)*('P6-2'!$P$2:$AG$2&lt;=AH$8)*('P6-2'!$P$3:$AG$90))+AG136</f>
        <v>0</v>
      </c>
    </row>
    <row r="137" spans="1:34" ht="24">
      <c r="A137" s="1443"/>
      <c r="B137" s="1444" t="str">
        <f>PROGRAMACION!C137</f>
        <v>A1530</v>
      </c>
      <c r="C137" s="1595" t="str">
        <f>PROGRAMACION!D137</f>
        <v>Evaluación de reutilización de cables de señal analógica existentes; continuidad, resistencia y timbrado (NOTA 3)</v>
      </c>
      <c r="D137" s="1536">
        <f>PROGRAMACION!E137</f>
        <v>46247</v>
      </c>
      <c r="E137" s="1536">
        <f>PROGRAMACION!F137</f>
        <v>46248</v>
      </c>
      <c r="F137" s="1537">
        <f>PROGRAMACION!G137</f>
        <v>2</v>
      </c>
      <c r="G137" s="1596">
        <f>PROGRAMACION!H137</f>
        <v>1</v>
      </c>
      <c r="H137" s="1596" t="str">
        <f>PROGRAMACION!I137</f>
        <v>Gbl.</v>
      </c>
      <c r="I137" s="1596">
        <f>PROGRAMACION!J137</f>
        <v>51.2</v>
      </c>
      <c r="J137" s="1596">
        <f>PROGRAMACION!K137</f>
        <v>51.2</v>
      </c>
      <c r="K137" s="1450">
        <f>PROGRAMACION!L137</f>
        <v>6.2771188067099479E-3</v>
      </c>
      <c r="L137" s="1596">
        <f>$G137</f>
        <v>1</v>
      </c>
      <c r="M137" s="1596" t="str">
        <f>$H137</f>
        <v>Gbl.</v>
      </c>
      <c r="N137" s="1452">
        <f>$K137</f>
        <v>6.2771188067099479E-3</v>
      </c>
      <c r="O137" s="1457" t="s">
        <v>1862</v>
      </c>
      <c r="P137" s="1457"/>
      <c r="Q137" s="1597">
        <f>PROGRAMACION!O137*$G137</f>
        <v>0</v>
      </c>
      <c r="R137" s="1597">
        <f>PROGRAMACION!P137*$G137</f>
        <v>0</v>
      </c>
      <c r="S137" s="1597">
        <f>PROGRAMACION!Q137*$G137</f>
        <v>0</v>
      </c>
      <c r="T137" s="1597">
        <f>PROGRAMACION!R137*$G137</f>
        <v>0</v>
      </c>
      <c r="U137" s="1597">
        <f>PROGRAMACION!S137*$G137</f>
        <v>0</v>
      </c>
      <c r="V137" s="1597">
        <f>PROGRAMACION!T137*$G137</f>
        <v>0</v>
      </c>
      <c r="W137" s="1597">
        <f>PROGRAMACION!U137*$G137</f>
        <v>0.5</v>
      </c>
      <c r="X137" s="1597">
        <f>PROGRAMACION!V137*$G137</f>
        <v>1</v>
      </c>
      <c r="Y137" s="1597">
        <f>PROGRAMACION!W137*$G137</f>
        <v>1</v>
      </c>
      <c r="Z137" s="1597">
        <f>PROGRAMACION!X137*$G137</f>
        <v>1</v>
      </c>
      <c r="AA137" s="1597">
        <f>PROGRAMACION!Y137*$G137</f>
        <v>1</v>
      </c>
      <c r="AB137" s="1597">
        <f>PROGRAMACION!Z137*$G137</f>
        <v>1</v>
      </c>
      <c r="AC137" s="1597">
        <f>PROGRAMACION!AA137*$G137</f>
        <v>1</v>
      </c>
      <c r="AD137" s="1597">
        <f>PROGRAMACION!AB137*$G137</f>
        <v>1</v>
      </c>
      <c r="AE137" s="1597">
        <f>PROGRAMACION!AC137*$G137</f>
        <v>1</v>
      </c>
      <c r="AF137" s="1597">
        <f>PROGRAMACION!AD137*$G137</f>
        <v>1</v>
      </c>
      <c r="AG137" s="1597">
        <f>PROGRAMACION!AE137*$G137</f>
        <v>1</v>
      </c>
      <c r="AH137" s="1597">
        <f>PROGRAMACION!AF137*$G137</f>
        <v>1</v>
      </c>
    </row>
    <row r="138" spans="1:34">
      <c r="A138" s="1617"/>
      <c r="B138" s="1618"/>
      <c r="C138" s="1618"/>
      <c r="D138" s="1619"/>
      <c r="E138" s="1619"/>
      <c r="F138" s="1620"/>
      <c r="G138" s="1621"/>
      <c r="H138" s="1621"/>
      <c r="I138" s="1621"/>
      <c r="J138" s="1621"/>
      <c r="K138" s="1622"/>
      <c r="L138" s="1621"/>
      <c r="M138" s="1622"/>
      <c r="N138" s="1622"/>
      <c r="O138" s="1584" t="s">
        <v>1811</v>
      </c>
      <c r="P138" s="1584"/>
      <c r="Q138" s="1623" cm="1">
        <f t="array" ref="Q138">SUMPRODUCT(('P6-2'!$E$3:$E$90=$B137)*('P6-2'!$P$2:$AG$2&gt;=Q$7)*('P6-2'!$P$2:$AG$2&lt;=Q$8)*('P6-2'!$P$3:$AG$90))+P138</f>
        <v>0</v>
      </c>
      <c r="R138" s="1623" cm="1">
        <f t="array" ref="R138">SUMPRODUCT(('P6-2'!$E$3:$E$90=$B137)*('P6-2'!$P$2:$AG$2&gt;=R$7)*('P6-2'!$P$2:$AG$2&lt;=R$8)*('P6-2'!$P$3:$AG$90))+Q138</f>
        <v>0</v>
      </c>
      <c r="S138" s="1623" cm="1">
        <f t="array" ref="S138">SUMPRODUCT(('P6-2'!$E$3:$E$90=$B137)*('P6-2'!$P$2:$AG$2&gt;=S$7)*('P6-2'!$P$2:$AG$2&lt;=S$8)*('P6-2'!$P$3:$AG$90))+R138</f>
        <v>0</v>
      </c>
      <c r="T138" s="1623" cm="1">
        <f t="array" ref="T138">SUMPRODUCT(('P6-2'!$E$3:$E$90=$B137)*('P6-2'!$P$2:$AG$2&gt;=T$7)*('P6-2'!$P$2:$AG$2&lt;=T$8)*('P6-2'!$P$3:$AG$90))+S138</f>
        <v>0</v>
      </c>
      <c r="U138" s="1623" cm="1">
        <f t="array" ref="U138">SUMPRODUCT(('P6-2'!$E$3:$E$90=$B137)*('P6-2'!$P$2:$AG$2&gt;=U$7)*('P6-2'!$P$2:$AG$2&lt;=U$8)*('P6-2'!$P$3:$AG$90))+T138</f>
        <v>0</v>
      </c>
      <c r="V138" s="1623" cm="1">
        <f t="array" ref="V138">SUMPRODUCT(('P6-2'!$E$3:$E$90=$B137)*('P6-2'!$P$2:$AG$2&gt;=V$7)*('P6-2'!$P$2:$AG$2&lt;=V$8)*('P6-2'!$P$3:$AG$90))+U138</f>
        <v>0</v>
      </c>
      <c r="W138" s="1623" cm="1">
        <f t="array" ref="W138">SUMPRODUCT(('P6-2'!$E$3:$E$90=$B137)*('P6-2'!$P$2:$AG$2&gt;=W$7)*('P6-2'!$P$2:$AG$2&lt;=W$8)*('P6-2'!$P$3:$AG$90))+V138</f>
        <v>0</v>
      </c>
      <c r="X138" s="1623" cm="1">
        <f t="array" ref="X138">SUMPRODUCT(('P6-2'!$E$3:$E$90=$B137)*('P6-2'!$P$2:$AG$2&gt;=X$7)*('P6-2'!$P$2:$AG$2&lt;=X$8)*('P6-2'!$P$3:$AG$90))+W138</f>
        <v>0</v>
      </c>
      <c r="Y138" s="1623" cm="1">
        <f t="array" ref="Y138">SUMPRODUCT(('P6-2'!$E$3:$E$90=$B137)*('P6-2'!$P$2:$AG$2&gt;=Y$7)*('P6-2'!$P$2:$AG$2&lt;=Y$8)*('P6-2'!$P$3:$AG$90))+X138</f>
        <v>0</v>
      </c>
      <c r="Z138" s="1623" cm="1">
        <f t="array" ref="Z138">SUMPRODUCT(('P6-2'!$E$3:$E$90=$B137)*('P6-2'!$P$2:$AG$2&gt;=Z$7)*('P6-2'!$P$2:$AG$2&lt;=Z$8)*('P6-2'!$P$3:$AG$90))+Y138</f>
        <v>0</v>
      </c>
      <c r="AA138" s="1623" cm="1">
        <f t="array" ref="AA138">SUMPRODUCT(('P6-2'!$E$3:$E$90=$B137)*('P6-2'!$P$2:$AG$2&gt;=AA$7)*('P6-2'!$P$2:$AG$2&lt;=AA$8)*('P6-2'!$P$3:$AG$90))+Z138</f>
        <v>0</v>
      </c>
      <c r="AB138" s="1623" cm="1">
        <f t="array" ref="AB138">SUMPRODUCT(('P6-2'!$E$3:$E$90=$B137)*('P6-2'!$P$2:$AG$2&gt;=AB$7)*('P6-2'!$P$2:$AG$2&lt;=AB$8)*('P6-2'!$P$3:$AG$90))+AA138</f>
        <v>0</v>
      </c>
      <c r="AC138" s="1623" cm="1">
        <f t="array" ref="AC138">SUMPRODUCT(('P6-2'!$E$3:$E$90=$B137)*('P6-2'!$P$2:$AG$2&gt;=AC$7)*('P6-2'!$P$2:$AG$2&lt;=AC$8)*('P6-2'!$P$3:$AG$90))+AB138</f>
        <v>0</v>
      </c>
      <c r="AD138" s="1623" cm="1">
        <f t="array" ref="AD138">SUMPRODUCT(('P6-2'!$E$3:$E$90=$B137)*('P6-2'!$P$2:$AG$2&gt;=AD$7)*('P6-2'!$P$2:$AG$2&lt;=AD$8)*('P6-2'!$P$3:$AG$90))+AC138</f>
        <v>0</v>
      </c>
      <c r="AE138" s="1623" cm="1">
        <f t="array" ref="AE138">SUMPRODUCT(('P6-2'!$E$3:$E$90=$B137)*('P6-2'!$P$2:$AG$2&gt;=AE$7)*('P6-2'!$P$2:$AG$2&lt;=AE$8)*('P6-2'!$P$3:$AG$90))+AD138</f>
        <v>0</v>
      </c>
      <c r="AF138" s="1623" cm="1">
        <f t="array" ref="AF138">SUMPRODUCT(('P6-2'!$E$3:$E$90=$B137)*('P6-2'!$P$2:$AG$2&gt;=AF$7)*('P6-2'!$P$2:$AG$2&lt;=AF$8)*('P6-2'!$P$3:$AG$90))+AE138</f>
        <v>0</v>
      </c>
      <c r="AG138" s="1623" cm="1">
        <f t="array" ref="AG138">SUMPRODUCT(('P6-2'!$E$3:$E$90=$B137)*('P6-2'!$P$2:$AG$2&gt;=AG$7)*('P6-2'!$P$2:$AG$2&lt;=AG$8)*('P6-2'!$P$3:$AG$90))+AF138</f>
        <v>0</v>
      </c>
      <c r="AH138" s="1623" cm="1">
        <f t="array" ref="AH138">SUMPRODUCT(('P6-2'!$E$3:$E$90=$B137)*('P6-2'!$P$2:$AG$2&gt;=AH$7)*('P6-2'!$P$2:$AG$2&lt;=AH$8)*('P6-2'!$P$3:$AG$90))+AG138</f>
        <v>0</v>
      </c>
    </row>
    <row r="139" spans="1:34" ht="24">
      <c r="A139" s="1443"/>
      <c r="B139" s="1444" t="str">
        <f>PROGRAMACION!C139</f>
        <v>A1540</v>
      </c>
      <c r="C139" s="1595" t="str">
        <f>PROGRAMACION!D139</f>
        <v>Desmontaje de conductores existentes no validos para su reutilización (NOTAS 2 Y 3)</v>
      </c>
      <c r="D139" s="1536">
        <f>PROGRAMACION!E139</f>
        <v>46258</v>
      </c>
      <c r="E139" s="1536">
        <f>PROGRAMACION!F139</f>
        <v>46262</v>
      </c>
      <c r="F139" s="1537">
        <f>PROGRAMACION!G139</f>
        <v>5</v>
      </c>
      <c r="G139" s="1596">
        <f>PROGRAMACION!H139</f>
        <v>1</v>
      </c>
      <c r="H139" s="1596" t="str">
        <f>PROGRAMACION!I139</f>
        <v>Gbl.</v>
      </c>
      <c r="I139" s="1596">
        <f>PROGRAMACION!J139</f>
        <v>168</v>
      </c>
      <c r="J139" s="1596">
        <f>PROGRAMACION!K139</f>
        <v>168</v>
      </c>
      <c r="K139" s="1450">
        <f>PROGRAMACION!L139</f>
        <v>2.0596796084517015E-2</v>
      </c>
      <c r="L139" s="1596">
        <f>$G139</f>
        <v>1</v>
      </c>
      <c r="M139" s="1596" t="str">
        <f>$H139</f>
        <v>Gbl.</v>
      </c>
      <c r="N139" s="1452">
        <f>$K139</f>
        <v>2.0596796084517015E-2</v>
      </c>
      <c r="O139" s="1457" t="s">
        <v>1862</v>
      </c>
      <c r="P139" s="1457"/>
      <c r="Q139" s="1597">
        <f>PROGRAMACION!O139*$G139</f>
        <v>0</v>
      </c>
      <c r="R139" s="1597">
        <f>PROGRAMACION!P139*$G139</f>
        <v>0</v>
      </c>
      <c r="S139" s="1597">
        <f>PROGRAMACION!Q139*$G139</f>
        <v>0</v>
      </c>
      <c r="T139" s="1597">
        <f>PROGRAMACION!R139*$G139</f>
        <v>0</v>
      </c>
      <c r="U139" s="1597">
        <f>PROGRAMACION!S139*$G139</f>
        <v>0</v>
      </c>
      <c r="V139" s="1597">
        <f>PROGRAMACION!T139*$G139</f>
        <v>0</v>
      </c>
      <c r="W139" s="1597">
        <f>PROGRAMACION!U139*$G139</f>
        <v>0</v>
      </c>
      <c r="X139" s="1597">
        <f>PROGRAMACION!V139*$G139</f>
        <v>0</v>
      </c>
      <c r="Y139" s="1597">
        <f>PROGRAMACION!W139*$G139</f>
        <v>0.8</v>
      </c>
      <c r="Z139" s="1597">
        <f>PROGRAMACION!X139*$G139</f>
        <v>1</v>
      </c>
      <c r="AA139" s="1597">
        <f>PROGRAMACION!Y139*$G139</f>
        <v>1</v>
      </c>
      <c r="AB139" s="1597">
        <f>PROGRAMACION!Z139*$G139</f>
        <v>1</v>
      </c>
      <c r="AC139" s="1597">
        <f>PROGRAMACION!AA139*$G139</f>
        <v>1</v>
      </c>
      <c r="AD139" s="1597">
        <f>PROGRAMACION!AB139*$G139</f>
        <v>1</v>
      </c>
      <c r="AE139" s="1597">
        <f>PROGRAMACION!AC139*$G139</f>
        <v>1</v>
      </c>
      <c r="AF139" s="1597">
        <f>PROGRAMACION!AD139*$G139</f>
        <v>1</v>
      </c>
      <c r="AG139" s="1597">
        <f>PROGRAMACION!AE139*$G139</f>
        <v>1</v>
      </c>
      <c r="AH139" s="1597">
        <f>PROGRAMACION!AF139*$G139</f>
        <v>1</v>
      </c>
    </row>
    <row r="140" spans="1:34">
      <c r="A140" s="1617"/>
      <c r="B140" s="1618"/>
      <c r="C140" s="1618"/>
      <c r="D140" s="1619"/>
      <c r="E140" s="1619"/>
      <c r="F140" s="1620"/>
      <c r="G140" s="1621"/>
      <c r="H140" s="1621"/>
      <c r="I140" s="1621"/>
      <c r="J140" s="1621"/>
      <c r="K140" s="1622"/>
      <c r="L140" s="1621"/>
      <c r="M140" s="1622"/>
      <c r="N140" s="1622"/>
      <c r="O140" s="1584" t="s">
        <v>1811</v>
      </c>
      <c r="P140" s="1584"/>
      <c r="Q140" s="1623" cm="1">
        <f t="array" ref="Q140">SUMPRODUCT(('P6-2'!$E$3:$E$90=$B139)*('P6-2'!$P$2:$AG$2&gt;=Q$7)*('P6-2'!$P$2:$AG$2&lt;=Q$8)*('P6-2'!$P$3:$AG$90))+P140</f>
        <v>0</v>
      </c>
      <c r="R140" s="1623" cm="1">
        <f t="array" ref="R140">SUMPRODUCT(('P6-2'!$E$3:$E$90=$B139)*('P6-2'!$P$2:$AG$2&gt;=R$7)*('P6-2'!$P$2:$AG$2&lt;=R$8)*('P6-2'!$P$3:$AG$90))+Q140</f>
        <v>0</v>
      </c>
      <c r="S140" s="1623" cm="1">
        <f t="array" ref="S140">SUMPRODUCT(('P6-2'!$E$3:$E$90=$B139)*('P6-2'!$P$2:$AG$2&gt;=S$7)*('P6-2'!$P$2:$AG$2&lt;=S$8)*('P6-2'!$P$3:$AG$90))+R140</f>
        <v>0</v>
      </c>
      <c r="T140" s="1623" cm="1">
        <f t="array" ref="T140">SUMPRODUCT(('P6-2'!$E$3:$E$90=$B139)*('P6-2'!$P$2:$AG$2&gt;=T$7)*('P6-2'!$P$2:$AG$2&lt;=T$8)*('P6-2'!$P$3:$AG$90))+S140</f>
        <v>0</v>
      </c>
      <c r="U140" s="1623" cm="1">
        <f t="array" ref="U140">SUMPRODUCT(('P6-2'!$E$3:$E$90=$B139)*('P6-2'!$P$2:$AG$2&gt;=U$7)*('P6-2'!$P$2:$AG$2&lt;=U$8)*('P6-2'!$P$3:$AG$90))+T140</f>
        <v>0</v>
      </c>
      <c r="V140" s="1623" cm="1">
        <f t="array" ref="V140">SUMPRODUCT(('P6-2'!$E$3:$E$90=$B139)*('P6-2'!$P$2:$AG$2&gt;=V$7)*('P6-2'!$P$2:$AG$2&lt;=V$8)*('P6-2'!$P$3:$AG$90))+U140</f>
        <v>0</v>
      </c>
      <c r="W140" s="1623" cm="1">
        <f t="array" ref="W140">SUMPRODUCT(('P6-2'!$E$3:$E$90=$B139)*('P6-2'!$P$2:$AG$2&gt;=W$7)*('P6-2'!$P$2:$AG$2&lt;=W$8)*('P6-2'!$P$3:$AG$90))+V140</f>
        <v>0</v>
      </c>
      <c r="X140" s="1623" cm="1">
        <f t="array" ref="X140">SUMPRODUCT(('P6-2'!$E$3:$E$90=$B139)*('P6-2'!$P$2:$AG$2&gt;=X$7)*('P6-2'!$P$2:$AG$2&lt;=X$8)*('P6-2'!$P$3:$AG$90))+W140</f>
        <v>0</v>
      </c>
      <c r="Y140" s="1623" cm="1">
        <f t="array" ref="Y140">SUMPRODUCT(('P6-2'!$E$3:$E$90=$B139)*('P6-2'!$P$2:$AG$2&gt;=Y$7)*('P6-2'!$P$2:$AG$2&lt;=Y$8)*('P6-2'!$P$3:$AG$90))+X140</f>
        <v>0</v>
      </c>
      <c r="Z140" s="1623" cm="1">
        <f t="array" ref="Z140">SUMPRODUCT(('P6-2'!$E$3:$E$90=$B139)*('P6-2'!$P$2:$AG$2&gt;=Z$7)*('P6-2'!$P$2:$AG$2&lt;=Z$8)*('P6-2'!$P$3:$AG$90))+Y140</f>
        <v>0</v>
      </c>
      <c r="AA140" s="1623" cm="1">
        <f t="array" ref="AA140">SUMPRODUCT(('P6-2'!$E$3:$E$90=$B139)*('P6-2'!$P$2:$AG$2&gt;=AA$7)*('P6-2'!$P$2:$AG$2&lt;=AA$8)*('P6-2'!$P$3:$AG$90))+Z140</f>
        <v>0</v>
      </c>
      <c r="AB140" s="1623" cm="1">
        <f t="array" ref="AB140">SUMPRODUCT(('P6-2'!$E$3:$E$90=$B139)*('P6-2'!$P$2:$AG$2&gt;=AB$7)*('P6-2'!$P$2:$AG$2&lt;=AB$8)*('P6-2'!$P$3:$AG$90))+AA140</f>
        <v>0</v>
      </c>
      <c r="AC140" s="1623" cm="1">
        <f t="array" ref="AC140">SUMPRODUCT(('P6-2'!$E$3:$E$90=$B139)*('P6-2'!$P$2:$AG$2&gt;=AC$7)*('P6-2'!$P$2:$AG$2&lt;=AC$8)*('P6-2'!$P$3:$AG$90))+AB140</f>
        <v>0</v>
      </c>
      <c r="AD140" s="1623" cm="1">
        <f t="array" ref="AD140">SUMPRODUCT(('P6-2'!$E$3:$E$90=$B139)*('P6-2'!$P$2:$AG$2&gt;=AD$7)*('P6-2'!$P$2:$AG$2&lt;=AD$8)*('P6-2'!$P$3:$AG$90))+AC140</f>
        <v>0</v>
      </c>
      <c r="AE140" s="1623" cm="1">
        <f t="array" ref="AE140">SUMPRODUCT(('P6-2'!$E$3:$E$90=$B139)*('P6-2'!$P$2:$AG$2&gt;=AE$7)*('P6-2'!$P$2:$AG$2&lt;=AE$8)*('P6-2'!$P$3:$AG$90))+AD140</f>
        <v>0</v>
      </c>
      <c r="AF140" s="1623" cm="1">
        <f t="array" ref="AF140">SUMPRODUCT(('P6-2'!$E$3:$E$90=$B139)*('P6-2'!$P$2:$AG$2&gt;=AF$7)*('P6-2'!$P$2:$AG$2&lt;=AF$8)*('P6-2'!$P$3:$AG$90))+AE140</f>
        <v>0</v>
      </c>
      <c r="AG140" s="1623" cm="1">
        <f t="array" ref="AG140">SUMPRODUCT(('P6-2'!$E$3:$E$90=$B139)*('P6-2'!$P$2:$AG$2&gt;=AG$7)*('P6-2'!$P$2:$AG$2&lt;=AG$8)*('P6-2'!$P$3:$AG$90))+AF140</f>
        <v>0</v>
      </c>
      <c r="AH140" s="1623" cm="1">
        <f t="array" ref="AH140">SUMPRODUCT(('P6-2'!$E$3:$E$90=$B139)*('P6-2'!$P$2:$AG$2&gt;=AH$7)*('P6-2'!$P$2:$AG$2&lt;=AH$8)*('P6-2'!$P$3:$AG$90))+AG140</f>
        <v>0</v>
      </c>
    </row>
    <row r="141" spans="1:34" ht="24">
      <c r="A141" s="1443"/>
      <c r="B141" s="1444" t="str">
        <f>PROGRAMACION!C141</f>
        <v>A1550</v>
      </c>
      <c r="C141" s="1595" t="str">
        <f>PROGRAMACION!D141</f>
        <v>Inspección y verificación de bandejas y bancos de ductos existentes para determinar su reutilización</v>
      </c>
      <c r="D141" s="1536">
        <f>PROGRAMACION!E141</f>
        <v>46265</v>
      </c>
      <c r="E141" s="1536">
        <f>PROGRAMACION!F141</f>
        <v>46266</v>
      </c>
      <c r="F141" s="1537">
        <f>PROGRAMACION!G141</f>
        <v>2</v>
      </c>
      <c r="G141" s="1596">
        <f>PROGRAMACION!H141</f>
        <v>1</v>
      </c>
      <c r="H141" s="1596" t="str">
        <f>PROGRAMACION!I141</f>
        <v>Gbl.</v>
      </c>
      <c r="I141" s="1596">
        <f>PROGRAMACION!J141</f>
        <v>35.200000000000003</v>
      </c>
      <c r="J141" s="1596">
        <f>PROGRAMACION!K141</f>
        <v>35.200000000000003</v>
      </c>
      <c r="K141" s="1450">
        <f>PROGRAMACION!L141</f>
        <v>4.3155191796130895E-3</v>
      </c>
      <c r="L141" s="1596">
        <f>$G141</f>
        <v>1</v>
      </c>
      <c r="M141" s="1596" t="str">
        <f>$H141</f>
        <v>Gbl.</v>
      </c>
      <c r="N141" s="1452">
        <f>$K141</f>
        <v>4.3155191796130895E-3</v>
      </c>
      <c r="O141" s="1457" t="s">
        <v>1862</v>
      </c>
      <c r="P141" s="1457"/>
      <c r="Q141" s="1597">
        <f>PROGRAMACION!O141*$G141</f>
        <v>0</v>
      </c>
      <c r="R141" s="1597">
        <f>PROGRAMACION!P141*$G141</f>
        <v>0</v>
      </c>
      <c r="S141" s="1597">
        <f>PROGRAMACION!Q141*$G141</f>
        <v>0</v>
      </c>
      <c r="T141" s="1597">
        <f>PROGRAMACION!R141*$G141</f>
        <v>0</v>
      </c>
      <c r="U141" s="1597">
        <f>PROGRAMACION!S141*$G141</f>
        <v>0</v>
      </c>
      <c r="V141" s="1597">
        <f>PROGRAMACION!T141*$G141</f>
        <v>0</v>
      </c>
      <c r="W141" s="1597">
        <f>PROGRAMACION!U141*$G141</f>
        <v>0</v>
      </c>
      <c r="X141" s="1597">
        <f>PROGRAMACION!V141*$G141</f>
        <v>0</v>
      </c>
      <c r="Y141" s="1597">
        <f>PROGRAMACION!W141*$G141</f>
        <v>0</v>
      </c>
      <c r="Z141" s="1597">
        <f>PROGRAMACION!X141*$G141</f>
        <v>1</v>
      </c>
      <c r="AA141" s="1597">
        <f>PROGRAMACION!Y141*$G141</f>
        <v>1</v>
      </c>
      <c r="AB141" s="1597">
        <f>PROGRAMACION!Z141*$G141</f>
        <v>1</v>
      </c>
      <c r="AC141" s="1597">
        <f>PROGRAMACION!AA141*$G141</f>
        <v>1</v>
      </c>
      <c r="AD141" s="1597">
        <f>PROGRAMACION!AB141*$G141</f>
        <v>1</v>
      </c>
      <c r="AE141" s="1597">
        <f>PROGRAMACION!AC141*$G141</f>
        <v>1</v>
      </c>
      <c r="AF141" s="1597">
        <f>PROGRAMACION!AD141*$G141</f>
        <v>1</v>
      </c>
      <c r="AG141" s="1597">
        <f>PROGRAMACION!AE141*$G141</f>
        <v>1</v>
      </c>
      <c r="AH141" s="1597">
        <f>PROGRAMACION!AF141*$G141</f>
        <v>1</v>
      </c>
    </row>
    <row r="142" spans="1:34">
      <c r="A142" s="1617"/>
      <c r="B142" s="1618"/>
      <c r="C142" s="1618"/>
      <c r="D142" s="1619"/>
      <c r="E142" s="1619"/>
      <c r="F142" s="1620"/>
      <c r="G142" s="1621"/>
      <c r="H142" s="1621"/>
      <c r="I142" s="1621"/>
      <c r="J142" s="1621"/>
      <c r="K142" s="1622"/>
      <c r="L142" s="1621"/>
      <c r="M142" s="1622"/>
      <c r="N142" s="1622"/>
      <c r="O142" s="1584" t="s">
        <v>1811</v>
      </c>
      <c r="P142" s="1584"/>
      <c r="Q142" s="1623" cm="1">
        <f t="array" ref="Q142">SUMPRODUCT(('P6-2'!$E$3:$E$90=$B141)*('P6-2'!$P$2:$AG$2&gt;=Q$7)*('P6-2'!$P$2:$AG$2&lt;=Q$8)*('P6-2'!$P$3:$AG$90))+P142</f>
        <v>0</v>
      </c>
      <c r="R142" s="1623" cm="1">
        <f t="array" ref="R142">SUMPRODUCT(('P6-2'!$E$3:$E$90=$B141)*('P6-2'!$P$2:$AG$2&gt;=R$7)*('P6-2'!$P$2:$AG$2&lt;=R$8)*('P6-2'!$P$3:$AG$90))+Q142</f>
        <v>0</v>
      </c>
      <c r="S142" s="1623" cm="1">
        <f t="array" ref="S142">SUMPRODUCT(('P6-2'!$E$3:$E$90=$B141)*('P6-2'!$P$2:$AG$2&gt;=S$7)*('P6-2'!$P$2:$AG$2&lt;=S$8)*('P6-2'!$P$3:$AG$90))+R142</f>
        <v>0</v>
      </c>
      <c r="T142" s="1623" cm="1">
        <f t="array" ref="T142">SUMPRODUCT(('P6-2'!$E$3:$E$90=$B141)*('P6-2'!$P$2:$AG$2&gt;=T$7)*('P6-2'!$P$2:$AG$2&lt;=T$8)*('P6-2'!$P$3:$AG$90))+S142</f>
        <v>0</v>
      </c>
      <c r="U142" s="1623" cm="1">
        <f t="array" ref="U142">SUMPRODUCT(('P6-2'!$E$3:$E$90=$B141)*('P6-2'!$P$2:$AG$2&gt;=U$7)*('P6-2'!$P$2:$AG$2&lt;=U$8)*('P6-2'!$P$3:$AG$90))+T142</f>
        <v>0</v>
      </c>
      <c r="V142" s="1623" cm="1">
        <f t="array" ref="V142">SUMPRODUCT(('P6-2'!$E$3:$E$90=$B141)*('P6-2'!$P$2:$AG$2&gt;=V$7)*('P6-2'!$P$2:$AG$2&lt;=V$8)*('P6-2'!$P$3:$AG$90))+U142</f>
        <v>0</v>
      </c>
      <c r="W142" s="1623" cm="1">
        <f t="array" ref="W142">SUMPRODUCT(('P6-2'!$E$3:$E$90=$B141)*('P6-2'!$P$2:$AG$2&gt;=W$7)*('P6-2'!$P$2:$AG$2&lt;=W$8)*('P6-2'!$P$3:$AG$90))+V142</f>
        <v>0</v>
      </c>
      <c r="X142" s="1623" cm="1">
        <f t="array" ref="X142">SUMPRODUCT(('P6-2'!$E$3:$E$90=$B141)*('P6-2'!$P$2:$AG$2&gt;=X$7)*('P6-2'!$P$2:$AG$2&lt;=X$8)*('P6-2'!$P$3:$AG$90))+W142</f>
        <v>0</v>
      </c>
      <c r="Y142" s="1623" cm="1">
        <f t="array" ref="Y142">SUMPRODUCT(('P6-2'!$E$3:$E$90=$B141)*('P6-2'!$P$2:$AG$2&gt;=Y$7)*('P6-2'!$P$2:$AG$2&lt;=Y$8)*('P6-2'!$P$3:$AG$90))+X142</f>
        <v>0</v>
      </c>
      <c r="Z142" s="1623" cm="1">
        <f t="array" ref="Z142">SUMPRODUCT(('P6-2'!$E$3:$E$90=$B141)*('P6-2'!$P$2:$AG$2&gt;=Z$7)*('P6-2'!$P$2:$AG$2&lt;=Z$8)*('P6-2'!$P$3:$AG$90))+Y142</f>
        <v>0</v>
      </c>
      <c r="AA142" s="1623" cm="1">
        <f t="array" ref="AA142">SUMPRODUCT(('P6-2'!$E$3:$E$90=$B141)*('P6-2'!$P$2:$AG$2&gt;=AA$7)*('P6-2'!$P$2:$AG$2&lt;=AA$8)*('P6-2'!$P$3:$AG$90))+Z142</f>
        <v>0</v>
      </c>
      <c r="AB142" s="1623" cm="1">
        <f t="array" ref="AB142">SUMPRODUCT(('P6-2'!$E$3:$E$90=$B141)*('P6-2'!$P$2:$AG$2&gt;=AB$7)*('P6-2'!$P$2:$AG$2&lt;=AB$8)*('P6-2'!$P$3:$AG$90))+AA142</f>
        <v>0</v>
      </c>
      <c r="AC142" s="1623" cm="1">
        <f t="array" ref="AC142">SUMPRODUCT(('P6-2'!$E$3:$E$90=$B141)*('P6-2'!$P$2:$AG$2&gt;=AC$7)*('P6-2'!$P$2:$AG$2&lt;=AC$8)*('P6-2'!$P$3:$AG$90))+AB142</f>
        <v>0</v>
      </c>
      <c r="AD142" s="1623" cm="1">
        <f t="array" ref="AD142">SUMPRODUCT(('P6-2'!$E$3:$E$90=$B141)*('P6-2'!$P$2:$AG$2&gt;=AD$7)*('P6-2'!$P$2:$AG$2&lt;=AD$8)*('P6-2'!$P$3:$AG$90))+AC142</f>
        <v>0</v>
      </c>
      <c r="AE142" s="1623" cm="1">
        <f t="array" ref="AE142">SUMPRODUCT(('P6-2'!$E$3:$E$90=$B141)*('P6-2'!$P$2:$AG$2&gt;=AE$7)*('P6-2'!$P$2:$AG$2&lt;=AE$8)*('P6-2'!$P$3:$AG$90))+AD142</f>
        <v>0</v>
      </c>
      <c r="AF142" s="1623" cm="1">
        <f t="array" ref="AF142">SUMPRODUCT(('P6-2'!$E$3:$E$90=$B141)*('P6-2'!$P$2:$AG$2&gt;=AF$7)*('P6-2'!$P$2:$AG$2&lt;=AF$8)*('P6-2'!$P$3:$AG$90))+AE142</f>
        <v>0</v>
      </c>
      <c r="AG142" s="1623" cm="1">
        <f t="array" ref="AG142">SUMPRODUCT(('P6-2'!$E$3:$E$90=$B141)*('P6-2'!$P$2:$AG$2&gt;=AG$7)*('P6-2'!$P$2:$AG$2&lt;=AG$8)*('P6-2'!$P$3:$AG$90))+AF142</f>
        <v>0</v>
      </c>
      <c r="AH142" s="1623" cm="1">
        <f t="array" ref="AH142">SUMPRODUCT(('P6-2'!$E$3:$E$90=$B141)*('P6-2'!$P$2:$AG$2&gt;=AH$7)*('P6-2'!$P$2:$AG$2&lt;=AH$8)*('P6-2'!$P$3:$AG$90))+AG142</f>
        <v>0</v>
      </c>
    </row>
    <row r="143" spans="1:34" s="1250" customFormat="1">
      <c r="A143" s="1624"/>
      <c r="B143" s="1585"/>
      <c r="C143" s="1587" t="str">
        <f>PROGRAMACION!D143</f>
        <v>INSTRUMENTOS</v>
      </c>
      <c r="D143" s="1588"/>
      <c r="E143" s="1588"/>
      <c r="F143" s="1589"/>
      <c r="G143" s="1589"/>
      <c r="H143" s="1590"/>
      <c r="I143" s="1625"/>
      <c r="J143" s="1589"/>
      <c r="K143" s="1592"/>
      <c r="L143" s="1589"/>
      <c r="M143" s="1592"/>
      <c r="N143" s="1592"/>
      <c r="O143" s="1626"/>
      <c r="P143" s="1626"/>
      <c r="Q143" s="1627"/>
      <c r="R143" s="1627"/>
      <c r="S143" s="1627"/>
      <c r="T143" s="1627"/>
      <c r="U143" s="1627"/>
      <c r="V143" s="1627"/>
      <c r="W143" s="1627"/>
      <c r="X143" s="1627"/>
      <c r="Y143" s="1627"/>
      <c r="Z143" s="1627"/>
      <c r="AA143" s="1627"/>
      <c r="AB143" s="1627"/>
      <c r="AC143" s="1627"/>
      <c r="AD143" s="1627"/>
      <c r="AE143" s="1627"/>
      <c r="AF143" s="1627"/>
      <c r="AG143" s="1627"/>
      <c r="AH143" s="1627"/>
    </row>
    <row r="144" spans="1:34" ht="24">
      <c r="A144" s="1443"/>
      <c r="B144" s="1444" t="str">
        <f>PROGRAMACION!C144</f>
        <v>A1560</v>
      </c>
      <c r="C144" s="1595" t="str">
        <f>PROGRAMACION!D144</f>
        <v>Manómetro tipo bourdon con sello de diafragma, conexión Ø1/2" NPT macho; incluye montaje y placa. Tags PI-17633001@007</v>
      </c>
      <c r="D144" s="1536">
        <f>PROGRAMACION!E144</f>
        <v>46289</v>
      </c>
      <c r="E144" s="1536">
        <f>PROGRAMACION!F144</f>
        <v>46294</v>
      </c>
      <c r="F144" s="1537">
        <f>PROGRAMACION!G144</f>
        <v>4</v>
      </c>
      <c r="G144" s="1596">
        <f>PROGRAMACION!H144</f>
        <v>7</v>
      </c>
      <c r="H144" s="1596" t="str">
        <f>PROGRAMACION!I144</f>
        <v>UND</v>
      </c>
      <c r="I144" s="1596">
        <f>PROGRAMACION!J144</f>
        <v>16.8</v>
      </c>
      <c r="J144" s="1596">
        <f>PROGRAMACION!K144</f>
        <v>117.6</v>
      </c>
      <c r="K144" s="1450">
        <f>PROGRAMACION!L144</f>
        <v>1.4417757259161909E-2</v>
      </c>
      <c r="L144" s="1596">
        <f>$G144</f>
        <v>7</v>
      </c>
      <c r="M144" s="1596" t="str">
        <f>$H144</f>
        <v>UND</v>
      </c>
      <c r="N144" s="1452">
        <f>$K144</f>
        <v>1.4417757259161909E-2</v>
      </c>
      <c r="O144" s="1457" t="s">
        <v>1862</v>
      </c>
      <c r="P144" s="1457"/>
      <c r="Q144" s="1597">
        <f>PROGRAMACION!O144*$G144</f>
        <v>0</v>
      </c>
      <c r="R144" s="1597">
        <f>PROGRAMACION!P144*$G144</f>
        <v>0</v>
      </c>
      <c r="S144" s="1597">
        <f>PROGRAMACION!Q144*$G144</f>
        <v>0</v>
      </c>
      <c r="T144" s="1597">
        <f>PROGRAMACION!R144*$G144</f>
        <v>0</v>
      </c>
      <c r="U144" s="1597">
        <f>PROGRAMACION!S144*$G144</f>
        <v>0</v>
      </c>
      <c r="V144" s="1597">
        <f>PROGRAMACION!T144*$G144</f>
        <v>0</v>
      </c>
      <c r="W144" s="1597">
        <f>PROGRAMACION!U144*$G144</f>
        <v>0</v>
      </c>
      <c r="X144" s="1597">
        <f>PROGRAMACION!V144*$G144</f>
        <v>0</v>
      </c>
      <c r="Y144" s="1597">
        <f>PROGRAMACION!W144*$G144</f>
        <v>0</v>
      </c>
      <c r="Z144" s="1597">
        <f>PROGRAMACION!X144*$G144</f>
        <v>0</v>
      </c>
      <c r="AA144" s="1597">
        <f>PROGRAMACION!Y144*$G144</f>
        <v>0</v>
      </c>
      <c r="AB144" s="1597">
        <f>PROGRAMACION!Z144*$G144</f>
        <v>0</v>
      </c>
      <c r="AC144" s="1597">
        <f>PROGRAMACION!AA144*$G144</f>
        <v>1.1666666666666665</v>
      </c>
      <c r="AD144" s="1597">
        <f>PROGRAMACION!AB144*$G144</f>
        <v>7</v>
      </c>
      <c r="AE144" s="1597">
        <f>PROGRAMACION!AC144*$G144</f>
        <v>7</v>
      </c>
      <c r="AF144" s="1597">
        <f>PROGRAMACION!AD144*$G144</f>
        <v>7</v>
      </c>
      <c r="AG144" s="1597">
        <f>PROGRAMACION!AE144*$G144</f>
        <v>7</v>
      </c>
      <c r="AH144" s="1597">
        <f>PROGRAMACION!AF144*$G144</f>
        <v>7</v>
      </c>
    </row>
    <row r="145" spans="1:34">
      <c r="A145" s="1617"/>
      <c r="B145" s="1618"/>
      <c r="C145" s="1618"/>
      <c r="D145" s="1619"/>
      <c r="E145" s="1619"/>
      <c r="F145" s="1620"/>
      <c r="G145" s="1621"/>
      <c r="H145" s="1621"/>
      <c r="I145" s="1621"/>
      <c r="J145" s="1621"/>
      <c r="K145" s="1622"/>
      <c r="L145" s="1621"/>
      <c r="M145" s="1622"/>
      <c r="N145" s="1622"/>
      <c r="O145" s="1584" t="s">
        <v>1811</v>
      </c>
      <c r="P145" s="1584"/>
      <c r="Q145" s="1623" cm="1">
        <f t="array" ref="Q145">SUMPRODUCT(('P6-2'!$E$3:$E$90=$B144)*('P6-2'!$P$2:$AG$2&gt;=Q$7)*('P6-2'!$P$2:$AG$2&lt;=Q$8)*('P6-2'!$P$3:$AG$90))+P145</f>
        <v>0</v>
      </c>
      <c r="R145" s="1623" cm="1">
        <f t="array" ref="R145">SUMPRODUCT(('P6-2'!$E$3:$E$90=$B144)*('P6-2'!$P$2:$AG$2&gt;=R$7)*('P6-2'!$P$2:$AG$2&lt;=R$8)*('P6-2'!$P$3:$AG$90))+Q145</f>
        <v>0</v>
      </c>
      <c r="S145" s="1623" cm="1">
        <f t="array" ref="S145">SUMPRODUCT(('P6-2'!$E$3:$E$90=$B144)*('P6-2'!$P$2:$AG$2&gt;=S$7)*('P6-2'!$P$2:$AG$2&lt;=S$8)*('P6-2'!$P$3:$AG$90))+R145</f>
        <v>0</v>
      </c>
      <c r="T145" s="1623" cm="1">
        <f t="array" ref="T145">SUMPRODUCT(('P6-2'!$E$3:$E$90=$B144)*('P6-2'!$P$2:$AG$2&gt;=T$7)*('P6-2'!$P$2:$AG$2&lt;=T$8)*('P6-2'!$P$3:$AG$90))+S145</f>
        <v>0</v>
      </c>
      <c r="U145" s="1623" cm="1">
        <f t="array" ref="U145">SUMPRODUCT(('P6-2'!$E$3:$E$90=$B144)*('P6-2'!$P$2:$AG$2&gt;=U$7)*('P6-2'!$P$2:$AG$2&lt;=U$8)*('P6-2'!$P$3:$AG$90))+T145</f>
        <v>0</v>
      </c>
      <c r="V145" s="1623" cm="1">
        <f t="array" ref="V145">SUMPRODUCT(('P6-2'!$E$3:$E$90=$B144)*('P6-2'!$P$2:$AG$2&gt;=V$7)*('P6-2'!$P$2:$AG$2&lt;=V$8)*('P6-2'!$P$3:$AG$90))+U145</f>
        <v>0</v>
      </c>
      <c r="W145" s="1623" cm="1">
        <f t="array" ref="W145">SUMPRODUCT(('P6-2'!$E$3:$E$90=$B144)*('P6-2'!$P$2:$AG$2&gt;=W$7)*('P6-2'!$P$2:$AG$2&lt;=W$8)*('P6-2'!$P$3:$AG$90))+V145</f>
        <v>0</v>
      </c>
      <c r="X145" s="1623" cm="1">
        <f t="array" ref="X145">SUMPRODUCT(('P6-2'!$E$3:$E$90=$B144)*('P6-2'!$P$2:$AG$2&gt;=X$7)*('P6-2'!$P$2:$AG$2&lt;=X$8)*('P6-2'!$P$3:$AG$90))+W145</f>
        <v>0</v>
      </c>
      <c r="Y145" s="1623" cm="1">
        <f t="array" ref="Y145">SUMPRODUCT(('P6-2'!$E$3:$E$90=$B144)*('P6-2'!$P$2:$AG$2&gt;=Y$7)*('P6-2'!$P$2:$AG$2&lt;=Y$8)*('P6-2'!$P$3:$AG$90))+X145</f>
        <v>0</v>
      </c>
      <c r="Z145" s="1623" cm="1">
        <f t="array" ref="Z145">SUMPRODUCT(('P6-2'!$E$3:$E$90=$B144)*('P6-2'!$P$2:$AG$2&gt;=Z$7)*('P6-2'!$P$2:$AG$2&lt;=Z$8)*('P6-2'!$P$3:$AG$90))+Y145</f>
        <v>0</v>
      </c>
      <c r="AA145" s="1623" cm="1">
        <f t="array" ref="AA145">SUMPRODUCT(('P6-2'!$E$3:$E$90=$B144)*('P6-2'!$P$2:$AG$2&gt;=AA$7)*('P6-2'!$P$2:$AG$2&lt;=AA$8)*('P6-2'!$P$3:$AG$90))+Z145</f>
        <v>0</v>
      </c>
      <c r="AB145" s="1623" cm="1">
        <f t="array" ref="AB145">SUMPRODUCT(('P6-2'!$E$3:$E$90=$B144)*('P6-2'!$P$2:$AG$2&gt;=AB$7)*('P6-2'!$P$2:$AG$2&lt;=AB$8)*('P6-2'!$P$3:$AG$90))+AA145</f>
        <v>0</v>
      </c>
      <c r="AC145" s="1623" cm="1">
        <f t="array" ref="AC145">SUMPRODUCT(('P6-2'!$E$3:$E$90=$B144)*('P6-2'!$P$2:$AG$2&gt;=AC$7)*('P6-2'!$P$2:$AG$2&lt;=AC$8)*('P6-2'!$P$3:$AG$90))+AB145</f>
        <v>0</v>
      </c>
      <c r="AD145" s="1623" cm="1">
        <f t="array" ref="AD145">SUMPRODUCT(('P6-2'!$E$3:$E$90=$B144)*('P6-2'!$P$2:$AG$2&gt;=AD$7)*('P6-2'!$P$2:$AG$2&lt;=AD$8)*('P6-2'!$P$3:$AG$90))+AC145</f>
        <v>0</v>
      </c>
      <c r="AE145" s="1623" cm="1">
        <f t="array" ref="AE145">SUMPRODUCT(('P6-2'!$E$3:$E$90=$B144)*('P6-2'!$P$2:$AG$2&gt;=AE$7)*('P6-2'!$P$2:$AG$2&lt;=AE$8)*('P6-2'!$P$3:$AG$90))+AD145</f>
        <v>0</v>
      </c>
      <c r="AF145" s="1623" cm="1">
        <f t="array" ref="AF145">SUMPRODUCT(('P6-2'!$E$3:$E$90=$B144)*('P6-2'!$P$2:$AG$2&gt;=AF$7)*('P6-2'!$P$2:$AG$2&lt;=AF$8)*('P6-2'!$P$3:$AG$90))+AE145</f>
        <v>0</v>
      </c>
      <c r="AG145" s="1623" cm="1">
        <f t="array" ref="AG145">SUMPRODUCT(('P6-2'!$E$3:$E$90=$B144)*('P6-2'!$P$2:$AG$2&gt;=AG$7)*('P6-2'!$P$2:$AG$2&lt;=AG$8)*('P6-2'!$P$3:$AG$90))+AF145</f>
        <v>0</v>
      </c>
      <c r="AH145" s="1623" cm="1">
        <f t="array" ref="AH145">SUMPRODUCT(('P6-2'!$E$3:$E$90=$B144)*('P6-2'!$P$2:$AG$2&gt;=AH$7)*('P6-2'!$P$2:$AG$2&lt;=AH$8)*('P6-2'!$P$3:$AG$90))+AG145</f>
        <v>0</v>
      </c>
    </row>
    <row r="146" spans="1:34" ht="24">
      <c r="A146" s="1443"/>
      <c r="B146" s="1444" t="str">
        <f>PROGRAMACION!C146</f>
        <v>A1570</v>
      </c>
      <c r="C146" s="1595" t="str">
        <f>PROGRAMACION!D146</f>
        <v>Sensor de flujo electromagnético Ø1" #150, CS, Tefzel/ETFE, electrodos 316 SS. Tag FE-17633008</v>
      </c>
      <c r="D146" s="1536">
        <f>PROGRAMACION!E146</f>
        <v>46295</v>
      </c>
      <c r="E146" s="1536">
        <f>PROGRAMACION!F146</f>
        <v>46295</v>
      </c>
      <c r="F146" s="1537">
        <f>PROGRAMACION!G146</f>
        <v>1</v>
      </c>
      <c r="G146" s="1596">
        <f>PROGRAMACION!H146</f>
        <v>1</v>
      </c>
      <c r="H146" s="1596" t="str">
        <f>PROGRAMACION!I146</f>
        <v>UND</v>
      </c>
      <c r="I146" s="1596">
        <f>PROGRAMACION!J146</f>
        <v>33.6</v>
      </c>
      <c r="J146" s="1596">
        <f>PROGRAMACION!K146</f>
        <v>33.6</v>
      </c>
      <c r="K146" s="1450">
        <f>PROGRAMACION!L146</f>
        <v>4.1193592169034027E-3</v>
      </c>
      <c r="L146" s="1596">
        <f>$G146</f>
        <v>1</v>
      </c>
      <c r="M146" s="1596" t="str">
        <f>$H146</f>
        <v>UND</v>
      </c>
      <c r="N146" s="1452">
        <f>$K146</f>
        <v>4.1193592169034027E-3</v>
      </c>
      <c r="O146" s="1457" t="s">
        <v>1862</v>
      </c>
      <c r="P146" s="1457"/>
      <c r="Q146" s="1597">
        <f>PROGRAMACION!O146*$G146</f>
        <v>0</v>
      </c>
      <c r="R146" s="1597">
        <f>PROGRAMACION!P146*$G146</f>
        <v>0</v>
      </c>
      <c r="S146" s="1597">
        <f>PROGRAMACION!Q146*$G146</f>
        <v>0</v>
      </c>
      <c r="T146" s="1597">
        <f>PROGRAMACION!R146*$G146</f>
        <v>0</v>
      </c>
      <c r="U146" s="1597">
        <f>PROGRAMACION!S146*$G146</f>
        <v>0</v>
      </c>
      <c r="V146" s="1597">
        <f>PROGRAMACION!T146*$G146</f>
        <v>0</v>
      </c>
      <c r="W146" s="1597">
        <f>PROGRAMACION!U146*$G146</f>
        <v>0</v>
      </c>
      <c r="X146" s="1597">
        <f>PROGRAMACION!V146*$G146</f>
        <v>0</v>
      </c>
      <c r="Y146" s="1597">
        <f>PROGRAMACION!W146*$G146</f>
        <v>0</v>
      </c>
      <c r="Z146" s="1597">
        <f>PROGRAMACION!X146*$G146</f>
        <v>0</v>
      </c>
      <c r="AA146" s="1597">
        <f>PROGRAMACION!Y146*$G146</f>
        <v>0</v>
      </c>
      <c r="AB146" s="1597">
        <f>PROGRAMACION!Z146*$G146</f>
        <v>0</v>
      </c>
      <c r="AC146" s="1597">
        <f>PROGRAMACION!AA146*$G146</f>
        <v>0</v>
      </c>
      <c r="AD146" s="1597">
        <f>PROGRAMACION!AB146*$G146</f>
        <v>1</v>
      </c>
      <c r="AE146" s="1597">
        <f>PROGRAMACION!AC146*$G146</f>
        <v>1</v>
      </c>
      <c r="AF146" s="1597">
        <f>PROGRAMACION!AD146*$G146</f>
        <v>1</v>
      </c>
      <c r="AG146" s="1597">
        <f>PROGRAMACION!AE146*$G146</f>
        <v>1</v>
      </c>
      <c r="AH146" s="1597">
        <f>PROGRAMACION!AF146*$G146</f>
        <v>1</v>
      </c>
    </row>
    <row r="147" spans="1:34">
      <c r="A147" s="1617"/>
      <c r="B147" s="1618"/>
      <c r="C147" s="1618"/>
      <c r="D147" s="1619"/>
      <c r="E147" s="1619"/>
      <c r="F147" s="1620"/>
      <c r="G147" s="1621"/>
      <c r="H147" s="1621"/>
      <c r="I147" s="1621"/>
      <c r="J147" s="1621"/>
      <c r="K147" s="1622"/>
      <c r="L147" s="1621"/>
      <c r="M147" s="1622"/>
      <c r="N147" s="1622"/>
      <c r="O147" s="1584" t="s">
        <v>1811</v>
      </c>
      <c r="P147" s="1584"/>
      <c r="Q147" s="1623" cm="1">
        <f t="array" ref="Q147">SUMPRODUCT(('P6-2'!$E$3:$E$90=$B146)*('P6-2'!$P$2:$AG$2&gt;=Q$7)*('P6-2'!$P$2:$AG$2&lt;=Q$8)*('P6-2'!$P$3:$AG$90))+P147</f>
        <v>0</v>
      </c>
      <c r="R147" s="1623" cm="1">
        <f t="array" ref="R147">SUMPRODUCT(('P6-2'!$E$3:$E$90=$B146)*('P6-2'!$P$2:$AG$2&gt;=R$7)*('P6-2'!$P$2:$AG$2&lt;=R$8)*('P6-2'!$P$3:$AG$90))+Q147</f>
        <v>0</v>
      </c>
      <c r="S147" s="1623" cm="1">
        <f t="array" ref="S147">SUMPRODUCT(('P6-2'!$E$3:$E$90=$B146)*('P6-2'!$P$2:$AG$2&gt;=S$7)*('P6-2'!$P$2:$AG$2&lt;=S$8)*('P6-2'!$P$3:$AG$90))+R147</f>
        <v>0</v>
      </c>
      <c r="T147" s="1623" cm="1">
        <f t="array" ref="T147">SUMPRODUCT(('P6-2'!$E$3:$E$90=$B146)*('P6-2'!$P$2:$AG$2&gt;=T$7)*('P6-2'!$P$2:$AG$2&lt;=T$8)*('P6-2'!$P$3:$AG$90))+S147</f>
        <v>0</v>
      </c>
      <c r="U147" s="1623" cm="1">
        <f t="array" ref="U147">SUMPRODUCT(('P6-2'!$E$3:$E$90=$B146)*('P6-2'!$P$2:$AG$2&gt;=U$7)*('P6-2'!$P$2:$AG$2&lt;=U$8)*('P6-2'!$P$3:$AG$90))+T147</f>
        <v>0</v>
      </c>
      <c r="V147" s="1623" cm="1">
        <f t="array" ref="V147">SUMPRODUCT(('P6-2'!$E$3:$E$90=$B146)*('P6-2'!$P$2:$AG$2&gt;=V$7)*('P6-2'!$P$2:$AG$2&lt;=V$8)*('P6-2'!$P$3:$AG$90))+U147</f>
        <v>0</v>
      </c>
      <c r="W147" s="1623" cm="1">
        <f t="array" ref="W147">SUMPRODUCT(('P6-2'!$E$3:$E$90=$B146)*('P6-2'!$P$2:$AG$2&gt;=W$7)*('P6-2'!$P$2:$AG$2&lt;=W$8)*('P6-2'!$P$3:$AG$90))+V147</f>
        <v>0</v>
      </c>
      <c r="X147" s="1623" cm="1">
        <f t="array" ref="X147">SUMPRODUCT(('P6-2'!$E$3:$E$90=$B146)*('P6-2'!$P$2:$AG$2&gt;=X$7)*('P6-2'!$P$2:$AG$2&lt;=X$8)*('P6-2'!$P$3:$AG$90))+W147</f>
        <v>0</v>
      </c>
      <c r="Y147" s="1623" cm="1">
        <f t="array" ref="Y147">SUMPRODUCT(('P6-2'!$E$3:$E$90=$B146)*('P6-2'!$P$2:$AG$2&gt;=Y$7)*('P6-2'!$P$2:$AG$2&lt;=Y$8)*('P6-2'!$P$3:$AG$90))+X147</f>
        <v>0</v>
      </c>
      <c r="Z147" s="1623" cm="1">
        <f t="array" ref="Z147">SUMPRODUCT(('P6-2'!$E$3:$E$90=$B146)*('P6-2'!$P$2:$AG$2&gt;=Z$7)*('P6-2'!$P$2:$AG$2&lt;=Z$8)*('P6-2'!$P$3:$AG$90))+Y147</f>
        <v>0</v>
      </c>
      <c r="AA147" s="1623" cm="1">
        <f t="array" ref="AA147">SUMPRODUCT(('P6-2'!$E$3:$E$90=$B146)*('P6-2'!$P$2:$AG$2&gt;=AA$7)*('P6-2'!$P$2:$AG$2&lt;=AA$8)*('P6-2'!$P$3:$AG$90))+Z147</f>
        <v>0</v>
      </c>
      <c r="AB147" s="1623" cm="1">
        <f t="array" ref="AB147">SUMPRODUCT(('P6-2'!$E$3:$E$90=$B146)*('P6-2'!$P$2:$AG$2&gt;=AB$7)*('P6-2'!$P$2:$AG$2&lt;=AB$8)*('P6-2'!$P$3:$AG$90))+AA147</f>
        <v>0</v>
      </c>
      <c r="AC147" s="1623" cm="1">
        <f t="array" ref="AC147">SUMPRODUCT(('P6-2'!$E$3:$E$90=$B146)*('P6-2'!$P$2:$AG$2&gt;=AC$7)*('P6-2'!$P$2:$AG$2&lt;=AC$8)*('P6-2'!$P$3:$AG$90))+AB147</f>
        <v>0</v>
      </c>
      <c r="AD147" s="1623" cm="1">
        <f t="array" ref="AD147">SUMPRODUCT(('P6-2'!$E$3:$E$90=$B146)*('P6-2'!$P$2:$AG$2&gt;=AD$7)*('P6-2'!$P$2:$AG$2&lt;=AD$8)*('P6-2'!$P$3:$AG$90))+AC147</f>
        <v>0</v>
      </c>
      <c r="AE147" s="1623" cm="1">
        <f t="array" ref="AE147">SUMPRODUCT(('P6-2'!$E$3:$E$90=$B146)*('P6-2'!$P$2:$AG$2&gt;=AE$7)*('P6-2'!$P$2:$AG$2&lt;=AE$8)*('P6-2'!$P$3:$AG$90))+AD147</f>
        <v>0</v>
      </c>
      <c r="AF147" s="1623" cm="1">
        <f t="array" ref="AF147">SUMPRODUCT(('P6-2'!$E$3:$E$90=$B146)*('P6-2'!$P$2:$AG$2&gt;=AF$7)*('P6-2'!$P$2:$AG$2&lt;=AF$8)*('P6-2'!$P$3:$AG$90))+AE147</f>
        <v>0</v>
      </c>
      <c r="AG147" s="1623" cm="1">
        <f t="array" ref="AG147">SUMPRODUCT(('P6-2'!$E$3:$E$90=$B146)*('P6-2'!$P$2:$AG$2&gt;=AG$7)*('P6-2'!$P$2:$AG$2&lt;=AG$8)*('P6-2'!$P$3:$AG$90))+AF147</f>
        <v>0</v>
      </c>
      <c r="AH147" s="1623" cm="1">
        <f t="array" ref="AH147">SUMPRODUCT(('P6-2'!$E$3:$E$90=$B146)*('P6-2'!$P$2:$AG$2&gt;=AH$7)*('P6-2'!$P$2:$AG$2&lt;=AH$8)*('P6-2'!$P$3:$AG$90))+AG147</f>
        <v>0</v>
      </c>
    </row>
    <row r="148" spans="1:34" ht="24">
      <c r="A148" s="1443"/>
      <c r="B148" s="1444" t="str">
        <f>PROGRAMACION!C148</f>
        <v>A1580</v>
      </c>
      <c r="C148" s="1595" t="str">
        <f>PROGRAMACION!D148</f>
        <v>Sensor de flujo electromagnético Ø1/2" #150, CS, Tefzel/ETFE, electrodos 316 SS. Tags FE-176330010 y FE-17633012</v>
      </c>
      <c r="D148" s="1536">
        <f>PROGRAMACION!E148</f>
        <v>46296</v>
      </c>
      <c r="E148" s="1536">
        <f>PROGRAMACION!F148</f>
        <v>46297</v>
      </c>
      <c r="F148" s="1537">
        <f>PROGRAMACION!G148</f>
        <v>2</v>
      </c>
      <c r="G148" s="1596">
        <f>PROGRAMACION!H148</f>
        <v>2</v>
      </c>
      <c r="H148" s="1596" t="str">
        <f>PROGRAMACION!I148</f>
        <v>UND</v>
      </c>
      <c r="I148" s="1596">
        <f>PROGRAMACION!J148</f>
        <v>33.6</v>
      </c>
      <c r="J148" s="1596">
        <f>PROGRAMACION!K148</f>
        <v>67.2</v>
      </c>
      <c r="K148" s="1450">
        <f>PROGRAMACION!L148</f>
        <v>8.2387184338068055E-3</v>
      </c>
      <c r="L148" s="1596">
        <f>$G148</f>
        <v>2</v>
      </c>
      <c r="M148" s="1596" t="str">
        <f>$H148</f>
        <v>UND</v>
      </c>
      <c r="N148" s="1452">
        <f>$K148</f>
        <v>8.2387184338068055E-3</v>
      </c>
      <c r="O148" s="1457" t="s">
        <v>1862</v>
      </c>
      <c r="P148" s="1457"/>
      <c r="Q148" s="1597">
        <f>PROGRAMACION!O148*$G148</f>
        <v>0</v>
      </c>
      <c r="R148" s="1597">
        <f>PROGRAMACION!P148*$G148</f>
        <v>0</v>
      </c>
      <c r="S148" s="1597">
        <f>PROGRAMACION!Q148*$G148</f>
        <v>0</v>
      </c>
      <c r="T148" s="1597">
        <f>PROGRAMACION!R148*$G148</f>
        <v>0</v>
      </c>
      <c r="U148" s="1597">
        <f>PROGRAMACION!S148*$G148</f>
        <v>0</v>
      </c>
      <c r="V148" s="1597">
        <f>PROGRAMACION!T148*$G148</f>
        <v>0</v>
      </c>
      <c r="W148" s="1597">
        <f>PROGRAMACION!U148*$G148</f>
        <v>0</v>
      </c>
      <c r="X148" s="1597">
        <f>PROGRAMACION!V148*$G148</f>
        <v>0</v>
      </c>
      <c r="Y148" s="1597">
        <f>PROGRAMACION!W148*$G148</f>
        <v>0</v>
      </c>
      <c r="Z148" s="1597">
        <f>PROGRAMACION!X148*$G148</f>
        <v>0</v>
      </c>
      <c r="AA148" s="1597">
        <f>PROGRAMACION!Y148*$G148</f>
        <v>0</v>
      </c>
      <c r="AB148" s="1597">
        <f>PROGRAMACION!Z148*$G148</f>
        <v>0</v>
      </c>
      <c r="AC148" s="1597">
        <f>PROGRAMACION!AA148*$G148</f>
        <v>0</v>
      </c>
      <c r="AD148" s="1597">
        <f>PROGRAMACION!AB148*$G148</f>
        <v>1</v>
      </c>
      <c r="AE148" s="1597">
        <f>PROGRAMACION!AC148*$G148</f>
        <v>2</v>
      </c>
      <c r="AF148" s="1597">
        <f>PROGRAMACION!AD148*$G148</f>
        <v>2</v>
      </c>
      <c r="AG148" s="1597">
        <f>PROGRAMACION!AE148*$G148</f>
        <v>2</v>
      </c>
      <c r="AH148" s="1597">
        <f>PROGRAMACION!AF148*$G148</f>
        <v>2</v>
      </c>
    </row>
    <row r="149" spans="1:34">
      <c r="A149" s="1617"/>
      <c r="B149" s="1618"/>
      <c r="C149" s="1618"/>
      <c r="D149" s="1619"/>
      <c r="E149" s="1619"/>
      <c r="F149" s="1620"/>
      <c r="G149" s="1621"/>
      <c r="H149" s="1621"/>
      <c r="I149" s="1621"/>
      <c r="J149" s="1621"/>
      <c r="K149" s="1622"/>
      <c r="L149" s="1621"/>
      <c r="M149" s="1622"/>
      <c r="N149" s="1622"/>
      <c r="O149" s="1584" t="s">
        <v>1811</v>
      </c>
      <c r="P149" s="1584"/>
      <c r="Q149" s="1623" cm="1">
        <f t="array" ref="Q149">SUMPRODUCT(('P6-2'!$E$3:$E$90=$B148)*('P6-2'!$P$2:$AG$2&gt;=Q$7)*('P6-2'!$P$2:$AG$2&lt;=Q$8)*('P6-2'!$P$3:$AG$90))+P149</f>
        <v>0</v>
      </c>
      <c r="R149" s="1623" cm="1">
        <f t="array" ref="R149">SUMPRODUCT(('P6-2'!$E$3:$E$90=$B148)*('P6-2'!$P$2:$AG$2&gt;=R$7)*('P6-2'!$P$2:$AG$2&lt;=R$8)*('P6-2'!$P$3:$AG$90))+Q149</f>
        <v>0</v>
      </c>
      <c r="S149" s="1623" cm="1">
        <f t="array" ref="S149">SUMPRODUCT(('P6-2'!$E$3:$E$90=$B148)*('P6-2'!$P$2:$AG$2&gt;=S$7)*('P6-2'!$P$2:$AG$2&lt;=S$8)*('P6-2'!$P$3:$AG$90))+R149</f>
        <v>0</v>
      </c>
      <c r="T149" s="1623" cm="1">
        <f t="array" ref="T149">SUMPRODUCT(('P6-2'!$E$3:$E$90=$B148)*('P6-2'!$P$2:$AG$2&gt;=T$7)*('P6-2'!$P$2:$AG$2&lt;=T$8)*('P6-2'!$P$3:$AG$90))+S149</f>
        <v>0</v>
      </c>
      <c r="U149" s="1623" cm="1">
        <f t="array" ref="U149">SUMPRODUCT(('P6-2'!$E$3:$E$90=$B148)*('P6-2'!$P$2:$AG$2&gt;=U$7)*('P6-2'!$P$2:$AG$2&lt;=U$8)*('P6-2'!$P$3:$AG$90))+T149</f>
        <v>0</v>
      </c>
      <c r="V149" s="1623" cm="1">
        <f t="array" ref="V149">SUMPRODUCT(('P6-2'!$E$3:$E$90=$B148)*('P6-2'!$P$2:$AG$2&gt;=V$7)*('P6-2'!$P$2:$AG$2&lt;=V$8)*('P6-2'!$P$3:$AG$90))+U149</f>
        <v>0</v>
      </c>
      <c r="W149" s="1623" cm="1">
        <f t="array" ref="W149">SUMPRODUCT(('P6-2'!$E$3:$E$90=$B148)*('P6-2'!$P$2:$AG$2&gt;=W$7)*('P6-2'!$P$2:$AG$2&lt;=W$8)*('P6-2'!$P$3:$AG$90))+V149</f>
        <v>0</v>
      </c>
      <c r="X149" s="1623" cm="1">
        <f t="array" ref="X149">SUMPRODUCT(('P6-2'!$E$3:$E$90=$B148)*('P6-2'!$P$2:$AG$2&gt;=X$7)*('P6-2'!$P$2:$AG$2&lt;=X$8)*('P6-2'!$P$3:$AG$90))+W149</f>
        <v>0</v>
      </c>
      <c r="Y149" s="1623" cm="1">
        <f t="array" ref="Y149">SUMPRODUCT(('P6-2'!$E$3:$E$90=$B148)*('P6-2'!$P$2:$AG$2&gt;=Y$7)*('P6-2'!$P$2:$AG$2&lt;=Y$8)*('P6-2'!$P$3:$AG$90))+X149</f>
        <v>0</v>
      </c>
      <c r="Z149" s="1623" cm="1">
        <f t="array" ref="Z149">SUMPRODUCT(('P6-2'!$E$3:$E$90=$B148)*('P6-2'!$P$2:$AG$2&gt;=Z$7)*('P6-2'!$P$2:$AG$2&lt;=Z$8)*('P6-2'!$P$3:$AG$90))+Y149</f>
        <v>0</v>
      </c>
      <c r="AA149" s="1623" cm="1">
        <f t="array" ref="AA149">SUMPRODUCT(('P6-2'!$E$3:$E$90=$B148)*('P6-2'!$P$2:$AG$2&gt;=AA$7)*('P6-2'!$P$2:$AG$2&lt;=AA$8)*('P6-2'!$P$3:$AG$90))+Z149</f>
        <v>0</v>
      </c>
      <c r="AB149" s="1623" cm="1">
        <f t="array" ref="AB149">SUMPRODUCT(('P6-2'!$E$3:$E$90=$B148)*('P6-2'!$P$2:$AG$2&gt;=AB$7)*('P6-2'!$P$2:$AG$2&lt;=AB$8)*('P6-2'!$P$3:$AG$90))+AA149</f>
        <v>0</v>
      </c>
      <c r="AC149" s="1623" cm="1">
        <f t="array" ref="AC149">SUMPRODUCT(('P6-2'!$E$3:$E$90=$B148)*('P6-2'!$P$2:$AG$2&gt;=AC$7)*('P6-2'!$P$2:$AG$2&lt;=AC$8)*('P6-2'!$P$3:$AG$90))+AB149</f>
        <v>0</v>
      </c>
      <c r="AD149" s="1623" cm="1">
        <f t="array" ref="AD149">SUMPRODUCT(('P6-2'!$E$3:$E$90=$B148)*('P6-2'!$P$2:$AG$2&gt;=AD$7)*('P6-2'!$P$2:$AG$2&lt;=AD$8)*('P6-2'!$P$3:$AG$90))+AC149</f>
        <v>0</v>
      </c>
      <c r="AE149" s="1623" cm="1">
        <f t="array" ref="AE149">SUMPRODUCT(('P6-2'!$E$3:$E$90=$B148)*('P6-2'!$P$2:$AG$2&gt;=AE$7)*('P6-2'!$P$2:$AG$2&lt;=AE$8)*('P6-2'!$P$3:$AG$90))+AD149</f>
        <v>0</v>
      </c>
      <c r="AF149" s="1623" cm="1">
        <f t="array" ref="AF149">SUMPRODUCT(('P6-2'!$E$3:$E$90=$B148)*('P6-2'!$P$2:$AG$2&gt;=AF$7)*('P6-2'!$P$2:$AG$2&lt;=AF$8)*('P6-2'!$P$3:$AG$90))+AE149</f>
        <v>0</v>
      </c>
      <c r="AG149" s="1623" cm="1">
        <f t="array" ref="AG149">SUMPRODUCT(('P6-2'!$E$3:$E$90=$B148)*('P6-2'!$P$2:$AG$2&gt;=AG$7)*('P6-2'!$P$2:$AG$2&lt;=AG$8)*('P6-2'!$P$3:$AG$90))+AF149</f>
        <v>0</v>
      </c>
      <c r="AH149" s="1623" cm="1">
        <f t="array" ref="AH149">SUMPRODUCT(('P6-2'!$E$3:$E$90=$B148)*('P6-2'!$P$2:$AG$2&gt;=AH$7)*('P6-2'!$P$2:$AG$2&lt;=AH$8)*('P6-2'!$P$3:$AG$90))+AG149</f>
        <v>0</v>
      </c>
    </row>
    <row r="150" spans="1:34" ht="24">
      <c r="A150" s="1443"/>
      <c r="B150" s="1444" t="str">
        <f>PROGRAMACION!C150</f>
        <v>A1590</v>
      </c>
      <c r="C150" s="1595" t="str">
        <f>PROGRAMACION!D150</f>
        <v>Sensor de flujo electromagnético Ø1-1/2" #150, SS, Teflon/PTFE, electrodos Hastelloy. Tag FE-17633009</v>
      </c>
      <c r="D150" s="1536">
        <f>PROGRAMACION!E150</f>
        <v>46295</v>
      </c>
      <c r="E150" s="1536">
        <f>PROGRAMACION!F150</f>
        <v>46295</v>
      </c>
      <c r="F150" s="1537">
        <f>PROGRAMACION!G150</f>
        <v>1</v>
      </c>
      <c r="G150" s="1596">
        <f>PROGRAMACION!H150</f>
        <v>1</v>
      </c>
      <c r="H150" s="1596" t="str">
        <f>PROGRAMACION!I150</f>
        <v>UND</v>
      </c>
      <c r="I150" s="1596">
        <f>PROGRAMACION!J150</f>
        <v>33.6</v>
      </c>
      <c r="J150" s="1596">
        <f>PROGRAMACION!K150</f>
        <v>33.6</v>
      </c>
      <c r="K150" s="1450">
        <f>PROGRAMACION!L150</f>
        <v>4.1193592169034027E-3</v>
      </c>
      <c r="L150" s="1596">
        <f>$G150</f>
        <v>1</v>
      </c>
      <c r="M150" s="1596" t="str">
        <f>$H150</f>
        <v>UND</v>
      </c>
      <c r="N150" s="1452">
        <f>$K150</f>
        <v>4.1193592169034027E-3</v>
      </c>
      <c r="O150" s="1457" t="s">
        <v>1862</v>
      </c>
      <c r="P150" s="1457"/>
      <c r="Q150" s="1597">
        <f>PROGRAMACION!O150*$G150</f>
        <v>0</v>
      </c>
      <c r="R150" s="1597">
        <f>PROGRAMACION!P150*$G150</f>
        <v>0</v>
      </c>
      <c r="S150" s="1597">
        <f>PROGRAMACION!Q150*$G150</f>
        <v>0</v>
      </c>
      <c r="T150" s="1597">
        <f>PROGRAMACION!R150*$G150</f>
        <v>0</v>
      </c>
      <c r="U150" s="1597">
        <f>PROGRAMACION!S150*$G150</f>
        <v>0</v>
      </c>
      <c r="V150" s="1597">
        <f>PROGRAMACION!T150*$G150</f>
        <v>0</v>
      </c>
      <c r="W150" s="1597">
        <f>PROGRAMACION!U150*$G150</f>
        <v>0</v>
      </c>
      <c r="X150" s="1597">
        <f>PROGRAMACION!V150*$G150</f>
        <v>0</v>
      </c>
      <c r="Y150" s="1597">
        <f>PROGRAMACION!W150*$G150</f>
        <v>0</v>
      </c>
      <c r="Z150" s="1597">
        <f>PROGRAMACION!X150*$G150</f>
        <v>0</v>
      </c>
      <c r="AA150" s="1597">
        <f>PROGRAMACION!Y150*$G150</f>
        <v>0</v>
      </c>
      <c r="AB150" s="1597">
        <f>PROGRAMACION!Z150*$G150</f>
        <v>0</v>
      </c>
      <c r="AC150" s="1597">
        <f>PROGRAMACION!AA150*$G150</f>
        <v>0</v>
      </c>
      <c r="AD150" s="1597">
        <f>PROGRAMACION!AB150*$G150</f>
        <v>1</v>
      </c>
      <c r="AE150" s="1597">
        <f>PROGRAMACION!AC150*$G150</f>
        <v>1</v>
      </c>
      <c r="AF150" s="1597">
        <f>PROGRAMACION!AD150*$G150</f>
        <v>1</v>
      </c>
      <c r="AG150" s="1597">
        <f>PROGRAMACION!AE150*$G150</f>
        <v>1</v>
      </c>
      <c r="AH150" s="1597">
        <f>PROGRAMACION!AF150*$G150</f>
        <v>1</v>
      </c>
    </row>
    <row r="151" spans="1:34">
      <c r="A151" s="1617"/>
      <c r="B151" s="1618"/>
      <c r="C151" s="1618"/>
      <c r="D151" s="1619"/>
      <c r="E151" s="1619"/>
      <c r="F151" s="1620"/>
      <c r="G151" s="1621"/>
      <c r="H151" s="1621"/>
      <c r="I151" s="1621"/>
      <c r="J151" s="1621"/>
      <c r="K151" s="1622"/>
      <c r="L151" s="1621"/>
      <c r="M151" s="1622"/>
      <c r="N151" s="1622"/>
      <c r="O151" s="1584" t="s">
        <v>1811</v>
      </c>
      <c r="P151" s="1584"/>
      <c r="Q151" s="1623" cm="1">
        <f t="array" ref="Q151">SUMPRODUCT(('P6-2'!$E$3:$E$90=$B150)*('P6-2'!$P$2:$AG$2&gt;=Q$7)*('P6-2'!$P$2:$AG$2&lt;=Q$8)*('P6-2'!$P$3:$AG$90))+P151</f>
        <v>0</v>
      </c>
      <c r="R151" s="1623" cm="1">
        <f t="array" ref="R151">SUMPRODUCT(('P6-2'!$E$3:$E$90=$B150)*('P6-2'!$P$2:$AG$2&gt;=R$7)*('P6-2'!$P$2:$AG$2&lt;=R$8)*('P6-2'!$P$3:$AG$90))+Q151</f>
        <v>0</v>
      </c>
      <c r="S151" s="1623" cm="1">
        <f t="array" ref="S151">SUMPRODUCT(('P6-2'!$E$3:$E$90=$B150)*('P6-2'!$P$2:$AG$2&gt;=S$7)*('P6-2'!$P$2:$AG$2&lt;=S$8)*('P6-2'!$P$3:$AG$90))+R151</f>
        <v>0</v>
      </c>
      <c r="T151" s="1623" cm="1">
        <f t="array" ref="T151">SUMPRODUCT(('P6-2'!$E$3:$E$90=$B150)*('P6-2'!$P$2:$AG$2&gt;=T$7)*('P6-2'!$P$2:$AG$2&lt;=T$8)*('P6-2'!$P$3:$AG$90))+S151</f>
        <v>0</v>
      </c>
      <c r="U151" s="1623" cm="1">
        <f t="array" ref="U151">SUMPRODUCT(('P6-2'!$E$3:$E$90=$B150)*('P6-2'!$P$2:$AG$2&gt;=U$7)*('P6-2'!$P$2:$AG$2&lt;=U$8)*('P6-2'!$P$3:$AG$90))+T151</f>
        <v>0</v>
      </c>
      <c r="V151" s="1623" cm="1">
        <f t="array" ref="V151">SUMPRODUCT(('P6-2'!$E$3:$E$90=$B150)*('P6-2'!$P$2:$AG$2&gt;=V$7)*('P6-2'!$P$2:$AG$2&lt;=V$8)*('P6-2'!$P$3:$AG$90))+U151</f>
        <v>0</v>
      </c>
      <c r="W151" s="1623" cm="1">
        <f t="array" ref="W151">SUMPRODUCT(('P6-2'!$E$3:$E$90=$B150)*('P6-2'!$P$2:$AG$2&gt;=W$7)*('P6-2'!$P$2:$AG$2&lt;=W$8)*('P6-2'!$P$3:$AG$90))+V151</f>
        <v>0</v>
      </c>
      <c r="X151" s="1623" cm="1">
        <f t="array" ref="X151">SUMPRODUCT(('P6-2'!$E$3:$E$90=$B150)*('P6-2'!$P$2:$AG$2&gt;=X$7)*('P6-2'!$P$2:$AG$2&lt;=X$8)*('P6-2'!$P$3:$AG$90))+W151</f>
        <v>0</v>
      </c>
      <c r="Y151" s="1623" cm="1">
        <f t="array" ref="Y151">SUMPRODUCT(('P6-2'!$E$3:$E$90=$B150)*('P6-2'!$P$2:$AG$2&gt;=Y$7)*('P6-2'!$P$2:$AG$2&lt;=Y$8)*('P6-2'!$P$3:$AG$90))+X151</f>
        <v>0</v>
      </c>
      <c r="Z151" s="1623" cm="1">
        <f t="array" ref="Z151">SUMPRODUCT(('P6-2'!$E$3:$E$90=$B150)*('P6-2'!$P$2:$AG$2&gt;=Z$7)*('P6-2'!$P$2:$AG$2&lt;=Z$8)*('P6-2'!$P$3:$AG$90))+Y151</f>
        <v>0</v>
      </c>
      <c r="AA151" s="1623" cm="1">
        <f t="array" ref="AA151">SUMPRODUCT(('P6-2'!$E$3:$E$90=$B150)*('P6-2'!$P$2:$AG$2&gt;=AA$7)*('P6-2'!$P$2:$AG$2&lt;=AA$8)*('P6-2'!$P$3:$AG$90))+Z151</f>
        <v>0</v>
      </c>
      <c r="AB151" s="1623" cm="1">
        <f t="array" ref="AB151">SUMPRODUCT(('P6-2'!$E$3:$E$90=$B150)*('P6-2'!$P$2:$AG$2&gt;=AB$7)*('P6-2'!$P$2:$AG$2&lt;=AB$8)*('P6-2'!$P$3:$AG$90))+AA151</f>
        <v>0</v>
      </c>
      <c r="AC151" s="1623" cm="1">
        <f t="array" ref="AC151">SUMPRODUCT(('P6-2'!$E$3:$E$90=$B150)*('P6-2'!$P$2:$AG$2&gt;=AC$7)*('P6-2'!$P$2:$AG$2&lt;=AC$8)*('P6-2'!$P$3:$AG$90))+AB151</f>
        <v>0</v>
      </c>
      <c r="AD151" s="1623" cm="1">
        <f t="array" ref="AD151">SUMPRODUCT(('P6-2'!$E$3:$E$90=$B150)*('P6-2'!$P$2:$AG$2&gt;=AD$7)*('P6-2'!$P$2:$AG$2&lt;=AD$8)*('P6-2'!$P$3:$AG$90))+AC151</f>
        <v>0</v>
      </c>
      <c r="AE151" s="1623" cm="1">
        <f t="array" ref="AE151">SUMPRODUCT(('P6-2'!$E$3:$E$90=$B150)*('P6-2'!$P$2:$AG$2&gt;=AE$7)*('P6-2'!$P$2:$AG$2&lt;=AE$8)*('P6-2'!$P$3:$AG$90))+AD151</f>
        <v>0</v>
      </c>
      <c r="AF151" s="1623" cm="1">
        <f t="array" ref="AF151">SUMPRODUCT(('P6-2'!$E$3:$E$90=$B150)*('P6-2'!$P$2:$AG$2&gt;=AF$7)*('P6-2'!$P$2:$AG$2&lt;=AF$8)*('P6-2'!$P$3:$AG$90))+AE151</f>
        <v>0</v>
      </c>
      <c r="AG151" s="1623" cm="1">
        <f t="array" ref="AG151">SUMPRODUCT(('P6-2'!$E$3:$E$90=$B150)*('P6-2'!$P$2:$AG$2&gt;=AG$7)*('P6-2'!$P$2:$AG$2&lt;=AG$8)*('P6-2'!$P$3:$AG$90))+AF151</f>
        <v>0</v>
      </c>
      <c r="AH151" s="1623" cm="1">
        <f t="array" ref="AH151">SUMPRODUCT(('P6-2'!$E$3:$E$90=$B150)*('P6-2'!$P$2:$AG$2&gt;=AH$7)*('P6-2'!$P$2:$AG$2&lt;=AH$8)*('P6-2'!$P$3:$AG$90))+AG151</f>
        <v>0</v>
      </c>
    </row>
    <row r="152" spans="1:34" ht="24">
      <c r="A152" s="1443"/>
      <c r="B152" s="1444" t="str">
        <f>PROGRAMACION!C152</f>
        <v>A1600</v>
      </c>
      <c r="C152" s="1595" t="str">
        <f>PROGRAMACION!D152</f>
        <v>Sensor de flujo electromagnético Ø1" #150, SS, Teflon/PTFE, electrodos Hastelloy. Tags FE-176330011 y FE-17633013</v>
      </c>
      <c r="D152" s="1536">
        <f>PROGRAMACION!E152</f>
        <v>46296</v>
      </c>
      <c r="E152" s="1536">
        <f>PROGRAMACION!F152</f>
        <v>46297</v>
      </c>
      <c r="F152" s="1537">
        <f>PROGRAMACION!G152</f>
        <v>2</v>
      </c>
      <c r="G152" s="1596">
        <f>PROGRAMACION!H152</f>
        <v>2</v>
      </c>
      <c r="H152" s="1596" t="str">
        <f>PROGRAMACION!I152</f>
        <v>UND</v>
      </c>
      <c r="I152" s="1596">
        <f>PROGRAMACION!J152</f>
        <v>33.6</v>
      </c>
      <c r="J152" s="1596">
        <f>PROGRAMACION!K152</f>
        <v>67.2</v>
      </c>
      <c r="K152" s="1450">
        <f>PROGRAMACION!L152</f>
        <v>8.2387184338068055E-3</v>
      </c>
      <c r="L152" s="1596">
        <f>$G152</f>
        <v>2</v>
      </c>
      <c r="M152" s="1596" t="str">
        <f>$H152</f>
        <v>UND</v>
      </c>
      <c r="N152" s="1452">
        <f>$K152</f>
        <v>8.2387184338068055E-3</v>
      </c>
      <c r="O152" s="1457" t="s">
        <v>1862</v>
      </c>
      <c r="P152" s="1457"/>
      <c r="Q152" s="1597">
        <f>PROGRAMACION!O152*$G152</f>
        <v>0</v>
      </c>
      <c r="R152" s="1597">
        <f>PROGRAMACION!P152*$G152</f>
        <v>0</v>
      </c>
      <c r="S152" s="1597">
        <f>PROGRAMACION!Q152*$G152</f>
        <v>0</v>
      </c>
      <c r="T152" s="1597">
        <f>PROGRAMACION!R152*$G152</f>
        <v>0</v>
      </c>
      <c r="U152" s="1597">
        <f>PROGRAMACION!S152*$G152</f>
        <v>0</v>
      </c>
      <c r="V152" s="1597">
        <f>PROGRAMACION!T152*$G152</f>
        <v>0</v>
      </c>
      <c r="W152" s="1597">
        <f>PROGRAMACION!U152*$G152</f>
        <v>0</v>
      </c>
      <c r="X152" s="1597">
        <f>PROGRAMACION!V152*$G152</f>
        <v>0</v>
      </c>
      <c r="Y152" s="1597">
        <f>PROGRAMACION!W152*$G152</f>
        <v>0</v>
      </c>
      <c r="Z152" s="1597">
        <f>PROGRAMACION!X152*$G152</f>
        <v>0</v>
      </c>
      <c r="AA152" s="1597">
        <f>PROGRAMACION!Y152*$G152</f>
        <v>0</v>
      </c>
      <c r="AB152" s="1597">
        <f>PROGRAMACION!Z152*$G152</f>
        <v>0</v>
      </c>
      <c r="AC152" s="1597">
        <f>PROGRAMACION!AA152*$G152</f>
        <v>0</v>
      </c>
      <c r="AD152" s="1597">
        <f>PROGRAMACION!AB152*$G152</f>
        <v>1</v>
      </c>
      <c r="AE152" s="1597">
        <f>PROGRAMACION!AC152*$G152</f>
        <v>2</v>
      </c>
      <c r="AF152" s="1597">
        <f>PROGRAMACION!AD152*$G152</f>
        <v>2</v>
      </c>
      <c r="AG152" s="1597">
        <f>PROGRAMACION!AE152*$G152</f>
        <v>2</v>
      </c>
      <c r="AH152" s="1597">
        <f>PROGRAMACION!AF152*$G152</f>
        <v>2</v>
      </c>
    </row>
    <row r="153" spans="1:34">
      <c r="A153" s="1617"/>
      <c r="B153" s="1618"/>
      <c r="C153" s="1618"/>
      <c r="D153" s="1619"/>
      <c r="E153" s="1619"/>
      <c r="F153" s="1620"/>
      <c r="G153" s="1621"/>
      <c r="H153" s="1621"/>
      <c r="I153" s="1621"/>
      <c r="J153" s="1621"/>
      <c r="K153" s="1622"/>
      <c r="L153" s="1621"/>
      <c r="M153" s="1622"/>
      <c r="N153" s="1622"/>
      <c r="O153" s="1584" t="s">
        <v>1811</v>
      </c>
      <c r="P153" s="1584"/>
      <c r="Q153" s="1623" cm="1">
        <f t="array" ref="Q153">SUMPRODUCT(('P6-2'!$E$3:$E$90=$B152)*('P6-2'!$P$2:$AG$2&gt;=Q$7)*('P6-2'!$P$2:$AG$2&lt;=Q$8)*('P6-2'!$P$3:$AG$90))+P153</f>
        <v>0</v>
      </c>
      <c r="R153" s="1623" cm="1">
        <f t="array" ref="R153">SUMPRODUCT(('P6-2'!$E$3:$E$90=$B152)*('P6-2'!$P$2:$AG$2&gt;=R$7)*('P6-2'!$P$2:$AG$2&lt;=R$8)*('P6-2'!$P$3:$AG$90))+Q153</f>
        <v>0</v>
      </c>
      <c r="S153" s="1623" cm="1">
        <f t="array" ref="S153">SUMPRODUCT(('P6-2'!$E$3:$E$90=$B152)*('P6-2'!$P$2:$AG$2&gt;=S$7)*('P6-2'!$P$2:$AG$2&lt;=S$8)*('P6-2'!$P$3:$AG$90))+R153</f>
        <v>0</v>
      </c>
      <c r="T153" s="1623" cm="1">
        <f t="array" ref="T153">SUMPRODUCT(('P6-2'!$E$3:$E$90=$B152)*('P6-2'!$P$2:$AG$2&gt;=T$7)*('P6-2'!$P$2:$AG$2&lt;=T$8)*('P6-2'!$P$3:$AG$90))+S153</f>
        <v>0</v>
      </c>
      <c r="U153" s="1623" cm="1">
        <f t="array" ref="U153">SUMPRODUCT(('P6-2'!$E$3:$E$90=$B152)*('P6-2'!$P$2:$AG$2&gt;=U$7)*('P6-2'!$P$2:$AG$2&lt;=U$8)*('P6-2'!$P$3:$AG$90))+T153</f>
        <v>0</v>
      </c>
      <c r="V153" s="1623" cm="1">
        <f t="array" ref="V153">SUMPRODUCT(('P6-2'!$E$3:$E$90=$B152)*('P6-2'!$P$2:$AG$2&gt;=V$7)*('P6-2'!$P$2:$AG$2&lt;=V$8)*('P6-2'!$P$3:$AG$90))+U153</f>
        <v>0</v>
      </c>
      <c r="W153" s="1623" cm="1">
        <f t="array" ref="W153">SUMPRODUCT(('P6-2'!$E$3:$E$90=$B152)*('P6-2'!$P$2:$AG$2&gt;=W$7)*('P6-2'!$P$2:$AG$2&lt;=W$8)*('P6-2'!$P$3:$AG$90))+V153</f>
        <v>0</v>
      </c>
      <c r="X153" s="1623" cm="1">
        <f t="array" ref="X153">SUMPRODUCT(('P6-2'!$E$3:$E$90=$B152)*('P6-2'!$P$2:$AG$2&gt;=X$7)*('P6-2'!$P$2:$AG$2&lt;=X$8)*('P6-2'!$P$3:$AG$90))+W153</f>
        <v>0</v>
      </c>
      <c r="Y153" s="1623" cm="1">
        <f t="array" ref="Y153">SUMPRODUCT(('P6-2'!$E$3:$E$90=$B152)*('P6-2'!$P$2:$AG$2&gt;=Y$7)*('P6-2'!$P$2:$AG$2&lt;=Y$8)*('P6-2'!$P$3:$AG$90))+X153</f>
        <v>0</v>
      </c>
      <c r="Z153" s="1623" cm="1">
        <f t="array" ref="Z153">SUMPRODUCT(('P6-2'!$E$3:$E$90=$B152)*('P6-2'!$P$2:$AG$2&gt;=Z$7)*('P6-2'!$P$2:$AG$2&lt;=Z$8)*('P6-2'!$P$3:$AG$90))+Y153</f>
        <v>0</v>
      </c>
      <c r="AA153" s="1623" cm="1">
        <f t="array" ref="AA153">SUMPRODUCT(('P6-2'!$E$3:$E$90=$B152)*('P6-2'!$P$2:$AG$2&gt;=AA$7)*('P6-2'!$P$2:$AG$2&lt;=AA$8)*('P6-2'!$P$3:$AG$90))+Z153</f>
        <v>0</v>
      </c>
      <c r="AB153" s="1623" cm="1">
        <f t="array" ref="AB153">SUMPRODUCT(('P6-2'!$E$3:$E$90=$B152)*('P6-2'!$P$2:$AG$2&gt;=AB$7)*('P6-2'!$P$2:$AG$2&lt;=AB$8)*('P6-2'!$P$3:$AG$90))+AA153</f>
        <v>0</v>
      </c>
      <c r="AC153" s="1623" cm="1">
        <f t="array" ref="AC153">SUMPRODUCT(('P6-2'!$E$3:$E$90=$B152)*('P6-2'!$P$2:$AG$2&gt;=AC$7)*('P6-2'!$P$2:$AG$2&lt;=AC$8)*('P6-2'!$P$3:$AG$90))+AB153</f>
        <v>0</v>
      </c>
      <c r="AD153" s="1623" cm="1">
        <f t="array" ref="AD153">SUMPRODUCT(('P6-2'!$E$3:$E$90=$B152)*('P6-2'!$P$2:$AG$2&gt;=AD$7)*('P6-2'!$P$2:$AG$2&lt;=AD$8)*('P6-2'!$P$3:$AG$90))+AC153</f>
        <v>0</v>
      </c>
      <c r="AE153" s="1623" cm="1">
        <f t="array" ref="AE153">SUMPRODUCT(('P6-2'!$E$3:$E$90=$B152)*('P6-2'!$P$2:$AG$2&gt;=AE$7)*('P6-2'!$P$2:$AG$2&lt;=AE$8)*('P6-2'!$P$3:$AG$90))+AD153</f>
        <v>0</v>
      </c>
      <c r="AF153" s="1623" cm="1">
        <f t="array" ref="AF153">SUMPRODUCT(('P6-2'!$E$3:$E$90=$B152)*('P6-2'!$P$2:$AG$2&gt;=AF$7)*('P6-2'!$P$2:$AG$2&lt;=AF$8)*('P6-2'!$P$3:$AG$90))+AE153</f>
        <v>0</v>
      </c>
      <c r="AG153" s="1623" cm="1">
        <f t="array" ref="AG153">SUMPRODUCT(('P6-2'!$E$3:$E$90=$B152)*('P6-2'!$P$2:$AG$2&gt;=AG$7)*('P6-2'!$P$2:$AG$2&lt;=AG$8)*('P6-2'!$P$3:$AG$90))+AF153</f>
        <v>0</v>
      </c>
      <c r="AH153" s="1623" cm="1">
        <f t="array" ref="AH153">SUMPRODUCT(('P6-2'!$E$3:$E$90=$B152)*('P6-2'!$P$2:$AG$2&gt;=AH$7)*('P6-2'!$P$2:$AG$2&lt;=AH$8)*('P6-2'!$P$3:$AG$90))+AG153</f>
        <v>0</v>
      </c>
    </row>
    <row r="154" spans="1:34" ht="24">
      <c r="A154" s="1443"/>
      <c r="B154" s="1444" t="str">
        <f>PROGRAMACION!C154</f>
        <v>A1610</v>
      </c>
      <c r="C154" s="1595" t="str">
        <f>PROGRAMACION!D154</f>
        <v>Transmisor indicador de flujo digital programable, remoto a sensor, display, 4-20mA+HART. Tags FIT-17633008@013</v>
      </c>
      <c r="D154" s="1536">
        <f>PROGRAMACION!E154</f>
        <v>46301</v>
      </c>
      <c r="E154" s="1536">
        <f>PROGRAMACION!F154</f>
        <v>46304</v>
      </c>
      <c r="F154" s="1537">
        <f>PROGRAMACION!G154</f>
        <v>3</v>
      </c>
      <c r="G154" s="1596">
        <f>PROGRAMACION!H154</f>
        <v>6</v>
      </c>
      <c r="H154" s="1596" t="str">
        <f>PROGRAMACION!I154</f>
        <v>UND</v>
      </c>
      <c r="I154" s="1596">
        <f>PROGRAMACION!J154</f>
        <v>16.8</v>
      </c>
      <c r="J154" s="1596">
        <f>PROGRAMACION!K154</f>
        <v>100.8</v>
      </c>
      <c r="K154" s="1450">
        <f>PROGRAMACION!L154</f>
        <v>1.2358077650710208E-2</v>
      </c>
      <c r="L154" s="1596">
        <f>$G154</f>
        <v>6</v>
      </c>
      <c r="M154" s="1596" t="str">
        <f>$H154</f>
        <v>UND</v>
      </c>
      <c r="N154" s="1452">
        <f>$K154</f>
        <v>1.2358077650710208E-2</v>
      </c>
      <c r="O154" s="1457" t="s">
        <v>1862</v>
      </c>
      <c r="P154" s="1457"/>
      <c r="Q154" s="1597">
        <f>PROGRAMACION!O154*$G154</f>
        <v>0</v>
      </c>
      <c r="R154" s="1597">
        <f>PROGRAMACION!P154*$G154</f>
        <v>0</v>
      </c>
      <c r="S154" s="1597">
        <f>PROGRAMACION!Q154*$G154</f>
        <v>0</v>
      </c>
      <c r="T154" s="1597">
        <f>PROGRAMACION!R154*$G154</f>
        <v>0</v>
      </c>
      <c r="U154" s="1597">
        <f>PROGRAMACION!S154*$G154</f>
        <v>0</v>
      </c>
      <c r="V154" s="1597">
        <f>PROGRAMACION!T154*$G154</f>
        <v>0</v>
      </c>
      <c r="W154" s="1597">
        <f>PROGRAMACION!U154*$G154</f>
        <v>0</v>
      </c>
      <c r="X154" s="1597">
        <f>PROGRAMACION!V154*$G154</f>
        <v>0</v>
      </c>
      <c r="Y154" s="1597">
        <f>PROGRAMACION!W154*$G154</f>
        <v>0</v>
      </c>
      <c r="Z154" s="1597">
        <f>PROGRAMACION!X154*$G154</f>
        <v>0</v>
      </c>
      <c r="AA154" s="1597">
        <f>PROGRAMACION!Y154*$G154</f>
        <v>0</v>
      </c>
      <c r="AB154" s="1597">
        <f>PROGRAMACION!Z154*$G154</f>
        <v>0</v>
      </c>
      <c r="AC154" s="1597">
        <f>PROGRAMACION!AA154*$G154</f>
        <v>0</v>
      </c>
      <c r="AD154" s="1597">
        <f>PROGRAMACION!AB154*$G154</f>
        <v>0</v>
      </c>
      <c r="AE154" s="1597">
        <f>PROGRAMACION!AC154*$G154</f>
        <v>4.5</v>
      </c>
      <c r="AF154" s="1597">
        <f>PROGRAMACION!AD154*$G154</f>
        <v>6</v>
      </c>
      <c r="AG154" s="1597">
        <f>PROGRAMACION!AE154*$G154</f>
        <v>6</v>
      </c>
      <c r="AH154" s="1597">
        <f>PROGRAMACION!AF154*$G154</f>
        <v>6</v>
      </c>
    </row>
    <row r="155" spans="1:34">
      <c r="A155" s="1617"/>
      <c r="B155" s="1618"/>
      <c r="C155" s="1618"/>
      <c r="D155" s="1619"/>
      <c r="E155" s="1619"/>
      <c r="F155" s="1620"/>
      <c r="G155" s="1621"/>
      <c r="H155" s="1621"/>
      <c r="I155" s="1621"/>
      <c r="J155" s="1621"/>
      <c r="K155" s="1622"/>
      <c r="L155" s="1621"/>
      <c r="M155" s="1622"/>
      <c r="N155" s="1622"/>
      <c r="O155" s="1584" t="s">
        <v>1811</v>
      </c>
      <c r="P155" s="1584"/>
      <c r="Q155" s="1623" cm="1">
        <f t="array" ref="Q155">SUMPRODUCT(('P6-2'!$E$3:$E$90=$B154)*('P6-2'!$P$2:$AG$2&gt;=Q$7)*('P6-2'!$P$2:$AG$2&lt;=Q$8)*('P6-2'!$P$3:$AG$90))+P155</f>
        <v>0</v>
      </c>
      <c r="R155" s="1623" cm="1">
        <f t="array" ref="R155">SUMPRODUCT(('P6-2'!$E$3:$E$90=$B154)*('P6-2'!$P$2:$AG$2&gt;=R$7)*('P6-2'!$P$2:$AG$2&lt;=R$8)*('P6-2'!$P$3:$AG$90))+Q155</f>
        <v>0</v>
      </c>
      <c r="S155" s="1623" cm="1">
        <f t="array" ref="S155">SUMPRODUCT(('P6-2'!$E$3:$E$90=$B154)*('P6-2'!$P$2:$AG$2&gt;=S$7)*('P6-2'!$P$2:$AG$2&lt;=S$8)*('P6-2'!$P$3:$AG$90))+R155</f>
        <v>0</v>
      </c>
      <c r="T155" s="1623" cm="1">
        <f t="array" ref="T155">SUMPRODUCT(('P6-2'!$E$3:$E$90=$B154)*('P6-2'!$P$2:$AG$2&gt;=T$7)*('P6-2'!$P$2:$AG$2&lt;=T$8)*('P6-2'!$P$3:$AG$90))+S155</f>
        <v>0</v>
      </c>
      <c r="U155" s="1623" cm="1">
        <f t="array" ref="U155">SUMPRODUCT(('P6-2'!$E$3:$E$90=$B154)*('P6-2'!$P$2:$AG$2&gt;=U$7)*('P6-2'!$P$2:$AG$2&lt;=U$8)*('P6-2'!$P$3:$AG$90))+T155</f>
        <v>0</v>
      </c>
      <c r="V155" s="1623" cm="1">
        <f t="array" ref="V155">SUMPRODUCT(('P6-2'!$E$3:$E$90=$B154)*('P6-2'!$P$2:$AG$2&gt;=V$7)*('P6-2'!$P$2:$AG$2&lt;=V$8)*('P6-2'!$P$3:$AG$90))+U155</f>
        <v>0</v>
      </c>
      <c r="W155" s="1623" cm="1">
        <f t="array" ref="W155">SUMPRODUCT(('P6-2'!$E$3:$E$90=$B154)*('P6-2'!$P$2:$AG$2&gt;=W$7)*('P6-2'!$P$2:$AG$2&lt;=W$8)*('P6-2'!$P$3:$AG$90))+V155</f>
        <v>0</v>
      </c>
      <c r="X155" s="1623" cm="1">
        <f t="array" ref="X155">SUMPRODUCT(('P6-2'!$E$3:$E$90=$B154)*('P6-2'!$P$2:$AG$2&gt;=X$7)*('P6-2'!$P$2:$AG$2&lt;=X$8)*('P6-2'!$P$3:$AG$90))+W155</f>
        <v>0</v>
      </c>
      <c r="Y155" s="1623" cm="1">
        <f t="array" ref="Y155">SUMPRODUCT(('P6-2'!$E$3:$E$90=$B154)*('P6-2'!$P$2:$AG$2&gt;=Y$7)*('P6-2'!$P$2:$AG$2&lt;=Y$8)*('P6-2'!$P$3:$AG$90))+X155</f>
        <v>0</v>
      </c>
      <c r="Z155" s="1623" cm="1">
        <f t="array" ref="Z155">SUMPRODUCT(('P6-2'!$E$3:$E$90=$B154)*('P6-2'!$P$2:$AG$2&gt;=Z$7)*('P6-2'!$P$2:$AG$2&lt;=Z$8)*('P6-2'!$P$3:$AG$90))+Y155</f>
        <v>0</v>
      </c>
      <c r="AA155" s="1623" cm="1">
        <f t="array" ref="AA155">SUMPRODUCT(('P6-2'!$E$3:$E$90=$B154)*('P6-2'!$P$2:$AG$2&gt;=AA$7)*('P6-2'!$P$2:$AG$2&lt;=AA$8)*('P6-2'!$P$3:$AG$90))+Z155</f>
        <v>0</v>
      </c>
      <c r="AB155" s="1623" cm="1">
        <f t="array" ref="AB155">SUMPRODUCT(('P6-2'!$E$3:$E$90=$B154)*('P6-2'!$P$2:$AG$2&gt;=AB$7)*('P6-2'!$P$2:$AG$2&lt;=AB$8)*('P6-2'!$P$3:$AG$90))+AA155</f>
        <v>0</v>
      </c>
      <c r="AC155" s="1623" cm="1">
        <f t="array" ref="AC155">SUMPRODUCT(('P6-2'!$E$3:$E$90=$B154)*('P6-2'!$P$2:$AG$2&gt;=AC$7)*('P6-2'!$P$2:$AG$2&lt;=AC$8)*('P6-2'!$P$3:$AG$90))+AB155</f>
        <v>0</v>
      </c>
      <c r="AD155" s="1623" cm="1">
        <f t="array" ref="AD155">SUMPRODUCT(('P6-2'!$E$3:$E$90=$B154)*('P6-2'!$P$2:$AG$2&gt;=AD$7)*('P6-2'!$P$2:$AG$2&lt;=AD$8)*('P6-2'!$P$3:$AG$90))+AC155</f>
        <v>0</v>
      </c>
      <c r="AE155" s="1623" cm="1">
        <f t="array" ref="AE155">SUMPRODUCT(('P6-2'!$E$3:$E$90=$B154)*('P6-2'!$P$2:$AG$2&gt;=AE$7)*('P6-2'!$P$2:$AG$2&lt;=AE$8)*('P6-2'!$P$3:$AG$90))+AD155</f>
        <v>0</v>
      </c>
      <c r="AF155" s="1623" cm="1">
        <f t="array" ref="AF155">SUMPRODUCT(('P6-2'!$E$3:$E$90=$B154)*('P6-2'!$P$2:$AG$2&gt;=AF$7)*('P6-2'!$P$2:$AG$2&lt;=AF$8)*('P6-2'!$P$3:$AG$90))+AE155</f>
        <v>0</v>
      </c>
      <c r="AG155" s="1623" cm="1">
        <f t="array" ref="AG155">SUMPRODUCT(('P6-2'!$E$3:$E$90=$B154)*('P6-2'!$P$2:$AG$2&gt;=AG$7)*('P6-2'!$P$2:$AG$2&lt;=AG$8)*('P6-2'!$P$3:$AG$90))+AF155</f>
        <v>0</v>
      </c>
      <c r="AH155" s="1623" cm="1">
        <f t="array" ref="AH155">SUMPRODUCT(('P6-2'!$E$3:$E$90=$B154)*('P6-2'!$P$2:$AG$2&gt;=AH$7)*('P6-2'!$P$2:$AG$2&lt;=AH$8)*('P6-2'!$P$3:$AG$90))+AG155</f>
        <v>0</v>
      </c>
    </row>
    <row r="156" spans="1:34" ht="24">
      <c r="A156" s="1443"/>
      <c r="B156" s="1444" t="str">
        <f>PROGRAMACION!C156</f>
        <v>A1620</v>
      </c>
      <c r="C156" s="1595" t="str">
        <f>PROGRAMACION!D156</f>
        <v>Sensor/transmisor de nivel radar no contacto, antena PVDF, Ø1-1/2", 4-20mA+HART. Tags LE/LT-17633014 y LE/LT-17633015</v>
      </c>
      <c r="D156" s="1536">
        <f>PROGRAMACION!E156</f>
        <v>46295</v>
      </c>
      <c r="E156" s="1536">
        <f>PROGRAMACION!F156</f>
        <v>46295</v>
      </c>
      <c r="F156" s="1537">
        <f>PROGRAMACION!G156</f>
        <v>1</v>
      </c>
      <c r="G156" s="1596">
        <f>PROGRAMACION!H156</f>
        <v>2</v>
      </c>
      <c r="H156" s="1596" t="str">
        <f>PROGRAMACION!I156</f>
        <v>UND</v>
      </c>
      <c r="I156" s="1596">
        <f>PROGRAMACION!J156</f>
        <v>16.8</v>
      </c>
      <c r="J156" s="1596">
        <f>PROGRAMACION!K156</f>
        <v>33.6</v>
      </c>
      <c r="K156" s="1450">
        <f>PROGRAMACION!L156</f>
        <v>4.1193592169034027E-3</v>
      </c>
      <c r="L156" s="1596">
        <f>$G156</f>
        <v>2</v>
      </c>
      <c r="M156" s="1596" t="str">
        <f>$H156</f>
        <v>UND</v>
      </c>
      <c r="N156" s="1452">
        <f>$K156</f>
        <v>4.1193592169034027E-3</v>
      </c>
      <c r="O156" s="1457" t="s">
        <v>1862</v>
      </c>
      <c r="P156" s="1457"/>
      <c r="Q156" s="1597">
        <f>PROGRAMACION!O156*$G156</f>
        <v>0</v>
      </c>
      <c r="R156" s="1597">
        <f>PROGRAMACION!P156*$G156</f>
        <v>0</v>
      </c>
      <c r="S156" s="1597">
        <f>PROGRAMACION!Q156*$G156</f>
        <v>0</v>
      </c>
      <c r="T156" s="1597">
        <f>PROGRAMACION!R156*$G156</f>
        <v>0</v>
      </c>
      <c r="U156" s="1597">
        <f>PROGRAMACION!S156*$G156</f>
        <v>0</v>
      </c>
      <c r="V156" s="1597">
        <f>PROGRAMACION!T156*$G156</f>
        <v>0</v>
      </c>
      <c r="W156" s="1597">
        <f>PROGRAMACION!U156*$G156</f>
        <v>0</v>
      </c>
      <c r="X156" s="1597">
        <f>PROGRAMACION!V156*$G156</f>
        <v>0</v>
      </c>
      <c r="Y156" s="1597">
        <f>PROGRAMACION!W156*$G156</f>
        <v>0</v>
      </c>
      <c r="Z156" s="1597">
        <f>PROGRAMACION!X156*$G156</f>
        <v>0</v>
      </c>
      <c r="AA156" s="1597">
        <f>PROGRAMACION!Y156*$G156</f>
        <v>0</v>
      </c>
      <c r="AB156" s="1597">
        <f>PROGRAMACION!Z156*$G156</f>
        <v>0</v>
      </c>
      <c r="AC156" s="1597">
        <f>PROGRAMACION!AA156*$G156</f>
        <v>0</v>
      </c>
      <c r="AD156" s="1597">
        <f>PROGRAMACION!AB156*$G156</f>
        <v>2</v>
      </c>
      <c r="AE156" s="1597">
        <f>PROGRAMACION!AC156*$G156</f>
        <v>2</v>
      </c>
      <c r="AF156" s="1597">
        <f>PROGRAMACION!AD156*$G156</f>
        <v>2</v>
      </c>
      <c r="AG156" s="1597">
        <f>PROGRAMACION!AE156*$G156</f>
        <v>2</v>
      </c>
      <c r="AH156" s="1597">
        <f>PROGRAMACION!AF156*$G156</f>
        <v>2</v>
      </c>
    </row>
    <row r="157" spans="1:34">
      <c r="A157" s="1617"/>
      <c r="B157" s="1618"/>
      <c r="C157" s="1618"/>
      <c r="D157" s="1619"/>
      <c r="E157" s="1619"/>
      <c r="F157" s="1620"/>
      <c r="G157" s="1621"/>
      <c r="H157" s="1621"/>
      <c r="I157" s="1621"/>
      <c r="J157" s="1621"/>
      <c r="K157" s="1622"/>
      <c r="L157" s="1621"/>
      <c r="M157" s="1622"/>
      <c r="N157" s="1622"/>
      <c r="O157" s="1584" t="s">
        <v>1811</v>
      </c>
      <c r="P157" s="1584"/>
      <c r="Q157" s="1623" cm="1">
        <f t="array" ref="Q157">SUMPRODUCT(('P6-2'!$E$3:$E$90=$B156)*('P6-2'!$P$2:$AG$2&gt;=Q$7)*('P6-2'!$P$2:$AG$2&lt;=Q$8)*('P6-2'!$P$3:$AG$90))+P157</f>
        <v>0</v>
      </c>
      <c r="R157" s="1623" cm="1">
        <f t="array" ref="R157">SUMPRODUCT(('P6-2'!$E$3:$E$90=$B156)*('P6-2'!$P$2:$AG$2&gt;=R$7)*('P6-2'!$P$2:$AG$2&lt;=R$8)*('P6-2'!$P$3:$AG$90))+Q157</f>
        <v>0</v>
      </c>
      <c r="S157" s="1623" cm="1">
        <f t="array" ref="S157">SUMPRODUCT(('P6-2'!$E$3:$E$90=$B156)*('P6-2'!$P$2:$AG$2&gt;=S$7)*('P6-2'!$P$2:$AG$2&lt;=S$8)*('P6-2'!$P$3:$AG$90))+R157</f>
        <v>0</v>
      </c>
      <c r="T157" s="1623" cm="1">
        <f t="array" ref="T157">SUMPRODUCT(('P6-2'!$E$3:$E$90=$B156)*('P6-2'!$P$2:$AG$2&gt;=T$7)*('P6-2'!$P$2:$AG$2&lt;=T$8)*('P6-2'!$P$3:$AG$90))+S157</f>
        <v>0</v>
      </c>
      <c r="U157" s="1623" cm="1">
        <f t="array" ref="U157">SUMPRODUCT(('P6-2'!$E$3:$E$90=$B156)*('P6-2'!$P$2:$AG$2&gt;=U$7)*('P6-2'!$P$2:$AG$2&lt;=U$8)*('P6-2'!$P$3:$AG$90))+T157</f>
        <v>0</v>
      </c>
      <c r="V157" s="1623" cm="1">
        <f t="array" ref="V157">SUMPRODUCT(('P6-2'!$E$3:$E$90=$B156)*('P6-2'!$P$2:$AG$2&gt;=V$7)*('P6-2'!$P$2:$AG$2&lt;=V$8)*('P6-2'!$P$3:$AG$90))+U157</f>
        <v>0</v>
      </c>
      <c r="W157" s="1623" cm="1">
        <f t="array" ref="W157">SUMPRODUCT(('P6-2'!$E$3:$E$90=$B156)*('P6-2'!$P$2:$AG$2&gt;=W$7)*('P6-2'!$P$2:$AG$2&lt;=W$8)*('P6-2'!$P$3:$AG$90))+V157</f>
        <v>0</v>
      </c>
      <c r="X157" s="1623" cm="1">
        <f t="array" ref="X157">SUMPRODUCT(('P6-2'!$E$3:$E$90=$B156)*('P6-2'!$P$2:$AG$2&gt;=X$7)*('P6-2'!$P$2:$AG$2&lt;=X$8)*('P6-2'!$P$3:$AG$90))+W157</f>
        <v>0</v>
      </c>
      <c r="Y157" s="1623" cm="1">
        <f t="array" ref="Y157">SUMPRODUCT(('P6-2'!$E$3:$E$90=$B156)*('P6-2'!$P$2:$AG$2&gt;=Y$7)*('P6-2'!$P$2:$AG$2&lt;=Y$8)*('P6-2'!$P$3:$AG$90))+X157</f>
        <v>0</v>
      </c>
      <c r="Z157" s="1623" cm="1">
        <f t="array" ref="Z157">SUMPRODUCT(('P6-2'!$E$3:$E$90=$B156)*('P6-2'!$P$2:$AG$2&gt;=Z$7)*('P6-2'!$P$2:$AG$2&lt;=Z$8)*('P6-2'!$P$3:$AG$90))+Y157</f>
        <v>0</v>
      </c>
      <c r="AA157" s="1623" cm="1">
        <f t="array" ref="AA157">SUMPRODUCT(('P6-2'!$E$3:$E$90=$B156)*('P6-2'!$P$2:$AG$2&gt;=AA$7)*('P6-2'!$P$2:$AG$2&lt;=AA$8)*('P6-2'!$P$3:$AG$90))+Z157</f>
        <v>0</v>
      </c>
      <c r="AB157" s="1623" cm="1">
        <f t="array" ref="AB157">SUMPRODUCT(('P6-2'!$E$3:$E$90=$B156)*('P6-2'!$P$2:$AG$2&gt;=AB$7)*('P6-2'!$P$2:$AG$2&lt;=AB$8)*('P6-2'!$P$3:$AG$90))+AA157</f>
        <v>0</v>
      </c>
      <c r="AC157" s="1623" cm="1">
        <f t="array" ref="AC157">SUMPRODUCT(('P6-2'!$E$3:$E$90=$B156)*('P6-2'!$P$2:$AG$2&gt;=AC$7)*('P6-2'!$P$2:$AG$2&lt;=AC$8)*('P6-2'!$P$3:$AG$90))+AB157</f>
        <v>0</v>
      </c>
      <c r="AD157" s="1623" cm="1">
        <f t="array" ref="AD157">SUMPRODUCT(('P6-2'!$E$3:$E$90=$B156)*('P6-2'!$P$2:$AG$2&gt;=AD$7)*('P6-2'!$P$2:$AG$2&lt;=AD$8)*('P6-2'!$P$3:$AG$90))+AC157</f>
        <v>0</v>
      </c>
      <c r="AE157" s="1623" cm="1">
        <f t="array" ref="AE157">SUMPRODUCT(('P6-2'!$E$3:$E$90=$B156)*('P6-2'!$P$2:$AG$2&gt;=AE$7)*('P6-2'!$P$2:$AG$2&lt;=AE$8)*('P6-2'!$P$3:$AG$90))+AD157</f>
        <v>0</v>
      </c>
      <c r="AF157" s="1623" cm="1">
        <f t="array" ref="AF157">SUMPRODUCT(('P6-2'!$E$3:$E$90=$B156)*('P6-2'!$P$2:$AG$2&gt;=AF$7)*('P6-2'!$P$2:$AG$2&lt;=AF$8)*('P6-2'!$P$3:$AG$90))+AE157</f>
        <v>0</v>
      </c>
      <c r="AG157" s="1623" cm="1">
        <f t="array" ref="AG157">SUMPRODUCT(('P6-2'!$E$3:$E$90=$B156)*('P6-2'!$P$2:$AG$2&gt;=AG$7)*('P6-2'!$P$2:$AG$2&lt;=AG$8)*('P6-2'!$P$3:$AG$90))+AF157</f>
        <v>0</v>
      </c>
      <c r="AH157" s="1623" cm="1">
        <f t="array" ref="AH157">SUMPRODUCT(('P6-2'!$E$3:$E$90=$B156)*('P6-2'!$P$2:$AG$2&gt;=AH$7)*('P6-2'!$P$2:$AG$2&lt;=AH$8)*('P6-2'!$P$3:$AG$90))+AG157</f>
        <v>0</v>
      </c>
    </row>
    <row r="158" spans="1:34" ht="24">
      <c r="A158" s="1443"/>
      <c r="B158" s="1444" t="str">
        <f>PROGRAMACION!C158</f>
        <v>A1630</v>
      </c>
      <c r="C158" s="1595" t="str">
        <f>PROGRAMACION!D158</f>
        <v>Indicador de nivel digital programable, remoto a sensor, display con teclado. Tags LI-17633014 y LI-17633015</v>
      </c>
      <c r="D158" s="1536">
        <f>PROGRAMACION!E158</f>
        <v>46302</v>
      </c>
      <c r="E158" s="1536">
        <f>PROGRAMACION!F158</f>
        <v>46302</v>
      </c>
      <c r="F158" s="1537">
        <f>PROGRAMACION!G158</f>
        <v>1</v>
      </c>
      <c r="G158" s="1596">
        <f>PROGRAMACION!H158</f>
        <v>2</v>
      </c>
      <c r="H158" s="1596" t="str">
        <f>PROGRAMACION!I158</f>
        <v>UND</v>
      </c>
      <c r="I158" s="1596">
        <f>PROGRAMACION!J158</f>
        <v>16.8</v>
      </c>
      <c r="J158" s="1596">
        <f>PROGRAMACION!K158</f>
        <v>33.6</v>
      </c>
      <c r="K158" s="1450">
        <f>PROGRAMACION!L158</f>
        <v>4.1193592169034027E-3</v>
      </c>
      <c r="L158" s="1596">
        <f>$G158</f>
        <v>2</v>
      </c>
      <c r="M158" s="1596" t="str">
        <f>$H158</f>
        <v>UND</v>
      </c>
      <c r="N158" s="1452">
        <f>$K158</f>
        <v>4.1193592169034027E-3</v>
      </c>
      <c r="O158" s="1457" t="s">
        <v>1862</v>
      </c>
      <c r="P158" s="1457"/>
      <c r="Q158" s="1597">
        <f>PROGRAMACION!O158*$G158</f>
        <v>0</v>
      </c>
      <c r="R158" s="1597">
        <f>PROGRAMACION!P158*$G158</f>
        <v>0</v>
      </c>
      <c r="S158" s="1597">
        <f>PROGRAMACION!Q158*$G158</f>
        <v>0</v>
      </c>
      <c r="T158" s="1597">
        <f>PROGRAMACION!R158*$G158</f>
        <v>0</v>
      </c>
      <c r="U158" s="1597">
        <f>PROGRAMACION!S158*$G158</f>
        <v>0</v>
      </c>
      <c r="V158" s="1597">
        <f>PROGRAMACION!T158*$G158</f>
        <v>0</v>
      </c>
      <c r="W158" s="1597">
        <f>PROGRAMACION!U158*$G158</f>
        <v>0</v>
      </c>
      <c r="X158" s="1597">
        <f>PROGRAMACION!V158*$G158</f>
        <v>0</v>
      </c>
      <c r="Y158" s="1597">
        <f>PROGRAMACION!W158*$G158</f>
        <v>0</v>
      </c>
      <c r="Z158" s="1597">
        <f>PROGRAMACION!X158*$G158</f>
        <v>0</v>
      </c>
      <c r="AA158" s="1597">
        <f>PROGRAMACION!Y158*$G158</f>
        <v>0</v>
      </c>
      <c r="AB158" s="1597">
        <f>PROGRAMACION!Z158*$G158</f>
        <v>0</v>
      </c>
      <c r="AC158" s="1597">
        <f>PROGRAMACION!AA158*$G158</f>
        <v>0</v>
      </c>
      <c r="AD158" s="1597">
        <f>PROGRAMACION!AB158*$G158</f>
        <v>0</v>
      </c>
      <c r="AE158" s="1597">
        <f>PROGRAMACION!AC158*$G158</f>
        <v>2</v>
      </c>
      <c r="AF158" s="1597">
        <f>PROGRAMACION!AD158*$G158</f>
        <v>2</v>
      </c>
      <c r="AG158" s="1597">
        <f>PROGRAMACION!AE158*$G158</f>
        <v>2</v>
      </c>
      <c r="AH158" s="1597">
        <f>PROGRAMACION!AF158*$G158</f>
        <v>2</v>
      </c>
    </row>
    <row r="159" spans="1:34">
      <c r="A159" s="1617"/>
      <c r="B159" s="1618"/>
      <c r="C159" s="1618"/>
      <c r="D159" s="1619"/>
      <c r="E159" s="1619"/>
      <c r="F159" s="1620"/>
      <c r="G159" s="1621"/>
      <c r="H159" s="1621"/>
      <c r="I159" s="1621"/>
      <c r="J159" s="1621"/>
      <c r="K159" s="1622"/>
      <c r="L159" s="1621"/>
      <c r="M159" s="1622"/>
      <c r="N159" s="1622"/>
      <c r="O159" s="1584" t="s">
        <v>1811</v>
      </c>
      <c r="P159" s="1584"/>
      <c r="Q159" s="1623" cm="1">
        <f t="array" ref="Q159">SUMPRODUCT(('P6-2'!$E$3:$E$90=$B158)*('P6-2'!$P$2:$AG$2&gt;=Q$7)*('P6-2'!$P$2:$AG$2&lt;=Q$8)*('P6-2'!$P$3:$AG$90))+P159</f>
        <v>0</v>
      </c>
      <c r="R159" s="1623" cm="1">
        <f t="array" ref="R159">SUMPRODUCT(('P6-2'!$E$3:$E$90=$B158)*('P6-2'!$P$2:$AG$2&gt;=R$7)*('P6-2'!$P$2:$AG$2&lt;=R$8)*('P6-2'!$P$3:$AG$90))+Q159</f>
        <v>0</v>
      </c>
      <c r="S159" s="1623" cm="1">
        <f t="array" ref="S159">SUMPRODUCT(('P6-2'!$E$3:$E$90=$B158)*('P6-2'!$P$2:$AG$2&gt;=S$7)*('P6-2'!$P$2:$AG$2&lt;=S$8)*('P6-2'!$P$3:$AG$90))+R159</f>
        <v>0</v>
      </c>
      <c r="T159" s="1623" cm="1">
        <f t="array" ref="T159">SUMPRODUCT(('P6-2'!$E$3:$E$90=$B158)*('P6-2'!$P$2:$AG$2&gt;=T$7)*('P6-2'!$P$2:$AG$2&lt;=T$8)*('P6-2'!$P$3:$AG$90))+S159</f>
        <v>0</v>
      </c>
      <c r="U159" s="1623" cm="1">
        <f t="array" ref="U159">SUMPRODUCT(('P6-2'!$E$3:$E$90=$B158)*('P6-2'!$P$2:$AG$2&gt;=U$7)*('P6-2'!$P$2:$AG$2&lt;=U$8)*('P6-2'!$P$3:$AG$90))+T159</f>
        <v>0</v>
      </c>
      <c r="V159" s="1623" cm="1">
        <f t="array" ref="V159">SUMPRODUCT(('P6-2'!$E$3:$E$90=$B158)*('P6-2'!$P$2:$AG$2&gt;=V$7)*('P6-2'!$P$2:$AG$2&lt;=V$8)*('P6-2'!$P$3:$AG$90))+U159</f>
        <v>0</v>
      </c>
      <c r="W159" s="1623" cm="1">
        <f t="array" ref="W159">SUMPRODUCT(('P6-2'!$E$3:$E$90=$B158)*('P6-2'!$P$2:$AG$2&gt;=W$7)*('P6-2'!$P$2:$AG$2&lt;=W$8)*('P6-2'!$P$3:$AG$90))+V159</f>
        <v>0</v>
      </c>
      <c r="X159" s="1623" cm="1">
        <f t="array" ref="X159">SUMPRODUCT(('P6-2'!$E$3:$E$90=$B158)*('P6-2'!$P$2:$AG$2&gt;=X$7)*('P6-2'!$P$2:$AG$2&lt;=X$8)*('P6-2'!$P$3:$AG$90))+W159</f>
        <v>0</v>
      </c>
      <c r="Y159" s="1623" cm="1">
        <f t="array" ref="Y159">SUMPRODUCT(('P6-2'!$E$3:$E$90=$B158)*('P6-2'!$P$2:$AG$2&gt;=Y$7)*('P6-2'!$P$2:$AG$2&lt;=Y$8)*('P6-2'!$P$3:$AG$90))+X159</f>
        <v>0</v>
      </c>
      <c r="Z159" s="1623" cm="1">
        <f t="array" ref="Z159">SUMPRODUCT(('P6-2'!$E$3:$E$90=$B158)*('P6-2'!$P$2:$AG$2&gt;=Z$7)*('P6-2'!$P$2:$AG$2&lt;=Z$8)*('P6-2'!$P$3:$AG$90))+Y159</f>
        <v>0</v>
      </c>
      <c r="AA159" s="1623" cm="1">
        <f t="array" ref="AA159">SUMPRODUCT(('P6-2'!$E$3:$E$90=$B158)*('P6-2'!$P$2:$AG$2&gt;=AA$7)*('P6-2'!$P$2:$AG$2&lt;=AA$8)*('P6-2'!$P$3:$AG$90))+Z159</f>
        <v>0</v>
      </c>
      <c r="AB159" s="1623" cm="1">
        <f t="array" ref="AB159">SUMPRODUCT(('P6-2'!$E$3:$E$90=$B158)*('P6-2'!$P$2:$AG$2&gt;=AB$7)*('P6-2'!$P$2:$AG$2&lt;=AB$8)*('P6-2'!$P$3:$AG$90))+AA159</f>
        <v>0</v>
      </c>
      <c r="AC159" s="1623" cm="1">
        <f t="array" ref="AC159">SUMPRODUCT(('P6-2'!$E$3:$E$90=$B158)*('P6-2'!$P$2:$AG$2&gt;=AC$7)*('P6-2'!$P$2:$AG$2&lt;=AC$8)*('P6-2'!$P$3:$AG$90))+AB159</f>
        <v>0</v>
      </c>
      <c r="AD159" s="1623" cm="1">
        <f t="array" ref="AD159">SUMPRODUCT(('P6-2'!$E$3:$E$90=$B158)*('P6-2'!$P$2:$AG$2&gt;=AD$7)*('P6-2'!$P$2:$AG$2&lt;=AD$8)*('P6-2'!$P$3:$AG$90))+AC159</f>
        <v>0</v>
      </c>
      <c r="AE159" s="1623" cm="1">
        <f t="array" ref="AE159">SUMPRODUCT(('P6-2'!$E$3:$E$90=$B158)*('P6-2'!$P$2:$AG$2&gt;=AE$7)*('P6-2'!$P$2:$AG$2&lt;=AE$8)*('P6-2'!$P$3:$AG$90))+AD159</f>
        <v>0</v>
      </c>
      <c r="AF159" s="1623" cm="1">
        <f t="array" ref="AF159">SUMPRODUCT(('P6-2'!$E$3:$E$90=$B158)*('P6-2'!$P$2:$AG$2&gt;=AF$7)*('P6-2'!$P$2:$AG$2&lt;=AF$8)*('P6-2'!$P$3:$AG$90))+AE159</f>
        <v>0</v>
      </c>
      <c r="AG159" s="1623" cm="1">
        <f t="array" ref="AG159">SUMPRODUCT(('P6-2'!$E$3:$E$90=$B158)*('P6-2'!$P$2:$AG$2&gt;=AG$7)*('P6-2'!$P$2:$AG$2&lt;=AG$8)*('P6-2'!$P$3:$AG$90))+AF159</f>
        <v>0</v>
      </c>
      <c r="AH159" s="1623" cm="1">
        <f t="array" ref="AH159">SUMPRODUCT(('P6-2'!$E$3:$E$90=$B158)*('P6-2'!$P$2:$AG$2&gt;=AH$7)*('P6-2'!$P$2:$AG$2&lt;=AH$8)*('P6-2'!$P$3:$AG$90))+AG159</f>
        <v>0</v>
      </c>
    </row>
    <row r="160" spans="1:34" ht="24">
      <c r="A160" s="1443"/>
      <c r="B160" s="1444" t="str">
        <f>PROGRAMACION!C160</f>
        <v>A1640</v>
      </c>
      <c r="C160" s="1595" t="str">
        <f>PROGRAMACION!D160</f>
        <v>Suministro, montaje e instalación de detalle constructivo para montaje de manómetro. Ver estandar MY 0000-7-00005</v>
      </c>
      <c r="D160" s="1536">
        <f>PROGRAMACION!E160</f>
        <v>46289</v>
      </c>
      <c r="E160" s="1536">
        <f>PROGRAMACION!F160</f>
        <v>46297</v>
      </c>
      <c r="F160" s="1537">
        <f>PROGRAMACION!G160</f>
        <v>7</v>
      </c>
      <c r="G160" s="1596">
        <f>PROGRAMACION!H160</f>
        <v>7</v>
      </c>
      <c r="H160" s="1596" t="str">
        <f>PROGRAMACION!I160</f>
        <v>UND</v>
      </c>
      <c r="I160" s="1596">
        <f>PROGRAMACION!J160</f>
        <v>16.8</v>
      </c>
      <c r="J160" s="1596">
        <f>PROGRAMACION!K160</f>
        <v>117.6</v>
      </c>
      <c r="K160" s="1450">
        <f>PROGRAMACION!L160</f>
        <v>1.4417757259161909E-2</v>
      </c>
      <c r="L160" s="1596">
        <f>$G160</f>
        <v>7</v>
      </c>
      <c r="M160" s="1596" t="str">
        <f>$H160</f>
        <v>UND</v>
      </c>
      <c r="N160" s="1452">
        <f>$K160</f>
        <v>1.4417757259161909E-2</v>
      </c>
      <c r="O160" s="1457" t="s">
        <v>1862</v>
      </c>
      <c r="P160" s="1457"/>
      <c r="Q160" s="1597">
        <f>PROGRAMACION!O160*$G160</f>
        <v>0</v>
      </c>
      <c r="R160" s="1597">
        <f>PROGRAMACION!P160*$G160</f>
        <v>0</v>
      </c>
      <c r="S160" s="1597">
        <f>PROGRAMACION!Q160*$G160</f>
        <v>0</v>
      </c>
      <c r="T160" s="1597">
        <f>PROGRAMACION!R160*$G160</f>
        <v>0</v>
      </c>
      <c r="U160" s="1597">
        <f>PROGRAMACION!S160*$G160</f>
        <v>0</v>
      </c>
      <c r="V160" s="1597">
        <f>PROGRAMACION!T160*$G160</f>
        <v>0</v>
      </c>
      <c r="W160" s="1597">
        <f>PROGRAMACION!U160*$G160</f>
        <v>0</v>
      </c>
      <c r="X160" s="1597">
        <f>PROGRAMACION!V160*$G160</f>
        <v>0</v>
      </c>
      <c r="Y160" s="1597">
        <f>PROGRAMACION!W160*$G160</f>
        <v>0</v>
      </c>
      <c r="Z160" s="1597">
        <f>PROGRAMACION!X160*$G160</f>
        <v>0</v>
      </c>
      <c r="AA160" s="1597">
        <f>PROGRAMACION!Y160*$G160</f>
        <v>0</v>
      </c>
      <c r="AB160" s="1597">
        <f>PROGRAMACION!Z160*$G160</f>
        <v>0</v>
      </c>
      <c r="AC160" s="1597">
        <f>PROGRAMACION!AA160*$G160</f>
        <v>0.77777777777777779</v>
      </c>
      <c r="AD160" s="1597">
        <f>PROGRAMACION!AB160*$G160</f>
        <v>6.2222222222222214</v>
      </c>
      <c r="AE160" s="1597">
        <f>PROGRAMACION!AC160*$G160</f>
        <v>7</v>
      </c>
      <c r="AF160" s="1597">
        <f>PROGRAMACION!AD160*$G160</f>
        <v>7</v>
      </c>
      <c r="AG160" s="1597">
        <f>PROGRAMACION!AE160*$G160</f>
        <v>7</v>
      </c>
      <c r="AH160" s="1597">
        <f>PROGRAMACION!AF160*$G160</f>
        <v>7</v>
      </c>
    </row>
    <row r="161" spans="1:34">
      <c r="A161" s="1617"/>
      <c r="B161" s="1618"/>
      <c r="C161" s="1618"/>
      <c r="D161" s="1619"/>
      <c r="E161" s="1619"/>
      <c r="F161" s="1620"/>
      <c r="G161" s="1621"/>
      <c r="H161" s="1621"/>
      <c r="I161" s="1621"/>
      <c r="J161" s="1621"/>
      <c r="K161" s="1622"/>
      <c r="L161" s="1621"/>
      <c r="M161" s="1622"/>
      <c r="N161" s="1622"/>
      <c r="O161" s="1584" t="s">
        <v>1811</v>
      </c>
      <c r="P161" s="1584"/>
      <c r="Q161" s="1623" cm="1">
        <f t="array" ref="Q161">SUMPRODUCT(('P6-2'!$E$3:$E$90=$B160)*('P6-2'!$P$2:$AG$2&gt;=Q$7)*('P6-2'!$P$2:$AG$2&lt;=Q$8)*('P6-2'!$P$3:$AG$90))+P161</f>
        <v>0</v>
      </c>
      <c r="R161" s="1623" cm="1">
        <f t="array" ref="R161">SUMPRODUCT(('P6-2'!$E$3:$E$90=$B160)*('P6-2'!$P$2:$AG$2&gt;=R$7)*('P6-2'!$P$2:$AG$2&lt;=R$8)*('P6-2'!$P$3:$AG$90))+Q161</f>
        <v>0</v>
      </c>
      <c r="S161" s="1623" cm="1">
        <f t="array" ref="S161">SUMPRODUCT(('P6-2'!$E$3:$E$90=$B160)*('P6-2'!$P$2:$AG$2&gt;=S$7)*('P6-2'!$P$2:$AG$2&lt;=S$8)*('P6-2'!$P$3:$AG$90))+R161</f>
        <v>0</v>
      </c>
      <c r="T161" s="1623" cm="1">
        <f t="array" ref="T161">SUMPRODUCT(('P6-2'!$E$3:$E$90=$B160)*('P6-2'!$P$2:$AG$2&gt;=T$7)*('P6-2'!$P$2:$AG$2&lt;=T$8)*('P6-2'!$P$3:$AG$90))+S161</f>
        <v>0</v>
      </c>
      <c r="U161" s="1623" cm="1">
        <f t="array" ref="U161">SUMPRODUCT(('P6-2'!$E$3:$E$90=$B160)*('P6-2'!$P$2:$AG$2&gt;=U$7)*('P6-2'!$P$2:$AG$2&lt;=U$8)*('P6-2'!$P$3:$AG$90))+T161</f>
        <v>0</v>
      </c>
      <c r="V161" s="1623" cm="1">
        <f t="array" ref="V161">SUMPRODUCT(('P6-2'!$E$3:$E$90=$B160)*('P6-2'!$P$2:$AG$2&gt;=V$7)*('P6-2'!$P$2:$AG$2&lt;=V$8)*('P6-2'!$P$3:$AG$90))+U161</f>
        <v>0</v>
      </c>
      <c r="W161" s="1623" cm="1">
        <f t="array" ref="W161">SUMPRODUCT(('P6-2'!$E$3:$E$90=$B160)*('P6-2'!$P$2:$AG$2&gt;=W$7)*('P6-2'!$P$2:$AG$2&lt;=W$8)*('P6-2'!$P$3:$AG$90))+V161</f>
        <v>0</v>
      </c>
      <c r="X161" s="1623" cm="1">
        <f t="array" ref="X161">SUMPRODUCT(('P6-2'!$E$3:$E$90=$B160)*('P6-2'!$P$2:$AG$2&gt;=X$7)*('P6-2'!$P$2:$AG$2&lt;=X$8)*('P6-2'!$P$3:$AG$90))+W161</f>
        <v>0</v>
      </c>
      <c r="Y161" s="1623" cm="1">
        <f t="array" ref="Y161">SUMPRODUCT(('P6-2'!$E$3:$E$90=$B160)*('P6-2'!$P$2:$AG$2&gt;=Y$7)*('P6-2'!$P$2:$AG$2&lt;=Y$8)*('P6-2'!$P$3:$AG$90))+X161</f>
        <v>0</v>
      </c>
      <c r="Z161" s="1623" cm="1">
        <f t="array" ref="Z161">SUMPRODUCT(('P6-2'!$E$3:$E$90=$B160)*('P6-2'!$P$2:$AG$2&gt;=Z$7)*('P6-2'!$P$2:$AG$2&lt;=Z$8)*('P6-2'!$P$3:$AG$90))+Y161</f>
        <v>0</v>
      </c>
      <c r="AA161" s="1623" cm="1">
        <f t="array" ref="AA161">SUMPRODUCT(('P6-2'!$E$3:$E$90=$B160)*('P6-2'!$P$2:$AG$2&gt;=AA$7)*('P6-2'!$P$2:$AG$2&lt;=AA$8)*('P6-2'!$P$3:$AG$90))+Z161</f>
        <v>0</v>
      </c>
      <c r="AB161" s="1623" cm="1">
        <f t="array" ref="AB161">SUMPRODUCT(('P6-2'!$E$3:$E$90=$B160)*('P6-2'!$P$2:$AG$2&gt;=AB$7)*('P6-2'!$P$2:$AG$2&lt;=AB$8)*('P6-2'!$P$3:$AG$90))+AA161</f>
        <v>0</v>
      </c>
      <c r="AC161" s="1623" cm="1">
        <f t="array" ref="AC161">SUMPRODUCT(('P6-2'!$E$3:$E$90=$B160)*('P6-2'!$P$2:$AG$2&gt;=AC$7)*('P6-2'!$P$2:$AG$2&lt;=AC$8)*('P6-2'!$P$3:$AG$90))+AB161</f>
        <v>0</v>
      </c>
      <c r="AD161" s="1623" cm="1">
        <f t="array" ref="AD161">SUMPRODUCT(('P6-2'!$E$3:$E$90=$B160)*('P6-2'!$P$2:$AG$2&gt;=AD$7)*('P6-2'!$P$2:$AG$2&lt;=AD$8)*('P6-2'!$P$3:$AG$90))+AC161</f>
        <v>0</v>
      </c>
      <c r="AE161" s="1623" cm="1">
        <f t="array" ref="AE161">SUMPRODUCT(('P6-2'!$E$3:$E$90=$B160)*('P6-2'!$P$2:$AG$2&gt;=AE$7)*('P6-2'!$P$2:$AG$2&lt;=AE$8)*('P6-2'!$P$3:$AG$90))+AD161</f>
        <v>0</v>
      </c>
      <c r="AF161" s="1623" cm="1">
        <f t="array" ref="AF161">SUMPRODUCT(('P6-2'!$E$3:$E$90=$B160)*('P6-2'!$P$2:$AG$2&gt;=AF$7)*('P6-2'!$P$2:$AG$2&lt;=AF$8)*('P6-2'!$P$3:$AG$90))+AE161</f>
        <v>0</v>
      </c>
      <c r="AG161" s="1623" cm="1">
        <f t="array" ref="AG161">SUMPRODUCT(('P6-2'!$E$3:$E$90=$B160)*('P6-2'!$P$2:$AG$2&gt;=AG$7)*('P6-2'!$P$2:$AG$2&lt;=AG$8)*('P6-2'!$P$3:$AG$90))+AF161</f>
        <v>0</v>
      </c>
      <c r="AH161" s="1623" cm="1">
        <f t="array" ref="AH161">SUMPRODUCT(('P6-2'!$E$3:$E$90=$B160)*('P6-2'!$P$2:$AG$2&gt;=AH$7)*('P6-2'!$P$2:$AG$2&lt;=AH$8)*('P6-2'!$P$3:$AG$90))+AG161</f>
        <v>0</v>
      </c>
    </row>
    <row r="162" spans="1:34" ht="24">
      <c r="A162" s="1443"/>
      <c r="B162" s="1444" t="str">
        <f>PROGRAMACION!C162</f>
        <v>A1650</v>
      </c>
      <c r="C162" s="1595" t="str">
        <f>PROGRAMACION!D162</f>
        <v>Detalle constructivo para montaje de sensor de flujo magnético. Estándar MY 0000-7-00001</v>
      </c>
      <c r="D162" s="1536">
        <f>PROGRAMACION!E162</f>
        <v>46314</v>
      </c>
      <c r="E162" s="1536">
        <f>PROGRAMACION!F162</f>
        <v>46314</v>
      </c>
      <c r="F162" s="1537">
        <f>PROGRAMACION!G162</f>
        <v>1</v>
      </c>
      <c r="G162" s="1596">
        <f>PROGRAMACION!H162</f>
        <v>6</v>
      </c>
      <c r="H162" s="1596" t="str">
        <f>PROGRAMACION!I162</f>
        <v>UND</v>
      </c>
      <c r="I162" s="1596">
        <f>PROGRAMACION!J162</f>
        <v>3.3600000000000008</v>
      </c>
      <c r="J162" s="1596">
        <f>PROGRAMACION!K162</f>
        <v>20.160000000000004</v>
      </c>
      <c r="K162" s="1450">
        <f>PROGRAMACION!L162</f>
        <v>2.4716155301420422E-3</v>
      </c>
      <c r="L162" s="1596">
        <f>$G162</f>
        <v>6</v>
      </c>
      <c r="M162" s="1596" t="str">
        <f>$H162</f>
        <v>UND</v>
      </c>
      <c r="N162" s="1452">
        <f>$K162</f>
        <v>2.4716155301420422E-3</v>
      </c>
      <c r="O162" s="1457" t="s">
        <v>1862</v>
      </c>
      <c r="P162" s="1457"/>
      <c r="Q162" s="1597">
        <f>PROGRAMACION!O162*$G162</f>
        <v>0</v>
      </c>
      <c r="R162" s="1597">
        <f>PROGRAMACION!P162*$G162</f>
        <v>0</v>
      </c>
      <c r="S162" s="1597">
        <f>PROGRAMACION!Q162*$G162</f>
        <v>0</v>
      </c>
      <c r="T162" s="1597">
        <f>PROGRAMACION!R162*$G162</f>
        <v>0</v>
      </c>
      <c r="U162" s="1597">
        <f>PROGRAMACION!S162*$G162</f>
        <v>0</v>
      </c>
      <c r="V162" s="1597">
        <f>PROGRAMACION!T162*$G162</f>
        <v>0</v>
      </c>
      <c r="W162" s="1597">
        <f>PROGRAMACION!U162*$G162</f>
        <v>0</v>
      </c>
      <c r="X162" s="1597">
        <f>PROGRAMACION!V162*$G162</f>
        <v>0</v>
      </c>
      <c r="Y162" s="1597">
        <f>PROGRAMACION!W162*$G162</f>
        <v>0</v>
      </c>
      <c r="Z162" s="1597">
        <f>PROGRAMACION!X162*$G162</f>
        <v>0</v>
      </c>
      <c r="AA162" s="1597">
        <f>PROGRAMACION!Y162*$G162</f>
        <v>0</v>
      </c>
      <c r="AB162" s="1597">
        <f>PROGRAMACION!Z162*$G162</f>
        <v>0</v>
      </c>
      <c r="AC162" s="1597">
        <f>PROGRAMACION!AA162*$G162</f>
        <v>0</v>
      </c>
      <c r="AD162" s="1597">
        <f>PROGRAMACION!AB162*$G162</f>
        <v>0</v>
      </c>
      <c r="AE162" s="1597">
        <f>PROGRAMACION!AC162*$G162</f>
        <v>0</v>
      </c>
      <c r="AF162" s="1597">
        <f>PROGRAMACION!AD162*$G162</f>
        <v>0</v>
      </c>
      <c r="AG162" s="1597">
        <f>PROGRAMACION!AE162*$G162</f>
        <v>6</v>
      </c>
      <c r="AH162" s="1597">
        <f>PROGRAMACION!AF162*$G162</f>
        <v>6</v>
      </c>
    </row>
    <row r="163" spans="1:34">
      <c r="A163" s="1617"/>
      <c r="B163" s="1618"/>
      <c r="C163" s="1618"/>
      <c r="D163" s="1619"/>
      <c r="E163" s="1619"/>
      <c r="F163" s="1620"/>
      <c r="G163" s="1621"/>
      <c r="H163" s="1621"/>
      <c r="I163" s="1621"/>
      <c r="J163" s="1621"/>
      <c r="K163" s="1622"/>
      <c r="L163" s="1621"/>
      <c r="M163" s="1622"/>
      <c r="N163" s="1622"/>
      <c r="O163" s="1584" t="s">
        <v>1811</v>
      </c>
      <c r="P163" s="1584"/>
      <c r="Q163" s="1623" cm="1">
        <f t="array" ref="Q163">SUMPRODUCT(('P6-2'!$E$3:$E$90=$B162)*('P6-2'!$P$2:$AG$2&gt;=Q$7)*('P6-2'!$P$2:$AG$2&lt;=Q$8)*('P6-2'!$P$3:$AG$90))+P163</f>
        <v>0</v>
      </c>
      <c r="R163" s="1623" cm="1">
        <f t="array" ref="R163">SUMPRODUCT(('P6-2'!$E$3:$E$90=$B162)*('P6-2'!$P$2:$AG$2&gt;=R$7)*('P6-2'!$P$2:$AG$2&lt;=R$8)*('P6-2'!$P$3:$AG$90))+Q163</f>
        <v>0</v>
      </c>
      <c r="S163" s="1623" cm="1">
        <f t="array" ref="S163">SUMPRODUCT(('P6-2'!$E$3:$E$90=$B162)*('P6-2'!$P$2:$AG$2&gt;=S$7)*('P6-2'!$P$2:$AG$2&lt;=S$8)*('P6-2'!$P$3:$AG$90))+R163</f>
        <v>0</v>
      </c>
      <c r="T163" s="1623" cm="1">
        <f t="array" ref="T163">SUMPRODUCT(('P6-2'!$E$3:$E$90=$B162)*('P6-2'!$P$2:$AG$2&gt;=T$7)*('P6-2'!$P$2:$AG$2&lt;=T$8)*('P6-2'!$P$3:$AG$90))+S163</f>
        <v>0</v>
      </c>
      <c r="U163" s="1623" cm="1">
        <f t="array" ref="U163">SUMPRODUCT(('P6-2'!$E$3:$E$90=$B162)*('P6-2'!$P$2:$AG$2&gt;=U$7)*('P6-2'!$P$2:$AG$2&lt;=U$8)*('P6-2'!$P$3:$AG$90))+T163</f>
        <v>0</v>
      </c>
      <c r="V163" s="1623" cm="1">
        <f t="array" ref="V163">SUMPRODUCT(('P6-2'!$E$3:$E$90=$B162)*('P6-2'!$P$2:$AG$2&gt;=V$7)*('P6-2'!$P$2:$AG$2&lt;=V$8)*('P6-2'!$P$3:$AG$90))+U163</f>
        <v>0</v>
      </c>
      <c r="W163" s="1623" cm="1">
        <f t="array" ref="W163">SUMPRODUCT(('P6-2'!$E$3:$E$90=$B162)*('P6-2'!$P$2:$AG$2&gt;=W$7)*('P6-2'!$P$2:$AG$2&lt;=W$8)*('P6-2'!$P$3:$AG$90))+V163</f>
        <v>0</v>
      </c>
      <c r="X163" s="1623" cm="1">
        <f t="array" ref="X163">SUMPRODUCT(('P6-2'!$E$3:$E$90=$B162)*('P6-2'!$P$2:$AG$2&gt;=X$7)*('P6-2'!$P$2:$AG$2&lt;=X$8)*('P6-2'!$P$3:$AG$90))+W163</f>
        <v>0</v>
      </c>
      <c r="Y163" s="1623" cm="1">
        <f t="array" ref="Y163">SUMPRODUCT(('P6-2'!$E$3:$E$90=$B162)*('P6-2'!$P$2:$AG$2&gt;=Y$7)*('P6-2'!$P$2:$AG$2&lt;=Y$8)*('P6-2'!$P$3:$AG$90))+X163</f>
        <v>0</v>
      </c>
      <c r="Z163" s="1623" cm="1">
        <f t="array" ref="Z163">SUMPRODUCT(('P6-2'!$E$3:$E$90=$B162)*('P6-2'!$P$2:$AG$2&gt;=Z$7)*('P6-2'!$P$2:$AG$2&lt;=Z$8)*('P6-2'!$P$3:$AG$90))+Y163</f>
        <v>0</v>
      </c>
      <c r="AA163" s="1623" cm="1">
        <f t="array" ref="AA163">SUMPRODUCT(('P6-2'!$E$3:$E$90=$B162)*('P6-2'!$P$2:$AG$2&gt;=AA$7)*('P6-2'!$P$2:$AG$2&lt;=AA$8)*('P6-2'!$P$3:$AG$90))+Z163</f>
        <v>0</v>
      </c>
      <c r="AB163" s="1623" cm="1">
        <f t="array" ref="AB163">SUMPRODUCT(('P6-2'!$E$3:$E$90=$B162)*('P6-2'!$P$2:$AG$2&gt;=AB$7)*('P6-2'!$P$2:$AG$2&lt;=AB$8)*('P6-2'!$P$3:$AG$90))+AA163</f>
        <v>0</v>
      </c>
      <c r="AC163" s="1623" cm="1">
        <f t="array" ref="AC163">SUMPRODUCT(('P6-2'!$E$3:$E$90=$B162)*('P6-2'!$P$2:$AG$2&gt;=AC$7)*('P6-2'!$P$2:$AG$2&lt;=AC$8)*('P6-2'!$P$3:$AG$90))+AB163</f>
        <v>0</v>
      </c>
      <c r="AD163" s="1623" cm="1">
        <f t="array" ref="AD163">SUMPRODUCT(('P6-2'!$E$3:$E$90=$B162)*('P6-2'!$P$2:$AG$2&gt;=AD$7)*('P6-2'!$P$2:$AG$2&lt;=AD$8)*('P6-2'!$P$3:$AG$90))+AC163</f>
        <v>0</v>
      </c>
      <c r="AE163" s="1623" cm="1">
        <f t="array" ref="AE163">SUMPRODUCT(('P6-2'!$E$3:$E$90=$B162)*('P6-2'!$P$2:$AG$2&gt;=AE$7)*('P6-2'!$P$2:$AG$2&lt;=AE$8)*('P6-2'!$P$3:$AG$90))+AD163</f>
        <v>0</v>
      </c>
      <c r="AF163" s="1623" cm="1">
        <f t="array" ref="AF163">SUMPRODUCT(('P6-2'!$E$3:$E$90=$B162)*('P6-2'!$P$2:$AG$2&gt;=AF$7)*('P6-2'!$P$2:$AG$2&lt;=AF$8)*('P6-2'!$P$3:$AG$90))+AE163</f>
        <v>0</v>
      </c>
      <c r="AG163" s="1623" cm="1">
        <f t="array" ref="AG163">SUMPRODUCT(('P6-2'!$E$3:$E$90=$B162)*('P6-2'!$P$2:$AG$2&gt;=AG$7)*('P6-2'!$P$2:$AG$2&lt;=AG$8)*('P6-2'!$P$3:$AG$90))+AF163</f>
        <v>0</v>
      </c>
      <c r="AH163" s="1623" cm="1">
        <f t="array" ref="AH163">SUMPRODUCT(('P6-2'!$E$3:$E$90=$B162)*('P6-2'!$P$2:$AG$2&gt;=AH$7)*('P6-2'!$P$2:$AG$2&lt;=AH$8)*('P6-2'!$P$3:$AG$90))+AG163</f>
        <v>0</v>
      </c>
    </row>
    <row r="164" spans="1:34" ht="24">
      <c r="A164" s="1443"/>
      <c r="B164" s="1444" t="str">
        <f>PROGRAMACION!C164</f>
        <v>A1660</v>
      </c>
      <c r="C164" s="1595" t="str">
        <f>PROGRAMACION!D164</f>
        <v>Detalle constructivo para pedestal de soporte de tres transmisores. Estándar MY 0000-7-00025</v>
      </c>
      <c r="D164" s="1536">
        <f>PROGRAMACION!E164</f>
        <v>46314</v>
      </c>
      <c r="E164" s="1536">
        <f>PROGRAMACION!F164</f>
        <v>46314</v>
      </c>
      <c r="F164" s="1537">
        <f>PROGRAMACION!G164</f>
        <v>1</v>
      </c>
      <c r="G164" s="1596">
        <f>PROGRAMACION!H164</f>
        <v>2</v>
      </c>
      <c r="H164" s="1596" t="str">
        <f>PROGRAMACION!I164</f>
        <v>UND</v>
      </c>
      <c r="I164" s="1596">
        <f>PROGRAMACION!J164</f>
        <v>3.3600000000000003</v>
      </c>
      <c r="J164" s="1596">
        <f>PROGRAMACION!K164</f>
        <v>6.7200000000000006</v>
      </c>
      <c r="K164" s="1450">
        <f>PROGRAMACION!L164</f>
        <v>8.2387184338068061E-4</v>
      </c>
      <c r="L164" s="1596">
        <f>$G164</f>
        <v>2</v>
      </c>
      <c r="M164" s="1596" t="str">
        <f>$H164</f>
        <v>UND</v>
      </c>
      <c r="N164" s="1452">
        <f>$K164</f>
        <v>8.2387184338068061E-4</v>
      </c>
      <c r="O164" s="1457" t="s">
        <v>1862</v>
      </c>
      <c r="P164" s="1457"/>
      <c r="Q164" s="1597">
        <f>PROGRAMACION!O164*$G164</f>
        <v>0</v>
      </c>
      <c r="R164" s="1597">
        <f>PROGRAMACION!P164*$G164</f>
        <v>0</v>
      </c>
      <c r="S164" s="1597">
        <f>PROGRAMACION!Q164*$G164</f>
        <v>0</v>
      </c>
      <c r="T164" s="1597">
        <f>PROGRAMACION!R164*$G164</f>
        <v>0</v>
      </c>
      <c r="U164" s="1597">
        <f>PROGRAMACION!S164*$G164</f>
        <v>0</v>
      </c>
      <c r="V164" s="1597">
        <f>PROGRAMACION!T164*$G164</f>
        <v>0</v>
      </c>
      <c r="W164" s="1597">
        <f>PROGRAMACION!U164*$G164</f>
        <v>0</v>
      </c>
      <c r="X164" s="1597">
        <f>PROGRAMACION!V164*$G164</f>
        <v>0</v>
      </c>
      <c r="Y164" s="1597">
        <f>PROGRAMACION!W164*$G164</f>
        <v>0</v>
      </c>
      <c r="Z164" s="1597">
        <f>PROGRAMACION!X164*$G164</f>
        <v>0</v>
      </c>
      <c r="AA164" s="1597">
        <f>PROGRAMACION!Y164*$G164</f>
        <v>0</v>
      </c>
      <c r="AB164" s="1597">
        <f>PROGRAMACION!Z164*$G164</f>
        <v>0</v>
      </c>
      <c r="AC164" s="1597">
        <f>PROGRAMACION!AA164*$G164</f>
        <v>0</v>
      </c>
      <c r="AD164" s="1597">
        <f>PROGRAMACION!AB164*$G164</f>
        <v>0</v>
      </c>
      <c r="AE164" s="1597">
        <f>PROGRAMACION!AC164*$G164</f>
        <v>0</v>
      </c>
      <c r="AF164" s="1597">
        <f>PROGRAMACION!AD164*$G164</f>
        <v>0</v>
      </c>
      <c r="AG164" s="1597">
        <f>PROGRAMACION!AE164*$G164</f>
        <v>2</v>
      </c>
      <c r="AH164" s="1597">
        <f>PROGRAMACION!AF164*$G164</f>
        <v>2</v>
      </c>
    </row>
    <row r="165" spans="1:34">
      <c r="A165" s="1617"/>
      <c r="B165" s="1618"/>
      <c r="C165" s="1618"/>
      <c r="D165" s="1619"/>
      <c r="E165" s="1619"/>
      <c r="F165" s="1620"/>
      <c r="G165" s="1621"/>
      <c r="H165" s="1621"/>
      <c r="I165" s="1621"/>
      <c r="J165" s="1621"/>
      <c r="K165" s="1622"/>
      <c r="L165" s="1621"/>
      <c r="M165" s="1622"/>
      <c r="N165" s="1622"/>
      <c r="O165" s="1584" t="s">
        <v>1811</v>
      </c>
      <c r="P165" s="1584"/>
      <c r="Q165" s="1623" cm="1">
        <f t="array" ref="Q165">SUMPRODUCT(('P6-2'!$E$3:$E$90=$B164)*('P6-2'!$P$2:$AG$2&gt;=Q$7)*('P6-2'!$P$2:$AG$2&lt;=Q$8)*('P6-2'!$P$3:$AG$90))+P165</f>
        <v>0</v>
      </c>
      <c r="R165" s="1623" cm="1">
        <f t="array" ref="R165">SUMPRODUCT(('P6-2'!$E$3:$E$90=$B164)*('P6-2'!$P$2:$AG$2&gt;=R$7)*('P6-2'!$P$2:$AG$2&lt;=R$8)*('P6-2'!$P$3:$AG$90))+Q165</f>
        <v>0</v>
      </c>
      <c r="S165" s="1623" cm="1">
        <f t="array" ref="S165">SUMPRODUCT(('P6-2'!$E$3:$E$90=$B164)*('P6-2'!$P$2:$AG$2&gt;=S$7)*('P6-2'!$P$2:$AG$2&lt;=S$8)*('P6-2'!$P$3:$AG$90))+R165</f>
        <v>0</v>
      </c>
      <c r="T165" s="1623" cm="1">
        <f t="array" ref="T165">SUMPRODUCT(('P6-2'!$E$3:$E$90=$B164)*('P6-2'!$P$2:$AG$2&gt;=T$7)*('P6-2'!$P$2:$AG$2&lt;=T$8)*('P6-2'!$P$3:$AG$90))+S165</f>
        <v>0</v>
      </c>
      <c r="U165" s="1623" cm="1">
        <f t="array" ref="U165">SUMPRODUCT(('P6-2'!$E$3:$E$90=$B164)*('P6-2'!$P$2:$AG$2&gt;=U$7)*('P6-2'!$P$2:$AG$2&lt;=U$8)*('P6-2'!$P$3:$AG$90))+T165</f>
        <v>0</v>
      </c>
      <c r="V165" s="1623" cm="1">
        <f t="array" ref="V165">SUMPRODUCT(('P6-2'!$E$3:$E$90=$B164)*('P6-2'!$P$2:$AG$2&gt;=V$7)*('P6-2'!$P$2:$AG$2&lt;=V$8)*('P6-2'!$P$3:$AG$90))+U165</f>
        <v>0</v>
      </c>
      <c r="W165" s="1623" cm="1">
        <f t="array" ref="W165">SUMPRODUCT(('P6-2'!$E$3:$E$90=$B164)*('P6-2'!$P$2:$AG$2&gt;=W$7)*('P6-2'!$P$2:$AG$2&lt;=W$8)*('P6-2'!$P$3:$AG$90))+V165</f>
        <v>0</v>
      </c>
      <c r="X165" s="1623" cm="1">
        <f t="array" ref="X165">SUMPRODUCT(('P6-2'!$E$3:$E$90=$B164)*('P6-2'!$P$2:$AG$2&gt;=X$7)*('P6-2'!$P$2:$AG$2&lt;=X$8)*('P6-2'!$P$3:$AG$90))+W165</f>
        <v>0</v>
      </c>
      <c r="Y165" s="1623" cm="1">
        <f t="array" ref="Y165">SUMPRODUCT(('P6-2'!$E$3:$E$90=$B164)*('P6-2'!$P$2:$AG$2&gt;=Y$7)*('P6-2'!$P$2:$AG$2&lt;=Y$8)*('P6-2'!$P$3:$AG$90))+X165</f>
        <v>0</v>
      </c>
      <c r="Z165" s="1623" cm="1">
        <f t="array" ref="Z165">SUMPRODUCT(('P6-2'!$E$3:$E$90=$B164)*('P6-2'!$P$2:$AG$2&gt;=Z$7)*('P6-2'!$P$2:$AG$2&lt;=Z$8)*('P6-2'!$P$3:$AG$90))+Y165</f>
        <v>0</v>
      </c>
      <c r="AA165" s="1623" cm="1">
        <f t="array" ref="AA165">SUMPRODUCT(('P6-2'!$E$3:$E$90=$B164)*('P6-2'!$P$2:$AG$2&gt;=AA$7)*('P6-2'!$P$2:$AG$2&lt;=AA$8)*('P6-2'!$P$3:$AG$90))+Z165</f>
        <v>0</v>
      </c>
      <c r="AB165" s="1623" cm="1">
        <f t="array" ref="AB165">SUMPRODUCT(('P6-2'!$E$3:$E$90=$B164)*('P6-2'!$P$2:$AG$2&gt;=AB$7)*('P6-2'!$P$2:$AG$2&lt;=AB$8)*('P6-2'!$P$3:$AG$90))+AA165</f>
        <v>0</v>
      </c>
      <c r="AC165" s="1623" cm="1">
        <f t="array" ref="AC165">SUMPRODUCT(('P6-2'!$E$3:$E$90=$B164)*('P6-2'!$P$2:$AG$2&gt;=AC$7)*('P6-2'!$P$2:$AG$2&lt;=AC$8)*('P6-2'!$P$3:$AG$90))+AB165</f>
        <v>0</v>
      </c>
      <c r="AD165" s="1623" cm="1">
        <f t="array" ref="AD165">SUMPRODUCT(('P6-2'!$E$3:$E$90=$B164)*('P6-2'!$P$2:$AG$2&gt;=AD$7)*('P6-2'!$P$2:$AG$2&lt;=AD$8)*('P6-2'!$P$3:$AG$90))+AC165</f>
        <v>0</v>
      </c>
      <c r="AE165" s="1623" cm="1">
        <f t="array" ref="AE165">SUMPRODUCT(('P6-2'!$E$3:$E$90=$B164)*('P6-2'!$P$2:$AG$2&gt;=AE$7)*('P6-2'!$P$2:$AG$2&lt;=AE$8)*('P6-2'!$P$3:$AG$90))+AD165</f>
        <v>0</v>
      </c>
      <c r="AF165" s="1623" cm="1">
        <f t="array" ref="AF165">SUMPRODUCT(('P6-2'!$E$3:$E$90=$B164)*('P6-2'!$P$2:$AG$2&gt;=AF$7)*('P6-2'!$P$2:$AG$2&lt;=AF$8)*('P6-2'!$P$3:$AG$90))+AE165</f>
        <v>0</v>
      </c>
      <c r="AG165" s="1623" cm="1">
        <f t="array" ref="AG165">SUMPRODUCT(('P6-2'!$E$3:$E$90=$B164)*('P6-2'!$P$2:$AG$2&gt;=AG$7)*('P6-2'!$P$2:$AG$2&lt;=AG$8)*('P6-2'!$P$3:$AG$90))+AF165</f>
        <v>0</v>
      </c>
      <c r="AH165" s="1623" cm="1">
        <f t="array" ref="AH165">SUMPRODUCT(('P6-2'!$E$3:$E$90=$B164)*('P6-2'!$P$2:$AG$2&gt;=AH$7)*('P6-2'!$P$2:$AG$2&lt;=AH$8)*('P6-2'!$P$3:$AG$90))+AG165</f>
        <v>0</v>
      </c>
    </row>
    <row r="166" spans="1:34" ht="24">
      <c r="A166" s="1443"/>
      <c r="B166" s="1444" t="str">
        <f>PROGRAMACION!C166</f>
        <v>A1670</v>
      </c>
      <c r="C166" s="1595" t="str">
        <f>PROGRAMACION!D166</f>
        <v>Detalle constructivo para montaje de transmisor indicador de flujo. Estándar MY 0000-7-00028</v>
      </c>
      <c r="D166" s="1536">
        <f>PROGRAMACION!E166</f>
        <v>46314</v>
      </c>
      <c r="E166" s="1536">
        <f>PROGRAMACION!F166</f>
        <v>46315</v>
      </c>
      <c r="F166" s="1537">
        <f>PROGRAMACION!G166</f>
        <v>2</v>
      </c>
      <c r="G166" s="1596">
        <f>PROGRAMACION!H166</f>
        <v>6</v>
      </c>
      <c r="H166" s="1596" t="str">
        <f>PROGRAMACION!I166</f>
        <v>UND</v>
      </c>
      <c r="I166" s="1596">
        <f>PROGRAMACION!J166</f>
        <v>5.6000000000000005</v>
      </c>
      <c r="J166" s="1596">
        <f>PROGRAMACION!K166</f>
        <v>33.6</v>
      </c>
      <c r="K166" s="1450">
        <f>PROGRAMACION!L166</f>
        <v>4.1193592169034027E-3</v>
      </c>
      <c r="L166" s="1596">
        <f>$G166</f>
        <v>6</v>
      </c>
      <c r="M166" s="1596" t="str">
        <f>$H166</f>
        <v>UND</v>
      </c>
      <c r="N166" s="1452">
        <f>$K166</f>
        <v>4.1193592169034027E-3</v>
      </c>
      <c r="O166" s="1457" t="s">
        <v>1862</v>
      </c>
      <c r="P166" s="1457"/>
      <c r="Q166" s="1597">
        <f>PROGRAMACION!O166*$G166</f>
        <v>0</v>
      </c>
      <c r="R166" s="1597">
        <f>PROGRAMACION!P166*$G166</f>
        <v>0</v>
      </c>
      <c r="S166" s="1597">
        <f>PROGRAMACION!Q166*$G166</f>
        <v>0</v>
      </c>
      <c r="T166" s="1597">
        <f>PROGRAMACION!R166*$G166</f>
        <v>0</v>
      </c>
      <c r="U166" s="1597">
        <f>PROGRAMACION!S166*$G166</f>
        <v>0</v>
      </c>
      <c r="V166" s="1597">
        <f>PROGRAMACION!T166*$G166</f>
        <v>0</v>
      </c>
      <c r="W166" s="1597">
        <f>PROGRAMACION!U166*$G166</f>
        <v>0</v>
      </c>
      <c r="X166" s="1597">
        <f>PROGRAMACION!V166*$G166</f>
        <v>0</v>
      </c>
      <c r="Y166" s="1597">
        <f>PROGRAMACION!W166*$G166</f>
        <v>0</v>
      </c>
      <c r="Z166" s="1597">
        <f>PROGRAMACION!X166*$G166</f>
        <v>0</v>
      </c>
      <c r="AA166" s="1597">
        <f>PROGRAMACION!Y166*$G166</f>
        <v>0</v>
      </c>
      <c r="AB166" s="1597">
        <f>PROGRAMACION!Z166*$G166</f>
        <v>0</v>
      </c>
      <c r="AC166" s="1597">
        <f>PROGRAMACION!AA166*$G166</f>
        <v>0</v>
      </c>
      <c r="AD166" s="1597">
        <f>PROGRAMACION!AB166*$G166</f>
        <v>0</v>
      </c>
      <c r="AE166" s="1597">
        <f>PROGRAMACION!AC166*$G166</f>
        <v>0</v>
      </c>
      <c r="AF166" s="1597">
        <f>PROGRAMACION!AD166*$G166</f>
        <v>0</v>
      </c>
      <c r="AG166" s="1597">
        <f>PROGRAMACION!AE166*$G166</f>
        <v>6</v>
      </c>
      <c r="AH166" s="1597">
        <f>PROGRAMACION!AF166*$G166</f>
        <v>6</v>
      </c>
    </row>
    <row r="167" spans="1:34">
      <c r="A167" s="1617"/>
      <c r="B167" s="1618"/>
      <c r="C167" s="1618"/>
      <c r="D167" s="1619"/>
      <c r="E167" s="1619"/>
      <c r="F167" s="1620"/>
      <c r="G167" s="1621"/>
      <c r="H167" s="1621"/>
      <c r="I167" s="1621"/>
      <c r="J167" s="1621"/>
      <c r="K167" s="1622"/>
      <c r="L167" s="1621"/>
      <c r="M167" s="1622"/>
      <c r="N167" s="1622"/>
      <c r="O167" s="1584" t="s">
        <v>1811</v>
      </c>
      <c r="P167" s="1584"/>
      <c r="Q167" s="1623" cm="1">
        <f t="array" ref="Q167">SUMPRODUCT(('P6-2'!$E$3:$E$90=$B166)*('P6-2'!$P$2:$AG$2&gt;=Q$7)*('P6-2'!$P$2:$AG$2&lt;=Q$8)*('P6-2'!$P$3:$AG$90))+P167</f>
        <v>0</v>
      </c>
      <c r="R167" s="1623" cm="1">
        <f t="array" ref="R167">SUMPRODUCT(('P6-2'!$E$3:$E$90=$B166)*('P6-2'!$P$2:$AG$2&gt;=R$7)*('P6-2'!$P$2:$AG$2&lt;=R$8)*('P6-2'!$P$3:$AG$90))+Q167</f>
        <v>0</v>
      </c>
      <c r="S167" s="1623" cm="1">
        <f t="array" ref="S167">SUMPRODUCT(('P6-2'!$E$3:$E$90=$B166)*('P6-2'!$P$2:$AG$2&gt;=S$7)*('P6-2'!$P$2:$AG$2&lt;=S$8)*('P6-2'!$P$3:$AG$90))+R167</f>
        <v>0</v>
      </c>
      <c r="T167" s="1623" cm="1">
        <f t="array" ref="T167">SUMPRODUCT(('P6-2'!$E$3:$E$90=$B166)*('P6-2'!$P$2:$AG$2&gt;=T$7)*('P6-2'!$P$2:$AG$2&lt;=T$8)*('P6-2'!$P$3:$AG$90))+S167</f>
        <v>0</v>
      </c>
      <c r="U167" s="1623" cm="1">
        <f t="array" ref="U167">SUMPRODUCT(('P6-2'!$E$3:$E$90=$B166)*('P6-2'!$P$2:$AG$2&gt;=U$7)*('P6-2'!$P$2:$AG$2&lt;=U$8)*('P6-2'!$P$3:$AG$90))+T167</f>
        <v>0</v>
      </c>
      <c r="V167" s="1623" cm="1">
        <f t="array" ref="V167">SUMPRODUCT(('P6-2'!$E$3:$E$90=$B166)*('P6-2'!$P$2:$AG$2&gt;=V$7)*('P6-2'!$P$2:$AG$2&lt;=V$8)*('P6-2'!$P$3:$AG$90))+U167</f>
        <v>0</v>
      </c>
      <c r="W167" s="1623" cm="1">
        <f t="array" ref="W167">SUMPRODUCT(('P6-2'!$E$3:$E$90=$B166)*('P6-2'!$P$2:$AG$2&gt;=W$7)*('P6-2'!$P$2:$AG$2&lt;=W$8)*('P6-2'!$P$3:$AG$90))+V167</f>
        <v>0</v>
      </c>
      <c r="X167" s="1623" cm="1">
        <f t="array" ref="X167">SUMPRODUCT(('P6-2'!$E$3:$E$90=$B166)*('P6-2'!$P$2:$AG$2&gt;=X$7)*('P6-2'!$P$2:$AG$2&lt;=X$8)*('P6-2'!$P$3:$AG$90))+W167</f>
        <v>0</v>
      </c>
      <c r="Y167" s="1623" cm="1">
        <f t="array" ref="Y167">SUMPRODUCT(('P6-2'!$E$3:$E$90=$B166)*('P6-2'!$P$2:$AG$2&gt;=Y$7)*('P6-2'!$P$2:$AG$2&lt;=Y$8)*('P6-2'!$P$3:$AG$90))+X167</f>
        <v>0</v>
      </c>
      <c r="Z167" s="1623" cm="1">
        <f t="array" ref="Z167">SUMPRODUCT(('P6-2'!$E$3:$E$90=$B166)*('P6-2'!$P$2:$AG$2&gt;=Z$7)*('P6-2'!$P$2:$AG$2&lt;=Z$8)*('P6-2'!$P$3:$AG$90))+Y167</f>
        <v>0</v>
      </c>
      <c r="AA167" s="1623" cm="1">
        <f t="array" ref="AA167">SUMPRODUCT(('P6-2'!$E$3:$E$90=$B166)*('P6-2'!$P$2:$AG$2&gt;=AA$7)*('P6-2'!$P$2:$AG$2&lt;=AA$8)*('P6-2'!$P$3:$AG$90))+Z167</f>
        <v>0</v>
      </c>
      <c r="AB167" s="1623" cm="1">
        <f t="array" ref="AB167">SUMPRODUCT(('P6-2'!$E$3:$E$90=$B166)*('P6-2'!$P$2:$AG$2&gt;=AB$7)*('P6-2'!$P$2:$AG$2&lt;=AB$8)*('P6-2'!$P$3:$AG$90))+AA167</f>
        <v>0</v>
      </c>
      <c r="AC167" s="1623" cm="1">
        <f t="array" ref="AC167">SUMPRODUCT(('P6-2'!$E$3:$E$90=$B166)*('P6-2'!$P$2:$AG$2&gt;=AC$7)*('P6-2'!$P$2:$AG$2&lt;=AC$8)*('P6-2'!$P$3:$AG$90))+AB167</f>
        <v>0</v>
      </c>
      <c r="AD167" s="1623" cm="1">
        <f t="array" ref="AD167">SUMPRODUCT(('P6-2'!$E$3:$E$90=$B166)*('P6-2'!$P$2:$AG$2&gt;=AD$7)*('P6-2'!$P$2:$AG$2&lt;=AD$8)*('P6-2'!$P$3:$AG$90))+AC167</f>
        <v>0</v>
      </c>
      <c r="AE167" s="1623" cm="1">
        <f t="array" ref="AE167">SUMPRODUCT(('P6-2'!$E$3:$E$90=$B166)*('P6-2'!$P$2:$AG$2&gt;=AE$7)*('P6-2'!$P$2:$AG$2&lt;=AE$8)*('P6-2'!$P$3:$AG$90))+AD167</f>
        <v>0</v>
      </c>
      <c r="AF167" s="1623" cm="1">
        <f t="array" ref="AF167">SUMPRODUCT(('P6-2'!$E$3:$E$90=$B166)*('P6-2'!$P$2:$AG$2&gt;=AF$7)*('P6-2'!$P$2:$AG$2&lt;=AF$8)*('P6-2'!$P$3:$AG$90))+AE167</f>
        <v>0</v>
      </c>
      <c r="AG167" s="1623" cm="1">
        <f t="array" ref="AG167">SUMPRODUCT(('P6-2'!$E$3:$E$90=$B166)*('P6-2'!$P$2:$AG$2&gt;=AG$7)*('P6-2'!$P$2:$AG$2&lt;=AG$8)*('P6-2'!$P$3:$AG$90))+AF167</f>
        <v>0</v>
      </c>
      <c r="AH167" s="1623" cm="1">
        <f t="array" ref="AH167">SUMPRODUCT(('P6-2'!$E$3:$E$90=$B166)*('P6-2'!$P$2:$AG$2&gt;=AH$7)*('P6-2'!$P$2:$AG$2&lt;=AH$8)*('P6-2'!$P$3:$AG$90))+AG167</f>
        <v>0</v>
      </c>
    </row>
    <row r="168" spans="1:34" ht="24">
      <c r="A168" s="1443"/>
      <c r="B168" s="1444" t="str">
        <f>PROGRAMACION!C168</f>
        <v>A1680</v>
      </c>
      <c r="C168" s="1595" t="str">
        <f>PROGRAMACION!D168</f>
        <v>Detalle constructivo para sensor/transmisor de nivel tipo radar. Estándar MY 0000-7-00007</v>
      </c>
      <c r="D168" s="1536">
        <f>PROGRAMACION!E168</f>
        <v>46314</v>
      </c>
      <c r="E168" s="1536">
        <f>PROGRAMACION!F168</f>
        <v>46314</v>
      </c>
      <c r="F168" s="1537">
        <f>PROGRAMACION!G168</f>
        <v>1</v>
      </c>
      <c r="G168" s="1596">
        <f>PROGRAMACION!H168</f>
        <v>2</v>
      </c>
      <c r="H168" s="1596" t="str">
        <f>PROGRAMACION!I168</f>
        <v>UND</v>
      </c>
      <c r="I168" s="1596">
        <f>PROGRAMACION!J168</f>
        <v>5.6</v>
      </c>
      <c r="J168" s="1596">
        <f>PROGRAMACION!K168</f>
        <v>11.2</v>
      </c>
      <c r="K168" s="1450">
        <f>PROGRAMACION!L168</f>
        <v>1.3731197389678009E-3</v>
      </c>
      <c r="L168" s="1596">
        <f>$G168</f>
        <v>2</v>
      </c>
      <c r="M168" s="1596" t="str">
        <f>$H168</f>
        <v>UND</v>
      </c>
      <c r="N168" s="1452">
        <f>$K168</f>
        <v>1.3731197389678009E-3</v>
      </c>
      <c r="O168" s="1457" t="s">
        <v>1862</v>
      </c>
      <c r="P168" s="1457"/>
      <c r="Q168" s="1597">
        <f>PROGRAMACION!O168*$G168</f>
        <v>0</v>
      </c>
      <c r="R168" s="1597">
        <f>PROGRAMACION!P168*$G168</f>
        <v>0</v>
      </c>
      <c r="S168" s="1597">
        <f>PROGRAMACION!Q168*$G168</f>
        <v>0</v>
      </c>
      <c r="T168" s="1597">
        <f>PROGRAMACION!R168*$G168</f>
        <v>0</v>
      </c>
      <c r="U168" s="1597">
        <f>PROGRAMACION!S168*$G168</f>
        <v>0</v>
      </c>
      <c r="V168" s="1597">
        <f>PROGRAMACION!T168*$G168</f>
        <v>0</v>
      </c>
      <c r="W168" s="1597">
        <f>PROGRAMACION!U168*$G168</f>
        <v>0</v>
      </c>
      <c r="X168" s="1597">
        <f>PROGRAMACION!V168*$G168</f>
        <v>0</v>
      </c>
      <c r="Y168" s="1597">
        <f>PROGRAMACION!W168*$G168</f>
        <v>0</v>
      </c>
      <c r="Z168" s="1597">
        <f>PROGRAMACION!X168*$G168</f>
        <v>0</v>
      </c>
      <c r="AA168" s="1597">
        <f>PROGRAMACION!Y168*$G168</f>
        <v>0</v>
      </c>
      <c r="AB168" s="1597">
        <f>PROGRAMACION!Z168*$G168</f>
        <v>0</v>
      </c>
      <c r="AC168" s="1597">
        <f>PROGRAMACION!AA168*$G168</f>
        <v>0</v>
      </c>
      <c r="AD168" s="1597">
        <f>PROGRAMACION!AB168*$G168</f>
        <v>0</v>
      </c>
      <c r="AE168" s="1597">
        <f>PROGRAMACION!AC168*$G168</f>
        <v>0</v>
      </c>
      <c r="AF168" s="1597">
        <f>PROGRAMACION!AD168*$G168</f>
        <v>0</v>
      </c>
      <c r="AG168" s="1597">
        <f>PROGRAMACION!AE168*$G168</f>
        <v>2</v>
      </c>
      <c r="AH168" s="1597">
        <f>PROGRAMACION!AF168*$G168</f>
        <v>2</v>
      </c>
    </row>
    <row r="169" spans="1:34">
      <c r="A169" s="1617"/>
      <c r="B169" s="1618"/>
      <c r="C169" s="1618"/>
      <c r="D169" s="1619"/>
      <c r="E169" s="1619"/>
      <c r="F169" s="1620"/>
      <c r="G169" s="1621"/>
      <c r="H169" s="1621"/>
      <c r="I169" s="1621"/>
      <c r="J169" s="1621"/>
      <c r="K169" s="1622"/>
      <c r="L169" s="1621"/>
      <c r="M169" s="1622"/>
      <c r="N169" s="1622"/>
      <c r="O169" s="1584" t="s">
        <v>1811</v>
      </c>
      <c r="P169" s="1584"/>
      <c r="Q169" s="1623" cm="1">
        <f t="array" ref="Q169">SUMPRODUCT(('P6-2'!$E$3:$E$90=$B168)*('P6-2'!$P$2:$AG$2&gt;=Q$7)*('P6-2'!$P$2:$AG$2&lt;=Q$8)*('P6-2'!$P$3:$AG$90))+P169</f>
        <v>0</v>
      </c>
      <c r="R169" s="1623" cm="1">
        <f t="array" ref="R169">SUMPRODUCT(('P6-2'!$E$3:$E$90=$B168)*('P6-2'!$P$2:$AG$2&gt;=R$7)*('P6-2'!$P$2:$AG$2&lt;=R$8)*('P6-2'!$P$3:$AG$90))+Q169</f>
        <v>0</v>
      </c>
      <c r="S169" s="1623" cm="1">
        <f t="array" ref="S169">SUMPRODUCT(('P6-2'!$E$3:$E$90=$B168)*('P6-2'!$P$2:$AG$2&gt;=S$7)*('P6-2'!$P$2:$AG$2&lt;=S$8)*('P6-2'!$P$3:$AG$90))+R169</f>
        <v>0</v>
      </c>
      <c r="T169" s="1623" cm="1">
        <f t="array" ref="T169">SUMPRODUCT(('P6-2'!$E$3:$E$90=$B168)*('P6-2'!$P$2:$AG$2&gt;=T$7)*('P6-2'!$P$2:$AG$2&lt;=T$8)*('P6-2'!$P$3:$AG$90))+S169</f>
        <v>0</v>
      </c>
      <c r="U169" s="1623" cm="1">
        <f t="array" ref="U169">SUMPRODUCT(('P6-2'!$E$3:$E$90=$B168)*('P6-2'!$P$2:$AG$2&gt;=U$7)*('P6-2'!$P$2:$AG$2&lt;=U$8)*('P6-2'!$P$3:$AG$90))+T169</f>
        <v>0</v>
      </c>
      <c r="V169" s="1623" cm="1">
        <f t="array" ref="V169">SUMPRODUCT(('P6-2'!$E$3:$E$90=$B168)*('P6-2'!$P$2:$AG$2&gt;=V$7)*('P6-2'!$P$2:$AG$2&lt;=V$8)*('P6-2'!$P$3:$AG$90))+U169</f>
        <v>0</v>
      </c>
      <c r="W169" s="1623" cm="1">
        <f t="array" ref="W169">SUMPRODUCT(('P6-2'!$E$3:$E$90=$B168)*('P6-2'!$P$2:$AG$2&gt;=W$7)*('P6-2'!$P$2:$AG$2&lt;=W$8)*('P6-2'!$P$3:$AG$90))+V169</f>
        <v>0</v>
      </c>
      <c r="X169" s="1623" cm="1">
        <f t="array" ref="X169">SUMPRODUCT(('P6-2'!$E$3:$E$90=$B168)*('P6-2'!$P$2:$AG$2&gt;=X$7)*('P6-2'!$P$2:$AG$2&lt;=X$8)*('P6-2'!$P$3:$AG$90))+W169</f>
        <v>0</v>
      </c>
      <c r="Y169" s="1623" cm="1">
        <f t="array" ref="Y169">SUMPRODUCT(('P6-2'!$E$3:$E$90=$B168)*('P6-2'!$P$2:$AG$2&gt;=Y$7)*('P6-2'!$P$2:$AG$2&lt;=Y$8)*('P6-2'!$P$3:$AG$90))+X169</f>
        <v>0</v>
      </c>
      <c r="Z169" s="1623" cm="1">
        <f t="array" ref="Z169">SUMPRODUCT(('P6-2'!$E$3:$E$90=$B168)*('P6-2'!$P$2:$AG$2&gt;=Z$7)*('P6-2'!$P$2:$AG$2&lt;=Z$8)*('P6-2'!$P$3:$AG$90))+Y169</f>
        <v>0</v>
      </c>
      <c r="AA169" s="1623" cm="1">
        <f t="array" ref="AA169">SUMPRODUCT(('P6-2'!$E$3:$E$90=$B168)*('P6-2'!$P$2:$AG$2&gt;=AA$7)*('P6-2'!$P$2:$AG$2&lt;=AA$8)*('P6-2'!$P$3:$AG$90))+Z169</f>
        <v>0</v>
      </c>
      <c r="AB169" s="1623" cm="1">
        <f t="array" ref="AB169">SUMPRODUCT(('P6-2'!$E$3:$E$90=$B168)*('P6-2'!$P$2:$AG$2&gt;=AB$7)*('P6-2'!$P$2:$AG$2&lt;=AB$8)*('P6-2'!$P$3:$AG$90))+AA169</f>
        <v>0</v>
      </c>
      <c r="AC169" s="1623" cm="1">
        <f t="array" ref="AC169">SUMPRODUCT(('P6-2'!$E$3:$E$90=$B168)*('P6-2'!$P$2:$AG$2&gt;=AC$7)*('P6-2'!$P$2:$AG$2&lt;=AC$8)*('P6-2'!$P$3:$AG$90))+AB169</f>
        <v>0</v>
      </c>
      <c r="AD169" s="1623" cm="1">
        <f t="array" ref="AD169">SUMPRODUCT(('P6-2'!$E$3:$E$90=$B168)*('P6-2'!$P$2:$AG$2&gt;=AD$7)*('P6-2'!$P$2:$AG$2&lt;=AD$8)*('P6-2'!$P$3:$AG$90))+AC169</f>
        <v>0</v>
      </c>
      <c r="AE169" s="1623" cm="1">
        <f t="array" ref="AE169">SUMPRODUCT(('P6-2'!$E$3:$E$90=$B168)*('P6-2'!$P$2:$AG$2&gt;=AE$7)*('P6-2'!$P$2:$AG$2&lt;=AE$8)*('P6-2'!$P$3:$AG$90))+AD169</f>
        <v>0</v>
      </c>
      <c r="AF169" s="1623" cm="1">
        <f t="array" ref="AF169">SUMPRODUCT(('P6-2'!$E$3:$E$90=$B168)*('P6-2'!$P$2:$AG$2&gt;=AF$7)*('P6-2'!$P$2:$AG$2&lt;=AF$8)*('P6-2'!$P$3:$AG$90))+AE169</f>
        <v>0</v>
      </c>
      <c r="AG169" s="1623" cm="1">
        <f t="array" ref="AG169">SUMPRODUCT(('P6-2'!$E$3:$E$90=$B168)*('P6-2'!$P$2:$AG$2&gt;=AG$7)*('P6-2'!$P$2:$AG$2&lt;=AG$8)*('P6-2'!$P$3:$AG$90))+AF169</f>
        <v>0</v>
      </c>
      <c r="AH169" s="1623" cm="1">
        <f t="array" ref="AH169">SUMPRODUCT(('P6-2'!$E$3:$E$90=$B168)*('P6-2'!$P$2:$AG$2&gt;=AH$7)*('P6-2'!$P$2:$AG$2&lt;=AH$8)*('P6-2'!$P$3:$AG$90))+AG169</f>
        <v>0</v>
      </c>
    </row>
    <row r="170" spans="1:34" ht="24">
      <c r="A170" s="1443"/>
      <c r="B170" s="1444" t="str">
        <f>PROGRAMACION!C170</f>
        <v>A1690</v>
      </c>
      <c r="C170" s="1595" t="str">
        <f>PROGRAMACION!D170</f>
        <v>Detalle constructivo para pedestal de indicador de nivel. Estándar MY 0000-7-00024</v>
      </c>
      <c r="D170" s="1536">
        <f>PROGRAMACION!E170</f>
        <v>46314</v>
      </c>
      <c r="E170" s="1536">
        <f>PROGRAMACION!F170</f>
        <v>46314</v>
      </c>
      <c r="F170" s="1537">
        <f>PROGRAMACION!G170</f>
        <v>1</v>
      </c>
      <c r="G170" s="1596">
        <f>PROGRAMACION!H170</f>
        <v>2</v>
      </c>
      <c r="H170" s="1596" t="str">
        <f>PROGRAMACION!I170</f>
        <v>UND</v>
      </c>
      <c r="I170" s="1596">
        <f>PROGRAMACION!J170</f>
        <v>5.6</v>
      </c>
      <c r="J170" s="1596">
        <f>PROGRAMACION!K170</f>
        <v>11.2</v>
      </c>
      <c r="K170" s="1450">
        <f>PROGRAMACION!L170</f>
        <v>1.3731197389678009E-3</v>
      </c>
      <c r="L170" s="1596">
        <f>$G170</f>
        <v>2</v>
      </c>
      <c r="M170" s="1596" t="str">
        <f>$H170</f>
        <v>UND</v>
      </c>
      <c r="N170" s="1452">
        <f>$K170</f>
        <v>1.3731197389678009E-3</v>
      </c>
      <c r="O170" s="1457" t="s">
        <v>1862</v>
      </c>
      <c r="P170" s="1457"/>
      <c r="Q170" s="1597">
        <f>PROGRAMACION!O170*$G170</f>
        <v>0</v>
      </c>
      <c r="R170" s="1597">
        <f>PROGRAMACION!P170*$G170</f>
        <v>0</v>
      </c>
      <c r="S170" s="1597">
        <f>PROGRAMACION!Q170*$G170</f>
        <v>0</v>
      </c>
      <c r="T170" s="1597">
        <f>PROGRAMACION!R170*$G170</f>
        <v>0</v>
      </c>
      <c r="U170" s="1597">
        <f>PROGRAMACION!S170*$G170</f>
        <v>0</v>
      </c>
      <c r="V170" s="1597">
        <f>PROGRAMACION!T170*$G170</f>
        <v>0</v>
      </c>
      <c r="W170" s="1597">
        <f>PROGRAMACION!U170*$G170</f>
        <v>0</v>
      </c>
      <c r="X170" s="1597">
        <f>PROGRAMACION!V170*$G170</f>
        <v>0</v>
      </c>
      <c r="Y170" s="1597">
        <f>PROGRAMACION!W170*$G170</f>
        <v>0</v>
      </c>
      <c r="Z170" s="1597">
        <f>PROGRAMACION!X170*$G170</f>
        <v>0</v>
      </c>
      <c r="AA170" s="1597">
        <f>PROGRAMACION!Y170*$G170</f>
        <v>0</v>
      </c>
      <c r="AB170" s="1597">
        <f>PROGRAMACION!Z170*$G170</f>
        <v>0</v>
      </c>
      <c r="AC170" s="1597">
        <f>PROGRAMACION!AA170*$G170</f>
        <v>0</v>
      </c>
      <c r="AD170" s="1597">
        <f>PROGRAMACION!AB170*$G170</f>
        <v>0</v>
      </c>
      <c r="AE170" s="1597">
        <f>PROGRAMACION!AC170*$G170</f>
        <v>0</v>
      </c>
      <c r="AF170" s="1597">
        <f>PROGRAMACION!AD170*$G170</f>
        <v>0</v>
      </c>
      <c r="AG170" s="1597">
        <f>PROGRAMACION!AE170*$G170</f>
        <v>2</v>
      </c>
      <c r="AH170" s="1597">
        <f>PROGRAMACION!AF170*$G170</f>
        <v>2</v>
      </c>
    </row>
    <row r="171" spans="1:34">
      <c r="A171" s="1617"/>
      <c r="B171" s="1618"/>
      <c r="C171" s="1618"/>
      <c r="D171" s="1619"/>
      <c r="E171" s="1619"/>
      <c r="F171" s="1620"/>
      <c r="G171" s="1621"/>
      <c r="H171" s="1621"/>
      <c r="I171" s="1621"/>
      <c r="J171" s="1621"/>
      <c r="K171" s="1622"/>
      <c r="L171" s="1621"/>
      <c r="M171" s="1622"/>
      <c r="N171" s="1622"/>
      <c r="O171" s="1584" t="s">
        <v>1811</v>
      </c>
      <c r="P171" s="1584"/>
      <c r="Q171" s="1623" cm="1">
        <f t="array" ref="Q171">SUMPRODUCT(('P6-2'!$E$3:$E$90=$B170)*('P6-2'!$P$2:$AG$2&gt;=Q$7)*('P6-2'!$P$2:$AG$2&lt;=Q$8)*('P6-2'!$P$3:$AG$90))+P171</f>
        <v>0</v>
      </c>
      <c r="R171" s="1623" cm="1">
        <f t="array" ref="R171">SUMPRODUCT(('P6-2'!$E$3:$E$90=$B170)*('P6-2'!$P$2:$AG$2&gt;=R$7)*('P6-2'!$P$2:$AG$2&lt;=R$8)*('P6-2'!$P$3:$AG$90))+Q171</f>
        <v>0</v>
      </c>
      <c r="S171" s="1623" cm="1">
        <f t="array" ref="S171">SUMPRODUCT(('P6-2'!$E$3:$E$90=$B170)*('P6-2'!$P$2:$AG$2&gt;=S$7)*('P6-2'!$P$2:$AG$2&lt;=S$8)*('P6-2'!$P$3:$AG$90))+R171</f>
        <v>0</v>
      </c>
      <c r="T171" s="1623" cm="1">
        <f t="array" ref="T171">SUMPRODUCT(('P6-2'!$E$3:$E$90=$B170)*('P6-2'!$P$2:$AG$2&gt;=T$7)*('P6-2'!$P$2:$AG$2&lt;=T$8)*('P6-2'!$P$3:$AG$90))+S171</f>
        <v>0</v>
      </c>
      <c r="U171" s="1623" cm="1">
        <f t="array" ref="U171">SUMPRODUCT(('P6-2'!$E$3:$E$90=$B170)*('P6-2'!$P$2:$AG$2&gt;=U$7)*('P6-2'!$P$2:$AG$2&lt;=U$8)*('P6-2'!$P$3:$AG$90))+T171</f>
        <v>0</v>
      </c>
      <c r="V171" s="1623" cm="1">
        <f t="array" ref="V171">SUMPRODUCT(('P6-2'!$E$3:$E$90=$B170)*('P6-2'!$P$2:$AG$2&gt;=V$7)*('P6-2'!$P$2:$AG$2&lt;=V$8)*('P6-2'!$P$3:$AG$90))+U171</f>
        <v>0</v>
      </c>
      <c r="W171" s="1623" cm="1">
        <f t="array" ref="W171">SUMPRODUCT(('P6-2'!$E$3:$E$90=$B170)*('P6-2'!$P$2:$AG$2&gt;=W$7)*('P6-2'!$P$2:$AG$2&lt;=W$8)*('P6-2'!$P$3:$AG$90))+V171</f>
        <v>0</v>
      </c>
      <c r="X171" s="1623" cm="1">
        <f t="array" ref="X171">SUMPRODUCT(('P6-2'!$E$3:$E$90=$B170)*('P6-2'!$P$2:$AG$2&gt;=X$7)*('P6-2'!$P$2:$AG$2&lt;=X$8)*('P6-2'!$P$3:$AG$90))+W171</f>
        <v>0</v>
      </c>
      <c r="Y171" s="1623" cm="1">
        <f t="array" ref="Y171">SUMPRODUCT(('P6-2'!$E$3:$E$90=$B170)*('P6-2'!$P$2:$AG$2&gt;=Y$7)*('P6-2'!$P$2:$AG$2&lt;=Y$8)*('P6-2'!$P$3:$AG$90))+X171</f>
        <v>0</v>
      </c>
      <c r="Z171" s="1623" cm="1">
        <f t="array" ref="Z171">SUMPRODUCT(('P6-2'!$E$3:$E$90=$B170)*('P6-2'!$P$2:$AG$2&gt;=Z$7)*('P6-2'!$P$2:$AG$2&lt;=Z$8)*('P6-2'!$P$3:$AG$90))+Y171</f>
        <v>0</v>
      </c>
      <c r="AA171" s="1623" cm="1">
        <f t="array" ref="AA171">SUMPRODUCT(('P6-2'!$E$3:$E$90=$B170)*('P6-2'!$P$2:$AG$2&gt;=AA$7)*('P6-2'!$P$2:$AG$2&lt;=AA$8)*('P6-2'!$P$3:$AG$90))+Z171</f>
        <v>0</v>
      </c>
      <c r="AB171" s="1623" cm="1">
        <f t="array" ref="AB171">SUMPRODUCT(('P6-2'!$E$3:$E$90=$B170)*('P6-2'!$P$2:$AG$2&gt;=AB$7)*('P6-2'!$P$2:$AG$2&lt;=AB$8)*('P6-2'!$P$3:$AG$90))+AA171</f>
        <v>0</v>
      </c>
      <c r="AC171" s="1623" cm="1">
        <f t="array" ref="AC171">SUMPRODUCT(('P6-2'!$E$3:$E$90=$B170)*('P6-2'!$P$2:$AG$2&gt;=AC$7)*('P6-2'!$P$2:$AG$2&lt;=AC$8)*('P6-2'!$P$3:$AG$90))+AB171</f>
        <v>0</v>
      </c>
      <c r="AD171" s="1623" cm="1">
        <f t="array" ref="AD171">SUMPRODUCT(('P6-2'!$E$3:$E$90=$B170)*('P6-2'!$P$2:$AG$2&gt;=AD$7)*('P6-2'!$P$2:$AG$2&lt;=AD$8)*('P6-2'!$P$3:$AG$90))+AC171</f>
        <v>0</v>
      </c>
      <c r="AE171" s="1623" cm="1">
        <f t="array" ref="AE171">SUMPRODUCT(('P6-2'!$E$3:$E$90=$B170)*('P6-2'!$P$2:$AG$2&gt;=AE$7)*('P6-2'!$P$2:$AG$2&lt;=AE$8)*('P6-2'!$P$3:$AG$90))+AD171</f>
        <v>0</v>
      </c>
      <c r="AF171" s="1623" cm="1">
        <f t="array" ref="AF171">SUMPRODUCT(('P6-2'!$E$3:$E$90=$B170)*('P6-2'!$P$2:$AG$2&gt;=AF$7)*('P6-2'!$P$2:$AG$2&lt;=AF$8)*('P6-2'!$P$3:$AG$90))+AE171</f>
        <v>0</v>
      </c>
      <c r="AG171" s="1623" cm="1">
        <f t="array" ref="AG171">SUMPRODUCT(('P6-2'!$E$3:$E$90=$B170)*('P6-2'!$P$2:$AG$2&gt;=AG$7)*('P6-2'!$P$2:$AG$2&lt;=AG$8)*('P6-2'!$P$3:$AG$90))+AF171</f>
        <v>0</v>
      </c>
      <c r="AH171" s="1623" cm="1">
        <f t="array" ref="AH171">SUMPRODUCT(('P6-2'!$E$3:$E$90=$B170)*('P6-2'!$P$2:$AG$2&gt;=AH$7)*('P6-2'!$P$2:$AG$2&lt;=AH$8)*('P6-2'!$P$3:$AG$90))+AG171</f>
        <v>0</v>
      </c>
    </row>
    <row r="172" spans="1:34" s="1250" customFormat="1">
      <c r="A172" s="1624"/>
      <c r="B172" s="1585"/>
      <c r="C172" s="1587" t="str">
        <f>PROGRAMACION!D172</f>
        <v>VÁLVULAS DE CONTROL</v>
      </c>
      <c r="D172" s="1588"/>
      <c r="E172" s="1588"/>
      <c r="F172" s="1589"/>
      <c r="G172" s="1589"/>
      <c r="H172" s="1590"/>
      <c r="I172" s="1625"/>
      <c r="J172" s="1589"/>
      <c r="K172" s="1592"/>
      <c r="L172" s="1589"/>
      <c r="M172" s="1592"/>
      <c r="N172" s="1592"/>
      <c r="O172" s="1626"/>
      <c r="P172" s="1626"/>
      <c r="Q172" s="1627"/>
      <c r="R172" s="1627"/>
      <c r="S172" s="1627"/>
      <c r="T172" s="1627"/>
      <c r="U172" s="1627"/>
      <c r="V172" s="1627"/>
      <c r="W172" s="1627"/>
      <c r="X172" s="1627"/>
      <c r="Y172" s="1627"/>
      <c r="Z172" s="1627"/>
      <c r="AA172" s="1627"/>
      <c r="AB172" s="1627"/>
      <c r="AC172" s="1627"/>
      <c r="AD172" s="1627"/>
      <c r="AE172" s="1627"/>
      <c r="AF172" s="1627"/>
      <c r="AG172" s="1627"/>
      <c r="AH172" s="1627"/>
    </row>
    <row r="173" spans="1:34" ht="36">
      <c r="A173" s="1443"/>
      <c r="B173" s="1444" t="str">
        <f>PROGRAMACION!C173</f>
        <v>A1700</v>
      </c>
      <c r="C173" s="1595" t="str">
        <f>PROGRAMACION!D173</f>
        <v>Válvula de control de flujo tipo globo, actuador neumático y posicionador, Ø2" #150, CS, 4-20mA+HART. Tag FCV/FY-1763300</v>
      </c>
      <c r="D173" s="1536">
        <f>PROGRAMACION!E173</f>
        <v>46300</v>
      </c>
      <c r="E173" s="1536">
        <f>PROGRAMACION!F173</f>
        <v>46300</v>
      </c>
      <c r="F173" s="1537">
        <f>PROGRAMACION!G173</f>
        <v>1</v>
      </c>
      <c r="G173" s="1596">
        <f>PROGRAMACION!H173</f>
        <v>1</v>
      </c>
      <c r="H173" s="1596" t="str">
        <f>PROGRAMACION!I173</f>
        <v>UND</v>
      </c>
      <c r="I173" s="1596">
        <f>PROGRAMACION!J173</f>
        <v>32.799999999999997</v>
      </c>
      <c r="J173" s="1596">
        <f>PROGRAMACION!K173</f>
        <v>32.799999999999997</v>
      </c>
      <c r="K173" s="1450">
        <f>PROGRAMACION!L173</f>
        <v>4.0212792355485598E-3</v>
      </c>
      <c r="L173" s="1596">
        <f>$G173</f>
        <v>1</v>
      </c>
      <c r="M173" s="1596" t="str">
        <f>$H173</f>
        <v>UND</v>
      </c>
      <c r="N173" s="1452">
        <f>$K173</f>
        <v>4.0212792355485598E-3</v>
      </c>
      <c r="O173" s="1457" t="s">
        <v>1862</v>
      </c>
      <c r="P173" s="1457"/>
      <c r="Q173" s="1597">
        <f>PROGRAMACION!O173*$G173</f>
        <v>0</v>
      </c>
      <c r="R173" s="1597">
        <f>PROGRAMACION!P173*$G173</f>
        <v>0</v>
      </c>
      <c r="S173" s="1597">
        <f>PROGRAMACION!Q173*$G173</f>
        <v>0</v>
      </c>
      <c r="T173" s="1597">
        <f>PROGRAMACION!R173*$G173</f>
        <v>0</v>
      </c>
      <c r="U173" s="1597">
        <f>PROGRAMACION!S173*$G173</f>
        <v>0</v>
      </c>
      <c r="V173" s="1597">
        <f>PROGRAMACION!T173*$G173</f>
        <v>0</v>
      </c>
      <c r="W173" s="1597">
        <f>PROGRAMACION!U173*$G173</f>
        <v>0</v>
      </c>
      <c r="X173" s="1597">
        <f>PROGRAMACION!V173*$G173</f>
        <v>0</v>
      </c>
      <c r="Y173" s="1597">
        <f>PROGRAMACION!W173*$G173</f>
        <v>0</v>
      </c>
      <c r="Z173" s="1597">
        <f>PROGRAMACION!X173*$G173</f>
        <v>0</v>
      </c>
      <c r="AA173" s="1597">
        <f>PROGRAMACION!Y173*$G173</f>
        <v>0</v>
      </c>
      <c r="AB173" s="1597">
        <f>PROGRAMACION!Z173*$G173</f>
        <v>0</v>
      </c>
      <c r="AC173" s="1597">
        <f>PROGRAMACION!AA173*$G173</f>
        <v>0</v>
      </c>
      <c r="AD173" s="1597">
        <f>PROGRAMACION!AB173*$G173</f>
        <v>0</v>
      </c>
      <c r="AE173" s="1597">
        <f>PROGRAMACION!AC173*$G173</f>
        <v>1</v>
      </c>
      <c r="AF173" s="1597">
        <f>PROGRAMACION!AD173*$G173</f>
        <v>1</v>
      </c>
      <c r="AG173" s="1597">
        <f>PROGRAMACION!AE173*$G173</f>
        <v>1</v>
      </c>
      <c r="AH173" s="1597">
        <f>PROGRAMACION!AF173*$G173</f>
        <v>1</v>
      </c>
    </row>
    <row r="174" spans="1:34">
      <c r="A174" s="1617"/>
      <c r="B174" s="1618"/>
      <c r="C174" s="1618"/>
      <c r="D174" s="1619"/>
      <c r="E174" s="1619"/>
      <c r="F174" s="1620"/>
      <c r="G174" s="1621"/>
      <c r="H174" s="1621"/>
      <c r="I174" s="1621"/>
      <c r="J174" s="1621"/>
      <c r="K174" s="1622"/>
      <c r="L174" s="1621"/>
      <c r="M174" s="1622"/>
      <c r="N174" s="1622"/>
      <c r="O174" s="1584" t="s">
        <v>1811</v>
      </c>
      <c r="P174" s="1584"/>
      <c r="Q174" s="1623" cm="1">
        <f t="array" ref="Q174">SUMPRODUCT(('P6-2'!$E$3:$E$90=$B173)*('P6-2'!$P$2:$AG$2&gt;=Q$7)*('P6-2'!$P$2:$AG$2&lt;=Q$8)*('P6-2'!$P$3:$AG$90))+P174</f>
        <v>0</v>
      </c>
      <c r="R174" s="1623" cm="1">
        <f t="array" ref="R174">SUMPRODUCT(('P6-2'!$E$3:$E$90=$B173)*('P6-2'!$P$2:$AG$2&gt;=R$7)*('P6-2'!$P$2:$AG$2&lt;=R$8)*('P6-2'!$P$3:$AG$90))+Q174</f>
        <v>0</v>
      </c>
      <c r="S174" s="1623" cm="1">
        <f t="array" ref="S174">SUMPRODUCT(('P6-2'!$E$3:$E$90=$B173)*('P6-2'!$P$2:$AG$2&gt;=S$7)*('P6-2'!$P$2:$AG$2&lt;=S$8)*('P6-2'!$P$3:$AG$90))+R174</f>
        <v>0</v>
      </c>
      <c r="T174" s="1623" cm="1">
        <f t="array" ref="T174">SUMPRODUCT(('P6-2'!$E$3:$E$90=$B173)*('P6-2'!$P$2:$AG$2&gt;=T$7)*('P6-2'!$P$2:$AG$2&lt;=T$8)*('P6-2'!$P$3:$AG$90))+S174</f>
        <v>0</v>
      </c>
      <c r="U174" s="1623" cm="1">
        <f t="array" ref="U174">SUMPRODUCT(('P6-2'!$E$3:$E$90=$B173)*('P6-2'!$P$2:$AG$2&gt;=U$7)*('P6-2'!$P$2:$AG$2&lt;=U$8)*('P6-2'!$P$3:$AG$90))+T174</f>
        <v>0</v>
      </c>
      <c r="V174" s="1623" cm="1">
        <f t="array" ref="V174">SUMPRODUCT(('P6-2'!$E$3:$E$90=$B173)*('P6-2'!$P$2:$AG$2&gt;=V$7)*('P6-2'!$P$2:$AG$2&lt;=V$8)*('P6-2'!$P$3:$AG$90))+U174</f>
        <v>0</v>
      </c>
      <c r="W174" s="1623" cm="1">
        <f t="array" ref="W174">SUMPRODUCT(('P6-2'!$E$3:$E$90=$B173)*('P6-2'!$P$2:$AG$2&gt;=W$7)*('P6-2'!$P$2:$AG$2&lt;=W$8)*('P6-2'!$P$3:$AG$90))+V174</f>
        <v>0</v>
      </c>
      <c r="X174" s="1623" cm="1">
        <f t="array" ref="X174">SUMPRODUCT(('P6-2'!$E$3:$E$90=$B173)*('P6-2'!$P$2:$AG$2&gt;=X$7)*('P6-2'!$P$2:$AG$2&lt;=X$8)*('P6-2'!$P$3:$AG$90))+W174</f>
        <v>0</v>
      </c>
      <c r="Y174" s="1623" cm="1">
        <f t="array" ref="Y174">SUMPRODUCT(('P6-2'!$E$3:$E$90=$B173)*('P6-2'!$P$2:$AG$2&gt;=Y$7)*('P6-2'!$P$2:$AG$2&lt;=Y$8)*('P6-2'!$P$3:$AG$90))+X174</f>
        <v>0</v>
      </c>
      <c r="Z174" s="1623" cm="1">
        <f t="array" ref="Z174">SUMPRODUCT(('P6-2'!$E$3:$E$90=$B173)*('P6-2'!$P$2:$AG$2&gt;=Z$7)*('P6-2'!$P$2:$AG$2&lt;=Z$8)*('P6-2'!$P$3:$AG$90))+Y174</f>
        <v>0</v>
      </c>
      <c r="AA174" s="1623" cm="1">
        <f t="array" ref="AA174">SUMPRODUCT(('P6-2'!$E$3:$E$90=$B173)*('P6-2'!$P$2:$AG$2&gt;=AA$7)*('P6-2'!$P$2:$AG$2&lt;=AA$8)*('P6-2'!$P$3:$AG$90))+Z174</f>
        <v>0</v>
      </c>
      <c r="AB174" s="1623" cm="1">
        <f t="array" ref="AB174">SUMPRODUCT(('P6-2'!$E$3:$E$90=$B173)*('P6-2'!$P$2:$AG$2&gt;=AB$7)*('P6-2'!$P$2:$AG$2&lt;=AB$8)*('P6-2'!$P$3:$AG$90))+AA174</f>
        <v>0</v>
      </c>
      <c r="AC174" s="1623" cm="1">
        <f t="array" ref="AC174">SUMPRODUCT(('P6-2'!$E$3:$E$90=$B173)*('P6-2'!$P$2:$AG$2&gt;=AC$7)*('P6-2'!$P$2:$AG$2&lt;=AC$8)*('P6-2'!$P$3:$AG$90))+AB174</f>
        <v>0</v>
      </c>
      <c r="AD174" s="1623" cm="1">
        <f t="array" ref="AD174">SUMPRODUCT(('P6-2'!$E$3:$E$90=$B173)*('P6-2'!$P$2:$AG$2&gt;=AD$7)*('P6-2'!$P$2:$AG$2&lt;=AD$8)*('P6-2'!$P$3:$AG$90))+AC174</f>
        <v>0</v>
      </c>
      <c r="AE174" s="1623" cm="1">
        <f t="array" ref="AE174">SUMPRODUCT(('P6-2'!$E$3:$E$90=$B173)*('P6-2'!$P$2:$AG$2&gt;=AE$7)*('P6-2'!$P$2:$AG$2&lt;=AE$8)*('P6-2'!$P$3:$AG$90))+AD174</f>
        <v>0</v>
      </c>
      <c r="AF174" s="1623" cm="1">
        <f t="array" ref="AF174">SUMPRODUCT(('P6-2'!$E$3:$E$90=$B173)*('P6-2'!$P$2:$AG$2&gt;=AF$7)*('P6-2'!$P$2:$AG$2&lt;=AF$8)*('P6-2'!$P$3:$AG$90))+AE174</f>
        <v>0</v>
      </c>
      <c r="AG174" s="1623" cm="1">
        <f t="array" ref="AG174">SUMPRODUCT(('P6-2'!$E$3:$E$90=$B173)*('P6-2'!$P$2:$AG$2&gt;=AG$7)*('P6-2'!$P$2:$AG$2&lt;=AG$8)*('P6-2'!$P$3:$AG$90))+AF174</f>
        <v>0</v>
      </c>
      <c r="AH174" s="1623" cm="1">
        <f t="array" ref="AH174">SUMPRODUCT(('P6-2'!$E$3:$E$90=$B173)*('P6-2'!$P$2:$AG$2&gt;=AH$7)*('P6-2'!$P$2:$AG$2&lt;=AH$8)*('P6-2'!$P$3:$AG$90))+AG174</f>
        <v>0</v>
      </c>
    </row>
    <row r="175" spans="1:34" ht="24">
      <c r="A175" s="1443"/>
      <c r="B175" s="1444" t="str">
        <f>PROGRAMACION!C175</f>
        <v>A1710</v>
      </c>
      <c r="C175" s="1595" t="str">
        <f>PROGRAMACION!D175</f>
        <v>Válvula de control tipo globo, actuador neumático y posicionador, Ø1-1/2" #150, CS, HART. Tags FCV/FY-17633011 y 013</v>
      </c>
      <c r="D175" s="1536">
        <f>PROGRAMACION!E175</f>
        <v>46300</v>
      </c>
      <c r="E175" s="1536">
        <f>PROGRAMACION!F175</f>
        <v>46301</v>
      </c>
      <c r="F175" s="1537">
        <f>PROGRAMACION!G175</f>
        <v>2</v>
      </c>
      <c r="G175" s="1596">
        <f>PROGRAMACION!H175</f>
        <v>2</v>
      </c>
      <c r="H175" s="1596" t="str">
        <f>PROGRAMACION!I175</f>
        <v>UND</v>
      </c>
      <c r="I175" s="1596">
        <f>PROGRAMACION!J175</f>
        <v>32.799999999999997</v>
      </c>
      <c r="J175" s="1596">
        <f>PROGRAMACION!K175</f>
        <v>65.599999999999994</v>
      </c>
      <c r="K175" s="1450">
        <f>PROGRAMACION!L175</f>
        <v>8.0425584710971196E-3</v>
      </c>
      <c r="L175" s="1596">
        <f>$G175</f>
        <v>2</v>
      </c>
      <c r="M175" s="1596" t="str">
        <f>$H175</f>
        <v>UND</v>
      </c>
      <c r="N175" s="1452">
        <f>$K175</f>
        <v>8.0425584710971196E-3</v>
      </c>
      <c r="O175" s="1457" t="s">
        <v>1862</v>
      </c>
      <c r="P175" s="1457"/>
      <c r="Q175" s="1597">
        <f>PROGRAMACION!O175*$G175</f>
        <v>0</v>
      </c>
      <c r="R175" s="1597">
        <f>PROGRAMACION!P175*$G175</f>
        <v>0</v>
      </c>
      <c r="S175" s="1597">
        <f>PROGRAMACION!Q175*$G175</f>
        <v>0</v>
      </c>
      <c r="T175" s="1597">
        <f>PROGRAMACION!R175*$G175</f>
        <v>0</v>
      </c>
      <c r="U175" s="1597">
        <f>PROGRAMACION!S175*$G175</f>
        <v>0</v>
      </c>
      <c r="V175" s="1597">
        <f>PROGRAMACION!T175*$G175</f>
        <v>0</v>
      </c>
      <c r="W175" s="1597">
        <f>PROGRAMACION!U175*$G175</f>
        <v>0</v>
      </c>
      <c r="X175" s="1597">
        <f>PROGRAMACION!V175*$G175</f>
        <v>0</v>
      </c>
      <c r="Y175" s="1597">
        <f>PROGRAMACION!W175*$G175</f>
        <v>0</v>
      </c>
      <c r="Z175" s="1597">
        <f>PROGRAMACION!X175*$G175</f>
        <v>0</v>
      </c>
      <c r="AA175" s="1597">
        <f>PROGRAMACION!Y175*$G175</f>
        <v>0</v>
      </c>
      <c r="AB175" s="1597">
        <f>PROGRAMACION!Z175*$G175</f>
        <v>0</v>
      </c>
      <c r="AC175" s="1597">
        <f>PROGRAMACION!AA175*$G175</f>
        <v>0</v>
      </c>
      <c r="AD175" s="1597">
        <f>PROGRAMACION!AB175*$G175</f>
        <v>0</v>
      </c>
      <c r="AE175" s="1597">
        <f>PROGRAMACION!AC175*$G175</f>
        <v>2</v>
      </c>
      <c r="AF175" s="1597">
        <f>PROGRAMACION!AD175*$G175</f>
        <v>2</v>
      </c>
      <c r="AG175" s="1597">
        <f>PROGRAMACION!AE175*$G175</f>
        <v>2</v>
      </c>
      <c r="AH175" s="1597">
        <f>PROGRAMACION!AF175*$G175</f>
        <v>2</v>
      </c>
    </row>
    <row r="176" spans="1:34">
      <c r="A176" s="1617"/>
      <c r="B176" s="1618"/>
      <c r="C176" s="1618"/>
      <c r="D176" s="1619"/>
      <c r="E176" s="1619"/>
      <c r="F176" s="1620"/>
      <c r="G176" s="1621"/>
      <c r="H176" s="1621"/>
      <c r="I176" s="1621"/>
      <c r="J176" s="1621"/>
      <c r="K176" s="1622"/>
      <c r="L176" s="1621"/>
      <c r="M176" s="1622"/>
      <c r="N176" s="1622"/>
      <c r="O176" s="1584" t="s">
        <v>1811</v>
      </c>
      <c r="P176" s="1584"/>
      <c r="Q176" s="1623" cm="1">
        <f t="array" ref="Q176">SUMPRODUCT(('P6-2'!$E$3:$E$90=$B175)*('P6-2'!$P$2:$AG$2&gt;=Q$7)*('P6-2'!$P$2:$AG$2&lt;=Q$8)*('P6-2'!$P$3:$AG$90))+P176</f>
        <v>0</v>
      </c>
      <c r="R176" s="1623" cm="1">
        <f t="array" ref="R176">SUMPRODUCT(('P6-2'!$E$3:$E$90=$B175)*('P6-2'!$P$2:$AG$2&gt;=R$7)*('P6-2'!$P$2:$AG$2&lt;=R$8)*('P6-2'!$P$3:$AG$90))+Q176</f>
        <v>0</v>
      </c>
      <c r="S176" s="1623" cm="1">
        <f t="array" ref="S176">SUMPRODUCT(('P6-2'!$E$3:$E$90=$B175)*('P6-2'!$P$2:$AG$2&gt;=S$7)*('P6-2'!$P$2:$AG$2&lt;=S$8)*('P6-2'!$P$3:$AG$90))+R176</f>
        <v>0</v>
      </c>
      <c r="T176" s="1623" cm="1">
        <f t="array" ref="T176">SUMPRODUCT(('P6-2'!$E$3:$E$90=$B175)*('P6-2'!$P$2:$AG$2&gt;=T$7)*('P6-2'!$P$2:$AG$2&lt;=T$8)*('P6-2'!$P$3:$AG$90))+S176</f>
        <v>0</v>
      </c>
      <c r="U176" s="1623" cm="1">
        <f t="array" ref="U176">SUMPRODUCT(('P6-2'!$E$3:$E$90=$B175)*('P6-2'!$P$2:$AG$2&gt;=U$7)*('P6-2'!$P$2:$AG$2&lt;=U$8)*('P6-2'!$P$3:$AG$90))+T176</f>
        <v>0</v>
      </c>
      <c r="V176" s="1623" cm="1">
        <f t="array" ref="V176">SUMPRODUCT(('P6-2'!$E$3:$E$90=$B175)*('P6-2'!$P$2:$AG$2&gt;=V$7)*('P6-2'!$P$2:$AG$2&lt;=V$8)*('P6-2'!$P$3:$AG$90))+U176</f>
        <v>0</v>
      </c>
      <c r="W176" s="1623" cm="1">
        <f t="array" ref="W176">SUMPRODUCT(('P6-2'!$E$3:$E$90=$B175)*('P6-2'!$P$2:$AG$2&gt;=W$7)*('P6-2'!$P$2:$AG$2&lt;=W$8)*('P6-2'!$P$3:$AG$90))+V176</f>
        <v>0</v>
      </c>
      <c r="X176" s="1623" cm="1">
        <f t="array" ref="X176">SUMPRODUCT(('P6-2'!$E$3:$E$90=$B175)*('P6-2'!$P$2:$AG$2&gt;=X$7)*('P6-2'!$P$2:$AG$2&lt;=X$8)*('P6-2'!$P$3:$AG$90))+W176</f>
        <v>0</v>
      </c>
      <c r="Y176" s="1623" cm="1">
        <f t="array" ref="Y176">SUMPRODUCT(('P6-2'!$E$3:$E$90=$B175)*('P6-2'!$P$2:$AG$2&gt;=Y$7)*('P6-2'!$P$2:$AG$2&lt;=Y$8)*('P6-2'!$P$3:$AG$90))+X176</f>
        <v>0</v>
      </c>
      <c r="Z176" s="1623" cm="1">
        <f t="array" ref="Z176">SUMPRODUCT(('P6-2'!$E$3:$E$90=$B175)*('P6-2'!$P$2:$AG$2&gt;=Z$7)*('P6-2'!$P$2:$AG$2&lt;=Z$8)*('P6-2'!$P$3:$AG$90))+Y176</f>
        <v>0</v>
      </c>
      <c r="AA176" s="1623" cm="1">
        <f t="array" ref="AA176">SUMPRODUCT(('P6-2'!$E$3:$E$90=$B175)*('P6-2'!$P$2:$AG$2&gt;=AA$7)*('P6-2'!$P$2:$AG$2&lt;=AA$8)*('P6-2'!$P$3:$AG$90))+Z176</f>
        <v>0</v>
      </c>
      <c r="AB176" s="1623" cm="1">
        <f t="array" ref="AB176">SUMPRODUCT(('P6-2'!$E$3:$E$90=$B175)*('P6-2'!$P$2:$AG$2&gt;=AB$7)*('P6-2'!$P$2:$AG$2&lt;=AB$8)*('P6-2'!$P$3:$AG$90))+AA176</f>
        <v>0</v>
      </c>
      <c r="AC176" s="1623" cm="1">
        <f t="array" ref="AC176">SUMPRODUCT(('P6-2'!$E$3:$E$90=$B175)*('P6-2'!$P$2:$AG$2&gt;=AC$7)*('P6-2'!$P$2:$AG$2&lt;=AC$8)*('P6-2'!$P$3:$AG$90))+AB176</f>
        <v>0</v>
      </c>
      <c r="AD176" s="1623" cm="1">
        <f t="array" ref="AD176">SUMPRODUCT(('P6-2'!$E$3:$E$90=$B175)*('P6-2'!$P$2:$AG$2&gt;=AD$7)*('P6-2'!$P$2:$AG$2&lt;=AD$8)*('P6-2'!$P$3:$AG$90))+AC176</f>
        <v>0</v>
      </c>
      <c r="AE176" s="1623" cm="1">
        <f t="array" ref="AE176">SUMPRODUCT(('P6-2'!$E$3:$E$90=$B175)*('P6-2'!$P$2:$AG$2&gt;=AE$7)*('P6-2'!$P$2:$AG$2&lt;=AE$8)*('P6-2'!$P$3:$AG$90))+AD176</f>
        <v>0</v>
      </c>
      <c r="AF176" s="1623" cm="1">
        <f t="array" ref="AF176">SUMPRODUCT(('P6-2'!$E$3:$E$90=$B175)*('P6-2'!$P$2:$AG$2&gt;=AF$7)*('P6-2'!$P$2:$AG$2&lt;=AF$8)*('P6-2'!$P$3:$AG$90))+AE176</f>
        <v>0</v>
      </c>
      <c r="AG176" s="1623" cm="1">
        <f t="array" ref="AG176">SUMPRODUCT(('P6-2'!$E$3:$E$90=$B175)*('P6-2'!$P$2:$AG$2&gt;=AG$7)*('P6-2'!$P$2:$AG$2&lt;=AG$8)*('P6-2'!$P$3:$AG$90))+AF176</f>
        <v>0</v>
      </c>
      <c r="AH176" s="1623" cm="1">
        <f t="array" ref="AH176">SUMPRODUCT(('P6-2'!$E$3:$E$90=$B175)*('P6-2'!$P$2:$AG$2&gt;=AH$7)*('P6-2'!$P$2:$AG$2&lt;=AH$8)*('P6-2'!$P$3:$AG$90))+AG176</f>
        <v>0</v>
      </c>
    </row>
    <row r="177" spans="1:34" ht="24">
      <c r="A177" s="1443"/>
      <c r="B177" s="1444" t="str">
        <f>PROGRAMACION!C177</f>
        <v>A1720</v>
      </c>
      <c r="C177" s="1595" t="str">
        <f>PROGRAMACION!D177</f>
        <v>Detalle constructivo para montaje de válvulas de control. Estándar MY 0000-7-00016</v>
      </c>
      <c r="D177" s="1536">
        <f>PROGRAMACION!E177</f>
        <v>46302</v>
      </c>
      <c r="E177" s="1536">
        <f>PROGRAMACION!F177</f>
        <v>46302</v>
      </c>
      <c r="F177" s="1537">
        <f>PROGRAMACION!G177</f>
        <v>1</v>
      </c>
      <c r="G177" s="1596">
        <f>PROGRAMACION!H177</f>
        <v>3</v>
      </c>
      <c r="H177" s="1596" t="str">
        <f>PROGRAMACION!I177</f>
        <v>UND</v>
      </c>
      <c r="I177" s="1596">
        <f>PROGRAMACION!J177</f>
        <v>5.6000000000000005</v>
      </c>
      <c r="J177" s="1596">
        <f>PROGRAMACION!K177</f>
        <v>16.8</v>
      </c>
      <c r="K177" s="1450">
        <f>PROGRAMACION!L177</f>
        <v>2.0596796084517014E-3</v>
      </c>
      <c r="L177" s="1596">
        <f>$G177</f>
        <v>3</v>
      </c>
      <c r="M177" s="1596" t="str">
        <f>$H177</f>
        <v>UND</v>
      </c>
      <c r="N177" s="1452">
        <f>$K177</f>
        <v>2.0596796084517014E-3</v>
      </c>
      <c r="O177" s="1457" t="s">
        <v>1862</v>
      </c>
      <c r="P177" s="1457"/>
      <c r="Q177" s="1597">
        <f>PROGRAMACION!O177*$G177</f>
        <v>0</v>
      </c>
      <c r="R177" s="1597">
        <f>PROGRAMACION!P177*$G177</f>
        <v>0</v>
      </c>
      <c r="S177" s="1597">
        <f>PROGRAMACION!Q177*$G177</f>
        <v>0</v>
      </c>
      <c r="T177" s="1597">
        <f>PROGRAMACION!R177*$G177</f>
        <v>0</v>
      </c>
      <c r="U177" s="1597">
        <f>PROGRAMACION!S177*$G177</f>
        <v>0</v>
      </c>
      <c r="V177" s="1597">
        <f>PROGRAMACION!T177*$G177</f>
        <v>0</v>
      </c>
      <c r="W177" s="1597">
        <f>PROGRAMACION!U177*$G177</f>
        <v>0</v>
      </c>
      <c r="X177" s="1597">
        <f>PROGRAMACION!V177*$G177</f>
        <v>0</v>
      </c>
      <c r="Y177" s="1597">
        <f>PROGRAMACION!W177*$G177</f>
        <v>0</v>
      </c>
      <c r="Z177" s="1597">
        <f>PROGRAMACION!X177*$G177</f>
        <v>0</v>
      </c>
      <c r="AA177" s="1597">
        <f>PROGRAMACION!Y177*$G177</f>
        <v>0</v>
      </c>
      <c r="AB177" s="1597">
        <f>PROGRAMACION!Z177*$G177</f>
        <v>0</v>
      </c>
      <c r="AC177" s="1597">
        <f>PROGRAMACION!AA177*$G177</f>
        <v>0</v>
      </c>
      <c r="AD177" s="1597">
        <f>PROGRAMACION!AB177*$G177</f>
        <v>0</v>
      </c>
      <c r="AE177" s="1597">
        <f>PROGRAMACION!AC177*$G177</f>
        <v>3</v>
      </c>
      <c r="AF177" s="1597">
        <f>PROGRAMACION!AD177*$G177</f>
        <v>3</v>
      </c>
      <c r="AG177" s="1597">
        <f>PROGRAMACION!AE177*$G177</f>
        <v>3</v>
      </c>
      <c r="AH177" s="1597">
        <f>PROGRAMACION!AF177*$G177</f>
        <v>3</v>
      </c>
    </row>
    <row r="178" spans="1:34">
      <c r="A178" s="1617"/>
      <c r="B178" s="1618"/>
      <c r="C178" s="1618"/>
      <c r="D178" s="1619"/>
      <c r="E178" s="1619"/>
      <c r="F178" s="1620"/>
      <c r="G178" s="1621"/>
      <c r="H178" s="1621"/>
      <c r="I178" s="1621"/>
      <c r="J178" s="1621"/>
      <c r="K178" s="1622"/>
      <c r="L178" s="1621"/>
      <c r="M178" s="1622"/>
      <c r="N178" s="1622"/>
      <c r="O178" s="1584" t="s">
        <v>1811</v>
      </c>
      <c r="P178" s="1584"/>
      <c r="Q178" s="1623" cm="1">
        <f t="array" ref="Q178">SUMPRODUCT(('P6-2'!$E$3:$E$90=$B177)*('P6-2'!$P$2:$AG$2&gt;=Q$7)*('P6-2'!$P$2:$AG$2&lt;=Q$8)*('P6-2'!$P$3:$AG$90))+P178</f>
        <v>0</v>
      </c>
      <c r="R178" s="1623" cm="1">
        <f t="array" ref="R178">SUMPRODUCT(('P6-2'!$E$3:$E$90=$B177)*('P6-2'!$P$2:$AG$2&gt;=R$7)*('P6-2'!$P$2:$AG$2&lt;=R$8)*('P6-2'!$P$3:$AG$90))+Q178</f>
        <v>0</v>
      </c>
      <c r="S178" s="1623" cm="1">
        <f t="array" ref="S178">SUMPRODUCT(('P6-2'!$E$3:$E$90=$B177)*('P6-2'!$P$2:$AG$2&gt;=S$7)*('P6-2'!$P$2:$AG$2&lt;=S$8)*('P6-2'!$P$3:$AG$90))+R178</f>
        <v>0</v>
      </c>
      <c r="T178" s="1623" cm="1">
        <f t="array" ref="T178">SUMPRODUCT(('P6-2'!$E$3:$E$90=$B177)*('P6-2'!$P$2:$AG$2&gt;=T$7)*('P6-2'!$P$2:$AG$2&lt;=T$8)*('P6-2'!$P$3:$AG$90))+S178</f>
        <v>0</v>
      </c>
      <c r="U178" s="1623" cm="1">
        <f t="array" ref="U178">SUMPRODUCT(('P6-2'!$E$3:$E$90=$B177)*('P6-2'!$P$2:$AG$2&gt;=U$7)*('P6-2'!$P$2:$AG$2&lt;=U$8)*('P6-2'!$P$3:$AG$90))+T178</f>
        <v>0</v>
      </c>
      <c r="V178" s="1623" cm="1">
        <f t="array" ref="V178">SUMPRODUCT(('P6-2'!$E$3:$E$90=$B177)*('P6-2'!$P$2:$AG$2&gt;=V$7)*('P6-2'!$P$2:$AG$2&lt;=V$8)*('P6-2'!$P$3:$AG$90))+U178</f>
        <v>0</v>
      </c>
      <c r="W178" s="1623" cm="1">
        <f t="array" ref="W178">SUMPRODUCT(('P6-2'!$E$3:$E$90=$B177)*('P6-2'!$P$2:$AG$2&gt;=W$7)*('P6-2'!$P$2:$AG$2&lt;=W$8)*('P6-2'!$P$3:$AG$90))+V178</f>
        <v>0</v>
      </c>
      <c r="X178" s="1623" cm="1">
        <f t="array" ref="X178">SUMPRODUCT(('P6-2'!$E$3:$E$90=$B177)*('P6-2'!$P$2:$AG$2&gt;=X$7)*('P6-2'!$P$2:$AG$2&lt;=X$8)*('P6-2'!$P$3:$AG$90))+W178</f>
        <v>0</v>
      </c>
      <c r="Y178" s="1623" cm="1">
        <f t="array" ref="Y178">SUMPRODUCT(('P6-2'!$E$3:$E$90=$B177)*('P6-2'!$P$2:$AG$2&gt;=Y$7)*('P6-2'!$P$2:$AG$2&lt;=Y$8)*('P6-2'!$P$3:$AG$90))+X178</f>
        <v>0</v>
      </c>
      <c r="Z178" s="1623" cm="1">
        <f t="array" ref="Z178">SUMPRODUCT(('P6-2'!$E$3:$E$90=$B177)*('P6-2'!$P$2:$AG$2&gt;=Z$7)*('P6-2'!$P$2:$AG$2&lt;=Z$8)*('P6-2'!$P$3:$AG$90))+Y178</f>
        <v>0</v>
      </c>
      <c r="AA178" s="1623" cm="1">
        <f t="array" ref="AA178">SUMPRODUCT(('P6-2'!$E$3:$E$90=$B177)*('P6-2'!$P$2:$AG$2&gt;=AA$7)*('P6-2'!$P$2:$AG$2&lt;=AA$8)*('P6-2'!$P$3:$AG$90))+Z178</f>
        <v>0</v>
      </c>
      <c r="AB178" s="1623" cm="1">
        <f t="array" ref="AB178">SUMPRODUCT(('P6-2'!$E$3:$E$90=$B177)*('P6-2'!$P$2:$AG$2&gt;=AB$7)*('P6-2'!$P$2:$AG$2&lt;=AB$8)*('P6-2'!$P$3:$AG$90))+AA178</f>
        <v>0</v>
      </c>
      <c r="AC178" s="1623" cm="1">
        <f t="array" ref="AC178">SUMPRODUCT(('P6-2'!$E$3:$E$90=$B177)*('P6-2'!$P$2:$AG$2&gt;=AC$7)*('P6-2'!$P$2:$AG$2&lt;=AC$8)*('P6-2'!$P$3:$AG$90))+AB178</f>
        <v>0</v>
      </c>
      <c r="AD178" s="1623" cm="1">
        <f t="array" ref="AD178">SUMPRODUCT(('P6-2'!$E$3:$E$90=$B177)*('P6-2'!$P$2:$AG$2&gt;=AD$7)*('P6-2'!$P$2:$AG$2&lt;=AD$8)*('P6-2'!$P$3:$AG$90))+AC178</f>
        <v>0</v>
      </c>
      <c r="AE178" s="1623" cm="1">
        <f t="array" ref="AE178">SUMPRODUCT(('P6-2'!$E$3:$E$90=$B177)*('P6-2'!$P$2:$AG$2&gt;=AE$7)*('P6-2'!$P$2:$AG$2&lt;=AE$8)*('P6-2'!$P$3:$AG$90))+AD178</f>
        <v>0</v>
      </c>
      <c r="AF178" s="1623" cm="1">
        <f t="array" ref="AF178">SUMPRODUCT(('P6-2'!$E$3:$E$90=$B177)*('P6-2'!$P$2:$AG$2&gt;=AF$7)*('P6-2'!$P$2:$AG$2&lt;=AF$8)*('P6-2'!$P$3:$AG$90))+AE178</f>
        <v>0</v>
      </c>
      <c r="AG178" s="1623" cm="1">
        <f t="array" ref="AG178">SUMPRODUCT(('P6-2'!$E$3:$E$90=$B177)*('P6-2'!$P$2:$AG$2&gt;=AG$7)*('P6-2'!$P$2:$AG$2&lt;=AG$8)*('P6-2'!$P$3:$AG$90))+AF178</f>
        <v>0</v>
      </c>
      <c r="AH178" s="1623" cm="1">
        <f t="array" ref="AH178">SUMPRODUCT(('P6-2'!$E$3:$E$90=$B177)*('P6-2'!$P$2:$AG$2&gt;=AH$7)*('P6-2'!$P$2:$AG$2&lt;=AH$8)*('P6-2'!$P$3:$AG$90))+AG178</f>
        <v>0</v>
      </c>
    </row>
    <row r="179" spans="1:34" ht="24">
      <c r="A179" s="1443"/>
      <c r="B179" s="1444" t="str">
        <f>PROGRAMACION!C179</f>
        <v>A1730</v>
      </c>
      <c r="C179" s="1595" t="str">
        <f>PROGRAMACION!D179</f>
        <v>Verificación y ampliación del tubing de aire para válvulas de control en el área de dosificación de floculantes.</v>
      </c>
      <c r="D179" s="1536">
        <f>PROGRAMACION!E179</f>
        <v>46304</v>
      </c>
      <c r="E179" s="1536">
        <f>PROGRAMACION!F179</f>
        <v>46307</v>
      </c>
      <c r="F179" s="1537">
        <f>PROGRAMACION!G179</f>
        <v>2</v>
      </c>
      <c r="G179" s="1596">
        <f>PROGRAMACION!H179</f>
        <v>1</v>
      </c>
      <c r="H179" s="1596" t="str">
        <f>PROGRAMACION!I179</f>
        <v>Gbl.</v>
      </c>
      <c r="I179" s="1596">
        <f>PROGRAMACION!J179</f>
        <v>33.6</v>
      </c>
      <c r="J179" s="1596">
        <f>PROGRAMACION!K179</f>
        <v>33.6</v>
      </c>
      <c r="K179" s="1450">
        <f>PROGRAMACION!L179</f>
        <v>4.1193592169034027E-3</v>
      </c>
      <c r="L179" s="1596">
        <f>$G179</f>
        <v>1</v>
      </c>
      <c r="M179" s="1596" t="str">
        <f>$H179</f>
        <v>Gbl.</v>
      </c>
      <c r="N179" s="1452">
        <f>$K179</f>
        <v>4.1193592169034027E-3</v>
      </c>
      <c r="O179" s="1457" t="s">
        <v>1862</v>
      </c>
      <c r="P179" s="1457"/>
      <c r="Q179" s="1597">
        <f>PROGRAMACION!O179*$G179</f>
        <v>0</v>
      </c>
      <c r="R179" s="1597">
        <f>PROGRAMACION!P179*$G179</f>
        <v>0</v>
      </c>
      <c r="S179" s="1597">
        <f>PROGRAMACION!Q179*$G179</f>
        <v>0</v>
      </c>
      <c r="T179" s="1597">
        <f>PROGRAMACION!R179*$G179</f>
        <v>0</v>
      </c>
      <c r="U179" s="1597">
        <f>PROGRAMACION!S179*$G179</f>
        <v>0</v>
      </c>
      <c r="V179" s="1597">
        <f>PROGRAMACION!T179*$G179</f>
        <v>0</v>
      </c>
      <c r="W179" s="1597">
        <f>PROGRAMACION!U179*$G179</f>
        <v>0</v>
      </c>
      <c r="X179" s="1597">
        <f>PROGRAMACION!V179*$G179</f>
        <v>0</v>
      </c>
      <c r="Y179" s="1597">
        <f>PROGRAMACION!W179*$G179</f>
        <v>0</v>
      </c>
      <c r="Z179" s="1597">
        <f>PROGRAMACION!X179*$G179</f>
        <v>0</v>
      </c>
      <c r="AA179" s="1597">
        <f>PROGRAMACION!Y179*$G179</f>
        <v>0</v>
      </c>
      <c r="AB179" s="1597">
        <f>PROGRAMACION!Z179*$G179</f>
        <v>0</v>
      </c>
      <c r="AC179" s="1597">
        <f>PROGRAMACION!AA179*$G179</f>
        <v>0</v>
      </c>
      <c r="AD179" s="1597">
        <f>PROGRAMACION!AB179*$G179</f>
        <v>0</v>
      </c>
      <c r="AE179" s="1597">
        <f>PROGRAMACION!AC179*$G179</f>
        <v>0</v>
      </c>
      <c r="AF179" s="1597">
        <f>PROGRAMACION!AD179*$G179</f>
        <v>1</v>
      </c>
      <c r="AG179" s="1597">
        <f>PROGRAMACION!AE179*$G179</f>
        <v>1</v>
      </c>
      <c r="AH179" s="1597">
        <f>PROGRAMACION!AF179*$G179</f>
        <v>1</v>
      </c>
    </row>
    <row r="180" spans="1:34">
      <c r="A180" s="1617"/>
      <c r="B180" s="1618"/>
      <c r="C180" s="1618"/>
      <c r="D180" s="1619"/>
      <c r="E180" s="1619"/>
      <c r="F180" s="1620"/>
      <c r="G180" s="1621"/>
      <c r="H180" s="1621"/>
      <c r="I180" s="1621"/>
      <c r="J180" s="1621"/>
      <c r="K180" s="1622"/>
      <c r="L180" s="1621"/>
      <c r="M180" s="1622"/>
      <c r="N180" s="1622"/>
      <c r="O180" s="1584" t="s">
        <v>1811</v>
      </c>
      <c r="P180" s="1584"/>
      <c r="Q180" s="1623" cm="1">
        <f t="array" ref="Q180">SUMPRODUCT(('P6-2'!$E$3:$E$90=$B179)*('P6-2'!$P$2:$AG$2&gt;=Q$7)*('P6-2'!$P$2:$AG$2&lt;=Q$8)*('P6-2'!$P$3:$AG$90))+P180</f>
        <v>0</v>
      </c>
      <c r="R180" s="1623" cm="1">
        <f t="array" ref="R180">SUMPRODUCT(('P6-2'!$E$3:$E$90=$B179)*('P6-2'!$P$2:$AG$2&gt;=R$7)*('P6-2'!$P$2:$AG$2&lt;=R$8)*('P6-2'!$P$3:$AG$90))+Q180</f>
        <v>0</v>
      </c>
      <c r="S180" s="1623" cm="1">
        <f t="array" ref="S180">SUMPRODUCT(('P6-2'!$E$3:$E$90=$B179)*('P6-2'!$P$2:$AG$2&gt;=S$7)*('P6-2'!$P$2:$AG$2&lt;=S$8)*('P6-2'!$P$3:$AG$90))+R180</f>
        <v>0</v>
      </c>
      <c r="T180" s="1623" cm="1">
        <f t="array" ref="T180">SUMPRODUCT(('P6-2'!$E$3:$E$90=$B179)*('P6-2'!$P$2:$AG$2&gt;=T$7)*('P6-2'!$P$2:$AG$2&lt;=T$8)*('P6-2'!$P$3:$AG$90))+S180</f>
        <v>0</v>
      </c>
      <c r="U180" s="1623" cm="1">
        <f t="array" ref="U180">SUMPRODUCT(('P6-2'!$E$3:$E$90=$B179)*('P6-2'!$P$2:$AG$2&gt;=U$7)*('P6-2'!$P$2:$AG$2&lt;=U$8)*('P6-2'!$P$3:$AG$90))+T180</f>
        <v>0</v>
      </c>
      <c r="V180" s="1623" cm="1">
        <f t="array" ref="V180">SUMPRODUCT(('P6-2'!$E$3:$E$90=$B179)*('P6-2'!$P$2:$AG$2&gt;=V$7)*('P6-2'!$P$2:$AG$2&lt;=V$8)*('P6-2'!$P$3:$AG$90))+U180</f>
        <v>0</v>
      </c>
      <c r="W180" s="1623" cm="1">
        <f t="array" ref="W180">SUMPRODUCT(('P6-2'!$E$3:$E$90=$B179)*('P6-2'!$P$2:$AG$2&gt;=W$7)*('P6-2'!$P$2:$AG$2&lt;=W$8)*('P6-2'!$P$3:$AG$90))+V180</f>
        <v>0</v>
      </c>
      <c r="X180" s="1623" cm="1">
        <f t="array" ref="X180">SUMPRODUCT(('P6-2'!$E$3:$E$90=$B179)*('P6-2'!$P$2:$AG$2&gt;=X$7)*('P6-2'!$P$2:$AG$2&lt;=X$8)*('P6-2'!$P$3:$AG$90))+W180</f>
        <v>0</v>
      </c>
      <c r="Y180" s="1623" cm="1">
        <f t="array" ref="Y180">SUMPRODUCT(('P6-2'!$E$3:$E$90=$B179)*('P6-2'!$P$2:$AG$2&gt;=Y$7)*('P6-2'!$P$2:$AG$2&lt;=Y$8)*('P6-2'!$P$3:$AG$90))+X180</f>
        <v>0</v>
      </c>
      <c r="Z180" s="1623" cm="1">
        <f t="array" ref="Z180">SUMPRODUCT(('P6-2'!$E$3:$E$90=$B179)*('P6-2'!$P$2:$AG$2&gt;=Z$7)*('P6-2'!$P$2:$AG$2&lt;=Z$8)*('P6-2'!$P$3:$AG$90))+Y180</f>
        <v>0</v>
      </c>
      <c r="AA180" s="1623" cm="1">
        <f t="array" ref="AA180">SUMPRODUCT(('P6-2'!$E$3:$E$90=$B179)*('P6-2'!$P$2:$AG$2&gt;=AA$7)*('P6-2'!$P$2:$AG$2&lt;=AA$8)*('P6-2'!$P$3:$AG$90))+Z180</f>
        <v>0</v>
      </c>
      <c r="AB180" s="1623" cm="1">
        <f t="array" ref="AB180">SUMPRODUCT(('P6-2'!$E$3:$E$90=$B179)*('P6-2'!$P$2:$AG$2&gt;=AB$7)*('P6-2'!$P$2:$AG$2&lt;=AB$8)*('P6-2'!$P$3:$AG$90))+AA180</f>
        <v>0</v>
      </c>
      <c r="AC180" s="1623" cm="1">
        <f t="array" ref="AC180">SUMPRODUCT(('P6-2'!$E$3:$E$90=$B179)*('P6-2'!$P$2:$AG$2&gt;=AC$7)*('P6-2'!$P$2:$AG$2&lt;=AC$8)*('P6-2'!$P$3:$AG$90))+AB180</f>
        <v>0</v>
      </c>
      <c r="AD180" s="1623" cm="1">
        <f t="array" ref="AD180">SUMPRODUCT(('P6-2'!$E$3:$E$90=$B179)*('P6-2'!$P$2:$AG$2&gt;=AD$7)*('P6-2'!$P$2:$AG$2&lt;=AD$8)*('P6-2'!$P$3:$AG$90))+AC180</f>
        <v>0</v>
      </c>
      <c r="AE180" s="1623" cm="1">
        <f t="array" ref="AE180">SUMPRODUCT(('P6-2'!$E$3:$E$90=$B179)*('P6-2'!$P$2:$AG$2&gt;=AE$7)*('P6-2'!$P$2:$AG$2&lt;=AE$8)*('P6-2'!$P$3:$AG$90))+AD180</f>
        <v>0</v>
      </c>
      <c r="AF180" s="1623" cm="1">
        <f t="array" ref="AF180">SUMPRODUCT(('P6-2'!$E$3:$E$90=$B179)*('P6-2'!$P$2:$AG$2&gt;=AF$7)*('P6-2'!$P$2:$AG$2&lt;=AF$8)*('P6-2'!$P$3:$AG$90))+AE180</f>
        <v>0</v>
      </c>
      <c r="AG180" s="1623" cm="1">
        <f t="array" ref="AG180">SUMPRODUCT(('P6-2'!$E$3:$E$90=$B179)*('P6-2'!$P$2:$AG$2&gt;=AG$7)*('P6-2'!$P$2:$AG$2&lt;=AG$8)*('P6-2'!$P$3:$AG$90))+AF180</f>
        <v>0</v>
      </c>
      <c r="AH180" s="1623" cm="1">
        <f t="array" ref="AH180">SUMPRODUCT(('P6-2'!$E$3:$E$90=$B179)*('P6-2'!$P$2:$AG$2&gt;=AH$7)*('P6-2'!$P$2:$AG$2&lt;=AH$8)*('P6-2'!$P$3:$AG$90))+AG180</f>
        <v>0</v>
      </c>
    </row>
    <row r="181" spans="1:34" s="1250" customFormat="1">
      <c r="A181" s="1624"/>
      <c r="B181" s="1585"/>
      <c r="C181" s="1587" t="str">
        <f>PROGRAMACION!D181</f>
        <v>CONDUCTORES</v>
      </c>
      <c r="D181" s="1588"/>
      <c r="E181" s="1588"/>
      <c r="F181" s="1589"/>
      <c r="G181" s="1589"/>
      <c r="H181" s="1590"/>
      <c r="I181" s="1625"/>
      <c r="J181" s="1589"/>
      <c r="K181" s="1592"/>
      <c r="L181" s="1589"/>
      <c r="M181" s="1592"/>
      <c r="N181" s="1592"/>
      <c r="O181" s="1626"/>
      <c r="P181" s="1626"/>
      <c r="Q181" s="1627"/>
      <c r="R181" s="1627"/>
      <c r="S181" s="1627"/>
      <c r="T181" s="1627"/>
      <c r="U181" s="1627"/>
      <c r="V181" s="1627"/>
      <c r="W181" s="1627"/>
      <c r="X181" s="1627"/>
      <c r="Y181" s="1627"/>
      <c r="Z181" s="1627"/>
      <c r="AA181" s="1627"/>
      <c r="AB181" s="1627"/>
      <c r="AC181" s="1627"/>
      <c r="AD181" s="1627"/>
      <c r="AE181" s="1627"/>
      <c r="AF181" s="1627"/>
      <c r="AG181" s="1627"/>
      <c r="AH181" s="1627"/>
    </row>
    <row r="182" spans="1:34" ht="24">
      <c r="A182" s="1443"/>
      <c r="B182" s="1444" t="str">
        <f>PROGRAMACION!C182</f>
        <v>A1740</v>
      </c>
      <c r="C182" s="1595" t="str">
        <f>PROGRAMACION!D182</f>
        <v>Cable de alimentación TC-XHHW-2 600V 90°C, Cu clase B, XLPE/PVC - 3/C #14 AWG (NOTAS 2 y 5)</v>
      </c>
      <c r="D182" s="1536">
        <f>PROGRAMACION!E182</f>
        <v>46267</v>
      </c>
      <c r="E182" s="1536">
        <f>PROGRAMACION!F182</f>
        <v>46289</v>
      </c>
      <c r="F182" s="1537">
        <f>PROGRAMACION!G182</f>
        <v>17</v>
      </c>
      <c r="G182" s="1596">
        <f>PROGRAMACION!H182</f>
        <v>1700</v>
      </c>
      <c r="H182" s="1596" t="str">
        <f>PROGRAMACION!I182</f>
        <v>m</v>
      </c>
      <c r="I182" s="1596">
        <f>PROGRAMACION!J182</f>
        <v>0.16800000000000001</v>
      </c>
      <c r="J182" s="1596">
        <f>PROGRAMACION!K182</f>
        <v>285.60000000000002</v>
      </c>
      <c r="K182" s="1450">
        <f>PROGRAMACION!L182</f>
        <v>3.5014553343678929E-2</v>
      </c>
      <c r="L182" s="1596">
        <f>$G182</f>
        <v>1700</v>
      </c>
      <c r="M182" s="1596" t="str">
        <f>$H182</f>
        <v>m</v>
      </c>
      <c r="N182" s="1452">
        <f>$K182</f>
        <v>3.5014553343678929E-2</v>
      </c>
      <c r="O182" s="1457" t="s">
        <v>1862</v>
      </c>
      <c r="P182" s="1457"/>
      <c r="Q182" s="1597">
        <f>PROGRAMACION!O182*$G182</f>
        <v>0</v>
      </c>
      <c r="R182" s="1597">
        <f>PROGRAMACION!P182*$G182</f>
        <v>0</v>
      </c>
      <c r="S182" s="1597">
        <f>PROGRAMACION!Q182*$G182</f>
        <v>0</v>
      </c>
      <c r="T182" s="1597">
        <f>PROGRAMACION!R182*$G182</f>
        <v>0</v>
      </c>
      <c r="U182" s="1597">
        <f>PROGRAMACION!S182*$G182</f>
        <v>0</v>
      </c>
      <c r="V182" s="1597">
        <f>PROGRAMACION!T182*$G182</f>
        <v>0</v>
      </c>
      <c r="W182" s="1597">
        <f>PROGRAMACION!U182*$G182</f>
        <v>0</v>
      </c>
      <c r="X182" s="1597">
        <f>PROGRAMACION!V182*$G182</f>
        <v>0</v>
      </c>
      <c r="Y182" s="1597">
        <f>PROGRAMACION!W182*$G182</f>
        <v>0</v>
      </c>
      <c r="Z182" s="1597">
        <f>PROGRAMACION!X182*$G182</f>
        <v>147.82608695652175</v>
      </c>
      <c r="AA182" s="1597">
        <f>PROGRAMACION!Y182*$G182</f>
        <v>665.21739130434787</v>
      </c>
      <c r="AB182" s="1597">
        <f>PROGRAMACION!Z182*$G182</f>
        <v>1182.608695652174</v>
      </c>
      <c r="AC182" s="1597">
        <f>PROGRAMACION!AA182*$G182</f>
        <v>1700</v>
      </c>
      <c r="AD182" s="1597">
        <f>PROGRAMACION!AB182*$G182</f>
        <v>1700</v>
      </c>
      <c r="AE182" s="1597">
        <f>PROGRAMACION!AC182*$G182</f>
        <v>1700</v>
      </c>
      <c r="AF182" s="1597">
        <f>PROGRAMACION!AD182*$G182</f>
        <v>1700</v>
      </c>
      <c r="AG182" s="1597">
        <f>PROGRAMACION!AE182*$G182</f>
        <v>1700</v>
      </c>
      <c r="AH182" s="1597">
        <f>PROGRAMACION!AF182*$G182</f>
        <v>1700</v>
      </c>
    </row>
    <row r="183" spans="1:34">
      <c r="A183" s="1617"/>
      <c r="B183" s="1618"/>
      <c r="C183" s="1618"/>
      <c r="D183" s="1619"/>
      <c r="E183" s="1619"/>
      <c r="F183" s="1620"/>
      <c r="G183" s="1621"/>
      <c r="H183" s="1621"/>
      <c r="I183" s="1621"/>
      <c r="J183" s="1621"/>
      <c r="K183" s="1622"/>
      <c r="L183" s="1621"/>
      <c r="M183" s="1622"/>
      <c r="N183" s="1622"/>
      <c r="O183" s="1584" t="s">
        <v>1811</v>
      </c>
      <c r="P183" s="1584"/>
      <c r="Q183" s="1623" cm="1">
        <f t="array" ref="Q183">SUMPRODUCT(('P6-2'!$E$3:$E$90=$B182)*('P6-2'!$P$2:$AG$2&gt;=Q$7)*('P6-2'!$P$2:$AG$2&lt;=Q$8)*('P6-2'!$P$3:$AG$90))+P183</f>
        <v>0</v>
      </c>
      <c r="R183" s="1623" cm="1">
        <f t="array" ref="R183">SUMPRODUCT(('P6-2'!$E$3:$E$90=$B182)*('P6-2'!$P$2:$AG$2&gt;=R$7)*('P6-2'!$P$2:$AG$2&lt;=R$8)*('P6-2'!$P$3:$AG$90))+Q183</f>
        <v>0</v>
      </c>
      <c r="S183" s="1623" cm="1">
        <f t="array" ref="S183">SUMPRODUCT(('P6-2'!$E$3:$E$90=$B182)*('P6-2'!$P$2:$AG$2&gt;=S$7)*('P6-2'!$P$2:$AG$2&lt;=S$8)*('P6-2'!$P$3:$AG$90))+R183</f>
        <v>0</v>
      </c>
      <c r="T183" s="1623" cm="1">
        <f t="array" ref="T183">SUMPRODUCT(('P6-2'!$E$3:$E$90=$B182)*('P6-2'!$P$2:$AG$2&gt;=T$7)*('P6-2'!$P$2:$AG$2&lt;=T$8)*('P6-2'!$P$3:$AG$90))+S183</f>
        <v>0</v>
      </c>
      <c r="U183" s="1623" cm="1">
        <f t="array" ref="U183">SUMPRODUCT(('P6-2'!$E$3:$E$90=$B182)*('P6-2'!$P$2:$AG$2&gt;=U$7)*('P6-2'!$P$2:$AG$2&lt;=U$8)*('P6-2'!$P$3:$AG$90))+T183</f>
        <v>0</v>
      </c>
      <c r="V183" s="1623" cm="1">
        <f t="array" ref="V183">SUMPRODUCT(('P6-2'!$E$3:$E$90=$B182)*('P6-2'!$P$2:$AG$2&gt;=V$7)*('P6-2'!$P$2:$AG$2&lt;=V$8)*('P6-2'!$P$3:$AG$90))+U183</f>
        <v>0</v>
      </c>
      <c r="W183" s="1623" cm="1">
        <f t="array" ref="W183">SUMPRODUCT(('P6-2'!$E$3:$E$90=$B182)*('P6-2'!$P$2:$AG$2&gt;=W$7)*('P6-2'!$P$2:$AG$2&lt;=W$8)*('P6-2'!$P$3:$AG$90))+V183</f>
        <v>0</v>
      </c>
      <c r="X183" s="1623" cm="1">
        <f t="array" ref="X183">SUMPRODUCT(('P6-2'!$E$3:$E$90=$B182)*('P6-2'!$P$2:$AG$2&gt;=X$7)*('P6-2'!$P$2:$AG$2&lt;=X$8)*('P6-2'!$P$3:$AG$90))+W183</f>
        <v>0</v>
      </c>
      <c r="Y183" s="1623" cm="1">
        <f t="array" ref="Y183">SUMPRODUCT(('P6-2'!$E$3:$E$90=$B182)*('P6-2'!$P$2:$AG$2&gt;=Y$7)*('P6-2'!$P$2:$AG$2&lt;=Y$8)*('P6-2'!$P$3:$AG$90))+X183</f>
        <v>0</v>
      </c>
      <c r="Z183" s="1623" cm="1">
        <f t="array" ref="Z183">SUMPRODUCT(('P6-2'!$E$3:$E$90=$B182)*('P6-2'!$P$2:$AG$2&gt;=Z$7)*('P6-2'!$P$2:$AG$2&lt;=Z$8)*('P6-2'!$P$3:$AG$90))+Y183</f>
        <v>0</v>
      </c>
      <c r="AA183" s="1623" cm="1">
        <f t="array" ref="AA183">SUMPRODUCT(('P6-2'!$E$3:$E$90=$B182)*('P6-2'!$P$2:$AG$2&gt;=AA$7)*('P6-2'!$P$2:$AG$2&lt;=AA$8)*('P6-2'!$P$3:$AG$90))+Z183</f>
        <v>0</v>
      </c>
      <c r="AB183" s="1623" cm="1">
        <f t="array" ref="AB183">SUMPRODUCT(('P6-2'!$E$3:$E$90=$B182)*('P6-2'!$P$2:$AG$2&gt;=AB$7)*('P6-2'!$P$2:$AG$2&lt;=AB$8)*('P6-2'!$P$3:$AG$90))+AA183</f>
        <v>0</v>
      </c>
      <c r="AC183" s="1623" cm="1">
        <f t="array" ref="AC183">SUMPRODUCT(('P6-2'!$E$3:$E$90=$B182)*('P6-2'!$P$2:$AG$2&gt;=AC$7)*('P6-2'!$P$2:$AG$2&lt;=AC$8)*('P6-2'!$P$3:$AG$90))+AB183</f>
        <v>0</v>
      </c>
      <c r="AD183" s="1623" cm="1">
        <f t="array" ref="AD183">SUMPRODUCT(('P6-2'!$E$3:$E$90=$B182)*('P6-2'!$P$2:$AG$2&gt;=AD$7)*('P6-2'!$P$2:$AG$2&lt;=AD$8)*('P6-2'!$P$3:$AG$90))+AC183</f>
        <v>0</v>
      </c>
      <c r="AE183" s="1623" cm="1">
        <f t="array" ref="AE183">SUMPRODUCT(('P6-2'!$E$3:$E$90=$B182)*('P6-2'!$P$2:$AG$2&gt;=AE$7)*('P6-2'!$P$2:$AG$2&lt;=AE$8)*('P6-2'!$P$3:$AG$90))+AD183</f>
        <v>0</v>
      </c>
      <c r="AF183" s="1623" cm="1">
        <f t="array" ref="AF183">SUMPRODUCT(('P6-2'!$E$3:$E$90=$B182)*('P6-2'!$P$2:$AG$2&gt;=AF$7)*('P6-2'!$P$2:$AG$2&lt;=AF$8)*('P6-2'!$P$3:$AG$90))+AE183</f>
        <v>0</v>
      </c>
      <c r="AG183" s="1623" cm="1">
        <f t="array" ref="AG183">SUMPRODUCT(('P6-2'!$E$3:$E$90=$B182)*('P6-2'!$P$2:$AG$2&gt;=AG$7)*('P6-2'!$P$2:$AG$2&lt;=AG$8)*('P6-2'!$P$3:$AG$90))+AF183</f>
        <v>0</v>
      </c>
      <c r="AH183" s="1623" cm="1">
        <f t="array" ref="AH183">SUMPRODUCT(('P6-2'!$E$3:$E$90=$B182)*('P6-2'!$P$2:$AG$2&gt;=AH$7)*('P6-2'!$P$2:$AG$2&lt;=AH$8)*('P6-2'!$P$3:$AG$90))+AG183</f>
        <v>0</v>
      </c>
    </row>
    <row r="184" spans="1:34" ht="24">
      <c r="A184" s="1443"/>
      <c r="B184" s="1444" t="str">
        <f>PROGRAMACION!C184</f>
        <v>A1750</v>
      </c>
      <c r="C184" s="1595" t="str">
        <f>PROGRAMACION!D184</f>
        <v>Cable de instrumentación PLTC/ITC-OS 105°C, pantalla aluminizada con drenaje, PVC - 1P #16 AWG+SHLD</v>
      </c>
      <c r="D184" s="1536">
        <f>PROGRAMACION!E184</f>
        <v>46275</v>
      </c>
      <c r="E184" s="1536">
        <f>PROGRAMACION!F184</f>
        <v>46294</v>
      </c>
      <c r="F184" s="1537">
        <f>PROGRAMACION!G184</f>
        <v>14</v>
      </c>
      <c r="G184" s="1596">
        <f>PROGRAMACION!H184</f>
        <v>1400</v>
      </c>
      <c r="H184" s="1596" t="str">
        <f>PROGRAMACION!I184</f>
        <v>m</v>
      </c>
      <c r="I184" s="1596">
        <f>PROGRAMACION!J184</f>
        <v>0.16799999999999998</v>
      </c>
      <c r="J184" s="1596">
        <f>PROGRAMACION!K184</f>
        <v>235.2</v>
      </c>
      <c r="K184" s="1450">
        <f>PROGRAMACION!L184</f>
        <v>2.8835514518323817E-2</v>
      </c>
      <c r="L184" s="1596">
        <f>$G184</f>
        <v>1400</v>
      </c>
      <c r="M184" s="1596" t="str">
        <f>$H184</f>
        <v>m</v>
      </c>
      <c r="N184" s="1452">
        <f>$K184</f>
        <v>2.8835514518323817E-2</v>
      </c>
      <c r="O184" s="1457" t="s">
        <v>1862</v>
      </c>
      <c r="P184" s="1457"/>
      <c r="Q184" s="1597">
        <f>PROGRAMACION!O184*$G184</f>
        <v>0</v>
      </c>
      <c r="R184" s="1597">
        <f>PROGRAMACION!P184*$G184</f>
        <v>0</v>
      </c>
      <c r="S184" s="1597">
        <f>PROGRAMACION!Q184*$G184</f>
        <v>0</v>
      </c>
      <c r="T184" s="1597">
        <f>PROGRAMACION!R184*$G184</f>
        <v>0</v>
      </c>
      <c r="U184" s="1597">
        <f>PROGRAMACION!S184*$G184</f>
        <v>0</v>
      </c>
      <c r="V184" s="1597">
        <f>PROGRAMACION!T184*$G184</f>
        <v>0</v>
      </c>
      <c r="W184" s="1597">
        <f>PROGRAMACION!U184*$G184</f>
        <v>0</v>
      </c>
      <c r="X184" s="1597">
        <f>PROGRAMACION!V184*$G184</f>
        <v>0</v>
      </c>
      <c r="Y184" s="1597">
        <f>PROGRAMACION!W184*$G184</f>
        <v>0</v>
      </c>
      <c r="Z184" s="1597">
        <f>PROGRAMACION!X184*$G184</f>
        <v>0</v>
      </c>
      <c r="AA184" s="1597">
        <f>PROGRAMACION!Y184*$G184</f>
        <v>70</v>
      </c>
      <c r="AB184" s="1597">
        <f>PROGRAMACION!Z184*$G184</f>
        <v>560</v>
      </c>
      <c r="AC184" s="1597">
        <f>PROGRAMACION!AA184*$G184</f>
        <v>1050</v>
      </c>
      <c r="AD184" s="1597">
        <f>PROGRAMACION!AB184*$G184</f>
        <v>1400</v>
      </c>
      <c r="AE184" s="1597">
        <f>PROGRAMACION!AC184*$G184</f>
        <v>1400</v>
      </c>
      <c r="AF184" s="1597">
        <f>PROGRAMACION!AD184*$G184</f>
        <v>1400</v>
      </c>
      <c r="AG184" s="1597">
        <f>PROGRAMACION!AE184*$G184</f>
        <v>1400</v>
      </c>
      <c r="AH184" s="1597">
        <f>PROGRAMACION!AF184*$G184</f>
        <v>1400</v>
      </c>
    </row>
    <row r="185" spans="1:34">
      <c r="A185" s="1617"/>
      <c r="B185" s="1618"/>
      <c r="C185" s="1618"/>
      <c r="D185" s="1619"/>
      <c r="E185" s="1619"/>
      <c r="F185" s="1620"/>
      <c r="G185" s="1621"/>
      <c r="H185" s="1621"/>
      <c r="I185" s="1621"/>
      <c r="J185" s="1621"/>
      <c r="K185" s="1622"/>
      <c r="L185" s="1621"/>
      <c r="M185" s="1622"/>
      <c r="N185" s="1622"/>
      <c r="O185" s="1584" t="s">
        <v>1811</v>
      </c>
      <c r="P185" s="1584"/>
      <c r="Q185" s="1623" cm="1">
        <f t="array" ref="Q185">SUMPRODUCT(('P6-2'!$E$3:$E$90=$B184)*('P6-2'!$P$2:$AG$2&gt;=Q$7)*('P6-2'!$P$2:$AG$2&lt;=Q$8)*('P6-2'!$P$3:$AG$90))+P185</f>
        <v>0</v>
      </c>
      <c r="R185" s="1623" cm="1">
        <f t="array" ref="R185">SUMPRODUCT(('P6-2'!$E$3:$E$90=$B184)*('P6-2'!$P$2:$AG$2&gt;=R$7)*('P6-2'!$P$2:$AG$2&lt;=R$8)*('P6-2'!$P$3:$AG$90))+Q185</f>
        <v>0</v>
      </c>
      <c r="S185" s="1623" cm="1">
        <f t="array" ref="S185">SUMPRODUCT(('P6-2'!$E$3:$E$90=$B184)*('P6-2'!$P$2:$AG$2&gt;=S$7)*('P6-2'!$P$2:$AG$2&lt;=S$8)*('P6-2'!$P$3:$AG$90))+R185</f>
        <v>0</v>
      </c>
      <c r="T185" s="1623" cm="1">
        <f t="array" ref="T185">SUMPRODUCT(('P6-2'!$E$3:$E$90=$B184)*('P6-2'!$P$2:$AG$2&gt;=T$7)*('P6-2'!$P$2:$AG$2&lt;=T$8)*('P6-2'!$P$3:$AG$90))+S185</f>
        <v>0</v>
      </c>
      <c r="U185" s="1623" cm="1">
        <f t="array" ref="U185">SUMPRODUCT(('P6-2'!$E$3:$E$90=$B184)*('P6-2'!$P$2:$AG$2&gt;=U$7)*('P6-2'!$P$2:$AG$2&lt;=U$8)*('P6-2'!$P$3:$AG$90))+T185</f>
        <v>0</v>
      </c>
      <c r="V185" s="1623" cm="1">
        <f t="array" ref="V185">SUMPRODUCT(('P6-2'!$E$3:$E$90=$B184)*('P6-2'!$P$2:$AG$2&gt;=V$7)*('P6-2'!$P$2:$AG$2&lt;=V$8)*('P6-2'!$P$3:$AG$90))+U185</f>
        <v>0</v>
      </c>
      <c r="W185" s="1623" cm="1">
        <f t="array" ref="W185">SUMPRODUCT(('P6-2'!$E$3:$E$90=$B184)*('P6-2'!$P$2:$AG$2&gt;=W$7)*('P6-2'!$P$2:$AG$2&lt;=W$8)*('P6-2'!$P$3:$AG$90))+V185</f>
        <v>0</v>
      </c>
      <c r="X185" s="1623" cm="1">
        <f t="array" ref="X185">SUMPRODUCT(('P6-2'!$E$3:$E$90=$B184)*('P6-2'!$P$2:$AG$2&gt;=X$7)*('P6-2'!$P$2:$AG$2&lt;=X$8)*('P6-2'!$P$3:$AG$90))+W185</f>
        <v>0</v>
      </c>
      <c r="Y185" s="1623" cm="1">
        <f t="array" ref="Y185">SUMPRODUCT(('P6-2'!$E$3:$E$90=$B184)*('P6-2'!$P$2:$AG$2&gt;=Y$7)*('P6-2'!$P$2:$AG$2&lt;=Y$8)*('P6-2'!$P$3:$AG$90))+X185</f>
        <v>0</v>
      </c>
      <c r="Z185" s="1623" cm="1">
        <f t="array" ref="Z185">SUMPRODUCT(('P6-2'!$E$3:$E$90=$B184)*('P6-2'!$P$2:$AG$2&gt;=Z$7)*('P6-2'!$P$2:$AG$2&lt;=Z$8)*('P6-2'!$P$3:$AG$90))+Y185</f>
        <v>0</v>
      </c>
      <c r="AA185" s="1623" cm="1">
        <f t="array" ref="AA185">SUMPRODUCT(('P6-2'!$E$3:$E$90=$B184)*('P6-2'!$P$2:$AG$2&gt;=AA$7)*('P6-2'!$P$2:$AG$2&lt;=AA$8)*('P6-2'!$P$3:$AG$90))+Z185</f>
        <v>0</v>
      </c>
      <c r="AB185" s="1623" cm="1">
        <f t="array" ref="AB185">SUMPRODUCT(('P6-2'!$E$3:$E$90=$B184)*('P6-2'!$P$2:$AG$2&gt;=AB$7)*('P6-2'!$P$2:$AG$2&lt;=AB$8)*('P6-2'!$P$3:$AG$90))+AA185</f>
        <v>0</v>
      </c>
      <c r="AC185" s="1623" cm="1">
        <f t="array" ref="AC185">SUMPRODUCT(('P6-2'!$E$3:$E$90=$B184)*('P6-2'!$P$2:$AG$2&gt;=AC$7)*('P6-2'!$P$2:$AG$2&lt;=AC$8)*('P6-2'!$P$3:$AG$90))+AB185</f>
        <v>0</v>
      </c>
      <c r="AD185" s="1623" cm="1">
        <f t="array" ref="AD185">SUMPRODUCT(('P6-2'!$E$3:$E$90=$B184)*('P6-2'!$P$2:$AG$2&gt;=AD$7)*('P6-2'!$P$2:$AG$2&lt;=AD$8)*('P6-2'!$P$3:$AG$90))+AC185</f>
        <v>0</v>
      </c>
      <c r="AE185" s="1623" cm="1">
        <f t="array" ref="AE185">SUMPRODUCT(('P6-2'!$E$3:$E$90=$B184)*('P6-2'!$P$2:$AG$2&gt;=AE$7)*('P6-2'!$P$2:$AG$2&lt;=AE$8)*('P6-2'!$P$3:$AG$90))+AD185</f>
        <v>0</v>
      </c>
      <c r="AF185" s="1623" cm="1">
        <f t="array" ref="AF185">SUMPRODUCT(('P6-2'!$E$3:$E$90=$B184)*('P6-2'!$P$2:$AG$2&gt;=AF$7)*('P6-2'!$P$2:$AG$2&lt;=AF$8)*('P6-2'!$P$3:$AG$90))+AE185</f>
        <v>0</v>
      </c>
      <c r="AG185" s="1623" cm="1">
        <f t="array" ref="AG185">SUMPRODUCT(('P6-2'!$E$3:$E$90=$B184)*('P6-2'!$P$2:$AG$2&gt;=AG$7)*('P6-2'!$P$2:$AG$2&lt;=AG$8)*('P6-2'!$P$3:$AG$90))+AF185</f>
        <v>0</v>
      </c>
      <c r="AH185" s="1623" cm="1">
        <f t="array" ref="AH185">SUMPRODUCT(('P6-2'!$E$3:$E$90=$B184)*('P6-2'!$P$2:$AG$2&gt;=AH$7)*('P6-2'!$P$2:$AG$2&lt;=AH$8)*('P6-2'!$P$3:$AG$90))+AG185</f>
        <v>0</v>
      </c>
    </row>
    <row r="186" spans="1:34" ht="24">
      <c r="A186" s="1443"/>
      <c r="B186" s="1444" t="str">
        <f>PROGRAMACION!C186</f>
        <v>A1760</v>
      </c>
      <c r="C186" s="1595" t="str">
        <f>PROGRAMACION!D186</f>
        <v>Cable de instrumentación PLTC/ITC-OS 105°C, pantalla aluminizada con drenaje - 1P #16 AWG+SHLD (NOTAS 3 y 5)</v>
      </c>
      <c r="D186" s="1536">
        <f>PROGRAMACION!E186</f>
        <v>46267</v>
      </c>
      <c r="E186" s="1536">
        <f>PROGRAMACION!F186</f>
        <v>46289</v>
      </c>
      <c r="F186" s="1537">
        <f>PROGRAMACION!G186</f>
        <v>17</v>
      </c>
      <c r="G186" s="1596">
        <f>PROGRAMACION!H186</f>
        <v>1700</v>
      </c>
      <c r="H186" s="1596" t="str">
        <f>PROGRAMACION!I186</f>
        <v>m</v>
      </c>
      <c r="I186" s="1596">
        <f>PROGRAMACION!J186</f>
        <v>0.16800000000000001</v>
      </c>
      <c r="J186" s="1596">
        <f>PROGRAMACION!K186</f>
        <v>285.60000000000002</v>
      </c>
      <c r="K186" s="1450">
        <f>PROGRAMACION!L186</f>
        <v>3.5014553343678929E-2</v>
      </c>
      <c r="L186" s="1596">
        <f>$G186</f>
        <v>1700</v>
      </c>
      <c r="M186" s="1596" t="str">
        <f>$H186</f>
        <v>m</v>
      </c>
      <c r="N186" s="1452">
        <f>$K186</f>
        <v>3.5014553343678929E-2</v>
      </c>
      <c r="O186" s="1457" t="s">
        <v>1862</v>
      </c>
      <c r="P186" s="1457"/>
      <c r="Q186" s="1597">
        <f>PROGRAMACION!O186*$G186</f>
        <v>0</v>
      </c>
      <c r="R186" s="1597">
        <f>PROGRAMACION!P186*$G186</f>
        <v>0</v>
      </c>
      <c r="S186" s="1597">
        <f>PROGRAMACION!Q186*$G186</f>
        <v>0</v>
      </c>
      <c r="T186" s="1597">
        <f>PROGRAMACION!R186*$G186</f>
        <v>0</v>
      </c>
      <c r="U186" s="1597">
        <f>PROGRAMACION!S186*$G186</f>
        <v>0</v>
      </c>
      <c r="V186" s="1597">
        <f>PROGRAMACION!T186*$G186</f>
        <v>0</v>
      </c>
      <c r="W186" s="1597">
        <f>PROGRAMACION!U186*$G186</f>
        <v>0</v>
      </c>
      <c r="X186" s="1597">
        <f>PROGRAMACION!V186*$G186</f>
        <v>0</v>
      </c>
      <c r="Y186" s="1597">
        <f>PROGRAMACION!W186*$G186</f>
        <v>0</v>
      </c>
      <c r="Z186" s="1597">
        <f>PROGRAMACION!X186*$G186</f>
        <v>147.82608695652175</v>
      </c>
      <c r="AA186" s="1597">
        <f>PROGRAMACION!Y186*$G186</f>
        <v>665.21739130434787</v>
      </c>
      <c r="AB186" s="1597">
        <f>PROGRAMACION!Z186*$G186</f>
        <v>1182.608695652174</v>
      </c>
      <c r="AC186" s="1597">
        <f>PROGRAMACION!AA186*$G186</f>
        <v>1700</v>
      </c>
      <c r="AD186" s="1597">
        <f>PROGRAMACION!AB186*$G186</f>
        <v>1700</v>
      </c>
      <c r="AE186" s="1597">
        <f>PROGRAMACION!AC186*$G186</f>
        <v>1700</v>
      </c>
      <c r="AF186" s="1597">
        <f>PROGRAMACION!AD186*$G186</f>
        <v>1700</v>
      </c>
      <c r="AG186" s="1597">
        <f>PROGRAMACION!AE186*$G186</f>
        <v>1700</v>
      </c>
      <c r="AH186" s="1597">
        <f>PROGRAMACION!AF186*$G186</f>
        <v>1700</v>
      </c>
    </row>
    <row r="187" spans="1:34">
      <c r="A187" s="1617"/>
      <c r="B187" s="1618"/>
      <c r="C187" s="1618"/>
      <c r="D187" s="1619"/>
      <c r="E187" s="1619"/>
      <c r="F187" s="1620"/>
      <c r="G187" s="1621"/>
      <c r="H187" s="1621"/>
      <c r="I187" s="1621"/>
      <c r="J187" s="1621"/>
      <c r="K187" s="1622"/>
      <c r="L187" s="1621"/>
      <c r="M187" s="1622"/>
      <c r="N187" s="1622"/>
      <c r="O187" s="1584" t="s">
        <v>1811</v>
      </c>
      <c r="P187" s="1584"/>
      <c r="Q187" s="1623" cm="1">
        <f t="array" ref="Q187">SUMPRODUCT(('P6-2'!$E$3:$E$90=$B186)*('P6-2'!$P$2:$AG$2&gt;=Q$7)*('P6-2'!$P$2:$AG$2&lt;=Q$8)*('P6-2'!$P$3:$AG$90))+P187</f>
        <v>0</v>
      </c>
      <c r="R187" s="1623" cm="1">
        <f t="array" ref="R187">SUMPRODUCT(('P6-2'!$E$3:$E$90=$B186)*('P6-2'!$P$2:$AG$2&gt;=R$7)*('P6-2'!$P$2:$AG$2&lt;=R$8)*('P6-2'!$P$3:$AG$90))+Q187</f>
        <v>0</v>
      </c>
      <c r="S187" s="1623" cm="1">
        <f t="array" ref="S187">SUMPRODUCT(('P6-2'!$E$3:$E$90=$B186)*('P6-2'!$P$2:$AG$2&gt;=S$7)*('P6-2'!$P$2:$AG$2&lt;=S$8)*('P6-2'!$P$3:$AG$90))+R187</f>
        <v>0</v>
      </c>
      <c r="T187" s="1623" cm="1">
        <f t="array" ref="T187">SUMPRODUCT(('P6-2'!$E$3:$E$90=$B186)*('P6-2'!$P$2:$AG$2&gt;=T$7)*('P6-2'!$P$2:$AG$2&lt;=T$8)*('P6-2'!$P$3:$AG$90))+S187</f>
        <v>0</v>
      </c>
      <c r="U187" s="1623" cm="1">
        <f t="array" ref="U187">SUMPRODUCT(('P6-2'!$E$3:$E$90=$B186)*('P6-2'!$P$2:$AG$2&gt;=U$7)*('P6-2'!$P$2:$AG$2&lt;=U$8)*('P6-2'!$P$3:$AG$90))+T187</f>
        <v>0</v>
      </c>
      <c r="V187" s="1623" cm="1">
        <f t="array" ref="V187">SUMPRODUCT(('P6-2'!$E$3:$E$90=$B186)*('P6-2'!$P$2:$AG$2&gt;=V$7)*('P6-2'!$P$2:$AG$2&lt;=V$8)*('P6-2'!$P$3:$AG$90))+U187</f>
        <v>0</v>
      </c>
      <c r="W187" s="1623" cm="1">
        <f t="array" ref="W187">SUMPRODUCT(('P6-2'!$E$3:$E$90=$B186)*('P6-2'!$P$2:$AG$2&gt;=W$7)*('P6-2'!$P$2:$AG$2&lt;=W$8)*('P6-2'!$P$3:$AG$90))+V187</f>
        <v>0</v>
      </c>
      <c r="X187" s="1623" cm="1">
        <f t="array" ref="X187">SUMPRODUCT(('P6-2'!$E$3:$E$90=$B186)*('P6-2'!$P$2:$AG$2&gt;=X$7)*('P6-2'!$P$2:$AG$2&lt;=X$8)*('P6-2'!$P$3:$AG$90))+W187</f>
        <v>0</v>
      </c>
      <c r="Y187" s="1623" cm="1">
        <f t="array" ref="Y187">SUMPRODUCT(('P6-2'!$E$3:$E$90=$B186)*('P6-2'!$P$2:$AG$2&gt;=Y$7)*('P6-2'!$P$2:$AG$2&lt;=Y$8)*('P6-2'!$P$3:$AG$90))+X187</f>
        <v>0</v>
      </c>
      <c r="Z187" s="1623" cm="1">
        <f t="array" ref="Z187">SUMPRODUCT(('P6-2'!$E$3:$E$90=$B186)*('P6-2'!$P$2:$AG$2&gt;=Z$7)*('P6-2'!$P$2:$AG$2&lt;=Z$8)*('P6-2'!$P$3:$AG$90))+Y187</f>
        <v>0</v>
      </c>
      <c r="AA187" s="1623" cm="1">
        <f t="array" ref="AA187">SUMPRODUCT(('P6-2'!$E$3:$E$90=$B186)*('P6-2'!$P$2:$AG$2&gt;=AA$7)*('P6-2'!$P$2:$AG$2&lt;=AA$8)*('P6-2'!$P$3:$AG$90))+Z187</f>
        <v>0</v>
      </c>
      <c r="AB187" s="1623" cm="1">
        <f t="array" ref="AB187">SUMPRODUCT(('P6-2'!$E$3:$E$90=$B186)*('P6-2'!$P$2:$AG$2&gt;=AB$7)*('P6-2'!$P$2:$AG$2&lt;=AB$8)*('P6-2'!$P$3:$AG$90))+AA187</f>
        <v>0</v>
      </c>
      <c r="AC187" s="1623" cm="1">
        <f t="array" ref="AC187">SUMPRODUCT(('P6-2'!$E$3:$E$90=$B186)*('P6-2'!$P$2:$AG$2&gt;=AC$7)*('P6-2'!$P$2:$AG$2&lt;=AC$8)*('P6-2'!$P$3:$AG$90))+AB187</f>
        <v>0</v>
      </c>
      <c r="AD187" s="1623" cm="1">
        <f t="array" ref="AD187">SUMPRODUCT(('P6-2'!$E$3:$E$90=$B186)*('P6-2'!$P$2:$AG$2&gt;=AD$7)*('P6-2'!$P$2:$AG$2&lt;=AD$8)*('P6-2'!$P$3:$AG$90))+AC187</f>
        <v>0</v>
      </c>
      <c r="AE187" s="1623" cm="1">
        <f t="array" ref="AE187">SUMPRODUCT(('P6-2'!$E$3:$E$90=$B186)*('P6-2'!$P$2:$AG$2&gt;=AE$7)*('P6-2'!$P$2:$AG$2&lt;=AE$8)*('P6-2'!$P$3:$AG$90))+AD187</f>
        <v>0</v>
      </c>
      <c r="AF187" s="1623" cm="1">
        <f t="array" ref="AF187">SUMPRODUCT(('P6-2'!$E$3:$E$90=$B186)*('P6-2'!$P$2:$AG$2&gt;=AF$7)*('P6-2'!$P$2:$AG$2&lt;=AF$8)*('P6-2'!$P$3:$AG$90))+AE187</f>
        <v>0</v>
      </c>
      <c r="AG187" s="1623" cm="1">
        <f t="array" ref="AG187">SUMPRODUCT(('P6-2'!$E$3:$E$90=$B186)*('P6-2'!$P$2:$AG$2&gt;=AG$7)*('P6-2'!$P$2:$AG$2&lt;=AG$8)*('P6-2'!$P$3:$AG$90))+AF187</f>
        <v>0</v>
      </c>
      <c r="AH187" s="1623" cm="1">
        <f t="array" ref="AH187">SUMPRODUCT(('P6-2'!$E$3:$E$90=$B186)*('P6-2'!$P$2:$AG$2&gt;=AH$7)*('P6-2'!$P$2:$AG$2&lt;=AH$8)*('P6-2'!$P$3:$AG$90))+AG187</f>
        <v>0</v>
      </c>
    </row>
    <row r="188" spans="1:34" ht="24">
      <c r="A188" s="1443"/>
      <c r="B188" s="1444" t="str">
        <f>PROGRAMACION!C188</f>
        <v>A1770</v>
      </c>
      <c r="C188" s="1595" t="str">
        <f>PROGRAMACION!D188</f>
        <v>Cable multipar para red DeviceNet ODVA Class 2 Thick, 2PR #15/#18 + SHLD, blindado, PVC gris, certificación CMG PLTC-ER</v>
      </c>
      <c r="D188" s="1536">
        <f>PROGRAMACION!E188</f>
        <v>46262</v>
      </c>
      <c r="E188" s="1536">
        <f>PROGRAMACION!F188</f>
        <v>46262</v>
      </c>
      <c r="F188" s="1537">
        <f>PROGRAMACION!G188</f>
        <v>1</v>
      </c>
      <c r="G188" s="1596">
        <f>PROGRAMACION!H188</f>
        <v>80</v>
      </c>
      <c r="H188" s="1596" t="str">
        <f>PROGRAMACION!I188</f>
        <v>m</v>
      </c>
      <c r="I188" s="1596">
        <f>PROGRAMACION!J188</f>
        <v>0.17600000000000002</v>
      </c>
      <c r="J188" s="1596">
        <f>PROGRAMACION!K188</f>
        <v>14.080000000000002</v>
      </c>
      <c r="K188" s="1450">
        <f>PROGRAMACION!L188</f>
        <v>1.7262076718452357E-3</v>
      </c>
      <c r="L188" s="1596">
        <f>$G188</f>
        <v>80</v>
      </c>
      <c r="M188" s="1596" t="str">
        <f>$H188</f>
        <v>m</v>
      </c>
      <c r="N188" s="1452">
        <f>$K188</f>
        <v>1.7262076718452357E-3</v>
      </c>
      <c r="O188" s="1457" t="s">
        <v>1862</v>
      </c>
      <c r="P188" s="1457"/>
      <c r="Q188" s="1597">
        <f>PROGRAMACION!O188*$G188</f>
        <v>0</v>
      </c>
      <c r="R188" s="1597">
        <f>PROGRAMACION!P188*$G188</f>
        <v>0</v>
      </c>
      <c r="S188" s="1597">
        <f>PROGRAMACION!Q188*$G188</f>
        <v>0</v>
      </c>
      <c r="T188" s="1597">
        <f>PROGRAMACION!R188*$G188</f>
        <v>0</v>
      </c>
      <c r="U188" s="1597">
        <f>PROGRAMACION!S188*$G188</f>
        <v>0</v>
      </c>
      <c r="V188" s="1597">
        <f>PROGRAMACION!T188*$G188</f>
        <v>0</v>
      </c>
      <c r="W188" s="1597">
        <f>PROGRAMACION!U188*$G188</f>
        <v>0</v>
      </c>
      <c r="X188" s="1597">
        <f>PROGRAMACION!V188*$G188</f>
        <v>0</v>
      </c>
      <c r="Y188" s="1597">
        <f>PROGRAMACION!W188*$G188</f>
        <v>0</v>
      </c>
      <c r="Z188" s="1597">
        <f>PROGRAMACION!X188*$G188</f>
        <v>80</v>
      </c>
      <c r="AA188" s="1597">
        <f>PROGRAMACION!Y188*$G188</f>
        <v>80</v>
      </c>
      <c r="AB188" s="1597">
        <f>PROGRAMACION!Z188*$G188</f>
        <v>80</v>
      </c>
      <c r="AC188" s="1597">
        <f>PROGRAMACION!AA188*$G188</f>
        <v>80</v>
      </c>
      <c r="AD188" s="1597">
        <f>PROGRAMACION!AB188*$G188</f>
        <v>80</v>
      </c>
      <c r="AE188" s="1597">
        <f>PROGRAMACION!AC188*$G188</f>
        <v>80</v>
      </c>
      <c r="AF188" s="1597">
        <f>PROGRAMACION!AD188*$G188</f>
        <v>80</v>
      </c>
      <c r="AG188" s="1597">
        <f>PROGRAMACION!AE188*$G188</f>
        <v>80</v>
      </c>
      <c r="AH188" s="1597">
        <f>PROGRAMACION!AF188*$G188</f>
        <v>80</v>
      </c>
    </row>
    <row r="189" spans="1:34">
      <c r="A189" s="1617"/>
      <c r="B189" s="1618"/>
      <c r="C189" s="1618"/>
      <c r="D189" s="1619"/>
      <c r="E189" s="1619"/>
      <c r="F189" s="1620"/>
      <c r="G189" s="1621"/>
      <c r="H189" s="1621"/>
      <c r="I189" s="1621"/>
      <c r="J189" s="1621"/>
      <c r="K189" s="1622"/>
      <c r="L189" s="1621"/>
      <c r="M189" s="1622"/>
      <c r="N189" s="1622"/>
      <c r="O189" s="1584" t="s">
        <v>1811</v>
      </c>
      <c r="P189" s="1584"/>
      <c r="Q189" s="1623" cm="1">
        <f t="array" ref="Q189">SUMPRODUCT(('P6-2'!$E$3:$E$90=$B188)*('P6-2'!$P$2:$AG$2&gt;=Q$7)*('P6-2'!$P$2:$AG$2&lt;=Q$8)*('P6-2'!$P$3:$AG$90))+P189</f>
        <v>0</v>
      </c>
      <c r="R189" s="1623" cm="1">
        <f t="array" ref="R189">SUMPRODUCT(('P6-2'!$E$3:$E$90=$B188)*('P6-2'!$P$2:$AG$2&gt;=R$7)*('P6-2'!$P$2:$AG$2&lt;=R$8)*('P6-2'!$P$3:$AG$90))+Q189</f>
        <v>0</v>
      </c>
      <c r="S189" s="1623" cm="1">
        <f t="array" ref="S189">SUMPRODUCT(('P6-2'!$E$3:$E$90=$B188)*('P6-2'!$P$2:$AG$2&gt;=S$7)*('P6-2'!$P$2:$AG$2&lt;=S$8)*('P6-2'!$P$3:$AG$90))+R189</f>
        <v>0</v>
      </c>
      <c r="T189" s="1623" cm="1">
        <f t="array" ref="T189">SUMPRODUCT(('P6-2'!$E$3:$E$90=$B188)*('P6-2'!$P$2:$AG$2&gt;=T$7)*('P6-2'!$P$2:$AG$2&lt;=T$8)*('P6-2'!$P$3:$AG$90))+S189</f>
        <v>0</v>
      </c>
      <c r="U189" s="1623" cm="1">
        <f t="array" ref="U189">SUMPRODUCT(('P6-2'!$E$3:$E$90=$B188)*('P6-2'!$P$2:$AG$2&gt;=U$7)*('P6-2'!$P$2:$AG$2&lt;=U$8)*('P6-2'!$P$3:$AG$90))+T189</f>
        <v>0</v>
      </c>
      <c r="V189" s="1623" cm="1">
        <f t="array" ref="V189">SUMPRODUCT(('P6-2'!$E$3:$E$90=$B188)*('P6-2'!$P$2:$AG$2&gt;=V$7)*('P6-2'!$P$2:$AG$2&lt;=V$8)*('P6-2'!$P$3:$AG$90))+U189</f>
        <v>0</v>
      </c>
      <c r="W189" s="1623" cm="1">
        <f t="array" ref="W189">SUMPRODUCT(('P6-2'!$E$3:$E$90=$B188)*('P6-2'!$P$2:$AG$2&gt;=W$7)*('P6-2'!$P$2:$AG$2&lt;=W$8)*('P6-2'!$P$3:$AG$90))+V189</f>
        <v>0</v>
      </c>
      <c r="X189" s="1623" cm="1">
        <f t="array" ref="X189">SUMPRODUCT(('P6-2'!$E$3:$E$90=$B188)*('P6-2'!$P$2:$AG$2&gt;=X$7)*('P6-2'!$P$2:$AG$2&lt;=X$8)*('P6-2'!$P$3:$AG$90))+W189</f>
        <v>0</v>
      </c>
      <c r="Y189" s="1623" cm="1">
        <f t="array" ref="Y189">SUMPRODUCT(('P6-2'!$E$3:$E$90=$B188)*('P6-2'!$P$2:$AG$2&gt;=Y$7)*('P6-2'!$P$2:$AG$2&lt;=Y$8)*('P6-2'!$P$3:$AG$90))+X189</f>
        <v>0</v>
      </c>
      <c r="Z189" s="1623" cm="1">
        <f t="array" ref="Z189">SUMPRODUCT(('P6-2'!$E$3:$E$90=$B188)*('P6-2'!$P$2:$AG$2&gt;=Z$7)*('P6-2'!$P$2:$AG$2&lt;=Z$8)*('P6-2'!$P$3:$AG$90))+Y189</f>
        <v>0</v>
      </c>
      <c r="AA189" s="1623" cm="1">
        <f t="array" ref="AA189">SUMPRODUCT(('P6-2'!$E$3:$E$90=$B188)*('P6-2'!$P$2:$AG$2&gt;=AA$7)*('P6-2'!$P$2:$AG$2&lt;=AA$8)*('P6-2'!$P$3:$AG$90))+Z189</f>
        <v>0</v>
      </c>
      <c r="AB189" s="1623" cm="1">
        <f t="array" ref="AB189">SUMPRODUCT(('P6-2'!$E$3:$E$90=$B188)*('P6-2'!$P$2:$AG$2&gt;=AB$7)*('P6-2'!$P$2:$AG$2&lt;=AB$8)*('P6-2'!$P$3:$AG$90))+AA189</f>
        <v>0</v>
      </c>
      <c r="AC189" s="1623" cm="1">
        <f t="array" ref="AC189">SUMPRODUCT(('P6-2'!$E$3:$E$90=$B188)*('P6-2'!$P$2:$AG$2&gt;=AC$7)*('P6-2'!$P$2:$AG$2&lt;=AC$8)*('P6-2'!$P$3:$AG$90))+AB189</f>
        <v>0</v>
      </c>
      <c r="AD189" s="1623" cm="1">
        <f t="array" ref="AD189">SUMPRODUCT(('P6-2'!$E$3:$E$90=$B188)*('P6-2'!$P$2:$AG$2&gt;=AD$7)*('P6-2'!$P$2:$AG$2&lt;=AD$8)*('P6-2'!$P$3:$AG$90))+AC189</f>
        <v>0</v>
      </c>
      <c r="AE189" s="1623" cm="1">
        <f t="array" ref="AE189">SUMPRODUCT(('P6-2'!$E$3:$E$90=$B188)*('P6-2'!$P$2:$AG$2&gt;=AE$7)*('P6-2'!$P$2:$AG$2&lt;=AE$8)*('P6-2'!$P$3:$AG$90))+AD189</f>
        <v>0</v>
      </c>
      <c r="AF189" s="1623" cm="1">
        <f t="array" ref="AF189">SUMPRODUCT(('P6-2'!$E$3:$E$90=$B188)*('P6-2'!$P$2:$AG$2&gt;=AF$7)*('P6-2'!$P$2:$AG$2&lt;=AF$8)*('P6-2'!$P$3:$AG$90))+AE189</f>
        <v>0</v>
      </c>
      <c r="AG189" s="1623" cm="1">
        <f t="array" ref="AG189">SUMPRODUCT(('P6-2'!$E$3:$E$90=$B188)*('P6-2'!$P$2:$AG$2&gt;=AG$7)*('P6-2'!$P$2:$AG$2&lt;=AG$8)*('P6-2'!$P$3:$AG$90))+AF189</f>
        <v>0</v>
      </c>
      <c r="AH189" s="1623" cm="1">
        <f t="array" ref="AH189">SUMPRODUCT(('P6-2'!$E$3:$E$90=$B188)*('P6-2'!$P$2:$AG$2&gt;=AH$7)*('P6-2'!$P$2:$AG$2&lt;=AH$8)*('P6-2'!$P$3:$AG$90))+AG189</f>
        <v>0</v>
      </c>
    </row>
    <row r="190" spans="1:34" ht="24">
      <c r="A190" s="1443"/>
      <c r="B190" s="1444" t="str">
        <f>PROGRAMACION!C190</f>
        <v>A1780</v>
      </c>
      <c r="C190" s="1595" t="str">
        <f>PROGRAMACION!D190</f>
        <v>Accesorios para conductores: empalmes, conectores, terminales, multiconectores, tapones, sellos y etiquetas</v>
      </c>
      <c r="D190" s="1536">
        <f>PROGRAMACION!E190</f>
        <v>46265</v>
      </c>
      <c r="E190" s="1536">
        <f>PROGRAMACION!F190</f>
        <v>46273</v>
      </c>
      <c r="F190" s="1537">
        <f>PROGRAMACION!G190</f>
        <v>7</v>
      </c>
      <c r="G190" s="1596">
        <f>PROGRAMACION!H190</f>
        <v>1</v>
      </c>
      <c r="H190" s="1596" t="str">
        <f>PROGRAMACION!I190</f>
        <v>Gbl.</v>
      </c>
      <c r="I190" s="1596">
        <f>PROGRAMACION!J190</f>
        <v>112</v>
      </c>
      <c r="J190" s="1596">
        <f>PROGRAMACION!K190</f>
        <v>112</v>
      </c>
      <c r="K190" s="1450">
        <f>PROGRAMACION!L190</f>
        <v>1.3731197389678009E-2</v>
      </c>
      <c r="L190" s="1596">
        <f>$G190</f>
        <v>1</v>
      </c>
      <c r="M190" s="1596" t="str">
        <f>$H190</f>
        <v>Gbl.</v>
      </c>
      <c r="N190" s="1452">
        <f>$K190</f>
        <v>1.3731197389678009E-2</v>
      </c>
      <c r="O190" s="1457" t="s">
        <v>1862</v>
      </c>
      <c r="P190" s="1457"/>
      <c r="Q190" s="1597">
        <f>PROGRAMACION!O190*$G190</f>
        <v>0</v>
      </c>
      <c r="R190" s="1597">
        <f>PROGRAMACION!P190*$G190</f>
        <v>0</v>
      </c>
      <c r="S190" s="1597">
        <f>PROGRAMACION!Q190*$G190</f>
        <v>0</v>
      </c>
      <c r="T190" s="1597">
        <f>PROGRAMACION!R190*$G190</f>
        <v>0</v>
      </c>
      <c r="U190" s="1597">
        <f>PROGRAMACION!S190*$G190</f>
        <v>0</v>
      </c>
      <c r="V190" s="1597">
        <f>PROGRAMACION!T190*$G190</f>
        <v>0</v>
      </c>
      <c r="W190" s="1597">
        <f>PROGRAMACION!U190*$G190</f>
        <v>0</v>
      </c>
      <c r="X190" s="1597">
        <f>PROGRAMACION!V190*$G190</f>
        <v>0</v>
      </c>
      <c r="Y190" s="1597">
        <f>PROGRAMACION!W190*$G190</f>
        <v>0</v>
      </c>
      <c r="Z190" s="1597">
        <f>PROGRAMACION!X190*$G190</f>
        <v>0.44444444444444448</v>
      </c>
      <c r="AA190" s="1597">
        <f>PROGRAMACION!Y190*$G190</f>
        <v>1</v>
      </c>
      <c r="AB190" s="1597">
        <f>PROGRAMACION!Z190*$G190</f>
        <v>1</v>
      </c>
      <c r="AC190" s="1597">
        <f>PROGRAMACION!AA190*$G190</f>
        <v>1</v>
      </c>
      <c r="AD190" s="1597">
        <f>PROGRAMACION!AB190*$G190</f>
        <v>1</v>
      </c>
      <c r="AE190" s="1597">
        <f>PROGRAMACION!AC190*$G190</f>
        <v>1</v>
      </c>
      <c r="AF190" s="1597">
        <f>PROGRAMACION!AD190*$G190</f>
        <v>1</v>
      </c>
      <c r="AG190" s="1597">
        <f>PROGRAMACION!AE190*$G190</f>
        <v>1</v>
      </c>
      <c r="AH190" s="1597">
        <f>PROGRAMACION!AF190*$G190</f>
        <v>1</v>
      </c>
    </row>
    <row r="191" spans="1:34">
      <c r="A191" s="1617"/>
      <c r="B191" s="1618"/>
      <c r="C191" s="1618"/>
      <c r="D191" s="1619"/>
      <c r="E191" s="1619"/>
      <c r="F191" s="1620"/>
      <c r="G191" s="1621"/>
      <c r="H191" s="1621"/>
      <c r="I191" s="1621"/>
      <c r="J191" s="1621"/>
      <c r="K191" s="1622"/>
      <c r="L191" s="1621"/>
      <c r="M191" s="1622"/>
      <c r="N191" s="1622"/>
      <c r="O191" s="1584" t="s">
        <v>1811</v>
      </c>
      <c r="P191" s="1584"/>
      <c r="Q191" s="1623" cm="1">
        <f t="array" ref="Q191">SUMPRODUCT(('P6-2'!$E$3:$E$90=$B190)*('P6-2'!$P$2:$AG$2&gt;=Q$7)*('P6-2'!$P$2:$AG$2&lt;=Q$8)*('P6-2'!$P$3:$AG$90))+P191</f>
        <v>0</v>
      </c>
      <c r="R191" s="1623" cm="1">
        <f t="array" ref="R191">SUMPRODUCT(('P6-2'!$E$3:$E$90=$B190)*('P6-2'!$P$2:$AG$2&gt;=R$7)*('P6-2'!$P$2:$AG$2&lt;=R$8)*('P6-2'!$P$3:$AG$90))+Q191</f>
        <v>0</v>
      </c>
      <c r="S191" s="1623" cm="1">
        <f t="array" ref="S191">SUMPRODUCT(('P6-2'!$E$3:$E$90=$B190)*('P6-2'!$P$2:$AG$2&gt;=S$7)*('P6-2'!$P$2:$AG$2&lt;=S$8)*('P6-2'!$P$3:$AG$90))+R191</f>
        <v>0</v>
      </c>
      <c r="T191" s="1623" cm="1">
        <f t="array" ref="T191">SUMPRODUCT(('P6-2'!$E$3:$E$90=$B190)*('P6-2'!$P$2:$AG$2&gt;=T$7)*('P6-2'!$P$2:$AG$2&lt;=T$8)*('P6-2'!$P$3:$AG$90))+S191</f>
        <v>0</v>
      </c>
      <c r="U191" s="1623" cm="1">
        <f t="array" ref="U191">SUMPRODUCT(('P6-2'!$E$3:$E$90=$B190)*('P6-2'!$P$2:$AG$2&gt;=U$7)*('P6-2'!$P$2:$AG$2&lt;=U$8)*('P6-2'!$P$3:$AG$90))+T191</f>
        <v>0</v>
      </c>
      <c r="V191" s="1623" cm="1">
        <f t="array" ref="V191">SUMPRODUCT(('P6-2'!$E$3:$E$90=$B190)*('P6-2'!$P$2:$AG$2&gt;=V$7)*('P6-2'!$P$2:$AG$2&lt;=V$8)*('P6-2'!$P$3:$AG$90))+U191</f>
        <v>0</v>
      </c>
      <c r="W191" s="1623" cm="1">
        <f t="array" ref="W191">SUMPRODUCT(('P6-2'!$E$3:$E$90=$B190)*('P6-2'!$P$2:$AG$2&gt;=W$7)*('P6-2'!$P$2:$AG$2&lt;=W$8)*('P6-2'!$P$3:$AG$90))+V191</f>
        <v>0</v>
      </c>
      <c r="X191" s="1623" cm="1">
        <f t="array" ref="X191">SUMPRODUCT(('P6-2'!$E$3:$E$90=$B190)*('P6-2'!$P$2:$AG$2&gt;=X$7)*('P6-2'!$P$2:$AG$2&lt;=X$8)*('P6-2'!$P$3:$AG$90))+W191</f>
        <v>0</v>
      </c>
      <c r="Y191" s="1623" cm="1">
        <f t="array" ref="Y191">SUMPRODUCT(('P6-2'!$E$3:$E$90=$B190)*('P6-2'!$P$2:$AG$2&gt;=Y$7)*('P6-2'!$P$2:$AG$2&lt;=Y$8)*('P6-2'!$P$3:$AG$90))+X191</f>
        <v>0</v>
      </c>
      <c r="Z191" s="1623" cm="1">
        <f t="array" ref="Z191">SUMPRODUCT(('P6-2'!$E$3:$E$90=$B190)*('P6-2'!$P$2:$AG$2&gt;=Z$7)*('P6-2'!$P$2:$AG$2&lt;=Z$8)*('P6-2'!$P$3:$AG$90))+Y191</f>
        <v>0</v>
      </c>
      <c r="AA191" s="1623" cm="1">
        <f t="array" ref="AA191">SUMPRODUCT(('P6-2'!$E$3:$E$90=$B190)*('P6-2'!$P$2:$AG$2&gt;=AA$7)*('P6-2'!$P$2:$AG$2&lt;=AA$8)*('P6-2'!$P$3:$AG$90))+Z191</f>
        <v>0</v>
      </c>
      <c r="AB191" s="1623" cm="1">
        <f t="array" ref="AB191">SUMPRODUCT(('P6-2'!$E$3:$E$90=$B190)*('P6-2'!$P$2:$AG$2&gt;=AB$7)*('P6-2'!$P$2:$AG$2&lt;=AB$8)*('P6-2'!$P$3:$AG$90))+AA191</f>
        <v>0</v>
      </c>
      <c r="AC191" s="1623" cm="1">
        <f t="array" ref="AC191">SUMPRODUCT(('P6-2'!$E$3:$E$90=$B190)*('P6-2'!$P$2:$AG$2&gt;=AC$7)*('P6-2'!$P$2:$AG$2&lt;=AC$8)*('P6-2'!$P$3:$AG$90))+AB191</f>
        <v>0</v>
      </c>
      <c r="AD191" s="1623" cm="1">
        <f t="array" ref="AD191">SUMPRODUCT(('P6-2'!$E$3:$E$90=$B190)*('P6-2'!$P$2:$AG$2&gt;=AD$7)*('P6-2'!$P$2:$AG$2&lt;=AD$8)*('P6-2'!$P$3:$AG$90))+AC191</f>
        <v>0</v>
      </c>
      <c r="AE191" s="1623" cm="1">
        <f t="array" ref="AE191">SUMPRODUCT(('P6-2'!$E$3:$E$90=$B190)*('P6-2'!$P$2:$AG$2&gt;=AE$7)*('P6-2'!$P$2:$AG$2&lt;=AE$8)*('P6-2'!$P$3:$AG$90))+AD191</f>
        <v>0</v>
      </c>
      <c r="AF191" s="1623" cm="1">
        <f t="array" ref="AF191">SUMPRODUCT(('P6-2'!$E$3:$E$90=$B190)*('P6-2'!$P$2:$AG$2&gt;=AF$7)*('P6-2'!$P$2:$AG$2&lt;=AF$8)*('P6-2'!$P$3:$AG$90))+AE191</f>
        <v>0</v>
      </c>
      <c r="AG191" s="1623" cm="1">
        <f t="array" ref="AG191">SUMPRODUCT(('P6-2'!$E$3:$E$90=$B190)*('P6-2'!$P$2:$AG$2&gt;=AG$7)*('P6-2'!$P$2:$AG$2&lt;=AG$8)*('P6-2'!$P$3:$AG$90))+AF191</f>
        <v>0</v>
      </c>
      <c r="AH191" s="1623" cm="1">
        <f t="array" ref="AH191">SUMPRODUCT(('P6-2'!$E$3:$E$90=$B190)*('P6-2'!$P$2:$AG$2&gt;=AH$7)*('P6-2'!$P$2:$AG$2&lt;=AH$8)*('P6-2'!$P$3:$AG$90))+AG191</f>
        <v>0</v>
      </c>
    </row>
    <row r="192" spans="1:34" ht="24">
      <c r="A192" s="1443"/>
      <c r="B192" s="1444" t="str">
        <f>PROGRAMACION!C192</f>
        <v>A1790</v>
      </c>
      <c r="C192" s="1595" t="str">
        <f>PROGRAMACION!D192</f>
        <v>Tarjetas de comunicación DeviceNet compatibles con VFDs existentes de bombas de dosificación de floculante</v>
      </c>
      <c r="D192" s="1536">
        <f>PROGRAMACION!E192</f>
        <v>46274</v>
      </c>
      <c r="E192" s="1536">
        <f>PROGRAMACION!F192</f>
        <v>46274</v>
      </c>
      <c r="F192" s="1537">
        <f>PROGRAMACION!G192</f>
        <v>1</v>
      </c>
      <c r="G192" s="1596">
        <f>PROGRAMACION!H192</f>
        <v>5</v>
      </c>
      <c r="H192" s="1596" t="str">
        <f>PROGRAMACION!I192</f>
        <v>UND</v>
      </c>
      <c r="I192" s="1596">
        <f>PROGRAMACION!J192</f>
        <v>3.3600000000000003</v>
      </c>
      <c r="J192" s="1596">
        <f>PROGRAMACION!K192</f>
        <v>16.8</v>
      </c>
      <c r="K192" s="1450">
        <f>PROGRAMACION!L192</f>
        <v>2.0596796084517014E-3</v>
      </c>
      <c r="L192" s="1596">
        <f>$G192</f>
        <v>5</v>
      </c>
      <c r="M192" s="1596" t="str">
        <f>$H192</f>
        <v>UND</v>
      </c>
      <c r="N192" s="1452">
        <f>$K192</f>
        <v>2.0596796084517014E-3</v>
      </c>
      <c r="O192" s="1457" t="s">
        <v>1862</v>
      </c>
      <c r="P192" s="1457"/>
      <c r="Q192" s="1597">
        <f>PROGRAMACION!O192*$G192</f>
        <v>0</v>
      </c>
      <c r="R192" s="1597">
        <f>PROGRAMACION!P192*$G192</f>
        <v>0</v>
      </c>
      <c r="S192" s="1597">
        <f>PROGRAMACION!Q192*$G192</f>
        <v>0</v>
      </c>
      <c r="T192" s="1597">
        <f>PROGRAMACION!R192*$G192</f>
        <v>0</v>
      </c>
      <c r="U192" s="1597">
        <f>PROGRAMACION!S192*$G192</f>
        <v>0</v>
      </c>
      <c r="V192" s="1597">
        <f>PROGRAMACION!T192*$G192</f>
        <v>0</v>
      </c>
      <c r="W192" s="1597">
        <f>PROGRAMACION!U192*$G192</f>
        <v>0</v>
      </c>
      <c r="X192" s="1597">
        <f>PROGRAMACION!V192*$G192</f>
        <v>0</v>
      </c>
      <c r="Y192" s="1597">
        <f>PROGRAMACION!W192*$G192</f>
        <v>0</v>
      </c>
      <c r="Z192" s="1597">
        <f>PROGRAMACION!X192*$G192</f>
        <v>0</v>
      </c>
      <c r="AA192" s="1597">
        <f>PROGRAMACION!Y192*$G192</f>
        <v>5</v>
      </c>
      <c r="AB192" s="1597">
        <f>PROGRAMACION!Z192*$G192</f>
        <v>5</v>
      </c>
      <c r="AC192" s="1597">
        <f>PROGRAMACION!AA192*$G192</f>
        <v>5</v>
      </c>
      <c r="AD192" s="1597">
        <f>PROGRAMACION!AB192*$G192</f>
        <v>5</v>
      </c>
      <c r="AE192" s="1597">
        <f>PROGRAMACION!AC192*$G192</f>
        <v>5</v>
      </c>
      <c r="AF192" s="1597">
        <f>PROGRAMACION!AD192*$G192</f>
        <v>5</v>
      </c>
      <c r="AG192" s="1597">
        <f>PROGRAMACION!AE192*$G192</f>
        <v>5</v>
      </c>
      <c r="AH192" s="1597">
        <f>PROGRAMACION!AF192*$G192</f>
        <v>5</v>
      </c>
    </row>
    <row r="193" spans="1:34">
      <c r="A193" s="1617"/>
      <c r="B193" s="1618"/>
      <c r="C193" s="1618"/>
      <c r="D193" s="1619"/>
      <c r="E193" s="1619"/>
      <c r="F193" s="1620"/>
      <c r="G193" s="1621"/>
      <c r="H193" s="1621"/>
      <c r="I193" s="1621"/>
      <c r="J193" s="1621"/>
      <c r="K193" s="1622"/>
      <c r="L193" s="1621"/>
      <c r="M193" s="1622"/>
      <c r="N193" s="1622"/>
      <c r="O193" s="1584" t="s">
        <v>1811</v>
      </c>
      <c r="P193" s="1584"/>
      <c r="Q193" s="1623" cm="1">
        <f t="array" ref="Q193">SUMPRODUCT(('P6-2'!$E$3:$E$90=$B192)*('P6-2'!$P$2:$AG$2&gt;=Q$7)*('P6-2'!$P$2:$AG$2&lt;=Q$8)*('P6-2'!$P$3:$AG$90))+P193</f>
        <v>0</v>
      </c>
      <c r="R193" s="1623" cm="1">
        <f t="array" ref="R193">SUMPRODUCT(('P6-2'!$E$3:$E$90=$B192)*('P6-2'!$P$2:$AG$2&gt;=R$7)*('P6-2'!$P$2:$AG$2&lt;=R$8)*('P6-2'!$P$3:$AG$90))+Q193</f>
        <v>0</v>
      </c>
      <c r="S193" s="1623" cm="1">
        <f t="array" ref="S193">SUMPRODUCT(('P6-2'!$E$3:$E$90=$B192)*('P6-2'!$P$2:$AG$2&gt;=S$7)*('P6-2'!$P$2:$AG$2&lt;=S$8)*('P6-2'!$P$3:$AG$90))+R193</f>
        <v>0</v>
      </c>
      <c r="T193" s="1623" cm="1">
        <f t="array" ref="T193">SUMPRODUCT(('P6-2'!$E$3:$E$90=$B192)*('P6-2'!$P$2:$AG$2&gt;=T$7)*('P6-2'!$P$2:$AG$2&lt;=T$8)*('P6-2'!$P$3:$AG$90))+S193</f>
        <v>0</v>
      </c>
      <c r="U193" s="1623" cm="1">
        <f t="array" ref="U193">SUMPRODUCT(('P6-2'!$E$3:$E$90=$B192)*('P6-2'!$P$2:$AG$2&gt;=U$7)*('P6-2'!$P$2:$AG$2&lt;=U$8)*('P6-2'!$P$3:$AG$90))+T193</f>
        <v>0</v>
      </c>
      <c r="V193" s="1623" cm="1">
        <f t="array" ref="V193">SUMPRODUCT(('P6-2'!$E$3:$E$90=$B192)*('P6-2'!$P$2:$AG$2&gt;=V$7)*('P6-2'!$P$2:$AG$2&lt;=V$8)*('P6-2'!$P$3:$AG$90))+U193</f>
        <v>0</v>
      </c>
      <c r="W193" s="1623" cm="1">
        <f t="array" ref="W193">SUMPRODUCT(('P6-2'!$E$3:$E$90=$B192)*('P6-2'!$P$2:$AG$2&gt;=W$7)*('P6-2'!$P$2:$AG$2&lt;=W$8)*('P6-2'!$P$3:$AG$90))+V193</f>
        <v>0</v>
      </c>
      <c r="X193" s="1623" cm="1">
        <f t="array" ref="X193">SUMPRODUCT(('P6-2'!$E$3:$E$90=$B192)*('P6-2'!$P$2:$AG$2&gt;=X$7)*('P6-2'!$P$2:$AG$2&lt;=X$8)*('P6-2'!$P$3:$AG$90))+W193</f>
        <v>0</v>
      </c>
      <c r="Y193" s="1623" cm="1">
        <f t="array" ref="Y193">SUMPRODUCT(('P6-2'!$E$3:$E$90=$B192)*('P6-2'!$P$2:$AG$2&gt;=Y$7)*('P6-2'!$P$2:$AG$2&lt;=Y$8)*('P6-2'!$P$3:$AG$90))+X193</f>
        <v>0</v>
      </c>
      <c r="Z193" s="1623" cm="1">
        <f t="array" ref="Z193">SUMPRODUCT(('P6-2'!$E$3:$E$90=$B192)*('P6-2'!$P$2:$AG$2&gt;=Z$7)*('P6-2'!$P$2:$AG$2&lt;=Z$8)*('P6-2'!$P$3:$AG$90))+Y193</f>
        <v>0</v>
      </c>
      <c r="AA193" s="1623" cm="1">
        <f t="array" ref="AA193">SUMPRODUCT(('P6-2'!$E$3:$E$90=$B192)*('P6-2'!$P$2:$AG$2&gt;=AA$7)*('P6-2'!$P$2:$AG$2&lt;=AA$8)*('P6-2'!$P$3:$AG$90))+Z193</f>
        <v>0</v>
      </c>
      <c r="AB193" s="1623" cm="1">
        <f t="array" ref="AB193">SUMPRODUCT(('P6-2'!$E$3:$E$90=$B192)*('P6-2'!$P$2:$AG$2&gt;=AB$7)*('P6-2'!$P$2:$AG$2&lt;=AB$8)*('P6-2'!$P$3:$AG$90))+AA193</f>
        <v>0</v>
      </c>
      <c r="AC193" s="1623" cm="1">
        <f t="array" ref="AC193">SUMPRODUCT(('P6-2'!$E$3:$E$90=$B192)*('P6-2'!$P$2:$AG$2&gt;=AC$7)*('P6-2'!$P$2:$AG$2&lt;=AC$8)*('P6-2'!$P$3:$AG$90))+AB193</f>
        <v>0</v>
      </c>
      <c r="AD193" s="1623" cm="1">
        <f t="array" ref="AD193">SUMPRODUCT(('P6-2'!$E$3:$E$90=$B192)*('P6-2'!$P$2:$AG$2&gt;=AD$7)*('P6-2'!$P$2:$AG$2&lt;=AD$8)*('P6-2'!$P$3:$AG$90))+AC193</f>
        <v>0</v>
      </c>
      <c r="AE193" s="1623" cm="1">
        <f t="array" ref="AE193">SUMPRODUCT(('P6-2'!$E$3:$E$90=$B192)*('P6-2'!$P$2:$AG$2&gt;=AE$7)*('P6-2'!$P$2:$AG$2&lt;=AE$8)*('P6-2'!$P$3:$AG$90))+AD193</f>
        <v>0</v>
      </c>
      <c r="AF193" s="1623" cm="1">
        <f t="array" ref="AF193">SUMPRODUCT(('P6-2'!$E$3:$E$90=$B192)*('P6-2'!$P$2:$AG$2&gt;=AF$7)*('P6-2'!$P$2:$AG$2&lt;=AF$8)*('P6-2'!$P$3:$AG$90))+AE193</f>
        <v>0</v>
      </c>
      <c r="AG193" s="1623" cm="1">
        <f t="array" ref="AG193">SUMPRODUCT(('P6-2'!$E$3:$E$90=$B192)*('P6-2'!$P$2:$AG$2&gt;=AG$7)*('P6-2'!$P$2:$AG$2&lt;=AG$8)*('P6-2'!$P$3:$AG$90))+AF193</f>
        <v>0</v>
      </c>
      <c r="AH193" s="1623" cm="1">
        <f t="array" ref="AH193">SUMPRODUCT(('P6-2'!$E$3:$E$90=$B192)*('P6-2'!$P$2:$AG$2&gt;=AH$7)*('P6-2'!$P$2:$AG$2&lt;=AH$8)*('P6-2'!$P$3:$AG$90))+AG193</f>
        <v>0</v>
      </c>
    </row>
    <row r="194" spans="1:34" s="1250" customFormat="1">
      <c r="A194" s="1624"/>
      <c r="B194" s="1585"/>
      <c r="C194" s="1587" t="str">
        <f>PROGRAMACION!D194</f>
        <v>CANALIZACIONES</v>
      </c>
      <c r="D194" s="1588"/>
      <c r="E194" s="1588"/>
      <c r="F194" s="1589"/>
      <c r="G194" s="1589"/>
      <c r="H194" s="1590"/>
      <c r="I194" s="1625"/>
      <c r="J194" s="1589"/>
      <c r="K194" s="1592"/>
      <c r="L194" s="1589"/>
      <c r="M194" s="1592"/>
      <c r="N194" s="1592"/>
      <c r="O194" s="1626"/>
      <c r="P194" s="1626"/>
      <c r="Q194" s="1627"/>
      <c r="R194" s="1627"/>
      <c r="S194" s="1627"/>
      <c r="T194" s="1627"/>
      <c r="U194" s="1627"/>
      <c r="V194" s="1627"/>
      <c r="W194" s="1627"/>
      <c r="X194" s="1627"/>
      <c r="Y194" s="1627"/>
      <c r="Z194" s="1627"/>
      <c r="AA194" s="1627"/>
      <c r="AB194" s="1627"/>
      <c r="AC194" s="1627"/>
      <c r="AD194" s="1627"/>
      <c r="AE194" s="1627"/>
      <c r="AF194" s="1627"/>
      <c r="AG194" s="1627"/>
      <c r="AH194" s="1627"/>
    </row>
    <row r="195" spans="1:34" ht="24">
      <c r="A195" s="1443"/>
      <c r="B195" s="1444" t="str">
        <f>PROGRAMACION!C195</f>
        <v>A1800</v>
      </c>
      <c r="C195" s="1595" t="str">
        <f>PROGRAMACION!D195</f>
        <v>Tubo de acero galvanizado RGS con revestimiento PVC, longitud 3 m (10 ft) - Ø 3/4"</v>
      </c>
      <c r="D195" s="1536">
        <f>PROGRAMACION!E195</f>
        <v>46244</v>
      </c>
      <c r="E195" s="1536">
        <f>PROGRAMACION!F195</f>
        <v>46248</v>
      </c>
      <c r="F195" s="1537">
        <f>PROGRAMACION!G195</f>
        <v>5</v>
      </c>
      <c r="G195" s="1596">
        <f>PROGRAMACION!H195</f>
        <v>80</v>
      </c>
      <c r="H195" s="1596" t="str">
        <f>PROGRAMACION!I195</f>
        <v>UND</v>
      </c>
      <c r="I195" s="1596">
        <f>PROGRAMACION!J195</f>
        <v>1.1199999999999999</v>
      </c>
      <c r="J195" s="1596">
        <f>PROGRAMACION!K195</f>
        <v>89.6</v>
      </c>
      <c r="K195" s="1450">
        <f>PROGRAMACION!L195</f>
        <v>1.0984957911742407E-2</v>
      </c>
      <c r="L195" s="1596">
        <f>$G195</f>
        <v>80</v>
      </c>
      <c r="M195" s="1596" t="str">
        <f>$H195</f>
        <v>UND</v>
      </c>
      <c r="N195" s="1452">
        <f>$K195</f>
        <v>1.0984957911742407E-2</v>
      </c>
      <c r="O195" s="1457" t="s">
        <v>1862</v>
      </c>
      <c r="P195" s="1457"/>
      <c r="Q195" s="1597">
        <f>PROGRAMACION!O195*$G195</f>
        <v>0</v>
      </c>
      <c r="R195" s="1597">
        <f>PROGRAMACION!P195*$G195</f>
        <v>0</v>
      </c>
      <c r="S195" s="1597">
        <f>PROGRAMACION!Q195*$G195</f>
        <v>0</v>
      </c>
      <c r="T195" s="1597">
        <f>PROGRAMACION!R195*$G195</f>
        <v>0</v>
      </c>
      <c r="U195" s="1597">
        <f>PROGRAMACION!S195*$G195</f>
        <v>0</v>
      </c>
      <c r="V195" s="1597">
        <f>PROGRAMACION!T195*$G195</f>
        <v>0</v>
      </c>
      <c r="W195" s="1597">
        <f>PROGRAMACION!U195*$G195</f>
        <v>63.999999999999993</v>
      </c>
      <c r="X195" s="1597">
        <f>PROGRAMACION!V195*$G195</f>
        <v>79.999999999999986</v>
      </c>
      <c r="Y195" s="1597">
        <f>PROGRAMACION!W195*$G195</f>
        <v>79.999999999999986</v>
      </c>
      <c r="Z195" s="1597">
        <f>PROGRAMACION!X195*$G195</f>
        <v>79.999999999999986</v>
      </c>
      <c r="AA195" s="1597">
        <f>PROGRAMACION!Y195*$G195</f>
        <v>79.999999999999986</v>
      </c>
      <c r="AB195" s="1597">
        <f>PROGRAMACION!Z195*$G195</f>
        <v>79.999999999999986</v>
      </c>
      <c r="AC195" s="1597">
        <f>PROGRAMACION!AA195*$G195</f>
        <v>79.999999999999986</v>
      </c>
      <c r="AD195" s="1597">
        <f>PROGRAMACION!AB195*$G195</f>
        <v>79.999999999999986</v>
      </c>
      <c r="AE195" s="1597">
        <f>PROGRAMACION!AC195*$G195</f>
        <v>79.999999999999986</v>
      </c>
      <c r="AF195" s="1597">
        <f>PROGRAMACION!AD195*$G195</f>
        <v>79.999999999999986</v>
      </c>
      <c r="AG195" s="1597">
        <f>PROGRAMACION!AE195*$G195</f>
        <v>79.999999999999986</v>
      </c>
      <c r="AH195" s="1597">
        <f>PROGRAMACION!AF195*$G195</f>
        <v>79.999999999999986</v>
      </c>
    </row>
    <row r="196" spans="1:34">
      <c r="A196" s="1617"/>
      <c r="B196" s="1618"/>
      <c r="C196" s="1618"/>
      <c r="D196" s="1619"/>
      <c r="E196" s="1619"/>
      <c r="F196" s="1620"/>
      <c r="G196" s="1621"/>
      <c r="H196" s="1621"/>
      <c r="I196" s="1621"/>
      <c r="J196" s="1621"/>
      <c r="K196" s="1622"/>
      <c r="L196" s="1621"/>
      <c r="M196" s="1622"/>
      <c r="N196" s="1622"/>
      <c r="O196" s="1584" t="s">
        <v>1811</v>
      </c>
      <c r="P196" s="1584"/>
      <c r="Q196" s="1623" cm="1">
        <f t="array" ref="Q196">SUMPRODUCT(('P6-2'!$E$3:$E$90=$B195)*('P6-2'!$P$2:$AG$2&gt;=Q$7)*('P6-2'!$P$2:$AG$2&lt;=Q$8)*('P6-2'!$P$3:$AG$90))+P196</f>
        <v>0</v>
      </c>
      <c r="R196" s="1623" cm="1">
        <f t="array" ref="R196">SUMPRODUCT(('P6-2'!$E$3:$E$90=$B195)*('P6-2'!$P$2:$AG$2&gt;=R$7)*('P6-2'!$P$2:$AG$2&lt;=R$8)*('P6-2'!$P$3:$AG$90))+Q196</f>
        <v>0</v>
      </c>
      <c r="S196" s="1623" cm="1">
        <f t="array" ref="S196">SUMPRODUCT(('P6-2'!$E$3:$E$90=$B195)*('P6-2'!$P$2:$AG$2&gt;=S$7)*('P6-2'!$P$2:$AG$2&lt;=S$8)*('P6-2'!$P$3:$AG$90))+R196</f>
        <v>0</v>
      </c>
      <c r="T196" s="1623" cm="1">
        <f t="array" ref="T196">SUMPRODUCT(('P6-2'!$E$3:$E$90=$B195)*('P6-2'!$P$2:$AG$2&gt;=T$7)*('P6-2'!$P$2:$AG$2&lt;=T$8)*('P6-2'!$P$3:$AG$90))+S196</f>
        <v>0</v>
      </c>
      <c r="U196" s="1623" cm="1">
        <f t="array" ref="U196">SUMPRODUCT(('P6-2'!$E$3:$E$90=$B195)*('P6-2'!$P$2:$AG$2&gt;=U$7)*('P6-2'!$P$2:$AG$2&lt;=U$8)*('P6-2'!$P$3:$AG$90))+T196</f>
        <v>0</v>
      </c>
      <c r="V196" s="1623" cm="1">
        <f t="array" ref="V196">SUMPRODUCT(('P6-2'!$E$3:$E$90=$B195)*('P6-2'!$P$2:$AG$2&gt;=V$7)*('P6-2'!$P$2:$AG$2&lt;=V$8)*('P6-2'!$P$3:$AG$90))+U196</f>
        <v>0</v>
      </c>
      <c r="W196" s="1623" cm="1">
        <f t="array" ref="W196">SUMPRODUCT(('P6-2'!$E$3:$E$90=$B195)*('P6-2'!$P$2:$AG$2&gt;=W$7)*('P6-2'!$P$2:$AG$2&lt;=W$8)*('P6-2'!$P$3:$AG$90))+V196</f>
        <v>0</v>
      </c>
      <c r="X196" s="1623" cm="1">
        <f t="array" ref="X196">SUMPRODUCT(('P6-2'!$E$3:$E$90=$B195)*('P6-2'!$P$2:$AG$2&gt;=X$7)*('P6-2'!$P$2:$AG$2&lt;=X$8)*('P6-2'!$P$3:$AG$90))+W196</f>
        <v>0</v>
      </c>
      <c r="Y196" s="1623" cm="1">
        <f t="array" ref="Y196">SUMPRODUCT(('P6-2'!$E$3:$E$90=$B195)*('P6-2'!$P$2:$AG$2&gt;=Y$7)*('P6-2'!$P$2:$AG$2&lt;=Y$8)*('P6-2'!$P$3:$AG$90))+X196</f>
        <v>0</v>
      </c>
      <c r="Z196" s="1623" cm="1">
        <f t="array" ref="Z196">SUMPRODUCT(('P6-2'!$E$3:$E$90=$B195)*('P6-2'!$P$2:$AG$2&gt;=Z$7)*('P6-2'!$P$2:$AG$2&lt;=Z$8)*('P6-2'!$P$3:$AG$90))+Y196</f>
        <v>0</v>
      </c>
      <c r="AA196" s="1623" cm="1">
        <f t="array" ref="AA196">SUMPRODUCT(('P6-2'!$E$3:$E$90=$B195)*('P6-2'!$P$2:$AG$2&gt;=AA$7)*('P6-2'!$P$2:$AG$2&lt;=AA$8)*('P6-2'!$P$3:$AG$90))+Z196</f>
        <v>0</v>
      </c>
      <c r="AB196" s="1623" cm="1">
        <f t="array" ref="AB196">SUMPRODUCT(('P6-2'!$E$3:$E$90=$B195)*('P6-2'!$P$2:$AG$2&gt;=AB$7)*('P6-2'!$P$2:$AG$2&lt;=AB$8)*('P6-2'!$P$3:$AG$90))+AA196</f>
        <v>0</v>
      </c>
      <c r="AC196" s="1623" cm="1">
        <f t="array" ref="AC196">SUMPRODUCT(('P6-2'!$E$3:$E$90=$B195)*('P6-2'!$P$2:$AG$2&gt;=AC$7)*('P6-2'!$P$2:$AG$2&lt;=AC$8)*('P6-2'!$P$3:$AG$90))+AB196</f>
        <v>0</v>
      </c>
      <c r="AD196" s="1623" cm="1">
        <f t="array" ref="AD196">SUMPRODUCT(('P6-2'!$E$3:$E$90=$B195)*('P6-2'!$P$2:$AG$2&gt;=AD$7)*('P6-2'!$P$2:$AG$2&lt;=AD$8)*('P6-2'!$P$3:$AG$90))+AC196</f>
        <v>0</v>
      </c>
      <c r="AE196" s="1623" cm="1">
        <f t="array" ref="AE196">SUMPRODUCT(('P6-2'!$E$3:$E$90=$B195)*('P6-2'!$P$2:$AG$2&gt;=AE$7)*('P6-2'!$P$2:$AG$2&lt;=AE$8)*('P6-2'!$P$3:$AG$90))+AD196</f>
        <v>0</v>
      </c>
      <c r="AF196" s="1623" cm="1">
        <f t="array" ref="AF196">SUMPRODUCT(('P6-2'!$E$3:$E$90=$B195)*('P6-2'!$P$2:$AG$2&gt;=AF$7)*('P6-2'!$P$2:$AG$2&lt;=AF$8)*('P6-2'!$P$3:$AG$90))+AE196</f>
        <v>0</v>
      </c>
      <c r="AG196" s="1623" cm="1">
        <f t="array" ref="AG196">SUMPRODUCT(('P6-2'!$E$3:$E$90=$B195)*('P6-2'!$P$2:$AG$2&gt;=AG$7)*('P6-2'!$P$2:$AG$2&lt;=AG$8)*('P6-2'!$P$3:$AG$90))+AF196</f>
        <v>0</v>
      </c>
      <c r="AH196" s="1623" cm="1">
        <f t="array" ref="AH196">SUMPRODUCT(('P6-2'!$E$3:$E$90=$B195)*('P6-2'!$P$2:$AG$2&gt;=AH$7)*('P6-2'!$P$2:$AG$2&lt;=AH$8)*('P6-2'!$P$3:$AG$90))+AG196</f>
        <v>0</v>
      </c>
    </row>
    <row r="197" spans="1:34" ht="24">
      <c r="A197" s="1443"/>
      <c r="B197" s="1444" t="str">
        <f>PROGRAMACION!C197</f>
        <v>A1810</v>
      </c>
      <c r="C197" s="1595" t="str">
        <f>PROGRAMACION!D197</f>
        <v>Suministro, montaje e instalación de tubería conduit flexible de acero recubierto C/PVC - Ø 3/4"</v>
      </c>
      <c r="D197" s="1536">
        <f>PROGRAMACION!E197</f>
        <v>46251</v>
      </c>
      <c r="E197" s="1536">
        <f>PROGRAMACION!F197</f>
        <v>46254</v>
      </c>
      <c r="F197" s="1537">
        <f>PROGRAMACION!G197</f>
        <v>4</v>
      </c>
      <c r="G197" s="1596">
        <f>PROGRAMACION!H197</f>
        <v>60</v>
      </c>
      <c r="H197" s="1596" t="str">
        <f>PROGRAMACION!I197</f>
        <v>m</v>
      </c>
      <c r="I197" s="1596">
        <f>PROGRAMACION!J197</f>
        <v>1.6</v>
      </c>
      <c r="J197" s="1596">
        <f>PROGRAMACION!K197</f>
        <v>96</v>
      </c>
      <c r="K197" s="1450">
        <f>PROGRAMACION!L197</f>
        <v>1.1769597762581151E-2</v>
      </c>
      <c r="L197" s="1596">
        <f>$G197</f>
        <v>60</v>
      </c>
      <c r="M197" s="1596" t="str">
        <f>$H197</f>
        <v>m</v>
      </c>
      <c r="N197" s="1452">
        <f>$K197</f>
        <v>1.1769597762581151E-2</v>
      </c>
      <c r="O197" s="1457" t="s">
        <v>1862</v>
      </c>
      <c r="P197" s="1457"/>
      <c r="Q197" s="1597">
        <f>PROGRAMACION!O197*$G197</f>
        <v>0</v>
      </c>
      <c r="R197" s="1597">
        <f>PROGRAMACION!P197*$G197</f>
        <v>0</v>
      </c>
      <c r="S197" s="1597">
        <f>PROGRAMACION!Q197*$G197</f>
        <v>0</v>
      </c>
      <c r="T197" s="1597">
        <f>PROGRAMACION!R197*$G197</f>
        <v>0</v>
      </c>
      <c r="U197" s="1597">
        <f>PROGRAMACION!S197*$G197</f>
        <v>0</v>
      </c>
      <c r="V197" s="1597">
        <f>PROGRAMACION!T197*$G197</f>
        <v>0</v>
      </c>
      <c r="W197" s="1597">
        <f>PROGRAMACION!U197*$G197</f>
        <v>0</v>
      </c>
      <c r="X197" s="1597">
        <f>PROGRAMACION!V197*$G197</f>
        <v>60</v>
      </c>
      <c r="Y197" s="1597">
        <f>PROGRAMACION!W197*$G197</f>
        <v>60</v>
      </c>
      <c r="Z197" s="1597">
        <f>PROGRAMACION!X197*$G197</f>
        <v>60</v>
      </c>
      <c r="AA197" s="1597">
        <f>PROGRAMACION!Y197*$G197</f>
        <v>60</v>
      </c>
      <c r="AB197" s="1597">
        <f>PROGRAMACION!Z197*$G197</f>
        <v>60</v>
      </c>
      <c r="AC197" s="1597">
        <f>PROGRAMACION!AA197*$G197</f>
        <v>60</v>
      </c>
      <c r="AD197" s="1597">
        <f>PROGRAMACION!AB197*$G197</f>
        <v>60</v>
      </c>
      <c r="AE197" s="1597">
        <f>PROGRAMACION!AC197*$G197</f>
        <v>60</v>
      </c>
      <c r="AF197" s="1597">
        <f>PROGRAMACION!AD197*$G197</f>
        <v>60</v>
      </c>
      <c r="AG197" s="1597">
        <f>PROGRAMACION!AE197*$G197</f>
        <v>60</v>
      </c>
      <c r="AH197" s="1597">
        <f>PROGRAMACION!AF197*$G197</f>
        <v>60</v>
      </c>
    </row>
    <row r="198" spans="1:34">
      <c r="A198" s="1617"/>
      <c r="B198" s="1618"/>
      <c r="C198" s="1618"/>
      <c r="D198" s="1619"/>
      <c r="E198" s="1619"/>
      <c r="F198" s="1620"/>
      <c r="G198" s="1621"/>
      <c r="H198" s="1621"/>
      <c r="I198" s="1621"/>
      <c r="J198" s="1621"/>
      <c r="K198" s="1622"/>
      <c r="L198" s="1621"/>
      <c r="M198" s="1622"/>
      <c r="N198" s="1622"/>
      <c r="O198" s="1584" t="s">
        <v>1811</v>
      </c>
      <c r="P198" s="1584"/>
      <c r="Q198" s="1623" cm="1">
        <f t="array" ref="Q198">SUMPRODUCT(('P6-2'!$E$3:$E$90=$B197)*('P6-2'!$P$2:$AG$2&gt;=Q$7)*('P6-2'!$P$2:$AG$2&lt;=Q$8)*('P6-2'!$P$3:$AG$90))+P198</f>
        <v>0</v>
      </c>
      <c r="R198" s="1623" cm="1">
        <f t="array" ref="R198">SUMPRODUCT(('P6-2'!$E$3:$E$90=$B197)*('P6-2'!$P$2:$AG$2&gt;=R$7)*('P6-2'!$P$2:$AG$2&lt;=R$8)*('P6-2'!$P$3:$AG$90))+Q198</f>
        <v>0</v>
      </c>
      <c r="S198" s="1623" cm="1">
        <f t="array" ref="S198">SUMPRODUCT(('P6-2'!$E$3:$E$90=$B197)*('P6-2'!$P$2:$AG$2&gt;=S$7)*('P6-2'!$P$2:$AG$2&lt;=S$8)*('P6-2'!$P$3:$AG$90))+R198</f>
        <v>0</v>
      </c>
      <c r="T198" s="1623" cm="1">
        <f t="array" ref="T198">SUMPRODUCT(('P6-2'!$E$3:$E$90=$B197)*('P6-2'!$P$2:$AG$2&gt;=T$7)*('P6-2'!$P$2:$AG$2&lt;=T$8)*('P6-2'!$P$3:$AG$90))+S198</f>
        <v>0</v>
      </c>
      <c r="U198" s="1623" cm="1">
        <f t="array" ref="U198">SUMPRODUCT(('P6-2'!$E$3:$E$90=$B197)*('P6-2'!$P$2:$AG$2&gt;=U$7)*('P6-2'!$P$2:$AG$2&lt;=U$8)*('P6-2'!$P$3:$AG$90))+T198</f>
        <v>0</v>
      </c>
      <c r="V198" s="1623" cm="1">
        <f t="array" ref="V198">SUMPRODUCT(('P6-2'!$E$3:$E$90=$B197)*('P6-2'!$P$2:$AG$2&gt;=V$7)*('P6-2'!$P$2:$AG$2&lt;=V$8)*('P6-2'!$P$3:$AG$90))+U198</f>
        <v>0</v>
      </c>
      <c r="W198" s="1623" cm="1">
        <f t="array" ref="W198">SUMPRODUCT(('P6-2'!$E$3:$E$90=$B197)*('P6-2'!$P$2:$AG$2&gt;=W$7)*('P6-2'!$P$2:$AG$2&lt;=W$8)*('P6-2'!$P$3:$AG$90))+V198</f>
        <v>0</v>
      </c>
      <c r="X198" s="1623" cm="1">
        <f t="array" ref="X198">SUMPRODUCT(('P6-2'!$E$3:$E$90=$B197)*('P6-2'!$P$2:$AG$2&gt;=X$7)*('P6-2'!$P$2:$AG$2&lt;=X$8)*('P6-2'!$P$3:$AG$90))+W198</f>
        <v>0</v>
      </c>
      <c r="Y198" s="1623" cm="1">
        <f t="array" ref="Y198">SUMPRODUCT(('P6-2'!$E$3:$E$90=$B197)*('P6-2'!$P$2:$AG$2&gt;=Y$7)*('P6-2'!$P$2:$AG$2&lt;=Y$8)*('P6-2'!$P$3:$AG$90))+X198</f>
        <v>0</v>
      </c>
      <c r="Z198" s="1623" cm="1">
        <f t="array" ref="Z198">SUMPRODUCT(('P6-2'!$E$3:$E$90=$B197)*('P6-2'!$P$2:$AG$2&gt;=Z$7)*('P6-2'!$P$2:$AG$2&lt;=Z$8)*('P6-2'!$P$3:$AG$90))+Y198</f>
        <v>0</v>
      </c>
      <c r="AA198" s="1623" cm="1">
        <f t="array" ref="AA198">SUMPRODUCT(('P6-2'!$E$3:$E$90=$B197)*('P6-2'!$P$2:$AG$2&gt;=AA$7)*('P6-2'!$P$2:$AG$2&lt;=AA$8)*('P6-2'!$P$3:$AG$90))+Z198</f>
        <v>0</v>
      </c>
      <c r="AB198" s="1623" cm="1">
        <f t="array" ref="AB198">SUMPRODUCT(('P6-2'!$E$3:$E$90=$B197)*('P6-2'!$P$2:$AG$2&gt;=AB$7)*('P6-2'!$P$2:$AG$2&lt;=AB$8)*('P6-2'!$P$3:$AG$90))+AA198</f>
        <v>0</v>
      </c>
      <c r="AC198" s="1623" cm="1">
        <f t="array" ref="AC198">SUMPRODUCT(('P6-2'!$E$3:$E$90=$B197)*('P6-2'!$P$2:$AG$2&gt;=AC$7)*('P6-2'!$P$2:$AG$2&lt;=AC$8)*('P6-2'!$P$3:$AG$90))+AB198</f>
        <v>0</v>
      </c>
      <c r="AD198" s="1623" cm="1">
        <f t="array" ref="AD198">SUMPRODUCT(('P6-2'!$E$3:$E$90=$B197)*('P6-2'!$P$2:$AG$2&gt;=AD$7)*('P6-2'!$P$2:$AG$2&lt;=AD$8)*('P6-2'!$P$3:$AG$90))+AC198</f>
        <v>0</v>
      </c>
      <c r="AE198" s="1623" cm="1">
        <f t="array" ref="AE198">SUMPRODUCT(('P6-2'!$E$3:$E$90=$B197)*('P6-2'!$P$2:$AG$2&gt;=AE$7)*('P6-2'!$P$2:$AG$2&lt;=AE$8)*('P6-2'!$P$3:$AG$90))+AD198</f>
        <v>0</v>
      </c>
      <c r="AF198" s="1623" cm="1">
        <f t="array" ref="AF198">SUMPRODUCT(('P6-2'!$E$3:$E$90=$B197)*('P6-2'!$P$2:$AG$2&gt;=AF$7)*('P6-2'!$P$2:$AG$2&lt;=AF$8)*('P6-2'!$P$3:$AG$90))+AE198</f>
        <v>0</v>
      </c>
      <c r="AG198" s="1623" cm="1">
        <f t="array" ref="AG198">SUMPRODUCT(('P6-2'!$E$3:$E$90=$B197)*('P6-2'!$P$2:$AG$2&gt;=AG$7)*('P6-2'!$P$2:$AG$2&lt;=AG$8)*('P6-2'!$P$3:$AG$90))+AF198</f>
        <v>0</v>
      </c>
      <c r="AH198" s="1623" cm="1">
        <f t="array" ref="AH198">SUMPRODUCT(('P6-2'!$E$3:$E$90=$B197)*('P6-2'!$P$2:$AG$2&gt;=AH$7)*('P6-2'!$P$2:$AG$2&lt;=AH$8)*('P6-2'!$P$3:$AG$90))+AG198</f>
        <v>0</v>
      </c>
    </row>
    <row r="199" spans="1:34" ht="24">
      <c r="A199" s="1443"/>
      <c r="B199" s="1444" t="str">
        <f>PROGRAMACION!C199</f>
        <v>A1820</v>
      </c>
      <c r="C199" s="1595" t="str">
        <f>PROGRAMACION!D199</f>
        <v>Accesorios para conduits RGS (cajas condulet, uniones, bushings, abrazaderas, soportería), certificación UL</v>
      </c>
      <c r="D199" s="1536">
        <f>PROGRAMACION!E199</f>
        <v>46255</v>
      </c>
      <c r="E199" s="1536">
        <f>PROGRAMACION!F199</f>
        <v>46261</v>
      </c>
      <c r="F199" s="1537">
        <f>PROGRAMACION!G199</f>
        <v>5</v>
      </c>
      <c r="G199" s="1596">
        <f>PROGRAMACION!H199</f>
        <v>1</v>
      </c>
      <c r="H199" s="1596" t="str">
        <f>PROGRAMACION!I199</f>
        <v>Gbl.</v>
      </c>
      <c r="I199" s="1596">
        <f>PROGRAMACION!J199</f>
        <v>48</v>
      </c>
      <c r="J199" s="1596">
        <f>PROGRAMACION!K199</f>
        <v>48</v>
      </c>
      <c r="K199" s="1450">
        <f>PROGRAMACION!L199</f>
        <v>5.8847988812905754E-3</v>
      </c>
      <c r="L199" s="1596">
        <f>$G199</f>
        <v>1</v>
      </c>
      <c r="M199" s="1596" t="str">
        <f>$H199</f>
        <v>Gbl.</v>
      </c>
      <c r="N199" s="1452">
        <f>$K199</f>
        <v>5.8847988812905754E-3</v>
      </c>
      <c r="O199" s="1457" t="s">
        <v>1862</v>
      </c>
      <c r="P199" s="1457"/>
      <c r="Q199" s="1597">
        <f>PROGRAMACION!O199*$G199</f>
        <v>0</v>
      </c>
      <c r="R199" s="1597">
        <f>PROGRAMACION!P199*$G199</f>
        <v>0</v>
      </c>
      <c r="S199" s="1597">
        <f>PROGRAMACION!Q199*$G199</f>
        <v>0</v>
      </c>
      <c r="T199" s="1597">
        <f>PROGRAMACION!R199*$G199</f>
        <v>0</v>
      </c>
      <c r="U199" s="1597">
        <f>PROGRAMACION!S199*$G199</f>
        <v>0</v>
      </c>
      <c r="V199" s="1597">
        <f>PROGRAMACION!T199*$G199</f>
        <v>0</v>
      </c>
      <c r="W199" s="1597">
        <f>PROGRAMACION!U199*$G199</f>
        <v>0</v>
      </c>
      <c r="X199" s="1597">
        <f>PROGRAMACION!V199*$G199</f>
        <v>0</v>
      </c>
      <c r="Y199" s="1597">
        <f>PROGRAMACION!W199*$G199</f>
        <v>1</v>
      </c>
      <c r="Z199" s="1597">
        <f>PROGRAMACION!X199*$G199</f>
        <v>1</v>
      </c>
      <c r="AA199" s="1597">
        <f>PROGRAMACION!Y199*$G199</f>
        <v>1</v>
      </c>
      <c r="AB199" s="1597">
        <f>PROGRAMACION!Z199*$G199</f>
        <v>1</v>
      </c>
      <c r="AC199" s="1597">
        <f>PROGRAMACION!AA199*$G199</f>
        <v>1</v>
      </c>
      <c r="AD199" s="1597">
        <f>PROGRAMACION!AB199*$G199</f>
        <v>1</v>
      </c>
      <c r="AE199" s="1597">
        <f>PROGRAMACION!AC199*$G199</f>
        <v>1</v>
      </c>
      <c r="AF199" s="1597">
        <f>PROGRAMACION!AD199*$G199</f>
        <v>1</v>
      </c>
      <c r="AG199" s="1597">
        <f>PROGRAMACION!AE199*$G199</f>
        <v>1</v>
      </c>
      <c r="AH199" s="1597">
        <f>PROGRAMACION!AF199*$G199</f>
        <v>1</v>
      </c>
    </row>
    <row r="200" spans="1:34">
      <c r="A200" s="1617"/>
      <c r="B200" s="1618"/>
      <c r="C200" s="1618"/>
      <c r="D200" s="1619"/>
      <c r="E200" s="1619"/>
      <c r="F200" s="1620"/>
      <c r="G200" s="1621"/>
      <c r="H200" s="1621"/>
      <c r="I200" s="1621"/>
      <c r="J200" s="1621"/>
      <c r="K200" s="1622"/>
      <c r="L200" s="1621"/>
      <c r="M200" s="1622"/>
      <c r="N200" s="1622"/>
      <c r="O200" s="1584" t="s">
        <v>1811</v>
      </c>
      <c r="P200" s="1584"/>
      <c r="Q200" s="1623" cm="1">
        <f t="array" ref="Q200">SUMPRODUCT(('P6-2'!$E$3:$E$90=$B199)*('P6-2'!$P$2:$AG$2&gt;=Q$7)*('P6-2'!$P$2:$AG$2&lt;=Q$8)*('P6-2'!$P$3:$AG$90))+P200</f>
        <v>0</v>
      </c>
      <c r="R200" s="1623" cm="1">
        <f t="array" ref="R200">SUMPRODUCT(('P6-2'!$E$3:$E$90=$B199)*('P6-2'!$P$2:$AG$2&gt;=R$7)*('P6-2'!$P$2:$AG$2&lt;=R$8)*('P6-2'!$P$3:$AG$90))+Q200</f>
        <v>0</v>
      </c>
      <c r="S200" s="1623" cm="1">
        <f t="array" ref="S200">SUMPRODUCT(('P6-2'!$E$3:$E$90=$B199)*('P6-2'!$P$2:$AG$2&gt;=S$7)*('P6-2'!$P$2:$AG$2&lt;=S$8)*('P6-2'!$P$3:$AG$90))+R200</f>
        <v>0</v>
      </c>
      <c r="T200" s="1623" cm="1">
        <f t="array" ref="T200">SUMPRODUCT(('P6-2'!$E$3:$E$90=$B199)*('P6-2'!$P$2:$AG$2&gt;=T$7)*('P6-2'!$P$2:$AG$2&lt;=T$8)*('P6-2'!$P$3:$AG$90))+S200</f>
        <v>0</v>
      </c>
      <c r="U200" s="1623" cm="1">
        <f t="array" ref="U200">SUMPRODUCT(('P6-2'!$E$3:$E$90=$B199)*('P6-2'!$P$2:$AG$2&gt;=U$7)*('P6-2'!$P$2:$AG$2&lt;=U$8)*('P6-2'!$P$3:$AG$90))+T200</f>
        <v>0</v>
      </c>
      <c r="V200" s="1623" cm="1">
        <f t="array" ref="V200">SUMPRODUCT(('P6-2'!$E$3:$E$90=$B199)*('P6-2'!$P$2:$AG$2&gt;=V$7)*('P6-2'!$P$2:$AG$2&lt;=V$8)*('P6-2'!$P$3:$AG$90))+U200</f>
        <v>0</v>
      </c>
      <c r="W200" s="1623" cm="1">
        <f t="array" ref="W200">SUMPRODUCT(('P6-2'!$E$3:$E$90=$B199)*('P6-2'!$P$2:$AG$2&gt;=W$7)*('P6-2'!$P$2:$AG$2&lt;=W$8)*('P6-2'!$P$3:$AG$90))+V200</f>
        <v>0</v>
      </c>
      <c r="X200" s="1623" cm="1">
        <f t="array" ref="X200">SUMPRODUCT(('P6-2'!$E$3:$E$90=$B199)*('P6-2'!$P$2:$AG$2&gt;=X$7)*('P6-2'!$P$2:$AG$2&lt;=X$8)*('P6-2'!$P$3:$AG$90))+W200</f>
        <v>0</v>
      </c>
      <c r="Y200" s="1623" cm="1">
        <f t="array" ref="Y200">SUMPRODUCT(('P6-2'!$E$3:$E$90=$B199)*('P6-2'!$P$2:$AG$2&gt;=Y$7)*('P6-2'!$P$2:$AG$2&lt;=Y$8)*('P6-2'!$P$3:$AG$90))+X200</f>
        <v>0</v>
      </c>
      <c r="Z200" s="1623" cm="1">
        <f t="array" ref="Z200">SUMPRODUCT(('P6-2'!$E$3:$E$90=$B199)*('P6-2'!$P$2:$AG$2&gt;=Z$7)*('P6-2'!$P$2:$AG$2&lt;=Z$8)*('P6-2'!$P$3:$AG$90))+Y200</f>
        <v>0</v>
      </c>
      <c r="AA200" s="1623" cm="1">
        <f t="array" ref="AA200">SUMPRODUCT(('P6-2'!$E$3:$E$90=$B199)*('P6-2'!$P$2:$AG$2&gt;=AA$7)*('P6-2'!$P$2:$AG$2&lt;=AA$8)*('P6-2'!$P$3:$AG$90))+Z200</f>
        <v>0</v>
      </c>
      <c r="AB200" s="1623" cm="1">
        <f t="array" ref="AB200">SUMPRODUCT(('P6-2'!$E$3:$E$90=$B199)*('P6-2'!$P$2:$AG$2&gt;=AB$7)*('P6-2'!$P$2:$AG$2&lt;=AB$8)*('P6-2'!$P$3:$AG$90))+AA200</f>
        <v>0</v>
      </c>
      <c r="AC200" s="1623" cm="1">
        <f t="array" ref="AC200">SUMPRODUCT(('P6-2'!$E$3:$E$90=$B199)*('P6-2'!$P$2:$AG$2&gt;=AC$7)*('P6-2'!$P$2:$AG$2&lt;=AC$8)*('P6-2'!$P$3:$AG$90))+AB200</f>
        <v>0</v>
      </c>
      <c r="AD200" s="1623" cm="1">
        <f t="array" ref="AD200">SUMPRODUCT(('P6-2'!$E$3:$E$90=$B199)*('P6-2'!$P$2:$AG$2&gt;=AD$7)*('P6-2'!$P$2:$AG$2&lt;=AD$8)*('P6-2'!$P$3:$AG$90))+AC200</f>
        <v>0</v>
      </c>
      <c r="AE200" s="1623" cm="1">
        <f t="array" ref="AE200">SUMPRODUCT(('P6-2'!$E$3:$E$90=$B199)*('P6-2'!$P$2:$AG$2&gt;=AE$7)*('P6-2'!$P$2:$AG$2&lt;=AE$8)*('P6-2'!$P$3:$AG$90))+AD200</f>
        <v>0</v>
      </c>
      <c r="AF200" s="1623" cm="1">
        <f t="array" ref="AF200">SUMPRODUCT(('P6-2'!$E$3:$E$90=$B199)*('P6-2'!$P$2:$AG$2&gt;=AF$7)*('P6-2'!$P$2:$AG$2&lt;=AF$8)*('P6-2'!$P$3:$AG$90))+AE200</f>
        <v>0</v>
      </c>
      <c r="AG200" s="1623" cm="1">
        <f t="array" ref="AG200">SUMPRODUCT(('P6-2'!$E$3:$E$90=$B199)*('P6-2'!$P$2:$AG$2&gt;=AG$7)*('P6-2'!$P$2:$AG$2&lt;=AG$8)*('P6-2'!$P$3:$AG$90))+AF200</f>
        <v>0</v>
      </c>
      <c r="AH200" s="1623" cm="1">
        <f t="array" ref="AH200">SUMPRODUCT(('P6-2'!$E$3:$E$90=$B199)*('P6-2'!$P$2:$AG$2&gt;=AH$7)*('P6-2'!$P$2:$AG$2&lt;=AH$8)*('P6-2'!$P$3:$AG$90))+AG200</f>
        <v>0</v>
      </c>
    </row>
    <row r="201" spans="1:34" s="1250" customFormat="1">
      <c r="A201" s="1624"/>
      <c r="B201" s="1585"/>
      <c r="C201" s="1587" t="str">
        <f>PROGRAMACION!D201</f>
        <v>PROGRAMACIÓN DE PLC Y SCADA</v>
      </c>
      <c r="D201" s="1588"/>
      <c r="E201" s="1588"/>
      <c r="F201" s="1589"/>
      <c r="G201" s="1589"/>
      <c r="H201" s="1590"/>
      <c r="I201" s="1625"/>
      <c r="J201" s="1589"/>
      <c r="K201" s="1592"/>
      <c r="L201" s="1589"/>
      <c r="M201" s="1592"/>
      <c r="N201" s="1592"/>
      <c r="O201" s="1626"/>
      <c r="P201" s="1626"/>
      <c r="Q201" s="1627"/>
      <c r="R201" s="1627"/>
      <c r="S201" s="1627"/>
      <c r="T201" s="1627"/>
      <c r="U201" s="1627"/>
      <c r="V201" s="1627"/>
      <c r="W201" s="1627"/>
      <c r="X201" s="1627"/>
      <c r="Y201" s="1627"/>
      <c r="Z201" s="1627"/>
      <c r="AA201" s="1627"/>
      <c r="AB201" s="1627"/>
      <c r="AC201" s="1627"/>
      <c r="AD201" s="1627"/>
      <c r="AE201" s="1627"/>
      <c r="AF201" s="1627"/>
      <c r="AG201" s="1627"/>
      <c r="AH201" s="1627"/>
    </row>
    <row r="202" spans="1:34" ht="24">
      <c r="A202" s="1443"/>
      <c r="B202" s="1444" t="str">
        <f>PROGRAMACION!C202</f>
        <v>A1830</v>
      </c>
      <c r="C202" s="1595" t="str">
        <f>PROGRAMACION!D202</f>
        <v>Reprogramación del PLC: nueva lógica de control, alarmas, secuencias de fallo, red DeviceNet y verificación de señales</v>
      </c>
      <c r="D202" s="1536">
        <f>PROGRAMACION!E202</f>
        <v>46308</v>
      </c>
      <c r="E202" s="1536">
        <f>PROGRAMACION!F202</f>
        <v>46310</v>
      </c>
      <c r="F202" s="1537">
        <f>PROGRAMACION!G202</f>
        <v>3</v>
      </c>
      <c r="G202" s="1596">
        <f>PROGRAMACION!H202</f>
        <v>1</v>
      </c>
      <c r="H202" s="1596" t="str">
        <f>PROGRAMACION!I202</f>
        <v>Gbl.</v>
      </c>
      <c r="I202" s="1596">
        <f>PROGRAMACION!J202</f>
        <v>98.409840984098409</v>
      </c>
      <c r="J202" s="1596">
        <f>PROGRAMACION!K202</f>
        <v>98.409840984098409</v>
      </c>
      <c r="K202" s="1450">
        <f>PROGRAMACION!L202</f>
        <v>1.2065044211066786E-2</v>
      </c>
      <c r="L202" s="1596">
        <f>$G202</f>
        <v>1</v>
      </c>
      <c r="M202" s="1596" t="str">
        <f>$H202</f>
        <v>Gbl.</v>
      </c>
      <c r="N202" s="1452">
        <f>$K202</f>
        <v>1.2065044211066786E-2</v>
      </c>
      <c r="O202" s="1457" t="s">
        <v>1862</v>
      </c>
      <c r="P202" s="1457"/>
      <c r="Q202" s="1597">
        <f>PROGRAMACION!O202*$G202</f>
        <v>0</v>
      </c>
      <c r="R202" s="1597">
        <f>PROGRAMACION!P202*$G202</f>
        <v>0</v>
      </c>
      <c r="S202" s="1597">
        <f>PROGRAMACION!Q202*$G202</f>
        <v>0</v>
      </c>
      <c r="T202" s="1597">
        <f>PROGRAMACION!R202*$G202</f>
        <v>0</v>
      </c>
      <c r="U202" s="1597">
        <f>PROGRAMACION!S202*$G202</f>
        <v>0</v>
      </c>
      <c r="V202" s="1597">
        <f>PROGRAMACION!T202*$G202</f>
        <v>0</v>
      </c>
      <c r="W202" s="1597">
        <f>PROGRAMACION!U202*$G202</f>
        <v>0</v>
      </c>
      <c r="X202" s="1597">
        <f>PROGRAMACION!V202*$G202</f>
        <v>0</v>
      </c>
      <c r="Y202" s="1597">
        <f>PROGRAMACION!W202*$G202</f>
        <v>0</v>
      </c>
      <c r="Z202" s="1597">
        <f>PROGRAMACION!X202*$G202</f>
        <v>0</v>
      </c>
      <c r="AA202" s="1597">
        <f>PROGRAMACION!Y202*$G202</f>
        <v>0</v>
      </c>
      <c r="AB202" s="1597">
        <f>PROGRAMACION!Z202*$G202</f>
        <v>0</v>
      </c>
      <c r="AC202" s="1597">
        <f>PROGRAMACION!AA202*$G202</f>
        <v>0</v>
      </c>
      <c r="AD202" s="1597">
        <f>PROGRAMACION!AB202*$G202</f>
        <v>0</v>
      </c>
      <c r="AE202" s="1597">
        <f>PROGRAMACION!AC202*$G202</f>
        <v>0</v>
      </c>
      <c r="AF202" s="1597">
        <f>PROGRAMACION!AD202*$G202</f>
        <v>1</v>
      </c>
      <c r="AG202" s="1597">
        <f>PROGRAMACION!AE202*$G202</f>
        <v>1</v>
      </c>
      <c r="AH202" s="1597">
        <f>PROGRAMACION!AF202*$G202</f>
        <v>1</v>
      </c>
    </row>
    <row r="203" spans="1:34">
      <c r="A203" s="1617"/>
      <c r="B203" s="1618"/>
      <c r="C203" s="1618"/>
      <c r="D203" s="1619"/>
      <c r="E203" s="1619"/>
      <c r="F203" s="1620"/>
      <c r="G203" s="1621"/>
      <c r="H203" s="1621"/>
      <c r="I203" s="1621"/>
      <c r="J203" s="1621"/>
      <c r="K203" s="1622"/>
      <c r="L203" s="1621"/>
      <c r="M203" s="1622"/>
      <c r="N203" s="1622"/>
      <c r="O203" s="1584" t="s">
        <v>1811</v>
      </c>
      <c r="P203" s="1584"/>
      <c r="Q203" s="1623" cm="1">
        <f t="array" ref="Q203">SUMPRODUCT(('P6-2'!$E$3:$E$90=$B202)*('P6-2'!$P$2:$AG$2&gt;=Q$7)*('P6-2'!$P$2:$AG$2&lt;=Q$8)*('P6-2'!$P$3:$AG$90))+P203</f>
        <v>0</v>
      </c>
      <c r="R203" s="1623" cm="1">
        <f t="array" ref="R203">SUMPRODUCT(('P6-2'!$E$3:$E$90=$B202)*('P6-2'!$P$2:$AG$2&gt;=R$7)*('P6-2'!$P$2:$AG$2&lt;=R$8)*('P6-2'!$P$3:$AG$90))+Q203</f>
        <v>0</v>
      </c>
      <c r="S203" s="1623" cm="1">
        <f t="array" ref="S203">SUMPRODUCT(('P6-2'!$E$3:$E$90=$B202)*('P6-2'!$P$2:$AG$2&gt;=S$7)*('P6-2'!$P$2:$AG$2&lt;=S$8)*('P6-2'!$P$3:$AG$90))+R203</f>
        <v>0</v>
      </c>
      <c r="T203" s="1623" cm="1">
        <f t="array" ref="T203">SUMPRODUCT(('P6-2'!$E$3:$E$90=$B202)*('P6-2'!$P$2:$AG$2&gt;=T$7)*('P6-2'!$P$2:$AG$2&lt;=T$8)*('P6-2'!$P$3:$AG$90))+S203</f>
        <v>0</v>
      </c>
      <c r="U203" s="1623" cm="1">
        <f t="array" ref="U203">SUMPRODUCT(('P6-2'!$E$3:$E$90=$B202)*('P6-2'!$P$2:$AG$2&gt;=U$7)*('P6-2'!$P$2:$AG$2&lt;=U$8)*('P6-2'!$P$3:$AG$90))+T203</f>
        <v>0</v>
      </c>
      <c r="V203" s="1623" cm="1">
        <f t="array" ref="V203">SUMPRODUCT(('P6-2'!$E$3:$E$90=$B202)*('P6-2'!$P$2:$AG$2&gt;=V$7)*('P6-2'!$P$2:$AG$2&lt;=V$8)*('P6-2'!$P$3:$AG$90))+U203</f>
        <v>0</v>
      </c>
      <c r="W203" s="1623" cm="1">
        <f t="array" ref="W203">SUMPRODUCT(('P6-2'!$E$3:$E$90=$B202)*('P6-2'!$P$2:$AG$2&gt;=W$7)*('P6-2'!$P$2:$AG$2&lt;=W$8)*('P6-2'!$P$3:$AG$90))+V203</f>
        <v>0</v>
      </c>
      <c r="X203" s="1623" cm="1">
        <f t="array" ref="X203">SUMPRODUCT(('P6-2'!$E$3:$E$90=$B202)*('P6-2'!$P$2:$AG$2&gt;=X$7)*('P6-2'!$P$2:$AG$2&lt;=X$8)*('P6-2'!$P$3:$AG$90))+W203</f>
        <v>0</v>
      </c>
      <c r="Y203" s="1623" cm="1">
        <f t="array" ref="Y203">SUMPRODUCT(('P6-2'!$E$3:$E$90=$B202)*('P6-2'!$P$2:$AG$2&gt;=Y$7)*('P6-2'!$P$2:$AG$2&lt;=Y$8)*('P6-2'!$P$3:$AG$90))+X203</f>
        <v>0</v>
      </c>
      <c r="Z203" s="1623" cm="1">
        <f t="array" ref="Z203">SUMPRODUCT(('P6-2'!$E$3:$E$90=$B202)*('P6-2'!$P$2:$AG$2&gt;=Z$7)*('P6-2'!$P$2:$AG$2&lt;=Z$8)*('P6-2'!$P$3:$AG$90))+Y203</f>
        <v>0</v>
      </c>
      <c r="AA203" s="1623" cm="1">
        <f t="array" ref="AA203">SUMPRODUCT(('P6-2'!$E$3:$E$90=$B202)*('P6-2'!$P$2:$AG$2&gt;=AA$7)*('P6-2'!$P$2:$AG$2&lt;=AA$8)*('P6-2'!$P$3:$AG$90))+Z203</f>
        <v>0</v>
      </c>
      <c r="AB203" s="1623" cm="1">
        <f t="array" ref="AB203">SUMPRODUCT(('P6-2'!$E$3:$E$90=$B202)*('P6-2'!$P$2:$AG$2&gt;=AB$7)*('P6-2'!$P$2:$AG$2&lt;=AB$8)*('P6-2'!$P$3:$AG$90))+AA203</f>
        <v>0</v>
      </c>
      <c r="AC203" s="1623" cm="1">
        <f t="array" ref="AC203">SUMPRODUCT(('P6-2'!$E$3:$E$90=$B202)*('P6-2'!$P$2:$AG$2&gt;=AC$7)*('P6-2'!$P$2:$AG$2&lt;=AC$8)*('P6-2'!$P$3:$AG$90))+AB203</f>
        <v>0</v>
      </c>
      <c r="AD203" s="1623" cm="1">
        <f t="array" ref="AD203">SUMPRODUCT(('P6-2'!$E$3:$E$90=$B202)*('P6-2'!$P$2:$AG$2&gt;=AD$7)*('P6-2'!$P$2:$AG$2&lt;=AD$8)*('P6-2'!$P$3:$AG$90))+AC203</f>
        <v>0</v>
      </c>
      <c r="AE203" s="1623" cm="1">
        <f t="array" ref="AE203">SUMPRODUCT(('P6-2'!$E$3:$E$90=$B202)*('P6-2'!$P$2:$AG$2&gt;=AE$7)*('P6-2'!$P$2:$AG$2&lt;=AE$8)*('P6-2'!$P$3:$AG$90))+AD203</f>
        <v>0</v>
      </c>
      <c r="AF203" s="1623" cm="1">
        <f t="array" ref="AF203">SUMPRODUCT(('P6-2'!$E$3:$E$90=$B202)*('P6-2'!$P$2:$AG$2&gt;=AF$7)*('P6-2'!$P$2:$AG$2&lt;=AF$8)*('P6-2'!$P$3:$AG$90))+AE203</f>
        <v>0</v>
      </c>
      <c r="AG203" s="1623" cm="1">
        <f t="array" ref="AG203">SUMPRODUCT(('P6-2'!$E$3:$E$90=$B202)*('P6-2'!$P$2:$AG$2&gt;=AG$7)*('P6-2'!$P$2:$AG$2&lt;=AG$8)*('P6-2'!$P$3:$AG$90))+AF203</f>
        <v>0</v>
      </c>
      <c r="AH203" s="1623" cm="1">
        <f t="array" ref="AH203">SUMPRODUCT(('P6-2'!$E$3:$E$90=$B202)*('P6-2'!$P$2:$AG$2&gt;=AH$7)*('P6-2'!$P$2:$AG$2&lt;=AH$8)*('P6-2'!$P$3:$AG$90))+AG203</f>
        <v>0</v>
      </c>
    </row>
    <row r="204" spans="1:34" ht="24">
      <c r="A204" s="1443"/>
      <c r="B204" s="1444" t="str">
        <f>PROGRAMACION!C204</f>
        <v>A1840</v>
      </c>
      <c r="C204" s="1595" t="str">
        <f>PROGRAMACION!D204</f>
        <v>Actualización de interfaz SCADA: alarmas, fallos y arranque/parada de arrancadores y VFDs; incluye pruebas</v>
      </c>
      <c r="D204" s="1536">
        <f>PROGRAMACION!E204</f>
        <v>46311</v>
      </c>
      <c r="E204" s="1536">
        <f>PROGRAMACION!F204</f>
        <v>46315</v>
      </c>
      <c r="F204" s="1537">
        <f>PROGRAMACION!G204</f>
        <v>3</v>
      </c>
      <c r="G204" s="1596">
        <f>PROGRAMACION!H204</f>
        <v>1</v>
      </c>
      <c r="H204" s="1596" t="str">
        <f>PROGRAMACION!I204</f>
        <v>Gbl.</v>
      </c>
      <c r="I204" s="1596">
        <f>PROGRAMACION!J204</f>
        <v>65.599999999999994</v>
      </c>
      <c r="J204" s="1596">
        <f>PROGRAMACION!K204</f>
        <v>65.599999999999994</v>
      </c>
      <c r="K204" s="1450">
        <f>PROGRAMACION!L204</f>
        <v>8.0425584710971196E-3</v>
      </c>
      <c r="L204" s="1596">
        <f>$G204</f>
        <v>1</v>
      </c>
      <c r="M204" s="1596" t="str">
        <f>$H204</f>
        <v>Gbl.</v>
      </c>
      <c r="N204" s="1452">
        <f>$K204</f>
        <v>8.0425584710971196E-3</v>
      </c>
      <c r="O204" s="1457" t="s">
        <v>1862</v>
      </c>
      <c r="P204" s="1457"/>
      <c r="Q204" s="1597">
        <f>PROGRAMACION!O204*$G204</f>
        <v>0</v>
      </c>
      <c r="R204" s="1597">
        <f>PROGRAMACION!P204*$G204</f>
        <v>0</v>
      </c>
      <c r="S204" s="1597">
        <f>PROGRAMACION!Q204*$G204</f>
        <v>0</v>
      </c>
      <c r="T204" s="1597">
        <f>PROGRAMACION!R204*$G204</f>
        <v>0</v>
      </c>
      <c r="U204" s="1597">
        <f>PROGRAMACION!S204*$G204</f>
        <v>0</v>
      </c>
      <c r="V204" s="1597">
        <f>PROGRAMACION!T204*$G204</f>
        <v>0</v>
      </c>
      <c r="W204" s="1597">
        <f>PROGRAMACION!U204*$G204</f>
        <v>0</v>
      </c>
      <c r="X204" s="1597">
        <f>PROGRAMACION!V204*$G204</f>
        <v>0</v>
      </c>
      <c r="Y204" s="1597">
        <f>PROGRAMACION!W204*$G204</f>
        <v>0</v>
      </c>
      <c r="Z204" s="1597">
        <f>PROGRAMACION!X204*$G204</f>
        <v>0</v>
      </c>
      <c r="AA204" s="1597">
        <f>PROGRAMACION!Y204*$G204</f>
        <v>0</v>
      </c>
      <c r="AB204" s="1597">
        <f>PROGRAMACION!Z204*$G204</f>
        <v>0</v>
      </c>
      <c r="AC204" s="1597">
        <f>PROGRAMACION!AA204*$G204</f>
        <v>0</v>
      </c>
      <c r="AD204" s="1597">
        <f>PROGRAMACION!AB204*$G204</f>
        <v>0</v>
      </c>
      <c r="AE204" s="1597">
        <f>PROGRAMACION!AC204*$G204</f>
        <v>0</v>
      </c>
      <c r="AF204" s="1597">
        <f>PROGRAMACION!AD204*$G204</f>
        <v>0</v>
      </c>
      <c r="AG204" s="1597">
        <f>PROGRAMACION!AE204*$G204</f>
        <v>1</v>
      </c>
      <c r="AH204" s="1597">
        <f>PROGRAMACION!AF204*$G204</f>
        <v>1</v>
      </c>
    </row>
    <row r="205" spans="1:34">
      <c r="A205" s="1617"/>
      <c r="B205" s="1618"/>
      <c r="C205" s="1618"/>
      <c r="D205" s="1619"/>
      <c r="E205" s="1619"/>
      <c r="F205" s="1620"/>
      <c r="G205" s="1621"/>
      <c r="H205" s="1621"/>
      <c r="I205" s="1621"/>
      <c r="J205" s="1621"/>
      <c r="K205" s="1622"/>
      <c r="L205" s="1621"/>
      <c r="M205" s="1622"/>
      <c r="N205" s="1622"/>
      <c r="O205" s="1584" t="s">
        <v>1811</v>
      </c>
      <c r="P205" s="1584"/>
      <c r="Q205" s="1623" cm="1">
        <f t="array" ref="Q205">SUMPRODUCT(('P6-2'!$E$3:$E$90=$B204)*('P6-2'!$P$2:$AG$2&gt;=Q$7)*('P6-2'!$P$2:$AG$2&lt;=Q$8)*('P6-2'!$P$3:$AG$90))+P205</f>
        <v>0</v>
      </c>
      <c r="R205" s="1623" cm="1">
        <f t="array" ref="R205">SUMPRODUCT(('P6-2'!$E$3:$E$90=$B204)*('P6-2'!$P$2:$AG$2&gt;=R$7)*('P6-2'!$P$2:$AG$2&lt;=R$8)*('P6-2'!$P$3:$AG$90))+Q205</f>
        <v>0</v>
      </c>
      <c r="S205" s="1623" cm="1">
        <f t="array" ref="S205">SUMPRODUCT(('P6-2'!$E$3:$E$90=$B204)*('P6-2'!$P$2:$AG$2&gt;=S$7)*('P6-2'!$P$2:$AG$2&lt;=S$8)*('P6-2'!$P$3:$AG$90))+R205</f>
        <v>0</v>
      </c>
      <c r="T205" s="1623" cm="1">
        <f t="array" ref="T205">SUMPRODUCT(('P6-2'!$E$3:$E$90=$B204)*('P6-2'!$P$2:$AG$2&gt;=T$7)*('P6-2'!$P$2:$AG$2&lt;=T$8)*('P6-2'!$P$3:$AG$90))+S205</f>
        <v>0</v>
      </c>
      <c r="U205" s="1623" cm="1">
        <f t="array" ref="U205">SUMPRODUCT(('P6-2'!$E$3:$E$90=$B204)*('P6-2'!$P$2:$AG$2&gt;=U$7)*('P6-2'!$P$2:$AG$2&lt;=U$8)*('P6-2'!$P$3:$AG$90))+T205</f>
        <v>0</v>
      </c>
      <c r="V205" s="1623" cm="1">
        <f t="array" ref="V205">SUMPRODUCT(('P6-2'!$E$3:$E$90=$B204)*('P6-2'!$P$2:$AG$2&gt;=V$7)*('P6-2'!$P$2:$AG$2&lt;=V$8)*('P6-2'!$P$3:$AG$90))+U205</f>
        <v>0</v>
      </c>
      <c r="W205" s="1623" cm="1">
        <f t="array" ref="W205">SUMPRODUCT(('P6-2'!$E$3:$E$90=$B204)*('P6-2'!$P$2:$AG$2&gt;=W$7)*('P6-2'!$P$2:$AG$2&lt;=W$8)*('P6-2'!$P$3:$AG$90))+V205</f>
        <v>0</v>
      </c>
      <c r="X205" s="1623" cm="1">
        <f t="array" ref="X205">SUMPRODUCT(('P6-2'!$E$3:$E$90=$B204)*('P6-2'!$P$2:$AG$2&gt;=X$7)*('P6-2'!$P$2:$AG$2&lt;=X$8)*('P6-2'!$P$3:$AG$90))+W205</f>
        <v>0</v>
      </c>
      <c r="Y205" s="1623" cm="1">
        <f t="array" ref="Y205">SUMPRODUCT(('P6-2'!$E$3:$E$90=$B204)*('P6-2'!$P$2:$AG$2&gt;=Y$7)*('P6-2'!$P$2:$AG$2&lt;=Y$8)*('P6-2'!$P$3:$AG$90))+X205</f>
        <v>0</v>
      </c>
      <c r="Z205" s="1623" cm="1">
        <f t="array" ref="Z205">SUMPRODUCT(('P6-2'!$E$3:$E$90=$B204)*('P6-2'!$P$2:$AG$2&gt;=Z$7)*('P6-2'!$P$2:$AG$2&lt;=Z$8)*('P6-2'!$P$3:$AG$90))+Y205</f>
        <v>0</v>
      </c>
      <c r="AA205" s="1623" cm="1">
        <f t="array" ref="AA205">SUMPRODUCT(('P6-2'!$E$3:$E$90=$B204)*('P6-2'!$P$2:$AG$2&gt;=AA$7)*('P6-2'!$P$2:$AG$2&lt;=AA$8)*('P6-2'!$P$3:$AG$90))+Z205</f>
        <v>0</v>
      </c>
      <c r="AB205" s="1623" cm="1">
        <f t="array" ref="AB205">SUMPRODUCT(('P6-2'!$E$3:$E$90=$B204)*('P6-2'!$P$2:$AG$2&gt;=AB$7)*('P6-2'!$P$2:$AG$2&lt;=AB$8)*('P6-2'!$P$3:$AG$90))+AA205</f>
        <v>0</v>
      </c>
      <c r="AC205" s="1623" cm="1">
        <f t="array" ref="AC205">SUMPRODUCT(('P6-2'!$E$3:$E$90=$B204)*('P6-2'!$P$2:$AG$2&gt;=AC$7)*('P6-2'!$P$2:$AG$2&lt;=AC$8)*('P6-2'!$P$3:$AG$90))+AB205</f>
        <v>0</v>
      </c>
      <c r="AD205" s="1623" cm="1">
        <f t="array" ref="AD205">SUMPRODUCT(('P6-2'!$E$3:$E$90=$B204)*('P6-2'!$P$2:$AG$2&gt;=AD$7)*('P6-2'!$P$2:$AG$2&lt;=AD$8)*('P6-2'!$P$3:$AG$90))+AC205</f>
        <v>0</v>
      </c>
      <c r="AE205" s="1623" cm="1">
        <f t="array" ref="AE205">SUMPRODUCT(('P6-2'!$E$3:$E$90=$B204)*('P6-2'!$P$2:$AG$2&gt;=AE$7)*('P6-2'!$P$2:$AG$2&lt;=AE$8)*('P6-2'!$P$3:$AG$90))+AD205</f>
        <v>0</v>
      </c>
      <c r="AF205" s="1623" cm="1">
        <f t="array" ref="AF205">SUMPRODUCT(('P6-2'!$E$3:$E$90=$B204)*('P6-2'!$P$2:$AG$2&gt;=AF$7)*('P6-2'!$P$2:$AG$2&lt;=AF$8)*('P6-2'!$P$3:$AG$90))+AE205</f>
        <v>0</v>
      </c>
      <c r="AG205" s="1623" cm="1">
        <f t="array" ref="AG205">SUMPRODUCT(('P6-2'!$E$3:$E$90=$B204)*('P6-2'!$P$2:$AG$2&gt;=AG$7)*('P6-2'!$P$2:$AG$2&lt;=AG$8)*('P6-2'!$P$3:$AG$90))+AF205</f>
        <v>0</v>
      </c>
      <c r="AH205" s="1623" cm="1">
        <f t="array" ref="AH205">SUMPRODUCT(('P6-2'!$E$3:$E$90=$B204)*('P6-2'!$P$2:$AG$2&gt;=AH$7)*('P6-2'!$P$2:$AG$2&lt;=AH$8)*('P6-2'!$P$3:$AG$90))+AG205</f>
        <v>0</v>
      </c>
    </row>
    <row r="206" spans="1:34" s="1250" customFormat="1">
      <c r="A206" s="1624"/>
      <c r="B206" s="1585"/>
      <c r="C206" s="1587" t="str">
        <f>PROGRAMACION!D206</f>
        <v>CIERRE DE OBRA</v>
      </c>
      <c r="D206" s="1588"/>
      <c r="E206" s="1588"/>
      <c r="F206" s="1589"/>
      <c r="G206" s="1589"/>
      <c r="H206" s="1590"/>
      <c r="I206" s="1625"/>
      <c r="J206" s="1589"/>
      <c r="K206" s="1592"/>
      <c r="L206" s="1589"/>
      <c r="M206" s="1592"/>
      <c r="N206" s="1592"/>
      <c r="O206" s="1626"/>
      <c r="P206" s="1626"/>
      <c r="Q206" s="1627"/>
      <c r="R206" s="1627"/>
      <c r="S206" s="1627"/>
      <c r="T206" s="1627"/>
      <c r="U206" s="1627"/>
      <c r="V206" s="1627"/>
      <c r="W206" s="1627"/>
      <c r="X206" s="1627"/>
      <c r="Y206" s="1627"/>
      <c r="Z206" s="1627"/>
      <c r="AA206" s="1627"/>
      <c r="AB206" s="1627"/>
      <c r="AC206" s="1627"/>
      <c r="AD206" s="1627"/>
      <c r="AE206" s="1627"/>
      <c r="AF206" s="1627"/>
      <c r="AG206" s="1627"/>
      <c r="AH206" s="1627"/>
    </row>
    <row r="207" spans="1:34">
      <c r="A207" s="1443"/>
      <c r="B207" s="1444" t="str">
        <f>PROGRAMACION!C207</f>
        <v>A1850</v>
      </c>
      <c r="C207" s="1595" t="str">
        <f>PROGRAMACION!D207</f>
        <v>CAMINATA DE CONSTRUCCION</v>
      </c>
      <c r="D207" s="1536">
        <f>PROGRAMACION!E207</f>
        <v>46316</v>
      </c>
      <c r="E207" s="1536">
        <f>PROGRAMACION!F207</f>
        <v>46316</v>
      </c>
      <c r="F207" s="1537">
        <f>PROGRAMACION!G207</f>
        <v>1</v>
      </c>
      <c r="G207" s="1596">
        <f>PROGRAMACION!H207</f>
        <v>1</v>
      </c>
      <c r="H207" s="1596" t="str">
        <f>PROGRAMACION!I207</f>
        <v>Glb.</v>
      </c>
      <c r="I207" s="1596">
        <f>PROGRAMACION!J207</f>
        <v>0</v>
      </c>
      <c r="J207" s="1596">
        <f>PROGRAMACION!K207</f>
        <v>0</v>
      </c>
      <c r="K207" s="1450">
        <f>PROGRAMACION!L207</f>
        <v>0</v>
      </c>
      <c r="L207" s="1596">
        <f>$G207</f>
        <v>1</v>
      </c>
      <c r="M207" s="1596" t="str">
        <f>$H207</f>
        <v>Glb.</v>
      </c>
      <c r="N207" s="1452">
        <f>$K207</f>
        <v>0</v>
      </c>
      <c r="O207" s="1457" t="s">
        <v>1862</v>
      </c>
      <c r="P207" s="1457"/>
      <c r="Q207" s="1597">
        <f>PROGRAMACION!O207*$G207</f>
        <v>0</v>
      </c>
      <c r="R207" s="1597">
        <f>PROGRAMACION!P207*$G207</f>
        <v>0</v>
      </c>
      <c r="S207" s="1597">
        <f>PROGRAMACION!Q207*$G207</f>
        <v>0</v>
      </c>
      <c r="T207" s="1597">
        <f>PROGRAMACION!R207*$G207</f>
        <v>0</v>
      </c>
      <c r="U207" s="1597">
        <f>PROGRAMACION!S207*$G207</f>
        <v>0</v>
      </c>
      <c r="V207" s="1597">
        <f>PROGRAMACION!T207*$G207</f>
        <v>0</v>
      </c>
      <c r="W207" s="1597">
        <f>PROGRAMACION!U207*$G207</f>
        <v>0</v>
      </c>
      <c r="X207" s="1597">
        <f>PROGRAMACION!V207*$G207</f>
        <v>0</v>
      </c>
      <c r="Y207" s="1597">
        <f>PROGRAMACION!W207*$G207</f>
        <v>0</v>
      </c>
      <c r="Z207" s="1597">
        <f>PROGRAMACION!X207*$G207</f>
        <v>0</v>
      </c>
      <c r="AA207" s="1597">
        <f>PROGRAMACION!Y207*$G207</f>
        <v>0</v>
      </c>
      <c r="AB207" s="1597">
        <f>PROGRAMACION!Z207*$G207</f>
        <v>0</v>
      </c>
      <c r="AC207" s="1597">
        <f>PROGRAMACION!AA207*$G207</f>
        <v>0</v>
      </c>
      <c r="AD207" s="1597">
        <f>PROGRAMACION!AB207*$G207</f>
        <v>0</v>
      </c>
      <c r="AE207" s="1597">
        <f>PROGRAMACION!AC207*$G207</f>
        <v>0</v>
      </c>
      <c r="AF207" s="1597">
        <f>PROGRAMACION!AD207*$G207</f>
        <v>0</v>
      </c>
      <c r="AG207" s="1597">
        <f>PROGRAMACION!AE207*$G207</f>
        <v>0</v>
      </c>
      <c r="AH207" s="1597">
        <f>PROGRAMACION!AF207*$G207</f>
        <v>0</v>
      </c>
    </row>
    <row r="208" spans="1:34">
      <c r="A208" s="1617"/>
      <c r="B208" s="1618"/>
      <c r="C208" s="1618"/>
      <c r="D208" s="1619"/>
      <c r="E208" s="1619"/>
      <c r="F208" s="1620"/>
      <c r="G208" s="1621"/>
      <c r="H208" s="1621"/>
      <c r="I208" s="1621"/>
      <c r="J208" s="1621"/>
      <c r="K208" s="1622"/>
      <c r="L208" s="1621"/>
      <c r="M208" s="1622"/>
      <c r="N208" s="1622"/>
      <c r="O208" s="1584" t="s">
        <v>1811</v>
      </c>
      <c r="P208" s="1584"/>
      <c r="Q208" s="1623" cm="1">
        <f t="array" ref="Q208">SUMPRODUCT(('P6-2'!$E$3:$E$90=$B207)*('P6-2'!$P$2:$AG$2&gt;=Q$7)*('P6-2'!$P$2:$AG$2&lt;=Q$8)*('P6-2'!$P$3:$AG$90))+P208</f>
        <v>0</v>
      </c>
      <c r="R208" s="1623" cm="1">
        <f t="array" ref="R208">SUMPRODUCT(('P6-2'!$E$3:$E$90=$B207)*('P6-2'!$P$2:$AG$2&gt;=R$7)*('P6-2'!$P$2:$AG$2&lt;=R$8)*('P6-2'!$P$3:$AG$90))+Q208</f>
        <v>0</v>
      </c>
      <c r="S208" s="1623" cm="1">
        <f t="array" ref="S208">SUMPRODUCT(('P6-2'!$E$3:$E$90=$B207)*('P6-2'!$P$2:$AG$2&gt;=S$7)*('P6-2'!$P$2:$AG$2&lt;=S$8)*('P6-2'!$P$3:$AG$90))+R208</f>
        <v>0</v>
      </c>
      <c r="T208" s="1623" cm="1">
        <f t="array" ref="T208">SUMPRODUCT(('P6-2'!$E$3:$E$90=$B207)*('P6-2'!$P$2:$AG$2&gt;=T$7)*('P6-2'!$P$2:$AG$2&lt;=T$8)*('P6-2'!$P$3:$AG$90))+S208</f>
        <v>0</v>
      </c>
      <c r="U208" s="1623" cm="1">
        <f t="array" ref="U208">SUMPRODUCT(('P6-2'!$E$3:$E$90=$B207)*('P6-2'!$P$2:$AG$2&gt;=U$7)*('P6-2'!$P$2:$AG$2&lt;=U$8)*('P6-2'!$P$3:$AG$90))+T208</f>
        <v>0</v>
      </c>
      <c r="V208" s="1623" cm="1">
        <f t="array" ref="V208">SUMPRODUCT(('P6-2'!$E$3:$E$90=$B207)*('P6-2'!$P$2:$AG$2&gt;=V$7)*('P6-2'!$P$2:$AG$2&lt;=V$8)*('P6-2'!$P$3:$AG$90))+U208</f>
        <v>0</v>
      </c>
      <c r="W208" s="1623" cm="1">
        <f t="array" ref="W208">SUMPRODUCT(('P6-2'!$E$3:$E$90=$B207)*('P6-2'!$P$2:$AG$2&gt;=W$7)*('P6-2'!$P$2:$AG$2&lt;=W$8)*('P6-2'!$P$3:$AG$90))+V208</f>
        <v>0</v>
      </c>
      <c r="X208" s="1623" cm="1">
        <f t="array" ref="X208">SUMPRODUCT(('P6-2'!$E$3:$E$90=$B207)*('P6-2'!$P$2:$AG$2&gt;=X$7)*('P6-2'!$P$2:$AG$2&lt;=X$8)*('P6-2'!$P$3:$AG$90))+W208</f>
        <v>0</v>
      </c>
      <c r="Y208" s="1623" cm="1">
        <f t="array" ref="Y208">SUMPRODUCT(('P6-2'!$E$3:$E$90=$B207)*('P6-2'!$P$2:$AG$2&gt;=Y$7)*('P6-2'!$P$2:$AG$2&lt;=Y$8)*('P6-2'!$P$3:$AG$90))+X208</f>
        <v>0</v>
      </c>
      <c r="Z208" s="1623" cm="1">
        <f t="array" ref="Z208">SUMPRODUCT(('P6-2'!$E$3:$E$90=$B207)*('P6-2'!$P$2:$AG$2&gt;=Z$7)*('P6-2'!$P$2:$AG$2&lt;=Z$8)*('P6-2'!$P$3:$AG$90))+Y208</f>
        <v>0</v>
      </c>
      <c r="AA208" s="1623" cm="1">
        <f t="array" ref="AA208">SUMPRODUCT(('P6-2'!$E$3:$E$90=$B207)*('P6-2'!$P$2:$AG$2&gt;=AA$7)*('P6-2'!$P$2:$AG$2&lt;=AA$8)*('P6-2'!$P$3:$AG$90))+Z208</f>
        <v>0</v>
      </c>
      <c r="AB208" s="1623" cm="1">
        <f t="array" ref="AB208">SUMPRODUCT(('P6-2'!$E$3:$E$90=$B207)*('P6-2'!$P$2:$AG$2&gt;=AB$7)*('P6-2'!$P$2:$AG$2&lt;=AB$8)*('P6-2'!$P$3:$AG$90))+AA208</f>
        <v>0</v>
      </c>
      <c r="AC208" s="1623" cm="1">
        <f t="array" ref="AC208">SUMPRODUCT(('P6-2'!$E$3:$E$90=$B207)*('P6-2'!$P$2:$AG$2&gt;=AC$7)*('P6-2'!$P$2:$AG$2&lt;=AC$8)*('P6-2'!$P$3:$AG$90))+AB208</f>
        <v>0</v>
      </c>
      <c r="AD208" s="1623" cm="1">
        <f t="array" ref="AD208">SUMPRODUCT(('P6-2'!$E$3:$E$90=$B207)*('P6-2'!$P$2:$AG$2&gt;=AD$7)*('P6-2'!$P$2:$AG$2&lt;=AD$8)*('P6-2'!$P$3:$AG$90))+AC208</f>
        <v>0</v>
      </c>
      <c r="AE208" s="1623" cm="1">
        <f t="array" ref="AE208">SUMPRODUCT(('P6-2'!$E$3:$E$90=$B207)*('P6-2'!$P$2:$AG$2&gt;=AE$7)*('P6-2'!$P$2:$AG$2&lt;=AE$8)*('P6-2'!$P$3:$AG$90))+AD208</f>
        <v>0</v>
      </c>
      <c r="AF208" s="1623" cm="1">
        <f t="array" ref="AF208">SUMPRODUCT(('P6-2'!$E$3:$E$90=$B207)*('P6-2'!$P$2:$AG$2&gt;=AF$7)*('P6-2'!$P$2:$AG$2&lt;=AF$8)*('P6-2'!$P$3:$AG$90))+AE208</f>
        <v>0</v>
      </c>
      <c r="AG208" s="1623" cm="1">
        <f t="array" ref="AG208">SUMPRODUCT(('P6-2'!$E$3:$E$90=$B207)*('P6-2'!$P$2:$AG$2&gt;=AG$7)*('P6-2'!$P$2:$AG$2&lt;=AG$8)*('P6-2'!$P$3:$AG$90))+AF208</f>
        <v>0</v>
      </c>
      <c r="AH208" s="1623" cm="1">
        <f t="array" ref="AH208">SUMPRODUCT(('P6-2'!$E$3:$E$90=$B207)*('P6-2'!$P$2:$AG$2&gt;=AH$7)*('P6-2'!$P$2:$AG$2&lt;=AH$8)*('P6-2'!$P$3:$AG$90))+AG208</f>
        <v>0</v>
      </c>
    </row>
    <row r="209" spans="1:34">
      <c r="A209" s="1443"/>
      <c r="B209" s="1444" t="str">
        <f>PROGRAMACION!C209</f>
        <v>A1860</v>
      </c>
      <c r="C209" s="1595" t="str">
        <f>PROGRAMACION!D209</f>
        <v>LEVANTAMIENTO DE OBSERVACIONES</v>
      </c>
      <c r="D209" s="1536">
        <f>PROGRAMACION!E209</f>
        <v>46317</v>
      </c>
      <c r="E209" s="1536">
        <f>PROGRAMACION!F209</f>
        <v>46318</v>
      </c>
      <c r="F209" s="1537">
        <f>PROGRAMACION!G209</f>
        <v>2</v>
      </c>
      <c r="G209" s="1596">
        <f>PROGRAMACION!H209</f>
        <v>1</v>
      </c>
      <c r="H209" s="1596" t="str">
        <f>PROGRAMACION!I209</f>
        <v>Glb.</v>
      </c>
      <c r="I209" s="1596">
        <f>PROGRAMACION!J209</f>
        <v>0</v>
      </c>
      <c r="J209" s="1596">
        <f>PROGRAMACION!K209</f>
        <v>0</v>
      </c>
      <c r="K209" s="1450">
        <f>PROGRAMACION!L209</f>
        <v>0</v>
      </c>
      <c r="L209" s="1596">
        <f>$G209</f>
        <v>1</v>
      </c>
      <c r="M209" s="1596" t="str">
        <f>$H209</f>
        <v>Glb.</v>
      </c>
      <c r="N209" s="1452">
        <f>$K209</f>
        <v>0</v>
      </c>
      <c r="O209" s="1457" t="s">
        <v>1862</v>
      </c>
      <c r="P209" s="1457"/>
      <c r="Q209" s="1597">
        <f>PROGRAMACION!O209*$G209</f>
        <v>0</v>
      </c>
      <c r="R209" s="1597">
        <f>PROGRAMACION!P209*$G209</f>
        <v>0</v>
      </c>
      <c r="S209" s="1597">
        <f>PROGRAMACION!Q209*$G209</f>
        <v>0</v>
      </c>
      <c r="T209" s="1597">
        <f>PROGRAMACION!R209*$G209</f>
        <v>0</v>
      </c>
      <c r="U209" s="1597">
        <f>PROGRAMACION!S209*$G209</f>
        <v>0</v>
      </c>
      <c r="V209" s="1597">
        <f>PROGRAMACION!T209*$G209</f>
        <v>0</v>
      </c>
      <c r="W209" s="1597">
        <f>PROGRAMACION!U209*$G209</f>
        <v>0</v>
      </c>
      <c r="X209" s="1597">
        <f>PROGRAMACION!V209*$G209</f>
        <v>0</v>
      </c>
      <c r="Y209" s="1597">
        <f>PROGRAMACION!W209*$G209</f>
        <v>0</v>
      </c>
      <c r="Z209" s="1597">
        <f>PROGRAMACION!X209*$G209</f>
        <v>0</v>
      </c>
      <c r="AA209" s="1597">
        <f>PROGRAMACION!Y209*$G209</f>
        <v>0</v>
      </c>
      <c r="AB209" s="1597">
        <f>PROGRAMACION!Z209*$G209</f>
        <v>0</v>
      </c>
      <c r="AC209" s="1597">
        <f>PROGRAMACION!AA209*$G209</f>
        <v>0</v>
      </c>
      <c r="AD209" s="1597">
        <f>PROGRAMACION!AB209*$G209</f>
        <v>0</v>
      </c>
      <c r="AE209" s="1597">
        <f>PROGRAMACION!AC209*$G209</f>
        <v>0</v>
      </c>
      <c r="AF209" s="1597">
        <f>PROGRAMACION!AD209*$G209</f>
        <v>0</v>
      </c>
      <c r="AG209" s="1597">
        <f>PROGRAMACION!AE209*$G209</f>
        <v>0</v>
      </c>
      <c r="AH209" s="1597">
        <f>PROGRAMACION!AF209*$G209</f>
        <v>0</v>
      </c>
    </row>
    <row r="210" spans="1:34">
      <c r="A210" s="1617"/>
      <c r="B210" s="1618"/>
      <c r="C210" s="1618"/>
      <c r="D210" s="1619"/>
      <c r="E210" s="1619"/>
      <c r="F210" s="1620"/>
      <c r="G210" s="1621"/>
      <c r="H210" s="1621"/>
      <c r="I210" s="1621"/>
      <c r="J210" s="1621"/>
      <c r="K210" s="1622"/>
      <c r="L210" s="1621"/>
      <c r="M210" s="1622"/>
      <c r="N210" s="1622"/>
      <c r="O210" s="1584" t="s">
        <v>1811</v>
      </c>
      <c r="P210" s="1584"/>
      <c r="Q210" s="1623" cm="1">
        <f t="array" ref="Q210">SUMPRODUCT(('P6-2'!$E$3:$E$90=$B209)*('P6-2'!$P$2:$AG$2&gt;=Q$7)*('P6-2'!$P$2:$AG$2&lt;=Q$8)*('P6-2'!$P$3:$AG$90))+P210</f>
        <v>0</v>
      </c>
      <c r="R210" s="1623" cm="1">
        <f t="array" ref="R210">SUMPRODUCT(('P6-2'!$E$3:$E$90=$B209)*('P6-2'!$P$2:$AG$2&gt;=R$7)*('P6-2'!$P$2:$AG$2&lt;=R$8)*('P6-2'!$P$3:$AG$90))+Q210</f>
        <v>0</v>
      </c>
      <c r="S210" s="1623" cm="1">
        <f t="array" ref="S210">SUMPRODUCT(('P6-2'!$E$3:$E$90=$B209)*('P6-2'!$P$2:$AG$2&gt;=S$7)*('P6-2'!$P$2:$AG$2&lt;=S$8)*('P6-2'!$P$3:$AG$90))+R210</f>
        <v>0</v>
      </c>
      <c r="T210" s="1623" cm="1">
        <f t="array" ref="T210">SUMPRODUCT(('P6-2'!$E$3:$E$90=$B209)*('P6-2'!$P$2:$AG$2&gt;=T$7)*('P6-2'!$P$2:$AG$2&lt;=T$8)*('P6-2'!$P$3:$AG$90))+S210</f>
        <v>0</v>
      </c>
      <c r="U210" s="1623" cm="1">
        <f t="array" ref="U210">SUMPRODUCT(('P6-2'!$E$3:$E$90=$B209)*('P6-2'!$P$2:$AG$2&gt;=U$7)*('P6-2'!$P$2:$AG$2&lt;=U$8)*('P6-2'!$P$3:$AG$90))+T210</f>
        <v>0</v>
      </c>
      <c r="V210" s="1623" cm="1">
        <f t="array" ref="V210">SUMPRODUCT(('P6-2'!$E$3:$E$90=$B209)*('P6-2'!$P$2:$AG$2&gt;=V$7)*('P6-2'!$P$2:$AG$2&lt;=V$8)*('P6-2'!$P$3:$AG$90))+U210</f>
        <v>0</v>
      </c>
      <c r="W210" s="1623" cm="1">
        <f t="array" ref="W210">SUMPRODUCT(('P6-2'!$E$3:$E$90=$B209)*('P6-2'!$P$2:$AG$2&gt;=W$7)*('P6-2'!$P$2:$AG$2&lt;=W$8)*('P6-2'!$P$3:$AG$90))+V210</f>
        <v>0</v>
      </c>
      <c r="X210" s="1623" cm="1">
        <f t="array" ref="X210">SUMPRODUCT(('P6-2'!$E$3:$E$90=$B209)*('P6-2'!$P$2:$AG$2&gt;=X$7)*('P6-2'!$P$2:$AG$2&lt;=X$8)*('P6-2'!$P$3:$AG$90))+W210</f>
        <v>0</v>
      </c>
      <c r="Y210" s="1623" cm="1">
        <f t="array" ref="Y210">SUMPRODUCT(('P6-2'!$E$3:$E$90=$B209)*('P6-2'!$P$2:$AG$2&gt;=Y$7)*('P6-2'!$P$2:$AG$2&lt;=Y$8)*('P6-2'!$P$3:$AG$90))+X210</f>
        <v>0</v>
      </c>
      <c r="Z210" s="1623" cm="1">
        <f t="array" ref="Z210">SUMPRODUCT(('P6-2'!$E$3:$E$90=$B209)*('P6-2'!$P$2:$AG$2&gt;=Z$7)*('P6-2'!$P$2:$AG$2&lt;=Z$8)*('P6-2'!$P$3:$AG$90))+Y210</f>
        <v>0</v>
      </c>
      <c r="AA210" s="1623" cm="1">
        <f t="array" ref="AA210">SUMPRODUCT(('P6-2'!$E$3:$E$90=$B209)*('P6-2'!$P$2:$AG$2&gt;=AA$7)*('P6-2'!$P$2:$AG$2&lt;=AA$8)*('P6-2'!$P$3:$AG$90))+Z210</f>
        <v>0</v>
      </c>
      <c r="AB210" s="1623" cm="1">
        <f t="array" ref="AB210">SUMPRODUCT(('P6-2'!$E$3:$E$90=$B209)*('P6-2'!$P$2:$AG$2&gt;=AB$7)*('P6-2'!$P$2:$AG$2&lt;=AB$8)*('P6-2'!$P$3:$AG$90))+AA210</f>
        <v>0</v>
      </c>
      <c r="AC210" s="1623" cm="1">
        <f t="array" ref="AC210">SUMPRODUCT(('P6-2'!$E$3:$E$90=$B209)*('P6-2'!$P$2:$AG$2&gt;=AC$7)*('P6-2'!$P$2:$AG$2&lt;=AC$8)*('P6-2'!$P$3:$AG$90))+AB210</f>
        <v>0</v>
      </c>
      <c r="AD210" s="1623" cm="1">
        <f t="array" ref="AD210">SUMPRODUCT(('P6-2'!$E$3:$E$90=$B209)*('P6-2'!$P$2:$AG$2&gt;=AD$7)*('P6-2'!$P$2:$AG$2&lt;=AD$8)*('P6-2'!$P$3:$AG$90))+AC210</f>
        <v>0</v>
      </c>
      <c r="AE210" s="1623" cm="1">
        <f t="array" ref="AE210">SUMPRODUCT(('P6-2'!$E$3:$E$90=$B209)*('P6-2'!$P$2:$AG$2&gt;=AE$7)*('P6-2'!$P$2:$AG$2&lt;=AE$8)*('P6-2'!$P$3:$AG$90))+AD210</f>
        <v>0</v>
      </c>
      <c r="AF210" s="1623" cm="1">
        <f t="array" ref="AF210">SUMPRODUCT(('P6-2'!$E$3:$E$90=$B209)*('P6-2'!$P$2:$AG$2&gt;=AF$7)*('P6-2'!$P$2:$AG$2&lt;=AF$8)*('P6-2'!$P$3:$AG$90))+AE210</f>
        <v>0</v>
      </c>
      <c r="AG210" s="1623" cm="1">
        <f t="array" ref="AG210">SUMPRODUCT(('P6-2'!$E$3:$E$90=$B209)*('P6-2'!$P$2:$AG$2&gt;=AG$7)*('P6-2'!$P$2:$AG$2&lt;=AG$8)*('P6-2'!$P$3:$AG$90))+AF210</f>
        <v>0</v>
      </c>
      <c r="AH210" s="1623" cm="1">
        <f t="array" ref="AH210">SUMPRODUCT(('P6-2'!$E$3:$E$90=$B209)*('P6-2'!$P$2:$AG$2&gt;=AH$7)*('P6-2'!$P$2:$AG$2&lt;=AH$8)*('P6-2'!$P$3:$AG$90))+AG210</f>
        <v>0</v>
      </c>
    </row>
    <row r="211" spans="1:34">
      <c r="A211" s="1443"/>
      <c r="B211" s="1444" t="str">
        <f>PROGRAMACION!C211</f>
        <v>A1870</v>
      </c>
      <c r="C211" s="1595" t="str">
        <f>PROGRAMACION!D211</f>
        <v>LIMPIEZA FINAL DE OBRA</v>
      </c>
      <c r="D211" s="1536">
        <f>PROGRAMACION!E211</f>
        <v>46321</v>
      </c>
      <c r="E211" s="1536">
        <f>PROGRAMACION!F211</f>
        <v>46321</v>
      </c>
      <c r="F211" s="1537">
        <f>PROGRAMACION!G211</f>
        <v>1</v>
      </c>
      <c r="G211" s="1596">
        <f>PROGRAMACION!H211</f>
        <v>1</v>
      </c>
      <c r="H211" s="1596" t="str">
        <f>PROGRAMACION!I211</f>
        <v>Glb.</v>
      </c>
      <c r="I211" s="1596">
        <f>PROGRAMACION!J211</f>
        <v>0</v>
      </c>
      <c r="J211" s="1596">
        <f>PROGRAMACION!K211</f>
        <v>0</v>
      </c>
      <c r="K211" s="1450">
        <f>PROGRAMACION!L211</f>
        <v>0</v>
      </c>
      <c r="L211" s="1596">
        <f>$G211</f>
        <v>1</v>
      </c>
      <c r="M211" s="1596" t="str">
        <f>$H211</f>
        <v>Glb.</v>
      </c>
      <c r="N211" s="1452">
        <f>$K211</f>
        <v>0</v>
      </c>
      <c r="O211" s="1457" t="s">
        <v>1862</v>
      </c>
      <c r="P211" s="1457"/>
      <c r="Q211" s="1597">
        <f>PROGRAMACION!O211*$G211</f>
        <v>0</v>
      </c>
      <c r="R211" s="1597">
        <f>PROGRAMACION!P211*$G211</f>
        <v>0</v>
      </c>
      <c r="S211" s="1597">
        <f>PROGRAMACION!Q211*$G211</f>
        <v>0</v>
      </c>
      <c r="T211" s="1597">
        <f>PROGRAMACION!R211*$G211</f>
        <v>0</v>
      </c>
      <c r="U211" s="1597">
        <f>PROGRAMACION!S211*$G211</f>
        <v>0</v>
      </c>
      <c r="V211" s="1597">
        <f>PROGRAMACION!T211*$G211</f>
        <v>0</v>
      </c>
      <c r="W211" s="1597">
        <f>PROGRAMACION!U211*$G211</f>
        <v>0</v>
      </c>
      <c r="X211" s="1597">
        <f>PROGRAMACION!V211*$G211</f>
        <v>0</v>
      </c>
      <c r="Y211" s="1597">
        <f>PROGRAMACION!W211*$G211</f>
        <v>0</v>
      </c>
      <c r="Z211" s="1597">
        <f>PROGRAMACION!X211*$G211</f>
        <v>0</v>
      </c>
      <c r="AA211" s="1597">
        <f>PROGRAMACION!Y211*$G211</f>
        <v>0</v>
      </c>
      <c r="AB211" s="1597">
        <f>PROGRAMACION!Z211*$G211</f>
        <v>0</v>
      </c>
      <c r="AC211" s="1597">
        <f>PROGRAMACION!AA211*$G211</f>
        <v>0</v>
      </c>
      <c r="AD211" s="1597">
        <f>PROGRAMACION!AB211*$G211</f>
        <v>0</v>
      </c>
      <c r="AE211" s="1597">
        <f>PROGRAMACION!AC211*$G211</f>
        <v>0</v>
      </c>
      <c r="AF211" s="1597">
        <f>PROGRAMACION!AD211*$G211</f>
        <v>0</v>
      </c>
      <c r="AG211" s="1597">
        <f>PROGRAMACION!AE211*$G211</f>
        <v>0</v>
      </c>
      <c r="AH211" s="1597">
        <f>PROGRAMACION!AF211*$G211</f>
        <v>0</v>
      </c>
    </row>
    <row r="212" spans="1:34">
      <c r="A212" s="1617"/>
      <c r="B212" s="1618"/>
      <c r="C212" s="1618"/>
      <c r="D212" s="1619"/>
      <c r="E212" s="1619"/>
      <c r="F212" s="1620"/>
      <c r="G212" s="1621"/>
      <c r="H212" s="1621"/>
      <c r="I212" s="1621"/>
      <c r="J212" s="1621"/>
      <c r="K212" s="1622"/>
      <c r="L212" s="1621"/>
      <c r="M212" s="1622"/>
      <c r="N212" s="1622"/>
      <c r="O212" s="1584" t="s">
        <v>1811</v>
      </c>
      <c r="P212" s="1584"/>
      <c r="Q212" s="1623" cm="1">
        <f t="array" ref="Q212">SUMPRODUCT(('P6-2'!$E$3:$E$90=$B211)*('P6-2'!$P$2:$AG$2&gt;=Q$7)*('P6-2'!$P$2:$AG$2&lt;=Q$8)*('P6-2'!$P$3:$AG$90))+P212</f>
        <v>0</v>
      </c>
      <c r="R212" s="1623" cm="1">
        <f t="array" ref="R212">SUMPRODUCT(('P6-2'!$E$3:$E$90=$B211)*('P6-2'!$P$2:$AG$2&gt;=R$7)*('P6-2'!$P$2:$AG$2&lt;=R$8)*('P6-2'!$P$3:$AG$90))+Q212</f>
        <v>0</v>
      </c>
      <c r="S212" s="1623" cm="1">
        <f t="array" ref="S212">SUMPRODUCT(('P6-2'!$E$3:$E$90=$B211)*('P6-2'!$P$2:$AG$2&gt;=S$7)*('P6-2'!$P$2:$AG$2&lt;=S$8)*('P6-2'!$P$3:$AG$90))+R212</f>
        <v>0</v>
      </c>
      <c r="T212" s="1623" cm="1">
        <f t="array" ref="T212">SUMPRODUCT(('P6-2'!$E$3:$E$90=$B211)*('P6-2'!$P$2:$AG$2&gt;=T$7)*('P6-2'!$P$2:$AG$2&lt;=T$8)*('P6-2'!$P$3:$AG$90))+S212</f>
        <v>0</v>
      </c>
      <c r="U212" s="1623" cm="1">
        <f t="array" ref="U212">SUMPRODUCT(('P6-2'!$E$3:$E$90=$B211)*('P6-2'!$P$2:$AG$2&gt;=U$7)*('P6-2'!$P$2:$AG$2&lt;=U$8)*('P6-2'!$P$3:$AG$90))+T212</f>
        <v>0</v>
      </c>
      <c r="V212" s="1623" cm="1">
        <f t="array" ref="V212">SUMPRODUCT(('P6-2'!$E$3:$E$90=$B211)*('P6-2'!$P$2:$AG$2&gt;=V$7)*('P6-2'!$P$2:$AG$2&lt;=V$8)*('P6-2'!$P$3:$AG$90))+U212</f>
        <v>0</v>
      </c>
      <c r="W212" s="1623" cm="1">
        <f t="array" ref="W212">SUMPRODUCT(('P6-2'!$E$3:$E$90=$B211)*('P6-2'!$P$2:$AG$2&gt;=W$7)*('P6-2'!$P$2:$AG$2&lt;=W$8)*('P6-2'!$P$3:$AG$90))+V212</f>
        <v>0</v>
      </c>
      <c r="X212" s="1623" cm="1">
        <f t="array" ref="X212">SUMPRODUCT(('P6-2'!$E$3:$E$90=$B211)*('P6-2'!$P$2:$AG$2&gt;=X$7)*('P6-2'!$P$2:$AG$2&lt;=X$8)*('P6-2'!$P$3:$AG$90))+W212</f>
        <v>0</v>
      </c>
      <c r="Y212" s="1623" cm="1">
        <f t="array" ref="Y212">SUMPRODUCT(('P6-2'!$E$3:$E$90=$B211)*('P6-2'!$P$2:$AG$2&gt;=Y$7)*('P6-2'!$P$2:$AG$2&lt;=Y$8)*('P6-2'!$P$3:$AG$90))+X212</f>
        <v>0</v>
      </c>
      <c r="Z212" s="1623" cm="1">
        <f t="array" ref="Z212">SUMPRODUCT(('P6-2'!$E$3:$E$90=$B211)*('P6-2'!$P$2:$AG$2&gt;=Z$7)*('P6-2'!$P$2:$AG$2&lt;=Z$8)*('P6-2'!$P$3:$AG$90))+Y212</f>
        <v>0</v>
      </c>
      <c r="AA212" s="1623" cm="1">
        <f t="array" ref="AA212">SUMPRODUCT(('P6-2'!$E$3:$E$90=$B211)*('P6-2'!$P$2:$AG$2&gt;=AA$7)*('P6-2'!$P$2:$AG$2&lt;=AA$8)*('P6-2'!$P$3:$AG$90))+Z212</f>
        <v>0</v>
      </c>
      <c r="AB212" s="1623" cm="1">
        <f t="array" ref="AB212">SUMPRODUCT(('P6-2'!$E$3:$E$90=$B211)*('P6-2'!$P$2:$AG$2&gt;=AB$7)*('P6-2'!$P$2:$AG$2&lt;=AB$8)*('P6-2'!$P$3:$AG$90))+AA212</f>
        <v>0</v>
      </c>
      <c r="AC212" s="1623" cm="1">
        <f t="array" ref="AC212">SUMPRODUCT(('P6-2'!$E$3:$E$90=$B211)*('P6-2'!$P$2:$AG$2&gt;=AC$7)*('P6-2'!$P$2:$AG$2&lt;=AC$8)*('P6-2'!$P$3:$AG$90))+AB212</f>
        <v>0</v>
      </c>
      <c r="AD212" s="1623" cm="1">
        <f t="array" ref="AD212">SUMPRODUCT(('P6-2'!$E$3:$E$90=$B211)*('P6-2'!$P$2:$AG$2&gt;=AD$7)*('P6-2'!$P$2:$AG$2&lt;=AD$8)*('P6-2'!$P$3:$AG$90))+AC212</f>
        <v>0</v>
      </c>
      <c r="AE212" s="1623" cm="1">
        <f t="array" ref="AE212">SUMPRODUCT(('P6-2'!$E$3:$E$90=$B211)*('P6-2'!$P$2:$AG$2&gt;=AE$7)*('P6-2'!$P$2:$AG$2&lt;=AE$8)*('P6-2'!$P$3:$AG$90))+AD212</f>
        <v>0</v>
      </c>
      <c r="AF212" s="1623" cm="1">
        <f t="array" ref="AF212">SUMPRODUCT(('P6-2'!$E$3:$E$90=$B211)*('P6-2'!$P$2:$AG$2&gt;=AF$7)*('P6-2'!$P$2:$AG$2&lt;=AF$8)*('P6-2'!$P$3:$AG$90))+AE212</f>
        <v>0</v>
      </c>
      <c r="AG212" s="1623" cm="1">
        <f t="array" ref="AG212">SUMPRODUCT(('P6-2'!$E$3:$E$90=$B211)*('P6-2'!$P$2:$AG$2&gt;=AG$7)*('P6-2'!$P$2:$AG$2&lt;=AG$8)*('P6-2'!$P$3:$AG$90))+AF212</f>
        <v>0</v>
      </c>
      <c r="AH212" s="1623" cm="1">
        <f t="array" ref="AH212">SUMPRODUCT(('P6-2'!$E$3:$E$90=$B211)*('P6-2'!$P$2:$AG$2&gt;=AH$7)*('P6-2'!$P$2:$AG$2&lt;=AH$8)*('P6-2'!$P$3:$AG$90))+AG212</f>
        <v>0</v>
      </c>
    </row>
    <row r="213" spans="1:34">
      <c r="A213" s="1443"/>
      <c r="B213" s="1444" t="str">
        <f>PROGRAMACION!C213</f>
        <v>A1880</v>
      </c>
      <c r="C213" s="1595" t="str">
        <f>PROGRAMACION!D213</f>
        <v>DESMOVILIZACION</v>
      </c>
      <c r="D213" s="1536">
        <f>PROGRAMACION!E213</f>
        <v>46322</v>
      </c>
      <c r="E213" s="1536">
        <f>PROGRAMACION!F213</f>
        <v>46324</v>
      </c>
      <c r="F213" s="1537">
        <f>PROGRAMACION!G213</f>
        <v>3</v>
      </c>
      <c r="G213" s="1596">
        <f>PROGRAMACION!H213</f>
        <v>0.5</v>
      </c>
      <c r="H213" s="1596" t="str">
        <f>PROGRAMACION!I213</f>
        <v>Glb.</v>
      </c>
      <c r="I213" s="1596">
        <f>PROGRAMACION!J213</f>
        <v>200</v>
      </c>
      <c r="J213" s="1596">
        <f>PROGRAMACION!K213</f>
        <v>100</v>
      </c>
      <c r="K213" s="1450">
        <f>PROGRAMACION!L213</f>
        <v>1.2259997669355366E-2</v>
      </c>
      <c r="L213" s="1596">
        <f>$G213</f>
        <v>0.5</v>
      </c>
      <c r="M213" s="1596" t="str">
        <f>$H213</f>
        <v>Glb.</v>
      </c>
      <c r="N213" s="1452">
        <f>$K213</f>
        <v>1.2259997669355366E-2</v>
      </c>
      <c r="O213" s="1457" t="s">
        <v>1862</v>
      </c>
      <c r="P213" s="1457"/>
      <c r="Q213" s="1597">
        <f>PROGRAMACION!O213*$G213</f>
        <v>0</v>
      </c>
      <c r="R213" s="1597">
        <f>PROGRAMACION!P213*$G213</f>
        <v>0</v>
      </c>
      <c r="S213" s="1597">
        <f>PROGRAMACION!Q213*$G213</f>
        <v>0</v>
      </c>
      <c r="T213" s="1597">
        <f>PROGRAMACION!R213*$G213</f>
        <v>0</v>
      </c>
      <c r="U213" s="1597">
        <f>PROGRAMACION!S213*$G213</f>
        <v>0</v>
      </c>
      <c r="V213" s="1597">
        <f>PROGRAMACION!T213*$G213</f>
        <v>0</v>
      </c>
      <c r="W213" s="1597">
        <f>PROGRAMACION!U213*$G213</f>
        <v>0</v>
      </c>
      <c r="X213" s="1597">
        <f>PROGRAMACION!V213*$G213</f>
        <v>0</v>
      </c>
      <c r="Y213" s="1597">
        <f>PROGRAMACION!W213*$G213</f>
        <v>0</v>
      </c>
      <c r="Z213" s="1597">
        <f>PROGRAMACION!X213*$G213</f>
        <v>0</v>
      </c>
      <c r="AA213" s="1597">
        <f>PROGRAMACION!Y213*$G213</f>
        <v>0</v>
      </c>
      <c r="AB213" s="1597">
        <f>PROGRAMACION!Z213*$G213</f>
        <v>0</v>
      </c>
      <c r="AC213" s="1597">
        <f>PROGRAMACION!AA213*$G213</f>
        <v>0</v>
      </c>
      <c r="AD213" s="1597">
        <f>PROGRAMACION!AB213*$G213</f>
        <v>0</v>
      </c>
      <c r="AE213" s="1597">
        <f>PROGRAMACION!AC213*$G213</f>
        <v>0</v>
      </c>
      <c r="AF213" s="1597">
        <f>PROGRAMACION!AD213*$G213</f>
        <v>0</v>
      </c>
      <c r="AG213" s="1597">
        <f>PROGRAMACION!AE213*$G213</f>
        <v>0</v>
      </c>
      <c r="AH213" s="1597">
        <f>PROGRAMACION!AF213*$G213</f>
        <v>0.5</v>
      </c>
    </row>
    <row r="214" spans="1:34">
      <c r="A214" s="1617"/>
      <c r="B214" s="1618"/>
      <c r="C214" s="1618"/>
      <c r="D214" s="1619"/>
      <c r="E214" s="1619"/>
      <c r="F214" s="1620"/>
      <c r="G214" s="1621"/>
      <c r="H214" s="1621"/>
      <c r="I214" s="1621"/>
      <c r="J214" s="1621"/>
      <c r="K214" s="1622"/>
      <c r="L214" s="1621"/>
      <c r="M214" s="1622"/>
      <c r="N214" s="1622"/>
      <c r="O214" s="1584" t="s">
        <v>1811</v>
      </c>
      <c r="P214" s="1584"/>
      <c r="Q214" s="1623" cm="1">
        <f t="array" ref="Q214">SUMPRODUCT(('P6-2'!$E$3:$E$90=$B213)*('P6-2'!$P$2:$AG$2&gt;=Q$7)*('P6-2'!$P$2:$AG$2&lt;=Q$8)*('P6-2'!$P$3:$AG$90))+P214</f>
        <v>0</v>
      </c>
      <c r="R214" s="1623" cm="1">
        <f t="array" ref="R214">SUMPRODUCT(('P6-2'!$E$3:$E$90=$B213)*('P6-2'!$P$2:$AG$2&gt;=R$7)*('P6-2'!$P$2:$AG$2&lt;=R$8)*('P6-2'!$P$3:$AG$90))+Q214</f>
        <v>0</v>
      </c>
      <c r="S214" s="1623" cm="1">
        <f t="array" ref="S214">SUMPRODUCT(('P6-2'!$E$3:$E$90=$B213)*('P6-2'!$P$2:$AG$2&gt;=S$7)*('P6-2'!$P$2:$AG$2&lt;=S$8)*('P6-2'!$P$3:$AG$90))+R214</f>
        <v>0</v>
      </c>
      <c r="T214" s="1623" cm="1">
        <f t="array" ref="T214">SUMPRODUCT(('P6-2'!$E$3:$E$90=$B213)*('P6-2'!$P$2:$AG$2&gt;=T$7)*('P6-2'!$P$2:$AG$2&lt;=T$8)*('P6-2'!$P$3:$AG$90))+S214</f>
        <v>0</v>
      </c>
      <c r="U214" s="1623" cm="1">
        <f t="array" ref="U214">SUMPRODUCT(('P6-2'!$E$3:$E$90=$B213)*('P6-2'!$P$2:$AG$2&gt;=U$7)*('P6-2'!$P$2:$AG$2&lt;=U$8)*('P6-2'!$P$3:$AG$90))+T214</f>
        <v>0</v>
      </c>
      <c r="V214" s="1623" cm="1">
        <f t="array" ref="V214">SUMPRODUCT(('P6-2'!$E$3:$E$90=$B213)*('P6-2'!$P$2:$AG$2&gt;=V$7)*('P6-2'!$P$2:$AG$2&lt;=V$8)*('P6-2'!$P$3:$AG$90))+U214</f>
        <v>0</v>
      </c>
      <c r="W214" s="1623" cm="1">
        <f t="array" ref="W214">SUMPRODUCT(('P6-2'!$E$3:$E$90=$B213)*('P6-2'!$P$2:$AG$2&gt;=W$7)*('P6-2'!$P$2:$AG$2&lt;=W$8)*('P6-2'!$P$3:$AG$90))+V214</f>
        <v>0</v>
      </c>
      <c r="X214" s="1623" cm="1">
        <f t="array" ref="X214">SUMPRODUCT(('P6-2'!$E$3:$E$90=$B213)*('P6-2'!$P$2:$AG$2&gt;=X$7)*('P6-2'!$P$2:$AG$2&lt;=X$8)*('P6-2'!$P$3:$AG$90))+W214</f>
        <v>0</v>
      </c>
      <c r="Y214" s="1623" cm="1">
        <f t="array" ref="Y214">SUMPRODUCT(('P6-2'!$E$3:$E$90=$B213)*('P6-2'!$P$2:$AG$2&gt;=Y$7)*('P6-2'!$P$2:$AG$2&lt;=Y$8)*('P6-2'!$P$3:$AG$90))+X214</f>
        <v>0</v>
      </c>
      <c r="Z214" s="1623" cm="1">
        <f t="array" ref="Z214">SUMPRODUCT(('P6-2'!$E$3:$E$90=$B213)*('P6-2'!$P$2:$AG$2&gt;=Z$7)*('P6-2'!$P$2:$AG$2&lt;=Z$8)*('P6-2'!$P$3:$AG$90))+Y214</f>
        <v>0</v>
      </c>
      <c r="AA214" s="1623" cm="1">
        <f t="array" ref="AA214">SUMPRODUCT(('P6-2'!$E$3:$E$90=$B213)*('P6-2'!$P$2:$AG$2&gt;=AA$7)*('P6-2'!$P$2:$AG$2&lt;=AA$8)*('P6-2'!$P$3:$AG$90))+Z214</f>
        <v>0</v>
      </c>
      <c r="AB214" s="1623" cm="1">
        <f t="array" ref="AB214">SUMPRODUCT(('P6-2'!$E$3:$E$90=$B213)*('P6-2'!$P$2:$AG$2&gt;=AB$7)*('P6-2'!$P$2:$AG$2&lt;=AB$8)*('P6-2'!$P$3:$AG$90))+AA214</f>
        <v>0</v>
      </c>
      <c r="AC214" s="1623" cm="1">
        <f t="array" ref="AC214">SUMPRODUCT(('P6-2'!$E$3:$E$90=$B213)*('P6-2'!$P$2:$AG$2&gt;=AC$7)*('P6-2'!$P$2:$AG$2&lt;=AC$8)*('P6-2'!$P$3:$AG$90))+AB214</f>
        <v>0</v>
      </c>
      <c r="AD214" s="1623" cm="1">
        <f t="array" ref="AD214">SUMPRODUCT(('P6-2'!$E$3:$E$90=$B213)*('P6-2'!$P$2:$AG$2&gt;=AD$7)*('P6-2'!$P$2:$AG$2&lt;=AD$8)*('P6-2'!$P$3:$AG$90))+AC214</f>
        <v>0</v>
      </c>
      <c r="AE214" s="1623" cm="1">
        <f t="array" ref="AE214">SUMPRODUCT(('P6-2'!$E$3:$E$90=$B213)*('P6-2'!$P$2:$AG$2&gt;=AE$7)*('P6-2'!$P$2:$AG$2&lt;=AE$8)*('P6-2'!$P$3:$AG$90))+AD214</f>
        <v>0</v>
      </c>
      <c r="AF214" s="1623" cm="1">
        <f t="array" ref="AF214">SUMPRODUCT(('P6-2'!$E$3:$E$90=$B213)*('P6-2'!$P$2:$AG$2&gt;=AF$7)*('P6-2'!$P$2:$AG$2&lt;=AF$8)*('P6-2'!$P$3:$AG$90))+AE214</f>
        <v>0</v>
      </c>
      <c r="AG214" s="1623" cm="1">
        <f t="array" ref="AG214">SUMPRODUCT(('P6-2'!$E$3:$E$90=$B213)*('P6-2'!$P$2:$AG$2&gt;=AG$7)*('P6-2'!$P$2:$AG$2&lt;=AG$8)*('P6-2'!$P$3:$AG$90))+AF214</f>
        <v>0</v>
      </c>
      <c r="AH214" s="1623" cm="1">
        <f t="array" ref="AH214">SUMPRODUCT(('P6-2'!$E$3:$E$90=$B213)*('P6-2'!$P$2:$AG$2&gt;=AH$7)*('P6-2'!$P$2:$AG$2&lt;=AH$8)*('P6-2'!$P$3:$AG$90))+AG214</f>
        <v>0</v>
      </c>
    </row>
    <row r="216" spans="1:34" customFormat="1" ht="12.75"/>
    <row r="217" spans="1:34" customFormat="1" ht="12.75"/>
    <row r="218" spans="1:34" customFormat="1" ht="12.75"/>
    <row r="219" spans="1:34" customFormat="1" ht="12.75"/>
    <row r="220" spans="1:34" customFormat="1" ht="12.75"/>
    <row r="221" spans="1:34" customFormat="1" ht="12.75"/>
    <row r="222" spans="1:34" customFormat="1" ht="12.75"/>
    <row r="223" spans="1:34" customFormat="1" ht="12.75"/>
    <row r="224" spans="1:34" customFormat="1" ht="12.75"/>
    <row r="225" customFormat="1" ht="12.75"/>
    <row r="226" customFormat="1" ht="12.75"/>
    <row r="227" customFormat="1" ht="12.75"/>
    <row r="228" customFormat="1" ht="12.75"/>
    <row r="229" customFormat="1" ht="12.75"/>
    <row r="230" customFormat="1" ht="12.75"/>
    <row r="231" customFormat="1" ht="12.75"/>
    <row r="232" customFormat="1" ht="12.75"/>
    <row r="233" customFormat="1" ht="12.75"/>
    <row r="234" customFormat="1" ht="12.75"/>
    <row r="235" customFormat="1" ht="12.75"/>
    <row r="236" customFormat="1" ht="12.75"/>
    <row r="237" customFormat="1" ht="12.75"/>
    <row r="238" customFormat="1" ht="12.75"/>
    <row r="239" customFormat="1" ht="12.75"/>
    <row r="240" customFormat="1" ht="12.75"/>
    <row r="241" customFormat="1" ht="12.75"/>
    <row r="242" customFormat="1" ht="12.75"/>
    <row r="243" customFormat="1" ht="12.75"/>
    <row r="244" customFormat="1" ht="12.75"/>
    <row r="245" customFormat="1" ht="12.75"/>
    <row r="246" customFormat="1" ht="12.75"/>
    <row r="247" customFormat="1" ht="12.75"/>
    <row r="248" customFormat="1" ht="12.75"/>
    <row r="249" customFormat="1" ht="12.75"/>
    <row r="250" customFormat="1" ht="12.75"/>
    <row r="251" customFormat="1" ht="12.75"/>
    <row r="252" customFormat="1" ht="12.75"/>
    <row r="253" customFormat="1" ht="12.75"/>
    <row r="254" customFormat="1" ht="12.75"/>
    <row r="255" customFormat="1" ht="12.75"/>
    <row r="256" customFormat="1" ht="12.75"/>
    <row r="257" customFormat="1" ht="12.75"/>
    <row r="258" customFormat="1" ht="12.75"/>
    <row r="259" customFormat="1" ht="12.75"/>
    <row r="260" customFormat="1" ht="12.75"/>
    <row r="261" customFormat="1" ht="12.75"/>
    <row r="262" customFormat="1" ht="12.75"/>
    <row r="263" customFormat="1" ht="12.75"/>
    <row r="264" customFormat="1" ht="12.75"/>
    <row r="265" customFormat="1" ht="12.75"/>
    <row r="266" customFormat="1" ht="12.75"/>
    <row r="267" customFormat="1" ht="12.75"/>
    <row r="268" customFormat="1" ht="12.75"/>
    <row r="269" customFormat="1" ht="12.75"/>
    <row r="270" customFormat="1" ht="12.75"/>
    <row r="271" customFormat="1" ht="12.75"/>
    <row r="272" customFormat="1" ht="12.75"/>
    <row r="273" customFormat="1" ht="12.75"/>
    <row r="274" customFormat="1" ht="12.75"/>
    <row r="275" customFormat="1" ht="12.75"/>
    <row r="276" customFormat="1" ht="12.75"/>
    <row r="277" customFormat="1" ht="12.75"/>
    <row r="278" customFormat="1" ht="12.75"/>
    <row r="279" customFormat="1" ht="12.75"/>
    <row r="280" customFormat="1" ht="12.75"/>
    <row r="281" customFormat="1" ht="12.75"/>
    <row r="282" customFormat="1" ht="12.75"/>
    <row r="283" customFormat="1" ht="12.75"/>
    <row r="284" customFormat="1" ht="12.75"/>
    <row r="285" customFormat="1" ht="12.75"/>
    <row r="286" customFormat="1" ht="12.75"/>
    <row r="287" customFormat="1" ht="12.75"/>
    <row r="288" customFormat="1" ht="12.75"/>
    <row r="289" customFormat="1" ht="12.75"/>
    <row r="290" customFormat="1" ht="12.75"/>
    <row r="291" customFormat="1" ht="12.75"/>
    <row r="292" customFormat="1" ht="12.75"/>
    <row r="293" customFormat="1" ht="12.75"/>
    <row r="294" customFormat="1" ht="12.75"/>
    <row r="295" customFormat="1" ht="12.75"/>
    <row r="296" customFormat="1" ht="12.75"/>
    <row r="297" customFormat="1" ht="12.75"/>
    <row r="298" customFormat="1" ht="12.75"/>
    <row r="299" customFormat="1" ht="12.75"/>
    <row r="300" customFormat="1" ht="12.75"/>
    <row r="301" customFormat="1" ht="12.75"/>
    <row r="302" customFormat="1" ht="12.75"/>
    <row r="303" customFormat="1" ht="12.75"/>
    <row r="304" customFormat="1" ht="12.75"/>
    <row r="305" customFormat="1" ht="12.75"/>
    <row r="306" customFormat="1" ht="12.75"/>
    <row r="307" customFormat="1" ht="12.75"/>
    <row r="308" customFormat="1" ht="12.75"/>
    <row r="309" customFormat="1" ht="12.75"/>
    <row r="310" customFormat="1" ht="12.75"/>
    <row r="311" customFormat="1" ht="12.75"/>
    <row r="312" customFormat="1" ht="12.75"/>
    <row r="313" customFormat="1" ht="12.75"/>
    <row r="314" customFormat="1" ht="12.75"/>
    <row r="315" customFormat="1" ht="12.75"/>
    <row r="316" customFormat="1" ht="12.75"/>
    <row r="317" customFormat="1" ht="12.75"/>
    <row r="318" customFormat="1" ht="12.75"/>
    <row r="319" customFormat="1" ht="12.75"/>
    <row r="320" customFormat="1" ht="12.75"/>
    <row r="321" customFormat="1" ht="12.75"/>
    <row r="322" customFormat="1" ht="12.75"/>
    <row r="323" customFormat="1" ht="12.75"/>
    <row r="324" customFormat="1" ht="12.75"/>
    <row r="325" customFormat="1" ht="12.75"/>
    <row r="326" customFormat="1" ht="12.75"/>
    <row r="327" customFormat="1" ht="12.75"/>
    <row r="328" customFormat="1" ht="12.75"/>
    <row r="329" customFormat="1" ht="12.75"/>
    <row r="330" customFormat="1" ht="12.75"/>
    <row r="331" customFormat="1" ht="12.75"/>
    <row r="332" customFormat="1" ht="12.75"/>
    <row r="333" customFormat="1" ht="12.75"/>
    <row r="334" customFormat="1" ht="12.75"/>
    <row r="335" customFormat="1" ht="12.75"/>
    <row r="336" customFormat="1" ht="12.75"/>
    <row r="337" customFormat="1" ht="12.75"/>
    <row r="338" customFormat="1" ht="12.75"/>
    <row r="339" customFormat="1" ht="12.75"/>
    <row r="340" customFormat="1" ht="12.75"/>
    <row r="341" customFormat="1" ht="12.75"/>
    <row r="342" customFormat="1" ht="12.75"/>
    <row r="343" customFormat="1" ht="12.75"/>
    <row r="344" customFormat="1" ht="12.75"/>
  </sheetData>
  <autoFilter ref="A8:Y148" xr:uid="{00000000-0009-0000-0000-000003000000}"/>
  <mergeCells count="3">
    <mergeCell ref="O6:O8"/>
    <mergeCell ref="J7:J8"/>
    <mergeCell ref="K7:K8"/>
  </mergeCells>
  <pageMargins left="0.7" right="0.7" top="0.75" bottom="0.75" header="0.3" footer="0.3"/>
  <pageSetup paperSize="9" scale="30" fitToHeight="0" orientation="portrait" horizont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8E2DB-CDE6-4540-B702-6DFE3FED715B}">
  <sheetPr>
    <tabColor rgb="FF00B050"/>
  </sheetPr>
  <dimension ref="A1:Y344"/>
  <sheetViews>
    <sheetView workbookViewId="0"/>
  </sheetViews>
  <sheetFormatPr baseColWidth="10" defaultRowHeight="15"/>
  <cols>
    <col min="1" max="1" width="7.28515625" style="1241" customWidth="1"/>
    <col min="2" max="2" width="10.85546875" style="1241" customWidth="1"/>
    <col min="3" max="3" width="56.7109375" style="1118" customWidth="1"/>
    <col min="4" max="4" width="20.42578125" style="1258" customWidth="1"/>
    <col min="5" max="5" width="14" style="1258" customWidth="1"/>
    <col min="6" max="6" width="13.140625" style="1246" customWidth="1"/>
    <col min="7" max="7" width="8.5703125" style="1246" customWidth="1"/>
    <col min="8" max="11" width="13.28515625" style="1246" customWidth="1"/>
    <col min="12" max="20" width="14.85546875" style="1118" customWidth="1"/>
    <col min="21" max="16384" width="11.42578125" style="1118"/>
  </cols>
  <sheetData>
    <row r="1" spans="1:25" ht="21.75" customHeight="1">
      <c r="H1" s="1259"/>
      <c r="I1" s="1259"/>
      <c r="J1" s="1259"/>
      <c r="K1" s="1259"/>
      <c r="L1" s="1259"/>
      <c r="N1" s="1259"/>
      <c r="O1" s="1259"/>
      <c r="P1" s="1259"/>
      <c r="Q1" s="1259"/>
      <c r="R1" s="1259"/>
      <c r="S1" s="1259"/>
      <c r="T1" s="1259"/>
    </row>
    <row r="2" spans="1:25" ht="26.25" customHeight="1" thickBot="1">
      <c r="C2" s="1260" t="str">
        <f>PROGRAMACION!D5</f>
        <v>REPOSICION DEL SISTEMA DE FLOCULANTES — LB0</v>
      </c>
      <c r="D2" s="1261"/>
      <c r="E2" s="1261"/>
      <c r="F2" s="1262"/>
      <c r="G2" s="1263">
        <f>'PHYSICAL % PROGRESS'!O5</f>
        <v>0</v>
      </c>
      <c r="H2" s="1263">
        <f>'PHYSICAL % PROGRESS'!P5</f>
        <v>0</v>
      </c>
      <c r="I2" s="1263">
        <f>'PHYSICAL % PROGRESS'!Q5</f>
        <v>0</v>
      </c>
      <c r="J2" s="1263">
        <f>'PHYSICAL % PROGRESS'!R5</f>
        <v>0</v>
      </c>
      <c r="K2" s="1263">
        <f>'PHYSICAL % PROGRESS'!S5</f>
        <v>0</v>
      </c>
      <c r="L2" s="1263">
        <f>'PHYSICAL % PROGRESS'!T5</f>
        <v>0</v>
      </c>
      <c r="M2" s="1263">
        <f>'PHYSICAL % PROGRESS'!U5</f>
        <v>0</v>
      </c>
      <c r="N2" s="1263" t="str">
        <f>'PHYSICAL % PROGRESS'!V5</f>
        <v>Fecha de corte</v>
      </c>
      <c r="O2" s="1263">
        <f>'PHYSICAL % PROGRESS'!W5</f>
        <v>0</v>
      </c>
      <c r="P2" s="1263">
        <f>'PHYSICAL % PROGRESS'!X5</f>
        <v>0</v>
      </c>
      <c r="Q2" s="1263">
        <f>'PHYSICAL % PROGRESS'!Z5</f>
        <v>0</v>
      </c>
      <c r="R2" s="1263">
        <f>'PHYSICAL % PROGRESS'!AA5</f>
        <v>0</v>
      </c>
      <c r="S2" s="1263">
        <f>'PHYSICAL % PROGRESS'!AB5</f>
        <v>0</v>
      </c>
      <c r="T2" s="1263"/>
    </row>
    <row r="3" spans="1:25" ht="22.5">
      <c r="A3" s="1543" t="s">
        <v>1848</v>
      </c>
      <c r="B3" s="1542" t="s">
        <v>932</v>
      </c>
      <c r="C3" s="1544" t="s">
        <v>1850</v>
      </c>
      <c r="D3" s="1546" t="s">
        <v>739</v>
      </c>
      <c r="E3" s="1546" t="s">
        <v>1865</v>
      </c>
      <c r="F3" s="1628" t="s">
        <v>1860</v>
      </c>
      <c r="G3" s="1547"/>
      <c r="H3" s="1547">
        <f>PROGRAMACION!O6</f>
        <v>27</v>
      </c>
      <c r="I3" s="1547">
        <f>PROGRAMACION!P6</f>
        <v>28</v>
      </c>
      <c r="J3" s="1547">
        <f>PROGRAMACION!Q6</f>
        <v>29</v>
      </c>
      <c r="K3" s="1547">
        <f>PROGRAMACION!R6</f>
        <v>30</v>
      </c>
      <c r="L3" s="1547">
        <f>PROGRAMACION!S6</f>
        <v>31</v>
      </c>
      <c r="M3" s="1547">
        <f>PROGRAMACION!T6</f>
        <v>32</v>
      </c>
      <c r="N3" s="1547">
        <f>PROGRAMACION!U6</f>
        <v>33</v>
      </c>
      <c r="O3" s="1547">
        <f>PROGRAMACION!V6</f>
        <v>34</v>
      </c>
      <c r="P3" s="1547">
        <f>PROGRAMACION!W6</f>
        <v>35</v>
      </c>
      <c r="Q3" s="1547">
        <f>PROGRAMACION!X6</f>
        <v>36</v>
      </c>
      <c r="R3" s="1547">
        <f>PROGRAMACION!Y6</f>
        <v>37</v>
      </c>
      <c r="S3" s="1547">
        <f>PROGRAMACION!Z6</f>
        <v>38</v>
      </c>
      <c r="T3" s="1547">
        <f>PROGRAMACION!AA6</f>
        <v>39</v>
      </c>
      <c r="U3" s="1547">
        <f>PROGRAMACION!AB6</f>
        <v>40</v>
      </c>
      <c r="V3" s="1547">
        <f>PROGRAMACION!AC6</f>
        <v>41</v>
      </c>
      <c r="W3" s="1547">
        <f>PROGRAMACION!AD6</f>
        <v>42</v>
      </c>
      <c r="X3" s="1547">
        <f>PROGRAMACION!AE6</f>
        <v>43</v>
      </c>
      <c r="Y3" s="1547">
        <f>PROGRAMACION!AF6</f>
        <v>44</v>
      </c>
    </row>
    <row r="4" spans="1:25">
      <c r="A4" s="1599"/>
      <c r="B4" s="1599"/>
      <c r="C4" s="1600"/>
      <c r="D4" s="1629"/>
      <c r="E4" s="1630"/>
      <c r="F4" s="1631"/>
      <c r="G4" s="1604"/>
      <c r="H4" s="1605">
        <f>PROGRAMACION!O7</f>
        <v>46199</v>
      </c>
      <c r="I4" s="1605">
        <f>PROGRAMACION!P7</f>
        <v>46206</v>
      </c>
      <c r="J4" s="1605">
        <f>PROGRAMACION!Q7</f>
        <v>46213</v>
      </c>
      <c r="K4" s="1605">
        <f>PROGRAMACION!R7</f>
        <v>46220</v>
      </c>
      <c r="L4" s="1605">
        <f>PROGRAMACION!S7</f>
        <v>46227</v>
      </c>
      <c r="M4" s="1605">
        <f>PROGRAMACION!T7</f>
        <v>46234</v>
      </c>
      <c r="N4" s="1605">
        <f>PROGRAMACION!U7</f>
        <v>46241</v>
      </c>
      <c r="O4" s="1605">
        <f>PROGRAMACION!V7</f>
        <v>46248</v>
      </c>
      <c r="P4" s="1605">
        <f>PROGRAMACION!W7</f>
        <v>46255</v>
      </c>
      <c r="Q4" s="1605">
        <f>PROGRAMACION!X7</f>
        <v>46262</v>
      </c>
      <c r="R4" s="1605">
        <f>PROGRAMACION!Y7</f>
        <v>46269</v>
      </c>
      <c r="S4" s="1605">
        <f>PROGRAMACION!Z7</f>
        <v>46276</v>
      </c>
      <c r="T4" s="1605">
        <f>PROGRAMACION!AA7</f>
        <v>46283</v>
      </c>
      <c r="U4" s="1605">
        <f>PROGRAMACION!AB7</f>
        <v>46290</v>
      </c>
      <c r="V4" s="1605">
        <f>PROGRAMACION!AC7</f>
        <v>46297</v>
      </c>
      <c r="W4" s="1605">
        <f>PROGRAMACION!AD7</f>
        <v>46304</v>
      </c>
      <c r="X4" s="1605">
        <f>PROGRAMACION!AE7</f>
        <v>46311</v>
      </c>
      <c r="Y4" s="1605">
        <f>PROGRAMACION!AF7</f>
        <v>46318</v>
      </c>
    </row>
    <row r="5" spans="1:25" ht="15.75" thickBot="1">
      <c r="A5" s="1606"/>
      <c r="B5" s="1606"/>
      <c r="C5" s="1607"/>
      <c r="D5" s="1632"/>
      <c r="E5" s="1633"/>
      <c r="F5" s="1634"/>
      <c r="G5" s="1611"/>
      <c r="H5" s="1612">
        <f>PROGRAMACION!O8</f>
        <v>46205</v>
      </c>
      <c r="I5" s="1612">
        <f>PROGRAMACION!P8</f>
        <v>46212</v>
      </c>
      <c r="J5" s="1612">
        <f>PROGRAMACION!Q8</f>
        <v>46219</v>
      </c>
      <c r="K5" s="1612">
        <f>PROGRAMACION!R8</f>
        <v>46226</v>
      </c>
      <c r="L5" s="1612">
        <f>PROGRAMACION!S8</f>
        <v>46233</v>
      </c>
      <c r="M5" s="1612">
        <f>PROGRAMACION!T8</f>
        <v>46240</v>
      </c>
      <c r="N5" s="1612">
        <f>PROGRAMACION!U8</f>
        <v>46247</v>
      </c>
      <c r="O5" s="1612">
        <f>PROGRAMACION!V8</f>
        <v>46254</v>
      </c>
      <c r="P5" s="1612">
        <f>PROGRAMACION!W8</f>
        <v>46261</v>
      </c>
      <c r="Q5" s="1612">
        <f>PROGRAMACION!X8</f>
        <v>46268</v>
      </c>
      <c r="R5" s="1612">
        <f>PROGRAMACION!Y8</f>
        <v>46275</v>
      </c>
      <c r="S5" s="1612">
        <f>PROGRAMACION!Z8</f>
        <v>46282</v>
      </c>
      <c r="T5" s="1612">
        <f>PROGRAMACION!AA8</f>
        <v>46289</v>
      </c>
      <c r="U5" s="1612">
        <f>PROGRAMACION!AB8</f>
        <v>46296</v>
      </c>
      <c r="V5" s="1612">
        <f>PROGRAMACION!AC8</f>
        <v>46303</v>
      </c>
      <c r="W5" s="1612">
        <f>PROGRAMACION!AD8</f>
        <v>46310</v>
      </c>
      <c r="X5" s="1612">
        <f>PROGRAMACION!AE8</f>
        <v>46317</v>
      </c>
      <c r="Y5" s="1612">
        <f>PROGRAMACION!AF8</f>
        <v>46324</v>
      </c>
    </row>
    <row r="6" spans="1:25">
      <c r="A6" s="1481"/>
      <c r="B6" s="1482"/>
      <c r="C6" s="1483" t="str">
        <f>PROGRAMACION!D9</f>
        <v>REPOSICION DEL SISTEMA DE FLOCULANTES — LB0</v>
      </c>
      <c r="D6" s="1635">
        <f>SUM(D7:D211)</f>
        <v>172482.80737097433</v>
      </c>
      <c r="E6" s="1635">
        <f>SUM(E7:E211)</f>
        <v>172482.80737097433</v>
      </c>
      <c r="F6" s="1566"/>
      <c r="G6" s="1566"/>
      <c r="H6" s="1567"/>
      <c r="I6" s="1567"/>
      <c r="J6" s="1567"/>
      <c r="K6" s="1567"/>
      <c r="L6" s="1567"/>
      <c r="M6" s="1567"/>
      <c r="N6" s="1567"/>
      <c r="O6" s="1567"/>
      <c r="P6" s="1567"/>
      <c r="Q6" s="1567"/>
      <c r="R6" s="1567"/>
      <c r="S6" s="1567"/>
      <c r="T6" s="1567"/>
      <c r="U6" s="1567"/>
      <c r="V6" s="1567"/>
      <c r="W6" s="1567"/>
      <c r="X6" s="1567"/>
      <c r="Y6" s="1567"/>
    </row>
    <row r="7" spans="1:25" s="1250" customFormat="1">
      <c r="A7" s="1492"/>
      <c r="B7" s="1493"/>
      <c r="C7" s="1494" t="str">
        <f>PROGRAMACION!D10</f>
        <v>Total</v>
      </c>
      <c r="D7" s="1636"/>
      <c r="E7" s="1637"/>
      <c r="F7" s="1615"/>
      <c r="G7" s="1615"/>
      <c r="H7" s="1616"/>
      <c r="I7" s="1616"/>
      <c r="J7" s="1616"/>
      <c r="K7" s="1616"/>
      <c r="L7" s="1616"/>
      <c r="M7" s="1616"/>
      <c r="N7" s="1616"/>
      <c r="O7" s="1616"/>
      <c r="P7" s="1616"/>
      <c r="Q7" s="1616"/>
      <c r="R7" s="1616"/>
      <c r="S7" s="1616"/>
      <c r="T7" s="1616"/>
      <c r="U7" s="1616"/>
      <c r="V7" s="1616"/>
      <c r="W7" s="1616"/>
      <c r="X7" s="1616"/>
      <c r="Y7" s="1616"/>
    </row>
    <row r="8" spans="1:25" s="1250" customFormat="1">
      <c r="A8" s="1492"/>
      <c r="B8" s="1493"/>
      <c r="C8" s="1494" t="str">
        <f>PROGRAMACION!D11</f>
        <v>REPOSICION DEL SISTEMA DE FLOCULANTES</v>
      </c>
      <c r="D8" s="1636"/>
      <c r="E8" s="1637"/>
      <c r="F8" s="1615"/>
      <c r="G8" s="1615"/>
      <c r="H8" s="1616"/>
      <c r="I8" s="1616"/>
      <c r="J8" s="1616"/>
      <c r="K8" s="1616"/>
      <c r="L8" s="1616"/>
      <c r="M8" s="1616"/>
      <c r="N8" s="1616"/>
      <c r="O8" s="1616"/>
      <c r="P8" s="1616"/>
      <c r="Q8" s="1616"/>
      <c r="R8" s="1616"/>
      <c r="S8" s="1616"/>
      <c r="T8" s="1616"/>
      <c r="U8" s="1616"/>
      <c r="V8" s="1616"/>
      <c r="W8" s="1616"/>
      <c r="X8" s="1616"/>
      <c r="Y8" s="1616"/>
    </row>
    <row r="9" spans="1:25" s="1250" customFormat="1">
      <c r="A9" s="1492"/>
      <c r="B9" s="1493"/>
      <c r="C9" s="1494" t="str">
        <f>PROGRAMACION!D12</f>
        <v>OBRAS CIVILES</v>
      </c>
      <c r="D9" s="1636"/>
      <c r="E9" s="1637"/>
      <c r="F9" s="1615"/>
      <c r="G9" s="1615"/>
      <c r="H9" s="1616"/>
      <c r="I9" s="1616"/>
      <c r="J9" s="1616"/>
      <c r="K9" s="1616"/>
      <c r="L9" s="1616"/>
      <c r="M9" s="1616"/>
      <c r="N9" s="1616"/>
      <c r="O9" s="1616"/>
      <c r="P9" s="1616"/>
      <c r="Q9" s="1616"/>
      <c r="R9" s="1616"/>
      <c r="S9" s="1616"/>
      <c r="T9" s="1616"/>
      <c r="U9" s="1616"/>
      <c r="V9" s="1616"/>
      <c r="W9" s="1616"/>
      <c r="X9" s="1616"/>
      <c r="Y9" s="1616"/>
    </row>
    <row r="10" spans="1:25" s="1250" customFormat="1">
      <c r="A10" s="1492"/>
      <c r="B10" s="1493"/>
      <c r="C10" s="1494" t="str">
        <f>PROGRAMACION!D13</f>
        <v>TRABAJOS PRELIMINARES</v>
      </c>
      <c r="D10" s="1636"/>
      <c r="E10" s="1637"/>
      <c r="F10" s="1615"/>
      <c r="G10" s="1615"/>
      <c r="H10" s="1616"/>
      <c r="I10" s="1616"/>
      <c r="J10" s="1616"/>
      <c r="K10" s="1616"/>
      <c r="L10" s="1616"/>
      <c r="M10" s="1616"/>
      <c r="N10" s="1616"/>
      <c r="O10" s="1616"/>
      <c r="P10" s="1616"/>
      <c r="Q10" s="1616"/>
      <c r="R10" s="1616"/>
      <c r="S10" s="1616"/>
      <c r="T10" s="1616"/>
      <c r="U10" s="1616"/>
      <c r="V10" s="1616"/>
      <c r="W10" s="1616"/>
      <c r="X10" s="1616"/>
      <c r="Y10" s="1616"/>
    </row>
    <row r="11" spans="1:25">
      <c r="A11" s="1650"/>
      <c r="B11" s="1651" t="str">
        <f>PROGRAMACION!C14</f>
        <v>A1000</v>
      </c>
      <c r="C11" s="1652" t="str">
        <f>PROGRAMACION!D14</f>
        <v>KOM</v>
      </c>
      <c r="D11" s="1653">
        <f>Partidas!H6</f>
        <v>0</v>
      </c>
      <c r="E11" s="1654">
        <f>$D11</f>
        <v>0</v>
      </c>
      <c r="F11" s="1655" t="s">
        <v>1862</v>
      </c>
      <c r="G11" s="1655"/>
      <c r="H11" s="1656">
        <f>$D11*PROGRAMACION!O14</f>
        <v>0</v>
      </c>
      <c r="I11" s="1656">
        <f>$D11*PROGRAMACION!P14</f>
        <v>0</v>
      </c>
      <c r="J11" s="1656">
        <f>$D11*PROGRAMACION!Q14</f>
        <v>0</v>
      </c>
      <c r="K11" s="1656">
        <f>$D11*PROGRAMACION!R14</f>
        <v>0</v>
      </c>
      <c r="L11" s="1656">
        <f>$D11*PROGRAMACION!S14</f>
        <v>0</v>
      </c>
      <c r="M11" s="1656">
        <f>$D11*PROGRAMACION!T14</f>
        <v>0</v>
      </c>
      <c r="N11" s="1656">
        <f>$D11*PROGRAMACION!U14</f>
        <v>0</v>
      </c>
      <c r="O11" s="1656">
        <f>$D11*PROGRAMACION!V14</f>
        <v>0</v>
      </c>
      <c r="P11" s="1656">
        <f>$D11*PROGRAMACION!W14</f>
        <v>0</v>
      </c>
      <c r="Q11" s="1656">
        <f>$D11*PROGRAMACION!X14</f>
        <v>0</v>
      </c>
      <c r="R11" s="1656">
        <f>$D11*PROGRAMACION!Y14</f>
        <v>0</v>
      </c>
      <c r="S11" s="1656">
        <f>$D11*PROGRAMACION!Z14</f>
        <v>0</v>
      </c>
      <c r="T11" s="1656">
        <f>$D11*PROGRAMACION!AA14</f>
        <v>0</v>
      </c>
      <c r="U11" s="1656">
        <f>$D11*PROGRAMACION!AB14</f>
        <v>0</v>
      </c>
      <c r="V11" s="1656">
        <f>$D11*PROGRAMACION!AC14</f>
        <v>0</v>
      </c>
      <c r="W11" s="1656">
        <f>$D11*PROGRAMACION!AD14</f>
        <v>0</v>
      </c>
      <c r="X11" s="1656">
        <f>$D11*PROGRAMACION!AE14</f>
        <v>0</v>
      </c>
      <c r="Y11" s="1656">
        <f>$D11*PROGRAMACION!AF14</f>
        <v>0</v>
      </c>
    </row>
    <row r="12" spans="1:25" s="1250" customFormat="1">
      <c r="A12" s="1657"/>
      <c r="B12" s="1658"/>
      <c r="C12" s="1659"/>
      <c r="D12" s="1660"/>
      <c r="E12" s="1661"/>
      <c r="F12" s="1662" t="s">
        <v>1811</v>
      </c>
      <c r="G12" s="1662"/>
      <c r="H12" s="1663">
        <f>$D11*PROGRAMACION!O15</f>
        <v>0</v>
      </c>
      <c r="I12" s="1663">
        <f>$D11*PROGRAMACION!P15</f>
        <v>0</v>
      </c>
      <c r="J12" s="1663">
        <f>$D11*PROGRAMACION!Q15</f>
        <v>0</v>
      </c>
      <c r="K12" s="1663">
        <f>$D11*PROGRAMACION!R15</f>
        <v>0</v>
      </c>
      <c r="L12" s="1663">
        <f>$D11*PROGRAMACION!S15</f>
        <v>0</v>
      </c>
      <c r="M12" s="1663">
        <f>$D11*PROGRAMACION!T15</f>
        <v>0</v>
      </c>
      <c r="N12" s="1663">
        <f>$D11*PROGRAMACION!U15</f>
        <v>0</v>
      </c>
      <c r="O12" s="1663">
        <f>$D11*PROGRAMACION!V15</f>
        <v>0</v>
      </c>
      <c r="P12" s="1663">
        <f>$D11*PROGRAMACION!W15</f>
        <v>0</v>
      </c>
      <c r="Q12" s="1663">
        <f>$D11*PROGRAMACION!X15</f>
        <v>0</v>
      </c>
      <c r="R12" s="1663">
        <f>$D11*PROGRAMACION!Y15</f>
        <v>0</v>
      </c>
      <c r="S12" s="1663">
        <f>$D11*PROGRAMACION!Z15</f>
        <v>0</v>
      </c>
      <c r="T12" s="1663">
        <f>$D11*PROGRAMACION!AA15</f>
        <v>0</v>
      </c>
      <c r="U12" s="1663">
        <f>$D11*PROGRAMACION!AB15</f>
        <v>0</v>
      </c>
      <c r="V12" s="1663">
        <f>$D11*PROGRAMACION!AC15</f>
        <v>0</v>
      </c>
      <c r="W12" s="1663">
        <f>$D11*PROGRAMACION!AD15</f>
        <v>0</v>
      </c>
      <c r="X12" s="1663">
        <f>$D11*PROGRAMACION!AE15</f>
        <v>0</v>
      </c>
      <c r="Y12" s="1663">
        <f>$D11*PROGRAMACION!AF15</f>
        <v>0</v>
      </c>
    </row>
    <row r="13" spans="1:25">
      <c r="A13" s="1650"/>
      <c r="B13" s="1651" t="str">
        <f>PROGRAMACION!C16</f>
        <v>A1010</v>
      </c>
      <c r="C13" s="1652" t="str">
        <f>PROGRAMACION!D16</f>
        <v>GESTION DE RIESGOS</v>
      </c>
      <c r="D13" s="1653">
        <f>Partidas!H7</f>
        <v>0</v>
      </c>
      <c r="E13" s="1654">
        <f>$D13</f>
        <v>0</v>
      </c>
      <c r="F13" s="1655" t="s">
        <v>1862</v>
      </c>
      <c r="G13" s="1655"/>
      <c r="H13" s="1656">
        <f>$D13*PROGRAMACION!O16</f>
        <v>0</v>
      </c>
      <c r="I13" s="1656">
        <f>$D13*PROGRAMACION!P16</f>
        <v>0</v>
      </c>
      <c r="J13" s="1656">
        <f>$D13*PROGRAMACION!Q16</f>
        <v>0</v>
      </c>
      <c r="K13" s="1656">
        <f>$D13*PROGRAMACION!R16</f>
        <v>0</v>
      </c>
      <c r="L13" s="1656">
        <f>$D13*PROGRAMACION!S16</f>
        <v>0</v>
      </c>
      <c r="M13" s="1656">
        <f>$D13*PROGRAMACION!T16</f>
        <v>0</v>
      </c>
      <c r="N13" s="1656">
        <f>$D13*PROGRAMACION!U16</f>
        <v>0</v>
      </c>
      <c r="O13" s="1656">
        <f>$D13*PROGRAMACION!V16</f>
        <v>0</v>
      </c>
      <c r="P13" s="1656">
        <f>$D13*PROGRAMACION!W16</f>
        <v>0</v>
      </c>
      <c r="Q13" s="1656">
        <f>$D13*PROGRAMACION!X16</f>
        <v>0</v>
      </c>
      <c r="R13" s="1656">
        <f>$D13*PROGRAMACION!Y16</f>
        <v>0</v>
      </c>
      <c r="S13" s="1656">
        <f>$D13*PROGRAMACION!Z16</f>
        <v>0</v>
      </c>
      <c r="T13" s="1656">
        <f>$D13*PROGRAMACION!AA16</f>
        <v>0</v>
      </c>
      <c r="U13" s="1656">
        <f>$D13*PROGRAMACION!AB16</f>
        <v>0</v>
      </c>
      <c r="V13" s="1656">
        <f>$D13*PROGRAMACION!AC16</f>
        <v>0</v>
      </c>
      <c r="W13" s="1656">
        <f>$D13*PROGRAMACION!AD16</f>
        <v>0</v>
      </c>
      <c r="X13" s="1656">
        <f>$D13*PROGRAMACION!AE16</f>
        <v>0</v>
      </c>
      <c r="Y13" s="1656">
        <f>$D13*PROGRAMACION!AF16</f>
        <v>0</v>
      </c>
    </row>
    <row r="14" spans="1:25" s="1250" customFormat="1">
      <c r="A14" s="1657"/>
      <c r="B14" s="1658"/>
      <c r="C14" s="1659"/>
      <c r="D14" s="1660"/>
      <c r="E14" s="1661"/>
      <c r="F14" s="1662" t="s">
        <v>1811</v>
      </c>
      <c r="G14" s="1662"/>
      <c r="H14" s="1663">
        <f>$D13*PROGRAMACION!O17</f>
        <v>0</v>
      </c>
      <c r="I14" s="1663">
        <f>$D13*PROGRAMACION!P17</f>
        <v>0</v>
      </c>
      <c r="J14" s="1663">
        <f>$D13*PROGRAMACION!Q17</f>
        <v>0</v>
      </c>
      <c r="K14" s="1663">
        <f>$D13*PROGRAMACION!R17</f>
        <v>0</v>
      </c>
      <c r="L14" s="1663">
        <f>$D13*PROGRAMACION!S17</f>
        <v>0</v>
      </c>
      <c r="M14" s="1663">
        <f>$D13*PROGRAMACION!T17</f>
        <v>0</v>
      </c>
      <c r="N14" s="1663">
        <f>$D13*PROGRAMACION!U17</f>
        <v>0</v>
      </c>
      <c r="O14" s="1663">
        <f>$D13*PROGRAMACION!V17</f>
        <v>0</v>
      </c>
      <c r="P14" s="1663">
        <f>$D13*PROGRAMACION!W17</f>
        <v>0</v>
      </c>
      <c r="Q14" s="1663">
        <f>$D13*PROGRAMACION!X17</f>
        <v>0</v>
      </c>
      <c r="R14" s="1663">
        <f>$D13*PROGRAMACION!Y17</f>
        <v>0</v>
      </c>
      <c r="S14" s="1663">
        <f>$D13*PROGRAMACION!Z17</f>
        <v>0</v>
      </c>
      <c r="T14" s="1663">
        <f>$D13*PROGRAMACION!AA17</f>
        <v>0</v>
      </c>
      <c r="U14" s="1663">
        <f>$D13*PROGRAMACION!AB17</f>
        <v>0</v>
      </c>
      <c r="V14" s="1663">
        <f>$D13*PROGRAMACION!AC17</f>
        <v>0</v>
      </c>
      <c r="W14" s="1663">
        <f>$D13*PROGRAMACION!AD17</f>
        <v>0</v>
      </c>
      <c r="X14" s="1663">
        <f>$D13*PROGRAMACION!AE17</f>
        <v>0</v>
      </c>
      <c r="Y14" s="1663">
        <f>$D13*PROGRAMACION!AF17</f>
        <v>0</v>
      </c>
    </row>
    <row r="15" spans="1:25">
      <c r="A15" s="1650"/>
      <c r="B15" s="1651" t="str">
        <f>PROGRAMACION!C18</f>
        <v>A1020</v>
      </c>
      <c r="C15" s="1652" t="str">
        <f>PROGRAMACION!D18</f>
        <v>PMAS</v>
      </c>
      <c r="D15" s="1653">
        <f>Partidas!H8</f>
        <v>0</v>
      </c>
      <c r="E15" s="1654">
        <f>$D15</f>
        <v>0</v>
      </c>
      <c r="F15" s="1655" t="s">
        <v>1862</v>
      </c>
      <c r="G15" s="1655"/>
      <c r="H15" s="1656">
        <f>$D15*PROGRAMACION!O18</f>
        <v>0</v>
      </c>
      <c r="I15" s="1656">
        <f>$D15*PROGRAMACION!P18</f>
        <v>0</v>
      </c>
      <c r="J15" s="1656">
        <f>$D15*PROGRAMACION!Q18</f>
        <v>0</v>
      </c>
      <c r="K15" s="1656">
        <f>$D15*PROGRAMACION!R18</f>
        <v>0</v>
      </c>
      <c r="L15" s="1656">
        <f>$D15*PROGRAMACION!S18</f>
        <v>0</v>
      </c>
      <c r="M15" s="1656">
        <f>$D15*PROGRAMACION!T18</f>
        <v>0</v>
      </c>
      <c r="N15" s="1656">
        <f>$D15*PROGRAMACION!U18</f>
        <v>0</v>
      </c>
      <c r="O15" s="1656">
        <f>$D15*PROGRAMACION!V18</f>
        <v>0</v>
      </c>
      <c r="P15" s="1656">
        <f>$D15*PROGRAMACION!W18</f>
        <v>0</v>
      </c>
      <c r="Q15" s="1656">
        <f>$D15*PROGRAMACION!X18</f>
        <v>0</v>
      </c>
      <c r="R15" s="1656">
        <f>$D15*PROGRAMACION!Y18</f>
        <v>0</v>
      </c>
      <c r="S15" s="1656">
        <f>$D15*PROGRAMACION!Z18</f>
        <v>0</v>
      </c>
      <c r="T15" s="1656">
        <f>$D15*PROGRAMACION!AA18</f>
        <v>0</v>
      </c>
      <c r="U15" s="1656">
        <f>$D15*PROGRAMACION!AB18</f>
        <v>0</v>
      </c>
      <c r="V15" s="1656">
        <f>$D15*PROGRAMACION!AC18</f>
        <v>0</v>
      </c>
      <c r="W15" s="1656">
        <f>$D15*PROGRAMACION!AD18</f>
        <v>0</v>
      </c>
      <c r="X15" s="1656">
        <f>$D15*PROGRAMACION!AE18</f>
        <v>0</v>
      </c>
      <c r="Y15" s="1656">
        <f>$D15*PROGRAMACION!AF18</f>
        <v>0</v>
      </c>
    </row>
    <row r="16" spans="1:25" s="1250" customFormat="1">
      <c r="A16" s="1657"/>
      <c r="B16" s="1658"/>
      <c r="C16" s="1659"/>
      <c r="D16" s="1660"/>
      <c r="E16" s="1661"/>
      <c r="F16" s="1662" t="s">
        <v>1811</v>
      </c>
      <c r="G16" s="1662"/>
      <c r="H16" s="1663">
        <f>$D15*PROGRAMACION!O19</f>
        <v>0</v>
      </c>
      <c r="I16" s="1663">
        <f>$D15*PROGRAMACION!P19</f>
        <v>0</v>
      </c>
      <c r="J16" s="1663">
        <f>$D15*PROGRAMACION!Q19</f>
        <v>0</v>
      </c>
      <c r="K16" s="1663">
        <f>$D15*PROGRAMACION!R19</f>
        <v>0</v>
      </c>
      <c r="L16" s="1663">
        <f>$D15*PROGRAMACION!S19</f>
        <v>0</v>
      </c>
      <c r="M16" s="1663">
        <f>$D15*PROGRAMACION!T19</f>
        <v>0</v>
      </c>
      <c r="N16" s="1663">
        <f>$D15*PROGRAMACION!U19</f>
        <v>0</v>
      </c>
      <c r="O16" s="1663">
        <f>$D15*PROGRAMACION!V19</f>
        <v>0</v>
      </c>
      <c r="P16" s="1663">
        <f>$D15*PROGRAMACION!W19</f>
        <v>0</v>
      </c>
      <c r="Q16" s="1663">
        <f>$D15*PROGRAMACION!X19</f>
        <v>0</v>
      </c>
      <c r="R16" s="1663">
        <f>$D15*PROGRAMACION!Y19</f>
        <v>0</v>
      </c>
      <c r="S16" s="1663">
        <f>$D15*PROGRAMACION!Z19</f>
        <v>0</v>
      </c>
      <c r="T16" s="1663">
        <f>$D15*PROGRAMACION!AA19</f>
        <v>0</v>
      </c>
      <c r="U16" s="1663">
        <f>$D15*PROGRAMACION!AB19</f>
        <v>0</v>
      </c>
      <c r="V16" s="1663">
        <f>$D15*PROGRAMACION!AC19</f>
        <v>0</v>
      </c>
      <c r="W16" s="1663">
        <f>$D15*PROGRAMACION!AD19</f>
        <v>0</v>
      </c>
      <c r="X16" s="1663">
        <f>$D15*PROGRAMACION!AE19</f>
        <v>0</v>
      </c>
      <c r="Y16" s="1663">
        <f>$D15*PROGRAMACION!AF19</f>
        <v>0</v>
      </c>
    </row>
    <row r="17" spans="1:25">
      <c r="A17" s="1650"/>
      <c r="B17" s="1651" t="str">
        <f>PROGRAMACION!C20</f>
        <v>A1030</v>
      </c>
      <c r="C17" s="1652" t="str">
        <f>PROGRAMACION!D20</f>
        <v>FOTOCHECKS</v>
      </c>
      <c r="D17" s="1653">
        <f>Partidas!H9</f>
        <v>0</v>
      </c>
      <c r="E17" s="1654">
        <f>$D17</f>
        <v>0</v>
      </c>
      <c r="F17" s="1655" t="s">
        <v>1862</v>
      </c>
      <c r="G17" s="1655"/>
      <c r="H17" s="1656">
        <f>$D17*PROGRAMACION!O20</f>
        <v>0</v>
      </c>
      <c r="I17" s="1656">
        <f>$D17*PROGRAMACION!P20</f>
        <v>0</v>
      </c>
      <c r="J17" s="1656">
        <f>$D17*PROGRAMACION!Q20</f>
        <v>0</v>
      </c>
      <c r="K17" s="1656">
        <f>$D17*PROGRAMACION!R20</f>
        <v>0</v>
      </c>
      <c r="L17" s="1656">
        <f>$D17*PROGRAMACION!S20</f>
        <v>0</v>
      </c>
      <c r="M17" s="1656">
        <f>$D17*PROGRAMACION!T20</f>
        <v>0</v>
      </c>
      <c r="N17" s="1656">
        <f>$D17*PROGRAMACION!U20</f>
        <v>0</v>
      </c>
      <c r="O17" s="1656">
        <f>$D17*PROGRAMACION!V20</f>
        <v>0</v>
      </c>
      <c r="P17" s="1656">
        <f>$D17*PROGRAMACION!W20</f>
        <v>0</v>
      </c>
      <c r="Q17" s="1656">
        <f>$D17*PROGRAMACION!X20</f>
        <v>0</v>
      </c>
      <c r="R17" s="1656">
        <f>$D17*PROGRAMACION!Y20</f>
        <v>0</v>
      </c>
      <c r="S17" s="1656">
        <f>$D17*PROGRAMACION!Z20</f>
        <v>0</v>
      </c>
      <c r="T17" s="1656">
        <f>$D17*PROGRAMACION!AA20</f>
        <v>0</v>
      </c>
      <c r="U17" s="1656">
        <f>$D17*PROGRAMACION!AB20</f>
        <v>0</v>
      </c>
      <c r="V17" s="1656">
        <f>$D17*PROGRAMACION!AC20</f>
        <v>0</v>
      </c>
      <c r="W17" s="1656">
        <f>$D17*PROGRAMACION!AD20</f>
        <v>0</v>
      </c>
      <c r="X17" s="1656">
        <f>$D17*PROGRAMACION!AE20</f>
        <v>0</v>
      </c>
      <c r="Y17" s="1656">
        <f>$D17*PROGRAMACION!AF20</f>
        <v>0</v>
      </c>
    </row>
    <row r="18" spans="1:25" s="1250" customFormat="1">
      <c r="A18" s="1657"/>
      <c r="B18" s="1658"/>
      <c r="C18" s="1659"/>
      <c r="D18" s="1660"/>
      <c r="E18" s="1661"/>
      <c r="F18" s="1662" t="s">
        <v>1811</v>
      </c>
      <c r="G18" s="1662"/>
      <c r="H18" s="1663">
        <f>$D17*PROGRAMACION!O21</f>
        <v>0</v>
      </c>
      <c r="I18" s="1663">
        <f>$D17*PROGRAMACION!P21</f>
        <v>0</v>
      </c>
      <c r="J18" s="1663">
        <f>$D17*PROGRAMACION!Q21</f>
        <v>0</v>
      </c>
      <c r="K18" s="1663">
        <f>$D17*PROGRAMACION!R21</f>
        <v>0</v>
      </c>
      <c r="L18" s="1663">
        <f>$D17*PROGRAMACION!S21</f>
        <v>0</v>
      </c>
      <c r="M18" s="1663">
        <f>$D17*PROGRAMACION!T21</f>
        <v>0</v>
      </c>
      <c r="N18" s="1663">
        <f>$D17*PROGRAMACION!U21</f>
        <v>0</v>
      </c>
      <c r="O18" s="1663">
        <f>$D17*PROGRAMACION!V21</f>
        <v>0</v>
      </c>
      <c r="P18" s="1663">
        <f>$D17*PROGRAMACION!W21</f>
        <v>0</v>
      </c>
      <c r="Q18" s="1663">
        <f>$D17*PROGRAMACION!X21</f>
        <v>0</v>
      </c>
      <c r="R18" s="1663">
        <f>$D17*PROGRAMACION!Y21</f>
        <v>0</v>
      </c>
      <c r="S18" s="1663">
        <f>$D17*PROGRAMACION!Z21</f>
        <v>0</v>
      </c>
      <c r="T18" s="1663">
        <f>$D17*PROGRAMACION!AA21</f>
        <v>0</v>
      </c>
      <c r="U18" s="1663">
        <f>$D17*PROGRAMACION!AB21</f>
        <v>0</v>
      </c>
      <c r="V18" s="1663">
        <f>$D17*PROGRAMACION!AC21</f>
        <v>0</v>
      </c>
      <c r="W18" s="1663">
        <f>$D17*PROGRAMACION!AD21</f>
        <v>0</v>
      </c>
      <c r="X18" s="1663">
        <f>$D17*PROGRAMACION!AE21</f>
        <v>0</v>
      </c>
      <c r="Y18" s="1663">
        <f>$D17*PROGRAMACION!AF21</f>
        <v>0</v>
      </c>
    </row>
    <row r="19" spans="1:25">
      <c r="A19" s="1650"/>
      <c r="B19" s="1651" t="str">
        <f>PROGRAMACION!C22</f>
        <v>A1040</v>
      </c>
      <c r="C19" s="1652" t="str">
        <f>PROGRAMACION!D22</f>
        <v>MOVILIZACION DE FACILIDADES, PERSONAL Y EQUIPOS E INDUCCION ESPECIFICA</v>
      </c>
      <c r="D19" s="1653">
        <f>Partidas!H10</f>
        <v>3398.6299999999997</v>
      </c>
      <c r="E19" s="1654">
        <f>$D19</f>
        <v>3398.6299999999997</v>
      </c>
      <c r="F19" s="1655" t="s">
        <v>1862</v>
      </c>
      <c r="G19" s="1655"/>
      <c r="H19" s="1656">
        <f>$D19*PROGRAMACION!O22</f>
        <v>0</v>
      </c>
      <c r="I19" s="1656">
        <f>$D19*PROGRAMACION!P22</f>
        <v>0</v>
      </c>
      <c r="J19" s="1656">
        <f>$D19*PROGRAMACION!Q22</f>
        <v>0</v>
      </c>
      <c r="K19" s="1656">
        <f>$D19*PROGRAMACION!R22</f>
        <v>2718.904</v>
      </c>
      <c r="L19" s="1656">
        <f>$D19*PROGRAMACION!S22</f>
        <v>3398.6299999999997</v>
      </c>
      <c r="M19" s="1656">
        <f>$D19*PROGRAMACION!T22</f>
        <v>3398.6299999999997</v>
      </c>
      <c r="N19" s="1656">
        <f>$D19*PROGRAMACION!U22</f>
        <v>3398.6299999999997</v>
      </c>
      <c r="O19" s="1656">
        <f>$D19*PROGRAMACION!V22</f>
        <v>3398.6299999999997</v>
      </c>
      <c r="P19" s="1656">
        <f>$D19*PROGRAMACION!W22</f>
        <v>3398.6299999999997</v>
      </c>
      <c r="Q19" s="1656">
        <f>$D19*PROGRAMACION!X22</f>
        <v>3398.6299999999997</v>
      </c>
      <c r="R19" s="1656">
        <f>$D19*PROGRAMACION!Y22</f>
        <v>3398.6299999999997</v>
      </c>
      <c r="S19" s="1656">
        <f>$D19*PROGRAMACION!Z22</f>
        <v>3398.6299999999997</v>
      </c>
      <c r="T19" s="1656">
        <f>$D19*PROGRAMACION!AA22</f>
        <v>3398.6299999999997</v>
      </c>
      <c r="U19" s="1656">
        <f>$D19*PROGRAMACION!AB22</f>
        <v>3398.6299999999997</v>
      </c>
      <c r="V19" s="1656">
        <f>$D19*PROGRAMACION!AC22</f>
        <v>3398.6299999999997</v>
      </c>
      <c r="W19" s="1656">
        <f>$D19*PROGRAMACION!AD22</f>
        <v>3398.6299999999997</v>
      </c>
      <c r="X19" s="1656">
        <f>$D19*PROGRAMACION!AE22</f>
        <v>3398.6299999999997</v>
      </c>
      <c r="Y19" s="1656">
        <f>$D19*PROGRAMACION!AF22</f>
        <v>3398.6299999999997</v>
      </c>
    </row>
    <row r="20" spans="1:25" s="1250" customFormat="1">
      <c r="A20" s="1657"/>
      <c r="B20" s="1658"/>
      <c r="C20" s="1659"/>
      <c r="D20" s="1660"/>
      <c r="E20" s="1661"/>
      <c r="F20" s="1662" t="s">
        <v>1811</v>
      </c>
      <c r="G20" s="1662"/>
      <c r="H20" s="1663">
        <f>$D19*PROGRAMACION!O23</f>
        <v>0</v>
      </c>
      <c r="I20" s="1663">
        <f>$D19*PROGRAMACION!P23</f>
        <v>0</v>
      </c>
      <c r="J20" s="1663">
        <f>$D19*PROGRAMACION!Q23</f>
        <v>0</v>
      </c>
      <c r="K20" s="1663">
        <f>$D19*PROGRAMACION!R23</f>
        <v>0</v>
      </c>
      <c r="L20" s="1663">
        <f>$D19*PROGRAMACION!S23</f>
        <v>0</v>
      </c>
      <c r="M20" s="1663">
        <f>$D19*PROGRAMACION!T23</f>
        <v>0</v>
      </c>
      <c r="N20" s="1663">
        <f>$D19*PROGRAMACION!U23</f>
        <v>3398.6299999999997</v>
      </c>
      <c r="O20" s="1663">
        <f>$D19*PROGRAMACION!V23</f>
        <v>3398.6299999999997</v>
      </c>
      <c r="P20" s="1663">
        <f>$D19*PROGRAMACION!W23</f>
        <v>3398.6299999999997</v>
      </c>
      <c r="Q20" s="1663">
        <f>$D19*PROGRAMACION!X23</f>
        <v>3398.6299999999997</v>
      </c>
      <c r="R20" s="1663">
        <f>$D19*PROGRAMACION!Y23</f>
        <v>3398.6299999999997</v>
      </c>
      <c r="S20" s="1663">
        <f>$D19*PROGRAMACION!Z23</f>
        <v>3398.6299999999997</v>
      </c>
      <c r="T20" s="1663">
        <f>$D19*PROGRAMACION!AA23</f>
        <v>3398.6299999999997</v>
      </c>
      <c r="U20" s="1663">
        <f>$D19*PROGRAMACION!AB23</f>
        <v>3398.6299999999997</v>
      </c>
      <c r="V20" s="1663">
        <f>$D19*PROGRAMACION!AC23</f>
        <v>3398.6299999999997</v>
      </c>
      <c r="W20" s="1663">
        <f>$D19*PROGRAMACION!AD23</f>
        <v>3398.6299999999997</v>
      </c>
      <c r="X20" s="1663">
        <f>$D19*PROGRAMACION!AE23</f>
        <v>3398.6299999999997</v>
      </c>
      <c r="Y20" s="1663">
        <f>$D19*PROGRAMACION!AF23</f>
        <v>3398.6299999999997</v>
      </c>
    </row>
    <row r="21" spans="1:25">
      <c r="A21" s="1650"/>
      <c r="B21" s="1651" t="str">
        <f>PROGRAMACION!C24</f>
        <v>A1050</v>
      </c>
      <c r="C21" s="1652" t="str">
        <f>PROGRAMACION!D24</f>
        <v>TRAZO Y REPLANTEO (PRELIMINAR Y DURANTE LA OBRA)</v>
      </c>
      <c r="D21" s="1653">
        <f>Partidas!H11</f>
        <v>518.25028571428572</v>
      </c>
      <c r="E21" s="1654">
        <f>$D21</f>
        <v>518.25028571428572</v>
      </c>
      <c r="F21" s="1655" t="s">
        <v>1862</v>
      </c>
      <c r="G21" s="1655"/>
      <c r="H21" s="1656">
        <f>$D21*PROGRAMACION!O24</f>
        <v>0</v>
      </c>
      <c r="I21" s="1656">
        <f>$D21*PROGRAMACION!P24</f>
        <v>0</v>
      </c>
      <c r="J21" s="1656">
        <f>$D21*PROGRAMACION!Q24</f>
        <v>0</v>
      </c>
      <c r="K21" s="1656">
        <f>$D21*PROGRAMACION!R24</f>
        <v>0</v>
      </c>
      <c r="L21" s="1656">
        <f>$D21*PROGRAMACION!S24</f>
        <v>259.12514285714286</v>
      </c>
      <c r="M21" s="1656">
        <f>$D21*PROGRAMACION!T24</f>
        <v>518.25028571428572</v>
      </c>
      <c r="N21" s="1656">
        <f>$D21*PROGRAMACION!U24</f>
        <v>518.25028571428572</v>
      </c>
      <c r="O21" s="1656">
        <f>$D21*PROGRAMACION!V24</f>
        <v>518.25028571428572</v>
      </c>
      <c r="P21" s="1656">
        <f>$D21*PROGRAMACION!W24</f>
        <v>518.25028571428572</v>
      </c>
      <c r="Q21" s="1656">
        <f>$D21*PROGRAMACION!X24</f>
        <v>518.25028571428572</v>
      </c>
      <c r="R21" s="1656">
        <f>$D21*PROGRAMACION!Y24</f>
        <v>518.25028571428572</v>
      </c>
      <c r="S21" s="1656">
        <f>$D21*PROGRAMACION!Z24</f>
        <v>518.25028571428572</v>
      </c>
      <c r="T21" s="1656">
        <f>$D21*PROGRAMACION!AA24</f>
        <v>518.25028571428572</v>
      </c>
      <c r="U21" s="1656">
        <f>$D21*PROGRAMACION!AB24</f>
        <v>518.25028571428572</v>
      </c>
      <c r="V21" s="1656">
        <f>$D21*PROGRAMACION!AC24</f>
        <v>518.25028571428572</v>
      </c>
      <c r="W21" s="1656">
        <f>$D21*PROGRAMACION!AD24</f>
        <v>518.25028571428572</v>
      </c>
      <c r="X21" s="1656">
        <f>$D21*PROGRAMACION!AE24</f>
        <v>518.25028571428572</v>
      </c>
      <c r="Y21" s="1656">
        <f>$D21*PROGRAMACION!AF24</f>
        <v>518.25028571428572</v>
      </c>
    </row>
    <row r="22" spans="1:25" s="1250" customFormat="1">
      <c r="A22" s="1657"/>
      <c r="B22" s="1658"/>
      <c r="C22" s="1659"/>
      <c r="D22" s="1660"/>
      <c r="E22" s="1661"/>
      <c r="F22" s="1662" t="s">
        <v>1811</v>
      </c>
      <c r="G22" s="1662"/>
      <c r="H22" s="1663">
        <f>$D21*PROGRAMACION!O25</f>
        <v>0</v>
      </c>
      <c r="I22" s="1663">
        <f>$D21*PROGRAMACION!P25</f>
        <v>0</v>
      </c>
      <c r="J22" s="1663">
        <f>$D21*PROGRAMACION!Q25</f>
        <v>0</v>
      </c>
      <c r="K22" s="1663">
        <f>$D21*PROGRAMACION!R25</f>
        <v>0</v>
      </c>
      <c r="L22" s="1663">
        <f>$D21*PROGRAMACION!S25</f>
        <v>0</v>
      </c>
      <c r="M22" s="1663">
        <f>$D21*PROGRAMACION!T25</f>
        <v>0</v>
      </c>
      <c r="N22" s="1663">
        <f>$D21*PROGRAMACION!U25</f>
        <v>310.95017142857142</v>
      </c>
      <c r="O22" s="1663">
        <f>$D21*PROGRAMACION!V25</f>
        <v>310.95017142857142</v>
      </c>
      <c r="P22" s="1663">
        <f>$D21*PROGRAMACION!W25</f>
        <v>310.95017142857142</v>
      </c>
      <c r="Q22" s="1663">
        <f>$D21*PROGRAMACION!X25</f>
        <v>310.95017142857142</v>
      </c>
      <c r="R22" s="1663">
        <f>$D21*PROGRAMACION!Y25</f>
        <v>310.95017142857142</v>
      </c>
      <c r="S22" s="1663">
        <f>$D21*PROGRAMACION!Z25</f>
        <v>310.95017142857142</v>
      </c>
      <c r="T22" s="1663">
        <f>$D21*PROGRAMACION!AA25</f>
        <v>310.95017142857142</v>
      </c>
      <c r="U22" s="1663">
        <f>$D21*PROGRAMACION!AB25</f>
        <v>310.95017142857142</v>
      </c>
      <c r="V22" s="1663">
        <f>$D21*PROGRAMACION!AC25</f>
        <v>310.95017142857142</v>
      </c>
      <c r="W22" s="1663">
        <f>$D21*PROGRAMACION!AD25</f>
        <v>310.95017142857142</v>
      </c>
      <c r="X22" s="1663">
        <f>$D21*PROGRAMACION!AE25</f>
        <v>310.95017142857142</v>
      </c>
      <c r="Y22" s="1663">
        <f>$D21*PROGRAMACION!AF25</f>
        <v>310.95017142857142</v>
      </c>
    </row>
    <row r="23" spans="1:25">
      <c r="A23" s="1650"/>
      <c r="B23" s="1651" t="str">
        <f>PROGRAMACION!C26</f>
        <v>A1060</v>
      </c>
      <c r="C23" s="1652" t="str">
        <f>PROGRAMACION!D26</f>
        <v>REPLANTEO DE ÁREA DEL TRABAJO</v>
      </c>
      <c r="D23" s="1653">
        <f>Partidas!H12</f>
        <v>236.976</v>
      </c>
      <c r="E23" s="1654">
        <f>$D23</f>
        <v>236.976</v>
      </c>
      <c r="F23" s="1655" t="s">
        <v>1862</v>
      </c>
      <c r="G23" s="1655"/>
      <c r="H23" s="1656">
        <f>$D23*PROGRAMACION!O26</f>
        <v>0</v>
      </c>
      <c r="I23" s="1656">
        <f>$D23*PROGRAMACION!P26</f>
        <v>0</v>
      </c>
      <c r="J23" s="1656">
        <f>$D23*PROGRAMACION!Q26</f>
        <v>0</v>
      </c>
      <c r="K23" s="1656">
        <f>$D23*PROGRAMACION!R26</f>
        <v>0</v>
      </c>
      <c r="L23" s="1656">
        <f>$D23*PROGRAMACION!S26</f>
        <v>0</v>
      </c>
      <c r="M23" s="1656">
        <f>$D23*PROGRAMACION!T26</f>
        <v>0</v>
      </c>
      <c r="N23" s="1656">
        <f>$D23*PROGRAMACION!U26</f>
        <v>0</v>
      </c>
      <c r="O23" s="1656">
        <f>$D23*PROGRAMACION!V26</f>
        <v>0</v>
      </c>
      <c r="P23" s="1656">
        <f>$D23*PROGRAMACION!W26</f>
        <v>0</v>
      </c>
      <c r="Q23" s="1656">
        <f>$D23*PROGRAMACION!X26</f>
        <v>0</v>
      </c>
      <c r="R23" s="1656">
        <f>$D23*PROGRAMACION!Y26</f>
        <v>236.976</v>
      </c>
      <c r="S23" s="1656">
        <f>$D23*PROGRAMACION!Z26</f>
        <v>236.976</v>
      </c>
      <c r="T23" s="1656">
        <f>$D23*PROGRAMACION!AA26</f>
        <v>236.976</v>
      </c>
      <c r="U23" s="1656">
        <f>$D23*PROGRAMACION!AB26</f>
        <v>236.976</v>
      </c>
      <c r="V23" s="1656">
        <f>$D23*PROGRAMACION!AC26</f>
        <v>236.976</v>
      </c>
      <c r="W23" s="1656">
        <f>$D23*PROGRAMACION!AD26</f>
        <v>236.976</v>
      </c>
      <c r="X23" s="1656">
        <f>$D23*PROGRAMACION!AE26</f>
        <v>236.976</v>
      </c>
      <c r="Y23" s="1656">
        <f>$D23*PROGRAMACION!AF26</f>
        <v>236.976</v>
      </c>
    </row>
    <row r="24" spans="1:25" s="1250" customFormat="1">
      <c r="A24" s="1657"/>
      <c r="B24" s="1658"/>
      <c r="C24" s="1659"/>
      <c r="D24" s="1660"/>
      <c r="E24" s="1661"/>
      <c r="F24" s="1662" t="s">
        <v>1811</v>
      </c>
      <c r="G24" s="1662"/>
      <c r="H24" s="1663">
        <f>$D23*PROGRAMACION!O27</f>
        <v>0</v>
      </c>
      <c r="I24" s="1663">
        <f>$D23*PROGRAMACION!P27</f>
        <v>0</v>
      </c>
      <c r="J24" s="1663">
        <f>$D23*PROGRAMACION!Q27</f>
        <v>0</v>
      </c>
      <c r="K24" s="1663">
        <f>$D23*PROGRAMACION!R27</f>
        <v>0</v>
      </c>
      <c r="L24" s="1663">
        <f>$D23*PROGRAMACION!S27</f>
        <v>0</v>
      </c>
      <c r="M24" s="1663">
        <f>$D23*PROGRAMACION!T27</f>
        <v>0</v>
      </c>
      <c r="N24" s="1663">
        <f>$D23*PROGRAMACION!U27</f>
        <v>118.488</v>
      </c>
      <c r="O24" s="1663">
        <f>$D23*PROGRAMACION!V27</f>
        <v>118.488</v>
      </c>
      <c r="P24" s="1663">
        <f>$D23*PROGRAMACION!W27</f>
        <v>118.488</v>
      </c>
      <c r="Q24" s="1663">
        <f>$D23*PROGRAMACION!X27</f>
        <v>118.488</v>
      </c>
      <c r="R24" s="1663">
        <f>$D23*PROGRAMACION!Y27</f>
        <v>118.488</v>
      </c>
      <c r="S24" s="1663">
        <f>$D23*PROGRAMACION!Z27</f>
        <v>118.488</v>
      </c>
      <c r="T24" s="1663">
        <f>$D23*PROGRAMACION!AA27</f>
        <v>118.488</v>
      </c>
      <c r="U24" s="1663">
        <f>$D23*PROGRAMACION!AB27</f>
        <v>118.488</v>
      </c>
      <c r="V24" s="1663">
        <f>$D23*PROGRAMACION!AC27</f>
        <v>118.488</v>
      </c>
      <c r="W24" s="1663">
        <f>$D23*PROGRAMACION!AD27</f>
        <v>118.488</v>
      </c>
      <c r="X24" s="1663">
        <f>$D23*PROGRAMACION!AE27</f>
        <v>118.488</v>
      </c>
      <c r="Y24" s="1663">
        <f>$D23*PROGRAMACION!AF27</f>
        <v>118.488</v>
      </c>
    </row>
    <row r="25" spans="1:25" s="1250" customFormat="1">
      <c r="A25" s="1492"/>
      <c r="B25" s="1493"/>
      <c r="C25" s="1494" t="str">
        <f>PROGRAMACION!D28</f>
        <v>DEMOLICIÓN</v>
      </c>
      <c r="D25" s="1636"/>
      <c r="E25" s="1637"/>
      <c r="F25" s="1615"/>
      <c r="G25" s="1615"/>
      <c r="H25" s="1649"/>
      <c r="I25" s="1649"/>
      <c r="J25" s="1649"/>
      <c r="K25" s="1649"/>
      <c r="L25" s="1649"/>
      <c r="M25" s="1649"/>
      <c r="N25" s="1649"/>
      <c r="O25" s="1649"/>
      <c r="P25" s="1649"/>
      <c r="Q25" s="1649"/>
      <c r="R25" s="1649"/>
      <c r="S25" s="1649"/>
      <c r="T25" s="1649"/>
      <c r="U25" s="1649"/>
      <c r="V25" s="1649"/>
      <c r="W25" s="1649"/>
      <c r="X25" s="1649"/>
      <c r="Y25" s="1649"/>
    </row>
    <row r="26" spans="1:25">
      <c r="A26" s="1650"/>
      <c r="B26" s="1651" t="str">
        <f>PROGRAMACION!C29</f>
        <v>A1070</v>
      </c>
      <c r="C26" s="1652" t="str">
        <f>PROGRAMACION!D29</f>
        <v>Demolición de bases e = 50 cm</v>
      </c>
      <c r="D26" s="1653">
        <f>Partidas!H14</f>
        <v>538.68928000000005</v>
      </c>
      <c r="E26" s="1654">
        <f>$D26</f>
        <v>538.68928000000005</v>
      </c>
      <c r="F26" s="1655" t="s">
        <v>1862</v>
      </c>
      <c r="G26" s="1655"/>
      <c r="H26" s="1656">
        <f>$D26*PROGRAMACION!O29</f>
        <v>0</v>
      </c>
      <c r="I26" s="1656">
        <f>$D26*PROGRAMACION!P29</f>
        <v>0</v>
      </c>
      <c r="J26" s="1656">
        <f>$D26*PROGRAMACION!Q29</f>
        <v>0</v>
      </c>
      <c r="K26" s="1656">
        <f>$D26*PROGRAMACION!R29</f>
        <v>0</v>
      </c>
      <c r="L26" s="1656">
        <f>$D26*PROGRAMACION!S29</f>
        <v>107.73785600000001</v>
      </c>
      <c r="M26" s="1656">
        <f>$D26*PROGRAMACION!T29</f>
        <v>538.68927999999994</v>
      </c>
      <c r="N26" s="1656">
        <f>$D26*PROGRAMACION!U29</f>
        <v>538.68927999999994</v>
      </c>
      <c r="O26" s="1656">
        <f>$D26*PROGRAMACION!V29</f>
        <v>538.68927999999994</v>
      </c>
      <c r="P26" s="1656">
        <f>$D26*PROGRAMACION!W29</f>
        <v>538.68927999999994</v>
      </c>
      <c r="Q26" s="1656">
        <f>$D26*PROGRAMACION!X29</f>
        <v>538.68927999999994</v>
      </c>
      <c r="R26" s="1656">
        <f>$D26*PROGRAMACION!Y29</f>
        <v>538.68927999999994</v>
      </c>
      <c r="S26" s="1656">
        <f>$D26*PROGRAMACION!Z29</f>
        <v>538.68927999999994</v>
      </c>
      <c r="T26" s="1656">
        <f>$D26*PROGRAMACION!AA29</f>
        <v>538.68927999999994</v>
      </c>
      <c r="U26" s="1656">
        <f>$D26*PROGRAMACION!AB29</f>
        <v>538.68927999999994</v>
      </c>
      <c r="V26" s="1656">
        <f>$D26*PROGRAMACION!AC29</f>
        <v>538.68927999999994</v>
      </c>
      <c r="W26" s="1656">
        <f>$D26*PROGRAMACION!AD29</f>
        <v>538.68927999999994</v>
      </c>
      <c r="X26" s="1656">
        <f>$D26*PROGRAMACION!AE29</f>
        <v>538.68927999999994</v>
      </c>
      <c r="Y26" s="1656">
        <f>$D26*PROGRAMACION!AF29</f>
        <v>538.68927999999994</v>
      </c>
    </row>
    <row r="27" spans="1:25" s="1250" customFormat="1">
      <c r="A27" s="1657"/>
      <c r="B27" s="1658"/>
      <c r="C27" s="1659"/>
      <c r="D27" s="1660"/>
      <c r="E27" s="1661"/>
      <c r="F27" s="1662" t="s">
        <v>1811</v>
      </c>
      <c r="G27" s="1662"/>
      <c r="H27" s="1663">
        <f>$D26*PROGRAMACION!O30</f>
        <v>0</v>
      </c>
      <c r="I27" s="1663">
        <f>$D26*PROGRAMACION!P30</f>
        <v>0</v>
      </c>
      <c r="J27" s="1663">
        <f>$D26*PROGRAMACION!Q30</f>
        <v>0</v>
      </c>
      <c r="K27" s="1663">
        <f>$D26*PROGRAMACION!R30</f>
        <v>0</v>
      </c>
      <c r="L27" s="1663">
        <f>$D26*PROGRAMACION!S30</f>
        <v>0</v>
      </c>
      <c r="M27" s="1663">
        <f>$D26*PROGRAMACION!T30</f>
        <v>0</v>
      </c>
      <c r="N27" s="1663">
        <f>$D26*PROGRAMACION!U30</f>
        <v>189.38295000000002</v>
      </c>
      <c r="O27" s="1663">
        <f>$D26*PROGRAMACION!V30</f>
        <v>189.38295000000002</v>
      </c>
      <c r="P27" s="1663">
        <f>$D26*PROGRAMACION!W30</f>
        <v>189.38295000000002</v>
      </c>
      <c r="Q27" s="1663">
        <f>$D26*PROGRAMACION!X30</f>
        <v>189.38295000000002</v>
      </c>
      <c r="R27" s="1663">
        <f>$D26*PROGRAMACION!Y30</f>
        <v>189.38295000000002</v>
      </c>
      <c r="S27" s="1663">
        <f>$D26*PROGRAMACION!Z30</f>
        <v>189.38295000000002</v>
      </c>
      <c r="T27" s="1663">
        <f>$D26*PROGRAMACION!AA30</f>
        <v>189.38295000000002</v>
      </c>
      <c r="U27" s="1663">
        <f>$D26*PROGRAMACION!AB30</f>
        <v>189.38295000000002</v>
      </c>
      <c r="V27" s="1663">
        <f>$D26*PROGRAMACION!AC30</f>
        <v>189.38295000000002</v>
      </c>
      <c r="W27" s="1663">
        <f>$D26*PROGRAMACION!AD30</f>
        <v>189.38295000000002</v>
      </c>
      <c r="X27" s="1663">
        <f>$D26*PROGRAMACION!AE30</f>
        <v>189.38295000000002</v>
      </c>
      <c r="Y27" s="1663">
        <f>$D26*PROGRAMACION!AF30</f>
        <v>189.38295000000002</v>
      </c>
    </row>
    <row r="28" spans="1:25" s="1250" customFormat="1">
      <c r="A28" s="1492"/>
      <c r="B28" s="1493"/>
      <c r="C28" s="1494" t="str">
        <f>PROGRAMACION!D31</f>
        <v>CONCRETO SIMPLE</v>
      </c>
      <c r="D28" s="1636"/>
      <c r="E28" s="1637"/>
      <c r="F28" s="1615"/>
      <c r="G28" s="1615"/>
      <c r="H28" s="1649"/>
      <c r="I28" s="1649"/>
      <c r="J28" s="1649"/>
      <c r="K28" s="1649"/>
      <c r="L28" s="1649"/>
      <c r="M28" s="1649"/>
      <c r="N28" s="1649"/>
      <c r="O28" s="1649"/>
      <c r="P28" s="1649"/>
      <c r="Q28" s="1649"/>
      <c r="R28" s="1649"/>
      <c r="S28" s="1649"/>
      <c r="T28" s="1649"/>
      <c r="U28" s="1649"/>
      <c r="V28" s="1649"/>
      <c r="W28" s="1649"/>
      <c r="X28" s="1649"/>
      <c r="Y28" s="1649"/>
    </row>
    <row r="29" spans="1:25">
      <c r="A29" s="1650"/>
      <c r="B29" s="1651" t="str">
        <f>PROGRAMACION!C32</f>
        <v>A1080</v>
      </c>
      <c r="C29" s="1652" t="str">
        <f>PROGRAMACION!D32</f>
        <v>Concreto simple f'c=100 kg/cm2</v>
      </c>
      <c r="D29" s="1653">
        <f>Partidas!H16</f>
        <v>21.551559080000001</v>
      </c>
      <c r="E29" s="1654">
        <f>$D29</f>
        <v>21.551559080000001</v>
      </c>
      <c r="F29" s="1655" t="s">
        <v>1862</v>
      </c>
      <c r="G29" s="1655"/>
      <c r="H29" s="1656">
        <f>$D29*PROGRAMACION!O32</f>
        <v>0</v>
      </c>
      <c r="I29" s="1656">
        <f>$D29*PROGRAMACION!P32</f>
        <v>0</v>
      </c>
      <c r="J29" s="1656">
        <f>$D29*PROGRAMACION!Q32</f>
        <v>0</v>
      </c>
      <c r="K29" s="1656">
        <f>$D29*PROGRAMACION!R32</f>
        <v>0</v>
      </c>
      <c r="L29" s="1656">
        <f>$D29*PROGRAMACION!S32</f>
        <v>0</v>
      </c>
      <c r="M29" s="1656">
        <f>$D29*PROGRAMACION!T32</f>
        <v>21.551559080000001</v>
      </c>
      <c r="N29" s="1656">
        <f>$D29*PROGRAMACION!U32</f>
        <v>21.551559080000001</v>
      </c>
      <c r="O29" s="1656">
        <f>$D29*PROGRAMACION!V32</f>
        <v>21.551559080000001</v>
      </c>
      <c r="P29" s="1656">
        <f>$D29*PROGRAMACION!W32</f>
        <v>21.551559080000001</v>
      </c>
      <c r="Q29" s="1656">
        <f>$D29*PROGRAMACION!X32</f>
        <v>21.551559080000001</v>
      </c>
      <c r="R29" s="1656">
        <f>$D29*PROGRAMACION!Y32</f>
        <v>21.551559080000001</v>
      </c>
      <c r="S29" s="1656">
        <f>$D29*PROGRAMACION!Z32</f>
        <v>21.551559080000001</v>
      </c>
      <c r="T29" s="1656">
        <f>$D29*PROGRAMACION!AA32</f>
        <v>21.551559080000001</v>
      </c>
      <c r="U29" s="1656">
        <f>$D29*PROGRAMACION!AB32</f>
        <v>21.551559080000001</v>
      </c>
      <c r="V29" s="1656">
        <f>$D29*PROGRAMACION!AC32</f>
        <v>21.551559080000001</v>
      </c>
      <c r="W29" s="1656">
        <f>$D29*PROGRAMACION!AD32</f>
        <v>21.551559080000001</v>
      </c>
      <c r="X29" s="1656">
        <f>$D29*PROGRAMACION!AE32</f>
        <v>21.551559080000001</v>
      </c>
      <c r="Y29" s="1656">
        <f>$D29*PROGRAMACION!AF32</f>
        <v>21.551559080000001</v>
      </c>
    </row>
    <row r="30" spans="1:25" s="1250" customFormat="1">
      <c r="A30" s="1657"/>
      <c r="B30" s="1658"/>
      <c r="C30" s="1659"/>
      <c r="D30" s="1660"/>
      <c r="E30" s="1661"/>
      <c r="F30" s="1662" t="s">
        <v>1811</v>
      </c>
      <c r="G30" s="1662"/>
      <c r="H30" s="1663">
        <f>$D29*PROGRAMACION!O33</f>
        <v>0</v>
      </c>
      <c r="I30" s="1663">
        <f>$D29*PROGRAMACION!P33</f>
        <v>0</v>
      </c>
      <c r="J30" s="1663">
        <f>$D29*PROGRAMACION!Q33</f>
        <v>0</v>
      </c>
      <c r="K30" s="1663">
        <f>$D29*PROGRAMACION!R33</f>
        <v>0</v>
      </c>
      <c r="L30" s="1663">
        <f>$D29*PROGRAMACION!S33</f>
        <v>0</v>
      </c>
      <c r="M30" s="1663">
        <f>$D29*PROGRAMACION!T33</f>
        <v>0</v>
      </c>
      <c r="N30" s="1663">
        <f>$D29*PROGRAMACION!U33</f>
        <v>0</v>
      </c>
      <c r="O30" s="1663">
        <f>$D29*PROGRAMACION!V33</f>
        <v>0</v>
      </c>
      <c r="P30" s="1663">
        <f>$D29*PROGRAMACION!W33</f>
        <v>0</v>
      </c>
      <c r="Q30" s="1663">
        <f>$D29*PROGRAMACION!X33</f>
        <v>0</v>
      </c>
      <c r="R30" s="1663">
        <f>$D29*PROGRAMACION!Y33</f>
        <v>0</v>
      </c>
      <c r="S30" s="1663">
        <f>$D29*PROGRAMACION!Z33</f>
        <v>0</v>
      </c>
      <c r="T30" s="1663">
        <f>$D29*PROGRAMACION!AA33</f>
        <v>0</v>
      </c>
      <c r="U30" s="1663">
        <f>$D29*PROGRAMACION!AB33</f>
        <v>0</v>
      </c>
      <c r="V30" s="1663">
        <f>$D29*PROGRAMACION!AC33</f>
        <v>0</v>
      </c>
      <c r="W30" s="1663">
        <f>$D29*PROGRAMACION!AD33</f>
        <v>0</v>
      </c>
      <c r="X30" s="1663">
        <f>$D29*PROGRAMACION!AE33</f>
        <v>0</v>
      </c>
      <c r="Y30" s="1663">
        <f>$D29*PROGRAMACION!AF33</f>
        <v>0</v>
      </c>
    </row>
    <row r="31" spans="1:25" s="1250" customFormat="1">
      <c r="A31" s="1492"/>
      <c r="B31" s="1493"/>
      <c r="C31" s="1494" t="str">
        <f>PROGRAMACION!D34</f>
        <v>CONCRETO ARMADO</v>
      </c>
      <c r="D31" s="1636"/>
      <c r="E31" s="1637"/>
      <c r="F31" s="1615"/>
      <c r="G31" s="1615"/>
      <c r="H31" s="1649"/>
      <c r="I31" s="1649"/>
      <c r="J31" s="1649"/>
      <c r="K31" s="1649"/>
      <c r="L31" s="1649"/>
      <c r="M31" s="1649"/>
      <c r="N31" s="1649"/>
      <c r="O31" s="1649"/>
      <c r="P31" s="1649"/>
      <c r="Q31" s="1649"/>
      <c r="R31" s="1649"/>
      <c r="S31" s="1649"/>
      <c r="T31" s="1649"/>
      <c r="U31" s="1649"/>
      <c r="V31" s="1649"/>
      <c r="W31" s="1649"/>
      <c r="X31" s="1649"/>
      <c r="Y31" s="1649"/>
    </row>
    <row r="32" spans="1:25">
      <c r="A32" s="1650"/>
      <c r="B32" s="1651" t="str">
        <f>PROGRAMACION!C35</f>
        <v>A1090</v>
      </c>
      <c r="C32" s="1652" t="str">
        <f>PROGRAMACION!D35</f>
        <v>Concreto f'c=25MPa, Cemento tipo HS</v>
      </c>
      <c r="D32" s="1653">
        <f>Partidas!H18</f>
        <v>288.12111224</v>
      </c>
      <c r="E32" s="1654">
        <f>$D32</f>
        <v>288.12111224</v>
      </c>
      <c r="F32" s="1655" t="s">
        <v>1862</v>
      </c>
      <c r="G32" s="1655"/>
      <c r="H32" s="1656">
        <f>$D32*PROGRAMACION!O35</f>
        <v>0</v>
      </c>
      <c r="I32" s="1656">
        <f>$D32*PROGRAMACION!P35</f>
        <v>0</v>
      </c>
      <c r="J32" s="1656">
        <f>$D32*PROGRAMACION!Q35</f>
        <v>0</v>
      </c>
      <c r="K32" s="1656">
        <f>$D32*PROGRAMACION!R35</f>
        <v>0</v>
      </c>
      <c r="L32" s="1656">
        <f>$D32*PROGRAMACION!S35</f>
        <v>0</v>
      </c>
      <c r="M32" s="1656">
        <f>$D32*PROGRAMACION!T35</f>
        <v>0</v>
      </c>
      <c r="N32" s="1656">
        <f>$D32*PROGRAMACION!U35</f>
        <v>288.12111224</v>
      </c>
      <c r="O32" s="1656">
        <f>$D32*PROGRAMACION!V35</f>
        <v>288.12111224</v>
      </c>
      <c r="P32" s="1656">
        <f>$D32*PROGRAMACION!W35</f>
        <v>288.12111224</v>
      </c>
      <c r="Q32" s="1656">
        <f>$D32*PROGRAMACION!X35</f>
        <v>288.12111224</v>
      </c>
      <c r="R32" s="1656">
        <f>$D32*PROGRAMACION!Y35</f>
        <v>288.12111224</v>
      </c>
      <c r="S32" s="1656">
        <f>$D32*PROGRAMACION!Z35</f>
        <v>288.12111224</v>
      </c>
      <c r="T32" s="1656">
        <f>$D32*PROGRAMACION!AA35</f>
        <v>288.12111224</v>
      </c>
      <c r="U32" s="1656">
        <f>$D32*PROGRAMACION!AB35</f>
        <v>288.12111224</v>
      </c>
      <c r="V32" s="1656">
        <f>$D32*PROGRAMACION!AC35</f>
        <v>288.12111224</v>
      </c>
      <c r="W32" s="1656">
        <f>$D32*PROGRAMACION!AD35</f>
        <v>288.12111224</v>
      </c>
      <c r="X32" s="1656">
        <f>$D32*PROGRAMACION!AE35</f>
        <v>288.12111224</v>
      </c>
      <c r="Y32" s="1656">
        <f>$D32*PROGRAMACION!AF35</f>
        <v>288.12111224</v>
      </c>
    </row>
    <row r="33" spans="1:25" s="1250" customFormat="1">
      <c r="A33" s="1657"/>
      <c r="B33" s="1658"/>
      <c r="C33" s="1659"/>
      <c r="D33" s="1660"/>
      <c r="E33" s="1661"/>
      <c r="F33" s="1662" t="s">
        <v>1811</v>
      </c>
      <c r="G33" s="1662"/>
      <c r="H33" s="1663">
        <f>$D32*PROGRAMACION!O36</f>
        <v>0</v>
      </c>
      <c r="I33" s="1663">
        <f>$D32*PROGRAMACION!P36</f>
        <v>0</v>
      </c>
      <c r="J33" s="1663">
        <f>$D32*PROGRAMACION!Q36</f>
        <v>0</v>
      </c>
      <c r="K33" s="1663">
        <f>$D32*PROGRAMACION!R36</f>
        <v>0</v>
      </c>
      <c r="L33" s="1663">
        <f>$D32*PROGRAMACION!S36</f>
        <v>0</v>
      </c>
      <c r="M33" s="1663">
        <f>$D32*PROGRAMACION!T36</f>
        <v>0</v>
      </c>
      <c r="N33" s="1663">
        <f>$D32*PROGRAMACION!U36</f>
        <v>0</v>
      </c>
      <c r="O33" s="1663">
        <f>$D32*PROGRAMACION!V36</f>
        <v>0</v>
      </c>
      <c r="P33" s="1663">
        <f>$D32*PROGRAMACION!W36</f>
        <v>0</v>
      </c>
      <c r="Q33" s="1663">
        <f>$D32*PROGRAMACION!X36</f>
        <v>0</v>
      </c>
      <c r="R33" s="1663">
        <f>$D32*PROGRAMACION!Y36</f>
        <v>0</v>
      </c>
      <c r="S33" s="1663">
        <f>$D32*PROGRAMACION!Z36</f>
        <v>0</v>
      </c>
      <c r="T33" s="1663">
        <f>$D32*PROGRAMACION!AA36</f>
        <v>0</v>
      </c>
      <c r="U33" s="1663">
        <f>$D32*PROGRAMACION!AB36</f>
        <v>0</v>
      </c>
      <c r="V33" s="1663">
        <f>$D32*PROGRAMACION!AC36</f>
        <v>0</v>
      </c>
      <c r="W33" s="1663">
        <f>$D32*PROGRAMACION!AD36</f>
        <v>0</v>
      </c>
      <c r="X33" s="1663">
        <f>$D32*PROGRAMACION!AE36</f>
        <v>0</v>
      </c>
      <c r="Y33" s="1663">
        <f>$D32*PROGRAMACION!AF36</f>
        <v>0</v>
      </c>
    </row>
    <row r="34" spans="1:25">
      <c r="A34" s="1650"/>
      <c r="B34" s="1651" t="str">
        <f>PROGRAMACION!C37</f>
        <v>A1100</v>
      </c>
      <c r="C34" s="1652" t="str">
        <f>PROGRAMACION!D37</f>
        <v>Encofrado y desencofrado</v>
      </c>
      <c r="D34" s="1653">
        <f>Partidas!H19</f>
        <v>208.03416666666666</v>
      </c>
      <c r="E34" s="1654">
        <f>$D34</f>
        <v>208.03416666666666</v>
      </c>
      <c r="F34" s="1655" t="s">
        <v>1862</v>
      </c>
      <c r="G34" s="1655"/>
      <c r="H34" s="1656">
        <f>$D34*PROGRAMACION!O37</f>
        <v>0</v>
      </c>
      <c r="I34" s="1656">
        <f>$D34*PROGRAMACION!P37</f>
        <v>0</v>
      </c>
      <c r="J34" s="1656">
        <f>$D34*PROGRAMACION!Q37</f>
        <v>0</v>
      </c>
      <c r="K34" s="1656">
        <f>$D34*PROGRAMACION!R37</f>
        <v>0</v>
      </c>
      <c r="L34" s="1656">
        <f>$D34*PROGRAMACION!S37</f>
        <v>0</v>
      </c>
      <c r="M34" s="1656">
        <f>$D34*PROGRAMACION!T37</f>
        <v>0</v>
      </c>
      <c r="N34" s="1656">
        <f>$D34*PROGRAMACION!U37</f>
        <v>208.03416666666666</v>
      </c>
      <c r="O34" s="1656">
        <f>$D34*PROGRAMACION!V37</f>
        <v>208.03416666666666</v>
      </c>
      <c r="P34" s="1656">
        <f>$D34*PROGRAMACION!W37</f>
        <v>208.03416666666666</v>
      </c>
      <c r="Q34" s="1656">
        <f>$D34*PROGRAMACION!X37</f>
        <v>208.03416666666666</v>
      </c>
      <c r="R34" s="1656">
        <f>$D34*PROGRAMACION!Y37</f>
        <v>208.03416666666666</v>
      </c>
      <c r="S34" s="1656">
        <f>$D34*PROGRAMACION!Z37</f>
        <v>208.03416666666666</v>
      </c>
      <c r="T34" s="1656">
        <f>$D34*PROGRAMACION!AA37</f>
        <v>208.03416666666666</v>
      </c>
      <c r="U34" s="1656">
        <f>$D34*PROGRAMACION!AB37</f>
        <v>208.03416666666666</v>
      </c>
      <c r="V34" s="1656">
        <f>$D34*PROGRAMACION!AC37</f>
        <v>208.03416666666666</v>
      </c>
      <c r="W34" s="1656">
        <f>$D34*PROGRAMACION!AD37</f>
        <v>208.03416666666666</v>
      </c>
      <c r="X34" s="1656">
        <f>$D34*PROGRAMACION!AE37</f>
        <v>208.03416666666666</v>
      </c>
      <c r="Y34" s="1656">
        <f>$D34*PROGRAMACION!AF37</f>
        <v>208.03416666666666</v>
      </c>
    </row>
    <row r="35" spans="1:25" s="1250" customFormat="1">
      <c r="A35" s="1657"/>
      <c r="B35" s="1658"/>
      <c r="C35" s="1659"/>
      <c r="D35" s="1660"/>
      <c r="E35" s="1661"/>
      <c r="F35" s="1662" t="s">
        <v>1811</v>
      </c>
      <c r="G35" s="1662"/>
      <c r="H35" s="1663">
        <f>$D34*PROGRAMACION!O38</f>
        <v>0</v>
      </c>
      <c r="I35" s="1663">
        <f>$D34*PROGRAMACION!P38</f>
        <v>0</v>
      </c>
      <c r="J35" s="1663">
        <f>$D34*PROGRAMACION!Q38</f>
        <v>0</v>
      </c>
      <c r="K35" s="1663">
        <f>$D34*PROGRAMACION!R38</f>
        <v>0</v>
      </c>
      <c r="L35" s="1663">
        <f>$D34*PROGRAMACION!S38</f>
        <v>0</v>
      </c>
      <c r="M35" s="1663">
        <f>$D34*PROGRAMACION!T38</f>
        <v>0</v>
      </c>
      <c r="N35" s="1663">
        <f>$D34*PROGRAMACION!U38</f>
        <v>0</v>
      </c>
      <c r="O35" s="1663">
        <f>$D34*PROGRAMACION!V38</f>
        <v>0</v>
      </c>
      <c r="P35" s="1663">
        <f>$D34*PROGRAMACION!W38</f>
        <v>0</v>
      </c>
      <c r="Q35" s="1663">
        <f>$D34*PROGRAMACION!X38</f>
        <v>0</v>
      </c>
      <c r="R35" s="1663">
        <f>$D34*PROGRAMACION!Y38</f>
        <v>0</v>
      </c>
      <c r="S35" s="1663">
        <f>$D34*PROGRAMACION!Z38</f>
        <v>0</v>
      </c>
      <c r="T35" s="1663">
        <f>$D34*PROGRAMACION!AA38</f>
        <v>0</v>
      </c>
      <c r="U35" s="1663">
        <f>$D34*PROGRAMACION!AB38</f>
        <v>0</v>
      </c>
      <c r="V35" s="1663">
        <f>$D34*PROGRAMACION!AC38</f>
        <v>0</v>
      </c>
      <c r="W35" s="1663">
        <f>$D34*PROGRAMACION!AD38</f>
        <v>0</v>
      </c>
      <c r="X35" s="1663">
        <f>$D34*PROGRAMACION!AE38</f>
        <v>0</v>
      </c>
      <c r="Y35" s="1663">
        <f>$D34*PROGRAMACION!AF38</f>
        <v>0</v>
      </c>
    </row>
    <row r="36" spans="1:25">
      <c r="A36" s="1650"/>
      <c r="B36" s="1651" t="str">
        <f>PROGRAMACION!C39</f>
        <v>A1110</v>
      </c>
      <c r="C36" s="1652" t="str">
        <f>PROGRAMACION!D39</f>
        <v>Acero de Refuerzo (ASTM A-615 G 60, fy = 420 MPa)</v>
      </c>
      <c r="D36" s="1653">
        <f>Partidas!H20</f>
        <v>204.48058965600001</v>
      </c>
      <c r="E36" s="1654">
        <f>$D36</f>
        <v>204.48058965600001</v>
      </c>
      <c r="F36" s="1655" t="s">
        <v>1862</v>
      </c>
      <c r="G36" s="1655"/>
      <c r="H36" s="1656">
        <f>$D36*PROGRAMACION!O39</f>
        <v>0</v>
      </c>
      <c r="I36" s="1656">
        <f>$D36*PROGRAMACION!P39</f>
        <v>0</v>
      </c>
      <c r="J36" s="1656">
        <f>$D36*PROGRAMACION!Q39</f>
        <v>0</v>
      </c>
      <c r="K36" s="1656">
        <f>$D36*PROGRAMACION!R39</f>
        <v>0</v>
      </c>
      <c r="L36" s="1656">
        <f>$D36*PROGRAMACION!S39</f>
        <v>0</v>
      </c>
      <c r="M36" s="1656">
        <f>$D36*PROGRAMACION!T39</f>
        <v>0</v>
      </c>
      <c r="N36" s="1656">
        <f>$D36*PROGRAMACION!U39</f>
        <v>204.48058965600001</v>
      </c>
      <c r="O36" s="1656">
        <f>$D36*PROGRAMACION!V39</f>
        <v>204.48058965600001</v>
      </c>
      <c r="P36" s="1656">
        <f>$D36*PROGRAMACION!W39</f>
        <v>204.48058965600001</v>
      </c>
      <c r="Q36" s="1656">
        <f>$D36*PROGRAMACION!X39</f>
        <v>204.48058965600001</v>
      </c>
      <c r="R36" s="1656">
        <f>$D36*PROGRAMACION!Y39</f>
        <v>204.48058965600001</v>
      </c>
      <c r="S36" s="1656">
        <f>$D36*PROGRAMACION!Z39</f>
        <v>204.48058965600001</v>
      </c>
      <c r="T36" s="1656">
        <f>$D36*PROGRAMACION!AA39</f>
        <v>204.48058965600001</v>
      </c>
      <c r="U36" s="1656">
        <f>$D36*PROGRAMACION!AB39</f>
        <v>204.48058965600001</v>
      </c>
      <c r="V36" s="1656">
        <f>$D36*PROGRAMACION!AC39</f>
        <v>204.48058965600001</v>
      </c>
      <c r="W36" s="1656">
        <f>$D36*PROGRAMACION!AD39</f>
        <v>204.48058965600001</v>
      </c>
      <c r="X36" s="1656">
        <f>$D36*PROGRAMACION!AE39</f>
        <v>204.48058965600001</v>
      </c>
      <c r="Y36" s="1656">
        <f>$D36*PROGRAMACION!AF39</f>
        <v>204.48058965600001</v>
      </c>
    </row>
    <row r="37" spans="1:25" s="1250" customFormat="1">
      <c r="A37" s="1657"/>
      <c r="B37" s="1658"/>
      <c r="C37" s="1659"/>
      <c r="D37" s="1660"/>
      <c r="E37" s="1661"/>
      <c r="F37" s="1662" t="s">
        <v>1811</v>
      </c>
      <c r="G37" s="1662"/>
      <c r="H37" s="1663">
        <f>$D36*PROGRAMACION!O40</f>
        <v>0</v>
      </c>
      <c r="I37" s="1663">
        <f>$D36*PROGRAMACION!P40</f>
        <v>0</v>
      </c>
      <c r="J37" s="1663">
        <f>$D36*PROGRAMACION!Q40</f>
        <v>0</v>
      </c>
      <c r="K37" s="1663">
        <f>$D36*PROGRAMACION!R40</f>
        <v>0</v>
      </c>
      <c r="L37" s="1663">
        <f>$D36*PROGRAMACION!S40</f>
        <v>0</v>
      </c>
      <c r="M37" s="1663">
        <f>$D36*PROGRAMACION!T40</f>
        <v>0</v>
      </c>
      <c r="N37" s="1663">
        <f>$D36*PROGRAMACION!U40</f>
        <v>0</v>
      </c>
      <c r="O37" s="1663">
        <f>$D36*PROGRAMACION!V40</f>
        <v>0</v>
      </c>
      <c r="P37" s="1663">
        <f>$D36*PROGRAMACION!W40</f>
        <v>0</v>
      </c>
      <c r="Q37" s="1663">
        <f>$D36*PROGRAMACION!X40</f>
        <v>0</v>
      </c>
      <c r="R37" s="1663">
        <f>$D36*PROGRAMACION!Y40</f>
        <v>0</v>
      </c>
      <c r="S37" s="1663">
        <f>$D36*PROGRAMACION!Z40</f>
        <v>0</v>
      </c>
      <c r="T37" s="1663">
        <f>$D36*PROGRAMACION!AA40</f>
        <v>0</v>
      </c>
      <c r="U37" s="1663">
        <f>$D36*PROGRAMACION!AB40</f>
        <v>0</v>
      </c>
      <c r="V37" s="1663">
        <f>$D36*PROGRAMACION!AC40</f>
        <v>0</v>
      </c>
      <c r="W37" s="1663">
        <f>$D36*PROGRAMACION!AD40</f>
        <v>0</v>
      </c>
      <c r="X37" s="1663">
        <f>$D36*PROGRAMACION!AE40</f>
        <v>0</v>
      </c>
      <c r="Y37" s="1663">
        <f>$D36*PROGRAMACION!AF40</f>
        <v>0</v>
      </c>
    </row>
    <row r="38" spans="1:25" s="1250" customFormat="1">
      <c r="A38" s="1492"/>
      <c r="B38" s="1493"/>
      <c r="C38" s="1494" t="str">
        <f>PROGRAMACION!D41</f>
        <v>OTROS</v>
      </c>
      <c r="D38" s="1636"/>
      <c r="E38" s="1637"/>
      <c r="F38" s="1615"/>
      <c r="G38" s="1615"/>
      <c r="H38" s="1649"/>
      <c r="I38" s="1649"/>
      <c r="J38" s="1649"/>
      <c r="K38" s="1649"/>
      <c r="L38" s="1649"/>
      <c r="M38" s="1649"/>
      <c r="N38" s="1649"/>
      <c r="O38" s="1649"/>
      <c r="P38" s="1649"/>
      <c r="Q38" s="1649"/>
      <c r="R38" s="1649"/>
      <c r="S38" s="1649"/>
      <c r="T38" s="1649"/>
      <c r="U38" s="1649"/>
      <c r="V38" s="1649"/>
      <c r="W38" s="1649"/>
      <c r="X38" s="1649"/>
      <c r="Y38" s="1649"/>
    </row>
    <row r="39" spans="1:25">
      <c r="A39" s="1650"/>
      <c r="B39" s="1651" t="str">
        <f>PROGRAMACION!C42</f>
        <v>A1120</v>
      </c>
      <c r="C39" s="1652" t="str">
        <f>PROGRAMACION!D42</f>
        <v>Varilla roscada Ø1" L=30cm tipo HAS con contratuerca y arandela; anclaje químico HIT-HY 200 o equivalente</v>
      </c>
      <c r="D39" s="1653">
        <f>Partidas!H22</f>
        <v>1406.8442399999999</v>
      </c>
      <c r="E39" s="1654">
        <f>$D39</f>
        <v>1406.8442399999999</v>
      </c>
      <c r="F39" s="1655" t="s">
        <v>1862</v>
      </c>
      <c r="G39" s="1655"/>
      <c r="H39" s="1656">
        <f>$D39*PROGRAMACION!O42</f>
        <v>0</v>
      </c>
      <c r="I39" s="1656">
        <f>$D39*PROGRAMACION!P42</f>
        <v>0</v>
      </c>
      <c r="J39" s="1656">
        <f>$D39*PROGRAMACION!Q42</f>
        <v>0</v>
      </c>
      <c r="K39" s="1656">
        <f>$D39*PROGRAMACION!R42</f>
        <v>0</v>
      </c>
      <c r="L39" s="1656">
        <f>$D39*PROGRAMACION!S42</f>
        <v>0</v>
      </c>
      <c r="M39" s="1656">
        <f>$D39*PROGRAMACION!T42</f>
        <v>0</v>
      </c>
      <c r="N39" s="1656">
        <f>$D39*PROGRAMACION!U42</f>
        <v>1406.8442399999999</v>
      </c>
      <c r="O39" s="1656">
        <f>$D39*PROGRAMACION!V42</f>
        <v>1406.8442399999999</v>
      </c>
      <c r="P39" s="1656">
        <f>$D39*PROGRAMACION!W42</f>
        <v>1406.8442399999999</v>
      </c>
      <c r="Q39" s="1656">
        <f>$D39*PROGRAMACION!X42</f>
        <v>1406.8442399999999</v>
      </c>
      <c r="R39" s="1656">
        <f>$D39*PROGRAMACION!Y42</f>
        <v>1406.8442399999999</v>
      </c>
      <c r="S39" s="1656">
        <f>$D39*PROGRAMACION!Z42</f>
        <v>1406.8442399999999</v>
      </c>
      <c r="T39" s="1656">
        <f>$D39*PROGRAMACION!AA42</f>
        <v>1406.8442399999999</v>
      </c>
      <c r="U39" s="1656">
        <f>$D39*PROGRAMACION!AB42</f>
        <v>1406.8442399999999</v>
      </c>
      <c r="V39" s="1656">
        <f>$D39*PROGRAMACION!AC42</f>
        <v>1406.8442399999999</v>
      </c>
      <c r="W39" s="1656">
        <f>$D39*PROGRAMACION!AD42</f>
        <v>1406.8442399999999</v>
      </c>
      <c r="X39" s="1656">
        <f>$D39*PROGRAMACION!AE42</f>
        <v>1406.8442399999999</v>
      </c>
      <c r="Y39" s="1656">
        <f>$D39*PROGRAMACION!AF42</f>
        <v>1406.8442399999999</v>
      </c>
    </row>
    <row r="40" spans="1:25" s="1250" customFormat="1">
      <c r="A40" s="1657"/>
      <c r="B40" s="1658"/>
      <c r="C40" s="1659"/>
      <c r="D40" s="1660"/>
      <c r="E40" s="1661"/>
      <c r="F40" s="1662" t="s">
        <v>1811</v>
      </c>
      <c r="G40" s="1662"/>
      <c r="H40" s="1663">
        <f>$D39*PROGRAMACION!O43</f>
        <v>0</v>
      </c>
      <c r="I40" s="1663">
        <f>$D39*PROGRAMACION!P43</f>
        <v>0</v>
      </c>
      <c r="J40" s="1663">
        <f>$D39*PROGRAMACION!Q43</f>
        <v>0</v>
      </c>
      <c r="K40" s="1663">
        <f>$D39*PROGRAMACION!R43</f>
        <v>0</v>
      </c>
      <c r="L40" s="1663">
        <f>$D39*PROGRAMACION!S43</f>
        <v>0</v>
      </c>
      <c r="M40" s="1663">
        <f>$D39*PROGRAMACION!T43</f>
        <v>0</v>
      </c>
      <c r="N40" s="1663">
        <f>$D39*PROGRAMACION!U43</f>
        <v>0</v>
      </c>
      <c r="O40" s="1663">
        <f>$D39*PROGRAMACION!V43</f>
        <v>0</v>
      </c>
      <c r="P40" s="1663">
        <f>$D39*PROGRAMACION!W43</f>
        <v>0</v>
      </c>
      <c r="Q40" s="1663">
        <f>$D39*PROGRAMACION!X43</f>
        <v>0</v>
      </c>
      <c r="R40" s="1663">
        <f>$D39*PROGRAMACION!Y43</f>
        <v>0</v>
      </c>
      <c r="S40" s="1663">
        <f>$D39*PROGRAMACION!Z43</f>
        <v>0</v>
      </c>
      <c r="T40" s="1663">
        <f>$D39*PROGRAMACION!AA43</f>
        <v>0</v>
      </c>
      <c r="U40" s="1663">
        <f>$D39*PROGRAMACION!AB43</f>
        <v>0</v>
      </c>
      <c r="V40" s="1663">
        <f>$D39*PROGRAMACION!AC43</f>
        <v>0</v>
      </c>
      <c r="W40" s="1663">
        <f>$D39*PROGRAMACION!AD43</f>
        <v>0</v>
      </c>
      <c r="X40" s="1663">
        <f>$D39*PROGRAMACION!AE43</f>
        <v>0</v>
      </c>
      <c r="Y40" s="1663">
        <f>$D39*PROGRAMACION!AF43</f>
        <v>0</v>
      </c>
    </row>
    <row r="41" spans="1:25">
      <c r="A41" s="1650"/>
      <c r="B41" s="1651" t="str">
        <f>PROGRAMACION!C44</f>
        <v>A1130</v>
      </c>
      <c r="C41" s="1652" t="str">
        <f>PROGRAMACION!D44</f>
        <v>Juntas de expansión de acuerdo al plano estándar CRD-DWG-11760-1-33-4002</v>
      </c>
      <c r="D41" s="1653">
        <f>Partidas!H23</f>
        <v>216.23919000000001</v>
      </c>
      <c r="E41" s="1654">
        <f>$D41</f>
        <v>216.23919000000001</v>
      </c>
      <c r="F41" s="1655" t="s">
        <v>1862</v>
      </c>
      <c r="G41" s="1655"/>
      <c r="H41" s="1656">
        <f>$D41*PROGRAMACION!O44</f>
        <v>0</v>
      </c>
      <c r="I41" s="1656">
        <f>$D41*PROGRAMACION!P44</f>
        <v>0</v>
      </c>
      <c r="J41" s="1656">
        <f>$D41*PROGRAMACION!Q44</f>
        <v>0</v>
      </c>
      <c r="K41" s="1656">
        <f>$D41*PROGRAMACION!R44</f>
        <v>0</v>
      </c>
      <c r="L41" s="1656">
        <f>$D41*PROGRAMACION!S44</f>
        <v>0</v>
      </c>
      <c r="M41" s="1656">
        <f>$D41*PROGRAMACION!T44</f>
        <v>0</v>
      </c>
      <c r="N41" s="1656">
        <f>$D41*PROGRAMACION!U44</f>
        <v>0</v>
      </c>
      <c r="O41" s="1656">
        <f>$D41*PROGRAMACION!V44</f>
        <v>0</v>
      </c>
      <c r="P41" s="1656">
        <f>$D41*PROGRAMACION!W44</f>
        <v>0</v>
      </c>
      <c r="Q41" s="1656">
        <f>$D41*PROGRAMACION!X44</f>
        <v>0</v>
      </c>
      <c r="R41" s="1656">
        <f>$D41*PROGRAMACION!Y44</f>
        <v>0</v>
      </c>
      <c r="S41" s="1656">
        <f>$D41*PROGRAMACION!Z44</f>
        <v>0</v>
      </c>
      <c r="T41" s="1656">
        <f>$D41*PROGRAMACION!AA44</f>
        <v>216.23919000000001</v>
      </c>
      <c r="U41" s="1656">
        <f>$D41*PROGRAMACION!AB44</f>
        <v>216.23919000000001</v>
      </c>
      <c r="V41" s="1656">
        <f>$D41*PROGRAMACION!AC44</f>
        <v>216.23919000000001</v>
      </c>
      <c r="W41" s="1656">
        <f>$D41*PROGRAMACION!AD44</f>
        <v>216.23919000000001</v>
      </c>
      <c r="X41" s="1656">
        <f>$D41*PROGRAMACION!AE44</f>
        <v>216.23919000000001</v>
      </c>
      <c r="Y41" s="1656">
        <f>$D41*PROGRAMACION!AF44</f>
        <v>216.23919000000001</v>
      </c>
    </row>
    <row r="42" spans="1:25" s="1250" customFormat="1">
      <c r="A42" s="1657"/>
      <c r="B42" s="1658"/>
      <c r="C42" s="1659"/>
      <c r="D42" s="1660"/>
      <c r="E42" s="1661"/>
      <c r="F42" s="1662" t="s">
        <v>1811</v>
      </c>
      <c r="G42" s="1662"/>
      <c r="H42" s="1663">
        <f>$D41*PROGRAMACION!O45</f>
        <v>0</v>
      </c>
      <c r="I42" s="1663">
        <f>$D41*PROGRAMACION!P45</f>
        <v>0</v>
      </c>
      <c r="J42" s="1663">
        <f>$D41*PROGRAMACION!Q45</f>
        <v>0</v>
      </c>
      <c r="K42" s="1663">
        <f>$D41*PROGRAMACION!R45</f>
        <v>0</v>
      </c>
      <c r="L42" s="1663">
        <f>$D41*PROGRAMACION!S45</f>
        <v>0</v>
      </c>
      <c r="M42" s="1663">
        <f>$D41*PROGRAMACION!T45</f>
        <v>0</v>
      </c>
      <c r="N42" s="1663">
        <f>$D41*PROGRAMACION!U45</f>
        <v>0</v>
      </c>
      <c r="O42" s="1663">
        <f>$D41*PROGRAMACION!V45</f>
        <v>0</v>
      </c>
      <c r="P42" s="1663">
        <f>$D41*PROGRAMACION!W45</f>
        <v>0</v>
      </c>
      <c r="Q42" s="1663">
        <f>$D41*PROGRAMACION!X45</f>
        <v>0</v>
      </c>
      <c r="R42" s="1663">
        <f>$D41*PROGRAMACION!Y45</f>
        <v>0</v>
      </c>
      <c r="S42" s="1663">
        <f>$D41*PROGRAMACION!Z45</f>
        <v>0</v>
      </c>
      <c r="T42" s="1663">
        <f>$D41*PROGRAMACION!AA45</f>
        <v>0</v>
      </c>
      <c r="U42" s="1663">
        <f>$D41*PROGRAMACION!AB45</f>
        <v>0</v>
      </c>
      <c r="V42" s="1663">
        <f>$D41*PROGRAMACION!AC45</f>
        <v>0</v>
      </c>
      <c r="W42" s="1663">
        <f>$D41*PROGRAMACION!AD45</f>
        <v>0</v>
      </c>
      <c r="X42" s="1663">
        <f>$D41*PROGRAMACION!AE45</f>
        <v>0</v>
      </c>
      <c r="Y42" s="1663">
        <f>$D41*PROGRAMACION!AF45</f>
        <v>0</v>
      </c>
    </row>
    <row r="43" spans="1:25">
      <c r="A43" s="1650"/>
      <c r="B43" s="1651" t="str">
        <f>PROGRAMACION!C46</f>
        <v>A1140</v>
      </c>
      <c r="C43" s="1652" t="str">
        <f>PROGRAMACION!D46</f>
        <v>Soporte metálico ASTM A36 para tuberías y tableros eléctricos</v>
      </c>
      <c r="D43" s="1653">
        <f>Partidas!H24</f>
        <v>4479.2567619840001</v>
      </c>
      <c r="E43" s="1654">
        <f>$D43</f>
        <v>4479.2567619840001</v>
      </c>
      <c r="F43" s="1655" t="s">
        <v>1862</v>
      </c>
      <c r="G43" s="1655"/>
      <c r="H43" s="1656">
        <f>$D43*PROGRAMACION!O46</f>
        <v>0</v>
      </c>
      <c r="I43" s="1656">
        <f>$D43*PROGRAMACION!P46</f>
        <v>0</v>
      </c>
      <c r="J43" s="1656">
        <f>$D43*PROGRAMACION!Q46</f>
        <v>0</v>
      </c>
      <c r="K43" s="1656">
        <f>$D43*PROGRAMACION!R46</f>
        <v>0</v>
      </c>
      <c r="L43" s="1656">
        <f>$D43*PROGRAMACION!S46</f>
        <v>0</v>
      </c>
      <c r="M43" s="1656">
        <f>$D43*PROGRAMACION!T46</f>
        <v>0</v>
      </c>
      <c r="N43" s="1656">
        <f>$D43*PROGRAMACION!U46</f>
        <v>0</v>
      </c>
      <c r="O43" s="1656">
        <f>$D43*PROGRAMACION!V46</f>
        <v>0</v>
      </c>
      <c r="P43" s="1656">
        <f>$D43*PROGRAMACION!W46</f>
        <v>0</v>
      </c>
      <c r="Q43" s="1656">
        <f>$D43*PROGRAMACION!X46</f>
        <v>4479.2567619839992</v>
      </c>
      <c r="R43" s="1656">
        <f>$D43*PROGRAMACION!Y46</f>
        <v>4479.2567619839992</v>
      </c>
      <c r="S43" s="1656">
        <f>$D43*PROGRAMACION!Z46</f>
        <v>4479.2567619839992</v>
      </c>
      <c r="T43" s="1656">
        <f>$D43*PROGRAMACION!AA46</f>
        <v>4479.2567619839992</v>
      </c>
      <c r="U43" s="1656">
        <f>$D43*PROGRAMACION!AB46</f>
        <v>4479.2567619839992</v>
      </c>
      <c r="V43" s="1656">
        <f>$D43*PROGRAMACION!AC46</f>
        <v>4479.2567619839992</v>
      </c>
      <c r="W43" s="1656">
        <f>$D43*PROGRAMACION!AD46</f>
        <v>4479.2567619839992</v>
      </c>
      <c r="X43" s="1656">
        <f>$D43*PROGRAMACION!AE46</f>
        <v>4479.2567619839992</v>
      </c>
      <c r="Y43" s="1656">
        <f>$D43*PROGRAMACION!AF46</f>
        <v>4479.2567619839992</v>
      </c>
    </row>
    <row r="44" spans="1:25" s="1250" customFormat="1">
      <c r="A44" s="1657"/>
      <c r="B44" s="1658"/>
      <c r="C44" s="1659"/>
      <c r="D44" s="1660"/>
      <c r="E44" s="1661"/>
      <c r="F44" s="1662" t="s">
        <v>1811</v>
      </c>
      <c r="G44" s="1662"/>
      <c r="H44" s="1663">
        <f>$D43*PROGRAMACION!O47</f>
        <v>0</v>
      </c>
      <c r="I44" s="1663">
        <f>$D43*PROGRAMACION!P47</f>
        <v>0</v>
      </c>
      <c r="J44" s="1663">
        <f>$D43*PROGRAMACION!Q47</f>
        <v>0</v>
      </c>
      <c r="K44" s="1663">
        <f>$D43*PROGRAMACION!R47</f>
        <v>0</v>
      </c>
      <c r="L44" s="1663">
        <f>$D43*PROGRAMACION!S47</f>
        <v>0</v>
      </c>
      <c r="M44" s="1663">
        <f>$D43*PROGRAMACION!T47</f>
        <v>0</v>
      </c>
      <c r="N44" s="1663">
        <f>$D43*PROGRAMACION!U47</f>
        <v>0</v>
      </c>
      <c r="O44" s="1663">
        <f>$D43*PROGRAMACION!V47</f>
        <v>0</v>
      </c>
      <c r="P44" s="1663">
        <f>$D43*PROGRAMACION!W47</f>
        <v>0</v>
      </c>
      <c r="Q44" s="1663">
        <f>$D43*PROGRAMACION!X47</f>
        <v>0</v>
      </c>
      <c r="R44" s="1663">
        <f>$D43*PROGRAMACION!Y47</f>
        <v>0</v>
      </c>
      <c r="S44" s="1663">
        <f>$D43*PROGRAMACION!Z47</f>
        <v>0</v>
      </c>
      <c r="T44" s="1663">
        <f>$D43*PROGRAMACION!AA47</f>
        <v>0</v>
      </c>
      <c r="U44" s="1663">
        <f>$D43*PROGRAMACION!AB47</f>
        <v>0</v>
      </c>
      <c r="V44" s="1663">
        <f>$D43*PROGRAMACION!AC47</f>
        <v>0</v>
      </c>
      <c r="W44" s="1663">
        <f>$D43*PROGRAMACION!AD47</f>
        <v>0</v>
      </c>
      <c r="X44" s="1663">
        <f>$D43*PROGRAMACION!AE47</f>
        <v>0</v>
      </c>
      <c r="Y44" s="1663">
        <f>$D43*PROGRAMACION!AF47</f>
        <v>0</v>
      </c>
    </row>
    <row r="45" spans="1:25">
      <c r="A45" s="1650"/>
      <c r="B45" s="1651" t="str">
        <f>PROGRAMACION!C48</f>
        <v>A1150</v>
      </c>
      <c r="C45" s="1652" t="str">
        <f>PROGRAMACION!D48</f>
        <v>Placa base para soportería de tuberías</v>
      </c>
      <c r="D45" s="1653">
        <f>Partidas!H25</f>
        <v>2268.2453406720001</v>
      </c>
      <c r="E45" s="1654">
        <f>$D45</f>
        <v>2268.2453406720001</v>
      </c>
      <c r="F45" s="1655" t="s">
        <v>1862</v>
      </c>
      <c r="G45" s="1655"/>
      <c r="H45" s="1656">
        <f>$D45*PROGRAMACION!O48</f>
        <v>0</v>
      </c>
      <c r="I45" s="1656">
        <f>$D45*PROGRAMACION!P48</f>
        <v>0</v>
      </c>
      <c r="J45" s="1656">
        <f>$D45*PROGRAMACION!Q48</f>
        <v>0</v>
      </c>
      <c r="K45" s="1656">
        <f>$D45*PROGRAMACION!R48</f>
        <v>0</v>
      </c>
      <c r="L45" s="1656">
        <f>$D45*PROGRAMACION!S48</f>
        <v>0</v>
      </c>
      <c r="M45" s="1656">
        <f>$D45*PROGRAMACION!T48</f>
        <v>0</v>
      </c>
      <c r="N45" s="1656">
        <f>$D45*PROGRAMACION!U48</f>
        <v>0</v>
      </c>
      <c r="O45" s="1656">
        <f>$D45*PROGRAMACION!V48</f>
        <v>0</v>
      </c>
      <c r="P45" s="1656">
        <f>$D45*PROGRAMACION!W48</f>
        <v>0</v>
      </c>
      <c r="Q45" s="1656">
        <f>$D45*PROGRAMACION!X48</f>
        <v>0</v>
      </c>
      <c r="R45" s="1656">
        <f>$D45*PROGRAMACION!Y48</f>
        <v>2268.2453406720001</v>
      </c>
      <c r="S45" s="1656">
        <f>$D45*PROGRAMACION!Z48</f>
        <v>2268.2453406720001</v>
      </c>
      <c r="T45" s="1656">
        <f>$D45*PROGRAMACION!AA48</f>
        <v>2268.2453406720001</v>
      </c>
      <c r="U45" s="1656">
        <f>$D45*PROGRAMACION!AB48</f>
        <v>2268.2453406720001</v>
      </c>
      <c r="V45" s="1656">
        <f>$D45*PROGRAMACION!AC48</f>
        <v>2268.2453406720001</v>
      </c>
      <c r="W45" s="1656">
        <f>$D45*PROGRAMACION!AD48</f>
        <v>2268.2453406720001</v>
      </c>
      <c r="X45" s="1656">
        <f>$D45*PROGRAMACION!AE48</f>
        <v>2268.2453406720001</v>
      </c>
      <c r="Y45" s="1656">
        <f>$D45*PROGRAMACION!AF48</f>
        <v>2268.2453406720001</v>
      </c>
    </row>
    <row r="46" spans="1:25" s="1250" customFormat="1">
      <c r="A46" s="1657"/>
      <c r="B46" s="1658"/>
      <c r="C46" s="1659"/>
      <c r="D46" s="1660"/>
      <c r="E46" s="1661"/>
      <c r="F46" s="1662" t="s">
        <v>1811</v>
      </c>
      <c r="G46" s="1662"/>
      <c r="H46" s="1663">
        <f>$D45*PROGRAMACION!O49</f>
        <v>0</v>
      </c>
      <c r="I46" s="1663">
        <f>$D45*PROGRAMACION!P49</f>
        <v>0</v>
      </c>
      <c r="J46" s="1663">
        <f>$D45*PROGRAMACION!Q49</f>
        <v>0</v>
      </c>
      <c r="K46" s="1663">
        <f>$D45*PROGRAMACION!R49</f>
        <v>0</v>
      </c>
      <c r="L46" s="1663">
        <f>$D45*PROGRAMACION!S49</f>
        <v>0</v>
      </c>
      <c r="M46" s="1663">
        <f>$D45*PROGRAMACION!T49</f>
        <v>0</v>
      </c>
      <c r="N46" s="1663">
        <f>$D45*PROGRAMACION!U49</f>
        <v>0</v>
      </c>
      <c r="O46" s="1663">
        <f>$D45*PROGRAMACION!V49</f>
        <v>0</v>
      </c>
      <c r="P46" s="1663">
        <f>$D45*PROGRAMACION!W49</f>
        <v>0</v>
      </c>
      <c r="Q46" s="1663">
        <f>$D45*PROGRAMACION!X49</f>
        <v>0</v>
      </c>
      <c r="R46" s="1663">
        <f>$D45*PROGRAMACION!Y49</f>
        <v>0</v>
      </c>
      <c r="S46" s="1663">
        <f>$D45*PROGRAMACION!Z49</f>
        <v>0</v>
      </c>
      <c r="T46" s="1663">
        <f>$D45*PROGRAMACION!AA49</f>
        <v>0</v>
      </c>
      <c r="U46" s="1663">
        <f>$D45*PROGRAMACION!AB49</f>
        <v>0</v>
      </c>
      <c r="V46" s="1663">
        <f>$D45*PROGRAMACION!AC49</f>
        <v>0</v>
      </c>
      <c r="W46" s="1663">
        <f>$D45*PROGRAMACION!AD49</f>
        <v>0</v>
      </c>
      <c r="X46" s="1663">
        <f>$D45*PROGRAMACION!AE49</f>
        <v>0</v>
      </c>
      <c r="Y46" s="1663">
        <f>$D45*PROGRAMACION!AF49</f>
        <v>0</v>
      </c>
    </row>
    <row r="47" spans="1:25">
      <c r="A47" s="1650"/>
      <c r="B47" s="1651" t="str">
        <f>PROGRAMACION!C50</f>
        <v>A1160</v>
      </c>
      <c r="C47" s="1652" t="str">
        <f>PROGRAMACION!D50</f>
        <v>Mortero de nivelacion de cemento e=25 mm, De acuerdo Especificación técnica 000.215.03600_0</v>
      </c>
      <c r="D47" s="1653">
        <f>Partidas!H26</f>
        <v>2244.8170168650004</v>
      </c>
      <c r="E47" s="1654">
        <f>$D47</f>
        <v>2244.8170168650004</v>
      </c>
      <c r="F47" s="1655" t="s">
        <v>1862</v>
      </c>
      <c r="G47" s="1655"/>
      <c r="H47" s="1656">
        <f>$D47*PROGRAMACION!O50</f>
        <v>0</v>
      </c>
      <c r="I47" s="1656">
        <f>$D47*PROGRAMACION!P50</f>
        <v>0</v>
      </c>
      <c r="J47" s="1656">
        <f>$D47*PROGRAMACION!Q50</f>
        <v>0</v>
      </c>
      <c r="K47" s="1656">
        <f>$D47*PROGRAMACION!R50</f>
        <v>0</v>
      </c>
      <c r="L47" s="1656">
        <f>$D47*PROGRAMACION!S50</f>
        <v>0</v>
      </c>
      <c r="M47" s="1656">
        <f>$D47*PROGRAMACION!T50</f>
        <v>0</v>
      </c>
      <c r="N47" s="1656">
        <f>$D47*PROGRAMACION!U50</f>
        <v>0</v>
      </c>
      <c r="O47" s="1656">
        <f>$D47*PROGRAMACION!V50</f>
        <v>0</v>
      </c>
      <c r="P47" s="1656">
        <f>$D47*PROGRAMACION!W50</f>
        <v>0</v>
      </c>
      <c r="Q47" s="1656">
        <f>$D47*PROGRAMACION!X50</f>
        <v>0</v>
      </c>
      <c r="R47" s="1656">
        <f>$D47*PROGRAMACION!Y50</f>
        <v>748.27233895500024</v>
      </c>
      <c r="S47" s="1656">
        <f>$D47*PROGRAMACION!Z50</f>
        <v>2057.7489321262501</v>
      </c>
      <c r="T47" s="1656">
        <f>$D47*PROGRAMACION!AA50</f>
        <v>2244.8170168650004</v>
      </c>
      <c r="U47" s="1656">
        <f>$D47*PROGRAMACION!AB50</f>
        <v>2244.8170168650004</v>
      </c>
      <c r="V47" s="1656">
        <f>$D47*PROGRAMACION!AC50</f>
        <v>2244.8170168650004</v>
      </c>
      <c r="W47" s="1656">
        <f>$D47*PROGRAMACION!AD50</f>
        <v>2244.8170168650004</v>
      </c>
      <c r="X47" s="1656">
        <f>$D47*PROGRAMACION!AE50</f>
        <v>2244.8170168650004</v>
      </c>
      <c r="Y47" s="1656">
        <f>$D47*PROGRAMACION!AF50</f>
        <v>2244.8170168650004</v>
      </c>
    </row>
    <row r="48" spans="1:25" s="1250" customFormat="1">
      <c r="A48" s="1657"/>
      <c r="B48" s="1658"/>
      <c r="C48" s="1659"/>
      <c r="D48" s="1660"/>
      <c r="E48" s="1661"/>
      <c r="F48" s="1662" t="s">
        <v>1811</v>
      </c>
      <c r="G48" s="1662"/>
      <c r="H48" s="1663">
        <f>$D47*PROGRAMACION!O51</f>
        <v>0</v>
      </c>
      <c r="I48" s="1663">
        <f>$D47*PROGRAMACION!P51</f>
        <v>0</v>
      </c>
      <c r="J48" s="1663">
        <f>$D47*PROGRAMACION!Q51</f>
        <v>0</v>
      </c>
      <c r="K48" s="1663">
        <f>$D47*PROGRAMACION!R51</f>
        <v>0</v>
      </c>
      <c r="L48" s="1663">
        <f>$D47*PROGRAMACION!S51</f>
        <v>0</v>
      </c>
      <c r="M48" s="1663">
        <f>$D47*PROGRAMACION!T51</f>
        <v>0</v>
      </c>
      <c r="N48" s="1663">
        <f>$D47*PROGRAMACION!U51</f>
        <v>0</v>
      </c>
      <c r="O48" s="1663">
        <f>$D47*PROGRAMACION!V51</f>
        <v>0</v>
      </c>
      <c r="P48" s="1663">
        <f>$D47*PROGRAMACION!W51</f>
        <v>0</v>
      </c>
      <c r="Q48" s="1663">
        <f>$D47*PROGRAMACION!X51</f>
        <v>0</v>
      </c>
      <c r="R48" s="1663">
        <f>$D47*PROGRAMACION!Y51</f>
        <v>0</v>
      </c>
      <c r="S48" s="1663">
        <f>$D47*PROGRAMACION!Z51</f>
        <v>0</v>
      </c>
      <c r="T48" s="1663">
        <f>$D47*PROGRAMACION!AA51</f>
        <v>0</v>
      </c>
      <c r="U48" s="1663">
        <f>$D47*PROGRAMACION!AB51</f>
        <v>0</v>
      </c>
      <c r="V48" s="1663">
        <f>$D47*PROGRAMACION!AC51</f>
        <v>0</v>
      </c>
      <c r="W48" s="1663">
        <f>$D47*PROGRAMACION!AD51</f>
        <v>0</v>
      </c>
      <c r="X48" s="1663">
        <f>$D47*PROGRAMACION!AE51</f>
        <v>0</v>
      </c>
      <c r="Y48" s="1663">
        <f>$D47*PROGRAMACION!AF51</f>
        <v>0</v>
      </c>
    </row>
    <row r="49" spans="1:25">
      <c r="A49" s="1650"/>
      <c r="B49" s="1651" t="str">
        <f>PROGRAMACION!C52</f>
        <v>A1170</v>
      </c>
      <c r="C49" s="1652" t="str">
        <f>PROGRAMACION!D52</f>
        <v>Perno de expansión 1/2"x3"</v>
      </c>
      <c r="D49" s="1653">
        <f>Partidas!H27</f>
        <v>1209.8004342857143</v>
      </c>
      <c r="E49" s="1654">
        <f>$D49</f>
        <v>1209.8004342857143</v>
      </c>
      <c r="F49" s="1655" t="s">
        <v>1862</v>
      </c>
      <c r="G49" s="1655"/>
      <c r="H49" s="1656">
        <f>$D49*PROGRAMACION!O52</f>
        <v>0</v>
      </c>
      <c r="I49" s="1656">
        <f>$D49*PROGRAMACION!P52</f>
        <v>0</v>
      </c>
      <c r="J49" s="1656">
        <f>$D49*PROGRAMACION!Q52</f>
        <v>0</v>
      </c>
      <c r="K49" s="1656">
        <f>$D49*PROGRAMACION!R52</f>
        <v>0</v>
      </c>
      <c r="L49" s="1656">
        <f>$D49*PROGRAMACION!S52</f>
        <v>0</v>
      </c>
      <c r="M49" s="1656">
        <f>$D49*PROGRAMACION!T52</f>
        <v>0</v>
      </c>
      <c r="N49" s="1656">
        <f>$D49*PROGRAMACION!U52</f>
        <v>134.4222704761905</v>
      </c>
      <c r="O49" s="1656">
        <f>$D49*PROGRAMACION!V52</f>
        <v>1075.378163809524</v>
      </c>
      <c r="P49" s="1656">
        <f>$D49*PROGRAMACION!W52</f>
        <v>1209.8004342857143</v>
      </c>
      <c r="Q49" s="1656">
        <f>$D49*PROGRAMACION!X52</f>
        <v>1209.8004342857143</v>
      </c>
      <c r="R49" s="1656">
        <f>$D49*PROGRAMACION!Y52</f>
        <v>1209.8004342857143</v>
      </c>
      <c r="S49" s="1656">
        <f>$D49*PROGRAMACION!Z52</f>
        <v>1209.8004342857143</v>
      </c>
      <c r="T49" s="1656">
        <f>$D49*PROGRAMACION!AA52</f>
        <v>1209.8004342857143</v>
      </c>
      <c r="U49" s="1656">
        <f>$D49*PROGRAMACION!AB52</f>
        <v>1209.8004342857143</v>
      </c>
      <c r="V49" s="1656">
        <f>$D49*PROGRAMACION!AC52</f>
        <v>1209.8004342857143</v>
      </c>
      <c r="W49" s="1656">
        <f>$D49*PROGRAMACION!AD52</f>
        <v>1209.8004342857143</v>
      </c>
      <c r="X49" s="1656">
        <f>$D49*PROGRAMACION!AE52</f>
        <v>1209.8004342857143</v>
      </c>
      <c r="Y49" s="1656">
        <f>$D49*PROGRAMACION!AF52</f>
        <v>1209.8004342857143</v>
      </c>
    </row>
    <row r="50" spans="1:25" s="1250" customFormat="1">
      <c r="A50" s="1657"/>
      <c r="B50" s="1658"/>
      <c r="C50" s="1659"/>
      <c r="D50" s="1660"/>
      <c r="E50" s="1661"/>
      <c r="F50" s="1662" t="s">
        <v>1811</v>
      </c>
      <c r="G50" s="1662"/>
      <c r="H50" s="1663">
        <f>$D49*PROGRAMACION!O53</f>
        <v>0</v>
      </c>
      <c r="I50" s="1663">
        <f>$D49*PROGRAMACION!P53</f>
        <v>0</v>
      </c>
      <c r="J50" s="1663">
        <f>$D49*PROGRAMACION!Q53</f>
        <v>0</v>
      </c>
      <c r="K50" s="1663">
        <f>$D49*PROGRAMACION!R53</f>
        <v>0</v>
      </c>
      <c r="L50" s="1663">
        <f>$D49*PROGRAMACION!S53</f>
        <v>0</v>
      </c>
      <c r="M50" s="1663">
        <f>$D49*PROGRAMACION!T53</f>
        <v>0</v>
      </c>
      <c r="N50" s="1663">
        <f>$D49*PROGRAMACION!U53</f>
        <v>0</v>
      </c>
      <c r="O50" s="1663">
        <f>$D49*PROGRAMACION!V53</f>
        <v>0</v>
      </c>
      <c r="P50" s="1663">
        <f>$D49*PROGRAMACION!W53</f>
        <v>0</v>
      </c>
      <c r="Q50" s="1663">
        <f>$D49*PROGRAMACION!X53</f>
        <v>0</v>
      </c>
      <c r="R50" s="1663">
        <f>$D49*PROGRAMACION!Y53</f>
        <v>0</v>
      </c>
      <c r="S50" s="1663">
        <f>$D49*PROGRAMACION!Z53</f>
        <v>0</v>
      </c>
      <c r="T50" s="1663">
        <f>$D49*PROGRAMACION!AA53</f>
        <v>0</v>
      </c>
      <c r="U50" s="1663">
        <f>$D49*PROGRAMACION!AB53</f>
        <v>0</v>
      </c>
      <c r="V50" s="1663">
        <f>$D49*PROGRAMACION!AC53</f>
        <v>0</v>
      </c>
      <c r="W50" s="1663">
        <f>$D49*PROGRAMACION!AD53</f>
        <v>0</v>
      </c>
      <c r="X50" s="1663">
        <f>$D49*PROGRAMACION!AE53</f>
        <v>0</v>
      </c>
      <c r="Y50" s="1663">
        <f>$D49*PROGRAMACION!AF53</f>
        <v>0</v>
      </c>
    </row>
    <row r="51" spans="1:25">
      <c r="A51" s="1650"/>
      <c r="B51" s="1651" t="str">
        <f>PROGRAMACION!C54</f>
        <v>A1180</v>
      </c>
      <c r="C51" s="1652" t="str">
        <f>PROGRAMACION!D54</f>
        <v>Perno de expansión 5/8"x3"</v>
      </c>
      <c r="D51" s="1653">
        <f>Partidas!H28</f>
        <v>360.38050285714286</v>
      </c>
      <c r="E51" s="1654">
        <f>$D51</f>
        <v>360.38050285714286</v>
      </c>
      <c r="F51" s="1655" t="s">
        <v>1862</v>
      </c>
      <c r="G51" s="1655"/>
      <c r="H51" s="1656">
        <f>$D51*PROGRAMACION!O54</f>
        <v>0</v>
      </c>
      <c r="I51" s="1656">
        <f>$D51*PROGRAMACION!P54</f>
        <v>0</v>
      </c>
      <c r="J51" s="1656">
        <f>$D51*PROGRAMACION!Q54</f>
        <v>0</v>
      </c>
      <c r="K51" s="1656">
        <f>$D51*PROGRAMACION!R54</f>
        <v>0</v>
      </c>
      <c r="L51" s="1656">
        <f>$D51*PROGRAMACION!S54</f>
        <v>0</v>
      </c>
      <c r="M51" s="1656">
        <f>$D51*PROGRAMACION!T54</f>
        <v>0</v>
      </c>
      <c r="N51" s="1656">
        <f>$D51*PROGRAMACION!U54</f>
        <v>0</v>
      </c>
      <c r="O51" s="1656">
        <f>$D51*PROGRAMACION!V54</f>
        <v>0</v>
      </c>
      <c r="P51" s="1656">
        <f>$D51*PROGRAMACION!W54</f>
        <v>360.38050285714286</v>
      </c>
      <c r="Q51" s="1656">
        <f>$D51*PROGRAMACION!X54</f>
        <v>360.38050285714286</v>
      </c>
      <c r="R51" s="1656">
        <f>$D51*PROGRAMACION!Y54</f>
        <v>360.38050285714286</v>
      </c>
      <c r="S51" s="1656">
        <f>$D51*PROGRAMACION!Z54</f>
        <v>360.38050285714286</v>
      </c>
      <c r="T51" s="1656">
        <f>$D51*PROGRAMACION!AA54</f>
        <v>360.38050285714286</v>
      </c>
      <c r="U51" s="1656">
        <f>$D51*PROGRAMACION!AB54</f>
        <v>360.38050285714286</v>
      </c>
      <c r="V51" s="1656">
        <f>$D51*PROGRAMACION!AC54</f>
        <v>360.38050285714286</v>
      </c>
      <c r="W51" s="1656">
        <f>$D51*PROGRAMACION!AD54</f>
        <v>360.38050285714286</v>
      </c>
      <c r="X51" s="1656">
        <f>$D51*PROGRAMACION!AE54</f>
        <v>360.38050285714286</v>
      </c>
      <c r="Y51" s="1656">
        <f>$D51*PROGRAMACION!AF54</f>
        <v>360.38050285714286</v>
      </c>
    </row>
    <row r="52" spans="1:25" s="1250" customFormat="1">
      <c r="A52" s="1657"/>
      <c r="B52" s="1658"/>
      <c r="C52" s="1659"/>
      <c r="D52" s="1660"/>
      <c r="E52" s="1661"/>
      <c r="F52" s="1662" t="s">
        <v>1811</v>
      </c>
      <c r="G52" s="1662"/>
      <c r="H52" s="1663">
        <f>$D51*PROGRAMACION!O55</f>
        <v>0</v>
      </c>
      <c r="I52" s="1663">
        <f>$D51*PROGRAMACION!P55</f>
        <v>0</v>
      </c>
      <c r="J52" s="1663">
        <f>$D51*PROGRAMACION!Q55</f>
        <v>0</v>
      </c>
      <c r="K52" s="1663">
        <f>$D51*PROGRAMACION!R55</f>
        <v>0</v>
      </c>
      <c r="L52" s="1663">
        <f>$D51*PROGRAMACION!S55</f>
        <v>0</v>
      </c>
      <c r="M52" s="1663">
        <f>$D51*PROGRAMACION!T55</f>
        <v>0</v>
      </c>
      <c r="N52" s="1663">
        <f>$D51*PROGRAMACION!U55</f>
        <v>0</v>
      </c>
      <c r="O52" s="1663">
        <f>$D51*PROGRAMACION!V55</f>
        <v>0</v>
      </c>
      <c r="P52" s="1663">
        <f>$D51*PROGRAMACION!W55</f>
        <v>0</v>
      </c>
      <c r="Q52" s="1663">
        <f>$D51*PROGRAMACION!X55</f>
        <v>0</v>
      </c>
      <c r="R52" s="1663">
        <f>$D51*PROGRAMACION!Y55</f>
        <v>0</v>
      </c>
      <c r="S52" s="1663">
        <f>$D51*PROGRAMACION!Z55</f>
        <v>0</v>
      </c>
      <c r="T52" s="1663">
        <f>$D51*PROGRAMACION!AA55</f>
        <v>0</v>
      </c>
      <c r="U52" s="1663">
        <f>$D51*PROGRAMACION!AB55</f>
        <v>0</v>
      </c>
      <c r="V52" s="1663">
        <f>$D51*PROGRAMACION!AC55</f>
        <v>0</v>
      </c>
      <c r="W52" s="1663">
        <f>$D51*PROGRAMACION!AD55</f>
        <v>0</v>
      </c>
      <c r="X52" s="1663">
        <f>$D51*PROGRAMACION!AE55</f>
        <v>0</v>
      </c>
      <c r="Y52" s="1663">
        <f>$D51*PROGRAMACION!AF55</f>
        <v>0</v>
      </c>
    </row>
    <row r="53" spans="1:25">
      <c r="A53" s="1650"/>
      <c r="B53" s="1651" t="str">
        <f>PROGRAMACION!C56</f>
        <v>A1190</v>
      </c>
      <c r="C53" s="1652" t="str">
        <f>PROGRAMACION!D56</f>
        <v>Perno de expansión 3/4"x5"</v>
      </c>
      <c r="D53" s="1653">
        <f>Partidas!H29</f>
        <v>173.18660571428572</v>
      </c>
      <c r="E53" s="1654">
        <f>$D53</f>
        <v>173.18660571428572</v>
      </c>
      <c r="F53" s="1655" t="s">
        <v>1862</v>
      </c>
      <c r="G53" s="1655"/>
      <c r="H53" s="1656">
        <f>$D53*PROGRAMACION!O56</f>
        <v>0</v>
      </c>
      <c r="I53" s="1656">
        <f>$D53*PROGRAMACION!P56</f>
        <v>0</v>
      </c>
      <c r="J53" s="1656">
        <f>$D53*PROGRAMACION!Q56</f>
        <v>0</v>
      </c>
      <c r="K53" s="1656">
        <f>$D53*PROGRAMACION!R56</f>
        <v>0</v>
      </c>
      <c r="L53" s="1656">
        <f>$D53*PROGRAMACION!S56</f>
        <v>0</v>
      </c>
      <c r="M53" s="1656">
        <f>$D53*PROGRAMACION!T56</f>
        <v>0</v>
      </c>
      <c r="N53" s="1656">
        <f>$D53*PROGRAMACION!U56</f>
        <v>0</v>
      </c>
      <c r="O53" s="1656">
        <f>$D53*PROGRAMACION!V56</f>
        <v>0</v>
      </c>
      <c r="P53" s="1656">
        <f>$D53*PROGRAMACION!W56</f>
        <v>173.18660571428572</v>
      </c>
      <c r="Q53" s="1656">
        <f>$D53*PROGRAMACION!X56</f>
        <v>173.18660571428572</v>
      </c>
      <c r="R53" s="1656">
        <f>$D53*PROGRAMACION!Y56</f>
        <v>173.18660571428572</v>
      </c>
      <c r="S53" s="1656">
        <f>$D53*PROGRAMACION!Z56</f>
        <v>173.18660571428572</v>
      </c>
      <c r="T53" s="1656">
        <f>$D53*PROGRAMACION!AA56</f>
        <v>173.18660571428572</v>
      </c>
      <c r="U53" s="1656">
        <f>$D53*PROGRAMACION!AB56</f>
        <v>173.18660571428572</v>
      </c>
      <c r="V53" s="1656">
        <f>$D53*PROGRAMACION!AC56</f>
        <v>173.18660571428572</v>
      </c>
      <c r="W53" s="1656">
        <f>$D53*PROGRAMACION!AD56</f>
        <v>173.18660571428572</v>
      </c>
      <c r="X53" s="1656">
        <f>$D53*PROGRAMACION!AE56</f>
        <v>173.18660571428572</v>
      </c>
      <c r="Y53" s="1656">
        <f>$D53*PROGRAMACION!AF56</f>
        <v>173.18660571428572</v>
      </c>
    </row>
    <row r="54" spans="1:25" s="1250" customFormat="1">
      <c r="A54" s="1657"/>
      <c r="B54" s="1658"/>
      <c r="C54" s="1659"/>
      <c r="D54" s="1660"/>
      <c r="E54" s="1661"/>
      <c r="F54" s="1662" t="s">
        <v>1811</v>
      </c>
      <c r="G54" s="1662"/>
      <c r="H54" s="1663">
        <f>$D53*PROGRAMACION!O57</f>
        <v>0</v>
      </c>
      <c r="I54" s="1663">
        <f>$D53*PROGRAMACION!P57</f>
        <v>0</v>
      </c>
      <c r="J54" s="1663">
        <f>$D53*PROGRAMACION!Q57</f>
        <v>0</v>
      </c>
      <c r="K54" s="1663">
        <f>$D53*PROGRAMACION!R57</f>
        <v>0</v>
      </c>
      <c r="L54" s="1663">
        <f>$D53*PROGRAMACION!S57</f>
        <v>0</v>
      </c>
      <c r="M54" s="1663">
        <f>$D53*PROGRAMACION!T57</f>
        <v>0</v>
      </c>
      <c r="N54" s="1663">
        <f>$D53*PROGRAMACION!U57</f>
        <v>0</v>
      </c>
      <c r="O54" s="1663">
        <f>$D53*PROGRAMACION!V57</f>
        <v>0</v>
      </c>
      <c r="P54" s="1663">
        <f>$D53*PROGRAMACION!W57</f>
        <v>0</v>
      </c>
      <c r="Q54" s="1663">
        <f>$D53*PROGRAMACION!X57</f>
        <v>0</v>
      </c>
      <c r="R54" s="1663">
        <f>$D53*PROGRAMACION!Y57</f>
        <v>0</v>
      </c>
      <c r="S54" s="1663">
        <f>$D53*PROGRAMACION!Z57</f>
        <v>0</v>
      </c>
      <c r="T54" s="1663">
        <f>$D53*PROGRAMACION!AA57</f>
        <v>0</v>
      </c>
      <c r="U54" s="1663">
        <f>$D53*PROGRAMACION!AB57</f>
        <v>0</v>
      </c>
      <c r="V54" s="1663">
        <f>$D53*PROGRAMACION!AC57</f>
        <v>0</v>
      </c>
      <c r="W54" s="1663">
        <f>$D53*PROGRAMACION!AD57</f>
        <v>0</v>
      </c>
      <c r="X54" s="1663">
        <f>$D53*PROGRAMACION!AE57</f>
        <v>0</v>
      </c>
      <c r="Y54" s="1663">
        <f>$D53*PROGRAMACION!AF57</f>
        <v>0</v>
      </c>
    </row>
    <row r="55" spans="1:25">
      <c r="A55" s="1650"/>
      <c r="B55" s="1651" t="str">
        <f>PROGRAMACION!C58</f>
        <v>A1200</v>
      </c>
      <c r="C55" s="1652" t="str">
        <f>PROGRAMACION!D58</f>
        <v>Pernos de anclaje embebido ASTM A36 Ø1/2" de 180 mm de los pedestales</v>
      </c>
      <c r="D55" s="1653">
        <f>Partidas!H30</f>
        <v>833.27312000000018</v>
      </c>
      <c r="E55" s="1654">
        <f>$D55</f>
        <v>833.27312000000018</v>
      </c>
      <c r="F55" s="1655" t="s">
        <v>1862</v>
      </c>
      <c r="G55" s="1655"/>
      <c r="H55" s="1656">
        <f>$D55*PROGRAMACION!O58</f>
        <v>0</v>
      </c>
      <c r="I55" s="1656">
        <f>$D55*PROGRAMACION!P58</f>
        <v>0</v>
      </c>
      <c r="J55" s="1656">
        <f>$D55*PROGRAMACION!Q58</f>
        <v>0</v>
      </c>
      <c r="K55" s="1656">
        <f>$D55*PROGRAMACION!R58</f>
        <v>0</v>
      </c>
      <c r="L55" s="1656">
        <f>$D55*PROGRAMACION!S58</f>
        <v>0</v>
      </c>
      <c r="M55" s="1656">
        <f>$D55*PROGRAMACION!T58</f>
        <v>0</v>
      </c>
      <c r="N55" s="1656">
        <f>$D55*PROGRAMACION!U58</f>
        <v>0</v>
      </c>
      <c r="O55" s="1656">
        <f>$D55*PROGRAMACION!V58</f>
        <v>0</v>
      </c>
      <c r="P55" s="1656">
        <f>$D55*PROGRAMACION!W58</f>
        <v>166.65462400000004</v>
      </c>
      <c r="Q55" s="1656">
        <f>$D55*PROGRAMACION!X58</f>
        <v>833.27312000000018</v>
      </c>
      <c r="R55" s="1656">
        <f>$D55*PROGRAMACION!Y58</f>
        <v>833.27312000000018</v>
      </c>
      <c r="S55" s="1656">
        <f>$D55*PROGRAMACION!Z58</f>
        <v>833.27312000000018</v>
      </c>
      <c r="T55" s="1656">
        <f>$D55*PROGRAMACION!AA58</f>
        <v>833.27312000000018</v>
      </c>
      <c r="U55" s="1656">
        <f>$D55*PROGRAMACION!AB58</f>
        <v>833.27312000000018</v>
      </c>
      <c r="V55" s="1656">
        <f>$D55*PROGRAMACION!AC58</f>
        <v>833.27312000000018</v>
      </c>
      <c r="W55" s="1656">
        <f>$D55*PROGRAMACION!AD58</f>
        <v>833.27312000000018</v>
      </c>
      <c r="X55" s="1656">
        <f>$D55*PROGRAMACION!AE58</f>
        <v>833.27312000000018</v>
      </c>
      <c r="Y55" s="1656">
        <f>$D55*PROGRAMACION!AF58</f>
        <v>833.27312000000018</v>
      </c>
    </row>
    <row r="56" spans="1:25" s="1250" customFormat="1">
      <c r="A56" s="1657"/>
      <c r="B56" s="1658"/>
      <c r="C56" s="1659"/>
      <c r="D56" s="1660"/>
      <c r="E56" s="1661"/>
      <c r="F56" s="1662" t="s">
        <v>1811</v>
      </c>
      <c r="G56" s="1662"/>
      <c r="H56" s="1663">
        <f>$D55*PROGRAMACION!O59</f>
        <v>0</v>
      </c>
      <c r="I56" s="1663">
        <f>$D55*PROGRAMACION!P59</f>
        <v>0</v>
      </c>
      <c r="J56" s="1663">
        <f>$D55*PROGRAMACION!Q59</f>
        <v>0</v>
      </c>
      <c r="K56" s="1663">
        <f>$D55*PROGRAMACION!R59</f>
        <v>0</v>
      </c>
      <c r="L56" s="1663">
        <f>$D55*PROGRAMACION!S59</f>
        <v>0</v>
      </c>
      <c r="M56" s="1663">
        <f>$D55*PROGRAMACION!T59</f>
        <v>0</v>
      </c>
      <c r="N56" s="1663">
        <f>$D55*PROGRAMACION!U59</f>
        <v>0</v>
      </c>
      <c r="O56" s="1663">
        <f>$D55*PROGRAMACION!V59</f>
        <v>0</v>
      </c>
      <c r="P56" s="1663">
        <f>$D55*PROGRAMACION!W59</f>
        <v>0</v>
      </c>
      <c r="Q56" s="1663">
        <f>$D55*PROGRAMACION!X59</f>
        <v>0</v>
      </c>
      <c r="R56" s="1663">
        <f>$D55*PROGRAMACION!Y59</f>
        <v>0</v>
      </c>
      <c r="S56" s="1663">
        <f>$D55*PROGRAMACION!Z59</f>
        <v>0</v>
      </c>
      <c r="T56" s="1663">
        <f>$D55*PROGRAMACION!AA59</f>
        <v>0</v>
      </c>
      <c r="U56" s="1663">
        <f>$D55*PROGRAMACION!AB59</f>
        <v>0</v>
      </c>
      <c r="V56" s="1663">
        <f>$D55*PROGRAMACION!AC59</f>
        <v>0</v>
      </c>
      <c r="W56" s="1663">
        <f>$D55*PROGRAMACION!AD59</f>
        <v>0</v>
      </c>
      <c r="X56" s="1663">
        <f>$D55*PROGRAMACION!AE59</f>
        <v>0</v>
      </c>
      <c r="Y56" s="1663">
        <f>$D55*PROGRAMACION!AF59</f>
        <v>0</v>
      </c>
    </row>
    <row r="57" spans="1:25">
      <c r="A57" s="1650"/>
      <c r="B57" s="1651" t="str">
        <f>PROGRAMACION!C60</f>
        <v>A1210</v>
      </c>
      <c r="C57" s="1652" t="str">
        <f>PROGRAMACION!D60</f>
        <v>Picado, escarificado y limpieza sobre losa existente</v>
      </c>
      <c r="D57" s="1653">
        <f>Partidas!H31</f>
        <v>8.049956400000001</v>
      </c>
      <c r="E57" s="1654">
        <f>$D57</f>
        <v>8.049956400000001</v>
      </c>
      <c r="F57" s="1655" t="s">
        <v>1862</v>
      </c>
      <c r="G57" s="1655"/>
      <c r="H57" s="1656">
        <f>$D57*PROGRAMACION!O60</f>
        <v>0</v>
      </c>
      <c r="I57" s="1656">
        <f>$D57*PROGRAMACION!P60</f>
        <v>0</v>
      </c>
      <c r="J57" s="1656">
        <f>$D57*PROGRAMACION!Q60</f>
        <v>0</v>
      </c>
      <c r="K57" s="1656">
        <f>$D57*PROGRAMACION!R60</f>
        <v>0</v>
      </c>
      <c r="L57" s="1656">
        <f>$D57*PROGRAMACION!S60</f>
        <v>0</v>
      </c>
      <c r="M57" s="1656">
        <f>$D57*PROGRAMACION!T60</f>
        <v>8.049956400000001</v>
      </c>
      <c r="N57" s="1656">
        <f>$D57*PROGRAMACION!U60</f>
        <v>8.049956400000001</v>
      </c>
      <c r="O57" s="1656">
        <f>$D57*PROGRAMACION!V60</f>
        <v>8.049956400000001</v>
      </c>
      <c r="P57" s="1656">
        <f>$D57*PROGRAMACION!W60</f>
        <v>8.049956400000001</v>
      </c>
      <c r="Q57" s="1656">
        <f>$D57*PROGRAMACION!X60</f>
        <v>8.049956400000001</v>
      </c>
      <c r="R57" s="1656">
        <f>$D57*PROGRAMACION!Y60</f>
        <v>8.049956400000001</v>
      </c>
      <c r="S57" s="1656">
        <f>$D57*PROGRAMACION!Z60</f>
        <v>8.049956400000001</v>
      </c>
      <c r="T57" s="1656">
        <f>$D57*PROGRAMACION!AA60</f>
        <v>8.049956400000001</v>
      </c>
      <c r="U57" s="1656">
        <f>$D57*PROGRAMACION!AB60</f>
        <v>8.049956400000001</v>
      </c>
      <c r="V57" s="1656">
        <f>$D57*PROGRAMACION!AC60</f>
        <v>8.049956400000001</v>
      </c>
      <c r="W57" s="1656">
        <f>$D57*PROGRAMACION!AD60</f>
        <v>8.049956400000001</v>
      </c>
      <c r="X57" s="1656">
        <f>$D57*PROGRAMACION!AE60</f>
        <v>8.049956400000001</v>
      </c>
      <c r="Y57" s="1656">
        <f>$D57*PROGRAMACION!AF60</f>
        <v>8.049956400000001</v>
      </c>
    </row>
    <row r="58" spans="1:25" s="1250" customFormat="1">
      <c r="A58" s="1657"/>
      <c r="B58" s="1658"/>
      <c r="C58" s="1659"/>
      <c r="D58" s="1660"/>
      <c r="E58" s="1661"/>
      <c r="F58" s="1662" t="s">
        <v>1811</v>
      </c>
      <c r="G58" s="1662"/>
      <c r="H58" s="1663">
        <f>$D57*PROGRAMACION!O61</f>
        <v>0</v>
      </c>
      <c r="I58" s="1663">
        <f>$D57*PROGRAMACION!P61</f>
        <v>0</v>
      </c>
      <c r="J58" s="1663">
        <f>$D57*PROGRAMACION!Q61</f>
        <v>0</v>
      </c>
      <c r="K58" s="1663">
        <f>$D57*PROGRAMACION!R61</f>
        <v>0</v>
      </c>
      <c r="L58" s="1663">
        <f>$D57*PROGRAMACION!S61</f>
        <v>0</v>
      </c>
      <c r="M58" s="1663">
        <f>$D57*PROGRAMACION!T61</f>
        <v>0</v>
      </c>
      <c r="N58" s="1663">
        <f>$D57*PROGRAMACION!U61</f>
        <v>0</v>
      </c>
      <c r="O58" s="1663">
        <f>$D57*PROGRAMACION!V61</f>
        <v>0</v>
      </c>
      <c r="P58" s="1663">
        <f>$D57*PROGRAMACION!W61</f>
        <v>0</v>
      </c>
      <c r="Q58" s="1663">
        <f>$D57*PROGRAMACION!X61</f>
        <v>0</v>
      </c>
      <c r="R58" s="1663">
        <f>$D57*PROGRAMACION!Y61</f>
        <v>0</v>
      </c>
      <c r="S58" s="1663">
        <f>$D57*PROGRAMACION!Z61</f>
        <v>0</v>
      </c>
      <c r="T58" s="1663">
        <f>$D57*PROGRAMACION!AA61</f>
        <v>0</v>
      </c>
      <c r="U58" s="1663">
        <f>$D57*PROGRAMACION!AB61</f>
        <v>0</v>
      </c>
      <c r="V58" s="1663">
        <f>$D57*PROGRAMACION!AC61</f>
        <v>0</v>
      </c>
      <c r="W58" s="1663">
        <f>$D57*PROGRAMACION!AD61</f>
        <v>0</v>
      </c>
      <c r="X58" s="1663">
        <f>$D57*PROGRAMACION!AE61</f>
        <v>0</v>
      </c>
      <c r="Y58" s="1663">
        <f>$D57*PROGRAMACION!AF61</f>
        <v>0</v>
      </c>
    </row>
    <row r="59" spans="1:25" s="1250" customFormat="1">
      <c r="A59" s="1492"/>
      <c r="B59" s="1493"/>
      <c r="C59" s="1494" t="str">
        <f>PROGRAMACION!D62</f>
        <v>OBRAS MECÁNICAS</v>
      </c>
      <c r="D59" s="1636"/>
      <c r="E59" s="1637"/>
      <c r="F59" s="1615"/>
      <c r="G59" s="1615"/>
      <c r="H59" s="1649"/>
      <c r="I59" s="1649"/>
      <c r="J59" s="1649"/>
      <c r="K59" s="1649"/>
      <c r="L59" s="1649"/>
      <c r="M59" s="1649"/>
      <c r="N59" s="1649"/>
      <c r="O59" s="1649"/>
      <c r="P59" s="1649"/>
      <c r="Q59" s="1649"/>
      <c r="R59" s="1649"/>
      <c r="S59" s="1649"/>
      <c r="T59" s="1649"/>
      <c r="U59" s="1649"/>
      <c r="V59" s="1649"/>
      <c r="W59" s="1649"/>
      <c r="X59" s="1649"/>
      <c r="Y59" s="1649"/>
    </row>
    <row r="60" spans="1:25" s="1250" customFormat="1">
      <c r="A60" s="1492"/>
      <c r="B60" s="1493"/>
      <c r="C60" s="1494" t="str">
        <f>PROGRAMACION!D63</f>
        <v>GENERALES</v>
      </c>
      <c r="D60" s="1636"/>
      <c r="E60" s="1637"/>
      <c r="F60" s="1615"/>
      <c r="G60" s="1615"/>
      <c r="H60" s="1649"/>
      <c r="I60" s="1649"/>
      <c r="J60" s="1649"/>
      <c r="K60" s="1649"/>
      <c r="L60" s="1649"/>
      <c r="M60" s="1649"/>
      <c r="N60" s="1649"/>
      <c r="O60" s="1649"/>
      <c r="P60" s="1649"/>
      <c r="Q60" s="1649"/>
      <c r="R60" s="1649"/>
      <c r="S60" s="1649"/>
      <c r="T60" s="1649"/>
      <c r="U60" s="1649"/>
      <c r="V60" s="1649"/>
      <c r="W60" s="1649"/>
      <c r="X60" s="1649"/>
      <c r="Y60" s="1649"/>
    </row>
    <row r="61" spans="1:25">
      <c r="A61" s="1650"/>
      <c r="B61" s="1651" t="str">
        <f>PROGRAMACION!C64</f>
        <v>A1220</v>
      </c>
      <c r="C61" s="1652" t="str">
        <f>PROGRAMACION!D64</f>
        <v>Etiquetado de tuberías</v>
      </c>
      <c r="D61" s="1653">
        <f>Partidas!H34</f>
        <v>2447.404</v>
      </c>
      <c r="E61" s="1654">
        <f>$D61</f>
        <v>2447.404</v>
      </c>
      <c r="F61" s="1655" t="s">
        <v>1862</v>
      </c>
      <c r="G61" s="1655"/>
      <c r="H61" s="1656">
        <f>$D61*PROGRAMACION!O64</f>
        <v>0</v>
      </c>
      <c r="I61" s="1656">
        <f>$D61*PROGRAMACION!P64</f>
        <v>0</v>
      </c>
      <c r="J61" s="1656">
        <f>$D61*PROGRAMACION!Q64</f>
        <v>0</v>
      </c>
      <c r="K61" s="1656">
        <f>$D61*PROGRAMACION!R64</f>
        <v>0</v>
      </c>
      <c r="L61" s="1656">
        <f>$D61*PROGRAMACION!S64</f>
        <v>0</v>
      </c>
      <c r="M61" s="1656">
        <f>$D61*PROGRAMACION!T64</f>
        <v>0</v>
      </c>
      <c r="N61" s="1656">
        <f>$D61*PROGRAMACION!U64</f>
        <v>0</v>
      </c>
      <c r="O61" s="1656">
        <f>$D61*PROGRAMACION!V64</f>
        <v>0</v>
      </c>
      <c r="P61" s="1656">
        <f>$D61*PROGRAMACION!W64</f>
        <v>0</v>
      </c>
      <c r="Q61" s="1656">
        <f>$D61*PROGRAMACION!X64</f>
        <v>0</v>
      </c>
      <c r="R61" s="1656">
        <f>$D61*PROGRAMACION!Y64</f>
        <v>0</v>
      </c>
      <c r="S61" s="1656">
        <f>$D61*PROGRAMACION!Z64</f>
        <v>0</v>
      </c>
      <c r="T61" s="1656">
        <f>$D61*PROGRAMACION!AA64</f>
        <v>0</v>
      </c>
      <c r="U61" s="1656">
        <f>$D61*PROGRAMACION!AB64</f>
        <v>0</v>
      </c>
      <c r="V61" s="1656">
        <f>$D61*PROGRAMACION!AC64</f>
        <v>489.48080000000004</v>
      </c>
      <c r="W61" s="1656">
        <f>$D61*PROGRAMACION!AD64</f>
        <v>1631.6026666666669</v>
      </c>
      <c r="X61" s="1656">
        <f>$D61*PROGRAMACION!AE64</f>
        <v>2447.404</v>
      </c>
      <c r="Y61" s="1656">
        <f>$D61*PROGRAMACION!AF64</f>
        <v>2447.404</v>
      </c>
    </row>
    <row r="62" spans="1:25" s="1250" customFormat="1">
      <c r="A62" s="1657"/>
      <c r="B62" s="1658"/>
      <c r="C62" s="1659"/>
      <c r="D62" s="1660"/>
      <c r="E62" s="1661"/>
      <c r="F62" s="1662" t="s">
        <v>1811</v>
      </c>
      <c r="G62" s="1662"/>
      <c r="H62" s="1663">
        <f>$D61*PROGRAMACION!O65</f>
        <v>0</v>
      </c>
      <c r="I62" s="1663">
        <f>$D61*PROGRAMACION!P65</f>
        <v>0</v>
      </c>
      <c r="J62" s="1663">
        <f>$D61*PROGRAMACION!Q65</f>
        <v>0</v>
      </c>
      <c r="K62" s="1663">
        <f>$D61*PROGRAMACION!R65</f>
        <v>0</v>
      </c>
      <c r="L62" s="1663">
        <f>$D61*PROGRAMACION!S65</f>
        <v>0</v>
      </c>
      <c r="M62" s="1663">
        <f>$D61*PROGRAMACION!T65</f>
        <v>0</v>
      </c>
      <c r="N62" s="1663">
        <f>$D61*PROGRAMACION!U65</f>
        <v>0</v>
      </c>
      <c r="O62" s="1663">
        <f>$D61*PROGRAMACION!V65</f>
        <v>0</v>
      </c>
      <c r="P62" s="1663">
        <f>$D61*PROGRAMACION!W65</f>
        <v>0</v>
      </c>
      <c r="Q62" s="1663">
        <f>$D61*PROGRAMACION!X65</f>
        <v>0</v>
      </c>
      <c r="R62" s="1663">
        <f>$D61*PROGRAMACION!Y65</f>
        <v>0</v>
      </c>
      <c r="S62" s="1663">
        <f>$D61*PROGRAMACION!Z65</f>
        <v>0</v>
      </c>
      <c r="T62" s="1663">
        <f>$D61*PROGRAMACION!AA65</f>
        <v>0</v>
      </c>
      <c r="U62" s="1663">
        <f>$D61*PROGRAMACION!AB65</f>
        <v>0</v>
      </c>
      <c r="V62" s="1663">
        <f>$D61*PROGRAMACION!AC65</f>
        <v>0</v>
      </c>
      <c r="W62" s="1663">
        <f>$D61*PROGRAMACION!AD65</f>
        <v>0</v>
      </c>
      <c r="X62" s="1663">
        <f>$D61*PROGRAMACION!AE65</f>
        <v>0</v>
      </c>
      <c r="Y62" s="1663">
        <f>$D61*PROGRAMACION!AF65</f>
        <v>0</v>
      </c>
    </row>
    <row r="63" spans="1:25">
      <c r="A63" s="1650"/>
      <c r="B63" s="1651" t="str">
        <f>PROGRAMACION!C66</f>
        <v>A1230</v>
      </c>
      <c r="C63" s="1652" t="str">
        <f>PROGRAMACION!D66</f>
        <v>Limpieza con agua</v>
      </c>
      <c r="D63" s="1653">
        <f>Partidas!H35</f>
        <v>545.48080000000004</v>
      </c>
      <c r="E63" s="1654">
        <f>$D63</f>
        <v>545.48080000000004</v>
      </c>
      <c r="F63" s="1655" t="s">
        <v>1862</v>
      </c>
      <c r="G63" s="1655"/>
      <c r="H63" s="1656">
        <f>$D63*PROGRAMACION!O66</f>
        <v>0</v>
      </c>
      <c r="I63" s="1656">
        <f>$D63*PROGRAMACION!P66</f>
        <v>0</v>
      </c>
      <c r="J63" s="1656">
        <f>$D63*PROGRAMACION!Q66</f>
        <v>0</v>
      </c>
      <c r="K63" s="1656">
        <f>$D63*PROGRAMACION!R66</f>
        <v>0</v>
      </c>
      <c r="L63" s="1656">
        <f>$D63*PROGRAMACION!S66</f>
        <v>0</v>
      </c>
      <c r="M63" s="1656">
        <f>$D63*PROGRAMACION!T66</f>
        <v>0</v>
      </c>
      <c r="N63" s="1656">
        <f>$D63*PROGRAMACION!U66</f>
        <v>0</v>
      </c>
      <c r="O63" s="1656">
        <f>$D63*PROGRAMACION!V66</f>
        <v>0</v>
      </c>
      <c r="P63" s="1656">
        <f>$D63*PROGRAMACION!W66</f>
        <v>0</v>
      </c>
      <c r="Q63" s="1656">
        <f>$D63*PROGRAMACION!X66</f>
        <v>0</v>
      </c>
      <c r="R63" s="1656">
        <f>$D63*PROGRAMACION!Y66</f>
        <v>0</v>
      </c>
      <c r="S63" s="1656">
        <f>$D63*PROGRAMACION!Z66</f>
        <v>0</v>
      </c>
      <c r="T63" s="1656">
        <f>$D63*PROGRAMACION!AA66</f>
        <v>0</v>
      </c>
      <c r="U63" s="1656">
        <f>$D63*PROGRAMACION!AB66</f>
        <v>0</v>
      </c>
      <c r="V63" s="1656">
        <f>$D63*PROGRAMACION!AC66</f>
        <v>0</v>
      </c>
      <c r="W63" s="1656">
        <f>$D63*PROGRAMACION!AD66</f>
        <v>545.48080000000004</v>
      </c>
      <c r="X63" s="1656">
        <f>$D63*PROGRAMACION!AE66</f>
        <v>545.48080000000004</v>
      </c>
      <c r="Y63" s="1656">
        <f>$D63*PROGRAMACION!AF66</f>
        <v>545.48080000000004</v>
      </c>
    </row>
    <row r="64" spans="1:25" s="1250" customFormat="1">
      <c r="A64" s="1657"/>
      <c r="B64" s="1658"/>
      <c r="C64" s="1659"/>
      <c r="D64" s="1660"/>
      <c r="E64" s="1661"/>
      <c r="F64" s="1662" t="s">
        <v>1811</v>
      </c>
      <c r="G64" s="1662"/>
      <c r="H64" s="1663">
        <f>$D63*PROGRAMACION!O67</f>
        <v>0</v>
      </c>
      <c r="I64" s="1663">
        <f>$D63*PROGRAMACION!P67</f>
        <v>0</v>
      </c>
      <c r="J64" s="1663">
        <f>$D63*PROGRAMACION!Q67</f>
        <v>0</v>
      </c>
      <c r="K64" s="1663">
        <f>$D63*PROGRAMACION!R67</f>
        <v>0</v>
      </c>
      <c r="L64" s="1663">
        <f>$D63*PROGRAMACION!S67</f>
        <v>0</v>
      </c>
      <c r="M64" s="1663">
        <f>$D63*PROGRAMACION!T67</f>
        <v>0</v>
      </c>
      <c r="N64" s="1663">
        <f>$D63*PROGRAMACION!U67</f>
        <v>0</v>
      </c>
      <c r="O64" s="1663">
        <f>$D63*PROGRAMACION!V67</f>
        <v>0</v>
      </c>
      <c r="P64" s="1663">
        <f>$D63*PROGRAMACION!W67</f>
        <v>0</v>
      </c>
      <c r="Q64" s="1663">
        <f>$D63*PROGRAMACION!X67</f>
        <v>0</v>
      </c>
      <c r="R64" s="1663">
        <f>$D63*PROGRAMACION!Y67</f>
        <v>0</v>
      </c>
      <c r="S64" s="1663">
        <f>$D63*PROGRAMACION!Z67</f>
        <v>0</v>
      </c>
      <c r="T64" s="1663">
        <f>$D63*PROGRAMACION!AA67</f>
        <v>0</v>
      </c>
      <c r="U64" s="1663">
        <f>$D63*PROGRAMACION!AB67</f>
        <v>0</v>
      </c>
      <c r="V64" s="1663">
        <f>$D63*PROGRAMACION!AC67</f>
        <v>0</v>
      </c>
      <c r="W64" s="1663">
        <f>$D63*PROGRAMACION!AD67</f>
        <v>0</v>
      </c>
      <c r="X64" s="1663">
        <f>$D63*PROGRAMACION!AE67</f>
        <v>0</v>
      </c>
      <c r="Y64" s="1663">
        <f>$D63*PROGRAMACION!AF67</f>
        <v>0</v>
      </c>
    </row>
    <row r="65" spans="1:25">
      <c r="A65" s="1650"/>
      <c r="B65" s="1651" t="str">
        <f>PROGRAMACION!C68</f>
        <v>A1240</v>
      </c>
      <c r="C65" s="1652" t="str">
        <f>PROGRAMACION!D68</f>
        <v>Pruebas de tuberías</v>
      </c>
      <c r="D65" s="1653">
        <f>Partidas!H36</f>
        <v>890.96160000000009</v>
      </c>
      <c r="E65" s="1654">
        <f>$D65</f>
        <v>890.96160000000009</v>
      </c>
      <c r="F65" s="1655" t="s">
        <v>1862</v>
      </c>
      <c r="G65" s="1655"/>
      <c r="H65" s="1656">
        <f>$D65*PROGRAMACION!O68</f>
        <v>0</v>
      </c>
      <c r="I65" s="1656">
        <f>$D65*PROGRAMACION!P68</f>
        <v>0</v>
      </c>
      <c r="J65" s="1656">
        <f>$D65*PROGRAMACION!Q68</f>
        <v>0</v>
      </c>
      <c r="K65" s="1656">
        <f>$D65*PROGRAMACION!R68</f>
        <v>0</v>
      </c>
      <c r="L65" s="1656">
        <f>$D65*PROGRAMACION!S68</f>
        <v>0</v>
      </c>
      <c r="M65" s="1656">
        <f>$D65*PROGRAMACION!T68</f>
        <v>0</v>
      </c>
      <c r="N65" s="1656">
        <f>$D65*PROGRAMACION!U68</f>
        <v>0</v>
      </c>
      <c r="O65" s="1656">
        <f>$D65*PROGRAMACION!V68</f>
        <v>0</v>
      </c>
      <c r="P65" s="1656">
        <f>$D65*PROGRAMACION!W68</f>
        <v>0</v>
      </c>
      <c r="Q65" s="1656">
        <f>$D65*PROGRAMACION!X68</f>
        <v>0</v>
      </c>
      <c r="R65" s="1656">
        <f>$D65*PROGRAMACION!Y68</f>
        <v>0</v>
      </c>
      <c r="S65" s="1656">
        <f>$D65*PROGRAMACION!Z68</f>
        <v>0</v>
      </c>
      <c r="T65" s="1656">
        <f>$D65*PROGRAMACION!AA68</f>
        <v>0</v>
      </c>
      <c r="U65" s="1656">
        <f>$D65*PROGRAMACION!AB68</f>
        <v>0</v>
      </c>
      <c r="V65" s="1656">
        <f>$D65*PROGRAMACION!AC68</f>
        <v>0</v>
      </c>
      <c r="W65" s="1656">
        <f>$D65*PROGRAMACION!AD68</f>
        <v>254.56045714285716</v>
      </c>
      <c r="X65" s="1656">
        <f>$D65*PROGRAMACION!AE68</f>
        <v>890.96160000000009</v>
      </c>
      <c r="Y65" s="1656">
        <f>$D65*PROGRAMACION!AF68</f>
        <v>890.96160000000009</v>
      </c>
    </row>
    <row r="66" spans="1:25" s="1250" customFormat="1">
      <c r="A66" s="1657"/>
      <c r="B66" s="1658"/>
      <c r="C66" s="1659"/>
      <c r="D66" s="1660"/>
      <c r="E66" s="1661"/>
      <c r="F66" s="1662" t="s">
        <v>1811</v>
      </c>
      <c r="G66" s="1662"/>
      <c r="H66" s="1663">
        <f>$D65*PROGRAMACION!O69</f>
        <v>0</v>
      </c>
      <c r="I66" s="1663">
        <f>$D65*PROGRAMACION!P69</f>
        <v>0</v>
      </c>
      <c r="J66" s="1663">
        <f>$D65*PROGRAMACION!Q69</f>
        <v>0</v>
      </c>
      <c r="K66" s="1663">
        <f>$D65*PROGRAMACION!R69</f>
        <v>0</v>
      </c>
      <c r="L66" s="1663">
        <f>$D65*PROGRAMACION!S69</f>
        <v>0</v>
      </c>
      <c r="M66" s="1663">
        <f>$D65*PROGRAMACION!T69</f>
        <v>0</v>
      </c>
      <c r="N66" s="1663">
        <f>$D65*PROGRAMACION!U69</f>
        <v>0</v>
      </c>
      <c r="O66" s="1663">
        <f>$D65*PROGRAMACION!V69</f>
        <v>0</v>
      </c>
      <c r="P66" s="1663">
        <f>$D65*PROGRAMACION!W69</f>
        <v>0</v>
      </c>
      <c r="Q66" s="1663">
        <f>$D65*PROGRAMACION!X69</f>
        <v>0</v>
      </c>
      <c r="R66" s="1663">
        <f>$D65*PROGRAMACION!Y69</f>
        <v>0</v>
      </c>
      <c r="S66" s="1663">
        <f>$D65*PROGRAMACION!Z69</f>
        <v>0</v>
      </c>
      <c r="T66" s="1663">
        <f>$D65*PROGRAMACION!AA69</f>
        <v>0</v>
      </c>
      <c r="U66" s="1663">
        <f>$D65*PROGRAMACION!AB69</f>
        <v>0</v>
      </c>
      <c r="V66" s="1663">
        <f>$D65*PROGRAMACION!AC69</f>
        <v>0</v>
      </c>
      <c r="W66" s="1663">
        <f>$D65*PROGRAMACION!AD69</f>
        <v>0</v>
      </c>
      <c r="X66" s="1663">
        <f>$D65*PROGRAMACION!AE69</f>
        <v>0</v>
      </c>
      <c r="Y66" s="1663">
        <f>$D65*PROGRAMACION!AF69</f>
        <v>0</v>
      </c>
    </row>
    <row r="67" spans="1:25" s="1250" customFormat="1">
      <c r="A67" s="1492"/>
      <c r="B67" s="1493"/>
      <c r="C67" s="1494" t="str">
        <f>PROGRAMACION!D70</f>
        <v>Acero de Refuerzo (ASTM A-615 G 60, fy = 420 MPa)</v>
      </c>
      <c r="D67" s="1636"/>
      <c r="E67" s="1637"/>
      <c r="F67" s="1615"/>
      <c r="G67" s="1615"/>
      <c r="H67" s="1649"/>
      <c r="I67" s="1649"/>
      <c r="J67" s="1649"/>
      <c r="K67" s="1649"/>
      <c r="L67" s="1649"/>
      <c r="M67" s="1649"/>
      <c r="N67" s="1649"/>
      <c r="O67" s="1649"/>
      <c r="P67" s="1649"/>
      <c r="Q67" s="1649"/>
      <c r="R67" s="1649"/>
      <c r="S67" s="1649"/>
      <c r="T67" s="1649"/>
      <c r="U67" s="1649"/>
      <c r="V67" s="1649"/>
      <c r="W67" s="1649"/>
      <c r="X67" s="1649"/>
      <c r="Y67" s="1649"/>
    </row>
    <row r="68" spans="1:25">
      <c r="A68" s="1650"/>
      <c r="B68" s="1651" t="str">
        <f>PROGRAMACION!C71</f>
        <v>A1250</v>
      </c>
      <c r="C68" s="1652" t="str">
        <f>PROGRAMACION!D71</f>
        <v>Desmontaje y traslado de bombas existentes</v>
      </c>
      <c r="D68" s="1653">
        <f>Partidas!H38</f>
        <v>1736.2592</v>
      </c>
      <c r="E68" s="1654">
        <f>$D68</f>
        <v>1736.2592</v>
      </c>
      <c r="F68" s="1655" t="s">
        <v>1862</v>
      </c>
      <c r="G68" s="1655"/>
      <c r="H68" s="1656">
        <f>$D68*PROGRAMACION!O71</f>
        <v>0</v>
      </c>
      <c r="I68" s="1656">
        <f>$D68*PROGRAMACION!P71</f>
        <v>0</v>
      </c>
      <c r="J68" s="1656">
        <f>$D68*PROGRAMACION!Q71</f>
        <v>0</v>
      </c>
      <c r="K68" s="1656">
        <f>$D68*PROGRAMACION!R71</f>
        <v>0</v>
      </c>
      <c r="L68" s="1656">
        <f>$D68*PROGRAMACION!S71</f>
        <v>0</v>
      </c>
      <c r="M68" s="1656">
        <f>$D68*PROGRAMACION!T71</f>
        <v>0</v>
      </c>
      <c r="N68" s="1656">
        <f>$D68*PROGRAMACION!U71</f>
        <v>0</v>
      </c>
      <c r="O68" s="1656">
        <f>$D68*PROGRAMACION!V71</f>
        <v>0</v>
      </c>
      <c r="P68" s="1656">
        <f>$D68*PROGRAMACION!W71</f>
        <v>1012.8178666666668</v>
      </c>
      <c r="Q68" s="1656">
        <f>$D68*PROGRAMACION!X71</f>
        <v>1736.2592</v>
      </c>
      <c r="R68" s="1656">
        <f>$D68*PROGRAMACION!Y71</f>
        <v>1736.2592</v>
      </c>
      <c r="S68" s="1656">
        <f>$D68*PROGRAMACION!Z71</f>
        <v>1736.2592</v>
      </c>
      <c r="T68" s="1656">
        <f>$D68*PROGRAMACION!AA71</f>
        <v>1736.2592</v>
      </c>
      <c r="U68" s="1656">
        <f>$D68*PROGRAMACION!AB71</f>
        <v>1736.2592</v>
      </c>
      <c r="V68" s="1656">
        <f>$D68*PROGRAMACION!AC71</f>
        <v>1736.2592</v>
      </c>
      <c r="W68" s="1656">
        <f>$D68*PROGRAMACION!AD71</f>
        <v>1736.2592</v>
      </c>
      <c r="X68" s="1656">
        <f>$D68*PROGRAMACION!AE71</f>
        <v>1736.2592</v>
      </c>
      <c r="Y68" s="1656">
        <f>$D68*PROGRAMACION!AF71</f>
        <v>1736.2592</v>
      </c>
    </row>
    <row r="69" spans="1:25" s="1250" customFormat="1">
      <c r="A69" s="1657"/>
      <c r="B69" s="1658"/>
      <c r="C69" s="1659"/>
      <c r="D69" s="1660"/>
      <c r="E69" s="1661"/>
      <c r="F69" s="1662" t="s">
        <v>1811</v>
      </c>
      <c r="G69" s="1662"/>
      <c r="H69" s="1663">
        <f>$D68*PROGRAMACION!O72</f>
        <v>0</v>
      </c>
      <c r="I69" s="1663">
        <f>$D68*PROGRAMACION!P72</f>
        <v>0</v>
      </c>
      <c r="J69" s="1663">
        <f>$D68*PROGRAMACION!Q72</f>
        <v>0</v>
      </c>
      <c r="K69" s="1663">
        <f>$D68*PROGRAMACION!R72</f>
        <v>0</v>
      </c>
      <c r="L69" s="1663">
        <f>$D68*PROGRAMACION!S72</f>
        <v>0</v>
      </c>
      <c r="M69" s="1663">
        <f>$D68*PROGRAMACION!T72</f>
        <v>434.06479999999999</v>
      </c>
      <c r="N69" s="1663">
        <f>$D68*PROGRAMACION!U72</f>
        <v>1302.1943999999999</v>
      </c>
      <c r="O69" s="1663">
        <f>$D68*PROGRAMACION!V72</f>
        <v>1302.1943999999999</v>
      </c>
      <c r="P69" s="1663">
        <f>$D68*PROGRAMACION!W72</f>
        <v>1302.1943999999999</v>
      </c>
      <c r="Q69" s="1663">
        <f>$D68*PROGRAMACION!X72</f>
        <v>1302.1943999999999</v>
      </c>
      <c r="R69" s="1663">
        <f>$D68*PROGRAMACION!Y72</f>
        <v>1302.1943999999999</v>
      </c>
      <c r="S69" s="1663">
        <f>$D68*PROGRAMACION!Z72</f>
        <v>1302.1943999999999</v>
      </c>
      <c r="T69" s="1663">
        <f>$D68*PROGRAMACION!AA72</f>
        <v>1302.1943999999999</v>
      </c>
      <c r="U69" s="1663">
        <f>$D68*PROGRAMACION!AB72</f>
        <v>1302.1943999999999</v>
      </c>
      <c r="V69" s="1663">
        <f>$D68*PROGRAMACION!AC72</f>
        <v>1302.1943999999999</v>
      </c>
      <c r="W69" s="1663">
        <f>$D68*PROGRAMACION!AD72</f>
        <v>1302.1943999999999</v>
      </c>
      <c r="X69" s="1663">
        <f>$D68*PROGRAMACION!AE72</f>
        <v>1302.1943999999999</v>
      </c>
      <c r="Y69" s="1663">
        <f>$D68*PROGRAMACION!AF72</f>
        <v>1302.1943999999999</v>
      </c>
    </row>
    <row r="70" spans="1:25" s="1250" customFormat="1">
      <c r="A70" s="1492"/>
      <c r="B70" s="1493"/>
      <c r="C70" s="1494" t="str">
        <f>PROGRAMACION!D73</f>
        <v>DESMONTAJE DE TUBERÍAS Y ACCESORIOS EXISTENTES</v>
      </c>
      <c r="D70" s="1636"/>
      <c r="E70" s="1637"/>
      <c r="F70" s="1615"/>
      <c r="G70" s="1615"/>
      <c r="H70" s="1649"/>
      <c r="I70" s="1649"/>
      <c r="J70" s="1649"/>
      <c r="K70" s="1649"/>
      <c r="L70" s="1649"/>
      <c r="M70" s="1649"/>
      <c r="N70" s="1649"/>
      <c r="O70" s="1649"/>
      <c r="P70" s="1649"/>
      <c r="Q70" s="1649"/>
      <c r="R70" s="1649"/>
      <c r="S70" s="1649"/>
      <c r="T70" s="1649"/>
      <c r="U70" s="1649"/>
      <c r="V70" s="1649"/>
      <c r="W70" s="1649"/>
      <c r="X70" s="1649"/>
      <c r="Y70" s="1649"/>
    </row>
    <row r="71" spans="1:25">
      <c r="A71" s="1650"/>
      <c r="B71" s="1651" t="str">
        <f>PROGRAMACION!C74</f>
        <v>A1260</v>
      </c>
      <c r="C71" s="1652" t="str">
        <f>PROGRAMACION!D74</f>
        <v>Desmontaje y traslado de tuberías y accesorios existentes</v>
      </c>
      <c r="D71" s="1653">
        <f>Partidas!H40</f>
        <v>1074.9359999999999</v>
      </c>
      <c r="E71" s="1654">
        <f>$D71</f>
        <v>1074.9359999999999</v>
      </c>
      <c r="F71" s="1655" t="s">
        <v>1862</v>
      </c>
      <c r="G71" s="1655"/>
      <c r="H71" s="1656">
        <f>$D71*PROGRAMACION!O74</f>
        <v>0</v>
      </c>
      <c r="I71" s="1656">
        <f>$D71*PROGRAMACION!P74</f>
        <v>0</v>
      </c>
      <c r="J71" s="1656">
        <f>$D71*PROGRAMACION!Q74</f>
        <v>0</v>
      </c>
      <c r="K71" s="1656">
        <f>$D71*PROGRAMACION!R74</f>
        <v>0</v>
      </c>
      <c r="L71" s="1656">
        <f>$D71*PROGRAMACION!S74</f>
        <v>0</v>
      </c>
      <c r="M71" s="1656">
        <f>$D71*PROGRAMACION!T74</f>
        <v>322.48079999999999</v>
      </c>
      <c r="N71" s="1656">
        <f>$D71*PROGRAMACION!U74</f>
        <v>1074.9359999999999</v>
      </c>
      <c r="O71" s="1656">
        <f>$D71*PROGRAMACION!V74</f>
        <v>1074.9359999999999</v>
      </c>
      <c r="P71" s="1656">
        <f>$D71*PROGRAMACION!W74</f>
        <v>1074.9359999999999</v>
      </c>
      <c r="Q71" s="1656">
        <f>$D71*PROGRAMACION!X74</f>
        <v>1074.9359999999999</v>
      </c>
      <c r="R71" s="1656">
        <f>$D71*PROGRAMACION!Y74</f>
        <v>1074.9359999999999</v>
      </c>
      <c r="S71" s="1656">
        <f>$D71*PROGRAMACION!Z74</f>
        <v>1074.9359999999999</v>
      </c>
      <c r="T71" s="1656">
        <f>$D71*PROGRAMACION!AA74</f>
        <v>1074.9359999999999</v>
      </c>
      <c r="U71" s="1656">
        <f>$D71*PROGRAMACION!AB74</f>
        <v>1074.9359999999999</v>
      </c>
      <c r="V71" s="1656">
        <f>$D71*PROGRAMACION!AC74</f>
        <v>1074.9359999999999</v>
      </c>
      <c r="W71" s="1656">
        <f>$D71*PROGRAMACION!AD74</f>
        <v>1074.9359999999999</v>
      </c>
      <c r="X71" s="1656">
        <f>$D71*PROGRAMACION!AE74</f>
        <v>1074.9359999999999</v>
      </c>
      <c r="Y71" s="1656">
        <f>$D71*PROGRAMACION!AF74</f>
        <v>1074.9359999999999</v>
      </c>
    </row>
    <row r="72" spans="1:25" s="1250" customFormat="1">
      <c r="A72" s="1657"/>
      <c r="B72" s="1658"/>
      <c r="C72" s="1659"/>
      <c r="D72" s="1660"/>
      <c r="E72" s="1661"/>
      <c r="F72" s="1662" t="s">
        <v>1811</v>
      </c>
      <c r="G72" s="1662"/>
      <c r="H72" s="1663">
        <f>$D71*PROGRAMACION!O75</f>
        <v>0</v>
      </c>
      <c r="I72" s="1663">
        <f>$D71*PROGRAMACION!P75</f>
        <v>0</v>
      </c>
      <c r="J72" s="1663">
        <f>$D71*PROGRAMACION!Q75</f>
        <v>0</v>
      </c>
      <c r="K72" s="1663">
        <f>$D71*PROGRAMACION!R75</f>
        <v>0</v>
      </c>
      <c r="L72" s="1663">
        <f>$D71*PROGRAMACION!S75</f>
        <v>0</v>
      </c>
      <c r="M72" s="1663">
        <f>$D71*PROGRAMACION!T75</f>
        <v>53.7468</v>
      </c>
      <c r="N72" s="1663">
        <f>$D71*PROGRAMACION!U75</f>
        <v>214.9872</v>
      </c>
      <c r="O72" s="1663">
        <f>$D71*PROGRAMACION!V75</f>
        <v>214.9872</v>
      </c>
      <c r="P72" s="1663">
        <f>$D71*PROGRAMACION!W75</f>
        <v>214.9872</v>
      </c>
      <c r="Q72" s="1663">
        <f>$D71*PROGRAMACION!X75</f>
        <v>214.9872</v>
      </c>
      <c r="R72" s="1663">
        <f>$D71*PROGRAMACION!Y75</f>
        <v>214.9872</v>
      </c>
      <c r="S72" s="1663">
        <f>$D71*PROGRAMACION!Z75</f>
        <v>214.9872</v>
      </c>
      <c r="T72" s="1663">
        <f>$D71*PROGRAMACION!AA75</f>
        <v>214.9872</v>
      </c>
      <c r="U72" s="1663">
        <f>$D71*PROGRAMACION!AB75</f>
        <v>214.9872</v>
      </c>
      <c r="V72" s="1663">
        <f>$D71*PROGRAMACION!AC75</f>
        <v>214.9872</v>
      </c>
      <c r="W72" s="1663">
        <f>$D71*PROGRAMACION!AD75</f>
        <v>214.9872</v>
      </c>
      <c r="X72" s="1663">
        <f>$D71*PROGRAMACION!AE75</f>
        <v>214.9872</v>
      </c>
      <c r="Y72" s="1663">
        <f>$D71*PROGRAMACION!AF75</f>
        <v>214.9872</v>
      </c>
    </row>
    <row r="73" spans="1:25" s="1250" customFormat="1">
      <c r="A73" s="1492"/>
      <c r="B73" s="1493"/>
      <c r="C73" s="1494" t="str">
        <f>PROGRAMACION!D76</f>
        <v>MONTAJE E INSTALACIÓN DE BOMBAS DE DOSIFICACIÓN DE FLOCULANTE</v>
      </c>
      <c r="D73" s="1636"/>
      <c r="E73" s="1637"/>
      <c r="F73" s="1615"/>
      <c r="G73" s="1615"/>
      <c r="H73" s="1649"/>
      <c r="I73" s="1649"/>
      <c r="J73" s="1649"/>
      <c r="K73" s="1649"/>
      <c r="L73" s="1649"/>
      <c r="M73" s="1649"/>
      <c r="N73" s="1649"/>
      <c r="O73" s="1649"/>
      <c r="P73" s="1649"/>
      <c r="Q73" s="1649"/>
      <c r="R73" s="1649"/>
      <c r="S73" s="1649"/>
      <c r="T73" s="1649"/>
      <c r="U73" s="1649"/>
      <c r="V73" s="1649"/>
      <c r="W73" s="1649"/>
      <c r="X73" s="1649"/>
      <c r="Y73" s="1649"/>
    </row>
    <row r="74" spans="1:25">
      <c r="A74" s="1650"/>
      <c r="B74" s="1651" t="str">
        <f>PROGRAMACION!C77</f>
        <v>A1270</v>
      </c>
      <c r="C74" s="1652" t="str">
        <f>PROGRAMACION!D77</f>
        <v>Montaje e instalación de bomba 1760-PU-33101 - Suministro MY</v>
      </c>
      <c r="D74" s="1653">
        <f>Partidas!H42</f>
        <v>356.25240000000002</v>
      </c>
      <c r="E74" s="1654">
        <f>$D74</f>
        <v>356.25240000000002</v>
      </c>
      <c r="F74" s="1655" t="s">
        <v>1862</v>
      </c>
      <c r="G74" s="1655"/>
      <c r="H74" s="1656">
        <f>$D74*PROGRAMACION!O77</f>
        <v>0</v>
      </c>
      <c r="I74" s="1656">
        <f>$D74*PROGRAMACION!P77</f>
        <v>0</v>
      </c>
      <c r="J74" s="1656">
        <f>$D74*PROGRAMACION!Q77</f>
        <v>0</v>
      </c>
      <c r="K74" s="1656">
        <f>$D74*PROGRAMACION!R77</f>
        <v>0</v>
      </c>
      <c r="L74" s="1656">
        <f>$D74*PROGRAMACION!S77</f>
        <v>0</v>
      </c>
      <c r="M74" s="1656">
        <f>$D74*PROGRAMACION!T77</f>
        <v>0</v>
      </c>
      <c r="N74" s="1656">
        <f>$D74*PROGRAMACION!U77</f>
        <v>0</v>
      </c>
      <c r="O74" s="1656">
        <f>$D74*PROGRAMACION!V77</f>
        <v>0</v>
      </c>
      <c r="P74" s="1656">
        <f>$D74*PROGRAMACION!W77</f>
        <v>0</v>
      </c>
      <c r="Q74" s="1656">
        <f>$D74*PROGRAMACION!X77</f>
        <v>356.25240000000002</v>
      </c>
      <c r="R74" s="1656">
        <f>$D74*PROGRAMACION!Y77</f>
        <v>356.25240000000002</v>
      </c>
      <c r="S74" s="1656">
        <f>$D74*PROGRAMACION!Z77</f>
        <v>356.25240000000002</v>
      </c>
      <c r="T74" s="1656">
        <f>$D74*PROGRAMACION!AA77</f>
        <v>356.25240000000002</v>
      </c>
      <c r="U74" s="1656">
        <f>$D74*PROGRAMACION!AB77</f>
        <v>356.25240000000002</v>
      </c>
      <c r="V74" s="1656">
        <f>$D74*PROGRAMACION!AC77</f>
        <v>356.25240000000002</v>
      </c>
      <c r="W74" s="1656">
        <f>$D74*PROGRAMACION!AD77</f>
        <v>356.25240000000002</v>
      </c>
      <c r="X74" s="1656">
        <f>$D74*PROGRAMACION!AE77</f>
        <v>356.25240000000002</v>
      </c>
      <c r="Y74" s="1656">
        <f>$D74*PROGRAMACION!AF77</f>
        <v>356.25240000000002</v>
      </c>
    </row>
    <row r="75" spans="1:25" s="1250" customFormat="1">
      <c r="A75" s="1657"/>
      <c r="B75" s="1658"/>
      <c r="C75" s="1659"/>
      <c r="D75" s="1660"/>
      <c r="E75" s="1661"/>
      <c r="F75" s="1662" t="s">
        <v>1811</v>
      </c>
      <c r="G75" s="1662"/>
      <c r="H75" s="1663">
        <f>$D74*PROGRAMACION!O78</f>
        <v>0</v>
      </c>
      <c r="I75" s="1663">
        <f>$D74*PROGRAMACION!P78</f>
        <v>0</v>
      </c>
      <c r="J75" s="1663">
        <f>$D74*PROGRAMACION!Q78</f>
        <v>0</v>
      </c>
      <c r="K75" s="1663">
        <f>$D74*PROGRAMACION!R78</f>
        <v>0</v>
      </c>
      <c r="L75" s="1663">
        <f>$D74*PROGRAMACION!S78</f>
        <v>0</v>
      </c>
      <c r="M75" s="1663">
        <f>$D74*PROGRAMACION!T78</f>
        <v>0</v>
      </c>
      <c r="N75" s="1663">
        <f>$D74*PROGRAMACION!U78</f>
        <v>0</v>
      </c>
      <c r="O75" s="1663">
        <f>$D74*PROGRAMACION!V78</f>
        <v>0</v>
      </c>
      <c r="P75" s="1663">
        <f>$D74*PROGRAMACION!W78</f>
        <v>0</v>
      </c>
      <c r="Q75" s="1663">
        <f>$D74*PROGRAMACION!X78</f>
        <v>0</v>
      </c>
      <c r="R75" s="1663">
        <f>$D74*PROGRAMACION!Y78</f>
        <v>0</v>
      </c>
      <c r="S75" s="1663">
        <f>$D74*PROGRAMACION!Z78</f>
        <v>0</v>
      </c>
      <c r="T75" s="1663">
        <f>$D74*PROGRAMACION!AA78</f>
        <v>0</v>
      </c>
      <c r="U75" s="1663">
        <f>$D74*PROGRAMACION!AB78</f>
        <v>0</v>
      </c>
      <c r="V75" s="1663">
        <f>$D74*PROGRAMACION!AC78</f>
        <v>0</v>
      </c>
      <c r="W75" s="1663">
        <f>$D74*PROGRAMACION!AD78</f>
        <v>0</v>
      </c>
      <c r="X75" s="1663">
        <f>$D74*PROGRAMACION!AE78</f>
        <v>0</v>
      </c>
      <c r="Y75" s="1663">
        <f>$D74*PROGRAMACION!AF78</f>
        <v>0</v>
      </c>
    </row>
    <row r="76" spans="1:25">
      <c r="A76" s="1650"/>
      <c r="B76" s="1651" t="str">
        <f>PROGRAMACION!C79</f>
        <v>A1280</v>
      </c>
      <c r="C76" s="1652" t="str">
        <f>PROGRAMACION!D79</f>
        <v>Montaje e instalación de bomba 1760-PU-33102 - Suministro MY</v>
      </c>
      <c r="D76" s="1653">
        <f>Partidas!H43</f>
        <v>356.25240000000002</v>
      </c>
      <c r="E76" s="1654">
        <f>$D76</f>
        <v>356.25240000000002</v>
      </c>
      <c r="F76" s="1655" t="s">
        <v>1862</v>
      </c>
      <c r="G76" s="1655"/>
      <c r="H76" s="1656">
        <f>$D76*PROGRAMACION!O79</f>
        <v>0</v>
      </c>
      <c r="I76" s="1656">
        <f>$D76*PROGRAMACION!P79</f>
        <v>0</v>
      </c>
      <c r="J76" s="1656">
        <f>$D76*PROGRAMACION!Q79</f>
        <v>0</v>
      </c>
      <c r="K76" s="1656">
        <f>$D76*PROGRAMACION!R79</f>
        <v>0</v>
      </c>
      <c r="L76" s="1656">
        <f>$D76*PROGRAMACION!S79</f>
        <v>0</v>
      </c>
      <c r="M76" s="1656">
        <f>$D76*PROGRAMACION!T79</f>
        <v>0</v>
      </c>
      <c r="N76" s="1656">
        <f>$D76*PROGRAMACION!U79</f>
        <v>0</v>
      </c>
      <c r="O76" s="1656">
        <f>$D76*PROGRAMACION!V79</f>
        <v>0</v>
      </c>
      <c r="P76" s="1656">
        <f>$D76*PROGRAMACION!W79</f>
        <v>0</v>
      </c>
      <c r="Q76" s="1656">
        <f>$D76*PROGRAMACION!X79</f>
        <v>356.25240000000002</v>
      </c>
      <c r="R76" s="1656">
        <f>$D76*PROGRAMACION!Y79</f>
        <v>356.25240000000002</v>
      </c>
      <c r="S76" s="1656">
        <f>$D76*PROGRAMACION!Z79</f>
        <v>356.25240000000002</v>
      </c>
      <c r="T76" s="1656">
        <f>$D76*PROGRAMACION!AA79</f>
        <v>356.25240000000002</v>
      </c>
      <c r="U76" s="1656">
        <f>$D76*PROGRAMACION!AB79</f>
        <v>356.25240000000002</v>
      </c>
      <c r="V76" s="1656">
        <f>$D76*PROGRAMACION!AC79</f>
        <v>356.25240000000002</v>
      </c>
      <c r="W76" s="1656">
        <f>$D76*PROGRAMACION!AD79</f>
        <v>356.25240000000002</v>
      </c>
      <c r="X76" s="1656">
        <f>$D76*PROGRAMACION!AE79</f>
        <v>356.25240000000002</v>
      </c>
      <c r="Y76" s="1656">
        <f>$D76*PROGRAMACION!AF79</f>
        <v>356.25240000000002</v>
      </c>
    </row>
    <row r="77" spans="1:25" s="1250" customFormat="1">
      <c r="A77" s="1657"/>
      <c r="B77" s="1658"/>
      <c r="C77" s="1659"/>
      <c r="D77" s="1660"/>
      <c r="E77" s="1661"/>
      <c r="F77" s="1662" t="s">
        <v>1811</v>
      </c>
      <c r="G77" s="1662"/>
      <c r="H77" s="1663">
        <f>$D76*PROGRAMACION!O80</f>
        <v>0</v>
      </c>
      <c r="I77" s="1663">
        <f>$D76*PROGRAMACION!P80</f>
        <v>0</v>
      </c>
      <c r="J77" s="1663">
        <f>$D76*PROGRAMACION!Q80</f>
        <v>0</v>
      </c>
      <c r="K77" s="1663">
        <f>$D76*PROGRAMACION!R80</f>
        <v>0</v>
      </c>
      <c r="L77" s="1663">
        <f>$D76*PROGRAMACION!S80</f>
        <v>0</v>
      </c>
      <c r="M77" s="1663">
        <f>$D76*PROGRAMACION!T80</f>
        <v>0</v>
      </c>
      <c r="N77" s="1663">
        <f>$D76*PROGRAMACION!U80</f>
        <v>0</v>
      </c>
      <c r="O77" s="1663">
        <f>$D76*PROGRAMACION!V80</f>
        <v>0</v>
      </c>
      <c r="P77" s="1663">
        <f>$D76*PROGRAMACION!W80</f>
        <v>0</v>
      </c>
      <c r="Q77" s="1663">
        <f>$D76*PROGRAMACION!X80</f>
        <v>0</v>
      </c>
      <c r="R77" s="1663">
        <f>$D76*PROGRAMACION!Y80</f>
        <v>0</v>
      </c>
      <c r="S77" s="1663">
        <f>$D76*PROGRAMACION!Z80</f>
        <v>0</v>
      </c>
      <c r="T77" s="1663">
        <f>$D76*PROGRAMACION!AA80</f>
        <v>0</v>
      </c>
      <c r="U77" s="1663">
        <f>$D76*PROGRAMACION!AB80</f>
        <v>0</v>
      </c>
      <c r="V77" s="1663">
        <f>$D76*PROGRAMACION!AC80</f>
        <v>0</v>
      </c>
      <c r="W77" s="1663">
        <f>$D76*PROGRAMACION!AD80</f>
        <v>0</v>
      </c>
      <c r="X77" s="1663">
        <f>$D76*PROGRAMACION!AE80</f>
        <v>0</v>
      </c>
      <c r="Y77" s="1663">
        <f>$D76*PROGRAMACION!AF80</f>
        <v>0</v>
      </c>
    </row>
    <row r="78" spans="1:25">
      <c r="A78" s="1650"/>
      <c r="B78" s="1651" t="str">
        <f>PROGRAMACION!C81</f>
        <v>A1290</v>
      </c>
      <c r="C78" s="1652" t="str">
        <f>PROGRAMACION!D81</f>
        <v>Montaje e instalación de bomba 1760-PU-33103 - Suministro MY</v>
      </c>
      <c r="D78" s="1653">
        <f>Partidas!H44</f>
        <v>356.25240000000002</v>
      </c>
      <c r="E78" s="1654">
        <f>$D78</f>
        <v>356.25240000000002</v>
      </c>
      <c r="F78" s="1655" t="s">
        <v>1862</v>
      </c>
      <c r="G78" s="1655"/>
      <c r="H78" s="1656">
        <f>$D78*PROGRAMACION!O81</f>
        <v>0</v>
      </c>
      <c r="I78" s="1656">
        <f>$D78*PROGRAMACION!P81</f>
        <v>0</v>
      </c>
      <c r="J78" s="1656">
        <f>$D78*PROGRAMACION!Q81</f>
        <v>0</v>
      </c>
      <c r="K78" s="1656">
        <f>$D78*PROGRAMACION!R81</f>
        <v>0</v>
      </c>
      <c r="L78" s="1656">
        <f>$D78*PROGRAMACION!S81</f>
        <v>0</v>
      </c>
      <c r="M78" s="1656">
        <f>$D78*PROGRAMACION!T81</f>
        <v>0</v>
      </c>
      <c r="N78" s="1656">
        <f>$D78*PROGRAMACION!U81</f>
        <v>0</v>
      </c>
      <c r="O78" s="1656">
        <f>$D78*PROGRAMACION!V81</f>
        <v>0</v>
      </c>
      <c r="P78" s="1656">
        <f>$D78*PROGRAMACION!W81</f>
        <v>0</v>
      </c>
      <c r="Q78" s="1656">
        <f>$D78*PROGRAMACION!X81</f>
        <v>0</v>
      </c>
      <c r="R78" s="1656">
        <f>$D78*PROGRAMACION!Y81</f>
        <v>356.25240000000002</v>
      </c>
      <c r="S78" s="1656">
        <f>$D78*PROGRAMACION!Z81</f>
        <v>356.25240000000002</v>
      </c>
      <c r="T78" s="1656">
        <f>$D78*PROGRAMACION!AA81</f>
        <v>356.25240000000002</v>
      </c>
      <c r="U78" s="1656">
        <f>$D78*PROGRAMACION!AB81</f>
        <v>356.25240000000002</v>
      </c>
      <c r="V78" s="1656">
        <f>$D78*PROGRAMACION!AC81</f>
        <v>356.25240000000002</v>
      </c>
      <c r="W78" s="1656">
        <f>$D78*PROGRAMACION!AD81</f>
        <v>356.25240000000002</v>
      </c>
      <c r="X78" s="1656">
        <f>$D78*PROGRAMACION!AE81</f>
        <v>356.25240000000002</v>
      </c>
      <c r="Y78" s="1656">
        <f>$D78*PROGRAMACION!AF81</f>
        <v>356.25240000000002</v>
      </c>
    </row>
    <row r="79" spans="1:25" s="1250" customFormat="1">
      <c r="A79" s="1657"/>
      <c r="B79" s="1658"/>
      <c r="C79" s="1659"/>
      <c r="D79" s="1660"/>
      <c r="E79" s="1661"/>
      <c r="F79" s="1662" t="s">
        <v>1811</v>
      </c>
      <c r="G79" s="1662"/>
      <c r="H79" s="1663">
        <f>$D78*PROGRAMACION!O82</f>
        <v>0</v>
      </c>
      <c r="I79" s="1663">
        <f>$D78*PROGRAMACION!P82</f>
        <v>0</v>
      </c>
      <c r="J79" s="1663">
        <f>$D78*PROGRAMACION!Q82</f>
        <v>0</v>
      </c>
      <c r="K79" s="1663">
        <f>$D78*PROGRAMACION!R82</f>
        <v>0</v>
      </c>
      <c r="L79" s="1663">
        <f>$D78*PROGRAMACION!S82</f>
        <v>0</v>
      </c>
      <c r="M79" s="1663">
        <f>$D78*PROGRAMACION!T82</f>
        <v>0</v>
      </c>
      <c r="N79" s="1663">
        <f>$D78*PROGRAMACION!U82</f>
        <v>0</v>
      </c>
      <c r="O79" s="1663">
        <f>$D78*PROGRAMACION!V82</f>
        <v>0</v>
      </c>
      <c r="P79" s="1663">
        <f>$D78*PROGRAMACION!W82</f>
        <v>0</v>
      </c>
      <c r="Q79" s="1663">
        <f>$D78*PROGRAMACION!X82</f>
        <v>0</v>
      </c>
      <c r="R79" s="1663">
        <f>$D78*PROGRAMACION!Y82</f>
        <v>0</v>
      </c>
      <c r="S79" s="1663">
        <f>$D78*PROGRAMACION!Z82</f>
        <v>0</v>
      </c>
      <c r="T79" s="1663">
        <f>$D78*PROGRAMACION!AA82</f>
        <v>0</v>
      </c>
      <c r="U79" s="1663">
        <f>$D78*PROGRAMACION!AB82</f>
        <v>0</v>
      </c>
      <c r="V79" s="1663">
        <f>$D78*PROGRAMACION!AC82</f>
        <v>0</v>
      </c>
      <c r="W79" s="1663">
        <f>$D78*PROGRAMACION!AD82</f>
        <v>0</v>
      </c>
      <c r="X79" s="1663">
        <f>$D78*PROGRAMACION!AE82</f>
        <v>0</v>
      </c>
      <c r="Y79" s="1663">
        <f>$D78*PROGRAMACION!AF82</f>
        <v>0</v>
      </c>
    </row>
    <row r="80" spans="1:25">
      <c r="A80" s="1650"/>
      <c r="B80" s="1651" t="str">
        <f>PROGRAMACION!C83</f>
        <v>A1300</v>
      </c>
      <c r="C80" s="1652" t="str">
        <f>PROGRAMACION!D83</f>
        <v>Montaje e instalación de bomba 1760-PU-33104 - Suministro MY</v>
      </c>
      <c r="D80" s="1653">
        <f>Partidas!H45</f>
        <v>356.25240000000002</v>
      </c>
      <c r="E80" s="1654">
        <f>$D80</f>
        <v>356.25240000000002</v>
      </c>
      <c r="F80" s="1655" t="s">
        <v>1862</v>
      </c>
      <c r="G80" s="1655"/>
      <c r="H80" s="1656">
        <f>$D80*PROGRAMACION!O83</f>
        <v>0</v>
      </c>
      <c r="I80" s="1656">
        <f>$D80*PROGRAMACION!P83</f>
        <v>0</v>
      </c>
      <c r="J80" s="1656">
        <f>$D80*PROGRAMACION!Q83</f>
        <v>0</v>
      </c>
      <c r="K80" s="1656">
        <f>$D80*PROGRAMACION!R83</f>
        <v>0</v>
      </c>
      <c r="L80" s="1656">
        <f>$D80*PROGRAMACION!S83</f>
        <v>0</v>
      </c>
      <c r="M80" s="1656">
        <f>$D80*PROGRAMACION!T83</f>
        <v>0</v>
      </c>
      <c r="N80" s="1656">
        <f>$D80*PROGRAMACION!U83</f>
        <v>0</v>
      </c>
      <c r="O80" s="1656">
        <f>$D80*PROGRAMACION!V83</f>
        <v>0</v>
      </c>
      <c r="P80" s="1656">
        <f>$D80*PROGRAMACION!W83</f>
        <v>0</v>
      </c>
      <c r="Q80" s="1656">
        <f>$D80*PROGRAMACION!X83</f>
        <v>0</v>
      </c>
      <c r="R80" s="1656">
        <f>$D80*PROGRAMACION!Y83</f>
        <v>0</v>
      </c>
      <c r="S80" s="1656">
        <f>$D80*PROGRAMACION!Z83</f>
        <v>0</v>
      </c>
      <c r="T80" s="1656">
        <f>$D80*PROGRAMACION!AA83</f>
        <v>0</v>
      </c>
      <c r="U80" s="1656">
        <f>$D80*PROGRAMACION!AB83</f>
        <v>0</v>
      </c>
      <c r="V80" s="1656">
        <f>$D80*PROGRAMACION!AC83</f>
        <v>0</v>
      </c>
      <c r="W80" s="1656">
        <f>$D80*PROGRAMACION!AD83</f>
        <v>356.25240000000002</v>
      </c>
      <c r="X80" s="1656">
        <f>$D80*PROGRAMACION!AE83</f>
        <v>356.25240000000002</v>
      </c>
      <c r="Y80" s="1656">
        <f>$D80*PROGRAMACION!AF83</f>
        <v>356.25240000000002</v>
      </c>
    </row>
    <row r="81" spans="1:25" s="1250" customFormat="1">
      <c r="A81" s="1657"/>
      <c r="B81" s="1658"/>
      <c r="C81" s="1659"/>
      <c r="D81" s="1660"/>
      <c r="E81" s="1661"/>
      <c r="F81" s="1662" t="s">
        <v>1811</v>
      </c>
      <c r="G81" s="1662"/>
      <c r="H81" s="1663">
        <f>$D80*PROGRAMACION!O84</f>
        <v>0</v>
      </c>
      <c r="I81" s="1663">
        <f>$D80*PROGRAMACION!P84</f>
        <v>0</v>
      </c>
      <c r="J81" s="1663">
        <f>$D80*PROGRAMACION!Q84</f>
        <v>0</v>
      </c>
      <c r="K81" s="1663">
        <f>$D80*PROGRAMACION!R84</f>
        <v>0</v>
      </c>
      <c r="L81" s="1663">
        <f>$D80*PROGRAMACION!S84</f>
        <v>0</v>
      </c>
      <c r="M81" s="1663">
        <f>$D80*PROGRAMACION!T84</f>
        <v>0</v>
      </c>
      <c r="N81" s="1663">
        <f>$D80*PROGRAMACION!U84</f>
        <v>0</v>
      </c>
      <c r="O81" s="1663">
        <f>$D80*PROGRAMACION!V84</f>
        <v>0</v>
      </c>
      <c r="P81" s="1663">
        <f>$D80*PROGRAMACION!W84</f>
        <v>0</v>
      </c>
      <c r="Q81" s="1663">
        <f>$D80*PROGRAMACION!X84</f>
        <v>0</v>
      </c>
      <c r="R81" s="1663">
        <f>$D80*PROGRAMACION!Y84</f>
        <v>0</v>
      </c>
      <c r="S81" s="1663">
        <f>$D80*PROGRAMACION!Z84</f>
        <v>0</v>
      </c>
      <c r="T81" s="1663">
        <f>$D80*PROGRAMACION!AA84</f>
        <v>0</v>
      </c>
      <c r="U81" s="1663">
        <f>$D80*PROGRAMACION!AB84</f>
        <v>0</v>
      </c>
      <c r="V81" s="1663">
        <f>$D80*PROGRAMACION!AC84</f>
        <v>0</v>
      </c>
      <c r="W81" s="1663">
        <f>$D80*PROGRAMACION!AD84</f>
        <v>0</v>
      </c>
      <c r="X81" s="1663">
        <f>$D80*PROGRAMACION!AE84</f>
        <v>0</v>
      </c>
      <c r="Y81" s="1663">
        <f>$D80*PROGRAMACION!AF84</f>
        <v>0</v>
      </c>
    </row>
    <row r="82" spans="1:25">
      <c r="A82" s="1650"/>
      <c r="B82" s="1651" t="str">
        <f>PROGRAMACION!C85</f>
        <v>A1310</v>
      </c>
      <c r="C82" s="1652" t="str">
        <f>PROGRAMACION!D85</f>
        <v>Montaje e instalación de bomba 1760-PU-33105 - Suministro MY</v>
      </c>
      <c r="D82" s="1653">
        <f>Partidas!H46</f>
        <v>356.25240000000002</v>
      </c>
      <c r="E82" s="1654">
        <f>$D82</f>
        <v>356.25240000000002</v>
      </c>
      <c r="F82" s="1655" t="s">
        <v>1862</v>
      </c>
      <c r="G82" s="1655"/>
      <c r="H82" s="1656">
        <f>$D82*PROGRAMACION!O85</f>
        <v>0</v>
      </c>
      <c r="I82" s="1656">
        <f>$D82*PROGRAMACION!P85</f>
        <v>0</v>
      </c>
      <c r="J82" s="1656">
        <f>$D82*PROGRAMACION!Q85</f>
        <v>0</v>
      </c>
      <c r="K82" s="1656">
        <f>$D82*PROGRAMACION!R85</f>
        <v>0</v>
      </c>
      <c r="L82" s="1656">
        <f>$D82*PROGRAMACION!S85</f>
        <v>0</v>
      </c>
      <c r="M82" s="1656">
        <f>$D82*PROGRAMACION!T85</f>
        <v>0</v>
      </c>
      <c r="N82" s="1656">
        <f>$D82*PROGRAMACION!U85</f>
        <v>0</v>
      </c>
      <c r="O82" s="1656">
        <f>$D82*PROGRAMACION!V85</f>
        <v>0</v>
      </c>
      <c r="P82" s="1656">
        <f>$D82*PROGRAMACION!W85</f>
        <v>0</v>
      </c>
      <c r="Q82" s="1656">
        <f>$D82*PROGRAMACION!X85</f>
        <v>0</v>
      </c>
      <c r="R82" s="1656">
        <f>$D82*PROGRAMACION!Y85</f>
        <v>0</v>
      </c>
      <c r="S82" s="1656">
        <f>$D82*PROGRAMACION!Z85</f>
        <v>0</v>
      </c>
      <c r="T82" s="1656">
        <f>$D82*PROGRAMACION!AA85</f>
        <v>0</v>
      </c>
      <c r="U82" s="1656">
        <f>$D82*PROGRAMACION!AB85</f>
        <v>0</v>
      </c>
      <c r="V82" s="1656">
        <f>$D82*PROGRAMACION!AC85</f>
        <v>0</v>
      </c>
      <c r="W82" s="1656">
        <f>$D82*PROGRAMACION!AD85</f>
        <v>0</v>
      </c>
      <c r="X82" s="1656">
        <f>$D82*PROGRAMACION!AE85</f>
        <v>356.25240000000002</v>
      </c>
      <c r="Y82" s="1656">
        <f>$D82*PROGRAMACION!AF85</f>
        <v>356.25240000000002</v>
      </c>
    </row>
    <row r="83" spans="1:25" s="1250" customFormat="1">
      <c r="A83" s="1657"/>
      <c r="B83" s="1658"/>
      <c r="C83" s="1659"/>
      <c r="D83" s="1660"/>
      <c r="E83" s="1661"/>
      <c r="F83" s="1662" t="s">
        <v>1811</v>
      </c>
      <c r="G83" s="1662"/>
      <c r="H83" s="1663">
        <f>$D82*PROGRAMACION!O86</f>
        <v>0</v>
      </c>
      <c r="I83" s="1663">
        <f>$D82*PROGRAMACION!P86</f>
        <v>0</v>
      </c>
      <c r="J83" s="1663">
        <f>$D82*PROGRAMACION!Q86</f>
        <v>0</v>
      </c>
      <c r="K83" s="1663">
        <f>$D82*PROGRAMACION!R86</f>
        <v>0</v>
      </c>
      <c r="L83" s="1663">
        <f>$D82*PROGRAMACION!S86</f>
        <v>0</v>
      </c>
      <c r="M83" s="1663">
        <f>$D82*PROGRAMACION!T86</f>
        <v>0</v>
      </c>
      <c r="N83" s="1663">
        <f>$D82*PROGRAMACION!U86</f>
        <v>0</v>
      </c>
      <c r="O83" s="1663">
        <f>$D82*PROGRAMACION!V86</f>
        <v>0</v>
      </c>
      <c r="P83" s="1663">
        <f>$D82*PROGRAMACION!W86</f>
        <v>0</v>
      </c>
      <c r="Q83" s="1663">
        <f>$D82*PROGRAMACION!X86</f>
        <v>0</v>
      </c>
      <c r="R83" s="1663">
        <f>$D82*PROGRAMACION!Y86</f>
        <v>0</v>
      </c>
      <c r="S83" s="1663">
        <f>$D82*PROGRAMACION!Z86</f>
        <v>0</v>
      </c>
      <c r="T83" s="1663">
        <f>$D82*PROGRAMACION!AA86</f>
        <v>0</v>
      </c>
      <c r="U83" s="1663">
        <f>$D82*PROGRAMACION!AB86</f>
        <v>0</v>
      </c>
      <c r="V83" s="1663">
        <f>$D82*PROGRAMACION!AC86</f>
        <v>0</v>
      </c>
      <c r="W83" s="1663">
        <f>$D82*PROGRAMACION!AD86</f>
        <v>0</v>
      </c>
      <c r="X83" s="1663">
        <f>$D82*PROGRAMACION!AE86</f>
        <v>0</v>
      </c>
      <c r="Y83" s="1663">
        <f>$D82*PROGRAMACION!AF86</f>
        <v>0</v>
      </c>
    </row>
    <row r="84" spans="1:25" s="1250" customFormat="1">
      <c r="A84" s="1492"/>
      <c r="B84" s="1493"/>
      <c r="C84" s="1494" t="str">
        <f>PROGRAMACION!D87</f>
        <v>MONTAJE E INSTALACIÓN DE BOMBAS PARA AGUA DE DILUCIÓN</v>
      </c>
      <c r="D84" s="1636"/>
      <c r="E84" s="1637"/>
      <c r="F84" s="1615"/>
      <c r="G84" s="1615"/>
      <c r="H84" s="1649"/>
      <c r="I84" s="1649"/>
      <c r="J84" s="1649"/>
      <c r="K84" s="1649"/>
      <c r="L84" s="1649"/>
      <c r="M84" s="1649"/>
      <c r="N84" s="1649"/>
      <c r="O84" s="1649"/>
      <c r="P84" s="1649"/>
      <c r="Q84" s="1649"/>
      <c r="R84" s="1649"/>
      <c r="S84" s="1649"/>
      <c r="T84" s="1649"/>
      <c r="U84" s="1649"/>
      <c r="V84" s="1649"/>
      <c r="W84" s="1649"/>
      <c r="X84" s="1649"/>
      <c r="Y84" s="1649"/>
    </row>
    <row r="85" spans="1:25">
      <c r="A85" s="1650"/>
      <c r="B85" s="1651" t="str">
        <f>PROGRAMACION!C88</f>
        <v>A1320</v>
      </c>
      <c r="C85" s="1652" t="str">
        <f>PROGRAMACION!D88</f>
        <v>Montaje e instalación de bomba 1760-PU-33001 - Suministro MY</v>
      </c>
      <c r="D85" s="1653">
        <f>Partidas!H48</f>
        <v>356.25240000000002</v>
      </c>
      <c r="E85" s="1654">
        <f>$D85</f>
        <v>356.25240000000002</v>
      </c>
      <c r="F85" s="1655" t="s">
        <v>1862</v>
      </c>
      <c r="G85" s="1655"/>
      <c r="H85" s="1656">
        <f>$D85*PROGRAMACION!O88</f>
        <v>0</v>
      </c>
      <c r="I85" s="1656">
        <f>$D85*PROGRAMACION!P88</f>
        <v>0</v>
      </c>
      <c r="J85" s="1656">
        <f>$D85*PROGRAMACION!Q88</f>
        <v>0</v>
      </c>
      <c r="K85" s="1656">
        <f>$D85*PROGRAMACION!R88</f>
        <v>0</v>
      </c>
      <c r="L85" s="1656">
        <f>$D85*PROGRAMACION!S88</f>
        <v>0</v>
      </c>
      <c r="M85" s="1656">
        <f>$D85*PROGRAMACION!T88</f>
        <v>0</v>
      </c>
      <c r="N85" s="1656">
        <f>$D85*PROGRAMACION!U88</f>
        <v>0</v>
      </c>
      <c r="O85" s="1656">
        <f>$D85*PROGRAMACION!V88</f>
        <v>0</v>
      </c>
      <c r="P85" s="1656">
        <f>$D85*PROGRAMACION!W88</f>
        <v>0</v>
      </c>
      <c r="Q85" s="1656">
        <f>$D85*PROGRAMACION!X88</f>
        <v>0</v>
      </c>
      <c r="R85" s="1656">
        <f>$D85*PROGRAMACION!Y88</f>
        <v>0</v>
      </c>
      <c r="S85" s="1656">
        <f>$D85*PROGRAMACION!Z88</f>
        <v>0</v>
      </c>
      <c r="T85" s="1656">
        <f>$D85*PROGRAMACION!AA88</f>
        <v>0</v>
      </c>
      <c r="U85" s="1656">
        <f>$D85*PROGRAMACION!AB88</f>
        <v>0</v>
      </c>
      <c r="V85" s="1656">
        <f>$D85*PROGRAMACION!AC88</f>
        <v>0</v>
      </c>
      <c r="W85" s="1656">
        <f>$D85*PROGRAMACION!AD88</f>
        <v>0</v>
      </c>
      <c r="X85" s="1656">
        <f>$D85*PROGRAMACION!AE88</f>
        <v>356.25240000000002</v>
      </c>
      <c r="Y85" s="1656">
        <f>$D85*PROGRAMACION!AF88</f>
        <v>356.25240000000002</v>
      </c>
    </row>
    <row r="86" spans="1:25" s="1250" customFormat="1">
      <c r="A86" s="1657"/>
      <c r="B86" s="1658"/>
      <c r="C86" s="1659"/>
      <c r="D86" s="1660"/>
      <c r="E86" s="1661"/>
      <c r="F86" s="1662" t="s">
        <v>1811</v>
      </c>
      <c r="G86" s="1662"/>
      <c r="H86" s="1663">
        <f>$D85*PROGRAMACION!O89</f>
        <v>0</v>
      </c>
      <c r="I86" s="1663">
        <f>$D85*PROGRAMACION!P89</f>
        <v>0</v>
      </c>
      <c r="J86" s="1663">
        <f>$D85*PROGRAMACION!Q89</f>
        <v>0</v>
      </c>
      <c r="K86" s="1663">
        <f>$D85*PROGRAMACION!R89</f>
        <v>0</v>
      </c>
      <c r="L86" s="1663">
        <f>$D85*PROGRAMACION!S89</f>
        <v>0</v>
      </c>
      <c r="M86" s="1663">
        <f>$D85*PROGRAMACION!T89</f>
        <v>0</v>
      </c>
      <c r="N86" s="1663">
        <f>$D85*PROGRAMACION!U89</f>
        <v>0</v>
      </c>
      <c r="O86" s="1663">
        <f>$D85*PROGRAMACION!V89</f>
        <v>0</v>
      </c>
      <c r="P86" s="1663">
        <f>$D85*PROGRAMACION!W89</f>
        <v>0</v>
      </c>
      <c r="Q86" s="1663">
        <f>$D85*PROGRAMACION!X89</f>
        <v>0</v>
      </c>
      <c r="R86" s="1663">
        <f>$D85*PROGRAMACION!Y89</f>
        <v>0</v>
      </c>
      <c r="S86" s="1663">
        <f>$D85*PROGRAMACION!Z89</f>
        <v>0</v>
      </c>
      <c r="T86" s="1663">
        <f>$D85*PROGRAMACION!AA89</f>
        <v>0</v>
      </c>
      <c r="U86" s="1663">
        <f>$D85*PROGRAMACION!AB89</f>
        <v>0</v>
      </c>
      <c r="V86" s="1663">
        <f>$D85*PROGRAMACION!AC89</f>
        <v>0</v>
      </c>
      <c r="W86" s="1663">
        <f>$D85*PROGRAMACION!AD89</f>
        <v>0</v>
      </c>
      <c r="X86" s="1663">
        <f>$D85*PROGRAMACION!AE89</f>
        <v>0</v>
      </c>
      <c r="Y86" s="1663">
        <f>$D85*PROGRAMACION!AF89</f>
        <v>0</v>
      </c>
    </row>
    <row r="87" spans="1:25">
      <c r="A87" s="1650"/>
      <c r="B87" s="1651" t="str">
        <f>PROGRAMACION!C90</f>
        <v>A1330</v>
      </c>
      <c r="C87" s="1652" t="str">
        <f>PROGRAMACION!D90</f>
        <v>Montaje e instalación de bomba 1760-PU-33002 - Suministro MY</v>
      </c>
      <c r="D87" s="1653">
        <f>Partidas!H49</f>
        <v>356.25240000000002</v>
      </c>
      <c r="E87" s="1654">
        <f>$D87</f>
        <v>356.25240000000002</v>
      </c>
      <c r="F87" s="1655" t="s">
        <v>1862</v>
      </c>
      <c r="G87" s="1655"/>
      <c r="H87" s="1656">
        <f>$D87*PROGRAMACION!O90</f>
        <v>0</v>
      </c>
      <c r="I87" s="1656">
        <f>$D87*PROGRAMACION!P90</f>
        <v>0</v>
      </c>
      <c r="J87" s="1656">
        <f>$D87*PROGRAMACION!Q90</f>
        <v>0</v>
      </c>
      <c r="K87" s="1656">
        <f>$D87*PROGRAMACION!R90</f>
        <v>0</v>
      </c>
      <c r="L87" s="1656">
        <f>$D87*PROGRAMACION!S90</f>
        <v>0</v>
      </c>
      <c r="M87" s="1656">
        <f>$D87*PROGRAMACION!T90</f>
        <v>0</v>
      </c>
      <c r="N87" s="1656">
        <f>$D87*PROGRAMACION!U90</f>
        <v>0</v>
      </c>
      <c r="O87" s="1656">
        <f>$D87*PROGRAMACION!V90</f>
        <v>0</v>
      </c>
      <c r="P87" s="1656">
        <f>$D87*PROGRAMACION!W90</f>
        <v>0</v>
      </c>
      <c r="Q87" s="1656">
        <f>$D87*PROGRAMACION!X90</f>
        <v>0</v>
      </c>
      <c r="R87" s="1656">
        <f>$D87*PROGRAMACION!Y90</f>
        <v>0</v>
      </c>
      <c r="S87" s="1656">
        <f>$D87*PROGRAMACION!Z90</f>
        <v>0</v>
      </c>
      <c r="T87" s="1656">
        <f>$D87*PROGRAMACION!AA90</f>
        <v>0</v>
      </c>
      <c r="U87" s="1656">
        <f>$D87*PROGRAMACION!AB90</f>
        <v>0</v>
      </c>
      <c r="V87" s="1656">
        <f>$D87*PROGRAMACION!AC90</f>
        <v>0</v>
      </c>
      <c r="W87" s="1656">
        <f>$D87*PROGRAMACION!AD90</f>
        <v>0</v>
      </c>
      <c r="X87" s="1656">
        <f>$D87*PROGRAMACION!AE90</f>
        <v>356.25240000000002</v>
      </c>
      <c r="Y87" s="1656">
        <f>$D87*PROGRAMACION!AF90</f>
        <v>356.25240000000002</v>
      </c>
    </row>
    <row r="88" spans="1:25" s="1250" customFormat="1">
      <c r="A88" s="1657"/>
      <c r="B88" s="1658"/>
      <c r="C88" s="1659"/>
      <c r="D88" s="1660"/>
      <c r="E88" s="1661"/>
      <c r="F88" s="1662" t="s">
        <v>1811</v>
      </c>
      <c r="G88" s="1662"/>
      <c r="H88" s="1663">
        <f>$D87*PROGRAMACION!O91</f>
        <v>0</v>
      </c>
      <c r="I88" s="1663">
        <f>$D87*PROGRAMACION!P91</f>
        <v>0</v>
      </c>
      <c r="J88" s="1663">
        <f>$D87*PROGRAMACION!Q91</f>
        <v>0</v>
      </c>
      <c r="K88" s="1663">
        <f>$D87*PROGRAMACION!R91</f>
        <v>0</v>
      </c>
      <c r="L88" s="1663">
        <f>$D87*PROGRAMACION!S91</f>
        <v>0</v>
      </c>
      <c r="M88" s="1663">
        <f>$D87*PROGRAMACION!T91</f>
        <v>0</v>
      </c>
      <c r="N88" s="1663">
        <f>$D87*PROGRAMACION!U91</f>
        <v>0</v>
      </c>
      <c r="O88" s="1663">
        <f>$D87*PROGRAMACION!V91</f>
        <v>0</v>
      </c>
      <c r="P88" s="1663">
        <f>$D87*PROGRAMACION!W91</f>
        <v>0</v>
      </c>
      <c r="Q88" s="1663">
        <f>$D87*PROGRAMACION!X91</f>
        <v>0</v>
      </c>
      <c r="R88" s="1663">
        <f>$D87*PROGRAMACION!Y91</f>
        <v>0</v>
      </c>
      <c r="S88" s="1663">
        <f>$D87*PROGRAMACION!Z91</f>
        <v>0</v>
      </c>
      <c r="T88" s="1663">
        <f>$D87*PROGRAMACION!AA91</f>
        <v>0</v>
      </c>
      <c r="U88" s="1663">
        <f>$D87*PROGRAMACION!AB91</f>
        <v>0</v>
      </c>
      <c r="V88" s="1663">
        <f>$D87*PROGRAMACION!AC91</f>
        <v>0</v>
      </c>
      <c r="W88" s="1663">
        <f>$D87*PROGRAMACION!AD91</f>
        <v>0</v>
      </c>
      <c r="X88" s="1663">
        <f>$D87*PROGRAMACION!AE91</f>
        <v>0</v>
      </c>
      <c r="Y88" s="1663">
        <f>$D87*PROGRAMACION!AF91</f>
        <v>0</v>
      </c>
    </row>
    <row r="89" spans="1:25" s="1250" customFormat="1">
      <c r="A89" s="1492"/>
      <c r="B89" s="1493"/>
      <c r="C89" s="1494" t="str">
        <f>PROGRAMACION!D92</f>
        <v>MONTAJE DE TUBERÍAS Y ACCESORIOS - SISTEMA DE FLOCULANTE Y DILUCIÓN</v>
      </c>
      <c r="D89" s="1636"/>
      <c r="E89" s="1637"/>
      <c r="F89" s="1615"/>
      <c r="G89" s="1615"/>
      <c r="H89" s="1649"/>
      <c r="I89" s="1649"/>
      <c r="J89" s="1649"/>
      <c r="K89" s="1649"/>
      <c r="L89" s="1649"/>
      <c r="M89" s="1649"/>
      <c r="N89" s="1649"/>
      <c r="O89" s="1649"/>
      <c r="P89" s="1649"/>
      <c r="Q89" s="1649"/>
      <c r="R89" s="1649"/>
      <c r="S89" s="1649"/>
      <c r="T89" s="1649"/>
      <c r="U89" s="1649"/>
      <c r="V89" s="1649"/>
      <c r="W89" s="1649"/>
      <c r="X89" s="1649"/>
      <c r="Y89" s="1649"/>
    </row>
    <row r="90" spans="1:25">
      <c r="A90" s="1650"/>
      <c r="B90" s="1651" t="str">
        <f>PROGRAMACION!C93</f>
        <v>A1340</v>
      </c>
      <c r="C90" s="1652" t="str">
        <f>PROGRAMACION!D93</f>
        <v>Montaje de línea 3" AA1B - Suministro MY: tubería + accesorios 3" (válv. mariposa y check, bridas, codos, tees, empaques</v>
      </c>
      <c r="D90" s="1653">
        <f>Partidas!H51</f>
        <v>17448.289614285717</v>
      </c>
      <c r="E90" s="1654">
        <f>$D90</f>
        <v>17448.289614285717</v>
      </c>
      <c r="F90" s="1655" t="s">
        <v>1862</v>
      </c>
      <c r="G90" s="1655"/>
      <c r="H90" s="1656">
        <f>$D90*PROGRAMACION!O93</f>
        <v>0</v>
      </c>
      <c r="I90" s="1656">
        <f>$D90*PROGRAMACION!P93</f>
        <v>0</v>
      </c>
      <c r="J90" s="1656">
        <f>$D90*PROGRAMACION!Q93</f>
        <v>0</v>
      </c>
      <c r="K90" s="1656">
        <f>$D90*PROGRAMACION!R93</f>
        <v>0</v>
      </c>
      <c r="L90" s="1656">
        <f>$D90*PROGRAMACION!S93</f>
        <v>0</v>
      </c>
      <c r="M90" s="1656">
        <f>$D90*PROGRAMACION!T93</f>
        <v>0</v>
      </c>
      <c r="N90" s="1656">
        <f>$D90*PROGRAMACION!U93</f>
        <v>0</v>
      </c>
      <c r="O90" s="1656">
        <f>$D90*PROGRAMACION!V93</f>
        <v>2002.2627426229512</v>
      </c>
      <c r="P90" s="1656">
        <f>$D90*PROGRAMACION!W93</f>
        <v>4004.5254852459025</v>
      </c>
      <c r="Q90" s="1656">
        <f>$D90*PROGRAMACION!X93</f>
        <v>6006.788227868853</v>
      </c>
      <c r="R90" s="1656">
        <f>$D90*PROGRAMACION!Y93</f>
        <v>8009.0509704918049</v>
      </c>
      <c r="S90" s="1656">
        <f>$D90*PROGRAMACION!Z93</f>
        <v>10011.313713114756</v>
      </c>
      <c r="T90" s="1656">
        <f>$D90*PROGRAMACION!AA93</f>
        <v>12013.576455737706</v>
      </c>
      <c r="U90" s="1656">
        <f>$D90*PROGRAMACION!AB93</f>
        <v>14015.839198360658</v>
      </c>
      <c r="V90" s="1656">
        <f>$D90*PROGRAMACION!AC93</f>
        <v>16018.10194098361</v>
      </c>
      <c r="W90" s="1656">
        <f>$D90*PROGRAMACION!AD93</f>
        <v>17448.289614285717</v>
      </c>
      <c r="X90" s="1656">
        <f>$D90*PROGRAMACION!AE93</f>
        <v>17448.289614285717</v>
      </c>
      <c r="Y90" s="1656">
        <f>$D90*PROGRAMACION!AF93</f>
        <v>17448.289614285717</v>
      </c>
    </row>
    <row r="91" spans="1:25" s="1250" customFormat="1">
      <c r="A91" s="1657"/>
      <c r="B91" s="1658"/>
      <c r="C91" s="1659"/>
      <c r="D91" s="1660"/>
      <c r="E91" s="1661"/>
      <c r="F91" s="1662" t="s">
        <v>1811</v>
      </c>
      <c r="G91" s="1662"/>
      <c r="H91" s="1663">
        <f>$D90*PROGRAMACION!O94</f>
        <v>0</v>
      </c>
      <c r="I91" s="1663">
        <f>$D90*PROGRAMACION!P94</f>
        <v>0</v>
      </c>
      <c r="J91" s="1663">
        <f>$D90*PROGRAMACION!Q94</f>
        <v>0</v>
      </c>
      <c r="K91" s="1663">
        <f>$D90*PROGRAMACION!R94</f>
        <v>0</v>
      </c>
      <c r="L91" s="1663">
        <f>$D90*PROGRAMACION!S94</f>
        <v>0</v>
      </c>
      <c r="M91" s="1663">
        <f>$D90*PROGRAMACION!T94</f>
        <v>0</v>
      </c>
      <c r="N91" s="1663">
        <f>$D90*PROGRAMACION!U94</f>
        <v>0</v>
      </c>
      <c r="O91" s="1663">
        <f>$D90*PROGRAMACION!V94</f>
        <v>0</v>
      </c>
      <c r="P91" s="1663">
        <f>$D90*PROGRAMACION!W94</f>
        <v>0</v>
      </c>
      <c r="Q91" s="1663">
        <f>$D90*PROGRAMACION!X94</f>
        <v>0</v>
      </c>
      <c r="R91" s="1663">
        <f>$D90*PROGRAMACION!Y94</f>
        <v>0</v>
      </c>
      <c r="S91" s="1663">
        <f>$D90*PROGRAMACION!Z94</f>
        <v>0</v>
      </c>
      <c r="T91" s="1663">
        <f>$D90*PROGRAMACION!AA94</f>
        <v>0</v>
      </c>
      <c r="U91" s="1663">
        <f>$D90*PROGRAMACION!AB94</f>
        <v>0</v>
      </c>
      <c r="V91" s="1663">
        <f>$D90*PROGRAMACION!AC94</f>
        <v>0</v>
      </c>
      <c r="W91" s="1663">
        <f>$D90*PROGRAMACION!AD94</f>
        <v>0</v>
      </c>
      <c r="X91" s="1663">
        <f>$D90*PROGRAMACION!AE94</f>
        <v>0</v>
      </c>
      <c r="Y91" s="1663">
        <f>$D90*PROGRAMACION!AF94</f>
        <v>0</v>
      </c>
    </row>
    <row r="92" spans="1:25">
      <c r="A92" s="1650"/>
      <c r="B92" s="1651" t="str">
        <f>PROGRAMACION!C95</f>
        <v>A1350</v>
      </c>
      <c r="C92" s="1652" t="str">
        <f>PROGRAMACION!D95</f>
        <v>Montaje de línea 4" AA1B - Suministro MY: tubería + accesorios 4" (válv. mariposa, bridas, codos, tees, reducción 4"x3",</v>
      </c>
      <c r="D92" s="1653">
        <f>Partidas!H52</f>
        <v>2931.6592102380951</v>
      </c>
      <c r="E92" s="1654">
        <f>$D92</f>
        <v>2931.6592102380951</v>
      </c>
      <c r="F92" s="1655" t="s">
        <v>1862</v>
      </c>
      <c r="G92" s="1655"/>
      <c r="H92" s="1656">
        <f>$D92*PROGRAMACION!O95</f>
        <v>0</v>
      </c>
      <c r="I92" s="1656">
        <f>$D92*PROGRAMACION!P95</f>
        <v>0</v>
      </c>
      <c r="J92" s="1656">
        <f>$D92*PROGRAMACION!Q95</f>
        <v>0</v>
      </c>
      <c r="K92" s="1656">
        <f>$D92*PROGRAMACION!R95</f>
        <v>0</v>
      </c>
      <c r="L92" s="1656">
        <f>$D92*PROGRAMACION!S95</f>
        <v>0</v>
      </c>
      <c r="M92" s="1656">
        <f>$D92*PROGRAMACION!T95</f>
        <v>0</v>
      </c>
      <c r="N92" s="1656">
        <f>$D92*PROGRAMACION!U95</f>
        <v>0</v>
      </c>
      <c r="O92" s="1656">
        <f>$D92*PROGRAMACION!V95</f>
        <v>0</v>
      </c>
      <c r="P92" s="1656">
        <f>$D92*PROGRAMACION!W95</f>
        <v>0</v>
      </c>
      <c r="Q92" s="1656">
        <f>$D92*PROGRAMACION!X95</f>
        <v>0</v>
      </c>
      <c r="R92" s="1656">
        <f>$D92*PROGRAMACION!Y95</f>
        <v>244.30493418650792</v>
      </c>
      <c r="S92" s="1656">
        <f>$D92*PROGRAMACION!Z95</f>
        <v>1954.4394734920636</v>
      </c>
      <c r="T92" s="1656">
        <f>$D92*PROGRAMACION!AA95</f>
        <v>2931.6592102380951</v>
      </c>
      <c r="U92" s="1656">
        <f>$D92*PROGRAMACION!AB95</f>
        <v>2931.6592102380951</v>
      </c>
      <c r="V92" s="1656">
        <f>$D92*PROGRAMACION!AC95</f>
        <v>2931.6592102380951</v>
      </c>
      <c r="W92" s="1656">
        <f>$D92*PROGRAMACION!AD95</f>
        <v>2931.6592102380951</v>
      </c>
      <c r="X92" s="1656">
        <f>$D92*PROGRAMACION!AE95</f>
        <v>2931.6592102380951</v>
      </c>
      <c r="Y92" s="1656">
        <f>$D92*PROGRAMACION!AF95</f>
        <v>2931.6592102380951</v>
      </c>
    </row>
    <row r="93" spans="1:25" s="1250" customFormat="1">
      <c r="A93" s="1657"/>
      <c r="B93" s="1658"/>
      <c r="C93" s="1659"/>
      <c r="D93" s="1660"/>
      <c r="E93" s="1661"/>
      <c r="F93" s="1662" t="s">
        <v>1811</v>
      </c>
      <c r="G93" s="1662"/>
      <c r="H93" s="1663">
        <f>$D92*PROGRAMACION!O96</f>
        <v>0</v>
      </c>
      <c r="I93" s="1663">
        <f>$D92*PROGRAMACION!P96</f>
        <v>0</v>
      </c>
      <c r="J93" s="1663">
        <f>$D92*PROGRAMACION!Q96</f>
        <v>0</v>
      </c>
      <c r="K93" s="1663">
        <f>$D92*PROGRAMACION!R96</f>
        <v>0</v>
      </c>
      <c r="L93" s="1663">
        <f>$D92*PROGRAMACION!S96</f>
        <v>0</v>
      </c>
      <c r="M93" s="1663">
        <f>$D92*PROGRAMACION!T96</f>
        <v>0</v>
      </c>
      <c r="N93" s="1663">
        <f>$D92*PROGRAMACION!U96</f>
        <v>0</v>
      </c>
      <c r="O93" s="1663">
        <f>$D92*PROGRAMACION!V96</f>
        <v>0</v>
      </c>
      <c r="P93" s="1663">
        <f>$D92*PROGRAMACION!W96</f>
        <v>0</v>
      </c>
      <c r="Q93" s="1663">
        <f>$D92*PROGRAMACION!X96</f>
        <v>0</v>
      </c>
      <c r="R93" s="1663">
        <f>$D92*PROGRAMACION!Y96</f>
        <v>0</v>
      </c>
      <c r="S93" s="1663">
        <f>$D92*PROGRAMACION!Z96</f>
        <v>0</v>
      </c>
      <c r="T93" s="1663">
        <f>$D92*PROGRAMACION!AA96</f>
        <v>0</v>
      </c>
      <c r="U93" s="1663">
        <f>$D92*PROGRAMACION!AB96</f>
        <v>0</v>
      </c>
      <c r="V93" s="1663">
        <f>$D92*PROGRAMACION!AC96</f>
        <v>0</v>
      </c>
      <c r="W93" s="1663">
        <f>$D92*PROGRAMACION!AD96</f>
        <v>0</v>
      </c>
      <c r="X93" s="1663">
        <f>$D92*PROGRAMACION!AE96</f>
        <v>0</v>
      </c>
      <c r="Y93" s="1663">
        <f>$D92*PROGRAMACION!AF96</f>
        <v>0</v>
      </c>
    </row>
    <row r="94" spans="1:25">
      <c r="A94" s="1650"/>
      <c r="B94" s="1651" t="str">
        <f>PROGRAMACION!C97</f>
        <v>A1360</v>
      </c>
      <c r="C94" s="1652" t="str">
        <f>PROGRAMACION!D97</f>
        <v>Suministro y montaje de línea ½" AA1B - Contratista: tubería + accesorios ½" (válv. bola, bridas SW, empaques, codos, te</v>
      </c>
      <c r="D94" s="1653">
        <f>Partidas!H53</f>
        <v>2712.075002</v>
      </c>
      <c r="E94" s="1654">
        <f>$D94</f>
        <v>2712.075002</v>
      </c>
      <c r="F94" s="1655" t="s">
        <v>1862</v>
      </c>
      <c r="G94" s="1655"/>
      <c r="H94" s="1656">
        <f>$D94*PROGRAMACION!O97</f>
        <v>0</v>
      </c>
      <c r="I94" s="1656">
        <f>$D94*PROGRAMACION!P97</f>
        <v>0</v>
      </c>
      <c r="J94" s="1656">
        <f>$D94*PROGRAMACION!Q97</f>
        <v>0</v>
      </c>
      <c r="K94" s="1656">
        <f>$D94*PROGRAMACION!R97</f>
        <v>0</v>
      </c>
      <c r="L94" s="1656">
        <f>$D94*PROGRAMACION!S97</f>
        <v>0</v>
      </c>
      <c r="M94" s="1656">
        <f>$D94*PROGRAMACION!T97</f>
        <v>0</v>
      </c>
      <c r="N94" s="1656">
        <f>$D94*PROGRAMACION!U97</f>
        <v>0</v>
      </c>
      <c r="O94" s="1656">
        <f>$D94*PROGRAMACION!V97</f>
        <v>0</v>
      </c>
      <c r="P94" s="1656">
        <f>$D94*PROGRAMACION!W97</f>
        <v>0</v>
      </c>
      <c r="Q94" s="1656">
        <f>$D94*PROGRAMACION!X97</f>
        <v>0</v>
      </c>
      <c r="R94" s="1656">
        <f>$D94*PROGRAMACION!Y97</f>
        <v>0</v>
      </c>
      <c r="S94" s="1656">
        <f>$D94*PROGRAMACION!Z97</f>
        <v>0</v>
      </c>
      <c r="T94" s="1656">
        <f>$D94*PROGRAMACION!AA97</f>
        <v>0</v>
      </c>
      <c r="U94" s="1656">
        <f>$D94*PROGRAMACION!AB97</f>
        <v>226.00625016666669</v>
      </c>
      <c r="V94" s="1656">
        <f>$D94*PROGRAMACION!AC97</f>
        <v>1808.0500013333335</v>
      </c>
      <c r="W94" s="1656">
        <f>$D94*PROGRAMACION!AD97</f>
        <v>2712.075002</v>
      </c>
      <c r="X94" s="1656">
        <f>$D94*PROGRAMACION!AE97</f>
        <v>2712.075002</v>
      </c>
      <c r="Y94" s="1656">
        <f>$D94*PROGRAMACION!AF97</f>
        <v>2712.075002</v>
      </c>
    </row>
    <row r="95" spans="1:25" s="1250" customFormat="1">
      <c r="A95" s="1657"/>
      <c r="B95" s="1658"/>
      <c r="C95" s="1659"/>
      <c r="D95" s="1660"/>
      <c r="E95" s="1661"/>
      <c r="F95" s="1662" t="s">
        <v>1811</v>
      </c>
      <c r="G95" s="1662"/>
      <c r="H95" s="1663">
        <f>$D94*PROGRAMACION!O98</f>
        <v>0</v>
      </c>
      <c r="I95" s="1663">
        <f>$D94*PROGRAMACION!P98</f>
        <v>0</v>
      </c>
      <c r="J95" s="1663">
        <f>$D94*PROGRAMACION!Q98</f>
        <v>0</v>
      </c>
      <c r="K95" s="1663">
        <f>$D94*PROGRAMACION!R98</f>
        <v>0</v>
      </c>
      <c r="L95" s="1663">
        <f>$D94*PROGRAMACION!S98</f>
        <v>0</v>
      </c>
      <c r="M95" s="1663">
        <f>$D94*PROGRAMACION!T98</f>
        <v>0</v>
      </c>
      <c r="N95" s="1663">
        <f>$D94*PROGRAMACION!U98</f>
        <v>0</v>
      </c>
      <c r="O95" s="1663">
        <f>$D94*PROGRAMACION!V98</f>
        <v>0</v>
      </c>
      <c r="P95" s="1663">
        <f>$D94*PROGRAMACION!W98</f>
        <v>0</v>
      </c>
      <c r="Q95" s="1663">
        <f>$D94*PROGRAMACION!X98</f>
        <v>0</v>
      </c>
      <c r="R95" s="1663">
        <f>$D94*PROGRAMACION!Y98</f>
        <v>0</v>
      </c>
      <c r="S95" s="1663">
        <f>$D94*PROGRAMACION!Z98</f>
        <v>0</v>
      </c>
      <c r="T95" s="1663">
        <f>$D94*PROGRAMACION!AA98</f>
        <v>0</v>
      </c>
      <c r="U95" s="1663">
        <f>$D94*PROGRAMACION!AB98</f>
        <v>0</v>
      </c>
      <c r="V95" s="1663">
        <f>$D94*PROGRAMACION!AC98</f>
        <v>0</v>
      </c>
      <c r="W95" s="1663">
        <f>$D94*PROGRAMACION!AD98</f>
        <v>0</v>
      </c>
      <c r="X95" s="1663">
        <f>$D94*PROGRAMACION!AE98</f>
        <v>0</v>
      </c>
      <c r="Y95" s="1663">
        <f>$D94*PROGRAMACION!AF98</f>
        <v>0</v>
      </c>
    </row>
    <row r="96" spans="1:25">
      <c r="A96" s="1650"/>
      <c r="B96" s="1651" t="str">
        <f>PROGRAMACION!C99</f>
        <v>A1370</v>
      </c>
      <c r="C96" s="1652" t="str">
        <f>PROGRAMACION!D99</f>
        <v>Suministro y montaje de línea 1" AA1B - Contratista: tubería + accesorios 1" (válv. check y bola, bridas SW, empaques, s</v>
      </c>
      <c r="D96" s="1653">
        <f>Partidas!H54</f>
        <v>9184.1349420952374</v>
      </c>
      <c r="E96" s="1654">
        <f>$D96</f>
        <v>9184.1349420952374</v>
      </c>
      <c r="F96" s="1655" t="s">
        <v>1862</v>
      </c>
      <c r="G96" s="1655"/>
      <c r="H96" s="1656">
        <f>$D96*PROGRAMACION!O99</f>
        <v>0</v>
      </c>
      <c r="I96" s="1656">
        <f>$D96*PROGRAMACION!P99</f>
        <v>0</v>
      </c>
      <c r="J96" s="1656">
        <f>$D96*PROGRAMACION!Q99</f>
        <v>0</v>
      </c>
      <c r="K96" s="1656">
        <f>$D96*PROGRAMACION!R99</f>
        <v>0</v>
      </c>
      <c r="L96" s="1656">
        <f>$D96*PROGRAMACION!S99</f>
        <v>0</v>
      </c>
      <c r="M96" s="1656">
        <f>$D96*PROGRAMACION!T99</f>
        <v>0</v>
      </c>
      <c r="N96" s="1656">
        <f>$D96*PROGRAMACION!U99</f>
        <v>0</v>
      </c>
      <c r="O96" s="1656">
        <f>$D96*PROGRAMACION!V99</f>
        <v>0</v>
      </c>
      <c r="P96" s="1656">
        <f>$D96*PROGRAMACION!W99</f>
        <v>0</v>
      </c>
      <c r="Q96" s="1656">
        <f>$D96*PROGRAMACION!X99</f>
        <v>0</v>
      </c>
      <c r="R96" s="1656">
        <f>$D96*PROGRAMACION!Y99</f>
        <v>1669.8427167445884</v>
      </c>
      <c r="S96" s="1656">
        <f>$D96*PROGRAMACION!Z99</f>
        <v>4592.0674710476187</v>
      </c>
      <c r="T96" s="1656">
        <f>$D96*PROGRAMACION!AA99</f>
        <v>7514.2922253506486</v>
      </c>
      <c r="U96" s="1656">
        <f>$D96*PROGRAMACION!AB99</f>
        <v>9184.1349420952356</v>
      </c>
      <c r="V96" s="1656">
        <f>$D96*PROGRAMACION!AC99</f>
        <v>9184.1349420952356</v>
      </c>
      <c r="W96" s="1656">
        <f>$D96*PROGRAMACION!AD99</f>
        <v>9184.1349420952356</v>
      </c>
      <c r="X96" s="1656">
        <f>$D96*PROGRAMACION!AE99</f>
        <v>9184.1349420952356</v>
      </c>
      <c r="Y96" s="1656">
        <f>$D96*PROGRAMACION!AF99</f>
        <v>9184.1349420952356</v>
      </c>
    </row>
    <row r="97" spans="1:25" s="1250" customFormat="1">
      <c r="A97" s="1657"/>
      <c r="B97" s="1658"/>
      <c r="C97" s="1659"/>
      <c r="D97" s="1660"/>
      <c r="E97" s="1661"/>
      <c r="F97" s="1662" t="s">
        <v>1811</v>
      </c>
      <c r="G97" s="1662"/>
      <c r="H97" s="1663">
        <f>$D96*PROGRAMACION!O100</f>
        <v>0</v>
      </c>
      <c r="I97" s="1663">
        <f>$D96*PROGRAMACION!P100</f>
        <v>0</v>
      </c>
      <c r="J97" s="1663">
        <f>$D96*PROGRAMACION!Q100</f>
        <v>0</v>
      </c>
      <c r="K97" s="1663">
        <f>$D96*PROGRAMACION!R100</f>
        <v>0</v>
      </c>
      <c r="L97" s="1663">
        <f>$D96*PROGRAMACION!S100</f>
        <v>0</v>
      </c>
      <c r="M97" s="1663">
        <f>$D96*PROGRAMACION!T100</f>
        <v>0</v>
      </c>
      <c r="N97" s="1663">
        <f>$D96*PROGRAMACION!U100</f>
        <v>0</v>
      </c>
      <c r="O97" s="1663">
        <f>$D96*PROGRAMACION!V100</f>
        <v>0</v>
      </c>
      <c r="P97" s="1663">
        <f>$D96*PROGRAMACION!W100</f>
        <v>0</v>
      </c>
      <c r="Q97" s="1663">
        <f>$D96*PROGRAMACION!X100</f>
        <v>0</v>
      </c>
      <c r="R97" s="1663">
        <f>$D96*PROGRAMACION!Y100</f>
        <v>0</v>
      </c>
      <c r="S97" s="1663">
        <f>$D96*PROGRAMACION!Z100</f>
        <v>0</v>
      </c>
      <c r="T97" s="1663">
        <f>$D96*PROGRAMACION!AA100</f>
        <v>0</v>
      </c>
      <c r="U97" s="1663">
        <f>$D96*PROGRAMACION!AB100</f>
        <v>0</v>
      </c>
      <c r="V97" s="1663">
        <f>$D96*PROGRAMACION!AC100</f>
        <v>0</v>
      </c>
      <c r="W97" s="1663">
        <f>$D96*PROGRAMACION!AD100</f>
        <v>0</v>
      </c>
      <c r="X97" s="1663">
        <f>$D96*PROGRAMACION!AE100</f>
        <v>0</v>
      </c>
      <c r="Y97" s="1663">
        <f>$D96*PROGRAMACION!AF100</f>
        <v>0</v>
      </c>
    </row>
    <row r="98" spans="1:25">
      <c r="A98" s="1650"/>
      <c r="B98" s="1651" t="str">
        <f>PROGRAMACION!C101</f>
        <v>A1380</v>
      </c>
      <c r="C98" s="1652" t="str">
        <f>PROGRAMACION!D101</f>
        <v>Suministro y montaje de línea 1½" AA1B - Contratista: tubería + accesorios 1½" (válv. check y bola, bridas SW, empaques,</v>
      </c>
      <c r="D98" s="1653">
        <f>Partidas!H55</f>
        <v>9508.7521490476192</v>
      </c>
      <c r="E98" s="1654">
        <f>$D98</f>
        <v>9508.7521490476192</v>
      </c>
      <c r="F98" s="1655" t="s">
        <v>1862</v>
      </c>
      <c r="G98" s="1655"/>
      <c r="H98" s="1656">
        <f>$D98*PROGRAMACION!O101</f>
        <v>0</v>
      </c>
      <c r="I98" s="1656">
        <f>$D98*PROGRAMACION!P101</f>
        <v>0</v>
      </c>
      <c r="J98" s="1656">
        <f>$D98*PROGRAMACION!Q101</f>
        <v>0</v>
      </c>
      <c r="K98" s="1656">
        <f>$D98*PROGRAMACION!R101</f>
        <v>0</v>
      </c>
      <c r="L98" s="1656">
        <f>$D98*PROGRAMACION!S101</f>
        <v>0</v>
      </c>
      <c r="M98" s="1656">
        <f>$D98*PROGRAMACION!T101</f>
        <v>0</v>
      </c>
      <c r="N98" s="1656">
        <f>$D98*PROGRAMACION!U101</f>
        <v>0</v>
      </c>
      <c r="O98" s="1656">
        <f>$D98*PROGRAMACION!V101</f>
        <v>0</v>
      </c>
      <c r="P98" s="1656">
        <f>$D98*PROGRAMACION!W101</f>
        <v>0</v>
      </c>
      <c r="Q98" s="1656">
        <f>$D98*PROGRAMACION!X101</f>
        <v>0</v>
      </c>
      <c r="R98" s="1656">
        <f>$D98*PROGRAMACION!Y101</f>
        <v>0</v>
      </c>
      <c r="S98" s="1656">
        <f>$D98*PROGRAMACION!Z101</f>
        <v>0</v>
      </c>
      <c r="T98" s="1656">
        <f>$D98*PROGRAMACION!AA101</f>
        <v>0</v>
      </c>
      <c r="U98" s="1656">
        <f>$D98*PROGRAMACION!AB101</f>
        <v>1296.6480203246751</v>
      </c>
      <c r="V98" s="1656">
        <f>$D98*PROGRAMACION!AC101</f>
        <v>4322.1600677489178</v>
      </c>
      <c r="W98" s="1656">
        <f>$D98*PROGRAMACION!AD101</f>
        <v>7347.6721151731599</v>
      </c>
      <c r="X98" s="1656">
        <f>$D98*PROGRAMACION!AE101</f>
        <v>9508.7521490476192</v>
      </c>
      <c r="Y98" s="1656">
        <f>$D98*PROGRAMACION!AF101</f>
        <v>9508.7521490476192</v>
      </c>
    </row>
    <row r="99" spans="1:25" s="1250" customFormat="1">
      <c r="A99" s="1657"/>
      <c r="B99" s="1658"/>
      <c r="C99" s="1659"/>
      <c r="D99" s="1660"/>
      <c r="E99" s="1661"/>
      <c r="F99" s="1662" t="s">
        <v>1811</v>
      </c>
      <c r="G99" s="1662"/>
      <c r="H99" s="1663">
        <f>$D98*PROGRAMACION!O102</f>
        <v>0</v>
      </c>
      <c r="I99" s="1663">
        <f>$D98*PROGRAMACION!P102</f>
        <v>0</v>
      </c>
      <c r="J99" s="1663">
        <f>$D98*PROGRAMACION!Q102</f>
        <v>0</v>
      </c>
      <c r="K99" s="1663">
        <f>$D98*PROGRAMACION!R102</f>
        <v>0</v>
      </c>
      <c r="L99" s="1663">
        <f>$D98*PROGRAMACION!S102</f>
        <v>0</v>
      </c>
      <c r="M99" s="1663">
        <f>$D98*PROGRAMACION!T102</f>
        <v>0</v>
      </c>
      <c r="N99" s="1663">
        <f>$D98*PROGRAMACION!U102</f>
        <v>0</v>
      </c>
      <c r="O99" s="1663">
        <f>$D98*PROGRAMACION!V102</f>
        <v>0</v>
      </c>
      <c r="P99" s="1663">
        <f>$D98*PROGRAMACION!W102</f>
        <v>0</v>
      </c>
      <c r="Q99" s="1663">
        <f>$D98*PROGRAMACION!X102</f>
        <v>0</v>
      </c>
      <c r="R99" s="1663">
        <f>$D98*PROGRAMACION!Y102</f>
        <v>0</v>
      </c>
      <c r="S99" s="1663">
        <f>$D98*PROGRAMACION!Z102</f>
        <v>0</v>
      </c>
      <c r="T99" s="1663">
        <f>$D98*PROGRAMACION!AA102</f>
        <v>0</v>
      </c>
      <c r="U99" s="1663">
        <f>$D98*PROGRAMACION!AB102</f>
        <v>0</v>
      </c>
      <c r="V99" s="1663">
        <f>$D98*PROGRAMACION!AC102</f>
        <v>0</v>
      </c>
      <c r="W99" s="1663">
        <f>$D98*PROGRAMACION!AD102</f>
        <v>0</v>
      </c>
      <c r="X99" s="1663">
        <f>$D98*PROGRAMACION!AE102</f>
        <v>0</v>
      </c>
      <c r="Y99" s="1663">
        <f>$D98*PROGRAMACION!AF102</f>
        <v>0</v>
      </c>
    </row>
    <row r="100" spans="1:25">
      <c r="A100" s="1650"/>
      <c r="B100" s="1651" t="str">
        <f>PROGRAMACION!C103</f>
        <v>A1390</v>
      </c>
      <c r="C100" s="1652" t="str">
        <f>PROGRAMACION!D103</f>
        <v>Suministro y montaje de línea 2" AA1B - Contratista: tubería + accesorios 2" (válv. check y bola, bridas SW, empaques, s</v>
      </c>
      <c r="D100" s="1653">
        <f>Partidas!H56</f>
        <v>31139.240530380954</v>
      </c>
      <c r="E100" s="1654">
        <f>$D100</f>
        <v>31139.240530380954</v>
      </c>
      <c r="F100" s="1655" t="s">
        <v>1862</v>
      </c>
      <c r="G100" s="1655"/>
      <c r="H100" s="1656">
        <f>$D100*PROGRAMACION!O103</f>
        <v>0</v>
      </c>
      <c r="I100" s="1656">
        <f>$D100*PROGRAMACION!P103</f>
        <v>0</v>
      </c>
      <c r="J100" s="1656">
        <f>$D100*PROGRAMACION!Q103</f>
        <v>0</v>
      </c>
      <c r="K100" s="1656">
        <f>$D100*PROGRAMACION!R103</f>
        <v>0</v>
      </c>
      <c r="L100" s="1656">
        <f>$D100*PROGRAMACION!S103</f>
        <v>0</v>
      </c>
      <c r="M100" s="1656">
        <f>$D100*PROGRAMACION!T103</f>
        <v>0</v>
      </c>
      <c r="N100" s="1656">
        <f>$D100*PROGRAMACION!U103</f>
        <v>0</v>
      </c>
      <c r="O100" s="1656">
        <f>$D100*PROGRAMACION!V103</f>
        <v>4359.4936742533328</v>
      </c>
      <c r="P100" s="1656">
        <f>$D100*PROGRAMACION!W103</f>
        <v>8718.9873485066655</v>
      </c>
      <c r="Q100" s="1656">
        <f>$D100*PROGRAMACION!X103</f>
        <v>13078.481022759999</v>
      </c>
      <c r="R100" s="1656">
        <f>$D100*PROGRAMACION!Y103</f>
        <v>17437.974697013331</v>
      </c>
      <c r="S100" s="1656">
        <f>$D100*PROGRAMACION!Z103</f>
        <v>21797.468371266667</v>
      </c>
      <c r="T100" s="1656">
        <f>$D100*PROGRAMACION!AA103</f>
        <v>26156.962045519998</v>
      </c>
      <c r="U100" s="1656">
        <f>$D100*PROGRAMACION!AB103</f>
        <v>30516.455719773334</v>
      </c>
      <c r="V100" s="1656">
        <f>$D100*PROGRAMACION!AC103</f>
        <v>31139.240530380954</v>
      </c>
      <c r="W100" s="1656">
        <f>$D100*PROGRAMACION!AD103</f>
        <v>31139.240530380954</v>
      </c>
      <c r="X100" s="1656">
        <f>$D100*PROGRAMACION!AE103</f>
        <v>31139.240530380954</v>
      </c>
      <c r="Y100" s="1656">
        <f>$D100*PROGRAMACION!AF103</f>
        <v>31139.240530380954</v>
      </c>
    </row>
    <row r="101" spans="1:25" s="1250" customFormat="1">
      <c r="A101" s="1657"/>
      <c r="B101" s="1658"/>
      <c r="C101" s="1659"/>
      <c r="D101" s="1660"/>
      <c r="E101" s="1661"/>
      <c r="F101" s="1662" t="s">
        <v>1811</v>
      </c>
      <c r="G101" s="1662"/>
      <c r="H101" s="1663">
        <f>$D100*PROGRAMACION!O104</f>
        <v>0</v>
      </c>
      <c r="I101" s="1663">
        <f>$D100*PROGRAMACION!P104</f>
        <v>0</v>
      </c>
      <c r="J101" s="1663">
        <f>$D100*PROGRAMACION!Q104</f>
        <v>0</v>
      </c>
      <c r="K101" s="1663">
        <f>$D100*PROGRAMACION!R104</f>
        <v>0</v>
      </c>
      <c r="L101" s="1663">
        <f>$D100*PROGRAMACION!S104</f>
        <v>0</v>
      </c>
      <c r="M101" s="1663">
        <f>$D100*PROGRAMACION!T104</f>
        <v>0</v>
      </c>
      <c r="N101" s="1663">
        <f>$D100*PROGRAMACION!U104</f>
        <v>0</v>
      </c>
      <c r="O101" s="1663">
        <f>$D100*PROGRAMACION!V104</f>
        <v>0</v>
      </c>
      <c r="P101" s="1663">
        <f>$D100*PROGRAMACION!W104</f>
        <v>0</v>
      </c>
      <c r="Q101" s="1663">
        <f>$D100*PROGRAMACION!X104</f>
        <v>0</v>
      </c>
      <c r="R101" s="1663">
        <f>$D100*PROGRAMACION!Y104</f>
        <v>0</v>
      </c>
      <c r="S101" s="1663">
        <f>$D100*PROGRAMACION!Z104</f>
        <v>0</v>
      </c>
      <c r="T101" s="1663">
        <f>$D100*PROGRAMACION!AA104</f>
        <v>0</v>
      </c>
      <c r="U101" s="1663">
        <f>$D100*PROGRAMACION!AB104</f>
        <v>0</v>
      </c>
      <c r="V101" s="1663">
        <f>$D100*PROGRAMACION!AC104</f>
        <v>0</v>
      </c>
      <c r="W101" s="1663">
        <f>$D100*PROGRAMACION!AD104</f>
        <v>0</v>
      </c>
      <c r="X101" s="1663">
        <f>$D100*PROGRAMACION!AE104</f>
        <v>0</v>
      </c>
      <c r="Y101" s="1663">
        <f>$D100*PROGRAMACION!AF104</f>
        <v>0</v>
      </c>
    </row>
    <row r="102" spans="1:25" s="1250" customFormat="1">
      <c r="A102" s="1492"/>
      <c r="B102" s="1493"/>
      <c r="C102" s="1494" t="str">
        <f>PROGRAMACION!D105</f>
        <v>TIE-IN MECÁNICO - TANQUES DE ALMACENAMIENTO DE FLOCULANTE</v>
      </c>
      <c r="D102" s="1636"/>
      <c r="E102" s="1637"/>
      <c r="F102" s="1615"/>
      <c r="G102" s="1615"/>
      <c r="H102" s="1649"/>
      <c r="I102" s="1649"/>
      <c r="J102" s="1649"/>
      <c r="K102" s="1649"/>
      <c r="L102" s="1649"/>
      <c r="M102" s="1649"/>
      <c r="N102" s="1649"/>
      <c r="O102" s="1649"/>
      <c r="P102" s="1649"/>
      <c r="Q102" s="1649"/>
      <c r="R102" s="1649"/>
      <c r="S102" s="1649"/>
      <c r="T102" s="1649"/>
      <c r="U102" s="1649"/>
      <c r="V102" s="1649"/>
      <c r="W102" s="1649"/>
      <c r="X102" s="1649"/>
      <c r="Y102" s="1649"/>
    </row>
    <row r="103" spans="1:25">
      <c r="A103" s="1650"/>
      <c r="B103" s="1651" t="str">
        <f>PROGRAMACION!C106</f>
        <v>A1400</v>
      </c>
      <c r="C103" s="1652" t="str">
        <f>PROGRAMACION!D106</f>
        <v>Aplicación de Tie-In M-001</v>
      </c>
      <c r="D103" s="1653">
        <f>Partidas!H58</f>
        <v>1092.0400000000002</v>
      </c>
      <c r="E103" s="1654">
        <f>$D103</f>
        <v>1092.0400000000002</v>
      </c>
      <c r="F103" s="1655" t="s">
        <v>1862</v>
      </c>
      <c r="G103" s="1655"/>
      <c r="H103" s="1656">
        <f>$D103*PROGRAMACION!O106</f>
        <v>0</v>
      </c>
      <c r="I103" s="1656">
        <f>$D103*PROGRAMACION!P106</f>
        <v>0</v>
      </c>
      <c r="J103" s="1656">
        <f>$D103*PROGRAMACION!Q106</f>
        <v>0</v>
      </c>
      <c r="K103" s="1656">
        <f>$D103*PROGRAMACION!R106</f>
        <v>0</v>
      </c>
      <c r="L103" s="1656">
        <f>$D103*PROGRAMACION!S106</f>
        <v>0</v>
      </c>
      <c r="M103" s="1656">
        <f>$D103*PROGRAMACION!T106</f>
        <v>0</v>
      </c>
      <c r="N103" s="1656">
        <f>$D103*PROGRAMACION!U106</f>
        <v>0</v>
      </c>
      <c r="O103" s="1656">
        <f>$D103*PROGRAMACION!V106</f>
        <v>0</v>
      </c>
      <c r="P103" s="1656">
        <f>$D103*PROGRAMACION!W106</f>
        <v>0</v>
      </c>
      <c r="Q103" s="1656">
        <f>$D103*PROGRAMACION!X106</f>
        <v>0</v>
      </c>
      <c r="R103" s="1656">
        <f>$D103*PROGRAMACION!Y106</f>
        <v>0</v>
      </c>
      <c r="S103" s="1656">
        <f>$D103*PROGRAMACION!Z106</f>
        <v>0</v>
      </c>
      <c r="T103" s="1656">
        <f>$D103*PROGRAMACION!AA106</f>
        <v>0</v>
      </c>
      <c r="U103" s="1656">
        <f>$D103*PROGRAMACION!AB106</f>
        <v>819.0300000000002</v>
      </c>
      <c r="V103" s="1656">
        <f>$D103*PROGRAMACION!AC106</f>
        <v>1092.0400000000002</v>
      </c>
      <c r="W103" s="1656">
        <f>$D103*PROGRAMACION!AD106</f>
        <v>1092.0400000000002</v>
      </c>
      <c r="X103" s="1656">
        <f>$D103*PROGRAMACION!AE106</f>
        <v>1092.0400000000002</v>
      </c>
      <c r="Y103" s="1656">
        <f>$D103*PROGRAMACION!AF106</f>
        <v>1092.0400000000002</v>
      </c>
    </row>
    <row r="104" spans="1:25" s="1250" customFormat="1">
      <c r="A104" s="1657"/>
      <c r="B104" s="1658"/>
      <c r="C104" s="1659"/>
      <c r="D104" s="1660"/>
      <c r="E104" s="1661"/>
      <c r="F104" s="1662" t="s">
        <v>1811</v>
      </c>
      <c r="G104" s="1662"/>
      <c r="H104" s="1663">
        <f>$D103*PROGRAMACION!O107</f>
        <v>0</v>
      </c>
      <c r="I104" s="1663">
        <f>$D103*PROGRAMACION!P107</f>
        <v>0</v>
      </c>
      <c r="J104" s="1663">
        <f>$D103*PROGRAMACION!Q107</f>
        <v>0</v>
      </c>
      <c r="K104" s="1663">
        <f>$D103*PROGRAMACION!R107</f>
        <v>0</v>
      </c>
      <c r="L104" s="1663">
        <f>$D103*PROGRAMACION!S107</f>
        <v>0</v>
      </c>
      <c r="M104" s="1663">
        <f>$D103*PROGRAMACION!T107</f>
        <v>0</v>
      </c>
      <c r="N104" s="1663">
        <f>$D103*PROGRAMACION!U107</f>
        <v>0</v>
      </c>
      <c r="O104" s="1663">
        <f>$D103*PROGRAMACION!V107</f>
        <v>0</v>
      </c>
      <c r="P104" s="1663">
        <f>$D103*PROGRAMACION!W107</f>
        <v>0</v>
      </c>
      <c r="Q104" s="1663">
        <f>$D103*PROGRAMACION!X107</f>
        <v>0</v>
      </c>
      <c r="R104" s="1663">
        <f>$D103*PROGRAMACION!Y107</f>
        <v>0</v>
      </c>
      <c r="S104" s="1663">
        <f>$D103*PROGRAMACION!Z107</f>
        <v>0</v>
      </c>
      <c r="T104" s="1663">
        <f>$D103*PROGRAMACION!AA107</f>
        <v>0</v>
      </c>
      <c r="U104" s="1663">
        <f>$D103*PROGRAMACION!AB107</f>
        <v>0</v>
      </c>
      <c r="V104" s="1663">
        <f>$D103*PROGRAMACION!AC107</f>
        <v>0</v>
      </c>
      <c r="W104" s="1663">
        <f>$D103*PROGRAMACION!AD107</f>
        <v>0</v>
      </c>
      <c r="X104" s="1663">
        <f>$D103*PROGRAMACION!AE107</f>
        <v>0</v>
      </c>
      <c r="Y104" s="1663">
        <f>$D103*PROGRAMACION!AF107</f>
        <v>0</v>
      </c>
    </row>
    <row r="105" spans="1:25">
      <c r="A105" s="1650"/>
      <c r="B105" s="1651" t="str">
        <f>PROGRAMACION!C108</f>
        <v>A1410</v>
      </c>
      <c r="C105" s="1652" t="str">
        <f>PROGRAMACION!D108</f>
        <v>Aplicación de Tie-In M-002</v>
      </c>
      <c r="D105" s="1653">
        <f>Partidas!H59</f>
        <v>1092.0400000000002</v>
      </c>
      <c r="E105" s="1654">
        <f>$D105</f>
        <v>1092.0400000000002</v>
      </c>
      <c r="F105" s="1655" t="s">
        <v>1862</v>
      </c>
      <c r="G105" s="1655"/>
      <c r="H105" s="1656">
        <f>$D105*PROGRAMACION!O108</f>
        <v>0</v>
      </c>
      <c r="I105" s="1656">
        <f>$D105*PROGRAMACION!P108</f>
        <v>0</v>
      </c>
      <c r="J105" s="1656">
        <f>$D105*PROGRAMACION!Q108</f>
        <v>0</v>
      </c>
      <c r="K105" s="1656">
        <f>$D105*PROGRAMACION!R108</f>
        <v>0</v>
      </c>
      <c r="L105" s="1656">
        <f>$D105*PROGRAMACION!S108</f>
        <v>0</v>
      </c>
      <c r="M105" s="1656">
        <f>$D105*PROGRAMACION!T108</f>
        <v>0</v>
      </c>
      <c r="N105" s="1656">
        <f>$D105*PROGRAMACION!U108</f>
        <v>0</v>
      </c>
      <c r="O105" s="1656">
        <f>$D105*PROGRAMACION!V108</f>
        <v>0</v>
      </c>
      <c r="P105" s="1656">
        <f>$D105*PROGRAMACION!W108</f>
        <v>0</v>
      </c>
      <c r="Q105" s="1656">
        <f>$D105*PROGRAMACION!X108</f>
        <v>0</v>
      </c>
      <c r="R105" s="1656">
        <f>$D105*PROGRAMACION!Y108</f>
        <v>0</v>
      </c>
      <c r="S105" s="1656">
        <f>$D105*PROGRAMACION!Z108</f>
        <v>0</v>
      </c>
      <c r="T105" s="1656">
        <f>$D105*PROGRAMACION!AA108</f>
        <v>0</v>
      </c>
      <c r="U105" s="1656">
        <f>$D105*PROGRAMACION!AB108</f>
        <v>0</v>
      </c>
      <c r="V105" s="1656">
        <f>$D105*PROGRAMACION!AC108</f>
        <v>873.63200000000006</v>
      </c>
      <c r="W105" s="1656">
        <f>$D105*PROGRAMACION!AD108</f>
        <v>1092.04</v>
      </c>
      <c r="X105" s="1656">
        <f>$D105*PROGRAMACION!AE108</f>
        <v>1092.04</v>
      </c>
      <c r="Y105" s="1656">
        <f>$D105*PROGRAMACION!AF108</f>
        <v>1092.04</v>
      </c>
    </row>
    <row r="106" spans="1:25" s="1250" customFormat="1">
      <c r="A106" s="1657"/>
      <c r="B106" s="1658"/>
      <c r="C106" s="1659"/>
      <c r="D106" s="1660"/>
      <c r="E106" s="1661"/>
      <c r="F106" s="1662" t="s">
        <v>1811</v>
      </c>
      <c r="G106" s="1662"/>
      <c r="H106" s="1663">
        <f>$D105*PROGRAMACION!O109</f>
        <v>0</v>
      </c>
      <c r="I106" s="1663">
        <f>$D105*PROGRAMACION!P109</f>
        <v>0</v>
      </c>
      <c r="J106" s="1663">
        <f>$D105*PROGRAMACION!Q109</f>
        <v>0</v>
      </c>
      <c r="K106" s="1663">
        <f>$D105*PROGRAMACION!R109</f>
        <v>0</v>
      </c>
      <c r="L106" s="1663">
        <f>$D105*PROGRAMACION!S109</f>
        <v>0</v>
      </c>
      <c r="M106" s="1663">
        <f>$D105*PROGRAMACION!T109</f>
        <v>0</v>
      </c>
      <c r="N106" s="1663">
        <f>$D105*PROGRAMACION!U109</f>
        <v>0</v>
      </c>
      <c r="O106" s="1663">
        <f>$D105*PROGRAMACION!V109</f>
        <v>0</v>
      </c>
      <c r="P106" s="1663">
        <f>$D105*PROGRAMACION!W109</f>
        <v>0</v>
      </c>
      <c r="Q106" s="1663">
        <f>$D105*PROGRAMACION!X109</f>
        <v>0</v>
      </c>
      <c r="R106" s="1663">
        <f>$D105*PROGRAMACION!Y109</f>
        <v>0</v>
      </c>
      <c r="S106" s="1663">
        <f>$D105*PROGRAMACION!Z109</f>
        <v>0</v>
      </c>
      <c r="T106" s="1663">
        <f>$D105*PROGRAMACION!AA109</f>
        <v>0</v>
      </c>
      <c r="U106" s="1663">
        <f>$D105*PROGRAMACION!AB109</f>
        <v>0</v>
      </c>
      <c r="V106" s="1663">
        <f>$D105*PROGRAMACION!AC109</f>
        <v>0</v>
      </c>
      <c r="W106" s="1663">
        <f>$D105*PROGRAMACION!AD109</f>
        <v>0</v>
      </c>
      <c r="X106" s="1663">
        <f>$D105*PROGRAMACION!AE109</f>
        <v>0</v>
      </c>
      <c r="Y106" s="1663">
        <f>$D105*PROGRAMACION!AF109</f>
        <v>0</v>
      </c>
    </row>
    <row r="107" spans="1:25">
      <c r="A107" s="1650"/>
      <c r="B107" s="1651" t="str">
        <f>PROGRAMACION!C110</f>
        <v>A1420</v>
      </c>
      <c r="C107" s="1652" t="str">
        <f>PROGRAMACION!D110</f>
        <v>SUMINISTRO Y MONTAJE DE FLG SO 150# RF STL A105 - 4" - AA1B</v>
      </c>
      <c r="D107" s="1653">
        <f>Partidas!H60</f>
        <v>130.84124571428572</v>
      </c>
      <c r="E107" s="1654">
        <f>$D107</f>
        <v>130.84124571428572</v>
      </c>
      <c r="F107" s="1655" t="s">
        <v>1862</v>
      </c>
      <c r="G107" s="1655"/>
      <c r="H107" s="1656">
        <f>$D107*PROGRAMACION!O110</f>
        <v>0</v>
      </c>
      <c r="I107" s="1656">
        <f>$D107*PROGRAMACION!P110</f>
        <v>0</v>
      </c>
      <c r="J107" s="1656">
        <f>$D107*PROGRAMACION!Q110</f>
        <v>0</v>
      </c>
      <c r="K107" s="1656">
        <f>$D107*PROGRAMACION!R110</f>
        <v>0</v>
      </c>
      <c r="L107" s="1656">
        <f>$D107*PROGRAMACION!S110</f>
        <v>0</v>
      </c>
      <c r="M107" s="1656">
        <f>$D107*PROGRAMACION!T110</f>
        <v>0</v>
      </c>
      <c r="N107" s="1656">
        <f>$D107*PROGRAMACION!U110</f>
        <v>0</v>
      </c>
      <c r="O107" s="1656">
        <f>$D107*PROGRAMACION!V110</f>
        <v>0</v>
      </c>
      <c r="P107" s="1656">
        <f>$D107*PROGRAMACION!W110</f>
        <v>0</v>
      </c>
      <c r="Q107" s="1656">
        <f>$D107*PROGRAMACION!X110</f>
        <v>0</v>
      </c>
      <c r="R107" s="1656">
        <f>$D107*PROGRAMACION!Y110</f>
        <v>0</v>
      </c>
      <c r="S107" s="1656">
        <f>$D107*PROGRAMACION!Z110</f>
        <v>0</v>
      </c>
      <c r="T107" s="1656">
        <f>$D107*PROGRAMACION!AA110</f>
        <v>0</v>
      </c>
      <c r="U107" s="1656">
        <f>$D107*PROGRAMACION!AB110</f>
        <v>0</v>
      </c>
      <c r="V107" s="1656">
        <f>$D107*PROGRAMACION!AC110</f>
        <v>0</v>
      </c>
      <c r="W107" s="1656">
        <f>$D107*PROGRAMACION!AD110</f>
        <v>130.84124571428572</v>
      </c>
      <c r="X107" s="1656">
        <f>$D107*PROGRAMACION!AE110</f>
        <v>130.84124571428572</v>
      </c>
      <c r="Y107" s="1656">
        <f>$D107*PROGRAMACION!AF110</f>
        <v>130.84124571428572</v>
      </c>
    </row>
    <row r="108" spans="1:25" s="1250" customFormat="1">
      <c r="A108" s="1657"/>
      <c r="B108" s="1658"/>
      <c r="C108" s="1659"/>
      <c r="D108" s="1660"/>
      <c r="E108" s="1661"/>
      <c r="F108" s="1662" t="s">
        <v>1811</v>
      </c>
      <c r="G108" s="1662"/>
      <c r="H108" s="1663">
        <f>$D107*PROGRAMACION!O111</f>
        <v>0</v>
      </c>
      <c r="I108" s="1663">
        <f>$D107*PROGRAMACION!P111</f>
        <v>0</v>
      </c>
      <c r="J108" s="1663">
        <f>$D107*PROGRAMACION!Q111</f>
        <v>0</v>
      </c>
      <c r="K108" s="1663">
        <f>$D107*PROGRAMACION!R111</f>
        <v>0</v>
      </c>
      <c r="L108" s="1663">
        <f>$D107*PROGRAMACION!S111</f>
        <v>0</v>
      </c>
      <c r="M108" s="1663">
        <f>$D107*PROGRAMACION!T111</f>
        <v>0</v>
      </c>
      <c r="N108" s="1663">
        <f>$D107*PROGRAMACION!U111</f>
        <v>0</v>
      </c>
      <c r="O108" s="1663">
        <f>$D107*PROGRAMACION!V111</f>
        <v>0</v>
      </c>
      <c r="P108" s="1663">
        <f>$D107*PROGRAMACION!W111</f>
        <v>0</v>
      </c>
      <c r="Q108" s="1663">
        <f>$D107*PROGRAMACION!X111</f>
        <v>0</v>
      </c>
      <c r="R108" s="1663">
        <f>$D107*PROGRAMACION!Y111</f>
        <v>0</v>
      </c>
      <c r="S108" s="1663">
        <f>$D107*PROGRAMACION!Z111</f>
        <v>0</v>
      </c>
      <c r="T108" s="1663">
        <f>$D107*PROGRAMACION!AA111</f>
        <v>0</v>
      </c>
      <c r="U108" s="1663">
        <f>$D107*PROGRAMACION!AB111</f>
        <v>0</v>
      </c>
      <c r="V108" s="1663">
        <f>$D107*PROGRAMACION!AC111</f>
        <v>0</v>
      </c>
      <c r="W108" s="1663">
        <f>$D107*PROGRAMACION!AD111</f>
        <v>0</v>
      </c>
      <c r="X108" s="1663">
        <f>$D107*PROGRAMACION!AE111</f>
        <v>0</v>
      </c>
      <c r="Y108" s="1663">
        <f>$D107*PROGRAMACION!AF111</f>
        <v>0</v>
      </c>
    </row>
    <row r="109" spans="1:25" s="1250" customFormat="1">
      <c r="A109" s="1492"/>
      <c r="B109" s="1493"/>
      <c r="C109" s="1494" t="str">
        <f>PROGRAMACION!D112</f>
        <v>OBRAS ELÉCTRICAS</v>
      </c>
      <c r="D109" s="1636"/>
      <c r="E109" s="1637"/>
      <c r="F109" s="1615"/>
      <c r="G109" s="1615"/>
      <c r="H109" s="1649"/>
      <c r="I109" s="1649"/>
      <c r="J109" s="1649"/>
      <c r="K109" s="1649"/>
      <c r="L109" s="1649"/>
      <c r="M109" s="1649"/>
      <c r="N109" s="1649"/>
      <c r="O109" s="1649"/>
      <c r="P109" s="1649"/>
      <c r="Q109" s="1649"/>
      <c r="R109" s="1649"/>
      <c r="S109" s="1649"/>
      <c r="T109" s="1649"/>
      <c r="U109" s="1649"/>
      <c r="V109" s="1649"/>
      <c r="W109" s="1649"/>
      <c r="X109" s="1649"/>
      <c r="Y109" s="1649"/>
    </row>
    <row r="110" spans="1:25" s="1250" customFormat="1">
      <c r="A110" s="1492"/>
      <c r="B110" s="1493"/>
      <c r="C110" s="1494" t="str">
        <f>PROGRAMACION!D113</f>
        <v>MODIFICACIÓN E INSTALACIÓN DE EQUIPOS ELECTRICOS</v>
      </c>
      <c r="D110" s="1636"/>
      <c r="E110" s="1637"/>
      <c r="F110" s="1615"/>
      <c r="G110" s="1615"/>
      <c r="H110" s="1649"/>
      <c r="I110" s="1649"/>
      <c r="J110" s="1649"/>
      <c r="K110" s="1649"/>
      <c r="L110" s="1649"/>
      <c r="M110" s="1649"/>
      <c r="N110" s="1649"/>
      <c r="O110" s="1649"/>
      <c r="P110" s="1649"/>
      <c r="Q110" s="1649"/>
      <c r="R110" s="1649"/>
      <c r="S110" s="1649"/>
      <c r="T110" s="1649"/>
      <c r="U110" s="1649"/>
      <c r="V110" s="1649"/>
      <c r="W110" s="1649"/>
      <c r="X110" s="1649"/>
      <c r="Y110" s="1649"/>
    </row>
    <row r="111" spans="1:25">
      <c r="A111" s="1650"/>
      <c r="B111" s="1651" t="str">
        <f>PROGRAMACION!C114</f>
        <v>A1430</v>
      </c>
      <c r="C111" s="1652" t="str">
        <f>PROGRAMACION!D114</f>
        <v>Montaje e instalación de cubículo arrancador NEMA size 2m 480 V, 25HP, 3F, 60 Hz. - Size 2</v>
      </c>
      <c r="D111" s="1653">
        <f>Partidas!H63</f>
        <v>1279.5344</v>
      </c>
      <c r="E111" s="1654">
        <f>$D111</f>
        <v>1279.5344</v>
      </c>
      <c r="F111" s="1655" t="s">
        <v>1862</v>
      </c>
      <c r="G111" s="1655"/>
      <c r="H111" s="1656">
        <f>$D111*PROGRAMACION!O114</f>
        <v>0</v>
      </c>
      <c r="I111" s="1656">
        <f>$D111*PROGRAMACION!P114</f>
        <v>0</v>
      </c>
      <c r="J111" s="1656">
        <f>$D111*PROGRAMACION!Q114</f>
        <v>0</v>
      </c>
      <c r="K111" s="1656">
        <f>$D111*PROGRAMACION!R114</f>
        <v>0</v>
      </c>
      <c r="L111" s="1656">
        <f>$D111*PROGRAMACION!S114</f>
        <v>0</v>
      </c>
      <c r="M111" s="1656">
        <f>$D111*PROGRAMACION!T114</f>
        <v>0</v>
      </c>
      <c r="N111" s="1656">
        <f>$D111*PROGRAMACION!U114</f>
        <v>0</v>
      </c>
      <c r="O111" s="1656">
        <f>$D111*PROGRAMACION!V114</f>
        <v>1279.5344</v>
      </c>
      <c r="P111" s="1656">
        <f>$D111*PROGRAMACION!W114</f>
        <v>1279.5344</v>
      </c>
      <c r="Q111" s="1656">
        <f>$D111*PROGRAMACION!X114</f>
        <v>1279.5344</v>
      </c>
      <c r="R111" s="1656">
        <f>$D111*PROGRAMACION!Y114</f>
        <v>1279.5344</v>
      </c>
      <c r="S111" s="1656">
        <f>$D111*PROGRAMACION!Z114</f>
        <v>1279.5344</v>
      </c>
      <c r="T111" s="1656">
        <f>$D111*PROGRAMACION!AA114</f>
        <v>1279.5344</v>
      </c>
      <c r="U111" s="1656">
        <f>$D111*PROGRAMACION!AB114</f>
        <v>1279.5344</v>
      </c>
      <c r="V111" s="1656">
        <f>$D111*PROGRAMACION!AC114</f>
        <v>1279.5344</v>
      </c>
      <c r="W111" s="1656">
        <f>$D111*PROGRAMACION!AD114</f>
        <v>1279.5344</v>
      </c>
      <c r="X111" s="1656">
        <f>$D111*PROGRAMACION!AE114</f>
        <v>1279.5344</v>
      </c>
      <c r="Y111" s="1656">
        <f>$D111*PROGRAMACION!AF114</f>
        <v>1279.5344</v>
      </c>
    </row>
    <row r="112" spans="1:25" s="1250" customFormat="1">
      <c r="A112" s="1657"/>
      <c r="B112" s="1658"/>
      <c r="C112" s="1659"/>
      <c r="D112" s="1660"/>
      <c r="E112" s="1661"/>
      <c r="F112" s="1662" t="s">
        <v>1811</v>
      </c>
      <c r="G112" s="1662"/>
      <c r="H112" s="1663">
        <f>$D111*PROGRAMACION!O115</f>
        <v>0</v>
      </c>
      <c r="I112" s="1663">
        <f>$D111*PROGRAMACION!P115</f>
        <v>0</v>
      </c>
      <c r="J112" s="1663">
        <f>$D111*PROGRAMACION!Q115</f>
        <v>0</v>
      </c>
      <c r="K112" s="1663">
        <f>$D111*PROGRAMACION!R115</f>
        <v>0</v>
      </c>
      <c r="L112" s="1663">
        <f>$D111*PROGRAMACION!S115</f>
        <v>0</v>
      </c>
      <c r="M112" s="1663">
        <f>$D111*PROGRAMACION!T115</f>
        <v>0</v>
      </c>
      <c r="N112" s="1663">
        <f>$D111*PROGRAMACION!U115</f>
        <v>0</v>
      </c>
      <c r="O112" s="1663">
        <f>$D111*PROGRAMACION!V115</f>
        <v>0</v>
      </c>
      <c r="P112" s="1663">
        <f>$D111*PROGRAMACION!W115</f>
        <v>0</v>
      </c>
      <c r="Q112" s="1663">
        <f>$D111*PROGRAMACION!X115</f>
        <v>0</v>
      </c>
      <c r="R112" s="1663">
        <f>$D111*PROGRAMACION!Y115</f>
        <v>0</v>
      </c>
      <c r="S112" s="1663">
        <f>$D111*PROGRAMACION!Z115</f>
        <v>0</v>
      </c>
      <c r="T112" s="1663">
        <f>$D111*PROGRAMACION!AA115</f>
        <v>0</v>
      </c>
      <c r="U112" s="1663">
        <f>$D111*PROGRAMACION!AB115</f>
        <v>0</v>
      </c>
      <c r="V112" s="1663">
        <f>$D111*PROGRAMACION!AC115</f>
        <v>0</v>
      </c>
      <c r="W112" s="1663">
        <f>$D111*PROGRAMACION!AD115</f>
        <v>0</v>
      </c>
      <c r="X112" s="1663">
        <f>$D111*PROGRAMACION!AE115</f>
        <v>0</v>
      </c>
      <c r="Y112" s="1663">
        <f>$D111*PROGRAMACION!AF115</f>
        <v>0</v>
      </c>
    </row>
    <row r="113" spans="1:25">
      <c r="A113" s="1650"/>
      <c r="B113" s="1651" t="str">
        <f>PROGRAMACION!C116</f>
        <v>A1440</v>
      </c>
      <c r="C113" s="1652" t="str">
        <f>PROGRAMACION!D116</f>
        <v>Caja de conexiones 500x400x150 mm, NEMA 4, 100A, 3F; incluye barras de cobre 100A, bornes y protección contra contactos</v>
      </c>
      <c r="D113" s="1653">
        <f>Partidas!H64</f>
        <v>3182.4811999999997</v>
      </c>
      <c r="E113" s="1654">
        <f>$D113</f>
        <v>3182.4811999999997</v>
      </c>
      <c r="F113" s="1655" t="s">
        <v>1862</v>
      </c>
      <c r="G113" s="1655"/>
      <c r="H113" s="1656">
        <f>$D113*PROGRAMACION!O116</f>
        <v>0</v>
      </c>
      <c r="I113" s="1656">
        <f>$D113*PROGRAMACION!P116</f>
        <v>0</v>
      </c>
      <c r="J113" s="1656">
        <f>$D113*PROGRAMACION!Q116</f>
        <v>0</v>
      </c>
      <c r="K113" s="1656">
        <f>$D113*PROGRAMACION!R116</f>
        <v>0</v>
      </c>
      <c r="L113" s="1656">
        <f>$D113*PROGRAMACION!S116</f>
        <v>0</v>
      </c>
      <c r="M113" s="1656">
        <f>$D113*PROGRAMACION!T116</f>
        <v>0</v>
      </c>
      <c r="N113" s="1656">
        <f>$D113*PROGRAMACION!U116</f>
        <v>0</v>
      </c>
      <c r="O113" s="1656">
        <f>$D113*PROGRAMACION!V116</f>
        <v>353.60902222222222</v>
      </c>
      <c r="P113" s="1656">
        <f>$D113*PROGRAMACION!W116</f>
        <v>2828.8721777777773</v>
      </c>
      <c r="Q113" s="1656">
        <f>$D113*PROGRAMACION!X116</f>
        <v>3182.4811999999997</v>
      </c>
      <c r="R113" s="1656">
        <f>$D113*PROGRAMACION!Y116</f>
        <v>3182.4811999999997</v>
      </c>
      <c r="S113" s="1656">
        <f>$D113*PROGRAMACION!Z116</f>
        <v>3182.4811999999997</v>
      </c>
      <c r="T113" s="1656">
        <f>$D113*PROGRAMACION!AA116</f>
        <v>3182.4811999999997</v>
      </c>
      <c r="U113" s="1656">
        <f>$D113*PROGRAMACION!AB116</f>
        <v>3182.4811999999997</v>
      </c>
      <c r="V113" s="1656">
        <f>$D113*PROGRAMACION!AC116</f>
        <v>3182.4811999999997</v>
      </c>
      <c r="W113" s="1656">
        <f>$D113*PROGRAMACION!AD116</f>
        <v>3182.4811999999997</v>
      </c>
      <c r="X113" s="1656">
        <f>$D113*PROGRAMACION!AE116</f>
        <v>3182.4811999999997</v>
      </c>
      <c r="Y113" s="1656">
        <f>$D113*PROGRAMACION!AF116</f>
        <v>3182.4811999999997</v>
      </c>
    </row>
    <row r="114" spans="1:25" s="1250" customFormat="1">
      <c r="A114" s="1657"/>
      <c r="B114" s="1658"/>
      <c r="C114" s="1659"/>
      <c r="D114" s="1660"/>
      <c r="E114" s="1661"/>
      <c r="F114" s="1662" t="s">
        <v>1811</v>
      </c>
      <c r="G114" s="1662"/>
      <c r="H114" s="1663">
        <f>$D113*PROGRAMACION!O117</f>
        <v>0</v>
      </c>
      <c r="I114" s="1663">
        <f>$D113*PROGRAMACION!P117</f>
        <v>0</v>
      </c>
      <c r="J114" s="1663">
        <f>$D113*PROGRAMACION!Q117</f>
        <v>0</v>
      </c>
      <c r="K114" s="1663">
        <f>$D113*PROGRAMACION!R117</f>
        <v>0</v>
      </c>
      <c r="L114" s="1663">
        <f>$D113*PROGRAMACION!S117</f>
        <v>0</v>
      </c>
      <c r="M114" s="1663">
        <f>$D113*PROGRAMACION!T117</f>
        <v>0</v>
      </c>
      <c r="N114" s="1663">
        <f>$D113*PROGRAMACION!U117</f>
        <v>0</v>
      </c>
      <c r="O114" s="1663">
        <f>$D113*PROGRAMACION!V117</f>
        <v>0</v>
      </c>
      <c r="P114" s="1663">
        <f>$D113*PROGRAMACION!W117</f>
        <v>0</v>
      </c>
      <c r="Q114" s="1663">
        <f>$D113*PROGRAMACION!X117</f>
        <v>0</v>
      </c>
      <c r="R114" s="1663">
        <f>$D113*PROGRAMACION!Y117</f>
        <v>0</v>
      </c>
      <c r="S114" s="1663">
        <f>$D113*PROGRAMACION!Z117</f>
        <v>0</v>
      </c>
      <c r="T114" s="1663">
        <f>$D113*PROGRAMACION!AA117</f>
        <v>0</v>
      </c>
      <c r="U114" s="1663">
        <f>$D113*PROGRAMACION!AB117</f>
        <v>0</v>
      </c>
      <c r="V114" s="1663">
        <f>$D113*PROGRAMACION!AC117</f>
        <v>0</v>
      </c>
      <c r="W114" s="1663">
        <f>$D113*PROGRAMACION!AD117</f>
        <v>0</v>
      </c>
      <c r="X114" s="1663">
        <f>$D113*PROGRAMACION!AE117</f>
        <v>0</v>
      </c>
      <c r="Y114" s="1663">
        <f>$D113*PROGRAMACION!AF117</f>
        <v>0</v>
      </c>
    </row>
    <row r="115" spans="1:25">
      <c r="A115" s="1650"/>
      <c r="B115" s="1651" t="str">
        <f>PROGRAMACION!C118</f>
        <v>A1450</v>
      </c>
      <c r="C115" s="1652" t="str">
        <f>PROGRAMACION!D118</f>
        <v>Botonera de campo NEMA 4 con parada de emergencia tipo hongo, piloto LED y JOG; TAGs 1760-PU-33001/02-N y 33101@33105-N</v>
      </c>
      <c r="D115" s="1653">
        <f>Partidas!H65</f>
        <v>1506.4811999999999</v>
      </c>
      <c r="E115" s="1654">
        <f>$D115</f>
        <v>1506.4811999999999</v>
      </c>
      <c r="F115" s="1655" t="s">
        <v>1862</v>
      </c>
      <c r="G115" s="1655"/>
      <c r="H115" s="1656">
        <f>$D115*PROGRAMACION!O118</f>
        <v>0</v>
      </c>
      <c r="I115" s="1656">
        <f>$D115*PROGRAMACION!P118</f>
        <v>0</v>
      </c>
      <c r="J115" s="1656">
        <f>$D115*PROGRAMACION!Q118</f>
        <v>0</v>
      </c>
      <c r="K115" s="1656">
        <f>$D115*PROGRAMACION!R118</f>
        <v>0</v>
      </c>
      <c r="L115" s="1656">
        <f>$D115*PROGRAMACION!S118</f>
        <v>0</v>
      </c>
      <c r="M115" s="1656">
        <f>$D115*PROGRAMACION!T118</f>
        <v>0</v>
      </c>
      <c r="N115" s="1656">
        <f>$D115*PROGRAMACION!U118</f>
        <v>0</v>
      </c>
      <c r="O115" s="1656">
        <f>$D115*PROGRAMACION!V118</f>
        <v>0</v>
      </c>
      <c r="P115" s="1656">
        <f>$D115*PROGRAMACION!W118</f>
        <v>0</v>
      </c>
      <c r="Q115" s="1656">
        <f>$D115*PROGRAMACION!X118</f>
        <v>669.54719999999998</v>
      </c>
      <c r="R115" s="1656">
        <f>$D115*PROGRAMACION!Y118</f>
        <v>1506.4811999999999</v>
      </c>
      <c r="S115" s="1656">
        <f>$D115*PROGRAMACION!Z118</f>
        <v>1506.4811999999999</v>
      </c>
      <c r="T115" s="1656">
        <f>$D115*PROGRAMACION!AA118</f>
        <v>1506.4811999999999</v>
      </c>
      <c r="U115" s="1656">
        <f>$D115*PROGRAMACION!AB118</f>
        <v>1506.4811999999999</v>
      </c>
      <c r="V115" s="1656">
        <f>$D115*PROGRAMACION!AC118</f>
        <v>1506.4811999999999</v>
      </c>
      <c r="W115" s="1656">
        <f>$D115*PROGRAMACION!AD118</f>
        <v>1506.4811999999999</v>
      </c>
      <c r="X115" s="1656">
        <f>$D115*PROGRAMACION!AE118</f>
        <v>1506.4811999999999</v>
      </c>
      <c r="Y115" s="1656">
        <f>$D115*PROGRAMACION!AF118</f>
        <v>1506.4811999999999</v>
      </c>
    </row>
    <row r="116" spans="1:25" s="1250" customFormat="1">
      <c r="A116" s="1657"/>
      <c r="B116" s="1658"/>
      <c r="C116" s="1659"/>
      <c r="D116" s="1660"/>
      <c r="E116" s="1661"/>
      <c r="F116" s="1662" t="s">
        <v>1811</v>
      </c>
      <c r="G116" s="1662"/>
      <c r="H116" s="1663">
        <f>$D115*PROGRAMACION!O119</f>
        <v>0</v>
      </c>
      <c r="I116" s="1663">
        <f>$D115*PROGRAMACION!P119</f>
        <v>0</v>
      </c>
      <c r="J116" s="1663">
        <f>$D115*PROGRAMACION!Q119</f>
        <v>0</v>
      </c>
      <c r="K116" s="1663">
        <f>$D115*PROGRAMACION!R119</f>
        <v>0</v>
      </c>
      <c r="L116" s="1663">
        <f>$D115*PROGRAMACION!S119</f>
        <v>0</v>
      </c>
      <c r="M116" s="1663">
        <f>$D115*PROGRAMACION!T119</f>
        <v>0</v>
      </c>
      <c r="N116" s="1663">
        <f>$D115*PROGRAMACION!U119</f>
        <v>0</v>
      </c>
      <c r="O116" s="1663">
        <f>$D115*PROGRAMACION!V119</f>
        <v>0</v>
      </c>
      <c r="P116" s="1663">
        <f>$D115*PROGRAMACION!W119</f>
        <v>0</v>
      </c>
      <c r="Q116" s="1663">
        <f>$D115*PROGRAMACION!X119</f>
        <v>0</v>
      </c>
      <c r="R116" s="1663">
        <f>$D115*PROGRAMACION!Y119</f>
        <v>0</v>
      </c>
      <c r="S116" s="1663">
        <f>$D115*PROGRAMACION!Z119</f>
        <v>0</v>
      </c>
      <c r="T116" s="1663">
        <f>$D115*PROGRAMACION!AA119</f>
        <v>0</v>
      </c>
      <c r="U116" s="1663">
        <f>$D115*PROGRAMACION!AB119</f>
        <v>0</v>
      </c>
      <c r="V116" s="1663">
        <f>$D115*PROGRAMACION!AC119</f>
        <v>0</v>
      </c>
      <c r="W116" s="1663">
        <f>$D115*PROGRAMACION!AD119</f>
        <v>0</v>
      </c>
      <c r="X116" s="1663">
        <f>$D115*PROGRAMACION!AE119</f>
        <v>0</v>
      </c>
      <c r="Y116" s="1663">
        <f>$D115*PROGRAMACION!AF119</f>
        <v>0</v>
      </c>
    </row>
    <row r="117" spans="1:25" s="1250" customFormat="1">
      <c r="A117" s="1492"/>
      <c r="B117" s="1493"/>
      <c r="C117" s="1494" t="str">
        <f>PROGRAMACION!D120</f>
        <v>CONDUCTORES ( INCLUYE TENDIDO, CONEXIONADO, MARCADO Y MEGADO)</v>
      </c>
      <c r="D117" s="1636"/>
      <c r="E117" s="1637"/>
      <c r="F117" s="1615"/>
      <c r="G117" s="1615"/>
      <c r="H117" s="1649"/>
      <c r="I117" s="1649"/>
      <c r="J117" s="1649"/>
      <c r="K117" s="1649"/>
      <c r="L117" s="1649"/>
      <c r="M117" s="1649"/>
      <c r="N117" s="1649"/>
      <c r="O117" s="1649"/>
      <c r="P117" s="1649"/>
      <c r="Q117" s="1649"/>
      <c r="R117" s="1649"/>
      <c r="S117" s="1649"/>
      <c r="T117" s="1649"/>
      <c r="U117" s="1649"/>
      <c r="V117" s="1649"/>
      <c r="W117" s="1649"/>
      <c r="X117" s="1649"/>
      <c r="Y117" s="1649"/>
    </row>
    <row r="118" spans="1:25" s="1250" customFormat="1">
      <c r="A118" s="1492"/>
      <c r="B118" s="1493"/>
      <c r="C118" s="1494" t="str">
        <f>PROGRAMACION!D121</f>
        <v>Conductores de baja tensión</v>
      </c>
      <c r="D118" s="1636"/>
      <c r="E118" s="1637"/>
      <c r="F118" s="1615"/>
      <c r="G118" s="1615"/>
      <c r="H118" s="1649"/>
      <c r="I118" s="1649"/>
      <c r="J118" s="1649"/>
      <c r="K118" s="1649"/>
      <c r="L118" s="1649"/>
      <c r="M118" s="1649"/>
      <c r="N118" s="1649"/>
      <c r="O118" s="1649"/>
      <c r="P118" s="1649"/>
      <c r="Q118" s="1649"/>
      <c r="R118" s="1649"/>
      <c r="S118" s="1649"/>
      <c r="T118" s="1649"/>
      <c r="U118" s="1649"/>
      <c r="V118" s="1649"/>
      <c r="W118" s="1649"/>
      <c r="X118" s="1649"/>
      <c r="Y118" s="1649"/>
    </row>
    <row r="119" spans="1:25">
      <c r="A119" s="1650"/>
      <c r="B119" s="1651" t="str">
        <f>PROGRAMACION!C122</f>
        <v>A1460</v>
      </c>
      <c r="C119" s="1652" t="str">
        <f>PROGRAMACION!D122</f>
        <v>Cable multiconductor XHHW-2 600V 90°C, Cu clase B, aislamiento XLPE, cubierta PVC - 1x3c-4 AWG + (T)</v>
      </c>
      <c r="D119" s="1653">
        <f>Partidas!H68</f>
        <v>2180.9076062400004</v>
      </c>
      <c r="E119" s="1654">
        <f>$D119</f>
        <v>2180.9076062400004</v>
      </c>
      <c r="F119" s="1655" t="s">
        <v>1862</v>
      </c>
      <c r="G119" s="1655"/>
      <c r="H119" s="1656">
        <f>$D119*PROGRAMACION!O122</f>
        <v>0</v>
      </c>
      <c r="I119" s="1656">
        <f>$D119*PROGRAMACION!P122</f>
        <v>0</v>
      </c>
      <c r="J119" s="1656">
        <f>$D119*PROGRAMACION!Q122</f>
        <v>0</v>
      </c>
      <c r="K119" s="1656">
        <f>$D119*PROGRAMACION!R122</f>
        <v>0</v>
      </c>
      <c r="L119" s="1656">
        <f>$D119*PROGRAMACION!S122</f>
        <v>0</v>
      </c>
      <c r="M119" s="1656">
        <f>$D119*PROGRAMACION!T122</f>
        <v>0</v>
      </c>
      <c r="N119" s="1656">
        <f>$D119*PROGRAMACION!U122</f>
        <v>0</v>
      </c>
      <c r="O119" s="1656">
        <f>$D119*PROGRAMACION!V122</f>
        <v>0</v>
      </c>
      <c r="P119" s="1656">
        <f>$D119*PROGRAMACION!W122</f>
        <v>0</v>
      </c>
      <c r="Q119" s="1656">
        <f>$D119*PROGRAMACION!X122</f>
        <v>0</v>
      </c>
      <c r="R119" s="1656">
        <f>$D119*PROGRAMACION!Y122</f>
        <v>726.96920208000006</v>
      </c>
      <c r="S119" s="1656">
        <f>$D119*PROGRAMACION!Z122</f>
        <v>2180.9076062400004</v>
      </c>
      <c r="T119" s="1656">
        <f>$D119*PROGRAMACION!AA122</f>
        <v>2180.9076062400004</v>
      </c>
      <c r="U119" s="1656">
        <f>$D119*PROGRAMACION!AB122</f>
        <v>2180.9076062400004</v>
      </c>
      <c r="V119" s="1656">
        <f>$D119*PROGRAMACION!AC122</f>
        <v>2180.9076062400004</v>
      </c>
      <c r="W119" s="1656">
        <f>$D119*PROGRAMACION!AD122</f>
        <v>2180.9076062400004</v>
      </c>
      <c r="X119" s="1656">
        <f>$D119*PROGRAMACION!AE122</f>
        <v>2180.9076062400004</v>
      </c>
      <c r="Y119" s="1656">
        <f>$D119*PROGRAMACION!AF122</f>
        <v>2180.9076062400004</v>
      </c>
    </row>
    <row r="120" spans="1:25" s="1250" customFormat="1">
      <c r="A120" s="1657"/>
      <c r="B120" s="1658"/>
      <c r="C120" s="1659"/>
      <c r="D120" s="1660"/>
      <c r="E120" s="1661"/>
      <c r="F120" s="1662" t="s">
        <v>1811</v>
      </c>
      <c r="G120" s="1662"/>
      <c r="H120" s="1663">
        <f>$D119*PROGRAMACION!O123</f>
        <v>0</v>
      </c>
      <c r="I120" s="1663">
        <f>$D119*PROGRAMACION!P123</f>
        <v>0</v>
      </c>
      <c r="J120" s="1663">
        <f>$D119*PROGRAMACION!Q123</f>
        <v>0</v>
      </c>
      <c r="K120" s="1663">
        <f>$D119*PROGRAMACION!R123</f>
        <v>0</v>
      </c>
      <c r="L120" s="1663">
        <f>$D119*PROGRAMACION!S123</f>
        <v>0</v>
      </c>
      <c r="M120" s="1663">
        <f>$D119*PROGRAMACION!T123</f>
        <v>0</v>
      </c>
      <c r="N120" s="1663">
        <f>$D119*PROGRAMACION!U123</f>
        <v>0</v>
      </c>
      <c r="O120" s="1663">
        <f>$D119*PROGRAMACION!V123</f>
        <v>0</v>
      </c>
      <c r="P120" s="1663">
        <f>$D119*PROGRAMACION!W123</f>
        <v>0</v>
      </c>
      <c r="Q120" s="1663">
        <f>$D119*PROGRAMACION!X123</f>
        <v>0</v>
      </c>
      <c r="R120" s="1663">
        <f>$D119*PROGRAMACION!Y123</f>
        <v>0</v>
      </c>
      <c r="S120" s="1663">
        <f>$D119*PROGRAMACION!Z123</f>
        <v>0</v>
      </c>
      <c r="T120" s="1663">
        <f>$D119*PROGRAMACION!AA123</f>
        <v>0</v>
      </c>
      <c r="U120" s="1663">
        <f>$D119*PROGRAMACION!AB123</f>
        <v>0</v>
      </c>
      <c r="V120" s="1663">
        <f>$D119*PROGRAMACION!AC123</f>
        <v>0</v>
      </c>
      <c r="W120" s="1663">
        <f>$D119*PROGRAMACION!AD123</f>
        <v>0</v>
      </c>
      <c r="X120" s="1663">
        <f>$D119*PROGRAMACION!AE123</f>
        <v>0</v>
      </c>
      <c r="Y120" s="1663">
        <f>$D119*PROGRAMACION!AF123</f>
        <v>0</v>
      </c>
    </row>
    <row r="121" spans="1:25">
      <c r="A121" s="1650"/>
      <c r="B121" s="1651" t="str">
        <f>PROGRAMACION!C124</f>
        <v>A1470</v>
      </c>
      <c r="C121" s="1652" t="str">
        <f>PROGRAMACION!D124</f>
        <v>Cable multiconductor XHHW-2 600V 90°C, Cu clase B, aislamiento XLPE, cubierta PVC - 1x3c-12 AWG + (T) (nota 1)</v>
      </c>
      <c r="D121" s="1653">
        <f>Partidas!H69</f>
        <v>5453.581776</v>
      </c>
      <c r="E121" s="1654">
        <f>$D121</f>
        <v>5453.581776</v>
      </c>
      <c r="F121" s="1655" t="s">
        <v>1862</v>
      </c>
      <c r="G121" s="1655"/>
      <c r="H121" s="1656">
        <f>$D121*PROGRAMACION!O124</f>
        <v>0</v>
      </c>
      <c r="I121" s="1656">
        <f>$D121*PROGRAMACION!P124</f>
        <v>0</v>
      </c>
      <c r="J121" s="1656">
        <f>$D121*PROGRAMACION!Q124</f>
        <v>0</v>
      </c>
      <c r="K121" s="1656">
        <f>$D121*PROGRAMACION!R124</f>
        <v>0</v>
      </c>
      <c r="L121" s="1656">
        <f>$D121*PROGRAMACION!S124</f>
        <v>0</v>
      </c>
      <c r="M121" s="1656">
        <f>$D121*PROGRAMACION!T124</f>
        <v>0</v>
      </c>
      <c r="N121" s="1656">
        <f>$D121*PROGRAMACION!U124</f>
        <v>0</v>
      </c>
      <c r="O121" s="1656">
        <f>$D121*PROGRAMACION!V124</f>
        <v>0</v>
      </c>
      <c r="P121" s="1656">
        <f>$D121*PROGRAMACION!W124</f>
        <v>0</v>
      </c>
      <c r="Q121" s="1656">
        <f>$D121*PROGRAMACION!X124</f>
        <v>0</v>
      </c>
      <c r="R121" s="1656">
        <f>$D121*PROGRAMACION!Y124</f>
        <v>0</v>
      </c>
      <c r="S121" s="1656">
        <f>$D121*PROGRAMACION!Z124</f>
        <v>1168.6246662857143</v>
      </c>
      <c r="T121" s="1656">
        <f>$D121*PROGRAMACION!AA124</f>
        <v>3895.4155542857143</v>
      </c>
      <c r="U121" s="1656">
        <f>$D121*PROGRAMACION!AB124</f>
        <v>5453.581776</v>
      </c>
      <c r="V121" s="1656">
        <f>$D121*PROGRAMACION!AC124</f>
        <v>5453.581776</v>
      </c>
      <c r="W121" s="1656">
        <f>$D121*PROGRAMACION!AD124</f>
        <v>5453.581776</v>
      </c>
      <c r="X121" s="1656">
        <f>$D121*PROGRAMACION!AE124</f>
        <v>5453.581776</v>
      </c>
      <c r="Y121" s="1656">
        <f>$D121*PROGRAMACION!AF124</f>
        <v>5453.581776</v>
      </c>
    </row>
    <row r="122" spans="1:25" s="1250" customFormat="1">
      <c r="A122" s="1657"/>
      <c r="B122" s="1658"/>
      <c r="C122" s="1659"/>
      <c r="D122" s="1660"/>
      <c r="E122" s="1661"/>
      <c r="F122" s="1662" t="s">
        <v>1811</v>
      </c>
      <c r="G122" s="1662"/>
      <c r="H122" s="1663">
        <f>$D121*PROGRAMACION!O125</f>
        <v>0</v>
      </c>
      <c r="I122" s="1663">
        <f>$D121*PROGRAMACION!P125</f>
        <v>0</v>
      </c>
      <c r="J122" s="1663">
        <f>$D121*PROGRAMACION!Q125</f>
        <v>0</v>
      </c>
      <c r="K122" s="1663">
        <f>$D121*PROGRAMACION!R125</f>
        <v>0</v>
      </c>
      <c r="L122" s="1663">
        <f>$D121*PROGRAMACION!S125</f>
        <v>0</v>
      </c>
      <c r="M122" s="1663">
        <f>$D121*PROGRAMACION!T125</f>
        <v>0</v>
      </c>
      <c r="N122" s="1663">
        <f>$D121*PROGRAMACION!U125</f>
        <v>0</v>
      </c>
      <c r="O122" s="1663">
        <f>$D121*PROGRAMACION!V125</f>
        <v>0</v>
      </c>
      <c r="P122" s="1663">
        <f>$D121*PROGRAMACION!W125</f>
        <v>0</v>
      </c>
      <c r="Q122" s="1663">
        <f>$D121*PROGRAMACION!X125</f>
        <v>0</v>
      </c>
      <c r="R122" s="1663">
        <f>$D121*PROGRAMACION!Y125</f>
        <v>0</v>
      </c>
      <c r="S122" s="1663">
        <f>$D121*PROGRAMACION!Z125</f>
        <v>0</v>
      </c>
      <c r="T122" s="1663">
        <f>$D121*PROGRAMACION!AA125</f>
        <v>0</v>
      </c>
      <c r="U122" s="1663">
        <f>$D121*PROGRAMACION!AB125</f>
        <v>0</v>
      </c>
      <c r="V122" s="1663">
        <f>$D121*PROGRAMACION!AC125</f>
        <v>0</v>
      </c>
      <c r="W122" s="1663">
        <f>$D121*PROGRAMACION!AD125</f>
        <v>0</v>
      </c>
      <c r="X122" s="1663">
        <f>$D121*PROGRAMACION!AE125</f>
        <v>0</v>
      </c>
      <c r="Y122" s="1663">
        <f>$D121*PROGRAMACION!AF125</f>
        <v>0</v>
      </c>
    </row>
    <row r="123" spans="1:25">
      <c r="A123" s="1650"/>
      <c r="B123" s="1651" t="str">
        <f>PROGRAMACION!C126</f>
        <v>A1480</v>
      </c>
      <c r="C123" s="1652" t="str">
        <f>PROGRAMACION!D126</f>
        <v>Cable multiconductor XHHW-2 600V 90°C, Cu clase B, aislamiento XLPE, cubierta PVC - 1x7c-14 AWG</v>
      </c>
      <c r="D123" s="1653">
        <f>Partidas!H70</f>
        <v>1950.38688</v>
      </c>
      <c r="E123" s="1654">
        <f>$D123</f>
        <v>1950.38688</v>
      </c>
      <c r="F123" s="1655" t="s">
        <v>1862</v>
      </c>
      <c r="G123" s="1655"/>
      <c r="H123" s="1656">
        <f>$D123*PROGRAMACION!O126</f>
        <v>0</v>
      </c>
      <c r="I123" s="1656">
        <f>$D123*PROGRAMACION!P126</f>
        <v>0</v>
      </c>
      <c r="J123" s="1656">
        <f>$D123*PROGRAMACION!Q126</f>
        <v>0</v>
      </c>
      <c r="K123" s="1656">
        <f>$D123*PROGRAMACION!R126</f>
        <v>0</v>
      </c>
      <c r="L123" s="1656">
        <f>$D123*PROGRAMACION!S126</f>
        <v>0</v>
      </c>
      <c r="M123" s="1656">
        <f>$D123*PROGRAMACION!T126</f>
        <v>0</v>
      </c>
      <c r="N123" s="1656">
        <f>$D123*PROGRAMACION!U126</f>
        <v>0</v>
      </c>
      <c r="O123" s="1656">
        <f>$D123*PROGRAMACION!V126</f>
        <v>0</v>
      </c>
      <c r="P123" s="1656">
        <f>$D123*PROGRAMACION!W126</f>
        <v>0</v>
      </c>
      <c r="Q123" s="1656">
        <f>$D123*PROGRAMACION!X126</f>
        <v>0</v>
      </c>
      <c r="R123" s="1656">
        <f>$D123*PROGRAMACION!Y126</f>
        <v>1300.25792</v>
      </c>
      <c r="S123" s="1656">
        <f>$D123*PROGRAMACION!Z126</f>
        <v>1950.38688</v>
      </c>
      <c r="T123" s="1656">
        <f>$D123*PROGRAMACION!AA126</f>
        <v>1950.38688</v>
      </c>
      <c r="U123" s="1656">
        <f>$D123*PROGRAMACION!AB126</f>
        <v>1950.38688</v>
      </c>
      <c r="V123" s="1656">
        <f>$D123*PROGRAMACION!AC126</f>
        <v>1950.38688</v>
      </c>
      <c r="W123" s="1656">
        <f>$D123*PROGRAMACION!AD126</f>
        <v>1950.38688</v>
      </c>
      <c r="X123" s="1656">
        <f>$D123*PROGRAMACION!AE126</f>
        <v>1950.38688</v>
      </c>
      <c r="Y123" s="1656">
        <f>$D123*PROGRAMACION!AF126</f>
        <v>1950.38688</v>
      </c>
    </row>
    <row r="124" spans="1:25" s="1250" customFormat="1">
      <c r="A124" s="1657"/>
      <c r="B124" s="1658"/>
      <c r="C124" s="1659"/>
      <c r="D124" s="1660"/>
      <c r="E124" s="1661"/>
      <c r="F124" s="1662" t="s">
        <v>1811</v>
      </c>
      <c r="G124" s="1662"/>
      <c r="H124" s="1663">
        <f>$D123*PROGRAMACION!O127</f>
        <v>0</v>
      </c>
      <c r="I124" s="1663">
        <f>$D123*PROGRAMACION!P127</f>
        <v>0</v>
      </c>
      <c r="J124" s="1663">
        <f>$D123*PROGRAMACION!Q127</f>
        <v>0</v>
      </c>
      <c r="K124" s="1663">
        <f>$D123*PROGRAMACION!R127</f>
        <v>0</v>
      </c>
      <c r="L124" s="1663">
        <f>$D123*PROGRAMACION!S127</f>
        <v>0</v>
      </c>
      <c r="M124" s="1663">
        <f>$D123*PROGRAMACION!T127</f>
        <v>0</v>
      </c>
      <c r="N124" s="1663">
        <f>$D123*PROGRAMACION!U127</f>
        <v>0</v>
      </c>
      <c r="O124" s="1663">
        <f>$D123*PROGRAMACION!V127</f>
        <v>0</v>
      </c>
      <c r="P124" s="1663">
        <f>$D123*PROGRAMACION!W127</f>
        <v>0</v>
      </c>
      <c r="Q124" s="1663">
        <f>$D123*PROGRAMACION!X127</f>
        <v>0</v>
      </c>
      <c r="R124" s="1663">
        <f>$D123*PROGRAMACION!Y127</f>
        <v>0</v>
      </c>
      <c r="S124" s="1663">
        <f>$D123*PROGRAMACION!Z127</f>
        <v>0</v>
      </c>
      <c r="T124" s="1663">
        <f>$D123*PROGRAMACION!AA127</f>
        <v>0</v>
      </c>
      <c r="U124" s="1663">
        <f>$D123*PROGRAMACION!AB127</f>
        <v>0</v>
      </c>
      <c r="V124" s="1663">
        <f>$D123*PROGRAMACION!AC127</f>
        <v>0</v>
      </c>
      <c r="W124" s="1663">
        <f>$D123*PROGRAMACION!AD127</f>
        <v>0</v>
      </c>
      <c r="X124" s="1663">
        <f>$D123*PROGRAMACION!AE127</f>
        <v>0</v>
      </c>
      <c r="Y124" s="1663">
        <f>$D123*PROGRAMACION!AF127</f>
        <v>0</v>
      </c>
    </row>
    <row r="125" spans="1:25">
      <c r="A125" s="1650"/>
      <c r="B125" s="1651" t="str">
        <f>PROGRAMACION!C128</f>
        <v>A1490</v>
      </c>
      <c r="C125" s="1652" t="str">
        <f>PROGRAMACION!D128</f>
        <v>Cable multiconductor XHHW-2 600V 90°C, Cu clase B, aislamiento XLPE, cubierta PVC - 1x7c-14 AWG (nota 1)</v>
      </c>
      <c r="D125" s="1653">
        <f>Partidas!H71</f>
        <v>4523.3972640000002</v>
      </c>
      <c r="E125" s="1654">
        <f>$D125</f>
        <v>4523.3972640000002</v>
      </c>
      <c r="F125" s="1655" t="s">
        <v>1862</v>
      </c>
      <c r="G125" s="1655"/>
      <c r="H125" s="1656">
        <f>$D125*PROGRAMACION!O128</f>
        <v>0</v>
      </c>
      <c r="I125" s="1656">
        <f>$D125*PROGRAMACION!P128</f>
        <v>0</v>
      </c>
      <c r="J125" s="1656">
        <f>$D125*PROGRAMACION!Q128</f>
        <v>0</v>
      </c>
      <c r="K125" s="1656">
        <f>$D125*PROGRAMACION!R128</f>
        <v>0</v>
      </c>
      <c r="L125" s="1656">
        <f>$D125*PROGRAMACION!S128</f>
        <v>0</v>
      </c>
      <c r="M125" s="1656">
        <f>$D125*PROGRAMACION!T128</f>
        <v>0</v>
      </c>
      <c r="N125" s="1656">
        <f>$D125*PROGRAMACION!U128</f>
        <v>0</v>
      </c>
      <c r="O125" s="1656">
        <f>$D125*PROGRAMACION!V128</f>
        <v>0</v>
      </c>
      <c r="P125" s="1656">
        <f>$D125*PROGRAMACION!W128</f>
        <v>0</v>
      </c>
      <c r="Q125" s="1656">
        <f>$D125*PROGRAMACION!X128</f>
        <v>0</v>
      </c>
      <c r="R125" s="1656">
        <f>$D125*PROGRAMACION!Y128</f>
        <v>0</v>
      </c>
      <c r="S125" s="1656">
        <f>$D125*PROGRAMACION!Z128</f>
        <v>1809.3589056000001</v>
      </c>
      <c r="T125" s="1656">
        <f>$D125*PROGRAMACION!AA128</f>
        <v>4523.3972640000002</v>
      </c>
      <c r="U125" s="1656">
        <f>$D125*PROGRAMACION!AB128</f>
        <v>4523.3972640000002</v>
      </c>
      <c r="V125" s="1656">
        <f>$D125*PROGRAMACION!AC128</f>
        <v>4523.3972640000002</v>
      </c>
      <c r="W125" s="1656">
        <f>$D125*PROGRAMACION!AD128</f>
        <v>4523.3972640000002</v>
      </c>
      <c r="X125" s="1656">
        <f>$D125*PROGRAMACION!AE128</f>
        <v>4523.3972640000002</v>
      </c>
      <c r="Y125" s="1656">
        <f>$D125*PROGRAMACION!AF128</f>
        <v>4523.3972640000002</v>
      </c>
    </row>
    <row r="126" spans="1:25" s="1250" customFormat="1">
      <c r="A126" s="1657"/>
      <c r="B126" s="1658"/>
      <c r="C126" s="1659"/>
      <c r="D126" s="1660"/>
      <c r="E126" s="1661"/>
      <c r="F126" s="1662" t="s">
        <v>1811</v>
      </c>
      <c r="G126" s="1662"/>
      <c r="H126" s="1663">
        <f>$D125*PROGRAMACION!O129</f>
        <v>0</v>
      </c>
      <c r="I126" s="1663">
        <f>$D125*PROGRAMACION!P129</f>
        <v>0</v>
      </c>
      <c r="J126" s="1663">
        <f>$D125*PROGRAMACION!Q129</f>
        <v>0</v>
      </c>
      <c r="K126" s="1663">
        <f>$D125*PROGRAMACION!R129</f>
        <v>0</v>
      </c>
      <c r="L126" s="1663">
        <f>$D125*PROGRAMACION!S129</f>
        <v>0</v>
      </c>
      <c r="M126" s="1663">
        <f>$D125*PROGRAMACION!T129</f>
        <v>0</v>
      </c>
      <c r="N126" s="1663">
        <f>$D125*PROGRAMACION!U129</f>
        <v>0</v>
      </c>
      <c r="O126" s="1663">
        <f>$D125*PROGRAMACION!V129</f>
        <v>0</v>
      </c>
      <c r="P126" s="1663">
        <f>$D125*PROGRAMACION!W129</f>
        <v>0</v>
      </c>
      <c r="Q126" s="1663">
        <f>$D125*PROGRAMACION!X129</f>
        <v>0</v>
      </c>
      <c r="R126" s="1663">
        <f>$D125*PROGRAMACION!Y129</f>
        <v>0</v>
      </c>
      <c r="S126" s="1663">
        <f>$D125*PROGRAMACION!Z129</f>
        <v>0</v>
      </c>
      <c r="T126" s="1663">
        <f>$D125*PROGRAMACION!AA129</f>
        <v>0</v>
      </c>
      <c r="U126" s="1663">
        <f>$D125*PROGRAMACION!AB129</f>
        <v>0</v>
      </c>
      <c r="V126" s="1663">
        <f>$D125*PROGRAMACION!AC129</f>
        <v>0</v>
      </c>
      <c r="W126" s="1663">
        <f>$D125*PROGRAMACION!AD129</f>
        <v>0</v>
      </c>
      <c r="X126" s="1663">
        <f>$D125*PROGRAMACION!AE129</f>
        <v>0</v>
      </c>
      <c r="Y126" s="1663">
        <f>$D125*PROGRAMACION!AF129</f>
        <v>0</v>
      </c>
    </row>
    <row r="127" spans="1:25" s="1250" customFormat="1">
      <c r="A127" s="1492"/>
      <c r="B127" s="1493"/>
      <c r="C127" s="1494" t="str">
        <f>PROGRAMACION!D130</f>
        <v>INSTRUMENTACIÓN Y CONTROL</v>
      </c>
      <c r="D127" s="1636"/>
      <c r="E127" s="1637"/>
      <c r="F127" s="1615"/>
      <c r="G127" s="1615"/>
      <c r="H127" s="1649"/>
      <c r="I127" s="1649"/>
      <c r="J127" s="1649"/>
      <c r="K127" s="1649"/>
      <c r="L127" s="1649"/>
      <c r="M127" s="1649"/>
      <c r="N127" s="1649"/>
      <c r="O127" s="1649"/>
      <c r="P127" s="1649"/>
      <c r="Q127" s="1649"/>
      <c r="R127" s="1649"/>
      <c r="S127" s="1649"/>
      <c r="T127" s="1649"/>
      <c r="U127" s="1649"/>
      <c r="V127" s="1649"/>
      <c r="W127" s="1649"/>
      <c r="X127" s="1649"/>
      <c r="Y127" s="1649"/>
    </row>
    <row r="128" spans="1:25" s="1250" customFormat="1">
      <c r="A128" s="1492"/>
      <c r="B128" s="1493"/>
      <c r="C128" s="1494" t="str">
        <f>PROGRAMACION!D131</f>
        <v>DESMONTAJE DE INSTRUMENTOS Y VÁLVULAS DE CONTROL</v>
      </c>
      <c r="D128" s="1636"/>
      <c r="E128" s="1637"/>
      <c r="F128" s="1615"/>
      <c r="G128" s="1615"/>
      <c r="H128" s="1649"/>
      <c r="I128" s="1649"/>
      <c r="J128" s="1649"/>
      <c r="K128" s="1649"/>
      <c r="L128" s="1649"/>
      <c r="M128" s="1649"/>
      <c r="N128" s="1649"/>
      <c r="O128" s="1649"/>
      <c r="P128" s="1649"/>
      <c r="Q128" s="1649"/>
      <c r="R128" s="1649"/>
      <c r="S128" s="1649"/>
      <c r="T128" s="1649"/>
      <c r="U128" s="1649"/>
      <c r="V128" s="1649"/>
      <c r="W128" s="1649"/>
      <c r="X128" s="1649"/>
      <c r="Y128" s="1649"/>
    </row>
    <row r="129" spans="1:25">
      <c r="A129" s="1650"/>
      <c r="B129" s="1651" t="str">
        <f>PROGRAMACION!C132</f>
        <v>A1510</v>
      </c>
      <c r="C129" s="1652" t="str">
        <f>PROGRAMACION!D132</f>
        <v>Identificación y desmontaje de instrumentos y válvulas existentes en dosificación de floculante (FE/FIT, LE/LIT y FCV)</v>
      </c>
      <c r="D129" s="1653">
        <f>Partidas!H74</f>
        <v>909.67050967050966</v>
      </c>
      <c r="E129" s="1654">
        <f>$D129</f>
        <v>909.67050967050966</v>
      </c>
      <c r="F129" s="1655" t="s">
        <v>1862</v>
      </c>
      <c r="G129" s="1655"/>
      <c r="H129" s="1656">
        <f>$D129*PROGRAMACION!O132</f>
        <v>0</v>
      </c>
      <c r="I129" s="1656">
        <f>$D129*PROGRAMACION!P132</f>
        <v>0</v>
      </c>
      <c r="J129" s="1656">
        <f>$D129*PROGRAMACION!Q132</f>
        <v>0</v>
      </c>
      <c r="K129" s="1656">
        <f>$D129*PROGRAMACION!R132</f>
        <v>0</v>
      </c>
      <c r="L129" s="1656">
        <f>$D129*PROGRAMACION!S132</f>
        <v>0</v>
      </c>
      <c r="M129" s="1656">
        <f>$D129*PROGRAMACION!T132</f>
        <v>682.25288225288216</v>
      </c>
      <c r="N129" s="1656">
        <f>$D129*PROGRAMACION!U132</f>
        <v>909.67050967050955</v>
      </c>
      <c r="O129" s="1656">
        <f>$D129*PROGRAMACION!V132</f>
        <v>909.67050967050955</v>
      </c>
      <c r="P129" s="1656">
        <f>$D129*PROGRAMACION!W132</f>
        <v>909.67050967050955</v>
      </c>
      <c r="Q129" s="1656">
        <f>$D129*PROGRAMACION!X132</f>
        <v>909.67050967050955</v>
      </c>
      <c r="R129" s="1656">
        <f>$D129*PROGRAMACION!Y132</f>
        <v>909.67050967050955</v>
      </c>
      <c r="S129" s="1656">
        <f>$D129*PROGRAMACION!Z132</f>
        <v>909.67050967050955</v>
      </c>
      <c r="T129" s="1656">
        <f>$D129*PROGRAMACION!AA132</f>
        <v>909.67050967050955</v>
      </c>
      <c r="U129" s="1656">
        <f>$D129*PROGRAMACION!AB132</f>
        <v>909.67050967050955</v>
      </c>
      <c r="V129" s="1656">
        <f>$D129*PROGRAMACION!AC132</f>
        <v>909.67050967050955</v>
      </c>
      <c r="W129" s="1656">
        <f>$D129*PROGRAMACION!AD132</f>
        <v>909.67050967050955</v>
      </c>
      <c r="X129" s="1656">
        <f>$D129*PROGRAMACION!AE132</f>
        <v>909.67050967050955</v>
      </c>
      <c r="Y129" s="1656">
        <f>$D129*PROGRAMACION!AF132</f>
        <v>909.67050967050955</v>
      </c>
    </row>
    <row r="130" spans="1:25" s="1250" customFormat="1">
      <c r="A130" s="1657"/>
      <c r="B130" s="1658"/>
      <c r="C130" s="1659"/>
      <c r="D130" s="1660"/>
      <c r="E130" s="1661"/>
      <c r="F130" s="1662" t="s">
        <v>1811</v>
      </c>
      <c r="G130" s="1662"/>
      <c r="H130" s="1663">
        <f>$D129*PROGRAMACION!O133</f>
        <v>0</v>
      </c>
      <c r="I130" s="1663">
        <f>$D129*PROGRAMACION!P133</f>
        <v>0</v>
      </c>
      <c r="J130" s="1663">
        <f>$D129*PROGRAMACION!Q133</f>
        <v>0</v>
      </c>
      <c r="K130" s="1663">
        <f>$D129*PROGRAMACION!R133</f>
        <v>0</v>
      </c>
      <c r="L130" s="1663">
        <f>$D129*PROGRAMACION!S133</f>
        <v>0</v>
      </c>
      <c r="M130" s="1663">
        <f>$D129*PROGRAMACION!T133</f>
        <v>0</v>
      </c>
      <c r="N130" s="1663">
        <f>$D129*PROGRAMACION!U133</f>
        <v>0</v>
      </c>
      <c r="O130" s="1663">
        <f>$D129*PROGRAMACION!V133</f>
        <v>0</v>
      </c>
      <c r="P130" s="1663">
        <f>$D129*PROGRAMACION!W133</f>
        <v>0</v>
      </c>
      <c r="Q130" s="1663">
        <f>$D129*PROGRAMACION!X133</f>
        <v>0</v>
      </c>
      <c r="R130" s="1663">
        <f>$D129*PROGRAMACION!Y133</f>
        <v>0</v>
      </c>
      <c r="S130" s="1663">
        <f>$D129*PROGRAMACION!Z133</f>
        <v>0</v>
      </c>
      <c r="T130" s="1663">
        <f>$D129*PROGRAMACION!AA133</f>
        <v>0</v>
      </c>
      <c r="U130" s="1663">
        <f>$D129*PROGRAMACION!AB133</f>
        <v>0</v>
      </c>
      <c r="V130" s="1663">
        <f>$D129*PROGRAMACION!AC133</f>
        <v>0</v>
      </c>
      <c r="W130" s="1663">
        <f>$D129*PROGRAMACION!AD133</f>
        <v>0</v>
      </c>
      <c r="X130" s="1663">
        <f>$D129*PROGRAMACION!AE133</f>
        <v>0</v>
      </c>
      <c r="Y130" s="1663">
        <f>$D129*PROGRAMACION!AF133</f>
        <v>0</v>
      </c>
    </row>
    <row r="131" spans="1:25" s="1250" customFormat="1">
      <c r="A131" s="1492"/>
      <c r="B131" s="1493"/>
      <c r="C131" s="1494" t="str">
        <f>PROGRAMACION!D134</f>
        <v>EVALUACIÓN DE CONDUCTORES Y CANALIZACIONES EXISTENTES</v>
      </c>
      <c r="D131" s="1636"/>
      <c r="E131" s="1637"/>
      <c r="F131" s="1615"/>
      <c r="G131" s="1615"/>
      <c r="H131" s="1649"/>
      <c r="I131" s="1649"/>
      <c r="J131" s="1649"/>
      <c r="K131" s="1649"/>
      <c r="L131" s="1649"/>
      <c r="M131" s="1649"/>
      <c r="N131" s="1649"/>
      <c r="O131" s="1649"/>
      <c r="P131" s="1649"/>
      <c r="Q131" s="1649"/>
      <c r="R131" s="1649"/>
      <c r="S131" s="1649"/>
      <c r="T131" s="1649"/>
      <c r="U131" s="1649"/>
      <c r="V131" s="1649"/>
      <c r="W131" s="1649"/>
      <c r="X131" s="1649"/>
      <c r="Y131" s="1649"/>
    </row>
    <row r="132" spans="1:25">
      <c r="A132" s="1650"/>
      <c r="B132" s="1651" t="str">
        <f>PROGRAMACION!C135</f>
        <v>A1520</v>
      </c>
      <c r="C132" s="1652" t="str">
        <f>PROGRAMACION!D135</f>
        <v>Evaluación de reutilización de cables de alimentación existentes; pruebas de continuidad, resistencia y timbrado (NOTA 2</v>
      </c>
      <c r="D132" s="1653">
        <f>Partidas!H76</f>
        <v>694.0052571428572</v>
      </c>
      <c r="E132" s="1654">
        <f>$D132</f>
        <v>694.0052571428572</v>
      </c>
      <c r="F132" s="1655" t="s">
        <v>1862</v>
      </c>
      <c r="G132" s="1655"/>
      <c r="H132" s="1656">
        <f>$D132*PROGRAMACION!O135</f>
        <v>0</v>
      </c>
      <c r="I132" s="1656">
        <f>$D132*PROGRAMACION!P135</f>
        <v>0</v>
      </c>
      <c r="J132" s="1656">
        <f>$D132*PROGRAMACION!Q135</f>
        <v>0</v>
      </c>
      <c r="K132" s="1656">
        <f>$D132*PROGRAMACION!R135</f>
        <v>0</v>
      </c>
      <c r="L132" s="1656">
        <f>$D132*PROGRAMACION!S135</f>
        <v>0</v>
      </c>
      <c r="M132" s="1656">
        <f>$D132*PROGRAMACION!T135</f>
        <v>0</v>
      </c>
      <c r="N132" s="1656">
        <f>$D132*PROGRAMACION!U135</f>
        <v>694.0052571428572</v>
      </c>
      <c r="O132" s="1656">
        <f>$D132*PROGRAMACION!V135</f>
        <v>694.0052571428572</v>
      </c>
      <c r="P132" s="1656">
        <f>$D132*PROGRAMACION!W135</f>
        <v>694.0052571428572</v>
      </c>
      <c r="Q132" s="1656">
        <f>$D132*PROGRAMACION!X135</f>
        <v>694.0052571428572</v>
      </c>
      <c r="R132" s="1656">
        <f>$D132*PROGRAMACION!Y135</f>
        <v>694.0052571428572</v>
      </c>
      <c r="S132" s="1656">
        <f>$D132*PROGRAMACION!Z135</f>
        <v>694.0052571428572</v>
      </c>
      <c r="T132" s="1656">
        <f>$D132*PROGRAMACION!AA135</f>
        <v>694.0052571428572</v>
      </c>
      <c r="U132" s="1656">
        <f>$D132*PROGRAMACION!AB135</f>
        <v>694.0052571428572</v>
      </c>
      <c r="V132" s="1656">
        <f>$D132*PROGRAMACION!AC135</f>
        <v>694.0052571428572</v>
      </c>
      <c r="W132" s="1656">
        <f>$D132*PROGRAMACION!AD135</f>
        <v>694.0052571428572</v>
      </c>
      <c r="X132" s="1656">
        <f>$D132*PROGRAMACION!AE135</f>
        <v>694.0052571428572</v>
      </c>
      <c r="Y132" s="1656">
        <f>$D132*PROGRAMACION!AF135</f>
        <v>694.0052571428572</v>
      </c>
    </row>
    <row r="133" spans="1:25" s="1250" customFormat="1">
      <c r="A133" s="1657"/>
      <c r="B133" s="1658"/>
      <c r="C133" s="1659"/>
      <c r="D133" s="1660"/>
      <c r="E133" s="1661"/>
      <c r="F133" s="1662" t="s">
        <v>1811</v>
      </c>
      <c r="G133" s="1662"/>
      <c r="H133" s="1663">
        <f>$D132*PROGRAMACION!O136</f>
        <v>0</v>
      </c>
      <c r="I133" s="1663">
        <f>$D132*PROGRAMACION!P136</f>
        <v>0</v>
      </c>
      <c r="J133" s="1663">
        <f>$D132*PROGRAMACION!Q136</f>
        <v>0</v>
      </c>
      <c r="K133" s="1663">
        <f>$D132*PROGRAMACION!R136</f>
        <v>0</v>
      </c>
      <c r="L133" s="1663">
        <f>$D132*PROGRAMACION!S136</f>
        <v>0</v>
      </c>
      <c r="M133" s="1663">
        <f>$D132*PROGRAMACION!T136</f>
        <v>0</v>
      </c>
      <c r="N133" s="1663">
        <f>$D132*PROGRAMACION!U136</f>
        <v>0</v>
      </c>
      <c r="O133" s="1663">
        <f>$D132*PROGRAMACION!V136</f>
        <v>0</v>
      </c>
      <c r="P133" s="1663">
        <f>$D132*PROGRAMACION!W136</f>
        <v>0</v>
      </c>
      <c r="Q133" s="1663">
        <f>$D132*PROGRAMACION!X136</f>
        <v>0</v>
      </c>
      <c r="R133" s="1663">
        <f>$D132*PROGRAMACION!Y136</f>
        <v>0</v>
      </c>
      <c r="S133" s="1663">
        <f>$D132*PROGRAMACION!Z136</f>
        <v>0</v>
      </c>
      <c r="T133" s="1663">
        <f>$D132*PROGRAMACION!AA136</f>
        <v>0</v>
      </c>
      <c r="U133" s="1663">
        <f>$D132*PROGRAMACION!AB136</f>
        <v>0</v>
      </c>
      <c r="V133" s="1663">
        <f>$D132*PROGRAMACION!AC136</f>
        <v>0</v>
      </c>
      <c r="W133" s="1663">
        <f>$D132*PROGRAMACION!AD136</f>
        <v>0</v>
      </c>
      <c r="X133" s="1663">
        <f>$D132*PROGRAMACION!AE136</f>
        <v>0</v>
      </c>
      <c r="Y133" s="1663">
        <f>$D132*PROGRAMACION!AF136</f>
        <v>0</v>
      </c>
    </row>
    <row r="134" spans="1:25">
      <c r="A134" s="1650"/>
      <c r="B134" s="1651" t="str">
        <f>PROGRAMACION!C137</f>
        <v>A1530</v>
      </c>
      <c r="C134" s="1652" t="str">
        <f>PROGRAMACION!D137</f>
        <v>Evaluación de reutilización de cables de señal analógica existentes; continuidad, resistencia y timbrado (NOTA 3)</v>
      </c>
      <c r="D134" s="1653">
        <f>Partidas!H77</f>
        <v>694.0052571428572</v>
      </c>
      <c r="E134" s="1654">
        <f>$D134</f>
        <v>694.0052571428572</v>
      </c>
      <c r="F134" s="1655" t="s">
        <v>1862</v>
      </c>
      <c r="G134" s="1655"/>
      <c r="H134" s="1656">
        <f>$D134*PROGRAMACION!O137</f>
        <v>0</v>
      </c>
      <c r="I134" s="1656">
        <f>$D134*PROGRAMACION!P137</f>
        <v>0</v>
      </c>
      <c r="J134" s="1656">
        <f>$D134*PROGRAMACION!Q137</f>
        <v>0</v>
      </c>
      <c r="K134" s="1656">
        <f>$D134*PROGRAMACION!R137</f>
        <v>0</v>
      </c>
      <c r="L134" s="1656">
        <f>$D134*PROGRAMACION!S137</f>
        <v>0</v>
      </c>
      <c r="M134" s="1656">
        <f>$D134*PROGRAMACION!T137</f>
        <v>0</v>
      </c>
      <c r="N134" s="1656">
        <f>$D134*PROGRAMACION!U137</f>
        <v>347.0026285714286</v>
      </c>
      <c r="O134" s="1656">
        <f>$D134*PROGRAMACION!V137</f>
        <v>694.0052571428572</v>
      </c>
      <c r="P134" s="1656">
        <f>$D134*PROGRAMACION!W137</f>
        <v>694.0052571428572</v>
      </c>
      <c r="Q134" s="1656">
        <f>$D134*PROGRAMACION!X137</f>
        <v>694.0052571428572</v>
      </c>
      <c r="R134" s="1656">
        <f>$D134*PROGRAMACION!Y137</f>
        <v>694.0052571428572</v>
      </c>
      <c r="S134" s="1656">
        <f>$D134*PROGRAMACION!Z137</f>
        <v>694.0052571428572</v>
      </c>
      <c r="T134" s="1656">
        <f>$D134*PROGRAMACION!AA137</f>
        <v>694.0052571428572</v>
      </c>
      <c r="U134" s="1656">
        <f>$D134*PROGRAMACION!AB137</f>
        <v>694.0052571428572</v>
      </c>
      <c r="V134" s="1656">
        <f>$D134*PROGRAMACION!AC137</f>
        <v>694.0052571428572</v>
      </c>
      <c r="W134" s="1656">
        <f>$D134*PROGRAMACION!AD137</f>
        <v>694.0052571428572</v>
      </c>
      <c r="X134" s="1656">
        <f>$D134*PROGRAMACION!AE137</f>
        <v>694.0052571428572</v>
      </c>
      <c r="Y134" s="1656">
        <f>$D134*PROGRAMACION!AF137</f>
        <v>694.0052571428572</v>
      </c>
    </row>
    <row r="135" spans="1:25" s="1250" customFormat="1">
      <c r="A135" s="1657"/>
      <c r="B135" s="1658"/>
      <c r="C135" s="1659"/>
      <c r="D135" s="1660"/>
      <c r="E135" s="1661"/>
      <c r="F135" s="1662" t="s">
        <v>1811</v>
      </c>
      <c r="G135" s="1662"/>
      <c r="H135" s="1663">
        <f>$D134*PROGRAMACION!O138</f>
        <v>0</v>
      </c>
      <c r="I135" s="1663">
        <f>$D134*PROGRAMACION!P138</f>
        <v>0</v>
      </c>
      <c r="J135" s="1663">
        <f>$D134*PROGRAMACION!Q138</f>
        <v>0</v>
      </c>
      <c r="K135" s="1663">
        <f>$D134*PROGRAMACION!R138</f>
        <v>0</v>
      </c>
      <c r="L135" s="1663">
        <f>$D134*PROGRAMACION!S138</f>
        <v>0</v>
      </c>
      <c r="M135" s="1663">
        <f>$D134*PROGRAMACION!T138</f>
        <v>0</v>
      </c>
      <c r="N135" s="1663">
        <f>$D134*PROGRAMACION!U138</f>
        <v>0</v>
      </c>
      <c r="O135" s="1663">
        <f>$D134*PROGRAMACION!V138</f>
        <v>0</v>
      </c>
      <c r="P135" s="1663">
        <f>$D134*PROGRAMACION!W138</f>
        <v>0</v>
      </c>
      <c r="Q135" s="1663">
        <f>$D134*PROGRAMACION!X138</f>
        <v>0</v>
      </c>
      <c r="R135" s="1663">
        <f>$D134*PROGRAMACION!Y138</f>
        <v>0</v>
      </c>
      <c r="S135" s="1663">
        <f>$D134*PROGRAMACION!Z138</f>
        <v>0</v>
      </c>
      <c r="T135" s="1663">
        <f>$D134*PROGRAMACION!AA138</f>
        <v>0</v>
      </c>
      <c r="U135" s="1663">
        <f>$D134*PROGRAMACION!AB138</f>
        <v>0</v>
      </c>
      <c r="V135" s="1663">
        <f>$D134*PROGRAMACION!AC138</f>
        <v>0</v>
      </c>
      <c r="W135" s="1663">
        <f>$D134*PROGRAMACION!AD138</f>
        <v>0</v>
      </c>
      <c r="X135" s="1663">
        <f>$D134*PROGRAMACION!AE138</f>
        <v>0</v>
      </c>
      <c r="Y135" s="1663">
        <f>$D134*PROGRAMACION!AF138</f>
        <v>0</v>
      </c>
    </row>
    <row r="136" spans="1:25">
      <c r="A136" s="1650"/>
      <c r="B136" s="1651" t="str">
        <f>PROGRAMACION!C139</f>
        <v>A1540</v>
      </c>
      <c r="C136" s="1652" t="str">
        <f>PROGRAMACION!D139</f>
        <v>Desmontaje de conductores existentes no validos para su reutilización (NOTAS 2 Y 3)</v>
      </c>
      <c r="D136" s="1653">
        <f>Partidas!H78</f>
        <v>1516.116</v>
      </c>
      <c r="E136" s="1654">
        <f>$D136</f>
        <v>1516.116</v>
      </c>
      <c r="F136" s="1655" t="s">
        <v>1862</v>
      </c>
      <c r="G136" s="1655"/>
      <c r="H136" s="1656">
        <f>$D136*PROGRAMACION!O139</f>
        <v>0</v>
      </c>
      <c r="I136" s="1656">
        <f>$D136*PROGRAMACION!P139</f>
        <v>0</v>
      </c>
      <c r="J136" s="1656">
        <f>$D136*PROGRAMACION!Q139</f>
        <v>0</v>
      </c>
      <c r="K136" s="1656">
        <f>$D136*PROGRAMACION!R139</f>
        <v>0</v>
      </c>
      <c r="L136" s="1656">
        <f>$D136*PROGRAMACION!S139</f>
        <v>0</v>
      </c>
      <c r="M136" s="1656">
        <f>$D136*PROGRAMACION!T139</f>
        <v>0</v>
      </c>
      <c r="N136" s="1656">
        <f>$D136*PROGRAMACION!U139</f>
        <v>0</v>
      </c>
      <c r="O136" s="1656">
        <f>$D136*PROGRAMACION!V139</f>
        <v>0</v>
      </c>
      <c r="P136" s="1656">
        <f>$D136*PROGRAMACION!W139</f>
        <v>1212.8928000000001</v>
      </c>
      <c r="Q136" s="1656">
        <f>$D136*PROGRAMACION!X139</f>
        <v>1516.116</v>
      </c>
      <c r="R136" s="1656">
        <f>$D136*PROGRAMACION!Y139</f>
        <v>1516.116</v>
      </c>
      <c r="S136" s="1656">
        <f>$D136*PROGRAMACION!Z139</f>
        <v>1516.116</v>
      </c>
      <c r="T136" s="1656">
        <f>$D136*PROGRAMACION!AA139</f>
        <v>1516.116</v>
      </c>
      <c r="U136" s="1656">
        <f>$D136*PROGRAMACION!AB139</f>
        <v>1516.116</v>
      </c>
      <c r="V136" s="1656">
        <f>$D136*PROGRAMACION!AC139</f>
        <v>1516.116</v>
      </c>
      <c r="W136" s="1656">
        <f>$D136*PROGRAMACION!AD139</f>
        <v>1516.116</v>
      </c>
      <c r="X136" s="1656">
        <f>$D136*PROGRAMACION!AE139</f>
        <v>1516.116</v>
      </c>
      <c r="Y136" s="1656">
        <f>$D136*PROGRAMACION!AF139</f>
        <v>1516.116</v>
      </c>
    </row>
    <row r="137" spans="1:25" s="1250" customFormat="1">
      <c r="A137" s="1657"/>
      <c r="B137" s="1658"/>
      <c r="C137" s="1659"/>
      <c r="D137" s="1660"/>
      <c r="E137" s="1661"/>
      <c r="F137" s="1662" t="s">
        <v>1811</v>
      </c>
      <c r="G137" s="1662"/>
      <c r="H137" s="1663">
        <f>$D136*PROGRAMACION!O140</f>
        <v>0</v>
      </c>
      <c r="I137" s="1663">
        <f>$D136*PROGRAMACION!P140</f>
        <v>0</v>
      </c>
      <c r="J137" s="1663">
        <f>$D136*PROGRAMACION!Q140</f>
        <v>0</v>
      </c>
      <c r="K137" s="1663">
        <f>$D136*PROGRAMACION!R140</f>
        <v>0</v>
      </c>
      <c r="L137" s="1663">
        <f>$D136*PROGRAMACION!S140</f>
        <v>0</v>
      </c>
      <c r="M137" s="1663">
        <f>$D136*PROGRAMACION!T140</f>
        <v>0</v>
      </c>
      <c r="N137" s="1663">
        <f>$D136*PROGRAMACION!U140</f>
        <v>0</v>
      </c>
      <c r="O137" s="1663">
        <f>$D136*PROGRAMACION!V140</f>
        <v>0</v>
      </c>
      <c r="P137" s="1663">
        <f>$D136*PROGRAMACION!W140</f>
        <v>0</v>
      </c>
      <c r="Q137" s="1663">
        <f>$D136*PROGRAMACION!X140</f>
        <v>0</v>
      </c>
      <c r="R137" s="1663">
        <f>$D136*PROGRAMACION!Y140</f>
        <v>0</v>
      </c>
      <c r="S137" s="1663">
        <f>$D136*PROGRAMACION!Z140</f>
        <v>0</v>
      </c>
      <c r="T137" s="1663">
        <f>$D136*PROGRAMACION!AA140</f>
        <v>0</v>
      </c>
      <c r="U137" s="1663">
        <f>$D136*PROGRAMACION!AB140</f>
        <v>0</v>
      </c>
      <c r="V137" s="1663">
        <f>$D136*PROGRAMACION!AC140</f>
        <v>0</v>
      </c>
      <c r="W137" s="1663">
        <f>$D136*PROGRAMACION!AD140</f>
        <v>0</v>
      </c>
      <c r="X137" s="1663">
        <f>$D136*PROGRAMACION!AE140</f>
        <v>0</v>
      </c>
      <c r="Y137" s="1663">
        <f>$D136*PROGRAMACION!AF140</f>
        <v>0</v>
      </c>
    </row>
    <row r="138" spans="1:25">
      <c r="A138" s="1650"/>
      <c r="B138" s="1651" t="str">
        <f>PROGRAMACION!C141</f>
        <v>A1550</v>
      </c>
      <c r="C138" s="1652" t="str">
        <f>PROGRAMACION!D141</f>
        <v>Inspección y verificación de bandejas y bancos de ductos existentes para determinar su reutilización</v>
      </c>
      <c r="D138" s="1653">
        <f>Partidas!H79</f>
        <v>321.51840000000004</v>
      </c>
      <c r="E138" s="1654">
        <f>$D138</f>
        <v>321.51840000000004</v>
      </c>
      <c r="F138" s="1655" t="s">
        <v>1862</v>
      </c>
      <c r="G138" s="1655"/>
      <c r="H138" s="1656">
        <f>$D138*PROGRAMACION!O141</f>
        <v>0</v>
      </c>
      <c r="I138" s="1656">
        <f>$D138*PROGRAMACION!P141</f>
        <v>0</v>
      </c>
      <c r="J138" s="1656">
        <f>$D138*PROGRAMACION!Q141</f>
        <v>0</v>
      </c>
      <c r="K138" s="1656">
        <f>$D138*PROGRAMACION!R141</f>
        <v>0</v>
      </c>
      <c r="L138" s="1656">
        <f>$D138*PROGRAMACION!S141</f>
        <v>0</v>
      </c>
      <c r="M138" s="1656">
        <f>$D138*PROGRAMACION!T141</f>
        <v>0</v>
      </c>
      <c r="N138" s="1656">
        <f>$D138*PROGRAMACION!U141</f>
        <v>0</v>
      </c>
      <c r="O138" s="1656">
        <f>$D138*PROGRAMACION!V141</f>
        <v>0</v>
      </c>
      <c r="P138" s="1656">
        <f>$D138*PROGRAMACION!W141</f>
        <v>0</v>
      </c>
      <c r="Q138" s="1656">
        <f>$D138*PROGRAMACION!X141</f>
        <v>321.51840000000004</v>
      </c>
      <c r="R138" s="1656">
        <f>$D138*PROGRAMACION!Y141</f>
        <v>321.51840000000004</v>
      </c>
      <c r="S138" s="1656">
        <f>$D138*PROGRAMACION!Z141</f>
        <v>321.51840000000004</v>
      </c>
      <c r="T138" s="1656">
        <f>$D138*PROGRAMACION!AA141</f>
        <v>321.51840000000004</v>
      </c>
      <c r="U138" s="1656">
        <f>$D138*PROGRAMACION!AB141</f>
        <v>321.51840000000004</v>
      </c>
      <c r="V138" s="1656">
        <f>$D138*PROGRAMACION!AC141</f>
        <v>321.51840000000004</v>
      </c>
      <c r="W138" s="1656">
        <f>$D138*PROGRAMACION!AD141</f>
        <v>321.51840000000004</v>
      </c>
      <c r="X138" s="1656">
        <f>$D138*PROGRAMACION!AE141</f>
        <v>321.51840000000004</v>
      </c>
      <c r="Y138" s="1656">
        <f>$D138*PROGRAMACION!AF141</f>
        <v>321.51840000000004</v>
      </c>
    </row>
    <row r="139" spans="1:25" s="1250" customFormat="1">
      <c r="A139" s="1657"/>
      <c r="B139" s="1658"/>
      <c r="C139" s="1659"/>
      <c r="D139" s="1660"/>
      <c r="E139" s="1661"/>
      <c r="F139" s="1662" t="s">
        <v>1811</v>
      </c>
      <c r="G139" s="1662"/>
      <c r="H139" s="1663">
        <f>$D138*PROGRAMACION!O142</f>
        <v>0</v>
      </c>
      <c r="I139" s="1663">
        <f>$D138*PROGRAMACION!P142</f>
        <v>0</v>
      </c>
      <c r="J139" s="1663">
        <f>$D138*PROGRAMACION!Q142</f>
        <v>0</v>
      </c>
      <c r="K139" s="1663">
        <f>$D138*PROGRAMACION!R142</f>
        <v>0</v>
      </c>
      <c r="L139" s="1663">
        <f>$D138*PROGRAMACION!S142</f>
        <v>0</v>
      </c>
      <c r="M139" s="1663">
        <f>$D138*PROGRAMACION!T142</f>
        <v>0</v>
      </c>
      <c r="N139" s="1663">
        <f>$D138*PROGRAMACION!U142</f>
        <v>0</v>
      </c>
      <c r="O139" s="1663">
        <f>$D138*PROGRAMACION!V142</f>
        <v>0</v>
      </c>
      <c r="P139" s="1663">
        <f>$D138*PROGRAMACION!W142</f>
        <v>0</v>
      </c>
      <c r="Q139" s="1663">
        <f>$D138*PROGRAMACION!X142</f>
        <v>0</v>
      </c>
      <c r="R139" s="1663">
        <f>$D138*PROGRAMACION!Y142</f>
        <v>0</v>
      </c>
      <c r="S139" s="1663">
        <f>$D138*PROGRAMACION!Z142</f>
        <v>0</v>
      </c>
      <c r="T139" s="1663">
        <f>$D138*PROGRAMACION!AA142</f>
        <v>0</v>
      </c>
      <c r="U139" s="1663">
        <f>$D138*PROGRAMACION!AB142</f>
        <v>0</v>
      </c>
      <c r="V139" s="1663">
        <f>$D138*PROGRAMACION!AC142</f>
        <v>0</v>
      </c>
      <c r="W139" s="1663">
        <f>$D138*PROGRAMACION!AD142</f>
        <v>0</v>
      </c>
      <c r="X139" s="1663">
        <f>$D138*PROGRAMACION!AE142</f>
        <v>0</v>
      </c>
      <c r="Y139" s="1663">
        <f>$D138*PROGRAMACION!AF142</f>
        <v>0</v>
      </c>
    </row>
    <row r="140" spans="1:25" s="1250" customFormat="1">
      <c r="A140" s="1492"/>
      <c r="B140" s="1493"/>
      <c r="C140" s="1494" t="str">
        <f>PROGRAMACION!D143</f>
        <v>INSTRUMENTOS</v>
      </c>
      <c r="D140" s="1636"/>
      <c r="E140" s="1637"/>
      <c r="F140" s="1615"/>
      <c r="G140" s="1615"/>
      <c r="H140" s="1649"/>
      <c r="I140" s="1649"/>
      <c r="J140" s="1649"/>
      <c r="K140" s="1649"/>
      <c r="L140" s="1649"/>
      <c r="M140" s="1649"/>
      <c r="N140" s="1649"/>
      <c r="O140" s="1649"/>
      <c r="P140" s="1649"/>
      <c r="Q140" s="1649"/>
      <c r="R140" s="1649"/>
      <c r="S140" s="1649"/>
      <c r="T140" s="1649"/>
      <c r="U140" s="1649"/>
      <c r="V140" s="1649"/>
      <c r="W140" s="1649"/>
      <c r="X140" s="1649"/>
      <c r="Y140" s="1649"/>
    </row>
    <row r="141" spans="1:25">
      <c r="A141" s="1650"/>
      <c r="B141" s="1651" t="str">
        <f>PROGRAMACION!C144</f>
        <v>A1560</v>
      </c>
      <c r="C141" s="1652" t="str">
        <f>PROGRAMACION!D144</f>
        <v>Manómetro tipo bourdon con sello de diafragma, conexión Ø1/2" NPT macho; incluye montaje y placa. Tags PI-17633001@007</v>
      </c>
      <c r="D141" s="1653">
        <f>Partidas!H81</f>
        <v>1698.2812000000001</v>
      </c>
      <c r="E141" s="1654">
        <f>$D141</f>
        <v>1698.2812000000001</v>
      </c>
      <c r="F141" s="1655" t="s">
        <v>1862</v>
      </c>
      <c r="G141" s="1655"/>
      <c r="H141" s="1656">
        <f>$D141*PROGRAMACION!O144</f>
        <v>0</v>
      </c>
      <c r="I141" s="1656">
        <f>$D141*PROGRAMACION!P144</f>
        <v>0</v>
      </c>
      <c r="J141" s="1656">
        <f>$D141*PROGRAMACION!Q144</f>
        <v>0</v>
      </c>
      <c r="K141" s="1656">
        <f>$D141*PROGRAMACION!R144</f>
        <v>0</v>
      </c>
      <c r="L141" s="1656">
        <f>$D141*PROGRAMACION!S144</f>
        <v>0</v>
      </c>
      <c r="M141" s="1656">
        <f>$D141*PROGRAMACION!T144</f>
        <v>0</v>
      </c>
      <c r="N141" s="1656">
        <f>$D141*PROGRAMACION!U144</f>
        <v>0</v>
      </c>
      <c r="O141" s="1656">
        <f>$D141*PROGRAMACION!V144</f>
        <v>0</v>
      </c>
      <c r="P141" s="1656">
        <f>$D141*PROGRAMACION!W144</f>
        <v>0</v>
      </c>
      <c r="Q141" s="1656">
        <f>$D141*PROGRAMACION!X144</f>
        <v>0</v>
      </c>
      <c r="R141" s="1656">
        <f>$D141*PROGRAMACION!Y144</f>
        <v>0</v>
      </c>
      <c r="S141" s="1656">
        <f>$D141*PROGRAMACION!Z144</f>
        <v>0</v>
      </c>
      <c r="T141" s="1656">
        <f>$D141*PROGRAMACION!AA144</f>
        <v>283.04686666666669</v>
      </c>
      <c r="U141" s="1656">
        <f>$D141*PROGRAMACION!AB144</f>
        <v>1698.2812000000001</v>
      </c>
      <c r="V141" s="1656">
        <f>$D141*PROGRAMACION!AC144</f>
        <v>1698.2812000000001</v>
      </c>
      <c r="W141" s="1656">
        <f>$D141*PROGRAMACION!AD144</f>
        <v>1698.2812000000001</v>
      </c>
      <c r="X141" s="1656">
        <f>$D141*PROGRAMACION!AE144</f>
        <v>1698.2812000000001</v>
      </c>
      <c r="Y141" s="1656">
        <f>$D141*PROGRAMACION!AF144</f>
        <v>1698.2812000000001</v>
      </c>
    </row>
    <row r="142" spans="1:25" s="1250" customFormat="1">
      <c r="A142" s="1657"/>
      <c r="B142" s="1658"/>
      <c r="C142" s="1659"/>
      <c r="D142" s="1660"/>
      <c r="E142" s="1661"/>
      <c r="F142" s="1662" t="s">
        <v>1811</v>
      </c>
      <c r="G142" s="1662"/>
      <c r="H142" s="1663">
        <f>$D141*PROGRAMACION!O145</f>
        <v>0</v>
      </c>
      <c r="I142" s="1663">
        <f>$D141*PROGRAMACION!P145</f>
        <v>0</v>
      </c>
      <c r="J142" s="1663">
        <f>$D141*PROGRAMACION!Q145</f>
        <v>0</v>
      </c>
      <c r="K142" s="1663">
        <f>$D141*PROGRAMACION!R145</f>
        <v>0</v>
      </c>
      <c r="L142" s="1663">
        <f>$D141*PROGRAMACION!S145</f>
        <v>0</v>
      </c>
      <c r="M142" s="1663">
        <f>$D141*PROGRAMACION!T145</f>
        <v>0</v>
      </c>
      <c r="N142" s="1663">
        <f>$D141*PROGRAMACION!U145</f>
        <v>0</v>
      </c>
      <c r="O142" s="1663">
        <f>$D141*PROGRAMACION!V145</f>
        <v>0</v>
      </c>
      <c r="P142" s="1663">
        <f>$D141*PROGRAMACION!W145</f>
        <v>0</v>
      </c>
      <c r="Q142" s="1663">
        <f>$D141*PROGRAMACION!X145</f>
        <v>0</v>
      </c>
      <c r="R142" s="1663">
        <f>$D141*PROGRAMACION!Y145</f>
        <v>0</v>
      </c>
      <c r="S142" s="1663">
        <f>$D141*PROGRAMACION!Z145</f>
        <v>0</v>
      </c>
      <c r="T142" s="1663">
        <f>$D141*PROGRAMACION!AA145</f>
        <v>0</v>
      </c>
      <c r="U142" s="1663">
        <f>$D141*PROGRAMACION!AB145</f>
        <v>0</v>
      </c>
      <c r="V142" s="1663">
        <f>$D141*PROGRAMACION!AC145</f>
        <v>0</v>
      </c>
      <c r="W142" s="1663">
        <f>$D141*PROGRAMACION!AD145</f>
        <v>0</v>
      </c>
      <c r="X142" s="1663">
        <f>$D141*PROGRAMACION!AE145</f>
        <v>0</v>
      </c>
      <c r="Y142" s="1663">
        <f>$D141*PROGRAMACION!AF145</f>
        <v>0</v>
      </c>
    </row>
    <row r="143" spans="1:25">
      <c r="A143" s="1650"/>
      <c r="B143" s="1651" t="str">
        <f>PROGRAMACION!C146</f>
        <v>A1570</v>
      </c>
      <c r="C143" s="1652" t="str">
        <f>PROGRAMACION!D146</f>
        <v>Sensor de flujo electromagnético Ø1" #150, CS, Tefzel/ETFE, electrodos 316 SS. Tag FE-17633008</v>
      </c>
      <c r="D143" s="1653">
        <f>Partidas!H82</f>
        <v>449.22320000000002</v>
      </c>
      <c r="E143" s="1654">
        <f>$D143</f>
        <v>449.22320000000002</v>
      </c>
      <c r="F143" s="1655" t="s">
        <v>1862</v>
      </c>
      <c r="G143" s="1655"/>
      <c r="H143" s="1656">
        <f>$D143*PROGRAMACION!O146</f>
        <v>0</v>
      </c>
      <c r="I143" s="1656">
        <f>$D143*PROGRAMACION!P146</f>
        <v>0</v>
      </c>
      <c r="J143" s="1656">
        <f>$D143*PROGRAMACION!Q146</f>
        <v>0</v>
      </c>
      <c r="K143" s="1656">
        <f>$D143*PROGRAMACION!R146</f>
        <v>0</v>
      </c>
      <c r="L143" s="1656">
        <f>$D143*PROGRAMACION!S146</f>
        <v>0</v>
      </c>
      <c r="M143" s="1656">
        <f>$D143*PROGRAMACION!T146</f>
        <v>0</v>
      </c>
      <c r="N143" s="1656">
        <f>$D143*PROGRAMACION!U146</f>
        <v>0</v>
      </c>
      <c r="O143" s="1656">
        <f>$D143*PROGRAMACION!V146</f>
        <v>0</v>
      </c>
      <c r="P143" s="1656">
        <f>$D143*PROGRAMACION!W146</f>
        <v>0</v>
      </c>
      <c r="Q143" s="1656">
        <f>$D143*PROGRAMACION!X146</f>
        <v>0</v>
      </c>
      <c r="R143" s="1656">
        <f>$D143*PROGRAMACION!Y146</f>
        <v>0</v>
      </c>
      <c r="S143" s="1656">
        <f>$D143*PROGRAMACION!Z146</f>
        <v>0</v>
      </c>
      <c r="T143" s="1656">
        <f>$D143*PROGRAMACION!AA146</f>
        <v>0</v>
      </c>
      <c r="U143" s="1656">
        <f>$D143*PROGRAMACION!AB146</f>
        <v>449.22320000000002</v>
      </c>
      <c r="V143" s="1656">
        <f>$D143*PROGRAMACION!AC146</f>
        <v>449.22320000000002</v>
      </c>
      <c r="W143" s="1656">
        <f>$D143*PROGRAMACION!AD146</f>
        <v>449.22320000000002</v>
      </c>
      <c r="X143" s="1656">
        <f>$D143*PROGRAMACION!AE146</f>
        <v>449.22320000000002</v>
      </c>
      <c r="Y143" s="1656">
        <f>$D143*PROGRAMACION!AF146</f>
        <v>449.22320000000002</v>
      </c>
    </row>
    <row r="144" spans="1:25" s="1250" customFormat="1">
      <c r="A144" s="1657"/>
      <c r="B144" s="1658"/>
      <c r="C144" s="1659"/>
      <c r="D144" s="1660"/>
      <c r="E144" s="1661"/>
      <c r="F144" s="1662" t="s">
        <v>1811</v>
      </c>
      <c r="G144" s="1662"/>
      <c r="H144" s="1663">
        <f>$D143*PROGRAMACION!O147</f>
        <v>0</v>
      </c>
      <c r="I144" s="1663">
        <f>$D143*PROGRAMACION!P147</f>
        <v>0</v>
      </c>
      <c r="J144" s="1663">
        <f>$D143*PROGRAMACION!Q147</f>
        <v>0</v>
      </c>
      <c r="K144" s="1663">
        <f>$D143*PROGRAMACION!R147</f>
        <v>0</v>
      </c>
      <c r="L144" s="1663">
        <f>$D143*PROGRAMACION!S147</f>
        <v>0</v>
      </c>
      <c r="M144" s="1663">
        <f>$D143*PROGRAMACION!T147</f>
        <v>0</v>
      </c>
      <c r="N144" s="1663">
        <f>$D143*PROGRAMACION!U147</f>
        <v>0</v>
      </c>
      <c r="O144" s="1663">
        <f>$D143*PROGRAMACION!V147</f>
        <v>0</v>
      </c>
      <c r="P144" s="1663">
        <f>$D143*PROGRAMACION!W147</f>
        <v>0</v>
      </c>
      <c r="Q144" s="1663">
        <f>$D143*PROGRAMACION!X147</f>
        <v>0</v>
      </c>
      <c r="R144" s="1663">
        <f>$D143*PROGRAMACION!Y147</f>
        <v>0</v>
      </c>
      <c r="S144" s="1663">
        <f>$D143*PROGRAMACION!Z147</f>
        <v>0</v>
      </c>
      <c r="T144" s="1663">
        <f>$D143*PROGRAMACION!AA147</f>
        <v>0</v>
      </c>
      <c r="U144" s="1663">
        <f>$D143*PROGRAMACION!AB147</f>
        <v>0</v>
      </c>
      <c r="V144" s="1663">
        <f>$D143*PROGRAMACION!AC147</f>
        <v>0</v>
      </c>
      <c r="W144" s="1663">
        <f>$D143*PROGRAMACION!AD147</f>
        <v>0</v>
      </c>
      <c r="X144" s="1663">
        <f>$D143*PROGRAMACION!AE147</f>
        <v>0</v>
      </c>
      <c r="Y144" s="1663">
        <f>$D143*PROGRAMACION!AF147</f>
        <v>0</v>
      </c>
    </row>
    <row r="145" spans="1:25">
      <c r="A145" s="1650"/>
      <c r="B145" s="1651" t="str">
        <f>PROGRAMACION!C148</f>
        <v>A1580</v>
      </c>
      <c r="C145" s="1652" t="str">
        <f>PROGRAMACION!D148</f>
        <v>Sensor de flujo electromagnético Ø1/2" #150, CS, Tefzel/ETFE, electrodos 316 SS. Tags FE-176330010 y FE-17633012</v>
      </c>
      <c r="D145" s="1653">
        <f>Partidas!H83</f>
        <v>898.44640000000004</v>
      </c>
      <c r="E145" s="1654">
        <f>$D145</f>
        <v>898.44640000000004</v>
      </c>
      <c r="F145" s="1655" t="s">
        <v>1862</v>
      </c>
      <c r="G145" s="1655"/>
      <c r="H145" s="1656">
        <f>$D145*PROGRAMACION!O148</f>
        <v>0</v>
      </c>
      <c r="I145" s="1656">
        <f>$D145*PROGRAMACION!P148</f>
        <v>0</v>
      </c>
      <c r="J145" s="1656">
        <f>$D145*PROGRAMACION!Q148</f>
        <v>0</v>
      </c>
      <c r="K145" s="1656">
        <f>$D145*PROGRAMACION!R148</f>
        <v>0</v>
      </c>
      <c r="L145" s="1656">
        <f>$D145*PROGRAMACION!S148</f>
        <v>0</v>
      </c>
      <c r="M145" s="1656">
        <f>$D145*PROGRAMACION!T148</f>
        <v>0</v>
      </c>
      <c r="N145" s="1656">
        <f>$D145*PROGRAMACION!U148</f>
        <v>0</v>
      </c>
      <c r="O145" s="1656">
        <f>$D145*PROGRAMACION!V148</f>
        <v>0</v>
      </c>
      <c r="P145" s="1656">
        <f>$D145*PROGRAMACION!W148</f>
        <v>0</v>
      </c>
      <c r="Q145" s="1656">
        <f>$D145*PROGRAMACION!X148</f>
        <v>0</v>
      </c>
      <c r="R145" s="1656">
        <f>$D145*PROGRAMACION!Y148</f>
        <v>0</v>
      </c>
      <c r="S145" s="1656">
        <f>$D145*PROGRAMACION!Z148</f>
        <v>0</v>
      </c>
      <c r="T145" s="1656">
        <f>$D145*PROGRAMACION!AA148</f>
        <v>0</v>
      </c>
      <c r="U145" s="1656">
        <f>$D145*PROGRAMACION!AB148</f>
        <v>449.22320000000002</v>
      </c>
      <c r="V145" s="1656">
        <f>$D145*PROGRAMACION!AC148</f>
        <v>898.44640000000004</v>
      </c>
      <c r="W145" s="1656">
        <f>$D145*PROGRAMACION!AD148</f>
        <v>898.44640000000004</v>
      </c>
      <c r="X145" s="1656">
        <f>$D145*PROGRAMACION!AE148</f>
        <v>898.44640000000004</v>
      </c>
      <c r="Y145" s="1656">
        <f>$D145*PROGRAMACION!AF148</f>
        <v>898.44640000000004</v>
      </c>
    </row>
    <row r="146" spans="1:25" s="1250" customFormat="1">
      <c r="A146" s="1657"/>
      <c r="B146" s="1658"/>
      <c r="C146" s="1659"/>
      <c r="D146" s="1660"/>
      <c r="E146" s="1661"/>
      <c r="F146" s="1662" t="s">
        <v>1811</v>
      </c>
      <c r="G146" s="1662"/>
      <c r="H146" s="1663">
        <f>$D145*PROGRAMACION!O149</f>
        <v>0</v>
      </c>
      <c r="I146" s="1663">
        <f>$D145*PROGRAMACION!P149</f>
        <v>0</v>
      </c>
      <c r="J146" s="1663">
        <f>$D145*PROGRAMACION!Q149</f>
        <v>0</v>
      </c>
      <c r="K146" s="1663">
        <f>$D145*PROGRAMACION!R149</f>
        <v>0</v>
      </c>
      <c r="L146" s="1663">
        <f>$D145*PROGRAMACION!S149</f>
        <v>0</v>
      </c>
      <c r="M146" s="1663">
        <f>$D145*PROGRAMACION!T149</f>
        <v>0</v>
      </c>
      <c r="N146" s="1663">
        <f>$D145*PROGRAMACION!U149</f>
        <v>0</v>
      </c>
      <c r="O146" s="1663">
        <f>$D145*PROGRAMACION!V149</f>
        <v>0</v>
      </c>
      <c r="P146" s="1663">
        <f>$D145*PROGRAMACION!W149</f>
        <v>0</v>
      </c>
      <c r="Q146" s="1663">
        <f>$D145*PROGRAMACION!X149</f>
        <v>0</v>
      </c>
      <c r="R146" s="1663">
        <f>$D145*PROGRAMACION!Y149</f>
        <v>0</v>
      </c>
      <c r="S146" s="1663">
        <f>$D145*PROGRAMACION!Z149</f>
        <v>0</v>
      </c>
      <c r="T146" s="1663">
        <f>$D145*PROGRAMACION!AA149</f>
        <v>0</v>
      </c>
      <c r="U146" s="1663">
        <f>$D145*PROGRAMACION!AB149</f>
        <v>0</v>
      </c>
      <c r="V146" s="1663">
        <f>$D145*PROGRAMACION!AC149</f>
        <v>0</v>
      </c>
      <c r="W146" s="1663">
        <f>$D145*PROGRAMACION!AD149</f>
        <v>0</v>
      </c>
      <c r="X146" s="1663">
        <f>$D145*PROGRAMACION!AE149</f>
        <v>0</v>
      </c>
      <c r="Y146" s="1663">
        <f>$D145*PROGRAMACION!AF149</f>
        <v>0</v>
      </c>
    </row>
    <row r="147" spans="1:25">
      <c r="A147" s="1650"/>
      <c r="B147" s="1651" t="str">
        <f>PROGRAMACION!C150</f>
        <v>A1590</v>
      </c>
      <c r="C147" s="1652" t="str">
        <f>PROGRAMACION!D150</f>
        <v>Sensor de flujo electromagnético Ø1-1/2" #150, SS, Teflon/PTFE, electrodos Hastelloy. Tag FE-17633009</v>
      </c>
      <c r="D147" s="1653">
        <f>Partidas!H84</f>
        <v>449.22320000000002</v>
      </c>
      <c r="E147" s="1654">
        <f>$D147</f>
        <v>449.22320000000002</v>
      </c>
      <c r="F147" s="1655" t="s">
        <v>1862</v>
      </c>
      <c r="G147" s="1655"/>
      <c r="H147" s="1656">
        <f>$D147*PROGRAMACION!O150</f>
        <v>0</v>
      </c>
      <c r="I147" s="1656">
        <f>$D147*PROGRAMACION!P150</f>
        <v>0</v>
      </c>
      <c r="J147" s="1656">
        <f>$D147*PROGRAMACION!Q150</f>
        <v>0</v>
      </c>
      <c r="K147" s="1656">
        <f>$D147*PROGRAMACION!R150</f>
        <v>0</v>
      </c>
      <c r="L147" s="1656">
        <f>$D147*PROGRAMACION!S150</f>
        <v>0</v>
      </c>
      <c r="M147" s="1656">
        <f>$D147*PROGRAMACION!T150</f>
        <v>0</v>
      </c>
      <c r="N147" s="1656">
        <f>$D147*PROGRAMACION!U150</f>
        <v>0</v>
      </c>
      <c r="O147" s="1656">
        <f>$D147*PROGRAMACION!V150</f>
        <v>0</v>
      </c>
      <c r="P147" s="1656">
        <f>$D147*PROGRAMACION!W150</f>
        <v>0</v>
      </c>
      <c r="Q147" s="1656">
        <f>$D147*PROGRAMACION!X150</f>
        <v>0</v>
      </c>
      <c r="R147" s="1656">
        <f>$D147*PROGRAMACION!Y150</f>
        <v>0</v>
      </c>
      <c r="S147" s="1656">
        <f>$D147*PROGRAMACION!Z150</f>
        <v>0</v>
      </c>
      <c r="T147" s="1656">
        <f>$D147*PROGRAMACION!AA150</f>
        <v>0</v>
      </c>
      <c r="U147" s="1656">
        <f>$D147*PROGRAMACION!AB150</f>
        <v>449.22320000000002</v>
      </c>
      <c r="V147" s="1656">
        <f>$D147*PROGRAMACION!AC150</f>
        <v>449.22320000000002</v>
      </c>
      <c r="W147" s="1656">
        <f>$D147*PROGRAMACION!AD150</f>
        <v>449.22320000000002</v>
      </c>
      <c r="X147" s="1656">
        <f>$D147*PROGRAMACION!AE150</f>
        <v>449.22320000000002</v>
      </c>
      <c r="Y147" s="1656">
        <f>$D147*PROGRAMACION!AF150</f>
        <v>449.22320000000002</v>
      </c>
    </row>
    <row r="148" spans="1:25" s="1250" customFormat="1">
      <c r="A148" s="1657"/>
      <c r="B148" s="1658"/>
      <c r="C148" s="1659"/>
      <c r="D148" s="1660"/>
      <c r="E148" s="1661"/>
      <c r="F148" s="1662" t="s">
        <v>1811</v>
      </c>
      <c r="G148" s="1662"/>
      <c r="H148" s="1663">
        <f>$D147*PROGRAMACION!O151</f>
        <v>0</v>
      </c>
      <c r="I148" s="1663">
        <f>$D147*PROGRAMACION!P151</f>
        <v>0</v>
      </c>
      <c r="J148" s="1663">
        <f>$D147*PROGRAMACION!Q151</f>
        <v>0</v>
      </c>
      <c r="K148" s="1663">
        <f>$D147*PROGRAMACION!R151</f>
        <v>0</v>
      </c>
      <c r="L148" s="1663">
        <f>$D147*PROGRAMACION!S151</f>
        <v>0</v>
      </c>
      <c r="M148" s="1663">
        <f>$D147*PROGRAMACION!T151</f>
        <v>0</v>
      </c>
      <c r="N148" s="1663">
        <f>$D147*PROGRAMACION!U151</f>
        <v>0</v>
      </c>
      <c r="O148" s="1663">
        <f>$D147*PROGRAMACION!V151</f>
        <v>0</v>
      </c>
      <c r="P148" s="1663">
        <f>$D147*PROGRAMACION!W151</f>
        <v>0</v>
      </c>
      <c r="Q148" s="1663">
        <f>$D147*PROGRAMACION!X151</f>
        <v>0</v>
      </c>
      <c r="R148" s="1663">
        <f>$D147*PROGRAMACION!Y151</f>
        <v>0</v>
      </c>
      <c r="S148" s="1663">
        <f>$D147*PROGRAMACION!Z151</f>
        <v>0</v>
      </c>
      <c r="T148" s="1663">
        <f>$D147*PROGRAMACION!AA151</f>
        <v>0</v>
      </c>
      <c r="U148" s="1663">
        <f>$D147*PROGRAMACION!AB151</f>
        <v>0</v>
      </c>
      <c r="V148" s="1663">
        <f>$D147*PROGRAMACION!AC151</f>
        <v>0</v>
      </c>
      <c r="W148" s="1663">
        <f>$D147*PROGRAMACION!AD151</f>
        <v>0</v>
      </c>
      <c r="X148" s="1663">
        <f>$D147*PROGRAMACION!AE151</f>
        <v>0</v>
      </c>
      <c r="Y148" s="1663">
        <f>$D147*PROGRAMACION!AF151</f>
        <v>0</v>
      </c>
    </row>
    <row r="149" spans="1:25">
      <c r="A149" s="1650"/>
      <c r="B149" s="1651" t="str">
        <f>PROGRAMACION!C152</f>
        <v>A1600</v>
      </c>
      <c r="C149" s="1652" t="str">
        <f>PROGRAMACION!D152</f>
        <v>Sensor de flujo electromagnético Ø1" #150, SS, Teflon/PTFE, electrodos Hastelloy. Tags FE-176330011 y FE-17633013</v>
      </c>
      <c r="D149" s="1653">
        <f>Partidas!H85</f>
        <v>898.44640000000004</v>
      </c>
      <c r="E149" s="1654">
        <f>$D149</f>
        <v>898.44640000000004</v>
      </c>
      <c r="F149" s="1655" t="s">
        <v>1862</v>
      </c>
      <c r="G149" s="1655"/>
      <c r="H149" s="1656">
        <f>$D149*PROGRAMACION!O152</f>
        <v>0</v>
      </c>
      <c r="I149" s="1656">
        <f>$D149*PROGRAMACION!P152</f>
        <v>0</v>
      </c>
      <c r="J149" s="1656">
        <f>$D149*PROGRAMACION!Q152</f>
        <v>0</v>
      </c>
      <c r="K149" s="1656">
        <f>$D149*PROGRAMACION!R152</f>
        <v>0</v>
      </c>
      <c r="L149" s="1656">
        <f>$D149*PROGRAMACION!S152</f>
        <v>0</v>
      </c>
      <c r="M149" s="1656">
        <f>$D149*PROGRAMACION!T152</f>
        <v>0</v>
      </c>
      <c r="N149" s="1656">
        <f>$D149*PROGRAMACION!U152</f>
        <v>0</v>
      </c>
      <c r="O149" s="1656">
        <f>$D149*PROGRAMACION!V152</f>
        <v>0</v>
      </c>
      <c r="P149" s="1656">
        <f>$D149*PROGRAMACION!W152</f>
        <v>0</v>
      </c>
      <c r="Q149" s="1656">
        <f>$D149*PROGRAMACION!X152</f>
        <v>0</v>
      </c>
      <c r="R149" s="1656">
        <f>$D149*PROGRAMACION!Y152</f>
        <v>0</v>
      </c>
      <c r="S149" s="1656">
        <f>$D149*PROGRAMACION!Z152</f>
        <v>0</v>
      </c>
      <c r="T149" s="1656">
        <f>$D149*PROGRAMACION!AA152</f>
        <v>0</v>
      </c>
      <c r="U149" s="1656">
        <f>$D149*PROGRAMACION!AB152</f>
        <v>449.22320000000002</v>
      </c>
      <c r="V149" s="1656">
        <f>$D149*PROGRAMACION!AC152</f>
        <v>898.44640000000004</v>
      </c>
      <c r="W149" s="1656">
        <f>$D149*PROGRAMACION!AD152</f>
        <v>898.44640000000004</v>
      </c>
      <c r="X149" s="1656">
        <f>$D149*PROGRAMACION!AE152</f>
        <v>898.44640000000004</v>
      </c>
      <c r="Y149" s="1656">
        <f>$D149*PROGRAMACION!AF152</f>
        <v>898.44640000000004</v>
      </c>
    </row>
    <row r="150" spans="1:25" s="1250" customFormat="1">
      <c r="A150" s="1657"/>
      <c r="B150" s="1658"/>
      <c r="C150" s="1659"/>
      <c r="D150" s="1660"/>
      <c r="E150" s="1661"/>
      <c r="F150" s="1662" t="s">
        <v>1811</v>
      </c>
      <c r="G150" s="1662"/>
      <c r="H150" s="1663">
        <f>$D149*PROGRAMACION!O153</f>
        <v>0</v>
      </c>
      <c r="I150" s="1663">
        <f>$D149*PROGRAMACION!P153</f>
        <v>0</v>
      </c>
      <c r="J150" s="1663">
        <f>$D149*PROGRAMACION!Q153</f>
        <v>0</v>
      </c>
      <c r="K150" s="1663">
        <f>$D149*PROGRAMACION!R153</f>
        <v>0</v>
      </c>
      <c r="L150" s="1663">
        <f>$D149*PROGRAMACION!S153</f>
        <v>0</v>
      </c>
      <c r="M150" s="1663">
        <f>$D149*PROGRAMACION!T153</f>
        <v>0</v>
      </c>
      <c r="N150" s="1663">
        <f>$D149*PROGRAMACION!U153</f>
        <v>0</v>
      </c>
      <c r="O150" s="1663">
        <f>$D149*PROGRAMACION!V153</f>
        <v>0</v>
      </c>
      <c r="P150" s="1663">
        <f>$D149*PROGRAMACION!W153</f>
        <v>0</v>
      </c>
      <c r="Q150" s="1663">
        <f>$D149*PROGRAMACION!X153</f>
        <v>0</v>
      </c>
      <c r="R150" s="1663">
        <f>$D149*PROGRAMACION!Y153</f>
        <v>0</v>
      </c>
      <c r="S150" s="1663">
        <f>$D149*PROGRAMACION!Z153</f>
        <v>0</v>
      </c>
      <c r="T150" s="1663">
        <f>$D149*PROGRAMACION!AA153</f>
        <v>0</v>
      </c>
      <c r="U150" s="1663">
        <f>$D149*PROGRAMACION!AB153</f>
        <v>0</v>
      </c>
      <c r="V150" s="1663">
        <f>$D149*PROGRAMACION!AC153</f>
        <v>0</v>
      </c>
      <c r="W150" s="1663">
        <f>$D149*PROGRAMACION!AD153</f>
        <v>0</v>
      </c>
      <c r="X150" s="1663">
        <f>$D149*PROGRAMACION!AE153</f>
        <v>0</v>
      </c>
      <c r="Y150" s="1663">
        <f>$D149*PROGRAMACION!AF153</f>
        <v>0</v>
      </c>
    </row>
    <row r="151" spans="1:25">
      <c r="A151" s="1650"/>
      <c r="B151" s="1651" t="str">
        <f>PROGRAMACION!C154</f>
        <v>A1610</v>
      </c>
      <c r="C151" s="1652" t="str">
        <f>PROGRAMACION!D154</f>
        <v>Transmisor indicador de flujo digital programable, remoto a sensor, display, 4-20mA+HART. Tags FIT-17633008@013</v>
      </c>
      <c r="D151" s="1653">
        <f>Partidas!H86</f>
        <v>1059.6696000000002</v>
      </c>
      <c r="E151" s="1654">
        <f>$D151</f>
        <v>1059.6696000000002</v>
      </c>
      <c r="F151" s="1655" t="s">
        <v>1862</v>
      </c>
      <c r="G151" s="1655"/>
      <c r="H151" s="1656">
        <f>$D151*PROGRAMACION!O154</f>
        <v>0</v>
      </c>
      <c r="I151" s="1656">
        <f>$D151*PROGRAMACION!P154</f>
        <v>0</v>
      </c>
      <c r="J151" s="1656">
        <f>$D151*PROGRAMACION!Q154</f>
        <v>0</v>
      </c>
      <c r="K151" s="1656">
        <f>$D151*PROGRAMACION!R154</f>
        <v>0</v>
      </c>
      <c r="L151" s="1656">
        <f>$D151*PROGRAMACION!S154</f>
        <v>0</v>
      </c>
      <c r="M151" s="1656">
        <f>$D151*PROGRAMACION!T154</f>
        <v>0</v>
      </c>
      <c r="N151" s="1656">
        <f>$D151*PROGRAMACION!U154</f>
        <v>0</v>
      </c>
      <c r="O151" s="1656">
        <f>$D151*PROGRAMACION!V154</f>
        <v>0</v>
      </c>
      <c r="P151" s="1656">
        <f>$D151*PROGRAMACION!W154</f>
        <v>0</v>
      </c>
      <c r="Q151" s="1656">
        <f>$D151*PROGRAMACION!X154</f>
        <v>0</v>
      </c>
      <c r="R151" s="1656">
        <f>$D151*PROGRAMACION!Y154</f>
        <v>0</v>
      </c>
      <c r="S151" s="1656">
        <f>$D151*PROGRAMACION!Z154</f>
        <v>0</v>
      </c>
      <c r="T151" s="1656">
        <f>$D151*PROGRAMACION!AA154</f>
        <v>0</v>
      </c>
      <c r="U151" s="1656">
        <f>$D151*PROGRAMACION!AB154</f>
        <v>0</v>
      </c>
      <c r="V151" s="1656">
        <f>$D151*PROGRAMACION!AC154</f>
        <v>794.75220000000013</v>
      </c>
      <c r="W151" s="1656">
        <f>$D151*PROGRAMACION!AD154</f>
        <v>1059.6696000000002</v>
      </c>
      <c r="X151" s="1656">
        <f>$D151*PROGRAMACION!AE154</f>
        <v>1059.6696000000002</v>
      </c>
      <c r="Y151" s="1656">
        <f>$D151*PROGRAMACION!AF154</f>
        <v>1059.6696000000002</v>
      </c>
    </row>
    <row r="152" spans="1:25" s="1250" customFormat="1">
      <c r="A152" s="1657"/>
      <c r="B152" s="1658"/>
      <c r="C152" s="1659"/>
      <c r="D152" s="1660"/>
      <c r="E152" s="1661"/>
      <c r="F152" s="1662" t="s">
        <v>1811</v>
      </c>
      <c r="G152" s="1662"/>
      <c r="H152" s="1663">
        <f>$D151*PROGRAMACION!O155</f>
        <v>0</v>
      </c>
      <c r="I152" s="1663">
        <f>$D151*PROGRAMACION!P155</f>
        <v>0</v>
      </c>
      <c r="J152" s="1663">
        <f>$D151*PROGRAMACION!Q155</f>
        <v>0</v>
      </c>
      <c r="K152" s="1663">
        <f>$D151*PROGRAMACION!R155</f>
        <v>0</v>
      </c>
      <c r="L152" s="1663">
        <f>$D151*PROGRAMACION!S155</f>
        <v>0</v>
      </c>
      <c r="M152" s="1663">
        <f>$D151*PROGRAMACION!T155</f>
        <v>0</v>
      </c>
      <c r="N152" s="1663">
        <f>$D151*PROGRAMACION!U155</f>
        <v>0</v>
      </c>
      <c r="O152" s="1663">
        <f>$D151*PROGRAMACION!V155</f>
        <v>0</v>
      </c>
      <c r="P152" s="1663">
        <f>$D151*PROGRAMACION!W155</f>
        <v>0</v>
      </c>
      <c r="Q152" s="1663">
        <f>$D151*PROGRAMACION!X155</f>
        <v>0</v>
      </c>
      <c r="R152" s="1663">
        <f>$D151*PROGRAMACION!Y155</f>
        <v>0</v>
      </c>
      <c r="S152" s="1663">
        <f>$D151*PROGRAMACION!Z155</f>
        <v>0</v>
      </c>
      <c r="T152" s="1663">
        <f>$D151*PROGRAMACION!AA155</f>
        <v>0</v>
      </c>
      <c r="U152" s="1663">
        <f>$D151*PROGRAMACION!AB155</f>
        <v>0</v>
      </c>
      <c r="V152" s="1663">
        <f>$D151*PROGRAMACION!AC155</f>
        <v>0</v>
      </c>
      <c r="W152" s="1663">
        <f>$D151*PROGRAMACION!AD155</f>
        <v>0</v>
      </c>
      <c r="X152" s="1663">
        <f>$D151*PROGRAMACION!AE155</f>
        <v>0</v>
      </c>
      <c r="Y152" s="1663">
        <f>$D151*PROGRAMACION!AF155</f>
        <v>0</v>
      </c>
    </row>
    <row r="153" spans="1:25">
      <c r="A153" s="1650"/>
      <c r="B153" s="1651" t="str">
        <f>PROGRAMACION!C156</f>
        <v>A1620</v>
      </c>
      <c r="C153" s="1652" t="str">
        <f>PROGRAMACION!D156</f>
        <v>Sensor/transmisor de nivel radar no contacto, antena PVDF, Ø1-1/2", 4-20mA+HART. Tags LE/LT-17633014 y LE/LT-17633015</v>
      </c>
      <c r="D153" s="1653">
        <f>Partidas!H87</f>
        <v>595.22320000000002</v>
      </c>
      <c r="E153" s="1654">
        <f>$D153</f>
        <v>595.22320000000002</v>
      </c>
      <c r="F153" s="1655" t="s">
        <v>1862</v>
      </c>
      <c r="G153" s="1655"/>
      <c r="H153" s="1656">
        <f>$D153*PROGRAMACION!O156</f>
        <v>0</v>
      </c>
      <c r="I153" s="1656">
        <f>$D153*PROGRAMACION!P156</f>
        <v>0</v>
      </c>
      <c r="J153" s="1656">
        <f>$D153*PROGRAMACION!Q156</f>
        <v>0</v>
      </c>
      <c r="K153" s="1656">
        <f>$D153*PROGRAMACION!R156</f>
        <v>0</v>
      </c>
      <c r="L153" s="1656">
        <f>$D153*PROGRAMACION!S156</f>
        <v>0</v>
      </c>
      <c r="M153" s="1656">
        <f>$D153*PROGRAMACION!T156</f>
        <v>0</v>
      </c>
      <c r="N153" s="1656">
        <f>$D153*PROGRAMACION!U156</f>
        <v>0</v>
      </c>
      <c r="O153" s="1656">
        <f>$D153*PROGRAMACION!V156</f>
        <v>0</v>
      </c>
      <c r="P153" s="1656">
        <f>$D153*PROGRAMACION!W156</f>
        <v>0</v>
      </c>
      <c r="Q153" s="1656">
        <f>$D153*PROGRAMACION!X156</f>
        <v>0</v>
      </c>
      <c r="R153" s="1656">
        <f>$D153*PROGRAMACION!Y156</f>
        <v>0</v>
      </c>
      <c r="S153" s="1656">
        <f>$D153*PROGRAMACION!Z156</f>
        <v>0</v>
      </c>
      <c r="T153" s="1656">
        <f>$D153*PROGRAMACION!AA156</f>
        <v>0</v>
      </c>
      <c r="U153" s="1656">
        <f>$D153*PROGRAMACION!AB156</f>
        <v>595.22320000000002</v>
      </c>
      <c r="V153" s="1656">
        <f>$D153*PROGRAMACION!AC156</f>
        <v>595.22320000000002</v>
      </c>
      <c r="W153" s="1656">
        <f>$D153*PROGRAMACION!AD156</f>
        <v>595.22320000000002</v>
      </c>
      <c r="X153" s="1656">
        <f>$D153*PROGRAMACION!AE156</f>
        <v>595.22320000000002</v>
      </c>
      <c r="Y153" s="1656">
        <f>$D153*PROGRAMACION!AF156</f>
        <v>595.22320000000002</v>
      </c>
    </row>
    <row r="154" spans="1:25" s="1250" customFormat="1">
      <c r="A154" s="1657"/>
      <c r="B154" s="1658"/>
      <c r="C154" s="1659"/>
      <c r="D154" s="1660"/>
      <c r="E154" s="1661"/>
      <c r="F154" s="1662" t="s">
        <v>1811</v>
      </c>
      <c r="G154" s="1662"/>
      <c r="H154" s="1663">
        <f>$D153*PROGRAMACION!O157</f>
        <v>0</v>
      </c>
      <c r="I154" s="1663">
        <f>$D153*PROGRAMACION!P157</f>
        <v>0</v>
      </c>
      <c r="J154" s="1663">
        <f>$D153*PROGRAMACION!Q157</f>
        <v>0</v>
      </c>
      <c r="K154" s="1663">
        <f>$D153*PROGRAMACION!R157</f>
        <v>0</v>
      </c>
      <c r="L154" s="1663">
        <f>$D153*PROGRAMACION!S157</f>
        <v>0</v>
      </c>
      <c r="M154" s="1663">
        <f>$D153*PROGRAMACION!T157</f>
        <v>0</v>
      </c>
      <c r="N154" s="1663">
        <f>$D153*PROGRAMACION!U157</f>
        <v>0</v>
      </c>
      <c r="O154" s="1663">
        <f>$D153*PROGRAMACION!V157</f>
        <v>0</v>
      </c>
      <c r="P154" s="1663">
        <f>$D153*PROGRAMACION!W157</f>
        <v>0</v>
      </c>
      <c r="Q154" s="1663">
        <f>$D153*PROGRAMACION!X157</f>
        <v>0</v>
      </c>
      <c r="R154" s="1663">
        <f>$D153*PROGRAMACION!Y157</f>
        <v>0</v>
      </c>
      <c r="S154" s="1663">
        <f>$D153*PROGRAMACION!Z157</f>
        <v>0</v>
      </c>
      <c r="T154" s="1663">
        <f>$D153*PROGRAMACION!AA157</f>
        <v>0</v>
      </c>
      <c r="U154" s="1663">
        <f>$D153*PROGRAMACION!AB157</f>
        <v>0</v>
      </c>
      <c r="V154" s="1663">
        <f>$D153*PROGRAMACION!AC157</f>
        <v>0</v>
      </c>
      <c r="W154" s="1663">
        <f>$D153*PROGRAMACION!AD157</f>
        <v>0</v>
      </c>
      <c r="X154" s="1663">
        <f>$D153*PROGRAMACION!AE157</f>
        <v>0</v>
      </c>
      <c r="Y154" s="1663">
        <f>$D153*PROGRAMACION!AF157</f>
        <v>0</v>
      </c>
    </row>
    <row r="155" spans="1:25">
      <c r="A155" s="1650"/>
      <c r="B155" s="1651" t="str">
        <f>PROGRAMACION!C158</f>
        <v>A1630</v>
      </c>
      <c r="C155" s="1652" t="str">
        <f>PROGRAMACION!D158</f>
        <v>Indicador de nivel digital programable, remoto a sensor, display con teclado. Tags LI-17633014 y LI-17633015</v>
      </c>
      <c r="D155" s="1653">
        <f>Partidas!H88</f>
        <v>353.22320000000002</v>
      </c>
      <c r="E155" s="1654">
        <f>$D155</f>
        <v>353.22320000000002</v>
      </c>
      <c r="F155" s="1655" t="s">
        <v>1862</v>
      </c>
      <c r="G155" s="1655"/>
      <c r="H155" s="1656">
        <f>$D155*PROGRAMACION!O158</f>
        <v>0</v>
      </c>
      <c r="I155" s="1656">
        <f>$D155*PROGRAMACION!P158</f>
        <v>0</v>
      </c>
      <c r="J155" s="1656">
        <f>$D155*PROGRAMACION!Q158</f>
        <v>0</v>
      </c>
      <c r="K155" s="1656">
        <f>$D155*PROGRAMACION!R158</f>
        <v>0</v>
      </c>
      <c r="L155" s="1656">
        <f>$D155*PROGRAMACION!S158</f>
        <v>0</v>
      </c>
      <c r="M155" s="1656">
        <f>$D155*PROGRAMACION!T158</f>
        <v>0</v>
      </c>
      <c r="N155" s="1656">
        <f>$D155*PROGRAMACION!U158</f>
        <v>0</v>
      </c>
      <c r="O155" s="1656">
        <f>$D155*PROGRAMACION!V158</f>
        <v>0</v>
      </c>
      <c r="P155" s="1656">
        <f>$D155*PROGRAMACION!W158</f>
        <v>0</v>
      </c>
      <c r="Q155" s="1656">
        <f>$D155*PROGRAMACION!X158</f>
        <v>0</v>
      </c>
      <c r="R155" s="1656">
        <f>$D155*PROGRAMACION!Y158</f>
        <v>0</v>
      </c>
      <c r="S155" s="1656">
        <f>$D155*PROGRAMACION!Z158</f>
        <v>0</v>
      </c>
      <c r="T155" s="1656">
        <f>$D155*PROGRAMACION!AA158</f>
        <v>0</v>
      </c>
      <c r="U155" s="1656">
        <f>$D155*PROGRAMACION!AB158</f>
        <v>0</v>
      </c>
      <c r="V155" s="1656">
        <f>$D155*PROGRAMACION!AC158</f>
        <v>353.22320000000002</v>
      </c>
      <c r="W155" s="1656">
        <f>$D155*PROGRAMACION!AD158</f>
        <v>353.22320000000002</v>
      </c>
      <c r="X155" s="1656">
        <f>$D155*PROGRAMACION!AE158</f>
        <v>353.22320000000002</v>
      </c>
      <c r="Y155" s="1656">
        <f>$D155*PROGRAMACION!AF158</f>
        <v>353.22320000000002</v>
      </c>
    </row>
    <row r="156" spans="1:25" s="1250" customFormat="1">
      <c r="A156" s="1657"/>
      <c r="B156" s="1658"/>
      <c r="C156" s="1659"/>
      <c r="D156" s="1660"/>
      <c r="E156" s="1661"/>
      <c r="F156" s="1662" t="s">
        <v>1811</v>
      </c>
      <c r="G156" s="1662"/>
      <c r="H156" s="1663">
        <f>$D155*PROGRAMACION!O159</f>
        <v>0</v>
      </c>
      <c r="I156" s="1663">
        <f>$D155*PROGRAMACION!P159</f>
        <v>0</v>
      </c>
      <c r="J156" s="1663">
        <f>$D155*PROGRAMACION!Q159</f>
        <v>0</v>
      </c>
      <c r="K156" s="1663">
        <f>$D155*PROGRAMACION!R159</f>
        <v>0</v>
      </c>
      <c r="L156" s="1663">
        <f>$D155*PROGRAMACION!S159</f>
        <v>0</v>
      </c>
      <c r="M156" s="1663">
        <f>$D155*PROGRAMACION!T159</f>
        <v>0</v>
      </c>
      <c r="N156" s="1663">
        <f>$D155*PROGRAMACION!U159</f>
        <v>0</v>
      </c>
      <c r="O156" s="1663">
        <f>$D155*PROGRAMACION!V159</f>
        <v>0</v>
      </c>
      <c r="P156" s="1663">
        <f>$D155*PROGRAMACION!W159</f>
        <v>0</v>
      </c>
      <c r="Q156" s="1663">
        <f>$D155*PROGRAMACION!X159</f>
        <v>0</v>
      </c>
      <c r="R156" s="1663">
        <f>$D155*PROGRAMACION!Y159</f>
        <v>0</v>
      </c>
      <c r="S156" s="1663">
        <f>$D155*PROGRAMACION!Z159</f>
        <v>0</v>
      </c>
      <c r="T156" s="1663">
        <f>$D155*PROGRAMACION!AA159</f>
        <v>0</v>
      </c>
      <c r="U156" s="1663">
        <f>$D155*PROGRAMACION!AB159</f>
        <v>0</v>
      </c>
      <c r="V156" s="1663">
        <f>$D155*PROGRAMACION!AC159</f>
        <v>0</v>
      </c>
      <c r="W156" s="1663">
        <f>$D155*PROGRAMACION!AD159</f>
        <v>0</v>
      </c>
      <c r="X156" s="1663">
        <f>$D155*PROGRAMACION!AE159</f>
        <v>0</v>
      </c>
      <c r="Y156" s="1663">
        <f>$D155*PROGRAMACION!AF159</f>
        <v>0</v>
      </c>
    </row>
    <row r="157" spans="1:25">
      <c r="A157" s="1650"/>
      <c r="B157" s="1651" t="str">
        <f>PROGRAMACION!C160</f>
        <v>A1640</v>
      </c>
      <c r="C157" s="1652" t="str">
        <f>PROGRAMACION!D160</f>
        <v>Suministro, montaje e instalación de detalle constructivo para montaje de manómetro. Ver estandar MY 0000-7-00005</v>
      </c>
      <c r="D157" s="1653">
        <f>Partidas!H89</f>
        <v>1411.2812000000001</v>
      </c>
      <c r="E157" s="1654">
        <f>$D157</f>
        <v>1411.2812000000001</v>
      </c>
      <c r="F157" s="1655" t="s">
        <v>1862</v>
      </c>
      <c r="G157" s="1655"/>
      <c r="H157" s="1656">
        <f>$D157*PROGRAMACION!O160</f>
        <v>0</v>
      </c>
      <c r="I157" s="1656">
        <f>$D157*PROGRAMACION!P160</f>
        <v>0</v>
      </c>
      <c r="J157" s="1656">
        <f>$D157*PROGRAMACION!Q160</f>
        <v>0</v>
      </c>
      <c r="K157" s="1656">
        <f>$D157*PROGRAMACION!R160</f>
        <v>0</v>
      </c>
      <c r="L157" s="1656">
        <f>$D157*PROGRAMACION!S160</f>
        <v>0</v>
      </c>
      <c r="M157" s="1656">
        <f>$D157*PROGRAMACION!T160</f>
        <v>0</v>
      </c>
      <c r="N157" s="1656">
        <f>$D157*PROGRAMACION!U160</f>
        <v>0</v>
      </c>
      <c r="O157" s="1656">
        <f>$D157*PROGRAMACION!V160</f>
        <v>0</v>
      </c>
      <c r="P157" s="1656">
        <f>$D157*PROGRAMACION!W160</f>
        <v>0</v>
      </c>
      <c r="Q157" s="1656">
        <f>$D157*PROGRAMACION!X160</f>
        <v>0</v>
      </c>
      <c r="R157" s="1656">
        <f>$D157*PROGRAMACION!Y160</f>
        <v>0</v>
      </c>
      <c r="S157" s="1656">
        <f>$D157*PROGRAMACION!Z160</f>
        <v>0</v>
      </c>
      <c r="T157" s="1656">
        <f>$D157*PROGRAMACION!AA160</f>
        <v>156.80902222222224</v>
      </c>
      <c r="U157" s="1656">
        <f>$D157*PROGRAMACION!AB160</f>
        <v>1254.4721777777779</v>
      </c>
      <c r="V157" s="1656">
        <f>$D157*PROGRAMACION!AC160</f>
        <v>1411.2812000000001</v>
      </c>
      <c r="W157" s="1656">
        <f>$D157*PROGRAMACION!AD160</f>
        <v>1411.2812000000001</v>
      </c>
      <c r="X157" s="1656">
        <f>$D157*PROGRAMACION!AE160</f>
        <v>1411.2812000000001</v>
      </c>
      <c r="Y157" s="1656">
        <f>$D157*PROGRAMACION!AF160</f>
        <v>1411.2812000000001</v>
      </c>
    </row>
    <row r="158" spans="1:25" s="1250" customFormat="1">
      <c r="A158" s="1657"/>
      <c r="B158" s="1658"/>
      <c r="C158" s="1659"/>
      <c r="D158" s="1660"/>
      <c r="E158" s="1661"/>
      <c r="F158" s="1662" t="s">
        <v>1811</v>
      </c>
      <c r="G158" s="1662"/>
      <c r="H158" s="1663">
        <f>$D157*PROGRAMACION!O161</f>
        <v>0</v>
      </c>
      <c r="I158" s="1663">
        <f>$D157*PROGRAMACION!P161</f>
        <v>0</v>
      </c>
      <c r="J158" s="1663">
        <f>$D157*PROGRAMACION!Q161</f>
        <v>0</v>
      </c>
      <c r="K158" s="1663">
        <f>$D157*PROGRAMACION!R161</f>
        <v>0</v>
      </c>
      <c r="L158" s="1663">
        <f>$D157*PROGRAMACION!S161</f>
        <v>0</v>
      </c>
      <c r="M158" s="1663">
        <f>$D157*PROGRAMACION!T161</f>
        <v>0</v>
      </c>
      <c r="N158" s="1663">
        <f>$D157*PROGRAMACION!U161</f>
        <v>0</v>
      </c>
      <c r="O158" s="1663">
        <f>$D157*PROGRAMACION!V161</f>
        <v>0</v>
      </c>
      <c r="P158" s="1663">
        <f>$D157*PROGRAMACION!W161</f>
        <v>0</v>
      </c>
      <c r="Q158" s="1663">
        <f>$D157*PROGRAMACION!X161</f>
        <v>0</v>
      </c>
      <c r="R158" s="1663">
        <f>$D157*PROGRAMACION!Y161</f>
        <v>0</v>
      </c>
      <c r="S158" s="1663">
        <f>$D157*PROGRAMACION!Z161</f>
        <v>0</v>
      </c>
      <c r="T158" s="1663">
        <f>$D157*PROGRAMACION!AA161</f>
        <v>0</v>
      </c>
      <c r="U158" s="1663">
        <f>$D157*PROGRAMACION!AB161</f>
        <v>0</v>
      </c>
      <c r="V158" s="1663">
        <f>$D157*PROGRAMACION!AC161</f>
        <v>0</v>
      </c>
      <c r="W158" s="1663">
        <f>$D157*PROGRAMACION!AD161</f>
        <v>0</v>
      </c>
      <c r="X158" s="1663">
        <f>$D157*PROGRAMACION!AE161</f>
        <v>0</v>
      </c>
      <c r="Y158" s="1663">
        <f>$D157*PROGRAMACION!AF161</f>
        <v>0</v>
      </c>
    </row>
    <row r="159" spans="1:25">
      <c r="A159" s="1650"/>
      <c r="B159" s="1651" t="str">
        <f>PROGRAMACION!C162</f>
        <v>A1650</v>
      </c>
      <c r="C159" s="1652" t="str">
        <f>PROGRAMACION!D162</f>
        <v>Detalle constructivo para montaje de sensor de flujo magnético. Estándar MY 0000-7-00001</v>
      </c>
      <c r="D159" s="1653">
        <f>Partidas!H90</f>
        <v>516.21963428571439</v>
      </c>
      <c r="E159" s="1654">
        <f>$D159</f>
        <v>516.21963428571439</v>
      </c>
      <c r="F159" s="1655" t="s">
        <v>1862</v>
      </c>
      <c r="G159" s="1655"/>
      <c r="H159" s="1656">
        <f>$D159*PROGRAMACION!O162</f>
        <v>0</v>
      </c>
      <c r="I159" s="1656">
        <f>$D159*PROGRAMACION!P162</f>
        <v>0</v>
      </c>
      <c r="J159" s="1656">
        <f>$D159*PROGRAMACION!Q162</f>
        <v>0</v>
      </c>
      <c r="K159" s="1656">
        <f>$D159*PROGRAMACION!R162</f>
        <v>0</v>
      </c>
      <c r="L159" s="1656">
        <f>$D159*PROGRAMACION!S162</f>
        <v>0</v>
      </c>
      <c r="M159" s="1656">
        <f>$D159*PROGRAMACION!T162</f>
        <v>0</v>
      </c>
      <c r="N159" s="1656">
        <f>$D159*PROGRAMACION!U162</f>
        <v>0</v>
      </c>
      <c r="O159" s="1656">
        <f>$D159*PROGRAMACION!V162</f>
        <v>0</v>
      </c>
      <c r="P159" s="1656">
        <f>$D159*PROGRAMACION!W162</f>
        <v>0</v>
      </c>
      <c r="Q159" s="1656">
        <f>$D159*PROGRAMACION!X162</f>
        <v>0</v>
      </c>
      <c r="R159" s="1656">
        <f>$D159*PROGRAMACION!Y162</f>
        <v>0</v>
      </c>
      <c r="S159" s="1656">
        <f>$D159*PROGRAMACION!Z162</f>
        <v>0</v>
      </c>
      <c r="T159" s="1656">
        <f>$D159*PROGRAMACION!AA162</f>
        <v>0</v>
      </c>
      <c r="U159" s="1656">
        <f>$D159*PROGRAMACION!AB162</f>
        <v>0</v>
      </c>
      <c r="V159" s="1656">
        <f>$D159*PROGRAMACION!AC162</f>
        <v>0</v>
      </c>
      <c r="W159" s="1656">
        <f>$D159*PROGRAMACION!AD162</f>
        <v>0</v>
      </c>
      <c r="X159" s="1656">
        <f>$D159*PROGRAMACION!AE162</f>
        <v>516.21963428571439</v>
      </c>
      <c r="Y159" s="1656">
        <f>$D159*PROGRAMACION!AF162</f>
        <v>516.21963428571439</v>
      </c>
    </row>
    <row r="160" spans="1:25">
      <c r="A160" s="1657"/>
      <c r="B160" s="1658"/>
      <c r="C160" s="1659"/>
      <c r="D160" s="1660"/>
      <c r="E160" s="1661"/>
      <c r="F160" s="1662" t="s">
        <v>1811</v>
      </c>
      <c r="G160" s="1662"/>
      <c r="H160" s="1663">
        <f>$D159*PROGRAMACION!O163</f>
        <v>0</v>
      </c>
      <c r="I160" s="1663">
        <f>$D159*PROGRAMACION!P163</f>
        <v>0</v>
      </c>
      <c r="J160" s="1663">
        <f>$D159*PROGRAMACION!Q163</f>
        <v>0</v>
      </c>
      <c r="K160" s="1663">
        <f>$D159*PROGRAMACION!R163</f>
        <v>0</v>
      </c>
      <c r="L160" s="1663">
        <f>$D159*PROGRAMACION!S163</f>
        <v>0</v>
      </c>
      <c r="M160" s="1663">
        <f>$D159*PROGRAMACION!T163</f>
        <v>0</v>
      </c>
      <c r="N160" s="1663">
        <f>$D159*PROGRAMACION!U163</f>
        <v>0</v>
      </c>
      <c r="O160" s="1663">
        <f>$D159*PROGRAMACION!V163</f>
        <v>0</v>
      </c>
      <c r="P160" s="1663">
        <f>$D159*PROGRAMACION!W163</f>
        <v>0</v>
      </c>
      <c r="Q160" s="1663">
        <f>$D159*PROGRAMACION!X163</f>
        <v>0</v>
      </c>
      <c r="R160" s="1663">
        <f>$D159*PROGRAMACION!Y163</f>
        <v>0</v>
      </c>
      <c r="S160" s="1663">
        <f>$D159*PROGRAMACION!Z163</f>
        <v>0</v>
      </c>
      <c r="T160" s="1663">
        <f>$D159*PROGRAMACION!AA163</f>
        <v>0</v>
      </c>
      <c r="U160" s="1663">
        <f>$D159*PROGRAMACION!AB163</f>
        <v>0</v>
      </c>
      <c r="V160" s="1663">
        <f>$D159*PROGRAMACION!AC163</f>
        <v>0</v>
      </c>
      <c r="W160" s="1663">
        <f>$D159*PROGRAMACION!AD163</f>
        <v>0</v>
      </c>
      <c r="X160" s="1663">
        <f>$D159*PROGRAMACION!AE163</f>
        <v>0</v>
      </c>
      <c r="Y160" s="1663">
        <f>$D159*PROGRAMACION!AF163</f>
        <v>0</v>
      </c>
    </row>
    <row r="161" spans="1:25">
      <c r="A161" s="1650"/>
      <c r="B161" s="1651" t="str">
        <f>PROGRAMACION!C164</f>
        <v>A1660</v>
      </c>
      <c r="C161" s="1652" t="str">
        <f>PROGRAMACION!D164</f>
        <v>Detalle constructivo para pedestal de soporte de tres transmisores. Estándar MY 0000-7-00025</v>
      </c>
      <c r="D161" s="1653">
        <f>Partidas!H91</f>
        <v>406.46758857142862</v>
      </c>
      <c r="E161" s="1654">
        <f>$D161</f>
        <v>406.46758857142862</v>
      </c>
      <c r="F161" s="1655" t="s">
        <v>1862</v>
      </c>
      <c r="G161" s="1655"/>
      <c r="H161" s="1656">
        <f>$D161*PROGRAMACION!O164</f>
        <v>0</v>
      </c>
      <c r="I161" s="1656">
        <f>$D161*PROGRAMACION!P164</f>
        <v>0</v>
      </c>
      <c r="J161" s="1656">
        <f>$D161*PROGRAMACION!Q164</f>
        <v>0</v>
      </c>
      <c r="K161" s="1656">
        <f>$D161*PROGRAMACION!R164</f>
        <v>0</v>
      </c>
      <c r="L161" s="1656">
        <f>$D161*PROGRAMACION!S164</f>
        <v>0</v>
      </c>
      <c r="M161" s="1656">
        <f>$D161*PROGRAMACION!T164</f>
        <v>0</v>
      </c>
      <c r="N161" s="1656">
        <f>$D161*PROGRAMACION!U164</f>
        <v>0</v>
      </c>
      <c r="O161" s="1656">
        <f>$D161*PROGRAMACION!V164</f>
        <v>0</v>
      </c>
      <c r="P161" s="1656">
        <f>$D161*PROGRAMACION!W164</f>
        <v>0</v>
      </c>
      <c r="Q161" s="1656">
        <f>$D161*PROGRAMACION!X164</f>
        <v>0</v>
      </c>
      <c r="R161" s="1656">
        <f>$D161*PROGRAMACION!Y164</f>
        <v>0</v>
      </c>
      <c r="S161" s="1656">
        <f>$D161*PROGRAMACION!Z164</f>
        <v>0</v>
      </c>
      <c r="T161" s="1656">
        <f>$D161*PROGRAMACION!AA164</f>
        <v>0</v>
      </c>
      <c r="U161" s="1656">
        <f>$D161*PROGRAMACION!AB164</f>
        <v>0</v>
      </c>
      <c r="V161" s="1656">
        <f>$D161*PROGRAMACION!AC164</f>
        <v>0</v>
      </c>
      <c r="W161" s="1656">
        <f>$D161*PROGRAMACION!AD164</f>
        <v>0</v>
      </c>
      <c r="X161" s="1656">
        <f>$D161*PROGRAMACION!AE164</f>
        <v>406.46758857142862</v>
      </c>
      <c r="Y161" s="1656">
        <f>$D161*PROGRAMACION!AF164</f>
        <v>406.46758857142862</v>
      </c>
    </row>
    <row r="162" spans="1:25">
      <c r="A162" s="1657"/>
      <c r="B162" s="1658"/>
      <c r="C162" s="1659"/>
      <c r="D162" s="1660"/>
      <c r="E162" s="1661"/>
      <c r="F162" s="1662" t="s">
        <v>1811</v>
      </c>
      <c r="G162" s="1662"/>
      <c r="H162" s="1663">
        <f>$D161*PROGRAMACION!O165</f>
        <v>0</v>
      </c>
      <c r="I162" s="1663">
        <f>$D161*PROGRAMACION!P165</f>
        <v>0</v>
      </c>
      <c r="J162" s="1663">
        <f>$D161*PROGRAMACION!Q165</f>
        <v>0</v>
      </c>
      <c r="K162" s="1663">
        <f>$D161*PROGRAMACION!R165</f>
        <v>0</v>
      </c>
      <c r="L162" s="1663">
        <f>$D161*PROGRAMACION!S165</f>
        <v>0</v>
      </c>
      <c r="M162" s="1663">
        <f>$D161*PROGRAMACION!T165</f>
        <v>0</v>
      </c>
      <c r="N162" s="1663">
        <f>$D161*PROGRAMACION!U165</f>
        <v>0</v>
      </c>
      <c r="O162" s="1663">
        <f>$D161*PROGRAMACION!V165</f>
        <v>0</v>
      </c>
      <c r="P162" s="1663">
        <f>$D161*PROGRAMACION!W165</f>
        <v>0</v>
      </c>
      <c r="Q162" s="1663">
        <f>$D161*PROGRAMACION!X165</f>
        <v>0</v>
      </c>
      <c r="R162" s="1663">
        <f>$D161*PROGRAMACION!Y165</f>
        <v>0</v>
      </c>
      <c r="S162" s="1663">
        <f>$D161*PROGRAMACION!Z165</f>
        <v>0</v>
      </c>
      <c r="T162" s="1663">
        <f>$D161*PROGRAMACION!AA165</f>
        <v>0</v>
      </c>
      <c r="U162" s="1663">
        <f>$D161*PROGRAMACION!AB165</f>
        <v>0</v>
      </c>
      <c r="V162" s="1663">
        <f>$D161*PROGRAMACION!AC165</f>
        <v>0</v>
      </c>
      <c r="W162" s="1663">
        <f>$D161*PROGRAMACION!AD165</f>
        <v>0</v>
      </c>
      <c r="X162" s="1663">
        <f>$D161*PROGRAMACION!AE165</f>
        <v>0</v>
      </c>
      <c r="Y162" s="1663">
        <f>$D161*PROGRAMACION!AF165</f>
        <v>0</v>
      </c>
    </row>
    <row r="163" spans="1:25">
      <c r="A163" s="1650"/>
      <c r="B163" s="1651" t="str">
        <f>PROGRAMACION!C166</f>
        <v>A1670</v>
      </c>
      <c r="C163" s="1652" t="str">
        <f>PROGRAMACION!D166</f>
        <v>Detalle constructivo para montaje de transmisor indicador de flujo. Estándar MY 0000-7-00028</v>
      </c>
      <c r="D163" s="1653">
        <f>Partidas!H92</f>
        <v>1858.0522285714287</v>
      </c>
      <c r="E163" s="1654">
        <f>$D163</f>
        <v>1858.0522285714287</v>
      </c>
      <c r="F163" s="1655" t="s">
        <v>1862</v>
      </c>
      <c r="G163" s="1655"/>
      <c r="H163" s="1656">
        <f>$D163*PROGRAMACION!O166</f>
        <v>0</v>
      </c>
      <c r="I163" s="1656">
        <f>$D163*PROGRAMACION!P166</f>
        <v>0</v>
      </c>
      <c r="J163" s="1656">
        <f>$D163*PROGRAMACION!Q166</f>
        <v>0</v>
      </c>
      <c r="K163" s="1656">
        <f>$D163*PROGRAMACION!R166</f>
        <v>0</v>
      </c>
      <c r="L163" s="1656">
        <f>$D163*PROGRAMACION!S166</f>
        <v>0</v>
      </c>
      <c r="M163" s="1656">
        <f>$D163*PROGRAMACION!T166</f>
        <v>0</v>
      </c>
      <c r="N163" s="1656">
        <f>$D163*PROGRAMACION!U166</f>
        <v>0</v>
      </c>
      <c r="O163" s="1656">
        <f>$D163*PROGRAMACION!V166</f>
        <v>0</v>
      </c>
      <c r="P163" s="1656">
        <f>$D163*PROGRAMACION!W166</f>
        <v>0</v>
      </c>
      <c r="Q163" s="1656">
        <f>$D163*PROGRAMACION!X166</f>
        <v>0</v>
      </c>
      <c r="R163" s="1656">
        <f>$D163*PROGRAMACION!Y166</f>
        <v>0</v>
      </c>
      <c r="S163" s="1656">
        <f>$D163*PROGRAMACION!Z166</f>
        <v>0</v>
      </c>
      <c r="T163" s="1656">
        <f>$D163*PROGRAMACION!AA166</f>
        <v>0</v>
      </c>
      <c r="U163" s="1656">
        <f>$D163*PROGRAMACION!AB166</f>
        <v>0</v>
      </c>
      <c r="V163" s="1656">
        <f>$D163*PROGRAMACION!AC166</f>
        <v>0</v>
      </c>
      <c r="W163" s="1656">
        <f>$D163*PROGRAMACION!AD166</f>
        <v>0</v>
      </c>
      <c r="X163" s="1656">
        <f>$D163*PROGRAMACION!AE166</f>
        <v>1858.0522285714287</v>
      </c>
      <c r="Y163" s="1656">
        <f>$D163*PROGRAMACION!AF166</f>
        <v>1858.0522285714287</v>
      </c>
    </row>
    <row r="164" spans="1:25">
      <c r="A164" s="1657"/>
      <c r="B164" s="1658"/>
      <c r="C164" s="1659"/>
      <c r="D164" s="1660"/>
      <c r="E164" s="1661"/>
      <c r="F164" s="1662" t="s">
        <v>1811</v>
      </c>
      <c r="G164" s="1662"/>
      <c r="H164" s="1663">
        <f>$D163*PROGRAMACION!O167</f>
        <v>0</v>
      </c>
      <c r="I164" s="1663">
        <f>$D163*PROGRAMACION!P167</f>
        <v>0</v>
      </c>
      <c r="J164" s="1663">
        <f>$D163*PROGRAMACION!Q167</f>
        <v>0</v>
      </c>
      <c r="K164" s="1663">
        <f>$D163*PROGRAMACION!R167</f>
        <v>0</v>
      </c>
      <c r="L164" s="1663">
        <f>$D163*PROGRAMACION!S167</f>
        <v>0</v>
      </c>
      <c r="M164" s="1663">
        <f>$D163*PROGRAMACION!T167</f>
        <v>0</v>
      </c>
      <c r="N164" s="1663">
        <f>$D163*PROGRAMACION!U167</f>
        <v>0</v>
      </c>
      <c r="O164" s="1663">
        <f>$D163*PROGRAMACION!V167</f>
        <v>0</v>
      </c>
      <c r="P164" s="1663">
        <f>$D163*PROGRAMACION!W167</f>
        <v>0</v>
      </c>
      <c r="Q164" s="1663">
        <f>$D163*PROGRAMACION!X167</f>
        <v>0</v>
      </c>
      <c r="R164" s="1663">
        <f>$D163*PROGRAMACION!Y167</f>
        <v>0</v>
      </c>
      <c r="S164" s="1663">
        <f>$D163*PROGRAMACION!Z167</f>
        <v>0</v>
      </c>
      <c r="T164" s="1663">
        <f>$D163*PROGRAMACION!AA167</f>
        <v>0</v>
      </c>
      <c r="U164" s="1663">
        <f>$D163*PROGRAMACION!AB167</f>
        <v>0</v>
      </c>
      <c r="V164" s="1663">
        <f>$D163*PROGRAMACION!AC167</f>
        <v>0</v>
      </c>
      <c r="W164" s="1663">
        <f>$D163*PROGRAMACION!AD167</f>
        <v>0</v>
      </c>
      <c r="X164" s="1663">
        <f>$D163*PROGRAMACION!AE167</f>
        <v>0</v>
      </c>
      <c r="Y164" s="1663">
        <f>$D163*PROGRAMACION!AF167</f>
        <v>0</v>
      </c>
    </row>
    <row r="165" spans="1:25">
      <c r="A165" s="1650"/>
      <c r="B165" s="1651" t="str">
        <f>PROGRAMACION!C168</f>
        <v>A1680</v>
      </c>
      <c r="C165" s="1652" t="str">
        <f>PROGRAMACION!D168</f>
        <v>Detalle constructivo para sensor/transmisor de nivel tipo radar. Estándar MY 0000-7-00007</v>
      </c>
      <c r="D165" s="1653">
        <f>Partidas!H93</f>
        <v>368.49360000000001</v>
      </c>
      <c r="E165" s="1654">
        <f>$D165</f>
        <v>368.49360000000001</v>
      </c>
      <c r="F165" s="1655" t="s">
        <v>1862</v>
      </c>
      <c r="G165" s="1655"/>
      <c r="H165" s="1656">
        <f>$D165*PROGRAMACION!O168</f>
        <v>0</v>
      </c>
      <c r="I165" s="1656">
        <f>$D165*PROGRAMACION!P168</f>
        <v>0</v>
      </c>
      <c r="J165" s="1656">
        <f>$D165*PROGRAMACION!Q168</f>
        <v>0</v>
      </c>
      <c r="K165" s="1656">
        <f>$D165*PROGRAMACION!R168</f>
        <v>0</v>
      </c>
      <c r="L165" s="1656">
        <f>$D165*PROGRAMACION!S168</f>
        <v>0</v>
      </c>
      <c r="M165" s="1656">
        <f>$D165*PROGRAMACION!T168</f>
        <v>0</v>
      </c>
      <c r="N165" s="1656">
        <f>$D165*PROGRAMACION!U168</f>
        <v>0</v>
      </c>
      <c r="O165" s="1656">
        <f>$D165*PROGRAMACION!V168</f>
        <v>0</v>
      </c>
      <c r="P165" s="1656">
        <f>$D165*PROGRAMACION!W168</f>
        <v>0</v>
      </c>
      <c r="Q165" s="1656">
        <f>$D165*PROGRAMACION!X168</f>
        <v>0</v>
      </c>
      <c r="R165" s="1656">
        <f>$D165*PROGRAMACION!Y168</f>
        <v>0</v>
      </c>
      <c r="S165" s="1656">
        <f>$D165*PROGRAMACION!Z168</f>
        <v>0</v>
      </c>
      <c r="T165" s="1656">
        <f>$D165*PROGRAMACION!AA168</f>
        <v>0</v>
      </c>
      <c r="U165" s="1656">
        <f>$D165*PROGRAMACION!AB168</f>
        <v>0</v>
      </c>
      <c r="V165" s="1656">
        <f>$D165*PROGRAMACION!AC168</f>
        <v>0</v>
      </c>
      <c r="W165" s="1656">
        <f>$D165*PROGRAMACION!AD168</f>
        <v>0</v>
      </c>
      <c r="X165" s="1656">
        <f>$D165*PROGRAMACION!AE168</f>
        <v>368.49360000000001</v>
      </c>
      <c r="Y165" s="1656">
        <f>$D165*PROGRAMACION!AF168</f>
        <v>368.49360000000001</v>
      </c>
    </row>
    <row r="166" spans="1:25">
      <c r="A166" s="1657"/>
      <c r="B166" s="1658"/>
      <c r="C166" s="1659"/>
      <c r="D166" s="1660"/>
      <c r="E166" s="1661"/>
      <c r="F166" s="1662" t="s">
        <v>1811</v>
      </c>
      <c r="G166" s="1662"/>
      <c r="H166" s="1663">
        <f>$D165*PROGRAMACION!O169</f>
        <v>0</v>
      </c>
      <c r="I166" s="1663">
        <f>$D165*PROGRAMACION!P169</f>
        <v>0</v>
      </c>
      <c r="J166" s="1663">
        <f>$D165*PROGRAMACION!Q169</f>
        <v>0</v>
      </c>
      <c r="K166" s="1663">
        <f>$D165*PROGRAMACION!R169</f>
        <v>0</v>
      </c>
      <c r="L166" s="1663">
        <f>$D165*PROGRAMACION!S169</f>
        <v>0</v>
      </c>
      <c r="M166" s="1663">
        <f>$D165*PROGRAMACION!T169</f>
        <v>0</v>
      </c>
      <c r="N166" s="1663">
        <f>$D165*PROGRAMACION!U169</f>
        <v>0</v>
      </c>
      <c r="O166" s="1663">
        <f>$D165*PROGRAMACION!V169</f>
        <v>0</v>
      </c>
      <c r="P166" s="1663">
        <f>$D165*PROGRAMACION!W169</f>
        <v>0</v>
      </c>
      <c r="Q166" s="1663">
        <f>$D165*PROGRAMACION!X169</f>
        <v>0</v>
      </c>
      <c r="R166" s="1663">
        <f>$D165*PROGRAMACION!Y169</f>
        <v>0</v>
      </c>
      <c r="S166" s="1663">
        <f>$D165*PROGRAMACION!Z169</f>
        <v>0</v>
      </c>
      <c r="T166" s="1663">
        <f>$D165*PROGRAMACION!AA169</f>
        <v>0</v>
      </c>
      <c r="U166" s="1663">
        <f>$D165*PROGRAMACION!AB169</f>
        <v>0</v>
      </c>
      <c r="V166" s="1663">
        <f>$D165*PROGRAMACION!AC169</f>
        <v>0</v>
      </c>
      <c r="W166" s="1663">
        <f>$D165*PROGRAMACION!AD169</f>
        <v>0</v>
      </c>
      <c r="X166" s="1663">
        <f>$D165*PROGRAMACION!AE169</f>
        <v>0</v>
      </c>
      <c r="Y166" s="1663">
        <f>$D165*PROGRAMACION!AF169</f>
        <v>0</v>
      </c>
    </row>
    <row r="167" spans="1:25">
      <c r="A167" s="1650"/>
      <c r="B167" s="1651" t="str">
        <f>PROGRAMACION!C170</f>
        <v>A1690</v>
      </c>
      <c r="C167" s="1652" t="str">
        <f>PROGRAMACION!D170</f>
        <v>Detalle constructivo para pedestal de indicador de nivel. Estándar MY 0000-7-00024</v>
      </c>
      <c r="D167" s="1653">
        <f>Partidas!H94</f>
        <v>453.06502857142863</v>
      </c>
      <c r="E167" s="1654">
        <f>$D167</f>
        <v>453.06502857142863</v>
      </c>
      <c r="F167" s="1655" t="s">
        <v>1862</v>
      </c>
      <c r="G167" s="1655"/>
      <c r="H167" s="1656">
        <f>$D167*PROGRAMACION!O170</f>
        <v>0</v>
      </c>
      <c r="I167" s="1656">
        <f>$D167*PROGRAMACION!P170</f>
        <v>0</v>
      </c>
      <c r="J167" s="1656">
        <f>$D167*PROGRAMACION!Q170</f>
        <v>0</v>
      </c>
      <c r="K167" s="1656">
        <f>$D167*PROGRAMACION!R170</f>
        <v>0</v>
      </c>
      <c r="L167" s="1656">
        <f>$D167*PROGRAMACION!S170</f>
        <v>0</v>
      </c>
      <c r="M167" s="1656">
        <f>$D167*PROGRAMACION!T170</f>
        <v>0</v>
      </c>
      <c r="N167" s="1656">
        <f>$D167*PROGRAMACION!U170</f>
        <v>0</v>
      </c>
      <c r="O167" s="1656">
        <f>$D167*PROGRAMACION!V170</f>
        <v>0</v>
      </c>
      <c r="P167" s="1656">
        <f>$D167*PROGRAMACION!W170</f>
        <v>0</v>
      </c>
      <c r="Q167" s="1656">
        <f>$D167*PROGRAMACION!X170</f>
        <v>0</v>
      </c>
      <c r="R167" s="1656">
        <f>$D167*PROGRAMACION!Y170</f>
        <v>0</v>
      </c>
      <c r="S167" s="1656">
        <f>$D167*PROGRAMACION!Z170</f>
        <v>0</v>
      </c>
      <c r="T167" s="1656">
        <f>$D167*PROGRAMACION!AA170</f>
        <v>0</v>
      </c>
      <c r="U167" s="1656">
        <f>$D167*PROGRAMACION!AB170</f>
        <v>0</v>
      </c>
      <c r="V167" s="1656">
        <f>$D167*PROGRAMACION!AC170</f>
        <v>0</v>
      </c>
      <c r="W167" s="1656">
        <f>$D167*PROGRAMACION!AD170</f>
        <v>0</v>
      </c>
      <c r="X167" s="1656">
        <f>$D167*PROGRAMACION!AE170</f>
        <v>453.06502857142863</v>
      </c>
      <c r="Y167" s="1656">
        <f>$D167*PROGRAMACION!AF170</f>
        <v>453.06502857142863</v>
      </c>
    </row>
    <row r="168" spans="1:25">
      <c r="A168" s="1657"/>
      <c r="B168" s="1658"/>
      <c r="C168" s="1659"/>
      <c r="D168" s="1660"/>
      <c r="E168" s="1661"/>
      <c r="F168" s="1662" t="s">
        <v>1811</v>
      </c>
      <c r="G168" s="1662"/>
      <c r="H168" s="1663">
        <f>$D167*PROGRAMACION!O171</f>
        <v>0</v>
      </c>
      <c r="I168" s="1663">
        <f>$D167*PROGRAMACION!P171</f>
        <v>0</v>
      </c>
      <c r="J168" s="1663">
        <f>$D167*PROGRAMACION!Q171</f>
        <v>0</v>
      </c>
      <c r="K168" s="1663">
        <f>$D167*PROGRAMACION!R171</f>
        <v>0</v>
      </c>
      <c r="L168" s="1663">
        <f>$D167*PROGRAMACION!S171</f>
        <v>0</v>
      </c>
      <c r="M168" s="1663">
        <f>$D167*PROGRAMACION!T171</f>
        <v>0</v>
      </c>
      <c r="N168" s="1663">
        <f>$D167*PROGRAMACION!U171</f>
        <v>0</v>
      </c>
      <c r="O168" s="1663">
        <f>$D167*PROGRAMACION!V171</f>
        <v>0</v>
      </c>
      <c r="P168" s="1663">
        <f>$D167*PROGRAMACION!W171</f>
        <v>0</v>
      </c>
      <c r="Q168" s="1663">
        <f>$D167*PROGRAMACION!X171</f>
        <v>0</v>
      </c>
      <c r="R168" s="1663">
        <f>$D167*PROGRAMACION!Y171</f>
        <v>0</v>
      </c>
      <c r="S168" s="1663">
        <f>$D167*PROGRAMACION!Z171</f>
        <v>0</v>
      </c>
      <c r="T168" s="1663">
        <f>$D167*PROGRAMACION!AA171</f>
        <v>0</v>
      </c>
      <c r="U168" s="1663">
        <f>$D167*PROGRAMACION!AB171</f>
        <v>0</v>
      </c>
      <c r="V168" s="1663">
        <f>$D167*PROGRAMACION!AC171</f>
        <v>0</v>
      </c>
      <c r="W168" s="1663">
        <f>$D167*PROGRAMACION!AD171</f>
        <v>0</v>
      </c>
      <c r="X168" s="1663">
        <f>$D167*PROGRAMACION!AE171</f>
        <v>0</v>
      </c>
      <c r="Y168" s="1663">
        <f>$D167*PROGRAMACION!AF171</f>
        <v>0</v>
      </c>
    </row>
    <row r="169" spans="1:25">
      <c r="A169" s="1492"/>
      <c r="B169" s="1493"/>
      <c r="C169" s="1494" t="str">
        <f>PROGRAMACION!D172</f>
        <v>VÁLVULAS DE CONTROL</v>
      </c>
      <c r="D169" s="1636"/>
      <c r="E169" s="1637"/>
      <c r="F169" s="1615"/>
      <c r="G169" s="1615"/>
      <c r="H169" s="1649"/>
      <c r="I169" s="1649"/>
      <c r="J169" s="1649"/>
      <c r="K169" s="1649"/>
      <c r="L169" s="1649"/>
      <c r="M169" s="1649"/>
      <c r="N169" s="1649"/>
      <c r="O169" s="1649"/>
      <c r="P169" s="1649"/>
      <c r="Q169" s="1649"/>
      <c r="R169" s="1649"/>
      <c r="S169" s="1649"/>
      <c r="T169" s="1649"/>
      <c r="U169" s="1649"/>
      <c r="V169" s="1649"/>
      <c r="W169" s="1649"/>
      <c r="X169" s="1649"/>
      <c r="Y169" s="1649"/>
    </row>
    <row r="170" spans="1:25">
      <c r="A170" s="1650"/>
      <c r="B170" s="1651" t="str">
        <f>PROGRAMACION!C173</f>
        <v>A1700</v>
      </c>
      <c r="C170" s="1652" t="str">
        <f>PROGRAMACION!D173</f>
        <v>Válvula de control de flujo tipo globo, actuador neumático y posicionador, Ø2" #150, CS, 4-20mA+HART. Tag FCV/FY-1763300</v>
      </c>
      <c r="D170" s="1653">
        <f>Partidas!H96</f>
        <v>392.6524</v>
      </c>
      <c r="E170" s="1654">
        <f>$D170</f>
        <v>392.6524</v>
      </c>
      <c r="F170" s="1655" t="s">
        <v>1862</v>
      </c>
      <c r="G170" s="1655"/>
      <c r="H170" s="1656">
        <f>$D170*PROGRAMACION!O173</f>
        <v>0</v>
      </c>
      <c r="I170" s="1656">
        <f>$D170*PROGRAMACION!P173</f>
        <v>0</v>
      </c>
      <c r="J170" s="1656">
        <f>$D170*PROGRAMACION!Q173</f>
        <v>0</v>
      </c>
      <c r="K170" s="1656">
        <f>$D170*PROGRAMACION!R173</f>
        <v>0</v>
      </c>
      <c r="L170" s="1656">
        <f>$D170*PROGRAMACION!S173</f>
        <v>0</v>
      </c>
      <c r="M170" s="1656">
        <f>$D170*PROGRAMACION!T173</f>
        <v>0</v>
      </c>
      <c r="N170" s="1656">
        <f>$D170*PROGRAMACION!U173</f>
        <v>0</v>
      </c>
      <c r="O170" s="1656">
        <f>$D170*PROGRAMACION!V173</f>
        <v>0</v>
      </c>
      <c r="P170" s="1656">
        <f>$D170*PROGRAMACION!W173</f>
        <v>0</v>
      </c>
      <c r="Q170" s="1656">
        <f>$D170*PROGRAMACION!X173</f>
        <v>0</v>
      </c>
      <c r="R170" s="1656">
        <f>$D170*PROGRAMACION!Y173</f>
        <v>0</v>
      </c>
      <c r="S170" s="1656">
        <f>$D170*PROGRAMACION!Z173</f>
        <v>0</v>
      </c>
      <c r="T170" s="1656">
        <f>$D170*PROGRAMACION!AA173</f>
        <v>0</v>
      </c>
      <c r="U170" s="1656">
        <f>$D170*PROGRAMACION!AB173</f>
        <v>0</v>
      </c>
      <c r="V170" s="1656">
        <f>$D170*PROGRAMACION!AC173</f>
        <v>392.6524</v>
      </c>
      <c r="W170" s="1656">
        <f>$D170*PROGRAMACION!AD173</f>
        <v>392.6524</v>
      </c>
      <c r="X170" s="1656">
        <f>$D170*PROGRAMACION!AE173</f>
        <v>392.6524</v>
      </c>
      <c r="Y170" s="1656">
        <f>$D170*PROGRAMACION!AF173</f>
        <v>392.6524</v>
      </c>
    </row>
    <row r="171" spans="1:25">
      <c r="A171" s="1657"/>
      <c r="B171" s="1658"/>
      <c r="C171" s="1659"/>
      <c r="D171" s="1660"/>
      <c r="E171" s="1661"/>
      <c r="F171" s="1662" t="s">
        <v>1811</v>
      </c>
      <c r="G171" s="1662"/>
      <c r="H171" s="1663">
        <f>$D170*PROGRAMACION!O174</f>
        <v>0</v>
      </c>
      <c r="I171" s="1663">
        <f>$D170*PROGRAMACION!P174</f>
        <v>0</v>
      </c>
      <c r="J171" s="1663">
        <f>$D170*PROGRAMACION!Q174</f>
        <v>0</v>
      </c>
      <c r="K171" s="1663">
        <f>$D170*PROGRAMACION!R174</f>
        <v>0</v>
      </c>
      <c r="L171" s="1663">
        <f>$D170*PROGRAMACION!S174</f>
        <v>0</v>
      </c>
      <c r="M171" s="1663">
        <f>$D170*PROGRAMACION!T174</f>
        <v>0</v>
      </c>
      <c r="N171" s="1663">
        <f>$D170*PROGRAMACION!U174</f>
        <v>0</v>
      </c>
      <c r="O171" s="1663">
        <f>$D170*PROGRAMACION!V174</f>
        <v>0</v>
      </c>
      <c r="P171" s="1663">
        <f>$D170*PROGRAMACION!W174</f>
        <v>0</v>
      </c>
      <c r="Q171" s="1663">
        <f>$D170*PROGRAMACION!X174</f>
        <v>0</v>
      </c>
      <c r="R171" s="1663">
        <f>$D170*PROGRAMACION!Y174</f>
        <v>0</v>
      </c>
      <c r="S171" s="1663">
        <f>$D170*PROGRAMACION!Z174</f>
        <v>0</v>
      </c>
      <c r="T171" s="1663">
        <f>$D170*PROGRAMACION!AA174</f>
        <v>0</v>
      </c>
      <c r="U171" s="1663">
        <f>$D170*PROGRAMACION!AB174</f>
        <v>0</v>
      </c>
      <c r="V171" s="1663">
        <f>$D170*PROGRAMACION!AC174</f>
        <v>0</v>
      </c>
      <c r="W171" s="1663">
        <f>$D170*PROGRAMACION!AD174</f>
        <v>0</v>
      </c>
      <c r="X171" s="1663">
        <f>$D170*PROGRAMACION!AE174</f>
        <v>0</v>
      </c>
      <c r="Y171" s="1663">
        <f>$D170*PROGRAMACION!AF174</f>
        <v>0</v>
      </c>
    </row>
    <row r="172" spans="1:25">
      <c r="A172" s="1650"/>
      <c r="B172" s="1651" t="str">
        <f>PROGRAMACION!C175</f>
        <v>A1710</v>
      </c>
      <c r="C172" s="1652" t="str">
        <f>PROGRAMACION!D175</f>
        <v>Válvula de control tipo globo, actuador neumático y posicionador, Ø1-1/2" #150, CS, HART. Tags FCV/FY-17633011 y 013</v>
      </c>
      <c r="D172" s="1653">
        <f>Partidas!H97</f>
        <v>785.3048</v>
      </c>
      <c r="E172" s="1654">
        <f>$D172</f>
        <v>785.3048</v>
      </c>
      <c r="F172" s="1655" t="s">
        <v>1862</v>
      </c>
      <c r="G172" s="1655"/>
      <c r="H172" s="1656">
        <f>$D172*PROGRAMACION!O175</f>
        <v>0</v>
      </c>
      <c r="I172" s="1656">
        <f>$D172*PROGRAMACION!P175</f>
        <v>0</v>
      </c>
      <c r="J172" s="1656">
        <f>$D172*PROGRAMACION!Q175</f>
        <v>0</v>
      </c>
      <c r="K172" s="1656">
        <f>$D172*PROGRAMACION!R175</f>
        <v>0</v>
      </c>
      <c r="L172" s="1656">
        <f>$D172*PROGRAMACION!S175</f>
        <v>0</v>
      </c>
      <c r="M172" s="1656">
        <f>$D172*PROGRAMACION!T175</f>
        <v>0</v>
      </c>
      <c r="N172" s="1656">
        <f>$D172*PROGRAMACION!U175</f>
        <v>0</v>
      </c>
      <c r="O172" s="1656">
        <f>$D172*PROGRAMACION!V175</f>
        <v>0</v>
      </c>
      <c r="P172" s="1656">
        <f>$D172*PROGRAMACION!W175</f>
        <v>0</v>
      </c>
      <c r="Q172" s="1656">
        <f>$D172*PROGRAMACION!X175</f>
        <v>0</v>
      </c>
      <c r="R172" s="1656">
        <f>$D172*PROGRAMACION!Y175</f>
        <v>0</v>
      </c>
      <c r="S172" s="1656">
        <f>$D172*PROGRAMACION!Z175</f>
        <v>0</v>
      </c>
      <c r="T172" s="1656">
        <f>$D172*PROGRAMACION!AA175</f>
        <v>0</v>
      </c>
      <c r="U172" s="1656">
        <f>$D172*PROGRAMACION!AB175</f>
        <v>0</v>
      </c>
      <c r="V172" s="1656">
        <f>$D172*PROGRAMACION!AC175</f>
        <v>785.3048</v>
      </c>
      <c r="W172" s="1656">
        <f>$D172*PROGRAMACION!AD175</f>
        <v>785.3048</v>
      </c>
      <c r="X172" s="1656">
        <f>$D172*PROGRAMACION!AE175</f>
        <v>785.3048</v>
      </c>
      <c r="Y172" s="1656">
        <f>$D172*PROGRAMACION!AF175</f>
        <v>785.3048</v>
      </c>
    </row>
    <row r="173" spans="1:25">
      <c r="A173" s="1657"/>
      <c r="B173" s="1658"/>
      <c r="C173" s="1659"/>
      <c r="D173" s="1660"/>
      <c r="E173" s="1661"/>
      <c r="F173" s="1662" t="s">
        <v>1811</v>
      </c>
      <c r="G173" s="1662"/>
      <c r="H173" s="1663">
        <f>$D172*PROGRAMACION!O176</f>
        <v>0</v>
      </c>
      <c r="I173" s="1663">
        <f>$D172*PROGRAMACION!P176</f>
        <v>0</v>
      </c>
      <c r="J173" s="1663">
        <f>$D172*PROGRAMACION!Q176</f>
        <v>0</v>
      </c>
      <c r="K173" s="1663">
        <f>$D172*PROGRAMACION!R176</f>
        <v>0</v>
      </c>
      <c r="L173" s="1663">
        <f>$D172*PROGRAMACION!S176</f>
        <v>0</v>
      </c>
      <c r="M173" s="1663">
        <f>$D172*PROGRAMACION!T176</f>
        <v>0</v>
      </c>
      <c r="N173" s="1663">
        <f>$D172*PROGRAMACION!U176</f>
        <v>0</v>
      </c>
      <c r="O173" s="1663">
        <f>$D172*PROGRAMACION!V176</f>
        <v>0</v>
      </c>
      <c r="P173" s="1663">
        <f>$D172*PROGRAMACION!W176</f>
        <v>0</v>
      </c>
      <c r="Q173" s="1663">
        <f>$D172*PROGRAMACION!X176</f>
        <v>0</v>
      </c>
      <c r="R173" s="1663">
        <f>$D172*PROGRAMACION!Y176</f>
        <v>0</v>
      </c>
      <c r="S173" s="1663">
        <f>$D172*PROGRAMACION!Z176</f>
        <v>0</v>
      </c>
      <c r="T173" s="1663">
        <f>$D172*PROGRAMACION!AA176</f>
        <v>0</v>
      </c>
      <c r="U173" s="1663">
        <f>$D172*PROGRAMACION!AB176</f>
        <v>0</v>
      </c>
      <c r="V173" s="1663">
        <f>$D172*PROGRAMACION!AC176</f>
        <v>0</v>
      </c>
      <c r="W173" s="1663">
        <f>$D172*PROGRAMACION!AD176</f>
        <v>0</v>
      </c>
      <c r="X173" s="1663">
        <f>$D172*PROGRAMACION!AE176</f>
        <v>0</v>
      </c>
      <c r="Y173" s="1663">
        <f>$D172*PROGRAMACION!AF176</f>
        <v>0</v>
      </c>
    </row>
    <row r="174" spans="1:25">
      <c r="A174" s="1650"/>
      <c r="B174" s="1651" t="str">
        <f>PROGRAMACION!C177</f>
        <v>A1720</v>
      </c>
      <c r="C174" s="1652" t="str">
        <f>PROGRAMACION!D177</f>
        <v>Detalle constructivo para montaje de válvulas de control. Estándar MY 0000-7-00016</v>
      </c>
      <c r="D174" s="1653">
        <f>Partidas!H98</f>
        <v>687.74040000000002</v>
      </c>
      <c r="E174" s="1654">
        <f>$D174</f>
        <v>687.74040000000002</v>
      </c>
      <c r="F174" s="1655" t="s">
        <v>1862</v>
      </c>
      <c r="G174" s="1655"/>
      <c r="H174" s="1656">
        <f>$D174*PROGRAMACION!O177</f>
        <v>0</v>
      </c>
      <c r="I174" s="1656">
        <f>$D174*PROGRAMACION!P177</f>
        <v>0</v>
      </c>
      <c r="J174" s="1656">
        <f>$D174*PROGRAMACION!Q177</f>
        <v>0</v>
      </c>
      <c r="K174" s="1656">
        <f>$D174*PROGRAMACION!R177</f>
        <v>0</v>
      </c>
      <c r="L174" s="1656">
        <f>$D174*PROGRAMACION!S177</f>
        <v>0</v>
      </c>
      <c r="M174" s="1656">
        <f>$D174*PROGRAMACION!T177</f>
        <v>0</v>
      </c>
      <c r="N174" s="1656">
        <f>$D174*PROGRAMACION!U177</f>
        <v>0</v>
      </c>
      <c r="O174" s="1656">
        <f>$D174*PROGRAMACION!V177</f>
        <v>0</v>
      </c>
      <c r="P174" s="1656">
        <f>$D174*PROGRAMACION!W177</f>
        <v>0</v>
      </c>
      <c r="Q174" s="1656">
        <f>$D174*PROGRAMACION!X177</f>
        <v>0</v>
      </c>
      <c r="R174" s="1656">
        <f>$D174*PROGRAMACION!Y177</f>
        <v>0</v>
      </c>
      <c r="S174" s="1656">
        <f>$D174*PROGRAMACION!Z177</f>
        <v>0</v>
      </c>
      <c r="T174" s="1656">
        <f>$D174*PROGRAMACION!AA177</f>
        <v>0</v>
      </c>
      <c r="U174" s="1656">
        <f>$D174*PROGRAMACION!AB177</f>
        <v>0</v>
      </c>
      <c r="V174" s="1656">
        <f>$D174*PROGRAMACION!AC177</f>
        <v>687.74040000000002</v>
      </c>
      <c r="W174" s="1656">
        <f>$D174*PROGRAMACION!AD177</f>
        <v>687.74040000000002</v>
      </c>
      <c r="X174" s="1656">
        <f>$D174*PROGRAMACION!AE177</f>
        <v>687.74040000000002</v>
      </c>
      <c r="Y174" s="1656">
        <f>$D174*PROGRAMACION!AF177</f>
        <v>687.74040000000002</v>
      </c>
    </row>
    <row r="175" spans="1:25">
      <c r="A175" s="1657"/>
      <c r="B175" s="1658"/>
      <c r="C175" s="1659"/>
      <c r="D175" s="1660"/>
      <c r="E175" s="1661"/>
      <c r="F175" s="1662" t="s">
        <v>1811</v>
      </c>
      <c r="G175" s="1662"/>
      <c r="H175" s="1663">
        <f>$D174*PROGRAMACION!O178</f>
        <v>0</v>
      </c>
      <c r="I175" s="1663">
        <f>$D174*PROGRAMACION!P178</f>
        <v>0</v>
      </c>
      <c r="J175" s="1663">
        <f>$D174*PROGRAMACION!Q178</f>
        <v>0</v>
      </c>
      <c r="K175" s="1663">
        <f>$D174*PROGRAMACION!R178</f>
        <v>0</v>
      </c>
      <c r="L175" s="1663">
        <f>$D174*PROGRAMACION!S178</f>
        <v>0</v>
      </c>
      <c r="M175" s="1663">
        <f>$D174*PROGRAMACION!T178</f>
        <v>0</v>
      </c>
      <c r="N175" s="1663">
        <f>$D174*PROGRAMACION!U178</f>
        <v>0</v>
      </c>
      <c r="O175" s="1663">
        <f>$D174*PROGRAMACION!V178</f>
        <v>0</v>
      </c>
      <c r="P175" s="1663">
        <f>$D174*PROGRAMACION!W178</f>
        <v>0</v>
      </c>
      <c r="Q175" s="1663">
        <f>$D174*PROGRAMACION!X178</f>
        <v>0</v>
      </c>
      <c r="R175" s="1663">
        <f>$D174*PROGRAMACION!Y178</f>
        <v>0</v>
      </c>
      <c r="S175" s="1663">
        <f>$D174*PROGRAMACION!Z178</f>
        <v>0</v>
      </c>
      <c r="T175" s="1663">
        <f>$D174*PROGRAMACION!AA178</f>
        <v>0</v>
      </c>
      <c r="U175" s="1663">
        <f>$D174*PROGRAMACION!AB178</f>
        <v>0</v>
      </c>
      <c r="V175" s="1663">
        <f>$D174*PROGRAMACION!AC178</f>
        <v>0</v>
      </c>
      <c r="W175" s="1663">
        <f>$D174*PROGRAMACION!AD178</f>
        <v>0</v>
      </c>
      <c r="X175" s="1663">
        <f>$D174*PROGRAMACION!AE178</f>
        <v>0</v>
      </c>
      <c r="Y175" s="1663">
        <f>$D174*PROGRAMACION!AF178</f>
        <v>0</v>
      </c>
    </row>
    <row r="176" spans="1:25">
      <c r="A176" s="1650"/>
      <c r="B176" s="1651" t="str">
        <f>PROGRAMACION!C179</f>
        <v>A1730</v>
      </c>
      <c r="C176" s="1652" t="str">
        <f>PROGRAMACION!D179</f>
        <v>Verificación y ampliación del tubing de aire para válvulas de control en el área de dosificación de floculantes.</v>
      </c>
      <c r="D176" s="1653">
        <f>Partidas!H99</f>
        <v>448.0522285714286</v>
      </c>
      <c r="E176" s="1654">
        <f>$D176</f>
        <v>448.0522285714286</v>
      </c>
      <c r="F176" s="1655" t="s">
        <v>1862</v>
      </c>
      <c r="G176" s="1655"/>
      <c r="H176" s="1656">
        <f>$D176*PROGRAMACION!O179</f>
        <v>0</v>
      </c>
      <c r="I176" s="1656">
        <f>$D176*PROGRAMACION!P179</f>
        <v>0</v>
      </c>
      <c r="J176" s="1656">
        <f>$D176*PROGRAMACION!Q179</f>
        <v>0</v>
      </c>
      <c r="K176" s="1656">
        <f>$D176*PROGRAMACION!R179</f>
        <v>0</v>
      </c>
      <c r="L176" s="1656">
        <f>$D176*PROGRAMACION!S179</f>
        <v>0</v>
      </c>
      <c r="M176" s="1656">
        <f>$D176*PROGRAMACION!T179</f>
        <v>0</v>
      </c>
      <c r="N176" s="1656">
        <f>$D176*PROGRAMACION!U179</f>
        <v>0</v>
      </c>
      <c r="O176" s="1656">
        <f>$D176*PROGRAMACION!V179</f>
        <v>0</v>
      </c>
      <c r="P176" s="1656">
        <f>$D176*PROGRAMACION!W179</f>
        <v>0</v>
      </c>
      <c r="Q176" s="1656">
        <f>$D176*PROGRAMACION!X179</f>
        <v>0</v>
      </c>
      <c r="R176" s="1656">
        <f>$D176*PROGRAMACION!Y179</f>
        <v>0</v>
      </c>
      <c r="S176" s="1656">
        <f>$D176*PROGRAMACION!Z179</f>
        <v>0</v>
      </c>
      <c r="T176" s="1656">
        <f>$D176*PROGRAMACION!AA179</f>
        <v>0</v>
      </c>
      <c r="U176" s="1656">
        <f>$D176*PROGRAMACION!AB179</f>
        <v>0</v>
      </c>
      <c r="V176" s="1656">
        <f>$D176*PROGRAMACION!AC179</f>
        <v>0</v>
      </c>
      <c r="W176" s="1656">
        <f>$D176*PROGRAMACION!AD179</f>
        <v>448.0522285714286</v>
      </c>
      <c r="X176" s="1656">
        <f>$D176*PROGRAMACION!AE179</f>
        <v>448.0522285714286</v>
      </c>
      <c r="Y176" s="1656">
        <f>$D176*PROGRAMACION!AF179</f>
        <v>448.0522285714286</v>
      </c>
    </row>
    <row r="177" spans="1:25">
      <c r="A177" s="1657"/>
      <c r="B177" s="1658"/>
      <c r="C177" s="1659"/>
      <c r="D177" s="1660"/>
      <c r="E177" s="1661"/>
      <c r="F177" s="1662" t="s">
        <v>1811</v>
      </c>
      <c r="G177" s="1662"/>
      <c r="H177" s="1663">
        <f>$D176*PROGRAMACION!O180</f>
        <v>0</v>
      </c>
      <c r="I177" s="1663">
        <f>$D176*PROGRAMACION!P180</f>
        <v>0</v>
      </c>
      <c r="J177" s="1663">
        <f>$D176*PROGRAMACION!Q180</f>
        <v>0</v>
      </c>
      <c r="K177" s="1663">
        <f>$D176*PROGRAMACION!R180</f>
        <v>0</v>
      </c>
      <c r="L177" s="1663">
        <f>$D176*PROGRAMACION!S180</f>
        <v>0</v>
      </c>
      <c r="M177" s="1663">
        <f>$D176*PROGRAMACION!T180</f>
        <v>0</v>
      </c>
      <c r="N177" s="1663">
        <f>$D176*PROGRAMACION!U180</f>
        <v>0</v>
      </c>
      <c r="O177" s="1663">
        <f>$D176*PROGRAMACION!V180</f>
        <v>0</v>
      </c>
      <c r="P177" s="1663">
        <f>$D176*PROGRAMACION!W180</f>
        <v>0</v>
      </c>
      <c r="Q177" s="1663">
        <f>$D176*PROGRAMACION!X180</f>
        <v>0</v>
      </c>
      <c r="R177" s="1663">
        <f>$D176*PROGRAMACION!Y180</f>
        <v>0</v>
      </c>
      <c r="S177" s="1663">
        <f>$D176*PROGRAMACION!Z180</f>
        <v>0</v>
      </c>
      <c r="T177" s="1663">
        <f>$D176*PROGRAMACION!AA180</f>
        <v>0</v>
      </c>
      <c r="U177" s="1663">
        <f>$D176*PROGRAMACION!AB180</f>
        <v>0</v>
      </c>
      <c r="V177" s="1663">
        <f>$D176*PROGRAMACION!AC180</f>
        <v>0</v>
      </c>
      <c r="W177" s="1663">
        <f>$D176*PROGRAMACION!AD180</f>
        <v>0</v>
      </c>
      <c r="X177" s="1663">
        <f>$D176*PROGRAMACION!AE180</f>
        <v>0</v>
      </c>
      <c r="Y177" s="1663">
        <f>$D176*PROGRAMACION!AF180</f>
        <v>0</v>
      </c>
    </row>
    <row r="178" spans="1:25">
      <c r="A178" s="1492"/>
      <c r="B178" s="1493"/>
      <c r="C178" s="1494" t="str">
        <f>PROGRAMACION!D181</f>
        <v>CONDUCTORES</v>
      </c>
      <c r="D178" s="1636"/>
      <c r="E178" s="1637"/>
      <c r="F178" s="1615"/>
      <c r="G178" s="1615"/>
      <c r="H178" s="1649"/>
      <c r="I178" s="1649"/>
      <c r="J178" s="1649"/>
      <c r="K178" s="1649"/>
      <c r="L178" s="1649"/>
      <c r="M178" s="1649"/>
      <c r="N178" s="1649"/>
      <c r="O178" s="1649"/>
      <c r="P178" s="1649"/>
      <c r="Q178" s="1649"/>
      <c r="R178" s="1649"/>
      <c r="S178" s="1649"/>
      <c r="T178" s="1649"/>
      <c r="U178" s="1649"/>
      <c r="V178" s="1649"/>
      <c r="W178" s="1649"/>
      <c r="X178" s="1649"/>
      <c r="Y178" s="1649"/>
    </row>
    <row r="179" spans="1:25">
      <c r="A179" s="1650"/>
      <c r="B179" s="1651" t="str">
        <f>PROGRAMACION!C182</f>
        <v>A1740</v>
      </c>
      <c r="C179" s="1652" t="str">
        <f>PROGRAMACION!D182</f>
        <v>Cable de alimentación TC-XHHW-2 600V 90°C, Cu clase B, XLPE/PVC - 3/C #14 AWG (NOTAS 2 y 5)</v>
      </c>
      <c r="D179" s="1653">
        <f>Partidas!H101</f>
        <v>7677.3972000000003</v>
      </c>
      <c r="E179" s="1654">
        <f>$D179</f>
        <v>7677.3972000000003</v>
      </c>
      <c r="F179" s="1655" t="s">
        <v>1862</v>
      </c>
      <c r="G179" s="1655"/>
      <c r="H179" s="1656">
        <f>$D179*PROGRAMACION!O182</f>
        <v>0</v>
      </c>
      <c r="I179" s="1656">
        <f>$D179*PROGRAMACION!P182</f>
        <v>0</v>
      </c>
      <c r="J179" s="1656">
        <f>$D179*PROGRAMACION!Q182</f>
        <v>0</v>
      </c>
      <c r="K179" s="1656">
        <f>$D179*PROGRAMACION!R182</f>
        <v>0</v>
      </c>
      <c r="L179" s="1656">
        <f>$D179*PROGRAMACION!S182</f>
        <v>0</v>
      </c>
      <c r="M179" s="1656">
        <f>$D179*PROGRAMACION!T182</f>
        <v>0</v>
      </c>
      <c r="N179" s="1656">
        <f>$D179*PROGRAMACION!U182</f>
        <v>0</v>
      </c>
      <c r="O179" s="1656">
        <f>$D179*PROGRAMACION!V182</f>
        <v>0</v>
      </c>
      <c r="P179" s="1656">
        <f>$D179*PROGRAMACION!W182</f>
        <v>0</v>
      </c>
      <c r="Q179" s="1656">
        <f>$D179*PROGRAMACION!X182</f>
        <v>667.5997565217391</v>
      </c>
      <c r="R179" s="1656">
        <f>$D179*PROGRAMACION!Y182</f>
        <v>3004.1989043478266</v>
      </c>
      <c r="S179" s="1656">
        <f>$D179*PROGRAMACION!Z182</f>
        <v>5340.7980521739128</v>
      </c>
      <c r="T179" s="1656">
        <f>$D179*PROGRAMACION!AA182</f>
        <v>7677.3972000000003</v>
      </c>
      <c r="U179" s="1656">
        <f>$D179*PROGRAMACION!AB182</f>
        <v>7677.3972000000003</v>
      </c>
      <c r="V179" s="1656">
        <f>$D179*PROGRAMACION!AC182</f>
        <v>7677.3972000000003</v>
      </c>
      <c r="W179" s="1656">
        <f>$D179*PROGRAMACION!AD182</f>
        <v>7677.3972000000003</v>
      </c>
      <c r="X179" s="1656">
        <f>$D179*PROGRAMACION!AE182</f>
        <v>7677.3972000000003</v>
      </c>
      <c r="Y179" s="1656">
        <f>$D179*PROGRAMACION!AF182</f>
        <v>7677.3972000000003</v>
      </c>
    </row>
    <row r="180" spans="1:25">
      <c r="A180" s="1657"/>
      <c r="B180" s="1658"/>
      <c r="C180" s="1659"/>
      <c r="D180" s="1660"/>
      <c r="E180" s="1661"/>
      <c r="F180" s="1662" t="s">
        <v>1811</v>
      </c>
      <c r="G180" s="1662"/>
      <c r="H180" s="1663">
        <f>$D179*PROGRAMACION!O183</f>
        <v>0</v>
      </c>
      <c r="I180" s="1663">
        <f>$D179*PROGRAMACION!P183</f>
        <v>0</v>
      </c>
      <c r="J180" s="1663">
        <f>$D179*PROGRAMACION!Q183</f>
        <v>0</v>
      </c>
      <c r="K180" s="1663">
        <f>$D179*PROGRAMACION!R183</f>
        <v>0</v>
      </c>
      <c r="L180" s="1663">
        <f>$D179*PROGRAMACION!S183</f>
        <v>0</v>
      </c>
      <c r="M180" s="1663">
        <f>$D179*PROGRAMACION!T183</f>
        <v>0</v>
      </c>
      <c r="N180" s="1663">
        <f>$D179*PROGRAMACION!U183</f>
        <v>0</v>
      </c>
      <c r="O180" s="1663">
        <f>$D179*PROGRAMACION!V183</f>
        <v>0</v>
      </c>
      <c r="P180" s="1663">
        <f>$D179*PROGRAMACION!W183</f>
        <v>0</v>
      </c>
      <c r="Q180" s="1663">
        <f>$D179*PROGRAMACION!X183</f>
        <v>0</v>
      </c>
      <c r="R180" s="1663">
        <f>$D179*PROGRAMACION!Y183</f>
        <v>0</v>
      </c>
      <c r="S180" s="1663">
        <f>$D179*PROGRAMACION!Z183</f>
        <v>0</v>
      </c>
      <c r="T180" s="1663">
        <f>$D179*PROGRAMACION!AA183</f>
        <v>0</v>
      </c>
      <c r="U180" s="1663">
        <f>$D179*PROGRAMACION!AB183</f>
        <v>0</v>
      </c>
      <c r="V180" s="1663">
        <f>$D179*PROGRAMACION!AC183</f>
        <v>0</v>
      </c>
      <c r="W180" s="1663">
        <f>$D179*PROGRAMACION!AD183</f>
        <v>0</v>
      </c>
      <c r="X180" s="1663">
        <f>$D179*PROGRAMACION!AE183</f>
        <v>0</v>
      </c>
      <c r="Y180" s="1663">
        <f>$D179*PROGRAMACION!AF183</f>
        <v>0</v>
      </c>
    </row>
    <row r="181" spans="1:25">
      <c r="A181" s="1650"/>
      <c r="B181" s="1651" t="str">
        <f>PROGRAMACION!C184</f>
        <v>A1750</v>
      </c>
      <c r="C181" s="1652" t="str">
        <f>PROGRAMACION!D184</f>
        <v>Cable de instrumentación PLTC/ITC-OS 105°C, pantalla aluminizada con drenaje, PVC - 1P #16 AWG+SHLD</v>
      </c>
      <c r="D181" s="1653">
        <f>Partidas!H102</f>
        <v>6322.5624000000007</v>
      </c>
      <c r="E181" s="1654">
        <f>$D181</f>
        <v>6322.5624000000007</v>
      </c>
      <c r="F181" s="1655" t="s">
        <v>1862</v>
      </c>
      <c r="G181" s="1655"/>
      <c r="H181" s="1656">
        <f>$D181*PROGRAMACION!O184</f>
        <v>0</v>
      </c>
      <c r="I181" s="1656">
        <f>$D181*PROGRAMACION!P184</f>
        <v>0</v>
      </c>
      <c r="J181" s="1656">
        <f>$D181*PROGRAMACION!Q184</f>
        <v>0</v>
      </c>
      <c r="K181" s="1656">
        <f>$D181*PROGRAMACION!R184</f>
        <v>0</v>
      </c>
      <c r="L181" s="1656">
        <f>$D181*PROGRAMACION!S184</f>
        <v>0</v>
      </c>
      <c r="M181" s="1656">
        <f>$D181*PROGRAMACION!T184</f>
        <v>0</v>
      </c>
      <c r="N181" s="1656">
        <f>$D181*PROGRAMACION!U184</f>
        <v>0</v>
      </c>
      <c r="O181" s="1656">
        <f>$D181*PROGRAMACION!V184</f>
        <v>0</v>
      </c>
      <c r="P181" s="1656">
        <f>$D181*PROGRAMACION!W184</f>
        <v>0</v>
      </c>
      <c r="Q181" s="1656">
        <f>$D181*PROGRAMACION!X184</f>
        <v>0</v>
      </c>
      <c r="R181" s="1656">
        <f>$D181*PROGRAMACION!Y184</f>
        <v>316.12812000000008</v>
      </c>
      <c r="S181" s="1656">
        <f>$D181*PROGRAMACION!Z184</f>
        <v>2529.0249600000002</v>
      </c>
      <c r="T181" s="1656">
        <f>$D181*PROGRAMACION!AA184</f>
        <v>4741.9218000000001</v>
      </c>
      <c r="U181" s="1656">
        <f>$D181*PROGRAMACION!AB184</f>
        <v>6322.5624000000007</v>
      </c>
      <c r="V181" s="1656">
        <f>$D181*PROGRAMACION!AC184</f>
        <v>6322.5624000000007</v>
      </c>
      <c r="W181" s="1656">
        <f>$D181*PROGRAMACION!AD184</f>
        <v>6322.5624000000007</v>
      </c>
      <c r="X181" s="1656">
        <f>$D181*PROGRAMACION!AE184</f>
        <v>6322.5624000000007</v>
      </c>
      <c r="Y181" s="1656">
        <f>$D181*PROGRAMACION!AF184</f>
        <v>6322.5624000000007</v>
      </c>
    </row>
    <row r="182" spans="1:25">
      <c r="A182" s="1657"/>
      <c r="B182" s="1658"/>
      <c r="C182" s="1659"/>
      <c r="D182" s="1660"/>
      <c r="E182" s="1661"/>
      <c r="F182" s="1662" t="s">
        <v>1811</v>
      </c>
      <c r="G182" s="1662"/>
      <c r="H182" s="1663">
        <f>$D181*PROGRAMACION!O185</f>
        <v>0</v>
      </c>
      <c r="I182" s="1663">
        <f>$D181*PROGRAMACION!P185</f>
        <v>0</v>
      </c>
      <c r="J182" s="1663">
        <f>$D181*PROGRAMACION!Q185</f>
        <v>0</v>
      </c>
      <c r="K182" s="1663">
        <f>$D181*PROGRAMACION!R185</f>
        <v>0</v>
      </c>
      <c r="L182" s="1663">
        <f>$D181*PROGRAMACION!S185</f>
        <v>0</v>
      </c>
      <c r="M182" s="1663">
        <f>$D181*PROGRAMACION!T185</f>
        <v>0</v>
      </c>
      <c r="N182" s="1663">
        <f>$D181*PROGRAMACION!U185</f>
        <v>0</v>
      </c>
      <c r="O182" s="1663">
        <f>$D181*PROGRAMACION!V185</f>
        <v>0</v>
      </c>
      <c r="P182" s="1663">
        <f>$D181*PROGRAMACION!W185</f>
        <v>0</v>
      </c>
      <c r="Q182" s="1663">
        <f>$D181*PROGRAMACION!X185</f>
        <v>0</v>
      </c>
      <c r="R182" s="1663">
        <f>$D181*PROGRAMACION!Y185</f>
        <v>0</v>
      </c>
      <c r="S182" s="1663">
        <f>$D181*PROGRAMACION!Z185</f>
        <v>0</v>
      </c>
      <c r="T182" s="1663">
        <f>$D181*PROGRAMACION!AA185</f>
        <v>0</v>
      </c>
      <c r="U182" s="1663">
        <f>$D181*PROGRAMACION!AB185</f>
        <v>0</v>
      </c>
      <c r="V182" s="1663">
        <f>$D181*PROGRAMACION!AC185</f>
        <v>0</v>
      </c>
      <c r="W182" s="1663">
        <f>$D181*PROGRAMACION!AD185</f>
        <v>0</v>
      </c>
      <c r="X182" s="1663">
        <f>$D181*PROGRAMACION!AE185</f>
        <v>0</v>
      </c>
      <c r="Y182" s="1663">
        <f>$D181*PROGRAMACION!AF185</f>
        <v>0</v>
      </c>
    </row>
    <row r="183" spans="1:25">
      <c r="A183" s="1650"/>
      <c r="B183" s="1651" t="str">
        <f>PROGRAMACION!C186</f>
        <v>A1760</v>
      </c>
      <c r="C183" s="1652" t="str">
        <f>PROGRAMACION!D186</f>
        <v>Cable de instrumentación PLTC/ITC-OS 105°C, pantalla aluminizada con drenaje - 1P #16 AWG+SHLD (NOTAS 3 y 5)</v>
      </c>
      <c r="D183" s="1653">
        <f>Partidas!H103</f>
        <v>7677.3972000000003</v>
      </c>
      <c r="E183" s="1654">
        <f>$D183</f>
        <v>7677.3972000000003</v>
      </c>
      <c r="F183" s="1655" t="s">
        <v>1862</v>
      </c>
      <c r="G183" s="1655"/>
      <c r="H183" s="1656">
        <f>$D183*PROGRAMACION!O186</f>
        <v>0</v>
      </c>
      <c r="I183" s="1656">
        <f>$D183*PROGRAMACION!P186</f>
        <v>0</v>
      </c>
      <c r="J183" s="1656">
        <f>$D183*PROGRAMACION!Q186</f>
        <v>0</v>
      </c>
      <c r="K183" s="1656">
        <f>$D183*PROGRAMACION!R186</f>
        <v>0</v>
      </c>
      <c r="L183" s="1656">
        <f>$D183*PROGRAMACION!S186</f>
        <v>0</v>
      </c>
      <c r="M183" s="1656">
        <f>$D183*PROGRAMACION!T186</f>
        <v>0</v>
      </c>
      <c r="N183" s="1656">
        <f>$D183*PROGRAMACION!U186</f>
        <v>0</v>
      </c>
      <c r="O183" s="1656">
        <f>$D183*PROGRAMACION!V186</f>
        <v>0</v>
      </c>
      <c r="P183" s="1656">
        <f>$D183*PROGRAMACION!W186</f>
        <v>0</v>
      </c>
      <c r="Q183" s="1656">
        <f>$D183*PROGRAMACION!X186</f>
        <v>667.5997565217391</v>
      </c>
      <c r="R183" s="1656">
        <f>$D183*PROGRAMACION!Y186</f>
        <v>3004.1989043478266</v>
      </c>
      <c r="S183" s="1656">
        <f>$D183*PROGRAMACION!Z186</f>
        <v>5340.7980521739128</v>
      </c>
      <c r="T183" s="1656">
        <f>$D183*PROGRAMACION!AA186</f>
        <v>7677.3972000000003</v>
      </c>
      <c r="U183" s="1656">
        <f>$D183*PROGRAMACION!AB186</f>
        <v>7677.3972000000003</v>
      </c>
      <c r="V183" s="1656">
        <f>$D183*PROGRAMACION!AC186</f>
        <v>7677.3972000000003</v>
      </c>
      <c r="W183" s="1656">
        <f>$D183*PROGRAMACION!AD186</f>
        <v>7677.3972000000003</v>
      </c>
      <c r="X183" s="1656">
        <f>$D183*PROGRAMACION!AE186</f>
        <v>7677.3972000000003</v>
      </c>
      <c r="Y183" s="1656">
        <f>$D183*PROGRAMACION!AF186</f>
        <v>7677.3972000000003</v>
      </c>
    </row>
    <row r="184" spans="1:25">
      <c r="A184" s="1657"/>
      <c r="B184" s="1658"/>
      <c r="C184" s="1659"/>
      <c r="D184" s="1660"/>
      <c r="E184" s="1661"/>
      <c r="F184" s="1662" t="s">
        <v>1811</v>
      </c>
      <c r="G184" s="1662"/>
      <c r="H184" s="1663">
        <f>$D183*PROGRAMACION!O187</f>
        <v>0</v>
      </c>
      <c r="I184" s="1663">
        <f>$D183*PROGRAMACION!P187</f>
        <v>0</v>
      </c>
      <c r="J184" s="1663">
        <f>$D183*PROGRAMACION!Q187</f>
        <v>0</v>
      </c>
      <c r="K184" s="1663">
        <f>$D183*PROGRAMACION!R187</f>
        <v>0</v>
      </c>
      <c r="L184" s="1663">
        <f>$D183*PROGRAMACION!S187</f>
        <v>0</v>
      </c>
      <c r="M184" s="1663">
        <f>$D183*PROGRAMACION!T187</f>
        <v>0</v>
      </c>
      <c r="N184" s="1663">
        <f>$D183*PROGRAMACION!U187</f>
        <v>0</v>
      </c>
      <c r="O184" s="1663">
        <f>$D183*PROGRAMACION!V187</f>
        <v>0</v>
      </c>
      <c r="P184" s="1663">
        <f>$D183*PROGRAMACION!W187</f>
        <v>0</v>
      </c>
      <c r="Q184" s="1663">
        <f>$D183*PROGRAMACION!X187</f>
        <v>0</v>
      </c>
      <c r="R184" s="1663">
        <f>$D183*PROGRAMACION!Y187</f>
        <v>0</v>
      </c>
      <c r="S184" s="1663">
        <f>$D183*PROGRAMACION!Z187</f>
        <v>0</v>
      </c>
      <c r="T184" s="1663">
        <f>$D183*PROGRAMACION!AA187</f>
        <v>0</v>
      </c>
      <c r="U184" s="1663">
        <f>$D183*PROGRAMACION!AB187</f>
        <v>0</v>
      </c>
      <c r="V184" s="1663">
        <f>$D183*PROGRAMACION!AC187</f>
        <v>0</v>
      </c>
      <c r="W184" s="1663">
        <f>$D183*PROGRAMACION!AD187</f>
        <v>0</v>
      </c>
      <c r="X184" s="1663">
        <f>$D183*PROGRAMACION!AE187</f>
        <v>0</v>
      </c>
      <c r="Y184" s="1663">
        <f>$D183*PROGRAMACION!AF187</f>
        <v>0</v>
      </c>
    </row>
    <row r="185" spans="1:25">
      <c r="A185" s="1650"/>
      <c r="B185" s="1651" t="str">
        <f>PROGRAMACION!C188</f>
        <v>A1770</v>
      </c>
      <c r="C185" s="1652" t="str">
        <f>PROGRAMACION!D188</f>
        <v>Cable multipar para red DeviceNet ODVA Class 2 Thick, 2PR #15/#18 + SHLD, blindado, PVC gris, certificación CMG PLTC-ER</v>
      </c>
      <c r="D185" s="1653">
        <f>Partidas!H104</f>
        <v>448.60736000000003</v>
      </c>
      <c r="E185" s="1654">
        <f>$D185</f>
        <v>448.60736000000003</v>
      </c>
      <c r="F185" s="1655" t="s">
        <v>1862</v>
      </c>
      <c r="G185" s="1655"/>
      <c r="H185" s="1656">
        <f>$D185*PROGRAMACION!O188</f>
        <v>0</v>
      </c>
      <c r="I185" s="1656">
        <f>$D185*PROGRAMACION!P188</f>
        <v>0</v>
      </c>
      <c r="J185" s="1656">
        <f>$D185*PROGRAMACION!Q188</f>
        <v>0</v>
      </c>
      <c r="K185" s="1656">
        <f>$D185*PROGRAMACION!R188</f>
        <v>0</v>
      </c>
      <c r="L185" s="1656">
        <f>$D185*PROGRAMACION!S188</f>
        <v>0</v>
      </c>
      <c r="M185" s="1656">
        <f>$D185*PROGRAMACION!T188</f>
        <v>0</v>
      </c>
      <c r="N185" s="1656">
        <f>$D185*PROGRAMACION!U188</f>
        <v>0</v>
      </c>
      <c r="O185" s="1656">
        <f>$D185*PROGRAMACION!V188</f>
        <v>0</v>
      </c>
      <c r="P185" s="1656">
        <f>$D185*PROGRAMACION!W188</f>
        <v>0</v>
      </c>
      <c r="Q185" s="1656">
        <f>$D185*PROGRAMACION!X188</f>
        <v>448.60736000000003</v>
      </c>
      <c r="R185" s="1656">
        <f>$D185*PROGRAMACION!Y188</f>
        <v>448.60736000000003</v>
      </c>
      <c r="S185" s="1656">
        <f>$D185*PROGRAMACION!Z188</f>
        <v>448.60736000000003</v>
      </c>
      <c r="T185" s="1656">
        <f>$D185*PROGRAMACION!AA188</f>
        <v>448.60736000000003</v>
      </c>
      <c r="U185" s="1656">
        <f>$D185*PROGRAMACION!AB188</f>
        <v>448.60736000000003</v>
      </c>
      <c r="V185" s="1656">
        <f>$D185*PROGRAMACION!AC188</f>
        <v>448.60736000000003</v>
      </c>
      <c r="W185" s="1656">
        <f>$D185*PROGRAMACION!AD188</f>
        <v>448.60736000000003</v>
      </c>
      <c r="X185" s="1656">
        <f>$D185*PROGRAMACION!AE188</f>
        <v>448.60736000000003</v>
      </c>
      <c r="Y185" s="1656">
        <f>$D185*PROGRAMACION!AF188</f>
        <v>448.60736000000003</v>
      </c>
    </row>
    <row r="186" spans="1:25">
      <c r="A186" s="1657"/>
      <c r="B186" s="1658"/>
      <c r="C186" s="1659"/>
      <c r="D186" s="1660"/>
      <c r="E186" s="1661"/>
      <c r="F186" s="1662" t="s">
        <v>1811</v>
      </c>
      <c r="G186" s="1662"/>
      <c r="H186" s="1663">
        <f>$D185*PROGRAMACION!O189</f>
        <v>0</v>
      </c>
      <c r="I186" s="1663">
        <f>$D185*PROGRAMACION!P189</f>
        <v>0</v>
      </c>
      <c r="J186" s="1663">
        <f>$D185*PROGRAMACION!Q189</f>
        <v>0</v>
      </c>
      <c r="K186" s="1663">
        <f>$D185*PROGRAMACION!R189</f>
        <v>0</v>
      </c>
      <c r="L186" s="1663">
        <f>$D185*PROGRAMACION!S189</f>
        <v>0</v>
      </c>
      <c r="M186" s="1663">
        <f>$D185*PROGRAMACION!T189</f>
        <v>0</v>
      </c>
      <c r="N186" s="1663">
        <f>$D185*PROGRAMACION!U189</f>
        <v>0</v>
      </c>
      <c r="O186" s="1663">
        <f>$D185*PROGRAMACION!V189</f>
        <v>0</v>
      </c>
      <c r="P186" s="1663">
        <f>$D185*PROGRAMACION!W189</f>
        <v>0</v>
      </c>
      <c r="Q186" s="1663">
        <f>$D185*PROGRAMACION!X189</f>
        <v>0</v>
      </c>
      <c r="R186" s="1663">
        <f>$D185*PROGRAMACION!Y189</f>
        <v>0</v>
      </c>
      <c r="S186" s="1663">
        <f>$D185*PROGRAMACION!Z189</f>
        <v>0</v>
      </c>
      <c r="T186" s="1663">
        <f>$D185*PROGRAMACION!AA189</f>
        <v>0</v>
      </c>
      <c r="U186" s="1663">
        <f>$D185*PROGRAMACION!AB189</f>
        <v>0</v>
      </c>
      <c r="V186" s="1663">
        <f>$D185*PROGRAMACION!AC189</f>
        <v>0</v>
      </c>
      <c r="W186" s="1663">
        <f>$D185*PROGRAMACION!AD189</f>
        <v>0</v>
      </c>
      <c r="X186" s="1663">
        <f>$D185*PROGRAMACION!AE189</f>
        <v>0</v>
      </c>
      <c r="Y186" s="1663">
        <f>$D185*PROGRAMACION!AF189</f>
        <v>0</v>
      </c>
    </row>
    <row r="187" spans="1:25">
      <c r="A187" s="1650"/>
      <c r="B187" s="1651" t="str">
        <f>PROGRAMACION!C190</f>
        <v>A1780</v>
      </c>
      <c r="C187" s="1652" t="str">
        <f>PROGRAMACION!D190</f>
        <v>Accesorios para conductores: empalmes, conectores, terminales, multiconectores, tapones, sellos y etiquetas</v>
      </c>
      <c r="D187" s="1653">
        <f>Partidas!H105</f>
        <v>1510.7440000000001</v>
      </c>
      <c r="E187" s="1654">
        <f>$D187</f>
        <v>1510.7440000000001</v>
      </c>
      <c r="F187" s="1655" t="s">
        <v>1862</v>
      </c>
      <c r="G187" s="1655"/>
      <c r="H187" s="1656">
        <f>$D187*PROGRAMACION!O190</f>
        <v>0</v>
      </c>
      <c r="I187" s="1656">
        <f>$D187*PROGRAMACION!P190</f>
        <v>0</v>
      </c>
      <c r="J187" s="1656">
        <f>$D187*PROGRAMACION!Q190</f>
        <v>0</v>
      </c>
      <c r="K187" s="1656">
        <f>$D187*PROGRAMACION!R190</f>
        <v>0</v>
      </c>
      <c r="L187" s="1656">
        <f>$D187*PROGRAMACION!S190</f>
        <v>0</v>
      </c>
      <c r="M187" s="1656">
        <f>$D187*PROGRAMACION!T190</f>
        <v>0</v>
      </c>
      <c r="N187" s="1656">
        <f>$D187*PROGRAMACION!U190</f>
        <v>0</v>
      </c>
      <c r="O187" s="1656">
        <f>$D187*PROGRAMACION!V190</f>
        <v>0</v>
      </c>
      <c r="P187" s="1656">
        <f>$D187*PROGRAMACION!W190</f>
        <v>0</v>
      </c>
      <c r="Q187" s="1656">
        <f>$D187*PROGRAMACION!X190</f>
        <v>671.44177777777793</v>
      </c>
      <c r="R187" s="1656">
        <f>$D187*PROGRAMACION!Y190</f>
        <v>1510.7440000000001</v>
      </c>
      <c r="S187" s="1656">
        <f>$D187*PROGRAMACION!Z190</f>
        <v>1510.7440000000001</v>
      </c>
      <c r="T187" s="1656">
        <f>$D187*PROGRAMACION!AA190</f>
        <v>1510.7440000000001</v>
      </c>
      <c r="U187" s="1656">
        <f>$D187*PROGRAMACION!AB190</f>
        <v>1510.7440000000001</v>
      </c>
      <c r="V187" s="1656">
        <f>$D187*PROGRAMACION!AC190</f>
        <v>1510.7440000000001</v>
      </c>
      <c r="W187" s="1656">
        <f>$D187*PROGRAMACION!AD190</f>
        <v>1510.7440000000001</v>
      </c>
      <c r="X187" s="1656">
        <f>$D187*PROGRAMACION!AE190</f>
        <v>1510.7440000000001</v>
      </c>
      <c r="Y187" s="1656">
        <f>$D187*PROGRAMACION!AF190</f>
        <v>1510.7440000000001</v>
      </c>
    </row>
    <row r="188" spans="1:25">
      <c r="A188" s="1657"/>
      <c r="B188" s="1658"/>
      <c r="C188" s="1659"/>
      <c r="D188" s="1660"/>
      <c r="E188" s="1661"/>
      <c r="F188" s="1662" t="s">
        <v>1811</v>
      </c>
      <c r="G188" s="1662"/>
      <c r="H188" s="1663">
        <f>$D187*PROGRAMACION!O191</f>
        <v>0</v>
      </c>
      <c r="I188" s="1663">
        <f>$D187*PROGRAMACION!P191</f>
        <v>0</v>
      </c>
      <c r="J188" s="1663">
        <f>$D187*PROGRAMACION!Q191</f>
        <v>0</v>
      </c>
      <c r="K188" s="1663">
        <f>$D187*PROGRAMACION!R191</f>
        <v>0</v>
      </c>
      <c r="L188" s="1663">
        <f>$D187*PROGRAMACION!S191</f>
        <v>0</v>
      </c>
      <c r="M188" s="1663">
        <f>$D187*PROGRAMACION!T191</f>
        <v>0</v>
      </c>
      <c r="N188" s="1663">
        <f>$D187*PROGRAMACION!U191</f>
        <v>0</v>
      </c>
      <c r="O188" s="1663">
        <f>$D187*PROGRAMACION!V191</f>
        <v>0</v>
      </c>
      <c r="P188" s="1663">
        <f>$D187*PROGRAMACION!W191</f>
        <v>0</v>
      </c>
      <c r="Q188" s="1663">
        <f>$D187*PROGRAMACION!X191</f>
        <v>0</v>
      </c>
      <c r="R188" s="1663">
        <f>$D187*PROGRAMACION!Y191</f>
        <v>0</v>
      </c>
      <c r="S188" s="1663">
        <f>$D187*PROGRAMACION!Z191</f>
        <v>0</v>
      </c>
      <c r="T188" s="1663">
        <f>$D187*PROGRAMACION!AA191</f>
        <v>0</v>
      </c>
      <c r="U188" s="1663">
        <f>$D187*PROGRAMACION!AB191</f>
        <v>0</v>
      </c>
      <c r="V188" s="1663">
        <f>$D187*PROGRAMACION!AC191</f>
        <v>0</v>
      </c>
      <c r="W188" s="1663">
        <f>$D187*PROGRAMACION!AD191</f>
        <v>0</v>
      </c>
      <c r="X188" s="1663">
        <f>$D187*PROGRAMACION!AE191</f>
        <v>0</v>
      </c>
      <c r="Y188" s="1663">
        <f>$D187*PROGRAMACION!AF191</f>
        <v>0</v>
      </c>
    </row>
    <row r="189" spans="1:25">
      <c r="A189" s="1650"/>
      <c r="B189" s="1651" t="str">
        <f>PROGRAMACION!C192</f>
        <v>A1790</v>
      </c>
      <c r="C189" s="1652" t="str">
        <f>PROGRAMACION!D192</f>
        <v>Tarjetas de comunicación DeviceNet compatibles con VFDs existentes de bombas de dosificación de floculante</v>
      </c>
      <c r="D189" s="1653">
        <f>Partidas!H106</f>
        <v>176.61159999999998</v>
      </c>
      <c r="E189" s="1654">
        <f>$D189</f>
        <v>176.61159999999998</v>
      </c>
      <c r="F189" s="1655" t="s">
        <v>1862</v>
      </c>
      <c r="G189" s="1655"/>
      <c r="H189" s="1656">
        <f>$D189*PROGRAMACION!O192</f>
        <v>0</v>
      </c>
      <c r="I189" s="1656">
        <f>$D189*PROGRAMACION!P192</f>
        <v>0</v>
      </c>
      <c r="J189" s="1656">
        <f>$D189*PROGRAMACION!Q192</f>
        <v>0</v>
      </c>
      <c r="K189" s="1656">
        <f>$D189*PROGRAMACION!R192</f>
        <v>0</v>
      </c>
      <c r="L189" s="1656">
        <f>$D189*PROGRAMACION!S192</f>
        <v>0</v>
      </c>
      <c r="M189" s="1656">
        <f>$D189*PROGRAMACION!T192</f>
        <v>0</v>
      </c>
      <c r="N189" s="1656">
        <f>$D189*PROGRAMACION!U192</f>
        <v>0</v>
      </c>
      <c r="O189" s="1656">
        <f>$D189*PROGRAMACION!V192</f>
        <v>0</v>
      </c>
      <c r="P189" s="1656">
        <f>$D189*PROGRAMACION!W192</f>
        <v>0</v>
      </c>
      <c r="Q189" s="1656">
        <f>$D189*PROGRAMACION!X192</f>
        <v>0</v>
      </c>
      <c r="R189" s="1656">
        <f>$D189*PROGRAMACION!Y192</f>
        <v>176.61159999999998</v>
      </c>
      <c r="S189" s="1656">
        <f>$D189*PROGRAMACION!Z192</f>
        <v>176.61159999999998</v>
      </c>
      <c r="T189" s="1656">
        <f>$D189*PROGRAMACION!AA192</f>
        <v>176.61159999999998</v>
      </c>
      <c r="U189" s="1656">
        <f>$D189*PROGRAMACION!AB192</f>
        <v>176.61159999999998</v>
      </c>
      <c r="V189" s="1656">
        <f>$D189*PROGRAMACION!AC192</f>
        <v>176.61159999999998</v>
      </c>
      <c r="W189" s="1656">
        <f>$D189*PROGRAMACION!AD192</f>
        <v>176.61159999999998</v>
      </c>
      <c r="X189" s="1656">
        <f>$D189*PROGRAMACION!AE192</f>
        <v>176.61159999999998</v>
      </c>
      <c r="Y189" s="1656">
        <f>$D189*PROGRAMACION!AF192</f>
        <v>176.61159999999998</v>
      </c>
    </row>
    <row r="190" spans="1:25">
      <c r="A190" s="1657"/>
      <c r="B190" s="1658"/>
      <c r="C190" s="1659"/>
      <c r="D190" s="1660"/>
      <c r="E190" s="1661"/>
      <c r="F190" s="1662" t="s">
        <v>1811</v>
      </c>
      <c r="G190" s="1662"/>
      <c r="H190" s="1663">
        <f>$D189*PROGRAMACION!O193</f>
        <v>0</v>
      </c>
      <c r="I190" s="1663">
        <f>$D189*PROGRAMACION!P193</f>
        <v>0</v>
      </c>
      <c r="J190" s="1663">
        <f>$D189*PROGRAMACION!Q193</f>
        <v>0</v>
      </c>
      <c r="K190" s="1663">
        <f>$D189*PROGRAMACION!R193</f>
        <v>0</v>
      </c>
      <c r="L190" s="1663">
        <f>$D189*PROGRAMACION!S193</f>
        <v>0</v>
      </c>
      <c r="M190" s="1663">
        <f>$D189*PROGRAMACION!T193</f>
        <v>0</v>
      </c>
      <c r="N190" s="1663">
        <f>$D189*PROGRAMACION!U193</f>
        <v>0</v>
      </c>
      <c r="O190" s="1663">
        <f>$D189*PROGRAMACION!V193</f>
        <v>0</v>
      </c>
      <c r="P190" s="1663">
        <f>$D189*PROGRAMACION!W193</f>
        <v>0</v>
      </c>
      <c r="Q190" s="1663">
        <f>$D189*PROGRAMACION!X193</f>
        <v>0</v>
      </c>
      <c r="R190" s="1663">
        <f>$D189*PROGRAMACION!Y193</f>
        <v>0</v>
      </c>
      <c r="S190" s="1663">
        <f>$D189*PROGRAMACION!Z193</f>
        <v>0</v>
      </c>
      <c r="T190" s="1663">
        <f>$D189*PROGRAMACION!AA193</f>
        <v>0</v>
      </c>
      <c r="U190" s="1663">
        <f>$D189*PROGRAMACION!AB193</f>
        <v>0</v>
      </c>
      <c r="V190" s="1663">
        <f>$D189*PROGRAMACION!AC193</f>
        <v>0</v>
      </c>
      <c r="W190" s="1663">
        <f>$D189*PROGRAMACION!AD193</f>
        <v>0</v>
      </c>
      <c r="X190" s="1663">
        <f>$D189*PROGRAMACION!AE193</f>
        <v>0</v>
      </c>
      <c r="Y190" s="1663">
        <f>$D189*PROGRAMACION!AF193</f>
        <v>0</v>
      </c>
    </row>
    <row r="191" spans="1:25">
      <c r="A191" s="1492"/>
      <c r="B191" s="1493"/>
      <c r="C191" s="1494" t="str">
        <f>PROGRAMACION!D194</f>
        <v>CANALIZACIONES</v>
      </c>
      <c r="D191" s="1636"/>
      <c r="E191" s="1637"/>
      <c r="F191" s="1615"/>
      <c r="G191" s="1615"/>
      <c r="H191" s="1649"/>
      <c r="I191" s="1649"/>
      <c r="J191" s="1649"/>
      <c r="K191" s="1649"/>
      <c r="L191" s="1649"/>
      <c r="M191" s="1649"/>
      <c r="N191" s="1649"/>
      <c r="O191" s="1649"/>
      <c r="P191" s="1649"/>
      <c r="Q191" s="1649"/>
      <c r="R191" s="1649"/>
      <c r="S191" s="1649"/>
      <c r="T191" s="1649"/>
      <c r="U191" s="1649"/>
      <c r="V191" s="1649"/>
      <c r="W191" s="1649"/>
      <c r="X191" s="1649"/>
      <c r="Y191" s="1649"/>
    </row>
    <row r="192" spans="1:25">
      <c r="A192" s="1650"/>
      <c r="B192" s="1651" t="str">
        <f>PROGRAMACION!C195</f>
        <v>A1800</v>
      </c>
      <c r="C192" s="1652" t="str">
        <f>PROGRAMACION!D195</f>
        <v>Tubo de acero galvanizado RGS con revestimiento PVC, longitud 3 m (10 ft) - Ø 3/4"</v>
      </c>
      <c r="D192" s="1653">
        <f>Partidas!H108</f>
        <v>1091.9487999999999</v>
      </c>
      <c r="E192" s="1654">
        <f>$D192</f>
        <v>1091.9487999999999</v>
      </c>
      <c r="F192" s="1655" t="s">
        <v>1862</v>
      </c>
      <c r="G192" s="1655"/>
      <c r="H192" s="1656">
        <f>$D192*PROGRAMACION!O195</f>
        <v>0</v>
      </c>
      <c r="I192" s="1656">
        <f>$D192*PROGRAMACION!P195</f>
        <v>0</v>
      </c>
      <c r="J192" s="1656">
        <f>$D192*PROGRAMACION!Q195</f>
        <v>0</v>
      </c>
      <c r="K192" s="1656">
        <f>$D192*PROGRAMACION!R195</f>
        <v>0</v>
      </c>
      <c r="L192" s="1656">
        <f>$D192*PROGRAMACION!S195</f>
        <v>0</v>
      </c>
      <c r="M192" s="1656">
        <f>$D192*PROGRAMACION!T195</f>
        <v>0</v>
      </c>
      <c r="N192" s="1656">
        <f>$D192*PROGRAMACION!U195</f>
        <v>873.55903999999987</v>
      </c>
      <c r="O192" s="1656">
        <f>$D192*PROGRAMACION!V195</f>
        <v>1091.9487999999997</v>
      </c>
      <c r="P192" s="1656">
        <f>$D192*PROGRAMACION!W195</f>
        <v>1091.9487999999997</v>
      </c>
      <c r="Q192" s="1656">
        <f>$D192*PROGRAMACION!X195</f>
        <v>1091.9487999999997</v>
      </c>
      <c r="R192" s="1656">
        <f>$D192*PROGRAMACION!Y195</f>
        <v>1091.9487999999997</v>
      </c>
      <c r="S192" s="1656">
        <f>$D192*PROGRAMACION!Z195</f>
        <v>1091.9487999999997</v>
      </c>
      <c r="T192" s="1656">
        <f>$D192*PROGRAMACION!AA195</f>
        <v>1091.9487999999997</v>
      </c>
      <c r="U192" s="1656">
        <f>$D192*PROGRAMACION!AB195</f>
        <v>1091.9487999999997</v>
      </c>
      <c r="V192" s="1656">
        <f>$D192*PROGRAMACION!AC195</f>
        <v>1091.9487999999997</v>
      </c>
      <c r="W192" s="1656">
        <f>$D192*PROGRAMACION!AD195</f>
        <v>1091.9487999999997</v>
      </c>
      <c r="X192" s="1656">
        <f>$D192*PROGRAMACION!AE195</f>
        <v>1091.9487999999997</v>
      </c>
      <c r="Y192" s="1656">
        <f>$D192*PROGRAMACION!AF195</f>
        <v>1091.9487999999997</v>
      </c>
    </row>
    <row r="193" spans="1:25">
      <c r="A193" s="1657"/>
      <c r="B193" s="1658"/>
      <c r="C193" s="1659"/>
      <c r="D193" s="1660"/>
      <c r="E193" s="1661"/>
      <c r="F193" s="1662" t="s">
        <v>1811</v>
      </c>
      <c r="G193" s="1662"/>
      <c r="H193" s="1663">
        <f>$D192*PROGRAMACION!O196</f>
        <v>0</v>
      </c>
      <c r="I193" s="1663">
        <f>$D192*PROGRAMACION!P196</f>
        <v>0</v>
      </c>
      <c r="J193" s="1663">
        <f>$D192*PROGRAMACION!Q196</f>
        <v>0</v>
      </c>
      <c r="K193" s="1663">
        <f>$D192*PROGRAMACION!R196</f>
        <v>0</v>
      </c>
      <c r="L193" s="1663">
        <f>$D192*PROGRAMACION!S196</f>
        <v>0</v>
      </c>
      <c r="M193" s="1663">
        <f>$D192*PROGRAMACION!T196</f>
        <v>0</v>
      </c>
      <c r="N193" s="1663">
        <f>$D192*PROGRAMACION!U196</f>
        <v>0</v>
      </c>
      <c r="O193" s="1663">
        <f>$D192*PROGRAMACION!V196</f>
        <v>0</v>
      </c>
      <c r="P193" s="1663">
        <f>$D192*PROGRAMACION!W196</f>
        <v>0</v>
      </c>
      <c r="Q193" s="1663">
        <f>$D192*PROGRAMACION!X196</f>
        <v>0</v>
      </c>
      <c r="R193" s="1663">
        <f>$D192*PROGRAMACION!Y196</f>
        <v>0</v>
      </c>
      <c r="S193" s="1663">
        <f>$D192*PROGRAMACION!Z196</f>
        <v>0</v>
      </c>
      <c r="T193" s="1663">
        <f>$D192*PROGRAMACION!AA196</f>
        <v>0</v>
      </c>
      <c r="U193" s="1663">
        <f>$D192*PROGRAMACION!AB196</f>
        <v>0</v>
      </c>
      <c r="V193" s="1663">
        <f>$D192*PROGRAMACION!AC196</f>
        <v>0</v>
      </c>
      <c r="W193" s="1663">
        <f>$D192*PROGRAMACION!AD196</f>
        <v>0</v>
      </c>
      <c r="X193" s="1663">
        <f>$D192*PROGRAMACION!AE196</f>
        <v>0</v>
      </c>
      <c r="Y193" s="1663">
        <f>$D192*PROGRAMACION!AF196</f>
        <v>0</v>
      </c>
    </row>
    <row r="194" spans="1:25">
      <c r="A194" s="1650"/>
      <c r="B194" s="1651" t="str">
        <f>PROGRAMACION!C197</f>
        <v>A1810</v>
      </c>
      <c r="C194" s="1652" t="str">
        <f>PROGRAMACION!D197</f>
        <v>Suministro, montaje e instalación de tubería conduit flexible de acero recubierto C/PVC - Ø 3/4"</v>
      </c>
      <c r="D194" s="1653">
        <f>Partidas!H109</f>
        <v>1136.7840000000001</v>
      </c>
      <c r="E194" s="1654">
        <f>$D194</f>
        <v>1136.7840000000001</v>
      </c>
      <c r="F194" s="1655" t="s">
        <v>1862</v>
      </c>
      <c r="G194" s="1655"/>
      <c r="H194" s="1656">
        <f>$D194*PROGRAMACION!O197</f>
        <v>0</v>
      </c>
      <c r="I194" s="1656">
        <f>$D194*PROGRAMACION!P197</f>
        <v>0</v>
      </c>
      <c r="J194" s="1656">
        <f>$D194*PROGRAMACION!Q197</f>
        <v>0</v>
      </c>
      <c r="K194" s="1656">
        <f>$D194*PROGRAMACION!R197</f>
        <v>0</v>
      </c>
      <c r="L194" s="1656">
        <f>$D194*PROGRAMACION!S197</f>
        <v>0</v>
      </c>
      <c r="M194" s="1656">
        <f>$D194*PROGRAMACION!T197</f>
        <v>0</v>
      </c>
      <c r="N194" s="1656">
        <f>$D194*PROGRAMACION!U197</f>
        <v>0</v>
      </c>
      <c r="O194" s="1656">
        <f>$D194*PROGRAMACION!V197</f>
        <v>1136.7840000000001</v>
      </c>
      <c r="P194" s="1656">
        <f>$D194*PROGRAMACION!W197</f>
        <v>1136.7840000000001</v>
      </c>
      <c r="Q194" s="1656">
        <f>$D194*PROGRAMACION!X197</f>
        <v>1136.7840000000001</v>
      </c>
      <c r="R194" s="1656">
        <f>$D194*PROGRAMACION!Y197</f>
        <v>1136.7840000000001</v>
      </c>
      <c r="S194" s="1656">
        <f>$D194*PROGRAMACION!Z197</f>
        <v>1136.7840000000001</v>
      </c>
      <c r="T194" s="1656">
        <f>$D194*PROGRAMACION!AA197</f>
        <v>1136.7840000000001</v>
      </c>
      <c r="U194" s="1656">
        <f>$D194*PROGRAMACION!AB197</f>
        <v>1136.7840000000001</v>
      </c>
      <c r="V194" s="1656">
        <f>$D194*PROGRAMACION!AC197</f>
        <v>1136.7840000000001</v>
      </c>
      <c r="W194" s="1656">
        <f>$D194*PROGRAMACION!AD197</f>
        <v>1136.7840000000001</v>
      </c>
      <c r="X194" s="1656">
        <f>$D194*PROGRAMACION!AE197</f>
        <v>1136.7840000000001</v>
      </c>
      <c r="Y194" s="1656">
        <f>$D194*PROGRAMACION!AF197</f>
        <v>1136.7840000000001</v>
      </c>
    </row>
    <row r="195" spans="1:25">
      <c r="A195" s="1657"/>
      <c r="B195" s="1658"/>
      <c r="C195" s="1659"/>
      <c r="D195" s="1660"/>
      <c r="E195" s="1661"/>
      <c r="F195" s="1662" t="s">
        <v>1811</v>
      </c>
      <c r="G195" s="1662"/>
      <c r="H195" s="1663">
        <f>$D194*PROGRAMACION!O198</f>
        <v>0</v>
      </c>
      <c r="I195" s="1663">
        <f>$D194*PROGRAMACION!P198</f>
        <v>0</v>
      </c>
      <c r="J195" s="1663">
        <f>$D194*PROGRAMACION!Q198</f>
        <v>0</v>
      </c>
      <c r="K195" s="1663">
        <f>$D194*PROGRAMACION!R198</f>
        <v>0</v>
      </c>
      <c r="L195" s="1663">
        <f>$D194*PROGRAMACION!S198</f>
        <v>0</v>
      </c>
      <c r="M195" s="1663">
        <f>$D194*PROGRAMACION!T198</f>
        <v>0</v>
      </c>
      <c r="N195" s="1663">
        <f>$D194*PROGRAMACION!U198</f>
        <v>0</v>
      </c>
      <c r="O195" s="1663">
        <f>$D194*PROGRAMACION!V198</f>
        <v>0</v>
      </c>
      <c r="P195" s="1663">
        <f>$D194*PROGRAMACION!W198</f>
        <v>0</v>
      </c>
      <c r="Q195" s="1663">
        <f>$D194*PROGRAMACION!X198</f>
        <v>0</v>
      </c>
      <c r="R195" s="1663">
        <f>$D194*PROGRAMACION!Y198</f>
        <v>0</v>
      </c>
      <c r="S195" s="1663">
        <f>$D194*PROGRAMACION!Z198</f>
        <v>0</v>
      </c>
      <c r="T195" s="1663">
        <f>$D194*PROGRAMACION!AA198</f>
        <v>0</v>
      </c>
      <c r="U195" s="1663">
        <f>$D194*PROGRAMACION!AB198</f>
        <v>0</v>
      </c>
      <c r="V195" s="1663">
        <f>$D194*PROGRAMACION!AC198</f>
        <v>0</v>
      </c>
      <c r="W195" s="1663">
        <f>$D194*PROGRAMACION!AD198</f>
        <v>0</v>
      </c>
      <c r="X195" s="1663">
        <f>$D194*PROGRAMACION!AE198</f>
        <v>0</v>
      </c>
      <c r="Y195" s="1663">
        <f>$D194*PROGRAMACION!AF198</f>
        <v>0</v>
      </c>
    </row>
    <row r="196" spans="1:25">
      <c r="A196" s="1650"/>
      <c r="B196" s="1651" t="str">
        <f>PROGRAMACION!C199</f>
        <v>A1820</v>
      </c>
      <c r="C196" s="1652" t="str">
        <f>PROGRAMACION!D199</f>
        <v>Accesorios para conduits RGS (cajas condulet, uniones, bushings, abrazaderas, soportería), certificación UL</v>
      </c>
      <c r="D196" s="1653">
        <f>Partidas!H110</f>
        <v>453.39200000000005</v>
      </c>
      <c r="E196" s="1654">
        <f>$D196</f>
        <v>453.39200000000005</v>
      </c>
      <c r="F196" s="1655" t="s">
        <v>1862</v>
      </c>
      <c r="G196" s="1655"/>
      <c r="H196" s="1656">
        <f>$D196*PROGRAMACION!O199</f>
        <v>0</v>
      </c>
      <c r="I196" s="1656">
        <f>$D196*PROGRAMACION!P199</f>
        <v>0</v>
      </c>
      <c r="J196" s="1656">
        <f>$D196*PROGRAMACION!Q199</f>
        <v>0</v>
      </c>
      <c r="K196" s="1656">
        <f>$D196*PROGRAMACION!R199</f>
        <v>0</v>
      </c>
      <c r="L196" s="1656">
        <f>$D196*PROGRAMACION!S199</f>
        <v>0</v>
      </c>
      <c r="M196" s="1656">
        <f>$D196*PROGRAMACION!T199</f>
        <v>0</v>
      </c>
      <c r="N196" s="1656">
        <f>$D196*PROGRAMACION!U199</f>
        <v>0</v>
      </c>
      <c r="O196" s="1656">
        <f>$D196*PROGRAMACION!V199</f>
        <v>0</v>
      </c>
      <c r="P196" s="1656">
        <f>$D196*PROGRAMACION!W199</f>
        <v>453.39200000000005</v>
      </c>
      <c r="Q196" s="1656">
        <f>$D196*PROGRAMACION!X199</f>
        <v>453.39200000000005</v>
      </c>
      <c r="R196" s="1656">
        <f>$D196*PROGRAMACION!Y199</f>
        <v>453.39200000000005</v>
      </c>
      <c r="S196" s="1656">
        <f>$D196*PROGRAMACION!Z199</f>
        <v>453.39200000000005</v>
      </c>
      <c r="T196" s="1656">
        <f>$D196*PROGRAMACION!AA199</f>
        <v>453.39200000000005</v>
      </c>
      <c r="U196" s="1656">
        <f>$D196*PROGRAMACION!AB199</f>
        <v>453.39200000000005</v>
      </c>
      <c r="V196" s="1656">
        <f>$D196*PROGRAMACION!AC199</f>
        <v>453.39200000000005</v>
      </c>
      <c r="W196" s="1656">
        <f>$D196*PROGRAMACION!AD199</f>
        <v>453.39200000000005</v>
      </c>
      <c r="X196" s="1656">
        <f>$D196*PROGRAMACION!AE199</f>
        <v>453.39200000000005</v>
      </c>
      <c r="Y196" s="1656">
        <f>$D196*PROGRAMACION!AF199</f>
        <v>453.39200000000005</v>
      </c>
    </row>
    <row r="197" spans="1:25">
      <c r="A197" s="1657"/>
      <c r="B197" s="1658"/>
      <c r="C197" s="1659"/>
      <c r="D197" s="1660"/>
      <c r="E197" s="1661"/>
      <c r="F197" s="1662" t="s">
        <v>1811</v>
      </c>
      <c r="G197" s="1662"/>
      <c r="H197" s="1663">
        <f>$D196*PROGRAMACION!O200</f>
        <v>0</v>
      </c>
      <c r="I197" s="1663">
        <f>$D196*PROGRAMACION!P200</f>
        <v>0</v>
      </c>
      <c r="J197" s="1663">
        <f>$D196*PROGRAMACION!Q200</f>
        <v>0</v>
      </c>
      <c r="K197" s="1663">
        <f>$D196*PROGRAMACION!R200</f>
        <v>0</v>
      </c>
      <c r="L197" s="1663">
        <f>$D196*PROGRAMACION!S200</f>
        <v>0</v>
      </c>
      <c r="M197" s="1663">
        <f>$D196*PROGRAMACION!T200</f>
        <v>0</v>
      </c>
      <c r="N197" s="1663">
        <f>$D196*PROGRAMACION!U200</f>
        <v>0</v>
      </c>
      <c r="O197" s="1663">
        <f>$D196*PROGRAMACION!V200</f>
        <v>0</v>
      </c>
      <c r="P197" s="1663">
        <f>$D196*PROGRAMACION!W200</f>
        <v>0</v>
      </c>
      <c r="Q197" s="1663">
        <f>$D196*PROGRAMACION!X200</f>
        <v>0</v>
      </c>
      <c r="R197" s="1663">
        <f>$D196*PROGRAMACION!Y200</f>
        <v>0</v>
      </c>
      <c r="S197" s="1663">
        <f>$D196*PROGRAMACION!Z200</f>
        <v>0</v>
      </c>
      <c r="T197" s="1663">
        <f>$D196*PROGRAMACION!AA200</f>
        <v>0</v>
      </c>
      <c r="U197" s="1663">
        <f>$D196*PROGRAMACION!AB200</f>
        <v>0</v>
      </c>
      <c r="V197" s="1663">
        <f>$D196*PROGRAMACION!AC200</f>
        <v>0</v>
      </c>
      <c r="W197" s="1663">
        <f>$D196*PROGRAMACION!AD200</f>
        <v>0</v>
      </c>
      <c r="X197" s="1663">
        <f>$D196*PROGRAMACION!AE200</f>
        <v>0</v>
      </c>
      <c r="Y197" s="1663">
        <f>$D196*PROGRAMACION!AF200</f>
        <v>0</v>
      </c>
    </row>
    <row r="198" spans="1:25">
      <c r="A198" s="1492"/>
      <c r="B198" s="1493"/>
      <c r="C198" s="1494" t="str">
        <f>PROGRAMACION!D201</f>
        <v>PROGRAMACIÓN DE PLC Y SCADA</v>
      </c>
      <c r="D198" s="1636"/>
      <c r="E198" s="1637"/>
      <c r="F198" s="1615"/>
      <c r="G198" s="1615"/>
      <c r="H198" s="1649"/>
      <c r="I198" s="1649"/>
      <c r="J198" s="1649"/>
      <c r="K198" s="1649"/>
      <c r="L198" s="1649"/>
      <c r="M198" s="1649"/>
      <c r="N198" s="1649"/>
      <c r="O198" s="1649"/>
      <c r="P198" s="1649"/>
      <c r="Q198" s="1649"/>
      <c r="R198" s="1649"/>
      <c r="S198" s="1649"/>
      <c r="T198" s="1649"/>
      <c r="U198" s="1649"/>
      <c r="V198" s="1649"/>
      <c r="W198" s="1649"/>
      <c r="X198" s="1649"/>
      <c r="Y198" s="1649"/>
    </row>
    <row r="199" spans="1:25">
      <c r="A199" s="1650"/>
      <c r="B199" s="1651" t="str">
        <f>PROGRAMACION!C202</f>
        <v>A1830</v>
      </c>
      <c r="C199" s="1652" t="str">
        <f>PROGRAMACION!D202</f>
        <v>Reprogramación del PLC: nueva lógica de control, alarmas, secuencias de fallo, red DeviceNet y verificación de señales</v>
      </c>
      <c r="D199" s="1653">
        <f>Partidas!H112</f>
        <v>962.96309630963094</v>
      </c>
      <c r="E199" s="1654">
        <f>$D199</f>
        <v>962.96309630963094</v>
      </c>
      <c r="F199" s="1655" t="s">
        <v>1862</v>
      </c>
      <c r="G199" s="1655"/>
      <c r="H199" s="1656">
        <f>$D199*PROGRAMACION!O202</f>
        <v>0</v>
      </c>
      <c r="I199" s="1656">
        <f>$D199*PROGRAMACION!P202</f>
        <v>0</v>
      </c>
      <c r="J199" s="1656">
        <f>$D199*PROGRAMACION!Q202</f>
        <v>0</v>
      </c>
      <c r="K199" s="1656">
        <f>$D199*PROGRAMACION!R202</f>
        <v>0</v>
      </c>
      <c r="L199" s="1656">
        <f>$D199*PROGRAMACION!S202</f>
        <v>0</v>
      </c>
      <c r="M199" s="1656">
        <f>$D199*PROGRAMACION!T202</f>
        <v>0</v>
      </c>
      <c r="N199" s="1656">
        <f>$D199*PROGRAMACION!U202</f>
        <v>0</v>
      </c>
      <c r="O199" s="1656">
        <f>$D199*PROGRAMACION!V202</f>
        <v>0</v>
      </c>
      <c r="P199" s="1656">
        <f>$D199*PROGRAMACION!W202</f>
        <v>0</v>
      </c>
      <c r="Q199" s="1656">
        <f>$D199*PROGRAMACION!X202</f>
        <v>0</v>
      </c>
      <c r="R199" s="1656">
        <f>$D199*PROGRAMACION!Y202</f>
        <v>0</v>
      </c>
      <c r="S199" s="1656">
        <f>$D199*PROGRAMACION!Z202</f>
        <v>0</v>
      </c>
      <c r="T199" s="1656">
        <f>$D199*PROGRAMACION!AA202</f>
        <v>0</v>
      </c>
      <c r="U199" s="1656">
        <f>$D199*PROGRAMACION!AB202</f>
        <v>0</v>
      </c>
      <c r="V199" s="1656">
        <f>$D199*PROGRAMACION!AC202</f>
        <v>0</v>
      </c>
      <c r="W199" s="1656">
        <f>$D199*PROGRAMACION!AD202</f>
        <v>962.96309630963094</v>
      </c>
      <c r="X199" s="1656">
        <f>$D199*PROGRAMACION!AE202</f>
        <v>962.96309630963094</v>
      </c>
      <c r="Y199" s="1656">
        <f>$D199*PROGRAMACION!AF202</f>
        <v>962.96309630963094</v>
      </c>
    </row>
    <row r="200" spans="1:25">
      <c r="A200" s="1657"/>
      <c r="B200" s="1658"/>
      <c r="C200" s="1659"/>
      <c r="D200" s="1660"/>
      <c r="E200" s="1661"/>
      <c r="F200" s="1662" t="s">
        <v>1811</v>
      </c>
      <c r="G200" s="1662"/>
      <c r="H200" s="1663">
        <f>$D199*PROGRAMACION!O203</f>
        <v>0</v>
      </c>
      <c r="I200" s="1663">
        <f>$D199*PROGRAMACION!P203</f>
        <v>0</v>
      </c>
      <c r="J200" s="1663">
        <f>$D199*PROGRAMACION!Q203</f>
        <v>0</v>
      </c>
      <c r="K200" s="1663">
        <f>$D199*PROGRAMACION!R203</f>
        <v>0</v>
      </c>
      <c r="L200" s="1663">
        <f>$D199*PROGRAMACION!S203</f>
        <v>0</v>
      </c>
      <c r="M200" s="1663">
        <f>$D199*PROGRAMACION!T203</f>
        <v>0</v>
      </c>
      <c r="N200" s="1663">
        <f>$D199*PROGRAMACION!U203</f>
        <v>0</v>
      </c>
      <c r="O200" s="1663">
        <f>$D199*PROGRAMACION!V203</f>
        <v>0</v>
      </c>
      <c r="P200" s="1663">
        <f>$D199*PROGRAMACION!W203</f>
        <v>0</v>
      </c>
      <c r="Q200" s="1663">
        <f>$D199*PROGRAMACION!X203</f>
        <v>0</v>
      </c>
      <c r="R200" s="1663">
        <f>$D199*PROGRAMACION!Y203</f>
        <v>0</v>
      </c>
      <c r="S200" s="1663">
        <f>$D199*PROGRAMACION!Z203</f>
        <v>0</v>
      </c>
      <c r="T200" s="1663">
        <f>$D199*PROGRAMACION!AA203</f>
        <v>0</v>
      </c>
      <c r="U200" s="1663">
        <f>$D199*PROGRAMACION!AB203</f>
        <v>0</v>
      </c>
      <c r="V200" s="1663">
        <f>$D199*PROGRAMACION!AC203</f>
        <v>0</v>
      </c>
      <c r="W200" s="1663">
        <f>$D199*PROGRAMACION!AD203</f>
        <v>0</v>
      </c>
      <c r="X200" s="1663">
        <f>$D199*PROGRAMACION!AE203</f>
        <v>0</v>
      </c>
      <c r="Y200" s="1663">
        <f>$D199*PROGRAMACION!AF203</f>
        <v>0</v>
      </c>
    </row>
    <row r="201" spans="1:25">
      <c r="A201" s="1650"/>
      <c r="B201" s="1651" t="str">
        <f>PROGRAMACION!C204</f>
        <v>A1840</v>
      </c>
      <c r="C201" s="1652" t="str">
        <f>PROGRAMACION!D204</f>
        <v>Actualización de interfaz SCADA: alarmas, fallos y arranque/parada de arrancadores y VFDs; incluye pruebas</v>
      </c>
      <c r="D201" s="1653">
        <f>Partidas!H113</f>
        <v>641.91120000000001</v>
      </c>
      <c r="E201" s="1654">
        <f>$D201</f>
        <v>641.91120000000001</v>
      </c>
      <c r="F201" s="1655" t="s">
        <v>1862</v>
      </c>
      <c r="G201" s="1655"/>
      <c r="H201" s="1656">
        <f>$D201*PROGRAMACION!O204</f>
        <v>0</v>
      </c>
      <c r="I201" s="1656">
        <f>$D201*PROGRAMACION!P204</f>
        <v>0</v>
      </c>
      <c r="J201" s="1656">
        <f>$D201*PROGRAMACION!Q204</f>
        <v>0</v>
      </c>
      <c r="K201" s="1656">
        <f>$D201*PROGRAMACION!R204</f>
        <v>0</v>
      </c>
      <c r="L201" s="1656">
        <f>$D201*PROGRAMACION!S204</f>
        <v>0</v>
      </c>
      <c r="M201" s="1656">
        <f>$D201*PROGRAMACION!T204</f>
        <v>0</v>
      </c>
      <c r="N201" s="1656">
        <f>$D201*PROGRAMACION!U204</f>
        <v>0</v>
      </c>
      <c r="O201" s="1656">
        <f>$D201*PROGRAMACION!V204</f>
        <v>0</v>
      </c>
      <c r="P201" s="1656">
        <f>$D201*PROGRAMACION!W204</f>
        <v>0</v>
      </c>
      <c r="Q201" s="1656">
        <f>$D201*PROGRAMACION!X204</f>
        <v>0</v>
      </c>
      <c r="R201" s="1656">
        <f>$D201*PROGRAMACION!Y204</f>
        <v>0</v>
      </c>
      <c r="S201" s="1656">
        <f>$D201*PROGRAMACION!Z204</f>
        <v>0</v>
      </c>
      <c r="T201" s="1656">
        <f>$D201*PROGRAMACION!AA204</f>
        <v>0</v>
      </c>
      <c r="U201" s="1656">
        <f>$D201*PROGRAMACION!AB204</f>
        <v>0</v>
      </c>
      <c r="V201" s="1656">
        <f>$D201*PROGRAMACION!AC204</f>
        <v>0</v>
      </c>
      <c r="W201" s="1656">
        <f>$D201*PROGRAMACION!AD204</f>
        <v>0</v>
      </c>
      <c r="X201" s="1656">
        <f>$D201*PROGRAMACION!AE204</f>
        <v>641.91120000000001</v>
      </c>
      <c r="Y201" s="1656">
        <f>$D201*PROGRAMACION!AF204</f>
        <v>641.91120000000001</v>
      </c>
    </row>
    <row r="202" spans="1:25">
      <c r="A202" s="1657"/>
      <c r="B202" s="1658"/>
      <c r="C202" s="1659"/>
      <c r="D202" s="1660"/>
      <c r="E202" s="1661"/>
      <c r="F202" s="1662" t="s">
        <v>1811</v>
      </c>
      <c r="G202" s="1662"/>
      <c r="H202" s="1663">
        <f>$D201*PROGRAMACION!O205</f>
        <v>0</v>
      </c>
      <c r="I202" s="1663">
        <f>$D201*PROGRAMACION!P205</f>
        <v>0</v>
      </c>
      <c r="J202" s="1663">
        <f>$D201*PROGRAMACION!Q205</f>
        <v>0</v>
      </c>
      <c r="K202" s="1663">
        <f>$D201*PROGRAMACION!R205</f>
        <v>0</v>
      </c>
      <c r="L202" s="1663">
        <f>$D201*PROGRAMACION!S205</f>
        <v>0</v>
      </c>
      <c r="M202" s="1663">
        <f>$D201*PROGRAMACION!T205</f>
        <v>0</v>
      </c>
      <c r="N202" s="1663">
        <f>$D201*PROGRAMACION!U205</f>
        <v>0</v>
      </c>
      <c r="O202" s="1663">
        <f>$D201*PROGRAMACION!V205</f>
        <v>0</v>
      </c>
      <c r="P202" s="1663">
        <f>$D201*PROGRAMACION!W205</f>
        <v>0</v>
      </c>
      <c r="Q202" s="1663">
        <f>$D201*PROGRAMACION!X205</f>
        <v>0</v>
      </c>
      <c r="R202" s="1663">
        <f>$D201*PROGRAMACION!Y205</f>
        <v>0</v>
      </c>
      <c r="S202" s="1663">
        <f>$D201*PROGRAMACION!Z205</f>
        <v>0</v>
      </c>
      <c r="T202" s="1663">
        <f>$D201*PROGRAMACION!AA205</f>
        <v>0</v>
      </c>
      <c r="U202" s="1663">
        <f>$D201*PROGRAMACION!AB205</f>
        <v>0</v>
      </c>
      <c r="V202" s="1663">
        <f>$D201*PROGRAMACION!AC205</f>
        <v>0</v>
      </c>
      <c r="W202" s="1663">
        <f>$D201*PROGRAMACION!AD205</f>
        <v>0</v>
      </c>
      <c r="X202" s="1663">
        <f>$D201*PROGRAMACION!AE205</f>
        <v>0</v>
      </c>
      <c r="Y202" s="1663">
        <f>$D201*PROGRAMACION!AF205</f>
        <v>0</v>
      </c>
    </row>
    <row r="203" spans="1:25">
      <c r="A203" s="1492"/>
      <c r="B203" s="1493"/>
      <c r="C203" s="1494" t="str">
        <f>PROGRAMACION!D206</f>
        <v>CIERRE DE OBRA</v>
      </c>
      <c r="D203" s="1636"/>
      <c r="E203" s="1637"/>
      <c r="F203" s="1615"/>
      <c r="G203" s="1615"/>
      <c r="H203" s="1649"/>
      <c r="I203" s="1649"/>
      <c r="J203" s="1649"/>
      <c r="K203" s="1649"/>
      <c r="L203" s="1649"/>
      <c r="M203" s="1649"/>
      <c r="N203" s="1649"/>
      <c r="O203" s="1649"/>
      <c r="P203" s="1649"/>
      <c r="Q203" s="1649"/>
      <c r="R203" s="1649"/>
      <c r="S203" s="1649"/>
      <c r="T203" s="1649"/>
      <c r="U203" s="1649"/>
      <c r="V203" s="1649"/>
      <c r="W203" s="1649"/>
      <c r="X203" s="1649"/>
      <c r="Y203" s="1649"/>
    </row>
    <row r="204" spans="1:25">
      <c r="A204" s="1650"/>
      <c r="B204" s="1651" t="str">
        <f>PROGRAMACION!C207</f>
        <v>A1850</v>
      </c>
      <c r="C204" s="1652" t="str">
        <f>PROGRAMACION!D207</f>
        <v>CAMINATA DE CONSTRUCCION</v>
      </c>
      <c r="D204" s="1653">
        <f>Partidas!H115</f>
        <v>0</v>
      </c>
      <c r="E204" s="1654">
        <f>$D204</f>
        <v>0</v>
      </c>
      <c r="F204" s="1655" t="s">
        <v>1862</v>
      </c>
      <c r="G204" s="1655"/>
      <c r="H204" s="1656">
        <f>$D204*PROGRAMACION!O207</f>
        <v>0</v>
      </c>
      <c r="I204" s="1656">
        <f>$D204*PROGRAMACION!P207</f>
        <v>0</v>
      </c>
      <c r="J204" s="1656">
        <f>$D204*PROGRAMACION!Q207</f>
        <v>0</v>
      </c>
      <c r="K204" s="1656">
        <f>$D204*PROGRAMACION!R207</f>
        <v>0</v>
      </c>
      <c r="L204" s="1656">
        <f>$D204*PROGRAMACION!S207</f>
        <v>0</v>
      </c>
      <c r="M204" s="1656">
        <f>$D204*PROGRAMACION!T207</f>
        <v>0</v>
      </c>
      <c r="N204" s="1656">
        <f>$D204*PROGRAMACION!U207</f>
        <v>0</v>
      </c>
      <c r="O204" s="1656">
        <f>$D204*PROGRAMACION!V207</f>
        <v>0</v>
      </c>
      <c r="P204" s="1656">
        <f>$D204*PROGRAMACION!W207</f>
        <v>0</v>
      </c>
      <c r="Q204" s="1656">
        <f>$D204*PROGRAMACION!X207</f>
        <v>0</v>
      </c>
      <c r="R204" s="1656">
        <f>$D204*PROGRAMACION!Y207</f>
        <v>0</v>
      </c>
      <c r="S204" s="1656">
        <f>$D204*PROGRAMACION!Z207</f>
        <v>0</v>
      </c>
      <c r="T204" s="1656">
        <f>$D204*PROGRAMACION!AA207</f>
        <v>0</v>
      </c>
      <c r="U204" s="1656">
        <f>$D204*PROGRAMACION!AB207</f>
        <v>0</v>
      </c>
      <c r="V204" s="1656">
        <f>$D204*PROGRAMACION!AC207</f>
        <v>0</v>
      </c>
      <c r="W204" s="1656">
        <f>$D204*PROGRAMACION!AD207</f>
        <v>0</v>
      </c>
      <c r="X204" s="1656">
        <f>$D204*PROGRAMACION!AE207</f>
        <v>0</v>
      </c>
      <c r="Y204" s="1656">
        <f>$D204*PROGRAMACION!AF207</f>
        <v>0</v>
      </c>
    </row>
    <row r="205" spans="1:25">
      <c r="A205" s="1657"/>
      <c r="B205" s="1658"/>
      <c r="C205" s="1659"/>
      <c r="D205" s="1660"/>
      <c r="E205" s="1661"/>
      <c r="F205" s="1662" t="s">
        <v>1811</v>
      </c>
      <c r="G205" s="1662"/>
      <c r="H205" s="1663">
        <f>$D204*PROGRAMACION!O208</f>
        <v>0</v>
      </c>
      <c r="I205" s="1663">
        <f>$D204*PROGRAMACION!P208</f>
        <v>0</v>
      </c>
      <c r="J205" s="1663">
        <f>$D204*PROGRAMACION!Q208</f>
        <v>0</v>
      </c>
      <c r="K205" s="1663">
        <f>$D204*PROGRAMACION!R208</f>
        <v>0</v>
      </c>
      <c r="L205" s="1663">
        <f>$D204*PROGRAMACION!S208</f>
        <v>0</v>
      </c>
      <c r="M205" s="1663">
        <f>$D204*PROGRAMACION!T208</f>
        <v>0</v>
      </c>
      <c r="N205" s="1663">
        <f>$D204*PROGRAMACION!U208</f>
        <v>0</v>
      </c>
      <c r="O205" s="1663">
        <f>$D204*PROGRAMACION!V208</f>
        <v>0</v>
      </c>
      <c r="P205" s="1663">
        <f>$D204*PROGRAMACION!W208</f>
        <v>0</v>
      </c>
      <c r="Q205" s="1663">
        <f>$D204*PROGRAMACION!X208</f>
        <v>0</v>
      </c>
      <c r="R205" s="1663">
        <f>$D204*PROGRAMACION!Y208</f>
        <v>0</v>
      </c>
      <c r="S205" s="1663">
        <f>$D204*PROGRAMACION!Z208</f>
        <v>0</v>
      </c>
      <c r="T205" s="1663">
        <f>$D204*PROGRAMACION!AA208</f>
        <v>0</v>
      </c>
      <c r="U205" s="1663">
        <f>$D204*PROGRAMACION!AB208</f>
        <v>0</v>
      </c>
      <c r="V205" s="1663">
        <f>$D204*PROGRAMACION!AC208</f>
        <v>0</v>
      </c>
      <c r="W205" s="1663">
        <f>$D204*PROGRAMACION!AD208</f>
        <v>0</v>
      </c>
      <c r="X205" s="1663">
        <f>$D204*PROGRAMACION!AE208</f>
        <v>0</v>
      </c>
      <c r="Y205" s="1663">
        <f>$D204*PROGRAMACION!AF208</f>
        <v>0</v>
      </c>
    </row>
    <row r="206" spans="1:25">
      <c r="A206" s="1650"/>
      <c r="B206" s="1651" t="str">
        <f>PROGRAMACION!C209</f>
        <v>A1860</v>
      </c>
      <c r="C206" s="1652" t="str">
        <f>PROGRAMACION!D209</f>
        <v>LEVANTAMIENTO DE OBSERVACIONES</v>
      </c>
      <c r="D206" s="1653">
        <f>Partidas!H116</f>
        <v>0</v>
      </c>
      <c r="E206" s="1654">
        <f>$D206</f>
        <v>0</v>
      </c>
      <c r="F206" s="1655" t="s">
        <v>1862</v>
      </c>
      <c r="G206" s="1655"/>
      <c r="H206" s="1656">
        <f>$D206*PROGRAMACION!O209</f>
        <v>0</v>
      </c>
      <c r="I206" s="1656">
        <f>$D206*PROGRAMACION!P209</f>
        <v>0</v>
      </c>
      <c r="J206" s="1656">
        <f>$D206*PROGRAMACION!Q209</f>
        <v>0</v>
      </c>
      <c r="K206" s="1656">
        <f>$D206*PROGRAMACION!R209</f>
        <v>0</v>
      </c>
      <c r="L206" s="1656">
        <f>$D206*PROGRAMACION!S209</f>
        <v>0</v>
      </c>
      <c r="M206" s="1656">
        <f>$D206*PROGRAMACION!T209</f>
        <v>0</v>
      </c>
      <c r="N206" s="1656">
        <f>$D206*PROGRAMACION!U209</f>
        <v>0</v>
      </c>
      <c r="O206" s="1656">
        <f>$D206*PROGRAMACION!V209</f>
        <v>0</v>
      </c>
      <c r="P206" s="1656">
        <f>$D206*PROGRAMACION!W209</f>
        <v>0</v>
      </c>
      <c r="Q206" s="1656">
        <f>$D206*PROGRAMACION!X209</f>
        <v>0</v>
      </c>
      <c r="R206" s="1656">
        <f>$D206*PROGRAMACION!Y209</f>
        <v>0</v>
      </c>
      <c r="S206" s="1656">
        <f>$D206*PROGRAMACION!Z209</f>
        <v>0</v>
      </c>
      <c r="T206" s="1656">
        <f>$D206*PROGRAMACION!AA209</f>
        <v>0</v>
      </c>
      <c r="U206" s="1656">
        <f>$D206*PROGRAMACION!AB209</f>
        <v>0</v>
      </c>
      <c r="V206" s="1656">
        <f>$D206*PROGRAMACION!AC209</f>
        <v>0</v>
      </c>
      <c r="W206" s="1656">
        <f>$D206*PROGRAMACION!AD209</f>
        <v>0</v>
      </c>
      <c r="X206" s="1656">
        <f>$D206*PROGRAMACION!AE209</f>
        <v>0</v>
      </c>
      <c r="Y206" s="1656">
        <f>$D206*PROGRAMACION!AF209</f>
        <v>0</v>
      </c>
    </row>
    <row r="207" spans="1:25">
      <c r="A207" s="1657"/>
      <c r="B207" s="1658"/>
      <c r="C207" s="1659"/>
      <c r="D207" s="1660"/>
      <c r="E207" s="1661"/>
      <c r="F207" s="1662" t="s">
        <v>1811</v>
      </c>
      <c r="G207" s="1662"/>
      <c r="H207" s="1663">
        <f>$D206*PROGRAMACION!O210</f>
        <v>0</v>
      </c>
      <c r="I207" s="1663">
        <f>$D206*PROGRAMACION!P210</f>
        <v>0</v>
      </c>
      <c r="J207" s="1663">
        <f>$D206*PROGRAMACION!Q210</f>
        <v>0</v>
      </c>
      <c r="K207" s="1663">
        <f>$D206*PROGRAMACION!R210</f>
        <v>0</v>
      </c>
      <c r="L207" s="1663">
        <f>$D206*PROGRAMACION!S210</f>
        <v>0</v>
      </c>
      <c r="M207" s="1663">
        <f>$D206*PROGRAMACION!T210</f>
        <v>0</v>
      </c>
      <c r="N207" s="1663">
        <f>$D206*PROGRAMACION!U210</f>
        <v>0</v>
      </c>
      <c r="O207" s="1663">
        <f>$D206*PROGRAMACION!V210</f>
        <v>0</v>
      </c>
      <c r="P207" s="1663">
        <f>$D206*PROGRAMACION!W210</f>
        <v>0</v>
      </c>
      <c r="Q207" s="1663">
        <f>$D206*PROGRAMACION!X210</f>
        <v>0</v>
      </c>
      <c r="R207" s="1663">
        <f>$D206*PROGRAMACION!Y210</f>
        <v>0</v>
      </c>
      <c r="S207" s="1663">
        <f>$D206*PROGRAMACION!Z210</f>
        <v>0</v>
      </c>
      <c r="T207" s="1663">
        <f>$D206*PROGRAMACION!AA210</f>
        <v>0</v>
      </c>
      <c r="U207" s="1663">
        <f>$D206*PROGRAMACION!AB210</f>
        <v>0</v>
      </c>
      <c r="V207" s="1663">
        <f>$D206*PROGRAMACION!AC210</f>
        <v>0</v>
      </c>
      <c r="W207" s="1663">
        <f>$D206*PROGRAMACION!AD210</f>
        <v>0</v>
      </c>
      <c r="X207" s="1663">
        <f>$D206*PROGRAMACION!AE210</f>
        <v>0</v>
      </c>
      <c r="Y207" s="1663">
        <f>$D206*PROGRAMACION!AF210</f>
        <v>0</v>
      </c>
    </row>
    <row r="208" spans="1:25">
      <c r="A208" s="1650"/>
      <c r="B208" s="1651" t="str">
        <f>PROGRAMACION!C211</f>
        <v>A1870</v>
      </c>
      <c r="C208" s="1652" t="str">
        <f>PROGRAMACION!D211</f>
        <v>LIMPIEZA FINAL DE OBRA</v>
      </c>
      <c r="D208" s="1653">
        <f>Partidas!H117</f>
        <v>0</v>
      </c>
      <c r="E208" s="1654">
        <f>$D208</f>
        <v>0</v>
      </c>
      <c r="F208" s="1655" t="s">
        <v>1862</v>
      </c>
      <c r="G208" s="1655"/>
      <c r="H208" s="1656">
        <f>$D208*PROGRAMACION!O211</f>
        <v>0</v>
      </c>
      <c r="I208" s="1656">
        <f>$D208*PROGRAMACION!P211</f>
        <v>0</v>
      </c>
      <c r="J208" s="1656">
        <f>$D208*PROGRAMACION!Q211</f>
        <v>0</v>
      </c>
      <c r="K208" s="1656">
        <f>$D208*PROGRAMACION!R211</f>
        <v>0</v>
      </c>
      <c r="L208" s="1656">
        <f>$D208*PROGRAMACION!S211</f>
        <v>0</v>
      </c>
      <c r="M208" s="1656">
        <f>$D208*PROGRAMACION!T211</f>
        <v>0</v>
      </c>
      <c r="N208" s="1656">
        <f>$D208*PROGRAMACION!U211</f>
        <v>0</v>
      </c>
      <c r="O208" s="1656">
        <f>$D208*PROGRAMACION!V211</f>
        <v>0</v>
      </c>
      <c r="P208" s="1656">
        <f>$D208*PROGRAMACION!W211</f>
        <v>0</v>
      </c>
      <c r="Q208" s="1656">
        <f>$D208*PROGRAMACION!X211</f>
        <v>0</v>
      </c>
      <c r="R208" s="1656">
        <f>$D208*PROGRAMACION!Y211</f>
        <v>0</v>
      </c>
      <c r="S208" s="1656">
        <f>$D208*PROGRAMACION!Z211</f>
        <v>0</v>
      </c>
      <c r="T208" s="1656">
        <f>$D208*PROGRAMACION!AA211</f>
        <v>0</v>
      </c>
      <c r="U208" s="1656">
        <f>$D208*PROGRAMACION!AB211</f>
        <v>0</v>
      </c>
      <c r="V208" s="1656">
        <f>$D208*PROGRAMACION!AC211</f>
        <v>0</v>
      </c>
      <c r="W208" s="1656">
        <f>$D208*PROGRAMACION!AD211</f>
        <v>0</v>
      </c>
      <c r="X208" s="1656">
        <f>$D208*PROGRAMACION!AE211</f>
        <v>0</v>
      </c>
      <c r="Y208" s="1656">
        <f>$D208*PROGRAMACION!AF211</f>
        <v>0</v>
      </c>
    </row>
    <row r="209" spans="1:25">
      <c r="A209" s="1657"/>
      <c r="B209" s="1658"/>
      <c r="C209" s="1659"/>
      <c r="D209" s="1660"/>
      <c r="E209" s="1661"/>
      <c r="F209" s="1662" t="s">
        <v>1811</v>
      </c>
      <c r="G209" s="1662"/>
      <c r="H209" s="1663">
        <f>$D208*PROGRAMACION!O212</f>
        <v>0</v>
      </c>
      <c r="I209" s="1663">
        <f>$D208*PROGRAMACION!P212</f>
        <v>0</v>
      </c>
      <c r="J209" s="1663">
        <f>$D208*PROGRAMACION!Q212</f>
        <v>0</v>
      </c>
      <c r="K209" s="1663">
        <f>$D208*PROGRAMACION!R212</f>
        <v>0</v>
      </c>
      <c r="L209" s="1663">
        <f>$D208*PROGRAMACION!S212</f>
        <v>0</v>
      </c>
      <c r="M209" s="1663">
        <f>$D208*PROGRAMACION!T212</f>
        <v>0</v>
      </c>
      <c r="N209" s="1663">
        <f>$D208*PROGRAMACION!U212</f>
        <v>0</v>
      </c>
      <c r="O209" s="1663">
        <f>$D208*PROGRAMACION!V212</f>
        <v>0</v>
      </c>
      <c r="P209" s="1663">
        <f>$D208*PROGRAMACION!W212</f>
        <v>0</v>
      </c>
      <c r="Q209" s="1663">
        <f>$D208*PROGRAMACION!X212</f>
        <v>0</v>
      </c>
      <c r="R209" s="1663">
        <f>$D208*PROGRAMACION!Y212</f>
        <v>0</v>
      </c>
      <c r="S209" s="1663">
        <f>$D208*PROGRAMACION!Z212</f>
        <v>0</v>
      </c>
      <c r="T209" s="1663">
        <f>$D208*PROGRAMACION!AA212</f>
        <v>0</v>
      </c>
      <c r="U209" s="1663">
        <f>$D208*PROGRAMACION!AB212</f>
        <v>0</v>
      </c>
      <c r="V209" s="1663">
        <f>$D208*PROGRAMACION!AC212</f>
        <v>0</v>
      </c>
      <c r="W209" s="1663">
        <f>$D208*PROGRAMACION!AD212</f>
        <v>0</v>
      </c>
      <c r="X209" s="1663">
        <f>$D208*PROGRAMACION!AE212</f>
        <v>0</v>
      </c>
      <c r="Y209" s="1663">
        <f>$D208*PROGRAMACION!AF212</f>
        <v>0</v>
      </c>
    </row>
    <row r="210" spans="1:25">
      <c r="A210" s="1650"/>
      <c r="B210" s="1651" t="str">
        <f>PROGRAMACION!C213</f>
        <v>A1880</v>
      </c>
      <c r="C210" s="1652" t="str">
        <f>PROGRAMACION!D213</f>
        <v>DESMOVILIZACION</v>
      </c>
      <c r="D210" s="1653">
        <f>Partidas!H118</f>
        <v>3398.6299999999997</v>
      </c>
      <c r="E210" s="1654">
        <f>$D210</f>
        <v>3398.6299999999997</v>
      </c>
      <c r="F210" s="1655" t="s">
        <v>1862</v>
      </c>
      <c r="G210" s="1655"/>
      <c r="H210" s="1656">
        <f>$D210*PROGRAMACION!O213</f>
        <v>0</v>
      </c>
      <c r="I210" s="1656">
        <f>$D210*PROGRAMACION!P213</f>
        <v>0</v>
      </c>
      <c r="J210" s="1656">
        <f>$D210*PROGRAMACION!Q213</f>
        <v>0</v>
      </c>
      <c r="K210" s="1656">
        <f>$D210*PROGRAMACION!R213</f>
        <v>0</v>
      </c>
      <c r="L210" s="1656">
        <f>$D210*PROGRAMACION!S213</f>
        <v>0</v>
      </c>
      <c r="M210" s="1656">
        <f>$D210*PROGRAMACION!T213</f>
        <v>0</v>
      </c>
      <c r="N210" s="1656">
        <f>$D210*PROGRAMACION!U213</f>
        <v>0</v>
      </c>
      <c r="O210" s="1656">
        <f>$D210*PROGRAMACION!V213</f>
        <v>0</v>
      </c>
      <c r="P210" s="1656">
        <f>$D210*PROGRAMACION!W213</f>
        <v>0</v>
      </c>
      <c r="Q210" s="1656">
        <f>$D210*PROGRAMACION!X213</f>
        <v>0</v>
      </c>
      <c r="R210" s="1656">
        <f>$D210*PROGRAMACION!Y213</f>
        <v>0</v>
      </c>
      <c r="S210" s="1656">
        <f>$D210*PROGRAMACION!Z213</f>
        <v>0</v>
      </c>
      <c r="T210" s="1656">
        <f>$D210*PROGRAMACION!AA213</f>
        <v>0</v>
      </c>
      <c r="U210" s="1656">
        <f>$D210*PROGRAMACION!AB213</f>
        <v>0</v>
      </c>
      <c r="V210" s="1656">
        <f>$D210*PROGRAMACION!AC213</f>
        <v>0</v>
      </c>
      <c r="W210" s="1656">
        <f>$D210*PROGRAMACION!AD213</f>
        <v>0</v>
      </c>
      <c r="X210" s="1656">
        <f>$D210*PROGRAMACION!AE213</f>
        <v>0</v>
      </c>
      <c r="Y210" s="1656">
        <f>$D210*PROGRAMACION!AF213</f>
        <v>3398.6299999999997</v>
      </c>
    </row>
    <row r="211" spans="1:25">
      <c r="A211" s="1657"/>
      <c r="B211" s="1658"/>
      <c r="C211" s="1659"/>
      <c r="D211" s="1660"/>
      <c r="E211" s="1661"/>
      <c r="F211" s="1662" t="s">
        <v>1811</v>
      </c>
      <c r="G211" s="1662"/>
      <c r="H211" s="1663">
        <f>$D210*PROGRAMACION!O214</f>
        <v>0</v>
      </c>
      <c r="I211" s="1663">
        <f>$D210*PROGRAMACION!P214</f>
        <v>0</v>
      </c>
      <c r="J211" s="1663">
        <f>$D210*PROGRAMACION!Q214</f>
        <v>0</v>
      </c>
      <c r="K211" s="1663">
        <f>$D210*PROGRAMACION!R214</f>
        <v>0</v>
      </c>
      <c r="L211" s="1663">
        <f>$D210*PROGRAMACION!S214</f>
        <v>0</v>
      </c>
      <c r="M211" s="1663">
        <f>$D210*PROGRAMACION!T214</f>
        <v>0</v>
      </c>
      <c r="N211" s="1663">
        <f>$D210*PROGRAMACION!U214</f>
        <v>0</v>
      </c>
      <c r="O211" s="1663">
        <f>$D210*PROGRAMACION!V214</f>
        <v>0</v>
      </c>
      <c r="P211" s="1663">
        <f>$D210*PROGRAMACION!W214</f>
        <v>0</v>
      </c>
      <c r="Q211" s="1663">
        <f>$D210*PROGRAMACION!X214</f>
        <v>0</v>
      </c>
      <c r="R211" s="1663">
        <f>$D210*PROGRAMACION!Y214</f>
        <v>0</v>
      </c>
      <c r="S211" s="1663">
        <f>$D210*PROGRAMACION!Z214</f>
        <v>0</v>
      </c>
      <c r="T211" s="1663">
        <f>$D210*PROGRAMACION!AA214</f>
        <v>0</v>
      </c>
      <c r="U211" s="1663">
        <f>$D210*PROGRAMACION!AB214</f>
        <v>0</v>
      </c>
      <c r="V211" s="1663">
        <f>$D210*PROGRAMACION!AC214</f>
        <v>0</v>
      </c>
      <c r="W211" s="1663">
        <f>$D210*PROGRAMACION!AD214</f>
        <v>0</v>
      </c>
      <c r="X211" s="1663">
        <f>$D210*PROGRAMACION!AE214</f>
        <v>0</v>
      </c>
      <c r="Y211" s="1663">
        <f>$D210*PROGRAMACION!AF214</f>
        <v>0</v>
      </c>
    </row>
    <row r="212" spans="1:25">
      <c r="U212" s="1246"/>
      <c r="V212" s="1246"/>
      <c r="W212" s="1246"/>
      <c r="X212" s="1246"/>
      <c r="Y212" s="1246"/>
    </row>
    <row r="213" spans="1:25">
      <c r="U213" s="1246"/>
      <c r="V213" s="1246"/>
      <c r="W213" s="1246"/>
      <c r="X213" s="1246"/>
      <c r="Y213" s="1246"/>
    </row>
    <row r="214" spans="1:25">
      <c r="A214" s="1638"/>
      <c r="B214" s="1638"/>
      <c r="C214" s="1639" t="s">
        <v>1982</v>
      </c>
      <c r="D214" s="1640"/>
      <c r="E214" s="1640"/>
      <c r="F214" s="1639"/>
      <c r="G214" s="1639"/>
      <c r="H214" s="1648">
        <f t="shared" ref="H214:Y214" si="0">SUMIF($F$7:$F$211,"Prog.",H$7:H$211)</f>
        <v>0</v>
      </c>
      <c r="I214" s="1648">
        <f t="shared" si="0"/>
        <v>0</v>
      </c>
      <c r="J214" s="1648">
        <f t="shared" si="0"/>
        <v>0</v>
      </c>
      <c r="K214" s="1648">
        <f t="shared" si="0"/>
        <v>2718.904</v>
      </c>
      <c r="L214" s="1648">
        <f t="shared" si="0"/>
        <v>3765.4929988571425</v>
      </c>
      <c r="M214" s="1648">
        <f t="shared" si="0"/>
        <v>5489.9047634471672</v>
      </c>
      <c r="N214" s="1648">
        <f t="shared" si="0"/>
        <v>10626.246895617936</v>
      </c>
      <c r="O214" s="1648">
        <f t="shared" si="0"/>
        <v>21264.279016621203</v>
      </c>
      <c r="P214" s="1648">
        <f t="shared" si="0"/>
        <v>33615.045258767335</v>
      </c>
      <c r="Q214" s="1648">
        <f t="shared" si="0"/>
        <v>50661.769540004439</v>
      </c>
      <c r="R214" s="1648">
        <f t="shared" si="0"/>
        <v>71416.821047393227</v>
      </c>
      <c r="S214" s="1648">
        <f t="shared" si="0"/>
        <v>95688.559422747203</v>
      </c>
      <c r="T214" s="1648">
        <f t="shared" si="0"/>
        <v>119119.84787635239</v>
      </c>
      <c r="U214" s="1648">
        <f t="shared" si="0"/>
        <v>137536.95159106774</v>
      </c>
      <c r="V214" s="1648">
        <f t="shared" si="0"/>
        <v>150474.60616511144</v>
      </c>
      <c r="W214" s="1648">
        <f t="shared" si="0"/>
        <v>160157.92838090935</v>
      </c>
      <c r="X214" s="1648">
        <f t="shared" si="0"/>
        <v>169084.17737097433</v>
      </c>
      <c r="Y214" s="1648">
        <f t="shared" si="0"/>
        <v>172482.80737097433</v>
      </c>
    </row>
    <row r="215" spans="1:25">
      <c r="A215" s="1638"/>
      <c r="B215" s="1638"/>
      <c r="C215" s="1639" t="s">
        <v>2014</v>
      </c>
      <c r="D215" s="1640"/>
      <c r="E215" s="1640"/>
      <c r="F215" s="1639"/>
      <c r="G215" s="1639"/>
      <c r="H215" s="1648">
        <f t="shared" ref="H215:Y215" si="1">SUMIF($F$7:$F$211,"Actual",H$7:H$211)</f>
        <v>0</v>
      </c>
      <c r="I215" s="1648">
        <f t="shared" si="1"/>
        <v>0</v>
      </c>
      <c r="J215" s="1648">
        <f t="shared" si="1"/>
        <v>0</v>
      </c>
      <c r="K215" s="1648">
        <f t="shared" si="1"/>
        <v>0</v>
      </c>
      <c r="L215" s="1648">
        <f t="shared" si="1"/>
        <v>0</v>
      </c>
      <c r="M215" s="1648">
        <f t="shared" si="1"/>
        <v>487.8116</v>
      </c>
      <c r="N215" s="1648">
        <f t="shared" si="1"/>
        <v>5534.6327214285702</v>
      </c>
      <c r="O215" s="1648">
        <f t="shared" si="1"/>
        <v>5534.6327214285702</v>
      </c>
      <c r="P215" s="1648">
        <f t="shared" si="1"/>
        <v>5534.6327214285702</v>
      </c>
      <c r="Q215" s="1648">
        <f t="shared" si="1"/>
        <v>5534.6327214285702</v>
      </c>
      <c r="R215" s="1648">
        <f t="shared" si="1"/>
        <v>5534.6327214285702</v>
      </c>
      <c r="S215" s="1648">
        <f t="shared" si="1"/>
        <v>5534.6327214285702</v>
      </c>
      <c r="T215" s="1648">
        <f t="shared" si="1"/>
        <v>5534.6327214285702</v>
      </c>
      <c r="U215" s="1648">
        <f t="shared" si="1"/>
        <v>5534.6327214285702</v>
      </c>
      <c r="V215" s="1648">
        <f t="shared" si="1"/>
        <v>5534.6327214285702</v>
      </c>
      <c r="W215" s="1648">
        <f t="shared" si="1"/>
        <v>5534.6327214285702</v>
      </c>
      <c r="X215" s="1648">
        <f t="shared" si="1"/>
        <v>5534.6327214285702</v>
      </c>
      <c r="Y215" s="1648">
        <f t="shared" si="1"/>
        <v>5534.6327214285702</v>
      </c>
    </row>
    <row r="216" spans="1:25">
      <c r="A216" s="1638"/>
      <c r="B216" s="1638"/>
      <c r="C216" s="1639" t="s">
        <v>1983</v>
      </c>
      <c r="D216" s="1640"/>
      <c r="E216" s="1640"/>
      <c r="F216" s="1639"/>
      <c r="G216" s="1639"/>
      <c r="H216" s="1648">
        <f>H214</f>
        <v>0</v>
      </c>
      <c r="I216" s="1648">
        <f>I214-H214</f>
        <v>0</v>
      </c>
      <c r="J216" s="1648">
        <f t="shared" ref="J216:Y216" si="2">J214-I214</f>
        <v>0</v>
      </c>
      <c r="K216" s="1648">
        <f t="shared" si="2"/>
        <v>2718.904</v>
      </c>
      <c r="L216" s="1648">
        <f t="shared" si="2"/>
        <v>1046.5889988571425</v>
      </c>
      <c r="M216" s="1648">
        <f t="shared" si="2"/>
        <v>1724.4117645900246</v>
      </c>
      <c r="N216" s="1648">
        <f t="shared" si="2"/>
        <v>5136.3421321707692</v>
      </c>
      <c r="O216" s="1648">
        <f t="shared" si="2"/>
        <v>10638.032121003267</v>
      </c>
      <c r="P216" s="1648">
        <f t="shared" si="2"/>
        <v>12350.766242146132</v>
      </c>
      <c r="Q216" s="1648">
        <f t="shared" si="2"/>
        <v>17046.724281237104</v>
      </c>
      <c r="R216" s="1648">
        <f t="shared" si="2"/>
        <v>20755.051507388787</v>
      </c>
      <c r="S216" s="1648">
        <f t="shared" si="2"/>
        <v>24271.738375353976</v>
      </c>
      <c r="T216" s="1648">
        <f t="shared" si="2"/>
        <v>23431.288453605186</v>
      </c>
      <c r="U216" s="1648">
        <f t="shared" si="2"/>
        <v>18417.103714715355</v>
      </c>
      <c r="V216" s="1648">
        <f t="shared" si="2"/>
        <v>12937.6545740437</v>
      </c>
      <c r="W216" s="1648">
        <f t="shared" si="2"/>
        <v>9683.3222157979035</v>
      </c>
      <c r="X216" s="1648">
        <f t="shared" si="2"/>
        <v>8926.2489900649816</v>
      </c>
      <c r="Y216" s="1648">
        <f t="shared" si="2"/>
        <v>3398.6300000000047</v>
      </c>
    </row>
    <row r="217" spans="1:25">
      <c r="A217" s="1638"/>
      <c r="B217" s="1638"/>
      <c r="C217" s="1639" t="s">
        <v>2015</v>
      </c>
      <c r="D217" s="1640"/>
      <c r="E217" s="1640"/>
      <c r="F217" s="1639"/>
      <c r="G217" s="1639"/>
      <c r="H217" s="1648">
        <f>H215</f>
        <v>0</v>
      </c>
      <c r="I217" s="1648">
        <f>I215-H215</f>
        <v>0</v>
      </c>
      <c r="J217" s="1648">
        <f t="shared" ref="J217:Y217" si="3">J215-I215</f>
        <v>0</v>
      </c>
      <c r="K217" s="1648">
        <f t="shared" si="3"/>
        <v>0</v>
      </c>
      <c r="L217" s="1648">
        <f t="shared" si="3"/>
        <v>0</v>
      </c>
      <c r="M217" s="1648">
        <f t="shared" si="3"/>
        <v>487.8116</v>
      </c>
      <c r="N217" s="1648">
        <f t="shared" si="3"/>
        <v>5046.8211214285702</v>
      </c>
      <c r="O217" s="1648">
        <f t="shared" si="3"/>
        <v>0</v>
      </c>
      <c r="P217" s="1648">
        <f t="shared" si="3"/>
        <v>0</v>
      </c>
      <c r="Q217" s="1648">
        <f t="shared" si="3"/>
        <v>0</v>
      </c>
      <c r="R217" s="1648">
        <f t="shared" si="3"/>
        <v>0</v>
      </c>
      <c r="S217" s="1648">
        <f t="shared" si="3"/>
        <v>0</v>
      </c>
      <c r="T217" s="1648">
        <f t="shared" si="3"/>
        <v>0</v>
      </c>
      <c r="U217" s="1648">
        <f t="shared" si="3"/>
        <v>0</v>
      </c>
      <c r="V217" s="1648">
        <f t="shared" si="3"/>
        <v>0</v>
      </c>
      <c r="W217" s="1648">
        <f t="shared" si="3"/>
        <v>0</v>
      </c>
      <c r="X217" s="1648">
        <f t="shared" si="3"/>
        <v>0</v>
      </c>
      <c r="Y217" s="1648">
        <f t="shared" si="3"/>
        <v>0</v>
      </c>
    </row>
    <row r="219" spans="1:25" customFormat="1" ht="12.75"/>
    <row r="220" spans="1:25" customFormat="1" ht="12.75"/>
    <row r="221" spans="1:25" customFormat="1" ht="12.75"/>
    <row r="222" spans="1:25" customFormat="1" ht="12.75"/>
    <row r="223" spans="1:25" customFormat="1" ht="12.75"/>
    <row r="224" spans="1:25" customFormat="1" ht="12.75"/>
    <row r="225" customFormat="1" ht="12.75"/>
    <row r="226" customFormat="1" ht="12.75"/>
    <row r="227" customFormat="1" ht="12.75"/>
    <row r="228" customFormat="1" ht="12.75"/>
    <row r="229" customFormat="1" ht="12.75"/>
    <row r="230" customFormat="1" ht="12.75"/>
    <row r="231" customFormat="1" ht="12.75"/>
    <row r="232" customFormat="1" ht="12.75"/>
    <row r="233" customFormat="1" ht="12.75"/>
    <row r="234" customFormat="1" ht="12.75"/>
    <row r="235" customFormat="1" ht="12.75"/>
    <row r="236" customFormat="1" ht="12.75"/>
    <row r="237" customFormat="1" ht="12.75"/>
    <row r="238" customFormat="1" ht="12.75"/>
    <row r="239" customFormat="1" ht="12.75"/>
    <row r="240" customFormat="1" ht="12.75"/>
    <row r="241" customFormat="1" ht="12.75"/>
    <row r="242" customFormat="1" ht="12.75"/>
    <row r="243" customFormat="1" ht="12.75"/>
    <row r="244" customFormat="1" ht="12.75"/>
    <row r="245" customFormat="1" ht="12.75"/>
    <row r="246" customFormat="1" ht="12.75"/>
    <row r="247" customFormat="1" ht="12.75"/>
    <row r="248" customFormat="1" ht="12.75"/>
    <row r="249" customFormat="1" ht="12.75"/>
    <row r="250" customFormat="1" ht="12.75"/>
    <row r="251" customFormat="1" ht="12.75"/>
    <row r="252" customFormat="1" ht="12.75"/>
    <row r="253" customFormat="1" ht="12.75"/>
    <row r="254" customFormat="1" ht="12.75"/>
    <row r="255" customFormat="1" ht="12.75"/>
    <row r="256" customFormat="1" ht="12.75"/>
    <row r="257" customFormat="1" ht="12.75"/>
    <row r="258" customFormat="1" ht="12.75"/>
    <row r="259" customFormat="1" ht="12.75"/>
    <row r="260" customFormat="1" ht="12.75"/>
    <row r="261" customFormat="1" ht="12.75"/>
    <row r="262" customFormat="1" ht="12.75"/>
    <row r="263" customFormat="1" ht="12.75"/>
    <row r="264" customFormat="1" ht="12.75"/>
    <row r="265" customFormat="1" ht="12.75"/>
    <row r="266" customFormat="1" ht="12.75"/>
    <row r="267" customFormat="1" ht="12.75"/>
    <row r="268" customFormat="1" ht="12.75"/>
    <row r="269" customFormat="1" ht="12.75"/>
    <row r="270" customFormat="1" ht="12.75"/>
    <row r="271" customFormat="1" ht="12.75"/>
    <row r="272" customFormat="1" ht="12.75"/>
    <row r="273" customFormat="1" ht="12.75"/>
    <row r="274" customFormat="1" ht="12.75"/>
    <row r="275" customFormat="1" ht="12.75"/>
    <row r="276" customFormat="1" ht="12.75"/>
    <row r="277" customFormat="1" ht="12.75"/>
    <row r="278" customFormat="1" ht="12.75"/>
    <row r="279" customFormat="1" ht="12.75"/>
    <row r="280" customFormat="1" ht="12.75"/>
    <row r="281" customFormat="1" ht="12.75"/>
    <row r="282" customFormat="1" ht="12.75"/>
    <row r="283" customFormat="1" ht="12.75"/>
    <row r="284" customFormat="1" ht="12.75"/>
    <row r="285" customFormat="1" ht="12.75"/>
    <row r="286" customFormat="1" ht="12.75"/>
    <row r="287" customFormat="1" ht="12.75"/>
    <row r="288" customFormat="1" ht="12.75"/>
    <row r="289" customFormat="1" ht="12.75"/>
    <row r="290" customFormat="1" ht="12.75"/>
    <row r="291" customFormat="1" ht="12.75"/>
    <row r="292" customFormat="1" ht="12.75"/>
    <row r="293" customFormat="1" ht="12.75"/>
    <row r="294" customFormat="1" ht="12.75"/>
    <row r="295" customFormat="1" ht="12.75"/>
    <row r="296" customFormat="1" ht="12.75"/>
    <row r="297" customFormat="1" ht="12.75"/>
    <row r="298" customFormat="1" ht="12.75"/>
    <row r="299" customFormat="1" ht="12.75"/>
    <row r="300" customFormat="1" ht="12.75"/>
    <row r="301" customFormat="1" ht="12.75"/>
    <row r="302" customFormat="1" ht="12.75"/>
    <row r="303" customFormat="1" ht="12.75"/>
    <row r="304" customFormat="1" ht="12.75"/>
    <row r="305" customFormat="1" ht="12.75"/>
    <row r="306" customFormat="1" ht="12.75"/>
    <row r="307" customFormat="1" ht="12.75"/>
    <row r="308" customFormat="1" ht="12.75"/>
    <row r="309" customFormat="1" ht="12.75"/>
    <row r="310" customFormat="1" ht="12.75"/>
    <row r="311" customFormat="1" ht="12.75"/>
    <row r="312" customFormat="1" ht="12.75"/>
    <row r="313" customFormat="1" ht="12.75"/>
    <row r="314" customFormat="1" ht="12.75"/>
    <row r="315" customFormat="1" ht="12.75"/>
    <row r="316" customFormat="1" ht="12.75"/>
    <row r="317" customFormat="1" ht="12.75"/>
    <row r="318" customFormat="1" ht="12.75"/>
    <row r="319" customFormat="1" ht="12.75"/>
    <row r="320" customFormat="1" ht="12.75"/>
    <row r="321" customFormat="1" ht="12.75"/>
    <row r="322" customFormat="1" ht="12.75"/>
    <row r="323" customFormat="1" ht="12.75"/>
    <row r="324" customFormat="1" ht="12.75"/>
    <row r="325" customFormat="1" ht="12.75"/>
    <row r="326" customFormat="1" ht="12.75"/>
    <row r="327" customFormat="1" ht="12.75"/>
    <row r="328" customFormat="1" ht="12.75"/>
    <row r="329" customFormat="1" ht="12.75"/>
    <row r="330" customFormat="1" ht="12.75"/>
    <row r="331" customFormat="1" ht="12.75"/>
    <row r="332" customFormat="1" ht="12.75"/>
    <row r="333" customFormat="1" ht="12.75"/>
    <row r="334" customFormat="1" ht="12.75"/>
    <row r="335" customFormat="1" ht="12.75"/>
    <row r="336" customFormat="1" ht="12.75"/>
    <row r="337" customFormat="1" ht="12.75"/>
    <row r="338" customFormat="1" ht="12.75"/>
    <row r="339" customFormat="1" ht="12.75"/>
    <row r="340" customFormat="1" ht="12.75"/>
    <row r="341" customFormat="1" ht="12.75"/>
    <row r="342" customFormat="1" ht="12.75"/>
    <row r="343" customFormat="1" ht="12.75"/>
    <row r="344" customFormat="1" ht="12.75"/>
  </sheetData>
  <autoFilter ref="A5:T145" xr:uid="{00000000-0001-0000-0400-000000000000}"/>
  <pageMargins left="0.7" right="0.7" top="0.75" bottom="0.75" header="0.3" footer="0.3"/>
  <pageSetup paperSize="9" scale="40" orientation="portrait" horizont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4E89E-4E59-4894-930C-6168AD15FCDA}">
  <sheetPr>
    <tabColor rgb="FF00B050"/>
    <pageSetUpPr fitToPage="1"/>
  </sheetPr>
  <dimension ref="A1:AG790"/>
  <sheetViews>
    <sheetView workbookViewId="0"/>
  </sheetViews>
  <sheetFormatPr baseColWidth="10" defaultColWidth="9.140625" defaultRowHeight="12.75"/>
  <cols>
    <col min="1" max="1" width="11.42578125" style="1265" customWidth="1"/>
    <col min="2" max="2" width="9.140625" style="1265" customWidth="1"/>
    <col min="3" max="3" width="42.42578125" style="1270" customWidth="1"/>
    <col min="4" max="5" width="15" style="1270" hidden="1" customWidth="1"/>
    <col min="6" max="6" width="10.85546875" style="1270" hidden="1" customWidth="1"/>
    <col min="7" max="7" width="11.85546875" style="1270" hidden="1" customWidth="1"/>
    <col min="8" max="8" width="12.85546875" style="1270" hidden="1" customWidth="1"/>
    <col min="9" max="9" width="11.28515625" style="1270" hidden="1" customWidth="1"/>
    <col min="10" max="10" width="10.85546875" style="1270" bestFit="1" customWidth="1"/>
    <col min="11" max="11" width="11.85546875" style="1270" customWidth="1"/>
    <col min="12" max="12" width="12.85546875" style="1270" customWidth="1"/>
    <col min="13" max="13" width="11.28515625" style="1270" customWidth="1"/>
    <col min="14" max="14" width="9.140625" style="1270"/>
    <col min="15" max="15" width="6.42578125" style="1270" customWidth="1"/>
    <col min="16" max="33" width="15.140625" style="1270" customWidth="1"/>
    <col min="34" max="16384" width="9.140625" style="1270"/>
  </cols>
  <sheetData>
    <row r="1" spans="1:33">
      <c r="C1" s="1266" t="s">
        <v>1866</v>
      </c>
      <c r="D1" s="1267"/>
      <c r="E1" s="1267"/>
      <c r="F1" s="1267"/>
      <c r="G1" s="1268"/>
      <c r="H1" s="1268"/>
      <c r="I1" s="1268"/>
      <c r="J1" s="1267"/>
      <c r="K1" s="1268"/>
      <c r="L1" s="1268"/>
      <c r="M1" s="1268"/>
      <c r="N1" s="1269"/>
      <c r="O1" s="1269"/>
      <c r="P1" s="1269"/>
      <c r="Q1" s="1269"/>
      <c r="R1" s="1269"/>
      <c r="S1" s="1269"/>
    </row>
    <row r="2" spans="1:33">
      <c r="C2" s="1266" t="s">
        <v>1867</v>
      </c>
      <c r="D2" s="1267"/>
      <c r="E2" s="1267"/>
      <c r="F2" s="1267" t="s">
        <v>1793</v>
      </c>
      <c r="G2" s="1268"/>
      <c r="H2" s="1268"/>
      <c r="I2" s="1268"/>
      <c r="J2" s="1267"/>
      <c r="K2" s="1268"/>
      <c r="L2" s="1268"/>
      <c r="M2" s="1268"/>
      <c r="N2" s="1269"/>
      <c r="O2" s="1269"/>
      <c r="P2" s="1269"/>
      <c r="Q2" s="1269"/>
      <c r="R2" s="1269"/>
      <c r="S2" s="1269"/>
    </row>
    <row r="3" spans="1:33">
      <c r="C3" s="1266" t="s">
        <v>1868</v>
      </c>
      <c r="D3" s="1267"/>
      <c r="E3" s="1267"/>
      <c r="F3" s="1267" t="str">
        <f>PROGRAMACION!D5</f>
        <v>REPOSICION DEL SISTEMA DE FLOCULANTES — LB0</v>
      </c>
      <c r="G3" s="1268"/>
      <c r="H3" s="1268"/>
      <c r="I3" s="1268"/>
      <c r="J3" s="1267"/>
      <c r="K3" s="1268"/>
      <c r="L3" s="1268"/>
      <c r="M3" s="1268"/>
      <c r="N3" s="1271"/>
      <c r="O3" s="1272"/>
      <c r="P3" s="1269"/>
      <c r="Q3" s="1269"/>
      <c r="R3" s="1269"/>
      <c r="S3" s="1269"/>
    </row>
    <row r="4" spans="1:33">
      <c r="C4" s="1266" t="s">
        <v>1869</v>
      </c>
      <c r="D4" s="1273"/>
      <c r="E4" s="1273"/>
      <c r="F4" s="1424">
        <v>46205</v>
      </c>
      <c r="G4" s="1274"/>
      <c r="H4" s="1274"/>
      <c r="I4" s="1274"/>
      <c r="J4" s="1273"/>
      <c r="K4" s="1274"/>
      <c r="L4" s="1274"/>
      <c r="M4" s="1274"/>
      <c r="N4" s="1269"/>
      <c r="O4" s="1272"/>
      <c r="P4" s="1269"/>
      <c r="Q4" s="1269"/>
      <c r="R4" s="1269"/>
      <c r="S4" s="1269"/>
    </row>
    <row r="5" spans="1:33" ht="13.5" thickBot="1">
      <c r="C5" s="1266" t="s">
        <v>1870</v>
      </c>
      <c r="D5" s="1273"/>
      <c r="E5" s="1273"/>
      <c r="F5" s="1424">
        <v>46324</v>
      </c>
      <c r="G5" s="1274"/>
      <c r="H5" s="1274"/>
      <c r="I5" s="1274"/>
      <c r="J5" s="1273"/>
      <c r="K5" s="1274"/>
      <c r="L5" s="1274"/>
      <c r="M5" s="1274"/>
      <c r="N5" s="1269"/>
      <c r="O5" s="1275"/>
      <c r="P5" s="1425"/>
      <c r="Q5" s="1275"/>
      <c r="R5" s="1275"/>
      <c r="S5" s="1275"/>
      <c r="T5" s="1275"/>
      <c r="U5" s="1275"/>
      <c r="V5" s="1425" t="s">
        <v>1871</v>
      </c>
      <c r="W5" s="1275"/>
      <c r="X5" s="1275"/>
      <c r="Y5" s="1275"/>
      <c r="Z5" s="1275"/>
      <c r="AA5" s="1275"/>
      <c r="AB5" s="1275"/>
      <c r="AC5" s="1275"/>
      <c r="AD5" s="1275"/>
      <c r="AE5" s="1275"/>
      <c r="AF5" s="1275"/>
      <c r="AG5" s="1275"/>
    </row>
    <row r="6" spans="1:33" ht="13.5" thickBot="1">
      <c r="A6" s="1458"/>
      <c r="B6" s="1458"/>
      <c r="C6" s="1459"/>
      <c r="D6" s="1460"/>
      <c r="E6" s="1460"/>
      <c r="F6" s="2528" t="s">
        <v>1872</v>
      </c>
      <c r="G6" s="2529"/>
      <c r="H6" s="2529"/>
      <c r="I6" s="2529"/>
      <c r="J6" s="2528" t="s">
        <v>1873</v>
      </c>
      <c r="K6" s="2529"/>
      <c r="L6" s="2529"/>
      <c r="M6" s="2530"/>
      <c r="N6" s="1461"/>
      <c r="O6" s="1462"/>
      <c r="P6" s="1462"/>
      <c r="Q6" s="1462"/>
      <c r="R6" s="1462"/>
      <c r="S6" s="1462"/>
      <c r="T6" s="1462"/>
      <c r="U6" s="1462"/>
      <c r="V6" s="1462"/>
      <c r="W6" s="1462"/>
      <c r="X6" s="1462"/>
      <c r="Y6" s="1462"/>
      <c r="Z6" s="1462"/>
      <c r="AA6" s="1462"/>
      <c r="AB6" s="1462"/>
      <c r="AC6" s="1462"/>
      <c r="AD6" s="1462"/>
      <c r="AE6" s="1462"/>
      <c r="AF6" s="1462"/>
      <c r="AG6" s="1462"/>
    </row>
    <row r="7" spans="1:33">
      <c r="A7" s="1463"/>
      <c r="B7" s="1463"/>
      <c r="C7" s="1464"/>
      <c r="D7" s="1465"/>
      <c r="E7" s="1465"/>
      <c r="F7" s="1461"/>
      <c r="G7" s="2531" t="s">
        <v>1874</v>
      </c>
      <c r="H7" s="2531"/>
      <c r="I7" s="1461"/>
      <c r="J7" s="1461"/>
      <c r="K7" s="2531" t="s">
        <v>1874</v>
      </c>
      <c r="L7" s="2531"/>
      <c r="M7" s="1461"/>
      <c r="N7" s="1461"/>
      <c r="O7" s="1466" t="s">
        <v>1861</v>
      </c>
      <c r="P7" s="1466">
        <v>27</v>
      </c>
      <c r="Q7" s="1466">
        <v>28</v>
      </c>
      <c r="R7" s="1466">
        <v>29</v>
      </c>
      <c r="S7" s="1466">
        <v>30</v>
      </c>
      <c r="T7" s="1466">
        <v>31</v>
      </c>
      <c r="U7" s="1466">
        <v>32</v>
      </c>
      <c r="V7" s="1466">
        <v>33</v>
      </c>
      <c r="W7" s="1466">
        <v>34</v>
      </c>
      <c r="X7" s="1466">
        <v>35</v>
      </c>
      <c r="Y7" s="1466">
        <v>36</v>
      </c>
      <c r="Z7" s="1466">
        <v>37</v>
      </c>
      <c r="AA7" s="1466">
        <v>38</v>
      </c>
      <c r="AB7" s="1466">
        <v>39</v>
      </c>
      <c r="AC7" s="1466">
        <v>40</v>
      </c>
      <c r="AD7" s="1466">
        <v>41</v>
      </c>
      <c r="AE7" s="1466">
        <v>42</v>
      </c>
      <c r="AF7" s="1466">
        <v>43</v>
      </c>
      <c r="AG7" s="1466">
        <v>44</v>
      </c>
    </row>
    <row r="8" spans="1:33" ht="25.5">
      <c r="A8" s="1467" t="s">
        <v>1848</v>
      </c>
      <c r="B8" s="1468" t="s">
        <v>1658</v>
      </c>
      <c r="C8" s="1469" t="s">
        <v>1875</v>
      </c>
      <c r="D8" s="1470" t="s">
        <v>1876</v>
      </c>
      <c r="E8" s="1470"/>
      <c r="F8" s="1469" t="s">
        <v>1877</v>
      </c>
      <c r="G8" s="1469" t="s">
        <v>1878</v>
      </c>
      <c r="H8" s="1469" t="s">
        <v>1879</v>
      </c>
      <c r="I8" s="1469" t="s">
        <v>1880</v>
      </c>
      <c r="J8" s="1469" t="s">
        <v>1877</v>
      </c>
      <c r="K8" s="1469" t="s">
        <v>1878</v>
      </c>
      <c r="L8" s="1469" t="s">
        <v>1879</v>
      </c>
      <c r="M8" s="1469" t="s">
        <v>1880</v>
      </c>
      <c r="N8" s="1471" t="s">
        <v>1881</v>
      </c>
      <c r="O8" s="1472">
        <f>D10</f>
        <v>0</v>
      </c>
      <c r="P8" s="1473">
        <v>46199</v>
      </c>
      <c r="Q8" s="1473">
        <f>P9+1</f>
        <v>46206</v>
      </c>
      <c r="R8" s="1473">
        <f t="shared" ref="R8:AG8" si="0">Q9+1</f>
        <v>46213</v>
      </c>
      <c r="S8" s="1473">
        <f t="shared" si="0"/>
        <v>46220</v>
      </c>
      <c r="T8" s="1473">
        <f t="shared" si="0"/>
        <v>46227</v>
      </c>
      <c r="U8" s="1473">
        <f t="shared" si="0"/>
        <v>46234</v>
      </c>
      <c r="V8" s="1473">
        <f t="shared" si="0"/>
        <v>46241</v>
      </c>
      <c r="W8" s="1473">
        <f t="shared" si="0"/>
        <v>46248</v>
      </c>
      <c r="X8" s="1473">
        <f t="shared" si="0"/>
        <v>46255</v>
      </c>
      <c r="Y8" s="1473">
        <f t="shared" si="0"/>
        <v>46262</v>
      </c>
      <c r="Z8" s="1473">
        <f t="shared" si="0"/>
        <v>46269</v>
      </c>
      <c r="AA8" s="1473">
        <f t="shared" si="0"/>
        <v>46276</v>
      </c>
      <c r="AB8" s="1473">
        <f t="shared" si="0"/>
        <v>46283</v>
      </c>
      <c r="AC8" s="1473">
        <f t="shared" si="0"/>
        <v>46290</v>
      </c>
      <c r="AD8" s="1473">
        <f t="shared" si="0"/>
        <v>46297</v>
      </c>
      <c r="AE8" s="1473">
        <f t="shared" si="0"/>
        <v>46304</v>
      </c>
      <c r="AF8" s="1473">
        <f t="shared" si="0"/>
        <v>46311</v>
      </c>
      <c r="AG8" s="1473">
        <f t="shared" si="0"/>
        <v>46318</v>
      </c>
    </row>
    <row r="9" spans="1:33" ht="29.25" customHeight="1" thickBot="1">
      <c r="A9" s="1474"/>
      <c r="B9" s="1474"/>
      <c r="C9" s="1475"/>
      <c r="D9" s="1476"/>
      <c r="E9" s="1476"/>
      <c r="F9" s="1477">
        <f>SUM(F10:F142)</f>
        <v>2.4358023022455573</v>
      </c>
      <c r="G9" s="1475"/>
      <c r="H9" s="1475"/>
      <c r="I9" s="1475"/>
      <c r="J9" s="1477"/>
      <c r="K9" s="1475"/>
      <c r="L9" s="1475"/>
      <c r="M9" s="1475"/>
      <c r="N9" s="1478" t="s">
        <v>1882</v>
      </c>
      <c r="O9" s="1479"/>
      <c r="P9" s="1480">
        <f>P8+6</f>
        <v>46205</v>
      </c>
      <c r="Q9" s="1480">
        <f>Q8+6</f>
        <v>46212</v>
      </c>
      <c r="R9" s="1480">
        <f t="shared" ref="R9:AG9" si="1">R8+6</f>
        <v>46219</v>
      </c>
      <c r="S9" s="1480">
        <f t="shared" si="1"/>
        <v>46226</v>
      </c>
      <c r="T9" s="1480">
        <f t="shared" si="1"/>
        <v>46233</v>
      </c>
      <c r="U9" s="1480">
        <f t="shared" si="1"/>
        <v>46240</v>
      </c>
      <c r="V9" s="1480">
        <f t="shared" si="1"/>
        <v>46247</v>
      </c>
      <c r="W9" s="1480">
        <f t="shared" si="1"/>
        <v>46254</v>
      </c>
      <c r="X9" s="1480">
        <f t="shared" si="1"/>
        <v>46261</v>
      </c>
      <c r="Y9" s="1480">
        <f t="shared" si="1"/>
        <v>46268</v>
      </c>
      <c r="Z9" s="1480">
        <f t="shared" si="1"/>
        <v>46275</v>
      </c>
      <c r="AA9" s="1480">
        <f t="shared" si="1"/>
        <v>46282</v>
      </c>
      <c r="AB9" s="1480">
        <f t="shared" si="1"/>
        <v>46289</v>
      </c>
      <c r="AC9" s="1480">
        <f t="shared" si="1"/>
        <v>46296</v>
      </c>
      <c r="AD9" s="1480">
        <f t="shared" si="1"/>
        <v>46303</v>
      </c>
      <c r="AE9" s="1480">
        <f t="shared" si="1"/>
        <v>46310</v>
      </c>
      <c r="AF9" s="1480">
        <f t="shared" si="1"/>
        <v>46317</v>
      </c>
      <c r="AG9" s="1480">
        <f t="shared" si="1"/>
        <v>46324</v>
      </c>
    </row>
    <row r="10" spans="1:33" s="1276" customFormat="1" ht="15">
      <c r="A10" s="1481"/>
      <c r="B10" s="1482" t="s">
        <v>739</v>
      </c>
      <c r="C10" s="1483" t="s">
        <v>1973</v>
      </c>
      <c r="D10" s="1484"/>
      <c r="E10" s="1484"/>
      <c r="F10" s="1485">
        <f>SUMIFS($F$11:$F$215,$N$11:$N$215,"Prog.")</f>
        <v>1</v>
      </c>
      <c r="G10" s="1486">
        <f>IFERROR(INDEX(P218:AG218,MATCH("Fecha de corte",$P$5:$AG$5,0)),0)</f>
        <v>7.4003237720717263E-2</v>
      </c>
      <c r="H10" s="1486">
        <f>IFERROR(INDEX(P219:AG219,MATCH("Fecha de corte",$P$5:$AG$5,0)),0)</f>
        <v>4.1156812176025959E-2</v>
      </c>
      <c r="I10" s="1487">
        <f>$H$10</f>
        <v>4.1156812176025959E-2</v>
      </c>
      <c r="J10" s="1486"/>
      <c r="K10" s="1486"/>
      <c r="L10" s="1486"/>
      <c r="M10" s="1487"/>
      <c r="N10" s="1488"/>
      <c r="O10" s="1489"/>
      <c r="P10" s="1485"/>
      <c r="Q10" s="1490"/>
      <c r="R10" s="1490"/>
      <c r="S10" s="1491"/>
      <c r="T10" s="1491"/>
      <c r="U10" s="1491"/>
      <c r="V10" s="1491"/>
      <c r="W10" s="1491"/>
      <c r="X10" s="1491"/>
      <c r="Y10" s="1491"/>
      <c r="Z10" s="1491"/>
      <c r="AA10" s="1491"/>
      <c r="AB10" s="1491"/>
      <c r="AC10" s="1491"/>
      <c r="AD10" s="1491"/>
      <c r="AE10" s="1491"/>
      <c r="AF10" s="1491"/>
      <c r="AG10" s="1491"/>
    </row>
    <row r="11" spans="1:33" ht="15">
      <c r="A11" s="1492"/>
      <c r="B11" s="1493"/>
      <c r="C11" s="1494" t="str">
        <f>PROGRAMACION!D10</f>
        <v>Total</v>
      </c>
      <c r="D11" s="1495"/>
      <c r="E11" s="1495"/>
      <c r="F11" s="1496"/>
      <c r="G11" s="1497"/>
      <c r="H11" s="1497"/>
      <c r="I11" s="1498"/>
      <c r="J11" s="1496"/>
      <c r="K11" s="1497"/>
      <c r="L11" s="1497"/>
      <c r="M11" s="1498"/>
      <c r="N11" s="1499"/>
      <c r="O11" s="1500"/>
      <c r="P11" s="1496"/>
      <c r="Q11" s="1501"/>
      <c r="R11" s="1501"/>
      <c r="S11" s="1501"/>
      <c r="T11" s="1501"/>
      <c r="U11" s="1501"/>
      <c r="V11" s="1501"/>
      <c r="W11" s="1501"/>
      <c r="X11" s="1501"/>
      <c r="Y11" s="1501"/>
      <c r="Z11" s="1501"/>
      <c r="AA11" s="1501"/>
      <c r="AB11" s="1501"/>
      <c r="AC11" s="1501"/>
      <c r="AD11" s="1501"/>
      <c r="AE11" s="1501"/>
      <c r="AF11" s="1501"/>
      <c r="AG11" s="1501"/>
    </row>
    <row r="12" spans="1:33" ht="15">
      <c r="A12" s="1492"/>
      <c r="B12" s="1493"/>
      <c r="C12" s="1494" t="str">
        <f>PROGRAMACION!D11</f>
        <v>REPOSICION DEL SISTEMA DE FLOCULANTES</v>
      </c>
      <c r="D12" s="1495"/>
      <c r="E12" s="1495"/>
      <c r="F12" s="1496"/>
      <c r="G12" s="1497"/>
      <c r="H12" s="1497"/>
      <c r="I12" s="1498"/>
      <c r="J12" s="1496"/>
      <c r="K12" s="1497"/>
      <c r="L12" s="1497"/>
      <c r="M12" s="1498"/>
      <c r="N12" s="1499"/>
      <c r="O12" s="1500"/>
      <c r="P12" s="1496"/>
      <c r="Q12" s="1501"/>
      <c r="R12" s="1501"/>
      <c r="S12" s="1501"/>
      <c r="T12" s="1501"/>
      <c r="U12" s="1501"/>
      <c r="V12" s="1501"/>
      <c r="W12" s="1501"/>
      <c r="X12" s="1501"/>
      <c r="Y12" s="1501"/>
      <c r="Z12" s="1501"/>
      <c r="AA12" s="1501"/>
      <c r="AB12" s="1501"/>
      <c r="AC12" s="1501"/>
      <c r="AD12" s="1501"/>
      <c r="AE12" s="1501"/>
      <c r="AF12" s="1501"/>
      <c r="AG12" s="1501"/>
    </row>
    <row r="13" spans="1:33" ht="15">
      <c r="A13" s="1492"/>
      <c r="B13" s="1493"/>
      <c r="C13" s="1494" t="str">
        <f>PROGRAMACION!D12</f>
        <v>OBRAS CIVILES</v>
      </c>
      <c r="D13" s="1495"/>
      <c r="E13" s="1495"/>
      <c r="F13" s="1496"/>
      <c r="G13" s="1497"/>
      <c r="H13" s="1497"/>
      <c r="I13" s="1498"/>
      <c r="J13" s="1496"/>
      <c r="K13" s="1497"/>
      <c r="L13" s="1497"/>
      <c r="M13" s="1498"/>
      <c r="N13" s="1499"/>
      <c r="O13" s="1500"/>
      <c r="P13" s="1496"/>
      <c r="Q13" s="1501"/>
      <c r="R13" s="1501"/>
      <c r="S13" s="1501"/>
      <c r="T13" s="1501"/>
      <c r="U13" s="1501"/>
      <c r="V13" s="1501"/>
      <c r="W13" s="1501"/>
      <c r="X13" s="1501"/>
      <c r="Y13" s="1501"/>
      <c r="Z13" s="1501"/>
      <c r="AA13" s="1501"/>
      <c r="AB13" s="1501"/>
      <c r="AC13" s="1501"/>
      <c r="AD13" s="1501"/>
      <c r="AE13" s="1501"/>
      <c r="AF13" s="1501"/>
      <c r="AG13" s="1501"/>
    </row>
    <row r="14" spans="1:33" s="1276" customFormat="1" ht="15">
      <c r="A14" s="1492"/>
      <c r="B14" s="1493"/>
      <c r="C14" s="1494" t="str">
        <f>PROGRAMACION!D13</f>
        <v>TRABAJOS PRELIMINARES</v>
      </c>
      <c r="D14" s="1495"/>
      <c r="E14" s="1495"/>
      <c r="F14" s="1496"/>
      <c r="G14" s="1497"/>
      <c r="H14" s="1497"/>
      <c r="I14" s="1498"/>
      <c r="J14" s="1496"/>
      <c r="K14" s="1497"/>
      <c r="L14" s="1497"/>
      <c r="M14" s="1498"/>
      <c r="N14" s="1499"/>
      <c r="O14" s="1500"/>
      <c r="P14" s="1496"/>
      <c r="Q14" s="1501"/>
      <c r="R14" s="1501"/>
      <c r="S14" s="1501"/>
      <c r="T14" s="1501"/>
      <c r="U14" s="1501"/>
      <c r="V14" s="1501"/>
      <c r="W14" s="1501"/>
      <c r="X14" s="1501"/>
      <c r="Y14" s="1501"/>
      <c r="Z14" s="1501"/>
      <c r="AA14" s="1501"/>
      <c r="AB14" s="1501"/>
      <c r="AC14" s="1501"/>
      <c r="AD14" s="1501"/>
      <c r="AE14" s="1501"/>
      <c r="AF14" s="1501"/>
      <c r="AG14" s="1501"/>
    </row>
    <row r="15" spans="1:33" s="1276" customFormat="1" ht="15">
      <c r="A15" s="1511"/>
      <c r="B15" s="1512" t="str">
        <f>PROGRAMACION!C14</f>
        <v>A1000</v>
      </c>
      <c r="C15" s="1513" t="str">
        <f>PROGRAMACION!D14</f>
        <v>KOM</v>
      </c>
      <c r="D15" s="1514">
        <f>PROGRAMACION!E14</f>
        <v>46204</v>
      </c>
      <c r="E15" s="1514">
        <f>PROGRAMACION!F14</f>
        <v>46204</v>
      </c>
      <c r="F15" s="1515">
        <f>PROGRAMACION!$L$14</f>
        <v>0</v>
      </c>
      <c r="G15" s="1446">
        <f>IFERROR(INDEX(P15:AG15,MATCH("Fecha de corte",$P$5:$AG$5,0)),0)</f>
        <v>0</v>
      </c>
      <c r="H15" s="1446">
        <f>IFERROR(INDEX(P16:AG16,MATCH("Fecha de corte",$P$5:$AG$5,0)),0)</f>
        <v>0</v>
      </c>
      <c r="I15" s="1516">
        <f>$F15*$H15</f>
        <v>0</v>
      </c>
      <c r="J15" s="1515">
        <f>$F15</f>
        <v>0</v>
      </c>
      <c r="K15" s="1446">
        <f>$G15</f>
        <v>0</v>
      </c>
      <c r="L15" s="1446">
        <f>$H15</f>
        <v>0</v>
      </c>
      <c r="M15" s="1516">
        <f>$I15</f>
        <v>0</v>
      </c>
      <c r="N15" s="1517" t="str">
        <f>PROGRAMACION!M14</f>
        <v>Prog.</v>
      </c>
      <c r="O15" s="1518"/>
      <c r="P15" s="1515">
        <f>PROGRAMACION!O14</f>
        <v>0</v>
      </c>
      <c r="Q15" s="1519">
        <f>PROGRAMACION!P14</f>
        <v>0</v>
      </c>
      <c r="R15" s="1519">
        <f>PROGRAMACION!Q14</f>
        <v>0</v>
      </c>
      <c r="S15" s="1519">
        <f>PROGRAMACION!R14</f>
        <v>0</v>
      </c>
      <c r="T15" s="1519">
        <f>PROGRAMACION!S14</f>
        <v>0</v>
      </c>
      <c r="U15" s="1519">
        <f>PROGRAMACION!T14</f>
        <v>0</v>
      </c>
      <c r="V15" s="1519">
        <f>PROGRAMACION!U14</f>
        <v>0</v>
      </c>
      <c r="W15" s="1519">
        <f>PROGRAMACION!V14</f>
        <v>0</v>
      </c>
      <c r="X15" s="1519">
        <f>PROGRAMACION!W14</f>
        <v>0</v>
      </c>
      <c r="Y15" s="1519">
        <f>PROGRAMACION!X14</f>
        <v>0</v>
      </c>
      <c r="Z15" s="1519">
        <f>PROGRAMACION!Y14</f>
        <v>0</v>
      </c>
      <c r="AA15" s="1519">
        <f>PROGRAMACION!Z14</f>
        <v>0</v>
      </c>
      <c r="AB15" s="1519">
        <f>PROGRAMACION!AA14</f>
        <v>0</v>
      </c>
      <c r="AC15" s="1519">
        <f>PROGRAMACION!AB14</f>
        <v>0</v>
      </c>
      <c r="AD15" s="1519">
        <f>PROGRAMACION!AC14</f>
        <v>0</v>
      </c>
      <c r="AE15" s="1519">
        <f>PROGRAMACION!AD14</f>
        <v>0</v>
      </c>
      <c r="AF15" s="1519">
        <f>PROGRAMACION!AE14</f>
        <v>0</v>
      </c>
      <c r="AG15" s="1519">
        <f>PROGRAMACION!AF14</f>
        <v>0</v>
      </c>
    </row>
    <row r="16" spans="1:33" s="1276" customFormat="1">
      <c r="A16" s="1502"/>
      <c r="B16" s="1503"/>
      <c r="C16" s="1503"/>
      <c r="D16" s="1504"/>
      <c r="E16" s="1504"/>
      <c r="F16" s="1505">
        <f>PROGRAMACION!$L$14</f>
        <v>0</v>
      </c>
      <c r="G16" s="1506"/>
      <c r="H16" s="1506"/>
      <c r="I16" s="1507"/>
      <c r="J16" s="1505"/>
      <c r="K16" s="1506"/>
      <c r="L16" s="1506"/>
      <c r="M16" s="1507"/>
      <c r="N16" s="1508" t="str">
        <f>PROGRAMACION!M15</f>
        <v>Actual</v>
      </c>
      <c r="O16" s="1509"/>
      <c r="P16" s="1510">
        <f>PROGRAMACION!O15</f>
        <v>0</v>
      </c>
      <c r="Q16" s="1510">
        <f>PROGRAMACION!P15</f>
        <v>0</v>
      </c>
      <c r="R16" s="1510">
        <f>PROGRAMACION!Q15</f>
        <v>0</v>
      </c>
      <c r="S16" s="1510">
        <f>PROGRAMACION!R15</f>
        <v>0</v>
      </c>
      <c r="T16" s="1510">
        <f>PROGRAMACION!S15</f>
        <v>0</v>
      </c>
      <c r="U16" s="1510">
        <f>PROGRAMACION!T15</f>
        <v>0</v>
      </c>
      <c r="V16" s="1510">
        <f>PROGRAMACION!U15</f>
        <v>0</v>
      </c>
      <c r="W16" s="1510">
        <f>PROGRAMACION!V15</f>
        <v>0</v>
      </c>
      <c r="X16" s="1510">
        <f>PROGRAMACION!W15</f>
        <v>0</v>
      </c>
      <c r="Y16" s="1510">
        <f>PROGRAMACION!X15</f>
        <v>0</v>
      </c>
      <c r="Z16" s="1510">
        <f>PROGRAMACION!Y15</f>
        <v>0</v>
      </c>
      <c r="AA16" s="1510">
        <f>PROGRAMACION!Z15</f>
        <v>0</v>
      </c>
      <c r="AB16" s="1510">
        <f>PROGRAMACION!AA15</f>
        <v>0</v>
      </c>
      <c r="AC16" s="1510">
        <f>PROGRAMACION!AB15</f>
        <v>0</v>
      </c>
      <c r="AD16" s="1510">
        <f>PROGRAMACION!AC15</f>
        <v>0</v>
      </c>
      <c r="AE16" s="1510">
        <f>PROGRAMACION!AD15</f>
        <v>0</v>
      </c>
      <c r="AF16" s="1510">
        <f>PROGRAMACION!AE15</f>
        <v>0</v>
      </c>
      <c r="AG16" s="1510">
        <f>PROGRAMACION!AF15</f>
        <v>0</v>
      </c>
    </row>
    <row r="17" spans="1:33" ht="15">
      <c r="A17" s="1511"/>
      <c r="B17" s="1512" t="str">
        <f>PROGRAMACION!C16</f>
        <v>A1010</v>
      </c>
      <c r="C17" s="1513" t="str">
        <f>PROGRAMACION!D16</f>
        <v>GESTION DE RIESGOS</v>
      </c>
      <c r="D17" s="1514">
        <f>PROGRAMACION!E16</f>
        <v>46205</v>
      </c>
      <c r="E17" s="1514">
        <f>PROGRAMACION!F16</f>
        <v>46212</v>
      </c>
      <c r="F17" s="1515">
        <f>PROGRAMACION!$L$16</f>
        <v>0</v>
      </c>
      <c r="G17" s="1446">
        <f>IFERROR(INDEX(P17:AG17,MATCH("Fecha de corte",$P$5:$AG$5,0)),0)</f>
        <v>0</v>
      </c>
      <c r="H17" s="1446">
        <f>IFERROR(INDEX(P18:AG18,MATCH("Fecha de corte",$P$5:$AG$5,0)),0)</f>
        <v>0</v>
      </c>
      <c r="I17" s="1516">
        <f>$F17*$H17</f>
        <v>0</v>
      </c>
      <c r="J17" s="1515">
        <f>$F17</f>
        <v>0</v>
      </c>
      <c r="K17" s="1446">
        <f>$G17</f>
        <v>0</v>
      </c>
      <c r="L17" s="1446">
        <f>$H17</f>
        <v>0</v>
      </c>
      <c r="M17" s="1516">
        <f>$I17</f>
        <v>0</v>
      </c>
      <c r="N17" s="1517" t="str">
        <f>PROGRAMACION!M16</f>
        <v>Prog.</v>
      </c>
      <c r="O17" s="1518"/>
      <c r="P17" s="1515">
        <f>PROGRAMACION!O16</f>
        <v>0</v>
      </c>
      <c r="Q17" s="1519">
        <f>PROGRAMACION!P16</f>
        <v>0</v>
      </c>
      <c r="R17" s="1519">
        <f>PROGRAMACION!Q16</f>
        <v>0</v>
      </c>
      <c r="S17" s="1519">
        <f>PROGRAMACION!R16</f>
        <v>0</v>
      </c>
      <c r="T17" s="1519">
        <f>PROGRAMACION!S16</f>
        <v>0</v>
      </c>
      <c r="U17" s="1519">
        <f>PROGRAMACION!T16</f>
        <v>0</v>
      </c>
      <c r="V17" s="1519">
        <f>PROGRAMACION!U16</f>
        <v>0</v>
      </c>
      <c r="W17" s="1519">
        <f>PROGRAMACION!V16</f>
        <v>0</v>
      </c>
      <c r="X17" s="1519">
        <f>PROGRAMACION!W16</f>
        <v>0</v>
      </c>
      <c r="Y17" s="1519">
        <f>PROGRAMACION!X16</f>
        <v>0</v>
      </c>
      <c r="Z17" s="1519">
        <f>PROGRAMACION!Y16</f>
        <v>0</v>
      </c>
      <c r="AA17" s="1519">
        <f>PROGRAMACION!Z16</f>
        <v>0</v>
      </c>
      <c r="AB17" s="1519">
        <f>PROGRAMACION!AA16</f>
        <v>0</v>
      </c>
      <c r="AC17" s="1519">
        <f>PROGRAMACION!AB16</f>
        <v>0</v>
      </c>
      <c r="AD17" s="1519">
        <f>PROGRAMACION!AC16</f>
        <v>0</v>
      </c>
      <c r="AE17" s="1519">
        <f>PROGRAMACION!AD16</f>
        <v>0</v>
      </c>
      <c r="AF17" s="1519">
        <f>PROGRAMACION!AE16</f>
        <v>0</v>
      </c>
      <c r="AG17" s="1519">
        <f>PROGRAMACION!AF16</f>
        <v>0</v>
      </c>
    </row>
    <row r="18" spans="1:33" s="1276" customFormat="1">
      <c r="A18" s="1502"/>
      <c r="B18" s="1503"/>
      <c r="C18" s="1503"/>
      <c r="D18" s="1504"/>
      <c r="E18" s="1504"/>
      <c r="F18" s="1505">
        <f>PROGRAMACION!$L$16</f>
        <v>0</v>
      </c>
      <c r="G18" s="1506"/>
      <c r="H18" s="1506"/>
      <c r="I18" s="1507"/>
      <c r="J18" s="1505"/>
      <c r="K18" s="1506"/>
      <c r="L18" s="1506"/>
      <c r="M18" s="1507"/>
      <c r="N18" s="1508" t="str">
        <f>PROGRAMACION!M17</f>
        <v>Actual</v>
      </c>
      <c r="O18" s="1509"/>
      <c r="P18" s="1510">
        <f>PROGRAMACION!O17</f>
        <v>0</v>
      </c>
      <c r="Q18" s="1510">
        <f>PROGRAMACION!P17</f>
        <v>0</v>
      </c>
      <c r="R18" s="1510">
        <f>PROGRAMACION!Q17</f>
        <v>0</v>
      </c>
      <c r="S18" s="1510">
        <f>PROGRAMACION!R17</f>
        <v>0</v>
      </c>
      <c r="T18" s="1510">
        <f>PROGRAMACION!S17</f>
        <v>0</v>
      </c>
      <c r="U18" s="1510">
        <f>PROGRAMACION!T17</f>
        <v>0</v>
      </c>
      <c r="V18" s="1510">
        <f>PROGRAMACION!U17</f>
        <v>0</v>
      </c>
      <c r="W18" s="1510">
        <f>PROGRAMACION!V17</f>
        <v>0</v>
      </c>
      <c r="X18" s="1510">
        <f>PROGRAMACION!W17</f>
        <v>0</v>
      </c>
      <c r="Y18" s="1510">
        <f>PROGRAMACION!X17</f>
        <v>0</v>
      </c>
      <c r="Z18" s="1510">
        <f>PROGRAMACION!Y17</f>
        <v>0</v>
      </c>
      <c r="AA18" s="1510">
        <f>PROGRAMACION!Z17</f>
        <v>0</v>
      </c>
      <c r="AB18" s="1510">
        <f>PROGRAMACION!AA17</f>
        <v>0</v>
      </c>
      <c r="AC18" s="1510">
        <f>PROGRAMACION!AB17</f>
        <v>0</v>
      </c>
      <c r="AD18" s="1510">
        <f>PROGRAMACION!AC17</f>
        <v>0</v>
      </c>
      <c r="AE18" s="1510">
        <f>PROGRAMACION!AD17</f>
        <v>0</v>
      </c>
      <c r="AF18" s="1510">
        <f>PROGRAMACION!AE17</f>
        <v>0</v>
      </c>
      <c r="AG18" s="1510">
        <f>PROGRAMACION!AF17</f>
        <v>0</v>
      </c>
    </row>
    <row r="19" spans="1:33" s="1276" customFormat="1" ht="15">
      <c r="A19" s="1511"/>
      <c r="B19" s="1512" t="str">
        <f>PROGRAMACION!C18</f>
        <v>A1020</v>
      </c>
      <c r="C19" s="1513" t="str">
        <f>PROGRAMACION!D18</f>
        <v>PMAS</v>
      </c>
      <c r="D19" s="1514">
        <f>PROGRAMACION!E18</f>
        <v>46205</v>
      </c>
      <c r="E19" s="1514">
        <f>PROGRAMACION!F18</f>
        <v>46212</v>
      </c>
      <c r="F19" s="1515">
        <f>PROGRAMACION!$L$18</f>
        <v>0</v>
      </c>
      <c r="G19" s="1446">
        <f>IFERROR(INDEX(P19:AG19,MATCH("Fecha de corte",$P$5:$AG$5,0)),0)</f>
        <v>0</v>
      </c>
      <c r="H19" s="1446">
        <f>IFERROR(INDEX(P20:AG20,MATCH("Fecha de corte",$P$5:$AG$5,0)),0)</f>
        <v>0</v>
      </c>
      <c r="I19" s="1516">
        <f>$F19*$H19</f>
        <v>0</v>
      </c>
      <c r="J19" s="1515">
        <f>$F19</f>
        <v>0</v>
      </c>
      <c r="K19" s="1446">
        <f>$G19</f>
        <v>0</v>
      </c>
      <c r="L19" s="1446">
        <f>$H19</f>
        <v>0</v>
      </c>
      <c r="M19" s="1516">
        <f>$I19</f>
        <v>0</v>
      </c>
      <c r="N19" s="1517" t="str">
        <f>PROGRAMACION!M18</f>
        <v>Prog.</v>
      </c>
      <c r="O19" s="1518"/>
      <c r="P19" s="1515">
        <f>PROGRAMACION!O18</f>
        <v>0</v>
      </c>
      <c r="Q19" s="1519">
        <f>PROGRAMACION!P18</f>
        <v>0</v>
      </c>
      <c r="R19" s="1519">
        <f>PROGRAMACION!Q18</f>
        <v>0</v>
      </c>
      <c r="S19" s="1519">
        <f>PROGRAMACION!R18</f>
        <v>0</v>
      </c>
      <c r="T19" s="1519">
        <f>PROGRAMACION!S18</f>
        <v>0</v>
      </c>
      <c r="U19" s="1519">
        <f>PROGRAMACION!T18</f>
        <v>0</v>
      </c>
      <c r="V19" s="1519">
        <f>PROGRAMACION!U18</f>
        <v>0</v>
      </c>
      <c r="W19" s="1519">
        <f>PROGRAMACION!V18</f>
        <v>0</v>
      </c>
      <c r="X19" s="1519">
        <f>PROGRAMACION!W18</f>
        <v>0</v>
      </c>
      <c r="Y19" s="1519">
        <f>PROGRAMACION!X18</f>
        <v>0</v>
      </c>
      <c r="Z19" s="1519">
        <f>PROGRAMACION!Y18</f>
        <v>0</v>
      </c>
      <c r="AA19" s="1519">
        <f>PROGRAMACION!Z18</f>
        <v>0</v>
      </c>
      <c r="AB19" s="1519">
        <f>PROGRAMACION!AA18</f>
        <v>0</v>
      </c>
      <c r="AC19" s="1519">
        <f>PROGRAMACION!AB18</f>
        <v>0</v>
      </c>
      <c r="AD19" s="1519">
        <f>PROGRAMACION!AC18</f>
        <v>0</v>
      </c>
      <c r="AE19" s="1519">
        <f>PROGRAMACION!AD18</f>
        <v>0</v>
      </c>
      <c r="AF19" s="1519">
        <f>PROGRAMACION!AE18</f>
        <v>0</v>
      </c>
      <c r="AG19" s="1519">
        <f>PROGRAMACION!AF18</f>
        <v>0</v>
      </c>
    </row>
    <row r="20" spans="1:33" s="1276" customFormat="1">
      <c r="A20" s="1502"/>
      <c r="B20" s="1503"/>
      <c r="C20" s="1503"/>
      <c r="D20" s="1504"/>
      <c r="E20" s="1504"/>
      <c r="F20" s="1505">
        <f>PROGRAMACION!$L$18</f>
        <v>0</v>
      </c>
      <c r="G20" s="1506"/>
      <c r="H20" s="1506"/>
      <c r="I20" s="1507"/>
      <c r="J20" s="1505"/>
      <c r="K20" s="1506"/>
      <c r="L20" s="1506"/>
      <c r="M20" s="1507"/>
      <c r="N20" s="1508" t="str">
        <f>PROGRAMACION!M19</f>
        <v>Actual</v>
      </c>
      <c r="O20" s="1509"/>
      <c r="P20" s="1510">
        <f>PROGRAMACION!O19</f>
        <v>0</v>
      </c>
      <c r="Q20" s="1510">
        <f>PROGRAMACION!P19</f>
        <v>0</v>
      </c>
      <c r="R20" s="1510">
        <f>PROGRAMACION!Q19</f>
        <v>0</v>
      </c>
      <c r="S20" s="1510">
        <f>PROGRAMACION!R19</f>
        <v>0</v>
      </c>
      <c r="T20" s="1510">
        <f>PROGRAMACION!S19</f>
        <v>0</v>
      </c>
      <c r="U20" s="1510">
        <f>PROGRAMACION!T19</f>
        <v>0</v>
      </c>
      <c r="V20" s="1510">
        <f>PROGRAMACION!U19</f>
        <v>0</v>
      </c>
      <c r="W20" s="1510">
        <f>PROGRAMACION!V19</f>
        <v>0</v>
      </c>
      <c r="X20" s="1510">
        <f>PROGRAMACION!W19</f>
        <v>0</v>
      </c>
      <c r="Y20" s="1510">
        <f>PROGRAMACION!X19</f>
        <v>0</v>
      </c>
      <c r="Z20" s="1510">
        <f>PROGRAMACION!Y19</f>
        <v>0</v>
      </c>
      <c r="AA20" s="1510">
        <f>PROGRAMACION!Z19</f>
        <v>0</v>
      </c>
      <c r="AB20" s="1510">
        <f>PROGRAMACION!AA19</f>
        <v>0</v>
      </c>
      <c r="AC20" s="1510">
        <f>PROGRAMACION!AB19</f>
        <v>0</v>
      </c>
      <c r="AD20" s="1510">
        <f>PROGRAMACION!AC19</f>
        <v>0</v>
      </c>
      <c r="AE20" s="1510">
        <f>PROGRAMACION!AD19</f>
        <v>0</v>
      </c>
      <c r="AF20" s="1510">
        <f>PROGRAMACION!AE19</f>
        <v>0</v>
      </c>
      <c r="AG20" s="1510">
        <f>PROGRAMACION!AF19</f>
        <v>0</v>
      </c>
    </row>
    <row r="21" spans="1:33" s="1276" customFormat="1" ht="15">
      <c r="A21" s="1511"/>
      <c r="B21" s="1512" t="str">
        <f>PROGRAMACION!C20</f>
        <v>A1030</v>
      </c>
      <c r="C21" s="1513" t="str">
        <f>PROGRAMACION!D20</f>
        <v>FOTOCHECKS</v>
      </c>
      <c r="D21" s="1514">
        <f>PROGRAMACION!E20</f>
        <v>46205</v>
      </c>
      <c r="E21" s="1514">
        <f>PROGRAMACION!F20</f>
        <v>46220</v>
      </c>
      <c r="F21" s="1515">
        <f>PROGRAMACION!$L$20</f>
        <v>0</v>
      </c>
      <c r="G21" s="1446">
        <f>IFERROR(INDEX(P21:AG21,MATCH("Fecha de corte",$P$5:$AG$5,0)),0)</f>
        <v>0</v>
      </c>
      <c r="H21" s="1446">
        <f>IFERROR(INDEX(P22:AG22,MATCH("Fecha de corte",$P$5:$AG$5,0)),0)</f>
        <v>0</v>
      </c>
      <c r="I21" s="1516">
        <f>$F21*$H21</f>
        <v>0</v>
      </c>
      <c r="J21" s="1515">
        <f>$F21</f>
        <v>0</v>
      </c>
      <c r="K21" s="1446">
        <f>$G21</f>
        <v>0</v>
      </c>
      <c r="L21" s="1446">
        <f>$H21</f>
        <v>0</v>
      </c>
      <c r="M21" s="1516">
        <f>$I21</f>
        <v>0</v>
      </c>
      <c r="N21" s="1517" t="str">
        <f>PROGRAMACION!M20</f>
        <v>Prog.</v>
      </c>
      <c r="O21" s="1518"/>
      <c r="P21" s="1515">
        <f>PROGRAMACION!O20</f>
        <v>0</v>
      </c>
      <c r="Q21" s="1519">
        <f>PROGRAMACION!P20</f>
        <v>0</v>
      </c>
      <c r="R21" s="1519">
        <f>PROGRAMACION!Q20</f>
        <v>0</v>
      </c>
      <c r="S21" s="1519">
        <f>PROGRAMACION!R20</f>
        <v>0</v>
      </c>
      <c r="T21" s="1519">
        <f>PROGRAMACION!S20</f>
        <v>0</v>
      </c>
      <c r="U21" s="1519">
        <f>PROGRAMACION!T20</f>
        <v>0</v>
      </c>
      <c r="V21" s="1519">
        <f>PROGRAMACION!U20</f>
        <v>0</v>
      </c>
      <c r="W21" s="1519">
        <f>PROGRAMACION!V20</f>
        <v>0</v>
      </c>
      <c r="X21" s="1519">
        <f>PROGRAMACION!W20</f>
        <v>0</v>
      </c>
      <c r="Y21" s="1519">
        <f>PROGRAMACION!X20</f>
        <v>0</v>
      </c>
      <c r="Z21" s="1519">
        <f>PROGRAMACION!Y20</f>
        <v>0</v>
      </c>
      <c r="AA21" s="1519">
        <f>PROGRAMACION!Z20</f>
        <v>0</v>
      </c>
      <c r="AB21" s="1519">
        <f>PROGRAMACION!AA20</f>
        <v>0</v>
      </c>
      <c r="AC21" s="1519">
        <f>PROGRAMACION!AB20</f>
        <v>0</v>
      </c>
      <c r="AD21" s="1519">
        <f>PROGRAMACION!AC20</f>
        <v>0</v>
      </c>
      <c r="AE21" s="1519">
        <f>PROGRAMACION!AD20</f>
        <v>0</v>
      </c>
      <c r="AF21" s="1519">
        <f>PROGRAMACION!AE20</f>
        <v>0</v>
      </c>
      <c r="AG21" s="1519">
        <f>PROGRAMACION!AF20</f>
        <v>0</v>
      </c>
    </row>
    <row r="22" spans="1:33" s="1276" customFormat="1">
      <c r="A22" s="1502"/>
      <c r="B22" s="1503"/>
      <c r="C22" s="1503"/>
      <c r="D22" s="1504"/>
      <c r="E22" s="1504"/>
      <c r="F22" s="1505">
        <f>PROGRAMACION!$L$20</f>
        <v>0</v>
      </c>
      <c r="G22" s="1506"/>
      <c r="H22" s="1506"/>
      <c r="I22" s="1507"/>
      <c r="J22" s="1505"/>
      <c r="K22" s="1506"/>
      <c r="L22" s="1506"/>
      <c r="M22" s="1507"/>
      <c r="N22" s="1508" t="str">
        <f>PROGRAMACION!M21</f>
        <v>Actual</v>
      </c>
      <c r="O22" s="1509"/>
      <c r="P22" s="1510">
        <f>PROGRAMACION!O21</f>
        <v>0</v>
      </c>
      <c r="Q22" s="1510">
        <f>PROGRAMACION!P21</f>
        <v>0</v>
      </c>
      <c r="R22" s="1510">
        <f>PROGRAMACION!Q21</f>
        <v>0</v>
      </c>
      <c r="S22" s="1510">
        <f>PROGRAMACION!R21</f>
        <v>0</v>
      </c>
      <c r="T22" s="1510">
        <f>PROGRAMACION!S21</f>
        <v>0</v>
      </c>
      <c r="U22" s="1510">
        <f>PROGRAMACION!T21</f>
        <v>0</v>
      </c>
      <c r="V22" s="1510">
        <f>PROGRAMACION!U21</f>
        <v>0</v>
      </c>
      <c r="W22" s="1510">
        <f>PROGRAMACION!V21</f>
        <v>0</v>
      </c>
      <c r="X22" s="1510">
        <f>PROGRAMACION!W21</f>
        <v>0</v>
      </c>
      <c r="Y22" s="1510">
        <f>PROGRAMACION!X21</f>
        <v>0</v>
      </c>
      <c r="Z22" s="1510">
        <f>PROGRAMACION!Y21</f>
        <v>0</v>
      </c>
      <c r="AA22" s="1510">
        <f>PROGRAMACION!Z21</f>
        <v>0</v>
      </c>
      <c r="AB22" s="1510">
        <f>PROGRAMACION!AA21</f>
        <v>0</v>
      </c>
      <c r="AC22" s="1510">
        <f>PROGRAMACION!AB21</f>
        <v>0</v>
      </c>
      <c r="AD22" s="1510">
        <f>PROGRAMACION!AC21</f>
        <v>0</v>
      </c>
      <c r="AE22" s="1510">
        <f>PROGRAMACION!AD21</f>
        <v>0</v>
      </c>
      <c r="AF22" s="1510">
        <f>PROGRAMACION!AE21</f>
        <v>0</v>
      </c>
      <c r="AG22" s="1510">
        <f>PROGRAMACION!AF21</f>
        <v>0</v>
      </c>
    </row>
    <row r="23" spans="1:33" s="1276" customFormat="1" ht="24.75">
      <c r="A23" s="1511"/>
      <c r="B23" s="1512" t="str">
        <f>PROGRAMACION!C22</f>
        <v>A1040</v>
      </c>
      <c r="C23" s="1513" t="str">
        <f>PROGRAMACION!D22</f>
        <v>MOVILIZACION DE FACILIDADES, PERSONAL Y EQUIPOS E INDUCCION ESPECIFICA</v>
      </c>
      <c r="D23" s="1514">
        <f>PROGRAMACION!E22</f>
        <v>46223</v>
      </c>
      <c r="E23" s="1514">
        <f>PROGRAMACION!F22</f>
        <v>46227</v>
      </c>
      <c r="F23" s="1515">
        <f>PROGRAMACION!$L$22</f>
        <v>1.2259997669355366E-2</v>
      </c>
      <c r="G23" s="1446">
        <f>IFERROR(INDEX(P23:AG23,MATCH("Fecha de corte",$P$5:$AG$5,0)),0)</f>
        <v>1</v>
      </c>
      <c r="H23" s="1446">
        <f>IFERROR(INDEX(P24:AG24,MATCH("Fecha de corte",$P$5:$AG$5,0)),0)</f>
        <v>1</v>
      </c>
      <c r="I23" s="1516">
        <f>$F23*$H23</f>
        <v>1.2259997669355366E-2</v>
      </c>
      <c r="J23" s="1515">
        <f>$F23</f>
        <v>1.2259997669355366E-2</v>
      </c>
      <c r="K23" s="1446">
        <f>$G23</f>
        <v>1</v>
      </c>
      <c r="L23" s="1446">
        <f>$H23</f>
        <v>1</v>
      </c>
      <c r="M23" s="1516">
        <f>$I23</f>
        <v>1.2259997669355366E-2</v>
      </c>
      <c r="N23" s="1517" t="str">
        <f>PROGRAMACION!M22</f>
        <v>Prog.</v>
      </c>
      <c r="O23" s="1518"/>
      <c r="P23" s="1515">
        <f>PROGRAMACION!O22</f>
        <v>0</v>
      </c>
      <c r="Q23" s="1519">
        <f>PROGRAMACION!P22</f>
        <v>0</v>
      </c>
      <c r="R23" s="1519">
        <f>PROGRAMACION!Q22</f>
        <v>0</v>
      </c>
      <c r="S23" s="1519">
        <f>PROGRAMACION!R22</f>
        <v>0.8</v>
      </c>
      <c r="T23" s="1519">
        <f>PROGRAMACION!S22</f>
        <v>1</v>
      </c>
      <c r="U23" s="1519">
        <f>PROGRAMACION!T22</f>
        <v>1</v>
      </c>
      <c r="V23" s="1519">
        <f>PROGRAMACION!U22</f>
        <v>1</v>
      </c>
      <c r="W23" s="1519">
        <f>PROGRAMACION!V22</f>
        <v>1</v>
      </c>
      <c r="X23" s="1519">
        <f>PROGRAMACION!W22</f>
        <v>1</v>
      </c>
      <c r="Y23" s="1519">
        <f>PROGRAMACION!X22</f>
        <v>1</v>
      </c>
      <c r="Z23" s="1519">
        <f>PROGRAMACION!Y22</f>
        <v>1</v>
      </c>
      <c r="AA23" s="1519">
        <f>PROGRAMACION!Z22</f>
        <v>1</v>
      </c>
      <c r="AB23" s="1519">
        <f>PROGRAMACION!AA22</f>
        <v>1</v>
      </c>
      <c r="AC23" s="1519">
        <f>PROGRAMACION!AB22</f>
        <v>1</v>
      </c>
      <c r="AD23" s="1519">
        <f>PROGRAMACION!AC22</f>
        <v>1</v>
      </c>
      <c r="AE23" s="1519">
        <f>PROGRAMACION!AD22</f>
        <v>1</v>
      </c>
      <c r="AF23" s="1519">
        <f>PROGRAMACION!AE22</f>
        <v>1</v>
      </c>
      <c r="AG23" s="1519">
        <f>PROGRAMACION!AF22</f>
        <v>1</v>
      </c>
    </row>
    <row r="24" spans="1:33" s="1276" customFormat="1">
      <c r="A24" s="1502"/>
      <c r="B24" s="1503"/>
      <c r="C24" s="1503"/>
      <c r="D24" s="1504"/>
      <c r="E24" s="1504"/>
      <c r="F24" s="1505">
        <f>PROGRAMACION!$L$22</f>
        <v>1.2259997669355366E-2</v>
      </c>
      <c r="G24" s="1506"/>
      <c r="H24" s="1506"/>
      <c r="I24" s="1507"/>
      <c r="J24" s="1505"/>
      <c r="K24" s="1506"/>
      <c r="L24" s="1506"/>
      <c r="M24" s="1507"/>
      <c r="N24" s="1508" t="str">
        <f>PROGRAMACION!M23</f>
        <v>Actual</v>
      </c>
      <c r="O24" s="1509"/>
      <c r="P24" s="1510">
        <f>PROGRAMACION!O23</f>
        <v>0</v>
      </c>
      <c r="Q24" s="1510">
        <f>PROGRAMACION!P23</f>
        <v>0</v>
      </c>
      <c r="R24" s="1510">
        <f>PROGRAMACION!Q23</f>
        <v>0</v>
      </c>
      <c r="S24" s="1510">
        <f>PROGRAMACION!R23</f>
        <v>0</v>
      </c>
      <c r="T24" s="1510">
        <f>PROGRAMACION!S23</f>
        <v>0</v>
      </c>
      <c r="U24" s="1510">
        <f>PROGRAMACION!T23</f>
        <v>0</v>
      </c>
      <c r="V24" s="1510">
        <f>PROGRAMACION!U23</f>
        <v>1</v>
      </c>
      <c r="W24" s="1510">
        <f>PROGRAMACION!V23</f>
        <v>1</v>
      </c>
      <c r="X24" s="1510">
        <f>PROGRAMACION!W23</f>
        <v>1</v>
      </c>
      <c r="Y24" s="1510">
        <f>PROGRAMACION!X23</f>
        <v>1</v>
      </c>
      <c r="Z24" s="1510">
        <f>PROGRAMACION!Y23</f>
        <v>1</v>
      </c>
      <c r="AA24" s="1510">
        <f>PROGRAMACION!Z23</f>
        <v>1</v>
      </c>
      <c r="AB24" s="1510">
        <f>PROGRAMACION!AA23</f>
        <v>1</v>
      </c>
      <c r="AC24" s="1510">
        <f>PROGRAMACION!AB23</f>
        <v>1</v>
      </c>
      <c r="AD24" s="1510">
        <f>PROGRAMACION!AC23</f>
        <v>1</v>
      </c>
      <c r="AE24" s="1510">
        <f>PROGRAMACION!AD23</f>
        <v>1</v>
      </c>
      <c r="AF24" s="1510">
        <f>PROGRAMACION!AE23</f>
        <v>1</v>
      </c>
      <c r="AG24" s="1510">
        <f>PROGRAMACION!AF23</f>
        <v>1</v>
      </c>
    </row>
    <row r="25" spans="1:33" s="1276" customFormat="1" ht="24.75">
      <c r="A25" s="1511"/>
      <c r="B25" s="1512" t="str">
        <f>PROGRAMACION!C24</f>
        <v>A1050</v>
      </c>
      <c r="C25" s="1513" t="str">
        <f>PROGRAMACION!D24</f>
        <v>TRAZO Y REPLANTEO (PRELIMINAR Y DURANTE LA OBRA)</v>
      </c>
      <c r="D25" s="1514">
        <f>PROGRAMACION!E24</f>
        <v>46233</v>
      </c>
      <c r="E25" s="1514">
        <f>PROGRAMACION!F24</f>
        <v>46234</v>
      </c>
      <c r="F25" s="1515">
        <f>PROGRAMACION!$L$24</f>
        <v>5.8847988812905754E-3</v>
      </c>
      <c r="G25" s="1446">
        <f>IFERROR(INDEX(P25:AG25,MATCH("Fecha de corte",$P$5:$AG$5,0)),0)</f>
        <v>1</v>
      </c>
      <c r="H25" s="1446">
        <f>IFERROR(INDEX(P26:AG26,MATCH("Fecha de corte",$P$5:$AG$5,0)),0)</f>
        <v>0.6</v>
      </c>
      <c r="I25" s="1516">
        <f>$F25*$H25</f>
        <v>3.5308793287743452E-3</v>
      </c>
      <c r="J25" s="1515">
        <f>$F25</f>
        <v>5.8847988812905754E-3</v>
      </c>
      <c r="K25" s="1446">
        <f>$G25</f>
        <v>1</v>
      </c>
      <c r="L25" s="1446">
        <f>$H25</f>
        <v>0.6</v>
      </c>
      <c r="M25" s="1516">
        <f>$I25</f>
        <v>3.5308793287743452E-3</v>
      </c>
      <c r="N25" s="1517" t="str">
        <f>PROGRAMACION!M24</f>
        <v>Prog.</v>
      </c>
      <c r="O25" s="1518"/>
      <c r="P25" s="1515">
        <f>PROGRAMACION!O24</f>
        <v>0</v>
      </c>
      <c r="Q25" s="1519">
        <f>PROGRAMACION!P24</f>
        <v>0</v>
      </c>
      <c r="R25" s="1519">
        <f>PROGRAMACION!Q24</f>
        <v>0</v>
      </c>
      <c r="S25" s="1519">
        <f>PROGRAMACION!R24</f>
        <v>0</v>
      </c>
      <c r="T25" s="1519">
        <f>PROGRAMACION!S24</f>
        <v>0.5</v>
      </c>
      <c r="U25" s="1519">
        <f>PROGRAMACION!T24</f>
        <v>1</v>
      </c>
      <c r="V25" s="1519">
        <f>PROGRAMACION!U24</f>
        <v>1</v>
      </c>
      <c r="W25" s="1519">
        <f>PROGRAMACION!V24</f>
        <v>1</v>
      </c>
      <c r="X25" s="1519">
        <f>PROGRAMACION!W24</f>
        <v>1</v>
      </c>
      <c r="Y25" s="1519">
        <f>PROGRAMACION!X24</f>
        <v>1</v>
      </c>
      <c r="Z25" s="1519">
        <f>PROGRAMACION!Y24</f>
        <v>1</v>
      </c>
      <c r="AA25" s="1519">
        <f>PROGRAMACION!Z24</f>
        <v>1</v>
      </c>
      <c r="AB25" s="1519">
        <f>PROGRAMACION!AA24</f>
        <v>1</v>
      </c>
      <c r="AC25" s="1519">
        <f>PROGRAMACION!AB24</f>
        <v>1</v>
      </c>
      <c r="AD25" s="1519">
        <f>PROGRAMACION!AC24</f>
        <v>1</v>
      </c>
      <c r="AE25" s="1519">
        <f>PROGRAMACION!AD24</f>
        <v>1</v>
      </c>
      <c r="AF25" s="1519">
        <f>PROGRAMACION!AE24</f>
        <v>1</v>
      </c>
      <c r="AG25" s="1519">
        <f>PROGRAMACION!AF24</f>
        <v>1</v>
      </c>
    </row>
    <row r="26" spans="1:33" s="1276" customFormat="1">
      <c r="A26" s="1502"/>
      <c r="B26" s="1503"/>
      <c r="C26" s="1503"/>
      <c r="D26" s="1504"/>
      <c r="E26" s="1504"/>
      <c r="F26" s="1505">
        <f>PROGRAMACION!$L$24</f>
        <v>5.8847988812905754E-3</v>
      </c>
      <c r="G26" s="1506"/>
      <c r="H26" s="1506"/>
      <c r="I26" s="1507"/>
      <c r="J26" s="1505"/>
      <c r="K26" s="1506"/>
      <c r="L26" s="1506"/>
      <c r="M26" s="1507"/>
      <c r="N26" s="1508" t="str">
        <f>PROGRAMACION!M25</f>
        <v>Actual</v>
      </c>
      <c r="O26" s="1509"/>
      <c r="P26" s="1510">
        <f>PROGRAMACION!O25</f>
        <v>0</v>
      </c>
      <c r="Q26" s="1510">
        <f>PROGRAMACION!P25</f>
        <v>0</v>
      </c>
      <c r="R26" s="1510">
        <f>PROGRAMACION!Q25</f>
        <v>0</v>
      </c>
      <c r="S26" s="1510">
        <f>PROGRAMACION!R25</f>
        <v>0</v>
      </c>
      <c r="T26" s="1510">
        <f>PROGRAMACION!S25</f>
        <v>0</v>
      </c>
      <c r="U26" s="1510">
        <f>PROGRAMACION!T25</f>
        <v>0</v>
      </c>
      <c r="V26" s="1510">
        <f>PROGRAMACION!U25</f>
        <v>0.6</v>
      </c>
      <c r="W26" s="1510">
        <f>PROGRAMACION!V25</f>
        <v>0.6</v>
      </c>
      <c r="X26" s="1510">
        <f>PROGRAMACION!W25</f>
        <v>0.6</v>
      </c>
      <c r="Y26" s="1510">
        <f>PROGRAMACION!X25</f>
        <v>0.6</v>
      </c>
      <c r="Z26" s="1510">
        <f>PROGRAMACION!Y25</f>
        <v>0.6</v>
      </c>
      <c r="AA26" s="1510">
        <f>PROGRAMACION!Z25</f>
        <v>0.6</v>
      </c>
      <c r="AB26" s="1510">
        <f>PROGRAMACION!AA25</f>
        <v>0.6</v>
      </c>
      <c r="AC26" s="1510">
        <f>PROGRAMACION!AB25</f>
        <v>0.6</v>
      </c>
      <c r="AD26" s="1510">
        <f>PROGRAMACION!AC25</f>
        <v>0.6</v>
      </c>
      <c r="AE26" s="1510">
        <f>PROGRAMACION!AD25</f>
        <v>0.6</v>
      </c>
      <c r="AF26" s="1510">
        <f>PROGRAMACION!AE25</f>
        <v>0.6</v>
      </c>
      <c r="AG26" s="1510">
        <f>PROGRAMACION!AF25</f>
        <v>0.6</v>
      </c>
    </row>
    <row r="27" spans="1:33" s="1276" customFormat="1" ht="15">
      <c r="A27" s="1511"/>
      <c r="B27" s="1512" t="str">
        <f>PROGRAMACION!C26</f>
        <v>A1060</v>
      </c>
      <c r="C27" s="1513" t="str">
        <f>PROGRAMACION!D26</f>
        <v>REPLANTEO DE ÁREA DEL TRABAJO</v>
      </c>
      <c r="D27" s="1514">
        <f>PROGRAMACION!E26</f>
        <v>46272</v>
      </c>
      <c r="E27" s="1514">
        <f>PROGRAMACION!F26</f>
        <v>46272</v>
      </c>
      <c r="F27" s="1515">
        <f>PROGRAMACION!$L$26</f>
        <v>4.1193592169034027E-3</v>
      </c>
      <c r="G27" s="1446">
        <f>IFERROR(INDEX(P27:AG27,MATCH("Fecha de corte",$P$5:$AG$5,0)),0)</f>
        <v>0</v>
      </c>
      <c r="H27" s="1446">
        <f>IFERROR(INDEX(P28:AG28,MATCH("Fecha de corte",$P$5:$AG$5,0)),0)</f>
        <v>0.5</v>
      </c>
      <c r="I27" s="1516">
        <f>$F27*$H27</f>
        <v>2.0596796084517014E-3</v>
      </c>
      <c r="J27" s="1515">
        <f>$F27</f>
        <v>4.1193592169034027E-3</v>
      </c>
      <c r="K27" s="1446">
        <f>$G27</f>
        <v>0</v>
      </c>
      <c r="L27" s="1446">
        <f>$H27</f>
        <v>0.5</v>
      </c>
      <c r="M27" s="1516">
        <f>$I27</f>
        <v>2.0596796084517014E-3</v>
      </c>
      <c r="N27" s="1517" t="str">
        <f>PROGRAMACION!M26</f>
        <v>Prog.</v>
      </c>
      <c r="O27" s="1518"/>
      <c r="P27" s="1515">
        <f>PROGRAMACION!O26</f>
        <v>0</v>
      </c>
      <c r="Q27" s="1519">
        <f>PROGRAMACION!P26</f>
        <v>0</v>
      </c>
      <c r="R27" s="1519">
        <f>PROGRAMACION!Q26</f>
        <v>0</v>
      </c>
      <c r="S27" s="1519">
        <f>PROGRAMACION!R26</f>
        <v>0</v>
      </c>
      <c r="T27" s="1519">
        <f>PROGRAMACION!S26</f>
        <v>0</v>
      </c>
      <c r="U27" s="1519">
        <f>PROGRAMACION!T26</f>
        <v>0</v>
      </c>
      <c r="V27" s="1519">
        <f>PROGRAMACION!U26</f>
        <v>0</v>
      </c>
      <c r="W27" s="1519">
        <f>PROGRAMACION!V26</f>
        <v>0</v>
      </c>
      <c r="X27" s="1519">
        <f>PROGRAMACION!W26</f>
        <v>0</v>
      </c>
      <c r="Y27" s="1519">
        <f>PROGRAMACION!X26</f>
        <v>0</v>
      </c>
      <c r="Z27" s="1519">
        <f>PROGRAMACION!Y26</f>
        <v>1</v>
      </c>
      <c r="AA27" s="1519">
        <f>PROGRAMACION!Z26</f>
        <v>1</v>
      </c>
      <c r="AB27" s="1519">
        <f>PROGRAMACION!AA26</f>
        <v>1</v>
      </c>
      <c r="AC27" s="1519">
        <f>PROGRAMACION!AB26</f>
        <v>1</v>
      </c>
      <c r="AD27" s="1519">
        <f>PROGRAMACION!AC26</f>
        <v>1</v>
      </c>
      <c r="AE27" s="1519">
        <f>PROGRAMACION!AD26</f>
        <v>1</v>
      </c>
      <c r="AF27" s="1519">
        <f>PROGRAMACION!AE26</f>
        <v>1</v>
      </c>
      <c r="AG27" s="1519">
        <f>PROGRAMACION!AF26</f>
        <v>1</v>
      </c>
    </row>
    <row r="28" spans="1:33" s="1276" customFormat="1">
      <c r="A28" s="1502"/>
      <c r="B28" s="1503"/>
      <c r="C28" s="1503"/>
      <c r="D28" s="1504"/>
      <c r="E28" s="1504"/>
      <c r="F28" s="1505">
        <f>PROGRAMACION!$L$26</f>
        <v>4.1193592169034027E-3</v>
      </c>
      <c r="G28" s="1506"/>
      <c r="H28" s="1506"/>
      <c r="I28" s="1507"/>
      <c r="J28" s="1505"/>
      <c r="K28" s="1506"/>
      <c r="L28" s="1506"/>
      <c r="M28" s="1507"/>
      <c r="N28" s="1508" t="str">
        <f>PROGRAMACION!M27</f>
        <v>Actual</v>
      </c>
      <c r="O28" s="1509"/>
      <c r="P28" s="1510">
        <f>PROGRAMACION!O27</f>
        <v>0</v>
      </c>
      <c r="Q28" s="1510">
        <f>PROGRAMACION!P27</f>
        <v>0</v>
      </c>
      <c r="R28" s="1510">
        <f>PROGRAMACION!Q27</f>
        <v>0</v>
      </c>
      <c r="S28" s="1510">
        <f>PROGRAMACION!R27</f>
        <v>0</v>
      </c>
      <c r="T28" s="1510">
        <f>PROGRAMACION!S27</f>
        <v>0</v>
      </c>
      <c r="U28" s="1510">
        <f>PROGRAMACION!T27</f>
        <v>0</v>
      </c>
      <c r="V28" s="1510">
        <f>PROGRAMACION!U27</f>
        <v>0.5</v>
      </c>
      <c r="W28" s="1510">
        <f>PROGRAMACION!V27</f>
        <v>0.5</v>
      </c>
      <c r="X28" s="1510">
        <f>PROGRAMACION!W27</f>
        <v>0.5</v>
      </c>
      <c r="Y28" s="1510">
        <f>PROGRAMACION!X27</f>
        <v>0.5</v>
      </c>
      <c r="Z28" s="1510">
        <f>PROGRAMACION!Y27</f>
        <v>0.5</v>
      </c>
      <c r="AA28" s="1510">
        <f>PROGRAMACION!Z27</f>
        <v>0.5</v>
      </c>
      <c r="AB28" s="1510">
        <f>PROGRAMACION!AA27</f>
        <v>0.5</v>
      </c>
      <c r="AC28" s="1510">
        <f>PROGRAMACION!AB27</f>
        <v>0.5</v>
      </c>
      <c r="AD28" s="1510">
        <f>PROGRAMACION!AC27</f>
        <v>0.5</v>
      </c>
      <c r="AE28" s="1510">
        <f>PROGRAMACION!AD27</f>
        <v>0.5</v>
      </c>
      <c r="AF28" s="1510">
        <f>PROGRAMACION!AE27</f>
        <v>0.5</v>
      </c>
      <c r="AG28" s="1510">
        <f>PROGRAMACION!AF27</f>
        <v>0.5</v>
      </c>
    </row>
    <row r="29" spans="1:33" s="1276" customFormat="1" ht="15">
      <c r="A29" s="1492"/>
      <c r="B29" s="1493"/>
      <c r="C29" s="1494" t="str">
        <f>PROGRAMACION!D28</f>
        <v>DEMOLICIÓN</v>
      </c>
      <c r="D29" s="1495"/>
      <c r="E29" s="1495"/>
      <c r="F29" s="1496"/>
      <c r="G29" s="1497"/>
      <c r="H29" s="1497"/>
      <c r="I29" s="1498"/>
      <c r="J29" s="1496"/>
      <c r="K29" s="1497"/>
      <c r="L29" s="1497"/>
      <c r="M29" s="1498"/>
      <c r="N29" s="1499"/>
      <c r="O29" s="1500"/>
      <c r="P29" s="1496"/>
      <c r="Q29" s="1501"/>
      <c r="R29" s="1501"/>
      <c r="S29" s="1501"/>
      <c r="T29" s="1501"/>
      <c r="U29" s="1501"/>
      <c r="V29" s="1501"/>
      <c r="W29" s="1501"/>
      <c r="X29" s="1501"/>
      <c r="Y29" s="1501"/>
      <c r="Z29" s="1501"/>
      <c r="AA29" s="1501"/>
      <c r="AB29" s="1501"/>
      <c r="AC29" s="1501"/>
      <c r="AD29" s="1501"/>
      <c r="AE29" s="1501"/>
      <c r="AF29" s="1501"/>
      <c r="AG29" s="1501"/>
    </row>
    <row r="30" spans="1:33" s="1276" customFormat="1" ht="15">
      <c r="A30" s="1511"/>
      <c r="B30" s="1512" t="str">
        <f>PROGRAMACION!C29</f>
        <v>A1070</v>
      </c>
      <c r="C30" s="1513" t="str">
        <f>PROGRAMACION!D29</f>
        <v>Demolición de bases e = 50 cm</v>
      </c>
      <c r="D30" s="1514">
        <f>PROGRAMACION!E29</f>
        <v>46233</v>
      </c>
      <c r="E30" s="1514">
        <f>PROGRAMACION!F29</f>
        <v>46237</v>
      </c>
      <c r="F30" s="1515">
        <f>PROGRAMACION!$L$29</f>
        <v>6.5909747470454449E-3</v>
      </c>
      <c r="G30" s="1446">
        <f>IFERROR(INDEX(P30:AG30,MATCH("Fecha de corte",$P$5:$AG$5,0)),0)</f>
        <v>0.99999999999999989</v>
      </c>
      <c r="H30" s="1446">
        <f>IFERROR(INDEX(P31:AG31,MATCH("Fecha de corte",$P$5:$AG$5,0)),0)</f>
        <v>0.3515625</v>
      </c>
      <c r="I30" s="1516">
        <f>$F30*$H30</f>
        <v>2.3171395595081644E-3</v>
      </c>
      <c r="J30" s="1515">
        <f>$F30</f>
        <v>6.5909747470454449E-3</v>
      </c>
      <c r="K30" s="1446">
        <f>$G30</f>
        <v>0.99999999999999989</v>
      </c>
      <c r="L30" s="1446">
        <f>$H30</f>
        <v>0.3515625</v>
      </c>
      <c r="M30" s="1516">
        <f>$I30</f>
        <v>2.3171395595081644E-3</v>
      </c>
      <c r="N30" s="1517" t="str">
        <f>PROGRAMACION!M29</f>
        <v>Prog.</v>
      </c>
      <c r="O30" s="1518"/>
      <c r="P30" s="1515">
        <f>PROGRAMACION!O29</f>
        <v>0</v>
      </c>
      <c r="Q30" s="1519">
        <f>PROGRAMACION!P29</f>
        <v>0</v>
      </c>
      <c r="R30" s="1519">
        <f>PROGRAMACION!Q29</f>
        <v>0</v>
      </c>
      <c r="S30" s="1519">
        <f>PROGRAMACION!R29</f>
        <v>0</v>
      </c>
      <c r="T30" s="1519">
        <f>PROGRAMACION!S29</f>
        <v>0.19999999999999998</v>
      </c>
      <c r="U30" s="1519">
        <f>PROGRAMACION!T29</f>
        <v>0.99999999999999989</v>
      </c>
      <c r="V30" s="1519">
        <f>PROGRAMACION!U29</f>
        <v>0.99999999999999989</v>
      </c>
      <c r="W30" s="1519">
        <f>PROGRAMACION!V29</f>
        <v>0.99999999999999989</v>
      </c>
      <c r="X30" s="1519">
        <f>PROGRAMACION!W29</f>
        <v>0.99999999999999989</v>
      </c>
      <c r="Y30" s="1519">
        <f>PROGRAMACION!X29</f>
        <v>0.99999999999999989</v>
      </c>
      <c r="Z30" s="1519">
        <f>PROGRAMACION!Y29</f>
        <v>0.99999999999999989</v>
      </c>
      <c r="AA30" s="1519">
        <f>PROGRAMACION!Z29</f>
        <v>0.99999999999999989</v>
      </c>
      <c r="AB30" s="1519">
        <f>PROGRAMACION!AA29</f>
        <v>0.99999999999999989</v>
      </c>
      <c r="AC30" s="1519">
        <f>PROGRAMACION!AB29</f>
        <v>0.99999999999999989</v>
      </c>
      <c r="AD30" s="1519">
        <f>PROGRAMACION!AC29</f>
        <v>0.99999999999999989</v>
      </c>
      <c r="AE30" s="1519">
        <f>PROGRAMACION!AD29</f>
        <v>0.99999999999999989</v>
      </c>
      <c r="AF30" s="1519">
        <f>PROGRAMACION!AE29</f>
        <v>0.99999999999999989</v>
      </c>
      <c r="AG30" s="1519">
        <f>PROGRAMACION!AF29</f>
        <v>0.99999999999999989</v>
      </c>
    </row>
    <row r="31" spans="1:33" s="1276" customFormat="1">
      <c r="A31" s="1502"/>
      <c r="B31" s="1503"/>
      <c r="C31" s="1503"/>
      <c r="D31" s="1504"/>
      <c r="E31" s="1504"/>
      <c r="F31" s="1505">
        <f>PROGRAMACION!$L$29</f>
        <v>6.5909747470454449E-3</v>
      </c>
      <c r="G31" s="1506"/>
      <c r="H31" s="1506"/>
      <c r="I31" s="1507"/>
      <c r="J31" s="1505"/>
      <c r="K31" s="1506"/>
      <c r="L31" s="1506"/>
      <c r="M31" s="1507"/>
      <c r="N31" s="1508" t="str">
        <f>PROGRAMACION!M30</f>
        <v>Actual</v>
      </c>
      <c r="O31" s="1509"/>
      <c r="P31" s="1510">
        <f>PROGRAMACION!O30</f>
        <v>0</v>
      </c>
      <c r="Q31" s="1510">
        <f>PROGRAMACION!P30</f>
        <v>0</v>
      </c>
      <c r="R31" s="1510">
        <f>PROGRAMACION!Q30</f>
        <v>0</v>
      </c>
      <c r="S31" s="1510">
        <f>PROGRAMACION!R30</f>
        <v>0</v>
      </c>
      <c r="T31" s="1510">
        <f>PROGRAMACION!S30</f>
        <v>0</v>
      </c>
      <c r="U31" s="1510">
        <f>PROGRAMACION!T30</f>
        <v>0</v>
      </c>
      <c r="V31" s="1510">
        <f>PROGRAMACION!U30</f>
        <v>0.3515625</v>
      </c>
      <c r="W31" s="1510">
        <f>PROGRAMACION!V30</f>
        <v>0.3515625</v>
      </c>
      <c r="X31" s="1510">
        <f>PROGRAMACION!W30</f>
        <v>0.3515625</v>
      </c>
      <c r="Y31" s="1510">
        <f>PROGRAMACION!X30</f>
        <v>0.3515625</v>
      </c>
      <c r="Z31" s="1510">
        <f>PROGRAMACION!Y30</f>
        <v>0.3515625</v>
      </c>
      <c r="AA31" s="1510">
        <f>PROGRAMACION!Z30</f>
        <v>0.3515625</v>
      </c>
      <c r="AB31" s="1510">
        <f>PROGRAMACION!AA30</f>
        <v>0.3515625</v>
      </c>
      <c r="AC31" s="1510">
        <f>PROGRAMACION!AB30</f>
        <v>0.3515625</v>
      </c>
      <c r="AD31" s="1510">
        <f>PROGRAMACION!AC30</f>
        <v>0.3515625</v>
      </c>
      <c r="AE31" s="1510">
        <f>PROGRAMACION!AD30</f>
        <v>0.3515625</v>
      </c>
      <c r="AF31" s="1510">
        <f>PROGRAMACION!AE30</f>
        <v>0.3515625</v>
      </c>
      <c r="AG31" s="1510">
        <f>PROGRAMACION!AF30</f>
        <v>0.3515625</v>
      </c>
    </row>
    <row r="32" spans="1:33" s="1276" customFormat="1" ht="15">
      <c r="A32" s="1492"/>
      <c r="B32" s="1493"/>
      <c r="C32" s="1494" t="str">
        <f>PROGRAMACION!D31</f>
        <v>CONCRETO SIMPLE</v>
      </c>
      <c r="D32" s="1495"/>
      <c r="E32" s="1495"/>
      <c r="F32" s="1496"/>
      <c r="G32" s="1497"/>
      <c r="H32" s="1497"/>
      <c r="I32" s="1498"/>
      <c r="J32" s="1496"/>
      <c r="K32" s="1497"/>
      <c r="L32" s="1497"/>
      <c r="M32" s="1498"/>
      <c r="N32" s="1499"/>
      <c r="O32" s="1500"/>
      <c r="P32" s="1496"/>
      <c r="Q32" s="1501"/>
      <c r="R32" s="1501"/>
      <c r="S32" s="1501"/>
      <c r="T32" s="1501"/>
      <c r="U32" s="1501"/>
      <c r="V32" s="1501"/>
      <c r="W32" s="1501"/>
      <c r="X32" s="1501"/>
      <c r="Y32" s="1501"/>
      <c r="Z32" s="1501"/>
      <c r="AA32" s="1501"/>
      <c r="AB32" s="1501"/>
      <c r="AC32" s="1501"/>
      <c r="AD32" s="1501"/>
      <c r="AE32" s="1501"/>
      <c r="AF32" s="1501"/>
      <c r="AG32" s="1501"/>
    </row>
    <row r="33" spans="1:33" s="1276" customFormat="1" ht="15">
      <c r="A33" s="1511"/>
      <c r="B33" s="1512" t="str">
        <f>PROGRAMACION!C32</f>
        <v>A1080</v>
      </c>
      <c r="C33" s="1513" t="str">
        <f>PROGRAMACION!D32</f>
        <v>Concreto simple f'c=100 kg/cm2</v>
      </c>
      <c r="D33" s="1514">
        <f>PROGRAMACION!E32</f>
        <v>46239</v>
      </c>
      <c r="E33" s="1514">
        <f>PROGRAMACION!F32</f>
        <v>46239</v>
      </c>
      <c r="F33" s="1515">
        <f>PROGRAMACION!$L$32</f>
        <v>4.3027687820369582E-5</v>
      </c>
      <c r="G33" s="1446">
        <f>IFERROR(INDEX(P33:AG33,MATCH("Fecha de corte",$P$5:$AG$5,0)),0)</f>
        <v>1</v>
      </c>
      <c r="H33" s="1446">
        <f>IFERROR(INDEX(P34:AG34,MATCH("Fecha de corte",$P$5:$AG$5,0)),0)</f>
        <v>0</v>
      </c>
      <c r="I33" s="1516">
        <f>$F33*$H33</f>
        <v>0</v>
      </c>
      <c r="J33" s="1515">
        <f>$F33</f>
        <v>4.3027687820369582E-5</v>
      </c>
      <c r="K33" s="1446">
        <f>$G33</f>
        <v>1</v>
      </c>
      <c r="L33" s="1446">
        <f>$H33</f>
        <v>0</v>
      </c>
      <c r="M33" s="1516">
        <f>$I33</f>
        <v>0</v>
      </c>
      <c r="N33" s="1517" t="str">
        <f>PROGRAMACION!M32</f>
        <v>Prog.</v>
      </c>
      <c r="O33" s="1518"/>
      <c r="P33" s="1515">
        <f>PROGRAMACION!O32</f>
        <v>0</v>
      </c>
      <c r="Q33" s="1519">
        <f>PROGRAMACION!P32</f>
        <v>0</v>
      </c>
      <c r="R33" s="1519">
        <f>PROGRAMACION!Q32</f>
        <v>0</v>
      </c>
      <c r="S33" s="1519">
        <f>PROGRAMACION!R32</f>
        <v>0</v>
      </c>
      <c r="T33" s="1519">
        <f>PROGRAMACION!S32</f>
        <v>0</v>
      </c>
      <c r="U33" s="1519">
        <f>PROGRAMACION!T32</f>
        <v>1</v>
      </c>
      <c r="V33" s="1519">
        <f>PROGRAMACION!U32</f>
        <v>1</v>
      </c>
      <c r="W33" s="1519">
        <f>PROGRAMACION!V32</f>
        <v>1</v>
      </c>
      <c r="X33" s="1519">
        <f>PROGRAMACION!W32</f>
        <v>1</v>
      </c>
      <c r="Y33" s="1519">
        <f>PROGRAMACION!X32</f>
        <v>1</v>
      </c>
      <c r="Z33" s="1519">
        <f>PROGRAMACION!Y32</f>
        <v>1</v>
      </c>
      <c r="AA33" s="1519">
        <f>PROGRAMACION!Z32</f>
        <v>1</v>
      </c>
      <c r="AB33" s="1519">
        <f>PROGRAMACION!AA32</f>
        <v>1</v>
      </c>
      <c r="AC33" s="1519">
        <f>PROGRAMACION!AB32</f>
        <v>1</v>
      </c>
      <c r="AD33" s="1519">
        <f>PROGRAMACION!AC32</f>
        <v>1</v>
      </c>
      <c r="AE33" s="1519">
        <f>PROGRAMACION!AD32</f>
        <v>1</v>
      </c>
      <c r="AF33" s="1519">
        <f>PROGRAMACION!AE32</f>
        <v>1</v>
      </c>
      <c r="AG33" s="1519">
        <f>PROGRAMACION!AF32</f>
        <v>1</v>
      </c>
    </row>
    <row r="34" spans="1:33" s="1276" customFormat="1">
      <c r="A34" s="1502"/>
      <c r="B34" s="1503"/>
      <c r="C34" s="1503"/>
      <c r="D34" s="1504"/>
      <c r="E34" s="1504"/>
      <c r="F34" s="1505">
        <f>PROGRAMACION!$L$32</f>
        <v>4.3027687820369582E-5</v>
      </c>
      <c r="G34" s="1506"/>
      <c r="H34" s="1506"/>
      <c r="I34" s="1507"/>
      <c r="J34" s="1505"/>
      <c r="K34" s="1506"/>
      <c r="L34" s="1506"/>
      <c r="M34" s="1507"/>
      <c r="N34" s="1508" t="str">
        <f>PROGRAMACION!M33</f>
        <v>Actual</v>
      </c>
      <c r="O34" s="1509"/>
      <c r="P34" s="1510">
        <f>PROGRAMACION!O33</f>
        <v>0</v>
      </c>
      <c r="Q34" s="1510">
        <f>PROGRAMACION!P33</f>
        <v>0</v>
      </c>
      <c r="R34" s="1510">
        <f>PROGRAMACION!Q33</f>
        <v>0</v>
      </c>
      <c r="S34" s="1510">
        <f>PROGRAMACION!R33</f>
        <v>0</v>
      </c>
      <c r="T34" s="1510">
        <f>PROGRAMACION!S33</f>
        <v>0</v>
      </c>
      <c r="U34" s="1510">
        <f>PROGRAMACION!T33</f>
        <v>0</v>
      </c>
      <c r="V34" s="1510">
        <f>PROGRAMACION!U33</f>
        <v>0</v>
      </c>
      <c r="W34" s="1510">
        <f>PROGRAMACION!V33</f>
        <v>0</v>
      </c>
      <c r="X34" s="1510">
        <f>PROGRAMACION!W33</f>
        <v>0</v>
      </c>
      <c r="Y34" s="1510">
        <f>PROGRAMACION!X33</f>
        <v>0</v>
      </c>
      <c r="Z34" s="1510">
        <f>PROGRAMACION!Y33</f>
        <v>0</v>
      </c>
      <c r="AA34" s="1510">
        <f>PROGRAMACION!Z33</f>
        <v>0</v>
      </c>
      <c r="AB34" s="1510">
        <f>PROGRAMACION!AA33</f>
        <v>0</v>
      </c>
      <c r="AC34" s="1510">
        <f>PROGRAMACION!AB33</f>
        <v>0</v>
      </c>
      <c r="AD34" s="1510">
        <f>PROGRAMACION!AC33</f>
        <v>0</v>
      </c>
      <c r="AE34" s="1510">
        <f>PROGRAMACION!AD33</f>
        <v>0</v>
      </c>
      <c r="AF34" s="1510">
        <f>PROGRAMACION!AE33</f>
        <v>0</v>
      </c>
      <c r="AG34" s="1510">
        <f>PROGRAMACION!AF33</f>
        <v>0</v>
      </c>
    </row>
    <row r="35" spans="1:33" s="1276" customFormat="1" ht="15">
      <c r="A35" s="1492"/>
      <c r="B35" s="1493"/>
      <c r="C35" s="1494" t="str">
        <f>PROGRAMACION!D34</f>
        <v>CONCRETO ARMADO</v>
      </c>
      <c r="D35" s="1495"/>
      <c r="E35" s="1495"/>
      <c r="F35" s="1496"/>
      <c r="G35" s="1497"/>
      <c r="H35" s="1497"/>
      <c r="I35" s="1498"/>
      <c r="J35" s="1496"/>
      <c r="K35" s="1497"/>
      <c r="L35" s="1497"/>
      <c r="M35" s="1498"/>
      <c r="N35" s="1499"/>
      <c r="O35" s="1500"/>
      <c r="P35" s="1496"/>
      <c r="Q35" s="1501"/>
      <c r="R35" s="1501"/>
      <c r="S35" s="1501"/>
      <c r="T35" s="1501"/>
      <c r="U35" s="1501"/>
      <c r="V35" s="1501"/>
      <c r="W35" s="1501"/>
      <c r="X35" s="1501"/>
      <c r="Y35" s="1501"/>
      <c r="Z35" s="1501"/>
      <c r="AA35" s="1501"/>
      <c r="AB35" s="1501"/>
      <c r="AC35" s="1501"/>
      <c r="AD35" s="1501"/>
      <c r="AE35" s="1501"/>
      <c r="AF35" s="1501"/>
      <c r="AG35" s="1501"/>
    </row>
    <row r="36" spans="1:33" s="1276" customFormat="1" ht="15">
      <c r="A36" s="1511"/>
      <c r="B36" s="1512" t="str">
        <f>PROGRAMACION!C35</f>
        <v>A1090</v>
      </c>
      <c r="C36" s="1513" t="str">
        <f>PROGRAMACION!D35</f>
        <v>Concreto f'c=25MPa, Cemento tipo HS</v>
      </c>
      <c r="D36" s="1514">
        <f>PROGRAMACION!E35</f>
        <v>46245</v>
      </c>
      <c r="E36" s="1514">
        <f>PROGRAMACION!F35</f>
        <v>46245</v>
      </c>
      <c r="F36" s="1515">
        <f>PROGRAMACION!$L$35</f>
        <v>4.8094499657160781E-4</v>
      </c>
      <c r="G36" s="1446">
        <f>IFERROR(INDEX(P36:AG36,MATCH("Fecha de corte",$P$5:$AG$5,0)),0)</f>
        <v>1</v>
      </c>
      <c r="H36" s="1446">
        <f>IFERROR(INDEX(P37:AG37,MATCH("Fecha de corte",$P$5:$AG$5,0)),0)</f>
        <v>0</v>
      </c>
      <c r="I36" s="1516">
        <f>$F36*$H36</f>
        <v>0</v>
      </c>
      <c r="J36" s="1515">
        <f>$F36</f>
        <v>4.8094499657160781E-4</v>
      </c>
      <c r="K36" s="1446">
        <f>$G36</f>
        <v>1</v>
      </c>
      <c r="L36" s="1446">
        <f>$H36</f>
        <v>0</v>
      </c>
      <c r="M36" s="1516">
        <f>$I36</f>
        <v>0</v>
      </c>
      <c r="N36" s="1517" t="str">
        <f>PROGRAMACION!M35</f>
        <v>Prog.</v>
      </c>
      <c r="O36" s="1518"/>
      <c r="P36" s="1515">
        <f>PROGRAMACION!O35</f>
        <v>0</v>
      </c>
      <c r="Q36" s="1519">
        <f>PROGRAMACION!P35</f>
        <v>0</v>
      </c>
      <c r="R36" s="1519">
        <f>PROGRAMACION!Q35</f>
        <v>0</v>
      </c>
      <c r="S36" s="1519">
        <f>PROGRAMACION!R35</f>
        <v>0</v>
      </c>
      <c r="T36" s="1519">
        <f>PROGRAMACION!S35</f>
        <v>0</v>
      </c>
      <c r="U36" s="1519">
        <f>PROGRAMACION!T35</f>
        <v>0</v>
      </c>
      <c r="V36" s="1519">
        <f>PROGRAMACION!U35</f>
        <v>1</v>
      </c>
      <c r="W36" s="1519">
        <f>PROGRAMACION!V35</f>
        <v>1</v>
      </c>
      <c r="X36" s="1519">
        <f>PROGRAMACION!W35</f>
        <v>1</v>
      </c>
      <c r="Y36" s="1519">
        <f>PROGRAMACION!X35</f>
        <v>1</v>
      </c>
      <c r="Z36" s="1519">
        <f>PROGRAMACION!Y35</f>
        <v>1</v>
      </c>
      <c r="AA36" s="1519">
        <f>PROGRAMACION!Z35</f>
        <v>1</v>
      </c>
      <c r="AB36" s="1519">
        <f>PROGRAMACION!AA35</f>
        <v>1</v>
      </c>
      <c r="AC36" s="1519">
        <f>PROGRAMACION!AB35</f>
        <v>1</v>
      </c>
      <c r="AD36" s="1519">
        <f>PROGRAMACION!AC35</f>
        <v>1</v>
      </c>
      <c r="AE36" s="1519">
        <f>PROGRAMACION!AD35</f>
        <v>1</v>
      </c>
      <c r="AF36" s="1519">
        <f>PROGRAMACION!AE35</f>
        <v>1</v>
      </c>
      <c r="AG36" s="1519">
        <f>PROGRAMACION!AF35</f>
        <v>1</v>
      </c>
    </row>
    <row r="37" spans="1:33" s="1276" customFormat="1">
      <c r="A37" s="1502"/>
      <c r="B37" s="1503"/>
      <c r="C37" s="1503"/>
      <c r="D37" s="1504"/>
      <c r="E37" s="1504"/>
      <c r="F37" s="1505">
        <f>PROGRAMACION!$L$35</f>
        <v>4.8094499657160781E-4</v>
      </c>
      <c r="G37" s="1506"/>
      <c r="H37" s="1506"/>
      <c r="I37" s="1507"/>
      <c r="J37" s="1505"/>
      <c r="K37" s="1506"/>
      <c r="L37" s="1506"/>
      <c r="M37" s="1507"/>
      <c r="N37" s="1508" t="str">
        <f>PROGRAMACION!M36</f>
        <v>Actual</v>
      </c>
      <c r="O37" s="1509"/>
      <c r="P37" s="1510">
        <f>PROGRAMACION!O36</f>
        <v>0</v>
      </c>
      <c r="Q37" s="1510">
        <f>PROGRAMACION!P36</f>
        <v>0</v>
      </c>
      <c r="R37" s="1510">
        <f>PROGRAMACION!Q36</f>
        <v>0</v>
      </c>
      <c r="S37" s="1510">
        <f>PROGRAMACION!R36</f>
        <v>0</v>
      </c>
      <c r="T37" s="1510">
        <f>PROGRAMACION!S36</f>
        <v>0</v>
      </c>
      <c r="U37" s="1510">
        <f>PROGRAMACION!T36</f>
        <v>0</v>
      </c>
      <c r="V37" s="1510">
        <f>PROGRAMACION!U36</f>
        <v>0</v>
      </c>
      <c r="W37" s="1510">
        <f>PROGRAMACION!V36</f>
        <v>0</v>
      </c>
      <c r="X37" s="1510">
        <f>PROGRAMACION!W36</f>
        <v>0</v>
      </c>
      <c r="Y37" s="1510">
        <f>PROGRAMACION!X36</f>
        <v>0</v>
      </c>
      <c r="Z37" s="1510">
        <f>PROGRAMACION!Y36</f>
        <v>0</v>
      </c>
      <c r="AA37" s="1510">
        <f>PROGRAMACION!Z36</f>
        <v>0</v>
      </c>
      <c r="AB37" s="1510">
        <f>PROGRAMACION!AA36</f>
        <v>0</v>
      </c>
      <c r="AC37" s="1510">
        <f>PROGRAMACION!AB36</f>
        <v>0</v>
      </c>
      <c r="AD37" s="1510">
        <f>PROGRAMACION!AC36</f>
        <v>0</v>
      </c>
      <c r="AE37" s="1510">
        <f>PROGRAMACION!AD36</f>
        <v>0</v>
      </c>
      <c r="AF37" s="1510">
        <f>PROGRAMACION!AE36</f>
        <v>0</v>
      </c>
      <c r="AG37" s="1510">
        <f>PROGRAMACION!AF36</f>
        <v>0</v>
      </c>
    </row>
    <row r="38" spans="1:33" s="1276" customFormat="1" ht="15">
      <c r="A38" s="1511"/>
      <c r="B38" s="1512" t="str">
        <f>PROGRAMACION!C37</f>
        <v>A1100</v>
      </c>
      <c r="C38" s="1513" t="str">
        <f>PROGRAMACION!D37</f>
        <v>Encofrado y desencofrado</v>
      </c>
      <c r="D38" s="1514">
        <f>PROGRAMACION!E37</f>
        <v>46244</v>
      </c>
      <c r="E38" s="1514">
        <f>PROGRAMACION!F37</f>
        <v>46244</v>
      </c>
      <c r="F38" s="1515">
        <f>PROGRAMACION!$L$37</f>
        <v>8.3912872936921159E-4</v>
      </c>
      <c r="G38" s="1446">
        <f>IFERROR(INDEX(P38:AG38,MATCH("Fecha de corte",$P$5:$AG$5,0)),0)</f>
        <v>1</v>
      </c>
      <c r="H38" s="1446">
        <f>IFERROR(INDEX(P39:AG39,MATCH("Fecha de corte",$P$5:$AG$5,0)),0)</f>
        <v>0</v>
      </c>
      <c r="I38" s="1516">
        <f>$F38*$H38</f>
        <v>0</v>
      </c>
      <c r="J38" s="1515">
        <f>$F38</f>
        <v>8.3912872936921159E-4</v>
      </c>
      <c r="K38" s="1446">
        <f>$G38</f>
        <v>1</v>
      </c>
      <c r="L38" s="1446">
        <f>$H38</f>
        <v>0</v>
      </c>
      <c r="M38" s="1516">
        <f>$I38</f>
        <v>0</v>
      </c>
      <c r="N38" s="1517" t="str">
        <f>PROGRAMACION!M37</f>
        <v>Prog.</v>
      </c>
      <c r="O38" s="1518"/>
      <c r="P38" s="1515">
        <f>PROGRAMACION!O37</f>
        <v>0</v>
      </c>
      <c r="Q38" s="1519">
        <f>PROGRAMACION!P37</f>
        <v>0</v>
      </c>
      <c r="R38" s="1519">
        <f>PROGRAMACION!Q37</f>
        <v>0</v>
      </c>
      <c r="S38" s="1519">
        <f>PROGRAMACION!R37</f>
        <v>0</v>
      </c>
      <c r="T38" s="1519">
        <f>PROGRAMACION!S37</f>
        <v>0</v>
      </c>
      <c r="U38" s="1519">
        <f>PROGRAMACION!T37</f>
        <v>0</v>
      </c>
      <c r="V38" s="1519">
        <f>PROGRAMACION!U37</f>
        <v>1</v>
      </c>
      <c r="W38" s="1519">
        <f>PROGRAMACION!V37</f>
        <v>1</v>
      </c>
      <c r="X38" s="1519">
        <f>PROGRAMACION!W37</f>
        <v>1</v>
      </c>
      <c r="Y38" s="1519">
        <f>PROGRAMACION!X37</f>
        <v>1</v>
      </c>
      <c r="Z38" s="1519">
        <f>PROGRAMACION!Y37</f>
        <v>1</v>
      </c>
      <c r="AA38" s="1519">
        <f>PROGRAMACION!Z37</f>
        <v>1</v>
      </c>
      <c r="AB38" s="1519">
        <f>PROGRAMACION!AA37</f>
        <v>1</v>
      </c>
      <c r="AC38" s="1519">
        <f>PROGRAMACION!AB37</f>
        <v>1</v>
      </c>
      <c r="AD38" s="1519">
        <f>PROGRAMACION!AC37</f>
        <v>1</v>
      </c>
      <c r="AE38" s="1519">
        <f>PROGRAMACION!AD37</f>
        <v>1</v>
      </c>
      <c r="AF38" s="1519">
        <f>PROGRAMACION!AE37</f>
        <v>1</v>
      </c>
      <c r="AG38" s="1519">
        <f>PROGRAMACION!AF37</f>
        <v>1</v>
      </c>
    </row>
    <row r="39" spans="1:33" s="1276" customFormat="1">
      <c r="A39" s="1502"/>
      <c r="B39" s="1503"/>
      <c r="C39" s="1503"/>
      <c r="D39" s="1504"/>
      <c r="E39" s="1504"/>
      <c r="F39" s="1505">
        <f>PROGRAMACION!$L$37</f>
        <v>8.3912872936921159E-4</v>
      </c>
      <c r="G39" s="1506"/>
      <c r="H39" s="1506"/>
      <c r="I39" s="1507"/>
      <c r="J39" s="1505"/>
      <c r="K39" s="1506"/>
      <c r="L39" s="1506"/>
      <c r="M39" s="1507"/>
      <c r="N39" s="1508" t="str">
        <f>PROGRAMACION!M38</f>
        <v>Actual</v>
      </c>
      <c r="O39" s="1509"/>
      <c r="P39" s="1510">
        <f>PROGRAMACION!O38</f>
        <v>0</v>
      </c>
      <c r="Q39" s="1510">
        <f>PROGRAMACION!P38</f>
        <v>0</v>
      </c>
      <c r="R39" s="1510">
        <f>PROGRAMACION!Q38</f>
        <v>0</v>
      </c>
      <c r="S39" s="1510">
        <f>PROGRAMACION!R38</f>
        <v>0</v>
      </c>
      <c r="T39" s="1510">
        <f>PROGRAMACION!S38</f>
        <v>0</v>
      </c>
      <c r="U39" s="1510">
        <f>PROGRAMACION!T38</f>
        <v>0</v>
      </c>
      <c r="V39" s="1510">
        <f>PROGRAMACION!U38</f>
        <v>0</v>
      </c>
      <c r="W39" s="1510">
        <f>PROGRAMACION!V38</f>
        <v>0</v>
      </c>
      <c r="X39" s="1510">
        <f>PROGRAMACION!W38</f>
        <v>0</v>
      </c>
      <c r="Y39" s="1510">
        <f>PROGRAMACION!X38</f>
        <v>0</v>
      </c>
      <c r="Z39" s="1510">
        <f>PROGRAMACION!Y38</f>
        <v>0</v>
      </c>
      <c r="AA39" s="1510">
        <f>PROGRAMACION!Z38</f>
        <v>0</v>
      </c>
      <c r="AB39" s="1510">
        <f>PROGRAMACION!AA38</f>
        <v>0</v>
      </c>
      <c r="AC39" s="1510">
        <f>PROGRAMACION!AB38</f>
        <v>0</v>
      </c>
      <c r="AD39" s="1510">
        <f>PROGRAMACION!AC38</f>
        <v>0</v>
      </c>
      <c r="AE39" s="1510">
        <f>PROGRAMACION!AD38</f>
        <v>0</v>
      </c>
      <c r="AF39" s="1510">
        <f>PROGRAMACION!AE38</f>
        <v>0</v>
      </c>
      <c r="AG39" s="1510">
        <f>PROGRAMACION!AF38</f>
        <v>0</v>
      </c>
    </row>
    <row r="40" spans="1:33" s="1276" customFormat="1" ht="15">
      <c r="A40" s="1511"/>
      <c r="B40" s="1512" t="str">
        <f>PROGRAMACION!C39</f>
        <v>A1110</v>
      </c>
      <c r="C40" s="1513" t="str">
        <f>PROGRAMACION!D39</f>
        <v>Acero de Refuerzo (ASTM A-615 G 60, fy = 420 MPa)</v>
      </c>
      <c r="D40" s="1514">
        <f>PROGRAMACION!E39</f>
        <v>46241</v>
      </c>
      <c r="E40" s="1514">
        <f>PROGRAMACION!F39</f>
        <v>46241</v>
      </c>
      <c r="F40" s="1515">
        <f>PROGRAMACION!$L$39</f>
        <v>7.3497607147990525E-4</v>
      </c>
      <c r="G40" s="1446">
        <f>IFERROR(INDEX(P40:AG40,MATCH("Fecha de corte",$P$5:$AG$5,0)),0)</f>
        <v>1</v>
      </c>
      <c r="H40" s="1446">
        <f>IFERROR(INDEX(P41:AG41,MATCH("Fecha de corte",$P$5:$AG$5,0)),0)</f>
        <v>0</v>
      </c>
      <c r="I40" s="1516">
        <f>$F40*$H40</f>
        <v>0</v>
      </c>
      <c r="J40" s="1515">
        <f>$F40</f>
        <v>7.3497607147990525E-4</v>
      </c>
      <c r="K40" s="1446">
        <f>$G40</f>
        <v>1</v>
      </c>
      <c r="L40" s="1446">
        <f>$H40</f>
        <v>0</v>
      </c>
      <c r="M40" s="1516">
        <f>$I40</f>
        <v>0</v>
      </c>
      <c r="N40" s="1517" t="str">
        <f>PROGRAMACION!M39</f>
        <v>Prog.</v>
      </c>
      <c r="O40" s="1518"/>
      <c r="P40" s="1515">
        <f>PROGRAMACION!O39</f>
        <v>0</v>
      </c>
      <c r="Q40" s="1519">
        <f>PROGRAMACION!P39</f>
        <v>0</v>
      </c>
      <c r="R40" s="1519">
        <f>PROGRAMACION!Q39</f>
        <v>0</v>
      </c>
      <c r="S40" s="1519">
        <f>PROGRAMACION!R39</f>
        <v>0</v>
      </c>
      <c r="T40" s="1519">
        <f>PROGRAMACION!S39</f>
        <v>0</v>
      </c>
      <c r="U40" s="1519">
        <f>PROGRAMACION!T39</f>
        <v>0</v>
      </c>
      <c r="V40" s="1519">
        <f>PROGRAMACION!U39</f>
        <v>1</v>
      </c>
      <c r="W40" s="1519">
        <f>PROGRAMACION!V39</f>
        <v>1</v>
      </c>
      <c r="X40" s="1519">
        <f>PROGRAMACION!W39</f>
        <v>1</v>
      </c>
      <c r="Y40" s="1519">
        <f>PROGRAMACION!X39</f>
        <v>1</v>
      </c>
      <c r="Z40" s="1519">
        <f>PROGRAMACION!Y39</f>
        <v>1</v>
      </c>
      <c r="AA40" s="1519">
        <f>PROGRAMACION!Z39</f>
        <v>1</v>
      </c>
      <c r="AB40" s="1519">
        <f>PROGRAMACION!AA39</f>
        <v>1</v>
      </c>
      <c r="AC40" s="1519">
        <f>PROGRAMACION!AB39</f>
        <v>1</v>
      </c>
      <c r="AD40" s="1519">
        <f>PROGRAMACION!AC39</f>
        <v>1</v>
      </c>
      <c r="AE40" s="1519">
        <f>PROGRAMACION!AD39</f>
        <v>1</v>
      </c>
      <c r="AF40" s="1519">
        <f>PROGRAMACION!AE39</f>
        <v>1</v>
      </c>
      <c r="AG40" s="1519">
        <f>PROGRAMACION!AF39</f>
        <v>1</v>
      </c>
    </row>
    <row r="41" spans="1:33" s="1276" customFormat="1">
      <c r="A41" s="1502"/>
      <c r="B41" s="1503"/>
      <c r="C41" s="1503"/>
      <c r="D41" s="1504"/>
      <c r="E41" s="1504"/>
      <c r="F41" s="1505">
        <f>PROGRAMACION!$L$39</f>
        <v>7.3497607147990525E-4</v>
      </c>
      <c r="G41" s="1506"/>
      <c r="H41" s="1506"/>
      <c r="I41" s="1507"/>
      <c r="J41" s="1505"/>
      <c r="K41" s="1506"/>
      <c r="L41" s="1506"/>
      <c r="M41" s="1507"/>
      <c r="N41" s="1508" t="str">
        <f>PROGRAMACION!M40</f>
        <v>Actual</v>
      </c>
      <c r="O41" s="1509"/>
      <c r="P41" s="1510">
        <f>PROGRAMACION!O40</f>
        <v>0</v>
      </c>
      <c r="Q41" s="1510">
        <f>PROGRAMACION!P40</f>
        <v>0</v>
      </c>
      <c r="R41" s="1510">
        <f>PROGRAMACION!Q40</f>
        <v>0</v>
      </c>
      <c r="S41" s="1510">
        <f>PROGRAMACION!R40</f>
        <v>0</v>
      </c>
      <c r="T41" s="1510">
        <f>PROGRAMACION!S40</f>
        <v>0</v>
      </c>
      <c r="U41" s="1510">
        <f>PROGRAMACION!T40</f>
        <v>0</v>
      </c>
      <c r="V41" s="1510">
        <f>PROGRAMACION!U40</f>
        <v>0</v>
      </c>
      <c r="W41" s="1510">
        <f>PROGRAMACION!V40</f>
        <v>0</v>
      </c>
      <c r="X41" s="1510">
        <f>PROGRAMACION!W40</f>
        <v>0</v>
      </c>
      <c r="Y41" s="1510">
        <f>PROGRAMACION!X40</f>
        <v>0</v>
      </c>
      <c r="Z41" s="1510">
        <f>PROGRAMACION!Y40</f>
        <v>0</v>
      </c>
      <c r="AA41" s="1510">
        <f>PROGRAMACION!Z40</f>
        <v>0</v>
      </c>
      <c r="AB41" s="1510">
        <f>PROGRAMACION!AA40</f>
        <v>0</v>
      </c>
      <c r="AC41" s="1510">
        <f>PROGRAMACION!AB40</f>
        <v>0</v>
      </c>
      <c r="AD41" s="1510">
        <f>PROGRAMACION!AC40</f>
        <v>0</v>
      </c>
      <c r="AE41" s="1510">
        <f>PROGRAMACION!AD40</f>
        <v>0</v>
      </c>
      <c r="AF41" s="1510">
        <f>PROGRAMACION!AE40</f>
        <v>0</v>
      </c>
      <c r="AG41" s="1510">
        <f>PROGRAMACION!AF40</f>
        <v>0</v>
      </c>
    </row>
    <row r="42" spans="1:33" s="1276" customFormat="1" ht="15">
      <c r="A42" s="1492"/>
      <c r="B42" s="1493"/>
      <c r="C42" s="1494" t="str">
        <f>PROGRAMACION!D41</f>
        <v>OTROS</v>
      </c>
      <c r="D42" s="1495"/>
      <c r="E42" s="1495"/>
      <c r="F42" s="1496"/>
      <c r="G42" s="1497"/>
      <c r="H42" s="1497"/>
      <c r="I42" s="1498"/>
      <c r="J42" s="1496"/>
      <c r="K42" s="1497"/>
      <c r="L42" s="1497"/>
      <c r="M42" s="1498"/>
      <c r="N42" s="1499"/>
      <c r="O42" s="1500"/>
      <c r="P42" s="1496"/>
      <c r="Q42" s="1501"/>
      <c r="R42" s="1501"/>
      <c r="S42" s="1501"/>
      <c r="T42" s="1501"/>
      <c r="U42" s="1501"/>
      <c r="V42" s="1501"/>
      <c r="W42" s="1501"/>
      <c r="X42" s="1501"/>
      <c r="Y42" s="1501"/>
      <c r="Z42" s="1501"/>
      <c r="AA42" s="1501"/>
      <c r="AB42" s="1501"/>
      <c r="AC42" s="1501"/>
      <c r="AD42" s="1501"/>
      <c r="AE42" s="1501"/>
      <c r="AF42" s="1501"/>
      <c r="AG42" s="1501"/>
    </row>
    <row r="43" spans="1:33" s="1276" customFormat="1" ht="36.75">
      <c r="A43" s="1511"/>
      <c r="B43" s="1512" t="str">
        <f>PROGRAMACION!C42</f>
        <v>A1120</v>
      </c>
      <c r="C43" s="1513" t="str">
        <f>PROGRAMACION!D42</f>
        <v>Varilla roscada Ø1" L=30cm tipo HAS con contratuerca y arandela; anclaje químico HIT-HY 200 o equivalente</v>
      </c>
      <c r="D43" s="1514">
        <f>PROGRAMACION!E42</f>
        <v>46246</v>
      </c>
      <c r="E43" s="1514">
        <f>PROGRAMACION!F42</f>
        <v>46246</v>
      </c>
      <c r="F43" s="1515">
        <f>PROGRAMACION!$L$42</f>
        <v>1.2358077650710211E-3</v>
      </c>
      <c r="G43" s="1446">
        <f>IFERROR(INDEX(P43:AG43,MATCH("Fecha de corte",$P$5:$AG$5,0)),0)</f>
        <v>1</v>
      </c>
      <c r="H43" s="1446">
        <f>IFERROR(INDEX(P44:AG44,MATCH("Fecha de corte",$P$5:$AG$5,0)),0)</f>
        <v>0</v>
      </c>
      <c r="I43" s="1516">
        <f>$F43*$H43</f>
        <v>0</v>
      </c>
      <c r="J43" s="1515">
        <f>$F43</f>
        <v>1.2358077650710211E-3</v>
      </c>
      <c r="K43" s="1446">
        <f>$G43</f>
        <v>1</v>
      </c>
      <c r="L43" s="1446">
        <f>$H43</f>
        <v>0</v>
      </c>
      <c r="M43" s="1516">
        <f>$I43</f>
        <v>0</v>
      </c>
      <c r="N43" s="1517" t="str">
        <f>PROGRAMACION!M42</f>
        <v>Prog.</v>
      </c>
      <c r="O43" s="1518"/>
      <c r="P43" s="1515">
        <f>PROGRAMACION!O42</f>
        <v>0</v>
      </c>
      <c r="Q43" s="1519">
        <f>PROGRAMACION!P42</f>
        <v>0</v>
      </c>
      <c r="R43" s="1519">
        <f>PROGRAMACION!Q42</f>
        <v>0</v>
      </c>
      <c r="S43" s="1519">
        <f>PROGRAMACION!R42</f>
        <v>0</v>
      </c>
      <c r="T43" s="1519">
        <f>PROGRAMACION!S42</f>
        <v>0</v>
      </c>
      <c r="U43" s="1519">
        <f>PROGRAMACION!T42</f>
        <v>0</v>
      </c>
      <c r="V43" s="1519">
        <f>PROGRAMACION!U42</f>
        <v>1</v>
      </c>
      <c r="W43" s="1519">
        <f>PROGRAMACION!V42</f>
        <v>1</v>
      </c>
      <c r="X43" s="1519">
        <f>PROGRAMACION!W42</f>
        <v>1</v>
      </c>
      <c r="Y43" s="1519">
        <f>PROGRAMACION!X42</f>
        <v>1</v>
      </c>
      <c r="Z43" s="1519">
        <f>PROGRAMACION!Y42</f>
        <v>1</v>
      </c>
      <c r="AA43" s="1519">
        <f>PROGRAMACION!Z42</f>
        <v>1</v>
      </c>
      <c r="AB43" s="1519">
        <f>PROGRAMACION!AA42</f>
        <v>1</v>
      </c>
      <c r="AC43" s="1519">
        <f>PROGRAMACION!AB42</f>
        <v>1</v>
      </c>
      <c r="AD43" s="1519">
        <f>PROGRAMACION!AC42</f>
        <v>1</v>
      </c>
      <c r="AE43" s="1519">
        <f>PROGRAMACION!AD42</f>
        <v>1</v>
      </c>
      <c r="AF43" s="1519">
        <f>PROGRAMACION!AE42</f>
        <v>1</v>
      </c>
      <c r="AG43" s="1519">
        <f>PROGRAMACION!AF42</f>
        <v>1</v>
      </c>
    </row>
    <row r="44" spans="1:33">
      <c r="A44" s="1502"/>
      <c r="B44" s="1503"/>
      <c r="C44" s="1503"/>
      <c r="D44" s="1504"/>
      <c r="E44" s="1504"/>
      <c r="F44" s="1505">
        <f>PROGRAMACION!$L$42</f>
        <v>1.2358077650710211E-3</v>
      </c>
      <c r="G44" s="1506"/>
      <c r="H44" s="1506"/>
      <c r="I44" s="1507"/>
      <c r="J44" s="1505"/>
      <c r="K44" s="1506"/>
      <c r="L44" s="1506"/>
      <c r="M44" s="1507"/>
      <c r="N44" s="1508" t="str">
        <f>PROGRAMACION!M43</f>
        <v>Actual</v>
      </c>
      <c r="O44" s="1509"/>
      <c r="P44" s="1510">
        <f>PROGRAMACION!O43</f>
        <v>0</v>
      </c>
      <c r="Q44" s="1510">
        <f>PROGRAMACION!P43</f>
        <v>0</v>
      </c>
      <c r="R44" s="1510">
        <f>PROGRAMACION!Q43</f>
        <v>0</v>
      </c>
      <c r="S44" s="1510">
        <f>PROGRAMACION!R43</f>
        <v>0</v>
      </c>
      <c r="T44" s="1510">
        <f>PROGRAMACION!S43</f>
        <v>0</v>
      </c>
      <c r="U44" s="1510">
        <f>PROGRAMACION!T43</f>
        <v>0</v>
      </c>
      <c r="V44" s="1510">
        <f>PROGRAMACION!U43</f>
        <v>0</v>
      </c>
      <c r="W44" s="1510">
        <f>PROGRAMACION!V43</f>
        <v>0</v>
      </c>
      <c r="X44" s="1510">
        <f>PROGRAMACION!W43</f>
        <v>0</v>
      </c>
      <c r="Y44" s="1510">
        <f>PROGRAMACION!X43</f>
        <v>0</v>
      </c>
      <c r="Z44" s="1510">
        <f>PROGRAMACION!Y43</f>
        <v>0</v>
      </c>
      <c r="AA44" s="1510">
        <f>PROGRAMACION!Z43</f>
        <v>0</v>
      </c>
      <c r="AB44" s="1510">
        <f>PROGRAMACION!AA43</f>
        <v>0</v>
      </c>
      <c r="AC44" s="1510">
        <f>PROGRAMACION!AB43</f>
        <v>0</v>
      </c>
      <c r="AD44" s="1510">
        <f>PROGRAMACION!AC43</f>
        <v>0</v>
      </c>
      <c r="AE44" s="1510">
        <f>PROGRAMACION!AD43</f>
        <v>0</v>
      </c>
      <c r="AF44" s="1510">
        <f>PROGRAMACION!AE43</f>
        <v>0</v>
      </c>
      <c r="AG44" s="1510">
        <f>PROGRAMACION!AF43</f>
        <v>0</v>
      </c>
    </row>
    <row r="45" spans="1:33" s="1276" customFormat="1" ht="24.75">
      <c r="A45" s="1511"/>
      <c r="B45" s="1512" t="str">
        <f>PROGRAMACION!C44</f>
        <v>A1130</v>
      </c>
      <c r="C45" s="1513" t="str">
        <f>PROGRAMACION!D44</f>
        <v>Juntas de expansión de acuerdo al plano estándar CRD-DWG-11760-1-33-4002</v>
      </c>
      <c r="D45" s="1514">
        <f>PROGRAMACION!E44</f>
        <v>46286</v>
      </c>
      <c r="E45" s="1514">
        <f>PROGRAMACION!F44</f>
        <v>46286</v>
      </c>
      <c r="F45" s="1515">
        <f>PROGRAMACION!$L$44</f>
        <v>9.783478140145583E-4</v>
      </c>
      <c r="G45" s="1446">
        <f>IFERROR(INDEX(P45:AG45,MATCH("Fecha de corte",$P$5:$AG$5,0)),0)</f>
        <v>0</v>
      </c>
      <c r="H45" s="1446">
        <f>IFERROR(INDEX(P46:AG46,MATCH("Fecha de corte",$P$5:$AG$5,0)),0)</f>
        <v>0</v>
      </c>
      <c r="I45" s="1516">
        <f>$F45*$H45</f>
        <v>0</v>
      </c>
      <c r="J45" s="1515">
        <f>$F45</f>
        <v>9.783478140145583E-4</v>
      </c>
      <c r="K45" s="1446">
        <f>$G45</f>
        <v>0</v>
      </c>
      <c r="L45" s="1446">
        <f>$H45</f>
        <v>0</v>
      </c>
      <c r="M45" s="1516">
        <f>$I45</f>
        <v>0</v>
      </c>
      <c r="N45" s="1517" t="str">
        <f>PROGRAMACION!M44</f>
        <v>Prog.</v>
      </c>
      <c r="O45" s="1518"/>
      <c r="P45" s="1515">
        <f>PROGRAMACION!O44</f>
        <v>0</v>
      </c>
      <c r="Q45" s="1519">
        <f>PROGRAMACION!P44</f>
        <v>0</v>
      </c>
      <c r="R45" s="1519">
        <f>PROGRAMACION!Q44</f>
        <v>0</v>
      </c>
      <c r="S45" s="1519">
        <f>PROGRAMACION!R44</f>
        <v>0</v>
      </c>
      <c r="T45" s="1519">
        <f>PROGRAMACION!S44</f>
        <v>0</v>
      </c>
      <c r="U45" s="1519">
        <f>PROGRAMACION!T44</f>
        <v>0</v>
      </c>
      <c r="V45" s="1519">
        <f>PROGRAMACION!U44</f>
        <v>0</v>
      </c>
      <c r="W45" s="1519">
        <f>PROGRAMACION!V44</f>
        <v>0</v>
      </c>
      <c r="X45" s="1519">
        <f>PROGRAMACION!W44</f>
        <v>0</v>
      </c>
      <c r="Y45" s="1519">
        <f>PROGRAMACION!X44</f>
        <v>0</v>
      </c>
      <c r="Z45" s="1519">
        <f>PROGRAMACION!Y44</f>
        <v>0</v>
      </c>
      <c r="AA45" s="1519">
        <f>PROGRAMACION!Z44</f>
        <v>0</v>
      </c>
      <c r="AB45" s="1519">
        <f>PROGRAMACION!AA44</f>
        <v>1</v>
      </c>
      <c r="AC45" s="1519">
        <f>PROGRAMACION!AB44</f>
        <v>1</v>
      </c>
      <c r="AD45" s="1519">
        <f>PROGRAMACION!AC44</f>
        <v>1</v>
      </c>
      <c r="AE45" s="1519">
        <f>PROGRAMACION!AD44</f>
        <v>1</v>
      </c>
      <c r="AF45" s="1519">
        <f>PROGRAMACION!AE44</f>
        <v>1</v>
      </c>
      <c r="AG45" s="1519">
        <f>PROGRAMACION!AF44</f>
        <v>1</v>
      </c>
    </row>
    <row r="46" spans="1:33" s="1276" customFormat="1">
      <c r="A46" s="1502"/>
      <c r="B46" s="1503"/>
      <c r="C46" s="1503"/>
      <c r="D46" s="1504"/>
      <c r="E46" s="1504"/>
      <c r="F46" s="1505">
        <f>PROGRAMACION!$L$44</f>
        <v>9.783478140145583E-4</v>
      </c>
      <c r="G46" s="1506"/>
      <c r="H46" s="1506"/>
      <c r="I46" s="1507"/>
      <c r="J46" s="1505"/>
      <c r="K46" s="1506"/>
      <c r="L46" s="1506"/>
      <c r="M46" s="1507"/>
      <c r="N46" s="1508" t="str">
        <f>PROGRAMACION!M45</f>
        <v>Actual</v>
      </c>
      <c r="O46" s="1509"/>
      <c r="P46" s="1510">
        <f>PROGRAMACION!O45</f>
        <v>0</v>
      </c>
      <c r="Q46" s="1510">
        <f>PROGRAMACION!P45</f>
        <v>0</v>
      </c>
      <c r="R46" s="1510">
        <f>PROGRAMACION!Q45</f>
        <v>0</v>
      </c>
      <c r="S46" s="1510">
        <f>PROGRAMACION!R45</f>
        <v>0</v>
      </c>
      <c r="T46" s="1510">
        <f>PROGRAMACION!S45</f>
        <v>0</v>
      </c>
      <c r="U46" s="1510">
        <f>PROGRAMACION!T45</f>
        <v>0</v>
      </c>
      <c r="V46" s="1510">
        <f>PROGRAMACION!U45</f>
        <v>0</v>
      </c>
      <c r="W46" s="1510">
        <f>PROGRAMACION!V45</f>
        <v>0</v>
      </c>
      <c r="X46" s="1510">
        <f>PROGRAMACION!W45</f>
        <v>0</v>
      </c>
      <c r="Y46" s="1510">
        <f>PROGRAMACION!X45</f>
        <v>0</v>
      </c>
      <c r="Z46" s="1510">
        <f>PROGRAMACION!Y45</f>
        <v>0</v>
      </c>
      <c r="AA46" s="1510">
        <f>PROGRAMACION!Z45</f>
        <v>0</v>
      </c>
      <c r="AB46" s="1510">
        <f>PROGRAMACION!AA45</f>
        <v>0</v>
      </c>
      <c r="AC46" s="1510">
        <f>PROGRAMACION!AB45</f>
        <v>0</v>
      </c>
      <c r="AD46" s="1510">
        <f>PROGRAMACION!AC45</f>
        <v>0</v>
      </c>
      <c r="AE46" s="1510">
        <f>PROGRAMACION!AD45</f>
        <v>0</v>
      </c>
      <c r="AF46" s="1510">
        <f>PROGRAMACION!AE45</f>
        <v>0</v>
      </c>
      <c r="AG46" s="1510">
        <f>PROGRAMACION!AF45</f>
        <v>0</v>
      </c>
    </row>
    <row r="47" spans="1:33" s="1276" customFormat="1" ht="24.75">
      <c r="A47" s="1511"/>
      <c r="B47" s="1512" t="str">
        <f>PROGRAMACION!C46</f>
        <v>A1140</v>
      </c>
      <c r="C47" s="1513" t="str">
        <f>PROGRAMACION!D46</f>
        <v>Soporte metálico ASTM A36 para tuberías y tableros eléctricos</v>
      </c>
      <c r="D47" s="1514">
        <f>PROGRAMACION!E46</f>
        <v>46266</v>
      </c>
      <c r="E47" s="1514">
        <f>PROGRAMACION!F46</f>
        <v>46268</v>
      </c>
      <c r="F47" s="1515">
        <f>PROGRAMACION!$L$46</f>
        <v>5.3839201093084099E-3</v>
      </c>
      <c r="G47" s="1446">
        <f>IFERROR(INDEX(P47:AG47,MATCH("Fecha de corte",$P$5:$AG$5,0)),0)</f>
        <v>0</v>
      </c>
      <c r="H47" s="1446">
        <f>IFERROR(INDEX(P48:AG48,MATCH("Fecha de corte",$P$5:$AG$5,0)),0)</f>
        <v>0</v>
      </c>
      <c r="I47" s="1516">
        <f>$F47*$H47</f>
        <v>0</v>
      </c>
      <c r="J47" s="1515">
        <f>$F47</f>
        <v>5.3839201093084099E-3</v>
      </c>
      <c r="K47" s="1446">
        <f>$G47</f>
        <v>0</v>
      </c>
      <c r="L47" s="1446">
        <f>$H47</f>
        <v>0</v>
      </c>
      <c r="M47" s="1516">
        <f>$I47</f>
        <v>0</v>
      </c>
      <c r="N47" s="1517" t="str">
        <f>PROGRAMACION!M46</f>
        <v>Prog.</v>
      </c>
      <c r="O47" s="1518"/>
      <c r="P47" s="1515">
        <f>PROGRAMACION!O46</f>
        <v>0</v>
      </c>
      <c r="Q47" s="1519">
        <f>PROGRAMACION!P46</f>
        <v>0</v>
      </c>
      <c r="R47" s="1519">
        <f>PROGRAMACION!Q46</f>
        <v>0</v>
      </c>
      <c r="S47" s="1519">
        <f>PROGRAMACION!R46</f>
        <v>0</v>
      </c>
      <c r="T47" s="1519">
        <f>PROGRAMACION!S46</f>
        <v>0</v>
      </c>
      <c r="U47" s="1519">
        <f>PROGRAMACION!T46</f>
        <v>0</v>
      </c>
      <c r="V47" s="1519">
        <f>PROGRAMACION!U46</f>
        <v>0</v>
      </c>
      <c r="W47" s="1519">
        <f>PROGRAMACION!V46</f>
        <v>0</v>
      </c>
      <c r="X47" s="1519">
        <f>PROGRAMACION!W46</f>
        <v>0</v>
      </c>
      <c r="Y47" s="1519">
        <f>PROGRAMACION!X46</f>
        <v>0.99999999999999989</v>
      </c>
      <c r="Z47" s="1519">
        <f>PROGRAMACION!Y46</f>
        <v>0.99999999999999989</v>
      </c>
      <c r="AA47" s="1519">
        <f>PROGRAMACION!Z46</f>
        <v>0.99999999999999989</v>
      </c>
      <c r="AB47" s="1519">
        <f>PROGRAMACION!AA46</f>
        <v>0.99999999999999989</v>
      </c>
      <c r="AC47" s="1519">
        <f>PROGRAMACION!AB46</f>
        <v>0.99999999999999989</v>
      </c>
      <c r="AD47" s="1519">
        <f>PROGRAMACION!AC46</f>
        <v>0.99999999999999989</v>
      </c>
      <c r="AE47" s="1519">
        <f>PROGRAMACION!AD46</f>
        <v>0.99999999999999989</v>
      </c>
      <c r="AF47" s="1519">
        <f>PROGRAMACION!AE46</f>
        <v>0.99999999999999989</v>
      </c>
      <c r="AG47" s="1519">
        <f>PROGRAMACION!AF46</f>
        <v>0.99999999999999989</v>
      </c>
    </row>
    <row r="48" spans="1:33" s="1276" customFormat="1">
      <c r="A48" s="1502"/>
      <c r="B48" s="1503"/>
      <c r="C48" s="1503"/>
      <c r="D48" s="1504"/>
      <c r="E48" s="1504"/>
      <c r="F48" s="1505">
        <f>PROGRAMACION!$L$46</f>
        <v>5.3839201093084099E-3</v>
      </c>
      <c r="G48" s="1506"/>
      <c r="H48" s="1506"/>
      <c r="I48" s="1507"/>
      <c r="J48" s="1505"/>
      <c r="K48" s="1506"/>
      <c r="L48" s="1506"/>
      <c r="M48" s="1507"/>
      <c r="N48" s="1508" t="str">
        <f>PROGRAMACION!M47</f>
        <v>Actual</v>
      </c>
      <c r="O48" s="1509"/>
      <c r="P48" s="1510">
        <f>PROGRAMACION!O47</f>
        <v>0</v>
      </c>
      <c r="Q48" s="1510">
        <f>PROGRAMACION!P47</f>
        <v>0</v>
      </c>
      <c r="R48" s="1510">
        <f>PROGRAMACION!Q47</f>
        <v>0</v>
      </c>
      <c r="S48" s="1510">
        <f>PROGRAMACION!R47</f>
        <v>0</v>
      </c>
      <c r="T48" s="1510">
        <f>PROGRAMACION!S47</f>
        <v>0</v>
      </c>
      <c r="U48" s="1510">
        <f>PROGRAMACION!T47</f>
        <v>0</v>
      </c>
      <c r="V48" s="1510">
        <f>PROGRAMACION!U47</f>
        <v>0</v>
      </c>
      <c r="W48" s="1510">
        <f>PROGRAMACION!V47</f>
        <v>0</v>
      </c>
      <c r="X48" s="1510">
        <f>PROGRAMACION!W47</f>
        <v>0</v>
      </c>
      <c r="Y48" s="1510">
        <f>PROGRAMACION!X47</f>
        <v>0</v>
      </c>
      <c r="Z48" s="1510">
        <f>PROGRAMACION!Y47</f>
        <v>0</v>
      </c>
      <c r="AA48" s="1510">
        <f>PROGRAMACION!Z47</f>
        <v>0</v>
      </c>
      <c r="AB48" s="1510">
        <f>PROGRAMACION!AA47</f>
        <v>0</v>
      </c>
      <c r="AC48" s="1510">
        <f>PROGRAMACION!AB47</f>
        <v>0</v>
      </c>
      <c r="AD48" s="1510">
        <f>PROGRAMACION!AC47</f>
        <v>0</v>
      </c>
      <c r="AE48" s="1510">
        <f>PROGRAMACION!AD47</f>
        <v>0</v>
      </c>
      <c r="AF48" s="1510">
        <f>PROGRAMACION!AE47</f>
        <v>0</v>
      </c>
      <c r="AG48" s="1510">
        <f>PROGRAMACION!AF47</f>
        <v>0</v>
      </c>
    </row>
    <row r="49" spans="1:33" s="1276" customFormat="1" ht="15">
      <c r="A49" s="1511"/>
      <c r="B49" s="1512" t="str">
        <f>PROGRAMACION!C48</f>
        <v>A1150</v>
      </c>
      <c r="C49" s="1513" t="str">
        <f>PROGRAMACION!D48</f>
        <v>Placa base para soportería de tuberías</v>
      </c>
      <c r="D49" s="1514">
        <f>PROGRAMACION!E48</f>
        <v>46269</v>
      </c>
      <c r="E49" s="1514">
        <f>PROGRAMACION!F48</f>
        <v>46269</v>
      </c>
      <c r="F49" s="1515">
        <f>PROGRAMACION!$L$48</f>
        <v>2.7263567041153486E-3</v>
      </c>
      <c r="G49" s="1446">
        <f>IFERROR(INDEX(P49:AG49,MATCH("Fecha de corte",$P$5:$AG$5,0)),0)</f>
        <v>0</v>
      </c>
      <c r="H49" s="1446">
        <f>IFERROR(INDEX(P50:AG50,MATCH("Fecha de corte",$P$5:$AG$5,0)),0)</f>
        <v>0</v>
      </c>
      <c r="I49" s="1516">
        <f>$F49*$H49</f>
        <v>0</v>
      </c>
      <c r="J49" s="1515">
        <f>$F49</f>
        <v>2.7263567041153486E-3</v>
      </c>
      <c r="K49" s="1446">
        <f>$G49</f>
        <v>0</v>
      </c>
      <c r="L49" s="1446">
        <f>$H49</f>
        <v>0</v>
      </c>
      <c r="M49" s="1516">
        <f>$I49</f>
        <v>0</v>
      </c>
      <c r="N49" s="1517" t="str">
        <f>PROGRAMACION!M48</f>
        <v>Prog.</v>
      </c>
      <c r="O49" s="1518"/>
      <c r="P49" s="1515">
        <f>PROGRAMACION!O48</f>
        <v>0</v>
      </c>
      <c r="Q49" s="1519">
        <f>PROGRAMACION!P48</f>
        <v>0</v>
      </c>
      <c r="R49" s="1519">
        <f>PROGRAMACION!Q48</f>
        <v>0</v>
      </c>
      <c r="S49" s="1519">
        <f>PROGRAMACION!R48</f>
        <v>0</v>
      </c>
      <c r="T49" s="1519">
        <f>PROGRAMACION!S48</f>
        <v>0</v>
      </c>
      <c r="U49" s="1519">
        <f>PROGRAMACION!T48</f>
        <v>0</v>
      </c>
      <c r="V49" s="1519">
        <f>PROGRAMACION!U48</f>
        <v>0</v>
      </c>
      <c r="W49" s="1519">
        <f>PROGRAMACION!V48</f>
        <v>0</v>
      </c>
      <c r="X49" s="1519">
        <f>PROGRAMACION!W48</f>
        <v>0</v>
      </c>
      <c r="Y49" s="1519">
        <f>PROGRAMACION!X48</f>
        <v>0</v>
      </c>
      <c r="Z49" s="1519">
        <f>PROGRAMACION!Y48</f>
        <v>1</v>
      </c>
      <c r="AA49" s="1519">
        <f>PROGRAMACION!Z48</f>
        <v>1</v>
      </c>
      <c r="AB49" s="1519">
        <f>PROGRAMACION!AA48</f>
        <v>1</v>
      </c>
      <c r="AC49" s="1519">
        <f>PROGRAMACION!AB48</f>
        <v>1</v>
      </c>
      <c r="AD49" s="1519">
        <f>PROGRAMACION!AC48</f>
        <v>1</v>
      </c>
      <c r="AE49" s="1519">
        <f>PROGRAMACION!AD48</f>
        <v>1</v>
      </c>
      <c r="AF49" s="1519">
        <f>PROGRAMACION!AE48</f>
        <v>1</v>
      </c>
      <c r="AG49" s="1519">
        <f>PROGRAMACION!AF48</f>
        <v>1</v>
      </c>
    </row>
    <row r="50" spans="1:33" s="1276" customFormat="1">
      <c r="A50" s="1502"/>
      <c r="B50" s="1503"/>
      <c r="C50" s="1503"/>
      <c r="D50" s="1504"/>
      <c r="E50" s="1504"/>
      <c r="F50" s="1505">
        <f>PROGRAMACION!$L$48</f>
        <v>2.7263567041153486E-3</v>
      </c>
      <c r="G50" s="1506"/>
      <c r="H50" s="1506"/>
      <c r="I50" s="1507"/>
      <c r="J50" s="1505"/>
      <c r="K50" s="1506"/>
      <c r="L50" s="1506"/>
      <c r="M50" s="1507"/>
      <c r="N50" s="1508" t="str">
        <f>PROGRAMACION!M49</f>
        <v>Actual</v>
      </c>
      <c r="O50" s="1509"/>
      <c r="P50" s="1510">
        <f>PROGRAMACION!O49</f>
        <v>0</v>
      </c>
      <c r="Q50" s="1510">
        <f>PROGRAMACION!P49</f>
        <v>0</v>
      </c>
      <c r="R50" s="1510">
        <f>PROGRAMACION!Q49</f>
        <v>0</v>
      </c>
      <c r="S50" s="1510">
        <f>PROGRAMACION!R49</f>
        <v>0</v>
      </c>
      <c r="T50" s="1510">
        <f>PROGRAMACION!S49</f>
        <v>0</v>
      </c>
      <c r="U50" s="1510">
        <f>PROGRAMACION!T49</f>
        <v>0</v>
      </c>
      <c r="V50" s="1510">
        <f>PROGRAMACION!U49</f>
        <v>0</v>
      </c>
      <c r="W50" s="1510">
        <f>PROGRAMACION!V49</f>
        <v>0</v>
      </c>
      <c r="X50" s="1510">
        <f>PROGRAMACION!W49</f>
        <v>0</v>
      </c>
      <c r="Y50" s="1510">
        <f>PROGRAMACION!X49</f>
        <v>0</v>
      </c>
      <c r="Z50" s="1510">
        <f>PROGRAMACION!Y49</f>
        <v>0</v>
      </c>
      <c r="AA50" s="1510">
        <f>PROGRAMACION!Z49</f>
        <v>0</v>
      </c>
      <c r="AB50" s="1510">
        <f>PROGRAMACION!AA49</f>
        <v>0</v>
      </c>
      <c r="AC50" s="1510">
        <f>PROGRAMACION!AB49</f>
        <v>0</v>
      </c>
      <c r="AD50" s="1510">
        <f>PROGRAMACION!AC49</f>
        <v>0</v>
      </c>
      <c r="AE50" s="1510">
        <f>PROGRAMACION!AD49</f>
        <v>0</v>
      </c>
      <c r="AF50" s="1510">
        <f>PROGRAMACION!AE49</f>
        <v>0</v>
      </c>
      <c r="AG50" s="1510">
        <f>PROGRAMACION!AF49</f>
        <v>0</v>
      </c>
    </row>
    <row r="51" spans="1:33" s="1276" customFormat="1" ht="24.75">
      <c r="A51" s="1511"/>
      <c r="B51" s="1512" t="str">
        <f>PROGRAMACION!C50</f>
        <v>A1160</v>
      </c>
      <c r="C51" s="1513" t="str">
        <f>PROGRAMACION!D50</f>
        <v>Mortero de nivelacion de cemento e=25 mm, De acuerdo Especificación técnica 000.215.03600_0</v>
      </c>
      <c r="D51" s="1514">
        <f>PROGRAMACION!E50</f>
        <v>46272</v>
      </c>
      <c r="E51" s="1514">
        <f>PROGRAMACION!F50</f>
        <v>46283</v>
      </c>
      <c r="F51" s="1515">
        <f>PROGRAMACION!$L$50</f>
        <v>2.1454729879422468E-2</v>
      </c>
      <c r="G51" s="1446">
        <f>IFERROR(INDEX(P51:AG51,MATCH("Fecha de corte",$P$5:$AG$5,0)),0)</f>
        <v>0</v>
      </c>
      <c r="H51" s="1446">
        <f>IFERROR(INDEX(P52:AG52,MATCH("Fecha de corte",$P$5:$AG$5,0)),0)</f>
        <v>0</v>
      </c>
      <c r="I51" s="1516">
        <f>$F51*$H51</f>
        <v>0</v>
      </c>
      <c r="J51" s="1515">
        <f>$F51</f>
        <v>2.1454729879422468E-2</v>
      </c>
      <c r="K51" s="1446">
        <f>$G51</f>
        <v>0</v>
      </c>
      <c r="L51" s="1446">
        <f>$H51</f>
        <v>0</v>
      </c>
      <c r="M51" s="1516">
        <f>$I51</f>
        <v>0</v>
      </c>
      <c r="N51" s="1517" t="str">
        <f>PROGRAMACION!M50</f>
        <v>Prog.</v>
      </c>
      <c r="O51" s="1518"/>
      <c r="P51" s="1515">
        <f>PROGRAMACION!O50</f>
        <v>0</v>
      </c>
      <c r="Q51" s="1519">
        <f>PROGRAMACION!P50</f>
        <v>0</v>
      </c>
      <c r="R51" s="1519">
        <f>PROGRAMACION!Q50</f>
        <v>0</v>
      </c>
      <c r="S51" s="1519">
        <f>PROGRAMACION!R50</f>
        <v>0</v>
      </c>
      <c r="T51" s="1519">
        <f>PROGRAMACION!S50</f>
        <v>0</v>
      </c>
      <c r="U51" s="1519">
        <f>PROGRAMACION!T50</f>
        <v>0</v>
      </c>
      <c r="V51" s="1519">
        <f>PROGRAMACION!U50</f>
        <v>0</v>
      </c>
      <c r="W51" s="1519">
        <f>PROGRAMACION!V50</f>
        <v>0</v>
      </c>
      <c r="X51" s="1519">
        <f>PROGRAMACION!W50</f>
        <v>0</v>
      </c>
      <c r="Y51" s="1519">
        <f>PROGRAMACION!X50</f>
        <v>0</v>
      </c>
      <c r="Z51" s="1519">
        <f>PROGRAMACION!Y50</f>
        <v>0.33333333333333337</v>
      </c>
      <c r="AA51" s="1519">
        <f>PROGRAMACION!Z50</f>
        <v>0.91666666666666663</v>
      </c>
      <c r="AB51" s="1519">
        <f>PROGRAMACION!AA50</f>
        <v>1</v>
      </c>
      <c r="AC51" s="1519">
        <f>PROGRAMACION!AB50</f>
        <v>1</v>
      </c>
      <c r="AD51" s="1519">
        <f>PROGRAMACION!AC50</f>
        <v>1</v>
      </c>
      <c r="AE51" s="1519">
        <f>PROGRAMACION!AD50</f>
        <v>1</v>
      </c>
      <c r="AF51" s="1519">
        <f>PROGRAMACION!AE50</f>
        <v>1</v>
      </c>
      <c r="AG51" s="1519">
        <f>PROGRAMACION!AF50</f>
        <v>1</v>
      </c>
    </row>
    <row r="52" spans="1:33" s="1276" customFormat="1">
      <c r="A52" s="1502"/>
      <c r="B52" s="1503"/>
      <c r="C52" s="1503"/>
      <c r="D52" s="1504"/>
      <c r="E52" s="1504"/>
      <c r="F52" s="1505">
        <f>PROGRAMACION!$L$50</f>
        <v>2.1454729879422468E-2</v>
      </c>
      <c r="G52" s="1506"/>
      <c r="H52" s="1506"/>
      <c r="I52" s="1507"/>
      <c r="J52" s="1505"/>
      <c r="K52" s="1506"/>
      <c r="L52" s="1506"/>
      <c r="M52" s="1507"/>
      <c r="N52" s="1508" t="str">
        <f>PROGRAMACION!M51</f>
        <v>Actual</v>
      </c>
      <c r="O52" s="1509"/>
      <c r="P52" s="1510">
        <f>PROGRAMACION!O51</f>
        <v>0</v>
      </c>
      <c r="Q52" s="1510">
        <f>PROGRAMACION!P51</f>
        <v>0</v>
      </c>
      <c r="R52" s="1510">
        <f>PROGRAMACION!Q51</f>
        <v>0</v>
      </c>
      <c r="S52" s="1510">
        <f>PROGRAMACION!R51</f>
        <v>0</v>
      </c>
      <c r="T52" s="1510">
        <f>PROGRAMACION!S51</f>
        <v>0</v>
      </c>
      <c r="U52" s="1510">
        <f>PROGRAMACION!T51</f>
        <v>0</v>
      </c>
      <c r="V52" s="1510">
        <f>PROGRAMACION!U51</f>
        <v>0</v>
      </c>
      <c r="W52" s="1510">
        <f>PROGRAMACION!V51</f>
        <v>0</v>
      </c>
      <c r="X52" s="1510">
        <f>PROGRAMACION!W51</f>
        <v>0</v>
      </c>
      <c r="Y52" s="1510">
        <f>PROGRAMACION!X51</f>
        <v>0</v>
      </c>
      <c r="Z52" s="1510">
        <f>PROGRAMACION!Y51</f>
        <v>0</v>
      </c>
      <c r="AA52" s="1510">
        <f>PROGRAMACION!Z51</f>
        <v>0</v>
      </c>
      <c r="AB52" s="1510">
        <f>PROGRAMACION!AA51</f>
        <v>0</v>
      </c>
      <c r="AC52" s="1510">
        <f>PROGRAMACION!AB51</f>
        <v>0</v>
      </c>
      <c r="AD52" s="1510">
        <f>PROGRAMACION!AC51</f>
        <v>0</v>
      </c>
      <c r="AE52" s="1510">
        <f>PROGRAMACION!AD51</f>
        <v>0</v>
      </c>
      <c r="AF52" s="1510">
        <f>PROGRAMACION!AE51</f>
        <v>0</v>
      </c>
      <c r="AG52" s="1510">
        <f>PROGRAMACION!AF51</f>
        <v>0</v>
      </c>
    </row>
    <row r="53" spans="1:33" s="1276" customFormat="1" ht="15">
      <c r="A53" s="1511"/>
      <c r="B53" s="1512" t="str">
        <f>PROGRAMACION!C52</f>
        <v>A1170</v>
      </c>
      <c r="C53" s="1513" t="str">
        <f>PROGRAMACION!D52</f>
        <v>Perno de expansión 1/2"x3"</v>
      </c>
      <c r="D53" s="1514">
        <f>PROGRAMACION!E52</f>
        <v>46247</v>
      </c>
      <c r="E53" s="1514">
        <f>PROGRAMACION!F52</f>
        <v>46255</v>
      </c>
      <c r="F53" s="1515">
        <f>PROGRAMACION!$L$52</f>
        <v>1.400582133747157E-2</v>
      </c>
      <c r="G53" s="1446">
        <f>IFERROR(INDEX(P53:AG53,MATCH("Fecha de corte",$P$5:$AG$5,0)),0)</f>
        <v>0.11111111111111112</v>
      </c>
      <c r="H53" s="1446">
        <f>IFERROR(INDEX(P54:AG54,MATCH("Fecha de corte",$P$5:$AG$5,0)),0)</f>
        <v>0</v>
      </c>
      <c r="I53" s="1516">
        <f>$F53*$H53</f>
        <v>0</v>
      </c>
      <c r="J53" s="1515">
        <f>$F53</f>
        <v>1.400582133747157E-2</v>
      </c>
      <c r="K53" s="1446">
        <f>$G53</f>
        <v>0.11111111111111112</v>
      </c>
      <c r="L53" s="1446">
        <f>$H53</f>
        <v>0</v>
      </c>
      <c r="M53" s="1516">
        <f>$I53</f>
        <v>0</v>
      </c>
      <c r="N53" s="1517" t="str">
        <f>PROGRAMACION!M52</f>
        <v>Prog.</v>
      </c>
      <c r="O53" s="1518"/>
      <c r="P53" s="1515">
        <f>PROGRAMACION!O52</f>
        <v>0</v>
      </c>
      <c r="Q53" s="1519">
        <f>PROGRAMACION!P52</f>
        <v>0</v>
      </c>
      <c r="R53" s="1519">
        <f>PROGRAMACION!Q52</f>
        <v>0</v>
      </c>
      <c r="S53" s="1519">
        <f>PROGRAMACION!R52</f>
        <v>0</v>
      </c>
      <c r="T53" s="1519">
        <f>PROGRAMACION!S52</f>
        <v>0</v>
      </c>
      <c r="U53" s="1519">
        <f>PROGRAMACION!T52</f>
        <v>0</v>
      </c>
      <c r="V53" s="1519">
        <f>PROGRAMACION!U52</f>
        <v>0.11111111111111112</v>
      </c>
      <c r="W53" s="1519">
        <f>PROGRAMACION!V52</f>
        <v>0.88888888888888895</v>
      </c>
      <c r="X53" s="1519">
        <f>PROGRAMACION!W52</f>
        <v>1</v>
      </c>
      <c r="Y53" s="1519">
        <f>PROGRAMACION!X52</f>
        <v>1</v>
      </c>
      <c r="Z53" s="1519">
        <f>PROGRAMACION!Y52</f>
        <v>1</v>
      </c>
      <c r="AA53" s="1519">
        <f>PROGRAMACION!Z52</f>
        <v>1</v>
      </c>
      <c r="AB53" s="1519">
        <f>PROGRAMACION!AA52</f>
        <v>1</v>
      </c>
      <c r="AC53" s="1519">
        <f>PROGRAMACION!AB52</f>
        <v>1</v>
      </c>
      <c r="AD53" s="1519">
        <f>PROGRAMACION!AC52</f>
        <v>1</v>
      </c>
      <c r="AE53" s="1519">
        <f>PROGRAMACION!AD52</f>
        <v>1</v>
      </c>
      <c r="AF53" s="1519">
        <f>PROGRAMACION!AE52</f>
        <v>1</v>
      </c>
      <c r="AG53" s="1519">
        <f>PROGRAMACION!AF52</f>
        <v>1</v>
      </c>
    </row>
    <row r="54" spans="1:33" s="1276" customFormat="1">
      <c r="A54" s="1502"/>
      <c r="B54" s="1503"/>
      <c r="C54" s="1503"/>
      <c r="D54" s="1504"/>
      <c r="E54" s="1504"/>
      <c r="F54" s="1505">
        <f>PROGRAMACION!$L$52</f>
        <v>1.400582133747157E-2</v>
      </c>
      <c r="G54" s="1506"/>
      <c r="H54" s="1506"/>
      <c r="I54" s="1507"/>
      <c r="J54" s="1505"/>
      <c r="K54" s="1506"/>
      <c r="L54" s="1506"/>
      <c r="M54" s="1507"/>
      <c r="N54" s="1508" t="str">
        <f>PROGRAMACION!M53</f>
        <v>Actual</v>
      </c>
      <c r="O54" s="1509"/>
      <c r="P54" s="1510">
        <f>PROGRAMACION!O53</f>
        <v>0</v>
      </c>
      <c r="Q54" s="1510">
        <f>PROGRAMACION!P53</f>
        <v>0</v>
      </c>
      <c r="R54" s="1510">
        <f>PROGRAMACION!Q53</f>
        <v>0</v>
      </c>
      <c r="S54" s="1510">
        <f>PROGRAMACION!R53</f>
        <v>0</v>
      </c>
      <c r="T54" s="1510">
        <f>PROGRAMACION!S53</f>
        <v>0</v>
      </c>
      <c r="U54" s="1510">
        <f>PROGRAMACION!T53</f>
        <v>0</v>
      </c>
      <c r="V54" s="1510">
        <f>PROGRAMACION!U53</f>
        <v>0</v>
      </c>
      <c r="W54" s="1510">
        <f>PROGRAMACION!V53</f>
        <v>0</v>
      </c>
      <c r="X54" s="1510">
        <f>PROGRAMACION!W53</f>
        <v>0</v>
      </c>
      <c r="Y54" s="1510">
        <f>PROGRAMACION!X53</f>
        <v>0</v>
      </c>
      <c r="Z54" s="1510">
        <f>PROGRAMACION!Y53</f>
        <v>0</v>
      </c>
      <c r="AA54" s="1510">
        <f>PROGRAMACION!Z53</f>
        <v>0</v>
      </c>
      <c r="AB54" s="1510">
        <f>PROGRAMACION!AA53</f>
        <v>0</v>
      </c>
      <c r="AC54" s="1510">
        <f>PROGRAMACION!AB53</f>
        <v>0</v>
      </c>
      <c r="AD54" s="1510">
        <f>PROGRAMACION!AC53</f>
        <v>0</v>
      </c>
      <c r="AE54" s="1510">
        <f>PROGRAMACION!AD53</f>
        <v>0</v>
      </c>
      <c r="AF54" s="1510">
        <f>PROGRAMACION!AE53</f>
        <v>0</v>
      </c>
      <c r="AG54" s="1510">
        <f>PROGRAMACION!AF53</f>
        <v>0</v>
      </c>
    </row>
    <row r="55" spans="1:33" s="1276" customFormat="1" ht="15">
      <c r="A55" s="1511"/>
      <c r="B55" s="1512" t="str">
        <f>PROGRAMACION!C54</f>
        <v>A1180</v>
      </c>
      <c r="C55" s="1513" t="str">
        <f>PROGRAMACION!D54</f>
        <v>Perno de expansión 5/8"x3"</v>
      </c>
      <c r="D55" s="1514">
        <f>PROGRAMACION!E54</f>
        <v>46258</v>
      </c>
      <c r="E55" s="1514">
        <f>PROGRAMACION!F54</f>
        <v>46259</v>
      </c>
      <c r="F55" s="1515">
        <f>PROGRAMACION!$L$54</f>
        <v>3.5701113213162826E-3</v>
      </c>
      <c r="G55" s="1446">
        <f>IFERROR(INDEX(P55:AG55,MATCH("Fecha de corte",$P$5:$AG$5,0)),0)</f>
        <v>0</v>
      </c>
      <c r="H55" s="1446">
        <f>IFERROR(INDEX(P56:AG56,MATCH("Fecha de corte",$P$5:$AG$5,0)),0)</f>
        <v>0</v>
      </c>
      <c r="I55" s="1516">
        <f>$F55*$H55</f>
        <v>0</v>
      </c>
      <c r="J55" s="1515">
        <f>$F55</f>
        <v>3.5701113213162826E-3</v>
      </c>
      <c r="K55" s="1446">
        <f>$G55</f>
        <v>0</v>
      </c>
      <c r="L55" s="1446">
        <f>$H55</f>
        <v>0</v>
      </c>
      <c r="M55" s="1516">
        <f>$I55</f>
        <v>0</v>
      </c>
      <c r="N55" s="1517" t="str">
        <f>PROGRAMACION!M54</f>
        <v>Prog.</v>
      </c>
      <c r="O55" s="1518"/>
      <c r="P55" s="1515">
        <f>PROGRAMACION!O54</f>
        <v>0</v>
      </c>
      <c r="Q55" s="1519">
        <f>PROGRAMACION!P54</f>
        <v>0</v>
      </c>
      <c r="R55" s="1519">
        <f>PROGRAMACION!Q54</f>
        <v>0</v>
      </c>
      <c r="S55" s="1519">
        <f>PROGRAMACION!R54</f>
        <v>0</v>
      </c>
      <c r="T55" s="1519">
        <f>PROGRAMACION!S54</f>
        <v>0</v>
      </c>
      <c r="U55" s="1519">
        <f>PROGRAMACION!T54</f>
        <v>0</v>
      </c>
      <c r="V55" s="1519">
        <f>PROGRAMACION!U54</f>
        <v>0</v>
      </c>
      <c r="W55" s="1519">
        <f>PROGRAMACION!V54</f>
        <v>0</v>
      </c>
      <c r="X55" s="1519">
        <f>PROGRAMACION!W54</f>
        <v>1</v>
      </c>
      <c r="Y55" s="1519">
        <f>PROGRAMACION!X54</f>
        <v>1</v>
      </c>
      <c r="Z55" s="1519">
        <f>PROGRAMACION!Y54</f>
        <v>1</v>
      </c>
      <c r="AA55" s="1519">
        <f>PROGRAMACION!Z54</f>
        <v>1</v>
      </c>
      <c r="AB55" s="1519">
        <f>PROGRAMACION!AA54</f>
        <v>1</v>
      </c>
      <c r="AC55" s="1519">
        <f>PROGRAMACION!AB54</f>
        <v>1</v>
      </c>
      <c r="AD55" s="1519">
        <f>PROGRAMACION!AC54</f>
        <v>1</v>
      </c>
      <c r="AE55" s="1519">
        <f>PROGRAMACION!AD54</f>
        <v>1</v>
      </c>
      <c r="AF55" s="1519">
        <f>PROGRAMACION!AE54</f>
        <v>1</v>
      </c>
      <c r="AG55" s="1519">
        <f>PROGRAMACION!AF54</f>
        <v>1</v>
      </c>
    </row>
    <row r="56" spans="1:33" s="1276" customFormat="1">
      <c r="A56" s="1502"/>
      <c r="B56" s="1503"/>
      <c r="C56" s="1503"/>
      <c r="D56" s="1504"/>
      <c r="E56" s="1504"/>
      <c r="F56" s="1505">
        <f>PROGRAMACION!$L$54</f>
        <v>3.5701113213162826E-3</v>
      </c>
      <c r="G56" s="1506"/>
      <c r="H56" s="1506"/>
      <c r="I56" s="1507"/>
      <c r="J56" s="1505"/>
      <c r="K56" s="1506"/>
      <c r="L56" s="1506"/>
      <c r="M56" s="1507"/>
      <c r="N56" s="1508" t="str">
        <f>PROGRAMACION!M55</f>
        <v>Actual</v>
      </c>
      <c r="O56" s="1509"/>
      <c r="P56" s="1510">
        <f>PROGRAMACION!O55</f>
        <v>0</v>
      </c>
      <c r="Q56" s="1510">
        <f>PROGRAMACION!P55</f>
        <v>0</v>
      </c>
      <c r="R56" s="1510">
        <f>PROGRAMACION!Q55</f>
        <v>0</v>
      </c>
      <c r="S56" s="1510">
        <f>PROGRAMACION!R55</f>
        <v>0</v>
      </c>
      <c r="T56" s="1510">
        <f>PROGRAMACION!S55</f>
        <v>0</v>
      </c>
      <c r="U56" s="1510">
        <f>PROGRAMACION!T55</f>
        <v>0</v>
      </c>
      <c r="V56" s="1510">
        <f>PROGRAMACION!U55</f>
        <v>0</v>
      </c>
      <c r="W56" s="1510">
        <f>PROGRAMACION!V55</f>
        <v>0</v>
      </c>
      <c r="X56" s="1510">
        <f>PROGRAMACION!W55</f>
        <v>0</v>
      </c>
      <c r="Y56" s="1510">
        <f>PROGRAMACION!X55</f>
        <v>0</v>
      </c>
      <c r="Z56" s="1510">
        <f>PROGRAMACION!Y55</f>
        <v>0</v>
      </c>
      <c r="AA56" s="1510">
        <f>PROGRAMACION!Z55</f>
        <v>0</v>
      </c>
      <c r="AB56" s="1510">
        <f>PROGRAMACION!AA55</f>
        <v>0</v>
      </c>
      <c r="AC56" s="1510">
        <f>PROGRAMACION!AB55</f>
        <v>0</v>
      </c>
      <c r="AD56" s="1510">
        <f>PROGRAMACION!AC55</f>
        <v>0</v>
      </c>
      <c r="AE56" s="1510">
        <f>PROGRAMACION!AD55</f>
        <v>0</v>
      </c>
      <c r="AF56" s="1510">
        <f>PROGRAMACION!AE55</f>
        <v>0</v>
      </c>
      <c r="AG56" s="1510">
        <f>PROGRAMACION!AF55</f>
        <v>0</v>
      </c>
    </row>
    <row r="57" spans="1:33" s="1276" customFormat="1" ht="15">
      <c r="A57" s="1511"/>
      <c r="B57" s="1512" t="str">
        <f>PROGRAMACION!C56</f>
        <v>A1190</v>
      </c>
      <c r="C57" s="1513" t="str">
        <f>PROGRAMACION!D56</f>
        <v>Perno de expansión 3/4"x5"</v>
      </c>
      <c r="D57" s="1514">
        <f>PROGRAMACION!E56</f>
        <v>46260</v>
      </c>
      <c r="E57" s="1514">
        <f>PROGRAMACION!F56</f>
        <v>46260</v>
      </c>
      <c r="F57" s="1515">
        <f>PROGRAMACION!$L$56</f>
        <v>1.6477436867613612E-3</v>
      </c>
      <c r="G57" s="1446">
        <f>IFERROR(INDEX(P57:AG57,MATCH("Fecha de corte",$P$5:$AG$5,0)),0)</f>
        <v>0</v>
      </c>
      <c r="H57" s="1446">
        <f>IFERROR(INDEX(P58:AG58,MATCH("Fecha de corte",$P$5:$AG$5,0)),0)</f>
        <v>0</v>
      </c>
      <c r="I57" s="1516">
        <f>$F57*$H57</f>
        <v>0</v>
      </c>
      <c r="J57" s="1515">
        <f>$F57</f>
        <v>1.6477436867613612E-3</v>
      </c>
      <c r="K57" s="1446">
        <f>$G57</f>
        <v>0</v>
      </c>
      <c r="L57" s="1446">
        <f>$H57</f>
        <v>0</v>
      </c>
      <c r="M57" s="1516">
        <f>$I57</f>
        <v>0</v>
      </c>
      <c r="N57" s="1517" t="str">
        <f>PROGRAMACION!M56</f>
        <v>Prog.</v>
      </c>
      <c r="O57" s="1518"/>
      <c r="P57" s="1515">
        <f>PROGRAMACION!O56</f>
        <v>0</v>
      </c>
      <c r="Q57" s="1519">
        <f>PROGRAMACION!P56</f>
        <v>0</v>
      </c>
      <c r="R57" s="1519">
        <f>PROGRAMACION!Q56</f>
        <v>0</v>
      </c>
      <c r="S57" s="1519">
        <f>PROGRAMACION!R56</f>
        <v>0</v>
      </c>
      <c r="T57" s="1519">
        <f>PROGRAMACION!S56</f>
        <v>0</v>
      </c>
      <c r="U57" s="1519">
        <f>PROGRAMACION!T56</f>
        <v>0</v>
      </c>
      <c r="V57" s="1519">
        <f>PROGRAMACION!U56</f>
        <v>0</v>
      </c>
      <c r="W57" s="1519">
        <f>PROGRAMACION!V56</f>
        <v>0</v>
      </c>
      <c r="X57" s="1519">
        <f>PROGRAMACION!W56</f>
        <v>1</v>
      </c>
      <c r="Y57" s="1519">
        <f>PROGRAMACION!X56</f>
        <v>1</v>
      </c>
      <c r="Z57" s="1519">
        <f>PROGRAMACION!Y56</f>
        <v>1</v>
      </c>
      <c r="AA57" s="1519">
        <f>PROGRAMACION!Z56</f>
        <v>1</v>
      </c>
      <c r="AB57" s="1519">
        <f>PROGRAMACION!AA56</f>
        <v>1</v>
      </c>
      <c r="AC57" s="1519">
        <f>PROGRAMACION!AB56</f>
        <v>1</v>
      </c>
      <c r="AD57" s="1519">
        <f>PROGRAMACION!AC56</f>
        <v>1</v>
      </c>
      <c r="AE57" s="1519">
        <f>PROGRAMACION!AD56</f>
        <v>1</v>
      </c>
      <c r="AF57" s="1519">
        <f>PROGRAMACION!AE56</f>
        <v>1</v>
      </c>
      <c r="AG57" s="1519">
        <f>PROGRAMACION!AF56</f>
        <v>1</v>
      </c>
    </row>
    <row r="58" spans="1:33" s="1276" customFormat="1">
      <c r="A58" s="1502"/>
      <c r="B58" s="1503"/>
      <c r="C58" s="1503"/>
      <c r="D58" s="1504"/>
      <c r="E58" s="1504"/>
      <c r="F58" s="1505">
        <f>PROGRAMACION!$L$56</f>
        <v>1.6477436867613612E-3</v>
      </c>
      <c r="G58" s="1506"/>
      <c r="H58" s="1506"/>
      <c r="I58" s="1507"/>
      <c r="J58" s="1505"/>
      <c r="K58" s="1506"/>
      <c r="L58" s="1506"/>
      <c r="M58" s="1507"/>
      <c r="N58" s="1508" t="str">
        <f>PROGRAMACION!M57</f>
        <v>Actual</v>
      </c>
      <c r="O58" s="1509"/>
      <c r="P58" s="1510">
        <f>PROGRAMACION!O57</f>
        <v>0</v>
      </c>
      <c r="Q58" s="1510">
        <f>PROGRAMACION!P57</f>
        <v>0</v>
      </c>
      <c r="R58" s="1510">
        <f>PROGRAMACION!Q57</f>
        <v>0</v>
      </c>
      <c r="S58" s="1510">
        <f>PROGRAMACION!R57</f>
        <v>0</v>
      </c>
      <c r="T58" s="1510">
        <f>PROGRAMACION!S57</f>
        <v>0</v>
      </c>
      <c r="U58" s="1510">
        <f>PROGRAMACION!T57</f>
        <v>0</v>
      </c>
      <c r="V58" s="1510">
        <f>PROGRAMACION!U57</f>
        <v>0</v>
      </c>
      <c r="W58" s="1510">
        <f>PROGRAMACION!V57</f>
        <v>0</v>
      </c>
      <c r="X58" s="1510">
        <f>PROGRAMACION!W57</f>
        <v>0</v>
      </c>
      <c r="Y58" s="1510">
        <f>PROGRAMACION!X57</f>
        <v>0</v>
      </c>
      <c r="Z58" s="1510">
        <f>PROGRAMACION!Y57</f>
        <v>0</v>
      </c>
      <c r="AA58" s="1510">
        <f>PROGRAMACION!Z57</f>
        <v>0</v>
      </c>
      <c r="AB58" s="1510">
        <f>PROGRAMACION!AA57</f>
        <v>0</v>
      </c>
      <c r="AC58" s="1510">
        <f>PROGRAMACION!AB57</f>
        <v>0</v>
      </c>
      <c r="AD58" s="1510">
        <f>PROGRAMACION!AC57</f>
        <v>0</v>
      </c>
      <c r="AE58" s="1510">
        <f>PROGRAMACION!AD57</f>
        <v>0</v>
      </c>
      <c r="AF58" s="1510">
        <f>PROGRAMACION!AE57</f>
        <v>0</v>
      </c>
      <c r="AG58" s="1510">
        <f>PROGRAMACION!AF57</f>
        <v>0</v>
      </c>
    </row>
    <row r="59" spans="1:33" s="1276" customFormat="1" ht="24.75">
      <c r="A59" s="1511"/>
      <c r="B59" s="1512" t="str">
        <f>PROGRAMACION!C58</f>
        <v>A1200</v>
      </c>
      <c r="C59" s="1513" t="str">
        <f>PROGRAMACION!D58</f>
        <v>Pernos de anclaje embebido ASTM A36 Ø1/2" de 180 mm de los pedestales</v>
      </c>
      <c r="D59" s="1514">
        <f>PROGRAMACION!E58</f>
        <v>46261</v>
      </c>
      <c r="E59" s="1514">
        <f>PROGRAMACION!F58</f>
        <v>46265</v>
      </c>
      <c r="F59" s="1515">
        <f>PROGRAMACION!$L$58</f>
        <v>5.7671029036647651E-3</v>
      </c>
      <c r="G59" s="1446">
        <f>IFERROR(INDEX(P59:AG59,MATCH("Fecha de corte",$P$5:$AG$5,0)),0)</f>
        <v>0</v>
      </c>
      <c r="H59" s="1446">
        <f>IFERROR(INDEX(P60:AG60,MATCH("Fecha de corte",$P$5:$AG$5,0)),0)</f>
        <v>0</v>
      </c>
      <c r="I59" s="1516">
        <f>$F59*$H59</f>
        <v>0</v>
      </c>
      <c r="J59" s="1515">
        <f>$F59</f>
        <v>5.7671029036647651E-3</v>
      </c>
      <c r="K59" s="1446">
        <f>$G59</f>
        <v>0</v>
      </c>
      <c r="L59" s="1446">
        <f>$H59</f>
        <v>0</v>
      </c>
      <c r="M59" s="1516">
        <f>$I59</f>
        <v>0</v>
      </c>
      <c r="N59" s="1517" t="str">
        <f>PROGRAMACION!M58</f>
        <v>Prog.</v>
      </c>
      <c r="O59" s="1518"/>
      <c r="P59" s="1515">
        <f>PROGRAMACION!O58</f>
        <v>0</v>
      </c>
      <c r="Q59" s="1519">
        <f>PROGRAMACION!P58</f>
        <v>0</v>
      </c>
      <c r="R59" s="1519">
        <f>PROGRAMACION!Q58</f>
        <v>0</v>
      </c>
      <c r="S59" s="1519">
        <f>PROGRAMACION!R58</f>
        <v>0</v>
      </c>
      <c r="T59" s="1519">
        <f>PROGRAMACION!S58</f>
        <v>0</v>
      </c>
      <c r="U59" s="1519">
        <f>PROGRAMACION!T58</f>
        <v>0</v>
      </c>
      <c r="V59" s="1519">
        <f>PROGRAMACION!U58</f>
        <v>0</v>
      </c>
      <c r="W59" s="1519">
        <f>PROGRAMACION!V58</f>
        <v>0</v>
      </c>
      <c r="X59" s="1519">
        <f>PROGRAMACION!W58</f>
        <v>0.2</v>
      </c>
      <c r="Y59" s="1519">
        <f>PROGRAMACION!X58</f>
        <v>1</v>
      </c>
      <c r="Z59" s="1519">
        <f>PROGRAMACION!Y58</f>
        <v>1</v>
      </c>
      <c r="AA59" s="1519">
        <f>PROGRAMACION!Z58</f>
        <v>1</v>
      </c>
      <c r="AB59" s="1519">
        <f>PROGRAMACION!AA58</f>
        <v>1</v>
      </c>
      <c r="AC59" s="1519">
        <f>PROGRAMACION!AB58</f>
        <v>1</v>
      </c>
      <c r="AD59" s="1519">
        <f>PROGRAMACION!AC58</f>
        <v>1</v>
      </c>
      <c r="AE59" s="1519">
        <f>PROGRAMACION!AD58</f>
        <v>1</v>
      </c>
      <c r="AF59" s="1519">
        <f>PROGRAMACION!AE58</f>
        <v>1</v>
      </c>
      <c r="AG59" s="1519">
        <f>PROGRAMACION!AF58</f>
        <v>1</v>
      </c>
    </row>
    <row r="60" spans="1:33" s="1276" customFormat="1">
      <c r="A60" s="1502"/>
      <c r="B60" s="1503"/>
      <c r="C60" s="1503"/>
      <c r="D60" s="1504"/>
      <c r="E60" s="1504"/>
      <c r="F60" s="1505">
        <f>PROGRAMACION!$L$58</f>
        <v>5.7671029036647651E-3</v>
      </c>
      <c r="G60" s="1506"/>
      <c r="H60" s="1506"/>
      <c r="I60" s="1507"/>
      <c r="J60" s="1505"/>
      <c r="K60" s="1506"/>
      <c r="L60" s="1506"/>
      <c r="M60" s="1507"/>
      <c r="N60" s="1508" t="str">
        <f>PROGRAMACION!M59</f>
        <v>Actual</v>
      </c>
      <c r="O60" s="1509"/>
      <c r="P60" s="1510">
        <f>PROGRAMACION!O59</f>
        <v>0</v>
      </c>
      <c r="Q60" s="1510">
        <f>PROGRAMACION!P59</f>
        <v>0</v>
      </c>
      <c r="R60" s="1510">
        <f>PROGRAMACION!Q59</f>
        <v>0</v>
      </c>
      <c r="S60" s="1510">
        <f>PROGRAMACION!R59</f>
        <v>0</v>
      </c>
      <c r="T60" s="1510">
        <f>PROGRAMACION!S59</f>
        <v>0</v>
      </c>
      <c r="U60" s="1510">
        <f>PROGRAMACION!T59</f>
        <v>0</v>
      </c>
      <c r="V60" s="1510">
        <f>PROGRAMACION!U59</f>
        <v>0</v>
      </c>
      <c r="W60" s="1510">
        <f>PROGRAMACION!V59</f>
        <v>0</v>
      </c>
      <c r="X60" s="1510">
        <f>PROGRAMACION!W59</f>
        <v>0</v>
      </c>
      <c r="Y60" s="1510">
        <f>PROGRAMACION!X59</f>
        <v>0</v>
      </c>
      <c r="Z60" s="1510">
        <f>PROGRAMACION!Y59</f>
        <v>0</v>
      </c>
      <c r="AA60" s="1510">
        <f>PROGRAMACION!Z59</f>
        <v>0</v>
      </c>
      <c r="AB60" s="1510">
        <f>PROGRAMACION!AA59</f>
        <v>0</v>
      </c>
      <c r="AC60" s="1510">
        <f>PROGRAMACION!AB59</f>
        <v>0</v>
      </c>
      <c r="AD60" s="1510">
        <f>PROGRAMACION!AC59</f>
        <v>0</v>
      </c>
      <c r="AE60" s="1510">
        <f>PROGRAMACION!AD59</f>
        <v>0</v>
      </c>
      <c r="AF60" s="1510">
        <f>PROGRAMACION!AE59</f>
        <v>0</v>
      </c>
      <c r="AG60" s="1510">
        <f>PROGRAMACION!AF59</f>
        <v>0</v>
      </c>
    </row>
    <row r="61" spans="1:33" s="1276" customFormat="1" ht="15">
      <c r="A61" s="1511"/>
      <c r="B61" s="1512" t="str">
        <f>PROGRAMACION!C60</f>
        <v>A1210</v>
      </c>
      <c r="C61" s="1513" t="str">
        <f>PROGRAMACION!D60</f>
        <v>Picado, escarificado y limpieza sobre losa existente</v>
      </c>
      <c r="D61" s="1514">
        <f>PROGRAMACION!E60</f>
        <v>46238</v>
      </c>
      <c r="E61" s="1514">
        <f>PROGRAMACION!F60</f>
        <v>46238</v>
      </c>
      <c r="F61" s="1515">
        <f>PROGRAMACION!$L$60</f>
        <v>8.4446863946519764E-5</v>
      </c>
      <c r="G61" s="1446">
        <f>IFERROR(INDEX(P61:AG61,MATCH("Fecha de corte",$P$5:$AG$5,0)),0)</f>
        <v>1</v>
      </c>
      <c r="H61" s="1446">
        <f>IFERROR(INDEX(P62:AG62,MATCH("Fecha de corte",$P$5:$AG$5,0)),0)</f>
        <v>0</v>
      </c>
      <c r="I61" s="1516">
        <f>$F61*$H61</f>
        <v>0</v>
      </c>
      <c r="J61" s="1515">
        <f>$F61</f>
        <v>8.4446863946519764E-5</v>
      </c>
      <c r="K61" s="1446">
        <f>$G61</f>
        <v>1</v>
      </c>
      <c r="L61" s="1446">
        <f>$H61</f>
        <v>0</v>
      </c>
      <c r="M61" s="1516">
        <f>$I61</f>
        <v>0</v>
      </c>
      <c r="N61" s="1517" t="str">
        <f>PROGRAMACION!M60</f>
        <v>Prog.</v>
      </c>
      <c r="O61" s="1518"/>
      <c r="P61" s="1515">
        <f>PROGRAMACION!O60</f>
        <v>0</v>
      </c>
      <c r="Q61" s="1519">
        <f>PROGRAMACION!P60</f>
        <v>0</v>
      </c>
      <c r="R61" s="1519">
        <f>PROGRAMACION!Q60</f>
        <v>0</v>
      </c>
      <c r="S61" s="1519">
        <f>PROGRAMACION!R60</f>
        <v>0</v>
      </c>
      <c r="T61" s="1519">
        <f>PROGRAMACION!S60</f>
        <v>0</v>
      </c>
      <c r="U61" s="1519">
        <f>PROGRAMACION!T60</f>
        <v>1</v>
      </c>
      <c r="V61" s="1519">
        <f>PROGRAMACION!U60</f>
        <v>1</v>
      </c>
      <c r="W61" s="1519">
        <f>PROGRAMACION!V60</f>
        <v>1</v>
      </c>
      <c r="X61" s="1519">
        <f>PROGRAMACION!W60</f>
        <v>1</v>
      </c>
      <c r="Y61" s="1519">
        <f>PROGRAMACION!X60</f>
        <v>1</v>
      </c>
      <c r="Z61" s="1519">
        <f>PROGRAMACION!Y60</f>
        <v>1</v>
      </c>
      <c r="AA61" s="1519">
        <f>PROGRAMACION!Z60</f>
        <v>1</v>
      </c>
      <c r="AB61" s="1519">
        <f>PROGRAMACION!AA60</f>
        <v>1</v>
      </c>
      <c r="AC61" s="1519">
        <f>PROGRAMACION!AB60</f>
        <v>1</v>
      </c>
      <c r="AD61" s="1519">
        <f>PROGRAMACION!AC60</f>
        <v>1</v>
      </c>
      <c r="AE61" s="1519">
        <f>PROGRAMACION!AD60</f>
        <v>1</v>
      </c>
      <c r="AF61" s="1519">
        <f>PROGRAMACION!AE60</f>
        <v>1</v>
      </c>
      <c r="AG61" s="1519">
        <f>PROGRAMACION!AF60</f>
        <v>1</v>
      </c>
    </row>
    <row r="62" spans="1:33" s="1276" customFormat="1">
      <c r="A62" s="1502"/>
      <c r="B62" s="1503"/>
      <c r="C62" s="1503"/>
      <c r="D62" s="1504"/>
      <c r="E62" s="1504"/>
      <c r="F62" s="1505">
        <f>PROGRAMACION!$L$60</f>
        <v>8.4446863946519764E-5</v>
      </c>
      <c r="G62" s="1506"/>
      <c r="H62" s="1506"/>
      <c r="I62" s="1507"/>
      <c r="J62" s="1505"/>
      <c r="K62" s="1506"/>
      <c r="L62" s="1506"/>
      <c r="M62" s="1507"/>
      <c r="N62" s="1508" t="str">
        <f>PROGRAMACION!M61</f>
        <v>Actual</v>
      </c>
      <c r="O62" s="1509"/>
      <c r="P62" s="1510">
        <f>PROGRAMACION!O61</f>
        <v>0</v>
      </c>
      <c r="Q62" s="1510">
        <f>PROGRAMACION!P61</f>
        <v>0</v>
      </c>
      <c r="R62" s="1510">
        <f>PROGRAMACION!Q61</f>
        <v>0</v>
      </c>
      <c r="S62" s="1510">
        <f>PROGRAMACION!R61</f>
        <v>0</v>
      </c>
      <c r="T62" s="1510">
        <f>PROGRAMACION!S61</f>
        <v>0</v>
      </c>
      <c r="U62" s="1510">
        <f>PROGRAMACION!T61</f>
        <v>0</v>
      </c>
      <c r="V62" s="1510">
        <f>PROGRAMACION!U61</f>
        <v>0</v>
      </c>
      <c r="W62" s="1510">
        <f>PROGRAMACION!V61</f>
        <v>0</v>
      </c>
      <c r="X62" s="1510">
        <f>PROGRAMACION!W61</f>
        <v>0</v>
      </c>
      <c r="Y62" s="1510">
        <f>PROGRAMACION!X61</f>
        <v>0</v>
      </c>
      <c r="Z62" s="1510">
        <f>PROGRAMACION!Y61</f>
        <v>0</v>
      </c>
      <c r="AA62" s="1510">
        <f>PROGRAMACION!Z61</f>
        <v>0</v>
      </c>
      <c r="AB62" s="1510">
        <f>PROGRAMACION!AA61</f>
        <v>0</v>
      </c>
      <c r="AC62" s="1510">
        <f>PROGRAMACION!AB61</f>
        <v>0</v>
      </c>
      <c r="AD62" s="1510">
        <f>PROGRAMACION!AC61</f>
        <v>0</v>
      </c>
      <c r="AE62" s="1510">
        <f>PROGRAMACION!AD61</f>
        <v>0</v>
      </c>
      <c r="AF62" s="1510">
        <f>PROGRAMACION!AE61</f>
        <v>0</v>
      </c>
      <c r="AG62" s="1510">
        <f>PROGRAMACION!AF61</f>
        <v>0</v>
      </c>
    </row>
    <row r="63" spans="1:33" s="1276" customFormat="1" ht="15">
      <c r="A63" s="1492"/>
      <c r="B63" s="1493"/>
      <c r="C63" s="1494" t="str">
        <f>PROGRAMACION!D62</f>
        <v>OBRAS MECÁNICAS</v>
      </c>
      <c r="D63" s="1495"/>
      <c r="E63" s="1495"/>
      <c r="F63" s="1496"/>
      <c r="G63" s="1497"/>
      <c r="H63" s="1497"/>
      <c r="I63" s="1498"/>
      <c r="J63" s="1496"/>
      <c r="K63" s="1497"/>
      <c r="L63" s="1497"/>
      <c r="M63" s="1498"/>
      <c r="N63" s="1499"/>
      <c r="O63" s="1500"/>
      <c r="P63" s="1496"/>
      <c r="Q63" s="1501"/>
      <c r="R63" s="1501"/>
      <c r="S63" s="1501"/>
      <c r="T63" s="1501"/>
      <c r="U63" s="1501"/>
      <c r="V63" s="1501"/>
      <c r="W63" s="1501"/>
      <c r="X63" s="1501"/>
      <c r="Y63" s="1501"/>
      <c r="Z63" s="1501"/>
      <c r="AA63" s="1501"/>
      <c r="AB63" s="1501"/>
      <c r="AC63" s="1501"/>
      <c r="AD63" s="1501"/>
      <c r="AE63" s="1501"/>
      <c r="AF63" s="1501"/>
      <c r="AG63" s="1501"/>
    </row>
    <row r="64" spans="1:33" s="1276" customFormat="1" ht="15">
      <c r="A64" s="1492"/>
      <c r="B64" s="1493"/>
      <c r="C64" s="1494" t="str">
        <f>PROGRAMACION!D63</f>
        <v>GENERALES</v>
      </c>
      <c r="D64" s="1495"/>
      <c r="E64" s="1495"/>
      <c r="F64" s="1496"/>
      <c r="G64" s="1497"/>
      <c r="H64" s="1497"/>
      <c r="I64" s="1498"/>
      <c r="J64" s="1496"/>
      <c r="K64" s="1497"/>
      <c r="L64" s="1497"/>
      <c r="M64" s="1498"/>
      <c r="N64" s="1499"/>
      <c r="O64" s="1500"/>
      <c r="P64" s="1496"/>
      <c r="Q64" s="1501"/>
      <c r="R64" s="1501"/>
      <c r="S64" s="1501"/>
      <c r="T64" s="1501"/>
      <c r="U64" s="1501"/>
      <c r="V64" s="1501"/>
      <c r="W64" s="1501"/>
      <c r="X64" s="1501"/>
      <c r="Y64" s="1501"/>
      <c r="Z64" s="1501"/>
      <c r="AA64" s="1501"/>
      <c r="AB64" s="1501"/>
      <c r="AC64" s="1501"/>
      <c r="AD64" s="1501"/>
      <c r="AE64" s="1501"/>
      <c r="AF64" s="1501"/>
      <c r="AG64" s="1501"/>
    </row>
    <row r="65" spans="1:33" s="1276" customFormat="1" ht="15">
      <c r="A65" s="1511"/>
      <c r="B65" s="1512" t="str">
        <f>PROGRAMACION!C64</f>
        <v>A1220</v>
      </c>
      <c r="C65" s="1513" t="str">
        <f>PROGRAMACION!D64</f>
        <v>Etiquetado de tuberías</v>
      </c>
      <c r="D65" s="1514">
        <f>PROGRAMACION!E64</f>
        <v>46301</v>
      </c>
      <c r="E65" s="1514">
        <f>PROGRAMACION!F64</f>
        <v>46315</v>
      </c>
      <c r="F65" s="1515">
        <f>PROGRAMACION!$L$64</f>
        <v>2.0596796084517015E-2</v>
      </c>
      <c r="G65" s="1446">
        <f>IFERROR(INDEX(P65:AG65,MATCH("Fecha de corte",$P$5:$AG$5,0)),0)</f>
        <v>0</v>
      </c>
      <c r="H65" s="1446">
        <f>IFERROR(INDEX(P66:AG66,MATCH("Fecha de corte",$P$5:$AG$5,0)),0)</f>
        <v>0</v>
      </c>
      <c r="I65" s="1516">
        <f>$F65*$H65</f>
        <v>0</v>
      </c>
      <c r="J65" s="1515">
        <f>$F65</f>
        <v>2.0596796084517015E-2</v>
      </c>
      <c r="K65" s="1446">
        <f>$G65</f>
        <v>0</v>
      </c>
      <c r="L65" s="1446">
        <f>$H65</f>
        <v>0</v>
      </c>
      <c r="M65" s="1516">
        <f>$I65</f>
        <v>0</v>
      </c>
      <c r="N65" s="1517" t="str">
        <f>PROGRAMACION!M64</f>
        <v>Prog.</v>
      </c>
      <c r="O65" s="1518"/>
      <c r="P65" s="1515">
        <f>PROGRAMACION!O64</f>
        <v>0</v>
      </c>
      <c r="Q65" s="1519">
        <f>PROGRAMACION!P64</f>
        <v>0</v>
      </c>
      <c r="R65" s="1519">
        <f>PROGRAMACION!Q64</f>
        <v>0</v>
      </c>
      <c r="S65" s="1519">
        <f>PROGRAMACION!R64</f>
        <v>0</v>
      </c>
      <c r="T65" s="1519">
        <f>PROGRAMACION!S64</f>
        <v>0</v>
      </c>
      <c r="U65" s="1519">
        <f>PROGRAMACION!T64</f>
        <v>0</v>
      </c>
      <c r="V65" s="1519">
        <f>PROGRAMACION!U64</f>
        <v>0</v>
      </c>
      <c r="W65" s="1519">
        <f>PROGRAMACION!V64</f>
        <v>0</v>
      </c>
      <c r="X65" s="1519">
        <f>PROGRAMACION!W64</f>
        <v>0</v>
      </c>
      <c r="Y65" s="1519">
        <f>PROGRAMACION!X64</f>
        <v>0</v>
      </c>
      <c r="Z65" s="1519">
        <f>PROGRAMACION!Y64</f>
        <v>0</v>
      </c>
      <c r="AA65" s="1519">
        <f>PROGRAMACION!Z64</f>
        <v>0</v>
      </c>
      <c r="AB65" s="1519">
        <f>PROGRAMACION!AA64</f>
        <v>0</v>
      </c>
      <c r="AC65" s="1519">
        <f>PROGRAMACION!AB64</f>
        <v>0</v>
      </c>
      <c r="AD65" s="1519">
        <f>PROGRAMACION!AC64</f>
        <v>0.2</v>
      </c>
      <c r="AE65" s="1519">
        <f>PROGRAMACION!AD64</f>
        <v>0.66666666666666674</v>
      </c>
      <c r="AF65" s="1519">
        <f>PROGRAMACION!AE64</f>
        <v>1</v>
      </c>
      <c r="AG65" s="1519">
        <f>PROGRAMACION!AF64</f>
        <v>1</v>
      </c>
    </row>
    <row r="66" spans="1:33" s="1276" customFormat="1">
      <c r="A66" s="1502"/>
      <c r="B66" s="1503"/>
      <c r="C66" s="1503"/>
      <c r="D66" s="1504"/>
      <c r="E66" s="1504"/>
      <c r="F66" s="1505">
        <f>PROGRAMACION!$L$64</f>
        <v>2.0596796084517015E-2</v>
      </c>
      <c r="G66" s="1506"/>
      <c r="H66" s="1506"/>
      <c r="I66" s="1507"/>
      <c r="J66" s="1505"/>
      <c r="K66" s="1506"/>
      <c r="L66" s="1506"/>
      <c r="M66" s="1507"/>
      <c r="N66" s="1508" t="str">
        <f>PROGRAMACION!M65</f>
        <v>Actual</v>
      </c>
      <c r="O66" s="1509"/>
      <c r="P66" s="1510">
        <f>PROGRAMACION!O65</f>
        <v>0</v>
      </c>
      <c r="Q66" s="1510">
        <f>PROGRAMACION!P65</f>
        <v>0</v>
      </c>
      <c r="R66" s="1510">
        <f>PROGRAMACION!Q65</f>
        <v>0</v>
      </c>
      <c r="S66" s="1510">
        <f>PROGRAMACION!R65</f>
        <v>0</v>
      </c>
      <c r="T66" s="1510">
        <f>PROGRAMACION!S65</f>
        <v>0</v>
      </c>
      <c r="U66" s="1510">
        <f>PROGRAMACION!T65</f>
        <v>0</v>
      </c>
      <c r="V66" s="1510">
        <f>PROGRAMACION!U65</f>
        <v>0</v>
      </c>
      <c r="W66" s="1510">
        <f>PROGRAMACION!V65</f>
        <v>0</v>
      </c>
      <c r="X66" s="1510">
        <f>PROGRAMACION!W65</f>
        <v>0</v>
      </c>
      <c r="Y66" s="1510">
        <f>PROGRAMACION!X65</f>
        <v>0</v>
      </c>
      <c r="Z66" s="1510">
        <f>PROGRAMACION!Y65</f>
        <v>0</v>
      </c>
      <c r="AA66" s="1510">
        <f>PROGRAMACION!Z65</f>
        <v>0</v>
      </c>
      <c r="AB66" s="1510">
        <f>PROGRAMACION!AA65</f>
        <v>0</v>
      </c>
      <c r="AC66" s="1510">
        <f>PROGRAMACION!AB65</f>
        <v>0</v>
      </c>
      <c r="AD66" s="1510">
        <f>PROGRAMACION!AC65</f>
        <v>0</v>
      </c>
      <c r="AE66" s="1510">
        <f>PROGRAMACION!AD65</f>
        <v>0</v>
      </c>
      <c r="AF66" s="1510">
        <f>PROGRAMACION!AE65</f>
        <v>0</v>
      </c>
      <c r="AG66" s="1510">
        <f>PROGRAMACION!AF65</f>
        <v>0</v>
      </c>
    </row>
    <row r="67" spans="1:33" s="1276" customFormat="1" ht="15">
      <c r="A67" s="1511"/>
      <c r="B67" s="1512" t="str">
        <f>PROGRAMACION!C66</f>
        <v>A1230</v>
      </c>
      <c r="C67" s="1513" t="str">
        <f>PROGRAMACION!D66</f>
        <v>Limpieza con agua</v>
      </c>
      <c r="D67" s="1514">
        <f>PROGRAMACION!E66</f>
        <v>46308</v>
      </c>
      <c r="E67" s="1514">
        <f>PROGRAMACION!F66</f>
        <v>46308</v>
      </c>
      <c r="F67" s="1515">
        <f>PROGRAMACION!$L$66</f>
        <v>4.1193592169034027E-3</v>
      </c>
      <c r="G67" s="1446">
        <f>IFERROR(INDEX(P67:AG67,MATCH("Fecha de corte",$P$5:$AG$5,0)),0)</f>
        <v>0</v>
      </c>
      <c r="H67" s="1446">
        <f>IFERROR(INDEX(P68:AG68,MATCH("Fecha de corte",$P$5:$AG$5,0)),0)</f>
        <v>0</v>
      </c>
      <c r="I67" s="1516">
        <f>$F67*$H67</f>
        <v>0</v>
      </c>
      <c r="J67" s="1515">
        <f>$F67</f>
        <v>4.1193592169034027E-3</v>
      </c>
      <c r="K67" s="1446">
        <f>$G67</f>
        <v>0</v>
      </c>
      <c r="L67" s="1446">
        <f>$H67</f>
        <v>0</v>
      </c>
      <c r="M67" s="1516">
        <f>$I67</f>
        <v>0</v>
      </c>
      <c r="N67" s="1517" t="str">
        <f>PROGRAMACION!M66</f>
        <v>Prog.</v>
      </c>
      <c r="O67" s="1518"/>
      <c r="P67" s="1515">
        <f>PROGRAMACION!O66</f>
        <v>0</v>
      </c>
      <c r="Q67" s="1519">
        <f>PROGRAMACION!P66</f>
        <v>0</v>
      </c>
      <c r="R67" s="1519">
        <f>PROGRAMACION!Q66</f>
        <v>0</v>
      </c>
      <c r="S67" s="1519">
        <f>PROGRAMACION!R66</f>
        <v>0</v>
      </c>
      <c r="T67" s="1519">
        <f>PROGRAMACION!S66</f>
        <v>0</v>
      </c>
      <c r="U67" s="1519">
        <f>PROGRAMACION!T66</f>
        <v>0</v>
      </c>
      <c r="V67" s="1519">
        <f>PROGRAMACION!U66</f>
        <v>0</v>
      </c>
      <c r="W67" s="1519">
        <f>PROGRAMACION!V66</f>
        <v>0</v>
      </c>
      <c r="X67" s="1519">
        <f>PROGRAMACION!W66</f>
        <v>0</v>
      </c>
      <c r="Y67" s="1519">
        <f>PROGRAMACION!X66</f>
        <v>0</v>
      </c>
      <c r="Z67" s="1519">
        <f>PROGRAMACION!Y66</f>
        <v>0</v>
      </c>
      <c r="AA67" s="1519">
        <f>PROGRAMACION!Z66</f>
        <v>0</v>
      </c>
      <c r="AB67" s="1519">
        <f>PROGRAMACION!AA66</f>
        <v>0</v>
      </c>
      <c r="AC67" s="1519">
        <f>PROGRAMACION!AB66</f>
        <v>0</v>
      </c>
      <c r="AD67" s="1519">
        <f>PROGRAMACION!AC66</f>
        <v>0</v>
      </c>
      <c r="AE67" s="1519">
        <f>PROGRAMACION!AD66</f>
        <v>1</v>
      </c>
      <c r="AF67" s="1519">
        <f>PROGRAMACION!AE66</f>
        <v>1</v>
      </c>
      <c r="AG67" s="1519">
        <f>PROGRAMACION!AF66</f>
        <v>1</v>
      </c>
    </row>
    <row r="68" spans="1:33" s="1276" customFormat="1">
      <c r="A68" s="1502"/>
      <c r="B68" s="1503"/>
      <c r="C68" s="1503"/>
      <c r="D68" s="1504"/>
      <c r="E68" s="1504"/>
      <c r="F68" s="1505">
        <f>PROGRAMACION!$L$66</f>
        <v>4.1193592169034027E-3</v>
      </c>
      <c r="G68" s="1506"/>
      <c r="H68" s="1506"/>
      <c r="I68" s="1507"/>
      <c r="J68" s="1505"/>
      <c r="K68" s="1506"/>
      <c r="L68" s="1506"/>
      <c r="M68" s="1507"/>
      <c r="N68" s="1508" t="str">
        <f>PROGRAMACION!M67</f>
        <v>Actual</v>
      </c>
      <c r="O68" s="1509"/>
      <c r="P68" s="1510">
        <f>PROGRAMACION!O67</f>
        <v>0</v>
      </c>
      <c r="Q68" s="1510">
        <f>PROGRAMACION!P67</f>
        <v>0</v>
      </c>
      <c r="R68" s="1510">
        <f>PROGRAMACION!Q67</f>
        <v>0</v>
      </c>
      <c r="S68" s="1510">
        <f>PROGRAMACION!R67</f>
        <v>0</v>
      </c>
      <c r="T68" s="1510">
        <f>PROGRAMACION!S67</f>
        <v>0</v>
      </c>
      <c r="U68" s="1510">
        <f>PROGRAMACION!T67</f>
        <v>0</v>
      </c>
      <c r="V68" s="1510">
        <f>PROGRAMACION!U67</f>
        <v>0</v>
      </c>
      <c r="W68" s="1510">
        <f>PROGRAMACION!V67</f>
        <v>0</v>
      </c>
      <c r="X68" s="1510">
        <f>PROGRAMACION!W67</f>
        <v>0</v>
      </c>
      <c r="Y68" s="1510">
        <f>PROGRAMACION!X67</f>
        <v>0</v>
      </c>
      <c r="Z68" s="1510">
        <f>PROGRAMACION!Y67</f>
        <v>0</v>
      </c>
      <c r="AA68" s="1510">
        <f>PROGRAMACION!Z67</f>
        <v>0</v>
      </c>
      <c r="AB68" s="1510">
        <f>PROGRAMACION!AA67</f>
        <v>0</v>
      </c>
      <c r="AC68" s="1510">
        <f>PROGRAMACION!AB67</f>
        <v>0</v>
      </c>
      <c r="AD68" s="1510">
        <f>PROGRAMACION!AC67</f>
        <v>0</v>
      </c>
      <c r="AE68" s="1510">
        <f>PROGRAMACION!AD67</f>
        <v>0</v>
      </c>
      <c r="AF68" s="1510">
        <f>PROGRAMACION!AE67</f>
        <v>0</v>
      </c>
      <c r="AG68" s="1510">
        <f>PROGRAMACION!AF67</f>
        <v>0</v>
      </c>
    </row>
    <row r="69" spans="1:33" s="1276" customFormat="1" ht="15">
      <c r="A69" s="1511"/>
      <c r="B69" s="1512" t="str">
        <f>PROGRAMACION!C68</f>
        <v>A1240</v>
      </c>
      <c r="C69" s="1513" t="str">
        <f>PROGRAMACION!D68</f>
        <v>Pruebas de tuberías</v>
      </c>
      <c r="D69" s="1514">
        <f>PROGRAMACION!E68</f>
        <v>46309</v>
      </c>
      <c r="E69" s="1514">
        <f>PROGRAMACION!F68</f>
        <v>46315</v>
      </c>
      <c r="F69" s="1515">
        <f>PROGRAMACION!$L$68</f>
        <v>8.2387184338068055E-3</v>
      </c>
      <c r="G69" s="1446">
        <f>IFERROR(INDEX(P69:AG69,MATCH("Fecha de corte",$P$5:$AG$5,0)),0)</f>
        <v>0</v>
      </c>
      <c r="H69" s="1446">
        <f>IFERROR(INDEX(P70:AG70,MATCH("Fecha de corte",$P$5:$AG$5,0)),0)</f>
        <v>0</v>
      </c>
      <c r="I69" s="1516">
        <f>$F69*$H69</f>
        <v>0</v>
      </c>
      <c r="J69" s="1515">
        <f>$F69</f>
        <v>8.2387184338068055E-3</v>
      </c>
      <c r="K69" s="1446">
        <f>$G69</f>
        <v>0</v>
      </c>
      <c r="L69" s="1446">
        <f>$H69</f>
        <v>0</v>
      </c>
      <c r="M69" s="1516">
        <f>$I69</f>
        <v>0</v>
      </c>
      <c r="N69" s="1517" t="str">
        <f>PROGRAMACION!M68</f>
        <v>Prog.</v>
      </c>
      <c r="O69" s="1518"/>
      <c r="P69" s="1515">
        <f>PROGRAMACION!O68</f>
        <v>0</v>
      </c>
      <c r="Q69" s="1519">
        <f>PROGRAMACION!P68</f>
        <v>0</v>
      </c>
      <c r="R69" s="1519">
        <f>PROGRAMACION!Q68</f>
        <v>0</v>
      </c>
      <c r="S69" s="1519">
        <f>PROGRAMACION!R68</f>
        <v>0</v>
      </c>
      <c r="T69" s="1519">
        <f>PROGRAMACION!S68</f>
        <v>0</v>
      </c>
      <c r="U69" s="1519">
        <f>PROGRAMACION!T68</f>
        <v>0</v>
      </c>
      <c r="V69" s="1519">
        <f>PROGRAMACION!U68</f>
        <v>0</v>
      </c>
      <c r="W69" s="1519">
        <f>PROGRAMACION!V68</f>
        <v>0</v>
      </c>
      <c r="X69" s="1519">
        <f>PROGRAMACION!W68</f>
        <v>0</v>
      </c>
      <c r="Y69" s="1519">
        <f>PROGRAMACION!X68</f>
        <v>0</v>
      </c>
      <c r="Z69" s="1519">
        <f>PROGRAMACION!Y68</f>
        <v>0</v>
      </c>
      <c r="AA69" s="1519">
        <f>PROGRAMACION!Z68</f>
        <v>0</v>
      </c>
      <c r="AB69" s="1519">
        <f>PROGRAMACION!AA68</f>
        <v>0</v>
      </c>
      <c r="AC69" s="1519">
        <f>PROGRAMACION!AB68</f>
        <v>0</v>
      </c>
      <c r="AD69" s="1519">
        <f>PROGRAMACION!AC68</f>
        <v>0</v>
      </c>
      <c r="AE69" s="1519">
        <f>PROGRAMACION!AD68</f>
        <v>0.2857142857142857</v>
      </c>
      <c r="AF69" s="1519">
        <f>PROGRAMACION!AE68</f>
        <v>1</v>
      </c>
      <c r="AG69" s="1519">
        <f>PROGRAMACION!AF68</f>
        <v>1</v>
      </c>
    </row>
    <row r="70" spans="1:33" s="1276" customFormat="1">
      <c r="A70" s="1502"/>
      <c r="B70" s="1503"/>
      <c r="C70" s="1503"/>
      <c r="D70" s="1504"/>
      <c r="E70" s="1504"/>
      <c r="F70" s="1505">
        <f>PROGRAMACION!$L$68</f>
        <v>8.2387184338068055E-3</v>
      </c>
      <c r="G70" s="1506"/>
      <c r="H70" s="1506"/>
      <c r="I70" s="1507"/>
      <c r="J70" s="1505"/>
      <c r="K70" s="1506"/>
      <c r="L70" s="1506"/>
      <c r="M70" s="1507"/>
      <c r="N70" s="1508" t="str">
        <f>PROGRAMACION!M69</f>
        <v>Actual</v>
      </c>
      <c r="O70" s="1509"/>
      <c r="P70" s="1510">
        <f>PROGRAMACION!O69</f>
        <v>0</v>
      </c>
      <c r="Q70" s="1510">
        <f>PROGRAMACION!P69</f>
        <v>0</v>
      </c>
      <c r="R70" s="1510">
        <f>PROGRAMACION!Q69</f>
        <v>0</v>
      </c>
      <c r="S70" s="1510">
        <f>PROGRAMACION!R69</f>
        <v>0</v>
      </c>
      <c r="T70" s="1510">
        <f>PROGRAMACION!S69</f>
        <v>0</v>
      </c>
      <c r="U70" s="1510">
        <f>PROGRAMACION!T69</f>
        <v>0</v>
      </c>
      <c r="V70" s="1510">
        <f>PROGRAMACION!U69</f>
        <v>0</v>
      </c>
      <c r="W70" s="1510">
        <f>PROGRAMACION!V69</f>
        <v>0</v>
      </c>
      <c r="X70" s="1510">
        <f>PROGRAMACION!W69</f>
        <v>0</v>
      </c>
      <c r="Y70" s="1510">
        <f>PROGRAMACION!X69</f>
        <v>0</v>
      </c>
      <c r="Z70" s="1510">
        <f>PROGRAMACION!Y69</f>
        <v>0</v>
      </c>
      <c r="AA70" s="1510">
        <f>PROGRAMACION!Z69</f>
        <v>0</v>
      </c>
      <c r="AB70" s="1510">
        <f>PROGRAMACION!AA69</f>
        <v>0</v>
      </c>
      <c r="AC70" s="1510">
        <f>PROGRAMACION!AB69</f>
        <v>0</v>
      </c>
      <c r="AD70" s="1510">
        <f>PROGRAMACION!AC69</f>
        <v>0</v>
      </c>
      <c r="AE70" s="1510">
        <f>PROGRAMACION!AD69</f>
        <v>0</v>
      </c>
      <c r="AF70" s="1510">
        <f>PROGRAMACION!AE69</f>
        <v>0</v>
      </c>
      <c r="AG70" s="1510">
        <f>PROGRAMACION!AF69</f>
        <v>0</v>
      </c>
    </row>
    <row r="71" spans="1:33" s="1276" customFormat="1" ht="15">
      <c r="A71" s="1492"/>
      <c r="B71" s="1493"/>
      <c r="C71" s="1494" t="str">
        <f>PROGRAMACION!D70</f>
        <v>Acero de Refuerzo (ASTM A-615 G 60, fy = 420 MPa)</v>
      </c>
      <c r="D71" s="1495"/>
      <c r="E71" s="1495"/>
      <c r="F71" s="1496"/>
      <c r="G71" s="1497"/>
      <c r="H71" s="1497"/>
      <c r="I71" s="1498"/>
      <c r="J71" s="1496"/>
      <c r="K71" s="1497"/>
      <c r="L71" s="1497"/>
      <c r="M71" s="1498"/>
      <c r="N71" s="1499"/>
      <c r="O71" s="1500"/>
      <c r="P71" s="1496"/>
      <c r="Q71" s="1501"/>
      <c r="R71" s="1501"/>
      <c r="S71" s="1501"/>
      <c r="T71" s="1501"/>
      <c r="U71" s="1501"/>
      <c r="V71" s="1501"/>
      <c r="W71" s="1501"/>
      <c r="X71" s="1501"/>
      <c r="Y71" s="1501"/>
      <c r="Z71" s="1501"/>
      <c r="AA71" s="1501"/>
      <c r="AB71" s="1501"/>
      <c r="AC71" s="1501"/>
      <c r="AD71" s="1501"/>
      <c r="AE71" s="1501"/>
      <c r="AF71" s="1501"/>
      <c r="AG71" s="1501"/>
    </row>
    <row r="72" spans="1:33" s="1276" customFormat="1" ht="15">
      <c r="A72" s="1511"/>
      <c r="B72" s="1512" t="str">
        <f>PROGRAMACION!C71</f>
        <v>A1250</v>
      </c>
      <c r="C72" s="1513" t="str">
        <f>PROGRAMACION!D71</f>
        <v>Desmontaje y traslado de bombas existentes</v>
      </c>
      <c r="D72" s="1514">
        <f>PROGRAMACION!E71</f>
        <v>46255</v>
      </c>
      <c r="E72" s="1514">
        <f>PROGRAMACION!F71</f>
        <v>46266</v>
      </c>
      <c r="F72" s="1515">
        <f>PROGRAMACION!$L$71</f>
        <v>2.4323835376001045E-2</v>
      </c>
      <c r="G72" s="1446">
        <f>IFERROR(INDEX(P72:AG72,MATCH("Fecha de corte",$P$5:$AG$5,0)),0)</f>
        <v>0</v>
      </c>
      <c r="H72" s="1446">
        <f>IFERROR(INDEX(P73:AG73,MATCH("Fecha de corte",$P$5:$AG$5,0)),0)</f>
        <v>0.75</v>
      </c>
      <c r="I72" s="1516">
        <f>$F72*$H72</f>
        <v>1.8242876532000782E-2</v>
      </c>
      <c r="J72" s="1515">
        <f>$F72</f>
        <v>2.4323835376001045E-2</v>
      </c>
      <c r="K72" s="1446">
        <f>$G72</f>
        <v>0</v>
      </c>
      <c r="L72" s="1446">
        <f>$H72</f>
        <v>0.75</v>
      </c>
      <c r="M72" s="1516">
        <f>$I72</f>
        <v>1.8242876532000782E-2</v>
      </c>
      <c r="N72" s="1517" t="str">
        <f>PROGRAMACION!M71</f>
        <v>Prog.</v>
      </c>
      <c r="O72" s="1518"/>
      <c r="P72" s="1515">
        <f>PROGRAMACION!O71</f>
        <v>0</v>
      </c>
      <c r="Q72" s="1519">
        <f>PROGRAMACION!P71</f>
        <v>0</v>
      </c>
      <c r="R72" s="1519">
        <f>PROGRAMACION!Q71</f>
        <v>0</v>
      </c>
      <c r="S72" s="1519">
        <f>PROGRAMACION!R71</f>
        <v>0</v>
      </c>
      <c r="T72" s="1519">
        <f>PROGRAMACION!S71</f>
        <v>0</v>
      </c>
      <c r="U72" s="1519">
        <f>PROGRAMACION!T71</f>
        <v>0</v>
      </c>
      <c r="V72" s="1519">
        <f>PROGRAMACION!U71</f>
        <v>0</v>
      </c>
      <c r="W72" s="1519">
        <f>PROGRAMACION!V71</f>
        <v>0</v>
      </c>
      <c r="X72" s="1519">
        <f>PROGRAMACION!W71</f>
        <v>0.58333333333333337</v>
      </c>
      <c r="Y72" s="1519">
        <f>PROGRAMACION!X71</f>
        <v>1</v>
      </c>
      <c r="Z72" s="1519">
        <f>PROGRAMACION!Y71</f>
        <v>1</v>
      </c>
      <c r="AA72" s="1519">
        <f>PROGRAMACION!Z71</f>
        <v>1</v>
      </c>
      <c r="AB72" s="1519">
        <f>PROGRAMACION!AA71</f>
        <v>1</v>
      </c>
      <c r="AC72" s="1519">
        <f>PROGRAMACION!AB71</f>
        <v>1</v>
      </c>
      <c r="AD72" s="1519">
        <f>PROGRAMACION!AC71</f>
        <v>1</v>
      </c>
      <c r="AE72" s="1519">
        <f>PROGRAMACION!AD71</f>
        <v>1</v>
      </c>
      <c r="AF72" s="1519">
        <f>PROGRAMACION!AE71</f>
        <v>1</v>
      </c>
      <c r="AG72" s="1519">
        <f>PROGRAMACION!AF71</f>
        <v>1</v>
      </c>
    </row>
    <row r="73" spans="1:33" s="1276" customFormat="1">
      <c r="A73" s="1502"/>
      <c r="B73" s="1503"/>
      <c r="C73" s="1503"/>
      <c r="D73" s="1504"/>
      <c r="E73" s="1504"/>
      <c r="F73" s="1505">
        <f>PROGRAMACION!$L$71</f>
        <v>2.4323835376001045E-2</v>
      </c>
      <c r="G73" s="1506"/>
      <c r="H73" s="1506"/>
      <c r="I73" s="1507"/>
      <c r="J73" s="1505"/>
      <c r="K73" s="1506"/>
      <c r="L73" s="1506"/>
      <c r="M73" s="1507"/>
      <c r="N73" s="1508" t="str">
        <f>PROGRAMACION!M72</f>
        <v>Actual</v>
      </c>
      <c r="O73" s="1509"/>
      <c r="P73" s="1510">
        <f>PROGRAMACION!O72</f>
        <v>0</v>
      </c>
      <c r="Q73" s="1510">
        <f>PROGRAMACION!P72</f>
        <v>0</v>
      </c>
      <c r="R73" s="1510">
        <f>PROGRAMACION!Q72</f>
        <v>0</v>
      </c>
      <c r="S73" s="1510">
        <f>PROGRAMACION!R72</f>
        <v>0</v>
      </c>
      <c r="T73" s="1510">
        <f>PROGRAMACION!S72</f>
        <v>0</v>
      </c>
      <c r="U73" s="1510">
        <f>PROGRAMACION!T72</f>
        <v>0.25</v>
      </c>
      <c r="V73" s="1510">
        <f>PROGRAMACION!U72</f>
        <v>0.75</v>
      </c>
      <c r="W73" s="1510">
        <f>PROGRAMACION!V72</f>
        <v>0.75</v>
      </c>
      <c r="X73" s="1510">
        <f>PROGRAMACION!W72</f>
        <v>0.75</v>
      </c>
      <c r="Y73" s="1510">
        <f>PROGRAMACION!X72</f>
        <v>0.75</v>
      </c>
      <c r="Z73" s="1510">
        <f>PROGRAMACION!Y72</f>
        <v>0.75</v>
      </c>
      <c r="AA73" s="1510">
        <f>PROGRAMACION!Z72</f>
        <v>0.75</v>
      </c>
      <c r="AB73" s="1510">
        <f>PROGRAMACION!AA72</f>
        <v>0.75</v>
      </c>
      <c r="AC73" s="1510">
        <f>PROGRAMACION!AB72</f>
        <v>0.75</v>
      </c>
      <c r="AD73" s="1510">
        <f>PROGRAMACION!AC72</f>
        <v>0.75</v>
      </c>
      <c r="AE73" s="1510">
        <f>PROGRAMACION!AD72</f>
        <v>0.75</v>
      </c>
      <c r="AF73" s="1510">
        <f>PROGRAMACION!AE72</f>
        <v>0.75</v>
      </c>
      <c r="AG73" s="1510">
        <f>PROGRAMACION!AF72</f>
        <v>0.75</v>
      </c>
    </row>
    <row r="74" spans="1:33" s="1276" customFormat="1" ht="15">
      <c r="A74" s="1492"/>
      <c r="B74" s="1493"/>
      <c r="C74" s="1494" t="str">
        <f>PROGRAMACION!D73</f>
        <v>DESMONTAJE DE TUBERÍAS Y ACCESORIOS EXISTENTES</v>
      </c>
      <c r="D74" s="1495"/>
      <c r="E74" s="1495"/>
      <c r="F74" s="1496"/>
      <c r="G74" s="1497"/>
      <c r="H74" s="1497"/>
      <c r="I74" s="1498"/>
      <c r="J74" s="1496"/>
      <c r="K74" s="1497"/>
      <c r="L74" s="1497"/>
      <c r="M74" s="1498"/>
      <c r="N74" s="1499"/>
      <c r="O74" s="1500"/>
      <c r="P74" s="1496"/>
      <c r="Q74" s="1501"/>
      <c r="R74" s="1501"/>
      <c r="S74" s="1501"/>
      <c r="T74" s="1501"/>
      <c r="U74" s="1501"/>
      <c r="V74" s="1501"/>
      <c r="W74" s="1501"/>
      <c r="X74" s="1501"/>
      <c r="Y74" s="1501"/>
      <c r="Z74" s="1501"/>
      <c r="AA74" s="1501"/>
      <c r="AB74" s="1501"/>
      <c r="AC74" s="1501"/>
      <c r="AD74" s="1501"/>
      <c r="AE74" s="1501"/>
      <c r="AF74" s="1501"/>
      <c r="AG74" s="1501"/>
    </row>
    <row r="75" spans="1:33" s="1276" customFormat="1" ht="24.75">
      <c r="A75" s="1511"/>
      <c r="B75" s="1512" t="str">
        <f>PROGRAMACION!C74</f>
        <v>A1260</v>
      </c>
      <c r="C75" s="1513" t="str">
        <f>PROGRAMACION!D74</f>
        <v>Desmontaje y traslado de tuberías y accesorios existentes</v>
      </c>
      <c r="D75" s="1514">
        <f>PROGRAMACION!E74</f>
        <v>46238</v>
      </c>
      <c r="E75" s="1514">
        <f>PROGRAMACION!F74</f>
        <v>46247</v>
      </c>
      <c r="F75" s="1515">
        <f>PROGRAMACION!$L$74</f>
        <v>1.3731197389678009E-2</v>
      </c>
      <c r="G75" s="1446">
        <f>IFERROR(INDEX(P75:AG75,MATCH("Fecha de corte",$P$5:$AG$5,0)),0)</f>
        <v>1</v>
      </c>
      <c r="H75" s="1446">
        <f>IFERROR(INDEX(P76:AG76,MATCH("Fecha de corte",$P$5:$AG$5,0)),0)</f>
        <v>0.2</v>
      </c>
      <c r="I75" s="1516">
        <f>$F75*$H75</f>
        <v>2.7462394779356018E-3</v>
      </c>
      <c r="J75" s="1515">
        <f>$F75</f>
        <v>1.3731197389678009E-2</v>
      </c>
      <c r="K75" s="1446">
        <f>$G75</f>
        <v>1</v>
      </c>
      <c r="L75" s="1446">
        <f>$H75</f>
        <v>0.2</v>
      </c>
      <c r="M75" s="1516">
        <f>$I75</f>
        <v>2.7462394779356018E-3</v>
      </c>
      <c r="N75" s="1517" t="str">
        <f>PROGRAMACION!M74</f>
        <v>Prog.</v>
      </c>
      <c r="O75" s="1518"/>
      <c r="P75" s="1515">
        <f>PROGRAMACION!O74</f>
        <v>0</v>
      </c>
      <c r="Q75" s="1519">
        <f>PROGRAMACION!P74</f>
        <v>0</v>
      </c>
      <c r="R75" s="1519">
        <f>PROGRAMACION!Q74</f>
        <v>0</v>
      </c>
      <c r="S75" s="1519">
        <f>PROGRAMACION!R74</f>
        <v>0</v>
      </c>
      <c r="T75" s="1519">
        <f>PROGRAMACION!S74</f>
        <v>0</v>
      </c>
      <c r="U75" s="1519">
        <f>PROGRAMACION!T74</f>
        <v>0.3</v>
      </c>
      <c r="V75" s="1519">
        <f>PROGRAMACION!U74</f>
        <v>1</v>
      </c>
      <c r="W75" s="1519">
        <f>PROGRAMACION!V74</f>
        <v>1</v>
      </c>
      <c r="X75" s="1519">
        <f>PROGRAMACION!W74</f>
        <v>1</v>
      </c>
      <c r="Y75" s="1519">
        <f>PROGRAMACION!X74</f>
        <v>1</v>
      </c>
      <c r="Z75" s="1519">
        <f>PROGRAMACION!Y74</f>
        <v>1</v>
      </c>
      <c r="AA75" s="1519">
        <f>PROGRAMACION!Z74</f>
        <v>1</v>
      </c>
      <c r="AB75" s="1519">
        <f>PROGRAMACION!AA74</f>
        <v>1</v>
      </c>
      <c r="AC75" s="1519">
        <f>PROGRAMACION!AB74</f>
        <v>1</v>
      </c>
      <c r="AD75" s="1519">
        <f>PROGRAMACION!AC74</f>
        <v>1</v>
      </c>
      <c r="AE75" s="1519">
        <f>PROGRAMACION!AD74</f>
        <v>1</v>
      </c>
      <c r="AF75" s="1519">
        <f>PROGRAMACION!AE74</f>
        <v>1</v>
      </c>
      <c r="AG75" s="1519">
        <f>PROGRAMACION!AF74</f>
        <v>1</v>
      </c>
    </row>
    <row r="76" spans="1:33" s="1276" customFormat="1" ht="31.5" customHeight="1">
      <c r="A76" s="1502"/>
      <c r="B76" s="1503"/>
      <c r="C76" s="1503"/>
      <c r="D76" s="1504"/>
      <c r="E76" s="1504"/>
      <c r="F76" s="1505">
        <f>PROGRAMACION!$L$74</f>
        <v>1.3731197389678009E-2</v>
      </c>
      <c r="G76" s="1506"/>
      <c r="H76" s="1506"/>
      <c r="I76" s="1507"/>
      <c r="J76" s="1505"/>
      <c r="K76" s="1506"/>
      <c r="L76" s="1506"/>
      <c r="M76" s="1507"/>
      <c r="N76" s="1508" t="str">
        <f>PROGRAMACION!M75</f>
        <v>Actual</v>
      </c>
      <c r="O76" s="1509"/>
      <c r="P76" s="1510">
        <f>PROGRAMACION!O75</f>
        <v>0</v>
      </c>
      <c r="Q76" s="1510">
        <f>PROGRAMACION!P75</f>
        <v>0</v>
      </c>
      <c r="R76" s="1510">
        <f>PROGRAMACION!Q75</f>
        <v>0</v>
      </c>
      <c r="S76" s="1510">
        <f>PROGRAMACION!R75</f>
        <v>0</v>
      </c>
      <c r="T76" s="1510">
        <f>PROGRAMACION!S75</f>
        <v>0</v>
      </c>
      <c r="U76" s="1510">
        <f>PROGRAMACION!T75</f>
        <v>0.05</v>
      </c>
      <c r="V76" s="1510">
        <f>PROGRAMACION!U75</f>
        <v>0.2</v>
      </c>
      <c r="W76" s="1510">
        <f>PROGRAMACION!V75</f>
        <v>0.2</v>
      </c>
      <c r="X76" s="1510">
        <f>PROGRAMACION!W75</f>
        <v>0.2</v>
      </c>
      <c r="Y76" s="1510">
        <f>PROGRAMACION!X75</f>
        <v>0.2</v>
      </c>
      <c r="Z76" s="1510">
        <f>PROGRAMACION!Y75</f>
        <v>0.2</v>
      </c>
      <c r="AA76" s="1510">
        <f>PROGRAMACION!Z75</f>
        <v>0.2</v>
      </c>
      <c r="AB76" s="1510">
        <f>PROGRAMACION!AA75</f>
        <v>0.2</v>
      </c>
      <c r="AC76" s="1510">
        <f>PROGRAMACION!AB75</f>
        <v>0.2</v>
      </c>
      <c r="AD76" s="1510">
        <f>PROGRAMACION!AC75</f>
        <v>0.2</v>
      </c>
      <c r="AE76" s="1510">
        <f>PROGRAMACION!AD75</f>
        <v>0.2</v>
      </c>
      <c r="AF76" s="1510">
        <f>PROGRAMACION!AE75</f>
        <v>0.2</v>
      </c>
      <c r="AG76" s="1510">
        <f>PROGRAMACION!AF75</f>
        <v>0.2</v>
      </c>
    </row>
    <row r="77" spans="1:33" s="1276" customFormat="1" ht="15">
      <c r="A77" s="1492"/>
      <c r="B77" s="1493"/>
      <c r="C77" s="1494" t="str">
        <f>PROGRAMACION!D76</f>
        <v>MONTAJE E INSTALACIÓN DE BOMBAS DE DOSIFICACIÓN DE FLOCULANTE</v>
      </c>
      <c r="D77" s="1495"/>
      <c r="E77" s="1495"/>
      <c r="F77" s="1496"/>
      <c r="G77" s="1497"/>
      <c r="H77" s="1497"/>
      <c r="I77" s="1498"/>
      <c r="J77" s="1496"/>
      <c r="K77" s="1497"/>
      <c r="L77" s="1497"/>
      <c r="M77" s="1498"/>
      <c r="N77" s="1499"/>
      <c r="O77" s="1500"/>
      <c r="P77" s="1496"/>
      <c r="Q77" s="1501"/>
      <c r="R77" s="1501"/>
      <c r="S77" s="1501"/>
      <c r="T77" s="1501"/>
      <c r="U77" s="1501"/>
      <c r="V77" s="1501"/>
      <c r="W77" s="1501"/>
      <c r="X77" s="1501"/>
      <c r="Y77" s="1501"/>
      <c r="Z77" s="1501"/>
      <c r="AA77" s="1501"/>
      <c r="AB77" s="1501"/>
      <c r="AC77" s="1501"/>
      <c r="AD77" s="1501"/>
      <c r="AE77" s="1501"/>
      <c r="AF77" s="1501"/>
      <c r="AG77" s="1501"/>
    </row>
    <row r="78" spans="1:33" s="1276" customFormat="1" ht="24.75">
      <c r="A78" s="1511"/>
      <c r="B78" s="1512" t="str">
        <f>PROGRAMACION!C77</f>
        <v>A1270</v>
      </c>
      <c r="C78" s="1513" t="str">
        <f>PROGRAMACION!D77</f>
        <v>Montaje e instalación de bomba 1760-PU-33101 - Suministro MY</v>
      </c>
      <c r="D78" s="1514">
        <f>PROGRAMACION!E77</f>
        <v>46267</v>
      </c>
      <c r="E78" s="1514">
        <f>PROGRAMACION!F77</f>
        <v>46267</v>
      </c>
      <c r="F78" s="1515">
        <f>PROGRAMACION!$L$77</f>
        <v>4.0212792355485598E-3</v>
      </c>
      <c r="G78" s="1446">
        <f>IFERROR(INDEX(P78:AG78,MATCH("Fecha de corte",$P$5:$AG$5,0)),0)</f>
        <v>0</v>
      </c>
      <c r="H78" s="1446">
        <f>IFERROR(INDEX(P79:AG79,MATCH("Fecha de corte",$P$5:$AG$5,0)),0)</f>
        <v>0</v>
      </c>
      <c r="I78" s="1516">
        <f>$F78*$H78</f>
        <v>0</v>
      </c>
      <c r="J78" s="1515">
        <f>$F78</f>
        <v>4.0212792355485598E-3</v>
      </c>
      <c r="K78" s="1446">
        <f>$G78</f>
        <v>0</v>
      </c>
      <c r="L78" s="1446">
        <f>$H78</f>
        <v>0</v>
      </c>
      <c r="M78" s="1516">
        <f>$I78</f>
        <v>0</v>
      </c>
      <c r="N78" s="1517" t="str">
        <f>PROGRAMACION!M77</f>
        <v>Prog.</v>
      </c>
      <c r="O78" s="1518"/>
      <c r="P78" s="1515">
        <f>PROGRAMACION!O77</f>
        <v>0</v>
      </c>
      <c r="Q78" s="1519">
        <f>PROGRAMACION!P77</f>
        <v>0</v>
      </c>
      <c r="R78" s="1519">
        <f>PROGRAMACION!Q77</f>
        <v>0</v>
      </c>
      <c r="S78" s="1519">
        <f>PROGRAMACION!R77</f>
        <v>0</v>
      </c>
      <c r="T78" s="1519">
        <f>PROGRAMACION!S77</f>
        <v>0</v>
      </c>
      <c r="U78" s="1519">
        <f>PROGRAMACION!T77</f>
        <v>0</v>
      </c>
      <c r="V78" s="1519">
        <f>PROGRAMACION!U77</f>
        <v>0</v>
      </c>
      <c r="W78" s="1519">
        <f>PROGRAMACION!V77</f>
        <v>0</v>
      </c>
      <c r="X78" s="1519">
        <f>PROGRAMACION!W77</f>
        <v>0</v>
      </c>
      <c r="Y78" s="1519">
        <f>PROGRAMACION!X77</f>
        <v>1</v>
      </c>
      <c r="Z78" s="1519">
        <f>PROGRAMACION!Y77</f>
        <v>1</v>
      </c>
      <c r="AA78" s="1519">
        <f>PROGRAMACION!Z77</f>
        <v>1</v>
      </c>
      <c r="AB78" s="1519">
        <f>PROGRAMACION!AA77</f>
        <v>1</v>
      </c>
      <c r="AC78" s="1519">
        <f>PROGRAMACION!AB77</f>
        <v>1</v>
      </c>
      <c r="AD78" s="1519">
        <f>PROGRAMACION!AC77</f>
        <v>1</v>
      </c>
      <c r="AE78" s="1519">
        <f>PROGRAMACION!AD77</f>
        <v>1</v>
      </c>
      <c r="AF78" s="1519">
        <f>PROGRAMACION!AE77</f>
        <v>1</v>
      </c>
      <c r="AG78" s="1519">
        <f>PROGRAMACION!AF77</f>
        <v>1</v>
      </c>
    </row>
    <row r="79" spans="1:33" s="1276" customFormat="1">
      <c r="A79" s="1502"/>
      <c r="B79" s="1503"/>
      <c r="C79" s="1503"/>
      <c r="D79" s="1504"/>
      <c r="E79" s="1504"/>
      <c r="F79" s="1505">
        <f>PROGRAMACION!$L$77</f>
        <v>4.0212792355485598E-3</v>
      </c>
      <c r="G79" s="1506"/>
      <c r="H79" s="1506"/>
      <c r="I79" s="1507"/>
      <c r="J79" s="1505"/>
      <c r="K79" s="1506"/>
      <c r="L79" s="1506"/>
      <c r="M79" s="1507"/>
      <c r="N79" s="1508" t="str">
        <f>PROGRAMACION!M78</f>
        <v>Actual</v>
      </c>
      <c r="O79" s="1509"/>
      <c r="P79" s="1510">
        <f>PROGRAMACION!O78</f>
        <v>0</v>
      </c>
      <c r="Q79" s="1510">
        <f>PROGRAMACION!P78</f>
        <v>0</v>
      </c>
      <c r="R79" s="1510">
        <f>PROGRAMACION!Q78</f>
        <v>0</v>
      </c>
      <c r="S79" s="1510">
        <f>PROGRAMACION!R78</f>
        <v>0</v>
      </c>
      <c r="T79" s="1510">
        <f>PROGRAMACION!S78</f>
        <v>0</v>
      </c>
      <c r="U79" s="1510">
        <f>PROGRAMACION!T78</f>
        <v>0</v>
      </c>
      <c r="V79" s="1510">
        <f>PROGRAMACION!U78</f>
        <v>0</v>
      </c>
      <c r="W79" s="1510">
        <f>PROGRAMACION!V78</f>
        <v>0</v>
      </c>
      <c r="X79" s="1510">
        <f>PROGRAMACION!W78</f>
        <v>0</v>
      </c>
      <c r="Y79" s="1510">
        <f>PROGRAMACION!X78</f>
        <v>0</v>
      </c>
      <c r="Z79" s="1510">
        <f>PROGRAMACION!Y78</f>
        <v>0</v>
      </c>
      <c r="AA79" s="1510">
        <f>PROGRAMACION!Z78</f>
        <v>0</v>
      </c>
      <c r="AB79" s="1510">
        <f>PROGRAMACION!AA78</f>
        <v>0</v>
      </c>
      <c r="AC79" s="1510">
        <f>PROGRAMACION!AB78</f>
        <v>0</v>
      </c>
      <c r="AD79" s="1510">
        <f>PROGRAMACION!AC78</f>
        <v>0</v>
      </c>
      <c r="AE79" s="1510">
        <f>PROGRAMACION!AD78</f>
        <v>0</v>
      </c>
      <c r="AF79" s="1510">
        <f>PROGRAMACION!AE78</f>
        <v>0</v>
      </c>
      <c r="AG79" s="1510">
        <f>PROGRAMACION!AF78</f>
        <v>0</v>
      </c>
    </row>
    <row r="80" spans="1:33" ht="24.75">
      <c r="A80" s="1511"/>
      <c r="B80" s="1512" t="str">
        <f>PROGRAMACION!C79</f>
        <v>A1280</v>
      </c>
      <c r="C80" s="1513" t="str">
        <f>PROGRAMACION!D79</f>
        <v>Montaje e instalación de bomba 1760-PU-33102 - Suministro MY</v>
      </c>
      <c r="D80" s="1514">
        <f>PROGRAMACION!E79</f>
        <v>46268</v>
      </c>
      <c r="E80" s="1514">
        <f>PROGRAMACION!F79</f>
        <v>46268</v>
      </c>
      <c r="F80" s="1515">
        <f>PROGRAMACION!$L$79</f>
        <v>4.0212792355485598E-3</v>
      </c>
      <c r="G80" s="1446">
        <f>IFERROR(INDEX(P80:AG80,MATCH("Fecha de corte",$P$5:$AG$5,0)),0)</f>
        <v>0</v>
      </c>
      <c r="H80" s="1446">
        <f>IFERROR(INDEX(P81:AG81,MATCH("Fecha de corte",$P$5:$AG$5,0)),0)</f>
        <v>0</v>
      </c>
      <c r="I80" s="1516">
        <f>$F80*$H80</f>
        <v>0</v>
      </c>
      <c r="J80" s="1515">
        <f>$F80</f>
        <v>4.0212792355485598E-3</v>
      </c>
      <c r="K80" s="1446">
        <f>$G80</f>
        <v>0</v>
      </c>
      <c r="L80" s="1446">
        <f>$H80</f>
        <v>0</v>
      </c>
      <c r="M80" s="1516">
        <f>$I80</f>
        <v>0</v>
      </c>
      <c r="N80" s="1517" t="str">
        <f>PROGRAMACION!M79</f>
        <v>Prog.</v>
      </c>
      <c r="O80" s="1518"/>
      <c r="P80" s="1515">
        <f>PROGRAMACION!O79</f>
        <v>0</v>
      </c>
      <c r="Q80" s="1519">
        <f>PROGRAMACION!P79</f>
        <v>0</v>
      </c>
      <c r="R80" s="1519">
        <f>PROGRAMACION!Q79</f>
        <v>0</v>
      </c>
      <c r="S80" s="1519">
        <f>PROGRAMACION!R79</f>
        <v>0</v>
      </c>
      <c r="T80" s="1519">
        <f>PROGRAMACION!S79</f>
        <v>0</v>
      </c>
      <c r="U80" s="1519">
        <f>PROGRAMACION!T79</f>
        <v>0</v>
      </c>
      <c r="V80" s="1519">
        <f>PROGRAMACION!U79</f>
        <v>0</v>
      </c>
      <c r="W80" s="1519">
        <f>PROGRAMACION!V79</f>
        <v>0</v>
      </c>
      <c r="X80" s="1519">
        <f>PROGRAMACION!W79</f>
        <v>0</v>
      </c>
      <c r="Y80" s="1519">
        <f>PROGRAMACION!X79</f>
        <v>1</v>
      </c>
      <c r="Z80" s="1519">
        <f>PROGRAMACION!Y79</f>
        <v>1</v>
      </c>
      <c r="AA80" s="1519">
        <f>PROGRAMACION!Z79</f>
        <v>1</v>
      </c>
      <c r="AB80" s="1519">
        <f>PROGRAMACION!AA79</f>
        <v>1</v>
      </c>
      <c r="AC80" s="1519">
        <f>PROGRAMACION!AB79</f>
        <v>1</v>
      </c>
      <c r="AD80" s="1519">
        <f>PROGRAMACION!AC79</f>
        <v>1</v>
      </c>
      <c r="AE80" s="1519">
        <f>PROGRAMACION!AD79</f>
        <v>1</v>
      </c>
      <c r="AF80" s="1519">
        <f>PROGRAMACION!AE79</f>
        <v>1</v>
      </c>
      <c r="AG80" s="1519">
        <f>PROGRAMACION!AF79</f>
        <v>1</v>
      </c>
    </row>
    <row r="81" spans="1:33" s="1276" customFormat="1">
      <c r="A81" s="1502"/>
      <c r="B81" s="1503"/>
      <c r="C81" s="1503"/>
      <c r="D81" s="1504"/>
      <c r="E81" s="1504"/>
      <c r="F81" s="1505">
        <f>PROGRAMACION!$L$79</f>
        <v>4.0212792355485598E-3</v>
      </c>
      <c r="G81" s="1506"/>
      <c r="H81" s="1506"/>
      <c r="I81" s="1507"/>
      <c r="J81" s="1505"/>
      <c r="K81" s="1506"/>
      <c r="L81" s="1506"/>
      <c r="M81" s="1507"/>
      <c r="N81" s="1508" t="str">
        <f>PROGRAMACION!M80</f>
        <v>Actual</v>
      </c>
      <c r="O81" s="1509"/>
      <c r="P81" s="1510">
        <f>PROGRAMACION!O80</f>
        <v>0</v>
      </c>
      <c r="Q81" s="1510">
        <f>PROGRAMACION!P80</f>
        <v>0</v>
      </c>
      <c r="R81" s="1510">
        <f>PROGRAMACION!Q80</f>
        <v>0</v>
      </c>
      <c r="S81" s="1510">
        <f>PROGRAMACION!R80</f>
        <v>0</v>
      </c>
      <c r="T81" s="1510">
        <f>PROGRAMACION!S80</f>
        <v>0</v>
      </c>
      <c r="U81" s="1510">
        <f>PROGRAMACION!T80</f>
        <v>0</v>
      </c>
      <c r="V81" s="1510">
        <f>PROGRAMACION!U80</f>
        <v>0</v>
      </c>
      <c r="W81" s="1510">
        <f>PROGRAMACION!V80</f>
        <v>0</v>
      </c>
      <c r="X81" s="1510">
        <f>PROGRAMACION!W80</f>
        <v>0</v>
      </c>
      <c r="Y81" s="1510">
        <f>PROGRAMACION!X80</f>
        <v>0</v>
      </c>
      <c r="Z81" s="1510">
        <f>PROGRAMACION!Y80</f>
        <v>0</v>
      </c>
      <c r="AA81" s="1510">
        <f>PROGRAMACION!Z80</f>
        <v>0</v>
      </c>
      <c r="AB81" s="1510">
        <f>PROGRAMACION!AA80</f>
        <v>0</v>
      </c>
      <c r="AC81" s="1510">
        <f>PROGRAMACION!AB80</f>
        <v>0</v>
      </c>
      <c r="AD81" s="1510">
        <f>PROGRAMACION!AC80</f>
        <v>0</v>
      </c>
      <c r="AE81" s="1510">
        <f>PROGRAMACION!AD80</f>
        <v>0</v>
      </c>
      <c r="AF81" s="1510">
        <f>PROGRAMACION!AE80</f>
        <v>0</v>
      </c>
      <c r="AG81" s="1510">
        <f>PROGRAMACION!AF80</f>
        <v>0</v>
      </c>
    </row>
    <row r="82" spans="1:33" s="1276" customFormat="1" ht="24.75">
      <c r="A82" s="1511"/>
      <c r="B82" s="1512" t="str">
        <f>PROGRAMACION!C81</f>
        <v>A1290</v>
      </c>
      <c r="C82" s="1513" t="str">
        <f>PROGRAMACION!D81</f>
        <v>Montaje e instalación de bomba 1760-PU-33103 - Suministro MY</v>
      </c>
      <c r="D82" s="1514">
        <f>PROGRAMACION!E81</f>
        <v>46269</v>
      </c>
      <c r="E82" s="1514">
        <f>PROGRAMACION!F81</f>
        <v>46269</v>
      </c>
      <c r="F82" s="1515">
        <f>PROGRAMACION!$L$81</f>
        <v>4.0212792355485598E-3</v>
      </c>
      <c r="G82" s="1446">
        <f>IFERROR(INDEX(P82:AG82,MATCH("Fecha de corte",$P$5:$AG$5,0)),0)</f>
        <v>0</v>
      </c>
      <c r="H82" s="1446">
        <f>IFERROR(INDEX(P83:AG83,MATCH("Fecha de corte",$P$5:$AG$5,0)),0)</f>
        <v>0</v>
      </c>
      <c r="I82" s="1516">
        <f>$F82*$H82</f>
        <v>0</v>
      </c>
      <c r="J82" s="1515">
        <f>$F82</f>
        <v>4.0212792355485598E-3</v>
      </c>
      <c r="K82" s="1446">
        <f>$G82</f>
        <v>0</v>
      </c>
      <c r="L82" s="1446">
        <f>$H82</f>
        <v>0</v>
      </c>
      <c r="M82" s="1516">
        <f>$I82</f>
        <v>0</v>
      </c>
      <c r="N82" s="1517" t="str">
        <f>PROGRAMACION!M81</f>
        <v>Prog.</v>
      </c>
      <c r="O82" s="1518"/>
      <c r="P82" s="1515">
        <f>PROGRAMACION!O81</f>
        <v>0</v>
      </c>
      <c r="Q82" s="1519">
        <f>PROGRAMACION!P81</f>
        <v>0</v>
      </c>
      <c r="R82" s="1519">
        <f>PROGRAMACION!Q81</f>
        <v>0</v>
      </c>
      <c r="S82" s="1519">
        <f>PROGRAMACION!R81</f>
        <v>0</v>
      </c>
      <c r="T82" s="1519">
        <f>PROGRAMACION!S81</f>
        <v>0</v>
      </c>
      <c r="U82" s="1519">
        <f>PROGRAMACION!T81</f>
        <v>0</v>
      </c>
      <c r="V82" s="1519">
        <f>PROGRAMACION!U81</f>
        <v>0</v>
      </c>
      <c r="W82" s="1519">
        <f>PROGRAMACION!V81</f>
        <v>0</v>
      </c>
      <c r="X82" s="1519">
        <f>PROGRAMACION!W81</f>
        <v>0</v>
      </c>
      <c r="Y82" s="1519">
        <f>PROGRAMACION!X81</f>
        <v>0</v>
      </c>
      <c r="Z82" s="1519">
        <f>PROGRAMACION!Y81</f>
        <v>1</v>
      </c>
      <c r="AA82" s="1519">
        <f>PROGRAMACION!Z81</f>
        <v>1</v>
      </c>
      <c r="AB82" s="1519">
        <f>PROGRAMACION!AA81</f>
        <v>1</v>
      </c>
      <c r="AC82" s="1519">
        <f>PROGRAMACION!AB81</f>
        <v>1</v>
      </c>
      <c r="AD82" s="1519">
        <f>PROGRAMACION!AC81</f>
        <v>1</v>
      </c>
      <c r="AE82" s="1519">
        <f>PROGRAMACION!AD81</f>
        <v>1</v>
      </c>
      <c r="AF82" s="1519">
        <f>PROGRAMACION!AE81</f>
        <v>1</v>
      </c>
      <c r="AG82" s="1519">
        <f>PROGRAMACION!AF81</f>
        <v>1</v>
      </c>
    </row>
    <row r="83" spans="1:33" s="1276" customFormat="1">
      <c r="A83" s="1502"/>
      <c r="B83" s="1503"/>
      <c r="C83" s="1503"/>
      <c r="D83" s="1504"/>
      <c r="E83" s="1504"/>
      <c r="F83" s="1505">
        <f>PROGRAMACION!$L$81</f>
        <v>4.0212792355485598E-3</v>
      </c>
      <c r="G83" s="1506"/>
      <c r="H83" s="1506"/>
      <c r="I83" s="1507"/>
      <c r="J83" s="1505"/>
      <c r="K83" s="1506"/>
      <c r="L83" s="1506"/>
      <c r="M83" s="1507"/>
      <c r="N83" s="1508" t="str">
        <f>PROGRAMACION!M82</f>
        <v>Actual</v>
      </c>
      <c r="O83" s="1509"/>
      <c r="P83" s="1510">
        <f>PROGRAMACION!O82</f>
        <v>0</v>
      </c>
      <c r="Q83" s="1510">
        <f>PROGRAMACION!P82</f>
        <v>0</v>
      </c>
      <c r="R83" s="1510">
        <f>PROGRAMACION!Q82</f>
        <v>0</v>
      </c>
      <c r="S83" s="1510">
        <f>PROGRAMACION!R82</f>
        <v>0</v>
      </c>
      <c r="T83" s="1510">
        <f>PROGRAMACION!S82</f>
        <v>0</v>
      </c>
      <c r="U83" s="1510">
        <f>PROGRAMACION!T82</f>
        <v>0</v>
      </c>
      <c r="V83" s="1510">
        <f>PROGRAMACION!U82</f>
        <v>0</v>
      </c>
      <c r="W83" s="1510">
        <f>PROGRAMACION!V82</f>
        <v>0</v>
      </c>
      <c r="X83" s="1510">
        <f>PROGRAMACION!W82</f>
        <v>0</v>
      </c>
      <c r="Y83" s="1510">
        <f>PROGRAMACION!X82</f>
        <v>0</v>
      </c>
      <c r="Z83" s="1510">
        <f>PROGRAMACION!Y82</f>
        <v>0</v>
      </c>
      <c r="AA83" s="1510">
        <f>PROGRAMACION!Z82</f>
        <v>0</v>
      </c>
      <c r="AB83" s="1510">
        <f>PROGRAMACION!AA82</f>
        <v>0</v>
      </c>
      <c r="AC83" s="1510">
        <f>PROGRAMACION!AB82</f>
        <v>0</v>
      </c>
      <c r="AD83" s="1510">
        <f>PROGRAMACION!AC82</f>
        <v>0</v>
      </c>
      <c r="AE83" s="1510">
        <f>PROGRAMACION!AD82</f>
        <v>0</v>
      </c>
      <c r="AF83" s="1510">
        <f>PROGRAMACION!AE82</f>
        <v>0</v>
      </c>
      <c r="AG83" s="1510">
        <f>PROGRAMACION!AF82</f>
        <v>0</v>
      </c>
    </row>
    <row r="84" spans="1:33" s="1276" customFormat="1" ht="24.75">
      <c r="A84" s="1511"/>
      <c r="B84" s="1512" t="str">
        <f>PROGRAMACION!C83</f>
        <v>A1300</v>
      </c>
      <c r="C84" s="1513" t="str">
        <f>PROGRAMACION!D83</f>
        <v>Montaje e instalación de bomba 1760-PU-33104 - Suministro MY</v>
      </c>
      <c r="D84" s="1514">
        <f>PROGRAMACION!E83</f>
        <v>46309</v>
      </c>
      <c r="E84" s="1514">
        <f>PROGRAMACION!F83</f>
        <v>46309</v>
      </c>
      <c r="F84" s="1515">
        <f>PROGRAMACION!$L$83</f>
        <v>4.0212792355485598E-3</v>
      </c>
      <c r="G84" s="1446">
        <f>IFERROR(INDEX(P84:AG84,MATCH("Fecha de corte",$P$5:$AG$5,0)),0)</f>
        <v>0</v>
      </c>
      <c r="H84" s="1446">
        <f>IFERROR(INDEX(P85:AG85,MATCH("Fecha de corte",$P$5:$AG$5,0)),0)</f>
        <v>0</v>
      </c>
      <c r="I84" s="1516">
        <f>$F84*$H84</f>
        <v>0</v>
      </c>
      <c r="J84" s="1515">
        <f>$F84</f>
        <v>4.0212792355485598E-3</v>
      </c>
      <c r="K84" s="1446">
        <f>$G84</f>
        <v>0</v>
      </c>
      <c r="L84" s="1446">
        <f>$H84</f>
        <v>0</v>
      </c>
      <c r="M84" s="1516">
        <f>$I84</f>
        <v>0</v>
      </c>
      <c r="N84" s="1517" t="str">
        <f>PROGRAMACION!M83</f>
        <v>Prog.</v>
      </c>
      <c r="O84" s="1518"/>
      <c r="P84" s="1515">
        <f>PROGRAMACION!O83</f>
        <v>0</v>
      </c>
      <c r="Q84" s="1519">
        <f>PROGRAMACION!P83</f>
        <v>0</v>
      </c>
      <c r="R84" s="1519">
        <f>PROGRAMACION!Q83</f>
        <v>0</v>
      </c>
      <c r="S84" s="1519">
        <f>PROGRAMACION!R83</f>
        <v>0</v>
      </c>
      <c r="T84" s="1519">
        <f>PROGRAMACION!S83</f>
        <v>0</v>
      </c>
      <c r="U84" s="1519">
        <f>PROGRAMACION!T83</f>
        <v>0</v>
      </c>
      <c r="V84" s="1519">
        <f>PROGRAMACION!U83</f>
        <v>0</v>
      </c>
      <c r="W84" s="1519">
        <f>PROGRAMACION!V83</f>
        <v>0</v>
      </c>
      <c r="X84" s="1519">
        <f>PROGRAMACION!W83</f>
        <v>0</v>
      </c>
      <c r="Y84" s="1519">
        <f>PROGRAMACION!X83</f>
        <v>0</v>
      </c>
      <c r="Z84" s="1519">
        <f>PROGRAMACION!Y83</f>
        <v>0</v>
      </c>
      <c r="AA84" s="1519">
        <f>PROGRAMACION!Z83</f>
        <v>0</v>
      </c>
      <c r="AB84" s="1519">
        <f>PROGRAMACION!AA83</f>
        <v>0</v>
      </c>
      <c r="AC84" s="1519">
        <f>PROGRAMACION!AB83</f>
        <v>0</v>
      </c>
      <c r="AD84" s="1519">
        <f>PROGRAMACION!AC83</f>
        <v>0</v>
      </c>
      <c r="AE84" s="1519">
        <f>PROGRAMACION!AD83</f>
        <v>1</v>
      </c>
      <c r="AF84" s="1519">
        <f>PROGRAMACION!AE83</f>
        <v>1</v>
      </c>
      <c r="AG84" s="1519">
        <f>PROGRAMACION!AF83</f>
        <v>1</v>
      </c>
    </row>
    <row r="85" spans="1:33" s="1276" customFormat="1">
      <c r="A85" s="1502"/>
      <c r="B85" s="1503"/>
      <c r="C85" s="1503"/>
      <c r="D85" s="1504"/>
      <c r="E85" s="1504"/>
      <c r="F85" s="1505">
        <f>PROGRAMACION!$L$83</f>
        <v>4.0212792355485598E-3</v>
      </c>
      <c r="G85" s="1506"/>
      <c r="H85" s="1506"/>
      <c r="I85" s="1507"/>
      <c r="J85" s="1505"/>
      <c r="K85" s="1506"/>
      <c r="L85" s="1506"/>
      <c r="M85" s="1507"/>
      <c r="N85" s="1508" t="str">
        <f>PROGRAMACION!M84</f>
        <v>Actual</v>
      </c>
      <c r="O85" s="1509"/>
      <c r="P85" s="1510">
        <f>PROGRAMACION!O84</f>
        <v>0</v>
      </c>
      <c r="Q85" s="1510">
        <f>PROGRAMACION!P84</f>
        <v>0</v>
      </c>
      <c r="R85" s="1510">
        <f>PROGRAMACION!Q84</f>
        <v>0</v>
      </c>
      <c r="S85" s="1510">
        <f>PROGRAMACION!R84</f>
        <v>0</v>
      </c>
      <c r="T85" s="1510">
        <f>PROGRAMACION!S84</f>
        <v>0</v>
      </c>
      <c r="U85" s="1510">
        <f>PROGRAMACION!T84</f>
        <v>0</v>
      </c>
      <c r="V85" s="1510">
        <f>PROGRAMACION!U84</f>
        <v>0</v>
      </c>
      <c r="W85" s="1510">
        <f>PROGRAMACION!V84</f>
        <v>0</v>
      </c>
      <c r="X85" s="1510">
        <f>PROGRAMACION!W84</f>
        <v>0</v>
      </c>
      <c r="Y85" s="1510">
        <f>PROGRAMACION!X84</f>
        <v>0</v>
      </c>
      <c r="Z85" s="1510">
        <f>PROGRAMACION!Y84</f>
        <v>0</v>
      </c>
      <c r="AA85" s="1510">
        <f>PROGRAMACION!Z84</f>
        <v>0</v>
      </c>
      <c r="AB85" s="1510">
        <f>PROGRAMACION!AA84</f>
        <v>0</v>
      </c>
      <c r="AC85" s="1510">
        <f>PROGRAMACION!AB84</f>
        <v>0</v>
      </c>
      <c r="AD85" s="1510">
        <f>PROGRAMACION!AC84</f>
        <v>0</v>
      </c>
      <c r="AE85" s="1510">
        <f>PROGRAMACION!AD84</f>
        <v>0</v>
      </c>
      <c r="AF85" s="1510">
        <f>PROGRAMACION!AE84</f>
        <v>0</v>
      </c>
      <c r="AG85" s="1510">
        <f>PROGRAMACION!AF84</f>
        <v>0</v>
      </c>
    </row>
    <row r="86" spans="1:33" s="1276" customFormat="1" ht="24.75">
      <c r="A86" s="1511"/>
      <c r="B86" s="1512" t="str">
        <f>PROGRAMACION!C85</f>
        <v>A1310</v>
      </c>
      <c r="C86" s="1513" t="str">
        <f>PROGRAMACION!D85</f>
        <v>Montaje e instalación de bomba 1760-PU-33105 - Suministro MY</v>
      </c>
      <c r="D86" s="1514">
        <f>PROGRAMACION!E85</f>
        <v>46311</v>
      </c>
      <c r="E86" s="1514">
        <f>PROGRAMACION!F85</f>
        <v>46311</v>
      </c>
      <c r="F86" s="1515">
        <f>PROGRAMACION!$L$85</f>
        <v>4.0212792355485598E-3</v>
      </c>
      <c r="G86" s="1446">
        <f>IFERROR(INDEX(P86:AG86,MATCH("Fecha de corte",$P$5:$AG$5,0)),0)</f>
        <v>0</v>
      </c>
      <c r="H86" s="1446">
        <f>IFERROR(INDEX(P87:AG87,MATCH("Fecha de corte",$P$5:$AG$5,0)),0)</f>
        <v>0</v>
      </c>
      <c r="I86" s="1516">
        <f>$F86*$H86</f>
        <v>0</v>
      </c>
      <c r="J86" s="1515">
        <f>$F86</f>
        <v>4.0212792355485598E-3</v>
      </c>
      <c r="K86" s="1446">
        <f>$G86</f>
        <v>0</v>
      </c>
      <c r="L86" s="1446">
        <f>$H86</f>
        <v>0</v>
      </c>
      <c r="M86" s="1516">
        <f>$I86</f>
        <v>0</v>
      </c>
      <c r="N86" s="1517" t="str">
        <f>PROGRAMACION!M85</f>
        <v>Prog.</v>
      </c>
      <c r="O86" s="1518"/>
      <c r="P86" s="1515">
        <f>PROGRAMACION!O85</f>
        <v>0</v>
      </c>
      <c r="Q86" s="1519">
        <f>PROGRAMACION!P85</f>
        <v>0</v>
      </c>
      <c r="R86" s="1519">
        <f>PROGRAMACION!Q85</f>
        <v>0</v>
      </c>
      <c r="S86" s="1519">
        <f>PROGRAMACION!R85</f>
        <v>0</v>
      </c>
      <c r="T86" s="1519">
        <f>PROGRAMACION!S85</f>
        <v>0</v>
      </c>
      <c r="U86" s="1519">
        <f>PROGRAMACION!T85</f>
        <v>0</v>
      </c>
      <c r="V86" s="1519">
        <f>PROGRAMACION!U85</f>
        <v>0</v>
      </c>
      <c r="W86" s="1519">
        <f>PROGRAMACION!V85</f>
        <v>0</v>
      </c>
      <c r="X86" s="1519">
        <f>PROGRAMACION!W85</f>
        <v>0</v>
      </c>
      <c r="Y86" s="1519">
        <f>PROGRAMACION!X85</f>
        <v>0</v>
      </c>
      <c r="Z86" s="1519">
        <f>PROGRAMACION!Y85</f>
        <v>0</v>
      </c>
      <c r="AA86" s="1519">
        <f>PROGRAMACION!Z85</f>
        <v>0</v>
      </c>
      <c r="AB86" s="1519">
        <f>PROGRAMACION!AA85</f>
        <v>0</v>
      </c>
      <c r="AC86" s="1519">
        <f>PROGRAMACION!AB85</f>
        <v>0</v>
      </c>
      <c r="AD86" s="1519">
        <f>PROGRAMACION!AC85</f>
        <v>0</v>
      </c>
      <c r="AE86" s="1519">
        <f>PROGRAMACION!AD85</f>
        <v>0</v>
      </c>
      <c r="AF86" s="1519">
        <f>PROGRAMACION!AE85</f>
        <v>1</v>
      </c>
      <c r="AG86" s="1519">
        <f>PROGRAMACION!AF85</f>
        <v>1</v>
      </c>
    </row>
    <row r="87" spans="1:33" s="1276" customFormat="1">
      <c r="A87" s="1502"/>
      <c r="B87" s="1503"/>
      <c r="C87" s="1503"/>
      <c r="D87" s="1504"/>
      <c r="E87" s="1504"/>
      <c r="F87" s="1505">
        <f>PROGRAMACION!$L$85</f>
        <v>4.0212792355485598E-3</v>
      </c>
      <c r="G87" s="1506"/>
      <c r="H87" s="1506"/>
      <c r="I87" s="1507"/>
      <c r="J87" s="1505"/>
      <c r="K87" s="1506"/>
      <c r="L87" s="1506"/>
      <c r="M87" s="1507"/>
      <c r="N87" s="1508" t="str">
        <f>PROGRAMACION!M86</f>
        <v>Actual</v>
      </c>
      <c r="O87" s="1509"/>
      <c r="P87" s="1510">
        <f>PROGRAMACION!O86</f>
        <v>0</v>
      </c>
      <c r="Q87" s="1510">
        <f>PROGRAMACION!P86</f>
        <v>0</v>
      </c>
      <c r="R87" s="1510">
        <f>PROGRAMACION!Q86</f>
        <v>0</v>
      </c>
      <c r="S87" s="1510">
        <f>PROGRAMACION!R86</f>
        <v>0</v>
      </c>
      <c r="T87" s="1510">
        <f>PROGRAMACION!S86</f>
        <v>0</v>
      </c>
      <c r="U87" s="1510">
        <f>PROGRAMACION!T86</f>
        <v>0</v>
      </c>
      <c r="V87" s="1510">
        <f>PROGRAMACION!U86</f>
        <v>0</v>
      </c>
      <c r="W87" s="1510">
        <f>PROGRAMACION!V86</f>
        <v>0</v>
      </c>
      <c r="X87" s="1510">
        <f>PROGRAMACION!W86</f>
        <v>0</v>
      </c>
      <c r="Y87" s="1510">
        <f>PROGRAMACION!X86</f>
        <v>0</v>
      </c>
      <c r="Z87" s="1510">
        <f>PROGRAMACION!Y86</f>
        <v>0</v>
      </c>
      <c r="AA87" s="1510">
        <f>PROGRAMACION!Z86</f>
        <v>0</v>
      </c>
      <c r="AB87" s="1510">
        <f>PROGRAMACION!AA86</f>
        <v>0</v>
      </c>
      <c r="AC87" s="1510">
        <f>PROGRAMACION!AB86</f>
        <v>0</v>
      </c>
      <c r="AD87" s="1510">
        <f>PROGRAMACION!AC86</f>
        <v>0</v>
      </c>
      <c r="AE87" s="1510">
        <f>PROGRAMACION!AD86</f>
        <v>0</v>
      </c>
      <c r="AF87" s="1510">
        <f>PROGRAMACION!AE86</f>
        <v>0</v>
      </c>
      <c r="AG87" s="1510">
        <f>PROGRAMACION!AF86</f>
        <v>0</v>
      </c>
    </row>
    <row r="88" spans="1:33" s="1276" customFormat="1" ht="15">
      <c r="A88" s="1492"/>
      <c r="B88" s="1493"/>
      <c r="C88" s="1494" t="str">
        <f>PROGRAMACION!D87</f>
        <v>MONTAJE E INSTALACIÓN DE BOMBAS PARA AGUA DE DILUCIÓN</v>
      </c>
      <c r="D88" s="1495"/>
      <c r="E88" s="1495"/>
      <c r="F88" s="1496"/>
      <c r="G88" s="1497"/>
      <c r="H88" s="1497"/>
      <c r="I88" s="1498"/>
      <c r="J88" s="1496"/>
      <c r="K88" s="1497"/>
      <c r="L88" s="1497"/>
      <c r="M88" s="1498"/>
      <c r="N88" s="1499"/>
      <c r="O88" s="1500"/>
      <c r="P88" s="1496"/>
      <c r="Q88" s="1501"/>
      <c r="R88" s="1501"/>
      <c r="S88" s="1501"/>
      <c r="T88" s="1501"/>
      <c r="U88" s="1501"/>
      <c r="V88" s="1501"/>
      <c r="W88" s="1501"/>
      <c r="X88" s="1501"/>
      <c r="Y88" s="1501"/>
      <c r="Z88" s="1501"/>
      <c r="AA88" s="1501"/>
      <c r="AB88" s="1501"/>
      <c r="AC88" s="1501"/>
      <c r="AD88" s="1501"/>
      <c r="AE88" s="1501"/>
      <c r="AF88" s="1501"/>
      <c r="AG88" s="1501"/>
    </row>
    <row r="89" spans="1:33" s="1276" customFormat="1" ht="24.75">
      <c r="A89" s="1511"/>
      <c r="B89" s="1512" t="str">
        <f>PROGRAMACION!C88</f>
        <v>A1320</v>
      </c>
      <c r="C89" s="1513" t="str">
        <f>PROGRAMACION!D88</f>
        <v>Montaje e instalación de bomba 1760-PU-33001 - Suministro MY</v>
      </c>
      <c r="D89" s="1514">
        <f>PROGRAMACION!E88</f>
        <v>46314</v>
      </c>
      <c r="E89" s="1514">
        <f>PROGRAMACION!F88</f>
        <v>46314</v>
      </c>
      <c r="F89" s="1515">
        <f>PROGRAMACION!$L$88</f>
        <v>4.0212792355485598E-3</v>
      </c>
      <c r="G89" s="1446">
        <f>IFERROR(INDEX(P89:AG89,MATCH("Fecha de corte",$P$5:$AG$5,0)),0)</f>
        <v>0</v>
      </c>
      <c r="H89" s="1446">
        <f>IFERROR(INDEX(P90:AG90,MATCH("Fecha de corte",$P$5:$AG$5,0)),0)</f>
        <v>0</v>
      </c>
      <c r="I89" s="1516">
        <f>$F89*$H89</f>
        <v>0</v>
      </c>
      <c r="J89" s="1515">
        <f>$F89</f>
        <v>4.0212792355485598E-3</v>
      </c>
      <c r="K89" s="1446">
        <f>$G89</f>
        <v>0</v>
      </c>
      <c r="L89" s="1446">
        <f>$H89</f>
        <v>0</v>
      </c>
      <c r="M89" s="1516">
        <f>$I89</f>
        <v>0</v>
      </c>
      <c r="N89" s="1517" t="str">
        <f>PROGRAMACION!M88</f>
        <v>Prog.</v>
      </c>
      <c r="O89" s="1518"/>
      <c r="P89" s="1515">
        <f>PROGRAMACION!O88</f>
        <v>0</v>
      </c>
      <c r="Q89" s="1519">
        <f>PROGRAMACION!P88</f>
        <v>0</v>
      </c>
      <c r="R89" s="1519">
        <f>PROGRAMACION!Q88</f>
        <v>0</v>
      </c>
      <c r="S89" s="1519">
        <f>PROGRAMACION!R88</f>
        <v>0</v>
      </c>
      <c r="T89" s="1519">
        <f>PROGRAMACION!S88</f>
        <v>0</v>
      </c>
      <c r="U89" s="1519">
        <f>PROGRAMACION!T88</f>
        <v>0</v>
      </c>
      <c r="V89" s="1519">
        <f>PROGRAMACION!U88</f>
        <v>0</v>
      </c>
      <c r="W89" s="1519">
        <f>PROGRAMACION!V88</f>
        <v>0</v>
      </c>
      <c r="X89" s="1519">
        <f>PROGRAMACION!W88</f>
        <v>0</v>
      </c>
      <c r="Y89" s="1519">
        <f>PROGRAMACION!X88</f>
        <v>0</v>
      </c>
      <c r="Z89" s="1519">
        <f>PROGRAMACION!Y88</f>
        <v>0</v>
      </c>
      <c r="AA89" s="1519">
        <f>PROGRAMACION!Z88</f>
        <v>0</v>
      </c>
      <c r="AB89" s="1519">
        <f>PROGRAMACION!AA88</f>
        <v>0</v>
      </c>
      <c r="AC89" s="1519">
        <f>PROGRAMACION!AB88</f>
        <v>0</v>
      </c>
      <c r="AD89" s="1519">
        <f>PROGRAMACION!AC88</f>
        <v>0</v>
      </c>
      <c r="AE89" s="1519">
        <f>PROGRAMACION!AD88</f>
        <v>0</v>
      </c>
      <c r="AF89" s="1519">
        <f>PROGRAMACION!AE88</f>
        <v>1</v>
      </c>
      <c r="AG89" s="1519">
        <f>PROGRAMACION!AF88</f>
        <v>1</v>
      </c>
    </row>
    <row r="90" spans="1:33" s="1276" customFormat="1">
      <c r="A90" s="1502"/>
      <c r="B90" s="1503"/>
      <c r="C90" s="1503"/>
      <c r="D90" s="1504"/>
      <c r="E90" s="1504"/>
      <c r="F90" s="1505">
        <f>PROGRAMACION!$L$88</f>
        <v>4.0212792355485598E-3</v>
      </c>
      <c r="G90" s="1506"/>
      <c r="H90" s="1506"/>
      <c r="I90" s="1507"/>
      <c r="J90" s="1505"/>
      <c r="K90" s="1506"/>
      <c r="L90" s="1506"/>
      <c r="M90" s="1507"/>
      <c r="N90" s="1508" t="str">
        <f>PROGRAMACION!M89</f>
        <v>Actual</v>
      </c>
      <c r="O90" s="1509"/>
      <c r="P90" s="1510">
        <f>PROGRAMACION!O89</f>
        <v>0</v>
      </c>
      <c r="Q90" s="1510">
        <f>PROGRAMACION!P89</f>
        <v>0</v>
      </c>
      <c r="R90" s="1510">
        <f>PROGRAMACION!Q89</f>
        <v>0</v>
      </c>
      <c r="S90" s="1510">
        <f>PROGRAMACION!R89</f>
        <v>0</v>
      </c>
      <c r="T90" s="1510">
        <f>PROGRAMACION!S89</f>
        <v>0</v>
      </c>
      <c r="U90" s="1510">
        <f>PROGRAMACION!T89</f>
        <v>0</v>
      </c>
      <c r="V90" s="1510">
        <f>PROGRAMACION!U89</f>
        <v>0</v>
      </c>
      <c r="W90" s="1510">
        <f>PROGRAMACION!V89</f>
        <v>0</v>
      </c>
      <c r="X90" s="1510">
        <f>PROGRAMACION!W89</f>
        <v>0</v>
      </c>
      <c r="Y90" s="1510">
        <f>PROGRAMACION!X89</f>
        <v>0</v>
      </c>
      <c r="Z90" s="1510">
        <f>PROGRAMACION!Y89</f>
        <v>0</v>
      </c>
      <c r="AA90" s="1510">
        <f>PROGRAMACION!Z89</f>
        <v>0</v>
      </c>
      <c r="AB90" s="1510">
        <f>PROGRAMACION!AA89</f>
        <v>0</v>
      </c>
      <c r="AC90" s="1510">
        <f>PROGRAMACION!AB89</f>
        <v>0</v>
      </c>
      <c r="AD90" s="1510">
        <f>PROGRAMACION!AC89</f>
        <v>0</v>
      </c>
      <c r="AE90" s="1510">
        <f>PROGRAMACION!AD89</f>
        <v>0</v>
      </c>
      <c r="AF90" s="1510">
        <f>PROGRAMACION!AE89</f>
        <v>0</v>
      </c>
      <c r="AG90" s="1510">
        <f>PROGRAMACION!AF89</f>
        <v>0</v>
      </c>
    </row>
    <row r="91" spans="1:33" s="1276" customFormat="1" ht="24.75">
      <c r="A91" s="1511"/>
      <c r="B91" s="1512" t="str">
        <f>PROGRAMACION!C90</f>
        <v>A1330</v>
      </c>
      <c r="C91" s="1513" t="str">
        <f>PROGRAMACION!D90</f>
        <v>Montaje e instalación de bomba 1760-PU-33002 - Suministro MY</v>
      </c>
      <c r="D91" s="1514">
        <f>PROGRAMACION!E90</f>
        <v>46315</v>
      </c>
      <c r="E91" s="1514">
        <f>PROGRAMACION!F90</f>
        <v>46315</v>
      </c>
      <c r="F91" s="1515">
        <f>PROGRAMACION!$L$90</f>
        <v>4.0212792355485598E-3</v>
      </c>
      <c r="G91" s="1446">
        <f>IFERROR(INDEX(P91:AG91,MATCH("Fecha de corte",$P$5:$AG$5,0)),0)</f>
        <v>0</v>
      </c>
      <c r="H91" s="1446">
        <f>IFERROR(INDEX(P92:AG92,MATCH("Fecha de corte",$P$5:$AG$5,0)),0)</f>
        <v>0</v>
      </c>
      <c r="I91" s="1516">
        <f>$F91*$H91</f>
        <v>0</v>
      </c>
      <c r="J91" s="1515">
        <f>$F91</f>
        <v>4.0212792355485598E-3</v>
      </c>
      <c r="K91" s="1446">
        <f>$G91</f>
        <v>0</v>
      </c>
      <c r="L91" s="1446">
        <f>$H91</f>
        <v>0</v>
      </c>
      <c r="M91" s="1516">
        <f>$I91</f>
        <v>0</v>
      </c>
      <c r="N91" s="1517" t="str">
        <f>PROGRAMACION!M90</f>
        <v>Prog.</v>
      </c>
      <c r="O91" s="1518"/>
      <c r="P91" s="1515">
        <f>PROGRAMACION!O90</f>
        <v>0</v>
      </c>
      <c r="Q91" s="1519">
        <f>PROGRAMACION!P90</f>
        <v>0</v>
      </c>
      <c r="R91" s="1519">
        <f>PROGRAMACION!Q90</f>
        <v>0</v>
      </c>
      <c r="S91" s="1519">
        <f>PROGRAMACION!R90</f>
        <v>0</v>
      </c>
      <c r="T91" s="1519">
        <f>PROGRAMACION!S90</f>
        <v>0</v>
      </c>
      <c r="U91" s="1519">
        <f>PROGRAMACION!T90</f>
        <v>0</v>
      </c>
      <c r="V91" s="1519">
        <f>PROGRAMACION!U90</f>
        <v>0</v>
      </c>
      <c r="W91" s="1519">
        <f>PROGRAMACION!V90</f>
        <v>0</v>
      </c>
      <c r="X91" s="1519">
        <f>PROGRAMACION!W90</f>
        <v>0</v>
      </c>
      <c r="Y91" s="1519">
        <f>PROGRAMACION!X90</f>
        <v>0</v>
      </c>
      <c r="Z91" s="1519">
        <f>PROGRAMACION!Y90</f>
        <v>0</v>
      </c>
      <c r="AA91" s="1519">
        <f>PROGRAMACION!Z90</f>
        <v>0</v>
      </c>
      <c r="AB91" s="1519">
        <f>PROGRAMACION!AA90</f>
        <v>0</v>
      </c>
      <c r="AC91" s="1519">
        <f>PROGRAMACION!AB90</f>
        <v>0</v>
      </c>
      <c r="AD91" s="1519">
        <f>PROGRAMACION!AC90</f>
        <v>0</v>
      </c>
      <c r="AE91" s="1519">
        <f>PROGRAMACION!AD90</f>
        <v>0</v>
      </c>
      <c r="AF91" s="1519">
        <f>PROGRAMACION!AE90</f>
        <v>1</v>
      </c>
      <c r="AG91" s="1519">
        <f>PROGRAMACION!AF90</f>
        <v>1</v>
      </c>
    </row>
    <row r="92" spans="1:33" s="1276" customFormat="1">
      <c r="A92" s="1502"/>
      <c r="B92" s="1503"/>
      <c r="C92" s="1503"/>
      <c r="D92" s="1504"/>
      <c r="E92" s="1504"/>
      <c r="F92" s="1505">
        <f>PROGRAMACION!$L$90</f>
        <v>4.0212792355485598E-3</v>
      </c>
      <c r="G92" s="1506"/>
      <c r="H92" s="1506"/>
      <c r="I92" s="1507"/>
      <c r="J92" s="1505"/>
      <c r="K92" s="1506"/>
      <c r="L92" s="1506"/>
      <c r="M92" s="1507"/>
      <c r="N92" s="1508" t="str">
        <f>PROGRAMACION!M91</f>
        <v>Actual</v>
      </c>
      <c r="O92" s="1509"/>
      <c r="P92" s="1510">
        <f>PROGRAMACION!O91</f>
        <v>0</v>
      </c>
      <c r="Q92" s="1510">
        <f>PROGRAMACION!P91</f>
        <v>0</v>
      </c>
      <c r="R92" s="1510">
        <f>PROGRAMACION!Q91</f>
        <v>0</v>
      </c>
      <c r="S92" s="1510">
        <f>PROGRAMACION!R91</f>
        <v>0</v>
      </c>
      <c r="T92" s="1510">
        <f>PROGRAMACION!S91</f>
        <v>0</v>
      </c>
      <c r="U92" s="1510">
        <f>PROGRAMACION!T91</f>
        <v>0</v>
      </c>
      <c r="V92" s="1510">
        <f>PROGRAMACION!U91</f>
        <v>0</v>
      </c>
      <c r="W92" s="1510">
        <f>PROGRAMACION!V91</f>
        <v>0</v>
      </c>
      <c r="X92" s="1510">
        <f>PROGRAMACION!W91</f>
        <v>0</v>
      </c>
      <c r="Y92" s="1510">
        <f>PROGRAMACION!X91</f>
        <v>0</v>
      </c>
      <c r="Z92" s="1510">
        <f>PROGRAMACION!Y91</f>
        <v>0</v>
      </c>
      <c r="AA92" s="1510">
        <f>PROGRAMACION!Z91</f>
        <v>0</v>
      </c>
      <c r="AB92" s="1510">
        <f>PROGRAMACION!AA91</f>
        <v>0</v>
      </c>
      <c r="AC92" s="1510">
        <f>PROGRAMACION!AB91</f>
        <v>0</v>
      </c>
      <c r="AD92" s="1510">
        <f>PROGRAMACION!AC91</f>
        <v>0</v>
      </c>
      <c r="AE92" s="1510">
        <f>PROGRAMACION!AD91</f>
        <v>0</v>
      </c>
      <c r="AF92" s="1510">
        <f>PROGRAMACION!AE91</f>
        <v>0</v>
      </c>
      <c r="AG92" s="1510">
        <f>PROGRAMACION!AF91</f>
        <v>0</v>
      </c>
    </row>
    <row r="93" spans="1:33" s="1276" customFormat="1" ht="15">
      <c r="A93" s="1492"/>
      <c r="B93" s="1493"/>
      <c r="C93" s="1494" t="str">
        <f>PROGRAMACION!D92</f>
        <v>MONTAJE DE TUBERÍAS Y ACCESORIOS - SISTEMA DE FLOCULANTE Y DILUCIÓN</v>
      </c>
      <c r="D93" s="1495"/>
      <c r="E93" s="1495"/>
      <c r="F93" s="1496"/>
      <c r="G93" s="1497"/>
      <c r="H93" s="1497"/>
      <c r="I93" s="1498"/>
      <c r="J93" s="1496"/>
      <c r="K93" s="1497"/>
      <c r="L93" s="1497"/>
      <c r="M93" s="1498"/>
      <c r="N93" s="1499"/>
      <c r="O93" s="1500"/>
      <c r="P93" s="1496"/>
      <c r="Q93" s="1501"/>
      <c r="R93" s="1501"/>
      <c r="S93" s="1501"/>
      <c r="T93" s="1501"/>
      <c r="U93" s="1501"/>
      <c r="V93" s="1501"/>
      <c r="W93" s="1501"/>
      <c r="X93" s="1501"/>
      <c r="Y93" s="1501"/>
      <c r="Z93" s="1501"/>
      <c r="AA93" s="1501"/>
      <c r="AB93" s="1501"/>
      <c r="AC93" s="1501"/>
      <c r="AD93" s="1501"/>
      <c r="AE93" s="1501"/>
      <c r="AF93" s="1501"/>
      <c r="AG93" s="1501"/>
    </row>
    <row r="94" spans="1:33" s="1276" customFormat="1" ht="36.75">
      <c r="A94" s="1511"/>
      <c r="B94" s="1512" t="str">
        <f>PROGRAMACION!C93</f>
        <v>A1340</v>
      </c>
      <c r="C94" s="1513" t="str">
        <f>PROGRAMACION!D93</f>
        <v>Montaje de línea 3" AA1B - Suministro MY: tubería + accesorios 3" (válv. mariposa y check, bridas, codos, tees, empaques</v>
      </c>
      <c r="D94" s="1514">
        <f>PROGRAMACION!E93</f>
        <v>46248</v>
      </c>
      <c r="E94" s="1514">
        <f>PROGRAMACION!F93</f>
        <v>46308</v>
      </c>
      <c r="F94" s="1515">
        <f>PROGRAMACION!$L$93</f>
        <v>0.11821089752792445</v>
      </c>
      <c r="G94" s="1446">
        <f>IFERROR(INDEX(P94:AG94,MATCH("Fecha de corte",$P$5:$AG$5,0)),0)</f>
        <v>0</v>
      </c>
      <c r="H94" s="1446">
        <f>IFERROR(INDEX(P95:AG95,MATCH("Fecha de corte",$P$5:$AG$5,0)),0)</f>
        <v>0</v>
      </c>
      <c r="I94" s="1516">
        <f>$F94*$H94</f>
        <v>0</v>
      </c>
      <c r="J94" s="1515">
        <f>$F94</f>
        <v>0.11821089752792445</v>
      </c>
      <c r="K94" s="1446">
        <f>$G94</f>
        <v>0</v>
      </c>
      <c r="L94" s="1446">
        <f>$H94</f>
        <v>0</v>
      </c>
      <c r="M94" s="1516">
        <f>$I94</f>
        <v>0</v>
      </c>
      <c r="N94" s="1517" t="str">
        <f>PROGRAMACION!M93</f>
        <v>Prog.</v>
      </c>
      <c r="O94" s="1518"/>
      <c r="P94" s="1515">
        <f>PROGRAMACION!O93</f>
        <v>0</v>
      </c>
      <c r="Q94" s="1519">
        <f>PROGRAMACION!P93</f>
        <v>0</v>
      </c>
      <c r="R94" s="1519">
        <f>PROGRAMACION!Q93</f>
        <v>0</v>
      </c>
      <c r="S94" s="1519">
        <f>PROGRAMACION!R93</f>
        <v>0</v>
      </c>
      <c r="T94" s="1519">
        <f>PROGRAMACION!S93</f>
        <v>0</v>
      </c>
      <c r="U94" s="1519">
        <f>PROGRAMACION!T93</f>
        <v>0</v>
      </c>
      <c r="V94" s="1519">
        <f>PROGRAMACION!U93</f>
        <v>0</v>
      </c>
      <c r="W94" s="1519">
        <f>PROGRAMACION!V93</f>
        <v>0.11475409836065574</v>
      </c>
      <c r="X94" s="1519">
        <f>PROGRAMACION!W93</f>
        <v>0.22950819672131148</v>
      </c>
      <c r="Y94" s="1519">
        <f>PROGRAMACION!X93</f>
        <v>0.34426229508196721</v>
      </c>
      <c r="Z94" s="1519">
        <f>PROGRAMACION!Y93</f>
        <v>0.45901639344262296</v>
      </c>
      <c r="AA94" s="1519">
        <f>PROGRAMACION!Z93</f>
        <v>0.57377049180327866</v>
      </c>
      <c r="AB94" s="1519">
        <f>PROGRAMACION!AA93</f>
        <v>0.68852459016393441</v>
      </c>
      <c r="AC94" s="1519">
        <f>PROGRAMACION!AB93</f>
        <v>0.80327868852459017</v>
      </c>
      <c r="AD94" s="1519">
        <f>PROGRAMACION!AC93</f>
        <v>0.91803278688524592</v>
      </c>
      <c r="AE94" s="1519">
        <f>PROGRAMACION!AD93</f>
        <v>1</v>
      </c>
      <c r="AF94" s="1519">
        <f>PROGRAMACION!AE93</f>
        <v>1</v>
      </c>
      <c r="AG94" s="1519">
        <f>PROGRAMACION!AF93</f>
        <v>1</v>
      </c>
    </row>
    <row r="95" spans="1:33" s="1276" customFormat="1">
      <c r="A95" s="1502"/>
      <c r="B95" s="1503"/>
      <c r="C95" s="1503"/>
      <c r="D95" s="1504"/>
      <c r="E95" s="1504"/>
      <c r="F95" s="1505">
        <f>PROGRAMACION!$L$93</f>
        <v>0.11821089752792445</v>
      </c>
      <c r="G95" s="1506"/>
      <c r="H95" s="1506"/>
      <c r="I95" s="1507"/>
      <c r="J95" s="1505"/>
      <c r="K95" s="1506"/>
      <c r="L95" s="1506"/>
      <c r="M95" s="1507"/>
      <c r="N95" s="1508" t="str">
        <f>PROGRAMACION!M94</f>
        <v>Actual</v>
      </c>
      <c r="O95" s="1509"/>
      <c r="P95" s="1510">
        <f>PROGRAMACION!O94</f>
        <v>0</v>
      </c>
      <c r="Q95" s="1510">
        <f>PROGRAMACION!P94</f>
        <v>0</v>
      </c>
      <c r="R95" s="1510">
        <f>PROGRAMACION!Q94</f>
        <v>0</v>
      </c>
      <c r="S95" s="1510">
        <f>PROGRAMACION!R94</f>
        <v>0</v>
      </c>
      <c r="T95" s="1510">
        <f>PROGRAMACION!S94</f>
        <v>0</v>
      </c>
      <c r="U95" s="1510">
        <f>PROGRAMACION!T94</f>
        <v>0</v>
      </c>
      <c r="V95" s="1510">
        <f>PROGRAMACION!U94</f>
        <v>0</v>
      </c>
      <c r="W95" s="1510">
        <f>PROGRAMACION!V94</f>
        <v>0</v>
      </c>
      <c r="X95" s="1510">
        <f>PROGRAMACION!W94</f>
        <v>0</v>
      </c>
      <c r="Y95" s="1510">
        <f>PROGRAMACION!X94</f>
        <v>0</v>
      </c>
      <c r="Z95" s="1510">
        <f>PROGRAMACION!Y94</f>
        <v>0</v>
      </c>
      <c r="AA95" s="1510">
        <f>PROGRAMACION!Z94</f>
        <v>0</v>
      </c>
      <c r="AB95" s="1510">
        <f>PROGRAMACION!AA94</f>
        <v>0</v>
      </c>
      <c r="AC95" s="1510">
        <f>PROGRAMACION!AB94</f>
        <v>0</v>
      </c>
      <c r="AD95" s="1510">
        <f>PROGRAMACION!AC94</f>
        <v>0</v>
      </c>
      <c r="AE95" s="1510">
        <f>PROGRAMACION!AD94</f>
        <v>0</v>
      </c>
      <c r="AF95" s="1510">
        <f>PROGRAMACION!AE94</f>
        <v>0</v>
      </c>
      <c r="AG95" s="1510">
        <f>PROGRAMACION!AF94</f>
        <v>0</v>
      </c>
    </row>
    <row r="96" spans="1:33" s="1276" customFormat="1" ht="36.75">
      <c r="A96" s="1511"/>
      <c r="B96" s="1512" t="str">
        <f>PROGRAMACION!C95</f>
        <v>A1350</v>
      </c>
      <c r="C96" s="1513" t="str">
        <f>PROGRAMACION!D95</f>
        <v>Montaje de línea 4" AA1B - Suministro MY: tubería + accesorios 4" (válv. mariposa, bridas, codos, tees, reducción 4"x3",</v>
      </c>
      <c r="D96" s="1514">
        <f>PROGRAMACION!E95</f>
        <v>46275</v>
      </c>
      <c r="E96" s="1514">
        <f>PROGRAMACION!F95</f>
        <v>46286</v>
      </c>
      <c r="F96" s="1515">
        <f>PROGRAMACION!$L$95</f>
        <v>2.3341459277037985E-2</v>
      </c>
      <c r="G96" s="1446">
        <f>IFERROR(INDEX(P96:AG96,MATCH("Fecha de corte",$P$5:$AG$5,0)),0)</f>
        <v>0</v>
      </c>
      <c r="H96" s="1446">
        <f>IFERROR(INDEX(P97:AG97,MATCH("Fecha de corte",$P$5:$AG$5,0)),0)</f>
        <v>0</v>
      </c>
      <c r="I96" s="1516">
        <f>$F96*$H96</f>
        <v>0</v>
      </c>
      <c r="J96" s="1515">
        <f>$F96</f>
        <v>2.3341459277037985E-2</v>
      </c>
      <c r="K96" s="1446">
        <f>$G96</f>
        <v>0</v>
      </c>
      <c r="L96" s="1446">
        <f>$H96</f>
        <v>0</v>
      </c>
      <c r="M96" s="1516">
        <f>$I96</f>
        <v>0</v>
      </c>
      <c r="N96" s="1517" t="str">
        <f>PROGRAMACION!M95</f>
        <v>Prog.</v>
      </c>
      <c r="O96" s="1518"/>
      <c r="P96" s="1515">
        <f>PROGRAMACION!O95</f>
        <v>0</v>
      </c>
      <c r="Q96" s="1519">
        <f>PROGRAMACION!P95</f>
        <v>0</v>
      </c>
      <c r="R96" s="1519">
        <f>PROGRAMACION!Q95</f>
        <v>0</v>
      </c>
      <c r="S96" s="1519">
        <f>PROGRAMACION!R95</f>
        <v>0</v>
      </c>
      <c r="T96" s="1519">
        <f>PROGRAMACION!S95</f>
        <v>0</v>
      </c>
      <c r="U96" s="1519">
        <f>PROGRAMACION!T95</f>
        <v>0</v>
      </c>
      <c r="V96" s="1519">
        <f>PROGRAMACION!U95</f>
        <v>0</v>
      </c>
      <c r="W96" s="1519">
        <f>PROGRAMACION!V95</f>
        <v>0</v>
      </c>
      <c r="X96" s="1519">
        <f>PROGRAMACION!W95</f>
        <v>0</v>
      </c>
      <c r="Y96" s="1519">
        <f>PROGRAMACION!X95</f>
        <v>0</v>
      </c>
      <c r="Z96" s="1519">
        <f>PROGRAMACION!Y95</f>
        <v>8.3333333333333329E-2</v>
      </c>
      <c r="AA96" s="1519">
        <f>PROGRAMACION!Z95</f>
        <v>0.66666666666666674</v>
      </c>
      <c r="AB96" s="1519">
        <f>PROGRAMACION!AA95</f>
        <v>1</v>
      </c>
      <c r="AC96" s="1519">
        <f>PROGRAMACION!AB95</f>
        <v>1</v>
      </c>
      <c r="AD96" s="1519">
        <f>PROGRAMACION!AC95</f>
        <v>1</v>
      </c>
      <c r="AE96" s="1519">
        <f>PROGRAMACION!AD95</f>
        <v>1</v>
      </c>
      <c r="AF96" s="1519">
        <f>PROGRAMACION!AE95</f>
        <v>1</v>
      </c>
      <c r="AG96" s="1519">
        <f>PROGRAMACION!AF95</f>
        <v>1</v>
      </c>
    </row>
    <row r="97" spans="1:33" s="1276" customFormat="1">
      <c r="A97" s="1502"/>
      <c r="B97" s="1503"/>
      <c r="C97" s="1503"/>
      <c r="D97" s="1504"/>
      <c r="E97" s="1504"/>
      <c r="F97" s="1505">
        <f>PROGRAMACION!$L$95</f>
        <v>2.3341459277037985E-2</v>
      </c>
      <c r="G97" s="1506"/>
      <c r="H97" s="1506"/>
      <c r="I97" s="1507"/>
      <c r="J97" s="1505"/>
      <c r="K97" s="1506"/>
      <c r="L97" s="1506"/>
      <c r="M97" s="1507"/>
      <c r="N97" s="1508" t="str">
        <f>PROGRAMACION!M96</f>
        <v>Actual</v>
      </c>
      <c r="O97" s="1509"/>
      <c r="P97" s="1510">
        <f>PROGRAMACION!O96</f>
        <v>0</v>
      </c>
      <c r="Q97" s="1510">
        <f>PROGRAMACION!P96</f>
        <v>0</v>
      </c>
      <c r="R97" s="1510">
        <f>PROGRAMACION!Q96</f>
        <v>0</v>
      </c>
      <c r="S97" s="1510">
        <f>PROGRAMACION!R96</f>
        <v>0</v>
      </c>
      <c r="T97" s="1510">
        <f>PROGRAMACION!S96</f>
        <v>0</v>
      </c>
      <c r="U97" s="1510">
        <f>PROGRAMACION!T96</f>
        <v>0</v>
      </c>
      <c r="V97" s="1510">
        <f>PROGRAMACION!U96</f>
        <v>0</v>
      </c>
      <c r="W97" s="1510">
        <f>PROGRAMACION!V96</f>
        <v>0</v>
      </c>
      <c r="X97" s="1510">
        <f>PROGRAMACION!W96</f>
        <v>0</v>
      </c>
      <c r="Y97" s="1510">
        <f>PROGRAMACION!X96</f>
        <v>0</v>
      </c>
      <c r="Z97" s="1510">
        <f>PROGRAMACION!Y96</f>
        <v>0</v>
      </c>
      <c r="AA97" s="1510">
        <f>PROGRAMACION!Z96</f>
        <v>0</v>
      </c>
      <c r="AB97" s="1510">
        <f>PROGRAMACION!AA96</f>
        <v>0</v>
      </c>
      <c r="AC97" s="1510">
        <f>PROGRAMACION!AB96</f>
        <v>0</v>
      </c>
      <c r="AD97" s="1510">
        <f>PROGRAMACION!AC96</f>
        <v>0</v>
      </c>
      <c r="AE97" s="1510">
        <f>PROGRAMACION!AD96</f>
        <v>0</v>
      </c>
      <c r="AF97" s="1510">
        <f>PROGRAMACION!AE96</f>
        <v>0</v>
      </c>
      <c r="AG97" s="1510">
        <f>PROGRAMACION!AF96</f>
        <v>0</v>
      </c>
    </row>
    <row r="98" spans="1:33" s="1276" customFormat="1" ht="36.75">
      <c r="A98" s="1511"/>
      <c r="B98" s="1512" t="str">
        <f>PROGRAMACION!C97</f>
        <v>A1360</v>
      </c>
      <c r="C98" s="1513" t="str">
        <f>PROGRAMACION!D97</f>
        <v>Suministro y montaje de línea ½" AA1B - Contratista: tubería + accesorios ½" (válv. bola, bridas SW, empaques, codos, te</v>
      </c>
      <c r="D98" s="1514">
        <f>PROGRAMACION!E97</f>
        <v>46296</v>
      </c>
      <c r="E98" s="1514">
        <f>PROGRAMACION!F97</f>
        <v>46307</v>
      </c>
      <c r="F98" s="1515">
        <f>PROGRAMACION!$L$97</f>
        <v>1.7164487137004285E-2</v>
      </c>
      <c r="G98" s="1446">
        <f>IFERROR(INDEX(P98:AG98,MATCH("Fecha de corte",$P$5:$AG$5,0)),0)</f>
        <v>0</v>
      </c>
      <c r="H98" s="1446">
        <f>IFERROR(INDEX(P99:AG99,MATCH("Fecha de corte",$P$5:$AG$5,0)),0)</f>
        <v>0</v>
      </c>
      <c r="I98" s="1516">
        <f>$F98*$H98</f>
        <v>0</v>
      </c>
      <c r="J98" s="1515">
        <f>$F98</f>
        <v>1.7164487137004285E-2</v>
      </c>
      <c r="K98" s="1446">
        <f>$G98</f>
        <v>0</v>
      </c>
      <c r="L98" s="1446">
        <f>$H98</f>
        <v>0</v>
      </c>
      <c r="M98" s="1516">
        <f>$I98</f>
        <v>0</v>
      </c>
      <c r="N98" s="1517" t="str">
        <f>PROGRAMACION!M97</f>
        <v>Prog.</v>
      </c>
      <c r="O98" s="1518"/>
      <c r="P98" s="1515">
        <f>PROGRAMACION!O97</f>
        <v>0</v>
      </c>
      <c r="Q98" s="1519">
        <f>PROGRAMACION!P97</f>
        <v>0</v>
      </c>
      <c r="R98" s="1519">
        <f>PROGRAMACION!Q97</f>
        <v>0</v>
      </c>
      <c r="S98" s="1519">
        <f>PROGRAMACION!R97</f>
        <v>0</v>
      </c>
      <c r="T98" s="1519">
        <f>PROGRAMACION!S97</f>
        <v>0</v>
      </c>
      <c r="U98" s="1519">
        <f>PROGRAMACION!T97</f>
        <v>0</v>
      </c>
      <c r="V98" s="1519">
        <f>PROGRAMACION!U97</f>
        <v>0</v>
      </c>
      <c r="W98" s="1519">
        <f>PROGRAMACION!V97</f>
        <v>0</v>
      </c>
      <c r="X98" s="1519">
        <f>PROGRAMACION!W97</f>
        <v>0</v>
      </c>
      <c r="Y98" s="1519">
        <f>PROGRAMACION!X97</f>
        <v>0</v>
      </c>
      <c r="Z98" s="1519">
        <f>PROGRAMACION!Y97</f>
        <v>0</v>
      </c>
      <c r="AA98" s="1519">
        <f>PROGRAMACION!Z97</f>
        <v>0</v>
      </c>
      <c r="AB98" s="1519">
        <f>PROGRAMACION!AA97</f>
        <v>0</v>
      </c>
      <c r="AC98" s="1519">
        <f>PROGRAMACION!AB97</f>
        <v>8.3333333333333343E-2</v>
      </c>
      <c r="AD98" s="1519">
        <f>PROGRAMACION!AC97</f>
        <v>0.66666666666666674</v>
      </c>
      <c r="AE98" s="1519">
        <f>PROGRAMACION!AD97</f>
        <v>1</v>
      </c>
      <c r="AF98" s="1519">
        <f>PROGRAMACION!AE97</f>
        <v>1</v>
      </c>
      <c r="AG98" s="1519">
        <f>PROGRAMACION!AF97</f>
        <v>1</v>
      </c>
    </row>
    <row r="99" spans="1:33" s="1276" customFormat="1">
      <c r="A99" s="1502"/>
      <c r="B99" s="1503"/>
      <c r="C99" s="1503"/>
      <c r="D99" s="1504"/>
      <c r="E99" s="1504"/>
      <c r="F99" s="1505">
        <f>PROGRAMACION!$L$97</f>
        <v>1.7164487137004285E-2</v>
      </c>
      <c r="G99" s="1506"/>
      <c r="H99" s="1506"/>
      <c r="I99" s="1507"/>
      <c r="J99" s="1505"/>
      <c r="K99" s="1506"/>
      <c r="L99" s="1506"/>
      <c r="M99" s="1507"/>
      <c r="N99" s="1508" t="str">
        <f>PROGRAMACION!M98</f>
        <v>Actual</v>
      </c>
      <c r="O99" s="1509"/>
      <c r="P99" s="1510">
        <f>PROGRAMACION!O98</f>
        <v>0</v>
      </c>
      <c r="Q99" s="1510">
        <f>PROGRAMACION!P98</f>
        <v>0</v>
      </c>
      <c r="R99" s="1510">
        <f>PROGRAMACION!Q98</f>
        <v>0</v>
      </c>
      <c r="S99" s="1510">
        <f>PROGRAMACION!R98</f>
        <v>0</v>
      </c>
      <c r="T99" s="1510">
        <f>PROGRAMACION!S98</f>
        <v>0</v>
      </c>
      <c r="U99" s="1510">
        <f>PROGRAMACION!T98</f>
        <v>0</v>
      </c>
      <c r="V99" s="1510">
        <f>PROGRAMACION!U98</f>
        <v>0</v>
      </c>
      <c r="W99" s="1510">
        <f>PROGRAMACION!V98</f>
        <v>0</v>
      </c>
      <c r="X99" s="1510">
        <f>PROGRAMACION!W98</f>
        <v>0</v>
      </c>
      <c r="Y99" s="1510">
        <f>PROGRAMACION!X98</f>
        <v>0</v>
      </c>
      <c r="Z99" s="1510">
        <f>PROGRAMACION!Y98</f>
        <v>0</v>
      </c>
      <c r="AA99" s="1510">
        <f>PROGRAMACION!Z98</f>
        <v>0</v>
      </c>
      <c r="AB99" s="1510">
        <f>PROGRAMACION!AA98</f>
        <v>0</v>
      </c>
      <c r="AC99" s="1510">
        <f>PROGRAMACION!AB98</f>
        <v>0</v>
      </c>
      <c r="AD99" s="1510">
        <f>PROGRAMACION!AC98</f>
        <v>0</v>
      </c>
      <c r="AE99" s="1510">
        <f>PROGRAMACION!AD98</f>
        <v>0</v>
      </c>
      <c r="AF99" s="1510">
        <f>PROGRAMACION!AE98</f>
        <v>0</v>
      </c>
      <c r="AG99" s="1510">
        <f>PROGRAMACION!AF98</f>
        <v>0</v>
      </c>
    </row>
    <row r="100" spans="1:33" s="1276" customFormat="1" ht="36.75">
      <c r="A100" s="1511"/>
      <c r="B100" s="1512" t="str">
        <f>PROGRAMACION!C99</f>
        <v>A1370</v>
      </c>
      <c r="C100" s="1513" t="str">
        <f>PROGRAMACION!D99</f>
        <v>Suministro y montaje de línea 1" AA1B - Contratista: tubería + accesorios 1" (válv. check y bola, bridas SW, empaques, s</v>
      </c>
      <c r="D100" s="1514">
        <f>PROGRAMACION!E99</f>
        <v>46272</v>
      </c>
      <c r="E100" s="1514">
        <f>PROGRAMACION!F99</f>
        <v>46293</v>
      </c>
      <c r="F100" s="1515">
        <f>PROGRAMACION!$L$99</f>
        <v>4.996455796832646E-2</v>
      </c>
      <c r="G100" s="1446">
        <f>IFERROR(INDEX(P100:AG100,MATCH("Fecha de corte",$P$5:$AG$5,0)),0)</f>
        <v>0</v>
      </c>
      <c r="H100" s="1446">
        <f>IFERROR(INDEX(P101:AG101,MATCH("Fecha de corte",$P$5:$AG$5,0)),0)</f>
        <v>0</v>
      </c>
      <c r="I100" s="1516">
        <f>$F100*$H100</f>
        <v>0</v>
      </c>
      <c r="J100" s="1515">
        <f>$F100</f>
        <v>4.996455796832646E-2</v>
      </c>
      <c r="K100" s="1446">
        <f>$G100</f>
        <v>0</v>
      </c>
      <c r="L100" s="1446">
        <f>$H100</f>
        <v>0</v>
      </c>
      <c r="M100" s="1516">
        <f>$I100</f>
        <v>0</v>
      </c>
      <c r="N100" s="1517" t="str">
        <f>PROGRAMACION!M99</f>
        <v>Prog.</v>
      </c>
      <c r="O100" s="1518"/>
      <c r="P100" s="1515">
        <f>PROGRAMACION!O99</f>
        <v>0</v>
      </c>
      <c r="Q100" s="1519">
        <f>PROGRAMACION!P99</f>
        <v>0</v>
      </c>
      <c r="R100" s="1519">
        <f>PROGRAMACION!Q99</f>
        <v>0</v>
      </c>
      <c r="S100" s="1519">
        <f>PROGRAMACION!R99</f>
        <v>0</v>
      </c>
      <c r="T100" s="1519">
        <f>PROGRAMACION!S99</f>
        <v>0</v>
      </c>
      <c r="U100" s="1519">
        <f>PROGRAMACION!T99</f>
        <v>0</v>
      </c>
      <c r="V100" s="1519">
        <f>PROGRAMACION!U99</f>
        <v>0</v>
      </c>
      <c r="W100" s="1519">
        <f>PROGRAMACION!V99</f>
        <v>0</v>
      </c>
      <c r="X100" s="1519">
        <f>PROGRAMACION!W99</f>
        <v>0</v>
      </c>
      <c r="Y100" s="1519">
        <f>PROGRAMACION!X99</f>
        <v>0</v>
      </c>
      <c r="Z100" s="1519">
        <f>PROGRAMACION!Y99</f>
        <v>0.1818181818181818</v>
      </c>
      <c r="AA100" s="1519">
        <f>PROGRAMACION!Z99</f>
        <v>0.5</v>
      </c>
      <c r="AB100" s="1519">
        <f>PROGRAMACION!AA99</f>
        <v>0.81818181818181812</v>
      </c>
      <c r="AC100" s="1519">
        <f>PROGRAMACION!AB99</f>
        <v>0.99999999999999989</v>
      </c>
      <c r="AD100" s="1519">
        <f>PROGRAMACION!AC99</f>
        <v>0.99999999999999989</v>
      </c>
      <c r="AE100" s="1519">
        <f>PROGRAMACION!AD99</f>
        <v>0.99999999999999989</v>
      </c>
      <c r="AF100" s="1519">
        <f>PROGRAMACION!AE99</f>
        <v>0.99999999999999989</v>
      </c>
      <c r="AG100" s="1519">
        <f>PROGRAMACION!AF99</f>
        <v>0.99999999999999989</v>
      </c>
    </row>
    <row r="101" spans="1:33" s="1276" customFormat="1">
      <c r="A101" s="1502"/>
      <c r="B101" s="1503"/>
      <c r="C101" s="1503"/>
      <c r="D101" s="1504"/>
      <c r="E101" s="1504"/>
      <c r="F101" s="1505">
        <f>PROGRAMACION!$L$99</f>
        <v>4.996455796832646E-2</v>
      </c>
      <c r="G101" s="1506"/>
      <c r="H101" s="1506"/>
      <c r="I101" s="1507"/>
      <c r="J101" s="1505"/>
      <c r="K101" s="1506"/>
      <c r="L101" s="1506"/>
      <c r="M101" s="1507"/>
      <c r="N101" s="1508" t="str">
        <f>PROGRAMACION!M100</f>
        <v>Actual</v>
      </c>
      <c r="O101" s="1509"/>
      <c r="P101" s="1510">
        <f>PROGRAMACION!O100</f>
        <v>0</v>
      </c>
      <c r="Q101" s="1510">
        <f>PROGRAMACION!P100</f>
        <v>0</v>
      </c>
      <c r="R101" s="1510">
        <f>PROGRAMACION!Q100</f>
        <v>0</v>
      </c>
      <c r="S101" s="1510">
        <f>PROGRAMACION!R100</f>
        <v>0</v>
      </c>
      <c r="T101" s="1510">
        <f>PROGRAMACION!S100</f>
        <v>0</v>
      </c>
      <c r="U101" s="1510">
        <f>PROGRAMACION!T100</f>
        <v>0</v>
      </c>
      <c r="V101" s="1510">
        <f>PROGRAMACION!U100</f>
        <v>0</v>
      </c>
      <c r="W101" s="1510">
        <f>PROGRAMACION!V100</f>
        <v>0</v>
      </c>
      <c r="X101" s="1510">
        <f>PROGRAMACION!W100</f>
        <v>0</v>
      </c>
      <c r="Y101" s="1510">
        <f>PROGRAMACION!X100</f>
        <v>0</v>
      </c>
      <c r="Z101" s="1510">
        <f>PROGRAMACION!Y100</f>
        <v>0</v>
      </c>
      <c r="AA101" s="1510">
        <f>PROGRAMACION!Z100</f>
        <v>0</v>
      </c>
      <c r="AB101" s="1510">
        <f>PROGRAMACION!AA100</f>
        <v>0</v>
      </c>
      <c r="AC101" s="1510">
        <f>PROGRAMACION!AB100</f>
        <v>0</v>
      </c>
      <c r="AD101" s="1510">
        <f>PROGRAMACION!AC100</f>
        <v>0</v>
      </c>
      <c r="AE101" s="1510">
        <f>PROGRAMACION!AD100</f>
        <v>0</v>
      </c>
      <c r="AF101" s="1510">
        <f>PROGRAMACION!AE100</f>
        <v>0</v>
      </c>
      <c r="AG101" s="1510">
        <f>PROGRAMACION!AF100</f>
        <v>0</v>
      </c>
    </row>
    <row r="102" spans="1:33" s="1276" customFormat="1" ht="36.75">
      <c r="A102" s="1511"/>
      <c r="B102" s="1512" t="str">
        <f>PROGRAMACION!C101</f>
        <v>A1380</v>
      </c>
      <c r="C102" s="1513" t="str">
        <f>PROGRAMACION!D101</f>
        <v>Suministro y montaje de línea 1½" AA1B - Contratista: tubería + accesorios 1½" (válv. check y bola, bridas SW, empaques,</v>
      </c>
      <c r="D102" s="1514">
        <f>PROGRAMACION!E101</f>
        <v>46294</v>
      </c>
      <c r="E102" s="1514">
        <f>PROGRAMACION!F101</f>
        <v>46315</v>
      </c>
      <c r="F102" s="1515">
        <f>PROGRAMACION!$L$101</f>
        <v>4.4635615705176192E-2</v>
      </c>
      <c r="G102" s="1446">
        <f>IFERROR(INDEX(P102:AG102,MATCH("Fecha de corte",$P$5:$AG$5,0)),0)</f>
        <v>0</v>
      </c>
      <c r="H102" s="1446">
        <f>IFERROR(INDEX(P103:AG103,MATCH("Fecha de corte",$P$5:$AG$5,0)),0)</f>
        <v>0</v>
      </c>
      <c r="I102" s="1516">
        <f>$F102*$H102</f>
        <v>0</v>
      </c>
      <c r="J102" s="1515">
        <f>$F102</f>
        <v>4.4635615705176192E-2</v>
      </c>
      <c r="K102" s="1446">
        <f>$G102</f>
        <v>0</v>
      </c>
      <c r="L102" s="1446">
        <f>$H102</f>
        <v>0</v>
      </c>
      <c r="M102" s="1516">
        <f>$I102</f>
        <v>0</v>
      </c>
      <c r="N102" s="1517" t="str">
        <f>PROGRAMACION!M101</f>
        <v>Prog.</v>
      </c>
      <c r="O102" s="1518"/>
      <c r="P102" s="1515">
        <f>PROGRAMACION!O101</f>
        <v>0</v>
      </c>
      <c r="Q102" s="1519">
        <f>PROGRAMACION!P101</f>
        <v>0</v>
      </c>
      <c r="R102" s="1519">
        <f>PROGRAMACION!Q101</f>
        <v>0</v>
      </c>
      <c r="S102" s="1519">
        <f>PROGRAMACION!R101</f>
        <v>0</v>
      </c>
      <c r="T102" s="1519">
        <f>PROGRAMACION!S101</f>
        <v>0</v>
      </c>
      <c r="U102" s="1519">
        <f>PROGRAMACION!T101</f>
        <v>0</v>
      </c>
      <c r="V102" s="1519">
        <f>PROGRAMACION!U101</f>
        <v>0</v>
      </c>
      <c r="W102" s="1519">
        <f>PROGRAMACION!V101</f>
        <v>0</v>
      </c>
      <c r="X102" s="1519">
        <f>PROGRAMACION!W101</f>
        <v>0</v>
      </c>
      <c r="Y102" s="1519">
        <f>PROGRAMACION!X101</f>
        <v>0</v>
      </c>
      <c r="Z102" s="1519">
        <f>PROGRAMACION!Y101</f>
        <v>0</v>
      </c>
      <c r="AA102" s="1519">
        <f>PROGRAMACION!Z101</f>
        <v>0</v>
      </c>
      <c r="AB102" s="1519">
        <f>PROGRAMACION!AA101</f>
        <v>0</v>
      </c>
      <c r="AC102" s="1519">
        <f>PROGRAMACION!AB101</f>
        <v>0.13636363636363635</v>
      </c>
      <c r="AD102" s="1519">
        <f>PROGRAMACION!AC101</f>
        <v>0.45454545454545453</v>
      </c>
      <c r="AE102" s="1519">
        <f>PROGRAMACION!AD101</f>
        <v>0.77272727272727271</v>
      </c>
      <c r="AF102" s="1519">
        <f>PROGRAMACION!AE101</f>
        <v>1</v>
      </c>
      <c r="AG102" s="1519">
        <f>PROGRAMACION!AF101</f>
        <v>1</v>
      </c>
    </row>
    <row r="103" spans="1:33" s="1276" customFormat="1">
      <c r="A103" s="1502"/>
      <c r="B103" s="1503"/>
      <c r="C103" s="1503"/>
      <c r="D103" s="1504"/>
      <c r="E103" s="1504"/>
      <c r="F103" s="1505">
        <f>PROGRAMACION!$L$101</f>
        <v>4.4635615705176192E-2</v>
      </c>
      <c r="G103" s="1506"/>
      <c r="H103" s="1506"/>
      <c r="I103" s="1507"/>
      <c r="J103" s="1505"/>
      <c r="K103" s="1506"/>
      <c r="L103" s="1506"/>
      <c r="M103" s="1507"/>
      <c r="N103" s="1508" t="str">
        <f>PROGRAMACION!M102</f>
        <v>Actual</v>
      </c>
      <c r="O103" s="1509"/>
      <c r="P103" s="1510">
        <f>PROGRAMACION!O102</f>
        <v>0</v>
      </c>
      <c r="Q103" s="1510">
        <f>PROGRAMACION!P102</f>
        <v>0</v>
      </c>
      <c r="R103" s="1510">
        <f>PROGRAMACION!Q102</f>
        <v>0</v>
      </c>
      <c r="S103" s="1510">
        <f>PROGRAMACION!R102</f>
        <v>0</v>
      </c>
      <c r="T103" s="1510">
        <f>PROGRAMACION!S102</f>
        <v>0</v>
      </c>
      <c r="U103" s="1510">
        <f>PROGRAMACION!T102</f>
        <v>0</v>
      </c>
      <c r="V103" s="1510">
        <f>PROGRAMACION!U102</f>
        <v>0</v>
      </c>
      <c r="W103" s="1510">
        <f>PROGRAMACION!V102</f>
        <v>0</v>
      </c>
      <c r="X103" s="1510">
        <f>PROGRAMACION!W102</f>
        <v>0</v>
      </c>
      <c r="Y103" s="1510">
        <f>PROGRAMACION!X102</f>
        <v>0</v>
      </c>
      <c r="Z103" s="1510">
        <f>PROGRAMACION!Y102</f>
        <v>0</v>
      </c>
      <c r="AA103" s="1510">
        <f>PROGRAMACION!Z102</f>
        <v>0</v>
      </c>
      <c r="AB103" s="1510">
        <f>PROGRAMACION!AA102</f>
        <v>0</v>
      </c>
      <c r="AC103" s="1510">
        <f>PROGRAMACION!AB102</f>
        <v>0</v>
      </c>
      <c r="AD103" s="1510">
        <f>PROGRAMACION!AC102</f>
        <v>0</v>
      </c>
      <c r="AE103" s="1510">
        <f>PROGRAMACION!AD102</f>
        <v>0</v>
      </c>
      <c r="AF103" s="1510">
        <f>PROGRAMACION!AE102</f>
        <v>0</v>
      </c>
      <c r="AG103" s="1510">
        <f>PROGRAMACION!AF102</f>
        <v>0</v>
      </c>
    </row>
    <row r="104" spans="1:33" s="1276" customFormat="1" ht="36.75">
      <c r="A104" s="1511"/>
      <c r="B104" s="1512" t="str">
        <f>PROGRAMACION!C103</f>
        <v>A1390</v>
      </c>
      <c r="C104" s="1513" t="str">
        <f>PROGRAMACION!D103</f>
        <v>Suministro y montaje de línea 2" AA1B - Contratista: tubería + accesorios 2" (válv. check y bola, bridas SW, empaques, s</v>
      </c>
      <c r="D104" s="1514">
        <f>PROGRAMACION!E103</f>
        <v>46248</v>
      </c>
      <c r="E104" s="1514">
        <f>PROGRAMACION!F103</f>
        <v>46297</v>
      </c>
      <c r="F104" s="1515">
        <f>PROGRAMACION!$L$103</f>
        <v>0.10862542418823307</v>
      </c>
      <c r="G104" s="1446">
        <f>IFERROR(INDEX(P104:AG104,MATCH("Fecha de corte",$P$5:$AG$5,0)),0)</f>
        <v>0</v>
      </c>
      <c r="H104" s="1446">
        <f>IFERROR(INDEX(P105:AG105,MATCH("Fecha de corte",$P$5:$AG$5,0)),0)</f>
        <v>0</v>
      </c>
      <c r="I104" s="1516">
        <f>$F104*$H104</f>
        <v>0</v>
      </c>
      <c r="J104" s="1515">
        <f>$F104</f>
        <v>0.10862542418823307</v>
      </c>
      <c r="K104" s="1446">
        <f>$G104</f>
        <v>0</v>
      </c>
      <c r="L104" s="1446">
        <f>$H104</f>
        <v>0</v>
      </c>
      <c r="M104" s="1516">
        <f>$I104</f>
        <v>0</v>
      </c>
      <c r="N104" s="1517" t="str">
        <f>PROGRAMACION!M103</f>
        <v>Prog.</v>
      </c>
      <c r="O104" s="1518"/>
      <c r="P104" s="1515">
        <f>PROGRAMACION!O103</f>
        <v>0</v>
      </c>
      <c r="Q104" s="1519">
        <f>PROGRAMACION!P103</f>
        <v>0</v>
      </c>
      <c r="R104" s="1519">
        <f>PROGRAMACION!Q103</f>
        <v>0</v>
      </c>
      <c r="S104" s="1519">
        <f>PROGRAMACION!R103</f>
        <v>0</v>
      </c>
      <c r="T104" s="1519">
        <f>PROGRAMACION!S103</f>
        <v>0</v>
      </c>
      <c r="U104" s="1519">
        <f>PROGRAMACION!T103</f>
        <v>0</v>
      </c>
      <c r="V104" s="1519">
        <f>PROGRAMACION!U103</f>
        <v>0</v>
      </c>
      <c r="W104" s="1519">
        <f>PROGRAMACION!V103</f>
        <v>0.13999999999999999</v>
      </c>
      <c r="X104" s="1519">
        <f>PROGRAMACION!W103</f>
        <v>0.27999999999999997</v>
      </c>
      <c r="Y104" s="1519">
        <f>PROGRAMACION!X103</f>
        <v>0.41999999999999993</v>
      </c>
      <c r="Z104" s="1519">
        <f>PROGRAMACION!Y103</f>
        <v>0.55999999999999994</v>
      </c>
      <c r="AA104" s="1519">
        <f>PROGRAMACION!Z103</f>
        <v>0.7</v>
      </c>
      <c r="AB104" s="1519">
        <f>PROGRAMACION!AA103</f>
        <v>0.84</v>
      </c>
      <c r="AC104" s="1519">
        <f>PROGRAMACION!AB103</f>
        <v>0.98</v>
      </c>
      <c r="AD104" s="1519">
        <f>PROGRAMACION!AC103</f>
        <v>1</v>
      </c>
      <c r="AE104" s="1519">
        <f>PROGRAMACION!AD103</f>
        <v>1</v>
      </c>
      <c r="AF104" s="1519">
        <f>PROGRAMACION!AE103</f>
        <v>1</v>
      </c>
      <c r="AG104" s="1519">
        <f>PROGRAMACION!AF103</f>
        <v>1</v>
      </c>
    </row>
    <row r="105" spans="1:33" s="1276" customFormat="1">
      <c r="A105" s="1502"/>
      <c r="B105" s="1503"/>
      <c r="C105" s="1503"/>
      <c r="D105" s="1504"/>
      <c r="E105" s="1504"/>
      <c r="F105" s="1505">
        <f>PROGRAMACION!$L$103</f>
        <v>0.10862542418823307</v>
      </c>
      <c r="G105" s="1506"/>
      <c r="H105" s="1506"/>
      <c r="I105" s="1507"/>
      <c r="J105" s="1505"/>
      <c r="K105" s="1506"/>
      <c r="L105" s="1506"/>
      <c r="M105" s="1507"/>
      <c r="N105" s="1508" t="str">
        <f>PROGRAMACION!M104</f>
        <v>Actual</v>
      </c>
      <c r="O105" s="1509"/>
      <c r="P105" s="1510">
        <f>PROGRAMACION!O104</f>
        <v>0</v>
      </c>
      <c r="Q105" s="1510">
        <f>PROGRAMACION!P104</f>
        <v>0</v>
      </c>
      <c r="R105" s="1510">
        <f>PROGRAMACION!Q104</f>
        <v>0</v>
      </c>
      <c r="S105" s="1510">
        <f>PROGRAMACION!R104</f>
        <v>0</v>
      </c>
      <c r="T105" s="1510">
        <f>PROGRAMACION!S104</f>
        <v>0</v>
      </c>
      <c r="U105" s="1510">
        <f>PROGRAMACION!T104</f>
        <v>0</v>
      </c>
      <c r="V105" s="1510">
        <f>PROGRAMACION!U104</f>
        <v>0</v>
      </c>
      <c r="W105" s="1510">
        <f>PROGRAMACION!V104</f>
        <v>0</v>
      </c>
      <c r="X105" s="1510">
        <f>PROGRAMACION!W104</f>
        <v>0</v>
      </c>
      <c r="Y105" s="1510">
        <f>PROGRAMACION!X104</f>
        <v>0</v>
      </c>
      <c r="Z105" s="1510">
        <f>PROGRAMACION!Y104</f>
        <v>0</v>
      </c>
      <c r="AA105" s="1510">
        <f>PROGRAMACION!Z104</f>
        <v>0</v>
      </c>
      <c r="AB105" s="1510">
        <f>PROGRAMACION!AA104</f>
        <v>0</v>
      </c>
      <c r="AC105" s="1510">
        <f>PROGRAMACION!AB104</f>
        <v>0</v>
      </c>
      <c r="AD105" s="1510">
        <f>PROGRAMACION!AC104</f>
        <v>0</v>
      </c>
      <c r="AE105" s="1510">
        <f>PROGRAMACION!AD104</f>
        <v>0</v>
      </c>
      <c r="AF105" s="1510">
        <f>PROGRAMACION!AE104</f>
        <v>0</v>
      </c>
      <c r="AG105" s="1510">
        <f>PROGRAMACION!AF104</f>
        <v>0</v>
      </c>
    </row>
    <row r="106" spans="1:33" s="1276" customFormat="1" ht="15">
      <c r="A106" s="1492"/>
      <c r="B106" s="1493"/>
      <c r="C106" s="1494" t="str">
        <f>PROGRAMACION!D105</f>
        <v>TIE-IN MECÁNICO - TANQUES DE ALMACENAMIENTO DE FLOCULANTE</v>
      </c>
      <c r="D106" s="1495"/>
      <c r="E106" s="1495"/>
      <c r="F106" s="1496"/>
      <c r="G106" s="1497"/>
      <c r="H106" s="1497"/>
      <c r="I106" s="1498"/>
      <c r="J106" s="1496"/>
      <c r="K106" s="1497"/>
      <c r="L106" s="1497"/>
      <c r="M106" s="1498"/>
      <c r="N106" s="1499"/>
      <c r="O106" s="1500"/>
      <c r="P106" s="1496"/>
      <c r="Q106" s="1501"/>
      <c r="R106" s="1501"/>
      <c r="S106" s="1501"/>
      <c r="T106" s="1501"/>
      <c r="U106" s="1501"/>
      <c r="V106" s="1501"/>
      <c r="W106" s="1501"/>
      <c r="X106" s="1501"/>
      <c r="Y106" s="1501"/>
      <c r="Z106" s="1501"/>
      <c r="AA106" s="1501"/>
      <c r="AB106" s="1501"/>
      <c r="AC106" s="1501"/>
      <c r="AD106" s="1501"/>
      <c r="AE106" s="1501"/>
      <c r="AF106" s="1501"/>
      <c r="AG106" s="1501"/>
    </row>
    <row r="107" spans="1:33" s="1276" customFormat="1" ht="15">
      <c r="A107" s="1511"/>
      <c r="B107" s="1512" t="str">
        <f>PROGRAMACION!C106</f>
        <v>A1400</v>
      </c>
      <c r="C107" s="1513" t="str">
        <f>PROGRAMACION!D106</f>
        <v>Aplicación de Tie-In M-001</v>
      </c>
      <c r="D107" s="1514">
        <f>PROGRAMACION!E106</f>
        <v>46294</v>
      </c>
      <c r="E107" s="1514">
        <f>PROGRAMACION!F106</f>
        <v>46297</v>
      </c>
      <c r="F107" s="1515">
        <f>PROGRAMACION!$L$106</f>
        <v>1.3731197389678009E-2</v>
      </c>
      <c r="G107" s="1446">
        <f>IFERROR(INDEX(P107:AG107,MATCH("Fecha de corte",$P$5:$AG$5,0)),0)</f>
        <v>0</v>
      </c>
      <c r="H107" s="1446">
        <f>IFERROR(INDEX(P108:AG108,MATCH("Fecha de corte",$P$5:$AG$5,0)),0)</f>
        <v>0</v>
      </c>
      <c r="I107" s="1516">
        <f>$F107*$H107</f>
        <v>0</v>
      </c>
      <c r="J107" s="1515">
        <f>$F107</f>
        <v>1.3731197389678009E-2</v>
      </c>
      <c r="K107" s="1446">
        <f>$G107</f>
        <v>0</v>
      </c>
      <c r="L107" s="1446">
        <f>$H107</f>
        <v>0</v>
      </c>
      <c r="M107" s="1516">
        <f>$I107</f>
        <v>0</v>
      </c>
      <c r="N107" s="1517" t="str">
        <f>PROGRAMACION!M106</f>
        <v>Prog.</v>
      </c>
      <c r="O107" s="1518"/>
      <c r="P107" s="1515">
        <f>PROGRAMACION!O106</f>
        <v>0</v>
      </c>
      <c r="Q107" s="1519">
        <f>PROGRAMACION!P106</f>
        <v>0</v>
      </c>
      <c r="R107" s="1519">
        <f>PROGRAMACION!Q106</f>
        <v>0</v>
      </c>
      <c r="S107" s="1519">
        <f>PROGRAMACION!R106</f>
        <v>0</v>
      </c>
      <c r="T107" s="1519">
        <f>PROGRAMACION!S106</f>
        <v>0</v>
      </c>
      <c r="U107" s="1519">
        <f>PROGRAMACION!T106</f>
        <v>0</v>
      </c>
      <c r="V107" s="1519">
        <f>PROGRAMACION!U106</f>
        <v>0</v>
      </c>
      <c r="W107" s="1519">
        <f>PROGRAMACION!V106</f>
        <v>0</v>
      </c>
      <c r="X107" s="1519">
        <f>PROGRAMACION!W106</f>
        <v>0</v>
      </c>
      <c r="Y107" s="1519">
        <f>PROGRAMACION!X106</f>
        <v>0</v>
      </c>
      <c r="Z107" s="1519">
        <f>PROGRAMACION!Y106</f>
        <v>0</v>
      </c>
      <c r="AA107" s="1519">
        <f>PROGRAMACION!Z106</f>
        <v>0</v>
      </c>
      <c r="AB107" s="1519">
        <f>PROGRAMACION!AA106</f>
        <v>0</v>
      </c>
      <c r="AC107" s="1519">
        <f>PROGRAMACION!AB106</f>
        <v>0.75</v>
      </c>
      <c r="AD107" s="1519">
        <f>PROGRAMACION!AC106</f>
        <v>1</v>
      </c>
      <c r="AE107" s="1519">
        <f>PROGRAMACION!AD106</f>
        <v>1</v>
      </c>
      <c r="AF107" s="1519">
        <f>PROGRAMACION!AE106</f>
        <v>1</v>
      </c>
      <c r="AG107" s="1519">
        <f>PROGRAMACION!AF106</f>
        <v>1</v>
      </c>
    </row>
    <row r="108" spans="1:33" s="1276" customFormat="1">
      <c r="A108" s="1502"/>
      <c r="B108" s="1503"/>
      <c r="C108" s="1503"/>
      <c r="D108" s="1504"/>
      <c r="E108" s="1504"/>
      <c r="F108" s="1505">
        <f>PROGRAMACION!$L$106</f>
        <v>1.3731197389678009E-2</v>
      </c>
      <c r="G108" s="1506"/>
      <c r="H108" s="1506"/>
      <c r="I108" s="1507"/>
      <c r="J108" s="1505"/>
      <c r="K108" s="1506"/>
      <c r="L108" s="1506"/>
      <c r="M108" s="1507"/>
      <c r="N108" s="1508" t="str">
        <f>PROGRAMACION!M107</f>
        <v>Actual</v>
      </c>
      <c r="O108" s="1509"/>
      <c r="P108" s="1510">
        <f>PROGRAMACION!O107</f>
        <v>0</v>
      </c>
      <c r="Q108" s="1510">
        <f>PROGRAMACION!P107</f>
        <v>0</v>
      </c>
      <c r="R108" s="1510">
        <f>PROGRAMACION!Q107</f>
        <v>0</v>
      </c>
      <c r="S108" s="1510">
        <f>PROGRAMACION!R107</f>
        <v>0</v>
      </c>
      <c r="T108" s="1510">
        <f>PROGRAMACION!S107</f>
        <v>0</v>
      </c>
      <c r="U108" s="1510">
        <f>PROGRAMACION!T107</f>
        <v>0</v>
      </c>
      <c r="V108" s="1510">
        <f>PROGRAMACION!U107</f>
        <v>0</v>
      </c>
      <c r="W108" s="1510">
        <f>PROGRAMACION!V107</f>
        <v>0</v>
      </c>
      <c r="X108" s="1510">
        <f>PROGRAMACION!W107</f>
        <v>0</v>
      </c>
      <c r="Y108" s="1510">
        <f>PROGRAMACION!X107</f>
        <v>0</v>
      </c>
      <c r="Z108" s="1510">
        <f>PROGRAMACION!Y107</f>
        <v>0</v>
      </c>
      <c r="AA108" s="1510">
        <f>PROGRAMACION!Z107</f>
        <v>0</v>
      </c>
      <c r="AB108" s="1510">
        <f>PROGRAMACION!AA107</f>
        <v>0</v>
      </c>
      <c r="AC108" s="1510">
        <f>PROGRAMACION!AB107</f>
        <v>0</v>
      </c>
      <c r="AD108" s="1510">
        <f>PROGRAMACION!AC107</f>
        <v>0</v>
      </c>
      <c r="AE108" s="1510">
        <f>PROGRAMACION!AD107</f>
        <v>0</v>
      </c>
      <c r="AF108" s="1510">
        <f>PROGRAMACION!AE107</f>
        <v>0</v>
      </c>
      <c r="AG108" s="1510">
        <f>PROGRAMACION!AF107</f>
        <v>0</v>
      </c>
    </row>
    <row r="109" spans="1:33" s="1276" customFormat="1" ht="15">
      <c r="A109" s="1511"/>
      <c r="B109" s="1512" t="str">
        <f>PROGRAMACION!C108</f>
        <v>A1410</v>
      </c>
      <c r="C109" s="1513" t="str">
        <f>PROGRAMACION!D108</f>
        <v>Aplicación de Tie-In M-002</v>
      </c>
      <c r="D109" s="1514">
        <f>PROGRAMACION!E108</f>
        <v>46300</v>
      </c>
      <c r="E109" s="1514">
        <f>PROGRAMACION!F108</f>
        <v>46304</v>
      </c>
      <c r="F109" s="1515">
        <f>PROGRAMACION!$L$108</f>
        <v>1.3731197389678009E-2</v>
      </c>
      <c r="G109" s="1446">
        <f>IFERROR(INDEX(P109:AG109,MATCH("Fecha de corte",$P$5:$AG$5,0)),0)</f>
        <v>0</v>
      </c>
      <c r="H109" s="1446">
        <f>IFERROR(INDEX(P110:AG110,MATCH("Fecha de corte",$P$5:$AG$5,0)),0)</f>
        <v>0</v>
      </c>
      <c r="I109" s="1516">
        <f>$F109*$H109</f>
        <v>0</v>
      </c>
      <c r="J109" s="1515">
        <f>$F109</f>
        <v>1.3731197389678009E-2</v>
      </c>
      <c r="K109" s="1446">
        <f>$G109</f>
        <v>0</v>
      </c>
      <c r="L109" s="1446">
        <f>$H109</f>
        <v>0</v>
      </c>
      <c r="M109" s="1516">
        <f>$I109</f>
        <v>0</v>
      </c>
      <c r="N109" s="1517" t="str">
        <f>PROGRAMACION!M108</f>
        <v>Prog.</v>
      </c>
      <c r="O109" s="1518"/>
      <c r="P109" s="1515">
        <f>PROGRAMACION!O108</f>
        <v>0</v>
      </c>
      <c r="Q109" s="1519">
        <f>PROGRAMACION!P108</f>
        <v>0</v>
      </c>
      <c r="R109" s="1519">
        <f>PROGRAMACION!Q108</f>
        <v>0</v>
      </c>
      <c r="S109" s="1519">
        <f>PROGRAMACION!R108</f>
        <v>0</v>
      </c>
      <c r="T109" s="1519">
        <f>PROGRAMACION!S108</f>
        <v>0</v>
      </c>
      <c r="U109" s="1519">
        <f>PROGRAMACION!T108</f>
        <v>0</v>
      </c>
      <c r="V109" s="1519">
        <f>PROGRAMACION!U108</f>
        <v>0</v>
      </c>
      <c r="W109" s="1519">
        <f>PROGRAMACION!V108</f>
        <v>0</v>
      </c>
      <c r="X109" s="1519">
        <f>PROGRAMACION!W108</f>
        <v>0</v>
      </c>
      <c r="Y109" s="1519">
        <f>PROGRAMACION!X108</f>
        <v>0</v>
      </c>
      <c r="Z109" s="1519">
        <f>PROGRAMACION!Y108</f>
        <v>0</v>
      </c>
      <c r="AA109" s="1519">
        <f>PROGRAMACION!Z108</f>
        <v>0</v>
      </c>
      <c r="AB109" s="1519">
        <f>PROGRAMACION!AA108</f>
        <v>0</v>
      </c>
      <c r="AC109" s="1519">
        <f>PROGRAMACION!AB108</f>
        <v>0</v>
      </c>
      <c r="AD109" s="1519">
        <f>PROGRAMACION!AC108</f>
        <v>0.79999999999999993</v>
      </c>
      <c r="AE109" s="1519">
        <f>PROGRAMACION!AD108</f>
        <v>0.99999999999999989</v>
      </c>
      <c r="AF109" s="1519">
        <f>PROGRAMACION!AE108</f>
        <v>0.99999999999999989</v>
      </c>
      <c r="AG109" s="1519">
        <f>PROGRAMACION!AF108</f>
        <v>0.99999999999999989</v>
      </c>
    </row>
    <row r="110" spans="1:33" s="1276" customFormat="1">
      <c r="A110" s="1502"/>
      <c r="B110" s="1503"/>
      <c r="C110" s="1503"/>
      <c r="D110" s="1504"/>
      <c r="E110" s="1504"/>
      <c r="F110" s="1505">
        <f>PROGRAMACION!$L$108</f>
        <v>1.3731197389678009E-2</v>
      </c>
      <c r="G110" s="1506"/>
      <c r="H110" s="1506"/>
      <c r="I110" s="1507"/>
      <c r="J110" s="1505"/>
      <c r="K110" s="1506"/>
      <c r="L110" s="1506"/>
      <c r="M110" s="1507"/>
      <c r="N110" s="1508" t="str">
        <f>PROGRAMACION!M109</f>
        <v>Actual</v>
      </c>
      <c r="O110" s="1509"/>
      <c r="P110" s="1510">
        <f>PROGRAMACION!O109</f>
        <v>0</v>
      </c>
      <c r="Q110" s="1510">
        <f>PROGRAMACION!P109</f>
        <v>0</v>
      </c>
      <c r="R110" s="1510">
        <f>PROGRAMACION!Q109</f>
        <v>0</v>
      </c>
      <c r="S110" s="1510">
        <f>PROGRAMACION!R109</f>
        <v>0</v>
      </c>
      <c r="T110" s="1510">
        <f>PROGRAMACION!S109</f>
        <v>0</v>
      </c>
      <c r="U110" s="1510">
        <f>PROGRAMACION!T109</f>
        <v>0</v>
      </c>
      <c r="V110" s="1510">
        <f>PROGRAMACION!U109</f>
        <v>0</v>
      </c>
      <c r="W110" s="1510">
        <f>PROGRAMACION!V109</f>
        <v>0</v>
      </c>
      <c r="X110" s="1510">
        <f>PROGRAMACION!W109</f>
        <v>0</v>
      </c>
      <c r="Y110" s="1510">
        <f>PROGRAMACION!X109</f>
        <v>0</v>
      </c>
      <c r="Z110" s="1510">
        <f>PROGRAMACION!Y109</f>
        <v>0</v>
      </c>
      <c r="AA110" s="1510">
        <f>PROGRAMACION!Z109</f>
        <v>0</v>
      </c>
      <c r="AB110" s="1510">
        <f>PROGRAMACION!AA109</f>
        <v>0</v>
      </c>
      <c r="AC110" s="1510">
        <f>PROGRAMACION!AB109</f>
        <v>0</v>
      </c>
      <c r="AD110" s="1510">
        <f>PROGRAMACION!AC109</f>
        <v>0</v>
      </c>
      <c r="AE110" s="1510">
        <f>PROGRAMACION!AD109</f>
        <v>0</v>
      </c>
      <c r="AF110" s="1510">
        <f>PROGRAMACION!AE109</f>
        <v>0</v>
      </c>
      <c r="AG110" s="1510">
        <f>PROGRAMACION!AF109</f>
        <v>0</v>
      </c>
    </row>
    <row r="111" spans="1:33" s="1276" customFormat="1" ht="24.75">
      <c r="A111" s="1511"/>
      <c r="B111" s="1512" t="str">
        <f>PROGRAMACION!C110</f>
        <v>A1420</v>
      </c>
      <c r="C111" s="1513" t="str">
        <f>PROGRAMACION!D110</f>
        <v>SUMINISTRO Y MONTAJE DE FLG SO 150# RF STL A105 - 4" - AA1B</v>
      </c>
      <c r="D111" s="1514">
        <f>PROGRAMACION!E110</f>
        <v>46307</v>
      </c>
      <c r="E111" s="1514">
        <f>PROGRAMACION!F110</f>
        <v>46307</v>
      </c>
      <c r="F111" s="1515">
        <f>PROGRAMACION!$L$110</f>
        <v>1.2161917688000524E-3</v>
      </c>
      <c r="G111" s="1446">
        <f>IFERROR(INDEX(P111:AG111,MATCH("Fecha de corte",$P$5:$AG$5,0)),0)</f>
        <v>0</v>
      </c>
      <c r="H111" s="1446">
        <f>IFERROR(INDEX(P112:AG112,MATCH("Fecha de corte",$P$5:$AG$5,0)),0)</f>
        <v>0</v>
      </c>
      <c r="I111" s="1516">
        <f>$F111*$H111</f>
        <v>0</v>
      </c>
      <c r="J111" s="1515">
        <f>$F111</f>
        <v>1.2161917688000524E-3</v>
      </c>
      <c r="K111" s="1446">
        <f>$G111</f>
        <v>0</v>
      </c>
      <c r="L111" s="1446">
        <f>$H111</f>
        <v>0</v>
      </c>
      <c r="M111" s="1516">
        <f>$I111</f>
        <v>0</v>
      </c>
      <c r="N111" s="1517" t="str">
        <f>PROGRAMACION!M110</f>
        <v>Prog.</v>
      </c>
      <c r="O111" s="1518"/>
      <c r="P111" s="1515">
        <f>PROGRAMACION!O110</f>
        <v>0</v>
      </c>
      <c r="Q111" s="1519">
        <f>PROGRAMACION!P110</f>
        <v>0</v>
      </c>
      <c r="R111" s="1519">
        <f>PROGRAMACION!Q110</f>
        <v>0</v>
      </c>
      <c r="S111" s="1519">
        <f>PROGRAMACION!R110</f>
        <v>0</v>
      </c>
      <c r="T111" s="1519">
        <f>PROGRAMACION!S110</f>
        <v>0</v>
      </c>
      <c r="U111" s="1519">
        <f>PROGRAMACION!T110</f>
        <v>0</v>
      </c>
      <c r="V111" s="1519">
        <f>PROGRAMACION!U110</f>
        <v>0</v>
      </c>
      <c r="W111" s="1519">
        <f>PROGRAMACION!V110</f>
        <v>0</v>
      </c>
      <c r="X111" s="1519">
        <f>PROGRAMACION!W110</f>
        <v>0</v>
      </c>
      <c r="Y111" s="1519">
        <f>PROGRAMACION!X110</f>
        <v>0</v>
      </c>
      <c r="Z111" s="1519">
        <f>PROGRAMACION!Y110</f>
        <v>0</v>
      </c>
      <c r="AA111" s="1519">
        <f>PROGRAMACION!Z110</f>
        <v>0</v>
      </c>
      <c r="AB111" s="1519">
        <f>PROGRAMACION!AA110</f>
        <v>0</v>
      </c>
      <c r="AC111" s="1519">
        <f>PROGRAMACION!AB110</f>
        <v>0</v>
      </c>
      <c r="AD111" s="1519">
        <f>PROGRAMACION!AC110</f>
        <v>0</v>
      </c>
      <c r="AE111" s="1519">
        <f>PROGRAMACION!AD110</f>
        <v>1</v>
      </c>
      <c r="AF111" s="1519">
        <f>PROGRAMACION!AE110</f>
        <v>1</v>
      </c>
      <c r="AG111" s="1519">
        <f>PROGRAMACION!AF110</f>
        <v>1</v>
      </c>
    </row>
    <row r="112" spans="1:33" s="1276" customFormat="1">
      <c r="A112" s="1502"/>
      <c r="B112" s="1503"/>
      <c r="C112" s="1503"/>
      <c r="D112" s="1504"/>
      <c r="E112" s="1504"/>
      <c r="F112" s="1505">
        <f>PROGRAMACION!$L$110</f>
        <v>1.2161917688000524E-3</v>
      </c>
      <c r="G112" s="1506"/>
      <c r="H112" s="1506"/>
      <c r="I112" s="1507"/>
      <c r="J112" s="1505"/>
      <c r="K112" s="1506"/>
      <c r="L112" s="1506"/>
      <c r="M112" s="1507"/>
      <c r="N112" s="1508" t="str">
        <f>PROGRAMACION!M111</f>
        <v>Actual</v>
      </c>
      <c r="O112" s="1509"/>
      <c r="P112" s="1510">
        <f>PROGRAMACION!O111</f>
        <v>0</v>
      </c>
      <c r="Q112" s="1510">
        <f>PROGRAMACION!P111</f>
        <v>0</v>
      </c>
      <c r="R112" s="1510">
        <f>PROGRAMACION!Q111</f>
        <v>0</v>
      </c>
      <c r="S112" s="1510">
        <f>PROGRAMACION!R111</f>
        <v>0</v>
      </c>
      <c r="T112" s="1510">
        <f>PROGRAMACION!S111</f>
        <v>0</v>
      </c>
      <c r="U112" s="1510">
        <f>PROGRAMACION!T111</f>
        <v>0</v>
      </c>
      <c r="V112" s="1510">
        <f>PROGRAMACION!U111</f>
        <v>0</v>
      </c>
      <c r="W112" s="1510">
        <f>PROGRAMACION!V111</f>
        <v>0</v>
      </c>
      <c r="X112" s="1510">
        <f>PROGRAMACION!W111</f>
        <v>0</v>
      </c>
      <c r="Y112" s="1510">
        <f>PROGRAMACION!X111</f>
        <v>0</v>
      </c>
      <c r="Z112" s="1510">
        <f>PROGRAMACION!Y111</f>
        <v>0</v>
      </c>
      <c r="AA112" s="1510">
        <f>PROGRAMACION!Z111</f>
        <v>0</v>
      </c>
      <c r="AB112" s="1510">
        <f>PROGRAMACION!AA111</f>
        <v>0</v>
      </c>
      <c r="AC112" s="1510">
        <f>PROGRAMACION!AB111</f>
        <v>0</v>
      </c>
      <c r="AD112" s="1510">
        <f>PROGRAMACION!AC111</f>
        <v>0</v>
      </c>
      <c r="AE112" s="1510">
        <f>PROGRAMACION!AD111</f>
        <v>0</v>
      </c>
      <c r="AF112" s="1510">
        <f>PROGRAMACION!AE111</f>
        <v>0</v>
      </c>
      <c r="AG112" s="1510">
        <f>PROGRAMACION!AF111</f>
        <v>0</v>
      </c>
    </row>
    <row r="113" spans="1:33" s="1276" customFormat="1" ht="15">
      <c r="A113" s="1492"/>
      <c r="B113" s="1493"/>
      <c r="C113" s="1494" t="str">
        <f>PROGRAMACION!D112</f>
        <v>OBRAS ELÉCTRICAS</v>
      </c>
      <c r="D113" s="1495"/>
      <c r="E113" s="1495"/>
      <c r="F113" s="1496"/>
      <c r="G113" s="1497"/>
      <c r="H113" s="1497"/>
      <c r="I113" s="1498"/>
      <c r="J113" s="1496"/>
      <c r="K113" s="1497"/>
      <c r="L113" s="1497"/>
      <c r="M113" s="1498"/>
      <c r="N113" s="1499"/>
      <c r="O113" s="1500"/>
      <c r="P113" s="1496"/>
      <c r="Q113" s="1501"/>
      <c r="R113" s="1501"/>
      <c r="S113" s="1501"/>
      <c r="T113" s="1501"/>
      <c r="U113" s="1501"/>
      <c r="V113" s="1501"/>
      <c r="W113" s="1501"/>
      <c r="X113" s="1501"/>
      <c r="Y113" s="1501"/>
      <c r="Z113" s="1501"/>
      <c r="AA113" s="1501"/>
      <c r="AB113" s="1501"/>
      <c r="AC113" s="1501"/>
      <c r="AD113" s="1501"/>
      <c r="AE113" s="1501"/>
      <c r="AF113" s="1501"/>
      <c r="AG113" s="1501"/>
    </row>
    <row r="114" spans="1:33" s="1276" customFormat="1" ht="15">
      <c r="A114" s="1492"/>
      <c r="B114" s="1493"/>
      <c r="C114" s="1494" t="str">
        <f>PROGRAMACION!D113</f>
        <v>MODIFICACIÓN E INSTALACIÓN DE EQUIPOS ELECTRICOS</v>
      </c>
      <c r="D114" s="1495"/>
      <c r="E114" s="1495"/>
      <c r="F114" s="1496"/>
      <c r="G114" s="1497"/>
      <c r="H114" s="1497"/>
      <c r="I114" s="1498"/>
      <c r="J114" s="1496"/>
      <c r="K114" s="1497"/>
      <c r="L114" s="1497"/>
      <c r="M114" s="1498"/>
      <c r="N114" s="1499"/>
      <c r="O114" s="1500"/>
      <c r="P114" s="1496"/>
      <c r="Q114" s="1501"/>
      <c r="R114" s="1501"/>
      <c r="S114" s="1501"/>
      <c r="T114" s="1501"/>
      <c r="U114" s="1501"/>
      <c r="V114" s="1501"/>
      <c r="W114" s="1501"/>
      <c r="X114" s="1501"/>
      <c r="Y114" s="1501"/>
      <c r="Z114" s="1501"/>
      <c r="AA114" s="1501"/>
      <c r="AB114" s="1501"/>
      <c r="AC114" s="1501"/>
      <c r="AD114" s="1501"/>
      <c r="AE114" s="1501"/>
      <c r="AF114" s="1501"/>
      <c r="AG114" s="1501"/>
    </row>
    <row r="115" spans="1:33" s="1276" customFormat="1" ht="24.75">
      <c r="A115" s="1511"/>
      <c r="B115" s="1512" t="str">
        <f>PROGRAMACION!C114</f>
        <v>A1430</v>
      </c>
      <c r="C115" s="1513" t="str">
        <f>PROGRAMACION!D114</f>
        <v>Montaje e instalación de cubículo arrancador NEMA size 2m 480 V, 25HP, 3F, 60 Hz. - Size 2</v>
      </c>
      <c r="D115" s="1514">
        <f>PROGRAMACION!E114</f>
        <v>46248</v>
      </c>
      <c r="E115" s="1514">
        <f>PROGRAMACION!F114</f>
        <v>46253</v>
      </c>
      <c r="F115" s="1515">
        <f>PROGRAMACION!$L$114</f>
        <v>1.2161917688000522E-2</v>
      </c>
      <c r="G115" s="1446">
        <f>IFERROR(INDEX(P115:AG115,MATCH("Fecha de corte",$P$5:$AG$5,0)),0)</f>
        <v>0</v>
      </c>
      <c r="H115" s="1446">
        <f>IFERROR(INDEX(P116:AG116,MATCH("Fecha de corte",$P$5:$AG$5,0)),0)</f>
        <v>0</v>
      </c>
      <c r="I115" s="1516">
        <f>$F115*$H115</f>
        <v>0</v>
      </c>
      <c r="J115" s="1515">
        <f>$F115</f>
        <v>1.2161917688000522E-2</v>
      </c>
      <c r="K115" s="1446">
        <f>$G115</f>
        <v>0</v>
      </c>
      <c r="L115" s="1446">
        <f>$H115</f>
        <v>0</v>
      </c>
      <c r="M115" s="1516">
        <f>$I115</f>
        <v>0</v>
      </c>
      <c r="N115" s="1517" t="str">
        <f>PROGRAMACION!M114</f>
        <v>Prog.</v>
      </c>
      <c r="O115" s="1518"/>
      <c r="P115" s="1515">
        <f>PROGRAMACION!O114</f>
        <v>0</v>
      </c>
      <c r="Q115" s="1519">
        <f>PROGRAMACION!P114</f>
        <v>0</v>
      </c>
      <c r="R115" s="1519">
        <f>PROGRAMACION!Q114</f>
        <v>0</v>
      </c>
      <c r="S115" s="1519">
        <f>PROGRAMACION!R114</f>
        <v>0</v>
      </c>
      <c r="T115" s="1519">
        <f>PROGRAMACION!S114</f>
        <v>0</v>
      </c>
      <c r="U115" s="1519">
        <f>PROGRAMACION!T114</f>
        <v>0</v>
      </c>
      <c r="V115" s="1519">
        <f>PROGRAMACION!U114</f>
        <v>0</v>
      </c>
      <c r="W115" s="1519">
        <f>PROGRAMACION!V114</f>
        <v>1</v>
      </c>
      <c r="X115" s="1519">
        <f>PROGRAMACION!W114</f>
        <v>1</v>
      </c>
      <c r="Y115" s="1519">
        <f>PROGRAMACION!X114</f>
        <v>1</v>
      </c>
      <c r="Z115" s="1519">
        <f>PROGRAMACION!Y114</f>
        <v>1</v>
      </c>
      <c r="AA115" s="1519">
        <f>PROGRAMACION!Z114</f>
        <v>1</v>
      </c>
      <c r="AB115" s="1519">
        <f>PROGRAMACION!AA114</f>
        <v>1</v>
      </c>
      <c r="AC115" s="1519">
        <f>PROGRAMACION!AB114</f>
        <v>1</v>
      </c>
      <c r="AD115" s="1519">
        <f>PROGRAMACION!AC114</f>
        <v>1</v>
      </c>
      <c r="AE115" s="1519">
        <f>PROGRAMACION!AD114</f>
        <v>1</v>
      </c>
      <c r="AF115" s="1519">
        <f>PROGRAMACION!AE114</f>
        <v>1</v>
      </c>
      <c r="AG115" s="1519">
        <f>PROGRAMACION!AF114</f>
        <v>1</v>
      </c>
    </row>
    <row r="116" spans="1:33" s="1276" customFormat="1">
      <c r="A116" s="1502"/>
      <c r="B116" s="1503"/>
      <c r="C116" s="1503"/>
      <c r="D116" s="1504"/>
      <c r="E116" s="1504"/>
      <c r="F116" s="1505">
        <f>PROGRAMACION!$L$114</f>
        <v>1.2161917688000522E-2</v>
      </c>
      <c r="G116" s="1506"/>
      <c r="H116" s="1506"/>
      <c r="I116" s="1507"/>
      <c r="J116" s="1505"/>
      <c r="K116" s="1506"/>
      <c r="L116" s="1506"/>
      <c r="M116" s="1507"/>
      <c r="N116" s="1508" t="str">
        <f>PROGRAMACION!M115</f>
        <v>Actual</v>
      </c>
      <c r="O116" s="1509"/>
      <c r="P116" s="1510">
        <f>PROGRAMACION!O115</f>
        <v>0</v>
      </c>
      <c r="Q116" s="1510">
        <f>PROGRAMACION!P115</f>
        <v>0</v>
      </c>
      <c r="R116" s="1510">
        <f>PROGRAMACION!Q115</f>
        <v>0</v>
      </c>
      <c r="S116" s="1510">
        <f>PROGRAMACION!R115</f>
        <v>0</v>
      </c>
      <c r="T116" s="1510">
        <f>PROGRAMACION!S115</f>
        <v>0</v>
      </c>
      <c r="U116" s="1510">
        <f>PROGRAMACION!T115</f>
        <v>0</v>
      </c>
      <c r="V116" s="1510">
        <f>PROGRAMACION!U115</f>
        <v>0</v>
      </c>
      <c r="W116" s="1510">
        <f>PROGRAMACION!V115</f>
        <v>0</v>
      </c>
      <c r="X116" s="1510">
        <f>PROGRAMACION!W115</f>
        <v>0</v>
      </c>
      <c r="Y116" s="1510">
        <f>PROGRAMACION!X115</f>
        <v>0</v>
      </c>
      <c r="Z116" s="1510">
        <f>PROGRAMACION!Y115</f>
        <v>0</v>
      </c>
      <c r="AA116" s="1510">
        <f>PROGRAMACION!Z115</f>
        <v>0</v>
      </c>
      <c r="AB116" s="1510">
        <f>PROGRAMACION!AA115</f>
        <v>0</v>
      </c>
      <c r="AC116" s="1510">
        <f>PROGRAMACION!AB115</f>
        <v>0</v>
      </c>
      <c r="AD116" s="1510">
        <f>PROGRAMACION!AC115</f>
        <v>0</v>
      </c>
      <c r="AE116" s="1510">
        <f>PROGRAMACION!AD115</f>
        <v>0</v>
      </c>
      <c r="AF116" s="1510">
        <f>PROGRAMACION!AE115</f>
        <v>0</v>
      </c>
      <c r="AG116" s="1510">
        <f>PROGRAMACION!AF115</f>
        <v>0</v>
      </c>
    </row>
    <row r="117" spans="1:33" s="1276" customFormat="1" ht="36.75">
      <c r="A117" s="1511"/>
      <c r="B117" s="1512" t="str">
        <f>PROGRAMACION!C116</f>
        <v>A1440</v>
      </c>
      <c r="C117" s="1513" t="str">
        <f>PROGRAMACION!D116</f>
        <v>Caja de conexiones 500x400x150 mm, NEMA 4, 100A, 3F; incluye barras de cobre 100A, bornes y protección contra contactos</v>
      </c>
      <c r="D117" s="1514">
        <f>PROGRAMACION!E116</f>
        <v>46254</v>
      </c>
      <c r="E117" s="1514">
        <f>PROGRAMACION!F116</f>
        <v>46262</v>
      </c>
      <c r="F117" s="1515">
        <f>PROGRAMACION!$L$116</f>
        <v>1.4417757259161909E-2</v>
      </c>
      <c r="G117" s="1446">
        <f>IFERROR(INDEX(P117:AG117,MATCH("Fecha de corte",$P$5:$AG$5,0)),0)</f>
        <v>0</v>
      </c>
      <c r="H117" s="1446">
        <f>IFERROR(INDEX(P118:AG118,MATCH("Fecha de corte",$P$5:$AG$5,0)),0)</f>
        <v>0</v>
      </c>
      <c r="I117" s="1516">
        <f>$F117*$H117</f>
        <v>0</v>
      </c>
      <c r="J117" s="1515">
        <f>$F117</f>
        <v>1.4417757259161909E-2</v>
      </c>
      <c r="K117" s="1446">
        <f>$G117</f>
        <v>0</v>
      </c>
      <c r="L117" s="1446">
        <f>$H117</f>
        <v>0</v>
      </c>
      <c r="M117" s="1516">
        <f>$I117</f>
        <v>0</v>
      </c>
      <c r="N117" s="1517" t="str">
        <f>PROGRAMACION!M116</f>
        <v>Prog.</v>
      </c>
      <c r="O117" s="1518"/>
      <c r="P117" s="1515">
        <f>PROGRAMACION!O116</f>
        <v>0</v>
      </c>
      <c r="Q117" s="1519">
        <f>PROGRAMACION!P116</f>
        <v>0</v>
      </c>
      <c r="R117" s="1519">
        <f>PROGRAMACION!Q116</f>
        <v>0</v>
      </c>
      <c r="S117" s="1519">
        <f>PROGRAMACION!R116</f>
        <v>0</v>
      </c>
      <c r="T117" s="1519">
        <f>PROGRAMACION!S116</f>
        <v>0</v>
      </c>
      <c r="U117" s="1519">
        <f>PROGRAMACION!T116</f>
        <v>0</v>
      </c>
      <c r="V117" s="1519">
        <f>PROGRAMACION!U116</f>
        <v>0</v>
      </c>
      <c r="W117" s="1519">
        <f>PROGRAMACION!V116</f>
        <v>0.11111111111111112</v>
      </c>
      <c r="X117" s="1519">
        <f>PROGRAMACION!W116</f>
        <v>0.88888888888888884</v>
      </c>
      <c r="Y117" s="1519">
        <f>PROGRAMACION!X116</f>
        <v>1</v>
      </c>
      <c r="Z117" s="1519">
        <f>PROGRAMACION!Y116</f>
        <v>1</v>
      </c>
      <c r="AA117" s="1519">
        <f>PROGRAMACION!Z116</f>
        <v>1</v>
      </c>
      <c r="AB117" s="1519">
        <f>PROGRAMACION!AA116</f>
        <v>1</v>
      </c>
      <c r="AC117" s="1519">
        <f>PROGRAMACION!AB116</f>
        <v>1</v>
      </c>
      <c r="AD117" s="1519">
        <f>PROGRAMACION!AC116</f>
        <v>1</v>
      </c>
      <c r="AE117" s="1519">
        <f>PROGRAMACION!AD116</f>
        <v>1</v>
      </c>
      <c r="AF117" s="1519">
        <f>PROGRAMACION!AE116</f>
        <v>1</v>
      </c>
      <c r="AG117" s="1519">
        <f>PROGRAMACION!AF116</f>
        <v>1</v>
      </c>
    </row>
    <row r="118" spans="1:33" s="1276" customFormat="1">
      <c r="A118" s="1502"/>
      <c r="B118" s="1503"/>
      <c r="C118" s="1503"/>
      <c r="D118" s="1504"/>
      <c r="E118" s="1504"/>
      <c r="F118" s="1505">
        <f>PROGRAMACION!$L$116</f>
        <v>1.4417757259161909E-2</v>
      </c>
      <c r="G118" s="1506"/>
      <c r="H118" s="1506"/>
      <c r="I118" s="1507"/>
      <c r="J118" s="1505"/>
      <c r="K118" s="1506"/>
      <c r="L118" s="1506"/>
      <c r="M118" s="1507"/>
      <c r="N118" s="1508" t="str">
        <f>PROGRAMACION!M117</f>
        <v>Actual</v>
      </c>
      <c r="O118" s="1509"/>
      <c r="P118" s="1510">
        <f>PROGRAMACION!O117</f>
        <v>0</v>
      </c>
      <c r="Q118" s="1510">
        <f>PROGRAMACION!P117</f>
        <v>0</v>
      </c>
      <c r="R118" s="1510">
        <f>PROGRAMACION!Q117</f>
        <v>0</v>
      </c>
      <c r="S118" s="1510">
        <f>PROGRAMACION!R117</f>
        <v>0</v>
      </c>
      <c r="T118" s="1510">
        <f>PROGRAMACION!S117</f>
        <v>0</v>
      </c>
      <c r="U118" s="1510">
        <f>PROGRAMACION!T117</f>
        <v>0</v>
      </c>
      <c r="V118" s="1510">
        <f>PROGRAMACION!U117</f>
        <v>0</v>
      </c>
      <c r="W118" s="1510">
        <f>PROGRAMACION!V117</f>
        <v>0</v>
      </c>
      <c r="X118" s="1510">
        <f>PROGRAMACION!W117</f>
        <v>0</v>
      </c>
      <c r="Y118" s="1510">
        <f>PROGRAMACION!X117</f>
        <v>0</v>
      </c>
      <c r="Z118" s="1510">
        <f>PROGRAMACION!Y117</f>
        <v>0</v>
      </c>
      <c r="AA118" s="1510">
        <f>PROGRAMACION!Z117</f>
        <v>0</v>
      </c>
      <c r="AB118" s="1510">
        <f>PROGRAMACION!AA117</f>
        <v>0</v>
      </c>
      <c r="AC118" s="1510">
        <f>PROGRAMACION!AB117</f>
        <v>0</v>
      </c>
      <c r="AD118" s="1510">
        <f>PROGRAMACION!AC117</f>
        <v>0</v>
      </c>
      <c r="AE118" s="1510">
        <f>PROGRAMACION!AD117</f>
        <v>0</v>
      </c>
      <c r="AF118" s="1510">
        <f>PROGRAMACION!AE117</f>
        <v>0</v>
      </c>
      <c r="AG118" s="1510">
        <f>PROGRAMACION!AF117</f>
        <v>0</v>
      </c>
    </row>
    <row r="119" spans="1:33" s="1276" customFormat="1" ht="36.75">
      <c r="A119" s="1511"/>
      <c r="B119" s="1512" t="str">
        <f>PROGRAMACION!C118</f>
        <v>A1450</v>
      </c>
      <c r="C119" s="1513" t="str">
        <f>PROGRAMACION!D118</f>
        <v>Botonera de campo NEMA 4 con parada de emergencia tipo hongo, piloto LED y JOG; TAGs 1760-PU-33001/02-N y 33101@33105-N</v>
      </c>
      <c r="D119" s="1514">
        <f>PROGRAMACION!E118</f>
        <v>46265</v>
      </c>
      <c r="E119" s="1514">
        <f>PROGRAMACION!F118</f>
        <v>46273</v>
      </c>
      <c r="F119" s="1515">
        <f>PROGRAMACION!$L$118</f>
        <v>1.4417757259161909E-2</v>
      </c>
      <c r="G119" s="1446">
        <f>IFERROR(INDEX(P119:AG119,MATCH("Fecha de corte",$P$5:$AG$5,0)),0)</f>
        <v>0</v>
      </c>
      <c r="H119" s="1446">
        <f>IFERROR(INDEX(P120:AG120,MATCH("Fecha de corte",$P$5:$AG$5,0)),0)</f>
        <v>0</v>
      </c>
      <c r="I119" s="1516">
        <f>$F119*$H119</f>
        <v>0</v>
      </c>
      <c r="J119" s="1515">
        <f>$F119</f>
        <v>1.4417757259161909E-2</v>
      </c>
      <c r="K119" s="1446">
        <f>$G119</f>
        <v>0</v>
      </c>
      <c r="L119" s="1446">
        <f>$H119</f>
        <v>0</v>
      </c>
      <c r="M119" s="1516">
        <f>$I119</f>
        <v>0</v>
      </c>
      <c r="N119" s="1517" t="str">
        <f>PROGRAMACION!M118</f>
        <v>Prog.</v>
      </c>
      <c r="O119" s="1518"/>
      <c r="P119" s="1515">
        <f>PROGRAMACION!O118</f>
        <v>0</v>
      </c>
      <c r="Q119" s="1519">
        <f>PROGRAMACION!P118</f>
        <v>0</v>
      </c>
      <c r="R119" s="1519">
        <f>PROGRAMACION!Q118</f>
        <v>0</v>
      </c>
      <c r="S119" s="1519">
        <f>PROGRAMACION!R118</f>
        <v>0</v>
      </c>
      <c r="T119" s="1519">
        <f>PROGRAMACION!S118</f>
        <v>0</v>
      </c>
      <c r="U119" s="1519">
        <f>PROGRAMACION!T118</f>
        <v>0</v>
      </c>
      <c r="V119" s="1519">
        <f>PROGRAMACION!U118</f>
        <v>0</v>
      </c>
      <c r="W119" s="1519">
        <f>PROGRAMACION!V118</f>
        <v>0</v>
      </c>
      <c r="X119" s="1519">
        <f>PROGRAMACION!W118</f>
        <v>0</v>
      </c>
      <c r="Y119" s="1519">
        <f>PROGRAMACION!X118</f>
        <v>0.44444444444444448</v>
      </c>
      <c r="Z119" s="1519">
        <f>PROGRAMACION!Y118</f>
        <v>1</v>
      </c>
      <c r="AA119" s="1519">
        <f>PROGRAMACION!Z118</f>
        <v>1</v>
      </c>
      <c r="AB119" s="1519">
        <f>PROGRAMACION!AA118</f>
        <v>1</v>
      </c>
      <c r="AC119" s="1519">
        <f>PROGRAMACION!AB118</f>
        <v>1</v>
      </c>
      <c r="AD119" s="1519">
        <f>PROGRAMACION!AC118</f>
        <v>1</v>
      </c>
      <c r="AE119" s="1519">
        <f>PROGRAMACION!AD118</f>
        <v>1</v>
      </c>
      <c r="AF119" s="1519">
        <f>PROGRAMACION!AE118</f>
        <v>1</v>
      </c>
      <c r="AG119" s="1519">
        <f>PROGRAMACION!AF118</f>
        <v>1</v>
      </c>
    </row>
    <row r="120" spans="1:33" s="1276" customFormat="1">
      <c r="A120" s="1502"/>
      <c r="B120" s="1503"/>
      <c r="C120" s="1503"/>
      <c r="D120" s="1504"/>
      <c r="E120" s="1504"/>
      <c r="F120" s="1505">
        <f>PROGRAMACION!$L$118</f>
        <v>1.4417757259161909E-2</v>
      </c>
      <c r="G120" s="1506"/>
      <c r="H120" s="1506"/>
      <c r="I120" s="1507"/>
      <c r="J120" s="1505"/>
      <c r="K120" s="1506"/>
      <c r="L120" s="1506"/>
      <c r="M120" s="1507"/>
      <c r="N120" s="1508" t="str">
        <f>PROGRAMACION!M119</f>
        <v>Actual</v>
      </c>
      <c r="O120" s="1509"/>
      <c r="P120" s="1510">
        <f>PROGRAMACION!O119</f>
        <v>0</v>
      </c>
      <c r="Q120" s="1510">
        <f>PROGRAMACION!P119</f>
        <v>0</v>
      </c>
      <c r="R120" s="1510">
        <f>PROGRAMACION!Q119</f>
        <v>0</v>
      </c>
      <c r="S120" s="1510">
        <f>PROGRAMACION!R119</f>
        <v>0</v>
      </c>
      <c r="T120" s="1510">
        <f>PROGRAMACION!S119</f>
        <v>0</v>
      </c>
      <c r="U120" s="1510">
        <f>PROGRAMACION!T119</f>
        <v>0</v>
      </c>
      <c r="V120" s="1510">
        <f>PROGRAMACION!U119</f>
        <v>0</v>
      </c>
      <c r="W120" s="1510">
        <f>PROGRAMACION!V119</f>
        <v>0</v>
      </c>
      <c r="X120" s="1510">
        <f>PROGRAMACION!W119</f>
        <v>0</v>
      </c>
      <c r="Y120" s="1510">
        <f>PROGRAMACION!X119</f>
        <v>0</v>
      </c>
      <c r="Z120" s="1510">
        <f>PROGRAMACION!Y119</f>
        <v>0</v>
      </c>
      <c r="AA120" s="1510">
        <f>PROGRAMACION!Z119</f>
        <v>0</v>
      </c>
      <c r="AB120" s="1510">
        <f>PROGRAMACION!AA119</f>
        <v>0</v>
      </c>
      <c r="AC120" s="1510">
        <f>PROGRAMACION!AB119</f>
        <v>0</v>
      </c>
      <c r="AD120" s="1510">
        <f>PROGRAMACION!AC119</f>
        <v>0</v>
      </c>
      <c r="AE120" s="1510">
        <f>PROGRAMACION!AD119</f>
        <v>0</v>
      </c>
      <c r="AF120" s="1510">
        <f>PROGRAMACION!AE119</f>
        <v>0</v>
      </c>
      <c r="AG120" s="1510">
        <f>PROGRAMACION!AF119</f>
        <v>0</v>
      </c>
    </row>
    <row r="121" spans="1:33" s="1276" customFormat="1" ht="15">
      <c r="A121" s="1492"/>
      <c r="B121" s="1493"/>
      <c r="C121" s="1494" t="str">
        <f>PROGRAMACION!D120</f>
        <v>CONDUCTORES ( INCLUYE TENDIDO, CONEXIONADO, MARCADO Y MEGADO)</v>
      </c>
      <c r="D121" s="1495"/>
      <c r="E121" s="1495"/>
      <c r="F121" s="1496"/>
      <c r="G121" s="1497"/>
      <c r="H121" s="1497"/>
      <c r="I121" s="1498"/>
      <c r="J121" s="1496"/>
      <c r="K121" s="1497"/>
      <c r="L121" s="1497"/>
      <c r="M121" s="1498"/>
      <c r="N121" s="1499"/>
      <c r="O121" s="1500"/>
      <c r="P121" s="1496"/>
      <c r="Q121" s="1501"/>
      <c r="R121" s="1501"/>
      <c r="S121" s="1501"/>
      <c r="T121" s="1501"/>
      <c r="U121" s="1501"/>
      <c r="V121" s="1501"/>
      <c r="W121" s="1501"/>
      <c r="X121" s="1501"/>
      <c r="Y121" s="1501"/>
      <c r="Z121" s="1501"/>
      <c r="AA121" s="1501"/>
      <c r="AB121" s="1501"/>
      <c r="AC121" s="1501"/>
      <c r="AD121" s="1501"/>
      <c r="AE121" s="1501"/>
      <c r="AF121" s="1501"/>
      <c r="AG121" s="1501"/>
    </row>
    <row r="122" spans="1:33" s="1276" customFormat="1" ht="15">
      <c r="A122" s="1492"/>
      <c r="B122" s="1493"/>
      <c r="C122" s="1494" t="str">
        <f>PROGRAMACION!D121</f>
        <v>Conductores de baja tensión</v>
      </c>
      <c r="D122" s="1495"/>
      <c r="E122" s="1495"/>
      <c r="F122" s="1496"/>
      <c r="G122" s="1497"/>
      <c r="H122" s="1497"/>
      <c r="I122" s="1498"/>
      <c r="J122" s="1496"/>
      <c r="K122" s="1497"/>
      <c r="L122" s="1497"/>
      <c r="M122" s="1498"/>
      <c r="N122" s="1499"/>
      <c r="O122" s="1500"/>
      <c r="P122" s="1496"/>
      <c r="Q122" s="1501"/>
      <c r="R122" s="1501"/>
      <c r="S122" s="1501"/>
      <c r="T122" s="1501"/>
      <c r="U122" s="1501"/>
      <c r="V122" s="1501"/>
      <c r="W122" s="1501"/>
      <c r="X122" s="1501"/>
      <c r="Y122" s="1501"/>
      <c r="Z122" s="1501"/>
      <c r="AA122" s="1501"/>
      <c r="AB122" s="1501"/>
      <c r="AC122" s="1501"/>
      <c r="AD122" s="1501"/>
      <c r="AE122" s="1501"/>
      <c r="AF122" s="1501"/>
      <c r="AG122" s="1501"/>
    </row>
    <row r="123" spans="1:33" s="1276" customFormat="1" ht="24.75">
      <c r="A123" s="1511"/>
      <c r="B123" s="1512" t="str">
        <f>PROGRAMACION!C122</f>
        <v>A1460</v>
      </c>
      <c r="C123" s="1513" t="str">
        <f>PROGRAMACION!D122</f>
        <v>Cable multiconductor XHHW-2 600V 90°C, Cu clase B, aislamiento XLPE, cubierta PVC - 1x3c-4 AWG + (T)</v>
      </c>
      <c r="D123" s="1514">
        <f>PROGRAMACION!E122</f>
        <v>46274</v>
      </c>
      <c r="E123" s="1514">
        <f>PROGRAMACION!F122</f>
        <v>46279</v>
      </c>
      <c r="F123" s="1515">
        <f>PROGRAMACION!$L$122</f>
        <v>7.9841420342021772E-3</v>
      </c>
      <c r="G123" s="1446">
        <f>IFERROR(INDEX(P123:AG123,MATCH("Fecha de corte",$P$5:$AG$5,0)),0)</f>
        <v>0</v>
      </c>
      <c r="H123" s="1446">
        <f>IFERROR(INDEX(P124:AG124,MATCH("Fecha de corte",$P$5:$AG$5,0)),0)</f>
        <v>0</v>
      </c>
      <c r="I123" s="1516">
        <f>$F123*$H123</f>
        <v>0</v>
      </c>
      <c r="J123" s="1515">
        <f>$F123</f>
        <v>7.9841420342021772E-3</v>
      </c>
      <c r="K123" s="1446">
        <f>$G123</f>
        <v>0</v>
      </c>
      <c r="L123" s="1446">
        <f>$H123</f>
        <v>0</v>
      </c>
      <c r="M123" s="1516">
        <f>$I123</f>
        <v>0</v>
      </c>
      <c r="N123" s="1517" t="str">
        <f>PROGRAMACION!M122</f>
        <v>Prog.</v>
      </c>
      <c r="O123" s="1518"/>
      <c r="P123" s="1515">
        <f>PROGRAMACION!O122</f>
        <v>0</v>
      </c>
      <c r="Q123" s="1519">
        <f>PROGRAMACION!P122</f>
        <v>0</v>
      </c>
      <c r="R123" s="1519">
        <f>PROGRAMACION!Q122</f>
        <v>0</v>
      </c>
      <c r="S123" s="1519">
        <f>PROGRAMACION!R122</f>
        <v>0</v>
      </c>
      <c r="T123" s="1519">
        <f>PROGRAMACION!S122</f>
        <v>0</v>
      </c>
      <c r="U123" s="1519">
        <f>PROGRAMACION!T122</f>
        <v>0</v>
      </c>
      <c r="V123" s="1519">
        <f>PROGRAMACION!U122</f>
        <v>0</v>
      </c>
      <c r="W123" s="1519">
        <f>PROGRAMACION!V122</f>
        <v>0</v>
      </c>
      <c r="X123" s="1519">
        <f>PROGRAMACION!W122</f>
        <v>0</v>
      </c>
      <c r="Y123" s="1519">
        <f>PROGRAMACION!X122</f>
        <v>0</v>
      </c>
      <c r="Z123" s="1519">
        <f>PROGRAMACION!Y122</f>
        <v>0.33333333333333331</v>
      </c>
      <c r="AA123" s="1519">
        <f>PROGRAMACION!Z122</f>
        <v>1</v>
      </c>
      <c r="AB123" s="1519">
        <f>PROGRAMACION!AA122</f>
        <v>1</v>
      </c>
      <c r="AC123" s="1519">
        <f>PROGRAMACION!AB122</f>
        <v>1</v>
      </c>
      <c r="AD123" s="1519">
        <f>PROGRAMACION!AC122</f>
        <v>1</v>
      </c>
      <c r="AE123" s="1519">
        <f>PROGRAMACION!AD122</f>
        <v>1</v>
      </c>
      <c r="AF123" s="1519">
        <f>PROGRAMACION!AE122</f>
        <v>1</v>
      </c>
      <c r="AG123" s="1519">
        <f>PROGRAMACION!AF122</f>
        <v>1</v>
      </c>
    </row>
    <row r="124" spans="1:33" s="1276" customFormat="1">
      <c r="A124" s="1502"/>
      <c r="B124" s="1503"/>
      <c r="C124" s="1503"/>
      <c r="D124" s="1504"/>
      <c r="E124" s="1504"/>
      <c r="F124" s="1505">
        <f>PROGRAMACION!$L$122</f>
        <v>7.9841420342021772E-3</v>
      </c>
      <c r="G124" s="1506"/>
      <c r="H124" s="1506"/>
      <c r="I124" s="1507"/>
      <c r="J124" s="1505"/>
      <c r="K124" s="1506"/>
      <c r="L124" s="1506"/>
      <c r="M124" s="1507"/>
      <c r="N124" s="1508" t="str">
        <f>PROGRAMACION!M123</f>
        <v>Actual</v>
      </c>
      <c r="O124" s="1509"/>
      <c r="P124" s="1510">
        <f>PROGRAMACION!O123</f>
        <v>0</v>
      </c>
      <c r="Q124" s="1510">
        <f>PROGRAMACION!P123</f>
        <v>0</v>
      </c>
      <c r="R124" s="1510">
        <f>PROGRAMACION!Q123</f>
        <v>0</v>
      </c>
      <c r="S124" s="1510">
        <f>PROGRAMACION!R123</f>
        <v>0</v>
      </c>
      <c r="T124" s="1510">
        <f>PROGRAMACION!S123</f>
        <v>0</v>
      </c>
      <c r="U124" s="1510">
        <f>PROGRAMACION!T123</f>
        <v>0</v>
      </c>
      <c r="V124" s="1510">
        <f>PROGRAMACION!U123</f>
        <v>0</v>
      </c>
      <c r="W124" s="1510">
        <f>PROGRAMACION!V123</f>
        <v>0</v>
      </c>
      <c r="X124" s="1510">
        <f>PROGRAMACION!W123</f>
        <v>0</v>
      </c>
      <c r="Y124" s="1510">
        <f>PROGRAMACION!X123</f>
        <v>0</v>
      </c>
      <c r="Z124" s="1510">
        <f>PROGRAMACION!Y123</f>
        <v>0</v>
      </c>
      <c r="AA124" s="1510">
        <f>PROGRAMACION!Z123</f>
        <v>0</v>
      </c>
      <c r="AB124" s="1510">
        <f>PROGRAMACION!AA123</f>
        <v>0</v>
      </c>
      <c r="AC124" s="1510">
        <f>PROGRAMACION!AB123</f>
        <v>0</v>
      </c>
      <c r="AD124" s="1510">
        <f>PROGRAMACION!AC123</f>
        <v>0</v>
      </c>
      <c r="AE124" s="1510">
        <f>PROGRAMACION!AD123</f>
        <v>0</v>
      </c>
      <c r="AF124" s="1510">
        <f>PROGRAMACION!AE123</f>
        <v>0</v>
      </c>
      <c r="AG124" s="1510">
        <f>PROGRAMACION!AF123</f>
        <v>0</v>
      </c>
    </row>
    <row r="125" spans="1:33" s="1276" customFormat="1" ht="36.75">
      <c r="A125" s="1511"/>
      <c r="B125" s="1512" t="str">
        <f>PROGRAMACION!C124</f>
        <v>A1470</v>
      </c>
      <c r="C125" s="1513" t="str">
        <f>PROGRAMACION!D124</f>
        <v>Cable multiconductor XHHW-2 600V 90°C, Cu clase B, aislamiento XLPE, cubierta PVC - 1x3c-12 AWG + (T) (nota 1)</v>
      </c>
      <c r="D125" s="1514">
        <f>PROGRAMACION!E124</f>
        <v>46280</v>
      </c>
      <c r="E125" s="1514">
        <f>PROGRAMACION!F124</f>
        <v>46293</v>
      </c>
      <c r="F125" s="1515">
        <f>PROGRAMACION!$L$124</f>
        <v>1.9965161004591829E-2</v>
      </c>
      <c r="G125" s="1446">
        <f>IFERROR(INDEX(P125:AG125,MATCH("Fecha de corte",$P$5:$AG$5,0)),0)</f>
        <v>0</v>
      </c>
      <c r="H125" s="1446">
        <f>IFERROR(INDEX(P126:AG126,MATCH("Fecha de corte",$P$5:$AG$5,0)),0)</f>
        <v>0</v>
      </c>
      <c r="I125" s="1516">
        <f>$F125*$H125</f>
        <v>0</v>
      </c>
      <c r="J125" s="1515">
        <f>$F125</f>
        <v>1.9965161004591829E-2</v>
      </c>
      <c r="K125" s="1446">
        <f>$G125</f>
        <v>0</v>
      </c>
      <c r="L125" s="1446">
        <f>$H125</f>
        <v>0</v>
      </c>
      <c r="M125" s="1516">
        <f>$I125</f>
        <v>0</v>
      </c>
      <c r="N125" s="1517" t="str">
        <f>PROGRAMACION!M124</f>
        <v>Prog.</v>
      </c>
      <c r="O125" s="1518"/>
      <c r="P125" s="1515">
        <f>PROGRAMACION!O124</f>
        <v>0</v>
      </c>
      <c r="Q125" s="1519">
        <f>PROGRAMACION!P124</f>
        <v>0</v>
      </c>
      <c r="R125" s="1519">
        <f>PROGRAMACION!Q124</f>
        <v>0</v>
      </c>
      <c r="S125" s="1519">
        <f>PROGRAMACION!R124</f>
        <v>0</v>
      </c>
      <c r="T125" s="1519">
        <f>PROGRAMACION!S124</f>
        <v>0</v>
      </c>
      <c r="U125" s="1519">
        <f>PROGRAMACION!T124</f>
        <v>0</v>
      </c>
      <c r="V125" s="1519">
        <f>PROGRAMACION!U124</f>
        <v>0</v>
      </c>
      <c r="W125" s="1519">
        <f>PROGRAMACION!V124</f>
        <v>0</v>
      </c>
      <c r="X125" s="1519">
        <f>PROGRAMACION!W124</f>
        <v>0</v>
      </c>
      <c r="Y125" s="1519">
        <f>PROGRAMACION!X124</f>
        <v>0</v>
      </c>
      <c r="Z125" s="1519">
        <f>PROGRAMACION!Y124</f>
        <v>0</v>
      </c>
      <c r="AA125" s="1519">
        <f>PROGRAMACION!Z124</f>
        <v>0.21428571428571427</v>
      </c>
      <c r="AB125" s="1519">
        <f>PROGRAMACION!AA124</f>
        <v>0.7142857142857143</v>
      </c>
      <c r="AC125" s="1519">
        <f>PROGRAMACION!AB124</f>
        <v>1</v>
      </c>
      <c r="AD125" s="1519">
        <f>PROGRAMACION!AC124</f>
        <v>1</v>
      </c>
      <c r="AE125" s="1519">
        <f>PROGRAMACION!AD124</f>
        <v>1</v>
      </c>
      <c r="AF125" s="1519">
        <f>PROGRAMACION!AE124</f>
        <v>1</v>
      </c>
      <c r="AG125" s="1519">
        <f>PROGRAMACION!AF124</f>
        <v>1</v>
      </c>
    </row>
    <row r="126" spans="1:33" s="1276" customFormat="1">
      <c r="A126" s="1502"/>
      <c r="B126" s="1503"/>
      <c r="C126" s="1503"/>
      <c r="D126" s="1504"/>
      <c r="E126" s="1504"/>
      <c r="F126" s="1505">
        <f>PROGRAMACION!$L$124</f>
        <v>1.9965161004591829E-2</v>
      </c>
      <c r="G126" s="1506"/>
      <c r="H126" s="1506"/>
      <c r="I126" s="1507"/>
      <c r="J126" s="1505"/>
      <c r="K126" s="1506"/>
      <c r="L126" s="1506"/>
      <c r="M126" s="1507"/>
      <c r="N126" s="1508" t="str">
        <f>PROGRAMACION!M125</f>
        <v>Actual</v>
      </c>
      <c r="O126" s="1509"/>
      <c r="P126" s="1510">
        <f>PROGRAMACION!O125</f>
        <v>0</v>
      </c>
      <c r="Q126" s="1510">
        <f>PROGRAMACION!P125</f>
        <v>0</v>
      </c>
      <c r="R126" s="1510">
        <f>PROGRAMACION!Q125</f>
        <v>0</v>
      </c>
      <c r="S126" s="1510">
        <f>PROGRAMACION!R125</f>
        <v>0</v>
      </c>
      <c r="T126" s="1510">
        <f>PROGRAMACION!S125</f>
        <v>0</v>
      </c>
      <c r="U126" s="1510">
        <f>PROGRAMACION!T125</f>
        <v>0</v>
      </c>
      <c r="V126" s="1510">
        <f>PROGRAMACION!U125</f>
        <v>0</v>
      </c>
      <c r="W126" s="1510">
        <f>PROGRAMACION!V125</f>
        <v>0</v>
      </c>
      <c r="X126" s="1510">
        <f>PROGRAMACION!W125</f>
        <v>0</v>
      </c>
      <c r="Y126" s="1510">
        <f>PROGRAMACION!X125</f>
        <v>0</v>
      </c>
      <c r="Z126" s="1510">
        <f>PROGRAMACION!Y125</f>
        <v>0</v>
      </c>
      <c r="AA126" s="1510">
        <f>PROGRAMACION!Z125</f>
        <v>0</v>
      </c>
      <c r="AB126" s="1510">
        <f>PROGRAMACION!AA125</f>
        <v>0</v>
      </c>
      <c r="AC126" s="1510">
        <f>PROGRAMACION!AB125</f>
        <v>0</v>
      </c>
      <c r="AD126" s="1510">
        <f>PROGRAMACION!AC125</f>
        <v>0</v>
      </c>
      <c r="AE126" s="1510">
        <f>PROGRAMACION!AD125</f>
        <v>0</v>
      </c>
      <c r="AF126" s="1510">
        <f>PROGRAMACION!AE125</f>
        <v>0</v>
      </c>
      <c r="AG126" s="1510">
        <f>PROGRAMACION!AF125</f>
        <v>0</v>
      </c>
    </row>
    <row r="127" spans="1:33" s="1276" customFormat="1" ht="24.75">
      <c r="A127" s="1511"/>
      <c r="B127" s="1512" t="str">
        <f>PROGRAMACION!C126</f>
        <v>A1480</v>
      </c>
      <c r="C127" s="1513" t="str">
        <f>PROGRAMACION!D126</f>
        <v>Cable multiconductor XHHW-2 600V 90°C, Cu clase B, aislamiento XLPE, cubierta PVC - 1x7c-14 AWG</v>
      </c>
      <c r="D127" s="1514">
        <f>PROGRAMACION!E126</f>
        <v>46274</v>
      </c>
      <c r="E127" s="1514">
        <f>PROGRAMACION!F126</f>
        <v>46276</v>
      </c>
      <c r="F127" s="1515">
        <f>PROGRAMACION!$L$126</f>
        <v>7.1402226426325651E-3</v>
      </c>
      <c r="G127" s="1446">
        <f>IFERROR(INDEX(P127:AG127,MATCH("Fecha de corte",$P$5:$AG$5,0)),0)</f>
        <v>0</v>
      </c>
      <c r="H127" s="1446">
        <f>IFERROR(INDEX(P128:AG128,MATCH("Fecha de corte",$P$5:$AG$5,0)),0)</f>
        <v>0</v>
      </c>
      <c r="I127" s="1516">
        <f>$F127*$H127</f>
        <v>0</v>
      </c>
      <c r="J127" s="1515">
        <f>$F127</f>
        <v>7.1402226426325651E-3</v>
      </c>
      <c r="K127" s="1446">
        <f>$G127</f>
        <v>0</v>
      </c>
      <c r="L127" s="1446">
        <f>$H127</f>
        <v>0</v>
      </c>
      <c r="M127" s="1516">
        <f>$I127</f>
        <v>0</v>
      </c>
      <c r="N127" s="1517" t="str">
        <f>PROGRAMACION!M126</f>
        <v>Prog.</v>
      </c>
      <c r="O127" s="1518"/>
      <c r="P127" s="1515">
        <f>PROGRAMACION!O126</f>
        <v>0</v>
      </c>
      <c r="Q127" s="1519">
        <f>PROGRAMACION!P126</f>
        <v>0</v>
      </c>
      <c r="R127" s="1519">
        <f>PROGRAMACION!Q126</f>
        <v>0</v>
      </c>
      <c r="S127" s="1519">
        <f>PROGRAMACION!R126</f>
        <v>0</v>
      </c>
      <c r="T127" s="1519">
        <f>PROGRAMACION!S126</f>
        <v>0</v>
      </c>
      <c r="U127" s="1519">
        <f>PROGRAMACION!T126</f>
        <v>0</v>
      </c>
      <c r="V127" s="1519">
        <f>PROGRAMACION!U126</f>
        <v>0</v>
      </c>
      <c r="W127" s="1519">
        <f>PROGRAMACION!V126</f>
        <v>0</v>
      </c>
      <c r="X127" s="1519">
        <f>PROGRAMACION!W126</f>
        <v>0</v>
      </c>
      <c r="Y127" s="1519">
        <f>PROGRAMACION!X126</f>
        <v>0</v>
      </c>
      <c r="Z127" s="1519">
        <f>PROGRAMACION!Y126</f>
        <v>0.66666666666666663</v>
      </c>
      <c r="AA127" s="1519">
        <f>PROGRAMACION!Z126</f>
        <v>1</v>
      </c>
      <c r="AB127" s="1519">
        <f>PROGRAMACION!AA126</f>
        <v>1</v>
      </c>
      <c r="AC127" s="1519">
        <f>PROGRAMACION!AB126</f>
        <v>1</v>
      </c>
      <c r="AD127" s="1519">
        <f>PROGRAMACION!AC126</f>
        <v>1</v>
      </c>
      <c r="AE127" s="1519">
        <f>PROGRAMACION!AD126</f>
        <v>1</v>
      </c>
      <c r="AF127" s="1519">
        <f>PROGRAMACION!AE126</f>
        <v>1</v>
      </c>
      <c r="AG127" s="1519">
        <f>PROGRAMACION!AF126</f>
        <v>1</v>
      </c>
    </row>
    <row r="128" spans="1:33" s="1276" customFormat="1">
      <c r="A128" s="1502"/>
      <c r="B128" s="1503"/>
      <c r="C128" s="1503"/>
      <c r="D128" s="1504"/>
      <c r="E128" s="1504"/>
      <c r="F128" s="1505">
        <f>PROGRAMACION!$L$126</f>
        <v>7.1402226426325651E-3</v>
      </c>
      <c r="G128" s="1506"/>
      <c r="H128" s="1506"/>
      <c r="I128" s="1507"/>
      <c r="J128" s="1505"/>
      <c r="K128" s="1506"/>
      <c r="L128" s="1506"/>
      <c r="M128" s="1507"/>
      <c r="N128" s="1508" t="str">
        <f>PROGRAMACION!M127</f>
        <v>Actual</v>
      </c>
      <c r="O128" s="1509"/>
      <c r="P128" s="1510">
        <f>PROGRAMACION!O127</f>
        <v>0</v>
      </c>
      <c r="Q128" s="1510">
        <f>PROGRAMACION!P127</f>
        <v>0</v>
      </c>
      <c r="R128" s="1510">
        <f>PROGRAMACION!Q127</f>
        <v>0</v>
      </c>
      <c r="S128" s="1510">
        <f>PROGRAMACION!R127</f>
        <v>0</v>
      </c>
      <c r="T128" s="1510">
        <f>PROGRAMACION!S127</f>
        <v>0</v>
      </c>
      <c r="U128" s="1510">
        <f>PROGRAMACION!T127</f>
        <v>0</v>
      </c>
      <c r="V128" s="1510">
        <f>PROGRAMACION!U127</f>
        <v>0</v>
      </c>
      <c r="W128" s="1510">
        <f>PROGRAMACION!V127</f>
        <v>0</v>
      </c>
      <c r="X128" s="1510">
        <f>PROGRAMACION!W127</f>
        <v>0</v>
      </c>
      <c r="Y128" s="1510">
        <f>PROGRAMACION!X127</f>
        <v>0</v>
      </c>
      <c r="Z128" s="1510">
        <f>PROGRAMACION!Y127</f>
        <v>0</v>
      </c>
      <c r="AA128" s="1510">
        <f>PROGRAMACION!Z127</f>
        <v>0</v>
      </c>
      <c r="AB128" s="1510">
        <f>PROGRAMACION!AA127</f>
        <v>0</v>
      </c>
      <c r="AC128" s="1510">
        <f>PROGRAMACION!AB127</f>
        <v>0</v>
      </c>
      <c r="AD128" s="1510">
        <f>PROGRAMACION!AC127</f>
        <v>0</v>
      </c>
      <c r="AE128" s="1510">
        <f>PROGRAMACION!AD127</f>
        <v>0</v>
      </c>
      <c r="AF128" s="1510">
        <f>PROGRAMACION!AE127</f>
        <v>0</v>
      </c>
      <c r="AG128" s="1510">
        <f>PROGRAMACION!AF127</f>
        <v>0</v>
      </c>
    </row>
    <row r="129" spans="1:33" s="1276" customFormat="1" ht="36.75">
      <c r="A129" s="1511"/>
      <c r="B129" s="1512" t="str">
        <f>PROGRAMACION!C128</f>
        <v>A1490</v>
      </c>
      <c r="C129" s="1513" t="str">
        <f>PROGRAMACION!D128</f>
        <v>Cable multiconductor XHHW-2 600V 90°C, Cu clase B, aislamiento XLPE, cubierta PVC - 1x7c-14 AWG (nota 1)</v>
      </c>
      <c r="D129" s="1514">
        <f>PROGRAMACION!E128</f>
        <v>46279</v>
      </c>
      <c r="E129" s="1514">
        <f>PROGRAMACION!F128</f>
        <v>46288</v>
      </c>
      <c r="F129" s="1515">
        <f>PROGRAMACION!$L$128</f>
        <v>1.655982405195168E-2</v>
      </c>
      <c r="G129" s="1446">
        <f>IFERROR(INDEX(P129:AG129,MATCH("Fecha de corte",$P$5:$AG$5,0)),0)</f>
        <v>0</v>
      </c>
      <c r="H129" s="1446">
        <f>IFERROR(INDEX(P130:AG130,MATCH("Fecha de corte",$P$5:$AG$5,0)),0)</f>
        <v>0</v>
      </c>
      <c r="I129" s="1516">
        <f>$F129*$H129</f>
        <v>0</v>
      </c>
      <c r="J129" s="1515">
        <f>$F129</f>
        <v>1.655982405195168E-2</v>
      </c>
      <c r="K129" s="1446">
        <f>$G129</f>
        <v>0</v>
      </c>
      <c r="L129" s="1446">
        <f>$H129</f>
        <v>0</v>
      </c>
      <c r="M129" s="1516">
        <f>$I129</f>
        <v>0</v>
      </c>
      <c r="N129" s="1517" t="str">
        <f>PROGRAMACION!M128</f>
        <v>Prog.</v>
      </c>
      <c r="O129" s="1518"/>
      <c r="P129" s="1515">
        <f>PROGRAMACION!O128</f>
        <v>0</v>
      </c>
      <c r="Q129" s="1519">
        <f>PROGRAMACION!P128</f>
        <v>0</v>
      </c>
      <c r="R129" s="1519">
        <f>PROGRAMACION!Q128</f>
        <v>0</v>
      </c>
      <c r="S129" s="1519">
        <f>PROGRAMACION!R128</f>
        <v>0</v>
      </c>
      <c r="T129" s="1519">
        <f>PROGRAMACION!S128</f>
        <v>0</v>
      </c>
      <c r="U129" s="1519">
        <f>PROGRAMACION!T128</f>
        <v>0</v>
      </c>
      <c r="V129" s="1519">
        <f>PROGRAMACION!U128</f>
        <v>0</v>
      </c>
      <c r="W129" s="1519">
        <f>PROGRAMACION!V128</f>
        <v>0</v>
      </c>
      <c r="X129" s="1519">
        <f>PROGRAMACION!W128</f>
        <v>0</v>
      </c>
      <c r="Y129" s="1519">
        <f>PROGRAMACION!X128</f>
        <v>0</v>
      </c>
      <c r="Z129" s="1519">
        <f>PROGRAMACION!Y128</f>
        <v>0</v>
      </c>
      <c r="AA129" s="1519">
        <f>PROGRAMACION!Z128</f>
        <v>0.4</v>
      </c>
      <c r="AB129" s="1519">
        <f>PROGRAMACION!AA128</f>
        <v>1</v>
      </c>
      <c r="AC129" s="1519">
        <f>PROGRAMACION!AB128</f>
        <v>1</v>
      </c>
      <c r="AD129" s="1519">
        <f>PROGRAMACION!AC128</f>
        <v>1</v>
      </c>
      <c r="AE129" s="1519">
        <f>PROGRAMACION!AD128</f>
        <v>1</v>
      </c>
      <c r="AF129" s="1519">
        <f>PROGRAMACION!AE128</f>
        <v>1</v>
      </c>
      <c r="AG129" s="1519">
        <f>PROGRAMACION!AF128</f>
        <v>1</v>
      </c>
    </row>
    <row r="130" spans="1:33" s="1276" customFormat="1">
      <c r="A130" s="1502"/>
      <c r="B130" s="1503"/>
      <c r="C130" s="1503"/>
      <c r="D130" s="1504"/>
      <c r="E130" s="1504"/>
      <c r="F130" s="1505">
        <f>PROGRAMACION!$L$128</f>
        <v>1.655982405195168E-2</v>
      </c>
      <c r="G130" s="1506"/>
      <c r="H130" s="1506"/>
      <c r="I130" s="1507"/>
      <c r="J130" s="1505"/>
      <c r="K130" s="1506"/>
      <c r="L130" s="1506"/>
      <c r="M130" s="1507"/>
      <c r="N130" s="1508" t="str">
        <f>PROGRAMACION!M129</f>
        <v>Actual</v>
      </c>
      <c r="O130" s="1509"/>
      <c r="P130" s="1510">
        <f>PROGRAMACION!O129</f>
        <v>0</v>
      </c>
      <c r="Q130" s="1510">
        <f>PROGRAMACION!P129</f>
        <v>0</v>
      </c>
      <c r="R130" s="1510">
        <f>PROGRAMACION!Q129</f>
        <v>0</v>
      </c>
      <c r="S130" s="1510">
        <f>PROGRAMACION!R129</f>
        <v>0</v>
      </c>
      <c r="T130" s="1510">
        <f>PROGRAMACION!S129</f>
        <v>0</v>
      </c>
      <c r="U130" s="1510">
        <f>PROGRAMACION!T129</f>
        <v>0</v>
      </c>
      <c r="V130" s="1510">
        <f>PROGRAMACION!U129</f>
        <v>0</v>
      </c>
      <c r="W130" s="1510">
        <f>PROGRAMACION!V129</f>
        <v>0</v>
      </c>
      <c r="X130" s="1510">
        <f>PROGRAMACION!W129</f>
        <v>0</v>
      </c>
      <c r="Y130" s="1510">
        <f>PROGRAMACION!X129</f>
        <v>0</v>
      </c>
      <c r="Z130" s="1510">
        <f>PROGRAMACION!Y129</f>
        <v>0</v>
      </c>
      <c r="AA130" s="1510">
        <f>PROGRAMACION!Z129</f>
        <v>0</v>
      </c>
      <c r="AB130" s="1510">
        <f>PROGRAMACION!AA129</f>
        <v>0</v>
      </c>
      <c r="AC130" s="1510">
        <f>PROGRAMACION!AB129</f>
        <v>0</v>
      </c>
      <c r="AD130" s="1510">
        <f>PROGRAMACION!AC129</f>
        <v>0</v>
      </c>
      <c r="AE130" s="1510">
        <f>PROGRAMACION!AD129</f>
        <v>0</v>
      </c>
      <c r="AF130" s="1510">
        <f>PROGRAMACION!AE129</f>
        <v>0</v>
      </c>
      <c r="AG130" s="1510">
        <f>PROGRAMACION!AF129</f>
        <v>0</v>
      </c>
    </row>
    <row r="131" spans="1:33" s="1276" customFormat="1" ht="15">
      <c r="A131" s="1492"/>
      <c r="B131" s="1493"/>
      <c r="C131" s="1494" t="str">
        <f>PROGRAMACION!D130</f>
        <v>INSTRUMENTACIÓN Y CONTROL</v>
      </c>
      <c r="D131" s="1495"/>
      <c r="E131" s="1495"/>
      <c r="F131" s="1496"/>
      <c r="G131" s="1497"/>
      <c r="H131" s="1497"/>
      <c r="I131" s="1498"/>
      <c r="J131" s="1496"/>
      <c r="K131" s="1497"/>
      <c r="L131" s="1497"/>
      <c r="M131" s="1498"/>
      <c r="N131" s="1499"/>
      <c r="O131" s="1500"/>
      <c r="P131" s="1496"/>
      <c r="Q131" s="1501"/>
      <c r="R131" s="1501"/>
      <c r="S131" s="1501"/>
      <c r="T131" s="1501"/>
      <c r="U131" s="1501"/>
      <c r="V131" s="1501"/>
      <c r="W131" s="1501"/>
      <c r="X131" s="1501"/>
      <c r="Y131" s="1501"/>
      <c r="Z131" s="1501"/>
      <c r="AA131" s="1501"/>
      <c r="AB131" s="1501"/>
      <c r="AC131" s="1501"/>
      <c r="AD131" s="1501"/>
      <c r="AE131" s="1501"/>
      <c r="AF131" s="1501"/>
      <c r="AG131" s="1501"/>
    </row>
    <row r="132" spans="1:33" s="1276" customFormat="1" ht="15">
      <c r="A132" s="1492"/>
      <c r="B132" s="1493"/>
      <c r="C132" s="1494" t="str">
        <f>PROGRAMACION!D131</f>
        <v>DESMONTAJE DE INSTRUMENTOS Y VÁLVULAS DE CONTROL</v>
      </c>
      <c r="D132" s="1495"/>
      <c r="E132" s="1495"/>
      <c r="F132" s="1496"/>
      <c r="G132" s="1497"/>
      <c r="H132" s="1497"/>
      <c r="I132" s="1498"/>
      <c r="J132" s="1496"/>
      <c r="K132" s="1497"/>
      <c r="L132" s="1497"/>
      <c r="M132" s="1498"/>
      <c r="N132" s="1499"/>
      <c r="O132" s="1500"/>
      <c r="P132" s="1496"/>
      <c r="Q132" s="1501"/>
      <c r="R132" s="1501"/>
      <c r="S132" s="1501"/>
      <c r="T132" s="1501"/>
      <c r="U132" s="1501"/>
      <c r="V132" s="1501"/>
      <c r="W132" s="1501"/>
      <c r="X132" s="1501"/>
      <c r="Y132" s="1501"/>
      <c r="Z132" s="1501"/>
      <c r="AA132" s="1501"/>
      <c r="AB132" s="1501"/>
      <c r="AC132" s="1501"/>
      <c r="AD132" s="1501"/>
      <c r="AE132" s="1501"/>
      <c r="AF132" s="1501"/>
      <c r="AG132" s="1501"/>
    </row>
    <row r="133" spans="1:33" s="1276" customFormat="1" ht="36.75">
      <c r="A133" s="1511"/>
      <c r="B133" s="1512" t="str">
        <f>PROGRAMACION!C132</f>
        <v>A1510</v>
      </c>
      <c r="C133" s="1513" t="str">
        <f>PROGRAMACION!D132</f>
        <v>Identificación y desmontaje de instrumentos y válvulas existentes en dosificación de floculante (FE/FIT, LE/LIT y FCV)</v>
      </c>
      <c r="D133" s="1514">
        <f>PROGRAMACION!E132</f>
        <v>46238</v>
      </c>
      <c r="E133" s="1514">
        <f>PROGRAMACION!F132</f>
        <v>46241</v>
      </c>
      <c r="F133" s="1515">
        <f>PROGRAMACION!$L$132</f>
        <v>1.2358090008800218E-2</v>
      </c>
      <c r="G133" s="1446">
        <f>IFERROR(INDEX(P133:AG133,MATCH("Fecha de corte",$P$5:$AG$5,0)),0)</f>
        <v>0.99999999999999989</v>
      </c>
      <c r="H133" s="1446">
        <f>IFERROR(INDEX(P134:AG134,MATCH("Fecha de corte",$P$5:$AG$5,0)),0)</f>
        <v>0</v>
      </c>
      <c r="I133" s="1516">
        <f>$F133*$H133</f>
        <v>0</v>
      </c>
      <c r="J133" s="1515">
        <f>$F133</f>
        <v>1.2358090008800218E-2</v>
      </c>
      <c r="K133" s="1446">
        <f>$G133</f>
        <v>0.99999999999999989</v>
      </c>
      <c r="L133" s="1446">
        <f>$H133</f>
        <v>0</v>
      </c>
      <c r="M133" s="1516">
        <f>$I133</f>
        <v>0</v>
      </c>
      <c r="N133" s="1517" t="str">
        <f>PROGRAMACION!M132</f>
        <v>Prog.</v>
      </c>
      <c r="O133" s="1518"/>
      <c r="P133" s="1515">
        <f>PROGRAMACION!O132</f>
        <v>0</v>
      </c>
      <c r="Q133" s="1519">
        <f>PROGRAMACION!P132</f>
        <v>0</v>
      </c>
      <c r="R133" s="1519">
        <f>PROGRAMACION!Q132</f>
        <v>0</v>
      </c>
      <c r="S133" s="1519">
        <f>PROGRAMACION!R132</f>
        <v>0</v>
      </c>
      <c r="T133" s="1519">
        <f>PROGRAMACION!S132</f>
        <v>0</v>
      </c>
      <c r="U133" s="1519">
        <f>PROGRAMACION!T132</f>
        <v>0.74999999999999989</v>
      </c>
      <c r="V133" s="1519">
        <f>PROGRAMACION!U132</f>
        <v>0.99999999999999989</v>
      </c>
      <c r="W133" s="1519">
        <f>PROGRAMACION!V132</f>
        <v>0.99999999999999989</v>
      </c>
      <c r="X133" s="1519">
        <f>PROGRAMACION!W132</f>
        <v>0.99999999999999989</v>
      </c>
      <c r="Y133" s="1519">
        <f>PROGRAMACION!X132</f>
        <v>0.99999999999999989</v>
      </c>
      <c r="Z133" s="1519">
        <f>PROGRAMACION!Y132</f>
        <v>0.99999999999999989</v>
      </c>
      <c r="AA133" s="1519">
        <f>PROGRAMACION!Z132</f>
        <v>0.99999999999999989</v>
      </c>
      <c r="AB133" s="1519">
        <f>PROGRAMACION!AA132</f>
        <v>0.99999999999999989</v>
      </c>
      <c r="AC133" s="1519">
        <f>PROGRAMACION!AB132</f>
        <v>0.99999999999999989</v>
      </c>
      <c r="AD133" s="1519">
        <f>PROGRAMACION!AC132</f>
        <v>0.99999999999999989</v>
      </c>
      <c r="AE133" s="1519">
        <f>PROGRAMACION!AD132</f>
        <v>0.99999999999999989</v>
      </c>
      <c r="AF133" s="1519">
        <f>PROGRAMACION!AE132</f>
        <v>0.99999999999999989</v>
      </c>
      <c r="AG133" s="1519">
        <f>PROGRAMACION!AF132</f>
        <v>0.99999999999999989</v>
      </c>
    </row>
    <row r="134" spans="1:33" s="1276" customFormat="1">
      <c r="A134" s="1502"/>
      <c r="B134" s="1503"/>
      <c r="C134" s="1503"/>
      <c r="D134" s="1504"/>
      <c r="E134" s="1504"/>
      <c r="F134" s="1505">
        <f>PROGRAMACION!$L$132</f>
        <v>1.2358090008800218E-2</v>
      </c>
      <c r="G134" s="1506"/>
      <c r="H134" s="1506"/>
      <c r="I134" s="1507"/>
      <c r="J134" s="1505"/>
      <c r="K134" s="1506"/>
      <c r="L134" s="1506"/>
      <c r="M134" s="1507"/>
      <c r="N134" s="1508" t="str">
        <f>PROGRAMACION!M133</f>
        <v>Actual</v>
      </c>
      <c r="O134" s="1509"/>
      <c r="P134" s="1510">
        <f>PROGRAMACION!O133</f>
        <v>0</v>
      </c>
      <c r="Q134" s="1510">
        <f>PROGRAMACION!P133</f>
        <v>0</v>
      </c>
      <c r="R134" s="1510">
        <f>PROGRAMACION!Q133</f>
        <v>0</v>
      </c>
      <c r="S134" s="1510">
        <f>PROGRAMACION!R133</f>
        <v>0</v>
      </c>
      <c r="T134" s="1510">
        <f>PROGRAMACION!S133</f>
        <v>0</v>
      </c>
      <c r="U134" s="1510">
        <f>PROGRAMACION!T133</f>
        <v>0</v>
      </c>
      <c r="V134" s="1510">
        <f>PROGRAMACION!U133</f>
        <v>0</v>
      </c>
      <c r="W134" s="1510">
        <f>PROGRAMACION!V133</f>
        <v>0</v>
      </c>
      <c r="X134" s="1510">
        <f>PROGRAMACION!W133</f>
        <v>0</v>
      </c>
      <c r="Y134" s="1510">
        <f>PROGRAMACION!X133</f>
        <v>0</v>
      </c>
      <c r="Z134" s="1510">
        <f>PROGRAMACION!Y133</f>
        <v>0</v>
      </c>
      <c r="AA134" s="1510">
        <f>PROGRAMACION!Z133</f>
        <v>0</v>
      </c>
      <c r="AB134" s="1510">
        <f>PROGRAMACION!AA133</f>
        <v>0</v>
      </c>
      <c r="AC134" s="1510">
        <f>PROGRAMACION!AB133</f>
        <v>0</v>
      </c>
      <c r="AD134" s="1510">
        <f>PROGRAMACION!AC133</f>
        <v>0</v>
      </c>
      <c r="AE134" s="1510">
        <f>PROGRAMACION!AD133</f>
        <v>0</v>
      </c>
      <c r="AF134" s="1510">
        <f>PROGRAMACION!AE133</f>
        <v>0</v>
      </c>
      <c r="AG134" s="1510">
        <f>PROGRAMACION!AF133</f>
        <v>0</v>
      </c>
    </row>
    <row r="135" spans="1:33" s="1276" customFormat="1" ht="15">
      <c r="A135" s="1492"/>
      <c r="B135" s="1493"/>
      <c r="C135" s="1494" t="str">
        <f>PROGRAMACION!D134</f>
        <v>EVALUACIÓN DE CONDUCTORES Y CANALIZACIONES EXISTENTES</v>
      </c>
      <c r="D135" s="1495"/>
      <c r="E135" s="1495"/>
      <c r="F135" s="1496"/>
      <c r="G135" s="1497"/>
      <c r="H135" s="1497"/>
      <c r="I135" s="1498"/>
      <c r="J135" s="1496"/>
      <c r="K135" s="1497"/>
      <c r="L135" s="1497"/>
      <c r="M135" s="1498"/>
      <c r="N135" s="1499"/>
      <c r="O135" s="1500"/>
      <c r="P135" s="1496"/>
      <c r="Q135" s="1501"/>
      <c r="R135" s="1501"/>
      <c r="S135" s="1501"/>
      <c r="T135" s="1501"/>
      <c r="U135" s="1501"/>
      <c r="V135" s="1501"/>
      <c r="W135" s="1501"/>
      <c r="X135" s="1501"/>
      <c r="Y135" s="1501"/>
      <c r="Z135" s="1501"/>
      <c r="AA135" s="1501"/>
      <c r="AB135" s="1501"/>
      <c r="AC135" s="1501"/>
      <c r="AD135" s="1501"/>
      <c r="AE135" s="1501"/>
      <c r="AF135" s="1501"/>
      <c r="AG135" s="1501"/>
    </row>
    <row r="136" spans="1:33" s="1276" customFormat="1" ht="36.75">
      <c r="A136" s="1511"/>
      <c r="B136" s="1512" t="str">
        <f>PROGRAMACION!C135</f>
        <v>A1520</v>
      </c>
      <c r="C136" s="1513" t="str">
        <f>PROGRAMACION!D135</f>
        <v>Evaluación de reutilización de cables de alimentación existentes; pruebas de continuidad, resistencia y timbrado (NOTA 2</v>
      </c>
      <c r="D136" s="1514">
        <f>PROGRAMACION!E135</f>
        <v>46245</v>
      </c>
      <c r="E136" s="1514">
        <f>PROGRAMACION!F135</f>
        <v>46246</v>
      </c>
      <c r="F136" s="1515">
        <f>PROGRAMACION!$L$135</f>
        <v>6.2771188067099479E-3</v>
      </c>
      <c r="G136" s="1446">
        <f>IFERROR(INDEX(P136:AG136,MATCH("Fecha de corte",$P$5:$AG$5,0)),0)</f>
        <v>1</v>
      </c>
      <c r="H136" s="1446">
        <f>IFERROR(INDEX(P137:AG137,MATCH("Fecha de corte",$P$5:$AG$5,0)),0)</f>
        <v>0</v>
      </c>
      <c r="I136" s="1516">
        <f>$F136*$H136</f>
        <v>0</v>
      </c>
      <c r="J136" s="1515">
        <f>$F136</f>
        <v>6.2771188067099479E-3</v>
      </c>
      <c r="K136" s="1446">
        <f>$G136</f>
        <v>1</v>
      </c>
      <c r="L136" s="1446">
        <f>$H136</f>
        <v>0</v>
      </c>
      <c r="M136" s="1516">
        <f>$I136</f>
        <v>0</v>
      </c>
      <c r="N136" s="1517" t="str">
        <f>PROGRAMACION!M135</f>
        <v>Prog.</v>
      </c>
      <c r="O136" s="1518"/>
      <c r="P136" s="1515">
        <f>PROGRAMACION!O135</f>
        <v>0</v>
      </c>
      <c r="Q136" s="1519">
        <f>PROGRAMACION!P135</f>
        <v>0</v>
      </c>
      <c r="R136" s="1519">
        <f>PROGRAMACION!Q135</f>
        <v>0</v>
      </c>
      <c r="S136" s="1519">
        <f>PROGRAMACION!R135</f>
        <v>0</v>
      </c>
      <c r="T136" s="1519">
        <f>PROGRAMACION!S135</f>
        <v>0</v>
      </c>
      <c r="U136" s="1519">
        <f>PROGRAMACION!T135</f>
        <v>0</v>
      </c>
      <c r="V136" s="1519">
        <f>PROGRAMACION!U135</f>
        <v>1</v>
      </c>
      <c r="W136" s="1519">
        <f>PROGRAMACION!V135</f>
        <v>1</v>
      </c>
      <c r="X136" s="1519">
        <f>PROGRAMACION!W135</f>
        <v>1</v>
      </c>
      <c r="Y136" s="1519">
        <f>PROGRAMACION!X135</f>
        <v>1</v>
      </c>
      <c r="Z136" s="1519">
        <f>PROGRAMACION!Y135</f>
        <v>1</v>
      </c>
      <c r="AA136" s="1519">
        <f>PROGRAMACION!Z135</f>
        <v>1</v>
      </c>
      <c r="AB136" s="1519">
        <f>PROGRAMACION!AA135</f>
        <v>1</v>
      </c>
      <c r="AC136" s="1519">
        <f>PROGRAMACION!AB135</f>
        <v>1</v>
      </c>
      <c r="AD136" s="1519">
        <f>PROGRAMACION!AC135</f>
        <v>1</v>
      </c>
      <c r="AE136" s="1519">
        <f>PROGRAMACION!AD135</f>
        <v>1</v>
      </c>
      <c r="AF136" s="1519">
        <f>PROGRAMACION!AE135</f>
        <v>1</v>
      </c>
      <c r="AG136" s="1519">
        <f>PROGRAMACION!AF135</f>
        <v>1</v>
      </c>
    </row>
    <row r="137" spans="1:33" s="1276" customFormat="1">
      <c r="A137" s="1502"/>
      <c r="B137" s="1503"/>
      <c r="C137" s="1503"/>
      <c r="D137" s="1504"/>
      <c r="E137" s="1504"/>
      <c r="F137" s="1505">
        <f>PROGRAMACION!$L$135</f>
        <v>6.2771188067099479E-3</v>
      </c>
      <c r="G137" s="1506"/>
      <c r="H137" s="1506"/>
      <c r="I137" s="1507"/>
      <c r="J137" s="1505"/>
      <c r="K137" s="1506"/>
      <c r="L137" s="1506"/>
      <c r="M137" s="1507"/>
      <c r="N137" s="1508" t="str">
        <f>PROGRAMACION!M136</f>
        <v>Actual</v>
      </c>
      <c r="O137" s="1509"/>
      <c r="P137" s="1510">
        <f>PROGRAMACION!O136</f>
        <v>0</v>
      </c>
      <c r="Q137" s="1510">
        <f>PROGRAMACION!P136</f>
        <v>0</v>
      </c>
      <c r="R137" s="1510">
        <f>PROGRAMACION!Q136</f>
        <v>0</v>
      </c>
      <c r="S137" s="1510">
        <f>PROGRAMACION!R136</f>
        <v>0</v>
      </c>
      <c r="T137" s="1510">
        <f>PROGRAMACION!S136</f>
        <v>0</v>
      </c>
      <c r="U137" s="1510">
        <f>PROGRAMACION!T136</f>
        <v>0</v>
      </c>
      <c r="V137" s="1510">
        <f>PROGRAMACION!U136</f>
        <v>0</v>
      </c>
      <c r="W137" s="1510">
        <f>PROGRAMACION!V136</f>
        <v>0</v>
      </c>
      <c r="X137" s="1510">
        <f>PROGRAMACION!W136</f>
        <v>0</v>
      </c>
      <c r="Y137" s="1510">
        <f>PROGRAMACION!X136</f>
        <v>0</v>
      </c>
      <c r="Z137" s="1510">
        <f>PROGRAMACION!Y136</f>
        <v>0</v>
      </c>
      <c r="AA137" s="1510">
        <f>PROGRAMACION!Z136</f>
        <v>0</v>
      </c>
      <c r="AB137" s="1510">
        <f>PROGRAMACION!AA136</f>
        <v>0</v>
      </c>
      <c r="AC137" s="1510">
        <f>PROGRAMACION!AB136</f>
        <v>0</v>
      </c>
      <c r="AD137" s="1510">
        <f>PROGRAMACION!AC136</f>
        <v>0</v>
      </c>
      <c r="AE137" s="1510">
        <f>PROGRAMACION!AD136</f>
        <v>0</v>
      </c>
      <c r="AF137" s="1510">
        <f>PROGRAMACION!AE136</f>
        <v>0</v>
      </c>
      <c r="AG137" s="1510">
        <f>PROGRAMACION!AF136</f>
        <v>0</v>
      </c>
    </row>
    <row r="138" spans="1:33" s="1276" customFormat="1" ht="36.75">
      <c r="A138" s="1511"/>
      <c r="B138" s="1512" t="str">
        <f>PROGRAMACION!C137</f>
        <v>A1530</v>
      </c>
      <c r="C138" s="1513" t="str">
        <f>PROGRAMACION!D137</f>
        <v>Evaluación de reutilización de cables de señal analógica existentes; continuidad, resistencia y timbrado (NOTA 3)</v>
      </c>
      <c r="D138" s="1514">
        <f>PROGRAMACION!E137</f>
        <v>46247</v>
      </c>
      <c r="E138" s="1514">
        <f>PROGRAMACION!F137</f>
        <v>46248</v>
      </c>
      <c r="F138" s="1515">
        <f>PROGRAMACION!$L$137</f>
        <v>6.2771188067099479E-3</v>
      </c>
      <c r="G138" s="1446">
        <f>IFERROR(INDEX(P138:AG138,MATCH("Fecha de corte",$P$5:$AG$5,0)),0)</f>
        <v>0.5</v>
      </c>
      <c r="H138" s="1446">
        <f>IFERROR(INDEX(P139:AG139,MATCH("Fecha de corte",$P$5:$AG$5,0)),0)</f>
        <v>0</v>
      </c>
      <c r="I138" s="1516">
        <f>$F138*$H138</f>
        <v>0</v>
      </c>
      <c r="J138" s="1515">
        <f>$F138</f>
        <v>6.2771188067099479E-3</v>
      </c>
      <c r="K138" s="1446">
        <f>$G138</f>
        <v>0.5</v>
      </c>
      <c r="L138" s="1446">
        <f>$H138</f>
        <v>0</v>
      </c>
      <c r="M138" s="1516">
        <f>$I138</f>
        <v>0</v>
      </c>
      <c r="N138" s="1517" t="str">
        <f>PROGRAMACION!M137</f>
        <v>Prog.</v>
      </c>
      <c r="O138" s="1518"/>
      <c r="P138" s="1515">
        <f>PROGRAMACION!O137</f>
        <v>0</v>
      </c>
      <c r="Q138" s="1519">
        <f>PROGRAMACION!P137</f>
        <v>0</v>
      </c>
      <c r="R138" s="1519">
        <f>PROGRAMACION!Q137</f>
        <v>0</v>
      </c>
      <c r="S138" s="1519">
        <f>PROGRAMACION!R137</f>
        <v>0</v>
      </c>
      <c r="T138" s="1519">
        <f>PROGRAMACION!S137</f>
        <v>0</v>
      </c>
      <c r="U138" s="1519">
        <f>PROGRAMACION!T137</f>
        <v>0</v>
      </c>
      <c r="V138" s="1519">
        <f>PROGRAMACION!U137</f>
        <v>0.5</v>
      </c>
      <c r="W138" s="1519">
        <f>PROGRAMACION!V137</f>
        <v>1</v>
      </c>
      <c r="X138" s="1519">
        <f>PROGRAMACION!W137</f>
        <v>1</v>
      </c>
      <c r="Y138" s="1519">
        <f>PROGRAMACION!X137</f>
        <v>1</v>
      </c>
      <c r="Z138" s="1519">
        <f>PROGRAMACION!Y137</f>
        <v>1</v>
      </c>
      <c r="AA138" s="1519">
        <f>PROGRAMACION!Z137</f>
        <v>1</v>
      </c>
      <c r="AB138" s="1519">
        <f>PROGRAMACION!AA137</f>
        <v>1</v>
      </c>
      <c r="AC138" s="1519">
        <f>PROGRAMACION!AB137</f>
        <v>1</v>
      </c>
      <c r="AD138" s="1519">
        <f>PROGRAMACION!AC137</f>
        <v>1</v>
      </c>
      <c r="AE138" s="1519">
        <f>PROGRAMACION!AD137</f>
        <v>1</v>
      </c>
      <c r="AF138" s="1519">
        <f>PROGRAMACION!AE137</f>
        <v>1</v>
      </c>
      <c r="AG138" s="1519">
        <f>PROGRAMACION!AF137</f>
        <v>1</v>
      </c>
    </row>
    <row r="139" spans="1:33" s="1276" customFormat="1">
      <c r="A139" s="1502"/>
      <c r="B139" s="1503"/>
      <c r="C139" s="1503"/>
      <c r="D139" s="1504"/>
      <c r="E139" s="1504"/>
      <c r="F139" s="1505">
        <f>PROGRAMACION!$L$137</f>
        <v>6.2771188067099479E-3</v>
      </c>
      <c r="G139" s="1506"/>
      <c r="H139" s="1506"/>
      <c r="I139" s="1507"/>
      <c r="J139" s="1505"/>
      <c r="K139" s="1506"/>
      <c r="L139" s="1506"/>
      <c r="M139" s="1507"/>
      <c r="N139" s="1508" t="str">
        <f>PROGRAMACION!M138</f>
        <v>Actual</v>
      </c>
      <c r="O139" s="1509"/>
      <c r="P139" s="1510">
        <f>PROGRAMACION!O138</f>
        <v>0</v>
      </c>
      <c r="Q139" s="1510">
        <f>PROGRAMACION!P138</f>
        <v>0</v>
      </c>
      <c r="R139" s="1510">
        <f>PROGRAMACION!Q138</f>
        <v>0</v>
      </c>
      <c r="S139" s="1510">
        <f>PROGRAMACION!R138</f>
        <v>0</v>
      </c>
      <c r="T139" s="1510">
        <f>PROGRAMACION!S138</f>
        <v>0</v>
      </c>
      <c r="U139" s="1510">
        <f>PROGRAMACION!T138</f>
        <v>0</v>
      </c>
      <c r="V139" s="1510">
        <f>PROGRAMACION!U138</f>
        <v>0</v>
      </c>
      <c r="W139" s="1510">
        <f>PROGRAMACION!V138</f>
        <v>0</v>
      </c>
      <c r="X139" s="1510">
        <f>PROGRAMACION!W138</f>
        <v>0</v>
      </c>
      <c r="Y139" s="1510">
        <f>PROGRAMACION!X138</f>
        <v>0</v>
      </c>
      <c r="Z139" s="1510">
        <f>PROGRAMACION!Y138</f>
        <v>0</v>
      </c>
      <c r="AA139" s="1510">
        <f>PROGRAMACION!Z138</f>
        <v>0</v>
      </c>
      <c r="AB139" s="1510">
        <f>PROGRAMACION!AA138</f>
        <v>0</v>
      </c>
      <c r="AC139" s="1510">
        <f>PROGRAMACION!AB138</f>
        <v>0</v>
      </c>
      <c r="AD139" s="1510">
        <f>PROGRAMACION!AC138</f>
        <v>0</v>
      </c>
      <c r="AE139" s="1510">
        <f>PROGRAMACION!AD138</f>
        <v>0</v>
      </c>
      <c r="AF139" s="1510">
        <f>PROGRAMACION!AE138</f>
        <v>0</v>
      </c>
      <c r="AG139" s="1510">
        <f>PROGRAMACION!AF138</f>
        <v>0</v>
      </c>
    </row>
    <row r="140" spans="1:33" s="1276" customFormat="1" ht="24.75">
      <c r="A140" s="1511"/>
      <c r="B140" s="1512" t="str">
        <f>PROGRAMACION!C139</f>
        <v>A1540</v>
      </c>
      <c r="C140" s="1513" t="str">
        <f>PROGRAMACION!D139</f>
        <v>Desmontaje de conductores existentes no validos para su reutilización (NOTAS 2 Y 3)</v>
      </c>
      <c r="D140" s="1514">
        <f>PROGRAMACION!E139</f>
        <v>46258</v>
      </c>
      <c r="E140" s="1514">
        <f>PROGRAMACION!F139</f>
        <v>46262</v>
      </c>
      <c r="F140" s="1515">
        <f>PROGRAMACION!$L$139</f>
        <v>2.0596796084517015E-2</v>
      </c>
      <c r="G140" s="1446">
        <f>IFERROR(INDEX(P140:AG140,MATCH("Fecha de corte",$P$5:$AG$5,0)),0)</f>
        <v>0</v>
      </c>
      <c r="H140" s="1446">
        <f>IFERROR(INDEX(P141:AG141,MATCH("Fecha de corte",$P$5:$AG$5,0)),0)</f>
        <v>0</v>
      </c>
      <c r="I140" s="1516">
        <f>$F140*$H140</f>
        <v>0</v>
      </c>
      <c r="J140" s="1515">
        <f>$F140</f>
        <v>2.0596796084517015E-2</v>
      </c>
      <c r="K140" s="1446">
        <f>$G140</f>
        <v>0</v>
      </c>
      <c r="L140" s="1446">
        <f>$H140</f>
        <v>0</v>
      </c>
      <c r="M140" s="1516">
        <f>$I140</f>
        <v>0</v>
      </c>
      <c r="N140" s="1517" t="str">
        <f>PROGRAMACION!M139</f>
        <v>Prog.</v>
      </c>
      <c r="O140" s="1518"/>
      <c r="P140" s="1515">
        <f>PROGRAMACION!O139</f>
        <v>0</v>
      </c>
      <c r="Q140" s="1519">
        <f>PROGRAMACION!P139</f>
        <v>0</v>
      </c>
      <c r="R140" s="1519">
        <f>PROGRAMACION!Q139</f>
        <v>0</v>
      </c>
      <c r="S140" s="1519">
        <f>PROGRAMACION!R139</f>
        <v>0</v>
      </c>
      <c r="T140" s="1519">
        <f>PROGRAMACION!S139</f>
        <v>0</v>
      </c>
      <c r="U140" s="1519">
        <f>PROGRAMACION!T139</f>
        <v>0</v>
      </c>
      <c r="V140" s="1519">
        <f>PROGRAMACION!U139</f>
        <v>0</v>
      </c>
      <c r="W140" s="1519">
        <f>PROGRAMACION!V139</f>
        <v>0</v>
      </c>
      <c r="X140" s="1519">
        <f>PROGRAMACION!W139</f>
        <v>0.8</v>
      </c>
      <c r="Y140" s="1519">
        <f>PROGRAMACION!X139</f>
        <v>1</v>
      </c>
      <c r="Z140" s="1519">
        <f>PROGRAMACION!Y139</f>
        <v>1</v>
      </c>
      <c r="AA140" s="1519">
        <f>PROGRAMACION!Z139</f>
        <v>1</v>
      </c>
      <c r="AB140" s="1519">
        <f>PROGRAMACION!AA139</f>
        <v>1</v>
      </c>
      <c r="AC140" s="1519">
        <f>PROGRAMACION!AB139</f>
        <v>1</v>
      </c>
      <c r="AD140" s="1519">
        <f>PROGRAMACION!AC139</f>
        <v>1</v>
      </c>
      <c r="AE140" s="1519">
        <f>PROGRAMACION!AD139</f>
        <v>1</v>
      </c>
      <c r="AF140" s="1519">
        <f>PROGRAMACION!AE139</f>
        <v>1</v>
      </c>
      <c r="AG140" s="1519">
        <f>PROGRAMACION!AF139</f>
        <v>1</v>
      </c>
    </row>
    <row r="141" spans="1:33" s="1276" customFormat="1">
      <c r="A141" s="1502"/>
      <c r="B141" s="1503"/>
      <c r="C141" s="1503"/>
      <c r="D141" s="1504"/>
      <c r="E141" s="1504"/>
      <c r="F141" s="1505">
        <f>PROGRAMACION!$L$139</f>
        <v>2.0596796084517015E-2</v>
      </c>
      <c r="G141" s="1506"/>
      <c r="H141" s="1506"/>
      <c r="I141" s="1507"/>
      <c r="J141" s="1505"/>
      <c r="K141" s="1506"/>
      <c r="L141" s="1506"/>
      <c r="M141" s="1507"/>
      <c r="N141" s="1508" t="str">
        <f>PROGRAMACION!M140</f>
        <v>Actual</v>
      </c>
      <c r="O141" s="1509"/>
      <c r="P141" s="1510">
        <f>PROGRAMACION!O140</f>
        <v>0</v>
      </c>
      <c r="Q141" s="1510">
        <f>PROGRAMACION!P140</f>
        <v>0</v>
      </c>
      <c r="R141" s="1510">
        <f>PROGRAMACION!Q140</f>
        <v>0</v>
      </c>
      <c r="S141" s="1510">
        <f>PROGRAMACION!R140</f>
        <v>0</v>
      </c>
      <c r="T141" s="1510">
        <f>PROGRAMACION!S140</f>
        <v>0</v>
      </c>
      <c r="U141" s="1510">
        <f>PROGRAMACION!T140</f>
        <v>0</v>
      </c>
      <c r="V141" s="1510">
        <f>PROGRAMACION!U140</f>
        <v>0</v>
      </c>
      <c r="W141" s="1510">
        <f>PROGRAMACION!V140</f>
        <v>0</v>
      </c>
      <c r="X141" s="1510">
        <f>PROGRAMACION!W140</f>
        <v>0</v>
      </c>
      <c r="Y141" s="1510">
        <f>PROGRAMACION!X140</f>
        <v>0</v>
      </c>
      <c r="Z141" s="1510">
        <f>PROGRAMACION!Y140</f>
        <v>0</v>
      </c>
      <c r="AA141" s="1510">
        <f>PROGRAMACION!Z140</f>
        <v>0</v>
      </c>
      <c r="AB141" s="1510">
        <f>PROGRAMACION!AA140</f>
        <v>0</v>
      </c>
      <c r="AC141" s="1510">
        <f>PROGRAMACION!AB140</f>
        <v>0</v>
      </c>
      <c r="AD141" s="1510">
        <f>PROGRAMACION!AC140</f>
        <v>0</v>
      </c>
      <c r="AE141" s="1510">
        <f>PROGRAMACION!AD140</f>
        <v>0</v>
      </c>
      <c r="AF141" s="1510">
        <f>PROGRAMACION!AE140</f>
        <v>0</v>
      </c>
      <c r="AG141" s="1510">
        <f>PROGRAMACION!AF140</f>
        <v>0</v>
      </c>
    </row>
    <row r="142" spans="1:33" s="1276" customFormat="1" ht="24.75">
      <c r="A142" s="1511"/>
      <c r="B142" s="1512" t="str">
        <f>PROGRAMACION!C141</f>
        <v>A1550</v>
      </c>
      <c r="C142" s="1513" t="str">
        <f>PROGRAMACION!D141</f>
        <v>Inspección y verificación de bandejas y bancos de ductos existentes para determinar su reutilización</v>
      </c>
      <c r="D142" s="1514">
        <f>PROGRAMACION!E141</f>
        <v>46265</v>
      </c>
      <c r="E142" s="1514">
        <f>PROGRAMACION!F141</f>
        <v>46266</v>
      </c>
      <c r="F142" s="1515">
        <f>PROGRAMACION!$L$141</f>
        <v>4.3155191796130895E-3</v>
      </c>
      <c r="G142" s="1446">
        <f>IFERROR(INDEX(P142:AG142,MATCH("Fecha de corte",$P$5:$AG$5,0)),0)</f>
        <v>0</v>
      </c>
      <c r="H142" s="1446">
        <f>IFERROR(INDEX(P143:AG143,MATCH("Fecha de corte",$P$5:$AG$5,0)),0)</f>
        <v>0</v>
      </c>
      <c r="I142" s="1516">
        <f>$F142*$H142</f>
        <v>0</v>
      </c>
      <c r="J142" s="1515">
        <f>$F142</f>
        <v>4.3155191796130895E-3</v>
      </c>
      <c r="K142" s="1446">
        <f>$G142</f>
        <v>0</v>
      </c>
      <c r="L142" s="1446">
        <f>$H142</f>
        <v>0</v>
      </c>
      <c r="M142" s="1516">
        <f>$I142</f>
        <v>0</v>
      </c>
      <c r="N142" s="1517" t="str">
        <f>PROGRAMACION!M141</f>
        <v>Prog.</v>
      </c>
      <c r="O142" s="1518"/>
      <c r="P142" s="1515">
        <f>PROGRAMACION!O141</f>
        <v>0</v>
      </c>
      <c r="Q142" s="1519">
        <f>PROGRAMACION!P141</f>
        <v>0</v>
      </c>
      <c r="R142" s="1519">
        <f>PROGRAMACION!Q141</f>
        <v>0</v>
      </c>
      <c r="S142" s="1519">
        <f>PROGRAMACION!R141</f>
        <v>0</v>
      </c>
      <c r="T142" s="1519">
        <f>PROGRAMACION!S141</f>
        <v>0</v>
      </c>
      <c r="U142" s="1519">
        <f>PROGRAMACION!T141</f>
        <v>0</v>
      </c>
      <c r="V142" s="1519">
        <f>PROGRAMACION!U141</f>
        <v>0</v>
      </c>
      <c r="W142" s="1519">
        <f>PROGRAMACION!V141</f>
        <v>0</v>
      </c>
      <c r="X142" s="1519">
        <f>PROGRAMACION!W141</f>
        <v>0</v>
      </c>
      <c r="Y142" s="1519">
        <f>PROGRAMACION!X141</f>
        <v>1</v>
      </c>
      <c r="Z142" s="1519">
        <f>PROGRAMACION!Y141</f>
        <v>1</v>
      </c>
      <c r="AA142" s="1519">
        <f>PROGRAMACION!Z141</f>
        <v>1</v>
      </c>
      <c r="AB142" s="1519">
        <f>PROGRAMACION!AA141</f>
        <v>1</v>
      </c>
      <c r="AC142" s="1519">
        <f>PROGRAMACION!AB141</f>
        <v>1</v>
      </c>
      <c r="AD142" s="1519">
        <f>PROGRAMACION!AC141</f>
        <v>1</v>
      </c>
      <c r="AE142" s="1519">
        <f>PROGRAMACION!AD141</f>
        <v>1</v>
      </c>
      <c r="AF142" s="1519">
        <f>PROGRAMACION!AE141</f>
        <v>1</v>
      </c>
      <c r="AG142" s="1519">
        <f>PROGRAMACION!AF141</f>
        <v>1</v>
      </c>
    </row>
    <row r="143" spans="1:33" s="1276" customFormat="1">
      <c r="A143" s="1502"/>
      <c r="B143" s="1503"/>
      <c r="C143" s="1503"/>
      <c r="D143" s="1504"/>
      <c r="E143" s="1504"/>
      <c r="F143" s="1505">
        <f>PROGRAMACION!$L$141</f>
        <v>4.3155191796130895E-3</v>
      </c>
      <c r="G143" s="1506"/>
      <c r="H143" s="1506"/>
      <c r="I143" s="1507"/>
      <c r="J143" s="1505"/>
      <c r="K143" s="1506"/>
      <c r="L143" s="1506"/>
      <c r="M143" s="1507"/>
      <c r="N143" s="1508" t="str">
        <f>PROGRAMACION!M142</f>
        <v>Actual</v>
      </c>
      <c r="O143" s="1509"/>
      <c r="P143" s="1510">
        <f>PROGRAMACION!O142</f>
        <v>0</v>
      </c>
      <c r="Q143" s="1510">
        <f>PROGRAMACION!P142</f>
        <v>0</v>
      </c>
      <c r="R143" s="1510">
        <f>PROGRAMACION!Q142</f>
        <v>0</v>
      </c>
      <c r="S143" s="1510">
        <f>PROGRAMACION!R142</f>
        <v>0</v>
      </c>
      <c r="T143" s="1510">
        <f>PROGRAMACION!S142</f>
        <v>0</v>
      </c>
      <c r="U143" s="1510">
        <f>PROGRAMACION!T142</f>
        <v>0</v>
      </c>
      <c r="V143" s="1510">
        <f>PROGRAMACION!U142</f>
        <v>0</v>
      </c>
      <c r="W143" s="1510">
        <f>PROGRAMACION!V142</f>
        <v>0</v>
      </c>
      <c r="X143" s="1510">
        <f>PROGRAMACION!W142</f>
        <v>0</v>
      </c>
      <c r="Y143" s="1510">
        <f>PROGRAMACION!X142</f>
        <v>0</v>
      </c>
      <c r="Z143" s="1510">
        <f>PROGRAMACION!Y142</f>
        <v>0</v>
      </c>
      <c r="AA143" s="1510">
        <f>PROGRAMACION!Z142</f>
        <v>0</v>
      </c>
      <c r="AB143" s="1510">
        <f>PROGRAMACION!AA142</f>
        <v>0</v>
      </c>
      <c r="AC143" s="1510">
        <f>PROGRAMACION!AB142</f>
        <v>0</v>
      </c>
      <c r="AD143" s="1510">
        <f>PROGRAMACION!AC142</f>
        <v>0</v>
      </c>
      <c r="AE143" s="1510">
        <f>PROGRAMACION!AD142</f>
        <v>0</v>
      </c>
      <c r="AF143" s="1510">
        <f>PROGRAMACION!AE142</f>
        <v>0</v>
      </c>
      <c r="AG143" s="1510">
        <f>PROGRAMACION!AF142</f>
        <v>0</v>
      </c>
    </row>
    <row r="144" spans="1:33" s="1276" customFormat="1" ht="15">
      <c r="A144" s="1492"/>
      <c r="B144" s="1493"/>
      <c r="C144" s="1494" t="str">
        <f>PROGRAMACION!D143</f>
        <v>INSTRUMENTOS</v>
      </c>
      <c r="D144" s="1495"/>
      <c r="E144" s="1495"/>
      <c r="F144" s="1496"/>
      <c r="G144" s="1497"/>
      <c r="H144" s="1497"/>
      <c r="I144" s="1498"/>
      <c r="J144" s="1496"/>
      <c r="K144" s="1497"/>
      <c r="L144" s="1497"/>
      <c r="M144" s="1498"/>
      <c r="N144" s="1499"/>
      <c r="O144" s="1500"/>
      <c r="P144" s="1496"/>
      <c r="Q144" s="1501"/>
      <c r="R144" s="1501"/>
      <c r="S144" s="1501"/>
      <c r="T144" s="1501"/>
      <c r="U144" s="1501"/>
      <c r="V144" s="1501"/>
      <c r="W144" s="1501"/>
      <c r="X144" s="1501"/>
      <c r="Y144" s="1501"/>
      <c r="Z144" s="1501"/>
      <c r="AA144" s="1501"/>
      <c r="AB144" s="1501"/>
      <c r="AC144" s="1501"/>
      <c r="AD144" s="1501"/>
      <c r="AE144" s="1501"/>
      <c r="AF144" s="1501"/>
      <c r="AG144" s="1501"/>
    </row>
    <row r="145" spans="1:33" s="1276" customFormat="1" ht="36.75">
      <c r="A145" s="1511"/>
      <c r="B145" s="1512" t="str">
        <f>PROGRAMACION!C144</f>
        <v>A1560</v>
      </c>
      <c r="C145" s="1513" t="str">
        <f>PROGRAMACION!D144</f>
        <v>Manómetro tipo bourdon con sello de diafragma, conexión Ø1/2" NPT macho; incluye montaje y placa. Tags PI-17633001@007</v>
      </c>
      <c r="D145" s="1514">
        <f>PROGRAMACION!E144</f>
        <v>46289</v>
      </c>
      <c r="E145" s="1514">
        <f>PROGRAMACION!F144</f>
        <v>46294</v>
      </c>
      <c r="F145" s="1515">
        <f>PROGRAMACION!$L$144</f>
        <v>1.4417757259161909E-2</v>
      </c>
      <c r="G145" s="1446">
        <f>IFERROR(INDEX(P145:AG145,MATCH("Fecha de corte",$P$5:$AG$5,0)),0)</f>
        <v>0</v>
      </c>
      <c r="H145" s="1446">
        <f>IFERROR(INDEX(P146:AG146,MATCH("Fecha de corte",$P$5:$AG$5,0)),0)</f>
        <v>0</v>
      </c>
      <c r="I145" s="1516">
        <f>$F145*$H145</f>
        <v>0</v>
      </c>
      <c r="J145" s="1515">
        <f>$F145</f>
        <v>1.4417757259161909E-2</v>
      </c>
      <c r="K145" s="1446">
        <f>$G145</f>
        <v>0</v>
      </c>
      <c r="L145" s="1446">
        <f>$H145</f>
        <v>0</v>
      </c>
      <c r="M145" s="1516">
        <f>$I145</f>
        <v>0</v>
      </c>
      <c r="N145" s="1517" t="str">
        <f>PROGRAMACION!M144</f>
        <v>Prog.</v>
      </c>
      <c r="O145" s="1518"/>
      <c r="P145" s="1515">
        <f>PROGRAMACION!O144</f>
        <v>0</v>
      </c>
      <c r="Q145" s="1519">
        <f>PROGRAMACION!P144</f>
        <v>0</v>
      </c>
      <c r="R145" s="1519">
        <f>PROGRAMACION!Q144</f>
        <v>0</v>
      </c>
      <c r="S145" s="1519">
        <f>PROGRAMACION!R144</f>
        <v>0</v>
      </c>
      <c r="T145" s="1519">
        <f>PROGRAMACION!S144</f>
        <v>0</v>
      </c>
      <c r="U145" s="1519">
        <f>PROGRAMACION!T144</f>
        <v>0</v>
      </c>
      <c r="V145" s="1519">
        <f>PROGRAMACION!U144</f>
        <v>0</v>
      </c>
      <c r="W145" s="1519">
        <f>PROGRAMACION!V144</f>
        <v>0</v>
      </c>
      <c r="X145" s="1519">
        <f>PROGRAMACION!W144</f>
        <v>0</v>
      </c>
      <c r="Y145" s="1519">
        <f>PROGRAMACION!X144</f>
        <v>0</v>
      </c>
      <c r="Z145" s="1519">
        <f>PROGRAMACION!Y144</f>
        <v>0</v>
      </c>
      <c r="AA145" s="1519">
        <f>PROGRAMACION!Z144</f>
        <v>0</v>
      </c>
      <c r="AB145" s="1519">
        <f>PROGRAMACION!AA144</f>
        <v>0.16666666666666666</v>
      </c>
      <c r="AC145" s="1519">
        <f>PROGRAMACION!AB144</f>
        <v>1</v>
      </c>
      <c r="AD145" s="1519">
        <f>PROGRAMACION!AC144</f>
        <v>1</v>
      </c>
      <c r="AE145" s="1519">
        <f>PROGRAMACION!AD144</f>
        <v>1</v>
      </c>
      <c r="AF145" s="1519">
        <f>PROGRAMACION!AE144</f>
        <v>1</v>
      </c>
      <c r="AG145" s="1519">
        <f>PROGRAMACION!AF144</f>
        <v>1</v>
      </c>
    </row>
    <row r="146" spans="1:33" s="1276" customFormat="1">
      <c r="A146" s="1502"/>
      <c r="B146" s="1503"/>
      <c r="C146" s="1503"/>
      <c r="D146" s="1504"/>
      <c r="E146" s="1504"/>
      <c r="F146" s="1505">
        <f>PROGRAMACION!$L$144</f>
        <v>1.4417757259161909E-2</v>
      </c>
      <c r="G146" s="1506"/>
      <c r="H146" s="1506"/>
      <c r="I146" s="1507"/>
      <c r="J146" s="1505"/>
      <c r="K146" s="1506"/>
      <c r="L146" s="1506"/>
      <c r="M146" s="1507"/>
      <c r="N146" s="1508" t="str">
        <f>PROGRAMACION!M145</f>
        <v>Actual</v>
      </c>
      <c r="O146" s="1509"/>
      <c r="P146" s="1510">
        <f>PROGRAMACION!O145</f>
        <v>0</v>
      </c>
      <c r="Q146" s="1510">
        <f>PROGRAMACION!P145</f>
        <v>0</v>
      </c>
      <c r="R146" s="1510">
        <f>PROGRAMACION!Q145</f>
        <v>0</v>
      </c>
      <c r="S146" s="1510">
        <f>PROGRAMACION!R145</f>
        <v>0</v>
      </c>
      <c r="T146" s="1510">
        <f>PROGRAMACION!S145</f>
        <v>0</v>
      </c>
      <c r="U146" s="1510">
        <f>PROGRAMACION!T145</f>
        <v>0</v>
      </c>
      <c r="V146" s="1510">
        <f>PROGRAMACION!U145</f>
        <v>0</v>
      </c>
      <c r="W146" s="1510">
        <f>PROGRAMACION!V145</f>
        <v>0</v>
      </c>
      <c r="X146" s="1510">
        <f>PROGRAMACION!W145</f>
        <v>0</v>
      </c>
      <c r="Y146" s="1510">
        <f>PROGRAMACION!X145</f>
        <v>0</v>
      </c>
      <c r="Z146" s="1510">
        <f>PROGRAMACION!Y145</f>
        <v>0</v>
      </c>
      <c r="AA146" s="1510">
        <f>PROGRAMACION!Z145</f>
        <v>0</v>
      </c>
      <c r="AB146" s="1510">
        <f>PROGRAMACION!AA145</f>
        <v>0</v>
      </c>
      <c r="AC146" s="1510">
        <f>PROGRAMACION!AB145</f>
        <v>0</v>
      </c>
      <c r="AD146" s="1510">
        <f>PROGRAMACION!AC145</f>
        <v>0</v>
      </c>
      <c r="AE146" s="1510">
        <f>PROGRAMACION!AD145</f>
        <v>0</v>
      </c>
      <c r="AF146" s="1510">
        <f>PROGRAMACION!AE145</f>
        <v>0</v>
      </c>
      <c r="AG146" s="1510">
        <f>PROGRAMACION!AF145</f>
        <v>0</v>
      </c>
    </row>
    <row r="147" spans="1:33" s="1276" customFormat="1" ht="24.75">
      <c r="A147" s="1511"/>
      <c r="B147" s="1512" t="str">
        <f>PROGRAMACION!C146</f>
        <v>A1570</v>
      </c>
      <c r="C147" s="1513" t="str">
        <f>PROGRAMACION!D146</f>
        <v>Sensor de flujo electromagnético Ø1" #150, CS, Tefzel/ETFE, electrodos 316 SS. Tag FE-17633008</v>
      </c>
      <c r="D147" s="1514">
        <f>PROGRAMACION!E146</f>
        <v>46295</v>
      </c>
      <c r="E147" s="1514">
        <f>PROGRAMACION!F146</f>
        <v>46295</v>
      </c>
      <c r="F147" s="1515">
        <f>PROGRAMACION!$L$146</f>
        <v>4.1193592169034027E-3</v>
      </c>
      <c r="G147" s="1446">
        <f>IFERROR(INDEX(P147:AG147,MATCH("Fecha de corte",$P$5:$AG$5,0)),0)</f>
        <v>0</v>
      </c>
      <c r="H147" s="1446">
        <f>IFERROR(INDEX(P148:AG148,MATCH("Fecha de corte",$P$5:$AG$5,0)),0)</f>
        <v>0</v>
      </c>
      <c r="I147" s="1516">
        <f>$F147*$H147</f>
        <v>0</v>
      </c>
      <c r="J147" s="1515">
        <f>$F147</f>
        <v>4.1193592169034027E-3</v>
      </c>
      <c r="K147" s="1446">
        <f>$G147</f>
        <v>0</v>
      </c>
      <c r="L147" s="1446">
        <f>$H147</f>
        <v>0</v>
      </c>
      <c r="M147" s="1516">
        <f>$I147</f>
        <v>0</v>
      </c>
      <c r="N147" s="1517" t="str">
        <f>PROGRAMACION!M146</f>
        <v>Prog.</v>
      </c>
      <c r="O147" s="1518"/>
      <c r="P147" s="1515">
        <f>PROGRAMACION!O146</f>
        <v>0</v>
      </c>
      <c r="Q147" s="1519">
        <f>PROGRAMACION!P146</f>
        <v>0</v>
      </c>
      <c r="R147" s="1519">
        <f>PROGRAMACION!Q146</f>
        <v>0</v>
      </c>
      <c r="S147" s="1519">
        <f>PROGRAMACION!R146</f>
        <v>0</v>
      </c>
      <c r="T147" s="1519">
        <f>PROGRAMACION!S146</f>
        <v>0</v>
      </c>
      <c r="U147" s="1519">
        <f>PROGRAMACION!T146</f>
        <v>0</v>
      </c>
      <c r="V147" s="1519">
        <f>PROGRAMACION!U146</f>
        <v>0</v>
      </c>
      <c r="W147" s="1519">
        <f>PROGRAMACION!V146</f>
        <v>0</v>
      </c>
      <c r="X147" s="1519">
        <f>PROGRAMACION!W146</f>
        <v>0</v>
      </c>
      <c r="Y147" s="1519">
        <f>PROGRAMACION!X146</f>
        <v>0</v>
      </c>
      <c r="Z147" s="1519">
        <f>PROGRAMACION!Y146</f>
        <v>0</v>
      </c>
      <c r="AA147" s="1519">
        <f>PROGRAMACION!Z146</f>
        <v>0</v>
      </c>
      <c r="AB147" s="1519">
        <f>PROGRAMACION!AA146</f>
        <v>0</v>
      </c>
      <c r="AC147" s="1519">
        <f>PROGRAMACION!AB146</f>
        <v>1</v>
      </c>
      <c r="AD147" s="1519">
        <f>PROGRAMACION!AC146</f>
        <v>1</v>
      </c>
      <c r="AE147" s="1519">
        <f>PROGRAMACION!AD146</f>
        <v>1</v>
      </c>
      <c r="AF147" s="1519">
        <f>PROGRAMACION!AE146</f>
        <v>1</v>
      </c>
      <c r="AG147" s="1519">
        <f>PROGRAMACION!AF146</f>
        <v>1</v>
      </c>
    </row>
    <row r="148" spans="1:33" s="1276" customFormat="1">
      <c r="A148" s="1502"/>
      <c r="B148" s="1503"/>
      <c r="C148" s="1503"/>
      <c r="D148" s="1504"/>
      <c r="E148" s="1504"/>
      <c r="F148" s="1505">
        <f>PROGRAMACION!$L$146</f>
        <v>4.1193592169034027E-3</v>
      </c>
      <c r="G148" s="1506"/>
      <c r="H148" s="1506"/>
      <c r="I148" s="1507"/>
      <c r="J148" s="1505"/>
      <c r="K148" s="1506"/>
      <c r="L148" s="1506"/>
      <c r="M148" s="1507"/>
      <c r="N148" s="1508" t="str">
        <f>PROGRAMACION!M147</f>
        <v>Actual</v>
      </c>
      <c r="O148" s="1509"/>
      <c r="P148" s="1510">
        <f>PROGRAMACION!O147</f>
        <v>0</v>
      </c>
      <c r="Q148" s="1510">
        <f>PROGRAMACION!P147</f>
        <v>0</v>
      </c>
      <c r="R148" s="1510">
        <f>PROGRAMACION!Q147</f>
        <v>0</v>
      </c>
      <c r="S148" s="1510">
        <f>PROGRAMACION!R147</f>
        <v>0</v>
      </c>
      <c r="T148" s="1510">
        <f>PROGRAMACION!S147</f>
        <v>0</v>
      </c>
      <c r="U148" s="1510">
        <f>PROGRAMACION!T147</f>
        <v>0</v>
      </c>
      <c r="V148" s="1510">
        <f>PROGRAMACION!U147</f>
        <v>0</v>
      </c>
      <c r="W148" s="1510">
        <f>PROGRAMACION!V147</f>
        <v>0</v>
      </c>
      <c r="X148" s="1510">
        <f>PROGRAMACION!W147</f>
        <v>0</v>
      </c>
      <c r="Y148" s="1510">
        <f>PROGRAMACION!X147</f>
        <v>0</v>
      </c>
      <c r="Z148" s="1510">
        <f>PROGRAMACION!Y147</f>
        <v>0</v>
      </c>
      <c r="AA148" s="1510">
        <f>PROGRAMACION!Z147</f>
        <v>0</v>
      </c>
      <c r="AB148" s="1510">
        <f>PROGRAMACION!AA147</f>
        <v>0</v>
      </c>
      <c r="AC148" s="1510">
        <f>PROGRAMACION!AB147</f>
        <v>0</v>
      </c>
      <c r="AD148" s="1510">
        <f>PROGRAMACION!AC147</f>
        <v>0</v>
      </c>
      <c r="AE148" s="1510">
        <f>PROGRAMACION!AD147</f>
        <v>0</v>
      </c>
      <c r="AF148" s="1510">
        <f>PROGRAMACION!AE147</f>
        <v>0</v>
      </c>
      <c r="AG148" s="1510">
        <f>PROGRAMACION!AF147</f>
        <v>0</v>
      </c>
    </row>
    <row r="149" spans="1:33" s="1276" customFormat="1" ht="36.75">
      <c r="A149" s="1511"/>
      <c r="B149" s="1512" t="str">
        <f>PROGRAMACION!C148</f>
        <v>A1580</v>
      </c>
      <c r="C149" s="1513" t="str">
        <f>PROGRAMACION!D148</f>
        <v>Sensor de flujo electromagnético Ø1/2" #150, CS, Tefzel/ETFE, electrodos 316 SS. Tags FE-176330010 y FE-17633012</v>
      </c>
      <c r="D149" s="1514">
        <f>PROGRAMACION!E148</f>
        <v>46296</v>
      </c>
      <c r="E149" s="1514">
        <f>PROGRAMACION!F148</f>
        <v>46297</v>
      </c>
      <c r="F149" s="1515">
        <f>PROGRAMACION!$L$148</f>
        <v>8.2387184338068055E-3</v>
      </c>
      <c r="G149" s="1446">
        <f>IFERROR(INDEX(P149:AG149,MATCH("Fecha de corte",$P$5:$AG$5,0)),0)</f>
        <v>0</v>
      </c>
      <c r="H149" s="1446">
        <f>IFERROR(INDEX(P150:AG150,MATCH("Fecha de corte",$P$5:$AG$5,0)),0)</f>
        <v>0</v>
      </c>
      <c r="I149" s="1516">
        <f>$F149*$H149</f>
        <v>0</v>
      </c>
      <c r="J149" s="1515">
        <f>$F149</f>
        <v>8.2387184338068055E-3</v>
      </c>
      <c r="K149" s="1446">
        <f>$G149</f>
        <v>0</v>
      </c>
      <c r="L149" s="1446">
        <f>$H149</f>
        <v>0</v>
      </c>
      <c r="M149" s="1516">
        <f>$I149</f>
        <v>0</v>
      </c>
      <c r="N149" s="1517" t="str">
        <f>PROGRAMACION!M148</f>
        <v>Prog.</v>
      </c>
      <c r="O149" s="1518"/>
      <c r="P149" s="1515">
        <f>PROGRAMACION!O148</f>
        <v>0</v>
      </c>
      <c r="Q149" s="1519">
        <f>PROGRAMACION!P148</f>
        <v>0</v>
      </c>
      <c r="R149" s="1519">
        <f>PROGRAMACION!Q148</f>
        <v>0</v>
      </c>
      <c r="S149" s="1519">
        <f>PROGRAMACION!R148</f>
        <v>0</v>
      </c>
      <c r="T149" s="1519">
        <f>PROGRAMACION!S148</f>
        <v>0</v>
      </c>
      <c r="U149" s="1519">
        <f>PROGRAMACION!T148</f>
        <v>0</v>
      </c>
      <c r="V149" s="1519">
        <f>PROGRAMACION!U148</f>
        <v>0</v>
      </c>
      <c r="W149" s="1519">
        <f>PROGRAMACION!V148</f>
        <v>0</v>
      </c>
      <c r="X149" s="1519">
        <f>PROGRAMACION!W148</f>
        <v>0</v>
      </c>
      <c r="Y149" s="1519">
        <f>PROGRAMACION!X148</f>
        <v>0</v>
      </c>
      <c r="Z149" s="1519">
        <f>PROGRAMACION!Y148</f>
        <v>0</v>
      </c>
      <c r="AA149" s="1519">
        <f>PROGRAMACION!Z148</f>
        <v>0</v>
      </c>
      <c r="AB149" s="1519">
        <f>PROGRAMACION!AA148</f>
        <v>0</v>
      </c>
      <c r="AC149" s="1519">
        <f>PROGRAMACION!AB148</f>
        <v>0.5</v>
      </c>
      <c r="AD149" s="1519">
        <f>PROGRAMACION!AC148</f>
        <v>1</v>
      </c>
      <c r="AE149" s="1519">
        <f>PROGRAMACION!AD148</f>
        <v>1</v>
      </c>
      <c r="AF149" s="1519">
        <f>PROGRAMACION!AE148</f>
        <v>1</v>
      </c>
      <c r="AG149" s="1519">
        <f>PROGRAMACION!AF148</f>
        <v>1</v>
      </c>
    </row>
    <row r="150" spans="1:33" s="1276" customFormat="1">
      <c r="A150" s="1502"/>
      <c r="B150" s="1503"/>
      <c r="C150" s="1503"/>
      <c r="D150" s="1504"/>
      <c r="E150" s="1504"/>
      <c r="F150" s="1505">
        <f>PROGRAMACION!$L$148</f>
        <v>8.2387184338068055E-3</v>
      </c>
      <c r="G150" s="1506"/>
      <c r="H150" s="1506"/>
      <c r="I150" s="1507"/>
      <c r="J150" s="1505"/>
      <c r="K150" s="1506"/>
      <c r="L150" s="1506"/>
      <c r="M150" s="1507"/>
      <c r="N150" s="1508" t="str">
        <f>PROGRAMACION!M149</f>
        <v>Actual</v>
      </c>
      <c r="O150" s="1509"/>
      <c r="P150" s="1510">
        <f>PROGRAMACION!O149</f>
        <v>0</v>
      </c>
      <c r="Q150" s="1510">
        <f>PROGRAMACION!P149</f>
        <v>0</v>
      </c>
      <c r="R150" s="1510">
        <f>PROGRAMACION!Q149</f>
        <v>0</v>
      </c>
      <c r="S150" s="1510">
        <f>PROGRAMACION!R149</f>
        <v>0</v>
      </c>
      <c r="T150" s="1510">
        <f>PROGRAMACION!S149</f>
        <v>0</v>
      </c>
      <c r="U150" s="1510">
        <f>PROGRAMACION!T149</f>
        <v>0</v>
      </c>
      <c r="V150" s="1510">
        <f>PROGRAMACION!U149</f>
        <v>0</v>
      </c>
      <c r="W150" s="1510">
        <f>PROGRAMACION!V149</f>
        <v>0</v>
      </c>
      <c r="X150" s="1510">
        <f>PROGRAMACION!W149</f>
        <v>0</v>
      </c>
      <c r="Y150" s="1510">
        <f>PROGRAMACION!X149</f>
        <v>0</v>
      </c>
      <c r="Z150" s="1510">
        <f>PROGRAMACION!Y149</f>
        <v>0</v>
      </c>
      <c r="AA150" s="1510">
        <f>PROGRAMACION!Z149</f>
        <v>0</v>
      </c>
      <c r="AB150" s="1510">
        <f>PROGRAMACION!AA149</f>
        <v>0</v>
      </c>
      <c r="AC150" s="1510">
        <f>PROGRAMACION!AB149</f>
        <v>0</v>
      </c>
      <c r="AD150" s="1510">
        <f>PROGRAMACION!AC149</f>
        <v>0</v>
      </c>
      <c r="AE150" s="1510">
        <f>PROGRAMACION!AD149</f>
        <v>0</v>
      </c>
      <c r="AF150" s="1510">
        <f>PROGRAMACION!AE149</f>
        <v>0</v>
      </c>
      <c r="AG150" s="1510">
        <f>PROGRAMACION!AF149</f>
        <v>0</v>
      </c>
    </row>
    <row r="151" spans="1:33" s="1276" customFormat="1" ht="24.75">
      <c r="A151" s="1511"/>
      <c r="B151" s="1512" t="str">
        <f>PROGRAMACION!C150</f>
        <v>A1590</v>
      </c>
      <c r="C151" s="1513" t="str">
        <f>PROGRAMACION!D150</f>
        <v>Sensor de flujo electromagnético Ø1-1/2" #150, SS, Teflon/PTFE, electrodos Hastelloy. Tag FE-17633009</v>
      </c>
      <c r="D151" s="1514">
        <f>PROGRAMACION!E150</f>
        <v>46295</v>
      </c>
      <c r="E151" s="1514">
        <f>PROGRAMACION!F150</f>
        <v>46295</v>
      </c>
      <c r="F151" s="1515">
        <f>PROGRAMACION!$L$150</f>
        <v>4.1193592169034027E-3</v>
      </c>
      <c r="G151" s="1446">
        <f>IFERROR(INDEX(P151:AG151,MATCH("Fecha de corte",$P$5:$AG$5,0)),0)</f>
        <v>0</v>
      </c>
      <c r="H151" s="1446">
        <f>IFERROR(INDEX(P152:AG152,MATCH("Fecha de corte",$P$5:$AG$5,0)),0)</f>
        <v>0</v>
      </c>
      <c r="I151" s="1516">
        <f>$F151*$H151</f>
        <v>0</v>
      </c>
      <c r="J151" s="1515">
        <f>$F151</f>
        <v>4.1193592169034027E-3</v>
      </c>
      <c r="K151" s="1446">
        <f>$G151</f>
        <v>0</v>
      </c>
      <c r="L151" s="1446">
        <f>$H151</f>
        <v>0</v>
      </c>
      <c r="M151" s="1516">
        <f>$I151</f>
        <v>0</v>
      </c>
      <c r="N151" s="1517" t="str">
        <f>PROGRAMACION!M150</f>
        <v>Prog.</v>
      </c>
      <c r="O151" s="1518"/>
      <c r="P151" s="1515">
        <f>PROGRAMACION!O150</f>
        <v>0</v>
      </c>
      <c r="Q151" s="1519">
        <f>PROGRAMACION!P150</f>
        <v>0</v>
      </c>
      <c r="R151" s="1519">
        <f>PROGRAMACION!Q150</f>
        <v>0</v>
      </c>
      <c r="S151" s="1519">
        <f>PROGRAMACION!R150</f>
        <v>0</v>
      </c>
      <c r="T151" s="1519">
        <f>PROGRAMACION!S150</f>
        <v>0</v>
      </c>
      <c r="U151" s="1519">
        <f>PROGRAMACION!T150</f>
        <v>0</v>
      </c>
      <c r="V151" s="1519">
        <f>PROGRAMACION!U150</f>
        <v>0</v>
      </c>
      <c r="W151" s="1519">
        <f>PROGRAMACION!V150</f>
        <v>0</v>
      </c>
      <c r="X151" s="1519">
        <f>PROGRAMACION!W150</f>
        <v>0</v>
      </c>
      <c r="Y151" s="1519">
        <f>PROGRAMACION!X150</f>
        <v>0</v>
      </c>
      <c r="Z151" s="1519">
        <f>PROGRAMACION!Y150</f>
        <v>0</v>
      </c>
      <c r="AA151" s="1519">
        <f>PROGRAMACION!Z150</f>
        <v>0</v>
      </c>
      <c r="AB151" s="1519">
        <f>PROGRAMACION!AA150</f>
        <v>0</v>
      </c>
      <c r="AC151" s="1519">
        <f>PROGRAMACION!AB150</f>
        <v>1</v>
      </c>
      <c r="AD151" s="1519">
        <f>PROGRAMACION!AC150</f>
        <v>1</v>
      </c>
      <c r="AE151" s="1519">
        <f>PROGRAMACION!AD150</f>
        <v>1</v>
      </c>
      <c r="AF151" s="1519">
        <f>PROGRAMACION!AE150</f>
        <v>1</v>
      </c>
      <c r="AG151" s="1519">
        <f>PROGRAMACION!AF150</f>
        <v>1</v>
      </c>
    </row>
    <row r="152" spans="1:33" s="1276" customFormat="1">
      <c r="A152" s="1502"/>
      <c r="B152" s="1503"/>
      <c r="C152" s="1503"/>
      <c r="D152" s="1504"/>
      <c r="E152" s="1504"/>
      <c r="F152" s="1505">
        <f>PROGRAMACION!$L$150</f>
        <v>4.1193592169034027E-3</v>
      </c>
      <c r="G152" s="1506"/>
      <c r="H152" s="1506"/>
      <c r="I152" s="1507"/>
      <c r="J152" s="1505"/>
      <c r="K152" s="1506"/>
      <c r="L152" s="1506"/>
      <c r="M152" s="1507"/>
      <c r="N152" s="1508" t="str">
        <f>PROGRAMACION!M151</f>
        <v>Actual</v>
      </c>
      <c r="O152" s="1509"/>
      <c r="P152" s="1510">
        <f>PROGRAMACION!O151</f>
        <v>0</v>
      </c>
      <c r="Q152" s="1510">
        <f>PROGRAMACION!P151</f>
        <v>0</v>
      </c>
      <c r="R152" s="1510">
        <f>PROGRAMACION!Q151</f>
        <v>0</v>
      </c>
      <c r="S152" s="1510">
        <f>PROGRAMACION!R151</f>
        <v>0</v>
      </c>
      <c r="T152" s="1510">
        <f>PROGRAMACION!S151</f>
        <v>0</v>
      </c>
      <c r="U152" s="1510">
        <f>PROGRAMACION!T151</f>
        <v>0</v>
      </c>
      <c r="V152" s="1510">
        <f>PROGRAMACION!U151</f>
        <v>0</v>
      </c>
      <c r="W152" s="1510">
        <f>PROGRAMACION!V151</f>
        <v>0</v>
      </c>
      <c r="X152" s="1510">
        <f>PROGRAMACION!W151</f>
        <v>0</v>
      </c>
      <c r="Y152" s="1510">
        <f>PROGRAMACION!X151</f>
        <v>0</v>
      </c>
      <c r="Z152" s="1510">
        <f>PROGRAMACION!Y151</f>
        <v>0</v>
      </c>
      <c r="AA152" s="1510">
        <f>PROGRAMACION!Z151</f>
        <v>0</v>
      </c>
      <c r="AB152" s="1510">
        <f>PROGRAMACION!AA151</f>
        <v>0</v>
      </c>
      <c r="AC152" s="1510">
        <f>PROGRAMACION!AB151</f>
        <v>0</v>
      </c>
      <c r="AD152" s="1510">
        <f>PROGRAMACION!AC151</f>
        <v>0</v>
      </c>
      <c r="AE152" s="1510">
        <f>PROGRAMACION!AD151</f>
        <v>0</v>
      </c>
      <c r="AF152" s="1510">
        <f>PROGRAMACION!AE151</f>
        <v>0</v>
      </c>
      <c r="AG152" s="1510">
        <f>PROGRAMACION!AF151</f>
        <v>0</v>
      </c>
    </row>
    <row r="153" spans="1:33" s="1276" customFormat="1" ht="36.75">
      <c r="A153" s="1511"/>
      <c r="B153" s="1512" t="str">
        <f>PROGRAMACION!C152</f>
        <v>A1600</v>
      </c>
      <c r="C153" s="1513" t="str">
        <f>PROGRAMACION!D152</f>
        <v>Sensor de flujo electromagnético Ø1" #150, SS, Teflon/PTFE, electrodos Hastelloy. Tags FE-176330011 y FE-17633013</v>
      </c>
      <c r="D153" s="1514">
        <f>PROGRAMACION!E152</f>
        <v>46296</v>
      </c>
      <c r="E153" s="1514">
        <f>PROGRAMACION!F152</f>
        <v>46297</v>
      </c>
      <c r="F153" s="1515">
        <f>PROGRAMACION!$L$152</f>
        <v>8.2387184338068055E-3</v>
      </c>
      <c r="G153" s="1446">
        <f>IFERROR(INDEX(P153:AG153,MATCH("Fecha de corte",$P$5:$AG$5,0)),0)</f>
        <v>0</v>
      </c>
      <c r="H153" s="1446">
        <f>IFERROR(INDEX(P154:AG154,MATCH("Fecha de corte",$P$5:$AG$5,0)),0)</f>
        <v>0</v>
      </c>
      <c r="I153" s="1516">
        <f>$F153*$H153</f>
        <v>0</v>
      </c>
      <c r="J153" s="1515">
        <f>$F153</f>
        <v>8.2387184338068055E-3</v>
      </c>
      <c r="K153" s="1446">
        <f>$G153</f>
        <v>0</v>
      </c>
      <c r="L153" s="1446">
        <f>$H153</f>
        <v>0</v>
      </c>
      <c r="M153" s="1516">
        <f>$I153</f>
        <v>0</v>
      </c>
      <c r="N153" s="1517" t="str">
        <f>PROGRAMACION!M152</f>
        <v>Prog.</v>
      </c>
      <c r="O153" s="1518"/>
      <c r="P153" s="1515">
        <f>PROGRAMACION!O152</f>
        <v>0</v>
      </c>
      <c r="Q153" s="1519">
        <f>PROGRAMACION!P152</f>
        <v>0</v>
      </c>
      <c r="R153" s="1519">
        <f>PROGRAMACION!Q152</f>
        <v>0</v>
      </c>
      <c r="S153" s="1519">
        <f>PROGRAMACION!R152</f>
        <v>0</v>
      </c>
      <c r="T153" s="1519">
        <f>PROGRAMACION!S152</f>
        <v>0</v>
      </c>
      <c r="U153" s="1519">
        <f>PROGRAMACION!T152</f>
        <v>0</v>
      </c>
      <c r="V153" s="1519">
        <f>PROGRAMACION!U152</f>
        <v>0</v>
      </c>
      <c r="W153" s="1519">
        <f>PROGRAMACION!V152</f>
        <v>0</v>
      </c>
      <c r="X153" s="1519">
        <f>PROGRAMACION!W152</f>
        <v>0</v>
      </c>
      <c r="Y153" s="1519">
        <f>PROGRAMACION!X152</f>
        <v>0</v>
      </c>
      <c r="Z153" s="1519">
        <f>PROGRAMACION!Y152</f>
        <v>0</v>
      </c>
      <c r="AA153" s="1519">
        <f>PROGRAMACION!Z152</f>
        <v>0</v>
      </c>
      <c r="AB153" s="1519">
        <f>PROGRAMACION!AA152</f>
        <v>0</v>
      </c>
      <c r="AC153" s="1519">
        <f>PROGRAMACION!AB152</f>
        <v>0.5</v>
      </c>
      <c r="AD153" s="1519">
        <f>PROGRAMACION!AC152</f>
        <v>1</v>
      </c>
      <c r="AE153" s="1519">
        <f>PROGRAMACION!AD152</f>
        <v>1</v>
      </c>
      <c r="AF153" s="1519">
        <f>PROGRAMACION!AE152</f>
        <v>1</v>
      </c>
      <c r="AG153" s="1519">
        <f>PROGRAMACION!AF152</f>
        <v>1</v>
      </c>
    </row>
    <row r="154" spans="1:33" s="1276" customFormat="1">
      <c r="A154" s="1502"/>
      <c r="B154" s="1503"/>
      <c r="C154" s="1503"/>
      <c r="D154" s="1504"/>
      <c r="E154" s="1504"/>
      <c r="F154" s="1505">
        <f>PROGRAMACION!$L$152</f>
        <v>8.2387184338068055E-3</v>
      </c>
      <c r="G154" s="1506"/>
      <c r="H154" s="1506"/>
      <c r="I154" s="1507"/>
      <c r="J154" s="1505"/>
      <c r="K154" s="1506"/>
      <c r="L154" s="1506"/>
      <c r="M154" s="1507"/>
      <c r="N154" s="1508" t="str">
        <f>PROGRAMACION!M153</f>
        <v>Actual</v>
      </c>
      <c r="O154" s="1509"/>
      <c r="P154" s="1510">
        <f>PROGRAMACION!O153</f>
        <v>0</v>
      </c>
      <c r="Q154" s="1510">
        <f>PROGRAMACION!P153</f>
        <v>0</v>
      </c>
      <c r="R154" s="1510">
        <f>PROGRAMACION!Q153</f>
        <v>0</v>
      </c>
      <c r="S154" s="1510">
        <f>PROGRAMACION!R153</f>
        <v>0</v>
      </c>
      <c r="T154" s="1510">
        <f>PROGRAMACION!S153</f>
        <v>0</v>
      </c>
      <c r="U154" s="1510">
        <f>PROGRAMACION!T153</f>
        <v>0</v>
      </c>
      <c r="V154" s="1510">
        <f>PROGRAMACION!U153</f>
        <v>0</v>
      </c>
      <c r="W154" s="1510">
        <f>PROGRAMACION!V153</f>
        <v>0</v>
      </c>
      <c r="X154" s="1510">
        <f>PROGRAMACION!W153</f>
        <v>0</v>
      </c>
      <c r="Y154" s="1510">
        <f>PROGRAMACION!X153</f>
        <v>0</v>
      </c>
      <c r="Z154" s="1510">
        <f>PROGRAMACION!Y153</f>
        <v>0</v>
      </c>
      <c r="AA154" s="1510">
        <f>PROGRAMACION!Z153</f>
        <v>0</v>
      </c>
      <c r="AB154" s="1510">
        <f>PROGRAMACION!AA153</f>
        <v>0</v>
      </c>
      <c r="AC154" s="1510">
        <f>PROGRAMACION!AB153</f>
        <v>0</v>
      </c>
      <c r="AD154" s="1510">
        <f>PROGRAMACION!AC153</f>
        <v>0</v>
      </c>
      <c r="AE154" s="1510">
        <f>PROGRAMACION!AD153</f>
        <v>0</v>
      </c>
      <c r="AF154" s="1510">
        <f>PROGRAMACION!AE153</f>
        <v>0</v>
      </c>
      <c r="AG154" s="1510">
        <f>PROGRAMACION!AF153</f>
        <v>0</v>
      </c>
    </row>
    <row r="155" spans="1:33" s="1276" customFormat="1" ht="36.75">
      <c r="A155" s="1511"/>
      <c r="B155" s="1512" t="str">
        <f>PROGRAMACION!C154</f>
        <v>A1610</v>
      </c>
      <c r="C155" s="1513" t="str">
        <f>PROGRAMACION!D154</f>
        <v>Transmisor indicador de flujo digital programable, remoto a sensor, display, 4-20mA+HART. Tags FIT-17633008@013</v>
      </c>
      <c r="D155" s="1514">
        <f>PROGRAMACION!E154</f>
        <v>46301</v>
      </c>
      <c r="E155" s="1514">
        <f>PROGRAMACION!F154</f>
        <v>46304</v>
      </c>
      <c r="F155" s="1515">
        <f>PROGRAMACION!$L$154</f>
        <v>1.2358077650710208E-2</v>
      </c>
      <c r="G155" s="1446">
        <f>IFERROR(INDEX(P155:AG155,MATCH("Fecha de corte",$P$5:$AG$5,0)),0)</f>
        <v>0</v>
      </c>
      <c r="H155" s="1446">
        <f>IFERROR(INDEX(P156:AG156,MATCH("Fecha de corte",$P$5:$AG$5,0)),0)</f>
        <v>0</v>
      </c>
      <c r="I155" s="1516">
        <f>$F155*$H155</f>
        <v>0</v>
      </c>
      <c r="J155" s="1515">
        <f>$F155</f>
        <v>1.2358077650710208E-2</v>
      </c>
      <c r="K155" s="1446">
        <f>$G155</f>
        <v>0</v>
      </c>
      <c r="L155" s="1446">
        <f>$H155</f>
        <v>0</v>
      </c>
      <c r="M155" s="1516">
        <f>$I155</f>
        <v>0</v>
      </c>
      <c r="N155" s="1517" t="str">
        <f>PROGRAMACION!M154</f>
        <v>Prog.</v>
      </c>
      <c r="O155" s="1518"/>
      <c r="P155" s="1515">
        <f>PROGRAMACION!O154</f>
        <v>0</v>
      </c>
      <c r="Q155" s="1519">
        <f>PROGRAMACION!P154</f>
        <v>0</v>
      </c>
      <c r="R155" s="1519">
        <f>PROGRAMACION!Q154</f>
        <v>0</v>
      </c>
      <c r="S155" s="1519">
        <f>PROGRAMACION!R154</f>
        <v>0</v>
      </c>
      <c r="T155" s="1519">
        <f>PROGRAMACION!S154</f>
        <v>0</v>
      </c>
      <c r="U155" s="1519">
        <f>PROGRAMACION!T154</f>
        <v>0</v>
      </c>
      <c r="V155" s="1519">
        <f>PROGRAMACION!U154</f>
        <v>0</v>
      </c>
      <c r="W155" s="1519">
        <f>PROGRAMACION!V154</f>
        <v>0</v>
      </c>
      <c r="X155" s="1519">
        <f>PROGRAMACION!W154</f>
        <v>0</v>
      </c>
      <c r="Y155" s="1519">
        <f>PROGRAMACION!X154</f>
        <v>0</v>
      </c>
      <c r="Z155" s="1519">
        <f>PROGRAMACION!Y154</f>
        <v>0</v>
      </c>
      <c r="AA155" s="1519">
        <f>PROGRAMACION!Z154</f>
        <v>0</v>
      </c>
      <c r="AB155" s="1519">
        <f>PROGRAMACION!AA154</f>
        <v>0</v>
      </c>
      <c r="AC155" s="1519">
        <f>PROGRAMACION!AB154</f>
        <v>0</v>
      </c>
      <c r="AD155" s="1519">
        <f>PROGRAMACION!AC154</f>
        <v>0.75</v>
      </c>
      <c r="AE155" s="1519">
        <f>PROGRAMACION!AD154</f>
        <v>1</v>
      </c>
      <c r="AF155" s="1519">
        <f>PROGRAMACION!AE154</f>
        <v>1</v>
      </c>
      <c r="AG155" s="1519">
        <f>PROGRAMACION!AF154</f>
        <v>1</v>
      </c>
    </row>
    <row r="156" spans="1:33" s="1276" customFormat="1">
      <c r="A156" s="1502"/>
      <c r="B156" s="1503"/>
      <c r="C156" s="1503"/>
      <c r="D156" s="1504"/>
      <c r="E156" s="1504"/>
      <c r="F156" s="1505">
        <f>PROGRAMACION!$L$154</f>
        <v>1.2358077650710208E-2</v>
      </c>
      <c r="G156" s="1506"/>
      <c r="H156" s="1506"/>
      <c r="I156" s="1507"/>
      <c r="J156" s="1505"/>
      <c r="K156" s="1506"/>
      <c r="L156" s="1506"/>
      <c r="M156" s="1507"/>
      <c r="N156" s="1508" t="str">
        <f>PROGRAMACION!M155</f>
        <v>Actual</v>
      </c>
      <c r="O156" s="1509"/>
      <c r="P156" s="1510">
        <f>PROGRAMACION!O155</f>
        <v>0</v>
      </c>
      <c r="Q156" s="1510">
        <f>PROGRAMACION!P155</f>
        <v>0</v>
      </c>
      <c r="R156" s="1510">
        <f>PROGRAMACION!Q155</f>
        <v>0</v>
      </c>
      <c r="S156" s="1510">
        <f>PROGRAMACION!R155</f>
        <v>0</v>
      </c>
      <c r="T156" s="1510">
        <f>PROGRAMACION!S155</f>
        <v>0</v>
      </c>
      <c r="U156" s="1510">
        <f>PROGRAMACION!T155</f>
        <v>0</v>
      </c>
      <c r="V156" s="1510">
        <f>PROGRAMACION!U155</f>
        <v>0</v>
      </c>
      <c r="W156" s="1510">
        <f>PROGRAMACION!V155</f>
        <v>0</v>
      </c>
      <c r="X156" s="1510">
        <f>PROGRAMACION!W155</f>
        <v>0</v>
      </c>
      <c r="Y156" s="1510">
        <f>PROGRAMACION!X155</f>
        <v>0</v>
      </c>
      <c r="Z156" s="1510">
        <f>PROGRAMACION!Y155</f>
        <v>0</v>
      </c>
      <c r="AA156" s="1510">
        <f>PROGRAMACION!Z155</f>
        <v>0</v>
      </c>
      <c r="AB156" s="1510">
        <f>PROGRAMACION!AA155</f>
        <v>0</v>
      </c>
      <c r="AC156" s="1510">
        <f>PROGRAMACION!AB155</f>
        <v>0</v>
      </c>
      <c r="AD156" s="1510">
        <f>PROGRAMACION!AC155</f>
        <v>0</v>
      </c>
      <c r="AE156" s="1510">
        <f>PROGRAMACION!AD155</f>
        <v>0</v>
      </c>
      <c r="AF156" s="1510">
        <f>PROGRAMACION!AE155</f>
        <v>0</v>
      </c>
      <c r="AG156" s="1510">
        <f>PROGRAMACION!AF155</f>
        <v>0</v>
      </c>
    </row>
    <row r="157" spans="1:33" s="1276" customFormat="1" ht="36.75">
      <c r="A157" s="1511"/>
      <c r="B157" s="1512" t="str">
        <f>PROGRAMACION!C156</f>
        <v>A1620</v>
      </c>
      <c r="C157" s="1513" t="str">
        <f>PROGRAMACION!D156</f>
        <v>Sensor/transmisor de nivel radar no contacto, antena PVDF, Ø1-1/2", 4-20mA+HART. Tags LE/LT-17633014 y LE/LT-17633015</v>
      </c>
      <c r="D157" s="1514">
        <f>PROGRAMACION!E156</f>
        <v>46295</v>
      </c>
      <c r="E157" s="1514">
        <f>PROGRAMACION!F156</f>
        <v>46295</v>
      </c>
      <c r="F157" s="1515">
        <f>PROGRAMACION!$L$156</f>
        <v>4.1193592169034027E-3</v>
      </c>
      <c r="G157" s="1446">
        <f>IFERROR(INDEX(P157:AG157,MATCH("Fecha de corte",$P$5:$AG$5,0)),0)</f>
        <v>0</v>
      </c>
      <c r="H157" s="1446">
        <f>IFERROR(INDEX(P158:AG158,MATCH("Fecha de corte",$P$5:$AG$5,0)),0)</f>
        <v>0</v>
      </c>
      <c r="I157" s="1516">
        <f>$F157*$H157</f>
        <v>0</v>
      </c>
      <c r="J157" s="1515">
        <f>$F157</f>
        <v>4.1193592169034027E-3</v>
      </c>
      <c r="K157" s="1446">
        <f>$G157</f>
        <v>0</v>
      </c>
      <c r="L157" s="1446">
        <f>$H157</f>
        <v>0</v>
      </c>
      <c r="M157" s="1516">
        <f>$I157</f>
        <v>0</v>
      </c>
      <c r="N157" s="1517" t="str">
        <f>PROGRAMACION!M156</f>
        <v>Prog.</v>
      </c>
      <c r="O157" s="1518"/>
      <c r="P157" s="1515">
        <f>PROGRAMACION!O156</f>
        <v>0</v>
      </c>
      <c r="Q157" s="1519">
        <f>PROGRAMACION!P156</f>
        <v>0</v>
      </c>
      <c r="R157" s="1519">
        <f>PROGRAMACION!Q156</f>
        <v>0</v>
      </c>
      <c r="S157" s="1519">
        <f>PROGRAMACION!R156</f>
        <v>0</v>
      </c>
      <c r="T157" s="1519">
        <f>PROGRAMACION!S156</f>
        <v>0</v>
      </c>
      <c r="U157" s="1519">
        <f>PROGRAMACION!T156</f>
        <v>0</v>
      </c>
      <c r="V157" s="1519">
        <f>PROGRAMACION!U156</f>
        <v>0</v>
      </c>
      <c r="W157" s="1519">
        <f>PROGRAMACION!V156</f>
        <v>0</v>
      </c>
      <c r="X157" s="1519">
        <f>PROGRAMACION!W156</f>
        <v>0</v>
      </c>
      <c r="Y157" s="1519">
        <f>PROGRAMACION!X156</f>
        <v>0</v>
      </c>
      <c r="Z157" s="1519">
        <f>PROGRAMACION!Y156</f>
        <v>0</v>
      </c>
      <c r="AA157" s="1519">
        <f>PROGRAMACION!Z156</f>
        <v>0</v>
      </c>
      <c r="AB157" s="1519">
        <f>PROGRAMACION!AA156</f>
        <v>0</v>
      </c>
      <c r="AC157" s="1519">
        <f>PROGRAMACION!AB156</f>
        <v>1</v>
      </c>
      <c r="AD157" s="1519">
        <f>PROGRAMACION!AC156</f>
        <v>1</v>
      </c>
      <c r="AE157" s="1519">
        <f>PROGRAMACION!AD156</f>
        <v>1</v>
      </c>
      <c r="AF157" s="1519">
        <f>PROGRAMACION!AE156</f>
        <v>1</v>
      </c>
      <c r="AG157" s="1519">
        <f>PROGRAMACION!AF156</f>
        <v>1</v>
      </c>
    </row>
    <row r="158" spans="1:33" s="1276" customFormat="1">
      <c r="A158" s="1502"/>
      <c r="B158" s="1503"/>
      <c r="C158" s="1503"/>
      <c r="D158" s="1504"/>
      <c r="E158" s="1504"/>
      <c r="F158" s="1505">
        <f>PROGRAMACION!$L$156</f>
        <v>4.1193592169034027E-3</v>
      </c>
      <c r="G158" s="1506"/>
      <c r="H158" s="1506"/>
      <c r="I158" s="1507"/>
      <c r="J158" s="1505"/>
      <c r="K158" s="1506"/>
      <c r="L158" s="1506"/>
      <c r="M158" s="1507"/>
      <c r="N158" s="1508" t="str">
        <f>PROGRAMACION!M157</f>
        <v>Actual</v>
      </c>
      <c r="O158" s="1509"/>
      <c r="P158" s="1510">
        <f>PROGRAMACION!O157</f>
        <v>0</v>
      </c>
      <c r="Q158" s="1510">
        <f>PROGRAMACION!P157</f>
        <v>0</v>
      </c>
      <c r="R158" s="1510">
        <f>PROGRAMACION!Q157</f>
        <v>0</v>
      </c>
      <c r="S158" s="1510">
        <f>PROGRAMACION!R157</f>
        <v>0</v>
      </c>
      <c r="T158" s="1510">
        <f>PROGRAMACION!S157</f>
        <v>0</v>
      </c>
      <c r="U158" s="1510">
        <f>PROGRAMACION!T157</f>
        <v>0</v>
      </c>
      <c r="V158" s="1510">
        <f>PROGRAMACION!U157</f>
        <v>0</v>
      </c>
      <c r="W158" s="1510">
        <f>PROGRAMACION!V157</f>
        <v>0</v>
      </c>
      <c r="X158" s="1510">
        <f>PROGRAMACION!W157</f>
        <v>0</v>
      </c>
      <c r="Y158" s="1510">
        <f>PROGRAMACION!X157</f>
        <v>0</v>
      </c>
      <c r="Z158" s="1510">
        <f>PROGRAMACION!Y157</f>
        <v>0</v>
      </c>
      <c r="AA158" s="1510">
        <f>PROGRAMACION!Z157</f>
        <v>0</v>
      </c>
      <c r="AB158" s="1510">
        <f>PROGRAMACION!AA157</f>
        <v>0</v>
      </c>
      <c r="AC158" s="1510">
        <f>PROGRAMACION!AB157</f>
        <v>0</v>
      </c>
      <c r="AD158" s="1510">
        <f>PROGRAMACION!AC157</f>
        <v>0</v>
      </c>
      <c r="AE158" s="1510">
        <f>PROGRAMACION!AD157</f>
        <v>0</v>
      </c>
      <c r="AF158" s="1510">
        <f>PROGRAMACION!AE157</f>
        <v>0</v>
      </c>
      <c r="AG158" s="1510">
        <f>PROGRAMACION!AF157</f>
        <v>0</v>
      </c>
    </row>
    <row r="159" spans="1:33" s="1276" customFormat="1" ht="36.75">
      <c r="A159" s="1511"/>
      <c r="B159" s="1512" t="str">
        <f>PROGRAMACION!C158</f>
        <v>A1630</v>
      </c>
      <c r="C159" s="1513" t="str">
        <f>PROGRAMACION!D158</f>
        <v>Indicador de nivel digital programable, remoto a sensor, display con teclado. Tags LI-17633014 y LI-17633015</v>
      </c>
      <c r="D159" s="1514">
        <f>PROGRAMACION!E158</f>
        <v>46302</v>
      </c>
      <c r="E159" s="1514">
        <f>PROGRAMACION!F158</f>
        <v>46302</v>
      </c>
      <c r="F159" s="1515">
        <f>PROGRAMACION!$L$158</f>
        <v>4.1193592169034027E-3</v>
      </c>
      <c r="G159" s="1446">
        <f>IFERROR(INDEX(P159:AG159,MATCH("Fecha de corte",$P$5:$AG$5,0)),0)</f>
        <v>0</v>
      </c>
      <c r="H159" s="1446">
        <f>IFERROR(INDEX(P160:AG160,MATCH("Fecha de corte",$P$5:$AG$5,0)),0)</f>
        <v>0</v>
      </c>
      <c r="I159" s="1516">
        <f>$F159*$H159</f>
        <v>0</v>
      </c>
      <c r="J159" s="1515">
        <f>$F159</f>
        <v>4.1193592169034027E-3</v>
      </c>
      <c r="K159" s="1446">
        <f>$G159</f>
        <v>0</v>
      </c>
      <c r="L159" s="1446">
        <f>$H159</f>
        <v>0</v>
      </c>
      <c r="M159" s="1516">
        <f>$I159</f>
        <v>0</v>
      </c>
      <c r="N159" s="1517" t="str">
        <f>PROGRAMACION!M158</f>
        <v>Prog.</v>
      </c>
      <c r="O159" s="1518"/>
      <c r="P159" s="1515">
        <f>PROGRAMACION!O158</f>
        <v>0</v>
      </c>
      <c r="Q159" s="1519">
        <f>PROGRAMACION!P158</f>
        <v>0</v>
      </c>
      <c r="R159" s="1519">
        <f>PROGRAMACION!Q158</f>
        <v>0</v>
      </c>
      <c r="S159" s="1519">
        <f>PROGRAMACION!R158</f>
        <v>0</v>
      </c>
      <c r="T159" s="1519">
        <f>PROGRAMACION!S158</f>
        <v>0</v>
      </c>
      <c r="U159" s="1519">
        <f>PROGRAMACION!T158</f>
        <v>0</v>
      </c>
      <c r="V159" s="1519">
        <f>PROGRAMACION!U158</f>
        <v>0</v>
      </c>
      <c r="W159" s="1519">
        <f>PROGRAMACION!V158</f>
        <v>0</v>
      </c>
      <c r="X159" s="1519">
        <f>PROGRAMACION!W158</f>
        <v>0</v>
      </c>
      <c r="Y159" s="1519">
        <f>PROGRAMACION!X158</f>
        <v>0</v>
      </c>
      <c r="Z159" s="1519">
        <f>PROGRAMACION!Y158</f>
        <v>0</v>
      </c>
      <c r="AA159" s="1519">
        <f>PROGRAMACION!Z158</f>
        <v>0</v>
      </c>
      <c r="AB159" s="1519">
        <f>PROGRAMACION!AA158</f>
        <v>0</v>
      </c>
      <c r="AC159" s="1519">
        <f>PROGRAMACION!AB158</f>
        <v>0</v>
      </c>
      <c r="AD159" s="1519">
        <f>PROGRAMACION!AC158</f>
        <v>1</v>
      </c>
      <c r="AE159" s="1519">
        <f>PROGRAMACION!AD158</f>
        <v>1</v>
      </c>
      <c r="AF159" s="1519">
        <f>PROGRAMACION!AE158</f>
        <v>1</v>
      </c>
      <c r="AG159" s="1519">
        <f>PROGRAMACION!AF158</f>
        <v>1</v>
      </c>
    </row>
    <row r="160" spans="1:33" s="1276" customFormat="1">
      <c r="A160" s="1502"/>
      <c r="B160" s="1503"/>
      <c r="C160" s="1503"/>
      <c r="D160" s="1504"/>
      <c r="E160" s="1504"/>
      <c r="F160" s="1505">
        <f>PROGRAMACION!$L$158</f>
        <v>4.1193592169034027E-3</v>
      </c>
      <c r="G160" s="1506"/>
      <c r="H160" s="1506"/>
      <c r="I160" s="1507"/>
      <c r="J160" s="1505"/>
      <c r="K160" s="1506"/>
      <c r="L160" s="1506"/>
      <c r="M160" s="1507"/>
      <c r="N160" s="1508" t="str">
        <f>PROGRAMACION!M159</f>
        <v>Actual</v>
      </c>
      <c r="O160" s="1509"/>
      <c r="P160" s="1510">
        <f>PROGRAMACION!O159</f>
        <v>0</v>
      </c>
      <c r="Q160" s="1510">
        <f>PROGRAMACION!P159</f>
        <v>0</v>
      </c>
      <c r="R160" s="1510">
        <f>PROGRAMACION!Q159</f>
        <v>0</v>
      </c>
      <c r="S160" s="1510">
        <f>PROGRAMACION!R159</f>
        <v>0</v>
      </c>
      <c r="T160" s="1510">
        <f>PROGRAMACION!S159</f>
        <v>0</v>
      </c>
      <c r="U160" s="1510">
        <f>PROGRAMACION!T159</f>
        <v>0</v>
      </c>
      <c r="V160" s="1510">
        <f>PROGRAMACION!U159</f>
        <v>0</v>
      </c>
      <c r="W160" s="1510">
        <f>PROGRAMACION!V159</f>
        <v>0</v>
      </c>
      <c r="X160" s="1510">
        <f>PROGRAMACION!W159</f>
        <v>0</v>
      </c>
      <c r="Y160" s="1510">
        <f>PROGRAMACION!X159</f>
        <v>0</v>
      </c>
      <c r="Z160" s="1510">
        <f>PROGRAMACION!Y159</f>
        <v>0</v>
      </c>
      <c r="AA160" s="1510">
        <f>PROGRAMACION!Z159</f>
        <v>0</v>
      </c>
      <c r="AB160" s="1510">
        <f>PROGRAMACION!AA159</f>
        <v>0</v>
      </c>
      <c r="AC160" s="1510">
        <f>PROGRAMACION!AB159</f>
        <v>0</v>
      </c>
      <c r="AD160" s="1510">
        <f>PROGRAMACION!AC159</f>
        <v>0</v>
      </c>
      <c r="AE160" s="1510">
        <f>PROGRAMACION!AD159</f>
        <v>0</v>
      </c>
      <c r="AF160" s="1510">
        <f>PROGRAMACION!AE159</f>
        <v>0</v>
      </c>
      <c r="AG160" s="1510">
        <f>PROGRAMACION!AF159</f>
        <v>0</v>
      </c>
    </row>
    <row r="161" spans="1:33" s="1276" customFormat="1" ht="36.75">
      <c r="A161" s="1511"/>
      <c r="B161" s="1512" t="str">
        <f>PROGRAMACION!C160</f>
        <v>A1640</v>
      </c>
      <c r="C161" s="1513" t="str">
        <f>PROGRAMACION!D160</f>
        <v>Suministro, montaje e instalación de detalle constructivo para montaje de manómetro. Ver estandar MY 0000-7-00005</v>
      </c>
      <c r="D161" s="1514">
        <f>PROGRAMACION!E160</f>
        <v>46289</v>
      </c>
      <c r="E161" s="1514">
        <f>PROGRAMACION!F160</f>
        <v>46297</v>
      </c>
      <c r="F161" s="1515">
        <f>PROGRAMACION!$L$160</f>
        <v>1.4417757259161909E-2</v>
      </c>
      <c r="G161" s="1446">
        <f>IFERROR(INDEX(P161:AG161,MATCH("Fecha de corte",$P$5:$AG$5,0)),0)</f>
        <v>0</v>
      </c>
      <c r="H161" s="1446">
        <f>IFERROR(INDEX(P162:AG162,MATCH("Fecha de corte",$P$5:$AG$5,0)),0)</f>
        <v>0</v>
      </c>
      <c r="I161" s="1516">
        <f>$F161*$H161</f>
        <v>0</v>
      </c>
      <c r="J161" s="1515">
        <f>$F161</f>
        <v>1.4417757259161909E-2</v>
      </c>
      <c r="K161" s="1446">
        <f>$G161</f>
        <v>0</v>
      </c>
      <c r="L161" s="1446">
        <f>$H161</f>
        <v>0</v>
      </c>
      <c r="M161" s="1516">
        <f>$I161</f>
        <v>0</v>
      </c>
      <c r="N161" s="1517" t="str">
        <f>PROGRAMACION!M160</f>
        <v>Prog.</v>
      </c>
      <c r="O161" s="1518"/>
      <c r="P161" s="1515">
        <f>PROGRAMACION!O160</f>
        <v>0</v>
      </c>
      <c r="Q161" s="1519">
        <f>PROGRAMACION!P160</f>
        <v>0</v>
      </c>
      <c r="R161" s="1519">
        <f>PROGRAMACION!Q160</f>
        <v>0</v>
      </c>
      <c r="S161" s="1519">
        <f>PROGRAMACION!R160</f>
        <v>0</v>
      </c>
      <c r="T161" s="1519">
        <f>PROGRAMACION!S160</f>
        <v>0</v>
      </c>
      <c r="U161" s="1519">
        <f>PROGRAMACION!T160</f>
        <v>0</v>
      </c>
      <c r="V161" s="1519">
        <f>PROGRAMACION!U160</f>
        <v>0</v>
      </c>
      <c r="W161" s="1519">
        <f>PROGRAMACION!V160</f>
        <v>0</v>
      </c>
      <c r="X161" s="1519">
        <f>PROGRAMACION!W160</f>
        <v>0</v>
      </c>
      <c r="Y161" s="1519">
        <f>PROGRAMACION!X160</f>
        <v>0</v>
      </c>
      <c r="Z161" s="1519">
        <f>PROGRAMACION!Y160</f>
        <v>0</v>
      </c>
      <c r="AA161" s="1519">
        <f>PROGRAMACION!Z160</f>
        <v>0</v>
      </c>
      <c r="AB161" s="1519">
        <f>PROGRAMACION!AA160</f>
        <v>0.11111111111111112</v>
      </c>
      <c r="AC161" s="1519">
        <f>PROGRAMACION!AB160</f>
        <v>0.88888888888888884</v>
      </c>
      <c r="AD161" s="1519">
        <f>PROGRAMACION!AC160</f>
        <v>1</v>
      </c>
      <c r="AE161" s="1519">
        <f>PROGRAMACION!AD160</f>
        <v>1</v>
      </c>
      <c r="AF161" s="1519">
        <f>PROGRAMACION!AE160</f>
        <v>1</v>
      </c>
      <c r="AG161" s="1519">
        <f>PROGRAMACION!AF160</f>
        <v>1</v>
      </c>
    </row>
    <row r="162" spans="1:33" s="1276" customFormat="1">
      <c r="A162" s="1502"/>
      <c r="B162" s="1503"/>
      <c r="C162" s="1503"/>
      <c r="D162" s="1504"/>
      <c r="E162" s="1504"/>
      <c r="F162" s="1505">
        <f>PROGRAMACION!$L$160</f>
        <v>1.4417757259161909E-2</v>
      </c>
      <c r="G162" s="1506"/>
      <c r="H162" s="1506"/>
      <c r="I162" s="1507"/>
      <c r="J162" s="1505"/>
      <c r="K162" s="1506"/>
      <c r="L162" s="1506"/>
      <c r="M162" s="1507"/>
      <c r="N162" s="1508" t="str">
        <f>PROGRAMACION!M161</f>
        <v>Actual</v>
      </c>
      <c r="O162" s="1509"/>
      <c r="P162" s="1510">
        <f>PROGRAMACION!O161</f>
        <v>0</v>
      </c>
      <c r="Q162" s="1510">
        <f>PROGRAMACION!P161</f>
        <v>0</v>
      </c>
      <c r="R162" s="1510">
        <f>PROGRAMACION!Q161</f>
        <v>0</v>
      </c>
      <c r="S162" s="1510">
        <f>PROGRAMACION!R161</f>
        <v>0</v>
      </c>
      <c r="T162" s="1510">
        <f>PROGRAMACION!S161</f>
        <v>0</v>
      </c>
      <c r="U162" s="1510">
        <f>PROGRAMACION!T161</f>
        <v>0</v>
      </c>
      <c r="V162" s="1510">
        <f>PROGRAMACION!U161</f>
        <v>0</v>
      </c>
      <c r="W162" s="1510">
        <f>PROGRAMACION!V161</f>
        <v>0</v>
      </c>
      <c r="X162" s="1510">
        <f>PROGRAMACION!W161</f>
        <v>0</v>
      </c>
      <c r="Y162" s="1510">
        <f>PROGRAMACION!X161</f>
        <v>0</v>
      </c>
      <c r="Z162" s="1510">
        <f>PROGRAMACION!Y161</f>
        <v>0</v>
      </c>
      <c r="AA162" s="1510">
        <f>PROGRAMACION!Z161</f>
        <v>0</v>
      </c>
      <c r="AB162" s="1510">
        <f>PROGRAMACION!AA161</f>
        <v>0</v>
      </c>
      <c r="AC162" s="1510">
        <f>PROGRAMACION!AB161</f>
        <v>0</v>
      </c>
      <c r="AD162" s="1510">
        <f>PROGRAMACION!AC161</f>
        <v>0</v>
      </c>
      <c r="AE162" s="1510">
        <f>PROGRAMACION!AD161</f>
        <v>0</v>
      </c>
      <c r="AF162" s="1510">
        <f>PROGRAMACION!AE161</f>
        <v>0</v>
      </c>
      <c r="AG162" s="1510">
        <f>PROGRAMACION!AF161</f>
        <v>0</v>
      </c>
    </row>
    <row r="163" spans="1:33" s="1276" customFormat="1" ht="24.75">
      <c r="A163" s="1511"/>
      <c r="B163" s="1512" t="str">
        <f>PROGRAMACION!C162</f>
        <v>A1650</v>
      </c>
      <c r="C163" s="1513" t="str">
        <f>PROGRAMACION!D162</f>
        <v>Detalle constructivo para montaje de sensor de flujo magnético. Estándar MY 0000-7-00001</v>
      </c>
      <c r="D163" s="1514">
        <f>PROGRAMACION!E162</f>
        <v>46314</v>
      </c>
      <c r="E163" s="1514">
        <f>PROGRAMACION!F162</f>
        <v>46314</v>
      </c>
      <c r="F163" s="1515">
        <f>PROGRAMACION!$L$162</f>
        <v>2.4716155301420422E-3</v>
      </c>
      <c r="G163" s="1446">
        <f>IFERROR(INDEX(P163:AG163,MATCH("Fecha de corte",$P$5:$AG$5,0)),0)</f>
        <v>0</v>
      </c>
      <c r="H163" s="1446">
        <f>IFERROR(INDEX(P164:AG164,MATCH("Fecha de corte",$P$5:$AG$5,0)),0)</f>
        <v>0</v>
      </c>
      <c r="I163" s="1516">
        <f>$F163*$H163</f>
        <v>0</v>
      </c>
      <c r="J163" s="1515">
        <f>$F163</f>
        <v>2.4716155301420422E-3</v>
      </c>
      <c r="K163" s="1446">
        <f>$G163</f>
        <v>0</v>
      </c>
      <c r="L163" s="1446">
        <f>$H163</f>
        <v>0</v>
      </c>
      <c r="M163" s="1516">
        <f>$I163</f>
        <v>0</v>
      </c>
      <c r="N163" s="1517" t="str">
        <f>PROGRAMACION!M162</f>
        <v>Prog.</v>
      </c>
      <c r="O163" s="1518"/>
      <c r="P163" s="1515">
        <f>PROGRAMACION!O162</f>
        <v>0</v>
      </c>
      <c r="Q163" s="1519">
        <f>PROGRAMACION!P162</f>
        <v>0</v>
      </c>
      <c r="R163" s="1519">
        <f>PROGRAMACION!Q162</f>
        <v>0</v>
      </c>
      <c r="S163" s="1519">
        <f>PROGRAMACION!R162</f>
        <v>0</v>
      </c>
      <c r="T163" s="1519">
        <f>PROGRAMACION!S162</f>
        <v>0</v>
      </c>
      <c r="U163" s="1519">
        <f>PROGRAMACION!T162</f>
        <v>0</v>
      </c>
      <c r="V163" s="1519">
        <f>PROGRAMACION!U162</f>
        <v>0</v>
      </c>
      <c r="W163" s="1519">
        <f>PROGRAMACION!V162</f>
        <v>0</v>
      </c>
      <c r="X163" s="1519">
        <f>PROGRAMACION!W162</f>
        <v>0</v>
      </c>
      <c r="Y163" s="1519">
        <f>PROGRAMACION!X162</f>
        <v>0</v>
      </c>
      <c r="Z163" s="1519">
        <f>PROGRAMACION!Y162</f>
        <v>0</v>
      </c>
      <c r="AA163" s="1519">
        <f>PROGRAMACION!Z162</f>
        <v>0</v>
      </c>
      <c r="AB163" s="1519">
        <f>PROGRAMACION!AA162</f>
        <v>0</v>
      </c>
      <c r="AC163" s="1519">
        <f>PROGRAMACION!AB162</f>
        <v>0</v>
      </c>
      <c r="AD163" s="1519">
        <f>PROGRAMACION!AC162</f>
        <v>0</v>
      </c>
      <c r="AE163" s="1519">
        <f>PROGRAMACION!AD162</f>
        <v>0</v>
      </c>
      <c r="AF163" s="1519">
        <f>PROGRAMACION!AE162</f>
        <v>1</v>
      </c>
      <c r="AG163" s="1519">
        <f>PROGRAMACION!AF162</f>
        <v>1</v>
      </c>
    </row>
    <row r="164" spans="1:33" s="1276" customFormat="1">
      <c r="A164" s="1502"/>
      <c r="B164" s="1503"/>
      <c r="C164" s="1503"/>
      <c r="D164" s="1504"/>
      <c r="E164" s="1504"/>
      <c r="F164" s="1505">
        <f>PROGRAMACION!$L$162</f>
        <v>2.4716155301420422E-3</v>
      </c>
      <c r="G164" s="1506"/>
      <c r="H164" s="1506"/>
      <c r="I164" s="1507"/>
      <c r="J164" s="1505"/>
      <c r="K164" s="1506"/>
      <c r="L164" s="1506"/>
      <c r="M164" s="1507"/>
      <c r="N164" s="1508" t="str">
        <f>PROGRAMACION!M163</f>
        <v>Actual</v>
      </c>
      <c r="O164" s="1509"/>
      <c r="P164" s="1510">
        <f>PROGRAMACION!O163</f>
        <v>0</v>
      </c>
      <c r="Q164" s="1510">
        <f>PROGRAMACION!P163</f>
        <v>0</v>
      </c>
      <c r="R164" s="1510">
        <f>PROGRAMACION!Q163</f>
        <v>0</v>
      </c>
      <c r="S164" s="1510">
        <f>PROGRAMACION!R163</f>
        <v>0</v>
      </c>
      <c r="T164" s="1510">
        <f>PROGRAMACION!S163</f>
        <v>0</v>
      </c>
      <c r="U164" s="1510">
        <f>PROGRAMACION!T163</f>
        <v>0</v>
      </c>
      <c r="V164" s="1510">
        <f>PROGRAMACION!U163</f>
        <v>0</v>
      </c>
      <c r="W164" s="1510">
        <f>PROGRAMACION!V163</f>
        <v>0</v>
      </c>
      <c r="X164" s="1510">
        <f>PROGRAMACION!W163</f>
        <v>0</v>
      </c>
      <c r="Y164" s="1510">
        <f>PROGRAMACION!X163</f>
        <v>0</v>
      </c>
      <c r="Z164" s="1510">
        <f>PROGRAMACION!Y163</f>
        <v>0</v>
      </c>
      <c r="AA164" s="1510">
        <f>PROGRAMACION!Z163</f>
        <v>0</v>
      </c>
      <c r="AB164" s="1510">
        <f>PROGRAMACION!AA163</f>
        <v>0</v>
      </c>
      <c r="AC164" s="1510">
        <f>PROGRAMACION!AB163</f>
        <v>0</v>
      </c>
      <c r="AD164" s="1510">
        <f>PROGRAMACION!AC163</f>
        <v>0</v>
      </c>
      <c r="AE164" s="1510">
        <f>PROGRAMACION!AD163</f>
        <v>0</v>
      </c>
      <c r="AF164" s="1510">
        <f>PROGRAMACION!AE163</f>
        <v>0</v>
      </c>
      <c r="AG164" s="1510">
        <f>PROGRAMACION!AF163</f>
        <v>0</v>
      </c>
    </row>
    <row r="165" spans="1:33" s="1276" customFormat="1" ht="24.75">
      <c r="A165" s="1511"/>
      <c r="B165" s="1512" t="str">
        <f>PROGRAMACION!C164</f>
        <v>A1660</v>
      </c>
      <c r="C165" s="1513" t="str">
        <f>PROGRAMACION!D164</f>
        <v>Detalle constructivo para pedestal de soporte de tres transmisores. Estándar MY 0000-7-00025</v>
      </c>
      <c r="D165" s="1514">
        <f>PROGRAMACION!E164</f>
        <v>46314</v>
      </c>
      <c r="E165" s="1514">
        <f>PROGRAMACION!F164</f>
        <v>46314</v>
      </c>
      <c r="F165" s="1515">
        <f>PROGRAMACION!$L$164</f>
        <v>8.2387184338068061E-4</v>
      </c>
      <c r="G165" s="1446">
        <f>IFERROR(INDEX(P165:AG165,MATCH("Fecha de corte",$P$5:$AG$5,0)),0)</f>
        <v>0</v>
      </c>
      <c r="H165" s="1446">
        <f>IFERROR(INDEX(P166:AG166,MATCH("Fecha de corte",$P$5:$AG$5,0)),0)</f>
        <v>0</v>
      </c>
      <c r="I165" s="1516">
        <f>$F165*$H165</f>
        <v>0</v>
      </c>
      <c r="J165" s="1515">
        <f>$F165</f>
        <v>8.2387184338068061E-4</v>
      </c>
      <c r="K165" s="1446">
        <f>$G165</f>
        <v>0</v>
      </c>
      <c r="L165" s="1446">
        <f>$H165</f>
        <v>0</v>
      </c>
      <c r="M165" s="1516">
        <f>$I165</f>
        <v>0</v>
      </c>
      <c r="N165" s="1517" t="str">
        <f>PROGRAMACION!M164</f>
        <v>Prog.</v>
      </c>
      <c r="O165" s="1518"/>
      <c r="P165" s="1515">
        <f>PROGRAMACION!O164</f>
        <v>0</v>
      </c>
      <c r="Q165" s="1519">
        <f>PROGRAMACION!P164</f>
        <v>0</v>
      </c>
      <c r="R165" s="1519">
        <f>PROGRAMACION!Q164</f>
        <v>0</v>
      </c>
      <c r="S165" s="1519">
        <f>PROGRAMACION!R164</f>
        <v>0</v>
      </c>
      <c r="T165" s="1519">
        <f>PROGRAMACION!S164</f>
        <v>0</v>
      </c>
      <c r="U165" s="1519">
        <f>PROGRAMACION!T164</f>
        <v>0</v>
      </c>
      <c r="V165" s="1519">
        <f>PROGRAMACION!U164</f>
        <v>0</v>
      </c>
      <c r="W165" s="1519">
        <f>PROGRAMACION!V164</f>
        <v>0</v>
      </c>
      <c r="X165" s="1519">
        <f>PROGRAMACION!W164</f>
        <v>0</v>
      </c>
      <c r="Y165" s="1519">
        <f>PROGRAMACION!X164</f>
        <v>0</v>
      </c>
      <c r="Z165" s="1519">
        <f>PROGRAMACION!Y164</f>
        <v>0</v>
      </c>
      <c r="AA165" s="1519">
        <f>PROGRAMACION!Z164</f>
        <v>0</v>
      </c>
      <c r="AB165" s="1519">
        <f>PROGRAMACION!AA164</f>
        <v>0</v>
      </c>
      <c r="AC165" s="1519">
        <f>PROGRAMACION!AB164</f>
        <v>0</v>
      </c>
      <c r="AD165" s="1519">
        <f>PROGRAMACION!AC164</f>
        <v>0</v>
      </c>
      <c r="AE165" s="1519">
        <f>PROGRAMACION!AD164</f>
        <v>0</v>
      </c>
      <c r="AF165" s="1519">
        <f>PROGRAMACION!AE164</f>
        <v>1</v>
      </c>
      <c r="AG165" s="1519">
        <f>PROGRAMACION!AF164</f>
        <v>1</v>
      </c>
    </row>
    <row r="166" spans="1:33" s="1276" customFormat="1">
      <c r="A166" s="1502"/>
      <c r="B166" s="1503"/>
      <c r="C166" s="1503"/>
      <c r="D166" s="1504"/>
      <c r="E166" s="1504"/>
      <c r="F166" s="1505">
        <f>PROGRAMACION!$L$164</f>
        <v>8.2387184338068061E-4</v>
      </c>
      <c r="G166" s="1506"/>
      <c r="H166" s="1506"/>
      <c r="I166" s="1507"/>
      <c r="J166" s="1505"/>
      <c r="K166" s="1506"/>
      <c r="L166" s="1506"/>
      <c r="M166" s="1507"/>
      <c r="N166" s="1508" t="str">
        <f>PROGRAMACION!M165</f>
        <v>Actual</v>
      </c>
      <c r="O166" s="1509"/>
      <c r="P166" s="1510">
        <f>PROGRAMACION!O165</f>
        <v>0</v>
      </c>
      <c r="Q166" s="1510">
        <f>PROGRAMACION!P165</f>
        <v>0</v>
      </c>
      <c r="R166" s="1510">
        <f>PROGRAMACION!Q165</f>
        <v>0</v>
      </c>
      <c r="S166" s="1510">
        <f>PROGRAMACION!R165</f>
        <v>0</v>
      </c>
      <c r="T166" s="1510">
        <f>PROGRAMACION!S165</f>
        <v>0</v>
      </c>
      <c r="U166" s="1510">
        <f>PROGRAMACION!T165</f>
        <v>0</v>
      </c>
      <c r="V166" s="1510">
        <f>PROGRAMACION!U165</f>
        <v>0</v>
      </c>
      <c r="W166" s="1510">
        <f>PROGRAMACION!V165</f>
        <v>0</v>
      </c>
      <c r="X166" s="1510">
        <f>PROGRAMACION!W165</f>
        <v>0</v>
      </c>
      <c r="Y166" s="1510">
        <f>PROGRAMACION!X165</f>
        <v>0</v>
      </c>
      <c r="Z166" s="1510">
        <f>PROGRAMACION!Y165</f>
        <v>0</v>
      </c>
      <c r="AA166" s="1510">
        <f>PROGRAMACION!Z165</f>
        <v>0</v>
      </c>
      <c r="AB166" s="1510">
        <f>PROGRAMACION!AA165</f>
        <v>0</v>
      </c>
      <c r="AC166" s="1510">
        <f>PROGRAMACION!AB165</f>
        <v>0</v>
      </c>
      <c r="AD166" s="1510">
        <f>PROGRAMACION!AC165</f>
        <v>0</v>
      </c>
      <c r="AE166" s="1510">
        <f>PROGRAMACION!AD165</f>
        <v>0</v>
      </c>
      <c r="AF166" s="1510">
        <f>PROGRAMACION!AE165</f>
        <v>0</v>
      </c>
      <c r="AG166" s="1510">
        <f>PROGRAMACION!AF165</f>
        <v>0</v>
      </c>
    </row>
    <row r="167" spans="1:33" s="1276" customFormat="1" ht="24.75">
      <c r="A167" s="1511"/>
      <c r="B167" s="1512" t="str">
        <f>PROGRAMACION!C166</f>
        <v>A1670</v>
      </c>
      <c r="C167" s="1513" t="str">
        <f>PROGRAMACION!D166</f>
        <v>Detalle constructivo para montaje de transmisor indicador de flujo. Estándar MY 0000-7-00028</v>
      </c>
      <c r="D167" s="1514">
        <f>PROGRAMACION!E166</f>
        <v>46314</v>
      </c>
      <c r="E167" s="1514">
        <f>PROGRAMACION!F166</f>
        <v>46315</v>
      </c>
      <c r="F167" s="1515">
        <f>PROGRAMACION!$L$166</f>
        <v>4.1193592169034027E-3</v>
      </c>
      <c r="G167" s="1446">
        <f>IFERROR(INDEX(P167:AG167,MATCH("Fecha de corte",$P$5:$AG$5,0)),0)</f>
        <v>0</v>
      </c>
      <c r="H167" s="1446">
        <f>IFERROR(INDEX(P168:AG168,MATCH("Fecha de corte",$P$5:$AG$5,0)),0)</f>
        <v>0</v>
      </c>
      <c r="I167" s="1516">
        <f>$F167*$H167</f>
        <v>0</v>
      </c>
      <c r="J167" s="1515">
        <f>$F167</f>
        <v>4.1193592169034027E-3</v>
      </c>
      <c r="K167" s="1446">
        <f>$G167</f>
        <v>0</v>
      </c>
      <c r="L167" s="1446">
        <f>$H167</f>
        <v>0</v>
      </c>
      <c r="M167" s="1516">
        <f>$I167</f>
        <v>0</v>
      </c>
      <c r="N167" s="1517" t="str">
        <f>PROGRAMACION!M166</f>
        <v>Prog.</v>
      </c>
      <c r="O167" s="1518"/>
      <c r="P167" s="1515">
        <f>PROGRAMACION!O166</f>
        <v>0</v>
      </c>
      <c r="Q167" s="1519">
        <f>PROGRAMACION!P166</f>
        <v>0</v>
      </c>
      <c r="R167" s="1519">
        <f>PROGRAMACION!Q166</f>
        <v>0</v>
      </c>
      <c r="S167" s="1519">
        <f>PROGRAMACION!R166</f>
        <v>0</v>
      </c>
      <c r="T167" s="1519">
        <f>PROGRAMACION!S166</f>
        <v>0</v>
      </c>
      <c r="U167" s="1519">
        <f>PROGRAMACION!T166</f>
        <v>0</v>
      </c>
      <c r="V167" s="1519">
        <f>PROGRAMACION!U166</f>
        <v>0</v>
      </c>
      <c r="W167" s="1519">
        <f>PROGRAMACION!V166</f>
        <v>0</v>
      </c>
      <c r="X167" s="1519">
        <f>PROGRAMACION!W166</f>
        <v>0</v>
      </c>
      <c r="Y167" s="1519">
        <f>PROGRAMACION!X166</f>
        <v>0</v>
      </c>
      <c r="Z167" s="1519">
        <f>PROGRAMACION!Y166</f>
        <v>0</v>
      </c>
      <c r="AA167" s="1519">
        <f>PROGRAMACION!Z166</f>
        <v>0</v>
      </c>
      <c r="AB167" s="1519">
        <f>PROGRAMACION!AA166</f>
        <v>0</v>
      </c>
      <c r="AC167" s="1519">
        <f>PROGRAMACION!AB166</f>
        <v>0</v>
      </c>
      <c r="AD167" s="1519">
        <f>PROGRAMACION!AC166</f>
        <v>0</v>
      </c>
      <c r="AE167" s="1519">
        <f>PROGRAMACION!AD166</f>
        <v>0</v>
      </c>
      <c r="AF167" s="1519">
        <f>PROGRAMACION!AE166</f>
        <v>1</v>
      </c>
      <c r="AG167" s="1519">
        <f>PROGRAMACION!AF166</f>
        <v>1</v>
      </c>
    </row>
    <row r="168" spans="1:33" s="1276" customFormat="1">
      <c r="A168" s="1502"/>
      <c r="B168" s="1503"/>
      <c r="C168" s="1503"/>
      <c r="D168" s="1504"/>
      <c r="E168" s="1504"/>
      <c r="F168" s="1505">
        <f>PROGRAMACION!$L$166</f>
        <v>4.1193592169034027E-3</v>
      </c>
      <c r="G168" s="1506"/>
      <c r="H168" s="1506"/>
      <c r="I168" s="1507"/>
      <c r="J168" s="1505"/>
      <c r="K168" s="1506"/>
      <c r="L168" s="1506"/>
      <c r="M168" s="1507"/>
      <c r="N168" s="1508" t="str">
        <f>PROGRAMACION!M167</f>
        <v>Actual</v>
      </c>
      <c r="O168" s="1509"/>
      <c r="P168" s="1510">
        <f>PROGRAMACION!O167</f>
        <v>0</v>
      </c>
      <c r="Q168" s="1510">
        <f>PROGRAMACION!P167</f>
        <v>0</v>
      </c>
      <c r="R168" s="1510">
        <f>PROGRAMACION!Q167</f>
        <v>0</v>
      </c>
      <c r="S168" s="1510">
        <f>PROGRAMACION!R167</f>
        <v>0</v>
      </c>
      <c r="T168" s="1510">
        <f>PROGRAMACION!S167</f>
        <v>0</v>
      </c>
      <c r="U168" s="1510">
        <f>PROGRAMACION!T167</f>
        <v>0</v>
      </c>
      <c r="V168" s="1510">
        <f>PROGRAMACION!U167</f>
        <v>0</v>
      </c>
      <c r="W168" s="1510">
        <f>PROGRAMACION!V167</f>
        <v>0</v>
      </c>
      <c r="X168" s="1510">
        <f>PROGRAMACION!W167</f>
        <v>0</v>
      </c>
      <c r="Y168" s="1510">
        <f>PROGRAMACION!X167</f>
        <v>0</v>
      </c>
      <c r="Z168" s="1510">
        <f>PROGRAMACION!Y167</f>
        <v>0</v>
      </c>
      <c r="AA168" s="1510">
        <f>PROGRAMACION!Z167</f>
        <v>0</v>
      </c>
      <c r="AB168" s="1510">
        <f>PROGRAMACION!AA167</f>
        <v>0</v>
      </c>
      <c r="AC168" s="1510">
        <f>PROGRAMACION!AB167</f>
        <v>0</v>
      </c>
      <c r="AD168" s="1510">
        <f>PROGRAMACION!AC167</f>
        <v>0</v>
      </c>
      <c r="AE168" s="1510">
        <f>PROGRAMACION!AD167</f>
        <v>0</v>
      </c>
      <c r="AF168" s="1510">
        <f>PROGRAMACION!AE167</f>
        <v>0</v>
      </c>
      <c r="AG168" s="1510">
        <f>PROGRAMACION!AF167</f>
        <v>0</v>
      </c>
    </row>
    <row r="169" spans="1:33" s="1276" customFormat="1" ht="24.75">
      <c r="A169" s="1511"/>
      <c r="B169" s="1512" t="str">
        <f>PROGRAMACION!C168</f>
        <v>A1680</v>
      </c>
      <c r="C169" s="1513" t="str">
        <f>PROGRAMACION!D168</f>
        <v>Detalle constructivo para sensor/transmisor de nivel tipo radar. Estándar MY 0000-7-00007</v>
      </c>
      <c r="D169" s="1514">
        <f>PROGRAMACION!E168</f>
        <v>46314</v>
      </c>
      <c r="E169" s="1514">
        <f>PROGRAMACION!F168</f>
        <v>46314</v>
      </c>
      <c r="F169" s="1515">
        <f>PROGRAMACION!$L$168</f>
        <v>1.3731197389678009E-3</v>
      </c>
      <c r="G169" s="1446">
        <f>IFERROR(INDEX(P169:AG169,MATCH("Fecha de corte",$P$5:$AG$5,0)),0)</f>
        <v>0</v>
      </c>
      <c r="H169" s="1446">
        <f>IFERROR(INDEX(P170:AG170,MATCH("Fecha de corte",$P$5:$AG$5,0)),0)</f>
        <v>0</v>
      </c>
      <c r="I169" s="1516">
        <f>$F169*$H169</f>
        <v>0</v>
      </c>
      <c r="J169" s="1515">
        <f>$F169</f>
        <v>1.3731197389678009E-3</v>
      </c>
      <c r="K169" s="1446">
        <f>$G169</f>
        <v>0</v>
      </c>
      <c r="L169" s="1446">
        <f>$H169</f>
        <v>0</v>
      </c>
      <c r="M169" s="1516">
        <f>$I169</f>
        <v>0</v>
      </c>
      <c r="N169" s="1517" t="str">
        <f>PROGRAMACION!M168</f>
        <v>Prog.</v>
      </c>
      <c r="O169" s="1518"/>
      <c r="P169" s="1515">
        <f>PROGRAMACION!O168</f>
        <v>0</v>
      </c>
      <c r="Q169" s="1519">
        <f>PROGRAMACION!P168</f>
        <v>0</v>
      </c>
      <c r="R169" s="1519">
        <f>PROGRAMACION!Q168</f>
        <v>0</v>
      </c>
      <c r="S169" s="1519">
        <f>PROGRAMACION!R168</f>
        <v>0</v>
      </c>
      <c r="T169" s="1519">
        <f>PROGRAMACION!S168</f>
        <v>0</v>
      </c>
      <c r="U169" s="1519">
        <f>PROGRAMACION!T168</f>
        <v>0</v>
      </c>
      <c r="V169" s="1519">
        <f>PROGRAMACION!U168</f>
        <v>0</v>
      </c>
      <c r="W169" s="1519">
        <f>PROGRAMACION!V168</f>
        <v>0</v>
      </c>
      <c r="X169" s="1519">
        <f>PROGRAMACION!W168</f>
        <v>0</v>
      </c>
      <c r="Y169" s="1519">
        <f>PROGRAMACION!X168</f>
        <v>0</v>
      </c>
      <c r="Z169" s="1519">
        <f>PROGRAMACION!Y168</f>
        <v>0</v>
      </c>
      <c r="AA169" s="1519">
        <f>PROGRAMACION!Z168</f>
        <v>0</v>
      </c>
      <c r="AB169" s="1519">
        <f>PROGRAMACION!AA168</f>
        <v>0</v>
      </c>
      <c r="AC169" s="1519">
        <f>PROGRAMACION!AB168</f>
        <v>0</v>
      </c>
      <c r="AD169" s="1519">
        <f>PROGRAMACION!AC168</f>
        <v>0</v>
      </c>
      <c r="AE169" s="1519">
        <f>PROGRAMACION!AD168</f>
        <v>0</v>
      </c>
      <c r="AF169" s="1519">
        <f>PROGRAMACION!AE168</f>
        <v>1</v>
      </c>
      <c r="AG169" s="1519">
        <f>PROGRAMACION!AF168</f>
        <v>1</v>
      </c>
    </row>
    <row r="170" spans="1:33" s="1276" customFormat="1">
      <c r="A170" s="1502"/>
      <c r="B170" s="1503"/>
      <c r="C170" s="1503"/>
      <c r="D170" s="1504"/>
      <c r="E170" s="1504"/>
      <c r="F170" s="1505">
        <f>PROGRAMACION!$L$168</f>
        <v>1.3731197389678009E-3</v>
      </c>
      <c r="G170" s="1506"/>
      <c r="H170" s="1506"/>
      <c r="I170" s="1507"/>
      <c r="J170" s="1505"/>
      <c r="K170" s="1506"/>
      <c r="L170" s="1506"/>
      <c r="M170" s="1507"/>
      <c r="N170" s="1508" t="str">
        <f>PROGRAMACION!M169</f>
        <v>Actual</v>
      </c>
      <c r="O170" s="1509"/>
      <c r="P170" s="1510">
        <f>PROGRAMACION!O169</f>
        <v>0</v>
      </c>
      <c r="Q170" s="1510">
        <f>PROGRAMACION!P169</f>
        <v>0</v>
      </c>
      <c r="R170" s="1510">
        <f>PROGRAMACION!Q169</f>
        <v>0</v>
      </c>
      <c r="S170" s="1510">
        <f>PROGRAMACION!R169</f>
        <v>0</v>
      </c>
      <c r="T170" s="1510">
        <f>PROGRAMACION!S169</f>
        <v>0</v>
      </c>
      <c r="U170" s="1510">
        <f>PROGRAMACION!T169</f>
        <v>0</v>
      </c>
      <c r="V170" s="1510">
        <f>PROGRAMACION!U169</f>
        <v>0</v>
      </c>
      <c r="W170" s="1510">
        <f>PROGRAMACION!V169</f>
        <v>0</v>
      </c>
      <c r="X170" s="1510">
        <f>PROGRAMACION!W169</f>
        <v>0</v>
      </c>
      <c r="Y170" s="1510">
        <f>PROGRAMACION!X169</f>
        <v>0</v>
      </c>
      <c r="Z170" s="1510">
        <f>PROGRAMACION!Y169</f>
        <v>0</v>
      </c>
      <c r="AA170" s="1510">
        <f>PROGRAMACION!Z169</f>
        <v>0</v>
      </c>
      <c r="AB170" s="1510">
        <f>PROGRAMACION!AA169</f>
        <v>0</v>
      </c>
      <c r="AC170" s="1510">
        <f>PROGRAMACION!AB169</f>
        <v>0</v>
      </c>
      <c r="AD170" s="1510">
        <f>PROGRAMACION!AC169</f>
        <v>0</v>
      </c>
      <c r="AE170" s="1510">
        <f>PROGRAMACION!AD169</f>
        <v>0</v>
      </c>
      <c r="AF170" s="1510">
        <f>PROGRAMACION!AE169</f>
        <v>0</v>
      </c>
      <c r="AG170" s="1510">
        <f>PROGRAMACION!AF169</f>
        <v>0</v>
      </c>
    </row>
    <row r="171" spans="1:33" s="1276" customFormat="1" ht="24.75">
      <c r="A171" s="1511"/>
      <c r="B171" s="1512" t="str">
        <f>PROGRAMACION!C170</f>
        <v>A1690</v>
      </c>
      <c r="C171" s="1513" t="str">
        <f>PROGRAMACION!D170</f>
        <v>Detalle constructivo para pedestal de indicador de nivel. Estándar MY 0000-7-00024</v>
      </c>
      <c r="D171" s="1514">
        <f>PROGRAMACION!E170</f>
        <v>46314</v>
      </c>
      <c r="E171" s="1514">
        <f>PROGRAMACION!F170</f>
        <v>46314</v>
      </c>
      <c r="F171" s="1515">
        <f>PROGRAMACION!$L$170</f>
        <v>1.3731197389678009E-3</v>
      </c>
      <c r="G171" s="1446">
        <f>IFERROR(INDEX(P171:AG171,MATCH("Fecha de corte",$P$5:$AG$5,0)),0)</f>
        <v>0</v>
      </c>
      <c r="H171" s="1446">
        <f>IFERROR(INDEX(P172:AG172,MATCH("Fecha de corte",$P$5:$AG$5,0)),0)</f>
        <v>0</v>
      </c>
      <c r="I171" s="1516">
        <f>$F171*$H171</f>
        <v>0</v>
      </c>
      <c r="J171" s="1515">
        <f>$F171</f>
        <v>1.3731197389678009E-3</v>
      </c>
      <c r="K171" s="1446">
        <f>$G171</f>
        <v>0</v>
      </c>
      <c r="L171" s="1446">
        <f>$H171</f>
        <v>0</v>
      </c>
      <c r="M171" s="1516">
        <f>$I171</f>
        <v>0</v>
      </c>
      <c r="N171" s="1517" t="str">
        <f>PROGRAMACION!M170</f>
        <v>Prog.</v>
      </c>
      <c r="O171" s="1518"/>
      <c r="P171" s="1515">
        <f>PROGRAMACION!O170</f>
        <v>0</v>
      </c>
      <c r="Q171" s="1519">
        <f>PROGRAMACION!P170</f>
        <v>0</v>
      </c>
      <c r="R171" s="1519">
        <f>PROGRAMACION!Q170</f>
        <v>0</v>
      </c>
      <c r="S171" s="1519">
        <f>PROGRAMACION!R170</f>
        <v>0</v>
      </c>
      <c r="T171" s="1519">
        <f>PROGRAMACION!S170</f>
        <v>0</v>
      </c>
      <c r="U171" s="1519">
        <f>PROGRAMACION!T170</f>
        <v>0</v>
      </c>
      <c r="V171" s="1519">
        <f>PROGRAMACION!U170</f>
        <v>0</v>
      </c>
      <c r="W171" s="1519">
        <f>PROGRAMACION!V170</f>
        <v>0</v>
      </c>
      <c r="X171" s="1519">
        <f>PROGRAMACION!W170</f>
        <v>0</v>
      </c>
      <c r="Y171" s="1519">
        <f>PROGRAMACION!X170</f>
        <v>0</v>
      </c>
      <c r="Z171" s="1519">
        <f>PROGRAMACION!Y170</f>
        <v>0</v>
      </c>
      <c r="AA171" s="1519">
        <f>PROGRAMACION!Z170</f>
        <v>0</v>
      </c>
      <c r="AB171" s="1519">
        <f>PROGRAMACION!AA170</f>
        <v>0</v>
      </c>
      <c r="AC171" s="1519">
        <f>PROGRAMACION!AB170</f>
        <v>0</v>
      </c>
      <c r="AD171" s="1519">
        <f>PROGRAMACION!AC170</f>
        <v>0</v>
      </c>
      <c r="AE171" s="1519">
        <f>PROGRAMACION!AD170</f>
        <v>0</v>
      </c>
      <c r="AF171" s="1519">
        <f>PROGRAMACION!AE170</f>
        <v>1</v>
      </c>
      <c r="AG171" s="1519">
        <f>PROGRAMACION!AF170</f>
        <v>1</v>
      </c>
    </row>
    <row r="172" spans="1:33" s="1276" customFormat="1">
      <c r="A172" s="1502"/>
      <c r="B172" s="1503"/>
      <c r="C172" s="1503"/>
      <c r="D172" s="1504"/>
      <c r="E172" s="1504"/>
      <c r="F172" s="1505">
        <f>PROGRAMACION!$L$170</f>
        <v>1.3731197389678009E-3</v>
      </c>
      <c r="G172" s="1506"/>
      <c r="H172" s="1506"/>
      <c r="I172" s="1507"/>
      <c r="J172" s="1505"/>
      <c r="K172" s="1506"/>
      <c r="L172" s="1506"/>
      <c r="M172" s="1507"/>
      <c r="N172" s="1508" t="str">
        <f>PROGRAMACION!M171</f>
        <v>Actual</v>
      </c>
      <c r="O172" s="1509"/>
      <c r="P172" s="1510">
        <f>PROGRAMACION!O171</f>
        <v>0</v>
      </c>
      <c r="Q172" s="1510">
        <f>PROGRAMACION!P171</f>
        <v>0</v>
      </c>
      <c r="R172" s="1510">
        <f>PROGRAMACION!Q171</f>
        <v>0</v>
      </c>
      <c r="S172" s="1510">
        <f>PROGRAMACION!R171</f>
        <v>0</v>
      </c>
      <c r="T172" s="1510">
        <f>PROGRAMACION!S171</f>
        <v>0</v>
      </c>
      <c r="U172" s="1510">
        <f>PROGRAMACION!T171</f>
        <v>0</v>
      </c>
      <c r="V172" s="1510">
        <f>PROGRAMACION!U171</f>
        <v>0</v>
      </c>
      <c r="W172" s="1510">
        <f>PROGRAMACION!V171</f>
        <v>0</v>
      </c>
      <c r="X172" s="1510">
        <f>PROGRAMACION!W171</f>
        <v>0</v>
      </c>
      <c r="Y172" s="1510">
        <f>PROGRAMACION!X171</f>
        <v>0</v>
      </c>
      <c r="Z172" s="1510">
        <f>PROGRAMACION!Y171</f>
        <v>0</v>
      </c>
      <c r="AA172" s="1510">
        <f>PROGRAMACION!Z171</f>
        <v>0</v>
      </c>
      <c r="AB172" s="1510">
        <f>PROGRAMACION!AA171</f>
        <v>0</v>
      </c>
      <c r="AC172" s="1510">
        <f>PROGRAMACION!AB171</f>
        <v>0</v>
      </c>
      <c r="AD172" s="1510">
        <f>PROGRAMACION!AC171</f>
        <v>0</v>
      </c>
      <c r="AE172" s="1510">
        <f>PROGRAMACION!AD171</f>
        <v>0</v>
      </c>
      <c r="AF172" s="1510">
        <f>PROGRAMACION!AE171</f>
        <v>0</v>
      </c>
      <c r="AG172" s="1510">
        <f>PROGRAMACION!AF171</f>
        <v>0</v>
      </c>
    </row>
    <row r="173" spans="1:33" s="1276" customFormat="1" ht="15">
      <c r="A173" s="1492"/>
      <c r="B173" s="1493"/>
      <c r="C173" s="1494" t="str">
        <f>PROGRAMACION!D172</f>
        <v>VÁLVULAS DE CONTROL</v>
      </c>
      <c r="D173" s="1495"/>
      <c r="E173" s="1495"/>
      <c r="F173" s="1496"/>
      <c r="G173" s="1497"/>
      <c r="H173" s="1497"/>
      <c r="I173" s="1498"/>
      <c r="J173" s="1496"/>
      <c r="K173" s="1497"/>
      <c r="L173" s="1497"/>
      <c r="M173" s="1498"/>
      <c r="N173" s="1499"/>
      <c r="O173" s="1500"/>
      <c r="P173" s="1496"/>
      <c r="Q173" s="1501"/>
      <c r="R173" s="1501"/>
      <c r="S173" s="1501"/>
      <c r="T173" s="1501"/>
      <c r="U173" s="1501"/>
      <c r="V173" s="1501"/>
      <c r="W173" s="1501"/>
      <c r="X173" s="1501"/>
      <c r="Y173" s="1501"/>
      <c r="Z173" s="1501"/>
      <c r="AA173" s="1501"/>
      <c r="AB173" s="1501"/>
      <c r="AC173" s="1501"/>
      <c r="AD173" s="1501"/>
      <c r="AE173" s="1501"/>
      <c r="AF173" s="1501"/>
      <c r="AG173" s="1501"/>
    </row>
    <row r="174" spans="1:33" s="1276" customFormat="1" ht="36.75">
      <c r="A174" s="1511"/>
      <c r="B174" s="1512" t="str">
        <f>PROGRAMACION!C173</f>
        <v>A1700</v>
      </c>
      <c r="C174" s="1513" t="str">
        <f>PROGRAMACION!D173</f>
        <v>Válvula de control de flujo tipo globo, actuador neumático y posicionador, Ø2" #150, CS, 4-20mA+HART. Tag FCV/FY-1763300</v>
      </c>
      <c r="D174" s="1514">
        <f>PROGRAMACION!E173</f>
        <v>46300</v>
      </c>
      <c r="E174" s="1514">
        <f>PROGRAMACION!F173</f>
        <v>46300</v>
      </c>
      <c r="F174" s="1515">
        <f>PROGRAMACION!$L$173</f>
        <v>4.0212792355485598E-3</v>
      </c>
      <c r="G174" s="1446">
        <f>IFERROR(INDEX(P174:AG174,MATCH("Fecha de corte",$P$5:$AG$5,0)),0)</f>
        <v>0</v>
      </c>
      <c r="H174" s="1446">
        <f>IFERROR(INDEX(P175:AG175,MATCH("Fecha de corte",$P$5:$AG$5,0)),0)</f>
        <v>0</v>
      </c>
      <c r="I174" s="1516">
        <f>$F174*$H174</f>
        <v>0</v>
      </c>
      <c r="J174" s="1515">
        <f>$F174</f>
        <v>4.0212792355485598E-3</v>
      </c>
      <c r="K174" s="1446">
        <f>$G174</f>
        <v>0</v>
      </c>
      <c r="L174" s="1446">
        <f>$H174</f>
        <v>0</v>
      </c>
      <c r="M174" s="1516">
        <f>$I174</f>
        <v>0</v>
      </c>
      <c r="N174" s="1517" t="str">
        <f>PROGRAMACION!M173</f>
        <v>Prog.</v>
      </c>
      <c r="O174" s="1518"/>
      <c r="P174" s="1515">
        <f>PROGRAMACION!O173</f>
        <v>0</v>
      </c>
      <c r="Q174" s="1519">
        <f>PROGRAMACION!P173</f>
        <v>0</v>
      </c>
      <c r="R174" s="1519">
        <f>PROGRAMACION!Q173</f>
        <v>0</v>
      </c>
      <c r="S174" s="1519">
        <f>PROGRAMACION!R173</f>
        <v>0</v>
      </c>
      <c r="T174" s="1519">
        <f>PROGRAMACION!S173</f>
        <v>0</v>
      </c>
      <c r="U174" s="1519">
        <f>PROGRAMACION!T173</f>
        <v>0</v>
      </c>
      <c r="V174" s="1519">
        <f>PROGRAMACION!U173</f>
        <v>0</v>
      </c>
      <c r="W174" s="1519">
        <f>PROGRAMACION!V173</f>
        <v>0</v>
      </c>
      <c r="X174" s="1519">
        <f>PROGRAMACION!W173</f>
        <v>0</v>
      </c>
      <c r="Y174" s="1519">
        <f>PROGRAMACION!X173</f>
        <v>0</v>
      </c>
      <c r="Z174" s="1519">
        <f>PROGRAMACION!Y173</f>
        <v>0</v>
      </c>
      <c r="AA174" s="1519">
        <f>PROGRAMACION!Z173</f>
        <v>0</v>
      </c>
      <c r="AB174" s="1519">
        <f>PROGRAMACION!AA173</f>
        <v>0</v>
      </c>
      <c r="AC174" s="1519">
        <f>PROGRAMACION!AB173</f>
        <v>0</v>
      </c>
      <c r="AD174" s="1519">
        <f>PROGRAMACION!AC173</f>
        <v>1</v>
      </c>
      <c r="AE174" s="1519">
        <f>PROGRAMACION!AD173</f>
        <v>1</v>
      </c>
      <c r="AF174" s="1519">
        <f>PROGRAMACION!AE173</f>
        <v>1</v>
      </c>
      <c r="AG174" s="1519">
        <f>PROGRAMACION!AF173</f>
        <v>1</v>
      </c>
    </row>
    <row r="175" spans="1:33" s="1276" customFormat="1">
      <c r="A175" s="1502"/>
      <c r="B175" s="1503"/>
      <c r="C175" s="1503"/>
      <c r="D175" s="1504"/>
      <c r="E175" s="1504"/>
      <c r="F175" s="1505">
        <f>PROGRAMACION!$L$173</f>
        <v>4.0212792355485598E-3</v>
      </c>
      <c r="G175" s="1506"/>
      <c r="H175" s="1506"/>
      <c r="I175" s="1507"/>
      <c r="J175" s="1505"/>
      <c r="K175" s="1506"/>
      <c r="L175" s="1506"/>
      <c r="M175" s="1507"/>
      <c r="N175" s="1508" t="str">
        <f>PROGRAMACION!M174</f>
        <v>Actual</v>
      </c>
      <c r="O175" s="1509"/>
      <c r="P175" s="1510">
        <f>PROGRAMACION!O174</f>
        <v>0</v>
      </c>
      <c r="Q175" s="1510">
        <f>PROGRAMACION!P174</f>
        <v>0</v>
      </c>
      <c r="R175" s="1510">
        <f>PROGRAMACION!Q174</f>
        <v>0</v>
      </c>
      <c r="S175" s="1510">
        <f>PROGRAMACION!R174</f>
        <v>0</v>
      </c>
      <c r="T175" s="1510">
        <f>PROGRAMACION!S174</f>
        <v>0</v>
      </c>
      <c r="U175" s="1510">
        <f>PROGRAMACION!T174</f>
        <v>0</v>
      </c>
      <c r="V175" s="1510">
        <f>PROGRAMACION!U174</f>
        <v>0</v>
      </c>
      <c r="W175" s="1510">
        <f>PROGRAMACION!V174</f>
        <v>0</v>
      </c>
      <c r="X175" s="1510">
        <f>PROGRAMACION!W174</f>
        <v>0</v>
      </c>
      <c r="Y175" s="1510">
        <f>PROGRAMACION!X174</f>
        <v>0</v>
      </c>
      <c r="Z175" s="1510">
        <f>PROGRAMACION!Y174</f>
        <v>0</v>
      </c>
      <c r="AA175" s="1510">
        <f>PROGRAMACION!Z174</f>
        <v>0</v>
      </c>
      <c r="AB175" s="1510">
        <f>PROGRAMACION!AA174</f>
        <v>0</v>
      </c>
      <c r="AC175" s="1510">
        <f>PROGRAMACION!AB174</f>
        <v>0</v>
      </c>
      <c r="AD175" s="1510">
        <f>PROGRAMACION!AC174</f>
        <v>0</v>
      </c>
      <c r="AE175" s="1510">
        <f>PROGRAMACION!AD174</f>
        <v>0</v>
      </c>
      <c r="AF175" s="1510">
        <f>PROGRAMACION!AE174</f>
        <v>0</v>
      </c>
      <c r="AG175" s="1510">
        <f>PROGRAMACION!AF174</f>
        <v>0</v>
      </c>
    </row>
    <row r="176" spans="1:33" s="1276" customFormat="1" ht="36.75">
      <c r="A176" s="1511"/>
      <c r="B176" s="1512" t="str">
        <f>PROGRAMACION!C175</f>
        <v>A1710</v>
      </c>
      <c r="C176" s="1513" t="str">
        <f>PROGRAMACION!D175</f>
        <v>Válvula de control tipo globo, actuador neumático y posicionador, Ø1-1/2" #150, CS, HART. Tags FCV/FY-17633011 y 013</v>
      </c>
      <c r="D176" s="1514">
        <f>PROGRAMACION!E175</f>
        <v>46300</v>
      </c>
      <c r="E176" s="1514">
        <f>PROGRAMACION!F175</f>
        <v>46301</v>
      </c>
      <c r="F176" s="1515">
        <f>PROGRAMACION!$L$175</f>
        <v>8.0425584710971196E-3</v>
      </c>
      <c r="G176" s="1446">
        <f>IFERROR(INDEX(P176:AG176,MATCH("Fecha de corte",$P$5:$AG$5,0)),0)</f>
        <v>0</v>
      </c>
      <c r="H176" s="1446">
        <f>IFERROR(INDEX(P177:AG177,MATCH("Fecha de corte",$P$5:$AG$5,0)),0)</f>
        <v>0</v>
      </c>
      <c r="I176" s="1516">
        <f>$F176*$H176</f>
        <v>0</v>
      </c>
      <c r="J176" s="1515">
        <f>$F176</f>
        <v>8.0425584710971196E-3</v>
      </c>
      <c r="K176" s="1446">
        <f>$G176</f>
        <v>0</v>
      </c>
      <c r="L176" s="1446">
        <f>$H176</f>
        <v>0</v>
      </c>
      <c r="M176" s="1516">
        <f>$I176</f>
        <v>0</v>
      </c>
      <c r="N176" s="1517" t="str">
        <f>PROGRAMACION!M175</f>
        <v>Prog.</v>
      </c>
      <c r="O176" s="1518"/>
      <c r="P176" s="1515">
        <f>PROGRAMACION!O175</f>
        <v>0</v>
      </c>
      <c r="Q176" s="1519">
        <f>PROGRAMACION!P175</f>
        <v>0</v>
      </c>
      <c r="R176" s="1519">
        <f>PROGRAMACION!Q175</f>
        <v>0</v>
      </c>
      <c r="S176" s="1519">
        <f>PROGRAMACION!R175</f>
        <v>0</v>
      </c>
      <c r="T176" s="1519">
        <f>PROGRAMACION!S175</f>
        <v>0</v>
      </c>
      <c r="U176" s="1519">
        <f>PROGRAMACION!T175</f>
        <v>0</v>
      </c>
      <c r="V176" s="1519">
        <f>PROGRAMACION!U175</f>
        <v>0</v>
      </c>
      <c r="W176" s="1519">
        <f>PROGRAMACION!V175</f>
        <v>0</v>
      </c>
      <c r="X176" s="1519">
        <f>PROGRAMACION!W175</f>
        <v>0</v>
      </c>
      <c r="Y176" s="1519">
        <f>PROGRAMACION!X175</f>
        <v>0</v>
      </c>
      <c r="Z176" s="1519">
        <f>PROGRAMACION!Y175</f>
        <v>0</v>
      </c>
      <c r="AA176" s="1519">
        <f>PROGRAMACION!Z175</f>
        <v>0</v>
      </c>
      <c r="AB176" s="1519">
        <f>PROGRAMACION!AA175</f>
        <v>0</v>
      </c>
      <c r="AC176" s="1519">
        <f>PROGRAMACION!AB175</f>
        <v>0</v>
      </c>
      <c r="AD176" s="1519">
        <f>PROGRAMACION!AC175</f>
        <v>1</v>
      </c>
      <c r="AE176" s="1519">
        <f>PROGRAMACION!AD175</f>
        <v>1</v>
      </c>
      <c r="AF176" s="1519">
        <f>PROGRAMACION!AE175</f>
        <v>1</v>
      </c>
      <c r="AG176" s="1519">
        <f>PROGRAMACION!AF175</f>
        <v>1</v>
      </c>
    </row>
    <row r="177" spans="1:33" s="1276" customFormat="1">
      <c r="A177" s="1502"/>
      <c r="B177" s="1503"/>
      <c r="C177" s="1503"/>
      <c r="D177" s="1504"/>
      <c r="E177" s="1504"/>
      <c r="F177" s="1505">
        <f>PROGRAMACION!$L$175</f>
        <v>8.0425584710971196E-3</v>
      </c>
      <c r="G177" s="1506"/>
      <c r="H177" s="1506"/>
      <c r="I177" s="1507"/>
      <c r="J177" s="1505"/>
      <c r="K177" s="1506"/>
      <c r="L177" s="1506"/>
      <c r="M177" s="1507"/>
      <c r="N177" s="1508" t="str">
        <f>PROGRAMACION!M176</f>
        <v>Actual</v>
      </c>
      <c r="O177" s="1509"/>
      <c r="P177" s="1510">
        <f>PROGRAMACION!O176</f>
        <v>0</v>
      </c>
      <c r="Q177" s="1510">
        <f>PROGRAMACION!P176</f>
        <v>0</v>
      </c>
      <c r="R177" s="1510">
        <f>PROGRAMACION!Q176</f>
        <v>0</v>
      </c>
      <c r="S177" s="1510">
        <f>PROGRAMACION!R176</f>
        <v>0</v>
      </c>
      <c r="T177" s="1510">
        <f>PROGRAMACION!S176</f>
        <v>0</v>
      </c>
      <c r="U177" s="1510">
        <f>PROGRAMACION!T176</f>
        <v>0</v>
      </c>
      <c r="V177" s="1510">
        <f>PROGRAMACION!U176</f>
        <v>0</v>
      </c>
      <c r="W177" s="1510">
        <f>PROGRAMACION!V176</f>
        <v>0</v>
      </c>
      <c r="X177" s="1510">
        <f>PROGRAMACION!W176</f>
        <v>0</v>
      </c>
      <c r="Y177" s="1510">
        <f>PROGRAMACION!X176</f>
        <v>0</v>
      </c>
      <c r="Z177" s="1510">
        <f>PROGRAMACION!Y176</f>
        <v>0</v>
      </c>
      <c r="AA177" s="1510">
        <f>PROGRAMACION!Z176</f>
        <v>0</v>
      </c>
      <c r="AB177" s="1510">
        <f>PROGRAMACION!AA176</f>
        <v>0</v>
      </c>
      <c r="AC177" s="1510">
        <f>PROGRAMACION!AB176</f>
        <v>0</v>
      </c>
      <c r="AD177" s="1510">
        <f>PROGRAMACION!AC176</f>
        <v>0</v>
      </c>
      <c r="AE177" s="1510">
        <f>PROGRAMACION!AD176</f>
        <v>0</v>
      </c>
      <c r="AF177" s="1510">
        <f>PROGRAMACION!AE176</f>
        <v>0</v>
      </c>
      <c r="AG177" s="1510">
        <f>PROGRAMACION!AF176</f>
        <v>0</v>
      </c>
    </row>
    <row r="178" spans="1:33" s="1276" customFormat="1" ht="24.75">
      <c r="A178" s="1511"/>
      <c r="B178" s="1512" t="str">
        <f>PROGRAMACION!C177</f>
        <v>A1720</v>
      </c>
      <c r="C178" s="1513" t="str">
        <f>PROGRAMACION!D177</f>
        <v>Detalle constructivo para montaje de válvulas de control. Estándar MY 0000-7-00016</v>
      </c>
      <c r="D178" s="1514">
        <f>PROGRAMACION!E177</f>
        <v>46302</v>
      </c>
      <c r="E178" s="1514">
        <f>PROGRAMACION!F177</f>
        <v>46302</v>
      </c>
      <c r="F178" s="1515">
        <f>PROGRAMACION!$L$177</f>
        <v>2.0596796084517014E-3</v>
      </c>
      <c r="G178" s="1446">
        <f>IFERROR(INDEX(P178:AG178,MATCH("Fecha de corte",$P$5:$AG$5,0)),0)</f>
        <v>0</v>
      </c>
      <c r="H178" s="1446">
        <f>IFERROR(INDEX(P179:AG179,MATCH("Fecha de corte",$P$5:$AG$5,0)),0)</f>
        <v>0</v>
      </c>
      <c r="I178" s="1516">
        <f>$F178*$H178</f>
        <v>0</v>
      </c>
      <c r="J178" s="1515">
        <f>$F178</f>
        <v>2.0596796084517014E-3</v>
      </c>
      <c r="K178" s="1446">
        <f>$G178</f>
        <v>0</v>
      </c>
      <c r="L178" s="1446">
        <f>$H178</f>
        <v>0</v>
      </c>
      <c r="M178" s="1516">
        <f>$I178</f>
        <v>0</v>
      </c>
      <c r="N178" s="1517" t="str">
        <f>PROGRAMACION!M177</f>
        <v>Prog.</v>
      </c>
      <c r="O178" s="1518"/>
      <c r="P178" s="1515">
        <f>PROGRAMACION!O177</f>
        <v>0</v>
      </c>
      <c r="Q178" s="1519">
        <f>PROGRAMACION!P177</f>
        <v>0</v>
      </c>
      <c r="R178" s="1519">
        <f>PROGRAMACION!Q177</f>
        <v>0</v>
      </c>
      <c r="S178" s="1519">
        <f>PROGRAMACION!R177</f>
        <v>0</v>
      </c>
      <c r="T178" s="1519">
        <f>PROGRAMACION!S177</f>
        <v>0</v>
      </c>
      <c r="U178" s="1519">
        <f>PROGRAMACION!T177</f>
        <v>0</v>
      </c>
      <c r="V178" s="1519">
        <f>PROGRAMACION!U177</f>
        <v>0</v>
      </c>
      <c r="W178" s="1519">
        <f>PROGRAMACION!V177</f>
        <v>0</v>
      </c>
      <c r="X178" s="1519">
        <f>PROGRAMACION!W177</f>
        <v>0</v>
      </c>
      <c r="Y178" s="1519">
        <f>PROGRAMACION!X177</f>
        <v>0</v>
      </c>
      <c r="Z178" s="1519">
        <f>PROGRAMACION!Y177</f>
        <v>0</v>
      </c>
      <c r="AA178" s="1519">
        <f>PROGRAMACION!Z177</f>
        <v>0</v>
      </c>
      <c r="AB178" s="1519">
        <f>PROGRAMACION!AA177</f>
        <v>0</v>
      </c>
      <c r="AC178" s="1519">
        <f>PROGRAMACION!AB177</f>
        <v>0</v>
      </c>
      <c r="AD178" s="1519">
        <f>PROGRAMACION!AC177</f>
        <v>1</v>
      </c>
      <c r="AE178" s="1519">
        <f>PROGRAMACION!AD177</f>
        <v>1</v>
      </c>
      <c r="AF178" s="1519">
        <f>PROGRAMACION!AE177</f>
        <v>1</v>
      </c>
      <c r="AG178" s="1519">
        <f>PROGRAMACION!AF177</f>
        <v>1</v>
      </c>
    </row>
    <row r="179" spans="1:33" s="1276" customFormat="1">
      <c r="A179" s="1502"/>
      <c r="B179" s="1503"/>
      <c r="C179" s="1503"/>
      <c r="D179" s="1504"/>
      <c r="E179" s="1504"/>
      <c r="F179" s="1505">
        <f>PROGRAMACION!$L$177</f>
        <v>2.0596796084517014E-3</v>
      </c>
      <c r="G179" s="1506"/>
      <c r="H179" s="1506"/>
      <c r="I179" s="1507"/>
      <c r="J179" s="1505"/>
      <c r="K179" s="1506"/>
      <c r="L179" s="1506"/>
      <c r="M179" s="1507"/>
      <c r="N179" s="1508" t="str">
        <f>PROGRAMACION!M178</f>
        <v>Actual</v>
      </c>
      <c r="O179" s="1509"/>
      <c r="P179" s="1510">
        <f>PROGRAMACION!O178</f>
        <v>0</v>
      </c>
      <c r="Q179" s="1510">
        <f>PROGRAMACION!P178</f>
        <v>0</v>
      </c>
      <c r="R179" s="1510">
        <f>PROGRAMACION!Q178</f>
        <v>0</v>
      </c>
      <c r="S179" s="1510">
        <f>PROGRAMACION!R178</f>
        <v>0</v>
      </c>
      <c r="T179" s="1510">
        <f>PROGRAMACION!S178</f>
        <v>0</v>
      </c>
      <c r="U179" s="1510">
        <f>PROGRAMACION!T178</f>
        <v>0</v>
      </c>
      <c r="V179" s="1510">
        <f>PROGRAMACION!U178</f>
        <v>0</v>
      </c>
      <c r="W179" s="1510">
        <f>PROGRAMACION!V178</f>
        <v>0</v>
      </c>
      <c r="X179" s="1510">
        <f>PROGRAMACION!W178</f>
        <v>0</v>
      </c>
      <c r="Y179" s="1510">
        <f>PROGRAMACION!X178</f>
        <v>0</v>
      </c>
      <c r="Z179" s="1510">
        <f>PROGRAMACION!Y178</f>
        <v>0</v>
      </c>
      <c r="AA179" s="1510">
        <f>PROGRAMACION!Z178</f>
        <v>0</v>
      </c>
      <c r="AB179" s="1510">
        <f>PROGRAMACION!AA178</f>
        <v>0</v>
      </c>
      <c r="AC179" s="1510">
        <f>PROGRAMACION!AB178</f>
        <v>0</v>
      </c>
      <c r="AD179" s="1510">
        <f>PROGRAMACION!AC178</f>
        <v>0</v>
      </c>
      <c r="AE179" s="1510">
        <f>PROGRAMACION!AD178</f>
        <v>0</v>
      </c>
      <c r="AF179" s="1510">
        <f>PROGRAMACION!AE178</f>
        <v>0</v>
      </c>
      <c r="AG179" s="1510">
        <f>PROGRAMACION!AF178</f>
        <v>0</v>
      </c>
    </row>
    <row r="180" spans="1:33" s="1276" customFormat="1" ht="36.75">
      <c r="A180" s="1511"/>
      <c r="B180" s="1512" t="str">
        <f>PROGRAMACION!C179</f>
        <v>A1730</v>
      </c>
      <c r="C180" s="1513" t="str">
        <f>PROGRAMACION!D179</f>
        <v>Verificación y ampliación del tubing de aire para válvulas de control en el área de dosificación de floculantes.</v>
      </c>
      <c r="D180" s="1514">
        <f>PROGRAMACION!E179</f>
        <v>46304</v>
      </c>
      <c r="E180" s="1514">
        <f>PROGRAMACION!F179</f>
        <v>46307</v>
      </c>
      <c r="F180" s="1515">
        <f>PROGRAMACION!$L$179</f>
        <v>4.1193592169034027E-3</v>
      </c>
      <c r="G180" s="1446">
        <f>IFERROR(INDEX(P180:AG180,MATCH("Fecha de corte",$P$5:$AG$5,0)),0)</f>
        <v>0</v>
      </c>
      <c r="H180" s="1446">
        <f>IFERROR(INDEX(P181:AG181,MATCH("Fecha de corte",$P$5:$AG$5,0)),0)</f>
        <v>0</v>
      </c>
      <c r="I180" s="1516">
        <f>$F180*$H180</f>
        <v>0</v>
      </c>
      <c r="J180" s="1515">
        <f>$F180</f>
        <v>4.1193592169034027E-3</v>
      </c>
      <c r="K180" s="1446">
        <f>$G180</f>
        <v>0</v>
      </c>
      <c r="L180" s="1446">
        <f>$H180</f>
        <v>0</v>
      </c>
      <c r="M180" s="1516">
        <f>$I180</f>
        <v>0</v>
      </c>
      <c r="N180" s="1517" t="str">
        <f>PROGRAMACION!M179</f>
        <v>Prog.</v>
      </c>
      <c r="O180" s="1518"/>
      <c r="P180" s="1515">
        <f>PROGRAMACION!O179</f>
        <v>0</v>
      </c>
      <c r="Q180" s="1519">
        <f>PROGRAMACION!P179</f>
        <v>0</v>
      </c>
      <c r="R180" s="1519">
        <f>PROGRAMACION!Q179</f>
        <v>0</v>
      </c>
      <c r="S180" s="1519">
        <f>PROGRAMACION!R179</f>
        <v>0</v>
      </c>
      <c r="T180" s="1519">
        <f>PROGRAMACION!S179</f>
        <v>0</v>
      </c>
      <c r="U180" s="1519">
        <f>PROGRAMACION!T179</f>
        <v>0</v>
      </c>
      <c r="V180" s="1519">
        <f>PROGRAMACION!U179</f>
        <v>0</v>
      </c>
      <c r="W180" s="1519">
        <f>PROGRAMACION!V179</f>
        <v>0</v>
      </c>
      <c r="X180" s="1519">
        <f>PROGRAMACION!W179</f>
        <v>0</v>
      </c>
      <c r="Y180" s="1519">
        <f>PROGRAMACION!X179</f>
        <v>0</v>
      </c>
      <c r="Z180" s="1519">
        <f>PROGRAMACION!Y179</f>
        <v>0</v>
      </c>
      <c r="AA180" s="1519">
        <f>PROGRAMACION!Z179</f>
        <v>0</v>
      </c>
      <c r="AB180" s="1519">
        <f>PROGRAMACION!AA179</f>
        <v>0</v>
      </c>
      <c r="AC180" s="1519">
        <f>PROGRAMACION!AB179</f>
        <v>0</v>
      </c>
      <c r="AD180" s="1519">
        <f>PROGRAMACION!AC179</f>
        <v>0</v>
      </c>
      <c r="AE180" s="1519">
        <f>PROGRAMACION!AD179</f>
        <v>1</v>
      </c>
      <c r="AF180" s="1519">
        <f>PROGRAMACION!AE179</f>
        <v>1</v>
      </c>
      <c r="AG180" s="1519">
        <f>PROGRAMACION!AF179</f>
        <v>1</v>
      </c>
    </row>
    <row r="181" spans="1:33" s="1276" customFormat="1">
      <c r="A181" s="1502"/>
      <c r="B181" s="1503"/>
      <c r="C181" s="1503"/>
      <c r="D181" s="1504"/>
      <c r="E181" s="1504"/>
      <c r="F181" s="1505">
        <f>PROGRAMACION!$L$179</f>
        <v>4.1193592169034027E-3</v>
      </c>
      <c r="G181" s="1506"/>
      <c r="H181" s="1506"/>
      <c r="I181" s="1507"/>
      <c r="J181" s="1505"/>
      <c r="K181" s="1506"/>
      <c r="L181" s="1506"/>
      <c r="M181" s="1507"/>
      <c r="N181" s="1508" t="str">
        <f>PROGRAMACION!M180</f>
        <v>Actual</v>
      </c>
      <c r="O181" s="1509"/>
      <c r="P181" s="1510">
        <f>PROGRAMACION!O180</f>
        <v>0</v>
      </c>
      <c r="Q181" s="1510">
        <f>PROGRAMACION!P180</f>
        <v>0</v>
      </c>
      <c r="R181" s="1510">
        <f>PROGRAMACION!Q180</f>
        <v>0</v>
      </c>
      <c r="S181" s="1510">
        <f>PROGRAMACION!R180</f>
        <v>0</v>
      </c>
      <c r="T181" s="1510">
        <f>PROGRAMACION!S180</f>
        <v>0</v>
      </c>
      <c r="U181" s="1510">
        <f>PROGRAMACION!T180</f>
        <v>0</v>
      </c>
      <c r="V181" s="1510">
        <f>PROGRAMACION!U180</f>
        <v>0</v>
      </c>
      <c r="W181" s="1510">
        <f>PROGRAMACION!V180</f>
        <v>0</v>
      </c>
      <c r="X181" s="1510">
        <f>PROGRAMACION!W180</f>
        <v>0</v>
      </c>
      <c r="Y181" s="1510">
        <f>PROGRAMACION!X180</f>
        <v>0</v>
      </c>
      <c r="Z181" s="1510">
        <f>PROGRAMACION!Y180</f>
        <v>0</v>
      </c>
      <c r="AA181" s="1510">
        <f>PROGRAMACION!Z180</f>
        <v>0</v>
      </c>
      <c r="AB181" s="1510">
        <f>PROGRAMACION!AA180</f>
        <v>0</v>
      </c>
      <c r="AC181" s="1510">
        <f>PROGRAMACION!AB180</f>
        <v>0</v>
      </c>
      <c r="AD181" s="1510">
        <f>PROGRAMACION!AC180</f>
        <v>0</v>
      </c>
      <c r="AE181" s="1510">
        <f>PROGRAMACION!AD180</f>
        <v>0</v>
      </c>
      <c r="AF181" s="1510">
        <f>PROGRAMACION!AE180</f>
        <v>0</v>
      </c>
      <c r="AG181" s="1510">
        <f>PROGRAMACION!AF180</f>
        <v>0</v>
      </c>
    </row>
    <row r="182" spans="1:33" s="1276" customFormat="1" ht="15">
      <c r="A182" s="1492"/>
      <c r="B182" s="1493"/>
      <c r="C182" s="1494" t="str">
        <f>PROGRAMACION!D181</f>
        <v>CONDUCTORES</v>
      </c>
      <c r="D182" s="1495"/>
      <c r="E182" s="1495"/>
      <c r="F182" s="1496"/>
      <c r="G182" s="1497"/>
      <c r="H182" s="1497"/>
      <c r="I182" s="1498"/>
      <c r="J182" s="1496"/>
      <c r="K182" s="1497"/>
      <c r="L182" s="1497"/>
      <c r="M182" s="1498"/>
      <c r="N182" s="1499"/>
      <c r="O182" s="1500"/>
      <c r="P182" s="1496"/>
      <c r="Q182" s="1501"/>
      <c r="R182" s="1501"/>
      <c r="S182" s="1501"/>
      <c r="T182" s="1501"/>
      <c r="U182" s="1501"/>
      <c r="V182" s="1501"/>
      <c r="W182" s="1501"/>
      <c r="X182" s="1501"/>
      <c r="Y182" s="1501"/>
      <c r="Z182" s="1501"/>
      <c r="AA182" s="1501"/>
      <c r="AB182" s="1501"/>
      <c r="AC182" s="1501"/>
      <c r="AD182" s="1501"/>
      <c r="AE182" s="1501"/>
      <c r="AF182" s="1501"/>
      <c r="AG182" s="1501"/>
    </row>
    <row r="183" spans="1:33" s="1276" customFormat="1" ht="24.75">
      <c r="A183" s="1511"/>
      <c r="B183" s="1512" t="str">
        <f>PROGRAMACION!C182</f>
        <v>A1740</v>
      </c>
      <c r="C183" s="1513" t="str">
        <f>PROGRAMACION!D182</f>
        <v>Cable de alimentación TC-XHHW-2 600V 90°C, Cu clase B, XLPE/PVC - 3/C #14 AWG (NOTAS 2 y 5)</v>
      </c>
      <c r="D183" s="1514">
        <f>PROGRAMACION!E182</f>
        <v>46267</v>
      </c>
      <c r="E183" s="1514">
        <f>PROGRAMACION!F182</f>
        <v>46289</v>
      </c>
      <c r="F183" s="1515">
        <f>PROGRAMACION!$L$182</f>
        <v>3.5014553343678929E-2</v>
      </c>
      <c r="G183" s="1446">
        <f>IFERROR(INDEX(P183:AG183,MATCH("Fecha de corte",$P$5:$AG$5,0)),0)</f>
        <v>0</v>
      </c>
      <c r="H183" s="1446">
        <f>IFERROR(INDEX(P184:AG184,MATCH("Fecha de corte",$P$5:$AG$5,0)),0)</f>
        <v>0</v>
      </c>
      <c r="I183" s="1516">
        <f>$F183*$H183</f>
        <v>0</v>
      </c>
      <c r="J183" s="1515">
        <f>$F183</f>
        <v>3.5014553343678929E-2</v>
      </c>
      <c r="K183" s="1446">
        <f>$G183</f>
        <v>0</v>
      </c>
      <c r="L183" s="1446">
        <f>$H183</f>
        <v>0</v>
      </c>
      <c r="M183" s="1516">
        <f>$I183</f>
        <v>0</v>
      </c>
      <c r="N183" s="1517" t="str">
        <f>PROGRAMACION!M182</f>
        <v>Prog.</v>
      </c>
      <c r="O183" s="1518"/>
      <c r="P183" s="1515">
        <f>PROGRAMACION!O182</f>
        <v>0</v>
      </c>
      <c r="Q183" s="1519">
        <f>PROGRAMACION!P182</f>
        <v>0</v>
      </c>
      <c r="R183" s="1519">
        <f>PROGRAMACION!Q182</f>
        <v>0</v>
      </c>
      <c r="S183" s="1519">
        <f>PROGRAMACION!R182</f>
        <v>0</v>
      </c>
      <c r="T183" s="1519">
        <f>PROGRAMACION!S182</f>
        <v>0</v>
      </c>
      <c r="U183" s="1519">
        <f>PROGRAMACION!T182</f>
        <v>0</v>
      </c>
      <c r="V183" s="1519">
        <f>PROGRAMACION!U182</f>
        <v>0</v>
      </c>
      <c r="W183" s="1519">
        <f>PROGRAMACION!V182</f>
        <v>0</v>
      </c>
      <c r="X183" s="1519">
        <f>PROGRAMACION!W182</f>
        <v>0</v>
      </c>
      <c r="Y183" s="1519">
        <f>PROGRAMACION!X182</f>
        <v>8.6956521739130432E-2</v>
      </c>
      <c r="Z183" s="1519">
        <f>PROGRAMACION!Y182</f>
        <v>0.39130434782608697</v>
      </c>
      <c r="AA183" s="1519">
        <f>PROGRAMACION!Z182</f>
        <v>0.69565217391304346</v>
      </c>
      <c r="AB183" s="1519">
        <f>PROGRAMACION!AA182</f>
        <v>1</v>
      </c>
      <c r="AC183" s="1519">
        <f>PROGRAMACION!AB182</f>
        <v>1</v>
      </c>
      <c r="AD183" s="1519">
        <f>PROGRAMACION!AC182</f>
        <v>1</v>
      </c>
      <c r="AE183" s="1519">
        <f>PROGRAMACION!AD182</f>
        <v>1</v>
      </c>
      <c r="AF183" s="1519">
        <f>PROGRAMACION!AE182</f>
        <v>1</v>
      </c>
      <c r="AG183" s="1519">
        <f>PROGRAMACION!AF182</f>
        <v>1</v>
      </c>
    </row>
    <row r="184" spans="1:33" s="1276" customFormat="1">
      <c r="A184" s="1502"/>
      <c r="B184" s="1503"/>
      <c r="C184" s="1503"/>
      <c r="D184" s="1504"/>
      <c r="E184" s="1504"/>
      <c r="F184" s="1505">
        <f>PROGRAMACION!$L$182</f>
        <v>3.5014553343678929E-2</v>
      </c>
      <c r="G184" s="1506"/>
      <c r="H184" s="1506"/>
      <c r="I184" s="1507"/>
      <c r="J184" s="1505"/>
      <c r="K184" s="1506"/>
      <c r="L184" s="1506"/>
      <c r="M184" s="1507"/>
      <c r="N184" s="1508" t="str">
        <f>PROGRAMACION!M183</f>
        <v>Actual</v>
      </c>
      <c r="O184" s="1509"/>
      <c r="P184" s="1510">
        <f>PROGRAMACION!O183</f>
        <v>0</v>
      </c>
      <c r="Q184" s="1510">
        <f>PROGRAMACION!P183</f>
        <v>0</v>
      </c>
      <c r="R184" s="1510">
        <f>PROGRAMACION!Q183</f>
        <v>0</v>
      </c>
      <c r="S184" s="1510">
        <f>PROGRAMACION!R183</f>
        <v>0</v>
      </c>
      <c r="T184" s="1510">
        <f>PROGRAMACION!S183</f>
        <v>0</v>
      </c>
      <c r="U184" s="1510">
        <f>PROGRAMACION!T183</f>
        <v>0</v>
      </c>
      <c r="V184" s="1510">
        <f>PROGRAMACION!U183</f>
        <v>0</v>
      </c>
      <c r="W184" s="1510">
        <f>PROGRAMACION!V183</f>
        <v>0</v>
      </c>
      <c r="X184" s="1510">
        <f>PROGRAMACION!W183</f>
        <v>0</v>
      </c>
      <c r="Y184" s="1510">
        <f>PROGRAMACION!X183</f>
        <v>0</v>
      </c>
      <c r="Z184" s="1510">
        <f>PROGRAMACION!Y183</f>
        <v>0</v>
      </c>
      <c r="AA184" s="1510">
        <f>PROGRAMACION!Z183</f>
        <v>0</v>
      </c>
      <c r="AB184" s="1510">
        <f>PROGRAMACION!AA183</f>
        <v>0</v>
      </c>
      <c r="AC184" s="1510">
        <f>PROGRAMACION!AB183</f>
        <v>0</v>
      </c>
      <c r="AD184" s="1510">
        <f>PROGRAMACION!AC183</f>
        <v>0</v>
      </c>
      <c r="AE184" s="1510">
        <f>PROGRAMACION!AD183</f>
        <v>0</v>
      </c>
      <c r="AF184" s="1510">
        <f>PROGRAMACION!AE183</f>
        <v>0</v>
      </c>
      <c r="AG184" s="1510">
        <f>PROGRAMACION!AF183</f>
        <v>0</v>
      </c>
    </row>
    <row r="185" spans="1:33" s="1276" customFormat="1" ht="36.75">
      <c r="A185" s="1511"/>
      <c r="B185" s="1512" t="str">
        <f>PROGRAMACION!C184</f>
        <v>A1750</v>
      </c>
      <c r="C185" s="1513" t="str">
        <f>PROGRAMACION!D184</f>
        <v>Cable de instrumentación PLTC/ITC-OS 105°C, pantalla aluminizada con drenaje, PVC - 1P #16 AWG+SHLD</v>
      </c>
      <c r="D185" s="1514">
        <f>PROGRAMACION!E184</f>
        <v>46275</v>
      </c>
      <c r="E185" s="1514">
        <f>PROGRAMACION!F184</f>
        <v>46294</v>
      </c>
      <c r="F185" s="1515">
        <f>PROGRAMACION!$L$184</f>
        <v>2.8835514518323817E-2</v>
      </c>
      <c r="G185" s="1446">
        <f>IFERROR(INDEX(P185:AG185,MATCH("Fecha de corte",$P$5:$AG$5,0)),0)</f>
        <v>0</v>
      </c>
      <c r="H185" s="1446">
        <f>IFERROR(INDEX(P186:AG186,MATCH("Fecha de corte",$P$5:$AG$5,0)),0)</f>
        <v>0</v>
      </c>
      <c r="I185" s="1516">
        <f>$F185*$H185</f>
        <v>0</v>
      </c>
      <c r="J185" s="1515">
        <f>$F185</f>
        <v>2.8835514518323817E-2</v>
      </c>
      <c r="K185" s="1446">
        <f>$G185</f>
        <v>0</v>
      </c>
      <c r="L185" s="1446">
        <f>$H185</f>
        <v>0</v>
      </c>
      <c r="M185" s="1516">
        <f>$I185</f>
        <v>0</v>
      </c>
      <c r="N185" s="1517" t="str">
        <f>PROGRAMACION!M184</f>
        <v>Prog.</v>
      </c>
      <c r="O185" s="1518"/>
      <c r="P185" s="1515">
        <f>PROGRAMACION!O184</f>
        <v>0</v>
      </c>
      <c r="Q185" s="1519">
        <f>PROGRAMACION!P184</f>
        <v>0</v>
      </c>
      <c r="R185" s="1519">
        <f>PROGRAMACION!Q184</f>
        <v>0</v>
      </c>
      <c r="S185" s="1519">
        <f>PROGRAMACION!R184</f>
        <v>0</v>
      </c>
      <c r="T185" s="1519">
        <f>PROGRAMACION!S184</f>
        <v>0</v>
      </c>
      <c r="U185" s="1519">
        <f>PROGRAMACION!T184</f>
        <v>0</v>
      </c>
      <c r="V185" s="1519">
        <f>PROGRAMACION!U184</f>
        <v>0</v>
      </c>
      <c r="W185" s="1519">
        <f>PROGRAMACION!V184</f>
        <v>0</v>
      </c>
      <c r="X185" s="1519">
        <f>PROGRAMACION!W184</f>
        <v>0</v>
      </c>
      <c r="Y185" s="1519">
        <f>PROGRAMACION!X184</f>
        <v>0</v>
      </c>
      <c r="Z185" s="1519">
        <f>PROGRAMACION!Y184</f>
        <v>0.05</v>
      </c>
      <c r="AA185" s="1519">
        <f>PROGRAMACION!Z184</f>
        <v>0.39999999999999997</v>
      </c>
      <c r="AB185" s="1519">
        <f>PROGRAMACION!AA184</f>
        <v>0.75</v>
      </c>
      <c r="AC185" s="1519">
        <f>PROGRAMACION!AB184</f>
        <v>1</v>
      </c>
      <c r="AD185" s="1519">
        <f>PROGRAMACION!AC184</f>
        <v>1</v>
      </c>
      <c r="AE185" s="1519">
        <f>PROGRAMACION!AD184</f>
        <v>1</v>
      </c>
      <c r="AF185" s="1519">
        <f>PROGRAMACION!AE184</f>
        <v>1</v>
      </c>
      <c r="AG185" s="1519">
        <f>PROGRAMACION!AF184</f>
        <v>1</v>
      </c>
    </row>
    <row r="186" spans="1:33" s="1276" customFormat="1">
      <c r="A186" s="1502"/>
      <c r="B186" s="1503"/>
      <c r="C186" s="1503"/>
      <c r="D186" s="1504"/>
      <c r="E186" s="1504"/>
      <c r="F186" s="1505">
        <f>PROGRAMACION!$L$184</f>
        <v>2.8835514518323817E-2</v>
      </c>
      <c r="G186" s="1506"/>
      <c r="H186" s="1506"/>
      <c r="I186" s="1507"/>
      <c r="J186" s="1505"/>
      <c r="K186" s="1506"/>
      <c r="L186" s="1506"/>
      <c r="M186" s="1507"/>
      <c r="N186" s="1508" t="str">
        <f>PROGRAMACION!M185</f>
        <v>Actual</v>
      </c>
      <c r="O186" s="1509"/>
      <c r="P186" s="1510">
        <f>PROGRAMACION!O185</f>
        <v>0</v>
      </c>
      <c r="Q186" s="1510">
        <f>PROGRAMACION!P185</f>
        <v>0</v>
      </c>
      <c r="R186" s="1510">
        <f>PROGRAMACION!Q185</f>
        <v>0</v>
      </c>
      <c r="S186" s="1510">
        <f>PROGRAMACION!R185</f>
        <v>0</v>
      </c>
      <c r="T186" s="1510">
        <f>PROGRAMACION!S185</f>
        <v>0</v>
      </c>
      <c r="U186" s="1510">
        <f>PROGRAMACION!T185</f>
        <v>0</v>
      </c>
      <c r="V186" s="1510">
        <f>PROGRAMACION!U185</f>
        <v>0</v>
      </c>
      <c r="W186" s="1510">
        <f>PROGRAMACION!V185</f>
        <v>0</v>
      </c>
      <c r="X186" s="1510">
        <f>PROGRAMACION!W185</f>
        <v>0</v>
      </c>
      <c r="Y186" s="1510">
        <f>PROGRAMACION!X185</f>
        <v>0</v>
      </c>
      <c r="Z186" s="1510">
        <f>PROGRAMACION!Y185</f>
        <v>0</v>
      </c>
      <c r="AA186" s="1510">
        <f>PROGRAMACION!Z185</f>
        <v>0</v>
      </c>
      <c r="AB186" s="1510">
        <f>PROGRAMACION!AA185</f>
        <v>0</v>
      </c>
      <c r="AC186" s="1510">
        <f>PROGRAMACION!AB185</f>
        <v>0</v>
      </c>
      <c r="AD186" s="1510">
        <f>PROGRAMACION!AC185</f>
        <v>0</v>
      </c>
      <c r="AE186" s="1510">
        <f>PROGRAMACION!AD185</f>
        <v>0</v>
      </c>
      <c r="AF186" s="1510">
        <f>PROGRAMACION!AE185</f>
        <v>0</v>
      </c>
      <c r="AG186" s="1510">
        <f>PROGRAMACION!AF185</f>
        <v>0</v>
      </c>
    </row>
    <row r="187" spans="1:33" s="1276" customFormat="1" ht="36.75">
      <c r="A187" s="1511"/>
      <c r="B187" s="1512" t="str">
        <f>PROGRAMACION!C186</f>
        <v>A1760</v>
      </c>
      <c r="C187" s="1513" t="str">
        <f>PROGRAMACION!D186</f>
        <v>Cable de instrumentación PLTC/ITC-OS 105°C, pantalla aluminizada con drenaje - 1P #16 AWG+SHLD (NOTAS 3 y 5)</v>
      </c>
      <c r="D187" s="1514">
        <f>PROGRAMACION!E186</f>
        <v>46267</v>
      </c>
      <c r="E187" s="1514">
        <f>PROGRAMACION!F186</f>
        <v>46289</v>
      </c>
      <c r="F187" s="1515">
        <f>PROGRAMACION!$L$186</f>
        <v>3.5014553343678929E-2</v>
      </c>
      <c r="G187" s="1446">
        <f>IFERROR(INDEX(P187:AG187,MATCH("Fecha de corte",$P$5:$AG$5,0)),0)</f>
        <v>0</v>
      </c>
      <c r="H187" s="1446">
        <f>IFERROR(INDEX(P188:AG188,MATCH("Fecha de corte",$P$5:$AG$5,0)),0)</f>
        <v>0</v>
      </c>
      <c r="I187" s="1516">
        <f>$F187*$H187</f>
        <v>0</v>
      </c>
      <c r="J187" s="1515">
        <f>$F187</f>
        <v>3.5014553343678929E-2</v>
      </c>
      <c r="K187" s="1446">
        <f>$G187</f>
        <v>0</v>
      </c>
      <c r="L187" s="1446">
        <f>$H187</f>
        <v>0</v>
      </c>
      <c r="M187" s="1516">
        <f>$I187</f>
        <v>0</v>
      </c>
      <c r="N187" s="1517" t="str">
        <f>PROGRAMACION!M186</f>
        <v>Prog.</v>
      </c>
      <c r="O187" s="1518"/>
      <c r="P187" s="1515">
        <f>PROGRAMACION!O186</f>
        <v>0</v>
      </c>
      <c r="Q187" s="1519">
        <f>PROGRAMACION!P186</f>
        <v>0</v>
      </c>
      <c r="R187" s="1519">
        <f>PROGRAMACION!Q186</f>
        <v>0</v>
      </c>
      <c r="S187" s="1519">
        <f>PROGRAMACION!R186</f>
        <v>0</v>
      </c>
      <c r="T187" s="1519">
        <f>PROGRAMACION!S186</f>
        <v>0</v>
      </c>
      <c r="U187" s="1519">
        <f>PROGRAMACION!T186</f>
        <v>0</v>
      </c>
      <c r="V187" s="1519">
        <f>PROGRAMACION!U186</f>
        <v>0</v>
      </c>
      <c r="W187" s="1519">
        <f>PROGRAMACION!V186</f>
        <v>0</v>
      </c>
      <c r="X187" s="1519">
        <f>PROGRAMACION!W186</f>
        <v>0</v>
      </c>
      <c r="Y187" s="1519">
        <f>PROGRAMACION!X186</f>
        <v>8.6956521739130432E-2</v>
      </c>
      <c r="Z187" s="1519">
        <f>PROGRAMACION!Y186</f>
        <v>0.39130434782608697</v>
      </c>
      <c r="AA187" s="1519">
        <f>PROGRAMACION!Z186</f>
        <v>0.69565217391304346</v>
      </c>
      <c r="AB187" s="1519">
        <f>PROGRAMACION!AA186</f>
        <v>1</v>
      </c>
      <c r="AC187" s="1519">
        <f>PROGRAMACION!AB186</f>
        <v>1</v>
      </c>
      <c r="AD187" s="1519">
        <f>PROGRAMACION!AC186</f>
        <v>1</v>
      </c>
      <c r="AE187" s="1519">
        <f>PROGRAMACION!AD186</f>
        <v>1</v>
      </c>
      <c r="AF187" s="1519">
        <f>PROGRAMACION!AE186</f>
        <v>1</v>
      </c>
      <c r="AG187" s="1519">
        <f>PROGRAMACION!AF186</f>
        <v>1</v>
      </c>
    </row>
    <row r="188" spans="1:33" s="1276" customFormat="1">
      <c r="A188" s="1502"/>
      <c r="B188" s="1503"/>
      <c r="C188" s="1503"/>
      <c r="D188" s="1504"/>
      <c r="E188" s="1504"/>
      <c r="F188" s="1505">
        <f>PROGRAMACION!$L$186</f>
        <v>3.5014553343678929E-2</v>
      </c>
      <c r="G188" s="1506"/>
      <c r="H188" s="1506"/>
      <c r="I188" s="1507"/>
      <c r="J188" s="1505"/>
      <c r="K188" s="1506"/>
      <c r="L188" s="1506"/>
      <c r="M188" s="1507"/>
      <c r="N188" s="1508" t="str">
        <f>PROGRAMACION!M187</f>
        <v>Actual</v>
      </c>
      <c r="O188" s="1509"/>
      <c r="P188" s="1510">
        <f>PROGRAMACION!O187</f>
        <v>0</v>
      </c>
      <c r="Q188" s="1510">
        <f>PROGRAMACION!P187</f>
        <v>0</v>
      </c>
      <c r="R188" s="1510">
        <f>PROGRAMACION!Q187</f>
        <v>0</v>
      </c>
      <c r="S188" s="1510">
        <f>PROGRAMACION!R187</f>
        <v>0</v>
      </c>
      <c r="T188" s="1510">
        <f>PROGRAMACION!S187</f>
        <v>0</v>
      </c>
      <c r="U188" s="1510">
        <f>PROGRAMACION!T187</f>
        <v>0</v>
      </c>
      <c r="V188" s="1510">
        <f>PROGRAMACION!U187</f>
        <v>0</v>
      </c>
      <c r="W188" s="1510">
        <f>PROGRAMACION!V187</f>
        <v>0</v>
      </c>
      <c r="X188" s="1510">
        <f>PROGRAMACION!W187</f>
        <v>0</v>
      </c>
      <c r="Y188" s="1510">
        <f>PROGRAMACION!X187</f>
        <v>0</v>
      </c>
      <c r="Z188" s="1510">
        <f>PROGRAMACION!Y187</f>
        <v>0</v>
      </c>
      <c r="AA188" s="1510">
        <f>PROGRAMACION!Z187</f>
        <v>0</v>
      </c>
      <c r="AB188" s="1510">
        <f>PROGRAMACION!AA187</f>
        <v>0</v>
      </c>
      <c r="AC188" s="1510">
        <f>PROGRAMACION!AB187</f>
        <v>0</v>
      </c>
      <c r="AD188" s="1510">
        <f>PROGRAMACION!AC187</f>
        <v>0</v>
      </c>
      <c r="AE188" s="1510">
        <f>PROGRAMACION!AD187</f>
        <v>0</v>
      </c>
      <c r="AF188" s="1510">
        <f>PROGRAMACION!AE187</f>
        <v>0</v>
      </c>
      <c r="AG188" s="1510">
        <f>PROGRAMACION!AF187</f>
        <v>0</v>
      </c>
    </row>
    <row r="189" spans="1:33" s="1276" customFormat="1" ht="36.75">
      <c r="A189" s="1511"/>
      <c r="B189" s="1512" t="str">
        <f>PROGRAMACION!C188</f>
        <v>A1770</v>
      </c>
      <c r="C189" s="1513" t="str">
        <f>PROGRAMACION!D188</f>
        <v>Cable multipar para red DeviceNet ODVA Class 2 Thick, 2PR #15/#18 + SHLD, blindado, PVC gris, certificación CMG PLTC-ER</v>
      </c>
      <c r="D189" s="1514">
        <f>PROGRAMACION!E188</f>
        <v>46262</v>
      </c>
      <c r="E189" s="1514">
        <f>PROGRAMACION!F188</f>
        <v>46262</v>
      </c>
      <c r="F189" s="1515">
        <f>PROGRAMACION!$L$188</f>
        <v>1.7262076718452357E-3</v>
      </c>
      <c r="G189" s="1446">
        <f>IFERROR(INDEX(P189:AG189,MATCH("Fecha de corte",$P$5:$AG$5,0)),0)</f>
        <v>0</v>
      </c>
      <c r="H189" s="1446">
        <f>IFERROR(INDEX(P190:AG190,MATCH("Fecha de corte",$P$5:$AG$5,0)),0)</f>
        <v>0</v>
      </c>
      <c r="I189" s="1516">
        <f>$F189*$H189</f>
        <v>0</v>
      </c>
      <c r="J189" s="1515">
        <f>$F189</f>
        <v>1.7262076718452357E-3</v>
      </c>
      <c r="K189" s="1446">
        <f>$G189</f>
        <v>0</v>
      </c>
      <c r="L189" s="1446">
        <f>$H189</f>
        <v>0</v>
      </c>
      <c r="M189" s="1516">
        <f>$I189</f>
        <v>0</v>
      </c>
      <c r="N189" s="1517" t="str">
        <f>PROGRAMACION!M188</f>
        <v>Prog.</v>
      </c>
      <c r="O189" s="1518"/>
      <c r="P189" s="1515">
        <f>PROGRAMACION!O188</f>
        <v>0</v>
      </c>
      <c r="Q189" s="1519">
        <f>PROGRAMACION!P188</f>
        <v>0</v>
      </c>
      <c r="R189" s="1519">
        <f>PROGRAMACION!Q188</f>
        <v>0</v>
      </c>
      <c r="S189" s="1519">
        <f>PROGRAMACION!R188</f>
        <v>0</v>
      </c>
      <c r="T189" s="1519">
        <f>PROGRAMACION!S188</f>
        <v>0</v>
      </c>
      <c r="U189" s="1519">
        <f>PROGRAMACION!T188</f>
        <v>0</v>
      </c>
      <c r="V189" s="1519">
        <f>PROGRAMACION!U188</f>
        <v>0</v>
      </c>
      <c r="W189" s="1519">
        <f>PROGRAMACION!V188</f>
        <v>0</v>
      </c>
      <c r="X189" s="1519">
        <f>PROGRAMACION!W188</f>
        <v>0</v>
      </c>
      <c r="Y189" s="1519">
        <f>PROGRAMACION!X188</f>
        <v>1</v>
      </c>
      <c r="Z189" s="1519">
        <f>PROGRAMACION!Y188</f>
        <v>1</v>
      </c>
      <c r="AA189" s="1519">
        <f>PROGRAMACION!Z188</f>
        <v>1</v>
      </c>
      <c r="AB189" s="1519">
        <f>PROGRAMACION!AA188</f>
        <v>1</v>
      </c>
      <c r="AC189" s="1519">
        <f>PROGRAMACION!AB188</f>
        <v>1</v>
      </c>
      <c r="AD189" s="1519">
        <f>PROGRAMACION!AC188</f>
        <v>1</v>
      </c>
      <c r="AE189" s="1519">
        <f>PROGRAMACION!AD188</f>
        <v>1</v>
      </c>
      <c r="AF189" s="1519">
        <f>PROGRAMACION!AE188</f>
        <v>1</v>
      </c>
      <c r="AG189" s="1519">
        <f>PROGRAMACION!AF188</f>
        <v>1</v>
      </c>
    </row>
    <row r="190" spans="1:33" s="1276" customFormat="1">
      <c r="A190" s="1502"/>
      <c r="B190" s="1503"/>
      <c r="C190" s="1503"/>
      <c r="D190" s="1504"/>
      <c r="E190" s="1504"/>
      <c r="F190" s="1505">
        <f>PROGRAMACION!$L$188</f>
        <v>1.7262076718452357E-3</v>
      </c>
      <c r="G190" s="1506"/>
      <c r="H190" s="1506"/>
      <c r="I190" s="1507"/>
      <c r="J190" s="1505"/>
      <c r="K190" s="1506"/>
      <c r="L190" s="1506"/>
      <c r="M190" s="1507"/>
      <c r="N190" s="1508" t="str">
        <f>PROGRAMACION!M189</f>
        <v>Actual</v>
      </c>
      <c r="O190" s="1509"/>
      <c r="P190" s="1510">
        <f>PROGRAMACION!O189</f>
        <v>0</v>
      </c>
      <c r="Q190" s="1510">
        <f>PROGRAMACION!P189</f>
        <v>0</v>
      </c>
      <c r="R190" s="1510">
        <f>PROGRAMACION!Q189</f>
        <v>0</v>
      </c>
      <c r="S190" s="1510">
        <f>PROGRAMACION!R189</f>
        <v>0</v>
      </c>
      <c r="T190" s="1510">
        <f>PROGRAMACION!S189</f>
        <v>0</v>
      </c>
      <c r="U190" s="1510">
        <f>PROGRAMACION!T189</f>
        <v>0</v>
      </c>
      <c r="V190" s="1510">
        <f>PROGRAMACION!U189</f>
        <v>0</v>
      </c>
      <c r="W190" s="1510">
        <f>PROGRAMACION!V189</f>
        <v>0</v>
      </c>
      <c r="X190" s="1510">
        <f>PROGRAMACION!W189</f>
        <v>0</v>
      </c>
      <c r="Y190" s="1510">
        <f>PROGRAMACION!X189</f>
        <v>0</v>
      </c>
      <c r="Z190" s="1510">
        <f>PROGRAMACION!Y189</f>
        <v>0</v>
      </c>
      <c r="AA190" s="1510">
        <f>PROGRAMACION!Z189</f>
        <v>0</v>
      </c>
      <c r="AB190" s="1510">
        <f>PROGRAMACION!AA189</f>
        <v>0</v>
      </c>
      <c r="AC190" s="1510">
        <f>PROGRAMACION!AB189</f>
        <v>0</v>
      </c>
      <c r="AD190" s="1510">
        <f>PROGRAMACION!AC189</f>
        <v>0</v>
      </c>
      <c r="AE190" s="1510">
        <f>PROGRAMACION!AD189</f>
        <v>0</v>
      </c>
      <c r="AF190" s="1510">
        <f>PROGRAMACION!AE189</f>
        <v>0</v>
      </c>
      <c r="AG190" s="1510">
        <f>PROGRAMACION!AF189</f>
        <v>0</v>
      </c>
    </row>
    <row r="191" spans="1:33" s="1276" customFormat="1" ht="36.75">
      <c r="A191" s="1511"/>
      <c r="B191" s="1512" t="str">
        <f>PROGRAMACION!C190</f>
        <v>A1780</v>
      </c>
      <c r="C191" s="1513" t="str">
        <f>PROGRAMACION!D190</f>
        <v>Accesorios para conductores: empalmes, conectores, terminales, multiconectores, tapones, sellos y etiquetas</v>
      </c>
      <c r="D191" s="1514">
        <f>PROGRAMACION!E190</f>
        <v>46265</v>
      </c>
      <c r="E191" s="1514">
        <f>PROGRAMACION!F190</f>
        <v>46273</v>
      </c>
      <c r="F191" s="1515">
        <f>PROGRAMACION!$L$190</f>
        <v>1.3731197389678009E-2</v>
      </c>
      <c r="G191" s="1446">
        <f>IFERROR(INDEX(P191:AG191,MATCH("Fecha de corte",$P$5:$AG$5,0)),0)</f>
        <v>0</v>
      </c>
      <c r="H191" s="1446">
        <f>IFERROR(INDEX(P192:AG192,MATCH("Fecha de corte",$P$5:$AG$5,0)),0)</f>
        <v>0</v>
      </c>
      <c r="I191" s="1516">
        <f>$F191*$H191</f>
        <v>0</v>
      </c>
      <c r="J191" s="1515">
        <f>$F191</f>
        <v>1.3731197389678009E-2</v>
      </c>
      <c r="K191" s="1446">
        <f>$G191</f>
        <v>0</v>
      </c>
      <c r="L191" s="1446">
        <f>$H191</f>
        <v>0</v>
      </c>
      <c r="M191" s="1516">
        <f>$I191</f>
        <v>0</v>
      </c>
      <c r="N191" s="1517" t="str">
        <f>PROGRAMACION!M190</f>
        <v>Prog.</v>
      </c>
      <c r="O191" s="1518"/>
      <c r="P191" s="1515">
        <f>PROGRAMACION!O190</f>
        <v>0</v>
      </c>
      <c r="Q191" s="1519">
        <f>PROGRAMACION!P190</f>
        <v>0</v>
      </c>
      <c r="R191" s="1519">
        <f>PROGRAMACION!Q190</f>
        <v>0</v>
      </c>
      <c r="S191" s="1519">
        <f>PROGRAMACION!R190</f>
        <v>0</v>
      </c>
      <c r="T191" s="1519">
        <f>PROGRAMACION!S190</f>
        <v>0</v>
      </c>
      <c r="U191" s="1519">
        <f>PROGRAMACION!T190</f>
        <v>0</v>
      </c>
      <c r="V191" s="1519">
        <f>PROGRAMACION!U190</f>
        <v>0</v>
      </c>
      <c r="W191" s="1519">
        <f>PROGRAMACION!V190</f>
        <v>0</v>
      </c>
      <c r="X191" s="1519">
        <f>PROGRAMACION!W190</f>
        <v>0</v>
      </c>
      <c r="Y191" s="1519">
        <f>PROGRAMACION!X190</f>
        <v>0.44444444444444448</v>
      </c>
      <c r="Z191" s="1519">
        <f>PROGRAMACION!Y190</f>
        <v>1</v>
      </c>
      <c r="AA191" s="1519">
        <f>PROGRAMACION!Z190</f>
        <v>1</v>
      </c>
      <c r="AB191" s="1519">
        <f>PROGRAMACION!AA190</f>
        <v>1</v>
      </c>
      <c r="AC191" s="1519">
        <f>PROGRAMACION!AB190</f>
        <v>1</v>
      </c>
      <c r="AD191" s="1519">
        <f>PROGRAMACION!AC190</f>
        <v>1</v>
      </c>
      <c r="AE191" s="1519">
        <f>PROGRAMACION!AD190</f>
        <v>1</v>
      </c>
      <c r="AF191" s="1519">
        <f>PROGRAMACION!AE190</f>
        <v>1</v>
      </c>
      <c r="AG191" s="1519">
        <f>PROGRAMACION!AF190</f>
        <v>1</v>
      </c>
    </row>
    <row r="192" spans="1:33" s="1276" customFormat="1">
      <c r="A192" s="1502"/>
      <c r="B192" s="1503"/>
      <c r="C192" s="1503"/>
      <c r="D192" s="1504"/>
      <c r="E192" s="1504"/>
      <c r="F192" s="1505">
        <f>PROGRAMACION!$L$190</f>
        <v>1.3731197389678009E-2</v>
      </c>
      <c r="G192" s="1506"/>
      <c r="H192" s="1506"/>
      <c r="I192" s="1507"/>
      <c r="J192" s="1505"/>
      <c r="K192" s="1506"/>
      <c r="L192" s="1506"/>
      <c r="M192" s="1507"/>
      <c r="N192" s="1508" t="str">
        <f>PROGRAMACION!M191</f>
        <v>Actual</v>
      </c>
      <c r="O192" s="1509"/>
      <c r="P192" s="1510">
        <f>PROGRAMACION!O191</f>
        <v>0</v>
      </c>
      <c r="Q192" s="1510">
        <f>PROGRAMACION!P191</f>
        <v>0</v>
      </c>
      <c r="R192" s="1510">
        <f>PROGRAMACION!Q191</f>
        <v>0</v>
      </c>
      <c r="S192" s="1510">
        <f>PROGRAMACION!R191</f>
        <v>0</v>
      </c>
      <c r="T192" s="1510">
        <f>PROGRAMACION!S191</f>
        <v>0</v>
      </c>
      <c r="U192" s="1510">
        <f>PROGRAMACION!T191</f>
        <v>0</v>
      </c>
      <c r="V192" s="1510">
        <f>PROGRAMACION!U191</f>
        <v>0</v>
      </c>
      <c r="W192" s="1510">
        <f>PROGRAMACION!V191</f>
        <v>0</v>
      </c>
      <c r="X192" s="1510">
        <f>PROGRAMACION!W191</f>
        <v>0</v>
      </c>
      <c r="Y192" s="1510">
        <f>PROGRAMACION!X191</f>
        <v>0</v>
      </c>
      <c r="Z192" s="1510">
        <f>PROGRAMACION!Y191</f>
        <v>0</v>
      </c>
      <c r="AA192" s="1510">
        <f>PROGRAMACION!Z191</f>
        <v>0</v>
      </c>
      <c r="AB192" s="1510">
        <f>PROGRAMACION!AA191</f>
        <v>0</v>
      </c>
      <c r="AC192" s="1510">
        <f>PROGRAMACION!AB191</f>
        <v>0</v>
      </c>
      <c r="AD192" s="1510">
        <f>PROGRAMACION!AC191</f>
        <v>0</v>
      </c>
      <c r="AE192" s="1510">
        <f>PROGRAMACION!AD191</f>
        <v>0</v>
      </c>
      <c r="AF192" s="1510">
        <f>PROGRAMACION!AE191</f>
        <v>0</v>
      </c>
      <c r="AG192" s="1510">
        <f>PROGRAMACION!AF191</f>
        <v>0</v>
      </c>
    </row>
    <row r="193" spans="1:33" s="1276" customFormat="1" ht="36.75">
      <c r="A193" s="1511"/>
      <c r="B193" s="1512" t="str">
        <f>PROGRAMACION!C192</f>
        <v>A1790</v>
      </c>
      <c r="C193" s="1513" t="str">
        <f>PROGRAMACION!D192</f>
        <v>Tarjetas de comunicación DeviceNet compatibles con VFDs existentes de bombas de dosificación de floculante</v>
      </c>
      <c r="D193" s="1514">
        <f>PROGRAMACION!E192</f>
        <v>46274</v>
      </c>
      <c r="E193" s="1514">
        <f>PROGRAMACION!F192</f>
        <v>46274</v>
      </c>
      <c r="F193" s="1515">
        <f>PROGRAMACION!$L$192</f>
        <v>2.0596796084517014E-3</v>
      </c>
      <c r="G193" s="1446">
        <f>IFERROR(INDEX(P193:AG193,MATCH("Fecha de corte",$P$5:$AG$5,0)),0)</f>
        <v>0</v>
      </c>
      <c r="H193" s="1446">
        <f>IFERROR(INDEX(P194:AG194,MATCH("Fecha de corte",$P$5:$AG$5,0)),0)</f>
        <v>0</v>
      </c>
      <c r="I193" s="1516">
        <f>$F193*$H193</f>
        <v>0</v>
      </c>
      <c r="J193" s="1515">
        <f>$F193</f>
        <v>2.0596796084517014E-3</v>
      </c>
      <c r="K193" s="1446">
        <f>$G193</f>
        <v>0</v>
      </c>
      <c r="L193" s="1446">
        <f>$H193</f>
        <v>0</v>
      </c>
      <c r="M193" s="1516">
        <f>$I193</f>
        <v>0</v>
      </c>
      <c r="N193" s="1517" t="str">
        <f>PROGRAMACION!M192</f>
        <v>Prog.</v>
      </c>
      <c r="O193" s="1518"/>
      <c r="P193" s="1515">
        <f>PROGRAMACION!O192</f>
        <v>0</v>
      </c>
      <c r="Q193" s="1519">
        <f>PROGRAMACION!P192</f>
        <v>0</v>
      </c>
      <c r="R193" s="1519">
        <f>PROGRAMACION!Q192</f>
        <v>0</v>
      </c>
      <c r="S193" s="1519">
        <f>PROGRAMACION!R192</f>
        <v>0</v>
      </c>
      <c r="T193" s="1519">
        <f>PROGRAMACION!S192</f>
        <v>0</v>
      </c>
      <c r="U193" s="1519">
        <f>PROGRAMACION!T192</f>
        <v>0</v>
      </c>
      <c r="V193" s="1519">
        <f>PROGRAMACION!U192</f>
        <v>0</v>
      </c>
      <c r="W193" s="1519">
        <f>PROGRAMACION!V192</f>
        <v>0</v>
      </c>
      <c r="X193" s="1519">
        <f>PROGRAMACION!W192</f>
        <v>0</v>
      </c>
      <c r="Y193" s="1519">
        <f>PROGRAMACION!X192</f>
        <v>0</v>
      </c>
      <c r="Z193" s="1519">
        <f>PROGRAMACION!Y192</f>
        <v>1</v>
      </c>
      <c r="AA193" s="1519">
        <f>PROGRAMACION!Z192</f>
        <v>1</v>
      </c>
      <c r="AB193" s="1519">
        <f>PROGRAMACION!AA192</f>
        <v>1</v>
      </c>
      <c r="AC193" s="1519">
        <f>PROGRAMACION!AB192</f>
        <v>1</v>
      </c>
      <c r="AD193" s="1519">
        <f>PROGRAMACION!AC192</f>
        <v>1</v>
      </c>
      <c r="AE193" s="1519">
        <f>PROGRAMACION!AD192</f>
        <v>1</v>
      </c>
      <c r="AF193" s="1519">
        <f>PROGRAMACION!AE192</f>
        <v>1</v>
      </c>
      <c r="AG193" s="1519">
        <f>PROGRAMACION!AF192</f>
        <v>1</v>
      </c>
    </row>
    <row r="194" spans="1:33" s="1276" customFormat="1">
      <c r="A194" s="1502"/>
      <c r="B194" s="1503"/>
      <c r="C194" s="1503"/>
      <c r="D194" s="1504"/>
      <c r="E194" s="1504"/>
      <c r="F194" s="1505">
        <f>PROGRAMACION!$L$192</f>
        <v>2.0596796084517014E-3</v>
      </c>
      <c r="G194" s="1506"/>
      <c r="H194" s="1506"/>
      <c r="I194" s="1507"/>
      <c r="J194" s="1505"/>
      <c r="K194" s="1506"/>
      <c r="L194" s="1506"/>
      <c r="M194" s="1507"/>
      <c r="N194" s="1508" t="str">
        <f>PROGRAMACION!M193</f>
        <v>Actual</v>
      </c>
      <c r="O194" s="1509"/>
      <c r="P194" s="1510">
        <f>PROGRAMACION!O193</f>
        <v>0</v>
      </c>
      <c r="Q194" s="1510">
        <f>PROGRAMACION!P193</f>
        <v>0</v>
      </c>
      <c r="R194" s="1510">
        <f>PROGRAMACION!Q193</f>
        <v>0</v>
      </c>
      <c r="S194" s="1510">
        <f>PROGRAMACION!R193</f>
        <v>0</v>
      </c>
      <c r="T194" s="1510">
        <f>PROGRAMACION!S193</f>
        <v>0</v>
      </c>
      <c r="U194" s="1510">
        <f>PROGRAMACION!T193</f>
        <v>0</v>
      </c>
      <c r="V194" s="1510">
        <f>PROGRAMACION!U193</f>
        <v>0</v>
      </c>
      <c r="W194" s="1510">
        <f>PROGRAMACION!V193</f>
        <v>0</v>
      </c>
      <c r="X194" s="1510">
        <f>PROGRAMACION!W193</f>
        <v>0</v>
      </c>
      <c r="Y194" s="1510">
        <f>PROGRAMACION!X193</f>
        <v>0</v>
      </c>
      <c r="Z194" s="1510">
        <f>PROGRAMACION!Y193</f>
        <v>0</v>
      </c>
      <c r="AA194" s="1510">
        <f>PROGRAMACION!Z193</f>
        <v>0</v>
      </c>
      <c r="AB194" s="1510">
        <f>PROGRAMACION!AA193</f>
        <v>0</v>
      </c>
      <c r="AC194" s="1510">
        <f>PROGRAMACION!AB193</f>
        <v>0</v>
      </c>
      <c r="AD194" s="1510">
        <f>PROGRAMACION!AC193</f>
        <v>0</v>
      </c>
      <c r="AE194" s="1510">
        <f>PROGRAMACION!AD193</f>
        <v>0</v>
      </c>
      <c r="AF194" s="1510">
        <f>PROGRAMACION!AE193</f>
        <v>0</v>
      </c>
      <c r="AG194" s="1510">
        <f>PROGRAMACION!AF193</f>
        <v>0</v>
      </c>
    </row>
    <row r="195" spans="1:33" s="1276" customFormat="1" ht="15">
      <c r="A195" s="1492"/>
      <c r="B195" s="1493"/>
      <c r="C195" s="1494" t="str">
        <f>PROGRAMACION!D194</f>
        <v>CANALIZACIONES</v>
      </c>
      <c r="D195" s="1495"/>
      <c r="E195" s="1495"/>
      <c r="F195" s="1496"/>
      <c r="G195" s="1497"/>
      <c r="H195" s="1497"/>
      <c r="I195" s="1498"/>
      <c r="J195" s="1496"/>
      <c r="K195" s="1497"/>
      <c r="L195" s="1497"/>
      <c r="M195" s="1498"/>
      <c r="N195" s="1499"/>
      <c r="O195" s="1500"/>
      <c r="P195" s="1496"/>
      <c r="Q195" s="1501"/>
      <c r="R195" s="1501"/>
      <c r="S195" s="1501"/>
      <c r="T195" s="1501"/>
      <c r="U195" s="1501"/>
      <c r="V195" s="1501"/>
      <c r="W195" s="1501"/>
      <c r="X195" s="1501"/>
      <c r="Y195" s="1501"/>
      <c r="Z195" s="1501"/>
      <c r="AA195" s="1501"/>
      <c r="AB195" s="1501"/>
      <c r="AC195" s="1501"/>
      <c r="AD195" s="1501"/>
      <c r="AE195" s="1501"/>
      <c r="AF195" s="1501"/>
      <c r="AG195" s="1501"/>
    </row>
    <row r="196" spans="1:33" s="1276" customFormat="1" ht="24.75">
      <c r="A196" s="1511"/>
      <c r="B196" s="1512" t="str">
        <f>PROGRAMACION!C195</f>
        <v>A1800</v>
      </c>
      <c r="C196" s="1513" t="str">
        <f>PROGRAMACION!D195</f>
        <v>Tubo de acero galvanizado RGS con revestimiento PVC, longitud 3 m (10 ft) - Ø 3/4"</v>
      </c>
      <c r="D196" s="1514">
        <f>PROGRAMACION!E195</f>
        <v>46244</v>
      </c>
      <c r="E196" s="1514">
        <f>PROGRAMACION!F195</f>
        <v>46248</v>
      </c>
      <c r="F196" s="1515">
        <f>PROGRAMACION!$L$195</f>
        <v>1.0984957911742407E-2</v>
      </c>
      <c r="G196" s="1446">
        <f>IFERROR(INDEX(P196:AG196,MATCH("Fecha de corte",$P$5:$AG$5,0)),0)</f>
        <v>0.79999999999999993</v>
      </c>
      <c r="H196" s="1446">
        <f>IFERROR(INDEX(P197:AG197,MATCH("Fecha de corte",$P$5:$AG$5,0)),0)</f>
        <v>0</v>
      </c>
      <c r="I196" s="1516">
        <f>$F196*$H196</f>
        <v>0</v>
      </c>
      <c r="J196" s="1515">
        <f>$F196</f>
        <v>1.0984957911742407E-2</v>
      </c>
      <c r="K196" s="1446">
        <f>$G196</f>
        <v>0.79999999999999993</v>
      </c>
      <c r="L196" s="1446">
        <f>$H196</f>
        <v>0</v>
      </c>
      <c r="M196" s="1516">
        <f>$I196</f>
        <v>0</v>
      </c>
      <c r="N196" s="1517" t="str">
        <f>PROGRAMACION!M195</f>
        <v>Prog.</v>
      </c>
      <c r="O196" s="1518"/>
      <c r="P196" s="1515">
        <f>PROGRAMACION!O195</f>
        <v>0</v>
      </c>
      <c r="Q196" s="1519">
        <f>PROGRAMACION!P195</f>
        <v>0</v>
      </c>
      <c r="R196" s="1519">
        <f>PROGRAMACION!Q195</f>
        <v>0</v>
      </c>
      <c r="S196" s="1519">
        <f>PROGRAMACION!R195</f>
        <v>0</v>
      </c>
      <c r="T196" s="1519">
        <f>PROGRAMACION!S195</f>
        <v>0</v>
      </c>
      <c r="U196" s="1519">
        <f>PROGRAMACION!T195</f>
        <v>0</v>
      </c>
      <c r="V196" s="1519">
        <f>PROGRAMACION!U195</f>
        <v>0.79999999999999993</v>
      </c>
      <c r="W196" s="1519">
        <f>PROGRAMACION!V195</f>
        <v>0.99999999999999989</v>
      </c>
      <c r="X196" s="1519">
        <f>PROGRAMACION!W195</f>
        <v>0.99999999999999989</v>
      </c>
      <c r="Y196" s="1519">
        <f>PROGRAMACION!X195</f>
        <v>0.99999999999999989</v>
      </c>
      <c r="Z196" s="1519">
        <f>PROGRAMACION!Y195</f>
        <v>0.99999999999999989</v>
      </c>
      <c r="AA196" s="1519">
        <f>PROGRAMACION!Z195</f>
        <v>0.99999999999999989</v>
      </c>
      <c r="AB196" s="1519">
        <f>PROGRAMACION!AA195</f>
        <v>0.99999999999999989</v>
      </c>
      <c r="AC196" s="1519">
        <f>PROGRAMACION!AB195</f>
        <v>0.99999999999999989</v>
      </c>
      <c r="AD196" s="1519">
        <f>PROGRAMACION!AC195</f>
        <v>0.99999999999999989</v>
      </c>
      <c r="AE196" s="1519">
        <f>PROGRAMACION!AD195</f>
        <v>0.99999999999999989</v>
      </c>
      <c r="AF196" s="1519">
        <f>PROGRAMACION!AE195</f>
        <v>0.99999999999999989</v>
      </c>
      <c r="AG196" s="1519">
        <f>PROGRAMACION!AF195</f>
        <v>0.99999999999999989</v>
      </c>
    </row>
    <row r="197" spans="1:33" s="1276" customFormat="1">
      <c r="A197" s="1502"/>
      <c r="B197" s="1503"/>
      <c r="C197" s="1503"/>
      <c r="D197" s="1504"/>
      <c r="E197" s="1504"/>
      <c r="F197" s="1505">
        <f>PROGRAMACION!$L$195</f>
        <v>1.0984957911742407E-2</v>
      </c>
      <c r="G197" s="1506"/>
      <c r="H197" s="1506"/>
      <c r="I197" s="1507"/>
      <c r="J197" s="1505"/>
      <c r="K197" s="1506"/>
      <c r="L197" s="1506"/>
      <c r="M197" s="1507"/>
      <c r="N197" s="1508" t="str">
        <f>PROGRAMACION!M196</f>
        <v>Actual</v>
      </c>
      <c r="O197" s="1509"/>
      <c r="P197" s="1510">
        <f>PROGRAMACION!O196</f>
        <v>0</v>
      </c>
      <c r="Q197" s="1510">
        <f>PROGRAMACION!P196</f>
        <v>0</v>
      </c>
      <c r="R197" s="1510">
        <f>PROGRAMACION!Q196</f>
        <v>0</v>
      </c>
      <c r="S197" s="1510">
        <f>PROGRAMACION!R196</f>
        <v>0</v>
      </c>
      <c r="T197" s="1510">
        <f>PROGRAMACION!S196</f>
        <v>0</v>
      </c>
      <c r="U197" s="1510">
        <f>PROGRAMACION!T196</f>
        <v>0</v>
      </c>
      <c r="V197" s="1510">
        <f>PROGRAMACION!U196</f>
        <v>0</v>
      </c>
      <c r="W197" s="1510">
        <f>PROGRAMACION!V196</f>
        <v>0</v>
      </c>
      <c r="X197" s="1510">
        <f>PROGRAMACION!W196</f>
        <v>0</v>
      </c>
      <c r="Y197" s="1510">
        <f>PROGRAMACION!X196</f>
        <v>0</v>
      </c>
      <c r="Z197" s="1510">
        <f>PROGRAMACION!Y196</f>
        <v>0</v>
      </c>
      <c r="AA197" s="1510">
        <f>PROGRAMACION!Z196</f>
        <v>0</v>
      </c>
      <c r="AB197" s="1510">
        <f>PROGRAMACION!AA196</f>
        <v>0</v>
      </c>
      <c r="AC197" s="1510">
        <f>PROGRAMACION!AB196</f>
        <v>0</v>
      </c>
      <c r="AD197" s="1510">
        <f>PROGRAMACION!AC196</f>
        <v>0</v>
      </c>
      <c r="AE197" s="1510">
        <f>PROGRAMACION!AD196</f>
        <v>0</v>
      </c>
      <c r="AF197" s="1510">
        <f>PROGRAMACION!AE196</f>
        <v>0</v>
      </c>
      <c r="AG197" s="1510">
        <f>PROGRAMACION!AF196</f>
        <v>0</v>
      </c>
    </row>
    <row r="198" spans="1:33" s="1276" customFormat="1" ht="24.75">
      <c r="A198" s="1511"/>
      <c r="B198" s="1512" t="str">
        <f>PROGRAMACION!C197</f>
        <v>A1810</v>
      </c>
      <c r="C198" s="1513" t="str">
        <f>PROGRAMACION!D197</f>
        <v>Suministro, montaje e instalación de tubería conduit flexible de acero recubierto C/PVC - Ø 3/4"</v>
      </c>
      <c r="D198" s="1514">
        <f>PROGRAMACION!E197</f>
        <v>46251</v>
      </c>
      <c r="E198" s="1514">
        <f>PROGRAMACION!F197</f>
        <v>46254</v>
      </c>
      <c r="F198" s="1515">
        <f>PROGRAMACION!$L$197</f>
        <v>1.1769597762581151E-2</v>
      </c>
      <c r="G198" s="1446">
        <f>IFERROR(INDEX(P198:AG198,MATCH("Fecha de corte",$P$5:$AG$5,0)),0)</f>
        <v>0</v>
      </c>
      <c r="H198" s="1446">
        <f>IFERROR(INDEX(P199:AG199,MATCH("Fecha de corte",$P$5:$AG$5,0)),0)</f>
        <v>0</v>
      </c>
      <c r="I198" s="1516">
        <f>$F198*$H198</f>
        <v>0</v>
      </c>
      <c r="J198" s="1515">
        <f>$F198</f>
        <v>1.1769597762581151E-2</v>
      </c>
      <c r="K198" s="1446">
        <f>$G198</f>
        <v>0</v>
      </c>
      <c r="L198" s="1446">
        <f>$H198</f>
        <v>0</v>
      </c>
      <c r="M198" s="1516">
        <f>$I198</f>
        <v>0</v>
      </c>
      <c r="N198" s="1517" t="str">
        <f>PROGRAMACION!M197</f>
        <v>Prog.</v>
      </c>
      <c r="O198" s="1518"/>
      <c r="P198" s="1515">
        <f>PROGRAMACION!O197</f>
        <v>0</v>
      </c>
      <c r="Q198" s="1519">
        <f>PROGRAMACION!P197</f>
        <v>0</v>
      </c>
      <c r="R198" s="1519">
        <f>PROGRAMACION!Q197</f>
        <v>0</v>
      </c>
      <c r="S198" s="1519">
        <f>PROGRAMACION!R197</f>
        <v>0</v>
      </c>
      <c r="T198" s="1519">
        <f>PROGRAMACION!S197</f>
        <v>0</v>
      </c>
      <c r="U198" s="1519">
        <f>PROGRAMACION!T197</f>
        <v>0</v>
      </c>
      <c r="V198" s="1519">
        <f>PROGRAMACION!U197</f>
        <v>0</v>
      </c>
      <c r="W198" s="1519">
        <f>PROGRAMACION!V197</f>
        <v>1</v>
      </c>
      <c r="X198" s="1519">
        <f>PROGRAMACION!W197</f>
        <v>1</v>
      </c>
      <c r="Y198" s="1519">
        <f>PROGRAMACION!X197</f>
        <v>1</v>
      </c>
      <c r="Z198" s="1519">
        <f>PROGRAMACION!Y197</f>
        <v>1</v>
      </c>
      <c r="AA198" s="1519">
        <f>PROGRAMACION!Z197</f>
        <v>1</v>
      </c>
      <c r="AB198" s="1519">
        <f>PROGRAMACION!AA197</f>
        <v>1</v>
      </c>
      <c r="AC198" s="1519">
        <f>PROGRAMACION!AB197</f>
        <v>1</v>
      </c>
      <c r="AD198" s="1519">
        <f>PROGRAMACION!AC197</f>
        <v>1</v>
      </c>
      <c r="AE198" s="1519">
        <f>PROGRAMACION!AD197</f>
        <v>1</v>
      </c>
      <c r="AF198" s="1519">
        <f>PROGRAMACION!AE197</f>
        <v>1</v>
      </c>
      <c r="AG198" s="1519">
        <f>PROGRAMACION!AF197</f>
        <v>1</v>
      </c>
    </row>
    <row r="199" spans="1:33" s="1276" customFormat="1">
      <c r="A199" s="1502"/>
      <c r="B199" s="1503"/>
      <c r="C199" s="1503"/>
      <c r="D199" s="1504"/>
      <c r="E199" s="1504"/>
      <c r="F199" s="1505">
        <f>PROGRAMACION!$L$197</f>
        <v>1.1769597762581151E-2</v>
      </c>
      <c r="G199" s="1506"/>
      <c r="H199" s="1506"/>
      <c r="I199" s="1507"/>
      <c r="J199" s="1505"/>
      <c r="K199" s="1506"/>
      <c r="L199" s="1506"/>
      <c r="M199" s="1507"/>
      <c r="N199" s="1508" t="str">
        <f>PROGRAMACION!M198</f>
        <v>Actual</v>
      </c>
      <c r="O199" s="1509"/>
      <c r="P199" s="1510">
        <f>PROGRAMACION!O198</f>
        <v>0</v>
      </c>
      <c r="Q199" s="1510">
        <f>PROGRAMACION!P198</f>
        <v>0</v>
      </c>
      <c r="R199" s="1510">
        <f>PROGRAMACION!Q198</f>
        <v>0</v>
      </c>
      <c r="S199" s="1510">
        <f>PROGRAMACION!R198</f>
        <v>0</v>
      </c>
      <c r="T199" s="1510">
        <f>PROGRAMACION!S198</f>
        <v>0</v>
      </c>
      <c r="U199" s="1510">
        <f>PROGRAMACION!T198</f>
        <v>0</v>
      </c>
      <c r="V199" s="1510">
        <f>PROGRAMACION!U198</f>
        <v>0</v>
      </c>
      <c r="W199" s="1510">
        <f>PROGRAMACION!V198</f>
        <v>0</v>
      </c>
      <c r="X199" s="1510">
        <f>PROGRAMACION!W198</f>
        <v>0</v>
      </c>
      <c r="Y199" s="1510">
        <f>PROGRAMACION!X198</f>
        <v>0</v>
      </c>
      <c r="Z199" s="1510">
        <f>PROGRAMACION!Y198</f>
        <v>0</v>
      </c>
      <c r="AA199" s="1510">
        <f>PROGRAMACION!Z198</f>
        <v>0</v>
      </c>
      <c r="AB199" s="1510">
        <f>PROGRAMACION!AA198</f>
        <v>0</v>
      </c>
      <c r="AC199" s="1510">
        <f>PROGRAMACION!AB198</f>
        <v>0</v>
      </c>
      <c r="AD199" s="1510">
        <f>PROGRAMACION!AC198</f>
        <v>0</v>
      </c>
      <c r="AE199" s="1510">
        <f>PROGRAMACION!AD198</f>
        <v>0</v>
      </c>
      <c r="AF199" s="1510">
        <f>PROGRAMACION!AE198</f>
        <v>0</v>
      </c>
      <c r="AG199" s="1510">
        <f>PROGRAMACION!AF198</f>
        <v>0</v>
      </c>
    </row>
    <row r="200" spans="1:33" s="1276" customFormat="1" ht="36.75">
      <c r="A200" s="1511"/>
      <c r="B200" s="1512" t="str">
        <f>PROGRAMACION!C199</f>
        <v>A1820</v>
      </c>
      <c r="C200" s="1513" t="str">
        <f>PROGRAMACION!D199</f>
        <v>Accesorios para conduits RGS (cajas condulet, uniones, bushings, abrazaderas, soportería), certificación UL</v>
      </c>
      <c r="D200" s="1514">
        <f>PROGRAMACION!E199</f>
        <v>46255</v>
      </c>
      <c r="E200" s="1514">
        <f>PROGRAMACION!F199</f>
        <v>46261</v>
      </c>
      <c r="F200" s="1515">
        <f>PROGRAMACION!$L$199</f>
        <v>5.8847988812905754E-3</v>
      </c>
      <c r="G200" s="1446">
        <f>IFERROR(INDEX(P200:AG200,MATCH("Fecha de corte",$P$5:$AG$5,0)),0)</f>
        <v>0</v>
      </c>
      <c r="H200" s="1446">
        <f>IFERROR(INDEX(P201:AG201,MATCH("Fecha de corte",$P$5:$AG$5,0)),0)</f>
        <v>0</v>
      </c>
      <c r="I200" s="1516">
        <f>$F200*$H200</f>
        <v>0</v>
      </c>
      <c r="J200" s="1515">
        <f>$F200</f>
        <v>5.8847988812905754E-3</v>
      </c>
      <c r="K200" s="1446">
        <f>$G200</f>
        <v>0</v>
      </c>
      <c r="L200" s="1446">
        <f>$H200</f>
        <v>0</v>
      </c>
      <c r="M200" s="1516">
        <f>$I200</f>
        <v>0</v>
      </c>
      <c r="N200" s="1517" t="str">
        <f>PROGRAMACION!M199</f>
        <v>Prog.</v>
      </c>
      <c r="O200" s="1518"/>
      <c r="P200" s="1515">
        <f>PROGRAMACION!O199</f>
        <v>0</v>
      </c>
      <c r="Q200" s="1519">
        <f>PROGRAMACION!P199</f>
        <v>0</v>
      </c>
      <c r="R200" s="1519">
        <f>PROGRAMACION!Q199</f>
        <v>0</v>
      </c>
      <c r="S200" s="1519">
        <f>PROGRAMACION!R199</f>
        <v>0</v>
      </c>
      <c r="T200" s="1519">
        <f>PROGRAMACION!S199</f>
        <v>0</v>
      </c>
      <c r="U200" s="1519">
        <f>PROGRAMACION!T199</f>
        <v>0</v>
      </c>
      <c r="V200" s="1519">
        <f>PROGRAMACION!U199</f>
        <v>0</v>
      </c>
      <c r="W200" s="1519">
        <f>PROGRAMACION!V199</f>
        <v>0</v>
      </c>
      <c r="X200" s="1519">
        <f>PROGRAMACION!W199</f>
        <v>1</v>
      </c>
      <c r="Y200" s="1519">
        <f>PROGRAMACION!X199</f>
        <v>1</v>
      </c>
      <c r="Z200" s="1519">
        <f>PROGRAMACION!Y199</f>
        <v>1</v>
      </c>
      <c r="AA200" s="1519">
        <f>PROGRAMACION!Z199</f>
        <v>1</v>
      </c>
      <c r="AB200" s="1519">
        <f>PROGRAMACION!AA199</f>
        <v>1</v>
      </c>
      <c r="AC200" s="1519">
        <f>PROGRAMACION!AB199</f>
        <v>1</v>
      </c>
      <c r="AD200" s="1519">
        <f>PROGRAMACION!AC199</f>
        <v>1</v>
      </c>
      <c r="AE200" s="1519">
        <f>PROGRAMACION!AD199</f>
        <v>1</v>
      </c>
      <c r="AF200" s="1519">
        <f>PROGRAMACION!AE199</f>
        <v>1</v>
      </c>
      <c r="AG200" s="1519">
        <f>PROGRAMACION!AF199</f>
        <v>1</v>
      </c>
    </row>
    <row r="201" spans="1:33" s="1276" customFormat="1">
      <c r="A201" s="1502"/>
      <c r="B201" s="1503"/>
      <c r="C201" s="1503"/>
      <c r="D201" s="1504"/>
      <c r="E201" s="1504"/>
      <c r="F201" s="1505">
        <f>PROGRAMACION!$L$199</f>
        <v>5.8847988812905754E-3</v>
      </c>
      <c r="G201" s="1506"/>
      <c r="H201" s="1506"/>
      <c r="I201" s="1507"/>
      <c r="J201" s="1505"/>
      <c r="K201" s="1506"/>
      <c r="L201" s="1506"/>
      <c r="M201" s="1507"/>
      <c r="N201" s="1508" t="str">
        <f>PROGRAMACION!M200</f>
        <v>Actual</v>
      </c>
      <c r="O201" s="1509"/>
      <c r="P201" s="1510">
        <f>PROGRAMACION!O200</f>
        <v>0</v>
      </c>
      <c r="Q201" s="1510">
        <f>PROGRAMACION!P200</f>
        <v>0</v>
      </c>
      <c r="R201" s="1510">
        <f>PROGRAMACION!Q200</f>
        <v>0</v>
      </c>
      <c r="S201" s="1510">
        <f>PROGRAMACION!R200</f>
        <v>0</v>
      </c>
      <c r="T201" s="1510">
        <f>PROGRAMACION!S200</f>
        <v>0</v>
      </c>
      <c r="U201" s="1510">
        <f>PROGRAMACION!T200</f>
        <v>0</v>
      </c>
      <c r="V201" s="1510">
        <f>PROGRAMACION!U200</f>
        <v>0</v>
      </c>
      <c r="W201" s="1510">
        <f>PROGRAMACION!V200</f>
        <v>0</v>
      </c>
      <c r="X201" s="1510">
        <f>PROGRAMACION!W200</f>
        <v>0</v>
      </c>
      <c r="Y201" s="1510">
        <f>PROGRAMACION!X200</f>
        <v>0</v>
      </c>
      <c r="Z201" s="1510">
        <f>PROGRAMACION!Y200</f>
        <v>0</v>
      </c>
      <c r="AA201" s="1510">
        <f>PROGRAMACION!Z200</f>
        <v>0</v>
      </c>
      <c r="AB201" s="1510">
        <f>PROGRAMACION!AA200</f>
        <v>0</v>
      </c>
      <c r="AC201" s="1510">
        <f>PROGRAMACION!AB200</f>
        <v>0</v>
      </c>
      <c r="AD201" s="1510">
        <f>PROGRAMACION!AC200</f>
        <v>0</v>
      </c>
      <c r="AE201" s="1510">
        <f>PROGRAMACION!AD200</f>
        <v>0</v>
      </c>
      <c r="AF201" s="1510">
        <f>PROGRAMACION!AE200</f>
        <v>0</v>
      </c>
      <c r="AG201" s="1510">
        <f>PROGRAMACION!AF200</f>
        <v>0</v>
      </c>
    </row>
    <row r="202" spans="1:33" s="1276" customFormat="1" ht="15">
      <c r="A202" s="1492"/>
      <c r="B202" s="1493"/>
      <c r="C202" s="1494" t="str">
        <f>PROGRAMACION!D201</f>
        <v>PROGRAMACIÓN DE PLC Y SCADA</v>
      </c>
      <c r="D202" s="1495"/>
      <c r="E202" s="1495"/>
      <c r="F202" s="1496"/>
      <c r="G202" s="1497"/>
      <c r="H202" s="1497"/>
      <c r="I202" s="1498"/>
      <c r="J202" s="1496"/>
      <c r="K202" s="1497"/>
      <c r="L202" s="1497"/>
      <c r="M202" s="1498"/>
      <c r="N202" s="1499"/>
      <c r="O202" s="1500"/>
      <c r="P202" s="1496"/>
      <c r="Q202" s="1501"/>
      <c r="R202" s="1501"/>
      <c r="S202" s="1501"/>
      <c r="T202" s="1501"/>
      <c r="U202" s="1501"/>
      <c r="V202" s="1501"/>
      <c r="W202" s="1501"/>
      <c r="X202" s="1501"/>
      <c r="Y202" s="1501"/>
      <c r="Z202" s="1501"/>
      <c r="AA202" s="1501"/>
      <c r="AB202" s="1501"/>
      <c r="AC202" s="1501"/>
      <c r="AD202" s="1501"/>
      <c r="AE202" s="1501"/>
      <c r="AF202" s="1501"/>
      <c r="AG202" s="1501"/>
    </row>
    <row r="203" spans="1:33" s="1276" customFormat="1" ht="36.75">
      <c r="A203" s="1511"/>
      <c r="B203" s="1512" t="str">
        <f>PROGRAMACION!C202</f>
        <v>A1830</v>
      </c>
      <c r="C203" s="1513" t="str">
        <f>PROGRAMACION!D202</f>
        <v>Reprogramación del PLC: nueva lógica de control, alarmas, secuencias de fallo, red DeviceNet y verificación de señales</v>
      </c>
      <c r="D203" s="1514">
        <f>PROGRAMACION!E202</f>
        <v>46308</v>
      </c>
      <c r="E203" s="1514">
        <f>PROGRAMACION!F202</f>
        <v>46310</v>
      </c>
      <c r="F203" s="1515">
        <f>PROGRAMACION!$L$202</f>
        <v>1.2065044211066786E-2</v>
      </c>
      <c r="G203" s="1446">
        <f>IFERROR(INDEX(P203:AG203,MATCH("Fecha de corte",$P$5:$AG$5,0)),0)</f>
        <v>0</v>
      </c>
      <c r="H203" s="1446">
        <f>IFERROR(INDEX(P204:AG204,MATCH("Fecha de corte",$P$5:$AG$5,0)),0)</f>
        <v>0</v>
      </c>
      <c r="I203" s="1516">
        <f>$F203*$H203</f>
        <v>0</v>
      </c>
      <c r="J203" s="1515">
        <f>$F203</f>
        <v>1.2065044211066786E-2</v>
      </c>
      <c r="K203" s="1446">
        <f>$G203</f>
        <v>0</v>
      </c>
      <c r="L203" s="1446">
        <f>$H203</f>
        <v>0</v>
      </c>
      <c r="M203" s="1516">
        <f>$I203</f>
        <v>0</v>
      </c>
      <c r="N203" s="1517" t="str">
        <f>PROGRAMACION!M202</f>
        <v>Prog.</v>
      </c>
      <c r="O203" s="1518"/>
      <c r="P203" s="1515">
        <f>PROGRAMACION!O202</f>
        <v>0</v>
      </c>
      <c r="Q203" s="1519">
        <f>PROGRAMACION!P202</f>
        <v>0</v>
      </c>
      <c r="R203" s="1519">
        <f>PROGRAMACION!Q202</f>
        <v>0</v>
      </c>
      <c r="S203" s="1519">
        <f>PROGRAMACION!R202</f>
        <v>0</v>
      </c>
      <c r="T203" s="1519">
        <f>PROGRAMACION!S202</f>
        <v>0</v>
      </c>
      <c r="U203" s="1519">
        <f>PROGRAMACION!T202</f>
        <v>0</v>
      </c>
      <c r="V203" s="1519">
        <f>PROGRAMACION!U202</f>
        <v>0</v>
      </c>
      <c r="W203" s="1519">
        <f>PROGRAMACION!V202</f>
        <v>0</v>
      </c>
      <c r="X203" s="1519">
        <f>PROGRAMACION!W202</f>
        <v>0</v>
      </c>
      <c r="Y203" s="1519">
        <f>PROGRAMACION!X202</f>
        <v>0</v>
      </c>
      <c r="Z203" s="1519">
        <f>PROGRAMACION!Y202</f>
        <v>0</v>
      </c>
      <c r="AA203" s="1519">
        <f>PROGRAMACION!Z202</f>
        <v>0</v>
      </c>
      <c r="AB203" s="1519">
        <f>PROGRAMACION!AA202</f>
        <v>0</v>
      </c>
      <c r="AC203" s="1519">
        <f>PROGRAMACION!AB202</f>
        <v>0</v>
      </c>
      <c r="AD203" s="1519">
        <f>PROGRAMACION!AC202</f>
        <v>0</v>
      </c>
      <c r="AE203" s="1519">
        <f>PROGRAMACION!AD202</f>
        <v>1</v>
      </c>
      <c r="AF203" s="1519">
        <f>PROGRAMACION!AE202</f>
        <v>1</v>
      </c>
      <c r="AG203" s="1519">
        <f>PROGRAMACION!AF202</f>
        <v>1</v>
      </c>
    </row>
    <row r="204" spans="1:33" s="1276" customFormat="1">
      <c r="A204" s="1502"/>
      <c r="B204" s="1503"/>
      <c r="C204" s="1503"/>
      <c r="D204" s="1504"/>
      <c r="E204" s="1504"/>
      <c r="F204" s="1505">
        <f>PROGRAMACION!$L$202</f>
        <v>1.2065044211066786E-2</v>
      </c>
      <c r="G204" s="1506"/>
      <c r="H204" s="1506"/>
      <c r="I204" s="1507"/>
      <c r="J204" s="1505"/>
      <c r="K204" s="1506"/>
      <c r="L204" s="1506"/>
      <c r="M204" s="1507"/>
      <c r="N204" s="1508" t="str">
        <f>PROGRAMACION!M203</f>
        <v>Actual</v>
      </c>
      <c r="O204" s="1509"/>
      <c r="P204" s="1510">
        <f>PROGRAMACION!O203</f>
        <v>0</v>
      </c>
      <c r="Q204" s="1510">
        <f>PROGRAMACION!P203</f>
        <v>0</v>
      </c>
      <c r="R204" s="1510">
        <f>PROGRAMACION!Q203</f>
        <v>0</v>
      </c>
      <c r="S204" s="1510">
        <f>PROGRAMACION!R203</f>
        <v>0</v>
      </c>
      <c r="T204" s="1510">
        <f>PROGRAMACION!S203</f>
        <v>0</v>
      </c>
      <c r="U204" s="1510">
        <f>PROGRAMACION!T203</f>
        <v>0</v>
      </c>
      <c r="V204" s="1510">
        <f>PROGRAMACION!U203</f>
        <v>0</v>
      </c>
      <c r="W204" s="1510">
        <f>PROGRAMACION!V203</f>
        <v>0</v>
      </c>
      <c r="X204" s="1510">
        <f>PROGRAMACION!W203</f>
        <v>0</v>
      </c>
      <c r="Y204" s="1510">
        <f>PROGRAMACION!X203</f>
        <v>0</v>
      </c>
      <c r="Z204" s="1510">
        <f>PROGRAMACION!Y203</f>
        <v>0</v>
      </c>
      <c r="AA204" s="1510">
        <f>PROGRAMACION!Z203</f>
        <v>0</v>
      </c>
      <c r="AB204" s="1510">
        <f>PROGRAMACION!AA203</f>
        <v>0</v>
      </c>
      <c r="AC204" s="1510">
        <f>PROGRAMACION!AB203</f>
        <v>0</v>
      </c>
      <c r="AD204" s="1510">
        <f>PROGRAMACION!AC203</f>
        <v>0</v>
      </c>
      <c r="AE204" s="1510">
        <f>PROGRAMACION!AD203</f>
        <v>0</v>
      </c>
      <c r="AF204" s="1510">
        <f>PROGRAMACION!AE203</f>
        <v>0</v>
      </c>
      <c r="AG204" s="1510">
        <f>PROGRAMACION!AF203</f>
        <v>0</v>
      </c>
    </row>
    <row r="205" spans="1:33" s="1276" customFormat="1" ht="36.75">
      <c r="A205" s="1511"/>
      <c r="B205" s="1512" t="str">
        <f>PROGRAMACION!C204</f>
        <v>A1840</v>
      </c>
      <c r="C205" s="1513" t="str">
        <f>PROGRAMACION!D204</f>
        <v>Actualización de interfaz SCADA: alarmas, fallos y arranque/parada de arrancadores y VFDs; incluye pruebas</v>
      </c>
      <c r="D205" s="1514">
        <f>PROGRAMACION!E204</f>
        <v>46311</v>
      </c>
      <c r="E205" s="1514">
        <f>PROGRAMACION!F204</f>
        <v>46315</v>
      </c>
      <c r="F205" s="1515">
        <f>PROGRAMACION!$L$204</f>
        <v>8.0425584710971196E-3</v>
      </c>
      <c r="G205" s="1446">
        <f>IFERROR(INDEX(P205:AG205,MATCH("Fecha de corte",$P$5:$AG$5,0)),0)</f>
        <v>0</v>
      </c>
      <c r="H205" s="1446">
        <f>IFERROR(INDEX(P206:AG206,MATCH("Fecha de corte",$P$5:$AG$5,0)),0)</f>
        <v>0</v>
      </c>
      <c r="I205" s="1516">
        <f>$F205*$H205</f>
        <v>0</v>
      </c>
      <c r="J205" s="1515">
        <f>$F205</f>
        <v>8.0425584710971196E-3</v>
      </c>
      <c r="K205" s="1446">
        <f>$G205</f>
        <v>0</v>
      </c>
      <c r="L205" s="1446">
        <f>$H205</f>
        <v>0</v>
      </c>
      <c r="M205" s="1516">
        <f>$I205</f>
        <v>0</v>
      </c>
      <c r="N205" s="1517" t="str">
        <f>PROGRAMACION!M204</f>
        <v>Prog.</v>
      </c>
      <c r="O205" s="1518"/>
      <c r="P205" s="1515">
        <f>PROGRAMACION!O204</f>
        <v>0</v>
      </c>
      <c r="Q205" s="1519">
        <f>PROGRAMACION!P204</f>
        <v>0</v>
      </c>
      <c r="R205" s="1519">
        <f>PROGRAMACION!Q204</f>
        <v>0</v>
      </c>
      <c r="S205" s="1519">
        <f>PROGRAMACION!R204</f>
        <v>0</v>
      </c>
      <c r="T205" s="1519">
        <f>PROGRAMACION!S204</f>
        <v>0</v>
      </c>
      <c r="U205" s="1519">
        <f>PROGRAMACION!T204</f>
        <v>0</v>
      </c>
      <c r="V205" s="1519">
        <f>PROGRAMACION!U204</f>
        <v>0</v>
      </c>
      <c r="W205" s="1519">
        <f>PROGRAMACION!V204</f>
        <v>0</v>
      </c>
      <c r="X205" s="1519">
        <f>PROGRAMACION!W204</f>
        <v>0</v>
      </c>
      <c r="Y205" s="1519">
        <f>PROGRAMACION!X204</f>
        <v>0</v>
      </c>
      <c r="Z205" s="1519">
        <f>PROGRAMACION!Y204</f>
        <v>0</v>
      </c>
      <c r="AA205" s="1519">
        <f>PROGRAMACION!Z204</f>
        <v>0</v>
      </c>
      <c r="AB205" s="1519">
        <f>PROGRAMACION!AA204</f>
        <v>0</v>
      </c>
      <c r="AC205" s="1519">
        <f>PROGRAMACION!AB204</f>
        <v>0</v>
      </c>
      <c r="AD205" s="1519">
        <f>PROGRAMACION!AC204</f>
        <v>0</v>
      </c>
      <c r="AE205" s="1519">
        <f>PROGRAMACION!AD204</f>
        <v>0</v>
      </c>
      <c r="AF205" s="1519">
        <f>PROGRAMACION!AE204</f>
        <v>1</v>
      </c>
      <c r="AG205" s="1519">
        <f>PROGRAMACION!AF204</f>
        <v>1</v>
      </c>
    </row>
    <row r="206" spans="1:33" s="1276" customFormat="1">
      <c r="A206" s="1502"/>
      <c r="B206" s="1503"/>
      <c r="C206" s="1503"/>
      <c r="D206" s="1504"/>
      <c r="E206" s="1504"/>
      <c r="F206" s="1505">
        <f>PROGRAMACION!$L$204</f>
        <v>8.0425584710971196E-3</v>
      </c>
      <c r="G206" s="1506"/>
      <c r="H206" s="1506"/>
      <c r="I206" s="1507"/>
      <c r="J206" s="1505"/>
      <c r="K206" s="1506"/>
      <c r="L206" s="1506"/>
      <c r="M206" s="1507"/>
      <c r="N206" s="1508" t="str">
        <f>PROGRAMACION!M205</f>
        <v>Actual</v>
      </c>
      <c r="O206" s="1509"/>
      <c r="P206" s="1510">
        <f>PROGRAMACION!O205</f>
        <v>0</v>
      </c>
      <c r="Q206" s="1510">
        <f>PROGRAMACION!P205</f>
        <v>0</v>
      </c>
      <c r="R206" s="1510">
        <f>PROGRAMACION!Q205</f>
        <v>0</v>
      </c>
      <c r="S206" s="1510">
        <f>PROGRAMACION!R205</f>
        <v>0</v>
      </c>
      <c r="T206" s="1510">
        <f>PROGRAMACION!S205</f>
        <v>0</v>
      </c>
      <c r="U206" s="1510">
        <f>PROGRAMACION!T205</f>
        <v>0</v>
      </c>
      <c r="V206" s="1510">
        <f>PROGRAMACION!U205</f>
        <v>0</v>
      </c>
      <c r="W206" s="1510">
        <f>PROGRAMACION!V205</f>
        <v>0</v>
      </c>
      <c r="X206" s="1510">
        <f>PROGRAMACION!W205</f>
        <v>0</v>
      </c>
      <c r="Y206" s="1510">
        <f>PROGRAMACION!X205</f>
        <v>0</v>
      </c>
      <c r="Z206" s="1510">
        <f>PROGRAMACION!Y205</f>
        <v>0</v>
      </c>
      <c r="AA206" s="1510">
        <f>PROGRAMACION!Z205</f>
        <v>0</v>
      </c>
      <c r="AB206" s="1510">
        <f>PROGRAMACION!AA205</f>
        <v>0</v>
      </c>
      <c r="AC206" s="1510">
        <f>PROGRAMACION!AB205</f>
        <v>0</v>
      </c>
      <c r="AD206" s="1510">
        <f>PROGRAMACION!AC205</f>
        <v>0</v>
      </c>
      <c r="AE206" s="1510">
        <f>PROGRAMACION!AD205</f>
        <v>0</v>
      </c>
      <c r="AF206" s="1510">
        <f>PROGRAMACION!AE205</f>
        <v>0</v>
      </c>
      <c r="AG206" s="1510">
        <f>PROGRAMACION!AF205</f>
        <v>0</v>
      </c>
    </row>
    <row r="207" spans="1:33" s="1276" customFormat="1" ht="15">
      <c r="A207" s="1492"/>
      <c r="B207" s="1493"/>
      <c r="C207" s="1494" t="str">
        <f>PROGRAMACION!D206</f>
        <v>CIERRE DE OBRA</v>
      </c>
      <c r="D207" s="1495"/>
      <c r="E207" s="1495"/>
      <c r="F207" s="1496"/>
      <c r="G207" s="1497"/>
      <c r="H207" s="1497"/>
      <c r="I207" s="1498"/>
      <c r="J207" s="1496"/>
      <c r="K207" s="1497"/>
      <c r="L207" s="1497"/>
      <c r="M207" s="1498"/>
      <c r="N207" s="1499"/>
      <c r="O207" s="1500"/>
      <c r="P207" s="1496"/>
      <c r="Q207" s="1501"/>
      <c r="R207" s="1501"/>
      <c r="S207" s="1501"/>
      <c r="T207" s="1501"/>
      <c r="U207" s="1501"/>
      <c r="V207" s="1501"/>
      <c r="W207" s="1501"/>
      <c r="X207" s="1501"/>
      <c r="Y207" s="1501"/>
      <c r="Z207" s="1501"/>
      <c r="AA207" s="1501"/>
      <c r="AB207" s="1501"/>
      <c r="AC207" s="1501"/>
      <c r="AD207" s="1501"/>
      <c r="AE207" s="1501"/>
      <c r="AF207" s="1501"/>
      <c r="AG207" s="1501"/>
    </row>
    <row r="208" spans="1:33" s="1276" customFormat="1" ht="15">
      <c r="A208" s="1511"/>
      <c r="B208" s="1512" t="str">
        <f>PROGRAMACION!C207</f>
        <v>A1850</v>
      </c>
      <c r="C208" s="1513" t="str">
        <f>PROGRAMACION!D207</f>
        <v>CAMINATA DE CONSTRUCCION</v>
      </c>
      <c r="D208" s="1514">
        <f>PROGRAMACION!E207</f>
        <v>46316</v>
      </c>
      <c r="E208" s="1514">
        <f>PROGRAMACION!F207</f>
        <v>46316</v>
      </c>
      <c r="F208" s="1515">
        <f>PROGRAMACION!$L$207</f>
        <v>0</v>
      </c>
      <c r="G208" s="1446">
        <f>IFERROR(INDEX(P208:AG208,MATCH("Fecha de corte",$P$5:$AG$5,0)),0)</f>
        <v>0</v>
      </c>
      <c r="H208" s="1446">
        <f>IFERROR(INDEX(P209:AG209,MATCH("Fecha de corte",$P$5:$AG$5,0)),0)</f>
        <v>0</v>
      </c>
      <c r="I208" s="1516">
        <f>$F208*$H208</f>
        <v>0</v>
      </c>
      <c r="J208" s="1515">
        <f>$F208</f>
        <v>0</v>
      </c>
      <c r="K208" s="1446">
        <f>$G208</f>
        <v>0</v>
      </c>
      <c r="L208" s="1446">
        <f>$H208</f>
        <v>0</v>
      </c>
      <c r="M208" s="1516">
        <f>$I208</f>
        <v>0</v>
      </c>
      <c r="N208" s="1517" t="str">
        <f>PROGRAMACION!M207</f>
        <v>Prog.</v>
      </c>
      <c r="O208" s="1518"/>
      <c r="P208" s="1515">
        <f>PROGRAMACION!O207</f>
        <v>0</v>
      </c>
      <c r="Q208" s="1519">
        <f>PROGRAMACION!P207</f>
        <v>0</v>
      </c>
      <c r="R208" s="1519">
        <f>PROGRAMACION!Q207</f>
        <v>0</v>
      </c>
      <c r="S208" s="1519">
        <f>PROGRAMACION!R207</f>
        <v>0</v>
      </c>
      <c r="T208" s="1519">
        <f>PROGRAMACION!S207</f>
        <v>0</v>
      </c>
      <c r="U208" s="1519">
        <f>PROGRAMACION!T207</f>
        <v>0</v>
      </c>
      <c r="V208" s="1519">
        <f>PROGRAMACION!U207</f>
        <v>0</v>
      </c>
      <c r="W208" s="1519">
        <f>PROGRAMACION!V207</f>
        <v>0</v>
      </c>
      <c r="X208" s="1519">
        <f>PROGRAMACION!W207</f>
        <v>0</v>
      </c>
      <c r="Y208" s="1519">
        <f>PROGRAMACION!X207</f>
        <v>0</v>
      </c>
      <c r="Z208" s="1519">
        <f>PROGRAMACION!Y207</f>
        <v>0</v>
      </c>
      <c r="AA208" s="1519">
        <f>PROGRAMACION!Z207</f>
        <v>0</v>
      </c>
      <c r="AB208" s="1519">
        <f>PROGRAMACION!AA207</f>
        <v>0</v>
      </c>
      <c r="AC208" s="1519">
        <f>PROGRAMACION!AB207</f>
        <v>0</v>
      </c>
      <c r="AD208" s="1519">
        <f>PROGRAMACION!AC207</f>
        <v>0</v>
      </c>
      <c r="AE208" s="1519">
        <f>PROGRAMACION!AD207</f>
        <v>0</v>
      </c>
      <c r="AF208" s="1519">
        <f>PROGRAMACION!AE207</f>
        <v>0</v>
      </c>
      <c r="AG208" s="1519">
        <f>PROGRAMACION!AF207</f>
        <v>0</v>
      </c>
    </row>
    <row r="209" spans="1:33" s="1276" customFormat="1">
      <c r="A209" s="1502"/>
      <c r="B209" s="1503"/>
      <c r="C209" s="1503"/>
      <c r="D209" s="1504"/>
      <c r="E209" s="1504"/>
      <c r="F209" s="1505">
        <f>PROGRAMACION!$L$207</f>
        <v>0</v>
      </c>
      <c r="G209" s="1506"/>
      <c r="H209" s="1506"/>
      <c r="I209" s="1507"/>
      <c r="J209" s="1505"/>
      <c r="K209" s="1506"/>
      <c r="L209" s="1506"/>
      <c r="M209" s="1507"/>
      <c r="N209" s="1508" t="str">
        <f>PROGRAMACION!M208</f>
        <v>Actual</v>
      </c>
      <c r="O209" s="1509"/>
      <c r="P209" s="1510">
        <f>PROGRAMACION!O208</f>
        <v>0</v>
      </c>
      <c r="Q209" s="1510">
        <f>PROGRAMACION!P208</f>
        <v>0</v>
      </c>
      <c r="R209" s="1510">
        <f>PROGRAMACION!Q208</f>
        <v>0</v>
      </c>
      <c r="S209" s="1510">
        <f>PROGRAMACION!R208</f>
        <v>0</v>
      </c>
      <c r="T209" s="1510">
        <f>PROGRAMACION!S208</f>
        <v>0</v>
      </c>
      <c r="U209" s="1510">
        <f>PROGRAMACION!T208</f>
        <v>0</v>
      </c>
      <c r="V209" s="1510">
        <f>PROGRAMACION!U208</f>
        <v>0</v>
      </c>
      <c r="W209" s="1510">
        <f>PROGRAMACION!V208</f>
        <v>0</v>
      </c>
      <c r="X209" s="1510">
        <f>PROGRAMACION!W208</f>
        <v>0</v>
      </c>
      <c r="Y209" s="1510">
        <f>PROGRAMACION!X208</f>
        <v>0</v>
      </c>
      <c r="Z209" s="1510">
        <f>PROGRAMACION!Y208</f>
        <v>0</v>
      </c>
      <c r="AA209" s="1510">
        <f>PROGRAMACION!Z208</f>
        <v>0</v>
      </c>
      <c r="AB209" s="1510">
        <f>PROGRAMACION!AA208</f>
        <v>0</v>
      </c>
      <c r="AC209" s="1510">
        <f>PROGRAMACION!AB208</f>
        <v>0</v>
      </c>
      <c r="AD209" s="1510">
        <f>PROGRAMACION!AC208</f>
        <v>0</v>
      </c>
      <c r="AE209" s="1510">
        <f>PROGRAMACION!AD208</f>
        <v>0</v>
      </c>
      <c r="AF209" s="1510">
        <f>PROGRAMACION!AE208</f>
        <v>0</v>
      </c>
      <c r="AG209" s="1510">
        <f>PROGRAMACION!AF208</f>
        <v>0</v>
      </c>
    </row>
    <row r="210" spans="1:33" s="1276" customFormat="1" ht="15">
      <c r="A210" s="1511"/>
      <c r="B210" s="1512" t="str">
        <f>PROGRAMACION!C209</f>
        <v>A1860</v>
      </c>
      <c r="C210" s="1513" t="str">
        <f>PROGRAMACION!D209</f>
        <v>LEVANTAMIENTO DE OBSERVACIONES</v>
      </c>
      <c r="D210" s="1514">
        <f>PROGRAMACION!E209</f>
        <v>46317</v>
      </c>
      <c r="E210" s="1514">
        <f>PROGRAMACION!F209</f>
        <v>46318</v>
      </c>
      <c r="F210" s="1515">
        <f>PROGRAMACION!$L$209</f>
        <v>0</v>
      </c>
      <c r="G210" s="1446">
        <f>IFERROR(INDEX(P210:AG210,MATCH("Fecha de corte",$P$5:$AG$5,0)),0)</f>
        <v>0</v>
      </c>
      <c r="H210" s="1446">
        <f>IFERROR(INDEX(P211:AG211,MATCH("Fecha de corte",$P$5:$AG$5,0)),0)</f>
        <v>0</v>
      </c>
      <c r="I210" s="1516">
        <f>$F210*$H210</f>
        <v>0</v>
      </c>
      <c r="J210" s="1515">
        <f>$F210</f>
        <v>0</v>
      </c>
      <c r="K210" s="1446">
        <f>$G210</f>
        <v>0</v>
      </c>
      <c r="L210" s="1446">
        <f>$H210</f>
        <v>0</v>
      </c>
      <c r="M210" s="1516">
        <f>$I210</f>
        <v>0</v>
      </c>
      <c r="N210" s="1517" t="str">
        <f>PROGRAMACION!M209</f>
        <v>Prog.</v>
      </c>
      <c r="O210" s="1518"/>
      <c r="P210" s="1515">
        <f>PROGRAMACION!O209</f>
        <v>0</v>
      </c>
      <c r="Q210" s="1519">
        <f>PROGRAMACION!P209</f>
        <v>0</v>
      </c>
      <c r="R210" s="1519">
        <f>PROGRAMACION!Q209</f>
        <v>0</v>
      </c>
      <c r="S210" s="1519">
        <f>PROGRAMACION!R209</f>
        <v>0</v>
      </c>
      <c r="T210" s="1519">
        <f>PROGRAMACION!S209</f>
        <v>0</v>
      </c>
      <c r="U210" s="1519">
        <f>PROGRAMACION!T209</f>
        <v>0</v>
      </c>
      <c r="V210" s="1519">
        <f>PROGRAMACION!U209</f>
        <v>0</v>
      </c>
      <c r="W210" s="1519">
        <f>PROGRAMACION!V209</f>
        <v>0</v>
      </c>
      <c r="X210" s="1519">
        <f>PROGRAMACION!W209</f>
        <v>0</v>
      </c>
      <c r="Y210" s="1519">
        <f>PROGRAMACION!X209</f>
        <v>0</v>
      </c>
      <c r="Z210" s="1519">
        <f>PROGRAMACION!Y209</f>
        <v>0</v>
      </c>
      <c r="AA210" s="1519">
        <f>PROGRAMACION!Z209</f>
        <v>0</v>
      </c>
      <c r="AB210" s="1519">
        <f>PROGRAMACION!AA209</f>
        <v>0</v>
      </c>
      <c r="AC210" s="1519">
        <f>PROGRAMACION!AB209</f>
        <v>0</v>
      </c>
      <c r="AD210" s="1519">
        <f>PROGRAMACION!AC209</f>
        <v>0</v>
      </c>
      <c r="AE210" s="1519">
        <f>PROGRAMACION!AD209</f>
        <v>0</v>
      </c>
      <c r="AF210" s="1519">
        <f>PROGRAMACION!AE209</f>
        <v>0</v>
      </c>
      <c r="AG210" s="1519">
        <f>PROGRAMACION!AF209</f>
        <v>0</v>
      </c>
    </row>
    <row r="211" spans="1:33" s="1276" customFormat="1">
      <c r="A211" s="1502"/>
      <c r="B211" s="1503"/>
      <c r="C211" s="1503"/>
      <c r="D211" s="1504"/>
      <c r="E211" s="1504"/>
      <c r="F211" s="1505">
        <f>PROGRAMACION!$L$209</f>
        <v>0</v>
      </c>
      <c r="G211" s="1506"/>
      <c r="H211" s="1506"/>
      <c r="I211" s="1507"/>
      <c r="J211" s="1505"/>
      <c r="K211" s="1506"/>
      <c r="L211" s="1506"/>
      <c r="M211" s="1507"/>
      <c r="N211" s="1508" t="str">
        <f>PROGRAMACION!M210</f>
        <v>Actual</v>
      </c>
      <c r="O211" s="1509"/>
      <c r="P211" s="1510">
        <f>PROGRAMACION!O210</f>
        <v>0</v>
      </c>
      <c r="Q211" s="1510">
        <f>PROGRAMACION!P210</f>
        <v>0</v>
      </c>
      <c r="R211" s="1510">
        <f>PROGRAMACION!Q210</f>
        <v>0</v>
      </c>
      <c r="S211" s="1510">
        <f>PROGRAMACION!R210</f>
        <v>0</v>
      </c>
      <c r="T211" s="1510">
        <f>PROGRAMACION!S210</f>
        <v>0</v>
      </c>
      <c r="U211" s="1510">
        <f>PROGRAMACION!T210</f>
        <v>0</v>
      </c>
      <c r="V211" s="1510">
        <f>PROGRAMACION!U210</f>
        <v>0</v>
      </c>
      <c r="W211" s="1510">
        <f>PROGRAMACION!V210</f>
        <v>0</v>
      </c>
      <c r="X211" s="1510">
        <f>PROGRAMACION!W210</f>
        <v>0</v>
      </c>
      <c r="Y211" s="1510">
        <f>PROGRAMACION!X210</f>
        <v>0</v>
      </c>
      <c r="Z211" s="1510">
        <f>PROGRAMACION!Y210</f>
        <v>0</v>
      </c>
      <c r="AA211" s="1510">
        <f>PROGRAMACION!Z210</f>
        <v>0</v>
      </c>
      <c r="AB211" s="1510">
        <f>PROGRAMACION!AA210</f>
        <v>0</v>
      </c>
      <c r="AC211" s="1510">
        <f>PROGRAMACION!AB210</f>
        <v>0</v>
      </c>
      <c r="AD211" s="1510">
        <f>PROGRAMACION!AC210</f>
        <v>0</v>
      </c>
      <c r="AE211" s="1510">
        <f>PROGRAMACION!AD210</f>
        <v>0</v>
      </c>
      <c r="AF211" s="1510">
        <f>PROGRAMACION!AE210</f>
        <v>0</v>
      </c>
      <c r="AG211" s="1510">
        <f>PROGRAMACION!AF210</f>
        <v>0</v>
      </c>
    </row>
    <row r="212" spans="1:33" s="1276" customFormat="1" ht="15">
      <c r="A212" s="1511"/>
      <c r="B212" s="1512" t="str">
        <f>PROGRAMACION!C211</f>
        <v>A1870</v>
      </c>
      <c r="C212" s="1513" t="str">
        <f>PROGRAMACION!D211</f>
        <v>LIMPIEZA FINAL DE OBRA</v>
      </c>
      <c r="D212" s="1514">
        <f>PROGRAMACION!E211</f>
        <v>46321</v>
      </c>
      <c r="E212" s="1514">
        <f>PROGRAMACION!F211</f>
        <v>46321</v>
      </c>
      <c r="F212" s="1515">
        <f>PROGRAMACION!$L$211</f>
        <v>0</v>
      </c>
      <c r="G212" s="1446">
        <f>IFERROR(INDEX(P212:AG212,MATCH("Fecha de corte",$P$5:$AG$5,0)),0)</f>
        <v>0</v>
      </c>
      <c r="H212" s="1446">
        <f>IFERROR(INDEX(P213:AG213,MATCH("Fecha de corte",$P$5:$AG$5,0)),0)</f>
        <v>0</v>
      </c>
      <c r="I212" s="1516">
        <f>$F212*$H212</f>
        <v>0</v>
      </c>
      <c r="J212" s="1515">
        <f>$F212</f>
        <v>0</v>
      </c>
      <c r="K212" s="1446">
        <f>$G212</f>
        <v>0</v>
      </c>
      <c r="L212" s="1446">
        <f>$H212</f>
        <v>0</v>
      </c>
      <c r="M212" s="1516">
        <f>$I212</f>
        <v>0</v>
      </c>
      <c r="N212" s="1517" t="str">
        <f>PROGRAMACION!M211</f>
        <v>Prog.</v>
      </c>
      <c r="O212" s="1518"/>
      <c r="P212" s="1515">
        <f>PROGRAMACION!O211</f>
        <v>0</v>
      </c>
      <c r="Q212" s="1519">
        <f>PROGRAMACION!P211</f>
        <v>0</v>
      </c>
      <c r="R212" s="1519">
        <f>PROGRAMACION!Q211</f>
        <v>0</v>
      </c>
      <c r="S212" s="1519">
        <f>PROGRAMACION!R211</f>
        <v>0</v>
      </c>
      <c r="T212" s="1519">
        <f>PROGRAMACION!S211</f>
        <v>0</v>
      </c>
      <c r="U212" s="1519">
        <f>PROGRAMACION!T211</f>
        <v>0</v>
      </c>
      <c r="V212" s="1519">
        <f>PROGRAMACION!U211</f>
        <v>0</v>
      </c>
      <c r="W212" s="1519">
        <f>PROGRAMACION!V211</f>
        <v>0</v>
      </c>
      <c r="X212" s="1519">
        <f>PROGRAMACION!W211</f>
        <v>0</v>
      </c>
      <c r="Y212" s="1519">
        <f>PROGRAMACION!X211</f>
        <v>0</v>
      </c>
      <c r="Z212" s="1519">
        <f>PROGRAMACION!Y211</f>
        <v>0</v>
      </c>
      <c r="AA212" s="1519">
        <f>PROGRAMACION!Z211</f>
        <v>0</v>
      </c>
      <c r="AB212" s="1519">
        <f>PROGRAMACION!AA211</f>
        <v>0</v>
      </c>
      <c r="AC212" s="1519">
        <f>PROGRAMACION!AB211</f>
        <v>0</v>
      </c>
      <c r="AD212" s="1519">
        <f>PROGRAMACION!AC211</f>
        <v>0</v>
      </c>
      <c r="AE212" s="1519">
        <f>PROGRAMACION!AD211</f>
        <v>0</v>
      </c>
      <c r="AF212" s="1519">
        <f>PROGRAMACION!AE211</f>
        <v>0</v>
      </c>
      <c r="AG212" s="1519">
        <f>PROGRAMACION!AF211</f>
        <v>0</v>
      </c>
    </row>
    <row r="213" spans="1:33" s="1276" customFormat="1">
      <c r="A213" s="1502"/>
      <c r="B213" s="1503"/>
      <c r="C213" s="1503"/>
      <c r="D213" s="1504"/>
      <c r="E213" s="1504"/>
      <c r="F213" s="1505">
        <f>PROGRAMACION!$L$211</f>
        <v>0</v>
      </c>
      <c r="G213" s="1506"/>
      <c r="H213" s="1506"/>
      <c r="I213" s="1507"/>
      <c r="J213" s="1505"/>
      <c r="K213" s="1506"/>
      <c r="L213" s="1506"/>
      <c r="M213" s="1507"/>
      <c r="N213" s="1508" t="str">
        <f>PROGRAMACION!M212</f>
        <v>Actual</v>
      </c>
      <c r="O213" s="1509"/>
      <c r="P213" s="1510">
        <f>PROGRAMACION!O212</f>
        <v>0</v>
      </c>
      <c r="Q213" s="1510">
        <f>PROGRAMACION!P212</f>
        <v>0</v>
      </c>
      <c r="R213" s="1510">
        <f>PROGRAMACION!Q212</f>
        <v>0</v>
      </c>
      <c r="S213" s="1510">
        <f>PROGRAMACION!R212</f>
        <v>0</v>
      </c>
      <c r="T213" s="1510">
        <f>PROGRAMACION!S212</f>
        <v>0</v>
      </c>
      <c r="U213" s="1510">
        <f>PROGRAMACION!T212</f>
        <v>0</v>
      </c>
      <c r="V213" s="1510">
        <f>PROGRAMACION!U212</f>
        <v>0</v>
      </c>
      <c r="W213" s="1510">
        <f>PROGRAMACION!V212</f>
        <v>0</v>
      </c>
      <c r="X213" s="1510">
        <f>PROGRAMACION!W212</f>
        <v>0</v>
      </c>
      <c r="Y213" s="1510">
        <f>PROGRAMACION!X212</f>
        <v>0</v>
      </c>
      <c r="Z213" s="1510">
        <f>PROGRAMACION!Y212</f>
        <v>0</v>
      </c>
      <c r="AA213" s="1510">
        <f>PROGRAMACION!Z212</f>
        <v>0</v>
      </c>
      <c r="AB213" s="1510">
        <f>PROGRAMACION!AA212</f>
        <v>0</v>
      </c>
      <c r="AC213" s="1510">
        <f>PROGRAMACION!AB212</f>
        <v>0</v>
      </c>
      <c r="AD213" s="1510">
        <f>PROGRAMACION!AC212</f>
        <v>0</v>
      </c>
      <c r="AE213" s="1510">
        <f>PROGRAMACION!AD212</f>
        <v>0</v>
      </c>
      <c r="AF213" s="1510">
        <f>PROGRAMACION!AE212</f>
        <v>0</v>
      </c>
      <c r="AG213" s="1510">
        <f>PROGRAMACION!AF212</f>
        <v>0</v>
      </c>
    </row>
    <row r="214" spans="1:33" s="1276" customFormat="1" ht="15">
      <c r="A214" s="1511"/>
      <c r="B214" s="1512" t="str">
        <f>PROGRAMACION!C213</f>
        <v>A1880</v>
      </c>
      <c r="C214" s="1513" t="str">
        <f>PROGRAMACION!D213</f>
        <v>DESMOVILIZACION</v>
      </c>
      <c r="D214" s="1514">
        <f>PROGRAMACION!E213</f>
        <v>46322</v>
      </c>
      <c r="E214" s="1514">
        <f>PROGRAMACION!F213</f>
        <v>46324</v>
      </c>
      <c r="F214" s="1515">
        <f>PROGRAMACION!$L$213</f>
        <v>1.2259997669355366E-2</v>
      </c>
      <c r="G214" s="1446">
        <f>IFERROR(INDEX(P214:AG214,MATCH("Fecha de corte",$P$5:$AG$5,0)),0)</f>
        <v>0</v>
      </c>
      <c r="H214" s="1446">
        <f>IFERROR(INDEX(P215:AG215,MATCH("Fecha de corte",$P$5:$AG$5,0)),0)</f>
        <v>0</v>
      </c>
      <c r="I214" s="1516">
        <f>$F214*$H214</f>
        <v>0</v>
      </c>
      <c r="J214" s="1515">
        <f>$F214</f>
        <v>1.2259997669355366E-2</v>
      </c>
      <c r="K214" s="1446">
        <f>$G214</f>
        <v>0</v>
      </c>
      <c r="L214" s="1446">
        <f>$H214</f>
        <v>0</v>
      </c>
      <c r="M214" s="1516">
        <f>$I214</f>
        <v>0</v>
      </c>
      <c r="N214" s="1517" t="str">
        <f>PROGRAMACION!M213</f>
        <v>Prog.</v>
      </c>
      <c r="O214" s="1518"/>
      <c r="P214" s="1515">
        <f>PROGRAMACION!O213</f>
        <v>0</v>
      </c>
      <c r="Q214" s="1519">
        <f>PROGRAMACION!P213</f>
        <v>0</v>
      </c>
      <c r="R214" s="1519">
        <f>PROGRAMACION!Q213</f>
        <v>0</v>
      </c>
      <c r="S214" s="1519">
        <f>PROGRAMACION!R213</f>
        <v>0</v>
      </c>
      <c r="T214" s="1519">
        <f>PROGRAMACION!S213</f>
        <v>0</v>
      </c>
      <c r="U214" s="1519">
        <f>PROGRAMACION!T213</f>
        <v>0</v>
      </c>
      <c r="V214" s="1519">
        <f>PROGRAMACION!U213</f>
        <v>0</v>
      </c>
      <c r="W214" s="1519">
        <f>PROGRAMACION!V213</f>
        <v>0</v>
      </c>
      <c r="X214" s="1519">
        <f>PROGRAMACION!W213</f>
        <v>0</v>
      </c>
      <c r="Y214" s="1519">
        <f>PROGRAMACION!X213</f>
        <v>0</v>
      </c>
      <c r="Z214" s="1519">
        <f>PROGRAMACION!Y213</f>
        <v>0</v>
      </c>
      <c r="AA214" s="1519">
        <f>PROGRAMACION!Z213</f>
        <v>0</v>
      </c>
      <c r="AB214" s="1519">
        <f>PROGRAMACION!AA213</f>
        <v>0</v>
      </c>
      <c r="AC214" s="1519">
        <f>PROGRAMACION!AB213</f>
        <v>0</v>
      </c>
      <c r="AD214" s="1519">
        <f>PROGRAMACION!AC213</f>
        <v>0</v>
      </c>
      <c r="AE214" s="1519">
        <f>PROGRAMACION!AD213</f>
        <v>0</v>
      </c>
      <c r="AF214" s="1519">
        <f>PROGRAMACION!AE213</f>
        <v>0</v>
      </c>
      <c r="AG214" s="1519">
        <f>PROGRAMACION!AF213</f>
        <v>1</v>
      </c>
    </row>
    <row r="215" spans="1:33" s="1276" customFormat="1">
      <c r="A215" s="1502"/>
      <c r="B215" s="1503"/>
      <c r="C215" s="1503"/>
      <c r="D215" s="1504"/>
      <c r="E215" s="1504"/>
      <c r="F215" s="1505">
        <f>PROGRAMACION!$L$213</f>
        <v>1.2259997669355366E-2</v>
      </c>
      <c r="G215" s="1506"/>
      <c r="H215" s="1506"/>
      <c r="I215" s="1507"/>
      <c r="J215" s="1505"/>
      <c r="K215" s="1506"/>
      <c r="L215" s="1506"/>
      <c r="M215" s="1507"/>
      <c r="N215" s="1508" t="str">
        <f>PROGRAMACION!M214</f>
        <v>Actual</v>
      </c>
      <c r="O215" s="1509"/>
      <c r="P215" s="1510">
        <f>PROGRAMACION!O214</f>
        <v>0</v>
      </c>
      <c r="Q215" s="1510">
        <f>PROGRAMACION!P214</f>
        <v>0</v>
      </c>
      <c r="R215" s="1510">
        <f>PROGRAMACION!Q214</f>
        <v>0</v>
      </c>
      <c r="S215" s="1510">
        <f>PROGRAMACION!R214</f>
        <v>0</v>
      </c>
      <c r="T215" s="1510">
        <f>PROGRAMACION!S214</f>
        <v>0</v>
      </c>
      <c r="U215" s="1510">
        <f>PROGRAMACION!T214</f>
        <v>0</v>
      </c>
      <c r="V215" s="1510">
        <f>PROGRAMACION!U214</f>
        <v>0</v>
      </c>
      <c r="W215" s="1510">
        <f>PROGRAMACION!V214</f>
        <v>0</v>
      </c>
      <c r="X215" s="1510">
        <f>PROGRAMACION!W214</f>
        <v>0</v>
      </c>
      <c r="Y215" s="1510">
        <f>PROGRAMACION!X214</f>
        <v>0</v>
      </c>
      <c r="Z215" s="1510">
        <f>PROGRAMACION!Y214</f>
        <v>0</v>
      </c>
      <c r="AA215" s="1510">
        <f>PROGRAMACION!Z214</f>
        <v>0</v>
      </c>
      <c r="AB215" s="1510">
        <f>PROGRAMACION!AA214</f>
        <v>0</v>
      </c>
      <c r="AC215" s="1510">
        <f>PROGRAMACION!AB214</f>
        <v>0</v>
      </c>
      <c r="AD215" s="1510">
        <f>PROGRAMACION!AC214</f>
        <v>0</v>
      </c>
      <c r="AE215" s="1510">
        <f>PROGRAMACION!AD214</f>
        <v>0</v>
      </c>
      <c r="AF215" s="1510">
        <f>PROGRAMACION!AE214</f>
        <v>0</v>
      </c>
      <c r="AG215" s="1510">
        <f>PROGRAMACION!AF214</f>
        <v>0</v>
      </c>
    </row>
    <row r="216" spans="1:33" s="1276" customFormat="1">
      <c r="A216" s="1447"/>
      <c r="B216" s="1448"/>
      <c r="C216" s="1449"/>
      <c r="D216" s="1445"/>
      <c r="E216" s="1445"/>
      <c r="F216" s="1450"/>
      <c r="G216" s="1451"/>
      <c r="H216" s="1452"/>
      <c r="I216" s="1453"/>
      <c r="J216" s="1450"/>
      <c r="K216" s="1451"/>
      <c r="L216" s="1452"/>
      <c r="M216" s="1453"/>
      <c r="N216" s="1442"/>
      <c r="O216" s="1454"/>
      <c r="P216" s="1455"/>
      <c r="Q216" s="1455"/>
      <c r="R216" s="1455"/>
      <c r="S216" s="1455"/>
      <c r="T216" s="1455"/>
      <c r="U216" s="1455"/>
      <c r="V216" s="1455"/>
      <c r="W216" s="1455"/>
      <c r="X216" s="1455"/>
      <c r="Y216" s="1455"/>
      <c r="Z216" s="1455"/>
      <c r="AA216" s="1455"/>
      <c r="AB216" s="1455"/>
      <c r="AC216" s="1455"/>
      <c r="AD216" s="1455"/>
      <c r="AE216" s="1455"/>
      <c r="AF216" s="1455"/>
      <c r="AG216" s="1455"/>
    </row>
    <row r="217" spans="1:33" s="1276" customFormat="1">
      <c r="A217" s="1447"/>
      <c r="B217" s="1448"/>
      <c r="C217" s="1449"/>
      <c r="D217" s="1445"/>
      <c r="E217" s="1445"/>
      <c r="F217" s="1450"/>
      <c r="G217" s="1451"/>
      <c r="H217" s="1452"/>
      <c r="I217" s="1453"/>
      <c r="J217" s="1450"/>
      <c r="K217" s="1451"/>
      <c r="L217" s="1452"/>
      <c r="M217" s="1453"/>
      <c r="N217" s="1442"/>
      <c r="O217" s="1456"/>
      <c r="P217" s="1455"/>
      <c r="Q217" s="1455"/>
      <c r="R217" s="1455"/>
      <c r="S217" s="1455"/>
      <c r="T217" s="1455"/>
      <c r="U217" s="1455"/>
      <c r="V217" s="1455"/>
      <c r="W217" s="1455"/>
      <c r="X217" s="1455"/>
      <c r="Y217" s="1455"/>
      <c r="Z217" s="1455"/>
      <c r="AA217" s="1455"/>
      <c r="AB217" s="1455"/>
      <c r="AC217" s="1455"/>
      <c r="AD217" s="1455"/>
      <c r="AE217" s="1455"/>
      <c r="AF217" s="1455"/>
      <c r="AG217" s="1455"/>
    </row>
    <row r="218" spans="1:33" s="1276" customFormat="1">
      <c r="A218" s="1520"/>
      <c r="B218" s="1521"/>
      <c r="C218" s="1520" t="s">
        <v>1974</v>
      </c>
      <c r="D218" s="1522"/>
      <c r="E218" s="1522"/>
      <c r="F218" s="1523"/>
      <c r="G218" s="1524"/>
      <c r="H218" s="1525"/>
      <c r="I218" s="1526"/>
      <c r="J218" s="1523"/>
      <c r="K218" s="1524"/>
      <c r="L218" s="1525"/>
      <c r="M218" s="1526"/>
      <c r="N218" s="1527"/>
      <c r="O218" s="1528">
        <v>0</v>
      </c>
      <c r="P218" s="1528" cm="1">
        <f t="array" ref="P218">SUMPRODUCT(($N$11:$N$215="Prog.")*$F$11:$F$215*P$11:P$215)</f>
        <v>0</v>
      </c>
      <c r="Q218" s="1528" cm="1">
        <f t="array" ref="Q218">SUMPRODUCT(($N$11:$N$215="Prog.")*$F$11:$F$215*Q$11:Q$215)</f>
        <v>0</v>
      </c>
      <c r="R218" s="1528" cm="1">
        <f t="array" ref="R218">SUMPRODUCT(($N$11:$N$215="Prog.")*$F$11:$F$215*R$11:R$215)</f>
        <v>0</v>
      </c>
      <c r="S218" s="1528" cm="1">
        <f t="array" ref="S218">SUMPRODUCT(($N$11:$N$215="Prog.")*$F$11:$F$215*S$11:S$215)</f>
        <v>9.807998135484294E-3</v>
      </c>
      <c r="T218" s="1528" cm="1">
        <f t="array" ref="T218">SUMPRODUCT(($N$11:$N$215="Prog.")*$F$11:$F$215*T$11:T$215)</f>
        <v>1.6520592059409742E-2</v>
      </c>
      <c r="U218" s="1528" cm="1">
        <f t="array" ref="U218">SUMPRODUCT(($N$11:$N$215="Prog.")*$F$11:$F$215*U$11:U$215)</f>
        <v>3.8251172572961845E-2</v>
      </c>
      <c r="V218" s="1528" cm="1">
        <f t="array" ref="V218">SUMPRODUCT(($N$11:$N$215="Prog.")*$F$11:$F$215*V$11:V$215)</f>
        <v>7.4003237720717263E-2</v>
      </c>
      <c r="W218" s="1528" cm="1">
        <f t="array" ref="W218">SUMPRODUCT(($N$11:$N$215="Prog.")*$F$11:$F$215*W$11:W$215)</f>
        <v>0.14453843813018286</v>
      </c>
      <c r="X218" s="1528" cm="1">
        <f t="array" ref="X218">SUMPRODUCT(($N$11:$N$215="Prog.")*$F$11:$F$215*X$11:X$215)</f>
        <v>0.22900361135820557</v>
      </c>
      <c r="Y218" s="1528" cm="1">
        <f t="array" ref="Y218">SUMPRODUCT(($N$11:$N$215="Prog.")*$F$11:$F$215*Y$11:Y$215)</f>
        <v>0.31631464116256758</v>
      </c>
      <c r="Z218" s="1528" cm="1">
        <f t="array" ref="Z218">SUMPRODUCT(($N$11:$N$215="Prog.")*$F$11:$F$215*Z$11:Z$215)</f>
        <v>0.4220100429479629</v>
      </c>
      <c r="AA218" s="1528" cm="1">
        <f t="array" ref="AA218">SUMPRODUCT(($N$11:$N$215="Prog.")*$F$11:$F$215*AA$11:AA$215)</f>
        <v>0.54282236197916478</v>
      </c>
      <c r="AB218" s="1528" cm="1">
        <f t="array" ref="AB218">SUMPRODUCT(($N$11:$N$215="Prog.")*$F$11:$F$215*AB$11:AB$215)</f>
        <v>0.65336869259304209</v>
      </c>
      <c r="AC218" s="1528" cm="1">
        <f t="array" ref="AC218">SUMPRODUCT(($N$11:$N$215="Prog.")*$F$11:$F$215*AC$11:AC$215)</f>
        <v>0.76577996421323014</v>
      </c>
      <c r="AD218" s="1528" cm="1">
        <f t="array" ref="AD218">SUMPRODUCT(($N$11:$N$215="Prog.")*$F$11:$F$215*AD$11:AD$215)</f>
        <v>0.86162175922524087</v>
      </c>
      <c r="AE218" s="1528" cm="1">
        <f t="array" ref="AE218">SUMPRODUCT(($N$11:$N$215="Prog.")*$F$11:$F$215*AE$11:AE$215)</f>
        <v>0.93457766439359746</v>
      </c>
      <c r="AF218" s="1528" cm="1">
        <f t="array" ref="AF218">SUMPRODUCT(($N$11:$N$215="Prog.")*$F$11:$F$215*AF$11:AF$215)</f>
        <v>0.98774000233064463</v>
      </c>
      <c r="AG218" s="1528" cm="1">
        <f t="array" ref="AG218">SUMPRODUCT(($N$11:$N$215="Prog.")*$F$11:$F$215*AG$11:AG$215)</f>
        <v>1</v>
      </c>
    </row>
    <row r="219" spans="1:33" s="1276" customFormat="1">
      <c r="A219" s="1520"/>
      <c r="B219" s="1521"/>
      <c r="C219" s="1520" t="s">
        <v>2012</v>
      </c>
      <c r="D219" s="1522"/>
      <c r="E219" s="1522"/>
      <c r="F219" s="1523"/>
      <c r="G219" s="1524"/>
      <c r="H219" s="1525"/>
      <c r="I219" s="1526"/>
      <c r="J219" s="1523"/>
      <c r="K219" s="1524"/>
      <c r="L219" s="1525"/>
      <c r="M219" s="1526"/>
      <c r="N219" s="1527"/>
      <c r="O219" s="1528">
        <v>0</v>
      </c>
      <c r="P219" s="1528" cm="1">
        <f t="array" ref="P219">SUMPRODUCT(($N$11:$N$215="Actual")*$F$11:$F$215*P$11:P$215)</f>
        <v>0</v>
      </c>
      <c r="Q219" s="1528" cm="1">
        <f t="array" ref="Q219">SUMPRODUCT(($N$11:$N$215="Actual")*$F$11:$F$215*Q$11:Q$215)</f>
        <v>0</v>
      </c>
      <c r="R219" s="1528" cm="1">
        <f t="array" ref="R219">SUMPRODUCT(($N$11:$N$215="Actual")*$F$11:$F$215*R$11:R$215)</f>
        <v>0</v>
      </c>
      <c r="S219" s="1528" cm="1">
        <f t="array" ref="S219">SUMPRODUCT(($N$11:$N$215="Actual")*$F$11:$F$215*S$11:S$215)</f>
        <v>0</v>
      </c>
      <c r="T219" s="1528" cm="1">
        <f t="array" ref="T219">SUMPRODUCT(($N$11:$N$215="Actual")*$F$11:$F$215*T$11:T$215)</f>
        <v>0</v>
      </c>
      <c r="U219" s="1528" cm="1">
        <f t="array" ref="U219">SUMPRODUCT(($N$11:$N$215="Actual")*$F$11:$F$215*U$11:U$215)</f>
        <v>6.7675187134841617E-3</v>
      </c>
      <c r="V219" s="1528" cm="1">
        <f t="array" ref="V219">SUMPRODUCT(($N$11:$N$215="Actual")*$F$11:$F$215*V$11:V$215)</f>
        <v>4.1156812176025959E-2</v>
      </c>
      <c r="W219" s="1528" cm="1">
        <f t="array" ref="W219">SUMPRODUCT(($N$11:$N$215="Actual")*$F$11:$F$215*W$11:W$215)</f>
        <v>4.1156812176025959E-2</v>
      </c>
      <c r="X219" s="1528" cm="1">
        <f t="array" ref="X219">SUMPRODUCT(($N$11:$N$215="Actual")*$F$11:$F$215*X$11:X$215)</f>
        <v>4.1156812176025959E-2</v>
      </c>
      <c r="Y219" s="1528" cm="1">
        <f t="array" ref="Y219">SUMPRODUCT(($N$11:$N$215="Actual")*$F$11:$F$215*Y$11:Y$215)</f>
        <v>4.1156812176025959E-2</v>
      </c>
      <c r="Z219" s="1528" cm="1">
        <f t="array" ref="Z219">SUMPRODUCT(($N$11:$N$215="Actual")*$F$11:$F$215*Z$11:Z$215)</f>
        <v>4.1156812176025959E-2</v>
      </c>
      <c r="AA219" s="1528" cm="1">
        <f t="array" ref="AA219">SUMPRODUCT(($N$11:$N$215="Actual")*$F$11:$F$215*AA$11:AA$215)</f>
        <v>4.1156812176025959E-2</v>
      </c>
      <c r="AB219" s="1528" cm="1">
        <f t="array" ref="AB219">SUMPRODUCT(($N$11:$N$215="Actual")*$F$11:$F$215*AB$11:AB$215)</f>
        <v>4.1156812176025959E-2</v>
      </c>
      <c r="AC219" s="1528" cm="1">
        <f t="array" ref="AC219">SUMPRODUCT(($N$11:$N$215="Actual")*$F$11:$F$215*AC$11:AC$215)</f>
        <v>4.1156812176025959E-2</v>
      </c>
      <c r="AD219" s="1528" cm="1">
        <f t="array" ref="AD219">SUMPRODUCT(($N$11:$N$215="Actual")*$F$11:$F$215*AD$11:AD$215)</f>
        <v>4.1156812176025959E-2</v>
      </c>
      <c r="AE219" s="1528" cm="1">
        <f t="array" ref="AE219">SUMPRODUCT(($N$11:$N$215="Actual")*$F$11:$F$215*AE$11:AE$215)</f>
        <v>4.1156812176025959E-2</v>
      </c>
      <c r="AF219" s="1528" cm="1">
        <f t="array" ref="AF219">SUMPRODUCT(($N$11:$N$215="Actual")*$F$11:$F$215*AF$11:AF$215)</f>
        <v>4.1156812176025959E-2</v>
      </c>
      <c r="AG219" s="1528" cm="1">
        <f t="array" ref="AG219">SUMPRODUCT(($N$11:$N$215="Actual")*$F$11:$F$215*AG$11:AG$215)</f>
        <v>4.1156812176025959E-2</v>
      </c>
    </row>
    <row r="220" spans="1:33" s="1276" customFormat="1">
      <c r="A220" s="1529"/>
      <c r="B220" s="1521"/>
      <c r="C220" s="1520" t="s">
        <v>1975</v>
      </c>
      <c r="D220" s="1522"/>
      <c r="E220" s="1522"/>
      <c r="F220" s="1523"/>
      <c r="G220" s="1524"/>
      <c r="H220" s="1525"/>
      <c r="I220" s="1526"/>
      <c r="J220" s="1523"/>
      <c r="K220" s="1524"/>
      <c r="L220" s="1525"/>
      <c r="M220" s="1526"/>
      <c r="N220" s="1499"/>
      <c r="O220" s="1530"/>
      <c r="P220" s="1531">
        <f>P218</f>
        <v>0</v>
      </c>
      <c r="Q220" s="1531">
        <f>Q218-P218</f>
        <v>0</v>
      </c>
      <c r="R220" s="1531">
        <f t="shared" ref="R220:AG220" si="2">R218-Q218</f>
        <v>0</v>
      </c>
      <c r="S220" s="1531">
        <f t="shared" si="2"/>
        <v>9.807998135484294E-3</v>
      </c>
      <c r="T220" s="1531">
        <f t="shared" si="2"/>
        <v>6.7125939239254476E-3</v>
      </c>
      <c r="U220" s="1531">
        <f t="shared" si="2"/>
        <v>2.1730580513552103E-2</v>
      </c>
      <c r="V220" s="1531">
        <f t="shared" si="2"/>
        <v>3.5752065147755419E-2</v>
      </c>
      <c r="W220" s="1531">
        <f t="shared" si="2"/>
        <v>7.0535200409465593E-2</v>
      </c>
      <c r="X220" s="1531">
        <f t="shared" si="2"/>
        <v>8.4465173228022716E-2</v>
      </c>
      <c r="Y220" s="1531">
        <f t="shared" si="2"/>
        <v>8.7311029804362006E-2</v>
      </c>
      <c r="Z220" s="1531">
        <f t="shared" si="2"/>
        <v>0.10569540178539533</v>
      </c>
      <c r="AA220" s="1531">
        <f t="shared" si="2"/>
        <v>0.12081231903120188</v>
      </c>
      <c r="AB220" s="1531">
        <f t="shared" si="2"/>
        <v>0.11054633061387731</v>
      </c>
      <c r="AC220" s="1531">
        <f t="shared" si="2"/>
        <v>0.11241127162018805</v>
      </c>
      <c r="AD220" s="1531">
        <f t="shared" si="2"/>
        <v>9.5841795012010733E-2</v>
      </c>
      <c r="AE220" s="1531">
        <f t="shared" si="2"/>
        <v>7.2955905168356594E-2</v>
      </c>
      <c r="AF220" s="1531">
        <f t="shared" si="2"/>
        <v>5.3162337937047166E-2</v>
      </c>
      <c r="AG220" s="1531">
        <f t="shared" si="2"/>
        <v>1.2259997669355371E-2</v>
      </c>
    </row>
    <row r="221" spans="1:33" s="1276" customFormat="1">
      <c r="A221" s="1532"/>
      <c r="B221" s="1521"/>
      <c r="C221" s="1533" t="s">
        <v>2013</v>
      </c>
      <c r="D221" s="1522"/>
      <c r="E221" s="1522"/>
      <c r="F221" s="1523"/>
      <c r="G221" s="1524"/>
      <c r="H221" s="1525"/>
      <c r="I221" s="1526"/>
      <c r="J221" s="1523"/>
      <c r="K221" s="1524"/>
      <c r="L221" s="1525"/>
      <c r="M221" s="1526"/>
      <c r="N221" s="1499"/>
      <c r="O221" s="1530"/>
      <c r="P221" s="1531">
        <f>P219</f>
        <v>0</v>
      </c>
      <c r="Q221" s="1531">
        <f>Q219-P219</f>
        <v>0</v>
      </c>
      <c r="R221" s="1531">
        <f t="shared" ref="R221:AG221" si="3">R219-Q219</f>
        <v>0</v>
      </c>
      <c r="S221" s="1531">
        <f t="shared" si="3"/>
        <v>0</v>
      </c>
      <c r="T221" s="1531">
        <f t="shared" si="3"/>
        <v>0</v>
      </c>
      <c r="U221" s="1531">
        <f t="shared" si="3"/>
        <v>6.7675187134841617E-3</v>
      </c>
      <c r="V221" s="1531">
        <f t="shared" si="3"/>
        <v>3.4389293462541798E-2</v>
      </c>
      <c r="W221" s="1531">
        <f t="shared" si="3"/>
        <v>0</v>
      </c>
      <c r="X221" s="1531">
        <f t="shared" si="3"/>
        <v>0</v>
      </c>
      <c r="Y221" s="1531">
        <f t="shared" si="3"/>
        <v>0</v>
      </c>
      <c r="Z221" s="1531">
        <f t="shared" si="3"/>
        <v>0</v>
      </c>
      <c r="AA221" s="1531">
        <f t="shared" si="3"/>
        <v>0</v>
      </c>
      <c r="AB221" s="1531">
        <f t="shared" si="3"/>
        <v>0</v>
      </c>
      <c r="AC221" s="1531">
        <f t="shared" si="3"/>
        <v>0</v>
      </c>
      <c r="AD221" s="1531">
        <f t="shared" si="3"/>
        <v>0</v>
      </c>
      <c r="AE221" s="1531">
        <f t="shared" si="3"/>
        <v>0</v>
      </c>
      <c r="AF221" s="1531">
        <f t="shared" si="3"/>
        <v>0</v>
      </c>
      <c r="AG221" s="1531">
        <f t="shared" si="3"/>
        <v>0</v>
      </c>
    </row>
    <row r="222" spans="1:33" s="1276" customFormat="1">
      <c r="A222" s="1251"/>
      <c r="B222" s="1264"/>
      <c r="C222" s="1251"/>
      <c r="D222" s="1277"/>
      <c r="E222" s="1277"/>
      <c r="F222" s="1257"/>
      <c r="G222" s="1278"/>
      <c r="H222" s="1279"/>
      <c r="I222" s="1280"/>
      <c r="J222" s="1257"/>
      <c r="K222" s="1278"/>
      <c r="L222" s="1279"/>
      <c r="M222" s="1280"/>
      <c r="N222" s="1252"/>
      <c r="O222" s="1281"/>
      <c r="P222" s="1252"/>
      <c r="Q222" s="1252"/>
      <c r="R222" s="1252"/>
      <c r="S222" s="1252"/>
      <c r="T222" s="1252"/>
      <c r="U222" s="1252"/>
      <c r="V222" s="1252"/>
      <c r="W222" s="1252"/>
      <c r="X222" s="1252"/>
      <c r="Y222" s="1252"/>
      <c r="Z222" s="1252"/>
      <c r="AA222" s="1252"/>
      <c r="AB222" s="1252"/>
      <c r="AC222" s="1252"/>
      <c r="AD222" s="1252"/>
      <c r="AE222" s="1252"/>
      <c r="AF222" s="1252"/>
      <c r="AG222" s="1252"/>
    </row>
    <row r="223" spans="1:33" customFormat="1"/>
    <row r="224" spans="1:33"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sheetData>
  <autoFilter ref="A8:AB263" xr:uid="{00000000-0001-0000-0500-000000000000}"/>
  <mergeCells count="4">
    <mergeCell ref="F6:I6"/>
    <mergeCell ref="J6:M6"/>
    <mergeCell ref="G7:H7"/>
    <mergeCell ref="K7:L7"/>
  </mergeCells>
  <pageMargins left="0.7" right="0.7" top="0.75" bottom="0.75" header="0.3" footer="0.3"/>
  <pageSetup scale="10"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CED2C-DFA7-49A7-9E89-9F6BFE9FC739}">
  <sheetPr>
    <tabColor rgb="FF00B050"/>
    <pageSetUpPr fitToPage="1"/>
  </sheetPr>
  <dimension ref="B1:U130"/>
  <sheetViews>
    <sheetView workbookViewId="0"/>
  </sheetViews>
  <sheetFormatPr baseColWidth="10" defaultColWidth="9.140625" defaultRowHeight="15.75"/>
  <cols>
    <col min="1" max="1" width="2.85546875" style="1298" customWidth="1"/>
    <col min="2" max="2" width="48" style="1298" bestFit="1" customWidth="1"/>
    <col min="3" max="3" width="17.42578125" style="1298" customWidth="1"/>
    <col min="4" max="6" width="14.7109375" style="1298" bestFit="1" customWidth="1"/>
    <col min="7" max="7" width="13.85546875" style="1298" bestFit="1" customWidth="1"/>
    <col min="8" max="8" width="13.42578125" style="1298" bestFit="1" customWidth="1"/>
    <col min="9" max="9" width="13.85546875" style="1298" bestFit="1" customWidth="1"/>
    <col min="10" max="12" width="15" style="1298" bestFit="1" customWidth="1"/>
    <col min="13" max="14" width="15.42578125" style="1298" bestFit="1" customWidth="1"/>
    <col min="15" max="15" width="14.7109375" style="1298" customWidth="1"/>
    <col min="16" max="17" width="15" style="1298" bestFit="1" customWidth="1"/>
    <col min="18" max="18" width="13.7109375" style="1298" bestFit="1" customWidth="1"/>
    <col min="19" max="19" width="14.7109375" style="1298" bestFit="1" customWidth="1"/>
    <col min="20" max="21" width="15.140625" style="1298" bestFit="1" customWidth="1"/>
    <col min="22" max="16384" width="9.140625" style="1298"/>
  </cols>
  <sheetData>
    <row r="1" spans="2:21" s="1283" customFormat="1">
      <c r="B1" s="1282"/>
      <c r="C1" s="1282"/>
    </row>
    <row r="2" spans="2:21" s="1283" customFormat="1">
      <c r="B2" s="1284" t="s">
        <v>1886</v>
      </c>
      <c r="C2" s="1282"/>
    </row>
    <row r="3" spans="2:21" s="1283" customFormat="1">
      <c r="C3" s="1282"/>
    </row>
    <row r="4" spans="2:21" s="1283" customFormat="1">
      <c r="B4" s="1284" t="s">
        <v>1866</v>
      </c>
      <c r="C4" s="1285">
        <f>'PHYSICAL % PROGRESS'!F1</f>
        <v>0</v>
      </c>
    </row>
    <row r="5" spans="2:21" s="1283" customFormat="1">
      <c r="B5" s="1284" t="s">
        <v>1867</v>
      </c>
      <c r="C5" s="1284" t="str">
        <f>'PHYSICAL % PROGRESS'!F2</f>
        <v>CONSORCIO CPQ COLUMBITO</v>
      </c>
    </row>
    <row r="6" spans="2:21" s="1283" customFormat="1">
      <c r="B6" s="1284" t="s">
        <v>1868</v>
      </c>
      <c r="C6" s="1284" t="str">
        <f>'PHYSICAL % PROGRESS'!F3</f>
        <v>REPOSICION DEL SISTEMA DE FLOCULANTES — LB0</v>
      </c>
    </row>
    <row r="7" spans="2:21" s="1283" customFormat="1">
      <c r="B7" s="1286"/>
      <c r="C7" s="1287"/>
    </row>
    <row r="8" spans="2:21" s="1283" customFormat="1">
      <c r="B8" s="1286"/>
      <c r="C8" s="1284"/>
    </row>
    <row r="9" spans="2:21" s="1288" customFormat="1">
      <c r="B9" s="1284"/>
      <c r="D9" s="1289">
        <f>'PHYSICAL % PROGRESS'!P7</f>
        <v>27</v>
      </c>
      <c r="E9" s="1289">
        <f>'PHYSICAL % PROGRESS'!Q7</f>
        <v>28</v>
      </c>
      <c r="F9" s="1289">
        <f>'PHYSICAL % PROGRESS'!R7</f>
        <v>29</v>
      </c>
      <c r="G9" s="1289">
        <f>'PHYSICAL % PROGRESS'!S7</f>
        <v>30</v>
      </c>
      <c r="H9" s="1289">
        <f>'PHYSICAL % PROGRESS'!T7</f>
        <v>31</v>
      </c>
      <c r="I9" s="1289">
        <f>'PHYSICAL % PROGRESS'!U7</f>
        <v>32</v>
      </c>
      <c r="J9" s="1289">
        <f>'PHYSICAL % PROGRESS'!V7</f>
        <v>33</v>
      </c>
      <c r="K9" s="1289">
        <f>'PHYSICAL % PROGRESS'!W7</f>
        <v>34</v>
      </c>
      <c r="L9" s="1289">
        <f>'PHYSICAL % PROGRESS'!X7</f>
        <v>35</v>
      </c>
      <c r="M9" s="1289">
        <f>'PHYSICAL % PROGRESS'!Y7</f>
        <v>36</v>
      </c>
      <c r="N9" s="1289">
        <f>'PHYSICAL % PROGRESS'!Z7</f>
        <v>37</v>
      </c>
      <c r="O9" s="1289">
        <f>'PHYSICAL % PROGRESS'!AA7</f>
        <v>38</v>
      </c>
      <c r="P9" s="1289">
        <f>'PHYSICAL % PROGRESS'!AB7</f>
        <v>39</v>
      </c>
      <c r="Q9" s="1289">
        <f>'PHYSICAL % PROGRESS'!AC7</f>
        <v>40</v>
      </c>
      <c r="R9" s="1289">
        <f>'PHYSICAL % PROGRESS'!AD7</f>
        <v>41</v>
      </c>
      <c r="S9" s="1289">
        <f>'PHYSICAL % PROGRESS'!AE7</f>
        <v>42</v>
      </c>
      <c r="T9" s="1289">
        <f>'PHYSICAL % PROGRESS'!AF7</f>
        <v>43</v>
      </c>
      <c r="U9" s="1289">
        <f>'PHYSICAL % PROGRESS'!AG7</f>
        <v>44</v>
      </c>
    </row>
    <row r="10" spans="2:21" s="1288" customFormat="1">
      <c r="B10" s="1284"/>
      <c r="D10" s="1290">
        <f>'PHYSICAL % PROGRESS'!P8</f>
        <v>46199</v>
      </c>
      <c r="E10" s="1290">
        <f>'PHYSICAL % PROGRESS'!Q8</f>
        <v>46206</v>
      </c>
      <c r="F10" s="1290">
        <f>'PHYSICAL % PROGRESS'!R8</f>
        <v>46213</v>
      </c>
      <c r="G10" s="1290">
        <f>'PHYSICAL % PROGRESS'!S8</f>
        <v>46220</v>
      </c>
      <c r="H10" s="1290">
        <f>'PHYSICAL % PROGRESS'!T8</f>
        <v>46227</v>
      </c>
      <c r="I10" s="1290">
        <f>'PHYSICAL % PROGRESS'!U8</f>
        <v>46234</v>
      </c>
      <c r="J10" s="1290">
        <f>'PHYSICAL % PROGRESS'!V8</f>
        <v>46241</v>
      </c>
      <c r="K10" s="1290">
        <f>'PHYSICAL % PROGRESS'!W8</f>
        <v>46248</v>
      </c>
      <c r="L10" s="1290">
        <f>'PHYSICAL % PROGRESS'!X8</f>
        <v>46255</v>
      </c>
      <c r="M10" s="1290">
        <f>'PHYSICAL % PROGRESS'!Y8</f>
        <v>46262</v>
      </c>
      <c r="N10" s="1290">
        <f>'PHYSICAL % PROGRESS'!Z8</f>
        <v>46269</v>
      </c>
      <c r="O10" s="1290">
        <f>'PHYSICAL % PROGRESS'!AA8</f>
        <v>46276</v>
      </c>
      <c r="P10" s="1290">
        <f>'PHYSICAL % PROGRESS'!AB8</f>
        <v>46283</v>
      </c>
      <c r="Q10" s="1290">
        <f>'PHYSICAL % PROGRESS'!AC8</f>
        <v>46290</v>
      </c>
      <c r="R10" s="1290">
        <f>'PHYSICAL % PROGRESS'!AD8</f>
        <v>46297</v>
      </c>
      <c r="S10" s="1290">
        <f>'PHYSICAL % PROGRESS'!AE8</f>
        <v>46304</v>
      </c>
      <c r="T10" s="1290">
        <f>'PHYSICAL % PROGRESS'!AF8</f>
        <v>46311</v>
      </c>
      <c r="U10" s="1290">
        <f>'PHYSICAL % PROGRESS'!AG8</f>
        <v>46318</v>
      </c>
    </row>
    <row r="11" spans="2:21" s="1288" customFormat="1" ht="16.5" thickBot="1">
      <c r="D11" s="1291">
        <f>'PHYSICAL % PROGRESS'!P9</f>
        <v>46205</v>
      </c>
      <c r="E11" s="1291">
        <f>'PHYSICAL % PROGRESS'!Q9</f>
        <v>46212</v>
      </c>
      <c r="F11" s="1291">
        <f>'PHYSICAL % PROGRESS'!R9</f>
        <v>46219</v>
      </c>
      <c r="G11" s="1291">
        <f>'PHYSICAL % PROGRESS'!S9</f>
        <v>46226</v>
      </c>
      <c r="H11" s="1291">
        <f>'PHYSICAL % PROGRESS'!T9</f>
        <v>46233</v>
      </c>
      <c r="I11" s="1291">
        <f>'PHYSICAL % PROGRESS'!U9</f>
        <v>46240</v>
      </c>
      <c r="J11" s="1291">
        <f>'PHYSICAL % PROGRESS'!V9</f>
        <v>46247</v>
      </c>
      <c r="K11" s="1291">
        <f>'PHYSICAL % PROGRESS'!W9</f>
        <v>46254</v>
      </c>
      <c r="L11" s="1291">
        <f>'PHYSICAL % PROGRESS'!X9</f>
        <v>46261</v>
      </c>
      <c r="M11" s="1291">
        <f>'PHYSICAL % PROGRESS'!Y9</f>
        <v>46268</v>
      </c>
      <c r="N11" s="1291">
        <f>'PHYSICAL % PROGRESS'!Z9</f>
        <v>46275</v>
      </c>
      <c r="O11" s="1291">
        <f>'PHYSICAL % PROGRESS'!AA9</f>
        <v>46282</v>
      </c>
      <c r="P11" s="1291">
        <f>'PHYSICAL % PROGRESS'!AB9</f>
        <v>46289</v>
      </c>
      <c r="Q11" s="1291">
        <f>'PHYSICAL % PROGRESS'!AC9</f>
        <v>46296</v>
      </c>
      <c r="R11" s="1291">
        <f>'PHYSICAL % PROGRESS'!AD9</f>
        <v>46303</v>
      </c>
      <c r="S11" s="1291">
        <f>'PHYSICAL % PROGRESS'!AE9</f>
        <v>46310</v>
      </c>
      <c r="T11" s="1291">
        <f>'PHYSICAL % PROGRESS'!AF9</f>
        <v>46317</v>
      </c>
      <c r="U11" s="1291">
        <f>'PHYSICAL % PROGRESS'!AG9</f>
        <v>46324</v>
      </c>
    </row>
    <row r="12" spans="2:21" s="1288" customFormat="1" ht="16.5" customHeight="1">
      <c r="B12" s="1292" t="s">
        <v>977</v>
      </c>
      <c r="C12" s="1293"/>
      <c r="D12" s="1294"/>
      <c r="E12" s="1294"/>
      <c r="F12" s="1294"/>
      <c r="G12" s="1294"/>
      <c r="H12" s="1294"/>
      <c r="I12" s="1294"/>
      <c r="J12" s="1294"/>
      <c r="K12" s="1294"/>
      <c r="L12" s="1294"/>
      <c r="M12" s="1294"/>
      <c r="N12" s="1294"/>
      <c r="O12" s="1294"/>
      <c r="P12" s="1294"/>
      <c r="Q12" s="1294"/>
      <c r="R12" s="1294"/>
      <c r="S12" s="1294"/>
      <c r="T12" s="1294"/>
      <c r="U12" s="1294"/>
    </row>
    <row r="13" spans="2:21">
      <c r="B13" s="1295" t="s">
        <v>1887</v>
      </c>
      <c r="C13" s="1296" t="s">
        <v>1888</v>
      </c>
      <c r="D13" s="1647">
        <v>1</v>
      </c>
      <c r="E13" s="1647">
        <v>1</v>
      </c>
      <c r="F13" s="1647">
        <v>1</v>
      </c>
      <c r="G13" s="1647">
        <v>1</v>
      </c>
      <c r="H13" s="1647">
        <v>1</v>
      </c>
      <c r="I13" s="1647">
        <v>1</v>
      </c>
      <c r="J13" s="1647">
        <v>1</v>
      </c>
      <c r="K13" s="1647">
        <v>1</v>
      </c>
      <c r="L13" s="1647">
        <v>1</v>
      </c>
      <c r="M13" s="1647">
        <v>1</v>
      </c>
      <c r="N13" s="1647">
        <v>1</v>
      </c>
      <c r="O13" s="1647">
        <v>1</v>
      </c>
      <c r="P13" s="1647">
        <v>1</v>
      </c>
      <c r="Q13" s="1647">
        <v>1</v>
      </c>
      <c r="R13" s="1647">
        <v>1</v>
      </c>
      <c r="S13" s="1647">
        <v>1</v>
      </c>
      <c r="T13" s="1647">
        <v>1</v>
      </c>
      <c r="U13" s="1647">
        <v>1</v>
      </c>
    </row>
    <row r="14" spans="2:21">
      <c r="B14" s="1299"/>
      <c r="C14" s="1300" t="s">
        <v>1883</v>
      </c>
      <c r="D14" s="1431"/>
      <c r="E14" s="1431"/>
      <c r="F14" s="1431"/>
      <c r="G14" s="1431">
        <v>1</v>
      </c>
      <c r="H14" s="1431">
        <v>1</v>
      </c>
      <c r="I14" s="1431">
        <v>1</v>
      </c>
      <c r="J14" s="1431">
        <v>1</v>
      </c>
      <c r="K14" s="1431"/>
      <c r="L14" s="1431"/>
      <c r="M14" s="1431"/>
      <c r="N14" s="1431"/>
      <c r="O14" s="1431"/>
      <c r="P14" s="1431"/>
      <c r="Q14" s="1431"/>
      <c r="R14" s="1431"/>
      <c r="S14" s="1431"/>
      <c r="T14" s="1431"/>
      <c r="U14" s="1431"/>
    </row>
    <row r="15" spans="2:21">
      <c r="B15" s="1295" t="s">
        <v>1889</v>
      </c>
      <c r="C15" s="1296" t="s">
        <v>1888</v>
      </c>
      <c r="D15" s="1647">
        <v>2</v>
      </c>
      <c r="E15" s="1647">
        <v>2</v>
      </c>
      <c r="F15" s="1647">
        <v>2</v>
      </c>
      <c r="G15" s="1647">
        <v>2</v>
      </c>
      <c r="H15" s="1647">
        <v>2</v>
      </c>
      <c r="I15" s="1647">
        <v>2</v>
      </c>
      <c r="J15" s="1647">
        <v>2</v>
      </c>
      <c r="K15" s="1647">
        <v>2</v>
      </c>
      <c r="L15" s="1647">
        <v>2</v>
      </c>
      <c r="M15" s="1647">
        <v>2</v>
      </c>
      <c r="N15" s="1647">
        <v>2</v>
      </c>
      <c r="O15" s="1647">
        <v>2</v>
      </c>
      <c r="P15" s="1647">
        <v>2</v>
      </c>
      <c r="Q15" s="1647">
        <v>2</v>
      </c>
      <c r="R15" s="1647">
        <v>2</v>
      </c>
      <c r="S15" s="1647">
        <v>2</v>
      </c>
      <c r="T15" s="1647">
        <v>2</v>
      </c>
      <c r="U15" s="1647">
        <v>2</v>
      </c>
    </row>
    <row r="16" spans="2:21">
      <c r="B16" s="1299"/>
      <c r="C16" s="1300" t="s">
        <v>1883</v>
      </c>
      <c r="D16" s="1431"/>
      <c r="E16" s="1431"/>
      <c r="F16" s="1431"/>
      <c r="G16" s="1431">
        <v>3</v>
      </c>
      <c r="H16" s="1431">
        <v>3</v>
      </c>
      <c r="I16" s="1431">
        <v>3</v>
      </c>
      <c r="J16" s="1431">
        <v>3</v>
      </c>
      <c r="K16" s="1431"/>
      <c r="L16" s="1431"/>
      <c r="M16" s="1431"/>
      <c r="N16" s="1431"/>
      <c r="O16" s="1431"/>
      <c r="P16" s="1431"/>
      <c r="Q16" s="1431"/>
      <c r="R16" s="1431"/>
      <c r="S16" s="1431"/>
      <c r="T16" s="1431"/>
      <c r="U16" s="1431"/>
    </row>
    <row r="17" spans="2:21">
      <c r="B17" s="1295" t="s">
        <v>1890</v>
      </c>
      <c r="C17" s="1296" t="s">
        <v>1888</v>
      </c>
      <c r="D17" s="1647">
        <v>1</v>
      </c>
      <c r="E17" s="1647">
        <v>1</v>
      </c>
      <c r="F17" s="1647">
        <v>1</v>
      </c>
      <c r="G17" s="1647">
        <v>1</v>
      </c>
      <c r="H17" s="1647">
        <v>1</v>
      </c>
      <c r="I17" s="1647">
        <v>1</v>
      </c>
      <c r="J17" s="1647">
        <v>1</v>
      </c>
      <c r="K17" s="1647">
        <v>1</v>
      </c>
      <c r="L17" s="1647">
        <v>1</v>
      </c>
      <c r="M17" s="1647">
        <v>1</v>
      </c>
      <c r="N17" s="1647">
        <v>1</v>
      </c>
      <c r="O17" s="1647">
        <v>1</v>
      </c>
      <c r="P17" s="1647">
        <v>1</v>
      </c>
      <c r="Q17" s="1647">
        <v>1</v>
      </c>
      <c r="R17" s="1647">
        <v>1</v>
      </c>
      <c r="S17" s="1647">
        <v>1</v>
      </c>
      <c r="T17" s="1647">
        <v>1</v>
      </c>
      <c r="U17" s="1647">
        <v>1</v>
      </c>
    </row>
    <row r="18" spans="2:21">
      <c r="B18" s="1299"/>
      <c r="C18" s="1300" t="s">
        <v>1883</v>
      </c>
      <c r="D18" s="1431"/>
      <c r="E18" s="1431"/>
      <c r="F18" s="1431"/>
      <c r="G18" s="1431">
        <v>1</v>
      </c>
      <c r="H18" s="1431">
        <v>1</v>
      </c>
      <c r="I18" s="1431">
        <v>1</v>
      </c>
      <c r="J18" s="1431">
        <v>1</v>
      </c>
      <c r="K18" s="1431"/>
      <c r="L18" s="1431"/>
      <c r="M18" s="1431"/>
      <c r="N18" s="1431"/>
      <c r="O18" s="1431"/>
      <c r="P18" s="1431"/>
      <c r="Q18" s="1431"/>
      <c r="R18" s="1431"/>
      <c r="S18" s="1431"/>
      <c r="T18" s="1431"/>
      <c r="U18" s="1431"/>
    </row>
    <row r="19" spans="2:21">
      <c r="B19" s="1295" t="s">
        <v>1891</v>
      </c>
      <c r="C19" s="1296" t="s">
        <v>1888</v>
      </c>
      <c r="D19" s="1647">
        <v>1</v>
      </c>
      <c r="E19" s="1647">
        <v>1</v>
      </c>
      <c r="F19" s="1647">
        <v>1</v>
      </c>
      <c r="G19" s="1647">
        <v>1</v>
      </c>
      <c r="H19" s="1647">
        <v>1</v>
      </c>
      <c r="I19" s="1647">
        <v>1</v>
      </c>
      <c r="J19" s="1647">
        <v>1</v>
      </c>
      <c r="K19" s="1647">
        <v>1</v>
      </c>
      <c r="L19" s="1647">
        <v>1</v>
      </c>
      <c r="M19" s="1647">
        <v>1</v>
      </c>
      <c r="N19" s="1647">
        <v>1</v>
      </c>
      <c r="O19" s="1647">
        <v>1</v>
      </c>
      <c r="P19" s="1647">
        <v>1</v>
      </c>
      <c r="Q19" s="1647">
        <v>1</v>
      </c>
      <c r="R19" s="1647">
        <v>1</v>
      </c>
      <c r="S19" s="1647">
        <v>1</v>
      </c>
      <c r="T19" s="1647">
        <v>1</v>
      </c>
      <c r="U19" s="1647">
        <v>1</v>
      </c>
    </row>
    <row r="20" spans="2:21">
      <c r="B20" s="1299"/>
      <c r="C20" s="1300" t="s">
        <v>1883</v>
      </c>
      <c r="D20" s="1431"/>
      <c r="E20" s="1431"/>
      <c r="F20" s="1431"/>
      <c r="G20" s="1431">
        <v>1</v>
      </c>
      <c r="H20" s="1431">
        <v>1</v>
      </c>
      <c r="I20" s="1431">
        <v>1</v>
      </c>
      <c r="J20" s="1431">
        <v>1</v>
      </c>
      <c r="K20" s="1431"/>
      <c r="L20" s="1431"/>
      <c r="M20" s="1431"/>
      <c r="N20" s="1431"/>
      <c r="O20" s="1431"/>
      <c r="P20" s="1431"/>
      <c r="Q20" s="1431"/>
      <c r="R20" s="1431"/>
      <c r="S20" s="1431"/>
      <c r="T20" s="1431"/>
      <c r="U20" s="1431"/>
    </row>
    <row r="21" spans="2:21">
      <c r="B21" s="1295" t="s">
        <v>1892</v>
      </c>
      <c r="C21" s="1296" t="s">
        <v>1888</v>
      </c>
      <c r="D21" s="1647">
        <v>1</v>
      </c>
      <c r="E21" s="1647">
        <v>1</v>
      </c>
      <c r="F21" s="1647">
        <v>1</v>
      </c>
      <c r="G21" s="1647">
        <v>1</v>
      </c>
      <c r="H21" s="1647">
        <v>1</v>
      </c>
      <c r="I21" s="1647">
        <v>1</v>
      </c>
      <c r="J21" s="1647">
        <v>1</v>
      </c>
      <c r="K21" s="1647">
        <v>1</v>
      </c>
      <c r="L21" s="1647">
        <v>1</v>
      </c>
      <c r="M21" s="1647">
        <v>1</v>
      </c>
      <c r="N21" s="1647">
        <v>1</v>
      </c>
      <c r="O21" s="1647">
        <v>1</v>
      </c>
      <c r="P21" s="1647">
        <v>1</v>
      </c>
      <c r="Q21" s="1647">
        <v>1</v>
      </c>
      <c r="R21" s="1647">
        <v>1</v>
      </c>
      <c r="S21" s="1647">
        <v>1</v>
      </c>
      <c r="T21" s="1647">
        <v>1</v>
      </c>
      <c r="U21" s="1647">
        <v>1</v>
      </c>
    </row>
    <row r="22" spans="2:21">
      <c r="B22" s="1299"/>
      <c r="C22" s="1300" t="s">
        <v>1883</v>
      </c>
      <c r="D22" s="1431"/>
      <c r="E22" s="1431"/>
      <c r="F22" s="1431"/>
      <c r="G22" s="1431">
        <v>1</v>
      </c>
      <c r="H22" s="1431">
        <v>1</v>
      </c>
      <c r="I22" s="1431">
        <v>1</v>
      </c>
      <c r="J22" s="1431">
        <v>1</v>
      </c>
      <c r="K22" s="1431"/>
      <c r="L22" s="1431"/>
      <c r="M22" s="1431"/>
      <c r="N22" s="1431"/>
      <c r="O22" s="1431"/>
      <c r="P22" s="1431"/>
      <c r="Q22" s="1431"/>
      <c r="R22" s="1431"/>
      <c r="S22" s="1431"/>
      <c r="T22" s="1431"/>
      <c r="U22" s="1431"/>
    </row>
    <row r="23" spans="2:21">
      <c r="B23" s="1295" t="s">
        <v>1893</v>
      </c>
      <c r="C23" s="1296" t="s">
        <v>1888</v>
      </c>
      <c r="D23" s="1647">
        <v>1</v>
      </c>
      <c r="E23" s="1647">
        <v>1</v>
      </c>
      <c r="F23" s="1647">
        <v>1</v>
      </c>
      <c r="G23" s="1647">
        <v>1</v>
      </c>
      <c r="H23" s="1647">
        <v>1</v>
      </c>
      <c r="I23" s="1647">
        <v>1</v>
      </c>
      <c r="J23" s="1647">
        <v>1</v>
      </c>
      <c r="K23" s="1647">
        <v>1</v>
      </c>
      <c r="L23" s="1647">
        <v>1</v>
      </c>
      <c r="M23" s="1647">
        <v>1</v>
      </c>
      <c r="N23" s="1647">
        <v>1</v>
      </c>
      <c r="O23" s="1647">
        <v>1</v>
      </c>
      <c r="P23" s="1647">
        <v>1</v>
      </c>
      <c r="Q23" s="1647">
        <v>1</v>
      </c>
      <c r="R23" s="1647">
        <v>1</v>
      </c>
      <c r="S23" s="1647">
        <v>1</v>
      </c>
      <c r="T23" s="1647">
        <v>1</v>
      </c>
      <c r="U23" s="1647">
        <v>1</v>
      </c>
    </row>
    <row r="24" spans="2:21">
      <c r="B24" s="1299"/>
      <c r="C24" s="1300" t="s">
        <v>1883</v>
      </c>
      <c r="D24" s="1431"/>
      <c r="E24" s="1431"/>
      <c r="F24" s="1431"/>
      <c r="G24" s="1431">
        <v>1</v>
      </c>
      <c r="H24" s="1431">
        <v>1</v>
      </c>
      <c r="I24" s="1431">
        <v>1</v>
      </c>
      <c r="J24" s="1431">
        <v>1</v>
      </c>
      <c r="K24" s="1431"/>
      <c r="L24" s="1431"/>
      <c r="M24" s="1431"/>
      <c r="N24" s="1431"/>
      <c r="O24" s="1431"/>
      <c r="P24" s="1431"/>
      <c r="Q24" s="1431"/>
      <c r="R24" s="1431"/>
      <c r="S24" s="1431"/>
      <c r="T24" s="1431"/>
      <c r="U24" s="1431"/>
    </row>
    <row r="25" spans="2:21" ht="16.5" thickBot="1">
      <c r="B25" s="1118"/>
      <c r="C25" s="1118"/>
      <c r="D25" s="1118"/>
      <c r="E25" s="1118"/>
      <c r="F25" s="1118"/>
      <c r="G25" s="1118"/>
      <c r="H25" s="1118"/>
      <c r="I25" s="1118"/>
      <c r="J25" s="1118"/>
      <c r="K25" s="1118"/>
      <c r="L25" s="1118"/>
      <c r="M25" s="1118"/>
      <c r="N25" s="1118"/>
      <c r="O25" s="1118"/>
      <c r="P25" s="1118"/>
      <c r="Q25" s="1118"/>
      <c r="R25" s="1118"/>
      <c r="S25" s="1118"/>
      <c r="T25" s="1118"/>
      <c r="U25" s="1118"/>
    </row>
    <row r="26" spans="2:21">
      <c r="B26" s="1302" t="s">
        <v>1894</v>
      </c>
      <c r="C26" s="1303" t="s">
        <v>1888</v>
      </c>
      <c r="D26" s="1304">
        <f>SUM(D13,D15,D17,D19,D21,D23)</f>
        <v>7</v>
      </c>
      <c r="E26" s="1304">
        <f t="shared" ref="E26:U26" si="0">SUM(E13,E15,E17,E19,E21,E23)</f>
        <v>7</v>
      </c>
      <c r="F26" s="1304">
        <f t="shared" si="0"/>
        <v>7</v>
      </c>
      <c r="G26" s="1304">
        <f t="shared" si="0"/>
        <v>7</v>
      </c>
      <c r="H26" s="1304">
        <f t="shared" si="0"/>
        <v>7</v>
      </c>
      <c r="I26" s="1304">
        <f t="shared" si="0"/>
        <v>7</v>
      </c>
      <c r="J26" s="1304">
        <f t="shared" si="0"/>
        <v>7</v>
      </c>
      <c r="K26" s="1304">
        <f t="shared" si="0"/>
        <v>7</v>
      </c>
      <c r="L26" s="1304">
        <f t="shared" si="0"/>
        <v>7</v>
      </c>
      <c r="M26" s="1304">
        <f t="shared" si="0"/>
        <v>7</v>
      </c>
      <c r="N26" s="1304">
        <f t="shared" si="0"/>
        <v>7</v>
      </c>
      <c r="O26" s="1304">
        <f t="shared" si="0"/>
        <v>7</v>
      </c>
      <c r="P26" s="1304">
        <f t="shared" si="0"/>
        <v>7</v>
      </c>
      <c r="Q26" s="1304">
        <f t="shared" si="0"/>
        <v>7</v>
      </c>
      <c r="R26" s="1304">
        <f t="shared" si="0"/>
        <v>7</v>
      </c>
      <c r="S26" s="1304">
        <f t="shared" si="0"/>
        <v>7</v>
      </c>
      <c r="T26" s="1304">
        <f t="shared" si="0"/>
        <v>7</v>
      </c>
      <c r="U26" s="1304">
        <f t="shared" si="0"/>
        <v>7</v>
      </c>
    </row>
    <row r="27" spans="2:21" ht="16.5" thickBot="1">
      <c r="B27" s="1305"/>
      <c r="C27" s="1306" t="s">
        <v>1883</v>
      </c>
      <c r="D27" s="1432">
        <f>SUM(D14,D16,D18,D20,D22,D24)</f>
        <v>0</v>
      </c>
      <c r="E27" s="1432">
        <f t="shared" ref="E27:U27" si="1">SUM(E14,E16,E18,E20,E22,E24)</f>
        <v>0</v>
      </c>
      <c r="F27" s="1432">
        <f>SUM(F14,F16,F18,F20,F22,F24)</f>
        <v>0</v>
      </c>
      <c r="G27" s="1432">
        <f>SUM(G14,G16,G18,G20,G22,G24)</f>
        <v>8</v>
      </c>
      <c r="H27" s="1432">
        <f>SUM(H14,H16,H18,H20,H22,H24)</f>
        <v>8</v>
      </c>
      <c r="I27" s="1432">
        <f>SUM(I14,I16,I18,I20,I22,I24)</f>
        <v>8</v>
      </c>
      <c r="J27" s="1432">
        <f>SUM(J14,J16,J18,J20,J22,J24)</f>
        <v>8</v>
      </c>
      <c r="K27" s="1432">
        <f t="shared" si="1"/>
        <v>0</v>
      </c>
      <c r="L27" s="1432">
        <f t="shared" si="1"/>
        <v>0</v>
      </c>
      <c r="M27" s="1432">
        <f t="shared" si="1"/>
        <v>0</v>
      </c>
      <c r="N27" s="1432">
        <f t="shared" si="1"/>
        <v>0</v>
      </c>
      <c r="O27" s="1432">
        <f t="shared" si="1"/>
        <v>0</v>
      </c>
      <c r="P27" s="1432">
        <f t="shared" si="1"/>
        <v>0</v>
      </c>
      <c r="Q27" s="1432">
        <f t="shared" si="1"/>
        <v>0</v>
      </c>
      <c r="R27" s="1432">
        <f t="shared" si="1"/>
        <v>0</v>
      </c>
      <c r="S27" s="1432">
        <f t="shared" si="1"/>
        <v>0</v>
      </c>
      <c r="T27" s="1432">
        <f t="shared" si="1"/>
        <v>0</v>
      </c>
      <c r="U27" s="1432">
        <f t="shared" si="1"/>
        <v>0</v>
      </c>
    </row>
    <row r="28" spans="2:21">
      <c r="B28" s="1118"/>
      <c r="C28" s="1118"/>
      <c r="D28" s="1118"/>
      <c r="E28" s="1118"/>
      <c r="F28" s="1118"/>
      <c r="G28" s="1118"/>
      <c r="H28" s="1118"/>
      <c r="I28" s="1118"/>
      <c r="J28" s="1118"/>
      <c r="K28" s="1118"/>
      <c r="L28" s="1118"/>
      <c r="M28" s="1118"/>
      <c r="N28" s="1118"/>
      <c r="O28" s="1118"/>
      <c r="P28" s="1118"/>
      <c r="Q28" s="1118"/>
      <c r="R28" s="1118"/>
      <c r="S28" s="1118"/>
      <c r="T28" s="1118"/>
      <c r="U28" s="1118"/>
    </row>
    <row r="29" spans="2:21" ht="16.5" thickBot="1">
      <c r="B29" s="1118"/>
      <c r="C29" s="1118"/>
      <c r="D29" s="1118"/>
      <c r="E29" s="1118"/>
      <c r="F29" s="1118"/>
      <c r="G29" s="1118"/>
      <c r="H29" s="1118"/>
      <c r="I29" s="1118"/>
      <c r="J29" s="1118"/>
      <c r="K29" s="1118"/>
      <c r="L29" s="1118"/>
      <c r="M29" s="1118"/>
      <c r="N29" s="1118"/>
      <c r="O29" s="1118"/>
      <c r="P29" s="1118"/>
      <c r="Q29" s="1118"/>
      <c r="R29" s="1118"/>
      <c r="S29" s="1118"/>
      <c r="T29" s="1118"/>
      <c r="U29" s="1118"/>
    </row>
    <row r="30" spans="2:21">
      <c r="B30" s="1292" t="s">
        <v>1895</v>
      </c>
      <c r="C30" s="1294"/>
      <c r="D30" s="1294"/>
      <c r="E30" s="1294"/>
      <c r="F30" s="1294"/>
      <c r="G30" s="1294"/>
      <c r="H30" s="1294"/>
      <c r="I30" s="1294"/>
      <c r="J30" s="1294"/>
      <c r="K30" s="1294"/>
      <c r="L30" s="1294"/>
      <c r="M30" s="1294"/>
      <c r="N30" s="1294"/>
      <c r="O30" s="1294"/>
      <c r="P30" s="1294"/>
      <c r="Q30" s="1294"/>
      <c r="R30" s="1294"/>
      <c r="S30" s="1294"/>
      <c r="T30" s="1294"/>
      <c r="U30" s="1294"/>
    </row>
    <row r="31" spans="2:21">
      <c r="B31" s="1295" t="s">
        <v>1896</v>
      </c>
      <c r="C31" s="1296" t="s">
        <v>1888</v>
      </c>
      <c r="D31" s="1647">
        <v>5</v>
      </c>
      <c r="E31" s="1647">
        <v>5</v>
      </c>
      <c r="F31" s="1647">
        <v>5</v>
      </c>
      <c r="G31" s="1647">
        <v>5</v>
      </c>
      <c r="H31" s="1647">
        <v>5</v>
      </c>
      <c r="I31" s="1647">
        <v>5</v>
      </c>
      <c r="J31" s="1647">
        <v>5</v>
      </c>
      <c r="K31" s="1647">
        <v>5</v>
      </c>
      <c r="L31" s="1647">
        <v>5</v>
      </c>
      <c r="M31" s="1647">
        <v>5</v>
      </c>
      <c r="N31" s="1647">
        <v>5</v>
      </c>
      <c r="O31" s="1647">
        <v>5</v>
      </c>
      <c r="P31" s="1647">
        <v>5</v>
      </c>
      <c r="Q31" s="1647">
        <v>5</v>
      </c>
      <c r="R31" s="1647">
        <v>5</v>
      </c>
      <c r="S31" s="1647">
        <v>5</v>
      </c>
      <c r="T31" s="1647">
        <v>5</v>
      </c>
      <c r="U31" s="1647">
        <v>5</v>
      </c>
    </row>
    <row r="32" spans="2:21">
      <c r="B32" s="1299"/>
      <c r="C32" s="1300" t="s">
        <v>1883</v>
      </c>
      <c r="D32" s="1431"/>
      <c r="E32" s="1431"/>
      <c r="F32" s="1431"/>
      <c r="G32" s="1431">
        <v>2</v>
      </c>
      <c r="H32" s="1431">
        <v>2</v>
      </c>
      <c r="I32" s="1431">
        <v>2</v>
      </c>
      <c r="J32" s="1431">
        <v>2</v>
      </c>
      <c r="K32" s="1431"/>
      <c r="L32" s="1431"/>
      <c r="M32" s="1431"/>
      <c r="N32" s="1431"/>
      <c r="O32" s="1431"/>
      <c r="P32" s="1431"/>
      <c r="Q32" s="1431"/>
      <c r="R32" s="1431"/>
      <c r="S32" s="1431"/>
      <c r="T32" s="1431"/>
      <c r="U32" s="1431"/>
    </row>
    <row r="33" spans="2:21">
      <c r="B33" s="1295" t="s">
        <v>1897</v>
      </c>
      <c r="C33" s="1296" t="s">
        <v>1888</v>
      </c>
      <c r="D33" s="1647">
        <v>1</v>
      </c>
      <c r="E33" s="1647">
        <v>1</v>
      </c>
      <c r="F33" s="1647">
        <v>1</v>
      </c>
      <c r="G33" s="1647">
        <v>1</v>
      </c>
      <c r="H33" s="1647">
        <v>1</v>
      </c>
      <c r="I33" s="1647">
        <v>1</v>
      </c>
      <c r="J33" s="1647">
        <v>1</v>
      </c>
      <c r="K33" s="1647">
        <v>1</v>
      </c>
      <c r="L33" s="1647">
        <v>1</v>
      </c>
      <c r="M33" s="1647">
        <v>1</v>
      </c>
      <c r="N33" s="1647">
        <v>1</v>
      </c>
      <c r="O33" s="1647">
        <v>1</v>
      </c>
      <c r="P33" s="1647">
        <v>1</v>
      </c>
      <c r="Q33" s="1647">
        <v>1</v>
      </c>
      <c r="R33" s="1647">
        <v>1</v>
      </c>
      <c r="S33" s="1647">
        <v>1</v>
      </c>
      <c r="T33" s="1647">
        <v>1</v>
      </c>
      <c r="U33" s="1647">
        <v>1</v>
      </c>
    </row>
    <row r="34" spans="2:21">
      <c r="B34" s="1299"/>
      <c r="C34" s="1300" t="s">
        <v>1883</v>
      </c>
      <c r="D34" s="1431"/>
      <c r="E34" s="1431"/>
      <c r="F34" s="1431"/>
      <c r="G34" s="1431">
        <v>1</v>
      </c>
      <c r="H34" s="1431">
        <v>1</v>
      </c>
      <c r="I34" s="1431">
        <v>1</v>
      </c>
      <c r="J34" s="1431">
        <v>1</v>
      </c>
      <c r="K34" s="1431"/>
      <c r="L34" s="1431"/>
      <c r="M34" s="1431"/>
      <c r="N34" s="1431"/>
      <c r="O34" s="1431"/>
      <c r="P34" s="1431"/>
      <c r="Q34" s="1431"/>
      <c r="R34" s="1431"/>
      <c r="S34" s="1431"/>
      <c r="T34" s="1431"/>
      <c r="U34" s="1431"/>
    </row>
    <row r="35" spans="2:21">
      <c r="B35" s="1295" t="s">
        <v>1898</v>
      </c>
      <c r="C35" s="1296" t="s">
        <v>1888</v>
      </c>
      <c r="D35" s="1647">
        <v>1</v>
      </c>
      <c r="E35" s="1647">
        <v>1</v>
      </c>
      <c r="F35" s="1647">
        <v>1</v>
      </c>
      <c r="G35" s="1647">
        <v>1</v>
      </c>
      <c r="H35" s="1647">
        <v>1</v>
      </c>
      <c r="I35" s="1647">
        <v>1</v>
      </c>
      <c r="J35" s="1647">
        <v>1</v>
      </c>
      <c r="K35" s="1647">
        <v>1</v>
      </c>
      <c r="L35" s="1647">
        <v>1</v>
      </c>
      <c r="M35" s="1647">
        <v>1</v>
      </c>
      <c r="N35" s="1647">
        <v>1</v>
      </c>
      <c r="O35" s="1647">
        <v>1</v>
      </c>
      <c r="P35" s="1647">
        <v>1</v>
      </c>
      <c r="Q35" s="1647">
        <v>1</v>
      </c>
      <c r="R35" s="1647">
        <v>1</v>
      </c>
      <c r="S35" s="1647">
        <v>1</v>
      </c>
      <c r="T35" s="1647">
        <v>1</v>
      </c>
      <c r="U35" s="1647">
        <v>1</v>
      </c>
    </row>
    <row r="36" spans="2:21">
      <c r="B36" s="1299"/>
      <c r="C36" s="1300" t="s">
        <v>1883</v>
      </c>
      <c r="D36" s="1431"/>
      <c r="E36" s="1431"/>
      <c r="F36" s="1431"/>
      <c r="G36" s="1431"/>
      <c r="H36" s="1431"/>
      <c r="I36" s="1431"/>
      <c r="J36" s="1431"/>
      <c r="K36" s="1431"/>
      <c r="L36" s="1431"/>
      <c r="M36" s="1431"/>
      <c r="N36" s="1431"/>
      <c r="O36" s="1431"/>
      <c r="P36" s="1431"/>
      <c r="Q36" s="1431"/>
      <c r="R36" s="1431"/>
      <c r="S36" s="1431"/>
      <c r="T36" s="1431"/>
      <c r="U36" s="1431"/>
    </row>
    <row r="37" spans="2:21">
      <c r="B37" s="1295" t="s">
        <v>1899</v>
      </c>
      <c r="C37" s="1296" t="s">
        <v>1888</v>
      </c>
      <c r="D37" s="1647">
        <v>1</v>
      </c>
      <c r="E37" s="1647">
        <v>1</v>
      </c>
      <c r="F37" s="1647">
        <v>1</v>
      </c>
      <c r="G37" s="1647">
        <v>1</v>
      </c>
      <c r="H37" s="1647">
        <v>1</v>
      </c>
      <c r="I37" s="1647">
        <v>1</v>
      </c>
      <c r="J37" s="1647">
        <v>1</v>
      </c>
      <c r="K37" s="1647">
        <v>1</v>
      </c>
      <c r="L37" s="1647">
        <v>1</v>
      </c>
      <c r="M37" s="1647">
        <v>1</v>
      </c>
      <c r="N37" s="1647">
        <v>1</v>
      </c>
      <c r="O37" s="1647">
        <v>1</v>
      </c>
      <c r="P37" s="1647">
        <v>1</v>
      </c>
      <c r="Q37" s="1647">
        <v>1</v>
      </c>
      <c r="R37" s="1647">
        <v>1</v>
      </c>
      <c r="S37" s="1647">
        <v>1</v>
      </c>
      <c r="T37" s="1647">
        <v>1</v>
      </c>
      <c r="U37" s="1647">
        <v>1</v>
      </c>
    </row>
    <row r="38" spans="2:21">
      <c r="B38" s="1299"/>
      <c r="C38" s="1300" t="s">
        <v>1883</v>
      </c>
      <c r="D38" s="1431"/>
      <c r="E38" s="1431"/>
      <c r="F38" s="1431"/>
      <c r="G38" s="1431">
        <v>1</v>
      </c>
      <c r="H38" s="1431">
        <v>1</v>
      </c>
      <c r="I38" s="1431">
        <v>1</v>
      </c>
      <c r="J38" s="1431">
        <v>1</v>
      </c>
      <c r="K38" s="1431"/>
      <c r="L38" s="1431"/>
      <c r="M38" s="1431"/>
      <c r="N38" s="1431"/>
      <c r="O38" s="1431"/>
      <c r="P38" s="1431"/>
      <c r="Q38" s="1431"/>
      <c r="R38" s="1431"/>
      <c r="S38" s="1431"/>
      <c r="T38" s="1431"/>
      <c r="U38" s="1431"/>
    </row>
    <row r="39" spans="2:21">
      <c r="B39" s="1295" t="s">
        <v>1900</v>
      </c>
      <c r="C39" s="1296" t="s">
        <v>1888</v>
      </c>
      <c r="D39" s="1647">
        <v>1</v>
      </c>
      <c r="E39" s="1647">
        <v>1</v>
      </c>
      <c r="F39" s="1647">
        <v>1</v>
      </c>
      <c r="G39" s="1647">
        <v>1</v>
      </c>
      <c r="H39" s="1647">
        <v>1</v>
      </c>
      <c r="I39" s="1647">
        <v>1</v>
      </c>
      <c r="J39" s="1647">
        <v>1</v>
      </c>
      <c r="K39" s="1647">
        <v>1</v>
      </c>
      <c r="L39" s="1647">
        <v>1</v>
      </c>
      <c r="M39" s="1647">
        <v>1</v>
      </c>
      <c r="N39" s="1647">
        <v>1</v>
      </c>
      <c r="O39" s="1647">
        <v>1</v>
      </c>
      <c r="P39" s="1647">
        <v>1</v>
      </c>
      <c r="Q39" s="1647">
        <v>1</v>
      </c>
      <c r="R39" s="1647">
        <v>1</v>
      </c>
      <c r="S39" s="1647">
        <v>1</v>
      </c>
      <c r="T39" s="1647">
        <v>1</v>
      </c>
      <c r="U39" s="1647">
        <v>1</v>
      </c>
    </row>
    <row r="40" spans="2:21">
      <c r="B40" s="1299"/>
      <c r="C40" s="1300" t="s">
        <v>1883</v>
      </c>
      <c r="D40" s="1431"/>
      <c r="E40" s="1431"/>
      <c r="F40" s="1431"/>
      <c r="G40" s="1431">
        <v>1</v>
      </c>
      <c r="H40" s="1431">
        <v>1</v>
      </c>
      <c r="I40" s="1431">
        <v>1</v>
      </c>
      <c r="J40" s="1431">
        <v>1</v>
      </c>
      <c r="K40" s="1431"/>
      <c r="L40" s="1431"/>
      <c r="M40" s="1431"/>
      <c r="N40" s="1431"/>
      <c r="O40" s="1431"/>
      <c r="P40" s="1431"/>
      <c r="Q40" s="1431"/>
      <c r="R40" s="1431"/>
      <c r="S40" s="1431"/>
      <c r="T40" s="1431"/>
      <c r="U40" s="1431"/>
    </row>
    <row r="41" spans="2:21" ht="16.5" thickBot="1">
      <c r="B41" s="1118"/>
      <c r="C41" s="1118"/>
      <c r="D41" s="1118"/>
      <c r="E41" s="1118"/>
      <c r="F41" s="1118"/>
      <c r="G41" s="1118"/>
      <c r="H41" s="1118"/>
      <c r="I41" s="1118"/>
      <c r="J41" s="1118"/>
      <c r="K41" s="1118"/>
      <c r="L41" s="1118"/>
      <c r="M41" s="1118"/>
      <c r="N41" s="1118"/>
      <c r="O41" s="1118"/>
      <c r="P41" s="1118"/>
      <c r="Q41" s="1118"/>
      <c r="R41" s="1118"/>
      <c r="S41" s="1118"/>
      <c r="T41" s="1118"/>
      <c r="U41" s="1118"/>
    </row>
    <row r="42" spans="2:21">
      <c r="B42" s="1302" t="s">
        <v>1901</v>
      </c>
      <c r="C42" s="1303" t="s">
        <v>1888</v>
      </c>
      <c r="D42" s="1304">
        <f>SUM(D31,D33,D35,D37,D39)</f>
        <v>9</v>
      </c>
      <c r="E42" s="1304">
        <f t="shared" ref="E42:U42" si="2">SUM(E31,E33,E35,E37,E39)</f>
        <v>9</v>
      </c>
      <c r="F42" s="1304">
        <f t="shared" si="2"/>
        <v>9</v>
      </c>
      <c r="G42" s="1304">
        <f t="shared" si="2"/>
        <v>9</v>
      </c>
      <c r="H42" s="1304">
        <f t="shared" si="2"/>
        <v>9</v>
      </c>
      <c r="I42" s="1304">
        <f t="shared" si="2"/>
        <v>9</v>
      </c>
      <c r="J42" s="1304">
        <f t="shared" si="2"/>
        <v>9</v>
      </c>
      <c r="K42" s="1304">
        <f t="shared" si="2"/>
        <v>9</v>
      </c>
      <c r="L42" s="1304">
        <f t="shared" si="2"/>
        <v>9</v>
      </c>
      <c r="M42" s="1304">
        <f t="shared" si="2"/>
        <v>9</v>
      </c>
      <c r="N42" s="1304">
        <f t="shared" si="2"/>
        <v>9</v>
      </c>
      <c r="O42" s="1304">
        <f t="shared" si="2"/>
        <v>9</v>
      </c>
      <c r="P42" s="1304">
        <f t="shared" si="2"/>
        <v>9</v>
      </c>
      <c r="Q42" s="1304">
        <f t="shared" si="2"/>
        <v>9</v>
      </c>
      <c r="R42" s="1304">
        <f t="shared" si="2"/>
        <v>9</v>
      </c>
      <c r="S42" s="1304">
        <f t="shared" si="2"/>
        <v>9</v>
      </c>
      <c r="T42" s="1304">
        <f t="shared" si="2"/>
        <v>9</v>
      </c>
      <c r="U42" s="1304">
        <f t="shared" si="2"/>
        <v>9</v>
      </c>
    </row>
    <row r="43" spans="2:21" ht="16.5" thickBot="1">
      <c r="B43" s="1305"/>
      <c r="C43" s="1306" t="s">
        <v>1883</v>
      </c>
      <c r="D43" s="1432">
        <f>SUM(D32,D34,D36,D38,D40)</f>
        <v>0</v>
      </c>
      <c r="E43" s="1432">
        <f t="shared" ref="E43:U43" si="3">SUM(E32,E34,E36,E38,E40)</f>
        <v>0</v>
      </c>
      <c r="F43" s="1432">
        <f t="shared" si="3"/>
        <v>0</v>
      </c>
      <c r="G43" s="1432">
        <f>SUM(G32,G34,G36,G38,G40)</f>
        <v>5</v>
      </c>
      <c r="H43" s="1432">
        <f>SUM(H32,H34,H36,H38,H40)</f>
        <v>5</v>
      </c>
      <c r="I43" s="1432">
        <f>SUM(I32,I34,I36,I38,I40)</f>
        <v>5</v>
      </c>
      <c r="J43" s="1432">
        <f>SUM(J32,J34,J36,J38,J40)</f>
        <v>5</v>
      </c>
      <c r="K43" s="1432">
        <f t="shared" si="3"/>
        <v>0</v>
      </c>
      <c r="L43" s="1432">
        <f t="shared" si="3"/>
        <v>0</v>
      </c>
      <c r="M43" s="1432">
        <f t="shared" si="3"/>
        <v>0</v>
      </c>
      <c r="N43" s="1432">
        <f t="shared" si="3"/>
        <v>0</v>
      </c>
      <c r="O43" s="1432">
        <f t="shared" si="3"/>
        <v>0</v>
      </c>
      <c r="P43" s="1432">
        <f t="shared" si="3"/>
        <v>0</v>
      </c>
      <c r="Q43" s="1432">
        <f t="shared" si="3"/>
        <v>0</v>
      </c>
      <c r="R43" s="1432">
        <f t="shared" si="3"/>
        <v>0</v>
      </c>
      <c r="S43" s="1432">
        <f t="shared" si="3"/>
        <v>0</v>
      </c>
      <c r="T43" s="1432">
        <f t="shared" si="3"/>
        <v>0</v>
      </c>
      <c r="U43" s="1432">
        <f t="shared" si="3"/>
        <v>0</v>
      </c>
    </row>
    <row r="44" spans="2:21">
      <c r="B44" s="1118"/>
      <c r="C44" s="1118"/>
      <c r="D44" s="1118"/>
      <c r="E44" s="1118"/>
      <c r="F44" s="1118"/>
      <c r="G44" s="1118"/>
      <c r="H44" s="1118"/>
      <c r="I44" s="1118"/>
      <c r="J44" s="1118"/>
      <c r="K44" s="1118"/>
      <c r="L44" s="1118"/>
      <c r="M44" s="1118"/>
      <c r="N44" s="1118"/>
      <c r="O44" s="1118"/>
      <c r="P44" s="1118"/>
      <c r="Q44" s="1118"/>
      <c r="R44" s="1118"/>
      <c r="S44" s="1118"/>
      <c r="T44" s="1118"/>
      <c r="U44" s="1118"/>
    </row>
    <row r="45" spans="2:21" ht="16.5" thickBot="1">
      <c r="B45" s="1118"/>
      <c r="C45" s="1118"/>
      <c r="D45" s="1118"/>
      <c r="E45" s="1118"/>
      <c r="F45" s="1118"/>
      <c r="G45" s="1118"/>
      <c r="H45" s="1118"/>
      <c r="I45" s="1118"/>
      <c r="J45" s="1118"/>
      <c r="K45" s="1118"/>
      <c r="L45" s="1118"/>
      <c r="M45" s="1118"/>
      <c r="N45" s="1118"/>
      <c r="O45" s="1118"/>
      <c r="P45" s="1118"/>
      <c r="Q45" s="1118"/>
      <c r="R45" s="1118"/>
      <c r="S45" s="1118"/>
      <c r="T45" s="1118"/>
      <c r="U45" s="1118"/>
    </row>
    <row r="46" spans="2:21" s="1288" customFormat="1" ht="16.5" customHeight="1">
      <c r="B46" s="1292" t="s">
        <v>1902</v>
      </c>
      <c r="C46" s="1294"/>
      <c r="D46" s="1294"/>
      <c r="E46" s="1294"/>
      <c r="F46" s="1294"/>
      <c r="G46" s="1294"/>
      <c r="H46" s="1294"/>
      <c r="I46" s="1294"/>
      <c r="J46" s="1294"/>
      <c r="K46" s="1294"/>
      <c r="L46" s="1294"/>
      <c r="M46" s="1294"/>
      <c r="N46" s="1294"/>
      <c r="O46" s="1294"/>
      <c r="P46" s="1294"/>
      <c r="Q46" s="1294"/>
      <c r="R46" s="1294"/>
      <c r="S46" s="1294"/>
      <c r="T46" s="1294"/>
      <c r="U46" s="1294"/>
    </row>
    <row r="47" spans="2:21">
      <c r="B47" s="1439" t="str">
        <f>'Para Histograma'!D577&amp;"  ("&amp;'Para Histograma'!E577&amp;")"</f>
        <v>CAPATAZ  (CIVIL)</v>
      </c>
      <c r="C47" s="1296" t="s">
        <v>1888</v>
      </c>
      <c r="D47" s="1297">
        <f>'Para Histograma'!L577</f>
        <v>0</v>
      </c>
      <c r="E47" s="1297">
        <f>'Para Histograma'!M577</f>
        <v>0</v>
      </c>
      <c r="F47" s="1297">
        <f>'Para Histograma'!N577</f>
        <v>0</v>
      </c>
      <c r="G47" s="1297">
        <f>'Para Histograma'!O577</f>
        <v>1</v>
      </c>
      <c r="H47" s="1297">
        <f>'Para Histograma'!P577</f>
        <v>1</v>
      </c>
      <c r="I47" s="1297">
        <f>'Para Histograma'!Q577</f>
        <v>1</v>
      </c>
      <c r="J47" s="1297">
        <f>'Para Histograma'!R577</f>
        <v>1</v>
      </c>
      <c r="K47" s="1297">
        <f>'Para Histograma'!S577</f>
        <v>0</v>
      </c>
      <c r="L47" s="1297">
        <f>'Para Histograma'!T577</f>
        <v>0</v>
      </c>
      <c r="M47" s="1297">
        <f>'Para Histograma'!U577</f>
        <v>0</v>
      </c>
      <c r="N47" s="1297">
        <f>'Para Histograma'!V577</f>
        <v>0</v>
      </c>
      <c r="O47" s="1297">
        <f>'Para Histograma'!W577</f>
        <v>0</v>
      </c>
      <c r="P47" s="1297">
        <f>'Para Histograma'!X577</f>
        <v>0</v>
      </c>
      <c r="Q47" s="1297">
        <f>'Para Histograma'!Y577</f>
        <v>0</v>
      </c>
      <c r="R47" s="1297">
        <f>'Para Histograma'!Z577</f>
        <v>0</v>
      </c>
      <c r="S47" s="1297">
        <f>'Para Histograma'!AA577</f>
        <v>0</v>
      </c>
      <c r="T47" s="1297">
        <f>'Para Histograma'!AB577</f>
        <v>0</v>
      </c>
      <c r="U47" s="1297">
        <f>'Para Histograma'!AC577</f>
        <v>0</v>
      </c>
    </row>
    <row r="48" spans="2:21">
      <c r="B48" s="1299" t="s">
        <v>1128</v>
      </c>
      <c r="C48" s="1300" t="s">
        <v>1883</v>
      </c>
      <c r="D48" s="1431"/>
      <c r="E48" s="1431"/>
      <c r="F48" s="1431"/>
      <c r="G48" s="1431">
        <v>1</v>
      </c>
      <c r="H48" s="1431">
        <v>1</v>
      </c>
      <c r="I48" s="1431">
        <v>1</v>
      </c>
      <c r="J48" s="1431">
        <v>1</v>
      </c>
      <c r="K48" s="1431"/>
      <c r="L48" s="1431"/>
      <c r="M48" s="1431"/>
      <c r="N48" s="1431"/>
      <c r="O48" s="1431"/>
      <c r="P48" s="1431"/>
      <c r="Q48" s="1431"/>
      <c r="R48" s="1431"/>
      <c r="S48" s="1431"/>
      <c r="T48" s="1431"/>
      <c r="U48" s="1431"/>
    </row>
    <row r="49" spans="2:21">
      <c r="B49" s="1439" t="str">
        <f>'Para Histograma'!D578&amp;"  ("&amp;'Para Histograma'!E578&amp;")"</f>
        <v>AYUDANTE  (CIVIL)</v>
      </c>
      <c r="C49" s="1296" t="s">
        <v>1888</v>
      </c>
      <c r="D49" s="1297">
        <f>'Para Histograma'!L578</f>
        <v>0</v>
      </c>
      <c r="E49" s="1297">
        <f>'Para Histograma'!M578</f>
        <v>0</v>
      </c>
      <c r="F49" s="1297">
        <f>'Para Histograma'!N578</f>
        <v>0</v>
      </c>
      <c r="G49" s="1297">
        <f>'Para Histograma'!O578</f>
        <v>2</v>
      </c>
      <c r="H49" s="1297">
        <f>'Para Histograma'!P578</f>
        <v>2</v>
      </c>
      <c r="I49" s="1297">
        <f>'Para Histograma'!Q578</f>
        <v>2</v>
      </c>
      <c r="J49" s="1297">
        <f>'Para Histograma'!R578</f>
        <v>2</v>
      </c>
      <c r="K49" s="1297">
        <f>'Para Histograma'!S578</f>
        <v>1</v>
      </c>
      <c r="L49" s="1297">
        <f>'Para Histograma'!T578</f>
        <v>1</v>
      </c>
      <c r="M49" s="1297">
        <f>'Para Histograma'!U578</f>
        <v>0</v>
      </c>
      <c r="N49" s="1297">
        <f>'Para Histograma'!V578</f>
        <v>0</v>
      </c>
      <c r="O49" s="1297">
        <f>'Para Histograma'!W578</f>
        <v>0</v>
      </c>
      <c r="P49" s="1297">
        <f>'Para Histograma'!X578</f>
        <v>0</v>
      </c>
      <c r="Q49" s="1297">
        <f>'Para Histograma'!Y578</f>
        <v>0</v>
      </c>
      <c r="R49" s="1297">
        <f>'Para Histograma'!Z578</f>
        <v>0</v>
      </c>
      <c r="S49" s="1297">
        <f>'Para Histograma'!AA578</f>
        <v>0</v>
      </c>
      <c r="T49" s="1297">
        <f>'Para Histograma'!AB578</f>
        <v>0</v>
      </c>
      <c r="U49" s="1297">
        <f>'Para Histograma'!AC578</f>
        <v>0</v>
      </c>
    </row>
    <row r="50" spans="2:21">
      <c r="B50" s="1299" t="s">
        <v>1128</v>
      </c>
      <c r="C50" s="1300" t="s">
        <v>1883</v>
      </c>
      <c r="D50" s="1431"/>
      <c r="E50" s="1431"/>
      <c r="F50" s="1431"/>
      <c r="G50" s="1431"/>
      <c r="H50" s="1431">
        <v>1</v>
      </c>
      <c r="I50" s="1431">
        <v>1</v>
      </c>
      <c r="J50" s="1431">
        <v>1</v>
      </c>
      <c r="K50" s="1431"/>
      <c r="L50" s="1431"/>
      <c r="M50" s="1431"/>
      <c r="N50" s="1431"/>
      <c r="O50" s="1431"/>
      <c r="P50" s="1431"/>
      <c r="Q50" s="1431"/>
      <c r="R50" s="1431"/>
      <c r="S50" s="1431"/>
      <c r="T50" s="1431"/>
      <c r="U50" s="1431"/>
    </row>
    <row r="51" spans="2:21">
      <c r="B51" s="1439" t="str">
        <f>'Para Histograma'!D579&amp;"  ("&amp;'Para Histograma'!E579&amp;")"</f>
        <v>OPERARIO  (CIVIL)</v>
      </c>
      <c r="C51" s="1296" t="s">
        <v>1888</v>
      </c>
      <c r="D51" s="1297">
        <f>'Para Histograma'!L579</f>
        <v>0</v>
      </c>
      <c r="E51" s="1297">
        <f>'Para Histograma'!M579</f>
        <v>0</v>
      </c>
      <c r="F51" s="1297">
        <f>'Para Histograma'!N579</f>
        <v>0</v>
      </c>
      <c r="G51" s="1297">
        <f>'Para Histograma'!O579</f>
        <v>0</v>
      </c>
      <c r="H51" s="1297">
        <f>'Para Histograma'!P579</f>
        <v>1</v>
      </c>
      <c r="I51" s="1297">
        <f>'Para Histograma'!Q579</f>
        <v>1</v>
      </c>
      <c r="J51" s="1297">
        <f>'Para Histograma'!R579</f>
        <v>1</v>
      </c>
      <c r="K51" s="1297">
        <f>'Para Histograma'!S579</f>
        <v>1</v>
      </c>
      <c r="L51" s="1297">
        <f>'Para Histograma'!T579</f>
        <v>1</v>
      </c>
      <c r="M51" s="1297">
        <f>'Para Histograma'!U579</f>
        <v>1</v>
      </c>
      <c r="N51" s="1297">
        <f>'Para Histograma'!V579</f>
        <v>0</v>
      </c>
      <c r="O51" s="1297">
        <f>'Para Histograma'!W579</f>
        <v>0</v>
      </c>
      <c r="P51" s="1297">
        <f>'Para Histograma'!X579</f>
        <v>0</v>
      </c>
      <c r="Q51" s="1297">
        <f>'Para Histograma'!Y579</f>
        <v>0</v>
      </c>
      <c r="R51" s="1297">
        <f>'Para Histograma'!Z579</f>
        <v>0</v>
      </c>
      <c r="S51" s="1297">
        <f>'Para Histograma'!AA579</f>
        <v>0</v>
      </c>
      <c r="T51" s="1297">
        <f>'Para Histograma'!AB579</f>
        <v>0</v>
      </c>
      <c r="U51" s="1297">
        <f>'Para Histograma'!AC579</f>
        <v>0</v>
      </c>
    </row>
    <row r="52" spans="2:21">
      <c r="B52" s="1299" t="s">
        <v>1128</v>
      </c>
      <c r="C52" s="1300" t="s">
        <v>1883</v>
      </c>
      <c r="D52" s="1431"/>
      <c r="E52" s="1431"/>
      <c r="F52" s="1431"/>
      <c r="G52" s="1431"/>
      <c r="H52" s="1431"/>
      <c r="I52" s="1431"/>
      <c r="J52" s="1431"/>
      <c r="K52" s="1431"/>
      <c r="L52" s="1431"/>
      <c r="M52" s="1431"/>
      <c r="N52" s="1431"/>
      <c r="O52" s="1431"/>
      <c r="P52" s="1431"/>
      <c r="Q52" s="1431"/>
      <c r="R52" s="1431"/>
      <c r="S52" s="1431"/>
      <c r="T52" s="1431"/>
      <c r="U52" s="1431"/>
    </row>
    <row r="53" spans="2:21">
      <c r="B53" s="1439" t="str">
        <f>'Para Histograma'!D580&amp;"  ("&amp;'Para Histograma'!E580&amp;")"</f>
        <v>OFICIAL  (CIVIL)</v>
      </c>
      <c r="C53" s="1296" t="s">
        <v>1888</v>
      </c>
      <c r="D53" s="1297">
        <f>'Para Histograma'!L580</f>
        <v>0</v>
      </c>
      <c r="E53" s="1297">
        <f>'Para Histograma'!M580</f>
        <v>0</v>
      </c>
      <c r="F53" s="1297">
        <f>'Para Histograma'!N580</f>
        <v>1</v>
      </c>
      <c r="G53" s="1297">
        <f>'Para Histograma'!O580</f>
        <v>1</v>
      </c>
      <c r="H53" s="1297">
        <f>'Para Histograma'!P580</f>
        <v>1</v>
      </c>
      <c r="I53" s="1297">
        <f>'Para Histograma'!Q580</f>
        <v>1</v>
      </c>
      <c r="J53" s="1297">
        <f>'Para Histograma'!R580</f>
        <v>0</v>
      </c>
      <c r="K53" s="1297">
        <f>'Para Histograma'!S580</f>
        <v>0</v>
      </c>
      <c r="L53" s="1297">
        <f>'Para Histograma'!T580</f>
        <v>0</v>
      </c>
      <c r="M53" s="1297">
        <f>'Para Histograma'!U580</f>
        <v>0</v>
      </c>
      <c r="N53" s="1297">
        <f>'Para Histograma'!V580</f>
        <v>0</v>
      </c>
      <c r="O53" s="1297">
        <f>'Para Histograma'!W580</f>
        <v>0</v>
      </c>
      <c r="P53" s="1297">
        <f>'Para Histograma'!X580</f>
        <v>0</v>
      </c>
      <c r="Q53" s="1297">
        <f>'Para Histograma'!Y580</f>
        <v>0</v>
      </c>
      <c r="R53" s="1297">
        <f>'Para Histograma'!Z580</f>
        <v>0</v>
      </c>
      <c r="S53" s="1297">
        <f>'Para Histograma'!AA580</f>
        <v>0</v>
      </c>
      <c r="T53" s="1297">
        <f>'Para Histograma'!AB580</f>
        <v>0</v>
      </c>
      <c r="U53" s="1297">
        <f>'Para Histograma'!AC580</f>
        <v>0</v>
      </c>
    </row>
    <row r="54" spans="2:21">
      <c r="B54" s="1299" t="s">
        <v>1128</v>
      </c>
      <c r="C54" s="1300" t="s">
        <v>1883</v>
      </c>
      <c r="D54" s="1431"/>
      <c r="E54" s="1431"/>
      <c r="F54" s="1431"/>
      <c r="G54" s="1431"/>
      <c r="H54" s="1431"/>
      <c r="I54" s="1431"/>
      <c r="J54" s="1431"/>
      <c r="K54" s="1431"/>
      <c r="L54" s="1431"/>
      <c r="M54" s="1431"/>
      <c r="N54" s="1431"/>
      <c r="O54" s="1431"/>
      <c r="P54" s="1431"/>
      <c r="Q54" s="1431"/>
      <c r="R54" s="1431"/>
      <c r="S54" s="1431"/>
      <c r="T54" s="1431"/>
      <c r="U54" s="1431"/>
    </row>
    <row r="55" spans="2:21">
      <c r="B55" s="1439" t="str">
        <f>'Para Histograma'!D581&amp;"  ("&amp;'Para Histograma'!E581&amp;")"</f>
        <v>CAPATAZ  (MECÁNICO)</v>
      </c>
      <c r="C55" s="1296" t="s">
        <v>1888</v>
      </c>
      <c r="D55" s="1297">
        <f>'Para Histograma'!L581</f>
        <v>0</v>
      </c>
      <c r="E55" s="1297">
        <f>'Para Histograma'!M581</f>
        <v>0</v>
      </c>
      <c r="F55" s="1297">
        <f>'Para Histograma'!N581</f>
        <v>0</v>
      </c>
      <c r="G55" s="1297">
        <f>'Para Histograma'!O581</f>
        <v>0</v>
      </c>
      <c r="H55" s="1297">
        <f>'Para Histograma'!P581</f>
        <v>0</v>
      </c>
      <c r="I55" s="1297">
        <f>'Para Histograma'!Q581</f>
        <v>1</v>
      </c>
      <c r="J55" s="1297">
        <f>'Para Histograma'!R581</f>
        <v>1</v>
      </c>
      <c r="K55" s="1297">
        <f>'Para Histograma'!S581</f>
        <v>1</v>
      </c>
      <c r="L55" s="1297">
        <f>'Para Histograma'!T581</f>
        <v>1</v>
      </c>
      <c r="M55" s="1297">
        <f>'Para Histograma'!U581</f>
        <v>0</v>
      </c>
      <c r="N55" s="1297">
        <f>'Para Histograma'!V581</f>
        <v>0</v>
      </c>
      <c r="O55" s="1297">
        <f>'Para Histograma'!W581</f>
        <v>0</v>
      </c>
      <c r="P55" s="1297">
        <f>'Para Histograma'!X581</f>
        <v>0</v>
      </c>
      <c r="Q55" s="1297">
        <f>'Para Histograma'!Y581</f>
        <v>0</v>
      </c>
      <c r="R55" s="1297">
        <f>'Para Histograma'!Z581</f>
        <v>0</v>
      </c>
      <c r="S55" s="1297">
        <f>'Para Histograma'!AA581</f>
        <v>0</v>
      </c>
      <c r="T55" s="1297">
        <f>'Para Histograma'!AB581</f>
        <v>0</v>
      </c>
      <c r="U55" s="1297">
        <f>'Para Histograma'!AC581</f>
        <v>0</v>
      </c>
    </row>
    <row r="56" spans="2:21">
      <c r="B56" s="1299" t="s">
        <v>1128</v>
      </c>
      <c r="C56" s="1300" t="s">
        <v>1883</v>
      </c>
      <c r="D56" s="1431"/>
      <c r="E56" s="1431"/>
      <c r="F56" s="1431"/>
      <c r="G56" s="1431"/>
      <c r="H56" s="1431"/>
      <c r="I56" s="1431"/>
      <c r="J56" s="1431"/>
      <c r="K56" s="1431"/>
      <c r="L56" s="1431"/>
      <c r="M56" s="1431"/>
      <c r="N56" s="1431"/>
      <c r="O56" s="1431"/>
      <c r="P56" s="1431"/>
      <c r="Q56" s="1431"/>
      <c r="R56" s="1431"/>
      <c r="S56" s="1431"/>
      <c r="T56" s="1431"/>
      <c r="U56" s="1431"/>
    </row>
    <row r="57" spans="2:21">
      <c r="B57" s="1439" t="str">
        <f>'Para Histograma'!D582&amp;"  ("&amp;'Para Histograma'!E582&amp;")"</f>
        <v>OPERARIO  (MECÁNICO)</v>
      </c>
      <c r="C57" s="1296" t="s">
        <v>1888</v>
      </c>
      <c r="D57" s="1297">
        <f>'Para Histograma'!L582</f>
        <v>0</v>
      </c>
      <c r="E57" s="1297">
        <f>'Para Histograma'!M582</f>
        <v>0</v>
      </c>
      <c r="F57" s="1297">
        <f>'Para Histograma'!N582</f>
        <v>0</v>
      </c>
      <c r="G57" s="1297">
        <f>'Para Histograma'!O582</f>
        <v>0</v>
      </c>
      <c r="H57" s="1297">
        <f>'Para Histograma'!P582</f>
        <v>0</v>
      </c>
      <c r="I57" s="1297">
        <f>'Para Histograma'!Q582</f>
        <v>1</v>
      </c>
      <c r="J57" s="1297">
        <f>'Para Histograma'!R582</f>
        <v>1</v>
      </c>
      <c r="K57" s="1297">
        <f>'Para Histograma'!S582</f>
        <v>1</v>
      </c>
      <c r="L57" s="1297">
        <f>'Para Histograma'!T582</f>
        <v>3</v>
      </c>
      <c r="M57" s="1297">
        <f>'Para Histograma'!U582</f>
        <v>3</v>
      </c>
      <c r="N57" s="1297">
        <f>'Para Histograma'!V582</f>
        <v>3</v>
      </c>
      <c r="O57" s="1297">
        <f>'Para Histograma'!W582</f>
        <v>4</v>
      </c>
      <c r="P57" s="1297">
        <f>'Para Histograma'!X582</f>
        <v>4</v>
      </c>
      <c r="Q57" s="1297">
        <f>'Para Histograma'!Y582</f>
        <v>4</v>
      </c>
      <c r="R57" s="1297">
        <f>'Para Histograma'!Z582</f>
        <v>4</v>
      </c>
      <c r="S57" s="1297">
        <f>'Para Histograma'!AA582</f>
        <v>2</v>
      </c>
      <c r="T57" s="1297">
        <f>'Para Histograma'!AB582</f>
        <v>1</v>
      </c>
      <c r="U57" s="1297">
        <f>'Para Histograma'!AC582</f>
        <v>0</v>
      </c>
    </row>
    <row r="58" spans="2:21">
      <c r="B58" s="1299" t="s">
        <v>1128</v>
      </c>
      <c r="C58" s="1300" t="s">
        <v>1883</v>
      </c>
      <c r="D58" s="1431"/>
      <c r="E58" s="1431"/>
      <c r="F58" s="1431"/>
      <c r="G58" s="1431"/>
      <c r="H58" s="1431"/>
      <c r="I58" s="1431"/>
      <c r="J58" s="1431"/>
      <c r="K58" s="1431"/>
      <c r="L58" s="1431"/>
      <c r="M58" s="1431"/>
      <c r="N58" s="1431"/>
      <c r="O58" s="1431"/>
      <c r="P58" s="1431"/>
      <c r="Q58" s="1431"/>
      <c r="R58" s="1431"/>
      <c r="S58" s="1431"/>
      <c r="T58" s="1431"/>
      <c r="U58" s="1431"/>
    </row>
    <row r="59" spans="2:21">
      <c r="B59" s="1439" t="str">
        <f>'Para Histograma'!D583&amp;"  ("&amp;'Para Histograma'!E583&amp;")"</f>
        <v>AYUDANTE  (MECÁNICO)</v>
      </c>
      <c r="C59" s="1296" t="s">
        <v>1888</v>
      </c>
      <c r="D59" s="1297">
        <f>'Para Histograma'!L583</f>
        <v>0</v>
      </c>
      <c r="E59" s="1297">
        <f>'Para Histograma'!M583</f>
        <v>0</v>
      </c>
      <c r="F59" s="1297">
        <f>'Para Histograma'!N583</f>
        <v>0</v>
      </c>
      <c r="G59" s="1297">
        <f>'Para Histograma'!O583</f>
        <v>0</v>
      </c>
      <c r="H59" s="1297">
        <f>'Para Histograma'!P583</f>
        <v>0</v>
      </c>
      <c r="I59" s="1297">
        <f>'Para Histograma'!Q583</f>
        <v>1</v>
      </c>
      <c r="J59" s="1297">
        <f>'Para Histograma'!R583</f>
        <v>1</v>
      </c>
      <c r="K59" s="1297">
        <f>'Para Histograma'!S583</f>
        <v>1</v>
      </c>
      <c r="L59" s="1297">
        <f>'Para Histograma'!T583</f>
        <v>3</v>
      </c>
      <c r="M59" s="1297">
        <f>'Para Histograma'!U583</f>
        <v>4</v>
      </c>
      <c r="N59" s="1297">
        <f>'Para Histograma'!V583</f>
        <v>4</v>
      </c>
      <c r="O59" s="1297">
        <f>'Para Histograma'!W583</f>
        <v>4</v>
      </c>
      <c r="P59" s="1297">
        <f>'Para Histograma'!X583</f>
        <v>4</v>
      </c>
      <c r="Q59" s="1297">
        <f>'Para Histograma'!Y583</f>
        <v>3</v>
      </c>
      <c r="R59" s="1297">
        <f>'Para Histograma'!Z583</f>
        <v>3</v>
      </c>
      <c r="S59" s="1297">
        <f>'Para Histograma'!AA583</f>
        <v>2</v>
      </c>
      <c r="T59" s="1297">
        <f>'Para Histograma'!AB583</f>
        <v>2</v>
      </c>
      <c r="U59" s="1297">
        <f>'Para Histograma'!AC583</f>
        <v>0</v>
      </c>
    </row>
    <row r="60" spans="2:21">
      <c r="B60" s="1299" t="s">
        <v>1128</v>
      </c>
      <c r="C60" s="1300" t="s">
        <v>1883</v>
      </c>
      <c r="D60" s="1431"/>
      <c r="E60" s="1431"/>
      <c r="F60" s="1431"/>
      <c r="G60" s="1431"/>
      <c r="H60" s="1431"/>
      <c r="I60" s="1431"/>
      <c r="J60" s="1431"/>
      <c r="K60" s="1431"/>
      <c r="L60" s="1431"/>
      <c r="M60" s="1431"/>
      <c r="N60" s="1431"/>
      <c r="O60" s="1431"/>
      <c r="P60" s="1431"/>
      <c r="Q60" s="1431"/>
      <c r="R60" s="1431"/>
      <c r="S60" s="1431"/>
      <c r="T60" s="1431"/>
      <c r="U60" s="1431"/>
    </row>
    <row r="61" spans="2:21">
      <c r="B61" s="1439" t="str">
        <f>'Para Histograma'!D584&amp;"  ("&amp;'Para Histograma'!E584&amp;")"</f>
        <v>SOLDADOR  (MECÁNICO)</v>
      </c>
      <c r="C61" s="1296" t="s">
        <v>1888</v>
      </c>
      <c r="D61" s="1297">
        <f>'Para Histograma'!L584</f>
        <v>0</v>
      </c>
      <c r="E61" s="1297">
        <f>'Para Histograma'!M584</f>
        <v>0</v>
      </c>
      <c r="F61" s="1297">
        <f>'Para Histograma'!N584</f>
        <v>0</v>
      </c>
      <c r="G61" s="1297">
        <f>'Para Histograma'!O584</f>
        <v>0</v>
      </c>
      <c r="H61" s="1297">
        <f>'Para Histograma'!P584</f>
        <v>0</v>
      </c>
      <c r="I61" s="1297">
        <f>'Para Histograma'!Q584</f>
        <v>0</v>
      </c>
      <c r="J61" s="1297">
        <f>'Para Histograma'!R584</f>
        <v>0</v>
      </c>
      <c r="K61" s="1297">
        <f>'Para Histograma'!S584</f>
        <v>2</v>
      </c>
      <c r="L61" s="1297">
        <f>'Para Histograma'!T584</f>
        <v>2</v>
      </c>
      <c r="M61" s="1297">
        <f>'Para Histograma'!U584</f>
        <v>2</v>
      </c>
      <c r="N61" s="1297">
        <f>'Para Histograma'!V584</f>
        <v>2</v>
      </c>
      <c r="O61" s="1297">
        <f>'Para Histograma'!W584</f>
        <v>2</v>
      </c>
      <c r="P61" s="1297">
        <f>'Para Histograma'!X584</f>
        <v>2</v>
      </c>
      <c r="Q61" s="1297">
        <f>'Para Histograma'!Y584</f>
        <v>2</v>
      </c>
      <c r="R61" s="1297">
        <f>'Para Histograma'!Z584</f>
        <v>2</v>
      </c>
      <c r="S61" s="1297">
        <f>'Para Histograma'!AA584</f>
        <v>2</v>
      </c>
      <c r="T61" s="1297">
        <f>'Para Histograma'!AB584</f>
        <v>0</v>
      </c>
      <c r="U61" s="1297">
        <f>'Para Histograma'!AC584</f>
        <v>0</v>
      </c>
    </row>
    <row r="62" spans="2:21">
      <c r="B62" s="1299" t="s">
        <v>1128</v>
      </c>
      <c r="C62" s="1300" t="s">
        <v>1883</v>
      </c>
      <c r="D62" s="1431"/>
      <c r="E62" s="1431"/>
      <c r="F62" s="1431"/>
      <c r="G62" s="1431"/>
      <c r="H62" s="1431"/>
      <c r="I62" s="1431"/>
      <c r="J62" s="1431"/>
      <c r="K62" s="1431"/>
      <c r="L62" s="1431"/>
      <c r="M62" s="1431"/>
      <c r="N62" s="1431"/>
      <c r="O62" s="1431"/>
      <c r="P62" s="1431"/>
      <c r="Q62" s="1431"/>
      <c r="R62" s="1431"/>
      <c r="S62" s="1431"/>
      <c r="T62" s="1431"/>
      <c r="U62" s="1431"/>
    </row>
    <row r="63" spans="2:21">
      <c r="B63" s="1439" t="str">
        <f>'Para Histograma'!D585&amp;"  ("&amp;'Para Histograma'!E585&amp;")"</f>
        <v>CAPATAZ  (ELÉCTRICO)</v>
      </c>
      <c r="C63" s="1296" t="s">
        <v>1888</v>
      </c>
      <c r="D63" s="1297">
        <f>'Para Histograma'!L585</f>
        <v>0</v>
      </c>
      <c r="E63" s="1297">
        <f>'Para Histograma'!M585</f>
        <v>0</v>
      </c>
      <c r="F63" s="1297">
        <f>'Para Histograma'!N585</f>
        <v>0</v>
      </c>
      <c r="G63" s="1297">
        <f>'Para Histograma'!O585</f>
        <v>0</v>
      </c>
      <c r="H63" s="1297">
        <f>'Para Histograma'!P585</f>
        <v>0</v>
      </c>
      <c r="I63" s="1297">
        <f>'Para Histograma'!Q585</f>
        <v>1</v>
      </c>
      <c r="J63" s="1297">
        <f>'Para Histograma'!R585</f>
        <v>1</v>
      </c>
      <c r="K63" s="1297">
        <f>'Para Histograma'!S585</f>
        <v>1</v>
      </c>
      <c r="L63" s="1297">
        <f>'Para Histograma'!T585</f>
        <v>1</v>
      </c>
      <c r="M63" s="1297">
        <f>'Para Histograma'!U585</f>
        <v>0</v>
      </c>
      <c r="N63" s="1297">
        <f>'Para Histograma'!V585</f>
        <v>0</v>
      </c>
      <c r="O63" s="1297">
        <f>'Para Histograma'!W585</f>
        <v>0</v>
      </c>
      <c r="P63" s="1297">
        <f>'Para Histograma'!X585</f>
        <v>0</v>
      </c>
      <c r="Q63" s="1297">
        <f>'Para Histograma'!Y585</f>
        <v>0</v>
      </c>
      <c r="R63" s="1297">
        <f>'Para Histograma'!Z585</f>
        <v>0</v>
      </c>
      <c r="S63" s="1297">
        <f>'Para Histograma'!AA585</f>
        <v>0</v>
      </c>
      <c r="T63" s="1297">
        <f>'Para Histograma'!AB585</f>
        <v>0</v>
      </c>
      <c r="U63" s="1297">
        <f>'Para Histograma'!AC585</f>
        <v>0</v>
      </c>
    </row>
    <row r="64" spans="2:21">
      <c r="B64" s="1299" t="s">
        <v>1128</v>
      </c>
      <c r="C64" s="1300" t="s">
        <v>1883</v>
      </c>
      <c r="D64" s="1431"/>
      <c r="E64" s="1431"/>
      <c r="F64" s="1431"/>
      <c r="G64" s="1431"/>
      <c r="H64" s="1431"/>
      <c r="I64" s="1431"/>
      <c r="J64" s="1431"/>
      <c r="K64" s="1431"/>
      <c r="L64" s="1431"/>
      <c r="M64" s="1431"/>
      <c r="N64" s="1431"/>
      <c r="O64" s="1431"/>
      <c r="P64" s="1431"/>
      <c r="Q64" s="1431"/>
      <c r="R64" s="1431"/>
      <c r="S64" s="1431"/>
      <c r="T64" s="1431"/>
      <c r="U64" s="1431"/>
    </row>
    <row r="65" spans="2:21">
      <c r="B65" s="1439" t="str">
        <f>'Para Histograma'!D586&amp;"  ("&amp;'Para Histograma'!E586&amp;")"</f>
        <v>OPERARIO  (ELÉCTRICO)</v>
      </c>
      <c r="C65" s="1296" t="s">
        <v>1888</v>
      </c>
      <c r="D65" s="1297">
        <f>'Para Histograma'!L586</f>
        <v>0</v>
      </c>
      <c r="E65" s="1297">
        <f>'Para Histograma'!M586</f>
        <v>0</v>
      </c>
      <c r="F65" s="1297">
        <f>'Para Histograma'!N586</f>
        <v>0</v>
      </c>
      <c r="G65" s="1297">
        <f>'Para Histograma'!O586</f>
        <v>0</v>
      </c>
      <c r="H65" s="1297">
        <f>'Para Histograma'!P586</f>
        <v>0</v>
      </c>
      <c r="I65" s="1297">
        <f>'Para Histograma'!Q586</f>
        <v>1</v>
      </c>
      <c r="J65" s="1297">
        <f>'Para Histograma'!R586</f>
        <v>2</v>
      </c>
      <c r="K65" s="1297">
        <f>'Para Histograma'!S586</f>
        <v>3</v>
      </c>
      <c r="L65" s="1297">
        <f>'Para Histograma'!T586</f>
        <v>3</v>
      </c>
      <c r="M65" s="1297">
        <f>'Para Histograma'!U586</f>
        <v>3</v>
      </c>
      <c r="N65" s="1297">
        <f>'Para Histograma'!V586</f>
        <v>4</v>
      </c>
      <c r="O65" s="1297">
        <f>'Para Histograma'!W586</f>
        <v>4</v>
      </c>
      <c r="P65" s="1297">
        <f>'Para Histograma'!X586</f>
        <v>4</v>
      </c>
      <c r="Q65" s="1297">
        <f>'Para Histograma'!Y586</f>
        <v>4</v>
      </c>
      <c r="R65" s="1297">
        <f>'Para Histograma'!Z586</f>
        <v>2</v>
      </c>
      <c r="S65" s="1297">
        <f>'Para Histograma'!AA586</f>
        <v>2</v>
      </c>
      <c r="T65" s="1297">
        <f>'Para Histograma'!AB586</f>
        <v>1</v>
      </c>
      <c r="U65" s="1297">
        <f>'Para Histograma'!AC586</f>
        <v>0</v>
      </c>
    </row>
    <row r="66" spans="2:21">
      <c r="B66" s="1299" t="s">
        <v>1128</v>
      </c>
      <c r="C66" s="1300" t="s">
        <v>1883</v>
      </c>
      <c r="D66" s="1431"/>
      <c r="E66" s="1431"/>
      <c r="F66" s="1431"/>
      <c r="G66" s="1431"/>
      <c r="H66" s="1431"/>
      <c r="I66" s="1431"/>
      <c r="J66" s="1431"/>
      <c r="K66" s="1431"/>
      <c r="L66" s="1431"/>
      <c r="M66" s="1431"/>
      <c r="N66" s="1431"/>
      <c r="O66" s="1431"/>
      <c r="P66" s="1431"/>
      <c r="Q66" s="1431"/>
      <c r="R66" s="1431"/>
      <c r="S66" s="1431"/>
      <c r="T66" s="1431"/>
      <c r="U66" s="1431"/>
    </row>
    <row r="67" spans="2:21">
      <c r="B67" s="1439" t="str">
        <f>'Para Histograma'!D587&amp;"  ("&amp;'Para Histograma'!E587&amp;")"</f>
        <v>AYUDANTE  (ELÉCTRICO)</v>
      </c>
      <c r="C67" s="1296" t="s">
        <v>1888</v>
      </c>
      <c r="D67" s="1297">
        <f>'Para Histograma'!L587</f>
        <v>0</v>
      </c>
      <c r="E67" s="1297">
        <f>'Para Histograma'!M587</f>
        <v>0</v>
      </c>
      <c r="F67" s="1297">
        <f>'Para Histograma'!N587</f>
        <v>0</v>
      </c>
      <c r="G67" s="1297">
        <f>'Para Histograma'!O587</f>
        <v>0</v>
      </c>
      <c r="H67" s="1297">
        <f>'Para Histograma'!P587</f>
        <v>0</v>
      </c>
      <c r="I67" s="1297">
        <f>'Para Histograma'!Q587</f>
        <v>1</v>
      </c>
      <c r="J67" s="1297">
        <f>'Para Histograma'!R587</f>
        <v>2</v>
      </c>
      <c r="K67" s="1297">
        <f>'Para Histograma'!S587</f>
        <v>2</v>
      </c>
      <c r="L67" s="1297">
        <f>'Para Histograma'!T587</f>
        <v>2</v>
      </c>
      <c r="M67" s="1297">
        <f>'Para Histograma'!U587</f>
        <v>3</v>
      </c>
      <c r="N67" s="1297">
        <f>'Para Histograma'!V587</f>
        <v>5</v>
      </c>
      <c r="O67" s="1297">
        <f>'Para Histograma'!W587</f>
        <v>5</v>
      </c>
      <c r="P67" s="1297">
        <f>'Para Histograma'!X587</f>
        <v>5</v>
      </c>
      <c r="Q67" s="1297">
        <f>'Para Histograma'!Y587</f>
        <v>5</v>
      </c>
      <c r="R67" s="1297">
        <f>'Para Histograma'!Z587</f>
        <v>1</v>
      </c>
      <c r="S67" s="1297">
        <f>'Para Histograma'!AA587</f>
        <v>1</v>
      </c>
      <c r="T67" s="1297">
        <f>'Para Histograma'!AB587</f>
        <v>0</v>
      </c>
      <c r="U67" s="1297">
        <f>'Para Histograma'!AC587</f>
        <v>0</v>
      </c>
    </row>
    <row r="68" spans="2:21">
      <c r="B68" s="1299" t="s">
        <v>1128</v>
      </c>
      <c r="C68" s="1300" t="s">
        <v>1883</v>
      </c>
      <c r="D68" s="1431"/>
      <c r="E68" s="1431"/>
      <c r="F68" s="1431"/>
      <c r="G68" s="1431"/>
      <c r="H68" s="1431"/>
      <c r="I68" s="1431"/>
      <c r="J68" s="1431"/>
      <c r="K68" s="1431"/>
      <c r="L68" s="1431"/>
      <c r="M68" s="1431"/>
      <c r="N68" s="1431"/>
      <c r="O68" s="1431"/>
      <c r="P68" s="1431"/>
      <c r="Q68" s="1431"/>
      <c r="R68" s="1431"/>
      <c r="S68" s="1431"/>
      <c r="T68" s="1431"/>
      <c r="U68" s="1431"/>
    </row>
    <row r="69" spans="2:21">
      <c r="B69" s="1439" t="str">
        <f>'Para Histograma'!D588&amp;"  ("&amp;'Para Histograma'!E588&amp;")"</f>
        <v>CAPATAZ ELECTRICISTA  (ELÉCTRICO)</v>
      </c>
      <c r="C69" s="1296" t="s">
        <v>1888</v>
      </c>
      <c r="D69" s="1297">
        <f>'Para Histograma'!L588</f>
        <v>0</v>
      </c>
      <c r="E69" s="1297">
        <f>'Para Histograma'!M588</f>
        <v>0</v>
      </c>
      <c r="F69" s="1297">
        <f>'Para Histograma'!N588</f>
        <v>0</v>
      </c>
      <c r="G69" s="1297">
        <f>'Para Histograma'!O588</f>
        <v>0</v>
      </c>
      <c r="H69" s="1297">
        <f>'Para Histograma'!P588</f>
        <v>0</v>
      </c>
      <c r="I69" s="1297">
        <f>'Para Histograma'!Q588</f>
        <v>0</v>
      </c>
      <c r="J69" s="1297">
        <f>'Para Histograma'!R588</f>
        <v>0</v>
      </c>
      <c r="K69" s="1297">
        <f>'Para Histograma'!S588</f>
        <v>1</v>
      </c>
      <c r="L69" s="1297">
        <f>'Para Histograma'!T588</f>
        <v>1</v>
      </c>
      <c r="M69" s="1297">
        <f>'Para Histograma'!U588</f>
        <v>1</v>
      </c>
      <c r="N69" s="1297">
        <f>'Para Histograma'!V588</f>
        <v>1</v>
      </c>
      <c r="O69" s="1297">
        <f>'Para Histograma'!W588</f>
        <v>0</v>
      </c>
      <c r="P69" s="1297">
        <f>'Para Histograma'!X588</f>
        <v>0</v>
      </c>
      <c r="Q69" s="1297">
        <f>'Para Histograma'!Y588</f>
        <v>0</v>
      </c>
      <c r="R69" s="1297">
        <f>'Para Histograma'!Z588</f>
        <v>0</v>
      </c>
      <c r="S69" s="1297">
        <f>'Para Histograma'!AA588</f>
        <v>0</v>
      </c>
      <c r="T69" s="1297">
        <f>'Para Histograma'!AB588</f>
        <v>0</v>
      </c>
      <c r="U69" s="1297">
        <f>'Para Histograma'!AC588</f>
        <v>0</v>
      </c>
    </row>
    <row r="70" spans="2:21">
      <c r="B70" s="1299" t="s">
        <v>1128</v>
      </c>
      <c r="C70" s="1300" t="s">
        <v>1883</v>
      </c>
      <c r="D70" s="1431"/>
      <c r="E70" s="1431"/>
      <c r="F70" s="1431"/>
      <c r="G70" s="1431"/>
      <c r="H70" s="1431"/>
      <c r="I70" s="1431"/>
      <c r="J70" s="1431"/>
      <c r="K70" s="1431"/>
      <c r="L70" s="1431"/>
      <c r="M70" s="1431"/>
      <c r="N70" s="1431"/>
      <c r="O70" s="1431"/>
      <c r="P70" s="1431"/>
      <c r="Q70" s="1431"/>
      <c r="R70" s="1431"/>
      <c r="S70" s="1431"/>
      <c r="T70" s="1431"/>
      <c r="U70" s="1431"/>
    </row>
    <row r="71" spans="2:21">
      <c r="B71" s="1439" t="str">
        <f>'Para Histograma'!D589&amp;"  ("&amp;'Para Histograma'!E589&amp;")"</f>
        <v>OPERARIO ELECTRICISTA  (ELÉCTRICO)</v>
      </c>
      <c r="C71" s="1296" t="s">
        <v>1888</v>
      </c>
      <c r="D71" s="1297">
        <f>'Para Histograma'!L589</f>
        <v>0</v>
      </c>
      <c r="E71" s="1297">
        <f>'Para Histograma'!M589</f>
        <v>0</v>
      </c>
      <c r="F71" s="1297">
        <f>'Para Histograma'!N589</f>
        <v>0</v>
      </c>
      <c r="G71" s="1297">
        <f>'Para Histograma'!O589</f>
        <v>0</v>
      </c>
      <c r="H71" s="1297">
        <f>'Para Histograma'!P589</f>
        <v>0</v>
      </c>
      <c r="I71" s="1297">
        <f>'Para Histograma'!Q589</f>
        <v>0</v>
      </c>
      <c r="J71" s="1297">
        <f>'Para Histograma'!R589</f>
        <v>0</v>
      </c>
      <c r="K71" s="1297">
        <f>'Para Histograma'!S589</f>
        <v>0</v>
      </c>
      <c r="L71" s="1297">
        <f>'Para Histograma'!T589</f>
        <v>0</v>
      </c>
      <c r="M71" s="1297">
        <f>'Para Histograma'!U589</f>
        <v>0</v>
      </c>
      <c r="N71" s="1297">
        <f>'Para Histograma'!V589</f>
        <v>1</v>
      </c>
      <c r="O71" s="1297">
        <f>'Para Histograma'!W589</f>
        <v>1</v>
      </c>
      <c r="P71" s="1297">
        <f>'Para Histograma'!X589</f>
        <v>1</v>
      </c>
      <c r="Q71" s="1297">
        <f>'Para Histograma'!Y589</f>
        <v>1</v>
      </c>
      <c r="R71" s="1297">
        <f>'Para Histograma'!Z589</f>
        <v>0</v>
      </c>
      <c r="S71" s="1297">
        <f>'Para Histograma'!AA589</f>
        <v>0</v>
      </c>
      <c r="T71" s="1297">
        <f>'Para Histograma'!AB589</f>
        <v>0</v>
      </c>
      <c r="U71" s="1297">
        <f>'Para Histograma'!AC589</f>
        <v>0</v>
      </c>
    </row>
    <row r="72" spans="2:21">
      <c r="B72" s="1299" t="s">
        <v>1128</v>
      </c>
      <c r="C72" s="1300" t="s">
        <v>1883</v>
      </c>
      <c r="D72" s="1431"/>
      <c r="E72" s="1431"/>
      <c r="F72" s="1431"/>
      <c r="G72" s="1431"/>
      <c r="H72" s="1431"/>
      <c r="I72" s="1431"/>
      <c r="J72" s="1431"/>
      <c r="K72" s="1431"/>
      <c r="L72" s="1431"/>
      <c r="M72" s="1431"/>
      <c r="N72" s="1431"/>
      <c r="O72" s="1431"/>
      <c r="P72" s="1431"/>
      <c r="Q72" s="1431"/>
      <c r="R72" s="1431"/>
      <c r="S72" s="1431"/>
      <c r="T72" s="1431"/>
      <c r="U72" s="1431"/>
    </row>
    <row r="73" spans="2:21" ht="16.5" thickBot="1">
      <c r="B73" s="1307"/>
      <c r="C73" s="1118"/>
      <c r="D73" s="1118"/>
      <c r="E73" s="1118"/>
      <c r="F73" s="1118"/>
      <c r="G73" s="1118"/>
      <c r="H73" s="1118"/>
      <c r="I73" s="1118"/>
      <c r="J73" s="1118"/>
      <c r="K73" s="1118"/>
      <c r="L73" s="1118"/>
      <c r="M73" s="1118"/>
      <c r="N73" s="1118"/>
      <c r="O73" s="1118"/>
      <c r="P73" s="1118"/>
      <c r="Q73" s="1118"/>
      <c r="R73" s="1118"/>
      <c r="S73" s="1118"/>
      <c r="T73" s="1118"/>
      <c r="U73" s="1118"/>
    </row>
    <row r="74" spans="2:21">
      <c r="B74" s="1302" t="s">
        <v>1903</v>
      </c>
      <c r="C74" s="1303" t="s">
        <v>1888</v>
      </c>
      <c r="D74" s="1304">
        <f>SUMIF($C47:$C72,"Plan",D47:D72)</f>
        <v>0</v>
      </c>
      <c r="E74" s="1304">
        <f t="shared" ref="E74:U74" si="4">SUMIF($C47:$C72,"Plan",E47:E72)</f>
        <v>0</v>
      </c>
      <c r="F74" s="1304">
        <f t="shared" si="4"/>
        <v>1</v>
      </c>
      <c r="G74" s="1304">
        <f t="shared" si="4"/>
        <v>4</v>
      </c>
      <c r="H74" s="1304">
        <f t="shared" si="4"/>
        <v>5</v>
      </c>
      <c r="I74" s="1304">
        <f t="shared" si="4"/>
        <v>11</v>
      </c>
      <c r="J74" s="1304">
        <f t="shared" si="4"/>
        <v>12</v>
      </c>
      <c r="K74" s="1304">
        <f t="shared" si="4"/>
        <v>14</v>
      </c>
      <c r="L74" s="1304">
        <f t="shared" si="4"/>
        <v>18</v>
      </c>
      <c r="M74" s="1304">
        <f t="shared" si="4"/>
        <v>17</v>
      </c>
      <c r="N74" s="1304">
        <f t="shared" si="4"/>
        <v>20</v>
      </c>
      <c r="O74" s="1304">
        <f t="shared" si="4"/>
        <v>20</v>
      </c>
      <c r="P74" s="1304">
        <f t="shared" si="4"/>
        <v>20</v>
      </c>
      <c r="Q74" s="1304">
        <f t="shared" si="4"/>
        <v>19</v>
      </c>
      <c r="R74" s="1304">
        <f t="shared" si="4"/>
        <v>12</v>
      </c>
      <c r="S74" s="1304">
        <f t="shared" si="4"/>
        <v>9</v>
      </c>
      <c r="T74" s="1304">
        <f t="shared" si="4"/>
        <v>4</v>
      </c>
      <c r="U74" s="1304">
        <f t="shared" si="4"/>
        <v>0</v>
      </c>
    </row>
    <row r="75" spans="2:21" ht="16.5" thickBot="1">
      <c r="B75" s="1305"/>
      <c r="C75" s="1306" t="s">
        <v>1883</v>
      </c>
      <c r="D75" s="1432">
        <f>SUMIF($C47:$C72,"Act.",D47:D72)</f>
        <v>0</v>
      </c>
      <c r="E75" s="1432">
        <f t="shared" ref="E75:U75" si="5">SUMIF($C47:$C72,"Act.",E47:E72)</f>
        <v>0</v>
      </c>
      <c r="F75" s="1432">
        <f t="shared" si="5"/>
        <v>0</v>
      </c>
      <c r="G75" s="1432">
        <f t="shared" si="5"/>
        <v>1</v>
      </c>
      <c r="H75" s="1432">
        <f t="shared" si="5"/>
        <v>2</v>
      </c>
      <c r="I75" s="1432">
        <f t="shared" si="5"/>
        <v>2</v>
      </c>
      <c r="J75" s="1432">
        <f t="shared" si="5"/>
        <v>2</v>
      </c>
      <c r="K75" s="1432">
        <f t="shared" si="5"/>
        <v>0</v>
      </c>
      <c r="L75" s="1432">
        <f t="shared" si="5"/>
        <v>0</v>
      </c>
      <c r="M75" s="1432">
        <f t="shared" si="5"/>
        <v>0</v>
      </c>
      <c r="N75" s="1432">
        <f t="shared" si="5"/>
        <v>0</v>
      </c>
      <c r="O75" s="1432">
        <f t="shared" si="5"/>
        <v>0</v>
      </c>
      <c r="P75" s="1432">
        <f t="shared" si="5"/>
        <v>0</v>
      </c>
      <c r="Q75" s="1432">
        <f t="shared" si="5"/>
        <v>0</v>
      </c>
      <c r="R75" s="1432">
        <f t="shared" si="5"/>
        <v>0</v>
      </c>
      <c r="S75" s="1432">
        <f t="shared" si="5"/>
        <v>0</v>
      </c>
      <c r="T75" s="1432">
        <f t="shared" si="5"/>
        <v>0</v>
      </c>
      <c r="U75" s="1432">
        <f t="shared" si="5"/>
        <v>0</v>
      </c>
    </row>
    <row r="76" spans="2:21">
      <c r="B76" s="1118"/>
      <c r="C76" s="1118"/>
      <c r="D76" s="1118"/>
      <c r="E76" s="1118"/>
      <c r="F76" s="1118"/>
      <c r="G76" s="1118"/>
      <c r="H76" s="1118"/>
      <c r="I76" s="1118"/>
      <c r="J76" s="1118"/>
      <c r="K76" s="1118"/>
      <c r="L76" s="1118"/>
      <c r="M76" s="1118"/>
      <c r="N76" s="1118"/>
      <c r="O76" s="1118"/>
      <c r="P76" s="1118"/>
      <c r="Q76" s="1118"/>
      <c r="R76" s="1118"/>
      <c r="S76" s="1118"/>
      <c r="T76" s="1118"/>
      <c r="U76" s="1118"/>
    </row>
    <row r="77" spans="2:21" ht="16.5" thickBot="1">
      <c r="B77" s="1118"/>
      <c r="C77" s="1118"/>
      <c r="D77" s="1118"/>
      <c r="E77" s="1118"/>
      <c r="F77" s="1118"/>
      <c r="G77" s="1118"/>
      <c r="H77" s="1118"/>
      <c r="I77" s="1118"/>
      <c r="J77" s="1118"/>
      <c r="K77" s="1118"/>
      <c r="L77" s="1118"/>
      <c r="M77" s="1118"/>
      <c r="N77" s="1118"/>
      <c r="O77" s="1118"/>
      <c r="P77" s="1118"/>
      <c r="Q77" s="1118"/>
      <c r="R77" s="1118"/>
      <c r="S77" s="1118"/>
      <c r="T77" s="1118"/>
      <c r="U77" s="1118"/>
    </row>
    <row r="78" spans="2:21" s="1288" customFormat="1" ht="16.5" customHeight="1" thickBot="1">
      <c r="B78" s="1308" t="s">
        <v>1904</v>
      </c>
      <c r="C78" s="1309"/>
      <c r="D78" s="1310"/>
      <c r="E78" s="1310"/>
      <c r="F78" s="1310"/>
      <c r="G78" s="1310"/>
      <c r="H78" s="1310"/>
      <c r="I78" s="1310"/>
      <c r="J78" s="1310"/>
      <c r="K78" s="1310"/>
      <c r="L78" s="1310"/>
      <c r="M78" s="1310"/>
      <c r="N78" s="1310"/>
      <c r="O78" s="1310"/>
      <c r="P78" s="1310"/>
      <c r="Q78" s="1310"/>
      <c r="R78" s="1310"/>
      <c r="S78" s="1310"/>
      <c r="T78" s="1310"/>
      <c r="U78" s="1310"/>
    </row>
    <row r="79" spans="2:21">
      <c r="B79" s="1311"/>
      <c r="C79" s="1312" t="s">
        <v>1888</v>
      </c>
      <c r="D79" s="1313">
        <f t="shared" ref="D79:O79" si="6">D26+D42+D74</f>
        <v>16</v>
      </c>
      <c r="E79" s="1313">
        <f t="shared" si="6"/>
        <v>16</v>
      </c>
      <c r="F79" s="1313">
        <f t="shared" si="6"/>
        <v>17</v>
      </c>
      <c r="G79" s="1313">
        <f t="shared" si="6"/>
        <v>20</v>
      </c>
      <c r="H79" s="1313">
        <f t="shared" si="6"/>
        <v>21</v>
      </c>
      <c r="I79" s="1313">
        <f t="shared" si="6"/>
        <v>27</v>
      </c>
      <c r="J79" s="1313">
        <f t="shared" si="6"/>
        <v>28</v>
      </c>
      <c r="K79" s="1313">
        <f t="shared" si="6"/>
        <v>30</v>
      </c>
      <c r="L79" s="1313">
        <f t="shared" si="6"/>
        <v>34</v>
      </c>
      <c r="M79" s="1313">
        <f t="shared" si="6"/>
        <v>33</v>
      </c>
      <c r="N79" s="1313">
        <f t="shared" si="6"/>
        <v>36</v>
      </c>
      <c r="O79" s="1313">
        <f t="shared" si="6"/>
        <v>36</v>
      </c>
      <c r="P79" s="1313">
        <f t="shared" ref="P79:U79" si="7">P26+P42+P74</f>
        <v>36</v>
      </c>
      <c r="Q79" s="1313">
        <f t="shared" si="7"/>
        <v>35</v>
      </c>
      <c r="R79" s="1313">
        <f t="shared" si="7"/>
        <v>28</v>
      </c>
      <c r="S79" s="1313">
        <f t="shared" si="7"/>
        <v>25</v>
      </c>
      <c r="T79" s="1313">
        <f t="shared" si="7"/>
        <v>20</v>
      </c>
      <c r="U79" s="1313">
        <f t="shared" si="7"/>
        <v>16</v>
      </c>
    </row>
    <row r="80" spans="2:21" ht="16.5" thickBot="1">
      <c r="B80" s="1305"/>
      <c r="C80" s="1306" t="s">
        <v>1883</v>
      </c>
      <c r="D80" s="1432">
        <f t="shared" ref="D80:O80" si="8">D27+D43+D75</f>
        <v>0</v>
      </c>
      <c r="E80" s="1432">
        <f t="shared" si="8"/>
        <v>0</v>
      </c>
      <c r="F80" s="1432">
        <f t="shared" si="8"/>
        <v>0</v>
      </c>
      <c r="G80" s="1432">
        <f t="shared" si="8"/>
        <v>14</v>
      </c>
      <c r="H80" s="1432">
        <f t="shared" si="8"/>
        <v>15</v>
      </c>
      <c r="I80" s="1432">
        <f t="shared" si="8"/>
        <v>15</v>
      </c>
      <c r="J80" s="1432">
        <f t="shared" si="8"/>
        <v>15</v>
      </c>
      <c r="K80" s="1432">
        <f t="shared" si="8"/>
        <v>0</v>
      </c>
      <c r="L80" s="1432">
        <f t="shared" si="8"/>
        <v>0</v>
      </c>
      <c r="M80" s="1432">
        <f t="shared" si="8"/>
        <v>0</v>
      </c>
      <c r="N80" s="1432">
        <f t="shared" si="8"/>
        <v>0</v>
      </c>
      <c r="O80" s="1432">
        <f t="shared" si="8"/>
        <v>0</v>
      </c>
      <c r="P80" s="1432">
        <f t="shared" ref="P80:U80" si="9">P27+P43+P75</f>
        <v>0</v>
      </c>
      <c r="Q80" s="1432">
        <f t="shared" si="9"/>
        <v>0</v>
      </c>
      <c r="R80" s="1432">
        <f t="shared" si="9"/>
        <v>0</v>
      </c>
      <c r="S80" s="1432">
        <f t="shared" si="9"/>
        <v>0</v>
      </c>
      <c r="T80" s="1432">
        <f t="shared" si="9"/>
        <v>0</v>
      </c>
      <c r="U80" s="1432">
        <f t="shared" si="9"/>
        <v>0</v>
      </c>
    </row>
    <row r="82" customFormat="1" ht="12.75"/>
    <row r="83" customFormat="1" ht="12.75"/>
    <row r="84" customFormat="1" ht="12.75"/>
    <row r="85" customFormat="1" ht="12.75"/>
    <row r="86" customFormat="1" ht="12.75"/>
    <row r="87" customFormat="1" ht="12.75"/>
    <row r="88" customFormat="1" ht="12.75"/>
    <row r="89" customFormat="1" ht="12.75"/>
    <row r="90" customFormat="1" ht="12.75"/>
    <row r="91" customFormat="1" ht="12.75"/>
    <row r="92" customFormat="1" ht="12.75"/>
    <row r="93" customFormat="1" ht="12.75"/>
    <row r="94" customFormat="1" ht="12.75"/>
    <row r="95" customFormat="1" ht="12.75"/>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12.75"/>
    <row r="111" customFormat="1" ht="12.75"/>
    <row r="112" customFormat="1" ht="12.75"/>
    <row r="113" customFormat="1" ht="12.75"/>
    <row r="114" customFormat="1" ht="12.75"/>
    <row r="115" customFormat="1" ht="12.75"/>
    <row r="116" customFormat="1" ht="12.75"/>
    <row r="117" customFormat="1" ht="12.75"/>
    <row r="118" customFormat="1" ht="12.75"/>
    <row r="119" customFormat="1" ht="12.75"/>
    <row r="120" customFormat="1" ht="12.75"/>
    <row r="121" customFormat="1" ht="12.75"/>
    <row r="122" customFormat="1" ht="12.75"/>
    <row r="123" customFormat="1" ht="12.75"/>
    <row r="124" customFormat="1" ht="12.75"/>
    <row r="125" customFormat="1" ht="12.75"/>
    <row r="126" customFormat="1" ht="12.75"/>
    <row r="127" customFormat="1" ht="12.75"/>
    <row r="128" customFormat="1" ht="12.75"/>
    <row r="129" customFormat="1" ht="12.75"/>
    <row r="130" customFormat="1" ht="12.75"/>
  </sheetData>
  <autoFilter ref="B9:N80" xr:uid="{00000000-0009-0000-0000-000007000000}"/>
  <pageMargins left="0.7" right="0.7" top="0.75" bottom="0.75" header="0.3" footer="0.3"/>
  <pageSetup scale="29"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C52A9-FC69-4CD4-B052-2D0518C46392}">
  <sheetPr>
    <tabColor rgb="FF00B050"/>
    <pageSetUpPr fitToPage="1"/>
  </sheetPr>
  <dimension ref="B1:U130"/>
  <sheetViews>
    <sheetView workbookViewId="0"/>
  </sheetViews>
  <sheetFormatPr baseColWidth="10" defaultColWidth="9.140625" defaultRowHeight="15.75"/>
  <cols>
    <col min="1" max="1" width="4.140625" style="1321" customWidth="1"/>
    <col min="2" max="2" width="41.85546875" style="1321" customWidth="1"/>
    <col min="3" max="3" width="14.7109375" style="1321" customWidth="1"/>
    <col min="4" max="6" width="12.5703125" style="1321" bestFit="1" customWidth="1"/>
    <col min="7" max="7" width="12.85546875" style="1321" bestFit="1" customWidth="1"/>
    <col min="8" max="8" width="13" style="1321" customWidth="1"/>
    <col min="9" max="15" width="12.85546875" style="1321" bestFit="1" customWidth="1"/>
    <col min="16" max="16" width="12.42578125" style="1321" bestFit="1" customWidth="1"/>
    <col min="17" max="21" width="11.140625" style="1321" customWidth="1"/>
    <col min="22" max="16384" width="9.140625" style="1321"/>
  </cols>
  <sheetData>
    <row r="1" spans="2:21" s="1283" customFormat="1">
      <c r="B1" s="1282"/>
      <c r="C1" s="1282"/>
    </row>
    <row r="2" spans="2:21" s="1283" customFormat="1">
      <c r="B2" s="1284" t="s">
        <v>1905</v>
      </c>
      <c r="C2" s="1282"/>
    </row>
    <row r="3" spans="2:21" s="1283" customFormat="1">
      <c r="C3" s="1282"/>
    </row>
    <row r="4" spans="2:21" s="1283" customFormat="1">
      <c r="B4" s="1284" t="s">
        <v>1866</v>
      </c>
      <c r="C4" s="1285">
        <f>'STAFFING TABULATION CHART'!C4</f>
        <v>0</v>
      </c>
    </row>
    <row r="5" spans="2:21" s="1283" customFormat="1">
      <c r="B5" s="1284" t="s">
        <v>1867</v>
      </c>
      <c r="C5" s="1285" t="str">
        <f>'STAFFING TABULATION CHART'!C5</f>
        <v>CONSORCIO CPQ COLUMBITO</v>
      </c>
    </row>
    <row r="6" spans="2:21" s="1283" customFormat="1">
      <c r="B6" s="1284" t="s">
        <v>1868</v>
      </c>
      <c r="C6" s="1285" t="str">
        <f>'STAFFING TABULATION CHART'!C6</f>
        <v>REPOSICION DEL SISTEMA DE FLOCULANTES — LB0</v>
      </c>
    </row>
    <row r="7" spans="2:21" s="1283" customFormat="1">
      <c r="B7" s="1286"/>
      <c r="C7" s="1287"/>
    </row>
    <row r="8" spans="2:21" s="1283" customFormat="1">
      <c r="B8" s="1286"/>
      <c r="C8" s="1284"/>
    </row>
    <row r="9" spans="2:21" s="1288" customFormat="1">
      <c r="B9" s="1284"/>
      <c r="D9" s="1314">
        <f>'PHYSICAL % PROGRESS'!P7</f>
        <v>27</v>
      </c>
      <c r="E9" s="1314">
        <f>'PHYSICAL % PROGRESS'!Q7</f>
        <v>28</v>
      </c>
      <c r="F9" s="1314">
        <f>'PHYSICAL % PROGRESS'!R7</f>
        <v>29</v>
      </c>
      <c r="G9" s="1314">
        <f>'PHYSICAL % PROGRESS'!S7</f>
        <v>30</v>
      </c>
      <c r="H9" s="1314">
        <f>'PHYSICAL % PROGRESS'!T7</f>
        <v>31</v>
      </c>
      <c r="I9" s="1314">
        <f>'PHYSICAL % PROGRESS'!U7</f>
        <v>32</v>
      </c>
      <c r="J9" s="1314">
        <f>'PHYSICAL % PROGRESS'!V7</f>
        <v>33</v>
      </c>
      <c r="K9" s="1314">
        <f>'PHYSICAL % PROGRESS'!W7</f>
        <v>34</v>
      </c>
      <c r="L9" s="1314">
        <f>'PHYSICAL % PROGRESS'!X7</f>
        <v>35</v>
      </c>
      <c r="M9" s="1314">
        <f>'PHYSICAL % PROGRESS'!Y7</f>
        <v>36</v>
      </c>
      <c r="N9" s="1314">
        <f>'PHYSICAL % PROGRESS'!Z7</f>
        <v>37</v>
      </c>
      <c r="O9" s="1314">
        <f>'PHYSICAL % PROGRESS'!AA7</f>
        <v>38</v>
      </c>
      <c r="P9" s="1314">
        <f>'PHYSICAL % PROGRESS'!AB7</f>
        <v>39</v>
      </c>
      <c r="Q9" s="1314">
        <f>'PHYSICAL % PROGRESS'!AC7</f>
        <v>40</v>
      </c>
      <c r="R9" s="1314">
        <f>'PHYSICAL % PROGRESS'!AD7</f>
        <v>41</v>
      </c>
      <c r="S9" s="1314">
        <f>'PHYSICAL % PROGRESS'!AE7</f>
        <v>42</v>
      </c>
      <c r="T9" s="1314">
        <f>'PHYSICAL % PROGRESS'!AF7</f>
        <v>43</v>
      </c>
      <c r="U9" s="1314">
        <f>'PHYSICAL % PROGRESS'!AG7</f>
        <v>44</v>
      </c>
    </row>
    <row r="10" spans="2:21" s="1288" customFormat="1">
      <c r="B10" s="1284"/>
      <c r="D10" s="1315">
        <f>'PHYSICAL % PROGRESS'!P8</f>
        <v>46199</v>
      </c>
      <c r="E10" s="1315">
        <f>'PHYSICAL % PROGRESS'!Q8</f>
        <v>46206</v>
      </c>
      <c r="F10" s="1315">
        <f>'PHYSICAL % PROGRESS'!R8</f>
        <v>46213</v>
      </c>
      <c r="G10" s="1315">
        <f>'PHYSICAL % PROGRESS'!S8</f>
        <v>46220</v>
      </c>
      <c r="H10" s="1315">
        <f>'PHYSICAL % PROGRESS'!T8</f>
        <v>46227</v>
      </c>
      <c r="I10" s="1315">
        <f>'PHYSICAL % PROGRESS'!U8</f>
        <v>46234</v>
      </c>
      <c r="J10" s="1315">
        <f>'PHYSICAL % PROGRESS'!V8</f>
        <v>46241</v>
      </c>
      <c r="K10" s="1315">
        <f>'PHYSICAL % PROGRESS'!W8</f>
        <v>46248</v>
      </c>
      <c r="L10" s="1315">
        <f>'PHYSICAL % PROGRESS'!X8</f>
        <v>46255</v>
      </c>
      <c r="M10" s="1315">
        <f>'PHYSICAL % PROGRESS'!Y8</f>
        <v>46262</v>
      </c>
      <c r="N10" s="1315">
        <f>'PHYSICAL % PROGRESS'!Z8</f>
        <v>46269</v>
      </c>
      <c r="O10" s="1315">
        <f>'PHYSICAL % PROGRESS'!AA8</f>
        <v>46276</v>
      </c>
      <c r="P10" s="1315">
        <f>'PHYSICAL % PROGRESS'!AB8</f>
        <v>46283</v>
      </c>
      <c r="Q10" s="1315">
        <f>'PHYSICAL % PROGRESS'!AC8</f>
        <v>46290</v>
      </c>
      <c r="R10" s="1315">
        <f>'PHYSICAL % PROGRESS'!AD8</f>
        <v>46297</v>
      </c>
      <c r="S10" s="1315">
        <f>'PHYSICAL % PROGRESS'!AE8</f>
        <v>46304</v>
      </c>
      <c r="T10" s="1315">
        <f>'PHYSICAL % PROGRESS'!AF8</f>
        <v>46311</v>
      </c>
      <c r="U10" s="1315">
        <f>'PHYSICAL % PROGRESS'!AG8</f>
        <v>46318</v>
      </c>
    </row>
    <row r="11" spans="2:21" s="1288" customFormat="1">
      <c r="D11" s="1316">
        <f>'PHYSICAL % PROGRESS'!P9</f>
        <v>46205</v>
      </c>
      <c r="E11" s="1316">
        <f>'PHYSICAL % PROGRESS'!Q9</f>
        <v>46212</v>
      </c>
      <c r="F11" s="1316">
        <f>'PHYSICAL % PROGRESS'!R9</f>
        <v>46219</v>
      </c>
      <c r="G11" s="1316">
        <f>'PHYSICAL % PROGRESS'!S9</f>
        <v>46226</v>
      </c>
      <c r="H11" s="1316">
        <f>'PHYSICAL % PROGRESS'!T9</f>
        <v>46233</v>
      </c>
      <c r="I11" s="1316">
        <f>'PHYSICAL % PROGRESS'!U9</f>
        <v>46240</v>
      </c>
      <c r="J11" s="1316">
        <f>'PHYSICAL % PROGRESS'!V9</f>
        <v>46247</v>
      </c>
      <c r="K11" s="1316">
        <f>'PHYSICAL % PROGRESS'!W9</f>
        <v>46254</v>
      </c>
      <c r="L11" s="1316">
        <f>'PHYSICAL % PROGRESS'!X9</f>
        <v>46261</v>
      </c>
      <c r="M11" s="1316">
        <f>'PHYSICAL % PROGRESS'!Y9</f>
        <v>46268</v>
      </c>
      <c r="N11" s="1316">
        <f>'PHYSICAL % PROGRESS'!Z9</f>
        <v>46275</v>
      </c>
      <c r="O11" s="1316">
        <f>'PHYSICAL % PROGRESS'!AA9</f>
        <v>46282</v>
      </c>
      <c r="P11" s="1316">
        <f>'PHYSICAL % PROGRESS'!AB9</f>
        <v>46289</v>
      </c>
      <c r="Q11" s="1316">
        <f>'PHYSICAL % PROGRESS'!AC9</f>
        <v>46296</v>
      </c>
      <c r="R11" s="1316">
        <f>'PHYSICAL % PROGRESS'!AD9</f>
        <v>46303</v>
      </c>
      <c r="S11" s="1316">
        <f>'PHYSICAL % PROGRESS'!AE9</f>
        <v>46310</v>
      </c>
      <c r="T11" s="1316">
        <f>'PHYSICAL % PROGRESS'!AF9</f>
        <v>46317</v>
      </c>
      <c r="U11" s="1316">
        <f>'PHYSICAL % PROGRESS'!AG9</f>
        <v>46324</v>
      </c>
    </row>
    <row r="12" spans="2:21" s="1288" customFormat="1" ht="16.5" customHeight="1">
      <c r="B12" s="1317" t="s">
        <v>1906</v>
      </c>
      <c r="C12" s="1294"/>
      <c r="D12" s="1294"/>
      <c r="E12" s="1294"/>
      <c r="F12" s="1294"/>
      <c r="G12" s="1294"/>
      <c r="H12" s="1294"/>
      <c r="I12" s="1294"/>
      <c r="J12" s="1294"/>
      <c r="K12" s="1294"/>
      <c r="L12" s="1294"/>
      <c r="M12" s="1294"/>
      <c r="N12" s="1294"/>
      <c r="O12" s="1294"/>
      <c r="P12" s="1294"/>
      <c r="Q12" s="1294"/>
      <c r="R12" s="1294"/>
      <c r="S12" s="1294"/>
      <c r="T12" s="1294"/>
      <c r="U12" s="1294"/>
    </row>
    <row r="13" spans="2:21" s="1319" customFormat="1">
      <c r="B13" s="1440" t="str">
        <f>'Para Histograma'!D599</f>
        <v>CAMION GRUA DE 12TN</v>
      </c>
      <c r="C13" s="1296" t="s">
        <v>1888</v>
      </c>
      <c r="D13" s="1297">
        <f>'Para Histograma'!L599</f>
        <v>0</v>
      </c>
      <c r="E13" s="1297">
        <f>'Para Histograma'!M599</f>
        <v>0</v>
      </c>
      <c r="F13" s="1297">
        <f>'Para Histograma'!N599</f>
        <v>0</v>
      </c>
      <c r="G13" s="1297">
        <f>'Para Histograma'!O599</f>
        <v>1</v>
      </c>
      <c r="H13" s="1297">
        <f>'Para Histograma'!P599</f>
        <v>0</v>
      </c>
      <c r="I13" s="1297">
        <f>'Para Histograma'!Q599</f>
        <v>0</v>
      </c>
      <c r="J13" s="1297">
        <f>'Para Histograma'!R599</f>
        <v>0</v>
      </c>
      <c r="K13" s="1297">
        <f>'Para Histograma'!S599</f>
        <v>0</v>
      </c>
      <c r="L13" s="1297">
        <f>'Para Histograma'!T599</f>
        <v>0</v>
      </c>
      <c r="M13" s="1297">
        <f>'Para Histograma'!U599</f>
        <v>0</v>
      </c>
      <c r="N13" s="1297">
        <f>'Para Histograma'!V599</f>
        <v>0</v>
      </c>
      <c r="O13" s="1297">
        <f>'Para Histograma'!W599</f>
        <v>0</v>
      </c>
      <c r="P13" s="1297">
        <f>'Para Histograma'!X599</f>
        <v>0</v>
      </c>
      <c r="Q13" s="1297">
        <f>'Para Histograma'!Y599</f>
        <v>0</v>
      </c>
      <c r="R13" s="1297">
        <f>'Para Histograma'!Z599</f>
        <v>0</v>
      </c>
      <c r="S13" s="1297">
        <f>'Para Histograma'!AA599</f>
        <v>0</v>
      </c>
      <c r="T13" s="1297">
        <f>'Para Histograma'!AB599</f>
        <v>0</v>
      </c>
      <c r="U13" s="1297">
        <f>'Para Histograma'!AC599</f>
        <v>0</v>
      </c>
    </row>
    <row r="14" spans="2:21">
      <c r="B14" s="1320" t="s">
        <v>1128</v>
      </c>
      <c r="C14" s="1300" t="s">
        <v>1883</v>
      </c>
      <c r="D14" s="1431"/>
      <c r="E14" s="1431"/>
      <c r="F14" s="1431"/>
      <c r="G14" s="1431"/>
      <c r="H14" s="1431"/>
      <c r="I14" s="1431"/>
      <c r="J14" s="1431"/>
      <c r="K14" s="1431"/>
      <c r="L14" s="1431"/>
      <c r="M14" s="1431"/>
      <c r="N14" s="1431"/>
      <c r="O14" s="1431"/>
      <c r="P14" s="1431"/>
      <c r="Q14" s="1431"/>
      <c r="R14" s="1431"/>
      <c r="S14" s="1431"/>
      <c r="T14" s="1431"/>
      <c r="U14" s="1431"/>
    </row>
    <row r="15" spans="2:21" s="1319" customFormat="1">
      <c r="B15" s="1440" t="str">
        <f>'Para Histograma'!D600</f>
        <v>CAMION BARANDA (4TN)</v>
      </c>
      <c r="C15" s="1296" t="s">
        <v>1888</v>
      </c>
      <c r="D15" s="1297">
        <f>'Para Histograma'!L600</f>
        <v>0</v>
      </c>
      <c r="E15" s="1297">
        <f>'Para Histograma'!M600</f>
        <v>0</v>
      </c>
      <c r="F15" s="1297">
        <f>'Para Histograma'!N600</f>
        <v>0</v>
      </c>
      <c r="G15" s="1297">
        <f>'Para Histograma'!O600</f>
        <v>1</v>
      </c>
      <c r="H15" s="1297">
        <f>'Para Histograma'!P600</f>
        <v>0</v>
      </c>
      <c r="I15" s="1297">
        <f>'Para Histograma'!Q600</f>
        <v>0</v>
      </c>
      <c r="J15" s="1297">
        <f>'Para Histograma'!R600</f>
        <v>0</v>
      </c>
      <c r="K15" s="1297">
        <f>'Para Histograma'!S600</f>
        <v>0</v>
      </c>
      <c r="L15" s="1297">
        <f>'Para Histograma'!T600</f>
        <v>0</v>
      </c>
      <c r="M15" s="1297">
        <f>'Para Histograma'!U600</f>
        <v>0</v>
      </c>
      <c r="N15" s="1297">
        <f>'Para Histograma'!V600</f>
        <v>0</v>
      </c>
      <c r="O15" s="1297">
        <f>'Para Histograma'!W600</f>
        <v>0</v>
      </c>
      <c r="P15" s="1297">
        <f>'Para Histograma'!X600</f>
        <v>0</v>
      </c>
      <c r="Q15" s="1297">
        <f>'Para Histograma'!Y600</f>
        <v>0</v>
      </c>
      <c r="R15" s="1297">
        <f>'Para Histograma'!Z600</f>
        <v>0</v>
      </c>
      <c r="S15" s="1297">
        <f>'Para Histograma'!AA600</f>
        <v>0</v>
      </c>
      <c r="T15" s="1297">
        <f>'Para Histograma'!AB600</f>
        <v>0</v>
      </c>
      <c r="U15" s="1297">
        <f>'Para Histograma'!AC600</f>
        <v>0</v>
      </c>
    </row>
    <row r="16" spans="2:21">
      <c r="B16" s="1320" t="s">
        <v>1128</v>
      </c>
      <c r="C16" s="1300" t="s">
        <v>1883</v>
      </c>
      <c r="D16" s="1431"/>
      <c r="E16" s="1431"/>
      <c r="F16" s="1431"/>
      <c r="G16" s="1431"/>
      <c r="H16" s="1431"/>
      <c r="I16" s="1431"/>
      <c r="J16" s="1431"/>
      <c r="K16" s="1431"/>
      <c r="L16" s="1431"/>
      <c r="M16" s="1431"/>
      <c r="N16" s="1431"/>
      <c r="O16" s="1431"/>
      <c r="P16" s="1431"/>
      <c r="Q16" s="1431"/>
      <c r="R16" s="1431"/>
      <c r="S16" s="1431"/>
      <c r="T16" s="1431"/>
      <c r="U16" s="1431"/>
    </row>
    <row r="17" spans="2:21" s="1319" customFormat="1">
      <c r="B17" s="1440" t="str">
        <f>'Para Histograma'!D601</f>
        <v>NIVEL DE INGENIERO</v>
      </c>
      <c r="C17" s="1296" t="s">
        <v>1888</v>
      </c>
      <c r="D17" s="1297">
        <f>'Para Histograma'!L601</f>
        <v>0</v>
      </c>
      <c r="E17" s="1297">
        <f>'Para Histograma'!M601</f>
        <v>0</v>
      </c>
      <c r="F17" s="1297">
        <f>'Para Histograma'!N601</f>
        <v>0</v>
      </c>
      <c r="G17" s="1297">
        <f>'Para Histograma'!O601</f>
        <v>0</v>
      </c>
      <c r="H17" s="1297">
        <f>'Para Histograma'!P601</f>
        <v>1</v>
      </c>
      <c r="I17" s="1297">
        <f>'Para Histograma'!Q601</f>
        <v>0</v>
      </c>
      <c r="J17" s="1297">
        <f>'Para Histograma'!R601</f>
        <v>0</v>
      </c>
      <c r="K17" s="1297">
        <f>'Para Histograma'!S601</f>
        <v>0</v>
      </c>
      <c r="L17" s="1297">
        <f>'Para Histograma'!T601</f>
        <v>0</v>
      </c>
      <c r="M17" s="1297">
        <f>'Para Histograma'!U601</f>
        <v>0</v>
      </c>
      <c r="N17" s="1297">
        <f>'Para Histograma'!V601</f>
        <v>0</v>
      </c>
      <c r="O17" s="1297">
        <f>'Para Histograma'!W601</f>
        <v>0</v>
      </c>
      <c r="P17" s="1297">
        <f>'Para Histograma'!X601</f>
        <v>0</v>
      </c>
      <c r="Q17" s="1297">
        <f>'Para Histograma'!Y601</f>
        <v>0</v>
      </c>
      <c r="R17" s="1297">
        <f>'Para Histograma'!Z601</f>
        <v>0</v>
      </c>
      <c r="S17" s="1297">
        <f>'Para Histograma'!AA601</f>
        <v>0</v>
      </c>
      <c r="T17" s="1297">
        <f>'Para Histograma'!AB601</f>
        <v>0</v>
      </c>
      <c r="U17" s="1297">
        <f>'Para Histograma'!AC601</f>
        <v>0</v>
      </c>
    </row>
    <row r="18" spans="2:21">
      <c r="B18" s="1320" t="s">
        <v>1128</v>
      </c>
      <c r="C18" s="1300" t="s">
        <v>1883</v>
      </c>
      <c r="D18" s="1431"/>
      <c r="E18" s="1431"/>
      <c r="F18" s="1431"/>
      <c r="G18" s="1431"/>
      <c r="H18" s="1431"/>
      <c r="I18" s="1431"/>
      <c r="J18" s="1431"/>
      <c r="K18" s="1431"/>
      <c r="L18" s="1431"/>
      <c r="M18" s="1431"/>
      <c r="N18" s="1431"/>
      <c r="O18" s="1431"/>
      <c r="P18" s="1431"/>
      <c r="Q18" s="1431"/>
      <c r="R18" s="1431"/>
      <c r="S18" s="1431"/>
      <c r="T18" s="1431"/>
      <c r="U18" s="1431"/>
    </row>
    <row r="19" spans="2:21" s="1319" customFormat="1">
      <c r="B19" s="1440" t="str">
        <f>'Para Histograma'!D602</f>
        <v xml:space="preserve">ROTOMARTILLO </v>
      </c>
      <c r="C19" s="1296" t="s">
        <v>1888</v>
      </c>
      <c r="D19" s="1297">
        <f>'Para Histograma'!L602</f>
        <v>0</v>
      </c>
      <c r="E19" s="1297">
        <f>'Para Histograma'!M602</f>
        <v>0</v>
      </c>
      <c r="F19" s="1297">
        <f>'Para Histograma'!N602</f>
        <v>0</v>
      </c>
      <c r="G19" s="1297">
        <f>'Para Histograma'!O602</f>
        <v>0</v>
      </c>
      <c r="H19" s="1297">
        <f>'Para Histograma'!P602</f>
        <v>1</v>
      </c>
      <c r="I19" s="1297">
        <f>'Para Histograma'!Q602</f>
        <v>0</v>
      </c>
      <c r="J19" s="1297">
        <f>'Para Histograma'!R602</f>
        <v>0</v>
      </c>
      <c r="K19" s="1297">
        <f>'Para Histograma'!S602</f>
        <v>0</v>
      </c>
      <c r="L19" s="1297">
        <f>'Para Histograma'!T602</f>
        <v>0</v>
      </c>
      <c r="M19" s="1297">
        <f>'Para Histograma'!U602</f>
        <v>0</v>
      </c>
      <c r="N19" s="1297">
        <f>'Para Histograma'!V602</f>
        <v>0</v>
      </c>
      <c r="O19" s="1297">
        <f>'Para Histograma'!W602</f>
        <v>0</v>
      </c>
      <c r="P19" s="1297">
        <f>'Para Histograma'!X602</f>
        <v>0</v>
      </c>
      <c r="Q19" s="1297">
        <f>'Para Histograma'!Y602</f>
        <v>0</v>
      </c>
      <c r="R19" s="1297">
        <f>'Para Histograma'!Z602</f>
        <v>0</v>
      </c>
      <c r="S19" s="1297">
        <f>'Para Histograma'!AA602</f>
        <v>0</v>
      </c>
      <c r="T19" s="1297">
        <f>'Para Histograma'!AB602</f>
        <v>0</v>
      </c>
      <c r="U19" s="1297">
        <f>'Para Histograma'!AC602</f>
        <v>0</v>
      </c>
    </row>
    <row r="20" spans="2:21">
      <c r="B20" s="1320" t="s">
        <v>1128</v>
      </c>
      <c r="C20" s="1300" t="s">
        <v>1883</v>
      </c>
      <c r="D20" s="1431"/>
      <c r="E20" s="1431"/>
      <c r="F20" s="1431"/>
      <c r="G20" s="1431"/>
      <c r="H20" s="1431"/>
      <c r="I20" s="1431"/>
      <c r="J20" s="1431"/>
      <c r="K20" s="1431"/>
      <c r="L20" s="1431"/>
      <c r="M20" s="1431"/>
      <c r="N20" s="1431"/>
      <c r="O20" s="1431"/>
      <c r="P20" s="1431"/>
      <c r="Q20" s="1431"/>
      <c r="R20" s="1431"/>
      <c r="S20" s="1431"/>
      <c r="T20" s="1431"/>
      <c r="U20" s="1431"/>
    </row>
    <row r="21" spans="2:21" s="1319" customFormat="1">
      <c r="B21" s="1440" t="str">
        <f>'Para Histograma'!D603</f>
        <v xml:space="preserve">VIBRADORA DE CONCRETO </v>
      </c>
      <c r="C21" s="1296" t="s">
        <v>1888</v>
      </c>
      <c r="D21" s="1297">
        <f>'Para Histograma'!L603</f>
        <v>0</v>
      </c>
      <c r="E21" s="1297">
        <f>'Para Histograma'!M603</f>
        <v>0</v>
      </c>
      <c r="F21" s="1297">
        <f>'Para Histograma'!N603</f>
        <v>0</v>
      </c>
      <c r="G21" s="1297">
        <f>'Para Histograma'!O603</f>
        <v>0</v>
      </c>
      <c r="H21" s="1297">
        <f>'Para Histograma'!P603</f>
        <v>0</v>
      </c>
      <c r="I21" s="1297">
        <f>'Para Histograma'!Q603</f>
        <v>1</v>
      </c>
      <c r="J21" s="1297">
        <f>'Para Histograma'!R603</f>
        <v>0</v>
      </c>
      <c r="K21" s="1297">
        <f>'Para Histograma'!S603</f>
        <v>0</v>
      </c>
      <c r="L21" s="1297">
        <f>'Para Histograma'!T603</f>
        <v>0</v>
      </c>
      <c r="M21" s="1297">
        <f>'Para Histograma'!U603</f>
        <v>0</v>
      </c>
      <c r="N21" s="1297">
        <f>'Para Histograma'!V603</f>
        <v>0</v>
      </c>
      <c r="O21" s="1297">
        <f>'Para Histograma'!W603</f>
        <v>0</v>
      </c>
      <c r="P21" s="1297">
        <f>'Para Histograma'!X603</f>
        <v>0</v>
      </c>
      <c r="Q21" s="1297">
        <f>'Para Histograma'!Y603</f>
        <v>0</v>
      </c>
      <c r="R21" s="1297">
        <f>'Para Histograma'!Z603</f>
        <v>0</v>
      </c>
      <c r="S21" s="1297">
        <f>'Para Histograma'!AA603</f>
        <v>0</v>
      </c>
      <c r="T21" s="1297">
        <f>'Para Histograma'!AB603</f>
        <v>0</v>
      </c>
      <c r="U21" s="1297">
        <f>'Para Histograma'!AC603</f>
        <v>0</v>
      </c>
    </row>
    <row r="22" spans="2:21">
      <c r="B22" s="1320" t="s">
        <v>1128</v>
      </c>
      <c r="C22" s="1300" t="s">
        <v>1883</v>
      </c>
      <c r="D22" s="1431"/>
      <c r="E22" s="1431"/>
      <c r="F22" s="1431"/>
      <c r="G22" s="1431"/>
      <c r="H22" s="1431"/>
      <c r="I22" s="1431"/>
      <c r="J22" s="1431"/>
      <c r="K22" s="1431"/>
      <c r="L22" s="1431"/>
      <c r="M22" s="1431"/>
      <c r="N22" s="1431"/>
      <c r="O22" s="1431"/>
      <c r="P22" s="1431"/>
      <c r="Q22" s="1431"/>
      <c r="R22" s="1431"/>
      <c r="S22" s="1431"/>
      <c r="T22" s="1431"/>
      <c r="U22" s="1431"/>
    </row>
    <row r="23" spans="2:21" s="1319" customFormat="1">
      <c r="B23" s="1440" t="str">
        <f>'Para Histograma'!D604</f>
        <v>SIERRA CIRCULAR</v>
      </c>
      <c r="C23" s="1296" t="s">
        <v>1888</v>
      </c>
      <c r="D23" s="1297">
        <f>'Para Histograma'!L604</f>
        <v>0</v>
      </c>
      <c r="E23" s="1297">
        <f>'Para Histograma'!M604</f>
        <v>0</v>
      </c>
      <c r="F23" s="1297">
        <f>'Para Histograma'!N604</f>
        <v>0</v>
      </c>
      <c r="G23" s="1297">
        <f>'Para Histograma'!O604</f>
        <v>0</v>
      </c>
      <c r="H23" s="1297">
        <f>'Para Histograma'!P604</f>
        <v>0</v>
      </c>
      <c r="I23" s="1297">
        <f>'Para Histograma'!Q604</f>
        <v>0</v>
      </c>
      <c r="J23" s="1297">
        <f>'Para Histograma'!R604</f>
        <v>1</v>
      </c>
      <c r="K23" s="1297">
        <f>'Para Histograma'!S604</f>
        <v>0</v>
      </c>
      <c r="L23" s="1297">
        <f>'Para Histograma'!T604</f>
        <v>0</v>
      </c>
      <c r="M23" s="1297">
        <f>'Para Histograma'!U604</f>
        <v>0</v>
      </c>
      <c r="N23" s="1297">
        <f>'Para Histograma'!V604</f>
        <v>0</v>
      </c>
      <c r="O23" s="1297">
        <f>'Para Histograma'!W604</f>
        <v>0</v>
      </c>
      <c r="P23" s="1297">
        <f>'Para Histograma'!X604</f>
        <v>0</v>
      </c>
      <c r="Q23" s="1297">
        <f>'Para Histograma'!Y604</f>
        <v>0</v>
      </c>
      <c r="R23" s="1297">
        <f>'Para Histograma'!Z604</f>
        <v>0</v>
      </c>
      <c r="S23" s="1297">
        <f>'Para Histograma'!AA604</f>
        <v>0</v>
      </c>
      <c r="T23" s="1297">
        <f>'Para Histograma'!AB604</f>
        <v>0</v>
      </c>
      <c r="U23" s="1297">
        <f>'Para Histograma'!AC604</f>
        <v>0</v>
      </c>
    </row>
    <row r="24" spans="2:21">
      <c r="B24" s="1320" t="s">
        <v>1128</v>
      </c>
      <c r="C24" s="1300" t="s">
        <v>1883</v>
      </c>
      <c r="D24" s="1431"/>
      <c r="E24" s="1431"/>
      <c r="F24" s="1431"/>
      <c r="G24" s="1431"/>
      <c r="H24" s="1431"/>
      <c r="I24" s="1431"/>
      <c r="J24" s="1431"/>
      <c r="K24" s="1431"/>
      <c r="L24" s="1431"/>
      <c r="M24" s="1431"/>
      <c r="N24" s="1431"/>
      <c r="O24" s="1431"/>
      <c r="P24" s="1431"/>
      <c r="Q24" s="1431"/>
      <c r="R24" s="1431"/>
      <c r="S24" s="1431"/>
      <c r="T24" s="1431"/>
      <c r="U24" s="1431"/>
    </row>
    <row r="25" spans="2:21" s="1319" customFormat="1">
      <c r="B25" s="1440" t="str">
        <f>'Para Histograma'!D605</f>
        <v xml:space="preserve">ESMERIL ELÉCTRICO </v>
      </c>
      <c r="C25" s="1296" t="s">
        <v>1888</v>
      </c>
      <c r="D25" s="1297">
        <f>'Para Histograma'!L605</f>
        <v>0</v>
      </c>
      <c r="E25" s="1297">
        <f>'Para Histograma'!M605</f>
        <v>0</v>
      </c>
      <c r="F25" s="1297">
        <f>'Para Histograma'!N605</f>
        <v>0</v>
      </c>
      <c r="G25" s="1297">
        <f>'Para Histograma'!O605</f>
        <v>0</v>
      </c>
      <c r="H25" s="1297">
        <f>'Para Histograma'!P605</f>
        <v>0</v>
      </c>
      <c r="I25" s="1297">
        <f>'Para Histograma'!Q605</f>
        <v>0</v>
      </c>
      <c r="J25" s="1297">
        <f>'Para Histograma'!R605</f>
        <v>1</v>
      </c>
      <c r="K25" s="1297">
        <f>'Para Histograma'!S605</f>
        <v>0</v>
      </c>
      <c r="L25" s="1297">
        <f>'Para Histograma'!T605</f>
        <v>0</v>
      </c>
      <c r="M25" s="1297">
        <f>'Para Histograma'!U605</f>
        <v>0</v>
      </c>
      <c r="N25" s="1297">
        <f>'Para Histograma'!V605</f>
        <v>0</v>
      </c>
      <c r="O25" s="1297">
        <f>'Para Histograma'!W605</f>
        <v>0</v>
      </c>
      <c r="P25" s="1297">
        <f>'Para Histograma'!X605</f>
        <v>0</v>
      </c>
      <c r="Q25" s="1297">
        <f>'Para Histograma'!Y605</f>
        <v>0</v>
      </c>
      <c r="R25" s="1297">
        <f>'Para Histograma'!Z605</f>
        <v>0</v>
      </c>
      <c r="S25" s="1297">
        <f>'Para Histograma'!AA605</f>
        <v>0</v>
      </c>
      <c r="T25" s="1297">
        <f>'Para Histograma'!AB605</f>
        <v>0</v>
      </c>
      <c r="U25" s="1297">
        <f>'Para Histograma'!AC605</f>
        <v>0</v>
      </c>
    </row>
    <row r="26" spans="2:21">
      <c r="B26" s="1320" t="s">
        <v>1128</v>
      </c>
      <c r="C26" s="1300" t="s">
        <v>1883</v>
      </c>
      <c r="D26" s="1431"/>
      <c r="E26" s="1431"/>
      <c r="F26" s="1431"/>
      <c r="G26" s="1431"/>
      <c r="H26" s="1431"/>
      <c r="I26" s="1431"/>
      <c r="J26" s="1431"/>
      <c r="K26" s="1431"/>
      <c r="L26" s="1431"/>
      <c r="M26" s="1431"/>
      <c r="N26" s="1431"/>
      <c r="O26" s="1431"/>
      <c r="P26" s="1431"/>
      <c r="Q26" s="1431"/>
      <c r="R26" s="1431"/>
      <c r="S26" s="1431"/>
      <c r="T26" s="1431"/>
      <c r="U26" s="1431"/>
    </row>
    <row r="27" spans="2:21" s="1319" customFormat="1">
      <c r="B27" s="1440" t="str">
        <f>'Para Histograma'!D606</f>
        <v>AMOLADORA</v>
      </c>
      <c r="C27" s="1296" t="s">
        <v>1888</v>
      </c>
      <c r="D27" s="1297">
        <f>'Para Histograma'!L606</f>
        <v>0</v>
      </c>
      <c r="E27" s="1297">
        <f>'Para Histograma'!M606</f>
        <v>0</v>
      </c>
      <c r="F27" s="1297">
        <f>'Para Histograma'!N606</f>
        <v>0</v>
      </c>
      <c r="G27" s="1297">
        <f>'Para Histograma'!O606</f>
        <v>0</v>
      </c>
      <c r="H27" s="1297">
        <f>'Para Histograma'!P606</f>
        <v>0</v>
      </c>
      <c r="I27" s="1297">
        <f>'Para Histograma'!Q606</f>
        <v>1</v>
      </c>
      <c r="J27" s="1297">
        <f>'Para Histograma'!R606</f>
        <v>1</v>
      </c>
      <c r="K27" s="1297">
        <f>'Para Histograma'!S606</f>
        <v>1</v>
      </c>
      <c r="L27" s="1297">
        <f>'Para Histograma'!T606</f>
        <v>1</v>
      </c>
      <c r="M27" s="1297">
        <f>'Para Histograma'!U606</f>
        <v>0</v>
      </c>
      <c r="N27" s="1297">
        <f>'Para Histograma'!V606</f>
        <v>0</v>
      </c>
      <c r="O27" s="1297">
        <f>'Para Histograma'!W606</f>
        <v>0</v>
      </c>
      <c r="P27" s="1297">
        <f>'Para Histograma'!X606</f>
        <v>0</v>
      </c>
      <c r="Q27" s="1297">
        <f>'Para Histograma'!Y606</f>
        <v>0</v>
      </c>
      <c r="R27" s="1297">
        <f>'Para Histograma'!Z606</f>
        <v>0</v>
      </c>
      <c r="S27" s="1297">
        <f>'Para Histograma'!AA606</f>
        <v>0</v>
      </c>
      <c r="T27" s="1297">
        <f>'Para Histograma'!AB606</f>
        <v>0</v>
      </c>
      <c r="U27" s="1297">
        <f>'Para Histograma'!AC606</f>
        <v>0</v>
      </c>
    </row>
    <row r="28" spans="2:21">
      <c r="B28" s="1320" t="s">
        <v>1128</v>
      </c>
      <c r="C28" s="1300" t="s">
        <v>1883</v>
      </c>
      <c r="D28" s="1431"/>
      <c r="E28" s="1431"/>
      <c r="F28" s="1431"/>
      <c r="G28" s="1431"/>
      <c r="H28" s="1431"/>
      <c r="I28" s="1431"/>
      <c r="J28" s="1431"/>
      <c r="K28" s="1431"/>
      <c r="L28" s="1431"/>
      <c r="M28" s="1431"/>
      <c r="N28" s="1431"/>
      <c r="O28" s="1431"/>
      <c r="P28" s="1431"/>
      <c r="Q28" s="1431"/>
      <c r="R28" s="1431"/>
      <c r="S28" s="1431"/>
      <c r="T28" s="1431"/>
      <c r="U28" s="1431"/>
    </row>
    <row r="29" spans="2:21" s="1319" customFormat="1">
      <c r="B29" s="1440" t="str">
        <f>'Para Histograma'!D607</f>
        <v xml:space="preserve">COMPRESORA </v>
      </c>
      <c r="C29" s="1296" t="s">
        <v>1888</v>
      </c>
      <c r="D29" s="1297">
        <f>'Para Histograma'!L607</f>
        <v>0</v>
      </c>
      <c r="E29" s="1297">
        <f>'Para Histograma'!M607</f>
        <v>0</v>
      </c>
      <c r="F29" s="1297">
        <f>'Para Histograma'!N607</f>
        <v>0</v>
      </c>
      <c r="G29" s="1297">
        <f>'Para Histograma'!O607</f>
        <v>0</v>
      </c>
      <c r="H29" s="1297">
        <f>'Para Histograma'!P607</f>
        <v>0</v>
      </c>
      <c r="I29" s="1297">
        <f>'Para Histograma'!Q607</f>
        <v>0</v>
      </c>
      <c r="J29" s="1297">
        <f>'Para Histograma'!R607</f>
        <v>0</v>
      </c>
      <c r="K29" s="1297">
        <f>'Para Histograma'!S607</f>
        <v>0</v>
      </c>
      <c r="L29" s="1297">
        <f>'Para Histograma'!T607</f>
        <v>0</v>
      </c>
      <c r="M29" s="1297">
        <f>'Para Histograma'!U607</f>
        <v>1</v>
      </c>
      <c r="N29" s="1297">
        <f>'Para Histograma'!V607</f>
        <v>0</v>
      </c>
      <c r="O29" s="1297">
        <f>'Para Histograma'!W607</f>
        <v>0</v>
      </c>
      <c r="P29" s="1297">
        <f>'Para Histograma'!X607</f>
        <v>0</v>
      </c>
      <c r="Q29" s="1297">
        <f>'Para Histograma'!Y607</f>
        <v>0</v>
      </c>
      <c r="R29" s="1297">
        <f>'Para Histograma'!Z607</f>
        <v>0</v>
      </c>
      <c r="S29" s="1297">
        <f>'Para Histograma'!AA607</f>
        <v>0</v>
      </c>
      <c r="T29" s="1297">
        <f>'Para Histograma'!AB607</f>
        <v>0</v>
      </c>
      <c r="U29" s="1297">
        <f>'Para Histograma'!AC607</f>
        <v>0</v>
      </c>
    </row>
    <row r="30" spans="2:21">
      <c r="B30" s="1320" t="s">
        <v>1128</v>
      </c>
      <c r="C30" s="1300" t="s">
        <v>1883</v>
      </c>
      <c r="D30" s="1431"/>
      <c r="E30" s="1431"/>
      <c r="F30" s="1431"/>
      <c r="G30" s="1431"/>
      <c r="H30" s="1431"/>
      <c r="I30" s="1431"/>
      <c r="J30" s="1431"/>
      <c r="K30" s="1431"/>
      <c r="L30" s="1431"/>
      <c r="M30" s="1431"/>
      <c r="N30" s="1431"/>
      <c r="O30" s="1431"/>
      <c r="P30" s="1431"/>
      <c r="Q30" s="1431"/>
      <c r="R30" s="1431"/>
      <c r="S30" s="1431"/>
      <c r="T30" s="1431"/>
      <c r="U30" s="1431"/>
    </row>
    <row r="31" spans="2:21" s="1319" customFormat="1">
      <c r="B31" s="1440" t="str">
        <f>'Para Histograma'!D608</f>
        <v>MAQUINA DE SOLDAR</v>
      </c>
      <c r="C31" s="1296" t="s">
        <v>1888</v>
      </c>
      <c r="D31" s="1297">
        <f>'Para Histograma'!L608</f>
        <v>0</v>
      </c>
      <c r="E31" s="1297">
        <f>'Para Histograma'!M608</f>
        <v>0</v>
      </c>
      <c r="F31" s="1297">
        <f>'Para Histograma'!N608</f>
        <v>0</v>
      </c>
      <c r="G31" s="1297">
        <f>'Para Histograma'!O608</f>
        <v>0</v>
      </c>
      <c r="H31" s="1297">
        <f>'Para Histograma'!P608</f>
        <v>0</v>
      </c>
      <c r="I31" s="1297">
        <f>'Para Histograma'!Q608</f>
        <v>0</v>
      </c>
      <c r="J31" s="1297">
        <f>'Para Histograma'!R608</f>
        <v>0</v>
      </c>
      <c r="K31" s="1297">
        <f>'Para Histograma'!S608</f>
        <v>2</v>
      </c>
      <c r="L31" s="1297">
        <f>'Para Histograma'!T608</f>
        <v>2</v>
      </c>
      <c r="M31" s="1297">
        <f>'Para Histograma'!U608</f>
        <v>2</v>
      </c>
      <c r="N31" s="1297">
        <f>'Para Histograma'!V608</f>
        <v>2</v>
      </c>
      <c r="O31" s="1297">
        <f>'Para Histograma'!W608</f>
        <v>3</v>
      </c>
      <c r="P31" s="1297">
        <f>'Para Histograma'!X608</f>
        <v>2</v>
      </c>
      <c r="Q31" s="1297">
        <f>'Para Histograma'!Y608</f>
        <v>2</v>
      </c>
      <c r="R31" s="1297">
        <f>'Para Histograma'!Z608</f>
        <v>2</v>
      </c>
      <c r="S31" s="1297">
        <f>'Para Histograma'!AA608</f>
        <v>1</v>
      </c>
      <c r="T31" s="1297">
        <f>'Para Histograma'!AB608</f>
        <v>1</v>
      </c>
      <c r="U31" s="1297">
        <f>'Para Histograma'!AC608</f>
        <v>0</v>
      </c>
    </row>
    <row r="32" spans="2:21">
      <c r="B32" s="1320" t="s">
        <v>1128</v>
      </c>
      <c r="C32" s="1300" t="s">
        <v>1883</v>
      </c>
      <c r="D32" s="1431"/>
      <c r="E32" s="1431"/>
      <c r="F32" s="1431"/>
      <c r="G32" s="1431"/>
      <c r="H32" s="1431"/>
      <c r="I32" s="1431"/>
      <c r="J32" s="1431"/>
      <c r="K32" s="1431"/>
      <c r="L32" s="1431"/>
      <c r="M32" s="1431"/>
      <c r="N32" s="1431"/>
      <c r="O32" s="1431"/>
      <c r="P32" s="1431"/>
      <c r="Q32" s="1431"/>
      <c r="R32" s="1431"/>
      <c r="S32" s="1431"/>
      <c r="T32" s="1431"/>
      <c r="U32" s="1431"/>
    </row>
    <row r="33" spans="2:21" s="1319" customFormat="1">
      <c r="B33" s="1440" t="str">
        <f>'Para Histograma'!D609</f>
        <v>BATIDORA DE GROUT</v>
      </c>
      <c r="C33" s="1296" t="s">
        <v>1888</v>
      </c>
      <c r="D33" s="1297">
        <f>'Para Histograma'!L609</f>
        <v>0</v>
      </c>
      <c r="E33" s="1297">
        <f>'Para Histograma'!M609</f>
        <v>0</v>
      </c>
      <c r="F33" s="1297">
        <f>'Para Histograma'!N609</f>
        <v>0</v>
      </c>
      <c r="G33" s="1297">
        <f>'Para Histograma'!O609</f>
        <v>0</v>
      </c>
      <c r="H33" s="1297">
        <f>'Para Histograma'!P609</f>
        <v>0</v>
      </c>
      <c r="I33" s="1297">
        <f>'Para Histograma'!Q609</f>
        <v>0</v>
      </c>
      <c r="J33" s="1297">
        <f>'Para Histograma'!R609</f>
        <v>0</v>
      </c>
      <c r="K33" s="1297">
        <f>'Para Histograma'!S609</f>
        <v>0</v>
      </c>
      <c r="L33" s="1297">
        <f>'Para Histograma'!T609</f>
        <v>0</v>
      </c>
      <c r="M33" s="1297">
        <f>'Para Histograma'!U609</f>
        <v>0</v>
      </c>
      <c r="N33" s="1297">
        <f>'Para Histograma'!V609</f>
        <v>1</v>
      </c>
      <c r="O33" s="1297">
        <f>'Para Histograma'!W609</f>
        <v>1</v>
      </c>
      <c r="P33" s="1297">
        <f>'Para Histograma'!X609</f>
        <v>0</v>
      </c>
      <c r="Q33" s="1297">
        <f>'Para Histograma'!Y609</f>
        <v>0</v>
      </c>
      <c r="R33" s="1297">
        <f>'Para Histograma'!Z609</f>
        <v>0</v>
      </c>
      <c r="S33" s="1297">
        <f>'Para Histograma'!AA609</f>
        <v>0</v>
      </c>
      <c r="T33" s="1297">
        <f>'Para Histograma'!AB609</f>
        <v>0</v>
      </c>
      <c r="U33" s="1297">
        <f>'Para Histograma'!AC609</f>
        <v>0</v>
      </c>
    </row>
    <row r="34" spans="2:21">
      <c r="B34" s="1320" t="s">
        <v>1128</v>
      </c>
      <c r="C34" s="1300" t="s">
        <v>1883</v>
      </c>
      <c r="D34" s="1431"/>
      <c r="E34" s="1431"/>
      <c r="F34" s="1431"/>
      <c r="G34" s="1431"/>
      <c r="H34" s="1431"/>
      <c r="I34" s="1431"/>
      <c r="J34" s="1431"/>
      <c r="K34" s="1431"/>
      <c r="L34" s="1431"/>
      <c r="M34" s="1431"/>
      <c r="N34" s="1431"/>
      <c r="O34" s="1431"/>
      <c r="P34" s="1431"/>
      <c r="Q34" s="1431"/>
      <c r="R34" s="1431"/>
      <c r="S34" s="1431"/>
      <c r="T34" s="1431"/>
      <c r="U34" s="1431"/>
    </row>
    <row r="35" spans="2:21" s="1319" customFormat="1">
      <c r="B35" s="1440" t="str">
        <f>'Para Histograma'!D610</f>
        <v>TERMOHIGÓMETRO</v>
      </c>
      <c r="C35" s="1296" t="s">
        <v>1888</v>
      </c>
      <c r="D35" s="1297">
        <f>'Para Histograma'!L610</f>
        <v>0</v>
      </c>
      <c r="E35" s="1297">
        <f>'Para Histograma'!M610</f>
        <v>0</v>
      </c>
      <c r="F35" s="1297">
        <f>'Para Histograma'!N610</f>
        <v>0</v>
      </c>
      <c r="G35" s="1297">
        <f>'Para Histograma'!O610</f>
        <v>0</v>
      </c>
      <c r="H35" s="1297">
        <f>'Para Histograma'!P610</f>
        <v>0</v>
      </c>
      <c r="I35" s="1297">
        <f>'Para Histograma'!Q610</f>
        <v>0</v>
      </c>
      <c r="J35" s="1297">
        <f>'Para Histograma'!R610</f>
        <v>0</v>
      </c>
      <c r="K35" s="1297">
        <f>'Para Histograma'!S610</f>
        <v>0</v>
      </c>
      <c r="L35" s="1297">
        <f>'Para Histograma'!T610</f>
        <v>0</v>
      </c>
      <c r="M35" s="1297">
        <f>'Para Histograma'!U610</f>
        <v>0</v>
      </c>
      <c r="N35" s="1297">
        <f>'Para Histograma'!V610</f>
        <v>1</v>
      </c>
      <c r="O35" s="1297">
        <f>'Para Histograma'!W610</f>
        <v>1</v>
      </c>
      <c r="P35" s="1297">
        <f>'Para Histograma'!X610</f>
        <v>0</v>
      </c>
      <c r="Q35" s="1297">
        <f>'Para Histograma'!Y610</f>
        <v>0</v>
      </c>
      <c r="R35" s="1297">
        <f>'Para Histograma'!Z610</f>
        <v>0</v>
      </c>
      <c r="S35" s="1297">
        <f>'Para Histograma'!AA610</f>
        <v>0</v>
      </c>
      <c r="T35" s="1297">
        <f>'Para Histograma'!AB610</f>
        <v>0</v>
      </c>
      <c r="U35" s="1297">
        <f>'Para Histograma'!AC610</f>
        <v>0</v>
      </c>
    </row>
    <row r="36" spans="2:21">
      <c r="B36" s="1320" t="s">
        <v>1128</v>
      </c>
      <c r="C36" s="1300" t="s">
        <v>1883</v>
      </c>
      <c r="D36" s="1431"/>
      <c r="E36" s="1431"/>
      <c r="F36" s="1431"/>
      <c r="G36" s="1431"/>
      <c r="H36" s="1431"/>
      <c r="I36" s="1431"/>
      <c r="J36" s="1431"/>
      <c r="K36" s="1431"/>
      <c r="L36" s="1431"/>
      <c r="M36" s="1431"/>
      <c r="N36" s="1431"/>
      <c r="O36" s="1431"/>
      <c r="P36" s="1431"/>
      <c r="Q36" s="1431"/>
      <c r="R36" s="1431"/>
      <c r="S36" s="1431"/>
      <c r="T36" s="1431"/>
      <c r="U36" s="1431"/>
    </row>
    <row r="37" spans="2:21" s="1319" customFormat="1">
      <c r="B37" s="1440" t="str">
        <f>'Para Histograma'!D611</f>
        <v>PIRÓMETRO</v>
      </c>
      <c r="C37" s="1296" t="s">
        <v>1888</v>
      </c>
      <c r="D37" s="1297">
        <f>'Para Histograma'!L611</f>
        <v>0</v>
      </c>
      <c r="E37" s="1297">
        <f>'Para Histograma'!M611</f>
        <v>0</v>
      </c>
      <c r="F37" s="1297">
        <f>'Para Histograma'!N611</f>
        <v>0</v>
      </c>
      <c r="G37" s="1297">
        <f>'Para Histograma'!O611</f>
        <v>0</v>
      </c>
      <c r="H37" s="1297">
        <f>'Para Histograma'!P611</f>
        <v>0</v>
      </c>
      <c r="I37" s="1297">
        <f>'Para Histograma'!Q611</f>
        <v>0</v>
      </c>
      <c r="J37" s="1297">
        <f>'Para Histograma'!R611</f>
        <v>0</v>
      </c>
      <c r="K37" s="1297">
        <f>'Para Histograma'!S611</f>
        <v>0</v>
      </c>
      <c r="L37" s="1297">
        <f>'Para Histograma'!T611</f>
        <v>0</v>
      </c>
      <c r="M37" s="1297">
        <f>'Para Histograma'!U611</f>
        <v>0</v>
      </c>
      <c r="N37" s="1297">
        <f>'Para Histograma'!V611</f>
        <v>1</v>
      </c>
      <c r="O37" s="1297">
        <f>'Para Histograma'!W611</f>
        <v>1</v>
      </c>
      <c r="P37" s="1297">
        <f>'Para Histograma'!X611</f>
        <v>0</v>
      </c>
      <c r="Q37" s="1297">
        <f>'Para Histograma'!Y611</f>
        <v>0</v>
      </c>
      <c r="R37" s="1297">
        <f>'Para Histograma'!Z611</f>
        <v>0</v>
      </c>
      <c r="S37" s="1297">
        <f>'Para Histograma'!AA611</f>
        <v>0</v>
      </c>
      <c r="T37" s="1297">
        <f>'Para Histograma'!AB611</f>
        <v>0</v>
      </c>
      <c r="U37" s="1297">
        <f>'Para Histograma'!AC611</f>
        <v>0</v>
      </c>
    </row>
    <row r="38" spans="2:21">
      <c r="B38" s="1320" t="s">
        <v>1128</v>
      </c>
      <c r="C38" s="1300" t="s">
        <v>1883</v>
      </c>
      <c r="D38" s="1431"/>
      <c r="E38" s="1431"/>
      <c r="F38" s="1431"/>
      <c r="G38" s="1431"/>
      <c r="H38" s="1431"/>
      <c r="I38" s="1431"/>
      <c r="J38" s="1431"/>
      <c r="K38" s="1431"/>
      <c r="L38" s="1431"/>
      <c r="M38" s="1431"/>
      <c r="N38" s="1431"/>
      <c r="O38" s="1431"/>
      <c r="P38" s="1431"/>
      <c r="Q38" s="1431"/>
      <c r="R38" s="1431"/>
      <c r="S38" s="1431"/>
      <c r="T38" s="1431"/>
      <c r="U38" s="1431"/>
    </row>
    <row r="39" spans="2:21" s="1319" customFormat="1">
      <c r="B39" s="1440" t="str">
        <f>'Para Histograma'!D612</f>
        <v>TALADRO PERCUTOR</v>
      </c>
      <c r="C39" s="1296" t="s">
        <v>1888</v>
      </c>
      <c r="D39" s="1297">
        <f>'Para Histograma'!L612</f>
        <v>0</v>
      </c>
      <c r="E39" s="1297">
        <f>'Para Histograma'!M612</f>
        <v>0</v>
      </c>
      <c r="F39" s="1297">
        <f>'Para Histograma'!N612</f>
        <v>0</v>
      </c>
      <c r="G39" s="1297">
        <f>'Para Histograma'!O612</f>
        <v>0</v>
      </c>
      <c r="H39" s="1297">
        <f>'Para Histograma'!P612</f>
        <v>0</v>
      </c>
      <c r="I39" s="1297">
        <f>'Para Histograma'!Q612</f>
        <v>0</v>
      </c>
      <c r="J39" s="1297">
        <f>'Para Histograma'!R612</f>
        <v>1</v>
      </c>
      <c r="K39" s="1297">
        <f>'Para Histograma'!S612</f>
        <v>1</v>
      </c>
      <c r="L39" s="1297">
        <f>'Para Histograma'!T612</f>
        <v>2</v>
      </c>
      <c r="M39" s="1297">
        <f>'Para Histograma'!U612</f>
        <v>1</v>
      </c>
      <c r="N39" s="1297">
        <f>'Para Histograma'!V612</f>
        <v>1</v>
      </c>
      <c r="O39" s="1297">
        <f>'Para Histograma'!W612</f>
        <v>0</v>
      </c>
      <c r="P39" s="1297">
        <f>'Para Histograma'!X612</f>
        <v>0</v>
      </c>
      <c r="Q39" s="1297">
        <f>'Para Histograma'!Y612</f>
        <v>0</v>
      </c>
      <c r="R39" s="1297">
        <f>'Para Histograma'!Z612</f>
        <v>0</v>
      </c>
      <c r="S39" s="1297">
        <f>'Para Histograma'!AA612</f>
        <v>0</v>
      </c>
      <c r="T39" s="1297">
        <f>'Para Histograma'!AB612</f>
        <v>0</v>
      </c>
      <c r="U39" s="1297">
        <f>'Para Histograma'!AC612</f>
        <v>0</v>
      </c>
    </row>
    <row r="40" spans="2:21">
      <c r="B40" s="1320" t="s">
        <v>1128</v>
      </c>
      <c r="C40" s="1300" t="s">
        <v>1883</v>
      </c>
      <c r="D40" s="1431"/>
      <c r="E40" s="1431"/>
      <c r="F40" s="1431"/>
      <c r="G40" s="1431"/>
      <c r="H40" s="1431"/>
      <c r="I40" s="1431"/>
      <c r="J40" s="1431"/>
      <c r="K40" s="1431"/>
      <c r="L40" s="1431"/>
      <c r="M40" s="1431"/>
      <c r="N40" s="1431"/>
      <c r="O40" s="1431"/>
      <c r="P40" s="1431"/>
      <c r="Q40" s="1431"/>
      <c r="R40" s="1431"/>
      <c r="S40" s="1431"/>
      <c r="T40" s="1431"/>
      <c r="U40" s="1431"/>
    </row>
    <row r="41" spans="2:21" s="1319" customFormat="1">
      <c r="B41" s="1440" t="str">
        <f>'Para Histograma'!D613</f>
        <v>MOTOBOMBA</v>
      </c>
      <c r="C41" s="1296" t="s">
        <v>1888</v>
      </c>
      <c r="D41" s="1297">
        <f>'Para Histograma'!L613</f>
        <v>0</v>
      </c>
      <c r="E41" s="1297">
        <f>'Para Histograma'!M613</f>
        <v>0</v>
      </c>
      <c r="F41" s="1297">
        <f>'Para Histograma'!N613</f>
        <v>0</v>
      </c>
      <c r="G41" s="1297">
        <f>'Para Histograma'!O613</f>
        <v>0</v>
      </c>
      <c r="H41" s="1297">
        <f>'Para Histograma'!P613</f>
        <v>0</v>
      </c>
      <c r="I41" s="1297">
        <f>'Para Histograma'!Q613</f>
        <v>0</v>
      </c>
      <c r="J41" s="1297">
        <f>'Para Histograma'!R613</f>
        <v>0</v>
      </c>
      <c r="K41" s="1297">
        <f>'Para Histograma'!S613</f>
        <v>0</v>
      </c>
      <c r="L41" s="1297">
        <f>'Para Histograma'!T613</f>
        <v>0</v>
      </c>
      <c r="M41" s="1297">
        <f>'Para Histograma'!U613</f>
        <v>0</v>
      </c>
      <c r="N41" s="1297">
        <f>'Para Histograma'!V613</f>
        <v>0</v>
      </c>
      <c r="O41" s="1297">
        <f>'Para Histograma'!W613</f>
        <v>0</v>
      </c>
      <c r="P41" s="1297">
        <f>'Para Histograma'!X613</f>
        <v>0</v>
      </c>
      <c r="Q41" s="1297">
        <f>'Para Histograma'!Y613</f>
        <v>0</v>
      </c>
      <c r="R41" s="1297">
        <f>'Para Histograma'!Z613</f>
        <v>0</v>
      </c>
      <c r="S41" s="1297">
        <f>'Para Histograma'!AA613</f>
        <v>1</v>
      </c>
      <c r="T41" s="1297">
        <f>'Para Histograma'!AB613</f>
        <v>0</v>
      </c>
      <c r="U41" s="1297">
        <f>'Para Histograma'!AC613</f>
        <v>0</v>
      </c>
    </row>
    <row r="42" spans="2:21">
      <c r="B42" s="1320" t="s">
        <v>1128</v>
      </c>
      <c r="C42" s="1300" t="s">
        <v>1883</v>
      </c>
      <c r="D42" s="1431"/>
      <c r="E42" s="1431"/>
      <c r="F42" s="1431"/>
      <c r="G42" s="1431"/>
      <c r="H42" s="1431"/>
      <c r="I42" s="1431"/>
      <c r="J42" s="1431"/>
      <c r="K42" s="1431"/>
      <c r="L42" s="1431"/>
      <c r="M42" s="1431"/>
      <c r="N42" s="1431"/>
      <c r="O42" s="1431"/>
      <c r="P42" s="1431"/>
      <c r="Q42" s="1431"/>
      <c r="R42" s="1431"/>
      <c r="S42" s="1431"/>
      <c r="T42" s="1431"/>
      <c r="U42" s="1431"/>
    </row>
    <row r="43" spans="2:21" s="1319" customFormat="1">
      <c r="B43" s="1440" t="str">
        <f>'Para Histograma'!D614</f>
        <v>BOMBA PARA PRUEBAS HIDROSTÁTICAS</v>
      </c>
      <c r="C43" s="1296" t="s">
        <v>1888</v>
      </c>
      <c r="D43" s="1297">
        <f>'Para Histograma'!L614</f>
        <v>0</v>
      </c>
      <c r="E43" s="1297">
        <f>'Para Histograma'!M614</f>
        <v>0</v>
      </c>
      <c r="F43" s="1297">
        <f>'Para Histograma'!N614</f>
        <v>0</v>
      </c>
      <c r="G43" s="1297">
        <f>'Para Histograma'!O614</f>
        <v>0</v>
      </c>
      <c r="H43" s="1297">
        <f>'Para Histograma'!P614</f>
        <v>0</v>
      </c>
      <c r="I43" s="1297">
        <f>'Para Histograma'!Q614</f>
        <v>0</v>
      </c>
      <c r="J43" s="1297">
        <f>'Para Histograma'!R614</f>
        <v>0</v>
      </c>
      <c r="K43" s="1297">
        <f>'Para Histograma'!S614</f>
        <v>0</v>
      </c>
      <c r="L43" s="1297">
        <f>'Para Histograma'!T614</f>
        <v>0</v>
      </c>
      <c r="M43" s="1297">
        <f>'Para Histograma'!U614</f>
        <v>0</v>
      </c>
      <c r="N43" s="1297">
        <f>'Para Histograma'!V614</f>
        <v>0</v>
      </c>
      <c r="O43" s="1297">
        <f>'Para Histograma'!W614</f>
        <v>0</v>
      </c>
      <c r="P43" s="1297">
        <f>'Para Histograma'!X614</f>
        <v>0</v>
      </c>
      <c r="Q43" s="1297">
        <f>'Para Histograma'!Y614</f>
        <v>0</v>
      </c>
      <c r="R43" s="1297">
        <f>'Para Histograma'!Z614</f>
        <v>0</v>
      </c>
      <c r="S43" s="1297">
        <f>'Para Histograma'!AA614</f>
        <v>1</v>
      </c>
      <c r="T43" s="1297">
        <f>'Para Histograma'!AB614</f>
        <v>0</v>
      </c>
      <c r="U43" s="1297">
        <f>'Para Histograma'!AC614</f>
        <v>0</v>
      </c>
    </row>
    <row r="44" spans="2:21">
      <c r="B44" s="1320" t="s">
        <v>1128</v>
      </c>
      <c r="C44" s="1300" t="s">
        <v>1883</v>
      </c>
      <c r="D44" s="1431"/>
      <c r="E44" s="1431"/>
      <c r="F44" s="1431"/>
      <c r="G44" s="1431"/>
      <c r="H44" s="1431"/>
      <c r="I44" s="1431"/>
      <c r="J44" s="1431"/>
      <c r="K44" s="1431"/>
      <c r="L44" s="1431"/>
      <c r="M44" s="1431"/>
      <c r="N44" s="1431"/>
      <c r="O44" s="1431"/>
      <c r="P44" s="1431"/>
      <c r="Q44" s="1431"/>
      <c r="R44" s="1431"/>
      <c r="S44" s="1431"/>
      <c r="T44" s="1431"/>
      <c r="U44" s="1431"/>
    </row>
    <row r="45" spans="2:21" s="1319" customFormat="1">
      <c r="B45" s="1440" t="str">
        <f>'Para Histograma'!D615</f>
        <v>TIRFOR</v>
      </c>
      <c r="C45" s="1296" t="s">
        <v>1888</v>
      </c>
      <c r="D45" s="1297">
        <f>'Para Histograma'!L615</f>
        <v>0</v>
      </c>
      <c r="E45" s="1297">
        <f>'Para Histograma'!M615</f>
        <v>0</v>
      </c>
      <c r="F45" s="1297">
        <f>'Para Histograma'!N615</f>
        <v>0</v>
      </c>
      <c r="G45" s="1297">
        <f>'Para Histograma'!O615</f>
        <v>0</v>
      </c>
      <c r="H45" s="1297">
        <f>'Para Histograma'!P615</f>
        <v>0</v>
      </c>
      <c r="I45" s="1297">
        <f>'Para Histograma'!Q615</f>
        <v>0</v>
      </c>
      <c r="J45" s="1297">
        <f>'Para Histograma'!R615</f>
        <v>0</v>
      </c>
      <c r="K45" s="1297">
        <f>'Para Histograma'!S615</f>
        <v>0</v>
      </c>
      <c r="L45" s="1297">
        <f>'Para Histograma'!T615</f>
        <v>0</v>
      </c>
      <c r="M45" s="1297">
        <f>'Para Histograma'!U615</f>
        <v>1</v>
      </c>
      <c r="N45" s="1297">
        <f>'Para Histograma'!V615</f>
        <v>1</v>
      </c>
      <c r="O45" s="1297">
        <f>'Para Histograma'!W615</f>
        <v>0</v>
      </c>
      <c r="P45" s="1297">
        <f>'Para Histograma'!X615</f>
        <v>0</v>
      </c>
      <c r="Q45" s="1297">
        <f>'Para Histograma'!Y615</f>
        <v>0</v>
      </c>
      <c r="R45" s="1297">
        <f>'Para Histograma'!Z615</f>
        <v>0</v>
      </c>
      <c r="S45" s="1297">
        <f>'Para Histograma'!AA615</f>
        <v>0</v>
      </c>
      <c r="T45" s="1297">
        <f>'Para Histograma'!AB615</f>
        <v>0</v>
      </c>
      <c r="U45" s="1297">
        <f>'Para Histograma'!AC615</f>
        <v>0</v>
      </c>
    </row>
    <row r="46" spans="2:21">
      <c r="B46" s="1320" t="s">
        <v>1128</v>
      </c>
      <c r="C46" s="1300" t="s">
        <v>1883</v>
      </c>
      <c r="D46" s="1431"/>
      <c r="E46" s="1431"/>
      <c r="F46" s="1431"/>
      <c r="G46" s="1431"/>
      <c r="H46" s="1431"/>
      <c r="I46" s="1431"/>
      <c r="J46" s="1431"/>
      <c r="K46" s="1431"/>
      <c r="L46" s="1431"/>
      <c r="M46" s="1431"/>
      <c r="N46" s="1431"/>
      <c r="O46" s="1431"/>
      <c r="P46" s="1431"/>
      <c r="Q46" s="1431"/>
      <c r="R46" s="1431"/>
      <c r="S46" s="1431"/>
      <c r="T46" s="1431"/>
      <c r="U46" s="1431"/>
    </row>
    <row r="47" spans="2:21" s="1319" customFormat="1">
      <c r="B47" s="1440" t="str">
        <f>'Para Histograma'!D616</f>
        <v>ESMERIL ANGULAR</v>
      </c>
      <c r="C47" s="1296" t="s">
        <v>1888</v>
      </c>
      <c r="D47" s="1297">
        <f>'Para Histograma'!L616</f>
        <v>0</v>
      </c>
      <c r="E47" s="1297">
        <f>'Para Histograma'!M616</f>
        <v>0</v>
      </c>
      <c r="F47" s="1297">
        <f>'Para Histograma'!N616</f>
        <v>0</v>
      </c>
      <c r="G47" s="1297">
        <f>'Para Histograma'!O616</f>
        <v>0</v>
      </c>
      <c r="H47" s="1297">
        <f>'Para Histograma'!P616</f>
        <v>0</v>
      </c>
      <c r="I47" s="1297">
        <f>'Para Histograma'!Q616</f>
        <v>0</v>
      </c>
      <c r="J47" s="1297">
        <f>'Para Histograma'!R616</f>
        <v>0</v>
      </c>
      <c r="K47" s="1297">
        <f>'Para Histograma'!S616</f>
        <v>2</v>
      </c>
      <c r="L47" s="1297">
        <f>'Para Histograma'!T616</f>
        <v>2</v>
      </c>
      <c r="M47" s="1297">
        <f>'Para Histograma'!U616</f>
        <v>2</v>
      </c>
      <c r="N47" s="1297">
        <f>'Para Histograma'!V616</f>
        <v>2</v>
      </c>
      <c r="O47" s="1297">
        <f>'Para Histograma'!W616</f>
        <v>2</v>
      </c>
      <c r="P47" s="1297">
        <f>'Para Histograma'!X616</f>
        <v>2</v>
      </c>
      <c r="Q47" s="1297">
        <f>'Para Histograma'!Y616</f>
        <v>2</v>
      </c>
      <c r="R47" s="1297">
        <f>'Para Histograma'!Z616</f>
        <v>1</v>
      </c>
      <c r="S47" s="1297">
        <f>'Para Histograma'!AA616</f>
        <v>1</v>
      </c>
      <c r="T47" s="1297">
        <f>'Para Histograma'!AB616</f>
        <v>1</v>
      </c>
      <c r="U47" s="1297">
        <f>'Para Histograma'!AC616</f>
        <v>0</v>
      </c>
    </row>
    <row r="48" spans="2:21">
      <c r="B48" s="1320" t="s">
        <v>1128</v>
      </c>
      <c r="C48" s="1300" t="s">
        <v>1883</v>
      </c>
      <c r="D48" s="1431"/>
      <c r="E48" s="1431"/>
      <c r="F48" s="1431"/>
      <c r="G48" s="1431"/>
      <c r="H48" s="1431"/>
      <c r="I48" s="1431"/>
      <c r="J48" s="1431"/>
      <c r="K48" s="1431"/>
      <c r="L48" s="1431"/>
      <c r="M48" s="1431"/>
      <c r="N48" s="1431"/>
      <c r="O48" s="1431"/>
      <c r="P48" s="1431"/>
      <c r="Q48" s="1431"/>
      <c r="R48" s="1431"/>
      <c r="S48" s="1431"/>
      <c r="T48" s="1431"/>
      <c r="U48" s="1431"/>
    </row>
    <row r="49" spans="2:21" s="1319" customFormat="1">
      <c r="B49" s="1440" t="str">
        <f>'Para Histograma'!D617</f>
        <v>ANDAMIOS</v>
      </c>
      <c r="C49" s="1296" t="s">
        <v>1888</v>
      </c>
      <c r="D49" s="1297">
        <f>'Para Histograma'!L617</f>
        <v>0</v>
      </c>
      <c r="E49" s="1297">
        <f>'Para Histograma'!M617</f>
        <v>0</v>
      </c>
      <c r="F49" s="1297">
        <f>'Para Histograma'!N617</f>
        <v>0</v>
      </c>
      <c r="G49" s="1297">
        <f>'Para Histograma'!O617</f>
        <v>0</v>
      </c>
      <c r="H49" s="1297">
        <f>'Para Histograma'!P617</f>
        <v>0</v>
      </c>
      <c r="I49" s="1297">
        <f>'Para Histograma'!Q617</f>
        <v>0</v>
      </c>
      <c r="J49" s="1297">
        <f>'Para Histograma'!R617</f>
        <v>0</v>
      </c>
      <c r="K49" s="1297">
        <f>'Para Histograma'!S617</f>
        <v>6</v>
      </c>
      <c r="L49" s="1297">
        <f>'Para Histograma'!T617</f>
        <v>6</v>
      </c>
      <c r="M49" s="1297">
        <f>'Para Histograma'!U617</f>
        <v>6</v>
      </c>
      <c r="N49" s="1297">
        <f>'Para Histograma'!V617</f>
        <v>6</v>
      </c>
      <c r="O49" s="1297">
        <f>'Para Histograma'!W617</f>
        <v>7</v>
      </c>
      <c r="P49" s="1297">
        <f>'Para Histograma'!X617</f>
        <v>6</v>
      </c>
      <c r="Q49" s="1297">
        <f>'Para Histograma'!Y617</f>
        <v>6</v>
      </c>
      <c r="R49" s="1297">
        <f>'Para Histograma'!Z617</f>
        <v>3</v>
      </c>
      <c r="S49" s="1297">
        <f>'Para Histograma'!AA617</f>
        <v>3</v>
      </c>
      <c r="T49" s="1297">
        <f>'Para Histograma'!AB617</f>
        <v>0</v>
      </c>
      <c r="U49" s="1297">
        <f>'Para Histograma'!AC617</f>
        <v>0</v>
      </c>
    </row>
    <row r="50" spans="2:21">
      <c r="B50" s="1320" t="s">
        <v>1128</v>
      </c>
      <c r="C50" s="1300" t="s">
        <v>1883</v>
      </c>
      <c r="D50" s="1431"/>
      <c r="E50" s="1431"/>
      <c r="F50" s="1431"/>
      <c r="G50" s="1431"/>
      <c r="H50" s="1431"/>
      <c r="I50" s="1431"/>
      <c r="J50" s="1431"/>
      <c r="K50" s="1431"/>
      <c r="L50" s="1431"/>
      <c r="M50" s="1431"/>
      <c r="N50" s="1431"/>
      <c r="O50" s="1431"/>
      <c r="P50" s="1431"/>
      <c r="Q50" s="1431"/>
      <c r="R50" s="1431"/>
      <c r="S50" s="1431"/>
      <c r="T50" s="1431"/>
      <c r="U50" s="1431"/>
    </row>
    <row r="51" spans="2:21" s="1319" customFormat="1">
      <c r="B51" s="1440" t="str">
        <f>'Para Histograma'!D618</f>
        <v>TALADRO</v>
      </c>
      <c r="C51" s="1296" t="s">
        <v>1888</v>
      </c>
      <c r="D51" s="1297">
        <f>'Para Histograma'!L618</f>
        <v>0</v>
      </c>
      <c r="E51" s="1297">
        <f>'Para Histograma'!M618</f>
        <v>0</v>
      </c>
      <c r="F51" s="1297">
        <f>'Para Histograma'!N618</f>
        <v>0</v>
      </c>
      <c r="G51" s="1297">
        <f>'Para Histograma'!O618</f>
        <v>0</v>
      </c>
      <c r="H51" s="1297">
        <f>'Para Histograma'!P618</f>
        <v>0</v>
      </c>
      <c r="I51" s="1297">
        <f>'Para Histograma'!Q618</f>
        <v>0</v>
      </c>
      <c r="J51" s="1297">
        <f>'Para Histograma'!R618</f>
        <v>0</v>
      </c>
      <c r="K51" s="1297">
        <f>'Para Histograma'!S618</f>
        <v>1</v>
      </c>
      <c r="L51" s="1297">
        <f>'Para Histograma'!T618</f>
        <v>0</v>
      </c>
      <c r="M51" s="1297">
        <f>'Para Histograma'!U618</f>
        <v>0</v>
      </c>
      <c r="N51" s="1297">
        <f>'Para Histograma'!V618</f>
        <v>0</v>
      </c>
      <c r="O51" s="1297">
        <f>'Para Histograma'!W618</f>
        <v>0</v>
      </c>
      <c r="P51" s="1297">
        <f>'Para Histograma'!X618</f>
        <v>0</v>
      </c>
      <c r="Q51" s="1297">
        <f>'Para Histograma'!Y618</f>
        <v>0</v>
      </c>
      <c r="R51" s="1297">
        <f>'Para Histograma'!Z618</f>
        <v>0</v>
      </c>
      <c r="S51" s="1297">
        <f>'Para Histograma'!AA618</f>
        <v>0</v>
      </c>
      <c r="T51" s="1297">
        <f>'Para Histograma'!AB618</f>
        <v>0</v>
      </c>
      <c r="U51" s="1297">
        <f>'Para Histograma'!AC618</f>
        <v>0</v>
      </c>
    </row>
    <row r="52" spans="2:21">
      <c r="B52" s="1320" t="s">
        <v>1128</v>
      </c>
      <c r="C52" s="1300" t="s">
        <v>1883</v>
      </c>
      <c r="D52" s="1431"/>
      <c r="E52" s="1431"/>
      <c r="F52" s="1431"/>
      <c r="G52" s="1431"/>
      <c r="H52" s="1431"/>
      <c r="I52" s="1431"/>
      <c r="J52" s="1431"/>
      <c r="K52" s="1431"/>
      <c r="L52" s="1431"/>
      <c r="M52" s="1431"/>
      <c r="N52" s="1431"/>
      <c r="O52" s="1431"/>
      <c r="P52" s="1431"/>
      <c r="Q52" s="1431"/>
      <c r="R52" s="1431"/>
      <c r="S52" s="1431"/>
      <c r="T52" s="1431"/>
      <c r="U52" s="1431"/>
    </row>
    <row r="53" spans="2:21" s="1319" customFormat="1">
      <c r="B53" s="1440" t="str">
        <f>'Para Histograma'!D619</f>
        <v>MULTIMETRO</v>
      </c>
      <c r="C53" s="1296" t="s">
        <v>1888</v>
      </c>
      <c r="D53" s="1297">
        <f>'Para Histograma'!L619</f>
        <v>0</v>
      </c>
      <c r="E53" s="1297">
        <f>'Para Histograma'!M619</f>
        <v>0</v>
      </c>
      <c r="F53" s="1297">
        <f>'Para Histograma'!N619</f>
        <v>0</v>
      </c>
      <c r="G53" s="1297">
        <f>'Para Histograma'!O619</f>
        <v>0</v>
      </c>
      <c r="H53" s="1297">
        <f>'Para Histograma'!P619</f>
        <v>0</v>
      </c>
      <c r="I53" s="1297">
        <f>'Para Histograma'!Q619</f>
        <v>0</v>
      </c>
      <c r="J53" s="1297">
        <f>'Para Histograma'!R619</f>
        <v>1</v>
      </c>
      <c r="K53" s="1297">
        <f>'Para Histograma'!S619</f>
        <v>1</v>
      </c>
      <c r="L53" s="1297">
        <f>'Para Histograma'!T619</f>
        <v>1</v>
      </c>
      <c r="M53" s="1297">
        <f>'Para Histograma'!U619</f>
        <v>1</v>
      </c>
      <c r="N53" s="1297">
        <f>'Para Histograma'!V619</f>
        <v>1</v>
      </c>
      <c r="O53" s="1297">
        <f>'Para Histograma'!W619</f>
        <v>1</v>
      </c>
      <c r="P53" s="1297">
        <f>'Para Histograma'!X619</f>
        <v>0</v>
      </c>
      <c r="Q53" s="1297">
        <f>'Para Histograma'!Y619</f>
        <v>0</v>
      </c>
      <c r="R53" s="1297">
        <f>'Para Histograma'!Z619</f>
        <v>0</v>
      </c>
      <c r="S53" s="1297">
        <f>'Para Histograma'!AA619</f>
        <v>0</v>
      </c>
      <c r="T53" s="1297">
        <f>'Para Histograma'!AB619</f>
        <v>0</v>
      </c>
      <c r="U53" s="1297">
        <f>'Para Histograma'!AC619</f>
        <v>0</v>
      </c>
    </row>
    <row r="54" spans="2:21">
      <c r="B54" s="1320" t="s">
        <v>1128</v>
      </c>
      <c r="C54" s="1300" t="s">
        <v>1883</v>
      </c>
      <c r="D54" s="1431"/>
      <c r="E54" s="1431"/>
      <c r="F54" s="1431"/>
      <c r="G54" s="1431"/>
      <c r="H54" s="1431"/>
      <c r="I54" s="1431"/>
      <c r="J54" s="1431"/>
      <c r="K54" s="1431"/>
      <c r="L54" s="1431"/>
      <c r="M54" s="1431"/>
      <c r="N54" s="1431"/>
      <c r="O54" s="1431"/>
      <c r="P54" s="1431"/>
      <c r="Q54" s="1431"/>
      <c r="R54" s="1431"/>
      <c r="S54" s="1431"/>
      <c r="T54" s="1431"/>
      <c r="U54" s="1431"/>
    </row>
    <row r="55" spans="2:21" s="1319" customFormat="1">
      <c r="B55" s="1440" t="str">
        <f>'Para Histograma'!D620</f>
        <v>MEGÓMETRO</v>
      </c>
      <c r="C55" s="1296" t="s">
        <v>1888</v>
      </c>
      <c r="D55" s="1297">
        <f>'Para Histograma'!L620</f>
        <v>0</v>
      </c>
      <c r="E55" s="1297">
        <f>'Para Histograma'!M620</f>
        <v>0</v>
      </c>
      <c r="F55" s="1297">
        <f>'Para Histograma'!N620</f>
        <v>0</v>
      </c>
      <c r="G55" s="1297">
        <f>'Para Histograma'!O620</f>
        <v>0</v>
      </c>
      <c r="H55" s="1297">
        <f>'Para Histograma'!P620</f>
        <v>0</v>
      </c>
      <c r="I55" s="1297">
        <f>'Para Histograma'!Q620</f>
        <v>0</v>
      </c>
      <c r="J55" s="1297">
        <f>'Para Histograma'!R620</f>
        <v>0</v>
      </c>
      <c r="K55" s="1297">
        <f>'Para Histograma'!S620</f>
        <v>1</v>
      </c>
      <c r="L55" s="1297">
        <f>'Para Histograma'!T620</f>
        <v>0</v>
      </c>
      <c r="M55" s="1297">
        <f>'Para Histograma'!U620</f>
        <v>0</v>
      </c>
      <c r="N55" s="1297">
        <f>'Para Histograma'!V620</f>
        <v>0</v>
      </c>
      <c r="O55" s="1297">
        <f>'Para Histograma'!W620</f>
        <v>0</v>
      </c>
      <c r="P55" s="1297">
        <f>'Para Histograma'!X620</f>
        <v>0</v>
      </c>
      <c r="Q55" s="1297">
        <f>'Para Histograma'!Y620</f>
        <v>0</v>
      </c>
      <c r="R55" s="1297">
        <f>'Para Histograma'!Z620</f>
        <v>0</v>
      </c>
      <c r="S55" s="1297">
        <f>'Para Histograma'!AA620</f>
        <v>0</v>
      </c>
      <c r="T55" s="1297">
        <f>'Para Histograma'!AB620</f>
        <v>0</v>
      </c>
      <c r="U55" s="1297">
        <f>'Para Histograma'!AC620</f>
        <v>0</v>
      </c>
    </row>
    <row r="56" spans="2:21">
      <c r="B56" s="1320" t="s">
        <v>1128</v>
      </c>
      <c r="C56" s="1300" t="s">
        <v>1883</v>
      </c>
      <c r="D56" s="1431"/>
      <c r="E56" s="1431"/>
      <c r="F56" s="1431"/>
      <c r="G56" s="1431"/>
      <c r="H56" s="1431"/>
      <c r="I56" s="1431"/>
      <c r="J56" s="1431"/>
      <c r="K56" s="1431"/>
      <c r="L56" s="1431"/>
      <c r="M56" s="1431"/>
      <c r="N56" s="1431"/>
      <c r="O56" s="1431"/>
      <c r="P56" s="1431"/>
      <c r="Q56" s="1431"/>
      <c r="R56" s="1431"/>
      <c r="S56" s="1431"/>
      <c r="T56" s="1431"/>
      <c r="U56" s="1431"/>
    </row>
    <row r="57" spans="2:21" s="1319" customFormat="1">
      <c r="B57" s="1440" t="str">
        <f>'Para Histograma'!D621</f>
        <v>MEGOMETRO</v>
      </c>
      <c r="C57" s="1296" t="s">
        <v>1888</v>
      </c>
      <c r="D57" s="1297">
        <f>'Para Histograma'!L621</f>
        <v>0</v>
      </c>
      <c r="E57" s="1297">
        <f>'Para Histograma'!M621</f>
        <v>0</v>
      </c>
      <c r="F57" s="1297">
        <f>'Para Histograma'!N621</f>
        <v>0</v>
      </c>
      <c r="G57" s="1297">
        <f>'Para Histograma'!O621</f>
        <v>0</v>
      </c>
      <c r="H57" s="1297">
        <f>'Para Histograma'!P621</f>
        <v>0</v>
      </c>
      <c r="I57" s="1297">
        <f>'Para Histograma'!Q621</f>
        <v>0</v>
      </c>
      <c r="J57" s="1297">
        <f>'Para Histograma'!R621</f>
        <v>1</v>
      </c>
      <c r="K57" s="1297">
        <f>'Para Histograma'!S621</f>
        <v>1</v>
      </c>
      <c r="L57" s="1297">
        <f>'Para Histograma'!T621</f>
        <v>1</v>
      </c>
      <c r="M57" s="1297">
        <f>'Para Histograma'!U621</f>
        <v>1</v>
      </c>
      <c r="N57" s="1297">
        <f>'Para Histograma'!V621</f>
        <v>1</v>
      </c>
      <c r="O57" s="1297">
        <f>'Para Histograma'!W621</f>
        <v>0</v>
      </c>
      <c r="P57" s="1297">
        <f>'Para Histograma'!X621</f>
        <v>0</v>
      </c>
      <c r="Q57" s="1297">
        <f>'Para Histograma'!Y621</f>
        <v>0</v>
      </c>
      <c r="R57" s="1297">
        <f>'Para Histograma'!Z621</f>
        <v>0</v>
      </c>
      <c r="S57" s="1297">
        <f>'Para Histograma'!AA621</f>
        <v>0</v>
      </c>
      <c r="T57" s="1297">
        <f>'Para Histograma'!AB621</f>
        <v>0</v>
      </c>
      <c r="U57" s="1297">
        <f>'Para Histograma'!AC621</f>
        <v>0</v>
      </c>
    </row>
    <row r="58" spans="2:21">
      <c r="B58" s="1320" t="s">
        <v>1128</v>
      </c>
      <c r="C58" s="1300" t="s">
        <v>1883</v>
      </c>
      <c r="D58" s="1431"/>
      <c r="E58" s="1431"/>
      <c r="F58" s="1431"/>
      <c r="G58" s="1431"/>
      <c r="H58" s="1431"/>
      <c r="I58" s="1431"/>
      <c r="J58" s="1431"/>
      <c r="K58" s="1431"/>
      <c r="L58" s="1431"/>
      <c r="M58" s="1431"/>
      <c r="N58" s="1431"/>
      <c r="O58" s="1431"/>
      <c r="P58" s="1431"/>
      <c r="Q58" s="1431"/>
      <c r="R58" s="1431"/>
      <c r="S58" s="1431"/>
      <c r="T58" s="1431"/>
      <c r="U58" s="1431"/>
    </row>
    <row r="59" spans="2:21" s="1319" customFormat="1">
      <c r="B59" s="1440" t="str">
        <f>'Para Histograma'!D622</f>
        <v>GENERADOR DE TONO</v>
      </c>
      <c r="C59" s="1296" t="s">
        <v>1888</v>
      </c>
      <c r="D59" s="1297">
        <f>'Para Histograma'!L622</f>
        <v>0</v>
      </c>
      <c r="E59" s="1297">
        <f>'Para Histograma'!M622</f>
        <v>0</v>
      </c>
      <c r="F59" s="1297">
        <f>'Para Histograma'!N622</f>
        <v>0</v>
      </c>
      <c r="G59" s="1297">
        <f>'Para Histograma'!O622</f>
        <v>0</v>
      </c>
      <c r="H59" s="1297">
        <f>'Para Histograma'!P622</f>
        <v>0</v>
      </c>
      <c r="I59" s="1297">
        <f>'Para Histograma'!Q622</f>
        <v>0</v>
      </c>
      <c r="J59" s="1297">
        <f>'Para Histograma'!R622</f>
        <v>1</v>
      </c>
      <c r="K59" s="1297">
        <f>'Para Histograma'!S622</f>
        <v>0</v>
      </c>
      <c r="L59" s="1297">
        <f>'Para Histograma'!T622</f>
        <v>0</v>
      </c>
      <c r="M59" s="1297">
        <f>'Para Histograma'!U622</f>
        <v>0</v>
      </c>
      <c r="N59" s="1297">
        <f>'Para Histograma'!V622</f>
        <v>0</v>
      </c>
      <c r="O59" s="1297">
        <f>'Para Histograma'!W622</f>
        <v>0</v>
      </c>
      <c r="P59" s="1297">
        <f>'Para Histograma'!X622</f>
        <v>0</v>
      </c>
      <c r="Q59" s="1297">
        <f>'Para Histograma'!Y622</f>
        <v>0</v>
      </c>
      <c r="R59" s="1297">
        <f>'Para Histograma'!Z622</f>
        <v>0</v>
      </c>
      <c r="S59" s="1297">
        <f>'Para Histograma'!AA622</f>
        <v>0</v>
      </c>
      <c r="T59" s="1297">
        <f>'Para Histograma'!AB622</f>
        <v>0</v>
      </c>
      <c r="U59" s="1297">
        <f>'Para Histograma'!AC622</f>
        <v>0</v>
      </c>
    </row>
    <row r="60" spans="2:21">
      <c r="B60" s="1320" t="s">
        <v>1128</v>
      </c>
      <c r="C60" s="1300" t="s">
        <v>1883</v>
      </c>
      <c r="D60" s="1431"/>
      <c r="E60" s="1431"/>
      <c r="F60" s="1431"/>
      <c r="G60" s="1431"/>
      <c r="H60" s="1431"/>
      <c r="I60" s="1431"/>
      <c r="J60" s="1431"/>
      <c r="K60" s="1431"/>
      <c r="L60" s="1431"/>
      <c r="M60" s="1431"/>
      <c r="N60" s="1431"/>
      <c r="O60" s="1431"/>
      <c r="P60" s="1431"/>
      <c r="Q60" s="1431"/>
      <c r="R60" s="1431"/>
      <c r="S60" s="1431"/>
      <c r="T60" s="1431"/>
      <c r="U60" s="1431"/>
    </row>
    <row r="61" spans="2:21" s="1319" customFormat="1">
      <c r="B61" s="1440" t="str">
        <f>'Para Histograma'!D623</f>
        <v>DOBLADORA</v>
      </c>
      <c r="C61" s="1296" t="s">
        <v>1888</v>
      </c>
      <c r="D61" s="1297">
        <f>'Para Histograma'!L623</f>
        <v>0</v>
      </c>
      <c r="E61" s="1297">
        <f>'Para Histograma'!M623</f>
        <v>0</v>
      </c>
      <c r="F61" s="1297">
        <f>'Para Histograma'!N623</f>
        <v>0</v>
      </c>
      <c r="G61" s="1297">
        <f>'Para Histograma'!O623</f>
        <v>0</v>
      </c>
      <c r="H61" s="1297">
        <f>'Para Histograma'!P623</f>
        <v>0</v>
      </c>
      <c r="I61" s="1297">
        <f>'Para Histograma'!Q623</f>
        <v>0</v>
      </c>
      <c r="J61" s="1297">
        <f>'Para Histograma'!R623</f>
        <v>0</v>
      </c>
      <c r="K61" s="1297">
        <f>'Para Histograma'!S623</f>
        <v>0</v>
      </c>
      <c r="L61" s="1297">
        <f>'Para Histograma'!T623</f>
        <v>0</v>
      </c>
      <c r="M61" s="1297">
        <f>'Para Histograma'!U623</f>
        <v>0</v>
      </c>
      <c r="N61" s="1297">
        <f>'Para Histograma'!V623</f>
        <v>0</v>
      </c>
      <c r="O61" s="1297">
        <f>'Para Histograma'!W623</f>
        <v>0</v>
      </c>
      <c r="P61" s="1297">
        <f>'Para Histograma'!X623</f>
        <v>0</v>
      </c>
      <c r="Q61" s="1297">
        <f>'Para Histograma'!Y623</f>
        <v>0</v>
      </c>
      <c r="R61" s="1297">
        <f>'Para Histograma'!Z623</f>
        <v>0</v>
      </c>
      <c r="S61" s="1297">
        <f>'Para Histograma'!AA623</f>
        <v>1</v>
      </c>
      <c r="T61" s="1297">
        <f>'Para Histograma'!AB623</f>
        <v>0</v>
      </c>
      <c r="U61" s="1297">
        <f>'Para Histograma'!AC623</f>
        <v>0</v>
      </c>
    </row>
    <row r="62" spans="2:21">
      <c r="B62" s="1320" t="s">
        <v>1128</v>
      </c>
      <c r="C62" s="1300" t="s">
        <v>1883</v>
      </c>
      <c r="D62" s="1431"/>
      <c r="E62" s="1431"/>
      <c r="F62" s="1431"/>
      <c r="G62" s="1431"/>
      <c r="H62" s="1431"/>
      <c r="I62" s="1431"/>
      <c r="J62" s="1431"/>
      <c r="K62" s="1431"/>
      <c r="L62" s="1431"/>
      <c r="M62" s="1431"/>
      <c r="N62" s="1431"/>
      <c r="O62" s="1431"/>
      <c r="P62" s="1431"/>
      <c r="Q62" s="1431"/>
      <c r="R62" s="1431"/>
      <c r="S62" s="1431"/>
      <c r="T62" s="1431"/>
      <c r="U62" s="1431"/>
    </row>
    <row r="63" spans="2:21" s="1319" customFormat="1">
      <c r="B63" s="1318"/>
      <c r="C63" s="1296"/>
      <c r="D63" s="1297"/>
      <c r="E63" s="1297"/>
      <c r="F63" s="1297"/>
      <c r="G63" s="1297"/>
      <c r="H63" s="1297"/>
      <c r="I63" s="1297"/>
      <c r="J63" s="1297"/>
      <c r="K63" s="1297"/>
      <c r="L63" s="1297"/>
      <c r="M63" s="1297"/>
      <c r="N63" s="1297"/>
      <c r="O63" s="1297"/>
      <c r="P63" s="1297"/>
      <c r="Q63" s="1297"/>
      <c r="R63" s="1297"/>
      <c r="S63" s="1297"/>
      <c r="T63" s="1297"/>
      <c r="U63" s="1297"/>
    </row>
    <row r="64" spans="2:21">
      <c r="B64" s="1320" t="s">
        <v>1981</v>
      </c>
      <c r="C64" s="1300" t="s">
        <v>1888</v>
      </c>
      <c r="D64" s="1301">
        <f>SUMIF($C13:$C62,"Plan",D13:D62)</f>
        <v>0</v>
      </c>
      <c r="E64" s="1301">
        <f t="shared" ref="E64:U64" si="0">SUMIF($C13:$C62,"Plan",E13:E62)</f>
        <v>0</v>
      </c>
      <c r="F64" s="1301">
        <f t="shared" si="0"/>
        <v>0</v>
      </c>
      <c r="G64" s="1301">
        <f t="shared" si="0"/>
        <v>2</v>
      </c>
      <c r="H64" s="1301">
        <f t="shared" si="0"/>
        <v>2</v>
      </c>
      <c r="I64" s="1301">
        <f t="shared" si="0"/>
        <v>2</v>
      </c>
      <c r="J64" s="1301">
        <f t="shared" si="0"/>
        <v>7</v>
      </c>
      <c r="K64" s="1301">
        <f t="shared" si="0"/>
        <v>16</v>
      </c>
      <c r="L64" s="1301">
        <f t="shared" si="0"/>
        <v>15</v>
      </c>
      <c r="M64" s="1301">
        <f t="shared" si="0"/>
        <v>15</v>
      </c>
      <c r="N64" s="1301">
        <f t="shared" si="0"/>
        <v>17</v>
      </c>
      <c r="O64" s="1301">
        <f t="shared" si="0"/>
        <v>16</v>
      </c>
      <c r="P64" s="1301">
        <f t="shared" si="0"/>
        <v>10</v>
      </c>
      <c r="Q64" s="1301">
        <f t="shared" si="0"/>
        <v>10</v>
      </c>
      <c r="R64" s="1301">
        <f t="shared" si="0"/>
        <v>6</v>
      </c>
      <c r="S64" s="1301">
        <f t="shared" si="0"/>
        <v>8</v>
      </c>
      <c r="T64" s="1301">
        <f t="shared" si="0"/>
        <v>2</v>
      </c>
      <c r="U64" s="1301">
        <f t="shared" si="0"/>
        <v>0</v>
      </c>
    </row>
    <row r="65" spans="2:21" s="1319" customFormat="1">
      <c r="B65" s="1318"/>
      <c r="C65" s="1296" t="s">
        <v>1883</v>
      </c>
      <c r="D65" s="1433">
        <f>SUMIF($C13:$C62,"Act.",D13:D62)</f>
        <v>0</v>
      </c>
      <c r="E65" s="1433">
        <f t="shared" ref="E65:U65" si="1">SUMIF($C13:$C62,"Act.",E13:E62)</f>
        <v>0</v>
      </c>
      <c r="F65" s="1433">
        <f t="shared" si="1"/>
        <v>0</v>
      </c>
      <c r="G65" s="1433">
        <f t="shared" si="1"/>
        <v>0</v>
      </c>
      <c r="H65" s="1433">
        <f t="shared" si="1"/>
        <v>0</v>
      </c>
      <c r="I65" s="1433">
        <f t="shared" si="1"/>
        <v>0</v>
      </c>
      <c r="J65" s="1433">
        <f t="shared" si="1"/>
        <v>0</v>
      </c>
      <c r="K65" s="1433">
        <f t="shared" si="1"/>
        <v>0</v>
      </c>
      <c r="L65" s="1433">
        <f t="shared" si="1"/>
        <v>0</v>
      </c>
      <c r="M65" s="1433">
        <f t="shared" si="1"/>
        <v>0</v>
      </c>
      <c r="N65" s="1433">
        <f t="shared" si="1"/>
        <v>0</v>
      </c>
      <c r="O65" s="1433">
        <f t="shared" si="1"/>
        <v>0</v>
      </c>
      <c r="P65" s="1433">
        <f t="shared" si="1"/>
        <v>0</v>
      </c>
      <c r="Q65" s="1433">
        <f t="shared" si="1"/>
        <v>0</v>
      </c>
      <c r="R65" s="1433">
        <f t="shared" si="1"/>
        <v>0</v>
      </c>
      <c r="S65" s="1433">
        <f t="shared" si="1"/>
        <v>0</v>
      </c>
      <c r="T65" s="1433">
        <f t="shared" si="1"/>
        <v>0</v>
      </c>
      <c r="U65" s="1433">
        <f t="shared" si="1"/>
        <v>0</v>
      </c>
    </row>
    <row r="66" spans="2:21">
      <c r="B66" s="1320"/>
      <c r="C66" s="1300"/>
      <c r="D66" s="1301"/>
      <c r="E66" s="1301"/>
      <c r="F66" s="1301"/>
      <c r="G66" s="1301"/>
      <c r="H66" s="1301"/>
      <c r="I66" s="1301"/>
      <c r="J66" s="1301"/>
      <c r="K66" s="1301"/>
      <c r="L66" s="1301"/>
      <c r="M66" s="1301"/>
      <c r="N66" s="1301"/>
      <c r="O66" s="1301"/>
      <c r="P66" s="1301"/>
      <c r="Q66" s="1301"/>
      <c r="R66" s="1301"/>
      <c r="S66" s="1301"/>
      <c r="T66" s="1301"/>
      <c r="U66" s="1301"/>
    </row>
    <row r="67" spans="2:21" s="1319" customFormat="1">
      <c r="B67" s="1318"/>
      <c r="C67" s="1296"/>
      <c r="D67" s="1297"/>
      <c r="E67" s="1297"/>
      <c r="F67" s="1297"/>
      <c r="G67" s="1297"/>
      <c r="H67" s="1297"/>
      <c r="I67" s="1297"/>
      <c r="J67" s="1297"/>
      <c r="K67" s="1297"/>
      <c r="L67" s="1297"/>
      <c r="M67" s="1297"/>
      <c r="N67" s="1297"/>
      <c r="O67" s="1297"/>
      <c r="P67" s="1297"/>
      <c r="Q67" s="1297"/>
      <c r="R67" s="1297"/>
      <c r="S67" s="1297"/>
      <c r="T67" s="1297"/>
      <c r="U67" s="1297"/>
    </row>
    <row r="68" spans="2:21">
      <c r="B68" s="1320"/>
      <c r="C68" s="1300"/>
      <c r="D68" s="1301"/>
      <c r="E68" s="1301"/>
      <c r="F68" s="1301"/>
      <c r="G68" s="1301"/>
      <c r="H68" s="1301"/>
      <c r="I68" s="1301"/>
      <c r="J68" s="1301"/>
      <c r="K68" s="1301"/>
      <c r="L68" s="1301"/>
      <c r="M68" s="1301"/>
      <c r="N68" s="1301"/>
      <c r="O68" s="1301"/>
      <c r="P68" s="1301"/>
      <c r="Q68" s="1301"/>
      <c r="R68" s="1301"/>
      <c r="S68" s="1301"/>
      <c r="T68" s="1301"/>
      <c r="U68" s="1301"/>
    </row>
    <row r="69" spans="2:21">
      <c r="B69" s="1320"/>
      <c r="C69" s="1300"/>
      <c r="D69" s="1301"/>
      <c r="E69" s="1301"/>
      <c r="F69" s="1301"/>
      <c r="G69" s="1301"/>
      <c r="H69" s="1301"/>
      <c r="I69" s="1301"/>
      <c r="J69" s="1301"/>
      <c r="K69" s="1301"/>
      <c r="L69" s="1301"/>
      <c r="M69" s="1301"/>
      <c r="N69" s="1301"/>
      <c r="O69" s="1301"/>
      <c r="P69" s="1301"/>
      <c r="Q69" s="1301"/>
      <c r="R69" s="1301"/>
      <c r="S69" s="1301"/>
      <c r="T69" s="1301"/>
      <c r="U69" s="1301"/>
    </row>
    <row r="70" spans="2:21">
      <c r="B70" s="1322"/>
      <c r="C70" s="1323"/>
      <c r="D70" s="1324"/>
      <c r="E70" s="1324"/>
      <c r="F70" s="1324"/>
      <c r="G70" s="1324"/>
      <c r="H70" s="1324"/>
      <c r="I70" s="1324"/>
      <c r="J70" s="1324"/>
      <c r="K70" s="1324"/>
      <c r="L70" s="1324"/>
      <c r="M70" s="1324"/>
      <c r="N70" s="1324"/>
      <c r="O70" s="1324"/>
      <c r="P70" s="1324"/>
      <c r="Q70" s="1324"/>
      <c r="R70" s="1324"/>
      <c r="S70" s="1324"/>
      <c r="T70" s="1324"/>
      <c r="U70" s="1324"/>
    </row>
    <row r="71" spans="2:21">
      <c r="B71" s="1325"/>
      <c r="C71" s="1326"/>
      <c r="D71" s="1301"/>
      <c r="E71" s="1301"/>
      <c r="F71" s="1301"/>
      <c r="G71" s="1301"/>
      <c r="H71" s="1301"/>
      <c r="I71" s="1301"/>
      <c r="J71" s="1301"/>
      <c r="K71" s="1301"/>
      <c r="L71" s="1301"/>
      <c r="M71" s="1301"/>
      <c r="N71" s="1301"/>
      <c r="O71" s="1301"/>
      <c r="P71" s="1301"/>
      <c r="Q71" s="1301"/>
      <c r="R71" s="1301"/>
      <c r="S71" s="1301"/>
      <c r="T71" s="1301"/>
      <c r="U71" s="1301"/>
    </row>
    <row r="72" spans="2:21" customFormat="1" ht="12.75"/>
    <row r="73" spans="2:21" customFormat="1" ht="12.75"/>
    <row r="74" spans="2:21" customFormat="1" ht="12.75"/>
    <row r="75" spans="2:21" customFormat="1" ht="12.75"/>
    <row r="76" spans="2:21" customFormat="1" ht="12.75"/>
    <row r="77" spans="2:21" customFormat="1" ht="12.75"/>
    <row r="78" spans="2:21" customFormat="1" ht="12.75"/>
    <row r="79" spans="2:21" customFormat="1" ht="12.75"/>
    <row r="80" spans="2:21" customFormat="1" ht="12.75"/>
    <row r="81" customFormat="1" ht="12.75"/>
    <row r="82" customFormat="1" ht="12.75"/>
    <row r="83" customFormat="1" ht="12.75"/>
    <row r="84" customFormat="1" ht="12.75"/>
    <row r="85" customFormat="1" ht="12.75"/>
    <row r="86" customFormat="1" ht="12.75"/>
    <row r="87" customFormat="1" ht="12.75"/>
    <row r="88" customFormat="1" ht="12.75"/>
    <row r="89" customFormat="1" ht="12.75"/>
    <row r="90" customFormat="1" ht="12.75"/>
    <row r="91" customFormat="1" ht="12.75"/>
    <row r="92" customFormat="1" ht="12.75"/>
    <row r="93" customFormat="1" ht="12.75"/>
    <row r="94" customFormat="1" ht="12.75"/>
    <row r="95" customFormat="1" ht="12.75"/>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12.75"/>
    <row r="111" customFormat="1" ht="12.75"/>
    <row r="112" customFormat="1" ht="12.75"/>
    <row r="113" customFormat="1" ht="12.75"/>
    <row r="114" customFormat="1" ht="12.75"/>
    <row r="115" customFormat="1" ht="12.75"/>
    <row r="116" customFormat="1" ht="12.75"/>
    <row r="117" customFormat="1" ht="12.75"/>
    <row r="118" customFormat="1" ht="12.75"/>
    <row r="119" customFormat="1" ht="12.75"/>
    <row r="120" customFormat="1" ht="12.75"/>
    <row r="121" customFormat="1" ht="12.75"/>
    <row r="122" customFormat="1" ht="12.75"/>
    <row r="123" customFormat="1" ht="12.75"/>
    <row r="124" customFormat="1" ht="12.75"/>
    <row r="125" customFormat="1" ht="12.75"/>
    <row r="126" customFormat="1" ht="12.75"/>
    <row r="127" customFormat="1" ht="12.75"/>
    <row r="128" customFormat="1" ht="12.75"/>
    <row r="129" customFormat="1" ht="12.75"/>
    <row r="130" customFormat="1" ht="12.75"/>
  </sheetData>
  <autoFilter ref="B12:P68" xr:uid="{00000000-0009-0000-0000-000008000000}"/>
  <pageMargins left="0.7" right="0.7" top="0.75" bottom="0.75" header="0.3" footer="0.3"/>
  <pageSetup scale="62"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ECA1C-4186-4AF3-B745-3BFFAA3E9115}">
  <sheetPr>
    <tabColor rgb="FF00B050"/>
  </sheetPr>
  <dimension ref="A1:BX24"/>
  <sheetViews>
    <sheetView workbookViewId="0"/>
  </sheetViews>
  <sheetFormatPr baseColWidth="10" defaultColWidth="11.42578125" defaultRowHeight="30" customHeight="1"/>
  <cols>
    <col min="1" max="1" width="3.5703125" style="1329" customWidth="1"/>
    <col min="2" max="2" width="3.5703125" style="1331" bestFit="1" customWidth="1"/>
    <col min="3" max="3" width="9.5703125" style="1331" bestFit="1" customWidth="1"/>
    <col min="4" max="4" width="13.140625" style="1376" customWidth="1"/>
    <col min="5" max="5" width="24" style="1331" customWidth="1"/>
    <col min="6" max="6" width="61.28515625" style="1377" customWidth="1"/>
    <col min="7" max="7" width="13.42578125" style="1377" customWidth="1"/>
    <col min="8" max="8" width="12.28515625" style="1378" customWidth="1"/>
    <col min="9" max="9" width="17.5703125" style="1377" customWidth="1"/>
    <col min="10" max="10" width="19" style="1330" customWidth="1"/>
    <col min="11" max="11" width="26.85546875" style="1379" bestFit="1" customWidth="1"/>
    <col min="12" max="12" width="25.28515625" style="1377" customWidth="1"/>
    <col min="13" max="13" width="20.28515625" style="1377" customWidth="1"/>
    <col min="14" max="14" width="11.42578125" style="1330" customWidth="1"/>
    <col min="15" max="15" width="12.42578125" style="1330" customWidth="1"/>
    <col min="16" max="17" width="11.42578125" style="1329"/>
    <col min="18" max="18" width="0" style="1329" hidden="1" customWidth="1"/>
    <col min="19" max="19" width="11.42578125" style="1329"/>
    <col min="20" max="16384" width="11.42578125" style="1330"/>
  </cols>
  <sheetData>
    <row r="1" spans="2:76" ht="15.75" thickBot="1">
      <c r="B1" s="2532"/>
      <c r="C1" s="2533"/>
      <c r="D1" s="2534"/>
      <c r="E1" s="2541" t="s">
        <v>1907</v>
      </c>
      <c r="F1" s="2541"/>
      <c r="G1" s="2541"/>
      <c r="H1" s="2541"/>
      <c r="I1" s="2541"/>
      <c r="J1" s="2541"/>
      <c r="K1" s="2541"/>
      <c r="L1" s="1327" t="s">
        <v>1908</v>
      </c>
      <c r="M1" s="1328"/>
      <c r="N1" s="1329"/>
      <c r="O1" s="1329"/>
      <c r="T1" s="1329"/>
      <c r="U1" s="1329"/>
      <c r="V1" s="1329"/>
      <c r="W1" s="1329"/>
      <c r="X1" s="1329"/>
      <c r="Y1" s="1329"/>
      <c r="Z1" s="1329"/>
      <c r="AA1" s="1329"/>
      <c r="AB1" s="1329"/>
      <c r="AC1" s="1329"/>
      <c r="AD1" s="1329"/>
      <c r="AE1" s="1329"/>
      <c r="AF1" s="1329"/>
      <c r="AG1" s="1329"/>
      <c r="AH1" s="1329"/>
      <c r="AI1" s="1329"/>
      <c r="AJ1" s="1329"/>
      <c r="AK1" s="1329"/>
      <c r="AL1" s="1329"/>
      <c r="AM1" s="1329"/>
      <c r="AN1" s="1329"/>
      <c r="AO1" s="1329"/>
      <c r="AP1" s="1329"/>
      <c r="AQ1" s="1329"/>
      <c r="AR1" s="1329"/>
      <c r="AS1" s="1329"/>
      <c r="AT1" s="1329"/>
      <c r="AU1" s="1329"/>
      <c r="AV1" s="1329"/>
      <c r="AW1" s="1329"/>
      <c r="AX1" s="1329"/>
      <c r="AY1" s="1329"/>
      <c r="AZ1" s="1329"/>
      <c r="BA1" s="1329"/>
      <c r="BB1" s="1329"/>
      <c r="BC1" s="1329"/>
      <c r="BD1" s="1329"/>
      <c r="BE1" s="1329"/>
      <c r="BF1" s="1329"/>
      <c r="BG1" s="1329"/>
      <c r="BH1" s="1329"/>
      <c r="BI1" s="1329"/>
      <c r="BJ1" s="1329"/>
      <c r="BK1" s="1329"/>
      <c r="BL1" s="1329"/>
      <c r="BM1" s="1329"/>
      <c r="BN1" s="1329"/>
      <c r="BO1" s="1329"/>
      <c r="BP1" s="1329"/>
      <c r="BQ1" s="1329"/>
      <c r="BR1" s="1329"/>
      <c r="BS1" s="1329"/>
      <c r="BT1" s="1329"/>
      <c r="BU1" s="1329"/>
      <c r="BV1" s="1329"/>
      <c r="BW1" s="1329"/>
      <c r="BX1" s="1329"/>
    </row>
    <row r="2" spans="2:76" ht="15.75" thickBot="1">
      <c r="B2" s="2535"/>
      <c r="C2" s="2536"/>
      <c r="D2" s="2537"/>
      <c r="E2" s="2541"/>
      <c r="F2" s="2541"/>
      <c r="G2" s="2541"/>
      <c r="H2" s="2541"/>
      <c r="I2" s="2541"/>
      <c r="J2" s="2541"/>
      <c r="K2" s="2541"/>
      <c r="L2" s="1327" t="s">
        <v>1909</v>
      </c>
      <c r="M2" s="1328"/>
      <c r="N2" s="1329"/>
      <c r="O2" s="1329"/>
      <c r="T2" s="1329"/>
      <c r="U2" s="1329"/>
      <c r="V2" s="1329"/>
      <c r="W2" s="1329"/>
      <c r="X2" s="1329"/>
      <c r="Y2" s="1329"/>
      <c r="Z2" s="1329"/>
      <c r="AA2" s="1329"/>
      <c r="AB2" s="1329"/>
      <c r="AC2" s="1329"/>
      <c r="AD2" s="1329"/>
      <c r="AE2" s="1329"/>
      <c r="AF2" s="1329"/>
      <c r="AG2" s="1329"/>
      <c r="AH2" s="1329"/>
      <c r="AI2" s="1329"/>
      <c r="AJ2" s="1329"/>
      <c r="AK2" s="1329"/>
      <c r="AL2" s="1329"/>
      <c r="AM2" s="1329"/>
      <c r="AN2" s="1329"/>
      <c r="AO2" s="1329"/>
      <c r="AP2" s="1329"/>
      <c r="AQ2" s="1329"/>
      <c r="AR2" s="1329"/>
      <c r="AS2" s="1329"/>
      <c r="AT2" s="1329"/>
      <c r="AU2" s="1329"/>
      <c r="AV2" s="1329"/>
      <c r="AW2" s="1329"/>
      <c r="AX2" s="1329"/>
      <c r="AY2" s="1329"/>
      <c r="AZ2" s="1329"/>
      <c r="BA2" s="1329"/>
      <c r="BB2" s="1329"/>
      <c r="BC2" s="1329"/>
      <c r="BD2" s="1329"/>
      <c r="BE2" s="1329"/>
      <c r="BF2" s="1329"/>
      <c r="BG2" s="1329"/>
      <c r="BH2" s="1329"/>
      <c r="BI2" s="1329"/>
      <c r="BJ2" s="1329"/>
      <c r="BK2" s="1329"/>
      <c r="BL2" s="1329"/>
      <c r="BM2" s="1329"/>
      <c r="BN2" s="1329"/>
      <c r="BO2" s="1329"/>
      <c r="BP2" s="1329"/>
      <c r="BQ2" s="1329"/>
      <c r="BR2" s="1329"/>
      <c r="BS2" s="1329"/>
      <c r="BT2" s="1329"/>
      <c r="BU2" s="1329"/>
      <c r="BV2" s="1329"/>
      <c r="BW2" s="1329"/>
      <c r="BX2" s="1329"/>
    </row>
    <row r="3" spans="2:76" ht="15.75" thickBot="1">
      <c r="B3" s="2535"/>
      <c r="C3" s="2536"/>
      <c r="D3" s="2537"/>
      <c r="E3" s="2542"/>
      <c r="F3" s="2542"/>
      <c r="G3" s="2542"/>
      <c r="H3" s="2542"/>
      <c r="I3" s="2542"/>
      <c r="J3" s="2542"/>
      <c r="K3" s="2542"/>
      <c r="L3" s="1327" t="s">
        <v>1910</v>
      </c>
      <c r="M3" s="1332"/>
      <c r="N3" s="1329"/>
      <c r="O3" s="1329"/>
      <c r="T3" s="1329"/>
      <c r="U3" s="1329"/>
      <c r="V3" s="1329"/>
      <c r="W3" s="1329"/>
      <c r="X3" s="1329"/>
      <c r="Y3" s="1329"/>
      <c r="Z3" s="1329"/>
      <c r="AA3" s="1329"/>
      <c r="AB3" s="1329"/>
      <c r="AC3" s="1329"/>
      <c r="AD3" s="1329"/>
      <c r="AE3" s="1329"/>
      <c r="AF3" s="1329"/>
      <c r="AG3" s="1329"/>
      <c r="AH3" s="1329"/>
      <c r="AI3" s="1329"/>
      <c r="AJ3" s="1329"/>
      <c r="AK3" s="1329"/>
      <c r="AL3" s="1329"/>
      <c r="AM3" s="1329"/>
      <c r="AN3" s="1329"/>
      <c r="AO3" s="1329"/>
      <c r="AP3" s="1329"/>
      <c r="AQ3" s="1329"/>
      <c r="AR3" s="1329"/>
      <c r="AS3" s="1329"/>
      <c r="AT3" s="1329"/>
      <c r="AU3" s="1329"/>
      <c r="AV3" s="1329"/>
      <c r="AW3" s="1329"/>
      <c r="AX3" s="1329"/>
      <c r="AY3" s="1329"/>
      <c r="AZ3" s="1329"/>
      <c r="BA3" s="1329"/>
      <c r="BB3" s="1329"/>
      <c r="BC3" s="1329"/>
      <c r="BD3" s="1329"/>
      <c r="BE3" s="1329"/>
      <c r="BF3" s="1329"/>
      <c r="BG3" s="1329"/>
      <c r="BH3" s="1329"/>
      <c r="BI3" s="1329"/>
      <c r="BJ3" s="1329"/>
      <c r="BK3" s="1329"/>
      <c r="BL3" s="1329"/>
      <c r="BM3" s="1329"/>
      <c r="BN3" s="1329"/>
      <c r="BO3" s="1329"/>
      <c r="BP3" s="1329"/>
      <c r="BQ3" s="1329"/>
      <c r="BR3" s="1329"/>
      <c r="BS3" s="1329"/>
      <c r="BT3" s="1329"/>
      <c r="BU3" s="1329"/>
      <c r="BV3" s="1329"/>
      <c r="BW3" s="1329"/>
      <c r="BX3" s="1329"/>
    </row>
    <row r="4" spans="2:76" ht="26.25" customHeight="1" thickBot="1">
      <c r="B4" s="2538"/>
      <c r="C4" s="2539"/>
      <c r="D4" s="2540"/>
      <c r="E4" s="2542"/>
      <c r="F4" s="2542"/>
      <c r="G4" s="2542"/>
      <c r="H4" s="2542"/>
      <c r="I4" s="2542"/>
      <c r="J4" s="2542"/>
      <c r="K4" s="2542"/>
      <c r="L4" s="1327" t="s">
        <v>1911</v>
      </c>
      <c r="M4" s="1328" t="s">
        <v>1912</v>
      </c>
      <c r="N4" s="1329"/>
      <c r="O4" s="1329"/>
      <c r="T4" s="1329"/>
      <c r="U4" s="1329"/>
      <c r="V4" s="1329"/>
      <c r="W4" s="1329"/>
      <c r="X4" s="1329"/>
      <c r="Y4" s="1329"/>
      <c r="Z4" s="1329"/>
      <c r="AA4" s="1329"/>
      <c r="AB4" s="1329"/>
      <c r="AC4" s="1329"/>
      <c r="AD4" s="1329"/>
      <c r="AE4" s="1329"/>
      <c r="AF4" s="1329"/>
      <c r="AG4" s="1329"/>
      <c r="AH4" s="1329"/>
      <c r="AI4" s="1329"/>
      <c r="AJ4" s="1329"/>
      <c r="AK4" s="1329"/>
      <c r="AL4" s="1329"/>
      <c r="AM4" s="1329"/>
      <c r="AN4" s="1329"/>
      <c r="AO4" s="1329"/>
      <c r="AP4" s="1329"/>
      <c r="AQ4" s="1329"/>
      <c r="AR4" s="1329"/>
      <c r="AS4" s="1329"/>
      <c r="AT4" s="1329"/>
      <c r="AU4" s="1329"/>
      <c r="AV4" s="1329"/>
      <c r="AW4" s="1329"/>
      <c r="AX4" s="1329"/>
      <c r="AY4" s="1329"/>
      <c r="AZ4" s="1329"/>
      <c r="BA4" s="1329"/>
      <c r="BB4" s="1329"/>
      <c r="BC4" s="1329"/>
      <c r="BD4" s="1329"/>
      <c r="BE4" s="1329"/>
      <c r="BF4" s="1329"/>
      <c r="BG4" s="1329"/>
      <c r="BH4" s="1329"/>
      <c r="BI4" s="1329"/>
      <c r="BJ4" s="1329"/>
      <c r="BK4" s="1329"/>
      <c r="BL4" s="1329"/>
      <c r="BM4" s="1329"/>
      <c r="BN4" s="1329"/>
      <c r="BO4" s="1329"/>
      <c r="BP4" s="1329"/>
      <c r="BQ4" s="1329"/>
      <c r="BR4" s="1329"/>
      <c r="BS4" s="1329"/>
      <c r="BT4" s="1329"/>
      <c r="BU4" s="1329"/>
      <c r="BV4" s="1329"/>
      <c r="BW4" s="1329"/>
      <c r="BX4" s="1329"/>
    </row>
    <row r="5" spans="2:76" s="1329" customFormat="1" ht="20.25">
      <c r="B5" s="1333"/>
      <c r="C5" s="1333"/>
      <c r="D5" s="1333"/>
      <c r="E5" s="1334"/>
      <c r="F5" s="1334"/>
      <c r="G5" s="1334"/>
      <c r="H5" s="1334"/>
      <c r="I5" s="1334"/>
      <c r="J5" s="1334"/>
      <c r="K5" s="1334"/>
      <c r="L5" s="1335"/>
      <c r="M5" s="1336"/>
    </row>
    <row r="6" spans="2:76" s="1329" customFormat="1" ht="12.75">
      <c r="B6" s="2543" t="s">
        <v>1913</v>
      </c>
      <c r="C6" s="2543"/>
      <c r="D6" s="2543"/>
      <c r="E6" s="1338">
        <f>'Carátula (P)'!E18</f>
        <v>46247</v>
      </c>
      <c r="F6" s="1337"/>
      <c r="G6" s="1337"/>
      <c r="H6" s="1339"/>
      <c r="I6" s="1340"/>
      <c r="K6" s="1341"/>
      <c r="L6" s="1340"/>
      <c r="M6" s="1340"/>
    </row>
    <row r="7" spans="2:76" s="1329" customFormat="1" ht="12.75">
      <c r="B7" s="1342"/>
      <c r="C7" s="1342"/>
      <c r="D7" s="1343"/>
      <c r="E7" s="1342"/>
      <c r="F7" s="1337"/>
      <c r="G7" s="1337"/>
      <c r="H7" s="1344"/>
      <c r="I7" s="1340"/>
      <c r="K7" s="1341"/>
      <c r="L7" s="1340"/>
      <c r="M7" s="1340"/>
    </row>
    <row r="8" spans="2:76" ht="36">
      <c r="B8" s="1345" t="s">
        <v>1914</v>
      </c>
      <c r="C8" s="1346" t="s">
        <v>1860</v>
      </c>
      <c r="D8" s="1346" t="s">
        <v>1915</v>
      </c>
      <c r="E8" s="1346" t="s">
        <v>1916</v>
      </c>
      <c r="F8" s="1346" t="s">
        <v>1917</v>
      </c>
      <c r="G8" s="1347" t="s">
        <v>1918</v>
      </c>
      <c r="H8" s="1348" t="s">
        <v>1919</v>
      </c>
      <c r="I8" s="1349" t="s">
        <v>1920</v>
      </c>
      <c r="J8" s="1348" t="s">
        <v>1921</v>
      </c>
      <c r="K8" s="1348" t="s">
        <v>1922</v>
      </c>
      <c r="L8" s="1348" t="s">
        <v>1923</v>
      </c>
      <c r="M8" s="1347" t="s">
        <v>1924</v>
      </c>
      <c r="N8" s="1329"/>
      <c r="O8" s="1329"/>
      <c r="R8" s="1330"/>
      <c r="S8" s="1330"/>
    </row>
    <row r="9" spans="2:76" ht="24">
      <c r="B9" s="1350">
        <v>1</v>
      </c>
      <c r="C9" s="1351" t="s">
        <v>1925</v>
      </c>
      <c r="D9" s="1350" t="s">
        <v>1989</v>
      </c>
      <c r="E9" s="1350" t="s">
        <v>1990</v>
      </c>
      <c r="F9" s="1352" t="s">
        <v>1991</v>
      </c>
      <c r="G9" s="1434">
        <v>46224</v>
      </c>
      <c r="H9" s="1435">
        <v>46225</v>
      </c>
      <c r="I9" s="1354" t="s">
        <v>1992</v>
      </c>
      <c r="J9" s="1355" t="s">
        <v>1993</v>
      </c>
      <c r="K9" s="1353" t="s">
        <v>1994</v>
      </c>
      <c r="L9" s="1435">
        <v>46233</v>
      </c>
      <c r="M9" s="1356"/>
      <c r="N9" s="1329"/>
      <c r="O9" s="1329"/>
      <c r="R9" s="1330"/>
      <c r="S9" s="1330"/>
    </row>
    <row r="10" spans="2:76" ht="24">
      <c r="B10" s="1357">
        <v>2</v>
      </c>
      <c r="C10" s="1358" t="s">
        <v>1925</v>
      </c>
      <c r="D10" s="1359" t="s">
        <v>1989</v>
      </c>
      <c r="E10" s="1359" t="s">
        <v>1995</v>
      </c>
      <c r="F10" s="1360" t="s">
        <v>1996</v>
      </c>
      <c r="G10" s="1436">
        <v>46224</v>
      </c>
      <c r="H10" s="1437">
        <v>46225</v>
      </c>
      <c r="I10" s="1363" t="s">
        <v>1992</v>
      </c>
      <c r="J10" s="1362" t="s">
        <v>1993</v>
      </c>
      <c r="K10" s="1362" t="s">
        <v>1994</v>
      </c>
      <c r="L10" s="1438">
        <v>46233</v>
      </c>
      <c r="M10" s="1441"/>
      <c r="N10" s="1329"/>
      <c r="O10" s="1329"/>
      <c r="R10" s="1330"/>
      <c r="S10" s="1330"/>
    </row>
    <row r="11" spans="2:76" ht="12.75">
      <c r="B11" s="1357"/>
      <c r="C11" s="1358"/>
      <c r="D11" s="1359"/>
      <c r="E11" s="1359"/>
      <c r="F11" s="1360"/>
      <c r="G11" s="1361"/>
      <c r="H11" s="1362"/>
      <c r="I11" s="1363"/>
      <c r="J11" s="1362"/>
      <c r="K11" s="1364"/>
      <c r="L11" s="1365"/>
      <c r="M11" s="1366"/>
      <c r="N11" s="1329"/>
      <c r="O11" s="1329"/>
      <c r="R11" s="1330"/>
      <c r="S11" s="1330"/>
    </row>
    <row r="12" spans="2:76" ht="12.75">
      <c r="B12" s="1357"/>
      <c r="C12" s="1358"/>
      <c r="D12" s="1359"/>
      <c r="E12" s="1359"/>
      <c r="F12" s="1360"/>
      <c r="G12" s="1361"/>
      <c r="H12" s="1362"/>
      <c r="I12" s="1363"/>
      <c r="J12" s="1362"/>
      <c r="K12" s="1364"/>
      <c r="L12" s="1365"/>
      <c r="M12" s="1366"/>
      <c r="N12" s="1329"/>
      <c r="O12" s="1329"/>
      <c r="R12" s="1330"/>
      <c r="S12" s="1330"/>
    </row>
    <row r="13" spans="2:76" ht="12.75">
      <c r="B13" s="1367"/>
      <c r="C13" s="1368"/>
      <c r="D13" s="1369"/>
      <c r="E13" s="1368"/>
      <c r="F13" s="1370"/>
      <c r="G13" s="1370"/>
      <c r="H13" s="1371"/>
      <c r="I13" s="1372"/>
      <c r="J13" s="1373"/>
      <c r="K13" s="1341"/>
      <c r="L13" s="1372"/>
      <c r="M13" s="1372"/>
      <c r="N13" s="1374"/>
      <c r="O13" s="1374"/>
    </row>
    <row r="14" spans="2:76" ht="30" customHeight="1">
      <c r="B14" s="1333"/>
      <c r="C14" s="1333"/>
      <c r="D14" s="1375"/>
      <c r="E14" s="1333"/>
      <c r="F14" s="1340"/>
      <c r="G14" s="1340"/>
      <c r="H14" s="1339"/>
      <c r="I14" s="1340"/>
      <c r="J14" s="1329"/>
      <c r="K14" s="1341"/>
      <c r="L14" s="1340"/>
      <c r="M14" s="1340"/>
      <c r="N14" s="1329"/>
      <c r="O14" s="1329"/>
    </row>
    <row r="15" spans="2:76" ht="12.75">
      <c r="B15" s="1333"/>
      <c r="C15" s="1333"/>
      <c r="D15" s="1375"/>
      <c r="E15" s="1333"/>
      <c r="F15" s="1340"/>
      <c r="G15" s="1340"/>
      <c r="H15" s="1339"/>
      <c r="I15" s="1340"/>
      <c r="J15" s="1329"/>
      <c r="K15" s="1341"/>
      <c r="L15" s="1340"/>
      <c r="M15" s="1340"/>
      <c r="N15" s="1329"/>
      <c r="O15" s="1329"/>
    </row>
    <row r="16" spans="2:76" ht="12.75">
      <c r="B16" s="1333"/>
      <c r="C16" s="1333"/>
      <c r="D16" s="1375"/>
      <c r="E16" s="1333"/>
      <c r="F16" s="1340"/>
      <c r="G16" s="1340"/>
      <c r="H16" s="1339"/>
      <c r="I16" s="1340"/>
      <c r="J16" s="1329"/>
      <c r="K16" s="1341"/>
      <c r="L16" s="1340"/>
      <c r="M16" s="1340"/>
      <c r="N16" s="1329"/>
      <c r="O16" s="1329"/>
    </row>
    <row r="17" spans="2:15" ht="12.75">
      <c r="B17" s="1333"/>
      <c r="C17" s="1333"/>
      <c r="D17" s="1375"/>
      <c r="E17" s="1333"/>
      <c r="F17" s="1340"/>
      <c r="G17" s="1340"/>
      <c r="H17" s="1339"/>
      <c r="I17" s="1340"/>
      <c r="J17" s="1329"/>
      <c r="K17" s="1341"/>
      <c r="L17" s="1340"/>
      <c r="M17" s="1340"/>
      <c r="N17" s="1329"/>
      <c r="O17" s="1329"/>
    </row>
    <row r="18" spans="2:15" ht="30" customHeight="1">
      <c r="B18" s="1333"/>
      <c r="C18" s="1333"/>
      <c r="D18" s="1375"/>
      <c r="E18" s="1333"/>
      <c r="F18" s="1340"/>
      <c r="G18" s="1340"/>
      <c r="H18" s="1339"/>
      <c r="I18" s="1340"/>
      <c r="J18" s="1329"/>
      <c r="K18" s="1341"/>
      <c r="L18" s="1340"/>
      <c r="M18" s="1340"/>
      <c r="N18" s="1329"/>
      <c r="O18" s="1329"/>
    </row>
    <row r="19" spans="2:15" ht="30" customHeight="1">
      <c r="B19" s="1333"/>
      <c r="C19" s="1333"/>
      <c r="D19" s="1375"/>
      <c r="E19" s="1333"/>
      <c r="F19" s="1340"/>
      <c r="G19" s="1340"/>
      <c r="H19" s="1339"/>
      <c r="I19" s="1340"/>
      <c r="J19" s="1329"/>
      <c r="K19" s="1341"/>
      <c r="L19" s="1340"/>
      <c r="M19" s="1340"/>
      <c r="N19" s="1329"/>
      <c r="O19" s="1329"/>
    </row>
    <row r="20" spans="2:15" ht="30" customHeight="1">
      <c r="B20" s="1333"/>
      <c r="C20" s="1333"/>
      <c r="D20" s="1375"/>
      <c r="E20" s="1333"/>
      <c r="F20" s="1340"/>
      <c r="G20" s="1340"/>
      <c r="H20" s="1339"/>
      <c r="I20" s="1340"/>
      <c r="J20" s="1329"/>
      <c r="K20" s="1341"/>
      <c r="L20" s="1340"/>
      <c r="M20" s="1340"/>
      <c r="N20" s="1329"/>
      <c r="O20" s="1329"/>
    </row>
    <row r="21" spans="2:15" ht="30" customHeight="1">
      <c r="B21" s="1333"/>
      <c r="C21" s="1333"/>
      <c r="D21" s="1375"/>
      <c r="E21" s="1333"/>
      <c r="F21" s="1340"/>
      <c r="G21" s="1340"/>
      <c r="H21" s="1339"/>
      <c r="I21" s="1340"/>
      <c r="J21" s="1329"/>
      <c r="K21" s="1341"/>
      <c r="L21" s="1340"/>
      <c r="M21" s="1340"/>
      <c r="N21" s="1329"/>
      <c r="O21" s="1329"/>
    </row>
    <row r="22" spans="2:15" ht="30" customHeight="1">
      <c r="B22" s="1333"/>
      <c r="C22" s="1333"/>
      <c r="D22" s="1375"/>
      <c r="E22" s="1333"/>
      <c r="F22" s="1340"/>
      <c r="G22" s="1340"/>
      <c r="H22" s="1339"/>
      <c r="I22" s="1340"/>
      <c r="J22" s="1329"/>
      <c r="K22" s="1341"/>
      <c r="L22" s="1340"/>
      <c r="M22" s="1340"/>
      <c r="N22" s="1329"/>
      <c r="O22" s="1329"/>
    </row>
    <row r="23" spans="2:15" ht="30" customHeight="1">
      <c r="B23" s="1333"/>
      <c r="C23" s="1333"/>
      <c r="D23" s="1375"/>
      <c r="E23" s="1333"/>
      <c r="F23" s="1340"/>
      <c r="G23" s="1340"/>
      <c r="H23" s="1339"/>
      <c r="I23" s="1340"/>
      <c r="J23" s="1329"/>
      <c r="K23" s="1341"/>
      <c r="L23" s="1340"/>
      <c r="M23" s="1340"/>
      <c r="N23" s="1329"/>
      <c r="O23" s="1329"/>
    </row>
    <row r="24" spans="2:15" ht="30" customHeight="1">
      <c r="B24" s="1333"/>
      <c r="C24" s="1333"/>
      <c r="D24" s="1375"/>
      <c r="E24" s="1333"/>
      <c r="F24" s="1340"/>
      <c r="G24" s="1340"/>
      <c r="H24" s="1339"/>
      <c r="I24" s="1340"/>
      <c r="J24" s="1329"/>
      <c r="K24" s="1341"/>
      <c r="L24" s="1340"/>
      <c r="M24" s="1340"/>
      <c r="N24" s="1329"/>
      <c r="O24" s="1329"/>
    </row>
  </sheetData>
  <mergeCells count="4">
    <mergeCell ref="B1:D4"/>
    <mergeCell ref="E1:K2"/>
    <mergeCell ref="E3:K4"/>
    <mergeCell ref="B6:D6"/>
  </mergeCells>
  <conditionalFormatting sqref="C9">
    <cfRule type="cellIs" dxfId="51" priority="1" operator="equal">
      <formula>"ANULADO"</formula>
    </cfRule>
    <cfRule type="cellIs" dxfId="50" priority="2" operator="equal">
      <formula>"CERRADO"</formula>
    </cfRule>
    <cfRule type="cellIs" dxfId="49" priority="3" operator="equal">
      <formula>"ABIERTO"</formula>
    </cfRule>
  </conditionalFormatting>
  <conditionalFormatting sqref="E1 B6 B7:C7 C8 C10:C13 B14:C1048576">
    <cfRule type="containsText" dxfId="48" priority="16" operator="containsText" text="NEXUS">
      <formula>NOT(ISERROR(SEARCH("NEXUS",B1)))</formula>
    </cfRule>
    <cfRule type="cellIs" dxfId="47" priority="17" operator="equal">
      <formula>"ENVIADO A LIMA"</formula>
    </cfRule>
    <cfRule type="containsText" dxfId="46" priority="18" operator="containsText" text="ANULADO">
      <formula>NOT(ISERROR(SEARCH("ANULADO",B1)))</formula>
    </cfRule>
    <cfRule type="containsText" dxfId="45" priority="19" operator="containsText" text="ENVIADO">
      <formula>NOT(ISERROR(SEARCH("ENVIADO",B1)))</formula>
    </cfRule>
    <cfRule type="containsText" dxfId="44" priority="20" operator="containsText" text="COD SEPARADO">
      <formula>NOT(ISERROR(SEARCH("COD SEPARADO",B1)))</formula>
    </cfRule>
  </conditionalFormatting>
  <conditionalFormatting sqref="J9">
    <cfRule type="cellIs" dxfId="43" priority="4" operator="equal">
      <formula>"ANULADO"</formula>
    </cfRule>
    <cfRule type="cellIs" dxfId="42" priority="5" operator="equal">
      <formula>"CERRADO"</formula>
    </cfRule>
    <cfRule type="cellIs" dxfId="41" priority="6" operator="equal">
      <formula>"ABIERTO"</formula>
    </cfRule>
  </conditionalFormatting>
  <conditionalFormatting sqref="L13">
    <cfRule type="cellIs" dxfId="40" priority="13" operator="equal">
      <formula>"ANULADO"</formula>
    </cfRule>
    <cfRule type="cellIs" dxfId="39" priority="14" operator="equal">
      <formula>"CERRADO"</formula>
    </cfRule>
  </conditionalFormatting>
  <conditionalFormatting sqref="L13:L14">
    <cfRule type="cellIs" dxfId="38" priority="15" operator="equal">
      <formula>"ABIERTO"</formula>
    </cfRule>
  </conditionalFormatting>
  <conditionalFormatting sqref="M1">
    <cfRule type="cellIs" dxfId="37" priority="7" operator="equal">
      <formula>"ANULADO"</formula>
    </cfRule>
    <cfRule type="cellIs" dxfId="36" priority="8" operator="equal">
      <formula>"ABIERTO"</formula>
    </cfRule>
    <cfRule type="cellIs" dxfId="35" priority="9" operator="equal">
      <formula>"CERRADO"</formula>
    </cfRule>
  </conditionalFormatting>
  <dataValidations count="2">
    <dataValidation type="list" allowBlank="1" showInputMessage="1" showErrorMessage="1" sqref="C8:C11" xr:uid="{FB66B9B9-4D8A-4E75-94D3-3D755794D0AF}">
      <formula1>$K$15:$K$17</formula1>
    </dataValidation>
    <dataValidation type="list" allowBlank="1" showInputMessage="1" showErrorMessage="1" sqref="C12:C13" xr:uid="{94492034-ADA3-485D-9EF9-1B7498F794CD}">
      <formula1>#REF!</formula1>
    </dataValidation>
  </dataValidations>
  <pageMargins left="0.70866141732283472" right="0.70866141732283472" top="0.74803149606299213" bottom="0.74803149606299213" header="0.31496062992125984" footer="0.31496062992125984"/>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0975A-B7E1-4DC1-9EFC-F1CDEFD9C22E}">
  <sheetPr>
    <tabColor rgb="FF00B050"/>
  </sheetPr>
  <dimension ref="A1:Q17"/>
  <sheetViews>
    <sheetView workbookViewId="0">
      <selection sqref="A1:C4"/>
    </sheetView>
  </sheetViews>
  <sheetFormatPr baseColWidth="10" defaultColWidth="11.42578125" defaultRowHeight="15"/>
  <cols>
    <col min="1" max="1" width="10.7109375" style="1380" customWidth="1"/>
    <col min="2" max="2" width="32" style="1380" customWidth="1"/>
    <col min="3" max="3" width="11.28515625" style="1380" customWidth="1"/>
    <col min="4" max="4" width="22.42578125" style="1380" customWidth="1"/>
    <col min="5" max="5" width="50" style="1380" customWidth="1"/>
    <col min="6" max="6" width="19.140625" style="1380" customWidth="1"/>
    <col min="7" max="7" width="29.85546875" style="1380" customWidth="1"/>
    <col min="8" max="8" width="44.5703125" style="1380" customWidth="1"/>
    <col min="9" max="9" width="25.140625" style="1380" customWidth="1"/>
    <col min="10" max="11" width="20.7109375" style="1380" customWidth="1"/>
    <col min="12" max="16384" width="11.42578125" style="1380"/>
  </cols>
  <sheetData>
    <row r="1" spans="1:17" ht="15.75" thickBot="1">
      <c r="A1" s="2532"/>
      <c r="B1" s="2533"/>
      <c r="C1" s="2534"/>
      <c r="D1" s="2544" t="s">
        <v>1926</v>
      </c>
      <c r="E1" s="2545"/>
      <c r="F1" s="2545"/>
      <c r="G1" s="2545"/>
      <c r="H1" s="2546"/>
      <c r="I1" s="1327" t="s">
        <v>1908</v>
      </c>
      <c r="J1" s="2550"/>
      <c r="K1" s="2550"/>
    </row>
    <row r="2" spans="1:17" ht="15.75" thickBot="1">
      <c r="A2" s="2535"/>
      <c r="B2" s="2536"/>
      <c r="C2" s="2537"/>
      <c r="D2" s="2547"/>
      <c r="E2" s="2548"/>
      <c r="F2" s="2548"/>
      <c r="G2" s="2548"/>
      <c r="H2" s="2549"/>
      <c r="I2" s="1327" t="s">
        <v>1909</v>
      </c>
      <c r="J2" s="2550"/>
      <c r="K2" s="2550"/>
    </row>
    <row r="3" spans="1:17" ht="15.75" thickBot="1">
      <c r="A3" s="2535"/>
      <c r="B3" s="2536"/>
      <c r="C3" s="2537"/>
      <c r="D3" s="2542"/>
      <c r="E3" s="2542"/>
      <c r="F3" s="2542"/>
      <c r="G3" s="2542"/>
      <c r="H3" s="2542"/>
      <c r="I3" s="1327" t="s">
        <v>1910</v>
      </c>
      <c r="J3" s="2551"/>
      <c r="K3" s="2551"/>
    </row>
    <row r="4" spans="1:17" ht="15.75" thickBot="1">
      <c r="A4" s="2538"/>
      <c r="B4" s="2539"/>
      <c r="C4" s="2540"/>
      <c r="D4" s="2542"/>
      <c r="E4" s="2542"/>
      <c r="F4" s="2542"/>
      <c r="G4" s="2542"/>
      <c r="H4" s="2542"/>
      <c r="I4" s="1327" t="s">
        <v>1911</v>
      </c>
      <c r="J4" s="2550" t="s">
        <v>1912</v>
      </c>
      <c r="K4" s="2550"/>
    </row>
    <row r="5" spans="1:17">
      <c r="G5" s="1381"/>
    </row>
    <row r="6" spans="1:17" ht="16.5">
      <c r="A6" s="1382"/>
      <c r="B6" s="1382"/>
      <c r="C6" s="1382"/>
      <c r="D6" s="1383"/>
      <c r="E6" s="1383"/>
      <c r="F6" s="1384"/>
      <c r="G6" s="1385"/>
      <c r="H6" s="1383"/>
      <c r="I6" s="1384"/>
      <c r="J6" s="1386"/>
      <c r="K6" s="1387"/>
    </row>
    <row r="8" spans="1:17" ht="24">
      <c r="A8" s="1346" t="s">
        <v>932</v>
      </c>
      <c r="B8" s="1346" t="s">
        <v>1927</v>
      </c>
      <c r="C8" s="1346" t="s">
        <v>1915</v>
      </c>
      <c r="D8" s="1346" t="s">
        <v>1928</v>
      </c>
      <c r="E8" s="1346" t="s">
        <v>1929</v>
      </c>
      <c r="F8" s="1346" t="s">
        <v>1930</v>
      </c>
      <c r="G8" s="1346" t="s">
        <v>1931</v>
      </c>
      <c r="H8" s="1346" t="s">
        <v>1932</v>
      </c>
      <c r="I8" s="1346" t="s">
        <v>1933</v>
      </c>
      <c r="J8" s="1346" t="s">
        <v>1860</v>
      </c>
      <c r="K8" s="1346" t="s">
        <v>1934</v>
      </c>
      <c r="O8" s="1388"/>
      <c r="P8" s="1388"/>
      <c r="Q8" s="1388"/>
    </row>
    <row r="9" spans="1:17" ht="120" customHeight="1">
      <c r="A9" s="1350">
        <v>1</v>
      </c>
      <c r="B9" s="1350" t="s">
        <v>1997</v>
      </c>
      <c r="C9" s="1350" t="s">
        <v>1989</v>
      </c>
      <c r="D9" s="1350" t="s">
        <v>1992</v>
      </c>
      <c r="E9" s="1350" t="s">
        <v>1998</v>
      </c>
      <c r="F9" s="1434">
        <v>46223</v>
      </c>
      <c r="G9" s="1350" t="s">
        <v>1999</v>
      </c>
      <c r="H9" s="1350" t="s">
        <v>2000</v>
      </c>
      <c r="I9" s="1434">
        <v>46224</v>
      </c>
      <c r="J9" s="1389" t="s">
        <v>1993</v>
      </c>
      <c r="K9" s="1350"/>
      <c r="O9" s="1388"/>
      <c r="P9" s="1388"/>
      <c r="Q9" s="1388"/>
    </row>
    <row r="10" spans="1:17" ht="48">
      <c r="A10" s="1350">
        <v>2</v>
      </c>
      <c r="B10" s="1350" t="s">
        <v>2001</v>
      </c>
      <c r="C10" s="1350" t="s">
        <v>1989</v>
      </c>
      <c r="D10" s="1350" t="s">
        <v>1992</v>
      </c>
      <c r="E10" s="1390" t="s">
        <v>2002</v>
      </c>
      <c r="F10" s="1434">
        <v>46233</v>
      </c>
      <c r="G10" s="1350" t="s">
        <v>1999</v>
      </c>
      <c r="H10" s="1350" t="s">
        <v>2003</v>
      </c>
      <c r="I10" s="1434">
        <v>46238</v>
      </c>
      <c r="J10" s="1389" t="s">
        <v>1993</v>
      </c>
      <c r="K10" s="1350"/>
      <c r="O10" s="1388"/>
      <c r="P10" s="1388"/>
      <c r="Q10" s="1388"/>
    </row>
    <row r="11" spans="1:17">
      <c r="O11" s="1388" t="s">
        <v>1935</v>
      </c>
      <c r="P11" s="1388"/>
      <c r="Q11" s="1388">
        <v>2</v>
      </c>
    </row>
    <row r="12" spans="1:17">
      <c r="O12" s="1388" t="s">
        <v>1936</v>
      </c>
      <c r="P12" s="1388"/>
      <c r="Q12" s="1388">
        <v>3</v>
      </c>
    </row>
    <row r="13" spans="1:17">
      <c r="O13" s="1388" t="s">
        <v>1937</v>
      </c>
      <c r="P13" s="1388"/>
      <c r="Q13" s="1388">
        <v>4</v>
      </c>
    </row>
    <row r="14" spans="1:17">
      <c r="O14" s="1388" t="s">
        <v>1938</v>
      </c>
      <c r="P14" s="1388"/>
      <c r="Q14" s="1388">
        <v>5</v>
      </c>
    </row>
    <row r="15" spans="1:17">
      <c r="O15" s="1388" t="s">
        <v>1939</v>
      </c>
      <c r="P15" s="1388"/>
      <c r="Q15" s="1388">
        <v>6</v>
      </c>
    </row>
    <row r="16" spans="1:17">
      <c r="O16" s="1388" t="s">
        <v>1940</v>
      </c>
      <c r="P16" s="1388"/>
      <c r="Q16" s="1388">
        <v>7</v>
      </c>
    </row>
    <row r="17" spans="15:17">
      <c r="O17" s="1388"/>
      <c r="P17" s="1388"/>
      <c r="Q17" s="1388"/>
    </row>
  </sheetData>
  <mergeCells count="7">
    <mergeCell ref="A1:C4"/>
    <mergeCell ref="D1:H2"/>
    <mergeCell ref="J1:K1"/>
    <mergeCell ref="J2:K2"/>
    <mergeCell ref="D3:H4"/>
    <mergeCell ref="J3:K3"/>
    <mergeCell ref="J4:K4"/>
  </mergeCells>
  <conditionalFormatting sqref="A8:K8">
    <cfRule type="containsText" dxfId="34" priority="1" operator="containsText" text="NEXUS">
      <formula>NOT(ISERROR(SEARCH("NEXUS",A8)))</formula>
    </cfRule>
    <cfRule type="cellIs" dxfId="33" priority="2" operator="equal">
      <formula>"ENVIADO A LIMA"</formula>
    </cfRule>
    <cfRule type="containsText" dxfId="32" priority="3" operator="containsText" text="ANULADO">
      <formula>NOT(ISERROR(SEARCH("ANULADO",A8)))</formula>
    </cfRule>
    <cfRule type="containsText" dxfId="31" priority="4" operator="containsText" text="ENVIADO">
      <formula>NOT(ISERROR(SEARCH("ENVIADO",A8)))</formula>
    </cfRule>
    <cfRule type="containsText" dxfId="30" priority="5" operator="containsText" text="COD SEPARADO">
      <formula>NOT(ISERROR(SEARCH("COD SEPARADO",A8)))</formula>
    </cfRule>
  </conditionalFormatting>
  <conditionalFormatting sqref="D1">
    <cfRule type="containsText" dxfId="29" priority="9" operator="containsText" text="NEXUS">
      <formula>NOT(ISERROR(SEARCH("NEXUS",D1)))</formula>
    </cfRule>
    <cfRule type="cellIs" dxfId="28" priority="10" operator="equal">
      <formula>"ENVIADO A LIMA"</formula>
    </cfRule>
    <cfRule type="containsText" dxfId="27" priority="11" operator="containsText" text="ANULADO">
      <formula>NOT(ISERROR(SEARCH("ANULADO",D1)))</formula>
    </cfRule>
    <cfRule type="containsText" dxfId="26" priority="12" operator="containsText" text="ENVIADO">
      <formula>NOT(ISERROR(SEARCH("ENVIADO",D1)))</formula>
    </cfRule>
    <cfRule type="containsText" dxfId="25" priority="13" operator="containsText" text="COD SEPARADO">
      <formula>NOT(ISERROR(SEARCH("COD SEPARADO",D1)))</formula>
    </cfRule>
  </conditionalFormatting>
  <conditionalFormatting sqref="J1:J6">
    <cfRule type="cellIs" dxfId="24" priority="6" operator="equal">
      <formula>"ANULADO"</formula>
    </cfRule>
    <cfRule type="cellIs" dxfId="23" priority="7" operator="equal">
      <formula>"ABIERTO"</formula>
    </cfRule>
    <cfRule type="cellIs" dxfId="22" priority="8" operator="equal">
      <formula>"CERRADO"</formula>
    </cfRule>
  </conditionalFormatting>
  <pageMargins left="0.70866141732283472" right="0.70866141732283472" top="0.74803149606299213" bottom="0.74803149606299213" header="0.31496062992125984" footer="0.31496062992125984"/>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FD45A-5BA3-448B-8BCC-46F01132ABF9}">
  <sheetPr>
    <tabColor rgb="FF00B050"/>
    <pageSetUpPr fitToPage="1"/>
  </sheetPr>
  <dimension ref="A1:N128"/>
  <sheetViews>
    <sheetView workbookViewId="0"/>
  </sheetViews>
  <sheetFormatPr baseColWidth="10" defaultColWidth="11.5703125" defaultRowHeight="15"/>
  <cols>
    <col min="1" max="1" width="2" style="1391" customWidth="1"/>
    <col min="2" max="7" width="10.85546875" style="1391" customWidth="1"/>
    <col min="8" max="8" width="5.85546875" style="1391" customWidth="1"/>
    <col min="9" max="14" width="10.85546875" style="1391" customWidth="1"/>
    <col min="15" max="15" width="1.42578125" style="1391" customWidth="1"/>
    <col min="16" max="16" width="11.140625" style="1391" customWidth="1"/>
    <col min="17" max="16384" width="11.5703125" style="1391"/>
  </cols>
  <sheetData>
    <row r="1" spans="2:14" ht="17.25" thickBot="1">
      <c r="B1" s="2568" t="s">
        <v>1941</v>
      </c>
      <c r="C1" s="2569"/>
      <c r="D1" s="2570"/>
      <c r="E1" s="2570"/>
      <c r="F1" s="2570"/>
      <c r="G1" s="2570"/>
      <c r="H1" s="2570"/>
      <c r="I1" s="2570"/>
      <c r="J1" s="2570"/>
      <c r="K1" s="2570"/>
      <c r="L1" s="2570"/>
      <c r="M1" s="2571"/>
      <c r="N1" s="2572"/>
    </row>
    <row r="2" spans="2:14" ht="17.25" thickBot="1">
      <c r="B2" s="1392" t="s">
        <v>1942</v>
      </c>
      <c r="C2" s="1392"/>
      <c r="D2" s="2573" t="str">
        <f>'Carátula (P)'!C10</f>
        <v>“REPOSICIÓN DEL SISTEMA DE DOSIFICACIÓN DE FLOCULANTE”</v>
      </c>
      <c r="E2" s="2574"/>
      <c r="F2" s="2574"/>
      <c r="G2" s="2574"/>
      <c r="H2" s="2574"/>
      <c r="I2" s="2574"/>
      <c r="J2" s="2574"/>
      <c r="K2" s="2575"/>
      <c r="L2" s="2576"/>
      <c r="M2" s="2577"/>
      <c r="N2" s="2578"/>
    </row>
    <row r="3" spans="2:14" ht="15.75" thickBot="1">
      <c r="B3" s="1393" t="s">
        <v>1943</v>
      </c>
      <c r="C3" s="1393"/>
      <c r="D3" s="2585" t="s">
        <v>1944</v>
      </c>
      <c r="E3" s="2586"/>
      <c r="F3" s="2586"/>
      <c r="G3" s="2586"/>
      <c r="H3" s="2586"/>
      <c r="I3" s="2586"/>
      <c r="J3" s="2586"/>
      <c r="K3" s="2587"/>
      <c r="L3" s="2579"/>
      <c r="M3" s="2580"/>
      <c r="N3" s="2581"/>
    </row>
    <row r="4" spans="2:14" ht="15.75" thickBot="1">
      <c r="B4" s="1395" t="s">
        <v>1945</v>
      </c>
      <c r="C4" s="1395"/>
      <c r="D4" s="2585" t="str">
        <f>'Carátula (P)'!C7</f>
        <v>CW156993</v>
      </c>
      <c r="E4" s="2586"/>
      <c r="F4" s="2586"/>
      <c r="G4" s="2586"/>
      <c r="H4" s="2586"/>
      <c r="I4" s="2586"/>
      <c r="J4" s="2586"/>
      <c r="K4" s="2587"/>
      <c r="L4" s="2582"/>
      <c r="M4" s="2583"/>
      <c r="N4" s="2584"/>
    </row>
    <row r="5" spans="2:14" ht="9.75" customHeight="1" thickBot="1">
      <c r="B5" s="1396"/>
      <c r="C5" s="1397"/>
      <c r="D5" s="1394"/>
      <c r="E5" s="1394"/>
      <c r="F5" s="1394"/>
      <c r="G5" s="1394"/>
      <c r="H5" s="1394"/>
      <c r="I5" s="1394"/>
      <c r="J5" s="1394"/>
      <c r="K5" s="1394"/>
      <c r="L5" s="1398"/>
      <c r="M5" s="1398"/>
      <c r="N5" s="1399"/>
    </row>
    <row r="6" spans="2:14" ht="18" hidden="1" customHeight="1" thickBot="1">
      <c r="B6" s="1400"/>
      <c r="C6" s="1400"/>
      <c r="D6" s="1400"/>
      <c r="E6" s="1400"/>
      <c r="F6" s="1400"/>
      <c r="G6" s="1401"/>
      <c r="H6" s="1400"/>
      <c r="I6" s="1400"/>
      <c r="J6" s="1400"/>
      <c r="K6" s="1400"/>
      <c r="L6" s="1400"/>
      <c r="M6" s="1400"/>
      <c r="N6" s="1401"/>
    </row>
    <row r="7" spans="2:14" ht="18" hidden="1" customHeight="1">
      <c r="B7" s="1402"/>
      <c r="C7" s="1403"/>
      <c r="D7" s="1403"/>
      <c r="E7" s="1403"/>
      <c r="F7" s="1403"/>
      <c r="G7" s="1404"/>
      <c r="H7" s="1400"/>
      <c r="I7" s="1402"/>
      <c r="J7" s="1403"/>
      <c r="K7" s="1403"/>
      <c r="L7" s="1403"/>
      <c r="M7" s="1403"/>
      <c r="N7" s="1404"/>
    </row>
    <row r="8" spans="2:14" ht="18" hidden="1" customHeight="1">
      <c r="B8" s="1405"/>
      <c r="C8" s="1400"/>
      <c r="D8" s="1400"/>
      <c r="E8" s="1400"/>
      <c r="F8" s="1400"/>
      <c r="G8" s="1401"/>
      <c r="H8" s="1400"/>
      <c r="I8" s="1405"/>
      <c r="J8" s="1400"/>
      <c r="K8" s="1400"/>
      <c r="L8" s="1400"/>
      <c r="M8" s="1400"/>
      <c r="N8" s="1401"/>
    </row>
    <row r="9" spans="2:14" ht="18" hidden="1" customHeight="1">
      <c r="B9" s="1405"/>
      <c r="C9" s="1400"/>
      <c r="D9" s="1400"/>
      <c r="E9" s="1400"/>
      <c r="F9" s="1400"/>
      <c r="G9" s="1401"/>
      <c r="H9" s="1400"/>
      <c r="I9" s="1405"/>
      <c r="J9" s="1400"/>
      <c r="K9" s="1400"/>
      <c r="L9" s="1400"/>
      <c r="M9" s="1400"/>
      <c r="N9" s="1401"/>
    </row>
    <row r="10" spans="2:14" ht="18" hidden="1" customHeight="1">
      <c r="B10" s="1405"/>
      <c r="C10" s="1400"/>
      <c r="D10" s="1400"/>
      <c r="E10" s="1400"/>
      <c r="F10" s="1400"/>
      <c r="G10" s="1401"/>
      <c r="H10" s="1400"/>
      <c r="I10" s="1405"/>
      <c r="J10" s="1400"/>
      <c r="K10" s="1400"/>
      <c r="L10" s="1400"/>
      <c r="M10" s="1400"/>
      <c r="N10" s="1401"/>
    </row>
    <row r="11" spans="2:14" ht="18" hidden="1" customHeight="1">
      <c r="B11" s="1405"/>
      <c r="C11" s="1400"/>
      <c r="D11" s="1400"/>
      <c r="E11" s="1400"/>
      <c r="F11" s="1400"/>
      <c r="G11" s="1401"/>
      <c r="H11" s="1406"/>
      <c r="I11" s="1405"/>
      <c r="J11" s="1400"/>
      <c r="K11" s="1400"/>
      <c r="L11" s="1400"/>
      <c r="M11" s="1400"/>
      <c r="N11" s="1401"/>
    </row>
    <row r="12" spans="2:14" ht="18" hidden="1" customHeight="1">
      <c r="B12" s="1405"/>
      <c r="C12" s="1400"/>
      <c r="D12" s="1400"/>
      <c r="E12" s="1400"/>
      <c r="F12" s="1400"/>
      <c r="G12" s="1401"/>
      <c r="H12" s="1400"/>
      <c r="I12" s="1405"/>
      <c r="J12" s="1400"/>
      <c r="K12" s="1400"/>
      <c r="L12" s="1400"/>
      <c r="M12" s="1400"/>
      <c r="N12" s="1401"/>
    </row>
    <row r="13" spans="2:14" ht="18" hidden="1" customHeight="1">
      <c r="B13" s="1405"/>
      <c r="C13" s="1400"/>
      <c r="D13" s="1400"/>
      <c r="E13" s="1400"/>
      <c r="F13" s="1400"/>
      <c r="G13" s="1401"/>
      <c r="H13" s="1400"/>
      <c r="I13" s="1405"/>
      <c r="J13" s="1400"/>
      <c r="K13" s="1400"/>
      <c r="L13" s="1400"/>
      <c r="M13" s="1400"/>
      <c r="N13" s="1401"/>
    </row>
    <row r="14" spans="2:14" ht="18" hidden="1" customHeight="1">
      <c r="B14" s="1405"/>
      <c r="C14" s="1400"/>
      <c r="D14" s="1400"/>
      <c r="E14" s="1400"/>
      <c r="F14" s="1400"/>
      <c r="G14" s="1401"/>
      <c r="H14" s="1400"/>
      <c r="I14" s="1405"/>
      <c r="J14" s="1400"/>
      <c r="K14" s="1400"/>
      <c r="L14" s="1400"/>
      <c r="M14" s="1400"/>
      <c r="N14" s="1401"/>
    </row>
    <row r="15" spans="2:14" ht="18" hidden="1" customHeight="1">
      <c r="B15" s="1405"/>
      <c r="C15" s="1400"/>
      <c r="D15" s="1400"/>
      <c r="E15" s="1400"/>
      <c r="F15" s="1400"/>
      <c r="G15" s="1401"/>
      <c r="H15" s="1400"/>
      <c r="I15" s="1405"/>
      <c r="J15" s="1400"/>
      <c r="K15" s="1400"/>
      <c r="L15" s="1400"/>
      <c r="M15" s="1400"/>
      <c r="N15" s="1401"/>
    </row>
    <row r="16" spans="2:14" ht="18" hidden="1" customHeight="1">
      <c r="B16" s="1405"/>
      <c r="C16" s="1400"/>
      <c r="D16" s="1400"/>
      <c r="E16" s="1400"/>
      <c r="F16" s="1400"/>
      <c r="G16" s="1401"/>
      <c r="H16" s="1400"/>
      <c r="I16" s="1405"/>
      <c r="J16" s="1400"/>
      <c r="K16" s="1400"/>
      <c r="L16" s="1400"/>
      <c r="M16" s="1400"/>
      <c r="N16" s="1401"/>
    </row>
    <row r="17" spans="2:14" ht="18" hidden="1" customHeight="1" thickBot="1">
      <c r="B17" s="1407"/>
      <c r="C17" s="1408"/>
      <c r="D17" s="1408"/>
      <c r="E17" s="1408"/>
      <c r="F17" s="1408"/>
      <c r="G17" s="1409"/>
      <c r="H17" s="1400"/>
      <c r="I17" s="1407"/>
      <c r="J17" s="1408"/>
      <c r="K17" s="1408"/>
      <c r="L17" s="1408"/>
      <c r="M17" s="1408"/>
      <c r="N17" s="1409"/>
    </row>
    <row r="18" spans="2:14" ht="18" hidden="1" customHeight="1" thickBot="1">
      <c r="B18" s="1410"/>
      <c r="C18" s="1411"/>
      <c r="D18" s="1411"/>
      <c r="E18" s="1411"/>
      <c r="F18" s="1411"/>
      <c r="G18" s="1412"/>
      <c r="H18" s="1400"/>
      <c r="I18" s="1410"/>
      <c r="J18" s="1411"/>
      <c r="K18" s="1411"/>
      <c r="L18" s="1411"/>
      <c r="M18" s="1411"/>
      <c r="N18" s="1412"/>
    </row>
    <row r="19" spans="2:14" ht="4.5" customHeight="1" thickBot="1">
      <c r="B19" s="1413"/>
      <c r="C19" s="1414"/>
      <c r="D19" s="1414"/>
      <c r="E19" s="1414"/>
      <c r="F19" s="1414"/>
      <c r="G19" s="1414"/>
      <c r="H19" s="1414"/>
      <c r="I19" s="1414"/>
      <c r="J19" s="1414"/>
      <c r="K19" s="1414"/>
      <c r="L19" s="1414"/>
      <c r="M19" s="1414"/>
      <c r="N19" s="1415"/>
    </row>
    <row r="20" spans="2:14" ht="4.5" customHeight="1" thickBot="1">
      <c r="B20" s="1405"/>
      <c r="C20" s="1400"/>
      <c r="D20" s="1400"/>
      <c r="E20" s="1400"/>
      <c r="F20" s="1400"/>
      <c r="G20" s="1400"/>
      <c r="H20" s="1400"/>
      <c r="I20" s="1400"/>
      <c r="J20" s="1400"/>
      <c r="K20" s="1400"/>
      <c r="L20" s="1400"/>
      <c r="M20" s="1400"/>
      <c r="N20" s="1401"/>
    </row>
    <row r="21" spans="2:14" ht="18" hidden="1" customHeight="1">
      <c r="B21" s="1402"/>
      <c r="C21" s="1403"/>
      <c r="D21" s="1403"/>
      <c r="E21" s="1403"/>
      <c r="F21" s="1403"/>
      <c r="G21" s="1404"/>
      <c r="H21" s="1400"/>
      <c r="I21" s="1402"/>
      <c r="J21" s="1403"/>
      <c r="K21" s="1403"/>
      <c r="L21" s="1403"/>
      <c r="M21" s="1403"/>
      <c r="N21" s="1404"/>
    </row>
    <row r="22" spans="2:14" ht="18" hidden="1" customHeight="1">
      <c r="B22" s="1405"/>
      <c r="C22" s="1400"/>
      <c r="D22" s="1400"/>
      <c r="E22" s="1400"/>
      <c r="F22" s="1400"/>
      <c r="G22" s="1401"/>
      <c r="H22" s="1400"/>
      <c r="I22" s="1405"/>
      <c r="J22" s="1400"/>
      <c r="K22" s="1400"/>
      <c r="L22" s="1400"/>
      <c r="M22" s="1400"/>
      <c r="N22" s="1401"/>
    </row>
    <row r="23" spans="2:14" ht="18" hidden="1" customHeight="1">
      <c r="B23" s="1405"/>
      <c r="C23" s="1400"/>
      <c r="D23" s="1400"/>
      <c r="E23" s="1400"/>
      <c r="F23" s="1400"/>
      <c r="G23" s="1401"/>
      <c r="H23" s="1400"/>
      <c r="I23" s="1405"/>
      <c r="J23" s="1400"/>
      <c r="K23" s="1400"/>
      <c r="L23" s="1400"/>
      <c r="M23" s="1400"/>
      <c r="N23" s="1401"/>
    </row>
    <row r="24" spans="2:14" ht="18" hidden="1" customHeight="1">
      <c r="B24" s="1405"/>
      <c r="C24" s="1400"/>
      <c r="D24" s="1400"/>
      <c r="E24" s="1400"/>
      <c r="F24" s="1400"/>
      <c r="G24" s="1401"/>
      <c r="H24" s="1400"/>
      <c r="I24" s="1405"/>
      <c r="J24" s="1400"/>
      <c r="K24" s="1400"/>
      <c r="L24" s="1400"/>
      <c r="M24" s="1400"/>
      <c r="N24" s="1401"/>
    </row>
    <row r="25" spans="2:14" ht="18" hidden="1" customHeight="1">
      <c r="B25" s="1405"/>
      <c r="C25" s="1400"/>
      <c r="D25" s="1400"/>
      <c r="E25" s="1400"/>
      <c r="F25" s="1400"/>
      <c r="G25" s="1401"/>
      <c r="H25" s="1406"/>
      <c r="I25" s="1405"/>
      <c r="J25" s="1400"/>
      <c r="K25" s="1400"/>
      <c r="L25" s="1400"/>
      <c r="M25" s="1400"/>
      <c r="N25" s="1401"/>
    </row>
    <row r="26" spans="2:14" ht="18" hidden="1" customHeight="1">
      <c r="B26" s="1405"/>
      <c r="C26" s="1400"/>
      <c r="D26" s="1400"/>
      <c r="E26" s="1400"/>
      <c r="F26" s="1400"/>
      <c r="G26" s="1401"/>
      <c r="H26" s="1400"/>
      <c r="I26" s="1405"/>
      <c r="J26" s="1400"/>
      <c r="K26" s="1400"/>
      <c r="L26" s="1400"/>
      <c r="M26" s="1400"/>
      <c r="N26" s="1401"/>
    </row>
    <row r="27" spans="2:14" ht="18" hidden="1" customHeight="1">
      <c r="B27" s="1405"/>
      <c r="C27" s="1400"/>
      <c r="D27" s="1400"/>
      <c r="E27" s="1400"/>
      <c r="F27" s="1400"/>
      <c r="G27" s="1401"/>
      <c r="H27" s="1400"/>
      <c r="I27" s="1405"/>
      <c r="J27" s="1400"/>
      <c r="K27" s="1400"/>
      <c r="L27" s="1400"/>
      <c r="M27" s="1400"/>
      <c r="N27" s="1401"/>
    </row>
    <row r="28" spans="2:14" ht="18" hidden="1" customHeight="1">
      <c r="B28" s="1405"/>
      <c r="C28" s="1400"/>
      <c r="D28" s="1400"/>
      <c r="E28" s="1400"/>
      <c r="F28" s="1400"/>
      <c r="G28" s="1401"/>
      <c r="H28" s="1400"/>
      <c r="I28" s="1405"/>
      <c r="J28" s="1400"/>
      <c r="K28" s="1400"/>
      <c r="L28" s="1400"/>
      <c r="M28" s="1400"/>
      <c r="N28" s="1401"/>
    </row>
    <row r="29" spans="2:14" ht="18" hidden="1" customHeight="1">
      <c r="B29" s="1405"/>
      <c r="C29" s="1400"/>
      <c r="D29" s="1400"/>
      <c r="E29" s="1400"/>
      <c r="F29" s="1400"/>
      <c r="G29" s="1401"/>
      <c r="H29" s="1400"/>
      <c r="I29" s="1405"/>
      <c r="J29" s="1400"/>
      <c r="K29" s="1400"/>
      <c r="L29" s="1400"/>
      <c r="M29" s="1400"/>
      <c r="N29" s="1401"/>
    </row>
    <row r="30" spans="2:14" ht="18" hidden="1" customHeight="1">
      <c r="B30" s="1405"/>
      <c r="C30" s="1400"/>
      <c r="D30" s="1400"/>
      <c r="E30" s="1400"/>
      <c r="F30" s="1400"/>
      <c r="G30" s="1401"/>
      <c r="H30" s="1400"/>
      <c r="I30" s="1405"/>
      <c r="J30" s="1400"/>
      <c r="K30" s="1400"/>
      <c r="L30" s="1400"/>
      <c r="M30" s="1400"/>
      <c r="N30" s="1401"/>
    </row>
    <row r="31" spans="2:14" ht="18" hidden="1" customHeight="1" thickBot="1">
      <c r="B31" s="1407"/>
      <c r="C31" s="1408"/>
      <c r="D31" s="1408"/>
      <c r="E31" s="1408"/>
      <c r="F31" s="1408"/>
      <c r="G31" s="1409"/>
      <c r="H31" s="1400"/>
      <c r="I31" s="1407"/>
      <c r="J31" s="1408"/>
      <c r="K31" s="1408"/>
      <c r="L31" s="1408"/>
      <c r="M31" s="1408"/>
      <c r="N31" s="1409"/>
    </row>
    <row r="32" spans="2:14" ht="18" hidden="1" customHeight="1" thickBot="1">
      <c r="B32" s="2562"/>
      <c r="C32" s="2563"/>
      <c r="D32" s="2563"/>
      <c r="E32" s="2563"/>
      <c r="F32" s="2563"/>
      <c r="G32" s="2564"/>
      <c r="H32" s="1400"/>
      <c r="I32" s="1410"/>
      <c r="J32" s="1411"/>
      <c r="K32" s="1411"/>
      <c r="L32" s="1411"/>
      <c r="M32" s="1411"/>
      <c r="N32" s="1412"/>
    </row>
    <row r="33" spans="1:14" ht="18" hidden="1" customHeight="1" thickBot="1">
      <c r="B33" s="1413"/>
      <c r="C33" s="1414"/>
      <c r="D33" s="1414"/>
      <c r="E33" s="1414"/>
      <c r="F33" s="1414"/>
      <c r="G33" s="1414"/>
      <c r="H33" s="1414"/>
      <c r="I33" s="1414"/>
      <c r="J33" s="1414"/>
      <c r="K33" s="1414"/>
      <c r="L33" s="1414"/>
      <c r="M33" s="1414"/>
      <c r="N33" s="1415"/>
    </row>
    <row r="34" spans="1:14" ht="18" customHeight="1">
      <c r="B34" s="2555">
        <f>'Carátula (P)'!C18</f>
        <v>46241</v>
      </c>
      <c r="C34" s="2556"/>
      <c r="D34" s="2557"/>
      <c r="E34" s="2557"/>
      <c r="F34" s="2557"/>
      <c r="G34" s="2557"/>
      <c r="H34" s="2557"/>
      <c r="I34" s="2557"/>
      <c r="J34" s="2557"/>
      <c r="K34" s="2557"/>
      <c r="L34" s="2557"/>
      <c r="M34" s="2557"/>
      <c r="N34" s="2558"/>
    </row>
    <row r="35" spans="1:14" ht="18" customHeight="1" thickBot="1">
      <c r="B35" s="1405"/>
      <c r="C35" s="1400"/>
      <c r="D35" s="1400"/>
      <c r="E35" s="1400"/>
      <c r="F35" s="1400"/>
      <c r="G35" s="1400"/>
      <c r="H35" s="1400"/>
      <c r="I35" s="1400"/>
      <c r="J35" s="1400"/>
      <c r="K35" s="1400"/>
      <c r="L35" s="1400"/>
      <c r="M35" s="1400"/>
      <c r="N35" s="1401"/>
    </row>
    <row r="36" spans="1:14" ht="18" customHeight="1">
      <c r="B36" s="1642"/>
      <c r="C36" s="1403"/>
      <c r="D36" s="1403"/>
      <c r="E36" s="1403"/>
      <c r="F36" s="1403"/>
      <c r="G36" s="1404"/>
      <c r="H36" s="1643"/>
      <c r="I36" s="1402"/>
      <c r="J36" s="1403"/>
      <c r="K36" s="1403"/>
      <c r="L36" s="1403"/>
      <c r="M36" s="1403"/>
      <c r="N36" s="1404"/>
    </row>
    <row r="37" spans="1:14" ht="18" customHeight="1">
      <c r="B37" s="1405"/>
      <c r="C37" s="1400"/>
      <c r="D37" s="1400"/>
      <c r="E37" s="1400"/>
      <c r="F37" s="1400"/>
      <c r="G37" s="1401"/>
      <c r="H37" s="1400"/>
      <c r="I37" s="1405"/>
      <c r="J37" s="1400"/>
      <c r="K37" s="1400"/>
      <c r="L37" s="1400"/>
      <c r="M37" s="1400"/>
      <c r="N37" s="1401"/>
    </row>
    <row r="38" spans="1:14" ht="18" customHeight="1">
      <c r="B38" s="1405"/>
      <c r="C38" s="1400"/>
      <c r="D38" s="1400"/>
      <c r="E38" s="1400"/>
      <c r="F38" s="1400"/>
      <c r="G38" s="1401"/>
      <c r="H38" s="1400"/>
      <c r="I38" s="1405"/>
      <c r="J38" s="1400"/>
      <c r="K38" s="1400"/>
      <c r="L38" s="1400"/>
      <c r="M38" s="1400"/>
      <c r="N38" s="1401"/>
    </row>
    <row r="39" spans="1:14" ht="18" customHeight="1">
      <c r="B39" s="1405"/>
      <c r="C39" s="1400"/>
      <c r="D39" s="1400"/>
      <c r="E39" s="1400"/>
      <c r="F39" s="1400"/>
      <c r="G39" s="1401"/>
      <c r="H39" s="1400"/>
      <c r="I39" s="1405"/>
      <c r="J39" s="1400"/>
      <c r="K39" s="1400"/>
      <c r="L39" s="1400"/>
      <c r="M39" s="1400"/>
      <c r="N39" s="1401"/>
    </row>
    <row r="40" spans="1:14" ht="18" customHeight="1">
      <c r="B40" s="1405"/>
      <c r="C40" s="1400"/>
      <c r="D40" s="1400"/>
      <c r="E40" s="1400"/>
      <c r="F40" s="1400"/>
      <c r="G40" s="1401"/>
      <c r="H40" s="1400"/>
      <c r="I40" s="1405"/>
      <c r="J40" s="1400"/>
      <c r="K40" s="1400"/>
      <c r="L40" s="1400"/>
      <c r="M40" s="1400"/>
      <c r="N40" s="1401"/>
    </row>
    <row r="41" spans="1:14" ht="18" customHeight="1">
      <c r="B41" s="1405"/>
      <c r="C41" s="1400"/>
      <c r="D41" s="1400"/>
      <c r="E41" s="1400"/>
      <c r="F41" s="1400"/>
      <c r="G41" s="1401"/>
      <c r="H41" s="1400"/>
      <c r="I41" s="1405"/>
      <c r="J41" s="1400"/>
      <c r="K41" s="1400"/>
      <c r="L41" s="1400"/>
      <c r="M41" s="1400"/>
      <c r="N41" s="1401"/>
    </row>
    <row r="42" spans="1:14" ht="18" customHeight="1">
      <c r="A42" s="1401"/>
      <c r="B42" s="1405"/>
      <c r="C42" s="1400"/>
      <c r="D42" s="1400"/>
      <c r="E42" s="1400"/>
      <c r="F42" s="1400"/>
      <c r="G42" s="1401"/>
      <c r="H42" s="1400"/>
      <c r="I42" s="1405"/>
      <c r="J42" s="1400"/>
      <c r="K42" s="1400"/>
      <c r="L42" s="1400"/>
      <c r="M42" s="1400"/>
      <c r="N42" s="1401"/>
    </row>
    <row r="43" spans="1:14" ht="18" customHeight="1">
      <c r="B43" s="1405"/>
      <c r="C43" s="1400"/>
      <c r="D43" s="1400"/>
      <c r="E43" s="1400"/>
      <c r="F43" s="1400"/>
      <c r="G43" s="1401"/>
      <c r="H43" s="1400"/>
      <c r="I43" s="1405"/>
      <c r="J43" s="1400"/>
      <c r="K43" s="1400"/>
      <c r="L43" s="1400"/>
      <c r="M43" s="1400"/>
      <c r="N43" s="1401"/>
    </row>
    <row r="44" spans="1:14" ht="16.5">
      <c r="B44" s="1405"/>
      <c r="C44" s="1400"/>
      <c r="D44" s="1400"/>
      <c r="E44" s="1400"/>
      <c r="F44" s="1400"/>
      <c r="G44" s="1401"/>
      <c r="H44" s="1400"/>
      <c r="I44" s="1405"/>
      <c r="J44" s="1400"/>
      <c r="K44" s="1400"/>
      <c r="L44" s="1400"/>
      <c r="M44" s="1400"/>
      <c r="N44" s="1401"/>
    </row>
    <row r="45" spans="1:14" ht="30" customHeight="1">
      <c r="B45" s="1644"/>
      <c r="C45" s="1400"/>
      <c r="D45" s="1400"/>
      <c r="E45" s="1400"/>
      <c r="F45" s="1400"/>
      <c r="G45" s="1401"/>
      <c r="H45" s="1643"/>
      <c r="I45" s="1405"/>
      <c r="J45" s="1400"/>
      <c r="K45" s="1400"/>
      <c r="L45" s="1400"/>
      <c r="M45" s="1400"/>
      <c r="N45" s="1401"/>
    </row>
    <row r="46" spans="1:14" ht="18" customHeight="1" thickBot="1">
      <c r="B46" s="1407"/>
      <c r="C46" s="1408"/>
      <c r="D46" s="1408"/>
      <c r="E46" s="1408"/>
      <c r="F46" s="1408"/>
      <c r="G46" s="1409"/>
      <c r="H46" s="1400"/>
      <c r="I46" s="1407"/>
      <c r="J46" s="1408"/>
      <c r="K46" s="1408"/>
      <c r="L46" s="1408"/>
      <c r="M46" s="1408"/>
      <c r="N46" s="1409"/>
    </row>
    <row r="47" spans="1:14" ht="23.25" customHeight="1" thickBot="1">
      <c r="B47" s="2565"/>
      <c r="C47" s="2566"/>
      <c r="D47" s="2566"/>
      <c r="E47" s="2566"/>
      <c r="F47" s="2566"/>
      <c r="G47" s="2567"/>
      <c r="H47" s="1416"/>
      <c r="I47" s="2559"/>
      <c r="J47" s="2560"/>
      <c r="K47" s="2560"/>
      <c r="L47" s="2560"/>
      <c r="M47" s="2560"/>
      <c r="N47" s="2561"/>
    </row>
    <row r="48" spans="1:14" ht="17.25" thickBot="1">
      <c r="B48" s="1405"/>
      <c r="C48" s="1400"/>
      <c r="D48" s="1400"/>
      <c r="E48" s="1400"/>
      <c r="F48" s="1400"/>
      <c r="G48" s="1400"/>
      <c r="H48" s="1400"/>
      <c r="I48" s="1400"/>
      <c r="J48" s="1400"/>
      <c r="K48" s="1400"/>
      <c r="L48" s="1400"/>
      <c r="M48" s="1400"/>
      <c r="N48" s="1401"/>
    </row>
    <row r="49" spans="2:14" ht="18" hidden="1" customHeight="1">
      <c r="B49" s="1405"/>
      <c r="C49" s="1400"/>
      <c r="D49" s="1400"/>
      <c r="E49" s="1400"/>
      <c r="F49" s="1400"/>
      <c r="G49" s="1401"/>
      <c r="H49" s="1400"/>
      <c r="I49" s="1405"/>
      <c r="J49" s="1400"/>
      <c r="K49" s="1400"/>
      <c r="L49" s="1400"/>
      <c r="M49" s="1400"/>
      <c r="N49" s="1401"/>
    </row>
    <row r="50" spans="2:14" ht="18" hidden="1" customHeight="1">
      <c r="B50" s="1645" t="s">
        <v>2008</v>
      </c>
      <c r="C50" s="1400"/>
      <c r="D50" s="1400"/>
      <c r="E50" s="1400"/>
      <c r="F50" s="1400"/>
      <c r="G50" s="1401"/>
      <c r="H50" s="1400"/>
      <c r="I50" s="1405"/>
      <c r="J50" s="1400"/>
      <c r="K50" s="1400"/>
      <c r="L50" s="1400"/>
      <c r="M50" s="1400"/>
      <c r="N50" s="1401"/>
    </row>
    <row r="51" spans="2:14" ht="18" hidden="1" customHeight="1">
      <c r="B51" s="1646" t="s">
        <v>2009</v>
      </c>
      <c r="C51" s="1400"/>
      <c r="D51" s="1400"/>
      <c r="E51" s="1400"/>
      <c r="F51" s="1400"/>
      <c r="G51" s="1401"/>
      <c r="H51" s="1400"/>
      <c r="I51" s="1405"/>
      <c r="J51" s="1400"/>
      <c r="K51" s="1400"/>
      <c r="L51" s="1400"/>
      <c r="M51" s="1400"/>
      <c r="N51" s="1401"/>
    </row>
    <row r="52" spans="2:14" ht="18" hidden="1" customHeight="1">
      <c r="B52" s="1646" t="s">
        <v>2010</v>
      </c>
      <c r="C52" s="1400"/>
      <c r="D52" s="1400"/>
      <c r="E52" s="1400"/>
      <c r="F52" s="1400"/>
      <c r="G52" s="1401"/>
      <c r="H52" s="1400"/>
      <c r="I52" s="1405"/>
      <c r="J52" s="1400"/>
      <c r="K52" s="1400"/>
      <c r="L52" s="1400"/>
      <c r="M52" s="1400"/>
      <c r="N52" s="1401"/>
    </row>
    <row r="53" spans="2:14" ht="18" hidden="1" customHeight="1">
      <c r="B53" s="1646" t="s">
        <v>2011</v>
      </c>
      <c r="C53" s="1400"/>
      <c r="D53" s="1400"/>
      <c r="E53" s="1400"/>
      <c r="F53" s="1400"/>
      <c r="G53" s="1401"/>
      <c r="H53" s="1400"/>
      <c r="I53" s="1405"/>
      <c r="J53" s="1400"/>
      <c r="K53" s="1400"/>
      <c r="L53" s="1400"/>
      <c r="M53" s="1400"/>
      <c r="N53" s="1401"/>
    </row>
    <row r="54" spans="2:14" ht="18" hidden="1" customHeight="1" thickBot="1">
      <c r="B54" s="1407"/>
      <c r="C54" s="1408"/>
      <c r="D54" s="1408"/>
      <c r="E54" s="1408"/>
      <c r="F54" s="1408"/>
      <c r="G54" s="1409"/>
      <c r="H54" s="1400"/>
      <c r="I54" s="1407"/>
      <c r="J54" s="1408"/>
      <c r="K54" s="1408"/>
      <c r="L54" s="1408"/>
      <c r="M54" s="1408"/>
      <c r="N54" s="1409"/>
    </row>
    <row r="55" spans="2:14" ht="18" hidden="1" customHeight="1" thickBot="1">
      <c r="B55" s="2562"/>
      <c r="C55" s="2563"/>
      <c r="D55" s="2563"/>
      <c r="E55" s="2563"/>
      <c r="F55" s="2563"/>
      <c r="G55" s="2564"/>
      <c r="H55" s="1400"/>
      <c r="I55" s="1410"/>
      <c r="J55" s="1411"/>
      <c r="K55" s="1411"/>
      <c r="L55" s="1411"/>
      <c r="M55" s="1411"/>
      <c r="N55" s="1412"/>
    </row>
    <row r="56" spans="2:14" ht="18" hidden="1" customHeight="1" thickBot="1">
      <c r="B56" s="1413"/>
      <c r="C56" s="1414"/>
      <c r="D56" s="1414"/>
      <c r="E56" s="1414"/>
      <c r="F56" s="1414"/>
      <c r="G56" s="1414"/>
      <c r="H56" s="1414"/>
      <c r="I56" s="1414"/>
      <c r="J56" s="1414"/>
      <c r="K56" s="1414"/>
      <c r="L56" s="1414"/>
      <c r="M56" s="1414"/>
      <c r="N56" s="1415"/>
    </row>
    <row r="57" spans="2:14" ht="18" customHeight="1">
      <c r="B57" s="2555">
        <f>B34+1</f>
        <v>46242</v>
      </c>
      <c r="C57" s="2556"/>
      <c r="D57" s="2557"/>
      <c r="E57" s="2557"/>
      <c r="F57" s="2557"/>
      <c r="G57" s="2557"/>
      <c r="H57" s="2557"/>
      <c r="I57" s="2557"/>
      <c r="J57" s="2557"/>
      <c r="K57" s="2557"/>
      <c r="L57" s="2557"/>
      <c r="M57" s="2557"/>
      <c r="N57" s="2558"/>
    </row>
    <row r="58" spans="2:14" ht="18" customHeight="1" thickBot="1">
      <c r="B58" s="1405"/>
      <c r="C58" s="1400"/>
      <c r="D58" s="1400"/>
      <c r="E58" s="1400"/>
      <c r="F58" s="1400"/>
      <c r="G58" s="1400"/>
      <c r="H58" s="1400"/>
      <c r="I58" s="1400"/>
      <c r="J58" s="1400"/>
      <c r="K58" s="1400"/>
      <c r="L58" s="1400"/>
      <c r="M58" s="1400"/>
      <c r="N58" s="1401"/>
    </row>
    <row r="59" spans="2:14" ht="18" customHeight="1">
      <c r="B59" s="1642"/>
      <c r="C59" s="1403"/>
      <c r="D59" s="1403"/>
      <c r="E59" s="1403"/>
      <c r="F59" s="1403"/>
      <c r="G59" s="1404"/>
      <c r="H59" s="1643"/>
      <c r="I59" s="1402"/>
      <c r="J59" s="1403"/>
      <c r="K59" s="1403"/>
      <c r="L59" s="1403"/>
      <c r="M59" s="1403"/>
      <c r="N59" s="1404"/>
    </row>
    <row r="60" spans="2:14" ht="18" customHeight="1">
      <c r="B60" s="1405"/>
      <c r="C60" s="1400"/>
      <c r="D60" s="1400"/>
      <c r="E60" s="1400"/>
      <c r="F60" s="1400"/>
      <c r="G60" s="1401"/>
      <c r="H60" s="1400"/>
      <c r="I60" s="1405"/>
      <c r="J60" s="1400"/>
      <c r="K60" s="1400"/>
      <c r="L60" s="1400"/>
      <c r="M60" s="1400"/>
      <c r="N60" s="1401"/>
    </row>
    <row r="61" spans="2:14" ht="18" customHeight="1">
      <c r="B61" s="1405"/>
      <c r="C61" s="1400"/>
      <c r="D61" s="1400"/>
      <c r="E61" s="1400"/>
      <c r="F61" s="1400"/>
      <c r="G61" s="1401"/>
      <c r="H61" s="1400"/>
      <c r="I61" s="1405"/>
      <c r="J61" s="1400"/>
      <c r="K61" s="1400"/>
      <c r="L61" s="1400"/>
      <c r="M61" s="1400"/>
      <c r="N61" s="1401"/>
    </row>
    <row r="62" spans="2:14" ht="18" customHeight="1">
      <c r="B62" s="1645"/>
      <c r="C62" s="1400"/>
      <c r="D62" s="1400"/>
      <c r="E62" s="1400"/>
      <c r="F62" s="1400"/>
      <c r="G62" s="1401"/>
      <c r="H62" s="1400"/>
      <c r="I62" s="1405"/>
      <c r="J62" s="1400"/>
      <c r="K62" s="1400"/>
      <c r="L62" s="1400"/>
      <c r="M62" s="1400"/>
      <c r="N62" s="1401"/>
    </row>
    <row r="63" spans="2:14" ht="18" customHeight="1">
      <c r="B63" s="1646"/>
      <c r="C63" s="1400"/>
      <c r="D63" s="1400"/>
      <c r="E63" s="1400"/>
      <c r="F63" s="1400"/>
      <c r="G63" s="1401"/>
      <c r="H63" s="1400"/>
      <c r="I63" s="1405"/>
      <c r="J63" s="1400"/>
      <c r="K63" s="1400"/>
      <c r="L63" s="1400"/>
      <c r="M63" s="1400"/>
      <c r="N63" s="1401"/>
    </row>
    <row r="64" spans="2:14" ht="18" customHeight="1">
      <c r="B64" s="1646"/>
      <c r="C64" s="1400"/>
      <c r="D64" s="1400"/>
      <c r="E64" s="1400"/>
      <c r="F64" s="1400"/>
      <c r="G64" s="1401"/>
      <c r="H64" s="1400"/>
      <c r="I64" s="1405"/>
      <c r="J64" s="1400"/>
      <c r="K64" s="1400"/>
      <c r="L64" s="1400"/>
      <c r="M64" s="1400"/>
      <c r="N64" s="1401"/>
    </row>
    <row r="65" spans="2:14" ht="18" customHeight="1">
      <c r="B65" s="1646"/>
      <c r="C65" s="1400"/>
      <c r="D65" s="1400"/>
      <c r="E65" s="1400"/>
      <c r="F65" s="1400"/>
      <c r="G65" s="1401"/>
      <c r="H65" s="1400"/>
      <c r="I65" s="1405"/>
      <c r="J65" s="1400"/>
      <c r="K65" s="1400"/>
      <c r="L65" s="1400"/>
      <c r="M65" s="1400"/>
      <c r="N65" s="1401"/>
    </row>
    <row r="66" spans="2:14" ht="18" customHeight="1">
      <c r="B66" s="1405"/>
      <c r="C66" s="1400"/>
      <c r="D66" s="1400"/>
      <c r="E66" s="1400"/>
      <c r="F66" s="1400"/>
      <c r="G66" s="1401"/>
      <c r="H66" s="1400"/>
      <c r="I66" s="1405"/>
      <c r="J66" s="1400"/>
      <c r="K66" s="1400"/>
      <c r="L66" s="1400"/>
      <c r="M66" s="1400"/>
      <c r="N66" s="1401"/>
    </row>
    <row r="67" spans="2:14" ht="18" customHeight="1">
      <c r="B67" s="1405"/>
      <c r="C67" s="1400"/>
      <c r="D67" s="1400"/>
      <c r="E67" s="1400"/>
      <c r="F67" s="1400"/>
      <c r="G67" s="1401"/>
      <c r="H67" s="1400"/>
      <c r="I67" s="1405"/>
      <c r="J67" s="1400"/>
      <c r="K67" s="1400"/>
      <c r="L67" s="1400"/>
      <c r="M67" s="1400"/>
      <c r="N67" s="1401"/>
    </row>
    <row r="68" spans="2:14" ht="18" customHeight="1">
      <c r="B68" s="1405"/>
      <c r="C68" s="1400"/>
      <c r="D68" s="1400"/>
      <c r="E68" s="1400"/>
      <c r="F68" s="1400"/>
      <c r="G68" s="1401"/>
      <c r="H68" s="1400"/>
      <c r="I68" s="1405"/>
      <c r="J68" s="1400"/>
      <c r="K68" s="1400"/>
      <c r="L68" s="1400"/>
      <c r="M68" s="1400"/>
      <c r="N68" s="1401"/>
    </row>
    <row r="69" spans="2:14" ht="18" customHeight="1" thickBot="1">
      <c r="B69" s="1407"/>
      <c r="C69" s="1408"/>
      <c r="D69" s="1408"/>
      <c r="E69" s="1408"/>
      <c r="F69" s="1408"/>
      <c r="G69" s="1409"/>
      <c r="H69" s="1400"/>
      <c r="I69" s="1407"/>
      <c r="J69" s="1408"/>
      <c r="K69" s="1408"/>
      <c r="L69" s="1408"/>
      <c r="M69" s="1408"/>
      <c r="N69" s="1409"/>
    </row>
    <row r="70" spans="2:14" s="1418" customFormat="1" ht="18" customHeight="1" thickBot="1">
      <c r="B70" s="2552"/>
      <c r="C70" s="2553"/>
      <c r="D70" s="2553"/>
      <c r="E70" s="2553"/>
      <c r="F70" s="2553"/>
      <c r="G70" s="2554"/>
      <c r="H70" s="1417"/>
      <c r="I70" s="2552"/>
      <c r="J70" s="2553"/>
      <c r="K70" s="2553"/>
      <c r="L70" s="2553"/>
      <c r="M70" s="2553"/>
      <c r="N70" s="2554"/>
    </row>
    <row r="71" spans="2:14" ht="4.5" customHeight="1" thickBot="1">
      <c r="B71" s="1405"/>
      <c r="C71" s="1400"/>
      <c r="D71" s="1400"/>
      <c r="E71" s="1400"/>
      <c r="F71" s="1400"/>
      <c r="G71" s="1400"/>
      <c r="H71" s="1400"/>
      <c r="I71" s="1400"/>
      <c r="J71" s="1400"/>
      <c r="K71" s="1400"/>
      <c r="L71" s="1400"/>
      <c r="M71" s="1400"/>
      <c r="N71" s="1401"/>
    </row>
    <row r="72" spans="2:14" ht="18" hidden="1" customHeight="1">
      <c r="B72" s="1402"/>
      <c r="C72" s="1403"/>
      <c r="D72" s="1403"/>
      <c r="E72" s="1403"/>
      <c r="F72" s="1403"/>
      <c r="G72" s="1404"/>
      <c r="H72" s="1400"/>
      <c r="I72" s="1402"/>
      <c r="J72" s="1403"/>
      <c r="K72" s="1403"/>
      <c r="L72" s="1403"/>
      <c r="M72" s="1403"/>
      <c r="N72" s="1404"/>
    </row>
    <row r="73" spans="2:14" ht="18" hidden="1" customHeight="1">
      <c r="B73" s="1405"/>
      <c r="C73" s="1400"/>
      <c r="D73" s="1400"/>
      <c r="E73" s="1400"/>
      <c r="F73" s="1400"/>
      <c r="G73" s="1401"/>
      <c r="H73" s="1400"/>
      <c r="I73" s="1405"/>
      <c r="J73" s="1400"/>
      <c r="K73" s="1400"/>
      <c r="L73" s="1400"/>
      <c r="M73" s="1400"/>
      <c r="N73" s="1401"/>
    </row>
    <row r="74" spans="2:14" ht="18" hidden="1" customHeight="1">
      <c r="B74" s="1405"/>
      <c r="C74" s="1400"/>
      <c r="D74" s="1400"/>
      <c r="E74" s="1400"/>
      <c r="F74" s="1400"/>
      <c r="G74" s="1401"/>
      <c r="H74" s="1400"/>
      <c r="I74" s="1405"/>
      <c r="J74" s="1400"/>
      <c r="K74" s="1400"/>
      <c r="L74" s="1400"/>
      <c r="M74" s="1400"/>
      <c r="N74" s="1401"/>
    </row>
    <row r="75" spans="2:14" ht="18" hidden="1" customHeight="1">
      <c r="B75" s="1405"/>
      <c r="C75" s="1400"/>
      <c r="D75" s="1400"/>
      <c r="E75" s="1400"/>
      <c r="F75" s="1400"/>
      <c r="G75" s="1401"/>
      <c r="H75" s="1400"/>
      <c r="I75" s="1405"/>
      <c r="J75" s="1400"/>
      <c r="K75" s="1400"/>
      <c r="L75" s="1400"/>
      <c r="M75" s="1400"/>
      <c r="N75" s="1401"/>
    </row>
    <row r="76" spans="2:14" ht="18" hidden="1" customHeight="1">
      <c r="B76" s="1405"/>
      <c r="C76" s="1400"/>
      <c r="D76" s="1400"/>
      <c r="E76" s="1400"/>
      <c r="F76" s="1400"/>
      <c r="G76" s="1401"/>
      <c r="H76" s="1406"/>
      <c r="I76" s="1405"/>
      <c r="J76" s="1400"/>
      <c r="K76" s="1400"/>
      <c r="L76" s="1400"/>
      <c r="M76" s="1400"/>
      <c r="N76" s="1401"/>
    </row>
    <row r="77" spans="2:14" ht="18" hidden="1" customHeight="1">
      <c r="B77" s="1405"/>
      <c r="C77" s="1400"/>
      <c r="D77" s="1400"/>
      <c r="E77" s="1400"/>
      <c r="F77" s="1400"/>
      <c r="G77" s="1401"/>
      <c r="H77" s="1400"/>
      <c r="I77" s="1405"/>
      <c r="J77" s="1400"/>
      <c r="K77" s="1400"/>
      <c r="L77" s="1400"/>
      <c r="M77" s="1400"/>
      <c r="N77" s="1401"/>
    </row>
    <row r="78" spans="2:14" ht="18" hidden="1" customHeight="1">
      <c r="B78" s="1405"/>
      <c r="C78" s="1400"/>
      <c r="D78" s="1400"/>
      <c r="E78" s="1400"/>
      <c r="F78" s="1400"/>
      <c r="G78" s="1401"/>
      <c r="H78" s="1400"/>
      <c r="I78" s="1405"/>
      <c r="J78" s="1400"/>
      <c r="K78" s="1400"/>
      <c r="L78" s="1400"/>
      <c r="M78" s="1400"/>
      <c r="N78" s="1401"/>
    </row>
    <row r="79" spans="2:14" ht="18" hidden="1" customHeight="1">
      <c r="B79" s="1405"/>
      <c r="C79" s="1400"/>
      <c r="D79" s="1400"/>
      <c r="E79" s="1400"/>
      <c r="F79" s="1400"/>
      <c r="G79" s="1401"/>
      <c r="H79" s="1400"/>
      <c r="I79" s="1405"/>
      <c r="J79" s="1400"/>
      <c r="K79" s="1400"/>
      <c r="L79" s="1400"/>
      <c r="M79" s="1400"/>
      <c r="N79" s="1401"/>
    </row>
    <row r="80" spans="2:14" ht="18" hidden="1" customHeight="1">
      <c r="B80" s="1405"/>
      <c r="C80" s="1400"/>
      <c r="D80" s="1400"/>
      <c r="E80" s="1400"/>
      <c r="F80" s="1400"/>
      <c r="G80" s="1401"/>
      <c r="H80" s="1400"/>
      <c r="I80" s="1405"/>
      <c r="J80" s="1400"/>
      <c r="K80" s="1400"/>
      <c r="L80" s="1400"/>
      <c r="M80" s="1400"/>
      <c r="N80" s="1401"/>
    </row>
    <row r="81" spans="2:14" ht="18" hidden="1" customHeight="1">
      <c r="B81" s="1405"/>
      <c r="C81" s="1400"/>
      <c r="D81" s="1400"/>
      <c r="E81" s="1400"/>
      <c r="F81" s="1400"/>
      <c r="G81" s="1401"/>
      <c r="H81" s="1400"/>
      <c r="I81" s="1405"/>
      <c r="J81" s="1400"/>
      <c r="K81" s="1400"/>
      <c r="L81" s="1400"/>
      <c r="M81" s="1400"/>
      <c r="N81" s="1401"/>
    </row>
    <row r="82" spans="2:14" ht="18" hidden="1" customHeight="1" thickBot="1">
      <c r="B82" s="1407"/>
      <c r="C82" s="1408"/>
      <c r="D82" s="1408"/>
      <c r="E82" s="1408"/>
      <c r="F82" s="1408"/>
      <c r="G82" s="1409"/>
      <c r="H82" s="1400"/>
      <c r="I82" s="1407"/>
      <c r="J82" s="1408"/>
      <c r="K82" s="1408"/>
      <c r="L82" s="1408"/>
      <c r="M82" s="1408"/>
      <c r="N82" s="1409"/>
    </row>
    <row r="83" spans="2:14" ht="18" hidden="1" customHeight="1" thickBot="1">
      <c r="B83" s="2562"/>
      <c r="C83" s="2563"/>
      <c r="D83" s="2563"/>
      <c r="E83" s="2563"/>
      <c r="F83" s="2563"/>
      <c r="G83" s="2564"/>
      <c r="H83" s="1400"/>
      <c r="I83" s="2562"/>
      <c r="J83" s="2563"/>
      <c r="K83" s="2563"/>
      <c r="L83" s="2563"/>
      <c r="M83" s="2563"/>
      <c r="N83" s="2564"/>
    </row>
    <row r="84" spans="2:14" ht="18" hidden="1" customHeight="1" thickBot="1">
      <c r="B84" s="1413"/>
      <c r="C84" s="1414"/>
      <c r="D84" s="1414"/>
      <c r="E84" s="1414"/>
      <c r="F84" s="1414"/>
      <c r="G84" s="1414"/>
      <c r="H84" s="1414"/>
      <c r="I84" s="1414"/>
      <c r="J84" s="1414"/>
      <c r="K84" s="1414"/>
      <c r="L84" s="1414"/>
      <c r="M84" s="1414"/>
      <c r="N84" s="1415"/>
    </row>
    <row r="85" spans="2:14" ht="16.5">
      <c r="B85" s="2555">
        <f>B57+1</f>
        <v>46243</v>
      </c>
      <c r="C85" s="2556"/>
      <c r="D85" s="2557"/>
      <c r="E85" s="2557"/>
      <c r="F85" s="2557"/>
      <c r="G85" s="2557"/>
      <c r="H85" s="2557"/>
      <c r="I85" s="2557"/>
      <c r="J85" s="2557"/>
      <c r="K85" s="2557"/>
      <c r="L85" s="2557"/>
      <c r="M85" s="2557"/>
      <c r="N85" s="2558"/>
    </row>
    <row r="86" spans="2:14" ht="17.25" thickBot="1">
      <c r="B86" s="1405"/>
      <c r="C86" s="1400"/>
      <c r="D86" s="1400"/>
      <c r="E86" s="1400"/>
      <c r="F86" s="1400"/>
      <c r="G86" s="1400"/>
      <c r="H86" s="1400"/>
      <c r="I86" s="1400"/>
      <c r="J86" s="1400"/>
      <c r="K86" s="1400"/>
      <c r="L86" s="1400"/>
      <c r="M86" s="1400"/>
      <c r="N86" s="1401"/>
    </row>
    <row r="87" spans="2:14" ht="16.5">
      <c r="B87" s="1402"/>
      <c r="C87" s="1403"/>
      <c r="D87" s="1403"/>
      <c r="E87" s="1403"/>
      <c r="F87" s="1403"/>
      <c r="G87" s="1404"/>
      <c r="H87" s="1400"/>
      <c r="I87" s="1402"/>
      <c r="J87" s="1403"/>
      <c r="K87" s="1403"/>
      <c r="L87" s="1403"/>
      <c r="M87" s="1403"/>
      <c r="N87" s="1404"/>
    </row>
    <row r="88" spans="2:14" ht="16.5">
      <c r="B88" s="1405"/>
      <c r="C88" s="1400"/>
      <c r="D88" s="1400"/>
      <c r="E88" s="1400"/>
      <c r="F88" s="1400"/>
      <c r="G88" s="1401"/>
      <c r="H88" s="1400"/>
      <c r="I88" s="1405"/>
      <c r="J88" s="1400"/>
      <c r="K88" s="1400"/>
      <c r="L88" s="1400"/>
      <c r="M88" s="1400"/>
      <c r="N88" s="1401"/>
    </row>
    <row r="89" spans="2:14" ht="16.5">
      <c r="B89" s="1405"/>
      <c r="C89" s="1400"/>
      <c r="D89" s="1400"/>
      <c r="E89" s="1400"/>
      <c r="F89" s="1400"/>
      <c r="G89" s="1401"/>
      <c r="H89" s="1400"/>
      <c r="I89" s="1405"/>
      <c r="J89" s="1400"/>
      <c r="K89" s="1400"/>
      <c r="L89" s="1400"/>
      <c r="M89" s="1400"/>
      <c r="N89" s="1401"/>
    </row>
    <row r="90" spans="2:14" ht="16.5">
      <c r="B90" s="1405"/>
      <c r="C90" s="1400"/>
      <c r="D90" s="1400"/>
      <c r="E90" s="1400"/>
      <c r="F90" s="1400"/>
      <c r="G90" s="1401"/>
      <c r="H90" s="1400"/>
      <c r="I90" s="1405"/>
      <c r="J90" s="1400"/>
      <c r="K90" s="1400"/>
      <c r="L90" s="1400"/>
      <c r="M90" s="1400"/>
      <c r="N90" s="1401"/>
    </row>
    <row r="91" spans="2:14" ht="16.5">
      <c r="B91" s="1405"/>
      <c r="C91" s="1400"/>
      <c r="D91" s="1400"/>
      <c r="E91" s="1400"/>
      <c r="F91" s="1400"/>
      <c r="G91" s="1401"/>
      <c r="H91" s="1400"/>
      <c r="I91" s="1405"/>
      <c r="J91" s="1400"/>
      <c r="K91" s="1400"/>
      <c r="L91" s="1400"/>
      <c r="M91" s="1400"/>
      <c r="N91" s="1401"/>
    </row>
    <row r="92" spans="2:14" ht="16.5">
      <c r="B92" s="1405"/>
      <c r="C92" s="1400"/>
      <c r="D92" s="1400"/>
      <c r="E92" s="1400"/>
      <c r="F92" s="1400"/>
      <c r="G92" s="1401"/>
      <c r="H92" s="1400"/>
      <c r="I92" s="1405"/>
      <c r="J92" s="1400"/>
      <c r="K92" s="1400"/>
      <c r="L92" s="1400"/>
      <c r="M92" s="1400"/>
      <c r="N92" s="1401"/>
    </row>
    <row r="93" spans="2:14" ht="16.5">
      <c r="B93" s="1405"/>
      <c r="C93" s="1400"/>
      <c r="D93" s="1400"/>
      <c r="E93" s="1400"/>
      <c r="F93" s="1400"/>
      <c r="G93" s="1401"/>
      <c r="H93" s="1400"/>
      <c r="I93" s="1405"/>
      <c r="J93" s="1400"/>
      <c r="K93" s="1400"/>
      <c r="L93" s="1400"/>
      <c r="M93" s="1400"/>
      <c r="N93" s="1401"/>
    </row>
    <row r="94" spans="2:14" ht="16.5">
      <c r="B94" s="1405"/>
      <c r="C94" s="1400"/>
      <c r="D94" s="1400"/>
      <c r="E94" s="1400"/>
      <c r="F94" s="1400"/>
      <c r="G94" s="1401"/>
      <c r="H94" s="1400"/>
      <c r="I94" s="1405"/>
      <c r="J94" s="1400"/>
      <c r="K94" s="1400"/>
      <c r="L94" s="1400"/>
      <c r="M94" s="1400"/>
      <c r="N94" s="1401"/>
    </row>
    <row r="95" spans="2:14" ht="16.5">
      <c r="B95" s="1405"/>
      <c r="C95" s="1400"/>
      <c r="D95" s="1400"/>
      <c r="E95" s="1400"/>
      <c r="F95" s="1400"/>
      <c r="G95" s="1401"/>
      <c r="H95" s="1400"/>
      <c r="I95" s="1405"/>
      <c r="J95" s="1400"/>
      <c r="K95" s="1400"/>
      <c r="L95" s="1400"/>
      <c r="M95" s="1400"/>
      <c r="N95" s="1401"/>
    </row>
    <row r="96" spans="2:14" ht="16.5">
      <c r="B96" s="1405"/>
      <c r="C96" s="1400"/>
      <c r="D96" s="1400"/>
      <c r="E96" s="1400"/>
      <c r="F96" s="1400"/>
      <c r="G96" s="1401"/>
      <c r="H96" s="1400"/>
      <c r="I96" s="1405"/>
      <c r="J96" s="1400"/>
      <c r="K96" s="1400"/>
      <c r="L96" s="1400"/>
      <c r="M96" s="1400"/>
      <c r="N96" s="1401"/>
    </row>
    <row r="97" spans="2:14" ht="17.25" thickBot="1">
      <c r="B97" s="1407"/>
      <c r="C97" s="1408"/>
      <c r="D97" s="1408"/>
      <c r="E97" s="1408"/>
      <c r="F97" s="1408"/>
      <c r="G97" s="1409"/>
      <c r="H97" s="1400"/>
      <c r="I97" s="1407"/>
      <c r="J97" s="1408"/>
      <c r="K97" s="1408"/>
      <c r="L97" s="1408"/>
      <c r="M97" s="1408"/>
      <c r="N97" s="1409"/>
    </row>
    <row r="98" spans="2:14" s="1418" customFormat="1" ht="15.75" thickBot="1">
      <c r="B98" s="2552"/>
      <c r="C98" s="2553"/>
      <c r="D98" s="2553"/>
      <c r="E98" s="2553"/>
      <c r="F98" s="2553"/>
      <c r="G98" s="2554"/>
      <c r="H98" s="1417"/>
      <c r="I98" s="2552"/>
      <c r="J98" s="2553"/>
      <c r="K98" s="2553"/>
      <c r="L98" s="2553"/>
      <c r="M98" s="2553"/>
      <c r="N98" s="2554"/>
    </row>
    <row r="99" spans="2:14" ht="4.9000000000000004" customHeight="1" thickBot="1">
      <c r="B99" s="1419"/>
      <c r="C99" s="1420"/>
      <c r="D99" s="1420"/>
      <c r="E99" s="1420"/>
      <c r="F99" s="1420"/>
      <c r="G99" s="1420"/>
      <c r="H99" s="1421"/>
      <c r="I99" s="1420"/>
      <c r="J99" s="1420"/>
      <c r="K99" s="1420"/>
      <c r="L99" s="1420"/>
      <c r="M99" s="1420"/>
      <c r="N99" s="1422"/>
    </row>
    <row r="100" spans="2:14" ht="16.149999999999999" customHeight="1">
      <c r="B100" s="2555">
        <f>B85+3</f>
        <v>46246</v>
      </c>
      <c r="C100" s="2556"/>
      <c r="D100" s="2557"/>
      <c r="E100" s="2557"/>
      <c r="F100" s="2557"/>
      <c r="G100" s="2557"/>
      <c r="H100" s="2557"/>
      <c r="I100" s="2557"/>
      <c r="J100" s="2557"/>
      <c r="K100" s="2557"/>
      <c r="L100" s="2557"/>
      <c r="M100" s="2557"/>
      <c r="N100" s="2558"/>
    </row>
    <row r="101" spans="2:14" ht="17.25" thickBot="1">
      <c r="B101" s="1405"/>
      <c r="C101" s="1400"/>
      <c r="D101" s="1400"/>
      <c r="E101" s="1400"/>
      <c r="F101" s="1400"/>
      <c r="G101" s="1400"/>
      <c r="H101" s="1400"/>
      <c r="I101" s="1400"/>
      <c r="J101" s="1400"/>
      <c r="K101" s="1400"/>
      <c r="L101" s="1400"/>
      <c r="M101" s="1400"/>
      <c r="N101" s="1401"/>
    </row>
    <row r="102" spans="2:14" ht="16.5">
      <c r="B102" s="1402"/>
      <c r="C102" s="1403"/>
      <c r="D102" s="1403"/>
      <c r="E102" s="1403"/>
      <c r="F102" s="1403"/>
      <c r="G102" s="1404"/>
      <c r="H102" s="1400"/>
      <c r="I102" s="1402"/>
      <c r="J102" s="1403"/>
      <c r="K102" s="1403"/>
      <c r="L102" s="1403"/>
      <c r="M102" s="1403"/>
      <c r="N102" s="1404"/>
    </row>
    <row r="103" spans="2:14" ht="16.5">
      <c r="B103" s="1405"/>
      <c r="C103" s="1400"/>
      <c r="D103" s="1400"/>
      <c r="E103" s="1400"/>
      <c r="F103" s="1400"/>
      <c r="G103" s="1401"/>
      <c r="H103" s="1400"/>
      <c r="I103" s="1405"/>
      <c r="J103" s="1400"/>
      <c r="K103" s="1400"/>
      <c r="L103" s="1400"/>
      <c r="M103" s="1400"/>
      <c r="N103" s="1401"/>
    </row>
    <row r="104" spans="2:14" ht="16.5">
      <c r="B104" s="1405"/>
      <c r="C104" s="1400"/>
      <c r="D104" s="1400"/>
      <c r="E104" s="1400"/>
      <c r="F104" s="1400"/>
      <c r="G104" s="1401"/>
      <c r="H104" s="1400"/>
      <c r="I104" s="1405"/>
      <c r="J104" s="1400"/>
      <c r="K104" s="1400"/>
      <c r="L104" s="1400"/>
      <c r="M104" s="1400"/>
      <c r="N104" s="1401"/>
    </row>
    <row r="105" spans="2:14" ht="16.5">
      <c r="B105" s="1405"/>
      <c r="C105" s="1400"/>
      <c r="D105" s="1400"/>
      <c r="E105" s="1400"/>
      <c r="F105" s="1400"/>
      <c r="G105" s="1401"/>
      <c r="H105" s="1400"/>
      <c r="I105" s="1405"/>
      <c r="J105" s="1400"/>
      <c r="K105" s="1400"/>
      <c r="L105" s="1400"/>
      <c r="M105" s="1400"/>
      <c r="N105" s="1401"/>
    </row>
    <row r="106" spans="2:14" ht="16.5">
      <c r="B106" s="1405"/>
      <c r="C106" s="1400"/>
      <c r="D106" s="1400"/>
      <c r="E106" s="1400"/>
      <c r="F106" s="1400"/>
      <c r="G106" s="1401"/>
      <c r="H106" s="1400"/>
      <c r="I106" s="1405"/>
      <c r="J106" s="1400"/>
      <c r="K106" s="1400"/>
      <c r="L106" s="1400"/>
      <c r="M106" s="1400"/>
      <c r="N106" s="1401"/>
    </row>
    <row r="107" spans="2:14" ht="16.5">
      <c r="B107" s="1405"/>
      <c r="C107" s="1400"/>
      <c r="D107" s="1400"/>
      <c r="E107" s="1400"/>
      <c r="F107" s="1400"/>
      <c r="G107" s="1401"/>
      <c r="H107" s="1400"/>
      <c r="I107" s="1405"/>
      <c r="J107" s="1400"/>
      <c r="K107" s="1400"/>
      <c r="L107" s="1400"/>
      <c r="M107" s="1400"/>
      <c r="N107" s="1401"/>
    </row>
    <row r="108" spans="2:14" ht="16.5">
      <c r="B108" s="1405"/>
      <c r="C108" s="1400"/>
      <c r="D108" s="1400"/>
      <c r="E108" s="1400"/>
      <c r="F108" s="1400"/>
      <c r="G108" s="1401"/>
      <c r="H108" s="1400"/>
      <c r="I108" s="1405"/>
      <c r="J108" s="1400"/>
      <c r="K108" s="1400"/>
      <c r="L108" s="1400"/>
      <c r="M108" s="1400"/>
      <c r="N108" s="1401"/>
    </row>
    <row r="109" spans="2:14" ht="16.5">
      <c r="B109" s="1405"/>
      <c r="C109" s="1400"/>
      <c r="D109" s="1400"/>
      <c r="E109" s="1400"/>
      <c r="F109" s="1400"/>
      <c r="G109" s="1401"/>
      <c r="H109" s="1400"/>
      <c r="I109" s="1405"/>
      <c r="J109" s="1400"/>
      <c r="K109" s="1400"/>
      <c r="L109" s="1400"/>
      <c r="M109" s="1400"/>
      <c r="N109" s="1401"/>
    </row>
    <row r="110" spans="2:14" ht="16.5">
      <c r="B110" s="1405"/>
      <c r="C110" s="1400"/>
      <c r="D110" s="1400"/>
      <c r="E110" s="1400"/>
      <c r="F110" s="1400"/>
      <c r="G110" s="1401"/>
      <c r="H110" s="1400"/>
      <c r="I110" s="1405"/>
      <c r="J110" s="1400"/>
      <c r="K110" s="1400"/>
      <c r="L110" s="1400"/>
      <c r="M110" s="1400"/>
      <c r="N110" s="1401"/>
    </row>
    <row r="111" spans="2:14" ht="16.5">
      <c r="B111" s="1405"/>
      <c r="C111" s="1400"/>
      <c r="D111" s="1400"/>
      <c r="E111" s="1400"/>
      <c r="F111" s="1400"/>
      <c r="G111" s="1401"/>
      <c r="H111" s="1400"/>
      <c r="I111" s="1405"/>
      <c r="J111" s="1400"/>
      <c r="K111" s="1400"/>
      <c r="L111" s="1400"/>
      <c r="M111" s="1400"/>
      <c r="N111" s="1401"/>
    </row>
    <row r="112" spans="2:14" ht="17.25" thickBot="1">
      <c r="B112" s="1407"/>
      <c r="C112" s="1408"/>
      <c r="D112" s="1408"/>
      <c r="E112" s="1408"/>
      <c r="F112" s="1408"/>
      <c r="G112" s="1409"/>
      <c r="H112" s="1400"/>
      <c r="I112" s="1407"/>
      <c r="J112" s="1408"/>
      <c r="K112" s="1408"/>
      <c r="L112" s="1408"/>
      <c r="M112" s="1408"/>
      <c r="N112" s="1409"/>
    </row>
    <row r="113" spans="2:14" ht="24.6" customHeight="1" thickBot="1">
      <c r="B113" s="2552"/>
      <c r="C113" s="2553"/>
      <c r="D113" s="2553"/>
      <c r="E113" s="2553"/>
      <c r="F113" s="2553"/>
      <c r="G113" s="2554"/>
      <c r="H113" s="1417"/>
      <c r="I113" s="2552"/>
      <c r="J113" s="2553"/>
      <c r="K113" s="2553"/>
      <c r="L113" s="2553"/>
      <c r="M113" s="2553"/>
      <c r="N113" s="2554"/>
    </row>
    <row r="114" spans="2:14" ht="4.9000000000000004" customHeight="1" thickBot="1">
      <c r="B114" s="1419"/>
      <c r="C114" s="1420"/>
      <c r="D114" s="1420"/>
      <c r="E114" s="1420"/>
      <c r="F114" s="1420"/>
      <c r="G114" s="1420"/>
      <c r="H114" s="1421"/>
      <c r="I114" s="1420"/>
      <c r="J114" s="1420"/>
      <c r="K114" s="1420"/>
      <c r="L114" s="1420"/>
      <c r="M114" s="1420"/>
      <c r="N114" s="1422"/>
    </row>
    <row r="115" spans="2:14" ht="16.149999999999999" customHeight="1">
      <c r="B115" s="2555">
        <f>B100+1</f>
        <v>46247</v>
      </c>
      <c r="C115" s="2556"/>
      <c r="D115" s="2557"/>
      <c r="E115" s="2557"/>
      <c r="F115" s="2557"/>
      <c r="G115" s="2557"/>
      <c r="H115" s="2557"/>
      <c r="I115" s="2557"/>
      <c r="J115" s="2557"/>
      <c r="K115" s="2557"/>
      <c r="L115" s="2557"/>
      <c r="M115" s="2557"/>
      <c r="N115" s="2558"/>
    </row>
    <row r="116" spans="2:14" ht="17.25" thickBot="1">
      <c r="B116" s="1405"/>
      <c r="C116" s="1400"/>
      <c r="D116" s="1400"/>
      <c r="E116" s="1400"/>
      <c r="F116" s="1400"/>
      <c r="G116" s="1400"/>
      <c r="H116" s="1400"/>
      <c r="I116" s="1400"/>
      <c r="J116" s="1400"/>
      <c r="K116" s="1400"/>
      <c r="L116" s="1400"/>
      <c r="M116" s="1400"/>
      <c r="N116" s="1401"/>
    </row>
    <row r="117" spans="2:14" ht="16.5">
      <c r="B117" s="1402"/>
      <c r="C117" s="1403"/>
      <c r="D117" s="1403"/>
      <c r="E117" s="1403"/>
      <c r="F117" s="1403"/>
      <c r="G117" s="1404"/>
      <c r="H117" s="1400"/>
      <c r="I117" s="1402"/>
      <c r="J117" s="1403"/>
      <c r="K117" s="1403"/>
      <c r="L117" s="1403"/>
      <c r="M117" s="1403"/>
      <c r="N117" s="1404"/>
    </row>
    <row r="118" spans="2:14" ht="16.5">
      <c r="B118" s="1405"/>
      <c r="C118" s="1400"/>
      <c r="D118" s="1400"/>
      <c r="E118" s="1400"/>
      <c r="F118" s="1400"/>
      <c r="G118" s="1401"/>
      <c r="H118" s="1400"/>
      <c r="I118" s="1405"/>
      <c r="J118" s="1400"/>
      <c r="K118" s="1400"/>
      <c r="L118" s="1400"/>
      <c r="M118" s="1400"/>
      <c r="N118" s="1401"/>
    </row>
    <row r="119" spans="2:14" ht="16.5">
      <c r="B119" s="1405"/>
      <c r="C119" s="1400"/>
      <c r="D119" s="1400"/>
      <c r="E119" s="1400"/>
      <c r="F119" s="1400"/>
      <c r="G119" s="1401"/>
      <c r="H119" s="1400"/>
      <c r="I119" s="1405"/>
      <c r="J119" s="1400"/>
      <c r="K119" s="1400"/>
      <c r="L119" s="1400"/>
      <c r="M119" s="1400"/>
      <c r="N119" s="1401"/>
    </row>
    <row r="120" spans="2:14" ht="16.5">
      <c r="B120" s="1405"/>
      <c r="C120" s="1400"/>
      <c r="D120" s="1400"/>
      <c r="E120" s="1400"/>
      <c r="F120" s="1400"/>
      <c r="G120" s="1401"/>
      <c r="H120" s="1400"/>
      <c r="I120" s="1405"/>
      <c r="J120" s="1400"/>
      <c r="K120" s="1400"/>
      <c r="L120" s="1400"/>
      <c r="M120" s="1400"/>
      <c r="N120" s="1401"/>
    </row>
    <row r="121" spans="2:14" ht="16.5">
      <c r="B121" s="1405"/>
      <c r="C121" s="1400"/>
      <c r="D121" s="1400"/>
      <c r="E121" s="1400"/>
      <c r="F121" s="1400"/>
      <c r="G121" s="1401"/>
      <c r="H121" s="1400"/>
      <c r="I121" s="1405"/>
      <c r="J121" s="1400"/>
      <c r="K121" s="1400"/>
      <c r="L121" s="1400"/>
      <c r="M121" s="1400"/>
      <c r="N121" s="1401"/>
    </row>
    <row r="122" spans="2:14" ht="16.5">
      <c r="B122" s="1405"/>
      <c r="C122" s="1400"/>
      <c r="D122" s="1400"/>
      <c r="E122" s="1400"/>
      <c r="F122" s="1400"/>
      <c r="G122" s="1401"/>
      <c r="H122" s="1400"/>
      <c r="I122" s="1405"/>
      <c r="J122" s="1400"/>
      <c r="K122" s="1400"/>
      <c r="L122" s="1400"/>
      <c r="M122" s="1400"/>
      <c r="N122" s="1401"/>
    </row>
    <row r="123" spans="2:14" ht="16.5">
      <c r="B123" s="1405"/>
      <c r="C123" s="1400"/>
      <c r="D123" s="1400"/>
      <c r="E123" s="1400"/>
      <c r="F123" s="1400"/>
      <c r="G123" s="1401"/>
      <c r="H123" s="1400"/>
      <c r="I123" s="1405"/>
      <c r="J123" s="1400"/>
      <c r="K123" s="1400"/>
      <c r="L123" s="1400"/>
      <c r="M123" s="1400"/>
      <c r="N123" s="1401"/>
    </row>
    <row r="124" spans="2:14" ht="16.5">
      <c r="B124" s="1405"/>
      <c r="C124" s="1400"/>
      <c r="D124" s="1400"/>
      <c r="E124" s="1400"/>
      <c r="F124" s="1400"/>
      <c r="G124" s="1401"/>
      <c r="H124" s="1400"/>
      <c r="I124" s="1405"/>
      <c r="J124" s="1400"/>
      <c r="K124" s="1400"/>
      <c r="L124" s="1400"/>
      <c r="M124" s="1400"/>
      <c r="N124" s="1401"/>
    </row>
    <row r="125" spans="2:14" ht="16.5">
      <c r="B125" s="1405"/>
      <c r="C125" s="1400"/>
      <c r="D125" s="1400"/>
      <c r="E125" s="1400"/>
      <c r="F125" s="1400"/>
      <c r="G125" s="1401"/>
      <c r="H125" s="1400"/>
      <c r="I125" s="1405"/>
      <c r="J125" s="1400"/>
      <c r="K125" s="1400"/>
      <c r="L125" s="1400"/>
      <c r="M125" s="1400"/>
      <c r="N125" s="1401"/>
    </row>
    <row r="126" spans="2:14" ht="16.5">
      <c r="B126" s="1405"/>
      <c r="C126" s="1400"/>
      <c r="D126" s="1400"/>
      <c r="E126" s="1400"/>
      <c r="F126" s="1400"/>
      <c r="G126" s="1401"/>
      <c r="H126" s="1400"/>
      <c r="I126" s="1405"/>
      <c r="J126" s="1400"/>
      <c r="K126" s="1400"/>
      <c r="L126" s="1400"/>
      <c r="M126" s="1400"/>
      <c r="N126" s="1401"/>
    </row>
    <row r="127" spans="2:14" ht="17.25" thickBot="1">
      <c r="B127" s="1407"/>
      <c r="C127" s="1408"/>
      <c r="D127" s="1408"/>
      <c r="E127" s="1408"/>
      <c r="F127" s="1408"/>
      <c r="G127" s="1409"/>
      <c r="H127" s="1400"/>
      <c r="I127" s="1407"/>
      <c r="J127" s="1408"/>
      <c r="K127" s="1408"/>
      <c r="L127" s="1408"/>
      <c r="M127" s="1408"/>
      <c r="N127" s="1409"/>
    </row>
    <row r="128" spans="2:14" ht="24.6" customHeight="1" thickBot="1">
      <c r="B128" s="2559"/>
      <c r="C128" s="2560"/>
      <c r="D128" s="2560"/>
      <c r="E128" s="2560"/>
      <c r="F128" s="2560"/>
      <c r="G128" s="2561"/>
      <c r="H128" s="1421"/>
      <c r="I128" s="2559"/>
      <c r="J128" s="2560"/>
      <c r="K128" s="2560"/>
      <c r="L128" s="2560"/>
      <c r="M128" s="2560"/>
      <c r="N128" s="2561"/>
    </row>
  </sheetData>
  <mergeCells count="24">
    <mergeCell ref="B32:G32"/>
    <mergeCell ref="B1:N1"/>
    <mergeCell ref="D2:K2"/>
    <mergeCell ref="L2:N4"/>
    <mergeCell ref="D3:K3"/>
    <mergeCell ref="D4:K4"/>
    <mergeCell ref="B100:N100"/>
    <mergeCell ref="B34:N34"/>
    <mergeCell ref="B47:G47"/>
    <mergeCell ref="I47:N47"/>
    <mergeCell ref="B55:G55"/>
    <mergeCell ref="B57:N57"/>
    <mergeCell ref="B70:G70"/>
    <mergeCell ref="I70:N70"/>
    <mergeCell ref="B83:G83"/>
    <mergeCell ref="I83:N83"/>
    <mergeCell ref="B85:N85"/>
    <mergeCell ref="B98:G98"/>
    <mergeCell ref="I98:N98"/>
    <mergeCell ref="B113:G113"/>
    <mergeCell ref="I113:N113"/>
    <mergeCell ref="B115:N115"/>
    <mergeCell ref="B128:G128"/>
    <mergeCell ref="I128:N128"/>
  </mergeCells>
  <pageMargins left="0.7" right="0.7" top="0.75" bottom="0.75" header="0.3" footer="0.3"/>
  <pageSetup paperSize="9" scale="62"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CF97E-54E4-4E74-85AB-062D0E4B5F22}">
  <sheetPr>
    <tabColor rgb="FF0070C0"/>
    <pageSetUpPr fitToPage="1"/>
  </sheetPr>
  <dimension ref="A1:AG37"/>
  <sheetViews>
    <sheetView workbookViewId="0">
      <selection sqref="A1:A4"/>
    </sheetView>
  </sheetViews>
  <sheetFormatPr baseColWidth="10" defaultRowHeight="15"/>
  <cols>
    <col min="1" max="1" width="20.7109375" style="1664" customWidth="1"/>
    <col min="2" max="2" width="12.42578125" style="1664" customWidth="1"/>
    <col min="3" max="3" width="12" style="1664" customWidth="1"/>
    <col min="4" max="4" width="14.28515625" style="1664" customWidth="1"/>
    <col min="5" max="7" width="16.7109375" style="1664" customWidth="1"/>
    <col min="8" max="8" width="2.42578125" style="1664" customWidth="1"/>
    <col min="9" max="9" width="20.7109375" style="1664" customWidth="1"/>
    <col min="10" max="10" width="11.42578125" style="1664"/>
    <col min="11" max="11" width="13" style="1664" customWidth="1"/>
    <col min="12" max="12" width="11.42578125" style="1665" hidden="1" customWidth="1"/>
    <col min="13" max="13" width="12.85546875" style="1666" hidden="1" customWidth="1"/>
    <col min="14" max="14" width="13" style="1666" hidden="1" customWidth="1"/>
    <col min="15" max="15" width="11.42578125" style="1667" hidden="1" customWidth="1"/>
    <col min="16" max="30" width="11.42578125" style="1664" customWidth="1"/>
    <col min="31" max="16384" width="11.42578125" style="1664"/>
  </cols>
  <sheetData>
    <row r="1" spans="1:33" ht="14.45" customHeight="1">
      <c r="A1" s="2592"/>
      <c r="B1" s="2595" t="s">
        <v>1781</v>
      </c>
      <c r="C1" s="2596"/>
      <c r="D1" s="2596"/>
      <c r="E1" s="2596"/>
      <c r="F1" s="2596"/>
      <c r="G1" s="2596"/>
      <c r="H1" s="2597"/>
      <c r="I1" s="2601"/>
      <c r="J1" s="1380"/>
      <c r="M1" s="1666" t="s">
        <v>2016</v>
      </c>
    </row>
    <row r="2" spans="1:33" ht="14.45" customHeight="1">
      <c r="A2" s="2593"/>
      <c r="B2" s="2598"/>
      <c r="C2" s="2599"/>
      <c r="D2" s="2599"/>
      <c r="E2" s="2599"/>
      <c r="F2" s="2599"/>
      <c r="G2" s="2599"/>
      <c r="H2" s="2600"/>
      <c r="I2" s="2602"/>
      <c r="J2" s="1380"/>
      <c r="M2" s="1666" t="s">
        <v>1782</v>
      </c>
    </row>
    <row r="3" spans="1:33">
      <c r="A3" s="2593"/>
      <c r="B3" s="2604" t="str">
        <f>'Carátula (P)'!C10</f>
        <v>“REPOSICIÓN DEL SISTEMA DE DOSIFICACIÓN DE FLOCULANTE”</v>
      </c>
      <c r="C3" s="2605"/>
      <c r="D3" s="2605"/>
      <c r="E3" s="2605"/>
      <c r="F3" s="2605"/>
      <c r="G3" s="2605"/>
      <c r="H3" s="2606"/>
      <c r="I3" s="2602"/>
      <c r="J3" s="1380"/>
      <c r="M3" s="1666" t="s">
        <v>2017</v>
      </c>
    </row>
    <row r="4" spans="1:33">
      <c r="A4" s="2594"/>
      <c r="B4" s="2607"/>
      <c r="C4" s="2608"/>
      <c r="D4" s="2608"/>
      <c r="E4" s="2608"/>
      <c r="F4" s="2608"/>
      <c r="G4" s="2608"/>
      <c r="H4" s="2609"/>
      <c r="I4" s="2603"/>
      <c r="J4" s="1380"/>
      <c r="AB4" s="1664">
        <v>0.84425217072327985</v>
      </c>
    </row>
    <row r="5" spans="1:33" ht="18.75">
      <c r="A5" s="1668"/>
      <c r="B5" s="2610"/>
      <c r="C5" s="2610"/>
      <c r="D5" s="2610"/>
      <c r="E5" s="2610"/>
      <c r="F5" s="2610"/>
      <c r="G5" s="2610"/>
      <c r="H5" s="2610"/>
      <c r="I5" s="1669"/>
      <c r="J5" s="1380"/>
    </row>
    <row r="6" spans="1:33" ht="15" customHeight="1">
      <c r="A6" s="2588" t="s">
        <v>1783</v>
      </c>
      <c r="B6" s="2589"/>
      <c r="C6" s="1672" t="s">
        <v>2018</v>
      </c>
      <c r="D6" s="1673"/>
      <c r="E6" s="1673"/>
      <c r="F6" s="1673"/>
      <c r="G6" s="1380"/>
      <c r="H6" s="1380"/>
      <c r="I6" s="1674"/>
      <c r="J6" s="1380"/>
      <c r="M6" s="1666" t="s">
        <v>1785</v>
      </c>
      <c r="N6" s="1666" t="s">
        <v>1786</v>
      </c>
      <c r="AB6" s="1664">
        <f>AB4</f>
        <v>0.84425217072327985</v>
      </c>
    </row>
    <row r="7" spans="1:33" ht="15" customHeight="1">
      <c r="A7" s="2588" t="s">
        <v>1787</v>
      </c>
      <c r="B7" s="2589"/>
      <c r="C7" s="1672" t="str">
        <f>'Carátula (P)'!C7</f>
        <v>CW156993</v>
      </c>
      <c r="D7" s="1673"/>
      <c r="E7" s="1673"/>
      <c r="F7" s="1673"/>
      <c r="G7" s="1380"/>
      <c r="H7" s="1380"/>
      <c r="I7" s="1674"/>
      <c r="J7" s="1380"/>
      <c r="L7" s="1665">
        <v>49</v>
      </c>
      <c r="M7" s="1675">
        <v>45995</v>
      </c>
      <c r="N7" s="1675">
        <v>46001</v>
      </c>
    </row>
    <row r="8" spans="1:33" ht="15" customHeight="1">
      <c r="A8" s="2588" t="s">
        <v>1788</v>
      </c>
      <c r="B8" s="2589"/>
      <c r="C8" s="1672" t="str">
        <f>CONCATENATE(M2,C17,M3)</f>
        <v>LOOKAHEAD-SEMANA 33 -CONTRATO</v>
      </c>
      <c r="E8" s="1676"/>
      <c r="F8" s="1380"/>
      <c r="G8" s="1380"/>
      <c r="H8" s="1380"/>
      <c r="I8" s="1674"/>
      <c r="J8" s="1380"/>
      <c r="L8" s="1665">
        <v>50</v>
      </c>
      <c r="M8" s="1675">
        <f>M7+7</f>
        <v>46002</v>
      </c>
      <c r="N8" s="1675">
        <f>N7+7</f>
        <v>46008</v>
      </c>
    </row>
    <row r="9" spans="1:33" ht="15" customHeight="1">
      <c r="A9" s="2588" t="s">
        <v>1789</v>
      </c>
      <c r="B9" s="2589"/>
      <c r="C9" s="1672" t="str">
        <f>CONCATENATE(M1," ",C17)</f>
        <v>3WLA-CONTRATO-CH-SEM 33</v>
      </c>
      <c r="E9" s="1676" t="s">
        <v>1790</v>
      </c>
      <c r="F9" s="1380"/>
      <c r="G9" s="1380"/>
      <c r="H9" s="1380"/>
      <c r="I9" s="1674"/>
      <c r="J9" s="1380"/>
      <c r="L9" s="1665">
        <v>51</v>
      </c>
      <c r="M9" s="1675">
        <f t="shared" ref="M9:N23" si="0">M8+7</f>
        <v>46009</v>
      </c>
      <c r="N9" s="1675">
        <f t="shared" si="0"/>
        <v>46015</v>
      </c>
    </row>
    <row r="10" spans="1:33" ht="17.25">
      <c r="A10" s="2588" t="s">
        <v>1791</v>
      </c>
      <c r="B10" s="2589"/>
      <c r="C10" s="1672" t="str">
        <f>'Carátula (P)'!C10</f>
        <v>“REPOSICIÓN DEL SISTEMA DE DOSIFICACIÓN DE FLOCULANTE”</v>
      </c>
      <c r="E10" s="1676"/>
      <c r="F10" s="1380"/>
      <c r="G10" s="1380"/>
      <c r="H10" s="1380"/>
      <c r="I10" s="1674"/>
      <c r="J10" s="1380"/>
      <c r="L10" s="1665">
        <v>52</v>
      </c>
      <c r="M10" s="1675">
        <f t="shared" si="0"/>
        <v>46016</v>
      </c>
      <c r="N10" s="1675">
        <f t="shared" si="0"/>
        <v>46022</v>
      </c>
    </row>
    <row r="11" spans="1:33" ht="17.25">
      <c r="A11" s="1670"/>
      <c r="B11" s="1671"/>
      <c r="C11" s="1672"/>
      <c r="D11" s="1676"/>
      <c r="E11" s="1676"/>
      <c r="F11" s="1380"/>
      <c r="G11" s="1380"/>
      <c r="H11" s="1380"/>
      <c r="I11" s="1674"/>
      <c r="J11" s="1380"/>
      <c r="L11" s="1677" t="s">
        <v>2019</v>
      </c>
      <c r="M11" s="1675">
        <f t="shared" si="0"/>
        <v>46023</v>
      </c>
      <c r="N11" s="1675">
        <f>N10+2</f>
        <v>46024</v>
      </c>
    </row>
    <row r="12" spans="1:33" ht="17.25">
      <c r="A12" s="2588" t="s">
        <v>1792</v>
      </c>
      <c r="B12" s="2589"/>
      <c r="C12" s="1672" t="str">
        <f>'Carátula (P)'!C12</f>
        <v>CONSORCIO CPQ COLUMBITO</v>
      </c>
      <c r="D12" s="1676"/>
      <c r="E12" s="1676"/>
      <c r="F12" s="1380"/>
      <c r="G12" s="1380"/>
      <c r="H12" s="1380"/>
      <c r="I12" s="1674"/>
      <c r="J12" s="1380"/>
      <c r="L12" s="1677" t="s">
        <v>2020</v>
      </c>
      <c r="M12" s="1675">
        <f>N11+1</f>
        <v>46025</v>
      </c>
      <c r="N12" s="1675">
        <f t="shared" si="0"/>
        <v>46031</v>
      </c>
      <c r="AG12" s="1664" t="s">
        <v>1794</v>
      </c>
    </row>
    <row r="13" spans="1:33" ht="15" customHeight="1">
      <c r="A13" s="1670"/>
      <c r="B13" s="1671"/>
      <c r="C13" s="1672"/>
      <c r="D13" s="1676"/>
      <c r="E13" s="1676"/>
      <c r="F13" s="1380"/>
      <c r="G13" s="1380"/>
      <c r="H13" s="1380"/>
      <c r="I13" s="1674"/>
      <c r="J13" s="1380"/>
      <c r="L13" s="1677" t="s">
        <v>2021</v>
      </c>
      <c r="M13" s="1675">
        <f t="shared" ref="M13:M23" si="1">N12+1</f>
        <v>46032</v>
      </c>
      <c r="N13" s="1675">
        <f t="shared" si="0"/>
        <v>46038</v>
      </c>
    </row>
    <row r="14" spans="1:33" ht="15" customHeight="1">
      <c r="A14" s="2588" t="s">
        <v>1795</v>
      </c>
      <c r="B14" s="2589"/>
      <c r="C14" s="1672" t="str">
        <f>'Carátula (P)'!C14</f>
        <v>JUEVES</v>
      </c>
      <c r="D14" s="1676"/>
      <c r="E14" s="1676"/>
      <c r="F14" s="1380"/>
      <c r="G14" s="1380"/>
      <c r="H14" s="1380"/>
      <c r="I14" s="1674"/>
      <c r="J14" s="1380"/>
      <c r="L14" s="1677" t="s">
        <v>2022</v>
      </c>
      <c r="M14" s="1675">
        <f t="shared" si="1"/>
        <v>46039</v>
      </c>
      <c r="N14" s="1675">
        <f t="shared" si="0"/>
        <v>46045</v>
      </c>
    </row>
    <row r="15" spans="1:33" ht="17.25">
      <c r="A15" s="2588" t="s">
        <v>1797</v>
      </c>
      <c r="B15" s="2589"/>
      <c r="C15" s="1672" t="str">
        <f>'Carátula (P)'!C15</f>
        <v>VIERNES</v>
      </c>
      <c r="D15" s="1676"/>
      <c r="E15" s="1676"/>
      <c r="F15" s="1380"/>
      <c r="G15" s="1380"/>
      <c r="H15" s="1380"/>
      <c r="I15" s="1674"/>
      <c r="J15" s="1380"/>
      <c r="L15" s="1677" t="s">
        <v>2023</v>
      </c>
      <c r="M15" s="1675">
        <f t="shared" si="1"/>
        <v>46046</v>
      </c>
      <c r="N15" s="1675">
        <f t="shared" si="0"/>
        <v>46052</v>
      </c>
    </row>
    <row r="16" spans="1:33">
      <c r="A16" s="1678"/>
      <c r="B16" s="1679"/>
      <c r="C16" s="1680"/>
      <c r="D16" s="1380"/>
      <c r="E16" s="1380"/>
      <c r="F16" s="1380"/>
      <c r="G16" s="1380"/>
      <c r="H16" s="1380"/>
      <c r="I16" s="1674"/>
      <c r="J16" s="1380"/>
      <c r="L16" s="1677" t="s">
        <v>2024</v>
      </c>
      <c r="M16" s="1675">
        <f t="shared" si="1"/>
        <v>46053</v>
      </c>
      <c r="N16" s="1675">
        <f t="shared" si="0"/>
        <v>46059</v>
      </c>
    </row>
    <row r="17" spans="1:17" ht="17.25">
      <c r="A17" s="2588" t="s">
        <v>1798</v>
      </c>
      <c r="B17" s="2589"/>
      <c r="C17" s="1672">
        <f>'Carátula (P)'!C17</f>
        <v>33</v>
      </c>
      <c r="D17" s="1676"/>
      <c r="E17" s="1676"/>
      <c r="F17" s="1380"/>
      <c r="G17" s="1380"/>
      <c r="H17" s="1380"/>
      <c r="I17" s="1674"/>
      <c r="J17" s="1380"/>
      <c r="L17" s="1677" t="s">
        <v>2025</v>
      </c>
      <c r="M17" s="1675">
        <f t="shared" si="1"/>
        <v>46060</v>
      </c>
      <c r="N17" s="1675">
        <f t="shared" si="0"/>
        <v>46066</v>
      </c>
    </row>
    <row r="18" spans="1:17" ht="17.25">
      <c r="A18" s="1670"/>
      <c r="B18" s="1681" t="s">
        <v>1799</v>
      </c>
      <c r="C18" s="1682">
        <f>'Carátula (P)'!C18</f>
        <v>46241</v>
      </c>
      <c r="D18" s="1683" t="s">
        <v>1800</v>
      </c>
      <c r="E18" s="1682">
        <f>'Carátula (P)'!E18</f>
        <v>46247</v>
      </c>
      <c r="F18" s="1380"/>
      <c r="G18" s="1380"/>
      <c r="H18" s="1380"/>
      <c r="I18" s="1674"/>
      <c r="J18" s="1380"/>
      <c r="L18" s="1677" t="s">
        <v>2026</v>
      </c>
      <c r="M18" s="1675">
        <f t="shared" si="1"/>
        <v>46067</v>
      </c>
      <c r="N18" s="1675">
        <f t="shared" si="0"/>
        <v>46073</v>
      </c>
    </row>
    <row r="19" spans="1:17" ht="17.25">
      <c r="A19" s="1670"/>
      <c r="B19" s="1671"/>
      <c r="C19" s="1672"/>
      <c r="D19" s="1676"/>
      <c r="E19" s="1676"/>
      <c r="F19" s="1380"/>
      <c r="G19" s="1380"/>
      <c r="H19" s="1380"/>
      <c r="I19" s="1674"/>
      <c r="J19" s="1380"/>
      <c r="L19" s="1677" t="s">
        <v>2027</v>
      </c>
      <c r="M19" s="1675">
        <f t="shared" si="1"/>
        <v>46074</v>
      </c>
      <c r="N19" s="1675">
        <f t="shared" si="0"/>
        <v>46080</v>
      </c>
    </row>
    <row r="20" spans="1:17" ht="17.25">
      <c r="A20" s="2588" t="s">
        <v>1801</v>
      </c>
      <c r="B20" s="2589"/>
      <c r="C20" s="1682">
        <f>'Carátula (P)'!C20</f>
        <v>46248</v>
      </c>
      <c r="D20" s="1676"/>
      <c r="E20" s="1676"/>
      <c r="F20" s="1380"/>
      <c r="G20" s="1380"/>
      <c r="H20" s="1380"/>
      <c r="I20" s="1674"/>
      <c r="J20" s="1380"/>
      <c r="L20" s="1677" t="s">
        <v>2028</v>
      </c>
      <c r="M20" s="1675">
        <f t="shared" si="1"/>
        <v>46081</v>
      </c>
      <c r="N20" s="1675">
        <f t="shared" si="0"/>
        <v>46087</v>
      </c>
    </row>
    <row r="21" spans="1:17" ht="17.25">
      <c r="A21" s="1670"/>
      <c r="B21" s="1671"/>
      <c r="C21" s="1682"/>
      <c r="D21" s="1676"/>
      <c r="E21" s="1676"/>
      <c r="F21" s="1380"/>
      <c r="G21" s="1380"/>
      <c r="H21" s="1380"/>
      <c r="I21" s="1674"/>
      <c r="J21" s="1380"/>
      <c r="L21" s="1677" t="s">
        <v>2029</v>
      </c>
      <c r="M21" s="1675">
        <f t="shared" si="1"/>
        <v>46088</v>
      </c>
      <c r="N21" s="1675">
        <f t="shared" si="0"/>
        <v>46094</v>
      </c>
    </row>
    <row r="22" spans="1:17" ht="43.5" customHeight="1">
      <c r="A22" s="1684"/>
      <c r="B22" s="1685">
        <f>C20</f>
        <v>46248</v>
      </c>
      <c r="C22" s="2590" t="s">
        <v>1802</v>
      </c>
      <c r="D22" s="2590"/>
      <c r="E22" s="1686"/>
      <c r="F22" s="1686"/>
      <c r="G22" s="1686"/>
      <c r="H22" s="1380"/>
      <c r="I22" s="1674"/>
      <c r="J22" s="1380"/>
      <c r="L22" s="1677" t="s">
        <v>2030</v>
      </c>
      <c r="M22" s="1675">
        <f t="shared" si="1"/>
        <v>46095</v>
      </c>
      <c r="N22" s="1675">
        <f t="shared" si="0"/>
        <v>46101</v>
      </c>
    </row>
    <row r="23" spans="1:17" ht="37.5" customHeight="1">
      <c r="A23" s="1687"/>
      <c r="B23" s="1688" t="s">
        <v>1804</v>
      </c>
      <c r="C23" s="2591" t="s">
        <v>1805</v>
      </c>
      <c r="D23" s="2591"/>
      <c r="E23" s="1688" t="s">
        <v>11</v>
      </c>
      <c r="F23" s="1688" t="s">
        <v>14</v>
      </c>
      <c r="G23" s="1689" t="s">
        <v>1806</v>
      </c>
      <c r="H23" s="1380"/>
      <c r="I23" s="1674"/>
      <c r="J23" s="1380"/>
      <c r="L23" s="1677" t="s">
        <v>2031</v>
      </c>
      <c r="M23" s="1675">
        <f t="shared" si="1"/>
        <v>46102</v>
      </c>
      <c r="N23" s="1675">
        <f t="shared" si="0"/>
        <v>46108</v>
      </c>
    </row>
    <row r="24" spans="1:17" ht="39.75" customHeight="1" thickBot="1">
      <c r="A24" s="1690"/>
      <c r="B24" s="1691"/>
      <c r="C24" s="1691"/>
      <c r="D24" s="1691"/>
      <c r="E24" s="1691"/>
      <c r="F24" s="1691"/>
      <c r="G24" s="1691"/>
      <c r="H24" s="1691"/>
      <c r="I24" s="1692"/>
      <c r="J24" s="1380"/>
    </row>
    <row r="25" spans="1:17">
      <c r="A25" s="1380"/>
      <c r="B25" s="1380"/>
      <c r="C25" s="1380"/>
      <c r="D25" s="1380"/>
      <c r="E25" s="1380"/>
      <c r="F25" s="1380"/>
      <c r="G25" s="1380"/>
      <c r="H25" s="1380"/>
      <c r="I25" s="1380"/>
      <c r="J25" s="1380"/>
    </row>
    <row r="26" spans="1:17" ht="46.5" customHeight="1">
      <c r="A26" s="1380"/>
      <c r="B26" s="1380"/>
      <c r="C26" s="1380"/>
      <c r="D26" s="1380"/>
      <c r="E26" s="1380"/>
      <c r="F26" s="1380"/>
      <c r="G26" s="1380"/>
      <c r="H26" s="1380"/>
      <c r="I26" s="1380"/>
      <c r="J26" s="1380"/>
    </row>
    <row r="27" spans="1:17">
      <c r="A27" s="1380"/>
      <c r="B27" s="1380"/>
      <c r="C27" s="1380"/>
      <c r="D27" s="1380"/>
      <c r="E27" s="1380"/>
      <c r="F27" s="1380"/>
      <c r="G27" s="1380"/>
      <c r="H27" s="1380"/>
      <c r="I27" s="1380"/>
      <c r="J27" s="1380"/>
    </row>
    <row r="28" spans="1:17">
      <c r="A28" s="1380"/>
      <c r="B28" s="1380"/>
      <c r="C28" s="1380"/>
      <c r="D28" s="1380"/>
      <c r="E28" s="1380"/>
      <c r="F28" s="1380"/>
      <c r="G28" s="1380"/>
      <c r="H28" s="1380"/>
      <c r="I28" s="1380"/>
      <c r="J28" s="1380"/>
    </row>
    <row r="29" spans="1:17">
      <c r="J29" s="1380"/>
    </row>
    <row r="30" spans="1:17">
      <c r="J30" s="1380"/>
    </row>
    <row r="31" spans="1:17">
      <c r="Q31" s="1664" t="s">
        <v>2032</v>
      </c>
    </row>
    <row r="34" spans="3:7">
      <c r="C34" s="1151"/>
      <c r="D34" s="1152"/>
      <c r="E34" s="1153"/>
      <c r="F34" s="1153"/>
      <c r="G34" s="1151"/>
    </row>
    <row r="35" spans="3:7">
      <c r="C35" s="1151"/>
      <c r="D35" s="1153"/>
      <c r="E35" s="1153"/>
      <c r="F35" s="1153"/>
      <c r="G35" s="1151"/>
    </row>
    <row r="36" spans="3:7">
      <c r="C36" s="1151"/>
      <c r="D36" s="1153"/>
      <c r="E36" s="1153"/>
      <c r="F36" s="1153"/>
      <c r="G36" s="1151"/>
    </row>
    <row r="37" spans="3:7">
      <c r="C37" s="1151"/>
      <c r="D37" s="1153"/>
      <c r="E37" s="1153"/>
      <c r="F37" s="1153"/>
      <c r="G37" s="1151"/>
    </row>
  </sheetData>
  <protectedRanges>
    <protectedRange sqref="E22:G23 B22:C23" name="Range1_15_2" securityDescriptor="O:WDG:WDD:(A;;CC;;;WD)"/>
  </protectedRanges>
  <mergeCells count="17">
    <mergeCell ref="A14:B14"/>
    <mergeCell ref="A1:A4"/>
    <mergeCell ref="B1:H2"/>
    <mergeCell ref="I1:I4"/>
    <mergeCell ref="B3:H4"/>
    <mergeCell ref="B5:H5"/>
    <mergeCell ref="A6:B6"/>
    <mergeCell ref="A7:B7"/>
    <mergeCell ref="A8:B8"/>
    <mergeCell ref="A9:B9"/>
    <mergeCell ref="A10:B10"/>
    <mergeCell ref="A12:B12"/>
    <mergeCell ref="A15:B15"/>
    <mergeCell ref="A17:B17"/>
    <mergeCell ref="A20:B20"/>
    <mergeCell ref="C22:D22"/>
    <mergeCell ref="C23:D23"/>
  </mergeCells>
  <printOptions horizontalCentered="1"/>
  <pageMargins left="0.70866141732283472" right="0.70866141732283472" top="0.74803149606299213" bottom="0.74803149606299213" header="0.31496062992125984" footer="0.31496062992125984"/>
  <pageSetup paperSize="9" scale="36" fitToHeight="0"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05883-31D0-4DE4-91F9-3ECFF3C3219C}">
  <sheetPr>
    <tabColor rgb="FF0070C0"/>
  </sheetPr>
  <dimension ref="A1:AS126"/>
  <sheetViews>
    <sheetView workbookViewId="0"/>
  </sheetViews>
  <sheetFormatPr baseColWidth="10" defaultColWidth="7.5703125" defaultRowHeight="15" outlineLevelCol="1"/>
  <cols>
    <col min="1" max="1" width="1.85546875" style="1664" customWidth="1"/>
    <col min="2" max="2" width="16.28515625" style="1750" bestFit="1" customWidth="1"/>
    <col min="3" max="3" width="46.28515625" style="1664" customWidth="1"/>
    <col min="4" max="4" width="6.5703125" style="1664" customWidth="1"/>
    <col min="5" max="5" width="14.5703125" style="1700" customWidth="1"/>
    <col min="6" max="6" width="12.28515625" style="1664" customWidth="1"/>
    <col min="7" max="7" width="10.5703125" style="1664" customWidth="1"/>
    <col min="8" max="8" width="12" style="1748" customWidth="1"/>
    <col min="9" max="9" width="12" style="1700" customWidth="1"/>
    <col min="10" max="10" width="11.5703125" style="1700" customWidth="1"/>
    <col min="11" max="11" width="12.28515625" style="1700" customWidth="1"/>
    <col min="12" max="12" width="7.140625" style="1664" customWidth="1" outlineLevel="1"/>
    <col min="13" max="13" width="9.140625" style="1664" customWidth="1" outlineLevel="1"/>
    <col min="14" max="14" width="7.5703125" style="1664" customWidth="1" outlineLevel="1"/>
    <col min="15" max="15" width="7.140625" style="1664" customWidth="1" outlineLevel="1"/>
    <col min="16" max="16" width="7.85546875" style="1664" customWidth="1" outlineLevel="1"/>
    <col min="17" max="18" width="7.85546875" style="1664" customWidth="1"/>
    <col min="19" max="20" width="7.85546875" style="1664" customWidth="1" outlineLevel="1"/>
    <col min="21" max="22" width="7.85546875" style="1664" customWidth="1"/>
    <col min="23" max="23" width="10.7109375" style="1664" customWidth="1"/>
    <col min="24" max="24" width="10.7109375" style="1749" customWidth="1"/>
    <col min="25" max="26" width="7.85546875" style="1714" customWidth="1"/>
    <col min="27" max="31" width="7.85546875" style="1664" customWidth="1"/>
    <col min="32" max="32" width="12.140625" style="1664" customWidth="1"/>
    <col min="33" max="33" width="12.140625" style="1749" customWidth="1"/>
    <col min="34" max="34" width="9.5703125" style="1664" customWidth="1"/>
    <col min="35" max="35" width="10.5703125" style="1714" customWidth="1"/>
    <col min="36" max="36" width="31.140625" style="1715" customWidth="1"/>
    <col min="37" max="37" width="21.7109375" style="1750" customWidth="1"/>
    <col min="38" max="38" width="9.7109375" style="1750" customWidth="1"/>
    <col min="39" max="39" width="9.7109375" style="1664" customWidth="1"/>
    <col min="40" max="40" width="39.140625" style="1664" customWidth="1"/>
    <col min="41" max="41" width="41" style="1664" bestFit="1" customWidth="1"/>
    <col min="42" max="42" width="12.140625" style="1664" customWidth="1"/>
    <col min="43" max="43" width="14.5703125" style="1664" bestFit="1" customWidth="1"/>
    <col min="44" max="16384" width="7.5703125" style="1664"/>
  </cols>
  <sheetData>
    <row r="1" spans="1:45" s="1700" customFormat="1" ht="15.75">
      <c r="A1" s="1664"/>
      <c r="B1" s="1693"/>
      <c r="C1" s="1694"/>
      <c r="D1" s="1694"/>
      <c r="E1" s="1694"/>
      <c r="F1" s="1693"/>
      <c r="G1" s="1694"/>
      <c r="H1" s="1695"/>
      <c r="I1" s="1693"/>
      <c r="J1" s="1693"/>
      <c r="K1" s="1693"/>
      <c r="L1" s="1693"/>
      <c r="M1" s="1693"/>
      <c r="N1" s="1693"/>
      <c r="O1" s="1693"/>
      <c r="P1" s="1693"/>
      <c r="Q1" s="1693"/>
      <c r="R1" s="1693"/>
      <c r="S1" s="1693"/>
      <c r="T1" s="1693"/>
      <c r="U1" s="1693"/>
      <c r="V1" s="1693"/>
      <c r="W1" s="1693"/>
      <c r="X1" s="1696"/>
      <c r="Y1" s="1693"/>
      <c r="Z1" s="1697"/>
      <c r="AA1" s="1697"/>
      <c r="AB1" s="1698"/>
      <c r="AC1" s="1693"/>
      <c r="AD1" s="1697"/>
      <c r="AE1" s="1697"/>
      <c r="AF1" s="1693"/>
      <c r="AG1" s="1696"/>
      <c r="AH1" s="1697"/>
      <c r="AI1" s="1693"/>
      <c r="AJ1" s="1699"/>
      <c r="AK1" s="1697"/>
      <c r="AL1" s="1697"/>
      <c r="AM1" s="1697"/>
      <c r="AN1" s="1697"/>
      <c r="AO1" s="1697"/>
      <c r="AP1" s="1697"/>
      <c r="AQ1" s="1664"/>
      <c r="AR1" s="1664"/>
      <c r="AS1" s="1664"/>
    </row>
    <row r="2" spans="1:45" s="1700" customFormat="1" ht="15.75">
      <c r="A2" s="1664"/>
      <c r="B2" s="1693"/>
      <c r="C2" s="1694"/>
      <c r="D2" s="1701" t="s">
        <v>2033</v>
      </c>
      <c r="I2" s="1702" t="str">
        <f>Carátula!C10</f>
        <v>“REPOSICIÓN DEL SISTEMA DE DOSIFICACIÓN DE FLOCULANTE”</v>
      </c>
      <c r="J2" s="1693"/>
      <c r="K2" s="1693"/>
      <c r="L2" s="1693"/>
      <c r="M2" s="1693"/>
      <c r="N2" s="1693"/>
      <c r="O2" s="1693"/>
      <c r="P2" s="1693"/>
      <c r="Q2" s="1693"/>
      <c r="R2" s="1693"/>
      <c r="S2" s="1693"/>
      <c r="T2" s="1693"/>
      <c r="U2" s="1693"/>
      <c r="V2" s="1693"/>
      <c r="W2" s="1693"/>
      <c r="X2" s="1696"/>
      <c r="Y2" s="1693"/>
      <c r="Z2" s="1693"/>
      <c r="AA2" s="1693"/>
      <c r="AD2" s="1693"/>
      <c r="AE2" s="1693"/>
      <c r="AF2" s="1693"/>
      <c r="AG2" s="1696"/>
      <c r="AH2" s="1693"/>
      <c r="AI2" s="1693"/>
      <c r="AJ2" s="1703"/>
      <c r="AK2" s="1693"/>
      <c r="AL2" s="1693"/>
      <c r="AM2" s="1693"/>
      <c r="AN2" s="1693"/>
      <c r="AO2" s="1693"/>
      <c r="AP2" s="1693"/>
      <c r="AQ2" s="1664"/>
      <c r="AR2" s="1664"/>
      <c r="AS2" s="1664"/>
    </row>
    <row r="3" spans="1:45" s="1700" customFormat="1" ht="15.75">
      <c r="A3" s="1664"/>
      <c r="B3" s="1693"/>
      <c r="C3" s="1694"/>
      <c r="D3" s="1702" t="s">
        <v>2034</v>
      </c>
      <c r="I3" s="1702">
        <f>Carátula!C17</f>
        <v>33</v>
      </c>
      <c r="J3" s="1693"/>
      <c r="K3" s="1693"/>
      <c r="L3" s="1693"/>
      <c r="M3" s="1693"/>
      <c r="N3" s="1693"/>
      <c r="O3" s="1693"/>
      <c r="P3" s="1693"/>
      <c r="Q3" s="1704"/>
      <c r="R3" s="1693"/>
      <c r="S3" s="1693"/>
      <c r="T3" s="1705">
        <f>Carátula!C17</f>
        <v>33</v>
      </c>
      <c r="U3" s="1693"/>
      <c r="V3" s="1693"/>
      <c r="W3" s="1693"/>
      <c r="X3" s="1696"/>
      <c r="Y3" s="1693"/>
      <c r="Z3" s="1693"/>
      <c r="AA3" s="1693"/>
      <c r="AD3" s="1693"/>
      <c r="AE3" s="1693"/>
      <c r="AF3" s="1693"/>
      <c r="AG3" s="1696"/>
      <c r="AH3" s="1693"/>
      <c r="AI3" s="1693"/>
      <c r="AJ3" s="1703"/>
      <c r="AK3" s="1693"/>
      <c r="AL3" s="1693"/>
      <c r="AM3" s="1693"/>
      <c r="AN3" s="1693"/>
      <c r="AO3" s="1693"/>
      <c r="AP3" s="1693"/>
      <c r="AQ3" s="1664"/>
      <c r="AR3" s="1664"/>
      <c r="AS3" s="1664"/>
    </row>
    <row r="4" spans="1:45" s="1700" customFormat="1" ht="15.75">
      <c r="A4" s="1664"/>
      <c r="B4" s="1693"/>
      <c r="C4" s="1694"/>
      <c r="D4" s="1701" t="s">
        <v>2035</v>
      </c>
      <c r="I4" s="1706">
        <f>'PPC ANALISIS'!D35</f>
        <v>0.55555555555555558</v>
      </c>
      <c r="J4" s="1693"/>
      <c r="K4" s="1693"/>
      <c r="L4" s="1693"/>
      <c r="M4" s="1693"/>
      <c r="N4" s="1693"/>
      <c r="O4" s="1693"/>
      <c r="P4" s="1693"/>
      <c r="Q4" s="1693"/>
      <c r="R4" s="1693"/>
      <c r="S4" s="1693"/>
      <c r="T4" s="1707">
        <f>'PPC ANALISIS'!D35</f>
        <v>0.55555555555555558</v>
      </c>
      <c r="U4" s="1707"/>
      <c r="V4" s="1693"/>
      <c r="W4" s="1693"/>
      <c r="X4" s="1696"/>
      <c r="Y4" s="1693"/>
      <c r="Z4" s="1693"/>
      <c r="AA4" s="1693"/>
      <c r="AD4" s="1693"/>
      <c r="AE4" s="1693"/>
      <c r="AF4" s="1693"/>
      <c r="AG4" s="1696"/>
      <c r="AH4" s="1693"/>
      <c r="AI4" s="1693"/>
      <c r="AJ4" s="1703"/>
      <c r="AK4" s="1693"/>
      <c r="AL4" s="1693"/>
      <c r="AM4" s="1693"/>
      <c r="AN4" s="1693"/>
      <c r="AO4" s="1693"/>
      <c r="AP4" s="1693"/>
      <c r="AQ4" s="1664"/>
      <c r="AR4" s="1664"/>
      <c r="AS4" s="1664"/>
    </row>
    <row r="5" spans="1:45" s="1700" customFormat="1" ht="15.75">
      <c r="A5" s="1664"/>
      <c r="B5" s="1693"/>
      <c r="C5" s="1694"/>
      <c r="D5" s="1701" t="s">
        <v>2036</v>
      </c>
      <c r="I5" s="1706">
        <f>'PPC ANALISIS'!D36</f>
        <v>0</v>
      </c>
      <c r="J5" s="1693"/>
      <c r="K5" s="1693"/>
      <c r="L5" s="1693"/>
      <c r="M5" s="1693"/>
      <c r="N5" s="1693"/>
      <c r="O5" s="1693"/>
      <c r="P5" s="1693"/>
      <c r="Q5" s="1693"/>
      <c r="R5" s="1693"/>
      <c r="S5" s="1693"/>
      <c r="T5" s="1707">
        <f>'PPC ANALISIS'!D36</f>
        <v>0</v>
      </c>
      <c r="U5" s="1693"/>
      <c r="V5" s="1693"/>
      <c r="W5" s="1693"/>
      <c r="X5" s="1696"/>
      <c r="Y5" s="1693"/>
      <c r="Z5" s="1693"/>
      <c r="AA5" s="1693"/>
      <c r="AD5" s="1693"/>
      <c r="AE5" s="1693"/>
      <c r="AF5" s="1693"/>
      <c r="AG5" s="1696"/>
      <c r="AH5" s="1693"/>
      <c r="AI5" s="1693"/>
      <c r="AJ5" s="1703"/>
      <c r="AK5" s="1708"/>
      <c r="AL5" s="1693"/>
      <c r="AM5" s="1693"/>
      <c r="AN5" s="1693"/>
      <c r="AO5" s="1709" t="s">
        <v>756</v>
      </c>
      <c r="AP5" s="1693"/>
      <c r="AQ5" s="1664"/>
      <c r="AR5" s="1664"/>
      <c r="AS5" s="1664"/>
    </row>
    <row r="6" spans="1:45" ht="31.5">
      <c r="B6" s="1693"/>
      <c r="C6" s="1694"/>
      <c r="D6" s="1694"/>
      <c r="E6" s="1694"/>
      <c r="F6" s="1693"/>
      <c r="G6" s="1694"/>
      <c r="H6" s="1695"/>
      <c r="I6" s="1693"/>
      <c r="J6" s="1693"/>
      <c r="K6" s="1693"/>
      <c r="L6" s="1693"/>
      <c r="M6" s="1693"/>
      <c r="N6" s="1693"/>
      <c r="O6" s="1693"/>
      <c r="P6" s="2613" t="s">
        <v>2037</v>
      </c>
      <c r="Q6" s="2614"/>
      <c r="R6" s="2614"/>
      <c r="S6" s="2614"/>
      <c r="T6" s="2614"/>
      <c r="U6" s="2614"/>
      <c r="V6" s="2615"/>
      <c r="W6" s="1710" t="s">
        <v>1378</v>
      </c>
      <c r="X6" s="1711" t="s">
        <v>1754</v>
      </c>
      <c r="Y6" s="2613" t="s">
        <v>2038</v>
      </c>
      <c r="Z6" s="2614"/>
      <c r="AA6" s="2614"/>
      <c r="AB6" s="2614"/>
      <c r="AC6" s="2614"/>
      <c r="AD6" s="2614"/>
      <c r="AE6" s="2615"/>
      <c r="AF6" s="1712" t="s">
        <v>1378</v>
      </c>
      <c r="AG6" s="1713" t="s">
        <v>1754</v>
      </c>
      <c r="AK6" s="1664"/>
      <c r="AL6" s="1664"/>
      <c r="AO6" s="1709" t="s">
        <v>2039</v>
      </c>
    </row>
    <row r="7" spans="1:45" ht="15.75">
      <c r="B7" s="1693"/>
      <c r="C7" s="1694"/>
      <c r="D7" s="1694"/>
      <c r="E7" s="1694"/>
      <c r="F7" s="1693"/>
      <c r="G7" s="1694"/>
      <c r="H7" s="1695"/>
      <c r="I7" s="1693"/>
      <c r="J7" s="1693"/>
      <c r="K7" s="1693"/>
      <c r="L7" s="1693"/>
      <c r="M7" s="1693"/>
      <c r="N7" s="1693"/>
      <c r="O7" s="1693"/>
      <c r="P7" s="2616">
        <f>'Carátula (P)'!C18</f>
        <v>46241</v>
      </c>
      <c r="Q7" s="2617"/>
      <c r="R7" s="2617"/>
      <c r="S7" s="2617"/>
      <c r="T7" s="2617"/>
      <c r="U7" s="2618"/>
      <c r="V7" s="2619"/>
      <c r="W7" s="1712"/>
      <c r="X7" s="1716"/>
      <c r="Y7" s="2620">
        <f>+P7</f>
        <v>46241</v>
      </c>
      <c r="Z7" s="2618"/>
      <c r="AA7" s="2618"/>
      <c r="AB7" s="2618"/>
      <c r="AC7" s="2618"/>
      <c r="AD7" s="2618"/>
      <c r="AE7" s="2619"/>
      <c r="AF7" s="1712"/>
      <c r="AG7" s="1716"/>
      <c r="AI7" s="1693"/>
      <c r="AK7" s="1664"/>
      <c r="AL7" s="1664"/>
    </row>
    <row r="8" spans="1:45" ht="16.5" thickBot="1">
      <c r="B8" s="1693"/>
      <c r="C8" s="1694"/>
      <c r="D8" s="1694"/>
      <c r="E8" s="1694"/>
      <c r="F8" s="1693"/>
      <c r="G8" s="1694"/>
      <c r="H8" s="1695"/>
      <c r="I8" s="1693"/>
      <c r="J8" s="1693"/>
      <c r="K8" s="1693"/>
      <c r="L8" s="1693"/>
      <c r="M8" s="1693"/>
      <c r="N8" s="1693"/>
      <c r="O8" s="1693"/>
      <c r="P8" s="1717" t="s">
        <v>2040</v>
      </c>
      <c r="Q8" s="1717" t="s">
        <v>2041</v>
      </c>
      <c r="R8" s="1717" t="s">
        <v>1884</v>
      </c>
      <c r="S8" s="1717" t="s">
        <v>1105</v>
      </c>
      <c r="T8" s="1717" t="s">
        <v>92</v>
      </c>
      <c r="U8" s="1717" t="s">
        <v>92</v>
      </c>
      <c r="V8" s="1717" t="s">
        <v>1885</v>
      </c>
      <c r="W8" s="1717"/>
      <c r="X8" s="1718"/>
      <c r="Y8" s="1717" t="s">
        <v>2040</v>
      </c>
      <c r="Z8" s="1717" t="s">
        <v>2041</v>
      </c>
      <c r="AA8" s="1717" t="s">
        <v>1884</v>
      </c>
      <c r="AB8" s="1717" t="s">
        <v>1105</v>
      </c>
      <c r="AC8" s="1717" t="s">
        <v>92</v>
      </c>
      <c r="AD8" s="1717" t="s">
        <v>92</v>
      </c>
      <c r="AE8" s="1717" t="s">
        <v>1885</v>
      </c>
      <c r="AF8" s="1717"/>
      <c r="AG8" s="1718"/>
      <c r="AI8" s="1693"/>
      <c r="AJ8" s="1703"/>
      <c r="AK8" s="1693"/>
      <c r="AL8" s="1693"/>
    </row>
    <row r="9" spans="1:45" ht="49.5">
      <c r="B9" s="1719" t="s">
        <v>932</v>
      </c>
      <c r="C9" s="1720" t="s">
        <v>1906</v>
      </c>
      <c r="D9" s="1721" t="s">
        <v>1753</v>
      </c>
      <c r="E9" s="1722" t="s">
        <v>2042</v>
      </c>
      <c r="F9" s="1723" t="s">
        <v>2043</v>
      </c>
      <c r="G9" s="1724" t="s">
        <v>2044</v>
      </c>
      <c r="H9" s="1723" t="s">
        <v>2045</v>
      </c>
      <c r="I9" s="1725" t="s">
        <v>2046</v>
      </c>
      <c r="J9" s="1723" t="s">
        <v>2047</v>
      </c>
      <c r="K9" s="1726" t="s">
        <v>2048</v>
      </c>
      <c r="L9" s="1727" t="s">
        <v>2049</v>
      </c>
      <c r="M9" s="1728" t="s">
        <v>2050</v>
      </c>
      <c r="N9" s="1729" t="s">
        <v>1863</v>
      </c>
      <c r="O9" s="1730" t="s">
        <v>2051</v>
      </c>
      <c r="P9" s="1731">
        <f>P7</f>
        <v>46241</v>
      </c>
      <c r="Q9" s="1731">
        <f>P9+1</f>
        <v>46242</v>
      </c>
      <c r="R9" s="1731">
        <f t="shared" ref="R9:V9" si="0">Q9+1</f>
        <v>46243</v>
      </c>
      <c r="S9" s="1731">
        <f t="shared" si="0"/>
        <v>46244</v>
      </c>
      <c r="T9" s="1731">
        <f t="shared" si="0"/>
        <v>46245</v>
      </c>
      <c r="U9" s="1731">
        <f t="shared" si="0"/>
        <v>46246</v>
      </c>
      <c r="V9" s="1731">
        <f t="shared" si="0"/>
        <v>46247</v>
      </c>
      <c r="W9" s="1732"/>
      <c r="X9" s="1733"/>
      <c r="Y9" s="1731">
        <f>P9</f>
        <v>46241</v>
      </c>
      <c r="Z9" s="1731">
        <f t="shared" ref="Z9:AE9" si="1">+Y9+1</f>
        <v>46242</v>
      </c>
      <c r="AA9" s="1731">
        <f t="shared" si="1"/>
        <v>46243</v>
      </c>
      <c r="AB9" s="1731">
        <f t="shared" si="1"/>
        <v>46244</v>
      </c>
      <c r="AC9" s="1731">
        <f t="shared" si="1"/>
        <v>46245</v>
      </c>
      <c r="AD9" s="1731">
        <f t="shared" si="1"/>
        <v>46246</v>
      </c>
      <c r="AE9" s="1731">
        <f t="shared" si="1"/>
        <v>46247</v>
      </c>
      <c r="AF9" s="1732"/>
      <c r="AG9" s="1733"/>
      <c r="AH9" s="1734" t="s">
        <v>2052</v>
      </c>
      <c r="AI9" s="1735" t="s">
        <v>2053</v>
      </c>
      <c r="AJ9" s="1734" t="s">
        <v>2054</v>
      </c>
      <c r="AK9" s="1735" t="s">
        <v>2055</v>
      </c>
      <c r="AL9" s="2621" t="s">
        <v>2056</v>
      </c>
      <c r="AM9" s="2622"/>
    </row>
    <row r="10" spans="1:45" s="1736" customFormat="1" ht="15.75" hidden="1" thickBot="1">
      <c r="B10" s="1847"/>
      <c r="C10" s="1848"/>
      <c r="D10" s="1849"/>
      <c r="E10" s="1850"/>
      <c r="F10" s="1737">
        <f>SUM(F12:F126)</f>
        <v>8156.60840213341</v>
      </c>
      <c r="G10" s="1851"/>
      <c r="H10" s="1737">
        <f>SUM(H12:H126)</f>
        <v>8091.0084021334105</v>
      </c>
      <c r="I10" s="1852"/>
      <c r="J10" s="1737">
        <f>SUM(J12:J126)</f>
        <v>335.70000000000005</v>
      </c>
      <c r="K10" s="1853">
        <f>SUM(K12:K126)</f>
        <v>1.008042558471097</v>
      </c>
      <c r="L10" s="1849"/>
      <c r="M10" s="1849"/>
      <c r="N10" s="1849"/>
      <c r="O10" s="1738"/>
      <c r="P10" s="1854"/>
      <c r="Q10" s="1854"/>
      <c r="R10" s="1854"/>
      <c r="S10" s="1854"/>
      <c r="T10" s="1854"/>
      <c r="U10" s="1854"/>
      <c r="V10" s="1854"/>
      <c r="W10" s="2039">
        <f>SUM(W11:W126)</f>
        <v>3.6736131204493185E-2</v>
      </c>
      <c r="X10" s="2040">
        <f>SUM(X11:X126)</f>
        <v>97.391999999999996</v>
      </c>
      <c r="Y10" s="2041"/>
      <c r="Z10" s="2041"/>
      <c r="AA10" s="2041"/>
      <c r="AB10" s="2041"/>
      <c r="AC10" s="2041"/>
      <c r="AD10" s="2041"/>
      <c r="AE10" s="2041"/>
      <c r="AF10" s="2039">
        <f>SUM(AF11:AF126)</f>
        <v>3.4389293462541798E-2</v>
      </c>
      <c r="AG10" s="2040">
        <f>SUM(AG11:AG126)</f>
        <v>4.2000000000000011</v>
      </c>
      <c r="AH10" s="2042"/>
      <c r="AI10" s="2043"/>
      <c r="AJ10" s="2042"/>
      <c r="AK10" s="2043"/>
      <c r="AL10" s="2043"/>
      <c r="AM10" s="2044"/>
    </row>
    <row r="11" spans="1:45" hidden="1">
      <c r="B11" s="1864"/>
      <c r="C11" s="1877" t="str">
        <f>'Carátula (P)'!C10</f>
        <v>“REPOSICIÓN DEL SISTEMA DE DOSIFICACIÓN DE FLOCULANTE”</v>
      </c>
      <c r="D11" s="1873"/>
      <c r="E11" s="1882"/>
      <c r="F11" s="1890"/>
      <c r="G11" s="1882"/>
      <c r="H11" s="1890"/>
      <c r="I11" s="1882"/>
      <c r="J11" s="1890"/>
      <c r="K11" s="1899"/>
      <c r="L11" s="1882"/>
      <c r="M11" s="1882"/>
      <c r="N11" s="1882"/>
      <c r="O11" s="1863"/>
      <c r="P11" s="1906"/>
      <c r="Q11" s="2623" t="s">
        <v>2058</v>
      </c>
      <c r="R11" s="2624"/>
      <c r="S11" s="2033"/>
      <c r="T11" s="2033"/>
      <c r="U11" s="1906"/>
      <c r="V11" s="2047"/>
      <c r="W11" s="2075"/>
      <c r="X11" s="2083"/>
      <c r="Y11" s="2089"/>
      <c r="Z11" s="2611" t="s">
        <v>2058</v>
      </c>
      <c r="AA11" s="2612"/>
      <c r="AB11" s="2090"/>
      <c r="AC11" s="2090"/>
      <c r="AD11" s="2089"/>
      <c r="AE11" s="2089"/>
      <c r="AF11" s="2075"/>
      <c r="AG11" s="2083"/>
      <c r="AH11" s="2071" t="str">
        <f t="shared" ref="AH11:AH42" si="2">IF($O11&lt;&gt;"X","",IF($AG11&gt;=$X11*0.999,"SI","NO"))</f>
        <v/>
      </c>
      <c r="AI11" s="2072"/>
      <c r="AJ11" s="2073"/>
      <c r="AK11" s="2073"/>
      <c r="AL11" s="2073"/>
      <c r="AM11" s="2074"/>
    </row>
    <row r="12" spans="1:45" hidden="1">
      <c r="B12" s="1865"/>
      <c r="C12" s="1878" t="s">
        <v>1488</v>
      </c>
      <c r="D12" s="1874"/>
      <c r="E12" s="1883"/>
      <c r="F12" s="1891"/>
      <c r="G12" s="1883"/>
      <c r="H12" s="1891"/>
      <c r="I12" s="1883"/>
      <c r="J12" s="1891"/>
      <c r="K12" s="1900"/>
      <c r="L12" s="1883"/>
      <c r="M12" s="1883"/>
      <c r="N12" s="1883"/>
      <c r="O12" s="1858"/>
      <c r="P12" s="1907"/>
      <c r="Q12" s="2094"/>
      <c r="R12" s="2094"/>
      <c r="S12" s="1907"/>
      <c r="T12" s="1907"/>
      <c r="U12" s="1907"/>
      <c r="V12" s="2048"/>
      <c r="W12" s="2076"/>
      <c r="X12" s="2084"/>
      <c r="Y12" s="2091"/>
      <c r="Z12" s="2100"/>
      <c r="AA12" s="2100"/>
      <c r="AB12" s="2091"/>
      <c r="AC12" s="2091"/>
      <c r="AD12" s="2091"/>
      <c r="AE12" s="2091"/>
      <c r="AF12" s="2076"/>
      <c r="AG12" s="2084"/>
      <c r="AH12" s="2057" t="str">
        <f t="shared" si="2"/>
        <v/>
      </c>
      <c r="AI12" s="2058"/>
      <c r="AJ12" s="2059"/>
      <c r="AK12" s="2058"/>
      <c r="AL12" s="2058"/>
      <c r="AM12" s="2060"/>
    </row>
    <row r="13" spans="1:45" hidden="1">
      <c r="B13" s="1865"/>
      <c r="C13" s="1879" t="s">
        <v>174</v>
      </c>
      <c r="D13" s="1874"/>
      <c r="E13" s="1883"/>
      <c r="F13" s="1891"/>
      <c r="G13" s="1883"/>
      <c r="H13" s="1891"/>
      <c r="I13" s="1883"/>
      <c r="J13" s="1891"/>
      <c r="K13" s="1900"/>
      <c r="L13" s="1883"/>
      <c r="M13" s="1883"/>
      <c r="N13" s="1883"/>
      <c r="O13" s="1858"/>
      <c r="P13" s="1907"/>
      <c r="Q13" s="2094"/>
      <c r="R13" s="2094"/>
      <c r="S13" s="1907"/>
      <c r="T13" s="1907"/>
      <c r="U13" s="1907"/>
      <c r="V13" s="2048"/>
      <c r="W13" s="2076"/>
      <c r="X13" s="2084"/>
      <c r="Y13" s="2091"/>
      <c r="Z13" s="2100"/>
      <c r="AA13" s="2100"/>
      <c r="AB13" s="2091"/>
      <c r="AC13" s="2091"/>
      <c r="AD13" s="2091"/>
      <c r="AE13" s="2091"/>
      <c r="AF13" s="2076"/>
      <c r="AG13" s="2084"/>
      <c r="AH13" s="2057" t="str">
        <f t="shared" si="2"/>
        <v/>
      </c>
      <c r="AI13" s="2058"/>
      <c r="AJ13" s="2059"/>
      <c r="AK13" s="2058"/>
      <c r="AL13" s="2058"/>
      <c r="AM13" s="2060"/>
    </row>
    <row r="14" spans="1:45" hidden="1">
      <c r="B14" s="1866" t="str">
        <f>'P6-2'!E3</f>
        <v>A1000</v>
      </c>
      <c r="C14" s="1844" t="str">
        <f>'P6-2'!F3</f>
        <v>KOM</v>
      </c>
      <c r="D14" s="1845" t="str">
        <f>'P6-2'!C3</f>
        <v>Glb.</v>
      </c>
      <c r="E14" s="1884">
        <f>'P6-2'!B3</f>
        <v>1</v>
      </c>
      <c r="F14" s="1892">
        <f>SUMIF(PROGRAMACION!$C:$C,$B14,PROGRAMACION!$K:$K)</f>
        <v>0</v>
      </c>
      <c r="G14" s="1884">
        <f t="shared" ref="G14:G20" si="3">$E14</f>
        <v>1</v>
      </c>
      <c r="H14" s="1892">
        <f t="shared" ref="H14:H20" si="4">$G14*$N14</f>
        <v>0</v>
      </c>
      <c r="I14" s="1884" cm="1">
        <f t="array" ref="I14">SUMPRODUCT(('P6-2'!$E$3:$E$90=$B14)*('P6-2'!$P$3:$AG$90))</f>
        <v>0</v>
      </c>
      <c r="J14" s="1892">
        <f t="shared" ref="J14:J20" si="5">$I14*$N14</f>
        <v>0</v>
      </c>
      <c r="K14" s="1901">
        <f>SUMIF(PROGRAMACION!$C:$C,$B14,PROGRAMACION!$L:$L)</f>
        <v>0</v>
      </c>
      <c r="L14" s="1884">
        <f t="shared" ref="L14:L20" si="6">$E14-$I14</f>
        <v>1</v>
      </c>
      <c r="M14" s="1884" cm="1">
        <f t="array" ref="M14">SUMPRODUCT(('P6-2'!$E$3:$E$90=$B14)*('P6-2'!$P$2:$AG$2='Carátula (P)'!$E$18)*('P6-2'!$P$3:$AG$90))</f>
        <v>0</v>
      </c>
      <c r="N14" s="1884">
        <f t="shared" ref="N14:N20" si="7">IFERROR($F14/$E14,0)</f>
        <v>0</v>
      </c>
      <c r="O14" s="1845"/>
      <c r="P14" s="2061"/>
      <c r="Q14" s="2095"/>
      <c r="R14" s="2095"/>
      <c r="S14" s="2061"/>
      <c r="T14" s="2061"/>
      <c r="U14" s="2061"/>
      <c r="V14" s="2062"/>
      <c r="W14" s="2077">
        <f t="shared" ref="W14:W20" si="8">IFERROR(($X14*$N14)/$F$10,0)</f>
        <v>0</v>
      </c>
      <c r="X14" s="2085">
        <f t="shared" ref="X14:X20" si="9">SUM(P14:V14)</f>
        <v>0</v>
      </c>
      <c r="Y14" s="2092"/>
      <c r="Z14" s="2101"/>
      <c r="AA14" s="2101"/>
      <c r="AB14" s="2092"/>
      <c r="AC14" s="2092"/>
      <c r="AD14" s="2092"/>
      <c r="AE14" s="2092"/>
      <c r="AF14" s="2077">
        <f t="shared" ref="AF14:AF20" si="10">IFERROR(($AG14*$N14)/$F$10,0)</f>
        <v>0</v>
      </c>
      <c r="AG14" s="2085" cm="1">
        <f t="array" ref="AG14">IFERROR(SUMPRODUCT(('P6-2'!$E$3:$E$90=$B14)*('P6-2'!$P$2:$AG$2='Carátula (P)'!$E$18)*('P6-2'!$P$3:$AG$90)),0)</f>
        <v>0</v>
      </c>
      <c r="AH14" s="2034" t="str">
        <f t="shared" si="2"/>
        <v/>
      </c>
      <c r="AI14" s="2035"/>
      <c r="AJ14" s="2036"/>
      <c r="AK14" s="2035"/>
      <c r="AL14" s="2035"/>
      <c r="AM14" s="2037"/>
    </row>
    <row r="15" spans="1:45" hidden="1">
      <c r="B15" s="1867" t="str">
        <f>'P6-2'!E4</f>
        <v>A1010</v>
      </c>
      <c r="C15" s="1880" t="str">
        <f>'P6-2'!F4</f>
        <v>GESTION DE RIESGOS</v>
      </c>
      <c r="D15" s="1875" t="str">
        <f>'P6-2'!C4</f>
        <v>Glb.</v>
      </c>
      <c r="E15" s="1885">
        <f>'P6-2'!B4</f>
        <v>1</v>
      </c>
      <c r="F15" s="1893">
        <f>SUMIF(PROGRAMACION!$C:$C,$B15,PROGRAMACION!$K:$K)</f>
        <v>0</v>
      </c>
      <c r="G15" s="1885">
        <f t="shared" si="3"/>
        <v>1</v>
      </c>
      <c r="H15" s="1893">
        <f t="shared" si="4"/>
        <v>0</v>
      </c>
      <c r="I15" s="1885" cm="1">
        <f t="array" ref="I15">SUMPRODUCT(('P6-2'!$E$3:$E$90=$B15)*('P6-2'!$P$3:$AG$90))</f>
        <v>0</v>
      </c>
      <c r="J15" s="1893">
        <f t="shared" si="5"/>
        <v>0</v>
      </c>
      <c r="K15" s="1902">
        <f>SUMIF(PROGRAMACION!$C:$C,$B15,PROGRAMACION!$L:$L)</f>
        <v>0</v>
      </c>
      <c r="L15" s="1885">
        <f t="shared" si="6"/>
        <v>1</v>
      </c>
      <c r="M15" s="1885" cm="1">
        <f t="array" ref="M15">SUMPRODUCT(('P6-2'!$E$3:$E$90=$B15)*('P6-2'!$P$2:$AG$2='Carátula (P)'!$E$18)*('P6-2'!$P$3:$AG$90))</f>
        <v>0</v>
      </c>
      <c r="N15" s="1885">
        <f t="shared" si="7"/>
        <v>0</v>
      </c>
      <c r="O15" s="1842"/>
      <c r="P15" s="2061"/>
      <c r="Q15" s="2095"/>
      <c r="R15" s="2095"/>
      <c r="S15" s="2061"/>
      <c r="T15" s="2061"/>
      <c r="U15" s="2061"/>
      <c r="V15" s="2062"/>
      <c r="W15" s="2078">
        <f t="shared" si="8"/>
        <v>0</v>
      </c>
      <c r="X15" s="2086">
        <f t="shared" si="9"/>
        <v>0</v>
      </c>
      <c r="Y15" s="2092"/>
      <c r="Z15" s="2101"/>
      <c r="AA15" s="2101"/>
      <c r="AB15" s="2092"/>
      <c r="AC15" s="2092"/>
      <c r="AD15" s="2092"/>
      <c r="AE15" s="2092"/>
      <c r="AF15" s="2078">
        <f t="shared" si="10"/>
        <v>0</v>
      </c>
      <c r="AG15" s="2086" cm="1">
        <f t="array" ref="AG15">IFERROR(SUMPRODUCT(('P6-2'!$E$3:$E$90=$B15)*('P6-2'!$P$2:$AG$2='Carátula (P)'!$E$18)*('P6-2'!$P$3:$AG$90)),0)</f>
        <v>0</v>
      </c>
      <c r="AH15" s="2034" t="str">
        <f t="shared" si="2"/>
        <v/>
      </c>
      <c r="AI15" s="2035"/>
      <c r="AJ15" s="2036"/>
      <c r="AK15" s="2036"/>
      <c r="AL15" s="2036"/>
      <c r="AM15" s="2037"/>
    </row>
    <row r="16" spans="1:45">
      <c r="B16" s="1867" t="str">
        <f>'P6-2'!E5</f>
        <v>A1020</v>
      </c>
      <c r="C16" s="1881" t="str">
        <f>'P6-2'!F5</f>
        <v>PMAS</v>
      </c>
      <c r="D16" s="1875" t="str">
        <f>'P6-2'!C5</f>
        <v>Glb.</v>
      </c>
      <c r="E16" s="1885">
        <f>'P6-2'!B5</f>
        <v>1</v>
      </c>
      <c r="F16" s="1893">
        <f>SUMIF(PROGRAMACION!$C:$C,$B16,PROGRAMACION!$K:$K)</f>
        <v>0</v>
      </c>
      <c r="G16" s="1885">
        <f t="shared" si="3"/>
        <v>1</v>
      </c>
      <c r="H16" s="1893">
        <f t="shared" si="4"/>
        <v>0</v>
      </c>
      <c r="I16" s="1885" cm="1">
        <f t="array" ref="I16">SUMPRODUCT(('P6-2'!$E$3:$E$90=$B16)*('P6-2'!$P$3:$AG$90))</f>
        <v>0</v>
      </c>
      <c r="J16" s="1893">
        <f t="shared" si="5"/>
        <v>0</v>
      </c>
      <c r="K16" s="1902">
        <f>SUMIF(PROGRAMACION!$C:$C,$B16,PROGRAMACION!$L:$L)</f>
        <v>0</v>
      </c>
      <c r="L16" s="1885">
        <f t="shared" si="6"/>
        <v>1</v>
      </c>
      <c r="M16" s="1885" cm="1">
        <f t="array" ref="M16">SUMPRODUCT(('P6-2'!$E$3:$E$90=$B16)*('P6-2'!$P$2:$AG$2='Carátula (P)'!$E$18)*('P6-2'!$P$3:$AG$90))</f>
        <v>0</v>
      </c>
      <c r="N16" s="1885">
        <f t="shared" si="7"/>
        <v>0</v>
      </c>
      <c r="O16" s="1842"/>
      <c r="P16" s="2061"/>
      <c r="Q16" s="2095"/>
      <c r="R16" s="2095"/>
      <c r="S16" s="2061"/>
      <c r="T16" s="2061"/>
      <c r="U16" s="2061"/>
      <c r="V16" s="2062"/>
      <c r="W16" s="2078">
        <f t="shared" si="8"/>
        <v>0</v>
      </c>
      <c r="X16" s="2086">
        <f t="shared" si="9"/>
        <v>0</v>
      </c>
      <c r="Y16" s="2092"/>
      <c r="Z16" s="2101"/>
      <c r="AA16" s="2101"/>
      <c r="AB16" s="2092"/>
      <c r="AC16" s="2092"/>
      <c r="AD16" s="2092"/>
      <c r="AE16" s="2092"/>
      <c r="AF16" s="2078">
        <f t="shared" si="10"/>
        <v>0</v>
      </c>
      <c r="AG16" s="2086" cm="1">
        <f t="array" ref="AG16">IFERROR(SUMPRODUCT(('P6-2'!$E$3:$E$90=$B16)*('P6-2'!$P$2:$AG$2='Carátula (P)'!$E$18)*('P6-2'!$P$3:$AG$90)),0)</f>
        <v>0</v>
      </c>
      <c r="AH16" s="2034" t="str">
        <f t="shared" si="2"/>
        <v/>
      </c>
      <c r="AI16" s="2035"/>
      <c r="AJ16" s="2036"/>
      <c r="AK16" s="2036"/>
      <c r="AL16" s="2036"/>
      <c r="AM16" s="2037"/>
    </row>
    <row r="17" spans="2:39">
      <c r="B17" s="1866" t="str">
        <f>'P6-2'!E6</f>
        <v>A1030</v>
      </c>
      <c r="C17" s="1844" t="str">
        <f>'P6-2'!F6</f>
        <v>FOTOCHECKS</v>
      </c>
      <c r="D17" s="1845" t="str">
        <f>'P6-2'!C6</f>
        <v>Glb.</v>
      </c>
      <c r="E17" s="1884">
        <f>'P6-2'!B6</f>
        <v>1</v>
      </c>
      <c r="F17" s="1892">
        <f>SUMIF(PROGRAMACION!$C:$C,$B17,PROGRAMACION!$K:$K)</f>
        <v>0</v>
      </c>
      <c r="G17" s="1884">
        <f t="shared" si="3"/>
        <v>1</v>
      </c>
      <c r="H17" s="1892">
        <f t="shared" si="4"/>
        <v>0</v>
      </c>
      <c r="I17" s="1884" cm="1">
        <f t="array" ref="I17">SUMPRODUCT(('P6-2'!$E$3:$E$90=$B17)*('P6-2'!$P$3:$AG$90))</f>
        <v>0</v>
      </c>
      <c r="J17" s="1892">
        <f t="shared" si="5"/>
        <v>0</v>
      </c>
      <c r="K17" s="1901">
        <f>SUMIF(PROGRAMACION!$C:$C,$B17,PROGRAMACION!$L:$L)</f>
        <v>0</v>
      </c>
      <c r="L17" s="1884">
        <f t="shared" si="6"/>
        <v>1</v>
      </c>
      <c r="M17" s="1884" cm="1">
        <f t="array" ref="M17">SUMPRODUCT(('P6-2'!$E$3:$E$90=$B17)*('P6-2'!$P$2:$AG$2='Carátula (P)'!$E$18)*('P6-2'!$P$3:$AG$90))</f>
        <v>0</v>
      </c>
      <c r="N17" s="1884">
        <f t="shared" si="7"/>
        <v>0</v>
      </c>
      <c r="O17" s="1845"/>
      <c r="P17" s="2061"/>
      <c r="Q17" s="2095"/>
      <c r="R17" s="2095"/>
      <c r="S17" s="2061"/>
      <c r="T17" s="2061"/>
      <c r="U17" s="2061"/>
      <c r="V17" s="2062"/>
      <c r="W17" s="2078">
        <f t="shared" si="8"/>
        <v>0</v>
      </c>
      <c r="X17" s="2086">
        <f t="shared" si="9"/>
        <v>0</v>
      </c>
      <c r="Y17" s="2092"/>
      <c r="Z17" s="2101"/>
      <c r="AA17" s="2101"/>
      <c r="AB17" s="2092"/>
      <c r="AC17" s="2092"/>
      <c r="AD17" s="2092"/>
      <c r="AE17" s="2092"/>
      <c r="AF17" s="2078">
        <f t="shared" si="10"/>
        <v>0</v>
      </c>
      <c r="AG17" s="2086" cm="1">
        <f t="array" ref="AG17">IFERROR(SUMPRODUCT(('P6-2'!$E$3:$E$90=$B17)*('P6-2'!$P$2:$AG$2='Carátula (P)'!$E$18)*('P6-2'!$P$3:$AG$90)),0)</f>
        <v>0</v>
      </c>
      <c r="AH17" s="2034" t="str">
        <f t="shared" si="2"/>
        <v/>
      </c>
      <c r="AI17" s="2035"/>
      <c r="AJ17" s="2054"/>
      <c r="AK17" s="2036"/>
      <c r="AL17" s="2036"/>
      <c r="AM17" s="2037"/>
    </row>
    <row r="18" spans="2:39" ht="24">
      <c r="B18" s="1866" t="str">
        <f>'P6-2'!E7</f>
        <v>A1040</v>
      </c>
      <c r="C18" s="1844" t="str">
        <f>'P6-2'!F7</f>
        <v>MOVILIZACION DE FACILIDADES, PERSONAL Y EQUIPOS E INDUCCION ESPECIFICA</v>
      </c>
      <c r="D18" s="1845" t="str">
        <f>'P6-2'!C7</f>
        <v>Glb.</v>
      </c>
      <c r="E18" s="1884">
        <f>'P6-2'!B7</f>
        <v>0.5</v>
      </c>
      <c r="F18" s="1892">
        <f>SUMIF(PROGRAMACION!$C:$C,$B18,PROGRAMACION!$K:$K)</f>
        <v>100</v>
      </c>
      <c r="G18" s="1884">
        <f t="shared" si="3"/>
        <v>0.5</v>
      </c>
      <c r="H18" s="1892">
        <f t="shared" si="4"/>
        <v>100</v>
      </c>
      <c r="I18" s="1884" cm="1">
        <f t="array" ref="I18">SUMPRODUCT(('P6-2'!$E$3:$E$90=$B18)*('P6-2'!$P$3:$AG$90))</f>
        <v>0.5</v>
      </c>
      <c r="J18" s="1892">
        <f t="shared" si="5"/>
        <v>100</v>
      </c>
      <c r="K18" s="1901">
        <f>SUMIF(PROGRAMACION!$C:$C,$B18,PROGRAMACION!$L:$L)</f>
        <v>1.2259997669355366E-2</v>
      </c>
      <c r="L18" s="1884">
        <f t="shared" si="6"/>
        <v>0</v>
      </c>
      <c r="M18" s="1884" cm="1">
        <f t="array" ref="M18">SUMPRODUCT(('P6-2'!$E$3:$E$90=$B18)*('P6-2'!$P$2:$AG$2='Carátula (P)'!$E$18)*('P6-2'!$P$3:$AG$90))</f>
        <v>0.5</v>
      </c>
      <c r="N18" s="1884">
        <f t="shared" si="7"/>
        <v>200</v>
      </c>
      <c r="O18" s="1845" t="s">
        <v>2057</v>
      </c>
      <c r="P18" s="2061">
        <v>0.1</v>
      </c>
      <c r="Q18" s="2095"/>
      <c r="R18" s="2095"/>
      <c r="S18" s="2061">
        <v>0.1</v>
      </c>
      <c r="T18" s="2061">
        <v>0.1</v>
      </c>
      <c r="U18" s="2061">
        <v>0.1</v>
      </c>
      <c r="V18" s="2062">
        <v>0.1</v>
      </c>
      <c r="W18" s="2078">
        <f t="shared" si="8"/>
        <v>1.2259997669355366E-2</v>
      </c>
      <c r="X18" s="2086">
        <f t="shared" si="9"/>
        <v>0.5</v>
      </c>
      <c r="Y18" s="2092"/>
      <c r="Z18" s="2101"/>
      <c r="AA18" s="2101"/>
      <c r="AB18" s="2092">
        <v>0.2</v>
      </c>
      <c r="AC18" s="2092">
        <v>0.2</v>
      </c>
      <c r="AD18" s="2092">
        <v>0.1</v>
      </c>
      <c r="AE18" s="2092"/>
      <c r="AF18" s="2078">
        <f t="shared" si="10"/>
        <v>1.2259997669355366E-2</v>
      </c>
      <c r="AG18" s="2086" cm="1">
        <f t="array" ref="AG18">IFERROR(SUMPRODUCT(('P6-2'!$E$3:$E$90=$B18)*('P6-2'!$P$2:$AG$2='Carátula (P)'!$E$18)*('P6-2'!$P$3:$AG$90)),0)</f>
        <v>0.5</v>
      </c>
      <c r="AH18" s="2034" t="str">
        <f t="shared" si="2"/>
        <v>SI</v>
      </c>
      <c r="AI18" s="2035"/>
      <c r="AJ18" s="2036"/>
      <c r="AK18" s="2035"/>
      <c r="AL18" s="2035"/>
      <c r="AM18" s="2037"/>
    </row>
    <row r="19" spans="2:39">
      <c r="B19" s="1867" t="str">
        <f>'P6-2'!E8</f>
        <v>A1050</v>
      </c>
      <c r="C19" s="1881" t="str">
        <f>'P6-2'!F8</f>
        <v>TRAZO Y REPLANTEO (PRELIMINAR Y DURANTE LA OBRA)</v>
      </c>
      <c r="D19" s="1875" t="str">
        <f>'P6-2'!C8</f>
        <v>Glb.</v>
      </c>
      <c r="E19" s="1885">
        <f>'P6-2'!B8</f>
        <v>1</v>
      </c>
      <c r="F19" s="1893">
        <f>SUMIF(PROGRAMACION!$C:$C,$B19,PROGRAMACION!$K:$K)</f>
        <v>48</v>
      </c>
      <c r="G19" s="1885">
        <f t="shared" si="3"/>
        <v>1</v>
      </c>
      <c r="H19" s="1893">
        <f t="shared" si="4"/>
        <v>48</v>
      </c>
      <c r="I19" s="1885" cm="1">
        <f t="array" ref="I19">SUMPRODUCT(('P6-2'!$E$3:$E$90=$B19)*('P6-2'!$P$3:$AG$90))</f>
        <v>0.6</v>
      </c>
      <c r="J19" s="1893">
        <f t="shared" si="5"/>
        <v>28.799999999999997</v>
      </c>
      <c r="K19" s="1902">
        <f>SUMIF(PROGRAMACION!$C:$C,$B19,PROGRAMACION!$L:$L)</f>
        <v>5.8847988812905754E-3</v>
      </c>
      <c r="L19" s="1885">
        <f t="shared" si="6"/>
        <v>0.4</v>
      </c>
      <c r="M19" s="1885" cm="1">
        <f t="array" ref="M19">SUMPRODUCT(('P6-2'!$E$3:$E$90=$B19)*('P6-2'!$P$2:$AG$2='Carátula (P)'!$E$18)*('P6-2'!$P$3:$AG$90))</f>
        <v>0.6</v>
      </c>
      <c r="N19" s="1885">
        <f t="shared" si="7"/>
        <v>48</v>
      </c>
      <c r="O19" s="1842" t="s">
        <v>2057</v>
      </c>
      <c r="P19" s="2061">
        <v>0.12</v>
      </c>
      <c r="Q19" s="2095"/>
      <c r="R19" s="2095"/>
      <c r="S19" s="2061">
        <v>0.12</v>
      </c>
      <c r="T19" s="2061">
        <v>0.12</v>
      </c>
      <c r="U19" s="2061">
        <v>0.12</v>
      </c>
      <c r="V19" s="2062">
        <v>0.12</v>
      </c>
      <c r="W19" s="2078">
        <f t="shared" si="8"/>
        <v>3.5308793287743448E-3</v>
      </c>
      <c r="X19" s="2086">
        <f t="shared" si="9"/>
        <v>0.6</v>
      </c>
      <c r="Y19" s="2092"/>
      <c r="Z19" s="2101"/>
      <c r="AA19" s="2101"/>
      <c r="AB19" s="2092">
        <v>0.2</v>
      </c>
      <c r="AC19" s="2092">
        <v>0.2</v>
      </c>
      <c r="AD19" s="2092">
        <v>0.2</v>
      </c>
      <c r="AE19" s="2092"/>
      <c r="AF19" s="2078">
        <f t="shared" si="10"/>
        <v>3.5308793287743448E-3</v>
      </c>
      <c r="AG19" s="2086" cm="1">
        <f t="array" ref="AG19">IFERROR(SUMPRODUCT(('P6-2'!$E$3:$E$90=$B19)*('P6-2'!$P$2:$AG$2='Carátula (P)'!$E$18)*('P6-2'!$P$3:$AG$90)),0)</f>
        <v>0.6</v>
      </c>
      <c r="AH19" s="2034" t="str">
        <f t="shared" si="2"/>
        <v>SI</v>
      </c>
      <c r="AI19" s="2035"/>
      <c r="AJ19" s="2036"/>
      <c r="AK19" s="2036"/>
      <c r="AL19" s="2036"/>
      <c r="AM19" s="2037"/>
    </row>
    <row r="20" spans="2:39">
      <c r="B20" s="1866" t="str">
        <f>'P6-2'!E9</f>
        <v>A1060</v>
      </c>
      <c r="C20" s="1844" t="str">
        <f>'P6-2'!F9</f>
        <v>REPLANTEO DE ÁREA DEL TRABAJO</v>
      </c>
      <c r="D20" s="1845" t="str">
        <f>'P6-2'!C9</f>
        <v>Glb.</v>
      </c>
      <c r="E20" s="1884">
        <f>'P6-2'!B9</f>
        <v>1</v>
      </c>
      <c r="F20" s="1892">
        <f>SUMIF(PROGRAMACION!$C:$C,$B20,PROGRAMACION!$K:$K)</f>
        <v>33.6</v>
      </c>
      <c r="G20" s="1884">
        <f t="shared" si="3"/>
        <v>1</v>
      </c>
      <c r="H20" s="1892">
        <f t="shared" si="4"/>
        <v>33.6</v>
      </c>
      <c r="I20" s="1884" cm="1">
        <f t="array" ref="I20">SUMPRODUCT(('P6-2'!$E$3:$E$90=$B20)*('P6-2'!$P$3:$AG$90))</f>
        <v>0.5</v>
      </c>
      <c r="J20" s="1892">
        <f t="shared" si="5"/>
        <v>16.8</v>
      </c>
      <c r="K20" s="1901">
        <f>SUMIF(PROGRAMACION!$C:$C,$B20,PROGRAMACION!$L:$L)</f>
        <v>4.1193592169034027E-3</v>
      </c>
      <c r="L20" s="1884">
        <f t="shared" si="6"/>
        <v>0.5</v>
      </c>
      <c r="M20" s="1884" cm="1">
        <f t="array" ref="M20">SUMPRODUCT(('P6-2'!$E$3:$E$90=$B20)*('P6-2'!$P$2:$AG$2='Carátula (P)'!$E$18)*('P6-2'!$P$3:$AG$90))</f>
        <v>0.5</v>
      </c>
      <c r="N20" s="1884">
        <f t="shared" si="7"/>
        <v>33.6</v>
      </c>
      <c r="O20" s="1845" t="s">
        <v>2057</v>
      </c>
      <c r="P20" s="2061">
        <v>0.1</v>
      </c>
      <c r="Q20" s="2095"/>
      <c r="R20" s="2095"/>
      <c r="S20" s="2061">
        <v>0.1</v>
      </c>
      <c r="T20" s="2061">
        <v>0.1</v>
      </c>
      <c r="U20" s="2061">
        <v>0.1</v>
      </c>
      <c r="V20" s="2062">
        <v>0.1</v>
      </c>
      <c r="W20" s="2078">
        <f t="shared" si="8"/>
        <v>2.0596796084517014E-3</v>
      </c>
      <c r="X20" s="2086">
        <f t="shared" si="9"/>
        <v>0.5</v>
      </c>
      <c r="Y20" s="2092"/>
      <c r="Z20" s="2101"/>
      <c r="AA20" s="2101"/>
      <c r="AB20" s="2092">
        <v>0.2</v>
      </c>
      <c r="AC20" s="2092">
        <v>0.15</v>
      </c>
      <c r="AD20" s="2092">
        <v>0.15</v>
      </c>
      <c r="AE20" s="2092"/>
      <c r="AF20" s="2078">
        <f t="shared" si="10"/>
        <v>2.0596796084517014E-3</v>
      </c>
      <c r="AG20" s="2086" cm="1">
        <f t="array" ref="AG20">IFERROR(SUMPRODUCT(('P6-2'!$E$3:$E$90=$B20)*('P6-2'!$P$2:$AG$2='Carátula (P)'!$E$18)*('P6-2'!$P$3:$AG$90)),0)</f>
        <v>0.5</v>
      </c>
      <c r="AH20" s="2034" t="str">
        <f t="shared" si="2"/>
        <v>SI</v>
      </c>
      <c r="AI20" s="2035"/>
      <c r="AJ20" s="2036"/>
      <c r="AK20" s="2036"/>
      <c r="AL20" s="2036"/>
      <c r="AM20" s="2037"/>
    </row>
    <row r="21" spans="2:39">
      <c r="B21" s="1868"/>
      <c r="C21" s="1860" t="s">
        <v>347</v>
      </c>
      <c r="D21" s="1861"/>
      <c r="E21" s="1886"/>
      <c r="F21" s="1894"/>
      <c r="G21" s="1886"/>
      <c r="H21" s="1894"/>
      <c r="I21" s="1886"/>
      <c r="J21" s="1894"/>
      <c r="K21" s="1903"/>
      <c r="L21" s="1886"/>
      <c r="M21" s="1886"/>
      <c r="N21" s="1886"/>
      <c r="O21" s="1861"/>
      <c r="P21" s="1907"/>
      <c r="Q21" s="2094"/>
      <c r="R21" s="2094"/>
      <c r="S21" s="1907"/>
      <c r="T21" s="1907"/>
      <c r="U21" s="1907"/>
      <c r="V21" s="2048"/>
      <c r="W21" s="2076"/>
      <c r="X21" s="2084"/>
      <c r="Y21" s="2091"/>
      <c r="Z21" s="2100"/>
      <c r="AA21" s="2100"/>
      <c r="AB21" s="2091"/>
      <c r="AC21" s="2091"/>
      <c r="AD21" s="2091"/>
      <c r="AE21" s="2091"/>
      <c r="AF21" s="2076"/>
      <c r="AG21" s="2084"/>
      <c r="AH21" s="2057" t="str">
        <f t="shared" si="2"/>
        <v/>
      </c>
      <c r="AI21" s="2058"/>
      <c r="AJ21" s="2059"/>
      <c r="AK21" s="2059"/>
      <c r="AL21" s="2059"/>
      <c r="AM21" s="2060"/>
    </row>
    <row r="22" spans="2:39" ht="36">
      <c r="B22" s="1866" t="str">
        <f>'P6-2'!E10</f>
        <v>A1070</v>
      </c>
      <c r="C22" s="1844" t="str">
        <f>'P6-2'!F10</f>
        <v>Demolición de bases e = 50 cm</v>
      </c>
      <c r="D22" s="1845" t="str">
        <f>'P6-2'!C10</f>
        <v>m3</v>
      </c>
      <c r="E22" s="1884">
        <f>'P6-2'!B10</f>
        <v>1.28</v>
      </c>
      <c r="F22" s="1892">
        <f>SUMIF(PROGRAMACION!$C:$C,$B22,PROGRAMACION!$K:$K)</f>
        <v>53.760000000000005</v>
      </c>
      <c r="G22" s="1884">
        <f>$E22</f>
        <v>1.28</v>
      </c>
      <c r="H22" s="1892">
        <f>$G22*$N22</f>
        <v>53.76</v>
      </c>
      <c r="I22" s="1884" cm="1">
        <f t="array" ref="I22">SUMPRODUCT(('P6-2'!$E$3:$E$90=$B22)*('P6-2'!$P$3:$AG$90))</f>
        <v>0.45</v>
      </c>
      <c r="J22" s="1892">
        <f>$I22*$N22</f>
        <v>18.900000000000002</v>
      </c>
      <c r="K22" s="1901">
        <f>SUMIF(PROGRAMACION!$C:$C,$B22,PROGRAMACION!$L:$L)</f>
        <v>6.5909747470454449E-3</v>
      </c>
      <c r="L22" s="1884">
        <f>$E22-$I22</f>
        <v>0.83000000000000007</v>
      </c>
      <c r="M22" s="1884" cm="1">
        <f t="array" ref="M22">SUMPRODUCT(('P6-2'!$E$3:$E$90=$B22)*('P6-2'!$P$2:$AG$2='Carátula (P)'!$E$18)*('P6-2'!$P$3:$AG$90))</f>
        <v>0.45</v>
      </c>
      <c r="N22" s="1884">
        <f>IFERROR($F22/$E22,0)</f>
        <v>42</v>
      </c>
      <c r="O22" s="1845" t="s">
        <v>2057</v>
      </c>
      <c r="P22" s="2061">
        <v>0.128</v>
      </c>
      <c r="Q22" s="2095"/>
      <c r="R22" s="2095"/>
      <c r="S22" s="2061">
        <v>0.128</v>
      </c>
      <c r="T22" s="2061">
        <v>0.128</v>
      </c>
      <c r="U22" s="2061">
        <v>0.128</v>
      </c>
      <c r="V22" s="2062">
        <v>0.128</v>
      </c>
      <c r="W22" s="2079">
        <f>IFERROR(($X22*$N22)/$F$10,0)</f>
        <v>3.295487373522722E-3</v>
      </c>
      <c r="X22" s="2085">
        <f>SUM(P22:V22)</f>
        <v>0.64</v>
      </c>
      <c r="Y22" s="2092"/>
      <c r="Z22" s="2101"/>
      <c r="AA22" s="2101"/>
      <c r="AB22" s="2092"/>
      <c r="AC22" s="2092">
        <v>0.2</v>
      </c>
      <c r="AD22" s="2092">
        <v>0.25</v>
      </c>
      <c r="AE22" s="2092"/>
      <c r="AF22" s="2079">
        <f>IFERROR(($AG22*$N22)/$F$10,0)</f>
        <v>2.3171395595081644E-3</v>
      </c>
      <c r="AG22" s="2085" cm="1">
        <f t="array" ref="AG22">IFERROR(SUMPRODUCT(('P6-2'!$E$3:$E$90=$B22)*('P6-2'!$P$2:$AG$2='Carátula (P)'!$E$18)*('P6-2'!$P$3:$AG$90)),0)</f>
        <v>0.45</v>
      </c>
      <c r="AH22" s="2034" t="str">
        <f t="shared" si="2"/>
        <v>NO</v>
      </c>
      <c r="AI22" s="2035" t="s">
        <v>2075</v>
      </c>
      <c r="AJ22" s="2036" t="s">
        <v>2139</v>
      </c>
      <c r="AK22" s="2036" t="s">
        <v>2140</v>
      </c>
      <c r="AL22" s="2036" t="s">
        <v>756</v>
      </c>
      <c r="AM22" s="2037"/>
    </row>
    <row r="23" spans="2:39">
      <c r="B23" s="1868"/>
      <c r="C23" s="1860" t="s">
        <v>348</v>
      </c>
      <c r="D23" s="1861"/>
      <c r="E23" s="1886"/>
      <c r="F23" s="1894"/>
      <c r="G23" s="1886"/>
      <c r="H23" s="1894"/>
      <c r="I23" s="1886"/>
      <c r="J23" s="1894"/>
      <c r="K23" s="1903"/>
      <c r="L23" s="1886"/>
      <c r="M23" s="1886"/>
      <c r="N23" s="1886"/>
      <c r="O23" s="1861"/>
      <c r="P23" s="1907"/>
      <c r="Q23" s="2094"/>
      <c r="R23" s="2094"/>
      <c r="S23" s="1907"/>
      <c r="T23" s="1907"/>
      <c r="U23" s="1907"/>
      <c r="V23" s="2048"/>
      <c r="W23" s="2076"/>
      <c r="X23" s="2084"/>
      <c r="Y23" s="2091"/>
      <c r="Z23" s="2100"/>
      <c r="AA23" s="2100"/>
      <c r="AB23" s="2091"/>
      <c r="AC23" s="2091"/>
      <c r="AD23" s="2091"/>
      <c r="AE23" s="2091"/>
      <c r="AF23" s="2076"/>
      <c r="AG23" s="2084"/>
      <c r="AH23" s="2057" t="str">
        <f t="shared" si="2"/>
        <v/>
      </c>
      <c r="AI23" s="2058"/>
      <c r="AJ23" s="2059"/>
      <c r="AK23" s="2059"/>
      <c r="AL23" s="2059"/>
      <c r="AM23" s="2060"/>
    </row>
    <row r="24" spans="2:39">
      <c r="B24" s="1867" t="str">
        <f>'P6-2'!E11</f>
        <v>A1080</v>
      </c>
      <c r="C24" s="1880" t="str">
        <f>'P6-2'!F11</f>
        <v>Concreto simple f'c=100 kg/cm2</v>
      </c>
      <c r="D24" s="1875" t="str">
        <f>'P6-2'!C11</f>
        <v>m3</v>
      </c>
      <c r="E24" s="1885">
        <f>'P6-2'!B11</f>
        <v>8.0250000000000002E-2</v>
      </c>
      <c r="F24" s="1893">
        <f>SUMIF(PROGRAMACION!$C:$C,$B24,PROGRAMACION!$K:$K)</f>
        <v>0.35095999999999994</v>
      </c>
      <c r="G24" s="1885">
        <f>$E24</f>
        <v>8.0250000000000002E-2</v>
      </c>
      <c r="H24" s="1893">
        <f>$G24*$N24</f>
        <v>0.35095999999999994</v>
      </c>
      <c r="I24" s="1885" cm="1">
        <f t="array" ref="I24">SUMPRODUCT(('P6-2'!$E$3:$E$90=$B24)*('P6-2'!$P$3:$AG$90))</f>
        <v>0</v>
      </c>
      <c r="J24" s="1893">
        <f>$I24*$N24</f>
        <v>0</v>
      </c>
      <c r="K24" s="1902">
        <f>SUMIF(PROGRAMACION!$C:$C,$B24,PROGRAMACION!$L:$L)</f>
        <v>4.3027687820369582E-5</v>
      </c>
      <c r="L24" s="1885">
        <f>$E24-$I24</f>
        <v>8.0250000000000002E-2</v>
      </c>
      <c r="M24" s="1885" cm="1">
        <f t="array" ref="M24">SUMPRODUCT(('P6-2'!$E$3:$E$90=$B24)*('P6-2'!$P$2:$AG$2='Carátula (P)'!$E$18)*('P6-2'!$P$3:$AG$90))</f>
        <v>0</v>
      </c>
      <c r="N24" s="1885">
        <f>IFERROR($F24/$E24,0)</f>
        <v>4.3733333333333322</v>
      </c>
      <c r="O24" s="1842"/>
      <c r="P24" s="2061"/>
      <c r="Q24" s="2095"/>
      <c r="R24" s="2095"/>
      <c r="S24" s="2061"/>
      <c r="T24" s="2061"/>
      <c r="U24" s="2061"/>
      <c r="V24" s="2062"/>
      <c r="W24" s="2077">
        <f>IFERROR(($X24*$N24)/$F$10,0)</f>
        <v>0</v>
      </c>
      <c r="X24" s="2085">
        <f>SUM(P24:V24)</f>
        <v>0</v>
      </c>
      <c r="Y24" s="2092"/>
      <c r="Z24" s="2101"/>
      <c r="AA24" s="2101"/>
      <c r="AB24" s="2092"/>
      <c r="AC24" s="2092"/>
      <c r="AD24" s="2092"/>
      <c r="AE24" s="2092"/>
      <c r="AF24" s="2077">
        <f>IFERROR(($AG24*$N24)/$F$10,0)</f>
        <v>0</v>
      </c>
      <c r="AG24" s="2085" cm="1">
        <f t="array" ref="AG24">IFERROR(SUMPRODUCT(('P6-2'!$E$3:$E$90=$B24)*('P6-2'!$P$2:$AG$2='Carátula (P)'!$E$18)*('P6-2'!$P$3:$AG$90)),0)</f>
        <v>0</v>
      </c>
      <c r="AH24" s="2034" t="str">
        <f t="shared" si="2"/>
        <v/>
      </c>
      <c r="AI24" s="2035"/>
      <c r="AJ24" s="2036"/>
      <c r="AK24" s="2036"/>
      <c r="AL24" s="2036"/>
      <c r="AM24" s="2037"/>
    </row>
    <row r="25" spans="2:39">
      <c r="B25" s="1865"/>
      <c r="C25" s="1879" t="s">
        <v>350</v>
      </c>
      <c r="D25" s="1874"/>
      <c r="E25" s="1883"/>
      <c r="F25" s="1891"/>
      <c r="G25" s="1883"/>
      <c r="H25" s="1891"/>
      <c r="I25" s="1883"/>
      <c r="J25" s="1891"/>
      <c r="K25" s="1900"/>
      <c r="L25" s="1883"/>
      <c r="M25" s="1883"/>
      <c r="N25" s="1883"/>
      <c r="O25" s="1858"/>
      <c r="P25" s="1907"/>
      <c r="Q25" s="2094"/>
      <c r="R25" s="2094"/>
      <c r="S25" s="1907"/>
      <c r="T25" s="1907"/>
      <c r="U25" s="1907"/>
      <c r="V25" s="2048"/>
      <c r="W25" s="2080"/>
      <c r="X25" s="2087"/>
      <c r="Y25" s="2091"/>
      <c r="Z25" s="2100"/>
      <c r="AA25" s="2100"/>
      <c r="AB25" s="2091"/>
      <c r="AC25" s="2091"/>
      <c r="AD25" s="2091"/>
      <c r="AE25" s="2091"/>
      <c r="AF25" s="2080"/>
      <c r="AG25" s="2087"/>
      <c r="AH25" s="2057" t="str">
        <f t="shared" si="2"/>
        <v/>
      </c>
      <c r="AI25" s="2058"/>
      <c r="AJ25" s="2059"/>
      <c r="AK25" s="2058"/>
      <c r="AL25" s="2058"/>
      <c r="AM25" s="2060"/>
    </row>
    <row r="26" spans="2:39" ht="48">
      <c r="B26" s="1866" t="str">
        <f>'P6-2'!E12</f>
        <v>A1090</v>
      </c>
      <c r="C26" s="1844" t="str">
        <f>'P6-2'!F12</f>
        <v>Concreto f'c=25MPa, Cemento tipo HS</v>
      </c>
      <c r="D26" s="1845" t="str">
        <f>'P6-2'!C12</f>
        <v>m3</v>
      </c>
      <c r="E26" s="1884">
        <f>'P6-2'!B12</f>
        <v>0.89700000000000002</v>
      </c>
      <c r="F26" s="1892">
        <f>SUMIF(PROGRAMACION!$C:$C,$B26,PROGRAMACION!$K:$K)</f>
        <v>3.9228800000000001</v>
      </c>
      <c r="G26" s="1884">
        <f>$E26</f>
        <v>0.89700000000000002</v>
      </c>
      <c r="H26" s="1892">
        <f>$G26*$N26</f>
        <v>3.9228799999999997</v>
      </c>
      <c r="I26" s="1884" cm="1">
        <f t="array" ref="I26">SUMPRODUCT(('P6-2'!$E$3:$E$90=$B26)*('P6-2'!$P$3:$AG$90))</f>
        <v>0</v>
      </c>
      <c r="J26" s="1892">
        <f>$I26*$N26</f>
        <v>0</v>
      </c>
      <c r="K26" s="1901">
        <f>SUMIF(PROGRAMACION!$C:$C,$B26,PROGRAMACION!$L:$L)</f>
        <v>4.8094499657160781E-4</v>
      </c>
      <c r="L26" s="1884">
        <f>$E26-$I26</f>
        <v>0.89700000000000002</v>
      </c>
      <c r="M26" s="1884" cm="1">
        <f t="array" ref="M26">SUMPRODUCT(('P6-2'!$E$3:$E$90=$B26)*('P6-2'!$P$2:$AG$2='Carátula (P)'!$E$18)*('P6-2'!$P$3:$AG$90))</f>
        <v>0</v>
      </c>
      <c r="N26" s="1884">
        <f>IFERROR($F26/$E26,0)</f>
        <v>4.3733333333333331</v>
      </c>
      <c r="O26" s="1845" t="s">
        <v>2057</v>
      </c>
      <c r="P26" s="2061">
        <v>0.1794</v>
      </c>
      <c r="Q26" s="2095"/>
      <c r="R26" s="2095"/>
      <c r="S26" s="2061">
        <v>0.1794</v>
      </c>
      <c r="T26" s="2061">
        <v>0.1794</v>
      </c>
      <c r="U26" s="2061">
        <v>0.1794</v>
      </c>
      <c r="V26" s="2062">
        <v>0.1794</v>
      </c>
      <c r="W26" s="2078">
        <f>IFERROR(($X26*$N26)/$F$10,0)</f>
        <v>4.8094499657160776E-4</v>
      </c>
      <c r="X26" s="2086">
        <f>SUM(P26:V26)</f>
        <v>0.89700000000000002</v>
      </c>
      <c r="Y26" s="2092"/>
      <c r="Z26" s="2101"/>
      <c r="AA26" s="2101"/>
      <c r="AB26" s="2092"/>
      <c r="AC26" s="2092"/>
      <c r="AD26" s="2092"/>
      <c r="AE26" s="2092"/>
      <c r="AF26" s="2078">
        <f>IFERROR(($AG26*$N26)/$F$10,0)</f>
        <v>0</v>
      </c>
      <c r="AG26" s="2086" cm="1">
        <f t="array" ref="AG26">IFERROR(SUMPRODUCT(('P6-2'!$E$3:$E$90=$B26)*('P6-2'!$P$2:$AG$2='Carátula (P)'!$E$18)*('P6-2'!$P$3:$AG$90)),0)</f>
        <v>0</v>
      </c>
      <c r="AH26" s="2034" t="str">
        <f t="shared" si="2"/>
        <v>NO</v>
      </c>
      <c r="AI26" s="2035" t="s">
        <v>2075</v>
      </c>
      <c r="AJ26" s="2036" t="s">
        <v>2141</v>
      </c>
      <c r="AK26" s="2035" t="s">
        <v>2142</v>
      </c>
      <c r="AL26" s="2035" t="s">
        <v>756</v>
      </c>
      <c r="AM26" s="2037"/>
    </row>
    <row r="27" spans="2:39" ht="48">
      <c r="B27" s="1867" t="str">
        <f>'P6-2'!E13</f>
        <v>A1100</v>
      </c>
      <c r="C27" s="1881" t="str">
        <f>'P6-2'!F13</f>
        <v>Encofrado y desencofrado</v>
      </c>
      <c r="D27" s="1875" t="str">
        <f>'P6-2'!C13</f>
        <v>m2</v>
      </c>
      <c r="E27" s="1885">
        <f>'P6-2'!B13</f>
        <v>7</v>
      </c>
      <c r="F27" s="1893">
        <f>SUMIF(PROGRAMACION!$C:$C,$B27,PROGRAMACION!$K:$K)</f>
        <v>6.8444444444444432</v>
      </c>
      <c r="G27" s="1885">
        <f>$E27</f>
        <v>7</v>
      </c>
      <c r="H27" s="1893">
        <f>$G27*$N27</f>
        <v>6.8444444444444432</v>
      </c>
      <c r="I27" s="1885" cm="1">
        <f t="array" ref="I27">SUMPRODUCT(('P6-2'!$E$3:$E$90=$B27)*('P6-2'!$P$3:$AG$90))</f>
        <v>0</v>
      </c>
      <c r="J27" s="1893">
        <f>$I27*$N27</f>
        <v>0</v>
      </c>
      <c r="K27" s="1902">
        <f>SUMIF(PROGRAMACION!$C:$C,$B27,PROGRAMACION!$L:$L)</f>
        <v>8.3912872936921159E-4</v>
      </c>
      <c r="L27" s="1885">
        <f>$E27-$I27</f>
        <v>7</v>
      </c>
      <c r="M27" s="1885" cm="1">
        <f t="array" ref="M27">SUMPRODUCT(('P6-2'!$E$3:$E$90=$B27)*('P6-2'!$P$2:$AG$2='Carátula (P)'!$E$18)*('P6-2'!$P$3:$AG$90))</f>
        <v>0</v>
      </c>
      <c r="N27" s="1885">
        <f>IFERROR($F27/$E27,0)</f>
        <v>0.97777777777777763</v>
      </c>
      <c r="O27" s="1842" t="s">
        <v>2057</v>
      </c>
      <c r="P27" s="2061">
        <v>1.4</v>
      </c>
      <c r="Q27" s="2095"/>
      <c r="R27" s="2095"/>
      <c r="S27" s="2061">
        <v>1.4</v>
      </c>
      <c r="T27" s="2061">
        <v>1.4</v>
      </c>
      <c r="U27" s="2061">
        <v>1.4</v>
      </c>
      <c r="V27" s="2062">
        <v>1.4</v>
      </c>
      <c r="W27" s="2078">
        <f>IFERROR(($X27*$N27)/$F$10,0)</f>
        <v>8.3912872936921159E-4</v>
      </c>
      <c r="X27" s="2086">
        <f>SUM(P27:V27)</f>
        <v>7</v>
      </c>
      <c r="Y27" s="2092"/>
      <c r="Z27" s="2101"/>
      <c r="AA27" s="2101"/>
      <c r="AB27" s="2092"/>
      <c r="AC27" s="2092"/>
      <c r="AD27" s="2092"/>
      <c r="AE27" s="2092"/>
      <c r="AF27" s="2078">
        <f>IFERROR(($AG27*$N27)/$F$10,0)</f>
        <v>0</v>
      </c>
      <c r="AG27" s="2086" cm="1">
        <f t="array" ref="AG27">IFERROR(SUMPRODUCT(('P6-2'!$E$3:$E$90=$B27)*('P6-2'!$P$2:$AG$2='Carátula (P)'!$E$18)*('P6-2'!$P$3:$AG$90)),0)</f>
        <v>0</v>
      </c>
      <c r="AH27" s="2034" t="str">
        <f t="shared" si="2"/>
        <v>NO</v>
      </c>
      <c r="AI27" s="2035" t="s">
        <v>2075</v>
      </c>
      <c r="AJ27" s="2036" t="s">
        <v>2141</v>
      </c>
      <c r="AK27" s="2036" t="s">
        <v>2142</v>
      </c>
      <c r="AL27" s="2036" t="s">
        <v>756</v>
      </c>
      <c r="AM27" s="2037"/>
    </row>
    <row r="28" spans="2:39" ht="48">
      <c r="B28" s="1981" t="str">
        <f>'P6-2'!E14</f>
        <v>A1110</v>
      </c>
      <c r="C28" s="1982" t="str">
        <f>'P6-2'!F14</f>
        <v>Acero de Refuerzo (ASTM A-615 G 60, fy = 420 MPa)</v>
      </c>
      <c r="D28" s="1983" t="str">
        <f>'P6-2'!C14</f>
        <v>kg</v>
      </c>
      <c r="E28" s="1884">
        <f>'P6-2'!B14</f>
        <v>85.155000000000001</v>
      </c>
      <c r="F28" s="1892">
        <f>SUMIF(PROGRAMACION!$C:$C,$B28,PROGRAMACION!$K:$K)</f>
        <v>5.9949120000000011</v>
      </c>
      <c r="G28" s="1884">
        <f>$E28</f>
        <v>85.155000000000001</v>
      </c>
      <c r="H28" s="1892">
        <f>$G28*$N28</f>
        <v>5.994912000000002</v>
      </c>
      <c r="I28" s="1884" cm="1">
        <f t="array" ref="I28">SUMPRODUCT(('P6-2'!$E$3:$E$90=$B28)*('P6-2'!$P$3:$AG$90))</f>
        <v>0</v>
      </c>
      <c r="J28" s="1892">
        <f>$I28*$N28</f>
        <v>0</v>
      </c>
      <c r="K28" s="1901">
        <f>SUMIF(PROGRAMACION!$C:$C,$B28,PROGRAMACION!$L:$L)</f>
        <v>7.3497607147990525E-4</v>
      </c>
      <c r="L28" s="1884">
        <f>$E28-$I28</f>
        <v>85.155000000000001</v>
      </c>
      <c r="M28" s="1884" cm="1">
        <f t="array" ref="M28">SUMPRODUCT(('P6-2'!$E$3:$E$90=$B28)*('P6-2'!$P$2:$AG$2='Carátula (P)'!$E$18)*('P6-2'!$P$3:$AG$90))</f>
        <v>0</v>
      </c>
      <c r="N28" s="1884">
        <f>IFERROR($F28/$E28,0)</f>
        <v>7.0400000000000018E-2</v>
      </c>
      <c r="O28" s="1845" t="s">
        <v>2057</v>
      </c>
      <c r="P28" s="2061">
        <v>17.030999999999999</v>
      </c>
      <c r="Q28" s="2095"/>
      <c r="R28" s="2095"/>
      <c r="S28" s="2061">
        <v>17.030999999999999</v>
      </c>
      <c r="T28" s="2061">
        <v>17.030999999999999</v>
      </c>
      <c r="U28" s="2061">
        <v>17.030999999999999</v>
      </c>
      <c r="V28" s="2062">
        <v>17.030999999999999</v>
      </c>
      <c r="W28" s="2078">
        <f>IFERROR(($X28*$N28)/$F$10,0)</f>
        <v>7.3497607147990536E-4</v>
      </c>
      <c r="X28" s="2086">
        <f>SUM(P28:V28)</f>
        <v>85.155000000000001</v>
      </c>
      <c r="Y28" s="2092"/>
      <c r="Z28" s="2101"/>
      <c r="AA28" s="2101"/>
      <c r="AB28" s="2092"/>
      <c r="AC28" s="2092"/>
      <c r="AD28" s="2092"/>
      <c r="AE28" s="2092"/>
      <c r="AF28" s="2078">
        <f>IFERROR(($AG28*$N28)/$F$10,0)</f>
        <v>0</v>
      </c>
      <c r="AG28" s="2086" cm="1">
        <f t="array" ref="AG28">IFERROR(SUMPRODUCT(('P6-2'!$E$3:$E$90=$B28)*('P6-2'!$P$2:$AG$2='Carátula (P)'!$E$18)*('P6-2'!$P$3:$AG$90)),0)</f>
        <v>0</v>
      </c>
      <c r="AH28" s="2034" t="str">
        <f t="shared" si="2"/>
        <v>NO</v>
      </c>
      <c r="AI28" s="2035" t="s">
        <v>2075</v>
      </c>
      <c r="AJ28" s="2036" t="s">
        <v>2141</v>
      </c>
      <c r="AK28" s="2035" t="s">
        <v>2142</v>
      </c>
      <c r="AL28" s="2035" t="s">
        <v>756</v>
      </c>
      <c r="AM28" s="2037"/>
    </row>
    <row r="29" spans="2:39">
      <c r="B29" s="1868"/>
      <c r="C29" s="1860" t="s">
        <v>355</v>
      </c>
      <c r="D29" s="1861"/>
      <c r="E29" s="1886"/>
      <c r="F29" s="1894"/>
      <c r="G29" s="1886"/>
      <c r="H29" s="1894"/>
      <c r="I29" s="1886"/>
      <c r="J29" s="1894"/>
      <c r="K29" s="1903"/>
      <c r="L29" s="1886"/>
      <c r="M29" s="1886"/>
      <c r="N29" s="1886"/>
      <c r="O29" s="1861"/>
      <c r="P29" s="1907"/>
      <c r="Q29" s="2094"/>
      <c r="R29" s="2094"/>
      <c r="S29" s="1907"/>
      <c r="T29" s="1907"/>
      <c r="U29" s="1907"/>
      <c r="V29" s="2048"/>
      <c r="W29" s="2080"/>
      <c r="X29" s="2087"/>
      <c r="Y29" s="2091"/>
      <c r="Z29" s="2100"/>
      <c r="AA29" s="2100"/>
      <c r="AB29" s="2091"/>
      <c r="AC29" s="2091"/>
      <c r="AD29" s="2091"/>
      <c r="AE29" s="2091"/>
      <c r="AF29" s="2080"/>
      <c r="AG29" s="2087"/>
      <c r="AH29" s="2057" t="str">
        <f t="shared" si="2"/>
        <v/>
      </c>
      <c r="AI29" s="2058"/>
      <c r="AJ29" s="2059"/>
      <c r="AK29" s="2059"/>
      <c r="AL29" s="2059"/>
      <c r="AM29" s="2060"/>
    </row>
    <row r="30" spans="2:39" ht="24">
      <c r="B30" s="1866" t="str">
        <f>'P6-2'!E15</f>
        <v>A1120</v>
      </c>
      <c r="C30" s="1844" t="str">
        <f>'P6-2'!F15</f>
        <v>Varilla roscada Ø1" L=30cm tipo HAS con contratuerca y arandela; anclaje químico HIT-HY 200 o equivalente</v>
      </c>
      <c r="D30" s="1845" t="str">
        <f>'P6-2'!C15</f>
        <v>UND</v>
      </c>
      <c r="E30" s="1884">
        <f>'P6-2'!B15</f>
        <v>12</v>
      </c>
      <c r="F30" s="1892">
        <f>SUMIF(PROGRAMACION!$C:$C,$B30,PROGRAMACION!$K:$K)</f>
        <v>10.080000000000002</v>
      </c>
      <c r="G30" s="1884">
        <f t="shared" ref="G30:G39" si="11">$E30</f>
        <v>12</v>
      </c>
      <c r="H30" s="1892">
        <f t="shared" ref="H30:H39" si="12">$G30*$N30</f>
        <v>10.080000000000002</v>
      </c>
      <c r="I30" s="1884" cm="1">
        <f t="array" ref="I30">SUMPRODUCT(('P6-2'!$E$3:$E$90=$B30)*('P6-2'!$P$3:$AG$90))</f>
        <v>0</v>
      </c>
      <c r="J30" s="1892">
        <f t="shared" ref="J30:J39" si="13">$I30*$N30</f>
        <v>0</v>
      </c>
      <c r="K30" s="1901">
        <f>SUMIF(PROGRAMACION!$C:$C,$B30,PROGRAMACION!$L:$L)</f>
        <v>1.2358077650710211E-3</v>
      </c>
      <c r="L30" s="1884">
        <f t="shared" ref="L30:L39" si="14">$E30-$I30</f>
        <v>12</v>
      </c>
      <c r="M30" s="1884" cm="1">
        <f t="array" ref="M30">SUMPRODUCT(('P6-2'!$E$3:$E$90=$B30)*('P6-2'!$P$2:$AG$2='Carátula (P)'!$E$18)*('P6-2'!$P$3:$AG$90))</f>
        <v>0</v>
      </c>
      <c r="N30" s="1884">
        <f t="shared" ref="N30:N39" si="15">IFERROR($F30/$E30,0)</f>
        <v>0.84000000000000019</v>
      </c>
      <c r="O30" s="1845"/>
      <c r="P30" s="2061"/>
      <c r="Q30" s="2095"/>
      <c r="R30" s="2095"/>
      <c r="S30" s="2061"/>
      <c r="T30" s="2061"/>
      <c r="U30" s="2061"/>
      <c r="V30" s="2062"/>
      <c r="W30" s="2078">
        <f t="shared" ref="W30:W39" si="16">IFERROR(($X30*$N30)/$F$10,0)</f>
        <v>0</v>
      </c>
      <c r="X30" s="2086">
        <f t="shared" ref="X30:X39" si="17">SUM(P30:V30)</f>
        <v>0</v>
      </c>
      <c r="Y30" s="2092"/>
      <c r="Z30" s="2101"/>
      <c r="AA30" s="2101"/>
      <c r="AB30" s="2092"/>
      <c r="AC30" s="2092"/>
      <c r="AD30" s="2092"/>
      <c r="AE30" s="2092"/>
      <c r="AF30" s="2078">
        <f t="shared" ref="AF30:AF39" si="18">IFERROR(($AG30*$N30)/$F$10,0)</f>
        <v>0</v>
      </c>
      <c r="AG30" s="2086" cm="1">
        <f t="array" ref="AG30">IFERROR(SUMPRODUCT(('P6-2'!$E$3:$E$90=$B30)*('P6-2'!$P$2:$AG$2='Carátula (P)'!$E$18)*('P6-2'!$P$3:$AG$90)),0)</f>
        <v>0</v>
      </c>
      <c r="AH30" s="2034" t="str">
        <f t="shared" si="2"/>
        <v/>
      </c>
      <c r="AI30" s="2035"/>
      <c r="AJ30" s="2036"/>
      <c r="AK30" s="2035"/>
      <c r="AL30" s="2035"/>
      <c r="AM30" s="2037"/>
    </row>
    <row r="31" spans="2:39" ht="24">
      <c r="B31" s="1866" t="str">
        <f>'P6-2'!E16</f>
        <v>A1130</v>
      </c>
      <c r="C31" s="1844" t="str">
        <f>'P6-2'!F16</f>
        <v>Juntas de expansión de acuerdo al plano estándar CRD-DWG-11760-1-33-4002</v>
      </c>
      <c r="D31" s="1845" t="str">
        <f>'P6-2'!C16</f>
        <v>m</v>
      </c>
      <c r="E31" s="1884">
        <f>'P6-2'!B16</f>
        <v>9.5</v>
      </c>
      <c r="F31" s="1892">
        <f>SUMIF(PROGRAMACION!$C:$C,$B31,PROGRAMACION!$K:$K)</f>
        <v>7.98</v>
      </c>
      <c r="G31" s="1884">
        <f t="shared" si="11"/>
        <v>9.5</v>
      </c>
      <c r="H31" s="1892">
        <f t="shared" si="12"/>
        <v>7.98</v>
      </c>
      <c r="I31" s="1884" cm="1">
        <f t="array" ref="I31">SUMPRODUCT(('P6-2'!$E$3:$E$90=$B31)*('P6-2'!$P$3:$AG$90))</f>
        <v>0</v>
      </c>
      <c r="J31" s="1892">
        <f t="shared" si="13"/>
        <v>0</v>
      </c>
      <c r="K31" s="1901">
        <f>SUMIF(PROGRAMACION!$C:$C,$B31,PROGRAMACION!$L:$L)</f>
        <v>9.783478140145583E-4</v>
      </c>
      <c r="L31" s="1884">
        <f t="shared" si="14"/>
        <v>9.5</v>
      </c>
      <c r="M31" s="1884" cm="1">
        <f t="array" ref="M31">SUMPRODUCT(('P6-2'!$E$3:$E$90=$B31)*('P6-2'!$P$2:$AG$2='Carátula (P)'!$E$18)*('P6-2'!$P$3:$AG$90))</f>
        <v>0</v>
      </c>
      <c r="N31" s="1885">
        <f t="shared" si="15"/>
        <v>0.84000000000000008</v>
      </c>
      <c r="O31" s="1845"/>
      <c r="P31" s="2061"/>
      <c r="Q31" s="2095"/>
      <c r="R31" s="2095"/>
      <c r="S31" s="2061"/>
      <c r="T31" s="2061"/>
      <c r="U31" s="2061"/>
      <c r="V31" s="2062"/>
      <c r="W31" s="2079">
        <f t="shared" si="16"/>
        <v>0</v>
      </c>
      <c r="X31" s="2085">
        <f t="shared" si="17"/>
        <v>0</v>
      </c>
      <c r="Y31" s="2092"/>
      <c r="Z31" s="2101"/>
      <c r="AA31" s="2101"/>
      <c r="AB31" s="2092"/>
      <c r="AC31" s="2092"/>
      <c r="AD31" s="2092"/>
      <c r="AE31" s="2092"/>
      <c r="AF31" s="2079">
        <f t="shared" si="18"/>
        <v>0</v>
      </c>
      <c r="AG31" s="2085" cm="1">
        <f t="array" ref="AG31">IFERROR(SUMPRODUCT(('P6-2'!$E$3:$E$90=$B31)*('P6-2'!$P$2:$AG$2='Carátula (P)'!$E$18)*('P6-2'!$P$3:$AG$90)),0)</f>
        <v>0</v>
      </c>
      <c r="AH31" s="2034" t="str">
        <f t="shared" si="2"/>
        <v/>
      </c>
      <c r="AI31" s="2035"/>
      <c r="AJ31" s="2036"/>
      <c r="AK31" s="2036"/>
      <c r="AL31" s="2036"/>
      <c r="AM31" s="2037"/>
    </row>
    <row r="32" spans="2:39" ht="24">
      <c r="B32" s="1866" t="str">
        <f>'P6-2'!E17</f>
        <v>A1140</v>
      </c>
      <c r="C32" s="1844" t="str">
        <f>'P6-2'!F17</f>
        <v>Soporte metálico ASTM A36 para tuberías y tableros eléctricos</v>
      </c>
      <c r="D32" s="1845" t="str">
        <f>'P6-2'!C17</f>
        <v>kg</v>
      </c>
      <c r="E32" s="1884">
        <f>'P6-2'!B17</f>
        <v>653.49</v>
      </c>
      <c r="F32" s="1892">
        <f>SUMIF(PROGRAMACION!$C:$C,$B32,PROGRAMACION!$K:$K)</f>
        <v>43.914528000000004</v>
      </c>
      <c r="G32" s="1884">
        <f t="shared" si="11"/>
        <v>653.49</v>
      </c>
      <c r="H32" s="1892">
        <f t="shared" si="12"/>
        <v>43.914528000000004</v>
      </c>
      <c r="I32" s="1884" cm="1">
        <f t="array" ref="I32">SUMPRODUCT(('P6-2'!$E$3:$E$90=$B32)*('P6-2'!$P$3:$AG$90))</f>
        <v>0</v>
      </c>
      <c r="J32" s="1892">
        <f t="shared" si="13"/>
        <v>0</v>
      </c>
      <c r="K32" s="1901">
        <f>SUMIF(PROGRAMACION!$C:$C,$B32,PROGRAMACION!$L:$L)</f>
        <v>5.3839201093084099E-3</v>
      </c>
      <c r="L32" s="1884">
        <f t="shared" si="14"/>
        <v>653.49</v>
      </c>
      <c r="M32" s="1884" cm="1">
        <f t="array" ref="M32">SUMPRODUCT(('P6-2'!$E$3:$E$90=$B32)*('P6-2'!$P$2:$AG$2='Carátula (P)'!$E$18)*('P6-2'!$P$3:$AG$90))</f>
        <v>0</v>
      </c>
      <c r="N32" s="1884">
        <f t="shared" si="15"/>
        <v>6.720000000000001E-2</v>
      </c>
      <c r="O32" s="1845"/>
      <c r="P32" s="2061"/>
      <c r="Q32" s="2095"/>
      <c r="R32" s="2095"/>
      <c r="S32" s="2061"/>
      <c r="T32" s="2061"/>
      <c r="U32" s="2061"/>
      <c r="V32" s="2062"/>
      <c r="W32" s="2079">
        <f t="shared" si="16"/>
        <v>0</v>
      </c>
      <c r="X32" s="2085">
        <f t="shared" si="17"/>
        <v>0</v>
      </c>
      <c r="Y32" s="2092"/>
      <c r="Z32" s="2101"/>
      <c r="AA32" s="2101"/>
      <c r="AB32" s="2092"/>
      <c r="AC32" s="2092"/>
      <c r="AD32" s="2092"/>
      <c r="AE32" s="2092"/>
      <c r="AF32" s="2079">
        <f t="shared" si="18"/>
        <v>0</v>
      </c>
      <c r="AG32" s="2085" cm="1">
        <f t="array" ref="AG32">IFERROR(SUMPRODUCT(('P6-2'!$E$3:$E$90=$B32)*('P6-2'!$P$2:$AG$2='Carátula (P)'!$E$18)*('P6-2'!$P$3:$AG$90)),0)</f>
        <v>0</v>
      </c>
      <c r="AH32" s="2034" t="str">
        <f t="shared" si="2"/>
        <v/>
      </c>
      <c r="AI32" s="2035"/>
      <c r="AJ32" s="2036"/>
      <c r="AK32" s="2035"/>
      <c r="AL32" s="2035"/>
      <c r="AM32" s="2037"/>
    </row>
    <row r="33" spans="2:39">
      <c r="B33" s="1867" t="str">
        <f>'P6-2'!E18</f>
        <v>A1150</v>
      </c>
      <c r="C33" s="1881" t="str">
        <f>'P6-2'!F18</f>
        <v>Placa base para soportería de tuberías</v>
      </c>
      <c r="D33" s="1875" t="str">
        <f>'P6-2'!C18</f>
        <v>kg</v>
      </c>
      <c r="E33" s="1885">
        <f>'P6-2'!B18</f>
        <v>330.92</v>
      </c>
      <c r="F33" s="1893">
        <f>SUMIF(PROGRAMACION!$C:$C,$B33,PROGRAMACION!$K:$K)</f>
        <v>22.237824000000003</v>
      </c>
      <c r="G33" s="1885">
        <f t="shared" si="11"/>
        <v>330.92</v>
      </c>
      <c r="H33" s="1893">
        <f t="shared" si="12"/>
        <v>22.237824000000003</v>
      </c>
      <c r="I33" s="1885" cm="1">
        <f t="array" ref="I33">SUMPRODUCT(('P6-2'!$E$3:$E$90=$B33)*('P6-2'!$P$3:$AG$90))</f>
        <v>0</v>
      </c>
      <c r="J33" s="1893">
        <f t="shared" si="13"/>
        <v>0</v>
      </c>
      <c r="K33" s="1902">
        <f>SUMIF(PROGRAMACION!$C:$C,$B33,PROGRAMACION!$L:$L)</f>
        <v>2.7263567041153486E-3</v>
      </c>
      <c r="L33" s="1885">
        <f t="shared" si="14"/>
        <v>330.92</v>
      </c>
      <c r="M33" s="1885" cm="1">
        <f t="array" ref="M33">SUMPRODUCT(('P6-2'!$E$3:$E$90=$B33)*('P6-2'!$P$2:$AG$2='Carátula (P)'!$E$18)*('P6-2'!$P$3:$AG$90))</f>
        <v>0</v>
      </c>
      <c r="N33" s="1885">
        <f t="shared" si="15"/>
        <v>6.720000000000001E-2</v>
      </c>
      <c r="O33" s="1842"/>
      <c r="P33" s="2061"/>
      <c r="Q33" s="2095"/>
      <c r="R33" s="2095"/>
      <c r="S33" s="2061"/>
      <c r="T33" s="2061"/>
      <c r="U33" s="2061"/>
      <c r="V33" s="2062"/>
      <c r="W33" s="2079">
        <f t="shared" si="16"/>
        <v>0</v>
      </c>
      <c r="X33" s="2085">
        <f t="shared" si="17"/>
        <v>0</v>
      </c>
      <c r="Y33" s="2092"/>
      <c r="Z33" s="2101"/>
      <c r="AA33" s="2101"/>
      <c r="AB33" s="2092"/>
      <c r="AC33" s="2092"/>
      <c r="AD33" s="2092"/>
      <c r="AE33" s="2092"/>
      <c r="AF33" s="2079">
        <f t="shared" si="18"/>
        <v>0</v>
      </c>
      <c r="AG33" s="2085" cm="1">
        <f t="array" ref="AG33">IFERROR(SUMPRODUCT(('P6-2'!$E$3:$E$90=$B33)*('P6-2'!$P$2:$AG$2='Carátula (P)'!$E$18)*('P6-2'!$P$3:$AG$90)),0)</f>
        <v>0</v>
      </c>
      <c r="AH33" s="2034" t="str">
        <f t="shared" si="2"/>
        <v/>
      </c>
      <c r="AI33" s="2035"/>
      <c r="AJ33" s="2036"/>
      <c r="AK33" s="2036"/>
      <c r="AL33" s="2036"/>
      <c r="AM33" s="2037"/>
    </row>
    <row r="34" spans="2:39" ht="24">
      <c r="B34" s="1866" t="str">
        <f>'P6-2'!E19</f>
        <v>A1160</v>
      </c>
      <c r="C34" s="1844" t="str">
        <f>'P6-2'!F19</f>
        <v>Mortero de nivelacion de cemento e=25 mm, De acuerdo Especificación técnica 000.215.03600_0</v>
      </c>
      <c r="D34" s="1845" t="str">
        <f>'P6-2'!C19</f>
        <v>Lt</v>
      </c>
      <c r="E34" s="1884">
        <f>'P6-2'!B19</f>
        <v>104.16537500000001</v>
      </c>
      <c r="F34" s="1892">
        <f>SUMIF(PROGRAMACION!$C:$C,$B34,PROGRAMACION!$K:$K)</f>
        <v>174.99783000000002</v>
      </c>
      <c r="G34" s="1884">
        <f t="shared" si="11"/>
        <v>104.16537500000001</v>
      </c>
      <c r="H34" s="1892">
        <f t="shared" si="12"/>
        <v>174.99783000000002</v>
      </c>
      <c r="I34" s="1884" cm="1">
        <f t="array" ref="I34">SUMPRODUCT(('P6-2'!$E$3:$E$90=$B34)*('P6-2'!$P$3:$AG$90))</f>
        <v>0</v>
      </c>
      <c r="J34" s="1892">
        <f t="shared" si="13"/>
        <v>0</v>
      </c>
      <c r="K34" s="1901">
        <f>SUMIF(PROGRAMACION!$C:$C,$B34,PROGRAMACION!$L:$L)</f>
        <v>2.1454729879422468E-2</v>
      </c>
      <c r="L34" s="1884">
        <f t="shared" si="14"/>
        <v>104.16537500000001</v>
      </c>
      <c r="M34" s="1884" cm="1">
        <f t="array" ref="M34">SUMPRODUCT(('P6-2'!$E$3:$E$90=$B34)*('P6-2'!$P$2:$AG$2='Carátula (P)'!$E$18)*('P6-2'!$P$3:$AG$90))</f>
        <v>0</v>
      </c>
      <c r="N34" s="1884">
        <f t="shared" si="15"/>
        <v>1.68</v>
      </c>
      <c r="O34" s="1845"/>
      <c r="P34" s="2061"/>
      <c r="Q34" s="2095"/>
      <c r="R34" s="2095"/>
      <c r="S34" s="2061"/>
      <c r="T34" s="2061"/>
      <c r="U34" s="2061"/>
      <c r="V34" s="2062"/>
      <c r="W34" s="2077">
        <f t="shared" si="16"/>
        <v>0</v>
      </c>
      <c r="X34" s="2085">
        <f t="shared" si="17"/>
        <v>0</v>
      </c>
      <c r="Y34" s="2092"/>
      <c r="Z34" s="2101"/>
      <c r="AA34" s="2101"/>
      <c r="AB34" s="2092"/>
      <c r="AC34" s="2092"/>
      <c r="AD34" s="2092"/>
      <c r="AE34" s="2092"/>
      <c r="AF34" s="2077">
        <f t="shared" si="18"/>
        <v>0</v>
      </c>
      <c r="AG34" s="2085" cm="1">
        <f t="array" ref="AG34">IFERROR(SUMPRODUCT(('P6-2'!$E$3:$E$90=$B34)*('P6-2'!$P$2:$AG$2='Carátula (P)'!$E$18)*('P6-2'!$P$3:$AG$90)),0)</f>
        <v>0</v>
      </c>
      <c r="AH34" s="2034" t="str">
        <f t="shared" si="2"/>
        <v/>
      </c>
      <c r="AI34" s="2035"/>
      <c r="AJ34" s="2036"/>
      <c r="AK34" s="2036"/>
      <c r="AL34" s="2036"/>
      <c r="AM34" s="2037"/>
    </row>
    <row r="35" spans="2:39">
      <c r="B35" s="1866" t="str">
        <f>'P6-2'!E20</f>
        <v>A1170</v>
      </c>
      <c r="C35" s="1844" t="str">
        <f>'P6-2'!F20</f>
        <v>Perno de expansión 1/2"x3"</v>
      </c>
      <c r="D35" s="1845" t="str">
        <f>'P6-2'!C20</f>
        <v>UND</v>
      </c>
      <c r="E35" s="1884">
        <f>'P6-2'!B20</f>
        <v>102</v>
      </c>
      <c r="F35" s="1892">
        <f>SUMIF(PROGRAMACION!$C:$C,$B35,PROGRAMACION!$K:$K)</f>
        <v>114.24</v>
      </c>
      <c r="G35" s="1884">
        <f t="shared" si="11"/>
        <v>102</v>
      </c>
      <c r="H35" s="1892">
        <f t="shared" si="12"/>
        <v>114.24</v>
      </c>
      <c r="I35" s="1884" cm="1">
        <f t="array" ref="I35">SUMPRODUCT(('P6-2'!$E$3:$E$90=$B35)*('P6-2'!$P$3:$AG$90))</f>
        <v>0</v>
      </c>
      <c r="J35" s="1892">
        <f t="shared" si="13"/>
        <v>0</v>
      </c>
      <c r="K35" s="1901">
        <f>SUMIF(PROGRAMACION!$C:$C,$B35,PROGRAMACION!$L:$L)</f>
        <v>1.400582133747157E-2</v>
      </c>
      <c r="L35" s="1884">
        <f t="shared" si="14"/>
        <v>102</v>
      </c>
      <c r="M35" s="1884" cm="1">
        <f t="array" ref="M35">SUMPRODUCT(('P6-2'!$E$3:$E$90=$B35)*('P6-2'!$P$2:$AG$2='Carátula (P)'!$E$18)*('P6-2'!$P$3:$AG$90))</f>
        <v>0</v>
      </c>
      <c r="N35" s="1884">
        <f t="shared" si="15"/>
        <v>1.1199999999999999</v>
      </c>
      <c r="O35" s="1845"/>
      <c r="P35" s="2061"/>
      <c r="Q35" s="2095"/>
      <c r="R35" s="2095"/>
      <c r="S35" s="2061"/>
      <c r="T35" s="2061"/>
      <c r="U35" s="2061"/>
      <c r="V35" s="2062"/>
      <c r="W35" s="2078">
        <f t="shared" si="16"/>
        <v>0</v>
      </c>
      <c r="X35" s="2086">
        <f t="shared" si="17"/>
        <v>0</v>
      </c>
      <c r="Y35" s="2092"/>
      <c r="Z35" s="2101"/>
      <c r="AA35" s="2101"/>
      <c r="AB35" s="2092"/>
      <c r="AC35" s="2092"/>
      <c r="AD35" s="2092"/>
      <c r="AE35" s="2092"/>
      <c r="AF35" s="2078">
        <f t="shared" si="18"/>
        <v>0</v>
      </c>
      <c r="AG35" s="2086" cm="1">
        <f t="array" ref="AG35">IFERROR(SUMPRODUCT(('P6-2'!$E$3:$E$90=$B35)*('P6-2'!$P$2:$AG$2='Carátula (P)'!$E$18)*('P6-2'!$P$3:$AG$90)),0)</f>
        <v>0</v>
      </c>
      <c r="AH35" s="2034" t="str">
        <f t="shared" si="2"/>
        <v/>
      </c>
      <c r="AI35" s="2035"/>
      <c r="AJ35" s="2036"/>
      <c r="AK35" s="2036"/>
      <c r="AL35" s="2036"/>
      <c r="AM35" s="2037"/>
    </row>
    <row r="36" spans="2:39">
      <c r="B36" s="1867" t="str">
        <f>'P6-2'!E21</f>
        <v>A1180</v>
      </c>
      <c r="C36" s="1880" t="str">
        <f>'P6-2'!F21</f>
        <v>Perno de expansión 5/8"x3"</v>
      </c>
      <c r="D36" s="1875" t="str">
        <f>'P6-2'!C21</f>
        <v>UND</v>
      </c>
      <c r="E36" s="1885">
        <f>'P6-2'!B21</f>
        <v>26</v>
      </c>
      <c r="F36" s="1893">
        <f>SUMIF(PROGRAMACION!$C:$C,$B36,PROGRAMACION!$K:$K)</f>
        <v>29.12</v>
      </c>
      <c r="G36" s="1885">
        <f t="shared" si="11"/>
        <v>26</v>
      </c>
      <c r="H36" s="1893">
        <f t="shared" si="12"/>
        <v>29.120000000000005</v>
      </c>
      <c r="I36" s="1885" cm="1">
        <f t="array" ref="I36">SUMPRODUCT(('P6-2'!$E$3:$E$90=$B36)*('P6-2'!$P$3:$AG$90))</f>
        <v>0</v>
      </c>
      <c r="J36" s="1893">
        <f t="shared" si="13"/>
        <v>0</v>
      </c>
      <c r="K36" s="1902">
        <f>SUMIF(PROGRAMACION!$C:$C,$B36,PROGRAMACION!$L:$L)</f>
        <v>3.5701113213162826E-3</v>
      </c>
      <c r="L36" s="1885">
        <f t="shared" si="14"/>
        <v>26</v>
      </c>
      <c r="M36" s="1885" cm="1">
        <f t="array" ref="M36">SUMPRODUCT(('P6-2'!$E$3:$E$90=$B36)*('P6-2'!$P$2:$AG$2='Carátula (P)'!$E$18)*('P6-2'!$P$3:$AG$90))</f>
        <v>0</v>
      </c>
      <c r="N36" s="1885">
        <f t="shared" si="15"/>
        <v>1.1200000000000001</v>
      </c>
      <c r="O36" s="1842"/>
      <c r="P36" s="2061"/>
      <c r="Q36" s="2095"/>
      <c r="R36" s="2095"/>
      <c r="S36" s="2061"/>
      <c r="T36" s="2061"/>
      <c r="U36" s="2061"/>
      <c r="V36" s="2062"/>
      <c r="W36" s="2078">
        <f t="shared" si="16"/>
        <v>0</v>
      </c>
      <c r="X36" s="2086">
        <f t="shared" si="17"/>
        <v>0</v>
      </c>
      <c r="Y36" s="2092"/>
      <c r="Z36" s="2101"/>
      <c r="AA36" s="2101"/>
      <c r="AB36" s="2092"/>
      <c r="AC36" s="2092"/>
      <c r="AD36" s="2092"/>
      <c r="AE36" s="2092"/>
      <c r="AF36" s="2078">
        <f t="shared" si="18"/>
        <v>0</v>
      </c>
      <c r="AG36" s="2086" cm="1">
        <f t="array" ref="AG36">IFERROR(SUMPRODUCT(('P6-2'!$E$3:$E$90=$B36)*('P6-2'!$P$2:$AG$2='Carátula (P)'!$E$18)*('P6-2'!$P$3:$AG$90)),0)</f>
        <v>0</v>
      </c>
      <c r="AH36" s="2034" t="str">
        <f t="shared" si="2"/>
        <v/>
      </c>
      <c r="AI36" s="2035"/>
      <c r="AJ36" s="2036"/>
      <c r="AK36" s="2036"/>
      <c r="AL36" s="2036"/>
      <c r="AM36" s="2037"/>
    </row>
    <row r="37" spans="2:39">
      <c r="B37" s="1994" t="str">
        <f>'P6-2'!E22</f>
        <v>A1190</v>
      </c>
      <c r="C37" s="1995" t="str">
        <f>'P6-2'!F22</f>
        <v>Perno de expansión 3/4"x5"</v>
      </c>
      <c r="D37" s="1996" t="str">
        <f>'P6-2'!C22</f>
        <v>UND</v>
      </c>
      <c r="E37" s="1997">
        <f>'P6-2'!B22</f>
        <v>12</v>
      </c>
      <c r="F37" s="1998">
        <f>SUMIF(PROGRAMACION!$C:$C,$B37,PROGRAMACION!$K:$K)</f>
        <v>13.440000000000001</v>
      </c>
      <c r="G37" s="1997">
        <f t="shared" si="11"/>
        <v>12</v>
      </c>
      <c r="H37" s="1998">
        <f t="shared" si="12"/>
        <v>13.440000000000001</v>
      </c>
      <c r="I37" s="1997" cm="1">
        <f t="array" ref="I37">SUMPRODUCT(('P6-2'!$E$3:$E$90=$B37)*('P6-2'!$P$3:$AG$90))</f>
        <v>0</v>
      </c>
      <c r="J37" s="1998">
        <f t="shared" si="13"/>
        <v>0</v>
      </c>
      <c r="K37" s="1999">
        <f>SUMIF(PROGRAMACION!$C:$C,$B37,PROGRAMACION!$L:$L)</f>
        <v>1.6477436867613612E-3</v>
      </c>
      <c r="L37" s="1997">
        <f t="shared" si="14"/>
        <v>12</v>
      </c>
      <c r="M37" s="1997" cm="1">
        <f t="array" ref="M37">SUMPRODUCT(('P6-2'!$E$3:$E$90=$B37)*('P6-2'!$P$2:$AG$2='Carátula (P)'!$E$18)*('P6-2'!$P$3:$AG$90))</f>
        <v>0</v>
      </c>
      <c r="N37" s="1997">
        <f t="shared" si="15"/>
        <v>1.1200000000000001</v>
      </c>
      <c r="O37" s="2000"/>
      <c r="P37" s="2063"/>
      <c r="Q37" s="2096"/>
      <c r="R37" s="2096"/>
      <c r="S37" s="2063"/>
      <c r="T37" s="2063"/>
      <c r="U37" s="2063"/>
      <c r="V37" s="2064"/>
      <c r="W37" s="2078">
        <f t="shared" si="16"/>
        <v>0</v>
      </c>
      <c r="X37" s="2086">
        <f t="shared" si="17"/>
        <v>0</v>
      </c>
      <c r="Y37" s="2092"/>
      <c r="Z37" s="2101"/>
      <c r="AA37" s="2101"/>
      <c r="AB37" s="2092"/>
      <c r="AC37" s="2092"/>
      <c r="AD37" s="2092"/>
      <c r="AE37" s="2092"/>
      <c r="AF37" s="2078">
        <f t="shared" si="18"/>
        <v>0</v>
      </c>
      <c r="AG37" s="2086" cm="1">
        <f t="array" ref="AG37">IFERROR(SUMPRODUCT(('P6-2'!$E$3:$E$90=$B37)*('P6-2'!$P$2:$AG$2='Carátula (P)'!$E$18)*('P6-2'!$P$3:$AG$90)),0)</f>
        <v>0</v>
      </c>
      <c r="AH37" s="2034" t="str">
        <f t="shared" si="2"/>
        <v/>
      </c>
      <c r="AI37" s="2035"/>
      <c r="AJ37" s="2036"/>
      <c r="AK37" s="2035"/>
      <c r="AL37" s="2035"/>
      <c r="AM37" s="2037"/>
    </row>
    <row r="38" spans="2:39" ht="24">
      <c r="B38" s="1866" t="str">
        <f>'P6-2'!E23</f>
        <v>A1200</v>
      </c>
      <c r="C38" s="1844" t="str">
        <f>'P6-2'!F23</f>
        <v>Pernos de anclaje embebido ASTM A36 Ø1/2" de 180 mm de los pedestales</v>
      </c>
      <c r="D38" s="1845" t="str">
        <f>'P6-2'!C23</f>
        <v>UND</v>
      </c>
      <c r="E38" s="1884">
        <f>'P6-2'!B23</f>
        <v>28</v>
      </c>
      <c r="F38" s="1892">
        <f>SUMIF(PROGRAMACION!$C:$C,$B38,PROGRAMACION!$K:$K)</f>
        <v>47.040000000000006</v>
      </c>
      <c r="G38" s="1884">
        <f t="shared" si="11"/>
        <v>28</v>
      </c>
      <c r="H38" s="1892">
        <f t="shared" si="12"/>
        <v>47.040000000000006</v>
      </c>
      <c r="I38" s="1884" cm="1">
        <f t="array" ref="I38">SUMPRODUCT(('P6-2'!$E$3:$E$90=$B38)*('P6-2'!$P$3:$AG$90))</f>
        <v>0</v>
      </c>
      <c r="J38" s="1892">
        <f t="shared" si="13"/>
        <v>0</v>
      </c>
      <c r="K38" s="1901">
        <f>SUMIF(PROGRAMACION!$C:$C,$B38,PROGRAMACION!$L:$L)</f>
        <v>5.7671029036647651E-3</v>
      </c>
      <c r="L38" s="1884">
        <f t="shared" si="14"/>
        <v>28</v>
      </c>
      <c r="M38" s="1884" cm="1">
        <f t="array" ref="M38">SUMPRODUCT(('P6-2'!$E$3:$E$90=$B38)*('P6-2'!$P$2:$AG$2='Carátula (P)'!$E$18)*('P6-2'!$P$3:$AG$90))</f>
        <v>0</v>
      </c>
      <c r="N38" s="1884">
        <f t="shared" si="15"/>
        <v>1.6800000000000002</v>
      </c>
      <c r="O38" s="1845"/>
      <c r="P38" s="2061"/>
      <c r="Q38" s="2095"/>
      <c r="R38" s="2095"/>
      <c r="S38" s="2061"/>
      <c r="T38" s="2061"/>
      <c r="U38" s="2061"/>
      <c r="V38" s="2062"/>
      <c r="W38" s="2078">
        <f t="shared" si="16"/>
        <v>0</v>
      </c>
      <c r="X38" s="2086">
        <f t="shared" si="17"/>
        <v>0</v>
      </c>
      <c r="Y38" s="2092"/>
      <c r="Z38" s="2101"/>
      <c r="AA38" s="2101"/>
      <c r="AB38" s="2092"/>
      <c r="AC38" s="2092"/>
      <c r="AD38" s="2092"/>
      <c r="AE38" s="2092"/>
      <c r="AF38" s="2078">
        <f t="shared" si="18"/>
        <v>0</v>
      </c>
      <c r="AG38" s="2086" cm="1">
        <f t="array" ref="AG38">IFERROR(SUMPRODUCT(('P6-2'!$E$3:$E$90=$B38)*('P6-2'!$P$2:$AG$2='Carátula (P)'!$E$18)*('P6-2'!$P$3:$AG$90)),0)</f>
        <v>0</v>
      </c>
      <c r="AH38" s="2034" t="str">
        <f t="shared" si="2"/>
        <v/>
      </c>
      <c r="AI38" s="2035"/>
      <c r="AJ38" s="2036"/>
      <c r="AK38" s="2036"/>
      <c r="AL38" s="2035"/>
      <c r="AM38" s="2037"/>
    </row>
    <row r="39" spans="2:39">
      <c r="B39" s="1866" t="str">
        <f>'P6-2'!E24</f>
        <v>A1210</v>
      </c>
      <c r="C39" s="1844" t="str">
        <f>'P6-2'!F24</f>
        <v>Picado, escarificado y limpieza sobre losa existente</v>
      </c>
      <c r="D39" s="1845" t="str">
        <f>'P6-2'!C24</f>
        <v>m2</v>
      </c>
      <c r="E39" s="1884">
        <f>'P6-2'!B24</f>
        <v>0.61499999999999999</v>
      </c>
      <c r="F39" s="1892">
        <f>SUMIF(PROGRAMACION!$C:$C,$B39,PROGRAMACION!$K:$K)</f>
        <v>0.68880000000000008</v>
      </c>
      <c r="G39" s="1884">
        <f t="shared" si="11"/>
        <v>0.61499999999999999</v>
      </c>
      <c r="H39" s="1892">
        <f t="shared" si="12"/>
        <v>0.68880000000000008</v>
      </c>
      <c r="I39" s="1884" cm="1">
        <f t="array" ref="I39">SUMPRODUCT(('P6-2'!$E$3:$E$90=$B39)*('P6-2'!$P$3:$AG$90))</f>
        <v>0</v>
      </c>
      <c r="J39" s="1892">
        <f t="shared" si="13"/>
        <v>0</v>
      </c>
      <c r="K39" s="1901">
        <f>SUMIF(PROGRAMACION!$C:$C,$B39,PROGRAMACION!$L:$L)</f>
        <v>8.4446863946519764E-5</v>
      </c>
      <c r="L39" s="1884">
        <f t="shared" si="14"/>
        <v>0.61499999999999999</v>
      </c>
      <c r="M39" s="1884" cm="1">
        <f t="array" ref="M39">SUMPRODUCT(('P6-2'!$E$3:$E$90=$B39)*('P6-2'!$P$2:$AG$2='Carátula (P)'!$E$18)*('P6-2'!$P$3:$AG$90))</f>
        <v>0</v>
      </c>
      <c r="N39" s="1884">
        <f t="shared" si="15"/>
        <v>1.1200000000000001</v>
      </c>
      <c r="O39" s="1845"/>
      <c r="P39" s="2061"/>
      <c r="Q39" s="2095"/>
      <c r="R39" s="2095"/>
      <c r="S39" s="2061"/>
      <c r="T39" s="2061"/>
      <c r="U39" s="2061"/>
      <c r="V39" s="2062"/>
      <c r="W39" s="2078">
        <f t="shared" si="16"/>
        <v>0</v>
      </c>
      <c r="X39" s="2086">
        <f t="shared" si="17"/>
        <v>0</v>
      </c>
      <c r="Y39" s="2092"/>
      <c r="Z39" s="2101"/>
      <c r="AA39" s="2101"/>
      <c r="AB39" s="2092"/>
      <c r="AC39" s="2092"/>
      <c r="AD39" s="2092"/>
      <c r="AE39" s="2092"/>
      <c r="AF39" s="2078">
        <f t="shared" si="18"/>
        <v>0</v>
      </c>
      <c r="AG39" s="2086" cm="1">
        <f t="array" ref="AG39">IFERROR(SUMPRODUCT(('P6-2'!$E$3:$E$90=$B39)*('P6-2'!$P$2:$AG$2='Carátula (P)'!$E$18)*('P6-2'!$P$3:$AG$90)),0)</f>
        <v>0</v>
      </c>
      <c r="AH39" s="2034" t="str">
        <f t="shared" si="2"/>
        <v/>
      </c>
      <c r="AI39" s="2035"/>
      <c r="AJ39" s="2036"/>
      <c r="AK39" s="2035"/>
      <c r="AL39" s="2035"/>
      <c r="AM39" s="2037"/>
    </row>
    <row r="40" spans="2:39">
      <c r="B40" s="1868"/>
      <c r="C40" s="1860" t="s">
        <v>1489</v>
      </c>
      <c r="D40" s="1861"/>
      <c r="E40" s="1886"/>
      <c r="F40" s="1894"/>
      <c r="G40" s="1886"/>
      <c r="H40" s="1894"/>
      <c r="I40" s="1886"/>
      <c r="J40" s="1894"/>
      <c r="K40" s="1903"/>
      <c r="L40" s="1886"/>
      <c r="M40" s="1886"/>
      <c r="N40" s="1886"/>
      <c r="O40" s="1861"/>
      <c r="P40" s="1907"/>
      <c r="Q40" s="2094"/>
      <c r="R40" s="2094"/>
      <c r="S40" s="1907"/>
      <c r="T40" s="1907"/>
      <c r="U40" s="1907"/>
      <c r="V40" s="2048"/>
      <c r="W40" s="2080"/>
      <c r="X40" s="2087"/>
      <c r="Y40" s="2091"/>
      <c r="Z40" s="2100"/>
      <c r="AA40" s="2100"/>
      <c r="AB40" s="2091"/>
      <c r="AC40" s="2091"/>
      <c r="AD40" s="2091"/>
      <c r="AE40" s="2091"/>
      <c r="AF40" s="2080"/>
      <c r="AG40" s="2087"/>
      <c r="AH40" s="2057" t="str">
        <f t="shared" si="2"/>
        <v/>
      </c>
      <c r="AI40" s="2058"/>
      <c r="AJ40" s="2059"/>
      <c r="AK40" s="2058"/>
      <c r="AL40" s="2058"/>
      <c r="AM40" s="2060"/>
    </row>
    <row r="41" spans="2:39">
      <c r="B41" s="1865"/>
      <c r="C41" s="1879" t="s">
        <v>54</v>
      </c>
      <c r="D41" s="1874"/>
      <c r="E41" s="1883"/>
      <c r="F41" s="1891"/>
      <c r="G41" s="1883"/>
      <c r="H41" s="1891"/>
      <c r="I41" s="1883"/>
      <c r="J41" s="1891"/>
      <c r="K41" s="1900"/>
      <c r="L41" s="1883"/>
      <c r="M41" s="1883"/>
      <c r="N41" s="1883"/>
      <c r="O41" s="1858"/>
      <c r="P41" s="1907"/>
      <c r="Q41" s="2094"/>
      <c r="R41" s="2094"/>
      <c r="S41" s="1907"/>
      <c r="T41" s="1907"/>
      <c r="U41" s="1907"/>
      <c r="V41" s="2048"/>
      <c r="W41" s="2076"/>
      <c r="X41" s="2084"/>
      <c r="Y41" s="2091"/>
      <c r="Z41" s="2100"/>
      <c r="AA41" s="2100"/>
      <c r="AB41" s="2091"/>
      <c r="AC41" s="2091"/>
      <c r="AD41" s="2091"/>
      <c r="AE41" s="2091"/>
      <c r="AF41" s="2076"/>
      <c r="AG41" s="2084"/>
      <c r="AH41" s="2057" t="str">
        <f t="shared" si="2"/>
        <v/>
      </c>
      <c r="AI41" s="2058"/>
      <c r="AJ41" s="2059"/>
      <c r="AK41" s="2059"/>
      <c r="AL41" s="2059"/>
      <c r="AM41" s="2060"/>
    </row>
    <row r="42" spans="2:39">
      <c r="B42" s="1974" t="str">
        <f>'P6-2'!E25</f>
        <v>A1220</v>
      </c>
      <c r="C42" s="1975" t="str">
        <f>'P6-2'!F25</f>
        <v>Etiquetado de tuberías</v>
      </c>
      <c r="D42" s="1919" t="str">
        <f>'P6-2'!C25</f>
        <v>Glb.</v>
      </c>
      <c r="E42" s="1920">
        <f>'P6-2'!B25</f>
        <v>1</v>
      </c>
      <c r="F42" s="1921">
        <f>SUMIF(PROGRAMACION!$C:$C,$B42,PROGRAMACION!$K:$K)</f>
        <v>168</v>
      </c>
      <c r="G42" s="1920">
        <f>$E42</f>
        <v>1</v>
      </c>
      <c r="H42" s="1921">
        <f>$G42*$N42</f>
        <v>168</v>
      </c>
      <c r="I42" s="1920" cm="1">
        <f t="array" ref="I42">SUMPRODUCT(('P6-2'!$E$3:$E$90=$B42)*('P6-2'!$P$3:$AG$90))</f>
        <v>0</v>
      </c>
      <c r="J42" s="1921">
        <f>$I42*$N42</f>
        <v>0</v>
      </c>
      <c r="K42" s="1922">
        <f>SUMIF(PROGRAMACION!$C:$C,$B42,PROGRAMACION!$L:$L)</f>
        <v>2.0596796084517015E-2</v>
      </c>
      <c r="L42" s="1920">
        <f>$E42-$I42</f>
        <v>1</v>
      </c>
      <c r="M42" s="1920" cm="1">
        <f t="array" ref="M42">SUMPRODUCT(('P6-2'!$E$3:$E$90=$B42)*('P6-2'!$P$2:$AG$2='Carátula (P)'!$E$18)*('P6-2'!$P$3:$AG$90))</f>
        <v>0</v>
      </c>
      <c r="N42" s="1920">
        <f>IFERROR($F42/$E42,0)</f>
        <v>168</v>
      </c>
      <c r="O42" s="1919"/>
      <c r="P42" s="2065"/>
      <c r="Q42" s="2097"/>
      <c r="R42" s="2097"/>
      <c r="S42" s="2065"/>
      <c r="T42" s="2065"/>
      <c r="U42" s="2065"/>
      <c r="V42" s="2066"/>
      <c r="W42" s="2079">
        <f>IFERROR(($X42*$N42)/$F$10,0)</f>
        <v>0</v>
      </c>
      <c r="X42" s="2085">
        <f>SUM(P42:V42)</f>
        <v>0</v>
      </c>
      <c r="Y42" s="2092"/>
      <c r="Z42" s="2101"/>
      <c r="AA42" s="2101"/>
      <c r="AB42" s="2092"/>
      <c r="AC42" s="2092"/>
      <c r="AD42" s="2092"/>
      <c r="AE42" s="2092"/>
      <c r="AF42" s="2079">
        <f>IFERROR(($AG42*$N42)/$F$10,0)</f>
        <v>0</v>
      </c>
      <c r="AG42" s="2085" cm="1">
        <f t="array" ref="AG42">IFERROR(SUMPRODUCT(('P6-2'!$E$3:$E$90=$B42)*('P6-2'!$P$2:$AG$2='Carátula (P)'!$E$18)*('P6-2'!$P$3:$AG$90)),0)</f>
        <v>0</v>
      </c>
      <c r="AH42" s="2034" t="str">
        <f t="shared" si="2"/>
        <v/>
      </c>
      <c r="AI42" s="2035"/>
      <c r="AJ42" s="2036"/>
      <c r="AK42" s="2036"/>
      <c r="AL42" s="2036"/>
      <c r="AM42" s="2037"/>
    </row>
    <row r="43" spans="2:39">
      <c r="B43" s="1866" t="str">
        <f>'P6-2'!E26</f>
        <v>A1230</v>
      </c>
      <c r="C43" s="1844" t="str">
        <f>'P6-2'!F26</f>
        <v>Limpieza con agua</v>
      </c>
      <c r="D43" s="1845" t="str">
        <f>'P6-2'!C26</f>
        <v>Glb.</v>
      </c>
      <c r="E43" s="1884">
        <f>'P6-2'!B26</f>
        <v>1</v>
      </c>
      <c r="F43" s="1892">
        <f>SUMIF(PROGRAMACION!$C:$C,$B43,PROGRAMACION!$K:$K)</f>
        <v>33.6</v>
      </c>
      <c r="G43" s="1884">
        <f>$E43</f>
        <v>1</v>
      </c>
      <c r="H43" s="1892">
        <f>$G43*$N43</f>
        <v>33.6</v>
      </c>
      <c r="I43" s="1884" cm="1">
        <f t="array" ref="I43">SUMPRODUCT(('P6-2'!$E$3:$E$90=$B43)*('P6-2'!$P$3:$AG$90))</f>
        <v>0</v>
      </c>
      <c r="J43" s="1892">
        <f>$I43*$N43</f>
        <v>0</v>
      </c>
      <c r="K43" s="1901">
        <f>SUMIF(PROGRAMACION!$C:$C,$B43,PROGRAMACION!$L:$L)</f>
        <v>4.1193592169034027E-3</v>
      </c>
      <c r="L43" s="1884">
        <f>$E43-$I43</f>
        <v>1</v>
      </c>
      <c r="M43" s="1884" cm="1">
        <f t="array" ref="M43">SUMPRODUCT(('P6-2'!$E$3:$E$90=$B43)*('P6-2'!$P$2:$AG$2='Carátula (P)'!$E$18)*('P6-2'!$P$3:$AG$90))</f>
        <v>0</v>
      </c>
      <c r="N43" s="1884">
        <f>IFERROR($F43/$E43,0)</f>
        <v>33.6</v>
      </c>
      <c r="O43" s="1845"/>
      <c r="P43" s="2061"/>
      <c r="Q43" s="2095"/>
      <c r="R43" s="2095"/>
      <c r="S43" s="2061"/>
      <c r="T43" s="2061"/>
      <c r="U43" s="2061"/>
      <c r="V43" s="2062"/>
      <c r="W43" s="2079">
        <f>IFERROR(($X43*$N43)/$F$10,0)</f>
        <v>0</v>
      </c>
      <c r="X43" s="2085">
        <f>SUM(P43:V43)</f>
        <v>0</v>
      </c>
      <c r="Y43" s="2092"/>
      <c r="Z43" s="2101"/>
      <c r="AA43" s="2101"/>
      <c r="AB43" s="2092"/>
      <c r="AC43" s="2092"/>
      <c r="AD43" s="2092"/>
      <c r="AE43" s="2092"/>
      <c r="AF43" s="2079">
        <f>IFERROR(($AG43*$N43)/$F$10,0)</f>
        <v>0</v>
      </c>
      <c r="AG43" s="2085" cm="1">
        <f t="array" ref="AG43">IFERROR(SUMPRODUCT(('P6-2'!$E$3:$E$90=$B43)*('P6-2'!$P$2:$AG$2='Carátula (P)'!$E$18)*('P6-2'!$P$3:$AG$90)),0)</f>
        <v>0</v>
      </c>
      <c r="AH43" s="2034" t="str">
        <f t="shared" ref="AH43:AH74" si="19">IF($O43&lt;&gt;"X","",IF($AG43&gt;=$X43*0.999,"SI","NO"))</f>
        <v/>
      </c>
      <c r="AI43" s="2035"/>
      <c r="AJ43" s="2036"/>
      <c r="AK43" s="2036"/>
      <c r="AL43" s="2035"/>
      <c r="AM43" s="2037"/>
    </row>
    <row r="44" spans="2:39">
      <c r="B44" s="1866" t="str">
        <f>'P6-2'!E27</f>
        <v>A1240</v>
      </c>
      <c r="C44" s="1844" t="str">
        <f>'P6-2'!F27</f>
        <v>Pruebas de tuberías</v>
      </c>
      <c r="D44" s="1845" t="str">
        <f>'P6-2'!C27</f>
        <v>Glb.</v>
      </c>
      <c r="E44" s="1884">
        <f>'P6-2'!B27</f>
        <v>1</v>
      </c>
      <c r="F44" s="1892">
        <f>SUMIF(PROGRAMACION!$C:$C,$B44,PROGRAMACION!$K:$K)</f>
        <v>67.2</v>
      </c>
      <c r="G44" s="1884">
        <f>$E44</f>
        <v>1</v>
      </c>
      <c r="H44" s="1892">
        <f>$G44*$N44</f>
        <v>67.2</v>
      </c>
      <c r="I44" s="1884" cm="1">
        <f t="array" ref="I44">SUMPRODUCT(('P6-2'!$E$3:$E$90=$B44)*('P6-2'!$P$3:$AG$90))</f>
        <v>0</v>
      </c>
      <c r="J44" s="1892">
        <f>$I44*$N44</f>
        <v>0</v>
      </c>
      <c r="K44" s="1901">
        <f>SUMIF(PROGRAMACION!$C:$C,$B44,PROGRAMACION!$L:$L)</f>
        <v>8.2387184338068055E-3</v>
      </c>
      <c r="L44" s="1884">
        <f>$E44-$I44</f>
        <v>1</v>
      </c>
      <c r="M44" s="1884" cm="1">
        <f t="array" ref="M44">SUMPRODUCT(('P6-2'!$E$3:$E$90=$B44)*('P6-2'!$P$2:$AG$2='Carátula (P)'!$E$18)*('P6-2'!$P$3:$AG$90))</f>
        <v>0</v>
      </c>
      <c r="N44" s="1884">
        <f>IFERROR($F44/$E44,0)</f>
        <v>67.2</v>
      </c>
      <c r="O44" s="1845"/>
      <c r="P44" s="2061"/>
      <c r="Q44" s="2095"/>
      <c r="R44" s="2095"/>
      <c r="S44" s="2061"/>
      <c r="T44" s="2061"/>
      <c r="U44" s="2061"/>
      <c r="V44" s="2062"/>
      <c r="W44" s="2077">
        <f>IFERROR(($X44*$N44)/$F$10,0)</f>
        <v>0</v>
      </c>
      <c r="X44" s="2085">
        <f>SUM(P44:V44)</f>
        <v>0</v>
      </c>
      <c r="Y44" s="2092"/>
      <c r="Z44" s="2101"/>
      <c r="AA44" s="2101"/>
      <c r="AB44" s="2092"/>
      <c r="AC44" s="2092"/>
      <c r="AD44" s="2092"/>
      <c r="AE44" s="2092"/>
      <c r="AF44" s="2077">
        <f>IFERROR(($AG44*$N44)/$F$10,0)</f>
        <v>0</v>
      </c>
      <c r="AG44" s="2085" cm="1">
        <f t="array" ref="AG44">IFERROR(SUMPRODUCT(('P6-2'!$E$3:$E$90=$B44)*('P6-2'!$P$2:$AG$2='Carátula (P)'!$E$18)*('P6-2'!$P$3:$AG$90)),0)</f>
        <v>0</v>
      </c>
      <c r="AH44" s="2034" t="str">
        <f t="shared" si="19"/>
        <v/>
      </c>
      <c r="AI44" s="2035"/>
      <c r="AJ44" s="2036"/>
      <c r="AK44" s="2036"/>
      <c r="AL44" s="2036"/>
      <c r="AM44" s="2037"/>
    </row>
    <row r="45" spans="2:39">
      <c r="B45" s="1868"/>
      <c r="C45" s="1860" t="s">
        <v>353</v>
      </c>
      <c r="D45" s="1861"/>
      <c r="E45" s="1886"/>
      <c r="F45" s="1894"/>
      <c r="G45" s="1886"/>
      <c r="H45" s="1894"/>
      <c r="I45" s="1886"/>
      <c r="J45" s="1894"/>
      <c r="K45" s="1903"/>
      <c r="L45" s="1886"/>
      <c r="M45" s="1886"/>
      <c r="N45" s="1886"/>
      <c r="O45" s="1861"/>
      <c r="P45" s="1907"/>
      <c r="Q45" s="2094"/>
      <c r="R45" s="2094"/>
      <c r="S45" s="1907"/>
      <c r="T45" s="1907"/>
      <c r="U45" s="1907"/>
      <c r="V45" s="2048"/>
      <c r="W45" s="2080"/>
      <c r="X45" s="2087"/>
      <c r="Y45" s="2091"/>
      <c r="Z45" s="2100"/>
      <c r="AA45" s="2100"/>
      <c r="AB45" s="2091"/>
      <c r="AC45" s="2091"/>
      <c r="AD45" s="2091"/>
      <c r="AE45" s="2091"/>
      <c r="AF45" s="2080"/>
      <c r="AG45" s="2087"/>
      <c r="AH45" s="2057" t="str">
        <f t="shared" si="19"/>
        <v/>
      </c>
      <c r="AI45" s="2058"/>
      <c r="AJ45" s="2059"/>
      <c r="AK45" s="2058"/>
      <c r="AL45" s="2058"/>
      <c r="AM45" s="2060"/>
    </row>
    <row r="46" spans="2:39">
      <c r="B46" s="1866" t="str">
        <f>'P6-2'!E28</f>
        <v>A1250</v>
      </c>
      <c r="C46" s="1844" t="str">
        <f>'P6-2'!F28</f>
        <v>Desmontaje y traslado de bombas existentes</v>
      </c>
      <c r="D46" s="1845" t="str">
        <f>'P6-2'!C28</f>
        <v>UND</v>
      </c>
      <c r="E46" s="1884">
        <f>'P6-2'!B28</f>
        <v>4</v>
      </c>
      <c r="F46" s="1892">
        <f>SUMIF(PROGRAMACION!$C:$C,$B46,PROGRAMACION!$K:$K)</f>
        <v>198.4</v>
      </c>
      <c r="G46" s="1884">
        <f>$E46</f>
        <v>4</v>
      </c>
      <c r="H46" s="1892">
        <f>$G46*$N46</f>
        <v>198.4</v>
      </c>
      <c r="I46" s="1884" cm="1">
        <f t="array" ref="I46">SUMPRODUCT(('P6-2'!$E$3:$E$90=$B46)*('P6-2'!$P$3:$AG$90))</f>
        <v>3</v>
      </c>
      <c r="J46" s="1892">
        <f>$I46*$N46</f>
        <v>148.80000000000001</v>
      </c>
      <c r="K46" s="1901">
        <f>SUMIF(PROGRAMACION!$C:$C,$B46,PROGRAMACION!$L:$L)</f>
        <v>2.4323835376001045E-2</v>
      </c>
      <c r="L46" s="1884">
        <f>$E46-$I46</f>
        <v>1</v>
      </c>
      <c r="M46" s="1884" cm="1">
        <f t="array" ref="M46">SUMPRODUCT(('P6-2'!$E$3:$E$90=$B46)*('P6-2'!$P$2:$AG$2='Carátula (P)'!$E$18)*('P6-2'!$P$3:$AG$90))</f>
        <v>2</v>
      </c>
      <c r="N46" s="1884">
        <f>IFERROR($F46/$E46,0)</f>
        <v>49.6</v>
      </c>
      <c r="O46" s="1845" t="s">
        <v>2057</v>
      </c>
      <c r="P46" s="2061">
        <v>0.4</v>
      </c>
      <c r="Q46" s="2095"/>
      <c r="R46" s="2095"/>
      <c r="S46" s="2061">
        <v>0.4</v>
      </c>
      <c r="T46" s="2061">
        <v>0.4</v>
      </c>
      <c r="U46" s="2061">
        <v>0.4</v>
      </c>
      <c r="V46" s="2062">
        <v>0.4</v>
      </c>
      <c r="W46" s="2078">
        <f>IFERROR(($X46*$N46)/$F$10,0)</f>
        <v>1.2161917688000522E-2</v>
      </c>
      <c r="X46" s="2086">
        <f>SUM(P46:V46)</f>
        <v>2</v>
      </c>
      <c r="Y46" s="2092"/>
      <c r="Z46" s="2101"/>
      <c r="AA46" s="2101"/>
      <c r="AB46" s="2092"/>
      <c r="AC46" s="2092">
        <v>1</v>
      </c>
      <c r="AD46" s="2092">
        <v>1</v>
      </c>
      <c r="AE46" s="2092"/>
      <c r="AF46" s="2078">
        <f>IFERROR(($AG46*$N46)/$F$10,0)</f>
        <v>1.2161917688000522E-2</v>
      </c>
      <c r="AG46" s="2086" cm="1">
        <f t="array" ref="AG46">IFERROR(SUMPRODUCT(('P6-2'!$E$3:$E$90=$B46)*('P6-2'!$P$2:$AG$2='Carátula (P)'!$E$18)*('P6-2'!$P$3:$AG$90)),0)</f>
        <v>2</v>
      </c>
      <c r="AH46" s="2034" t="str">
        <f t="shared" si="19"/>
        <v>SI</v>
      </c>
      <c r="AI46" s="2035"/>
      <c r="AJ46" s="2036"/>
      <c r="AK46" s="2035"/>
      <c r="AL46" s="2035"/>
      <c r="AM46" s="2037"/>
    </row>
    <row r="47" spans="2:39">
      <c r="B47" s="1868"/>
      <c r="C47" s="1860" t="s">
        <v>422</v>
      </c>
      <c r="D47" s="1861"/>
      <c r="E47" s="1886"/>
      <c r="F47" s="1894"/>
      <c r="G47" s="1886"/>
      <c r="H47" s="1894"/>
      <c r="I47" s="1886"/>
      <c r="J47" s="1894"/>
      <c r="K47" s="1903"/>
      <c r="L47" s="1886"/>
      <c r="M47" s="1886"/>
      <c r="N47" s="1886"/>
      <c r="O47" s="1861"/>
      <c r="P47" s="1907"/>
      <c r="Q47" s="2094"/>
      <c r="R47" s="2094"/>
      <c r="S47" s="1907"/>
      <c r="T47" s="1907"/>
      <c r="U47" s="1907"/>
      <c r="V47" s="2048"/>
      <c r="W47" s="2080"/>
      <c r="X47" s="2087"/>
      <c r="Y47" s="2091"/>
      <c r="Z47" s="2100"/>
      <c r="AA47" s="2100"/>
      <c r="AB47" s="2091"/>
      <c r="AC47" s="2091"/>
      <c r="AD47" s="2091"/>
      <c r="AE47" s="2091"/>
      <c r="AF47" s="2080"/>
      <c r="AG47" s="2087"/>
      <c r="AH47" s="2057" t="str">
        <f t="shared" si="19"/>
        <v/>
      </c>
      <c r="AI47" s="2058"/>
      <c r="AJ47" s="2059"/>
      <c r="AK47" s="2058"/>
      <c r="AL47" s="2058"/>
      <c r="AM47" s="2060"/>
    </row>
    <row r="48" spans="2:39" ht="24">
      <c r="B48" s="1866" t="str">
        <f>'P6-2'!E29</f>
        <v>A1260</v>
      </c>
      <c r="C48" s="1844" t="str">
        <f>'P6-2'!F29</f>
        <v>Desmontaje y traslado de tuberías y accesorios existentes</v>
      </c>
      <c r="D48" s="1845" t="str">
        <f>'P6-2'!C29</f>
        <v>Glb.</v>
      </c>
      <c r="E48" s="1884">
        <f>'P6-2'!B29</f>
        <v>1</v>
      </c>
      <c r="F48" s="1892">
        <f>SUMIF(PROGRAMACION!$C:$C,$B48,PROGRAMACION!$K:$K)</f>
        <v>112</v>
      </c>
      <c r="G48" s="1884">
        <f>$E48</f>
        <v>1</v>
      </c>
      <c r="H48" s="1892">
        <f>$G48*$N48</f>
        <v>112</v>
      </c>
      <c r="I48" s="1884" cm="1">
        <f t="array" ref="I48">SUMPRODUCT(('P6-2'!$E$3:$E$90=$B48)*('P6-2'!$P$3:$AG$90))</f>
        <v>0.2</v>
      </c>
      <c r="J48" s="1892">
        <f>$I48*$N48</f>
        <v>22.400000000000002</v>
      </c>
      <c r="K48" s="1901">
        <f>SUMIF(PROGRAMACION!$C:$C,$B48,PROGRAMACION!$L:$L)</f>
        <v>1.3731197389678009E-2</v>
      </c>
      <c r="L48" s="1884">
        <f>$E48-$I48</f>
        <v>0.8</v>
      </c>
      <c r="M48" s="1884" cm="1">
        <f t="array" ref="M48">SUMPRODUCT(('P6-2'!$E$3:$E$90=$B48)*('P6-2'!$P$2:$AG$2='Carátula (P)'!$E$18)*('P6-2'!$P$3:$AG$90))</f>
        <v>0.15</v>
      </c>
      <c r="N48" s="1884">
        <f>IFERROR($F48/$E48,0)</f>
        <v>112</v>
      </c>
      <c r="O48" s="1845" t="s">
        <v>2057</v>
      </c>
      <c r="P48" s="2061">
        <v>0.02</v>
      </c>
      <c r="Q48" s="2095"/>
      <c r="R48" s="2095"/>
      <c r="S48" s="2061">
        <v>0.02</v>
      </c>
      <c r="T48" s="2061">
        <v>0.02</v>
      </c>
      <c r="U48" s="2061">
        <v>0.02</v>
      </c>
      <c r="V48" s="2062">
        <v>0.02</v>
      </c>
      <c r="W48" s="2078">
        <f>IFERROR(($X48*$N48)/$F$10,0)</f>
        <v>1.3731197389678011E-3</v>
      </c>
      <c r="X48" s="2086">
        <f>SUM(P48:V48)</f>
        <v>0.1</v>
      </c>
      <c r="Y48" s="2092"/>
      <c r="Z48" s="2101"/>
      <c r="AA48" s="2101"/>
      <c r="AB48" s="2092">
        <v>0.03</v>
      </c>
      <c r="AC48" s="2092"/>
      <c r="AD48" s="2092">
        <v>0.03</v>
      </c>
      <c r="AE48" s="2092"/>
      <c r="AF48" s="2078">
        <f>IFERROR(($AG48*$N48)/$F$10,0)</f>
        <v>2.0596796084517014E-3</v>
      </c>
      <c r="AG48" s="2086" cm="1">
        <f t="array" ref="AG48">IFERROR(SUMPRODUCT(('P6-2'!$E$3:$E$90=$B48)*('P6-2'!$P$2:$AG$2='Carátula (P)'!$E$18)*('P6-2'!$P$3:$AG$90)),0)</f>
        <v>0.15</v>
      </c>
      <c r="AH48" s="2034" t="str">
        <f t="shared" si="19"/>
        <v>SI</v>
      </c>
      <c r="AI48" s="2035"/>
      <c r="AJ48" s="2036"/>
      <c r="AK48" s="2035"/>
      <c r="AL48" s="2035"/>
      <c r="AM48" s="2037"/>
    </row>
    <row r="49" spans="2:39" ht="24.75">
      <c r="B49" s="1865"/>
      <c r="C49" s="1879" t="s">
        <v>423</v>
      </c>
      <c r="D49" s="1874"/>
      <c r="E49" s="1883"/>
      <c r="F49" s="1891"/>
      <c r="G49" s="1883"/>
      <c r="H49" s="1891"/>
      <c r="I49" s="1883"/>
      <c r="J49" s="1891"/>
      <c r="K49" s="1900"/>
      <c r="L49" s="1883"/>
      <c r="M49" s="1883"/>
      <c r="N49" s="1883"/>
      <c r="O49" s="1858"/>
      <c r="P49" s="1907"/>
      <c r="Q49" s="2094"/>
      <c r="R49" s="2094"/>
      <c r="S49" s="1907"/>
      <c r="T49" s="1907"/>
      <c r="U49" s="1907"/>
      <c r="V49" s="2048"/>
      <c r="W49" s="2080"/>
      <c r="X49" s="2087"/>
      <c r="Y49" s="2091"/>
      <c r="Z49" s="2100"/>
      <c r="AA49" s="2100"/>
      <c r="AB49" s="2091"/>
      <c r="AC49" s="2091"/>
      <c r="AD49" s="2091"/>
      <c r="AE49" s="2091"/>
      <c r="AF49" s="2080"/>
      <c r="AG49" s="2087"/>
      <c r="AH49" s="2057" t="str">
        <f t="shared" si="19"/>
        <v/>
      </c>
      <c r="AI49" s="2058"/>
      <c r="AJ49" s="2059"/>
      <c r="AK49" s="2058"/>
      <c r="AL49" s="2058"/>
      <c r="AM49" s="2060"/>
    </row>
    <row r="50" spans="2:39" ht="24.75">
      <c r="B50" s="1867" t="str">
        <f>'P6-2'!E30</f>
        <v>A1270</v>
      </c>
      <c r="C50" s="1881" t="str">
        <f>'P6-2'!F30</f>
        <v>Montaje e instalación de bomba 1760-PU-33101 - Suministro MY</v>
      </c>
      <c r="D50" s="1875" t="str">
        <f>'P6-2'!C30</f>
        <v>UND</v>
      </c>
      <c r="E50" s="1885">
        <f>'P6-2'!B30</f>
        <v>1</v>
      </c>
      <c r="F50" s="1893">
        <f>SUMIF(PROGRAMACION!$C:$C,$B50,PROGRAMACION!$K:$K)</f>
        <v>32.799999999999997</v>
      </c>
      <c r="G50" s="1885">
        <f>$E50</f>
        <v>1</v>
      </c>
      <c r="H50" s="1893">
        <f>$G50*$N50</f>
        <v>32.799999999999997</v>
      </c>
      <c r="I50" s="1885" cm="1">
        <f t="array" ref="I50">SUMPRODUCT(('P6-2'!$E$3:$E$90=$B50)*('P6-2'!$P$3:$AG$90))</f>
        <v>0</v>
      </c>
      <c r="J50" s="1893">
        <f>$I50*$N50</f>
        <v>0</v>
      </c>
      <c r="K50" s="1902">
        <f>SUMIF(PROGRAMACION!$C:$C,$B50,PROGRAMACION!$L:$L)</f>
        <v>4.0212792355485598E-3</v>
      </c>
      <c r="L50" s="1885">
        <f>$E50-$I50</f>
        <v>1</v>
      </c>
      <c r="M50" s="1885" cm="1">
        <f t="array" ref="M50">SUMPRODUCT(('P6-2'!$E$3:$E$90=$B50)*('P6-2'!$P$2:$AG$2='Carátula (P)'!$E$18)*('P6-2'!$P$3:$AG$90))</f>
        <v>0</v>
      </c>
      <c r="N50" s="1885">
        <f>IFERROR($F50/$E50,0)</f>
        <v>32.799999999999997</v>
      </c>
      <c r="O50" s="1842"/>
      <c r="P50" s="2061"/>
      <c r="Q50" s="2095"/>
      <c r="R50" s="2095"/>
      <c r="S50" s="2061"/>
      <c r="T50" s="2061"/>
      <c r="U50" s="2061"/>
      <c r="V50" s="2062"/>
      <c r="W50" s="2078">
        <f>IFERROR(($X50*$N50)/$F$10,0)</f>
        <v>0</v>
      </c>
      <c r="X50" s="2086">
        <f>SUM(P50:V50)</f>
        <v>0</v>
      </c>
      <c r="Y50" s="2092"/>
      <c r="Z50" s="2101"/>
      <c r="AA50" s="2101"/>
      <c r="AB50" s="2092"/>
      <c r="AC50" s="2092"/>
      <c r="AD50" s="2092"/>
      <c r="AE50" s="2092"/>
      <c r="AF50" s="2078">
        <f>IFERROR(($AG50*$N50)/$F$10,0)</f>
        <v>0</v>
      </c>
      <c r="AG50" s="2086" cm="1">
        <f t="array" ref="AG50">IFERROR(SUMPRODUCT(('P6-2'!$E$3:$E$90=$B50)*('P6-2'!$P$2:$AG$2='Carátula (P)'!$E$18)*('P6-2'!$P$3:$AG$90)),0)</f>
        <v>0</v>
      </c>
      <c r="AH50" s="2034" t="str">
        <f t="shared" si="19"/>
        <v/>
      </c>
      <c r="AI50" s="2035"/>
      <c r="AJ50" s="2036"/>
      <c r="AK50" s="2035"/>
      <c r="AL50" s="2035"/>
      <c r="AM50" s="2037"/>
    </row>
    <row r="51" spans="2:39" ht="24.75">
      <c r="B51" s="1867" t="str">
        <f>'P6-2'!E31</f>
        <v>A1280</v>
      </c>
      <c r="C51" s="1881" t="str">
        <f>'P6-2'!F31</f>
        <v>Montaje e instalación de bomba 1760-PU-33102 - Suministro MY</v>
      </c>
      <c r="D51" s="1875" t="str">
        <f>'P6-2'!C31</f>
        <v>UND</v>
      </c>
      <c r="E51" s="1885">
        <f>'P6-2'!B31</f>
        <v>1</v>
      </c>
      <c r="F51" s="1893">
        <f>SUMIF(PROGRAMACION!$C:$C,$B51,PROGRAMACION!$K:$K)</f>
        <v>32.799999999999997</v>
      </c>
      <c r="G51" s="1885">
        <f>$E51</f>
        <v>1</v>
      </c>
      <c r="H51" s="1893">
        <f>$G51*$N51</f>
        <v>32.799999999999997</v>
      </c>
      <c r="I51" s="1885" cm="1">
        <f t="array" ref="I51">SUMPRODUCT(('P6-2'!$E$3:$E$90=$B51)*('P6-2'!$P$3:$AG$90))</f>
        <v>0</v>
      </c>
      <c r="J51" s="1893">
        <f>$I51*$N51</f>
        <v>0</v>
      </c>
      <c r="K51" s="1902">
        <f>SUMIF(PROGRAMACION!$C:$C,$B51,PROGRAMACION!$L:$L)</f>
        <v>4.0212792355485598E-3</v>
      </c>
      <c r="L51" s="1885">
        <f>$E51-$I51</f>
        <v>1</v>
      </c>
      <c r="M51" s="1885" cm="1">
        <f t="array" ref="M51">SUMPRODUCT(('P6-2'!$E$3:$E$90=$B51)*('P6-2'!$P$2:$AG$2='Carátula (P)'!$E$18)*('P6-2'!$P$3:$AG$90))</f>
        <v>0</v>
      </c>
      <c r="N51" s="1885">
        <f>IFERROR($F51/$E51,0)</f>
        <v>32.799999999999997</v>
      </c>
      <c r="O51" s="1842"/>
      <c r="P51" s="2061"/>
      <c r="Q51" s="2095"/>
      <c r="R51" s="2095"/>
      <c r="S51" s="2061"/>
      <c r="T51" s="2061"/>
      <c r="U51" s="2061"/>
      <c r="V51" s="2062"/>
      <c r="W51" s="2078">
        <f>IFERROR(($X51*$N51)/$F$10,0)</f>
        <v>0</v>
      </c>
      <c r="X51" s="2086">
        <f>SUM(P51:V51)</f>
        <v>0</v>
      </c>
      <c r="Y51" s="2092"/>
      <c r="Z51" s="2101"/>
      <c r="AA51" s="2101"/>
      <c r="AB51" s="2092"/>
      <c r="AC51" s="2092"/>
      <c r="AD51" s="2092"/>
      <c r="AE51" s="2092"/>
      <c r="AF51" s="2078">
        <f>IFERROR(($AG51*$N51)/$F$10,0)</f>
        <v>0</v>
      </c>
      <c r="AG51" s="2086" cm="1">
        <f t="array" ref="AG51">IFERROR(SUMPRODUCT(('P6-2'!$E$3:$E$90=$B51)*('P6-2'!$P$2:$AG$2='Carátula (P)'!$E$18)*('P6-2'!$P$3:$AG$90)),0)</f>
        <v>0</v>
      </c>
      <c r="AH51" s="2034" t="str">
        <f t="shared" si="19"/>
        <v/>
      </c>
      <c r="AI51" s="2035"/>
      <c r="AJ51" s="2036"/>
      <c r="AK51" s="2035"/>
      <c r="AL51" s="2035"/>
      <c r="AM51" s="2037"/>
    </row>
    <row r="52" spans="2:39" ht="24.75">
      <c r="B52" s="1867" t="str">
        <f>'P6-2'!E32</f>
        <v>A1290</v>
      </c>
      <c r="C52" s="1881" t="str">
        <f>'P6-2'!F32</f>
        <v>Montaje e instalación de bomba 1760-PU-33103 - Suministro MY</v>
      </c>
      <c r="D52" s="1875" t="str">
        <f>'P6-2'!C32</f>
        <v>UND</v>
      </c>
      <c r="E52" s="1885">
        <f>'P6-2'!B32</f>
        <v>1</v>
      </c>
      <c r="F52" s="1893">
        <f>SUMIF(PROGRAMACION!$C:$C,$B52,PROGRAMACION!$K:$K)</f>
        <v>32.799999999999997</v>
      </c>
      <c r="G52" s="1885">
        <f>$E52</f>
        <v>1</v>
      </c>
      <c r="H52" s="1893">
        <f>$G52*$N52</f>
        <v>32.799999999999997</v>
      </c>
      <c r="I52" s="1885" cm="1">
        <f t="array" ref="I52">SUMPRODUCT(('P6-2'!$E$3:$E$90=$B52)*('P6-2'!$P$3:$AG$90))</f>
        <v>0</v>
      </c>
      <c r="J52" s="1893">
        <f>$I52*$N52</f>
        <v>0</v>
      </c>
      <c r="K52" s="1902">
        <f>SUMIF(PROGRAMACION!$C:$C,$B52,PROGRAMACION!$L:$L)</f>
        <v>4.0212792355485598E-3</v>
      </c>
      <c r="L52" s="1885">
        <f>$E52-$I52</f>
        <v>1</v>
      </c>
      <c r="M52" s="1885" cm="1">
        <f t="array" ref="M52">SUMPRODUCT(('P6-2'!$E$3:$E$90=$B52)*('P6-2'!$P$2:$AG$2='Carátula (P)'!$E$18)*('P6-2'!$P$3:$AG$90))</f>
        <v>0</v>
      </c>
      <c r="N52" s="1885">
        <f>IFERROR($F52/$E52,0)</f>
        <v>32.799999999999997</v>
      </c>
      <c r="O52" s="1842"/>
      <c r="P52" s="2061"/>
      <c r="Q52" s="2095"/>
      <c r="R52" s="2095"/>
      <c r="S52" s="2061"/>
      <c r="T52" s="2061"/>
      <c r="U52" s="2061"/>
      <c r="V52" s="2062"/>
      <c r="W52" s="2078">
        <f>IFERROR(($X52*$N52)/$F$10,0)</f>
        <v>0</v>
      </c>
      <c r="X52" s="2086">
        <f>SUM(P52:V52)</f>
        <v>0</v>
      </c>
      <c r="Y52" s="2092"/>
      <c r="Z52" s="2101"/>
      <c r="AA52" s="2101"/>
      <c r="AB52" s="2092"/>
      <c r="AC52" s="2092"/>
      <c r="AD52" s="2092"/>
      <c r="AE52" s="2092"/>
      <c r="AF52" s="2078">
        <f>IFERROR(($AG52*$N52)/$F$10,0)</f>
        <v>0</v>
      </c>
      <c r="AG52" s="2086" cm="1">
        <f t="array" ref="AG52">IFERROR(SUMPRODUCT(('P6-2'!$E$3:$E$90=$B52)*('P6-2'!$P$2:$AG$2='Carátula (P)'!$E$18)*('P6-2'!$P$3:$AG$90)),0)</f>
        <v>0</v>
      </c>
      <c r="AH52" s="2034" t="str">
        <f t="shared" si="19"/>
        <v/>
      </c>
      <c r="AI52" s="2035"/>
      <c r="AJ52" s="2036"/>
      <c r="AK52" s="2035"/>
      <c r="AL52" s="2035"/>
      <c r="AM52" s="2037"/>
    </row>
    <row r="53" spans="2:39" ht="24.75">
      <c r="B53" s="1867" t="str">
        <f>'P6-2'!E33</f>
        <v>A1300</v>
      </c>
      <c r="C53" s="1881" t="str">
        <f>'P6-2'!F33</f>
        <v>Montaje e instalación de bomba 1760-PU-33104 - Suministro MY</v>
      </c>
      <c r="D53" s="1875" t="str">
        <f>'P6-2'!C33</f>
        <v>UND</v>
      </c>
      <c r="E53" s="1885">
        <f>'P6-2'!B33</f>
        <v>1</v>
      </c>
      <c r="F53" s="1893">
        <f>SUMIF(PROGRAMACION!$C:$C,$B53,PROGRAMACION!$K:$K)</f>
        <v>32.799999999999997</v>
      </c>
      <c r="G53" s="1885">
        <f>$E53</f>
        <v>1</v>
      </c>
      <c r="H53" s="1893">
        <f>$G53*$N53</f>
        <v>32.799999999999997</v>
      </c>
      <c r="I53" s="1885" cm="1">
        <f t="array" ref="I53">SUMPRODUCT(('P6-2'!$E$3:$E$90=$B53)*('P6-2'!$P$3:$AG$90))</f>
        <v>0</v>
      </c>
      <c r="J53" s="1893">
        <f>$I53*$N53</f>
        <v>0</v>
      </c>
      <c r="K53" s="1902">
        <f>SUMIF(PROGRAMACION!$C:$C,$B53,PROGRAMACION!$L:$L)</f>
        <v>4.0212792355485598E-3</v>
      </c>
      <c r="L53" s="1885">
        <f>$E53-$I53</f>
        <v>1</v>
      </c>
      <c r="M53" s="1885" cm="1">
        <f t="array" ref="M53">SUMPRODUCT(('P6-2'!$E$3:$E$90=$B53)*('P6-2'!$P$2:$AG$2='Carátula (P)'!$E$18)*('P6-2'!$P$3:$AG$90))</f>
        <v>0</v>
      </c>
      <c r="N53" s="1885">
        <f>IFERROR($F53/$E53,0)</f>
        <v>32.799999999999997</v>
      </c>
      <c r="O53" s="1842"/>
      <c r="P53" s="2061"/>
      <c r="Q53" s="2095"/>
      <c r="R53" s="2095"/>
      <c r="S53" s="2061"/>
      <c r="T53" s="2061"/>
      <c r="U53" s="2061"/>
      <c r="V53" s="2062"/>
      <c r="W53" s="2078">
        <f>IFERROR(($X53*$N53)/$F$10,0)</f>
        <v>0</v>
      </c>
      <c r="X53" s="2086">
        <f>SUM(P53:V53)</f>
        <v>0</v>
      </c>
      <c r="Y53" s="2092"/>
      <c r="Z53" s="2101"/>
      <c r="AA53" s="2101"/>
      <c r="AB53" s="2092"/>
      <c r="AC53" s="2092"/>
      <c r="AD53" s="2092"/>
      <c r="AE53" s="2092"/>
      <c r="AF53" s="2078">
        <f>IFERROR(($AG53*$N53)/$F$10,0)</f>
        <v>0</v>
      </c>
      <c r="AG53" s="2086" cm="1">
        <f t="array" ref="AG53">IFERROR(SUMPRODUCT(('P6-2'!$E$3:$E$90=$B53)*('P6-2'!$P$2:$AG$2='Carátula (P)'!$E$18)*('P6-2'!$P$3:$AG$90)),0)</f>
        <v>0</v>
      </c>
      <c r="AH53" s="2034" t="str">
        <f t="shared" si="19"/>
        <v/>
      </c>
      <c r="AI53" s="2035"/>
      <c r="AJ53" s="2036"/>
      <c r="AK53" s="2035"/>
      <c r="AL53" s="2035"/>
      <c r="AM53" s="2037"/>
    </row>
    <row r="54" spans="2:39" ht="24.75">
      <c r="B54" s="1867" t="str">
        <f>'P6-2'!E34</f>
        <v>A1310</v>
      </c>
      <c r="C54" s="1881" t="str">
        <f>'P6-2'!F34</f>
        <v>Montaje e instalación de bomba 1760-PU-33105 - Suministro MY</v>
      </c>
      <c r="D54" s="1875" t="str">
        <f>'P6-2'!C34</f>
        <v>UND</v>
      </c>
      <c r="E54" s="1885">
        <f>'P6-2'!B34</f>
        <v>1</v>
      </c>
      <c r="F54" s="1893">
        <f>SUMIF(PROGRAMACION!$C:$C,$B54,PROGRAMACION!$K:$K)</f>
        <v>32.799999999999997</v>
      </c>
      <c r="G54" s="1885">
        <f>$E54</f>
        <v>1</v>
      </c>
      <c r="H54" s="1893">
        <f>$G54*$N54</f>
        <v>32.799999999999997</v>
      </c>
      <c r="I54" s="1885" cm="1">
        <f t="array" ref="I54">SUMPRODUCT(('P6-2'!$E$3:$E$90=$B54)*('P6-2'!$P$3:$AG$90))</f>
        <v>0</v>
      </c>
      <c r="J54" s="1893">
        <f>$I54*$N54</f>
        <v>0</v>
      </c>
      <c r="K54" s="1902">
        <f>SUMIF(PROGRAMACION!$C:$C,$B54,PROGRAMACION!$L:$L)</f>
        <v>4.0212792355485598E-3</v>
      </c>
      <c r="L54" s="1885">
        <f>$E54-$I54</f>
        <v>1</v>
      </c>
      <c r="M54" s="1885" cm="1">
        <f t="array" ref="M54">SUMPRODUCT(('P6-2'!$E$3:$E$90=$B54)*('P6-2'!$P$2:$AG$2='Carátula (P)'!$E$18)*('P6-2'!$P$3:$AG$90))</f>
        <v>0</v>
      </c>
      <c r="N54" s="1885">
        <f>IFERROR($F54/$E54,0)</f>
        <v>32.799999999999997</v>
      </c>
      <c r="O54" s="1842"/>
      <c r="P54" s="2061"/>
      <c r="Q54" s="2095"/>
      <c r="R54" s="2095"/>
      <c r="S54" s="2061"/>
      <c r="T54" s="2061"/>
      <c r="U54" s="2061"/>
      <c r="V54" s="2062"/>
      <c r="W54" s="2078">
        <f>IFERROR(($X54*$N54)/$F$10,0)</f>
        <v>0</v>
      </c>
      <c r="X54" s="2086">
        <f>SUM(P54:V54)</f>
        <v>0</v>
      </c>
      <c r="Y54" s="2092"/>
      <c r="Z54" s="2101"/>
      <c r="AA54" s="2101"/>
      <c r="AB54" s="2092"/>
      <c r="AC54" s="2092"/>
      <c r="AD54" s="2092"/>
      <c r="AE54" s="2092"/>
      <c r="AF54" s="2078">
        <f>IFERROR(($AG54*$N54)/$F$10,0)</f>
        <v>0</v>
      </c>
      <c r="AG54" s="2086" cm="1">
        <f t="array" ref="AG54">IFERROR(SUMPRODUCT(('P6-2'!$E$3:$E$90=$B54)*('P6-2'!$P$2:$AG$2='Carátula (P)'!$E$18)*('P6-2'!$P$3:$AG$90)),0)</f>
        <v>0</v>
      </c>
      <c r="AH54" s="2034" t="str">
        <f t="shared" si="19"/>
        <v/>
      </c>
      <c r="AI54" s="2035"/>
      <c r="AJ54" s="2036"/>
      <c r="AK54" s="2035"/>
      <c r="AL54" s="2035"/>
      <c r="AM54" s="2037"/>
    </row>
    <row r="55" spans="2:39" ht="24.75">
      <c r="B55" s="1865"/>
      <c r="C55" s="1879" t="s">
        <v>429</v>
      </c>
      <c r="D55" s="1874">
        <f t="shared" ref="D55:P55" si="20">SUM(D56:D57)</f>
        <v>0</v>
      </c>
      <c r="E55" s="1874">
        <f t="shared" si="20"/>
        <v>1</v>
      </c>
      <c r="F55" s="1874">
        <f t="shared" si="20"/>
        <v>32.799999999999997</v>
      </c>
      <c r="G55" s="1874">
        <f t="shared" si="20"/>
        <v>0</v>
      </c>
      <c r="H55" s="1874">
        <f t="shared" si="20"/>
        <v>0</v>
      </c>
      <c r="I55" s="1874">
        <f t="shared" si="20"/>
        <v>0</v>
      </c>
      <c r="J55" s="1874">
        <f t="shared" si="20"/>
        <v>0</v>
      </c>
      <c r="K55" s="1874">
        <f t="shared" si="20"/>
        <v>8.0425584710971196E-3</v>
      </c>
      <c r="L55" s="1874">
        <f t="shared" si="20"/>
        <v>1</v>
      </c>
      <c r="M55" s="1874">
        <f t="shared" si="20"/>
        <v>0</v>
      </c>
      <c r="N55" s="1874">
        <f t="shared" si="20"/>
        <v>32.799999999999997</v>
      </c>
      <c r="O55" s="1874">
        <f t="shared" si="20"/>
        <v>0</v>
      </c>
      <c r="P55" s="1874">
        <f t="shared" si="20"/>
        <v>0</v>
      </c>
      <c r="Q55" s="2094"/>
      <c r="R55" s="2094"/>
      <c r="S55" s="1907"/>
      <c r="T55" s="1907"/>
      <c r="U55" s="1907"/>
      <c r="V55" s="2048"/>
      <c r="W55" s="2080"/>
      <c r="X55" s="2087"/>
      <c r="Y55" s="2091"/>
      <c r="Z55" s="2100"/>
      <c r="AA55" s="2100"/>
      <c r="AB55" s="2091"/>
      <c r="AC55" s="2091"/>
      <c r="AD55" s="2091"/>
      <c r="AE55" s="2091"/>
      <c r="AF55" s="2080"/>
      <c r="AG55" s="2087"/>
      <c r="AH55" s="2057" t="str">
        <f t="shared" si="19"/>
        <v/>
      </c>
      <c r="AI55" s="2058"/>
      <c r="AJ55" s="2059"/>
      <c r="AK55" s="2058"/>
      <c r="AL55" s="2058"/>
      <c r="AM55" s="2060"/>
    </row>
    <row r="56" spans="2:39" ht="24.75">
      <c r="B56" s="1867" t="str">
        <f>'P6-2'!E35</f>
        <v>A1320</v>
      </c>
      <c r="C56" s="1881" t="str">
        <f>'P6-2'!F35</f>
        <v>Montaje e instalación de bomba 1760-PU-33001 - Suministro MY</v>
      </c>
      <c r="D56" s="1875" t="str">
        <f>'P6-2'!C35</f>
        <v>UND</v>
      </c>
      <c r="E56" s="1885">
        <f>'P6-2'!B35</f>
        <v>1</v>
      </c>
      <c r="F56" s="1893">
        <f>SUMIF(PROGRAMACION!$C:$C,$B56,PROGRAMACION!$K:$K)</f>
        <v>32.799999999999997</v>
      </c>
      <c r="G56" s="1885">
        <v>0</v>
      </c>
      <c r="H56" s="1893">
        <f>$G56*$N56</f>
        <v>0</v>
      </c>
      <c r="I56" s="1885" cm="1">
        <f t="array" ref="I56">SUMPRODUCT(('P6-2'!$E$3:$E$90=$B56)*('P6-2'!$P$3:$AG$90))</f>
        <v>0</v>
      </c>
      <c r="J56" s="1893">
        <f>$I56*$N56</f>
        <v>0</v>
      </c>
      <c r="K56" s="1902">
        <f>SUMIF(PROGRAMACION!$C:$C,$B56,PROGRAMACION!$L:$L)</f>
        <v>4.0212792355485598E-3</v>
      </c>
      <c r="L56" s="1885">
        <f>$E56-$I56</f>
        <v>1</v>
      </c>
      <c r="M56" s="1885" cm="1">
        <f t="array" ref="M56">SUMPRODUCT(('P6-2'!$E$3:$E$90=$B56)*('P6-2'!$P$2:$AG$2='Carátula (P)'!$E$18)*('P6-2'!$P$3:$AG$90))</f>
        <v>0</v>
      </c>
      <c r="N56" s="1885">
        <f>IFERROR($F56/$E56,0)</f>
        <v>32.799999999999997</v>
      </c>
      <c r="O56" s="1842"/>
      <c r="P56" s="2061">
        <v>0</v>
      </c>
      <c r="Q56" s="2095"/>
      <c r="R56" s="2095"/>
      <c r="S56" s="2061"/>
      <c r="T56" s="2061"/>
      <c r="U56" s="2061"/>
      <c r="V56" s="2062"/>
      <c r="W56" s="2078">
        <f>IFERROR(($X56*$N56)/$F$10,0)</f>
        <v>0</v>
      </c>
      <c r="X56" s="2086">
        <f>SUM(P56:V56)</f>
        <v>0</v>
      </c>
      <c r="Y56" s="2092"/>
      <c r="Z56" s="2101"/>
      <c r="AA56" s="2101"/>
      <c r="AB56" s="2092"/>
      <c r="AC56" s="2092"/>
      <c r="AD56" s="2092"/>
      <c r="AE56" s="2092"/>
      <c r="AF56" s="2078">
        <f>IFERROR(($AG56*$N56)/$F$10,0)</f>
        <v>0</v>
      </c>
      <c r="AG56" s="2086" cm="1">
        <f t="array" ref="AG56">IFERROR(SUMPRODUCT(('P6-2'!$E$3:$E$90=$B56)*('P6-2'!$P$2:$AG$2='Carátula (P)'!$E$18)*('P6-2'!$P$3:$AG$90)),0)</f>
        <v>0</v>
      </c>
      <c r="AH56" s="2034" t="str">
        <f t="shared" si="19"/>
        <v/>
      </c>
      <c r="AI56" s="2035"/>
      <c r="AJ56" s="2036"/>
      <c r="AK56" s="2035"/>
      <c r="AL56" s="2035"/>
      <c r="AM56" s="2037"/>
    </row>
    <row r="57" spans="2:39" ht="24.75">
      <c r="B57" s="1867" t="str">
        <f>'P6-2'!E36</f>
        <v>A1330</v>
      </c>
      <c r="C57" s="1881" t="str">
        <f>'P6-2'!F36</f>
        <v>Montaje e instalación de bomba 1760-PU-33002 - Suministro MY</v>
      </c>
      <c r="D57" s="1875">
        <v>0</v>
      </c>
      <c r="E57" s="1885">
        <v>0</v>
      </c>
      <c r="F57" s="1893">
        <v>0</v>
      </c>
      <c r="G57" s="1885">
        <v>0</v>
      </c>
      <c r="H57" s="1893">
        <f>$G57*$N57</f>
        <v>0</v>
      </c>
      <c r="I57" s="1885" cm="1">
        <f t="array" ref="I57">SUMPRODUCT(('P6-2'!$E$3:$E$90=$B57)*('P6-2'!$P$3:$AG$90))</f>
        <v>0</v>
      </c>
      <c r="J57" s="1893">
        <f>$I57*$N57</f>
        <v>0</v>
      </c>
      <c r="K57" s="1902">
        <f>SUMIF(PROGRAMACION!$C:$C,$B57,PROGRAMACION!$L:$L)</f>
        <v>4.0212792355485598E-3</v>
      </c>
      <c r="L57" s="1885">
        <f>$E57-$I57</f>
        <v>0</v>
      </c>
      <c r="M57" s="1885" cm="1">
        <f t="array" ref="M57">SUMPRODUCT(('P6-2'!$E$3:$E$90=$B57)*('P6-2'!$P$2:$AG$2='Carátula (P)'!$E$18)*('P6-2'!$P$3:$AG$90))</f>
        <v>0</v>
      </c>
      <c r="N57" s="1885">
        <f>IFERROR($F57/$E57,0)</f>
        <v>0</v>
      </c>
      <c r="O57" s="1842"/>
      <c r="P57" s="2061">
        <v>0</v>
      </c>
      <c r="Q57" s="2095"/>
      <c r="R57" s="2095"/>
      <c r="S57" s="2061"/>
      <c r="T57" s="2061"/>
      <c r="U57" s="2061"/>
      <c r="V57" s="2062"/>
      <c r="W57" s="2078">
        <f>IFERROR(($X57*$N57)/$F$10,0)</f>
        <v>0</v>
      </c>
      <c r="X57" s="2086">
        <f>SUM(P57:V57)</f>
        <v>0</v>
      </c>
      <c r="Y57" s="2092"/>
      <c r="Z57" s="2101"/>
      <c r="AA57" s="2101"/>
      <c r="AB57" s="2092"/>
      <c r="AC57" s="2092"/>
      <c r="AD57" s="2092"/>
      <c r="AE57" s="2092"/>
      <c r="AF57" s="2078">
        <f>IFERROR(($AG57*$N57)/$F$10,0)</f>
        <v>0</v>
      </c>
      <c r="AG57" s="2086" cm="1">
        <f t="array" ref="AG57">IFERROR(SUMPRODUCT(('P6-2'!$E$3:$E$90=$B57)*('P6-2'!$P$2:$AG$2='Carátula (P)'!$E$18)*('P6-2'!$P$3:$AG$90)),0)</f>
        <v>0</v>
      </c>
      <c r="AH57" s="2034" t="str">
        <f t="shared" si="19"/>
        <v/>
      </c>
      <c r="AI57" s="2035"/>
      <c r="AJ57" s="2036"/>
      <c r="AK57" s="2035"/>
      <c r="AL57" s="2035"/>
      <c r="AM57" s="2037"/>
    </row>
    <row r="58" spans="2:39" ht="24.75">
      <c r="B58" s="1865"/>
      <c r="C58" s="1879" t="s">
        <v>544</v>
      </c>
      <c r="D58" s="1874"/>
      <c r="E58" s="1883"/>
      <c r="F58" s="1891"/>
      <c r="G58" s="1883"/>
      <c r="H58" s="1891"/>
      <c r="I58" s="1883"/>
      <c r="J58" s="1891"/>
      <c r="K58" s="1900"/>
      <c r="L58" s="1883"/>
      <c r="M58" s="1883"/>
      <c r="N58" s="1883"/>
      <c r="O58" s="1858"/>
      <c r="P58" s="1907"/>
      <c r="Q58" s="2094"/>
      <c r="R58" s="2094"/>
      <c r="S58" s="1907"/>
      <c r="T58" s="1907"/>
      <c r="U58" s="1907"/>
      <c r="V58" s="2048"/>
      <c r="W58" s="2080"/>
      <c r="X58" s="2087"/>
      <c r="Y58" s="2091"/>
      <c r="Z58" s="2100"/>
      <c r="AA58" s="2100"/>
      <c r="AB58" s="2091"/>
      <c r="AC58" s="2091"/>
      <c r="AD58" s="2091"/>
      <c r="AE58" s="2091"/>
      <c r="AF58" s="2080"/>
      <c r="AG58" s="2087"/>
      <c r="AH58" s="2057" t="str">
        <f t="shared" si="19"/>
        <v/>
      </c>
      <c r="AI58" s="2058"/>
      <c r="AJ58" s="2059"/>
      <c r="AK58" s="2058"/>
      <c r="AL58" s="2058"/>
      <c r="AM58" s="2060"/>
    </row>
    <row r="59" spans="2:39" ht="36.75">
      <c r="B59" s="1867" t="str">
        <f>'P6-2'!E37</f>
        <v>A1340</v>
      </c>
      <c r="C59" s="1881" t="str">
        <f>'P6-2'!F37</f>
        <v>Montaje de línea 3" AA1B - Suministro MY: tubería + accesorios 3" (válv. mariposa y check, bridas, codos, tees, empaques</v>
      </c>
      <c r="D59" s="1875" t="str">
        <f>'P6-2'!C37</f>
        <v>Glb.</v>
      </c>
      <c r="E59" s="1885">
        <f>'P6-2'!B37</f>
        <v>1</v>
      </c>
      <c r="F59" s="1893">
        <f>SUMIF(PROGRAMACION!$C:$C,$B59,PROGRAMACION!$K:$K)</f>
        <v>964.20000000000016</v>
      </c>
      <c r="G59" s="1885">
        <f t="shared" ref="G59:G64" si="21">$E59</f>
        <v>1</v>
      </c>
      <c r="H59" s="1893">
        <f t="shared" ref="H59:H64" si="22">$G59*$N59</f>
        <v>964.20000000000016</v>
      </c>
      <c r="I59" s="1885" cm="1">
        <f t="array" ref="I59">SUMPRODUCT(('P6-2'!$E$3:$E$90=$B59)*('P6-2'!$P$3:$AG$90))</f>
        <v>0</v>
      </c>
      <c r="J59" s="1893">
        <f t="shared" ref="J59:J64" si="23">$I59*$N59</f>
        <v>0</v>
      </c>
      <c r="K59" s="1902">
        <f>SUMIF(PROGRAMACION!$C:$C,$B59,PROGRAMACION!$L:$L)</f>
        <v>0.11821089752792445</v>
      </c>
      <c r="L59" s="1885">
        <f t="shared" ref="L59:L64" si="24">$E59-$I59</f>
        <v>1</v>
      </c>
      <c r="M59" s="1885" cm="1">
        <f t="array" ref="M59">SUMPRODUCT(('P6-2'!$E$3:$E$90=$B59)*('P6-2'!$P$2:$AG$2='Carátula (P)'!$E$18)*('P6-2'!$P$3:$AG$90))</f>
        <v>0</v>
      </c>
      <c r="N59" s="1885">
        <f t="shared" ref="N59:N64" si="25">IFERROR($F59/$E59,0)</f>
        <v>964.20000000000016</v>
      </c>
      <c r="O59" s="1842"/>
      <c r="P59" s="2061"/>
      <c r="Q59" s="2095"/>
      <c r="R59" s="2095"/>
      <c r="S59" s="2061"/>
      <c r="T59" s="2061"/>
      <c r="U59" s="2061"/>
      <c r="V59" s="2062"/>
      <c r="W59" s="2078">
        <f t="shared" ref="W59:W64" si="26">IFERROR(($X59*$N59)/$F$10,0)</f>
        <v>0</v>
      </c>
      <c r="X59" s="2086">
        <f t="shared" ref="X59:X64" si="27">SUM(P59:V59)</f>
        <v>0</v>
      </c>
      <c r="Y59" s="2092"/>
      <c r="Z59" s="2101"/>
      <c r="AA59" s="2101"/>
      <c r="AB59" s="2092"/>
      <c r="AC59" s="2092"/>
      <c r="AD59" s="2092"/>
      <c r="AE59" s="2092"/>
      <c r="AF59" s="2078">
        <f t="shared" ref="AF59:AF64" si="28">IFERROR(($AG59*$N59)/$F$10,0)</f>
        <v>0</v>
      </c>
      <c r="AG59" s="2086" cm="1">
        <f t="array" ref="AG59">IFERROR(SUMPRODUCT(('P6-2'!$E$3:$E$90=$B59)*('P6-2'!$P$2:$AG$2='Carátula (P)'!$E$18)*('P6-2'!$P$3:$AG$90)),0)</f>
        <v>0</v>
      </c>
      <c r="AH59" s="2034" t="str">
        <f t="shared" si="19"/>
        <v/>
      </c>
      <c r="AI59" s="2035"/>
      <c r="AJ59" s="2036"/>
      <c r="AK59" s="2035"/>
      <c r="AL59" s="2035"/>
      <c r="AM59" s="2037"/>
    </row>
    <row r="60" spans="2:39" ht="36.75">
      <c r="B60" s="1867" t="str">
        <f>'P6-2'!E38</f>
        <v>A1350</v>
      </c>
      <c r="C60" s="1881" t="str">
        <f>'P6-2'!F38</f>
        <v>Montaje de línea 4" AA1B - Suministro MY: tubería + accesorios 4" (válv. mariposa, bridas, codos, tees, reducción 4"x3",</v>
      </c>
      <c r="D60" s="1875" t="str">
        <f>'P6-2'!C38</f>
        <v>Glb.</v>
      </c>
      <c r="E60" s="1885">
        <f>'P6-2'!B38</f>
        <v>1</v>
      </c>
      <c r="F60" s="1893">
        <f>SUMIF(PROGRAMACION!$C:$C,$B60,PROGRAMACION!$K:$K)</f>
        <v>190.38714285714286</v>
      </c>
      <c r="G60" s="1885">
        <f t="shared" si="21"/>
        <v>1</v>
      </c>
      <c r="H60" s="1893">
        <f t="shared" si="22"/>
        <v>190.38714285714286</v>
      </c>
      <c r="I60" s="1885" cm="1">
        <f t="array" ref="I60">SUMPRODUCT(('P6-2'!$E$3:$E$90=$B60)*('P6-2'!$P$3:$AG$90))</f>
        <v>0</v>
      </c>
      <c r="J60" s="1893">
        <f t="shared" si="23"/>
        <v>0</v>
      </c>
      <c r="K60" s="1902">
        <f>SUMIF(PROGRAMACION!$C:$C,$B60,PROGRAMACION!$L:$L)</f>
        <v>2.3341459277037985E-2</v>
      </c>
      <c r="L60" s="1885">
        <f t="shared" si="24"/>
        <v>1</v>
      </c>
      <c r="M60" s="1885" cm="1">
        <f t="array" ref="M60">SUMPRODUCT(('P6-2'!$E$3:$E$90=$B60)*('P6-2'!$P$2:$AG$2='Carátula (P)'!$E$18)*('P6-2'!$P$3:$AG$90))</f>
        <v>0</v>
      </c>
      <c r="N60" s="1885">
        <f t="shared" si="25"/>
        <v>190.38714285714286</v>
      </c>
      <c r="O60" s="1842"/>
      <c r="P60" s="2061"/>
      <c r="Q60" s="2095"/>
      <c r="R60" s="2095"/>
      <c r="S60" s="2061"/>
      <c r="T60" s="2061"/>
      <c r="U60" s="2061"/>
      <c r="V60" s="2062"/>
      <c r="W60" s="2078">
        <f t="shared" si="26"/>
        <v>0</v>
      </c>
      <c r="X60" s="2086">
        <f t="shared" si="27"/>
        <v>0</v>
      </c>
      <c r="Y60" s="2092"/>
      <c r="Z60" s="2101"/>
      <c r="AA60" s="2101"/>
      <c r="AB60" s="2092"/>
      <c r="AC60" s="2092"/>
      <c r="AD60" s="2092"/>
      <c r="AE60" s="2092"/>
      <c r="AF60" s="2078">
        <f t="shared" si="28"/>
        <v>0</v>
      </c>
      <c r="AG60" s="2086" cm="1">
        <f t="array" ref="AG60">IFERROR(SUMPRODUCT(('P6-2'!$E$3:$E$90=$B60)*('P6-2'!$P$2:$AG$2='Carátula (P)'!$E$18)*('P6-2'!$P$3:$AG$90)),0)</f>
        <v>0</v>
      </c>
      <c r="AH60" s="2034" t="str">
        <f t="shared" si="19"/>
        <v/>
      </c>
      <c r="AI60" s="2035"/>
      <c r="AJ60" s="2036"/>
      <c r="AK60" s="2035"/>
      <c r="AL60" s="2035"/>
      <c r="AM60" s="2037"/>
    </row>
    <row r="61" spans="2:39" ht="36.75">
      <c r="B61" s="1867" t="str">
        <f>'P6-2'!E39</f>
        <v>A1360</v>
      </c>
      <c r="C61" s="1881" t="str">
        <f>'P6-2'!F39</f>
        <v>Suministro y montaje de línea ½" AA1B - Contratista: tubería + accesorios ½" (válv. bola, bridas SW, empaques, codos, te</v>
      </c>
      <c r="D61" s="1875" t="str">
        <f>'P6-2'!C39</f>
        <v>Glb.</v>
      </c>
      <c r="E61" s="1885">
        <f>'P6-2'!B39</f>
        <v>1</v>
      </c>
      <c r="F61" s="1893">
        <f>SUMIF(PROGRAMACION!$C:$C,$B61,PROGRAMACION!$K:$K)</f>
        <v>140.00399999999999</v>
      </c>
      <c r="G61" s="1885">
        <f t="shared" si="21"/>
        <v>1</v>
      </c>
      <c r="H61" s="1893">
        <f t="shared" si="22"/>
        <v>140.00399999999999</v>
      </c>
      <c r="I61" s="1885" cm="1">
        <f t="array" ref="I61">SUMPRODUCT(('P6-2'!$E$3:$E$90=$B61)*('P6-2'!$P$3:$AG$90))</f>
        <v>0</v>
      </c>
      <c r="J61" s="1893">
        <f t="shared" si="23"/>
        <v>0</v>
      </c>
      <c r="K61" s="1902">
        <f>SUMIF(PROGRAMACION!$C:$C,$B61,PROGRAMACION!$L:$L)</f>
        <v>1.7164487137004285E-2</v>
      </c>
      <c r="L61" s="1885">
        <f t="shared" si="24"/>
        <v>1</v>
      </c>
      <c r="M61" s="1885" cm="1">
        <f t="array" ref="M61">SUMPRODUCT(('P6-2'!$E$3:$E$90=$B61)*('P6-2'!$P$2:$AG$2='Carátula (P)'!$E$18)*('P6-2'!$P$3:$AG$90))</f>
        <v>0</v>
      </c>
      <c r="N61" s="1885">
        <f t="shared" si="25"/>
        <v>140.00399999999999</v>
      </c>
      <c r="O61" s="1842"/>
      <c r="P61" s="2061"/>
      <c r="Q61" s="2095"/>
      <c r="R61" s="2095"/>
      <c r="S61" s="2061"/>
      <c r="T61" s="2061"/>
      <c r="U61" s="2061"/>
      <c r="V61" s="2062"/>
      <c r="W61" s="2078">
        <f t="shared" si="26"/>
        <v>0</v>
      </c>
      <c r="X61" s="2086">
        <f t="shared" si="27"/>
        <v>0</v>
      </c>
      <c r="Y61" s="2092"/>
      <c r="Z61" s="2101"/>
      <c r="AA61" s="2101"/>
      <c r="AB61" s="2092"/>
      <c r="AC61" s="2092"/>
      <c r="AD61" s="2092"/>
      <c r="AE61" s="2092"/>
      <c r="AF61" s="2078">
        <f t="shared" si="28"/>
        <v>0</v>
      </c>
      <c r="AG61" s="2086" cm="1">
        <f t="array" ref="AG61">IFERROR(SUMPRODUCT(('P6-2'!$E$3:$E$90=$B61)*('P6-2'!$P$2:$AG$2='Carátula (P)'!$E$18)*('P6-2'!$P$3:$AG$90)),0)</f>
        <v>0</v>
      </c>
      <c r="AH61" s="2034" t="str">
        <f t="shared" si="19"/>
        <v/>
      </c>
      <c r="AI61" s="2035"/>
      <c r="AJ61" s="2036"/>
      <c r="AK61" s="2035"/>
      <c r="AL61" s="2035"/>
      <c r="AM61" s="2037"/>
    </row>
    <row r="62" spans="2:39" ht="36.75">
      <c r="B62" s="1867" t="str">
        <f>'P6-2'!E40</f>
        <v>A1370</v>
      </c>
      <c r="C62" s="1881" t="str">
        <f>'P6-2'!F40</f>
        <v>Suministro y montaje de línea 1" AA1B - Contratista: tubería + accesorios 1" (válv. check y bola, bridas SW, empaques, s</v>
      </c>
      <c r="D62" s="1875" t="str">
        <f>'P6-2'!C40</f>
        <v>Glb.</v>
      </c>
      <c r="E62" s="1885">
        <f>'P6-2'!B40</f>
        <v>1</v>
      </c>
      <c r="F62" s="1893">
        <f>SUMIF(PROGRAMACION!$C:$C,$B62,PROGRAMACION!$K:$K)</f>
        <v>407.54133333333345</v>
      </c>
      <c r="G62" s="1885">
        <f t="shared" si="21"/>
        <v>1</v>
      </c>
      <c r="H62" s="1893">
        <f t="shared" si="22"/>
        <v>407.54133333333345</v>
      </c>
      <c r="I62" s="1885" cm="1">
        <f t="array" ref="I62">SUMPRODUCT(('P6-2'!$E$3:$E$90=$B62)*('P6-2'!$P$3:$AG$90))</f>
        <v>0</v>
      </c>
      <c r="J62" s="1893">
        <f t="shared" si="23"/>
        <v>0</v>
      </c>
      <c r="K62" s="1902">
        <f>SUMIF(PROGRAMACION!$C:$C,$B62,PROGRAMACION!$L:$L)</f>
        <v>4.996455796832646E-2</v>
      </c>
      <c r="L62" s="1885">
        <f t="shared" si="24"/>
        <v>1</v>
      </c>
      <c r="M62" s="1885" cm="1">
        <f t="array" ref="M62">SUMPRODUCT(('P6-2'!$E$3:$E$90=$B62)*('P6-2'!$P$2:$AG$2='Carátula (P)'!$E$18)*('P6-2'!$P$3:$AG$90))</f>
        <v>0</v>
      </c>
      <c r="N62" s="1885">
        <f t="shared" si="25"/>
        <v>407.54133333333345</v>
      </c>
      <c r="O62" s="1842"/>
      <c r="P62" s="2061"/>
      <c r="Q62" s="2095"/>
      <c r="R62" s="2095"/>
      <c r="S62" s="2061"/>
      <c r="T62" s="2061"/>
      <c r="U62" s="2061"/>
      <c r="V62" s="2062"/>
      <c r="W62" s="2078">
        <f t="shared" si="26"/>
        <v>0</v>
      </c>
      <c r="X62" s="2086">
        <f t="shared" si="27"/>
        <v>0</v>
      </c>
      <c r="Y62" s="2092"/>
      <c r="Z62" s="2101"/>
      <c r="AA62" s="2101"/>
      <c r="AB62" s="2092"/>
      <c r="AC62" s="2092"/>
      <c r="AD62" s="2092"/>
      <c r="AE62" s="2092"/>
      <c r="AF62" s="2078">
        <f t="shared" si="28"/>
        <v>0</v>
      </c>
      <c r="AG62" s="2086" cm="1">
        <f t="array" ref="AG62">IFERROR(SUMPRODUCT(('P6-2'!$E$3:$E$90=$B62)*('P6-2'!$P$2:$AG$2='Carátula (P)'!$E$18)*('P6-2'!$P$3:$AG$90)),0)</f>
        <v>0</v>
      </c>
      <c r="AH62" s="2034" t="str">
        <f t="shared" si="19"/>
        <v/>
      </c>
      <c r="AI62" s="2035"/>
      <c r="AJ62" s="2036"/>
      <c r="AK62" s="2035"/>
      <c r="AL62" s="2035"/>
      <c r="AM62" s="2037"/>
    </row>
    <row r="63" spans="2:39" ht="36.75">
      <c r="B63" s="1867" t="str">
        <f>'P6-2'!E41</f>
        <v>A1380</v>
      </c>
      <c r="C63" s="1881" t="str">
        <f>'P6-2'!F41</f>
        <v>Suministro y montaje de línea 1½" AA1B - Contratista: tubería + accesorios 1½" (válv. check y bola, bridas SW, empaques,</v>
      </c>
      <c r="D63" s="1875" t="str">
        <f>'P6-2'!C41</f>
        <v>Glb.</v>
      </c>
      <c r="E63" s="1885">
        <f>'P6-2'!B41</f>
        <v>1</v>
      </c>
      <c r="F63" s="1893">
        <f>SUMIF(PROGRAMACION!$C:$C,$B63,PROGRAMACION!$K:$K)</f>
        <v>364.07523809523809</v>
      </c>
      <c r="G63" s="1885">
        <f t="shared" si="21"/>
        <v>1</v>
      </c>
      <c r="H63" s="1893">
        <f t="shared" si="22"/>
        <v>364.07523809523809</v>
      </c>
      <c r="I63" s="1885" cm="1">
        <f t="array" ref="I63">SUMPRODUCT(('P6-2'!$E$3:$E$90=$B63)*('P6-2'!$P$3:$AG$90))</f>
        <v>0</v>
      </c>
      <c r="J63" s="1893">
        <f t="shared" si="23"/>
        <v>0</v>
      </c>
      <c r="K63" s="1902">
        <f>SUMIF(PROGRAMACION!$C:$C,$B63,PROGRAMACION!$L:$L)</f>
        <v>4.4635615705176192E-2</v>
      </c>
      <c r="L63" s="1885">
        <f t="shared" si="24"/>
        <v>1</v>
      </c>
      <c r="M63" s="1885" cm="1">
        <f t="array" ref="M63">SUMPRODUCT(('P6-2'!$E$3:$E$90=$B63)*('P6-2'!$P$2:$AG$2='Carátula (P)'!$E$18)*('P6-2'!$P$3:$AG$90))</f>
        <v>0</v>
      </c>
      <c r="N63" s="1885">
        <f t="shared" si="25"/>
        <v>364.07523809523809</v>
      </c>
      <c r="O63" s="1842"/>
      <c r="P63" s="2061"/>
      <c r="Q63" s="2095"/>
      <c r="R63" s="2095"/>
      <c r="S63" s="2061"/>
      <c r="T63" s="2061"/>
      <c r="U63" s="2061"/>
      <c r="V63" s="2062"/>
      <c r="W63" s="2078">
        <f t="shared" si="26"/>
        <v>0</v>
      </c>
      <c r="X63" s="2086">
        <f t="shared" si="27"/>
        <v>0</v>
      </c>
      <c r="Y63" s="2092"/>
      <c r="Z63" s="2101"/>
      <c r="AA63" s="2101"/>
      <c r="AB63" s="2092"/>
      <c r="AC63" s="2092"/>
      <c r="AD63" s="2092"/>
      <c r="AE63" s="2092"/>
      <c r="AF63" s="2078">
        <f t="shared" si="28"/>
        <v>0</v>
      </c>
      <c r="AG63" s="2086" cm="1">
        <f t="array" ref="AG63">IFERROR(SUMPRODUCT(('P6-2'!$E$3:$E$90=$B63)*('P6-2'!$P$2:$AG$2='Carátula (P)'!$E$18)*('P6-2'!$P$3:$AG$90)),0)</f>
        <v>0</v>
      </c>
      <c r="AH63" s="2034" t="str">
        <f t="shared" si="19"/>
        <v/>
      </c>
      <c r="AI63" s="2035"/>
      <c r="AJ63" s="2036"/>
      <c r="AK63" s="2035"/>
      <c r="AL63" s="2035"/>
      <c r="AM63" s="2037"/>
    </row>
    <row r="64" spans="2:39" ht="36.75">
      <c r="B64" s="1867" t="str">
        <f>'P6-2'!E42</f>
        <v>A1390</v>
      </c>
      <c r="C64" s="1881" t="str">
        <f>'P6-2'!F42</f>
        <v>Suministro y montaje de línea 2" AA1B - Contratista: tubería + accesorios 2" (válv. check y bola, bridas SW, empaques, s</v>
      </c>
      <c r="D64" s="1875" t="str">
        <f>'P6-2'!C42</f>
        <v>Glb.</v>
      </c>
      <c r="E64" s="1885">
        <f>'P6-2'!B42</f>
        <v>1</v>
      </c>
      <c r="F64" s="1893">
        <f>SUMIF(PROGRAMACION!$C:$C,$B64,PROGRAMACION!$K:$K)</f>
        <v>886.01504761904755</v>
      </c>
      <c r="G64" s="1885">
        <f t="shared" si="21"/>
        <v>1</v>
      </c>
      <c r="H64" s="1893">
        <f t="shared" si="22"/>
        <v>886.01504761904755</v>
      </c>
      <c r="I64" s="1885" cm="1">
        <f t="array" ref="I64">SUMPRODUCT(('P6-2'!$E$3:$E$90=$B64)*('P6-2'!$P$3:$AG$90))</f>
        <v>0</v>
      </c>
      <c r="J64" s="1893">
        <f t="shared" si="23"/>
        <v>0</v>
      </c>
      <c r="K64" s="1902">
        <f>SUMIF(PROGRAMACION!$C:$C,$B64,PROGRAMACION!$L:$L)</f>
        <v>0.10862542418823307</v>
      </c>
      <c r="L64" s="1885">
        <f t="shared" si="24"/>
        <v>1</v>
      </c>
      <c r="M64" s="1885" cm="1">
        <f t="array" ref="M64">SUMPRODUCT(('P6-2'!$E$3:$E$90=$B64)*('P6-2'!$P$2:$AG$2='Carátula (P)'!$E$18)*('P6-2'!$P$3:$AG$90))</f>
        <v>0</v>
      </c>
      <c r="N64" s="1885">
        <f t="shared" si="25"/>
        <v>886.01504761904755</v>
      </c>
      <c r="O64" s="1842"/>
      <c r="P64" s="2061"/>
      <c r="Q64" s="2095"/>
      <c r="R64" s="2095"/>
      <c r="S64" s="2061"/>
      <c r="T64" s="2061"/>
      <c r="U64" s="2061"/>
      <c r="V64" s="2062"/>
      <c r="W64" s="2078">
        <f t="shared" si="26"/>
        <v>0</v>
      </c>
      <c r="X64" s="2086">
        <f t="shared" si="27"/>
        <v>0</v>
      </c>
      <c r="Y64" s="2092"/>
      <c r="Z64" s="2101"/>
      <c r="AA64" s="2101"/>
      <c r="AB64" s="2092"/>
      <c r="AC64" s="2092"/>
      <c r="AD64" s="2092"/>
      <c r="AE64" s="2092"/>
      <c r="AF64" s="2078">
        <f t="shared" si="28"/>
        <v>0</v>
      </c>
      <c r="AG64" s="2086" cm="1">
        <f t="array" ref="AG64">IFERROR(SUMPRODUCT(('P6-2'!$E$3:$E$90=$B64)*('P6-2'!$P$2:$AG$2='Carátula (P)'!$E$18)*('P6-2'!$P$3:$AG$90)),0)</f>
        <v>0</v>
      </c>
      <c r="AH64" s="2034" t="str">
        <f t="shared" si="19"/>
        <v/>
      </c>
      <c r="AI64" s="2035"/>
      <c r="AJ64" s="2036"/>
      <c r="AK64" s="2035"/>
      <c r="AL64" s="2035"/>
      <c r="AM64" s="2037"/>
    </row>
    <row r="65" spans="2:39" ht="24.75">
      <c r="B65" s="1865"/>
      <c r="C65" s="1879" t="s">
        <v>452</v>
      </c>
      <c r="D65" s="1874"/>
      <c r="E65" s="1883"/>
      <c r="F65" s="1891"/>
      <c r="G65" s="1883"/>
      <c r="H65" s="1891"/>
      <c r="I65" s="1883"/>
      <c r="J65" s="1891"/>
      <c r="K65" s="1900"/>
      <c r="L65" s="1883"/>
      <c r="M65" s="1883"/>
      <c r="N65" s="1883"/>
      <c r="O65" s="1858"/>
      <c r="P65" s="1907"/>
      <c r="Q65" s="2094"/>
      <c r="R65" s="2094"/>
      <c r="S65" s="1907"/>
      <c r="T65" s="1907"/>
      <c r="U65" s="1907"/>
      <c r="V65" s="2048"/>
      <c r="W65" s="2080"/>
      <c r="X65" s="2087"/>
      <c r="Y65" s="2091"/>
      <c r="Z65" s="2100"/>
      <c r="AA65" s="2100"/>
      <c r="AB65" s="2091"/>
      <c r="AC65" s="2091"/>
      <c r="AD65" s="2091"/>
      <c r="AE65" s="2091"/>
      <c r="AF65" s="2080"/>
      <c r="AG65" s="2087"/>
      <c r="AH65" s="2057" t="str">
        <f t="shared" si="19"/>
        <v/>
      </c>
      <c r="AI65" s="2058"/>
      <c r="AJ65" s="2059"/>
      <c r="AK65" s="2058"/>
      <c r="AL65" s="2058"/>
      <c r="AM65" s="2060"/>
    </row>
    <row r="66" spans="2:39">
      <c r="B66" s="1867" t="str">
        <f>'P6-2'!E43</f>
        <v>A1400</v>
      </c>
      <c r="C66" s="1881" t="str">
        <f>'P6-2'!F43</f>
        <v>Aplicación de Tie-In M-001</v>
      </c>
      <c r="D66" s="1875" t="str">
        <f>'P6-2'!C43</f>
        <v>Glb.</v>
      </c>
      <c r="E66" s="1885">
        <f>'P6-2'!B43</f>
        <v>1</v>
      </c>
      <c r="F66" s="1893">
        <f>SUMIF(PROGRAMACION!$C:$C,$B66,PROGRAMACION!$K:$K)</f>
        <v>112</v>
      </c>
      <c r="G66" s="1885">
        <f>$E66</f>
        <v>1</v>
      </c>
      <c r="H66" s="1893">
        <f>$G66*$N66</f>
        <v>112</v>
      </c>
      <c r="I66" s="1885" cm="1">
        <f t="array" ref="I66">SUMPRODUCT(('P6-2'!$E$3:$E$90=$B66)*('P6-2'!$P$3:$AG$90))</f>
        <v>0</v>
      </c>
      <c r="J66" s="1893">
        <f>$I66*$N66</f>
        <v>0</v>
      </c>
      <c r="K66" s="1902">
        <f>SUMIF(PROGRAMACION!$C:$C,$B66,PROGRAMACION!$L:$L)</f>
        <v>1.3731197389678009E-2</v>
      </c>
      <c r="L66" s="1885">
        <f>$E66-$I66</f>
        <v>1</v>
      </c>
      <c r="M66" s="1885" cm="1">
        <f t="array" ref="M66">SUMPRODUCT(('P6-2'!$E$3:$E$90=$B66)*('P6-2'!$P$2:$AG$2='Carátula (P)'!$E$18)*('P6-2'!$P$3:$AG$90))</f>
        <v>0</v>
      </c>
      <c r="N66" s="1885">
        <f>IFERROR($F66/$E66,0)</f>
        <v>112</v>
      </c>
      <c r="O66" s="1842"/>
      <c r="P66" s="2061"/>
      <c r="Q66" s="2095"/>
      <c r="R66" s="2095"/>
      <c r="S66" s="2061"/>
      <c r="T66" s="2061"/>
      <c r="U66" s="2061"/>
      <c r="V66" s="2062"/>
      <c r="W66" s="2078">
        <f>IFERROR(($X66*$N66)/$F$10,0)</f>
        <v>0</v>
      </c>
      <c r="X66" s="2086">
        <f>SUM(P66:V66)</f>
        <v>0</v>
      </c>
      <c r="Y66" s="2092"/>
      <c r="Z66" s="2101"/>
      <c r="AA66" s="2101"/>
      <c r="AB66" s="2092"/>
      <c r="AC66" s="2092"/>
      <c r="AD66" s="2092"/>
      <c r="AE66" s="2092"/>
      <c r="AF66" s="2078">
        <f>IFERROR(($AG66*$N66)/$F$10,0)</f>
        <v>0</v>
      </c>
      <c r="AG66" s="2086" cm="1">
        <f t="array" ref="AG66">IFERROR(SUMPRODUCT(('P6-2'!$E$3:$E$90=$B66)*('P6-2'!$P$2:$AG$2='Carátula (P)'!$E$18)*('P6-2'!$P$3:$AG$90)),0)</f>
        <v>0</v>
      </c>
      <c r="AH66" s="2034" t="str">
        <f t="shared" si="19"/>
        <v/>
      </c>
      <c r="AI66" s="2035"/>
      <c r="AJ66" s="2036"/>
      <c r="AK66" s="2035"/>
      <c r="AL66" s="2035"/>
      <c r="AM66" s="2037"/>
    </row>
    <row r="67" spans="2:39">
      <c r="B67" s="1867" t="str">
        <f>'P6-2'!E44</f>
        <v>A1410</v>
      </c>
      <c r="C67" s="1881" t="str">
        <f>'P6-2'!F44</f>
        <v>Aplicación de Tie-In M-002</v>
      </c>
      <c r="D67" s="1875" t="str">
        <f>'P6-2'!C44</f>
        <v>Glb.</v>
      </c>
      <c r="E67" s="1885">
        <f>'P6-2'!B44</f>
        <v>1</v>
      </c>
      <c r="F67" s="1893">
        <f>SUMIF(PROGRAMACION!$C:$C,$B67,PROGRAMACION!$K:$K)</f>
        <v>112</v>
      </c>
      <c r="G67" s="1885">
        <f>$E67</f>
        <v>1</v>
      </c>
      <c r="H67" s="1893">
        <f>$G67*$N67</f>
        <v>112</v>
      </c>
      <c r="I67" s="1885" cm="1">
        <f t="array" ref="I67">SUMPRODUCT(('P6-2'!$E$3:$E$90=$B67)*('P6-2'!$P$3:$AG$90))</f>
        <v>0</v>
      </c>
      <c r="J67" s="1893">
        <f>$I67*$N67</f>
        <v>0</v>
      </c>
      <c r="K67" s="1902">
        <f>SUMIF(PROGRAMACION!$C:$C,$B67,PROGRAMACION!$L:$L)</f>
        <v>1.3731197389678009E-2</v>
      </c>
      <c r="L67" s="1885">
        <f>$E67-$I67</f>
        <v>1</v>
      </c>
      <c r="M67" s="1885" cm="1">
        <f t="array" ref="M67">SUMPRODUCT(('P6-2'!$E$3:$E$90=$B67)*('P6-2'!$P$2:$AG$2='Carátula (P)'!$E$18)*('P6-2'!$P$3:$AG$90))</f>
        <v>0</v>
      </c>
      <c r="N67" s="1885">
        <f>IFERROR($F67/$E67,0)</f>
        <v>112</v>
      </c>
      <c r="O67" s="1842"/>
      <c r="P67" s="2061"/>
      <c r="Q67" s="2095"/>
      <c r="R67" s="2095"/>
      <c r="S67" s="2061"/>
      <c r="T67" s="2061"/>
      <c r="U67" s="2061"/>
      <c r="V67" s="2062"/>
      <c r="W67" s="2078">
        <f>IFERROR(($X67*$N67)/$F$10,0)</f>
        <v>0</v>
      </c>
      <c r="X67" s="2086">
        <f>SUM(P67:V67)</f>
        <v>0</v>
      </c>
      <c r="Y67" s="2092"/>
      <c r="Z67" s="2101"/>
      <c r="AA67" s="2101"/>
      <c r="AB67" s="2092"/>
      <c r="AC67" s="2092"/>
      <c r="AD67" s="2092"/>
      <c r="AE67" s="2092"/>
      <c r="AF67" s="2078">
        <f>IFERROR(($AG67*$N67)/$F$10,0)</f>
        <v>0</v>
      </c>
      <c r="AG67" s="2086" cm="1">
        <f t="array" ref="AG67">IFERROR(SUMPRODUCT(('P6-2'!$E$3:$E$90=$B67)*('P6-2'!$P$2:$AG$2='Carátula (P)'!$E$18)*('P6-2'!$P$3:$AG$90)),0)</f>
        <v>0</v>
      </c>
      <c r="AH67" s="2034" t="str">
        <f t="shared" si="19"/>
        <v/>
      </c>
      <c r="AI67" s="2035"/>
      <c r="AJ67" s="2036"/>
      <c r="AK67" s="2035"/>
      <c r="AL67" s="2035"/>
      <c r="AM67" s="2037"/>
    </row>
    <row r="68" spans="2:39" ht="24.75">
      <c r="B68" s="1867" t="str">
        <f>'P6-2'!E45</f>
        <v>A1420</v>
      </c>
      <c r="C68" s="1881" t="str">
        <f>'P6-2'!F45</f>
        <v>SUMINISTRO Y MONTAJE DE FLG SO 150# RF STL A105 - 4" - AA1B</v>
      </c>
      <c r="D68" s="1875" t="str">
        <f>'P6-2'!C45</f>
        <v>UND</v>
      </c>
      <c r="E68" s="1885">
        <f>'P6-2'!B45</f>
        <v>2</v>
      </c>
      <c r="F68" s="1893">
        <f>SUMIF(PROGRAMACION!$C:$C,$B68,PROGRAMACION!$K:$K)</f>
        <v>9.9200000000000017</v>
      </c>
      <c r="G68" s="1885">
        <f>$E68</f>
        <v>2</v>
      </c>
      <c r="H68" s="1893">
        <f>$G68*$N68</f>
        <v>9.9200000000000017</v>
      </c>
      <c r="I68" s="1885" cm="1">
        <f t="array" ref="I68">SUMPRODUCT(('P6-2'!$E$3:$E$90=$B68)*('P6-2'!$P$3:$AG$90))</f>
        <v>0</v>
      </c>
      <c r="J68" s="1893">
        <f>$I68*$N68</f>
        <v>0</v>
      </c>
      <c r="K68" s="1902">
        <f>SUMIF(PROGRAMACION!$C:$C,$B68,PROGRAMACION!$L:$L)</f>
        <v>1.2161917688000524E-3</v>
      </c>
      <c r="L68" s="1885">
        <f>$E68-$I68</f>
        <v>2</v>
      </c>
      <c r="M68" s="1885" cm="1">
        <f t="array" ref="M68">SUMPRODUCT(('P6-2'!$E$3:$E$90=$B68)*('P6-2'!$P$2:$AG$2='Carátula (P)'!$E$18)*('P6-2'!$P$3:$AG$90))</f>
        <v>0</v>
      </c>
      <c r="N68" s="1885">
        <f>IFERROR($F68/$E68,0)</f>
        <v>4.9600000000000009</v>
      </c>
      <c r="O68" s="1842"/>
      <c r="P68" s="2061"/>
      <c r="Q68" s="2095"/>
      <c r="R68" s="2095"/>
      <c r="S68" s="2061"/>
      <c r="T68" s="2061"/>
      <c r="U68" s="2061"/>
      <c r="V68" s="2062"/>
      <c r="W68" s="2078">
        <f>IFERROR(($X68*$N68)/$F$10,0)</f>
        <v>0</v>
      </c>
      <c r="X68" s="2086">
        <f>SUM(P68:V68)</f>
        <v>0</v>
      </c>
      <c r="Y68" s="2092"/>
      <c r="Z68" s="2101"/>
      <c r="AA68" s="2101"/>
      <c r="AB68" s="2092"/>
      <c r="AC68" s="2092"/>
      <c r="AD68" s="2092"/>
      <c r="AE68" s="2092"/>
      <c r="AF68" s="2078">
        <f>IFERROR(($AG68*$N68)/$F$10,0)</f>
        <v>0</v>
      </c>
      <c r="AG68" s="2086" cm="1">
        <f t="array" ref="AG68">IFERROR(SUMPRODUCT(('P6-2'!$E$3:$E$90=$B68)*('P6-2'!$P$2:$AG$2='Carátula (P)'!$E$18)*('P6-2'!$P$3:$AG$90)),0)</f>
        <v>0</v>
      </c>
      <c r="AH68" s="2034" t="str">
        <f t="shared" si="19"/>
        <v/>
      </c>
      <c r="AI68" s="2035"/>
      <c r="AJ68" s="2036"/>
      <c r="AK68" s="2035"/>
      <c r="AL68" s="2035"/>
      <c r="AM68" s="2037"/>
    </row>
    <row r="69" spans="2:39">
      <c r="B69" s="1865"/>
      <c r="C69" s="1879" t="s">
        <v>1490</v>
      </c>
      <c r="D69" s="1874"/>
      <c r="E69" s="1883"/>
      <c r="F69" s="1891"/>
      <c r="G69" s="1883"/>
      <c r="H69" s="1891"/>
      <c r="I69" s="1883"/>
      <c r="J69" s="1891"/>
      <c r="K69" s="1900"/>
      <c r="L69" s="1883"/>
      <c r="M69" s="1883"/>
      <c r="N69" s="1883"/>
      <c r="O69" s="1858"/>
      <c r="P69" s="1907"/>
      <c r="Q69" s="2094"/>
      <c r="R69" s="2094"/>
      <c r="S69" s="1907"/>
      <c r="T69" s="1907"/>
      <c r="U69" s="1907"/>
      <c r="V69" s="2048"/>
      <c r="W69" s="2080"/>
      <c r="X69" s="2087"/>
      <c r="Y69" s="2091"/>
      <c r="Z69" s="2100"/>
      <c r="AA69" s="2100"/>
      <c r="AB69" s="2091"/>
      <c r="AC69" s="2091"/>
      <c r="AD69" s="2091"/>
      <c r="AE69" s="2091"/>
      <c r="AF69" s="2080"/>
      <c r="AG69" s="2087"/>
      <c r="AH69" s="2057" t="str">
        <f t="shared" si="19"/>
        <v/>
      </c>
      <c r="AI69" s="2058"/>
      <c r="AJ69" s="2059"/>
      <c r="AK69" s="2058"/>
      <c r="AL69" s="2058"/>
      <c r="AM69" s="2060"/>
    </row>
    <row r="70" spans="2:39">
      <c r="B70" s="1865"/>
      <c r="C70" s="1879" t="s">
        <v>1491</v>
      </c>
      <c r="D70" s="1874"/>
      <c r="E70" s="1883"/>
      <c r="F70" s="1891"/>
      <c r="G70" s="1883"/>
      <c r="H70" s="1891"/>
      <c r="I70" s="1883"/>
      <c r="J70" s="1891"/>
      <c r="K70" s="1900"/>
      <c r="L70" s="1883"/>
      <c r="M70" s="1883"/>
      <c r="N70" s="1883"/>
      <c r="O70" s="1858"/>
      <c r="P70" s="1907"/>
      <c r="Q70" s="2094"/>
      <c r="R70" s="2094"/>
      <c r="S70" s="1907"/>
      <c r="T70" s="1907"/>
      <c r="U70" s="1907"/>
      <c r="V70" s="2048"/>
      <c r="W70" s="2080"/>
      <c r="X70" s="2087"/>
      <c r="Y70" s="2091"/>
      <c r="Z70" s="2100"/>
      <c r="AA70" s="2100"/>
      <c r="AB70" s="2091"/>
      <c r="AC70" s="2091"/>
      <c r="AD70" s="2091"/>
      <c r="AE70" s="2091"/>
      <c r="AF70" s="2080"/>
      <c r="AG70" s="2087"/>
      <c r="AH70" s="2057" t="str">
        <f t="shared" si="19"/>
        <v/>
      </c>
      <c r="AI70" s="2058"/>
      <c r="AJ70" s="2059"/>
      <c r="AK70" s="2058"/>
      <c r="AL70" s="2058"/>
      <c r="AM70" s="2060"/>
    </row>
    <row r="71" spans="2:39" ht="24.75">
      <c r="B71" s="1867" t="str">
        <f>'P6-2'!E46</f>
        <v>A1430</v>
      </c>
      <c r="C71" s="1881" t="str">
        <f>'P6-2'!F46</f>
        <v>Montaje e instalación de cubículo arrancador NEMA size 2m 480 V, 25HP, 3F, 60 Hz. - Size 2</v>
      </c>
      <c r="D71" s="1875" t="str">
        <f>'P6-2'!C46</f>
        <v>UND</v>
      </c>
      <c r="E71" s="1885">
        <f>'P6-2'!B46</f>
        <v>2</v>
      </c>
      <c r="F71" s="1893">
        <f>SUMIF(PROGRAMACION!$C:$C,$B71,PROGRAMACION!$K:$K)</f>
        <v>99.2</v>
      </c>
      <c r="G71" s="1885">
        <f>$E71</f>
        <v>2</v>
      </c>
      <c r="H71" s="1893">
        <f>$G71*$N71</f>
        <v>99.2</v>
      </c>
      <c r="I71" s="1885" cm="1">
        <f t="array" ref="I71">SUMPRODUCT(('P6-2'!$E$3:$E$90=$B71)*('P6-2'!$P$3:$AG$90))</f>
        <v>0</v>
      </c>
      <c r="J71" s="1893">
        <f>$I71*$N71</f>
        <v>0</v>
      </c>
      <c r="K71" s="1902">
        <f>SUMIF(PROGRAMACION!$C:$C,$B71,PROGRAMACION!$L:$L)</f>
        <v>1.2161917688000522E-2</v>
      </c>
      <c r="L71" s="1885">
        <f>$E71-$I71</f>
        <v>2</v>
      </c>
      <c r="M71" s="1885" cm="1">
        <f t="array" ref="M71">SUMPRODUCT(('P6-2'!$E$3:$E$90=$B71)*('P6-2'!$P$2:$AG$2='Carátula (P)'!$E$18)*('P6-2'!$P$3:$AG$90))</f>
        <v>0</v>
      </c>
      <c r="N71" s="1885">
        <f>IFERROR($F71/$E71,0)</f>
        <v>49.6</v>
      </c>
      <c r="O71" s="1842"/>
      <c r="P71" s="2061"/>
      <c r="Q71" s="2095"/>
      <c r="R71" s="2095"/>
      <c r="S71" s="2061"/>
      <c r="T71" s="2061"/>
      <c r="U71" s="2061"/>
      <c r="V71" s="2062"/>
      <c r="W71" s="2078">
        <f>IFERROR(($X71*$N71)/$F$10,0)</f>
        <v>0</v>
      </c>
      <c r="X71" s="2086">
        <f>SUM(P71:V71)</f>
        <v>0</v>
      </c>
      <c r="Y71" s="2092"/>
      <c r="Z71" s="2101"/>
      <c r="AA71" s="2101"/>
      <c r="AB71" s="2092"/>
      <c r="AC71" s="2092"/>
      <c r="AD71" s="2092"/>
      <c r="AE71" s="2092"/>
      <c r="AF71" s="2078">
        <f>IFERROR(($AG71*$N71)/$F$10,0)</f>
        <v>0</v>
      </c>
      <c r="AG71" s="2086" cm="1">
        <f t="array" ref="AG71">IFERROR(SUMPRODUCT(('P6-2'!$E$3:$E$90=$B71)*('P6-2'!$P$2:$AG$2='Carátula (P)'!$E$18)*('P6-2'!$P$3:$AG$90)),0)</f>
        <v>0</v>
      </c>
      <c r="AH71" s="2034" t="str">
        <f t="shared" si="19"/>
        <v/>
      </c>
      <c r="AI71" s="2035"/>
      <c r="AJ71" s="2036"/>
      <c r="AK71" s="2035"/>
      <c r="AL71" s="2035"/>
      <c r="AM71" s="2037"/>
    </row>
    <row r="72" spans="2:39" ht="36.75">
      <c r="B72" s="1867" t="str">
        <f>'P6-2'!E47</f>
        <v>A1440</v>
      </c>
      <c r="C72" s="1881" t="str">
        <f>'P6-2'!F47</f>
        <v>Caja de conexiones 500x400x150 mm, NEMA 4, 100A, 3F; incluye barras de cobre 100A, bornes y protección contra contactos</v>
      </c>
      <c r="D72" s="1875" t="str">
        <f>'P6-2'!C47</f>
        <v>UND</v>
      </c>
      <c r="E72" s="1885">
        <f>'P6-2'!B47</f>
        <v>7</v>
      </c>
      <c r="F72" s="1893">
        <f>SUMIF(PROGRAMACION!$C:$C,$B72,PROGRAMACION!$K:$K)</f>
        <v>117.6</v>
      </c>
      <c r="G72" s="1885">
        <f>$E72</f>
        <v>7</v>
      </c>
      <c r="H72" s="1893">
        <f>$G72*$N72</f>
        <v>117.60000000000001</v>
      </c>
      <c r="I72" s="1885" cm="1">
        <f t="array" ref="I72">SUMPRODUCT(('P6-2'!$E$3:$E$90=$B72)*('P6-2'!$P$3:$AG$90))</f>
        <v>0</v>
      </c>
      <c r="J72" s="1893">
        <f>$I72*$N72</f>
        <v>0</v>
      </c>
      <c r="K72" s="1902">
        <f>SUMIF(PROGRAMACION!$C:$C,$B72,PROGRAMACION!$L:$L)</f>
        <v>1.4417757259161909E-2</v>
      </c>
      <c r="L72" s="1885">
        <f>$E72-$I72</f>
        <v>7</v>
      </c>
      <c r="M72" s="1885" cm="1">
        <f t="array" ref="M72">SUMPRODUCT(('P6-2'!$E$3:$E$90=$B72)*('P6-2'!$P$2:$AG$2='Carátula (P)'!$E$18)*('P6-2'!$P$3:$AG$90))</f>
        <v>0</v>
      </c>
      <c r="N72" s="1885">
        <f>IFERROR($F72/$E72,0)</f>
        <v>16.8</v>
      </c>
      <c r="O72" s="1842"/>
      <c r="P72" s="2061"/>
      <c r="Q72" s="2095"/>
      <c r="R72" s="2095"/>
      <c r="S72" s="2061"/>
      <c r="T72" s="2061"/>
      <c r="U72" s="2061"/>
      <c r="V72" s="2062"/>
      <c r="W72" s="2078">
        <f>IFERROR(($X72*$N72)/$F$10,0)</f>
        <v>0</v>
      </c>
      <c r="X72" s="2086">
        <f>SUM(P72:V72)</f>
        <v>0</v>
      </c>
      <c r="Y72" s="2092"/>
      <c r="Z72" s="2101"/>
      <c r="AA72" s="2101"/>
      <c r="AB72" s="2092"/>
      <c r="AC72" s="2092"/>
      <c r="AD72" s="2092"/>
      <c r="AE72" s="2092"/>
      <c r="AF72" s="2078">
        <f>IFERROR(($AG72*$N72)/$F$10,0)</f>
        <v>0</v>
      </c>
      <c r="AG72" s="2086" cm="1">
        <f t="array" ref="AG72">IFERROR(SUMPRODUCT(('P6-2'!$E$3:$E$90=$B72)*('P6-2'!$P$2:$AG$2='Carátula (P)'!$E$18)*('P6-2'!$P$3:$AG$90)),0)</f>
        <v>0</v>
      </c>
      <c r="AH72" s="2034" t="str">
        <f t="shared" si="19"/>
        <v/>
      </c>
      <c r="AI72" s="2035"/>
      <c r="AJ72" s="2036"/>
      <c r="AK72" s="2035"/>
      <c r="AL72" s="2035"/>
      <c r="AM72" s="2037"/>
    </row>
    <row r="73" spans="2:39" ht="36.75">
      <c r="B73" s="1867" t="str">
        <f>'P6-2'!E48</f>
        <v>A1450</v>
      </c>
      <c r="C73" s="1881" t="str">
        <f>'P6-2'!F48</f>
        <v>Botonera de campo NEMA 4 con parada de emergencia tipo hongo, piloto LED y JOG; TAGs 1760-PU-33001/02-N y 33101@33105-N</v>
      </c>
      <c r="D73" s="1875" t="str">
        <f>'P6-2'!C48</f>
        <v>UND</v>
      </c>
      <c r="E73" s="1885">
        <f>'P6-2'!B48</f>
        <v>7</v>
      </c>
      <c r="F73" s="1893">
        <f>SUMIF(PROGRAMACION!$C:$C,$B73,PROGRAMACION!$K:$K)</f>
        <v>117.6</v>
      </c>
      <c r="G73" s="1885">
        <f>$E73</f>
        <v>7</v>
      </c>
      <c r="H73" s="1893">
        <f>$G73*$N73</f>
        <v>117.60000000000001</v>
      </c>
      <c r="I73" s="1885" cm="1">
        <f t="array" ref="I73">SUMPRODUCT(('P6-2'!$E$3:$E$90=$B73)*('P6-2'!$P$3:$AG$90))</f>
        <v>0</v>
      </c>
      <c r="J73" s="1893">
        <f>$I73*$N73</f>
        <v>0</v>
      </c>
      <c r="K73" s="1902">
        <f>SUMIF(PROGRAMACION!$C:$C,$B73,PROGRAMACION!$L:$L)</f>
        <v>1.4417757259161909E-2</v>
      </c>
      <c r="L73" s="1885">
        <f>$E73-$I73</f>
        <v>7</v>
      </c>
      <c r="M73" s="1885" cm="1">
        <f t="array" ref="M73">SUMPRODUCT(('P6-2'!$E$3:$E$90=$B73)*('P6-2'!$P$2:$AG$2='Carátula (P)'!$E$18)*('P6-2'!$P$3:$AG$90))</f>
        <v>0</v>
      </c>
      <c r="N73" s="1885">
        <f>IFERROR($F73/$E73,0)</f>
        <v>16.8</v>
      </c>
      <c r="O73" s="1842"/>
      <c r="P73" s="2061"/>
      <c r="Q73" s="2095"/>
      <c r="R73" s="2095"/>
      <c r="S73" s="2061"/>
      <c r="T73" s="2061"/>
      <c r="U73" s="2061"/>
      <c r="V73" s="2062"/>
      <c r="W73" s="2078">
        <f>IFERROR(($X73*$N73)/$F$10,0)</f>
        <v>0</v>
      </c>
      <c r="X73" s="2086">
        <f>SUM(P73:V73)</f>
        <v>0</v>
      </c>
      <c r="Y73" s="2092"/>
      <c r="Z73" s="2101"/>
      <c r="AA73" s="2101"/>
      <c r="AB73" s="2092"/>
      <c r="AC73" s="2092"/>
      <c r="AD73" s="2092"/>
      <c r="AE73" s="2092"/>
      <c r="AF73" s="2078">
        <f>IFERROR(($AG73*$N73)/$F$10,0)</f>
        <v>0</v>
      </c>
      <c r="AG73" s="2086" cm="1">
        <f t="array" ref="AG73">IFERROR(SUMPRODUCT(('P6-2'!$E$3:$E$90=$B73)*('P6-2'!$P$2:$AG$2='Carátula (P)'!$E$18)*('P6-2'!$P$3:$AG$90)),0)</f>
        <v>0</v>
      </c>
      <c r="AH73" s="2034" t="str">
        <f t="shared" si="19"/>
        <v/>
      </c>
      <c r="AI73" s="2035"/>
      <c r="AJ73" s="2036"/>
      <c r="AK73" s="2035"/>
      <c r="AL73" s="2035"/>
      <c r="AM73" s="2037"/>
    </row>
    <row r="74" spans="2:39" ht="24.75">
      <c r="B74" s="1865"/>
      <c r="C74" s="1879" t="s">
        <v>290</v>
      </c>
      <c r="D74" s="1874"/>
      <c r="E74" s="1883"/>
      <c r="F74" s="1891"/>
      <c r="G74" s="1883"/>
      <c r="H74" s="1891"/>
      <c r="I74" s="1883"/>
      <c r="J74" s="1891"/>
      <c r="K74" s="1900"/>
      <c r="L74" s="1883"/>
      <c r="M74" s="1883"/>
      <c r="N74" s="1883"/>
      <c r="O74" s="1858"/>
      <c r="P74" s="1907"/>
      <c r="Q74" s="2094"/>
      <c r="R74" s="2094"/>
      <c r="S74" s="1907"/>
      <c r="T74" s="1907"/>
      <c r="U74" s="1907"/>
      <c r="V74" s="2048"/>
      <c r="W74" s="2080"/>
      <c r="X74" s="2087"/>
      <c r="Y74" s="2091"/>
      <c r="Z74" s="2100"/>
      <c r="AA74" s="2100"/>
      <c r="AB74" s="2091"/>
      <c r="AC74" s="2091"/>
      <c r="AD74" s="2091"/>
      <c r="AE74" s="2091"/>
      <c r="AF74" s="2080"/>
      <c r="AG74" s="2087"/>
      <c r="AH74" s="2057" t="str">
        <f t="shared" si="19"/>
        <v/>
      </c>
      <c r="AI74" s="2058"/>
      <c r="AJ74" s="2059"/>
      <c r="AK74" s="2058"/>
      <c r="AL74" s="2058"/>
      <c r="AM74" s="2060"/>
    </row>
    <row r="75" spans="2:39">
      <c r="B75" s="1865"/>
      <c r="C75" s="1879" t="s">
        <v>1492</v>
      </c>
      <c r="D75" s="1874"/>
      <c r="E75" s="1883"/>
      <c r="F75" s="1891"/>
      <c r="G75" s="1883"/>
      <c r="H75" s="1891"/>
      <c r="I75" s="1883"/>
      <c r="J75" s="1891"/>
      <c r="K75" s="1900"/>
      <c r="L75" s="1883"/>
      <c r="M75" s="1883"/>
      <c r="N75" s="1883"/>
      <c r="O75" s="1858"/>
      <c r="P75" s="1907"/>
      <c r="Q75" s="2094"/>
      <c r="R75" s="2094"/>
      <c r="S75" s="1907"/>
      <c r="T75" s="1907"/>
      <c r="U75" s="1907"/>
      <c r="V75" s="2048"/>
      <c r="W75" s="2080"/>
      <c r="X75" s="2087"/>
      <c r="Y75" s="2091"/>
      <c r="Z75" s="2100"/>
      <c r="AA75" s="2100"/>
      <c r="AB75" s="2091"/>
      <c r="AC75" s="2091"/>
      <c r="AD75" s="2091"/>
      <c r="AE75" s="2091"/>
      <c r="AF75" s="2080"/>
      <c r="AG75" s="2087"/>
      <c r="AH75" s="2057" t="str">
        <f t="shared" ref="AH75:AH106" si="29">IF($O75&lt;&gt;"X","",IF($AG75&gt;=$X75*0.999,"SI","NO"))</f>
        <v/>
      </c>
      <c r="AI75" s="2058"/>
      <c r="AJ75" s="2059"/>
      <c r="AK75" s="2058"/>
      <c r="AL75" s="2058"/>
      <c r="AM75" s="2060"/>
    </row>
    <row r="76" spans="2:39" ht="24.75">
      <c r="B76" s="1867" t="str">
        <f>'P6-2'!E49</f>
        <v>A1460</v>
      </c>
      <c r="C76" s="1881" t="str">
        <f>'P6-2'!F49</f>
        <v>Cable multiconductor XHHW-2 600V 90°C, Cu clase B, aislamiento XLPE, cubierta PVC - 1x3c-4 AWG + (T)</v>
      </c>
      <c r="D76" s="1875" t="str">
        <f>'P6-2'!C49</f>
        <v>m.</v>
      </c>
      <c r="E76" s="1885">
        <f>'P6-2'!B49</f>
        <v>581.46</v>
      </c>
      <c r="F76" s="1893">
        <f>SUMIF(PROGRAMACION!$C:$C,$B76,PROGRAMACION!$K:$K)</f>
        <v>65.123520000000013</v>
      </c>
      <c r="G76" s="1885">
        <f>$E76</f>
        <v>581.46</v>
      </c>
      <c r="H76" s="1893">
        <f>$G76*$N76</f>
        <v>65.123520000000013</v>
      </c>
      <c r="I76" s="1885" cm="1">
        <f t="array" ref="I76">SUMPRODUCT(('P6-2'!$E$3:$E$90=$B76)*('P6-2'!$P$3:$AG$90))</f>
        <v>0</v>
      </c>
      <c r="J76" s="1893">
        <f>$I76*$N76</f>
        <v>0</v>
      </c>
      <c r="K76" s="1902">
        <f>SUMIF(PROGRAMACION!$C:$C,$B76,PROGRAMACION!$L:$L)</f>
        <v>7.9841420342021772E-3</v>
      </c>
      <c r="L76" s="1885">
        <f>$E76-$I76</f>
        <v>581.46</v>
      </c>
      <c r="M76" s="1885" cm="1">
        <f t="array" ref="M76">SUMPRODUCT(('P6-2'!$E$3:$E$90=$B76)*('P6-2'!$P$2:$AG$2='Carátula (P)'!$E$18)*('P6-2'!$P$3:$AG$90))</f>
        <v>0</v>
      </c>
      <c r="N76" s="1885">
        <f>IFERROR($F76/$E76,0)</f>
        <v>0.11200000000000002</v>
      </c>
      <c r="O76" s="1842"/>
      <c r="P76" s="2061"/>
      <c r="Q76" s="2095"/>
      <c r="R76" s="2095"/>
      <c r="S76" s="2061"/>
      <c r="T76" s="2061"/>
      <c r="U76" s="2061"/>
      <c r="V76" s="2062"/>
      <c r="W76" s="2078">
        <f>IFERROR(($X76*$N76)/$F$10,0)</f>
        <v>0</v>
      </c>
      <c r="X76" s="2086">
        <f>SUM(P76:V76)</f>
        <v>0</v>
      </c>
      <c r="Y76" s="2092"/>
      <c r="Z76" s="2101"/>
      <c r="AA76" s="2101"/>
      <c r="AB76" s="2092"/>
      <c r="AC76" s="2092"/>
      <c r="AD76" s="2092"/>
      <c r="AE76" s="2092"/>
      <c r="AF76" s="2078">
        <f>IFERROR(($AG76*$N76)/$F$10,0)</f>
        <v>0</v>
      </c>
      <c r="AG76" s="2086" cm="1">
        <f t="array" ref="AG76">IFERROR(SUMPRODUCT(('P6-2'!$E$3:$E$90=$B76)*('P6-2'!$P$2:$AG$2='Carátula (P)'!$E$18)*('P6-2'!$P$3:$AG$90)),0)</f>
        <v>0</v>
      </c>
      <c r="AH76" s="2034" t="str">
        <f t="shared" si="29"/>
        <v/>
      </c>
      <c r="AI76" s="2035"/>
      <c r="AJ76" s="2036"/>
      <c r="AK76" s="2035"/>
      <c r="AL76" s="2035"/>
      <c r="AM76" s="2037"/>
    </row>
    <row r="77" spans="2:39" ht="36.75">
      <c r="B77" s="1867" t="str">
        <f>'P6-2'!E50</f>
        <v>A1470</v>
      </c>
      <c r="C77" s="1881" t="str">
        <f>'P6-2'!F50</f>
        <v>Cable multiconductor XHHW-2 600V 90°C, Cu clase B, aislamiento XLPE, cubierta PVC - 1x3c-12 AWG + (T) (nota 1)</v>
      </c>
      <c r="D77" s="1875" t="str">
        <f>'P6-2'!C50</f>
        <v>m.</v>
      </c>
      <c r="E77" s="1885">
        <f>'P6-2'!B50</f>
        <v>1454</v>
      </c>
      <c r="F77" s="1893">
        <f>SUMIF(PROGRAMACION!$C:$C,$B77,PROGRAMACION!$K:$K)</f>
        <v>162.84800000000001</v>
      </c>
      <c r="G77" s="1885">
        <f>$E77</f>
        <v>1454</v>
      </c>
      <c r="H77" s="1893">
        <f>$G77*$N77</f>
        <v>162.84800000000001</v>
      </c>
      <c r="I77" s="1885" cm="1">
        <f t="array" ref="I77">SUMPRODUCT(('P6-2'!$E$3:$E$90=$B77)*('P6-2'!$P$3:$AG$90))</f>
        <v>0</v>
      </c>
      <c r="J77" s="1893">
        <f>$I77*$N77</f>
        <v>0</v>
      </c>
      <c r="K77" s="1902">
        <f>SUMIF(PROGRAMACION!$C:$C,$B77,PROGRAMACION!$L:$L)</f>
        <v>1.9965161004591829E-2</v>
      </c>
      <c r="L77" s="1885">
        <f>$E77-$I77</f>
        <v>1454</v>
      </c>
      <c r="M77" s="1885" cm="1">
        <f t="array" ref="M77">SUMPRODUCT(('P6-2'!$E$3:$E$90=$B77)*('P6-2'!$P$2:$AG$2='Carátula (P)'!$E$18)*('P6-2'!$P$3:$AG$90))</f>
        <v>0</v>
      </c>
      <c r="N77" s="1885">
        <f>IFERROR($F77/$E77,0)</f>
        <v>0.112</v>
      </c>
      <c r="O77" s="1842"/>
      <c r="P77" s="2061"/>
      <c r="Q77" s="2095"/>
      <c r="R77" s="2095"/>
      <c r="S77" s="2061"/>
      <c r="T77" s="2061"/>
      <c r="U77" s="2061"/>
      <c r="V77" s="2062"/>
      <c r="W77" s="2078">
        <f>IFERROR(($X77*$N77)/$F$10,0)</f>
        <v>0</v>
      </c>
      <c r="X77" s="2086">
        <f>SUM(P77:V77)</f>
        <v>0</v>
      </c>
      <c r="Y77" s="2092"/>
      <c r="Z77" s="2101"/>
      <c r="AA77" s="2101"/>
      <c r="AB77" s="2092"/>
      <c r="AC77" s="2092"/>
      <c r="AD77" s="2092"/>
      <c r="AE77" s="2092"/>
      <c r="AF77" s="2078">
        <f>IFERROR(($AG77*$N77)/$F$10,0)</f>
        <v>0</v>
      </c>
      <c r="AG77" s="2086" cm="1">
        <f t="array" ref="AG77">IFERROR(SUMPRODUCT(('P6-2'!$E$3:$E$90=$B77)*('P6-2'!$P$2:$AG$2='Carátula (P)'!$E$18)*('P6-2'!$P$3:$AG$90)),0)</f>
        <v>0</v>
      </c>
      <c r="AH77" s="2034" t="str">
        <f t="shared" si="29"/>
        <v/>
      </c>
      <c r="AI77" s="2035"/>
      <c r="AJ77" s="2036"/>
      <c r="AK77" s="2035"/>
      <c r="AL77" s="2035"/>
      <c r="AM77" s="2037"/>
    </row>
    <row r="78" spans="2:39" ht="24.75">
      <c r="B78" s="1867" t="str">
        <f>'P6-2'!E51</f>
        <v>A1480</v>
      </c>
      <c r="C78" s="1881" t="str">
        <f>'P6-2'!F51</f>
        <v>Cable multiconductor XHHW-2 600V 90°C, Cu clase B, aislamiento XLPE, cubierta PVC - 1x7c-14 AWG</v>
      </c>
      <c r="D78" s="1875" t="str">
        <f>'P6-2'!C51</f>
        <v>m.</v>
      </c>
      <c r="E78" s="1885">
        <f>'P6-2'!B51</f>
        <v>520</v>
      </c>
      <c r="F78" s="1893">
        <f>SUMIF(PROGRAMACION!$C:$C,$B78,PROGRAMACION!$K:$K)</f>
        <v>58.24</v>
      </c>
      <c r="G78" s="1885">
        <f>$E78</f>
        <v>520</v>
      </c>
      <c r="H78" s="1893">
        <f>$G78*$N78</f>
        <v>58.24</v>
      </c>
      <c r="I78" s="1885" cm="1">
        <f t="array" ref="I78">SUMPRODUCT(('P6-2'!$E$3:$E$90=$B78)*('P6-2'!$P$3:$AG$90))</f>
        <v>0</v>
      </c>
      <c r="J78" s="1893">
        <f>$I78*$N78</f>
        <v>0</v>
      </c>
      <c r="K78" s="1902">
        <f>SUMIF(PROGRAMACION!$C:$C,$B78,PROGRAMACION!$L:$L)</f>
        <v>7.1402226426325651E-3</v>
      </c>
      <c r="L78" s="1885">
        <f>$E78-$I78</f>
        <v>520</v>
      </c>
      <c r="M78" s="1885" cm="1">
        <f t="array" ref="M78">SUMPRODUCT(('P6-2'!$E$3:$E$90=$B78)*('P6-2'!$P$2:$AG$2='Carátula (P)'!$E$18)*('P6-2'!$P$3:$AG$90))</f>
        <v>0</v>
      </c>
      <c r="N78" s="1885">
        <f>IFERROR($F78/$E78,0)</f>
        <v>0.112</v>
      </c>
      <c r="O78" s="1842"/>
      <c r="P78" s="2061"/>
      <c r="Q78" s="2095"/>
      <c r="R78" s="2095"/>
      <c r="S78" s="2061"/>
      <c r="T78" s="2061"/>
      <c r="U78" s="2061"/>
      <c r="V78" s="2062"/>
      <c r="W78" s="2078">
        <f>IFERROR(($X78*$N78)/$F$10,0)</f>
        <v>0</v>
      </c>
      <c r="X78" s="2086">
        <f>SUM(P78:V78)</f>
        <v>0</v>
      </c>
      <c r="Y78" s="2092"/>
      <c r="Z78" s="2101"/>
      <c r="AA78" s="2101"/>
      <c r="AB78" s="2092"/>
      <c r="AC78" s="2092"/>
      <c r="AD78" s="2092"/>
      <c r="AE78" s="2092"/>
      <c r="AF78" s="2078">
        <f>IFERROR(($AG78*$N78)/$F$10,0)</f>
        <v>0</v>
      </c>
      <c r="AG78" s="2086" cm="1">
        <f t="array" ref="AG78">IFERROR(SUMPRODUCT(('P6-2'!$E$3:$E$90=$B78)*('P6-2'!$P$2:$AG$2='Carátula (P)'!$E$18)*('P6-2'!$P$3:$AG$90)),0)</f>
        <v>0</v>
      </c>
      <c r="AH78" s="2034" t="str">
        <f t="shared" si="29"/>
        <v/>
      </c>
      <c r="AI78" s="2035"/>
      <c r="AJ78" s="2036"/>
      <c r="AK78" s="2035"/>
      <c r="AL78" s="2035"/>
      <c r="AM78" s="2037"/>
    </row>
    <row r="79" spans="2:39" ht="24.75">
      <c r="B79" s="1867" t="str">
        <f>'P6-2'!E52</f>
        <v>A1490</v>
      </c>
      <c r="C79" s="1881" t="str">
        <f>'P6-2'!F52</f>
        <v>Cable multiconductor XHHW-2 600V 90°C, Cu clase B, aislamiento XLPE, cubierta PVC - 1x7c-14 AWG (nota 1)</v>
      </c>
      <c r="D79" s="1875" t="str">
        <f>'P6-2'!C52</f>
        <v>m.</v>
      </c>
      <c r="E79" s="1885">
        <f>'P6-2'!B52</f>
        <v>1206</v>
      </c>
      <c r="F79" s="1893">
        <f>SUMIF(PROGRAMACION!$C:$C,$B79,PROGRAMACION!$K:$K)</f>
        <v>135.072</v>
      </c>
      <c r="G79" s="1885">
        <f>$E79</f>
        <v>1206</v>
      </c>
      <c r="H79" s="1893">
        <f>$G79*$N79</f>
        <v>135.072</v>
      </c>
      <c r="I79" s="1885" cm="1">
        <f t="array" ref="I79">SUMPRODUCT(('P6-2'!$E$3:$E$90=$B79)*('P6-2'!$P$3:$AG$90))</f>
        <v>0</v>
      </c>
      <c r="J79" s="1893">
        <f>$I79*$N79</f>
        <v>0</v>
      </c>
      <c r="K79" s="1902">
        <f>SUMIF(PROGRAMACION!$C:$C,$B79,PROGRAMACION!$L:$L)</f>
        <v>1.655982405195168E-2</v>
      </c>
      <c r="L79" s="1885">
        <f>$E79-$I79</f>
        <v>1206</v>
      </c>
      <c r="M79" s="1885" cm="1">
        <f t="array" ref="M79">SUMPRODUCT(('P6-2'!$E$3:$E$90=$B79)*('P6-2'!$P$2:$AG$2='Carátula (P)'!$E$18)*('P6-2'!$P$3:$AG$90))</f>
        <v>0</v>
      </c>
      <c r="N79" s="1885">
        <f>IFERROR($F79/$E79,0)</f>
        <v>0.112</v>
      </c>
      <c r="O79" s="1842"/>
      <c r="P79" s="2061"/>
      <c r="Q79" s="2095"/>
      <c r="R79" s="2095"/>
      <c r="S79" s="2061"/>
      <c r="T79" s="2061"/>
      <c r="U79" s="2061"/>
      <c r="V79" s="2062"/>
      <c r="W79" s="2078">
        <f>IFERROR(($X79*$N79)/$F$10,0)</f>
        <v>0</v>
      </c>
      <c r="X79" s="2086">
        <f>SUM(P79:V79)</f>
        <v>0</v>
      </c>
      <c r="Y79" s="2092"/>
      <c r="Z79" s="2101"/>
      <c r="AA79" s="2101"/>
      <c r="AB79" s="2092"/>
      <c r="AC79" s="2092"/>
      <c r="AD79" s="2092"/>
      <c r="AE79" s="2092"/>
      <c r="AF79" s="2078">
        <f>IFERROR(($AG79*$N79)/$F$10,0)</f>
        <v>0</v>
      </c>
      <c r="AG79" s="2086" cm="1">
        <f t="array" ref="AG79">IFERROR(SUMPRODUCT(('P6-2'!$E$3:$E$90=$B79)*('P6-2'!$P$2:$AG$2='Carátula (P)'!$E$18)*('P6-2'!$P$3:$AG$90)),0)</f>
        <v>0</v>
      </c>
      <c r="AH79" s="2034" t="str">
        <f t="shared" si="29"/>
        <v/>
      </c>
      <c r="AI79" s="2035"/>
      <c r="AJ79" s="2036"/>
      <c r="AK79" s="2035"/>
      <c r="AL79" s="2035"/>
      <c r="AM79" s="2037"/>
    </row>
    <row r="80" spans="2:39">
      <c r="B80" s="1865"/>
      <c r="C80" s="1879" t="s">
        <v>1493</v>
      </c>
      <c r="D80" s="1874"/>
      <c r="E80" s="1883"/>
      <c r="F80" s="1891"/>
      <c r="G80" s="1883"/>
      <c r="H80" s="1891"/>
      <c r="I80" s="1883"/>
      <c r="J80" s="1891"/>
      <c r="K80" s="1900"/>
      <c r="L80" s="1883"/>
      <c r="M80" s="1883"/>
      <c r="N80" s="1883"/>
      <c r="O80" s="1858"/>
      <c r="P80" s="1907"/>
      <c r="Q80" s="2094"/>
      <c r="R80" s="2094"/>
      <c r="S80" s="1907"/>
      <c r="T80" s="1907"/>
      <c r="U80" s="1907"/>
      <c r="V80" s="2048"/>
      <c r="W80" s="2080"/>
      <c r="X80" s="2087"/>
      <c r="Y80" s="2091"/>
      <c r="Z80" s="2100"/>
      <c r="AA80" s="2100"/>
      <c r="AB80" s="2091"/>
      <c r="AC80" s="2091"/>
      <c r="AD80" s="2091"/>
      <c r="AE80" s="2091"/>
      <c r="AF80" s="2080"/>
      <c r="AG80" s="2087"/>
      <c r="AH80" s="2057" t="str">
        <f t="shared" si="29"/>
        <v/>
      </c>
      <c r="AI80" s="2058"/>
      <c r="AJ80" s="2059"/>
      <c r="AK80" s="2058"/>
      <c r="AL80" s="2058"/>
      <c r="AM80" s="2060"/>
    </row>
    <row r="81" spans="2:39">
      <c r="B81" s="1865"/>
      <c r="C81" s="1879" t="s">
        <v>473</v>
      </c>
      <c r="D81" s="1874"/>
      <c r="E81" s="1883"/>
      <c r="F81" s="1891"/>
      <c r="G81" s="1883"/>
      <c r="H81" s="1891"/>
      <c r="I81" s="1883"/>
      <c r="J81" s="1891"/>
      <c r="K81" s="1900"/>
      <c r="L81" s="1883"/>
      <c r="M81" s="1883"/>
      <c r="N81" s="1883"/>
      <c r="O81" s="1858"/>
      <c r="P81" s="1907"/>
      <c r="Q81" s="2094"/>
      <c r="R81" s="2094"/>
      <c r="S81" s="1907"/>
      <c r="T81" s="1907"/>
      <c r="U81" s="1907"/>
      <c r="V81" s="2048"/>
      <c r="W81" s="2080"/>
      <c r="X81" s="2087"/>
      <c r="Y81" s="2091"/>
      <c r="Z81" s="2100"/>
      <c r="AA81" s="2100"/>
      <c r="AB81" s="2091"/>
      <c r="AC81" s="2091"/>
      <c r="AD81" s="2091"/>
      <c r="AE81" s="2091"/>
      <c r="AF81" s="2080"/>
      <c r="AG81" s="2087"/>
      <c r="AH81" s="2057" t="str">
        <f t="shared" si="29"/>
        <v/>
      </c>
      <c r="AI81" s="2058"/>
      <c r="AJ81" s="2059"/>
      <c r="AK81" s="2058"/>
      <c r="AL81" s="2058"/>
      <c r="AM81" s="2060"/>
    </row>
    <row r="82" spans="2:39" ht="36.75">
      <c r="B82" s="1867" t="str">
        <f>'P6-2'!E53</f>
        <v>A1510</v>
      </c>
      <c r="C82" s="1881" t="str">
        <f>'P6-2'!F53</f>
        <v>Identificación y desmontaje de instrumentos y válvulas existentes en dosificación de floculante (FE/FIT, LE/LIT y FCV)</v>
      </c>
      <c r="D82" s="1875" t="str">
        <f>'P6-2'!C53</f>
        <v>Glb.</v>
      </c>
      <c r="E82" s="1885">
        <f>'P6-2'!B53</f>
        <v>1</v>
      </c>
      <c r="F82" s="1893">
        <f>SUMIF(PROGRAMACION!$C:$C,$B82,PROGRAMACION!$K:$K)</f>
        <v>100.80010080010081</v>
      </c>
      <c r="G82" s="1885">
        <f>$E82</f>
        <v>1</v>
      </c>
      <c r="H82" s="1893">
        <f>$G82*$N82</f>
        <v>100.80010080010081</v>
      </c>
      <c r="I82" s="1885" cm="1">
        <f t="array" ref="I82">SUMPRODUCT(('P6-2'!$E$3:$E$90=$B82)*('P6-2'!$P$3:$AG$90))</f>
        <v>0</v>
      </c>
      <c r="J82" s="1893">
        <f>$I82*$N82</f>
        <v>0</v>
      </c>
      <c r="K82" s="1902">
        <f>SUMIF(PROGRAMACION!$C:$C,$B82,PROGRAMACION!$L:$L)</f>
        <v>1.2358090008800218E-2</v>
      </c>
      <c r="L82" s="1885">
        <f>$E82-$I82</f>
        <v>1</v>
      </c>
      <c r="M82" s="1885" cm="1">
        <f t="array" ref="M82">SUMPRODUCT(('P6-2'!$E$3:$E$90=$B82)*('P6-2'!$P$2:$AG$2='Carátula (P)'!$E$18)*('P6-2'!$P$3:$AG$90))</f>
        <v>0</v>
      </c>
      <c r="N82" s="1885">
        <f>IFERROR($F82/$E82,0)</f>
        <v>100.80010080010081</v>
      </c>
      <c r="O82" s="1842"/>
      <c r="P82" s="2061"/>
      <c r="Q82" s="2095"/>
      <c r="R82" s="2095"/>
      <c r="S82" s="2061"/>
      <c r="T82" s="2061"/>
      <c r="U82" s="2061"/>
      <c r="V82" s="2062"/>
      <c r="W82" s="2078">
        <f>IFERROR(($X82*$N82)/$F$10,0)</f>
        <v>0</v>
      </c>
      <c r="X82" s="2086">
        <f>SUM(P82:V82)</f>
        <v>0</v>
      </c>
      <c r="Y82" s="2092"/>
      <c r="Z82" s="2101"/>
      <c r="AA82" s="2101"/>
      <c r="AB82" s="2092"/>
      <c r="AC82" s="2092"/>
      <c r="AD82" s="2092"/>
      <c r="AE82" s="2092"/>
      <c r="AF82" s="2078">
        <f>IFERROR(($AG82*$N82)/$F$10,0)</f>
        <v>0</v>
      </c>
      <c r="AG82" s="2086" cm="1">
        <f t="array" ref="AG82">IFERROR(SUMPRODUCT(('P6-2'!$E$3:$E$90=$B82)*('P6-2'!$P$2:$AG$2='Carátula (P)'!$E$18)*('P6-2'!$P$3:$AG$90)),0)</f>
        <v>0</v>
      </c>
      <c r="AH82" s="2034" t="str">
        <f t="shared" si="29"/>
        <v/>
      </c>
      <c r="AI82" s="2035"/>
      <c r="AJ82" s="2036"/>
      <c r="AK82" s="2035"/>
      <c r="AL82" s="2035"/>
      <c r="AM82" s="2037"/>
    </row>
    <row r="83" spans="2:39" ht="24">
      <c r="B83" s="1868"/>
      <c r="C83" s="1860" t="s">
        <v>335</v>
      </c>
      <c r="D83" s="1861"/>
      <c r="E83" s="1886"/>
      <c r="F83" s="1894"/>
      <c r="G83" s="1886"/>
      <c r="H83" s="1894"/>
      <c r="I83" s="1886"/>
      <c r="J83" s="1894"/>
      <c r="K83" s="1903"/>
      <c r="L83" s="1886"/>
      <c r="M83" s="1886"/>
      <c r="N83" s="1886"/>
      <c r="O83" s="1861"/>
      <c r="P83" s="1907"/>
      <c r="Q83" s="2094"/>
      <c r="R83" s="2094"/>
      <c r="S83" s="1907"/>
      <c r="T83" s="1907"/>
      <c r="U83" s="1907"/>
      <c r="V83" s="2048"/>
      <c r="W83" s="2080"/>
      <c r="X83" s="2087"/>
      <c r="Y83" s="2091"/>
      <c r="Z83" s="2100"/>
      <c r="AA83" s="2100"/>
      <c r="AB83" s="2091"/>
      <c r="AC83" s="2091"/>
      <c r="AD83" s="2091"/>
      <c r="AE83" s="2091"/>
      <c r="AF83" s="2080"/>
      <c r="AG83" s="2087"/>
      <c r="AH83" s="2057" t="str">
        <f t="shared" si="29"/>
        <v/>
      </c>
      <c r="AI83" s="2058"/>
      <c r="AJ83" s="2059"/>
      <c r="AK83" s="2058"/>
      <c r="AL83" s="2058"/>
      <c r="AM83" s="2060"/>
    </row>
    <row r="84" spans="2:39" ht="36.75">
      <c r="B84" s="1867" t="str">
        <f>'P6-2'!E54</f>
        <v>A1520</v>
      </c>
      <c r="C84" s="1881" t="str">
        <f>'P6-2'!F54</f>
        <v>Evaluación de reutilización de cables de alimentación existentes; pruebas de continuidad, resistencia y timbrado (NOTA 2</v>
      </c>
      <c r="D84" s="1875" t="str">
        <f>'P6-2'!C54</f>
        <v>Gbl.</v>
      </c>
      <c r="E84" s="1885">
        <f>'P6-2'!B54</f>
        <v>1</v>
      </c>
      <c r="F84" s="1893">
        <f>SUMIF(PROGRAMACION!$C:$C,$B84,PROGRAMACION!$K:$K)</f>
        <v>51.2</v>
      </c>
      <c r="G84" s="1885">
        <f>$E84</f>
        <v>1</v>
      </c>
      <c r="H84" s="1893">
        <f>$G84*$N84</f>
        <v>51.2</v>
      </c>
      <c r="I84" s="1885" cm="1">
        <f t="array" ref="I84">SUMPRODUCT(('P6-2'!$E$3:$E$90=$B84)*('P6-2'!$P$3:$AG$90))</f>
        <v>0</v>
      </c>
      <c r="J84" s="1893">
        <f>$I84*$N84</f>
        <v>0</v>
      </c>
      <c r="K84" s="1902">
        <f>SUMIF(PROGRAMACION!$C:$C,$B84,PROGRAMACION!$L:$L)</f>
        <v>6.2771188067099479E-3</v>
      </c>
      <c r="L84" s="1885">
        <f>$E84-$I84</f>
        <v>1</v>
      </c>
      <c r="M84" s="1885" cm="1">
        <f t="array" ref="M84">SUMPRODUCT(('P6-2'!$E$3:$E$90=$B84)*('P6-2'!$P$2:$AG$2='Carátula (P)'!$E$18)*('P6-2'!$P$3:$AG$90))</f>
        <v>0</v>
      </c>
      <c r="N84" s="1885">
        <f>IFERROR($F84/$E84,0)</f>
        <v>51.2</v>
      </c>
      <c r="O84" s="1842"/>
      <c r="P84" s="2061"/>
      <c r="Q84" s="2095"/>
      <c r="R84" s="2095"/>
      <c r="S84" s="2061"/>
      <c r="T84" s="2061"/>
      <c r="U84" s="2061"/>
      <c r="V84" s="2062"/>
      <c r="W84" s="2079">
        <f>IFERROR(($X84*$N84)/$F$10,0)</f>
        <v>0</v>
      </c>
      <c r="X84" s="2085">
        <f>SUM(P84:V84)</f>
        <v>0</v>
      </c>
      <c r="Y84" s="2092"/>
      <c r="Z84" s="2101"/>
      <c r="AA84" s="2101"/>
      <c r="AB84" s="2092"/>
      <c r="AC84" s="2092"/>
      <c r="AD84" s="2092"/>
      <c r="AE84" s="2092"/>
      <c r="AF84" s="2079">
        <f>IFERROR(($AG84*$N84)/$F$10,0)</f>
        <v>0</v>
      </c>
      <c r="AG84" s="2085" cm="1">
        <f t="array" ref="AG84">IFERROR(SUMPRODUCT(('P6-2'!$E$3:$E$90=$B84)*('P6-2'!$P$2:$AG$2='Carátula (P)'!$E$18)*('P6-2'!$P$3:$AG$90)),0)</f>
        <v>0</v>
      </c>
      <c r="AH84" s="2034" t="str">
        <f t="shared" si="29"/>
        <v/>
      </c>
      <c r="AI84" s="2035"/>
      <c r="AJ84" s="2036"/>
      <c r="AK84" s="2035"/>
      <c r="AL84" s="2035"/>
      <c r="AM84" s="2037"/>
    </row>
    <row r="85" spans="2:39" ht="36">
      <c r="B85" s="1866" t="str">
        <f>'P6-2'!E55</f>
        <v>A1530</v>
      </c>
      <c r="C85" s="1844" t="str">
        <f>'P6-2'!F55</f>
        <v>Evaluación de reutilización de cables de señal analógica existentes; continuidad, resistencia y timbrado (NOTA 3)</v>
      </c>
      <c r="D85" s="1845" t="str">
        <f>'P6-2'!C55</f>
        <v>Gbl.</v>
      </c>
      <c r="E85" s="1884">
        <f>'P6-2'!B55</f>
        <v>1</v>
      </c>
      <c r="F85" s="1892">
        <f>SUMIF(PROGRAMACION!$C:$C,$B85,PROGRAMACION!$K:$K)</f>
        <v>51.2</v>
      </c>
      <c r="G85" s="1884">
        <f>$E85</f>
        <v>1</v>
      </c>
      <c r="H85" s="1892">
        <f>$G85*$N85</f>
        <v>51.2</v>
      </c>
      <c r="I85" s="1884" cm="1">
        <f t="array" ref="I85">SUMPRODUCT(('P6-2'!$E$3:$E$90=$B85)*('P6-2'!$P$3:$AG$90))</f>
        <v>0</v>
      </c>
      <c r="J85" s="1892">
        <f>$I85*$N85</f>
        <v>0</v>
      </c>
      <c r="K85" s="1901">
        <f>SUMIF(PROGRAMACION!$C:$C,$B85,PROGRAMACION!$L:$L)</f>
        <v>6.2771188067099479E-3</v>
      </c>
      <c r="L85" s="1884">
        <f>$E85-$I85</f>
        <v>1</v>
      </c>
      <c r="M85" s="1884" cm="1">
        <f t="array" ref="M85">SUMPRODUCT(('P6-2'!$E$3:$E$90=$B85)*('P6-2'!$P$2:$AG$2='Carátula (P)'!$E$18)*('P6-2'!$P$3:$AG$90))</f>
        <v>0</v>
      </c>
      <c r="N85" s="1884">
        <f>IFERROR($F85/$E85,0)</f>
        <v>51.2</v>
      </c>
      <c r="O85" s="1845"/>
      <c r="P85" s="2061"/>
      <c r="Q85" s="2095"/>
      <c r="R85" s="2095"/>
      <c r="S85" s="2061"/>
      <c r="T85" s="2061"/>
      <c r="U85" s="2061"/>
      <c r="V85" s="2062"/>
      <c r="W85" s="2079">
        <f>IFERROR(($X85*$N85)/$F$10,0)</f>
        <v>0</v>
      </c>
      <c r="X85" s="2085">
        <f>SUM(P85:V85)</f>
        <v>0</v>
      </c>
      <c r="Y85" s="2092"/>
      <c r="Z85" s="2101"/>
      <c r="AA85" s="2101"/>
      <c r="AB85" s="2092"/>
      <c r="AC85" s="2092"/>
      <c r="AD85" s="2092"/>
      <c r="AE85" s="2092"/>
      <c r="AF85" s="2079">
        <f>IFERROR(($AG85*$N85)/$F$10,0)</f>
        <v>0</v>
      </c>
      <c r="AG85" s="2085" cm="1">
        <f t="array" ref="AG85">IFERROR(SUMPRODUCT(('P6-2'!$E$3:$E$90=$B85)*('P6-2'!$P$2:$AG$2='Carátula (P)'!$E$18)*('P6-2'!$P$3:$AG$90)),0)</f>
        <v>0</v>
      </c>
      <c r="AH85" s="2034" t="str">
        <f t="shared" si="29"/>
        <v/>
      </c>
      <c r="AI85" s="2035"/>
      <c r="AJ85" s="2036"/>
      <c r="AK85" s="2035"/>
      <c r="AL85" s="2035"/>
      <c r="AM85" s="2037"/>
    </row>
    <row r="86" spans="2:39" ht="24">
      <c r="B86" s="1866" t="str">
        <f>'P6-2'!E56</f>
        <v>A1540</v>
      </c>
      <c r="C86" s="1844" t="str">
        <f>'P6-2'!F56</f>
        <v>Desmontaje de conductores existentes no validos para su reutilización (NOTAS 2 Y 3)</v>
      </c>
      <c r="D86" s="1845" t="str">
        <f>'P6-2'!C56</f>
        <v>Gbl.</v>
      </c>
      <c r="E86" s="1884">
        <f>'P6-2'!B56</f>
        <v>1</v>
      </c>
      <c r="F86" s="1892">
        <f>SUMIF(PROGRAMACION!$C:$C,$B86,PROGRAMACION!$K:$K)</f>
        <v>168</v>
      </c>
      <c r="G86" s="1884">
        <f>$E86</f>
        <v>1</v>
      </c>
      <c r="H86" s="1892">
        <f>$G86*$N86</f>
        <v>168</v>
      </c>
      <c r="I86" s="1884" cm="1">
        <f t="array" ref="I86">SUMPRODUCT(('P6-2'!$E$3:$E$90=$B86)*('P6-2'!$P$3:$AG$90))</f>
        <v>0</v>
      </c>
      <c r="J86" s="1892">
        <f>$I86*$N86</f>
        <v>0</v>
      </c>
      <c r="K86" s="1901">
        <f>SUMIF(PROGRAMACION!$C:$C,$B86,PROGRAMACION!$L:$L)</f>
        <v>2.0596796084517015E-2</v>
      </c>
      <c r="L86" s="1884">
        <f>$E86-$I86</f>
        <v>1</v>
      </c>
      <c r="M86" s="1884" cm="1">
        <f t="array" ref="M86">SUMPRODUCT(('P6-2'!$E$3:$E$90=$B86)*('P6-2'!$P$2:$AG$2='Carátula (P)'!$E$18)*('P6-2'!$P$3:$AG$90))</f>
        <v>0</v>
      </c>
      <c r="N86" s="1884">
        <f>IFERROR($F86/$E86,0)</f>
        <v>168</v>
      </c>
      <c r="O86" s="1845"/>
      <c r="P86" s="2061"/>
      <c r="Q86" s="2095"/>
      <c r="R86" s="2095"/>
      <c r="S86" s="2061"/>
      <c r="T86" s="2061"/>
      <c r="U86" s="2061"/>
      <c r="V86" s="2062"/>
      <c r="W86" s="2079">
        <f>IFERROR(($X86*$N86)/$F$10,0)</f>
        <v>0</v>
      </c>
      <c r="X86" s="2085">
        <f>SUM(P86:V86)</f>
        <v>0</v>
      </c>
      <c r="Y86" s="2092"/>
      <c r="Z86" s="2101"/>
      <c r="AA86" s="2101"/>
      <c r="AB86" s="2092"/>
      <c r="AC86" s="2092"/>
      <c r="AD86" s="2092"/>
      <c r="AE86" s="2092"/>
      <c r="AF86" s="2079">
        <f>IFERROR(($AG86*$N86)/$F$10,0)</f>
        <v>0</v>
      </c>
      <c r="AG86" s="2085" cm="1">
        <f t="array" ref="AG86">IFERROR(SUMPRODUCT(('P6-2'!$E$3:$E$90=$B86)*('P6-2'!$P$2:$AG$2='Carátula (P)'!$E$18)*('P6-2'!$P$3:$AG$90)),0)</f>
        <v>0</v>
      </c>
      <c r="AH86" s="2034" t="str">
        <f t="shared" si="29"/>
        <v/>
      </c>
      <c r="AI86" s="2035"/>
      <c r="AJ86" s="2036"/>
      <c r="AK86" s="2035"/>
      <c r="AL86" s="2035"/>
      <c r="AM86" s="2037"/>
    </row>
    <row r="87" spans="2:39" ht="24">
      <c r="B87" s="1866" t="str">
        <f>'P6-2'!E57</f>
        <v>A1550</v>
      </c>
      <c r="C87" s="1844" t="str">
        <f>'P6-2'!F57</f>
        <v>Inspección y verificación de bandejas y bancos de ductos existentes para determinar su reutilización</v>
      </c>
      <c r="D87" s="1845" t="str">
        <f>'P6-2'!C57</f>
        <v>Gbl.</v>
      </c>
      <c r="E87" s="1884">
        <f>'P6-2'!B57</f>
        <v>1</v>
      </c>
      <c r="F87" s="1892">
        <f>SUMIF(PROGRAMACION!$C:$C,$B87,PROGRAMACION!$K:$K)</f>
        <v>35.200000000000003</v>
      </c>
      <c r="G87" s="1884">
        <f>$E87</f>
        <v>1</v>
      </c>
      <c r="H87" s="1892">
        <f>$G87*$N87</f>
        <v>35.200000000000003</v>
      </c>
      <c r="I87" s="1884" cm="1">
        <f t="array" ref="I87">SUMPRODUCT(('P6-2'!$E$3:$E$90=$B87)*('P6-2'!$P$3:$AG$90))</f>
        <v>0</v>
      </c>
      <c r="J87" s="1892">
        <f>$I87*$N87</f>
        <v>0</v>
      </c>
      <c r="K87" s="1901">
        <f>SUMIF(PROGRAMACION!$C:$C,$B87,PROGRAMACION!$L:$L)</f>
        <v>4.3155191796130895E-3</v>
      </c>
      <c r="L87" s="1884">
        <f>$E87-$I87</f>
        <v>1</v>
      </c>
      <c r="M87" s="1884" cm="1">
        <f t="array" ref="M87">SUMPRODUCT(('P6-2'!$E$3:$E$90=$B87)*('P6-2'!$P$2:$AG$2='Carátula (P)'!$E$18)*('P6-2'!$P$3:$AG$90))</f>
        <v>0</v>
      </c>
      <c r="N87" s="1884">
        <f>IFERROR($F87/$E87,0)</f>
        <v>35.200000000000003</v>
      </c>
      <c r="O87" s="1845"/>
      <c r="P87" s="2061"/>
      <c r="Q87" s="2095"/>
      <c r="R87" s="2095"/>
      <c r="S87" s="2061"/>
      <c r="T87" s="2061"/>
      <c r="U87" s="2061"/>
      <c r="V87" s="2062"/>
      <c r="W87" s="2077">
        <f>IFERROR(($X87*$N87)/$F$10,0)</f>
        <v>0</v>
      </c>
      <c r="X87" s="2085">
        <f>SUM(P87:V87)</f>
        <v>0</v>
      </c>
      <c r="Y87" s="2092"/>
      <c r="Z87" s="2101"/>
      <c r="AA87" s="2101"/>
      <c r="AB87" s="2092"/>
      <c r="AC87" s="2092"/>
      <c r="AD87" s="2092"/>
      <c r="AE87" s="2092"/>
      <c r="AF87" s="2077">
        <f>IFERROR(($AG87*$N87)/$F$10,0)</f>
        <v>0</v>
      </c>
      <c r="AG87" s="2085" cm="1">
        <f t="array" ref="AG87">IFERROR(SUMPRODUCT(('P6-2'!$E$3:$E$90=$B87)*('P6-2'!$P$2:$AG$2='Carátula (P)'!$E$18)*('P6-2'!$P$3:$AG$90)),0)</f>
        <v>0</v>
      </c>
      <c r="AH87" s="2034" t="str">
        <f t="shared" si="29"/>
        <v/>
      </c>
      <c r="AI87" s="2035"/>
      <c r="AJ87" s="2036"/>
      <c r="AK87" s="2035"/>
      <c r="AL87" s="2035"/>
      <c r="AM87" s="2037"/>
    </row>
    <row r="88" spans="2:39">
      <c r="B88" s="1868"/>
      <c r="C88" s="1860" t="s">
        <v>338</v>
      </c>
      <c r="D88" s="1861"/>
      <c r="E88" s="1886"/>
      <c r="F88" s="1894"/>
      <c r="G88" s="1886"/>
      <c r="H88" s="1894"/>
      <c r="I88" s="1886"/>
      <c r="J88" s="1894"/>
      <c r="K88" s="1903"/>
      <c r="L88" s="1886"/>
      <c r="M88" s="1886"/>
      <c r="N88" s="1886"/>
      <c r="O88" s="1861"/>
      <c r="P88" s="1907"/>
      <c r="Q88" s="2094"/>
      <c r="R88" s="2094"/>
      <c r="S88" s="1907"/>
      <c r="T88" s="1907"/>
      <c r="U88" s="1907"/>
      <c r="V88" s="2048"/>
      <c r="W88" s="2080"/>
      <c r="X88" s="2087"/>
      <c r="Y88" s="2091"/>
      <c r="Z88" s="2100"/>
      <c r="AA88" s="2100"/>
      <c r="AB88" s="2091"/>
      <c r="AC88" s="2091"/>
      <c r="AD88" s="2091"/>
      <c r="AE88" s="2091"/>
      <c r="AF88" s="2080"/>
      <c r="AG88" s="2087"/>
      <c r="AH88" s="2057" t="str">
        <f t="shared" si="29"/>
        <v/>
      </c>
      <c r="AI88" s="2058"/>
      <c r="AJ88" s="2059"/>
      <c r="AK88" s="2058"/>
      <c r="AL88" s="2058"/>
      <c r="AM88" s="2060"/>
    </row>
    <row r="89" spans="2:39" ht="36.75">
      <c r="B89" s="1869" t="str">
        <f>'P6-2'!E58</f>
        <v>A1560</v>
      </c>
      <c r="C89" s="1881" t="str">
        <f>'P6-2'!F58</f>
        <v>Manómetro tipo bourdon con sello de diafragma, conexión Ø1/2" NPT macho; incluye montaje y placa. Tags PI-17633001@007</v>
      </c>
      <c r="D89" s="1876" t="str">
        <f>'P6-2'!C58</f>
        <v>UND</v>
      </c>
      <c r="E89" s="1887">
        <f>'P6-2'!B58</f>
        <v>7</v>
      </c>
      <c r="F89" s="1895">
        <f>SUMIF(PROGRAMACION!$C:$C,$B89,PROGRAMACION!$K:$K)</f>
        <v>117.6</v>
      </c>
      <c r="G89" s="1889">
        <f t="shared" ref="G89:G102" si="30">$E89</f>
        <v>7</v>
      </c>
      <c r="H89" s="1897">
        <f t="shared" ref="H89:H102" si="31">$G89*$N89</f>
        <v>117.60000000000001</v>
      </c>
      <c r="I89" s="1887" cm="1">
        <f t="array" ref="I89">SUMPRODUCT(('P6-2'!$E$3:$E$90=$B89)*('P6-2'!$P$3:$AG$90))</f>
        <v>0</v>
      </c>
      <c r="J89" s="1898">
        <f t="shared" ref="J89:J102" si="32">$I89*$N89</f>
        <v>0</v>
      </c>
      <c r="K89" s="1904">
        <f>SUMIF(PROGRAMACION!$C:$C,$B89,PROGRAMACION!$L:$L)</f>
        <v>1.4417757259161909E-2</v>
      </c>
      <c r="L89" s="1889">
        <f t="shared" ref="L89:L102" si="33">$E89-$I89</f>
        <v>7</v>
      </c>
      <c r="M89" s="1889" cm="1">
        <f t="array" ref="M89">SUMPRODUCT(('P6-2'!$E$3:$E$90=$B89)*('P6-2'!$P$2:$AG$2='Carátula (P)'!$E$18)*('P6-2'!$P$3:$AG$90))</f>
        <v>0</v>
      </c>
      <c r="N89" s="1889">
        <f t="shared" ref="N89:N102" si="34">IFERROR($F89/$E89,0)</f>
        <v>16.8</v>
      </c>
      <c r="O89" s="1876"/>
      <c r="P89" s="2067"/>
      <c r="Q89" s="2098"/>
      <c r="R89" s="2098"/>
      <c r="S89" s="2061"/>
      <c r="T89" s="2061"/>
      <c r="U89" s="2067"/>
      <c r="V89" s="2068"/>
      <c r="W89" s="2081">
        <f t="shared" ref="W89:W102" si="35">IFERROR(($X89*$N89)/$F$10,0)</f>
        <v>0</v>
      </c>
      <c r="X89" s="2088">
        <f t="shared" ref="X89:X102" si="36">SUM(P89:V89)</f>
        <v>0</v>
      </c>
      <c r="Y89" s="2092"/>
      <c r="Z89" s="2101"/>
      <c r="AA89" s="2102"/>
      <c r="AB89" s="2092"/>
      <c r="AC89" s="2092"/>
      <c r="AD89" s="2093"/>
      <c r="AE89" s="2093"/>
      <c r="AF89" s="2081">
        <f t="shared" ref="AF89:AF102" si="37">IFERROR(($AG89*$N89)/$F$10,0)</f>
        <v>0</v>
      </c>
      <c r="AG89" s="2088" cm="1">
        <f t="array" ref="AG89">IFERROR(SUMPRODUCT(('P6-2'!$E$3:$E$90=$B89)*('P6-2'!$P$2:$AG$2='Carátula (P)'!$E$18)*('P6-2'!$P$3:$AG$90)),0)</f>
        <v>0</v>
      </c>
      <c r="AH89" s="2038" t="str">
        <f t="shared" si="29"/>
        <v/>
      </c>
      <c r="AI89" s="2055"/>
      <c r="AJ89" s="2054"/>
      <c r="AK89" s="2038"/>
      <c r="AL89" s="2038"/>
      <c r="AM89" s="2056"/>
    </row>
    <row r="90" spans="2:39" ht="24">
      <c r="B90" s="1870" t="str">
        <f>'P6-2'!E59</f>
        <v>A1570</v>
      </c>
      <c r="C90" s="1846" t="str">
        <f>'P6-2'!F59</f>
        <v>Sensor de flujo electromagnético Ø1" #150, CS, Tefzel/ETFE, electrodos 316 SS. Tag FE-17633008</v>
      </c>
      <c r="D90" s="1845" t="str">
        <f>'P6-2'!C59</f>
        <v>UND</v>
      </c>
      <c r="E90" s="1884">
        <f>'P6-2'!B59</f>
        <v>1</v>
      </c>
      <c r="F90" s="1892">
        <f>SUMIF(PROGRAMACION!$C:$C,$B90,PROGRAMACION!$K:$K)</f>
        <v>33.6</v>
      </c>
      <c r="G90" s="1884">
        <f t="shared" si="30"/>
        <v>1</v>
      </c>
      <c r="H90" s="1892">
        <f t="shared" si="31"/>
        <v>33.6</v>
      </c>
      <c r="I90" s="1884" cm="1">
        <f t="array" ref="I90">SUMPRODUCT(('P6-2'!$E$3:$E$90=$B90)*('P6-2'!$P$3:$AG$90))</f>
        <v>0</v>
      </c>
      <c r="J90" s="1892">
        <f t="shared" si="32"/>
        <v>0</v>
      </c>
      <c r="K90" s="1901">
        <f>SUMIF(PROGRAMACION!$C:$C,$B90,PROGRAMACION!$L:$L)</f>
        <v>4.1193592169034027E-3</v>
      </c>
      <c r="L90" s="1884">
        <f t="shared" si="33"/>
        <v>1</v>
      </c>
      <c r="M90" s="1884" cm="1">
        <f t="array" ref="M90">SUMPRODUCT(('P6-2'!$E$3:$E$90=$B90)*('P6-2'!$P$2:$AG$2='Carátula (P)'!$E$18)*('P6-2'!$P$3:$AG$90))</f>
        <v>0</v>
      </c>
      <c r="N90" s="1884">
        <f t="shared" si="34"/>
        <v>33.6</v>
      </c>
      <c r="O90" s="1845"/>
      <c r="P90" s="2061"/>
      <c r="Q90" s="2095"/>
      <c r="R90" s="2095"/>
      <c r="S90" s="2061"/>
      <c r="T90" s="2061"/>
      <c r="U90" s="2061"/>
      <c r="V90" s="2062"/>
      <c r="W90" s="2077">
        <f t="shared" si="35"/>
        <v>0</v>
      </c>
      <c r="X90" s="2085">
        <f t="shared" si="36"/>
        <v>0</v>
      </c>
      <c r="Y90" s="2092"/>
      <c r="Z90" s="2101"/>
      <c r="AA90" s="2101"/>
      <c r="AB90" s="2092"/>
      <c r="AC90" s="2092"/>
      <c r="AD90" s="2092"/>
      <c r="AE90" s="2092"/>
      <c r="AF90" s="2077">
        <f t="shared" si="37"/>
        <v>0</v>
      </c>
      <c r="AG90" s="2085" cm="1">
        <f t="array" ref="AG90">IFERROR(SUMPRODUCT(('P6-2'!$E$3:$E$90=$B90)*('P6-2'!$P$2:$AG$2='Carátula (P)'!$E$18)*('P6-2'!$P$3:$AG$90)),0)</f>
        <v>0</v>
      </c>
      <c r="AH90" s="2034" t="str">
        <f t="shared" si="29"/>
        <v/>
      </c>
      <c r="AI90" s="2035"/>
      <c r="AJ90" s="2036"/>
      <c r="AK90" s="2035"/>
      <c r="AL90" s="2035"/>
      <c r="AM90" s="2037"/>
    </row>
    <row r="91" spans="2:39" ht="36">
      <c r="B91" s="1870" t="str">
        <f>'P6-2'!E60</f>
        <v>A1580</v>
      </c>
      <c r="C91" s="1846" t="str">
        <f>'P6-2'!F60</f>
        <v>Sensor de flujo electromagnético Ø1/2" #150, CS, Tefzel/ETFE, electrodos 316 SS. Tags FE-176330010 y FE-17633012</v>
      </c>
      <c r="D91" s="1845" t="str">
        <f>'P6-2'!C60</f>
        <v>UND</v>
      </c>
      <c r="E91" s="1884">
        <f>'P6-2'!B60</f>
        <v>2</v>
      </c>
      <c r="F91" s="1892">
        <f>SUMIF(PROGRAMACION!$C:$C,$B91,PROGRAMACION!$K:$K)</f>
        <v>67.2</v>
      </c>
      <c r="G91" s="1884">
        <f t="shared" si="30"/>
        <v>2</v>
      </c>
      <c r="H91" s="1892">
        <f t="shared" si="31"/>
        <v>67.2</v>
      </c>
      <c r="I91" s="1884" cm="1">
        <f t="array" ref="I91">SUMPRODUCT(('P6-2'!$E$3:$E$90=$B91)*('P6-2'!$P$3:$AG$90))</f>
        <v>0</v>
      </c>
      <c r="J91" s="1892">
        <f t="shared" si="32"/>
        <v>0</v>
      </c>
      <c r="K91" s="1901">
        <f>SUMIF(PROGRAMACION!$C:$C,$B91,PROGRAMACION!$L:$L)</f>
        <v>8.2387184338068055E-3</v>
      </c>
      <c r="L91" s="1884">
        <f t="shared" si="33"/>
        <v>2</v>
      </c>
      <c r="M91" s="1884" cm="1">
        <f t="array" ref="M91">SUMPRODUCT(('P6-2'!$E$3:$E$90=$B91)*('P6-2'!$P$2:$AG$2='Carátula (P)'!$E$18)*('P6-2'!$P$3:$AG$90))</f>
        <v>0</v>
      </c>
      <c r="N91" s="1884">
        <f t="shared" si="34"/>
        <v>33.6</v>
      </c>
      <c r="O91" s="1845"/>
      <c r="P91" s="2061"/>
      <c r="Q91" s="2095"/>
      <c r="R91" s="2095"/>
      <c r="S91" s="2061"/>
      <c r="T91" s="2061"/>
      <c r="U91" s="2061"/>
      <c r="V91" s="2062"/>
      <c r="W91" s="2077">
        <f t="shared" si="35"/>
        <v>0</v>
      </c>
      <c r="X91" s="2085">
        <f t="shared" si="36"/>
        <v>0</v>
      </c>
      <c r="Y91" s="2092"/>
      <c r="Z91" s="2101"/>
      <c r="AA91" s="2101"/>
      <c r="AB91" s="2092"/>
      <c r="AC91" s="2092"/>
      <c r="AD91" s="2092"/>
      <c r="AE91" s="2092"/>
      <c r="AF91" s="2077">
        <f t="shared" si="37"/>
        <v>0</v>
      </c>
      <c r="AG91" s="2085" cm="1">
        <f t="array" ref="AG91">IFERROR(SUMPRODUCT(('P6-2'!$E$3:$E$90=$B91)*('P6-2'!$P$2:$AG$2='Carátula (P)'!$E$18)*('P6-2'!$P$3:$AG$90)),0)</f>
        <v>0</v>
      </c>
      <c r="AH91" s="2034" t="str">
        <f t="shared" si="29"/>
        <v/>
      </c>
      <c r="AI91" s="2035"/>
      <c r="AJ91" s="2036"/>
      <c r="AK91" s="2035"/>
      <c r="AL91" s="2035"/>
      <c r="AM91" s="2037"/>
    </row>
    <row r="92" spans="2:39" ht="24">
      <c r="B92" s="1870" t="str">
        <f>'P6-2'!E61</f>
        <v>A1590</v>
      </c>
      <c r="C92" s="1846" t="str">
        <f>'P6-2'!F61</f>
        <v>Sensor de flujo electromagnético Ø1-1/2" #150, SS, Teflon/PTFE, electrodos Hastelloy. Tag FE-17633009</v>
      </c>
      <c r="D92" s="1845" t="str">
        <f>'P6-2'!C61</f>
        <v>UND</v>
      </c>
      <c r="E92" s="1884">
        <f>'P6-2'!B61</f>
        <v>1</v>
      </c>
      <c r="F92" s="1892">
        <f>SUMIF(PROGRAMACION!$C:$C,$B92,PROGRAMACION!$K:$K)</f>
        <v>33.6</v>
      </c>
      <c r="G92" s="1884">
        <f t="shared" si="30"/>
        <v>1</v>
      </c>
      <c r="H92" s="1892">
        <f t="shared" si="31"/>
        <v>33.6</v>
      </c>
      <c r="I92" s="1884" cm="1">
        <f t="array" ref="I92">SUMPRODUCT(('P6-2'!$E$3:$E$90=$B92)*('P6-2'!$P$3:$AG$90))</f>
        <v>0</v>
      </c>
      <c r="J92" s="1892">
        <f t="shared" si="32"/>
        <v>0</v>
      </c>
      <c r="K92" s="1901">
        <f>SUMIF(PROGRAMACION!$C:$C,$B92,PROGRAMACION!$L:$L)</f>
        <v>4.1193592169034027E-3</v>
      </c>
      <c r="L92" s="1884">
        <f t="shared" si="33"/>
        <v>1</v>
      </c>
      <c r="M92" s="1884" cm="1">
        <f t="array" ref="M92">SUMPRODUCT(('P6-2'!$E$3:$E$90=$B92)*('P6-2'!$P$2:$AG$2='Carátula (P)'!$E$18)*('P6-2'!$P$3:$AG$90))</f>
        <v>0</v>
      </c>
      <c r="N92" s="1884">
        <f t="shared" si="34"/>
        <v>33.6</v>
      </c>
      <c r="O92" s="1845"/>
      <c r="P92" s="2061"/>
      <c r="Q92" s="2095"/>
      <c r="R92" s="2095"/>
      <c r="S92" s="2061"/>
      <c r="T92" s="2061"/>
      <c r="U92" s="2061"/>
      <c r="V92" s="2062"/>
      <c r="W92" s="2077">
        <f t="shared" si="35"/>
        <v>0</v>
      </c>
      <c r="X92" s="2085">
        <f t="shared" si="36"/>
        <v>0</v>
      </c>
      <c r="Y92" s="2092"/>
      <c r="Z92" s="2101"/>
      <c r="AA92" s="2101"/>
      <c r="AB92" s="2092"/>
      <c r="AC92" s="2092"/>
      <c r="AD92" s="2092"/>
      <c r="AE92" s="2092"/>
      <c r="AF92" s="2077">
        <f t="shared" si="37"/>
        <v>0</v>
      </c>
      <c r="AG92" s="2085" cm="1">
        <f t="array" ref="AG92">IFERROR(SUMPRODUCT(('P6-2'!$E$3:$E$90=$B92)*('P6-2'!$P$2:$AG$2='Carátula (P)'!$E$18)*('P6-2'!$P$3:$AG$90)),0)</f>
        <v>0</v>
      </c>
      <c r="AH92" s="2034" t="str">
        <f t="shared" si="29"/>
        <v/>
      </c>
      <c r="AI92" s="2035"/>
      <c r="AJ92" s="2036"/>
      <c r="AK92" s="2035"/>
      <c r="AL92" s="2035"/>
      <c r="AM92" s="2037"/>
    </row>
    <row r="93" spans="2:39" ht="36">
      <c r="B93" s="1870" t="str">
        <f>'P6-2'!E62</f>
        <v>A1600</v>
      </c>
      <c r="C93" s="1846" t="str">
        <f>'P6-2'!F62</f>
        <v>Sensor de flujo electromagnético Ø1" #150, SS, Teflon/PTFE, electrodos Hastelloy. Tags FE-176330011 y FE-17633013</v>
      </c>
      <c r="D93" s="1845" t="str">
        <f>'P6-2'!C62</f>
        <v>UND</v>
      </c>
      <c r="E93" s="1884">
        <f>'P6-2'!B62</f>
        <v>2</v>
      </c>
      <c r="F93" s="1892">
        <f>SUMIF(PROGRAMACION!$C:$C,$B93,PROGRAMACION!$K:$K)</f>
        <v>67.2</v>
      </c>
      <c r="G93" s="1884">
        <f t="shared" si="30"/>
        <v>2</v>
      </c>
      <c r="H93" s="1892">
        <f t="shared" si="31"/>
        <v>67.2</v>
      </c>
      <c r="I93" s="1884" cm="1">
        <f t="array" ref="I93">SUMPRODUCT(('P6-2'!$E$3:$E$90=$B93)*('P6-2'!$P$3:$AG$90))</f>
        <v>0</v>
      </c>
      <c r="J93" s="1892">
        <f t="shared" si="32"/>
        <v>0</v>
      </c>
      <c r="K93" s="1901">
        <f>SUMIF(PROGRAMACION!$C:$C,$B93,PROGRAMACION!$L:$L)</f>
        <v>8.2387184338068055E-3</v>
      </c>
      <c r="L93" s="1884">
        <f t="shared" si="33"/>
        <v>2</v>
      </c>
      <c r="M93" s="1884" cm="1">
        <f t="array" ref="M93">SUMPRODUCT(('P6-2'!$E$3:$E$90=$B93)*('P6-2'!$P$2:$AG$2='Carátula (P)'!$E$18)*('P6-2'!$P$3:$AG$90))</f>
        <v>0</v>
      </c>
      <c r="N93" s="1884">
        <f t="shared" si="34"/>
        <v>33.6</v>
      </c>
      <c r="O93" s="1845"/>
      <c r="P93" s="2061"/>
      <c r="Q93" s="2095"/>
      <c r="R93" s="2095"/>
      <c r="S93" s="2061"/>
      <c r="T93" s="2061"/>
      <c r="U93" s="2061"/>
      <c r="V93" s="2062"/>
      <c r="W93" s="2077">
        <f t="shared" si="35"/>
        <v>0</v>
      </c>
      <c r="X93" s="2085">
        <f t="shared" si="36"/>
        <v>0</v>
      </c>
      <c r="Y93" s="2092"/>
      <c r="Z93" s="2101"/>
      <c r="AA93" s="2101"/>
      <c r="AB93" s="2092"/>
      <c r="AC93" s="2092"/>
      <c r="AD93" s="2092"/>
      <c r="AE93" s="2092"/>
      <c r="AF93" s="2077">
        <f t="shared" si="37"/>
        <v>0</v>
      </c>
      <c r="AG93" s="2085" cm="1">
        <f t="array" ref="AG93">IFERROR(SUMPRODUCT(('P6-2'!$E$3:$E$90=$B93)*('P6-2'!$P$2:$AG$2='Carátula (P)'!$E$18)*('P6-2'!$P$3:$AG$90)),0)</f>
        <v>0</v>
      </c>
      <c r="AH93" s="2034" t="str">
        <f t="shared" si="29"/>
        <v/>
      </c>
      <c r="AI93" s="2035"/>
      <c r="AJ93" s="2036"/>
      <c r="AK93" s="2035"/>
      <c r="AL93" s="2035"/>
      <c r="AM93" s="2037"/>
    </row>
    <row r="94" spans="2:39" ht="36.75">
      <c r="B94" s="1869" t="str">
        <f>'P6-2'!E63</f>
        <v>A1610</v>
      </c>
      <c r="C94" s="1881" t="str">
        <f>'P6-2'!F63</f>
        <v>Transmisor indicador de flujo digital programable, remoto a sensor, display, 4-20mA+HART. Tags FIT-17633008@013</v>
      </c>
      <c r="D94" s="1845" t="str">
        <f>'P6-2'!C63</f>
        <v>UND</v>
      </c>
      <c r="E94" s="1884">
        <f>'P6-2'!B63</f>
        <v>6</v>
      </c>
      <c r="F94" s="1892">
        <f>SUMIF(PROGRAMACION!$C:$C,$B94,PROGRAMACION!$K:$K)</f>
        <v>100.8</v>
      </c>
      <c r="G94" s="1884">
        <f t="shared" si="30"/>
        <v>6</v>
      </c>
      <c r="H94" s="1892">
        <f t="shared" si="31"/>
        <v>100.80000000000001</v>
      </c>
      <c r="I94" s="1884" cm="1">
        <f t="array" ref="I94">SUMPRODUCT(('P6-2'!$E$3:$E$90=$B94)*('P6-2'!$P$3:$AG$90))</f>
        <v>0</v>
      </c>
      <c r="J94" s="1892">
        <f t="shared" si="32"/>
        <v>0</v>
      </c>
      <c r="K94" s="1901">
        <f>SUMIF(PROGRAMACION!$C:$C,$B94,PROGRAMACION!$L:$L)</f>
        <v>1.2358077650710208E-2</v>
      </c>
      <c r="L94" s="1884">
        <f t="shared" si="33"/>
        <v>6</v>
      </c>
      <c r="M94" s="1884" cm="1">
        <f t="array" ref="M94">SUMPRODUCT(('P6-2'!$E$3:$E$90=$B94)*('P6-2'!$P$2:$AG$2='Carátula (P)'!$E$18)*('P6-2'!$P$3:$AG$90))</f>
        <v>0</v>
      </c>
      <c r="N94" s="1884">
        <f t="shared" si="34"/>
        <v>16.8</v>
      </c>
      <c r="O94" s="1845"/>
      <c r="P94" s="2061"/>
      <c r="Q94" s="2095"/>
      <c r="R94" s="2095"/>
      <c r="S94" s="2061"/>
      <c r="T94" s="2061"/>
      <c r="U94" s="2061"/>
      <c r="V94" s="2062"/>
      <c r="W94" s="2077">
        <f t="shared" si="35"/>
        <v>0</v>
      </c>
      <c r="X94" s="2085">
        <f t="shared" si="36"/>
        <v>0</v>
      </c>
      <c r="Y94" s="2092"/>
      <c r="Z94" s="2101"/>
      <c r="AA94" s="2101"/>
      <c r="AB94" s="2092"/>
      <c r="AC94" s="2092"/>
      <c r="AD94" s="2092"/>
      <c r="AE94" s="2092"/>
      <c r="AF94" s="2077">
        <f t="shared" si="37"/>
        <v>0</v>
      </c>
      <c r="AG94" s="2085" cm="1">
        <f t="array" ref="AG94">IFERROR(SUMPRODUCT(('P6-2'!$E$3:$E$90=$B94)*('P6-2'!$P$2:$AG$2='Carátula (P)'!$E$18)*('P6-2'!$P$3:$AG$90)),0)</f>
        <v>0</v>
      </c>
      <c r="AH94" s="2034" t="str">
        <f t="shared" si="29"/>
        <v/>
      </c>
      <c r="AI94" s="2035"/>
      <c r="AJ94" s="2036"/>
      <c r="AK94" s="2035"/>
      <c r="AL94" s="2035"/>
      <c r="AM94" s="2037"/>
    </row>
    <row r="95" spans="2:39" ht="36.75">
      <c r="B95" s="1867" t="str">
        <f>'P6-2'!E64</f>
        <v>A1620</v>
      </c>
      <c r="C95" s="1881" t="str">
        <f>'P6-2'!F64</f>
        <v>Sensor/transmisor de nivel radar no contacto, antena PVDF, Ø1-1/2", 4-20mA+HART. Tags LE/LT-17633014 y LE/LT-17633015</v>
      </c>
      <c r="D95" s="1845" t="str">
        <f>'P6-2'!C64</f>
        <v>UND</v>
      </c>
      <c r="E95" s="1884">
        <f>'P6-2'!B64</f>
        <v>2</v>
      </c>
      <c r="F95" s="1892">
        <f>SUMIF(PROGRAMACION!$C:$C,$B95,PROGRAMACION!$K:$K)</f>
        <v>33.6</v>
      </c>
      <c r="G95" s="1884">
        <f t="shared" si="30"/>
        <v>2</v>
      </c>
      <c r="H95" s="1892">
        <f t="shared" si="31"/>
        <v>33.6</v>
      </c>
      <c r="I95" s="1884" cm="1">
        <f t="array" ref="I95">SUMPRODUCT(('P6-2'!$E$3:$E$90=$B95)*('P6-2'!$P$3:$AG$90))</f>
        <v>0</v>
      </c>
      <c r="J95" s="1892">
        <f t="shared" si="32"/>
        <v>0</v>
      </c>
      <c r="K95" s="1901">
        <f>SUMIF(PROGRAMACION!$C:$C,$B95,PROGRAMACION!$L:$L)</f>
        <v>4.1193592169034027E-3</v>
      </c>
      <c r="L95" s="1884">
        <f t="shared" si="33"/>
        <v>2</v>
      </c>
      <c r="M95" s="1884" cm="1">
        <f t="array" ref="M95">SUMPRODUCT(('P6-2'!$E$3:$E$90=$B95)*('P6-2'!$P$2:$AG$2='Carátula (P)'!$E$18)*('P6-2'!$P$3:$AG$90))</f>
        <v>0</v>
      </c>
      <c r="N95" s="1884">
        <f t="shared" si="34"/>
        <v>16.8</v>
      </c>
      <c r="O95" s="1845"/>
      <c r="P95" s="2061"/>
      <c r="Q95" s="2095"/>
      <c r="R95" s="2095"/>
      <c r="S95" s="2061"/>
      <c r="T95" s="2061"/>
      <c r="U95" s="2061"/>
      <c r="V95" s="2062"/>
      <c r="W95" s="2077">
        <f t="shared" si="35"/>
        <v>0</v>
      </c>
      <c r="X95" s="2085">
        <f t="shared" si="36"/>
        <v>0</v>
      </c>
      <c r="Y95" s="2092"/>
      <c r="Z95" s="2101"/>
      <c r="AA95" s="2101"/>
      <c r="AB95" s="2092"/>
      <c r="AC95" s="2092"/>
      <c r="AD95" s="2092"/>
      <c r="AE95" s="2092"/>
      <c r="AF95" s="2077">
        <f t="shared" si="37"/>
        <v>0</v>
      </c>
      <c r="AG95" s="2085" cm="1">
        <f t="array" ref="AG95">IFERROR(SUMPRODUCT(('P6-2'!$E$3:$E$90=$B95)*('P6-2'!$P$2:$AG$2='Carátula (P)'!$E$18)*('P6-2'!$P$3:$AG$90)),0)</f>
        <v>0</v>
      </c>
      <c r="AH95" s="2034" t="str">
        <f t="shared" si="29"/>
        <v/>
      </c>
      <c r="AI95" s="2035"/>
      <c r="AJ95" s="2036"/>
      <c r="AK95" s="2035"/>
      <c r="AL95" s="2035"/>
      <c r="AM95" s="2037"/>
    </row>
    <row r="96" spans="2:39" ht="24">
      <c r="B96" s="1870" t="str">
        <f>'P6-2'!E65</f>
        <v>A1630</v>
      </c>
      <c r="C96" s="1846" t="str">
        <f>'P6-2'!F65</f>
        <v>Indicador de nivel digital programable, remoto a sensor, display con teclado. Tags LI-17633014 y LI-17633015</v>
      </c>
      <c r="D96" s="1845" t="str">
        <f>'P6-2'!C65</f>
        <v>UND</v>
      </c>
      <c r="E96" s="1884">
        <f>'P6-2'!B65</f>
        <v>2</v>
      </c>
      <c r="F96" s="1892">
        <f>SUMIF(PROGRAMACION!$C:$C,$B96,PROGRAMACION!$K:$K)</f>
        <v>33.6</v>
      </c>
      <c r="G96" s="1884">
        <f t="shared" si="30"/>
        <v>2</v>
      </c>
      <c r="H96" s="1892">
        <f t="shared" si="31"/>
        <v>33.6</v>
      </c>
      <c r="I96" s="1884" cm="1">
        <f t="array" ref="I96">SUMPRODUCT(('P6-2'!$E$3:$E$90=$B96)*('P6-2'!$P$3:$AG$90))</f>
        <v>0</v>
      </c>
      <c r="J96" s="1892">
        <f t="shared" si="32"/>
        <v>0</v>
      </c>
      <c r="K96" s="1901">
        <f>SUMIF(PROGRAMACION!$C:$C,$B96,PROGRAMACION!$L:$L)</f>
        <v>4.1193592169034027E-3</v>
      </c>
      <c r="L96" s="1884">
        <f t="shared" si="33"/>
        <v>2</v>
      </c>
      <c r="M96" s="1884" cm="1">
        <f t="array" ref="M96">SUMPRODUCT(('P6-2'!$E$3:$E$90=$B96)*('P6-2'!$P$2:$AG$2='Carátula (P)'!$E$18)*('P6-2'!$P$3:$AG$90))</f>
        <v>0</v>
      </c>
      <c r="N96" s="1884">
        <f t="shared" si="34"/>
        <v>16.8</v>
      </c>
      <c r="O96" s="1845"/>
      <c r="P96" s="2061"/>
      <c r="Q96" s="2095"/>
      <c r="R96" s="2095"/>
      <c r="S96" s="2061"/>
      <c r="T96" s="2061"/>
      <c r="U96" s="2061"/>
      <c r="V96" s="2062"/>
      <c r="W96" s="2077">
        <f t="shared" si="35"/>
        <v>0</v>
      </c>
      <c r="X96" s="2085">
        <f t="shared" si="36"/>
        <v>0</v>
      </c>
      <c r="Y96" s="2092"/>
      <c r="Z96" s="2101"/>
      <c r="AA96" s="2101"/>
      <c r="AB96" s="2092"/>
      <c r="AC96" s="2092"/>
      <c r="AD96" s="2092"/>
      <c r="AE96" s="2092"/>
      <c r="AF96" s="2077">
        <f t="shared" si="37"/>
        <v>0</v>
      </c>
      <c r="AG96" s="2085" cm="1">
        <f t="array" ref="AG96">IFERROR(SUMPRODUCT(('P6-2'!$E$3:$E$90=$B96)*('P6-2'!$P$2:$AG$2='Carátula (P)'!$E$18)*('P6-2'!$P$3:$AG$90)),0)</f>
        <v>0</v>
      </c>
      <c r="AH96" s="2034" t="str">
        <f t="shared" si="29"/>
        <v/>
      </c>
      <c r="AI96" s="2035"/>
      <c r="AJ96" s="2036"/>
      <c r="AK96" s="2035"/>
      <c r="AL96" s="2035"/>
      <c r="AM96" s="2037"/>
    </row>
    <row r="97" spans="2:39" ht="36">
      <c r="B97" s="1870" t="str">
        <f>'P6-2'!E66</f>
        <v>A1640</v>
      </c>
      <c r="C97" s="1846" t="str">
        <f>'P6-2'!F66</f>
        <v>Suministro, montaje e instalación de detalle constructivo para montaje de manómetro. Ver estandar MY 0000-7-00005</v>
      </c>
      <c r="D97" s="1845" t="str">
        <f>'P6-2'!C66</f>
        <v>UND</v>
      </c>
      <c r="E97" s="1884">
        <f>'P6-2'!B66</f>
        <v>7</v>
      </c>
      <c r="F97" s="1892">
        <f>SUMIF(PROGRAMACION!$C:$C,$B97,PROGRAMACION!$K:$K)</f>
        <v>117.6</v>
      </c>
      <c r="G97" s="1884">
        <f t="shared" si="30"/>
        <v>7</v>
      </c>
      <c r="H97" s="1892">
        <f t="shared" si="31"/>
        <v>117.60000000000001</v>
      </c>
      <c r="I97" s="1884" cm="1">
        <f t="array" ref="I97">SUMPRODUCT(('P6-2'!$E$3:$E$90=$B97)*('P6-2'!$P$3:$AG$90))</f>
        <v>0</v>
      </c>
      <c r="J97" s="1892">
        <f t="shared" si="32"/>
        <v>0</v>
      </c>
      <c r="K97" s="1901">
        <f>SUMIF(PROGRAMACION!$C:$C,$B97,PROGRAMACION!$L:$L)</f>
        <v>1.4417757259161909E-2</v>
      </c>
      <c r="L97" s="1884">
        <f t="shared" si="33"/>
        <v>7</v>
      </c>
      <c r="M97" s="1884" cm="1">
        <f t="array" ref="M97">SUMPRODUCT(('P6-2'!$E$3:$E$90=$B97)*('P6-2'!$P$2:$AG$2='Carátula (P)'!$E$18)*('P6-2'!$P$3:$AG$90))</f>
        <v>0</v>
      </c>
      <c r="N97" s="1884">
        <f t="shared" si="34"/>
        <v>16.8</v>
      </c>
      <c r="O97" s="1845"/>
      <c r="P97" s="2061"/>
      <c r="Q97" s="2095"/>
      <c r="R97" s="2095"/>
      <c r="S97" s="2061"/>
      <c r="T97" s="2061"/>
      <c r="U97" s="2061"/>
      <c r="V97" s="2062"/>
      <c r="W97" s="2077">
        <f t="shared" si="35"/>
        <v>0</v>
      </c>
      <c r="X97" s="2085">
        <f t="shared" si="36"/>
        <v>0</v>
      </c>
      <c r="Y97" s="2092"/>
      <c r="Z97" s="2101"/>
      <c r="AA97" s="2101"/>
      <c r="AB97" s="2092"/>
      <c r="AC97" s="2092"/>
      <c r="AD97" s="2092"/>
      <c r="AE97" s="2092"/>
      <c r="AF97" s="2077">
        <f t="shared" si="37"/>
        <v>0</v>
      </c>
      <c r="AG97" s="2085" cm="1">
        <f t="array" ref="AG97">IFERROR(SUMPRODUCT(('P6-2'!$E$3:$E$90=$B97)*('P6-2'!$P$2:$AG$2='Carátula (P)'!$E$18)*('P6-2'!$P$3:$AG$90)),0)</f>
        <v>0</v>
      </c>
      <c r="AH97" s="2034" t="str">
        <f t="shared" si="29"/>
        <v/>
      </c>
      <c r="AI97" s="2035"/>
      <c r="AJ97" s="2036"/>
      <c r="AK97" s="2035"/>
      <c r="AL97" s="2035"/>
      <c r="AM97" s="2037"/>
    </row>
    <row r="98" spans="2:39" ht="24.75">
      <c r="B98" s="1867" t="str">
        <f>'P6-2'!E67</f>
        <v>A1650</v>
      </c>
      <c r="C98" s="1881" t="str">
        <f>'P6-2'!F67</f>
        <v>Detalle constructivo para montaje de sensor de flujo magnético. Estándar MY 0000-7-00001</v>
      </c>
      <c r="D98" s="1845" t="str">
        <f>'P6-2'!C67</f>
        <v>UND</v>
      </c>
      <c r="E98" s="1884">
        <f>'P6-2'!B67</f>
        <v>6</v>
      </c>
      <c r="F98" s="1892">
        <f>SUMIF(PROGRAMACION!$C:$C,$B98,PROGRAMACION!$K:$K)</f>
        <v>20.160000000000004</v>
      </c>
      <c r="G98" s="1884">
        <f t="shared" si="30"/>
        <v>6</v>
      </c>
      <c r="H98" s="1892">
        <f t="shared" si="31"/>
        <v>20.160000000000004</v>
      </c>
      <c r="I98" s="1884" cm="1">
        <f t="array" ref="I98">SUMPRODUCT(('P6-2'!$E$3:$E$90=$B98)*('P6-2'!$P$3:$AG$90))</f>
        <v>0</v>
      </c>
      <c r="J98" s="1892">
        <f t="shared" si="32"/>
        <v>0</v>
      </c>
      <c r="K98" s="1901">
        <f>SUMIF(PROGRAMACION!$C:$C,$B98,PROGRAMACION!$L:$L)</f>
        <v>2.4716155301420422E-3</v>
      </c>
      <c r="L98" s="1884">
        <f t="shared" si="33"/>
        <v>6</v>
      </c>
      <c r="M98" s="1884" cm="1">
        <f t="array" ref="M98">SUMPRODUCT(('P6-2'!$E$3:$E$90=$B98)*('P6-2'!$P$2:$AG$2='Carátula (P)'!$E$18)*('P6-2'!$P$3:$AG$90))</f>
        <v>0</v>
      </c>
      <c r="N98" s="1884">
        <f t="shared" si="34"/>
        <v>3.3600000000000008</v>
      </c>
      <c r="O98" s="1845"/>
      <c r="P98" s="2061"/>
      <c r="Q98" s="2095"/>
      <c r="R98" s="2095"/>
      <c r="S98" s="2061"/>
      <c r="T98" s="2061"/>
      <c r="U98" s="2061"/>
      <c r="V98" s="2062"/>
      <c r="W98" s="2077">
        <f t="shared" si="35"/>
        <v>0</v>
      </c>
      <c r="X98" s="2085">
        <f t="shared" si="36"/>
        <v>0</v>
      </c>
      <c r="Y98" s="2092"/>
      <c r="Z98" s="2101"/>
      <c r="AA98" s="2101"/>
      <c r="AB98" s="2092"/>
      <c r="AC98" s="2092"/>
      <c r="AD98" s="2092"/>
      <c r="AE98" s="2092"/>
      <c r="AF98" s="2077">
        <f t="shared" si="37"/>
        <v>0</v>
      </c>
      <c r="AG98" s="2085" cm="1">
        <f t="array" ref="AG98">IFERROR(SUMPRODUCT(('P6-2'!$E$3:$E$90=$B98)*('P6-2'!$P$2:$AG$2='Carátula (P)'!$E$18)*('P6-2'!$P$3:$AG$90)),0)</f>
        <v>0</v>
      </c>
      <c r="AH98" s="2034" t="str">
        <f t="shared" si="29"/>
        <v/>
      </c>
      <c r="AI98" s="2035"/>
      <c r="AJ98" s="2036"/>
      <c r="AK98" s="2035"/>
      <c r="AL98" s="2035"/>
      <c r="AM98" s="2037"/>
    </row>
    <row r="99" spans="2:39" ht="24">
      <c r="B99" s="1870" t="str">
        <f>'P6-2'!E68</f>
        <v>A1660</v>
      </c>
      <c r="C99" s="1846" t="str">
        <f>'P6-2'!F68</f>
        <v>Detalle constructivo para pedestal de soporte de tres transmisores. Estándar MY 0000-7-00025</v>
      </c>
      <c r="D99" s="1845" t="str">
        <f>'P6-2'!C68</f>
        <v>UND</v>
      </c>
      <c r="E99" s="1884">
        <f>'P6-2'!B68</f>
        <v>2</v>
      </c>
      <c r="F99" s="1892">
        <f>SUMIF(PROGRAMACION!$C:$C,$B99,PROGRAMACION!$K:$K)</f>
        <v>6.7200000000000006</v>
      </c>
      <c r="G99" s="1884">
        <f t="shared" si="30"/>
        <v>2</v>
      </c>
      <c r="H99" s="1892">
        <f t="shared" si="31"/>
        <v>6.7200000000000006</v>
      </c>
      <c r="I99" s="1884" cm="1">
        <f t="array" ref="I99">SUMPRODUCT(('P6-2'!$E$3:$E$90=$B99)*('P6-2'!$P$3:$AG$90))</f>
        <v>0</v>
      </c>
      <c r="J99" s="1892">
        <f t="shared" si="32"/>
        <v>0</v>
      </c>
      <c r="K99" s="1901">
        <f>SUMIF(PROGRAMACION!$C:$C,$B99,PROGRAMACION!$L:$L)</f>
        <v>8.2387184338068061E-4</v>
      </c>
      <c r="L99" s="1884">
        <f t="shared" si="33"/>
        <v>2</v>
      </c>
      <c r="M99" s="1884" cm="1">
        <f t="array" ref="M99">SUMPRODUCT(('P6-2'!$E$3:$E$90=$B99)*('P6-2'!$P$2:$AG$2='Carátula (P)'!$E$18)*('P6-2'!$P$3:$AG$90))</f>
        <v>0</v>
      </c>
      <c r="N99" s="1884">
        <f t="shared" si="34"/>
        <v>3.3600000000000003</v>
      </c>
      <c r="O99" s="1845"/>
      <c r="P99" s="2061"/>
      <c r="Q99" s="2095"/>
      <c r="R99" s="2095"/>
      <c r="S99" s="2061"/>
      <c r="T99" s="2061"/>
      <c r="U99" s="2061"/>
      <c r="V99" s="2062"/>
      <c r="W99" s="2077">
        <f t="shared" si="35"/>
        <v>0</v>
      </c>
      <c r="X99" s="2085">
        <f t="shared" si="36"/>
        <v>0</v>
      </c>
      <c r="Y99" s="2092"/>
      <c r="Z99" s="2101"/>
      <c r="AA99" s="2101"/>
      <c r="AB99" s="2092"/>
      <c r="AC99" s="2092"/>
      <c r="AD99" s="2092"/>
      <c r="AE99" s="2092"/>
      <c r="AF99" s="2077">
        <f t="shared" si="37"/>
        <v>0</v>
      </c>
      <c r="AG99" s="2085" cm="1">
        <f t="array" ref="AG99">IFERROR(SUMPRODUCT(('P6-2'!$E$3:$E$90=$B99)*('P6-2'!$P$2:$AG$2='Carátula (P)'!$E$18)*('P6-2'!$P$3:$AG$90)),0)</f>
        <v>0</v>
      </c>
      <c r="AH99" s="2034" t="str">
        <f t="shared" si="29"/>
        <v/>
      </c>
      <c r="AI99" s="2035"/>
      <c r="AJ99" s="2036"/>
      <c r="AK99" s="2035"/>
      <c r="AL99" s="2035"/>
      <c r="AM99" s="2037"/>
    </row>
    <row r="100" spans="2:39" ht="24">
      <c r="B100" s="1870" t="str">
        <f>'P6-2'!E69</f>
        <v>A1670</v>
      </c>
      <c r="C100" s="1846" t="str">
        <f>'P6-2'!F69</f>
        <v>Detalle constructivo para montaje de transmisor indicador de flujo. Estándar MY 0000-7-00028</v>
      </c>
      <c r="D100" s="1845" t="str">
        <f>'P6-2'!C69</f>
        <v>UND</v>
      </c>
      <c r="E100" s="1884">
        <f>'P6-2'!B69</f>
        <v>6</v>
      </c>
      <c r="F100" s="1892">
        <f>SUMIF(PROGRAMACION!$C:$C,$B100,PROGRAMACION!$K:$K)</f>
        <v>33.6</v>
      </c>
      <c r="G100" s="1884">
        <f t="shared" si="30"/>
        <v>6</v>
      </c>
      <c r="H100" s="1892">
        <f t="shared" si="31"/>
        <v>33.6</v>
      </c>
      <c r="I100" s="1884" cm="1">
        <f t="array" ref="I100">SUMPRODUCT(('P6-2'!$E$3:$E$90=$B100)*('P6-2'!$P$3:$AG$90))</f>
        <v>0</v>
      </c>
      <c r="J100" s="1892">
        <f t="shared" si="32"/>
        <v>0</v>
      </c>
      <c r="K100" s="1901">
        <f>SUMIF(PROGRAMACION!$C:$C,$B100,PROGRAMACION!$L:$L)</f>
        <v>4.1193592169034027E-3</v>
      </c>
      <c r="L100" s="1884">
        <f t="shared" si="33"/>
        <v>6</v>
      </c>
      <c r="M100" s="1884" cm="1">
        <f t="array" ref="M100">SUMPRODUCT(('P6-2'!$E$3:$E$90=$B100)*('P6-2'!$P$2:$AG$2='Carátula (P)'!$E$18)*('P6-2'!$P$3:$AG$90))</f>
        <v>0</v>
      </c>
      <c r="N100" s="1884">
        <f t="shared" si="34"/>
        <v>5.6000000000000005</v>
      </c>
      <c r="O100" s="1845"/>
      <c r="P100" s="2061"/>
      <c r="Q100" s="2095"/>
      <c r="R100" s="2095"/>
      <c r="S100" s="2061"/>
      <c r="T100" s="2061"/>
      <c r="U100" s="2061"/>
      <c r="V100" s="2062"/>
      <c r="W100" s="2077">
        <f t="shared" si="35"/>
        <v>0</v>
      </c>
      <c r="X100" s="2085">
        <f t="shared" si="36"/>
        <v>0</v>
      </c>
      <c r="Y100" s="2092"/>
      <c r="Z100" s="2101"/>
      <c r="AA100" s="2101"/>
      <c r="AB100" s="2092"/>
      <c r="AC100" s="2092"/>
      <c r="AD100" s="2092"/>
      <c r="AE100" s="2092"/>
      <c r="AF100" s="2077">
        <f t="shared" si="37"/>
        <v>0</v>
      </c>
      <c r="AG100" s="2085" cm="1">
        <f t="array" ref="AG100">IFERROR(SUMPRODUCT(('P6-2'!$E$3:$E$90=$B100)*('P6-2'!$P$2:$AG$2='Carátula (P)'!$E$18)*('P6-2'!$P$3:$AG$90)),0)</f>
        <v>0</v>
      </c>
      <c r="AH100" s="2034" t="str">
        <f t="shared" si="29"/>
        <v/>
      </c>
      <c r="AI100" s="2035"/>
      <c r="AJ100" s="2036"/>
      <c r="AK100" s="2035"/>
      <c r="AL100" s="2035"/>
      <c r="AM100" s="2037"/>
    </row>
    <row r="101" spans="2:39" ht="24">
      <c r="B101" s="1870" t="str">
        <f>'P6-2'!E70</f>
        <v>A1680</v>
      </c>
      <c r="C101" s="1846" t="str">
        <f>'P6-2'!F70</f>
        <v>Detalle constructivo para sensor/transmisor de nivel tipo radar. Estándar MY 0000-7-00007</v>
      </c>
      <c r="D101" s="1845" t="str">
        <f>'P6-2'!C70</f>
        <v>UND</v>
      </c>
      <c r="E101" s="1884">
        <f>'P6-2'!B70</f>
        <v>2</v>
      </c>
      <c r="F101" s="1892">
        <f>SUMIF(PROGRAMACION!$C:$C,$B101,PROGRAMACION!$K:$K)</f>
        <v>11.2</v>
      </c>
      <c r="G101" s="1884">
        <f t="shared" si="30"/>
        <v>2</v>
      </c>
      <c r="H101" s="1892">
        <f t="shared" si="31"/>
        <v>11.2</v>
      </c>
      <c r="I101" s="1884" cm="1">
        <f t="array" ref="I101">SUMPRODUCT(('P6-2'!$E$3:$E$90=$B101)*('P6-2'!$P$3:$AG$90))</f>
        <v>0</v>
      </c>
      <c r="J101" s="1892">
        <f t="shared" si="32"/>
        <v>0</v>
      </c>
      <c r="K101" s="1901">
        <f>SUMIF(PROGRAMACION!$C:$C,$B101,PROGRAMACION!$L:$L)</f>
        <v>1.3731197389678009E-3</v>
      </c>
      <c r="L101" s="1884">
        <f t="shared" si="33"/>
        <v>2</v>
      </c>
      <c r="M101" s="1884" cm="1">
        <f t="array" ref="M101">SUMPRODUCT(('P6-2'!$E$3:$E$90=$B101)*('P6-2'!$P$2:$AG$2='Carátula (P)'!$E$18)*('P6-2'!$P$3:$AG$90))</f>
        <v>0</v>
      </c>
      <c r="N101" s="1884">
        <f t="shared" si="34"/>
        <v>5.6</v>
      </c>
      <c r="O101" s="1845"/>
      <c r="P101" s="2061"/>
      <c r="Q101" s="2095"/>
      <c r="R101" s="2095"/>
      <c r="S101" s="2061"/>
      <c r="T101" s="2061"/>
      <c r="U101" s="2061"/>
      <c r="V101" s="2062"/>
      <c r="W101" s="2077">
        <f t="shared" si="35"/>
        <v>0</v>
      </c>
      <c r="X101" s="2085">
        <f t="shared" si="36"/>
        <v>0</v>
      </c>
      <c r="Y101" s="2092"/>
      <c r="Z101" s="2101"/>
      <c r="AA101" s="2101"/>
      <c r="AB101" s="2092"/>
      <c r="AC101" s="2092"/>
      <c r="AD101" s="2092"/>
      <c r="AE101" s="2092"/>
      <c r="AF101" s="2077">
        <f t="shared" si="37"/>
        <v>0</v>
      </c>
      <c r="AG101" s="2085" cm="1">
        <f t="array" ref="AG101">IFERROR(SUMPRODUCT(('P6-2'!$E$3:$E$90=$B101)*('P6-2'!$P$2:$AG$2='Carátula (P)'!$E$18)*('P6-2'!$P$3:$AG$90)),0)</f>
        <v>0</v>
      </c>
      <c r="AH101" s="2034" t="str">
        <f t="shared" si="29"/>
        <v/>
      </c>
      <c r="AI101" s="2035"/>
      <c r="AJ101" s="2036"/>
      <c r="AK101" s="2035"/>
      <c r="AL101" s="2035"/>
      <c r="AM101" s="2037"/>
    </row>
    <row r="102" spans="2:39" ht="24.75">
      <c r="B102" s="1867" t="str">
        <f>'P6-2'!E71</f>
        <v>A1690</v>
      </c>
      <c r="C102" s="1881" t="str">
        <f>'P6-2'!F71</f>
        <v>Detalle constructivo para pedestal de indicador de nivel. Estándar MY 0000-7-00024</v>
      </c>
      <c r="D102" s="1845" t="str">
        <f>'P6-2'!C71</f>
        <v>UND</v>
      </c>
      <c r="E102" s="1884">
        <f>'P6-2'!B71</f>
        <v>2</v>
      </c>
      <c r="F102" s="1892">
        <f>SUMIF(PROGRAMACION!$C:$C,$B102,PROGRAMACION!$K:$K)</f>
        <v>11.2</v>
      </c>
      <c r="G102" s="1884">
        <f t="shared" si="30"/>
        <v>2</v>
      </c>
      <c r="H102" s="1892">
        <f t="shared" si="31"/>
        <v>11.2</v>
      </c>
      <c r="I102" s="1884" cm="1">
        <f t="array" ref="I102">SUMPRODUCT(('P6-2'!$E$3:$E$90=$B102)*('P6-2'!$P$3:$AG$90))</f>
        <v>0</v>
      </c>
      <c r="J102" s="1892">
        <f t="shared" si="32"/>
        <v>0</v>
      </c>
      <c r="K102" s="1901">
        <f>SUMIF(PROGRAMACION!$C:$C,$B102,PROGRAMACION!$L:$L)</f>
        <v>1.3731197389678009E-3</v>
      </c>
      <c r="L102" s="1884">
        <f t="shared" si="33"/>
        <v>2</v>
      </c>
      <c r="M102" s="1884" cm="1">
        <f t="array" ref="M102">SUMPRODUCT(('P6-2'!$E$3:$E$90=$B102)*('P6-2'!$P$2:$AG$2='Carátula (P)'!$E$18)*('P6-2'!$P$3:$AG$90))</f>
        <v>0</v>
      </c>
      <c r="N102" s="1884">
        <f t="shared" si="34"/>
        <v>5.6</v>
      </c>
      <c r="O102" s="1845"/>
      <c r="P102" s="2061"/>
      <c r="Q102" s="2095"/>
      <c r="R102" s="2095"/>
      <c r="S102" s="2061"/>
      <c r="T102" s="2061"/>
      <c r="U102" s="2061"/>
      <c r="V102" s="2062"/>
      <c r="W102" s="2077">
        <f t="shared" si="35"/>
        <v>0</v>
      </c>
      <c r="X102" s="2085">
        <f t="shared" si="36"/>
        <v>0</v>
      </c>
      <c r="Y102" s="2092"/>
      <c r="Z102" s="2101"/>
      <c r="AA102" s="2101"/>
      <c r="AB102" s="2092"/>
      <c r="AC102" s="2092"/>
      <c r="AD102" s="2092"/>
      <c r="AE102" s="2092"/>
      <c r="AF102" s="2077">
        <f t="shared" si="37"/>
        <v>0</v>
      </c>
      <c r="AG102" s="2085" cm="1">
        <f t="array" ref="AG102">IFERROR(SUMPRODUCT(('P6-2'!$E$3:$E$90=$B102)*('P6-2'!$P$2:$AG$2='Carátula (P)'!$E$18)*('P6-2'!$P$3:$AG$90)),0)</f>
        <v>0</v>
      </c>
      <c r="AH102" s="2034" t="str">
        <f t="shared" si="29"/>
        <v/>
      </c>
      <c r="AI102" s="2035"/>
      <c r="AJ102" s="2036"/>
      <c r="AK102" s="2035"/>
      <c r="AL102" s="2035"/>
      <c r="AM102" s="2037"/>
    </row>
    <row r="103" spans="2:39">
      <c r="B103" s="1871"/>
      <c r="C103" s="1862" t="s">
        <v>339</v>
      </c>
      <c r="D103" s="1861"/>
      <c r="E103" s="1886"/>
      <c r="F103" s="1894"/>
      <c r="G103" s="1886"/>
      <c r="H103" s="1894"/>
      <c r="I103" s="1886"/>
      <c r="J103" s="1894"/>
      <c r="K103" s="1903"/>
      <c r="L103" s="1886"/>
      <c r="M103" s="1886"/>
      <c r="N103" s="1886"/>
      <c r="O103" s="1861"/>
      <c r="P103" s="1907"/>
      <c r="Q103" s="2094"/>
      <c r="R103" s="2094"/>
      <c r="S103" s="1907"/>
      <c r="T103" s="1907"/>
      <c r="U103" s="1907"/>
      <c r="V103" s="2048"/>
      <c r="W103" s="2082"/>
      <c r="X103" s="2084"/>
      <c r="Y103" s="2091"/>
      <c r="Z103" s="2100"/>
      <c r="AA103" s="2100"/>
      <c r="AB103" s="2091"/>
      <c r="AC103" s="2091"/>
      <c r="AD103" s="2091"/>
      <c r="AE103" s="2091"/>
      <c r="AF103" s="2082"/>
      <c r="AG103" s="2084"/>
      <c r="AH103" s="2057" t="str">
        <f t="shared" si="29"/>
        <v/>
      </c>
      <c r="AI103" s="2058"/>
      <c r="AJ103" s="2059"/>
      <c r="AK103" s="2058"/>
      <c r="AL103" s="2058"/>
      <c r="AM103" s="2060"/>
    </row>
    <row r="104" spans="2:39" ht="36.75">
      <c r="B104" s="1867" t="str">
        <f>'P6-2'!E72</f>
        <v>A1700</v>
      </c>
      <c r="C104" s="1881" t="str">
        <f>'P6-2'!F72</f>
        <v>Válvula de control de flujo tipo globo, actuador neumático y posicionador, Ø2" #150, CS, 4-20mA+HART. Tag FCV/FY-1763300</v>
      </c>
      <c r="D104" s="1845" t="str">
        <f>'P6-2'!C72</f>
        <v>UND</v>
      </c>
      <c r="E104" s="1884">
        <f>'P6-2'!B72</f>
        <v>1</v>
      </c>
      <c r="F104" s="1892">
        <f>SUMIF(PROGRAMACION!$C:$C,$B104,PROGRAMACION!$K:$K)</f>
        <v>32.799999999999997</v>
      </c>
      <c r="G104" s="1884">
        <f>$E104</f>
        <v>1</v>
      </c>
      <c r="H104" s="1892">
        <f>$G104*$N104</f>
        <v>32.799999999999997</v>
      </c>
      <c r="I104" s="1884" cm="1">
        <f t="array" ref="I104">SUMPRODUCT(('P6-2'!$E$3:$E$90=$B104)*('P6-2'!$P$3:$AG$90))</f>
        <v>0</v>
      </c>
      <c r="J104" s="1892">
        <f>$I104*$N104</f>
        <v>0</v>
      </c>
      <c r="K104" s="1901">
        <f>SUMIF(PROGRAMACION!$C:$C,$B104,PROGRAMACION!$L:$L)</f>
        <v>4.0212792355485598E-3</v>
      </c>
      <c r="L104" s="1884">
        <f>$E104-$I104</f>
        <v>1</v>
      </c>
      <c r="M104" s="1884" cm="1">
        <f t="array" ref="M104">SUMPRODUCT(('P6-2'!$E$3:$E$90=$B104)*('P6-2'!$P$2:$AG$2='Carátula (P)'!$E$18)*('P6-2'!$P$3:$AG$90))</f>
        <v>0</v>
      </c>
      <c r="N104" s="1884">
        <f>IFERROR($F104/$E104,0)</f>
        <v>32.799999999999997</v>
      </c>
      <c r="O104" s="1845"/>
      <c r="P104" s="2061"/>
      <c r="Q104" s="2095"/>
      <c r="R104" s="2095"/>
      <c r="S104" s="2061"/>
      <c r="T104" s="2061"/>
      <c r="U104" s="2061"/>
      <c r="V104" s="2062"/>
      <c r="W104" s="2077">
        <f>IFERROR(($X104*$N104)/$F$10,0)</f>
        <v>0</v>
      </c>
      <c r="X104" s="2085">
        <f>SUM(P104:V104)</f>
        <v>0</v>
      </c>
      <c r="Y104" s="2092"/>
      <c r="Z104" s="2101"/>
      <c r="AA104" s="2101"/>
      <c r="AB104" s="2092"/>
      <c r="AC104" s="2092"/>
      <c r="AD104" s="2092"/>
      <c r="AE104" s="2092"/>
      <c r="AF104" s="2077">
        <f>IFERROR(($AG104*$N104)/$F$10,0)</f>
        <v>0</v>
      </c>
      <c r="AG104" s="2085" cm="1">
        <f t="array" ref="AG104">IFERROR(SUMPRODUCT(('P6-2'!$E$3:$E$90=$B104)*('P6-2'!$P$2:$AG$2='Carátula (P)'!$E$18)*('P6-2'!$P$3:$AG$90)),0)</f>
        <v>0</v>
      </c>
      <c r="AH104" s="2034" t="str">
        <f t="shared" si="29"/>
        <v/>
      </c>
      <c r="AI104" s="2035"/>
      <c r="AJ104" s="2036"/>
      <c r="AK104" s="2035"/>
      <c r="AL104" s="2035"/>
      <c r="AM104" s="2037"/>
    </row>
    <row r="105" spans="2:39" ht="36">
      <c r="B105" s="1870" t="str">
        <f>'P6-2'!E73</f>
        <v>A1710</v>
      </c>
      <c r="C105" s="1846" t="str">
        <f>'P6-2'!F73</f>
        <v>Válvula de control tipo globo, actuador neumático y posicionador, Ø1-1/2" #150, CS, HART. Tags FCV/FY-17633011 y 013</v>
      </c>
      <c r="D105" s="1845" t="str">
        <f>'P6-2'!C73</f>
        <v>UND</v>
      </c>
      <c r="E105" s="1884">
        <f>'P6-2'!B73</f>
        <v>2</v>
      </c>
      <c r="F105" s="1892">
        <f>SUMIF(PROGRAMACION!$C:$C,$B105,PROGRAMACION!$K:$K)</f>
        <v>65.599999999999994</v>
      </c>
      <c r="G105" s="1884">
        <f>$E105</f>
        <v>2</v>
      </c>
      <c r="H105" s="1892">
        <f>$G105*$N105</f>
        <v>65.599999999999994</v>
      </c>
      <c r="I105" s="1884" cm="1">
        <f t="array" ref="I105">SUMPRODUCT(('P6-2'!$E$3:$E$90=$B105)*('P6-2'!$P$3:$AG$90))</f>
        <v>0</v>
      </c>
      <c r="J105" s="1892">
        <f>$I105*$N105</f>
        <v>0</v>
      </c>
      <c r="K105" s="1901">
        <f>SUMIF(PROGRAMACION!$C:$C,$B105,PROGRAMACION!$L:$L)</f>
        <v>8.0425584710971196E-3</v>
      </c>
      <c r="L105" s="1884">
        <f>$E105-$I105</f>
        <v>2</v>
      </c>
      <c r="M105" s="1884" cm="1">
        <f t="array" ref="M105">SUMPRODUCT(('P6-2'!$E$3:$E$90=$B105)*('P6-2'!$P$2:$AG$2='Carátula (P)'!$E$18)*('P6-2'!$P$3:$AG$90))</f>
        <v>0</v>
      </c>
      <c r="N105" s="1884">
        <f>IFERROR($F105/$E105,0)</f>
        <v>32.799999999999997</v>
      </c>
      <c r="O105" s="1845"/>
      <c r="P105" s="2061"/>
      <c r="Q105" s="2095"/>
      <c r="R105" s="2095"/>
      <c r="S105" s="2061"/>
      <c r="T105" s="2061"/>
      <c r="U105" s="2061"/>
      <c r="V105" s="2062"/>
      <c r="W105" s="2077">
        <f>IFERROR(($X105*$N105)/$F$10,0)</f>
        <v>0</v>
      </c>
      <c r="X105" s="2085">
        <f>SUM(P105:V105)</f>
        <v>0</v>
      </c>
      <c r="Y105" s="2092"/>
      <c r="Z105" s="2101"/>
      <c r="AA105" s="2101"/>
      <c r="AB105" s="2092"/>
      <c r="AC105" s="2092"/>
      <c r="AD105" s="2092"/>
      <c r="AE105" s="2092"/>
      <c r="AF105" s="2077">
        <f>IFERROR(($AG105*$N105)/$F$10,0)</f>
        <v>0</v>
      </c>
      <c r="AG105" s="2085" cm="1">
        <f t="array" ref="AG105">IFERROR(SUMPRODUCT(('P6-2'!$E$3:$E$90=$B105)*('P6-2'!$P$2:$AG$2='Carátula (P)'!$E$18)*('P6-2'!$P$3:$AG$90)),0)</f>
        <v>0</v>
      </c>
      <c r="AH105" s="2034" t="str">
        <f t="shared" si="29"/>
        <v/>
      </c>
      <c r="AI105" s="2035"/>
      <c r="AJ105" s="2036"/>
      <c r="AK105" s="2035"/>
      <c r="AL105" s="2035"/>
      <c r="AM105" s="2037"/>
    </row>
    <row r="106" spans="2:39" ht="24">
      <c r="B106" s="1870" t="str">
        <f>'P6-2'!E74</f>
        <v>A1720</v>
      </c>
      <c r="C106" s="1846" t="str">
        <f>'P6-2'!F74</f>
        <v>Detalle constructivo para montaje de válvulas de control. Estándar MY 0000-7-00016</v>
      </c>
      <c r="D106" s="1845" t="str">
        <f>'P6-2'!C74</f>
        <v>UND</v>
      </c>
      <c r="E106" s="1884">
        <f>'P6-2'!B74</f>
        <v>3</v>
      </c>
      <c r="F106" s="1892">
        <f>SUMIF(PROGRAMACION!$C:$C,$B106,PROGRAMACION!$K:$K)</f>
        <v>16.8</v>
      </c>
      <c r="G106" s="1884">
        <f>$E106</f>
        <v>3</v>
      </c>
      <c r="H106" s="1892">
        <f>$G106*$N106</f>
        <v>16.8</v>
      </c>
      <c r="I106" s="1884" cm="1">
        <f t="array" ref="I106">SUMPRODUCT(('P6-2'!$E$3:$E$90=$B106)*('P6-2'!$P$3:$AG$90))</f>
        <v>0</v>
      </c>
      <c r="J106" s="1892">
        <f>$I106*$N106</f>
        <v>0</v>
      </c>
      <c r="K106" s="1901">
        <f>SUMIF(PROGRAMACION!$C:$C,$B106,PROGRAMACION!$L:$L)</f>
        <v>2.0596796084517014E-3</v>
      </c>
      <c r="L106" s="1884">
        <f>$E106-$I106</f>
        <v>3</v>
      </c>
      <c r="M106" s="1884" cm="1">
        <f t="array" ref="M106">SUMPRODUCT(('P6-2'!$E$3:$E$90=$B106)*('P6-2'!$P$2:$AG$2='Carátula (P)'!$E$18)*('P6-2'!$P$3:$AG$90))</f>
        <v>0</v>
      </c>
      <c r="N106" s="1884">
        <f>IFERROR($F106/$E106,0)</f>
        <v>5.6000000000000005</v>
      </c>
      <c r="O106" s="1845"/>
      <c r="P106" s="2061"/>
      <c r="Q106" s="2095"/>
      <c r="R106" s="2095"/>
      <c r="S106" s="2061"/>
      <c r="T106" s="2061"/>
      <c r="U106" s="2061"/>
      <c r="V106" s="2062"/>
      <c r="W106" s="2077">
        <f>IFERROR(($X106*$N106)/$F$10,0)</f>
        <v>0</v>
      </c>
      <c r="X106" s="2085">
        <f>SUM(P106:V106)</f>
        <v>0</v>
      </c>
      <c r="Y106" s="2092"/>
      <c r="Z106" s="2101"/>
      <c r="AA106" s="2101"/>
      <c r="AB106" s="2092"/>
      <c r="AC106" s="2092"/>
      <c r="AD106" s="2092"/>
      <c r="AE106" s="2092"/>
      <c r="AF106" s="2077">
        <f>IFERROR(($AG106*$N106)/$F$10,0)</f>
        <v>0</v>
      </c>
      <c r="AG106" s="2085" cm="1">
        <f t="array" ref="AG106">IFERROR(SUMPRODUCT(('P6-2'!$E$3:$E$90=$B106)*('P6-2'!$P$2:$AG$2='Carátula (P)'!$E$18)*('P6-2'!$P$3:$AG$90)),0)</f>
        <v>0</v>
      </c>
      <c r="AH106" s="2034" t="str">
        <f t="shared" si="29"/>
        <v/>
      </c>
      <c r="AI106" s="2035"/>
      <c r="AJ106" s="2036"/>
      <c r="AK106" s="2035"/>
      <c r="AL106" s="2035"/>
      <c r="AM106" s="2037"/>
    </row>
    <row r="107" spans="2:39" ht="36">
      <c r="B107" s="1870" t="str">
        <f>'P6-2'!E75</f>
        <v>A1730</v>
      </c>
      <c r="C107" s="1846" t="str">
        <f>'P6-2'!F75</f>
        <v>Verificación y ampliación del tubing de aire para válvulas de control en el área de dosificación de floculantes.</v>
      </c>
      <c r="D107" s="1845" t="str">
        <f>'P6-2'!C75</f>
        <v>Gbl.</v>
      </c>
      <c r="E107" s="1884">
        <f>'P6-2'!B75</f>
        <v>1</v>
      </c>
      <c r="F107" s="1892">
        <f>SUMIF(PROGRAMACION!$C:$C,$B107,PROGRAMACION!$K:$K)</f>
        <v>33.6</v>
      </c>
      <c r="G107" s="1884">
        <f>$E107</f>
        <v>1</v>
      </c>
      <c r="H107" s="1892">
        <f>$G107*$N107</f>
        <v>33.6</v>
      </c>
      <c r="I107" s="1884" cm="1">
        <f t="array" ref="I107">SUMPRODUCT(('P6-2'!$E$3:$E$90=$B107)*('P6-2'!$P$3:$AG$90))</f>
        <v>0</v>
      </c>
      <c r="J107" s="1892">
        <f>$I107*$N107</f>
        <v>0</v>
      </c>
      <c r="K107" s="1901">
        <f>SUMIF(PROGRAMACION!$C:$C,$B107,PROGRAMACION!$L:$L)</f>
        <v>4.1193592169034027E-3</v>
      </c>
      <c r="L107" s="1884">
        <f>$E107-$I107</f>
        <v>1</v>
      </c>
      <c r="M107" s="1884" cm="1">
        <f t="array" ref="M107">SUMPRODUCT(('P6-2'!$E$3:$E$90=$B107)*('P6-2'!$P$2:$AG$2='Carátula (P)'!$E$18)*('P6-2'!$P$3:$AG$90))</f>
        <v>0</v>
      </c>
      <c r="N107" s="1884">
        <f>IFERROR($F107/$E107,0)</f>
        <v>33.6</v>
      </c>
      <c r="O107" s="1845"/>
      <c r="P107" s="2061"/>
      <c r="Q107" s="2095"/>
      <c r="R107" s="2095"/>
      <c r="S107" s="2061"/>
      <c r="T107" s="2061"/>
      <c r="U107" s="2061"/>
      <c r="V107" s="2062"/>
      <c r="W107" s="2077">
        <f>IFERROR(($X107*$N107)/$F$10,0)</f>
        <v>0</v>
      </c>
      <c r="X107" s="2085">
        <f>SUM(P107:V107)</f>
        <v>0</v>
      </c>
      <c r="Y107" s="2092"/>
      <c r="Z107" s="2101"/>
      <c r="AA107" s="2101"/>
      <c r="AB107" s="2092"/>
      <c r="AC107" s="2092"/>
      <c r="AD107" s="2092"/>
      <c r="AE107" s="2092"/>
      <c r="AF107" s="2077">
        <f>IFERROR(($AG107*$N107)/$F$10,0)</f>
        <v>0</v>
      </c>
      <c r="AG107" s="2085" cm="1">
        <f t="array" ref="AG107">IFERROR(SUMPRODUCT(('P6-2'!$E$3:$E$90=$B107)*('P6-2'!$P$2:$AG$2='Carátula (P)'!$E$18)*('P6-2'!$P$3:$AG$90)),0)</f>
        <v>0</v>
      </c>
      <c r="AH107" s="2034" t="str">
        <f t="shared" ref="AH107:AH126" si="38">IF($O107&lt;&gt;"X","",IF($AG107&gt;=$X107*0.999,"SI","NO"))</f>
        <v/>
      </c>
      <c r="AI107" s="2035"/>
      <c r="AJ107" s="2036"/>
      <c r="AK107" s="2035"/>
      <c r="AL107" s="2035"/>
      <c r="AM107" s="2037"/>
    </row>
    <row r="108" spans="2:39">
      <c r="B108" s="1871"/>
      <c r="C108" s="1862" t="s">
        <v>340</v>
      </c>
      <c r="D108" s="1861"/>
      <c r="E108" s="1886"/>
      <c r="F108" s="1894"/>
      <c r="G108" s="1886"/>
      <c r="H108" s="1894"/>
      <c r="I108" s="1886"/>
      <c r="J108" s="1894"/>
      <c r="K108" s="1903"/>
      <c r="L108" s="1886"/>
      <c r="M108" s="1886"/>
      <c r="N108" s="1886"/>
      <c r="O108" s="1861"/>
      <c r="P108" s="1907"/>
      <c r="Q108" s="2094"/>
      <c r="R108" s="2094"/>
      <c r="S108" s="1907"/>
      <c r="T108" s="1907"/>
      <c r="U108" s="1907"/>
      <c r="V108" s="2048"/>
      <c r="W108" s="2082"/>
      <c r="X108" s="2084"/>
      <c r="Y108" s="2091"/>
      <c r="Z108" s="2100"/>
      <c r="AA108" s="2100"/>
      <c r="AB108" s="2091"/>
      <c r="AC108" s="2091"/>
      <c r="AD108" s="2091"/>
      <c r="AE108" s="2091"/>
      <c r="AF108" s="2082"/>
      <c r="AG108" s="2084"/>
      <c r="AH108" s="2057" t="str">
        <f t="shared" si="38"/>
        <v/>
      </c>
      <c r="AI108" s="2058"/>
      <c r="AJ108" s="2059"/>
      <c r="AK108" s="2058"/>
      <c r="AL108" s="2058"/>
      <c r="AM108" s="2060"/>
    </row>
    <row r="109" spans="2:39" ht="24">
      <c r="B109" s="1870" t="str">
        <f>'P6-2'!E76</f>
        <v>A1740</v>
      </c>
      <c r="C109" s="1846" t="str">
        <f>'P6-2'!F76</f>
        <v>Cable de alimentación TC-XHHW-2 600V 90°C, Cu clase B, XLPE/PVC - 3/C #14 AWG (NOTAS 2 y 5)</v>
      </c>
      <c r="D109" s="1845" t="str">
        <f>'P6-2'!C76</f>
        <v>m</v>
      </c>
      <c r="E109" s="1884">
        <f>'P6-2'!B76</f>
        <v>1700</v>
      </c>
      <c r="F109" s="1892">
        <f>SUMIF(PROGRAMACION!$C:$C,$B109,PROGRAMACION!$K:$K)</f>
        <v>285.60000000000002</v>
      </c>
      <c r="G109" s="1884">
        <f t="shared" ref="G109:G114" si="39">$E109</f>
        <v>1700</v>
      </c>
      <c r="H109" s="1892">
        <f t="shared" ref="H109:H114" si="40">$G109*$N109</f>
        <v>285.60000000000002</v>
      </c>
      <c r="I109" s="1884" cm="1">
        <f t="array" ref="I109">SUMPRODUCT(('P6-2'!$E$3:$E$90=$B109)*('P6-2'!$P$3:$AG$90))</f>
        <v>0</v>
      </c>
      <c r="J109" s="1892">
        <f t="shared" ref="J109:J114" si="41">$I109*$N109</f>
        <v>0</v>
      </c>
      <c r="K109" s="1901">
        <f>SUMIF(PROGRAMACION!$C:$C,$B109,PROGRAMACION!$L:$L)</f>
        <v>3.5014553343678929E-2</v>
      </c>
      <c r="L109" s="1884">
        <f t="shared" ref="L109:L114" si="42">$E109-$I109</f>
        <v>1700</v>
      </c>
      <c r="M109" s="1884" cm="1">
        <f t="array" ref="M109">SUMPRODUCT(('P6-2'!$E$3:$E$90=$B109)*('P6-2'!$P$2:$AG$2='Carátula (P)'!$E$18)*('P6-2'!$P$3:$AG$90))</f>
        <v>0</v>
      </c>
      <c r="N109" s="1884">
        <f t="shared" ref="N109:N114" si="43">IFERROR($F109/$E109,0)</f>
        <v>0.16800000000000001</v>
      </c>
      <c r="O109" s="1845"/>
      <c r="P109" s="2061"/>
      <c r="Q109" s="2095"/>
      <c r="R109" s="2095"/>
      <c r="S109" s="2061"/>
      <c r="T109" s="2061"/>
      <c r="U109" s="2061"/>
      <c r="V109" s="2062"/>
      <c r="W109" s="2077">
        <f t="shared" ref="W109:W114" si="44">IFERROR(($X109*$N109)/$F$10,0)</f>
        <v>0</v>
      </c>
      <c r="X109" s="2085">
        <f t="shared" ref="X109:X114" si="45">SUM(P109:V109)</f>
        <v>0</v>
      </c>
      <c r="Y109" s="2092"/>
      <c r="Z109" s="2101"/>
      <c r="AA109" s="2101"/>
      <c r="AB109" s="2092"/>
      <c r="AC109" s="2092"/>
      <c r="AD109" s="2092"/>
      <c r="AE109" s="2092"/>
      <c r="AF109" s="2077">
        <f t="shared" ref="AF109:AF114" si="46">IFERROR(($AG109*$N109)/$F$10,0)</f>
        <v>0</v>
      </c>
      <c r="AG109" s="2085" cm="1">
        <f t="array" ref="AG109">IFERROR(SUMPRODUCT(('P6-2'!$E$3:$E$90=$B109)*('P6-2'!$P$2:$AG$2='Carátula (P)'!$E$18)*('P6-2'!$P$3:$AG$90)),0)</f>
        <v>0</v>
      </c>
      <c r="AH109" s="2034" t="str">
        <f t="shared" si="38"/>
        <v/>
      </c>
      <c r="AI109" s="2035"/>
      <c r="AJ109" s="2036"/>
      <c r="AK109" s="2035"/>
      <c r="AL109" s="2035"/>
      <c r="AM109" s="2037"/>
    </row>
    <row r="110" spans="2:39" ht="24">
      <c r="B110" s="1870" t="str">
        <f>'P6-2'!E77</f>
        <v>A1750</v>
      </c>
      <c r="C110" s="1846" t="str">
        <f>'P6-2'!F77</f>
        <v>Cable de instrumentación PLTC/ITC-OS 105°C, pantalla aluminizada con drenaje, PVC - 1P #16 AWG+SHLD</v>
      </c>
      <c r="D110" s="1845" t="str">
        <f>'P6-2'!C77</f>
        <v>m</v>
      </c>
      <c r="E110" s="1884">
        <f>'P6-2'!B77</f>
        <v>1400</v>
      </c>
      <c r="F110" s="1892">
        <f>SUMIF(PROGRAMACION!$C:$C,$B110,PROGRAMACION!$K:$K)</f>
        <v>235.2</v>
      </c>
      <c r="G110" s="1884">
        <f t="shared" si="39"/>
        <v>1400</v>
      </c>
      <c r="H110" s="1892">
        <f t="shared" si="40"/>
        <v>235.2</v>
      </c>
      <c r="I110" s="1884" cm="1">
        <f t="array" ref="I110">SUMPRODUCT(('P6-2'!$E$3:$E$90=$B110)*('P6-2'!$P$3:$AG$90))</f>
        <v>0</v>
      </c>
      <c r="J110" s="1892">
        <f t="shared" si="41"/>
        <v>0</v>
      </c>
      <c r="K110" s="1901">
        <f>SUMIF(PROGRAMACION!$C:$C,$B110,PROGRAMACION!$L:$L)</f>
        <v>2.8835514518323817E-2</v>
      </c>
      <c r="L110" s="1884">
        <f t="shared" si="42"/>
        <v>1400</v>
      </c>
      <c r="M110" s="1884" cm="1">
        <f t="array" ref="M110">SUMPRODUCT(('P6-2'!$E$3:$E$90=$B110)*('P6-2'!$P$2:$AG$2='Carátula (P)'!$E$18)*('P6-2'!$P$3:$AG$90))</f>
        <v>0</v>
      </c>
      <c r="N110" s="1884">
        <f t="shared" si="43"/>
        <v>0.16799999999999998</v>
      </c>
      <c r="O110" s="1845"/>
      <c r="P110" s="2061"/>
      <c r="Q110" s="2095"/>
      <c r="R110" s="2095"/>
      <c r="S110" s="2061"/>
      <c r="T110" s="2061"/>
      <c r="U110" s="2061"/>
      <c r="V110" s="2062"/>
      <c r="W110" s="2077">
        <f t="shared" si="44"/>
        <v>0</v>
      </c>
      <c r="X110" s="2085">
        <f t="shared" si="45"/>
        <v>0</v>
      </c>
      <c r="Y110" s="2092"/>
      <c r="Z110" s="2101"/>
      <c r="AA110" s="2101"/>
      <c r="AB110" s="2092"/>
      <c r="AC110" s="2092"/>
      <c r="AD110" s="2092"/>
      <c r="AE110" s="2092"/>
      <c r="AF110" s="2077">
        <f t="shared" si="46"/>
        <v>0</v>
      </c>
      <c r="AG110" s="2085" cm="1">
        <f t="array" ref="AG110">IFERROR(SUMPRODUCT(('P6-2'!$E$3:$E$90=$B110)*('P6-2'!$P$2:$AG$2='Carátula (P)'!$E$18)*('P6-2'!$P$3:$AG$90)),0)</f>
        <v>0</v>
      </c>
      <c r="AH110" s="2034" t="str">
        <f t="shared" si="38"/>
        <v/>
      </c>
      <c r="AI110" s="2035"/>
      <c r="AJ110" s="2036"/>
      <c r="AK110" s="2035"/>
      <c r="AL110" s="2035"/>
      <c r="AM110" s="2037"/>
    </row>
    <row r="111" spans="2:39" ht="36.75">
      <c r="B111" s="1867" t="str">
        <f>'P6-2'!E78</f>
        <v>A1760</v>
      </c>
      <c r="C111" s="1881" t="str">
        <f>'P6-2'!F78</f>
        <v>Cable de instrumentación PLTC/ITC-OS 105°C, pantalla aluminizada con drenaje - 1P #16 AWG+SHLD (NOTAS 3 y 5)</v>
      </c>
      <c r="D111" s="1845" t="str">
        <f>'P6-2'!C78</f>
        <v>m</v>
      </c>
      <c r="E111" s="1884">
        <f>'P6-2'!B78</f>
        <v>1700</v>
      </c>
      <c r="F111" s="1892">
        <f>SUMIF(PROGRAMACION!$C:$C,$B111,PROGRAMACION!$K:$K)</f>
        <v>285.60000000000002</v>
      </c>
      <c r="G111" s="1884">
        <f t="shared" si="39"/>
        <v>1700</v>
      </c>
      <c r="H111" s="1892">
        <f t="shared" si="40"/>
        <v>285.60000000000002</v>
      </c>
      <c r="I111" s="1884" cm="1">
        <f t="array" ref="I111">SUMPRODUCT(('P6-2'!$E$3:$E$90=$B111)*('P6-2'!$P$3:$AG$90))</f>
        <v>0</v>
      </c>
      <c r="J111" s="1892">
        <f t="shared" si="41"/>
        <v>0</v>
      </c>
      <c r="K111" s="1901">
        <f>SUMIF(PROGRAMACION!$C:$C,$B111,PROGRAMACION!$L:$L)</f>
        <v>3.5014553343678929E-2</v>
      </c>
      <c r="L111" s="1884">
        <f t="shared" si="42"/>
        <v>1700</v>
      </c>
      <c r="M111" s="1884" cm="1">
        <f t="array" ref="M111">SUMPRODUCT(('P6-2'!$E$3:$E$90=$B111)*('P6-2'!$P$2:$AG$2='Carátula (P)'!$E$18)*('P6-2'!$P$3:$AG$90))</f>
        <v>0</v>
      </c>
      <c r="N111" s="1884">
        <f t="shared" si="43"/>
        <v>0.16800000000000001</v>
      </c>
      <c r="O111" s="1845"/>
      <c r="P111" s="2061"/>
      <c r="Q111" s="2095"/>
      <c r="R111" s="2095"/>
      <c r="S111" s="2061"/>
      <c r="T111" s="2061"/>
      <c r="U111" s="2061"/>
      <c r="V111" s="2062"/>
      <c r="W111" s="2077">
        <f t="shared" si="44"/>
        <v>0</v>
      </c>
      <c r="X111" s="2085">
        <f t="shared" si="45"/>
        <v>0</v>
      </c>
      <c r="Y111" s="2092"/>
      <c r="Z111" s="2101"/>
      <c r="AA111" s="2101"/>
      <c r="AB111" s="2092"/>
      <c r="AC111" s="2092"/>
      <c r="AD111" s="2092"/>
      <c r="AE111" s="2092"/>
      <c r="AF111" s="2077">
        <f t="shared" si="46"/>
        <v>0</v>
      </c>
      <c r="AG111" s="2085" cm="1">
        <f t="array" ref="AG111">IFERROR(SUMPRODUCT(('P6-2'!$E$3:$E$90=$B111)*('P6-2'!$P$2:$AG$2='Carátula (P)'!$E$18)*('P6-2'!$P$3:$AG$90)),0)</f>
        <v>0</v>
      </c>
      <c r="AH111" s="2034" t="str">
        <f t="shared" si="38"/>
        <v/>
      </c>
      <c r="AI111" s="2035"/>
      <c r="AJ111" s="2036"/>
      <c r="AK111" s="2035"/>
      <c r="AL111" s="2035"/>
      <c r="AM111" s="2037"/>
    </row>
    <row r="112" spans="2:39" ht="36">
      <c r="B112" s="1870" t="str">
        <f>'P6-2'!E79</f>
        <v>A1770</v>
      </c>
      <c r="C112" s="1846" t="str">
        <f>'P6-2'!F79</f>
        <v>Cable multipar para red DeviceNet ODVA Class 2 Thick, 2PR #15/#18 + SHLD, blindado, PVC gris, certificación CMG PLTC-ER</v>
      </c>
      <c r="D112" s="1845" t="str">
        <f>'P6-2'!C79</f>
        <v>m</v>
      </c>
      <c r="E112" s="1884">
        <f>'P6-2'!B79</f>
        <v>80</v>
      </c>
      <c r="F112" s="1892">
        <f>SUMIF(PROGRAMACION!$C:$C,$B112,PROGRAMACION!$K:$K)</f>
        <v>14.080000000000002</v>
      </c>
      <c r="G112" s="1884">
        <f t="shared" si="39"/>
        <v>80</v>
      </c>
      <c r="H112" s="1892">
        <f t="shared" si="40"/>
        <v>14.080000000000002</v>
      </c>
      <c r="I112" s="1884" cm="1">
        <f t="array" ref="I112">SUMPRODUCT(('P6-2'!$E$3:$E$90=$B112)*('P6-2'!$P$3:$AG$90))</f>
        <v>0</v>
      </c>
      <c r="J112" s="1892">
        <f t="shared" si="41"/>
        <v>0</v>
      </c>
      <c r="K112" s="1901">
        <f>SUMIF(PROGRAMACION!$C:$C,$B112,PROGRAMACION!$L:$L)</f>
        <v>1.7262076718452357E-3</v>
      </c>
      <c r="L112" s="1884">
        <f t="shared" si="42"/>
        <v>80</v>
      </c>
      <c r="M112" s="1884" cm="1">
        <f t="array" ref="M112">SUMPRODUCT(('P6-2'!$E$3:$E$90=$B112)*('P6-2'!$P$2:$AG$2='Carátula (P)'!$E$18)*('P6-2'!$P$3:$AG$90))</f>
        <v>0</v>
      </c>
      <c r="N112" s="1884">
        <f t="shared" si="43"/>
        <v>0.17600000000000002</v>
      </c>
      <c r="O112" s="1845"/>
      <c r="P112" s="2061"/>
      <c r="Q112" s="2095"/>
      <c r="R112" s="2095"/>
      <c r="S112" s="2061"/>
      <c r="T112" s="2061"/>
      <c r="U112" s="2061"/>
      <c r="V112" s="2062"/>
      <c r="W112" s="2077">
        <f t="shared" si="44"/>
        <v>0</v>
      </c>
      <c r="X112" s="2085">
        <f t="shared" si="45"/>
        <v>0</v>
      </c>
      <c r="Y112" s="2092"/>
      <c r="Z112" s="2101"/>
      <c r="AA112" s="2101"/>
      <c r="AB112" s="2092"/>
      <c r="AC112" s="2092"/>
      <c r="AD112" s="2092"/>
      <c r="AE112" s="2092"/>
      <c r="AF112" s="2077">
        <f t="shared" si="46"/>
        <v>0</v>
      </c>
      <c r="AG112" s="2085" cm="1">
        <f t="array" ref="AG112">IFERROR(SUMPRODUCT(('P6-2'!$E$3:$E$90=$B112)*('P6-2'!$P$2:$AG$2='Carátula (P)'!$E$18)*('P6-2'!$P$3:$AG$90)),0)</f>
        <v>0</v>
      </c>
      <c r="AH112" s="2034" t="str">
        <f t="shared" si="38"/>
        <v/>
      </c>
      <c r="AI112" s="2035"/>
      <c r="AJ112" s="2036"/>
      <c r="AK112" s="2035"/>
      <c r="AL112" s="2035"/>
      <c r="AM112" s="2037"/>
    </row>
    <row r="113" spans="2:39" ht="24">
      <c r="B113" s="1870" t="str">
        <f>'P6-2'!E80</f>
        <v>A1780</v>
      </c>
      <c r="C113" s="1846" t="str">
        <f>'P6-2'!F80</f>
        <v>Accesorios para conductores: empalmes, conectores, terminales, multiconectores, tapones, sellos y etiquetas</v>
      </c>
      <c r="D113" s="1845" t="str">
        <f>'P6-2'!C80</f>
        <v>Gbl.</v>
      </c>
      <c r="E113" s="1884">
        <f>'P6-2'!B80</f>
        <v>1</v>
      </c>
      <c r="F113" s="1892">
        <f>SUMIF(PROGRAMACION!$C:$C,$B113,PROGRAMACION!$K:$K)</f>
        <v>112</v>
      </c>
      <c r="G113" s="1884">
        <f t="shared" si="39"/>
        <v>1</v>
      </c>
      <c r="H113" s="1892">
        <f t="shared" si="40"/>
        <v>112</v>
      </c>
      <c r="I113" s="1884" cm="1">
        <f t="array" ref="I113">SUMPRODUCT(('P6-2'!$E$3:$E$90=$B113)*('P6-2'!$P$3:$AG$90))</f>
        <v>0</v>
      </c>
      <c r="J113" s="1892">
        <f t="shared" si="41"/>
        <v>0</v>
      </c>
      <c r="K113" s="1901">
        <f>SUMIF(PROGRAMACION!$C:$C,$B113,PROGRAMACION!$L:$L)</f>
        <v>1.3731197389678009E-2</v>
      </c>
      <c r="L113" s="1884">
        <f t="shared" si="42"/>
        <v>1</v>
      </c>
      <c r="M113" s="1884" cm="1">
        <f t="array" ref="M113">SUMPRODUCT(('P6-2'!$E$3:$E$90=$B113)*('P6-2'!$P$2:$AG$2='Carátula (P)'!$E$18)*('P6-2'!$P$3:$AG$90))</f>
        <v>0</v>
      </c>
      <c r="N113" s="1884">
        <f t="shared" si="43"/>
        <v>112</v>
      </c>
      <c r="O113" s="1845"/>
      <c r="P113" s="2061"/>
      <c r="Q113" s="2095"/>
      <c r="R113" s="2095"/>
      <c r="S113" s="2061"/>
      <c r="T113" s="2061"/>
      <c r="U113" s="2061"/>
      <c r="V113" s="2062"/>
      <c r="W113" s="2077">
        <f t="shared" si="44"/>
        <v>0</v>
      </c>
      <c r="X113" s="2085">
        <f t="shared" si="45"/>
        <v>0</v>
      </c>
      <c r="Y113" s="2092"/>
      <c r="Z113" s="2101"/>
      <c r="AA113" s="2101"/>
      <c r="AB113" s="2092"/>
      <c r="AC113" s="2092"/>
      <c r="AD113" s="2092"/>
      <c r="AE113" s="2092"/>
      <c r="AF113" s="2077">
        <f t="shared" si="46"/>
        <v>0</v>
      </c>
      <c r="AG113" s="2085" cm="1">
        <f t="array" ref="AG113">IFERROR(SUMPRODUCT(('P6-2'!$E$3:$E$90=$B113)*('P6-2'!$P$2:$AG$2='Carátula (P)'!$E$18)*('P6-2'!$P$3:$AG$90)),0)</f>
        <v>0</v>
      </c>
      <c r="AH113" s="2034" t="str">
        <f t="shared" si="38"/>
        <v/>
      </c>
      <c r="AI113" s="2035"/>
      <c r="AJ113" s="2036"/>
      <c r="AK113" s="2035"/>
      <c r="AL113" s="2035"/>
      <c r="AM113" s="2037"/>
    </row>
    <row r="114" spans="2:39" ht="36.75">
      <c r="B114" s="1867" t="str">
        <f>'P6-2'!E81</f>
        <v>A1790</v>
      </c>
      <c r="C114" s="1881" t="str">
        <f>'P6-2'!F81</f>
        <v>Tarjetas de comunicación DeviceNet compatibles con VFDs existentes de bombas de dosificación de floculante</v>
      </c>
      <c r="D114" s="1845" t="str">
        <f>'P6-2'!C81</f>
        <v>UND</v>
      </c>
      <c r="E114" s="1884">
        <f>'P6-2'!B81</f>
        <v>5</v>
      </c>
      <c r="F114" s="1892">
        <f>SUMIF(PROGRAMACION!$C:$C,$B114,PROGRAMACION!$K:$K)</f>
        <v>16.8</v>
      </c>
      <c r="G114" s="1884">
        <f t="shared" si="39"/>
        <v>5</v>
      </c>
      <c r="H114" s="1892">
        <f t="shared" si="40"/>
        <v>16.8</v>
      </c>
      <c r="I114" s="1884" cm="1">
        <f t="array" ref="I114">SUMPRODUCT(('P6-2'!$E$3:$E$90=$B114)*('P6-2'!$P$3:$AG$90))</f>
        <v>0</v>
      </c>
      <c r="J114" s="1892">
        <f t="shared" si="41"/>
        <v>0</v>
      </c>
      <c r="K114" s="1901">
        <f>SUMIF(PROGRAMACION!$C:$C,$B114,PROGRAMACION!$L:$L)</f>
        <v>2.0596796084517014E-3</v>
      </c>
      <c r="L114" s="1884">
        <f t="shared" si="42"/>
        <v>5</v>
      </c>
      <c r="M114" s="1884" cm="1">
        <f t="array" ref="M114">SUMPRODUCT(('P6-2'!$E$3:$E$90=$B114)*('P6-2'!$P$2:$AG$2='Carátula (P)'!$E$18)*('P6-2'!$P$3:$AG$90))</f>
        <v>0</v>
      </c>
      <c r="N114" s="1884">
        <f t="shared" si="43"/>
        <v>3.3600000000000003</v>
      </c>
      <c r="O114" s="1845"/>
      <c r="P114" s="2061"/>
      <c r="Q114" s="2095"/>
      <c r="R114" s="2095"/>
      <c r="S114" s="2061"/>
      <c r="T114" s="2061"/>
      <c r="U114" s="2061"/>
      <c r="V114" s="2062"/>
      <c r="W114" s="2077">
        <f t="shared" si="44"/>
        <v>0</v>
      </c>
      <c r="X114" s="2085">
        <f t="shared" si="45"/>
        <v>0</v>
      </c>
      <c r="Y114" s="2092"/>
      <c r="Z114" s="2101"/>
      <c r="AA114" s="2101"/>
      <c r="AB114" s="2092"/>
      <c r="AC114" s="2092"/>
      <c r="AD114" s="2092"/>
      <c r="AE114" s="2092"/>
      <c r="AF114" s="2077">
        <f t="shared" si="46"/>
        <v>0</v>
      </c>
      <c r="AG114" s="2085" cm="1">
        <f t="array" ref="AG114">IFERROR(SUMPRODUCT(('P6-2'!$E$3:$E$90=$B114)*('P6-2'!$P$2:$AG$2='Carátula (P)'!$E$18)*('P6-2'!$P$3:$AG$90)),0)</f>
        <v>0</v>
      </c>
      <c r="AH114" s="2034" t="str">
        <f t="shared" si="38"/>
        <v/>
      </c>
      <c r="AI114" s="2035"/>
      <c r="AJ114" s="2036"/>
      <c r="AK114" s="2035"/>
      <c r="AL114" s="2035"/>
      <c r="AM114" s="2037"/>
    </row>
    <row r="115" spans="2:39">
      <c r="B115" s="1871"/>
      <c r="C115" s="1862" t="s">
        <v>341</v>
      </c>
      <c r="D115" s="1861"/>
      <c r="E115" s="1886"/>
      <c r="F115" s="1894"/>
      <c r="G115" s="1886"/>
      <c r="H115" s="1894"/>
      <c r="I115" s="1886"/>
      <c r="J115" s="1894"/>
      <c r="K115" s="1903"/>
      <c r="L115" s="1886"/>
      <c r="M115" s="1886"/>
      <c r="N115" s="1886"/>
      <c r="O115" s="1861"/>
      <c r="P115" s="1907"/>
      <c r="Q115" s="2094"/>
      <c r="R115" s="2094"/>
      <c r="S115" s="1907"/>
      <c r="T115" s="1907"/>
      <c r="U115" s="1907"/>
      <c r="V115" s="2048"/>
      <c r="W115" s="2082"/>
      <c r="X115" s="2084"/>
      <c r="Y115" s="2091"/>
      <c r="Z115" s="2100"/>
      <c r="AA115" s="2100"/>
      <c r="AB115" s="2091"/>
      <c r="AC115" s="2091"/>
      <c r="AD115" s="2091"/>
      <c r="AE115" s="2091"/>
      <c r="AF115" s="2082"/>
      <c r="AG115" s="2084"/>
      <c r="AH115" s="2057" t="str">
        <f t="shared" si="38"/>
        <v/>
      </c>
      <c r="AI115" s="2058"/>
      <c r="AJ115" s="2059"/>
      <c r="AK115" s="2058"/>
      <c r="AL115" s="2058"/>
      <c r="AM115" s="2060"/>
    </row>
    <row r="116" spans="2:39" ht="24">
      <c r="B116" s="1870" t="str">
        <f>'P6-2'!E82</f>
        <v>A1800</v>
      </c>
      <c r="C116" s="1846" t="str">
        <f>'P6-2'!F82</f>
        <v>Tubo de acero galvanizado RGS con revestimiento PVC, longitud 3 m (10 ft) - Ø 3/4"</v>
      </c>
      <c r="D116" s="1845" t="str">
        <f>'P6-2'!C82</f>
        <v>UND</v>
      </c>
      <c r="E116" s="1884">
        <f>'P6-2'!B82</f>
        <v>80</v>
      </c>
      <c r="F116" s="1892">
        <f>SUMIF(PROGRAMACION!$C:$C,$B116,PROGRAMACION!$K:$K)</f>
        <v>89.6</v>
      </c>
      <c r="G116" s="1884">
        <f>$E116</f>
        <v>80</v>
      </c>
      <c r="H116" s="1892">
        <f>$G116*$N116</f>
        <v>89.6</v>
      </c>
      <c r="I116" s="1884" cm="1">
        <f t="array" ref="I116">SUMPRODUCT(('P6-2'!$E$3:$E$90=$B116)*('P6-2'!$P$3:$AG$90))</f>
        <v>0</v>
      </c>
      <c r="J116" s="1892">
        <f>$I116*$N116</f>
        <v>0</v>
      </c>
      <c r="K116" s="1901">
        <f>SUMIF(PROGRAMACION!$C:$C,$B116,PROGRAMACION!$L:$L)</f>
        <v>1.0984957911742407E-2</v>
      </c>
      <c r="L116" s="1884">
        <f>$E116-$I116</f>
        <v>80</v>
      </c>
      <c r="M116" s="1884" cm="1">
        <f t="array" ref="M116">SUMPRODUCT(('P6-2'!$E$3:$E$90=$B116)*('P6-2'!$P$2:$AG$2='Carátula (P)'!$E$18)*('P6-2'!$P$3:$AG$90))</f>
        <v>0</v>
      </c>
      <c r="N116" s="1884">
        <f>IFERROR($F116/$E116,0)</f>
        <v>1.1199999999999999</v>
      </c>
      <c r="O116" s="1845"/>
      <c r="P116" s="2061"/>
      <c r="Q116" s="2095"/>
      <c r="R116" s="2095"/>
      <c r="S116" s="2061"/>
      <c r="T116" s="2061"/>
      <c r="U116" s="2061"/>
      <c r="V116" s="2062"/>
      <c r="W116" s="2077">
        <f>IFERROR(($X116*$N116)/$F$10,0)</f>
        <v>0</v>
      </c>
      <c r="X116" s="2085">
        <f>SUM(P116:V116)</f>
        <v>0</v>
      </c>
      <c r="Y116" s="2092"/>
      <c r="Z116" s="2101"/>
      <c r="AA116" s="2101"/>
      <c r="AB116" s="2092"/>
      <c r="AC116" s="2092"/>
      <c r="AD116" s="2092"/>
      <c r="AE116" s="2092"/>
      <c r="AF116" s="2077">
        <f>IFERROR(($AG116*$N116)/$F$10,0)</f>
        <v>0</v>
      </c>
      <c r="AG116" s="2085" cm="1">
        <f t="array" ref="AG116">IFERROR(SUMPRODUCT(('P6-2'!$E$3:$E$90=$B116)*('P6-2'!$P$2:$AG$2='Carátula (P)'!$E$18)*('P6-2'!$P$3:$AG$90)),0)</f>
        <v>0</v>
      </c>
      <c r="AH116" s="2034" t="str">
        <f t="shared" si="38"/>
        <v/>
      </c>
      <c r="AI116" s="2035"/>
      <c r="AJ116" s="2036"/>
      <c r="AK116" s="2035"/>
      <c r="AL116" s="2035"/>
      <c r="AM116" s="2037"/>
    </row>
    <row r="117" spans="2:39" ht="24.75">
      <c r="B117" s="1867" t="str">
        <f>'P6-2'!E83</f>
        <v>A1810</v>
      </c>
      <c r="C117" s="1881" t="str">
        <f>'P6-2'!F83</f>
        <v>Suministro, montaje e instalación de tubería conduit flexible de acero recubierto C/PVC - Ø 3/4"</v>
      </c>
      <c r="D117" s="1845" t="str">
        <f>'P6-2'!C83</f>
        <v>m</v>
      </c>
      <c r="E117" s="1884">
        <f>'P6-2'!B83</f>
        <v>60</v>
      </c>
      <c r="F117" s="1892">
        <f>SUMIF(PROGRAMACION!$C:$C,$B117,PROGRAMACION!$K:$K)</f>
        <v>96</v>
      </c>
      <c r="G117" s="1884">
        <f>$E117</f>
        <v>60</v>
      </c>
      <c r="H117" s="1892">
        <f>$G117*$N117</f>
        <v>96</v>
      </c>
      <c r="I117" s="1884" cm="1">
        <f t="array" ref="I117">SUMPRODUCT(('P6-2'!$E$3:$E$90=$B117)*('P6-2'!$P$3:$AG$90))</f>
        <v>0</v>
      </c>
      <c r="J117" s="1892">
        <f>$I117*$N117</f>
        <v>0</v>
      </c>
      <c r="K117" s="1901">
        <f>SUMIF(PROGRAMACION!$C:$C,$B117,PROGRAMACION!$L:$L)</f>
        <v>1.1769597762581151E-2</v>
      </c>
      <c r="L117" s="1884">
        <f>$E117-$I117</f>
        <v>60</v>
      </c>
      <c r="M117" s="1884" cm="1">
        <f t="array" ref="M117">SUMPRODUCT(('P6-2'!$E$3:$E$90=$B117)*('P6-2'!$P$2:$AG$2='Carátula (P)'!$E$18)*('P6-2'!$P$3:$AG$90))</f>
        <v>0</v>
      </c>
      <c r="N117" s="1884">
        <f>IFERROR($F117/$E117,0)</f>
        <v>1.6</v>
      </c>
      <c r="O117" s="1845"/>
      <c r="P117" s="2061"/>
      <c r="Q117" s="2095"/>
      <c r="R117" s="2095"/>
      <c r="S117" s="2061"/>
      <c r="T117" s="2061"/>
      <c r="U117" s="2061"/>
      <c r="V117" s="2062"/>
      <c r="W117" s="2077">
        <f>IFERROR(($X117*$N117)/$F$10,0)</f>
        <v>0</v>
      </c>
      <c r="X117" s="2085">
        <f>SUM(P117:V117)</f>
        <v>0</v>
      </c>
      <c r="Y117" s="2092"/>
      <c r="Z117" s="2101"/>
      <c r="AA117" s="2101"/>
      <c r="AB117" s="2092"/>
      <c r="AC117" s="2092"/>
      <c r="AD117" s="2092"/>
      <c r="AE117" s="2092"/>
      <c r="AF117" s="2077">
        <f>IFERROR(($AG117*$N117)/$F$10,0)</f>
        <v>0</v>
      </c>
      <c r="AG117" s="2085" cm="1">
        <f t="array" ref="AG117">IFERROR(SUMPRODUCT(('P6-2'!$E$3:$E$90=$B117)*('P6-2'!$P$2:$AG$2='Carátula (P)'!$E$18)*('P6-2'!$P$3:$AG$90)),0)</f>
        <v>0</v>
      </c>
      <c r="AH117" s="2034" t="str">
        <f t="shared" si="38"/>
        <v/>
      </c>
      <c r="AI117" s="2035"/>
      <c r="AJ117" s="2036"/>
      <c r="AK117" s="2035"/>
      <c r="AL117" s="2035"/>
      <c r="AM117" s="2037"/>
    </row>
    <row r="118" spans="2:39" ht="24">
      <c r="B118" s="1870" t="str">
        <f>'P6-2'!E84</f>
        <v>A1820</v>
      </c>
      <c r="C118" s="1846" t="str">
        <f>'P6-2'!F84</f>
        <v>Accesorios para conduits RGS (cajas condulet, uniones, bushings, abrazaderas, soportería), certificación UL</v>
      </c>
      <c r="D118" s="1845" t="str">
        <f>'P6-2'!C84</f>
        <v>Gbl.</v>
      </c>
      <c r="E118" s="1884">
        <f>'P6-2'!B84</f>
        <v>1</v>
      </c>
      <c r="F118" s="1892">
        <f>SUMIF(PROGRAMACION!$C:$C,$B118,PROGRAMACION!$K:$K)</f>
        <v>48</v>
      </c>
      <c r="G118" s="1884">
        <f>$E118</f>
        <v>1</v>
      </c>
      <c r="H118" s="1892">
        <f>$G118*$N118</f>
        <v>48</v>
      </c>
      <c r="I118" s="1884" cm="1">
        <f t="array" ref="I118">SUMPRODUCT(('P6-2'!$E$3:$E$90=$B118)*('P6-2'!$P$3:$AG$90))</f>
        <v>0</v>
      </c>
      <c r="J118" s="1892">
        <f>$I118*$N118</f>
        <v>0</v>
      </c>
      <c r="K118" s="1901">
        <f>SUMIF(PROGRAMACION!$C:$C,$B118,PROGRAMACION!$L:$L)</f>
        <v>5.8847988812905754E-3</v>
      </c>
      <c r="L118" s="1884">
        <f>$E118-$I118</f>
        <v>1</v>
      </c>
      <c r="M118" s="1884" cm="1">
        <f t="array" ref="M118">SUMPRODUCT(('P6-2'!$E$3:$E$90=$B118)*('P6-2'!$P$2:$AG$2='Carátula (P)'!$E$18)*('P6-2'!$P$3:$AG$90))</f>
        <v>0</v>
      </c>
      <c r="N118" s="1884">
        <f>IFERROR($F118/$E118,0)</f>
        <v>48</v>
      </c>
      <c r="O118" s="1845"/>
      <c r="P118" s="2061"/>
      <c r="Q118" s="2095"/>
      <c r="R118" s="2095"/>
      <c r="S118" s="2061"/>
      <c r="T118" s="2061"/>
      <c r="U118" s="2061"/>
      <c r="V118" s="2062"/>
      <c r="W118" s="2077">
        <f>IFERROR(($X118*$N118)/$F$10,0)</f>
        <v>0</v>
      </c>
      <c r="X118" s="2085">
        <f>SUM(P118:V118)</f>
        <v>0</v>
      </c>
      <c r="Y118" s="2092"/>
      <c r="Z118" s="2101"/>
      <c r="AA118" s="2101"/>
      <c r="AB118" s="2092"/>
      <c r="AC118" s="2092"/>
      <c r="AD118" s="2092"/>
      <c r="AE118" s="2092"/>
      <c r="AF118" s="2077">
        <f>IFERROR(($AG118*$N118)/$F$10,0)</f>
        <v>0</v>
      </c>
      <c r="AG118" s="2085" cm="1">
        <f t="array" ref="AG118">IFERROR(SUMPRODUCT(('P6-2'!$E$3:$E$90=$B118)*('P6-2'!$P$2:$AG$2='Carátula (P)'!$E$18)*('P6-2'!$P$3:$AG$90)),0)</f>
        <v>0</v>
      </c>
      <c r="AH118" s="2034" t="str">
        <f t="shared" si="38"/>
        <v/>
      </c>
      <c r="AI118" s="2035"/>
      <c r="AJ118" s="2036"/>
      <c r="AK118" s="2035"/>
      <c r="AL118" s="2035"/>
      <c r="AM118" s="2037"/>
    </row>
    <row r="119" spans="2:39">
      <c r="B119" s="1871"/>
      <c r="C119" s="1862" t="s">
        <v>342</v>
      </c>
      <c r="D119" s="1861"/>
      <c r="E119" s="1886"/>
      <c r="F119" s="1894"/>
      <c r="G119" s="1886"/>
      <c r="H119" s="1894"/>
      <c r="I119" s="1886"/>
      <c r="J119" s="1894"/>
      <c r="K119" s="1903"/>
      <c r="L119" s="1886"/>
      <c r="M119" s="1886"/>
      <c r="N119" s="1886"/>
      <c r="O119" s="1861"/>
      <c r="P119" s="1907"/>
      <c r="Q119" s="2094"/>
      <c r="R119" s="2094"/>
      <c r="S119" s="1907"/>
      <c r="T119" s="1907"/>
      <c r="U119" s="1907"/>
      <c r="V119" s="2048"/>
      <c r="W119" s="2082"/>
      <c r="X119" s="2084"/>
      <c r="Y119" s="2091"/>
      <c r="Z119" s="2100"/>
      <c r="AA119" s="2100"/>
      <c r="AB119" s="2091"/>
      <c r="AC119" s="2091"/>
      <c r="AD119" s="2091"/>
      <c r="AE119" s="2091"/>
      <c r="AF119" s="2082"/>
      <c r="AG119" s="2084"/>
      <c r="AH119" s="2057" t="str">
        <f t="shared" si="38"/>
        <v/>
      </c>
      <c r="AI119" s="2058"/>
      <c r="AJ119" s="2059"/>
      <c r="AK119" s="2058"/>
      <c r="AL119" s="2058"/>
      <c r="AM119" s="2060"/>
    </row>
    <row r="120" spans="2:39" ht="36">
      <c r="B120" s="1870" t="str">
        <f>'P6-2'!E85</f>
        <v>A1830</v>
      </c>
      <c r="C120" s="1846" t="str">
        <f>'P6-2'!F85</f>
        <v>Reprogramación del PLC: nueva lógica de control, alarmas, secuencias de fallo, red DeviceNet y verificación de señales</v>
      </c>
      <c r="D120" s="1845" t="str">
        <f>'P6-2'!C85</f>
        <v>Gbl.</v>
      </c>
      <c r="E120" s="1884">
        <f>'P6-2'!B85</f>
        <v>1</v>
      </c>
      <c r="F120" s="1892">
        <f>SUMIF(PROGRAMACION!$C:$C,$B120,PROGRAMACION!$K:$K)</f>
        <v>98.409840984098409</v>
      </c>
      <c r="G120" s="1884">
        <f>$E120</f>
        <v>1</v>
      </c>
      <c r="H120" s="1892">
        <f>$G120*$N120</f>
        <v>98.409840984098409</v>
      </c>
      <c r="I120" s="1884" cm="1">
        <f t="array" ref="I120">SUMPRODUCT(('P6-2'!$E$3:$E$90=$B120)*('P6-2'!$P$3:$AG$90))</f>
        <v>0</v>
      </c>
      <c r="J120" s="1892">
        <f>$I120*$N120</f>
        <v>0</v>
      </c>
      <c r="K120" s="1901">
        <f>SUMIF(PROGRAMACION!$C:$C,$B120,PROGRAMACION!$L:$L)</f>
        <v>1.2065044211066786E-2</v>
      </c>
      <c r="L120" s="1884">
        <f>$E120-$I120</f>
        <v>1</v>
      </c>
      <c r="M120" s="1884" cm="1">
        <f t="array" ref="M120">SUMPRODUCT(('P6-2'!$E$3:$E$90=$B120)*('P6-2'!$P$2:$AG$2='Carátula (P)'!$E$18)*('P6-2'!$P$3:$AG$90))</f>
        <v>0</v>
      </c>
      <c r="N120" s="1884">
        <f>IFERROR($F120/$E120,0)</f>
        <v>98.409840984098409</v>
      </c>
      <c r="O120" s="1845"/>
      <c r="P120" s="2061"/>
      <c r="Q120" s="2095"/>
      <c r="R120" s="2095"/>
      <c r="S120" s="2061"/>
      <c r="T120" s="2061"/>
      <c r="U120" s="2061"/>
      <c r="V120" s="2062"/>
      <c r="W120" s="2077">
        <f>IFERROR(($X120*$N120)/$F$10,0)</f>
        <v>0</v>
      </c>
      <c r="X120" s="2085">
        <f>SUM(P120:V120)</f>
        <v>0</v>
      </c>
      <c r="Y120" s="2092"/>
      <c r="Z120" s="2101"/>
      <c r="AA120" s="2101"/>
      <c r="AB120" s="2092"/>
      <c r="AC120" s="2092"/>
      <c r="AD120" s="2092"/>
      <c r="AE120" s="2092"/>
      <c r="AF120" s="2077">
        <f>IFERROR(($AG120*$N120)/$F$10,0)</f>
        <v>0</v>
      </c>
      <c r="AG120" s="2085" cm="1">
        <f t="array" ref="AG120">IFERROR(SUMPRODUCT(('P6-2'!$E$3:$E$90=$B120)*('P6-2'!$P$2:$AG$2='Carátula (P)'!$E$18)*('P6-2'!$P$3:$AG$90)),0)</f>
        <v>0</v>
      </c>
      <c r="AH120" s="2034" t="str">
        <f t="shared" si="38"/>
        <v/>
      </c>
      <c r="AI120" s="2035"/>
      <c r="AJ120" s="2036"/>
      <c r="AK120" s="2035"/>
      <c r="AL120" s="2035"/>
      <c r="AM120" s="2037"/>
    </row>
    <row r="121" spans="2:39" ht="36">
      <c r="B121" s="1870" t="str">
        <f>'P6-2'!E86</f>
        <v>A1840</v>
      </c>
      <c r="C121" s="1846" t="str">
        <f>'P6-2'!F86</f>
        <v>Actualización de interfaz SCADA: alarmas, fallos y arranque/parada de arrancadores y VFDs; incluye pruebas</v>
      </c>
      <c r="D121" s="1845" t="str">
        <f>'P6-2'!C86</f>
        <v>Gbl.</v>
      </c>
      <c r="E121" s="1884">
        <f>'P6-2'!B86</f>
        <v>1</v>
      </c>
      <c r="F121" s="1892">
        <f>SUMIF(PROGRAMACION!$C:$C,$B121,PROGRAMACION!$K:$K)</f>
        <v>65.599999999999994</v>
      </c>
      <c r="G121" s="1884">
        <f>$E121</f>
        <v>1</v>
      </c>
      <c r="H121" s="1892">
        <f>$G121*$N121</f>
        <v>65.599999999999994</v>
      </c>
      <c r="I121" s="1884" cm="1">
        <f t="array" ref="I121">SUMPRODUCT(('P6-2'!$E$3:$E$90=$B121)*('P6-2'!$P$3:$AG$90))</f>
        <v>0</v>
      </c>
      <c r="J121" s="1892">
        <f>$I121*$N121</f>
        <v>0</v>
      </c>
      <c r="K121" s="1901">
        <f>SUMIF(PROGRAMACION!$C:$C,$B121,PROGRAMACION!$L:$L)</f>
        <v>8.0425584710971196E-3</v>
      </c>
      <c r="L121" s="1884">
        <f>$E121-$I121</f>
        <v>1</v>
      </c>
      <c r="M121" s="1884" cm="1">
        <f t="array" ref="M121">SUMPRODUCT(('P6-2'!$E$3:$E$90=$B121)*('P6-2'!$P$2:$AG$2='Carátula (P)'!$E$18)*('P6-2'!$P$3:$AG$90))</f>
        <v>0</v>
      </c>
      <c r="N121" s="1884">
        <f>IFERROR($F121/$E121,0)</f>
        <v>65.599999999999994</v>
      </c>
      <c r="O121" s="1845"/>
      <c r="P121" s="2061"/>
      <c r="Q121" s="2095"/>
      <c r="R121" s="2095"/>
      <c r="S121" s="2061"/>
      <c r="T121" s="2061"/>
      <c r="U121" s="2061"/>
      <c r="V121" s="2062"/>
      <c r="W121" s="2077">
        <f>IFERROR(($X121*$N121)/$F$10,0)</f>
        <v>0</v>
      </c>
      <c r="X121" s="2085">
        <f>SUM(P121:V121)</f>
        <v>0</v>
      </c>
      <c r="Y121" s="2092"/>
      <c r="Z121" s="2101"/>
      <c r="AA121" s="2101"/>
      <c r="AB121" s="2092"/>
      <c r="AC121" s="2092"/>
      <c r="AD121" s="2092"/>
      <c r="AE121" s="2092"/>
      <c r="AF121" s="2077">
        <f>IFERROR(($AG121*$N121)/$F$10,0)</f>
        <v>0</v>
      </c>
      <c r="AG121" s="2085" cm="1">
        <f t="array" ref="AG121">IFERROR(SUMPRODUCT(('P6-2'!$E$3:$E$90=$B121)*('P6-2'!$P$2:$AG$2='Carátula (P)'!$E$18)*('P6-2'!$P$3:$AG$90)),0)</f>
        <v>0</v>
      </c>
      <c r="AH121" s="2034" t="str">
        <f t="shared" si="38"/>
        <v/>
      </c>
      <c r="AI121" s="2035"/>
      <c r="AJ121" s="2036"/>
      <c r="AK121" s="2035"/>
      <c r="AL121" s="2035"/>
      <c r="AM121" s="2037"/>
    </row>
    <row r="122" spans="2:39">
      <c r="B122" s="1865"/>
      <c r="C122" s="1879" t="s">
        <v>1494</v>
      </c>
      <c r="D122" s="1861"/>
      <c r="E122" s="1886"/>
      <c r="F122" s="1894"/>
      <c r="G122" s="1886"/>
      <c r="H122" s="1894"/>
      <c r="I122" s="1886"/>
      <c r="J122" s="1894"/>
      <c r="K122" s="1903"/>
      <c r="L122" s="1886"/>
      <c r="M122" s="1886"/>
      <c r="N122" s="1886"/>
      <c r="O122" s="1861"/>
      <c r="P122" s="1907"/>
      <c r="Q122" s="2094"/>
      <c r="R122" s="2094"/>
      <c r="S122" s="1907"/>
      <c r="T122" s="1907"/>
      <c r="U122" s="1907"/>
      <c r="V122" s="2048"/>
      <c r="W122" s="2082"/>
      <c r="X122" s="2084"/>
      <c r="Y122" s="2091"/>
      <c r="Z122" s="2100"/>
      <c r="AA122" s="2100"/>
      <c r="AB122" s="2091"/>
      <c r="AC122" s="2091"/>
      <c r="AD122" s="2091"/>
      <c r="AE122" s="2091"/>
      <c r="AF122" s="2082"/>
      <c r="AG122" s="2084"/>
      <c r="AH122" s="2057" t="str">
        <f t="shared" si="38"/>
        <v/>
      </c>
      <c r="AI122" s="2058"/>
      <c r="AJ122" s="2059"/>
      <c r="AK122" s="2058"/>
      <c r="AL122" s="2058"/>
      <c r="AM122" s="2060"/>
    </row>
    <row r="123" spans="2:39">
      <c r="B123" s="1870" t="str">
        <f>'P6-2'!E87</f>
        <v>A1850</v>
      </c>
      <c r="C123" s="1846" t="str">
        <f>'P6-2'!F87</f>
        <v>CAMINATA DE CONSTRUCCION</v>
      </c>
      <c r="D123" s="1845" t="str">
        <f>'P6-2'!C87</f>
        <v>Glb.</v>
      </c>
      <c r="E123" s="1884">
        <f>'P6-2'!B87</f>
        <v>1</v>
      </c>
      <c r="F123" s="1892">
        <f>SUMIF(PROGRAMACION!$C:$C,$B123,PROGRAMACION!$K:$K)</f>
        <v>0</v>
      </c>
      <c r="G123" s="1884">
        <f>$E123</f>
        <v>1</v>
      </c>
      <c r="H123" s="1892">
        <f>$G123*$N123</f>
        <v>0</v>
      </c>
      <c r="I123" s="1884" cm="1">
        <f t="array" ref="I123">SUMPRODUCT(('P6-2'!$E$3:$E$90=$B123)*('P6-2'!$P$3:$AG$90))</f>
        <v>0</v>
      </c>
      <c r="J123" s="1892">
        <f>$I123*$N123</f>
        <v>0</v>
      </c>
      <c r="K123" s="1901">
        <f>SUMIF(PROGRAMACION!$C:$C,$B123,PROGRAMACION!$L:$L)</f>
        <v>0</v>
      </c>
      <c r="L123" s="1884">
        <f>$E123-$I123</f>
        <v>1</v>
      </c>
      <c r="M123" s="1884" cm="1">
        <f t="array" ref="M123">SUMPRODUCT(('P6-2'!$E$3:$E$90=$B123)*('P6-2'!$P$2:$AG$2='Carátula (P)'!$E$18)*('P6-2'!$P$3:$AG$90))</f>
        <v>0</v>
      </c>
      <c r="N123" s="1884">
        <f>IFERROR($F123/$E123,0)</f>
        <v>0</v>
      </c>
      <c r="O123" s="1845"/>
      <c r="P123" s="2061"/>
      <c r="Q123" s="2095"/>
      <c r="R123" s="2095"/>
      <c r="S123" s="2061"/>
      <c r="T123" s="2061"/>
      <c r="U123" s="2061"/>
      <c r="V123" s="2062"/>
      <c r="W123" s="2077">
        <f>IFERROR(($X123*$N123)/$F$10,0)</f>
        <v>0</v>
      </c>
      <c r="X123" s="2085">
        <f>SUM(P123:V123)</f>
        <v>0</v>
      </c>
      <c r="Y123" s="2092"/>
      <c r="Z123" s="2101"/>
      <c r="AA123" s="2101"/>
      <c r="AB123" s="2092"/>
      <c r="AC123" s="2092"/>
      <c r="AD123" s="2092"/>
      <c r="AE123" s="2092"/>
      <c r="AF123" s="2077">
        <f>IFERROR(($AG123*$N123)/$F$10,0)</f>
        <v>0</v>
      </c>
      <c r="AG123" s="2085" cm="1">
        <f t="array" ref="AG123">IFERROR(SUMPRODUCT(('P6-2'!$E$3:$E$90=$B123)*('P6-2'!$P$2:$AG$2='Carátula (P)'!$E$18)*('P6-2'!$P$3:$AG$90)),0)</f>
        <v>0</v>
      </c>
      <c r="AH123" s="2034" t="str">
        <f t="shared" si="38"/>
        <v/>
      </c>
      <c r="AI123" s="2035"/>
      <c r="AJ123" s="2036"/>
      <c r="AK123" s="2035"/>
      <c r="AL123" s="2035"/>
      <c r="AM123" s="2037"/>
    </row>
    <row r="124" spans="2:39">
      <c r="B124" s="1917" t="str">
        <f>'P6-2'!E88</f>
        <v>A1860</v>
      </c>
      <c r="C124" s="1918" t="str">
        <f>'P6-2'!F88</f>
        <v>LEVANTAMIENTO DE OBSERVACIONES</v>
      </c>
      <c r="D124" s="1919" t="str">
        <f>'P6-2'!C88</f>
        <v>Glb.</v>
      </c>
      <c r="E124" s="1920">
        <f>'P6-2'!B88</f>
        <v>1</v>
      </c>
      <c r="F124" s="1921">
        <f>SUMIF(PROGRAMACION!$C:$C,$B124,PROGRAMACION!$K:$K)</f>
        <v>0</v>
      </c>
      <c r="G124" s="1920">
        <f>$E124</f>
        <v>1</v>
      </c>
      <c r="H124" s="1921">
        <f>$G124*$N124</f>
        <v>0</v>
      </c>
      <c r="I124" s="1920" cm="1">
        <f t="array" ref="I124">SUMPRODUCT(('P6-2'!$E$3:$E$90=$B124)*('P6-2'!$P$3:$AG$90))</f>
        <v>0</v>
      </c>
      <c r="J124" s="1921">
        <f>$I124*$N124</f>
        <v>0</v>
      </c>
      <c r="K124" s="1922">
        <f>SUMIF(PROGRAMACION!$C:$C,$B124,PROGRAMACION!$L:$L)</f>
        <v>0</v>
      </c>
      <c r="L124" s="1920">
        <f>$E124-$I124</f>
        <v>1</v>
      </c>
      <c r="M124" s="1920" cm="1">
        <f t="array" ref="M124">SUMPRODUCT(('P6-2'!$E$3:$E$90=$B124)*('P6-2'!$P$2:$AG$2='Carátula (P)'!$E$18)*('P6-2'!$P$3:$AG$90))</f>
        <v>0</v>
      </c>
      <c r="N124" s="1920">
        <f>IFERROR($F124/$E124,0)</f>
        <v>0</v>
      </c>
      <c r="O124" s="1919"/>
      <c r="P124" s="2065"/>
      <c r="Q124" s="2097"/>
      <c r="R124" s="2097"/>
      <c r="S124" s="2065"/>
      <c r="T124" s="2065"/>
      <c r="U124" s="2065"/>
      <c r="V124" s="2066"/>
      <c r="W124" s="2077">
        <f>IFERROR(($X124*$N124)/$F$10,0)</f>
        <v>0</v>
      </c>
      <c r="X124" s="2085">
        <f>SUM(P124:V124)</f>
        <v>0</v>
      </c>
      <c r="Y124" s="2092"/>
      <c r="Z124" s="2101"/>
      <c r="AA124" s="2101"/>
      <c r="AB124" s="2092"/>
      <c r="AC124" s="2092"/>
      <c r="AD124" s="2092"/>
      <c r="AE124" s="2092"/>
      <c r="AF124" s="2077">
        <f>IFERROR(($AG124*$N124)/$F$10,0)</f>
        <v>0</v>
      </c>
      <c r="AG124" s="2085" cm="1">
        <f t="array" ref="AG124">IFERROR(SUMPRODUCT(('P6-2'!$E$3:$E$90=$B124)*('P6-2'!$P$2:$AG$2='Carátula (P)'!$E$18)*('P6-2'!$P$3:$AG$90)),0)</f>
        <v>0</v>
      </c>
      <c r="AH124" s="2034" t="str">
        <f t="shared" si="38"/>
        <v/>
      </c>
      <c r="AI124" s="2035"/>
      <c r="AJ124" s="2036"/>
      <c r="AK124" s="2035"/>
      <c r="AL124" s="2035"/>
      <c r="AM124" s="2037"/>
    </row>
    <row r="125" spans="2:39">
      <c r="B125" s="1867" t="str">
        <f>'P6-2'!E89</f>
        <v>A1870</v>
      </c>
      <c r="C125" s="1881" t="str">
        <f>'P6-2'!F89</f>
        <v>LIMPIEZA FINAL DE OBRA</v>
      </c>
      <c r="D125" s="1845" t="str">
        <f>'P6-2'!C89</f>
        <v>Glb.</v>
      </c>
      <c r="E125" s="1884">
        <f>'P6-2'!B89</f>
        <v>1</v>
      </c>
      <c r="F125" s="1892">
        <f>SUMIF(PROGRAMACION!$C:$C,$B125,PROGRAMACION!$K:$K)</f>
        <v>0</v>
      </c>
      <c r="G125" s="1884">
        <f>$E125</f>
        <v>1</v>
      </c>
      <c r="H125" s="1892">
        <f>$G125*$N125</f>
        <v>0</v>
      </c>
      <c r="I125" s="1884" cm="1">
        <f t="array" ref="I125">SUMPRODUCT(('P6-2'!$E$3:$E$90=$B125)*('P6-2'!$P$3:$AG$90))</f>
        <v>0</v>
      </c>
      <c r="J125" s="1892">
        <f>$I125*$N125</f>
        <v>0</v>
      </c>
      <c r="K125" s="1901">
        <f>SUMIF(PROGRAMACION!$C:$C,$B125,PROGRAMACION!$L:$L)</f>
        <v>0</v>
      </c>
      <c r="L125" s="1884">
        <f>$E125-$I125</f>
        <v>1</v>
      </c>
      <c r="M125" s="1884" cm="1">
        <f t="array" ref="M125">SUMPRODUCT(('P6-2'!$E$3:$E$90=$B125)*('P6-2'!$P$2:$AG$2='Carátula (P)'!$E$18)*('P6-2'!$P$3:$AG$90))</f>
        <v>0</v>
      </c>
      <c r="N125" s="1884">
        <f>IFERROR($F125/$E125,0)</f>
        <v>0</v>
      </c>
      <c r="O125" s="1845"/>
      <c r="P125" s="2061"/>
      <c r="Q125" s="2095"/>
      <c r="R125" s="2095"/>
      <c r="S125" s="2061"/>
      <c r="T125" s="2061"/>
      <c r="U125" s="2061"/>
      <c r="V125" s="2062"/>
      <c r="W125" s="2077">
        <f>IFERROR(($X125*$N125)/$F$10,0)</f>
        <v>0</v>
      </c>
      <c r="X125" s="2085">
        <f>SUM(P125:V125)</f>
        <v>0</v>
      </c>
      <c r="Y125" s="2092"/>
      <c r="Z125" s="2101"/>
      <c r="AA125" s="2101"/>
      <c r="AB125" s="2092"/>
      <c r="AC125" s="2092"/>
      <c r="AD125" s="2092"/>
      <c r="AE125" s="2092"/>
      <c r="AF125" s="2077">
        <f>IFERROR(($AG125*$N125)/$F$10,0)</f>
        <v>0</v>
      </c>
      <c r="AG125" s="2085" cm="1">
        <f t="array" ref="AG125">IFERROR(SUMPRODUCT(('P6-2'!$E$3:$E$90=$B125)*('P6-2'!$P$2:$AG$2='Carátula (P)'!$E$18)*('P6-2'!$P$3:$AG$90)),0)</f>
        <v>0</v>
      </c>
      <c r="AH125" s="2034" t="str">
        <f t="shared" si="38"/>
        <v/>
      </c>
      <c r="AI125" s="2035"/>
      <c r="AJ125" s="2036"/>
      <c r="AK125" s="2035"/>
      <c r="AL125" s="2035"/>
      <c r="AM125" s="2037"/>
    </row>
    <row r="126" spans="2:39">
      <c r="B126" s="1872" t="str">
        <f>'P6-2'!E90</f>
        <v>A1880</v>
      </c>
      <c r="C126" s="1855" t="str">
        <f>'P6-2'!F90</f>
        <v>DESMOVILIZACION</v>
      </c>
      <c r="D126" s="1856" t="str">
        <f>'P6-2'!C90</f>
        <v>Glb.</v>
      </c>
      <c r="E126" s="1888">
        <f>'P6-2'!B90</f>
        <v>0.5</v>
      </c>
      <c r="F126" s="1896">
        <f>SUMIF(PROGRAMACION!$C:$C,$B126,PROGRAMACION!$K:$K)</f>
        <v>100</v>
      </c>
      <c r="G126" s="1888">
        <f>$E126</f>
        <v>0.5</v>
      </c>
      <c r="H126" s="1896">
        <f>$G126*$N126</f>
        <v>100</v>
      </c>
      <c r="I126" s="1888" cm="1">
        <f t="array" ref="I126">SUMPRODUCT(('P6-2'!$E$3:$E$90=$B126)*('P6-2'!$P$3:$AG$90))</f>
        <v>0</v>
      </c>
      <c r="J126" s="1896">
        <f>$I126*$N126</f>
        <v>0</v>
      </c>
      <c r="K126" s="1905">
        <f>SUMIF(PROGRAMACION!$C:$C,$B126,PROGRAMACION!$L:$L)</f>
        <v>1.2259997669355366E-2</v>
      </c>
      <c r="L126" s="1888">
        <f>$E126-$I126</f>
        <v>0.5</v>
      </c>
      <c r="M126" s="1888" cm="1">
        <f t="array" ref="M126">SUMPRODUCT(('P6-2'!$E$3:$E$90=$B126)*('P6-2'!$P$2:$AG$2='Carátula (P)'!$E$18)*('P6-2'!$P$3:$AG$90))</f>
        <v>0</v>
      </c>
      <c r="N126" s="1888">
        <f>IFERROR($F126/$E126,0)</f>
        <v>200</v>
      </c>
      <c r="O126" s="1856"/>
      <c r="P126" s="2069"/>
      <c r="Q126" s="2099"/>
      <c r="R126" s="2099"/>
      <c r="S126" s="2069"/>
      <c r="T126" s="2069"/>
      <c r="U126" s="2069"/>
      <c r="V126" s="2070"/>
      <c r="W126" s="2077">
        <f>IFERROR(($X126*$N126)/$F$10,0)</f>
        <v>0</v>
      </c>
      <c r="X126" s="2085">
        <f>SUM(P126:V126)</f>
        <v>0</v>
      </c>
      <c r="Y126" s="2092"/>
      <c r="Z126" s="2101"/>
      <c r="AA126" s="2101"/>
      <c r="AB126" s="2092"/>
      <c r="AC126" s="2092"/>
      <c r="AD126" s="2092"/>
      <c r="AE126" s="2092"/>
      <c r="AF126" s="2077">
        <f>IFERROR(($AG126*$N126)/$F$10,0)</f>
        <v>0</v>
      </c>
      <c r="AG126" s="2085" cm="1">
        <f t="array" ref="AG126">IFERROR(SUMPRODUCT(('P6-2'!$E$3:$E$90=$B126)*('P6-2'!$P$2:$AG$2='Carátula (P)'!$E$18)*('P6-2'!$P$3:$AG$90)),0)</f>
        <v>0</v>
      </c>
      <c r="AH126" s="2034" t="str">
        <f t="shared" si="38"/>
        <v/>
      </c>
      <c r="AI126" s="2035"/>
      <c r="AJ126" s="2036"/>
      <c r="AK126" s="2035"/>
      <c r="AL126" s="2035"/>
      <c r="AM126" s="2037"/>
    </row>
  </sheetData>
  <autoFilter ref="B10:AM126" xr:uid="{06C818EE-747A-4346-A097-4692836D1CE4}"/>
  <mergeCells count="7">
    <mergeCell ref="AL9:AM9"/>
    <mergeCell ref="Q11:R11"/>
    <mergeCell ref="Z11:AA11"/>
    <mergeCell ref="P6:V6"/>
    <mergeCell ref="Y6:AE6"/>
    <mergeCell ref="P7:V7"/>
    <mergeCell ref="Y7:AE7"/>
  </mergeCells>
  <conditionalFormatting sqref="P10:V10">
    <cfRule type="cellIs" dxfId="21" priority="3" operator="greaterThan">
      <formula>0</formula>
    </cfRule>
  </conditionalFormatting>
  <conditionalFormatting sqref="P12:V54 Q55:V55 P56:V126">
    <cfRule type="cellIs" dxfId="20" priority="9" operator="greaterThan">
      <formula>0</formula>
    </cfRule>
  </conditionalFormatting>
  <conditionalFormatting sqref="Y10:AE10">
    <cfRule type="cellIs" dxfId="19" priority="2" operator="greaterThan">
      <formula>0</formula>
    </cfRule>
  </conditionalFormatting>
  <conditionalFormatting sqref="Y12:AE126">
    <cfRule type="cellIs" dxfId="18" priority="10" operator="greaterThan">
      <formula>0</formula>
    </cfRule>
  </conditionalFormatting>
  <conditionalFormatting sqref="AH11:AH88 AH90:AH126">
    <cfRule type="cellIs" dxfId="17" priority="4" operator="equal">
      <formula>"NO"</formula>
    </cfRule>
    <cfRule type="expression" dxfId="16" priority="5">
      <formula>COUNTIF($B11:$D11,"*.2  CONSTRUCCIÓN*")&gt;0</formula>
    </cfRule>
    <cfRule type="expression" dxfId="15" priority="6">
      <formula>COUNTIF($B11:$D11,"*CROSS PIPELINE*")&gt;0</formula>
    </cfRule>
    <cfRule type="expression" dxfId="14" priority="7">
      <formula>COUNTIF($B11:$D11,"*PAQUETE*")&gt;0</formula>
    </cfRule>
    <cfRule type="expression" dxfId="13" priority="8">
      <formula>COUNTIF($B11:$D11,"*FRENTE*")&gt;0</formula>
    </cfRule>
  </conditionalFormatting>
  <dataValidations count="1">
    <dataValidation type="list" allowBlank="1" showInputMessage="1" showErrorMessage="1" sqref="AL11:AM88 AL90:AM126" xr:uid="{C2465477-F460-4454-A2D4-012C4A28C5C6}">
      <formula1>$AO$5:$AO$6</formula1>
    </dataValidation>
  </dataValidations>
  <pageMargins left="0.7" right="0.7" top="0.75" bottom="0.75" header="0.3" footer="0.3"/>
  <pageSetup scale="15" orientation="portrait" horizontalDpi="1200" verticalDpi="12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1CC4F9B-66D0-4C16-A52F-EB8AC0741D9B}">
          <x14:formula1>
            <xm:f>'PPC ANALISIS'!$B$40:$B$53</xm:f>
          </x14:formula1>
          <xm:sqref>AI11:AI88 AI90:AI126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6D1C4-252F-44D2-9455-F04D7C4AB754}">
  <sheetPr>
    <tabColor rgb="FF0070C0"/>
  </sheetPr>
  <dimension ref="A1:AT79"/>
  <sheetViews>
    <sheetView workbookViewId="0"/>
  </sheetViews>
  <sheetFormatPr baseColWidth="10" defaultColWidth="7.5703125" defaultRowHeight="15" outlineLevelCol="1"/>
  <cols>
    <col min="1" max="1" width="1.85546875" style="1664" customWidth="1"/>
    <col min="2" max="2" width="12.85546875" style="1750" customWidth="1"/>
    <col min="3" max="3" width="46.28515625" style="1664" customWidth="1"/>
    <col min="4" max="4" width="17.42578125" style="1664" customWidth="1"/>
    <col min="5" max="5" width="17.42578125" style="1700" customWidth="1"/>
    <col min="6" max="7" width="17.42578125" style="1664" customWidth="1"/>
    <col min="8" max="8" width="17.42578125" style="1748" customWidth="1"/>
    <col min="9" max="11" width="17.42578125" style="1700" customWidth="1"/>
    <col min="12" max="17" width="17.42578125" style="1664" customWidth="1" outlineLevel="1"/>
    <col min="18" max="18" width="10.28515625" style="1664" customWidth="1" outlineLevel="1"/>
    <col min="19" max="19" width="15.140625" style="1664" customWidth="1" outlineLevel="1"/>
    <col min="20" max="23" width="7.85546875" style="1664" customWidth="1"/>
    <col min="24" max="25" width="12.140625" style="1664" customWidth="1"/>
    <col min="26" max="27" width="7.85546875" style="1664" customWidth="1"/>
    <col min="28" max="29" width="7.85546875" style="1714" customWidth="1"/>
    <col min="30" max="32" width="7.85546875" style="1664" customWidth="1"/>
    <col min="33" max="34" width="12.140625" style="1664" customWidth="1"/>
    <col min="35" max="35" width="9.5703125" style="1664" customWidth="1"/>
    <col min="36" max="36" width="9.7109375" style="1715" customWidth="1"/>
    <col min="37" max="37" width="31.140625" style="1714" customWidth="1"/>
    <col min="38" max="38" width="21.7109375" style="1750" customWidth="1"/>
    <col min="39" max="39" width="9.7109375" style="1750" customWidth="1"/>
    <col min="40" max="40" width="9.7109375" style="1664" customWidth="1"/>
    <col min="41" max="41" width="39.140625" style="1664" customWidth="1"/>
    <col min="42" max="42" width="41" style="1664" bestFit="1" customWidth="1"/>
    <col min="43" max="43" width="12.140625" style="1664" customWidth="1"/>
    <col min="44" max="44" width="14.5703125" style="1664" bestFit="1" customWidth="1"/>
    <col min="45" max="16384" width="7.5703125" style="1664"/>
  </cols>
  <sheetData>
    <row r="1" spans="1:46" s="1700" customFormat="1" ht="15.75">
      <c r="A1" s="1664"/>
      <c r="B1" s="1694"/>
      <c r="C1" s="1694"/>
      <c r="D1" s="1694"/>
      <c r="E1" s="1694"/>
      <c r="F1" s="1693"/>
      <c r="G1" s="1694"/>
      <c r="H1" s="1695"/>
      <c r="I1" s="1693"/>
      <c r="J1" s="1693"/>
      <c r="K1" s="1693"/>
      <c r="L1" s="1693"/>
      <c r="M1" s="1693"/>
      <c r="N1" s="1693"/>
      <c r="O1" s="1693"/>
      <c r="P1" s="1693"/>
      <c r="Q1" s="1693"/>
      <c r="R1" s="1693"/>
      <c r="S1" s="1693"/>
      <c r="T1" s="1693"/>
      <c r="U1" s="1693"/>
      <c r="V1" s="1693"/>
      <c r="W1" s="1693"/>
      <c r="X1" s="1693"/>
      <c r="Y1" s="1693"/>
      <c r="Z1" s="1698"/>
      <c r="AA1" s="1693"/>
      <c r="AB1" s="1693"/>
      <c r="AC1" s="1697"/>
      <c r="AD1" s="1697"/>
      <c r="AE1" s="1697"/>
      <c r="AF1" s="1697"/>
      <c r="AG1" s="1697"/>
      <c r="AH1" s="1697"/>
      <c r="AI1" s="1697"/>
      <c r="AJ1" s="2116"/>
      <c r="AK1" s="1697"/>
      <c r="AL1" s="1697"/>
      <c r="AM1" s="1697"/>
      <c r="AN1" s="1697"/>
      <c r="AO1" s="1697"/>
      <c r="AP1" s="1697"/>
      <c r="AQ1" s="1697"/>
      <c r="AR1" s="1664"/>
      <c r="AS1" s="1664"/>
      <c r="AT1" s="1664"/>
    </row>
    <row r="2" spans="1:46" s="1700" customFormat="1" ht="15.75">
      <c r="A2" s="1664"/>
      <c r="B2" s="1694"/>
      <c r="C2" s="1694"/>
      <c r="D2" s="1701" t="s">
        <v>2033</v>
      </c>
      <c r="I2" s="1702" t="str">
        <f>Carátula!C10</f>
        <v>“REPOSICIÓN DEL SISTEMA DE DOSIFICACIÓN DE FLOCULANTE”</v>
      </c>
      <c r="J2" s="1693"/>
      <c r="K2" s="1693"/>
      <c r="L2" s="1693"/>
      <c r="M2" s="1693"/>
      <c r="N2" s="1693"/>
      <c r="O2" s="1693"/>
      <c r="P2" s="1693"/>
      <c r="Q2" s="1693"/>
      <c r="R2" s="1693"/>
      <c r="S2" s="1693"/>
      <c r="T2" s="1693"/>
      <c r="U2" s="1693"/>
      <c r="V2" s="1693"/>
      <c r="W2" s="1693"/>
      <c r="X2" s="1693"/>
      <c r="Y2" s="1693"/>
      <c r="AB2" s="1693"/>
      <c r="AC2" s="1693"/>
      <c r="AD2" s="1693"/>
      <c r="AE2" s="1693"/>
      <c r="AF2" s="1693"/>
      <c r="AG2" s="1693"/>
      <c r="AH2" s="1693"/>
      <c r="AI2" s="1693"/>
      <c r="AJ2" s="2116"/>
      <c r="AK2" s="1693"/>
      <c r="AL2" s="1693"/>
      <c r="AM2" s="1693"/>
      <c r="AN2" s="1693"/>
      <c r="AO2" s="1693"/>
      <c r="AP2" s="1693"/>
      <c r="AQ2" s="1693"/>
      <c r="AR2" s="1664"/>
      <c r="AS2" s="1664"/>
      <c r="AT2" s="1664"/>
    </row>
    <row r="3" spans="1:46" s="1700" customFormat="1" ht="15.75">
      <c r="A3" s="1664"/>
      <c r="B3" s="1694"/>
      <c r="C3" s="1694"/>
      <c r="D3" s="1702" t="s">
        <v>2034</v>
      </c>
      <c r="I3" s="1702">
        <f>Carátula!C17</f>
        <v>33</v>
      </c>
      <c r="J3" s="1693"/>
      <c r="K3" s="1693"/>
      <c r="L3" s="1693"/>
      <c r="M3" s="1693"/>
      <c r="N3" s="1693"/>
      <c r="O3" s="1693"/>
      <c r="P3" s="1693"/>
      <c r="Q3" s="1693"/>
      <c r="R3" s="1693"/>
      <c r="S3" s="1693"/>
      <c r="T3" s="1693"/>
      <c r="U3" s="1693"/>
      <c r="V3" s="1693"/>
      <c r="W3" s="1693"/>
      <c r="X3" s="1693"/>
      <c r="Y3" s="1693"/>
      <c r="AB3" s="1693"/>
      <c r="AC3" s="1693"/>
      <c r="AD3" s="1693"/>
      <c r="AE3" s="1693"/>
      <c r="AF3" s="1693"/>
      <c r="AG3" s="1693"/>
      <c r="AH3" s="1693"/>
      <c r="AI3" s="1693"/>
      <c r="AJ3" s="2116"/>
      <c r="AK3" s="1693"/>
      <c r="AL3" s="1693"/>
      <c r="AM3" s="1693"/>
      <c r="AN3" s="1693"/>
      <c r="AO3" s="1693"/>
      <c r="AP3" s="1693"/>
      <c r="AQ3" s="1693"/>
      <c r="AR3" s="1664"/>
      <c r="AS3" s="1664"/>
      <c r="AT3" s="1664"/>
    </row>
    <row r="4" spans="1:46" s="1700" customFormat="1" ht="15.75">
      <c r="A4" s="1664"/>
      <c r="B4" s="1694"/>
      <c r="C4" s="1694"/>
      <c r="D4" s="1701" t="s">
        <v>2035</v>
      </c>
      <c r="I4" s="1706">
        <f>D35</f>
        <v>0.55555555555555558</v>
      </c>
      <c r="J4" s="1693"/>
      <c r="K4" s="1693"/>
      <c r="L4" s="1693"/>
      <c r="M4" s="1693"/>
      <c r="N4" s="1693"/>
      <c r="O4" s="1693"/>
      <c r="P4" s="1693"/>
      <c r="Q4" s="1693"/>
      <c r="R4" s="1693"/>
      <c r="S4" s="1693"/>
      <c r="T4" s="1693"/>
      <c r="U4" s="1693"/>
      <c r="V4" s="1693"/>
      <c r="W4" s="1693"/>
      <c r="X4" s="1693"/>
      <c r="Y4" s="1693"/>
      <c r="AB4" s="1693"/>
      <c r="AC4" s="1693"/>
      <c r="AD4" s="1693"/>
      <c r="AE4" s="1693"/>
      <c r="AF4" s="1693"/>
      <c r="AG4" s="1693"/>
      <c r="AH4" s="1693"/>
      <c r="AI4" s="1693"/>
      <c r="AJ4" s="2116"/>
      <c r="AK4" s="1693"/>
      <c r="AL4" s="1693"/>
      <c r="AM4" s="1693"/>
      <c r="AN4" s="1693"/>
      <c r="AO4" s="1693"/>
      <c r="AP4" s="1693"/>
      <c r="AQ4" s="1693"/>
      <c r="AR4" s="1664"/>
      <c r="AS4" s="1664"/>
      <c r="AT4" s="1664"/>
    </row>
    <row r="5" spans="1:46" s="1700" customFormat="1" ht="15.75">
      <c r="A5" s="1664"/>
      <c r="B5" s="1694"/>
      <c r="C5" s="1694"/>
      <c r="D5" s="1701" t="s">
        <v>2036</v>
      </c>
      <c r="I5" s="1706">
        <f>D36</f>
        <v>0</v>
      </c>
      <c r="J5" s="1693"/>
      <c r="K5" s="1693"/>
      <c r="L5" s="1693"/>
      <c r="M5" s="1693"/>
      <c r="N5" s="1693"/>
      <c r="O5" s="1693"/>
      <c r="P5" s="1693"/>
      <c r="Q5" s="1693"/>
      <c r="R5" s="1693"/>
      <c r="S5" s="1693"/>
      <c r="T5" s="1693"/>
      <c r="U5" s="1693"/>
      <c r="V5" s="1693"/>
      <c r="W5" s="1693"/>
      <c r="X5" s="1693"/>
      <c r="Y5" s="1693"/>
      <c r="AB5" s="1693"/>
      <c r="AC5" s="1693"/>
      <c r="AD5" s="1693"/>
      <c r="AE5" s="1693"/>
      <c r="AF5" s="1693"/>
      <c r="AG5" s="1693"/>
      <c r="AH5" s="1693"/>
      <c r="AI5" s="1693"/>
      <c r="AJ5" s="2116"/>
      <c r="AK5" s="1693"/>
      <c r="AL5" s="1708"/>
      <c r="AM5" s="1693"/>
      <c r="AN5" s="1693"/>
      <c r="AO5" s="1693"/>
      <c r="AP5" s="1709" t="s">
        <v>756</v>
      </c>
      <c r="AQ5" s="1693"/>
      <c r="AR5" s="1664"/>
      <c r="AS5" s="1664"/>
      <c r="AT5" s="1664"/>
    </row>
    <row r="6" spans="1:46">
      <c r="B6" s="1751"/>
      <c r="C6" s="1752"/>
      <c r="D6" s="1752"/>
      <c r="E6" s="1752"/>
      <c r="F6" s="1752"/>
      <c r="G6" s="1752"/>
      <c r="H6" s="1752"/>
      <c r="I6" s="1752"/>
      <c r="J6" s="1752"/>
      <c r="K6" s="1752"/>
      <c r="L6" s="1752"/>
      <c r="M6" s="1752"/>
      <c r="N6" s="1752"/>
      <c r="O6" s="1752"/>
      <c r="P6" s="1752"/>
      <c r="Q6" s="1752"/>
      <c r="R6" s="1752"/>
      <c r="AB6" s="1664"/>
      <c r="AC6" s="1664"/>
      <c r="AJ6" s="2107"/>
      <c r="AK6" s="1664"/>
      <c r="AL6" s="1664" t="str">
        <f>IF(AC6&gt;0,IF(AK6&gt;=AC6,"SÍ","NO"),IF(AND(AC6=0,AK6=0)," ","ENP"))</f>
        <v xml:space="preserve"> </v>
      </c>
      <c r="AM6" s="1664"/>
      <c r="AN6" s="1752"/>
      <c r="AO6" s="1752"/>
      <c r="AP6" s="1752"/>
      <c r="AQ6" s="1752"/>
      <c r="AR6" s="1752"/>
    </row>
    <row r="7" spans="1:46">
      <c r="B7" s="1751"/>
      <c r="C7" s="1752"/>
      <c r="D7" s="1752"/>
      <c r="E7" s="1752"/>
      <c r="F7" s="1752"/>
      <c r="G7" s="1752"/>
      <c r="H7" s="1752"/>
      <c r="I7" s="1752"/>
      <c r="J7" s="1752"/>
      <c r="K7" s="1752"/>
      <c r="L7" s="1752"/>
      <c r="M7" s="1752"/>
      <c r="N7" s="1752"/>
      <c r="O7" s="1752"/>
      <c r="P7" s="1752"/>
      <c r="Q7" s="1752"/>
      <c r="R7" s="1752"/>
      <c r="AB7" s="1664"/>
      <c r="AC7" s="1664"/>
      <c r="AJ7" s="2107"/>
      <c r="AK7" s="1664"/>
      <c r="AL7" s="1664"/>
      <c r="AM7" s="1664"/>
      <c r="AN7" s="1752"/>
      <c r="AO7" s="1752"/>
      <c r="AP7" s="1752"/>
      <c r="AQ7" s="1752"/>
      <c r="AR7" s="1752"/>
    </row>
    <row r="8" spans="1:46">
      <c r="B8" s="1751"/>
      <c r="C8" s="1752"/>
      <c r="D8" s="1752"/>
      <c r="E8" s="1752"/>
      <c r="F8" s="1752"/>
      <c r="G8" s="1752"/>
      <c r="H8" s="1752"/>
      <c r="I8" s="1752"/>
      <c r="J8" s="1752"/>
      <c r="K8" s="1752"/>
      <c r="L8" s="1752"/>
      <c r="M8" s="1752"/>
      <c r="N8" s="1752"/>
      <c r="O8" s="1752"/>
      <c r="P8" s="1752"/>
      <c r="Q8" s="1752"/>
      <c r="R8" s="1752"/>
      <c r="AB8" s="1664"/>
      <c r="AC8" s="1664"/>
      <c r="AJ8" s="2107"/>
      <c r="AK8" s="1664"/>
      <c r="AL8" s="1664"/>
      <c r="AM8" s="1664"/>
      <c r="AN8" s="1752"/>
      <c r="AO8" s="1752"/>
      <c r="AP8" s="1752"/>
      <c r="AQ8" s="1752"/>
      <c r="AR8" s="1752"/>
    </row>
    <row r="9" spans="1:46">
      <c r="B9" s="1976" t="s">
        <v>1828</v>
      </c>
      <c r="C9" s="1977" t="s">
        <v>2059</v>
      </c>
      <c r="D9" s="1977" t="s">
        <v>2060</v>
      </c>
      <c r="G9" s="1752"/>
      <c r="H9" s="1752"/>
      <c r="I9" s="1752"/>
      <c r="J9" s="1752"/>
      <c r="K9" s="1752"/>
      <c r="L9" s="1752"/>
      <c r="M9" s="1752"/>
      <c r="N9" s="1752"/>
      <c r="O9" s="1752"/>
      <c r="P9" s="1752"/>
      <c r="Q9" s="1752"/>
      <c r="R9" s="1752"/>
      <c r="AB9" s="1664"/>
      <c r="AC9" s="1664"/>
      <c r="AJ9" s="2107"/>
      <c r="AK9" s="1664"/>
      <c r="AL9" s="1664"/>
      <c r="AM9" s="1664"/>
      <c r="AN9" s="1752"/>
      <c r="AO9" s="1752"/>
      <c r="AP9" s="1752"/>
      <c r="AQ9" s="1752"/>
      <c r="AR9" s="1752"/>
    </row>
    <row r="10" spans="1:46" s="1700" customFormat="1" hidden="1">
      <c r="B10" s="1973">
        <v>27</v>
      </c>
      <c r="C10" s="1978" t="str">
        <f>IF($I$3=27,$D$35,"")</f>
        <v/>
      </c>
      <c r="D10" s="1979">
        <v>0.8</v>
      </c>
      <c r="H10" s="1753"/>
      <c r="S10" s="1664"/>
      <c r="T10" s="1664"/>
      <c r="U10" s="1664"/>
      <c r="V10" s="1664"/>
      <c r="W10" s="1664"/>
      <c r="X10" s="1664"/>
      <c r="Y10" s="1664"/>
      <c r="Z10" s="1664"/>
      <c r="AA10" s="1664"/>
      <c r="AB10" s="1664"/>
      <c r="AC10" s="1664"/>
      <c r="AD10" s="1664"/>
      <c r="AE10" s="1664"/>
      <c r="AF10" s="1664"/>
      <c r="AG10" s="1664"/>
      <c r="AH10" s="1664"/>
      <c r="AI10" s="1664"/>
      <c r="AJ10" s="2107"/>
      <c r="AK10" s="1664"/>
      <c r="AL10" s="1664"/>
      <c r="AM10" s="1664"/>
    </row>
    <row r="11" spans="1:46" s="1700" customFormat="1" hidden="1">
      <c r="B11" s="1973">
        <v>28</v>
      </c>
      <c r="C11" s="1978" t="str">
        <f>IF($I$3=28,$D$35,"")</f>
        <v/>
      </c>
      <c r="D11" s="1979">
        <v>0.8</v>
      </c>
      <c r="H11" s="1753"/>
      <c r="S11" s="1664"/>
      <c r="T11" s="1664"/>
      <c r="U11" s="1664"/>
      <c r="V11" s="1664"/>
      <c r="W11" s="1664"/>
      <c r="X11" s="1664"/>
      <c r="Y11" s="1664"/>
      <c r="Z11" s="1664"/>
      <c r="AA11" s="1664"/>
      <c r="AB11" s="1664"/>
      <c r="AC11" s="1664"/>
      <c r="AD11" s="1664"/>
      <c r="AE11" s="1664"/>
      <c r="AF11" s="1664"/>
      <c r="AG11" s="1664"/>
      <c r="AH11" s="1664"/>
      <c r="AI11" s="1664"/>
      <c r="AJ11" s="2107"/>
      <c r="AK11" s="1664"/>
      <c r="AL11" s="1664"/>
      <c r="AM11" s="1664"/>
    </row>
    <row r="12" spans="1:46" hidden="1">
      <c r="B12" s="1973">
        <v>29</v>
      </c>
      <c r="C12" s="1978" t="str">
        <f>IF($I$3=29,$D$35,"")</f>
        <v/>
      </c>
      <c r="D12" s="1979">
        <v>0.8</v>
      </c>
      <c r="AB12" s="1664"/>
      <c r="AC12" s="1664"/>
      <c r="AJ12" s="2107"/>
      <c r="AK12" s="1664"/>
      <c r="AL12" s="1664"/>
      <c r="AM12" s="1664"/>
    </row>
    <row r="13" spans="1:46" hidden="1">
      <c r="B13" s="1973">
        <v>30</v>
      </c>
      <c r="C13" s="1978" t="str">
        <f>IF($I$3=30,$D$35,"")</f>
        <v/>
      </c>
      <c r="D13" s="1979">
        <v>0.8</v>
      </c>
      <c r="AB13" s="1664"/>
      <c r="AC13" s="1664"/>
      <c r="AJ13" s="2107"/>
      <c r="AK13" s="1664"/>
      <c r="AL13" s="1664"/>
      <c r="AM13" s="1664"/>
    </row>
    <row r="14" spans="1:46" s="1700" customFormat="1" hidden="1">
      <c r="B14" s="1973">
        <v>31</v>
      </c>
      <c r="C14" s="1978" t="str">
        <f>IF($I$3=31,$D$35,"")</f>
        <v/>
      </c>
      <c r="D14" s="1979">
        <v>0.8</v>
      </c>
      <c r="H14" s="1753"/>
      <c r="S14" s="1664"/>
      <c r="T14" s="1664"/>
      <c r="U14" s="1664"/>
      <c r="V14" s="1664"/>
      <c r="W14" s="1664"/>
      <c r="X14" s="1664"/>
      <c r="Y14" s="1664"/>
      <c r="Z14" s="1664"/>
      <c r="AA14" s="1664"/>
      <c r="AB14" s="1664"/>
      <c r="AC14" s="1664"/>
      <c r="AD14" s="1664"/>
      <c r="AE14" s="1664"/>
      <c r="AF14" s="1664"/>
      <c r="AG14" s="1664"/>
      <c r="AH14" s="1664"/>
      <c r="AI14" s="1664"/>
      <c r="AJ14" s="2107"/>
      <c r="AK14" s="1664"/>
      <c r="AL14" s="1664"/>
      <c r="AM14" s="1664"/>
    </row>
    <row r="15" spans="1:46" s="1700" customFormat="1" hidden="1">
      <c r="B15" s="1973">
        <v>32</v>
      </c>
      <c r="C15" s="1978" t="str">
        <f>IF($I$3=32,$D$35,"")</f>
        <v/>
      </c>
      <c r="D15" s="1979">
        <v>0.8</v>
      </c>
      <c r="H15" s="1753"/>
      <c r="S15" s="1664"/>
      <c r="T15" s="1664"/>
      <c r="U15" s="1664"/>
      <c r="V15" s="1664"/>
      <c r="W15" s="1664"/>
      <c r="X15" s="1664"/>
      <c r="Y15" s="1664"/>
      <c r="Z15" s="1664"/>
      <c r="AA15" s="1664"/>
      <c r="AB15" s="1664"/>
      <c r="AC15" s="1664"/>
      <c r="AD15" s="1664"/>
      <c r="AE15" s="1664"/>
      <c r="AF15" s="1664"/>
      <c r="AG15" s="1664"/>
      <c r="AH15" s="1664"/>
      <c r="AI15" s="1664"/>
      <c r="AJ15" s="2107"/>
      <c r="AK15" s="1664"/>
      <c r="AL15" s="1664"/>
      <c r="AM15" s="1664"/>
    </row>
    <row r="16" spans="1:46" s="1700" customFormat="1">
      <c r="B16" s="1973">
        <v>33</v>
      </c>
      <c r="C16" s="1978">
        <f>IF($I$3=33,$D$35,"")</f>
        <v>0.55555555555555558</v>
      </c>
      <c r="D16" s="1979">
        <v>0.8</v>
      </c>
      <c r="H16" s="1753"/>
      <c r="S16" s="1664"/>
      <c r="T16" s="1664"/>
      <c r="U16" s="1664"/>
      <c r="V16" s="1664"/>
      <c r="W16" s="1664"/>
      <c r="X16" s="1664"/>
      <c r="Y16" s="1664"/>
      <c r="Z16" s="1664"/>
      <c r="AA16" s="1664"/>
      <c r="AB16" s="1664"/>
      <c r="AC16" s="1664"/>
      <c r="AD16" s="1664"/>
      <c r="AE16" s="1664"/>
      <c r="AF16" s="1664"/>
      <c r="AG16" s="1664"/>
      <c r="AH16" s="1664"/>
      <c r="AI16" s="1664"/>
      <c r="AJ16" s="2107"/>
      <c r="AK16" s="1664"/>
      <c r="AL16" s="1664"/>
      <c r="AM16" s="1664"/>
    </row>
    <row r="17" spans="2:39">
      <c r="B17" s="1973">
        <v>34</v>
      </c>
      <c r="C17" s="1978" t="str">
        <f>IF($I$3=34,$D$35,"")</f>
        <v/>
      </c>
      <c r="D17" s="1979">
        <v>0.8</v>
      </c>
      <c r="AB17" s="1664"/>
      <c r="AC17" s="1664"/>
      <c r="AJ17" s="2107"/>
      <c r="AK17" s="1664"/>
      <c r="AL17" s="1664"/>
      <c r="AM17" s="1664"/>
    </row>
    <row r="18" spans="2:39">
      <c r="B18" s="1973">
        <v>35</v>
      </c>
      <c r="C18" s="1978" t="str">
        <f>IF($I$3=35,$D$35,"")</f>
        <v/>
      </c>
      <c r="D18" s="1979">
        <v>0.8</v>
      </c>
      <c r="AB18" s="1664"/>
      <c r="AC18" s="1664"/>
      <c r="AJ18" s="2107"/>
      <c r="AK18" s="1664"/>
      <c r="AL18" s="1664"/>
      <c r="AM18" s="1664"/>
    </row>
    <row r="19" spans="2:39" s="1700" customFormat="1">
      <c r="B19" s="1973">
        <v>36</v>
      </c>
      <c r="C19" s="1978" t="str">
        <f>IF($I$3=36,$D$35,"")</f>
        <v/>
      </c>
      <c r="D19" s="1979">
        <v>0.8</v>
      </c>
      <c r="H19" s="1753"/>
      <c r="S19" s="1664"/>
      <c r="T19" s="1664"/>
      <c r="U19" s="1664"/>
      <c r="V19" s="1664"/>
      <c r="W19" s="1664"/>
      <c r="X19" s="1664"/>
      <c r="Y19" s="1664"/>
      <c r="Z19" s="1664"/>
      <c r="AA19" s="1664"/>
      <c r="AB19" s="1664"/>
      <c r="AC19" s="1664"/>
      <c r="AD19" s="1664"/>
      <c r="AE19" s="1664"/>
      <c r="AF19" s="1664"/>
      <c r="AG19" s="1664"/>
      <c r="AH19" s="1664"/>
      <c r="AI19" s="1664"/>
      <c r="AJ19" s="2107"/>
      <c r="AK19" s="1664"/>
      <c r="AL19" s="1664"/>
      <c r="AM19" s="1664"/>
    </row>
    <row r="20" spans="2:39" s="1700" customFormat="1">
      <c r="B20" s="1973">
        <v>37</v>
      </c>
      <c r="C20" s="1978" t="str">
        <f>IF($I$3=37,$D$35,"")</f>
        <v/>
      </c>
      <c r="D20" s="1979">
        <v>0.8</v>
      </c>
      <c r="H20" s="1753"/>
      <c r="S20" s="1664"/>
      <c r="T20" s="1664"/>
      <c r="U20" s="1664"/>
      <c r="V20" s="1664"/>
      <c r="W20" s="1664"/>
      <c r="X20" s="1664"/>
      <c r="Y20" s="1664"/>
      <c r="Z20" s="1664"/>
      <c r="AA20" s="1664"/>
      <c r="AB20" s="1664"/>
      <c r="AC20" s="1664"/>
      <c r="AD20" s="1664"/>
      <c r="AE20" s="1664"/>
      <c r="AF20" s="1664"/>
      <c r="AG20" s="1664"/>
      <c r="AH20" s="1664"/>
      <c r="AI20" s="1664"/>
      <c r="AJ20" s="2107"/>
      <c r="AK20" s="1664"/>
      <c r="AL20" s="1664"/>
      <c r="AM20" s="1664"/>
    </row>
    <row r="21" spans="2:39" s="1700" customFormat="1">
      <c r="B21" s="1973">
        <v>38</v>
      </c>
      <c r="C21" s="1978" t="str">
        <f>IF($I$3=38,$D$35,"")</f>
        <v/>
      </c>
      <c r="D21" s="1979">
        <v>0.8</v>
      </c>
      <c r="H21" s="1753"/>
      <c r="S21" s="1664"/>
      <c r="T21" s="1664"/>
      <c r="U21" s="1664"/>
      <c r="V21" s="1664"/>
      <c r="W21" s="1664"/>
      <c r="X21" s="1664"/>
      <c r="Y21" s="1664"/>
      <c r="Z21" s="1664"/>
      <c r="AA21" s="1664"/>
      <c r="AB21" s="1664"/>
      <c r="AC21" s="1664"/>
      <c r="AD21" s="1664"/>
      <c r="AE21" s="1664"/>
      <c r="AF21" s="1664"/>
      <c r="AG21" s="1664"/>
      <c r="AH21" s="1664"/>
      <c r="AI21" s="1664"/>
      <c r="AJ21" s="2107"/>
      <c r="AK21" s="1664"/>
      <c r="AL21" s="1664"/>
      <c r="AM21" s="1664"/>
    </row>
    <row r="22" spans="2:39" s="1700" customFormat="1" ht="180">
      <c r="B22" s="1973">
        <v>39</v>
      </c>
      <c r="C22" s="1978" t="str">
        <f>IF($I$3=39,$D$35,"")</f>
        <v/>
      </c>
      <c r="D22" s="1979">
        <v>0.8</v>
      </c>
      <c r="H22" s="1753"/>
      <c r="S22" s="1664"/>
      <c r="T22" s="1664"/>
      <c r="U22" s="1664"/>
      <c r="V22" s="1664"/>
      <c r="W22" s="1664"/>
      <c r="X22" s="1664"/>
      <c r="Y22" s="1664"/>
      <c r="Z22" s="1664"/>
      <c r="AA22" s="1664"/>
      <c r="AB22" s="1664"/>
      <c r="AC22" s="1664"/>
      <c r="AD22" s="1664"/>
      <c r="AE22" s="1664"/>
      <c r="AF22" s="1664"/>
      <c r="AG22" s="1664"/>
      <c r="AH22" s="1664"/>
      <c r="AI22" s="1664"/>
      <c r="AJ22" s="2107" t="s">
        <v>2139</v>
      </c>
      <c r="AK22" s="1664"/>
      <c r="AL22" s="1664"/>
      <c r="AM22" s="1664"/>
    </row>
    <row r="23" spans="2:39" s="1700" customFormat="1">
      <c r="B23" s="1973">
        <v>40</v>
      </c>
      <c r="C23" s="1978" t="str">
        <f>IF($I$3=40,$D$35,"")</f>
        <v/>
      </c>
      <c r="D23" s="1979">
        <v>0.8</v>
      </c>
      <c r="H23" s="1753"/>
      <c r="S23" s="1664"/>
      <c r="T23" s="1664"/>
      <c r="U23" s="1664"/>
      <c r="V23" s="1664"/>
      <c r="W23" s="1664"/>
      <c r="X23" s="1664"/>
      <c r="Y23" s="1664"/>
      <c r="Z23" s="1664"/>
      <c r="AA23" s="1664"/>
      <c r="AB23" s="1664"/>
      <c r="AC23" s="1664"/>
      <c r="AD23" s="1664"/>
      <c r="AE23" s="1664"/>
      <c r="AF23" s="1664"/>
      <c r="AG23" s="1664"/>
      <c r="AH23" s="1664"/>
      <c r="AI23" s="1664"/>
      <c r="AJ23" s="2107"/>
      <c r="AK23" s="1664"/>
      <c r="AL23" s="1664"/>
      <c r="AM23" s="1664"/>
    </row>
    <row r="24" spans="2:39" s="1700" customFormat="1">
      <c r="B24" s="1973">
        <v>41</v>
      </c>
      <c r="C24" s="1978" t="str">
        <f>IF($I$3=41,$D$35,"")</f>
        <v/>
      </c>
      <c r="D24" s="1979">
        <v>0.8</v>
      </c>
      <c r="H24" s="1753"/>
      <c r="S24" s="1664"/>
      <c r="T24" s="1664"/>
      <c r="U24" s="1664"/>
      <c r="V24" s="1664"/>
      <c r="W24" s="1664"/>
      <c r="X24" s="1664"/>
      <c r="Y24" s="1664"/>
      <c r="Z24" s="1664"/>
      <c r="AA24" s="1664"/>
      <c r="AB24" s="1664"/>
      <c r="AC24" s="1664"/>
      <c r="AD24" s="1664"/>
      <c r="AE24" s="1664"/>
      <c r="AF24" s="1664"/>
      <c r="AG24" s="1664"/>
      <c r="AH24" s="1664"/>
      <c r="AI24" s="1664"/>
      <c r="AJ24" s="2107"/>
      <c r="AK24" s="1664"/>
      <c r="AL24" s="1664"/>
      <c r="AM24" s="1664"/>
    </row>
    <row r="25" spans="2:39" s="1700" customFormat="1">
      <c r="B25" s="1973">
        <v>42</v>
      </c>
      <c r="C25" s="1978" t="str">
        <f>IF($I$3=42,$D$35,"")</f>
        <v/>
      </c>
      <c r="D25" s="1979">
        <v>0.8</v>
      </c>
      <c r="H25" s="1753"/>
      <c r="S25" s="1664"/>
      <c r="T25" s="1664"/>
      <c r="U25" s="1664"/>
      <c r="V25" s="1664"/>
      <c r="W25" s="1664"/>
      <c r="X25" s="1664"/>
      <c r="Y25" s="1664"/>
      <c r="Z25" s="1664"/>
      <c r="AA25" s="1664"/>
      <c r="AB25" s="1664"/>
      <c r="AC25" s="1664"/>
      <c r="AD25" s="1664"/>
      <c r="AE25" s="1664"/>
      <c r="AF25" s="1664"/>
      <c r="AG25" s="1664"/>
      <c r="AH25" s="1664"/>
      <c r="AI25" s="1664"/>
      <c r="AJ25" s="2107"/>
      <c r="AK25" s="1664"/>
      <c r="AL25" s="1664"/>
      <c r="AM25" s="1664"/>
    </row>
    <row r="26" spans="2:39" s="1700" customFormat="1">
      <c r="B26" s="1973">
        <v>43</v>
      </c>
      <c r="C26" s="1978" t="str">
        <f>IF($I$3=43,$D$35,"")</f>
        <v/>
      </c>
      <c r="D26" s="1979">
        <v>0.8</v>
      </c>
      <c r="H26" s="1753"/>
      <c r="S26" s="1664"/>
      <c r="T26" s="1664"/>
      <c r="U26" s="1664"/>
      <c r="V26" s="1664"/>
      <c r="W26" s="1664"/>
      <c r="X26" s="1664"/>
      <c r="Y26" s="1664"/>
      <c r="Z26" s="1664"/>
      <c r="AA26" s="1664"/>
      <c r="AB26" s="1664"/>
      <c r="AC26" s="1664"/>
      <c r="AD26" s="1664"/>
      <c r="AE26" s="1664"/>
      <c r="AF26" s="1664"/>
      <c r="AG26" s="1664"/>
      <c r="AH26" s="1664"/>
      <c r="AI26" s="1664"/>
      <c r="AJ26" s="2107"/>
      <c r="AK26" s="1664"/>
      <c r="AL26" s="1664"/>
      <c r="AM26" s="1664"/>
    </row>
    <row r="27" spans="2:39" s="1700" customFormat="1">
      <c r="B27" s="1973">
        <v>44</v>
      </c>
      <c r="C27" s="1978" t="str">
        <f>IF($I$3=44,$D$35,"")</f>
        <v/>
      </c>
      <c r="D27" s="1979">
        <v>0.8</v>
      </c>
      <c r="H27" s="1753"/>
      <c r="S27" s="1664"/>
      <c r="T27" s="1664"/>
      <c r="U27" s="1664"/>
      <c r="V27" s="1664"/>
      <c r="W27" s="1664"/>
      <c r="X27" s="1664"/>
      <c r="Y27" s="1664"/>
      <c r="Z27" s="1664"/>
      <c r="AA27" s="1664"/>
      <c r="AB27" s="1664"/>
      <c r="AC27" s="1664"/>
      <c r="AD27" s="1664"/>
      <c r="AE27" s="1664"/>
      <c r="AF27" s="1664"/>
      <c r="AG27" s="1664"/>
      <c r="AH27" s="1664"/>
      <c r="AI27" s="1664"/>
      <c r="AJ27" s="2107"/>
      <c r="AK27" s="1664"/>
      <c r="AL27" s="1664"/>
      <c r="AM27" s="1664"/>
    </row>
    <row r="28" spans="2:39">
      <c r="AB28" s="1664"/>
      <c r="AC28" s="1664"/>
      <c r="AJ28" s="2107"/>
      <c r="AK28" s="1664"/>
      <c r="AL28" s="1664"/>
      <c r="AM28" s="1664"/>
    </row>
    <row r="29" spans="2:39">
      <c r="B29" s="2626" t="s">
        <v>2061</v>
      </c>
      <c r="C29" s="2626"/>
      <c r="D29" s="1988"/>
      <c r="F29" s="1748"/>
      <c r="AB29" s="1664"/>
      <c r="AC29" s="1664"/>
      <c r="AJ29" s="2107"/>
      <c r="AK29" s="1664"/>
      <c r="AL29" s="1664"/>
      <c r="AM29" s="1664"/>
    </row>
    <row r="30" spans="2:39">
      <c r="B30" s="2627" t="s">
        <v>2062</v>
      </c>
      <c r="C30" s="2627"/>
      <c r="D30" s="1980">
        <f>D31+D34</f>
        <v>9</v>
      </c>
      <c r="F30" s="1748"/>
    </row>
    <row r="31" spans="2:39">
      <c r="B31" s="2627" t="s">
        <v>2063</v>
      </c>
      <c r="C31" s="2627"/>
      <c r="D31" s="1980">
        <f>COUNTIF('PPC '!$O$12:$O$126,"X")</f>
        <v>9</v>
      </c>
      <c r="F31" s="1748"/>
    </row>
    <row r="32" spans="2:39">
      <c r="B32" s="2627" t="s">
        <v>2064</v>
      </c>
      <c r="C32" s="2627"/>
      <c r="D32" s="1980">
        <f>COUNTIF('PPC '!$AH$11:$AH$126,"SI")</f>
        <v>5</v>
      </c>
      <c r="F32" s="1748"/>
    </row>
    <row r="33" spans="1:43">
      <c r="B33" s="2627" t="s">
        <v>2065</v>
      </c>
      <c r="C33" s="2627"/>
      <c r="D33" s="1980">
        <f>D31-D32</f>
        <v>4</v>
      </c>
      <c r="F33" s="1748"/>
    </row>
    <row r="34" spans="1:43">
      <c r="B34" s="2627" t="s">
        <v>2066</v>
      </c>
      <c r="C34" s="2627"/>
      <c r="D34" s="1980" cm="1">
        <f t="array" ref="D34">SUMPRODUCT(('PPC '!$O$11:$O$126&lt;&gt;"X")*('PPC '!$AG$11:$AG$126&gt;0)*('PPC '!$D$11:$D$126&lt;&gt;""))</f>
        <v>0</v>
      </c>
      <c r="F34" s="1748"/>
    </row>
    <row r="35" spans="1:43">
      <c r="B35" s="2625" t="s">
        <v>2067</v>
      </c>
      <c r="C35" s="2625"/>
      <c r="D35" s="1989">
        <f>IFERROR(D32/D31,0)</f>
        <v>0.55555555555555558</v>
      </c>
      <c r="F35" s="1748"/>
    </row>
    <row r="36" spans="1:43">
      <c r="B36" s="2625" t="s">
        <v>2068</v>
      </c>
      <c r="C36" s="2625"/>
      <c r="D36" s="1989">
        <f>IFERROR(D34/D31,0)</f>
        <v>0</v>
      </c>
      <c r="F36" s="1748"/>
    </row>
    <row r="37" spans="1:43">
      <c r="E37" s="1664"/>
    </row>
    <row r="38" spans="1:43">
      <c r="B38" s="2119"/>
      <c r="C38" s="1992"/>
      <c r="D38" s="1992"/>
      <c r="E38" s="1992"/>
      <c r="F38" s="1992"/>
      <c r="G38" s="1992"/>
      <c r="H38" s="2120"/>
      <c r="I38" s="2121"/>
      <c r="J38" s="2121"/>
      <c r="K38" s="2121"/>
      <c r="L38" s="1992"/>
      <c r="M38" s="1992"/>
      <c r="N38" s="1992"/>
      <c r="O38" s="1992"/>
      <c r="P38" s="1992"/>
      <c r="Q38" s="1992"/>
      <c r="R38" s="1992"/>
      <c r="S38" s="1992"/>
      <c r="T38" s="1992"/>
      <c r="U38" s="1992"/>
      <c r="V38" s="1993"/>
    </row>
    <row r="39" spans="1:43">
      <c r="B39" s="2123" t="s">
        <v>2053</v>
      </c>
      <c r="C39" s="2123" t="s">
        <v>874</v>
      </c>
      <c r="D39" s="2123">
        <v>27</v>
      </c>
      <c r="E39" s="2123">
        <v>28</v>
      </c>
      <c r="F39" s="2123">
        <v>29</v>
      </c>
      <c r="G39" s="2123">
        <v>30</v>
      </c>
      <c r="H39" s="2123">
        <v>31</v>
      </c>
      <c r="I39" s="2123">
        <v>32</v>
      </c>
      <c r="J39" s="2123">
        <v>33</v>
      </c>
      <c r="K39" s="2123">
        <v>34</v>
      </c>
      <c r="L39" s="2123">
        <v>35</v>
      </c>
      <c r="M39" s="2123">
        <v>36</v>
      </c>
      <c r="N39" s="2123">
        <v>37</v>
      </c>
      <c r="O39" s="2123">
        <v>38</v>
      </c>
      <c r="P39" s="2123">
        <v>39</v>
      </c>
      <c r="Q39" s="2124">
        <v>40</v>
      </c>
      <c r="R39" s="2124">
        <v>41</v>
      </c>
      <c r="S39" s="2124">
        <v>42</v>
      </c>
      <c r="T39" s="2124">
        <v>43</v>
      </c>
      <c r="U39" s="2124">
        <v>44</v>
      </c>
      <c r="V39" s="2124" t="s">
        <v>739</v>
      </c>
      <c r="Y39" s="1714"/>
      <c r="Z39" s="1714"/>
      <c r="AB39" s="1664"/>
      <c r="AC39" s="1664"/>
      <c r="AG39" s="1714"/>
      <c r="AH39" s="1714"/>
      <c r="AI39" s="1750"/>
      <c r="AJ39" s="2117"/>
      <c r="AK39" s="1664"/>
      <c r="AL39" s="1664"/>
      <c r="AM39" s="1664"/>
    </row>
    <row r="40" spans="1:43">
      <c r="B40" s="1990" t="s">
        <v>2069</v>
      </c>
      <c r="C40" s="1991" t="s">
        <v>2070</v>
      </c>
      <c r="D40" s="1990">
        <f>IF(D$39='Carátula (P)'!$C$17,COUNTIF('PPC '!$AI$11:$AI$126,$B40),0)</f>
        <v>0</v>
      </c>
      <c r="E40" s="1990">
        <f>IF(E$39='Carátula (P)'!$C$17,COUNTIF('PPC '!$AI$11:$AI$126,$B40),0)</f>
        <v>0</v>
      </c>
      <c r="F40" s="1990">
        <f>IF(F$39='Carátula (P)'!$C$17,COUNTIF('PPC '!$AI$11:$AI$126,$B40),0)</f>
        <v>0</v>
      </c>
      <c r="G40" s="1990">
        <f>IF(G$39='Carátula (P)'!$C$17,COUNTIF('PPC '!$AI$11:$AI$126,$B40),0)</f>
        <v>0</v>
      </c>
      <c r="H40" s="1990">
        <f>IF(H$39='Carátula (P)'!$C$17,COUNTIF('PPC '!$AI$11:$AI$126,$B40),0)</f>
        <v>0</v>
      </c>
      <c r="I40" s="1990">
        <f>IF(I$39='Carátula (P)'!$C$17,COUNTIF('PPC '!$AI$11:$AI$126,$B40),0)</f>
        <v>0</v>
      </c>
      <c r="J40" s="1990">
        <f>IF(J$39='Carátula (P)'!$C$17,COUNTIF('PPC '!$AI$11:$AI$126,$B40),0)</f>
        <v>0</v>
      </c>
      <c r="K40" s="1990">
        <f>IF(K$39='Carátula (P)'!$C$17,COUNTIF('PPC '!$AI$11:$AI$126,$B40),0)</f>
        <v>0</v>
      </c>
      <c r="L40" s="1990">
        <f>IF(L$39='Carátula (P)'!$C$17,COUNTIF('PPC '!$AI$11:$AI$126,$B40),0)</f>
        <v>0</v>
      </c>
      <c r="M40" s="1990">
        <f>IF(M$39='Carátula (P)'!$C$17,COUNTIF('PPC '!$AI$11:$AI$126,$B40),0)</f>
        <v>0</v>
      </c>
      <c r="N40" s="1990">
        <f>IF(N$39='Carátula (P)'!$C$17,COUNTIF('PPC '!$AI$11:$AI$126,$B40),0)</f>
        <v>0</v>
      </c>
      <c r="O40" s="1990">
        <f>IF(O$39='Carátula (P)'!$C$17,COUNTIF('PPC '!$AI$11:$AI$126,$B40),0)</f>
        <v>0</v>
      </c>
      <c r="P40" s="1990">
        <f>IF(P$39='Carátula (P)'!$C$17,COUNTIF('PPC '!$AI$11:$AI$126,$B40),0)</f>
        <v>0</v>
      </c>
      <c r="Q40" s="2015">
        <f>IF(Q$39='Carátula (P)'!$C$17,COUNTIF('PPC '!$AI$11:$AI$126,$B40),0)</f>
        <v>0</v>
      </c>
      <c r="R40" s="2015">
        <f>IF(R$39='Carátula (P)'!$C$17,COUNTIF('PPC '!$AI$11:$AI$126,$B40),0)</f>
        <v>0</v>
      </c>
      <c r="S40" s="2015">
        <f>IF(S$39='Carátula (P)'!$C$17,COUNTIF('PPC '!$AI$11:$AI$126,$B40),0)</f>
        <v>0</v>
      </c>
      <c r="T40" s="2015">
        <f>IF(T$39='Carátula (P)'!$C$17,COUNTIF('PPC '!$AI$11:$AI$126,$B40),0)</f>
        <v>0</v>
      </c>
      <c r="U40" s="2015">
        <f>IF(U$39='Carátula (P)'!$C$17,COUNTIF('PPC '!$AI$11:$AI$126,$B40),0)</f>
        <v>0</v>
      </c>
      <c r="V40" s="2125">
        <f t="shared" ref="V40:V53" si="0">SUM(D40:U40)</f>
        <v>0</v>
      </c>
      <c r="Y40" s="1714"/>
      <c r="Z40" s="1714"/>
      <c r="AB40" s="1664"/>
      <c r="AC40" s="1664"/>
      <c r="AG40" s="1714"/>
      <c r="AH40" s="1714"/>
      <c r="AI40" s="1750"/>
      <c r="AJ40" s="2117"/>
      <c r="AK40" s="1664"/>
      <c r="AL40" s="1664"/>
      <c r="AM40" s="1664"/>
    </row>
    <row r="41" spans="1:43">
      <c r="B41" s="1990" t="s">
        <v>2071</v>
      </c>
      <c r="C41" s="1991" t="s">
        <v>2072</v>
      </c>
      <c r="D41" s="1990">
        <f>IF(D$39='Carátula (P)'!$C$17,COUNTIF('PPC '!$AI$11:$AI$126,$B41),0)</f>
        <v>0</v>
      </c>
      <c r="E41" s="1990">
        <f>IF(E$39='Carátula (P)'!$C$17,COUNTIF('PPC '!$AI$11:$AI$126,$B41),0)</f>
        <v>0</v>
      </c>
      <c r="F41" s="1990">
        <f>IF(F$39='Carátula (P)'!$C$17,COUNTIF('PPC '!$AI$11:$AI$126,$B41),0)</f>
        <v>0</v>
      </c>
      <c r="G41" s="1990">
        <f>IF(G$39='Carátula (P)'!$C$17,COUNTIF('PPC '!$AI$11:$AI$126,$B41),0)</f>
        <v>0</v>
      </c>
      <c r="H41" s="1990">
        <f>IF(H$39='Carátula (P)'!$C$17,COUNTIF('PPC '!$AI$11:$AI$126,$B41),0)</f>
        <v>0</v>
      </c>
      <c r="I41" s="1990">
        <f>IF(I$39='Carátula (P)'!$C$17,COUNTIF('PPC '!$AI$11:$AI$126,$B41),0)</f>
        <v>0</v>
      </c>
      <c r="J41" s="1990">
        <f>IF(J$39='Carátula (P)'!$C$17,COUNTIF('PPC '!$AI$11:$AI$126,$B41),0)</f>
        <v>0</v>
      </c>
      <c r="K41" s="1990">
        <f>IF(K$39='Carátula (P)'!$C$17,COUNTIF('PPC '!$AI$11:$AI$126,$B41),0)</f>
        <v>0</v>
      </c>
      <c r="L41" s="1990">
        <f>IF(L$39='Carátula (P)'!$C$17,COUNTIF('PPC '!$AI$11:$AI$126,$B41),0)</f>
        <v>0</v>
      </c>
      <c r="M41" s="1990">
        <f>IF(M$39='Carátula (P)'!$C$17,COUNTIF('PPC '!$AI$11:$AI$126,$B41),0)</f>
        <v>0</v>
      </c>
      <c r="N41" s="1990">
        <f>IF(N$39='Carátula (P)'!$C$17,COUNTIF('PPC '!$AI$11:$AI$126,$B41),0)</f>
        <v>0</v>
      </c>
      <c r="O41" s="1990">
        <f>IF(O$39='Carátula (P)'!$C$17,COUNTIF('PPC '!$AI$11:$AI$126,$B41),0)</f>
        <v>0</v>
      </c>
      <c r="P41" s="1990">
        <f>IF(P$39='Carátula (P)'!$C$17,COUNTIF('PPC '!$AI$11:$AI$126,$B41),0)</f>
        <v>0</v>
      </c>
      <c r="Q41" s="2015">
        <f>IF(Q$39='Carátula (P)'!$C$17,COUNTIF('PPC '!$AI$11:$AI$126,$B41),0)</f>
        <v>0</v>
      </c>
      <c r="R41" s="2015">
        <f>IF(R$39='Carátula (P)'!$C$17,COUNTIF('PPC '!$AI$11:$AI$126,$B41),0)</f>
        <v>0</v>
      </c>
      <c r="S41" s="2015">
        <f>IF(S$39='Carátula (P)'!$C$17,COUNTIF('PPC '!$AI$11:$AI$126,$B41),0)</f>
        <v>0</v>
      </c>
      <c r="T41" s="2015">
        <f>IF(T$39='Carátula (P)'!$C$17,COUNTIF('PPC '!$AI$11:$AI$126,$B41),0)</f>
        <v>0</v>
      </c>
      <c r="U41" s="2015">
        <f>IF(U$39='Carátula (P)'!$C$17,COUNTIF('PPC '!$AI$11:$AI$126,$B41),0)</f>
        <v>0</v>
      </c>
      <c r="V41" s="2125">
        <f t="shared" si="0"/>
        <v>0</v>
      </c>
      <c r="Y41" s="1714"/>
      <c r="Z41" s="1714"/>
      <c r="AB41" s="1664"/>
      <c r="AC41" s="1664"/>
      <c r="AG41" s="1714"/>
      <c r="AH41" s="1714"/>
      <c r="AI41" s="1750"/>
      <c r="AJ41" s="2117"/>
      <c r="AK41" s="1664"/>
      <c r="AL41" s="1664"/>
      <c r="AM41" s="1664"/>
    </row>
    <row r="42" spans="1:43">
      <c r="B42" s="1990" t="s">
        <v>2073</v>
      </c>
      <c r="C42" s="1991" t="s">
        <v>2074</v>
      </c>
      <c r="D42" s="1990">
        <f>IF(D$39='Carátula (P)'!$C$17,COUNTIF('PPC '!$AI$11:$AI$126,$B42),0)</f>
        <v>0</v>
      </c>
      <c r="E42" s="1990">
        <f>IF(E$39='Carátula (P)'!$C$17,COUNTIF('PPC '!$AI$11:$AI$126,$B42),0)</f>
        <v>0</v>
      </c>
      <c r="F42" s="1990">
        <f>IF(F$39='Carátula (P)'!$C$17,COUNTIF('PPC '!$AI$11:$AI$126,$B42),0)</f>
        <v>0</v>
      </c>
      <c r="G42" s="1990">
        <f>IF(G$39='Carátula (P)'!$C$17,COUNTIF('PPC '!$AI$11:$AI$126,$B42),0)</f>
        <v>0</v>
      </c>
      <c r="H42" s="1990">
        <f>IF(H$39='Carátula (P)'!$C$17,COUNTIF('PPC '!$AI$11:$AI$126,$B42),0)</f>
        <v>0</v>
      </c>
      <c r="I42" s="1990">
        <f>IF(I$39='Carátula (P)'!$C$17,COUNTIF('PPC '!$AI$11:$AI$126,$B42),0)</f>
        <v>0</v>
      </c>
      <c r="J42" s="1990">
        <f>IF(J$39='Carátula (P)'!$C$17,COUNTIF('PPC '!$AI$11:$AI$126,$B42),0)</f>
        <v>0</v>
      </c>
      <c r="K42" s="1990">
        <f>IF(K$39='Carátula (P)'!$C$17,COUNTIF('PPC '!$AI$11:$AI$126,$B42),0)</f>
        <v>0</v>
      </c>
      <c r="L42" s="1990">
        <f>IF(L$39='Carátula (P)'!$C$17,COUNTIF('PPC '!$AI$11:$AI$126,$B42),0)</f>
        <v>0</v>
      </c>
      <c r="M42" s="1990">
        <f>IF(M$39='Carátula (P)'!$C$17,COUNTIF('PPC '!$AI$11:$AI$126,$B42),0)</f>
        <v>0</v>
      </c>
      <c r="N42" s="1990">
        <f>IF(N$39='Carátula (P)'!$C$17,COUNTIF('PPC '!$AI$11:$AI$126,$B42),0)</f>
        <v>0</v>
      </c>
      <c r="O42" s="1990">
        <f>IF(O$39='Carátula (P)'!$C$17,COUNTIF('PPC '!$AI$11:$AI$126,$B42),0)</f>
        <v>0</v>
      </c>
      <c r="P42" s="1990">
        <f>IF(P$39='Carátula (P)'!$C$17,COUNTIF('PPC '!$AI$11:$AI$126,$B42),0)</f>
        <v>0</v>
      </c>
      <c r="Q42" s="2015">
        <f>IF(Q$39='Carátula (P)'!$C$17,COUNTIF('PPC '!$AI$11:$AI$126,$B42),0)</f>
        <v>0</v>
      </c>
      <c r="R42" s="2015">
        <f>IF(R$39='Carátula (P)'!$C$17,COUNTIF('PPC '!$AI$11:$AI$126,$B42),0)</f>
        <v>0</v>
      </c>
      <c r="S42" s="2015">
        <f>IF(S$39='Carátula (P)'!$C$17,COUNTIF('PPC '!$AI$11:$AI$126,$B42),0)</f>
        <v>0</v>
      </c>
      <c r="T42" s="2015">
        <f>IF(T$39='Carátula (P)'!$C$17,COUNTIF('PPC '!$AI$11:$AI$126,$B42),0)</f>
        <v>0</v>
      </c>
      <c r="U42" s="2015">
        <f>IF(U$39='Carátula (P)'!$C$17,COUNTIF('PPC '!$AI$11:$AI$126,$B42),0)</f>
        <v>0</v>
      </c>
      <c r="V42" s="2125">
        <f t="shared" si="0"/>
        <v>0</v>
      </c>
      <c r="Y42" s="1714"/>
      <c r="Z42" s="1714"/>
      <c r="AB42" s="1664"/>
      <c r="AC42" s="1664"/>
      <c r="AG42" s="1714"/>
      <c r="AH42" s="1714"/>
      <c r="AI42" s="1750"/>
      <c r="AJ42" s="2117"/>
      <c r="AK42" s="1664"/>
      <c r="AL42" s="1664"/>
      <c r="AM42" s="1664"/>
    </row>
    <row r="43" spans="1:43">
      <c r="B43" s="1990" t="s">
        <v>2075</v>
      </c>
      <c r="C43" s="1991" t="s">
        <v>2076</v>
      </c>
      <c r="D43" s="1990">
        <f>IF(D$39='Carátula (P)'!$C$17,COUNTIF('PPC '!$AI$11:$AI$126,$B43),0)</f>
        <v>0</v>
      </c>
      <c r="E43" s="1990">
        <f>IF(E$39='Carátula (P)'!$C$17,COUNTIF('PPC '!$AI$11:$AI$126,$B43),0)</f>
        <v>0</v>
      </c>
      <c r="F43" s="1990">
        <f>IF(F$39='Carátula (P)'!$C$17,COUNTIF('PPC '!$AI$11:$AI$126,$B43),0)</f>
        <v>0</v>
      </c>
      <c r="G43" s="1990">
        <f>IF(G$39='Carátula (P)'!$C$17,COUNTIF('PPC '!$AI$11:$AI$126,$B43),0)</f>
        <v>0</v>
      </c>
      <c r="H43" s="1990">
        <f>IF(H$39='Carátula (P)'!$C$17,COUNTIF('PPC '!$AI$11:$AI$126,$B43),0)</f>
        <v>0</v>
      </c>
      <c r="I43" s="1990">
        <f>IF(I$39='Carátula (P)'!$C$17,COUNTIF('PPC '!$AI$11:$AI$126,$B43),0)</f>
        <v>0</v>
      </c>
      <c r="J43" s="1990">
        <f>IF(J$39='Carátula (P)'!$C$17,COUNTIF('PPC '!$AI$11:$AI$126,$B43),0)</f>
        <v>4</v>
      </c>
      <c r="K43" s="1990">
        <f>IF(K$39='Carátula (P)'!$C$17,COUNTIF('PPC '!$AI$11:$AI$126,$B43),0)</f>
        <v>0</v>
      </c>
      <c r="L43" s="1990">
        <f>IF(L$39='Carátula (P)'!$C$17,COUNTIF('PPC '!$AI$11:$AI$126,$B43),0)</f>
        <v>0</v>
      </c>
      <c r="M43" s="1990">
        <f>IF(M$39='Carátula (P)'!$C$17,COUNTIF('PPC '!$AI$11:$AI$126,$B43),0)</f>
        <v>0</v>
      </c>
      <c r="N43" s="1990">
        <f>IF(N$39='Carátula (P)'!$C$17,COUNTIF('PPC '!$AI$11:$AI$126,$B43),0)</f>
        <v>0</v>
      </c>
      <c r="O43" s="1990">
        <f>IF(O$39='Carátula (P)'!$C$17,COUNTIF('PPC '!$AI$11:$AI$126,$B43),0)</f>
        <v>0</v>
      </c>
      <c r="P43" s="1990">
        <f>IF(P$39='Carátula (P)'!$C$17,COUNTIF('PPC '!$AI$11:$AI$126,$B43),0)</f>
        <v>0</v>
      </c>
      <c r="Q43" s="2015">
        <f>IF(Q$39='Carátula (P)'!$C$17,COUNTIF('PPC '!$AI$11:$AI$126,$B43),0)</f>
        <v>0</v>
      </c>
      <c r="R43" s="2015">
        <f>IF(R$39='Carátula (P)'!$C$17,COUNTIF('PPC '!$AI$11:$AI$126,$B43),0)</f>
        <v>0</v>
      </c>
      <c r="S43" s="2015">
        <f>IF(S$39='Carátula (P)'!$C$17,COUNTIF('PPC '!$AI$11:$AI$126,$B43),0)</f>
        <v>0</v>
      </c>
      <c r="T43" s="2015">
        <f>IF(T$39='Carátula (P)'!$C$17,COUNTIF('PPC '!$AI$11:$AI$126,$B43),0)</f>
        <v>0</v>
      </c>
      <c r="U43" s="2015">
        <f>IF(U$39='Carátula (P)'!$C$17,COUNTIF('PPC '!$AI$11:$AI$126,$B43),0)</f>
        <v>0</v>
      </c>
      <c r="V43" s="2125">
        <f t="shared" si="0"/>
        <v>4</v>
      </c>
      <c r="Y43" s="1714"/>
      <c r="Z43" s="1714"/>
      <c r="AB43" s="1664"/>
      <c r="AC43" s="1664"/>
      <c r="AG43" s="1714"/>
      <c r="AH43" s="1714"/>
      <c r="AI43" s="1750"/>
      <c r="AJ43" s="2117"/>
      <c r="AK43" s="1664"/>
      <c r="AL43" s="1664"/>
      <c r="AM43" s="1664"/>
    </row>
    <row r="44" spans="1:43" s="1748" customFormat="1">
      <c r="A44" s="1664"/>
      <c r="B44" s="1990" t="s">
        <v>2077</v>
      </c>
      <c r="C44" s="1991" t="s">
        <v>2078</v>
      </c>
      <c r="D44" s="1990">
        <f>IF(D$39='Carátula (P)'!$C$17,COUNTIF('PPC '!$AI$11:$AI$126,$B44),0)</f>
        <v>0</v>
      </c>
      <c r="E44" s="1990">
        <f>IF(E$39='Carátula (P)'!$C$17,COUNTIF('PPC '!$AI$11:$AI$126,$B44),0)</f>
        <v>0</v>
      </c>
      <c r="F44" s="1990">
        <f>IF(F$39='Carátula (P)'!$C$17,COUNTIF('PPC '!$AI$11:$AI$126,$B44),0)</f>
        <v>0</v>
      </c>
      <c r="G44" s="1990">
        <f>IF(G$39='Carátula (P)'!$C$17,COUNTIF('PPC '!$AI$11:$AI$126,$B44),0)</f>
        <v>0</v>
      </c>
      <c r="H44" s="1990">
        <f>IF(H$39='Carátula (P)'!$C$17,COUNTIF('PPC '!$AI$11:$AI$126,$B44),0)</f>
        <v>0</v>
      </c>
      <c r="I44" s="1990">
        <f>IF(I$39='Carátula (P)'!$C$17,COUNTIF('PPC '!$AI$11:$AI$126,$B44),0)</f>
        <v>0</v>
      </c>
      <c r="J44" s="1990">
        <f>IF(J$39='Carátula (P)'!$C$17,COUNTIF('PPC '!$AI$11:$AI$126,$B44),0)</f>
        <v>0</v>
      </c>
      <c r="K44" s="1990">
        <f>IF(K$39='Carátula (P)'!$C$17,COUNTIF('PPC '!$AI$11:$AI$126,$B44),0)</f>
        <v>0</v>
      </c>
      <c r="L44" s="1990">
        <f>IF(L$39='Carátula (P)'!$C$17,COUNTIF('PPC '!$AI$11:$AI$126,$B44),0)</f>
        <v>0</v>
      </c>
      <c r="M44" s="1990">
        <f>IF(M$39='Carátula (P)'!$C$17,COUNTIF('PPC '!$AI$11:$AI$126,$B44),0)</f>
        <v>0</v>
      </c>
      <c r="N44" s="1990">
        <f>IF(N$39='Carátula (P)'!$C$17,COUNTIF('PPC '!$AI$11:$AI$126,$B44),0)</f>
        <v>0</v>
      </c>
      <c r="O44" s="1990">
        <f>IF(O$39='Carátula (P)'!$C$17,COUNTIF('PPC '!$AI$11:$AI$126,$B44),0)</f>
        <v>0</v>
      </c>
      <c r="P44" s="1990">
        <f>IF(P$39='Carátula (P)'!$C$17,COUNTIF('PPC '!$AI$11:$AI$126,$B44),0)</f>
        <v>0</v>
      </c>
      <c r="Q44" s="2015">
        <f>IF(Q$39='Carátula (P)'!$C$17,COUNTIF('PPC '!$AI$11:$AI$126,$B44),0)</f>
        <v>0</v>
      </c>
      <c r="R44" s="2015">
        <f>IF(R$39='Carátula (P)'!$C$17,COUNTIF('PPC '!$AI$11:$AI$126,$B44),0)</f>
        <v>0</v>
      </c>
      <c r="S44" s="2032">
        <f>IF(S$39='Carátula (P)'!$C$17,COUNTIF('PPC '!$AI$11:$AI$126,$B44),0)</f>
        <v>0</v>
      </c>
      <c r="T44" s="2032">
        <f>IF(T$39='Carátula (P)'!$C$17,COUNTIF('PPC '!$AI$11:$AI$126,$B44),0)</f>
        <v>0</v>
      </c>
      <c r="U44" s="2015">
        <f>IF(U$39='Carátula (P)'!$C$17,COUNTIF('PPC '!$AI$11:$AI$126,$B44),0)</f>
        <v>0</v>
      </c>
      <c r="V44" s="2125">
        <f t="shared" si="0"/>
        <v>0</v>
      </c>
      <c r="W44" s="1664"/>
      <c r="X44" s="1664"/>
      <c r="Y44" s="1714"/>
      <c r="Z44" s="1714"/>
      <c r="AA44" s="1664"/>
      <c r="AB44" s="1664"/>
      <c r="AC44" s="1664"/>
      <c r="AD44" s="1664"/>
      <c r="AE44" s="1664"/>
      <c r="AF44" s="1664"/>
      <c r="AG44" s="1714"/>
      <c r="AH44" s="1714"/>
      <c r="AI44" s="1750"/>
      <c r="AJ44" s="2117"/>
      <c r="AK44" s="1664"/>
      <c r="AL44" s="1664"/>
      <c r="AM44" s="1664"/>
      <c r="AN44" s="1664"/>
      <c r="AO44" s="1664"/>
      <c r="AP44" s="1664"/>
      <c r="AQ44" s="1664"/>
    </row>
    <row r="45" spans="1:43" s="1748" customFormat="1">
      <c r="A45" s="1664"/>
      <c r="B45" s="1990" t="s">
        <v>2079</v>
      </c>
      <c r="C45" s="1991" t="s">
        <v>2080</v>
      </c>
      <c r="D45" s="1990">
        <f>IF(D$39='Carátula (P)'!$C$17,COUNTIF('PPC '!$AI$11:$AI$126,$B45),0)</f>
        <v>0</v>
      </c>
      <c r="E45" s="1990">
        <f>IF(E$39='Carátula (P)'!$C$17,COUNTIF('PPC '!$AI$11:$AI$126,$B45),0)</f>
        <v>0</v>
      </c>
      <c r="F45" s="1990">
        <f>IF(F$39='Carátula (P)'!$C$17,COUNTIF('PPC '!$AI$11:$AI$126,$B45),0)</f>
        <v>0</v>
      </c>
      <c r="G45" s="1990">
        <f>IF(G$39='Carátula (P)'!$C$17,COUNTIF('PPC '!$AI$11:$AI$126,$B45),0)</f>
        <v>0</v>
      </c>
      <c r="H45" s="1990">
        <f>IF(H$39='Carátula (P)'!$C$17,COUNTIF('PPC '!$AI$11:$AI$126,$B45),0)</f>
        <v>0</v>
      </c>
      <c r="I45" s="1990">
        <f>IF(I$39='Carátula (P)'!$C$17,COUNTIF('PPC '!$AI$11:$AI$126,$B45),0)</f>
        <v>0</v>
      </c>
      <c r="J45" s="1990">
        <f>IF(J$39='Carátula (P)'!$C$17,COUNTIF('PPC '!$AI$11:$AI$126,$B45),0)</f>
        <v>0</v>
      </c>
      <c r="K45" s="1990">
        <f>IF(K$39='Carátula (P)'!$C$17,COUNTIF('PPC '!$AI$11:$AI$126,$B45),0)</f>
        <v>0</v>
      </c>
      <c r="L45" s="1990">
        <f>IF(L$39='Carátula (P)'!$C$17,COUNTIF('PPC '!$AI$11:$AI$126,$B45),0)</f>
        <v>0</v>
      </c>
      <c r="M45" s="1990">
        <f>IF(M$39='Carátula (P)'!$C$17,COUNTIF('PPC '!$AI$11:$AI$126,$B45),0)</f>
        <v>0</v>
      </c>
      <c r="N45" s="1990">
        <f>IF(N$39='Carátula (P)'!$C$17,COUNTIF('PPC '!$AI$11:$AI$126,$B45),0)</f>
        <v>0</v>
      </c>
      <c r="O45" s="1990">
        <f>IF(O$39='Carátula (P)'!$C$17,COUNTIF('PPC '!$AI$11:$AI$126,$B45),0)</f>
        <v>0</v>
      </c>
      <c r="P45" s="1990">
        <f>IF(P$39='Carátula (P)'!$C$17,COUNTIF('PPC '!$AI$11:$AI$126,$B45),0)</f>
        <v>0</v>
      </c>
      <c r="Q45" s="2015">
        <f>IF(Q$39='Carátula (P)'!$C$17,COUNTIF('PPC '!$AI$11:$AI$126,$B45),0)</f>
        <v>0</v>
      </c>
      <c r="R45" s="2015">
        <f>IF(R$39='Carátula (P)'!$C$17,COUNTIF('PPC '!$AI$11:$AI$126,$B45),0)</f>
        <v>0</v>
      </c>
      <c r="S45" s="2032">
        <f>IF(S$39='Carátula (P)'!$C$17,COUNTIF('PPC '!$AI$11:$AI$126,$B45),0)</f>
        <v>0</v>
      </c>
      <c r="T45" s="2032">
        <f>IF(T$39='Carátula (P)'!$C$17,COUNTIF('PPC '!$AI$11:$AI$126,$B45),0)</f>
        <v>0</v>
      </c>
      <c r="U45" s="2015">
        <f>IF(U$39='Carátula (P)'!$C$17,COUNTIF('PPC '!$AI$11:$AI$126,$B45),0)</f>
        <v>0</v>
      </c>
      <c r="V45" s="2125">
        <f t="shared" si="0"/>
        <v>0</v>
      </c>
      <c r="W45" s="1664"/>
      <c r="X45" s="1664"/>
      <c r="Y45" s="1714"/>
      <c r="Z45" s="1714"/>
      <c r="AA45" s="1664"/>
      <c r="AB45" s="1664"/>
      <c r="AC45" s="1664"/>
      <c r="AD45" s="1664"/>
      <c r="AE45" s="1664"/>
      <c r="AF45" s="1664"/>
      <c r="AG45" s="1714"/>
      <c r="AH45" s="1714"/>
      <c r="AI45" s="1750"/>
      <c r="AJ45" s="2117"/>
      <c r="AK45" s="1664"/>
      <c r="AL45" s="1664"/>
      <c r="AM45" s="1664"/>
      <c r="AN45" s="1664"/>
      <c r="AO45" s="1664"/>
      <c r="AP45" s="1664"/>
      <c r="AQ45" s="1664"/>
    </row>
    <row r="46" spans="1:43" s="1748" customFormat="1">
      <c r="A46" s="1664"/>
      <c r="B46" s="1990" t="s">
        <v>2081</v>
      </c>
      <c r="C46" s="1991" t="s">
        <v>2082</v>
      </c>
      <c r="D46" s="1990">
        <f>IF(D$39='Carátula (P)'!$C$17,COUNTIF('PPC '!$AI$11:$AI$126,$B46),0)</f>
        <v>0</v>
      </c>
      <c r="E46" s="1990">
        <f>IF(E$39='Carátula (P)'!$C$17,COUNTIF('PPC '!$AI$11:$AI$126,$B46),0)</f>
        <v>0</v>
      </c>
      <c r="F46" s="1990">
        <f>IF(F$39='Carátula (P)'!$C$17,COUNTIF('PPC '!$AI$11:$AI$126,$B46),0)</f>
        <v>0</v>
      </c>
      <c r="G46" s="1990">
        <f>IF(G$39='Carátula (P)'!$C$17,COUNTIF('PPC '!$AI$11:$AI$126,$B46),0)</f>
        <v>0</v>
      </c>
      <c r="H46" s="1990">
        <f>IF(H$39='Carátula (P)'!$C$17,COUNTIF('PPC '!$AI$11:$AI$126,$B46),0)</f>
        <v>0</v>
      </c>
      <c r="I46" s="1990">
        <f>IF(I$39='Carátula (P)'!$C$17,COUNTIF('PPC '!$AI$11:$AI$126,$B46),0)</f>
        <v>0</v>
      </c>
      <c r="J46" s="1990">
        <f>IF(J$39='Carátula (P)'!$C$17,COUNTIF('PPC '!$AI$11:$AI$126,$B46),0)</f>
        <v>0</v>
      </c>
      <c r="K46" s="1990">
        <f>IF(K$39='Carátula (P)'!$C$17,COUNTIF('PPC '!$AI$11:$AI$126,$B46),0)</f>
        <v>0</v>
      </c>
      <c r="L46" s="1990">
        <f>IF(L$39='Carátula (P)'!$C$17,COUNTIF('PPC '!$AI$11:$AI$126,$B46),0)</f>
        <v>0</v>
      </c>
      <c r="M46" s="1990">
        <f>IF(M$39='Carátula (P)'!$C$17,COUNTIF('PPC '!$AI$11:$AI$126,$B46),0)</f>
        <v>0</v>
      </c>
      <c r="N46" s="1990">
        <f>IF(N$39='Carátula (P)'!$C$17,COUNTIF('PPC '!$AI$11:$AI$126,$B46),0)</f>
        <v>0</v>
      </c>
      <c r="O46" s="1990">
        <f>IF(O$39='Carátula (P)'!$C$17,COUNTIF('PPC '!$AI$11:$AI$126,$B46),0)</f>
        <v>0</v>
      </c>
      <c r="P46" s="1990">
        <f>IF(P$39='Carátula (P)'!$C$17,COUNTIF('PPC '!$AI$11:$AI$126,$B46),0)</f>
        <v>0</v>
      </c>
      <c r="Q46" s="2015">
        <f>IF(Q$39='Carátula (P)'!$C$17,COUNTIF('PPC '!$AI$11:$AI$126,$B46),0)</f>
        <v>0</v>
      </c>
      <c r="R46" s="2015">
        <f>IF(R$39='Carátula (P)'!$C$17,COUNTIF('PPC '!$AI$11:$AI$126,$B46),0)</f>
        <v>0</v>
      </c>
      <c r="S46" s="2032">
        <f>IF(S$39='Carátula (P)'!$C$17,COUNTIF('PPC '!$AI$11:$AI$126,$B46),0)</f>
        <v>0</v>
      </c>
      <c r="T46" s="2032">
        <f>IF(T$39='Carátula (P)'!$C$17,COUNTIF('PPC '!$AI$11:$AI$126,$B46),0)</f>
        <v>0</v>
      </c>
      <c r="U46" s="2015">
        <f>IF(U$39='Carátula (P)'!$C$17,COUNTIF('PPC '!$AI$11:$AI$126,$B46),0)</f>
        <v>0</v>
      </c>
      <c r="V46" s="2125">
        <f t="shared" si="0"/>
        <v>0</v>
      </c>
      <c r="W46" s="1664"/>
      <c r="X46" s="1664"/>
      <c r="Y46" s="1714"/>
      <c r="Z46" s="1714"/>
      <c r="AA46" s="1664"/>
      <c r="AB46" s="1664"/>
      <c r="AC46" s="1664"/>
      <c r="AD46" s="1664"/>
      <c r="AE46" s="1664"/>
      <c r="AF46" s="1664"/>
      <c r="AG46" s="1714"/>
      <c r="AH46" s="1714"/>
      <c r="AI46" s="1750"/>
      <c r="AJ46" s="2117"/>
      <c r="AK46" s="1664"/>
      <c r="AL46" s="1664"/>
      <c r="AM46" s="1664"/>
      <c r="AN46" s="1664"/>
      <c r="AO46" s="1664"/>
      <c r="AP46" s="1664"/>
      <c r="AQ46" s="1664"/>
    </row>
    <row r="47" spans="1:43" s="1748" customFormat="1">
      <c r="A47" s="1664"/>
      <c r="B47" s="1990" t="s">
        <v>2083</v>
      </c>
      <c r="C47" s="1991" t="s">
        <v>2084</v>
      </c>
      <c r="D47" s="1990">
        <f>IF(D$39='Carátula (P)'!$C$17,COUNTIF('PPC '!$AI$11:$AI$126,$B47),0)</f>
        <v>0</v>
      </c>
      <c r="E47" s="1990">
        <f>IF(E$39='Carátula (P)'!$C$17,COUNTIF('PPC '!$AI$11:$AI$126,$B47),0)</f>
        <v>0</v>
      </c>
      <c r="F47" s="1990">
        <f>IF(F$39='Carátula (P)'!$C$17,COUNTIF('PPC '!$AI$11:$AI$126,$B47),0)</f>
        <v>0</v>
      </c>
      <c r="G47" s="1990">
        <f>IF(G$39='Carátula (P)'!$C$17,COUNTIF('PPC '!$AI$11:$AI$126,$B47),0)</f>
        <v>0</v>
      </c>
      <c r="H47" s="1990">
        <f>IF(H$39='Carátula (P)'!$C$17,COUNTIF('PPC '!$AI$11:$AI$126,$B47),0)</f>
        <v>0</v>
      </c>
      <c r="I47" s="1990">
        <f>IF(I$39='Carátula (P)'!$C$17,COUNTIF('PPC '!$AI$11:$AI$126,$B47),0)</f>
        <v>0</v>
      </c>
      <c r="J47" s="1990">
        <f>IF(J$39='Carátula (P)'!$C$17,COUNTIF('PPC '!$AI$11:$AI$126,$B47),0)</f>
        <v>0</v>
      </c>
      <c r="K47" s="1990">
        <f>IF(K$39='Carátula (P)'!$C$17,COUNTIF('PPC '!$AI$11:$AI$126,$B47),0)</f>
        <v>0</v>
      </c>
      <c r="L47" s="1990">
        <f>IF(L$39='Carátula (P)'!$C$17,COUNTIF('PPC '!$AI$11:$AI$126,$B47),0)</f>
        <v>0</v>
      </c>
      <c r="M47" s="1990">
        <f>IF(M$39='Carátula (P)'!$C$17,COUNTIF('PPC '!$AI$11:$AI$126,$B47),0)</f>
        <v>0</v>
      </c>
      <c r="N47" s="1990">
        <f>IF(N$39='Carátula (P)'!$C$17,COUNTIF('PPC '!$AI$11:$AI$126,$B47),0)</f>
        <v>0</v>
      </c>
      <c r="O47" s="1990">
        <f>IF(O$39='Carátula (P)'!$C$17,COUNTIF('PPC '!$AI$11:$AI$126,$B47),0)</f>
        <v>0</v>
      </c>
      <c r="P47" s="1990">
        <f>IF(P$39='Carátula (P)'!$C$17,COUNTIF('PPC '!$AI$11:$AI$126,$B47),0)</f>
        <v>0</v>
      </c>
      <c r="Q47" s="2015">
        <f>IF(Q$39='Carátula (P)'!$C$17,COUNTIF('PPC '!$AI$11:$AI$126,$B47),0)</f>
        <v>0</v>
      </c>
      <c r="R47" s="2015">
        <f>IF(R$39='Carátula (P)'!$C$17,COUNTIF('PPC '!$AI$11:$AI$126,$B47),0)</f>
        <v>0</v>
      </c>
      <c r="S47" s="2032">
        <f>IF(S$39='Carátula (P)'!$C$17,COUNTIF('PPC '!$AI$11:$AI$126,$B47),0)</f>
        <v>0</v>
      </c>
      <c r="T47" s="2032">
        <f>IF(T$39='Carátula (P)'!$C$17,COUNTIF('PPC '!$AI$11:$AI$126,$B47),0)</f>
        <v>0</v>
      </c>
      <c r="U47" s="2015">
        <f>IF(U$39='Carátula (P)'!$C$17,COUNTIF('PPC '!$AI$11:$AI$126,$B47),0)</f>
        <v>0</v>
      </c>
      <c r="V47" s="2125">
        <f t="shared" si="0"/>
        <v>0</v>
      </c>
      <c r="W47" s="1664"/>
      <c r="X47" s="1664"/>
      <c r="Y47" s="1714"/>
      <c r="Z47" s="1714"/>
      <c r="AA47" s="1664"/>
      <c r="AB47" s="1664"/>
      <c r="AC47" s="1664"/>
      <c r="AD47" s="1664"/>
      <c r="AE47" s="1664"/>
      <c r="AF47" s="1664"/>
      <c r="AG47" s="1714"/>
      <c r="AH47" s="1714"/>
      <c r="AI47" s="1750"/>
      <c r="AJ47" s="2117"/>
      <c r="AK47" s="1664"/>
      <c r="AL47" s="1664"/>
      <c r="AM47" s="1664"/>
      <c r="AN47" s="1664"/>
      <c r="AO47" s="1664"/>
      <c r="AP47" s="1664"/>
      <c r="AQ47" s="1664"/>
    </row>
    <row r="48" spans="1:43" s="1748" customFormat="1">
      <c r="A48" s="1664"/>
      <c r="B48" s="1990" t="s">
        <v>2085</v>
      </c>
      <c r="C48" s="1991" t="s">
        <v>2086</v>
      </c>
      <c r="D48" s="1990">
        <f>IF(D$39='Carátula (P)'!$C$17,COUNTIF('PPC '!$AI$11:$AI$126,$B48),0)</f>
        <v>0</v>
      </c>
      <c r="E48" s="1990">
        <f>IF(E$39='Carátula (P)'!$C$17,COUNTIF('PPC '!$AI$11:$AI$126,$B48),0)</f>
        <v>0</v>
      </c>
      <c r="F48" s="1990">
        <f>IF(F$39='Carátula (P)'!$C$17,COUNTIF('PPC '!$AI$11:$AI$126,$B48),0)</f>
        <v>0</v>
      </c>
      <c r="G48" s="1990">
        <f>IF(G$39='Carátula (P)'!$C$17,COUNTIF('PPC '!$AI$11:$AI$126,$B48),0)</f>
        <v>0</v>
      </c>
      <c r="H48" s="1990">
        <f>IF(H$39='Carátula (P)'!$C$17,COUNTIF('PPC '!$AI$11:$AI$126,$B48),0)</f>
        <v>0</v>
      </c>
      <c r="I48" s="1990">
        <f>IF(I$39='Carátula (P)'!$C$17,COUNTIF('PPC '!$AI$11:$AI$126,$B48),0)</f>
        <v>0</v>
      </c>
      <c r="J48" s="1990">
        <f>IF(J$39='Carátula (P)'!$C$17,COUNTIF('PPC '!$AI$11:$AI$126,$B48),0)</f>
        <v>0</v>
      </c>
      <c r="K48" s="1990">
        <f>IF(K$39='Carátula (P)'!$C$17,COUNTIF('PPC '!$AI$11:$AI$126,$B48),0)</f>
        <v>0</v>
      </c>
      <c r="L48" s="1990">
        <f>IF(L$39='Carátula (P)'!$C$17,COUNTIF('PPC '!$AI$11:$AI$126,$B48),0)</f>
        <v>0</v>
      </c>
      <c r="M48" s="1990">
        <f>IF(M$39='Carátula (P)'!$C$17,COUNTIF('PPC '!$AI$11:$AI$126,$B48),0)</f>
        <v>0</v>
      </c>
      <c r="N48" s="1990">
        <f>IF(N$39='Carátula (P)'!$C$17,COUNTIF('PPC '!$AI$11:$AI$126,$B48),0)</f>
        <v>0</v>
      </c>
      <c r="O48" s="1990">
        <f>IF(O$39='Carátula (P)'!$C$17,COUNTIF('PPC '!$AI$11:$AI$126,$B48),0)</f>
        <v>0</v>
      </c>
      <c r="P48" s="1990">
        <f>IF(P$39='Carátula (P)'!$C$17,COUNTIF('PPC '!$AI$11:$AI$126,$B48),0)</f>
        <v>0</v>
      </c>
      <c r="Q48" s="2015">
        <f>IF(Q$39='Carátula (P)'!$C$17,COUNTIF('PPC '!$AI$11:$AI$126,$B48),0)</f>
        <v>0</v>
      </c>
      <c r="R48" s="2015">
        <f>IF(R$39='Carátula (P)'!$C$17,COUNTIF('PPC '!$AI$11:$AI$126,$B48),0)</f>
        <v>0</v>
      </c>
      <c r="S48" s="2032">
        <f>IF(S$39='Carátula (P)'!$C$17,COUNTIF('PPC '!$AI$11:$AI$126,$B48),0)</f>
        <v>0</v>
      </c>
      <c r="T48" s="2032">
        <f>IF(T$39='Carátula (P)'!$C$17,COUNTIF('PPC '!$AI$11:$AI$126,$B48),0)</f>
        <v>0</v>
      </c>
      <c r="U48" s="2015">
        <f>IF(U$39='Carátula (P)'!$C$17,COUNTIF('PPC '!$AI$11:$AI$126,$B48),0)</f>
        <v>0</v>
      </c>
      <c r="V48" s="2125">
        <f t="shared" si="0"/>
        <v>0</v>
      </c>
      <c r="W48" s="1664"/>
      <c r="X48" s="1664"/>
      <c r="Y48" s="1714"/>
      <c r="Z48" s="1714"/>
      <c r="AA48" s="1664"/>
      <c r="AB48" s="1664"/>
      <c r="AC48" s="1664"/>
      <c r="AD48" s="1664"/>
      <c r="AE48" s="1664"/>
      <c r="AF48" s="1664"/>
      <c r="AG48" s="1714"/>
      <c r="AH48" s="1714"/>
      <c r="AI48" s="1750"/>
      <c r="AJ48" s="2117"/>
      <c r="AK48" s="1664"/>
      <c r="AL48" s="1664"/>
      <c r="AM48" s="1664"/>
      <c r="AN48" s="1664"/>
      <c r="AO48" s="1664"/>
      <c r="AP48" s="1664"/>
      <c r="AQ48" s="1664"/>
    </row>
    <row r="49" spans="1:43" s="1748" customFormat="1">
      <c r="A49" s="1664"/>
      <c r="B49" s="1990" t="s">
        <v>2087</v>
      </c>
      <c r="C49" s="1991" t="s">
        <v>2088</v>
      </c>
      <c r="D49" s="1990">
        <f>IF(D$39='Carátula (P)'!$C$17,COUNTIF('PPC '!$AI$11:$AI$126,$B49),0)</f>
        <v>0</v>
      </c>
      <c r="E49" s="1990">
        <f>IF(E$39='Carátula (P)'!$C$17,COUNTIF('PPC '!$AI$11:$AI$126,$B49),0)</f>
        <v>0</v>
      </c>
      <c r="F49" s="1990">
        <f>IF(F$39='Carátula (P)'!$C$17,COUNTIF('PPC '!$AI$11:$AI$126,$B49),0)</f>
        <v>0</v>
      </c>
      <c r="G49" s="1990">
        <f>IF(G$39='Carátula (P)'!$C$17,COUNTIF('PPC '!$AI$11:$AI$126,$B49),0)</f>
        <v>0</v>
      </c>
      <c r="H49" s="1990">
        <f>IF(H$39='Carátula (P)'!$C$17,COUNTIF('PPC '!$AI$11:$AI$126,$B49),0)</f>
        <v>0</v>
      </c>
      <c r="I49" s="1990">
        <f>IF(I$39='Carátula (P)'!$C$17,COUNTIF('PPC '!$AI$11:$AI$126,$B49),0)</f>
        <v>0</v>
      </c>
      <c r="J49" s="1990">
        <f>IF(J$39='Carátula (P)'!$C$17,COUNTIF('PPC '!$AI$11:$AI$126,$B49),0)</f>
        <v>0</v>
      </c>
      <c r="K49" s="1990">
        <f>IF(K$39='Carátula (P)'!$C$17,COUNTIF('PPC '!$AI$11:$AI$126,$B49),0)</f>
        <v>0</v>
      </c>
      <c r="L49" s="1990">
        <f>IF(L$39='Carátula (P)'!$C$17,COUNTIF('PPC '!$AI$11:$AI$126,$B49),0)</f>
        <v>0</v>
      </c>
      <c r="M49" s="1990">
        <f>IF(M$39='Carátula (P)'!$C$17,COUNTIF('PPC '!$AI$11:$AI$126,$B49),0)</f>
        <v>0</v>
      </c>
      <c r="N49" s="1990">
        <f>IF(N$39='Carátula (P)'!$C$17,COUNTIF('PPC '!$AI$11:$AI$126,$B49),0)</f>
        <v>0</v>
      </c>
      <c r="O49" s="1990">
        <f>IF(O$39='Carátula (P)'!$C$17,COUNTIF('PPC '!$AI$11:$AI$126,$B49),0)</f>
        <v>0</v>
      </c>
      <c r="P49" s="1990">
        <f>IF(P$39='Carátula (P)'!$C$17,COUNTIF('PPC '!$AI$11:$AI$126,$B49),0)</f>
        <v>0</v>
      </c>
      <c r="Q49" s="2015">
        <f>IF(Q$39='Carátula (P)'!$C$17,COUNTIF('PPC '!$AI$11:$AI$126,$B49),0)</f>
        <v>0</v>
      </c>
      <c r="R49" s="2015">
        <f>IF(R$39='Carátula (P)'!$C$17,COUNTIF('PPC '!$AI$11:$AI$126,$B49),0)</f>
        <v>0</v>
      </c>
      <c r="S49" s="2032">
        <f>IF(S$39='Carátula (P)'!$C$17,COUNTIF('PPC '!$AI$11:$AI$126,$B49),0)</f>
        <v>0</v>
      </c>
      <c r="T49" s="2032">
        <f>IF(T$39='Carátula (P)'!$C$17,COUNTIF('PPC '!$AI$11:$AI$126,$B49),0)</f>
        <v>0</v>
      </c>
      <c r="U49" s="2015">
        <f>IF(U$39='Carátula (P)'!$C$17,COUNTIF('PPC '!$AI$11:$AI$126,$B49),0)</f>
        <v>0</v>
      </c>
      <c r="V49" s="2125">
        <f t="shared" si="0"/>
        <v>0</v>
      </c>
      <c r="W49" s="1664"/>
      <c r="X49" s="1664"/>
      <c r="Y49" s="1714"/>
      <c r="Z49" s="1714"/>
      <c r="AA49" s="1664"/>
      <c r="AB49" s="1664"/>
      <c r="AC49" s="1664"/>
      <c r="AD49" s="1664"/>
      <c r="AE49" s="1664"/>
      <c r="AF49" s="1664"/>
      <c r="AG49" s="1714"/>
      <c r="AH49" s="1714"/>
      <c r="AI49" s="1750"/>
      <c r="AJ49" s="2117"/>
      <c r="AK49" s="1664"/>
      <c r="AL49" s="1664"/>
      <c r="AM49" s="1664"/>
      <c r="AN49" s="1664"/>
      <c r="AO49" s="1664"/>
      <c r="AP49" s="1664"/>
      <c r="AQ49" s="1664"/>
    </row>
    <row r="50" spans="1:43" s="1748" customFormat="1">
      <c r="A50" s="1664"/>
      <c r="B50" s="1990" t="s">
        <v>2089</v>
      </c>
      <c r="C50" s="1991" t="s">
        <v>2090</v>
      </c>
      <c r="D50" s="1990">
        <f>IF(D$39='Carátula (P)'!$C$17,COUNTIF('PPC '!$AI$11:$AI$126,$B50),0)</f>
        <v>0</v>
      </c>
      <c r="E50" s="1990">
        <f>IF(E$39='Carátula (P)'!$C$17,COUNTIF('PPC '!$AI$11:$AI$126,$B50),0)</f>
        <v>0</v>
      </c>
      <c r="F50" s="1990">
        <f>IF(F$39='Carátula (P)'!$C$17,COUNTIF('PPC '!$AI$11:$AI$126,$B50),0)</f>
        <v>0</v>
      </c>
      <c r="G50" s="1990">
        <f>IF(G$39='Carátula (P)'!$C$17,COUNTIF('PPC '!$AI$11:$AI$126,$B50),0)</f>
        <v>0</v>
      </c>
      <c r="H50" s="1990">
        <f>IF(H$39='Carátula (P)'!$C$17,COUNTIF('PPC '!$AI$11:$AI$126,$B50),0)</f>
        <v>0</v>
      </c>
      <c r="I50" s="1990">
        <f>IF(I$39='Carátula (P)'!$C$17,COUNTIF('PPC '!$AI$11:$AI$126,$B50),0)</f>
        <v>0</v>
      </c>
      <c r="J50" s="1990">
        <f>IF(J$39='Carátula (P)'!$C$17,COUNTIF('PPC '!$AI$11:$AI$126,$B50),0)</f>
        <v>0</v>
      </c>
      <c r="K50" s="1990">
        <f>IF(K$39='Carátula (P)'!$C$17,COUNTIF('PPC '!$AI$11:$AI$126,$B50),0)</f>
        <v>0</v>
      </c>
      <c r="L50" s="1990">
        <f>IF(L$39='Carátula (P)'!$C$17,COUNTIF('PPC '!$AI$11:$AI$126,$B50),0)</f>
        <v>0</v>
      </c>
      <c r="M50" s="1990">
        <f>IF(M$39='Carátula (P)'!$C$17,COUNTIF('PPC '!$AI$11:$AI$126,$B50),0)</f>
        <v>0</v>
      </c>
      <c r="N50" s="1990">
        <f>IF(N$39='Carátula (P)'!$C$17,COUNTIF('PPC '!$AI$11:$AI$126,$B50),0)</f>
        <v>0</v>
      </c>
      <c r="O50" s="1990">
        <f>IF(O$39='Carátula (P)'!$C$17,COUNTIF('PPC '!$AI$11:$AI$126,$B50),0)</f>
        <v>0</v>
      </c>
      <c r="P50" s="1990">
        <f>IF(P$39='Carátula (P)'!$C$17,COUNTIF('PPC '!$AI$11:$AI$126,$B50),0)</f>
        <v>0</v>
      </c>
      <c r="Q50" s="2015">
        <f>IF(Q$39='Carátula (P)'!$C$17,COUNTIF('PPC '!$AI$11:$AI$126,$B50),0)</f>
        <v>0</v>
      </c>
      <c r="R50" s="2015">
        <f>IF(R$39='Carátula (P)'!$C$17,COUNTIF('PPC '!$AI$11:$AI$126,$B50),0)</f>
        <v>0</v>
      </c>
      <c r="S50" s="2032">
        <f>IF(S$39='Carátula (P)'!$C$17,COUNTIF('PPC '!$AI$11:$AI$126,$B50),0)</f>
        <v>0</v>
      </c>
      <c r="T50" s="2032">
        <f>IF(T$39='Carátula (P)'!$C$17,COUNTIF('PPC '!$AI$11:$AI$126,$B50),0)</f>
        <v>0</v>
      </c>
      <c r="U50" s="2015">
        <f>IF(U$39='Carátula (P)'!$C$17,COUNTIF('PPC '!$AI$11:$AI$126,$B50),0)</f>
        <v>0</v>
      </c>
      <c r="V50" s="2125">
        <f t="shared" si="0"/>
        <v>0</v>
      </c>
      <c r="W50" s="1664"/>
      <c r="X50" s="1664"/>
      <c r="Y50" s="1714"/>
      <c r="Z50" s="1714"/>
      <c r="AA50" s="1664"/>
      <c r="AB50" s="1664"/>
      <c r="AC50" s="1664"/>
      <c r="AD50" s="1664"/>
      <c r="AE50" s="1664"/>
      <c r="AF50" s="1664"/>
      <c r="AG50" s="1714"/>
      <c r="AH50" s="1714"/>
      <c r="AI50" s="1750"/>
      <c r="AJ50" s="2117"/>
      <c r="AK50" s="1664"/>
      <c r="AL50" s="1664"/>
      <c r="AM50" s="1664"/>
      <c r="AN50" s="1664"/>
      <c r="AO50" s="1664"/>
      <c r="AP50" s="1664"/>
      <c r="AQ50" s="1664"/>
    </row>
    <row r="51" spans="1:43" s="1748" customFormat="1">
      <c r="A51" s="1664"/>
      <c r="B51" s="1990" t="s">
        <v>2091</v>
      </c>
      <c r="C51" s="1991" t="s">
        <v>2092</v>
      </c>
      <c r="D51" s="1990">
        <f>IF(D$39='Carátula (P)'!$C$17,COUNTIF('PPC '!$AI$11:$AI$126,$B51),0)</f>
        <v>0</v>
      </c>
      <c r="E51" s="1990">
        <f>IF(E$39='Carátula (P)'!$C$17,COUNTIF('PPC '!$AI$11:$AI$126,$B51),0)</f>
        <v>0</v>
      </c>
      <c r="F51" s="1990">
        <f>IF(F$39='Carátula (P)'!$C$17,COUNTIF('PPC '!$AI$11:$AI$126,$B51),0)</f>
        <v>0</v>
      </c>
      <c r="G51" s="1990">
        <f>IF(G$39='Carátula (P)'!$C$17,COUNTIF('PPC '!$AI$11:$AI$126,$B51),0)</f>
        <v>0</v>
      </c>
      <c r="H51" s="1990">
        <f>IF(H$39='Carátula (P)'!$C$17,COUNTIF('PPC '!$AI$11:$AI$126,$B51),0)</f>
        <v>0</v>
      </c>
      <c r="I51" s="1990">
        <f>IF(I$39='Carátula (P)'!$C$17,COUNTIF('PPC '!$AI$11:$AI$126,$B51),0)</f>
        <v>0</v>
      </c>
      <c r="J51" s="1990">
        <f>IF(J$39='Carátula (P)'!$C$17,COUNTIF('PPC '!$AI$11:$AI$126,$B51),0)</f>
        <v>0</v>
      </c>
      <c r="K51" s="1990">
        <f>IF(K$39='Carátula (P)'!$C$17,COUNTIF('PPC '!$AI$11:$AI$126,$B51),0)</f>
        <v>0</v>
      </c>
      <c r="L51" s="1990">
        <f>IF(L$39='Carátula (P)'!$C$17,COUNTIF('PPC '!$AI$11:$AI$126,$B51),0)</f>
        <v>0</v>
      </c>
      <c r="M51" s="1990">
        <f>IF(M$39='Carátula (P)'!$C$17,COUNTIF('PPC '!$AI$11:$AI$126,$B51),0)</f>
        <v>0</v>
      </c>
      <c r="N51" s="1990">
        <f>IF(N$39='Carátula (P)'!$C$17,COUNTIF('PPC '!$AI$11:$AI$126,$B51),0)</f>
        <v>0</v>
      </c>
      <c r="O51" s="1990">
        <f>IF(O$39='Carátula (P)'!$C$17,COUNTIF('PPC '!$AI$11:$AI$126,$B51),0)</f>
        <v>0</v>
      </c>
      <c r="P51" s="1990">
        <f>IF(P$39='Carátula (P)'!$C$17,COUNTIF('PPC '!$AI$11:$AI$126,$B51),0)</f>
        <v>0</v>
      </c>
      <c r="Q51" s="2015">
        <f>IF(Q$39='Carátula (P)'!$C$17,COUNTIF('PPC '!$AI$11:$AI$126,$B51),0)</f>
        <v>0</v>
      </c>
      <c r="R51" s="2015">
        <f>IF(R$39='Carátula (P)'!$C$17,COUNTIF('PPC '!$AI$11:$AI$126,$B51),0)</f>
        <v>0</v>
      </c>
      <c r="S51" s="2032">
        <f>IF(S$39='Carátula (P)'!$C$17,COUNTIF('PPC '!$AI$11:$AI$126,$B51),0)</f>
        <v>0</v>
      </c>
      <c r="T51" s="2032">
        <f>IF(T$39='Carátula (P)'!$C$17,COUNTIF('PPC '!$AI$11:$AI$126,$B51),0)</f>
        <v>0</v>
      </c>
      <c r="U51" s="2015">
        <f>IF(U$39='Carátula (P)'!$C$17,COUNTIF('PPC '!$AI$11:$AI$126,$B51),0)</f>
        <v>0</v>
      </c>
      <c r="V51" s="2125">
        <f t="shared" si="0"/>
        <v>0</v>
      </c>
      <c r="W51" s="1664"/>
      <c r="X51" s="1664"/>
      <c r="Y51" s="1714"/>
      <c r="Z51" s="1714"/>
      <c r="AA51" s="1664"/>
      <c r="AB51" s="1664"/>
      <c r="AC51" s="1664"/>
      <c r="AD51" s="1664"/>
      <c r="AE51" s="1664"/>
      <c r="AF51" s="1664"/>
      <c r="AG51" s="1714"/>
      <c r="AH51" s="1714"/>
      <c r="AI51" s="1750"/>
      <c r="AJ51" s="2117"/>
      <c r="AK51" s="1664"/>
      <c r="AL51" s="1664"/>
      <c r="AM51" s="1664"/>
      <c r="AN51" s="1664"/>
      <c r="AO51" s="1664"/>
      <c r="AP51" s="1664"/>
      <c r="AQ51" s="1664"/>
    </row>
    <row r="52" spans="1:43" s="1748" customFormat="1">
      <c r="A52" s="1664"/>
      <c r="B52" s="1990" t="s">
        <v>2093</v>
      </c>
      <c r="C52" s="1991" t="s">
        <v>2094</v>
      </c>
      <c r="D52" s="1990">
        <f>IF(D$39='Carátula (P)'!$C$17,COUNTIF('PPC '!$AI$11:$AI$126,$B52),0)</f>
        <v>0</v>
      </c>
      <c r="E52" s="1990">
        <f>IF(E$39='Carátula (P)'!$C$17,COUNTIF('PPC '!$AI$11:$AI$126,$B52),0)</f>
        <v>0</v>
      </c>
      <c r="F52" s="1990">
        <f>IF(F$39='Carátula (P)'!$C$17,COUNTIF('PPC '!$AI$11:$AI$126,$B52),0)</f>
        <v>0</v>
      </c>
      <c r="G52" s="1990">
        <f>IF(G$39='Carátula (P)'!$C$17,COUNTIF('PPC '!$AI$11:$AI$126,$B52),0)</f>
        <v>0</v>
      </c>
      <c r="H52" s="1990">
        <f>IF(H$39='Carátula (P)'!$C$17,COUNTIF('PPC '!$AI$11:$AI$126,$B52),0)</f>
        <v>0</v>
      </c>
      <c r="I52" s="1990">
        <f>IF(I$39='Carátula (P)'!$C$17,COUNTIF('PPC '!$AI$11:$AI$126,$B52),0)</f>
        <v>0</v>
      </c>
      <c r="J52" s="1990">
        <f>IF(J$39='Carátula (P)'!$C$17,COUNTIF('PPC '!$AI$11:$AI$126,$B52),0)</f>
        <v>0</v>
      </c>
      <c r="K52" s="1990">
        <f>IF(K$39='Carátula (P)'!$C$17,COUNTIF('PPC '!$AI$11:$AI$126,$B52),0)</f>
        <v>0</v>
      </c>
      <c r="L52" s="1990">
        <f>IF(L$39='Carátula (P)'!$C$17,COUNTIF('PPC '!$AI$11:$AI$126,$B52),0)</f>
        <v>0</v>
      </c>
      <c r="M52" s="1990">
        <f>IF(M$39='Carátula (P)'!$C$17,COUNTIF('PPC '!$AI$11:$AI$126,$B52),0)</f>
        <v>0</v>
      </c>
      <c r="N52" s="1990">
        <f>IF(N$39='Carátula (P)'!$C$17,COUNTIF('PPC '!$AI$11:$AI$126,$B52),0)</f>
        <v>0</v>
      </c>
      <c r="O52" s="1990">
        <f>IF(O$39='Carátula (P)'!$C$17,COUNTIF('PPC '!$AI$11:$AI$126,$B52),0)</f>
        <v>0</v>
      </c>
      <c r="P52" s="1990">
        <f>IF(P$39='Carátula (P)'!$C$17,COUNTIF('PPC '!$AI$11:$AI$126,$B52),0)</f>
        <v>0</v>
      </c>
      <c r="Q52" s="2015">
        <f>IF(Q$39='Carátula (P)'!$C$17,COUNTIF('PPC '!$AI$11:$AI$126,$B52),0)</f>
        <v>0</v>
      </c>
      <c r="R52" s="2015">
        <f>IF(R$39='Carátula (P)'!$C$17,COUNTIF('PPC '!$AI$11:$AI$126,$B52),0)</f>
        <v>0</v>
      </c>
      <c r="S52" s="2032">
        <f>IF(S$39='Carátula (P)'!$C$17,COUNTIF('PPC '!$AI$11:$AI$126,$B52),0)</f>
        <v>0</v>
      </c>
      <c r="T52" s="2032">
        <f>IF(T$39='Carátula (P)'!$C$17,COUNTIF('PPC '!$AI$11:$AI$126,$B52),0)</f>
        <v>0</v>
      </c>
      <c r="U52" s="2015">
        <f>IF(U$39='Carátula (P)'!$C$17,COUNTIF('PPC '!$AI$11:$AI$126,$B52),0)</f>
        <v>0</v>
      </c>
      <c r="V52" s="2125">
        <f t="shared" si="0"/>
        <v>0</v>
      </c>
      <c r="W52" s="1664"/>
      <c r="X52" s="1664"/>
      <c r="Y52" s="1714"/>
      <c r="Z52" s="1714"/>
      <c r="AA52" s="1664"/>
      <c r="AB52" s="1664"/>
      <c r="AC52" s="1664"/>
      <c r="AD52" s="1664"/>
      <c r="AE52" s="1664"/>
      <c r="AF52" s="1664"/>
      <c r="AG52" s="1714"/>
      <c r="AH52" s="1714"/>
      <c r="AI52" s="1750"/>
      <c r="AJ52" s="2117"/>
      <c r="AK52" s="1664"/>
      <c r="AL52" s="1664"/>
      <c r="AM52" s="1664"/>
      <c r="AN52" s="1664"/>
      <c r="AO52" s="1664"/>
      <c r="AP52" s="1664"/>
      <c r="AQ52" s="1664"/>
    </row>
    <row r="53" spans="1:43" s="1748" customFormat="1">
      <c r="A53" s="1664"/>
      <c r="B53" s="1990" t="s">
        <v>2095</v>
      </c>
      <c r="C53" s="1991" t="s">
        <v>2096</v>
      </c>
      <c r="D53" s="1990">
        <f>IF(D$39='Carátula (P)'!$C$17,COUNTIF('PPC '!$AI$11:$AI$126,$B53),0)</f>
        <v>0</v>
      </c>
      <c r="E53" s="1990">
        <f>IF(E$39='Carátula (P)'!$C$17,COUNTIF('PPC '!$AI$11:$AI$126,$B53),0)</f>
        <v>0</v>
      </c>
      <c r="F53" s="1990">
        <f>IF(F$39='Carátula (P)'!$C$17,COUNTIF('PPC '!$AI$11:$AI$126,$B53),0)</f>
        <v>0</v>
      </c>
      <c r="G53" s="1990">
        <f>IF(G$39='Carátula (P)'!$C$17,COUNTIF('PPC '!$AI$11:$AI$126,$B53),0)</f>
        <v>0</v>
      </c>
      <c r="H53" s="1990">
        <f>IF(H$39='Carátula (P)'!$C$17,COUNTIF('PPC '!$AI$11:$AI$126,$B53),0)</f>
        <v>0</v>
      </c>
      <c r="I53" s="1990">
        <f>IF(I$39='Carátula (P)'!$C$17,COUNTIF('PPC '!$AI$11:$AI$126,$B53),0)</f>
        <v>0</v>
      </c>
      <c r="J53" s="1990">
        <f>IF(J$39='Carátula (P)'!$C$17,COUNTIF('PPC '!$AI$11:$AI$126,$B53),0)</f>
        <v>0</v>
      </c>
      <c r="K53" s="1990">
        <f>IF(K$39='Carátula (P)'!$C$17,COUNTIF('PPC '!$AI$11:$AI$126,$B53),0)</f>
        <v>0</v>
      </c>
      <c r="L53" s="1990">
        <f>IF(L$39='Carátula (P)'!$C$17,COUNTIF('PPC '!$AI$11:$AI$126,$B53),0)</f>
        <v>0</v>
      </c>
      <c r="M53" s="1990">
        <f>IF(M$39='Carátula (P)'!$C$17,COUNTIF('PPC '!$AI$11:$AI$126,$B53),0)</f>
        <v>0</v>
      </c>
      <c r="N53" s="1990">
        <f>IF(N$39='Carátula (P)'!$C$17,COUNTIF('PPC '!$AI$11:$AI$126,$B53),0)</f>
        <v>0</v>
      </c>
      <c r="O53" s="1990">
        <f>IF(O$39='Carátula (P)'!$C$17,COUNTIF('PPC '!$AI$11:$AI$126,$B53),0)</f>
        <v>0</v>
      </c>
      <c r="P53" s="1990">
        <f>IF(P$39='Carátula (P)'!$C$17,COUNTIF('PPC '!$AI$11:$AI$126,$B53),0)</f>
        <v>0</v>
      </c>
      <c r="Q53" s="2015">
        <f>IF(Q$39='Carátula (P)'!$C$17,COUNTIF('PPC '!$AI$11:$AI$126,$B53),0)</f>
        <v>0</v>
      </c>
      <c r="R53" s="2015">
        <f>IF(R$39='Carátula (P)'!$C$17,COUNTIF('PPC '!$AI$11:$AI$126,$B53),0)</f>
        <v>0</v>
      </c>
      <c r="S53" s="2032">
        <f>IF(S$39='Carátula (P)'!$C$17,COUNTIF('PPC '!$AI$11:$AI$126,$B53),0)</f>
        <v>0</v>
      </c>
      <c r="T53" s="2032">
        <f>IF(T$39='Carátula (P)'!$C$17,COUNTIF('PPC '!$AI$11:$AI$126,$B53),0)</f>
        <v>0</v>
      </c>
      <c r="U53" s="2015">
        <f>IF(U$39='Carátula (P)'!$C$17,COUNTIF('PPC '!$AI$11:$AI$126,$B53),0)</f>
        <v>0</v>
      </c>
      <c r="V53" s="2125">
        <f t="shared" si="0"/>
        <v>0</v>
      </c>
      <c r="W53" s="1664"/>
      <c r="X53" s="1664"/>
      <c r="Y53" s="1714"/>
      <c r="Z53" s="1714"/>
      <c r="AA53" s="1664"/>
      <c r="AB53" s="1664"/>
      <c r="AC53" s="1664"/>
      <c r="AD53" s="1664"/>
      <c r="AE53" s="1664"/>
      <c r="AF53" s="1664"/>
      <c r="AG53" s="1714"/>
      <c r="AH53" s="1714"/>
      <c r="AI53" s="1750"/>
      <c r="AJ53" s="2117"/>
      <c r="AK53" s="1664"/>
      <c r="AL53" s="1664"/>
      <c r="AM53" s="1664"/>
      <c r="AN53" s="1664"/>
      <c r="AO53" s="1664"/>
      <c r="AP53" s="1664"/>
      <c r="AQ53" s="1664"/>
    </row>
    <row r="54" spans="1:43" s="1748" customFormat="1">
      <c r="A54" s="1664"/>
      <c r="B54" s="2015"/>
      <c r="C54" s="2129"/>
      <c r="D54" s="1990"/>
      <c r="E54" s="2130"/>
      <c r="F54" s="2131"/>
      <c r="G54" s="2131"/>
      <c r="H54" s="2131"/>
      <c r="I54" s="2015"/>
      <c r="J54" s="2015"/>
      <c r="K54" s="2015"/>
      <c r="L54" s="2015"/>
      <c r="M54" s="2015"/>
      <c r="N54" s="2015"/>
      <c r="O54" s="2015"/>
      <c r="P54" s="2015"/>
      <c r="Q54" s="2015"/>
      <c r="R54" s="2015"/>
      <c r="S54" s="2015"/>
      <c r="T54" s="2015"/>
      <c r="U54" s="2015"/>
      <c r="V54" s="2125"/>
      <c r="W54" s="1664"/>
      <c r="X54" s="1664"/>
      <c r="Y54" s="1714"/>
      <c r="Z54" s="1714"/>
      <c r="AA54" s="1664"/>
      <c r="AB54" s="1664"/>
      <c r="AC54" s="1664"/>
      <c r="AD54" s="1664"/>
      <c r="AE54" s="1664"/>
      <c r="AF54" s="1664"/>
      <c r="AG54" s="1714"/>
      <c r="AH54" s="1714"/>
      <c r="AI54" s="1750"/>
      <c r="AJ54" s="2117"/>
      <c r="AK54" s="1664"/>
      <c r="AL54" s="1664"/>
      <c r="AM54" s="1664"/>
      <c r="AN54" s="1664"/>
      <c r="AO54" s="1664"/>
      <c r="AP54" s="1664"/>
      <c r="AQ54" s="1664"/>
    </row>
    <row r="55" spans="1:43" s="1748" customFormat="1">
      <c r="A55" s="1664"/>
      <c r="B55" s="2126"/>
      <c r="C55" s="2126" t="s">
        <v>2097</v>
      </c>
      <c r="D55" s="2127">
        <f>SUM(D56:D57)</f>
        <v>0</v>
      </c>
      <c r="E55" s="2127">
        <f t="shared" ref="E55:V55" si="1">SUM(E56:E57)</f>
        <v>0</v>
      </c>
      <c r="F55" s="2127">
        <f t="shared" si="1"/>
        <v>0</v>
      </c>
      <c r="G55" s="2127">
        <f t="shared" si="1"/>
        <v>0</v>
      </c>
      <c r="H55" s="2127">
        <f t="shared" si="1"/>
        <v>0</v>
      </c>
      <c r="I55" s="2127">
        <f t="shared" si="1"/>
        <v>0</v>
      </c>
      <c r="J55" s="2127">
        <f t="shared" si="1"/>
        <v>4</v>
      </c>
      <c r="K55" s="2127">
        <f t="shared" si="1"/>
        <v>0</v>
      </c>
      <c r="L55" s="2127">
        <f t="shared" si="1"/>
        <v>0</v>
      </c>
      <c r="M55" s="2127">
        <f t="shared" si="1"/>
        <v>0</v>
      </c>
      <c r="N55" s="2127">
        <f t="shared" si="1"/>
        <v>0</v>
      </c>
      <c r="O55" s="2127">
        <f t="shared" si="1"/>
        <v>0</v>
      </c>
      <c r="P55" s="2127">
        <f t="shared" si="1"/>
        <v>0</v>
      </c>
      <c r="Q55" s="2128">
        <f t="shared" si="1"/>
        <v>0</v>
      </c>
      <c r="R55" s="2128">
        <f t="shared" si="1"/>
        <v>0</v>
      </c>
      <c r="S55" s="2128">
        <f t="shared" si="1"/>
        <v>0</v>
      </c>
      <c r="T55" s="2128">
        <f t="shared" si="1"/>
        <v>0</v>
      </c>
      <c r="U55" s="2128">
        <f t="shared" si="1"/>
        <v>0</v>
      </c>
      <c r="V55" s="2128">
        <f t="shared" si="1"/>
        <v>4</v>
      </c>
      <c r="W55" s="1664"/>
      <c r="X55" s="1664"/>
      <c r="Y55" s="1714"/>
      <c r="Z55" s="1714"/>
      <c r="AA55" s="1664"/>
      <c r="AB55" s="1664"/>
      <c r="AC55" s="1664"/>
      <c r="AD55" s="1664"/>
      <c r="AE55" s="1664"/>
      <c r="AF55" s="1664"/>
      <c r="AG55" s="1714"/>
      <c r="AH55" s="1714"/>
      <c r="AI55" s="1750"/>
      <c r="AJ55" s="2117"/>
      <c r="AK55" s="1664"/>
      <c r="AL55" s="1664"/>
      <c r="AM55" s="1664"/>
      <c r="AN55" s="1664"/>
      <c r="AO55" s="1664"/>
      <c r="AP55" s="1664"/>
      <c r="AQ55" s="1664"/>
    </row>
    <row r="56" spans="1:43" s="1748" customFormat="1">
      <c r="A56" s="1664"/>
      <c r="B56" s="1990">
        <v>1</v>
      </c>
      <c r="C56" s="2122" t="s">
        <v>2039</v>
      </c>
      <c r="D56" s="1990">
        <f>IF(D$39='Carátula (P)'!$C$17,COUNTIFS('PPC '!$AH$11:$AH$126,"NO",'PPC '!$AL$11:$AL$126,"CPQ"),0)</f>
        <v>0</v>
      </c>
      <c r="E56" s="1990">
        <f>IF(E$39='Carátula (P)'!$C$17,COUNTIFS('PPC '!$AH$11:$AH$126,"NO",'PPC '!$AL$11:$AL$126,"CPQ"),0)</f>
        <v>0</v>
      </c>
      <c r="F56" s="1990">
        <f>IF(F$39='Carátula (P)'!$C$17,COUNTIFS('PPC '!$AH$11:$AH$126,"NO",'PPC '!$AL$11:$AL$126,"CPQ"),0)</f>
        <v>0</v>
      </c>
      <c r="G56" s="1990">
        <f>IF(G$39='Carátula (P)'!$C$17,COUNTIFS('PPC '!$AH$11:$AH$126,"NO",'PPC '!$AL$11:$AL$126,"CPQ"),0)</f>
        <v>0</v>
      </c>
      <c r="H56" s="1990">
        <f>IF(H$39='Carátula (P)'!$C$17,COUNTIFS('PPC '!$AH$11:$AH$126,"NO",'PPC '!$AL$11:$AL$126,"CPQ"),0)</f>
        <v>0</v>
      </c>
      <c r="I56" s="1990">
        <f>IF(I$39='Carátula (P)'!$C$17,COUNTIFS('PPC '!$AH$11:$AH$126,"NO",'PPC '!$AL$11:$AL$126,"CPQ"),0)</f>
        <v>0</v>
      </c>
      <c r="J56" s="1990">
        <f>IF(J$39='Carátula (P)'!$C$17,COUNTIFS('PPC '!$AH$11:$AH$126,"NO",'PPC '!$AL$11:$AL$126,"CPQ"),0)</f>
        <v>0</v>
      </c>
      <c r="K56" s="1990">
        <f>IF(K$39='Carátula (P)'!$C$17,COUNTIFS('PPC '!$AH$11:$AH$126,"NO",'PPC '!$AL$11:$AL$126,"CPQ"),0)</f>
        <v>0</v>
      </c>
      <c r="L56" s="1990">
        <f>IF(L$39='Carátula (P)'!$C$17,COUNTIFS('PPC '!$AH$11:$AH$126,"NO",'PPC '!$AL$11:$AL$126,"CPQ"),0)</f>
        <v>0</v>
      </c>
      <c r="M56" s="1990">
        <f>IF(M$39='Carátula (P)'!$C$17,COUNTIFS('PPC '!$AH$11:$AH$126,"NO",'PPC '!$AL$11:$AL$126,"CPQ"),0)</f>
        <v>0</v>
      </c>
      <c r="N56" s="1990">
        <f>IF(N$39='Carátula (P)'!$C$17,COUNTIFS('PPC '!$AH$11:$AH$126,"NO",'PPC '!$AL$11:$AL$126,"CPQ"),0)</f>
        <v>0</v>
      </c>
      <c r="O56" s="1990">
        <f>IF(O$39='Carátula (P)'!$C$17,COUNTIFS('PPC '!$AH$11:$AH$126,"NO",'PPC '!$AL$11:$AL$126,"CPQ"),0)</f>
        <v>0</v>
      </c>
      <c r="P56" s="1990">
        <f>IF(P$39='Carátula (P)'!$C$17,COUNTIFS('PPC '!$AH$11:$AH$126,"NO",'PPC '!$AL$11:$AL$126,"CPQ"),0)</f>
        <v>0</v>
      </c>
      <c r="Q56" s="2015">
        <f>IF(Q$39='Carátula (P)'!$C$17,COUNTIFS('PPC '!$AH$11:$AH$126,"NO",'PPC '!$AL$11:$AL$126,"CPQ"),0)</f>
        <v>0</v>
      </c>
      <c r="R56" s="2015">
        <f>IF(R$39='Carátula (P)'!$C$17,COUNTIFS('PPC '!$AH$11:$AH$126,"NO",'PPC '!$AL$11:$AL$126,"CPQ"),0)</f>
        <v>0</v>
      </c>
      <c r="S56" s="2015">
        <f>IF(S$39='Carátula (P)'!$C$17,COUNTIFS('PPC '!$AH$11:$AH$126,"NO",'PPC '!$AL$11:$AL$126,"CPQ"),0)</f>
        <v>0</v>
      </c>
      <c r="T56" s="2015">
        <f>IF(T$39='Carátula (P)'!$C$17,COUNTIFS('PPC '!$AH$11:$AH$126,"NO",'PPC '!$AL$11:$AL$126,"CPQ"),0)</f>
        <v>0</v>
      </c>
      <c r="U56" s="2015">
        <f>IF(U$39='Carátula (P)'!$C$17,COUNTIFS('PPC '!$AH$11:$AH$126,"NO",'PPC '!$AL$11:$AL$126,"CPQ"),0)</f>
        <v>0</v>
      </c>
      <c r="V56" s="2125">
        <f>SUM(D56:U56)</f>
        <v>0</v>
      </c>
      <c r="W56" s="1664"/>
      <c r="X56" s="1664"/>
      <c r="Y56" s="1714"/>
      <c r="Z56" s="1714"/>
      <c r="AA56" s="1664"/>
      <c r="AB56" s="1664"/>
      <c r="AC56" s="1664"/>
      <c r="AD56" s="1664"/>
      <c r="AE56" s="1664"/>
      <c r="AF56" s="1664"/>
      <c r="AG56" s="1714"/>
      <c r="AH56" s="1714"/>
      <c r="AI56" s="1750"/>
      <c r="AJ56" s="2117"/>
      <c r="AK56" s="1664"/>
      <c r="AL56" s="1664"/>
      <c r="AM56" s="1664"/>
      <c r="AN56" s="1664"/>
      <c r="AO56" s="1664"/>
      <c r="AP56" s="1664"/>
      <c r="AQ56" s="1664"/>
    </row>
    <row r="57" spans="1:43" s="1748" customFormat="1">
      <c r="A57" s="1664"/>
      <c r="B57" s="1990">
        <v>2</v>
      </c>
      <c r="C57" s="2122" t="s">
        <v>756</v>
      </c>
      <c r="D57" s="1990">
        <f>IF(D$39='Carátula (P)'!$C$17,COUNTIFS('PPC '!$AH$11:$AH$126,"NO",'PPC '!$AL$11:$AL$126,"MY"),0)</f>
        <v>0</v>
      </c>
      <c r="E57" s="1990">
        <f>IF(E$39='Carátula (P)'!$C$17,COUNTIFS('PPC '!$AH$11:$AH$126,"NO",'PPC '!$AL$11:$AL$126,"MY"),0)</f>
        <v>0</v>
      </c>
      <c r="F57" s="1990">
        <f>IF(F$39='Carátula (P)'!$C$17,COUNTIFS('PPC '!$AH$11:$AH$126,"NO",'PPC '!$AL$11:$AL$126,"MY"),0)</f>
        <v>0</v>
      </c>
      <c r="G57" s="1990">
        <f>IF(G$39='Carátula (P)'!$C$17,COUNTIFS('PPC '!$AH$11:$AH$126,"NO",'PPC '!$AL$11:$AL$126,"MY"),0)</f>
        <v>0</v>
      </c>
      <c r="H57" s="1990">
        <f>IF(H$39='Carátula (P)'!$C$17,COUNTIFS('PPC '!$AH$11:$AH$126,"NO",'PPC '!$AL$11:$AL$126,"MY"),0)</f>
        <v>0</v>
      </c>
      <c r="I57" s="1990">
        <f>IF(I$39='Carátula (P)'!$C$17,COUNTIFS('PPC '!$AH$11:$AH$126,"NO",'PPC '!$AL$11:$AL$126,"MY"),0)</f>
        <v>0</v>
      </c>
      <c r="J57" s="1990">
        <f>IF(J$39='Carátula (P)'!$C$17,COUNTIFS('PPC '!$AH$11:$AH$126,"NO",'PPC '!$AL$11:$AL$126,"MY"),0)</f>
        <v>4</v>
      </c>
      <c r="K57" s="1990">
        <f>IF(K$39='Carátula (P)'!$C$17,COUNTIFS('PPC '!$AH$11:$AH$126,"NO",'PPC '!$AL$11:$AL$126,"MY"),0)</f>
        <v>0</v>
      </c>
      <c r="L57" s="1990">
        <f>IF(L$39='Carátula (P)'!$C$17,COUNTIFS('PPC '!$AH$11:$AH$126,"NO",'PPC '!$AL$11:$AL$126,"MY"),0)</f>
        <v>0</v>
      </c>
      <c r="M57" s="1990">
        <f>IF(M$39='Carátula (P)'!$C$17,COUNTIFS('PPC '!$AH$11:$AH$126,"NO",'PPC '!$AL$11:$AL$126,"MY"),0)</f>
        <v>0</v>
      </c>
      <c r="N57" s="1990">
        <f>IF(N$39='Carátula (P)'!$C$17,COUNTIFS('PPC '!$AH$11:$AH$126,"NO",'PPC '!$AL$11:$AL$126,"MY"),0)</f>
        <v>0</v>
      </c>
      <c r="O57" s="1990">
        <f>IF(O$39='Carátula (P)'!$C$17,COUNTIFS('PPC '!$AH$11:$AH$126,"NO",'PPC '!$AL$11:$AL$126,"MY"),0)</f>
        <v>0</v>
      </c>
      <c r="P57" s="1990">
        <f>IF(P$39='Carátula (P)'!$C$17,COUNTIFS('PPC '!$AH$11:$AH$126,"NO",'PPC '!$AL$11:$AL$126,"MY"),0)</f>
        <v>0</v>
      </c>
      <c r="Q57" s="2015">
        <f>IF(Q$39='Carátula (P)'!$C$17,COUNTIFS('PPC '!$AH$11:$AH$126,"NO",'PPC '!$AL$11:$AL$126,"MY"),0)</f>
        <v>0</v>
      </c>
      <c r="R57" s="2015">
        <f>IF(R$39='Carátula (P)'!$C$17,COUNTIFS('PPC '!$AH$11:$AH$126,"NO",'PPC '!$AL$11:$AL$126,"MY"),0)</f>
        <v>0</v>
      </c>
      <c r="S57" s="2015">
        <f>IF(S$39='Carátula (P)'!$C$17,COUNTIFS('PPC '!$AH$11:$AH$126,"NO",'PPC '!$AL$11:$AL$126,"MY"),0)</f>
        <v>0</v>
      </c>
      <c r="T57" s="2015">
        <f>IF(T$39='Carátula (P)'!$C$17,COUNTIFS('PPC '!$AH$11:$AH$126,"NO",'PPC '!$AL$11:$AL$126,"MY"),0)</f>
        <v>0</v>
      </c>
      <c r="U57" s="2015">
        <f>IF(U$39='Carátula (P)'!$C$17,COUNTIFS('PPC '!$AH$11:$AH$126,"NO",'PPC '!$AL$11:$AL$126,"MY"),0)</f>
        <v>0</v>
      </c>
      <c r="V57" s="2125">
        <f>SUM(D57:U57)</f>
        <v>4</v>
      </c>
      <c r="W57" s="1664"/>
      <c r="X57" s="1664"/>
      <c r="Y57" s="1714"/>
      <c r="Z57" s="1714"/>
      <c r="AA57" s="1664"/>
      <c r="AB57" s="1664"/>
      <c r="AC57" s="1664"/>
      <c r="AD57" s="1664"/>
      <c r="AE57" s="1664"/>
      <c r="AF57" s="1664"/>
      <c r="AG57" s="1714"/>
      <c r="AH57" s="1714"/>
      <c r="AI57" s="1750"/>
      <c r="AJ57" s="2117"/>
      <c r="AK57" s="1664"/>
      <c r="AL57" s="1664"/>
      <c r="AM57" s="1664"/>
      <c r="AN57" s="1664"/>
      <c r="AO57" s="1664"/>
      <c r="AP57" s="1664"/>
      <c r="AQ57" s="1664"/>
    </row>
    <row r="66" spans="16:39">
      <c r="AB66" s="1754"/>
      <c r="AC66" s="1754"/>
      <c r="AJ66" s="2118"/>
      <c r="AK66" s="1754"/>
      <c r="AL66" s="1664"/>
      <c r="AM66" s="1664"/>
    </row>
    <row r="67" spans="16:39">
      <c r="AB67" s="1754"/>
      <c r="AC67" s="1754"/>
      <c r="AJ67" s="2118"/>
      <c r="AK67" s="1754"/>
      <c r="AL67" s="1664"/>
      <c r="AM67" s="1664"/>
    </row>
    <row r="68" spans="16:39">
      <c r="AB68" s="1754"/>
      <c r="AC68" s="1754"/>
      <c r="AJ68" s="2118"/>
      <c r="AK68" s="1754"/>
      <c r="AL68" s="1664"/>
      <c r="AM68" s="1664"/>
    </row>
    <row r="69" spans="16:39">
      <c r="AB69" s="1754"/>
      <c r="AC69" s="1754"/>
      <c r="AJ69" s="2118"/>
      <c r="AK69" s="1754"/>
      <c r="AL69" s="1664"/>
      <c r="AM69" s="1664"/>
    </row>
    <row r="70" spans="16:39">
      <c r="AB70" s="1754"/>
      <c r="AC70" s="1754"/>
      <c r="AJ70" s="2118"/>
      <c r="AK70" s="1754"/>
      <c r="AL70" s="1664"/>
      <c r="AM70" s="1664"/>
    </row>
    <row r="71" spans="16:39">
      <c r="AB71" s="1754"/>
      <c r="AC71" s="1754"/>
      <c r="AJ71" s="2118"/>
      <c r="AK71" s="1754"/>
      <c r="AL71" s="1664"/>
      <c r="AM71" s="1664"/>
    </row>
    <row r="72" spans="16:39">
      <c r="AB72" s="1754"/>
      <c r="AC72" s="1754"/>
      <c r="AJ72" s="2118"/>
      <c r="AK72" s="1754"/>
      <c r="AL72" s="1664"/>
      <c r="AM72" s="1664"/>
    </row>
    <row r="73" spans="16:39">
      <c r="AB73" s="1754"/>
      <c r="AC73" s="1754"/>
      <c r="AJ73" s="2118"/>
      <c r="AK73" s="1754"/>
      <c r="AL73" s="1664"/>
      <c r="AM73" s="1664"/>
    </row>
    <row r="74" spans="16:39">
      <c r="P74" s="1664" t="s">
        <v>2098</v>
      </c>
      <c r="AB74" s="1754"/>
      <c r="AC74" s="1754"/>
      <c r="AJ74" s="2118"/>
      <c r="AK74" s="1754"/>
      <c r="AL74" s="1664"/>
      <c r="AM74" s="1664"/>
    </row>
    <row r="75" spans="16:39">
      <c r="AB75" s="1754"/>
      <c r="AC75" s="1754"/>
      <c r="AJ75" s="2118"/>
      <c r="AK75" s="1754"/>
      <c r="AL75" s="1664"/>
      <c r="AM75" s="1664"/>
    </row>
    <row r="76" spans="16:39">
      <c r="AB76" s="1754"/>
      <c r="AC76" s="1754"/>
      <c r="AJ76" s="2118"/>
      <c r="AK76" s="1754"/>
      <c r="AL76" s="1664"/>
      <c r="AM76" s="1664"/>
    </row>
    <row r="77" spans="16:39">
      <c r="AB77" s="1754"/>
      <c r="AC77" s="1754"/>
      <c r="AJ77" s="2118"/>
      <c r="AK77" s="1754"/>
      <c r="AL77" s="1664"/>
      <c r="AM77" s="1664"/>
    </row>
    <row r="78" spans="16:39">
      <c r="AB78" s="1754"/>
      <c r="AC78" s="1754"/>
      <c r="AJ78" s="2118"/>
      <c r="AK78" s="1754"/>
      <c r="AL78" s="1664"/>
      <c r="AM78" s="1664"/>
    </row>
    <row r="79" spans="16:39">
      <c r="AB79" s="1754"/>
      <c r="AC79" s="1754"/>
      <c r="AJ79" s="2118"/>
      <c r="AK79" s="1754"/>
      <c r="AL79" s="1664"/>
      <c r="AM79" s="1664"/>
    </row>
  </sheetData>
  <mergeCells count="8">
    <mergeCell ref="B35:C35"/>
    <mergeCell ref="B36:C36"/>
    <mergeCell ref="B29:C29"/>
    <mergeCell ref="B30:C30"/>
    <mergeCell ref="B31:C31"/>
    <mergeCell ref="B32:C32"/>
    <mergeCell ref="B33:C33"/>
    <mergeCell ref="B34:C34"/>
  </mergeCells>
  <pageMargins left="0.7" right="0.7" top="0.75" bottom="0.75" header="0.3" footer="0.3"/>
  <pageSetup scale="15" orientation="portrait" horizontalDpi="1200" verticalDpi="1200" r:id="rId1"/>
  <rowBreaks count="1" manualBreakCount="1">
    <brk id="6" max="42"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18949-56BF-4882-9015-70E591C2AE66}">
  <sheetPr>
    <tabColor rgb="FF0070C0"/>
  </sheetPr>
  <dimension ref="A1:CL124"/>
  <sheetViews>
    <sheetView workbookViewId="0"/>
  </sheetViews>
  <sheetFormatPr baseColWidth="10" defaultColWidth="10" defaultRowHeight="15"/>
  <cols>
    <col min="1" max="1" width="4.42578125" style="1664" customWidth="1"/>
    <col min="2" max="2" width="8.5703125" style="1761" customWidth="1"/>
    <col min="3" max="3" width="41.140625" style="1762" customWidth="1"/>
    <col min="4" max="4" width="8.85546875" style="1761" customWidth="1"/>
    <col min="5" max="5" width="10" style="1761" customWidth="1"/>
    <col min="6" max="6" width="11.5703125" style="1761" customWidth="1"/>
    <col min="7" max="7" width="12" style="1761" customWidth="1"/>
    <col min="8" max="8" width="9.5703125" style="1761" customWidth="1"/>
    <col min="9" max="9" width="8.42578125" style="1761" customWidth="1"/>
    <col min="10" max="10" width="12.85546875" style="1761" customWidth="1"/>
    <col min="11" max="11" width="12.85546875" style="1763" customWidth="1"/>
    <col min="12" max="12" width="7.7109375" style="1758" customWidth="1"/>
    <col min="13" max="19" width="7.140625" style="1758" customWidth="1"/>
    <col min="20" max="21" width="8.42578125" style="1759" customWidth="1"/>
    <col min="22" max="28" width="7.140625" style="1758" customWidth="1"/>
    <col min="29" max="30" width="8.42578125" style="1759" customWidth="1"/>
    <col min="31" max="35" width="7.140625" style="1758" customWidth="1"/>
    <col min="36" max="36" width="7.7109375" style="1760" customWidth="1"/>
    <col min="37" max="37" width="7.7109375" style="1758" customWidth="1"/>
    <col min="38" max="39" width="8.42578125" style="1759" customWidth="1"/>
    <col min="40" max="40" width="8.42578125" style="1759" hidden="1" customWidth="1"/>
    <col min="41" max="52" width="5" style="1758" customWidth="1"/>
    <col min="53" max="53" width="42.7109375" style="1760" customWidth="1"/>
    <col min="54" max="55" width="42.7109375" style="1758" customWidth="1"/>
    <col min="56" max="59" width="5" style="1758" customWidth="1"/>
    <col min="60" max="60" width="5.28515625" style="1758" customWidth="1"/>
    <col min="61" max="68" width="5" style="1758" customWidth="1"/>
    <col min="69" max="69" width="5.28515625" style="1758" customWidth="1"/>
    <col min="70" max="77" width="5" style="1758" customWidth="1"/>
    <col min="78" max="78" width="5.28515625" style="1758" customWidth="1"/>
    <col min="79" max="86" width="5" style="1758" customWidth="1"/>
    <col min="87" max="87" width="5.28515625" style="1758" customWidth="1"/>
    <col min="88" max="88" width="5" style="1758" customWidth="1"/>
    <col min="89" max="16384" width="10" style="1758"/>
  </cols>
  <sheetData>
    <row r="1" spans="1:90">
      <c r="B1" s="1755"/>
      <c r="C1" s="1756"/>
      <c r="D1" s="1755"/>
      <c r="E1" s="1755"/>
      <c r="F1" s="1755"/>
      <c r="G1" s="1755"/>
      <c r="H1" s="1755"/>
      <c r="I1" s="1755"/>
      <c r="J1" s="1755"/>
      <c r="K1" s="1757"/>
    </row>
    <row r="2" spans="1:90">
      <c r="T2" s="1758"/>
      <c r="U2" s="1758"/>
      <c r="AC2" s="1758"/>
      <c r="AD2" s="1758"/>
      <c r="AL2" s="1758"/>
      <c r="AM2" s="1758"/>
      <c r="AN2" s="1758"/>
    </row>
    <row r="3" spans="1:90" ht="15.75" thickBot="1">
      <c r="T3" s="1758"/>
      <c r="U3" s="1758"/>
      <c r="AC3" s="1758"/>
      <c r="AD3" s="1758"/>
      <c r="AL3" s="1758"/>
      <c r="AM3" s="1758"/>
      <c r="AN3" s="1758"/>
    </row>
    <row r="4" spans="1:90">
      <c r="B4" s="1764"/>
      <c r="C4" s="1765"/>
      <c r="D4" s="1764"/>
      <c r="E4" s="1764"/>
      <c r="F4" s="1764"/>
      <c r="G4" s="1759"/>
      <c r="H4" s="1759"/>
      <c r="I4" s="1759"/>
      <c r="J4" s="1759"/>
      <c r="K4" s="1766"/>
      <c r="M4" s="2630">
        <f>Carátula!C17+1</f>
        <v>34</v>
      </c>
      <c r="N4" s="2631"/>
      <c r="O4" s="2631"/>
      <c r="P4" s="2631"/>
      <c r="Q4" s="2631"/>
      <c r="R4" s="2631"/>
      <c r="S4" s="2632"/>
      <c r="T4" s="1767"/>
      <c r="U4" s="1768"/>
      <c r="V4" s="2633">
        <f>M4+1</f>
        <v>35</v>
      </c>
      <c r="W4" s="2634"/>
      <c r="X4" s="2634"/>
      <c r="Y4" s="2634"/>
      <c r="Z4" s="2634"/>
      <c r="AA4" s="2634"/>
      <c r="AB4" s="2635"/>
      <c r="AC4" s="1767"/>
      <c r="AD4" s="1768"/>
      <c r="AE4" s="2633">
        <f>V4+1</f>
        <v>36</v>
      </c>
      <c r="AF4" s="2634"/>
      <c r="AG4" s="2634"/>
      <c r="AH4" s="2634"/>
      <c r="AI4" s="2634"/>
      <c r="AJ4" s="2634"/>
      <c r="AK4" s="2635"/>
      <c r="AL4" s="1767"/>
      <c r="AM4" s="1769"/>
      <c r="AN4" s="1769"/>
    </row>
    <row r="5" spans="1:90" ht="15.75" thickBot="1">
      <c r="B5" s="1764"/>
      <c r="C5" s="1765"/>
      <c r="D5" s="1764"/>
      <c r="E5" s="1764"/>
      <c r="F5" s="1764"/>
      <c r="G5" s="1759"/>
      <c r="H5" s="1759"/>
      <c r="I5" s="1759"/>
      <c r="J5" s="1759"/>
      <c r="K5" s="1766"/>
      <c r="M5" s="2636">
        <f>M7</f>
        <v>46248</v>
      </c>
      <c r="N5" s="2637"/>
      <c r="O5" s="2637"/>
      <c r="P5" s="2637"/>
      <c r="Q5" s="2637"/>
      <c r="R5" s="2637"/>
      <c r="S5" s="2638"/>
      <c r="T5" s="1770"/>
      <c r="U5" s="1771"/>
      <c r="V5" s="2636">
        <f>M5+7</f>
        <v>46255</v>
      </c>
      <c r="W5" s="2637"/>
      <c r="X5" s="2637"/>
      <c r="Y5" s="2637"/>
      <c r="Z5" s="2637"/>
      <c r="AA5" s="2637"/>
      <c r="AB5" s="2638"/>
      <c r="AC5" s="1770"/>
      <c r="AD5" s="1771"/>
      <c r="AE5" s="2636">
        <f>V5+7</f>
        <v>46262</v>
      </c>
      <c r="AF5" s="2637"/>
      <c r="AG5" s="2637"/>
      <c r="AH5" s="2637"/>
      <c r="AI5" s="2637"/>
      <c r="AJ5" s="2637"/>
      <c r="AK5" s="2638"/>
      <c r="AL5" s="1770"/>
      <c r="AM5" s="1770"/>
      <c r="AN5" s="1770"/>
    </row>
    <row r="6" spans="1:90" ht="15.75" thickBot="1">
      <c r="G6" s="1772"/>
      <c r="H6" s="1772"/>
      <c r="I6" s="1772"/>
      <c r="J6" s="1772"/>
      <c r="K6" s="1773"/>
      <c r="M6" s="1774" t="s">
        <v>2040</v>
      </c>
      <c r="N6" s="1747" t="s">
        <v>2041</v>
      </c>
      <c r="O6" s="1747" t="s">
        <v>1884</v>
      </c>
      <c r="P6" s="1747" t="s">
        <v>1105</v>
      </c>
      <c r="Q6" s="1747" t="s">
        <v>92</v>
      </c>
      <c r="R6" s="1747" t="s">
        <v>92</v>
      </c>
      <c r="S6" s="1775" t="s">
        <v>1885</v>
      </c>
      <c r="T6" s="1776"/>
      <c r="U6" s="1777"/>
      <c r="V6" s="1774" t="s">
        <v>2040</v>
      </c>
      <c r="W6" s="1747" t="s">
        <v>2041</v>
      </c>
      <c r="X6" s="1747" t="s">
        <v>1884</v>
      </c>
      <c r="Y6" s="1747" t="s">
        <v>1105</v>
      </c>
      <c r="Z6" s="1747" t="s">
        <v>92</v>
      </c>
      <c r="AA6" s="1747" t="s">
        <v>92</v>
      </c>
      <c r="AB6" s="1775" t="s">
        <v>1885</v>
      </c>
      <c r="AC6" s="1776"/>
      <c r="AD6" s="1777"/>
      <c r="AE6" s="1778" t="s">
        <v>2040</v>
      </c>
      <c r="AF6" s="1779" t="s">
        <v>2041</v>
      </c>
      <c r="AG6" s="1779" t="s">
        <v>1884</v>
      </c>
      <c r="AH6" s="1779" t="s">
        <v>1105</v>
      </c>
      <c r="AI6" s="1779" t="s">
        <v>92</v>
      </c>
      <c r="AJ6" s="2110" t="s">
        <v>92</v>
      </c>
      <c r="AK6" s="1780" t="s">
        <v>1885</v>
      </c>
      <c r="AL6" s="1776"/>
      <c r="AM6" s="1781"/>
      <c r="AN6" s="1781"/>
      <c r="AO6" s="1782">
        <v>2</v>
      </c>
      <c r="AP6" s="1783">
        <v>3</v>
      </c>
      <c r="AQ6" s="1783">
        <v>4</v>
      </c>
      <c r="AR6" s="1783">
        <v>5</v>
      </c>
      <c r="AS6" s="1783">
        <v>6</v>
      </c>
      <c r="AT6" s="1783">
        <v>7</v>
      </c>
      <c r="AU6" s="1783">
        <v>8</v>
      </c>
      <c r="AV6" s="1783">
        <v>9</v>
      </c>
      <c r="AW6" s="1783">
        <v>10</v>
      </c>
      <c r="AX6" s="1783">
        <v>11</v>
      </c>
      <c r="AY6" s="1783">
        <v>12</v>
      </c>
      <c r="AZ6" s="1784">
        <v>13</v>
      </c>
      <c r="BA6" s="2628" t="s">
        <v>2099</v>
      </c>
    </row>
    <row r="7" spans="1:90" s="1790" customFormat="1" ht="60.75" thickBot="1">
      <c r="A7" s="1664"/>
      <c r="B7" s="2017" t="s">
        <v>932</v>
      </c>
      <c r="C7" s="2018" t="s">
        <v>1906</v>
      </c>
      <c r="D7" s="2019" t="s">
        <v>1753</v>
      </c>
      <c r="E7" s="2020" t="s">
        <v>2042</v>
      </c>
      <c r="F7" s="2020" t="s">
        <v>2044</v>
      </c>
      <c r="G7" s="2021" t="s">
        <v>2046</v>
      </c>
      <c r="H7" s="2019" t="s">
        <v>2049</v>
      </c>
      <c r="I7" s="2022" t="s">
        <v>1863</v>
      </c>
      <c r="J7" s="2023" t="s">
        <v>2043</v>
      </c>
      <c r="K7" s="2024" t="s">
        <v>2100</v>
      </c>
      <c r="L7" s="2025" t="s">
        <v>2051</v>
      </c>
      <c r="M7" s="2026">
        <f>'PPC '!V9+1</f>
        <v>46248</v>
      </c>
      <c r="N7" s="2027">
        <f t="shared" ref="N7:S7" si="0">+M7+1</f>
        <v>46249</v>
      </c>
      <c r="O7" s="2027">
        <f t="shared" si="0"/>
        <v>46250</v>
      </c>
      <c r="P7" s="2027">
        <f t="shared" si="0"/>
        <v>46251</v>
      </c>
      <c r="Q7" s="2027">
        <f t="shared" si="0"/>
        <v>46252</v>
      </c>
      <c r="R7" s="2027">
        <f t="shared" si="0"/>
        <v>46253</v>
      </c>
      <c r="S7" s="2028">
        <f t="shared" si="0"/>
        <v>46254</v>
      </c>
      <c r="T7" s="2029" t="s">
        <v>2101</v>
      </c>
      <c r="U7" s="1787" t="s">
        <v>2102</v>
      </c>
      <c r="V7" s="1788">
        <f>+S7+1</f>
        <v>46255</v>
      </c>
      <c r="W7" s="1785">
        <f t="shared" ref="W7:AB7" si="1">+V7+1</f>
        <v>46256</v>
      </c>
      <c r="X7" s="1785">
        <f t="shared" si="1"/>
        <v>46257</v>
      </c>
      <c r="Y7" s="1785">
        <f t="shared" si="1"/>
        <v>46258</v>
      </c>
      <c r="Z7" s="1785">
        <f t="shared" si="1"/>
        <v>46259</v>
      </c>
      <c r="AA7" s="1785">
        <f t="shared" si="1"/>
        <v>46260</v>
      </c>
      <c r="AB7" s="1786">
        <f t="shared" si="1"/>
        <v>46261</v>
      </c>
      <c r="AC7" s="1787" t="s">
        <v>2101</v>
      </c>
      <c r="AD7" s="1787" t="s">
        <v>2102</v>
      </c>
      <c r="AE7" s="1788">
        <f>+AB7+1</f>
        <v>46262</v>
      </c>
      <c r="AF7" s="1785">
        <f t="shared" ref="AF7:AK7" si="2">+AE7+1</f>
        <v>46263</v>
      </c>
      <c r="AG7" s="1785">
        <f t="shared" si="2"/>
        <v>46264</v>
      </c>
      <c r="AH7" s="1785">
        <f t="shared" si="2"/>
        <v>46265</v>
      </c>
      <c r="AI7" s="1785">
        <f t="shared" si="2"/>
        <v>46266</v>
      </c>
      <c r="AJ7" s="2111">
        <f t="shared" si="2"/>
        <v>46267</v>
      </c>
      <c r="AK7" s="1786">
        <f t="shared" si="2"/>
        <v>46268</v>
      </c>
      <c r="AL7" s="1787" t="s">
        <v>2101</v>
      </c>
      <c r="AM7" s="1787" t="s">
        <v>2102</v>
      </c>
      <c r="AN7" s="1787"/>
      <c r="AO7" s="1789" t="s">
        <v>2103</v>
      </c>
      <c r="AP7" s="1789" t="s">
        <v>2104</v>
      </c>
      <c r="AQ7" s="1789" t="s">
        <v>2105</v>
      </c>
      <c r="AR7" s="1789" t="s">
        <v>2106</v>
      </c>
      <c r="AS7" s="1789" t="s">
        <v>2107</v>
      </c>
      <c r="AT7" s="1789" t="s">
        <v>2108</v>
      </c>
      <c r="AU7" s="1789" t="s">
        <v>2069</v>
      </c>
      <c r="AV7" s="1789" t="s">
        <v>2109</v>
      </c>
      <c r="AW7" s="1789" t="s">
        <v>2110</v>
      </c>
      <c r="AX7" s="1789" t="s">
        <v>2111</v>
      </c>
      <c r="AY7" s="1789" t="s">
        <v>2112</v>
      </c>
      <c r="AZ7" s="1789" t="s">
        <v>2095</v>
      </c>
      <c r="BA7" s="2629"/>
      <c r="BB7" s="1758"/>
      <c r="BC7" s="1758"/>
      <c r="BD7" s="1758"/>
      <c r="BE7" s="1758"/>
      <c r="BF7" s="1758"/>
      <c r="BG7" s="1758"/>
      <c r="BH7" s="1758"/>
      <c r="BI7" s="1758"/>
      <c r="BJ7" s="1758"/>
      <c r="BK7" s="1758"/>
      <c r="BL7" s="1758"/>
      <c r="BM7" s="1758"/>
      <c r="BN7" s="1758"/>
      <c r="BO7" s="1758"/>
      <c r="BP7" s="1758"/>
      <c r="BQ7" s="1758"/>
      <c r="BR7" s="1758"/>
      <c r="BS7" s="1758"/>
      <c r="BT7" s="1758"/>
      <c r="BU7" s="1758"/>
      <c r="BV7" s="1758"/>
      <c r="BW7" s="1758"/>
      <c r="BX7" s="1758"/>
      <c r="BY7" s="1758"/>
      <c r="BZ7" s="1758"/>
      <c r="CA7" s="1758"/>
      <c r="CB7" s="1758"/>
      <c r="CC7" s="1758"/>
      <c r="CD7" s="1758"/>
      <c r="CE7" s="1758"/>
      <c r="CF7" s="1758"/>
      <c r="CG7" s="1758"/>
      <c r="CH7" s="1758"/>
      <c r="CI7" s="1758"/>
      <c r="CJ7" s="1758"/>
      <c r="CK7" s="1758"/>
      <c r="CL7" s="1758"/>
    </row>
    <row r="8" spans="1:90" ht="79.5">
      <c r="B8" s="1928"/>
      <c r="C8" s="1929" t="str">
        <f>'PPC '!C11</f>
        <v>“REPOSICIÓN DEL SISTEMA DE DOSIFICACIÓN DE FLOCULANTE”</v>
      </c>
      <c r="D8" s="1930"/>
      <c r="E8" s="1938"/>
      <c r="F8" s="1938"/>
      <c r="G8" s="1938"/>
      <c r="H8" s="1938"/>
      <c r="I8" s="1938"/>
      <c r="J8" s="1946">
        <f>SUM(J9:J123)</f>
        <v>9311.1955449905527</v>
      </c>
      <c r="K8" s="1953">
        <f>SUM(K9:K123)</f>
        <v>0.96394662765077377</v>
      </c>
      <c r="L8" s="1931"/>
      <c r="M8" s="1930"/>
      <c r="N8" s="1930" t="s">
        <v>2058</v>
      </c>
      <c r="O8" s="1930" t="s">
        <v>2058</v>
      </c>
      <c r="P8" s="1932"/>
      <c r="Q8" s="1932"/>
      <c r="R8" s="1930"/>
      <c r="S8" s="1930"/>
      <c r="T8" s="1962">
        <f>SUM(T9:T123)</f>
        <v>9.1967465506813159E-2</v>
      </c>
      <c r="U8" s="1938"/>
      <c r="V8" s="1930"/>
      <c r="W8" s="1930" t="s">
        <v>2058</v>
      </c>
      <c r="X8" s="1930" t="s">
        <v>2058</v>
      </c>
      <c r="Y8" s="1932"/>
      <c r="Z8" s="1932"/>
      <c r="AA8" s="1930"/>
      <c r="AB8" s="1930"/>
      <c r="AC8" s="1962">
        <f>SUM(AC9:AC123)</f>
        <v>0.10062783063449901</v>
      </c>
      <c r="AD8" s="1938"/>
      <c r="AE8" s="1930"/>
      <c r="AF8" s="1930" t="s">
        <v>2058</v>
      </c>
      <c r="AG8" s="1930" t="s">
        <v>2058</v>
      </c>
      <c r="AH8" s="1932" t="s">
        <v>2058</v>
      </c>
      <c r="AI8" s="1932" t="s">
        <v>2058</v>
      </c>
      <c r="AJ8" s="2112"/>
      <c r="AK8" s="1930"/>
      <c r="AL8" s="1962">
        <f>SUM(AL9:AL123)</f>
        <v>0.10422689956058923</v>
      </c>
      <c r="AM8" s="1938"/>
      <c r="AN8" s="1791" t="e">
        <f>SUM(AN9:AN82)</f>
        <v>#VALUE!</v>
      </c>
      <c r="AO8" s="1739"/>
      <c r="AP8" s="1739"/>
      <c r="AQ8" s="1739"/>
      <c r="AR8" s="1739"/>
      <c r="AS8" s="1739"/>
      <c r="AT8" s="1739"/>
      <c r="AU8" s="1739"/>
      <c r="AV8" s="1739"/>
      <c r="AW8" s="1739"/>
      <c r="AX8" s="1739"/>
      <c r="AY8" s="1739"/>
      <c r="AZ8" s="1739"/>
      <c r="BA8" s="1792"/>
    </row>
    <row r="9" spans="1:90">
      <c r="B9" s="1865" t="str">
        <f>IF('PPC '!$B12="","",'PPC '!$B12)</f>
        <v/>
      </c>
      <c r="C9" s="1879" t="str">
        <f>'PPC '!$C12</f>
        <v>OBRAS CIVILES</v>
      </c>
      <c r="D9" s="1925" t="str">
        <f>IF('PPC '!$D12="","",'PPC '!$D12)</f>
        <v/>
      </c>
      <c r="E9" s="1939" t="str">
        <f>IF($D9="","",'PPC '!$E12)</f>
        <v/>
      </c>
      <c r="F9" s="1939" t="str">
        <f>IF($D9="","",IFERROR('PPC '!G12,""))</f>
        <v/>
      </c>
      <c r="G9" s="1939" t="str">
        <f>IF($D9="","",IFERROR('PPC '!I12,""))</f>
        <v/>
      </c>
      <c r="H9" s="1939" t="str">
        <f>IF($D9="","",IFERROR('PPC '!L12,""))</f>
        <v/>
      </c>
      <c r="I9" s="1939" t="str">
        <f>IF($E9="","",IFERROR('PPC '!N12,""))</f>
        <v/>
      </c>
      <c r="J9" s="1939" t="str">
        <f>IF($E9="","",IFERROR('PPC '!F12,""))</f>
        <v/>
      </c>
      <c r="K9" s="1954" t="str">
        <f t="shared" ref="K9:K54" si="3">IF($E9="","",IFERROR(($H9*$I9)/$J$8,0))</f>
        <v/>
      </c>
      <c r="L9" s="1857"/>
      <c r="M9" s="1907"/>
      <c r="N9" s="2094"/>
      <c r="O9" s="2094"/>
      <c r="P9" s="1907"/>
      <c r="Q9" s="1907"/>
      <c r="R9" s="1907"/>
      <c r="S9" s="1907"/>
      <c r="T9" s="1963"/>
      <c r="U9" s="1947"/>
      <c r="V9" s="1907"/>
      <c r="W9" s="2094"/>
      <c r="X9" s="2094"/>
      <c r="Y9" s="1907"/>
      <c r="Z9" s="1907"/>
      <c r="AA9" s="1907"/>
      <c r="AB9" s="1907"/>
      <c r="AC9" s="1963"/>
      <c r="AD9" s="1947"/>
      <c r="AE9" s="1907"/>
      <c r="AF9" s="2094"/>
      <c r="AG9" s="2094"/>
      <c r="AH9" s="1907"/>
      <c r="AI9" s="1907"/>
      <c r="AJ9" s="2113"/>
      <c r="AK9" s="1907"/>
      <c r="AL9" s="1963"/>
      <c r="AM9" s="1947"/>
      <c r="AN9" s="1741"/>
      <c r="AO9" s="1739"/>
      <c r="AP9" s="1739"/>
      <c r="AQ9" s="1739"/>
      <c r="AR9" s="1739"/>
      <c r="AS9" s="1739"/>
      <c r="AT9" s="1739"/>
      <c r="AU9" s="1739"/>
      <c r="AV9" s="1739"/>
      <c r="AW9" s="1739"/>
      <c r="AX9" s="1739"/>
      <c r="AY9" s="1739"/>
      <c r="AZ9" s="1739"/>
      <c r="BA9" s="1792"/>
    </row>
    <row r="10" spans="1:90" hidden="1">
      <c r="B10" s="1865" t="str">
        <f>IF('PPC '!$B13="","",'PPC '!$B13)</f>
        <v/>
      </c>
      <c r="C10" s="1879" t="str">
        <f>'PPC '!$C13</f>
        <v>TRABAJOS PRELIMINARES</v>
      </c>
      <c r="D10" s="1926" t="str">
        <f>IF('PPC '!$D13="","",'PPC '!$D13)</f>
        <v/>
      </c>
      <c r="E10" s="1940" t="str">
        <f>IF($D10="","",'PPC '!$E13)</f>
        <v/>
      </c>
      <c r="F10" s="1940" t="str">
        <f>IF($D10="","",IFERROR('PPC '!G13,""))</f>
        <v/>
      </c>
      <c r="G10" s="1940" t="str">
        <f>IF($D10="","",IFERROR('PPC '!I13,""))</f>
        <v/>
      </c>
      <c r="H10" s="1940" t="str">
        <f>IF($D10="","",IFERROR('PPC '!L13,""))</f>
        <v/>
      </c>
      <c r="I10" s="1940" t="str">
        <f>IF($E10="","",IFERROR('PPC '!N13,""))</f>
        <v/>
      </c>
      <c r="J10" s="1940" t="str">
        <f>IF($E10="","",IFERROR('PPC '!F13,""))</f>
        <v/>
      </c>
      <c r="K10" s="1955" t="str">
        <f t="shared" si="3"/>
        <v/>
      </c>
      <c r="L10" s="1859"/>
      <c r="M10" s="1907"/>
      <c r="N10" s="2094"/>
      <c r="O10" s="2094"/>
      <c r="P10" s="1907"/>
      <c r="Q10" s="1907"/>
      <c r="R10" s="1907"/>
      <c r="S10" s="1907"/>
      <c r="T10" s="1963"/>
      <c r="U10" s="1947"/>
      <c r="V10" s="1907"/>
      <c r="W10" s="2103"/>
      <c r="X10" s="2103"/>
      <c r="Y10" s="2007"/>
      <c r="Z10" s="2007"/>
      <c r="AA10" s="2007"/>
      <c r="AB10" s="2007"/>
      <c r="AC10" s="2045"/>
      <c r="AD10" s="2046"/>
      <c r="AE10" s="2007"/>
      <c r="AF10" s="2103"/>
      <c r="AG10" s="2103"/>
      <c r="AH10" s="2007"/>
      <c r="AI10" s="2007"/>
      <c r="AJ10" s="2114"/>
      <c r="AK10" s="2007"/>
      <c r="AL10" s="2045"/>
      <c r="AM10" s="2046"/>
      <c r="AN10" s="1741"/>
      <c r="AO10" s="1739"/>
      <c r="AP10" s="1739"/>
      <c r="AQ10" s="1739"/>
      <c r="AR10" s="1739"/>
      <c r="AS10" s="1739"/>
      <c r="AT10" s="1739"/>
      <c r="AU10" s="1739"/>
      <c r="AV10" s="1739"/>
      <c r="AW10" s="1739"/>
      <c r="AX10" s="1739"/>
      <c r="AY10" s="1739"/>
      <c r="AZ10" s="1739"/>
      <c r="BA10" s="1792"/>
    </row>
    <row r="11" spans="1:90" hidden="1">
      <c r="B11" s="1866" t="str">
        <f>IF('PPC '!$B14="","",'PPC '!$B14)</f>
        <v>A1000</v>
      </c>
      <c r="C11" s="1844" t="str">
        <f>'PPC '!$C14</f>
        <v>KOM</v>
      </c>
      <c r="D11" s="1909" t="str">
        <f>IF('PPC '!$D14="","",'PPC '!$D14)</f>
        <v>Glb.</v>
      </c>
      <c r="E11" s="1941">
        <f>IF($D11="","",'PPC '!$E14)</f>
        <v>1</v>
      </c>
      <c r="F11" s="1941">
        <f>IF($D11="","",IFERROR('PPC '!G14,""))</f>
        <v>1</v>
      </c>
      <c r="G11" s="1941">
        <f>IF($D11="","",IFERROR('PPC '!I14,""))</f>
        <v>0</v>
      </c>
      <c r="H11" s="1941">
        <f>IF($D11="","",IFERROR('PPC '!L14,""))</f>
        <v>1</v>
      </c>
      <c r="I11" s="1941">
        <f>IF($E11="","",IFERROR('PPC '!N14,""))</f>
        <v>0</v>
      </c>
      <c r="J11" s="1941">
        <f>IF($E11="","",IFERROR('PPC '!F14,""))</f>
        <v>0</v>
      </c>
      <c r="K11" s="1956">
        <f t="shared" si="3"/>
        <v>0</v>
      </c>
      <c r="L11" s="1844"/>
      <c r="M11" s="1887"/>
      <c r="N11" s="2095"/>
      <c r="O11" s="2095"/>
      <c r="P11" s="1887"/>
      <c r="Q11" s="1887"/>
      <c r="R11" s="1887"/>
      <c r="S11" s="1887"/>
      <c r="T11" s="1964">
        <f t="shared" ref="T11:T17" si="4">IF($D11="","",IFERROR((U11*$I11)/$J$8,0))</f>
        <v>0</v>
      </c>
      <c r="U11" s="1948">
        <f t="shared" ref="U11:U17" si="5">IF($D11="","",SUM(M11:S11))</f>
        <v>0</v>
      </c>
      <c r="V11" s="2049"/>
      <c r="W11" s="2095"/>
      <c r="X11" s="2095"/>
      <c r="Y11" s="1887"/>
      <c r="Z11" s="1887"/>
      <c r="AA11" s="1887"/>
      <c r="AB11" s="1887"/>
      <c r="AC11" s="1964">
        <f t="shared" ref="AC11:AC17" si="6">IF($D11="","",IFERROR((AD11*$I11)/$J$8,0))</f>
        <v>0</v>
      </c>
      <c r="AD11" s="1948">
        <f t="shared" ref="AD11:AD17" si="7">IF($D11="","",SUM(V11:AB11))</f>
        <v>0</v>
      </c>
      <c r="AE11" s="1887"/>
      <c r="AF11" s="2095"/>
      <c r="AG11" s="2095"/>
      <c r="AH11" s="1887"/>
      <c r="AI11" s="1887"/>
      <c r="AJ11" s="2115"/>
      <c r="AK11" s="1887"/>
      <c r="AL11" s="1964">
        <f t="shared" ref="AL11:AL17" si="8">IF($D11="","",IFERROR((AM11*$I11)/$J$8,0))</f>
        <v>0</v>
      </c>
      <c r="AM11" s="1948">
        <f t="shared" ref="AM11:AM17" si="9">IF($D11="","",SUM(AE11:AK11))</f>
        <v>0</v>
      </c>
      <c r="AN11" s="1742">
        <f>K11-T11-AC11-AL11</f>
        <v>0</v>
      </c>
      <c r="AO11" s="1739"/>
      <c r="AP11" s="1739"/>
      <c r="AQ11" s="1739"/>
      <c r="AR11" s="1739"/>
      <c r="AS11" s="1739"/>
      <c r="AT11" s="1739"/>
      <c r="AU11" s="1739"/>
      <c r="AV11" s="1739"/>
      <c r="AW11" s="1739"/>
      <c r="AX11" s="1739"/>
      <c r="AY11" s="1739"/>
      <c r="AZ11" s="1739"/>
      <c r="BA11" s="1792"/>
    </row>
    <row r="12" spans="1:90" hidden="1">
      <c r="B12" s="1867" t="str">
        <f>IF('PPC '!$B15="","",'PPC '!$B15)</f>
        <v>A1010</v>
      </c>
      <c r="C12" s="1881" t="str">
        <f>'PPC '!$C15</f>
        <v>GESTION DE RIESGOS</v>
      </c>
      <c r="D12" s="1876" t="str">
        <f>IF('PPC '!$D15="","",'PPC '!$D15)</f>
        <v>Glb.</v>
      </c>
      <c r="E12" s="1889">
        <f>IF($D12="","",'PPC '!$E15)</f>
        <v>1</v>
      </c>
      <c r="F12" s="1889">
        <f>IF($D12="","",IFERROR('PPC '!G15,""))</f>
        <v>1</v>
      </c>
      <c r="G12" s="1889">
        <f>IF($D12="","",IFERROR('PPC '!I15,""))</f>
        <v>0</v>
      </c>
      <c r="H12" s="1889">
        <f>IF($D12="","",IFERROR('PPC '!L15,""))</f>
        <v>1</v>
      </c>
      <c r="I12" s="1889">
        <f>IF($E12="","",IFERROR('PPC '!N15,""))</f>
        <v>0</v>
      </c>
      <c r="J12" s="1889">
        <f>IF($E12="","",IFERROR('PPC '!F15,""))</f>
        <v>0</v>
      </c>
      <c r="K12" s="1957">
        <f t="shared" si="3"/>
        <v>0</v>
      </c>
      <c r="L12" s="1841"/>
      <c r="M12" s="1887"/>
      <c r="N12" s="2095"/>
      <c r="O12" s="2095"/>
      <c r="P12" s="1887"/>
      <c r="Q12" s="1887"/>
      <c r="R12" s="1887"/>
      <c r="S12" s="1887"/>
      <c r="T12" s="1965">
        <f t="shared" si="4"/>
        <v>0</v>
      </c>
      <c r="U12" s="1949">
        <f t="shared" si="5"/>
        <v>0</v>
      </c>
      <c r="V12" s="2049"/>
      <c r="W12" s="2095"/>
      <c r="X12" s="2095"/>
      <c r="Y12" s="1887"/>
      <c r="Z12" s="1887"/>
      <c r="AA12" s="1887"/>
      <c r="AB12" s="1887"/>
      <c r="AC12" s="1965">
        <f t="shared" si="6"/>
        <v>0</v>
      </c>
      <c r="AD12" s="1949">
        <f t="shared" si="7"/>
        <v>0</v>
      </c>
      <c r="AE12" s="1887"/>
      <c r="AF12" s="2095"/>
      <c r="AG12" s="2095"/>
      <c r="AH12" s="1887"/>
      <c r="AI12" s="1887"/>
      <c r="AJ12" s="2115"/>
      <c r="AK12" s="1887"/>
      <c r="AL12" s="1965">
        <f t="shared" si="8"/>
        <v>0</v>
      </c>
      <c r="AM12" s="1949">
        <f t="shared" si="9"/>
        <v>0</v>
      </c>
      <c r="AN12" s="1743"/>
      <c r="AO12" s="1739"/>
      <c r="AP12" s="1739"/>
      <c r="AQ12" s="1739"/>
      <c r="AR12" s="1739"/>
      <c r="AS12" s="1739"/>
      <c r="AT12" s="1739"/>
      <c r="AU12" s="1739"/>
      <c r="AV12" s="1739"/>
      <c r="AW12" s="1739"/>
      <c r="AX12" s="1739"/>
      <c r="AY12" s="1739"/>
      <c r="AZ12" s="1739"/>
      <c r="BA12" s="1792"/>
    </row>
    <row r="13" spans="1:90" hidden="1">
      <c r="B13" s="1867" t="str">
        <f>IF('PPC '!$B16="","",'PPC '!$B16)</f>
        <v>A1020</v>
      </c>
      <c r="C13" s="1881" t="str">
        <f>'PPC '!$C16</f>
        <v>PMAS</v>
      </c>
      <c r="D13" s="1908" t="str">
        <f>IF('PPC '!$D16="","",'PPC '!$D16)</f>
        <v>Glb.</v>
      </c>
      <c r="E13" s="1942">
        <f>IF($D13="","",'PPC '!$E16)</f>
        <v>1</v>
      </c>
      <c r="F13" s="1942">
        <f>IF($D13="","",IFERROR('PPC '!G16,""))</f>
        <v>1</v>
      </c>
      <c r="G13" s="1942">
        <f>IF($D13="","",IFERROR('PPC '!I16,""))</f>
        <v>0</v>
      </c>
      <c r="H13" s="1942">
        <f>IF($D13="","",IFERROR('PPC '!L16,""))</f>
        <v>1</v>
      </c>
      <c r="I13" s="1942">
        <f>IF($E13="","",IFERROR('PPC '!N16,""))</f>
        <v>0</v>
      </c>
      <c r="J13" s="1942">
        <f>IF($E13="","",IFERROR('PPC '!F16,""))</f>
        <v>0</v>
      </c>
      <c r="K13" s="1958">
        <f t="shared" si="3"/>
        <v>0</v>
      </c>
      <c r="L13" s="1843"/>
      <c r="M13" s="1887"/>
      <c r="N13" s="2095"/>
      <c r="O13" s="2095"/>
      <c r="P13" s="1887"/>
      <c r="Q13" s="1887"/>
      <c r="R13" s="1887"/>
      <c r="S13" s="1887"/>
      <c r="T13" s="1965">
        <f t="shared" si="4"/>
        <v>0</v>
      </c>
      <c r="U13" s="1949">
        <f t="shared" si="5"/>
        <v>0</v>
      </c>
      <c r="V13" s="2049"/>
      <c r="W13" s="2095"/>
      <c r="X13" s="2095"/>
      <c r="Y13" s="1887"/>
      <c r="Z13" s="1887"/>
      <c r="AA13" s="1887"/>
      <c r="AB13" s="1887"/>
      <c r="AC13" s="1965">
        <f t="shared" si="6"/>
        <v>0</v>
      </c>
      <c r="AD13" s="1949">
        <f t="shared" si="7"/>
        <v>0</v>
      </c>
      <c r="AE13" s="1887"/>
      <c r="AF13" s="2095"/>
      <c r="AG13" s="2095"/>
      <c r="AH13" s="1887"/>
      <c r="AI13" s="1887"/>
      <c r="AJ13" s="2115"/>
      <c r="AK13" s="1887"/>
      <c r="AL13" s="1965">
        <f t="shared" si="8"/>
        <v>0</v>
      </c>
      <c r="AM13" s="1949">
        <f t="shared" si="9"/>
        <v>0</v>
      </c>
      <c r="AN13" s="1743"/>
      <c r="AO13" s="1739"/>
      <c r="AP13" s="1739"/>
      <c r="AQ13" s="1739"/>
      <c r="AR13" s="1739"/>
      <c r="AS13" s="1739"/>
      <c r="AT13" s="1739"/>
      <c r="AU13" s="1739"/>
      <c r="AV13" s="1739"/>
      <c r="AW13" s="1739"/>
      <c r="AX13" s="1739"/>
      <c r="AY13" s="1739"/>
      <c r="AZ13" s="1739"/>
      <c r="BA13" s="1793"/>
    </row>
    <row r="14" spans="1:90" hidden="1">
      <c r="B14" s="1866" t="str">
        <f>IF('PPC '!$B17="","",'PPC '!$B17)</f>
        <v>A1030</v>
      </c>
      <c r="C14" s="1844" t="str">
        <f>'PPC '!$C17</f>
        <v>FOTOCHECKS</v>
      </c>
      <c r="D14" s="1909" t="str">
        <f>IF('PPC '!$D17="","",'PPC '!$D17)</f>
        <v>Glb.</v>
      </c>
      <c r="E14" s="1941">
        <f>IF($D14="","",'PPC '!$E17)</f>
        <v>1</v>
      </c>
      <c r="F14" s="1941">
        <f>IF($D14="","",IFERROR('PPC '!G17,""))</f>
        <v>1</v>
      </c>
      <c r="G14" s="1941">
        <f>IF($D14="","",IFERROR('PPC '!I17,""))</f>
        <v>0</v>
      </c>
      <c r="H14" s="1941">
        <f>IF($D14="","",IFERROR('PPC '!L17,""))</f>
        <v>1</v>
      </c>
      <c r="I14" s="1941">
        <f>IF($E14="","",IFERROR('PPC '!N17,""))</f>
        <v>0</v>
      </c>
      <c r="J14" s="1941">
        <f>IF($E14="","",IFERROR('PPC '!F17,""))</f>
        <v>0</v>
      </c>
      <c r="K14" s="1956">
        <f t="shared" si="3"/>
        <v>0</v>
      </c>
      <c r="L14" s="1844"/>
      <c r="M14" s="1887"/>
      <c r="N14" s="2095"/>
      <c r="O14" s="2095"/>
      <c r="P14" s="1887"/>
      <c r="Q14" s="1887"/>
      <c r="R14" s="1887"/>
      <c r="S14" s="1887"/>
      <c r="T14" s="1965">
        <f t="shared" si="4"/>
        <v>0</v>
      </c>
      <c r="U14" s="1949">
        <f t="shared" si="5"/>
        <v>0</v>
      </c>
      <c r="V14" s="2049"/>
      <c r="W14" s="2095"/>
      <c r="X14" s="2095"/>
      <c r="Y14" s="1887"/>
      <c r="Z14" s="1887"/>
      <c r="AA14" s="1887"/>
      <c r="AB14" s="1887"/>
      <c r="AC14" s="1965">
        <f t="shared" si="6"/>
        <v>0</v>
      </c>
      <c r="AD14" s="1949">
        <f t="shared" si="7"/>
        <v>0</v>
      </c>
      <c r="AE14" s="1887"/>
      <c r="AF14" s="2095"/>
      <c r="AG14" s="2095"/>
      <c r="AH14" s="1887"/>
      <c r="AI14" s="1887"/>
      <c r="AJ14" s="2115"/>
      <c r="AK14" s="1887"/>
      <c r="AL14" s="1965">
        <f t="shared" si="8"/>
        <v>0</v>
      </c>
      <c r="AM14" s="1949">
        <f t="shared" si="9"/>
        <v>0</v>
      </c>
      <c r="AN14" s="1744">
        <f>K14-T14-AC14-AL14</f>
        <v>0</v>
      </c>
      <c r="AO14" s="1739"/>
      <c r="AP14" s="1739"/>
      <c r="AQ14" s="1739"/>
      <c r="AR14" s="1739"/>
      <c r="AS14" s="1739"/>
      <c r="AT14" s="1739"/>
      <c r="AU14" s="1739"/>
      <c r="AV14" s="1739"/>
      <c r="AW14" s="1739"/>
      <c r="AX14" s="1739"/>
      <c r="AY14" s="1739"/>
      <c r="AZ14" s="1739"/>
      <c r="BA14" s="1793"/>
    </row>
    <row r="15" spans="1:90" ht="24" hidden="1">
      <c r="B15" s="1866" t="str">
        <f>IF('PPC '!$B18="","",'PPC '!$B18)</f>
        <v>A1040</v>
      </c>
      <c r="C15" s="1844" t="str">
        <f>'PPC '!$C18</f>
        <v>MOVILIZACION DE FACILIDADES, PERSONAL Y EQUIPOS E INDUCCION ESPECIFICA</v>
      </c>
      <c r="D15" s="1909" t="str">
        <f>IF('PPC '!$D18="","",'PPC '!$D18)</f>
        <v>Glb.</v>
      </c>
      <c r="E15" s="1941">
        <f>IF($D15="","",'PPC '!$E18)</f>
        <v>0.5</v>
      </c>
      <c r="F15" s="1941">
        <f>IF($D15="","",IFERROR('PPC '!G18,""))</f>
        <v>0.5</v>
      </c>
      <c r="G15" s="1941">
        <f>IF($D15="","",IFERROR('PPC '!I18,""))</f>
        <v>0.5</v>
      </c>
      <c r="H15" s="1941">
        <f>IF($D15="","",IFERROR('PPC '!L18,""))</f>
        <v>0</v>
      </c>
      <c r="I15" s="1941">
        <f>IF($E15="","",IFERROR('PPC '!N18,""))</f>
        <v>200</v>
      </c>
      <c r="J15" s="1941">
        <f>IF($E15="","",IFERROR('PPC '!F18,""))</f>
        <v>100</v>
      </c>
      <c r="K15" s="1956">
        <f t="shared" si="3"/>
        <v>0</v>
      </c>
      <c r="L15" s="1844"/>
      <c r="M15" s="1887"/>
      <c r="N15" s="2095"/>
      <c r="O15" s="2095"/>
      <c r="P15" s="1887"/>
      <c r="Q15" s="1887"/>
      <c r="R15" s="1887"/>
      <c r="S15" s="1887"/>
      <c r="T15" s="1965">
        <f t="shared" si="4"/>
        <v>0</v>
      </c>
      <c r="U15" s="1949">
        <f t="shared" si="5"/>
        <v>0</v>
      </c>
      <c r="V15" s="2049"/>
      <c r="W15" s="2095"/>
      <c r="X15" s="2095"/>
      <c r="Y15" s="1887"/>
      <c r="Z15" s="1887"/>
      <c r="AA15" s="1887"/>
      <c r="AB15" s="1887"/>
      <c r="AC15" s="1965">
        <f t="shared" si="6"/>
        <v>0</v>
      </c>
      <c r="AD15" s="1949">
        <f t="shared" si="7"/>
        <v>0</v>
      </c>
      <c r="AE15" s="1887"/>
      <c r="AF15" s="2095"/>
      <c r="AG15" s="2095"/>
      <c r="AH15" s="1887"/>
      <c r="AI15" s="1887"/>
      <c r="AJ15" s="2115"/>
      <c r="AK15" s="1887"/>
      <c r="AL15" s="1965">
        <f t="shared" si="8"/>
        <v>0</v>
      </c>
      <c r="AM15" s="1949">
        <f t="shared" si="9"/>
        <v>0</v>
      </c>
      <c r="AN15" s="1744">
        <f>K15-T15-AC15-AL15</f>
        <v>0</v>
      </c>
      <c r="AO15" s="1739"/>
      <c r="AP15" s="1739"/>
      <c r="AQ15" s="1739"/>
      <c r="AR15" s="1739"/>
      <c r="AS15" s="1739"/>
      <c r="AT15" s="1739"/>
      <c r="AU15" s="1739"/>
      <c r="AV15" s="1739"/>
      <c r="AW15" s="1739"/>
      <c r="AX15" s="1739"/>
      <c r="AY15" s="1739"/>
      <c r="AZ15" s="1739"/>
      <c r="BA15" s="1793"/>
    </row>
    <row r="16" spans="1:90" ht="24.75">
      <c r="B16" s="1867" t="str">
        <f>IF('PPC '!$B19="","",'PPC '!$B19)</f>
        <v>A1050</v>
      </c>
      <c r="C16" s="1881" t="str">
        <f>'PPC '!$C19</f>
        <v>TRAZO Y REPLANTEO (PRELIMINAR Y DURANTE LA OBRA)</v>
      </c>
      <c r="D16" s="1908" t="str">
        <f>IF('PPC '!$D19="","",'PPC '!$D19)</f>
        <v>Glb.</v>
      </c>
      <c r="E16" s="1942">
        <f>IF($D16="","",'PPC '!$E19)</f>
        <v>1</v>
      </c>
      <c r="F16" s="1942">
        <f>IF($D16="","",IFERROR('PPC '!G19,""))</f>
        <v>1</v>
      </c>
      <c r="G16" s="1942">
        <f>IF($D16="","",IFERROR('PPC '!I19,""))</f>
        <v>0.6</v>
      </c>
      <c r="H16" s="1942">
        <f>IF($D16="","",IFERROR('PPC '!L19,""))</f>
        <v>0.4</v>
      </c>
      <c r="I16" s="1942">
        <f>IF($E16="","",IFERROR('PPC '!N19,""))</f>
        <v>48</v>
      </c>
      <c r="J16" s="1942">
        <f>IF($E16="","",IFERROR('PPC '!F19,""))</f>
        <v>48</v>
      </c>
      <c r="K16" s="1958">
        <f t="shared" si="3"/>
        <v>2.0620338072837117E-3</v>
      </c>
      <c r="L16" s="1843"/>
      <c r="M16" s="1887"/>
      <c r="N16" s="2095"/>
      <c r="O16" s="2095"/>
      <c r="P16" s="1887"/>
      <c r="Q16" s="1887"/>
      <c r="R16" s="1887"/>
      <c r="S16" s="1887"/>
      <c r="T16" s="1965">
        <f t="shared" si="4"/>
        <v>0</v>
      </c>
      <c r="U16" s="1949">
        <f t="shared" si="5"/>
        <v>0</v>
      </c>
      <c r="V16" s="2049"/>
      <c r="W16" s="2095"/>
      <c r="X16" s="2095"/>
      <c r="Y16" s="1887"/>
      <c r="Z16" s="1887"/>
      <c r="AA16" s="1887"/>
      <c r="AB16" s="1887"/>
      <c r="AC16" s="1965">
        <f t="shared" si="6"/>
        <v>0</v>
      </c>
      <c r="AD16" s="1949">
        <f t="shared" si="7"/>
        <v>0</v>
      </c>
      <c r="AE16" s="1887"/>
      <c r="AF16" s="2095"/>
      <c r="AG16" s="2095"/>
      <c r="AH16" s="1887"/>
      <c r="AI16" s="1887"/>
      <c r="AJ16" s="2115"/>
      <c r="AK16" s="1887"/>
      <c r="AL16" s="1965">
        <f t="shared" si="8"/>
        <v>0</v>
      </c>
      <c r="AM16" s="1949">
        <f t="shared" si="9"/>
        <v>0</v>
      </c>
      <c r="AN16" s="1743"/>
      <c r="AO16" s="1739"/>
      <c r="AP16" s="1739"/>
      <c r="AQ16" s="1739"/>
      <c r="AR16" s="1739"/>
      <c r="AS16" s="1739"/>
      <c r="AT16" s="1739"/>
      <c r="AU16" s="1739"/>
      <c r="AV16" s="1739"/>
      <c r="AW16" s="1739"/>
      <c r="AX16" s="1739"/>
      <c r="AY16" s="1739"/>
      <c r="AZ16" s="1739"/>
      <c r="BA16" s="1793"/>
    </row>
    <row r="17" spans="2:53">
      <c r="B17" s="1866" t="str">
        <f>IF('PPC '!$B20="","",'PPC '!$B20)</f>
        <v>A1060</v>
      </c>
      <c r="C17" s="1844" t="str">
        <f>'PPC '!$C20</f>
        <v>REPLANTEO DE ÁREA DEL TRABAJO</v>
      </c>
      <c r="D17" s="1909" t="str">
        <f>IF('PPC '!$D20="","",'PPC '!$D20)</f>
        <v>Glb.</v>
      </c>
      <c r="E17" s="1941">
        <f>IF($D17="","",'PPC '!$E20)</f>
        <v>1</v>
      </c>
      <c r="F17" s="1941">
        <f>IF($D17="","",IFERROR('PPC '!G20,""))</f>
        <v>1</v>
      </c>
      <c r="G17" s="1941">
        <f>IF($D17="","",IFERROR('PPC '!I20,""))</f>
        <v>0.5</v>
      </c>
      <c r="H17" s="1941">
        <f>IF($D17="","",IFERROR('PPC '!L20,""))</f>
        <v>0.5</v>
      </c>
      <c r="I17" s="1941">
        <f>IF($E17="","",IFERROR('PPC '!N20,""))</f>
        <v>33.6</v>
      </c>
      <c r="J17" s="1941">
        <f>IF($E17="","",IFERROR('PPC '!F20,""))</f>
        <v>33.6</v>
      </c>
      <c r="K17" s="1956">
        <f t="shared" si="3"/>
        <v>1.8042795813732475E-3</v>
      </c>
      <c r="L17" s="1844"/>
      <c r="M17" s="1887"/>
      <c r="N17" s="2095"/>
      <c r="O17" s="2095"/>
      <c r="P17" s="1887"/>
      <c r="Q17" s="1887"/>
      <c r="R17" s="1887"/>
      <c r="S17" s="1887"/>
      <c r="T17" s="1965">
        <f t="shared" si="4"/>
        <v>0</v>
      </c>
      <c r="U17" s="1949">
        <f t="shared" si="5"/>
        <v>0</v>
      </c>
      <c r="V17" s="2049"/>
      <c r="W17" s="2095"/>
      <c r="X17" s="2095"/>
      <c r="Y17" s="1887"/>
      <c r="Z17" s="1887"/>
      <c r="AA17" s="1887"/>
      <c r="AB17" s="1887"/>
      <c r="AC17" s="1965">
        <f t="shared" si="6"/>
        <v>0</v>
      </c>
      <c r="AD17" s="1949">
        <f t="shared" si="7"/>
        <v>0</v>
      </c>
      <c r="AE17" s="1887">
        <v>0.2</v>
      </c>
      <c r="AF17" s="2095"/>
      <c r="AG17" s="2095"/>
      <c r="AH17" s="1887">
        <v>0.2</v>
      </c>
      <c r="AI17" s="1887">
        <v>0.2</v>
      </c>
      <c r="AJ17" s="2115">
        <v>0.2</v>
      </c>
      <c r="AK17" s="1887">
        <v>0.2</v>
      </c>
      <c r="AL17" s="1965">
        <f t="shared" si="8"/>
        <v>3.608559162746495E-3</v>
      </c>
      <c r="AM17" s="1949">
        <f t="shared" si="9"/>
        <v>1</v>
      </c>
      <c r="AN17" s="1744">
        <f>K17-T17-AC17-AL17</f>
        <v>-1.8042795813732475E-3</v>
      </c>
      <c r="AO17" s="1739"/>
      <c r="AP17" s="1739"/>
      <c r="AQ17" s="1739"/>
      <c r="AR17" s="1739"/>
      <c r="AS17" s="1739"/>
      <c r="AT17" s="1739"/>
      <c r="AU17" s="1739"/>
      <c r="AV17" s="1739"/>
      <c r="AW17" s="1739"/>
      <c r="AX17" s="1739"/>
      <c r="AY17" s="1739"/>
      <c r="AZ17" s="1739"/>
      <c r="BA17" s="1793"/>
    </row>
    <row r="18" spans="2:53">
      <c r="B18" s="1868" t="str">
        <f>IF('PPC '!$B21="","",'PPC '!$B21)</f>
        <v/>
      </c>
      <c r="C18" s="1860" t="str">
        <f>'PPC '!$C21</f>
        <v>DEMOLICIÓN</v>
      </c>
      <c r="D18" s="1927" t="str">
        <f>IF('PPC '!$D21="","",'PPC '!$D21)</f>
        <v/>
      </c>
      <c r="E18" s="1943" t="str">
        <f>IF($D18="","",'PPC '!$E21)</f>
        <v/>
      </c>
      <c r="F18" s="1943" t="str">
        <f>IF($D18="","",IFERROR('PPC '!G21,""))</f>
        <v/>
      </c>
      <c r="G18" s="1943" t="str">
        <f>IF($D18="","",IFERROR('PPC '!I21,""))</f>
        <v/>
      </c>
      <c r="H18" s="1943" t="str">
        <f>IF($D18="","",IFERROR('PPC '!L21,""))</f>
        <v/>
      </c>
      <c r="I18" s="1943" t="str">
        <f>IF($E18="","",IFERROR('PPC '!N21,""))</f>
        <v/>
      </c>
      <c r="J18" s="1943" t="str">
        <f>IF($E18="","",IFERROR('PPC '!F21,""))</f>
        <v/>
      </c>
      <c r="K18" s="1959" t="str">
        <f t="shared" si="3"/>
        <v/>
      </c>
      <c r="L18" s="1860"/>
      <c r="M18" s="1907"/>
      <c r="N18" s="2094"/>
      <c r="O18" s="2094"/>
      <c r="P18" s="1907">
        <v>0.4</v>
      </c>
      <c r="Q18" s="1907">
        <v>0.43</v>
      </c>
      <c r="R18" s="1907"/>
      <c r="S18" s="1907"/>
      <c r="T18" s="1963"/>
      <c r="U18" s="1947"/>
      <c r="V18" s="2048"/>
      <c r="W18" s="2094"/>
      <c r="X18" s="2094"/>
      <c r="Y18" s="1907"/>
      <c r="Z18" s="1907"/>
      <c r="AA18" s="1907"/>
      <c r="AB18" s="1907"/>
      <c r="AC18" s="1963"/>
      <c r="AD18" s="1947"/>
      <c r="AE18" s="1907"/>
      <c r="AF18" s="2094"/>
      <c r="AG18" s="2094"/>
      <c r="AH18" s="1907"/>
      <c r="AI18" s="1907"/>
      <c r="AJ18" s="2113"/>
      <c r="AK18" s="1907"/>
      <c r="AL18" s="1963"/>
      <c r="AM18" s="1947"/>
      <c r="AN18" s="1740" t="e">
        <f>K18-T18-AC18-AL18</f>
        <v>#VALUE!</v>
      </c>
      <c r="AO18" s="1739"/>
      <c r="AP18" s="1739"/>
      <c r="AQ18" s="1739"/>
      <c r="AR18" s="1739"/>
      <c r="AS18" s="1739"/>
      <c r="AT18" s="1739"/>
      <c r="AU18" s="1739"/>
      <c r="AV18" s="1739"/>
      <c r="AW18" s="1739"/>
      <c r="AX18" s="1739"/>
      <c r="AY18" s="1739"/>
      <c r="AZ18" s="1739"/>
      <c r="BA18" s="1793"/>
    </row>
    <row r="19" spans="2:53">
      <c r="B19" s="1866" t="str">
        <f>IF('PPC '!$B22="","",'PPC '!$B22)</f>
        <v>A1070</v>
      </c>
      <c r="C19" s="1844" t="str">
        <f>'PPC '!$C22</f>
        <v>Demolición de bases e = 50 cm</v>
      </c>
      <c r="D19" s="1909" t="str">
        <f>IF('PPC '!$D22="","",'PPC '!$D22)</f>
        <v>m3</v>
      </c>
      <c r="E19" s="1941">
        <f>IF($D19="","",'PPC '!$E22)</f>
        <v>1.28</v>
      </c>
      <c r="F19" s="1941">
        <f>IF($D19="","",IFERROR('PPC '!G22,""))</f>
        <v>1.28</v>
      </c>
      <c r="G19" s="1941">
        <f>IF($D19="","",IFERROR('PPC '!I22,""))</f>
        <v>0.45</v>
      </c>
      <c r="H19" s="1941">
        <f>IF($D19="","",IFERROR('PPC '!L22,""))</f>
        <v>0.83000000000000007</v>
      </c>
      <c r="I19" s="1941">
        <f>IF($E19="","",IFERROR('PPC '!N22,""))</f>
        <v>42</v>
      </c>
      <c r="J19" s="1941">
        <f>IF($E19="","",IFERROR('PPC '!F22,""))</f>
        <v>53.760000000000005</v>
      </c>
      <c r="K19" s="1956">
        <f t="shared" si="3"/>
        <v>3.7438801313494884E-3</v>
      </c>
      <c r="L19" s="1844"/>
      <c r="M19" s="1887"/>
      <c r="N19" s="2095"/>
      <c r="O19" s="2095"/>
      <c r="P19" s="1887">
        <v>0.4</v>
      </c>
      <c r="Q19" s="1887">
        <v>0.43</v>
      </c>
      <c r="R19" s="1887"/>
      <c r="S19" s="1887"/>
      <c r="T19" s="1966">
        <f>IF($D19="","",IFERROR((U19*$I19)/$J$8,0))</f>
        <v>3.7438801313494884E-3</v>
      </c>
      <c r="U19" s="1948">
        <f>IF($D19="","",SUM(M19:S19))</f>
        <v>0.83000000000000007</v>
      </c>
      <c r="V19" s="2049"/>
      <c r="W19" s="2095"/>
      <c r="X19" s="2095"/>
      <c r="Y19" s="1887"/>
      <c r="Z19" s="1887"/>
      <c r="AA19" s="1887"/>
      <c r="AB19" s="1887"/>
      <c r="AC19" s="1966">
        <f>IF($D19="","",IFERROR((AD19*$I19)/$J$8,0))</f>
        <v>0</v>
      </c>
      <c r="AD19" s="1948">
        <f>IF($D19="","",SUM(V19:AB19))</f>
        <v>0</v>
      </c>
      <c r="AE19" s="1887"/>
      <c r="AF19" s="2095"/>
      <c r="AG19" s="2095"/>
      <c r="AH19" s="1887"/>
      <c r="AI19" s="1887"/>
      <c r="AJ19" s="2115"/>
      <c r="AK19" s="1887"/>
      <c r="AL19" s="1966">
        <f>IF($D19="","",IFERROR((AM19*$I19)/$J$8,0))</f>
        <v>0</v>
      </c>
      <c r="AM19" s="1948">
        <f>IF($D19="","",SUM(AE19:AK19))</f>
        <v>0</v>
      </c>
      <c r="AN19" s="1740">
        <f>K19-T19-AC19-AL19</f>
        <v>0</v>
      </c>
      <c r="AO19" s="1739"/>
      <c r="AP19" s="1739"/>
      <c r="AQ19" s="1739"/>
      <c r="AR19" s="1739"/>
      <c r="AS19" s="1739"/>
      <c r="AT19" s="1739"/>
      <c r="AU19" s="1739"/>
      <c r="AV19" s="1739"/>
      <c r="AW19" s="1739"/>
      <c r="AX19" s="1739"/>
      <c r="AY19" s="1739"/>
      <c r="AZ19" s="1739"/>
      <c r="BA19" s="1793"/>
    </row>
    <row r="20" spans="2:53">
      <c r="B20" s="1868" t="str">
        <f>IF('PPC '!$B23="","",'PPC '!$B23)</f>
        <v/>
      </c>
      <c r="C20" s="1860" t="str">
        <f>'PPC '!$C23</f>
        <v>CONCRETO SIMPLE</v>
      </c>
      <c r="D20" s="1927" t="str">
        <f>IF('PPC '!$D23="","",'PPC '!$D23)</f>
        <v/>
      </c>
      <c r="E20" s="1943" t="str">
        <f>IF($D20="","",'PPC '!$E23)</f>
        <v/>
      </c>
      <c r="F20" s="1943" t="str">
        <f>IF($D20="","",IFERROR('PPC '!G23,""))</f>
        <v/>
      </c>
      <c r="G20" s="1943" t="str">
        <f>IF($D20="","",IFERROR('PPC '!I23,""))</f>
        <v/>
      </c>
      <c r="H20" s="1943" t="str">
        <f>IF($D20="","",IFERROR('PPC '!L23,""))</f>
        <v/>
      </c>
      <c r="I20" s="1943" t="str">
        <f>IF($E20="","",IFERROR('PPC '!N23,""))</f>
        <v/>
      </c>
      <c r="J20" s="1943" t="str">
        <f>IF($E20="","",IFERROR('PPC '!F23,""))</f>
        <v/>
      </c>
      <c r="K20" s="1959" t="str">
        <f t="shared" si="3"/>
        <v/>
      </c>
      <c r="L20" s="1860"/>
      <c r="M20" s="1907"/>
      <c r="N20" s="2094"/>
      <c r="O20" s="2094"/>
      <c r="P20" s="1907"/>
      <c r="Q20" s="1907"/>
      <c r="R20" s="1907">
        <v>0.08</v>
      </c>
      <c r="S20" s="1907"/>
      <c r="T20" s="1963"/>
      <c r="U20" s="1947"/>
      <c r="V20" s="2048"/>
      <c r="W20" s="2094"/>
      <c r="X20" s="2094"/>
      <c r="Y20" s="1907"/>
      <c r="Z20" s="1907"/>
      <c r="AA20" s="1907"/>
      <c r="AB20" s="1907"/>
      <c r="AC20" s="1963"/>
      <c r="AD20" s="1947"/>
      <c r="AE20" s="1907"/>
      <c r="AF20" s="2094"/>
      <c r="AG20" s="2094"/>
      <c r="AH20" s="1907"/>
      <c r="AI20" s="1907"/>
      <c r="AJ20" s="2113"/>
      <c r="AK20" s="1907"/>
      <c r="AL20" s="1963"/>
      <c r="AM20" s="1947"/>
      <c r="AN20" s="1740" t="e">
        <f>K20-T20-AC20-AL20</f>
        <v>#VALUE!</v>
      </c>
      <c r="AO20" s="1739"/>
      <c r="AP20" s="1739"/>
      <c r="AQ20" s="1739"/>
      <c r="AR20" s="1739"/>
      <c r="AS20" s="1739"/>
      <c r="AT20" s="1739"/>
      <c r="AU20" s="1739"/>
      <c r="AV20" s="1739"/>
      <c r="AW20" s="1739"/>
      <c r="AX20" s="1739"/>
      <c r="AY20" s="1739"/>
      <c r="AZ20" s="1739"/>
      <c r="BA20" s="1793"/>
    </row>
    <row r="21" spans="2:53">
      <c r="B21" s="1867" t="str">
        <f>IF('PPC '!$B24="","",'PPC '!$B24)</f>
        <v>A1080</v>
      </c>
      <c r="C21" s="1881" t="str">
        <f>'PPC '!$C24</f>
        <v>Concreto simple f'c=100 kg/cm2</v>
      </c>
      <c r="D21" s="1876" t="str">
        <f>IF('PPC '!$D24="","",'PPC '!$D24)</f>
        <v>m3</v>
      </c>
      <c r="E21" s="1889">
        <f>IF($D21="","",'PPC '!$E24)</f>
        <v>8.0250000000000002E-2</v>
      </c>
      <c r="F21" s="1889">
        <f>IF($D21="","",IFERROR('PPC '!G24,""))</f>
        <v>8.0250000000000002E-2</v>
      </c>
      <c r="G21" s="1889">
        <f>IF($D21="","",IFERROR('PPC '!I24,""))</f>
        <v>0</v>
      </c>
      <c r="H21" s="1889">
        <f>IF($D21="","",IFERROR('PPC '!L24,""))</f>
        <v>8.0250000000000002E-2</v>
      </c>
      <c r="I21" s="1889">
        <f>IF($E21="","",IFERROR('PPC '!N24,""))</f>
        <v>4.3733333333333322</v>
      </c>
      <c r="J21" s="1889">
        <f>IF($E21="","",IFERROR('PPC '!F24,""))</f>
        <v>0.35095999999999994</v>
      </c>
      <c r="K21" s="1957">
        <f t="shared" si="3"/>
        <v>3.7692259635640167E-5</v>
      </c>
      <c r="L21" s="1841"/>
      <c r="M21" s="1887"/>
      <c r="N21" s="2095"/>
      <c r="O21" s="2095"/>
      <c r="P21" s="1887"/>
      <c r="Q21" s="1887"/>
      <c r="R21" s="1887">
        <v>0.08</v>
      </c>
      <c r="S21" s="1887"/>
      <c r="T21" s="1964">
        <f>IF($D21="","",IFERROR((U21*$I21)/$J$8,0))</f>
        <v>3.7574838266058729E-5</v>
      </c>
      <c r="U21" s="1948">
        <f>IF($D21="","",SUM(M21:S21))</f>
        <v>0.08</v>
      </c>
      <c r="V21" s="2049"/>
      <c r="W21" s="2095"/>
      <c r="X21" s="2095"/>
      <c r="Y21" s="1887"/>
      <c r="Z21" s="1887"/>
      <c r="AA21" s="1887"/>
      <c r="AB21" s="1887"/>
      <c r="AC21" s="1964">
        <f>IF($D21="","",IFERROR((AD21*$I21)/$J$8,0))</f>
        <v>0</v>
      </c>
      <c r="AD21" s="1948">
        <f>IF($D21="","",SUM(V21:AB21))</f>
        <v>0</v>
      </c>
      <c r="AE21" s="1887"/>
      <c r="AF21" s="2095"/>
      <c r="AG21" s="2095"/>
      <c r="AH21" s="1887"/>
      <c r="AI21" s="1887"/>
      <c r="AJ21" s="2115"/>
      <c r="AK21" s="1887"/>
      <c r="AL21" s="1964">
        <f>IF($D21="","",IFERROR((AM21*$I21)/$J$8,0))</f>
        <v>0</v>
      </c>
      <c r="AM21" s="1948">
        <f>IF($D21="","",SUM(AE21:AK21))</f>
        <v>0</v>
      </c>
      <c r="AN21" s="1742"/>
      <c r="AO21" s="1739"/>
      <c r="AP21" s="1739"/>
      <c r="AQ21" s="1739"/>
      <c r="AR21" s="1739"/>
      <c r="AS21" s="1739"/>
      <c r="AT21" s="1739"/>
      <c r="AU21" s="1739"/>
      <c r="AV21" s="1739"/>
      <c r="AW21" s="1739"/>
      <c r="AX21" s="1739"/>
      <c r="AY21" s="1739"/>
      <c r="AZ21" s="1739"/>
      <c r="BA21" s="1793"/>
    </row>
    <row r="22" spans="2:53" ht="144">
      <c r="B22" s="1865" t="str">
        <f>IF('PPC '!$B25="","",'PPC '!$B25)</f>
        <v/>
      </c>
      <c r="C22" s="1879" t="str">
        <f>'PPC '!$C25</f>
        <v>CONCRETO ARMADO</v>
      </c>
      <c r="D22" s="1926" t="str">
        <f>IF('PPC '!$D25="","",'PPC '!$D25)</f>
        <v/>
      </c>
      <c r="E22" s="1940" t="str">
        <f>IF($D22="","",'PPC '!$E25)</f>
        <v/>
      </c>
      <c r="F22" s="1940" t="str">
        <f>IF($D22="","",IFERROR('PPC '!G25,""))</f>
        <v/>
      </c>
      <c r="G22" s="1940" t="str">
        <f>IF($D22="","",IFERROR('PPC '!I25,""))</f>
        <v/>
      </c>
      <c r="H22" s="1940" t="str">
        <f>IF($D22="","",IFERROR('PPC '!L25,""))</f>
        <v/>
      </c>
      <c r="I22" s="1940" t="str">
        <f>IF($E22="","",IFERROR('PPC '!N25,""))</f>
        <v/>
      </c>
      <c r="J22" s="1940" t="str">
        <f>IF($E22="","",IFERROR('PPC '!F25,""))</f>
        <v/>
      </c>
      <c r="K22" s="1955" t="str">
        <f t="shared" si="3"/>
        <v/>
      </c>
      <c r="L22" s="1859"/>
      <c r="M22" s="1907"/>
      <c r="N22" s="2094"/>
      <c r="O22" s="2094"/>
      <c r="P22" s="1907"/>
      <c r="Q22" s="1907"/>
      <c r="R22" s="1907"/>
      <c r="S22" s="1907"/>
      <c r="T22" s="1967"/>
      <c r="U22" s="1950"/>
      <c r="V22" s="2048"/>
      <c r="W22" s="2094"/>
      <c r="X22" s="2094"/>
      <c r="Y22" s="1907"/>
      <c r="Z22" s="1907"/>
      <c r="AA22" s="1907"/>
      <c r="AB22" s="1907"/>
      <c r="AC22" s="1967"/>
      <c r="AD22" s="1950"/>
      <c r="AE22" s="1907"/>
      <c r="AF22" s="2094"/>
      <c r="AG22" s="2094"/>
      <c r="AH22" s="1907"/>
      <c r="AI22" s="1907"/>
      <c r="AJ22" s="2113" t="s">
        <v>2139</v>
      </c>
      <c r="AK22" s="1907"/>
      <c r="AL22" s="1967"/>
      <c r="AM22" s="1950"/>
      <c r="AN22" s="1743"/>
      <c r="AO22" s="1739"/>
      <c r="AP22" s="1739"/>
      <c r="AQ22" s="1739"/>
      <c r="AR22" s="1739"/>
      <c r="AS22" s="1739"/>
      <c r="AT22" s="1739"/>
      <c r="AU22" s="1739"/>
      <c r="AV22" s="1739"/>
      <c r="AW22" s="1739"/>
      <c r="AX22" s="1739"/>
      <c r="AY22" s="1739"/>
      <c r="AZ22" s="1739"/>
      <c r="BA22" s="1793"/>
    </row>
    <row r="23" spans="2:53">
      <c r="B23" s="1866" t="str">
        <f>IF('PPC '!$B26="","",'PPC '!$B26)</f>
        <v>A1090</v>
      </c>
      <c r="C23" s="1844" t="str">
        <f>'PPC '!$C26</f>
        <v>Concreto f'c=25MPa, Cemento tipo HS</v>
      </c>
      <c r="D23" s="1909" t="str">
        <f>IF('PPC '!$D26="","",'PPC '!$D26)</f>
        <v>m3</v>
      </c>
      <c r="E23" s="1941">
        <f>IF($D23="","",'PPC '!$E26)</f>
        <v>0.89700000000000002</v>
      </c>
      <c r="F23" s="1941">
        <f>IF($D23="","",IFERROR('PPC '!G26,""))</f>
        <v>0.89700000000000002</v>
      </c>
      <c r="G23" s="1941">
        <f>IF($D23="","",IFERROR('PPC '!I26,""))</f>
        <v>0</v>
      </c>
      <c r="H23" s="1941">
        <f>IF($D23="","",IFERROR('PPC '!L26,""))</f>
        <v>0.89700000000000002</v>
      </c>
      <c r="I23" s="1941">
        <f>IF($E23="","",IFERROR('PPC '!N26,""))</f>
        <v>4.3733333333333331</v>
      </c>
      <c r="J23" s="1941">
        <f>IF($E23="","",IFERROR('PPC '!F26,""))</f>
        <v>3.9228800000000001</v>
      </c>
      <c r="K23" s="1956">
        <f t="shared" si="3"/>
        <v>4.2130787405818357E-4</v>
      </c>
      <c r="L23" s="1844"/>
      <c r="M23" s="1887"/>
      <c r="N23" s="2095"/>
      <c r="O23" s="2095"/>
      <c r="P23" s="1887"/>
      <c r="Q23" s="1887"/>
      <c r="R23" s="1887"/>
      <c r="S23" s="1887">
        <v>0.89700000000000002</v>
      </c>
      <c r="T23" s="1965">
        <f>IF($D23="","",IFERROR((U23*$I23)/$J$8,0))</f>
        <v>4.2130787405818357E-4</v>
      </c>
      <c r="U23" s="1949">
        <f>IF($D23="","",SUM(M23:S23))</f>
        <v>0.89700000000000002</v>
      </c>
      <c r="V23" s="2049"/>
      <c r="W23" s="2095"/>
      <c r="X23" s="2095"/>
      <c r="Y23" s="1887"/>
      <c r="Z23" s="1887"/>
      <c r="AA23" s="1887"/>
      <c r="AB23" s="1887"/>
      <c r="AC23" s="1965">
        <f>IF($D23="","",IFERROR((AD23*$I23)/$J$8,0))</f>
        <v>0</v>
      </c>
      <c r="AD23" s="1949">
        <f>IF($D23="","",SUM(V23:AB23))</f>
        <v>0</v>
      </c>
      <c r="AE23" s="1887"/>
      <c r="AF23" s="2095"/>
      <c r="AG23" s="2095"/>
      <c r="AH23" s="1887"/>
      <c r="AI23" s="1887"/>
      <c r="AJ23" s="2115"/>
      <c r="AK23" s="1887"/>
      <c r="AL23" s="1965">
        <f>IF($D23="","",IFERROR((AM23*$I23)/$J$8,0))</f>
        <v>0</v>
      </c>
      <c r="AM23" s="1949">
        <f>IF($D23="","",SUM(AE23:AK23))</f>
        <v>0</v>
      </c>
      <c r="AN23" s="1744">
        <f>K23-T23-AC23-AL23</f>
        <v>0</v>
      </c>
      <c r="AO23" s="1739"/>
      <c r="AP23" s="1739"/>
      <c r="AQ23" s="1739"/>
      <c r="AR23" s="1739"/>
      <c r="AS23" s="1739"/>
      <c r="AT23" s="1739"/>
      <c r="AU23" s="1739"/>
      <c r="AV23" s="1739"/>
      <c r="AW23" s="1739"/>
      <c r="AX23" s="1739"/>
      <c r="AY23" s="1739"/>
      <c r="AZ23" s="1739"/>
      <c r="BA23" s="1793"/>
    </row>
    <row r="24" spans="2:53">
      <c r="B24" s="1867" t="str">
        <f>IF('PPC '!$B27="","",'PPC '!$B27)</f>
        <v>A1100</v>
      </c>
      <c r="C24" s="1881" t="str">
        <f>'PPC '!$C27</f>
        <v>Encofrado y desencofrado</v>
      </c>
      <c r="D24" s="1908" t="str">
        <f>IF('PPC '!$D27="","",'PPC '!$D27)</f>
        <v>m2</v>
      </c>
      <c r="E24" s="1942">
        <f>IF($D24="","",'PPC '!$E27)</f>
        <v>7</v>
      </c>
      <c r="F24" s="1942">
        <f>IF($D24="","",IFERROR('PPC '!G27,""))</f>
        <v>7</v>
      </c>
      <c r="G24" s="1942">
        <f>IF($D24="","",IFERROR('PPC '!I27,""))</f>
        <v>0</v>
      </c>
      <c r="H24" s="1942">
        <f>IF($D24="","",IFERROR('PPC '!L27,""))</f>
        <v>7</v>
      </c>
      <c r="I24" s="1942">
        <f>IF($E24="","",IFERROR('PPC '!N27,""))</f>
        <v>0.97777777777777763</v>
      </c>
      <c r="J24" s="1942">
        <f>IF($E24="","",IFERROR('PPC '!F27,""))</f>
        <v>6.8444444444444432</v>
      </c>
      <c r="K24" s="1958">
        <f t="shared" si="3"/>
        <v>7.3507686648539698E-4</v>
      </c>
      <c r="L24" s="1843"/>
      <c r="M24" s="1887">
        <v>3.5</v>
      </c>
      <c r="N24" s="2095"/>
      <c r="O24" s="2095"/>
      <c r="P24" s="1887">
        <v>3.5</v>
      </c>
      <c r="Q24" s="1887"/>
      <c r="R24" s="1887"/>
      <c r="S24" s="1887"/>
      <c r="T24" s="1965">
        <f>IF($D24="","",IFERROR((U24*$I24)/$J$8,0))</f>
        <v>7.3507686648539698E-4</v>
      </c>
      <c r="U24" s="1949">
        <f>IF($D24="","",SUM(M24:S24))</f>
        <v>7</v>
      </c>
      <c r="V24" s="2049"/>
      <c r="W24" s="2095"/>
      <c r="X24" s="2095"/>
      <c r="Y24" s="1887"/>
      <c r="Z24" s="1887"/>
      <c r="AA24" s="1887"/>
      <c r="AB24" s="1887"/>
      <c r="AC24" s="1965">
        <f>IF($D24="","",IFERROR((AD24*$I24)/$J$8,0))</f>
        <v>0</v>
      </c>
      <c r="AD24" s="1949">
        <f>IF($D24="","",SUM(V24:AB24))</f>
        <v>0</v>
      </c>
      <c r="AE24" s="1887"/>
      <c r="AF24" s="2095"/>
      <c r="AG24" s="2095"/>
      <c r="AH24" s="1887"/>
      <c r="AI24" s="1887"/>
      <c r="AJ24" s="2115"/>
      <c r="AK24" s="1887"/>
      <c r="AL24" s="1965">
        <f>IF($D24="","",IFERROR((AM24*$I24)/$J$8,0))</f>
        <v>0</v>
      </c>
      <c r="AM24" s="1949">
        <f>IF($D24="","",SUM(AE24:AK24))</f>
        <v>0</v>
      </c>
      <c r="AN24" s="1743"/>
      <c r="AO24" s="1739"/>
      <c r="AP24" s="1739"/>
      <c r="AQ24" s="1739"/>
      <c r="AR24" s="1739"/>
      <c r="AS24" s="1739"/>
      <c r="AT24" s="1739"/>
      <c r="AU24" s="1739"/>
      <c r="AV24" s="1739"/>
      <c r="AW24" s="1739"/>
      <c r="AX24" s="1739"/>
      <c r="AY24" s="1739"/>
      <c r="AZ24" s="1739"/>
      <c r="BA24" s="1793"/>
    </row>
    <row r="25" spans="2:53">
      <c r="B25" s="1866" t="str">
        <f>IF('PPC '!$B28="","",'PPC '!$B28)</f>
        <v>A1110</v>
      </c>
      <c r="C25" s="1844" t="str">
        <f>'PPC '!$C28</f>
        <v>Acero de Refuerzo (ASTM A-615 G 60, fy = 420 MPa)</v>
      </c>
      <c r="D25" s="1909" t="str">
        <f>IF('PPC '!$D28="","",'PPC '!$D28)</f>
        <v>kg</v>
      </c>
      <c r="E25" s="1941">
        <f>IF($D25="","",'PPC '!$E28)</f>
        <v>85.155000000000001</v>
      </c>
      <c r="F25" s="1941">
        <f>IF($D25="","",IFERROR('PPC '!G28,""))</f>
        <v>85.155000000000001</v>
      </c>
      <c r="G25" s="1941">
        <f>IF($D25="","",IFERROR('PPC '!I28,""))</f>
        <v>0</v>
      </c>
      <c r="H25" s="1941">
        <f>IF($D25="","",IFERROR('PPC '!L28,""))</f>
        <v>85.155000000000001</v>
      </c>
      <c r="I25" s="1941">
        <f>IF($E25="","",IFERROR('PPC '!N28,""))</f>
        <v>7.0400000000000018E-2</v>
      </c>
      <c r="J25" s="1941">
        <f>IF($E25="","",IFERROR('PPC '!F28,""))</f>
        <v>5.9949120000000011</v>
      </c>
      <c r="K25" s="1956">
        <f t="shared" si="3"/>
        <v>6.4383912581722979E-4</v>
      </c>
      <c r="L25" s="1844"/>
      <c r="M25" s="1887"/>
      <c r="N25" s="2095"/>
      <c r="O25" s="2095"/>
      <c r="P25" s="1887">
        <v>28.4</v>
      </c>
      <c r="Q25" s="1887">
        <v>28.4</v>
      </c>
      <c r="R25" s="1887">
        <v>28.36</v>
      </c>
      <c r="S25" s="1887"/>
      <c r="T25" s="1965">
        <f>IF($D25="","",IFERROR((U25*$I25)/$J$8,0))</f>
        <v>6.4387692977036328E-4</v>
      </c>
      <c r="U25" s="1949">
        <f>IF($D25="","",SUM(M25:S25))</f>
        <v>85.16</v>
      </c>
      <c r="V25" s="2049"/>
      <c r="W25" s="2095"/>
      <c r="X25" s="2095"/>
      <c r="Y25" s="1887"/>
      <c r="Z25" s="1887"/>
      <c r="AA25" s="1887"/>
      <c r="AB25" s="1887"/>
      <c r="AC25" s="1965">
        <f>IF($D25="","",IFERROR((AD25*$I25)/$J$8,0))</f>
        <v>0</v>
      </c>
      <c r="AD25" s="1949">
        <f>IF($D25="","",SUM(V25:AB25))</f>
        <v>0</v>
      </c>
      <c r="AE25" s="1887"/>
      <c r="AF25" s="2095"/>
      <c r="AG25" s="2095"/>
      <c r="AH25" s="1887"/>
      <c r="AI25" s="1887"/>
      <c r="AJ25" s="2115"/>
      <c r="AK25" s="1887"/>
      <c r="AL25" s="1965">
        <f>IF($D25="","",IFERROR((AM25*$I25)/$J$8,0))</f>
        <v>0</v>
      </c>
      <c r="AM25" s="1949">
        <f>IF($D25="","",SUM(AE25:AK25))</f>
        <v>0</v>
      </c>
      <c r="AN25" s="1744">
        <f>K25-T25-AC25-AL25</f>
        <v>-3.7803953133489984E-8</v>
      </c>
      <c r="AO25" s="1739"/>
      <c r="AP25" s="1739"/>
      <c r="AQ25" s="1739"/>
      <c r="AR25" s="1739"/>
      <c r="AS25" s="1739"/>
      <c r="AT25" s="1739"/>
      <c r="AU25" s="1739"/>
      <c r="AV25" s="1739"/>
      <c r="AW25" s="1739"/>
      <c r="AX25" s="1739"/>
      <c r="AY25" s="1739"/>
      <c r="AZ25" s="1739"/>
      <c r="BA25" s="1793"/>
    </row>
    <row r="26" spans="2:53">
      <c r="B26" s="1868" t="str">
        <f>IF('PPC '!$B29="","",'PPC '!$B29)</f>
        <v/>
      </c>
      <c r="C26" s="1860" t="str">
        <f>'PPC '!$C29</f>
        <v>OTROS</v>
      </c>
      <c r="D26" s="1927" t="str">
        <f>IF('PPC '!$D29="","",'PPC '!$D29)</f>
        <v/>
      </c>
      <c r="E26" s="1943" t="str">
        <f>IF($D26="","",'PPC '!$E29)</f>
        <v/>
      </c>
      <c r="F26" s="1943" t="str">
        <f>IF($D26="","",IFERROR('PPC '!G29,""))</f>
        <v/>
      </c>
      <c r="G26" s="1943" t="str">
        <f>IF($D26="","",IFERROR('PPC '!I29,""))</f>
        <v/>
      </c>
      <c r="H26" s="1943" t="str">
        <f>IF($D26="","",IFERROR('PPC '!L29,""))</f>
        <v/>
      </c>
      <c r="I26" s="1943" t="str">
        <f>IF($E26="","",IFERROR('PPC '!N29,""))</f>
        <v/>
      </c>
      <c r="J26" s="1943" t="str">
        <f>IF($E26="","",IFERROR('PPC '!F29,""))</f>
        <v/>
      </c>
      <c r="K26" s="1959" t="str">
        <f t="shared" si="3"/>
        <v/>
      </c>
      <c r="L26" s="1860"/>
      <c r="M26" s="1907"/>
      <c r="N26" s="2094"/>
      <c r="O26" s="2094"/>
      <c r="P26" s="1907"/>
      <c r="Q26" s="1907"/>
      <c r="R26" s="1907"/>
      <c r="S26" s="1907"/>
      <c r="T26" s="1967"/>
      <c r="U26" s="1950"/>
      <c r="V26" s="2048"/>
      <c r="W26" s="2094"/>
      <c r="X26" s="2094"/>
      <c r="Y26" s="1907"/>
      <c r="Z26" s="1907"/>
      <c r="AA26" s="1907"/>
      <c r="AB26" s="1907"/>
      <c r="AC26" s="1967"/>
      <c r="AD26" s="1950"/>
      <c r="AE26" s="1907"/>
      <c r="AF26" s="2094"/>
      <c r="AG26" s="2094"/>
      <c r="AH26" s="1907"/>
      <c r="AI26" s="1907"/>
      <c r="AJ26" s="2113"/>
      <c r="AK26" s="1907"/>
      <c r="AL26" s="1967"/>
      <c r="AM26" s="1950"/>
      <c r="AN26" s="1744" t="e">
        <f>K26-T26-AC26-AL26</f>
        <v>#VALUE!</v>
      </c>
      <c r="AO26" s="1739"/>
      <c r="AP26" s="1739"/>
      <c r="AQ26" s="1739"/>
      <c r="AR26" s="1739"/>
      <c r="AS26" s="1739"/>
      <c r="AT26" s="1739"/>
      <c r="AU26" s="1739"/>
      <c r="AV26" s="1739"/>
      <c r="AW26" s="1739"/>
      <c r="AX26" s="1739"/>
      <c r="AY26" s="1739"/>
      <c r="AZ26" s="1739"/>
      <c r="BA26" s="1793"/>
    </row>
    <row r="27" spans="2:53" ht="36">
      <c r="B27" s="1866" t="str">
        <f>IF('PPC '!$B30="","",'PPC '!$B30)</f>
        <v>A1120</v>
      </c>
      <c r="C27" s="1844" t="str">
        <f>'PPC '!$C30</f>
        <v>Varilla roscada Ø1" L=30cm tipo HAS con contratuerca y arandela; anclaje químico HIT-HY 200 o equivalente</v>
      </c>
      <c r="D27" s="1909" t="str">
        <f>IF('PPC '!$D30="","",'PPC '!$D30)</f>
        <v>UND</v>
      </c>
      <c r="E27" s="1941">
        <f>IF($D27="","",'PPC '!$E30)</f>
        <v>12</v>
      </c>
      <c r="F27" s="1941">
        <f>IF($D27="","",IFERROR('PPC '!G30,""))</f>
        <v>12</v>
      </c>
      <c r="G27" s="1941">
        <f>IF($D27="","",IFERROR('PPC '!I30,""))</f>
        <v>0</v>
      </c>
      <c r="H27" s="1941">
        <f>IF($D27="","",IFERROR('PPC '!L30,""))</f>
        <v>12</v>
      </c>
      <c r="I27" s="1941">
        <f>IF($E27="","",IFERROR('PPC '!N30,""))</f>
        <v>0.84000000000000019</v>
      </c>
      <c r="J27" s="1941">
        <f>IF($E27="","",IFERROR('PPC '!F30,""))</f>
        <v>10.080000000000002</v>
      </c>
      <c r="K27" s="1956">
        <f t="shared" si="3"/>
        <v>1.0825677488239486E-3</v>
      </c>
      <c r="L27" s="1844"/>
      <c r="M27" s="1887"/>
      <c r="N27" s="2095"/>
      <c r="O27" s="2095"/>
      <c r="P27" s="1887"/>
      <c r="Q27" s="1887"/>
      <c r="R27" s="1887"/>
      <c r="S27" s="1887"/>
      <c r="T27" s="1965">
        <f>IF($D27="","",IFERROR((U27*$I27)/$J$8,0))</f>
        <v>0</v>
      </c>
      <c r="U27" s="1949">
        <f t="shared" ref="U27:U36" si="10">IF($D27="","",SUM(M27:S27))</f>
        <v>0</v>
      </c>
      <c r="V27" s="2049"/>
      <c r="W27" s="2095"/>
      <c r="X27" s="2095"/>
      <c r="Y27" s="1887"/>
      <c r="Z27" s="1887"/>
      <c r="AA27" s="1887"/>
      <c r="AB27" s="1887"/>
      <c r="AC27" s="1965">
        <f t="shared" ref="AC27:AC36" si="11">IF($D27="","",IFERROR((AD27*$I27)/$J$8,0))</f>
        <v>0</v>
      </c>
      <c r="AD27" s="1949">
        <f t="shared" ref="AD27:AD36" si="12">IF($D27="","",SUM(V27:AB27))</f>
        <v>0</v>
      </c>
      <c r="AE27" s="1887"/>
      <c r="AF27" s="2095"/>
      <c r="AG27" s="2095"/>
      <c r="AH27" s="1887"/>
      <c r="AI27" s="1887"/>
      <c r="AJ27" s="2115"/>
      <c r="AK27" s="1887"/>
      <c r="AL27" s="1965">
        <f t="shared" ref="AL27:AL36" si="13">IF($D27="","",IFERROR((AM27*$I27)/$J$8,0))</f>
        <v>0</v>
      </c>
      <c r="AM27" s="1949">
        <f t="shared" ref="AM27:AM36" si="14">IF($D27="","",SUM(AE27:AK27))</f>
        <v>0</v>
      </c>
      <c r="AN27" s="1744">
        <f>K27-T27-AC27-AL27</f>
        <v>1.0825677488239486E-3</v>
      </c>
      <c r="AO27" s="1739"/>
      <c r="AP27" s="1739"/>
      <c r="AQ27" s="1739"/>
      <c r="AR27" s="1739"/>
      <c r="AS27" s="1739"/>
      <c r="AT27" s="1739"/>
      <c r="AU27" s="1739"/>
      <c r="AV27" s="1739"/>
      <c r="AW27" s="1739"/>
      <c r="AX27" s="1739"/>
      <c r="AY27" s="1739"/>
      <c r="AZ27" s="1739"/>
      <c r="BA27" s="1793"/>
    </row>
    <row r="28" spans="2:53" ht="24">
      <c r="B28" s="1981" t="str">
        <f>IF('PPC '!$B31="","",'PPC '!$B31)</f>
        <v>A1130</v>
      </c>
      <c r="C28" s="1982" t="str">
        <f>'PPC '!$C31</f>
        <v>Juntas de expansión de acuerdo al plano estándar CRD-DWG-11760-1-33-4002</v>
      </c>
      <c r="D28" s="1984" t="str">
        <f>IF('PPC '!$D31="","",'PPC '!$D31)</f>
        <v>m</v>
      </c>
      <c r="E28" s="1941">
        <f>IF($D28="","",'PPC '!$E31)</f>
        <v>9.5</v>
      </c>
      <c r="F28" s="1941">
        <f>IF($D28="","",IFERROR('PPC '!G31,""))</f>
        <v>9.5</v>
      </c>
      <c r="G28" s="1941">
        <f>IF($D28="","",IFERROR('PPC '!I31,""))</f>
        <v>0</v>
      </c>
      <c r="H28" s="1941">
        <f>IF($D28="","",IFERROR('PPC '!L31,""))</f>
        <v>9.5</v>
      </c>
      <c r="I28" s="1941">
        <f>IF($E28="","",IFERROR('PPC '!N31,""))</f>
        <v>0.84000000000000008</v>
      </c>
      <c r="J28" s="1941">
        <f>IF($E28="","",IFERROR('PPC '!F31,""))</f>
        <v>7.98</v>
      </c>
      <c r="K28" s="1956">
        <f t="shared" si="3"/>
        <v>8.5703280115229249E-4</v>
      </c>
      <c r="L28" s="1844"/>
      <c r="M28" s="1887"/>
      <c r="N28" s="2095"/>
      <c r="O28" s="2095"/>
      <c r="P28" s="1887"/>
      <c r="Q28" s="1887"/>
      <c r="R28" s="1887"/>
      <c r="S28" s="1887"/>
      <c r="T28" s="1966">
        <f>IF($D28="","",IFERROR((U28*$I28)/$J$8,0))</f>
        <v>0</v>
      </c>
      <c r="U28" s="1948">
        <f t="shared" si="10"/>
        <v>0</v>
      </c>
      <c r="V28" s="2049"/>
      <c r="W28" s="2095"/>
      <c r="X28" s="2095"/>
      <c r="Y28" s="1887"/>
      <c r="Z28" s="1887"/>
      <c r="AA28" s="1887"/>
      <c r="AB28" s="1887"/>
      <c r="AC28" s="1966">
        <f t="shared" si="11"/>
        <v>0</v>
      </c>
      <c r="AD28" s="1948">
        <f t="shared" si="12"/>
        <v>0</v>
      </c>
      <c r="AE28" s="1887"/>
      <c r="AF28" s="2095"/>
      <c r="AG28" s="2095"/>
      <c r="AH28" s="1887"/>
      <c r="AI28" s="1887"/>
      <c r="AJ28" s="2115"/>
      <c r="AK28" s="1887"/>
      <c r="AL28" s="1966">
        <f t="shared" si="13"/>
        <v>0</v>
      </c>
      <c r="AM28" s="1948">
        <f t="shared" si="14"/>
        <v>0</v>
      </c>
      <c r="AN28" s="1740">
        <f>K28-T28-AC28-AL28</f>
        <v>8.5703280115229249E-4</v>
      </c>
      <c r="AO28" s="1739"/>
      <c r="AP28" s="1739"/>
      <c r="AQ28" s="1739"/>
      <c r="AR28" s="1739"/>
      <c r="AS28" s="1739"/>
      <c r="AT28" s="1739"/>
      <c r="AU28" s="1739"/>
      <c r="AV28" s="1739"/>
      <c r="AW28" s="1739"/>
      <c r="AX28" s="1739"/>
      <c r="AY28" s="1739"/>
      <c r="AZ28" s="1739"/>
      <c r="BA28" s="1793"/>
    </row>
    <row r="29" spans="2:53" ht="24">
      <c r="B29" s="1866" t="str">
        <f>IF('PPC '!$B32="","",'PPC '!$B32)</f>
        <v>A1140</v>
      </c>
      <c r="C29" s="1844" t="str">
        <f>'PPC '!$C32</f>
        <v>Soporte metálico ASTM A36 para tuberías y tableros eléctricos</v>
      </c>
      <c r="D29" s="1909" t="str">
        <f>IF('PPC '!$D32="","",'PPC '!$D32)</f>
        <v>kg</v>
      </c>
      <c r="E29" s="1941">
        <f>IF($D29="","",'PPC '!$E32)</f>
        <v>653.49</v>
      </c>
      <c r="F29" s="1941">
        <f>IF($D29="","",IFERROR('PPC '!G32,""))</f>
        <v>653.49</v>
      </c>
      <c r="G29" s="1941">
        <f>IF($D29="","",IFERROR('PPC '!I32,""))</f>
        <v>0</v>
      </c>
      <c r="H29" s="1941">
        <f>IF($D29="","",IFERROR('PPC '!L32,""))</f>
        <v>653.49</v>
      </c>
      <c r="I29" s="1941">
        <f>IF($E29="","",IFERROR('PPC '!N32,""))</f>
        <v>6.720000000000001E-2</v>
      </c>
      <c r="J29" s="1941">
        <f>IF($E29="","",IFERROR('PPC '!F32,""))</f>
        <v>43.914528000000004</v>
      </c>
      <c r="K29" s="1956">
        <f t="shared" si="3"/>
        <v>4.7163146545264141E-3</v>
      </c>
      <c r="L29" s="1844"/>
      <c r="M29" s="1887"/>
      <c r="N29" s="2095"/>
      <c r="O29" s="2095"/>
      <c r="P29" s="1887"/>
      <c r="Q29" s="1887"/>
      <c r="R29" s="1887"/>
      <c r="S29" s="1887"/>
      <c r="T29" s="1966">
        <f>IF($D29="","",IFERROR((U29*$I29)/$J$8,0))</f>
        <v>0</v>
      </c>
      <c r="U29" s="1948">
        <f t="shared" si="10"/>
        <v>0</v>
      </c>
      <c r="V29" s="2049"/>
      <c r="W29" s="2095"/>
      <c r="X29" s="2095"/>
      <c r="Y29" s="1887"/>
      <c r="Z29" s="1887"/>
      <c r="AA29" s="1887"/>
      <c r="AB29" s="1887"/>
      <c r="AC29" s="1966">
        <f t="shared" si="11"/>
        <v>0</v>
      </c>
      <c r="AD29" s="1948">
        <f t="shared" si="12"/>
        <v>0</v>
      </c>
      <c r="AE29" s="1887">
        <v>130.69800000000001</v>
      </c>
      <c r="AF29" s="2095"/>
      <c r="AG29" s="2095"/>
      <c r="AH29" s="1887">
        <v>130.69800000000001</v>
      </c>
      <c r="AI29" s="1887">
        <v>130.69800000000001</v>
      </c>
      <c r="AJ29" s="2115">
        <v>130.69800000000001</v>
      </c>
      <c r="AK29" s="1887">
        <v>130.69800000000001</v>
      </c>
      <c r="AL29" s="1966">
        <f t="shared" si="13"/>
        <v>4.7163146545264141E-3</v>
      </c>
      <c r="AM29" s="1948">
        <f t="shared" si="14"/>
        <v>653.49</v>
      </c>
      <c r="AN29" s="1740">
        <f>K29-T29-AC29-AL29</f>
        <v>0</v>
      </c>
      <c r="AO29" s="1739"/>
      <c r="AP29" s="1739"/>
      <c r="AQ29" s="1739"/>
      <c r="AR29" s="1739"/>
      <c r="AS29" s="1739"/>
      <c r="AT29" s="1739"/>
      <c r="AU29" s="1739"/>
      <c r="AV29" s="1739"/>
      <c r="AW29" s="1739"/>
      <c r="AX29" s="1739"/>
      <c r="AY29" s="1739"/>
      <c r="AZ29" s="1739"/>
      <c r="BA29" s="1793"/>
    </row>
    <row r="30" spans="2:53">
      <c r="B30" s="1867" t="str">
        <f>IF('PPC '!$B33="","",'PPC '!$B33)</f>
        <v>A1150</v>
      </c>
      <c r="C30" s="1881" t="str">
        <f>'PPC '!$C33</f>
        <v>Placa base para soportería de tuberías</v>
      </c>
      <c r="D30" s="1908" t="str">
        <f>IF('PPC '!$D33="","",'PPC '!$D33)</f>
        <v>kg</v>
      </c>
      <c r="E30" s="1942">
        <f>IF($D30="","",'PPC '!$E33)</f>
        <v>330.92</v>
      </c>
      <c r="F30" s="1942">
        <f>IF($D30="","",IFERROR('PPC '!G33,""))</f>
        <v>330.92</v>
      </c>
      <c r="G30" s="1942">
        <f>IF($D30="","",IFERROR('PPC '!I33,""))</f>
        <v>0</v>
      </c>
      <c r="H30" s="1942">
        <f>IF($D30="","",IFERROR('PPC '!L33,""))</f>
        <v>330.92</v>
      </c>
      <c r="I30" s="1942">
        <f>IF($E30="","",IFERROR('PPC '!N33,""))</f>
        <v>6.720000000000001E-2</v>
      </c>
      <c r="J30" s="1942">
        <f>IF($E30="","",IFERROR('PPC '!F33,""))</f>
        <v>22.237824000000003</v>
      </c>
      <c r="K30" s="1958">
        <f t="shared" si="3"/>
        <v>2.3882887962721404E-3</v>
      </c>
      <c r="L30" s="1843"/>
      <c r="M30" s="1887"/>
      <c r="N30" s="2095"/>
      <c r="O30" s="2095"/>
      <c r="P30" s="1887"/>
      <c r="Q30" s="1887"/>
      <c r="R30" s="1887"/>
      <c r="S30" s="1887"/>
      <c r="T30" s="1966"/>
      <c r="U30" s="1948">
        <f t="shared" si="10"/>
        <v>0</v>
      </c>
      <c r="V30" s="2049"/>
      <c r="W30" s="2095"/>
      <c r="X30" s="2095"/>
      <c r="Y30" s="1887"/>
      <c r="Z30" s="1887"/>
      <c r="AA30" s="1887"/>
      <c r="AB30" s="1887"/>
      <c r="AC30" s="1966">
        <f t="shared" si="11"/>
        <v>0</v>
      </c>
      <c r="AD30" s="1948">
        <f t="shared" si="12"/>
        <v>0</v>
      </c>
      <c r="AE30" s="1887"/>
      <c r="AF30" s="2095"/>
      <c r="AG30" s="2095"/>
      <c r="AH30" s="1887"/>
      <c r="AI30" s="1887"/>
      <c r="AJ30" s="2115"/>
      <c r="AK30" s="1887"/>
      <c r="AL30" s="1966">
        <f t="shared" si="13"/>
        <v>0</v>
      </c>
      <c r="AM30" s="1948">
        <f t="shared" si="14"/>
        <v>0</v>
      </c>
      <c r="AN30" s="1741"/>
      <c r="AO30" s="1739"/>
      <c r="AP30" s="1739"/>
      <c r="AQ30" s="1739"/>
      <c r="AR30" s="1739"/>
      <c r="AS30" s="1739"/>
      <c r="AT30" s="1739"/>
      <c r="AU30" s="1739"/>
      <c r="AV30" s="1739"/>
      <c r="AW30" s="1739"/>
      <c r="AX30" s="1739"/>
      <c r="AY30" s="1739"/>
      <c r="AZ30" s="1739"/>
      <c r="BA30" s="1793"/>
    </row>
    <row r="31" spans="2:53" ht="24">
      <c r="B31" s="1866" t="str">
        <f>IF('PPC '!$B34="","",'PPC '!$B34)</f>
        <v>A1160</v>
      </c>
      <c r="C31" s="1844" t="str">
        <f>'PPC '!$C34</f>
        <v>Mortero de nivelacion de cemento e=25 mm, De acuerdo Especificación técnica 000.215.03600_0</v>
      </c>
      <c r="D31" s="1909" t="str">
        <f>IF('PPC '!$D34="","",'PPC '!$D34)</f>
        <v>Lt</v>
      </c>
      <c r="E31" s="1941">
        <f>IF($D31="","",'PPC '!$E34)</f>
        <v>104.16537500000001</v>
      </c>
      <c r="F31" s="1941">
        <f>IF($D31="","",IFERROR('PPC '!G34,""))</f>
        <v>104.16537500000001</v>
      </c>
      <c r="G31" s="1941">
        <f>IF($D31="","",IFERROR('PPC '!I34,""))</f>
        <v>0</v>
      </c>
      <c r="H31" s="1941">
        <f>IF($D31="","",IFERROR('PPC '!L34,""))</f>
        <v>104.16537500000001</v>
      </c>
      <c r="I31" s="1941">
        <f>IF($E31="","",IFERROR('PPC '!N34,""))</f>
        <v>1.68</v>
      </c>
      <c r="J31" s="1941">
        <f>IF($E31="","",IFERROR('PPC '!F34,""))</f>
        <v>174.99783000000002</v>
      </c>
      <c r="K31" s="1956">
        <f t="shared" si="3"/>
        <v>1.8794345919858735E-2</v>
      </c>
      <c r="L31" s="1844"/>
      <c r="M31" s="1887"/>
      <c r="N31" s="2095"/>
      <c r="O31" s="2095"/>
      <c r="P31" s="1887"/>
      <c r="Q31" s="1887"/>
      <c r="R31" s="1887"/>
      <c r="S31" s="1887"/>
      <c r="T31" s="1964"/>
      <c r="U31" s="1948">
        <f t="shared" si="10"/>
        <v>0</v>
      </c>
      <c r="V31" s="2049"/>
      <c r="W31" s="2095"/>
      <c r="X31" s="2095"/>
      <c r="Y31" s="1887"/>
      <c r="Z31" s="1887"/>
      <c r="AA31" s="1887"/>
      <c r="AB31" s="1887"/>
      <c r="AC31" s="1964">
        <f t="shared" si="11"/>
        <v>0</v>
      </c>
      <c r="AD31" s="1948">
        <f t="shared" si="12"/>
        <v>0</v>
      </c>
      <c r="AE31" s="1887">
        <v>6.9443999999999999</v>
      </c>
      <c r="AF31" s="2095"/>
      <c r="AG31" s="2095"/>
      <c r="AH31" s="1887">
        <v>6.9443999999999999</v>
      </c>
      <c r="AI31" s="1887">
        <v>6.9443999999999999</v>
      </c>
      <c r="AJ31" s="2115">
        <v>6.9443999999999999</v>
      </c>
      <c r="AK31" s="1887">
        <v>6.9443999999999999</v>
      </c>
      <c r="AL31" s="1964">
        <f t="shared" si="13"/>
        <v>6.2648195624441898E-3</v>
      </c>
      <c r="AM31" s="1948">
        <f t="shared" si="14"/>
        <v>34.722000000000001</v>
      </c>
      <c r="AN31" s="1742">
        <f>K31-T31-AC31-AL31</f>
        <v>1.2529526357414545E-2</v>
      </c>
      <c r="AO31" s="1739"/>
      <c r="AP31" s="1739"/>
      <c r="AQ31" s="1739"/>
      <c r="AR31" s="1739"/>
      <c r="AS31" s="1739"/>
      <c r="AT31" s="1739"/>
      <c r="AU31" s="1739"/>
      <c r="AV31" s="1739"/>
      <c r="AW31" s="1739"/>
      <c r="AX31" s="1739"/>
      <c r="AY31" s="1739"/>
      <c r="AZ31" s="1739"/>
      <c r="BA31" s="1793"/>
    </row>
    <row r="32" spans="2:53">
      <c r="B32" s="1866" t="str">
        <f>IF('PPC '!$B35="","",'PPC '!$B35)</f>
        <v>A1170</v>
      </c>
      <c r="C32" s="1844" t="str">
        <f>'PPC '!$C35</f>
        <v>Perno de expansión 1/2"x3"</v>
      </c>
      <c r="D32" s="1909" t="str">
        <f>IF('PPC '!$D35="","",'PPC '!$D35)</f>
        <v>UND</v>
      </c>
      <c r="E32" s="1941">
        <f>IF($D32="","",'PPC '!$E35)</f>
        <v>102</v>
      </c>
      <c r="F32" s="1941">
        <f>IF($D32="","",IFERROR('PPC '!G35,""))</f>
        <v>102</v>
      </c>
      <c r="G32" s="1941">
        <f>IF($D32="","",IFERROR('PPC '!I35,""))</f>
        <v>0</v>
      </c>
      <c r="H32" s="1941">
        <f>IF($D32="","",IFERROR('PPC '!L35,""))</f>
        <v>102</v>
      </c>
      <c r="I32" s="1941">
        <f>IF($E32="","",IFERROR('PPC '!N35,""))</f>
        <v>1.1199999999999999</v>
      </c>
      <c r="J32" s="1941">
        <f>IF($E32="","",IFERROR('PPC '!F35,""))</f>
        <v>114.24</v>
      </c>
      <c r="K32" s="1956">
        <f t="shared" si="3"/>
        <v>1.2269101153338081E-2</v>
      </c>
      <c r="L32" s="1844"/>
      <c r="M32" s="1887">
        <v>15.86666666666666</v>
      </c>
      <c r="N32" s="2095"/>
      <c r="O32" s="2095"/>
      <c r="P32" s="1887">
        <v>15.86666666666666</v>
      </c>
      <c r="Q32" s="1887">
        <v>15.86666666666666</v>
      </c>
      <c r="R32" s="1887"/>
      <c r="S32" s="1887"/>
      <c r="T32" s="1965"/>
      <c r="U32" s="1949">
        <f t="shared" si="10"/>
        <v>47.59999999999998</v>
      </c>
      <c r="V32" s="2049">
        <v>2.2666666666666599</v>
      </c>
      <c r="W32" s="2095"/>
      <c r="X32" s="2095"/>
      <c r="Y32" s="1887">
        <v>2.2666666666666599</v>
      </c>
      <c r="Z32" s="1887">
        <v>2.2666666666666599</v>
      </c>
      <c r="AA32" s="1887">
        <v>2.2666666666666599</v>
      </c>
      <c r="AB32" s="1887">
        <v>2.2666666666666599</v>
      </c>
      <c r="AC32" s="1965">
        <f t="shared" si="11"/>
        <v>1.3632334614820049E-3</v>
      </c>
      <c r="AD32" s="1949">
        <f t="shared" si="12"/>
        <v>11.3333333333333</v>
      </c>
      <c r="AE32" s="1887"/>
      <c r="AF32" s="2095"/>
      <c r="AG32" s="2095"/>
      <c r="AH32" s="1887"/>
      <c r="AI32" s="1887"/>
      <c r="AJ32" s="2115"/>
      <c r="AK32" s="1887"/>
      <c r="AL32" s="1965">
        <f t="shared" si="13"/>
        <v>0</v>
      </c>
      <c r="AM32" s="1949">
        <f t="shared" si="14"/>
        <v>0</v>
      </c>
      <c r="AN32" s="1744">
        <f>K32-T32-AC32-AL32</f>
        <v>1.0905867691856076E-2</v>
      </c>
      <c r="AO32" s="1739"/>
      <c r="AP32" s="1739"/>
      <c r="AQ32" s="1739"/>
      <c r="AR32" s="1739"/>
      <c r="AS32" s="1739"/>
      <c r="AT32" s="1739"/>
      <c r="AU32" s="1739"/>
      <c r="AV32" s="1739"/>
      <c r="AW32" s="1739"/>
      <c r="AX32" s="1739"/>
      <c r="AY32" s="1739"/>
      <c r="AZ32" s="1739"/>
      <c r="BA32" s="1793"/>
    </row>
    <row r="33" spans="2:53">
      <c r="B33" s="1867" t="str">
        <f>IF('PPC '!$B36="","",'PPC '!$B36)</f>
        <v>A1180</v>
      </c>
      <c r="C33" s="1881" t="str">
        <f>'PPC '!$C36</f>
        <v>Perno de expansión 5/8"x3"</v>
      </c>
      <c r="D33" s="1876" t="str">
        <f>IF('PPC '!$D36="","",'PPC '!$D36)</f>
        <v>UND</v>
      </c>
      <c r="E33" s="1889">
        <f>IF($D33="","",'PPC '!$E36)</f>
        <v>26</v>
      </c>
      <c r="F33" s="1889">
        <f>IF($D33="","",IFERROR('PPC '!G36,""))</f>
        <v>26</v>
      </c>
      <c r="G33" s="1889">
        <f>IF($D33="","",IFERROR('PPC '!I36,""))</f>
        <v>0</v>
      </c>
      <c r="H33" s="1889">
        <f>IF($D33="","",IFERROR('PPC '!L36,""))</f>
        <v>26</v>
      </c>
      <c r="I33" s="1889">
        <f>IF($E33="","",IFERROR('PPC '!N36,""))</f>
        <v>1.1200000000000001</v>
      </c>
      <c r="J33" s="1889">
        <f>IF($E33="","",IFERROR('PPC '!F36,""))</f>
        <v>29.12</v>
      </c>
      <c r="K33" s="1957">
        <f t="shared" si="3"/>
        <v>3.1274179410469625E-3</v>
      </c>
      <c r="L33" s="1841"/>
      <c r="M33" s="1887"/>
      <c r="N33" s="2095"/>
      <c r="O33" s="2095"/>
      <c r="P33" s="1887"/>
      <c r="Q33" s="1887"/>
      <c r="R33" s="1887"/>
      <c r="S33" s="1887"/>
      <c r="T33" s="1965"/>
      <c r="U33" s="1949">
        <f t="shared" si="10"/>
        <v>0</v>
      </c>
      <c r="V33" s="2049">
        <v>5.2</v>
      </c>
      <c r="W33" s="2095"/>
      <c r="X33" s="2095"/>
      <c r="Y33" s="1887">
        <v>5.2</v>
      </c>
      <c r="Z33" s="1887">
        <v>5.2</v>
      </c>
      <c r="AA33" s="1887">
        <v>5.2</v>
      </c>
      <c r="AB33" s="1887">
        <v>5.2</v>
      </c>
      <c r="AC33" s="1965">
        <f t="shared" si="11"/>
        <v>3.1274179410469625E-3</v>
      </c>
      <c r="AD33" s="1949">
        <f t="shared" si="12"/>
        <v>26</v>
      </c>
      <c r="AE33" s="1887"/>
      <c r="AF33" s="2095"/>
      <c r="AG33" s="2095"/>
      <c r="AH33" s="1887"/>
      <c r="AI33" s="1887"/>
      <c r="AJ33" s="2115"/>
      <c r="AK33" s="1887"/>
      <c r="AL33" s="1965">
        <f t="shared" si="13"/>
        <v>0</v>
      </c>
      <c r="AM33" s="1949">
        <f t="shared" si="14"/>
        <v>0</v>
      </c>
      <c r="AN33" s="1743"/>
      <c r="AO33" s="1739"/>
      <c r="AP33" s="1739"/>
      <c r="AQ33" s="1739"/>
      <c r="AR33" s="1739"/>
      <c r="AS33" s="1739"/>
      <c r="AT33" s="1739"/>
      <c r="AU33" s="1739"/>
      <c r="AV33" s="1739"/>
      <c r="AW33" s="1739"/>
      <c r="AX33" s="1739"/>
      <c r="AY33" s="1739"/>
      <c r="AZ33" s="1739"/>
      <c r="BA33" s="1793"/>
    </row>
    <row r="34" spans="2:53">
      <c r="B34" s="1867" t="str">
        <f>IF('PPC '!$B37="","",'PPC '!$B37)</f>
        <v>A1190</v>
      </c>
      <c r="C34" s="1881" t="str">
        <f>'PPC '!$C37</f>
        <v>Perno de expansión 3/4"x5"</v>
      </c>
      <c r="D34" s="1908" t="str">
        <f>IF('PPC '!$D37="","",'PPC '!$D37)</f>
        <v>UND</v>
      </c>
      <c r="E34" s="1942">
        <f>IF($D34="","",'PPC '!$E37)</f>
        <v>12</v>
      </c>
      <c r="F34" s="1942">
        <f>IF($D34="","",IFERROR('PPC '!G37,""))</f>
        <v>12</v>
      </c>
      <c r="G34" s="1942">
        <f>IF($D34="","",IFERROR('PPC '!I37,""))</f>
        <v>0</v>
      </c>
      <c r="H34" s="1942">
        <f>IF($D34="","",IFERROR('PPC '!L37,""))</f>
        <v>12</v>
      </c>
      <c r="I34" s="1942">
        <f>IF($E34="","",IFERROR('PPC '!N37,""))</f>
        <v>1.1200000000000001</v>
      </c>
      <c r="J34" s="1942">
        <f>IF($E34="","",IFERROR('PPC '!F37,""))</f>
        <v>13.440000000000001</v>
      </c>
      <c r="K34" s="1958">
        <f t="shared" si="3"/>
        <v>1.443423665098598E-3</v>
      </c>
      <c r="L34" s="1843"/>
      <c r="M34" s="1887"/>
      <c r="N34" s="2095"/>
      <c r="O34" s="2095"/>
      <c r="P34" s="1887"/>
      <c r="Q34" s="1887"/>
      <c r="R34" s="1887"/>
      <c r="S34" s="1887"/>
      <c r="T34" s="1965"/>
      <c r="U34" s="1949">
        <f t="shared" si="10"/>
        <v>0</v>
      </c>
      <c r="V34" s="2049">
        <v>2.4</v>
      </c>
      <c r="W34" s="2095"/>
      <c r="X34" s="2095"/>
      <c r="Y34" s="1887">
        <v>2.4</v>
      </c>
      <c r="Z34" s="1887">
        <v>2.4</v>
      </c>
      <c r="AA34" s="1887">
        <v>2.4</v>
      </c>
      <c r="AB34" s="1887">
        <v>2.4</v>
      </c>
      <c r="AC34" s="1965">
        <f t="shared" si="11"/>
        <v>1.443423665098598E-3</v>
      </c>
      <c r="AD34" s="1949">
        <f t="shared" si="12"/>
        <v>12</v>
      </c>
      <c r="AE34" s="1887"/>
      <c r="AF34" s="2095"/>
      <c r="AG34" s="2095"/>
      <c r="AH34" s="1887"/>
      <c r="AI34" s="1887"/>
      <c r="AJ34" s="2115"/>
      <c r="AK34" s="1887"/>
      <c r="AL34" s="1965">
        <f t="shared" si="13"/>
        <v>0</v>
      </c>
      <c r="AM34" s="1949">
        <f t="shared" si="14"/>
        <v>0</v>
      </c>
      <c r="AN34" s="1743"/>
      <c r="AO34" s="1739"/>
      <c r="AP34" s="1739"/>
      <c r="AQ34" s="1739"/>
      <c r="AR34" s="1739"/>
      <c r="AS34" s="1739"/>
      <c r="AT34" s="1739"/>
      <c r="AU34" s="1739"/>
      <c r="AV34" s="1739"/>
      <c r="AW34" s="1739"/>
      <c r="AX34" s="1739"/>
      <c r="AY34" s="1739"/>
      <c r="AZ34" s="1739"/>
      <c r="BA34" s="1793"/>
    </row>
    <row r="35" spans="2:53" ht="24">
      <c r="B35" s="1866" t="str">
        <f>IF('PPC '!$B38="","",'PPC '!$B38)</f>
        <v>A1200</v>
      </c>
      <c r="C35" s="1844" t="str">
        <f>'PPC '!$C38</f>
        <v>Pernos de anclaje embebido ASTM A36 Ø1/2" de 180 mm de los pedestales</v>
      </c>
      <c r="D35" s="1909" t="str">
        <f>IF('PPC '!$D38="","",'PPC '!$D38)</f>
        <v>UND</v>
      </c>
      <c r="E35" s="1941">
        <f>IF($D35="","",'PPC '!$E38)</f>
        <v>28</v>
      </c>
      <c r="F35" s="1941">
        <f>IF($D35="","",IFERROR('PPC '!G38,""))</f>
        <v>28</v>
      </c>
      <c r="G35" s="1941">
        <f>IF($D35="","",IFERROR('PPC '!I38,""))</f>
        <v>0</v>
      </c>
      <c r="H35" s="1941">
        <f>IF($D35="","",IFERROR('PPC '!L38,""))</f>
        <v>28</v>
      </c>
      <c r="I35" s="1941">
        <f>IF($E35="","",IFERROR('PPC '!N38,""))</f>
        <v>1.6800000000000002</v>
      </c>
      <c r="J35" s="1941">
        <f>IF($E35="","",IFERROR('PPC '!F38,""))</f>
        <v>47.040000000000006</v>
      </c>
      <c r="K35" s="1956">
        <f t="shared" si="3"/>
        <v>5.0519828278450928E-3</v>
      </c>
      <c r="L35" s="1844"/>
      <c r="M35" s="1887"/>
      <c r="N35" s="2095"/>
      <c r="O35" s="2095"/>
      <c r="P35" s="1887"/>
      <c r="Q35" s="1887"/>
      <c r="R35" s="1887"/>
      <c r="S35" s="1887"/>
      <c r="T35" s="1965">
        <f>IF($D35="","",IFERROR((U35*$I35)/$J$8,0))</f>
        <v>0</v>
      </c>
      <c r="U35" s="1949">
        <f t="shared" si="10"/>
        <v>0</v>
      </c>
      <c r="V35" s="2049">
        <v>1.1199999999999999</v>
      </c>
      <c r="W35" s="2095"/>
      <c r="X35" s="2095"/>
      <c r="Y35" s="1887">
        <v>1.1199999999999999</v>
      </c>
      <c r="Z35" s="1887">
        <v>1.1199999999999999</v>
      </c>
      <c r="AA35" s="1887">
        <v>1.1199999999999999</v>
      </c>
      <c r="AB35" s="1887">
        <v>1.1199999999999999</v>
      </c>
      <c r="AC35" s="1965">
        <f t="shared" si="11"/>
        <v>1.0103965655690185E-3</v>
      </c>
      <c r="AD35" s="1949">
        <f t="shared" si="12"/>
        <v>5.6</v>
      </c>
      <c r="AE35" s="1887">
        <v>4.4799999999999995</v>
      </c>
      <c r="AF35" s="2095"/>
      <c r="AG35" s="2095"/>
      <c r="AH35" s="1887">
        <v>4.4799999999999995</v>
      </c>
      <c r="AI35" s="1887">
        <v>4.4799999999999995</v>
      </c>
      <c r="AJ35" s="2115">
        <v>4.4799999999999995</v>
      </c>
      <c r="AK35" s="1887">
        <v>4.4799999999999995</v>
      </c>
      <c r="AL35" s="1965">
        <f t="shared" si="13"/>
        <v>4.0415862622760739E-3</v>
      </c>
      <c r="AM35" s="1949">
        <f t="shared" si="14"/>
        <v>22.4</v>
      </c>
      <c r="AN35" s="1744">
        <f>K35-T35-AC35-AL35</f>
        <v>0</v>
      </c>
      <c r="AO35" s="1739"/>
      <c r="AP35" s="1739"/>
      <c r="AQ35" s="1739"/>
      <c r="AR35" s="1739"/>
      <c r="AS35" s="1739"/>
      <c r="AT35" s="1739"/>
      <c r="AU35" s="1739"/>
      <c r="AV35" s="1739"/>
      <c r="AW35" s="1739"/>
      <c r="AX35" s="1739"/>
      <c r="AY35" s="1739"/>
      <c r="AZ35" s="1739"/>
      <c r="BA35" s="1793"/>
    </row>
    <row r="36" spans="2:53" ht="24">
      <c r="B36" s="1866" t="str">
        <f>IF('PPC '!$B39="","",'PPC '!$B39)</f>
        <v>A1210</v>
      </c>
      <c r="C36" s="1844" t="str">
        <f>'PPC '!$C39</f>
        <v>Picado, escarificado y limpieza sobre losa existente</v>
      </c>
      <c r="D36" s="1909" t="str">
        <f>IF('PPC '!$D39="","",'PPC '!$D39)</f>
        <v>m2</v>
      </c>
      <c r="E36" s="1941">
        <f>IF($D36="","",'PPC '!$E39)</f>
        <v>0.61499999999999999</v>
      </c>
      <c r="F36" s="1941">
        <f>IF($D36="","",IFERROR('PPC '!G39,""))</f>
        <v>0.61499999999999999</v>
      </c>
      <c r="G36" s="1941">
        <f>IF($D36="","",IFERROR('PPC '!I39,""))</f>
        <v>0</v>
      </c>
      <c r="H36" s="1941">
        <f>IF($D36="","",IFERROR('PPC '!L39,""))</f>
        <v>0.61499999999999999</v>
      </c>
      <c r="I36" s="1941">
        <f>IF($E36="","",IFERROR('PPC '!N39,""))</f>
        <v>1.1200000000000001</v>
      </c>
      <c r="J36" s="1941">
        <f>IF($E36="","",IFERROR('PPC '!F39,""))</f>
        <v>0.68880000000000008</v>
      </c>
      <c r="K36" s="1956">
        <f t="shared" si="3"/>
        <v>7.3975462836303147E-5</v>
      </c>
      <c r="L36" s="1844"/>
      <c r="M36" s="1887"/>
      <c r="N36" s="2095"/>
      <c r="O36" s="2095"/>
      <c r="P36" s="1887"/>
      <c r="Q36" s="1887"/>
      <c r="R36" s="1887"/>
      <c r="S36" s="1887"/>
      <c r="T36" s="1965">
        <f>IF($D36="","",IFERROR((U36*$I36)/$J$8,0))</f>
        <v>0</v>
      </c>
      <c r="U36" s="1949">
        <f t="shared" si="10"/>
        <v>0</v>
      </c>
      <c r="V36" s="2049"/>
      <c r="W36" s="2095"/>
      <c r="X36" s="2095"/>
      <c r="Y36" s="1887"/>
      <c r="Z36" s="1887"/>
      <c r="AA36" s="1887"/>
      <c r="AB36" s="1887"/>
      <c r="AC36" s="1965">
        <f t="shared" si="11"/>
        <v>0</v>
      </c>
      <c r="AD36" s="1949">
        <f t="shared" si="12"/>
        <v>0</v>
      </c>
      <c r="AE36" s="1887"/>
      <c r="AF36" s="2095"/>
      <c r="AG36" s="2095"/>
      <c r="AH36" s="1887"/>
      <c r="AI36" s="1887"/>
      <c r="AJ36" s="2115"/>
      <c r="AK36" s="1887"/>
      <c r="AL36" s="1965">
        <f t="shared" si="13"/>
        <v>0</v>
      </c>
      <c r="AM36" s="1949">
        <f t="shared" si="14"/>
        <v>0</v>
      </c>
      <c r="AN36" s="1744">
        <f>K36-T36-AC36-AL36</f>
        <v>7.3975462836303147E-5</v>
      </c>
      <c r="AO36" s="1739"/>
      <c r="AP36" s="1739"/>
      <c r="AQ36" s="1739"/>
      <c r="AR36" s="1739"/>
      <c r="AS36" s="1739"/>
      <c r="AT36" s="1739"/>
      <c r="AU36" s="1739"/>
      <c r="AV36" s="1739"/>
      <c r="AW36" s="1739"/>
      <c r="AX36" s="1739"/>
      <c r="AY36" s="1739"/>
      <c r="AZ36" s="1739"/>
      <c r="BA36" s="1793"/>
    </row>
    <row r="37" spans="2:53">
      <c r="B37" s="2001" t="str">
        <f>IF('PPC '!$B40="","",'PPC '!$B40)</f>
        <v/>
      </c>
      <c r="C37" s="2002" t="str">
        <f>'PPC '!$C40</f>
        <v>OBRAS MECÁNICAS</v>
      </c>
      <c r="D37" s="2003" t="str">
        <f>IF('PPC '!$D40="","",'PPC '!$D40)</f>
        <v/>
      </c>
      <c r="E37" s="2004" t="str">
        <f>IF($D37="","",'PPC '!$E40)</f>
        <v/>
      </c>
      <c r="F37" s="2004" t="str">
        <f>IF($D37="","",IFERROR('PPC '!G40,""))</f>
        <v/>
      </c>
      <c r="G37" s="2004" t="str">
        <f>IF($D37="","",IFERROR('PPC '!I40,""))</f>
        <v/>
      </c>
      <c r="H37" s="2004" t="str">
        <f>IF($D37="","",IFERROR('PPC '!L40,""))</f>
        <v/>
      </c>
      <c r="I37" s="2004" t="str">
        <f>IF($E37="","",IFERROR('PPC '!N40,""))</f>
        <v/>
      </c>
      <c r="J37" s="2004" t="str">
        <f>IF($E37="","",IFERROR('PPC '!F40,""))</f>
        <v/>
      </c>
      <c r="K37" s="2005" t="str">
        <f t="shared" si="3"/>
        <v/>
      </c>
      <c r="L37" s="2006"/>
      <c r="M37" s="2007"/>
      <c r="N37" s="2103"/>
      <c r="O37" s="2103"/>
      <c r="P37" s="2007"/>
      <c r="Q37" s="2007"/>
      <c r="R37" s="2007"/>
      <c r="S37" s="2007"/>
      <c r="T37" s="2008"/>
      <c r="U37" s="2009"/>
      <c r="V37" s="2050"/>
      <c r="W37" s="2094"/>
      <c r="X37" s="2094"/>
      <c r="Y37" s="1907"/>
      <c r="Z37" s="1907"/>
      <c r="AA37" s="1907"/>
      <c r="AB37" s="1907"/>
      <c r="AC37" s="1967"/>
      <c r="AD37" s="1950"/>
      <c r="AE37" s="1907"/>
      <c r="AF37" s="2094"/>
      <c r="AG37" s="2094"/>
      <c r="AH37" s="1907"/>
      <c r="AI37" s="1907"/>
      <c r="AJ37" s="2113"/>
      <c r="AK37" s="1907"/>
      <c r="AL37" s="1967"/>
      <c r="AM37" s="1950"/>
      <c r="AN37" s="1744" t="e">
        <f>K37-T37-AC37-AL37</f>
        <v>#VALUE!</v>
      </c>
      <c r="AO37" s="1739"/>
      <c r="AP37" s="1739"/>
      <c r="AQ37" s="1739"/>
      <c r="AR37" s="1739"/>
      <c r="AS37" s="1739"/>
      <c r="AT37" s="1739"/>
      <c r="AU37" s="1739"/>
      <c r="AV37" s="1739"/>
      <c r="AW37" s="1739"/>
      <c r="AX37" s="1739"/>
      <c r="AY37" s="1739"/>
      <c r="AZ37" s="1739"/>
      <c r="BA37" s="1793"/>
    </row>
    <row r="38" spans="2:53">
      <c r="B38" s="1865" t="str">
        <f>IF('PPC '!$B41="","",'PPC '!$B41)</f>
        <v/>
      </c>
      <c r="C38" s="1879" t="str">
        <f>'PPC '!$C41</f>
        <v>GENERALES</v>
      </c>
      <c r="D38" s="1926" t="str">
        <f>IF('PPC '!$D41="","",'PPC '!$D41)</f>
        <v/>
      </c>
      <c r="E38" s="1940" t="str">
        <f>IF($D38="","",'PPC '!$E41)</f>
        <v/>
      </c>
      <c r="F38" s="1940" t="str">
        <f>IF($D38="","",IFERROR('PPC '!G41,""))</f>
        <v/>
      </c>
      <c r="G38" s="1940" t="str">
        <f>IF($D38="","",IFERROR('PPC '!I41,""))</f>
        <v/>
      </c>
      <c r="H38" s="1940" t="str">
        <f>IF($D38="","",IFERROR('PPC '!L41,""))</f>
        <v/>
      </c>
      <c r="I38" s="1940" t="str">
        <f>IF($E38="","",IFERROR('PPC '!N41,""))</f>
        <v/>
      </c>
      <c r="J38" s="1940" t="str">
        <f>IF($E38="","",IFERROR('PPC '!F41,""))</f>
        <v/>
      </c>
      <c r="K38" s="1955" t="str">
        <f t="shared" si="3"/>
        <v/>
      </c>
      <c r="L38" s="1859"/>
      <c r="M38" s="1907"/>
      <c r="N38" s="2094"/>
      <c r="O38" s="2094"/>
      <c r="P38" s="1907"/>
      <c r="Q38" s="1907"/>
      <c r="R38" s="1907"/>
      <c r="S38" s="1907"/>
      <c r="T38" s="1963"/>
      <c r="U38" s="1947"/>
      <c r="V38" s="2048"/>
      <c r="W38" s="2094"/>
      <c r="X38" s="2094"/>
      <c r="Y38" s="1907"/>
      <c r="Z38" s="1907"/>
      <c r="AA38" s="1907"/>
      <c r="AB38" s="1907"/>
      <c r="AC38" s="1963"/>
      <c r="AD38" s="1947"/>
      <c r="AE38" s="1907"/>
      <c r="AF38" s="2094"/>
      <c r="AG38" s="2094"/>
      <c r="AH38" s="1907"/>
      <c r="AI38" s="1907"/>
      <c r="AJ38" s="2113"/>
      <c r="AK38" s="1907"/>
      <c r="AL38" s="1963"/>
      <c r="AM38" s="1947"/>
      <c r="AN38" s="1740"/>
      <c r="AO38" s="1739"/>
      <c r="AP38" s="1739"/>
      <c r="AQ38" s="1739"/>
      <c r="AR38" s="1739"/>
      <c r="AS38" s="1739"/>
      <c r="AT38" s="1739"/>
      <c r="AU38" s="1739"/>
      <c r="AV38" s="1739"/>
      <c r="AW38" s="1739"/>
      <c r="AX38" s="1739"/>
      <c r="AY38" s="1739"/>
      <c r="AZ38" s="1739"/>
      <c r="BA38" s="1793"/>
    </row>
    <row r="39" spans="2:53">
      <c r="B39" s="1866" t="str">
        <f>IF('PPC '!$B42="","",'PPC '!$B42)</f>
        <v>A1220</v>
      </c>
      <c r="C39" s="1844" t="str">
        <f>'PPC '!$C42</f>
        <v>Etiquetado de tuberías</v>
      </c>
      <c r="D39" s="1909" t="str">
        <f>IF('PPC '!$D42="","",'PPC '!$D42)</f>
        <v>Glb.</v>
      </c>
      <c r="E39" s="1941">
        <f>IF($D39="","",'PPC '!$E42)</f>
        <v>1</v>
      </c>
      <c r="F39" s="1941">
        <f>IF($D39="","",IFERROR('PPC '!G42,""))</f>
        <v>1</v>
      </c>
      <c r="G39" s="1941">
        <f>IF($D39="","",IFERROR('PPC '!I42,""))</f>
        <v>0</v>
      </c>
      <c r="H39" s="1941">
        <f>IF($D39="","",IFERROR('PPC '!L42,""))</f>
        <v>1</v>
      </c>
      <c r="I39" s="1941">
        <f>IF($E39="","",IFERROR('PPC '!N42,""))</f>
        <v>168</v>
      </c>
      <c r="J39" s="1941">
        <f>IF($E39="","",IFERROR('PPC '!F42,""))</f>
        <v>168</v>
      </c>
      <c r="K39" s="1956">
        <f t="shared" si="3"/>
        <v>1.8042795813732474E-2</v>
      </c>
      <c r="L39" s="1844"/>
      <c r="M39" s="1887"/>
      <c r="N39" s="2095"/>
      <c r="O39" s="2095"/>
      <c r="P39" s="1887"/>
      <c r="Q39" s="1887"/>
      <c r="R39" s="1887"/>
      <c r="S39" s="1887"/>
      <c r="T39" s="1966">
        <f>IF($D39="","",IFERROR((U39*$I39)/$J$8,0))</f>
        <v>0</v>
      </c>
      <c r="U39" s="1948">
        <f>IF($D39="","",SUM(M39:S39))</f>
        <v>0</v>
      </c>
      <c r="V39" s="2049"/>
      <c r="W39" s="2095"/>
      <c r="X39" s="2095"/>
      <c r="Y39" s="1887"/>
      <c r="Z39" s="1887"/>
      <c r="AA39" s="1887"/>
      <c r="AB39" s="1887"/>
      <c r="AC39" s="1966">
        <f>IF($D39="","",IFERROR((AD39*$I39)/$J$8,0))</f>
        <v>0</v>
      </c>
      <c r="AD39" s="1948">
        <f>IF($D39="","",SUM(V39:AB39))</f>
        <v>0</v>
      </c>
      <c r="AE39" s="1887"/>
      <c r="AF39" s="2095"/>
      <c r="AG39" s="2095"/>
      <c r="AH39" s="1887"/>
      <c r="AI39" s="1887"/>
      <c r="AJ39" s="2115"/>
      <c r="AK39" s="1887"/>
      <c r="AL39" s="1966">
        <f>IF($D39="","",IFERROR((AM39*$I39)/$J$8,0))</f>
        <v>0</v>
      </c>
      <c r="AM39" s="1948">
        <f>IF($D39="","",SUM(AE39:AK39))</f>
        <v>0</v>
      </c>
      <c r="AN39" s="1740">
        <f t="shared" ref="AN39:AN45" si="15">K39-T39-AC39-AL39</f>
        <v>1.8042795813732474E-2</v>
      </c>
      <c r="AO39" s="1739"/>
      <c r="AP39" s="1739"/>
      <c r="AQ39" s="1739"/>
      <c r="AR39" s="1739"/>
      <c r="AS39" s="1739"/>
      <c r="AT39" s="1739"/>
      <c r="AU39" s="1739"/>
      <c r="AV39" s="1739"/>
      <c r="AW39" s="1739"/>
      <c r="AX39" s="1739"/>
      <c r="AY39" s="1739"/>
      <c r="AZ39" s="1739"/>
      <c r="BA39" s="1793"/>
    </row>
    <row r="40" spans="2:53">
      <c r="B40" s="1866" t="str">
        <f>IF('PPC '!$B43="","",'PPC '!$B43)</f>
        <v>A1230</v>
      </c>
      <c r="C40" s="1844" t="str">
        <f>'PPC '!$C43</f>
        <v>Limpieza con agua</v>
      </c>
      <c r="D40" s="1909" t="str">
        <f>IF('PPC '!$D43="","",'PPC '!$D43)</f>
        <v>Glb.</v>
      </c>
      <c r="E40" s="1941">
        <f>IF($D40="","",'PPC '!$E43)</f>
        <v>1</v>
      </c>
      <c r="F40" s="1941">
        <f>IF($D40="","",IFERROR('PPC '!G43,""))</f>
        <v>1</v>
      </c>
      <c r="G40" s="1941">
        <f>IF($D40="","",IFERROR('PPC '!I43,""))</f>
        <v>0</v>
      </c>
      <c r="H40" s="1941">
        <f>IF($D40="","",IFERROR('PPC '!L43,""))</f>
        <v>1</v>
      </c>
      <c r="I40" s="1941">
        <f>IF($E40="","",IFERROR('PPC '!N43,""))</f>
        <v>33.6</v>
      </c>
      <c r="J40" s="1941">
        <f>IF($E40="","",IFERROR('PPC '!F43,""))</f>
        <v>33.6</v>
      </c>
      <c r="K40" s="1956">
        <f t="shared" si="3"/>
        <v>3.608559162746495E-3</v>
      </c>
      <c r="L40" s="1844"/>
      <c r="M40" s="1887"/>
      <c r="N40" s="2095"/>
      <c r="O40" s="2095"/>
      <c r="P40" s="1887"/>
      <c r="Q40" s="1887"/>
      <c r="R40" s="1887"/>
      <c r="S40" s="1887"/>
      <c r="T40" s="1966">
        <f>IF($D40="","",IFERROR((U40*$I40)/$J$8,0))</f>
        <v>0</v>
      </c>
      <c r="U40" s="1948">
        <f>IF($D40="","",SUM(M40:S40))</f>
        <v>0</v>
      </c>
      <c r="V40" s="2049"/>
      <c r="W40" s="2095"/>
      <c r="X40" s="2095"/>
      <c r="Y40" s="1887"/>
      <c r="Z40" s="1887"/>
      <c r="AA40" s="1887"/>
      <c r="AB40" s="1887"/>
      <c r="AC40" s="1966">
        <f>IF($D40="","",IFERROR((AD40*$I40)/$J$8,0))</f>
        <v>0</v>
      </c>
      <c r="AD40" s="1948">
        <f>IF($D40="","",SUM(V40:AB40))</f>
        <v>0</v>
      </c>
      <c r="AE40" s="1887"/>
      <c r="AF40" s="2095"/>
      <c r="AG40" s="2095"/>
      <c r="AH40" s="1887"/>
      <c r="AI40" s="1887"/>
      <c r="AJ40" s="2115"/>
      <c r="AK40" s="1887"/>
      <c r="AL40" s="1966">
        <f>IF($D40="","",IFERROR((AM40*$I40)/$J$8,0))</f>
        <v>0</v>
      </c>
      <c r="AM40" s="1948">
        <f>IF($D40="","",SUM(AE40:AK40))</f>
        <v>0</v>
      </c>
      <c r="AN40" s="1740">
        <f t="shared" si="15"/>
        <v>3.608559162746495E-3</v>
      </c>
      <c r="AO40" s="1739"/>
      <c r="AP40" s="1739"/>
      <c r="AQ40" s="1739"/>
      <c r="AR40" s="1739"/>
      <c r="AS40" s="1739"/>
      <c r="AT40" s="1739"/>
      <c r="AU40" s="1739"/>
      <c r="AV40" s="1739"/>
      <c r="AW40" s="1739"/>
      <c r="AX40" s="1739"/>
      <c r="AY40" s="1739"/>
      <c r="AZ40" s="1739"/>
      <c r="BA40" s="1793"/>
    </row>
    <row r="41" spans="2:53">
      <c r="B41" s="1866" t="str">
        <f>IF('PPC '!$B44="","",'PPC '!$B44)</f>
        <v>A1240</v>
      </c>
      <c r="C41" s="1844" t="str">
        <f>'PPC '!$C44</f>
        <v>Pruebas de tuberías</v>
      </c>
      <c r="D41" s="1909" t="str">
        <f>IF('PPC '!$D44="","",'PPC '!$D44)</f>
        <v>Glb.</v>
      </c>
      <c r="E41" s="1941">
        <f>IF($D41="","",'PPC '!$E44)</f>
        <v>1</v>
      </c>
      <c r="F41" s="1941">
        <f>IF($D41="","",IFERROR('PPC '!G44,""))</f>
        <v>1</v>
      </c>
      <c r="G41" s="1941">
        <f>IF($D41="","",IFERROR('PPC '!I44,""))</f>
        <v>0</v>
      </c>
      <c r="H41" s="1941">
        <f>IF($D41="","",IFERROR('PPC '!L44,""))</f>
        <v>1</v>
      </c>
      <c r="I41" s="1941">
        <f>IF($E41="","",IFERROR('PPC '!N44,""))</f>
        <v>67.2</v>
      </c>
      <c r="J41" s="1941">
        <f>IF($E41="","",IFERROR('PPC '!F44,""))</f>
        <v>67.2</v>
      </c>
      <c r="K41" s="1956">
        <f t="shared" si="3"/>
        <v>7.21711832549299E-3</v>
      </c>
      <c r="L41" s="1844"/>
      <c r="M41" s="1887"/>
      <c r="N41" s="2095"/>
      <c r="O41" s="2095"/>
      <c r="P41" s="1887"/>
      <c r="Q41" s="1887"/>
      <c r="R41" s="1887"/>
      <c r="S41" s="1887"/>
      <c r="T41" s="1964">
        <f>IF($D41="","",IFERROR((U41*$I41)/$J$8,0))</f>
        <v>0</v>
      </c>
      <c r="U41" s="1948">
        <f>IF($D41="","",SUM(M41:S41))</f>
        <v>0</v>
      </c>
      <c r="V41" s="2049"/>
      <c r="W41" s="2095"/>
      <c r="X41" s="2095"/>
      <c r="Y41" s="1887"/>
      <c r="Z41" s="1887"/>
      <c r="AA41" s="1887"/>
      <c r="AB41" s="1887"/>
      <c r="AC41" s="1964">
        <f>IF($D41="","",IFERROR((AD41*$I41)/$J$8,0))</f>
        <v>0</v>
      </c>
      <c r="AD41" s="1948">
        <f>IF($D41="","",SUM(V41:AB41))</f>
        <v>0</v>
      </c>
      <c r="AE41" s="1887"/>
      <c r="AF41" s="2095"/>
      <c r="AG41" s="2095"/>
      <c r="AH41" s="1887"/>
      <c r="AI41" s="1887"/>
      <c r="AJ41" s="2115"/>
      <c r="AK41" s="1887"/>
      <c r="AL41" s="1964">
        <f>IF($D41="","",IFERROR((AM41*$I41)/$J$8,0))</f>
        <v>0</v>
      </c>
      <c r="AM41" s="1948">
        <f>IF($D41="","",SUM(AE41:AK41))</f>
        <v>0</v>
      </c>
      <c r="AN41" s="1742">
        <f t="shared" si="15"/>
        <v>7.21711832549299E-3</v>
      </c>
      <c r="AO41" s="1739"/>
      <c r="AP41" s="1739"/>
      <c r="AQ41" s="1739"/>
      <c r="AR41" s="1739"/>
      <c r="AS41" s="1739"/>
      <c r="AT41" s="1739"/>
      <c r="AU41" s="1739"/>
      <c r="AV41" s="1739"/>
      <c r="AW41" s="1739"/>
      <c r="AX41" s="1739"/>
      <c r="AY41" s="1739"/>
      <c r="AZ41" s="1739"/>
      <c r="BA41" s="1793"/>
    </row>
    <row r="42" spans="2:53">
      <c r="B42" s="1985" t="str">
        <f>IF('PPC '!$B45="","",'PPC '!$B45)</f>
        <v/>
      </c>
      <c r="C42" s="1986" t="str">
        <f>'PPC '!$C45</f>
        <v>Acero de Refuerzo (ASTM A-615 G 60, fy = 420 MPa)</v>
      </c>
      <c r="D42" s="1987" t="str">
        <f>IF('PPC '!$D45="","",'PPC '!$D45)</f>
        <v/>
      </c>
      <c r="E42" s="2010" t="str">
        <f>IF($D42="","",'PPC '!$E45)</f>
        <v/>
      </c>
      <c r="F42" s="2010" t="str">
        <f>IF($D42="","",IFERROR('PPC '!G45,""))</f>
        <v/>
      </c>
      <c r="G42" s="2010" t="str">
        <f>IF($D42="","",IFERROR('PPC '!I45,""))</f>
        <v/>
      </c>
      <c r="H42" s="2010" t="str">
        <f>IF($D42="","",IFERROR('PPC '!L45,""))</f>
        <v/>
      </c>
      <c r="I42" s="2010" t="str">
        <f>IF($E42="","",IFERROR('PPC '!N45,""))</f>
        <v/>
      </c>
      <c r="J42" s="2010" t="str">
        <f>IF($E42="","",IFERROR('PPC '!F45,""))</f>
        <v/>
      </c>
      <c r="K42" s="2011" t="str">
        <f t="shared" si="3"/>
        <v/>
      </c>
      <c r="L42" s="1986"/>
      <c r="M42" s="2012"/>
      <c r="N42" s="2104"/>
      <c r="O42" s="2104"/>
      <c r="P42" s="2012"/>
      <c r="Q42" s="2012"/>
      <c r="R42" s="2012"/>
      <c r="S42" s="2012"/>
      <c r="T42" s="2013"/>
      <c r="U42" s="2014"/>
      <c r="V42" s="2051"/>
      <c r="W42" s="2094"/>
      <c r="X42" s="2094"/>
      <c r="Y42" s="1907"/>
      <c r="Z42" s="1907"/>
      <c r="AA42" s="1907"/>
      <c r="AB42" s="1907"/>
      <c r="AC42" s="1967"/>
      <c r="AD42" s="1950"/>
      <c r="AE42" s="1907"/>
      <c r="AF42" s="2094"/>
      <c r="AG42" s="2094"/>
      <c r="AH42" s="1907"/>
      <c r="AI42" s="1907"/>
      <c r="AJ42" s="2113"/>
      <c r="AK42" s="1907"/>
      <c r="AL42" s="1967"/>
      <c r="AM42" s="1950"/>
      <c r="AN42" s="1744" t="e">
        <f t="shared" si="15"/>
        <v>#VALUE!</v>
      </c>
      <c r="AO42" s="1739"/>
      <c r="AP42" s="1739"/>
      <c r="AQ42" s="1739"/>
      <c r="AR42" s="1739"/>
      <c r="AS42" s="1739"/>
      <c r="AT42" s="1739"/>
      <c r="AU42" s="1739"/>
      <c r="AV42" s="1739"/>
      <c r="AW42" s="1739"/>
      <c r="AX42" s="1739"/>
      <c r="AY42" s="1739"/>
      <c r="AZ42" s="1739"/>
      <c r="BA42" s="1793"/>
    </row>
    <row r="43" spans="2:53">
      <c r="B43" s="1866" t="str">
        <f>IF('PPC '!$B46="","",'PPC '!$B46)</f>
        <v>A1250</v>
      </c>
      <c r="C43" s="1844" t="str">
        <f>'PPC '!$C46</f>
        <v>Desmontaje y traslado de bombas existentes</v>
      </c>
      <c r="D43" s="1909" t="str">
        <f>IF('PPC '!$D46="","",'PPC '!$D46)</f>
        <v>UND</v>
      </c>
      <c r="E43" s="1941">
        <f>IF($D43="","",'PPC '!$E46)</f>
        <v>4</v>
      </c>
      <c r="F43" s="1941">
        <f>IF($D43="","",IFERROR('PPC '!G46,""))</f>
        <v>4</v>
      </c>
      <c r="G43" s="1941">
        <f>IF($D43="","",IFERROR('PPC '!I46,""))</f>
        <v>3</v>
      </c>
      <c r="H43" s="1941">
        <f>IF($D43="","",IFERROR('PPC '!L46,""))</f>
        <v>1</v>
      </c>
      <c r="I43" s="1941">
        <f>IF($E43="","",IFERROR('PPC '!N46,""))</f>
        <v>49.6</v>
      </c>
      <c r="J43" s="1941">
        <f>IF($E43="","",IFERROR('PPC '!F46,""))</f>
        <v>198.4</v>
      </c>
      <c r="K43" s="1956">
        <f t="shared" si="3"/>
        <v>5.3269206688162539E-3</v>
      </c>
      <c r="L43" s="1844"/>
      <c r="M43" s="1887"/>
      <c r="N43" s="2095"/>
      <c r="O43" s="2095"/>
      <c r="P43" s="1887"/>
      <c r="Q43" s="1887"/>
      <c r="R43" s="1887"/>
      <c r="S43" s="1887"/>
      <c r="T43" s="1965">
        <f>IF($D43="","",IFERROR((U43*$I43)/$J$8,0))</f>
        <v>0</v>
      </c>
      <c r="U43" s="1949">
        <f>IF($D43="","",SUM(M43:S43))</f>
        <v>0</v>
      </c>
      <c r="V43" s="2049">
        <v>0.46666666666666601</v>
      </c>
      <c r="W43" s="2095"/>
      <c r="X43" s="2095"/>
      <c r="Y43" s="1887">
        <v>0.46666666666666601</v>
      </c>
      <c r="Z43" s="1887">
        <v>0.46666666666666601</v>
      </c>
      <c r="AA43" s="1887">
        <v>0.46666666666666601</v>
      </c>
      <c r="AB43" s="1887">
        <v>0.46666666666666601</v>
      </c>
      <c r="AC43" s="1965">
        <f>IF($D43="","",IFERROR((AD43*$I43)/$J$8,0))</f>
        <v>1.2429481560571241E-2</v>
      </c>
      <c r="AD43" s="1949">
        <f>IF($D43="","",SUM(V43:AB43))</f>
        <v>2.3333333333333299</v>
      </c>
      <c r="AE43" s="1887">
        <v>0.33333333333333404</v>
      </c>
      <c r="AF43" s="2095"/>
      <c r="AG43" s="2095"/>
      <c r="AH43" s="1887">
        <v>0.33333333333333404</v>
      </c>
      <c r="AI43" s="1887">
        <v>0.33333333333333404</v>
      </c>
      <c r="AJ43" s="2115">
        <v>0.33333333333333404</v>
      </c>
      <c r="AK43" s="1887">
        <v>0.33333333333333404</v>
      </c>
      <c r="AL43" s="1965">
        <f>IF($D43="","",IFERROR((AM43*$I43)/$J$8,0))</f>
        <v>8.8782011146937758E-3</v>
      </c>
      <c r="AM43" s="1949">
        <f>IF($D43="","",SUM(AE43:AK43))</f>
        <v>1.6666666666666701</v>
      </c>
      <c r="AN43" s="1744">
        <f t="shared" si="15"/>
        <v>-1.5980762006448764E-2</v>
      </c>
      <c r="AO43" s="1739"/>
      <c r="AP43" s="1739"/>
      <c r="AQ43" s="1739"/>
      <c r="AR43" s="1739"/>
      <c r="AS43" s="1739"/>
      <c r="AT43" s="1739"/>
      <c r="AU43" s="1739"/>
      <c r="AV43" s="1739"/>
      <c r="AW43" s="1739"/>
      <c r="AX43" s="1739"/>
      <c r="AY43" s="1739"/>
      <c r="AZ43" s="1739"/>
      <c r="BA43" s="1793"/>
    </row>
    <row r="44" spans="2:53" ht="24">
      <c r="B44" s="1868" t="str">
        <f>IF('PPC '!$B47="","",'PPC '!$B47)</f>
        <v/>
      </c>
      <c r="C44" s="1860" t="str">
        <f>'PPC '!$C47</f>
        <v>DESMONTAJE DE TUBERÍAS Y ACCESORIOS EXISTENTES</v>
      </c>
      <c r="D44" s="1927" t="str">
        <f>IF('PPC '!$D47="","",'PPC '!$D47)</f>
        <v/>
      </c>
      <c r="E44" s="1943" t="str">
        <f>IF($D44="","",'PPC '!$E47)</f>
        <v/>
      </c>
      <c r="F44" s="1943" t="str">
        <f>IF($D44="","",IFERROR('PPC '!G47,""))</f>
        <v/>
      </c>
      <c r="G44" s="1943" t="str">
        <f>IF($D44="","",IFERROR('PPC '!I47,""))</f>
        <v/>
      </c>
      <c r="H44" s="1943" t="str">
        <f>IF($D44="","",IFERROR('PPC '!L47,""))</f>
        <v/>
      </c>
      <c r="I44" s="1943" t="str">
        <f>IF($E44="","",IFERROR('PPC '!N47,""))</f>
        <v/>
      </c>
      <c r="J44" s="1943" t="str">
        <f>IF($E44="","",IFERROR('PPC '!F47,""))</f>
        <v/>
      </c>
      <c r="K44" s="1959" t="str">
        <f t="shared" si="3"/>
        <v/>
      </c>
      <c r="L44" s="1860"/>
      <c r="M44" s="1907"/>
      <c r="N44" s="2094"/>
      <c r="O44" s="2094"/>
      <c r="P44" s="1907"/>
      <c r="Q44" s="1907"/>
      <c r="R44" s="1907"/>
      <c r="S44" s="1907"/>
      <c r="T44" s="1967"/>
      <c r="U44" s="1950"/>
      <c r="V44" s="2048"/>
      <c r="W44" s="2094"/>
      <c r="X44" s="2094"/>
      <c r="Y44" s="1907"/>
      <c r="Z44" s="1907"/>
      <c r="AA44" s="1907"/>
      <c r="AB44" s="1907"/>
      <c r="AC44" s="1967"/>
      <c r="AD44" s="1950"/>
      <c r="AE44" s="1907"/>
      <c r="AF44" s="2094"/>
      <c r="AG44" s="2094"/>
      <c r="AH44" s="1907"/>
      <c r="AI44" s="1907"/>
      <c r="AJ44" s="2113"/>
      <c r="AK44" s="1907"/>
      <c r="AL44" s="1967"/>
      <c r="AM44" s="1950"/>
      <c r="AN44" s="1744" t="e">
        <f t="shared" si="15"/>
        <v>#VALUE!</v>
      </c>
      <c r="AO44" s="1739"/>
      <c r="AP44" s="1739"/>
      <c r="AQ44" s="1739"/>
      <c r="AR44" s="1739"/>
      <c r="AS44" s="1739"/>
      <c r="AT44" s="1739"/>
      <c r="AU44" s="1739"/>
      <c r="AV44" s="1739"/>
      <c r="AW44" s="1739"/>
      <c r="AX44" s="1739"/>
      <c r="AY44" s="1739"/>
      <c r="AZ44" s="1739"/>
      <c r="BA44" s="1793"/>
    </row>
    <row r="45" spans="2:53" ht="24">
      <c r="B45" s="1866" t="str">
        <f>IF('PPC '!$B48="","",'PPC '!$B48)</f>
        <v>A1260</v>
      </c>
      <c r="C45" s="1844" t="str">
        <f>'PPC '!$C48</f>
        <v>Desmontaje y traslado de tuberías y accesorios existentes</v>
      </c>
      <c r="D45" s="1909" t="str">
        <f>IF('PPC '!$D48="","",'PPC '!$D48)</f>
        <v>Glb.</v>
      </c>
      <c r="E45" s="1941">
        <f>IF($D45="","",'PPC '!$E48)</f>
        <v>1</v>
      </c>
      <c r="F45" s="1941">
        <f>IF($D45="","",IFERROR('PPC '!G48,""))</f>
        <v>1</v>
      </c>
      <c r="G45" s="1941">
        <f>IF($D45="","",IFERROR('PPC '!I48,""))</f>
        <v>0.2</v>
      </c>
      <c r="H45" s="1941">
        <f>IF($D45="","",IFERROR('PPC '!L48,""))</f>
        <v>0.8</v>
      </c>
      <c r="I45" s="1941">
        <f>IF($E45="","",IFERROR('PPC '!N48,""))</f>
        <v>112</v>
      </c>
      <c r="J45" s="1941">
        <f>IF($E45="","",IFERROR('PPC '!F48,""))</f>
        <v>112</v>
      </c>
      <c r="K45" s="1956">
        <f t="shared" si="3"/>
        <v>9.6228244339906528E-3</v>
      </c>
      <c r="L45" s="1844"/>
      <c r="M45" s="1887">
        <v>0.19</v>
      </c>
      <c r="N45" s="2095"/>
      <c r="O45" s="2095"/>
      <c r="P45" s="1887">
        <v>0.19</v>
      </c>
      <c r="Q45" s="1887">
        <v>0.19</v>
      </c>
      <c r="R45" s="1887">
        <v>0.19</v>
      </c>
      <c r="S45" s="1887">
        <v>0.18</v>
      </c>
      <c r="T45" s="1965">
        <f>IF($D45="","",IFERROR((U45*$I45)/$J$8,0))</f>
        <v>1.1306818709939017E-2</v>
      </c>
      <c r="U45" s="1949">
        <f>IF($D45="","",SUM(M45:S45))</f>
        <v>0.94</v>
      </c>
      <c r="V45" s="2049"/>
      <c r="W45" s="2095"/>
      <c r="X45" s="2095"/>
      <c r="Y45" s="1887"/>
      <c r="Z45" s="1887"/>
      <c r="AA45" s="1887"/>
      <c r="AB45" s="1887"/>
      <c r="AC45" s="1965">
        <f>IF($D45="","",IFERROR((AD45*$I45)/$J$8,0))</f>
        <v>0</v>
      </c>
      <c r="AD45" s="1949">
        <f>IF($D45="","",SUM(V45:AB45))</f>
        <v>0</v>
      </c>
      <c r="AE45" s="1887"/>
      <c r="AF45" s="2095"/>
      <c r="AG45" s="2095"/>
      <c r="AH45" s="1887"/>
      <c r="AI45" s="1887"/>
      <c r="AJ45" s="2115"/>
      <c r="AK45" s="1887"/>
      <c r="AL45" s="1965">
        <f>IF($D45="","",IFERROR((AM45*$I45)/$J$8,0))</f>
        <v>0</v>
      </c>
      <c r="AM45" s="1949">
        <f>IF($D45="","",SUM(AE45:AK45))</f>
        <v>0</v>
      </c>
      <c r="AN45" s="1744">
        <f t="shared" si="15"/>
        <v>-1.6839942759483643E-3</v>
      </c>
      <c r="AO45" s="1739"/>
      <c r="AP45" s="1739"/>
      <c r="AQ45" s="1739"/>
      <c r="AR45" s="1739"/>
      <c r="AS45" s="1739"/>
      <c r="AT45" s="1739"/>
      <c r="AU45" s="1739"/>
      <c r="AV45" s="1739"/>
      <c r="AW45" s="1739"/>
      <c r="AX45" s="1739"/>
      <c r="AY45" s="1739"/>
      <c r="AZ45" s="1739"/>
      <c r="BA45" s="1793"/>
    </row>
    <row r="46" spans="2:53" ht="24.75">
      <c r="B46" s="1865" t="str">
        <f>IF('PPC '!$B49="","",'PPC '!$B49)</f>
        <v/>
      </c>
      <c r="C46" s="1879" t="str">
        <f>'PPC '!$C49</f>
        <v>MONTAJE E INSTALACIÓN DE BOMBAS DE DOSIFICACIÓN DE FLOCULANTE</v>
      </c>
      <c r="D46" s="1926" t="str">
        <f>IF('PPC '!$D49="","",'PPC '!$D49)</f>
        <v/>
      </c>
      <c r="E46" s="1940" t="str">
        <f>IF($D46="","",'PPC '!$E49)</f>
        <v/>
      </c>
      <c r="F46" s="1940" t="str">
        <f>IF($D46="","",IFERROR('PPC '!G49,""))</f>
        <v/>
      </c>
      <c r="G46" s="1940" t="str">
        <f>IF($D46="","",IFERROR('PPC '!I49,""))</f>
        <v/>
      </c>
      <c r="H46" s="1940" t="str">
        <f>IF($D46="","",IFERROR('PPC '!L49,""))</f>
        <v/>
      </c>
      <c r="I46" s="1940" t="str">
        <f>IF($E46="","",IFERROR('PPC '!N49,""))</f>
        <v/>
      </c>
      <c r="J46" s="1940" t="str">
        <f>IF($E46="","",IFERROR('PPC '!F49,""))</f>
        <v/>
      </c>
      <c r="K46" s="1955" t="str">
        <f t="shared" si="3"/>
        <v/>
      </c>
      <c r="L46" s="1859"/>
      <c r="M46" s="1907"/>
      <c r="N46" s="2094"/>
      <c r="O46" s="2094"/>
      <c r="P46" s="1907"/>
      <c r="Q46" s="1907"/>
      <c r="R46" s="1907"/>
      <c r="S46" s="1907"/>
      <c r="T46" s="1967"/>
      <c r="U46" s="1950"/>
      <c r="V46" s="2048"/>
      <c r="W46" s="2094"/>
      <c r="X46" s="2094"/>
      <c r="Y46" s="1907"/>
      <c r="Z46" s="1907"/>
      <c r="AA46" s="1907"/>
      <c r="AB46" s="1907"/>
      <c r="AC46" s="1967"/>
      <c r="AD46" s="1950"/>
      <c r="AE46" s="1907"/>
      <c r="AF46" s="2094"/>
      <c r="AG46" s="2094"/>
      <c r="AH46" s="1907"/>
      <c r="AI46" s="1907"/>
      <c r="AJ46" s="2113"/>
      <c r="AK46" s="1907"/>
      <c r="AL46" s="1967"/>
      <c r="AM46" s="1950"/>
      <c r="AN46" s="1743"/>
      <c r="AO46" s="1739"/>
      <c r="AP46" s="1739"/>
      <c r="AQ46" s="1739"/>
      <c r="AR46" s="1739"/>
      <c r="AS46" s="1739"/>
      <c r="AT46" s="1739"/>
      <c r="AU46" s="1739"/>
      <c r="AV46" s="1739"/>
      <c r="AW46" s="1739"/>
      <c r="AX46" s="1739"/>
      <c r="AY46" s="1739"/>
      <c r="AZ46" s="1739"/>
      <c r="BA46" s="1793"/>
    </row>
    <row r="47" spans="2:53" ht="24">
      <c r="B47" s="1866" t="str">
        <f>IF('PPC '!$B50="","",'PPC '!$B50)</f>
        <v>A1270</v>
      </c>
      <c r="C47" s="1844" t="str">
        <f>'PPC '!$C50</f>
        <v>Montaje e instalación de bomba 1760-PU-33101 - Suministro MY</v>
      </c>
      <c r="D47" s="1909" t="str">
        <f>IF('PPC '!$D50="","",'PPC '!$D50)</f>
        <v>UND</v>
      </c>
      <c r="E47" s="1941">
        <f>IF($D47="","",'PPC '!$E50)</f>
        <v>1</v>
      </c>
      <c r="F47" s="1941">
        <f>IF($D47="","",IFERROR('PPC '!G50,""))</f>
        <v>1</v>
      </c>
      <c r="G47" s="1941">
        <f>IF($D47="","",IFERROR('PPC '!I50,""))</f>
        <v>0</v>
      </c>
      <c r="H47" s="1941">
        <f>IF($D47="","",IFERROR('PPC '!L50,""))</f>
        <v>1</v>
      </c>
      <c r="I47" s="1941">
        <f>IF($E47="","",IFERROR('PPC '!N50,""))</f>
        <v>32.799999999999997</v>
      </c>
      <c r="J47" s="1941">
        <f>IF($E47="","",IFERROR('PPC '!F50,""))</f>
        <v>32.799999999999997</v>
      </c>
      <c r="K47" s="1956">
        <f t="shared" si="3"/>
        <v>3.5226410874430064E-3</v>
      </c>
      <c r="L47" s="1844"/>
      <c r="M47" s="1887"/>
      <c r="N47" s="2095"/>
      <c r="O47" s="2095"/>
      <c r="P47" s="1887"/>
      <c r="Q47" s="1887"/>
      <c r="R47" s="1887"/>
      <c r="S47" s="1887"/>
      <c r="T47" s="1965">
        <f>IF($D47="","",IFERROR((U47*$I47)/$J$8,0))</f>
        <v>0</v>
      </c>
      <c r="U47" s="1949">
        <f>IF($D47="","",SUM(M47:S47))</f>
        <v>0</v>
      </c>
      <c r="V47" s="2049"/>
      <c r="W47" s="2095"/>
      <c r="X47" s="2095"/>
      <c r="Y47" s="1887"/>
      <c r="Z47" s="1887"/>
      <c r="AA47" s="1887"/>
      <c r="AB47" s="1887"/>
      <c r="AC47" s="1965">
        <f>IF($D47="","",IFERROR((AD47*$I47)/$J$8,0))</f>
        <v>0</v>
      </c>
      <c r="AD47" s="1949">
        <f>IF($D47="","",SUM(V47:AB47))</f>
        <v>0</v>
      </c>
      <c r="AE47" s="1887">
        <v>0.2</v>
      </c>
      <c r="AF47" s="2095"/>
      <c r="AG47" s="2095"/>
      <c r="AH47" s="1887">
        <v>0.2</v>
      </c>
      <c r="AI47" s="1887">
        <v>0.2</v>
      </c>
      <c r="AJ47" s="2115">
        <v>0.2</v>
      </c>
      <c r="AK47" s="1887">
        <v>0.2</v>
      </c>
      <c r="AL47" s="1965">
        <f>IF($D47="","",IFERROR((AM47*$I47)/$J$8,0))</f>
        <v>3.5226410874430064E-3</v>
      </c>
      <c r="AM47" s="1949">
        <f>IF($D47="","",SUM(AE47:AK47))</f>
        <v>1</v>
      </c>
      <c r="AN47" s="1744">
        <f>K47-T47-AC47-AL47</f>
        <v>0</v>
      </c>
      <c r="AO47" s="1739"/>
      <c r="AP47" s="1739"/>
      <c r="AQ47" s="1739"/>
      <c r="AR47" s="1739"/>
      <c r="AS47" s="1739"/>
      <c r="AT47" s="1739"/>
      <c r="AU47" s="1739"/>
      <c r="AV47" s="1739"/>
      <c r="AW47" s="1739"/>
      <c r="AX47" s="1739"/>
      <c r="AY47" s="1739"/>
      <c r="AZ47" s="1739"/>
      <c r="BA47" s="1793"/>
    </row>
    <row r="48" spans="2:53" ht="24.75">
      <c r="B48" s="1867" t="str">
        <f>IF('PPC '!$B51="","",'PPC '!$B51)</f>
        <v>A1280</v>
      </c>
      <c r="C48" s="1881" t="str">
        <f>'PPC '!$C51</f>
        <v>Montaje e instalación de bomba 1760-PU-33102 - Suministro MY</v>
      </c>
      <c r="D48" s="1908" t="str">
        <f>IF('PPC '!$D51="","",'PPC '!$D51)</f>
        <v>UND</v>
      </c>
      <c r="E48" s="1942">
        <f>IF($D48="","",'PPC '!$E51)</f>
        <v>1</v>
      </c>
      <c r="F48" s="1942">
        <f>IF($D48="","",IFERROR('PPC '!G51,""))</f>
        <v>1</v>
      </c>
      <c r="G48" s="1942">
        <f>IF($D48="","",IFERROR('PPC '!I51,""))</f>
        <v>0</v>
      </c>
      <c r="H48" s="1942">
        <f>IF($D48="","",IFERROR('PPC '!L51,""))</f>
        <v>1</v>
      </c>
      <c r="I48" s="1942">
        <f>IF($E48="","",IFERROR('PPC '!N51,""))</f>
        <v>32.799999999999997</v>
      </c>
      <c r="J48" s="1942">
        <f>IF($E48="","",IFERROR('PPC '!F51,""))</f>
        <v>32.799999999999997</v>
      </c>
      <c r="K48" s="1958">
        <f t="shared" si="3"/>
        <v>3.5226410874430064E-3</v>
      </c>
      <c r="L48" s="1843"/>
      <c r="M48" s="1887"/>
      <c r="N48" s="2095"/>
      <c r="O48" s="2095"/>
      <c r="P48" s="1887"/>
      <c r="Q48" s="1887"/>
      <c r="R48" s="1887"/>
      <c r="S48" s="1887"/>
      <c r="T48" s="1966">
        <f>IF($D48="","",IFERROR((U48*$I48)/$J$8,0))</f>
        <v>0</v>
      </c>
      <c r="U48" s="1948">
        <f>IF($D48="","",SUM(M48:S48))</f>
        <v>0</v>
      </c>
      <c r="V48" s="2049"/>
      <c r="W48" s="2095"/>
      <c r="X48" s="2095"/>
      <c r="Y48" s="1887"/>
      <c r="Z48" s="1887"/>
      <c r="AA48" s="1887"/>
      <c r="AB48" s="1887"/>
      <c r="AC48" s="1966">
        <f>IF($D48="","",IFERROR((AD48*$I48)/$J$8,0))</f>
        <v>0</v>
      </c>
      <c r="AD48" s="1948">
        <f>IF($D48="","",SUM(V48:AB48))</f>
        <v>0</v>
      </c>
      <c r="AE48" s="1887">
        <v>0.2</v>
      </c>
      <c r="AF48" s="2095"/>
      <c r="AG48" s="2095"/>
      <c r="AH48" s="1887">
        <v>0.2</v>
      </c>
      <c r="AI48" s="1887">
        <v>0.2</v>
      </c>
      <c r="AJ48" s="2115">
        <v>0.2</v>
      </c>
      <c r="AK48" s="1887">
        <v>0.2</v>
      </c>
      <c r="AL48" s="1966">
        <f>IF($D48="","",IFERROR((AM48*$I48)/$J$8,0))</f>
        <v>3.5226410874430064E-3</v>
      </c>
      <c r="AM48" s="1948">
        <f>IF($D48="","",SUM(AE48:AK48))</f>
        <v>1</v>
      </c>
      <c r="AN48" s="1740"/>
      <c r="AO48" s="1739"/>
      <c r="AP48" s="1739"/>
      <c r="AQ48" s="1739"/>
      <c r="AR48" s="1739"/>
      <c r="AS48" s="1739"/>
      <c r="AT48" s="1739"/>
      <c r="AU48" s="1739"/>
      <c r="AV48" s="1739"/>
      <c r="AW48" s="1739"/>
      <c r="AX48" s="1739"/>
      <c r="AY48" s="1739"/>
      <c r="AZ48" s="1739"/>
      <c r="BA48" s="1793"/>
    </row>
    <row r="49" spans="2:53" ht="24">
      <c r="B49" s="1866" t="str">
        <f>IF('PPC '!$B52="","",'PPC '!$B52)</f>
        <v>A1290</v>
      </c>
      <c r="C49" s="1844" t="str">
        <f>'PPC '!$C52</f>
        <v>Montaje e instalación de bomba 1760-PU-33103 - Suministro MY</v>
      </c>
      <c r="D49" s="1909" t="str">
        <f>IF('PPC '!$D52="","",'PPC '!$D52)</f>
        <v>UND</v>
      </c>
      <c r="E49" s="1941">
        <f>IF($D49="","",'PPC '!$E52)</f>
        <v>1</v>
      </c>
      <c r="F49" s="1941">
        <f>IF($D49="","",IFERROR('PPC '!G52,""))</f>
        <v>1</v>
      </c>
      <c r="G49" s="1941">
        <f>IF($D49="","",IFERROR('PPC '!I52,""))</f>
        <v>0</v>
      </c>
      <c r="H49" s="1941">
        <f>IF($D49="","",IFERROR('PPC '!L52,""))</f>
        <v>1</v>
      </c>
      <c r="I49" s="1941">
        <f>IF($E49="","",IFERROR('PPC '!N52,""))</f>
        <v>32.799999999999997</v>
      </c>
      <c r="J49" s="1941">
        <f>IF($E49="","",IFERROR('PPC '!F52,""))</f>
        <v>32.799999999999997</v>
      </c>
      <c r="K49" s="1956">
        <f t="shared" si="3"/>
        <v>3.5226410874430064E-3</v>
      </c>
      <c r="L49" s="1844"/>
      <c r="M49" s="1887"/>
      <c r="N49" s="2095"/>
      <c r="O49" s="2095"/>
      <c r="P49" s="1887"/>
      <c r="Q49" s="1887"/>
      <c r="R49" s="1887"/>
      <c r="S49" s="1887"/>
      <c r="T49" s="1966">
        <f>IF($D49="","",IFERROR((U49*$I49)/$J$8,0))</f>
        <v>0</v>
      </c>
      <c r="U49" s="1948">
        <f>IF($D49="","",SUM(M49:S49))</f>
        <v>0</v>
      </c>
      <c r="V49" s="2049"/>
      <c r="W49" s="2095"/>
      <c r="X49" s="2095"/>
      <c r="Y49" s="1887"/>
      <c r="Z49" s="1887"/>
      <c r="AA49" s="1887"/>
      <c r="AB49" s="1887"/>
      <c r="AC49" s="1966">
        <f>IF($D49="","",IFERROR((AD49*$I49)/$J$8,0))</f>
        <v>0</v>
      </c>
      <c r="AD49" s="1948">
        <f>IF($D49="","",SUM(V49:AB49))</f>
        <v>0</v>
      </c>
      <c r="AE49" s="1887"/>
      <c r="AF49" s="2095"/>
      <c r="AG49" s="2095"/>
      <c r="AH49" s="1887"/>
      <c r="AI49" s="1887"/>
      <c r="AJ49" s="2115"/>
      <c r="AK49" s="1887"/>
      <c r="AL49" s="1966">
        <f>IF($D49="","",IFERROR((AM49*$I49)/$J$8,0))</f>
        <v>0</v>
      </c>
      <c r="AM49" s="1948">
        <f>IF($D49="","",SUM(AE49:AK49))</f>
        <v>0</v>
      </c>
      <c r="AN49" s="1740">
        <f>K49-T49-AC49-AL49</f>
        <v>3.5226410874430064E-3</v>
      </c>
      <c r="AO49" s="1739"/>
      <c r="AP49" s="1739"/>
      <c r="AQ49" s="1739"/>
      <c r="AR49" s="1739"/>
      <c r="AS49" s="1739"/>
      <c r="AT49" s="1739"/>
      <c r="AU49" s="1739"/>
      <c r="AV49" s="1739"/>
      <c r="AW49" s="1739"/>
      <c r="AX49" s="1739"/>
      <c r="AY49" s="1739"/>
      <c r="AZ49" s="1739"/>
      <c r="BA49" s="1793"/>
    </row>
    <row r="50" spans="2:53" ht="24">
      <c r="B50" s="1866" t="str">
        <f>IF('PPC '!$B53="","",'PPC '!$B53)</f>
        <v>A1300</v>
      </c>
      <c r="C50" s="1844" t="str">
        <f>'PPC '!$C53</f>
        <v>Montaje e instalación de bomba 1760-PU-33104 - Suministro MY</v>
      </c>
      <c r="D50" s="1909" t="str">
        <f>IF('PPC '!$D53="","",'PPC '!$D53)</f>
        <v>UND</v>
      </c>
      <c r="E50" s="1941">
        <f>IF($D50="","",'PPC '!$E53)</f>
        <v>1</v>
      </c>
      <c r="F50" s="1941">
        <f>IF($D50="","",IFERROR('PPC '!G53,""))</f>
        <v>1</v>
      </c>
      <c r="G50" s="1941">
        <f>IF($D50="","",IFERROR('PPC '!I53,""))</f>
        <v>0</v>
      </c>
      <c r="H50" s="1941">
        <f>IF($D50="","",IFERROR('PPC '!L53,""))</f>
        <v>1</v>
      </c>
      <c r="I50" s="1941">
        <f>IF($E50="","",IFERROR('PPC '!N53,""))</f>
        <v>32.799999999999997</v>
      </c>
      <c r="J50" s="1941">
        <f>IF($E50="","",IFERROR('PPC '!F53,""))</f>
        <v>32.799999999999997</v>
      </c>
      <c r="K50" s="1956">
        <f t="shared" si="3"/>
        <v>3.5226410874430064E-3</v>
      </c>
      <c r="L50" s="1844"/>
      <c r="M50" s="1887"/>
      <c r="N50" s="2095"/>
      <c r="O50" s="2095"/>
      <c r="P50" s="1887"/>
      <c r="Q50" s="1887"/>
      <c r="R50" s="1887"/>
      <c r="S50" s="1887"/>
      <c r="T50" s="1966">
        <f>IF($D50="","",IFERROR((U50*$I50)/$J$8,0))</f>
        <v>0</v>
      </c>
      <c r="U50" s="1948">
        <f>IF($D50="","",SUM(M50:S50))</f>
        <v>0</v>
      </c>
      <c r="V50" s="2049"/>
      <c r="W50" s="2095"/>
      <c r="X50" s="2095"/>
      <c r="Y50" s="1887"/>
      <c r="Z50" s="1887"/>
      <c r="AA50" s="1887"/>
      <c r="AB50" s="1887"/>
      <c r="AC50" s="1966">
        <f>IF($D50="","",IFERROR((AD50*$I50)/$J$8,0))</f>
        <v>0</v>
      </c>
      <c r="AD50" s="1948">
        <f>IF($D50="","",SUM(V50:AB50))</f>
        <v>0</v>
      </c>
      <c r="AE50" s="1887"/>
      <c r="AF50" s="2095"/>
      <c r="AG50" s="2095"/>
      <c r="AH50" s="1887"/>
      <c r="AI50" s="1887"/>
      <c r="AJ50" s="2115"/>
      <c r="AK50" s="1887"/>
      <c r="AL50" s="1966">
        <f>IF($D50="","",IFERROR((AM50*$I50)/$J$8,0))</f>
        <v>0</v>
      </c>
      <c r="AM50" s="1948">
        <f>IF($D50="","",SUM(AE50:AK50))</f>
        <v>0</v>
      </c>
      <c r="AN50" s="1740"/>
      <c r="AO50" s="1739"/>
      <c r="AP50" s="1739"/>
      <c r="AQ50" s="1739"/>
      <c r="AR50" s="1739"/>
      <c r="AS50" s="1739"/>
      <c r="AT50" s="1739"/>
      <c r="AU50" s="1739"/>
      <c r="AV50" s="1739"/>
      <c r="AW50" s="1739"/>
      <c r="AX50" s="1739"/>
      <c r="AY50" s="1739"/>
      <c r="AZ50" s="1739"/>
      <c r="BA50" s="1793"/>
    </row>
    <row r="51" spans="2:53" ht="24">
      <c r="B51" s="1866" t="str">
        <f>IF('PPC '!$B54="","",'PPC '!$B54)</f>
        <v>A1310</v>
      </c>
      <c r="C51" s="1844" t="str">
        <f>'PPC '!$C54</f>
        <v>Montaje e instalación de bomba 1760-PU-33105 - Suministro MY</v>
      </c>
      <c r="D51" s="1909" t="str">
        <f>IF('PPC '!$D54="","",'PPC '!$D54)</f>
        <v>UND</v>
      </c>
      <c r="E51" s="1941">
        <f>IF($D51="","",'PPC '!$E54)</f>
        <v>1</v>
      </c>
      <c r="F51" s="1941">
        <f>IF($D51="","",IFERROR('PPC '!G54,""))</f>
        <v>1</v>
      </c>
      <c r="G51" s="1941">
        <f>IF($D51="","",IFERROR('PPC '!I54,""))</f>
        <v>0</v>
      </c>
      <c r="H51" s="1941">
        <f>IF($D51="","",IFERROR('PPC '!L54,""))</f>
        <v>1</v>
      </c>
      <c r="I51" s="1941">
        <f>IF($E51="","",IFERROR('PPC '!N54,""))</f>
        <v>32.799999999999997</v>
      </c>
      <c r="J51" s="1941">
        <f>IF($E51="","",IFERROR('PPC '!F54,""))</f>
        <v>32.799999999999997</v>
      </c>
      <c r="K51" s="1956">
        <f t="shared" si="3"/>
        <v>3.5226410874430064E-3</v>
      </c>
      <c r="L51" s="1844"/>
      <c r="M51" s="1887"/>
      <c r="N51" s="2095"/>
      <c r="O51" s="2095"/>
      <c r="P51" s="1887"/>
      <c r="Q51" s="1887"/>
      <c r="R51" s="1887"/>
      <c r="S51" s="1887"/>
      <c r="T51" s="1966">
        <f>IF($D51="","",IFERROR((U51*$I51)/$J$8,0))</f>
        <v>0</v>
      </c>
      <c r="U51" s="1948">
        <f>IF($D51="","",SUM(M51:S51))</f>
        <v>0</v>
      </c>
      <c r="V51" s="2049"/>
      <c r="W51" s="2095"/>
      <c r="X51" s="2095"/>
      <c r="Y51" s="1887"/>
      <c r="Z51" s="1887"/>
      <c r="AA51" s="1887"/>
      <c r="AB51" s="1887"/>
      <c r="AC51" s="1966">
        <f>IF($D51="","",IFERROR((AD51*$I51)/$J$8,0))</f>
        <v>0</v>
      </c>
      <c r="AD51" s="1948">
        <f>IF($D51="","",SUM(V51:AB51))</f>
        <v>0</v>
      </c>
      <c r="AE51" s="1887"/>
      <c r="AF51" s="2095"/>
      <c r="AG51" s="2095"/>
      <c r="AH51" s="1887"/>
      <c r="AI51" s="1887"/>
      <c r="AJ51" s="2115"/>
      <c r="AK51" s="1887"/>
      <c r="AL51" s="1966">
        <f>IF($D51="","",IFERROR((AM51*$I51)/$J$8,0))</f>
        <v>0</v>
      </c>
      <c r="AM51" s="1948">
        <f>IF($D51="","",SUM(AE51:AK51))</f>
        <v>0</v>
      </c>
      <c r="AN51" s="1740"/>
      <c r="AO51" s="1739"/>
      <c r="AP51" s="1739"/>
      <c r="AQ51" s="1739"/>
      <c r="AR51" s="1739"/>
      <c r="AS51" s="1739"/>
      <c r="AT51" s="1739"/>
      <c r="AU51" s="1739"/>
      <c r="AV51" s="1739"/>
      <c r="AW51" s="1739"/>
      <c r="AX51" s="1739"/>
      <c r="AY51" s="1739"/>
      <c r="AZ51" s="1739"/>
      <c r="BA51" s="1793"/>
    </row>
    <row r="52" spans="2:53" ht="24">
      <c r="B52" s="1868" t="str">
        <f>IF('PPC '!$B55="","",'PPC '!$B55)</f>
        <v/>
      </c>
      <c r="C52" s="1860" t="str">
        <f>'PPC '!$C55</f>
        <v>MONTAJE E INSTALACIÓN DE BOMBAS PARA AGUA DE DILUCIÓN</v>
      </c>
      <c r="D52" s="1927">
        <f>IF('PPC '!$D55="","",'PPC '!$D55)</f>
        <v>0</v>
      </c>
      <c r="E52" s="1943">
        <f>IF($D52="","",'PPC '!$E55)</f>
        <v>1</v>
      </c>
      <c r="F52" s="1943">
        <f>IF($D52="","",IFERROR('PPC '!G55,""))</f>
        <v>0</v>
      </c>
      <c r="G52" s="1943">
        <f>IF($D52="","",IFERROR('PPC '!I55,""))</f>
        <v>0</v>
      </c>
      <c r="H52" s="1943">
        <f>IF($D52="","",IFERROR('PPC '!L55,""))</f>
        <v>1</v>
      </c>
      <c r="I52" s="1943">
        <f>IF($E52="","",IFERROR('PPC '!N55,""))</f>
        <v>32.799999999999997</v>
      </c>
      <c r="J52" s="1943">
        <f>IF($E52="","",IFERROR('PPC '!F55,""))</f>
        <v>32.799999999999997</v>
      </c>
      <c r="K52" s="1959">
        <f t="shared" si="3"/>
        <v>3.5226410874430064E-3</v>
      </c>
      <c r="L52" s="1860"/>
      <c r="M52" s="1907"/>
      <c r="N52" s="2094"/>
      <c r="O52" s="2094"/>
      <c r="P52" s="1907"/>
      <c r="Q52" s="1907"/>
      <c r="R52" s="1907"/>
      <c r="S52" s="1907"/>
      <c r="T52" s="1963"/>
      <c r="U52" s="1947"/>
      <c r="V52" s="2048"/>
      <c r="W52" s="2094"/>
      <c r="X52" s="2094"/>
      <c r="Y52" s="1907"/>
      <c r="Z52" s="1907"/>
      <c r="AA52" s="1907"/>
      <c r="AB52" s="1907"/>
      <c r="AC52" s="1963"/>
      <c r="AD52" s="1947"/>
      <c r="AE52" s="1907"/>
      <c r="AF52" s="2094"/>
      <c r="AG52" s="2094"/>
      <c r="AH52" s="1907"/>
      <c r="AI52" s="1907"/>
      <c r="AJ52" s="2113"/>
      <c r="AK52" s="1907"/>
      <c r="AL52" s="1963"/>
      <c r="AM52" s="1947"/>
      <c r="AN52" s="1740"/>
      <c r="AO52" s="1739"/>
      <c r="AP52" s="1739"/>
      <c r="AQ52" s="1739"/>
      <c r="AR52" s="1739"/>
      <c r="AS52" s="1739"/>
      <c r="AT52" s="1739"/>
      <c r="AU52" s="1739"/>
      <c r="AV52" s="1739"/>
      <c r="AW52" s="1739"/>
      <c r="AX52" s="1739"/>
      <c r="AY52" s="1739"/>
      <c r="AZ52" s="1739"/>
      <c r="BA52" s="1793"/>
    </row>
    <row r="53" spans="2:53" ht="24">
      <c r="B53" s="1866" t="str">
        <f>IF('PPC '!$B56="","",'PPC '!$B56)</f>
        <v>A1320</v>
      </c>
      <c r="C53" s="1844" t="str">
        <f>'PPC '!$C56</f>
        <v>Montaje e instalación de bomba 1760-PU-33001 - Suministro MY</v>
      </c>
      <c r="D53" s="1909" t="str">
        <f>IF('PPC '!$D56="","",'PPC '!$D56)</f>
        <v>UND</v>
      </c>
      <c r="E53" s="1941">
        <f>IF($D53="","",'PPC '!$E56)</f>
        <v>1</v>
      </c>
      <c r="F53" s="1941">
        <f>IF($D53="","",IFERROR('PPC '!G56,""))</f>
        <v>0</v>
      </c>
      <c r="G53" s="1941">
        <f>IF($D53="","",IFERROR('PPC '!I56,""))</f>
        <v>0</v>
      </c>
      <c r="H53" s="1941">
        <f>IF($D53="","",IFERROR('PPC '!L56,""))</f>
        <v>1</v>
      </c>
      <c r="I53" s="1941">
        <f>IF($E53="","",IFERROR('PPC '!N56,""))</f>
        <v>32.799999999999997</v>
      </c>
      <c r="J53" s="1941">
        <f>IF($E53="","",IFERROR('PPC '!F56,""))</f>
        <v>32.799999999999997</v>
      </c>
      <c r="K53" s="1956">
        <f t="shared" si="3"/>
        <v>3.5226410874430064E-3</v>
      </c>
      <c r="L53" s="1844"/>
      <c r="M53" s="1887"/>
      <c r="N53" s="2095"/>
      <c r="O53" s="2095"/>
      <c r="P53" s="1887"/>
      <c r="Q53" s="1887"/>
      <c r="R53" s="1887"/>
      <c r="S53" s="1887"/>
      <c r="T53" s="1966">
        <f>IF($D53="","",IFERROR((U53*$I53)/$J$8,0))</f>
        <v>0</v>
      </c>
      <c r="U53" s="1948">
        <f>IF($D53="","",SUM(M53:S53))</f>
        <v>0</v>
      </c>
      <c r="V53" s="2049"/>
      <c r="W53" s="2095"/>
      <c r="X53" s="2095"/>
      <c r="Y53" s="1887"/>
      <c r="Z53" s="1887"/>
      <c r="AA53" s="1887"/>
      <c r="AB53" s="1887"/>
      <c r="AC53" s="1966">
        <f>IF($D53="","",IFERROR((AD53*$I53)/$J$8,0))</f>
        <v>0</v>
      </c>
      <c r="AD53" s="1948">
        <f>IF($D53="","",SUM(V53:AB53))</f>
        <v>0</v>
      </c>
      <c r="AE53" s="1887"/>
      <c r="AF53" s="2095"/>
      <c r="AG53" s="2095"/>
      <c r="AH53" s="1887"/>
      <c r="AI53" s="1887"/>
      <c r="AJ53" s="2115"/>
      <c r="AK53" s="1887"/>
      <c r="AL53" s="1966">
        <f>IF($D53="","",IFERROR((AM53*$I53)/$J$8,0))</f>
        <v>0</v>
      </c>
      <c r="AM53" s="1948">
        <f>IF($D53="","",SUM(AE53:AK53))</f>
        <v>0</v>
      </c>
      <c r="AN53" s="1740"/>
      <c r="AO53" s="1739"/>
      <c r="AP53" s="1739"/>
      <c r="AQ53" s="1739"/>
      <c r="AR53" s="1739"/>
      <c r="AS53" s="1739"/>
      <c r="AT53" s="1739"/>
      <c r="AU53" s="1739"/>
      <c r="AV53" s="1739"/>
      <c r="AW53" s="1739"/>
      <c r="AX53" s="1739"/>
      <c r="AY53" s="1739"/>
      <c r="AZ53" s="1739"/>
      <c r="BA53" s="1793"/>
    </row>
    <row r="54" spans="2:53" ht="24">
      <c r="B54" s="1866" t="str">
        <f>IF('PPC '!$B57="","",'PPC '!$B57)</f>
        <v>A1330</v>
      </c>
      <c r="C54" s="1844" t="str">
        <f>'PPC '!$C57</f>
        <v>Montaje e instalación de bomba 1760-PU-33002 - Suministro MY</v>
      </c>
      <c r="D54" s="1909">
        <f>IF('PPC '!$D57="","",'PPC '!$D57)</f>
        <v>0</v>
      </c>
      <c r="E54" s="1941">
        <f>IF($D54="","",'PPC '!$E57)</f>
        <v>0</v>
      </c>
      <c r="F54" s="1941">
        <f>IF($D54="","",IFERROR('PPC '!G57,""))</f>
        <v>0</v>
      </c>
      <c r="G54" s="1941">
        <f>IF($D54="","",IFERROR('PPC '!I57,""))</f>
        <v>0</v>
      </c>
      <c r="H54" s="1941">
        <f>IF($D54="","",IFERROR('PPC '!L57,""))</f>
        <v>0</v>
      </c>
      <c r="I54" s="1941">
        <f>IF($E54="","",IFERROR('PPC '!N57,""))</f>
        <v>0</v>
      </c>
      <c r="J54" s="1941">
        <f>IF($E54="","",IFERROR('PPC '!F57,""))</f>
        <v>0</v>
      </c>
      <c r="K54" s="1956">
        <f t="shared" si="3"/>
        <v>0</v>
      </c>
      <c r="L54" s="1844"/>
      <c r="M54" s="1887"/>
      <c r="N54" s="2095"/>
      <c r="O54" s="2095"/>
      <c r="P54" s="1887"/>
      <c r="Q54" s="1887"/>
      <c r="R54" s="1887"/>
      <c r="S54" s="1887"/>
      <c r="T54" s="1966">
        <f>IF($D54="","",IFERROR((U54*$I54)/$J$8,0))</f>
        <v>0</v>
      </c>
      <c r="U54" s="1948">
        <f>IF($D54="","",SUM(M54:S54))</f>
        <v>0</v>
      </c>
      <c r="V54" s="2049"/>
      <c r="W54" s="2095"/>
      <c r="X54" s="2095"/>
      <c r="Y54" s="1887"/>
      <c r="Z54" s="1887"/>
      <c r="AA54" s="1887"/>
      <c r="AB54" s="1887"/>
      <c r="AC54" s="1966">
        <f>IF($D54="","",IFERROR((AD54*$I54)/$J$8,0))</f>
        <v>0</v>
      </c>
      <c r="AD54" s="1948">
        <f>IF($D54="","",SUM(V54:AB54))</f>
        <v>0</v>
      </c>
      <c r="AE54" s="1887"/>
      <c r="AF54" s="2095"/>
      <c r="AG54" s="2095"/>
      <c r="AH54" s="1887"/>
      <c r="AI54" s="1887"/>
      <c r="AJ54" s="2115"/>
      <c r="AK54" s="1887"/>
      <c r="AL54" s="1966">
        <f>IF($D54="","",IFERROR((AM54*$I54)/$J$8,0))</f>
        <v>0</v>
      </c>
      <c r="AM54" s="1948">
        <f>IF($D54="","",SUM(AE54:AK54))</f>
        <v>0</v>
      </c>
      <c r="AN54" s="1740"/>
      <c r="AO54" s="1739"/>
      <c r="AP54" s="1739"/>
      <c r="AQ54" s="1739"/>
      <c r="AR54" s="1739"/>
      <c r="AS54" s="1739"/>
      <c r="AT54" s="1739"/>
      <c r="AU54" s="1739"/>
      <c r="AV54" s="1739"/>
      <c r="AW54" s="1739"/>
      <c r="AX54" s="1739"/>
      <c r="AY54" s="1739"/>
      <c r="AZ54" s="1739"/>
      <c r="BA54" s="1793"/>
    </row>
    <row r="55" spans="2:53" ht="24">
      <c r="B55" s="1868" t="str">
        <f>IF('PPC '!$B58="","",'PPC '!$B58)</f>
        <v/>
      </c>
      <c r="C55" s="1860" t="str">
        <f>'PPC '!$C58</f>
        <v>MONTAJE DE TUBERÍAS Y ACCESORIOS - SISTEMA DE FLOCULANTE Y DILUCIÓN</v>
      </c>
      <c r="D55" s="1927">
        <f t="shared" ref="D55:P55" si="16">SUM(D56:D57)</f>
        <v>0</v>
      </c>
      <c r="E55" s="1927">
        <f t="shared" si="16"/>
        <v>1</v>
      </c>
      <c r="F55" s="1927">
        <f t="shared" si="16"/>
        <v>1</v>
      </c>
      <c r="G55" s="1927">
        <f t="shared" si="16"/>
        <v>0</v>
      </c>
      <c r="H55" s="1927">
        <f t="shared" si="16"/>
        <v>2</v>
      </c>
      <c r="I55" s="1927">
        <f t="shared" si="16"/>
        <v>1154.5871428571431</v>
      </c>
      <c r="J55" s="1927">
        <f t="shared" si="16"/>
        <v>1154.5871428571431</v>
      </c>
      <c r="K55" s="1927">
        <f t="shared" si="16"/>
        <v>0.12399988135554879</v>
      </c>
      <c r="L55" s="1927">
        <f t="shared" si="16"/>
        <v>0</v>
      </c>
      <c r="M55" s="1927">
        <f t="shared" si="16"/>
        <v>4.5900000000000003E-2</v>
      </c>
      <c r="N55" s="1927">
        <f t="shared" si="16"/>
        <v>0</v>
      </c>
      <c r="O55" s="1927">
        <f t="shared" si="16"/>
        <v>0</v>
      </c>
      <c r="P55" s="1927">
        <f t="shared" si="16"/>
        <v>2.3E-2</v>
      </c>
      <c r="Q55" s="1907"/>
      <c r="R55" s="1907"/>
      <c r="S55" s="1907"/>
      <c r="T55" s="1963"/>
      <c r="U55" s="1947"/>
      <c r="V55" s="2048"/>
      <c r="W55" s="2094"/>
      <c r="X55" s="2094"/>
      <c r="Y55" s="1907"/>
      <c r="Z55" s="1907"/>
      <c r="AA55" s="1907"/>
      <c r="AB55" s="1907"/>
      <c r="AC55" s="1963"/>
      <c r="AD55" s="1947"/>
      <c r="AE55" s="1907"/>
      <c r="AF55" s="2094"/>
      <c r="AG55" s="2094"/>
      <c r="AH55" s="1907"/>
      <c r="AI55" s="1907"/>
      <c r="AJ55" s="2113"/>
      <c r="AK55" s="1907"/>
      <c r="AL55" s="1963"/>
      <c r="AM55" s="1947"/>
      <c r="AN55" s="1740"/>
      <c r="AO55" s="1739"/>
      <c r="AP55" s="1739"/>
      <c r="AQ55" s="1739"/>
      <c r="AR55" s="1739"/>
      <c r="AS55" s="1739"/>
      <c r="AT55" s="1739"/>
      <c r="AU55" s="1739"/>
      <c r="AV55" s="1739"/>
      <c r="AW55" s="1739"/>
      <c r="AX55" s="1739"/>
      <c r="AY55" s="1739"/>
      <c r="AZ55" s="1739"/>
      <c r="BA55" s="1793"/>
    </row>
    <row r="56" spans="2:53" ht="36">
      <c r="B56" s="1866" t="str">
        <f>IF('PPC '!$B59="","",'PPC '!$B59)</f>
        <v>A1340</v>
      </c>
      <c r="C56" s="1844" t="str">
        <f>'PPC '!$C59</f>
        <v>Montaje de línea 3" AA1B - Suministro MY: tubería + accesorios 3" (válv. mariposa y check, bridas, codos, tees, empaques</v>
      </c>
      <c r="D56" s="1909" t="str">
        <f>IF('PPC '!$D59="","",'PPC '!$D59)</f>
        <v>Glb.</v>
      </c>
      <c r="E56" s="1941">
        <f>IF($D56="","",'PPC '!$E59)</f>
        <v>1</v>
      </c>
      <c r="F56" s="1941">
        <f>IF($D56="","",IFERROR('PPC '!G59,""))</f>
        <v>1</v>
      </c>
      <c r="G56" s="1941">
        <v>0</v>
      </c>
      <c r="H56" s="1941">
        <f>IF($D56="","",IFERROR('PPC '!L59,""))</f>
        <v>1</v>
      </c>
      <c r="I56" s="1941">
        <f>IF($E56="","",IFERROR('PPC '!N59,""))</f>
        <v>964.20000000000016</v>
      </c>
      <c r="J56" s="1941">
        <f>IF($E56="","",IFERROR('PPC '!F59,""))</f>
        <v>964.20000000000016</v>
      </c>
      <c r="K56" s="1956">
        <f t="shared" ref="K56:K87" si="17">IF($E56="","",IFERROR(($H56*$I56)/$J$8,0))</f>
        <v>0.10355276025952889</v>
      </c>
      <c r="L56" s="1844"/>
      <c r="M56" s="1887">
        <v>4.5900000000000003E-2</v>
      </c>
      <c r="N56" s="2095"/>
      <c r="O56" s="2095"/>
      <c r="P56" s="1887">
        <v>2.3E-2</v>
      </c>
      <c r="Q56" s="1887">
        <v>4.5900000000000003E-2</v>
      </c>
      <c r="R56" s="1887">
        <v>4.5900000000000003E-2</v>
      </c>
      <c r="S56" s="1887">
        <v>4.5900000000000003E-2</v>
      </c>
      <c r="T56" s="1966">
        <f t="shared" ref="T56:T61" si="18">IF($D56="","",IFERROR((U56*$I56)/$J$8,0))</f>
        <v>2.1394000269618667E-2</v>
      </c>
      <c r="U56" s="1948">
        <f t="shared" ref="U56:U61" si="19">IF($D56="","",SUM(M56:S56))</f>
        <v>0.20660000000000001</v>
      </c>
      <c r="V56" s="2049">
        <v>2.2950819672131202E-2</v>
      </c>
      <c r="W56" s="2095"/>
      <c r="X56" s="2095"/>
      <c r="Y56" s="1887">
        <v>2.2950819672131202E-2</v>
      </c>
      <c r="Z56" s="1887">
        <v>2.2950819672131202E-2</v>
      </c>
      <c r="AA56" s="1887">
        <v>2.2950819672131202E-2</v>
      </c>
      <c r="AB56" s="1887">
        <v>2.2950819672131202E-2</v>
      </c>
      <c r="AC56" s="1966">
        <f t="shared" ref="AC56:AC61" si="20">IF($D56="","",IFERROR((AD56*$I56)/$J$8,0))</f>
        <v>1.1883103636339409E-2</v>
      </c>
      <c r="AD56" s="1948">
        <f t="shared" ref="AD56:AD61" si="21">IF($D56="","",SUM(V56:AB56))</f>
        <v>0.114754098360656</v>
      </c>
      <c r="AE56" s="1887">
        <v>2.2950819672131202E-2</v>
      </c>
      <c r="AF56" s="2095"/>
      <c r="AG56" s="2095"/>
      <c r="AH56" s="1887">
        <v>2.2950819672131202E-2</v>
      </c>
      <c r="AI56" s="1887">
        <v>2.2950819672131202E-2</v>
      </c>
      <c r="AJ56" s="2115">
        <v>2.2950819672131202E-2</v>
      </c>
      <c r="AK56" s="1887">
        <v>2.2950819672131202E-2</v>
      </c>
      <c r="AL56" s="1966">
        <f t="shared" ref="AL56:AL61" si="22">IF($D56="","",IFERROR((AM56*$I56)/$J$8,0))</f>
        <v>1.1883103636339409E-2</v>
      </c>
      <c r="AM56" s="1948">
        <f t="shared" ref="AM56:AM61" si="23">IF($D56="","",SUM(AE56:AK56))</f>
        <v>0.114754098360656</v>
      </c>
      <c r="AN56" s="1740"/>
      <c r="AO56" s="1739"/>
      <c r="AP56" s="1739"/>
      <c r="AQ56" s="1739"/>
      <c r="AR56" s="1739"/>
      <c r="AS56" s="1739"/>
      <c r="AT56" s="1739"/>
      <c r="AU56" s="1739"/>
      <c r="AV56" s="1739"/>
      <c r="AW56" s="1739"/>
      <c r="AX56" s="1739"/>
      <c r="AY56" s="1739"/>
      <c r="AZ56" s="1739"/>
      <c r="BA56" s="1793"/>
    </row>
    <row r="57" spans="2:53" ht="36">
      <c r="B57" s="1866" t="str">
        <f>IF('PPC '!$B60="","",'PPC '!$B60)</f>
        <v>A1350</v>
      </c>
      <c r="C57" s="1844" t="str">
        <f>'PPC '!$C60</f>
        <v>Montaje de línea 4" AA1B - Suministro MY: tubería + accesorios 4" (válv. mariposa, bridas, codos, tees, reducción 4"x3",</v>
      </c>
      <c r="D57" s="1909">
        <v>0</v>
      </c>
      <c r="E57" s="1941">
        <v>0</v>
      </c>
      <c r="F57" s="1941">
        <v>0</v>
      </c>
      <c r="G57" s="1941">
        <v>0</v>
      </c>
      <c r="H57" s="1941">
        <f>IF($D57="","",IFERROR('PPC '!L60,""))</f>
        <v>1</v>
      </c>
      <c r="I57" s="1941">
        <f>IF($E57="","",IFERROR('PPC '!N60,""))</f>
        <v>190.38714285714286</v>
      </c>
      <c r="J57" s="1941">
        <f>IF($E57="","",IFERROR('PPC '!F60,""))</f>
        <v>190.38714285714286</v>
      </c>
      <c r="K57" s="1956">
        <f t="shared" si="17"/>
        <v>2.0447121096019902E-2</v>
      </c>
      <c r="L57" s="1844"/>
      <c r="M57" s="1887"/>
      <c r="N57" s="2095"/>
      <c r="O57" s="2095"/>
      <c r="P57" s="1887">
        <v>0</v>
      </c>
      <c r="Q57" s="1887"/>
      <c r="R57" s="1887"/>
      <c r="S57" s="1887"/>
      <c r="T57" s="1966">
        <f t="shared" si="18"/>
        <v>0</v>
      </c>
      <c r="U57" s="1948">
        <f t="shared" si="19"/>
        <v>0</v>
      </c>
      <c r="V57" s="2049"/>
      <c r="W57" s="2095"/>
      <c r="X57" s="2095"/>
      <c r="Y57" s="1887"/>
      <c r="Z57" s="1887"/>
      <c r="AA57" s="1887"/>
      <c r="AB57" s="1887"/>
      <c r="AC57" s="1966">
        <f t="shared" si="20"/>
        <v>0</v>
      </c>
      <c r="AD57" s="1948">
        <f t="shared" si="21"/>
        <v>0</v>
      </c>
      <c r="AE57" s="1887"/>
      <c r="AF57" s="2095"/>
      <c r="AG57" s="2095"/>
      <c r="AH57" s="1887"/>
      <c r="AI57" s="1887"/>
      <c r="AJ57" s="2115"/>
      <c r="AK57" s="1887"/>
      <c r="AL57" s="1966">
        <f t="shared" si="22"/>
        <v>0</v>
      </c>
      <c r="AM57" s="1948">
        <f t="shared" si="23"/>
        <v>0</v>
      </c>
      <c r="AN57" s="1740"/>
      <c r="AO57" s="1739"/>
      <c r="AP57" s="1739"/>
      <c r="AQ57" s="1739"/>
      <c r="AR57" s="1739"/>
      <c r="AS57" s="1739"/>
      <c r="AT57" s="1739"/>
      <c r="AU57" s="1739"/>
      <c r="AV57" s="1739"/>
      <c r="AW57" s="1739"/>
      <c r="AX57" s="1739"/>
      <c r="AY57" s="1739"/>
      <c r="AZ57" s="1739"/>
      <c r="BA57" s="1793"/>
    </row>
    <row r="58" spans="2:53" ht="36">
      <c r="B58" s="1866" t="str">
        <f>IF('PPC '!$B61="","",'PPC '!$B61)</f>
        <v>A1360</v>
      </c>
      <c r="C58" s="1844" t="str">
        <f>'PPC '!$C61</f>
        <v>Suministro y montaje de línea ½" AA1B - Contratista: tubería + accesorios ½" (válv. bola, bridas SW, empaques, codos, te</v>
      </c>
      <c r="D58" s="1909" t="str">
        <f>IF('PPC '!$D61="","",'PPC '!$D61)</f>
        <v>Glb.</v>
      </c>
      <c r="E58" s="1941">
        <f>IF($D58="","",'PPC '!$E61)</f>
        <v>1</v>
      </c>
      <c r="F58" s="1941">
        <f>IF($D58="","",IFERROR('PPC '!G61,""))</f>
        <v>1</v>
      </c>
      <c r="G58" s="1941">
        <f>IF($D58="","",IFERROR('PPC '!I61,""))</f>
        <v>0</v>
      </c>
      <c r="H58" s="1941">
        <f>IF($D58="","",IFERROR('PPC '!L61,""))</f>
        <v>1</v>
      </c>
      <c r="I58" s="1941">
        <f>IF($E58="","",IFERROR('PPC '!N61,""))</f>
        <v>140.00399999999999</v>
      </c>
      <c r="J58" s="1941">
        <f>IF($E58="","",IFERROR('PPC '!F61,""))</f>
        <v>140.00399999999999</v>
      </c>
      <c r="K58" s="1956">
        <f t="shared" si="17"/>
        <v>1.503609276848691E-2</v>
      </c>
      <c r="L58" s="1844"/>
      <c r="M58" s="1887"/>
      <c r="N58" s="2095"/>
      <c r="O58" s="2095"/>
      <c r="P58" s="1887"/>
      <c r="Q58" s="1887"/>
      <c r="R58" s="1887"/>
      <c r="S58" s="1887"/>
      <c r="T58" s="1966">
        <f t="shared" si="18"/>
        <v>0</v>
      </c>
      <c r="U58" s="1948">
        <f t="shared" si="19"/>
        <v>0</v>
      </c>
      <c r="V58" s="2049"/>
      <c r="W58" s="2095"/>
      <c r="X58" s="2095"/>
      <c r="Y58" s="1887"/>
      <c r="Z58" s="1887"/>
      <c r="AA58" s="1887"/>
      <c r="AB58" s="1887"/>
      <c r="AC58" s="1966">
        <f t="shared" si="20"/>
        <v>0</v>
      </c>
      <c r="AD58" s="1948">
        <f t="shared" si="21"/>
        <v>0</v>
      </c>
      <c r="AE58" s="1887"/>
      <c r="AF58" s="2095"/>
      <c r="AG58" s="2095"/>
      <c r="AH58" s="1887"/>
      <c r="AI58" s="1887"/>
      <c r="AJ58" s="2115"/>
      <c r="AK58" s="1887"/>
      <c r="AL58" s="1966">
        <f t="shared" si="22"/>
        <v>0</v>
      </c>
      <c r="AM58" s="1948">
        <f t="shared" si="23"/>
        <v>0</v>
      </c>
      <c r="AN58" s="1740"/>
      <c r="AO58" s="1739"/>
      <c r="AP58" s="1739"/>
      <c r="AQ58" s="1739"/>
      <c r="AR58" s="1739"/>
      <c r="AS58" s="1739"/>
      <c r="AT58" s="1739"/>
      <c r="AU58" s="1739"/>
      <c r="AV58" s="1739"/>
      <c r="AW58" s="1739"/>
      <c r="AX58" s="1739"/>
      <c r="AY58" s="1739"/>
      <c r="AZ58" s="1739"/>
      <c r="BA58" s="1793"/>
    </row>
    <row r="59" spans="2:53" ht="36">
      <c r="B59" s="1866" t="str">
        <f>IF('PPC '!$B62="","",'PPC '!$B62)</f>
        <v>A1370</v>
      </c>
      <c r="C59" s="1844" t="str">
        <f>'PPC '!$C62</f>
        <v>Suministro y montaje de línea 1" AA1B - Contratista: tubería + accesorios 1" (válv. check y bola, bridas SW, empaques, s</v>
      </c>
      <c r="D59" s="1909" t="str">
        <f>IF('PPC '!$D62="","",'PPC '!$D62)</f>
        <v>Glb.</v>
      </c>
      <c r="E59" s="1941">
        <f>IF($D59="","",'PPC '!$E62)</f>
        <v>1</v>
      </c>
      <c r="F59" s="1941">
        <f>IF($D59="","",IFERROR('PPC '!G62,""))</f>
        <v>1</v>
      </c>
      <c r="G59" s="1941">
        <f>IF($D59="","",IFERROR('PPC '!I62,""))</f>
        <v>0</v>
      </c>
      <c r="H59" s="1941">
        <f>IF($D59="","",IFERROR('PPC '!L62,""))</f>
        <v>1</v>
      </c>
      <c r="I59" s="1941">
        <f>IF($E59="","",IFERROR('PPC '!N62,""))</f>
        <v>407.54133333333345</v>
      </c>
      <c r="J59" s="1941">
        <f>IF($E59="","",IFERROR('PPC '!F62,""))</f>
        <v>407.54133333333345</v>
      </c>
      <c r="K59" s="1956">
        <f t="shared" si="17"/>
        <v>4.3768958708271542E-2</v>
      </c>
      <c r="L59" s="1844"/>
      <c r="M59" s="1887"/>
      <c r="N59" s="2095"/>
      <c r="O59" s="2095"/>
      <c r="P59" s="1887"/>
      <c r="Q59" s="1887"/>
      <c r="R59" s="1887"/>
      <c r="S59" s="1887"/>
      <c r="T59" s="1966">
        <f t="shared" si="18"/>
        <v>0</v>
      </c>
      <c r="U59" s="1948">
        <f t="shared" si="19"/>
        <v>0</v>
      </c>
      <c r="V59" s="2049">
        <v>3.6400000000000002E-2</v>
      </c>
      <c r="W59" s="2095"/>
      <c r="X59" s="2095"/>
      <c r="Y59" s="1887">
        <v>3.6400000000000002E-2</v>
      </c>
      <c r="Z59" s="1887">
        <v>3.6400000000000002E-2</v>
      </c>
      <c r="AA59" s="1887">
        <v>3.6400000000000002E-2</v>
      </c>
      <c r="AB59" s="1887">
        <v>3.6400000000000002E-2</v>
      </c>
      <c r="AC59" s="1966">
        <f t="shared" si="20"/>
        <v>7.9659504849054208E-3</v>
      </c>
      <c r="AD59" s="1948">
        <f t="shared" si="21"/>
        <v>0.182</v>
      </c>
      <c r="AE59" s="1887"/>
      <c r="AF59" s="2095"/>
      <c r="AG59" s="2095"/>
      <c r="AH59" s="1887"/>
      <c r="AI59" s="1887"/>
      <c r="AJ59" s="2115"/>
      <c r="AK59" s="1887"/>
      <c r="AL59" s="1966">
        <f t="shared" si="22"/>
        <v>0</v>
      </c>
      <c r="AM59" s="1948">
        <f t="shared" si="23"/>
        <v>0</v>
      </c>
      <c r="AN59" s="1740"/>
      <c r="AO59" s="1739"/>
      <c r="AP59" s="1739"/>
      <c r="AQ59" s="1739"/>
      <c r="AR59" s="1739"/>
      <c r="AS59" s="1739"/>
      <c r="AT59" s="1739"/>
      <c r="AU59" s="1739"/>
      <c r="AV59" s="1739"/>
      <c r="AW59" s="1739"/>
      <c r="AX59" s="1739"/>
      <c r="AY59" s="1739"/>
      <c r="AZ59" s="1739"/>
      <c r="BA59" s="1793"/>
    </row>
    <row r="60" spans="2:53" ht="36">
      <c r="B60" s="1866" t="str">
        <f>IF('PPC '!$B63="","",'PPC '!$B63)</f>
        <v>A1380</v>
      </c>
      <c r="C60" s="1844" t="str">
        <f>'PPC '!$C63</f>
        <v>Suministro y montaje de línea 1½" AA1B - Contratista: tubería + accesorios 1½" (válv. check y bola, bridas SW, empaques,</v>
      </c>
      <c r="D60" s="1909" t="str">
        <f>IF('PPC '!$D63="","",'PPC '!$D63)</f>
        <v>Glb.</v>
      </c>
      <c r="E60" s="1941">
        <f>IF($D60="","",'PPC '!$E63)</f>
        <v>1</v>
      </c>
      <c r="F60" s="1941">
        <f>IF($D60="","",IFERROR('PPC '!G63,""))</f>
        <v>1</v>
      </c>
      <c r="G60" s="1941">
        <f>IF($D60="","",IFERROR('PPC '!I63,""))</f>
        <v>0</v>
      </c>
      <c r="H60" s="1941">
        <f>IF($D60="","",IFERROR('PPC '!L63,""))</f>
        <v>1</v>
      </c>
      <c r="I60" s="1941">
        <f>IF($E60="","",IFERROR('PPC '!N63,""))</f>
        <v>364.07523809523809</v>
      </c>
      <c r="J60" s="1941">
        <f>IF($E60="","",IFERROR('PPC '!F63,""))</f>
        <v>364.07523809523809</v>
      </c>
      <c r="K60" s="1956">
        <f t="shared" si="17"/>
        <v>3.910080465350247E-2</v>
      </c>
      <c r="L60" s="1844"/>
      <c r="M60" s="1887"/>
      <c r="N60" s="2095"/>
      <c r="O60" s="2095"/>
      <c r="P60" s="1887"/>
      <c r="Q60" s="1887"/>
      <c r="R60" s="1887"/>
      <c r="S60" s="1887"/>
      <c r="T60" s="1966">
        <f t="shared" si="18"/>
        <v>0</v>
      </c>
      <c r="U60" s="1948">
        <f t="shared" si="19"/>
        <v>0</v>
      </c>
      <c r="V60" s="2049"/>
      <c r="W60" s="2095"/>
      <c r="X60" s="2095"/>
      <c r="Y60" s="1887"/>
      <c r="Z60" s="1887"/>
      <c r="AA60" s="1887"/>
      <c r="AB60" s="1887"/>
      <c r="AC60" s="1966">
        <f t="shared" si="20"/>
        <v>0</v>
      </c>
      <c r="AD60" s="1948">
        <f t="shared" si="21"/>
        <v>0</v>
      </c>
      <c r="AE60" s="1887"/>
      <c r="AF60" s="2095"/>
      <c r="AG60" s="2095"/>
      <c r="AH60" s="1887"/>
      <c r="AI60" s="1887"/>
      <c r="AJ60" s="2115"/>
      <c r="AK60" s="1887"/>
      <c r="AL60" s="1966">
        <f t="shared" si="22"/>
        <v>0</v>
      </c>
      <c r="AM60" s="1948">
        <f t="shared" si="23"/>
        <v>0</v>
      </c>
      <c r="AN60" s="1740"/>
      <c r="AO60" s="1739"/>
      <c r="AP60" s="1739"/>
      <c r="AQ60" s="1739"/>
      <c r="AR60" s="1739"/>
      <c r="AS60" s="1739"/>
      <c r="AT60" s="1739"/>
      <c r="AU60" s="1739"/>
      <c r="AV60" s="1739"/>
      <c r="AW60" s="1739"/>
      <c r="AX60" s="1739"/>
      <c r="AY60" s="1739"/>
      <c r="AZ60" s="1739"/>
      <c r="BA60" s="1793"/>
    </row>
    <row r="61" spans="2:53" ht="36">
      <c r="B61" s="1866" t="str">
        <f>IF('PPC '!$B64="","",'PPC '!$B64)</f>
        <v>A1390</v>
      </c>
      <c r="C61" s="1844" t="str">
        <f>'PPC '!$C64</f>
        <v>Suministro y montaje de línea 2" AA1B - Contratista: tubería + accesorios 2" (válv. check y bola, bridas SW, empaques, s</v>
      </c>
      <c r="D61" s="1909" t="str">
        <f>IF('PPC '!$D64="","",'PPC '!$D64)</f>
        <v>Glb.</v>
      </c>
      <c r="E61" s="1941">
        <f>IF($D61="","",'PPC '!$E64)</f>
        <v>1</v>
      </c>
      <c r="F61" s="1941">
        <f>IF($D61="","",IFERROR('PPC '!G64,""))</f>
        <v>1</v>
      </c>
      <c r="G61" s="1941">
        <f>IF($D61="","",IFERROR('PPC '!I64,""))</f>
        <v>0</v>
      </c>
      <c r="H61" s="1941">
        <f>IF($D61="","",IFERROR('PPC '!L64,""))</f>
        <v>1</v>
      </c>
      <c r="I61" s="1941">
        <f>IF($E61="","",IFERROR('PPC '!N64,""))</f>
        <v>886.01504761904755</v>
      </c>
      <c r="J61" s="1941">
        <f>IF($E61="","",IFERROR('PPC '!F64,""))</f>
        <v>886.01504761904755</v>
      </c>
      <c r="K61" s="1956">
        <f t="shared" si="17"/>
        <v>9.5155884476696012E-2</v>
      </c>
      <c r="L61" s="1844"/>
      <c r="M61" s="1887">
        <v>5.6000000000000001E-2</v>
      </c>
      <c r="N61" s="2095"/>
      <c r="O61" s="2095"/>
      <c r="P61" s="1887">
        <v>5.6000000000000001E-2</v>
      </c>
      <c r="Q61" s="1887">
        <v>5.6000000000000001E-2</v>
      </c>
      <c r="R61" s="1887">
        <v>5.6000000000000001E-2</v>
      </c>
      <c r="S61" s="1887">
        <v>5.6000000000000001E-2</v>
      </c>
      <c r="T61" s="1966">
        <f t="shared" si="18"/>
        <v>2.6643647653474885E-2</v>
      </c>
      <c r="U61" s="1948">
        <f t="shared" si="19"/>
        <v>0.28000000000000003</v>
      </c>
      <c r="V61" s="2049">
        <v>2.8000000000000004E-2</v>
      </c>
      <c r="W61" s="2095"/>
      <c r="X61" s="2095"/>
      <c r="Y61" s="1887">
        <v>2.8000000000000004E-2</v>
      </c>
      <c r="Z61" s="1887">
        <v>2.8000000000000004E-2</v>
      </c>
      <c r="AA61" s="1887">
        <v>2.8000000000000004E-2</v>
      </c>
      <c r="AB61" s="1887">
        <v>2.8000000000000004E-2</v>
      </c>
      <c r="AC61" s="1966">
        <f t="shared" si="20"/>
        <v>1.3321823826737442E-2</v>
      </c>
      <c r="AD61" s="1948">
        <f t="shared" si="21"/>
        <v>0.14000000000000001</v>
      </c>
      <c r="AE61" s="1887">
        <v>2.8000000000000004E-2</v>
      </c>
      <c r="AF61" s="2095"/>
      <c r="AG61" s="2095"/>
      <c r="AH61" s="1887">
        <v>2.8000000000000004E-2</v>
      </c>
      <c r="AI61" s="1887">
        <v>2.8000000000000004E-2</v>
      </c>
      <c r="AJ61" s="2115">
        <v>2.8000000000000004E-2</v>
      </c>
      <c r="AK61" s="1887">
        <v>2.8000000000000004E-2</v>
      </c>
      <c r="AL61" s="1966">
        <f t="shared" si="22"/>
        <v>1.3321823826737442E-2</v>
      </c>
      <c r="AM61" s="1948">
        <f t="shared" si="23"/>
        <v>0.14000000000000001</v>
      </c>
      <c r="AN61" s="1740"/>
      <c r="AO61" s="1739"/>
      <c r="AP61" s="1739"/>
      <c r="AQ61" s="1739"/>
      <c r="AR61" s="1739"/>
      <c r="AS61" s="1739"/>
      <c r="AT61" s="1739"/>
      <c r="AU61" s="1739"/>
      <c r="AV61" s="1739"/>
      <c r="AW61" s="1739"/>
      <c r="AX61" s="1739"/>
      <c r="AY61" s="1739"/>
      <c r="AZ61" s="1739"/>
      <c r="BA61" s="1793"/>
    </row>
    <row r="62" spans="2:53" ht="24">
      <c r="B62" s="1868" t="str">
        <f>IF('PPC '!$B65="","",'PPC '!$B65)</f>
        <v/>
      </c>
      <c r="C62" s="1860" t="str">
        <f>'PPC '!$C65</f>
        <v>TIE-IN MECÁNICO - TANQUES DE ALMACENAMIENTO DE FLOCULANTE</v>
      </c>
      <c r="D62" s="1927" t="str">
        <f>IF('PPC '!$D65="","",'PPC '!$D65)</f>
        <v/>
      </c>
      <c r="E62" s="1943" t="str">
        <f>IF($D62="","",'PPC '!$E65)</f>
        <v/>
      </c>
      <c r="F62" s="1943" t="str">
        <f>IF($D62="","",IFERROR('PPC '!G65,""))</f>
        <v/>
      </c>
      <c r="G62" s="1943" t="str">
        <f>IF($D62="","",IFERROR('PPC '!I65,""))</f>
        <v/>
      </c>
      <c r="H62" s="1943" t="str">
        <f>IF($D62="","",IFERROR('PPC '!L65,""))</f>
        <v/>
      </c>
      <c r="I62" s="1943" t="str">
        <f>IF($E62="","",IFERROR('PPC '!N65,""))</f>
        <v/>
      </c>
      <c r="J62" s="1943" t="str">
        <f>IF($E62="","",IFERROR('PPC '!F65,""))</f>
        <v/>
      </c>
      <c r="K62" s="1959" t="str">
        <f t="shared" si="17"/>
        <v/>
      </c>
      <c r="L62" s="1860"/>
      <c r="M62" s="1907"/>
      <c r="N62" s="2094"/>
      <c r="O62" s="2094"/>
      <c r="P62" s="1907"/>
      <c r="Q62" s="1907"/>
      <c r="R62" s="1907"/>
      <c r="S62" s="1907"/>
      <c r="T62" s="1963"/>
      <c r="U62" s="1947"/>
      <c r="V62" s="2048"/>
      <c r="W62" s="2094"/>
      <c r="X62" s="2094"/>
      <c r="Y62" s="1907"/>
      <c r="Z62" s="1907"/>
      <c r="AA62" s="1907"/>
      <c r="AB62" s="1907"/>
      <c r="AC62" s="1963"/>
      <c r="AD62" s="1947"/>
      <c r="AE62" s="1907"/>
      <c r="AF62" s="2094"/>
      <c r="AG62" s="2094"/>
      <c r="AH62" s="1907"/>
      <c r="AI62" s="1907"/>
      <c r="AJ62" s="2113"/>
      <c r="AK62" s="1907"/>
      <c r="AL62" s="1963"/>
      <c r="AM62" s="1947"/>
      <c r="AN62" s="1740"/>
      <c r="AO62" s="1739"/>
      <c r="AP62" s="1739"/>
      <c r="AQ62" s="1739"/>
      <c r="AR62" s="1739"/>
      <c r="AS62" s="1739"/>
      <c r="AT62" s="1739"/>
      <c r="AU62" s="1739"/>
      <c r="AV62" s="1739"/>
      <c r="AW62" s="1739"/>
      <c r="AX62" s="1739"/>
      <c r="AY62" s="1739"/>
      <c r="AZ62" s="1739"/>
      <c r="BA62" s="1793"/>
    </row>
    <row r="63" spans="2:53">
      <c r="B63" s="1866" t="str">
        <f>IF('PPC '!$B66="","",'PPC '!$B66)</f>
        <v>A1400</v>
      </c>
      <c r="C63" s="1844" t="str">
        <f>'PPC '!$C66</f>
        <v>Aplicación de Tie-In M-001</v>
      </c>
      <c r="D63" s="1909" t="str">
        <f>IF('PPC '!$D66="","",'PPC '!$D66)</f>
        <v>Glb.</v>
      </c>
      <c r="E63" s="1941">
        <f>IF($D63="","",'PPC '!$E66)</f>
        <v>1</v>
      </c>
      <c r="F63" s="1941">
        <f>IF($D63="","",IFERROR('PPC '!G66,""))</f>
        <v>1</v>
      </c>
      <c r="G63" s="1941">
        <f>IF($D63="","",IFERROR('PPC '!I66,""))</f>
        <v>0</v>
      </c>
      <c r="H63" s="1941">
        <f>IF($D63="","",IFERROR('PPC '!L66,""))</f>
        <v>1</v>
      </c>
      <c r="I63" s="1941">
        <f>IF($E63="","",IFERROR('PPC '!N66,""))</f>
        <v>112</v>
      </c>
      <c r="J63" s="1941">
        <f>IF($E63="","",IFERROR('PPC '!F66,""))</f>
        <v>112</v>
      </c>
      <c r="K63" s="1956">
        <f t="shared" si="17"/>
        <v>1.2028530542488316E-2</v>
      </c>
      <c r="L63" s="1844"/>
      <c r="M63" s="1887"/>
      <c r="N63" s="2095"/>
      <c r="O63" s="2095"/>
      <c r="P63" s="1887"/>
      <c r="Q63" s="1887"/>
      <c r="R63" s="1887"/>
      <c r="S63" s="1887"/>
      <c r="T63" s="1966">
        <f>IF($D63="","",IFERROR((U63*$I63)/$J$8,0))</f>
        <v>0</v>
      </c>
      <c r="U63" s="1948">
        <f>IF($D63="","",SUM(M63:S63))</f>
        <v>0</v>
      </c>
      <c r="V63" s="2049"/>
      <c r="W63" s="2095"/>
      <c r="X63" s="2095"/>
      <c r="Y63" s="1887"/>
      <c r="Z63" s="1887"/>
      <c r="AA63" s="1887"/>
      <c r="AB63" s="1887"/>
      <c r="AC63" s="1966">
        <f>IF($D63="","",IFERROR((AD63*$I63)/$J$8,0))</f>
        <v>0</v>
      </c>
      <c r="AD63" s="1948">
        <f>IF($D63="","",SUM(V63:AB63))</f>
        <v>0</v>
      </c>
      <c r="AE63" s="1887"/>
      <c r="AF63" s="2095"/>
      <c r="AG63" s="2095"/>
      <c r="AH63" s="1887"/>
      <c r="AI63" s="1887"/>
      <c r="AJ63" s="2115"/>
      <c r="AK63" s="1887"/>
      <c r="AL63" s="1966">
        <f>IF($D63="","",IFERROR((AM63*$I63)/$J$8,0))</f>
        <v>0</v>
      </c>
      <c r="AM63" s="1948">
        <f>IF($D63="","",SUM(AE63:AK63))</f>
        <v>0</v>
      </c>
      <c r="AN63" s="1740"/>
      <c r="AO63" s="1739"/>
      <c r="AP63" s="1739"/>
      <c r="AQ63" s="1739"/>
      <c r="AR63" s="1739"/>
      <c r="AS63" s="1739"/>
      <c r="AT63" s="1739"/>
      <c r="AU63" s="1739"/>
      <c r="AV63" s="1739"/>
      <c r="AW63" s="1739"/>
      <c r="AX63" s="1739"/>
      <c r="AY63" s="1739"/>
      <c r="AZ63" s="1739"/>
      <c r="BA63" s="1793"/>
    </row>
    <row r="64" spans="2:53">
      <c r="B64" s="1866" t="str">
        <f>IF('PPC '!$B67="","",'PPC '!$B67)</f>
        <v>A1410</v>
      </c>
      <c r="C64" s="1844" t="str">
        <f>'PPC '!$C67</f>
        <v>Aplicación de Tie-In M-002</v>
      </c>
      <c r="D64" s="1909" t="str">
        <f>IF('PPC '!$D67="","",'PPC '!$D67)</f>
        <v>Glb.</v>
      </c>
      <c r="E64" s="1941">
        <f>IF($D64="","",'PPC '!$E67)</f>
        <v>1</v>
      </c>
      <c r="F64" s="1941">
        <f>IF($D64="","",IFERROR('PPC '!G67,""))</f>
        <v>1</v>
      </c>
      <c r="G64" s="1941">
        <f>IF($D64="","",IFERROR('PPC '!I67,""))</f>
        <v>0</v>
      </c>
      <c r="H64" s="1941">
        <f>IF($D64="","",IFERROR('PPC '!L67,""))</f>
        <v>1</v>
      </c>
      <c r="I64" s="1941">
        <f>IF($E64="","",IFERROR('PPC '!N67,""))</f>
        <v>112</v>
      </c>
      <c r="J64" s="1941">
        <f>IF($E64="","",IFERROR('PPC '!F67,""))</f>
        <v>112</v>
      </c>
      <c r="K64" s="1956">
        <f t="shared" si="17"/>
        <v>1.2028530542488316E-2</v>
      </c>
      <c r="L64" s="1844"/>
      <c r="M64" s="1887"/>
      <c r="N64" s="2095"/>
      <c r="O64" s="2095"/>
      <c r="P64" s="1887"/>
      <c r="Q64" s="1887"/>
      <c r="R64" s="1887"/>
      <c r="S64" s="1887"/>
      <c r="T64" s="1966">
        <f>IF($D64="","",IFERROR((U64*$I64)/$J$8,0))</f>
        <v>0</v>
      </c>
      <c r="U64" s="1948">
        <f>IF($D64="","",SUM(M64:S64))</f>
        <v>0</v>
      </c>
      <c r="V64" s="2049"/>
      <c r="W64" s="2095"/>
      <c r="X64" s="2095"/>
      <c r="Y64" s="1887"/>
      <c r="Z64" s="1887"/>
      <c r="AA64" s="1887"/>
      <c r="AB64" s="1887"/>
      <c r="AC64" s="1966">
        <f>IF($D64="","",IFERROR((AD64*$I64)/$J$8,0))</f>
        <v>0</v>
      </c>
      <c r="AD64" s="1948">
        <f>IF($D64="","",SUM(V64:AB64))</f>
        <v>0</v>
      </c>
      <c r="AE64" s="1887"/>
      <c r="AF64" s="2095"/>
      <c r="AG64" s="2095"/>
      <c r="AH64" s="1887"/>
      <c r="AI64" s="1887"/>
      <c r="AJ64" s="2115"/>
      <c r="AK64" s="1887"/>
      <c r="AL64" s="1966">
        <f>IF($D64="","",IFERROR((AM64*$I64)/$J$8,0))</f>
        <v>0</v>
      </c>
      <c r="AM64" s="1948">
        <f>IF($D64="","",SUM(AE64:AK64))</f>
        <v>0</v>
      </c>
      <c r="AN64" s="1740"/>
      <c r="AO64" s="1739"/>
      <c r="AP64" s="1739"/>
      <c r="AQ64" s="1739"/>
      <c r="AR64" s="1739"/>
      <c r="AS64" s="1739"/>
      <c r="AT64" s="1739"/>
      <c r="AU64" s="1739"/>
      <c r="AV64" s="1739"/>
      <c r="AW64" s="1739"/>
      <c r="AX64" s="1739"/>
      <c r="AY64" s="1739"/>
      <c r="AZ64" s="1739"/>
      <c r="BA64" s="1793"/>
    </row>
    <row r="65" spans="2:53" ht="24">
      <c r="B65" s="1866" t="str">
        <f>IF('PPC '!$B68="","",'PPC '!$B68)</f>
        <v>A1420</v>
      </c>
      <c r="C65" s="1844" t="str">
        <f>'PPC '!$C68</f>
        <v>SUMINISTRO Y MONTAJE DE FLG SO 150# RF STL A105 - 4" - AA1B</v>
      </c>
      <c r="D65" s="1909" t="str">
        <f>IF('PPC '!$D68="","",'PPC '!$D68)</f>
        <v>UND</v>
      </c>
      <c r="E65" s="1941">
        <f>IF($D65="","",'PPC '!$E68)</f>
        <v>2</v>
      </c>
      <c r="F65" s="1941">
        <f>IF($D65="","",IFERROR('PPC '!G68,""))</f>
        <v>2</v>
      </c>
      <c r="G65" s="1941">
        <f>IF($D65="","",IFERROR('PPC '!I68,""))</f>
        <v>0</v>
      </c>
      <c r="H65" s="1941">
        <f>IF($D65="","",IFERROR('PPC '!L68,""))</f>
        <v>2</v>
      </c>
      <c r="I65" s="1941">
        <f>IF($E65="","",IFERROR('PPC '!N68,""))</f>
        <v>4.9600000000000009</v>
      </c>
      <c r="J65" s="1941">
        <f>IF($E65="","",IFERROR('PPC '!F68,""))</f>
        <v>9.9200000000000017</v>
      </c>
      <c r="K65" s="1956">
        <f t="shared" si="17"/>
        <v>1.0653841337632511E-3</v>
      </c>
      <c r="L65" s="1844"/>
      <c r="M65" s="1887"/>
      <c r="N65" s="2095"/>
      <c r="O65" s="2095"/>
      <c r="P65" s="1887"/>
      <c r="Q65" s="1887"/>
      <c r="R65" s="1887"/>
      <c r="S65" s="1887"/>
      <c r="T65" s="1966">
        <f>IF($D65="","",IFERROR((U65*$I65)/$J$8,0))</f>
        <v>0</v>
      </c>
      <c r="U65" s="1948">
        <f>IF($D65="","",SUM(M65:S65))</f>
        <v>0</v>
      </c>
      <c r="V65" s="2049"/>
      <c r="W65" s="2095"/>
      <c r="X65" s="2095"/>
      <c r="Y65" s="1887"/>
      <c r="Z65" s="1887"/>
      <c r="AA65" s="1887"/>
      <c r="AB65" s="1887"/>
      <c r="AC65" s="1966">
        <f>IF($D65="","",IFERROR((AD65*$I65)/$J$8,0))</f>
        <v>0</v>
      </c>
      <c r="AD65" s="1948">
        <f>IF($D65="","",SUM(V65:AB65))</f>
        <v>0</v>
      </c>
      <c r="AE65" s="1887"/>
      <c r="AF65" s="2095"/>
      <c r="AG65" s="2095"/>
      <c r="AH65" s="1887"/>
      <c r="AI65" s="1887"/>
      <c r="AJ65" s="2115"/>
      <c r="AK65" s="1887"/>
      <c r="AL65" s="1966">
        <f>IF($D65="","",IFERROR((AM65*$I65)/$J$8,0))</f>
        <v>0</v>
      </c>
      <c r="AM65" s="1948">
        <f>IF($D65="","",SUM(AE65:AK65))</f>
        <v>0</v>
      </c>
      <c r="AN65" s="1740"/>
      <c r="AO65" s="1739"/>
      <c r="AP65" s="1739"/>
      <c r="AQ65" s="1739"/>
      <c r="AR65" s="1739"/>
      <c r="AS65" s="1739"/>
      <c r="AT65" s="1739"/>
      <c r="AU65" s="1739"/>
      <c r="AV65" s="1739"/>
      <c r="AW65" s="1739"/>
      <c r="AX65" s="1739"/>
      <c r="AY65" s="1739"/>
      <c r="AZ65" s="1739"/>
      <c r="BA65" s="1793"/>
    </row>
    <row r="66" spans="2:53">
      <c r="B66" s="1868" t="str">
        <f>IF('PPC '!$B69="","",'PPC '!$B69)</f>
        <v/>
      </c>
      <c r="C66" s="1860" t="str">
        <f>'PPC '!$C69</f>
        <v>OBRAS ELÉCTRICAS</v>
      </c>
      <c r="D66" s="1927" t="str">
        <f>IF('PPC '!$D69="","",'PPC '!$D69)</f>
        <v/>
      </c>
      <c r="E66" s="1943" t="str">
        <f>IF($D66="","",'PPC '!$E69)</f>
        <v/>
      </c>
      <c r="F66" s="1943" t="str">
        <f>IF($D66="","",IFERROR('PPC '!G69,""))</f>
        <v/>
      </c>
      <c r="G66" s="1943" t="str">
        <f>IF($D66="","",IFERROR('PPC '!I69,""))</f>
        <v/>
      </c>
      <c r="H66" s="1943" t="str">
        <f>IF($D66="","",IFERROR('PPC '!L69,""))</f>
        <v/>
      </c>
      <c r="I66" s="1943" t="str">
        <f>IF($E66="","",IFERROR('PPC '!N69,""))</f>
        <v/>
      </c>
      <c r="J66" s="1943" t="str">
        <f>IF($E66="","",IFERROR('PPC '!F69,""))</f>
        <v/>
      </c>
      <c r="K66" s="1959" t="str">
        <f t="shared" si="17"/>
        <v/>
      </c>
      <c r="L66" s="1860"/>
      <c r="M66" s="1907"/>
      <c r="N66" s="2094"/>
      <c r="O66" s="2094"/>
      <c r="P66" s="1907"/>
      <c r="Q66" s="1907"/>
      <c r="R66" s="1907"/>
      <c r="S66" s="1907"/>
      <c r="T66" s="1963"/>
      <c r="U66" s="1947"/>
      <c r="V66" s="2048"/>
      <c r="W66" s="2094"/>
      <c r="X66" s="2094"/>
      <c r="Y66" s="1907"/>
      <c r="Z66" s="1907"/>
      <c r="AA66" s="1907"/>
      <c r="AB66" s="1907"/>
      <c r="AC66" s="1963"/>
      <c r="AD66" s="1947"/>
      <c r="AE66" s="1907"/>
      <c r="AF66" s="2094"/>
      <c r="AG66" s="2094"/>
      <c r="AH66" s="1907"/>
      <c r="AI66" s="1907"/>
      <c r="AJ66" s="2113"/>
      <c r="AK66" s="1907"/>
      <c r="AL66" s="1963"/>
      <c r="AM66" s="1947"/>
      <c r="AN66" s="1740"/>
      <c r="AO66" s="1739"/>
      <c r="AP66" s="1739"/>
      <c r="AQ66" s="1739"/>
      <c r="AR66" s="1739"/>
      <c r="AS66" s="1739"/>
      <c r="AT66" s="1739"/>
      <c r="AU66" s="1739"/>
      <c r="AV66" s="1739"/>
      <c r="AW66" s="1739"/>
      <c r="AX66" s="1739"/>
      <c r="AY66" s="1739"/>
      <c r="AZ66" s="1739"/>
      <c r="BA66" s="1793"/>
    </row>
    <row r="67" spans="2:53" ht="24">
      <c r="B67" s="1868" t="str">
        <f>IF('PPC '!$B70="","",'PPC '!$B70)</f>
        <v/>
      </c>
      <c r="C67" s="1860" t="str">
        <f>'PPC '!$C70</f>
        <v>MODIFICACIÓN E INSTALACIÓN DE EQUIPOS ELECTRICOS</v>
      </c>
      <c r="D67" s="1927" t="str">
        <f>IF('PPC '!$D70="","",'PPC '!$D70)</f>
        <v/>
      </c>
      <c r="E67" s="1943" t="str">
        <f>IF($D67="","",'PPC '!$E70)</f>
        <v/>
      </c>
      <c r="F67" s="1943" t="str">
        <f>IF($D67="","",IFERROR('PPC '!G70,""))</f>
        <v/>
      </c>
      <c r="G67" s="1943" t="str">
        <f>IF($D67="","",IFERROR('PPC '!I70,""))</f>
        <v/>
      </c>
      <c r="H67" s="1943" t="str">
        <f>IF($D67="","",IFERROR('PPC '!L70,""))</f>
        <v/>
      </c>
      <c r="I67" s="1943" t="str">
        <f>IF($E67="","",IFERROR('PPC '!N70,""))</f>
        <v/>
      </c>
      <c r="J67" s="1943" t="str">
        <f>IF($E67="","",IFERROR('PPC '!F70,""))</f>
        <v/>
      </c>
      <c r="K67" s="1959" t="str">
        <f t="shared" si="17"/>
        <v/>
      </c>
      <c r="L67" s="1860"/>
      <c r="M67" s="1907"/>
      <c r="N67" s="2094"/>
      <c r="O67" s="2094"/>
      <c r="P67" s="1907"/>
      <c r="Q67" s="1907"/>
      <c r="R67" s="1907"/>
      <c r="S67" s="1907"/>
      <c r="T67" s="1963"/>
      <c r="U67" s="1947"/>
      <c r="V67" s="2048"/>
      <c r="W67" s="2094"/>
      <c r="X67" s="2094"/>
      <c r="Y67" s="1907"/>
      <c r="Z67" s="1907"/>
      <c r="AA67" s="1907"/>
      <c r="AB67" s="1907"/>
      <c r="AC67" s="1963"/>
      <c r="AD67" s="1947"/>
      <c r="AE67" s="1907"/>
      <c r="AF67" s="2094"/>
      <c r="AG67" s="2094"/>
      <c r="AH67" s="1907"/>
      <c r="AI67" s="1907"/>
      <c r="AJ67" s="2113"/>
      <c r="AK67" s="1907"/>
      <c r="AL67" s="1963"/>
      <c r="AM67" s="1947"/>
      <c r="AN67" s="1740"/>
      <c r="AO67" s="1739"/>
      <c r="AP67" s="1739"/>
      <c r="AQ67" s="1739"/>
      <c r="AR67" s="1739"/>
      <c r="AS67" s="1739"/>
      <c r="AT67" s="1739"/>
      <c r="AU67" s="1739"/>
      <c r="AV67" s="1739"/>
      <c r="AW67" s="1739"/>
      <c r="AX67" s="1739"/>
      <c r="AY67" s="1739"/>
      <c r="AZ67" s="1739"/>
      <c r="BA67" s="1793"/>
    </row>
    <row r="68" spans="2:53" ht="24">
      <c r="B68" s="1866" t="str">
        <f>IF('PPC '!$B71="","",'PPC '!$B71)</f>
        <v>A1430</v>
      </c>
      <c r="C68" s="1844" t="str">
        <f>'PPC '!$C71</f>
        <v>Montaje e instalación de cubículo arrancador NEMA size 2m 480 V, 25HP, 3F, 60 Hz. - Size 2</v>
      </c>
      <c r="D68" s="1909" t="str">
        <f>IF('PPC '!$D71="","",'PPC '!$D71)</f>
        <v>UND</v>
      </c>
      <c r="E68" s="1941">
        <f>IF($D68="","",'PPC '!$E71)</f>
        <v>2</v>
      </c>
      <c r="F68" s="1941">
        <f>IF($D68="","",IFERROR('PPC '!G71,""))</f>
        <v>2</v>
      </c>
      <c r="G68" s="1941">
        <f>IF($D68="","",IFERROR('PPC '!I71,""))</f>
        <v>0</v>
      </c>
      <c r="H68" s="1941">
        <f>IF($D68="","",IFERROR('PPC '!L71,""))</f>
        <v>2</v>
      </c>
      <c r="I68" s="1941">
        <f>IF($E68="","",IFERROR('PPC '!N71,""))</f>
        <v>49.6</v>
      </c>
      <c r="J68" s="1941">
        <f>IF($E68="","",IFERROR('PPC '!F71,""))</f>
        <v>99.2</v>
      </c>
      <c r="K68" s="1956">
        <f t="shared" si="17"/>
        <v>1.0653841337632508E-2</v>
      </c>
      <c r="L68" s="1844"/>
      <c r="M68" s="1887">
        <v>0.4</v>
      </c>
      <c r="N68" s="2095"/>
      <c r="O68" s="2095"/>
      <c r="P68" s="1887">
        <v>0.4</v>
      </c>
      <c r="Q68" s="1887">
        <v>0.4</v>
      </c>
      <c r="R68" s="1887">
        <v>0.4</v>
      </c>
      <c r="S68" s="1887">
        <v>0.4</v>
      </c>
      <c r="T68" s="1966">
        <f>IF($D68="","",IFERROR((U68*$I68)/$J$8,0))</f>
        <v>1.0653841337632508E-2</v>
      </c>
      <c r="U68" s="1948">
        <f>IF($D68="","",SUM(M68:S68))</f>
        <v>2</v>
      </c>
      <c r="V68" s="2049"/>
      <c r="W68" s="2095"/>
      <c r="X68" s="2095"/>
      <c r="Y68" s="1887"/>
      <c r="Z68" s="1887"/>
      <c r="AA68" s="1887"/>
      <c r="AB68" s="1887"/>
      <c r="AC68" s="1966">
        <f>IF($D68="","",IFERROR((AD68*$I68)/$J$8,0))</f>
        <v>0</v>
      </c>
      <c r="AD68" s="1948">
        <f>IF($D68="","",SUM(V68:AB68))</f>
        <v>0</v>
      </c>
      <c r="AE68" s="1887"/>
      <c r="AF68" s="2095"/>
      <c r="AG68" s="2095"/>
      <c r="AH68" s="1887"/>
      <c r="AI68" s="1887"/>
      <c r="AJ68" s="2115"/>
      <c r="AK68" s="1887"/>
      <c r="AL68" s="1966">
        <f>IF($D68="","",IFERROR((AM68*$I68)/$J$8,0))</f>
        <v>0</v>
      </c>
      <c r="AM68" s="1948">
        <f>IF($D68="","",SUM(AE68:AK68))</f>
        <v>0</v>
      </c>
      <c r="AN68" s="1740"/>
      <c r="AO68" s="1739"/>
      <c r="AP68" s="1739"/>
      <c r="AQ68" s="1739"/>
      <c r="AR68" s="1739"/>
      <c r="AS68" s="1739"/>
      <c r="AT68" s="1739"/>
      <c r="AU68" s="1739"/>
      <c r="AV68" s="1739"/>
      <c r="AW68" s="1739"/>
      <c r="AX68" s="1739"/>
      <c r="AY68" s="1739"/>
      <c r="AZ68" s="1739"/>
      <c r="BA68" s="1793"/>
    </row>
    <row r="69" spans="2:53" ht="36">
      <c r="B69" s="1866" t="str">
        <f>IF('PPC '!$B72="","",'PPC '!$B72)</f>
        <v>A1440</v>
      </c>
      <c r="C69" s="1844" t="str">
        <f>'PPC '!$C72</f>
        <v>Caja de conexiones 500x400x150 mm, NEMA 4, 100A, 3F; incluye barras de cobre 100A, bornes y protección contra contactos</v>
      </c>
      <c r="D69" s="1909" t="str">
        <f>IF('PPC '!$D72="","",'PPC '!$D72)</f>
        <v>UND</v>
      </c>
      <c r="E69" s="1941">
        <f>IF($D69="","",'PPC '!$E72)</f>
        <v>7</v>
      </c>
      <c r="F69" s="1941">
        <f>IF($D69="","",IFERROR('PPC '!G72,""))</f>
        <v>7</v>
      </c>
      <c r="G69" s="1941">
        <f>IF($D69="","",IFERROR('PPC '!I72,""))</f>
        <v>0</v>
      </c>
      <c r="H69" s="1941">
        <f>IF($D69="","",IFERROR('PPC '!L72,""))</f>
        <v>7</v>
      </c>
      <c r="I69" s="1941">
        <f>IF($E69="","",IFERROR('PPC '!N72,""))</f>
        <v>16.8</v>
      </c>
      <c r="J69" s="1941">
        <f>IF($E69="","",IFERROR('PPC '!F72,""))</f>
        <v>117.6</v>
      </c>
      <c r="K69" s="1956">
        <f t="shared" si="17"/>
        <v>1.2629957069612733E-2</v>
      </c>
      <c r="L69" s="1844"/>
      <c r="M69" s="1887">
        <v>0.15555555555555561</v>
      </c>
      <c r="N69" s="2095"/>
      <c r="O69" s="2095"/>
      <c r="P69" s="1887">
        <v>0.15555555555555561</v>
      </c>
      <c r="Q69" s="1887">
        <v>0.15555555555555561</v>
      </c>
      <c r="R69" s="1887">
        <v>0.15555555555555561</v>
      </c>
      <c r="S69" s="1887">
        <v>0.15555555555555561</v>
      </c>
      <c r="T69" s="1966">
        <f>IF($D69="","",IFERROR((U69*$I69)/$J$8,0))</f>
        <v>1.4033285632903043E-3</v>
      </c>
      <c r="U69" s="1948">
        <f>IF($D69="","",SUM(M69:S69))</f>
        <v>0.77777777777777812</v>
      </c>
      <c r="V69" s="2049">
        <v>1.0888888888888881</v>
      </c>
      <c r="W69" s="2095"/>
      <c r="X69" s="2095"/>
      <c r="Y69" s="1887">
        <v>1.0888888888888881</v>
      </c>
      <c r="Z69" s="1887">
        <v>1.0888888888888881</v>
      </c>
      <c r="AA69" s="1887">
        <v>1.0888888888888881</v>
      </c>
      <c r="AB69" s="1887">
        <v>1.0888888888888881</v>
      </c>
      <c r="AC69" s="1966">
        <f>IF($D69="","",IFERROR((AD69*$I69)/$J$8,0))</f>
        <v>9.8232999430321183E-3</v>
      </c>
      <c r="AD69" s="1948">
        <f>IF($D69="","",SUM(V69:AB69))</f>
        <v>5.4444444444444411</v>
      </c>
      <c r="AE69" s="1887">
        <v>0.15555555555555561</v>
      </c>
      <c r="AF69" s="2095"/>
      <c r="AG69" s="2095"/>
      <c r="AH69" s="1887">
        <v>0.15555555555555561</v>
      </c>
      <c r="AI69" s="1887">
        <v>0.15555555555555561</v>
      </c>
      <c r="AJ69" s="2115">
        <v>0.15555555555555561</v>
      </c>
      <c r="AK69" s="1887">
        <v>0.15555555555555561</v>
      </c>
      <c r="AL69" s="1966">
        <f>IF($D69="","",IFERROR((AM69*$I69)/$J$8,0))</f>
        <v>1.4033285632903043E-3</v>
      </c>
      <c r="AM69" s="1948">
        <f>IF($D69="","",SUM(AE69:AK69))</f>
        <v>0.77777777777777812</v>
      </c>
      <c r="AN69" s="1740"/>
      <c r="AO69" s="1739"/>
      <c r="AP69" s="1739"/>
      <c r="AQ69" s="1739"/>
      <c r="AR69" s="1739"/>
      <c r="AS69" s="1739"/>
      <c r="AT69" s="1739"/>
      <c r="AU69" s="1739"/>
      <c r="AV69" s="1739"/>
      <c r="AW69" s="1739"/>
      <c r="AX69" s="1739"/>
      <c r="AY69" s="1739"/>
      <c r="AZ69" s="1739"/>
      <c r="BA69" s="1793"/>
    </row>
    <row r="70" spans="2:53" ht="36">
      <c r="B70" s="1866" t="str">
        <f>IF('PPC '!$B73="","",'PPC '!$B73)</f>
        <v>A1450</v>
      </c>
      <c r="C70" s="1844" t="str">
        <f>'PPC '!$C73</f>
        <v>Botonera de campo NEMA 4 con parada de emergencia tipo hongo, piloto LED y JOG; TAGs 1760-PU-33001/02-N y 33101@33105-N</v>
      </c>
      <c r="D70" s="1909" t="str">
        <f>IF('PPC '!$D73="","",'PPC '!$D73)</f>
        <v>UND</v>
      </c>
      <c r="E70" s="1941">
        <f>IF($D70="","",'PPC '!$E73)</f>
        <v>7</v>
      </c>
      <c r="F70" s="1941">
        <f>IF($D70="","",IFERROR('PPC '!G73,""))</f>
        <v>7</v>
      </c>
      <c r="G70" s="1941">
        <f>IF($D70="","",IFERROR('PPC '!I73,""))</f>
        <v>0</v>
      </c>
      <c r="H70" s="1941">
        <f>IF($D70="","",IFERROR('PPC '!L73,""))</f>
        <v>7</v>
      </c>
      <c r="I70" s="1941">
        <f>IF($E70="","",IFERROR('PPC '!N73,""))</f>
        <v>16.8</v>
      </c>
      <c r="J70" s="1941">
        <f>IF($E70="","",IFERROR('PPC '!F73,""))</f>
        <v>117.6</v>
      </c>
      <c r="K70" s="1956">
        <f t="shared" si="17"/>
        <v>1.2629957069612733E-2</v>
      </c>
      <c r="L70" s="1844"/>
      <c r="M70" s="1887"/>
      <c r="N70" s="2095"/>
      <c r="O70" s="2095"/>
      <c r="P70" s="1887"/>
      <c r="Q70" s="1887"/>
      <c r="R70" s="1887"/>
      <c r="S70" s="1887"/>
      <c r="T70" s="1966">
        <f>IF($D70="","",IFERROR((U70*$I70)/$J$8,0))</f>
        <v>0</v>
      </c>
      <c r="U70" s="1948">
        <f>IF($D70="","",SUM(M70:S70))</f>
        <v>0</v>
      </c>
      <c r="V70" s="2049"/>
      <c r="W70" s="2095"/>
      <c r="X70" s="2095"/>
      <c r="Y70" s="1887"/>
      <c r="Z70" s="1887"/>
      <c r="AA70" s="1887"/>
      <c r="AB70" s="1887"/>
      <c r="AC70" s="1966">
        <f>IF($D70="","",IFERROR((AD70*$I70)/$J$8,0))</f>
        <v>0</v>
      </c>
      <c r="AD70" s="1948">
        <f>IF($D70="","",SUM(V70:AB70))</f>
        <v>0</v>
      </c>
      <c r="AE70" s="1887">
        <v>1.4</v>
      </c>
      <c r="AF70" s="2095"/>
      <c r="AG70" s="2095"/>
      <c r="AH70" s="1887">
        <v>1.4</v>
      </c>
      <c r="AI70" s="1887">
        <v>1.4</v>
      </c>
      <c r="AJ70" s="2115">
        <v>1.4</v>
      </c>
      <c r="AK70" s="1887">
        <v>1.4</v>
      </c>
      <c r="AL70" s="1966">
        <f>IF($D70="","",IFERROR((AM70*$I70)/$J$8,0))</f>
        <v>1.2629957069612733E-2</v>
      </c>
      <c r="AM70" s="1948">
        <f>IF($D70="","",SUM(AE70:AK70))</f>
        <v>7</v>
      </c>
      <c r="AN70" s="1740"/>
      <c r="AO70" s="1739"/>
      <c r="AP70" s="1739"/>
      <c r="AQ70" s="1739"/>
      <c r="AR70" s="1739"/>
      <c r="AS70" s="1739"/>
      <c r="AT70" s="1739"/>
      <c r="AU70" s="1739"/>
      <c r="AV70" s="1739"/>
      <c r="AW70" s="1739"/>
      <c r="AX70" s="1739"/>
      <c r="AY70" s="1739"/>
      <c r="AZ70" s="1739"/>
      <c r="BA70" s="1793"/>
    </row>
    <row r="71" spans="2:53" ht="24">
      <c r="B71" s="1868" t="str">
        <f>IF('PPC '!$B74="","",'PPC '!$B74)</f>
        <v/>
      </c>
      <c r="C71" s="1860" t="str">
        <f>'PPC '!$C74</f>
        <v>CONDUCTORES ( INCLUYE TENDIDO, CONEXIONADO, MARCADO Y MEGADO)</v>
      </c>
      <c r="D71" s="1927" t="str">
        <f>IF('PPC '!$D74="","",'PPC '!$D74)</f>
        <v/>
      </c>
      <c r="E71" s="1943" t="str">
        <f>IF($D71="","",'PPC '!$E74)</f>
        <v/>
      </c>
      <c r="F71" s="1943" t="str">
        <f>IF($D71="","",IFERROR('PPC '!G74,""))</f>
        <v/>
      </c>
      <c r="G71" s="1943" t="str">
        <f>IF($D71="","",IFERROR('PPC '!I74,""))</f>
        <v/>
      </c>
      <c r="H71" s="1943" t="str">
        <f>IF($D71="","",IFERROR('PPC '!L74,""))</f>
        <v/>
      </c>
      <c r="I71" s="1943" t="str">
        <f>IF($E71="","",IFERROR('PPC '!N74,""))</f>
        <v/>
      </c>
      <c r="J71" s="1943" t="str">
        <f>IF($E71="","",IFERROR('PPC '!F74,""))</f>
        <v/>
      </c>
      <c r="K71" s="1959" t="str">
        <f t="shared" si="17"/>
        <v/>
      </c>
      <c r="L71" s="1860"/>
      <c r="M71" s="1907"/>
      <c r="N71" s="2094"/>
      <c r="O71" s="2094"/>
      <c r="P71" s="1907"/>
      <c r="Q71" s="1907"/>
      <c r="R71" s="1907"/>
      <c r="S71" s="1907"/>
      <c r="T71" s="1963"/>
      <c r="U71" s="1947"/>
      <c r="V71" s="2048"/>
      <c r="W71" s="2094"/>
      <c r="X71" s="2094"/>
      <c r="Y71" s="1907"/>
      <c r="Z71" s="1907"/>
      <c r="AA71" s="1907"/>
      <c r="AB71" s="1907"/>
      <c r="AC71" s="1963"/>
      <c r="AD71" s="1947"/>
      <c r="AE71" s="1907"/>
      <c r="AF71" s="2094"/>
      <c r="AG71" s="2094"/>
      <c r="AH71" s="1907"/>
      <c r="AI71" s="1907"/>
      <c r="AJ71" s="2113"/>
      <c r="AK71" s="1907"/>
      <c r="AL71" s="1963"/>
      <c r="AM71" s="1947"/>
      <c r="AN71" s="1740"/>
      <c r="AO71" s="1739"/>
      <c r="AP71" s="1739"/>
      <c r="AQ71" s="1739"/>
      <c r="AR71" s="1739"/>
      <c r="AS71" s="1739"/>
      <c r="AT71" s="1739"/>
      <c r="AU71" s="1739"/>
      <c r="AV71" s="1739"/>
      <c r="AW71" s="1739"/>
      <c r="AX71" s="1739"/>
      <c r="AY71" s="1739"/>
      <c r="AZ71" s="1739"/>
      <c r="BA71" s="1793"/>
    </row>
    <row r="72" spans="2:53">
      <c r="B72" s="1868" t="str">
        <f>IF('PPC '!$B75="","",'PPC '!$B75)</f>
        <v/>
      </c>
      <c r="C72" s="1860" t="str">
        <f>'PPC '!$C75</f>
        <v>Conductores de baja tensión</v>
      </c>
      <c r="D72" s="1927" t="str">
        <f>IF('PPC '!$D75="","",'PPC '!$D75)</f>
        <v/>
      </c>
      <c r="E72" s="1943" t="str">
        <f>IF($D72="","",'PPC '!$E75)</f>
        <v/>
      </c>
      <c r="F72" s="1943" t="str">
        <f>IF($D72="","",IFERROR('PPC '!G75,""))</f>
        <v/>
      </c>
      <c r="G72" s="1943" t="str">
        <f>IF($D72="","",IFERROR('PPC '!I75,""))</f>
        <v/>
      </c>
      <c r="H72" s="1943" t="str">
        <f>IF($D72="","",IFERROR('PPC '!L75,""))</f>
        <v/>
      </c>
      <c r="I72" s="1943" t="str">
        <f>IF($E72="","",IFERROR('PPC '!N75,""))</f>
        <v/>
      </c>
      <c r="J72" s="1943" t="str">
        <f>IF($E72="","",IFERROR('PPC '!F75,""))</f>
        <v/>
      </c>
      <c r="K72" s="1959" t="str">
        <f t="shared" si="17"/>
        <v/>
      </c>
      <c r="L72" s="1860"/>
      <c r="M72" s="1907"/>
      <c r="N72" s="2094"/>
      <c r="O72" s="2094"/>
      <c r="P72" s="1907"/>
      <c r="Q72" s="1907"/>
      <c r="R72" s="1907"/>
      <c r="S72" s="1907"/>
      <c r="T72" s="1963"/>
      <c r="U72" s="1947"/>
      <c r="V72" s="2048"/>
      <c r="W72" s="2094"/>
      <c r="X72" s="2094"/>
      <c r="Y72" s="1907"/>
      <c r="Z72" s="1907"/>
      <c r="AA72" s="1907"/>
      <c r="AB72" s="1907"/>
      <c r="AC72" s="1963"/>
      <c r="AD72" s="1947"/>
      <c r="AE72" s="1907"/>
      <c r="AF72" s="2094"/>
      <c r="AG72" s="2094"/>
      <c r="AH72" s="1907"/>
      <c r="AI72" s="1907"/>
      <c r="AJ72" s="2113"/>
      <c r="AK72" s="1907"/>
      <c r="AL72" s="1963"/>
      <c r="AM72" s="1947"/>
      <c r="AN72" s="1740"/>
      <c r="AO72" s="1739"/>
      <c r="AP72" s="1739"/>
      <c r="AQ72" s="1739"/>
      <c r="AR72" s="1739"/>
      <c r="AS72" s="1739"/>
      <c r="AT72" s="1739"/>
      <c r="AU72" s="1739"/>
      <c r="AV72" s="1739"/>
      <c r="AW72" s="1739"/>
      <c r="AX72" s="1739"/>
      <c r="AY72" s="1739"/>
      <c r="AZ72" s="1739"/>
      <c r="BA72" s="1793"/>
    </row>
    <row r="73" spans="2:53" ht="24">
      <c r="B73" s="1866" t="str">
        <f>IF('PPC '!$B76="","",'PPC '!$B76)</f>
        <v>A1460</v>
      </c>
      <c r="C73" s="1844" t="str">
        <f>'PPC '!$C76</f>
        <v>Cable multiconductor XHHW-2 600V 90°C, Cu clase B, aislamiento XLPE, cubierta PVC - 1x3c-4 AWG + (T)</v>
      </c>
      <c r="D73" s="1909" t="str">
        <f>IF('PPC '!$D76="","",'PPC '!$D76)</f>
        <v>m.</v>
      </c>
      <c r="E73" s="1941">
        <f>IF($D73="","",'PPC '!$E76)</f>
        <v>581.46</v>
      </c>
      <c r="F73" s="1941">
        <f>IF($D73="","",IFERROR('PPC '!G76,""))</f>
        <v>581.46</v>
      </c>
      <c r="G73" s="1941">
        <f>IF($D73="","",IFERROR('PPC '!I76,""))</f>
        <v>0</v>
      </c>
      <c r="H73" s="1941">
        <f>IF($D73="","",IFERROR('PPC '!L76,""))</f>
        <v>581.46</v>
      </c>
      <c r="I73" s="1941">
        <f>IF($E73="","",IFERROR('PPC '!N76,""))</f>
        <v>0.11200000000000002</v>
      </c>
      <c r="J73" s="1941">
        <f>IF($E73="","",IFERROR('PPC '!F76,""))</f>
        <v>65.123520000000013</v>
      </c>
      <c r="K73" s="1956">
        <f t="shared" si="17"/>
        <v>6.994109369235257E-3</v>
      </c>
      <c r="L73" s="1844"/>
      <c r="M73" s="1887"/>
      <c r="N73" s="2095"/>
      <c r="O73" s="2095"/>
      <c r="P73" s="1887"/>
      <c r="Q73" s="1887"/>
      <c r="R73" s="1887"/>
      <c r="S73" s="1887"/>
      <c r="T73" s="1966">
        <f>IF($D73="","",IFERROR((U73*$I73)/$J$8,0))</f>
        <v>0</v>
      </c>
      <c r="U73" s="1948">
        <f>IF($D73="","",SUM(M73:S73))</f>
        <v>0</v>
      </c>
      <c r="V73" s="2049"/>
      <c r="W73" s="2095"/>
      <c r="X73" s="2095"/>
      <c r="Y73" s="1887"/>
      <c r="Z73" s="1887"/>
      <c r="AA73" s="1887"/>
      <c r="AB73" s="1887"/>
      <c r="AC73" s="1966">
        <f>IF($D73="","",IFERROR((AD73*$I73)/$J$8,0))</f>
        <v>0</v>
      </c>
      <c r="AD73" s="1948">
        <f>IF($D73="","",SUM(V73:AB73))</f>
        <v>0</v>
      </c>
      <c r="AE73" s="1887"/>
      <c r="AF73" s="2095"/>
      <c r="AG73" s="2095"/>
      <c r="AH73" s="1887"/>
      <c r="AI73" s="1887"/>
      <c r="AJ73" s="2115"/>
      <c r="AK73" s="1887"/>
      <c r="AL73" s="1966">
        <f>IF($D73="","",IFERROR((AM73*$I73)/$J$8,0))</f>
        <v>0</v>
      </c>
      <c r="AM73" s="1948">
        <f>IF($D73="","",SUM(AE73:AK73))</f>
        <v>0</v>
      </c>
      <c r="AN73" s="1740"/>
      <c r="AO73" s="1739"/>
      <c r="AP73" s="1739"/>
      <c r="AQ73" s="1739"/>
      <c r="AR73" s="1739"/>
      <c r="AS73" s="1739"/>
      <c r="AT73" s="1739"/>
      <c r="AU73" s="1739"/>
      <c r="AV73" s="1739"/>
      <c r="AW73" s="1739"/>
      <c r="AX73" s="1739"/>
      <c r="AY73" s="1739"/>
      <c r="AZ73" s="1739"/>
      <c r="BA73" s="1793"/>
    </row>
    <row r="74" spans="2:53" ht="36">
      <c r="B74" s="1866" t="str">
        <f>IF('PPC '!$B77="","",'PPC '!$B77)</f>
        <v>A1470</v>
      </c>
      <c r="C74" s="1844" t="str">
        <f>'PPC '!$C77</f>
        <v>Cable multiconductor XHHW-2 600V 90°C, Cu clase B, aislamiento XLPE, cubierta PVC - 1x3c-12 AWG + (T) (nota 1)</v>
      </c>
      <c r="D74" s="1909" t="str">
        <f>IF('PPC '!$D77="","",'PPC '!$D77)</f>
        <v>m.</v>
      </c>
      <c r="E74" s="1941">
        <f>IF($D74="","",'PPC '!$E77)</f>
        <v>1454</v>
      </c>
      <c r="F74" s="1941">
        <f>IF($D74="","",IFERROR('PPC '!G77,""))</f>
        <v>1454</v>
      </c>
      <c r="G74" s="1941">
        <f>IF($D74="","",IFERROR('PPC '!I77,""))</f>
        <v>0</v>
      </c>
      <c r="H74" s="1941">
        <f>IF($D74="","",IFERROR('PPC '!L77,""))</f>
        <v>1454</v>
      </c>
      <c r="I74" s="1941">
        <f>IF($E74="","",IFERROR('PPC '!N77,""))</f>
        <v>0.112</v>
      </c>
      <c r="J74" s="1941">
        <f>IF($E74="","",IFERROR('PPC '!F77,""))</f>
        <v>162.84800000000001</v>
      </c>
      <c r="K74" s="1956">
        <f t="shared" si="17"/>
        <v>1.7489483408778012E-2</v>
      </c>
      <c r="L74" s="1844"/>
      <c r="M74" s="1887"/>
      <c r="N74" s="2095"/>
      <c r="O74" s="2095"/>
      <c r="P74" s="1887"/>
      <c r="Q74" s="1887"/>
      <c r="R74" s="1887"/>
      <c r="S74" s="1887"/>
      <c r="T74" s="1966">
        <f>IF($D74="","",IFERROR((U74*$I74)/$J$8,0))</f>
        <v>0</v>
      </c>
      <c r="U74" s="1948">
        <f>IF($D74="","",SUM(M74:S74))</f>
        <v>0</v>
      </c>
      <c r="V74" s="2049"/>
      <c r="W74" s="2095"/>
      <c r="X74" s="2095"/>
      <c r="Y74" s="1887"/>
      <c r="Z74" s="1887"/>
      <c r="AA74" s="1887"/>
      <c r="AB74" s="1887"/>
      <c r="AC74" s="1966">
        <f>IF($D74="","",IFERROR((AD74*$I74)/$J$8,0))</f>
        <v>0</v>
      </c>
      <c r="AD74" s="1948">
        <f>IF($D74="","",SUM(V74:AB74))</f>
        <v>0</v>
      </c>
      <c r="AE74" s="1887"/>
      <c r="AF74" s="2095"/>
      <c r="AG74" s="2095"/>
      <c r="AH74" s="1887"/>
      <c r="AI74" s="1887"/>
      <c r="AJ74" s="2115"/>
      <c r="AK74" s="1887"/>
      <c r="AL74" s="1966">
        <f>IF($D74="","",IFERROR((AM74*$I74)/$J$8,0))</f>
        <v>0</v>
      </c>
      <c r="AM74" s="1948">
        <f>IF($D74="","",SUM(AE74:AK74))</f>
        <v>0</v>
      </c>
      <c r="AN74" s="1740"/>
      <c r="AO74" s="1739"/>
      <c r="AP74" s="1739"/>
      <c r="AQ74" s="1739"/>
      <c r="AR74" s="1739"/>
      <c r="AS74" s="1739"/>
      <c r="AT74" s="1739"/>
      <c r="AU74" s="1739"/>
      <c r="AV74" s="1739"/>
      <c r="AW74" s="1739"/>
      <c r="AX74" s="1739"/>
      <c r="AY74" s="1739"/>
      <c r="AZ74" s="1739"/>
      <c r="BA74" s="1793"/>
    </row>
    <row r="75" spans="2:53" ht="24">
      <c r="B75" s="1866" t="str">
        <f>IF('PPC '!$B78="","",'PPC '!$B78)</f>
        <v>A1480</v>
      </c>
      <c r="C75" s="1844" t="str">
        <f>'PPC '!$C78</f>
        <v>Cable multiconductor XHHW-2 600V 90°C, Cu clase B, aislamiento XLPE, cubierta PVC - 1x7c-14 AWG</v>
      </c>
      <c r="D75" s="1909" t="str">
        <f>IF('PPC '!$D78="","",'PPC '!$D78)</f>
        <v>m.</v>
      </c>
      <c r="E75" s="1941">
        <f>IF($D75="","",'PPC '!$E78)</f>
        <v>520</v>
      </c>
      <c r="F75" s="1941">
        <f>IF($D75="","",IFERROR('PPC '!G78,""))</f>
        <v>520</v>
      </c>
      <c r="G75" s="1941">
        <f>IF($D75="","",IFERROR('PPC '!I78,""))</f>
        <v>0</v>
      </c>
      <c r="H75" s="1941">
        <f>IF($D75="","",IFERROR('PPC '!L78,""))</f>
        <v>520</v>
      </c>
      <c r="I75" s="1941">
        <f>IF($E75="","",IFERROR('PPC '!N78,""))</f>
        <v>0.112</v>
      </c>
      <c r="J75" s="1941">
        <f>IF($E75="","",IFERROR('PPC '!F78,""))</f>
        <v>58.24</v>
      </c>
      <c r="K75" s="1956">
        <f t="shared" si="17"/>
        <v>6.2548358820939242E-3</v>
      </c>
      <c r="L75" s="1844"/>
      <c r="M75" s="1887"/>
      <c r="N75" s="2095"/>
      <c r="O75" s="2095"/>
      <c r="P75" s="1887"/>
      <c r="Q75" s="1887"/>
      <c r="R75" s="1887"/>
      <c r="S75" s="1887"/>
      <c r="T75" s="1966">
        <f>IF($D75="","",IFERROR((U75*$I75)/$J$8,0))</f>
        <v>0</v>
      </c>
      <c r="U75" s="1948">
        <f>IF($D75="","",SUM(M75:S75))</f>
        <v>0</v>
      </c>
      <c r="V75" s="2049"/>
      <c r="W75" s="2095"/>
      <c r="X75" s="2095"/>
      <c r="Y75" s="1887"/>
      <c r="Z75" s="1887"/>
      <c r="AA75" s="1887"/>
      <c r="AB75" s="1887"/>
      <c r="AC75" s="1966">
        <f>IF($D75="","",IFERROR((AD75*$I75)/$J$8,0))</f>
        <v>0</v>
      </c>
      <c r="AD75" s="1948">
        <f>IF($D75="","",SUM(V75:AB75))</f>
        <v>0</v>
      </c>
      <c r="AE75" s="1887">
        <v>69.333299999999994</v>
      </c>
      <c r="AF75" s="2095"/>
      <c r="AG75" s="2095"/>
      <c r="AH75" s="1887">
        <v>69.333299999999994</v>
      </c>
      <c r="AI75" s="1887">
        <v>69.333299999999994</v>
      </c>
      <c r="AJ75" s="2115">
        <v>69.333299999999994</v>
      </c>
      <c r="AK75" s="1887">
        <v>69.333299999999994</v>
      </c>
      <c r="AL75" s="1966">
        <f>IF($D75="","",IFERROR((AM75*$I75)/$J$8,0))</f>
        <v>4.1698885833075256E-3</v>
      </c>
      <c r="AM75" s="1948">
        <f>IF($D75="","",SUM(AE75:AK75))</f>
        <v>346.66649999999998</v>
      </c>
      <c r="AN75" s="1740"/>
      <c r="AO75" s="1739"/>
      <c r="AP75" s="1739"/>
      <c r="AQ75" s="1739"/>
      <c r="AR75" s="1739"/>
      <c r="AS75" s="1739"/>
      <c r="AT75" s="1739"/>
      <c r="AU75" s="1739"/>
      <c r="AV75" s="1739"/>
      <c r="AW75" s="1739"/>
      <c r="AX75" s="1739"/>
      <c r="AY75" s="1739"/>
      <c r="AZ75" s="1739"/>
      <c r="BA75" s="1793"/>
    </row>
    <row r="76" spans="2:53" ht="36">
      <c r="B76" s="1866" t="str">
        <f>IF('PPC '!$B79="","",'PPC '!$B79)</f>
        <v>A1490</v>
      </c>
      <c r="C76" s="1844" t="str">
        <f>'PPC '!$C79</f>
        <v>Cable multiconductor XHHW-2 600V 90°C, Cu clase B, aislamiento XLPE, cubierta PVC - 1x7c-14 AWG (nota 1)</v>
      </c>
      <c r="D76" s="1909" t="str">
        <f>IF('PPC '!$D79="","",'PPC '!$D79)</f>
        <v>m.</v>
      </c>
      <c r="E76" s="1941">
        <f>IF($D76="","",'PPC '!$E79)</f>
        <v>1206</v>
      </c>
      <c r="F76" s="1941">
        <f>IF($D76="","",IFERROR('PPC '!G79,""))</f>
        <v>1206</v>
      </c>
      <c r="G76" s="1941">
        <f>IF($D76="","",IFERROR('PPC '!I79,""))</f>
        <v>0</v>
      </c>
      <c r="H76" s="1941">
        <f>IF($D76="","",IFERROR('PPC '!L79,""))</f>
        <v>1206</v>
      </c>
      <c r="I76" s="1941">
        <f>IF($E76="","",IFERROR('PPC '!N79,""))</f>
        <v>0.112</v>
      </c>
      <c r="J76" s="1941">
        <f>IF($E76="","",IFERROR('PPC '!F79,""))</f>
        <v>135.072</v>
      </c>
      <c r="K76" s="1956">
        <f t="shared" si="17"/>
        <v>1.450640783424091E-2</v>
      </c>
      <c r="L76" s="1844"/>
      <c r="M76" s="1887"/>
      <c r="N76" s="2095"/>
      <c r="O76" s="2095"/>
      <c r="P76" s="1887"/>
      <c r="Q76" s="1887"/>
      <c r="R76" s="1887"/>
      <c r="S76" s="1887"/>
      <c r="T76" s="1966">
        <f>IF($D76="","",IFERROR((U76*$I76)/$J$8,0))</f>
        <v>0</v>
      </c>
      <c r="U76" s="1948">
        <f>IF($D76="","",SUM(M76:S76))</f>
        <v>0</v>
      </c>
      <c r="V76" s="2049"/>
      <c r="W76" s="2095"/>
      <c r="X76" s="2095"/>
      <c r="Y76" s="1887"/>
      <c r="Z76" s="1887"/>
      <c r="AA76" s="1887"/>
      <c r="AB76" s="1887"/>
      <c r="AC76" s="1966">
        <f>IF($D76="","",IFERROR((AD76*$I76)/$J$8,0))</f>
        <v>0</v>
      </c>
      <c r="AD76" s="1948">
        <f>IF($D76="","",SUM(V76:AB76))</f>
        <v>0</v>
      </c>
      <c r="AE76" s="1887"/>
      <c r="AF76" s="2095"/>
      <c r="AG76" s="2095"/>
      <c r="AH76" s="1887"/>
      <c r="AI76" s="1887"/>
      <c r="AJ76" s="2115"/>
      <c r="AK76" s="1887"/>
      <c r="AL76" s="1966">
        <f>IF($D76="","",IFERROR((AM76*$I76)/$J$8,0))</f>
        <v>0</v>
      </c>
      <c r="AM76" s="1948">
        <f>IF($D76="","",SUM(AE76:AK76))</f>
        <v>0</v>
      </c>
      <c r="AN76" s="1740"/>
      <c r="AO76" s="1739"/>
      <c r="AP76" s="1739"/>
      <c r="AQ76" s="1739"/>
      <c r="AR76" s="1739"/>
      <c r="AS76" s="1739"/>
      <c r="AT76" s="1739"/>
      <c r="AU76" s="1739"/>
      <c r="AV76" s="1739"/>
      <c r="AW76" s="1739"/>
      <c r="AX76" s="1739"/>
      <c r="AY76" s="1739"/>
      <c r="AZ76" s="1739"/>
      <c r="BA76" s="1793"/>
    </row>
    <row r="77" spans="2:53">
      <c r="B77" s="1868" t="str">
        <f>IF('PPC '!$B80="","",'PPC '!$B80)</f>
        <v/>
      </c>
      <c r="C77" s="1860" t="str">
        <f>'PPC '!$C80</f>
        <v>INSTRUMENTACIÓN Y CONTROL</v>
      </c>
      <c r="D77" s="1927" t="str">
        <f>IF('PPC '!$D80="","",'PPC '!$D80)</f>
        <v/>
      </c>
      <c r="E77" s="1943" t="str">
        <f>IF($D77="","",'PPC '!$E80)</f>
        <v/>
      </c>
      <c r="F77" s="1943" t="str">
        <f>IF($D77="","",IFERROR('PPC '!G80,""))</f>
        <v/>
      </c>
      <c r="G77" s="1943" t="str">
        <f>IF($D77="","",IFERROR('PPC '!I80,""))</f>
        <v/>
      </c>
      <c r="H77" s="1943" t="str">
        <f>IF($D77="","",IFERROR('PPC '!L80,""))</f>
        <v/>
      </c>
      <c r="I77" s="1943" t="str">
        <f>IF($E77="","",IFERROR('PPC '!N80,""))</f>
        <v/>
      </c>
      <c r="J77" s="1943" t="str">
        <f>IF($E77="","",IFERROR('PPC '!F80,""))</f>
        <v/>
      </c>
      <c r="K77" s="1959" t="str">
        <f t="shared" si="17"/>
        <v/>
      </c>
      <c r="L77" s="1860"/>
      <c r="M77" s="1907"/>
      <c r="N77" s="2094"/>
      <c r="O77" s="2094"/>
      <c r="P77" s="1907"/>
      <c r="Q77" s="1907"/>
      <c r="R77" s="1907"/>
      <c r="S77" s="1907"/>
      <c r="T77" s="1963"/>
      <c r="U77" s="1947"/>
      <c r="V77" s="2048"/>
      <c r="W77" s="2094"/>
      <c r="X77" s="2094"/>
      <c r="Y77" s="1907"/>
      <c r="Z77" s="1907"/>
      <c r="AA77" s="1907"/>
      <c r="AB77" s="1907"/>
      <c r="AC77" s="1963"/>
      <c r="AD77" s="1947"/>
      <c r="AE77" s="1907"/>
      <c r="AF77" s="2094"/>
      <c r="AG77" s="2094"/>
      <c r="AH77" s="1907"/>
      <c r="AI77" s="1907"/>
      <c r="AJ77" s="2113"/>
      <c r="AK77" s="1907"/>
      <c r="AL77" s="1963"/>
      <c r="AM77" s="1947"/>
      <c r="AN77" s="1740"/>
      <c r="AO77" s="1739"/>
      <c r="AP77" s="1739"/>
      <c r="AQ77" s="1739"/>
      <c r="AR77" s="1739"/>
      <c r="AS77" s="1739"/>
      <c r="AT77" s="1739"/>
      <c r="AU77" s="1739"/>
      <c r="AV77" s="1739"/>
      <c r="AW77" s="1739"/>
      <c r="AX77" s="1739"/>
      <c r="AY77" s="1739"/>
      <c r="AZ77" s="1739"/>
      <c r="BA77" s="1793"/>
    </row>
    <row r="78" spans="2:53" ht="24">
      <c r="B78" s="1868" t="str">
        <f>IF('PPC '!$B81="","",'PPC '!$B81)</f>
        <v/>
      </c>
      <c r="C78" s="1860" t="str">
        <f>'PPC '!$C81</f>
        <v>DESMONTAJE DE INSTRUMENTOS Y VÁLVULAS DE CONTROL</v>
      </c>
      <c r="D78" s="1927" t="str">
        <f>IF('PPC '!$D81="","",'PPC '!$D81)</f>
        <v/>
      </c>
      <c r="E78" s="1943" t="str">
        <f>IF($D78="","",'PPC '!$E81)</f>
        <v/>
      </c>
      <c r="F78" s="1943" t="str">
        <f>IF($D78="","",IFERROR('PPC '!G81,""))</f>
        <v/>
      </c>
      <c r="G78" s="1943" t="str">
        <f>IF($D78="","",IFERROR('PPC '!I81,""))</f>
        <v/>
      </c>
      <c r="H78" s="1943" t="str">
        <f>IF($D78="","",IFERROR('PPC '!L81,""))</f>
        <v/>
      </c>
      <c r="I78" s="1943" t="str">
        <f>IF($E78="","",IFERROR('PPC '!N81,""))</f>
        <v/>
      </c>
      <c r="J78" s="1943" t="str">
        <f>IF($E78="","",IFERROR('PPC '!F81,""))</f>
        <v/>
      </c>
      <c r="K78" s="1959" t="str">
        <f t="shared" si="17"/>
        <v/>
      </c>
      <c r="L78" s="1860"/>
      <c r="M78" s="1907"/>
      <c r="N78" s="2094"/>
      <c r="O78" s="2094"/>
      <c r="P78" s="1907"/>
      <c r="Q78" s="1907"/>
      <c r="R78" s="1907"/>
      <c r="S78" s="1907"/>
      <c r="T78" s="1963"/>
      <c r="U78" s="1947"/>
      <c r="V78" s="2048"/>
      <c r="W78" s="2094"/>
      <c r="X78" s="2094"/>
      <c r="Y78" s="1907"/>
      <c r="Z78" s="1907"/>
      <c r="AA78" s="1907"/>
      <c r="AB78" s="1907"/>
      <c r="AC78" s="1963"/>
      <c r="AD78" s="1947"/>
      <c r="AE78" s="1907"/>
      <c r="AF78" s="2094"/>
      <c r="AG78" s="2094"/>
      <c r="AH78" s="1907"/>
      <c r="AI78" s="1907"/>
      <c r="AJ78" s="2113"/>
      <c r="AK78" s="1907"/>
      <c r="AL78" s="1963"/>
      <c r="AM78" s="1947"/>
      <c r="AN78" s="1740"/>
      <c r="AO78" s="1739"/>
      <c r="AP78" s="1739"/>
      <c r="AQ78" s="1739"/>
      <c r="AR78" s="1739"/>
      <c r="AS78" s="1739"/>
      <c r="AT78" s="1739"/>
      <c r="AU78" s="1739"/>
      <c r="AV78" s="1739"/>
      <c r="AW78" s="1739"/>
      <c r="AX78" s="1739"/>
      <c r="AY78" s="1739"/>
      <c r="AZ78" s="1739"/>
      <c r="BA78" s="1793"/>
    </row>
    <row r="79" spans="2:53" ht="36">
      <c r="B79" s="1866" t="str">
        <f>IF('PPC '!$B82="","",'PPC '!$B82)</f>
        <v>A1510</v>
      </c>
      <c r="C79" s="1844" t="str">
        <f>'PPC '!$C82</f>
        <v>Identificación y desmontaje de instrumentos y válvulas existentes en dosificación de floculante (FE/FIT, LE/LIT y FCV)</v>
      </c>
      <c r="D79" s="1909" t="str">
        <f>IF('PPC '!$D82="","",'PPC '!$D82)</f>
        <v>Glb.</v>
      </c>
      <c r="E79" s="1941">
        <f>IF($D79="","",'PPC '!$E82)</f>
        <v>1</v>
      </c>
      <c r="F79" s="1941">
        <f>IF($D79="","",IFERROR('PPC '!G82,""))</f>
        <v>1</v>
      </c>
      <c r="G79" s="1941">
        <f>IF($D79="","",IFERROR('PPC '!I82,""))</f>
        <v>0</v>
      </c>
      <c r="H79" s="1941">
        <f>IF($D79="","",IFERROR('PPC '!L82,""))</f>
        <v>1</v>
      </c>
      <c r="I79" s="1941">
        <f>IF($E79="","",IFERROR('PPC '!N82,""))</f>
        <v>100.80010080010081</v>
      </c>
      <c r="J79" s="1941">
        <f>IF($E79="","",IFERROR('PPC '!F82,""))</f>
        <v>100.80010080010081</v>
      </c>
      <c r="K79" s="1956">
        <f t="shared" si="17"/>
        <v>1.0825688313927799E-2</v>
      </c>
      <c r="L79" s="1844"/>
      <c r="M79" s="1887"/>
      <c r="N79" s="2095"/>
      <c r="O79" s="2095"/>
      <c r="P79" s="1887"/>
      <c r="Q79" s="1887"/>
      <c r="R79" s="1887"/>
      <c r="S79" s="1887"/>
      <c r="T79" s="1966">
        <f>IF($D79="","",IFERROR((U79*$I79)/$J$8,0))</f>
        <v>0</v>
      </c>
      <c r="U79" s="1948">
        <f>IF($D79="","",SUM(M79:S79))</f>
        <v>0</v>
      </c>
      <c r="V79" s="2049"/>
      <c r="W79" s="2095"/>
      <c r="X79" s="2095"/>
      <c r="Y79" s="1887"/>
      <c r="Z79" s="1887"/>
      <c r="AA79" s="1887"/>
      <c r="AB79" s="1887"/>
      <c r="AC79" s="1966">
        <f>IF($D79="","",IFERROR((AD79*$I79)/$J$8,0))</f>
        <v>0</v>
      </c>
      <c r="AD79" s="1948">
        <f>IF($D79="","",SUM(V79:AB79))</f>
        <v>0</v>
      </c>
      <c r="AE79" s="1887"/>
      <c r="AF79" s="2095"/>
      <c r="AG79" s="2095"/>
      <c r="AH79" s="1887"/>
      <c r="AI79" s="1887"/>
      <c r="AJ79" s="2115"/>
      <c r="AK79" s="1887"/>
      <c r="AL79" s="1966">
        <f>IF($D79="","",IFERROR((AM79*$I79)/$J$8,0))</f>
        <v>0</v>
      </c>
      <c r="AM79" s="1948">
        <f>IF($D79="","",SUM(AE79:AK79))</f>
        <v>0</v>
      </c>
      <c r="AN79" s="1740"/>
      <c r="AO79" s="1739"/>
      <c r="AP79" s="1739"/>
      <c r="AQ79" s="1739"/>
      <c r="AR79" s="1739"/>
      <c r="AS79" s="1739"/>
      <c r="AT79" s="1739"/>
      <c r="AU79" s="1739"/>
      <c r="AV79" s="1739"/>
      <c r="AW79" s="1739"/>
      <c r="AX79" s="1739"/>
      <c r="AY79" s="1739"/>
      <c r="AZ79" s="1739"/>
      <c r="BA79" s="1793"/>
    </row>
    <row r="80" spans="2:53" ht="24">
      <c r="B80" s="1868" t="str">
        <f>IF('PPC '!$B83="","",'PPC '!$B83)</f>
        <v/>
      </c>
      <c r="C80" s="1860" t="str">
        <f>'PPC '!$C83</f>
        <v>EVALUACIÓN DE CONDUCTORES Y CANALIZACIONES EXISTENTES</v>
      </c>
      <c r="D80" s="1927" t="str">
        <f>IF('PPC '!$D83="","",'PPC '!$D83)</f>
        <v/>
      </c>
      <c r="E80" s="1943" t="str">
        <f>IF($D80="","",'PPC '!$E83)</f>
        <v/>
      </c>
      <c r="F80" s="1943" t="str">
        <f>IF($D80="","",IFERROR('PPC '!G83,""))</f>
        <v/>
      </c>
      <c r="G80" s="1943" t="str">
        <f>IF($D80="","",IFERROR('PPC '!I83,""))</f>
        <v/>
      </c>
      <c r="H80" s="1943" t="str">
        <f>IF($D80="","",IFERROR('PPC '!L83,""))</f>
        <v/>
      </c>
      <c r="I80" s="1943" t="str">
        <f>IF($E80="","",IFERROR('PPC '!N83,""))</f>
        <v/>
      </c>
      <c r="J80" s="1943" t="str">
        <f>IF($E80="","",IFERROR('PPC '!F83,""))</f>
        <v/>
      </c>
      <c r="K80" s="1959" t="str">
        <f t="shared" si="17"/>
        <v/>
      </c>
      <c r="L80" s="1860"/>
      <c r="M80" s="1907"/>
      <c r="N80" s="2094"/>
      <c r="O80" s="2094"/>
      <c r="P80" s="1907"/>
      <c r="Q80" s="1907"/>
      <c r="R80" s="1907"/>
      <c r="S80" s="1907"/>
      <c r="T80" s="1963"/>
      <c r="U80" s="1947"/>
      <c r="V80" s="2048"/>
      <c r="W80" s="2094"/>
      <c r="X80" s="2094"/>
      <c r="Y80" s="1907"/>
      <c r="Z80" s="1907"/>
      <c r="AA80" s="1907"/>
      <c r="AB80" s="1907"/>
      <c r="AC80" s="1963"/>
      <c r="AD80" s="1947"/>
      <c r="AE80" s="1907"/>
      <c r="AF80" s="2094"/>
      <c r="AG80" s="2094"/>
      <c r="AH80" s="1907"/>
      <c r="AI80" s="1907"/>
      <c r="AJ80" s="2113"/>
      <c r="AK80" s="1907"/>
      <c r="AL80" s="1963"/>
      <c r="AM80" s="1947"/>
      <c r="AN80" s="1740" t="e">
        <f>K80-T80-AC80-AL80</f>
        <v>#VALUE!</v>
      </c>
      <c r="AO80" s="1739"/>
      <c r="AP80" s="1739"/>
      <c r="AQ80" s="1739"/>
      <c r="AR80" s="1739"/>
      <c r="AS80" s="1739"/>
      <c r="AT80" s="1739"/>
      <c r="AU80" s="1739"/>
      <c r="AV80" s="1739"/>
      <c r="AW80" s="1739"/>
      <c r="AX80" s="1739"/>
      <c r="AY80" s="1739"/>
      <c r="AZ80" s="1739"/>
      <c r="BA80" s="1793"/>
    </row>
    <row r="81" spans="2:53" ht="36">
      <c r="B81" s="1866" t="str">
        <f>IF('PPC '!$B84="","",'PPC '!$B84)</f>
        <v>A1520</v>
      </c>
      <c r="C81" s="1844" t="str">
        <f>'PPC '!$C84</f>
        <v>Evaluación de reutilización de cables de alimentación existentes; pruebas de continuidad, resistencia y timbrado (NOTA 2</v>
      </c>
      <c r="D81" s="1909" t="str">
        <f>IF('PPC '!$D84="","",'PPC '!$D84)</f>
        <v>Gbl.</v>
      </c>
      <c r="E81" s="1941">
        <f>IF($D81="","",'PPC '!$E84)</f>
        <v>1</v>
      </c>
      <c r="F81" s="1941">
        <f>IF($D81="","",IFERROR('PPC '!G84,""))</f>
        <v>1</v>
      </c>
      <c r="G81" s="1941">
        <f>IF($D81="","",IFERROR('PPC '!I84,""))</f>
        <v>0</v>
      </c>
      <c r="H81" s="1941">
        <f>IF($D81="","",IFERROR('PPC '!L84,""))</f>
        <v>1</v>
      </c>
      <c r="I81" s="1941">
        <f>IF($E81="","",IFERROR('PPC '!N84,""))</f>
        <v>51.2</v>
      </c>
      <c r="J81" s="1941">
        <f>IF($E81="","",IFERROR('PPC '!F84,""))</f>
        <v>51.2</v>
      </c>
      <c r="K81" s="1956">
        <f t="shared" si="17"/>
        <v>5.4987568194232303E-3</v>
      </c>
      <c r="L81" s="1844"/>
      <c r="M81" s="1887"/>
      <c r="N81" s="2095"/>
      <c r="O81" s="2095"/>
      <c r="P81" s="1887"/>
      <c r="Q81" s="1887"/>
      <c r="R81" s="1887"/>
      <c r="S81" s="1887"/>
      <c r="T81" s="1964">
        <f>IF($D81="","",IFERROR((U81*$I81)/$J$8,0))</f>
        <v>0</v>
      </c>
      <c r="U81" s="1948">
        <f>IF($D81="","",SUM(M81:S81))</f>
        <v>0</v>
      </c>
      <c r="V81" s="2049"/>
      <c r="W81" s="2095"/>
      <c r="X81" s="2095"/>
      <c r="Y81" s="1887"/>
      <c r="Z81" s="1887"/>
      <c r="AA81" s="1887"/>
      <c r="AB81" s="1887"/>
      <c r="AC81" s="1964">
        <f>IF($D81="","",IFERROR((AD81*$I81)/$J$8,0))</f>
        <v>0</v>
      </c>
      <c r="AD81" s="1948">
        <f>IF($D81="","",SUM(V81:AB81))</f>
        <v>0</v>
      </c>
      <c r="AE81" s="1887"/>
      <c r="AF81" s="2095"/>
      <c r="AG81" s="2095"/>
      <c r="AH81" s="1887"/>
      <c r="AI81" s="1887"/>
      <c r="AJ81" s="2115"/>
      <c r="AK81" s="1887"/>
      <c r="AL81" s="1964">
        <f>IF($D81="","",IFERROR((AM81*$I81)/$J$8,0))</f>
        <v>0</v>
      </c>
      <c r="AM81" s="1948">
        <f>IF($D81="","",SUM(AE81:AK81))</f>
        <v>0</v>
      </c>
      <c r="AN81" s="1742">
        <f>K81-T81-AC81-AL81</f>
        <v>5.4987568194232303E-3</v>
      </c>
      <c r="AO81" s="1739"/>
      <c r="AP81" s="1739"/>
      <c r="AQ81" s="1739"/>
      <c r="AR81" s="1739"/>
      <c r="AS81" s="1739"/>
      <c r="AT81" s="1739"/>
      <c r="AU81" s="1739"/>
      <c r="AV81" s="1739"/>
      <c r="AW81" s="1739"/>
      <c r="AX81" s="1739"/>
      <c r="AY81" s="1739"/>
      <c r="AZ81" s="1739"/>
      <c r="BA81" s="1793"/>
    </row>
    <row r="82" spans="2:53" ht="36.75" thickBot="1">
      <c r="B82" s="1866" t="str">
        <f>IF('PPC '!$B85="","",'PPC '!$B85)</f>
        <v>A1530</v>
      </c>
      <c r="C82" s="1844" t="str">
        <f>'PPC '!$C85</f>
        <v>Evaluación de reutilización de cables de señal analógica existentes; continuidad, resistencia y timbrado (NOTA 3)</v>
      </c>
      <c r="D82" s="1909" t="str">
        <f>IF('PPC '!$D85="","",'PPC '!$D85)</f>
        <v>Gbl.</v>
      </c>
      <c r="E82" s="1941">
        <f>IF($D82="","",'PPC '!$E85)</f>
        <v>1</v>
      </c>
      <c r="F82" s="1941">
        <f>IF($D82="","",IFERROR('PPC '!G85,""))</f>
        <v>1</v>
      </c>
      <c r="G82" s="1941">
        <f>IF($D82="","",IFERROR('PPC '!I85,""))</f>
        <v>0</v>
      </c>
      <c r="H82" s="1941">
        <f>IF($D82="","",IFERROR('PPC '!L85,""))</f>
        <v>1</v>
      </c>
      <c r="I82" s="1941">
        <f>IF($E82="","",IFERROR('PPC '!N85,""))</f>
        <v>51.2</v>
      </c>
      <c r="J82" s="1941">
        <f>IF($E82="","",IFERROR('PPC '!F85,""))</f>
        <v>51.2</v>
      </c>
      <c r="K82" s="1956">
        <f t="shared" si="17"/>
        <v>5.4987568194232303E-3</v>
      </c>
      <c r="L82" s="1844"/>
      <c r="M82" s="1887">
        <v>0.1</v>
      </c>
      <c r="N82" s="2095"/>
      <c r="O82" s="2095"/>
      <c r="P82" s="1887">
        <v>0.1</v>
      </c>
      <c r="Q82" s="1887">
        <v>0.1</v>
      </c>
      <c r="R82" s="1887">
        <v>0.1</v>
      </c>
      <c r="S82" s="1887">
        <v>0.1</v>
      </c>
      <c r="T82" s="1965">
        <f>IF($D82="","",IFERROR((U82*$I82)/$J$8,0))</f>
        <v>2.7493784097116151E-3</v>
      </c>
      <c r="U82" s="1949">
        <f>IF($D82="","",SUM(M82:S82))</f>
        <v>0.5</v>
      </c>
      <c r="V82" s="2049"/>
      <c r="W82" s="2095"/>
      <c r="X82" s="2095"/>
      <c r="Y82" s="1887"/>
      <c r="Z82" s="1887"/>
      <c r="AA82" s="1887"/>
      <c r="AB82" s="1887"/>
      <c r="AC82" s="1965">
        <f>IF($D82="","",IFERROR((AD82*$I82)/$J$8,0))</f>
        <v>0</v>
      </c>
      <c r="AD82" s="1949">
        <f>IF($D82="","",SUM(V82:AB82))</f>
        <v>0</v>
      </c>
      <c r="AE82" s="1887"/>
      <c r="AF82" s="2095"/>
      <c r="AG82" s="2095"/>
      <c r="AH82" s="1887"/>
      <c r="AI82" s="1887"/>
      <c r="AJ82" s="2115"/>
      <c r="AK82" s="1887"/>
      <c r="AL82" s="1965">
        <f>IF($D82="","",IFERROR((AM82*$I82)/$J$8,0))</f>
        <v>0</v>
      </c>
      <c r="AM82" s="1949">
        <f>IF($D82="","",SUM(AE82:AK82))</f>
        <v>0</v>
      </c>
      <c r="AN82" s="1746">
        <f>K82-T82-AC82-AL82</f>
        <v>2.7493784097116151E-3</v>
      </c>
      <c r="AO82" s="1745"/>
      <c r="AP82" s="1745"/>
      <c r="AQ82" s="1745"/>
      <c r="AR82" s="1745"/>
      <c r="AS82" s="1745"/>
      <c r="AT82" s="1745"/>
      <c r="AU82" s="1745"/>
      <c r="AV82" s="1745"/>
      <c r="AW82" s="1745"/>
      <c r="AX82" s="1745"/>
      <c r="AY82" s="1745"/>
      <c r="AZ82" s="1745"/>
      <c r="BA82" s="1794"/>
    </row>
    <row r="83" spans="2:53" ht="24.75">
      <c r="B83" s="1869" t="str">
        <f>IF('PPC '!$B86="","",'PPC '!$B86)</f>
        <v>A1540</v>
      </c>
      <c r="C83" s="1933" t="str">
        <f>'PPC '!$C86</f>
        <v>Desmontaje de conductores existentes no validos para su reutilización (NOTAS 2 Y 3)</v>
      </c>
      <c r="D83" s="1909" t="str">
        <f>IF('PPC '!$D86="","",'PPC '!$D86)</f>
        <v>Gbl.</v>
      </c>
      <c r="E83" s="1941">
        <f>IF($D83="","",'PPC '!$E86)</f>
        <v>1</v>
      </c>
      <c r="F83" s="1941">
        <f>IF($D83="","",IFERROR('PPC '!G86,""))</f>
        <v>1</v>
      </c>
      <c r="G83" s="1941">
        <f>IF($D83="","",IFERROR('PPC '!I86,""))</f>
        <v>0</v>
      </c>
      <c r="H83" s="1941">
        <f>IF($D83="","",IFERROR('PPC '!L86,""))</f>
        <v>1</v>
      </c>
      <c r="I83" s="1941">
        <f>IF($E83="","",IFERROR('PPC '!N86,""))</f>
        <v>168</v>
      </c>
      <c r="J83" s="1941">
        <f>IF($E83="","",IFERROR('PPC '!F86,""))</f>
        <v>168</v>
      </c>
      <c r="K83" s="1956">
        <f t="shared" si="17"/>
        <v>1.8042795813732474E-2</v>
      </c>
      <c r="L83" s="1844"/>
      <c r="M83" s="1887"/>
      <c r="N83" s="2095"/>
      <c r="O83" s="2095"/>
      <c r="P83" s="1887"/>
      <c r="Q83" s="1887"/>
      <c r="R83" s="1887"/>
      <c r="S83" s="1887"/>
      <c r="T83" s="1965">
        <f>IF($D83="","",IFERROR((U83*$I83)/$J$8,0))</f>
        <v>0</v>
      </c>
      <c r="U83" s="1949">
        <f>IF($D83="","",SUM(M83:S83))</f>
        <v>0</v>
      </c>
      <c r="V83" s="2049">
        <v>0.16</v>
      </c>
      <c r="W83" s="2095"/>
      <c r="X83" s="2095"/>
      <c r="Y83" s="1887">
        <v>0.16</v>
      </c>
      <c r="Z83" s="1887">
        <v>0.16</v>
      </c>
      <c r="AA83" s="1887">
        <v>0.16</v>
      </c>
      <c r="AB83" s="1887">
        <v>0.16</v>
      </c>
      <c r="AC83" s="1965">
        <f>IF($D83="","",IFERROR((AD83*$I83)/$J$8,0))</f>
        <v>1.443423665098598E-2</v>
      </c>
      <c r="AD83" s="1949">
        <f>IF($D83="","",SUM(V83:AB83))</f>
        <v>0.8</v>
      </c>
      <c r="AE83" s="1887">
        <v>0.04</v>
      </c>
      <c r="AF83" s="2095"/>
      <c r="AG83" s="2095"/>
      <c r="AH83" s="1887">
        <v>0.04</v>
      </c>
      <c r="AI83" s="1887">
        <v>0.04</v>
      </c>
      <c r="AJ83" s="2115">
        <v>0.04</v>
      </c>
      <c r="AK83" s="1887">
        <v>0.04</v>
      </c>
      <c r="AL83" s="1965">
        <f>IF($D83="","",IFERROR((AM83*$I83)/$J$8,0))</f>
        <v>3.608559162746495E-3</v>
      </c>
      <c r="AM83" s="1949">
        <f>IF($D83="","",SUM(AE83:AK83))</f>
        <v>0.2</v>
      </c>
      <c r="AN83" s="1795"/>
      <c r="AO83" s="1796"/>
      <c r="AP83" s="1796"/>
      <c r="AQ83" s="1796"/>
      <c r="AR83" s="1796"/>
      <c r="AS83" s="1796"/>
      <c r="AT83" s="1796"/>
      <c r="AU83" s="1796"/>
      <c r="AV83" s="1796"/>
      <c r="AW83" s="1796"/>
      <c r="AX83" s="1796"/>
      <c r="AY83" s="1796"/>
      <c r="AZ83" s="1796"/>
      <c r="BA83" s="1797"/>
    </row>
    <row r="84" spans="2:53" ht="24">
      <c r="B84" s="1870" t="str">
        <f>IF('PPC '!$B87="","",'PPC '!$B87)</f>
        <v>A1550</v>
      </c>
      <c r="C84" s="1846" t="str">
        <f>'PPC '!$C87</f>
        <v>Inspección y verificación de bandejas y bancos de ductos existentes para determinar su reutilización</v>
      </c>
      <c r="D84" s="1909" t="str">
        <f>IF('PPC '!$D87="","",'PPC '!$D87)</f>
        <v>Gbl.</v>
      </c>
      <c r="E84" s="1941">
        <f>IF($D84="","",'PPC '!$E87)</f>
        <v>1</v>
      </c>
      <c r="F84" s="1941">
        <f>IF($D84="","",IFERROR('PPC '!G87,""))</f>
        <v>1</v>
      </c>
      <c r="G84" s="1941">
        <f>IF($D84="","",IFERROR('PPC '!I87,""))</f>
        <v>0</v>
      </c>
      <c r="H84" s="1941">
        <f>IF($D84="","",IFERROR('PPC '!L87,""))</f>
        <v>1</v>
      </c>
      <c r="I84" s="1941">
        <f>IF($E84="","",IFERROR('PPC '!N87,""))</f>
        <v>35.200000000000003</v>
      </c>
      <c r="J84" s="1941">
        <f>IF($E84="","",IFERROR('PPC '!F87,""))</f>
        <v>35.200000000000003</v>
      </c>
      <c r="K84" s="1956">
        <f t="shared" si="17"/>
        <v>3.780395313353471E-3</v>
      </c>
      <c r="L84" s="1844"/>
      <c r="M84" s="1887"/>
      <c r="N84" s="2095"/>
      <c r="O84" s="2095"/>
      <c r="P84" s="1887"/>
      <c r="Q84" s="1887"/>
      <c r="R84" s="1887"/>
      <c r="S84" s="1887"/>
      <c r="T84" s="1964">
        <f>IF($D84="","",IFERROR((U84*$I84)/$J$8,0))</f>
        <v>0</v>
      </c>
      <c r="U84" s="1948">
        <f>IF($D84="","",SUM(M84:S84))</f>
        <v>0</v>
      </c>
      <c r="V84" s="2049"/>
      <c r="W84" s="2095"/>
      <c r="X84" s="2095"/>
      <c r="Y84" s="1887"/>
      <c r="Z84" s="1887"/>
      <c r="AA84" s="1887"/>
      <c r="AB84" s="1887"/>
      <c r="AC84" s="1964">
        <f>IF($D84="","",IFERROR((AD84*$I84)/$J$8,0))</f>
        <v>0</v>
      </c>
      <c r="AD84" s="1948">
        <f>IF($D84="","",SUM(V84:AB84))</f>
        <v>0</v>
      </c>
      <c r="AE84" s="1887">
        <v>0.2</v>
      </c>
      <c r="AF84" s="2095"/>
      <c r="AG84" s="2095"/>
      <c r="AH84" s="1887">
        <v>0.2</v>
      </c>
      <c r="AI84" s="1887">
        <v>0.2</v>
      </c>
      <c r="AJ84" s="2115">
        <v>0.2</v>
      </c>
      <c r="AK84" s="1887">
        <v>0.2</v>
      </c>
      <c r="AL84" s="1964">
        <f>IF($D84="","",IFERROR((AM84*$I84)/$J$8,0))</f>
        <v>3.780395313353471E-3</v>
      </c>
      <c r="AM84" s="1948">
        <f>IF($D84="","",SUM(AE84:AK84))</f>
        <v>1</v>
      </c>
      <c r="AN84" s="1742">
        <f t="shared" ref="AN84:AN120" si="24">K84-T84-AC84-AL84</f>
        <v>0</v>
      </c>
      <c r="AO84" s="1739"/>
      <c r="AP84" s="1739"/>
      <c r="AQ84" s="1739"/>
      <c r="AR84" s="1739"/>
      <c r="AS84" s="1739"/>
      <c r="AT84" s="1739"/>
      <c r="AU84" s="1739"/>
      <c r="AV84" s="1739"/>
      <c r="AW84" s="1739"/>
      <c r="AX84" s="1739"/>
      <c r="AY84" s="1739"/>
      <c r="AZ84" s="1739"/>
      <c r="BA84" s="1793"/>
    </row>
    <row r="85" spans="2:53">
      <c r="B85" s="1871" t="str">
        <f>IF('PPC '!$B88="","",'PPC '!$B88)</f>
        <v/>
      </c>
      <c r="C85" s="1862" t="str">
        <f>'PPC '!$C88</f>
        <v>INSTRUMENTOS</v>
      </c>
      <c r="D85" s="1927" t="str">
        <f>IF('PPC '!$D88="","",'PPC '!$D88)</f>
        <v/>
      </c>
      <c r="E85" s="1943" t="str">
        <f>IF($D85="","",'PPC '!$E88)</f>
        <v/>
      </c>
      <c r="F85" s="1943" t="str">
        <f>IF($D85="","",IFERROR('PPC '!G88,""))</f>
        <v/>
      </c>
      <c r="G85" s="1943" t="str">
        <f>IF($D85="","",IFERROR('PPC '!I88,""))</f>
        <v/>
      </c>
      <c r="H85" s="1943" t="str">
        <f>IF($D85="","",IFERROR('PPC '!L88,""))</f>
        <v/>
      </c>
      <c r="I85" s="1943" t="str">
        <f>IF($E85="","",IFERROR('PPC '!N88,""))</f>
        <v/>
      </c>
      <c r="J85" s="1943" t="str">
        <f>IF($E85="","",IFERROR('PPC '!F88,""))</f>
        <v/>
      </c>
      <c r="K85" s="1959" t="str">
        <f t="shared" si="17"/>
        <v/>
      </c>
      <c r="L85" s="1860"/>
      <c r="M85" s="1907"/>
      <c r="N85" s="2094"/>
      <c r="O85" s="2094"/>
      <c r="P85" s="1907"/>
      <c r="Q85" s="1907"/>
      <c r="R85" s="1907"/>
      <c r="S85" s="1907"/>
      <c r="T85" s="1968"/>
      <c r="U85" s="1947"/>
      <c r="V85" s="2048"/>
      <c r="W85" s="2094"/>
      <c r="X85" s="2094"/>
      <c r="Y85" s="1907"/>
      <c r="Z85" s="1907"/>
      <c r="AA85" s="1907"/>
      <c r="AB85" s="1907"/>
      <c r="AC85" s="1968"/>
      <c r="AD85" s="1947"/>
      <c r="AE85" s="1907"/>
      <c r="AF85" s="2094"/>
      <c r="AG85" s="2094"/>
      <c r="AH85" s="1907"/>
      <c r="AI85" s="1907"/>
      <c r="AJ85" s="2113"/>
      <c r="AK85" s="1907"/>
      <c r="AL85" s="1968"/>
      <c r="AM85" s="1947"/>
      <c r="AN85" s="1742" t="e">
        <f t="shared" si="24"/>
        <v>#VALUE!</v>
      </c>
      <c r="AO85" s="1739"/>
      <c r="AP85" s="1739"/>
      <c r="AQ85" s="1739"/>
      <c r="AR85" s="1739"/>
      <c r="AS85" s="1739"/>
      <c r="AT85" s="1739"/>
      <c r="AU85" s="1739"/>
      <c r="AV85" s="1739"/>
      <c r="AW85" s="1739"/>
      <c r="AX85" s="1739"/>
      <c r="AY85" s="1739"/>
      <c r="AZ85" s="1739"/>
      <c r="BA85" s="1793"/>
    </row>
    <row r="86" spans="2:53" ht="36">
      <c r="B86" s="1870" t="str">
        <f>IF('PPC '!$B89="","",'PPC '!$B89)</f>
        <v>A1560</v>
      </c>
      <c r="C86" s="1846" t="str">
        <f>'PPC '!$C89</f>
        <v>Manómetro tipo bourdon con sello de diafragma, conexión Ø1/2" NPT macho; incluye montaje y placa. Tags PI-17633001@007</v>
      </c>
      <c r="D86" s="1909" t="str">
        <f>IF('PPC '!$D89="","",'PPC '!$D89)</f>
        <v>UND</v>
      </c>
      <c r="E86" s="1941">
        <f>IF($D86="","",'PPC '!$E89)</f>
        <v>7</v>
      </c>
      <c r="F86" s="1941">
        <f>IF($D86="","",IFERROR('PPC '!G89,""))</f>
        <v>7</v>
      </c>
      <c r="G86" s="1941">
        <f>IF($D86="","",IFERROR('PPC '!I89,""))</f>
        <v>0</v>
      </c>
      <c r="H86" s="1941">
        <f>IF($D86="","",IFERROR('PPC '!L89,""))</f>
        <v>7</v>
      </c>
      <c r="I86" s="1941">
        <f>IF($E86="","",IFERROR('PPC '!N89,""))</f>
        <v>16.8</v>
      </c>
      <c r="J86" s="1941">
        <f>IF($E86="","",IFERROR('PPC '!F89,""))</f>
        <v>117.6</v>
      </c>
      <c r="K86" s="1956">
        <f t="shared" si="17"/>
        <v>1.2629957069612733E-2</v>
      </c>
      <c r="L86" s="1844"/>
      <c r="M86" s="1887"/>
      <c r="N86" s="2095"/>
      <c r="O86" s="2095"/>
      <c r="P86" s="1887"/>
      <c r="Q86" s="1887"/>
      <c r="R86" s="1887"/>
      <c r="S86" s="1887"/>
      <c r="T86" s="1964">
        <f t="shared" ref="T86:T99" si="25">IF($D86="","",IFERROR((U86*$I86)/$J$8,0))</f>
        <v>0</v>
      </c>
      <c r="U86" s="1948">
        <f t="shared" ref="U86:U99" si="26">IF($D86="","",SUM(M86:S86))</f>
        <v>0</v>
      </c>
      <c r="V86" s="2049"/>
      <c r="W86" s="2095"/>
      <c r="X86" s="2095"/>
      <c r="Y86" s="1887"/>
      <c r="Z86" s="1887"/>
      <c r="AA86" s="1887"/>
      <c r="AB86" s="1887"/>
      <c r="AC86" s="1964">
        <f t="shared" ref="AC86:AC99" si="27">IF($D86="","",IFERROR((AD86*$I86)/$J$8,0))</f>
        <v>0</v>
      </c>
      <c r="AD86" s="1948">
        <f t="shared" ref="AD86:AD99" si="28">IF($D86="","",SUM(V86:AB86))</f>
        <v>0</v>
      </c>
      <c r="AE86" s="1887"/>
      <c r="AF86" s="2095"/>
      <c r="AG86" s="2095"/>
      <c r="AH86" s="1887"/>
      <c r="AI86" s="1887"/>
      <c r="AJ86" s="2115"/>
      <c r="AK86" s="1887"/>
      <c r="AL86" s="1964">
        <f t="shared" ref="AL86:AL99" si="29">IF($D86="","",IFERROR((AM86*$I86)/$J$8,0))</f>
        <v>0</v>
      </c>
      <c r="AM86" s="1948">
        <f t="shared" ref="AM86:AM99" si="30">IF($D86="","",SUM(AE86:AK86))</f>
        <v>0</v>
      </c>
      <c r="AN86" s="1742">
        <f t="shared" si="24"/>
        <v>1.2629957069612733E-2</v>
      </c>
      <c r="AO86" s="1739"/>
      <c r="AP86" s="1739"/>
      <c r="AQ86" s="1739"/>
      <c r="AR86" s="1739"/>
      <c r="AS86" s="1739"/>
      <c r="AT86" s="1739"/>
      <c r="AU86" s="1739"/>
      <c r="AV86" s="1739"/>
      <c r="AW86" s="1739"/>
      <c r="AX86" s="1739"/>
      <c r="AY86" s="1739"/>
      <c r="AZ86" s="1739"/>
      <c r="BA86" s="1793"/>
    </row>
    <row r="87" spans="2:53" ht="24">
      <c r="B87" s="1870" t="str">
        <f>IF('PPC '!$B90="","",'PPC '!$B90)</f>
        <v>A1570</v>
      </c>
      <c r="C87" s="1846" t="str">
        <f>'PPC '!$C90</f>
        <v>Sensor de flujo electromagnético Ø1" #150, CS, Tefzel/ETFE, electrodos 316 SS. Tag FE-17633008</v>
      </c>
      <c r="D87" s="1909" t="str">
        <f>IF('PPC '!$D90="","",'PPC '!$D90)</f>
        <v>UND</v>
      </c>
      <c r="E87" s="1941">
        <f>IF($D87="","",'PPC '!$E90)</f>
        <v>1</v>
      </c>
      <c r="F87" s="1941">
        <f>IF($D87="","",IFERROR('PPC '!G90,""))</f>
        <v>1</v>
      </c>
      <c r="G87" s="1941">
        <f>IF($D87="","",IFERROR('PPC '!I90,""))</f>
        <v>0</v>
      </c>
      <c r="H87" s="1941">
        <f>IF($D87="","",IFERROR('PPC '!L90,""))</f>
        <v>1</v>
      </c>
      <c r="I87" s="1941">
        <f>IF($E87="","",IFERROR('PPC '!N90,""))</f>
        <v>33.6</v>
      </c>
      <c r="J87" s="1941">
        <f>IF($E87="","",IFERROR('PPC '!F90,""))</f>
        <v>33.6</v>
      </c>
      <c r="K87" s="1956">
        <f t="shared" si="17"/>
        <v>3.608559162746495E-3</v>
      </c>
      <c r="L87" s="1844"/>
      <c r="M87" s="1887"/>
      <c r="N87" s="2095"/>
      <c r="O87" s="2095"/>
      <c r="P87" s="1887"/>
      <c r="Q87" s="1887"/>
      <c r="R87" s="1887"/>
      <c r="S87" s="1887"/>
      <c r="T87" s="1964">
        <f t="shared" si="25"/>
        <v>0</v>
      </c>
      <c r="U87" s="1948">
        <f t="shared" si="26"/>
        <v>0</v>
      </c>
      <c r="V87" s="2049"/>
      <c r="W87" s="2095"/>
      <c r="X87" s="2095"/>
      <c r="Y87" s="1887"/>
      <c r="Z87" s="1887"/>
      <c r="AA87" s="1887"/>
      <c r="AB87" s="1887"/>
      <c r="AC87" s="1964">
        <f t="shared" si="27"/>
        <v>0</v>
      </c>
      <c r="AD87" s="1948">
        <f t="shared" si="28"/>
        <v>0</v>
      </c>
      <c r="AE87" s="1887"/>
      <c r="AF87" s="2095"/>
      <c r="AG87" s="2095"/>
      <c r="AH87" s="1887"/>
      <c r="AI87" s="1887"/>
      <c r="AJ87" s="2115"/>
      <c r="AK87" s="1887"/>
      <c r="AL87" s="1964">
        <f t="shared" si="29"/>
        <v>0</v>
      </c>
      <c r="AM87" s="1948">
        <f t="shared" si="30"/>
        <v>0</v>
      </c>
      <c r="AN87" s="1742">
        <f t="shared" si="24"/>
        <v>3.608559162746495E-3</v>
      </c>
      <c r="AO87" s="1739"/>
      <c r="AP87" s="1739"/>
      <c r="AQ87" s="1739"/>
      <c r="AR87" s="1739"/>
      <c r="AS87" s="1739"/>
      <c r="AT87" s="1739"/>
      <c r="AU87" s="1739"/>
      <c r="AV87" s="1739"/>
      <c r="AW87" s="1739"/>
      <c r="AX87" s="1739"/>
      <c r="AY87" s="1739"/>
      <c r="AZ87" s="1739"/>
      <c r="BA87" s="1793"/>
    </row>
    <row r="88" spans="2:53" ht="36.75">
      <c r="B88" s="1869" t="str">
        <f>IF('PPC '!$B91="","",'PPC '!$B91)</f>
        <v>A1580</v>
      </c>
      <c r="C88" s="1933" t="str">
        <f>'PPC '!$C91</f>
        <v>Sensor de flujo electromagnético Ø1/2" #150, CS, Tefzel/ETFE, electrodos 316 SS. Tags FE-176330010 y FE-17633012</v>
      </c>
      <c r="D88" s="1909" t="str">
        <f>IF('PPC '!$D91="","",'PPC '!$D91)</f>
        <v>UND</v>
      </c>
      <c r="E88" s="1941">
        <f>IF($D88="","",'PPC '!$E91)</f>
        <v>2</v>
      </c>
      <c r="F88" s="1941">
        <f>IF($D88="","",IFERROR('PPC '!G91,""))</f>
        <v>2</v>
      </c>
      <c r="G88" s="1941">
        <f>IF($D88="","",IFERROR('PPC '!I91,""))</f>
        <v>0</v>
      </c>
      <c r="H88" s="1941">
        <f>IF($D88="","",IFERROR('PPC '!L91,""))</f>
        <v>2</v>
      </c>
      <c r="I88" s="1941">
        <f>IF($E88="","",IFERROR('PPC '!N91,""))</f>
        <v>33.6</v>
      </c>
      <c r="J88" s="1941">
        <f>IF($E88="","",IFERROR('PPC '!F91,""))</f>
        <v>67.2</v>
      </c>
      <c r="K88" s="1956">
        <f t="shared" ref="K88:K123" si="31">IF($E88="","",IFERROR(($H88*$I88)/$J$8,0))</f>
        <v>7.21711832549299E-3</v>
      </c>
      <c r="L88" s="1844"/>
      <c r="M88" s="1887"/>
      <c r="N88" s="2095"/>
      <c r="O88" s="2095"/>
      <c r="P88" s="1887"/>
      <c r="Q88" s="1887"/>
      <c r="R88" s="1887"/>
      <c r="S88" s="1887"/>
      <c r="T88" s="1964">
        <f t="shared" si="25"/>
        <v>0</v>
      </c>
      <c r="U88" s="1948">
        <f t="shared" si="26"/>
        <v>0</v>
      </c>
      <c r="V88" s="2049"/>
      <c r="W88" s="2095"/>
      <c r="X88" s="2095"/>
      <c r="Y88" s="1887"/>
      <c r="Z88" s="1887"/>
      <c r="AA88" s="1887"/>
      <c r="AB88" s="1887"/>
      <c r="AC88" s="1964">
        <f t="shared" si="27"/>
        <v>0</v>
      </c>
      <c r="AD88" s="1948">
        <f t="shared" si="28"/>
        <v>0</v>
      </c>
      <c r="AE88" s="1887"/>
      <c r="AF88" s="2095"/>
      <c r="AG88" s="2095"/>
      <c r="AH88" s="1887"/>
      <c r="AI88" s="1887"/>
      <c r="AJ88" s="2115"/>
      <c r="AK88" s="1887"/>
      <c r="AL88" s="1964">
        <f t="shared" si="29"/>
        <v>0</v>
      </c>
      <c r="AM88" s="1948">
        <f t="shared" si="30"/>
        <v>0</v>
      </c>
      <c r="AN88" s="1742">
        <f t="shared" si="24"/>
        <v>7.21711832549299E-3</v>
      </c>
      <c r="AO88" s="1739"/>
      <c r="AP88" s="1739"/>
      <c r="AQ88" s="1739"/>
      <c r="AR88" s="1739"/>
      <c r="AS88" s="1739"/>
      <c r="AT88" s="1739"/>
      <c r="AU88" s="1739"/>
      <c r="AV88" s="1739"/>
      <c r="AW88" s="1739"/>
      <c r="AX88" s="1739"/>
      <c r="AY88" s="1739"/>
      <c r="AZ88" s="1739"/>
      <c r="BA88" s="1793"/>
    </row>
    <row r="89" spans="2:53" ht="24.75">
      <c r="B89" s="1867" t="str">
        <f>IF('PPC '!$B92="","",'PPC '!$B92)</f>
        <v>A1590</v>
      </c>
      <c r="C89" s="1933" t="str">
        <f>'PPC '!$C92</f>
        <v>Sensor de flujo electromagnético Ø1-1/2" #150, SS, Teflon/PTFE, electrodos Hastelloy. Tag FE-17633009</v>
      </c>
      <c r="D89" s="1909" t="str">
        <f>IF('PPC '!$D92="","",'PPC '!$D92)</f>
        <v>UND</v>
      </c>
      <c r="E89" s="1941">
        <f>IF($D89="","",'PPC '!$E92)</f>
        <v>1</v>
      </c>
      <c r="F89" s="1941">
        <f>IF($D89="","",IFERROR('PPC '!G92,""))</f>
        <v>1</v>
      </c>
      <c r="G89" s="1941">
        <f>IF($D89="","",IFERROR('PPC '!I92,""))</f>
        <v>0</v>
      </c>
      <c r="H89" s="1941">
        <f>IF($D89="","",IFERROR('PPC '!L92,""))</f>
        <v>1</v>
      </c>
      <c r="I89" s="1941">
        <f>IF($E89="","",IFERROR('PPC '!N92,""))</f>
        <v>33.6</v>
      </c>
      <c r="J89" s="1941">
        <f>IF($E89="","",IFERROR('PPC '!F92,""))</f>
        <v>33.6</v>
      </c>
      <c r="K89" s="1956">
        <f t="shared" si="31"/>
        <v>3.608559162746495E-3</v>
      </c>
      <c r="L89" s="1844"/>
      <c r="M89" s="1887"/>
      <c r="N89" s="2095"/>
      <c r="O89" s="2095"/>
      <c r="P89" s="1887"/>
      <c r="Q89" s="1887"/>
      <c r="R89" s="1887"/>
      <c r="S89" s="1887"/>
      <c r="T89" s="1964">
        <f t="shared" si="25"/>
        <v>0</v>
      </c>
      <c r="U89" s="1948">
        <f t="shared" si="26"/>
        <v>0</v>
      </c>
      <c r="V89" s="2049"/>
      <c r="W89" s="2095"/>
      <c r="X89" s="2095"/>
      <c r="Y89" s="1887"/>
      <c r="Z89" s="1887"/>
      <c r="AA89" s="1887"/>
      <c r="AB89" s="1887"/>
      <c r="AC89" s="1964">
        <f t="shared" si="27"/>
        <v>0</v>
      </c>
      <c r="AD89" s="1948">
        <f t="shared" si="28"/>
        <v>0</v>
      </c>
      <c r="AE89" s="1887"/>
      <c r="AF89" s="2095"/>
      <c r="AG89" s="2095"/>
      <c r="AH89" s="1887"/>
      <c r="AI89" s="1887"/>
      <c r="AJ89" s="2115"/>
      <c r="AK89" s="1887"/>
      <c r="AL89" s="1964">
        <f t="shared" si="29"/>
        <v>0</v>
      </c>
      <c r="AM89" s="1948">
        <f t="shared" si="30"/>
        <v>0</v>
      </c>
      <c r="AN89" s="1742">
        <f t="shared" si="24"/>
        <v>3.608559162746495E-3</v>
      </c>
      <c r="AO89" s="1739"/>
      <c r="AP89" s="1739"/>
      <c r="AQ89" s="1739"/>
      <c r="AR89" s="1739"/>
      <c r="AS89" s="1739"/>
      <c r="AT89" s="1739"/>
      <c r="AU89" s="1739"/>
      <c r="AV89" s="1739"/>
      <c r="AW89" s="1739"/>
      <c r="AX89" s="1739"/>
      <c r="AY89" s="1739"/>
      <c r="AZ89" s="1739"/>
      <c r="BA89" s="1793"/>
    </row>
    <row r="90" spans="2:53" ht="36">
      <c r="B90" s="1870" t="str">
        <f>IF('PPC '!$B93="","",'PPC '!$B93)</f>
        <v>A1600</v>
      </c>
      <c r="C90" s="1846" t="str">
        <f>'PPC '!$C93</f>
        <v>Sensor de flujo electromagnético Ø1" #150, SS, Teflon/PTFE, electrodos Hastelloy. Tags FE-176330011 y FE-17633013</v>
      </c>
      <c r="D90" s="1909" t="str">
        <f>IF('PPC '!$D93="","",'PPC '!$D93)</f>
        <v>UND</v>
      </c>
      <c r="E90" s="1941">
        <f>IF($D90="","",'PPC '!$E93)</f>
        <v>2</v>
      </c>
      <c r="F90" s="1941">
        <f>IF($D90="","",IFERROR('PPC '!G93,""))</f>
        <v>2</v>
      </c>
      <c r="G90" s="1941">
        <f>IF($D90="","",IFERROR('PPC '!I93,""))</f>
        <v>0</v>
      </c>
      <c r="H90" s="1941">
        <f>IF($D90="","",IFERROR('PPC '!L93,""))</f>
        <v>2</v>
      </c>
      <c r="I90" s="1941">
        <f>IF($E90="","",IFERROR('PPC '!N93,""))</f>
        <v>33.6</v>
      </c>
      <c r="J90" s="1941">
        <f>IF($E90="","",IFERROR('PPC '!F93,""))</f>
        <v>67.2</v>
      </c>
      <c r="K90" s="1956">
        <f t="shared" si="31"/>
        <v>7.21711832549299E-3</v>
      </c>
      <c r="L90" s="1844"/>
      <c r="M90" s="1887"/>
      <c r="N90" s="2095"/>
      <c r="O90" s="2095"/>
      <c r="P90" s="1887"/>
      <c r="Q90" s="1887"/>
      <c r="R90" s="1887"/>
      <c r="S90" s="1887"/>
      <c r="T90" s="1964">
        <f t="shared" si="25"/>
        <v>0</v>
      </c>
      <c r="U90" s="1948">
        <f t="shared" si="26"/>
        <v>0</v>
      </c>
      <c r="V90" s="2049"/>
      <c r="W90" s="2095"/>
      <c r="X90" s="2095"/>
      <c r="Y90" s="1887"/>
      <c r="Z90" s="1887"/>
      <c r="AA90" s="1887"/>
      <c r="AB90" s="1887"/>
      <c r="AC90" s="1964">
        <f t="shared" si="27"/>
        <v>0</v>
      </c>
      <c r="AD90" s="1948">
        <f t="shared" si="28"/>
        <v>0</v>
      </c>
      <c r="AE90" s="1887"/>
      <c r="AF90" s="2095"/>
      <c r="AG90" s="2095"/>
      <c r="AH90" s="1887"/>
      <c r="AI90" s="1887"/>
      <c r="AJ90" s="2115"/>
      <c r="AK90" s="1887"/>
      <c r="AL90" s="1964">
        <f t="shared" si="29"/>
        <v>0</v>
      </c>
      <c r="AM90" s="1948">
        <f t="shared" si="30"/>
        <v>0</v>
      </c>
      <c r="AN90" s="1742">
        <f t="shared" si="24"/>
        <v>7.21711832549299E-3</v>
      </c>
      <c r="AO90" s="1739"/>
      <c r="AP90" s="1739"/>
      <c r="AQ90" s="1739"/>
      <c r="AR90" s="1739"/>
      <c r="AS90" s="1739"/>
      <c r="AT90" s="1739"/>
      <c r="AU90" s="1739"/>
      <c r="AV90" s="1739"/>
      <c r="AW90" s="1739"/>
      <c r="AX90" s="1739"/>
      <c r="AY90" s="1739"/>
      <c r="AZ90" s="1739"/>
      <c r="BA90" s="1793"/>
    </row>
    <row r="91" spans="2:53" ht="36">
      <c r="B91" s="1870" t="str">
        <f>IF('PPC '!$B94="","",'PPC '!$B94)</f>
        <v>A1610</v>
      </c>
      <c r="C91" s="1846" t="str">
        <f>'PPC '!$C94</f>
        <v>Transmisor indicador de flujo digital programable, remoto a sensor, display, 4-20mA+HART. Tags FIT-17633008@013</v>
      </c>
      <c r="D91" s="1909" t="str">
        <f>IF('PPC '!$D94="","",'PPC '!$D94)</f>
        <v>UND</v>
      </c>
      <c r="E91" s="1941">
        <f>IF($D91="","",'PPC '!$E94)</f>
        <v>6</v>
      </c>
      <c r="F91" s="1941">
        <f>IF($D91="","",IFERROR('PPC '!G94,""))</f>
        <v>6</v>
      </c>
      <c r="G91" s="1941">
        <f>IF($D91="","",IFERROR('PPC '!I94,""))</f>
        <v>0</v>
      </c>
      <c r="H91" s="1941">
        <f>IF($D91="","",IFERROR('PPC '!L94,""))</f>
        <v>6</v>
      </c>
      <c r="I91" s="1941">
        <f>IF($E91="","",IFERROR('PPC '!N94,""))</f>
        <v>16.8</v>
      </c>
      <c r="J91" s="1941">
        <f>IF($E91="","",IFERROR('PPC '!F94,""))</f>
        <v>100.8</v>
      </c>
      <c r="K91" s="1956">
        <f t="shared" si="31"/>
        <v>1.0825677488239486E-2</v>
      </c>
      <c r="L91" s="1844"/>
      <c r="M91" s="1887"/>
      <c r="N91" s="2095"/>
      <c r="O91" s="2095"/>
      <c r="P91" s="1887"/>
      <c r="Q91" s="1887"/>
      <c r="R91" s="1887"/>
      <c r="S91" s="1887"/>
      <c r="T91" s="1964">
        <f t="shared" si="25"/>
        <v>0</v>
      </c>
      <c r="U91" s="1948">
        <f t="shared" si="26"/>
        <v>0</v>
      </c>
      <c r="V91" s="2049"/>
      <c r="W91" s="2095"/>
      <c r="X91" s="2095"/>
      <c r="Y91" s="1887"/>
      <c r="Z91" s="1887"/>
      <c r="AA91" s="1887"/>
      <c r="AB91" s="1887"/>
      <c r="AC91" s="1964">
        <f t="shared" si="27"/>
        <v>0</v>
      </c>
      <c r="AD91" s="1948">
        <f t="shared" si="28"/>
        <v>0</v>
      </c>
      <c r="AE91" s="1887"/>
      <c r="AF91" s="2095"/>
      <c r="AG91" s="2095"/>
      <c r="AH91" s="1887"/>
      <c r="AI91" s="1887"/>
      <c r="AJ91" s="2115"/>
      <c r="AK91" s="1887"/>
      <c r="AL91" s="1964">
        <f t="shared" si="29"/>
        <v>0</v>
      </c>
      <c r="AM91" s="1948">
        <f t="shared" si="30"/>
        <v>0</v>
      </c>
      <c r="AN91" s="1742">
        <f t="shared" si="24"/>
        <v>1.0825677488239486E-2</v>
      </c>
      <c r="AO91" s="1739"/>
      <c r="AP91" s="1739"/>
      <c r="AQ91" s="1739"/>
      <c r="AR91" s="1739"/>
      <c r="AS91" s="1739"/>
      <c r="AT91" s="1739"/>
      <c r="AU91" s="1739"/>
      <c r="AV91" s="1739"/>
      <c r="AW91" s="1739"/>
      <c r="AX91" s="1739"/>
      <c r="AY91" s="1739"/>
      <c r="AZ91" s="1739"/>
      <c r="BA91" s="1793"/>
    </row>
    <row r="92" spans="2:53" ht="36.75">
      <c r="B92" s="1867" t="str">
        <f>IF('PPC '!$B95="","",'PPC '!$B95)</f>
        <v>A1620</v>
      </c>
      <c r="C92" s="1881" t="str">
        <f>'PPC '!$C95</f>
        <v>Sensor/transmisor de nivel radar no contacto, antena PVDF, Ø1-1/2", 4-20mA+HART. Tags LE/LT-17633014 y LE/LT-17633015</v>
      </c>
      <c r="D92" s="1909" t="str">
        <f>IF('PPC '!$D95="","",'PPC '!$D95)</f>
        <v>UND</v>
      </c>
      <c r="E92" s="1941">
        <f>IF($D92="","",'PPC '!$E95)</f>
        <v>2</v>
      </c>
      <c r="F92" s="1941">
        <f>IF($D92="","",IFERROR('PPC '!G95,""))</f>
        <v>2</v>
      </c>
      <c r="G92" s="1941">
        <f>IF($D92="","",IFERROR('PPC '!I95,""))</f>
        <v>0</v>
      </c>
      <c r="H92" s="1941">
        <f>IF($D92="","",IFERROR('PPC '!L95,""))</f>
        <v>2</v>
      </c>
      <c r="I92" s="1941">
        <f>IF($E92="","",IFERROR('PPC '!N95,""))</f>
        <v>16.8</v>
      </c>
      <c r="J92" s="1941">
        <f>IF($E92="","",IFERROR('PPC '!F95,""))</f>
        <v>33.6</v>
      </c>
      <c r="K92" s="1956">
        <f t="shared" si="31"/>
        <v>3.608559162746495E-3</v>
      </c>
      <c r="L92" s="1844"/>
      <c r="M92" s="1887"/>
      <c r="N92" s="2095"/>
      <c r="O92" s="2095"/>
      <c r="P92" s="1887"/>
      <c r="Q92" s="1887"/>
      <c r="R92" s="1887"/>
      <c r="S92" s="1887"/>
      <c r="T92" s="1964">
        <f t="shared" si="25"/>
        <v>0</v>
      </c>
      <c r="U92" s="1948">
        <f t="shared" si="26"/>
        <v>0</v>
      </c>
      <c r="V92" s="2049"/>
      <c r="W92" s="2095"/>
      <c r="X92" s="2095"/>
      <c r="Y92" s="1887"/>
      <c r="Z92" s="1887"/>
      <c r="AA92" s="1887"/>
      <c r="AB92" s="1887"/>
      <c r="AC92" s="1964">
        <f t="shared" si="27"/>
        <v>0</v>
      </c>
      <c r="AD92" s="1948">
        <f t="shared" si="28"/>
        <v>0</v>
      </c>
      <c r="AE92" s="1887"/>
      <c r="AF92" s="2095"/>
      <c r="AG92" s="2095"/>
      <c r="AH92" s="1887"/>
      <c r="AI92" s="1887"/>
      <c r="AJ92" s="2115"/>
      <c r="AK92" s="1887"/>
      <c r="AL92" s="1964">
        <f t="shared" si="29"/>
        <v>0</v>
      </c>
      <c r="AM92" s="1948">
        <f t="shared" si="30"/>
        <v>0</v>
      </c>
      <c r="AN92" s="1742">
        <f t="shared" si="24"/>
        <v>3.608559162746495E-3</v>
      </c>
      <c r="AO92" s="1739"/>
      <c r="AP92" s="1739"/>
      <c r="AQ92" s="1739"/>
      <c r="AR92" s="1739"/>
      <c r="AS92" s="1739"/>
      <c r="AT92" s="1739"/>
      <c r="AU92" s="1739"/>
      <c r="AV92" s="1739"/>
      <c r="AW92" s="1739"/>
      <c r="AX92" s="1739"/>
      <c r="AY92" s="1739"/>
      <c r="AZ92" s="1739"/>
      <c r="BA92" s="1793"/>
    </row>
    <row r="93" spans="2:53" ht="36">
      <c r="B93" s="1870" t="str">
        <f>IF('PPC '!$B96="","",'PPC '!$B96)</f>
        <v>A1630</v>
      </c>
      <c r="C93" s="1846" t="str">
        <f>'PPC '!$C96</f>
        <v>Indicador de nivel digital programable, remoto a sensor, display con teclado. Tags LI-17633014 y LI-17633015</v>
      </c>
      <c r="D93" s="1909" t="str">
        <f>IF('PPC '!$D96="","",'PPC '!$D96)</f>
        <v>UND</v>
      </c>
      <c r="E93" s="1941">
        <f>IF($D93="","",'PPC '!$E96)</f>
        <v>2</v>
      </c>
      <c r="F93" s="1941">
        <f>IF($D93="","",IFERROR('PPC '!G96,""))</f>
        <v>2</v>
      </c>
      <c r="G93" s="1941">
        <f>IF($D93="","",IFERROR('PPC '!I96,""))</f>
        <v>0</v>
      </c>
      <c r="H93" s="1941">
        <f>IF($D93="","",IFERROR('PPC '!L96,""))</f>
        <v>2</v>
      </c>
      <c r="I93" s="1941">
        <f>IF($E93="","",IFERROR('PPC '!N96,""))</f>
        <v>16.8</v>
      </c>
      <c r="J93" s="1941">
        <f>IF($E93="","",IFERROR('PPC '!F96,""))</f>
        <v>33.6</v>
      </c>
      <c r="K93" s="1956">
        <f t="shared" si="31"/>
        <v>3.608559162746495E-3</v>
      </c>
      <c r="L93" s="1844"/>
      <c r="M93" s="1887"/>
      <c r="N93" s="2095"/>
      <c r="O93" s="2095"/>
      <c r="P93" s="1887"/>
      <c r="Q93" s="1887"/>
      <c r="R93" s="1887"/>
      <c r="S93" s="1887"/>
      <c r="T93" s="1964">
        <f t="shared" si="25"/>
        <v>0</v>
      </c>
      <c r="U93" s="1948">
        <f t="shared" si="26"/>
        <v>0</v>
      </c>
      <c r="V93" s="2049"/>
      <c r="W93" s="2095"/>
      <c r="X93" s="2095"/>
      <c r="Y93" s="1887"/>
      <c r="Z93" s="1887"/>
      <c r="AA93" s="1887"/>
      <c r="AB93" s="1887"/>
      <c r="AC93" s="1964">
        <f t="shared" si="27"/>
        <v>0</v>
      </c>
      <c r="AD93" s="1948">
        <f t="shared" si="28"/>
        <v>0</v>
      </c>
      <c r="AE93" s="1887"/>
      <c r="AF93" s="2095"/>
      <c r="AG93" s="2095"/>
      <c r="AH93" s="1887"/>
      <c r="AI93" s="1887"/>
      <c r="AJ93" s="2115"/>
      <c r="AK93" s="1887"/>
      <c r="AL93" s="1964">
        <f t="shared" si="29"/>
        <v>0</v>
      </c>
      <c r="AM93" s="1948">
        <f t="shared" si="30"/>
        <v>0</v>
      </c>
      <c r="AN93" s="1742">
        <f t="shared" si="24"/>
        <v>3.608559162746495E-3</v>
      </c>
      <c r="AO93" s="1739"/>
      <c r="AP93" s="1739"/>
      <c r="AQ93" s="1739"/>
      <c r="AR93" s="1739"/>
      <c r="AS93" s="1739"/>
      <c r="AT93" s="1739"/>
      <c r="AU93" s="1739"/>
      <c r="AV93" s="1739"/>
      <c r="AW93" s="1739"/>
      <c r="AX93" s="1739"/>
      <c r="AY93" s="1739"/>
      <c r="AZ93" s="1739"/>
      <c r="BA93" s="1793"/>
    </row>
    <row r="94" spans="2:53" ht="36">
      <c r="B94" s="1870" t="str">
        <f>IF('PPC '!$B97="","",'PPC '!$B97)</f>
        <v>A1640</v>
      </c>
      <c r="C94" s="1846" t="str">
        <f>'PPC '!$C97</f>
        <v>Suministro, montaje e instalación de detalle constructivo para montaje de manómetro. Ver estandar MY 0000-7-00005</v>
      </c>
      <c r="D94" s="1909" t="str">
        <f>IF('PPC '!$D97="","",'PPC '!$D97)</f>
        <v>UND</v>
      </c>
      <c r="E94" s="1941">
        <f>IF($D94="","",'PPC '!$E97)</f>
        <v>7</v>
      </c>
      <c r="F94" s="1941">
        <f>IF($D94="","",IFERROR('PPC '!G97,""))</f>
        <v>7</v>
      </c>
      <c r="G94" s="1941">
        <f>IF($D94="","",IFERROR('PPC '!I97,""))</f>
        <v>0</v>
      </c>
      <c r="H94" s="1941">
        <f>IF($D94="","",IFERROR('PPC '!L97,""))</f>
        <v>7</v>
      </c>
      <c r="I94" s="1941">
        <f>IF($E94="","",IFERROR('PPC '!N97,""))</f>
        <v>16.8</v>
      </c>
      <c r="J94" s="1941">
        <f>IF($E94="","",IFERROR('PPC '!F97,""))</f>
        <v>117.6</v>
      </c>
      <c r="K94" s="1956">
        <f t="shared" si="31"/>
        <v>1.2629957069612733E-2</v>
      </c>
      <c r="L94" s="1844"/>
      <c r="M94" s="1887"/>
      <c r="N94" s="2095"/>
      <c r="O94" s="2095"/>
      <c r="P94" s="1887"/>
      <c r="Q94" s="1887"/>
      <c r="R94" s="1887"/>
      <c r="S94" s="1887"/>
      <c r="T94" s="1964">
        <f t="shared" si="25"/>
        <v>0</v>
      </c>
      <c r="U94" s="1948">
        <f t="shared" si="26"/>
        <v>0</v>
      </c>
      <c r="V94" s="2049"/>
      <c r="W94" s="2095"/>
      <c r="X94" s="2095"/>
      <c r="Y94" s="1887"/>
      <c r="Z94" s="1887"/>
      <c r="AA94" s="1887"/>
      <c r="AB94" s="1887"/>
      <c r="AC94" s="1964">
        <f t="shared" si="27"/>
        <v>0</v>
      </c>
      <c r="AD94" s="1948">
        <f t="shared" si="28"/>
        <v>0</v>
      </c>
      <c r="AE94" s="1887"/>
      <c r="AF94" s="2095"/>
      <c r="AG94" s="2095"/>
      <c r="AH94" s="1887"/>
      <c r="AI94" s="1887"/>
      <c r="AJ94" s="2115"/>
      <c r="AK94" s="1887"/>
      <c r="AL94" s="1964">
        <f t="shared" si="29"/>
        <v>0</v>
      </c>
      <c r="AM94" s="1948">
        <f t="shared" si="30"/>
        <v>0</v>
      </c>
      <c r="AN94" s="1742">
        <f t="shared" si="24"/>
        <v>1.2629957069612733E-2</v>
      </c>
      <c r="AO94" s="1739"/>
      <c r="AP94" s="1739"/>
      <c r="AQ94" s="1739"/>
      <c r="AR94" s="1739"/>
      <c r="AS94" s="1739"/>
      <c r="AT94" s="1739"/>
      <c r="AU94" s="1739"/>
      <c r="AV94" s="1739"/>
      <c r="AW94" s="1739"/>
      <c r="AX94" s="1739"/>
      <c r="AY94" s="1739"/>
      <c r="AZ94" s="1739"/>
      <c r="BA94" s="1793"/>
    </row>
    <row r="95" spans="2:53" ht="24">
      <c r="B95" s="1870" t="str">
        <f>IF('PPC '!$B98="","",'PPC '!$B98)</f>
        <v>A1650</v>
      </c>
      <c r="C95" s="1846" t="str">
        <f>'PPC '!$C98</f>
        <v>Detalle constructivo para montaje de sensor de flujo magnético. Estándar MY 0000-7-00001</v>
      </c>
      <c r="D95" s="1909" t="str">
        <f>IF('PPC '!$D98="","",'PPC '!$D98)</f>
        <v>UND</v>
      </c>
      <c r="E95" s="1941">
        <f>IF($D95="","",'PPC '!$E98)</f>
        <v>6</v>
      </c>
      <c r="F95" s="1941">
        <f>IF($D95="","",IFERROR('PPC '!G98,""))</f>
        <v>6</v>
      </c>
      <c r="G95" s="1941">
        <f>IF($D95="","",IFERROR('PPC '!I98,""))</f>
        <v>0</v>
      </c>
      <c r="H95" s="1941">
        <f>IF($D95="","",IFERROR('PPC '!L98,""))</f>
        <v>6</v>
      </c>
      <c r="I95" s="1941">
        <f>IF($E95="","",IFERROR('PPC '!N98,""))</f>
        <v>3.3600000000000008</v>
      </c>
      <c r="J95" s="1941">
        <f>IF($E95="","",IFERROR('PPC '!F98,""))</f>
        <v>20.160000000000004</v>
      </c>
      <c r="K95" s="1956">
        <f t="shared" si="31"/>
        <v>2.1651354976478972E-3</v>
      </c>
      <c r="L95" s="1844"/>
      <c r="M95" s="1887"/>
      <c r="N95" s="2095"/>
      <c r="O95" s="2095"/>
      <c r="P95" s="1887"/>
      <c r="Q95" s="1887"/>
      <c r="R95" s="1887"/>
      <c r="S95" s="1887"/>
      <c r="T95" s="1964">
        <f t="shared" si="25"/>
        <v>0</v>
      </c>
      <c r="U95" s="1948">
        <f t="shared" si="26"/>
        <v>0</v>
      </c>
      <c r="V95" s="2049"/>
      <c r="W95" s="2095"/>
      <c r="X95" s="2095"/>
      <c r="Y95" s="1887"/>
      <c r="Z95" s="1887"/>
      <c r="AA95" s="1887"/>
      <c r="AB95" s="1887"/>
      <c r="AC95" s="1964">
        <f t="shared" si="27"/>
        <v>0</v>
      </c>
      <c r="AD95" s="1948">
        <f t="shared" si="28"/>
        <v>0</v>
      </c>
      <c r="AE95" s="1887"/>
      <c r="AF95" s="2095"/>
      <c r="AG95" s="2095"/>
      <c r="AH95" s="1887"/>
      <c r="AI95" s="1887"/>
      <c r="AJ95" s="2115"/>
      <c r="AK95" s="1887"/>
      <c r="AL95" s="1964">
        <f t="shared" si="29"/>
        <v>0</v>
      </c>
      <c r="AM95" s="1948">
        <f t="shared" si="30"/>
        <v>0</v>
      </c>
      <c r="AN95" s="1742">
        <f t="shared" si="24"/>
        <v>2.1651354976478972E-3</v>
      </c>
      <c r="AO95" s="1739"/>
      <c r="AP95" s="1739"/>
      <c r="AQ95" s="1739"/>
      <c r="AR95" s="1739"/>
      <c r="AS95" s="1739"/>
      <c r="AT95" s="1739"/>
      <c r="AU95" s="1739"/>
      <c r="AV95" s="1739"/>
      <c r="AW95" s="1739"/>
      <c r="AX95" s="1739"/>
      <c r="AY95" s="1739"/>
      <c r="AZ95" s="1739"/>
      <c r="BA95" s="1793"/>
    </row>
    <row r="96" spans="2:53" ht="24.75">
      <c r="B96" s="1867" t="str">
        <f>IF('PPC '!$B99="","",'PPC '!$B99)</f>
        <v>A1660</v>
      </c>
      <c r="C96" s="1933" t="str">
        <f>'PPC '!$C99</f>
        <v>Detalle constructivo para pedestal de soporte de tres transmisores. Estándar MY 0000-7-00025</v>
      </c>
      <c r="D96" s="1909" t="str">
        <f>IF('PPC '!$D99="","",'PPC '!$D99)</f>
        <v>UND</v>
      </c>
      <c r="E96" s="1941">
        <f>IF($D96="","",'PPC '!$E99)</f>
        <v>2</v>
      </c>
      <c r="F96" s="1941">
        <f>IF($D96="","",IFERROR('PPC '!G99,""))</f>
        <v>2</v>
      </c>
      <c r="G96" s="1941">
        <f>IF($D96="","",IFERROR('PPC '!I99,""))</f>
        <v>0</v>
      </c>
      <c r="H96" s="1941">
        <f>IF($D96="","",IFERROR('PPC '!L99,""))</f>
        <v>2</v>
      </c>
      <c r="I96" s="1941">
        <f>IF($E96="","",IFERROR('PPC '!N99,""))</f>
        <v>3.3600000000000003</v>
      </c>
      <c r="J96" s="1941">
        <f>IF($E96="","",IFERROR('PPC '!F99,""))</f>
        <v>6.7200000000000006</v>
      </c>
      <c r="K96" s="1956">
        <f t="shared" si="31"/>
        <v>7.2171183254929902E-4</v>
      </c>
      <c r="L96" s="1844"/>
      <c r="M96" s="1887"/>
      <c r="N96" s="2095"/>
      <c r="O96" s="2095"/>
      <c r="P96" s="1887"/>
      <c r="Q96" s="1887"/>
      <c r="R96" s="1887"/>
      <c r="S96" s="1887"/>
      <c r="T96" s="1964">
        <f t="shared" si="25"/>
        <v>0</v>
      </c>
      <c r="U96" s="1948">
        <f t="shared" si="26"/>
        <v>0</v>
      </c>
      <c r="V96" s="2049"/>
      <c r="W96" s="2095"/>
      <c r="X96" s="2095"/>
      <c r="Y96" s="1887"/>
      <c r="Z96" s="1887"/>
      <c r="AA96" s="1887"/>
      <c r="AB96" s="1887"/>
      <c r="AC96" s="1964">
        <f t="shared" si="27"/>
        <v>0</v>
      </c>
      <c r="AD96" s="1948">
        <f t="shared" si="28"/>
        <v>0</v>
      </c>
      <c r="AE96" s="1887"/>
      <c r="AF96" s="2095"/>
      <c r="AG96" s="2095"/>
      <c r="AH96" s="1887"/>
      <c r="AI96" s="1887"/>
      <c r="AJ96" s="2115"/>
      <c r="AK96" s="1887"/>
      <c r="AL96" s="1964">
        <f t="shared" si="29"/>
        <v>0</v>
      </c>
      <c r="AM96" s="1948">
        <f t="shared" si="30"/>
        <v>0</v>
      </c>
      <c r="AN96" s="1742">
        <f t="shared" si="24"/>
        <v>7.2171183254929902E-4</v>
      </c>
      <c r="AO96" s="1739"/>
      <c r="AP96" s="1739"/>
      <c r="AQ96" s="1739"/>
      <c r="AR96" s="1739"/>
      <c r="AS96" s="1739"/>
      <c r="AT96" s="1739"/>
      <c r="AU96" s="1739"/>
      <c r="AV96" s="1739"/>
      <c r="AW96" s="1739"/>
      <c r="AX96" s="1739"/>
      <c r="AY96" s="1739"/>
      <c r="AZ96" s="1739"/>
      <c r="BA96" s="1793"/>
    </row>
    <row r="97" spans="2:53" ht="24">
      <c r="B97" s="1870" t="str">
        <f>IF('PPC '!$B100="","",'PPC '!$B100)</f>
        <v>A1670</v>
      </c>
      <c r="C97" s="1846" t="str">
        <f>'PPC '!$C100</f>
        <v>Detalle constructivo para montaje de transmisor indicador de flujo. Estándar MY 0000-7-00028</v>
      </c>
      <c r="D97" s="1909" t="str">
        <f>IF('PPC '!$D100="","",'PPC '!$D100)</f>
        <v>UND</v>
      </c>
      <c r="E97" s="1941">
        <f>IF($D97="","",'PPC '!$E100)</f>
        <v>6</v>
      </c>
      <c r="F97" s="1941">
        <f>IF($D97="","",IFERROR('PPC '!G100,""))</f>
        <v>6</v>
      </c>
      <c r="G97" s="1941">
        <f>IF($D97="","",IFERROR('PPC '!I100,""))</f>
        <v>0</v>
      </c>
      <c r="H97" s="1941">
        <f>IF($D97="","",IFERROR('PPC '!L100,""))</f>
        <v>6</v>
      </c>
      <c r="I97" s="1941">
        <f>IF($E97="","",IFERROR('PPC '!N100,""))</f>
        <v>5.6000000000000005</v>
      </c>
      <c r="J97" s="1941">
        <f>IF($E97="","",IFERROR('PPC '!F100,""))</f>
        <v>33.6</v>
      </c>
      <c r="K97" s="1956">
        <f t="shared" si="31"/>
        <v>3.608559162746495E-3</v>
      </c>
      <c r="L97" s="1844"/>
      <c r="M97" s="1887"/>
      <c r="N97" s="2095"/>
      <c r="O97" s="2095"/>
      <c r="P97" s="1887"/>
      <c r="Q97" s="1887"/>
      <c r="R97" s="1887"/>
      <c r="S97" s="1887"/>
      <c r="T97" s="1964">
        <f t="shared" si="25"/>
        <v>0</v>
      </c>
      <c r="U97" s="1948">
        <f t="shared" si="26"/>
        <v>0</v>
      </c>
      <c r="V97" s="2049"/>
      <c r="W97" s="2095"/>
      <c r="X97" s="2095"/>
      <c r="Y97" s="1887"/>
      <c r="Z97" s="1887"/>
      <c r="AA97" s="1887"/>
      <c r="AB97" s="1887"/>
      <c r="AC97" s="1964">
        <f t="shared" si="27"/>
        <v>0</v>
      </c>
      <c r="AD97" s="1948">
        <f t="shared" si="28"/>
        <v>0</v>
      </c>
      <c r="AE97" s="1887"/>
      <c r="AF97" s="2095"/>
      <c r="AG97" s="2095"/>
      <c r="AH97" s="1887"/>
      <c r="AI97" s="1887"/>
      <c r="AJ97" s="2115"/>
      <c r="AK97" s="1887"/>
      <c r="AL97" s="1964">
        <f t="shared" si="29"/>
        <v>0</v>
      </c>
      <c r="AM97" s="1948">
        <f t="shared" si="30"/>
        <v>0</v>
      </c>
      <c r="AN97" s="1742">
        <f t="shared" si="24"/>
        <v>3.608559162746495E-3</v>
      </c>
      <c r="AO97" s="1739"/>
      <c r="AP97" s="1739"/>
      <c r="AQ97" s="1739"/>
      <c r="AR97" s="1739"/>
      <c r="AS97" s="1739"/>
      <c r="AT97" s="1739"/>
      <c r="AU97" s="1739"/>
      <c r="AV97" s="1739"/>
      <c r="AW97" s="1739"/>
      <c r="AX97" s="1739"/>
      <c r="AY97" s="1739"/>
      <c r="AZ97" s="1739"/>
      <c r="BA97" s="1793"/>
    </row>
    <row r="98" spans="2:53" ht="24.75">
      <c r="B98" s="1867" t="str">
        <f>IF('PPC '!$B101="","",'PPC '!$B101)</f>
        <v>A1680</v>
      </c>
      <c r="C98" s="1933" t="str">
        <f>'PPC '!$C101</f>
        <v>Detalle constructivo para sensor/transmisor de nivel tipo radar. Estándar MY 0000-7-00007</v>
      </c>
      <c r="D98" s="1909" t="str">
        <f>IF('PPC '!$D101="","",'PPC '!$D101)</f>
        <v>UND</v>
      </c>
      <c r="E98" s="1941">
        <f>IF($D98="","",'PPC '!$E101)</f>
        <v>2</v>
      </c>
      <c r="F98" s="1941">
        <f>IF($D98="","",IFERROR('PPC '!G101,""))</f>
        <v>2</v>
      </c>
      <c r="G98" s="1941">
        <f>IF($D98="","",IFERROR('PPC '!I101,""))</f>
        <v>0</v>
      </c>
      <c r="H98" s="1941">
        <f>IF($D98="","",IFERROR('PPC '!L101,""))</f>
        <v>2</v>
      </c>
      <c r="I98" s="1941">
        <f>IF($E98="","",IFERROR('PPC '!N101,""))</f>
        <v>5.6</v>
      </c>
      <c r="J98" s="1941">
        <f>IF($E98="","",IFERROR('PPC '!F101,""))</f>
        <v>11.2</v>
      </c>
      <c r="K98" s="1956">
        <f t="shared" si="31"/>
        <v>1.2028530542488314E-3</v>
      </c>
      <c r="L98" s="1844"/>
      <c r="M98" s="1887"/>
      <c r="N98" s="2095"/>
      <c r="O98" s="2095"/>
      <c r="P98" s="1887"/>
      <c r="Q98" s="1887"/>
      <c r="R98" s="1887"/>
      <c r="S98" s="1887"/>
      <c r="T98" s="1964">
        <f t="shared" si="25"/>
        <v>0</v>
      </c>
      <c r="U98" s="1948">
        <f t="shared" si="26"/>
        <v>0</v>
      </c>
      <c r="V98" s="2049"/>
      <c r="W98" s="2095"/>
      <c r="X98" s="2095"/>
      <c r="Y98" s="1887"/>
      <c r="Z98" s="1887"/>
      <c r="AA98" s="1887"/>
      <c r="AB98" s="1887"/>
      <c r="AC98" s="1964">
        <f t="shared" si="27"/>
        <v>0</v>
      </c>
      <c r="AD98" s="1948">
        <f t="shared" si="28"/>
        <v>0</v>
      </c>
      <c r="AE98" s="1887"/>
      <c r="AF98" s="2095"/>
      <c r="AG98" s="2095"/>
      <c r="AH98" s="1887"/>
      <c r="AI98" s="1887"/>
      <c r="AJ98" s="2115"/>
      <c r="AK98" s="1887"/>
      <c r="AL98" s="1964">
        <f t="shared" si="29"/>
        <v>0</v>
      </c>
      <c r="AM98" s="1948">
        <f t="shared" si="30"/>
        <v>0</v>
      </c>
      <c r="AN98" s="1742">
        <f t="shared" si="24"/>
        <v>1.2028530542488314E-3</v>
      </c>
      <c r="AO98" s="1739"/>
      <c r="AP98" s="1739"/>
      <c r="AQ98" s="1739"/>
      <c r="AR98" s="1739"/>
      <c r="AS98" s="1739"/>
      <c r="AT98" s="1739"/>
      <c r="AU98" s="1739"/>
      <c r="AV98" s="1739"/>
      <c r="AW98" s="1739"/>
      <c r="AX98" s="1739"/>
      <c r="AY98" s="1739"/>
      <c r="AZ98" s="1739"/>
      <c r="BA98" s="1793"/>
    </row>
    <row r="99" spans="2:53" ht="24">
      <c r="B99" s="1870" t="str">
        <f>IF('PPC '!$B102="","",'PPC '!$B102)</f>
        <v>A1690</v>
      </c>
      <c r="C99" s="1846" t="str">
        <f>'PPC '!$C102</f>
        <v>Detalle constructivo para pedestal de indicador de nivel. Estándar MY 0000-7-00024</v>
      </c>
      <c r="D99" s="1909" t="str">
        <f>IF('PPC '!$D102="","",'PPC '!$D102)</f>
        <v>UND</v>
      </c>
      <c r="E99" s="1941">
        <f>IF($D99="","",'PPC '!$E102)</f>
        <v>2</v>
      </c>
      <c r="F99" s="1941">
        <f>IF($D99="","",IFERROR('PPC '!G102,""))</f>
        <v>2</v>
      </c>
      <c r="G99" s="1941">
        <f>IF($D99="","",IFERROR('PPC '!I102,""))</f>
        <v>0</v>
      </c>
      <c r="H99" s="1941">
        <f>IF($D99="","",IFERROR('PPC '!L102,""))</f>
        <v>2</v>
      </c>
      <c r="I99" s="1941">
        <f>IF($E99="","",IFERROR('PPC '!N102,""))</f>
        <v>5.6</v>
      </c>
      <c r="J99" s="1941">
        <f>IF($E99="","",IFERROR('PPC '!F102,""))</f>
        <v>11.2</v>
      </c>
      <c r="K99" s="1956">
        <f t="shared" si="31"/>
        <v>1.2028530542488314E-3</v>
      </c>
      <c r="L99" s="1844"/>
      <c r="M99" s="1887"/>
      <c r="N99" s="2095"/>
      <c r="O99" s="2095"/>
      <c r="P99" s="1887"/>
      <c r="Q99" s="1887"/>
      <c r="R99" s="1887"/>
      <c r="S99" s="1887"/>
      <c r="T99" s="1964">
        <f t="shared" si="25"/>
        <v>0</v>
      </c>
      <c r="U99" s="1948">
        <f t="shared" si="26"/>
        <v>0</v>
      </c>
      <c r="V99" s="2049"/>
      <c r="W99" s="2095"/>
      <c r="X99" s="2095"/>
      <c r="Y99" s="1887"/>
      <c r="Z99" s="1887"/>
      <c r="AA99" s="1887"/>
      <c r="AB99" s="1887"/>
      <c r="AC99" s="1964">
        <f t="shared" si="27"/>
        <v>0</v>
      </c>
      <c r="AD99" s="1948">
        <f t="shared" si="28"/>
        <v>0</v>
      </c>
      <c r="AE99" s="1887"/>
      <c r="AF99" s="2095"/>
      <c r="AG99" s="2095"/>
      <c r="AH99" s="1887"/>
      <c r="AI99" s="1887"/>
      <c r="AJ99" s="2115"/>
      <c r="AK99" s="1887"/>
      <c r="AL99" s="1964">
        <f t="shared" si="29"/>
        <v>0</v>
      </c>
      <c r="AM99" s="1948">
        <f t="shared" si="30"/>
        <v>0</v>
      </c>
      <c r="AN99" s="1742">
        <f t="shared" si="24"/>
        <v>1.2028530542488314E-3</v>
      </c>
      <c r="AO99" s="1739"/>
      <c r="AP99" s="1739"/>
      <c r="AQ99" s="1739"/>
      <c r="AR99" s="1739"/>
      <c r="AS99" s="1739"/>
      <c r="AT99" s="1739"/>
      <c r="AU99" s="1739"/>
      <c r="AV99" s="1739"/>
      <c r="AW99" s="1739"/>
      <c r="AX99" s="1739"/>
      <c r="AY99" s="1739"/>
      <c r="AZ99" s="1739"/>
      <c r="BA99" s="1793"/>
    </row>
    <row r="100" spans="2:53">
      <c r="B100" s="1871" t="str">
        <f>IF('PPC '!$B103="","",'PPC '!$B103)</f>
        <v/>
      </c>
      <c r="C100" s="1862" t="str">
        <f>'PPC '!$C103</f>
        <v>VÁLVULAS DE CONTROL</v>
      </c>
      <c r="D100" s="1927" t="str">
        <f>IF('PPC '!$D103="","",'PPC '!$D103)</f>
        <v/>
      </c>
      <c r="E100" s="1943" t="str">
        <f>IF($D100="","",'PPC '!$E103)</f>
        <v/>
      </c>
      <c r="F100" s="1943" t="str">
        <f>IF($D100="","",IFERROR('PPC '!G103,""))</f>
        <v/>
      </c>
      <c r="G100" s="1943" t="str">
        <f>IF($D100="","",IFERROR('PPC '!I103,""))</f>
        <v/>
      </c>
      <c r="H100" s="1943" t="str">
        <f>IF($D100="","",IFERROR('PPC '!L103,""))</f>
        <v/>
      </c>
      <c r="I100" s="1943" t="str">
        <f>IF($E100="","",IFERROR('PPC '!N103,""))</f>
        <v/>
      </c>
      <c r="J100" s="1943" t="str">
        <f>IF($E100="","",IFERROR('PPC '!F103,""))</f>
        <v/>
      </c>
      <c r="K100" s="1959" t="str">
        <f t="shared" si="31"/>
        <v/>
      </c>
      <c r="L100" s="1860"/>
      <c r="M100" s="1907"/>
      <c r="N100" s="2094"/>
      <c r="O100" s="2094"/>
      <c r="P100" s="1907"/>
      <c r="Q100" s="1907"/>
      <c r="R100" s="1907"/>
      <c r="S100" s="1907"/>
      <c r="T100" s="1968"/>
      <c r="U100" s="1947"/>
      <c r="V100" s="2048"/>
      <c r="W100" s="2094"/>
      <c r="X100" s="2094"/>
      <c r="Y100" s="1907"/>
      <c r="Z100" s="1907"/>
      <c r="AA100" s="1907"/>
      <c r="AB100" s="1907"/>
      <c r="AC100" s="1968"/>
      <c r="AD100" s="1947"/>
      <c r="AE100" s="1907"/>
      <c r="AF100" s="2094"/>
      <c r="AG100" s="2094"/>
      <c r="AH100" s="1907"/>
      <c r="AI100" s="1907"/>
      <c r="AJ100" s="2113"/>
      <c r="AK100" s="1907"/>
      <c r="AL100" s="1968"/>
      <c r="AM100" s="1947"/>
      <c r="AN100" s="1742" t="e">
        <f t="shared" si="24"/>
        <v>#VALUE!</v>
      </c>
      <c r="AO100" s="1739"/>
      <c r="AP100" s="1739"/>
      <c r="AQ100" s="1739"/>
      <c r="AR100" s="1739"/>
      <c r="AS100" s="1739"/>
      <c r="AT100" s="1739"/>
      <c r="AU100" s="1739"/>
      <c r="AV100" s="1739"/>
      <c r="AW100" s="1739"/>
      <c r="AX100" s="1739"/>
      <c r="AY100" s="1739"/>
      <c r="AZ100" s="1739"/>
      <c r="BA100" s="1793"/>
    </row>
    <row r="101" spans="2:53" ht="36">
      <c r="B101" s="1870" t="str">
        <f>IF('PPC '!$B104="","",'PPC '!$B104)</f>
        <v>A1700</v>
      </c>
      <c r="C101" s="1846" t="str">
        <f>'PPC '!$C104</f>
        <v>Válvula de control de flujo tipo globo, actuador neumático y posicionador, Ø2" #150, CS, 4-20mA+HART. Tag FCV/FY-1763300</v>
      </c>
      <c r="D101" s="1909" t="str">
        <f>IF('PPC '!$D104="","",'PPC '!$D104)</f>
        <v>UND</v>
      </c>
      <c r="E101" s="1941">
        <f>IF($D101="","",'PPC '!$E104)</f>
        <v>1</v>
      </c>
      <c r="F101" s="1941">
        <f>IF($D101="","",IFERROR('PPC '!G104,""))</f>
        <v>1</v>
      </c>
      <c r="G101" s="1941">
        <f>IF($D101="","",IFERROR('PPC '!I104,""))</f>
        <v>0</v>
      </c>
      <c r="H101" s="1941">
        <f>IF($D101="","",IFERROR('PPC '!L104,""))</f>
        <v>1</v>
      </c>
      <c r="I101" s="1941">
        <f>IF($E101="","",IFERROR('PPC '!N104,""))</f>
        <v>32.799999999999997</v>
      </c>
      <c r="J101" s="1941">
        <f>IF($E101="","",IFERROR('PPC '!F104,""))</f>
        <v>32.799999999999997</v>
      </c>
      <c r="K101" s="1956">
        <f t="shared" si="31"/>
        <v>3.5226410874430064E-3</v>
      </c>
      <c r="L101" s="1844"/>
      <c r="M101" s="1887"/>
      <c r="N101" s="2095"/>
      <c r="O101" s="2095"/>
      <c r="P101" s="1887"/>
      <c r="Q101" s="1887"/>
      <c r="R101" s="1887"/>
      <c r="S101" s="1887"/>
      <c r="T101" s="1964">
        <f>IF($D101="","",IFERROR((U101*$I101)/$J$8,0))</f>
        <v>0</v>
      </c>
      <c r="U101" s="1948">
        <f>IF($D101="","",SUM(M101:S101))</f>
        <v>0</v>
      </c>
      <c r="V101" s="2049"/>
      <c r="W101" s="2095"/>
      <c r="X101" s="2095"/>
      <c r="Y101" s="1887"/>
      <c r="Z101" s="1887"/>
      <c r="AA101" s="1887"/>
      <c r="AB101" s="1887"/>
      <c r="AC101" s="1964">
        <f>IF($D101="","",IFERROR((AD101*$I101)/$J$8,0))</f>
        <v>0</v>
      </c>
      <c r="AD101" s="1948">
        <f>IF($D101="","",SUM(V101:AB101))</f>
        <v>0</v>
      </c>
      <c r="AE101" s="1887"/>
      <c r="AF101" s="2095"/>
      <c r="AG101" s="2095"/>
      <c r="AH101" s="1887"/>
      <c r="AI101" s="1887"/>
      <c r="AJ101" s="2115"/>
      <c r="AK101" s="1887"/>
      <c r="AL101" s="1964">
        <f>IF($D101="","",IFERROR((AM101*$I101)/$J$8,0))</f>
        <v>0</v>
      </c>
      <c r="AM101" s="1948">
        <f>IF($D101="","",SUM(AE101:AK101))</f>
        <v>0</v>
      </c>
      <c r="AN101" s="1742">
        <f t="shared" si="24"/>
        <v>3.5226410874430064E-3</v>
      </c>
      <c r="AO101" s="1739"/>
      <c r="AP101" s="1739"/>
      <c r="AQ101" s="1739"/>
      <c r="AR101" s="1739"/>
      <c r="AS101" s="1739"/>
      <c r="AT101" s="1739"/>
      <c r="AU101" s="1739"/>
      <c r="AV101" s="1739"/>
      <c r="AW101" s="1739"/>
      <c r="AX101" s="1739"/>
      <c r="AY101" s="1739"/>
      <c r="AZ101" s="1739"/>
      <c r="BA101" s="1793"/>
    </row>
    <row r="102" spans="2:53" ht="36">
      <c r="B102" s="1870" t="str">
        <f>IF('PPC '!$B105="","",'PPC '!$B105)</f>
        <v>A1710</v>
      </c>
      <c r="C102" s="1846" t="str">
        <f>'PPC '!$C105</f>
        <v>Válvula de control tipo globo, actuador neumático y posicionador, Ø1-1/2" #150, CS, HART. Tags FCV/FY-17633011 y 013</v>
      </c>
      <c r="D102" s="1909" t="str">
        <f>IF('PPC '!$D105="","",'PPC '!$D105)</f>
        <v>UND</v>
      </c>
      <c r="E102" s="1941">
        <f>IF($D102="","",'PPC '!$E105)</f>
        <v>2</v>
      </c>
      <c r="F102" s="1941">
        <f>IF($D102="","",IFERROR('PPC '!G105,""))</f>
        <v>2</v>
      </c>
      <c r="G102" s="1941">
        <f>IF($D102="","",IFERROR('PPC '!I105,""))</f>
        <v>0</v>
      </c>
      <c r="H102" s="1941">
        <f>IF($D102="","",IFERROR('PPC '!L105,""))</f>
        <v>2</v>
      </c>
      <c r="I102" s="1941">
        <f>IF($E102="","",IFERROR('PPC '!N105,""))</f>
        <v>32.799999999999997</v>
      </c>
      <c r="J102" s="1941">
        <f>IF($E102="","",IFERROR('PPC '!F105,""))</f>
        <v>65.599999999999994</v>
      </c>
      <c r="K102" s="1956">
        <f t="shared" si="31"/>
        <v>7.0452821748860127E-3</v>
      </c>
      <c r="L102" s="1844"/>
      <c r="M102" s="1887"/>
      <c r="N102" s="2095"/>
      <c r="O102" s="2095"/>
      <c r="P102" s="1887"/>
      <c r="Q102" s="1887"/>
      <c r="R102" s="1887"/>
      <c r="S102" s="1887"/>
      <c r="T102" s="1964">
        <f>IF($D102="","",IFERROR((U102*$I102)/$J$8,0))</f>
        <v>0</v>
      </c>
      <c r="U102" s="1948">
        <f>IF($D102="","",SUM(M102:S102))</f>
        <v>0</v>
      </c>
      <c r="V102" s="2049"/>
      <c r="W102" s="2095"/>
      <c r="X102" s="2095"/>
      <c r="Y102" s="1887"/>
      <c r="Z102" s="1887"/>
      <c r="AA102" s="1887"/>
      <c r="AB102" s="1887"/>
      <c r="AC102" s="1964">
        <f>IF($D102="","",IFERROR((AD102*$I102)/$J$8,0))</f>
        <v>0</v>
      </c>
      <c r="AD102" s="1948">
        <f>IF($D102="","",SUM(V102:AB102))</f>
        <v>0</v>
      </c>
      <c r="AE102" s="1887"/>
      <c r="AF102" s="2095"/>
      <c r="AG102" s="2095"/>
      <c r="AH102" s="1887"/>
      <c r="AI102" s="1887"/>
      <c r="AJ102" s="2115"/>
      <c r="AK102" s="1887"/>
      <c r="AL102" s="1964">
        <f>IF($D102="","",IFERROR((AM102*$I102)/$J$8,0))</f>
        <v>0</v>
      </c>
      <c r="AM102" s="1948">
        <f>IF($D102="","",SUM(AE102:AK102))</f>
        <v>0</v>
      </c>
      <c r="AN102" s="1742">
        <f t="shared" si="24"/>
        <v>7.0452821748860127E-3</v>
      </c>
      <c r="AO102" s="1739"/>
      <c r="AP102" s="1739"/>
      <c r="AQ102" s="1739"/>
      <c r="AR102" s="1739"/>
      <c r="AS102" s="1739"/>
      <c r="AT102" s="1739"/>
      <c r="AU102" s="1739"/>
      <c r="AV102" s="1739"/>
      <c r="AW102" s="1739"/>
      <c r="AX102" s="1739"/>
      <c r="AY102" s="1739"/>
      <c r="AZ102" s="1739"/>
      <c r="BA102" s="1793"/>
    </row>
    <row r="103" spans="2:53" ht="24">
      <c r="B103" s="1870" t="str">
        <f>IF('PPC '!$B106="","",'PPC '!$B106)</f>
        <v>A1720</v>
      </c>
      <c r="C103" s="1846" t="str">
        <f>'PPC '!$C106</f>
        <v>Detalle constructivo para montaje de válvulas de control. Estándar MY 0000-7-00016</v>
      </c>
      <c r="D103" s="1909" t="str">
        <f>IF('PPC '!$D106="","",'PPC '!$D106)</f>
        <v>UND</v>
      </c>
      <c r="E103" s="1941">
        <f>IF($D103="","",'PPC '!$E106)</f>
        <v>3</v>
      </c>
      <c r="F103" s="1941">
        <f>IF($D103="","",IFERROR('PPC '!G106,""))</f>
        <v>3</v>
      </c>
      <c r="G103" s="1941">
        <f>IF($D103="","",IFERROR('PPC '!I106,""))</f>
        <v>0</v>
      </c>
      <c r="H103" s="1941">
        <f>IF($D103="","",IFERROR('PPC '!L106,""))</f>
        <v>3</v>
      </c>
      <c r="I103" s="1941">
        <f>IF($E103="","",IFERROR('PPC '!N106,""))</f>
        <v>5.6000000000000005</v>
      </c>
      <c r="J103" s="1941">
        <f>IF($E103="","",IFERROR('PPC '!F106,""))</f>
        <v>16.8</v>
      </c>
      <c r="K103" s="1956">
        <f t="shared" si="31"/>
        <v>1.8042795813732475E-3</v>
      </c>
      <c r="L103" s="1844"/>
      <c r="M103" s="1887"/>
      <c r="N103" s="2095"/>
      <c r="O103" s="2095"/>
      <c r="P103" s="1887"/>
      <c r="Q103" s="1887"/>
      <c r="R103" s="1887"/>
      <c r="S103" s="1887"/>
      <c r="T103" s="1964">
        <f>IF($D103="","",IFERROR((U103*$I103)/$J$8,0))</f>
        <v>0</v>
      </c>
      <c r="U103" s="1948">
        <f>IF($D103="","",SUM(M103:S103))</f>
        <v>0</v>
      </c>
      <c r="V103" s="2049"/>
      <c r="W103" s="2095"/>
      <c r="X103" s="2095"/>
      <c r="Y103" s="1887"/>
      <c r="Z103" s="1887"/>
      <c r="AA103" s="1887"/>
      <c r="AB103" s="1887"/>
      <c r="AC103" s="1964">
        <f>IF($D103="","",IFERROR((AD103*$I103)/$J$8,0))</f>
        <v>0</v>
      </c>
      <c r="AD103" s="1948">
        <f>IF($D103="","",SUM(V103:AB103))</f>
        <v>0</v>
      </c>
      <c r="AE103" s="1887"/>
      <c r="AF103" s="2095"/>
      <c r="AG103" s="2095"/>
      <c r="AH103" s="1887"/>
      <c r="AI103" s="1887"/>
      <c r="AJ103" s="2115"/>
      <c r="AK103" s="1887"/>
      <c r="AL103" s="1964">
        <f>IF($D103="","",IFERROR((AM103*$I103)/$J$8,0))</f>
        <v>0</v>
      </c>
      <c r="AM103" s="1948">
        <f>IF($D103="","",SUM(AE103:AK103))</f>
        <v>0</v>
      </c>
      <c r="AN103" s="1742">
        <f t="shared" si="24"/>
        <v>1.8042795813732475E-3</v>
      </c>
      <c r="AO103" s="1739"/>
      <c r="AP103" s="1739"/>
      <c r="AQ103" s="1739"/>
      <c r="AR103" s="1739"/>
      <c r="AS103" s="1739"/>
      <c r="AT103" s="1739"/>
      <c r="AU103" s="1739"/>
      <c r="AV103" s="1739"/>
      <c r="AW103" s="1739"/>
      <c r="AX103" s="1739"/>
      <c r="AY103" s="1739"/>
      <c r="AZ103" s="1739"/>
      <c r="BA103" s="1793"/>
    </row>
    <row r="104" spans="2:53" ht="36">
      <c r="B104" s="1870" t="str">
        <f>IF('PPC '!$B107="","",'PPC '!$B107)</f>
        <v>A1730</v>
      </c>
      <c r="C104" s="1846" t="str">
        <f>'PPC '!$C107</f>
        <v>Verificación y ampliación del tubing de aire para válvulas de control en el área de dosificación de floculantes.</v>
      </c>
      <c r="D104" s="1909" t="str">
        <f>IF('PPC '!$D107="","",'PPC '!$D107)</f>
        <v>Gbl.</v>
      </c>
      <c r="E104" s="1941">
        <f>IF($D104="","",'PPC '!$E107)</f>
        <v>1</v>
      </c>
      <c r="F104" s="1941">
        <f>IF($D104="","",IFERROR('PPC '!G107,""))</f>
        <v>1</v>
      </c>
      <c r="G104" s="1941">
        <f>IF($D104="","",IFERROR('PPC '!I107,""))</f>
        <v>0</v>
      </c>
      <c r="H104" s="1941">
        <f>IF($D104="","",IFERROR('PPC '!L107,""))</f>
        <v>1</v>
      </c>
      <c r="I104" s="1941">
        <f>IF($E104="","",IFERROR('PPC '!N107,""))</f>
        <v>33.6</v>
      </c>
      <c r="J104" s="1941">
        <f>IF($E104="","",IFERROR('PPC '!F107,""))</f>
        <v>33.6</v>
      </c>
      <c r="K104" s="1956">
        <f t="shared" si="31"/>
        <v>3.608559162746495E-3</v>
      </c>
      <c r="L104" s="1844"/>
      <c r="M104" s="1887"/>
      <c r="N104" s="2095"/>
      <c r="O104" s="2095"/>
      <c r="P104" s="1887"/>
      <c r="Q104" s="1887"/>
      <c r="R104" s="1887"/>
      <c r="S104" s="1887"/>
      <c r="T104" s="1964">
        <f>IF($D104="","",IFERROR((U104*$I104)/$J$8,0))</f>
        <v>0</v>
      </c>
      <c r="U104" s="1948">
        <f>IF($D104="","",SUM(M104:S104))</f>
        <v>0</v>
      </c>
      <c r="V104" s="2049"/>
      <c r="W104" s="2095"/>
      <c r="X104" s="2095"/>
      <c r="Y104" s="1887"/>
      <c r="Z104" s="1887"/>
      <c r="AA104" s="1887"/>
      <c r="AB104" s="1887"/>
      <c r="AC104" s="1964">
        <f>IF($D104="","",IFERROR((AD104*$I104)/$J$8,0))</f>
        <v>0</v>
      </c>
      <c r="AD104" s="1948">
        <f>IF($D104="","",SUM(V104:AB104))</f>
        <v>0</v>
      </c>
      <c r="AE104" s="1887"/>
      <c r="AF104" s="2095"/>
      <c r="AG104" s="2095"/>
      <c r="AH104" s="1887"/>
      <c r="AI104" s="1887"/>
      <c r="AJ104" s="2115"/>
      <c r="AK104" s="1887"/>
      <c r="AL104" s="1964">
        <f>IF($D104="","",IFERROR((AM104*$I104)/$J$8,0))</f>
        <v>0</v>
      </c>
      <c r="AM104" s="1948">
        <f>IF($D104="","",SUM(AE104:AK104))</f>
        <v>0</v>
      </c>
      <c r="AN104" s="1742">
        <f t="shared" si="24"/>
        <v>3.608559162746495E-3</v>
      </c>
      <c r="AO104" s="1739"/>
      <c r="AP104" s="1739"/>
      <c r="AQ104" s="1739"/>
      <c r="AR104" s="1739"/>
      <c r="AS104" s="1739"/>
      <c r="AT104" s="1739"/>
      <c r="AU104" s="1739"/>
      <c r="AV104" s="1739"/>
      <c r="AW104" s="1739"/>
      <c r="AX104" s="1739"/>
      <c r="AY104" s="1739"/>
      <c r="AZ104" s="1739"/>
      <c r="BA104" s="1793"/>
    </row>
    <row r="105" spans="2:53">
      <c r="B105" s="1865" t="str">
        <f>IF('PPC '!$B108="","",'PPC '!$B108)</f>
        <v/>
      </c>
      <c r="C105" s="1934" t="str">
        <f>'PPC '!$C108</f>
        <v>CONDUCTORES</v>
      </c>
      <c r="D105" s="1927" t="str">
        <f>IF('PPC '!$D108="","",'PPC '!$D108)</f>
        <v/>
      </c>
      <c r="E105" s="1943" t="str">
        <f>IF($D105="","",'PPC '!$E108)</f>
        <v/>
      </c>
      <c r="F105" s="1943" t="str">
        <f>IF($D105="","",IFERROR('PPC '!G108,""))</f>
        <v/>
      </c>
      <c r="G105" s="1943" t="str">
        <f>IF($D105="","",IFERROR('PPC '!I108,""))</f>
        <v/>
      </c>
      <c r="H105" s="1943" t="str">
        <f>IF($D105="","",IFERROR('PPC '!L108,""))</f>
        <v/>
      </c>
      <c r="I105" s="1943" t="str">
        <f>IF($E105="","",IFERROR('PPC '!N108,""))</f>
        <v/>
      </c>
      <c r="J105" s="1943" t="str">
        <f>IF($E105="","",IFERROR('PPC '!F108,""))</f>
        <v/>
      </c>
      <c r="K105" s="1959" t="str">
        <f t="shared" si="31"/>
        <v/>
      </c>
      <c r="L105" s="1860"/>
      <c r="M105" s="1907"/>
      <c r="N105" s="2094"/>
      <c r="O105" s="2094"/>
      <c r="P105" s="1907"/>
      <c r="Q105" s="1907"/>
      <c r="R105" s="1907"/>
      <c r="S105" s="1907"/>
      <c r="T105" s="1968"/>
      <c r="U105" s="1947"/>
      <c r="V105" s="2048"/>
      <c r="W105" s="2094"/>
      <c r="X105" s="2094"/>
      <c r="Y105" s="1907"/>
      <c r="Z105" s="1907"/>
      <c r="AA105" s="1907"/>
      <c r="AB105" s="1907"/>
      <c r="AC105" s="1968"/>
      <c r="AD105" s="1947"/>
      <c r="AE105" s="1907"/>
      <c r="AF105" s="2094"/>
      <c r="AG105" s="2094"/>
      <c r="AH105" s="1907"/>
      <c r="AI105" s="1907"/>
      <c r="AJ105" s="2113"/>
      <c r="AK105" s="1907"/>
      <c r="AL105" s="1968"/>
      <c r="AM105" s="1947"/>
      <c r="AN105" s="1742" t="e">
        <f t="shared" si="24"/>
        <v>#VALUE!</v>
      </c>
      <c r="AO105" s="1739"/>
      <c r="AP105" s="1739"/>
      <c r="AQ105" s="1739"/>
      <c r="AR105" s="1739"/>
      <c r="AS105" s="1739"/>
      <c r="AT105" s="1739"/>
      <c r="AU105" s="1739"/>
      <c r="AV105" s="1739"/>
      <c r="AW105" s="1739"/>
      <c r="AX105" s="1739"/>
      <c r="AY105" s="1739"/>
      <c r="AZ105" s="1739"/>
      <c r="BA105" s="1793"/>
    </row>
    <row r="106" spans="2:53" ht="24">
      <c r="B106" s="1870" t="str">
        <f>IF('PPC '!$B109="","",'PPC '!$B109)</f>
        <v>A1740</v>
      </c>
      <c r="C106" s="1846" t="str">
        <f>'PPC '!$C109</f>
        <v>Cable de alimentación TC-XHHW-2 600V 90°C, Cu clase B, XLPE/PVC - 3/C #14 AWG (NOTAS 2 y 5)</v>
      </c>
      <c r="D106" s="1909" t="str">
        <f>IF('PPC '!$D109="","",'PPC '!$D109)</f>
        <v>m</v>
      </c>
      <c r="E106" s="1941">
        <f>IF($D106="","",'PPC '!$E109)</f>
        <v>1700</v>
      </c>
      <c r="F106" s="1941">
        <f>IF($D106="","",IFERROR('PPC '!G109,""))</f>
        <v>1700</v>
      </c>
      <c r="G106" s="1941">
        <f>IF($D106="","",IFERROR('PPC '!I109,""))</f>
        <v>0</v>
      </c>
      <c r="H106" s="1941">
        <f>IF($D106="","",IFERROR('PPC '!L109,""))</f>
        <v>1700</v>
      </c>
      <c r="I106" s="1941">
        <f>IF($E106="","",IFERROR('PPC '!N109,""))</f>
        <v>0.16800000000000001</v>
      </c>
      <c r="J106" s="1941">
        <f>IF($E106="","",IFERROR('PPC '!F109,""))</f>
        <v>285.60000000000002</v>
      </c>
      <c r="K106" s="1956">
        <f t="shared" si="31"/>
        <v>3.0672752883345207E-2</v>
      </c>
      <c r="L106" s="1844"/>
      <c r="M106" s="1887"/>
      <c r="N106" s="2095"/>
      <c r="O106" s="2095"/>
      <c r="P106" s="1887"/>
      <c r="Q106" s="1887"/>
      <c r="R106" s="1887"/>
      <c r="S106" s="1887"/>
      <c r="T106" s="1964">
        <f t="shared" ref="T106:T111" si="32">IF($D106="","",IFERROR((U106*$I106)/$J$8,0))</f>
        <v>0</v>
      </c>
      <c r="U106" s="1948">
        <f t="shared" ref="U106:U111" si="33">IF($D106="","",SUM(M106:S106))</f>
        <v>0</v>
      </c>
      <c r="V106" s="2049">
        <v>103.4783</v>
      </c>
      <c r="W106" s="2095"/>
      <c r="X106" s="2095"/>
      <c r="Y106" s="1887">
        <v>103.4783</v>
      </c>
      <c r="Z106" s="1887">
        <v>103.4783</v>
      </c>
      <c r="AA106" s="1887">
        <v>103.4783</v>
      </c>
      <c r="AB106" s="1887">
        <v>103.4783</v>
      </c>
      <c r="AC106" s="1964">
        <f t="shared" ref="AC106:AC111" si="34">IF($D106="","",IFERROR((AD106*$I106)/$J$8,0))</f>
        <v>9.3351891902607662E-3</v>
      </c>
      <c r="AD106" s="1948">
        <f t="shared" ref="AD106:AD111" si="35">IF($D106="","",SUM(V106:AB106))</f>
        <v>517.39150000000006</v>
      </c>
      <c r="AE106" s="1887">
        <v>29.565217391304401</v>
      </c>
      <c r="AF106" s="2095"/>
      <c r="AG106" s="2095"/>
      <c r="AH106" s="1887">
        <v>29.565217391304401</v>
      </c>
      <c r="AI106" s="1887">
        <v>29.565217391304401</v>
      </c>
      <c r="AJ106" s="2115">
        <v>29.565217391304401</v>
      </c>
      <c r="AK106" s="1887">
        <v>29.565217391304401</v>
      </c>
      <c r="AL106" s="1964">
        <f t="shared" ref="AL106:AL111" si="36">IF($D106="","",IFERROR((AM106*$I106)/$J$8,0))</f>
        <v>2.6671959028995878E-3</v>
      </c>
      <c r="AM106" s="1948">
        <f t="shared" ref="AM106:AM111" si="37">IF($D106="","",SUM(AE106:AK106))</f>
        <v>147.826086956522</v>
      </c>
      <c r="AN106" s="1742">
        <f t="shared" si="24"/>
        <v>1.8670367790184852E-2</v>
      </c>
      <c r="AO106" s="1739"/>
      <c r="AP106" s="1739"/>
      <c r="AQ106" s="1739"/>
      <c r="AR106" s="1739"/>
      <c r="AS106" s="1739"/>
      <c r="AT106" s="1739"/>
      <c r="AU106" s="1739"/>
      <c r="AV106" s="1739"/>
      <c r="AW106" s="1739"/>
      <c r="AX106" s="1739"/>
      <c r="AY106" s="1739"/>
      <c r="AZ106" s="1739"/>
      <c r="BA106" s="1793"/>
    </row>
    <row r="107" spans="2:53" ht="36">
      <c r="B107" s="1870" t="str">
        <f>IF('PPC '!$B110="","",'PPC '!$B110)</f>
        <v>A1750</v>
      </c>
      <c r="C107" s="1846" t="str">
        <f>'PPC '!$C110</f>
        <v>Cable de instrumentación PLTC/ITC-OS 105°C, pantalla aluminizada con drenaje, PVC - 1P #16 AWG+SHLD</v>
      </c>
      <c r="D107" s="1909" t="str">
        <f>IF('PPC '!$D110="","",'PPC '!$D110)</f>
        <v>m</v>
      </c>
      <c r="E107" s="1941">
        <f>IF($D107="","",'PPC '!$E110)</f>
        <v>1400</v>
      </c>
      <c r="F107" s="1941">
        <f>IF($D107="","",IFERROR('PPC '!G110,""))</f>
        <v>1400</v>
      </c>
      <c r="G107" s="1941">
        <f>IF($D107="","",IFERROR('PPC '!I110,""))</f>
        <v>0</v>
      </c>
      <c r="H107" s="1941">
        <f>IF($D107="","",IFERROR('PPC '!L110,""))</f>
        <v>1400</v>
      </c>
      <c r="I107" s="1941">
        <f>IF($E107="","",IFERROR('PPC '!N110,""))</f>
        <v>0.16799999999999998</v>
      </c>
      <c r="J107" s="1941">
        <f>IF($E107="","",IFERROR('PPC '!F110,""))</f>
        <v>235.2</v>
      </c>
      <c r="K107" s="1956">
        <f t="shared" si="31"/>
        <v>2.5259914139225462E-2</v>
      </c>
      <c r="L107" s="1844"/>
      <c r="M107" s="1887"/>
      <c r="N107" s="2095"/>
      <c r="O107" s="2095"/>
      <c r="P107" s="1887"/>
      <c r="Q107" s="1887"/>
      <c r="R107" s="1887"/>
      <c r="S107" s="1887"/>
      <c r="T107" s="1964">
        <f t="shared" si="32"/>
        <v>0</v>
      </c>
      <c r="U107" s="1948">
        <f t="shared" si="33"/>
        <v>0</v>
      </c>
      <c r="V107" s="2049"/>
      <c r="W107" s="2095"/>
      <c r="X107" s="2095"/>
      <c r="Y107" s="1887"/>
      <c r="Z107" s="1887"/>
      <c r="AA107" s="1887"/>
      <c r="AB107" s="1887"/>
      <c r="AC107" s="1964">
        <f t="shared" si="34"/>
        <v>0</v>
      </c>
      <c r="AD107" s="1948">
        <f t="shared" si="35"/>
        <v>0</v>
      </c>
      <c r="AE107" s="1887"/>
      <c r="AF107" s="2095"/>
      <c r="AG107" s="2095"/>
      <c r="AH107" s="1887"/>
      <c r="AI107" s="1887"/>
      <c r="AJ107" s="2115"/>
      <c r="AK107" s="1887"/>
      <c r="AL107" s="1964">
        <f t="shared" si="36"/>
        <v>0</v>
      </c>
      <c r="AM107" s="1948">
        <f t="shared" si="37"/>
        <v>0</v>
      </c>
      <c r="AN107" s="1742">
        <f t="shared" si="24"/>
        <v>2.5259914139225462E-2</v>
      </c>
      <c r="AO107" s="1739"/>
      <c r="AP107" s="1739"/>
      <c r="AQ107" s="1739"/>
      <c r="AR107" s="1739"/>
      <c r="AS107" s="1739"/>
      <c r="AT107" s="1739"/>
      <c r="AU107" s="1739"/>
      <c r="AV107" s="1739"/>
      <c r="AW107" s="1739"/>
      <c r="AX107" s="1739"/>
      <c r="AY107" s="1739"/>
      <c r="AZ107" s="1739"/>
      <c r="BA107" s="1793"/>
    </row>
    <row r="108" spans="2:53" ht="36.75">
      <c r="B108" s="1867" t="str">
        <f>IF('PPC '!$B111="","",'PPC '!$B111)</f>
        <v>A1760</v>
      </c>
      <c r="C108" s="1881" t="str">
        <f>'PPC '!$C111</f>
        <v>Cable de instrumentación PLTC/ITC-OS 105°C, pantalla aluminizada con drenaje - 1P #16 AWG+SHLD (NOTAS 3 y 5)</v>
      </c>
      <c r="D108" s="1909" t="str">
        <f>IF('PPC '!$D111="","",'PPC '!$D111)</f>
        <v>m</v>
      </c>
      <c r="E108" s="1941">
        <f>IF($D108="","",'PPC '!$E111)</f>
        <v>1700</v>
      </c>
      <c r="F108" s="1941">
        <f>IF($D108="","",IFERROR('PPC '!G111,""))</f>
        <v>1700</v>
      </c>
      <c r="G108" s="1941">
        <f>IF($D108="","",IFERROR('PPC '!I111,""))</f>
        <v>0</v>
      </c>
      <c r="H108" s="1941">
        <f>IF($D108="","",IFERROR('PPC '!L111,""))</f>
        <v>1700</v>
      </c>
      <c r="I108" s="1941">
        <f>IF($E108="","",IFERROR('PPC '!N111,""))</f>
        <v>0.16800000000000001</v>
      </c>
      <c r="J108" s="1941">
        <f>IF($E108="","",IFERROR('PPC '!F111,""))</f>
        <v>285.60000000000002</v>
      </c>
      <c r="K108" s="1956">
        <f t="shared" si="31"/>
        <v>3.0672752883345207E-2</v>
      </c>
      <c r="L108" s="1844"/>
      <c r="M108" s="1887"/>
      <c r="N108" s="2095"/>
      <c r="O108" s="2095"/>
      <c r="P108" s="1887"/>
      <c r="Q108" s="1887"/>
      <c r="R108" s="1887"/>
      <c r="S108" s="1887"/>
      <c r="T108" s="1964">
        <f t="shared" si="32"/>
        <v>0</v>
      </c>
      <c r="U108" s="1948">
        <f t="shared" si="33"/>
        <v>0</v>
      </c>
      <c r="V108" s="2049">
        <v>103.4783</v>
      </c>
      <c r="W108" s="2095"/>
      <c r="X108" s="2095"/>
      <c r="Y108" s="1887">
        <v>103.4783</v>
      </c>
      <c r="Z108" s="1887">
        <v>103.4783</v>
      </c>
      <c r="AA108" s="1887">
        <v>103.4783</v>
      </c>
      <c r="AB108" s="1887">
        <v>103.4783</v>
      </c>
      <c r="AC108" s="1964">
        <f t="shared" si="34"/>
        <v>9.3351891902607662E-3</v>
      </c>
      <c r="AD108" s="1948">
        <f t="shared" si="35"/>
        <v>517.39150000000006</v>
      </c>
      <c r="AE108" s="1887">
        <v>29.565217391304401</v>
      </c>
      <c r="AF108" s="2095"/>
      <c r="AG108" s="2095"/>
      <c r="AH108" s="1887">
        <v>29.565217391304401</v>
      </c>
      <c r="AI108" s="1887">
        <v>29.565217391304401</v>
      </c>
      <c r="AJ108" s="2115">
        <v>29.565217391304401</v>
      </c>
      <c r="AK108" s="1887">
        <v>29.565217391304401</v>
      </c>
      <c r="AL108" s="1964">
        <f t="shared" si="36"/>
        <v>2.6671959028995878E-3</v>
      </c>
      <c r="AM108" s="1948">
        <f t="shared" si="37"/>
        <v>147.826086956522</v>
      </c>
      <c r="AN108" s="1742">
        <f t="shared" si="24"/>
        <v>1.8670367790184852E-2</v>
      </c>
      <c r="AO108" s="1739"/>
      <c r="AP108" s="1739"/>
      <c r="AQ108" s="1739"/>
      <c r="AR108" s="1739"/>
      <c r="AS108" s="1739"/>
      <c r="AT108" s="1739"/>
      <c r="AU108" s="1739"/>
      <c r="AV108" s="1739"/>
      <c r="AW108" s="1739"/>
      <c r="AX108" s="1739"/>
      <c r="AY108" s="1739"/>
      <c r="AZ108" s="1739"/>
      <c r="BA108" s="1793"/>
    </row>
    <row r="109" spans="2:53" ht="36">
      <c r="B109" s="1870" t="str">
        <f>IF('PPC '!$B112="","",'PPC '!$B112)</f>
        <v>A1770</v>
      </c>
      <c r="C109" s="1846" t="str">
        <f>'PPC '!$C112</f>
        <v>Cable multipar para red DeviceNet ODVA Class 2 Thick, 2PR #15/#18 + SHLD, blindado, PVC gris, certificación CMG PLTC-ER</v>
      </c>
      <c r="D109" s="1909" t="str">
        <f>IF('PPC '!$D112="","",'PPC '!$D112)</f>
        <v>m</v>
      </c>
      <c r="E109" s="1941">
        <f>IF($D109="","",'PPC '!$E112)</f>
        <v>80</v>
      </c>
      <c r="F109" s="1941">
        <f>IF($D109="","",IFERROR('PPC '!G112,""))</f>
        <v>80</v>
      </c>
      <c r="G109" s="1941">
        <f>IF($D109="","",IFERROR('PPC '!I112,""))</f>
        <v>0</v>
      </c>
      <c r="H109" s="1941">
        <f>IF($D109="","",IFERROR('PPC '!L112,""))</f>
        <v>80</v>
      </c>
      <c r="I109" s="1941">
        <f>IF($E109="","",IFERROR('PPC '!N112,""))</f>
        <v>0.17600000000000002</v>
      </c>
      <c r="J109" s="1941">
        <f>IF($E109="","",IFERROR('PPC '!F112,""))</f>
        <v>14.080000000000002</v>
      </c>
      <c r="K109" s="1956">
        <f t="shared" si="31"/>
        <v>1.5121581253413885E-3</v>
      </c>
      <c r="L109" s="1844"/>
      <c r="M109" s="1887"/>
      <c r="N109" s="2095"/>
      <c r="O109" s="2095"/>
      <c r="P109" s="1887"/>
      <c r="Q109" s="1887"/>
      <c r="R109" s="1887"/>
      <c r="S109" s="1887"/>
      <c r="T109" s="1964">
        <f t="shared" si="32"/>
        <v>0</v>
      </c>
      <c r="U109" s="1948">
        <f t="shared" si="33"/>
        <v>0</v>
      </c>
      <c r="V109" s="2049"/>
      <c r="W109" s="2095"/>
      <c r="X109" s="2095"/>
      <c r="Y109" s="1887"/>
      <c r="Z109" s="1887"/>
      <c r="AA109" s="1887"/>
      <c r="AB109" s="1887"/>
      <c r="AC109" s="1964">
        <f t="shared" si="34"/>
        <v>0</v>
      </c>
      <c r="AD109" s="1948">
        <f t="shared" si="35"/>
        <v>0</v>
      </c>
      <c r="AE109" s="1887">
        <v>16</v>
      </c>
      <c r="AF109" s="2095"/>
      <c r="AG109" s="2095"/>
      <c r="AH109" s="1887">
        <v>16</v>
      </c>
      <c r="AI109" s="1887">
        <v>16</v>
      </c>
      <c r="AJ109" s="2115">
        <v>16</v>
      </c>
      <c r="AK109" s="1887">
        <v>16</v>
      </c>
      <c r="AL109" s="1964">
        <f t="shared" si="36"/>
        <v>1.5121581253413885E-3</v>
      </c>
      <c r="AM109" s="1948">
        <f t="shared" si="37"/>
        <v>80</v>
      </c>
      <c r="AN109" s="1742">
        <f t="shared" si="24"/>
        <v>0</v>
      </c>
      <c r="AO109" s="1739"/>
      <c r="AP109" s="1739"/>
      <c r="AQ109" s="1739"/>
      <c r="AR109" s="1739"/>
      <c r="AS109" s="1739"/>
      <c r="AT109" s="1739"/>
      <c r="AU109" s="1739"/>
      <c r="AV109" s="1739"/>
      <c r="AW109" s="1739"/>
      <c r="AX109" s="1739"/>
      <c r="AY109" s="1739"/>
      <c r="AZ109" s="1739"/>
      <c r="BA109" s="1793"/>
    </row>
    <row r="110" spans="2:53" ht="36">
      <c r="B110" s="1870" t="str">
        <f>IF('PPC '!$B113="","",'PPC '!$B113)</f>
        <v>A1780</v>
      </c>
      <c r="C110" s="1846" t="str">
        <f>'PPC '!$C113</f>
        <v>Accesorios para conductores: empalmes, conectores, terminales, multiconectores, tapones, sellos y etiquetas</v>
      </c>
      <c r="D110" s="1909" t="str">
        <f>IF('PPC '!$D113="","",'PPC '!$D113)</f>
        <v>Gbl.</v>
      </c>
      <c r="E110" s="1941">
        <f>IF($D110="","",'PPC '!$E113)</f>
        <v>1</v>
      </c>
      <c r="F110" s="1941">
        <f>IF($D110="","",IFERROR('PPC '!G113,""))</f>
        <v>1</v>
      </c>
      <c r="G110" s="1941">
        <f>IF($D110="","",IFERROR('PPC '!I113,""))</f>
        <v>0</v>
      </c>
      <c r="H110" s="1941">
        <f>IF($D110="","",IFERROR('PPC '!L113,""))</f>
        <v>1</v>
      </c>
      <c r="I110" s="1941">
        <f>IF($E110="","",IFERROR('PPC '!N113,""))</f>
        <v>112</v>
      </c>
      <c r="J110" s="1941">
        <f>IF($E110="","",IFERROR('PPC '!F113,""))</f>
        <v>112</v>
      </c>
      <c r="K110" s="1956">
        <f t="shared" si="31"/>
        <v>1.2028530542488316E-2</v>
      </c>
      <c r="L110" s="1844"/>
      <c r="M110" s="1887"/>
      <c r="N110" s="2095"/>
      <c r="O110" s="2095"/>
      <c r="P110" s="1887"/>
      <c r="Q110" s="1887"/>
      <c r="R110" s="1887"/>
      <c r="S110" s="1887"/>
      <c r="T110" s="1964">
        <f t="shared" si="32"/>
        <v>0</v>
      </c>
      <c r="U110" s="1948">
        <f t="shared" si="33"/>
        <v>0</v>
      </c>
      <c r="V110" s="2049"/>
      <c r="W110" s="2095"/>
      <c r="X110" s="2095"/>
      <c r="Y110" s="1887"/>
      <c r="Z110" s="1887"/>
      <c r="AA110" s="1887"/>
      <c r="AB110" s="1887"/>
      <c r="AC110" s="1964">
        <f t="shared" si="34"/>
        <v>0</v>
      </c>
      <c r="AD110" s="1948">
        <f t="shared" si="35"/>
        <v>0</v>
      </c>
      <c r="AE110" s="1887">
        <v>0.2</v>
      </c>
      <c r="AF110" s="2095"/>
      <c r="AG110" s="2095"/>
      <c r="AH110" s="1887">
        <v>0.2</v>
      </c>
      <c r="AI110" s="1887">
        <v>0.2</v>
      </c>
      <c r="AJ110" s="2115">
        <v>0.2</v>
      </c>
      <c r="AK110" s="1887">
        <v>0.2</v>
      </c>
      <c r="AL110" s="1964">
        <f t="shared" si="36"/>
        <v>1.2028530542488316E-2</v>
      </c>
      <c r="AM110" s="1948">
        <f t="shared" si="37"/>
        <v>1</v>
      </c>
      <c r="AN110" s="1742">
        <f t="shared" si="24"/>
        <v>0</v>
      </c>
      <c r="AO110" s="1739"/>
      <c r="AP110" s="1739"/>
      <c r="AQ110" s="1739"/>
      <c r="AR110" s="1739"/>
      <c r="AS110" s="1739"/>
      <c r="AT110" s="1739"/>
      <c r="AU110" s="1739"/>
      <c r="AV110" s="1739"/>
      <c r="AW110" s="1739"/>
      <c r="AX110" s="1739"/>
      <c r="AY110" s="1739"/>
      <c r="AZ110" s="1739"/>
      <c r="BA110" s="1793"/>
    </row>
    <row r="111" spans="2:53" ht="36.75">
      <c r="B111" s="1867" t="str">
        <f>IF('PPC '!$B114="","",'PPC '!$B114)</f>
        <v>A1790</v>
      </c>
      <c r="C111" s="1881" t="str">
        <f>'PPC '!$C114</f>
        <v>Tarjetas de comunicación DeviceNet compatibles con VFDs existentes de bombas de dosificación de floculante</v>
      </c>
      <c r="D111" s="1909" t="str">
        <f>IF('PPC '!$D114="","",'PPC '!$D114)</f>
        <v>UND</v>
      </c>
      <c r="E111" s="1941">
        <f>IF($D111="","",'PPC '!$E114)</f>
        <v>5</v>
      </c>
      <c r="F111" s="1941">
        <f>IF($D111="","",IFERROR('PPC '!G114,""))</f>
        <v>5</v>
      </c>
      <c r="G111" s="1941">
        <f>IF($D111="","",IFERROR('PPC '!I114,""))</f>
        <v>0</v>
      </c>
      <c r="H111" s="1941">
        <f>IF($D111="","",IFERROR('PPC '!L114,""))</f>
        <v>5</v>
      </c>
      <c r="I111" s="1941">
        <f>IF($E111="","",IFERROR('PPC '!N114,""))</f>
        <v>3.3600000000000003</v>
      </c>
      <c r="J111" s="1941">
        <f>IF($E111="","",IFERROR('PPC '!F114,""))</f>
        <v>16.8</v>
      </c>
      <c r="K111" s="1956">
        <f t="shared" si="31"/>
        <v>1.8042795813732475E-3</v>
      </c>
      <c r="L111" s="1844"/>
      <c r="M111" s="1887"/>
      <c r="N111" s="2095"/>
      <c r="O111" s="2095"/>
      <c r="P111" s="1887"/>
      <c r="Q111" s="1887"/>
      <c r="R111" s="1887"/>
      <c r="S111" s="1887"/>
      <c r="T111" s="1964">
        <f t="shared" si="32"/>
        <v>0</v>
      </c>
      <c r="U111" s="1948">
        <f t="shared" si="33"/>
        <v>0</v>
      </c>
      <c r="V111" s="2049"/>
      <c r="W111" s="2095"/>
      <c r="X111" s="2095"/>
      <c r="Y111" s="1887"/>
      <c r="Z111" s="1887"/>
      <c r="AA111" s="1887"/>
      <c r="AB111" s="1887"/>
      <c r="AC111" s="1964">
        <f t="shared" si="34"/>
        <v>0</v>
      </c>
      <c r="AD111" s="1948">
        <f t="shared" si="35"/>
        <v>0</v>
      </c>
      <c r="AE111" s="1887"/>
      <c r="AF111" s="2095"/>
      <c r="AG111" s="2095"/>
      <c r="AH111" s="1887"/>
      <c r="AI111" s="1887"/>
      <c r="AJ111" s="2115"/>
      <c r="AK111" s="1887"/>
      <c r="AL111" s="1964">
        <f t="shared" si="36"/>
        <v>0</v>
      </c>
      <c r="AM111" s="1948">
        <f t="shared" si="37"/>
        <v>0</v>
      </c>
      <c r="AN111" s="1742">
        <f t="shared" si="24"/>
        <v>1.8042795813732475E-3</v>
      </c>
      <c r="AO111" s="1739"/>
      <c r="AP111" s="1739"/>
      <c r="AQ111" s="1739"/>
      <c r="AR111" s="1739"/>
      <c r="AS111" s="1739"/>
      <c r="AT111" s="1739"/>
      <c r="AU111" s="1739"/>
      <c r="AV111" s="1739"/>
      <c r="AW111" s="1739"/>
      <c r="AX111" s="1739"/>
      <c r="AY111" s="1739"/>
      <c r="AZ111" s="1739"/>
      <c r="BA111" s="1793"/>
    </row>
    <row r="112" spans="2:53">
      <c r="B112" s="1871" t="str">
        <f>IF('PPC '!$B115="","",'PPC '!$B115)</f>
        <v/>
      </c>
      <c r="C112" s="1862" t="str">
        <f>'PPC '!$C115</f>
        <v>CANALIZACIONES</v>
      </c>
      <c r="D112" s="1927" t="str">
        <f>IF('PPC '!$D115="","",'PPC '!$D115)</f>
        <v/>
      </c>
      <c r="E112" s="1943" t="str">
        <f>IF($D112="","",'PPC '!$E115)</f>
        <v/>
      </c>
      <c r="F112" s="1943" t="str">
        <f>IF($D112="","",IFERROR('PPC '!G115,""))</f>
        <v/>
      </c>
      <c r="G112" s="1943" t="str">
        <f>IF($D112="","",IFERROR('PPC '!I115,""))</f>
        <v/>
      </c>
      <c r="H112" s="1943" t="str">
        <f>IF($D112="","",IFERROR('PPC '!L115,""))</f>
        <v/>
      </c>
      <c r="I112" s="1943" t="str">
        <f>IF($E112="","",IFERROR('PPC '!N115,""))</f>
        <v/>
      </c>
      <c r="J112" s="1943" t="str">
        <f>IF($E112="","",IFERROR('PPC '!F115,""))</f>
        <v/>
      </c>
      <c r="K112" s="1959" t="str">
        <f t="shared" si="31"/>
        <v/>
      </c>
      <c r="L112" s="1860"/>
      <c r="M112" s="1907"/>
      <c r="N112" s="2094"/>
      <c r="O112" s="2094"/>
      <c r="P112" s="1907"/>
      <c r="Q112" s="1907"/>
      <c r="R112" s="1907"/>
      <c r="S112" s="1907"/>
      <c r="T112" s="1968"/>
      <c r="U112" s="1947"/>
      <c r="V112" s="2048"/>
      <c r="W112" s="2094"/>
      <c r="X112" s="2094"/>
      <c r="Y112" s="1907"/>
      <c r="Z112" s="1907"/>
      <c r="AA112" s="1907"/>
      <c r="AB112" s="1907"/>
      <c r="AC112" s="1968"/>
      <c r="AD112" s="1947"/>
      <c r="AE112" s="1907"/>
      <c r="AF112" s="2094"/>
      <c r="AG112" s="2094"/>
      <c r="AH112" s="1907"/>
      <c r="AI112" s="1907"/>
      <c r="AJ112" s="2113"/>
      <c r="AK112" s="1907"/>
      <c r="AL112" s="1968"/>
      <c r="AM112" s="1947"/>
      <c r="AN112" s="1742" t="e">
        <f t="shared" si="24"/>
        <v>#VALUE!</v>
      </c>
      <c r="AO112" s="1739"/>
      <c r="AP112" s="1739"/>
      <c r="AQ112" s="1739"/>
      <c r="AR112" s="1739"/>
      <c r="AS112" s="1739"/>
      <c r="AT112" s="1739"/>
      <c r="AU112" s="1739"/>
      <c r="AV112" s="1739"/>
      <c r="AW112" s="1739"/>
      <c r="AX112" s="1739"/>
      <c r="AY112" s="1739"/>
      <c r="AZ112" s="1739"/>
      <c r="BA112" s="1793"/>
    </row>
    <row r="113" spans="2:53" ht="24">
      <c r="B113" s="1870" t="str">
        <f>IF('PPC '!$B116="","",'PPC '!$B116)</f>
        <v>A1800</v>
      </c>
      <c r="C113" s="1846" t="str">
        <f>'PPC '!$C116</f>
        <v>Tubo de acero galvanizado RGS con revestimiento PVC, longitud 3 m (10 ft) - Ø 3/4"</v>
      </c>
      <c r="D113" s="1909" t="str">
        <f>IF('PPC '!$D116="","",'PPC '!$D116)</f>
        <v>UND</v>
      </c>
      <c r="E113" s="1941">
        <f>IF($D113="","",'PPC '!$E116)</f>
        <v>80</v>
      </c>
      <c r="F113" s="1941">
        <f>IF($D113="","",IFERROR('PPC '!G116,""))</f>
        <v>80</v>
      </c>
      <c r="G113" s="1941">
        <f>IF($D113="","",IFERROR('PPC '!I116,""))</f>
        <v>0</v>
      </c>
      <c r="H113" s="1941">
        <f>IF($D113="","",IFERROR('PPC '!L116,""))</f>
        <v>80</v>
      </c>
      <c r="I113" s="1941">
        <f>IF($E113="","",IFERROR('PPC '!N116,""))</f>
        <v>1.1199999999999999</v>
      </c>
      <c r="J113" s="1941">
        <f>IF($E113="","",IFERROR('PPC '!F116,""))</f>
        <v>89.6</v>
      </c>
      <c r="K113" s="1956">
        <f t="shared" si="31"/>
        <v>9.622824433990651E-3</v>
      </c>
      <c r="L113" s="1844"/>
      <c r="M113" s="1887">
        <v>3.2</v>
      </c>
      <c r="N113" s="2095"/>
      <c r="O113" s="2095"/>
      <c r="P113" s="1887">
        <v>3.2</v>
      </c>
      <c r="Q113" s="1887">
        <v>3.2</v>
      </c>
      <c r="R113" s="1887">
        <v>3.2</v>
      </c>
      <c r="S113" s="1887">
        <v>3.2</v>
      </c>
      <c r="T113" s="1964">
        <f>IF($D113="","",IFERROR((U113*$I113)/$J$8,0))</f>
        <v>1.9245648867981303E-3</v>
      </c>
      <c r="U113" s="1948">
        <f>IF($D113="","",SUM(M113:S113))</f>
        <v>16</v>
      </c>
      <c r="V113" s="2049"/>
      <c r="W113" s="2095"/>
      <c r="X113" s="2095"/>
      <c r="Y113" s="1887"/>
      <c r="Z113" s="1887"/>
      <c r="AA113" s="1887"/>
      <c r="AB113" s="1887"/>
      <c r="AC113" s="1964">
        <f>IF($D113="","",IFERROR((AD113*$I113)/$J$8,0))</f>
        <v>0</v>
      </c>
      <c r="AD113" s="1948">
        <f>IF($D113="","",SUM(V113:AB113))</f>
        <v>0</v>
      </c>
      <c r="AE113" s="1887"/>
      <c r="AF113" s="2095"/>
      <c r="AG113" s="2095"/>
      <c r="AH113" s="1887"/>
      <c r="AI113" s="1887"/>
      <c r="AJ113" s="2115"/>
      <c r="AK113" s="1887"/>
      <c r="AL113" s="1964">
        <f>IF($D113="","",IFERROR((AM113*$I113)/$J$8,0))</f>
        <v>0</v>
      </c>
      <c r="AM113" s="1948">
        <f>IF($D113="","",SUM(AE113:AK113))</f>
        <v>0</v>
      </c>
      <c r="AN113" s="1742">
        <f t="shared" si="24"/>
        <v>7.6982595471925212E-3</v>
      </c>
      <c r="AO113" s="1739"/>
      <c r="AP113" s="1739"/>
      <c r="AQ113" s="1739"/>
      <c r="AR113" s="1739"/>
      <c r="AS113" s="1739"/>
      <c r="AT113" s="1739"/>
      <c r="AU113" s="1739"/>
      <c r="AV113" s="1739"/>
      <c r="AW113" s="1739"/>
      <c r="AX113" s="1739"/>
      <c r="AY113" s="1739"/>
      <c r="AZ113" s="1739"/>
      <c r="BA113" s="1793"/>
    </row>
    <row r="114" spans="2:53" ht="24">
      <c r="B114" s="1870" t="str">
        <f>IF('PPC '!$B117="","",'PPC '!$B117)</f>
        <v>A1810</v>
      </c>
      <c r="C114" s="1846" t="str">
        <f>'PPC '!$C117</f>
        <v>Suministro, montaje e instalación de tubería conduit flexible de acero recubierto C/PVC - Ø 3/4"</v>
      </c>
      <c r="D114" s="1909" t="str">
        <f>IF('PPC '!$D117="","",'PPC '!$D117)</f>
        <v>m</v>
      </c>
      <c r="E114" s="1941">
        <f>IF($D114="","",'PPC '!$E117)</f>
        <v>60</v>
      </c>
      <c r="F114" s="1941">
        <f>IF($D114="","",IFERROR('PPC '!G117,""))</f>
        <v>60</v>
      </c>
      <c r="G114" s="1941">
        <f>IF($D114="","",IFERROR('PPC '!I117,""))</f>
        <v>0</v>
      </c>
      <c r="H114" s="1941">
        <f>IF($D114="","",IFERROR('PPC '!L117,""))</f>
        <v>60</v>
      </c>
      <c r="I114" s="1941">
        <f>IF($E114="","",IFERROR('PPC '!N117,""))</f>
        <v>1.6</v>
      </c>
      <c r="J114" s="1941">
        <f>IF($E114="","",IFERROR('PPC '!F117,""))</f>
        <v>96</v>
      </c>
      <c r="K114" s="1956">
        <f t="shared" si="31"/>
        <v>1.0310169036418557E-2</v>
      </c>
      <c r="L114" s="1844"/>
      <c r="M114" s="1887">
        <v>12</v>
      </c>
      <c r="N114" s="2095"/>
      <c r="O114" s="2095"/>
      <c r="P114" s="1887">
        <v>12</v>
      </c>
      <c r="Q114" s="1887">
        <v>12</v>
      </c>
      <c r="R114" s="1887">
        <v>12</v>
      </c>
      <c r="S114" s="1887">
        <v>12</v>
      </c>
      <c r="T114" s="1964">
        <f>IF($D114="","",IFERROR((U114*$I114)/$J$8,0))</f>
        <v>1.0310169036418557E-2</v>
      </c>
      <c r="U114" s="1948">
        <f>IF($D114="","",SUM(M114:S114))</f>
        <v>60</v>
      </c>
      <c r="V114" s="2049"/>
      <c r="W114" s="2095"/>
      <c r="X114" s="2095"/>
      <c r="Y114" s="1887"/>
      <c r="Z114" s="1887"/>
      <c r="AA114" s="1887"/>
      <c r="AB114" s="1887"/>
      <c r="AC114" s="1964">
        <f>IF($D114="","",IFERROR((AD114*$I114)/$J$8,0))</f>
        <v>0</v>
      </c>
      <c r="AD114" s="1948">
        <f>IF($D114="","",SUM(V114:AB114))</f>
        <v>0</v>
      </c>
      <c r="AE114" s="1887"/>
      <c r="AF114" s="2095"/>
      <c r="AG114" s="2095"/>
      <c r="AH114" s="1887"/>
      <c r="AI114" s="1887"/>
      <c r="AJ114" s="2115"/>
      <c r="AK114" s="1887"/>
      <c r="AL114" s="1964">
        <f>IF($D114="","",IFERROR((AM114*$I114)/$J$8,0))</f>
        <v>0</v>
      </c>
      <c r="AM114" s="1948">
        <f>IF($D114="","",SUM(AE114:AK114))</f>
        <v>0</v>
      </c>
      <c r="AN114" s="1742">
        <f t="shared" si="24"/>
        <v>0</v>
      </c>
      <c r="AO114" s="1739"/>
      <c r="AP114" s="1739"/>
      <c r="AQ114" s="1739"/>
      <c r="AR114" s="1739"/>
      <c r="AS114" s="1739"/>
      <c r="AT114" s="1739"/>
      <c r="AU114" s="1739"/>
      <c r="AV114" s="1739"/>
      <c r="AW114" s="1739"/>
      <c r="AX114" s="1739"/>
      <c r="AY114" s="1739"/>
      <c r="AZ114" s="1739"/>
      <c r="BA114" s="1793"/>
    </row>
    <row r="115" spans="2:53" ht="36">
      <c r="B115" s="1870" t="str">
        <f>IF('PPC '!$B118="","",'PPC '!$B118)</f>
        <v>A1820</v>
      </c>
      <c r="C115" s="1846" t="str">
        <f>'PPC '!$C118</f>
        <v>Accesorios para conduits RGS (cajas condulet, uniones, bushings, abrazaderas, soportería), certificación UL</v>
      </c>
      <c r="D115" s="1909" t="str">
        <f>IF('PPC '!$D118="","",'PPC '!$D118)</f>
        <v>Gbl.</v>
      </c>
      <c r="E115" s="1941">
        <f>IF($D115="","",'PPC '!$E118)</f>
        <v>1</v>
      </c>
      <c r="F115" s="1941">
        <f>IF($D115="","",IFERROR('PPC '!G118,""))</f>
        <v>1</v>
      </c>
      <c r="G115" s="1941">
        <f>IF($D115="","",IFERROR('PPC '!I118,""))</f>
        <v>0</v>
      </c>
      <c r="H115" s="1941">
        <f>IF($D115="","",IFERROR('PPC '!L118,""))</f>
        <v>1</v>
      </c>
      <c r="I115" s="1941">
        <f>IF($E115="","",IFERROR('PPC '!N118,""))</f>
        <v>48</v>
      </c>
      <c r="J115" s="1941">
        <f>IF($E115="","",IFERROR('PPC '!F118,""))</f>
        <v>48</v>
      </c>
      <c r="K115" s="1956">
        <f t="shared" si="31"/>
        <v>5.1550845182092783E-3</v>
      </c>
      <c r="L115" s="1844"/>
      <c r="M115" s="1887"/>
      <c r="N115" s="2095"/>
      <c r="O115" s="2095"/>
      <c r="P115" s="1887"/>
      <c r="Q115" s="1887"/>
      <c r="R115" s="1887"/>
      <c r="S115" s="1887"/>
      <c r="T115" s="1964">
        <f>IF($D115="","",IFERROR((U115*$I115)/$J$8,0))</f>
        <v>0</v>
      </c>
      <c r="U115" s="1948">
        <f>IF($D115="","",SUM(M115:S115))</f>
        <v>0</v>
      </c>
      <c r="V115" s="2049">
        <v>0.2</v>
      </c>
      <c r="W115" s="2095"/>
      <c r="X115" s="2095"/>
      <c r="Y115" s="1887">
        <v>0.2</v>
      </c>
      <c r="Z115" s="1887">
        <v>0.2</v>
      </c>
      <c r="AA115" s="1887">
        <v>0.2</v>
      </c>
      <c r="AB115" s="1887">
        <v>0.2</v>
      </c>
      <c r="AC115" s="1964">
        <f>IF($D115="","",IFERROR((AD115*$I115)/$J$8,0))</f>
        <v>5.1550845182092783E-3</v>
      </c>
      <c r="AD115" s="1948">
        <f>IF($D115="","",SUM(V115:AB115))</f>
        <v>1</v>
      </c>
      <c r="AE115" s="1887"/>
      <c r="AF115" s="2095"/>
      <c r="AG115" s="2095"/>
      <c r="AH115" s="1887"/>
      <c r="AI115" s="1887"/>
      <c r="AJ115" s="2115"/>
      <c r="AK115" s="1887"/>
      <c r="AL115" s="1964">
        <f>IF($D115="","",IFERROR((AM115*$I115)/$J$8,0))</f>
        <v>0</v>
      </c>
      <c r="AM115" s="1948">
        <f>IF($D115="","",SUM(AE115:AK115))</f>
        <v>0</v>
      </c>
      <c r="AN115" s="1742">
        <f t="shared" si="24"/>
        <v>0</v>
      </c>
      <c r="AO115" s="1739"/>
      <c r="AP115" s="1739"/>
      <c r="AQ115" s="1739"/>
      <c r="AR115" s="1739"/>
      <c r="AS115" s="1739"/>
      <c r="AT115" s="1739"/>
      <c r="AU115" s="1739"/>
      <c r="AV115" s="1739"/>
      <c r="AW115" s="1739"/>
      <c r="AX115" s="1739"/>
      <c r="AY115" s="1739"/>
      <c r="AZ115" s="1739"/>
      <c r="BA115" s="1793"/>
    </row>
    <row r="116" spans="2:53">
      <c r="B116" s="1865" t="str">
        <f>IF('PPC '!$B119="","",'PPC '!$B119)</f>
        <v/>
      </c>
      <c r="C116" s="1934" t="str">
        <f>'PPC '!$C119</f>
        <v>PROGRAMACIÓN DE PLC Y SCADA</v>
      </c>
      <c r="D116" s="1927" t="str">
        <f>IF('PPC '!$D119="","",'PPC '!$D119)</f>
        <v/>
      </c>
      <c r="E116" s="1943" t="str">
        <f>IF($D116="","",'PPC '!$E119)</f>
        <v/>
      </c>
      <c r="F116" s="1943" t="str">
        <f>IF($D116="","",IFERROR('PPC '!G119,""))</f>
        <v/>
      </c>
      <c r="G116" s="1943" t="str">
        <f>IF($D116="","",IFERROR('PPC '!I119,""))</f>
        <v/>
      </c>
      <c r="H116" s="1943" t="str">
        <f>IF($D116="","",IFERROR('PPC '!L119,""))</f>
        <v/>
      </c>
      <c r="I116" s="1943" t="str">
        <f>IF($E116="","",IFERROR('PPC '!N119,""))</f>
        <v/>
      </c>
      <c r="J116" s="1943" t="str">
        <f>IF($E116="","",IFERROR('PPC '!F119,""))</f>
        <v/>
      </c>
      <c r="K116" s="1959" t="str">
        <f t="shared" si="31"/>
        <v/>
      </c>
      <c r="L116" s="1860"/>
      <c r="M116" s="1907"/>
      <c r="N116" s="2094"/>
      <c r="O116" s="2094"/>
      <c r="P116" s="1907"/>
      <c r="Q116" s="1907"/>
      <c r="R116" s="1907"/>
      <c r="S116" s="1907"/>
      <c r="T116" s="1968"/>
      <c r="U116" s="1947"/>
      <c r="V116" s="2048"/>
      <c r="W116" s="2094"/>
      <c r="X116" s="2094"/>
      <c r="Y116" s="1907"/>
      <c r="Z116" s="1907"/>
      <c r="AA116" s="1907"/>
      <c r="AB116" s="1907"/>
      <c r="AC116" s="1968"/>
      <c r="AD116" s="1947"/>
      <c r="AE116" s="1907"/>
      <c r="AF116" s="2094"/>
      <c r="AG116" s="2094"/>
      <c r="AH116" s="1907"/>
      <c r="AI116" s="1907"/>
      <c r="AJ116" s="2113"/>
      <c r="AK116" s="1907"/>
      <c r="AL116" s="1968"/>
      <c r="AM116" s="1947"/>
      <c r="AN116" s="1742" t="e">
        <f t="shared" si="24"/>
        <v>#VALUE!</v>
      </c>
      <c r="AO116" s="1739"/>
      <c r="AP116" s="1739"/>
      <c r="AQ116" s="1739"/>
      <c r="AR116" s="1739"/>
      <c r="AS116" s="1739"/>
      <c r="AT116" s="1739"/>
      <c r="AU116" s="1739"/>
      <c r="AV116" s="1739"/>
      <c r="AW116" s="1739"/>
      <c r="AX116" s="1739"/>
      <c r="AY116" s="1739"/>
      <c r="AZ116" s="1739"/>
      <c r="BA116" s="1793"/>
    </row>
    <row r="117" spans="2:53" ht="36">
      <c r="B117" s="1870" t="str">
        <f>IF('PPC '!$B120="","",'PPC '!$B120)</f>
        <v>A1830</v>
      </c>
      <c r="C117" s="1846" t="str">
        <f>'PPC '!$C120</f>
        <v>Reprogramación del PLC: nueva lógica de control, alarmas, secuencias de fallo, red DeviceNet y verificación de señales</v>
      </c>
      <c r="D117" s="1909" t="str">
        <f>IF('PPC '!$D120="","",'PPC '!$D120)</f>
        <v>Gbl.</v>
      </c>
      <c r="E117" s="1941">
        <f>IF($D117="","",'PPC '!$E120)</f>
        <v>1</v>
      </c>
      <c r="F117" s="1941">
        <f>IF($D117="","",IFERROR('PPC '!G120,""))</f>
        <v>1</v>
      </c>
      <c r="G117" s="1941">
        <f>IF($D117="","",IFERROR('PPC '!I120,""))</f>
        <v>0</v>
      </c>
      <c r="H117" s="1941">
        <f>IF($D117="","",IFERROR('PPC '!L120,""))</f>
        <v>1</v>
      </c>
      <c r="I117" s="1941">
        <f>IF($E117="","",IFERROR('PPC '!N120,""))</f>
        <v>98.409840984098409</v>
      </c>
      <c r="J117" s="1941">
        <f>IF($E117="","",IFERROR('PPC '!F120,""))</f>
        <v>98.409840984098409</v>
      </c>
      <c r="K117" s="1956">
        <f t="shared" si="31"/>
        <v>1.0568980160345055E-2</v>
      </c>
      <c r="L117" s="1844"/>
      <c r="M117" s="1887"/>
      <c r="N117" s="2095"/>
      <c r="O117" s="2095"/>
      <c r="P117" s="1887"/>
      <c r="Q117" s="1887"/>
      <c r="R117" s="1887"/>
      <c r="S117" s="1887"/>
      <c r="T117" s="1964">
        <f>IF($D117="","",IFERROR((U117*$I117)/$J$8,0))</f>
        <v>0</v>
      </c>
      <c r="U117" s="1948">
        <f>IF($D117="","",SUM(M117:S117))</f>
        <v>0</v>
      </c>
      <c r="V117" s="2049"/>
      <c r="W117" s="2095"/>
      <c r="X117" s="2095"/>
      <c r="Y117" s="1887"/>
      <c r="Z117" s="1887"/>
      <c r="AA117" s="1887"/>
      <c r="AB117" s="1887"/>
      <c r="AC117" s="1964">
        <f>IF($D117="","",IFERROR((AD117*$I117)/$J$8,0))</f>
        <v>0</v>
      </c>
      <c r="AD117" s="1948">
        <f>IF($D117="","",SUM(V117:AB117))</f>
        <v>0</v>
      </c>
      <c r="AE117" s="1887"/>
      <c r="AF117" s="2095"/>
      <c r="AG117" s="2095"/>
      <c r="AH117" s="1887"/>
      <c r="AI117" s="1887"/>
      <c r="AJ117" s="2115"/>
      <c r="AK117" s="1887"/>
      <c r="AL117" s="1964">
        <f>IF($D117="","",IFERROR((AM117*$I117)/$J$8,0))</f>
        <v>0</v>
      </c>
      <c r="AM117" s="1948">
        <f>IF($D117="","",SUM(AE117:AK117))</f>
        <v>0</v>
      </c>
      <c r="AN117" s="1742">
        <f t="shared" si="24"/>
        <v>1.0568980160345055E-2</v>
      </c>
      <c r="AO117" s="1739"/>
      <c r="AP117" s="1739"/>
      <c r="AQ117" s="1739"/>
      <c r="AR117" s="1739"/>
      <c r="AS117" s="1739"/>
      <c r="AT117" s="1739"/>
      <c r="AU117" s="1739"/>
      <c r="AV117" s="1739"/>
      <c r="AW117" s="1739"/>
      <c r="AX117" s="1739"/>
      <c r="AY117" s="1739"/>
      <c r="AZ117" s="1739"/>
      <c r="BA117" s="1793"/>
    </row>
    <row r="118" spans="2:53" ht="36">
      <c r="B118" s="1870" t="str">
        <f>IF('PPC '!$B121="","",'PPC '!$B121)</f>
        <v>A1840</v>
      </c>
      <c r="C118" s="1846" t="str">
        <f>'PPC '!$C121</f>
        <v>Actualización de interfaz SCADA: alarmas, fallos y arranque/parada de arrancadores y VFDs; incluye pruebas</v>
      </c>
      <c r="D118" s="1909" t="str">
        <f>IF('PPC '!$D121="","",'PPC '!$D121)</f>
        <v>Gbl.</v>
      </c>
      <c r="E118" s="1941">
        <f>IF($D118="","",'PPC '!$E121)</f>
        <v>1</v>
      </c>
      <c r="F118" s="1941">
        <f>IF($D118="","",IFERROR('PPC '!G121,""))</f>
        <v>1</v>
      </c>
      <c r="G118" s="1941">
        <f>IF($D118="","",IFERROR('PPC '!I121,""))</f>
        <v>0</v>
      </c>
      <c r="H118" s="1941">
        <f>IF($D118="","",IFERROR('PPC '!L121,""))</f>
        <v>1</v>
      </c>
      <c r="I118" s="1941">
        <f>IF($E118="","",IFERROR('PPC '!N121,""))</f>
        <v>65.599999999999994</v>
      </c>
      <c r="J118" s="1941">
        <f>IF($E118="","",IFERROR('PPC '!F121,""))</f>
        <v>65.599999999999994</v>
      </c>
      <c r="K118" s="1956">
        <f t="shared" si="31"/>
        <v>7.0452821748860127E-3</v>
      </c>
      <c r="L118" s="1844"/>
      <c r="M118" s="1887"/>
      <c r="N118" s="2095"/>
      <c r="O118" s="2095"/>
      <c r="P118" s="1887"/>
      <c r="Q118" s="1887"/>
      <c r="R118" s="1887"/>
      <c r="S118" s="1887"/>
      <c r="T118" s="1964">
        <f>IF($D118="","",IFERROR((U118*$I118)/$J$8,0))</f>
        <v>0</v>
      </c>
      <c r="U118" s="1948">
        <f>IF($D118="","",SUM(M118:S118))</f>
        <v>0</v>
      </c>
      <c r="V118" s="2049"/>
      <c r="W118" s="2095"/>
      <c r="X118" s="2095"/>
      <c r="Y118" s="1887"/>
      <c r="Z118" s="1887"/>
      <c r="AA118" s="1887"/>
      <c r="AB118" s="1887"/>
      <c r="AC118" s="1964">
        <f>IF($D118="","",IFERROR((AD118*$I118)/$J$8,0))</f>
        <v>0</v>
      </c>
      <c r="AD118" s="1948">
        <f>IF($D118="","",SUM(V118:AB118))</f>
        <v>0</v>
      </c>
      <c r="AE118" s="1887"/>
      <c r="AF118" s="2095"/>
      <c r="AG118" s="2095"/>
      <c r="AH118" s="1887"/>
      <c r="AI118" s="1887"/>
      <c r="AJ118" s="2115"/>
      <c r="AK118" s="1887"/>
      <c r="AL118" s="1964">
        <f>IF($D118="","",IFERROR((AM118*$I118)/$J$8,0))</f>
        <v>0</v>
      </c>
      <c r="AM118" s="1948">
        <f>IF($D118="","",SUM(AE118:AK118))</f>
        <v>0</v>
      </c>
      <c r="AN118" s="1742">
        <f t="shared" si="24"/>
        <v>7.0452821748860127E-3</v>
      </c>
      <c r="AO118" s="1739"/>
      <c r="AP118" s="1739"/>
      <c r="AQ118" s="1739"/>
      <c r="AR118" s="1739"/>
      <c r="AS118" s="1739"/>
      <c r="AT118" s="1739"/>
      <c r="AU118" s="1739"/>
      <c r="AV118" s="1739"/>
      <c r="AW118" s="1739"/>
      <c r="AX118" s="1739"/>
      <c r="AY118" s="1739"/>
      <c r="AZ118" s="1739"/>
      <c r="BA118" s="1793"/>
    </row>
    <row r="119" spans="2:53">
      <c r="B119" s="1865" t="str">
        <f>IF('PPC '!$B122="","",'PPC '!$B122)</f>
        <v/>
      </c>
      <c r="C119" s="1879" t="str">
        <f>'PPC '!$C122</f>
        <v>CIERRE DE OBRA</v>
      </c>
      <c r="D119" s="1927" t="str">
        <f>IF('PPC '!$D122="","",'PPC '!$D122)</f>
        <v/>
      </c>
      <c r="E119" s="1943" t="str">
        <f>IF($D119="","",'PPC '!$E122)</f>
        <v/>
      </c>
      <c r="F119" s="1943" t="str">
        <f>IF($D119="","",IFERROR('PPC '!G122,""))</f>
        <v/>
      </c>
      <c r="G119" s="1943" t="str">
        <f>IF($D119="","",IFERROR('PPC '!I122,""))</f>
        <v/>
      </c>
      <c r="H119" s="1943" t="str">
        <f>IF($D119="","",IFERROR('PPC '!L122,""))</f>
        <v/>
      </c>
      <c r="I119" s="1943" t="str">
        <f>IF($E119="","",IFERROR('PPC '!N122,""))</f>
        <v/>
      </c>
      <c r="J119" s="1943" t="str">
        <f>IF($E119="","",IFERROR('PPC '!F122,""))</f>
        <v/>
      </c>
      <c r="K119" s="1959" t="str">
        <f t="shared" si="31"/>
        <v/>
      </c>
      <c r="L119" s="1860"/>
      <c r="M119" s="1907"/>
      <c r="N119" s="2094"/>
      <c r="O119" s="2094"/>
      <c r="P119" s="1907"/>
      <c r="Q119" s="1907"/>
      <c r="R119" s="1907"/>
      <c r="S119" s="1907"/>
      <c r="T119" s="1968"/>
      <c r="U119" s="1947"/>
      <c r="V119" s="2048"/>
      <c r="W119" s="2094"/>
      <c r="X119" s="2094"/>
      <c r="Y119" s="1907"/>
      <c r="Z119" s="1907"/>
      <c r="AA119" s="1907"/>
      <c r="AB119" s="1907"/>
      <c r="AC119" s="1968"/>
      <c r="AD119" s="1947"/>
      <c r="AE119" s="1907"/>
      <c r="AF119" s="2094"/>
      <c r="AG119" s="2094"/>
      <c r="AH119" s="1907"/>
      <c r="AI119" s="1907"/>
      <c r="AJ119" s="2113"/>
      <c r="AK119" s="1907"/>
      <c r="AL119" s="1968"/>
      <c r="AM119" s="1947"/>
      <c r="AN119" s="1742" t="e">
        <f t="shared" si="24"/>
        <v>#VALUE!</v>
      </c>
      <c r="AO119" s="1739"/>
      <c r="AP119" s="1739"/>
      <c r="AQ119" s="1739"/>
      <c r="AR119" s="1739"/>
      <c r="AS119" s="1739"/>
      <c r="AT119" s="1739"/>
      <c r="AU119" s="1739"/>
      <c r="AV119" s="1739"/>
      <c r="AW119" s="1739"/>
      <c r="AX119" s="1739"/>
      <c r="AY119" s="1739"/>
      <c r="AZ119" s="1739"/>
      <c r="BA119" s="1793"/>
    </row>
    <row r="120" spans="2:53">
      <c r="B120" s="1870" t="str">
        <f>IF('PPC '!$B123="","",'PPC '!$B123)</f>
        <v>A1850</v>
      </c>
      <c r="C120" s="1846" t="str">
        <f>'PPC '!$C123</f>
        <v>CAMINATA DE CONSTRUCCION</v>
      </c>
      <c r="D120" s="1909" t="str">
        <f>IF('PPC '!$D123="","",'PPC '!$D123)</f>
        <v>Glb.</v>
      </c>
      <c r="E120" s="1941">
        <f>IF($D120="","",'PPC '!$E123)</f>
        <v>1</v>
      </c>
      <c r="F120" s="1941">
        <f>IF($D120="","",IFERROR('PPC '!G123,""))</f>
        <v>1</v>
      </c>
      <c r="G120" s="1941">
        <f>IF($D120="","",IFERROR('PPC '!I123,""))</f>
        <v>0</v>
      </c>
      <c r="H120" s="1941">
        <f>IF($D120="","",IFERROR('PPC '!L123,""))</f>
        <v>1</v>
      </c>
      <c r="I120" s="1941">
        <f>IF($E120="","",IFERROR('PPC '!N123,""))</f>
        <v>0</v>
      </c>
      <c r="J120" s="1941">
        <f>IF($E120="","",IFERROR('PPC '!F123,""))</f>
        <v>0</v>
      </c>
      <c r="K120" s="1956">
        <f t="shared" si="31"/>
        <v>0</v>
      </c>
      <c r="L120" s="1844"/>
      <c r="M120" s="1887"/>
      <c r="N120" s="2095"/>
      <c r="O120" s="2095"/>
      <c r="P120" s="1887"/>
      <c r="Q120" s="1887"/>
      <c r="R120" s="1887"/>
      <c r="S120" s="1887"/>
      <c r="T120" s="1964">
        <f>IF($D120="","",IFERROR((U120*$I120)/$J$8,0))</f>
        <v>0</v>
      </c>
      <c r="U120" s="1948">
        <f>IF($D120="","",SUM(M120:S120))</f>
        <v>0</v>
      </c>
      <c r="V120" s="2049"/>
      <c r="W120" s="2095"/>
      <c r="X120" s="2095"/>
      <c r="Y120" s="1887"/>
      <c r="Z120" s="1887"/>
      <c r="AA120" s="1887"/>
      <c r="AB120" s="1887"/>
      <c r="AC120" s="1964">
        <f>IF($D120="","",IFERROR((AD120*$I120)/$J$8,0))</f>
        <v>0</v>
      </c>
      <c r="AD120" s="1948">
        <f>IF($D120="","",SUM(V120:AB120))</f>
        <v>0</v>
      </c>
      <c r="AE120" s="1887"/>
      <c r="AF120" s="2095"/>
      <c r="AG120" s="2095"/>
      <c r="AH120" s="1887"/>
      <c r="AI120" s="1887"/>
      <c r="AJ120" s="2115"/>
      <c r="AK120" s="1887"/>
      <c r="AL120" s="1964">
        <f>IF($D120="","",IFERROR((AM120*$I120)/$J$8,0))</f>
        <v>0</v>
      </c>
      <c r="AM120" s="1948">
        <f>IF($D120="","",SUM(AE120:AK120))</f>
        <v>0</v>
      </c>
      <c r="AN120" s="1742">
        <f t="shared" si="24"/>
        <v>0</v>
      </c>
      <c r="AO120" s="1739"/>
      <c r="AP120" s="1739"/>
      <c r="AQ120" s="1739"/>
      <c r="AR120" s="1739"/>
      <c r="AS120" s="1739"/>
      <c r="AT120" s="1739"/>
      <c r="AU120" s="1739"/>
      <c r="AV120" s="1739"/>
      <c r="AW120" s="1739"/>
      <c r="AX120" s="1739"/>
      <c r="AY120" s="1739"/>
      <c r="AZ120" s="1739"/>
      <c r="BA120" s="1793"/>
    </row>
    <row r="121" spans="2:53">
      <c r="B121" s="1923" t="str">
        <f>IF('PPC '!$B124="","",'PPC '!$B124)</f>
        <v>A1860</v>
      </c>
      <c r="C121" s="1935" t="str">
        <f>'PPC '!$C124</f>
        <v>LEVANTAMIENTO DE OBSERVACIONES</v>
      </c>
      <c r="D121" s="1910" t="str">
        <f>IF('PPC '!$D124="","",'PPC '!$D124)</f>
        <v>Glb.</v>
      </c>
      <c r="E121" s="1944">
        <f>IF($D121="","",'PPC '!$E124)</f>
        <v>1</v>
      </c>
      <c r="F121" s="1944">
        <f>IF($D121="","",IFERROR('PPC '!G124,""))</f>
        <v>1</v>
      </c>
      <c r="G121" s="1944">
        <f>IF($D121="","",IFERROR('PPC '!I124,""))</f>
        <v>0</v>
      </c>
      <c r="H121" s="1944">
        <f>IF($D121="","",IFERROR('PPC '!L124,""))</f>
        <v>1</v>
      </c>
      <c r="I121" s="1944">
        <f>IF($E121="","",IFERROR('PPC '!N124,""))</f>
        <v>0</v>
      </c>
      <c r="J121" s="1944">
        <f>IF($E121="","",IFERROR('PPC '!F124,""))</f>
        <v>0</v>
      </c>
      <c r="K121" s="1960">
        <f t="shared" si="31"/>
        <v>0</v>
      </c>
      <c r="L121" s="1911"/>
      <c r="M121" s="1971"/>
      <c r="N121" s="2105"/>
      <c r="O121" s="2105"/>
      <c r="P121" s="1971"/>
      <c r="Q121" s="1971"/>
      <c r="R121" s="1971"/>
      <c r="S121" s="1971"/>
      <c r="T121" s="1969">
        <f>IF($D121="","",IFERROR((U121*$I121)/$J$8,0))</f>
        <v>0</v>
      </c>
      <c r="U121" s="1951">
        <f>IF($D121="","",SUM(M121:S121))</f>
        <v>0</v>
      </c>
      <c r="V121" s="2052"/>
      <c r="W121" s="2105"/>
      <c r="X121" s="2105"/>
      <c r="Y121" s="1971"/>
      <c r="Z121" s="1971"/>
      <c r="AA121" s="1971"/>
      <c r="AB121" s="1971"/>
      <c r="AC121" s="1969">
        <f>IF($D121="","",IFERROR((AD121*$I121)/$J$8,0))</f>
        <v>0</v>
      </c>
      <c r="AD121" s="1951">
        <f>IF($D121="","",SUM(V121:AB121))</f>
        <v>0</v>
      </c>
      <c r="AE121" s="1971"/>
      <c r="AF121" s="2105"/>
      <c r="AG121" s="2105"/>
      <c r="AH121" s="1971"/>
      <c r="AI121" s="1971"/>
      <c r="AJ121" s="1971"/>
      <c r="AK121" s="1971"/>
      <c r="AL121" s="1969">
        <f>IF($D121="","",IFERROR((AM121*$I121)/$J$8,0))</f>
        <v>0</v>
      </c>
      <c r="AM121" s="1951">
        <f>IF($D121="","",SUM(AE121:AK121))</f>
        <v>0</v>
      </c>
    </row>
    <row r="122" spans="2:53">
      <c r="B122" s="1923" t="str">
        <f>IF('PPC '!$B125="","",'PPC '!$B125)</f>
        <v>A1870</v>
      </c>
      <c r="C122" s="1936" t="str">
        <f>'PPC '!$C125</f>
        <v>LIMPIEZA FINAL DE OBRA</v>
      </c>
      <c r="D122" s="1910" t="str">
        <f>IF('PPC '!$D125="","",'PPC '!$D125)</f>
        <v>Glb.</v>
      </c>
      <c r="E122" s="1944">
        <f>IF($D122="","",'PPC '!$E125)</f>
        <v>1</v>
      </c>
      <c r="F122" s="1944">
        <f>IF($D122="","",IFERROR('PPC '!G125,""))</f>
        <v>1</v>
      </c>
      <c r="G122" s="1944">
        <f>IF($D122="","",IFERROR('PPC '!I125,""))</f>
        <v>0</v>
      </c>
      <c r="H122" s="1944">
        <f>IF($D122="","",IFERROR('PPC '!L125,""))</f>
        <v>1</v>
      </c>
      <c r="I122" s="1944">
        <f>IF($E122="","",IFERROR('PPC '!N125,""))</f>
        <v>0</v>
      </c>
      <c r="J122" s="1944">
        <f>IF($E122="","",IFERROR('PPC '!F125,""))</f>
        <v>0</v>
      </c>
      <c r="K122" s="1960">
        <f t="shared" si="31"/>
        <v>0</v>
      </c>
      <c r="L122" s="1911"/>
      <c r="M122" s="1971"/>
      <c r="N122" s="2105"/>
      <c r="O122" s="2105"/>
      <c r="P122" s="1971"/>
      <c r="Q122" s="1971"/>
      <c r="R122" s="1971"/>
      <c r="S122" s="1971"/>
      <c r="T122" s="1969">
        <f>IF($D122="","",IFERROR((U122*$I122)/$J$8,0))</f>
        <v>0</v>
      </c>
      <c r="U122" s="1951">
        <f>IF($D122="","",SUM(M122:S122))</f>
        <v>0</v>
      </c>
      <c r="V122" s="2052"/>
      <c r="W122" s="2105"/>
      <c r="X122" s="2105"/>
      <c r="Y122" s="1971"/>
      <c r="Z122" s="1971"/>
      <c r="AA122" s="1971"/>
      <c r="AB122" s="1971"/>
      <c r="AC122" s="1969">
        <f>IF($D122="","",IFERROR((AD122*$I122)/$J$8,0))</f>
        <v>0</v>
      </c>
      <c r="AD122" s="1951">
        <f>IF($D122="","",SUM(V122:AB122))</f>
        <v>0</v>
      </c>
      <c r="AE122" s="1971"/>
      <c r="AF122" s="2105"/>
      <c r="AG122" s="2105"/>
      <c r="AH122" s="1971"/>
      <c r="AI122" s="1971"/>
      <c r="AJ122" s="1971"/>
      <c r="AK122" s="1971"/>
      <c r="AL122" s="1969">
        <f>IF($D122="","",IFERROR((AM122*$I122)/$J$8,0))</f>
        <v>0</v>
      </c>
      <c r="AM122" s="1951">
        <f>IF($D122="","",SUM(AE122:AK122))</f>
        <v>0</v>
      </c>
    </row>
    <row r="123" spans="2:53">
      <c r="B123" s="1924" t="str">
        <f>IF('PPC '!$B126="","",'PPC '!$B126)</f>
        <v>A1880</v>
      </c>
      <c r="C123" s="1937" t="str">
        <f>'PPC '!$C126</f>
        <v>DESMOVILIZACION</v>
      </c>
      <c r="D123" s="1912" t="str">
        <f>IF('PPC '!$D126="","",'PPC '!$D126)</f>
        <v>Glb.</v>
      </c>
      <c r="E123" s="1945">
        <f>IF($D123="","",'PPC '!$E126)</f>
        <v>0.5</v>
      </c>
      <c r="F123" s="1945">
        <f>IF($D123="","",IFERROR('PPC '!G126,""))</f>
        <v>0.5</v>
      </c>
      <c r="G123" s="1945">
        <f>IF($D123="","",IFERROR('PPC '!I126,""))</f>
        <v>0</v>
      </c>
      <c r="H123" s="1945">
        <f>IF($D123="","",IFERROR('PPC '!L126,""))</f>
        <v>0.5</v>
      </c>
      <c r="I123" s="1945">
        <f>IF($E123="","",IFERROR('PPC '!N126,""))</f>
        <v>200</v>
      </c>
      <c r="J123" s="1945">
        <f>IF($E123="","",IFERROR('PPC '!F126,""))</f>
        <v>100</v>
      </c>
      <c r="K123" s="1961">
        <f t="shared" si="31"/>
        <v>1.0739759412935996E-2</v>
      </c>
      <c r="L123" s="1913"/>
      <c r="M123" s="1972"/>
      <c r="N123" s="2106"/>
      <c r="O123" s="2106"/>
      <c r="P123" s="1972"/>
      <c r="Q123" s="1972"/>
      <c r="R123" s="1972"/>
      <c r="S123" s="1972"/>
      <c r="T123" s="1970">
        <f>IF($D123="","",IFERROR((U123*$I123)/$J$8,0))</f>
        <v>0</v>
      </c>
      <c r="U123" s="1952">
        <f>IF($D123="","",SUM(M123:S123))</f>
        <v>0</v>
      </c>
      <c r="V123" s="2053"/>
      <c r="W123" s="2106"/>
      <c r="X123" s="2106"/>
      <c r="Y123" s="1972"/>
      <c r="Z123" s="1972"/>
      <c r="AA123" s="1972"/>
      <c r="AB123" s="1972"/>
      <c r="AC123" s="1970">
        <f>IF($D123="","",IFERROR((AD123*$I123)/$J$8,0))</f>
        <v>0</v>
      </c>
      <c r="AD123" s="1952">
        <f>IF($D123="","",SUM(V123:AB123))</f>
        <v>0</v>
      </c>
      <c r="AE123" s="1972"/>
      <c r="AF123" s="2106"/>
      <c r="AG123" s="2106"/>
      <c r="AH123" s="1972"/>
      <c r="AI123" s="1972"/>
      <c r="AJ123" s="1972"/>
      <c r="AK123" s="1972"/>
      <c r="AL123" s="1970">
        <f>IF($D123="","",IFERROR((AM123*$I123)/$J$8,0))</f>
        <v>0</v>
      </c>
      <c r="AM123" s="1952">
        <f>IF($D123="","",SUM(AE123:AK123))</f>
        <v>0</v>
      </c>
    </row>
    <row r="124" spans="2:53">
      <c r="M124" s="1914">
        <f>M122+M123</f>
        <v>0</v>
      </c>
      <c r="N124" s="1915"/>
      <c r="O124" s="1915"/>
      <c r="P124" s="1915"/>
      <c r="Q124" s="1915"/>
      <c r="R124" s="1915"/>
      <c r="S124" s="1916"/>
      <c r="V124" s="1914">
        <f>V122+V123</f>
        <v>0</v>
      </c>
      <c r="W124" s="1915"/>
      <c r="X124" s="1915"/>
      <c r="Y124" s="1915"/>
      <c r="Z124" s="1915"/>
      <c r="AA124" s="1915"/>
      <c r="AB124" s="1916"/>
      <c r="AE124" s="1914">
        <f>AE122+AE123</f>
        <v>0</v>
      </c>
      <c r="AF124" s="1915"/>
      <c r="AG124" s="1915"/>
      <c r="AH124" s="1915"/>
      <c r="AI124" s="1915"/>
      <c r="AJ124" s="1915"/>
      <c r="AK124" s="1916"/>
    </row>
  </sheetData>
  <autoFilter ref="B7:BA120" xr:uid="{4CB9A96D-874A-4351-9BE0-AF3341564B91}"/>
  <mergeCells count="7">
    <mergeCell ref="BA6:BA7"/>
    <mergeCell ref="M4:S4"/>
    <mergeCell ref="V4:AB4"/>
    <mergeCell ref="AE4:AK4"/>
    <mergeCell ref="M5:S5"/>
    <mergeCell ref="V5:AB5"/>
    <mergeCell ref="AE5:AK5"/>
  </mergeCells>
  <conditionalFormatting sqref="L1:L54 M8:AN8 L56:L1048576">
    <cfRule type="cellIs" dxfId="12" priority="3" operator="equal">
      <formula>"F3"</formula>
    </cfRule>
    <cfRule type="cellIs" dxfId="11" priority="4" operator="equal">
      <formula>"F2"</formula>
    </cfRule>
    <cfRule type="cellIs" dxfId="10" priority="5" operator="equal">
      <formula>"F1"</formula>
    </cfRule>
  </conditionalFormatting>
  <conditionalFormatting sqref="M9:S54 Q55:S55 M56:S123">
    <cfRule type="cellIs" dxfId="9" priority="6" operator="greaterThan">
      <formula>0</formula>
    </cfRule>
  </conditionalFormatting>
  <conditionalFormatting sqref="V9:AB123">
    <cfRule type="cellIs" dxfId="8" priority="7" operator="greaterThan">
      <formula>0</formula>
    </cfRule>
  </conditionalFormatting>
  <conditionalFormatting sqref="AE9:AK123">
    <cfRule type="cellIs" dxfId="7" priority="8" operator="greaterThan">
      <formula>0</formula>
    </cfRule>
  </conditionalFormatting>
  <conditionalFormatting sqref="AO8:AZ120">
    <cfRule type="cellIs" dxfId="6" priority="1" operator="equal">
      <formula>"X"</formula>
    </cfRule>
  </conditionalFormatting>
  <printOptions horizontalCentered="1" verticalCentered="1"/>
  <pageMargins left="0.23622047244094491" right="0.23622047244094491" top="0.74803149606299213" bottom="0.74803149606299213" header="0.31496062992125984" footer="0.31496062992125984"/>
  <pageSetup paperSize="8" fitToWidth="0" orientation="landscape" r:id="rId1"/>
  <colBreaks count="2" manualBreakCount="2">
    <brk id="21" min="1" max="53" man="1"/>
    <brk id="30" min="1" max="53" man="1"/>
  </col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3302E-F42F-4C04-81EE-3E893CF1F1D2}">
  <sheetPr>
    <tabColor rgb="FF0070C0"/>
  </sheetPr>
  <dimension ref="A1:AJ57"/>
  <sheetViews>
    <sheetView workbookViewId="0"/>
  </sheetViews>
  <sheetFormatPr baseColWidth="10" defaultColWidth="11" defaultRowHeight="15"/>
  <cols>
    <col min="1" max="1" width="15.42578125" style="1664" customWidth="1"/>
    <col min="2" max="10" width="11" style="1664"/>
    <col min="11" max="15" width="11.42578125" style="1664" customWidth="1"/>
    <col min="16" max="35" width="11" style="1664"/>
    <col min="36" max="36" width="11" style="2107"/>
    <col min="37" max="16384" width="11" style="1664"/>
  </cols>
  <sheetData>
    <row r="1" spans="1:36">
      <c r="A1" s="2145" t="s">
        <v>1828</v>
      </c>
      <c r="B1" s="2146"/>
      <c r="C1" s="2143">
        <v>27</v>
      </c>
      <c r="D1" s="2143">
        <f>C1+1</f>
        <v>28</v>
      </c>
      <c r="E1" s="2143">
        <f t="shared" ref="E1:T1" si="0">D1+1</f>
        <v>29</v>
      </c>
      <c r="F1" s="2143">
        <f t="shared" si="0"/>
        <v>30</v>
      </c>
      <c r="G1" s="2143">
        <f t="shared" si="0"/>
        <v>31</v>
      </c>
      <c r="H1" s="2143">
        <f t="shared" si="0"/>
        <v>32</v>
      </c>
      <c r="I1" s="2143">
        <f t="shared" si="0"/>
        <v>33</v>
      </c>
      <c r="J1" s="2143">
        <f t="shared" si="0"/>
        <v>34</v>
      </c>
      <c r="K1" s="2143">
        <f t="shared" si="0"/>
        <v>35</v>
      </c>
      <c r="L1" s="2143">
        <f t="shared" si="0"/>
        <v>36</v>
      </c>
      <c r="M1" s="2143">
        <f t="shared" si="0"/>
        <v>37</v>
      </c>
      <c r="N1" s="2143">
        <f t="shared" si="0"/>
        <v>38</v>
      </c>
      <c r="O1" s="2143">
        <f t="shared" si="0"/>
        <v>39</v>
      </c>
      <c r="P1" s="2144">
        <f t="shared" si="0"/>
        <v>40</v>
      </c>
      <c r="Q1" s="2144">
        <f t="shared" si="0"/>
        <v>41</v>
      </c>
      <c r="R1" s="2144">
        <f t="shared" si="0"/>
        <v>42</v>
      </c>
      <c r="S1" s="2144">
        <f t="shared" si="0"/>
        <v>43</v>
      </c>
      <c r="T1" s="2144">
        <f t="shared" si="0"/>
        <v>44</v>
      </c>
    </row>
    <row r="2" spans="1:36">
      <c r="A2" s="2147" t="s">
        <v>2137</v>
      </c>
      <c r="B2" s="2031">
        <v>0</v>
      </c>
      <c r="C2" s="2016">
        <f>IFERROR(INDEX('PHYSICAL % PROGRESS'!$P$218:$AG$218,MATCH(C$1,'PHYSICAL % PROGRESS'!$P$7:$AG$7,0)),"")</f>
        <v>0</v>
      </c>
      <c r="D2" s="2016">
        <f>IFERROR(INDEX('PHYSICAL % PROGRESS'!$P$218:$AG$218,MATCH(D$1,'PHYSICAL % PROGRESS'!$P$7:$AG$7,0)),"")</f>
        <v>0</v>
      </c>
      <c r="E2" s="2016">
        <f>IFERROR(INDEX('PHYSICAL % PROGRESS'!$P$218:$AG$218,MATCH(E$1,'PHYSICAL % PROGRESS'!$P$7:$AG$7,0)),"")</f>
        <v>0</v>
      </c>
      <c r="F2" s="2016">
        <f>IFERROR(INDEX('PHYSICAL % PROGRESS'!$P$218:$AG$218,MATCH(F$1,'PHYSICAL % PROGRESS'!$P$7:$AG$7,0)),"")</f>
        <v>9.807998135484294E-3</v>
      </c>
      <c r="G2" s="2016">
        <f>IFERROR(INDEX('PHYSICAL % PROGRESS'!$P$218:$AG$218,MATCH(G$1,'PHYSICAL % PROGRESS'!$P$7:$AG$7,0)),"")</f>
        <v>1.6520592059409742E-2</v>
      </c>
      <c r="H2" s="2016">
        <f>IFERROR(INDEX('PHYSICAL % PROGRESS'!$P$218:$AG$218,MATCH(H$1,'PHYSICAL % PROGRESS'!$P$7:$AG$7,0)),"")</f>
        <v>3.8251172572961845E-2</v>
      </c>
      <c r="I2" s="2016">
        <f>IFERROR(INDEX('PHYSICAL % PROGRESS'!$P$218:$AG$218,MATCH(I$1,'PHYSICAL % PROGRESS'!$P$7:$AG$7,0)),"")</f>
        <v>7.4003237720717263E-2</v>
      </c>
      <c r="J2" s="2016">
        <f>IFERROR(INDEX('PHYSICAL % PROGRESS'!$P$218:$AG$218,MATCH(J$1,'PHYSICAL % PROGRESS'!$P$7:$AG$7,0)),"")</f>
        <v>0.14453843813018286</v>
      </c>
      <c r="K2" s="2016">
        <f>IFERROR(INDEX('PHYSICAL % PROGRESS'!$P$218:$AG$218,MATCH(K$1,'PHYSICAL % PROGRESS'!$P$7:$AG$7,0)),"")</f>
        <v>0.22900361135820557</v>
      </c>
      <c r="L2" s="2016">
        <f>IFERROR(INDEX('PHYSICAL % PROGRESS'!$P$218:$AG$218,MATCH(L$1,'PHYSICAL % PROGRESS'!$P$7:$AG$7,0)),"")</f>
        <v>0.31631464116256758</v>
      </c>
      <c r="M2" s="2016">
        <f>IFERROR(INDEX('PHYSICAL % PROGRESS'!$P$218:$AG$218,MATCH(M$1,'PHYSICAL % PROGRESS'!$P$7:$AG$7,0)),"")</f>
        <v>0.4220100429479629</v>
      </c>
      <c r="N2" s="2016">
        <f>IFERROR(INDEX('PHYSICAL % PROGRESS'!$P$218:$AG$218,MATCH(N$1,'PHYSICAL % PROGRESS'!$P$7:$AG$7,0)),"")</f>
        <v>0.54282236197916478</v>
      </c>
      <c r="O2" s="2016">
        <f>IFERROR(INDEX('PHYSICAL % PROGRESS'!$P$218:$AG$218,MATCH(O$1,'PHYSICAL % PROGRESS'!$P$7:$AG$7,0)),"")</f>
        <v>0.65336869259304209</v>
      </c>
      <c r="P2" s="2030">
        <f>IFERROR(INDEX('PHYSICAL % PROGRESS'!$P$218:$AG$218,MATCH(P$1,'PHYSICAL % PROGRESS'!$P$7:$AG$7,0)),"")</f>
        <v>0.76577996421323014</v>
      </c>
      <c r="Q2" s="2030">
        <f>IFERROR(INDEX('PHYSICAL % PROGRESS'!$P$218:$AG$218,MATCH(Q$1,'PHYSICAL % PROGRESS'!$P$7:$AG$7,0)),"")</f>
        <v>0.86162175922524087</v>
      </c>
      <c r="R2" s="2030">
        <f>IFERROR(INDEX('PHYSICAL % PROGRESS'!$P$218:$AG$218,MATCH(R$1,'PHYSICAL % PROGRESS'!$P$7:$AG$7,0)),"")</f>
        <v>0.93457766439359746</v>
      </c>
      <c r="S2" s="2030">
        <f>IFERROR(INDEX('PHYSICAL % PROGRESS'!$P$218:$AG$218,MATCH(S$1,'PHYSICAL % PROGRESS'!$P$7:$AG$7,0)),"")</f>
        <v>0.98774000233064463</v>
      </c>
      <c r="T2" s="2030">
        <f>IFERROR(INDEX('PHYSICAL % PROGRESS'!$P$218:$AG$218,MATCH(T$1,'PHYSICAL % PROGRESS'!$P$7:$AG$7,0)),"")</f>
        <v>1</v>
      </c>
    </row>
    <row r="3" spans="1:36" s="1798" customFormat="1">
      <c r="A3" s="2147"/>
      <c r="B3" s="2031"/>
      <c r="C3" s="2031"/>
      <c r="D3" s="2031"/>
      <c r="E3" s="2031"/>
      <c r="F3" s="2031"/>
      <c r="G3" s="2031"/>
      <c r="H3" s="2031"/>
      <c r="I3" s="2031"/>
      <c r="J3" s="2031"/>
      <c r="K3" s="2031"/>
      <c r="L3" s="2031"/>
      <c r="M3" s="2031"/>
      <c r="N3" s="2031"/>
      <c r="O3" s="2031"/>
      <c r="P3" s="2030"/>
      <c r="Q3" s="2030"/>
      <c r="R3" s="2030"/>
      <c r="S3" s="2030"/>
      <c r="T3" s="2030"/>
      <c r="AJ3" s="2108"/>
    </row>
    <row r="4" spans="1:36" s="1799" customFormat="1">
      <c r="A4" s="2147" t="s">
        <v>2138</v>
      </c>
      <c r="B4" s="2031">
        <f>'[2]PHYSICAL % PROGRESS'!O269</f>
        <v>0</v>
      </c>
      <c r="C4" s="2031">
        <f>IF(C$1&lt;='Carátula (P)'!$C$17,IFERROR(INDEX('PHYSICAL % PROGRESS'!$P$219:$AG$219,MATCH(C$1,'PHYSICAL % PROGRESS'!$P$7:$AG$7,0)),NA()),NA())</f>
        <v>0</v>
      </c>
      <c r="D4" s="2031">
        <f>IF(D$1&lt;='Carátula (P)'!$C$17,IFERROR(INDEX('PHYSICAL % PROGRESS'!$P$219:$AG$219,MATCH(D$1,'PHYSICAL % PROGRESS'!$P$7:$AG$7,0)),NA()),NA())</f>
        <v>0</v>
      </c>
      <c r="E4" s="2031">
        <f>IF(E$1&lt;='Carátula (P)'!$C$17,IFERROR(INDEX('PHYSICAL % PROGRESS'!$P$219:$AG$219,MATCH(E$1,'PHYSICAL % PROGRESS'!$P$7:$AG$7,0)),NA()),NA())</f>
        <v>0</v>
      </c>
      <c r="F4" s="2031">
        <f>IF(F$1&lt;='Carátula (P)'!$C$17,IFERROR(INDEX('PHYSICAL % PROGRESS'!$P$219:$AG$219,MATCH(F$1,'PHYSICAL % PROGRESS'!$P$7:$AG$7,0)),NA()),NA())</f>
        <v>0</v>
      </c>
      <c r="G4" s="2031">
        <f>IF(G$1&lt;='Carátula (P)'!$C$17,IFERROR(INDEX('PHYSICAL % PROGRESS'!$P$219:$AG$219,MATCH(G$1,'PHYSICAL % PROGRESS'!$P$7:$AG$7,0)),NA()),NA())</f>
        <v>0</v>
      </c>
      <c r="H4" s="2031">
        <f>IF(H$1&lt;='Carátula (P)'!$C$17,IFERROR(INDEX('PHYSICAL % PROGRESS'!$P$219:$AG$219,MATCH(H$1,'PHYSICAL % PROGRESS'!$P$7:$AG$7,0)),NA()),NA())</f>
        <v>6.7675187134841617E-3</v>
      </c>
      <c r="I4" s="2031">
        <f>IF(I$1&lt;='Carátula (P)'!$C$17,IFERROR(INDEX('PHYSICAL % PROGRESS'!$P$219:$AG$219,MATCH(I$1,'PHYSICAL % PROGRESS'!$P$7:$AG$7,0)),NA()),NA())</f>
        <v>4.1156812176025959E-2</v>
      </c>
      <c r="J4" s="2031" t="e">
        <f>IF(J$1&lt;='Carátula (P)'!$C$17,IFERROR(INDEX('PHYSICAL % PROGRESS'!$P$219:$AG$219,MATCH(J$1,'PHYSICAL % PROGRESS'!$P$7:$AG$7,0)),NA()),NA())</f>
        <v>#N/A</v>
      </c>
      <c r="K4" s="2031" t="e">
        <f>IF(K$1&lt;='Carátula (P)'!$C$17,IFERROR(INDEX('PHYSICAL % PROGRESS'!$P$219:$AG$219,MATCH(K$1,'PHYSICAL % PROGRESS'!$P$7:$AG$7,0)),NA()),NA())</f>
        <v>#N/A</v>
      </c>
      <c r="L4" s="2031" t="e">
        <f>IF(L$1&lt;='Carátula (P)'!$C$17,IFERROR(INDEX('PHYSICAL % PROGRESS'!$P$219:$AG$219,MATCH(L$1,'PHYSICAL % PROGRESS'!$P$7:$AG$7,0)),NA()),NA())</f>
        <v>#N/A</v>
      </c>
      <c r="M4" s="2031" t="e">
        <f>IF(M$1&lt;='Carátula (P)'!$C$17,IFERROR(INDEX('PHYSICAL % PROGRESS'!$P$219:$AG$219,MATCH(M$1,'PHYSICAL % PROGRESS'!$P$7:$AG$7,0)),NA()),NA())</f>
        <v>#N/A</v>
      </c>
      <c r="N4" s="2031" t="e">
        <f>IF(N$1&lt;='Carátula (P)'!$C$17,IFERROR(INDEX('PHYSICAL % PROGRESS'!$P$219:$AG$219,MATCH(N$1,'PHYSICAL % PROGRESS'!$P$7:$AG$7,0)),NA()),NA())</f>
        <v>#N/A</v>
      </c>
      <c r="O4" s="2031" t="e">
        <f>IF(O$1&lt;='Carátula (P)'!$C$17,IFERROR(INDEX('PHYSICAL % PROGRESS'!$P$219:$AG$219,MATCH(O$1,'PHYSICAL % PROGRESS'!$P$7:$AG$7,0)),NA()),NA())</f>
        <v>#N/A</v>
      </c>
      <c r="P4" s="2030" t="e">
        <f>IF(P$1&lt;='Carátula (P)'!$C$17,IFERROR(INDEX('PHYSICAL % PROGRESS'!$P$219:$AG$219,MATCH(P$1,'PHYSICAL % PROGRESS'!$P$7:$AG$7,0)),NA()),NA())</f>
        <v>#N/A</v>
      </c>
      <c r="Q4" s="2030" t="e">
        <f>IF(Q$1&lt;='Carátula (P)'!$C$17,IFERROR(INDEX('PHYSICAL % PROGRESS'!$P$219:$AG$219,MATCH(Q$1,'PHYSICAL % PROGRESS'!$P$7:$AG$7,0)),NA()),NA())</f>
        <v>#N/A</v>
      </c>
      <c r="R4" s="2030" t="e">
        <f>IF(R$1&lt;='Carátula (P)'!$C$17,IFERROR(INDEX('PHYSICAL % PROGRESS'!$P$219:$AG$219,MATCH(R$1,'PHYSICAL % PROGRESS'!$P$7:$AG$7,0)),NA()),NA())</f>
        <v>#N/A</v>
      </c>
      <c r="S4" s="2030" t="e">
        <f>IF(S$1&lt;='Carátula (P)'!$C$17,IFERROR(INDEX('PHYSICAL % PROGRESS'!$P$219:$AG$219,MATCH(S$1,'PHYSICAL % PROGRESS'!$P$7:$AG$7,0)),NA()),NA())</f>
        <v>#N/A</v>
      </c>
      <c r="T4" s="2030" t="e">
        <f>IF(T$1&lt;='Carátula (P)'!$C$17,IFERROR(INDEX('PHYSICAL % PROGRESS'!$P$219:$AG$219,MATCH(T$1,'PHYSICAL % PROGRESS'!$P$7:$AG$7,0)),NA()),NA())</f>
        <v>#N/A</v>
      </c>
      <c r="AJ4" s="2109"/>
    </row>
    <row r="5" spans="1:36" ht="24">
      <c r="A5" s="2147" t="s">
        <v>2157</v>
      </c>
      <c r="B5" s="2031">
        <v>0</v>
      </c>
      <c r="C5" s="2016" t="e">
        <f>IF(C$1='Carátula (P)'!$C$17+1,'3WLA '!$T$8,IF(C$1='Carátula (P)'!$C$17+2,'3WLA '!$AC$8,IF(C$1='Carátula (P)'!$C$17+3,'3WLA '!$AL$8,NA())))</f>
        <v>#N/A</v>
      </c>
      <c r="D5" s="2016" t="e">
        <f>IF(D$1='Carátula (P)'!$C$17+1,'3WLA '!$T$8,IF(D$1='Carátula (P)'!$C$17+2,'3WLA '!$AC$8,IF(D$1='Carátula (P)'!$C$17+3,'3WLA '!$AL$8,NA())))</f>
        <v>#N/A</v>
      </c>
      <c r="E5" s="2016" t="e">
        <f>IF(E$1='Carátula (P)'!$C$17+1,'3WLA '!$T$8,IF(E$1='Carátula (P)'!$C$17+2,'3WLA '!$AC$8,IF(E$1='Carátula (P)'!$C$17+3,'3WLA '!$AL$8,NA())))</f>
        <v>#N/A</v>
      </c>
      <c r="F5" s="2016" t="e">
        <f>IF(F$1='Carátula (P)'!$C$17+1,'3WLA '!$T$8,IF(F$1='Carátula (P)'!$C$17+2,'3WLA '!$AC$8,IF(F$1='Carátula (P)'!$C$17+3,'3WLA '!$AL$8,NA())))</f>
        <v>#N/A</v>
      </c>
      <c r="G5" s="2016" t="e">
        <f>IF(G$1='Carátula (P)'!$C$17+1,'3WLA '!$T$8,IF(G$1='Carátula (P)'!$C$17+2,'3WLA '!$AC$8,IF(G$1='Carátula (P)'!$C$17+3,'3WLA '!$AL$8,NA())))</f>
        <v>#N/A</v>
      </c>
      <c r="H5" s="2016" t="e">
        <f>IF(H$1='Carátula (P)'!$C$17+1,'3WLA '!$T$8,IF(H$1='Carátula (P)'!$C$17+2,'3WLA '!$AC$8,IF(H$1='Carátula (P)'!$C$17+3,'3WLA '!$AL$8,NA())))</f>
        <v>#N/A</v>
      </c>
      <c r="I5" s="2016" t="e">
        <f>IF(I$1='Carátula (P)'!$C$17+1,'3WLA '!$T$8,IF(I$1='Carátula (P)'!$C$17+2,'3WLA '!$AC$8,IF(I$1='Carátula (P)'!$C$17+3,'3WLA '!$AL$8,NA())))</f>
        <v>#N/A</v>
      </c>
      <c r="J5" s="2016">
        <f>IF(J$1='Carátula (P)'!$C$17+1,'3WLA '!$T$8,IF(J$1='Carátula (P)'!$C$17+2,'3WLA '!$AC$8,IF(J$1='Carátula (P)'!$C$17+3,'3WLA '!$AL$8,NA())))</f>
        <v>9.1967465506813159E-2</v>
      </c>
      <c r="K5" s="2016">
        <f>IF(K$1='Carátula (P)'!$C$17+1,'3WLA '!$T$8,IF(K$1='Carátula (P)'!$C$17+2,'3WLA '!$AC$8,IF(K$1='Carátula (P)'!$C$17+3,'3WLA '!$AL$8,NA())))</f>
        <v>0.10062783063449901</v>
      </c>
      <c r="L5" s="2016">
        <f>IF(L$1='Carátula (P)'!$C$17+1,'3WLA '!$T$8,IF(L$1='Carátula (P)'!$C$17+2,'3WLA '!$AC$8,IF(L$1='Carátula (P)'!$C$17+3,'3WLA '!$AL$8,NA())))</f>
        <v>0.10422689956058923</v>
      </c>
      <c r="M5" s="2016" t="e">
        <f>IF(M$1='Carátula (P)'!$C$17+1,'3WLA '!$T$8,IF(M$1='Carátula (P)'!$C$17+2,'3WLA '!$AC$8,IF(M$1='Carátula (P)'!$C$17+3,'3WLA '!$AL$8,NA())))</f>
        <v>#N/A</v>
      </c>
      <c r="N5" s="2016" t="e">
        <f>IF(N$1='Carátula (P)'!$C$17+1,'3WLA '!$T$8,IF(N$1='Carátula (P)'!$C$17+2,'3WLA '!$AC$8,IF(N$1='Carátula (P)'!$C$17+3,'3WLA '!$AL$8,NA())))</f>
        <v>#N/A</v>
      </c>
      <c r="O5" s="2016" t="e">
        <f>IF(O$1='Carátula (P)'!$C$17+1,'3WLA '!$T$8,IF(O$1='Carátula (P)'!$C$17+2,'3WLA '!$AC$8,IF(O$1='Carátula (P)'!$C$17+3,'3WLA '!$AL$8,NA())))</f>
        <v>#N/A</v>
      </c>
      <c r="P5" s="2030" t="e">
        <f>IF(P$1='Carátula (P)'!$C$17+1,'3WLA '!$T$8,IF(P$1='Carátula (P)'!$C$17+2,'3WLA '!$AC$8,IF(P$1='Carátula (P)'!$C$17+3,'3WLA '!$AL$8,NA())))</f>
        <v>#N/A</v>
      </c>
      <c r="Q5" s="2030" t="e">
        <f>IF(Q$1='Carátula (P)'!$C$17+1,'3WLA '!$T$8,IF(Q$1='Carátula (P)'!$C$17+2,'3WLA '!$AC$8,IF(Q$1='Carátula (P)'!$C$17+3,'3WLA '!$AL$8,NA())))</f>
        <v>#N/A</v>
      </c>
      <c r="R5" s="2030" t="e">
        <f>IF(R$1='Carátula (P)'!$C$17+1,'3WLA '!$T$8,IF(R$1='Carátula (P)'!$C$17+2,'3WLA '!$AC$8,IF(R$1='Carátula (P)'!$C$17+3,'3WLA '!$AL$8,NA())))</f>
        <v>#N/A</v>
      </c>
      <c r="S5" s="2030" t="e">
        <f>IF(S$1='Carátula (P)'!$C$17+1,'3WLA '!$T$8,IF(S$1='Carátula (P)'!$C$17+2,'3WLA '!$AC$8,IF(S$1='Carátula (P)'!$C$17+3,'3WLA '!$AL$8,NA())))</f>
        <v>#N/A</v>
      </c>
      <c r="T5" s="2030" t="e">
        <f>IF(T$1='Carátula (P)'!$C$17+1,'3WLA '!$T$8,IF(T$1='Carátula (P)'!$C$17+2,'3WLA '!$AC$8,IF(T$1='Carátula (P)'!$C$17+3,'3WLA '!$AL$8,NA())))</f>
        <v>#N/A</v>
      </c>
    </row>
    <row r="6" spans="1:36" ht="24">
      <c r="A6" s="2147" t="s">
        <v>2158</v>
      </c>
      <c r="B6" s="2031">
        <v>0</v>
      </c>
      <c r="C6" s="2016" t="e">
        <f>IF(C$1&lt;'Carátula (P)'!$C$17,NA(),IF(C$1='Carátula (P)'!$C$17,IFERROR(INDEX('PHYSICAL % PROGRESS'!$P$219:$AG$219,MATCH(C$1,'PHYSICAL % PROGRESS'!$P$7:$AG$7,0)),NA()),IF(C$1&lt;='Carátula (P)'!$C$17+3,IF(ISNA(B6),NA(),B6+C5),NA())))</f>
        <v>#N/A</v>
      </c>
      <c r="D6" s="2016" t="e">
        <f>IF(D$1&lt;'Carátula (P)'!$C$17,NA(),IF(D$1='Carátula (P)'!$C$17,IFERROR(INDEX('PHYSICAL % PROGRESS'!$P$219:$AG$219,MATCH(D$1,'PHYSICAL % PROGRESS'!$P$7:$AG$7,0)),NA()),IF(D$1&lt;='Carátula (P)'!$C$17+3,IF(ISNA(C6),NA(),C6+D5),NA())))</f>
        <v>#N/A</v>
      </c>
      <c r="E6" s="2016" t="e">
        <f>IF(E$1&lt;'Carátula (P)'!$C$17,NA(),IF(E$1='Carátula (P)'!$C$17,IFERROR(INDEX('PHYSICAL % PROGRESS'!$P$219:$AG$219,MATCH(E$1,'PHYSICAL % PROGRESS'!$P$7:$AG$7,0)),NA()),IF(E$1&lt;='Carátula (P)'!$C$17+3,IF(ISNA(D6),NA(),D6+E5),NA())))</f>
        <v>#N/A</v>
      </c>
      <c r="F6" s="2016" t="e">
        <f>IF(F$1&lt;'Carátula (P)'!$C$17,NA(),IF(F$1='Carátula (P)'!$C$17,IFERROR(INDEX('PHYSICAL % PROGRESS'!$P$219:$AG$219,MATCH(F$1,'PHYSICAL % PROGRESS'!$P$7:$AG$7,0)),NA()),IF(F$1&lt;='Carátula (P)'!$C$17+3,IF(ISNA(E6),NA(),E6+F5),NA())))</f>
        <v>#N/A</v>
      </c>
      <c r="G6" s="2016" t="e">
        <f>IF(G$1&lt;'Carátula (P)'!$C$17,NA(),IF(G$1='Carátula (P)'!$C$17,IFERROR(INDEX('PHYSICAL % PROGRESS'!$P$219:$AG$219,MATCH(G$1,'PHYSICAL % PROGRESS'!$P$7:$AG$7,0)),NA()),IF(G$1&lt;='Carátula (P)'!$C$17+3,IF(ISNA(F6),NA(),F6+G5),NA())))</f>
        <v>#N/A</v>
      </c>
      <c r="H6" s="2016" t="e">
        <f>IF(H$1&lt;'Carátula (P)'!$C$17,NA(),IF(H$1='Carátula (P)'!$C$17,IFERROR(INDEX('PHYSICAL % PROGRESS'!$P$219:$AG$219,MATCH(H$1,'PHYSICAL % PROGRESS'!$P$7:$AG$7,0)),NA()),IF(H$1&lt;='Carátula (P)'!$C$17+3,IF(ISNA(G6),NA(),G6+H5),NA())))</f>
        <v>#N/A</v>
      </c>
      <c r="I6" s="2016">
        <f>IF(I$1&lt;'Carátula (P)'!$C$17,NA(),IF(I$1='Carátula (P)'!$C$17,IFERROR(INDEX('PHYSICAL % PROGRESS'!$P$219:$AG$219,MATCH(I$1,'PHYSICAL % PROGRESS'!$P$7:$AG$7,0)),NA()),IF(I$1&lt;='Carátula (P)'!$C$17+3,IF(ISNA(H6),NA(),H6+I5),NA())))</f>
        <v>4.1156812176025959E-2</v>
      </c>
      <c r="J6" s="2016">
        <f>IF(J$1&lt;'Carátula (P)'!$C$17,NA(),IF(J$1='Carátula (P)'!$C$17,IFERROR(INDEX('PHYSICAL % PROGRESS'!$P$219:$AG$219,MATCH(J$1,'PHYSICAL % PROGRESS'!$P$7:$AG$7,0)),NA()),IF(J$1&lt;='Carátula (P)'!$C$17+3,IF(ISNA(I6),NA(),I6+J5),NA())))</f>
        <v>0.13312427768283913</v>
      </c>
      <c r="K6" s="2016">
        <f>IF(K$1&lt;'Carátula (P)'!$C$17,NA(),IF(K$1='Carátula (P)'!$C$17,IFERROR(INDEX('PHYSICAL % PROGRESS'!$P$219:$AG$219,MATCH(K$1,'PHYSICAL % PROGRESS'!$P$7:$AG$7,0)),NA()),IF(K$1&lt;='Carátula (P)'!$C$17+3,IF(ISNA(J6),NA(),J6+K5),NA())))</f>
        <v>0.23375210831733814</v>
      </c>
      <c r="L6" s="2016">
        <f>IF(L$1&lt;'Carátula (P)'!$C$17,NA(),IF(L$1='Carátula (P)'!$C$17,IFERROR(INDEX('PHYSICAL % PROGRESS'!$P$219:$AG$219,MATCH(L$1,'PHYSICAL % PROGRESS'!$P$7:$AG$7,0)),NA()),IF(L$1&lt;='Carátula (P)'!$C$17+3,IF(ISNA(K6),NA(),K6+L5),NA())))</f>
        <v>0.33797900787792734</v>
      </c>
      <c r="M6" s="2016" t="e">
        <f>IF(M$1&lt;'Carátula (P)'!$C$17,NA(),IF(M$1='Carátula (P)'!$C$17,IFERROR(INDEX('PHYSICAL % PROGRESS'!$P$219:$AG$219,MATCH(M$1,'PHYSICAL % PROGRESS'!$P$7:$AG$7,0)),NA()),IF(M$1&lt;='Carátula (P)'!$C$17+3,IF(ISNA(L6),NA(),L6+M5),NA())))</f>
        <v>#N/A</v>
      </c>
      <c r="N6" s="2016" t="e">
        <f>IF(N$1&lt;'Carátula (P)'!$C$17,NA(),IF(N$1='Carátula (P)'!$C$17,IFERROR(INDEX('PHYSICAL % PROGRESS'!$P$219:$AG$219,MATCH(N$1,'PHYSICAL % PROGRESS'!$P$7:$AG$7,0)),NA()),IF(N$1&lt;='Carátula (P)'!$C$17+3,IF(ISNA(M6),NA(),M6+N5),NA())))</f>
        <v>#N/A</v>
      </c>
      <c r="O6" s="2016" t="e">
        <f>IF(O$1&lt;'Carátula (P)'!$C$17,NA(),IF(O$1='Carátula (P)'!$C$17,IFERROR(INDEX('PHYSICAL % PROGRESS'!$P$219:$AG$219,MATCH(O$1,'PHYSICAL % PROGRESS'!$P$7:$AG$7,0)),NA()),IF(O$1&lt;='Carátula (P)'!$C$17+3,IF(ISNA(N6),NA(),N6+O5),NA())))</f>
        <v>#N/A</v>
      </c>
      <c r="P6" s="2030" t="e">
        <f>IF(P$1&lt;'Carátula (P)'!$C$17,NA(),IF(P$1='Carátula (P)'!$C$17,IFERROR(INDEX('PHYSICAL % PROGRESS'!$P$219:$AG$219,MATCH(P$1,'PHYSICAL % PROGRESS'!$P$7:$AG$7,0)),NA()),IF(P$1&lt;='Carátula (P)'!$C$17+3,IF(ISNA(O6),NA(),O6+P5),NA())))</f>
        <v>#N/A</v>
      </c>
      <c r="Q6" s="2030" t="e">
        <f>IF(Q$1&lt;'Carátula (P)'!$C$17,NA(),IF(Q$1='Carátula (P)'!$C$17,IFERROR(INDEX('PHYSICAL % PROGRESS'!$P$219:$AG$219,MATCH(Q$1,'PHYSICAL % PROGRESS'!$P$7:$AG$7,0)),NA()),IF(Q$1&lt;='Carátula (P)'!$C$17+3,IF(ISNA(P6),NA(),P6+Q5),NA())))</f>
        <v>#N/A</v>
      </c>
      <c r="R6" s="2030" t="e">
        <f>IF(R$1&lt;'Carátula (P)'!$C$17,NA(),IF(R$1='Carátula (P)'!$C$17,IFERROR(INDEX('PHYSICAL % PROGRESS'!$P$219:$AG$219,MATCH(R$1,'PHYSICAL % PROGRESS'!$P$7:$AG$7,0)),NA()),IF(R$1&lt;='Carátula (P)'!$C$17+3,IF(ISNA(Q6),NA(),Q6+R5),NA())))</f>
        <v>#N/A</v>
      </c>
      <c r="S6" s="2030" t="e">
        <f>IF(S$1&lt;'Carátula (P)'!$C$17,NA(),IF(S$1='Carátula (P)'!$C$17,IFERROR(INDEX('PHYSICAL % PROGRESS'!$P$219:$AG$219,MATCH(S$1,'PHYSICAL % PROGRESS'!$P$7:$AG$7,0)),NA()),IF(S$1&lt;='Carátula (P)'!$C$17+3,IF(ISNA(R6),NA(),R6+S5),NA())))</f>
        <v>#N/A</v>
      </c>
      <c r="T6" s="2030" t="e">
        <f>IF(T$1&lt;'Carátula (P)'!$C$17,NA(),IF(T$1='Carátula (P)'!$C$17,IFERROR(INDEX('PHYSICAL % PROGRESS'!$P$219:$AG$219,MATCH(T$1,'PHYSICAL % PROGRESS'!$P$7:$AG$7,0)),NA()),IF(T$1&lt;='Carátula (P)'!$C$17+3,IF(ISNA(S6),NA(),S6+T5),NA())))</f>
        <v>#N/A</v>
      </c>
    </row>
    <row r="10" spans="1:36" hidden="1"/>
    <row r="11" spans="1:36" hidden="1"/>
    <row r="12" spans="1:36" hidden="1"/>
    <row r="13" spans="1:36" hidden="1"/>
    <row r="14" spans="1:36" hidden="1"/>
    <row r="15" spans="1:36" hidden="1"/>
    <row r="22" spans="36:36" ht="165">
      <c r="AJ22" s="2107" t="s">
        <v>2139</v>
      </c>
    </row>
    <row r="55" spans="4:16">
      <c r="D55" s="1664">
        <f t="shared" ref="D55:P55" si="1">SUM(D56:D57)</f>
        <v>0</v>
      </c>
      <c r="E55" s="1664">
        <f t="shared" si="1"/>
        <v>0</v>
      </c>
      <c r="F55" s="1664">
        <f t="shared" si="1"/>
        <v>0</v>
      </c>
      <c r="G55" s="1664">
        <f t="shared" si="1"/>
        <v>0</v>
      </c>
      <c r="H55" s="1664">
        <f t="shared" si="1"/>
        <v>0</v>
      </c>
      <c r="I55" s="1664">
        <f t="shared" si="1"/>
        <v>0</v>
      </c>
      <c r="J55" s="1664">
        <f t="shared" si="1"/>
        <v>0</v>
      </c>
      <c r="K55" s="1664">
        <f t="shared" si="1"/>
        <v>0</v>
      </c>
      <c r="L55" s="1664">
        <f t="shared" si="1"/>
        <v>0</v>
      </c>
      <c r="M55" s="1664">
        <f t="shared" si="1"/>
        <v>0</v>
      </c>
      <c r="N55" s="1664">
        <f t="shared" si="1"/>
        <v>0</v>
      </c>
      <c r="O55" s="1664">
        <f t="shared" si="1"/>
        <v>0</v>
      </c>
      <c r="P55" s="1664">
        <f t="shared" si="1"/>
        <v>0</v>
      </c>
    </row>
    <row r="56" spans="4:16">
      <c r="G56" s="1664">
        <v>0</v>
      </c>
      <c r="P56" s="1664">
        <v>0</v>
      </c>
    </row>
    <row r="57" spans="4:16">
      <c r="D57" s="1664">
        <v>0</v>
      </c>
      <c r="E57" s="1664">
        <v>0</v>
      </c>
      <c r="F57" s="1664">
        <v>0</v>
      </c>
      <c r="G57" s="1664">
        <v>0</v>
      </c>
      <c r="P57" s="1664">
        <v>0</v>
      </c>
    </row>
  </sheetData>
  <conditionalFormatting sqref="C2:T6">
    <cfRule type="expression" dxfId="5" priority="1">
      <formula>ISNA(C2)</formula>
    </cfRule>
  </conditionalFormatting>
  <pageMargins left="0.7" right="0.7" top="0.75" bottom="0.75" header="0.3" footer="0.3"/>
  <pageSetup paperSize="9" scale="37"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8001-EB47-4C97-AD5F-C33620EAFBB3}">
  <sheetPr>
    <tabColor rgb="FF0070C0"/>
  </sheetPr>
  <dimension ref="A1:S45"/>
  <sheetViews>
    <sheetView workbookViewId="0"/>
  </sheetViews>
  <sheetFormatPr baseColWidth="10" defaultColWidth="11.42578125" defaultRowHeight="20.25"/>
  <cols>
    <col min="1" max="1" width="2.42578125" style="1837" customWidth="1"/>
    <col min="2" max="2" width="12.7109375" style="1838" hidden="1" customWidth="1"/>
    <col min="3" max="3" width="17.7109375" style="1838" hidden="1" customWidth="1"/>
    <col min="4" max="4" width="17.7109375" style="1838" customWidth="1"/>
    <col min="5" max="5" width="56.7109375" style="1838" customWidth="1"/>
    <col min="6" max="6" width="81.28515625" style="1839" customWidth="1"/>
    <col min="7" max="7" width="69" style="1838" customWidth="1"/>
    <col min="8" max="8" width="29.140625" style="1838" bestFit="1" customWidth="1"/>
    <col min="9" max="9" width="18.5703125" style="1838" customWidth="1"/>
    <col min="10" max="10" width="21" style="1838" customWidth="1"/>
    <col min="11" max="11" width="17.85546875" style="1838" customWidth="1"/>
    <col min="12" max="12" width="25.5703125" style="1838" customWidth="1"/>
    <col min="13" max="13" width="21.7109375" style="1838" hidden="1" customWidth="1"/>
    <col min="14" max="14" width="16.42578125" style="1838" customWidth="1"/>
    <col min="15" max="15" width="25.85546875" style="1838" hidden="1" customWidth="1"/>
    <col min="16" max="16" width="26.140625" style="1838" customWidth="1"/>
    <col min="17" max="17" width="70.7109375" style="1838" customWidth="1"/>
    <col min="18" max="18" width="37.7109375" style="1840" hidden="1" customWidth="1"/>
    <col min="19" max="19" width="44.85546875" style="1838" hidden="1" customWidth="1"/>
    <col min="20" max="31" width="11.42578125" style="1838" customWidth="1"/>
    <col min="32" max="16384" width="11.42578125" style="1838"/>
  </cols>
  <sheetData>
    <row r="1" spans="1:19" s="1805" customFormat="1">
      <c r="A1" s="1800"/>
      <c r="B1" s="1800"/>
      <c r="C1" s="1801"/>
      <c r="D1" s="1801"/>
      <c r="E1" s="1801"/>
      <c r="F1" s="1802"/>
      <c r="G1" s="1801"/>
      <c r="H1" s="1801"/>
      <c r="I1" s="1801"/>
      <c r="J1" s="1801"/>
      <c r="K1" s="1801"/>
      <c r="L1" s="1801"/>
      <c r="M1" s="1801"/>
      <c r="N1" s="1801"/>
      <c r="O1" s="1803"/>
      <c r="P1" s="1803"/>
      <c r="Q1" s="1803"/>
      <c r="R1" s="1804"/>
    </row>
    <row r="2" spans="1:19" s="1805" customFormat="1">
      <c r="A2" s="1800"/>
      <c r="B2" s="1800"/>
      <c r="C2" s="1801"/>
      <c r="D2" s="1801"/>
      <c r="E2" s="1801"/>
      <c r="F2" s="1806" t="s">
        <v>2113</v>
      </c>
      <c r="G2" s="1801"/>
      <c r="H2" s="1801"/>
      <c r="I2" s="1801"/>
      <c r="J2" s="1801"/>
      <c r="K2" s="1801"/>
      <c r="L2" s="1801"/>
      <c r="M2" s="1801"/>
      <c r="N2" s="1801"/>
      <c r="O2" s="1807"/>
      <c r="P2" s="1807"/>
      <c r="Q2" s="1808"/>
      <c r="R2" s="1804"/>
    </row>
    <row r="3" spans="1:19" s="1805" customFormat="1">
      <c r="A3" s="1800"/>
      <c r="B3" s="1800"/>
      <c r="C3" s="1801"/>
      <c r="D3" s="1801"/>
      <c r="E3" s="1801"/>
      <c r="F3" s="1809" t="s">
        <v>2114</v>
      </c>
      <c r="G3" s="1801"/>
      <c r="H3" s="1801"/>
      <c r="I3" s="1801"/>
      <c r="J3" s="1801"/>
      <c r="K3" s="1801"/>
      <c r="L3" s="1801"/>
      <c r="M3" s="1801"/>
      <c r="N3" s="1801"/>
      <c r="O3" s="1807"/>
      <c r="P3" s="1807"/>
      <c r="Q3" s="1808"/>
      <c r="R3" s="1804"/>
    </row>
    <row r="4" spans="1:19" s="1805" customFormat="1">
      <c r="A4" s="1800"/>
      <c r="B4" s="1800"/>
      <c r="C4" s="1801"/>
      <c r="D4" s="1801"/>
      <c r="E4" s="1801"/>
      <c r="F4" s="1809" t="s">
        <v>2115</v>
      </c>
      <c r="G4" s="1801"/>
      <c r="H4" s="1801"/>
      <c r="I4" s="1801"/>
      <c r="J4" s="1801"/>
      <c r="K4" s="1801"/>
      <c r="L4" s="1801"/>
      <c r="M4" s="1801"/>
      <c r="N4" s="1801"/>
      <c r="O4" s="1807"/>
      <c r="P4" s="1807"/>
      <c r="Q4" s="1810"/>
      <c r="R4" s="1804"/>
    </row>
    <row r="5" spans="1:19" s="1817" customFormat="1">
      <c r="A5" s="1800"/>
      <c r="B5" s="1800"/>
      <c r="C5" s="1811"/>
      <c r="D5" s="1811"/>
      <c r="E5" s="1811"/>
      <c r="F5" s="1812"/>
      <c r="G5" s="1813" t="s">
        <v>2116</v>
      </c>
      <c r="H5" s="1814">
        <f>Carátula!C18</f>
        <v>46241</v>
      </c>
      <c r="I5" s="1815" t="s">
        <v>1800</v>
      </c>
      <c r="J5" s="1814">
        <f>Carátula!E18</f>
        <v>46247</v>
      </c>
      <c r="K5" s="1811"/>
      <c r="L5" s="1814"/>
      <c r="M5" s="1811"/>
      <c r="N5" s="1811"/>
      <c r="O5" s="1811"/>
      <c r="P5" s="1811"/>
      <c r="Q5" s="1811"/>
      <c r="R5" s="1816"/>
      <c r="S5" s="1805"/>
    </row>
    <row r="6" spans="1:19" s="1817" customFormat="1" ht="21" thickBot="1">
      <c r="A6" s="1800"/>
      <c r="B6" s="1800"/>
      <c r="C6" s="1811"/>
      <c r="D6" s="1811"/>
      <c r="E6" s="1811"/>
      <c r="F6" s="1812"/>
      <c r="G6" s="1811"/>
      <c r="H6" s="1811"/>
      <c r="I6" s="1811"/>
      <c r="J6" s="1811"/>
      <c r="K6" s="1811"/>
      <c r="L6" s="1811"/>
      <c r="M6" s="1811"/>
      <c r="N6" s="1811"/>
      <c r="O6" s="1811"/>
      <c r="P6" s="1811"/>
      <c r="Q6" s="1811"/>
      <c r="R6" s="1816"/>
    </row>
    <row r="7" spans="1:19" s="1817" customFormat="1">
      <c r="A7" s="1800"/>
      <c r="B7" s="1800"/>
      <c r="C7" s="1818" t="s">
        <v>2117</v>
      </c>
      <c r="D7" s="2639">
        <f>Carátula!C17</f>
        <v>33</v>
      </c>
      <c r="E7" s="2640"/>
      <c r="F7" s="1819" t="s">
        <v>2118</v>
      </c>
      <c r="G7" s="1820"/>
      <c r="H7" s="1821"/>
      <c r="I7" s="1815"/>
      <c r="J7" s="1822"/>
      <c r="K7" s="1822"/>
      <c r="L7" s="1822"/>
      <c r="M7" s="1823"/>
      <c r="N7" s="1823"/>
      <c r="O7" s="1823"/>
      <c r="P7" s="1823"/>
      <c r="Q7" s="1823"/>
      <c r="R7" s="1816"/>
      <c r="S7" s="1805"/>
    </row>
    <row r="8" spans="1:19" s="1828" customFormat="1" ht="146.25" customHeight="1">
      <c r="A8" s="1823"/>
      <c r="B8" s="1824" t="s">
        <v>1658</v>
      </c>
      <c r="C8" s="1825" t="s">
        <v>1167</v>
      </c>
      <c r="D8" s="1825" t="s">
        <v>2119</v>
      </c>
      <c r="E8" s="1825" t="s">
        <v>1168</v>
      </c>
      <c r="F8" s="1826" t="s">
        <v>2120</v>
      </c>
      <c r="G8" s="1825" t="s">
        <v>2121</v>
      </c>
      <c r="H8" s="1827" t="s">
        <v>2122</v>
      </c>
      <c r="I8" s="1825" t="s">
        <v>2123</v>
      </c>
      <c r="J8" s="1825" t="s">
        <v>2124</v>
      </c>
      <c r="K8" s="1825" t="s">
        <v>2125</v>
      </c>
      <c r="L8" s="1825" t="s">
        <v>2126</v>
      </c>
      <c r="M8" s="1825" t="s">
        <v>2127</v>
      </c>
      <c r="N8" s="1825" t="s">
        <v>2128</v>
      </c>
      <c r="O8" s="1825" t="s">
        <v>2129</v>
      </c>
      <c r="P8" s="1825" t="s">
        <v>2130</v>
      </c>
      <c r="Q8" s="1825" t="s">
        <v>2131</v>
      </c>
      <c r="R8" s="1825" t="s">
        <v>2131</v>
      </c>
      <c r="S8" s="1825" t="s">
        <v>2132</v>
      </c>
    </row>
    <row r="9" spans="1:19" s="1828" customFormat="1" ht="40.5" hidden="1">
      <c r="A9" s="1829"/>
      <c r="B9" s="2139"/>
      <c r="C9" s="2140"/>
      <c r="D9" s="2140"/>
      <c r="E9" s="2138" t="s">
        <v>2143</v>
      </c>
      <c r="F9" s="2138"/>
      <c r="G9" s="2138"/>
      <c r="H9" s="2140"/>
      <c r="I9" s="2140"/>
      <c r="J9" s="2140"/>
      <c r="K9" s="2140"/>
      <c r="L9" s="2140"/>
      <c r="M9" s="2140"/>
      <c r="N9" s="2141"/>
      <c r="O9" s="1832"/>
      <c r="P9" s="1830"/>
      <c r="Q9" s="1833"/>
      <c r="R9" s="1834"/>
      <c r="S9" s="1835"/>
    </row>
    <row r="10" spans="1:19" s="1828" customFormat="1" ht="40.5">
      <c r="A10" s="1829"/>
      <c r="B10" s="2134">
        <v>1</v>
      </c>
      <c r="C10" s="2132" t="s">
        <v>1670</v>
      </c>
      <c r="D10" s="2132" t="s">
        <v>486</v>
      </c>
      <c r="E10" s="2133" t="s">
        <v>2144</v>
      </c>
      <c r="F10" s="2133" t="s">
        <v>2170</v>
      </c>
      <c r="G10" s="2133" t="s">
        <v>2171</v>
      </c>
      <c r="H10" s="2142">
        <v>46248</v>
      </c>
      <c r="I10" s="2142">
        <v>46262</v>
      </c>
      <c r="J10" s="2142">
        <v>46255</v>
      </c>
      <c r="K10" s="2142"/>
      <c r="L10" s="2132" t="s">
        <v>2039</v>
      </c>
      <c r="M10" s="2132" t="s">
        <v>2145</v>
      </c>
      <c r="N10" s="2134" t="s">
        <v>2134</v>
      </c>
      <c r="O10" s="2151">
        <f t="shared" ref="O10:O21" si="0">J10</f>
        <v>46255</v>
      </c>
      <c r="P10" s="1830" t="s">
        <v>2162</v>
      </c>
      <c r="Q10" s="2162" t="s">
        <v>2192</v>
      </c>
      <c r="R10" s="1834"/>
      <c r="S10" s="1835"/>
    </row>
    <row r="11" spans="1:19" s="1828" customFormat="1" ht="40.5">
      <c r="A11" s="1829"/>
      <c r="B11" s="2134">
        <v>2</v>
      </c>
      <c r="C11" s="2132" t="s">
        <v>1671</v>
      </c>
      <c r="D11" s="2132" t="s">
        <v>507</v>
      </c>
      <c r="E11" s="2133" t="s">
        <v>2146</v>
      </c>
      <c r="F11" s="2135" t="s">
        <v>2172</v>
      </c>
      <c r="G11" s="2135" t="s">
        <v>2173</v>
      </c>
      <c r="H11" s="2142">
        <v>46248</v>
      </c>
      <c r="I11" s="2142">
        <v>46269</v>
      </c>
      <c r="J11" s="2142">
        <v>46262</v>
      </c>
      <c r="K11" s="2142"/>
      <c r="L11" s="2132" t="s">
        <v>2039</v>
      </c>
      <c r="M11" s="2132" t="s">
        <v>2145</v>
      </c>
      <c r="N11" s="2134" t="s">
        <v>2134</v>
      </c>
      <c r="O11" s="2151">
        <f t="shared" si="0"/>
        <v>46262</v>
      </c>
      <c r="P11" s="1831" t="s">
        <v>2162</v>
      </c>
      <c r="Q11" s="2162" t="s">
        <v>2192</v>
      </c>
      <c r="R11" s="1834"/>
      <c r="S11" s="1835"/>
    </row>
    <row r="12" spans="1:19" s="1828" customFormat="1" ht="40.5">
      <c r="A12" s="1823"/>
      <c r="B12" s="2134">
        <v>3</v>
      </c>
      <c r="C12" s="2132" t="s">
        <v>1307</v>
      </c>
      <c r="D12" s="2132" t="s">
        <v>376</v>
      </c>
      <c r="E12" s="2133" t="s">
        <v>2147</v>
      </c>
      <c r="F12" s="2133" t="s">
        <v>2174</v>
      </c>
      <c r="G12" s="2133" t="s">
        <v>2175</v>
      </c>
      <c r="H12" s="2142">
        <v>46248</v>
      </c>
      <c r="I12" s="2142">
        <v>46283</v>
      </c>
      <c r="J12" s="2142">
        <v>46276</v>
      </c>
      <c r="K12" s="2142"/>
      <c r="L12" s="2132" t="s">
        <v>2039</v>
      </c>
      <c r="M12" s="2132" t="s">
        <v>2145</v>
      </c>
      <c r="N12" s="2134" t="s">
        <v>2134</v>
      </c>
      <c r="O12" s="2151">
        <f t="shared" si="0"/>
        <v>46276</v>
      </c>
      <c r="P12" s="1832" t="s">
        <v>2162</v>
      </c>
      <c r="Q12" s="2162" t="s">
        <v>2192</v>
      </c>
      <c r="R12" s="1834"/>
      <c r="S12" s="1835"/>
    </row>
    <row r="13" spans="1:19" s="1828" customFormat="1" ht="40.5">
      <c r="A13" s="1829"/>
      <c r="B13" s="2134">
        <v>4</v>
      </c>
      <c r="C13" s="2132" t="s">
        <v>1309</v>
      </c>
      <c r="D13" s="2132" t="s">
        <v>377</v>
      </c>
      <c r="E13" s="2133" t="s">
        <v>2148</v>
      </c>
      <c r="F13" s="2133" t="s">
        <v>2176</v>
      </c>
      <c r="G13" s="2133" t="s">
        <v>2177</v>
      </c>
      <c r="H13" s="2142">
        <v>46248</v>
      </c>
      <c r="I13" s="2142">
        <v>46290</v>
      </c>
      <c r="J13" s="2142">
        <v>46283</v>
      </c>
      <c r="K13" s="2142"/>
      <c r="L13" s="2132" t="s">
        <v>2039</v>
      </c>
      <c r="M13" s="2132" t="s">
        <v>2145</v>
      </c>
      <c r="N13" s="2134" t="s">
        <v>2134</v>
      </c>
      <c r="O13" s="2151">
        <f t="shared" si="0"/>
        <v>46283</v>
      </c>
      <c r="P13" s="1830" t="s">
        <v>2162</v>
      </c>
      <c r="Q13" s="2162" t="s">
        <v>2192</v>
      </c>
      <c r="R13" s="1834"/>
      <c r="S13" s="1835"/>
    </row>
    <row r="14" spans="1:19" s="1828" customFormat="1" ht="40.5">
      <c r="A14" s="1829"/>
      <c r="B14" s="2134">
        <v>5</v>
      </c>
      <c r="C14" s="2132" t="s">
        <v>1311</v>
      </c>
      <c r="D14" s="2132" t="s">
        <v>378</v>
      </c>
      <c r="E14" s="2133" t="s">
        <v>2149</v>
      </c>
      <c r="F14" s="2135" t="s">
        <v>2176</v>
      </c>
      <c r="G14" s="2136" t="s">
        <v>2177</v>
      </c>
      <c r="H14" s="2142">
        <v>46248</v>
      </c>
      <c r="I14" s="2142">
        <v>46290</v>
      </c>
      <c r="J14" s="2142">
        <v>46283</v>
      </c>
      <c r="K14" s="2142"/>
      <c r="L14" s="2132" t="s">
        <v>2039</v>
      </c>
      <c r="M14" s="2132" t="s">
        <v>2145</v>
      </c>
      <c r="N14" s="2134" t="s">
        <v>2134</v>
      </c>
      <c r="O14" s="2151">
        <f t="shared" si="0"/>
        <v>46283</v>
      </c>
      <c r="P14" s="1830" t="s">
        <v>2162</v>
      </c>
      <c r="Q14" s="2162" t="s">
        <v>2192</v>
      </c>
      <c r="R14" s="1834"/>
      <c r="S14" s="1835"/>
    </row>
    <row r="15" spans="1:19" s="1828" customFormat="1" ht="40.5">
      <c r="A15" s="1829"/>
      <c r="B15" s="2134">
        <v>6</v>
      </c>
      <c r="C15" s="2132" t="s">
        <v>1313</v>
      </c>
      <c r="D15" s="2132" t="s">
        <v>410</v>
      </c>
      <c r="E15" s="2133" t="s">
        <v>2150</v>
      </c>
      <c r="F15" s="2133" t="s">
        <v>2176</v>
      </c>
      <c r="G15" s="2133" t="s">
        <v>2177</v>
      </c>
      <c r="H15" s="2142">
        <v>46248</v>
      </c>
      <c r="I15" s="2142">
        <v>46290</v>
      </c>
      <c r="J15" s="2142">
        <v>46283</v>
      </c>
      <c r="K15" s="2142"/>
      <c r="L15" s="2132" t="s">
        <v>2039</v>
      </c>
      <c r="M15" s="2132" t="s">
        <v>2145</v>
      </c>
      <c r="N15" s="2134" t="s">
        <v>2134</v>
      </c>
      <c r="O15" s="2151">
        <f t="shared" si="0"/>
        <v>46283</v>
      </c>
      <c r="P15" s="1830" t="s">
        <v>2162</v>
      </c>
      <c r="Q15" s="2162" t="s">
        <v>2192</v>
      </c>
      <c r="R15" s="1834"/>
      <c r="S15" s="1835"/>
    </row>
    <row r="16" spans="1:19" s="1828" customFormat="1" ht="40.5">
      <c r="A16" s="1829"/>
      <c r="B16" s="2134">
        <v>7</v>
      </c>
      <c r="C16" s="2133" t="s">
        <v>1315</v>
      </c>
      <c r="D16" s="2133" t="s">
        <v>475</v>
      </c>
      <c r="E16" s="2135" t="s">
        <v>2151</v>
      </c>
      <c r="F16" s="2136" t="s">
        <v>2176</v>
      </c>
      <c r="G16" s="2136" t="s">
        <v>2177</v>
      </c>
      <c r="H16" s="2142">
        <v>46248</v>
      </c>
      <c r="I16" s="2142">
        <v>46290</v>
      </c>
      <c r="J16" s="2142">
        <v>46283</v>
      </c>
      <c r="K16" s="2142"/>
      <c r="L16" s="2132" t="s">
        <v>2039</v>
      </c>
      <c r="M16" s="2132" t="s">
        <v>2145</v>
      </c>
      <c r="N16" s="2134" t="s">
        <v>2134</v>
      </c>
      <c r="O16" s="2151">
        <f t="shared" si="0"/>
        <v>46283</v>
      </c>
      <c r="P16" s="1832" t="s">
        <v>2162</v>
      </c>
      <c r="Q16" s="2162" t="s">
        <v>2192</v>
      </c>
      <c r="R16" s="1834"/>
      <c r="S16" s="1835"/>
    </row>
    <row r="17" spans="1:19" s="1828" customFormat="1" ht="40.5">
      <c r="A17" s="1829"/>
      <c r="B17" s="2134">
        <v>8</v>
      </c>
      <c r="C17" s="2132" t="s">
        <v>1319</v>
      </c>
      <c r="D17" s="2132" t="s">
        <v>477</v>
      </c>
      <c r="E17" s="2133" t="s">
        <v>2152</v>
      </c>
      <c r="F17" s="2133" t="s">
        <v>2176</v>
      </c>
      <c r="G17" s="2133" t="s">
        <v>2177</v>
      </c>
      <c r="H17" s="2142">
        <v>46248</v>
      </c>
      <c r="I17" s="2142">
        <v>46290</v>
      </c>
      <c r="J17" s="2142">
        <v>46283</v>
      </c>
      <c r="K17" s="2142"/>
      <c r="L17" s="2132" t="s">
        <v>2039</v>
      </c>
      <c r="M17" s="2132" t="s">
        <v>2145</v>
      </c>
      <c r="N17" s="2134" t="s">
        <v>2134</v>
      </c>
      <c r="O17" s="2151">
        <f t="shared" si="0"/>
        <v>46283</v>
      </c>
      <c r="P17" s="1830" t="s">
        <v>2162</v>
      </c>
      <c r="Q17" s="2162" t="s">
        <v>2192</v>
      </c>
      <c r="R17" s="1834"/>
      <c r="S17" s="1835"/>
    </row>
    <row r="18" spans="1:19" s="1828" customFormat="1" ht="40.5">
      <c r="A18" s="1829"/>
      <c r="B18" s="2134">
        <v>9</v>
      </c>
      <c r="C18" s="2132" t="s">
        <v>1317</v>
      </c>
      <c r="D18" s="2132" t="s">
        <v>476</v>
      </c>
      <c r="E18" s="2133" t="s">
        <v>2153</v>
      </c>
      <c r="F18" s="2135" t="s">
        <v>2178</v>
      </c>
      <c r="G18" s="2135" t="s">
        <v>2179</v>
      </c>
      <c r="H18" s="2142">
        <v>46248</v>
      </c>
      <c r="I18" s="2142">
        <v>46297</v>
      </c>
      <c r="J18" s="2142">
        <v>46290</v>
      </c>
      <c r="K18" s="2142"/>
      <c r="L18" s="2132" t="s">
        <v>2039</v>
      </c>
      <c r="M18" s="2132" t="s">
        <v>2145</v>
      </c>
      <c r="N18" s="2153" t="s">
        <v>2134</v>
      </c>
      <c r="O18" s="2151">
        <f t="shared" si="0"/>
        <v>46290</v>
      </c>
      <c r="P18" s="1836" t="s">
        <v>2162</v>
      </c>
      <c r="Q18" s="2162" t="s">
        <v>2192</v>
      </c>
      <c r="R18" s="1834"/>
      <c r="S18" s="1835"/>
    </row>
    <row r="19" spans="1:19" s="1828" customFormat="1" ht="40.5">
      <c r="A19" s="1829"/>
      <c r="B19" s="2134">
        <v>10</v>
      </c>
      <c r="C19" s="2132" t="s">
        <v>1322</v>
      </c>
      <c r="D19" s="2132" t="s">
        <v>478</v>
      </c>
      <c r="E19" s="2133" t="s">
        <v>2154</v>
      </c>
      <c r="F19" s="2135" t="s">
        <v>2178</v>
      </c>
      <c r="G19" s="2135" t="s">
        <v>2179</v>
      </c>
      <c r="H19" s="2142">
        <v>46248</v>
      </c>
      <c r="I19" s="2142">
        <v>46297</v>
      </c>
      <c r="J19" s="2142">
        <v>46290</v>
      </c>
      <c r="K19" s="2142"/>
      <c r="L19" s="2132" t="s">
        <v>2039</v>
      </c>
      <c r="M19" s="2132" t="s">
        <v>2145</v>
      </c>
      <c r="N19" s="2153" t="s">
        <v>2134</v>
      </c>
      <c r="O19" s="2151">
        <f t="shared" si="0"/>
        <v>46290</v>
      </c>
      <c r="P19" s="1836" t="s">
        <v>2162</v>
      </c>
      <c r="Q19" s="2162" t="s">
        <v>2192</v>
      </c>
      <c r="R19" s="1834"/>
      <c r="S19" s="1835"/>
    </row>
    <row r="20" spans="1:19" s="1828" customFormat="1" ht="40.5">
      <c r="A20" s="1829"/>
      <c r="B20" s="2134">
        <v>11</v>
      </c>
      <c r="C20" s="2132" t="s">
        <v>1338</v>
      </c>
      <c r="D20" s="2132" t="s">
        <v>382</v>
      </c>
      <c r="E20" s="2133" t="s">
        <v>2155</v>
      </c>
      <c r="F20" s="2135" t="s">
        <v>2178</v>
      </c>
      <c r="G20" s="2135" t="s">
        <v>2179</v>
      </c>
      <c r="H20" s="2142">
        <v>46248</v>
      </c>
      <c r="I20" s="2142">
        <v>46297</v>
      </c>
      <c r="J20" s="2142">
        <v>46290</v>
      </c>
      <c r="K20" s="2142"/>
      <c r="L20" s="2132" t="s">
        <v>2039</v>
      </c>
      <c r="M20" s="2132" t="s">
        <v>2145</v>
      </c>
      <c r="N20" s="2153" t="s">
        <v>2134</v>
      </c>
      <c r="O20" s="2151">
        <f t="shared" si="0"/>
        <v>46290</v>
      </c>
      <c r="P20" s="1836" t="s">
        <v>2162</v>
      </c>
      <c r="Q20" s="2162" t="s">
        <v>2192</v>
      </c>
      <c r="R20" s="1834"/>
      <c r="S20" s="1835"/>
    </row>
    <row r="21" spans="1:19" s="1828" customFormat="1" ht="40.5">
      <c r="A21" s="1829"/>
      <c r="B21" s="2134">
        <v>12</v>
      </c>
      <c r="C21" s="2132" t="s">
        <v>1667</v>
      </c>
      <c r="D21" s="2132" t="s">
        <v>383</v>
      </c>
      <c r="E21" s="2133" t="s">
        <v>2156</v>
      </c>
      <c r="F21" s="2135" t="s">
        <v>2178</v>
      </c>
      <c r="G21" s="2135" t="s">
        <v>2179</v>
      </c>
      <c r="H21" s="2142">
        <v>46248</v>
      </c>
      <c r="I21" s="2142">
        <v>46297</v>
      </c>
      <c r="J21" s="2142">
        <v>46290</v>
      </c>
      <c r="K21" s="2142"/>
      <c r="L21" s="2132" t="s">
        <v>2039</v>
      </c>
      <c r="M21" s="2132" t="s">
        <v>2145</v>
      </c>
      <c r="N21" s="2153" t="s">
        <v>2134</v>
      </c>
      <c r="O21" s="2151">
        <f t="shared" si="0"/>
        <v>46290</v>
      </c>
      <c r="P21" s="1836" t="s">
        <v>2162</v>
      </c>
      <c r="Q21" s="2162" t="s">
        <v>2192</v>
      </c>
      <c r="R21" s="1834"/>
      <c r="S21" s="1835"/>
    </row>
    <row r="22" spans="1:19" s="1828" customFormat="1" ht="40.5">
      <c r="A22" s="1829"/>
      <c r="B22" s="2141"/>
      <c r="C22" s="2140"/>
      <c r="D22" s="2140"/>
      <c r="E22" s="2138" t="s">
        <v>2159</v>
      </c>
      <c r="F22" s="2148"/>
      <c r="G22" s="2148"/>
      <c r="H22" s="2149"/>
      <c r="I22" s="2149"/>
      <c r="J22" s="2149"/>
      <c r="K22" s="2149"/>
      <c r="L22" s="2140"/>
      <c r="M22" s="2140"/>
      <c r="N22" s="2154"/>
      <c r="O22" s="2150"/>
      <c r="P22" s="2137"/>
      <c r="Q22" s="2162"/>
      <c r="R22" s="1834"/>
      <c r="S22" s="1835"/>
    </row>
    <row r="23" spans="1:19" s="1828" customFormat="1" ht="60.75">
      <c r="A23" s="1829"/>
      <c r="B23" s="2134">
        <v>13</v>
      </c>
      <c r="C23" s="2132" t="s">
        <v>1256</v>
      </c>
      <c r="D23" s="2132" t="s">
        <v>442</v>
      </c>
      <c r="E23" s="2133" t="s">
        <v>2160</v>
      </c>
      <c r="F23" s="2135" t="s">
        <v>2180</v>
      </c>
      <c r="G23" s="2135" t="s">
        <v>2181</v>
      </c>
      <c r="H23" s="2142">
        <v>46248</v>
      </c>
      <c r="I23" s="2142">
        <v>46248</v>
      </c>
      <c r="J23" s="2142">
        <v>46241</v>
      </c>
      <c r="K23" s="2142"/>
      <c r="L23" s="2132" t="s">
        <v>756</v>
      </c>
      <c r="M23" s="2132" t="s">
        <v>2161</v>
      </c>
      <c r="N23" s="2153" t="s">
        <v>2134</v>
      </c>
      <c r="O23" s="2151">
        <v>46241</v>
      </c>
      <c r="P23" s="1836" t="s">
        <v>2162</v>
      </c>
      <c r="Q23" s="2162" t="s">
        <v>2193</v>
      </c>
      <c r="R23" s="1834"/>
      <c r="S23" s="1835"/>
    </row>
    <row r="24" spans="1:19" s="1828" customFormat="1" ht="60.75">
      <c r="A24" s="1829"/>
      <c r="B24" s="2134">
        <v>14</v>
      </c>
      <c r="C24" s="2132" t="s">
        <v>1258</v>
      </c>
      <c r="D24" s="2132" t="s">
        <v>443</v>
      </c>
      <c r="E24" s="2133" t="s">
        <v>2163</v>
      </c>
      <c r="F24" s="2135" t="s">
        <v>2182</v>
      </c>
      <c r="G24" s="2135" t="s">
        <v>2183</v>
      </c>
      <c r="H24" s="2142">
        <v>46248</v>
      </c>
      <c r="I24" s="2142">
        <v>46269</v>
      </c>
      <c r="J24" s="2142">
        <v>46262</v>
      </c>
      <c r="K24" s="2142"/>
      <c r="L24" s="2132" t="s">
        <v>756</v>
      </c>
      <c r="M24" s="2132" t="s">
        <v>2161</v>
      </c>
      <c r="N24" s="2153" t="s">
        <v>2134</v>
      </c>
      <c r="O24" s="2151">
        <v>46262</v>
      </c>
      <c r="P24" s="1836" t="s">
        <v>2162</v>
      </c>
      <c r="Q24" s="2162" t="s">
        <v>2193</v>
      </c>
      <c r="R24" s="1834"/>
      <c r="S24" s="1835"/>
    </row>
    <row r="25" spans="1:19" s="1828" customFormat="1" ht="60.75">
      <c r="A25" s="1829"/>
      <c r="B25" s="2134">
        <v>15</v>
      </c>
      <c r="C25" s="2132" t="s">
        <v>1237</v>
      </c>
      <c r="D25" s="2152" t="s">
        <v>2167</v>
      </c>
      <c r="E25" s="2133" t="s">
        <v>2164</v>
      </c>
      <c r="F25" s="2135" t="s">
        <v>2184</v>
      </c>
      <c r="G25" s="2135" t="s">
        <v>2185</v>
      </c>
      <c r="H25" s="2142">
        <v>46248</v>
      </c>
      <c r="I25" s="2142">
        <v>46262</v>
      </c>
      <c r="J25" s="2142">
        <v>46255</v>
      </c>
      <c r="K25" s="2142"/>
      <c r="L25" s="2132" t="s">
        <v>756</v>
      </c>
      <c r="M25" s="2132" t="s">
        <v>2161</v>
      </c>
      <c r="N25" s="2153" t="s">
        <v>2134</v>
      </c>
      <c r="O25" s="2151">
        <v>46255</v>
      </c>
      <c r="P25" s="1836" t="s">
        <v>2162</v>
      </c>
      <c r="Q25" s="2162" t="s">
        <v>2193</v>
      </c>
      <c r="R25" s="1834"/>
      <c r="S25" s="1835"/>
    </row>
    <row r="26" spans="1:19" s="1828" customFormat="1" ht="60.75">
      <c r="A26" s="1829"/>
      <c r="B26" s="2134">
        <v>16</v>
      </c>
      <c r="C26" s="2132" t="s">
        <v>1251</v>
      </c>
      <c r="D26" s="2152" t="s">
        <v>2168</v>
      </c>
      <c r="E26" s="2133" t="s">
        <v>2165</v>
      </c>
      <c r="F26" s="2135" t="s">
        <v>2186</v>
      </c>
      <c r="G26" s="2135" t="s">
        <v>2187</v>
      </c>
      <c r="H26" s="2142">
        <v>46248</v>
      </c>
      <c r="I26" s="2142">
        <v>46311</v>
      </c>
      <c r="J26" s="2142">
        <v>46304</v>
      </c>
      <c r="K26" s="2142"/>
      <c r="L26" s="2132" t="s">
        <v>756</v>
      </c>
      <c r="M26" s="2132" t="s">
        <v>2161</v>
      </c>
      <c r="N26" s="2153" t="s">
        <v>2134</v>
      </c>
      <c r="O26" s="2151">
        <v>46304</v>
      </c>
      <c r="P26" s="1836" t="s">
        <v>2162</v>
      </c>
      <c r="Q26" s="2162" t="s">
        <v>2193</v>
      </c>
      <c r="R26" s="1834"/>
      <c r="S26" s="1835"/>
    </row>
    <row r="27" spans="1:19" s="1828" customFormat="1" ht="60.75">
      <c r="A27" s="1829"/>
      <c r="B27" s="2134">
        <v>17</v>
      </c>
      <c r="C27" s="2132" t="s">
        <v>1269</v>
      </c>
      <c r="D27" s="2152" t="s">
        <v>2169</v>
      </c>
      <c r="E27" s="2133" t="s">
        <v>2166</v>
      </c>
      <c r="F27" s="2135" t="s">
        <v>2188</v>
      </c>
      <c r="G27" s="2135" t="s">
        <v>2189</v>
      </c>
      <c r="H27" s="2142">
        <v>46248</v>
      </c>
      <c r="I27" s="2142">
        <v>46290</v>
      </c>
      <c r="J27" s="2142">
        <v>46283</v>
      </c>
      <c r="K27" s="2142"/>
      <c r="L27" s="2132" t="s">
        <v>756</v>
      </c>
      <c r="M27" s="2132" t="s">
        <v>2161</v>
      </c>
      <c r="N27" s="2153" t="s">
        <v>2134</v>
      </c>
      <c r="O27" s="2151">
        <v>46283</v>
      </c>
      <c r="P27" s="1836" t="s">
        <v>2162</v>
      </c>
      <c r="Q27" s="2162" t="s">
        <v>2193</v>
      </c>
      <c r="R27" s="1834"/>
      <c r="S27" s="1835"/>
    </row>
    <row r="28" spans="1:19" s="1828" customFormat="1">
      <c r="A28"/>
      <c r="B28"/>
      <c r="C28"/>
      <c r="D28"/>
      <c r="E28"/>
      <c r="F28"/>
      <c r="G28"/>
      <c r="H28"/>
      <c r="I28"/>
      <c r="J28"/>
      <c r="K28"/>
      <c r="L28"/>
      <c r="M28"/>
      <c r="N28"/>
      <c r="O28"/>
      <c r="P28"/>
      <c r="Q28"/>
      <c r="R28"/>
      <c r="S28"/>
    </row>
    <row r="29" spans="1:19" s="1828" customFormat="1" ht="15.95" customHeight="1">
      <c r="A29"/>
      <c r="B29" s="2155" t="s">
        <v>1349</v>
      </c>
      <c r="C29" s="2156"/>
      <c r="D29" s="2156"/>
      <c r="E29" s="2156"/>
      <c r="F29"/>
      <c r="G29"/>
      <c r="H29"/>
      <c r="I29"/>
      <c r="J29"/>
      <c r="K29"/>
      <c r="L29"/>
      <c r="M29"/>
      <c r="N29"/>
      <c r="O29"/>
      <c r="P29"/>
      <c r="Q29"/>
      <c r="R29"/>
      <c r="S29"/>
    </row>
    <row r="30" spans="1:19" s="1828" customFormat="1" ht="15.95" customHeight="1">
      <c r="A30"/>
      <c r="B30" s="2156" t="s">
        <v>2190</v>
      </c>
      <c r="C30" s="2157" t="s">
        <v>2136</v>
      </c>
      <c r="D30" s="2158" t="s">
        <v>2135</v>
      </c>
      <c r="E30" s="2160" t="s">
        <v>2134</v>
      </c>
      <c r="F30"/>
      <c r="G30"/>
      <c r="H30"/>
      <c r="I30"/>
      <c r="J30"/>
      <c r="K30"/>
      <c r="L30"/>
      <c r="M30"/>
      <c r="N30"/>
      <c r="O30"/>
      <c r="P30"/>
      <c r="Q30"/>
      <c r="R30"/>
      <c r="S30"/>
    </row>
    <row r="31" spans="1:19" s="1828" customFormat="1" ht="15.95" customHeight="1">
      <c r="A31"/>
      <c r="B31" s="2156" t="s">
        <v>2191</v>
      </c>
      <c r="C31" s="2163" t="s">
        <v>2162</v>
      </c>
      <c r="D31" s="2161" t="s">
        <v>2133</v>
      </c>
      <c r="E31" s="2159"/>
      <c r="F31"/>
      <c r="G31"/>
      <c r="H31"/>
      <c r="I31"/>
      <c r="J31"/>
      <c r="K31"/>
      <c r="L31"/>
      <c r="M31"/>
      <c r="N31"/>
      <c r="O31"/>
      <c r="P31"/>
      <c r="Q31"/>
      <c r="R31"/>
      <c r="S31"/>
    </row>
    <row r="32" spans="1:19" s="1828" customFormat="1">
      <c r="A32"/>
      <c r="B32"/>
      <c r="C32"/>
      <c r="D32"/>
      <c r="E32"/>
      <c r="F32"/>
      <c r="G32"/>
      <c r="H32"/>
      <c r="I32"/>
      <c r="J32"/>
      <c r="K32"/>
      <c r="L32"/>
      <c r="M32"/>
      <c r="N32"/>
      <c r="O32"/>
      <c r="P32"/>
      <c r="Q32"/>
      <c r="R32"/>
      <c r="S32"/>
    </row>
    <row r="33" spans="1:19" s="1828" customFormat="1">
      <c r="A33"/>
      <c r="B33"/>
      <c r="C33"/>
      <c r="D33"/>
      <c r="E33"/>
      <c r="F33"/>
      <c r="G33"/>
      <c r="H33"/>
      <c r="I33"/>
      <c r="J33"/>
      <c r="K33"/>
      <c r="L33"/>
      <c r="M33"/>
      <c r="N33"/>
      <c r="O33"/>
      <c r="P33"/>
      <c r="Q33"/>
      <c r="R33"/>
      <c r="S33"/>
    </row>
    <row r="34" spans="1:19">
      <c r="A34"/>
      <c r="B34"/>
      <c r="C34"/>
      <c r="D34"/>
      <c r="E34"/>
      <c r="F34"/>
      <c r="G34"/>
      <c r="H34"/>
      <c r="I34"/>
      <c r="J34"/>
      <c r="K34"/>
      <c r="L34"/>
      <c r="M34"/>
      <c r="N34"/>
      <c r="O34"/>
      <c r="P34"/>
      <c r="Q34"/>
      <c r="R34"/>
      <c r="S34"/>
    </row>
    <row r="35" spans="1:19">
      <c r="A35"/>
      <c r="B35"/>
      <c r="C35"/>
      <c r="D35"/>
      <c r="E35"/>
      <c r="F35"/>
      <c r="G35"/>
      <c r="H35"/>
      <c r="I35"/>
      <c r="J35"/>
      <c r="K35"/>
      <c r="L35"/>
      <c r="M35"/>
      <c r="N35"/>
      <c r="O35"/>
      <c r="P35"/>
      <c r="Q35"/>
      <c r="R35"/>
      <c r="S35"/>
    </row>
    <row r="36" spans="1:19">
      <c r="A36"/>
      <c r="B36"/>
      <c r="C36"/>
      <c r="D36"/>
      <c r="E36"/>
      <c r="F36"/>
      <c r="G36"/>
      <c r="H36"/>
      <c r="I36"/>
      <c r="J36"/>
      <c r="K36"/>
      <c r="L36"/>
      <c r="M36"/>
      <c r="N36"/>
      <c r="O36"/>
      <c r="P36"/>
      <c r="Q36"/>
      <c r="R36"/>
      <c r="S36"/>
    </row>
    <row r="37" spans="1:19">
      <c r="A37"/>
      <c r="B37"/>
      <c r="C37"/>
      <c r="D37"/>
      <c r="E37"/>
      <c r="F37"/>
      <c r="G37"/>
      <c r="H37"/>
      <c r="I37"/>
      <c r="J37"/>
      <c r="K37"/>
      <c r="L37"/>
      <c r="M37"/>
      <c r="N37"/>
      <c r="O37"/>
      <c r="P37"/>
      <c r="Q37"/>
      <c r="R37"/>
      <c r="S37"/>
    </row>
    <row r="38" spans="1:19">
      <c r="A38"/>
      <c r="B38"/>
      <c r="C38"/>
      <c r="D38"/>
      <c r="E38"/>
      <c r="F38"/>
      <c r="G38"/>
      <c r="H38"/>
      <c r="I38"/>
      <c r="J38"/>
      <c r="K38"/>
      <c r="L38"/>
      <c r="M38"/>
      <c r="N38"/>
      <c r="O38"/>
      <c r="P38"/>
      <c r="Q38"/>
      <c r="R38"/>
      <c r="S38"/>
    </row>
    <row r="39" spans="1:19">
      <c r="A39"/>
      <c r="B39"/>
      <c r="C39"/>
      <c r="D39"/>
      <c r="E39"/>
      <c r="F39"/>
      <c r="G39"/>
      <c r="H39"/>
      <c r="I39"/>
      <c r="J39"/>
      <c r="K39"/>
      <c r="L39"/>
      <c r="M39"/>
      <c r="N39"/>
      <c r="O39"/>
      <c r="P39"/>
      <c r="Q39"/>
      <c r="R39"/>
      <c r="S39"/>
    </row>
    <row r="40" spans="1:19">
      <c r="A40"/>
      <c r="B40"/>
      <c r="C40"/>
      <c r="D40"/>
      <c r="E40"/>
      <c r="F40"/>
      <c r="G40"/>
      <c r="H40"/>
      <c r="I40"/>
      <c r="J40"/>
      <c r="K40"/>
      <c r="L40"/>
      <c r="M40"/>
      <c r="N40"/>
      <c r="O40"/>
      <c r="P40"/>
      <c r="Q40"/>
      <c r="R40"/>
      <c r="S40"/>
    </row>
    <row r="41" spans="1:19">
      <c r="A41"/>
      <c r="B41"/>
      <c r="C41"/>
      <c r="D41"/>
      <c r="E41"/>
      <c r="F41"/>
      <c r="G41"/>
      <c r="H41"/>
      <c r="I41"/>
      <c r="J41"/>
      <c r="K41"/>
      <c r="L41"/>
      <c r="M41"/>
      <c r="N41"/>
      <c r="O41"/>
      <c r="P41"/>
      <c r="Q41"/>
      <c r="R41"/>
      <c r="S41"/>
    </row>
    <row r="42" spans="1:19">
      <c r="A42"/>
      <c r="B42"/>
      <c r="C42"/>
      <c r="D42"/>
      <c r="E42"/>
      <c r="F42"/>
      <c r="G42"/>
      <c r="H42"/>
      <c r="I42"/>
      <c r="J42"/>
      <c r="K42"/>
      <c r="L42"/>
      <c r="M42"/>
      <c r="N42"/>
      <c r="O42"/>
      <c r="P42"/>
      <c r="Q42"/>
      <c r="R42"/>
      <c r="S42"/>
    </row>
    <row r="43" spans="1:19">
      <c r="A43"/>
      <c r="B43"/>
      <c r="C43"/>
      <c r="D43"/>
      <c r="E43"/>
      <c r="F43"/>
      <c r="G43"/>
      <c r="H43"/>
      <c r="I43"/>
      <c r="J43"/>
      <c r="K43"/>
      <c r="L43"/>
      <c r="M43"/>
      <c r="N43"/>
      <c r="O43"/>
      <c r="P43"/>
      <c r="Q43"/>
      <c r="R43"/>
      <c r="S43"/>
    </row>
    <row r="44" spans="1:19">
      <c r="A44"/>
      <c r="B44"/>
      <c r="C44"/>
      <c r="D44"/>
      <c r="E44"/>
      <c r="F44"/>
      <c r="G44"/>
      <c r="H44"/>
      <c r="I44"/>
      <c r="J44"/>
      <c r="K44"/>
      <c r="L44"/>
      <c r="M44"/>
      <c r="N44"/>
      <c r="O44"/>
      <c r="P44"/>
      <c r="Q44"/>
      <c r="R44"/>
      <c r="S44"/>
    </row>
    <row r="45" spans="1:19">
      <c r="A45"/>
      <c r="B45"/>
      <c r="C45"/>
      <c r="D45"/>
      <c r="E45"/>
      <c r="F45"/>
      <c r="G45"/>
      <c r="H45"/>
      <c r="I45"/>
      <c r="J45"/>
      <c r="K45"/>
      <c r="L45"/>
      <c r="M45"/>
      <c r="N45"/>
      <c r="O45"/>
      <c r="P45"/>
      <c r="Q45"/>
      <c r="R45"/>
      <c r="S45"/>
    </row>
  </sheetData>
  <protectedRanges>
    <protectedRange sqref="O11:P11 N9:N17 N28 N30 N32" name="Rango1_4_1_1_1_1"/>
  </protectedRanges>
  <autoFilter ref="B8:Q18" xr:uid="{E9514126-B624-4EEE-9802-A821D3726671}"/>
  <mergeCells count="1">
    <mergeCell ref="D7:E7"/>
  </mergeCells>
  <conditionalFormatting sqref="N1:N27 N46:N1048576">
    <cfRule type="cellIs" dxfId="4" priority="4" stopIfTrue="1" operator="equal">
      <formula>"BAJA"</formula>
    </cfRule>
    <cfRule type="cellIs" dxfId="3" priority="5" stopIfTrue="1" operator="equal">
      <formula>"MEDIA"</formula>
    </cfRule>
    <cfRule type="cellIs" dxfId="2" priority="6" stopIfTrue="1" operator="equal">
      <formula>"ALTA"</formula>
    </cfRule>
  </conditionalFormatting>
  <conditionalFormatting sqref="P10:P27">
    <cfRule type="containsText" dxfId="1" priority="7" operator="containsText" text="PENDIENTE">
      <formula>NOT(ISERROR(SEARCH("PENDIENTE",P10)))</formula>
    </cfRule>
    <cfRule type="containsText" dxfId="0" priority="8" operator="containsText" text="LIBERADA">
      <formula>NOT(ISERROR(SEARCH("LIBERADA",P10)))</formula>
    </cfRule>
  </conditionalFormatting>
  <dataValidations count="4">
    <dataValidation type="list" allowBlank="1" showInputMessage="1" showErrorMessage="1" sqref="O11:P11 N9:N17" xr:uid="{670328E0-FB9E-4D5C-8E64-EEE05A21FB80}"/>
    <dataValidation type="list" allowBlank="1" showInputMessage="1" showErrorMessage="1" sqref="WUS980880:WUT983020 IG63376:IH65516 SC63376:SD65516 ABY63376:ABZ65516 ALU63376:ALV65516 AVQ63376:AVR65516 BFM63376:BFN65516 BPI63376:BPJ65516 BZE63376:BZF65516 CJA63376:CJB65516 CSW63376:CSX65516 DCS63376:DCT65516 DMO63376:DMP65516 DWK63376:DWL65516 EGG63376:EGH65516 EQC63376:EQD65516 EZY63376:EZZ65516 FJU63376:FJV65516 FTQ63376:FTR65516 GDM63376:GDN65516 GNI63376:GNJ65516 GXE63376:GXF65516 HHA63376:HHB65516 HQW63376:HQX65516 IAS63376:IAT65516 IKO63376:IKP65516 IUK63376:IUL65516 JEG63376:JEH65516 JOC63376:JOD65516 JXY63376:JXZ65516 KHU63376:KHV65516 KRQ63376:KRR65516 LBM63376:LBN65516 LLI63376:LLJ65516 LVE63376:LVF65516 MFA63376:MFB65516 MOW63376:MOX65516 MYS63376:MYT65516 NIO63376:NIP65516 NSK63376:NSL65516 OCG63376:OCH65516 OMC63376:OMD65516 OVY63376:OVZ65516 PFU63376:PFV65516 PPQ63376:PPR65516 PZM63376:PZN65516 QJI63376:QJJ65516 QTE63376:QTF65516 RDA63376:RDB65516 RMW63376:RMX65516 RWS63376:RWT65516 SGO63376:SGP65516 SQK63376:SQL65516 TAG63376:TAH65516 TKC63376:TKD65516 TTY63376:TTZ65516 UDU63376:UDV65516 UNQ63376:UNR65516 UXM63376:UXN65516 VHI63376:VHJ65516 VRE63376:VRF65516 WBA63376:WBB65516 WKW63376:WKX65516 WUS63376:WUT65516 IG128912:IH131052 SC128912:SD131052 ABY128912:ABZ131052 ALU128912:ALV131052 AVQ128912:AVR131052 BFM128912:BFN131052 BPI128912:BPJ131052 BZE128912:BZF131052 CJA128912:CJB131052 CSW128912:CSX131052 DCS128912:DCT131052 DMO128912:DMP131052 DWK128912:DWL131052 EGG128912:EGH131052 EQC128912:EQD131052 EZY128912:EZZ131052 FJU128912:FJV131052 FTQ128912:FTR131052 GDM128912:GDN131052 GNI128912:GNJ131052 GXE128912:GXF131052 HHA128912:HHB131052 HQW128912:HQX131052 IAS128912:IAT131052 IKO128912:IKP131052 IUK128912:IUL131052 JEG128912:JEH131052 JOC128912:JOD131052 JXY128912:JXZ131052 KHU128912:KHV131052 KRQ128912:KRR131052 LBM128912:LBN131052 LLI128912:LLJ131052 LVE128912:LVF131052 MFA128912:MFB131052 MOW128912:MOX131052 MYS128912:MYT131052 NIO128912:NIP131052 NSK128912:NSL131052 OCG128912:OCH131052 OMC128912:OMD131052 OVY128912:OVZ131052 PFU128912:PFV131052 PPQ128912:PPR131052 PZM128912:PZN131052 QJI128912:QJJ131052 QTE128912:QTF131052 RDA128912:RDB131052 RMW128912:RMX131052 RWS128912:RWT131052 SGO128912:SGP131052 SQK128912:SQL131052 TAG128912:TAH131052 TKC128912:TKD131052 TTY128912:TTZ131052 UDU128912:UDV131052 UNQ128912:UNR131052 UXM128912:UXN131052 VHI128912:VHJ131052 VRE128912:VRF131052 WBA128912:WBB131052 WKW128912:WKX131052 WUS128912:WUT131052 IG194448:IH196588 SC194448:SD196588 ABY194448:ABZ196588 ALU194448:ALV196588 AVQ194448:AVR196588 BFM194448:BFN196588 BPI194448:BPJ196588 BZE194448:BZF196588 CJA194448:CJB196588 CSW194448:CSX196588 DCS194448:DCT196588 DMO194448:DMP196588 DWK194448:DWL196588 EGG194448:EGH196588 EQC194448:EQD196588 EZY194448:EZZ196588 FJU194448:FJV196588 FTQ194448:FTR196588 GDM194448:GDN196588 GNI194448:GNJ196588 GXE194448:GXF196588 HHA194448:HHB196588 HQW194448:HQX196588 IAS194448:IAT196588 IKO194448:IKP196588 IUK194448:IUL196588 JEG194448:JEH196588 JOC194448:JOD196588 JXY194448:JXZ196588 KHU194448:KHV196588 KRQ194448:KRR196588 LBM194448:LBN196588 LLI194448:LLJ196588 LVE194448:LVF196588 MFA194448:MFB196588 MOW194448:MOX196588 MYS194448:MYT196588 NIO194448:NIP196588 NSK194448:NSL196588 OCG194448:OCH196588 OMC194448:OMD196588 OVY194448:OVZ196588 PFU194448:PFV196588 PPQ194448:PPR196588 PZM194448:PZN196588 QJI194448:QJJ196588 QTE194448:QTF196588 RDA194448:RDB196588 RMW194448:RMX196588 RWS194448:RWT196588 SGO194448:SGP196588 SQK194448:SQL196588 TAG194448:TAH196588 TKC194448:TKD196588 TTY194448:TTZ196588 UDU194448:UDV196588 UNQ194448:UNR196588 UXM194448:UXN196588 VHI194448:VHJ196588 VRE194448:VRF196588 WBA194448:WBB196588 WKW194448:WKX196588 WUS194448:WUT196588 IG259984:IH262124 SC259984:SD262124 ABY259984:ABZ262124 ALU259984:ALV262124 AVQ259984:AVR262124 BFM259984:BFN262124 BPI259984:BPJ262124 BZE259984:BZF262124 CJA259984:CJB262124 CSW259984:CSX262124 DCS259984:DCT262124 DMO259984:DMP262124 DWK259984:DWL262124 EGG259984:EGH262124 EQC259984:EQD262124 EZY259984:EZZ262124 FJU259984:FJV262124 FTQ259984:FTR262124 GDM259984:GDN262124 GNI259984:GNJ262124 GXE259984:GXF262124 HHA259984:HHB262124 HQW259984:HQX262124 IAS259984:IAT262124 IKO259984:IKP262124 IUK259984:IUL262124 JEG259984:JEH262124 JOC259984:JOD262124 JXY259984:JXZ262124 KHU259984:KHV262124 KRQ259984:KRR262124 LBM259984:LBN262124 LLI259984:LLJ262124 LVE259984:LVF262124 MFA259984:MFB262124 MOW259984:MOX262124 MYS259984:MYT262124 NIO259984:NIP262124 NSK259984:NSL262124 OCG259984:OCH262124 OMC259984:OMD262124 OVY259984:OVZ262124 PFU259984:PFV262124 PPQ259984:PPR262124 PZM259984:PZN262124 QJI259984:QJJ262124 QTE259984:QTF262124 RDA259984:RDB262124 RMW259984:RMX262124 RWS259984:RWT262124 SGO259984:SGP262124 SQK259984:SQL262124 TAG259984:TAH262124 TKC259984:TKD262124 TTY259984:TTZ262124 UDU259984:UDV262124 UNQ259984:UNR262124 UXM259984:UXN262124 VHI259984:VHJ262124 VRE259984:VRF262124 WBA259984:WBB262124 WKW259984:WKX262124 WUS259984:WUT262124 IG325520:IH327660 SC325520:SD327660 ABY325520:ABZ327660 ALU325520:ALV327660 AVQ325520:AVR327660 BFM325520:BFN327660 BPI325520:BPJ327660 BZE325520:BZF327660 CJA325520:CJB327660 CSW325520:CSX327660 DCS325520:DCT327660 DMO325520:DMP327660 DWK325520:DWL327660 EGG325520:EGH327660 EQC325520:EQD327660 EZY325520:EZZ327660 FJU325520:FJV327660 FTQ325520:FTR327660 GDM325520:GDN327660 GNI325520:GNJ327660 GXE325520:GXF327660 HHA325520:HHB327660 HQW325520:HQX327660 IAS325520:IAT327660 IKO325520:IKP327660 IUK325520:IUL327660 JEG325520:JEH327660 JOC325520:JOD327660 JXY325520:JXZ327660 KHU325520:KHV327660 KRQ325520:KRR327660 LBM325520:LBN327660 LLI325520:LLJ327660 LVE325520:LVF327660 MFA325520:MFB327660 MOW325520:MOX327660 MYS325520:MYT327660 NIO325520:NIP327660 NSK325520:NSL327660 OCG325520:OCH327660 OMC325520:OMD327660 OVY325520:OVZ327660 PFU325520:PFV327660 PPQ325520:PPR327660 PZM325520:PZN327660 QJI325520:QJJ327660 QTE325520:QTF327660 RDA325520:RDB327660 RMW325520:RMX327660 RWS325520:RWT327660 SGO325520:SGP327660 SQK325520:SQL327660 TAG325520:TAH327660 TKC325520:TKD327660 TTY325520:TTZ327660 UDU325520:UDV327660 UNQ325520:UNR327660 UXM325520:UXN327660 VHI325520:VHJ327660 VRE325520:VRF327660 WBA325520:WBB327660 WKW325520:WKX327660 WUS325520:WUT327660 IG391056:IH393196 SC391056:SD393196 ABY391056:ABZ393196 ALU391056:ALV393196 AVQ391056:AVR393196 BFM391056:BFN393196 BPI391056:BPJ393196 BZE391056:BZF393196 CJA391056:CJB393196 CSW391056:CSX393196 DCS391056:DCT393196 DMO391056:DMP393196 DWK391056:DWL393196 EGG391056:EGH393196 EQC391056:EQD393196 EZY391056:EZZ393196 FJU391056:FJV393196 FTQ391056:FTR393196 GDM391056:GDN393196 GNI391056:GNJ393196 GXE391056:GXF393196 HHA391056:HHB393196 HQW391056:HQX393196 IAS391056:IAT393196 IKO391056:IKP393196 IUK391056:IUL393196 JEG391056:JEH393196 JOC391056:JOD393196 JXY391056:JXZ393196 KHU391056:KHV393196 KRQ391056:KRR393196 LBM391056:LBN393196 LLI391056:LLJ393196 LVE391056:LVF393196 MFA391056:MFB393196 MOW391056:MOX393196 MYS391056:MYT393196 NIO391056:NIP393196 NSK391056:NSL393196 OCG391056:OCH393196 OMC391056:OMD393196 OVY391056:OVZ393196 PFU391056:PFV393196 PPQ391056:PPR393196 PZM391056:PZN393196 QJI391056:QJJ393196 QTE391056:QTF393196 RDA391056:RDB393196 RMW391056:RMX393196 RWS391056:RWT393196 SGO391056:SGP393196 SQK391056:SQL393196 TAG391056:TAH393196 TKC391056:TKD393196 TTY391056:TTZ393196 UDU391056:UDV393196 UNQ391056:UNR393196 UXM391056:UXN393196 VHI391056:VHJ393196 VRE391056:VRF393196 WBA391056:WBB393196 WKW391056:WKX393196 WUS391056:WUT393196 IG456592:IH458732 SC456592:SD458732 ABY456592:ABZ458732 ALU456592:ALV458732 AVQ456592:AVR458732 BFM456592:BFN458732 BPI456592:BPJ458732 BZE456592:BZF458732 CJA456592:CJB458732 CSW456592:CSX458732 DCS456592:DCT458732 DMO456592:DMP458732 DWK456592:DWL458732 EGG456592:EGH458732 EQC456592:EQD458732 EZY456592:EZZ458732 FJU456592:FJV458732 FTQ456592:FTR458732 GDM456592:GDN458732 GNI456592:GNJ458732 GXE456592:GXF458732 HHA456592:HHB458732 HQW456592:HQX458732 IAS456592:IAT458732 IKO456592:IKP458732 IUK456592:IUL458732 JEG456592:JEH458732 JOC456592:JOD458732 JXY456592:JXZ458732 KHU456592:KHV458732 KRQ456592:KRR458732 LBM456592:LBN458732 LLI456592:LLJ458732 LVE456592:LVF458732 MFA456592:MFB458732 MOW456592:MOX458732 MYS456592:MYT458732 NIO456592:NIP458732 NSK456592:NSL458732 OCG456592:OCH458732 OMC456592:OMD458732 OVY456592:OVZ458732 PFU456592:PFV458732 PPQ456592:PPR458732 PZM456592:PZN458732 QJI456592:QJJ458732 QTE456592:QTF458732 RDA456592:RDB458732 RMW456592:RMX458732 RWS456592:RWT458732 SGO456592:SGP458732 SQK456592:SQL458732 TAG456592:TAH458732 TKC456592:TKD458732 TTY456592:TTZ458732 UDU456592:UDV458732 UNQ456592:UNR458732 UXM456592:UXN458732 VHI456592:VHJ458732 VRE456592:VRF458732 WBA456592:WBB458732 WKW456592:WKX458732 WUS456592:WUT458732 IG522128:IH524268 SC522128:SD524268 ABY522128:ABZ524268 ALU522128:ALV524268 AVQ522128:AVR524268 BFM522128:BFN524268 BPI522128:BPJ524268 BZE522128:BZF524268 CJA522128:CJB524268 CSW522128:CSX524268 DCS522128:DCT524268 DMO522128:DMP524268 DWK522128:DWL524268 EGG522128:EGH524268 EQC522128:EQD524268 EZY522128:EZZ524268 FJU522128:FJV524268 FTQ522128:FTR524268 GDM522128:GDN524268 GNI522128:GNJ524268 GXE522128:GXF524268 HHA522128:HHB524268 HQW522128:HQX524268 IAS522128:IAT524268 IKO522128:IKP524268 IUK522128:IUL524268 JEG522128:JEH524268 JOC522128:JOD524268 JXY522128:JXZ524268 KHU522128:KHV524268 KRQ522128:KRR524268 LBM522128:LBN524268 LLI522128:LLJ524268 LVE522128:LVF524268 MFA522128:MFB524268 MOW522128:MOX524268 MYS522128:MYT524268 NIO522128:NIP524268 NSK522128:NSL524268 OCG522128:OCH524268 OMC522128:OMD524268 OVY522128:OVZ524268 PFU522128:PFV524268 PPQ522128:PPR524268 PZM522128:PZN524268 QJI522128:QJJ524268 QTE522128:QTF524268 RDA522128:RDB524268 RMW522128:RMX524268 RWS522128:RWT524268 SGO522128:SGP524268 SQK522128:SQL524268 TAG522128:TAH524268 TKC522128:TKD524268 TTY522128:TTZ524268 UDU522128:UDV524268 UNQ522128:UNR524268 UXM522128:UXN524268 VHI522128:VHJ524268 VRE522128:VRF524268 WBA522128:WBB524268 WKW522128:WKX524268 WUS522128:WUT524268 IG587664:IH589804 SC587664:SD589804 ABY587664:ABZ589804 ALU587664:ALV589804 AVQ587664:AVR589804 BFM587664:BFN589804 BPI587664:BPJ589804 BZE587664:BZF589804 CJA587664:CJB589804 CSW587664:CSX589804 DCS587664:DCT589804 DMO587664:DMP589804 DWK587664:DWL589804 EGG587664:EGH589804 EQC587664:EQD589804 EZY587664:EZZ589804 FJU587664:FJV589804 FTQ587664:FTR589804 GDM587664:GDN589804 GNI587664:GNJ589804 GXE587664:GXF589804 HHA587664:HHB589804 HQW587664:HQX589804 IAS587664:IAT589804 IKO587664:IKP589804 IUK587664:IUL589804 JEG587664:JEH589804 JOC587664:JOD589804 JXY587664:JXZ589804 KHU587664:KHV589804 KRQ587664:KRR589804 LBM587664:LBN589804 LLI587664:LLJ589804 LVE587664:LVF589804 MFA587664:MFB589804 MOW587664:MOX589804 MYS587664:MYT589804 NIO587664:NIP589804 NSK587664:NSL589804 OCG587664:OCH589804 OMC587664:OMD589804 OVY587664:OVZ589804 PFU587664:PFV589804 PPQ587664:PPR589804 PZM587664:PZN589804 QJI587664:QJJ589804 QTE587664:QTF589804 RDA587664:RDB589804 RMW587664:RMX589804 RWS587664:RWT589804 SGO587664:SGP589804 SQK587664:SQL589804 TAG587664:TAH589804 TKC587664:TKD589804 TTY587664:TTZ589804 UDU587664:UDV589804 UNQ587664:UNR589804 UXM587664:UXN589804 VHI587664:VHJ589804 VRE587664:VRF589804 WBA587664:WBB589804 WKW587664:WKX589804 WUS587664:WUT589804 IG653200:IH655340 SC653200:SD655340 ABY653200:ABZ655340 ALU653200:ALV655340 AVQ653200:AVR655340 BFM653200:BFN655340 BPI653200:BPJ655340 BZE653200:BZF655340 CJA653200:CJB655340 CSW653200:CSX655340 DCS653200:DCT655340 DMO653200:DMP655340 DWK653200:DWL655340 EGG653200:EGH655340 EQC653200:EQD655340 EZY653200:EZZ655340 FJU653200:FJV655340 FTQ653200:FTR655340 GDM653200:GDN655340 GNI653200:GNJ655340 GXE653200:GXF655340 HHA653200:HHB655340 HQW653200:HQX655340 IAS653200:IAT655340 IKO653200:IKP655340 IUK653200:IUL655340 JEG653200:JEH655340 JOC653200:JOD655340 JXY653200:JXZ655340 KHU653200:KHV655340 KRQ653200:KRR655340 LBM653200:LBN655340 LLI653200:LLJ655340 LVE653200:LVF655340 MFA653200:MFB655340 MOW653200:MOX655340 MYS653200:MYT655340 NIO653200:NIP655340 NSK653200:NSL655340 OCG653200:OCH655340 OMC653200:OMD655340 OVY653200:OVZ655340 PFU653200:PFV655340 PPQ653200:PPR655340 PZM653200:PZN655340 QJI653200:QJJ655340 QTE653200:QTF655340 RDA653200:RDB655340 RMW653200:RMX655340 RWS653200:RWT655340 SGO653200:SGP655340 SQK653200:SQL655340 TAG653200:TAH655340 TKC653200:TKD655340 TTY653200:TTZ655340 UDU653200:UDV655340 UNQ653200:UNR655340 UXM653200:UXN655340 VHI653200:VHJ655340 VRE653200:VRF655340 WBA653200:WBB655340 WKW653200:WKX655340 WUS653200:WUT655340 IG718736:IH720876 SC718736:SD720876 ABY718736:ABZ720876 ALU718736:ALV720876 AVQ718736:AVR720876 BFM718736:BFN720876 BPI718736:BPJ720876 BZE718736:BZF720876 CJA718736:CJB720876 CSW718736:CSX720876 DCS718736:DCT720876 DMO718736:DMP720876 DWK718736:DWL720876 EGG718736:EGH720876 EQC718736:EQD720876 EZY718736:EZZ720876 FJU718736:FJV720876 FTQ718736:FTR720876 GDM718736:GDN720876 GNI718736:GNJ720876 GXE718736:GXF720876 HHA718736:HHB720876 HQW718736:HQX720876 IAS718736:IAT720876 IKO718736:IKP720876 IUK718736:IUL720876 JEG718736:JEH720876 JOC718736:JOD720876 JXY718736:JXZ720876 KHU718736:KHV720876 KRQ718736:KRR720876 LBM718736:LBN720876 LLI718736:LLJ720876 LVE718736:LVF720876 MFA718736:MFB720876 MOW718736:MOX720876 MYS718736:MYT720876 NIO718736:NIP720876 NSK718736:NSL720876 OCG718736:OCH720876 OMC718736:OMD720876 OVY718736:OVZ720876 PFU718736:PFV720876 PPQ718736:PPR720876 PZM718736:PZN720876 QJI718736:QJJ720876 QTE718736:QTF720876 RDA718736:RDB720876 RMW718736:RMX720876 RWS718736:RWT720876 SGO718736:SGP720876 SQK718736:SQL720876 TAG718736:TAH720876 TKC718736:TKD720876 TTY718736:TTZ720876 UDU718736:UDV720876 UNQ718736:UNR720876 UXM718736:UXN720876 VHI718736:VHJ720876 VRE718736:VRF720876 WBA718736:WBB720876 WKW718736:WKX720876 WUS718736:WUT720876 IG784272:IH786412 SC784272:SD786412 ABY784272:ABZ786412 ALU784272:ALV786412 AVQ784272:AVR786412 BFM784272:BFN786412 BPI784272:BPJ786412 BZE784272:BZF786412 CJA784272:CJB786412 CSW784272:CSX786412 DCS784272:DCT786412 DMO784272:DMP786412 DWK784272:DWL786412 EGG784272:EGH786412 EQC784272:EQD786412 EZY784272:EZZ786412 FJU784272:FJV786412 FTQ784272:FTR786412 GDM784272:GDN786412 GNI784272:GNJ786412 GXE784272:GXF786412 HHA784272:HHB786412 HQW784272:HQX786412 IAS784272:IAT786412 IKO784272:IKP786412 IUK784272:IUL786412 JEG784272:JEH786412 JOC784272:JOD786412 JXY784272:JXZ786412 KHU784272:KHV786412 KRQ784272:KRR786412 LBM784272:LBN786412 LLI784272:LLJ786412 LVE784272:LVF786412 MFA784272:MFB786412 MOW784272:MOX786412 MYS784272:MYT786412 NIO784272:NIP786412 NSK784272:NSL786412 OCG784272:OCH786412 OMC784272:OMD786412 OVY784272:OVZ786412 PFU784272:PFV786412 PPQ784272:PPR786412 PZM784272:PZN786412 QJI784272:QJJ786412 QTE784272:QTF786412 RDA784272:RDB786412 RMW784272:RMX786412 RWS784272:RWT786412 SGO784272:SGP786412 SQK784272:SQL786412 TAG784272:TAH786412 TKC784272:TKD786412 TTY784272:TTZ786412 UDU784272:UDV786412 UNQ784272:UNR786412 UXM784272:UXN786412 VHI784272:VHJ786412 VRE784272:VRF786412 WBA784272:WBB786412 WKW784272:WKX786412 WUS784272:WUT786412 IG849808:IH851948 SC849808:SD851948 ABY849808:ABZ851948 ALU849808:ALV851948 AVQ849808:AVR851948 BFM849808:BFN851948 BPI849808:BPJ851948 BZE849808:BZF851948 CJA849808:CJB851948 CSW849808:CSX851948 DCS849808:DCT851948 DMO849808:DMP851948 DWK849808:DWL851948 EGG849808:EGH851948 EQC849808:EQD851948 EZY849808:EZZ851948 FJU849808:FJV851948 FTQ849808:FTR851948 GDM849808:GDN851948 GNI849808:GNJ851948 GXE849808:GXF851948 HHA849808:HHB851948 HQW849808:HQX851948 IAS849808:IAT851948 IKO849808:IKP851948 IUK849808:IUL851948 JEG849808:JEH851948 JOC849808:JOD851948 JXY849808:JXZ851948 KHU849808:KHV851948 KRQ849808:KRR851948 LBM849808:LBN851948 LLI849808:LLJ851948 LVE849808:LVF851948 MFA849808:MFB851948 MOW849808:MOX851948 MYS849808:MYT851948 NIO849808:NIP851948 NSK849808:NSL851948 OCG849808:OCH851948 OMC849808:OMD851948 OVY849808:OVZ851948 PFU849808:PFV851948 PPQ849808:PPR851948 PZM849808:PZN851948 QJI849808:QJJ851948 QTE849808:QTF851948 RDA849808:RDB851948 RMW849808:RMX851948 RWS849808:RWT851948 SGO849808:SGP851948 SQK849808:SQL851948 TAG849808:TAH851948 TKC849808:TKD851948 TTY849808:TTZ851948 UDU849808:UDV851948 UNQ849808:UNR851948 UXM849808:UXN851948 VHI849808:VHJ851948 VRE849808:VRF851948 WBA849808:WBB851948 WKW849808:WKX851948 WUS849808:WUT851948 IG915344:IH917484 SC915344:SD917484 ABY915344:ABZ917484 ALU915344:ALV917484 AVQ915344:AVR917484 BFM915344:BFN917484 BPI915344:BPJ917484 BZE915344:BZF917484 CJA915344:CJB917484 CSW915344:CSX917484 DCS915344:DCT917484 DMO915344:DMP917484 DWK915344:DWL917484 EGG915344:EGH917484 EQC915344:EQD917484 EZY915344:EZZ917484 FJU915344:FJV917484 FTQ915344:FTR917484 GDM915344:GDN917484 GNI915344:GNJ917484 GXE915344:GXF917484 HHA915344:HHB917484 HQW915344:HQX917484 IAS915344:IAT917484 IKO915344:IKP917484 IUK915344:IUL917484 JEG915344:JEH917484 JOC915344:JOD917484 JXY915344:JXZ917484 KHU915344:KHV917484 KRQ915344:KRR917484 LBM915344:LBN917484 LLI915344:LLJ917484 LVE915344:LVF917484 MFA915344:MFB917484 MOW915344:MOX917484 MYS915344:MYT917484 NIO915344:NIP917484 NSK915344:NSL917484 OCG915344:OCH917484 OMC915344:OMD917484 OVY915344:OVZ917484 PFU915344:PFV917484 PPQ915344:PPR917484 PZM915344:PZN917484 QJI915344:QJJ917484 QTE915344:QTF917484 RDA915344:RDB917484 RMW915344:RMX917484 RWS915344:RWT917484 SGO915344:SGP917484 SQK915344:SQL917484 TAG915344:TAH917484 TKC915344:TKD917484 TTY915344:TTZ917484 UDU915344:UDV917484 UNQ915344:UNR917484 UXM915344:UXN917484 VHI915344:VHJ917484 VRE915344:VRF917484 WBA915344:WBB917484 WKW915344:WKX917484 WUS915344:WUT917484 WKW980880:WKX983020 IG980880:IH983020 SC980880:SD983020 ABY980880:ABZ983020 ALU980880:ALV983020 AVQ980880:AVR983020 BFM980880:BFN983020 BPI980880:BPJ983020 BZE980880:BZF983020 CJA980880:CJB983020 CSW980880:CSX983020 DCS980880:DCT983020 DMO980880:DMP983020 DWK980880:DWL983020 EGG980880:EGH983020 EQC980880:EQD983020 EZY980880:EZZ983020 FJU980880:FJV983020 FTQ980880:FTR983020 GDM980880:GDN983020 GNI980880:GNJ983020 GXE980880:GXF983020 HHA980880:HHB983020 HQW980880:HQX983020 IAS980880:IAT983020 IKO980880:IKP983020 IUK980880:IUL983020 JEG980880:JEH983020 JOC980880:JOD983020 JXY980880:JXZ983020 KHU980880:KHV983020 KRQ980880:KRR983020 LBM980880:LBN983020 LLI980880:LLJ983020 LVE980880:LVF983020 MFA980880:MFB983020 MOW980880:MOX983020 MYS980880:MYT983020 NIO980880:NIP983020 NSK980880:NSL983020 OCG980880:OCH983020 OMC980880:OMD983020 OVY980880:OVZ983020 PFU980880:PFV983020 PPQ980880:PPR983020 PZM980880:PZN983020 QJI980880:QJJ983020 QTE980880:QTF983020 RDA980880:RDB983020 RMW980880:RMX983020 RWS980880:RWT983020 SGO980880:SGP983020 SQK980880:SQL983020 TAG980880:TAH983020 TKC980880:TKD983020 TTY980880:TTZ983020 UDU980880:UDV983020 UNQ980880:UNR983020 UXM980880:UXN983020 VHI980880:VHJ983020 VRE980880:VRF983020 WBA980880:WBB983020 K63376:M65516 K128912:M131052 K194448:M196588 K259984:M262124 K325520:M327660 K391056:M393196 K456592:M458732 K522128:M524268 K587664:M589804 K653200:M655340 K718736:M720876 K784272:M786412 K849808:M851948 K915344:M917484 K980880:M983020" xr:uid="{4799F72D-0970-49F9-910A-1BC613867AAE}">
      <formula1>RESPONSABLE</formula1>
    </dataValidation>
    <dataValidation type="list" allowBlank="1" showInputMessage="1" showErrorMessage="1" sqref="WUW980880:WUW983020 O63376:O65516 IK63376:IK65516 SG63376:SG65516 ACC63376:ACC65516 ALY63376:ALY65516 AVU63376:AVU65516 BFQ63376:BFQ65516 BPM63376:BPM65516 BZI63376:BZI65516 CJE63376:CJE65516 CTA63376:CTA65516 DCW63376:DCW65516 DMS63376:DMS65516 DWO63376:DWO65516 EGK63376:EGK65516 EQG63376:EQG65516 FAC63376:FAC65516 FJY63376:FJY65516 FTU63376:FTU65516 GDQ63376:GDQ65516 GNM63376:GNM65516 GXI63376:GXI65516 HHE63376:HHE65516 HRA63376:HRA65516 IAW63376:IAW65516 IKS63376:IKS65516 IUO63376:IUO65516 JEK63376:JEK65516 JOG63376:JOG65516 JYC63376:JYC65516 KHY63376:KHY65516 KRU63376:KRU65516 LBQ63376:LBQ65516 LLM63376:LLM65516 LVI63376:LVI65516 MFE63376:MFE65516 MPA63376:MPA65516 MYW63376:MYW65516 NIS63376:NIS65516 NSO63376:NSO65516 OCK63376:OCK65516 OMG63376:OMG65516 OWC63376:OWC65516 PFY63376:PFY65516 PPU63376:PPU65516 PZQ63376:PZQ65516 QJM63376:QJM65516 QTI63376:QTI65516 RDE63376:RDE65516 RNA63376:RNA65516 RWW63376:RWW65516 SGS63376:SGS65516 SQO63376:SQO65516 TAK63376:TAK65516 TKG63376:TKG65516 TUC63376:TUC65516 UDY63376:UDY65516 UNU63376:UNU65516 UXQ63376:UXQ65516 VHM63376:VHM65516 VRI63376:VRI65516 WBE63376:WBE65516 WLA63376:WLA65516 WUW63376:WUW65516 O128912:O131052 IK128912:IK131052 SG128912:SG131052 ACC128912:ACC131052 ALY128912:ALY131052 AVU128912:AVU131052 BFQ128912:BFQ131052 BPM128912:BPM131052 BZI128912:BZI131052 CJE128912:CJE131052 CTA128912:CTA131052 DCW128912:DCW131052 DMS128912:DMS131052 DWO128912:DWO131052 EGK128912:EGK131052 EQG128912:EQG131052 FAC128912:FAC131052 FJY128912:FJY131052 FTU128912:FTU131052 GDQ128912:GDQ131052 GNM128912:GNM131052 GXI128912:GXI131052 HHE128912:HHE131052 HRA128912:HRA131052 IAW128912:IAW131052 IKS128912:IKS131052 IUO128912:IUO131052 JEK128912:JEK131052 JOG128912:JOG131052 JYC128912:JYC131052 KHY128912:KHY131052 KRU128912:KRU131052 LBQ128912:LBQ131052 LLM128912:LLM131052 LVI128912:LVI131052 MFE128912:MFE131052 MPA128912:MPA131052 MYW128912:MYW131052 NIS128912:NIS131052 NSO128912:NSO131052 OCK128912:OCK131052 OMG128912:OMG131052 OWC128912:OWC131052 PFY128912:PFY131052 PPU128912:PPU131052 PZQ128912:PZQ131052 QJM128912:QJM131052 QTI128912:QTI131052 RDE128912:RDE131052 RNA128912:RNA131052 RWW128912:RWW131052 SGS128912:SGS131052 SQO128912:SQO131052 TAK128912:TAK131052 TKG128912:TKG131052 TUC128912:TUC131052 UDY128912:UDY131052 UNU128912:UNU131052 UXQ128912:UXQ131052 VHM128912:VHM131052 VRI128912:VRI131052 WBE128912:WBE131052 WLA128912:WLA131052 WUW128912:WUW131052 O194448:O196588 IK194448:IK196588 SG194448:SG196588 ACC194448:ACC196588 ALY194448:ALY196588 AVU194448:AVU196588 BFQ194448:BFQ196588 BPM194448:BPM196588 BZI194448:BZI196588 CJE194448:CJE196588 CTA194448:CTA196588 DCW194448:DCW196588 DMS194448:DMS196588 DWO194448:DWO196588 EGK194448:EGK196588 EQG194448:EQG196588 FAC194448:FAC196588 FJY194448:FJY196588 FTU194448:FTU196588 GDQ194448:GDQ196588 GNM194448:GNM196588 GXI194448:GXI196588 HHE194448:HHE196588 HRA194448:HRA196588 IAW194448:IAW196588 IKS194448:IKS196588 IUO194448:IUO196588 JEK194448:JEK196588 JOG194448:JOG196588 JYC194448:JYC196588 KHY194448:KHY196588 KRU194448:KRU196588 LBQ194448:LBQ196588 LLM194448:LLM196588 LVI194448:LVI196588 MFE194448:MFE196588 MPA194448:MPA196588 MYW194448:MYW196588 NIS194448:NIS196588 NSO194448:NSO196588 OCK194448:OCK196588 OMG194448:OMG196588 OWC194448:OWC196588 PFY194448:PFY196588 PPU194448:PPU196588 PZQ194448:PZQ196588 QJM194448:QJM196588 QTI194448:QTI196588 RDE194448:RDE196588 RNA194448:RNA196588 RWW194448:RWW196588 SGS194448:SGS196588 SQO194448:SQO196588 TAK194448:TAK196588 TKG194448:TKG196588 TUC194448:TUC196588 UDY194448:UDY196588 UNU194448:UNU196588 UXQ194448:UXQ196588 VHM194448:VHM196588 VRI194448:VRI196588 WBE194448:WBE196588 WLA194448:WLA196588 WUW194448:WUW196588 O259984:O262124 IK259984:IK262124 SG259984:SG262124 ACC259984:ACC262124 ALY259984:ALY262124 AVU259984:AVU262124 BFQ259984:BFQ262124 BPM259984:BPM262124 BZI259984:BZI262124 CJE259984:CJE262124 CTA259984:CTA262124 DCW259984:DCW262124 DMS259984:DMS262124 DWO259984:DWO262124 EGK259984:EGK262124 EQG259984:EQG262124 FAC259984:FAC262124 FJY259984:FJY262124 FTU259984:FTU262124 GDQ259984:GDQ262124 GNM259984:GNM262124 GXI259984:GXI262124 HHE259984:HHE262124 HRA259984:HRA262124 IAW259984:IAW262124 IKS259984:IKS262124 IUO259984:IUO262124 JEK259984:JEK262124 JOG259984:JOG262124 JYC259984:JYC262124 KHY259984:KHY262124 KRU259984:KRU262124 LBQ259984:LBQ262124 LLM259984:LLM262124 LVI259984:LVI262124 MFE259984:MFE262124 MPA259984:MPA262124 MYW259984:MYW262124 NIS259984:NIS262124 NSO259984:NSO262124 OCK259984:OCK262124 OMG259984:OMG262124 OWC259984:OWC262124 PFY259984:PFY262124 PPU259984:PPU262124 PZQ259984:PZQ262124 QJM259984:QJM262124 QTI259984:QTI262124 RDE259984:RDE262124 RNA259984:RNA262124 RWW259984:RWW262124 SGS259984:SGS262124 SQO259984:SQO262124 TAK259984:TAK262124 TKG259984:TKG262124 TUC259984:TUC262124 UDY259984:UDY262124 UNU259984:UNU262124 UXQ259984:UXQ262124 VHM259984:VHM262124 VRI259984:VRI262124 WBE259984:WBE262124 WLA259984:WLA262124 WUW259984:WUW262124 O325520:O327660 IK325520:IK327660 SG325520:SG327660 ACC325520:ACC327660 ALY325520:ALY327660 AVU325520:AVU327660 BFQ325520:BFQ327660 BPM325520:BPM327660 BZI325520:BZI327660 CJE325520:CJE327660 CTA325520:CTA327660 DCW325520:DCW327660 DMS325520:DMS327660 DWO325520:DWO327660 EGK325520:EGK327660 EQG325520:EQG327660 FAC325520:FAC327660 FJY325520:FJY327660 FTU325520:FTU327660 GDQ325520:GDQ327660 GNM325520:GNM327660 GXI325520:GXI327660 HHE325520:HHE327660 HRA325520:HRA327660 IAW325520:IAW327660 IKS325520:IKS327660 IUO325520:IUO327660 JEK325520:JEK327660 JOG325520:JOG327660 JYC325520:JYC327660 KHY325520:KHY327660 KRU325520:KRU327660 LBQ325520:LBQ327660 LLM325520:LLM327660 LVI325520:LVI327660 MFE325520:MFE327660 MPA325520:MPA327660 MYW325520:MYW327660 NIS325520:NIS327660 NSO325520:NSO327660 OCK325520:OCK327660 OMG325520:OMG327660 OWC325520:OWC327660 PFY325520:PFY327660 PPU325520:PPU327660 PZQ325520:PZQ327660 QJM325520:QJM327660 QTI325520:QTI327660 RDE325520:RDE327660 RNA325520:RNA327660 RWW325520:RWW327660 SGS325520:SGS327660 SQO325520:SQO327660 TAK325520:TAK327660 TKG325520:TKG327660 TUC325520:TUC327660 UDY325520:UDY327660 UNU325520:UNU327660 UXQ325520:UXQ327660 VHM325520:VHM327660 VRI325520:VRI327660 WBE325520:WBE327660 WLA325520:WLA327660 WUW325520:WUW327660 O391056:O393196 IK391056:IK393196 SG391056:SG393196 ACC391056:ACC393196 ALY391056:ALY393196 AVU391056:AVU393196 BFQ391056:BFQ393196 BPM391056:BPM393196 BZI391056:BZI393196 CJE391056:CJE393196 CTA391056:CTA393196 DCW391056:DCW393196 DMS391056:DMS393196 DWO391056:DWO393196 EGK391056:EGK393196 EQG391056:EQG393196 FAC391056:FAC393196 FJY391056:FJY393196 FTU391056:FTU393196 GDQ391056:GDQ393196 GNM391056:GNM393196 GXI391056:GXI393196 HHE391056:HHE393196 HRA391056:HRA393196 IAW391056:IAW393196 IKS391056:IKS393196 IUO391056:IUO393196 JEK391056:JEK393196 JOG391056:JOG393196 JYC391056:JYC393196 KHY391056:KHY393196 KRU391056:KRU393196 LBQ391056:LBQ393196 LLM391056:LLM393196 LVI391056:LVI393196 MFE391056:MFE393196 MPA391056:MPA393196 MYW391056:MYW393196 NIS391056:NIS393196 NSO391056:NSO393196 OCK391056:OCK393196 OMG391056:OMG393196 OWC391056:OWC393196 PFY391056:PFY393196 PPU391056:PPU393196 PZQ391056:PZQ393196 QJM391056:QJM393196 QTI391056:QTI393196 RDE391056:RDE393196 RNA391056:RNA393196 RWW391056:RWW393196 SGS391056:SGS393196 SQO391056:SQO393196 TAK391056:TAK393196 TKG391056:TKG393196 TUC391056:TUC393196 UDY391056:UDY393196 UNU391056:UNU393196 UXQ391056:UXQ393196 VHM391056:VHM393196 VRI391056:VRI393196 WBE391056:WBE393196 WLA391056:WLA393196 WUW391056:WUW393196 O456592:O458732 IK456592:IK458732 SG456592:SG458732 ACC456592:ACC458732 ALY456592:ALY458732 AVU456592:AVU458732 BFQ456592:BFQ458732 BPM456592:BPM458732 BZI456592:BZI458732 CJE456592:CJE458732 CTA456592:CTA458732 DCW456592:DCW458732 DMS456592:DMS458732 DWO456592:DWO458732 EGK456592:EGK458732 EQG456592:EQG458732 FAC456592:FAC458732 FJY456592:FJY458732 FTU456592:FTU458732 GDQ456592:GDQ458732 GNM456592:GNM458732 GXI456592:GXI458732 HHE456592:HHE458732 HRA456592:HRA458732 IAW456592:IAW458732 IKS456592:IKS458732 IUO456592:IUO458732 JEK456592:JEK458732 JOG456592:JOG458732 JYC456592:JYC458732 KHY456592:KHY458732 KRU456592:KRU458732 LBQ456592:LBQ458732 LLM456592:LLM458732 LVI456592:LVI458732 MFE456592:MFE458732 MPA456592:MPA458732 MYW456592:MYW458732 NIS456592:NIS458732 NSO456592:NSO458732 OCK456592:OCK458732 OMG456592:OMG458732 OWC456592:OWC458732 PFY456592:PFY458732 PPU456592:PPU458732 PZQ456592:PZQ458732 QJM456592:QJM458732 QTI456592:QTI458732 RDE456592:RDE458732 RNA456592:RNA458732 RWW456592:RWW458732 SGS456592:SGS458732 SQO456592:SQO458732 TAK456592:TAK458732 TKG456592:TKG458732 TUC456592:TUC458732 UDY456592:UDY458732 UNU456592:UNU458732 UXQ456592:UXQ458732 VHM456592:VHM458732 VRI456592:VRI458732 WBE456592:WBE458732 WLA456592:WLA458732 WUW456592:WUW458732 O522128:O524268 IK522128:IK524268 SG522128:SG524268 ACC522128:ACC524268 ALY522128:ALY524268 AVU522128:AVU524268 BFQ522128:BFQ524268 BPM522128:BPM524268 BZI522128:BZI524268 CJE522128:CJE524268 CTA522128:CTA524268 DCW522128:DCW524268 DMS522128:DMS524268 DWO522128:DWO524268 EGK522128:EGK524268 EQG522128:EQG524268 FAC522128:FAC524268 FJY522128:FJY524268 FTU522128:FTU524268 GDQ522128:GDQ524268 GNM522128:GNM524268 GXI522128:GXI524268 HHE522128:HHE524268 HRA522128:HRA524268 IAW522128:IAW524268 IKS522128:IKS524268 IUO522128:IUO524268 JEK522128:JEK524268 JOG522128:JOG524268 JYC522128:JYC524268 KHY522128:KHY524268 KRU522128:KRU524268 LBQ522128:LBQ524268 LLM522128:LLM524268 LVI522128:LVI524268 MFE522128:MFE524268 MPA522128:MPA524268 MYW522128:MYW524268 NIS522128:NIS524268 NSO522128:NSO524268 OCK522128:OCK524268 OMG522128:OMG524268 OWC522128:OWC524268 PFY522128:PFY524268 PPU522128:PPU524268 PZQ522128:PZQ524268 QJM522128:QJM524268 QTI522128:QTI524268 RDE522128:RDE524268 RNA522128:RNA524268 RWW522128:RWW524268 SGS522128:SGS524268 SQO522128:SQO524268 TAK522128:TAK524268 TKG522128:TKG524268 TUC522128:TUC524268 UDY522128:UDY524268 UNU522128:UNU524268 UXQ522128:UXQ524268 VHM522128:VHM524268 VRI522128:VRI524268 WBE522128:WBE524268 WLA522128:WLA524268 WUW522128:WUW524268 O587664:O589804 IK587664:IK589804 SG587664:SG589804 ACC587664:ACC589804 ALY587664:ALY589804 AVU587664:AVU589804 BFQ587664:BFQ589804 BPM587664:BPM589804 BZI587664:BZI589804 CJE587664:CJE589804 CTA587664:CTA589804 DCW587664:DCW589804 DMS587664:DMS589804 DWO587664:DWO589804 EGK587664:EGK589804 EQG587664:EQG589804 FAC587664:FAC589804 FJY587664:FJY589804 FTU587664:FTU589804 GDQ587664:GDQ589804 GNM587664:GNM589804 GXI587664:GXI589804 HHE587664:HHE589804 HRA587664:HRA589804 IAW587664:IAW589804 IKS587664:IKS589804 IUO587664:IUO589804 JEK587664:JEK589804 JOG587664:JOG589804 JYC587664:JYC589804 KHY587664:KHY589804 KRU587664:KRU589804 LBQ587664:LBQ589804 LLM587664:LLM589804 LVI587664:LVI589804 MFE587664:MFE589804 MPA587664:MPA589804 MYW587664:MYW589804 NIS587664:NIS589804 NSO587664:NSO589804 OCK587664:OCK589804 OMG587664:OMG589804 OWC587664:OWC589804 PFY587664:PFY589804 PPU587664:PPU589804 PZQ587664:PZQ589804 QJM587664:QJM589804 QTI587664:QTI589804 RDE587664:RDE589804 RNA587664:RNA589804 RWW587664:RWW589804 SGS587664:SGS589804 SQO587664:SQO589804 TAK587664:TAK589804 TKG587664:TKG589804 TUC587664:TUC589804 UDY587664:UDY589804 UNU587664:UNU589804 UXQ587664:UXQ589804 VHM587664:VHM589804 VRI587664:VRI589804 WBE587664:WBE589804 WLA587664:WLA589804 WUW587664:WUW589804 O653200:O655340 IK653200:IK655340 SG653200:SG655340 ACC653200:ACC655340 ALY653200:ALY655340 AVU653200:AVU655340 BFQ653200:BFQ655340 BPM653200:BPM655340 BZI653200:BZI655340 CJE653200:CJE655340 CTA653200:CTA655340 DCW653200:DCW655340 DMS653200:DMS655340 DWO653200:DWO655340 EGK653200:EGK655340 EQG653200:EQG655340 FAC653200:FAC655340 FJY653200:FJY655340 FTU653200:FTU655340 GDQ653200:GDQ655340 GNM653200:GNM655340 GXI653200:GXI655340 HHE653200:HHE655340 HRA653200:HRA655340 IAW653200:IAW655340 IKS653200:IKS655340 IUO653200:IUO655340 JEK653200:JEK655340 JOG653200:JOG655340 JYC653200:JYC655340 KHY653200:KHY655340 KRU653200:KRU655340 LBQ653200:LBQ655340 LLM653200:LLM655340 LVI653200:LVI655340 MFE653200:MFE655340 MPA653200:MPA655340 MYW653200:MYW655340 NIS653200:NIS655340 NSO653200:NSO655340 OCK653200:OCK655340 OMG653200:OMG655340 OWC653200:OWC655340 PFY653200:PFY655340 PPU653200:PPU655340 PZQ653200:PZQ655340 QJM653200:QJM655340 QTI653200:QTI655340 RDE653200:RDE655340 RNA653200:RNA655340 RWW653200:RWW655340 SGS653200:SGS655340 SQO653200:SQO655340 TAK653200:TAK655340 TKG653200:TKG655340 TUC653200:TUC655340 UDY653200:UDY655340 UNU653200:UNU655340 UXQ653200:UXQ655340 VHM653200:VHM655340 VRI653200:VRI655340 WBE653200:WBE655340 WLA653200:WLA655340 WUW653200:WUW655340 O718736:O720876 IK718736:IK720876 SG718736:SG720876 ACC718736:ACC720876 ALY718736:ALY720876 AVU718736:AVU720876 BFQ718736:BFQ720876 BPM718736:BPM720876 BZI718736:BZI720876 CJE718736:CJE720876 CTA718736:CTA720876 DCW718736:DCW720876 DMS718736:DMS720876 DWO718736:DWO720876 EGK718736:EGK720876 EQG718736:EQG720876 FAC718736:FAC720876 FJY718736:FJY720876 FTU718736:FTU720876 GDQ718736:GDQ720876 GNM718736:GNM720876 GXI718736:GXI720876 HHE718736:HHE720876 HRA718736:HRA720876 IAW718736:IAW720876 IKS718736:IKS720876 IUO718736:IUO720876 JEK718736:JEK720876 JOG718736:JOG720876 JYC718736:JYC720876 KHY718736:KHY720876 KRU718736:KRU720876 LBQ718736:LBQ720876 LLM718736:LLM720876 LVI718736:LVI720876 MFE718736:MFE720876 MPA718736:MPA720876 MYW718736:MYW720876 NIS718736:NIS720876 NSO718736:NSO720876 OCK718736:OCK720876 OMG718736:OMG720876 OWC718736:OWC720876 PFY718736:PFY720876 PPU718736:PPU720876 PZQ718736:PZQ720876 QJM718736:QJM720876 QTI718736:QTI720876 RDE718736:RDE720876 RNA718736:RNA720876 RWW718736:RWW720876 SGS718736:SGS720876 SQO718736:SQO720876 TAK718736:TAK720876 TKG718736:TKG720876 TUC718736:TUC720876 UDY718736:UDY720876 UNU718736:UNU720876 UXQ718736:UXQ720876 VHM718736:VHM720876 VRI718736:VRI720876 WBE718736:WBE720876 WLA718736:WLA720876 WUW718736:WUW720876 O784272:O786412 IK784272:IK786412 SG784272:SG786412 ACC784272:ACC786412 ALY784272:ALY786412 AVU784272:AVU786412 BFQ784272:BFQ786412 BPM784272:BPM786412 BZI784272:BZI786412 CJE784272:CJE786412 CTA784272:CTA786412 DCW784272:DCW786412 DMS784272:DMS786412 DWO784272:DWO786412 EGK784272:EGK786412 EQG784272:EQG786412 FAC784272:FAC786412 FJY784272:FJY786412 FTU784272:FTU786412 GDQ784272:GDQ786412 GNM784272:GNM786412 GXI784272:GXI786412 HHE784272:HHE786412 HRA784272:HRA786412 IAW784272:IAW786412 IKS784272:IKS786412 IUO784272:IUO786412 JEK784272:JEK786412 JOG784272:JOG786412 JYC784272:JYC786412 KHY784272:KHY786412 KRU784272:KRU786412 LBQ784272:LBQ786412 LLM784272:LLM786412 LVI784272:LVI786412 MFE784272:MFE786412 MPA784272:MPA786412 MYW784272:MYW786412 NIS784272:NIS786412 NSO784272:NSO786412 OCK784272:OCK786412 OMG784272:OMG786412 OWC784272:OWC786412 PFY784272:PFY786412 PPU784272:PPU786412 PZQ784272:PZQ786412 QJM784272:QJM786412 QTI784272:QTI786412 RDE784272:RDE786412 RNA784272:RNA786412 RWW784272:RWW786412 SGS784272:SGS786412 SQO784272:SQO786412 TAK784272:TAK786412 TKG784272:TKG786412 TUC784272:TUC786412 UDY784272:UDY786412 UNU784272:UNU786412 UXQ784272:UXQ786412 VHM784272:VHM786412 VRI784272:VRI786412 WBE784272:WBE786412 WLA784272:WLA786412 WUW784272:WUW786412 O849808:O851948 IK849808:IK851948 SG849808:SG851948 ACC849808:ACC851948 ALY849808:ALY851948 AVU849808:AVU851948 BFQ849808:BFQ851948 BPM849808:BPM851948 BZI849808:BZI851948 CJE849808:CJE851948 CTA849808:CTA851948 DCW849808:DCW851948 DMS849808:DMS851948 DWO849808:DWO851948 EGK849808:EGK851948 EQG849808:EQG851948 FAC849808:FAC851948 FJY849808:FJY851948 FTU849808:FTU851948 GDQ849808:GDQ851948 GNM849808:GNM851948 GXI849808:GXI851948 HHE849808:HHE851948 HRA849808:HRA851948 IAW849808:IAW851948 IKS849808:IKS851948 IUO849808:IUO851948 JEK849808:JEK851948 JOG849808:JOG851948 JYC849808:JYC851948 KHY849808:KHY851948 KRU849808:KRU851948 LBQ849808:LBQ851948 LLM849808:LLM851948 LVI849808:LVI851948 MFE849808:MFE851948 MPA849808:MPA851948 MYW849808:MYW851948 NIS849808:NIS851948 NSO849808:NSO851948 OCK849808:OCK851948 OMG849808:OMG851948 OWC849808:OWC851948 PFY849808:PFY851948 PPU849808:PPU851948 PZQ849808:PZQ851948 QJM849808:QJM851948 QTI849808:QTI851948 RDE849808:RDE851948 RNA849808:RNA851948 RWW849808:RWW851948 SGS849808:SGS851948 SQO849808:SQO851948 TAK849808:TAK851948 TKG849808:TKG851948 TUC849808:TUC851948 UDY849808:UDY851948 UNU849808:UNU851948 UXQ849808:UXQ851948 VHM849808:VHM851948 VRI849808:VRI851948 WBE849808:WBE851948 WLA849808:WLA851948 WUW849808:WUW851948 O915344:O917484 IK915344:IK917484 SG915344:SG917484 ACC915344:ACC917484 ALY915344:ALY917484 AVU915344:AVU917484 BFQ915344:BFQ917484 BPM915344:BPM917484 BZI915344:BZI917484 CJE915344:CJE917484 CTA915344:CTA917484 DCW915344:DCW917484 DMS915344:DMS917484 DWO915344:DWO917484 EGK915344:EGK917484 EQG915344:EQG917484 FAC915344:FAC917484 FJY915344:FJY917484 FTU915344:FTU917484 GDQ915344:GDQ917484 GNM915344:GNM917484 GXI915344:GXI917484 HHE915344:HHE917484 HRA915344:HRA917484 IAW915344:IAW917484 IKS915344:IKS917484 IUO915344:IUO917484 JEK915344:JEK917484 JOG915344:JOG917484 JYC915344:JYC917484 KHY915344:KHY917484 KRU915344:KRU917484 LBQ915344:LBQ917484 LLM915344:LLM917484 LVI915344:LVI917484 MFE915344:MFE917484 MPA915344:MPA917484 MYW915344:MYW917484 NIS915344:NIS917484 NSO915344:NSO917484 OCK915344:OCK917484 OMG915344:OMG917484 OWC915344:OWC917484 PFY915344:PFY917484 PPU915344:PPU917484 PZQ915344:PZQ917484 QJM915344:QJM917484 QTI915344:QTI917484 RDE915344:RDE917484 RNA915344:RNA917484 RWW915344:RWW917484 SGS915344:SGS917484 SQO915344:SQO917484 TAK915344:TAK917484 TKG915344:TKG917484 TUC915344:TUC917484 UDY915344:UDY917484 UNU915344:UNU917484 UXQ915344:UXQ917484 VHM915344:VHM917484 VRI915344:VRI917484 WBE915344:WBE917484 WLA915344:WLA917484 WUW915344:WUW917484 O980880:O983020 IK980880:IK983020 SG980880:SG983020 ACC980880:ACC983020 ALY980880:ALY983020 AVU980880:AVU983020 BFQ980880:BFQ983020 BPM980880:BPM983020 BZI980880:BZI983020 CJE980880:CJE983020 CTA980880:CTA983020 DCW980880:DCW983020 DMS980880:DMS983020 DWO980880:DWO983020 EGK980880:EGK983020 EQG980880:EQG983020 FAC980880:FAC983020 FJY980880:FJY983020 FTU980880:FTU983020 GDQ980880:GDQ983020 GNM980880:GNM983020 GXI980880:GXI983020 HHE980880:HHE983020 HRA980880:HRA983020 IAW980880:IAW983020 IKS980880:IKS983020 IUO980880:IUO983020 JEK980880:JEK983020 JOG980880:JOG983020 JYC980880:JYC983020 KHY980880:KHY983020 KRU980880:KRU983020 LBQ980880:LBQ983020 LLM980880:LLM983020 LVI980880:LVI983020 MFE980880:MFE983020 MPA980880:MPA983020 MYW980880:MYW983020 NIS980880:NIS983020 NSO980880:NSO983020 OCK980880:OCK983020 OMG980880:OMG983020 OWC980880:OWC983020 PFY980880:PFY983020 PPU980880:PPU983020 PZQ980880:PZQ983020 QJM980880:QJM983020 QTI980880:QTI983020 RDE980880:RDE983020 RNA980880:RNA983020 RWW980880:RWW983020 SGS980880:SGS983020 SQO980880:SQO983020 TAK980880:TAK983020 TKG980880:TKG983020 TUC980880:TUC983020 UDY980880:UDY983020 UNU980880:UNU983020 UXQ980880:UXQ983020 VHM980880:VHM983020 VRI980880:VRI983020 WBE980880:WBE983020 WLA980880:WLA983020" xr:uid="{C4A968FC-E072-4199-AA99-6C31D7F8DFE0}">
      <formula1>status</formula1>
    </dataValidation>
    <dataValidation type="list" allowBlank="1" showInputMessage="1" showErrorMessage="1" sqref="WUU980880:WUU983020 II63376:II65516 SE63376:SE65516 ACA63376:ACA65516 ALW63376:ALW65516 AVS63376:AVS65516 BFO63376:BFO65516 BPK63376:BPK65516 BZG63376:BZG65516 CJC63376:CJC65516 CSY63376:CSY65516 DCU63376:DCU65516 DMQ63376:DMQ65516 DWM63376:DWM65516 EGI63376:EGI65516 EQE63376:EQE65516 FAA63376:FAA65516 FJW63376:FJW65516 FTS63376:FTS65516 GDO63376:GDO65516 GNK63376:GNK65516 GXG63376:GXG65516 HHC63376:HHC65516 HQY63376:HQY65516 IAU63376:IAU65516 IKQ63376:IKQ65516 IUM63376:IUM65516 JEI63376:JEI65516 JOE63376:JOE65516 JYA63376:JYA65516 KHW63376:KHW65516 KRS63376:KRS65516 LBO63376:LBO65516 LLK63376:LLK65516 LVG63376:LVG65516 MFC63376:MFC65516 MOY63376:MOY65516 MYU63376:MYU65516 NIQ63376:NIQ65516 NSM63376:NSM65516 OCI63376:OCI65516 OME63376:OME65516 OWA63376:OWA65516 PFW63376:PFW65516 PPS63376:PPS65516 PZO63376:PZO65516 QJK63376:QJK65516 QTG63376:QTG65516 RDC63376:RDC65516 RMY63376:RMY65516 RWU63376:RWU65516 SGQ63376:SGQ65516 SQM63376:SQM65516 TAI63376:TAI65516 TKE63376:TKE65516 TUA63376:TUA65516 UDW63376:UDW65516 UNS63376:UNS65516 UXO63376:UXO65516 VHK63376:VHK65516 VRG63376:VRG65516 WBC63376:WBC65516 WKY63376:WKY65516 WUU63376:WUU65516 II128912:II131052 SE128912:SE131052 ACA128912:ACA131052 ALW128912:ALW131052 AVS128912:AVS131052 BFO128912:BFO131052 BPK128912:BPK131052 BZG128912:BZG131052 CJC128912:CJC131052 CSY128912:CSY131052 DCU128912:DCU131052 DMQ128912:DMQ131052 DWM128912:DWM131052 EGI128912:EGI131052 EQE128912:EQE131052 FAA128912:FAA131052 FJW128912:FJW131052 FTS128912:FTS131052 GDO128912:GDO131052 GNK128912:GNK131052 GXG128912:GXG131052 HHC128912:HHC131052 HQY128912:HQY131052 IAU128912:IAU131052 IKQ128912:IKQ131052 IUM128912:IUM131052 JEI128912:JEI131052 JOE128912:JOE131052 JYA128912:JYA131052 KHW128912:KHW131052 KRS128912:KRS131052 LBO128912:LBO131052 LLK128912:LLK131052 LVG128912:LVG131052 MFC128912:MFC131052 MOY128912:MOY131052 MYU128912:MYU131052 NIQ128912:NIQ131052 NSM128912:NSM131052 OCI128912:OCI131052 OME128912:OME131052 OWA128912:OWA131052 PFW128912:PFW131052 PPS128912:PPS131052 PZO128912:PZO131052 QJK128912:QJK131052 QTG128912:QTG131052 RDC128912:RDC131052 RMY128912:RMY131052 RWU128912:RWU131052 SGQ128912:SGQ131052 SQM128912:SQM131052 TAI128912:TAI131052 TKE128912:TKE131052 TUA128912:TUA131052 UDW128912:UDW131052 UNS128912:UNS131052 UXO128912:UXO131052 VHK128912:VHK131052 VRG128912:VRG131052 WBC128912:WBC131052 WKY128912:WKY131052 WUU128912:WUU131052 II194448:II196588 SE194448:SE196588 ACA194448:ACA196588 ALW194448:ALW196588 AVS194448:AVS196588 BFO194448:BFO196588 BPK194448:BPK196588 BZG194448:BZG196588 CJC194448:CJC196588 CSY194448:CSY196588 DCU194448:DCU196588 DMQ194448:DMQ196588 DWM194448:DWM196588 EGI194448:EGI196588 EQE194448:EQE196588 FAA194448:FAA196588 FJW194448:FJW196588 FTS194448:FTS196588 GDO194448:GDO196588 GNK194448:GNK196588 GXG194448:GXG196588 HHC194448:HHC196588 HQY194448:HQY196588 IAU194448:IAU196588 IKQ194448:IKQ196588 IUM194448:IUM196588 JEI194448:JEI196588 JOE194448:JOE196588 JYA194448:JYA196588 KHW194448:KHW196588 KRS194448:KRS196588 LBO194448:LBO196588 LLK194448:LLK196588 LVG194448:LVG196588 MFC194448:MFC196588 MOY194448:MOY196588 MYU194448:MYU196588 NIQ194448:NIQ196588 NSM194448:NSM196588 OCI194448:OCI196588 OME194448:OME196588 OWA194448:OWA196588 PFW194448:PFW196588 PPS194448:PPS196588 PZO194448:PZO196588 QJK194448:QJK196588 QTG194448:QTG196588 RDC194448:RDC196588 RMY194448:RMY196588 RWU194448:RWU196588 SGQ194448:SGQ196588 SQM194448:SQM196588 TAI194448:TAI196588 TKE194448:TKE196588 TUA194448:TUA196588 UDW194448:UDW196588 UNS194448:UNS196588 UXO194448:UXO196588 VHK194448:VHK196588 VRG194448:VRG196588 WBC194448:WBC196588 WKY194448:WKY196588 WUU194448:WUU196588 II259984:II262124 SE259984:SE262124 ACA259984:ACA262124 ALW259984:ALW262124 AVS259984:AVS262124 BFO259984:BFO262124 BPK259984:BPK262124 BZG259984:BZG262124 CJC259984:CJC262124 CSY259984:CSY262124 DCU259984:DCU262124 DMQ259984:DMQ262124 DWM259984:DWM262124 EGI259984:EGI262124 EQE259984:EQE262124 FAA259984:FAA262124 FJW259984:FJW262124 FTS259984:FTS262124 GDO259984:GDO262124 GNK259984:GNK262124 GXG259984:GXG262124 HHC259984:HHC262124 HQY259984:HQY262124 IAU259984:IAU262124 IKQ259984:IKQ262124 IUM259984:IUM262124 JEI259984:JEI262124 JOE259984:JOE262124 JYA259984:JYA262124 KHW259984:KHW262124 KRS259984:KRS262124 LBO259984:LBO262124 LLK259984:LLK262124 LVG259984:LVG262124 MFC259984:MFC262124 MOY259984:MOY262124 MYU259984:MYU262124 NIQ259984:NIQ262124 NSM259984:NSM262124 OCI259984:OCI262124 OME259984:OME262124 OWA259984:OWA262124 PFW259984:PFW262124 PPS259984:PPS262124 PZO259984:PZO262124 QJK259984:QJK262124 QTG259984:QTG262124 RDC259984:RDC262124 RMY259984:RMY262124 RWU259984:RWU262124 SGQ259984:SGQ262124 SQM259984:SQM262124 TAI259984:TAI262124 TKE259984:TKE262124 TUA259984:TUA262124 UDW259984:UDW262124 UNS259984:UNS262124 UXO259984:UXO262124 VHK259984:VHK262124 VRG259984:VRG262124 WBC259984:WBC262124 WKY259984:WKY262124 WUU259984:WUU262124 II325520:II327660 SE325520:SE327660 ACA325520:ACA327660 ALW325520:ALW327660 AVS325520:AVS327660 BFO325520:BFO327660 BPK325520:BPK327660 BZG325520:BZG327660 CJC325520:CJC327660 CSY325520:CSY327660 DCU325520:DCU327660 DMQ325520:DMQ327660 DWM325520:DWM327660 EGI325520:EGI327660 EQE325520:EQE327660 FAA325520:FAA327660 FJW325520:FJW327660 FTS325520:FTS327660 GDO325520:GDO327660 GNK325520:GNK327660 GXG325520:GXG327660 HHC325520:HHC327660 HQY325520:HQY327660 IAU325520:IAU327660 IKQ325520:IKQ327660 IUM325520:IUM327660 JEI325520:JEI327660 JOE325520:JOE327660 JYA325520:JYA327660 KHW325520:KHW327660 KRS325520:KRS327660 LBO325520:LBO327660 LLK325520:LLK327660 LVG325520:LVG327660 MFC325520:MFC327660 MOY325520:MOY327660 MYU325520:MYU327660 NIQ325520:NIQ327660 NSM325520:NSM327660 OCI325520:OCI327660 OME325520:OME327660 OWA325520:OWA327660 PFW325520:PFW327660 PPS325520:PPS327660 PZO325520:PZO327660 QJK325520:QJK327660 QTG325520:QTG327660 RDC325520:RDC327660 RMY325520:RMY327660 RWU325520:RWU327660 SGQ325520:SGQ327660 SQM325520:SQM327660 TAI325520:TAI327660 TKE325520:TKE327660 TUA325520:TUA327660 UDW325520:UDW327660 UNS325520:UNS327660 UXO325520:UXO327660 VHK325520:VHK327660 VRG325520:VRG327660 WBC325520:WBC327660 WKY325520:WKY327660 WUU325520:WUU327660 II391056:II393196 SE391056:SE393196 ACA391056:ACA393196 ALW391056:ALW393196 AVS391056:AVS393196 BFO391056:BFO393196 BPK391056:BPK393196 BZG391056:BZG393196 CJC391056:CJC393196 CSY391056:CSY393196 DCU391056:DCU393196 DMQ391056:DMQ393196 DWM391056:DWM393196 EGI391056:EGI393196 EQE391056:EQE393196 FAA391056:FAA393196 FJW391056:FJW393196 FTS391056:FTS393196 GDO391056:GDO393196 GNK391056:GNK393196 GXG391056:GXG393196 HHC391056:HHC393196 HQY391056:HQY393196 IAU391056:IAU393196 IKQ391056:IKQ393196 IUM391056:IUM393196 JEI391056:JEI393196 JOE391056:JOE393196 JYA391056:JYA393196 KHW391056:KHW393196 KRS391056:KRS393196 LBO391056:LBO393196 LLK391056:LLK393196 LVG391056:LVG393196 MFC391056:MFC393196 MOY391056:MOY393196 MYU391056:MYU393196 NIQ391056:NIQ393196 NSM391056:NSM393196 OCI391056:OCI393196 OME391056:OME393196 OWA391056:OWA393196 PFW391056:PFW393196 PPS391056:PPS393196 PZO391056:PZO393196 QJK391056:QJK393196 QTG391056:QTG393196 RDC391056:RDC393196 RMY391056:RMY393196 RWU391056:RWU393196 SGQ391056:SGQ393196 SQM391056:SQM393196 TAI391056:TAI393196 TKE391056:TKE393196 TUA391056:TUA393196 UDW391056:UDW393196 UNS391056:UNS393196 UXO391056:UXO393196 VHK391056:VHK393196 VRG391056:VRG393196 WBC391056:WBC393196 WKY391056:WKY393196 WUU391056:WUU393196 II456592:II458732 SE456592:SE458732 ACA456592:ACA458732 ALW456592:ALW458732 AVS456592:AVS458732 BFO456592:BFO458732 BPK456592:BPK458732 BZG456592:BZG458732 CJC456592:CJC458732 CSY456592:CSY458732 DCU456592:DCU458732 DMQ456592:DMQ458732 DWM456592:DWM458732 EGI456592:EGI458732 EQE456592:EQE458732 FAA456592:FAA458732 FJW456592:FJW458732 FTS456592:FTS458732 GDO456592:GDO458732 GNK456592:GNK458732 GXG456592:GXG458732 HHC456592:HHC458732 HQY456592:HQY458732 IAU456592:IAU458732 IKQ456592:IKQ458732 IUM456592:IUM458732 JEI456592:JEI458732 JOE456592:JOE458732 JYA456592:JYA458732 KHW456592:KHW458732 KRS456592:KRS458732 LBO456592:LBO458732 LLK456592:LLK458732 LVG456592:LVG458732 MFC456592:MFC458732 MOY456592:MOY458732 MYU456592:MYU458732 NIQ456592:NIQ458732 NSM456592:NSM458732 OCI456592:OCI458732 OME456592:OME458732 OWA456592:OWA458732 PFW456592:PFW458732 PPS456592:PPS458732 PZO456592:PZO458732 QJK456592:QJK458732 QTG456592:QTG458732 RDC456592:RDC458732 RMY456592:RMY458732 RWU456592:RWU458732 SGQ456592:SGQ458732 SQM456592:SQM458732 TAI456592:TAI458732 TKE456592:TKE458732 TUA456592:TUA458732 UDW456592:UDW458732 UNS456592:UNS458732 UXO456592:UXO458732 VHK456592:VHK458732 VRG456592:VRG458732 WBC456592:WBC458732 WKY456592:WKY458732 WUU456592:WUU458732 II522128:II524268 SE522128:SE524268 ACA522128:ACA524268 ALW522128:ALW524268 AVS522128:AVS524268 BFO522128:BFO524268 BPK522128:BPK524268 BZG522128:BZG524268 CJC522128:CJC524268 CSY522128:CSY524268 DCU522128:DCU524268 DMQ522128:DMQ524268 DWM522128:DWM524268 EGI522128:EGI524268 EQE522128:EQE524268 FAA522128:FAA524268 FJW522128:FJW524268 FTS522128:FTS524268 GDO522128:GDO524268 GNK522128:GNK524268 GXG522128:GXG524268 HHC522128:HHC524268 HQY522128:HQY524268 IAU522128:IAU524268 IKQ522128:IKQ524268 IUM522128:IUM524268 JEI522128:JEI524268 JOE522128:JOE524268 JYA522128:JYA524268 KHW522128:KHW524268 KRS522128:KRS524268 LBO522128:LBO524268 LLK522128:LLK524268 LVG522128:LVG524268 MFC522128:MFC524268 MOY522128:MOY524268 MYU522128:MYU524268 NIQ522128:NIQ524268 NSM522128:NSM524268 OCI522128:OCI524268 OME522128:OME524268 OWA522128:OWA524268 PFW522128:PFW524268 PPS522128:PPS524268 PZO522128:PZO524268 QJK522128:QJK524268 QTG522128:QTG524268 RDC522128:RDC524268 RMY522128:RMY524268 RWU522128:RWU524268 SGQ522128:SGQ524268 SQM522128:SQM524268 TAI522128:TAI524268 TKE522128:TKE524268 TUA522128:TUA524268 UDW522128:UDW524268 UNS522128:UNS524268 UXO522128:UXO524268 VHK522128:VHK524268 VRG522128:VRG524268 WBC522128:WBC524268 WKY522128:WKY524268 WUU522128:WUU524268 II587664:II589804 SE587664:SE589804 ACA587664:ACA589804 ALW587664:ALW589804 AVS587664:AVS589804 BFO587664:BFO589804 BPK587664:BPK589804 BZG587664:BZG589804 CJC587664:CJC589804 CSY587664:CSY589804 DCU587664:DCU589804 DMQ587664:DMQ589804 DWM587664:DWM589804 EGI587664:EGI589804 EQE587664:EQE589804 FAA587664:FAA589804 FJW587664:FJW589804 FTS587664:FTS589804 GDO587664:GDO589804 GNK587664:GNK589804 GXG587664:GXG589804 HHC587664:HHC589804 HQY587664:HQY589804 IAU587664:IAU589804 IKQ587664:IKQ589804 IUM587664:IUM589804 JEI587664:JEI589804 JOE587664:JOE589804 JYA587664:JYA589804 KHW587664:KHW589804 KRS587664:KRS589804 LBO587664:LBO589804 LLK587664:LLK589804 LVG587664:LVG589804 MFC587664:MFC589804 MOY587664:MOY589804 MYU587664:MYU589804 NIQ587664:NIQ589804 NSM587664:NSM589804 OCI587664:OCI589804 OME587664:OME589804 OWA587664:OWA589804 PFW587664:PFW589804 PPS587664:PPS589804 PZO587664:PZO589804 QJK587664:QJK589804 QTG587664:QTG589804 RDC587664:RDC589804 RMY587664:RMY589804 RWU587664:RWU589804 SGQ587664:SGQ589804 SQM587664:SQM589804 TAI587664:TAI589804 TKE587664:TKE589804 TUA587664:TUA589804 UDW587664:UDW589804 UNS587664:UNS589804 UXO587664:UXO589804 VHK587664:VHK589804 VRG587664:VRG589804 WBC587664:WBC589804 WKY587664:WKY589804 WUU587664:WUU589804 II653200:II655340 SE653200:SE655340 ACA653200:ACA655340 ALW653200:ALW655340 AVS653200:AVS655340 BFO653200:BFO655340 BPK653200:BPK655340 BZG653200:BZG655340 CJC653200:CJC655340 CSY653200:CSY655340 DCU653200:DCU655340 DMQ653200:DMQ655340 DWM653200:DWM655340 EGI653200:EGI655340 EQE653200:EQE655340 FAA653200:FAA655340 FJW653200:FJW655340 FTS653200:FTS655340 GDO653200:GDO655340 GNK653200:GNK655340 GXG653200:GXG655340 HHC653200:HHC655340 HQY653200:HQY655340 IAU653200:IAU655340 IKQ653200:IKQ655340 IUM653200:IUM655340 JEI653200:JEI655340 JOE653200:JOE655340 JYA653200:JYA655340 KHW653200:KHW655340 KRS653200:KRS655340 LBO653200:LBO655340 LLK653200:LLK655340 LVG653200:LVG655340 MFC653200:MFC655340 MOY653200:MOY655340 MYU653200:MYU655340 NIQ653200:NIQ655340 NSM653200:NSM655340 OCI653200:OCI655340 OME653200:OME655340 OWA653200:OWA655340 PFW653200:PFW655340 PPS653200:PPS655340 PZO653200:PZO655340 QJK653200:QJK655340 QTG653200:QTG655340 RDC653200:RDC655340 RMY653200:RMY655340 RWU653200:RWU655340 SGQ653200:SGQ655340 SQM653200:SQM655340 TAI653200:TAI655340 TKE653200:TKE655340 TUA653200:TUA655340 UDW653200:UDW655340 UNS653200:UNS655340 UXO653200:UXO655340 VHK653200:VHK655340 VRG653200:VRG655340 WBC653200:WBC655340 WKY653200:WKY655340 WUU653200:WUU655340 II718736:II720876 SE718736:SE720876 ACA718736:ACA720876 ALW718736:ALW720876 AVS718736:AVS720876 BFO718736:BFO720876 BPK718736:BPK720876 BZG718736:BZG720876 CJC718736:CJC720876 CSY718736:CSY720876 DCU718736:DCU720876 DMQ718736:DMQ720876 DWM718736:DWM720876 EGI718736:EGI720876 EQE718736:EQE720876 FAA718736:FAA720876 FJW718736:FJW720876 FTS718736:FTS720876 GDO718736:GDO720876 GNK718736:GNK720876 GXG718736:GXG720876 HHC718736:HHC720876 HQY718736:HQY720876 IAU718736:IAU720876 IKQ718736:IKQ720876 IUM718736:IUM720876 JEI718736:JEI720876 JOE718736:JOE720876 JYA718736:JYA720876 KHW718736:KHW720876 KRS718736:KRS720876 LBO718736:LBO720876 LLK718736:LLK720876 LVG718736:LVG720876 MFC718736:MFC720876 MOY718736:MOY720876 MYU718736:MYU720876 NIQ718736:NIQ720876 NSM718736:NSM720876 OCI718736:OCI720876 OME718736:OME720876 OWA718736:OWA720876 PFW718736:PFW720876 PPS718736:PPS720876 PZO718736:PZO720876 QJK718736:QJK720876 QTG718736:QTG720876 RDC718736:RDC720876 RMY718736:RMY720876 RWU718736:RWU720876 SGQ718736:SGQ720876 SQM718736:SQM720876 TAI718736:TAI720876 TKE718736:TKE720876 TUA718736:TUA720876 UDW718736:UDW720876 UNS718736:UNS720876 UXO718736:UXO720876 VHK718736:VHK720876 VRG718736:VRG720876 WBC718736:WBC720876 WKY718736:WKY720876 WUU718736:WUU720876 II784272:II786412 SE784272:SE786412 ACA784272:ACA786412 ALW784272:ALW786412 AVS784272:AVS786412 BFO784272:BFO786412 BPK784272:BPK786412 BZG784272:BZG786412 CJC784272:CJC786412 CSY784272:CSY786412 DCU784272:DCU786412 DMQ784272:DMQ786412 DWM784272:DWM786412 EGI784272:EGI786412 EQE784272:EQE786412 FAA784272:FAA786412 FJW784272:FJW786412 FTS784272:FTS786412 GDO784272:GDO786412 GNK784272:GNK786412 GXG784272:GXG786412 HHC784272:HHC786412 HQY784272:HQY786412 IAU784272:IAU786412 IKQ784272:IKQ786412 IUM784272:IUM786412 JEI784272:JEI786412 JOE784272:JOE786412 JYA784272:JYA786412 KHW784272:KHW786412 KRS784272:KRS786412 LBO784272:LBO786412 LLK784272:LLK786412 LVG784272:LVG786412 MFC784272:MFC786412 MOY784272:MOY786412 MYU784272:MYU786412 NIQ784272:NIQ786412 NSM784272:NSM786412 OCI784272:OCI786412 OME784272:OME786412 OWA784272:OWA786412 PFW784272:PFW786412 PPS784272:PPS786412 PZO784272:PZO786412 QJK784272:QJK786412 QTG784272:QTG786412 RDC784272:RDC786412 RMY784272:RMY786412 RWU784272:RWU786412 SGQ784272:SGQ786412 SQM784272:SQM786412 TAI784272:TAI786412 TKE784272:TKE786412 TUA784272:TUA786412 UDW784272:UDW786412 UNS784272:UNS786412 UXO784272:UXO786412 VHK784272:VHK786412 VRG784272:VRG786412 WBC784272:WBC786412 WKY784272:WKY786412 WUU784272:WUU786412 II849808:II851948 SE849808:SE851948 ACA849808:ACA851948 ALW849808:ALW851948 AVS849808:AVS851948 BFO849808:BFO851948 BPK849808:BPK851948 BZG849808:BZG851948 CJC849808:CJC851948 CSY849808:CSY851948 DCU849808:DCU851948 DMQ849808:DMQ851948 DWM849808:DWM851948 EGI849808:EGI851948 EQE849808:EQE851948 FAA849808:FAA851948 FJW849808:FJW851948 FTS849808:FTS851948 GDO849808:GDO851948 GNK849808:GNK851948 GXG849808:GXG851948 HHC849808:HHC851948 HQY849808:HQY851948 IAU849808:IAU851948 IKQ849808:IKQ851948 IUM849808:IUM851948 JEI849808:JEI851948 JOE849808:JOE851948 JYA849808:JYA851948 KHW849808:KHW851948 KRS849808:KRS851948 LBO849808:LBO851948 LLK849808:LLK851948 LVG849808:LVG851948 MFC849808:MFC851948 MOY849808:MOY851948 MYU849808:MYU851948 NIQ849808:NIQ851948 NSM849808:NSM851948 OCI849808:OCI851948 OME849808:OME851948 OWA849808:OWA851948 PFW849808:PFW851948 PPS849808:PPS851948 PZO849808:PZO851948 QJK849808:QJK851948 QTG849808:QTG851948 RDC849808:RDC851948 RMY849808:RMY851948 RWU849808:RWU851948 SGQ849808:SGQ851948 SQM849808:SQM851948 TAI849808:TAI851948 TKE849808:TKE851948 TUA849808:TUA851948 UDW849808:UDW851948 UNS849808:UNS851948 UXO849808:UXO851948 VHK849808:VHK851948 VRG849808:VRG851948 WBC849808:WBC851948 WKY849808:WKY851948 WUU849808:WUU851948 II915344:II917484 SE915344:SE917484 ACA915344:ACA917484 ALW915344:ALW917484 AVS915344:AVS917484 BFO915344:BFO917484 BPK915344:BPK917484 BZG915344:BZG917484 CJC915344:CJC917484 CSY915344:CSY917484 DCU915344:DCU917484 DMQ915344:DMQ917484 DWM915344:DWM917484 EGI915344:EGI917484 EQE915344:EQE917484 FAA915344:FAA917484 FJW915344:FJW917484 FTS915344:FTS917484 GDO915344:GDO917484 GNK915344:GNK917484 GXG915344:GXG917484 HHC915344:HHC917484 HQY915344:HQY917484 IAU915344:IAU917484 IKQ915344:IKQ917484 IUM915344:IUM917484 JEI915344:JEI917484 JOE915344:JOE917484 JYA915344:JYA917484 KHW915344:KHW917484 KRS915344:KRS917484 LBO915344:LBO917484 LLK915344:LLK917484 LVG915344:LVG917484 MFC915344:MFC917484 MOY915344:MOY917484 MYU915344:MYU917484 NIQ915344:NIQ917484 NSM915344:NSM917484 OCI915344:OCI917484 OME915344:OME917484 OWA915344:OWA917484 PFW915344:PFW917484 PPS915344:PPS917484 PZO915344:PZO917484 QJK915344:QJK917484 QTG915344:QTG917484 RDC915344:RDC917484 RMY915344:RMY917484 RWU915344:RWU917484 SGQ915344:SGQ917484 SQM915344:SQM917484 TAI915344:TAI917484 TKE915344:TKE917484 TUA915344:TUA917484 UDW915344:UDW917484 UNS915344:UNS917484 UXO915344:UXO917484 VHK915344:VHK917484 VRG915344:VRG917484 WBC915344:WBC917484 WKY915344:WKY917484 WUU915344:WUU917484 II980880:II983020 SE980880:SE983020 ACA980880:ACA983020 ALW980880:ALW983020 AVS980880:AVS983020 BFO980880:BFO983020 BPK980880:BPK983020 BZG980880:BZG983020 CJC980880:CJC983020 CSY980880:CSY983020 DCU980880:DCU983020 DMQ980880:DMQ983020 DWM980880:DWM983020 EGI980880:EGI983020 EQE980880:EQE983020 FAA980880:FAA983020 FJW980880:FJW983020 FTS980880:FTS983020 GDO980880:GDO983020 GNK980880:GNK983020 GXG980880:GXG983020 HHC980880:HHC983020 HQY980880:HQY983020 IAU980880:IAU983020 IKQ980880:IKQ983020 IUM980880:IUM983020 JEI980880:JEI983020 JOE980880:JOE983020 JYA980880:JYA983020 KHW980880:KHW983020 KRS980880:KRS983020 LBO980880:LBO983020 LLK980880:LLK983020 LVG980880:LVG983020 MFC980880:MFC983020 MOY980880:MOY983020 MYU980880:MYU983020 NIQ980880:NIQ983020 NSM980880:NSM983020 OCI980880:OCI983020 OME980880:OME983020 OWA980880:OWA983020 PFW980880:PFW983020 PPS980880:PPS983020 PZO980880:PZO983020 QJK980880:QJK983020 QTG980880:QTG983020 RDC980880:RDC983020 RMY980880:RMY983020 RWU980880:RWU983020 SGQ980880:SGQ983020 SQM980880:SQM983020 TAI980880:TAI983020 TKE980880:TKE983020 TUA980880:TUA983020 UDW980880:UDW983020 UNS980880:UNS983020 UXO980880:UXO983020 VHK980880:VHK983020 VRG980880:VRG983020 WBC980880:WBC983020 WKY980880:WKY983020" xr:uid="{913D3E28-1C09-4158-8CF8-62F5EFA4DDE9}">
      <formula1>PRIORIDAD</formula1>
    </dataValidation>
  </dataValidations>
  <printOptions horizontalCentered="1"/>
  <pageMargins left="0.70866141732283472" right="0.70866141732283472" top="0.74803149606299213" bottom="0.74803149606299213" header="0.31496062992125984" footer="0.31496062992125984"/>
  <pageSetup paperSize="9" scale="22" orientation="landscape" r:id="rId1"/>
  <colBreaks count="1" manualBreakCount="1">
    <brk id="17" max="51"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07378AA8F14B4BA14FA1602ABABD1C" ma:contentTypeVersion="14" ma:contentTypeDescription="Create a new document." ma:contentTypeScope="" ma:versionID="5e59709283c42092f4a38c315279079b">
  <xsd:schema xmlns:xsd="http://www.w3.org/2001/XMLSchema" xmlns:xs="http://www.w3.org/2001/XMLSchema" xmlns:p="http://schemas.microsoft.com/office/2006/metadata/properties" xmlns:ns2="8fff9b13-1cd1-41bc-958a-f5e3d51dda00" xmlns:ns3="5961e78d-594e-43d3-a56b-f186bca7b830" xmlns:ns4="d3357640-56e9-4c43-8d7b-74be2cad0d40" targetNamespace="http://schemas.microsoft.com/office/2006/metadata/properties" ma:root="true" ma:fieldsID="db2d181434adc765fb1dbce687828eb2" ns2:_="" ns3:_="" ns4:_="">
    <xsd:import namespace="8fff9b13-1cd1-41bc-958a-f5e3d51dda00"/>
    <xsd:import namespace="5961e78d-594e-43d3-a56b-f186bca7b830"/>
    <xsd:import namespace="d3357640-56e9-4c43-8d7b-74be2cad0d4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ff9b13-1cd1-41bc-958a-f5e3d51dda0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961e78d-594e-43d3-a56b-f186bca7b83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eb8f9d-d63d-419c-bff7-49c9424b9ae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357640-56e9-4c43-8d7b-74be2cad0d4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873b64a2-2735-4197-a457-2036d98efd93}" ma:internalName="TaxCatchAll" ma:showField="CatchAllData" ma:web="8fff9b13-1cd1-41bc-958a-f5e3d51dda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357640-56e9-4c43-8d7b-74be2cad0d40" xsi:nil="true"/>
    <lcf76f155ced4ddcb4097134ff3c332f xmlns="5961e78d-594e-43d3-a56b-f186bca7b83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002AEE3-C3E0-4A1C-B169-AA7BEEE4D9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ff9b13-1cd1-41bc-958a-f5e3d51dda00"/>
    <ds:schemaRef ds:uri="5961e78d-594e-43d3-a56b-f186bca7b830"/>
    <ds:schemaRef ds:uri="d3357640-56e9-4c43-8d7b-74be2cad0d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774165-E80D-47E9-803B-41DA89F81948}">
  <ds:schemaRefs>
    <ds:schemaRef ds:uri="http://schemas.microsoft.com/sharepoint/v3/contenttype/forms"/>
  </ds:schemaRefs>
</ds:datastoreItem>
</file>

<file path=customXml/itemProps3.xml><?xml version="1.0" encoding="utf-8"?>
<ds:datastoreItem xmlns:ds="http://schemas.openxmlformats.org/officeDocument/2006/customXml" ds:itemID="{7244F02E-E8EC-43BF-B661-9C40FEC567E4}">
  <ds:schemaRefs>
    <ds:schemaRef ds:uri="http://schemas.microsoft.com/office/2006/documentManagement/types"/>
    <ds:schemaRef ds:uri="http://schemas.microsoft.com/office/2006/metadata/properties"/>
    <ds:schemaRef ds:uri="6154c7e7-a3b3-41a2-92e0-00d24ae5b25d"/>
    <ds:schemaRef ds:uri="http://purl.org/dc/elements/1.1/"/>
    <ds:schemaRef ds:uri="8fff9b13-1cd1-41bc-958a-f5e3d51dda00"/>
    <ds:schemaRef ds:uri="http://schemas.openxmlformats.org/package/2006/metadata/core-properties"/>
    <ds:schemaRef ds:uri="d3357640-56e9-4c43-8d7b-74be2cad0d40"/>
    <ds:schemaRef ds:uri="http://purl.org/dc/terms/"/>
    <ds:schemaRef ds:uri="http://schemas.microsoft.com/office/infopath/2007/PartnerControls"/>
    <ds:schemaRef ds:uri="http://www.w3.org/XML/1998/namespace"/>
    <ds:schemaRef ds:uri="http://purl.org/dc/dcmitype/"/>
    <ds:schemaRef ds:uri="5961e78d-594e-43d3-a56b-f186bca7b8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38</vt:i4>
      </vt:variant>
      <vt:variant>
        <vt:lpstr>Rangos con nombre</vt:lpstr>
      </vt:variant>
      <vt:variant>
        <vt:i4>4</vt:i4>
      </vt:variant>
    </vt:vector>
  </HeadingPairs>
  <TitlesOfParts>
    <vt:vector size="42" baseType="lpstr">
      <vt:lpstr>CARÁTULA de QPS</vt:lpstr>
      <vt:lpstr>CARATULA CPQ - COLUMBITO</vt:lpstr>
      <vt:lpstr>QPS</vt:lpstr>
      <vt:lpstr>APU</vt:lpstr>
      <vt:lpstr>GG</vt:lpstr>
      <vt:lpstr>HH - Reg Civil</vt:lpstr>
      <vt:lpstr>HH - Reg. común</vt:lpstr>
      <vt:lpstr>CARa</vt:lpstr>
      <vt:lpstr>MTO Ref</vt:lpstr>
      <vt:lpstr>MAPEO</vt:lpstr>
      <vt:lpstr>CRONOGRAMA</vt:lpstr>
      <vt:lpstr>CRONOGRAMA CON HH</vt:lpstr>
      <vt:lpstr>Para cargar Actividades</vt:lpstr>
      <vt:lpstr>De QPS</vt:lpstr>
      <vt:lpstr>Para cronograma 2-1</vt:lpstr>
      <vt:lpstr>TASK</vt:lpstr>
      <vt:lpstr>Partidas</vt:lpstr>
      <vt:lpstr>CRONOGRAMA CON HH-1</vt:lpstr>
      <vt:lpstr>Para Histograma</vt:lpstr>
      <vt:lpstr>P6-2</vt:lpstr>
      <vt:lpstr>ACTIVITI_PLAN (LB0)</vt:lpstr>
      <vt:lpstr>Carátula (P)</vt:lpstr>
      <vt:lpstr>PANEL CONTROL</vt:lpstr>
      <vt:lpstr>PROGRAMACION</vt:lpstr>
      <vt:lpstr>METRADO</vt:lpstr>
      <vt:lpstr>COSTO</vt:lpstr>
      <vt:lpstr>PHYSICAL % PROGRESS</vt:lpstr>
      <vt:lpstr>STAFFING TABULATION CHART</vt:lpstr>
      <vt:lpstr>CONSTRUCTION EQUIPMENT SCHE </vt:lpstr>
      <vt:lpstr>RFI</vt:lpstr>
      <vt:lpstr>FCR</vt:lpstr>
      <vt:lpstr>Registro Fot SEM</vt:lpstr>
      <vt:lpstr>Carátula</vt:lpstr>
      <vt:lpstr>PPC </vt:lpstr>
      <vt:lpstr>PPC ANALISIS</vt:lpstr>
      <vt:lpstr>3WLA </vt:lpstr>
      <vt:lpstr>Dashboard</vt:lpstr>
      <vt:lpstr>Analisis de Restricciones</vt:lpstr>
      <vt:lpstr>'CARÁTULA de QPS'!Área_de_impresión</vt:lpstr>
      <vt:lpstr>QPS!Área_de_impresión</vt:lpstr>
      <vt:lpstr>'Registro Fot SEM'!Área_de_impresión</vt:lpstr>
      <vt:lpstr>QPS!Títulos_a_imprimir</vt:lpstr>
    </vt:vector>
  </TitlesOfParts>
  <Manager/>
  <Company>Fluor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CRD-QPS-10535-G-33-4001_B</dc:title>
  <dc:subject/>
  <dc:creator>Wills Castillo</dc:creator>
  <cp:keywords/>
  <dc:description/>
  <cp:lastModifiedBy>Luis Antonio Focón Colina</cp:lastModifiedBy>
  <cp:revision/>
  <cp:lastPrinted>2026-08-14T04:06:23Z</cp:lastPrinted>
  <dcterms:created xsi:type="dcterms:W3CDTF">2002-03-06T23:50:45Z</dcterms:created>
  <dcterms:modified xsi:type="dcterms:W3CDTF">2026-08-21T00:37:37Z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0x0101000007378AA8F14B4BA14FA1602ABABD1C</vt:lpwstr>
  </property>
</Properties>
</file>